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hidePivotFieldList="1"/>
  <mc:AlternateContent xmlns:mc="http://schemas.openxmlformats.org/markup-compatibility/2006">
    <mc:Choice Requires="x15">
      <x15ac:absPath xmlns:x15ac="http://schemas.microsoft.com/office/spreadsheetml/2010/11/ac" url="C:\Users\Shon\Desktop\00 Vulnerability report\"/>
    </mc:Choice>
  </mc:AlternateContent>
  <bookViews>
    <workbookView xWindow="0" yWindow="0" windowWidth="24000" windowHeight="9210" tabRatio="738"/>
  </bookViews>
  <sheets>
    <sheet name="Township level data" sheetId="16" r:id="rId1"/>
    <sheet name="Bands summary" sheetId="56" r:id="rId2"/>
    <sheet name="ACLED" sheetId="18" r:id="rId3"/>
    <sheet name="HH exp 2012" sheetId="17" r:id="rId4"/>
    <sheet name="Union Govt Expenditures" sheetId="12" r:id="rId5"/>
    <sheet name="SR Govt Expenditures" sheetId="2" r:id="rId6"/>
    <sheet name="State GDP" sheetId="39" r:id="rId7"/>
  </sheets>
  <definedNames>
    <definedName name="_xlnm._FilterDatabase" localSheetId="2" hidden="1">ACLED!$A$3:$AD$707</definedName>
    <definedName name="_xlnm._FilterDatabase" localSheetId="3" hidden="1">'HH exp 2012'!$A$3:$AV$3</definedName>
    <definedName name="_xlnm._FilterDatabase" localSheetId="5" hidden="1">'SR Govt Expenditures'!$A$3:$R$3</definedName>
    <definedName name="_xlnm._FilterDatabase" localSheetId="0" hidden="1">'Township level data'!$B$2:$XG$335</definedName>
    <definedName name="_xlnm._FilterDatabase" localSheetId="4" hidden="1">'Union Govt Expenditures'!$A$3:$AA$30</definedName>
  </definedNames>
  <calcPr calcId="171026"/>
  <pivotCaches>
    <pivotCache cacheId="0" r:id="rId8"/>
  </pivotCaches>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Z6" i="16" l="1"/>
  <c r="Y6" i="16"/>
  <c r="X6" i="16"/>
  <c r="W6" i="16"/>
  <c r="U6" i="16"/>
  <c r="T6" i="16"/>
  <c r="S6" i="16"/>
  <c r="BN6" i="16" l="1"/>
  <c r="JM6" i="16"/>
  <c r="AE7" i="16" l="1"/>
  <c r="AE8" i="16"/>
  <c r="AE9" i="16"/>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6" i="16"/>
  <c r="AB7" i="16"/>
  <c r="AB8" i="16"/>
  <c r="AB9" i="16"/>
  <c r="AB10" i="16"/>
  <c r="AB11" i="16"/>
  <c r="AB12" i="16"/>
  <c r="AB13" i="16"/>
  <c r="AB14" i="16"/>
  <c r="AB15" i="16"/>
  <c r="AB16" i="16"/>
  <c r="AB17" i="16"/>
  <c r="AB18" i="16"/>
  <c r="AB19" i="16"/>
  <c r="AB20" i="16"/>
  <c r="AB21" i="16"/>
  <c r="AB22" i="16"/>
  <c r="AB23" i="16"/>
  <c r="AB24" i="16"/>
  <c r="AB25" i="16"/>
  <c r="AB26" i="16"/>
  <c r="AB27" i="16"/>
  <c r="AB28" i="16"/>
  <c r="AB29" i="16"/>
  <c r="AB30" i="16"/>
  <c r="AB31" i="16"/>
  <c r="AB32" i="16"/>
  <c r="AB33" i="16"/>
  <c r="AB34" i="16"/>
  <c r="AB35" i="16"/>
  <c r="AB36" i="16"/>
  <c r="AB37" i="16"/>
  <c r="AB38" i="16"/>
  <c r="AB39" i="16"/>
  <c r="AB40" i="16"/>
  <c r="AB41" i="16"/>
  <c r="AB42" i="16"/>
  <c r="AB43" i="16"/>
  <c r="AB44" i="16"/>
  <c r="AB45" i="16"/>
  <c r="AB46" i="16"/>
  <c r="AB47" i="16"/>
  <c r="AB48" i="16"/>
  <c r="AB49" i="16"/>
  <c r="AB50" i="16"/>
  <c r="AB51" i="16"/>
  <c r="AB52" i="16"/>
  <c r="AB53" i="16"/>
  <c r="AB54" i="16"/>
  <c r="AB55" i="16"/>
  <c r="AB56" i="16"/>
  <c r="AB57" i="16"/>
  <c r="AB58" i="16"/>
  <c r="AB59" i="16"/>
  <c r="AB60" i="16"/>
  <c r="AB61" i="16"/>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94" i="16"/>
  <c r="AB95" i="16"/>
  <c r="AB96" i="16"/>
  <c r="AB97" i="16"/>
  <c r="AB98" i="16"/>
  <c r="AB99" i="16"/>
  <c r="AB100" i="16"/>
  <c r="AB101" i="16"/>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6" i="16"/>
  <c r="R7" i="16" l="1"/>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6" i="16"/>
  <c r="EJ6" i="16"/>
  <c r="EI6" i="16"/>
  <c r="AG6" i="16" s="1"/>
  <c r="SV23" i="16" l="1"/>
  <c r="SV6" i="16" l="1"/>
  <c r="BP7" i="16" l="1"/>
  <c r="Q7" i="16" s="1"/>
  <c r="BP8" i="16"/>
  <c r="Q8" i="16" s="1"/>
  <c r="BP9" i="16"/>
  <c r="Q9" i="16" s="1"/>
  <c r="BP10" i="16"/>
  <c r="Q10" i="16" s="1"/>
  <c r="BP11" i="16"/>
  <c r="Q11" i="16" s="1"/>
  <c r="BP12" i="16"/>
  <c r="Q12" i="16" s="1"/>
  <c r="BP13" i="16"/>
  <c r="Q13" i="16" s="1"/>
  <c r="BP14" i="16"/>
  <c r="Q14" i="16" s="1"/>
  <c r="BP15" i="16"/>
  <c r="Q15" i="16" s="1"/>
  <c r="BP16" i="16"/>
  <c r="Q16" i="16" s="1"/>
  <c r="BP17" i="16"/>
  <c r="Q17" i="16" s="1"/>
  <c r="BP18" i="16"/>
  <c r="Q18" i="16" s="1"/>
  <c r="BP19" i="16"/>
  <c r="Q19" i="16" s="1"/>
  <c r="BP20" i="16"/>
  <c r="Q20" i="16" s="1"/>
  <c r="BP21" i="16"/>
  <c r="Q21" i="16" s="1"/>
  <c r="BP22" i="16"/>
  <c r="Q22" i="16" s="1"/>
  <c r="BP23" i="16"/>
  <c r="Q23" i="16" s="1"/>
  <c r="BP24" i="16"/>
  <c r="Q24" i="16" s="1"/>
  <c r="BP25" i="16"/>
  <c r="Q25" i="16" s="1"/>
  <c r="BP26" i="16"/>
  <c r="Q26" i="16" s="1"/>
  <c r="BP27" i="16"/>
  <c r="Q27" i="16" s="1"/>
  <c r="BP28" i="16"/>
  <c r="Q28" i="16" s="1"/>
  <c r="BP29" i="16"/>
  <c r="Q29" i="16" s="1"/>
  <c r="BP30" i="16"/>
  <c r="Q30" i="16" s="1"/>
  <c r="BP31" i="16"/>
  <c r="Q31" i="16" s="1"/>
  <c r="BP32" i="16"/>
  <c r="Q32" i="16" s="1"/>
  <c r="BP33" i="16"/>
  <c r="Q33" i="16" s="1"/>
  <c r="BP34" i="16"/>
  <c r="Q34" i="16" s="1"/>
  <c r="BP35" i="16"/>
  <c r="Q35" i="16" s="1"/>
  <c r="BP36" i="16"/>
  <c r="Q36" i="16" s="1"/>
  <c r="BP37" i="16"/>
  <c r="Q37" i="16" s="1"/>
  <c r="BP38" i="16"/>
  <c r="Q38" i="16" s="1"/>
  <c r="BP39" i="16"/>
  <c r="Q39" i="16" s="1"/>
  <c r="BP40" i="16"/>
  <c r="Q40" i="16" s="1"/>
  <c r="BP41" i="16"/>
  <c r="Q41" i="16" s="1"/>
  <c r="BP42" i="16"/>
  <c r="Q42" i="16" s="1"/>
  <c r="BP43" i="16"/>
  <c r="Q43" i="16" s="1"/>
  <c r="BP44" i="16"/>
  <c r="Q44" i="16" s="1"/>
  <c r="BP45" i="16"/>
  <c r="Q45" i="16" s="1"/>
  <c r="BP46" i="16"/>
  <c r="Q46" i="16" s="1"/>
  <c r="BP47" i="16"/>
  <c r="Q47" i="16" s="1"/>
  <c r="BP48" i="16"/>
  <c r="Q48" i="16" s="1"/>
  <c r="BP49" i="16"/>
  <c r="Q49" i="16" s="1"/>
  <c r="BP50" i="16"/>
  <c r="Q50" i="16" s="1"/>
  <c r="BP51" i="16"/>
  <c r="Q51" i="16" s="1"/>
  <c r="BP52" i="16"/>
  <c r="Q52" i="16" s="1"/>
  <c r="BP53" i="16"/>
  <c r="Q53" i="16" s="1"/>
  <c r="BP54" i="16"/>
  <c r="Q54" i="16" s="1"/>
  <c r="BP55" i="16"/>
  <c r="Q55" i="16" s="1"/>
  <c r="BP56" i="16"/>
  <c r="Q56" i="16" s="1"/>
  <c r="BP57" i="16"/>
  <c r="Q57" i="16" s="1"/>
  <c r="BP58" i="16"/>
  <c r="Q58" i="16" s="1"/>
  <c r="BP59" i="16"/>
  <c r="Q59" i="16" s="1"/>
  <c r="BP60" i="16"/>
  <c r="Q60" i="16" s="1"/>
  <c r="BP61" i="16"/>
  <c r="Q61" i="16" s="1"/>
  <c r="BP62" i="16"/>
  <c r="Q62" i="16" s="1"/>
  <c r="BP63" i="16"/>
  <c r="Q63" i="16" s="1"/>
  <c r="BP64" i="16"/>
  <c r="Q64" i="16" s="1"/>
  <c r="BP65" i="16"/>
  <c r="Q65" i="16" s="1"/>
  <c r="BP66" i="16"/>
  <c r="Q66" i="16" s="1"/>
  <c r="BP67" i="16"/>
  <c r="Q67" i="16" s="1"/>
  <c r="BP68" i="16"/>
  <c r="Q68" i="16" s="1"/>
  <c r="BP69" i="16"/>
  <c r="Q69" i="16" s="1"/>
  <c r="BP70" i="16"/>
  <c r="Q70" i="16" s="1"/>
  <c r="BP71" i="16"/>
  <c r="Q71" i="16" s="1"/>
  <c r="BP72" i="16"/>
  <c r="Q72" i="16" s="1"/>
  <c r="BP73" i="16"/>
  <c r="Q73" i="16" s="1"/>
  <c r="BP74" i="16"/>
  <c r="Q74" i="16" s="1"/>
  <c r="BP75" i="16"/>
  <c r="Q75" i="16" s="1"/>
  <c r="BP76" i="16"/>
  <c r="Q76" i="16" s="1"/>
  <c r="BP77" i="16"/>
  <c r="Q77" i="16" s="1"/>
  <c r="BP78" i="16"/>
  <c r="Q78" i="16" s="1"/>
  <c r="BP79" i="16"/>
  <c r="Q79" i="16" s="1"/>
  <c r="BP80" i="16"/>
  <c r="Q80" i="16" s="1"/>
  <c r="BP81" i="16"/>
  <c r="Q81" i="16" s="1"/>
  <c r="BP82" i="16"/>
  <c r="Q82" i="16" s="1"/>
  <c r="BP83" i="16"/>
  <c r="Q83" i="16" s="1"/>
  <c r="BP84" i="16"/>
  <c r="Q84" i="16" s="1"/>
  <c r="BP85" i="16"/>
  <c r="Q85" i="16" s="1"/>
  <c r="BP86" i="16"/>
  <c r="Q86" i="16" s="1"/>
  <c r="BP87" i="16"/>
  <c r="Q87" i="16" s="1"/>
  <c r="BP88" i="16"/>
  <c r="Q88" i="16" s="1"/>
  <c r="BP89" i="16"/>
  <c r="Q89" i="16" s="1"/>
  <c r="BP90" i="16"/>
  <c r="Q90" i="16" s="1"/>
  <c r="BP91" i="16"/>
  <c r="Q91" i="16" s="1"/>
  <c r="BP92" i="16"/>
  <c r="Q92" i="16" s="1"/>
  <c r="BP93" i="16"/>
  <c r="Q93" i="16" s="1"/>
  <c r="BP253" i="16"/>
  <c r="Q253" i="16" s="1"/>
  <c r="BP254" i="16"/>
  <c r="Q254" i="16" s="1"/>
  <c r="BP255" i="16"/>
  <c r="Q255" i="16" s="1"/>
  <c r="BP256" i="16"/>
  <c r="Q256" i="16" s="1"/>
  <c r="BP257" i="16"/>
  <c r="Q257" i="16" s="1"/>
  <c r="BP258" i="16"/>
  <c r="Q258" i="16" s="1"/>
  <c r="BP259" i="16"/>
  <c r="Q259" i="16" s="1"/>
  <c r="BP260" i="16"/>
  <c r="Q260" i="16" s="1"/>
  <c r="BP261" i="16"/>
  <c r="Q261" i="16" s="1"/>
  <c r="BP262" i="16"/>
  <c r="Q262" i="16" s="1"/>
  <c r="BP263" i="16"/>
  <c r="Q263" i="16" s="1"/>
  <c r="BP264" i="16"/>
  <c r="Q264" i="16" s="1"/>
  <c r="BP265" i="16"/>
  <c r="Q265" i="16" s="1"/>
  <c r="BP266" i="16"/>
  <c r="Q266" i="16" s="1"/>
  <c r="BP267" i="16"/>
  <c r="Q267" i="16" s="1"/>
  <c r="BP268" i="16"/>
  <c r="Q268" i="16" s="1"/>
  <c r="BP269" i="16"/>
  <c r="Q269" i="16" s="1"/>
  <c r="BP270" i="16"/>
  <c r="Q270" i="16" s="1"/>
  <c r="BP271" i="16"/>
  <c r="Q271" i="16" s="1"/>
  <c r="BP272" i="16"/>
  <c r="Q272" i="16" s="1"/>
  <c r="BP273" i="16"/>
  <c r="Q273" i="16" s="1"/>
  <c r="BP274" i="16"/>
  <c r="Q274" i="16" s="1"/>
  <c r="BP275" i="16"/>
  <c r="Q275" i="16" s="1"/>
  <c r="BP276" i="16"/>
  <c r="Q276" i="16" s="1"/>
  <c r="BP277" i="16"/>
  <c r="Q277" i="16" s="1"/>
  <c r="BP278" i="16"/>
  <c r="Q278" i="16" s="1"/>
  <c r="BP279" i="16"/>
  <c r="Q279" i="16" s="1"/>
  <c r="BP280" i="16"/>
  <c r="Q280" i="16" s="1"/>
  <c r="BP94" i="16"/>
  <c r="Q94" i="16" s="1"/>
  <c r="BP95" i="16"/>
  <c r="Q95" i="16" s="1"/>
  <c r="BP96" i="16"/>
  <c r="Q96" i="16" s="1"/>
  <c r="BP97" i="16"/>
  <c r="Q97" i="16" s="1"/>
  <c r="BP98" i="16"/>
  <c r="Q98" i="16" s="1"/>
  <c r="BP99" i="16"/>
  <c r="Q99" i="16" s="1"/>
  <c r="BP100" i="16"/>
  <c r="Q100" i="16" s="1"/>
  <c r="BP101" i="16"/>
  <c r="Q101" i="16" s="1"/>
  <c r="BP102" i="16"/>
  <c r="Q102" i="16" s="1"/>
  <c r="BP103" i="16"/>
  <c r="Q103" i="16" s="1"/>
  <c r="BP104" i="16"/>
  <c r="Q104" i="16" s="1"/>
  <c r="BP105" i="16"/>
  <c r="Q105" i="16" s="1"/>
  <c r="BP106" i="16"/>
  <c r="Q106" i="16" s="1"/>
  <c r="BP107" i="16"/>
  <c r="Q107" i="16" s="1"/>
  <c r="BP108" i="16"/>
  <c r="Q108" i="16" s="1"/>
  <c r="BP109" i="16"/>
  <c r="Q109" i="16" s="1"/>
  <c r="BP110" i="16"/>
  <c r="Q110" i="16" s="1"/>
  <c r="BP111" i="16"/>
  <c r="Q111" i="16" s="1"/>
  <c r="BP112" i="16"/>
  <c r="Q112" i="16" s="1"/>
  <c r="BP113" i="16"/>
  <c r="Q113" i="16" s="1"/>
  <c r="BP114" i="16"/>
  <c r="Q114" i="16" s="1"/>
  <c r="BP115" i="16"/>
  <c r="Q115" i="16" s="1"/>
  <c r="BP116" i="16"/>
  <c r="Q116" i="16" s="1"/>
  <c r="BP117" i="16"/>
  <c r="Q117" i="16" s="1"/>
  <c r="BP118" i="16"/>
  <c r="Q118" i="16" s="1"/>
  <c r="BP119" i="16"/>
  <c r="Q119" i="16" s="1"/>
  <c r="BP120" i="16"/>
  <c r="Q120" i="16" s="1"/>
  <c r="BP121" i="16"/>
  <c r="Q121" i="16" s="1"/>
  <c r="BP122" i="16"/>
  <c r="Q122" i="16" s="1"/>
  <c r="BP123" i="16"/>
  <c r="Q123" i="16" s="1"/>
  <c r="BP124" i="16"/>
  <c r="Q124" i="16" s="1"/>
  <c r="BP125" i="16"/>
  <c r="Q125" i="16" s="1"/>
  <c r="BP126" i="16"/>
  <c r="Q126" i="16" s="1"/>
  <c r="BP127" i="16"/>
  <c r="Q127" i="16" s="1"/>
  <c r="BP128" i="16"/>
  <c r="Q128" i="16" s="1"/>
  <c r="BP129" i="16"/>
  <c r="Q129" i="16" s="1"/>
  <c r="BP130" i="16"/>
  <c r="Q130" i="16" s="1"/>
  <c r="BP131" i="16"/>
  <c r="Q131" i="16" s="1"/>
  <c r="BP132" i="16"/>
  <c r="Q132" i="16" s="1"/>
  <c r="BP133" i="16"/>
  <c r="Q133" i="16" s="1"/>
  <c r="BP134" i="16"/>
  <c r="Q134" i="16" s="1"/>
  <c r="BP135" i="16"/>
  <c r="Q135" i="16" s="1"/>
  <c r="BP136" i="16"/>
  <c r="Q136" i="16" s="1"/>
  <c r="BP137" i="16"/>
  <c r="Q137" i="16" s="1"/>
  <c r="BP138" i="16"/>
  <c r="Q138" i="16" s="1"/>
  <c r="BP139" i="16"/>
  <c r="Q139" i="16" s="1"/>
  <c r="BP140" i="16"/>
  <c r="Q140" i="16" s="1"/>
  <c r="BP141" i="16"/>
  <c r="Q141" i="16" s="1"/>
  <c r="BP142" i="16"/>
  <c r="Q142" i="16" s="1"/>
  <c r="BP143" i="16"/>
  <c r="Q143" i="16" s="1"/>
  <c r="BP144" i="16"/>
  <c r="Q144" i="16" s="1"/>
  <c r="BP145" i="16"/>
  <c r="Q145" i="16" s="1"/>
  <c r="BP146" i="16"/>
  <c r="Q146" i="16" s="1"/>
  <c r="BP147" i="16"/>
  <c r="Q147" i="16" s="1"/>
  <c r="BP148" i="16"/>
  <c r="Q148" i="16" s="1"/>
  <c r="BP149" i="16"/>
  <c r="Q149" i="16" s="1"/>
  <c r="BP150" i="16"/>
  <c r="Q150" i="16" s="1"/>
  <c r="BP151" i="16"/>
  <c r="Q151" i="16" s="1"/>
  <c r="BP152" i="16"/>
  <c r="Q152" i="16" s="1"/>
  <c r="BP153" i="16"/>
  <c r="Q153" i="16" s="1"/>
  <c r="BP154" i="16"/>
  <c r="Q154" i="16" s="1"/>
  <c r="BP155" i="16"/>
  <c r="Q155" i="16" s="1"/>
  <c r="BP156" i="16"/>
  <c r="Q156" i="16" s="1"/>
  <c r="BP157" i="16"/>
  <c r="Q157" i="16" s="1"/>
  <c r="BP158" i="16"/>
  <c r="Q158" i="16" s="1"/>
  <c r="BP159" i="16"/>
  <c r="Q159" i="16" s="1"/>
  <c r="BP160" i="16"/>
  <c r="Q160" i="16" s="1"/>
  <c r="BP161" i="16"/>
  <c r="Q161" i="16" s="1"/>
  <c r="BP162" i="16"/>
  <c r="Q162" i="16" s="1"/>
  <c r="BP163" i="16"/>
  <c r="Q163" i="16" s="1"/>
  <c r="BP164" i="16"/>
  <c r="Q164" i="16" s="1"/>
  <c r="BP165" i="16"/>
  <c r="Q165" i="16" s="1"/>
  <c r="BP166" i="16"/>
  <c r="Q166" i="16" s="1"/>
  <c r="BP167" i="16"/>
  <c r="Q167" i="16" s="1"/>
  <c r="BP168" i="16"/>
  <c r="Q168" i="16" s="1"/>
  <c r="BP169" i="16"/>
  <c r="Q169" i="16" s="1"/>
  <c r="BP170" i="16"/>
  <c r="Q170" i="16" s="1"/>
  <c r="BP171" i="16"/>
  <c r="Q171" i="16" s="1"/>
  <c r="BP172" i="16"/>
  <c r="Q172" i="16" s="1"/>
  <c r="BP173" i="16"/>
  <c r="Q173" i="16" s="1"/>
  <c r="BP174" i="16"/>
  <c r="Q174" i="16" s="1"/>
  <c r="BP175" i="16"/>
  <c r="Q175" i="16" s="1"/>
  <c r="BP176" i="16"/>
  <c r="Q176" i="16" s="1"/>
  <c r="BP177" i="16"/>
  <c r="Q177" i="16" s="1"/>
  <c r="BP178" i="16"/>
  <c r="Q178" i="16" s="1"/>
  <c r="BP179" i="16"/>
  <c r="Q179" i="16" s="1"/>
  <c r="BP180" i="16"/>
  <c r="Q180" i="16" s="1"/>
  <c r="BP181" i="16"/>
  <c r="Q181" i="16" s="1"/>
  <c r="BP182" i="16"/>
  <c r="Q182" i="16" s="1"/>
  <c r="BP183" i="16"/>
  <c r="Q183" i="16" s="1"/>
  <c r="BP184" i="16"/>
  <c r="Q184" i="16" s="1"/>
  <c r="BP185" i="16"/>
  <c r="Q185" i="16" s="1"/>
  <c r="BP186" i="16"/>
  <c r="Q186" i="16" s="1"/>
  <c r="BP187" i="16"/>
  <c r="Q187" i="16" s="1"/>
  <c r="BP188" i="16"/>
  <c r="Q188" i="16" s="1"/>
  <c r="BP189" i="16"/>
  <c r="Q189" i="16" s="1"/>
  <c r="BP190" i="16"/>
  <c r="Q190" i="16" s="1"/>
  <c r="BP191" i="16"/>
  <c r="Q191" i="16" s="1"/>
  <c r="BP192" i="16"/>
  <c r="Q192" i="16" s="1"/>
  <c r="BP193" i="16"/>
  <c r="Q193" i="16" s="1"/>
  <c r="BP194" i="16"/>
  <c r="Q194" i="16" s="1"/>
  <c r="BP195" i="16"/>
  <c r="Q195" i="16" s="1"/>
  <c r="BP196" i="16"/>
  <c r="Q196" i="16" s="1"/>
  <c r="BP197" i="16"/>
  <c r="Q197" i="16" s="1"/>
  <c r="BP198" i="16"/>
  <c r="Q198" i="16" s="1"/>
  <c r="BP199" i="16"/>
  <c r="Q199" i="16" s="1"/>
  <c r="BP200" i="16"/>
  <c r="Q200" i="16" s="1"/>
  <c r="BP201" i="16"/>
  <c r="Q201" i="16" s="1"/>
  <c r="BP202" i="16"/>
  <c r="Q202" i="16" s="1"/>
  <c r="BP203" i="16"/>
  <c r="Q203" i="16" s="1"/>
  <c r="BP204" i="16"/>
  <c r="Q204" i="16" s="1"/>
  <c r="BP205" i="16"/>
  <c r="Q205" i="16" s="1"/>
  <c r="BP206" i="16"/>
  <c r="Q206" i="16" s="1"/>
  <c r="BP207" i="16"/>
  <c r="Q207" i="16" s="1"/>
  <c r="BP208" i="16"/>
  <c r="Q208" i="16" s="1"/>
  <c r="BP209" i="16"/>
  <c r="Q209" i="16" s="1"/>
  <c r="BP210" i="16"/>
  <c r="Q210" i="16" s="1"/>
  <c r="BP211" i="16"/>
  <c r="Q211" i="16" s="1"/>
  <c r="BP212" i="16"/>
  <c r="Q212" i="16" s="1"/>
  <c r="BP213" i="16"/>
  <c r="Q213" i="16" s="1"/>
  <c r="BP214" i="16"/>
  <c r="Q214" i="16" s="1"/>
  <c r="BP215" i="16"/>
  <c r="Q215" i="16" s="1"/>
  <c r="BP216" i="16"/>
  <c r="Q216" i="16" s="1"/>
  <c r="BP217" i="16"/>
  <c r="Q217" i="16" s="1"/>
  <c r="BP218" i="16"/>
  <c r="Q218" i="16" s="1"/>
  <c r="BP281" i="16"/>
  <c r="Q281" i="16" s="1"/>
  <c r="BP282" i="16"/>
  <c r="Q282" i="16" s="1"/>
  <c r="BP283" i="16"/>
  <c r="Q283" i="16" s="1"/>
  <c r="BP284" i="16"/>
  <c r="Q284" i="16" s="1"/>
  <c r="BP285" i="16"/>
  <c r="Q285" i="16" s="1"/>
  <c r="BP286" i="16"/>
  <c r="Q286" i="16" s="1"/>
  <c r="BP287" i="16"/>
  <c r="Q287" i="16" s="1"/>
  <c r="BP288" i="16"/>
  <c r="Q288" i="16" s="1"/>
  <c r="BP289" i="16"/>
  <c r="Q289" i="16" s="1"/>
  <c r="BP290" i="16"/>
  <c r="Q290" i="16" s="1"/>
  <c r="BP291" i="16"/>
  <c r="Q291" i="16" s="1"/>
  <c r="BP292" i="16"/>
  <c r="Q292" i="16" s="1"/>
  <c r="BP293" i="16"/>
  <c r="Q293" i="16" s="1"/>
  <c r="BP294" i="16"/>
  <c r="Q294" i="16" s="1"/>
  <c r="BP295" i="16"/>
  <c r="Q295" i="16" s="1"/>
  <c r="BP296" i="16"/>
  <c r="Q296" i="16" s="1"/>
  <c r="BP297" i="16"/>
  <c r="Q297" i="16" s="1"/>
  <c r="BP298" i="16"/>
  <c r="Q298" i="16" s="1"/>
  <c r="BP299" i="16"/>
  <c r="Q299" i="16" s="1"/>
  <c r="BP300" i="16"/>
  <c r="Q300" i="16" s="1"/>
  <c r="BP301" i="16"/>
  <c r="Q301" i="16" s="1"/>
  <c r="BP302" i="16"/>
  <c r="Q302" i="16" s="1"/>
  <c r="BP303" i="16"/>
  <c r="Q303" i="16" s="1"/>
  <c r="BP304" i="16"/>
  <c r="Q304" i="16" s="1"/>
  <c r="BP305" i="16"/>
  <c r="Q305" i="16" s="1"/>
  <c r="BP306" i="16"/>
  <c r="Q306" i="16" s="1"/>
  <c r="BP307" i="16"/>
  <c r="Q307" i="16" s="1"/>
  <c r="BP308" i="16"/>
  <c r="Q308" i="16" s="1"/>
  <c r="BP309" i="16"/>
  <c r="Q309" i="16" s="1"/>
  <c r="BP310" i="16"/>
  <c r="Q310" i="16" s="1"/>
  <c r="BP311" i="16"/>
  <c r="Q311" i="16" s="1"/>
  <c r="BP312" i="16"/>
  <c r="Q312" i="16" s="1"/>
  <c r="BP313" i="16"/>
  <c r="Q313" i="16" s="1"/>
  <c r="BP314" i="16"/>
  <c r="Q314" i="16" s="1"/>
  <c r="BP315" i="16"/>
  <c r="Q315" i="16" s="1"/>
  <c r="BP316" i="16"/>
  <c r="Q316" i="16" s="1"/>
  <c r="BP317" i="16"/>
  <c r="Q317" i="16" s="1"/>
  <c r="BP318" i="16"/>
  <c r="Q318" i="16" s="1"/>
  <c r="BP319" i="16"/>
  <c r="Q319" i="16" s="1"/>
  <c r="BP320" i="16"/>
  <c r="Q320" i="16" s="1"/>
  <c r="BP321" i="16"/>
  <c r="Q321" i="16" s="1"/>
  <c r="BP322" i="16"/>
  <c r="Q322" i="16" s="1"/>
  <c r="BP323" i="16"/>
  <c r="Q323" i="16" s="1"/>
  <c r="BP324" i="16"/>
  <c r="Q324" i="16" s="1"/>
  <c r="BP325" i="16"/>
  <c r="Q325" i="16" s="1"/>
  <c r="BP326" i="16"/>
  <c r="Q326" i="16" s="1"/>
  <c r="BP327" i="16"/>
  <c r="Q327" i="16" s="1"/>
  <c r="BP328" i="16"/>
  <c r="Q328" i="16" s="1"/>
  <c r="BP329" i="16"/>
  <c r="Q329" i="16" s="1"/>
  <c r="BP330" i="16"/>
  <c r="Q330" i="16" s="1"/>
  <c r="BP331" i="16"/>
  <c r="Q331" i="16" s="1"/>
  <c r="BP332" i="16"/>
  <c r="Q332" i="16" s="1"/>
  <c r="BP333" i="16"/>
  <c r="Q333" i="16" s="1"/>
  <c r="BP334" i="16"/>
  <c r="Q334" i="16" s="1"/>
  <c r="BP335" i="16"/>
  <c r="Q335" i="16" s="1"/>
  <c r="BP219" i="16"/>
  <c r="Q219" i="16" s="1"/>
  <c r="BP220" i="16"/>
  <c r="Q220" i="16" s="1"/>
  <c r="BP221" i="16"/>
  <c r="Q221" i="16" s="1"/>
  <c r="BP222" i="16"/>
  <c r="Q222" i="16" s="1"/>
  <c r="BP223" i="16"/>
  <c r="Q223" i="16" s="1"/>
  <c r="BP224" i="16"/>
  <c r="Q224" i="16" s="1"/>
  <c r="BP225" i="16"/>
  <c r="Q225" i="16" s="1"/>
  <c r="BP226" i="16"/>
  <c r="Q226" i="16" s="1"/>
  <c r="BP227" i="16"/>
  <c r="Q227" i="16" s="1"/>
  <c r="BP228" i="16"/>
  <c r="Q228" i="16" s="1"/>
  <c r="BP229" i="16"/>
  <c r="Q229" i="16" s="1"/>
  <c r="BP230" i="16"/>
  <c r="Q230" i="16" s="1"/>
  <c r="BP231" i="16"/>
  <c r="Q231" i="16" s="1"/>
  <c r="BP232" i="16"/>
  <c r="Q232" i="16" s="1"/>
  <c r="BP233" i="16"/>
  <c r="Q233" i="16" s="1"/>
  <c r="BP234" i="16"/>
  <c r="Q234" i="16" s="1"/>
  <c r="BP235" i="16"/>
  <c r="Q235" i="16" s="1"/>
  <c r="BP236" i="16"/>
  <c r="Q236" i="16" s="1"/>
  <c r="BP237" i="16"/>
  <c r="Q237" i="16" s="1"/>
  <c r="BP238" i="16"/>
  <c r="Q238" i="16" s="1"/>
  <c r="BP239" i="16"/>
  <c r="Q239" i="16" s="1"/>
  <c r="BP240" i="16"/>
  <c r="Q240" i="16" s="1"/>
  <c r="BP241" i="16"/>
  <c r="Q241" i="16" s="1"/>
  <c r="BP242" i="16"/>
  <c r="Q242" i="16" s="1"/>
  <c r="BP243" i="16"/>
  <c r="Q243" i="16" s="1"/>
  <c r="BP244" i="16"/>
  <c r="Q244" i="16" s="1"/>
  <c r="BP245" i="16"/>
  <c r="Q245" i="16" s="1"/>
  <c r="BP246" i="16"/>
  <c r="Q246" i="16" s="1"/>
  <c r="BP247" i="16"/>
  <c r="Q247" i="16" s="1"/>
  <c r="BP248" i="16"/>
  <c r="Q248" i="16" s="1"/>
  <c r="BP249" i="16"/>
  <c r="Q249" i="16" s="1"/>
  <c r="BP250" i="16"/>
  <c r="Q250" i="16" s="1"/>
  <c r="BP251" i="16"/>
  <c r="Q251" i="16" s="1"/>
  <c r="BP252" i="16"/>
  <c r="Q252" i="16" s="1"/>
  <c r="BP6" i="16"/>
  <c r="Q6" i="16" s="1"/>
  <c r="DO7" i="16"/>
  <c r="DO8" i="16"/>
  <c r="DO9" i="16"/>
  <c r="DO10" i="16"/>
  <c r="DO11" i="16"/>
  <c r="DO12" i="16"/>
  <c r="DO13" i="16"/>
  <c r="DO14" i="16"/>
  <c r="DO15" i="16"/>
  <c r="DO16" i="16"/>
  <c r="DO17" i="16"/>
  <c r="DO18" i="16"/>
  <c r="DO19" i="16"/>
  <c r="DO20" i="16"/>
  <c r="DO21" i="16"/>
  <c r="DO22" i="16"/>
  <c r="DO23" i="16"/>
  <c r="DO24" i="16"/>
  <c r="DO25" i="16"/>
  <c r="DO26" i="16"/>
  <c r="DO27" i="16"/>
  <c r="DO28" i="16"/>
  <c r="DO29" i="16"/>
  <c r="DO30" i="16"/>
  <c r="DO31" i="16"/>
  <c r="DO32" i="16"/>
  <c r="DO33" i="16"/>
  <c r="DO34" i="16"/>
  <c r="DO35" i="16"/>
  <c r="DO36" i="16"/>
  <c r="DO37" i="16"/>
  <c r="DO38" i="16"/>
  <c r="DO39" i="16"/>
  <c r="DO40" i="16"/>
  <c r="DO41" i="16"/>
  <c r="DO42" i="16"/>
  <c r="DO43" i="16"/>
  <c r="DO44" i="16"/>
  <c r="DO45" i="16"/>
  <c r="DO46" i="16"/>
  <c r="DO47" i="16"/>
  <c r="DO48" i="16"/>
  <c r="DO49" i="16"/>
  <c r="DO50" i="16"/>
  <c r="DO51" i="16"/>
  <c r="DO52" i="16"/>
  <c r="DO53" i="16"/>
  <c r="DO54" i="16"/>
  <c r="DO55" i="16"/>
  <c r="DO56" i="16"/>
  <c r="DO57" i="16"/>
  <c r="DO58" i="16"/>
  <c r="DO59" i="16"/>
  <c r="DO60" i="16"/>
  <c r="DO61" i="16"/>
  <c r="DO62" i="16"/>
  <c r="DO63" i="16"/>
  <c r="DO64" i="16"/>
  <c r="DO65" i="16"/>
  <c r="DO66" i="16"/>
  <c r="DO67" i="16"/>
  <c r="DO68" i="16"/>
  <c r="DO69" i="16"/>
  <c r="DO70" i="16"/>
  <c r="DO71" i="16"/>
  <c r="DO72" i="16"/>
  <c r="DO73" i="16"/>
  <c r="DO74" i="16"/>
  <c r="DO75" i="16"/>
  <c r="DO76" i="16"/>
  <c r="DO77" i="16"/>
  <c r="DO78" i="16"/>
  <c r="DO79" i="16"/>
  <c r="DO80" i="16"/>
  <c r="DO81" i="16"/>
  <c r="DO82" i="16"/>
  <c r="DO83" i="16"/>
  <c r="DO84" i="16"/>
  <c r="DO85" i="16"/>
  <c r="DO86" i="16"/>
  <c r="DO87" i="16"/>
  <c r="DO88" i="16"/>
  <c r="DO89" i="16"/>
  <c r="DO90" i="16"/>
  <c r="DO91" i="16"/>
  <c r="DO92" i="16"/>
  <c r="DO93" i="16"/>
  <c r="DO253" i="16"/>
  <c r="DO254" i="16"/>
  <c r="DO255" i="16"/>
  <c r="DO256" i="16"/>
  <c r="DO257" i="16"/>
  <c r="DO258" i="16"/>
  <c r="DO259" i="16"/>
  <c r="DO260" i="16"/>
  <c r="DO261" i="16"/>
  <c r="DO262" i="16"/>
  <c r="DO263" i="16"/>
  <c r="DO264" i="16"/>
  <c r="DO265" i="16"/>
  <c r="DO266" i="16"/>
  <c r="DO267" i="16"/>
  <c r="DO268" i="16"/>
  <c r="DO269" i="16"/>
  <c r="DO270" i="16"/>
  <c r="DO271" i="16"/>
  <c r="DO272" i="16"/>
  <c r="DO273" i="16"/>
  <c r="DO274" i="16"/>
  <c r="DO275" i="16"/>
  <c r="DO276" i="16"/>
  <c r="DO277" i="16"/>
  <c r="DO278" i="16"/>
  <c r="DO279" i="16"/>
  <c r="DO280" i="16"/>
  <c r="DO94" i="16"/>
  <c r="DO95" i="16"/>
  <c r="DO96" i="16"/>
  <c r="DO97" i="16"/>
  <c r="DO98" i="16"/>
  <c r="DO99" i="16"/>
  <c r="DO100" i="16"/>
  <c r="DO101" i="16"/>
  <c r="DO102" i="16"/>
  <c r="DO103" i="16"/>
  <c r="DO104" i="16"/>
  <c r="DO105" i="16"/>
  <c r="DO106" i="16"/>
  <c r="DO107" i="16"/>
  <c r="DO108" i="16"/>
  <c r="DO109" i="16"/>
  <c r="DO110" i="16"/>
  <c r="DO111" i="16"/>
  <c r="DO112" i="16"/>
  <c r="DO113" i="16"/>
  <c r="DO114" i="16"/>
  <c r="DO115" i="16"/>
  <c r="DO116" i="16"/>
  <c r="DO117" i="16"/>
  <c r="DO118" i="16"/>
  <c r="DO119" i="16"/>
  <c r="DO120" i="16"/>
  <c r="DO121" i="16"/>
  <c r="DO122" i="16"/>
  <c r="DO123" i="16"/>
  <c r="DO124" i="16"/>
  <c r="DO125" i="16"/>
  <c r="DO126" i="16"/>
  <c r="DO127" i="16"/>
  <c r="DO128" i="16"/>
  <c r="DO129" i="16"/>
  <c r="DO130" i="16"/>
  <c r="DO131" i="16"/>
  <c r="DO132" i="16"/>
  <c r="DO133" i="16"/>
  <c r="DO134" i="16"/>
  <c r="DO135" i="16"/>
  <c r="DO136" i="16"/>
  <c r="DO137" i="16"/>
  <c r="DO138" i="16"/>
  <c r="DO139" i="16"/>
  <c r="DO140" i="16"/>
  <c r="DO141" i="16"/>
  <c r="DO142" i="16"/>
  <c r="DO143" i="16"/>
  <c r="DO144" i="16"/>
  <c r="DO145" i="16"/>
  <c r="DO146" i="16"/>
  <c r="DO147" i="16"/>
  <c r="DO148" i="16"/>
  <c r="DO149" i="16"/>
  <c r="DO150" i="16"/>
  <c r="DO151" i="16"/>
  <c r="DO152" i="16"/>
  <c r="DO153" i="16"/>
  <c r="DO154" i="16"/>
  <c r="DO155" i="16"/>
  <c r="DO156" i="16"/>
  <c r="DO157" i="16"/>
  <c r="DO158" i="16"/>
  <c r="DO159" i="16"/>
  <c r="DO160" i="16"/>
  <c r="DO161" i="16"/>
  <c r="DO162" i="16"/>
  <c r="DO163" i="16"/>
  <c r="DO164" i="16"/>
  <c r="DO165" i="16"/>
  <c r="DO166" i="16"/>
  <c r="DO167" i="16"/>
  <c r="DO168" i="16"/>
  <c r="DO169" i="16"/>
  <c r="DO170" i="16"/>
  <c r="DO171" i="16"/>
  <c r="DO172" i="16"/>
  <c r="DO173" i="16"/>
  <c r="DO174" i="16"/>
  <c r="DO175" i="16"/>
  <c r="DO176" i="16"/>
  <c r="DO177" i="16"/>
  <c r="DO178" i="16"/>
  <c r="DO179" i="16"/>
  <c r="DO180" i="16"/>
  <c r="DO181" i="16"/>
  <c r="DO182" i="16"/>
  <c r="DO183" i="16"/>
  <c r="DO184" i="16"/>
  <c r="DO185" i="16"/>
  <c r="DO186" i="16"/>
  <c r="DO187" i="16"/>
  <c r="DO188" i="16"/>
  <c r="DO189" i="16"/>
  <c r="DO190" i="16"/>
  <c r="DO191" i="16"/>
  <c r="DO192" i="16"/>
  <c r="DO193" i="16"/>
  <c r="DO194" i="16"/>
  <c r="DO195" i="16"/>
  <c r="DO196" i="16"/>
  <c r="DO197" i="16"/>
  <c r="DO198" i="16"/>
  <c r="DO199" i="16"/>
  <c r="DO200" i="16"/>
  <c r="DO201" i="16"/>
  <c r="DO202" i="16"/>
  <c r="DO203" i="16"/>
  <c r="DO204" i="16"/>
  <c r="DO205" i="16"/>
  <c r="DO206" i="16"/>
  <c r="DO207" i="16"/>
  <c r="DO208" i="16"/>
  <c r="DO209" i="16"/>
  <c r="DO210" i="16"/>
  <c r="DO211" i="16"/>
  <c r="DO212" i="16"/>
  <c r="DO213" i="16"/>
  <c r="DO214" i="16"/>
  <c r="DO215" i="16"/>
  <c r="DO216" i="16"/>
  <c r="DO217" i="16"/>
  <c r="DO218" i="16"/>
  <c r="DO281" i="16"/>
  <c r="DO282" i="16"/>
  <c r="DO283" i="16"/>
  <c r="DO284" i="16"/>
  <c r="DO285" i="16"/>
  <c r="DO286" i="16"/>
  <c r="DO287" i="16"/>
  <c r="DO288" i="16"/>
  <c r="DO289" i="16"/>
  <c r="DO290" i="16"/>
  <c r="DO291" i="16"/>
  <c r="DO292" i="16"/>
  <c r="DO293" i="16"/>
  <c r="DO294" i="16"/>
  <c r="DO295" i="16"/>
  <c r="DO296" i="16"/>
  <c r="DO297" i="16"/>
  <c r="DO298" i="16"/>
  <c r="DO299" i="16"/>
  <c r="DO300" i="16"/>
  <c r="DO301" i="16"/>
  <c r="DO302" i="16"/>
  <c r="DO303" i="16"/>
  <c r="DO304" i="16"/>
  <c r="DO305" i="16"/>
  <c r="DO306" i="16"/>
  <c r="DO307" i="16"/>
  <c r="DO308" i="16"/>
  <c r="DO309" i="16"/>
  <c r="DO310" i="16"/>
  <c r="DO311" i="16"/>
  <c r="DO312" i="16"/>
  <c r="DO313" i="16"/>
  <c r="DO314" i="16"/>
  <c r="DO315" i="16"/>
  <c r="DO316" i="16"/>
  <c r="DO317" i="16"/>
  <c r="DO318" i="16"/>
  <c r="DO319" i="16"/>
  <c r="DO320" i="16"/>
  <c r="DO321" i="16"/>
  <c r="DO322" i="16"/>
  <c r="DO323" i="16"/>
  <c r="DO324" i="16"/>
  <c r="DO325" i="16"/>
  <c r="DO326" i="16"/>
  <c r="DO327" i="16"/>
  <c r="DO328" i="16"/>
  <c r="DO329" i="16"/>
  <c r="DO330" i="16"/>
  <c r="DO331" i="16"/>
  <c r="DO332" i="16"/>
  <c r="DO333" i="16"/>
  <c r="DO334" i="16"/>
  <c r="DO335" i="16"/>
  <c r="DO219" i="16"/>
  <c r="DO220" i="16"/>
  <c r="DO221" i="16"/>
  <c r="DO222" i="16"/>
  <c r="DO223" i="16"/>
  <c r="DO224" i="16"/>
  <c r="DO225" i="16"/>
  <c r="DO226" i="16"/>
  <c r="DO227" i="16"/>
  <c r="DO228" i="16"/>
  <c r="DO229" i="16"/>
  <c r="DO230" i="16"/>
  <c r="DO231" i="16"/>
  <c r="DO232" i="16"/>
  <c r="DO233" i="16"/>
  <c r="DO234" i="16"/>
  <c r="DO235" i="16"/>
  <c r="DO236" i="16"/>
  <c r="DO237" i="16"/>
  <c r="DO238" i="16"/>
  <c r="DO239" i="16"/>
  <c r="DO240" i="16"/>
  <c r="DO241" i="16"/>
  <c r="DO242" i="16"/>
  <c r="DO243" i="16"/>
  <c r="DO244" i="16"/>
  <c r="DO245" i="16"/>
  <c r="DO246" i="16"/>
  <c r="DO247" i="16"/>
  <c r="DO248" i="16"/>
  <c r="DO249" i="16"/>
  <c r="DO250" i="16"/>
  <c r="DO251" i="16"/>
  <c r="DO252" i="16"/>
  <c r="DO6" i="16"/>
  <c r="II6" i="16"/>
  <c r="IJ6" i="16" s="1"/>
  <c r="II7" i="16"/>
  <c r="IJ7" i="16" s="1"/>
  <c r="II8" i="16"/>
  <c r="IJ8" i="16" s="1"/>
  <c r="II9" i="16"/>
  <c r="IJ9" i="16" s="1"/>
  <c r="II10" i="16"/>
  <c r="IJ10" i="16" s="1"/>
  <c r="II11" i="16"/>
  <c r="IJ11" i="16" s="1"/>
  <c r="II12" i="16"/>
  <c r="IJ12" i="16" s="1"/>
  <c r="II13" i="16"/>
  <c r="IJ13" i="16" s="1"/>
  <c r="II14" i="16"/>
  <c r="IJ14" i="16" s="1"/>
  <c r="II15" i="16"/>
  <c r="IJ15" i="16" s="1"/>
  <c r="II16" i="16"/>
  <c r="IJ16" i="16" s="1"/>
  <c r="II17" i="16"/>
  <c r="IJ17" i="16" s="1"/>
  <c r="II18" i="16"/>
  <c r="IJ18" i="16" s="1"/>
  <c r="II19" i="16"/>
  <c r="IJ19" i="16" s="1"/>
  <c r="II20" i="16"/>
  <c r="IJ20" i="16" s="1"/>
  <c r="II21" i="16"/>
  <c r="IJ21" i="16" s="1"/>
  <c r="II22" i="16"/>
  <c r="IJ22" i="16" s="1"/>
  <c r="II23" i="16"/>
  <c r="IJ23" i="16" s="1"/>
  <c r="II24" i="16"/>
  <c r="IJ24" i="16" s="1"/>
  <c r="II25" i="16"/>
  <c r="IJ25" i="16" s="1"/>
  <c r="II26" i="16"/>
  <c r="IJ26" i="16" s="1"/>
  <c r="II27" i="16"/>
  <c r="IJ27" i="16" s="1"/>
  <c r="II28" i="16"/>
  <c r="IJ28" i="16" s="1"/>
  <c r="II29" i="16"/>
  <c r="IJ29" i="16" s="1"/>
  <c r="II30" i="16"/>
  <c r="IJ30" i="16" s="1"/>
  <c r="II31" i="16"/>
  <c r="IJ31" i="16" s="1"/>
  <c r="II32" i="16"/>
  <c r="IJ32" i="16" s="1"/>
  <c r="II33" i="16"/>
  <c r="IJ33" i="16" s="1"/>
  <c r="II34" i="16"/>
  <c r="IJ34" i="16" s="1"/>
  <c r="II35" i="16"/>
  <c r="IJ35" i="16" s="1"/>
  <c r="II36" i="16"/>
  <c r="IJ36" i="16" s="1"/>
  <c r="II37" i="16"/>
  <c r="IJ37" i="16" s="1"/>
  <c r="II38" i="16"/>
  <c r="IJ38" i="16" s="1"/>
  <c r="II39" i="16"/>
  <c r="IJ39" i="16" s="1"/>
  <c r="II40" i="16"/>
  <c r="IJ40" i="16" s="1"/>
  <c r="II41" i="16"/>
  <c r="IJ41" i="16" s="1"/>
  <c r="II42" i="16"/>
  <c r="IJ42" i="16" s="1"/>
  <c r="II43" i="16"/>
  <c r="IJ43" i="16" s="1"/>
  <c r="II44" i="16"/>
  <c r="IJ44" i="16" s="1"/>
  <c r="II45" i="16"/>
  <c r="IJ45" i="16" s="1"/>
  <c r="II46" i="16"/>
  <c r="IJ46" i="16" s="1"/>
  <c r="II47" i="16"/>
  <c r="IJ47" i="16" s="1"/>
  <c r="II48" i="16"/>
  <c r="IJ48" i="16" s="1"/>
  <c r="II49" i="16"/>
  <c r="IJ49" i="16" s="1"/>
  <c r="II50" i="16"/>
  <c r="IJ50" i="16" s="1"/>
  <c r="II51" i="16"/>
  <c r="IJ51" i="16" s="1"/>
  <c r="II52" i="16"/>
  <c r="IJ52" i="16" s="1"/>
  <c r="II53" i="16"/>
  <c r="IJ53" i="16" s="1"/>
  <c r="II54" i="16"/>
  <c r="IJ54" i="16" s="1"/>
  <c r="II55" i="16"/>
  <c r="IJ55" i="16" s="1"/>
  <c r="II56" i="16"/>
  <c r="IJ56" i="16" s="1"/>
  <c r="II57" i="16"/>
  <c r="IJ57" i="16" s="1"/>
  <c r="II58" i="16"/>
  <c r="IJ58" i="16" s="1"/>
  <c r="II59" i="16"/>
  <c r="IJ59" i="16" s="1"/>
  <c r="II60" i="16"/>
  <c r="IJ60" i="16" s="1"/>
  <c r="II61" i="16"/>
  <c r="IJ61" i="16" s="1"/>
  <c r="II62" i="16"/>
  <c r="IJ62" i="16" s="1"/>
  <c r="II63" i="16"/>
  <c r="IJ63" i="16" s="1"/>
  <c r="II64" i="16"/>
  <c r="IJ64" i="16" s="1"/>
  <c r="II65" i="16"/>
  <c r="IJ65" i="16" s="1"/>
  <c r="II66" i="16"/>
  <c r="IJ66" i="16" s="1"/>
  <c r="II67" i="16"/>
  <c r="IJ67" i="16" s="1"/>
  <c r="II68" i="16"/>
  <c r="IJ68" i="16" s="1"/>
  <c r="II69" i="16"/>
  <c r="IJ69" i="16" s="1"/>
  <c r="II70" i="16"/>
  <c r="IJ70" i="16" s="1"/>
  <c r="II71" i="16"/>
  <c r="IJ71" i="16" s="1"/>
  <c r="II72" i="16"/>
  <c r="IJ72" i="16" s="1"/>
  <c r="II73" i="16"/>
  <c r="IJ73" i="16" s="1"/>
  <c r="II74" i="16"/>
  <c r="IJ74" i="16" s="1"/>
  <c r="II75" i="16"/>
  <c r="IJ75" i="16" s="1"/>
  <c r="II76" i="16"/>
  <c r="IJ76" i="16" s="1"/>
  <c r="II77" i="16"/>
  <c r="IJ77" i="16" s="1"/>
  <c r="II78" i="16"/>
  <c r="IJ78" i="16" s="1"/>
  <c r="II79" i="16"/>
  <c r="IJ79" i="16" s="1"/>
  <c r="II80" i="16"/>
  <c r="IJ80" i="16" s="1"/>
  <c r="II81" i="16"/>
  <c r="IJ81" i="16" s="1"/>
  <c r="II82" i="16"/>
  <c r="IJ82" i="16" s="1"/>
  <c r="II83" i="16"/>
  <c r="IJ83" i="16" s="1"/>
  <c r="II84" i="16"/>
  <c r="IJ84" i="16" s="1"/>
  <c r="II85" i="16"/>
  <c r="IJ85" i="16" s="1"/>
  <c r="II86" i="16"/>
  <c r="IJ86" i="16" s="1"/>
  <c r="II87" i="16"/>
  <c r="IJ87" i="16" s="1"/>
  <c r="II88" i="16"/>
  <c r="IJ88" i="16" s="1"/>
  <c r="II89" i="16"/>
  <c r="IJ89" i="16" s="1"/>
  <c r="II90" i="16"/>
  <c r="IJ90" i="16" s="1"/>
  <c r="II91" i="16"/>
  <c r="IJ91" i="16" s="1"/>
  <c r="II92" i="16"/>
  <c r="IJ92" i="16" s="1"/>
  <c r="II93" i="16"/>
  <c r="IJ93" i="16" s="1"/>
  <c r="II253" i="16"/>
  <c r="IJ253" i="16" s="1"/>
  <c r="II254" i="16"/>
  <c r="IJ254" i="16" s="1"/>
  <c r="II255" i="16"/>
  <c r="IJ255" i="16" s="1"/>
  <c r="II256" i="16"/>
  <c r="IJ256" i="16" s="1"/>
  <c r="II257" i="16"/>
  <c r="IJ257" i="16" s="1"/>
  <c r="II258" i="16"/>
  <c r="IJ258" i="16" s="1"/>
  <c r="II259" i="16"/>
  <c r="IJ259" i="16" s="1"/>
  <c r="II260" i="16"/>
  <c r="IJ260" i="16" s="1"/>
  <c r="II261" i="16"/>
  <c r="IJ261" i="16" s="1"/>
  <c r="II262" i="16"/>
  <c r="IJ262" i="16" s="1"/>
  <c r="II263" i="16"/>
  <c r="IJ263" i="16" s="1"/>
  <c r="II264" i="16"/>
  <c r="IJ264" i="16" s="1"/>
  <c r="II265" i="16"/>
  <c r="IJ265" i="16" s="1"/>
  <c r="II266" i="16"/>
  <c r="IJ266" i="16" s="1"/>
  <c r="II267" i="16"/>
  <c r="IJ267" i="16" s="1"/>
  <c r="II268" i="16"/>
  <c r="IJ268" i="16" s="1"/>
  <c r="II269" i="16"/>
  <c r="IJ269" i="16" s="1"/>
  <c r="II270" i="16"/>
  <c r="IJ270" i="16" s="1"/>
  <c r="II271" i="16"/>
  <c r="IJ271" i="16" s="1"/>
  <c r="II272" i="16"/>
  <c r="IJ272" i="16" s="1"/>
  <c r="II273" i="16"/>
  <c r="IJ273" i="16" s="1"/>
  <c r="II274" i="16"/>
  <c r="IJ274" i="16" s="1"/>
  <c r="II275" i="16"/>
  <c r="IJ275" i="16" s="1"/>
  <c r="II276" i="16"/>
  <c r="IJ276" i="16" s="1"/>
  <c r="II277" i="16"/>
  <c r="IJ277" i="16" s="1"/>
  <c r="II278" i="16"/>
  <c r="IJ278" i="16" s="1"/>
  <c r="II279" i="16"/>
  <c r="IJ279" i="16" s="1"/>
  <c r="II280" i="16"/>
  <c r="IJ280" i="16" s="1"/>
  <c r="II94" i="16"/>
  <c r="IJ94" i="16" s="1"/>
  <c r="II95" i="16"/>
  <c r="IJ95" i="16" s="1"/>
  <c r="II96" i="16"/>
  <c r="IJ96" i="16" s="1"/>
  <c r="II97" i="16"/>
  <c r="IJ97" i="16" s="1"/>
  <c r="II98" i="16"/>
  <c r="IJ98" i="16" s="1"/>
  <c r="II99" i="16"/>
  <c r="IJ99" i="16" s="1"/>
  <c r="II100" i="16"/>
  <c r="IJ100" i="16" s="1"/>
  <c r="II101" i="16"/>
  <c r="IJ101" i="16" s="1"/>
  <c r="II102" i="16"/>
  <c r="IJ102" i="16" s="1"/>
  <c r="II103" i="16"/>
  <c r="IJ103" i="16" s="1"/>
  <c r="II104" i="16"/>
  <c r="IJ104" i="16" s="1"/>
  <c r="II105" i="16"/>
  <c r="IJ105" i="16" s="1"/>
  <c r="II106" i="16"/>
  <c r="IJ106" i="16" s="1"/>
  <c r="II107" i="16"/>
  <c r="IJ107" i="16" s="1"/>
  <c r="II108" i="16"/>
  <c r="IJ108" i="16" s="1"/>
  <c r="II109" i="16"/>
  <c r="IJ109" i="16" s="1"/>
  <c r="II110" i="16"/>
  <c r="IJ110" i="16" s="1"/>
  <c r="II111" i="16"/>
  <c r="IJ111" i="16" s="1"/>
  <c r="II112" i="16"/>
  <c r="IJ112" i="16" s="1"/>
  <c r="II113" i="16"/>
  <c r="IJ113" i="16" s="1"/>
  <c r="II114" i="16"/>
  <c r="IJ114" i="16" s="1"/>
  <c r="II115" i="16"/>
  <c r="IJ115" i="16" s="1"/>
  <c r="II116" i="16"/>
  <c r="IJ116" i="16" s="1"/>
  <c r="II117" i="16"/>
  <c r="IJ117" i="16" s="1"/>
  <c r="II118" i="16"/>
  <c r="IJ118" i="16" s="1"/>
  <c r="II119" i="16"/>
  <c r="IJ119" i="16" s="1"/>
  <c r="II120" i="16"/>
  <c r="IJ120" i="16" s="1"/>
  <c r="II121" i="16"/>
  <c r="IJ121" i="16" s="1"/>
  <c r="II122" i="16"/>
  <c r="IJ122" i="16" s="1"/>
  <c r="II123" i="16"/>
  <c r="IJ123" i="16" s="1"/>
  <c r="II124" i="16"/>
  <c r="IJ124" i="16" s="1"/>
  <c r="II125" i="16"/>
  <c r="IJ125" i="16" s="1"/>
  <c r="II126" i="16"/>
  <c r="IJ126" i="16" s="1"/>
  <c r="II127" i="16"/>
  <c r="IJ127" i="16" s="1"/>
  <c r="II128" i="16"/>
  <c r="IJ128" i="16" s="1"/>
  <c r="II129" i="16"/>
  <c r="IJ129" i="16" s="1"/>
  <c r="II130" i="16"/>
  <c r="IJ130" i="16" s="1"/>
  <c r="II131" i="16"/>
  <c r="IJ131" i="16" s="1"/>
  <c r="II132" i="16"/>
  <c r="IJ132" i="16" s="1"/>
  <c r="II133" i="16"/>
  <c r="IJ133" i="16" s="1"/>
  <c r="II134" i="16"/>
  <c r="IJ134" i="16" s="1"/>
  <c r="II135" i="16"/>
  <c r="IJ135" i="16" s="1"/>
  <c r="II136" i="16"/>
  <c r="IJ136" i="16" s="1"/>
  <c r="II137" i="16"/>
  <c r="IJ137" i="16" s="1"/>
  <c r="II138" i="16"/>
  <c r="IJ138" i="16" s="1"/>
  <c r="II139" i="16"/>
  <c r="IJ139" i="16" s="1"/>
  <c r="II140" i="16"/>
  <c r="IJ140" i="16" s="1"/>
  <c r="II141" i="16"/>
  <c r="IJ141" i="16" s="1"/>
  <c r="II142" i="16"/>
  <c r="IJ142" i="16" s="1"/>
  <c r="II143" i="16"/>
  <c r="IJ143" i="16" s="1"/>
  <c r="II144" i="16"/>
  <c r="IJ144" i="16" s="1"/>
  <c r="II145" i="16"/>
  <c r="IJ145" i="16" s="1"/>
  <c r="II146" i="16"/>
  <c r="IJ146" i="16" s="1"/>
  <c r="II147" i="16"/>
  <c r="IJ147" i="16" s="1"/>
  <c r="II148" i="16"/>
  <c r="IJ148" i="16" s="1"/>
  <c r="II149" i="16"/>
  <c r="IJ149" i="16" s="1"/>
  <c r="II150" i="16"/>
  <c r="IJ150" i="16" s="1"/>
  <c r="II151" i="16"/>
  <c r="IJ151" i="16" s="1"/>
  <c r="II152" i="16"/>
  <c r="IJ152" i="16" s="1"/>
  <c r="II153" i="16"/>
  <c r="IJ153" i="16" s="1"/>
  <c r="II154" i="16"/>
  <c r="IJ154" i="16" s="1"/>
  <c r="II155" i="16"/>
  <c r="IJ155" i="16" s="1"/>
  <c r="II156" i="16"/>
  <c r="IJ156" i="16" s="1"/>
  <c r="II157" i="16"/>
  <c r="IJ157" i="16" s="1"/>
  <c r="II158" i="16"/>
  <c r="IJ158" i="16" s="1"/>
  <c r="II159" i="16"/>
  <c r="IJ159" i="16" s="1"/>
  <c r="II160" i="16"/>
  <c r="IJ160" i="16" s="1"/>
  <c r="II161" i="16"/>
  <c r="IJ161" i="16" s="1"/>
  <c r="II162" i="16"/>
  <c r="IJ162" i="16" s="1"/>
  <c r="II163" i="16"/>
  <c r="IJ163" i="16" s="1"/>
  <c r="II164" i="16"/>
  <c r="IJ164" i="16" s="1"/>
  <c r="II165" i="16"/>
  <c r="IJ165" i="16" s="1"/>
  <c r="II166" i="16"/>
  <c r="IJ166" i="16" s="1"/>
  <c r="II167" i="16"/>
  <c r="IJ167" i="16" s="1"/>
  <c r="II168" i="16"/>
  <c r="IJ168" i="16" s="1"/>
  <c r="II169" i="16"/>
  <c r="IJ169" i="16" s="1"/>
  <c r="II170" i="16"/>
  <c r="IJ170" i="16" s="1"/>
  <c r="II171" i="16"/>
  <c r="IJ171" i="16" s="1"/>
  <c r="II172" i="16"/>
  <c r="IJ172" i="16" s="1"/>
  <c r="II173" i="16"/>
  <c r="IJ173" i="16" s="1"/>
  <c r="II174" i="16"/>
  <c r="IJ174" i="16" s="1"/>
  <c r="II175" i="16"/>
  <c r="IJ175" i="16" s="1"/>
  <c r="II176" i="16"/>
  <c r="IJ176" i="16" s="1"/>
  <c r="II177" i="16"/>
  <c r="IJ177" i="16" s="1"/>
  <c r="II178" i="16"/>
  <c r="IJ178" i="16" s="1"/>
  <c r="II179" i="16"/>
  <c r="IJ179" i="16" s="1"/>
  <c r="II180" i="16"/>
  <c r="IJ180" i="16" s="1"/>
  <c r="II181" i="16"/>
  <c r="IJ181" i="16" s="1"/>
  <c r="II182" i="16"/>
  <c r="IJ182" i="16" s="1"/>
  <c r="II183" i="16"/>
  <c r="IJ183" i="16" s="1"/>
  <c r="II184" i="16"/>
  <c r="IJ184" i="16" s="1"/>
  <c r="II185" i="16"/>
  <c r="IJ185" i="16" s="1"/>
  <c r="II186" i="16"/>
  <c r="IJ186" i="16" s="1"/>
  <c r="II187" i="16"/>
  <c r="IJ187" i="16" s="1"/>
  <c r="II188" i="16"/>
  <c r="IJ188" i="16" s="1"/>
  <c r="II189" i="16"/>
  <c r="IJ189" i="16" s="1"/>
  <c r="II190" i="16"/>
  <c r="IJ190" i="16" s="1"/>
  <c r="II191" i="16"/>
  <c r="IJ191" i="16" s="1"/>
  <c r="II192" i="16"/>
  <c r="IJ192" i="16" s="1"/>
  <c r="II193" i="16"/>
  <c r="IJ193" i="16" s="1"/>
  <c r="II194" i="16"/>
  <c r="IJ194" i="16" s="1"/>
  <c r="II195" i="16"/>
  <c r="IJ195" i="16" s="1"/>
  <c r="II196" i="16"/>
  <c r="IJ196" i="16" s="1"/>
  <c r="II197" i="16"/>
  <c r="IJ197" i="16" s="1"/>
  <c r="II198" i="16"/>
  <c r="IJ198" i="16" s="1"/>
  <c r="II199" i="16"/>
  <c r="IJ199" i="16" s="1"/>
  <c r="II200" i="16"/>
  <c r="IJ200" i="16" s="1"/>
  <c r="II201" i="16"/>
  <c r="IJ201" i="16" s="1"/>
  <c r="II202" i="16"/>
  <c r="IJ202" i="16" s="1"/>
  <c r="II203" i="16"/>
  <c r="IJ203" i="16" s="1"/>
  <c r="II204" i="16"/>
  <c r="IJ204" i="16" s="1"/>
  <c r="II205" i="16"/>
  <c r="IJ205" i="16" s="1"/>
  <c r="II206" i="16"/>
  <c r="IJ206" i="16" s="1"/>
  <c r="II207" i="16"/>
  <c r="IJ207" i="16" s="1"/>
  <c r="II208" i="16"/>
  <c r="IJ208" i="16" s="1"/>
  <c r="II209" i="16"/>
  <c r="IJ209" i="16" s="1"/>
  <c r="II210" i="16"/>
  <c r="IJ210" i="16" s="1"/>
  <c r="II211" i="16"/>
  <c r="IJ211" i="16" s="1"/>
  <c r="II212" i="16"/>
  <c r="IJ212" i="16" s="1"/>
  <c r="II213" i="16"/>
  <c r="IJ213" i="16" s="1"/>
  <c r="II214" i="16"/>
  <c r="IJ214" i="16" s="1"/>
  <c r="II215" i="16"/>
  <c r="IJ215" i="16" s="1"/>
  <c r="II216" i="16"/>
  <c r="IJ216" i="16" s="1"/>
  <c r="II217" i="16"/>
  <c r="IJ217" i="16" s="1"/>
  <c r="II218" i="16"/>
  <c r="IJ218" i="16" s="1"/>
  <c r="II281" i="16"/>
  <c r="IJ281" i="16" s="1"/>
  <c r="II282" i="16"/>
  <c r="IJ282" i="16" s="1"/>
  <c r="II283" i="16"/>
  <c r="IJ283" i="16" s="1"/>
  <c r="II284" i="16"/>
  <c r="IJ284" i="16" s="1"/>
  <c r="II285" i="16"/>
  <c r="IJ285" i="16" s="1"/>
  <c r="II286" i="16"/>
  <c r="IJ286" i="16" s="1"/>
  <c r="II287" i="16"/>
  <c r="IJ287" i="16" s="1"/>
  <c r="II288" i="16"/>
  <c r="IJ288" i="16" s="1"/>
  <c r="II289" i="16"/>
  <c r="IJ289" i="16" s="1"/>
  <c r="II290" i="16"/>
  <c r="IJ290" i="16" s="1"/>
  <c r="II291" i="16"/>
  <c r="IJ291" i="16" s="1"/>
  <c r="II292" i="16"/>
  <c r="IJ292" i="16" s="1"/>
  <c r="II293" i="16"/>
  <c r="IJ293" i="16" s="1"/>
  <c r="II294" i="16"/>
  <c r="IJ294" i="16" s="1"/>
  <c r="II295" i="16"/>
  <c r="IJ295" i="16" s="1"/>
  <c r="II296" i="16"/>
  <c r="IJ296" i="16" s="1"/>
  <c r="II297" i="16"/>
  <c r="IJ297" i="16" s="1"/>
  <c r="II298" i="16"/>
  <c r="IJ298" i="16" s="1"/>
  <c r="II299" i="16"/>
  <c r="IJ299" i="16" s="1"/>
  <c r="II300" i="16"/>
  <c r="IJ300" i="16" s="1"/>
  <c r="II301" i="16"/>
  <c r="IJ301" i="16" s="1"/>
  <c r="II302" i="16"/>
  <c r="IJ302" i="16" s="1"/>
  <c r="II303" i="16"/>
  <c r="IJ303" i="16" s="1"/>
  <c r="II304" i="16"/>
  <c r="IJ304" i="16" s="1"/>
  <c r="II305" i="16"/>
  <c r="IJ305" i="16" s="1"/>
  <c r="II306" i="16"/>
  <c r="IJ306" i="16" s="1"/>
  <c r="II307" i="16"/>
  <c r="IJ307" i="16" s="1"/>
  <c r="II308" i="16"/>
  <c r="IJ308" i="16" s="1"/>
  <c r="II309" i="16"/>
  <c r="IJ309" i="16" s="1"/>
  <c r="II310" i="16"/>
  <c r="IJ310" i="16" s="1"/>
  <c r="II311" i="16"/>
  <c r="IJ311" i="16" s="1"/>
  <c r="II312" i="16"/>
  <c r="IJ312" i="16" s="1"/>
  <c r="II313" i="16"/>
  <c r="IJ313" i="16" s="1"/>
  <c r="II314" i="16"/>
  <c r="IJ314" i="16" s="1"/>
  <c r="II315" i="16"/>
  <c r="IJ315" i="16" s="1"/>
  <c r="II316" i="16"/>
  <c r="IJ316" i="16" s="1"/>
  <c r="II317" i="16"/>
  <c r="IJ317" i="16" s="1"/>
  <c r="II318" i="16"/>
  <c r="IJ318" i="16" s="1"/>
  <c r="II319" i="16"/>
  <c r="IJ319" i="16" s="1"/>
  <c r="II320" i="16"/>
  <c r="IJ320" i="16" s="1"/>
  <c r="II321" i="16"/>
  <c r="IJ321" i="16" s="1"/>
  <c r="II322" i="16"/>
  <c r="IJ322" i="16" s="1"/>
  <c r="II323" i="16"/>
  <c r="IJ323" i="16" s="1"/>
  <c r="II324" i="16"/>
  <c r="IJ324" i="16" s="1"/>
  <c r="II325" i="16"/>
  <c r="IJ325" i="16" s="1"/>
  <c r="II326" i="16"/>
  <c r="IJ326" i="16" s="1"/>
  <c r="II327" i="16"/>
  <c r="IJ327" i="16" s="1"/>
  <c r="II328" i="16"/>
  <c r="IJ328" i="16" s="1"/>
  <c r="II329" i="16"/>
  <c r="IJ329" i="16" s="1"/>
  <c r="II330" i="16"/>
  <c r="IJ330" i="16" s="1"/>
  <c r="II331" i="16"/>
  <c r="IJ331" i="16" s="1"/>
  <c r="II332" i="16"/>
  <c r="IJ332" i="16" s="1"/>
  <c r="II333" i="16"/>
  <c r="IJ333" i="16" s="1"/>
  <c r="II334" i="16"/>
  <c r="IJ334" i="16" s="1"/>
  <c r="II335" i="16"/>
  <c r="IJ335" i="16" s="1"/>
  <c r="II219" i="16"/>
  <c r="IJ219" i="16" s="1"/>
  <c r="II220" i="16"/>
  <c r="IJ220" i="16" s="1"/>
  <c r="II221" i="16"/>
  <c r="IJ221" i="16" s="1"/>
  <c r="II222" i="16"/>
  <c r="IJ222" i="16" s="1"/>
  <c r="II223" i="16"/>
  <c r="IJ223" i="16" s="1"/>
  <c r="II224" i="16"/>
  <c r="IJ224" i="16" s="1"/>
  <c r="II225" i="16"/>
  <c r="IJ225" i="16" s="1"/>
  <c r="II226" i="16"/>
  <c r="IJ226" i="16" s="1"/>
  <c r="II227" i="16"/>
  <c r="IJ227" i="16" s="1"/>
  <c r="II228" i="16"/>
  <c r="IJ228" i="16" s="1"/>
  <c r="II229" i="16"/>
  <c r="IJ229" i="16" s="1"/>
  <c r="II230" i="16"/>
  <c r="IJ230" i="16" s="1"/>
  <c r="II231" i="16"/>
  <c r="IJ231" i="16" s="1"/>
  <c r="II232" i="16"/>
  <c r="IJ232" i="16" s="1"/>
  <c r="II233" i="16"/>
  <c r="IJ233" i="16" s="1"/>
  <c r="II234" i="16"/>
  <c r="IJ234" i="16" s="1"/>
  <c r="II235" i="16"/>
  <c r="IJ235" i="16" s="1"/>
  <c r="II236" i="16"/>
  <c r="IJ236" i="16" s="1"/>
  <c r="II237" i="16"/>
  <c r="IJ237" i="16" s="1"/>
  <c r="II238" i="16"/>
  <c r="IJ238" i="16" s="1"/>
  <c r="II239" i="16"/>
  <c r="IJ239" i="16" s="1"/>
  <c r="II240" i="16"/>
  <c r="IJ240" i="16" s="1"/>
  <c r="II241" i="16"/>
  <c r="IJ241" i="16" s="1"/>
  <c r="II242" i="16"/>
  <c r="IJ242" i="16" s="1"/>
  <c r="II243" i="16"/>
  <c r="IJ243" i="16" s="1"/>
  <c r="II244" i="16"/>
  <c r="IJ244" i="16" s="1"/>
  <c r="II245" i="16"/>
  <c r="IJ245" i="16" s="1"/>
  <c r="II246" i="16"/>
  <c r="IJ246" i="16" s="1"/>
  <c r="II247" i="16"/>
  <c r="IJ247" i="16" s="1"/>
  <c r="II248" i="16"/>
  <c r="IJ248" i="16" s="1"/>
  <c r="II249" i="16"/>
  <c r="IJ249" i="16" s="1"/>
  <c r="II250" i="16"/>
  <c r="IJ250" i="16" s="1"/>
  <c r="II251" i="16"/>
  <c r="IJ251" i="16" s="1"/>
  <c r="II252" i="16"/>
  <c r="IJ252" i="16" s="1"/>
  <c r="SV7" i="16"/>
  <c r="SV8" i="16"/>
  <c r="SV9" i="16"/>
  <c r="SV10" i="16"/>
  <c r="SV11" i="16"/>
  <c r="SV12" i="16"/>
  <c r="SV13" i="16"/>
  <c r="SV14" i="16"/>
  <c r="SV15" i="16"/>
  <c r="SV16" i="16"/>
  <c r="SV17" i="16"/>
  <c r="SV18" i="16"/>
  <c r="SV20" i="16"/>
  <c r="SV21" i="16"/>
  <c r="SV22" i="16"/>
  <c r="SV24" i="16"/>
  <c r="SV25" i="16"/>
  <c r="SV26" i="16"/>
  <c r="SV27" i="16"/>
  <c r="SV28" i="16"/>
  <c r="SV29" i="16"/>
  <c r="SV30" i="16"/>
  <c r="SV31" i="16"/>
  <c r="SV32" i="16"/>
  <c r="SV33" i="16"/>
  <c r="SV34" i="16"/>
  <c r="SV35" i="16"/>
  <c r="SV36" i="16"/>
  <c r="SV37" i="16"/>
  <c r="SV38" i="16"/>
  <c r="SV39" i="16"/>
  <c r="SV40" i="16"/>
  <c r="SV41" i="16"/>
  <c r="SV42" i="16"/>
  <c r="SV43" i="16"/>
  <c r="SV44" i="16"/>
  <c r="SV45" i="16"/>
  <c r="SV46" i="16"/>
  <c r="SV47" i="16"/>
  <c r="SV48" i="16"/>
  <c r="SV49" i="16"/>
  <c r="SV50" i="16"/>
  <c r="SV51" i="16"/>
  <c r="SV52" i="16"/>
  <c r="SV53" i="16"/>
  <c r="SV54" i="16"/>
  <c r="SV55" i="16"/>
  <c r="SV56" i="16"/>
  <c r="SV57" i="16"/>
  <c r="SV58" i="16"/>
  <c r="SV59" i="16"/>
  <c r="SV60" i="16"/>
  <c r="SV61" i="16"/>
  <c r="SV62" i="16"/>
  <c r="SV63" i="16"/>
  <c r="SV64" i="16"/>
  <c r="SV65" i="16"/>
  <c r="SV66" i="16"/>
  <c r="SV67" i="16"/>
  <c r="SV68" i="16"/>
  <c r="SV69" i="16"/>
  <c r="SV70" i="16"/>
  <c r="SV71" i="16"/>
  <c r="SV72" i="16"/>
  <c r="SV73" i="16"/>
  <c r="SV74" i="16"/>
  <c r="SV75" i="16"/>
  <c r="SV76" i="16"/>
  <c r="SV77" i="16"/>
  <c r="SV78" i="16"/>
  <c r="SV79" i="16"/>
  <c r="SV80" i="16"/>
  <c r="SV81" i="16"/>
  <c r="SV82" i="16"/>
  <c r="SV83" i="16"/>
  <c r="SV84" i="16"/>
  <c r="SV85" i="16"/>
  <c r="SV86" i="16"/>
  <c r="SV87" i="16"/>
  <c r="SV88" i="16"/>
  <c r="SV89" i="16"/>
  <c r="SV90" i="16"/>
  <c r="SV91" i="16"/>
  <c r="SV92" i="16"/>
  <c r="SV93" i="16"/>
  <c r="SV253" i="16"/>
  <c r="SV254" i="16"/>
  <c r="SV255" i="16"/>
  <c r="SV256" i="16"/>
  <c r="SV257" i="16"/>
  <c r="SV258" i="16"/>
  <c r="SV259" i="16"/>
  <c r="SV260" i="16"/>
  <c r="SV261" i="16"/>
  <c r="SV262" i="16"/>
  <c r="SV263" i="16"/>
  <c r="SV264" i="16"/>
  <c r="SV265" i="16"/>
  <c r="SV266" i="16"/>
  <c r="SV267" i="16"/>
  <c r="SV268" i="16"/>
  <c r="SV269" i="16"/>
  <c r="SV270" i="16"/>
  <c r="SV271" i="16"/>
  <c r="SV272" i="16"/>
  <c r="SV273" i="16"/>
  <c r="SV274" i="16"/>
  <c r="SV275" i="16"/>
  <c r="SV276" i="16"/>
  <c r="SV277" i="16"/>
  <c r="SV278" i="16"/>
  <c r="SV279" i="16"/>
  <c r="SV280" i="16"/>
  <c r="SV94" i="16"/>
  <c r="SV95" i="16"/>
  <c r="SV96" i="16"/>
  <c r="SV97" i="16"/>
  <c r="SV98" i="16"/>
  <c r="SV99" i="16"/>
  <c r="SV100" i="16"/>
  <c r="SV101" i="16"/>
  <c r="SV102" i="16"/>
  <c r="SV103" i="16"/>
  <c r="SV104" i="16"/>
  <c r="SV105" i="16"/>
  <c r="SV106" i="16"/>
  <c r="SV107" i="16"/>
  <c r="SV108" i="16"/>
  <c r="SV109" i="16"/>
  <c r="SV110" i="16"/>
  <c r="SV111" i="16"/>
  <c r="SV112" i="16"/>
  <c r="SV113" i="16"/>
  <c r="SV114" i="16"/>
  <c r="SV115" i="16"/>
  <c r="SV116" i="16"/>
  <c r="SV117" i="16"/>
  <c r="SV118" i="16"/>
  <c r="SV119" i="16"/>
  <c r="SV120" i="16"/>
  <c r="SV121" i="16"/>
  <c r="SV122" i="16"/>
  <c r="SV123" i="16"/>
  <c r="SV124" i="16"/>
  <c r="SV125" i="16"/>
  <c r="SV126" i="16"/>
  <c r="SV127" i="16"/>
  <c r="SV128" i="16"/>
  <c r="SV129" i="16"/>
  <c r="SV130" i="16"/>
  <c r="SV131" i="16"/>
  <c r="SV132" i="16"/>
  <c r="SV133" i="16"/>
  <c r="SV134" i="16"/>
  <c r="SV135" i="16"/>
  <c r="SV136" i="16"/>
  <c r="SV137" i="16"/>
  <c r="SV138" i="16"/>
  <c r="SV139" i="16"/>
  <c r="SV140" i="16"/>
  <c r="SV141" i="16"/>
  <c r="SV142" i="16"/>
  <c r="SV143" i="16"/>
  <c r="SV144" i="16"/>
  <c r="SV145" i="16"/>
  <c r="SV146" i="16"/>
  <c r="SV147" i="16"/>
  <c r="SV148" i="16"/>
  <c r="SV149" i="16"/>
  <c r="SV150" i="16"/>
  <c r="SV151" i="16"/>
  <c r="SV152" i="16"/>
  <c r="SV153" i="16"/>
  <c r="SV154" i="16"/>
  <c r="SV155" i="16"/>
  <c r="SV156" i="16"/>
  <c r="SV157" i="16"/>
  <c r="SV158" i="16"/>
  <c r="SV159" i="16"/>
  <c r="SV160" i="16"/>
  <c r="SV161" i="16"/>
  <c r="SV162" i="16"/>
  <c r="SV163" i="16"/>
  <c r="SV164" i="16"/>
  <c r="SV165" i="16"/>
  <c r="SV166" i="16"/>
  <c r="SV167" i="16"/>
  <c r="SV168" i="16"/>
  <c r="SV170" i="16"/>
  <c r="SV171" i="16"/>
  <c r="SV172" i="16"/>
  <c r="SV173" i="16"/>
  <c r="SV174" i="16"/>
  <c r="SV175" i="16"/>
  <c r="SV176" i="16"/>
  <c r="SV177" i="16"/>
  <c r="SV178" i="16"/>
  <c r="SV179" i="16"/>
  <c r="SV180" i="16"/>
  <c r="SV181" i="16"/>
  <c r="SV182" i="16"/>
  <c r="SV183" i="16"/>
  <c r="SV184" i="16"/>
  <c r="SV185" i="16"/>
  <c r="SV186" i="16"/>
  <c r="SV187" i="16"/>
  <c r="SV188" i="16"/>
  <c r="SV189" i="16"/>
  <c r="SV190" i="16"/>
  <c r="SV191" i="16"/>
  <c r="SV192" i="16"/>
  <c r="SV193" i="16"/>
  <c r="SV194" i="16"/>
  <c r="SV195" i="16"/>
  <c r="SV196" i="16"/>
  <c r="SV197" i="16"/>
  <c r="SV198" i="16"/>
  <c r="SV199" i="16"/>
  <c r="SV200" i="16"/>
  <c r="SV201" i="16"/>
  <c r="SV202" i="16"/>
  <c r="SV203" i="16"/>
  <c r="SV204" i="16"/>
  <c r="SV205" i="16"/>
  <c r="SV206" i="16"/>
  <c r="SV207" i="16"/>
  <c r="SV208" i="16"/>
  <c r="SV209" i="16"/>
  <c r="SV210" i="16"/>
  <c r="SV211" i="16"/>
  <c r="SV212" i="16"/>
  <c r="SV213" i="16"/>
  <c r="SV214" i="16"/>
  <c r="SV215" i="16"/>
  <c r="SV216" i="16"/>
  <c r="SV217" i="16"/>
  <c r="SV218" i="16"/>
  <c r="SV281" i="16"/>
  <c r="SV282" i="16"/>
  <c r="SV283" i="16"/>
  <c r="SV284" i="16"/>
  <c r="SV285" i="16"/>
  <c r="SV286" i="16"/>
  <c r="SV287" i="16"/>
  <c r="SV288" i="16"/>
  <c r="SV289" i="16"/>
  <c r="SV290" i="16"/>
  <c r="SV291" i="16"/>
  <c r="SV292" i="16"/>
  <c r="SV293" i="16"/>
  <c r="SV294" i="16"/>
  <c r="SV295" i="16"/>
  <c r="SV296" i="16"/>
  <c r="SV297" i="16"/>
  <c r="SV298" i="16"/>
  <c r="SV299" i="16"/>
  <c r="SV300" i="16"/>
  <c r="SV301" i="16"/>
  <c r="SV302" i="16"/>
  <c r="SV303" i="16"/>
  <c r="SV304" i="16"/>
  <c r="SV305" i="16"/>
  <c r="SV306" i="16"/>
  <c r="SV307" i="16"/>
  <c r="SV308" i="16"/>
  <c r="SV309" i="16"/>
  <c r="SV310" i="16"/>
  <c r="SV311" i="16"/>
  <c r="SV312" i="16"/>
  <c r="SV313" i="16"/>
  <c r="SV314" i="16"/>
  <c r="SV315" i="16"/>
  <c r="SV316" i="16"/>
  <c r="SV317" i="16"/>
  <c r="SV318" i="16"/>
  <c r="SV319" i="16"/>
  <c r="SV320" i="16"/>
  <c r="SV321" i="16"/>
  <c r="SV322" i="16"/>
  <c r="SV323" i="16"/>
  <c r="SV324" i="16"/>
  <c r="SV325" i="16"/>
  <c r="SV326" i="16"/>
  <c r="SV327" i="16"/>
  <c r="SV328" i="16"/>
  <c r="SV329" i="16"/>
  <c r="SV330" i="16"/>
  <c r="SV331" i="16"/>
  <c r="SV332" i="16"/>
  <c r="SV333" i="16"/>
  <c r="SV334" i="16"/>
  <c r="SV335" i="16"/>
  <c r="SV219" i="16"/>
  <c r="SV220" i="16"/>
  <c r="SV221" i="16"/>
  <c r="SV222" i="16"/>
  <c r="SV223" i="16"/>
  <c r="SV224" i="16"/>
  <c r="SV225" i="16"/>
  <c r="SV226" i="16"/>
  <c r="SV227" i="16"/>
  <c r="SV228" i="16"/>
  <c r="SV229" i="16"/>
  <c r="SV230" i="16"/>
  <c r="SV231" i="16"/>
  <c r="SV232" i="16"/>
  <c r="SV233" i="16"/>
  <c r="SV234" i="16"/>
  <c r="SV235" i="16"/>
  <c r="SV236" i="16"/>
  <c r="SV237" i="16"/>
  <c r="SV238" i="16"/>
  <c r="SV239" i="16"/>
  <c r="SV240" i="16"/>
  <c r="SV241" i="16"/>
  <c r="SV242" i="16"/>
  <c r="SV243" i="16"/>
  <c r="SV244" i="16"/>
  <c r="SV245" i="16"/>
  <c r="SV246" i="16"/>
  <c r="SV247" i="16"/>
  <c r="SV248" i="16"/>
  <c r="SV249" i="16"/>
  <c r="SV250" i="16"/>
  <c r="SV251" i="16"/>
  <c r="SV252" i="16"/>
  <c r="MH320" i="16"/>
  <c r="AJ320" i="16" s="1"/>
  <c r="LU320" i="16"/>
  <c r="DP320" i="16"/>
  <c r="DZ320" i="16"/>
  <c r="EA320" i="16" s="1"/>
  <c r="SW320" i="16"/>
  <c r="SX320" i="16"/>
  <c r="SY320" i="16"/>
  <c r="SW6" i="16"/>
  <c r="SX6" i="16"/>
  <c r="SY6" i="16"/>
  <c r="SW7" i="16"/>
  <c r="SX7" i="16"/>
  <c r="SY7" i="16"/>
  <c r="SW9" i="16"/>
  <c r="SX9" i="16"/>
  <c r="SY9" i="16"/>
  <c r="SW10" i="16"/>
  <c r="SX10" i="16"/>
  <c r="SY10" i="16"/>
  <c r="SW12" i="16"/>
  <c r="SX12" i="16"/>
  <c r="SY12" i="16"/>
  <c r="SW13" i="16"/>
  <c r="SX13" i="16"/>
  <c r="SY13" i="16"/>
  <c r="SW14" i="16"/>
  <c r="SX14" i="16"/>
  <c r="SY14" i="16"/>
  <c r="SW15" i="16"/>
  <c r="SX15" i="16"/>
  <c r="SY15" i="16"/>
  <c r="SW16" i="16"/>
  <c r="SX16" i="16"/>
  <c r="SY16" i="16"/>
  <c r="SW17" i="16"/>
  <c r="SX17" i="16"/>
  <c r="SY17" i="16"/>
  <c r="SW18" i="16"/>
  <c r="SX18" i="16"/>
  <c r="SY18" i="16"/>
  <c r="SW19" i="16"/>
  <c r="SX19" i="16"/>
  <c r="SY19" i="16"/>
  <c r="SW20" i="16"/>
  <c r="SX20" i="16"/>
  <c r="SY20" i="16"/>
  <c r="SW31" i="16"/>
  <c r="SX31" i="16"/>
  <c r="SY31" i="16"/>
  <c r="SW32" i="16"/>
  <c r="SX32" i="16"/>
  <c r="SY32" i="16"/>
  <c r="SW33" i="16"/>
  <c r="SX33" i="16"/>
  <c r="SY33" i="16"/>
  <c r="SW34" i="16"/>
  <c r="SX34" i="16"/>
  <c r="SY34" i="16"/>
  <c r="SW35" i="16"/>
  <c r="SX35" i="16"/>
  <c r="SY35" i="16"/>
  <c r="SW36" i="16"/>
  <c r="SX36" i="16"/>
  <c r="SY36" i="16"/>
  <c r="SW46" i="16"/>
  <c r="SX46" i="16"/>
  <c r="SY46" i="16"/>
  <c r="SW76" i="16"/>
  <c r="SX76" i="16"/>
  <c r="SY76" i="16"/>
  <c r="SW84" i="16"/>
  <c r="SX84" i="16"/>
  <c r="SY84" i="16"/>
  <c r="SW126" i="16"/>
  <c r="SX126" i="16"/>
  <c r="SY126" i="16"/>
  <c r="SW129" i="16"/>
  <c r="SX129" i="16"/>
  <c r="SY129" i="16"/>
  <c r="SW147" i="16"/>
  <c r="SX147" i="16"/>
  <c r="SY147" i="16"/>
  <c r="SW157" i="16"/>
  <c r="SX157" i="16"/>
  <c r="SY157" i="16"/>
  <c r="SW158" i="16"/>
  <c r="SX158" i="16"/>
  <c r="SY158" i="16"/>
  <c r="SW160" i="16"/>
  <c r="SX160" i="16"/>
  <c r="SY160" i="16"/>
  <c r="SW162" i="16"/>
  <c r="SX162" i="16"/>
  <c r="SY162" i="16"/>
  <c r="SW163" i="16"/>
  <c r="SX163" i="16"/>
  <c r="SY163" i="16"/>
  <c r="SW164" i="16"/>
  <c r="SX164" i="16"/>
  <c r="SY164" i="16"/>
  <c r="SW165" i="16"/>
  <c r="SX165" i="16"/>
  <c r="SY165" i="16"/>
  <c r="SW166" i="16"/>
  <c r="SX166" i="16"/>
  <c r="SY166" i="16"/>
  <c r="SW167" i="16"/>
  <c r="SX167" i="16"/>
  <c r="SY167" i="16"/>
  <c r="SW169" i="16"/>
  <c r="SX169" i="16"/>
  <c r="SY169" i="16"/>
  <c r="SW186" i="16"/>
  <c r="SX186" i="16"/>
  <c r="SY186" i="16"/>
  <c r="SW281" i="16"/>
  <c r="SX281" i="16"/>
  <c r="SY281" i="16"/>
  <c r="SW289" i="16"/>
  <c r="SX289" i="16"/>
  <c r="SY289" i="16"/>
  <c r="SW290" i="16"/>
  <c r="SX290" i="16"/>
  <c r="SY290" i="16"/>
  <c r="SW291" i="16"/>
  <c r="SX291" i="16"/>
  <c r="SY291" i="16"/>
  <c r="SW292" i="16"/>
  <c r="SX292" i="16"/>
  <c r="SY292" i="16"/>
  <c r="SW293" i="16"/>
  <c r="SX293" i="16"/>
  <c r="SY293" i="16"/>
  <c r="SW294" i="16"/>
  <c r="SX294" i="16"/>
  <c r="SY294" i="16"/>
  <c r="SW295" i="16"/>
  <c r="SX295" i="16"/>
  <c r="SY295" i="16"/>
  <c r="SW296" i="16"/>
  <c r="SX296" i="16"/>
  <c r="SY296" i="16"/>
  <c r="SW297" i="16"/>
  <c r="SX297" i="16"/>
  <c r="SY297" i="16"/>
  <c r="SW300" i="16"/>
  <c r="SX300" i="16"/>
  <c r="SY300" i="16"/>
  <c r="SW301" i="16"/>
  <c r="SX301" i="16"/>
  <c r="SY301" i="16"/>
  <c r="SW302" i="16"/>
  <c r="SX302" i="16"/>
  <c r="SY302" i="16"/>
  <c r="SW303" i="16"/>
  <c r="SX303" i="16"/>
  <c r="SY303" i="16"/>
  <c r="SW304" i="16"/>
  <c r="SX304" i="16"/>
  <c r="SY304" i="16"/>
  <c r="SW305" i="16"/>
  <c r="SX305" i="16"/>
  <c r="SY305" i="16"/>
  <c r="SW306" i="16"/>
  <c r="SX306" i="16"/>
  <c r="SY306" i="16"/>
  <c r="SW310" i="16"/>
  <c r="SX310" i="16"/>
  <c r="SY310" i="16"/>
  <c r="SW311" i="16"/>
  <c r="SX311" i="16"/>
  <c r="SY311" i="16"/>
  <c r="SW312" i="16"/>
  <c r="SX312" i="16"/>
  <c r="SY312" i="16"/>
  <c r="SW313" i="16"/>
  <c r="SX313" i="16"/>
  <c r="SY313" i="16"/>
  <c r="SW314" i="16"/>
  <c r="SX314" i="16"/>
  <c r="SY314" i="16"/>
  <c r="SW315" i="16"/>
  <c r="SX315" i="16"/>
  <c r="SY315" i="16"/>
  <c r="SW316" i="16"/>
  <c r="SX316" i="16"/>
  <c r="SY316" i="16"/>
  <c r="SW317" i="16"/>
  <c r="SX317" i="16"/>
  <c r="SY317" i="16"/>
  <c r="SW318" i="16"/>
  <c r="SX318" i="16"/>
  <c r="SY318" i="16"/>
  <c r="SW321" i="16"/>
  <c r="SX321" i="16"/>
  <c r="SY321" i="16"/>
  <c r="SW323" i="16"/>
  <c r="SX323" i="16"/>
  <c r="SY323" i="16"/>
  <c r="SW324" i="16"/>
  <c r="SX324" i="16"/>
  <c r="SY324" i="16"/>
  <c r="SW326" i="16"/>
  <c r="SX326" i="16"/>
  <c r="SY326" i="16"/>
  <c r="SW332" i="16"/>
  <c r="SX332" i="16"/>
  <c r="SY332" i="16"/>
  <c r="SW335" i="16"/>
  <c r="SX335" i="16"/>
  <c r="SY335" i="16"/>
  <c r="GQ320" i="16"/>
  <c r="NE320" i="16"/>
  <c r="AH320" i="16" s="1"/>
  <c r="JX320" i="16"/>
  <c r="AK320" i="16" s="1"/>
  <c r="MH164" i="16"/>
  <c r="AJ164" i="16" s="1"/>
  <c r="LU164" i="16"/>
  <c r="AI164" i="16" s="1"/>
  <c r="DP164" i="16"/>
  <c r="AF164" i="16" s="1"/>
  <c r="DZ164" i="16"/>
  <c r="EA164" i="16" s="1"/>
  <c r="GQ164" i="16"/>
  <c r="NE164" i="16"/>
  <c r="AH164" i="16" s="1"/>
  <c r="JX164" i="16"/>
  <c r="AK164" i="16" s="1"/>
  <c r="MH46" i="16"/>
  <c r="AJ46" i="16" s="1"/>
  <c r="LU46" i="16"/>
  <c r="AI46" i="16" s="1"/>
  <c r="DP46" i="16"/>
  <c r="AF46" i="16" s="1"/>
  <c r="DZ46" i="16"/>
  <c r="GQ46" i="16"/>
  <c r="GL46" i="16" s="1"/>
  <c r="GM46" i="16" s="1"/>
  <c r="NE46" i="16"/>
  <c r="AH46" i="16" s="1"/>
  <c r="JX46" i="16"/>
  <c r="MH304" i="16"/>
  <c r="AJ304" i="16" s="1"/>
  <c r="LU304" i="16"/>
  <c r="AI304" i="16" s="1"/>
  <c r="DP304" i="16"/>
  <c r="AF304" i="16" s="1"/>
  <c r="DZ304" i="16"/>
  <c r="GQ304" i="16"/>
  <c r="AD304" i="16" s="1"/>
  <c r="NE304" i="16"/>
  <c r="AH304" i="16" s="1"/>
  <c r="JX304" i="16"/>
  <c r="AK304" i="16" s="1"/>
  <c r="MH295" i="16"/>
  <c r="AJ295" i="16" s="1"/>
  <c r="LU295" i="16"/>
  <c r="DP295" i="16"/>
  <c r="AF295" i="16" s="1"/>
  <c r="DZ295" i="16"/>
  <c r="GQ295" i="16"/>
  <c r="AD295" i="16" s="1"/>
  <c r="NE295" i="16"/>
  <c r="AH295" i="16" s="1"/>
  <c r="JX295" i="16"/>
  <c r="MH158" i="16"/>
  <c r="AJ158" i="16" s="1"/>
  <c r="LU158" i="16"/>
  <c r="DP158" i="16"/>
  <c r="AF158" i="16" s="1"/>
  <c r="DZ158" i="16"/>
  <c r="EA158" i="16" s="1"/>
  <c r="GQ158" i="16"/>
  <c r="AD158" i="16" s="1"/>
  <c r="NE158" i="16"/>
  <c r="AH158" i="16" s="1"/>
  <c r="JX158" i="16"/>
  <c r="AK158" i="16" s="1"/>
  <c r="MH160" i="16"/>
  <c r="AJ160" i="16" s="1"/>
  <c r="LU160" i="16"/>
  <c r="AI160" i="16" s="1"/>
  <c r="DP160" i="16"/>
  <c r="AF160" i="16" s="1"/>
  <c r="DZ160" i="16"/>
  <c r="EA160" i="16" s="1"/>
  <c r="GQ160" i="16"/>
  <c r="AD160" i="16" s="1"/>
  <c r="NE160" i="16"/>
  <c r="AH160" i="16" s="1"/>
  <c r="JX160" i="16"/>
  <c r="AK160" i="16" s="1"/>
  <c r="MH162" i="16"/>
  <c r="AJ162" i="16" s="1"/>
  <c r="LU162" i="16"/>
  <c r="DP162" i="16"/>
  <c r="DZ162" i="16"/>
  <c r="EA162" i="16" s="1"/>
  <c r="GQ162" i="16"/>
  <c r="AD162" i="16" s="1"/>
  <c r="NE162" i="16"/>
  <c r="AH162" i="16" s="1"/>
  <c r="JX162" i="16"/>
  <c r="AK162" i="16" s="1"/>
  <c r="MH324" i="16"/>
  <c r="AJ324" i="16" s="1"/>
  <c r="LU324" i="16"/>
  <c r="AI324" i="16" s="1"/>
  <c r="DP324" i="16"/>
  <c r="DZ324" i="16"/>
  <c r="EA324" i="16" s="1"/>
  <c r="GQ324" i="16"/>
  <c r="NE324" i="16"/>
  <c r="AH324" i="16" s="1"/>
  <c r="JX324" i="16"/>
  <c r="AK324" i="16" s="1"/>
  <c r="MH305" i="16"/>
  <c r="AJ305" i="16" s="1"/>
  <c r="LU305" i="16"/>
  <c r="AI305" i="16" s="1"/>
  <c r="DP305" i="16"/>
  <c r="AF305" i="16" s="1"/>
  <c r="DZ305" i="16"/>
  <c r="EA305" i="16" s="1"/>
  <c r="GQ305" i="16"/>
  <c r="NE305" i="16"/>
  <c r="AH305" i="16" s="1"/>
  <c r="JX305" i="16"/>
  <c r="AK305" i="16" s="1"/>
  <c r="MH83" i="16"/>
  <c r="AJ83" i="16" s="1"/>
  <c r="LU83" i="16"/>
  <c r="AI83" i="16" s="1"/>
  <c r="DP83" i="16"/>
  <c r="AF83" i="16" s="1"/>
  <c r="DZ83" i="16"/>
  <c r="EA83" i="16" s="1"/>
  <c r="GQ83" i="16"/>
  <c r="GL83" i="16" s="1"/>
  <c r="GM83" i="16" s="1"/>
  <c r="NE83" i="16"/>
  <c r="AH83" i="16" s="1"/>
  <c r="JX83" i="16"/>
  <c r="MH325" i="16"/>
  <c r="AJ325" i="16" s="1"/>
  <c r="LU325" i="16"/>
  <c r="AI325" i="16" s="1"/>
  <c r="DP325" i="16"/>
  <c r="AF325" i="16" s="1"/>
  <c r="DZ325" i="16"/>
  <c r="GQ325" i="16"/>
  <c r="AD325" i="16" s="1"/>
  <c r="NE325" i="16"/>
  <c r="AH325" i="16" s="1"/>
  <c r="JX325" i="16"/>
  <c r="AK325" i="16" s="1"/>
  <c r="MH32" i="16"/>
  <c r="AJ32" i="16" s="1"/>
  <c r="LU32" i="16"/>
  <c r="DP32" i="16"/>
  <c r="AF32" i="16" s="1"/>
  <c r="DZ32" i="16"/>
  <c r="GQ32" i="16"/>
  <c r="NE32" i="16"/>
  <c r="AH32" i="16" s="1"/>
  <c r="JX32" i="16"/>
  <c r="MH296" i="16"/>
  <c r="AJ296" i="16" s="1"/>
  <c r="LU296" i="16"/>
  <c r="DP296" i="16"/>
  <c r="AF296" i="16" s="1"/>
  <c r="DZ296" i="16"/>
  <c r="EA296" i="16" s="1"/>
  <c r="GQ296" i="16"/>
  <c r="NE296" i="16"/>
  <c r="AH296" i="16" s="1"/>
  <c r="JX296" i="16"/>
  <c r="AK296" i="16" s="1"/>
  <c r="MH82" i="16"/>
  <c r="AJ82" i="16" s="1"/>
  <c r="LU82" i="16"/>
  <c r="AI82" i="16" s="1"/>
  <c r="DP82" i="16"/>
  <c r="DZ82" i="16"/>
  <c r="GQ82" i="16"/>
  <c r="NE82" i="16"/>
  <c r="AH82" i="16" s="1"/>
  <c r="JX82" i="16"/>
  <c r="AK82" i="16" s="1"/>
  <c r="MH332" i="16"/>
  <c r="AJ332" i="16" s="1"/>
  <c r="LU332" i="16"/>
  <c r="DP332" i="16"/>
  <c r="DZ332" i="16"/>
  <c r="EA332" i="16" s="1"/>
  <c r="GQ332" i="16"/>
  <c r="NE332" i="16"/>
  <c r="AH332" i="16" s="1"/>
  <c r="JX332" i="16"/>
  <c r="AK332" i="16" s="1"/>
  <c r="MH297" i="16"/>
  <c r="AJ297" i="16" s="1"/>
  <c r="LU297" i="16"/>
  <c r="AI297" i="16" s="1"/>
  <c r="DP297" i="16"/>
  <c r="DZ297" i="16"/>
  <c r="EA297" i="16" s="1"/>
  <c r="GQ297" i="16"/>
  <c r="NE297" i="16"/>
  <c r="AH297" i="16" s="1"/>
  <c r="JX297" i="16"/>
  <c r="AK297" i="16" s="1"/>
  <c r="MH10" i="16"/>
  <c r="AJ10" i="16" s="1"/>
  <c r="LU10" i="16"/>
  <c r="AI10" i="16" s="1"/>
  <c r="DP10" i="16"/>
  <c r="AF10" i="16" s="1"/>
  <c r="DZ10" i="16"/>
  <c r="EA10" i="16" s="1"/>
  <c r="GQ10" i="16"/>
  <c r="AD10" i="16" s="1"/>
  <c r="NE10" i="16"/>
  <c r="AH10" i="16" s="1"/>
  <c r="JX10" i="16"/>
  <c r="AK10" i="16" s="1"/>
  <c r="MH166" i="16"/>
  <c r="AJ166" i="16" s="1"/>
  <c r="LU166" i="16"/>
  <c r="AI166" i="16" s="1"/>
  <c r="DP166" i="16"/>
  <c r="AF166" i="16" s="1"/>
  <c r="DZ166" i="16"/>
  <c r="GQ166" i="16"/>
  <c r="NE166" i="16"/>
  <c r="AH166" i="16" s="1"/>
  <c r="JX166" i="16"/>
  <c r="AK166" i="16" s="1"/>
  <c r="MH169" i="16"/>
  <c r="AJ169" i="16" s="1"/>
  <c r="LU169" i="16"/>
  <c r="AI169" i="16" s="1"/>
  <c r="DP169" i="16"/>
  <c r="DZ169" i="16"/>
  <c r="GQ169" i="16"/>
  <c r="NE169" i="16"/>
  <c r="AH169" i="16" s="1"/>
  <c r="JX169" i="16"/>
  <c r="AK169" i="16" s="1"/>
  <c r="MH307" i="16"/>
  <c r="AJ307" i="16" s="1"/>
  <c r="LU307" i="16"/>
  <c r="DP307" i="16"/>
  <c r="AF307" i="16" s="1"/>
  <c r="DZ307" i="16"/>
  <c r="GQ307" i="16"/>
  <c r="AD307" i="16" s="1"/>
  <c r="NE307" i="16"/>
  <c r="AH307" i="16" s="1"/>
  <c r="JX307" i="16"/>
  <c r="AK307" i="16" s="1"/>
  <c r="MH317" i="16"/>
  <c r="AJ317" i="16" s="1"/>
  <c r="LU317" i="16"/>
  <c r="DP317" i="16"/>
  <c r="AF317" i="16" s="1"/>
  <c r="DZ317" i="16"/>
  <c r="EA317" i="16" s="1"/>
  <c r="GQ317" i="16"/>
  <c r="NE317" i="16"/>
  <c r="AH317" i="16" s="1"/>
  <c r="JX317" i="16"/>
  <c r="AK317" i="16" s="1"/>
  <c r="MH315" i="16"/>
  <c r="AJ315" i="16" s="1"/>
  <c r="LU315" i="16"/>
  <c r="AI315" i="16" s="1"/>
  <c r="DP315" i="16"/>
  <c r="DZ315" i="16"/>
  <c r="EA315" i="16" s="1"/>
  <c r="GQ315" i="16"/>
  <c r="NE315" i="16"/>
  <c r="AH315" i="16" s="1"/>
  <c r="JX315" i="16"/>
  <c r="AK315" i="16" s="1"/>
  <c r="MH33" i="16"/>
  <c r="AJ33" i="16" s="1"/>
  <c r="LU33" i="16"/>
  <c r="DP33" i="16"/>
  <c r="AF33" i="16" s="1"/>
  <c r="DZ33" i="16"/>
  <c r="EA33" i="16" s="1"/>
  <c r="GQ33" i="16"/>
  <c r="NE33" i="16"/>
  <c r="AH33" i="16" s="1"/>
  <c r="JX33" i="16"/>
  <c r="AK33" i="16" s="1"/>
  <c r="MH308" i="16"/>
  <c r="AJ308" i="16" s="1"/>
  <c r="LU308" i="16"/>
  <c r="AI308" i="16" s="1"/>
  <c r="DP308" i="16"/>
  <c r="DZ308" i="16"/>
  <c r="EA308" i="16" s="1"/>
  <c r="GQ308" i="16"/>
  <c r="NE308" i="16"/>
  <c r="AH308" i="16" s="1"/>
  <c r="JX308" i="16"/>
  <c r="AK308" i="16" s="1"/>
  <c r="MH161" i="16"/>
  <c r="AJ161" i="16" s="1"/>
  <c r="LU161" i="16"/>
  <c r="AI161" i="16" s="1"/>
  <c r="DP161" i="16"/>
  <c r="AF161" i="16" s="1"/>
  <c r="DZ161" i="16"/>
  <c r="EA161" i="16" s="1"/>
  <c r="GQ161" i="16"/>
  <c r="AD161" i="16" s="1"/>
  <c r="NE161" i="16"/>
  <c r="AH161" i="16" s="1"/>
  <c r="JX161" i="16"/>
  <c r="AK161" i="16" s="1"/>
  <c r="MH312" i="16"/>
  <c r="AJ312" i="16" s="1"/>
  <c r="LU312" i="16"/>
  <c r="AI312" i="16" s="1"/>
  <c r="DP312" i="16"/>
  <c r="AF312" i="16" s="1"/>
  <c r="DZ312" i="16"/>
  <c r="GQ312" i="16"/>
  <c r="GL312" i="16" s="1"/>
  <c r="GM312" i="16" s="1"/>
  <c r="NE312" i="16"/>
  <c r="AH312" i="16" s="1"/>
  <c r="JX312" i="16"/>
  <c r="AK312" i="16" s="1"/>
  <c r="MH306" i="16"/>
  <c r="AJ306" i="16" s="1"/>
  <c r="LU306" i="16"/>
  <c r="AI306" i="16" s="1"/>
  <c r="DP306" i="16"/>
  <c r="AF306" i="16" s="1"/>
  <c r="DZ306" i="16"/>
  <c r="GQ306" i="16"/>
  <c r="AD306" i="16" s="1"/>
  <c r="NE306" i="16"/>
  <c r="AH306" i="16" s="1"/>
  <c r="JX306" i="16"/>
  <c r="AK306" i="16" s="1"/>
  <c r="MH20" i="16"/>
  <c r="AJ20" i="16" s="1"/>
  <c r="LU20" i="16"/>
  <c r="DP20" i="16"/>
  <c r="AF20" i="16" s="1"/>
  <c r="DZ20" i="16"/>
  <c r="GQ20" i="16"/>
  <c r="NE20" i="16"/>
  <c r="AH20" i="16" s="1"/>
  <c r="JX20" i="16"/>
  <c r="AK20" i="16" s="1"/>
  <c r="MH36" i="16"/>
  <c r="AJ36" i="16" s="1"/>
  <c r="LU36" i="16"/>
  <c r="DP36" i="16"/>
  <c r="AF36" i="16" s="1"/>
  <c r="DZ36" i="16"/>
  <c r="EA36" i="16" s="1"/>
  <c r="GQ36" i="16"/>
  <c r="NE36" i="16"/>
  <c r="AH36" i="16" s="1"/>
  <c r="JX36" i="16"/>
  <c r="AK36" i="16" s="1"/>
  <c r="MH300" i="16"/>
  <c r="AJ300" i="16" s="1"/>
  <c r="LU300" i="16"/>
  <c r="AI300" i="16" s="1"/>
  <c r="DP300" i="16"/>
  <c r="DZ300" i="16"/>
  <c r="EA300" i="16" s="1"/>
  <c r="GQ300" i="16"/>
  <c r="AD300" i="16" s="1"/>
  <c r="NE300" i="16"/>
  <c r="AH300" i="16" s="1"/>
  <c r="JX300" i="16"/>
  <c r="AK300" i="16" s="1"/>
  <c r="MH11" i="16"/>
  <c r="AJ11" i="16" s="1"/>
  <c r="LU11" i="16"/>
  <c r="DP11" i="16"/>
  <c r="AF11" i="16" s="1"/>
  <c r="DZ11" i="16"/>
  <c r="EA11" i="16" s="1"/>
  <c r="GQ11" i="16"/>
  <c r="NE11" i="16"/>
  <c r="AH11" i="16" s="1"/>
  <c r="JX11" i="16"/>
  <c r="AK11" i="16" s="1"/>
  <c r="MH167" i="16"/>
  <c r="AJ167" i="16" s="1"/>
  <c r="LU167" i="16"/>
  <c r="AI167" i="16" s="1"/>
  <c r="DP167" i="16"/>
  <c r="DZ167" i="16"/>
  <c r="EA167" i="16" s="1"/>
  <c r="GQ167" i="16"/>
  <c r="AD167" i="16" s="1"/>
  <c r="NE167" i="16"/>
  <c r="AH167" i="16" s="1"/>
  <c r="JX167" i="16"/>
  <c r="AK167" i="16" s="1"/>
  <c r="MH294" i="16"/>
  <c r="AJ294" i="16" s="1"/>
  <c r="LU294" i="16"/>
  <c r="AI294" i="16" s="1"/>
  <c r="DP294" i="16"/>
  <c r="AF294" i="16" s="1"/>
  <c r="DZ294" i="16"/>
  <c r="EA294" i="16" s="1"/>
  <c r="GQ294" i="16"/>
  <c r="NE294" i="16"/>
  <c r="AH294" i="16" s="1"/>
  <c r="JX294" i="16"/>
  <c r="AK294" i="16" s="1"/>
  <c r="MH327" i="16"/>
  <c r="AJ327" i="16" s="1"/>
  <c r="LU327" i="16"/>
  <c r="AI327" i="16" s="1"/>
  <c r="DP327" i="16"/>
  <c r="AF327" i="16" s="1"/>
  <c r="DZ327" i="16"/>
  <c r="GQ327" i="16"/>
  <c r="GL327" i="16" s="1"/>
  <c r="GM327" i="16" s="1"/>
  <c r="NE327" i="16"/>
  <c r="AH327" i="16" s="1"/>
  <c r="JX327" i="16"/>
  <c r="MH318" i="16"/>
  <c r="AJ318" i="16" s="1"/>
  <c r="LU318" i="16"/>
  <c r="AI318" i="16" s="1"/>
  <c r="DP318" i="16"/>
  <c r="AF318" i="16" s="1"/>
  <c r="DZ318" i="16"/>
  <c r="GQ318" i="16"/>
  <c r="NE318" i="16"/>
  <c r="AH318" i="16" s="1"/>
  <c r="JX318" i="16"/>
  <c r="AK318" i="16" s="1"/>
  <c r="MH159" i="16"/>
  <c r="AJ159" i="16" s="1"/>
  <c r="LU159" i="16"/>
  <c r="DP159" i="16"/>
  <c r="AF159" i="16" s="1"/>
  <c r="DZ159" i="16"/>
  <c r="GQ159" i="16"/>
  <c r="AD159" i="16" s="1"/>
  <c r="NE159" i="16"/>
  <c r="AH159" i="16" s="1"/>
  <c r="JX159" i="16"/>
  <c r="MH34" i="16"/>
  <c r="AJ34" i="16" s="1"/>
  <c r="LU34" i="16"/>
  <c r="DP34" i="16"/>
  <c r="AF34" i="16" s="1"/>
  <c r="DZ34" i="16"/>
  <c r="EA34" i="16" s="1"/>
  <c r="GQ34" i="16"/>
  <c r="NE34" i="16"/>
  <c r="AH34" i="16" s="1"/>
  <c r="JX34" i="16"/>
  <c r="AK34" i="16" s="1"/>
  <c r="MH331" i="16"/>
  <c r="AJ331" i="16" s="1"/>
  <c r="LU331" i="16"/>
  <c r="AI331" i="16" s="1"/>
  <c r="DP331" i="16"/>
  <c r="DZ331" i="16"/>
  <c r="EA331" i="16" s="1"/>
  <c r="GQ331" i="16"/>
  <c r="NE331" i="16"/>
  <c r="AH331" i="16" s="1"/>
  <c r="JX331" i="16"/>
  <c r="AK331" i="16" s="1"/>
  <c r="MH335" i="16"/>
  <c r="AJ335" i="16" s="1"/>
  <c r="LU335" i="16"/>
  <c r="DP335" i="16"/>
  <c r="DZ335" i="16"/>
  <c r="EA335" i="16" s="1"/>
  <c r="GQ335" i="16"/>
  <c r="NE335" i="16"/>
  <c r="AH335" i="16" s="1"/>
  <c r="JX335" i="16"/>
  <c r="AK335" i="16" s="1"/>
  <c r="MH19" i="16"/>
  <c r="AJ19" i="16" s="1"/>
  <c r="LU19" i="16"/>
  <c r="AI19" i="16" s="1"/>
  <c r="DP19" i="16"/>
  <c r="DZ19" i="16"/>
  <c r="EA19" i="16" s="1"/>
  <c r="GQ19" i="16"/>
  <c r="NE19" i="16"/>
  <c r="AH19" i="16" s="1"/>
  <c r="JX19" i="16"/>
  <c r="AK19" i="16" s="1"/>
  <c r="MH7" i="16"/>
  <c r="AJ7" i="16" s="1"/>
  <c r="LU7" i="16"/>
  <c r="AI7" i="16" s="1"/>
  <c r="DP7" i="16"/>
  <c r="AF7" i="16" s="1"/>
  <c r="DZ7" i="16"/>
  <c r="EA7" i="16" s="1"/>
  <c r="GQ7" i="16"/>
  <c r="NE7" i="16"/>
  <c r="AH7" i="16" s="1"/>
  <c r="JX7" i="16"/>
  <c r="AK7" i="16" s="1"/>
  <c r="MH291" i="16"/>
  <c r="AJ291" i="16" s="1"/>
  <c r="LU291" i="16"/>
  <c r="AI291" i="16" s="1"/>
  <c r="DP291" i="16"/>
  <c r="AF291" i="16" s="1"/>
  <c r="DZ291" i="16"/>
  <c r="EA291" i="16" s="1"/>
  <c r="GQ291" i="16"/>
  <c r="NE291" i="16"/>
  <c r="AH291" i="16" s="1"/>
  <c r="JX291" i="16"/>
  <c r="MH23" i="16"/>
  <c r="AJ23" i="16" s="1"/>
  <c r="LU23" i="16"/>
  <c r="AI23" i="16" s="1"/>
  <c r="DP23" i="16"/>
  <c r="AF23" i="16" s="1"/>
  <c r="DZ23" i="16"/>
  <c r="GQ23" i="16"/>
  <c r="AD23" i="16" s="1"/>
  <c r="NE23" i="16"/>
  <c r="AH23" i="16" s="1"/>
  <c r="JX23" i="16"/>
  <c r="AK23" i="16" s="1"/>
  <c r="MH89" i="16"/>
  <c r="LU89" i="16"/>
  <c r="AI89" i="16" s="1"/>
  <c r="DP89" i="16"/>
  <c r="AF89" i="16" s="1"/>
  <c r="DZ89" i="16"/>
  <c r="GQ89" i="16"/>
  <c r="AD89" i="16" s="1"/>
  <c r="NE89" i="16"/>
  <c r="AH89" i="16" s="1"/>
  <c r="JX89" i="16"/>
  <c r="MH292" i="16"/>
  <c r="AJ292" i="16" s="1"/>
  <c r="LU292" i="16"/>
  <c r="DP292" i="16"/>
  <c r="AF292" i="16" s="1"/>
  <c r="DZ292" i="16"/>
  <c r="EA292" i="16" s="1"/>
  <c r="GQ292" i="16"/>
  <c r="AD292" i="16" s="1"/>
  <c r="NE292" i="16"/>
  <c r="AH292" i="16" s="1"/>
  <c r="JX292" i="16"/>
  <c r="AK292" i="16" s="1"/>
  <c r="MH309" i="16"/>
  <c r="AJ309" i="16" s="1"/>
  <c r="LU309" i="16"/>
  <c r="AI309" i="16" s="1"/>
  <c r="DP309" i="16"/>
  <c r="DZ309" i="16"/>
  <c r="EA309" i="16" s="1"/>
  <c r="GQ309" i="16"/>
  <c r="AD309" i="16" s="1"/>
  <c r="NE309" i="16"/>
  <c r="AH309" i="16" s="1"/>
  <c r="JX309" i="16"/>
  <c r="AK309" i="16" s="1"/>
  <c r="MH170" i="16"/>
  <c r="AJ170" i="16" s="1"/>
  <c r="LU170" i="16"/>
  <c r="AI170" i="16" s="1"/>
  <c r="DP170" i="16"/>
  <c r="AF170" i="16" s="1"/>
  <c r="DZ170" i="16"/>
  <c r="EA170" i="16" s="1"/>
  <c r="GQ170" i="16"/>
  <c r="AD170" i="16" s="1"/>
  <c r="NE170" i="16"/>
  <c r="AH170" i="16" s="1"/>
  <c r="JX170" i="16"/>
  <c r="AK170" i="16" s="1"/>
  <c r="MH165" i="16"/>
  <c r="AJ165" i="16" s="1"/>
  <c r="LU165" i="16"/>
  <c r="AI165" i="16" s="1"/>
  <c r="DP165" i="16"/>
  <c r="AF165" i="16" s="1"/>
  <c r="DZ165" i="16"/>
  <c r="EA165" i="16" s="1"/>
  <c r="GQ165" i="16"/>
  <c r="NE165" i="16"/>
  <c r="AH165" i="16" s="1"/>
  <c r="JX165" i="16"/>
  <c r="AK165" i="16" s="1"/>
  <c r="MH234" i="16"/>
  <c r="AJ234" i="16" s="1"/>
  <c r="LU234" i="16"/>
  <c r="AI234" i="16" s="1"/>
  <c r="DP234" i="16"/>
  <c r="AF234" i="16" s="1"/>
  <c r="DZ234" i="16"/>
  <c r="EA234" i="16" s="1"/>
  <c r="GQ234" i="16"/>
  <c r="NE234" i="16"/>
  <c r="AH234" i="16" s="1"/>
  <c r="JX234" i="16"/>
  <c r="AK234" i="16" s="1"/>
  <c r="MH313" i="16"/>
  <c r="AJ313" i="16" s="1"/>
  <c r="LU313" i="16"/>
  <c r="AI313" i="16" s="1"/>
  <c r="DP313" i="16"/>
  <c r="AF313" i="16" s="1"/>
  <c r="DZ313" i="16"/>
  <c r="GQ313" i="16"/>
  <c r="GL313" i="16" s="1"/>
  <c r="GM313" i="16" s="1"/>
  <c r="NE313" i="16"/>
  <c r="AH313" i="16" s="1"/>
  <c r="JX313" i="16"/>
  <c r="MH242" i="16"/>
  <c r="AJ242" i="16" s="1"/>
  <c r="LU242" i="16"/>
  <c r="AI242" i="16" s="1"/>
  <c r="DP242" i="16"/>
  <c r="AF242" i="16" s="1"/>
  <c r="DZ242" i="16"/>
  <c r="GQ242" i="16"/>
  <c r="NE242" i="16"/>
  <c r="AH242" i="16" s="1"/>
  <c r="JX242" i="16"/>
  <c r="AK242" i="16" s="1"/>
  <c r="MH316" i="16"/>
  <c r="AJ316" i="16" s="1"/>
  <c r="LU316" i="16"/>
  <c r="DP316" i="16"/>
  <c r="AF316" i="16" s="1"/>
  <c r="DZ316" i="16"/>
  <c r="GQ316" i="16"/>
  <c r="AD316" i="16" s="1"/>
  <c r="NE316" i="16"/>
  <c r="AH316" i="16" s="1"/>
  <c r="JX316" i="16"/>
  <c r="AK316" i="16" s="1"/>
  <c r="MH301" i="16"/>
  <c r="AJ301" i="16" s="1"/>
  <c r="LU301" i="16"/>
  <c r="AI301" i="16" s="1"/>
  <c r="DP301" i="16"/>
  <c r="AF301" i="16" s="1"/>
  <c r="DZ301" i="16"/>
  <c r="EA301" i="16" s="1"/>
  <c r="GQ301" i="16"/>
  <c r="NE301" i="16"/>
  <c r="AH301" i="16" s="1"/>
  <c r="JX301" i="16"/>
  <c r="AK301" i="16" s="1"/>
  <c r="MH321" i="16"/>
  <c r="AJ321" i="16" s="1"/>
  <c r="LU321" i="16"/>
  <c r="AI321" i="16" s="1"/>
  <c r="DP321" i="16"/>
  <c r="DZ321" i="16"/>
  <c r="EA321" i="16" s="1"/>
  <c r="GQ321" i="16"/>
  <c r="NE321" i="16"/>
  <c r="AH321" i="16" s="1"/>
  <c r="JX321" i="16"/>
  <c r="AK321" i="16" s="1"/>
  <c r="MH45" i="16"/>
  <c r="AJ45" i="16" s="1"/>
  <c r="LU45" i="16"/>
  <c r="DP45" i="16"/>
  <c r="DZ45" i="16"/>
  <c r="EA45" i="16" s="1"/>
  <c r="GQ45" i="16"/>
  <c r="NE45" i="16"/>
  <c r="AH45" i="16" s="1"/>
  <c r="JX45" i="16"/>
  <c r="AK45" i="16" s="1"/>
  <c r="MH328" i="16"/>
  <c r="AJ328" i="16" s="1"/>
  <c r="LU328" i="16"/>
  <c r="AI328" i="16" s="1"/>
  <c r="DP328" i="16"/>
  <c r="DZ328" i="16"/>
  <c r="EA328" i="16" s="1"/>
  <c r="GQ328" i="16"/>
  <c r="NE328" i="16"/>
  <c r="AH328" i="16" s="1"/>
  <c r="JX328" i="16"/>
  <c r="AK328" i="16" s="1"/>
  <c r="MH293" i="16"/>
  <c r="AJ293" i="16" s="1"/>
  <c r="LU293" i="16"/>
  <c r="AI293" i="16" s="1"/>
  <c r="DP293" i="16"/>
  <c r="AF293" i="16" s="1"/>
  <c r="DZ293" i="16"/>
  <c r="EA293" i="16" s="1"/>
  <c r="GQ293" i="16"/>
  <c r="GL293" i="16" s="1"/>
  <c r="GM293" i="16" s="1"/>
  <c r="NE293" i="16"/>
  <c r="AH293" i="16" s="1"/>
  <c r="JX293" i="16"/>
  <c r="AK293" i="16" s="1"/>
  <c r="MH9" i="16"/>
  <c r="AJ9" i="16" s="1"/>
  <c r="LU9" i="16"/>
  <c r="AI9" i="16" s="1"/>
  <c r="DP9" i="16"/>
  <c r="AF9" i="16" s="1"/>
  <c r="DZ9" i="16"/>
  <c r="GQ9" i="16"/>
  <c r="GL9" i="16" s="1"/>
  <c r="GM9" i="16" s="1"/>
  <c r="NE9" i="16"/>
  <c r="AH9" i="16" s="1"/>
  <c r="JX9" i="16"/>
  <c r="AK9" i="16" s="1"/>
  <c r="MH18" i="16"/>
  <c r="AJ18" i="16" s="1"/>
  <c r="LU18" i="16"/>
  <c r="AI18" i="16" s="1"/>
  <c r="DP18" i="16"/>
  <c r="AF18" i="16" s="1"/>
  <c r="DZ18" i="16"/>
  <c r="GQ18" i="16"/>
  <c r="AD18" i="16" s="1"/>
  <c r="NE18" i="16"/>
  <c r="AH18" i="16" s="1"/>
  <c r="JX18" i="16"/>
  <c r="AK18" i="16" s="1"/>
  <c r="MH303" i="16"/>
  <c r="AJ303" i="16" s="1"/>
  <c r="LU303" i="16"/>
  <c r="DP303" i="16"/>
  <c r="AF303" i="16" s="1"/>
  <c r="DZ303" i="16"/>
  <c r="GQ303" i="16"/>
  <c r="NE303" i="16"/>
  <c r="AH303" i="16" s="1"/>
  <c r="JX303" i="16"/>
  <c r="AK303" i="16" s="1"/>
  <c r="MH37" i="16"/>
  <c r="AJ37" i="16" s="1"/>
  <c r="LU37" i="16"/>
  <c r="DP37" i="16"/>
  <c r="AF37" i="16" s="1"/>
  <c r="DZ37" i="16"/>
  <c r="EA37" i="16" s="1"/>
  <c r="GQ37" i="16"/>
  <c r="AD37" i="16" s="1"/>
  <c r="NE37" i="16"/>
  <c r="AH37" i="16" s="1"/>
  <c r="JX37" i="16"/>
  <c r="AK37" i="16" s="1"/>
  <c r="MH255" i="16"/>
  <c r="AJ255" i="16" s="1"/>
  <c r="LU255" i="16"/>
  <c r="AI255" i="16" s="1"/>
  <c r="DP255" i="16"/>
  <c r="AF255" i="16" s="1"/>
  <c r="DZ255" i="16"/>
  <c r="EA255" i="16" s="1"/>
  <c r="GQ255" i="16"/>
  <c r="NE255" i="16"/>
  <c r="AH255" i="16" s="1"/>
  <c r="JX255" i="16"/>
  <c r="AK255" i="16" s="1"/>
  <c r="MH254" i="16"/>
  <c r="AJ254" i="16" s="1"/>
  <c r="LU254" i="16"/>
  <c r="AI254" i="16" s="1"/>
  <c r="DP254" i="16"/>
  <c r="DZ254" i="16"/>
  <c r="EA254" i="16" s="1"/>
  <c r="GQ254" i="16"/>
  <c r="NE254" i="16"/>
  <c r="AH254" i="16" s="1"/>
  <c r="JX254" i="16"/>
  <c r="AK254" i="16" s="1"/>
  <c r="MH16" i="16"/>
  <c r="AJ16" i="16" s="1"/>
  <c r="LU16" i="16"/>
  <c r="AI16" i="16" s="1"/>
  <c r="DP16" i="16"/>
  <c r="DZ16" i="16"/>
  <c r="EA16" i="16" s="1"/>
  <c r="GQ16" i="16"/>
  <c r="NE16" i="16"/>
  <c r="AH16" i="16" s="1"/>
  <c r="JX16" i="16"/>
  <c r="AK16" i="16" s="1"/>
  <c r="MH244" i="16"/>
  <c r="AJ244" i="16" s="1"/>
  <c r="LU244" i="16"/>
  <c r="AI244" i="16" s="1"/>
  <c r="DP244" i="16"/>
  <c r="AF244" i="16" s="1"/>
  <c r="DZ244" i="16"/>
  <c r="EA244" i="16" s="1"/>
  <c r="GQ244" i="16"/>
  <c r="NE244" i="16"/>
  <c r="AH244" i="16" s="1"/>
  <c r="JX244" i="16"/>
  <c r="AK244" i="16" s="1"/>
  <c r="MH22" i="16"/>
  <c r="AJ22" i="16" s="1"/>
  <c r="LU22" i="16"/>
  <c r="AI22" i="16" s="1"/>
  <c r="DP22" i="16"/>
  <c r="AF22" i="16" s="1"/>
  <c r="DZ22" i="16"/>
  <c r="EA22" i="16" s="1"/>
  <c r="GQ22" i="16"/>
  <c r="GL22" i="16" s="1"/>
  <c r="GM22" i="16" s="1"/>
  <c r="NE22" i="16"/>
  <c r="AH22" i="16" s="1"/>
  <c r="JX22" i="16"/>
  <c r="MH81" i="16"/>
  <c r="AJ81" i="16" s="1"/>
  <c r="LU81" i="16"/>
  <c r="AI81" i="16" s="1"/>
  <c r="DP81" i="16"/>
  <c r="AF81" i="16" s="1"/>
  <c r="DZ81" i="16"/>
  <c r="EA81" i="16" s="1"/>
  <c r="GQ81" i="16"/>
  <c r="AD81" i="16" s="1"/>
  <c r="NE81" i="16"/>
  <c r="AH81" i="16" s="1"/>
  <c r="JX81" i="16"/>
  <c r="AK81" i="16" s="1"/>
  <c r="MH241" i="16"/>
  <c r="AJ241" i="16" s="1"/>
  <c r="LU241" i="16"/>
  <c r="AI241" i="16" s="1"/>
  <c r="DP241" i="16"/>
  <c r="AF241" i="16" s="1"/>
  <c r="DZ241" i="16"/>
  <c r="GQ241" i="16"/>
  <c r="NE241" i="16"/>
  <c r="AH241" i="16" s="1"/>
  <c r="JX241" i="16"/>
  <c r="MH72" i="16"/>
  <c r="AJ72" i="16" s="1"/>
  <c r="LU72" i="16"/>
  <c r="DP72" i="16"/>
  <c r="AF72" i="16" s="1"/>
  <c r="DZ72" i="16"/>
  <c r="EA72" i="16" s="1"/>
  <c r="GQ72" i="16"/>
  <c r="NE72" i="16"/>
  <c r="AH72" i="16" s="1"/>
  <c r="JX72" i="16"/>
  <c r="AK72" i="16" s="1"/>
  <c r="MH76" i="16"/>
  <c r="AJ76" i="16" s="1"/>
  <c r="LU76" i="16"/>
  <c r="AI76" i="16" s="1"/>
  <c r="DP76" i="16"/>
  <c r="AF76" i="16" s="1"/>
  <c r="DZ76" i="16"/>
  <c r="EA76" i="16" s="1"/>
  <c r="GQ76" i="16"/>
  <c r="NE76" i="16"/>
  <c r="AH76" i="16" s="1"/>
  <c r="JX76" i="16"/>
  <c r="AK76" i="16" s="1"/>
  <c r="MH8" i="16"/>
  <c r="AJ8" i="16" s="1"/>
  <c r="LU8" i="16"/>
  <c r="AI8" i="16" s="1"/>
  <c r="DP8" i="16"/>
  <c r="DZ8" i="16"/>
  <c r="EA8" i="16" s="1"/>
  <c r="GQ8" i="16"/>
  <c r="NE8" i="16"/>
  <c r="AH8" i="16" s="1"/>
  <c r="JX8" i="16"/>
  <c r="AK8" i="16" s="1"/>
  <c r="MH91" i="16"/>
  <c r="AJ91" i="16" s="1"/>
  <c r="LU91" i="16"/>
  <c r="AI91" i="16" s="1"/>
  <c r="DP91" i="16"/>
  <c r="DZ91" i="16"/>
  <c r="EA91" i="16" s="1"/>
  <c r="GQ91" i="16"/>
  <c r="NE91" i="16"/>
  <c r="AH91" i="16" s="1"/>
  <c r="JX91" i="16"/>
  <c r="AK91" i="16" s="1"/>
  <c r="MH17" i="16"/>
  <c r="AJ17" i="16" s="1"/>
  <c r="LU17" i="16"/>
  <c r="AI17" i="16" s="1"/>
  <c r="DP17" i="16"/>
  <c r="AF17" i="16" s="1"/>
  <c r="DZ17" i="16"/>
  <c r="EA17" i="16" s="1"/>
  <c r="GQ17" i="16"/>
  <c r="AD17" i="16" s="1"/>
  <c r="NE17" i="16"/>
  <c r="AH17" i="16" s="1"/>
  <c r="JX17" i="16"/>
  <c r="AK17" i="16" s="1"/>
  <c r="MH43" i="16"/>
  <c r="AJ43" i="16" s="1"/>
  <c r="LU43" i="16"/>
  <c r="AI43" i="16" s="1"/>
  <c r="DP43" i="16"/>
  <c r="AF43" i="16" s="1"/>
  <c r="DZ43" i="16"/>
  <c r="GQ43" i="16"/>
  <c r="GL43" i="16" s="1"/>
  <c r="GM43" i="16" s="1"/>
  <c r="NE43" i="16"/>
  <c r="AH43" i="16" s="1"/>
  <c r="JX43" i="16"/>
  <c r="MH311" i="16"/>
  <c r="AJ311" i="16" s="1"/>
  <c r="LU311" i="16"/>
  <c r="AI311" i="16" s="1"/>
  <c r="DP311" i="16"/>
  <c r="AF311" i="16" s="1"/>
  <c r="DZ311" i="16"/>
  <c r="GQ311" i="16"/>
  <c r="NE311" i="16"/>
  <c r="AH311" i="16" s="1"/>
  <c r="JX311" i="16"/>
  <c r="AK311" i="16" s="1"/>
  <c r="MH290" i="16"/>
  <c r="AJ290" i="16" s="1"/>
  <c r="LU290" i="16"/>
  <c r="DP290" i="16"/>
  <c r="AF290" i="16" s="1"/>
  <c r="DZ290" i="16"/>
  <c r="GQ290" i="16"/>
  <c r="AD290" i="16" s="1"/>
  <c r="NE290" i="16"/>
  <c r="AH290" i="16" s="1"/>
  <c r="JX290" i="16"/>
  <c r="MH243" i="16"/>
  <c r="AJ243" i="16" s="1"/>
  <c r="LU243" i="16"/>
  <c r="DP243" i="16"/>
  <c r="AF243" i="16" s="1"/>
  <c r="DZ243" i="16"/>
  <c r="EA243" i="16" s="1"/>
  <c r="GQ243" i="16"/>
  <c r="AD243" i="16" s="1"/>
  <c r="NE243" i="16"/>
  <c r="AH243" i="16" s="1"/>
  <c r="JX243" i="16"/>
  <c r="AK243" i="16" s="1"/>
  <c r="MH289" i="16"/>
  <c r="AJ289" i="16" s="1"/>
  <c r="LU289" i="16"/>
  <c r="AI289" i="16" s="1"/>
  <c r="DP289" i="16"/>
  <c r="DZ289" i="16"/>
  <c r="EA289" i="16" s="1"/>
  <c r="GQ289" i="16"/>
  <c r="NE289" i="16"/>
  <c r="AH289" i="16" s="1"/>
  <c r="JX289" i="16"/>
  <c r="AK289" i="16" s="1"/>
  <c r="MH93" i="16"/>
  <c r="AJ93" i="16" s="1"/>
  <c r="LU93" i="16"/>
  <c r="DP93" i="16"/>
  <c r="AF93" i="16" s="1"/>
  <c r="DZ93" i="16"/>
  <c r="EA93" i="16" s="1"/>
  <c r="GQ93" i="16"/>
  <c r="NE93" i="16"/>
  <c r="AH93" i="16" s="1"/>
  <c r="JX93" i="16"/>
  <c r="AK93" i="16" s="1"/>
  <c r="MH236" i="16"/>
  <c r="AJ236" i="16" s="1"/>
  <c r="LU236" i="16"/>
  <c r="AI236" i="16" s="1"/>
  <c r="DP236" i="16"/>
  <c r="AF236" i="16" s="1"/>
  <c r="DZ236" i="16"/>
  <c r="EA236" i="16" s="1"/>
  <c r="GQ236" i="16"/>
  <c r="GL236" i="16" s="1"/>
  <c r="GM236" i="16" s="1"/>
  <c r="NE236" i="16"/>
  <c r="AH236" i="16" s="1"/>
  <c r="JX236" i="16"/>
  <c r="AK236" i="16" s="1"/>
  <c r="MH235" i="16"/>
  <c r="AJ235" i="16" s="1"/>
  <c r="LU235" i="16"/>
  <c r="AI235" i="16" s="1"/>
  <c r="DP235" i="16"/>
  <c r="AF235" i="16" s="1"/>
  <c r="DZ235" i="16"/>
  <c r="EA235" i="16" s="1"/>
  <c r="GQ235" i="16"/>
  <c r="NE235" i="16"/>
  <c r="AH235" i="16" s="1"/>
  <c r="JX235" i="16"/>
  <c r="AK235" i="16" s="1"/>
  <c r="MH256" i="16"/>
  <c r="AJ256" i="16" s="1"/>
  <c r="LU256" i="16"/>
  <c r="AI256" i="16" s="1"/>
  <c r="DP256" i="16"/>
  <c r="AF256" i="16" s="1"/>
  <c r="DZ256" i="16"/>
  <c r="GQ256" i="16"/>
  <c r="GL256" i="16" s="1"/>
  <c r="GM256" i="16" s="1"/>
  <c r="NE256" i="16"/>
  <c r="AH256" i="16" s="1"/>
  <c r="JX256" i="16"/>
  <c r="MH222" i="16"/>
  <c r="AJ222" i="16" s="1"/>
  <c r="LU222" i="16"/>
  <c r="AI222" i="16" s="1"/>
  <c r="DP222" i="16"/>
  <c r="AF222" i="16" s="1"/>
  <c r="DZ222" i="16"/>
  <c r="GQ222" i="16"/>
  <c r="NE222" i="16"/>
  <c r="AH222" i="16" s="1"/>
  <c r="JX222" i="16"/>
  <c r="AK222" i="16" s="1"/>
  <c r="MH31" i="16"/>
  <c r="LU31" i="16"/>
  <c r="DP31" i="16"/>
  <c r="AF31" i="16" s="1"/>
  <c r="DZ31" i="16"/>
  <c r="GQ31" i="16"/>
  <c r="AD31" i="16" s="1"/>
  <c r="NE31" i="16"/>
  <c r="AH31" i="16" s="1"/>
  <c r="JX31" i="16"/>
  <c r="AK31" i="16" s="1"/>
  <c r="MH87" i="16"/>
  <c r="AJ87" i="16" s="1"/>
  <c r="LU87" i="16"/>
  <c r="DP87" i="16"/>
  <c r="AF87" i="16" s="1"/>
  <c r="DZ87" i="16"/>
  <c r="EA87" i="16" s="1"/>
  <c r="GQ87" i="16"/>
  <c r="AD87" i="16" s="1"/>
  <c r="NE87" i="16"/>
  <c r="AH87" i="16" s="1"/>
  <c r="JX87" i="16"/>
  <c r="AK87" i="16" s="1"/>
  <c r="MH263" i="16"/>
  <c r="AJ263" i="16" s="1"/>
  <c r="LU263" i="16"/>
  <c r="DP263" i="16"/>
  <c r="DZ263" i="16"/>
  <c r="EA263" i="16" s="1"/>
  <c r="GQ263" i="16"/>
  <c r="NE263" i="16"/>
  <c r="AH263" i="16" s="1"/>
  <c r="JX263" i="16"/>
  <c r="AK263" i="16" s="1"/>
  <c r="MH27" i="16"/>
  <c r="AJ27" i="16" s="1"/>
  <c r="LU27" i="16"/>
  <c r="DP27" i="16"/>
  <c r="DZ27" i="16"/>
  <c r="EA27" i="16" s="1"/>
  <c r="GQ27" i="16"/>
  <c r="NE27" i="16"/>
  <c r="JX27" i="16"/>
  <c r="AK27" i="16" s="1"/>
  <c r="MH314" i="16"/>
  <c r="AJ314" i="16" s="1"/>
  <c r="LU314" i="16"/>
  <c r="AI314" i="16" s="1"/>
  <c r="DP314" i="16"/>
  <c r="DZ314" i="16"/>
  <c r="EA314" i="16" s="1"/>
  <c r="GQ314" i="16"/>
  <c r="NE314" i="16"/>
  <c r="AH314" i="16" s="1"/>
  <c r="JX314" i="16"/>
  <c r="AK314" i="16" s="1"/>
  <c r="MH330" i="16"/>
  <c r="AJ330" i="16" s="1"/>
  <c r="LU330" i="16"/>
  <c r="AI330" i="16" s="1"/>
  <c r="DP330" i="16"/>
  <c r="AF330" i="16" s="1"/>
  <c r="DZ330" i="16"/>
  <c r="EA330" i="16" s="1"/>
  <c r="GQ330" i="16"/>
  <c r="NE330" i="16"/>
  <c r="AH330" i="16" s="1"/>
  <c r="JX330" i="16"/>
  <c r="AK330" i="16" s="1"/>
  <c r="MH114" i="16"/>
  <c r="AJ114" i="16" s="1"/>
  <c r="LU114" i="16"/>
  <c r="AI114" i="16" s="1"/>
  <c r="DP114" i="16"/>
  <c r="AF114" i="16" s="1"/>
  <c r="DZ114" i="16"/>
  <c r="GQ114" i="16"/>
  <c r="GL114" i="16" s="1"/>
  <c r="GM114" i="16" s="1"/>
  <c r="NE114" i="16"/>
  <c r="AH114" i="16" s="1"/>
  <c r="JX114" i="16"/>
  <c r="MH110" i="16"/>
  <c r="AJ110" i="16" s="1"/>
  <c r="LU110" i="16"/>
  <c r="AI110" i="16" s="1"/>
  <c r="DP110" i="16"/>
  <c r="AF110" i="16" s="1"/>
  <c r="DZ110" i="16"/>
  <c r="GQ110" i="16"/>
  <c r="AD110" i="16" s="1"/>
  <c r="NE110" i="16"/>
  <c r="AH110" i="16" s="1"/>
  <c r="JX110" i="16"/>
  <c r="AK110" i="16" s="1"/>
  <c r="MH221" i="16"/>
  <c r="AJ221" i="16" s="1"/>
  <c r="LU221" i="16"/>
  <c r="AI221" i="16" s="1"/>
  <c r="DP221" i="16"/>
  <c r="AF221" i="16" s="1"/>
  <c r="DZ221" i="16"/>
  <c r="GQ221" i="16"/>
  <c r="AD221" i="16" s="1"/>
  <c r="NE221" i="16"/>
  <c r="AH221" i="16" s="1"/>
  <c r="JX221" i="16"/>
  <c r="AK221" i="16" s="1"/>
  <c r="MH237" i="16"/>
  <c r="AJ237" i="16" s="1"/>
  <c r="LU237" i="16"/>
  <c r="DP237" i="16"/>
  <c r="AF237" i="16" s="1"/>
  <c r="DZ237" i="16"/>
  <c r="EA237" i="16" s="1"/>
  <c r="GQ237" i="16"/>
  <c r="NE237" i="16"/>
  <c r="AH237" i="16" s="1"/>
  <c r="JX237" i="16"/>
  <c r="AK237" i="16" s="1"/>
  <c r="MH326" i="16"/>
  <c r="AJ326" i="16" s="1"/>
  <c r="LU326" i="16"/>
  <c r="AI326" i="16" s="1"/>
  <c r="DP326" i="16"/>
  <c r="DZ326" i="16"/>
  <c r="EA326" i="16" s="1"/>
  <c r="GQ326" i="16"/>
  <c r="NE326" i="16"/>
  <c r="AH326" i="16" s="1"/>
  <c r="JX326" i="16"/>
  <c r="AK326" i="16" s="1"/>
  <c r="MH85" i="16"/>
  <c r="AJ85" i="16" s="1"/>
  <c r="LU85" i="16"/>
  <c r="AI85" i="16" s="1"/>
  <c r="DP85" i="16"/>
  <c r="DZ85" i="16"/>
  <c r="EA85" i="16" s="1"/>
  <c r="GQ85" i="16"/>
  <c r="NE85" i="16"/>
  <c r="AH85" i="16" s="1"/>
  <c r="JX85" i="16"/>
  <c r="AK85" i="16" s="1"/>
  <c r="MH233" i="16"/>
  <c r="AJ233" i="16" s="1"/>
  <c r="LU233" i="16"/>
  <c r="AI233" i="16" s="1"/>
  <c r="DP233" i="16"/>
  <c r="DZ233" i="16"/>
  <c r="EA233" i="16" s="1"/>
  <c r="GQ233" i="16"/>
  <c r="NE233" i="16"/>
  <c r="AH233" i="16" s="1"/>
  <c r="JX233" i="16"/>
  <c r="AK233" i="16" s="1"/>
  <c r="MH84" i="16"/>
  <c r="AJ84" i="16" s="1"/>
  <c r="LU84" i="16"/>
  <c r="AI84" i="16" s="1"/>
  <c r="DP84" i="16"/>
  <c r="AF84" i="16" s="1"/>
  <c r="DZ84" i="16"/>
  <c r="EA84" i="16" s="1"/>
  <c r="GQ84" i="16"/>
  <c r="GL84" i="16" s="1"/>
  <c r="GM84" i="16" s="1"/>
  <c r="NE84" i="16"/>
  <c r="AH84" i="16" s="1"/>
  <c r="JX84" i="16"/>
  <c r="AK84" i="16" s="1"/>
  <c r="MH172" i="16"/>
  <c r="AJ172" i="16" s="1"/>
  <c r="LU172" i="16"/>
  <c r="AI172" i="16" s="1"/>
  <c r="DP172" i="16"/>
  <c r="AF172" i="16" s="1"/>
  <c r="DZ172" i="16"/>
  <c r="GQ172" i="16"/>
  <c r="AD172" i="16" s="1"/>
  <c r="NE172" i="16"/>
  <c r="AH172" i="16" s="1"/>
  <c r="JX172" i="16"/>
  <c r="MH86" i="16"/>
  <c r="AJ86" i="16" s="1"/>
  <c r="LU86" i="16"/>
  <c r="AI86" i="16" s="1"/>
  <c r="DP86" i="16"/>
  <c r="AF86" i="16" s="1"/>
  <c r="DZ86" i="16"/>
  <c r="GQ86" i="16"/>
  <c r="AD86" i="16" s="1"/>
  <c r="NE86" i="16"/>
  <c r="AH86" i="16" s="1"/>
  <c r="JX86" i="16"/>
  <c r="AK86" i="16" s="1"/>
  <c r="MH232" i="16"/>
  <c r="AJ232" i="16" s="1"/>
  <c r="LU232" i="16"/>
  <c r="DP232" i="16"/>
  <c r="AF232" i="16" s="1"/>
  <c r="DZ232" i="16"/>
  <c r="GQ232" i="16"/>
  <c r="AD232" i="16" s="1"/>
  <c r="NE232" i="16"/>
  <c r="AH232" i="16" s="1"/>
  <c r="JX232" i="16"/>
  <c r="MH220" i="16"/>
  <c r="AJ220" i="16" s="1"/>
  <c r="LU220" i="16"/>
  <c r="DP220" i="16"/>
  <c r="AF220" i="16" s="1"/>
  <c r="DZ220" i="16"/>
  <c r="EA220" i="16" s="1"/>
  <c r="GQ220" i="16"/>
  <c r="NE220" i="16"/>
  <c r="AH220" i="16" s="1"/>
  <c r="JX220" i="16"/>
  <c r="AK220" i="16" s="1"/>
  <c r="MH198" i="16"/>
  <c r="AJ198" i="16" s="1"/>
  <c r="LU198" i="16"/>
  <c r="DP198" i="16"/>
  <c r="AF198" i="16" s="1"/>
  <c r="DZ198" i="16"/>
  <c r="EA198" i="16" s="1"/>
  <c r="GQ198" i="16"/>
  <c r="NE198" i="16"/>
  <c r="AH198" i="16" s="1"/>
  <c r="JX198" i="16"/>
  <c r="AK198" i="16" s="1"/>
  <c r="MH12" i="16"/>
  <c r="AJ12" i="16" s="1"/>
  <c r="LU12" i="16"/>
  <c r="AI12" i="16" s="1"/>
  <c r="DP12" i="16"/>
  <c r="AF12" i="16" s="1"/>
  <c r="DZ12" i="16"/>
  <c r="EA12" i="16" s="1"/>
  <c r="GQ12" i="16"/>
  <c r="NE12" i="16"/>
  <c r="AH12" i="16" s="1"/>
  <c r="JX12" i="16"/>
  <c r="AK12" i="16" s="1"/>
  <c r="MH21" i="16"/>
  <c r="AJ21" i="16" s="1"/>
  <c r="LU21" i="16"/>
  <c r="AI21" i="16" s="1"/>
  <c r="DP21" i="16"/>
  <c r="DZ21" i="16"/>
  <c r="EA21" i="16" s="1"/>
  <c r="GQ21" i="16"/>
  <c r="GL21" i="16" s="1"/>
  <c r="GM21" i="16" s="1"/>
  <c r="NE21" i="16"/>
  <c r="AH21" i="16" s="1"/>
  <c r="JX21" i="16"/>
  <c r="AK21" i="16" s="1"/>
  <c r="MH201" i="16"/>
  <c r="AJ201" i="16" s="1"/>
  <c r="LU201" i="16"/>
  <c r="AI201" i="16" s="1"/>
  <c r="DP201" i="16"/>
  <c r="AF201" i="16" s="1"/>
  <c r="DZ201" i="16"/>
  <c r="EA201" i="16" s="1"/>
  <c r="GQ201" i="16"/>
  <c r="GL201" i="16" s="1"/>
  <c r="GM201" i="16" s="1"/>
  <c r="NE201" i="16"/>
  <c r="AH201" i="16" s="1"/>
  <c r="JX201" i="16"/>
  <c r="AK201" i="16" s="1"/>
  <c r="MH13" i="16"/>
  <c r="AJ13" i="16" s="1"/>
  <c r="LU13" i="16"/>
  <c r="AI13" i="16" s="1"/>
  <c r="DP13" i="16"/>
  <c r="AF13" i="16" s="1"/>
  <c r="DZ13" i="16"/>
  <c r="GQ13" i="16"/>
  <c r="AD13" i="16" s="1"/>
  <c r="NE13" i="16"/>
  <c r="AH13" i="16" s="1"/>
  <c r="JX13" i="16"/>
  <c r="MH130" i="16"/>
  <c r="AJ130" i="16" s="1"/>
  <c r="LU130" i="16"/>
  <c r="AI130" i="16" s="1"/>
  <c r="DP130" i="16"/>
  <c r="AF130" i="16" s="1"/>
  <c r="DZ130" i="16"/>
  <c r="GQ130" i="16"/>
  <c r="AD130" i="16" s="1"/>
  <c r="NE130" i="16"/>
  <c r="AH130" i="16" s="1"/>
  <c r="JX130" i="16"/>
  <c r="AK130" i="16" s="1"/>
  <c r="MH284" i="16"/>
  <c r="AJ284" i="16" s="1"/>
  <c r="LU284" i="16"/>
  <c r="DP284" i="16"/>
  <c r="AF284" i="16" s="1"/>
  <c r="DZ284" i="16"/>
  <c r="GQ284" i="16"/>
  <c r="NE284" i="16"/>
  <c r="AH284" i="16" s="1"/>
  <c r="JX284" i="16"/>
  <c r="MH156" i="16"/>
  <c r="AJ156" i="16" s="1"/>
  <c r="LU156" i="16"/>
  <c r="DP156" i="16"/>
  <c r="AF156" i="16" s="1"/>
  <c r="DZ156" i="16"/>
  <c r="EA156" i="16" s="1"/>
  <c r="GQ156" i="16"/>
  <c r="AD156" i="16" s="1"/>
  <c r="NE156" i="16"/>
  <c r="AH156" i="16" s="1"/>
  <c r="JX156" i="16"/>
  <c r="AK156" i="16" s="1"/>
  <c r="MH90" i="16"/>
  <c r="AJ90" i="16" s="1"/>
  <c r="LU90" i="16"/>
  <c r="AI90" i="16" s="1"/>
  <c r="DP90" i="16"/>
  <c r="DZ90" i="16"/>
  <c r="EA90" i="16" s="1"/>
  <c r="GQ90" i="16"/>
  <c r="NE90" i="16"/>
  <c r="AH90" i="16" s="1"/>
  <c r="JX90" i="16"/>
  <c r="AK90" i="16" s="1"/>
  <c r="MH42" i="16"/>
  <c r="AJ42" i="16" s="1"/>
  <c r="LU42" i="16"/>
  <c r="DP42" i="16"/>
  <c r="DZ42" i="16"/>
  <c r="EA42" i="16" s="1"/>
  <c r="GQ42" i="16"/>
  <c r="NE42" i="16"/>
  <c r="AH42" i="16" s="1"/>
  <c r="JX42" i="16"/>
  <c r="AK42" i="16" s="1"/>
  <c r="MH104" i="16"/>
  <c r="AJ104" i="16" s="1"/>
  <c r="LU104" i="16"/>
  <c r="AI104" i="16" s="1"/>
  <c r="DP104" i="16"/>
  <c r="DZ104" i="16"/>
  <c r="EA104" i="16" s="1"/>
  <c r="GQ104" i="16"/>
  <c r="NE104" i="16"/>
  <c r="AH104" i="16" s="1"/>
  <c r="JX104" i="16"/>
  <c r="AK104" i="16" s="1"/>
  <c r="MH35" i="16"/>
  <c r="AJ35" i="16" s="1"/>
  <c r="LU35" i="16"/>
  <c r="AI35" i="16" s="1"/>
  <c r="DP35" i="16"/>
  <c r="AF35" i="16" s="1"/>
  <c r="DZ35" i="16"/>
  <c r="EA35" i="16" s="1"/>
  <c r="GQ35" i="16"/>
  <c r="GL35" i="16" s="1"/>
  <c r="GM35" i="16" s="1"/>
  <c r="NE35" i="16"/>
  <c r="AH35" i="16" s="1"/>
  <c r="JX35" i="16"/>
  <c r="AK35" i="16" s="1"/>
  <c r="MH69" i="16"/>
  <c r="AJ69" i="16" s="1"/>
  <c r="LU69" i="16"/>
  <c r="AI69" i="16" s="1"/>
  <c r="DP69" i="16"/>
  <c r="AF69" i="16" s="1"/>
  <c r="DZ69" i="16"/>
  <c r="GQ69" i="16"/>
  <c r="GL69" i="16" s="1"/>
  <c r="GM69" i="16" s="1"/>
  <c r="NE69" i="16"/>
  <c r="AH69" i="16" s="1"/>
  <c r="JX69" i="16"/>
  <c r="AK69" i="16" s="1"/>
  <c r="MH168" i="16"/>
  <c r="AJ168" i="16" s="1"/>
  <c r="LU168" i="16"/>
  <c r="AI168" i="16" s="1"/>
  <c r="DP168" i="16"/>
  <c r="AF168" i="16" s="1"/>
  <c r="DZ168" i="16"/>
  <c r="GQ168" i="16"/>
  <c r="NE168" i="16"/>
  <c r="AH168" i="16" s="1"/>
  <c r="JX168" i="16"/>
  <c r="AK168" i="16" s="1"/>
  <c r="MH302" i="16"/>
  <c r="LU302" i="16"/>
  <c r="AI302" i="16" s="1"/>
  <c r="DP302" i="16"/>
  <c r="AF302" i="16" s="1"/>
  <c r="DZ302" i="16"/>
  <c r="GQ302" i="16"/>
  <c r="AD302" i="16" s="1"/>
  <c r="NE302" i="16"/>
  <c r="AH302" i="16" s="1"/>
  <c r="JX302" i="16"/>
  <c r="AK302" i="16" s="1"/>
  <c r="MH323" i="16"/>
  <c r="AJ323" i="16" s="1"/>
  <c r="LU323" i="16"/>
  <c r="DP323" i="16"/>
  <c r="AF323" i="16" s="1"/>
  <c r="DZ323" i="16"/>
  <c r="EA323" i="16" s="1"/>
  <c r="GQ323" i="16"/>
  <c r="NE323" i="16"/>
  <c r="AH323" i="16" s="1"/>
  <c r="JX323" i="16"/>
  <c r="AK323" i="16" s="1"/>
  <c r="MH279" i="16"/>
  <c r="AJ279" i="16" s="1"/>
  <c r="LU279" i="16"/>
  <c r="AI279" i="16" s="1"/>
  <c r="DP279" i="16"/>
  <c r="AF279" i="16" s="1"/>
  <c r="DZ279" i="16"/>
  <c r="EA279" i="16" s="1"/>
  <c r="GQ279" i="16"/>
  <c r="NE279" i="16"/>
  <c r="AH279" i="16" s="1"/>
  <c r="JX279" i="16"/>
  <c r="AK279" i="16" s="1"/>
  <c r="MH15" i="16"/>
  <c r="AJ15" i="16" s="1"/>
  <c r="LU15" i="16"/>
  <c r="DP15" i="16"/>
  <c r="DZ15" i="16"/>
  <c r="EA15" i="16" s="1"/>
  <c r="GQ15" i="16"/>
  <c r="NE15" i="16"/>
  <c r="AH15" i="16" s="1"/>
  <c r="JX15" i="16"/>
  <c r="AK15" i="16" s="1"/>
  <c r="MH199" i="16"/>
  <c r="AJ199" i="16" s="1"/>
  <c r="LU199" i="16"/>
  <c r="AI199" i="16" s="1"/>
  <c r="DP199" i="16"/>
  <c r="DZ199" i="16"/>
  <c r="EA199" i="16" s="1"/>
  <c r="GQ199" i="16"/>
  <c r="NE199" i="16"/>
  <c r="AH199" i="16" s="1"/>
  <c r="JX199" i="16"/>
  <c r="AK199" i="16" s="1"/>
  <c r="MH106" i="16"/>
  <c r="AJ106" i="16" s="1"/>
  <c r="LU106" i="16"/>
  <c r="AI106" i="16" s="1"/>
  <c r="DP106" i="16"/>
  <c r="AF106" i="16" s="1"/>
  <c r="DZ106" i="16"/>
  <c r="EA106" i="16" s="1"/>
  <c r="GQ106" i="16"/>
  <c r="GL106" i="16" s="1"/>
  <c r="GM106" i="16" s="1"/>
  <c r="NE106" i="16"/>
  <c r="AH106" i="16" s="1"/>
  <c r="JX106" i="16"/>
  <c r="AK106" i="16" s="1"/>
  <c r="MH200" i="16"/>
  <c r="AJ200" i="16" s="1"/>
  <c r="LU200" i="16"/>
  <c r="AI200" i="16" s="1"/>
  <c r="DP200" i="16"/>
  <c r="AF200" i="16" s="1"/>
  <c r="DZ200" i="16"/>
  <c r="EA200" i="16" s="1"/>
  <c r="GQ200" i="16"/>
  <c r="GL200" i="16" s="1"/>
  <c r="GM200" i="16" s="1"/>
  <c r="NE200" i="16"/>
  <c r="AH200" i="16" s="1"/>
  <c r="JX200" i="16"/>
  <c r="MH322" i="16"/>
  <c r="AJ322" i="16" s="1"/>
  <c r="LU322" i="16"/>
  <c r="AI322" i="16" s="1"/>
  <c r="DP322" i="16"/>
  <c r="AF322" i="16" s="1"/>
  <c r="DZ322" i="16"/>
  <c r="GQ322" i="16"/>
  <c r="NE322" i="16"/>
  <c r="AH322" i="16" s="1"/>
  <c r="JX322" i="16"/>
  <c r="AK322" i="16" s="1"/>
  <c r="MH78" i="16"/>
  <c r="LU78" i="16"/>
  <c r="AI78" i="16" s="1"/>
  <c r="DP78" i="16"/>
  <c r="AF78" i="16" s="1"/>
  <c r="DZ78" i="16"/>
  <c r="GQ78" i="16"/>
  <c r="AD78" i="16" s="1"/>
  <c r="NE78" i="16"/>
  <c r="AH78" i="16" s="1"/>
  <c r="JX78" i="16"/>
  <c r="AK78" i="16" s="1"/>
  <c r="MH238" i="16"/>
  <c r="AJ238" i="16" s="1"/>
  <c r="LU238" i="16"/>
  <c r="DP238" i="16"/>
  <c r="AF238" i="16" s="1"/>
  <c r="DZ238" i="16"/>
  <c r="EA238" i="16" s="1"/>
  <c r="GQ238" i="16"/>
  <c r="AD238" i="16" s="1"/>
  <c r="NE238" i="16"/>
  <c r="AH238" i="16" s="1"/>
  <c r="JX238" i="16"/>
  <c r="AK238" i="16" s="1"/>
  <c r="MH283" i="16"/>
  <c r="AJ283" i="16" s="1"/>
  <c r="LU283" i="16"/>
  <c r="AI283" i="16" s="1"/>
  <c r="DP283" i="16"/>
  <c r="AF283" i="16" s="1"/>
  <c r="DZ283" i="16"/>
  <c r="EA283" i="16" s="1"/>
  <c r="GQ283" i="16"/>
  <c r="NE283" i="16"/>
  <c r="AH283" i="16" s="1"/>
  <c r="JX283" i="16"/>
  <c r="AK283" i="16" s="1"/>
  <c r="MH75" i="16"/>
  <c r="AJ75" i="16" s="1"/>
  <c r="LU75" i="16"/>
  <c r="DP75" i="16"/>
  <c r="AF75" i="16" s="1"/>
  <c r="DZ75" i="16"/>
  <c r="EA75" i="16" s="1"/>
  <c r="GQ75" i="16"/>
  <c r="AD75" i="16" s="1"/>
  <c r="NE75" i="16"/>
  <c r="AH75" i="16" s="1"/>
  <c r="JX75" i="16"/>
  <c r="AK75" i="16" s="1"/>
  <c r="MH113" i="16"/>
  <c r="AJ113" i="16" s="1"/>
  <c r="LU113" i="16"/>
  <c r="AI113" i="16" s="1"/>
  <c r="DP113" i="16"/>
  <c r="DZ113" i="16"/>
  <c r="EA113" i="16" s="1"/>
  <c r="GQ113" i="16"/>
  <c r="NE113" i="16"/>
  <c r="AH113" i="16" s="1"/>
  <c r="JX113" i="16"/>
  <c r="AK113" i="16" s="1"/>
  <c r="MH80" i="16"/>
  <c r="AJ80" i="16" s="1"/>
  <c r="LU80" i="16"/>
  <c r="AI80" i="16" s="1"/>
  <c r="DP80" i="16"/>
  <c r="AF80" i="16" s="1"/>
  <c r="DZ80" i="16"/>
  <c r="EA80" i="16" s="1"/>
  <c r="GQ80" i="16"/>
  <c r="GL80" i="16" s="1"/>
  <c r="GM80" i="16" s="1"/>
  <c r="NE80" i="16"/>
  <c r="AH80" i="16" s="1"/>
  <c r="JX80" i="16"/>
  <c r="AK80" i="16" s="1"/>
  <c r="MH287" i="16"/>
  <c r="AJ287" i="16" s="1"/>
  <c r="LU287" i="16"/>
  <c r="AI287" i="16" s="1"/>
  <c r="DP287" i="16"/>
  <c r="AF287" i="16" s="1"/>
  <c r="DZ287" i="16"/>
  <c r="EA287" i="16" s="1"/>
  <c r="GQ287" i="16"/>
  <c r="GL287" i="16" s="1"/>
  <c r="GM287" i="16" s="1"/>
  <c r="NE287" i="16"/>
  <c r="AH287" i="16" s="1"/>
  <c r="JX287" i="16"/>
  <c r="MH98" i="16"/>
  <c r="AJ98" i="16" s="1"/>
  <c r="LU98" i="16"/>
  <c r="AI98" i="16" s="1"/>
  <c r="DP98" i="16"/>
  <c r="AF98" i="16" s="1"/>
  <c r="DZ98" i="16"/>
  <c r="GQ98" i="16"/>
  <c r="AD98" i="16" s="1"/>
  <c r="NE98" i="16"/>
  <c r="AH98" i="16" s="1"/>
  <c r="JX98" i="16"/>
  <c r="AK98" i="16" s="1"/>
  <c r="MH52" i="16"/>
  <c r="AJ52" i="16" s="1"/>
  <c r="LU52" i="16"/>
  <c r="DP52" i="16"/>
  <c r="AF52" i="16" s="1"/>
  <c r="DZ52" i="16"/>
  <c r="GQ52" i="16"/>
  <c r="AD52" i="16" s="1"/>
  <c r="NE52" i="16"/>
  <c r="AH52" i="16" s="1"/>
  <c r="JX52" i="16"/>
  <c r="MH14" i="16"/>
  <c r="AJ14" i="16" s="1"/>
  <c r="LU14" i="16"/>
  <c r="DP14" i="16"/>
  <c r="AF14" i="16" s="1"/>
  <c r="DZ14" i="16"/>
  <c r="EA14" i="16" s="1"/>
  <c r="GQ14" i="16"/>
  <c r="NE14" i="16"/>
  <c r="AH14" i="16" s="1"/>
  <c r="JX14" i="16"/>
  <c r="AK14" i="16" s="1"/>
  <c r="MH109" i="16"/>
  <c r="AJ109" i="16" s="1"/>
  <c r="LU109" i="16"/>
  <c r="AI109" i="16" s="1"/>
  <c r="DP109" i="16"/>
  <c r="DZ109" i="16"/>
  <c r="GQ109" i="16"/>
  <c r="NE109" i="16"/>
  <c r="AH109" i="16" s="1"/>
  <c r="JX109" i="16"/>
  <c r="AK109" i="16" s="1"/>
  <c r="MH239" i="16"/>
  <c r="AJ239" i="16" s="1"/>
  <c r="LU239" i="16"/>
  <c r="AI239" i="16" s="1"/>
  <c r="DP239" i="16"/>
  <c r="DZ239" i="16"/>
  <c r="EA239" i="16" s="1"/>
  <c r="GQ239" i="16"/>
  <c r="NE239" i="16"/>
  <c r="AH239" i="16" s="1"/>
  <c r="JX239" i="16"/>
  <c r="AK239" i="16" s="1"/>
  <c r="MH56" i="16"/>
  <c r="AJ56" i="16" s="1"/>
  <c r="LU56" i="16"/>
  <c r="AI56" i="16" s="1"/>
  <c r="DP56" i="16"/>
  <c r="DZ56" i="16"/>
  <c r="EA56" i="16" s="1"/>
  <c r="GQ56" i="16"/>
  <c r="NE56" i="16"/>
  <c r="AH56" i="16" s="1"/>
  <c r="JX56" i="16"/>
  <c r="AK56" i="16" s="1"/>
  <c r="MH65" i="16"/>
  <c r="AJ65" i="16" s="1"/>
  <c r="LU65" i="16"/>
  <c r="AI65" i="16" s="1"/>
  <c r="DP65" i="16"/>
  <c r="AF65" i="16" s="1"/>
  <c r="DZ65" i="16"/>
  <c r="EA65" i="16" s="1"/>
  <c r="GQ65" i="16"/>
  <c r="NE65" i="16"/>
  <c r="AH65" i="16" s="1"/>
  <c r="JX65" i="16"/>
  <c r="AK65" i="16" s="1"/>
  <c r="MH53" i="16"/>
  <c r="AJ53" i="16" s="1"/>
  <c r="LU53" i="16"/>
  <c r="AI53" i="16" s="1"/>
  <c r="DP53" i="16"/>
  <c r="AF53" i="16" s="1"/>
  <c r="DZ53" i="16"/>
  <c r="EA53" i="16" s="1"/>
  <c r="GQ53" i="16"/>
  <c r="GL53" i="16" s="1"/>
  <c r="GM53" i="16" s="1"/>
  <c r="NE53" i="16"/>
  <c r="AH53" i="16" s="1"/>
  <c r="JX53" i="16"/>
  <c r="MH260" i="16"/>
  <c r="AJ260" i="16" s="1"/>
  <c r="LU260" i="16"/>
  <c r="AI260" i="16" s="1"/>
  <c r="DP260" i="16"/>
  <c r="AF260" i="16" s="1"/>
  <c r="DZ260" i="16"/>
  <c r="GQ260" i="16"/>
  <c r="NE260" i="16"/>
  <c r="AH260" i="16" s="1"/>
  <c r="JX260" i="16"/>
  <c r="AK260" i="16" s="1"/>
  <c r="MH266" i="16"/>
  <c r="AJ266" i="16" s="1"/>
  <c r="LU266" i="16"/>
  <c r="DP266" i="16"/>
  <c r="AF266" i="16" s="1"/>
  <c r="DZ266" i="16"/>
  <c r="EA266" i="16" s="1"/>
  <c r="GQ266" i="16"/>
  <c r="AD266" i="16" s="1"/>
  <c r="NE266" i="16"/>
  <c r="AH266" i="16" s="1"/>
  <c r="JX266" i="16"/>
  <c r="AK266" i="16" s="1"/>
  <c r="MH268" i="16"/>
  <c r="AJ268" i="16" s="1"/>
  <c r="LU268" i="16"/>
  <c r="DP268" i="16"/>
  <c r="DZ268" i="16"/>
  <c r="EA268" i="16" s="1"/>
  <c r="GQ268" i="16"/>
  <c r="AD268" i="16" s="1"/>
  <c r="NE268" i="16"/>
  <c r="AH268" i="16" s="1"/>
  <c r="JX268" i="16"/>
  <c r="AK268" i="16" s="1"/>
  <c r="MH152" i="16"/>
  <c r="AJ152" i="16" s="1"/>
  <c r="LU152" i="16"/>
  <c r="AI152" i="16" s="1"/>
  <c r="DP152" i="16"/>
  <c r="DZ152" i="16"/>
  <c r="EA152" i="16" s="1"/>
  <c r="GQ152" i="16"/>
  <c r="NE152" i="16"/>
  <c r="AH152" i="16" s="1"/>
  <c r="JX152" i="16"/>
  <c r="AK152" i="16" s="1"/>
  <c r="MH148" i="16"/>
  <c r="AJ148" i="16" s="1"/>
  <c r="LU148" i="16"/>
  <c r="DP148" i="16"/>
  <c r="DZ148" i="16"/>
  <c r="EA148" i="16" s="1"/>
  <c r="GQ148" i="16"/>
  <c r="NE148" i="16"/>
  <c r="AH148" i="16" s="1"/>
  <c r="JX148" i="16"/>
  <c r="AK148" i="16" s="1"/>
  <c r="MH66" i="16"/>
  <c r="AJ66" i="16" s="1"/>
  <c r="LU66" i="16"/>
  <c r="AI66" i="16" s="1"/>
  <c r="DP66" i="16"/>
  <c r="DZ66" i="16"/>
  <c r="EA66" i="16" s="1"/>
  <c r="GQ66" i="16"/>
  <c r="NE66" i="16"/>
  <c r="AH66" i="16" s="1"/>
  <c r="JX66" i="16"/>
  <c r="AK66" i="16" s="1"/>
  <c r="MH63" i="16"/>
  <c r="AJ63" i="16" s="1"/>
  <c r="LU63" i="16"/>
  <c r="AI63" i="16" s="1"/>
  <c r="DP63" i="16"/>
  <c r="AF63" i="16" s="1"/>
  <c r="DZ63" i="16"/>
  <c r="EA63" i="16" s="1"/>
  <c r="GQ63" i="16"/>
  <c r="NE63" i="16"/>
  <c r="AH63" i="16" s="1"/>
  <c r="JX63" i="16"/>
  <c r="AK63" i="16" s="1"/>
  <c r="MH157" i="16"/>
  <c r="AJ157" i="16" s="1"/>
  <c r="LU157" i="16"/>
  <c r="AI157" i="16" s="1"/>
  <c r="DP157" i="16"/>
  <c r="AF157" i="16" s="1"/>
  <c r="DZ157" i="16"/>
  <c r="EA157" i="16" s="1"/>
  <c r="GQ157" i="16"/>
  <c r="NE157" i="16"/>
  <c r="AH157" i="16" s="1"/>
  <c r="JX157" i="16"/>
  <c r="MH99" i="16"/>
  <c r="AJ99" i="16" s="1"/>
  <c r="LU99" i="16"/>
  <c r="AI99" i="16" s="1"/>
  <c r="DP99" i="16"/>
  <c r="AF99" i="16" s="1"/>
  <c r="DZ99" i="16"/>
  <c r="EA99" i="16" s="1"/>
  <c r="GQ99" i="16"/>
  <c r="AD99" i="16" s="1"/>
  <c r="NE99" i="16"/>
  <c r="AH99" i="16" s="1"/>
  <c r="JX99" i="16"/>
  <c r="AK99" i="16" s="1"/>
  <c r="MH108" i="16"/>
  <c r="AJ108" i="16" s="1"/>
  <c r="LU108" i="16"/>
  <c r="DP108" i="16"/>
  <c r="AF108" i="16" s="1"/>
  <c r="DZ108" i="16"/>
  <c r="EA108" i="16" s="1"/>
  <c r="GQ108" i="16"/>
  <c r="AD108" i="16" s="1"/>
  <c r="NE108" i="16"/>
  <c r="AH108" i="16" s="1"/>
  <c r="JX108" i="16"/>
  <c r="MH202" i="16"/>
  <c r="AJ202" i="16" s="1"/>
  <c r="LU202" i="16"/>
  <c r="DP202" i="16"/>
  <c r="AF202" i="16" s="1"/>
  <c r="DZ202" i="16"/>
  <c r="EA202" i="16" s="1"/>
  <c r="GQ202" i="16"/>
  <c r="NE202" i="16"/>
  <c r="AH202" i="16" s="1"/>
  <c r="JX202" i="16"/>
  <c r="AK202" i="16" s="1"/>
  <c r="MH103" i="16"/>
  <c r="AJ103" i="16" s="1"/>
  <c r="LU103" i="16"/>
  <c r="AI103" i="16" s="1"/>
  <c r="DP103" i="16"/>
  <c r="DZ103" i="16"/>
  <c r="EA103" i="16" s="1"/>
  <c r="GQ103" i="16"/>
  <c r="NE103" i="16"/>
  <c r="AH103" i="16" s="1"/>
  <c r="JX103" i="16"/>
  <c r="AK103" i="16" s="1"/>
  <c r="MH288" i="16"/>
  <c r="AJ288" i="16" s="1"/>
  <c r="LU288" i="16"/>
  <c r="DP288" i="16"/>
  <c r="DZ288" i="16"/>
  <c r="EA288" i="16" s="1"/>
  <c r="GQ288" i="16"/>
  <c r="NE288" i="16"/>
  <c r="AH288" i="16" s="1"/>
  <c r="JX288" i="16"/>
  <c r="AK288" i="16" s="1"/>
  <c r="MH197" i="16"/>
  <c r="AJ197" i="16" s="1"/>
  <c r="LU197" i="16"/>
  <c r="AI197" i="16" s="1"/>
  <c r="DP197" i="16"/>
  <c r="DZ197" i="16"/>
  <c r="EA197" i="16" s="1"/>
  <c r="GQ197" i="16"/>
  <c r="NE197" i="16"/>
  <c r="AH197" i="16" s="1"/>
  <c r="JX197" i="16"/>
  <c r="AK197" i="16" s="1"/>
  <c r="MH105" i="16"/>
  <c r="AJ105" i="16" s="1"/>
  <c r="LU105" i="16"/>
  <c r="AI105" i="16" s="1"/>
  <c r="DP105" i="16"/>
  <c r="AF105" i="16" s="1"/>
  <c r="DZ105" i="16"/>
  <c r="EA105" i="16" s="1"/>
  <c r="GQ105" i="16"/>
  <c r="NE105" i="16"/>
  <c r="AH105" i="16" s="1"/>
  <c r="JX105" i="16"/>
  <c r="AK105" i="16" s="1"/>
  <c r="MH26" i="16"/>
  <c r="AJ26" i="16" s="1"/>
  <c r="LU26" i="16"/>
  <c r="AI26" i="16" s="1"/>
  <c r="DP26" i="16"/>
  <c r="AF26" i="16" s="1"/>
  <c r="DZ26" i="16"/>
  <c r="EA26" i="16" s="1"/>
  <c r="GQ26" i="16"/>
  <c r="NE26" i="16"/>
  <c r="AH26" i="16" s="1"/>
  <c r="JX26" i="16"/>
  <c r="MH107" i="16"/>
  <c r="AJ107" i="16" s="1"/>
  <c r="LU107" i="16"/>
  <c r="AI107" i="16" s="1"/>
  <c r="DP107" i="16"/>
  <c r="AF107" i="16" s="1"/>
  <c r="DZ107" i="16"/>
  <c r="EA107" i="16" s="1"/>
  <c r="GQ107" i="16"/>
  <c r="AD107" i="16" s="1"/>
  <c r="NE107" i="16"/>
  <c r="AH107" i="16" s="1"/>
  <c r="JX107" i="16"/>
  <c r="AK107" i="16" s="1"/>
  <c r="MH102" i="16"/>
  <c r="AJ102" i="16" s="1"/>
  <c r="LU102" i="16"/>
  <c r="DP102" i="16"/>
  <c r="AF102" i="16" s="1"/>
  <c r="DZ102" i="16"/>
  <c r="EA102" i="16" s="1"/>
  <c r="GQ102" i="16"/>
  <c r="AD102" i="16" s="1"/>
  <c r="NE102" i="16"/>
  <c r="AH102" i="16" s="1"/>
  <c r="JX102" i="16"/>
  <c r="MH79" i="16"/>
  <c r="AJ79" i="16" s="1"/>
  <c r="LU79" i="16"/>
  <c r="DP79" i="16"/>
  <c r="DZ79" i="16"/>
  <c r="EA79" i="16" s="1"/>
  <c r="GQ79" i="16"/>
  <c r="AD79" i="16" s="1"/>
  <c r="NE79" i="16"/>
  <c r="AH79" i="16" s="1"/>
  <c r="JX79" i="16"/>
  <c r="AK79" i="16" s="1"/>
  <c r="MH179" i="16"/>
  <c r="AJ179" i="16" s="1"/>
  <c r="LU179" i="16"/>
  <c r="AI179" i="16" s="1"/>
  <c r="DP179" i="16"/>
  <c r="DZ179" i="16"/>
  <c r="EA179" i="16" s="1"/>
  <c r="GQ179" i="16"/>
  <c r="NE179" i="16"/>
  <c r="AH179" i="16" s="1"/>
  <c r="JX179" i="16"/>
  <c r="AK179" i="16" s="1"/>
  <c r="MH115" i="16"/>
  <c r="AJ115" i="16" s="1"/>
  <c r="LU115" i="16"/>
  <c r="DP115" i="16"/>
  <c r="DZ115" i="16"/>
  <c r="EA115" i="16" s="1"/>
  <c r="GQ115" i="16"/>
  <c r="AD115" i="16" s="1"/>
  <c r="NE115" i="16"/>
  <c r="AH115" i="16" s="1"/>
  <c r="JX115" i="16"/>
  <c r="AK115" i="16" s="1"/>
  <c r="MH274" i="16"/>
  <c r="AJ274" i="16" s="1"/>
  <c r="LU274" i="16"/>
  <c r="AI274" i="16" s="1"/>
  <c r="DP274" i="16"/>
  <c r="DZ274" i="16"/>
  <c r="EA274" i="16" s="1"/>
  <c r="GQ274" i="16"/>
  <c r="NE274" i="16"/>
  <c r="AH274" i="16" s="1"/>
  <c r="JX274" i="16"/>
  <c r="AK274" i="16" s="1"/>
  <c r="MH51" i="16"/>
  <c r="AJ51" i="16" s="1"/>
  <c r="LU51" i="16"/>
  <c r="AI51" i="16" s="1"/>
  <c r="DP51" i="16"/>
  <c r="AF51" i="16" s="1"/>
  <c r="DZ51" i="16"/>
  <c r="EA51" i="16" s="1"/>
  <c r="GQ51" i="16"/>
  <c r="GL51" i="16" s="1"/>
  <c r="GM51" i="16" s="1"/>
  <c r="NE51" i="16"/>
  <c r="AH51" i="16" s="1"/>
  <c r="JX51" i="16"/>
  <c r="AK51" i="16" s="1"/>
  <c r="MH139" i="16"/>
  <c r="AJ139" i="16" s="1"/>
  <c r="LU139" i="16"/>
  <c r="AI139" i="16" s="1"/>
  <c r="DP139" i="16"/>
  <c r="AF139" i="16" s="1"/>
  <c r="DZ139" i="16"/>
  <c r="EA139" i="16" s="1"/>
  <c r="GQ139" i="16"/>
  <c r="GL139" i="16" s="1"/>
  <c r="GM139" i="16" s="1"/>
  <c r="NE139" i="16"/>
  <c r="AH139" i="16" s="1"/>
  <c r="JX139" i="16"/>
  <c r="MH44" i="16"/>
  <c r="AJ44" i="16" s="1"/>
  <c r="LU44" i="16"/>
  <c r="AI44" i="16" s="1"/>
  <c r="DP44" i="16"/>
  <c r="AF44" i="16" s="1"/>
  <c r="DZ44" i="16"/>
  <c r="GQ44" i="16"/>
  <c r="NE44" i="16"/>
  <c r="AH44" i="16" s="1"/>
  <c r="JX44" i="16"/>
  <c r="AK44" i="16" s="1"/>
  <c r="MH68" i="16"/>
  <c r="AJ68" i="16" s="1"/>
  <c r="LU68" i="16"/>
  <c r="AI68" i="16" s="1"/>
  <c r="DP68" i="16"/>
  <c r="AF68" i="16" s="1"/>
  <c r="DZ68" i="16"/>
  <c r="EA68" i="16" s="1"/>
  <c r="GQ68" i="16"/>
  <c r="AD68" i="16" s="1"/>
  <c r="NE68" i="16"/>
  <c r="AH68" i="16" s="1"/>
  <c r="JX68" i="16"/>
  <c r="AK68" i="16" s="1"/>
  <c r="MH228" i="16"/>
  <c r="AJ228" i="16" s="1"/>
  <c r="LU228" i="16"/>
  <c r="DP228" i="16"/>
  <c r="AF228" i="16" s="1"/>
  <c r="DZ228" i="16"/>
  <c r="EA228" i="16" s="1"/>
  <c r="GQ228" i="16"/>
  <c r="AD228" i="16" s="1"/>
  <c r="NE228" i="16"/>
  <c r="AH228" i="16" s="1"/>
  <c r="JX228" i="16"/>
  <c r="AK228" i="16" s="1"/>
  <c r="MH60" i="16"/>
  <c r="AJ60" i="16" s="1"/>
  <c r="LU60" i="16"/>
  <c r="DP60" i="16"/>
  <c r="DZ60" i="16"/>
  <c r="EA60" i="16" s="1"/>
  <c r="GQ60" i="16"/>
  <c r="NE60" i="16"/>
  <c r="AH60" i="16" s="1"/>
  <c r="JX60" i="16"/>
  <c r="AK60" i="16" s="1"/>
  <c r="MH173" i="16"/>
  <c r="AJ173" i="16" s="1"/>
  <c r="LU173" i="16"/>
  <c r="DP173" i="16"/>
  <c r="AF173" i="16" s="1"/>
  <c r="DZ173" i="16"/>
  <c r="EA173" i="16" s="1"/>
  <c r="GQ173" i="16"/>
  <c r="NE173" i="16"/>
  <c r="AH173" i="16" s="1"/>
  <c r="JX173" i="16"/>
  <c r="AK173" i="16" s="1"/>
  <c r="MH262" i="16"/>
  <c r="AJ262" i="16" s="1"/>
  <c r="LU262" i="16"/>
  <c r="AI262" i="16" s="1"/>
  <c r="DP262" i="16"/>
  <c r="DZ262" i="16"/>
  <c r="EA262" i="16" s="1"/>
  <c r="GQ262" i="16"/>
  <c r="GL262" i="16" s="1"/>
  <c r="GM262" i="16" s="1"/>
  <c r="NE262" i="16"/>
  <c r="AH262" i="16" s="1"/>
  <c r="JX262" i="16"/>
  <c r="AK262" i="16" s="1"/>
  <c r="MH118" i="16"/>
  <c r="AJ118" i="16" s="1"/>
  <c r="LU118" i="16"/>
  <c r="AI118" i="16" s="1"/>
  <c r="DP118" i="16"/>
  <c r="AF118" i="16" s="1"/>
  <c r="DZ118" i="16"/>
  <c r="EA118" i="16" s="1"/>
  <c r="GQ118" i="16"/>
  <c r="NE118" i="16"/>
  <c r="AH118" i="16" s="1"/>
  <c r="JX118" i="16"/>
  <c r="AK118" i="16" s="1"/>
  <c r="MH258" i="16"/>
  <c r="AJ258" i="16" s="1"/>
  <c r="LU258" i="16"/>
  <c r="AI258" i="16" s="1"/>
  <c r="DP258" i="16"/>
  <c r="AF258" i="16" s="1"/>
  <c r="DZ258" i="16"/>
  <c r="EA258" i="16" s="1"/>
  <c r="GQ258" i="16"/>
  <c r="NE258" i="16"/>
  <c r="AH258" i="16" s="1"/>
  <c r="JX258" i="16"/>
  <c r="MH77" i="16"/>
  <c r="AJ77" i="16" s="1"/>
  <c r="LU77" i="16"/>
  <c r="AI77" i="16" s="1"/>
  <c r="DP77" i="16"/>
  <c r="AF77" i="16" s="1"/>
  <c r="DZ77" i="16"/>
  <c r="EA77" i="16" s="1"/>
  <c r="GQ77" i="16"/>
  <c r="NE77" i="16"/>
  <c r="AH77" i="16" s="1"/>
  <c r="JX77" i="16"/>
  <c r="AK77" i="16" s="1"/>
  <c r="MH62" i="16"/>
  <c r="AJ62" i="16" s="1"/>
  <c r="LU62" i="16"/>
  <c r="DP62" i="16"/>
  <c r="AF62" i="16" s="1"/>
  <c r="DZ62" i="16"/>
  <c r="EA62" i="16" s="1"/>
  <c r="GQ62" i="16"/>
  <c r="NE62" i="16"/>
  <c r="AH62" i="16" s="1"/>
  <c r="JX62" i="16"/>
  <c r="AK62" i="16" s="1"/>
  <c r="MH319" i="16"/>
  <c r="AJ319" i="16" s="1"/>
  <c r="LU319" i="16"/>
  <c r="DP319" i="16"/>
  <c r="AF319" i="16" s="1"/>
  <c r="DZ319" i="16"/>
  <c r="EA319" i="16" s="1"/>
  <c r="GQ319" i="16"/>
  <c r="NE319" i="16"/>
  <c r="AH319" i="16" s="1"/>
  <c r="JX319" i="16"/>
  <c r="AK319" i="16" s="1"/>
  <c r="MH334" i="16"/>
  <c r="AJ334" i="16" s="1"/>
  <c r="LU334" i="16"/>
  <c r="DP334" i="16"/>
  <c r="DZ334" i="16"/>
  <c r="EA334" i="16" s="1"/>
  <c r="GQ334" i="16"/>
  <c r="NE334" i="16"/>
  <c r="AH334" i="16" s="1"/>
  <c r="JX334" i="16"/>
  <c r="AK334" i="16" s="1"/>
  <c r="MH67" i="16"/>
  <c r="AJ67" i="16" s="1"/>
  <c r="LU67" i="16"/>
  <c r="DP67" i="16"/>
  <c r="AF67" i="16" s="1"/>
  <c r="DZ67" i="16"/>
  <c r="EA67" i="16" s="1"/>
  <c r="GQ67" i="16"/>
  <c r="AD67" i="16" s="1"/>
  <c r="NE67" i="16"/>
  <c r="AH67" i="16" s="1"/>
  <c r="JX67" i="16"/>
  <c r="AK67" i="16" s="1"/>
  <c r="MH265" i="16"/>
  <c r="AJ265" i="16" s="1"/>
  <c r="LU265" i="16"/>
  <c r="AI265" i="16" s="1"/>
  <c r="DP265" i="16"/>
  <c r="DZ265" i="16"/>
  <c r="EA265" i="16" s="1"/>
  <c r="GQ265" i="16"/>
  <c r="NE265" i="16"/>
  <c r="AH265" i="16" s="1"/>
  <c r="JX265" i="16"/>
  <c r="AK265" i="16" s="1"/>
  <c r="MH127" i="16"/>
  <c r="AJ127" i="16" s="1"/>
  <c r="LU127" i="16"/>
  <c r="AI127" i="16" s="1"/>
  <c r="DP127" i="16"/>
  <c r="AF127" i="16" s="1"/>
  <c r="DZ127" i="16"/>
  <c r="EA127" i="16" s="1"/>
  <c r="GQ127" i="16"/>
  <c r="GL127" i="16" s="1"/>
  <c r="GM127" i="16" s="1"/>
  <c r="NE127" i="16"/>
  <c r="AH127" i="16" s="1"/>
  <c r="JX127" i="16"/>
  <c r="AK127" i="16" s="1"/>
  <c r="MH49" i="16"/>
  <c r="AJ49" i="16" s="1"/>
  <c r="LU49" i="16"/>
  <c r="AI49" i="16" s="1"/>
  <c r="DP49" i="16"/>
  <c r="AF49" i="16" s="1"/>
  <c r="DZ49" i="16"/>
  <c r="EA49" i="16" s="1"/>
  <c r="GQ49" i="16"/>
  <c r="GL49" i="16" s="1"/>
  <c r="GM49" i="16" s="1"/>
  <c r="NE49" i="16"/>
  <c r="AH49" i="16" s="1"/>
  <c r="JX49" i="16"/>
  <c r="MH225" i="16"/>
  <c r="AJ225" i="16" s="1"/>
  <c r="LU225" i="16"/>
  <c r="AI225" i="16" s="1"/>
  <c r="DP225" i="16"/>
  <c r="AF225" i="16" s="1"/>
  <c r="DZ225" i="16"/>
  <c r="EA225" i="16" s="1"/>
  <c r="GQ225" i="16"/>
  <c r="NE225" i="16"/>
  <c r="AH225" i="16" s="1"/>
  <c r="JX225" i="16"/>
  <c r="AK225" i="16" s="1"/>
  <c r="MH136" i="16"/>
  <c r="AJ136" i="16" s="1"/>
  <c r="LU136" i="16"/>
  <c r="DP136" i="16"/>
  <c r="AF136" i="16" s="1"/>
  <c r="DZ136" i="16"/>
  <c r="EA136" i="16" s="1"/>
  <c r="GQ136" i="16"/>
  <c r="NE136" i="16"/>
  <c r="AH136" i="16" s="1"/>
  <c r="JX136" i="16"/>
  <c r="MH74" i="16"/>
  <c r="AJ74" i="16" s="1"/>
  <c r="LU74" i="16"/>
  <c r="DP74" i="16"/>
  <c r="AF74" i="16" s="1"/>
  <c r="DZ74" i="16"/>
  <c r="EA74" i="16" s="1"/>
  <c r="GQ74" i="16"/>
  <c r="AD74" i="16" s="1"/>
  <c r="NE74" i="16"/>
  <c r="AH74" i="16" s="1"/>
  <c r="JX74" i="16"/>
  <c r="AK74" i="16" s="1"/>
  <c r="MH128" i="16"/>
  <c r="AJ128" i="16" s="1"/>
  <c r="LU128" i="16"/>
  <c r="AI128" i="16" s="1"/>
  <c r="DP128" i="16"/>
  <c r="DZ128" i="16"/>
  <c r="EA128" i="16" s="1"/>
  <c r="GQ128" i="16"/>
  <c r="NE128" i="16"/>
  <c r="AH128" i="16" s="1"/>
  <c r="JX128" i="16"/>
  <c r="AK128" i="16" s="1"/>
  <c r="MH57" i="16"/>
  <c r="AJ57" i="16" s="1"/>
  <c r="LU57" i="16"/>
  <c r="DP57" i="16"/>
  <c r="DZ57" i="16"/>
  <c r="EA57" i="16" s="1"/>
  <c r="GQ57" i="16"/>
  <c r="NE57" i="16"/>
  <c r="AH57" i="16" s="1"/>
  <c r="JX57" i="16"/>
  <c r="AK57" i="16" s="1"/>
  <c r="MH149" i="16"/>
  <c r="AJ149" i="16" s="1"/>
  <c r="LU149" i="16"/>
  <c r="AI149" i="16" s="1"/>
  <c r="DP149" i="16"/>
  <c r="AF149" i="16" s="1"/>
  <c r="DZ149" i="16"/>
  <c r="EA149" i="16" s="1"/>
  <c r="GQ149" i="16"/>
  <c r="NE149" i="16"/>
  <c r="AH149" i="16" s="1"/>
  <c r="JX149" i="16"/>
  <c r="AK149" i="16" s="1"/>
  <c r="MH117" i="16"/>
  <c r="AJ117" i="16" s="1"/>
  <c r="LU117" i="16"/>
  <c r="AI117" i="16" s="1"/>
  <c r="DP117" i="16"/>
  <c r="AF117" i="16" s="1"/>
  <c r="DZ117" i="16"/>
  <c r="EA117" i="16" s="1"/>
  <c r="GQ117" i="16"/>
  <c r="GL117" i="16" s="1"/>
  <c r="GM117" i="16" s="1"/>
  <c r="NE117" i="16"/>
  <c r="AH117" i="16" s="1"/>
  <c r="JX117" i="16"/>
  <c r="AK117" i="16" s="1"/>
  <c r="MH231" i="16"/>
  <c r="AJ231" i="16" s="1"/>
  <c r="LU231" i="16"/>
  <c r="AI231" i="16" s="1"/>
  <c r="DP231" i="16"/>
  <c r="AF231" i="16" s="1"/>
  <c r="DZ231" i="16"/>
  <c r="EA231" i="16" s="1"/>
  <c r="GQ231" i="16"/>
  <c r="NE231" i="16"/>
  <c r="AH231" i="16" s="1"/>
  <c r="JX231" i="16"/>
  <c r="MH227" i="16"/>
  <c r="AJ227" i="16" s="1"/>
  <c r="LU227" i="16"/>
  <c r="AI227" i="16" s="1"/>
  <c r="DP227" i="16"/>
  <c r="AF227" i="16" s="1"/>
  <c r="DZ227" i="16"/>
  <c r="EA227" i="16" s="1"/>
  <c r="GQ227" i="16"/>
  <c r="AD227" i="16" s="1"/>
  <c r="NE227" i="16"/>
  <c r="AH227" i="16" s="1"/>
  <c r="JX227" i="16"/>
  <c r="AK227" i="16" s="1"/>
  <c r="MH41" i="16"/>
  <c r="AJ41" i="16" s="1"/>
  <c r="LU41" i="16"/>
  <c r="AI41" i="16" s="1"/>
  <c r="DP41" i="16"/>
  <c r="AF41" i="16" s="1"/>
  <c r="DZ41" i="16"/>
  <c r="EA41" i="16" s="1"/>
  <c r="GQ41" i="16"/>
  <c r="AD41" i="16" s="1"/>
  <c r="NE41" i="16"/>
  <c r="AH41" i="16" s="1"/>
  <c r="JX41" i="16"/>
  <c r="MH223" i="16"/>
  <c r="AJ223" i="16" s="1"/>
  <c r="LU223" i="16"/>
  <c r="DP223" i="16"/>
  <c r="AF223" i="16" s="1"/>
  <c r="DZ223" i="16"/>
  <c r="EA223" i="16" s="1"/>
  <c r="GQ223" i="16"/>
  <c r="AD223" i="16" s="1"/>
  <c r="NE223" i="16"/>
  <c r="AH223" i="16" s="1"/>
  <c r="JX223" i="16"/>
  <c r="AK223" i="16" s="1"/>
  <c r="MH273" i="16"/>
  <c r="AJ273" i="16" s="1"/>
  <c r="LU273" i="16"/>
  <c r="AI273" i="16" s="1"/>
  <c r="DP273" i="16"/>
  <c r="DZ273" i="16"/>
  <c r="EA273" i="16" s="1"/>
  <c r="GQ273" i="16"/>
  <c r="NE273" i="16"/>
  <c r="AH273" i="16" s="1"/>
  <c r="JX273" i="16"/>
  <c r="AK273" i="16" s="1"/>
  <c r="MH101" i="16"/>
  <c r="AJ101" i="16" s="1"/>
  <c r="LU101" i="16"/>
  <c r="DP101" i="16"/>
  <c r="DZ101" i="16"/>
  <c r="EA101" i="16" s="1"/>
  <c r="GQ101" i="16"/>
  <c r="AD101" i="16" s="1"/>
  <c r="NE101" i="16"/>
  <c r="AH101" i="16" s="1"/>
  <c r="JX101" i="16"/>
  <c r="AK101" i="16" s="1"/>
  <c r="MH30" i="16"/>
  <c r="AJ30" i="16" s="1"/>
  <c r="LU30" i="16"/>
  <c r="AI30" i="16" s="1"/>
  <c r="DP30" i="16"/>
  <c r="DZ30" i="16"/>
  <c r="EA30" i="16" s="1"/>
  <c r="GQ30" i="16"/>
  <c r="NE30" i="16"/>
  <c r="AH30" i="16" s="1"/>
  <c r="JX30" i="16"/>
  <c r="AK30" i="16" s="1"/>
  <c r="MH276" i="16"/>
  <c r="AJ276" i="16" s="1"/>
  <c r="LU276" i="16"/>
  <c r="AI276" i="16" s="1"/>
  <c r="DP276" i="16"/>
  <c r="AF276" i="16" s="1"/>
  <c r="DZ276" i="16"/>
  <c r="EA276" i="16" s="1"/>
  <c r="GQ276" i="16"/>
  <c r="NE276" i="16"/>
  <c r="AH276" i="16" s="1"/>
  <c r="JX276" i="16"/>
  <c r="AK276" i="16" s="1"/>
  <c r="MH112" i="16"/>
  <c r="AJ112" i="16" s="1"/>
  <c r="LU112" i="16"/>
  <c r="AI112" i="16" s="1"/>
  <c r="DP112" i="16"/>
  <c r="AF112" i="16" s="1"/>
  <c r="DZ112" i="16"/>
  <c r="EA112" i="16" s="1"/>
  <c r="GQ112" i="16"/>
  <c r="GL112" i="16" s="1"/>
  <c r="GM112" i="16" s="1"/>
  <c r="NE112" i="16"/>
  <c r="AH112" i="16" s="1"/>
  <c r="JX112" i="16"/>
  <c r="MH275" i="16"/>
  <c r="AJ275" i="16" s="1"/>
  <c r="LU275" i="16"/>
  <c r="AI275" i="16" s="1"/>
  <c r="DP275" i="16"/>
  <c r="AF275" i="16" s="1"/>
  <c r="DZ275" i="16"/>
  <c r="EA275" i="16" s="1"/>
  <c r="GQ275" i="16"/>
  <c r="NE275" i="16"/>
  <c r="AH275" i="16" s="1"/>
  <c r="JX275" i="16"/>
  <c r="AK275" i="16" s="1"/>
  <c r="MH281" i="16"/>
  <c r="AJ281" i="16" s="1"/>
  <c r="LU281" i="16"/>
  <c r="DP281" i="16"/>
  <c r="AF281" i="16" s="1"/>
  <c r="DZ281" i="16"/>
  <c r="EA281" i="16" s="1"/>
  <c r="GQ281" i="16"/>
  <c r="NE281" i="16"/>
  <c r="AH281" i="16" s="1"/>
  <c r="JX281" i="16"/>
  <c r="AK281" i="16" s="1"/>
  <c r="MH251" i="16"/>
  <c r="AJ251" i="16" s="1"/>
  <c r="LU251" i="16"/>
  <c r="DP251" i="16"/>
  <c r="DZ251" i="16"/>
  <c r="EA251" i="16" s="1"/>
  <c r="GQ251" i="16"/>
  <c r="NE251" i="16"/>
  <c r="AH251" i="16" s="1"/>
  <c r="JX251" i="16"/>
  <c r="AK251" i="16" s="1"/>
  <c r="MH141" i="16"/>
  <c r="AJ141" i="16" s="1"/>
  <c r="LU141" i="16"/>
  <c r="DP141" i="16"/>
  <c r="DZ141" i="16"/>
  <c r="EA141" i="16" s="1"/>
  <c r="GQ141" i="16"/>
  <c r="NE141" i="16"/>
  <c r="AH141" i="16" s="1"/>
  <c r="JX141" i="16"/>
  <c r="AK141" i="16" s="1"/>
  <c r="MH40" i="16"/>
  <c r="AJ40" i="16" s="1"/>
  <c r="LU40" i="16"/>
  <c r="DP40" i="16"/>
  <c r="DZ40" i="16"/>
  <c r="EA40" i="16" s="1"/>
  <c r="GQ40" i="16"/>
  <c r="NE40" i="16"/>
  <c r="AH40" i="16" s="1"/>
  <c r="JX40" i="16"/>
  <c r="AK40" i="16" s="1"/>
  <c r="MH259" i="16"/>
  <c r="AJ259" i="16" s="1"/>
  <c r="LU259" i="16"/>
  <c r="AI259" i="16" s="1"/>
  <c r="DP259" i="16"/>
  <c r="DZ259" i="16"/>
  <c r="EA259" i="16" s="1"/>
  <c r="GQ259" i="16"/>
  <c r="NE259" i="16"/>
  <c r="AH259" i="16" s="1"/>
  <c r="JX259" i="16"/>
  <c r="AK259" i="16" s="1"/>
  <c r="MH310" i="16"/>
  <c r="AJ310" i="16" s="1"/>
  <c r="LU310" i="16"/>
  <c r="AI310" i="16" s="1"/>
  <c r="DP310" i="16"/>
  <c r="AF310" i="16" s="1"/>
  <c r="DZ310" i="16"/>
  <c r="EA310" i="16" s="1"/>
  <c r="GQ310" i="16"/>
  <c r="GL310" i="16" s="1"/>
  <c r="GM310" i="16" s="1"/>
  <c r="NE310" i="16"/>
  <c r="AH310" i="16" s="1"/>
  <c r="JX310" i="16"/>
  <c r="AK310" i="16" s="1"/>
  <c r="MH48" i="16"/>
  <c r="AJ48" i="16" s="1"/>
  <c r="LU48" i="16"/>
  <c r="AI48" i="16" s="1"/>
  <c r="DP48" i="16"/>
  <c r="AF48" i="16" s="1"/>
  <c r="DZ48" i="16"/>
  <c r="EA48" i="16" s="1"/>
  <c r="GQ48" i="16"/>
  <c r="NE48" i="16"/>
  <c r="AH48" i="16" s="1"/>
  <c r="JX48" i="16"/>
  <c r="MH224" i="16"/>
  <c r="AJ224" i="16" s="1"/>
  <c r="LU224" i="16"/>
  <c r="AI224" i="16" s="1"/>
  <c r="DP224" i="16"/>
  <c r="AF224" i="16" s="1"/>
  <c r="DZ224" i="16"/>
  <c r="EA224" i="16" s="1"/>
  <c r="GQ224" i="16"/>
  <c r="NE224" i="16"/>
  <c r="AH224" i="16" s="1"/>
  <c r="JX224" i="16"/>
  <c r="AK224" i="16" s="1"/>
  <c r="MH171" i="16"/>
  <c r="AJ171" i="16" s="1"/>
  <c r="LU171" i="16"/>
  <c r="DP171" i="16"/>
  <c r="AF171" i="16" s="1"/>
  <c r="DZ171" i="16"/>
  <c r="EA171" i="16" s="1"/>
  <c r="GQ171" i="16"/>
  <c r="NE171" i="16"/>
  <c r="AH171" i="16" s="1"/>
  <c r="JX171" i="16"/>
  <c r="AK171" i="16" s="1"/>
  <c r="MH278" i="16"/>
  <c r="AJ278" i="16" s="1"/>
  <c r="LU278" i="16"/>
  <c r="DP278" i="16"/>
  <c r="AF278" i="16" s="1"/>
  <c r="DZ278" i="16"/>
  <c r="EA278" i="16" s="1"/>
  <c r="GQ278" i="16"/>
  <c r="AD278" i="16" s="1"/>
  <c r="NE278" i="16"/>
  <c r="AH278" i="16" s="1"/>
  <c r="JX278" i="16"/>
  <c r="AK278" i="16" s="1"/>
  <c r="MH142" i="16"/>
  <c r="AJ142" i="16" s="1"/>
  <c r="LU142" i="16"/>
  <c r="DP142" i="16"/>
  <c r="DZ142" i="16"/>
  <c r="EA142" i="16" s="1"/>
  <c r="GQ142" i="16"/>
  <c r="NE142" i="16"/>
  <c r="AH142" i="16" s="1"/>
  <c r="JX142" i="16"/>
  <c r="AK142" i="16" s="1"/>
  <c r="MH59" i="16"/>
  <c r="AJ59" i="16" s="1"/>
  <c r="LU59" i="16"/>
  <c r="DP59" i="16"/>
  <c r="DZ59" i="16"/>
  <c r="EA59" i="16" s="1"/>
  <c r="GQ59" i="16"/>
  <c r="AD59" i="16" s="1"/>
  <c r="NE59" i="16"/>
  <c r="AH59" i="16" s="1"/>
  <c r="JX59" i="16"/>
  <c r="AK59" i="16" s="1"/>
  <c r="MH240" i="16"/>
  <c r="AJ240" i="16" s="1"/>
  <c r="LU240" i="16"/>
  <c r="AI240" i="16" s="1"/>
  <c r="DP240" i="16"/>
  <c r="DZ240" i="16"/>
  <c r="EA240" i="16" s="1"/>
  <c r="GQ240" i="16"/>
  <c r="NE240" i="16"/>
  <c r="AH240" i="16" s="1"/>
  <c r="JX240" i="16"/>
  <c r="AK240" i="16" s="1"/>
  <c r="MH229" i="16"/>
  <c r="AJ229" i="16" s="1"/>
  <c r="LU229" i="16"/>
  <c r="AI229" i="16" s="1"/>
  <c r="DP229" i="16"/>
  <c r="AF229" i="16" s="1"/>
  <c r="DZ229" i="16"/>
  <c r="EA229" i="16" s="1"/>
  <c r="GQ229" i="16"/>
  <c r="NE229" i="16"/>
  <c r="AH229" i="16" s="1"/>
  <c r="JX229" i="16"/>
  <c r="AK229" i="16" s="1"/>
  <c r="MH55" i="16"/>
  <c r="AJ55" i="16" s="1"/>
  <c r="LU55" i="16"/>
  <c r="AI55" i="16" s="1"/>
  <c r="DP55" i="16"/>
  <c r="AF55" i="16" s="1"/>
  <c r="DZ55" i="16"/>
  <c r="EA55" i="16" s="1"/>
  <c r="GQ55" i="16"/>
  <c r="NE55" i="16"/>
  <c r="AH55" i="16" s="1"/>
  <c r="JX55" i="16"/>
  <c r="MH73" i="16"/>
  <c r="AJ73" i="16" s="1"/>
  <c r="LU73" i="16"/>
  <c r="AI73" i="16" s="1"/>
  <c r="DP73" i="16"/>
  <c r="AF73" i="16" s="1"/>
  <c r="DZ73" i="16"/>
  <c r="EA73" i="16" s="1"/>
  <c r="GQ73" i="16"/>
  <c r="NE73" i="16"/>
  <c r="AH73" i="16" s="1"/>
  <c r="JX73" i="16"/>
  <c r="AK73" i="16" s="1"/>
  <c r="MH29" i="16"/>
  <c r="AJ29" i="16" s="1"/>
  <c r="LU29" i="16"/>
  <c r="DP29" i="16"/>
  <c r="AF29" i="16" s="1"/>
  <c r="DZ29" i="16"/>
  <c r="GQ29" i="16"/>
  <c r="AD29" i="16" s="1"/>
  <c r="NE29" i="16"/>
  <c r="AH29" i="16" s="1"/>
  <c r="JX29" i="16"/>
  <c r="MH264" i="16"/>
  <c r="AJ264" i="16" s="1"/>
  <c r="LU264" i="16"/>
  <c r="DP264" i="16"/>
  <c r="DZ264" i="16"/>
  <c r="EA264" i="16" s="1"/>
  <c r="GQ264" i="16"/>
  <c r="AD264" i="16" s="1"/>
  <c r="NE264" i="16"/>
  <c r="AH264" i="16" s="1"/>
  <c r="JX264" i="16"/>
  <c r="AK264" i="16" s="1"/>
  <c r="MH133" i="16"/>
  <c r="AJ133" i="16" s="1"/>
  <c r="LU133" i="16"/>
  <c r="AI133" i="16" s="1"/>
  <c r="DP133" i="16"/>
  <c r="DZ133" i="16"/>
  <c r="EA133" i="16" s="1"/>
  <c r="GQ133" i="16"/>
  <c r="NE133" i="16"/>
  <c r="AH133" i="16" s="1"/>
  <c r="JX133" i="16"/>
  <c r="AK133" i="16" s="1"/>
  <c r="MH97" i="16"/>
  <c r="AJ97" i="16" s="1"/>
  <c r="LU97" i="16"/>
  <c r="DP97" i="16"/>
  <c r="DZ97" i="16"/>
  <c r="EA97" i="16" s="1"/>
  <c r="GQ97" i="16"/>
  <c r="NE97" i="16"/>
  <c r="AH97" i="16" s="1"/>
  <c r="JX97" i="16"/>
  <c r="AK97" i="16" s="1"/>
  <c r="MH54" i="16"/>
  <c r="AJ54" i="16" s="1"/>
  <c r="LU54" i="16"/>
  <c r="AI54" i="16" s="1"/>
  <c r="DP54" i="16"/>
  <c r="AF54" i="16" s="1"/>
  <c r="DZ54" i="16"/>
  <c r="EA54" i="16" s="1"/>
  <c r="GQ54" i="16"/>
  <c r="NE54" i="16"/>
  <c r="AH54" i="16" s="1"/>
  <c r="JX54" i="16"/>
  <c r="AK54" i="16" s="1"/>
  <c r="MH154" i="16"/>
  <c r="AJ154" i="16" s="1"/>
  <c r="LU154" i="16"/>
  <c r="AI154" i="16" s="1"/>
  <c r="DP154" i="16"/>
  <c r="AF154" i="16" s="1"/>
  <c r="DZ154" i="16"/>
  <c r="EA154" i="16" s="1"/>
  <c r="GQ154" i="16"/>
  <c r="GL154" i="16" s="1"/>
  <c r="GM154" i="16" s="1"/>
  <c r="NE154" i="16"/>
  <c r="AH154" i="16" s="1"/>
  <c r="JX154" i="16"/>
  <c r="AK154" i="16" s="1"/>
  <c r="MH282" i="16"/>
  <c r="AJ282" i="16" s="1"/>
  <c r="LU282" i="16"/>
  <c r="AI282" i="16" s="1"/>
  <c r="DP282" i="16"/>
  <c r="AF282" i="16" s="1"/>
  <c r="DZ282" i="16"/>
  <c r="EA282" i="16" s="1"/>
  <c r="GQ282" i="16"/>
  <c r="NE282" i="16"/>
  <c r="AH282" i="16" s="1"/>
  <c r="JX282" i="16"/>
  <c r="MH144" i="16"/>
  <c r="AJ144" i="16" s="1"/>
  <c r="LU144" i="16"/>
  <c r="AI144" i="16" s="1"/>
  <c r="DP144" i="16"/>
  <c r="AF144" i="16" s="1"/>
  <c r="DZ144" i="16"/>
  <c r="EA144" i="16" s="1"/>
  <c r="GQ144" i="16"/>
  <c r="NE144" i="16"/>
  <c r="AH144" i="16" s="1"/>
  <c r="JX144" i="16"/>
  <c r="AK144" i="16" s="1"/>
  <c r="MH153" i="16"/>
  <c r="AJ153" i="16" s="1"/>
  <c r="LU153" i="16"/>
  <c r="DP153" i="16"/>
  <c r="AF153" i="16" s="1"/>
  <c r="DZ153" i="16"/>
  <c r="EA153" i="16" s="1"/>
  <c r="GQ153" i="16"/>
  <c r="NE153" i="16"/>
  <c r="AH153" i="16" s="1"/>
  <c r="JX153" i="16"/>
  <c r="MH270" i="16"/>
  <c r="AJ270" i="16" s="1"/>
  <c r="LU270" i="16"/>
  <c r="DP270" i="16"/>
  <c r="DZ270" i="16"/>
  <c r="EA270" i="16" s="1"/>
  <c r="GQ270" i="16"/>
  <c r="AD270" i="16" s="1"/>
  <c r="NE270" i="16"/>
  <c r="AH270" i="16" s="1"/>
  <c r="JX270" i="16"/>
  <c r="AK270" i="16" s="1"/>
  <c r="MH150" i="16"/>
  <c r="AJ150" i="16" s="1"/>
  <c r="LU150" i="16"/>
  <c r="AI150" i="16" s="1"/>
  <c r="DP150" i="16"/>
  <c r="DZ150" i="16"/>
  <c r="EA150" i="16" s="1"/>
  <c r="GQ150" i="16"/>
  <c r="NE150" i="16"/>
  <c r="AH150" i="16" s="1"/>
  <c r="JX150" i="16"/>
  <c r="AK150" i="16" s="1"/>
  <c r="MH6" i="16"/>
  <c r="AJ6" i="16" s="1"/>
  <c r="LU6" i="16"/>
  <c r="DP6" i="16"/>
  <c r="DZ6" i="16"/>
  <c r="EA6" i="16" s="1"/>
  <c r="GQ6" i="16"/>
  <c r="NE6" i="16"/>
  <c r="AH6" i="16" s="1"/>
  <c r="JX6" i="16"/>
  <c r="AK6" i="16" s="1"/>
  <c r="MH286" i="16"/>
  <c r="AJ286" i="16" s="1"/>
  <c r="LU286" i="16"/>
  <c r="AI286" i="16" s="1"/>
  <c r="DP286" i="16"/>
  <c r="DZ286" i="16"/>
  <c r="EA286" i="16" s="1"/>
  <c r="GQ286" i="16"/>
  <c r="NE286" i="16"/>
  <c r="AH286" i="16" s="1"/>
  <c r="JX286" i="16"/>
  <c r="AK286" i="16" s="1"/>
  <c r="MH155" i="16"/>
  <c r="AJ155" i="16" s="1"/>
  <c r="LU155" i="16"/>
  <c r="AI155" i="16" s="1"/>
  <c r="DP155" i="16"/>
  <c r="AF155" i="16" s="1"/>
  <c r="DZ155" i="16"/>
  <c r="EA155" i="16" s="1"/>
  <c r="GQ155" i="16"/>
  <c r="AD155" i="16" s="1"/>
  <c r="NE155" i="16"/>
  <c r="AH155" i="16" s="1"/>
  <c r="JX155" i="16"/>
  <c r="AK155" i="16" s="1"/>
  <c r="MH138" i="16"/>
  <c r="AJ138" i="16" s="1"/>
  <c r="LU138" i="16"/>
  <c r="AI138" i="16" s="1"/>
  <c r="DP138" i="16"/>
  <c r="AF138" i="16" s="1"/>
  <c r="DZ138" i="16"/>
  <c r="EA138" i="16" s="1"/>
  <c r="GQ138" i="16"/>
  <c r="GL138" i="16" s="1"/>
  <c r="GM138" i="16" s="1"/>
  <c r="NE138" i="16"/>
  <c r="AH138" i="16" s="1"/>
  <c r="JX138" i="16"/>
  <c r="MH137" i="16"/>
  <c r="AJ137" i="16" s="1"/>
  <c r="LU137" i="16"/>
  <c r="AI137" i="16" s="1"/>
  <c r="DP137" i="16"/>
  <c r="AF137" i="16" s="1"/>
  <c r="DZ137" i="16"/>
  <c r="EA137" i="16" s="1"/>
  <c r="GQ137" i="16"/>
  <c r="NE137" i="16"/>
  <c r="AH137" i="16" s="1"/>
  <c r="JX137" i="16"/>
  <c r="AK137" i="16" s="1"/>
  <c r="MH129" i="16"/>
  <c r="AJ129" i="16" s="1"/>
  <c r="LU129" i="16"/>
  <c r="DP129" i="16"/>
  <c r="AF129" i="16" s="1"/>
  <c r="DZ129" i="16"/>
  <c r="EA129" i="16" s="1"/>
  <c r="GQ129" i="16"/>
  <c r="NE129" i="16"/>
  <c r="AH129" i="16" s="1"/>
  <c r="JX129" i="16"/>
  <c r="AK129" i="16" s="1"/>
  <c r="MH116" i="16"/>
  <c r="AJ116" i="16" s="1"/>
  <c r="LU116" i="16"/>
  <c r="DP116" i="16"/>
  <c r="AF116" i="16" s="1"/>
  <c r="DZ116" i="16"/>
  <c r="EA116" i="16" s="1"/>
  <c r="GQ116" i="16"/>
  <c r="AD116" i="16" s="1"/>
  <c r="NE116" i="16"/>
  <c r="AH116" i="16" s="1"/>
  <c r="JX116" i="16"/>
  <c r="AK116" i="16" s="1"/>
  <c r="MH134" i="16"/>
  <c r="AJ134" i="16" s="1"/>
  <c r="LU134" i="16"/>
  <c r="AI134" i="16" s="1"/>
  <c r="DP134" i="16"/>
  <c r="DZ134" i="16"/>
  <c r="EA134" i="16" s="1"/>
  <c r="GQ134" i="16"/>
  <c r="NE134" i="16"/>
  <c r="AH134" i="16" s="1"/>
  <c r="JX134" i="16"/>
  <c r="AK134" i="16" s="1"/>
  <c r="MH71" i="16"/>
  <c r="AJ71" i="16" s="1"/>
  <c r="LU71" i="16"/>
  <c r="DP71" i="16"/>
  <c r="DZ71" i="16"/>
  <c r="EA71" i="16" s="1"/>
  <c r="GQ71" i="16"/>
  <c r="AD71" i="16" s="1"/>
  <c r="NE71" i="16"/>
  <c r="AH71" i="16" s="1"/>
  <c r="JX71" i="16"/>
  <c r="AK71" i="16" s="1"/>
  <c r="MH25" i="16"/>
  <c r="AJ25" i="16" s="1"/>
  <c r="LU25" i="16"/>
  <c r="AI25" i="16" s="1"/>
  <c r="DP25" i="16"/>
  <c r="DZ25" i="16"/>
  <c r="EA25" i="16" s="1"/>
  <c r="GQ25" i="16"/>
  <c r="NE25" i="16"/>
  <c r="AH25" i="16" s="1"/>
  <c r="JX25" i="16"/>
  <c r="AK25" i="16" s="1"/>
  <c r="MH280" i="16"/>
  <c r="AJ280" i="16" s="1"/>
  <c r="LU280" i="16"/>
  <c r="AI280" i="16" s="1"/>
  <c r="DP280" i="16"/>
  <c r="AF280" i="16" s="1"/>
  <c r="DZ280" i="16"/>
  <c r="EA280" i="16" s="1"/>
  <c r="GQ280" i="16"/>
  <c r="NE280" i="16"/>
  <c r="AH280" i="16" s="1"/>
  <c r="JX280" i="16"/>
  <c r="AK280" i="16" s="1"/>
  <c r="MH178" i="16"/>
  <c r="AJ178" i="16" s="1"/>
  <c r="LU178" i="16"/>
  <c r="AI178" i="16" s="1"/>
  <c r="DP178" i="16"/>
  <c r="AF178" i="16" s="1"/>
  <c r="DZ178" i="16"/>
  <c r="EA178" i="16" s="1"/>
  <c r="GQ178" i="16"/>
  <c r="GL178" i="16" s="1"/>
  <c r="GM178" i="16" s="1"/>
  <c r="NE178" i="16"/>
  <c r="AH178" i="16" s="1"/>
  <c r="JX178" i="16"/>
  <c r="MH145" i="16"/>
  <c r="AJ145" i="16" s="1"/>
  <c r="LU145" i="16"/>
  <c r="AI145" i="16" s="1"/>
  <c r="DP145" i="16"/>
  <c r="AF145" i="16" s="1"/>
  <c r="DZ145" i="16"/>
  <c r="EA145" i="16" s="1"/>
  <c r="GQ145" i="16"/>
  <c r="NE145" i="16"/>
  <c r="AH145" i="16" s="1"/>
  <c r="JX145" i="16"/>
  <c r="AK145" i="16" s="1"/>
  <c r="MH257" i="16"/>
  <c r="LU257" i="16"/>
  <c r="AI257" i="16" s="1"/>
  <c r="DP257" i="16"/>
  <c r="AF257" i="16" s="1"/>
  <c r="DZ257" i="16"/>
  <c r="EA257" i="16" s="1"/>
  <c r="GQ257" i="16"/>
  <c r="AD257" i="16" s="1"/>
  <c r="NE257" i="16"/>
  <c r="AH257" i="16" s="1"/>
  <c r="JX257" i="16"/>
  <c r="AK257" i="16" s="1"/>
  <c r="MH146" i="16"/>
  <c r="AJ146" i="16" s="1"/>
  <c r="LU146" i="16"/>
  <c r="DP146" i="16"/>
  <c r="DZ146" i="16"/>
  <c r="EA146" i="16" s="1"/>
  <c r="GQ146" i="16"/>
  <c r="AD146" i="16" s="1"/>
  <c r="NE146" i="16"/>
  <c r="AH146" i="16" s="1"/>
  <c r="JX146" i="16"/>
  <c r="AK146" i="16" s="1"/>
  <c r="MH299" i="16"/>
  <c r="AJ299" i="16" s="1"/>
  <c r="LU299" i="16"/>
  <c r="AI299" i="16" s="1"/>
  <c r="DP299" i="16"/>
  <c r="DZ299" i="16"/>
  <c r="EA299" i="16" s="1"/>
  <c r="GQ299" i="16"/>
  <c r="NE299" i="16"/>
  <c r="AH299" i="16" s="1"/>
  <c r="JX299" i="16"/>
  <c r="AK299" i="16" s="1"/>
  <c r="MH298" i="16"/>
  <c r="AJ298" i="16" s="1"/>
  <c r="LU298" i="16"/>
  <c r="DP298" i="16"/>
  <c r="DZ298" i="16"/>
  <c r="EA298" i="16" s="1"/>
  <c r="GQ298" i="16"/>
  <c r="NE298" i="16"/>
  <c r="AH298" i="16" s="1"/>
  <c r="JX298" i="16"/>
  <c r="AK298" i="16" s="1"/>
  <c r="MH88" i="16"/>
  <c r="AJ88" i="16" s="1"/>
  <c r="LU88" i="16"/>
  <c r="AI88" i="16" s="1"/>
  <c r="DP88" i="16"/>
  <c r="DZ88" i="16"/>
  <c r="EA88" i="16" s="1"/>
  <c r="GQ88" i="16"/>
  <c r="NE88" i="16"/>
  <c r="AH88" i="16" s="1"/>
  <c r="JX88" i="16"/>
  <c r="AK88" i="16" s="1"/>
  <c r="MH247" i="16"/>
  <c r="AJ247" i="16" s="1"/>
  <c r="LU247" i="16"/>
  <c r="AI247" i="16" s="1"/>
  <c r="DP247" i="16"/>
  <c r="AF247" i="16" s="1"/>
  <c r="DZ247" i="16"/>
  <c r="EA247" i="16" s="1"/>
  <c r="GQ247" i="16"/>
  <c r="AD247" i="16" s="1"/>
  <c r="NE247" i="16"/>
  <c r="AH247" i="16" s="1"/>
  <c r="JX247" i="16"/>
  <c r="AK247" i="16" s="1"/>
  <c r="MH226" i="16"/>
  <c r="AJ226" i="16" s="1"/>
  <c r="LU226" i="16"/>
  <c r="AI226" i="16" s="1"/>
  <c r="DP226" i="16"/>
  <c r="AF226" i="16" s="1"/>
  <c r="DZ226" i="16"/>
  <c r="EA226" i="16" s="1"/>
  <c r="GQ226" i="16"/>
  <c r="GL226" i="16" s="1"/>
  <c r="GM226" i="16" s="1"/>
  <c r="NE226" i="16"/>
  <c r="AH226" i="16" s="1"/>
  <c r="JX226" i="16"/>
  <c r="MH140" i="16"/>
  <c r="AJ140" i="16" s="1"/>
  <c r="LU140" i="16"/>
  <c r="AI140" i="16" s="1"/>
  <c r="DP140" i="16"/>
  <c r="AF140" i="16" s="1"/>
  <c r="DZ140" i="16"/>
  <c r="EA140" i="16" s="1"/>
  <c r="GQ140" i="16"/>
  <c r="AD140" i="16" s="1"/>
  <c r="NE140" i="16"/>
  <c r="AH140" i="16" s="1"/>
  <c r="JX140" i="16"/>
  <c r="AK140" i="16" s="1"/>
  <c r="MH230" i="16"/>
  <c r="AJ230" i="16" s="1"/>
  <c r="LU230" i="16"/>
  <c r="DP230" i="16"/>
  <c r="AF230" i="16" s="1"/>
  <c r="DZ230" i="16"/>
  <c r="GQ230" i="16"/>
  <c r="NE230" i="16"/>
  <c r="AH230" i="16" s="1"/>
  <c r="JX230" i="16"/>
  <c r="MH70" i="16"/>
  <c r="AJ70" i="16" s="1"/>
  <c r="LU70" i="16"/>
  <c r="DP70" i="16"/>
  <c r="DZ70" i="16"/>
  <c r="EA70" i="16" s="1"/>
  <c r="GQ70" i="16"/>
  <c r="AD70" i="16" s="1"/>
  <c r="NE70" i="16"/>
  <c r="AH70" i="16" s="1"/>
  <c r="JX70" i="16"/>
  <c r="AK70" i="16" s="1"/>
  <c r="MH96" i="16"/>
  <c r="AJ96" i="16" s="1"/>
  <c r="LU96" i="16"/>
  <c r="DP96" i="16"/>
  <c r="DZ96" i="16"/>
  <c r="EA96" i="16" s="1"/>
  <c r="GQ96" i="16"/>
  <c r="NE96" i="16"/>
  <c r="AH96" i="16" s="1"/>
  <c r="JX96" i="16"/>
  <c r="AK96" i="16" s="1"/>
  <c r="MH61" i="16"/>
  <c r="AJ61" i="16" s="1"/>
  <c r="LU61" i="16"/>
  <c r="DP61" i="16"/>
  <c r="DZ61" i="16"/>
  <c r="EA61" i="16" s="1"/>
  <c r="GQ61" i="16"/>
  <c r="NE61" i="16"/>
  <c r="AH61" i="16" s="1"/>
  <c r="JX61" i="16"/>
  <c r="AK61" i="16" s="1"/>
  <c r="MH252" i="16"/>
  <c r="AJ252" i="16" s="1"/>
  <c r="LU252" i="16"/>
  <c r="AI252" i="16" s="1"/>
  <c r="DP252" i="16"/>
  <c r="DZ252" i="16"/>
  <c r="EA252" i="16" s="1"/>
  <c r="GQ252" i="16"/>
  <c r="NE252" i="16"/>
  <c r="AH252" i="16" s="1"/>
  <c r="JX252" i="16"/>
  <c r="AK252" i="16" s="1"/>
  <c r="MH100" i="16"/>
  <c r="AJ100" i="16" s="1"/>
  <c r="LU100" i="16"/>
  <c r="AI100" i="16" s="1"/>
  <c r="DP100" i="16"/>
  <c r="AF100" i="16" s="1"/>
  <c r="DZ100" i="16"/>
  <c r="EA100" i="16" s="1"/>
  <c r="GQ100" i="16"/>
  <c r="AD100" i="16" s="1"/>
  <c r="NE100" i="16"/>
  <c r="AH100" i="16" s="1"/>
  <c r="JX100" i="16"/>
  <c r="AK100" i="16" s="1"/>
  <c r="MH64" i="16"/>
  <c r="AJ64" i="16" s="1"/>
  <c r="LU64" i="16"/>
  <c r="AI64" i="16" s="1"/>
  <c r="DP64" i="16"/>
  <c r="AF64" i="16" s="1"/>
  <c r="DZ64" i="16"/>
  <c r="EA64" i="16" s="1"/>
  <c r="GQ64" i="16"/>
  <c r="NE64" i="16"/>
  <c r="AH64" i="16" s="1"/>
  <c r="JX64" i="16"/>
  <c r="MH126" i="16"/>
  <c r="AJ126" i="16" s="1"/>
  <c r="LU126" i="16"/>
  <c r="AI126" i="16" s="1"/>
  <c r="DP126" i="16"/>
  <c r="AF126" i="16" s="1"/>
  <c r="DZ126" i="16"/>
  <c r="GQ126" i="16"/>
  <c r="NE126" i="16"/>
  <c r="AH126" i="16" s="1"/>
  <c r="JX126" i="16"/>
  <c r="AK126" i="16" s="1"/>
  <c r="MH135" i="16"/>
  <c r="LU135" i="16"/>
  <c r="AI135" i="16" s="1"/>
  <c r="DP135" i="16"/>
  <c r="AF135" i="16" s="1"/>
  <c r="DZ135" i="16"/>
  <c r="EA135" i="16" s="1"/>
  <c r="GQ135" i="16"/>
  <c r="NE135" i="16"/>
  <c r="AH135" i="16" s="1"/>
  <c r="JX135" i="16"/>
  <c r="MH39" i="16"/>
  <c r="AJ39" i="16" s="1"/>
  <c r="LU39" i="16"/>
  <c r="DP39" i="16"/>
  <c r="DZ39" i="16"/>
  <c r="EA39" i="16" s="1"/>
  <c r="GQ39" i="16"/>
  <c r="NE39" i="16"/>
  <c r="AH39" i="16" s="1"/>
  <c r="JX39" i="16"/>
  <c r="AK39" i="16" s="1"/>
  <c r="MH38" i="16"/>
  <c r="AJ38" i="16" s="1"/>
  <c r="LU38" i="16"/>
  <c r="DP38" i="16"/>
  <c r="DZ38" i="16"/>
  <c r="EA38" i="16" s="1"/>
  <c r="GQ38" i="16"/>
  <c r="NE38" i="16"/>
  <c r="AH38" i="16" s="1"/>
  <c r="JX38" i="16"/>
  <c r="AK38" i="16" s="1"/>
  <c r="MH272" i="16"/>
  <c r="AJ272" i="16" s="1"/>
  <c r="LU272" i="16"/>
  <c r="AI272" i="16" s="1"/>
  <c r="DP272" i="16"/>
  <c r="AF272" i="16" s="1"/>
  <c r="DZ272" i="16"/>
  <c r="EA272" i="16" s="1"/>
  <c r="GQ272" i="16"/>
  <c r="NE272" i="16"/>
  <c r="AH272" i="16" s="1"/>
  <c r="JX272" i="16"/>
  <c r="AK272" i="16" s="1"/>
  <c r="MH95" i="16"/>
  <c r="AJ95" i="16" s="1"/>
  <c r="LU95" i="16"/>
  <c r="AI95" i="16" s="1"/>
  <c r="DP95" i="16"/>
  <c r="DZ95" i="16"/>
  <c r="EA95" i="16" s="1"/>
  <c r="GQ95" i="16"/>
  <c r="NE95" i="16"/>
  <c r="AH95" i="16" s="1"/>
  <c r="JX95" i="16"/>
  <c r="AK95" i="16" s="1"/>
  <c r="MH92" i="16"/>
  <c r="AJ92" i="16" s="1"/>
  <c r="LU92" i="16"/>
  <c r="AI92" i="16" s="1"/>
  <c r="DP92" i="16"/>
  <c r="AF92" i="16" s="1"/>
  <c r="DZ92" i="16"/>
  <c r="EA92" i="16" s="1"/>
  <c r="GQ92" i="16"/>
  <c r="AD92" i="16" s="1"/>
  <c r="NE92" i="16"/>
  <c r="AH92" i="16" s="1"/>
  <c r="JX92" i="16"/>
  <c r="AK92" i="16" s="1"/>
  <c r="MH271" i="16"/>
  <c r="AJ271" i="16" s="1"/>
  <c r="LU271" i="16"/>
  <c r="AI271" i="16" s="1"/>
  <c r="DP271" i="16"/>
  <c r="AF271" i="16" s="1"/>
  <c r="DZ271" i="16"/>
  <c r="EA271" i="16" s="1"/>
  <c r="GQ271" i="16"/>
  <c r="NE271" i="16"/>
  <c r="AH271" i="16" s="1"/>
  <c r="JX271" i="16"/>
  <c r="MH269" i="16"/>
  <c r="AJ269" i="16" s="1"/>
  <c r="LU269" i="16"/>
  <c r="AI269" i="16" s="1"/>
  <c r="DP269" i="16"/>
  <c r="AF269" i="16" s="1"/>
  <c r="DZ269" i="16"/>
  <c r="GQ269" i="16"/>
  <c r="NE269" i="16"/>
  <c r="AH269" i="16" s="1"/>
  <c r="JX269" i="16"/>
  <c r="AK269" i="16" s="1"/>
  <c r="MH277" i="16"/>
  <c r="LU277" i="16"/>
  <c r="AI277" i="16" s="1"/>
  <c r="DP277" i="16"/>
  <c r="AF277" i="16" s="1"/>
  <c r="DZ277" i="16"/>
  <c r="EA277" i="16" s="1"/>
  <c r="GQ277" i="16"/>
  <c r="NE277" i="16"/>
  <c r="AH277" i="16" s="1"/>
  <c r="JX277" i="16"/>
  <c r="AK277" i="16" s="1"/>
  <c r="MH131" i="16"/>
  <c r="AJ131" i="16" s="1"/>
  <c r="LU131" i="16"/>
  <c r="DP131" i="16"/>
  <c r="DZ131" i="16"/>
  <c r="EA131" i="16" s="1"/>
  <c r="GQ131" i="16"/>
  <c r="AD131" i="16" s="1"/>
  <c r="NE131" i="16"/>
  <c r="AH131" i="16" s="1"/>
  <c r="JX131" i="16"/>
  <c r="AK131" i="16" s="1"/>
  <c r="MH285" i="16"/>
  <c r="AJ285" i="16" s="1"/>
  <c r="LU285" i="16"/>
  <c r="AI285" i="16" s="1"/>
  <c r="DP285" i="16"/>
  <c r="DZ285" i="16"/>
  <c r="EA285" i="16" s="1"/>
  <c r="GQ285" i="16"/>
  <c r="NE285" i="16"/>
  <c r="AH285" i="16" s="1"/>
  <c r="JX285" i="16"/>
  <c r="AK285" i="16" s="1"/>
  <c r="MH203" i="16"/>
  <c r="AJ203" i="16" s="1"/>
  <c r="LU203" i="16"/>
  <c r="AI203" i="16" s="1"/>
  <c r="DP203" i="16"/>
  <c r="DZ203" i="16"/>
  <c r="EA203" i="16" s="1"/>
  <c r="GQ203" i="16"/>
  <c r="AD203" i="16" s="1"/>
  <c r="NE203" i="16"/>
  <c r="AH203" i="16" s="1"/>
  <c r="JX203" i="16"/>
  <c r="AK203" i="16" s="1"/>
  <c r="MH28" i="16"/>
  <c r="AJ28" i="16" s="1"/>
  <c r="LU28" i="16"/>
  <c r="AI28" i="16" s="1"/>
  <c r="DP28" i="16"/>
  <c r="DZ28" i="16"/>
  <c r="EA28" i="16" s="1"/>
  <c r="GQ28" i="16"/>
  <c r="NE28" i="16"/>
  <c r="AH28" i="16" s="1"/>
  <c r="JX28" i="16"/>
  <c r="AK28" i="16" s="1"/>
  <c r="MH219" i="16"/>
  <c r="AJ219" i="16" s="1"/>
  <c r="LU219" i="16"/>
  <c r="AI219" i="16" s="1"/>
  <c r="DP219" i="16"/>
  <c r="AF219" i="16" s="1"/>
  <c r="DZ219" i="16"/>
  <c r="EA219" i="16" s="1"/>
  <c r="GQ219" i="16"/>
  <c r="NE219" i="16"/>
  <c r="AH219" i="16" s="1"/>
  <c r="JX219" i="16"/>
  <c r="AK219" i="16" s="1"/>
  <c r="MH94" i="16"/>
  <c r="AJ94" i="16" s="1"/>
  <c r="LU94" i="16"/>
  <c r="AI94" i="16" s="1"/>
  <c r="DP94" i="16"/>
  <c r="AF94" i="16" s="1"/>
  <c r="DZ94" i="16"/>
  <c r="EA94" i="16" s="1"/>
  <c r="GQ94" i="16"/>
  <c r="NE94" i="16"/>
  <c r="AH94" i="16" s="1"/>
  <c r="JX94" i="16"/>
  <c r="MH50" i="16"/>
  <c r="AJ50" i="16" s="1"/>
  <c r="LU50" i="16"/>
  <c r="AI50" i="16" s="1"/>
  <c r="DP50" i="16"/>
  <c r="AF50" i="16" s="1"/>
  <c r="DZ50" i="16"/>
  <c r="EA50" i="16" s="1"/>
  <c r="GQ50" i="16"/>
  <c r="AD50" i="16" s="1"/>
  <c r="NE50" i="16"/>
  <c r="AH50" i="16" s="1"/>
  <c r="JX50" i="16"/>
  <c r="AK50" i="16" s="1"/>
  <c r="MH248" i="16"/>
  <c r="AJ248" i="16" s="1"/>
  <c r="LU248" i="16"/>
  <c r="AI248" i="16" s="1"/>
  <c r="DP248" i="16"/>
  <c r="AF248" i="16" s="1"/>
  <c r="DZ248" i="16"/>
  <c r="EA248" i="16" s="1"/>
  <c r="GQ248" i="16"/>
  <c r="NE248" i="16"/>
  <c r="AH248" i="16" s="1"/>
  <c r="JX248" i="16"/>
  <c r="AK248" i="16" s="1"/>
  <c r="MH329" i="16"/>
  <c r="AJ329" i="16" s="1"/>
  <c r="LU329" i="16"/>
  <c r="DP329" i="16"/>
  <c r="DZ329" i="16"/>
  <c r="EA329" i="16" s="1"/>
  <c r="GQ329" i="16"/>
  <c r="AD329" i="16" s="1"/>
  <c r="NE329" i="16"/>
  <c r="AH329" i="16" s="1"/>
  <c r="JX329" i="16"/>
  <c r="AK329" i="16" s="1"/>
  <c r="MH111" i="16"/>
  <c r="LU111" i="16"/>
  <c r="AI111" i="16" s="1"/>
  <c r="DP111" i="16"/>
  <c r="DZ111" i="16"/>
  <c r="EA111" i="16" s="1"/>
  <c r="GQ111" i="16"/>
  <c r="NE111" i="16"/>
  <c r="AH111" i="16" s="1"/>
  <c r="JX111" i="16"/>
  <c r="AK111" i="16" s="1"/>
  <c r="MH47" i="16"/>
  <c r="AJ47" i="16" s="1"/>
  <c r="LU47" i="16"/>
  <c r="DP47" i="16"/>
  <c r="AF47" i="16" s="1"/>
  <c r="DZ47" i="16"/>
  <c r="EA47" i="16" s="1"/>
  <c r="GQ47" i="16"/>
  <c r="AD47" i="16" s="1"/>
  <c r="NE47" i="16"/>
  <c r="AH47" i="16" s="1"/>
  <c r="JX47" i="16"/>
  <c r="AK47" i="16" s="1"/>
  <c r="MH151" i="16"/>
  <c r="AJ151" i="16" s="1"/>
  <c r="LU151" i="16"/>
  <c r="AI151" i="16" s="1"/>
  <c r="DP151" i="16"/>
  <c r="DZ151" i="16"/>
  <c r="EA151" i="16" s="1"/>
  <c r="GQ151" i="16"/>
  <c r="AD151" i="16" s="1"/>
  <c r="NE151" i="16"/>
  <c r="AH151" i="16" s="1"/>
  <c r="JX151" i="16"/>
  <c r="AK151" i="16" s="1"/>
  <c r="MH261" i="16"/>
  <c r="AJ261" i="16" s="1"/>
  <c r="LU261" i="16"/>
  <c r="AI261" i="16" s="1"/>
  <c r="DP261" i="16"/>
  <c r="AF261" i="16" s="1"/>
  <c r="DZ261" i="16"/>
  <c r="EA261" i="16" s="1"/>
  <c r="GQ261" i="16"/>
  <c r="NE261" i="16"/>
  <c r="AH261" i="16" s="1"/>
  <c r="JX261" i="16"/>
  <c r="AK261" i="16" s="1"/>
  <c r="MH125" i="16"/>
  <c r="AJ125" i="16" s="1"/>
  <c r="LU125" i="16"/>
  <c r="AI125" i="16" s="1"/>
  <c r="DP125" i="16"/>
  <c r="AF125" i="16" s="1"/>
  <c r="DZ125" i="16"/>
  <c r="EA125" i="16" s="1"/>
  <c r="GQ125" i="16"/>
  <c r="NE125" i="16"/>
  <c r="AH125" i="16" s="1"/>
  <c r="JX125" i="16"/>
  <c r="MH132" i="16"/>
  <c r="AJ132" i="16" s="1"/>
  <c r="LU132" i="16"/>
  <c r="AI132" i="16" s="1"/>
  <c r="DP132" i="16"/>
  <c r="AF132" i="16" s="1"/>
  <c r="DZ132" i="16"/>
  <c r="EA132" i="16" s="1"/>
  <c r="GQ132" i="16"/>
  <c r="NE132" i="16"/>
  <c r="AH132" i="16" s="1"/>
  <c r="JX132" i="16"/>
  <c r="AK132" i="16" s="1"/>
  <c r="MH147" i="16"/>
  <c r="LU147" i="16"/>
  <c r="AI147" i="16" s="1"/>
  <c r="DP147" i="16"/>
  <c r="AF147" i="16" s="1"/>
  <c r="DZ147" i="16"/>
  <c r="EA147" i="16" s="1"/>
  <c r="GQ147" i="16"/>
  <c r="NE147" i="16"/>
  <c r="AH147" i="16" s="1"/>
  <c r="JX147" i="16"/>
  <c r="MH196" i="16"/>
  <c r="AJ196" i="16" s="1"/>
  <c r="LU196" i="16"/>
  <c r="DP196" i="16"/>
  <c r="AF196" i="16" s="1"/>
  <c r="DZ196" i="16"/>
  <c r="EA196" i="16" s="1"/>
  <c r="GQ196" i="16"/>
  <c r="AD196" i="16" s="1"/>
  <c r="NE196" i="16"/>
  <c r="AH196" i="16" s="1"/>
  <c r="JX196" i="16"/>
  <c r="AK196" i="16" s="1"/>
  <c r="MH177" i="16"/>
  <c r="AJ177" i="16" s="1"/>
  <c r="LU177" i="16"/>
  <c r="AI177" i="16" s="1"/>
  <c r="DP177" i="16"/>
  <c r="DZ177" i="16"/>
  <c r="EA177" i="16" s="1"/>
  <c r="GQ177" i="16"/>
  <c r="NE177" i="16"/>
  <c r="AH177" i="16" s="1"/>
  <c r="JX177" i="16"/>
  <c r="AK177" i="16" s="1"/>
  <c r="MH253" i="16"/>
  <c r="AJ253" i="16" s="1"/>
  <c r="LU253" i="16"/>
  <c r="DP253" i="16"/>
  <c r="DZ253" i="16"/>
  <c r="EA253" i="16" s="1"/>
  <c r="GQ253" i="16"/>
  <c r="NE253" i="16"/>
  <c r="AH253" i="16" s="1"/>
  <c r="JX253" i="16"/>
  <c r="AK253" i="16" s="1"/>
  <c r="MH143" i="16"/>
  <c r="AJ143" i="16" s="1"/>
  <c r="LU143" i="16"/>
  <c r="AI143" i="16" s="1"/>
  <c r="DP143" i="16"/>
  <c r="AF143" i="16" s="1"/>
  <c r="DZ143" i="16"/>
  <c r="EA143" i="16" s="1"/>
  <c r="GQ143" i="16"/>
  <c r="NE143" i="16"/>
  <c r="AH143" i="16" s="1"/>
  <c r="JX143" i="16"/>
  <c r="AK143" i="16" s="1"/>
  <c r="MH333" i="16"/>
  <c r="AJ333" i="16" s="1"/>
  <c r="LU333" i="16"/>
  <c r="AI333" i="16" s="1"/>
  <c r="DP333" i="16"/>
  <c r="AF333" i="16" s="1"/>
  <c r="DZ333" i="16"/>
  <c r="EA333" i="16" s="1"/>
  <c r="GQ333" i="16"/>
  <c r="AD333" i="16" s="1"/>
  <c r="NE333" i="16"/>
  <c r="AH333" i="16" s="1"/>
  <c r="JX333" i="16"/>
  <c r="AK333" i="16" s="1"/>
  <c r="MH24" i="16"/>
  <c r="AJ24" i="16" s="1"/>
  <c r="LU24" i="16"/>
  <c r="AI24" i="16" s="1"/>
  <c r="DP24" i="16"/>
  <c r="AF24" i="16" s="1"/>
  <c r="DZ24" i="16"/>
  <c r="EA24" i="16" s="1"/>
  <c r="GQ24" i="16"/>
  <c r="NE24" i="16"/>
  <c r="AH24" i="16" s="1"/>
  <c r="JX24" i="16"/>
  <c r="MH58" i="16"/>
  <c r="AJ58" i="16" s="1"/>
  <c r="LU58" i="16"/>
  <c r="AI58" i="16" s="1"/>
  <c r="DP58" i="16"/>
  <c r="AF58" i="16" s="1"/>
  <c r="DZ58" i="16"/>
  <c r="EA58" i="16" s="1"/>
  <c r="GQ58" i="16"/>
  <c r="NE58" i="16"/>
  <c r="AH58" i="16" s="1"/>
  <c r="JX58" i="16"/>
  <c r="AK58" i="16" s="1"/>
  <c r="MH176" i="16"/>
  <c r="LU176" i="16"/>
  <c r="AI176" i="16" s="1"/>
  <c r="DP176" i="16"/>
  <c r="AF176" i="16" s="1"/>
  <c r="DZ176" i="16"/>
  <c r="EA176" i="16" s="1"/>
  <c r="GQ176" i="16"/>
  <c r="NE176" i="16"/>
  <c r="AH176" i="16" s="1"/>
  <c r="JX176" i="16"/>
  <c r="MH267" i="16"/>
  <c r="AJ267" i="16" s="1"/>
  <c r="LU267" i="16"/>
  <c r="DP267" i="16"/>
  <c r="DZ267" i="16"/>
  <c r="EA267" i="16" s="1"/>
  <c r="GQ267" i="16"/>
  <c r="AD267" i="16" s="1"/>
  <c r="NE267" i="16"/>
  <c r="AH267" i="16" s="1"/>
  <c r="JX267" i="16"/>
  <c r="AK267" i="16" s="1"/>
  <c r="MH124" i="16"/>
  <c r="AJ124" i="16" s="1"/>
  <c r="LU124" i="16"/>
  <c r="AI124" i="16" s="1"/>
  <c r="DP124" i="16"/>
  <c r="DZ124" i="16"/>
  <c r="EA124" i="16" s="1"/>
  <c r="GQ124" i="16"/>
  <c r="NE124" i="16"/>
  <c r="AH124" i="16" s="1"/>
  <c r="JX124" i="16"/>
  <c r="AK124" i="16" s="1"/>
  <c r="MH249" i="16"/>
  <c r="AJ249" i="16" s="1"/>
  <c r="LU249" i="16"/>
  <c r="AI249" i="16" s="1"/>
  <c r="DP249" i="16"/>
  <c r="DZ249" i="16"/>
  <c r="EA249" i="16" s="1"/>
  <c r="GQ249" i="16"/>
  <c r="NE249" i="16"/>
  <c r="AH249" i="16" s="1"/>
  <c r="JX249" i="16"/>
  <c r="AK249" i="16" s="1"/>
  <c r="MH250" i="16"/>
  <c r="AJ250" i="16" s="1"/>
  <c r="LU250" i="16"/>
  <c r="AI250" i="16" s="1"/>
  <c r="DP250" i="16"/>
  <c r="DZ250" i="16"/>
  <c r="EA250" i="16" s="1"/>
  <c r="GQ250" i="16"/>
  <c r="NE250" i="16"/>
  <c r="AH250" i="16" s="1"/>
  <c r="JX250" i="16"/>
  <c r="AK250" i="16" s="1"/>
  <c r="MH245" i="16"/>
  <c r="AJ245" i="16" s="1"/>
  <c r="LU245" i="16"/>
  <c r="AI245" i="16" s="1"/>
  <c r="DP245" i="16"/>
  <c r="AF245" i="16" s="1"/>
  <c r="DZ245" i="16"/>
  <c r="EA245" i="16" s="1"/>
  <c r="GQ245" i="16"/>
  <c r="NE245" i="16"/>
  <c r="AH245" i="16" s="1"/>
  <c r="JX245" i="16"/>
  <c r="AK245" i="16" s="1"/>
  <c r="MH204" i="16"/>
  <c r="AJ204" i="16" s="1"/>
  <c r="LU204" i="16"/>
  <c r="AI204" i="16" s="1"/>
  <c r="DP204" i="16"/>
  <c r="AF204" i="16" s="1"/>
  <c r="DZ204" i="16"/>
  <c r="EA204" i="16" s="1"/>
  <c r="GQ204" i="16"/>
  <c r="NE204" i="16"/>
  <c r="AH204" i="16" s="1"/>
  <c r="JX204" i="16"/>
  <c r="MH186" i="16"/>
  <c r="AJ186" i="16" s="1"/>
  <c r="LU186" i="16"/>
  <c r="AI186" i="16" s="1"/>
  <c r="DP186" i="16"/>
  <c r="AF186" i="16" s="1"/>
  <c r="DZ186" i="16"/>
  <c r="EA186" i="16" s="1"/>
  <c r="GQ186" i="16"/>
  <c r="AD186" i="16" s="1"/>
  <c r="NE186" i="16"/>
  <c r="AH186" i="16" s="1"/>
  <c r="JX186" i="16"/>
  <c r="AK186" i="16" s="1"/>
  <c r="MH194" i="16"/>
  <c r="AJ194" i="16" s="1"/>
  <c r="LU194" i="16"/>
  <c r="DP194" i="16"/>
  <c r="AF194" i="16" s="1"/>
  <c r="DZ194" i="16"/>
  <c r="EA194" i="16" s="1"/>
  <c r="GQ194" i="16"/>
  <c r="NE194" i="16"/>
  <c r="AH194" i="16" s="1"/>
  <c r="JX194" i="16"/>
  <c r="AK194" i="16" s="1"/>
  <c r="MH123" i="16"/>
  <c r="AJ123" i="16" s="1"/>
  <c r="LU123" i="16"/>
  <c r="DP123" i="16"/>
  <c r="DZ123" i="16"/>
  <c r="EA123" i="16" s="1"/>
  <c r="GQ123" i="16"/>
  <c r="AD123" i="16" s="1"/>
  <c r="NE123" i="16"/>
  <c r="AH123" i="16" s="1"/>
  <c r="JX123" i="16"/>
  <c r="AK123" i="16" s="1"/>
  <c r="MH193" i="16"/>
  <c r="AJ193" i="16" s="1"/>
  <c r="LU193" i="16"/>
  <c r="DP193" i="16"/>
  <c r="AF193" i="16" s="1"/>
  <c r="DZ193" i="16"/>
  <c r="EA193" i="16" s="1"/>
  <c r="GQ193" i="16"/>
  <c r="NE193" i="16"/>
  <c r="AH193" i="16" s="1"/>
  <c r="JX193" i="16"/>
  <c r="AK193" i="16" s="1"/>
  <c r="MH122" i="16"/>
  <c r="AJ122" i="16" s="1"/>
  <c r="LU122" i="16"/>
  <c r="DP122" i="16"/>
  <c r="DZ122" i="16"/>
  <c r="EA122" i="16" s="1"/>
  <c r="GQ122" i="16"/>
  <c r="AD122" i="16" s="1"/>
  <c r="NE122" i="16"/>
  <c r="AH122" i="16" s="1"/>
  <c r="JX122" i="16"/>
  <c r="AK122" i="16" s="1"/>
  <c r="MH205" i="16"/>
  <c r="AJ205" i="16" s="1"/>
  <c r="LU205" i="16"/>
  <c r="AI205" i="16" s="1"/>
  <c r="DP205" i="16"/>
  <c r="DZ205" i="16"/>
  <c r="EA205" i="16" s="1"/>
  <c r="GQ205" i="16"/>
  <c r="NE205" i="16"/>
  <c r="AH205" i="16" s="1"/>
  <c r="JX205" i="16"/>
  <c r="AK205" i="16" s="1"/>
  <c r="MH180" i="16"/>
  <c r="AJ180" i="16" s="1"/>
  <c r="LU180" i="16"/>
  <c r="AI180" i="16" s="1"/>
  <c r="DP180" i="16"/>
  <c r="AF180" i="16" s="1"/>
  <c r="DZ180" i="16"/>
  <c r="EA180" i="16" s="1"/>
  <c r="GQ180" i="16"/>
  <c r="NE180" i="16"/>
  <c r="AH180" i="16" s="1"/>
  <c r="JX180" i="16"/>
  <c r="AK180" i="16" s="1"/>
  <c r="MH211" i="16"/>
  <c r="AJ211" i="16" s="1"/>
  <c r="LU211" i="16"/>
  <c r="AI211" i="16" s="1"/>
  <c r="DP211" i="16"/>
  <c r="AF211" i="16" s="1"/>
  <c r="DZ211" i="16"/>
  <c r="EA211" i="16" s="1"/>
  <c r="GQ211" i="16"/>
  <c r="NE211" i="16"/>
  <c r="AH211" i="16" s="1"/>
  <c r="JX211" i="16"/>
  <c r="MH191" i="16"/>
  <c r="AJ191" i="16" s="1"/>
  <c r="LU191" i="16"/>
  <c r="AI191" i="16" s="1"/>
  <c r="DP191" i="16"/>
  <c r="AF191" i="16" s="1"/>
  <c r="DZ191" i="16"/>
  <c r="EA191" i="16" s="1"/>
  <c r="GQ191" i="16"/>
  <c r="AD191" i="16" s="1"/>
  <c r="NE191" i="16"/>
  <c r="AH191" i="16" s="1"/>
  <c r="JX191" i="16"/>
  <c r="AK191" i="16" s="1"/>
  <c r="MH119" i="16"/>
  <c r="LU119" i="16"/>
  <c r="AI119" i="16" s="1"/>
  <c r="DP119" i="16"/>
  <c r="AF119" i="16" s="1"/>
  <c r="DZ119" i="16"/>
  <c r="EA119" i="16" s="1"/>
  <c r="GQ119" i="16"/>
  <c r="AD119" i="16" s="1"/>
  <c r="NE119" i="16"/>
  <c r="AH119" i="16" s="1"/>
  <c r="JX119" i="16"/>
  <c r="AK119" i="16" s="1"/>
  <c r="MH121" i="16"/>
  <c r="AJ121" i="16" s="1"/>
  <c r="LU121" i="16"/>
  <c r="DP121" i="16"/>
  <c r="AF121" i="16" s="1"/>
  <c r="DZ121" i="16"/>
  <c r="EA121" i="16" s="1"/>
  <c r="GQ121" i="16"/>
  <c r="AD121" i="16" s="1"/>
  <c r="NE121" i="16"/>
  <c r="AH121" i="16" s="1"/>
  <c r="JX121" i="16"/>
  <c r="AK121" i="16" s="1"/>
  <c r="MH181" i="16"/>
  <c r="AJ181" i="16" s="1"/>
  <c r="LU181" i="16"/>
  <c r="AI181" i="16" s="1"/>
  <c r="DP181" i="16"/>
  <c r="DZ181" i="16"/>
  <c r="EA181" i="16" s="1"/>
  <c r="GQ181" i="16"/>
  <c r="NE181" i="16"/>
  <c r="AH181" i="16" s="1"/>
  <c r="JX181" i="16"/>
  <c r="AK181" i="16" s="1"/>
  <c r="MH175" i="16"/>
  <c r="AJ175" i="16" s="1"/>
  <c r="LU175" i="16"/>
  <c r="DP175" i="16"/>
  <c r="AF175" i="16" s="1"/>
  <c r="DZ175" i="16"/>
  <c r="EA175" i="16" s="1"/>
  <c r="GQ175" i="16"/>
  <c r="AD175" i="16" s="1"/>
  <c r="NE175" i="16"/>
  <c r="AH175" i="16" s="1"/>
  <c r="JX175" i="16"/>
  <c r="AK175" i="16" s="1"/>
  <c r="MH218" i="16"/>
  <c r="AJ218" i="16" s="1"/>
  <c r="LU218" i="16"/>
  <c r="AI218" i="16" s="1"/>
  <c r="DP218" i="16"/>
  <c r="DZ218" i="16"/>
  <c r="EA218" i="16" s="1"/>
  <c r="GQ218" i="16"/>
  <c r="GL218" i="16" s="1"/>
  <c r="GM218" i="16" s="1"/>
  <c r="NE218" i="16"/>
  <c r="AH218" i="16" s="1"/>
  <c r="JX218" i="16"/>
  <c r="AK218" i="16" s="1"/>
  <c r="MH174" i="16"/>
  <c r="AJ174" i="16" s="1"/>
  <c r="LU174" i="16"/>
  <c r="AI174" i="16" s="1"/>
  <c r="DP174" i="16"/>
  <c r="AF174" i="16" s="1"/>
  <c r="DZ174" i="16"/>
  <c r="EA174" i="16" s="1"/>
  <c r="GQ174" i="16"/>
  <c r="GL174" i="16" s="1"/>
  <c r="GM174" i="16" s="1"/>
  <c r="NE174" i="16"/>
  <c r="AH174" i="16" s="1"/>
  <c r="JX174" i="16"/>
  <c r="AK174" i="16" s="1"/>
  <c r="MH120" i="16"/>
  <c r="AJ120" i="16" s="1"/>
  <c r="LU120" i="16"/>
  <c r="AI120" i="16" s="1"/>
  <c r="DP120" i="16"/>
  <c r="AF120" i="16" s="1"/>
  <c r="DZ120" i="16"/>
  <c r="EA120" i="16" s="1"/>
  <c r="GQ120" i="16"/>
  <c r="GL120" i="16" s="1"/>
  <c r="GM120" i="16" s="1"/>
  <c r="NE120" i="16"/>
  <c r="AH120" i="16" s="1"/>
  <c r="JX120" i="16"/>
  <c r="MH187" i="16"/>
  <c r="AJ187" i="16" s="1"/>
  <c r="LU187" i="16"/>
  <c r="AI187" i="16" s="1"/>
  <c r="DP187" i="16"/>
  <c r="AF187" i="16" s="1"/>
  <c r="DZ187" i="16"/>
  <c r="EA187" i="16" s="1"/>
  <c r="GQ187" i="16"/>
  <c r="NE187" i="16"/>
  <c r="AH187" i="16" s="1"/>
  <c r="JX187" i="16"/>
  <c r="AK187" i="16" s="1"/>
  <c r="MH185" i="16"/>
  <c r="AJ185" i="16" s="1"/>
  <c r="LU185" i="16"/>
  <c r="AI185" i="16" s="1"/>
  <c r="DP185" i="16"/>
  <c r="AF185" i="16" s="1"/>
  <c r="DZ185" i="16"/>
  <c r="GQ185" i="16"/>
  <c r="NE185" i="16"/>
  <c r="AH185" i="16" s="1"/>
  <c r="JX185" i="16"/>
  <c r="MH192" i="16"/>
  <c r="AJ192" i="16" s="1"/>
  <c r="LU192" i="16"/>
  <c r="DP192" i="16"/>
  <c r="AF192" i="16" s="1"/>
  <c r="DZ192" i="16"/>
  <c r="EA192" i="16" s="1"/>
  <c r="GQ192" i="16"/>
  <c r="AD192" i="16" s="1"/>
  <c r="NE192" i="16"/>
  <c r="AH192" i="16" s="1"/>
  <c r="JX192" i="16"/>
  <c r="AK192" i="16" s="1"/>
  <c r="MH215" i="16"/>
  <c r="AJ215" i="16" s="1"/>
  <c r="LU215" i="16"/>
  <c r="AI215" i="16" s="1"/>
  <c r="DP215" i="16"/>
  <c r="AF215" i="16" s="1"/>
  <c r="DZ215" i="16"/>
  <c r="EA215" i="16" s="1"/>
  <c r="GQ215" i="16"/>
  <c r="NE215" i="16"/>
  <c r="AH215" i="16" s="1"/>
  <c r="JX215" i="16"/>
  <c r="AK215" i="16" s="1"/>
  <c r="MH195" i="16"/>
  <c r="AJ195" i="16" s="1"/>
  <c r="LU195" i="16"/>
  <c r="DP195" i="16"/>
  <c r="DZ195" i="16"/>
  <c r="EA195" i="16" s="1"/>
  <c r="GQ195" i="16"/>
  <c r="NE195" i="16"/>
  <c r="AH195" i="16" s="1"/>
  <c r="JX195" i="16"/>
  <c r="AK195" i="16" s="1"/>
  <c r="MH207" i="16"/>
  <c r="AJ207" i="16" s="1"/>
  <c r="LU207" i="16"/>
  <c r="AI207" i="16" s="1"/>
  <c r="DP207" i="16"/>
  <c r="DZ207" i="16"/>
  <c r="EA207" i="16" s="1"/>
  <c r="GQ207" i="16"/>
  <c r="NE207" i="16"/>
  <c r="AH207" i="16" s="1"/>
  <c r="JX207" i="16"/>
  <c r="AK207" i="16" s="1"/>
  <c r="MH213" i="16"/>
  <c r="AJ213" i="16" s="1"/>
  <c r="LU213" i="16"/>
  <c r="AI213" i="16" s="1"/>
  <c r="DP213" i="16"/>
  <c r="AF213" i="16" s="1"/>
  <c r="DZ213" i="16"/>
  <c r="EA213" i="16" s="1"/>
  <c r="GQ213" i="16"/>
  <c r="AD213" i="16" s="1"/>
  <c r="NE213" i="16"/>
  <c r="AH213" i="16" s="1"/>
  <c r="JX213" i="16"/>
  <c r="AK213" i="16" s="1"/>
  <c r="MH188" i="16"/>
  <c r="AJ188" i="16" s="1"/>
  <c r="LU188" i="16"/>
  <c r="AI188" i="16" s="1"/>
  <c r="DP188" i="16"/>
  <c r="AF188" i="16" s="1"/>
  <c r="DZ188" i="16"/>
  <c r="EA188" i="16" s="1"/>
  <c r="GQ188" i="16"/>
  <c r="NE188" i="16"/>
  <c r="AH188" i="16" s="1"/>
  <c r="JX188" i="16"/>
  <c r="MH189" i="16"/>
  <c r="AJ189" i="16" s="1"/>
  <c r="LU189" i="16"/>
  <c r="AI189" i="16" s="1"/>
  <c r="DP189" i="16"/>
  <c r="AF189" i="16" s="1"/>
  <c r="DZ189" i="16"/>
  <c r="EA189" i="16" s="1"/>
  <c r="GQ189" i="16"/>
  <c r="AD189" i="16" s="1"/>
  <c r="NE189" i="16"/>
  <c r="AH189" i="16" s="1"/>
  <c r="JX189" i="16"/>
  <c r="AK189" i="16" s="1"/>
  <c r="MH184" i="16"/>
  <c r="AJ184" i="16" s="1"/>
  <c r="LU184" i="16"/>
  <c r="DP184" i="16"/>
  <c r="AF184" i="16" s="1"/>
  <c r="DZ184" i="16"/>
  <c r="EA184" i="16" s="1"/>
  <c r="GQ184" i="16"/>
  <c r="NE184" i="16"/>
  <c r="AH184" i="16" s="1"/>
  <c r="JX184" i="16"/>
  <c r="MH182" i="16"/>
  <c r="AJ182" i="16" s="1"/>
  <c r="LU182" i="16"/>
  <c r="DP182" i="16"/>
  <c r="AF182" i="16" s="1"/>
  <c r="DZ182" i="16"/>
  <c r="EA182" i="16" s="1"/>
  <c r="GQ182" i="16"/>
  <c r="AD182" i="16" s="1"/>
  <c r="NE182" i="16"/>
  <c r="AH182" i="16" s="1"/>
  <c r="JX182" i="16"/>
  <c r="AK182" i="16" s="1"/>
  <c r="MH217" i="16"/>
  <c r="AJ217" i="16" s="1"/>
  <c r="LU217" i="16"/>
  <c r="DP217" i="16"/>
  <c r="DZ217" i="16"/>
  <c r="EA217" i="16" s="1"/>
  <c r="GQ217" i="16"/>
  <c r="NE217" i="16"/>
  <c r="AH217" i="16" s="1"/>
  <c r="JX217" i="16"/>
  <c r="AK217" i="16" s="1"/>
  <c r="MH209" i="16"/>
  <c r="AJ209" i="16" s="1"/>
  <c r="LU209" i="16"/>
  <c r="DP209" i="16"/>
  <c r="DZ209" i="16"/>
  <c r="EA209" i="16" s="1"/>
  <c r="GQ209" i="16"/>
  <c r="NE209" i="16"/>
  <c r="AH209" i="16" s="1"/>
  <c r="JX209" i="16"/>
  <c r="AK209" i="16" s="1"/>
  <c r="MH210" i="16"/>
  <c r="AJ210" i="16" s="1"/>
  <c r="LU210" i="16"/>
  <c r="AI210" i="16" s="1"/>
  <c r="DP210" i="16"/>
  <c r="DZ210" i="16"/>
  <c r="EA210" i="16" s="1"/>
  <c r="GQ210" i="16"/>
  <c r="AD210" i="16" s="1"/>
  <c r="NE210" i="16"/>
  <c r="AH210" i="16" s="1"/>
  <c r="JX210" i="16"/>
  <c r="AK210" i="16" s="1"/>
  <c r="MH206" i="16"/>
  <c r="AJ206" i="16" s="1"/>
  <c r="LU206" i="16"/>
  <c r="AI206" i="16" s="1"/>
  <c r="DP206" i="16"/>
  <c r="AF206" i="16" s="1"/>
  <c r="DZ206" i="16"/>
  <c r="EA206" i="16" s="1"/>
  <c r="GQ206" i="16"/>
  <c r="GL206" i="16" s="1"/>
  <c r="GM206" i="16" s="1"/>
  <c r="NE206" i="16"/>
  <c r="AH206" i="16" s="1"/>
  <c r="JX206" i="16"/>
  <c r="AK206" i="16" s="1"/>
  <c r="MH190" i="16"/>
  <c r="AJ190" i="16" s="1"/>
  <c r="LU190" i="16"/>
  <c r="AI190" i="16" s="1"/>
  <c r="DP190" i="16"/>
  <c r="AF190" i="16" s="1"/>
  <c r="DZ190" i="16"/>
  <c r="EA190" i="16" s="1"/>
  <c r="GQ190" i="16"/>
  <c r="NE190" i="16"/>
  <c r="AH190" i="16" s="1"/>
  <c r="JX190" i="16"/>
  <c r="MH208" i="16"/>
  <c r="AJ208" i="16" s="1"/>
  <c r="LU208" i="16"/>
  <c r="AI208" i="16" s="1"/>
  <c r="DP208" i="16"/>
  <c r="AF208" i="16" s="1"/>
  <c r="DZ208" i="16"/>
  <c r="GQ208" i="16"/>
  <c r="NE208" i="16"/>
  <c r="AH208" i="16" s="1"/>
  <c r="JX208" i="16"/>
  <c r="AK208" i="16" s="1"/>
  <c r="MH246" i="16"/>
  <c r="AJ246" i="16" s="1"/>
  <c r="LU246" i="16"/>
  <c r="DP246" i="16"/>
  <c r="AF246" i="16" s="1"/>
  <c r="DZ246" i="16"/>
  <c r="EA246" i="16" s="1"/>
  <c r="GQ246" i="16"/>
  <c r="NE246" i="16"/>
  <c r="AH246" i="16" s="1"/>
  <c r="JX246" i="16"/>
  <c r="AK246" i="16" s="1"/>
  <c r="MH183" i="16"/>
  <c r="AJ183" i="16" s="1"/>
  <c r="LU183" i="16"/>
  <c r="AI183" i="16" s="1"/>
  <c r="DP183" i="16"/>
  <c r="AF183" i="16" s="1"/>
  <c r="DZ183" i="16"/>
  <c r="EA183" i="16" s="1"/>
  <c r="GQ183" i="16"/>
  <c r="AD183" i="16" s="1"/>
  <c r="NE183" i="16"/>
  <c r="AH183" i="16" s="1"/>
  <c r="JX183" i="16"/>
  <c r="AK183" i="16" s="1"/>
  <c r="MH212" i="16"/>
  <c r="LU212" i="16"/>
  <c r="AI212" i="16" s="1"/>
  <c r="DP212" i="16"/>
  <c r="AF212" i="16" s="1"/>
  <c r="DZ212" i="16"/>
  <c r="EA212" i="16" s="1"/>
  <c r="GQ212" i="16"/>
  <c r="NE212" i="16"/>
  <c r="AH212" i="16" s="1"/>
  <c r="JX212" i="16"/>
  <c r="AK212" i="16" s="1"/>
  <c r="MH214" i="16"/>
  <c r="AJ214" i="16" s="1"/>
  <c r="LU214" i="16"/>
  <c r="DP214" i="16"/>
  <c r="DZ214" i="16"/>
  <c r="EA214" i="16" s="1"/>
  <c r="GQ214" i="16"/>
  <c r="AD214" i="16" s="1"/>
  <c r="NE214" i="16"/>
  <c r="AH214" i="16" s="1"/>
  <c r="JX214" i="16"/>
  <c r="AK214" i="16" s="1"/>
  <c r="MH216" i="16"/>
  <c r="AJ216" i="16" s="1"/>
  <c r="LU216" i="16"/>
  <c r="AI216" i="16" s="1"/>
  <c r="DP216" i="16"/>
  <c r="DZ216" i="16"/>
  <c r="EA216" i="16" s="1"/>
  <c r="GQ216" i="16"/>
  <c r="NE216" i="16"/>
  <c r="AH216" i="16" s="1"/>
  <c r="JX216" i="16"/>
  <c r="AK216" i="16" s="1"/>
  <c r="MH163" i="16"/>
  <c r="AJ163" i="16" s="1"/>
  <c r="LU163" i="16"/>
  <c r="AI163" i="16" s="1"/>
  <c r="DP163" i="16"/>
  <c r="AF163" i="16" s="1"/>
  <c r="DZ163" i="16"/>
  <c r="EA163" i="16" s="1"/>
  <c r="GQ163" i="16"/>
  <c r="AD163" i="16" s="1"/>
  <c r="NE163" i="16"/>
  <c r="AH163" i="16" s="1"/>
  <c r="JX163" i="16"/>
  <c r="AK163" i="16" s="1"/>
  <c r="HT320" i="16"/>
  <c r="HT164" i="16"/>
  <c r="HT46" i="16"/>
  <c r="HT304" i="16"/>
  <c r="HT295" i="16"/>
  <c r="HT158" i="16"/>
  <c r="HT160" i="16"/>
  <c r="HT162" i="16"/>
  <c r="HT324" i="16"/>
  <c r="HT305" i="16"/>
  <c r="HT83" i="16"/>
  <c r="HT325" i="16"/>
  <c r="HT32" i="16"/>
  <c r="HT296" i="16"/>
  <c r="HT82" i="16"/>
  <c r="HT332" i="16"/>
  <c r="HT297" i="16"/>
  <c r="HT10" i="16"/>
  <c r="HT166" i="16"/>
  <c r="HT169" i="16"/>
  <c r="HT307" i="16"/>
  <c r="HT317" i="16"/>
  <c r="HT315" i="16"/>
  <c r="HT33" i="16"/>
  <c r="HT308" i="16"/>
  <c r="HT161" i="16"/>
  <c r="HT312" i="16"/>
  <c r="HT306" i="16"/>
  <c r="HT20" i="16"/>
  <c r="HT36" i="16"/>
  <c r="HT300" i="16"/>
  <c r="HT11" i="16"/>
  <c r="HT167" i="16"/>
  <c r="HT294" i="16"/>
  <c r="HT327" i="16"/>
  <c r="HT318" i="16"/>
  <c r="HT159" i="16"/>
  <c r="HT34" i="16"/>
  <c r="HT331" i="16"/>
  <c r="HT335" i="16"/>
  <c r="HT19" i="16"/>
  <c r="HT7" i="16"/>
  <c r="HT291" i="16"/>
  <c r="HT23" i="16"/>
  <c r="HT89" i="16"/>
  <c r="HT292" i="16"/>
  <c r="HT309" i="16"/>
  <c r="HT170" i="16"/>
  <c r="HT165" i="16"/>
  <c r="HT234" i="16"/>
  <c r="HT313" i="16"/>
  <c r="HT242" i="16"/>
  <c r="HT316" i="16"/>
  <c r="HT301" i="16"/>
  <c r="HT321" i="16"/>
  <c r="HT45" i="16"/>
  <c r="HT328" i="16"/>
  <c r="HT293" i="16"/>
  <c r="HT9" i="16"/>
  <c r="HT18" i="16"/>
  <c r="HT303" i="16"/>
  <c r="HT37" i="16"/>
  <c r="HT255" i="16"/>
  <c r="HT254" i="16"/>
  <c r="HT16" i="16"/>
  <c r="HT244" i="16"/>
  <c r="HT22" i="16"/>
  <c r="HT81" i="16"/>
  <c r="HT241" i="16"/>
  <c r="HT72" i="16"/>
  <c r="HT76" i="16"/>
  <c r="HT8" i="16"/>
  <c r="HT91" i="16"/>
  <c r="HT17" i="16"/>
  <c r="HT43" i="16"/>
  <c r="HT311" i="16"/>
  <c r="HT290" i="16"/>
  <c r="HT243" i="16"/>
  <c r="HT289" i="16"/>
  <c r="HT93" i="16"/>
  <c r="HT236" i="16"/>
  <c r="HT235" i="16"/>
  <c r="HT256" i="16"/>
  <c r="HT222" i="16"/>
  <c r="HT31" i="16"/>
  <c r="HT87" i="16"/>
  <c r="HT263" i="16"/>
  <c r="HT27" i="16"/>
  <c r="HT314" i="16"/>
  <c r="HT330" i="16"/>
  <c r="HT114" i="16"/>
  <c r="HT110" i="16"/>
  <c r="HT221" i="16"/>
  <c r="HT237" i="16"/>
  <c r="HT326" i="16"/>
  <c r="HT85" i="16"/>
  <c r="HT233" i="16"/>
  <c r="HT84" i="16"/>
  <c r="HT172" i="16"/>
  <c r="HT86" i="16"/>
  <c r="HT232" i="16"/>
  <c r="HT220" i="16"/>
  <c r="HT198" i="16"/>
  <c r="HT12" i="16"/>
  <c r="HT21" i="16"/>
  <c r="HT201" i="16"/>
  <c r="HT13" i="16"/>
  <c r="HT130" i="16"/>
  <c r="HT284" i="16"/>
  <c r="HT156" i="16"/>
  <c r="HT90" i="16"/>
  <c r="HT42" i="16"/>
  <c r="HT104" i="16"/>
  <c r="HT35" i="16"/>
  <c r="HT69" i="16"/>
  <c r="HT168" i="16"/>
  <c r="HT302" i="16"/>
  <c r="HT323" i="16"/>
  <c r="HT279" i="16"/>
  <c r="HT15" i="16"/>
  <c r="HT199" i="16"/>
  <c r="HT106" i="16"/>
  <c r="HT200" i="16"/>
  <c r="HT322" i="16"/>
  <c r="HT78" i="16"/>
  <c r="HT238" i="16"/>
  <c r="HT283" i="16"/>
  <c r="HT75" i="16"/>
  <c r="HT113" i="16"/>
  <c r="HT80" i="16"/>
  <c r="HT287" i="16"/>
  <c r="HT98" i="16"/>
  <c r="HT52" i="16"/>
  <c r="HT14" i="16"/>
  <c r="HT109" i="16"/>
  <c r="HT239" i="16"/>
  <c r="HT56" i="16"/>
  <c r="HT65" i="16"/>
  <c r="HT53" i="16"/>
  <c r="HT260" i="16"/>
  <c r="HT266" i="16"/>
  <c r="HT268" i="16"/>
  <c r="HT152" i="16"/>
  <c r="HT148" i="16"/>
  <c r="HT66" i="16"/>
  <c r="HT63" i="16"/>
  <c r="HT157" i="16"/>
  <c r="HT99" i="16"/>
  <c r="HT108" i="16"/>
  <c r="HT202" i="16"/>
  <c r="HT103" i="16"/>
  <c r="HT288" i="16"/>
  <c r="HT197" i="16"/>
  <c r="HT105" i="16"/>
  <c r="HT26" i="16"/>
  <c r="HT107" i="16"/>
  <c r="HT102" i="16"/>
  <c r="HT79" i="16"/>
  <c r="HT179" i="16"/>
  <c r="HT115" i="16"/>
  <c r="HT274" i="16"/>
  <c r="HT51" i="16"/>
  <c r="HT139" i="16"/>
  <c r="HT44" i="16"/>
  <c r="HT68" i="16"/>
  <c r="HT228" i="16"/>
  <c r="HT60" i="16"/>
  <c r="HT173" i="16"/>
  <c r="HT262" i="16"/>
  <c r="HT118" i="16"/>
  <c r="HT258" i="16"/>
  <c r="HT77" i="16"/>
  <c r="HT62" i="16"/>
  <c r="HT319" i="16"/>
  <c r="HT334" i="16"/>
  <c r="HT67" i="16"/>
  <c r="HT265" i="16"/>
  <c r="HT127" i="16"/>
  <c r="HT49" i="16"/>
  <c r="HT225" i="16"/>
  <c r="HT136" i="16"/>
  <c r="HT74" i="16"/>
  <c r="HT128" i="16"/>
  <c r="HT57" i="16"/>
  <c r="HT149" i="16"/>
  <c r="HT117" i="16"/>
  <c r="HT231" i="16"/>
  <c r="HT227" i="16"/>
  <c r="HT41" i="16"/>
  <c r="HT223" i="16"/>
  <c r="HT273" i="16"/>
  <c r="HT101" i="16"/>
  <c r="HT30" i="16"/>
  <c r="HT276" i="16"/>
  <c r="HT112" i="16"/>
  <c r="HT275" i="16"/>
  <c r="HT281" i="16"/>
  <c r="HT251" i="16"/>
  <c r="HT141" i="16"/>
  <c r="HT40" i="16"/>
  <c r="HT259" i="16"/>
  <c r="HT310" i="16"/>
  <c r="HT48" i="16"/>
  <c r="HT224" i="16"/>
  <c r="HT171" i="16"/>
  <c r="HT278" i="16"/>
  <c r="HT142" i="16"/>
  <c r="HT59" i="16"/>
  <c r="HT240" i="16"/>
  <c r="HT229" i="16"/>
  <c r="HT55" i="16"/>
  <c r="HT73" i="16"/>
  <c r="HT29" i="16"/>
  <c r="HT264" i="16"/>
  <c r="HT133" i="16"/>
  <c r="HT97" i="16"/>
  <c r="HT54" i="16"/>
  <c r="HT154" i="16"/>
  <c r="HT282" i="16"/>
  <c r="HT144" i="16"/>
  <c r="HT153" i="16"/>
  <c r="HT270" i="16"/>
  <c r="HT150" i="16"/>
  <c r="HT6" i="16"/>
  <c r="HT286" i="16"/>
  <c r="HT155" i="16"/>
  <c r="HT138" i="16"/>
  <c r="HT137" i="16"/>
  <c r="HT129" i="16"/>
  <c r="HT116" i="16"/>
  <c r="HT134" i="16"/>
  <c r="HT71" i="16"/>
  <c r="HT25" i="16"/>
  <c r="HT280" i="16"/>
  <c r="HT178" i="16"/>
  <c r="HT145" i="16"/>
  <c r="HT257" i="16"/>
  <c r="HT146" i="16"/>
  <c r="HT299" i="16"/>
  <c r="HT298" i="16"/>
  <c r="HT88" i="16"/>
  <c r="HT247" i="16"/>
  <c r="HT226" i="16"/>
  <c r="HT140" i="16"/>
  <c r="HT230" i="16"/>
  <c r="HT70" i="16"/>
  <c r="HT96" i="16"/>
  <c r="HT61" i="16"/>
  <c r="HT252" i="16"/>
  <c r="HT100" i="16"/>
  <c r="HT64" i="16"/>
  <c r="HT126" i="16"/>
  <c r="HT135" i="16"/>
  <c r="HT39" i="16"/>
  <c r="HT38" i="16"/>
  <c r="HT272" i="16"/>
  <c r="HT95" i="16"/>
  <c r="HT92" i="16"/>
  <c r="HT271" i="16"/>
  <c r="HT269" i="16"/>
  <c r="HT277" i="16"/>
  <c r="HT131" i="16"/>
  <c r="HT285" i="16"/>
  <c r="HT203" i="16"/>
  <c r="HT28" i="16"/>
  <c r="HT219" i="16"/>
  <c r="HT94" i="16"/>
  <c r="HT50" i="16"/>
  <c r="HT248" i="16"/>
  <c r="HT329" i="16"/>
  <c r="HT111" i="16"/>
  <c r="HT47" i="16"/>
  <c r="HT151" i="16"/>
  <c r="HT261" i="16"/>
  <c r="HT125" i="16"/>
  <c r="HT132" i="16"/>
  <c r="HT147" i="16"/>
  <c r="HT196" i="16"/>
  <c r="HT177" i="16"/>
  <c r="HT253" i="16"/>
  <c r="HT143" i="16"/>
  <c r="HT333" i="16"/>
  <c r="HT24" i="16"/>
  <c r="HT58" i="16"/>
  <c r="HT176" i="16"/>
  <c r="HT267" i="16"/>
  <c r="HT124" i="16"/>
  <c r="HT249" i="16"/>
  <c r="HT250" i="16"/>
  <c r="HT245" i="16"/>
  <c r="HT204" i="16"/>
  <c r="HT186" i="16"/>
  <c r="HT194" i="16"/>
  <c r="HT123" i="16"/>
  <c r="HT193" i="16"/>
  <c r="HT122" i="16"/>
  <c r="HT205" i="16"/>
  <c r="HT180" i="16"/>
  <c r="HT211" i="16"/>
  <c r="HT191" i="16"/>
  <c r="HT119" i="16"/>
  <c r="HT121" i="16"/>
  <c r="HT181" i="16"/>
  <c r="HT175" i="16"/>
  <c r="HT218" i="16"/>
  <c r="HT174" i="16"/>
  <c r="HT120" i="16"/>
  <c r="HT187" i="16"/>
  <c r="HT185" i="16"/>
  <c r="HT192" i="16"/>
  <c r="HT215" i="16"/>
  <c r="HT195" i="16"/>
  <c r="HT207" i="16"/>
  <c r="HT213" i="16"/>
  <c r="HT188" i="16"/>
  <c r="HT189" i="16"/>
  <c r="HT184" i="16"/>
  <c r="HT182" i="16"/>
  <c r="HT217" i="16"/>
  <c r="HT209" i="16"/>
  <c r="HT210" i="16"/>
  <c r="HT206" i="16"/>
  <c r="HT190" i="16"/>
  <c r="HT208" i="16"/>
  <c r="HT246" i="16"/>
  <c r="HT183" i="16"/>
  <c r="HT212" i="16"/>
  <c r="HT214" i="16"/>
  <c r="HT216" i="16"/>
  <c r="HT163" i="16"/>
  <c r="OY88" i="16"/>
  <c r="RE88" i="16"/>
  <c r="QY88" i="16"/>
  <c r="QS88" i="16"/>
  <c r="QL88" i="16"/>
  <c r="PZ88" i="16"/>
  <c r="PT88" i="16"/>
  <c r="PM88" i="16"/>
  <c r="PF88" i="16"/>
  <c r="OY204" i="16"/>
  <c r="RE204" i="16"/>
  <c r="QY204" i="16"/>
  <c r="QS204" i="16"/>
  <c r="QL204" i="16"/>
  <c r="PZ204" i="16"/>
  <c r="PT204" i="16"/>
  <c r="PM204" i="16"/>
  <c r="PF204" i="16"/>
  <c r="OY119" i="16"/>
  <c r="RE119" i="16"/>
  <c r="QY119" i="16"/>
  <c r="QS119" i="16"/>
  <c r="QL119" i="16"/>
  <c r="PZ119" i="16"/>
  <c r="PT119" i="16"/>
  <c r="PM119" i="16"/>
  <c r="PF119" i="16"/>
  <c r="OY242" i="16"/>
  <c r="RE242" i="16"/>
  <c r="QY242" i="16"/>
  <c r="QS242" i="16"/>
  <c r="QL242" i="16"/>
  <c r="PZ242" i="16"/>
  <c r="PT242" i="16"/>
  <c r="PM242" i="16"/>
  <c r="PF242" i="16"/>
  <c r="OY203" i="16"/>
  <c r="RE203" i="16"/>
  <c r="QY203" i="16"/>
  <c r="QS203" i="16"/>
  <c r="QL203" i="16"/>
  <c r="PZ203" i="16"/>
  <c r="PT203" i="16"/>
  <c r="PM203" i="16"/>
  <c r="PF203" i="16"/>
  <c r="OY151" i="16"/>
  <c r="RE151" i="16"/>
  <c r="QY151" i="16"/>
  <c r="QS151" i="16"/>
  <c r="QL151" i="16"/>
  <c r="PZ151" i="16"/>
  <c r="PT151" i="16"/>
  <c r="PM151" i="16"/>
  <c r="PF151" i="16"/>
  <c r="OY241" i="16"/>
  <c r="RE241" i="16"/>
  <c r="QY241" i="16"/>
  <c r="QS241" i="16"/>
  <c r="QL241" i="16"/>
  <c r="PZ241" i="16"/>
  <c r="PT241" i="16"/>
  <c r="PM241" i="16"/>
  <c r="PF241" i="16"/>
  <c r="OY152" i="16"/>
  <c r="RE152" i="16"/>
  <c r="QY152" i="16"/>
  <c r="QS152" i="16"/>
  <c r="QL152" i="16"/>
  <c r="PZ152" i="16"/>
  <c r="PT152" i="16"/>
  <c r="PM152" i="16"/>
  <c r="PF152" i="16"/>
  <c r="OY150" i="16"/>
  <c r="RE150" i="16"/>
  <c r="QY150" i="16"/>
  <c r="QS150" i="16"/>
  <c r="QL150" i="16"/>
  <c r="PZ150" i="16"/>
  <c r="PT150" i="16"/>
  <c r="PM150" i="16"/>
  <c r="PF150" i="16"/>
  <c r="OY92" i="16"/>
  <c r="RE92" i="16"/>
  <c r="QY92" i="16"/>
  <c r="QS92" i="16"/>
  <c r="QL92" i="16"/>
  <c r="PZ92" i="16"/>
  <c r="PT92" i="16"/>
  <c r="PM92" i="16"/>
  <c r="PF92" i="16"/>
  <c r="OY201" i="16"/>
  <c r="RE201" i="16"/>
  <c r="QY201" i="16"/>
  <c r="QS201" i="16"/>
  <c r="QL201" i="16"/>
  <c r="PZ201" i="16"/>
  <c r="PT201" i="16"/>
  <c r="PM201" i="16"/>
  <c r="PF201" i="16"/>
  <c r="OY93" i="16"/>
  <c r="RE93" i="16"/>
  <c r="QY93" i="16"/>
  <c r="QS93" i="16"/>
  <c r="QL93" i="16"/>
  <c r="PZ93" i="16"/>
  <c r="PT93" i="16"/>
  <c r="PM93" i="16"/>
  <c r="PF93" i="16"/>
  <c r="OY90" i="16"/>
  <c r="RE90" i="16"/>
  <c r="QY90" i="16"/>
  <c r="QS90" i="16"/>
  <c r="QL90" i="16"/>
  <c r="PZ90" i="16"/>
  <c r="PT90" i="16"/>
  <c r="PM90" i="16"/>
  <c r="PF90" i="16"/>
  <c r="OY163" i="16"/>
  <c r="RE163" i="16"/>
  <c r="QY163" i="16"/>
  <c r="QS163" i="16"/>
  <c r="QL163" i="16"/>
  <c r="PZ163" i="16"/>
  <c r="PT163" i="16"/>
  <c r="PM163" i="16"/>
  <c r="PF163" i="16"/>
  <c r="OY8" i="16"/>
  <c r="RE8" i="16"/>
  <c r="QY8" i="16"/>
  <c r="QS8" i="16"/>
  <c r="QL8" i="16"/>
  <c r="PZ8" i="16"/>
  <c r="PT8" i="16"/>
  <c r="PM8" i="16"/>
  <c r="PF8" i="16"/>
  <c r="OY200" i="16"/>
  <c r="RE200" i="16"/>
  <c r="QY200" i="16"/>
  <c r="QS200" i="16"/>
  <c r="QL200" i="16"/>
  <c r="PZ200" i="16"/>
  <c r="PT200" i="16"/>
  <c r="PM200" i="16"/>
  <c r="PF200" i="16"/>
  <c r="OY202" i="16"/>
  <c r="RE202" i="16"/>
  <c r="QY202" i="16"/>
  <c r="QS202" i="16"/>
  <c r="QL202" i="16"/>
  <c r="PZ202" i="16"/>
  <c r="PT202" i="16"/>
  <c r="PM202" i="16"/>
  <c r="PF202" i="16"/>
  <c r="OY85" i="16"/>
  <c r="RE85" i="16"/>
  <c r="QY85" i="16"/>
  <c r="QS85" i="16"/>
  <c r="QL85" i="16"/>
  <c r="PZ85" i="16"/>
  <c r="PT85" i="16"/>
  <c r="PM85" i="16"/>
  <c r="PF85" i="16"/>
  <c r="OY87" i="16"/>
  <c r="RE87" i="16"/>
  <c r="QY87" i="16"/>
  <c r="QS87" i="16"/>
  <c r="QL87" i="16"/>
  <c r="PZ87" i="16"/>
  <c r="PT87" i="16"/>
  <c r="PM87" i="16"/>
  <c r="PF87" i="16"/>
  <c r="OY157" i="16"/>
  <c r="RE157" i="16"/>
  <c r="QY157" i="16"/>
  <c r="QS157" i="16"/>
  <c r="QL157" i="16"/>
  <c r="PZ157" i="16"/>
  <c r="PT157" i="16"/>
  <c r="PM157" i="16"/>
  <c r="PF157" i="16"/>
  <c r="OY86" i="16"/>
  <c r="RE86" i="16"/>
  <c r="QY86" i="16"/>
  <c r="QS86" i="16"/>
  <c r="QL86" i="16"/>
  <c r="PZ86" i="16"/>
  <c r="PT86" i="16"/>
  <c r="PM86" i="16"/>
  <c r="PF86" i="16"/>
  <c r="OY20" i="16"/>
  <c r="RE20" i="16"/>
  <c r="QY20" i="16"/>
  <c r="QS20" i="16"/>
  <c r="QL20" i="16"/>
  <c r="PZ20" i="16"/>
  <c r="PT20" i="16"/>
  <c r="PM20" i="16"/>
  <c r="PF20" i="16"/>
  <c r="OY89" i="16"/>
  <c r="RE89" i="16"/>
  <c r="QY89" i="16"/>
  <c r="QS89" i="16"/>
  <c r="QL89" i="16"/>
  <c r="PZ89" i="16"/>
  <c r="PT89" i="16"/>
  <c r="PM89" i="16"/>
  <c r="PF89" i="16"/>
  <c r="OY84" i="16"/>
  <c r="RE84" i="16"/>
  <c r="QY84" i="16"/>
  <c r="QS84" i="16"/>
  <c r="QL84" i="16"/>
  <c r="PZ84" i="16"/>
  <c r="PT84" i="16"/>
  <c r="PM84" i="16"/>
  <c r="PF84" i="16"/>
  <c r="OY162" i="16"/>
  <c r="RE162" i="16"/>
  <c r="QY162" i="16"/>
  <c r="QS162" i="16"/>
  <c r="QL162" i="16"/>
  <c r="PZ162" i="16"/>
  <c r="PT162" i="16"/>
  <c r="PM162" i="16"/>
  <c r="PF162" i="16"/>
  <c r="OY158" i="16"/>
  <c r="RE158" i="16"/>
  <c r="QY158" i="16"/>
  <c r="QS158" i="16"/>
  <c r="QL158" i="16"/>
  <c r="PZ158" i="16"/>
  <c r="PT158" i="16"/>
  <c r="PM158" i="16"/>
  <c r="PF158" i="16"/>
  <c r="OY180" i="16"/>
  <c r="RE180" i="16"/>
  <c r="QY180" i="16"/>
  <c r="QS180" i="16"/>
  <c r="QL180" i="16"/>
  <c r="PZ180" i="16"/>
  <c r="PT180" i="16"/>
  <c r="PM180" i="16"/>
  <c r="PF180" i="16"/>
  <c r="OY164" i="16"/>
  <c r="RE164" i="16"/>
  <c r="QY164" i="16"/>
  <c r="QS164" i="16"/>
  <c r="QL164" i="16"/>
  <c r="PZ164" i="16"/>
  <c r="PT164" i="16"/>
  <c r="PM164" i="16"/>
  <c r="PF164" i="16"/>
  <c r="OY175" i="16"/>
  <c r="RE175" i="16"/>
  <c r="QY175" i="16"/>
  <c r="QS175" i="16"/>
  <c r="QL175" i="16"/>
  <c r="PZ175" i="16"/>
  <c r="PT175" i="16"/>
  <c r="PM175" i="16"/>
  <c r="PF175" i="16"/>
  <c r="OY154" i="16"/>
  <c r="RE154" i="16"/>
  <c r="QY154" i="16"/>
  <c r="QS154" i="16"/>
  <c r="QL154" i="16"/>
  <c r="PZ154" i="16"/>
  <c r="PT154" i="16"/>
  <c r="PM154" i="16"/>
  <c r="PF154" i="16"/>
  <c r="OY19" i="16"/>
  <c r="RE19" i="16"/>
  <c r="QY19" i="16"/>
  <c r="QS19" i="16"/>
  <c r="QL19" i="16"/>
  <c r="PZ19" i="16"/>
  <c r="PT19" i="16"/>
  <c r="PM19" i="16"/>
  <c r="PF19" i="16"/>
  <c r="OY91" i="16"/>
  <c r="RE91" i="16"/>
  <c r="QY91" i="16"/>
  <c r="QS91" i="16"/>
  <c r="QL91" i="16"/>
  <c r="PZ91" i="16"/>
  <c r="PT91" i="16"/>
  <c r="PM91" i="16"/>
  <c r="PF91" i="16"/>
  <c r="OY219" i="16"/>
  <c r="RE219" i="16"/>
  <c r="QY219" i="16"/>
  <c r="QS219" i="16"/>
  <c r="QL219" i="16"/>
  <c r="PZ219" i="16"/>
  <c r="PT219" i="16"/>
  <c r="PM219" i="16"/>
  <c r="PF219" i="16"/>
  <c r="OY14" i="16"/>
  <c r="RE14" i="16"/>
  <c r="QY14" i="16"/>
  <c r="QS14" i="16"/>
  <c r="QL14" i="16"/>
  <c r="PZ14" i="16"/>
  <c r="PT14" i="16"/>
  <c r="PM14" i="16"/>
  <c r="PF14" i="16"/>
  <c r="OY167" i="16"/>
  <c r="RE167" i="16"/>
  <c r="QY167" i="16"/>
  <c r="QS167" i="16"/>
  <c r="QL167" i="16"/>
  <c r="PZ167" i="16"/>
  <c r="PT167" i="16"/>
  <c r="PM167" i="16"/>
  <c r="PF167" i="16"/>
  <c r="OY176" i="16"/>
  <c r="RE176" i="16"/>
  <c r="QY176" i="16"/>
  <c r="QS176" i="16"/>
  <c r="QL176" i="16"/>
  <c r="PZ176" i="16"/>
  <c r="PT176" i="16"/>
  <c r="PM176" i="16"/>
  <c r="PF176" i="16"/>
  <c r="OY181" i="16"/>
  <c r="RE181" i="16"/>
  <c r="QY181" i="16"/>
  <c r="QS181" i="16"/>
  <c r="QL181" i="16"/>
  <c r="PZ181" i="16"/>
  <c r="PT181" i="16"/>
  <c r="PM181" i="16"/>
  <c r="PF181" i="16"/>
  <c r="OY148" i="16"/>
  <c r="RE148" i="16"/>
  <c r="QY148" i="16"/>
  <c r="QS148" i="16"/>
  <c r="QL148" i="16"/>
  <c r="PZ148" i="16"/>
  <c r="PT148" i="16"/>
  <c r="PM148" i="16"/>
  <c r="PF148" i="16"/>
  <c r="OY161" i="16"/>
  <c r="RE161" i="16"/>
  <c r="QY161" i="16"/>
  <c r="QS161" i="16"/>
  <c r="QL161" i="16"/>
  <c r="PZ161" i="16"/>
  <c r="PT161" i="16"/>
  <c r="PM161" i="16"/>
  <c r="PF161" i="16"/>
  <c r="OY243" i="16"/>
  <c r="RE243" i="16"/>
  <c r="QY243" i="16"/>
  <c r="QS243" i="16"/>
  <c r="QL243" i="16"/>
  <c r="PZ243" i="16"/>
  <c r="PT243" i="16"/>
  <c r="PM243" i="16"/>
  <c r="PF243" i="16"/>
  <c r="OY149" i="16"/>
  <c r="RE149" i="16"/>
  <c r="QY149" i="16"/>
  <c r="QS149" i="16"/>
  <c r="QL149" i="16"/>
  <c r="PZ149" i="16"/>
  <c r="PT149" i="16"/>
  <c r="PM149" i="16"/>
  <c r="PF149" i="16"/>
  <c r="OY22" i="16"/>
  <c r="RE22" i="16"/>
  <c r="QY22" i="16"/>
  <c r="QS22" i="16"/>
  <c r="QL22" i="16"/>
  <c r="PZ22" i="16"/>
  <c r="PT22" i="16"/>
  <c r="PM22" i="16"/>
  <c r="PF22" i="16"/>
  <c r="OY159" i="16"/>
  <c r="RE159" i="16"/>
  <c r="QY159" i="16"/>
  <c r="QS159" i="16"/>
  <c r="QL159" i="16"/>
  <c r="PZ159" i="16"/>
  <c r="PT159" i="16"/>
  <c r="PM159" i="16"/>
  <c r="PF159" i="16"/>
  <c r="OY306" i="16"/>
  <c r="RE306" i="16"/>
  <c r="QY306" i="16"/>
  <c r="QS306" i="16"/>
  <c r="QL306" i="16"/>
  <c r="PZ306" i="16"/>
  <c r="PT306" i="16"/>
  <c r="PM306" i="16"/>
  <c r="PF306" i="16"/>
  <c r="OY179" i="16"/>
  <c r="RE179" i="16"/>
  <c r="QY179" i="16"/>
  <c r="QS179" i="16"/>
  <c r="QL179" i="16"/>
  <c r="PZ179" i="16"/>
  <c r="PT179" i="16"/>
  <c r="PM179" i="16"/>
  <c r="PF179" i="16"/>
  <c r="OY36" i="16"/>
  <c r="RE36" i="16"/>
  <c r="QY36" i="16"/>
  <c r="QS36" i="16"/>
  <c r="QL36" i="16"/>
  <c r="PZ36" i="16"/>
  <c r="PT36" i="16"/>
  <c r="PM36" i="16"/>
  <c r="PF36" i="16"/>
  <c r="OY222" i="16"/>
  <c r="RE222" i="16"/>
  <c r="QY222" i="16"/>
  <c r="QS222" i="16"/>
  <c r="QL222" i="16"/>
  <c r="PZ222" i="16"/>
  <c r="PT222" i="16"/>
  <c r="PM222" i="16"/>
  <c r="PF222" i="16"/>
  <c r="OY165" i="16"/>
  <c r="RE165" i="16"/>
  <c r="QY165" i="16"/>
  <c r="QS165" i="16"/>
  <c r="QL165" i="16"/>
  <c r="PZ165" i="16"/>
  <c r="PT165" i="16"/>
  <c r="PM165" i="16"/>
  <c r="PF165" i="16"/>
  <c r="OY234" i="16"/>
  <c r="RE234" i="16"/>
  <c r="QY234" i="16"/>
  <c r="QS234" i="16"/>
  <c r="QL234" i="16"/>
  <c r="PZ234" i="16"/>
  <c r="PT234" i="16"/>
  <c r="PM234" i="16"/>
  <c r="PF234" i="16"/>
  <c r="OY325" i="16"/>
  <c r="RE325" i="16"/>
  <c r="QY325" i="16"/>
  <c r="QS325" i="16"/>
  <c r="QL325" i="16"/>
  <c r="PZ325" i="16"/>
  <c r="PT325" i="16"/>
  <c r="PM325" i="16"/>
  <c r="PF325" i="16"/>
  <c r="OY166" i="16"/>
  <c r="RE166" i="16"/>
  <c r="QY166" i="16"/>
  <c r="QS166" i="16"/>
  <c r="QL166" i="16"/>
  <c r="PZ166" i="16"/>
  <c r="PT166" i="16"/>
  <c r="PM166" i="16"/>
  <c r="PF166" i="16"/>
  <c r="OY9" i="16"/>
  <c r="RE9" i="16"/>
  <c r="QY9" i="16"/>
  <c r="QS9" i="16"/>
  <c r="QL9" i="16"/>
  <c r="PZ9" i="16"/>
  <c r="PT9" i="16"/>
  <c r="PM9" i="16"/>
  <c r="PF9" i="16"/>
  <c r="OY13" i="16"/>
  <c r="RE13" i="16"/>
  <c r="QY13" i="16"/>
  <c r="QS13" i="16"/>
  <c r="QL13" i="16"/>
  <c r="PZ13" i="16"/>
  <c r="PT13" i="16"/>
  <c r="PM13" i="16"/>
  <c r="PF13" i="16"/>
  <c r="OY232" i="16"/>
  <c r="RE232" i="16"/>
  <c r="QY232" i="16"/>
  <c r="QS232" i="16"/>
  <c r="QL232" i="16"/>
  <c r="PZ232" i="16"/>
  <c r="PT232" i="16"/>
  <c r="PM232" i="16"/>
  <c r="PF232" i="16"/>
  <c r="OY236" i="16"/>
  <c r="RE236" i="16"/>
  <c r="QY236" i="16"/>
  <c r="QS236" i="16"/>
  <c r="QL236" i="16"/>
  <c r="PZ236" i="16"/>
  <c r="PT236" i="16"/>
  <c r="PM236" i="16"/>
  <c r="PF236" i="16"/>
  <c r="OY33" i="16"/>
  <c r="RE33" i="16"/>
  <c r="QY33" i="16"/>
  <c r="QS33" i="16"/>
  <c r="QL33" i="16"/>
  <c r="PZ33" i="16"/>
  <c r="PT33" i="16"/>
  <c r="PM33" i="16"/>
  <c r="PF33" i="16"/>
  <c r="OY153" i="16"/>
  <c r="RE153" i="16"/>
  <c r="QY153" i="16"/>
  <c r="QS153" i="16"/>
  <c r="QL153" i="16"/>
  <c r="PZ153" i="16"/>
  <c r="PT153" i="16"/>
  <c r="PM153" i="16"/>
  <c r="PF153" i="16"/>
  <c r="OY307" i="16"/>
  <c r="RE307" i="16"/>
  <c r="QY307" i="16"/>
  <c r="QS307" i="16"/>
  <c r="QL307" i="16"/>
  <c r="PZ307" i="16"/>
  <c r="PT307" i="16"/>
  <c r="PM307" i="16"/>
  <c r="PF307" i="16"/>
  <c r="OY220" i="16"/>
  <c r="RE220" i="16"/>
  <c r="QY220" i="16"/>
  <c r="QS220" i="16"/>
  <c r="QL220" i="16"/>
  <c r="PZ220" i="16"/>
  <c r="PT220" i="16"/>
  <c r="PM220" i="16"/>
  <c r="PF220" i="16"/>
  <c r="OY32" i="16"/>
  <c r="RE32" i="16"/>
  <c r="QY32" i="16"/>
  <c r="QS32" i="16"/>
  <c r="QL32" i="16"/>
  <c r="PZ32" i="16"/>
  <c r="PT32" i="16"/>
  <c r="PM32" i="16"/>
  <c r="PF32" i="16"/>
  <c r="OY160" i="16"/>
  <c r="RE160" i="16"/>
  <c r="QY160" i="16"/>
  <c r="QS160" i="16"/>
  <c r="QL160" i="16"/>
  <c r="PZ160" i="16"/>
  <c r="PT160" i="16"/>
  <c r="PM160" i="16"/>
  <c r="PF160" i="16"/>
  <c r="OY12" i="16"/>
  <c r="RE12" i="16"/>
  <c r="QY12" i="16"/>
  <c r="QS12" i="16"/>
  <c r="QL12" i="16"/>
  <c r="PZ12" i="16"/>
  <c r="PT12" i="16"/>
  <c r="PM12" i="16"/>
  <c r="PF12" i="16"/>
  <c r="OY18" i="16"/>
  <c r="RE18" i="16"/>
  <c r="QY18" i="16"/>
  <c r="QS18" i="16"/>
  <c r="QL18" i="16"/>
  <c r="PZ18" i="16"/>
  <c r="PT18" i="16"/>
  <c r="PM18" i="16"/>
  <c r="PF18" i="16"/>
  <c r="OY81" i="16"/>
  <c r="RE81" i="16"/>
  <c r="QY81" i="16"/>
  <c r="QS81" i="16"/>
  <c r="QL81" i="16"/>
  <c r="PZ81" i="16"/>
  <c r="PT81" i="16"/>
  <c r="PM81" i="16"/>
  <c r="PF81" i="16"/>
  <c r="OY308" i="16"/>
  <c r="RE308" i="16"/>
  <c r="QY308" i="16"/>
  <c r="QS308" i="16"/>
  <c r="QL308" i="16"/>
  <c r="PZ308" i="16"/>
  <c r="PT308" i="16"/>
  <c r="PM308" i="16"/>
  <c r="PF308" i="16"/>
  <c r="OY309" i="16"/>
  <c r="RE309" i="16"/>
  <c r="QY309" i="16"/>
  <c r="QS309" i="16"/>
  <c r="QL309" i="16"/>
  <c r="PZ309" i="16"/>
  <c r="PT309" i="16"/>
  <c r="PM309" i="16"/>
  <c r="PF309" i="16"/>
  <c r="OY46" i="16"/>
  <c r="RE46" i="16"/>
  <c r="QY46" i="16"/>
  <c r="QS46" i="16"/>
  <c r="QL46" i="16"/>
  <c r="PZ46" i="16"/>
  <c r="PT46" i="16"/>
  <c r="PM46" i="16"/>
  <c r="PF46" i="16"/>
  <c r="OY21" i="16"/>
  <c r="RE21" i="16"/>
  <c r="QY21" i="16"/>
  <c r="QS21" i="16"/>
  <c r="QL21" i="16"/>
  <c r="PZ21" i="16"/>
  <c r="PT21" i="16"/>
  <c r="PM21" i="16"/>
  <c r="PF21" i="16"/>
  <c r="OY221" i="16"/>
  <c r="RE221" i="16"/>
  <c r="QY221" i="16"/>
  <c r="QS221" i="16"/>
  <c r="QL221" i="16"/>
  <c r="PZ221" i="16"/>
  <c r="PT221" i="16"/>
  <c r="PM221" i="16"/>
  <c r="PF221" i="16"/>
  <c r="OY37" i="16"/>
  <c r="RE37" i="16"/>
  <c r="QY37" i="16"/>
  <c r="QS37" i="16"/>
  <c r="QL37" i="16"/>
  <c r="PZ37" i="16"/>
  <c r="PT37" i="16"/>
  <c r="PM37" i="16"/>
  <c r="PF37" i="16"/>
  <c r="OY177" i="16"/>
  <c r="RE177" i="16"/>
  <c r="QY177" i="16"/>
  <c r="QS177" i="16"/>
  <c r="QL177" i="16"/>
  <c r="PZ177" i="16"/>
  <c r="PT177" i="16"/>
  <c r="PM177" i="16"/>
  <c r="PF177" i="16"/>
  <c r="OY76" i="16"/>
  <c r="RE76" i="16"/>
  <c r="QY76" i="16"/>
  <c r="QS76" i="16"/>
  <c r="QL76" i="16"/>
  <c r="PZ76" i="16"/>
  <c r="PT76" i="16"/>
  <c r="PM76" i="16"/>
  <c r="PF76" i="16"/>
  <c r="OY170" i="16"/>
  <c r="RE170" i="16"/>
  <c r="QY170" i="16"/>
  <c r="QS170" i="16"/>
  <c r="QL170" i="16"/>
  <c r="PZ170" i="16"/>
  <c r="PT170" i="16"/>
  <c r="PM170" i="16"/>
  <c r="PF170" i="16"/>
  <c r="OY17" i="16"/>
  <c r="RE17" i="16"/>
  <c r="QY17" i="16"/>
  <c r="QS17" i="16"/>
  <c r="QL17" i="16"/>
  <c r="PZ17" i="16"/>
  <c r="PT17" i="16"/>
  <c r="PM17" i="16"/>
  <c r="PF17" i="16"/>
  <c r="OY72" i="16"/>
  <c r="RE72" i="16"/>
  <c r="QY72" i="16"/>
  <c r="QS72" i="16"/>
  <c r="QL72" i="16"/>
  <c r="PZ72" i="16"/>
  <c r="PT72" i="16"/>
  <c r="PM72" i="16"/>
  <c r="PF72" i="16"/>
  <c r="OY178" i="16"/>
  <c r="RE178" i="16"/>
  <c r="QY178" i="16"/>
  <c r="QS178" i="16"/>
  <c r="QL178" i="16"/>
  <c r="PZ178" i="16"/>
  <c r="PT178" i="16"/>
  <c r="PM178" i="16"/>
  <c r="PF178" i="16"/>
  <c r="OY326" i="16"/>
  <c r="RE326" i="16"/>
  <c r="QY326" i="16"/>
  <c r="QS326" i="16"/>
  <c r="QL326" i="16"/>
  <c r="PZ326" i="16"/>
  <c r="PT326" i="16"/>
  <c r="PM326" i="16"/>
  <c r="PF326" i="16"/>
  <c r="OY71" i="16"/>
  <c r="RE71" i="16"/>
  <c r="QY71" i="16"/>
  <c r="QS71" i="16"/>
  <c r="QL71" i="16"/>
  <c r="PZ71" i="16"/>
  <c r="PT71" i="16"/>
  <c r="PM71" i="16"/>
  <c r="PF71" i="16"/>
  <c r="OY147" i="16"/>
  <c r="RE147" i="16"/>
  <c r="QY147" i="16"/>
  <c r="QS147" i="16"/>
  <c r="QL147" i="16"/>
  <c r="PZ147" i="16"/>
  <c r="PT147" i="16"/>
  <c r="PM147" i="16"/>
  <c r="PF147" i="16"/>
  <c r="OY124" i="16"/>
  <c r="RE124" i="16"/>
  <c r="QY124" i="16"/>
  <c r="QS124" i="16"/>
  <c r="QL124" i="16"/>
  <c r="PZ124" i="16"/>
  <c r="PT124" i="16"/>
  <c r="PM124" i="16"/>
  <c r="PF124" i="16"/>
  <c r="OY31" i="16"/>
  <c r="RE31" i="16"/>
  <c r="QY31" i="16"/>
  <c r="QS31" i="16"/>
  <c r="QL31" i="16"/>
  <c r="PZ31" i="16"/>
  <c r="PT31" i="16"/>
  <c r="PM31" i="16"/>
  <c r="PF31" i="16"/>
  <c r="OY330" i="16"/>
  <c r="RE330" i="16"/>
  <c r="QY330" i="16"/>
  <c r="QS330" i="16"/>
  <c r="QL330" i="16"/>
  <c r="PZ330" i="16"/>
  <c r="PT330" i="16"/>
  <c r="PM330" i="16"/>
  <c r="PF330" i="16"/>
  <c r="OY34" i="16"/>
  <c r="RE34" i="16"/>
  <c r="QY34" i="16"/>
  <c r="QS34" i="16"/>
  <c r="QL34" i="16"/>
  <c r="PZ34" i="16"/>
  <c r="PT34" i="16"/>
  <c r="PM34" i="16"/>
  <c r="PF34" i="16"/>
  <c r="OY23" i="16"/>
  <c r="RE23" i="16"/>
  <c r="QY23" i="16"/>
  <c r="QS23" i="16"/>
  <c r="QL23" i="16"/>
  <c r="PZ23" i="16"/>
  <c r="PT23" i="16"/>
  <c r="PM23" i="16"/>
  <c r="PF23" i="16"/>
  <c r="OY333" i="16"/>
  <c r="RE333" i="16"/>
  <c r="QY333" i="16"/>
  <c r="QS333" i="16"/>
  <c r="QL333" i="16"/>
  <c r="PZ333" i="16"/>
  <c r="PT333" i="16"/>
  <c r="PM333" i="16"/>
  <c r="PF333" i="16"/>
  <c r="OY169" i="16"/>
  <c r="RE169" i="16"/>
  <c r="QY169" i="16"/>
  <c r="QS169" i="16"/>
  <c r="QL169" i="16"/>
  <c r="PZ169" i="16"/>
  <c r="PT169" i="16"/>
  <c r="PM169" i="16"/>
  <c r="PF169" i="16"/>
  <c r="OY335" i="16"/>
  <c r="RE335" i="16"/>
  <c r="QY335" i="16"/>
  <c r="QS335" i="16"/>
  <c r="QL335" i="16"/>
  <c r="PZ335" i="16"/>
  <c r="PT335" i="16"/>
  <c r="PM335" i="16"/>
  <c r="PF335" i="16"/>
  <c r="OY172" i="16"/>
  <c r="RE172" i="16"/>
  <c r="QY172" i="16"/>
  <c r="QS172" i="16"/>
  <c r="QL172" i="16"/>
  <c r="PZ172" i="16"/>
  <c r="PT172" i="16"/>
  <c r="PM172" i="16"/>
  <c r="PF172" i="16"/>
  <c r="OY193" i="16"/>
  <c r="RE193" i="16"/>
  <c r="QY193" i="16"/>
  <c r="QS193" i="16"/>
  <c r="QL193" i="16"/>
  <c r="PZ193" i="16"/>
  <c r="PT193" i="16"/>
  <c r="PM193" i="16"/>
  <c r="PF193" i="16"/>
  <c r="OY78" i="16"/>
  <c r="RE78" i="16"/>
  <c r="QY78" i="16"/>
  <c r="QS78" i="16"/>
  <c r="QL78" i="16"/>
  <c r="PZ78" i="16"/>
  <c r="PT78" i="16"/>
  <c r="PM78" i="16"/>
  <c r="PF78" i="16"/>
  <c r="OY291" i="16"/>
  <c r="RE291" i="16"/>
  <c r="QY291" i="16"/>
  <c r="QS291" i="16"/>
  <c r="QL291" i="16"/>
  <c r="PZ291" i="16"/>
  <c r="PT291" i="16"/>
  <c r="PM291" i="16"/>
  <c r="PF291" i="16"/>
  <c r="OY125" i="16"/>
  <c r="RE125" i="16"/>
  <c r="QY125" i="16"/>
  <c r="QS125" i="16"/>
  <c r="QL125" i="16"/>
  <c r="PZ125" i="16"/>
  <c r="PT125" i="16"/>
  <c r="PM125" i="16"/>
  <c r="PF125" i="16"/>
  <c r="OY332" i="16"/>
  <c r="RE332" i="16"/>
  <c r="QY332" i="16"/>
  <c r="QS332" i="16"/>
  <c r="QL332" i="16"/>
  <c r="PZ332" i="16"/>
  <c r="PT332" i="16"/>
  <c r="PM332" i="16"/>
  <c r="PF332" i="16"/>
  <c r="OY296" i="16"/>
  <c r="RE296" i="16"/>
  <c r="QY296" i="16"/>
  <c r="QS296" i="16"/>
  <c r="QL296" i="16"/>
  <c r="PZ296" i="16"/>
  <c r="PT296" i="16"/>
  <c r="PM296" i="16"/>
  <c r="PF296" i="16"/>
  <c r="OY80" i="16"/>
  <c r="RE80" i="16"/>
  <c r="QY80" i="16"/>
  <c r="QS80" i="16"/>
  <c r="QL80" i="16"/>
  <c r="PZ80" i="16"/>
  <c r="PT80" i="16"/>
  <c r="PM80" i="16"/>
  <c r="PF80" i="16"/>
  <c r="OY69" i="16"/>
  <c r="RE69" i="16"/>
  <c r="QY69" i="16"/>
  <c r="QS69" i="16"/>
  <c r="QL69" i="16"/>
  <c r="PZ69" i="16"/>
  <c r="PT69" i="16"/>
  <c r="PM69" i="16"/>
  <c r="PF69" i="16"/>
  <c r="OY70" i="16"/>
  <c r="RE70" i="16"/>
  <c r="QY70" i="16"/>
  <c r="QS70" i="16"/>
  <c r="QL70" i="16"/>
  <c r="PZ70" i="16"/>
  <c r="PT70" i="16"/>
  <c r="PM70" i="16"/>
  <c r="PF70" i="16"/>
  <c r="OY235" i="16"/>
  <c r="RE235" i="16"/>
  <c r="QY235" i="16"/>
  <c r="QS235" i="16"/>
  <c r="QL235" i="16"/>
  <c r="PZ235" i="16"/>
  <c r="PT235" i="16"/>
  <c r="PM235" i="16"/>
  <c r="PF235" i="16"/>
  <c r="OY331" i="16"/>
  <c r="RE331" i="16"/>
  <c r="QY331" i="16"/>
  <c r="QS331" i="16"/>
  <c r="QL331" i="16"/>
  <c r="PZ331" i="16"/>
  <c r="PT331" i="16"/>
  <c r="PM331" i="16"/>
  <c r="PF331" i="16"/>
  <c r="OY285" i="16"/>
  <c r="RE285" i="16"/>
  <c r="QY285" i="16"/>
  <c r="QS285" i="16"/>
  <c r="QL285" i="16"/>
  <c r="PZ285" i="16"/>
  <c r="PT285" i="16"/>
  <c r="PM285" i="16"/>
  <c r="PF285" i="16"/>
  <c r="OY334" i="16"/>
  <c r="RE334" i="16"/>
  <c r="QY334" i="16"/>
  <c r="QS334" i="16"/>
  <c r="QL334" i="16"/>
  <c r="PZ334" i="16"/>
  <c r="PT334" i="16"/>
  <c r="PM334" i="16"/>
  <c r="PF334" i="16"/>
  <c r="OY233" i="16"/>
  <c r="RE233" i="16"/>
  <c r="QY233" i="16"/>
  <c r="QS233" i="16"/>
  <c r="QL233" i="16"/>
  <c r="PZ233" i="16"/>
  <c r="PT233" i="16"/>
  <c r="PM233" i="16"/>
  <c r="PF233" i="16"/>
  <c r="OY265" i="16"/>
  <c r="RE265" i="16"/>
  <c r="QY265" i="16"/>
  <c r="QS265" i="16"/>
  <c r="QL265" i="16"/>
  <c r="PZ265" i="16"/>
  <c r="PT265" i="16"/>
  <c r="PM265" i="16"/>
  <c r="PF265" i="16"/>
  <c r="OY319" i="16"/>
  <c r="RE319" i="16"/>
  <c r="QY319" i="16"/>
  <c r="QS319" i="16"/>
  <c r="QL319" i="16"/>
  <c r="PZ319" i="16"/>
  <c r="PT319" i="16"/>
  <c r="PM319" i="16"/>
  <c r="PF319" i="16"/>
  <c r="OY261" i="16"/>
  <c r="RE261" i="16"/>
  <c r="QY261" i="16"/>
  <c r="QS261" i="16"/>
  <c r="QL261" i="16"/>
  <c r="PZ261" i="16"/>
  <c r="PT261" i="16"/>
  <c r="PM261" i="16"/>
  <c r="PF261" i="16"/>
  <c r="OY156" i="16"/>
  <c r="RE156" i="16"/>
  <c r="QY156" i="16"/>
  <c r="QS156" i="16"/>
  <c r="QL156" i="16"/>
  <c r="PZ156" i="16"/>
  <c r="PT156" i="16"/>
  <c r="PM156" i="16"/>
  <c r="PF156" i="16"/>
  <c r="OY292" i="16"/>
  <c r="RE292" i="16"/>
  <c r="QY292" i="16"/>
  <c r="QS292" i="16"/>
  <c r="QL292" i="16"/>
  <c r="PZ292" i="16"/>
  <c r="PT292" i="16"/>
  <c r="PM292" i="16"/>
  <c r="PF292" i="16"/>
  <c r="OY262" i="16"/>
  <c r="RE262" i="16"/>
  <c r="QY262" i="16"/>
  <c r="QS262" i="16"/>
  <c r="QL262" i="16"/>
  <c r="PZ262" i="16"/>
  <c r="PT262" i="16"/>
  <c r="PM262" i="16"/>
  <c r="PF262" i="16"/>
  <c r="OY16" i="16"/>
  <c r="RE16" i="16"/>
  <c r="QY16" i="16"/>
  <c r="QS16" i="16"/>
  <c r="QL16" i="16"/>
  <c r="PZ16" i="16"/>
  <c r="PT16" i="16"/>
  <c r="PM16" i="16"/>
  <c r="PF16" i="16"/>
  <c r="OY318" i="16"/>
  <c r="RE318" i="16"/>
  <c r="QY318" i="16"/>
  <c r="QS318" i="16"/>
  <c r="QL318" i="16"/>
  <c r="PZ318" i="16"/>
  <c r="PT318" i="16"/>
  <c r="PM318" i="16"/>
  <c r="PF318" i="16"/>
  <c r="OY79" i="16"/>
  <c r="RE79" i="16"/>
  <c r="QY79" i="16"/>
  <c r="QS79" i="16"/>
  <c r="QL79" i="16"/>
  <c r="PZ79" i="16"/>
  <c r="PT79" i="16"/>
  <c r="PM79" i="16"/>
  <c r="PF79" i="16"/>
  <c r="OY11" i="16"/>
  <c r="RE11" i="16"/>
  <c r="QY11" i="16"/>
  <c r="QS11" i="16"/>
  <c r="QL11" i="16"/>
  <c r="PZ11" i="16"/>
  <c r="PT11" i="16"/>
  <c r="PM11" i="16"/>
  <c r="PF11" i="16"/>
  <c r="OY237" i="16"/>
  <c r="RE237" i="16"/>
  <c r="QY237" i="16"/>
  <c r="QS237" i="16"/>
  <c r="QL237" i="16"/>
  <c r="PZ237" i="16"/>
  <c r="PT237" i="16"/>
  <c r="PM237" i="16"/>
  <c r="PF237" i="16"/>
  <c r="OY327" i="16"/>
  <c r="RE327" i="16"/>
  <c r="QY327" i="16"/>
  <c r="QS327" i="16"/>
  <c r="QL327" i="16"/>
  <c r="PZ327" i="16"/>
  <c r="PT327" i="16"/>
  <c r="PM327" i="16"/>
  <c r="PF327" i="16"/>
  <c r="OY263" i="16"/>
  <c r="RE263" i="16"/>
  <c r="QY263" i="16"/>
  <c r="QS263" i="16"/>
  <c r="QL263" i="16"/>
  <c r="PZ263" i="16"/>
  <c r="PT263" i="16"/>
  <c r="PM263" i="16"/>
  <c r="PF263" i="16"/>
  <c r="OY238" i="16"/>
  <c r="RE238" i="16"/>
  <c r="QY238" i="16"/>
  <c r="QS238" i="16"/>
  <c r="QL238" i="16"/>
  <c r="PZ238" i="16"/>
  <c r="PT238" i="16"/>
  <c r="PM238" i="16"/>
  <c r="PF238" i="16"/>
  <c r="OY294" i="16"/>
  <c r="RE294" i="16"/>
  <c r="QY294" i="16"/>
  <c r="QS294" i="16"/>
  <c r="QL294" i="16"/>
  <c r="PZ294" i="16"/>
  <c r="PT294" i="16"/>
  <c r="PM294" i="16"/>
  <c r="PF294" i="16"/>
  <c r="OY297" i="16"/>
  <c r="RE297" i="16"/>
  <c r="QY297" i="16"/>
  <c r="QS297" i="16"/>
  <c r="QL297" i="16"/>
  <c r="PZ297" i="16"/>
  <c r="PT297" i="16"/>
  <c r="PM297" i="16"/>
  <c r="PF297" i="16"/>
  <c r="OY320" i="16"/>
  <c r="RE320" i="16"/>
  <c r="QY320" i="16"/>
  <c r="QS320" i="16"/>
  <c r="QL320" i="16"/>
  <c r="PZ320" i="16"/>
  <c r="PT320" i="16"/>
  <c r="PM320" i="16"/>
  <c r="PF320" i="16"/>
  <c r="OY155" i="16"/>
  <c r="RE155" i="16"/>
  <c r="QY155" i="16"/>
  <c r="QS155" i="16"/>
  <c r="QL155" i="16"/>
  <c r="PZ155" i="16"/>
  <c r="PT155" i="16"/>
  <c r="PM155" i="16"/>
  <c r="PF155" i="16"/>
  <c r="OY168" i="16"/>
  <c r="RE168" i="16"/>
  <c r="QY168" i="16"/>
  <c r="QS168" i="16"/>
  <c r="QL168" i="16"/>
  <c r="PZ168" i="16"/>
  <c r="PT168" i="16"/>
  <c r="PM168" i="16"/>
  <c r="PF168" i="16"/>
  <c r="OY55" i="16"/>
  <c r="RE55" i="16"/>
  <c r="QY55" i="16"/>
  <c r="QS55" i="16"/>
  <c r="QL55" i="16"/>
  <c r="PZ55" i="16"/>
  <c r="PT55" i="16"/>
  <c r="PM55" i="16"/>
  <c r="PF55" i="16"/>
  <c r="OY173" i="16"/>
  <c r="RE173" i="16"/>
  <c r="QY173" i="16"/>
  <c r="QS173" i="16"/>
  <c r="QL173" i="16"/>
  <c r="PZ173" i="16"/>
  <c r="PT173" i="16"/>
  <c r="PM173" i="16"/>
  <c r="PF173" i="16"/>
  <c r="OY253" i="16"/>
  <c r="RE253" i="16"/>
  <c r="QY253" i="16"/>
  <c r="QS253" i="16"/>
  <c r="QL253" i="16"/>
  <c r="PZ253" i="16"/>
  <c r="PT253" i="16"/>
  <c r="PM253" i="16"/>
  <c r="PF253" i="16"/>
  <c r="OY300" i="16"/>
  <c r="RE300" i="16"/>
  <c r="QY300" i="16"/>
  <c r="QS300" i="16"/>
  <c r="QL300" i="16"/>
  <c r="PZ300" i="16"/>
  <c r="PT300" i="16"/>
  <c r="PM300" i="16"/>
  <c r="PF300" i="16"/>
  <c r="OY171" i="16"/>
  <c r="RE171" i="16"/>
  <c r="QY171" i="16"/>
  <c r="QS171" i="16"/>
  <c r="QL171" i="16"/>
  <c r="PZ171" i="16"/>
  <c r="PT171" i="16"/>
  <c r="PM171" i="16"/>
  <c r="PF171" i="16"/>
  <c r="OY328" i="16"/>
  <c r="RE328" i="16"/>
  <c r="QY328" i="16"/>
  <c r="QS328" i="16"/>
  <c r="QL328" i="16"/>
  <c r="PZ328" i="16"/>
  <c r="PT328" i="16"/>
  <c r="PM328" i="16"/>
  <c r="PF328" i="16"/>
  <c r="OY271" i="16"/>
  <c r="RE271" i="16"/>
  <c r="QY271" i="16"/>
  <c r="QS271" i="16"/>
  <c r="QL271" i="16"/>
  <c r="PZ271" i="16"/>
  <c r="PT271" i="16"/>
  <c r="PM271" i="16"/>
  <c r="PF271" i="16"/>
  <c r="OY127" i="16"/>
  <c r="RE127" i="16"/>
  <c r="QY127" i="16"/>
  <c r="QS127" i="16"/>
  <c r="QL127" i="16"/>
  <c r="PZ127" i="16"/>
  <c r="PT127" i="16"/>
  <c r="PM127" i="16"/>
  <c r="PF127" i="16"/>
  <c r="OY77" i="16"/>
  <c r="RE77" i="16"/>
  <c r="QY77" i="16"/>
  <c r="QS77" i="16"/>
  <c r="QL77" i="16"/>
  <c r="PZ77" i="16"/>
  <c r="PT77" i="16"/>
  <c r="PM77" i="16"/>
  <c r="PF77" i="16"/>
  <c r="OY276" i="16"/>
  <c r="RE276" i="16"/>
  <c r="QY276" i="16"/>
  <c r="QS276" i="16"/>
  <c r="QL276" i="16"/>
  <c r="PZ276" i="16"/>
  <c r="PT276" i="16"/>
  <c r="PM276" i="16"/>
  <c r="PF276" i="16"/>
  <c r="OY264" i="16"/>
  <c r="RE264" i="16"/>
  <c r="QY264" i="16"/>
  <c r="QS264" i="16"/>
  <c r="QL264" i="16"/>
  <c r="PZ264" i="16"/>
  <c r="PT264" i="16"/>
  <c r="PM264" i="16"/>
  <c r="PF264" i="16"/>
  <c r="OY280" i="16"/>
  <c r="RE280" i="16"/>
  <c r="QY280" i="16"/>
  <c r="QS280" i="16"/>
  <c r="QL280" i="16"/>
  <c r="PZ280" i="16"/>
  <c r="PT280" i="16"/>
  <c r="PM280" i="16"/>
  <c r="PF280" i="16"/>
  <c r="OY277" i="16"/>
  <c r="RE277" i="16"/>
  <c r="QY277" i="16"/>
  <c r="QS277" i="16"/>
  <c r="QL277" i="16"/>
  <c r="PZ277" i="16"/>
  <c r="PT277" i="16"/>
  <c r="PM277" i="16"/>
  <c r="PF277" i="16"/>
  <c r="OY329" i="16"/>
  <c r="RE329" i="16"/>
  <c r="QY329" i="16"/>
  <c r="QS329" i="16"/>
  <c r="QL329" i="16"/>
  <c r="PZ329" i="16"/>
  <c r="PT329" i="16"/>
  <c r="PM329" i="16"/>
  <c r="PF329" i="16"/>
  <c r="OY29" i="16"/>
  <c r="RE29" i="16"/>
  <c r="QY29" i="16"/>
  <c r="QS29" i="16"/>
  <c r="QL29" i="16"/>
  <c r="PZ29" i="16"/>
  <c r="PT29" i="16"/>
  <c r="PM29" i="16"/>
  <c r="PF29" i="16"/>
  <c r="OY289" i="16"/>
  <c r="RE289" i="16"/>
  <c r="QY289" i="16"/>
  <c r="QS289" i="16"/>
  <c r="QL289" i="16"/>
  <c r="PZ289" i="16"/>
  <c r="PT289" i="16"/>
  <c r="PM289" i="16"/>
  <c r="PF289" i="16"/>
  <c r="OY273" i="16"/>
  <c r="RE273" i="16"/>
  <c r="QY273" i="16"/>
  <c r="QS273" i="16"/>
  <c r="QL273" i="16"/>
  <c r="PZ273" i="16"/>
  <c r="PT273" i="16"/>
  <c r="PM273" i="16"/>
  <c r="PF273" i="16"/>
  <c r="OY282" i="16"/>
  <c r="RE282" i="16"/>
  <c r="QY282" i="16"/>
  <c r="QS282" i="16"/>
  <c r="QL282" i="16"/>
  <c r="PZ282" i="16"/>
  <c r="PT282" i="16"/>
  <c r="PM282" i="16"/>
  <c r="PF282" i="16"/>
  <c r="OY240" i="16"/>
  <c r="RE240" i="16"/>
  <c r="QY240" i="16"/>
  <c r="QS240" i="16"/>
  <c r="QL240" i="16"/>
  <c r="PZ240" i="16"/>
  <c r="PT240" i="16"/>
  <c r="PM240" i="16"/>
  <c r="PF240" i="16"/>
  <c r="OY267" i="16"/>
  <c r="RE267" i="16"/>
  <c r="QY267" i="16"/>
  <c r="QS267" i="16"/>
  <c r="QL267" i="16"/>
  <c r="PZ267" i="16"/>
  <c r="PT267" i="16"/>
  <c r="PM267" i="16"/>
  <c r="PF267" i="16"/>
  <c r="OY272" i="16"/>
  <c r="RE272" i="16"/>
  <c r="QY272" i="16"/>
  <c r="QS272" i="16"/>
  <c r="QL272" i="16"/>
  <c r="PZ272" i="16"/>
  <c r="PT272" i="16"/>
  <c r="PM272" i="16"/>
  <c r="PF272" i="16"/>
  <c r="OY287" i="16"/>
  <c r="RE287" i="16"/>
  <c r="QY287" i="16"/>
  <c r="QS287" i="16"/>
  <c r="QL287" i="16"/>
  <c r="PZ287" i="16"/>
  <c r="PT287" i="16"/>
  <c r="PM287" i="16"/>
  <c r="PF287" i="16"/>
  <c r="OY239" i="16"/>
  <c r="RE239" i="16"/>
  <c r="QY239" i="16"/>
  <c r="QS239" i="16"/>
  <c r="QL239" i="16"/>
  <c r="PZ239" i="16"/>
  <c r="PT239" i="16"/>
  <c r="PM239" i="16"/>
  <c r="PF239" i="16"/>
  <c r="OY50" i="16"/>
  <c r="RE50" i="16"/>
  <c r="QY50" i="16"/>
  <c r="QS50" i="16"/>
  <c r="QL50" i="16"/>
  <c r="PZ50" i="16"/>
  <c r="PT50" i="16"/>
  <c r="PM50" i="16"/>
  <c r="PF50" i="16"/>
  <c r="OY295" i="16"/>
  <c r="RE295" i="16"/>
  <c r="QY295" i="16"/>
  <c r="QS295" i="16"/>
  <c r="QL295" i="16"/>
  <c r="PZ295" i="16"/>
  <c r="PT295" i="16"/>
  <c r="PM295" i="16"/>
  <c r="PF295" i="16"/>
  <c r="OY101" i="16"/>
  <c r="RE101" i="16"/>
  <c r="QY101" i="16"/>
  <c r="QS101" i="16"/>
  <c r="QL101" i="16"/>
  <c r="PZ101" i="16"/>
  <c r="PT101" i="16"/>
  <c r="PM101" i="16"/>
  <c r="PF101" i="16"/>
  <c r="OY274" i="16"/>
  <c r="RE274" i="16"/>
  <c r="QY274" i="16"/>
  <c r="QS274" i="16"/>
  <c r="QL274" i="16"/>
  <c r="PZ274" i="16"/>
  <c r="PT274" i="16"/>
  <c r="PM274" i="16"/>
  <c r="PF274" i="16"/>
  <c r="OY278" i="16"/>
  <c r="RE278" i="16"/>
  <c r="QY278" i="16"/>
  <c r="QS278" i="16"/>
  <c r="QL278" i="16"/>
  <c r="PZ278" i="16"/>
  <c r="PT278" i="16"/>
  <c r="PM278" i="16"/>
  <c r="PF278" i="16"/>
  <c r="OY223" i="16"/>
  <c r="RE223" i="16"/>
  <c r="QY223" i="16"/>
  <c r="QS223" i="16"/>
  <c r="QL223" i="16"/>
  <c r="PZ223" i="16"/>
  <c r="PT223" i="16"/>
  <c r="PM223" i="16"/>
  <c r="PF223" i="16"/>
  <c r="OY317" i="16"/>
  <c r="RE317" i="16"/>
  <c r="QY317" i="16"/>
  <c r="QS317" i="16"/>
  <c r="QL317" i="16"/>
  <c r="PZ317" i="16"/>
  <c r="PT317" i="16"/>
  <c r="PM317" i="16"/>
  <c r="PF317" i="16"/>
  <c r="OY26" i="16"/>
  <c r="RE26" i="16"/>
  <c r="QY26" i="16"/>
  <c r="QS26" i="16"/>
  <c r="QL26" i="16"/>
  <c r="PZ26" i="16"/>
  <c r="PT26" i="16"/>
  <c r="PM26" i="16"/>
  <c r="PF26" i="16"/>
  <c r="OY301" i="16"/>
  <c r="RE301" i="16"/>
  <c r="QY301" i="16"/>
  <c r="QS301" i="16"/>
  <c r="QL301" i="16"/>
  <c r="PZ301" i="16"/>
  <c r="PT301" i="16"/>
  <c r="PM301" i="16"/>
  <c r="PF301" i="16"/>
  <c r="OY67" i="16"/>
  <c r="RE67" i="16"/>
  <c r="QY67" i="16"/>
  <c r="QS67" i="16"/>
  <c r="QL67" i="16"/>
  <c r="PZ67" i="16"/>
  <c r="PT67" i="16"/>
  <c r="PM67" i="16"/>
  <c r="PF67" i="16"/>
  <c r="OY256" i="16"/>
  <c r="RE256" i="16"/>
  <c r="QY256" i="16"/>
  <c r="QS256" i="16"/>
  <c r="QL256" i="16"/>
  <c r="PZ256" i="16"/>
  <c r="PT256" i="16"/>
  <c r="PM256" i="16"/>
  <c r="PF256" i="16"/>
  <c r="OY259" i="16"/>
  <c r="RE259" i="16"/>
  <c r="QY259" i="16"/>
  <c r="QS259" i="16"/>
  <c r="QL259" i="16"/>
  <c r="PZ259" i="16"/>
  <c r="PT259" i="16"/>
  <c r="PM259" i="16"/>
  <c r="PF259" i="16"/>
  <c r="OY260" i="16"/>
  <c r="RE260" i="16"/>
  <c r="QY260" i="16"/>
  <c r="QS260" i="16"/>
  <c r="QL260" i="16"/>
  <c r="PZ260" i="16"/>
  <c r="PT260" i="16"/>
  <c r="PM260" i="16"/>
  <c r="PF260" i="16"/>
  <c r="OY311" i="16"/>
  <c r="RE311" i="16"/>
  <c r="QY311" i="16"/>
  <c r="QS311" i="16"/>
  <c r="QL311" i="16"/>
  <c r="PZ311" i="16"/>
  <c r="PT311" i="16"/>
  <c r="PM311" i="16"/>
  <c r="PF311" i="16"/>
  <c r="OY224" i="16"/>
  <c r="RE224" i="16"/>
  <c r="QY224" i="16"/>
  <c r="QS224" i="16"/>
  <c r="QL224" i="16"/>
  <c r="PZ224" i="16"/>
  <c r="PT224" i="16"/>
  <c r="PM224" i="16"/>
  <c r="PF224" i="16"/>
  <c r="OY284" i="16"/>
  <c r="RE284" i="16"/>
  <c r="QY284" i="16"/>
  <c r="QS284" i="16"/>
  <c r="QL284" i="16"/>
  <c r="PZ284" i="16"/>
  <c r="PT284" i="16"/>
  <c r="PM284" i="16"/>
  <c r="PF284" i="16"/>
  <c r="OY305" i="16"/>
  <c r="RE305" i="16"/>
  <c r="QY305" i="16"/>
  <c r="QS305" i="16"/>
  <c r="QL305" i="16"/>
  <c r="PZ305" i="16"/>
  <c r="PT305" i="16"/>
  <c r="PM305" i="16"/>
  <c r="PF305" i="16"/>
  <c r="OY25" i="16"/>
  <c r="RE25" i="16"/>
  <c r="QY25" i="16"/>
  <c r="QS25" i="16"/>
  <c r="QL25" i="16"/>
  <c r="PZ25" i="16"/>
  <c r="PT25" i="16"/>
  <c r="PM25" i="16"/>
  <c r="PF25" i="16"/>
  <c r="OY275" i="16"/>
  <c r="RE275" i="16"/>
  <c r="QY275" i="16"/>
  <c r="QS275" i="16"/>
  <c r="QL275" i="16"/>
  <c r="PZ275" i="16"/>
  <c r="PT275" i="16"/>
  <c r="PM275" i="16"/>
  <c r="PF275" i="16"/>
  <c r="OY27" i="16"/>
  <c r="RE27" i="16"/>
  <c r="QY27" i="16"/>
  <c r="QS27" i="16"/>
  <c r="QL27" i="16"/>
  <c r="PZ27" i="16"/>
  <c r="PT27" i="16"/>
  <c r="PM27" i="16"/>
  <c r="PF27" i="16"/>
  <c r="OY74" i="16"/>
  <c r="RE74" i="16"/>
  <c r="QY74" i="16"/>
  <c r="QS74" i="16"/>
  <c r="QL74" i="16"/>
  <c r="PZ74" i="16"/>
  <c r="PT74" i="16"/>
  <c r="PM74" i="16"/>
  <c r="PF74" i="16"/>
  <c r="OY258" i="16"/>
  <c r="RE258" i="16"/>
  <c r="QY258" i="16"/>
  <c r="QS258" i="16"/>
  <c r="QL258" i="16"/>
  <c r="PZ258" i="16"/>
  <c r="PT258" i="16"/>
  <c r="PM258" i="16"/>
  <c r="PF258" i="16"/>
  <c r="OY6" i="16"/>
  <c r="RE6" i="16"/>
  <c r="QY6" i="16"/>
  <c r="QS6" i="16"/>
  <c r="QL6" i="16"/>
  <c r="PZ6" i="16"/>
  <c r="PT6" i="16"/>
  <c r="PM6" i="16"/>
  <c r="PF6" i="16"/>
  <c r="OY270" i="16"/>
  <c r="RE270" i="16"/>
  <c r="QY270" i="16"/>
  <c r="QS270" i="16"/>
  <c r="QL270" i="16"/>
  <c r="PZ270" i="16"/>
  <c r="PT270" i="16"/>
  <c r="PM270" i="16"/>
  <c r="PF270" i="16"/>
  <c r="OY226" i="16"/>
  <c r="RE226" i="16"/>
  <c r="QY226" i="16"/>
  <c r="QS226" i="16"/>
  <c r="QL226" i="16"/>
  <c r="PZ226" i="16"/>
  <c r="PT226" i="16"/>
  <c r="PM226" i="16"/>
  <c r="PF226" i="16"/>
  <c r="OY197" i="16"/>
  <c r="RE197" i="16"/>
  <c r="QY197" i="16"/>
  <c r="QS197" i="16"/>
  <c r="QL197" i="16"/>
  <c r="PZ197" i="16"/>
  <c r="PT197" i="16"/>
  <c r="PM197" i="16"/>
  <c r="PF197" i="16"/>
  <c r="OY126" i="16"/>
  <c r="RE126" i="16"/>
  <c r="QY126" i="16"/>
  <c r="QS126" i="16"/>
  <c r="QL126" i="16"/>
  <c r="PZ126" i="16"/>
  <c r="PT126" i="16"/>
  <c r="PM126" i="16"/>
  <c r="PF126" i="16"/>
  <c r="OY225" i="16"/>
  <c r="RE225" i="16"/>
  <c r="QY225" i="16"/>
  <c r="QS225" i="16"/>
  <c r="QL225" i="16"/>
  <c r="PZ225" i="16"/>
  <c r="PT225" i="16"/>
  <c r="PM225" i="16"/>
  <c r="PF225" i="16"/>
  <c r="OY269" i="16"/>
  <c r="RE269" i="16"/>
  <c r="QY269" i="16"/>
  <c r="QS269" i="16"/>
  <c r="QL269" i="16"/>
  <c r="PZ269" i="16"/>
  <c r="PT269" i="16"/>
  <c r="PM269" i="16"/>
  <c r="PF269" i="16"/>
  <c r="OY283" i="16"/>
  <c r="RE283" i="16"/>
  <c r="QY283" i="16"/>
  <c r="QS283" i="16"/>
  <c r="QL283" i="16"/>
  <c r="PZ283" i="16"/>
  <c r="PT283" i="16"/>
  <c r="PM283" i="16"/>
  <c r="PF283" i="16"/>
  <c r="OY133" i="16"/>
  <c r="RE133" i="16"/>
  <c r="QY133" i="16"/>
  <c r="QS133" i="16"/>
  <c r="QL133" i="16"/>
  <c r="PZ133" i="16"/>
  <c r="PT133" i="16"/>
  <c r="PM133" i="16"/>
  <c r="PF133" i="16"/>
  <c r="OY266" i="16"/>
  <c r="RE266" i="16"/>
  <c r="QY266" i="16"/>
  <c r="QS266" i="16"/>
  <c r="QL266" i="16"/>
  <c r="PZ266" i="16"/>
  <c r="PT266" i="16"/>
  <c r="PM266" i="16"/>
  <c r="PF266" i="16"/>
  <c r="OY257" i="16"/>
  <c r="RE257" i="16"/>
  <c r="QY257" i="16"/>
  <c r="QS257" i="16"/>
  <c r="QL257" i="16"/>
  <c r="PZ257" i="16"/>
  <c r="PT257" i="16"/>
  <c r="PM257" i="16"/>
  <c r="PF257" i="16"/>
  <c r="OY231" i="16"/>
  <c r="RE231" i="16"/>
  <c r="QY231" i="16"/>
  <c r="QS231" i="16"/>
  <c r="QL231" i="16"/>
  <c r="PZ231" i="16"/>
  <c r="PT231" i="16"/>
  <c r="PM231" i="16"/>
  <c r="PF231" i="16"/>
  <c r="OY254" i="16"/>
  <c r="RE254" i="16"/>
  <c r="QY254" i="16"/>
  <c r="QS254" i="16"/>
  <c r="QL254" i="16"/>
  <c r="PZ254" i="16"/>
  <c r="PT254" i="16"/>
  <c r="PM254" i="16"/>
  <c r="PF254" i="16"/>
  <c r="OY293" i="16"/>
  <c r="RE293" i="16"/>
  <c r="QY293" i="16"/>
  <c r="QS293" i="16"/>
  <c r="QL293" i="16"/>
  <c r="PZ293" i="16"/>
  <c r="PT293" i="16"/>
  <c r="PM293" i="16"/>
  <c r="PF293" i="16"/>
  <c r="OY229" i="16"/>
  <c r="RE229" i="16"/>
  <c r="QY229" i="16"/>
  <c r="QS229" i="16"/>
  <c r="QL229" i="16"/>
  <c r="PZ229" i="16"/>
  <c r="PT229" i="16"/>
  <c r="PM229" i="16"/>
  <c r="PF229" i="16"/>
  <c r="OY312" i="16"/>
  <c r="RE312" i="16"/>
  <c r="QY312" i="16"/>
  <c r="QS312" i="16"/>
  <c r="QL312" i="16"/>
  <c r="PZ312" i="16"/>
  <c r="PT312" i="16"/>
  <c r="PM312" i="16"/>
  <c r="PF312" i="16"/>
  <c r="OY286" i="16"/>
  <c r="RE286" i="16"/>
  <c r="QY286" i="16"/>
  <c r="QS286" i="16"/>
  <c r="QL286" i="16"/>
  <c r="PZ286" i="16"/>
  <c r="PT286" i="16"/>
  <c r="PM286" i="16"/>
  <c r="PF286" i="16"/>
  <c r="OY230" i="16"/>
  <c r="RE230" i="16"/>
  <c r="QY230" i="16"/>
  <c r="QS230" i="16"/>
  <c r="QL230" i="16"/>
  <c r="PZ230" i="16"/>
  <c r="PT230" i="16"/>
  <c r="PM230" i="16"/>
  <c r="PF230" i="16"/>
  <c r="OY279" i="16"/>
  <c r="RE279" i="16"/>
  <c r="QY279" i="16"/>
  <c r="QS279" i="16"/>
  <c r="QL279" i="16"/>
  <c r="PZ279" i="16"/>
  <c r="PT279" i="16"/>
  <c r="PM279" i="16"/>
  <c r="PF279" i="16"/>
  <c r="OY117" i="16"/>
  <c r="RE117" i="16"/>
  <c r="QY117" i="16"/>
  <c r="QS117" i="16"/>
  <c r="QL117" i="16"/>
  <c r="PZ117" i="16"/>
  <c r="PT117" i="16"/>
  <c r="PM117" i="16"/>
  <c r="PF117" i="16"/>
  <c r="OY44" i="16"/>
  <c r="RE44" i="16"/>
  <c r="QY44" i="16"/>
  <c r="QS44" i="16"/>
  <c r="QL44" i="16"/>
  <c r="PZ44" i="16"/>
  <c r="PT44" i="16"/>
  <c r="PM44" i="16"/>
  <c r="PF44" i="16"/>
  <c r="OY228" i="16"/>
  <c r="RE228" i="16"/>
  <c r="QY228" i="16"/>
  <c r="QS228" i="16"/>
  <c r="QL228" i="16"/>
  <c r="PZ228" i="16"/>
  <c r="PT228" i="16"/>
  <c r="PM228" i="16"/>
  <c r="PF228" i="16"/>
  <c r="OY83" i="16"/>
  <c r="RE83" i="16"/>
  <c r="QY83" i="16"/>
  <c r="QS83" i="16"/>
  <c r="QL83" i="16"/>
  <c r="PZ83" i="16"/>
  <c r="PT83" i="16"/>
  <c r="PM83" i="16"/>
  <c r="PF83" i="16"/>
  <c r="OY290" i="16"/>
  <c r="RE290" i="16"/>
  <c r="QY290" i="16"/>
  <c r="QS290" i="16"/>
  <c r="QL290" i="16"/>
  <c r="PZ290" i="16"/>
  <c r="PT290" i="16"/>
  <c r="PM290" i="16"/>
  <c r="PF290" i="16"/>
  <c r="OY196" i="16"/>
  <c r="RE196" i="16"/>
  <c r="QY196" i="16"/>
  <c r="QS196" i="16"/>
  <c r="QL196" i="16"/>
  <c r="PZ196" i="16"/>
  <c r="PT196" i="16"/>
  <c r="PM196" i="16"/>
  <c r="PF196" i="16"/>
  <c r="OY146" i="16"/>
  <c r="RE146" i="16"/>
  <c r="QY146" i="16"/>
  <c r="QS146" i="16"/>
  <c r="QL146" i="16"/>
  <c r="PZ146" i="16"/>
  <c r="PT146" i="16"/>
  <c r="PM146" i="16"/>
  <c r="PF146" i="16"/>
  <c r="OY7" i="16"/>
  <c r="RE7" i="16"/>
  <c r="QY7" i="16"/>
  <c r="QS7" i="16"/>
  <c r="QL7" i="16"/>
  <c r="PZ7" i="16"/>
  <c r="PT7" i="16"/>
  <c r="PM7" i="16"/>
  <c r="PF7" i="16"/>
  <c r="OY255" i="16"/>
  <c r="RE255" i="16"/>
  <c r="QY255" i="16"/>
  <c r="QS255" i="16"/>
  <c r="QL255" i="16"/>
  <c r="PZ255" i="16"/>
  <c r="PT255" i="16"/>
  <c r="PM255" i="16"/>
  <c r="PF255" i="16"/>
  <c r="OY56" i="16"/>
  <c r="RE56" i="16"/>
  <c r="QY56" i="16"/>
  <c r="QS56" i="16"/>
  <c r="QL56" i="16"/>
  <c r="PZ56" i="16"/>
  <c r="PT56" i="16"/>
  <c r="PM56" i="16"/>
  <c r="PF56" i="16"/>
  <c r="OY52" i="16"/>
  <c r="RE52" i="16"/>
  <c r="QY52" i="16"/>
  <c r="QS52" i="16"/>
  <c r="QL52" i="16"/>
  <c r="PZ52" i="16"/>
  <c r="PT52" i="16"/>
  <c r="PM52" i="16"/>
  <c r="PF52" i="16"/>
  <c r="OY57" i="16"/>
  <c r="RE57" i="16"/>
  <c r="QY57" i="16"/>
  <c r="QS57" i="16"/>
  <c r="QL57" i="16"/>
  <c r="PZ57" i="16"/>
  <c r="PT57" i="16"/>
  <c r="PM57" i="16"/>
  <c r="PF57" i="16"/>
  <c r="OY68" i="16"/>
  <c r="RE68" i="16"/>
  <c r="QY68" i="16"/>
  <c r="QS68" i="16"/>
  <c r="QL68" i="16"/>
  <c r="PZ68" i="16"/>
  <c r="PT68" i="16"/>
  <c r="PM68" i="16"/>
  <c r="PF68" i="16"/>
  <c r="OY129" i="16"/>
  <c r="RE129" i="16"/>
  <c r="QY129" i="16"/>
  <c r="QS129" i="16"/>
  <c r="QL129" i="16"/>
  <c r="PZ129" i="16"/>
  <c r="PT129" i="16"/>
  <c r="PM129" i="16"/>
  <c r="PF129" i="16"/>
  <c r="OY43" i="16"/>
  <c r="RE43" i="16"/>
  <c r="QY43" i="16"/>
  <c r="QS43" i="16"/>
  <c r="QL43" i="16"/>
  <c r="PZ43" i="16"/>
  <c r="PT43" i="16"/>
  <c r="PM43" i="16"/>
  <c r="PF43" i="16"/>
  <c r="OY42" i="16"/>
  <c r="RE42" i="16"/>
  <c r="QY42" i="16"/>
  <c r="QS42" i="16"/>
  <c r="QL42" i="16"/>
  <c r="PZ42" i="16"/>
  <c r="PT42" i="16"/>
  <c r="PM42" i="16"/>
  <c r="PF42" i="16"/>
  <c r="OY299" i="16"/>
  <c r="RE299" i="16"/>
  <c r="QY299" i="16"/>
  <c r="QS299" i="16"/>
  <c r="QL299" i="16"/>
  <c r="PZ299" i="16"/>
  <c r="PT299" i="16"/>
  <c r="PM299" i="16"/>
  <c r="PF299" i="16"/>
  <c r="OY310" i="16"/>
  <c r="RE310" i="16"/>
  <c r="QY310" i="16"/>
  <c r="QS310" i="16"/>
  <c r="QL310" i="16"/>
  <c r="PZ310" i="16"/>
  <c r="PT310" i="16"/>
  <c r="PM310" i="16"/>
  <c r="PF310" i="16"/>
  <c r="OY66" i="16"/>
  <c r="RE66" i="16"/>
  <c r="QY66" i="16"/>
  <c r="QS66" i="16"/>
  <c r="QL66" i="16"/>
  <c r="PZ66" i="16"/>
  <c r="PT66" i="16"/>
  <c r="PM66" i="16"/>
  <c r="PF66" i="16"/>
  <c r="OY321" i="16"/>
  <c r="RE321" i="16"/>
  <c r="QY321" i="16"/>
  <c r="QS321" i="16"/>
  <c r="QL321" i="16"/>
  <c r="PZ321" i="16"/>
  <c r="PT321" i="16"/>
  <c r="PM321" i="16"/>
  <c r="PF321" i="16"/>
  <c r="OY107" i="16"/>
  <c r="RE107" i="16"/>
  <c r="QY107" i="16"/>
  <c r="QS107" i="16"/>
  <c r="QL107" i="16"/>
  <c r="PZ107" i="16"/>
  <c r="PT107" i="16"/>
  <c r="PM107" i="16"/>
  <c r="PF107" i="16"/>
  <c r="OY15" i="16"/>
  <c r="RE15" i="16"/>
  <c r="QY15" i="16"/>
  <c r="QS15" i="16"/>
  <c r="QL15" i="16"/>
  <c r="PZ15" i="16"/>
  <c r="PT15" i="16"/>
  <c r="PM15" i="16"/>
  <c r="PF15" i="16"/>
  <c r="OY131" i="16"/>
  <c r="RE131" i="16"/>
  <c r="QY131" i="16"/>
  <c r="QS131" i="16"/>
  <c r="QL131" i="16"/>
  <c r="PZ131" i="16"/>
  <c r="PT131" i="16"/>
  <c r="PM131" i="16"/>
  <c r="PF131" i="16"/>
  <c r="OY198" i="16"/>
  <c r="RE198" i="16"/>
  <c r="QY198" i="16"/>
  <c r="QS198" i="16"/>
  <c r="QL198" i="16"/>
  <c r="PZ198" i="16"/>
  <c r="PT198" i="16"/>
  <c r="PM198" i="16"/>
  <c r="PF198" i="16"/>
  <c r="OY227" i="16"/>
  <c r="RE227" i="16"/>
  <c r="QY227" i="16"/>
  <c r="QS227" i="16"/>
  <c r="QL227" i="16"/>
  <c r="PZ227" i="16"/>
  <c r="PT227" i="16"/>
  <c r="PM227" i="16"/>
  <c r="PF227" i="16"/>
  <c r="OY199" i="16"/>
  <c r="RE199" i="16"/>
  <c r="QY199" i="16"/>
  <c r="QS199" i="16"/>
  <c r="QL199" i="16"/>
  <c r="PZ199" i="16"/>
  <c r="PT199" i="16"/>
  <c r="PM199" i="16"/>
  <c r="PF199" i="16"/>
  <c r="OY324" i="16"/>
  <c r="RE324" i="16"/>
  <c r="QY324" i="16"/>
  <c r="QS324" i="16"/>
  <c r="QL324" i="16"/>
  <c r="PZ324" i="16"/>
  <c r="PT324" i="16"/>
  <c r="PM324" i="16"/>
  <c r="PF324" i="16"/>
  <c r="OY118" i="16"/>
  <c r="RE118" i="16"/>
  <c r="QY118" i="16"/>
  <c r="QS118" i="16"/>
  <c r="QL118" i="16"/>
  <c r="PZ118" i="16"/>
  <c r="PT118" i="16"/>
  <c r="PM118" i="16"/>
  <c r="PF118" i="16"/>
  <c r="OY39" i="16"/>
  <c r="RE39" i="16"/>
  <c r="QY39" i="16"/>
  <c r="QS39" i="16"/>
  <c r="QL39" i="16"/>
  <c r="PZ39" i="16"/>
  <c r="PT39" i="16"/>
  <c r="PM39" i="16"/>
  <c r="PF39" i="16"/>
  <c r="OY268" i="16"/>
  <c r="RE268" i="16"/>
  <c r="QY268" i="16"/>
  <c r="QS268" i="16"/>
  <c r="QL268" i="16"/>
  <c r="PZ268" i="16"/>
  <c r="PT268" i="16"/>
  <c r="PM268" i="16"/>
  <c r="PF268" i="16"/>
  <c r="OY73" i="16"/>
  <c r="RE73" i="16"/>
  <c r="QY73" i="16"/>
  <c r="QS73" i="16"/>
  <c r="QL73" i="16"/>
  <c r="PZ73" i="16"/>
  <c r="PT73" i="16"/>
  <c r="PM73" i="16"/>
  <c r="PF73" i="16"/>
  <c r="OY51" i="16"/>
  <c r="RE51" i="16"/>
  <c r="QY51" i="16"/>
  <c r="QS51" i="16"/>
  <c r="QL51" i="16"/>
  <c r="PZ51" i="16"/>
  <c r="PT51" i="16"/>
  <c r="PM51" i="16"/>
  <c r="PF51" i="16"/>
  <c r="OY97" i="16"/>
  <c r="RE97" i="16"/>
  <c r="QY97" i="16"/>
  <c r="QS97" i="16"/>
  <c r="QL97" i="16"/>
  <c r="PZ97" i="16"/>
  <c r="PT97" i="16"/>
  <c r="PM97" i="16"/>
  <c r="PF97" i="16"/>
  <c r="OY128" i="16"/>
  <c r="RE128" i="16"/>
  <c r="QY128" i="16"/>
  <c r="QS128" i="16"/>
  <c r="QL128" i="16"/>
  <c r="PZ128" i="16"/>
  <c r="PT128" i="16"/>
  <c r="PM128" i="16"/>
  <c r="PF128" i="16"/>
  <c r="OY315" i="16"/>
  <c r="RE315" i="16"/>
  <c r="QY315" i="16"/>
  <c r="QS315" i="16"/>
  <c r="QL315" i="16"/>
  <c r="PZ315" i="16"/>
  <c r="PT315" i="16"/>
  <c r="PM315" i="16"/>
  <c r="PF315" i="16"/>
  <c r="OY108" i="16"/>
  <c r="RE108" i="16"/>
  <c r="QY108" i="16"/>
  <c r="QS108" i="16"/>
  <c r="QL108" i="16"/>
  <c r="PZ108" i="16"/>
  <c r="PT108" i="16"/>
  <c r="PM108" i="16"/>
  <c r="PF108" i="16"/>
  <c r="OY304" i="16"/>
  <c r="RE304" i="16"/>
  <c r="QY304" i="16"/>
  <c r="QS304" i="16"/>
  <c r="QL304" i="16"/>
  <c r="PZ304" i="16"/>
  <c r="PT304" i="16"/>
  <c r="PM304" i="16"/>
  <c r="PF304" i="16"/>
  <c r="OY45" i="16"/>
  <c r="RE45" i="16"/>
  <c r="QY45" i="16"/>
  <c r="QS45" i="16"/>
  <c r="QL45" i="16"/>
  <c r="PZ45" i="16"/>
  <c r="PT45" i="16"/>
  <c r="PM45" i="16"/>
  <c r="PF45" i="16"/>
  <c r="OY322" i="16"/>
  <c r="RE322" i="16"/>
  <c r="QY322" i="16"/>
  <c r="QS322" i="16"/>
  <c r="QL322" i="16"/>
  <c r="PZ322" i="16"/>
  <c r="PT322" i="16"/>
  <c r="PM322" i="16"/>
  <c r="PF322" i="16"/>
  <c r="OY132" i="16"/>
  <c r="RE132" i="16"/>
  <c r="QY132" i="16"/>
  <c r="QS132" i="16"/>
  <c r="QL132" i="16"/>
  <c r="PZ132" i="16"/>
  <c r="PT132" i="16"/>
  <c r="PM132" i="16"/>
  <c r="PF132" i="16"/>
  <c r="OY105" i="16"/>
  <c r="RE105" i="16"/>
  <c r="QY105" i="16"/>
  <c r="QS105" i="16"/>
  <c r="QL105" i="16"/>
  <c r="PZ105" i="16"/>
  <c r="PT105" i="16"/>
  <c r="PM105" i="16"/>
  <c r="PF105" i="16"/>
  <c r="OY75" i="16"/>
  <c r="RE75" i="16"/>
  <c r="QY75" i="16"/>
  <c r="QS75" i="16"/>
  <c r="QL75" i="16"/>
  <c r="PZ75" i="16"/>
  <c r="PT75" i="16"/>
  <c r="PM75" i="16"/>
  <c r="PF75" i="16"/>
  <c r="OY303" i="16"/>
  <c r="RE303" i="16"/>
  <c r="QY303" i="16"/>
  <c r="QS303" i="16"/>
  <c r="QL303" i="16"/>
  <c r="PZ303" i="16"/>
  <c r="PT303" i="16"/>
  <c r="PM303" i="16"/>
  <c r="PF303" i="16"/>
  <c r="OY102" i="16"/>
  <c r="RE102" i="16"/>
  <c r="QY102" i="16"/>
  <c r="QS102" i="16"/>
  <c r="QL102" i="16"/>
  <c r="PZ102" i="16"/>
  <c r="PT102" i="16"/>
  <c r="PM102" i="16"/>
  <c r="PF102" i="16"/>
  <c r="OY10" i="16"/>
  <c r="RE10" i="16"/>
  <c r="QY10" i="16"/>
  <c r="QS10" i="16"/>
  <c r="QL10" i="16"/>
  <c r="PZ10" i="16"/>
  <c r="PT10" i="16"/>
  <c r="PM10" i="16"/>
  <c r="PF10" i="16"/>
  <c r="OY98" i="16"/>
  <c r="RE98" i="16"/>
  <c r="QY98" i="16"/>
  <c r="QS98" i="16"/>
  <c r="QL98" i="16"/>
  <c r="PZ98" i="16"/>
  <c r="PT98" i="16"/>
  <c r="PM98" i="16"/>
  <c r="PF98" i="16"/>
  <c r="OY30" i="16"/>
  <c r="RE30" i="16"/>
  <c r="QY30" i="16"/>
  <c r="QS30" i="16"/>
  <c r="QL30" i="16"/>
  <c r="PZ30" i="16"/>
  <c r="PT30" i="16"/>
  <c r="PM30" i="16"/>
  <c r="PF30" i="16"/>
  <c r="OY298" i="16"/>
  <c r="RE298" i="16"/>
  <c r="QY298" i="16"/>
  <c r="QS298" i="16"/>
  <c r="QL298" i="16"/>
  <c r="PZ298" i="16"/>
  <c r="PT298" i="16"/>
  <c r="PM298" i="16"/>
  <c r="PF298" i="16"/>
  <c r="OY302" i="16"/>
  <c r="RE302" i="16"/>
  <c r="QY302" i="16"/>
  <c r="QS302" i="16"/>
  <c r="QL302" i="16"/>
  <c r="PZ302" i="16"/>
  <c r="PT302" i="16"/>
  <c r="PM302" i="16"/>
  <c r="PF302" i="16"/>
  <c r="OY40" i="16"/>
  <c r="RE40" i="16"/>
  <c r="QY40" i="16"/>
  <c r="QS40" i="16"/>
  <c r="QL40" i="16"/>
  <c r="PZ40" i="16"/>
  <c r="PT40" i="16"/>
  <c r="PM40" i="16"/>
  <c r="PF40" i="16"/>
  <c r="OY313" i="16"/>
  <c r="RE313" i="16"/>
  <c r="QY313" i="16"/>
  <c r="QS313" i="16"/>
  <c r="QL313" i="16"/>
  <c r="PZ313" i="16"/>
  <c r="PT313" i="16"/>
  <c r="PM313" i="16"/>
  <c r="PF313" i="16"/>
  <c r="OY145" i="16"/>
  <c r="RE145" i="16"/>
  <c r="QY145" i="16"/>
  <c r="QS145" i="16"/>
  <c r="QL145" i="16"/>
  <c r="PZ145" i="16"/>
  <c r="PT145" i="16"/>
  <c r="PM145" i="16"/>
  <c r="PF145" i="16"/>
  <c r="OY54" i="16"/>
  <c r="RE54" i="16"/>
  <c r="QY54" i="16"/>
  <c r="QS54" i="16"/>
  <c r="QL54" i="16"/>
  <c r="PZ54" i="16"/>
  <c r="PT54" i="16"/>
  <c r="PM54" i="16"/>
  <c r="PF54" i="16"/>
  <c r="OY116" i="16"/>
  <c r="RE116" i="16"/>
  <c r="QY116" i="16"/>
  <c r="QS116" i="16"/>
  <c r="QL116" i="16"/>
  <c r="PZ116" i="16"/>
  <c r="PT116" i="16"/>
  <c r="PM116" i="16"/>
  <c r="PF116" i="16"/>
  <c r="OY104" i="16"/>
  <c r="RE104" i="16"/>
  <c r="QY104" i="16"/>
  <c r="QS104" i="16"/>
  <c r="QL104" i="16"/>
  <c r="PZ104" i="16"/>
  <c r="PT104" i="16"/>
  <c r="PM104" i="16"/>
  <c r="PF104" i="16"/>
  <c r="OY24" i="16"/>
  <c r="RE24" i="16"/>
  <c r="QY24" i="16"/>
  <c r="QS24" i="16"/>
  <c r="QL24" i="16"/>
  <c r="PZ24" i="16"/>
  <c r="PT24" i="16"/>
  <c r="PM24" i="16"/>
  <c r="PF24" i="16"/>
  <c r="OY316" i="16"/>
  <c r="RE316" i="16"/>
  <c r="QY316" i="16"/>
  <c r="QS316" i="16"/>
  <c r="QL316" i="16"/>
  <c r="PZ316" i="16"/>
  <c r="PT316" i="16"/>
  <c r="PM316" i="16"/>
  <c r="PF316" i="16"/>
  <c r="OY109" i="16"/>
  <c r="RE109" i="16"/>
  <c r="QY109" i="16"/>
  <c r="QS109" i="16"/>
  <c r="QL109" i="16"/>
  <c r="PZ109" i="16"/>
  <c r="PT109" i="16"/>
  <c r="PM109" i="16"/>
  <c r="PF109" i="16"/>
  <c r="OY103" i="16"/>
  <c r="RE103" i="16"/>
  <c r="QY103" i="16"/>
  <c r="QS103" i="16"/>
  <c r="QL103" i="16"/>
  <c r="PZ103" i="16"/>
  <c r="PT103" i="16"/>
  <c r="PM103" i="16"/>
  <c r="PF103" i="16"/>
  <c r="OY112" i="16"/>
  <c r="RE112" i="16"/>
  <c r="QY112" i="16"/>
  <c r="QS112" i="16"/>
  <c r="QL112" i="16"/>
  <c r="PZ112" i="16"/>
  <c r="PT112" i="16"/>
  <c r="PM112" i="16"/>
  <c r="PF112" i="16"/>
  <c r="OY41" i="16"/>
  <c r="RE41" i="16"/>
  <c r="QY41" i="16"/>
  <c r="QS41" i="16"/>
  <c r="QL41" i="16"/>
  <c r="PZ41" i="16"/>
  <c r="PT41" i="16"/>
  <c r="PM41" i="16"/>
  <c r="PF41" i="16"/>
  <c r="OY141" i="16"/>
  <c r="RE141" i="16"/>
  <c r="QY141" i="16"/>
  <c r="QS141" i="16"/>
  <c r="QL141" i="16"/>
  <c r="PZ141" i="16"/>
  <c r="PT141" i="16"/>
  <c r="PM141" i="16"/>
  <c r="PF141" i="16"/>
  <c r="OY323" i="16"/>
  <c r="RE323" i="16"/>
  <c r="QY323" i="16"/>
  <c r="QS323" i="16"/>
  <c r="QL323" i="16"/>
  <c r="PZ323" i="16"/>
  <c r="PT323" i="16"/>
  <c r="PM323" i="16"/>
  <c r="PF323" i="16"/>
  <c r="OY65" i="16"/>
  <c r="RE65" i="16"/>
  <c r="QY65" i="16"/>
  <c r="QS65" i="16"/>
  <c r="QL65" i="16"/>
  <c r="PZ65" i="16"/>
  <c r="PT65" i="16"/>
  <c r="PM65" i="16"/>
  <c r="PF65" i="16"/>
  <c r="OY53" i="16"/>
  <c r="RE53" i="16"/>
  <c r="QY53" i="16"/>
  <c r="QS53" i="16"/>
  <c r="QL53" i="16"/>
  <c r="PZ53" i="16"/>
  <c r="PT53" i="16"/>
  <c r="PM53" i="16"/>
  <c r="PF53" i="16"/>
  <c r="OY28" i="16"/>
  <c r="RE28" i="16"/>
  <c r="QY28" i="16"/>
  <c r="QS28" i="16"/>
  <c r="QL28" i="16"/>
  <c r="PZ28" i="16"/>
  <c r="PT28" i="16"/>
  <c r="PM28" i="16"/>
  <c r="PF28" i="16"/>
  <c r="OY288" i="16"/>
  <c r="RE288" i="16"/>
  <c r="QY288" i="16"/>
  <c r="QS288" i="16"/>
  <c r="QL288" i="16"/>
  <c r="PZ288" i="16"/>
  <c r="PT288" i="16"/>
  <c r="PM288" i="16"/>
  <c r="PF288" i="16"/>
  <c r="OY38" i="16"/>
  <c r="RE38" i="16"/>
  <c r="QY38" i="16"/>
  <c r="QS38" i="16"/>
  <c r="QL38" i="16"/>
  <c r="PZ38" i="16"/>
  <c r="PT38" i="16"/>
  <c r="PM38" i="16"/>
  <c r="PF38" i="16"/>
  <c r="OY281" i="16"/>
  <c r="RE281" i="16"/>
  <c r="QY281" i="16"/>
  <c r="QS281" i="16"/>
  <c r="QL281" i="16"/>
  <c r="PZ281" i="16"/>
  <c r="PT281" i="16"/>
  <c r="PM281" i="16"/>
  <c r="PF281" i="16"/>
  <c r="OY100" i="16"/>
  <c r="RE100" i="16"/>
  <c r="QY100" i="16"/>
  <c r="QS100" i="16"/>
  <c r="QL100" i="16"/>
  <c r="PZ100" i="16"/>
  <c r="PT100" i="16"/>
  <c r="PM100" i="16"/>
  <c r="PF100" i="16"/>
  <c r="OY62" i="16"/>
  <c r="RE62" i="16"/>
  <c r="QY62" i="16"/>
  <c r="QS62" i="16"/>
  <c r="QL62" i="16"/>
  <c r="PZ62" i="16"/>
  <c r="PT62" i="16"/>
  <c r="PM62" i="16"/>
  <c r="PF62" i="16"/>
  <c r="OY130" i="16"/>
  <c r="RE130" i="16"/>
  <c r="QY130" i="16"/>
  <c r="QS130" i="16"/>
  <c r="QL130" i="16"/>
  <c r="PZ130" i="16"/>
  <c r="PT130" i="16"/>
  <c r="PM130" i="16"/>
  <c r="PF130" i="16"/>
  <c r="OY134" i="16"/>
  <c r="RE134" i="16"/>
  <c r="QY134" i="16"/>
  <c r="QS134" i="16"/>
  <c r="QL134" i="16"/>
  <c r="PZ134" i="16"/>
  <c r="PT134" i="16"/>
  <c r="PM134" i="16"/>
  <c r="PF134" i="16"/>
  <c r="OY82" i="16"/>
  <c r="RE82" i="16"/>
  <c r="QY82" i="16"/>
  <c r="QS82" i="16"/>
  <c r="QL82" i="16"/>
  <c r="PZ82" i="16"/>
  <c r="PT82" i="16"/>
  <c r="PM82" i="16"/>
  <c r="PF82" i="16"/>
  <c r="OY110" i="16"/>
  <c r="RE110" i="16"/>
  <c r="QY110" i="16"/>
  <c r="QS110" i="16"/>
  <c r="QL110" i="16"/>
  <c r="PZ110" i="16"/>
  <c r="PT110" i="16"/>
  <c r="PM110" i="16"/>
  <c r="PF110" i="16"/>
  <c r="OY106" i="16"/>
  <c r="RE106" i="16"/>
  <c r="QY106" i="16"/>
  <c r="QS106" i="16"/>
  <c r="QL106" i="16"/>
  <c r="PZ106" i="16"/>
  <c r="PT106" i="16"/>
  <c r="PM106" i="16"/>
  <c r="PF106" i="16"/>
  <c r="OY61" i="16"/>
  <c r="RE61" i="16"/>
  <c r="QY61" i="16"/>
  <c r="QS61" i="16"/>
  <c r="QL61" i="16"/>
  <c r="PZ61" i="16"/>
  <c r="PT61" i="16"/>
  <c r="PM61" i="16"/>
  <c r="PF61" i="16"/>
  <c r="OY314" i="16"/>
  <c r="RE314" i="16"/>
  <c r="QY314" i="16"/>
  <c r="QS314" i="16"/>
  <c r="QL314" i="16"/>
  <c r="PZ314" i="16"/>
  <c r="PT314" i="16"/>
  <c r="PM314" i="16"/>
  <c r="PF314" i="16"/>
  <c r="OY60" i="16"/>
  <c r="RE60" i="16"/>
  <c r="QY60" i="16"/>
  <c r="QS60" i="16"/>
  <c r="QL60" i="16"/>
  <c r="PZ60" i="16"/>
  <c r="PT60" i="16"/>
  <c r="PM60" i="16"/>
  <c r="PF60" i="16"/>
  <c r="OY114" i="16"/>
  <c r="RE114" i="16"/>
  <c r="QY114" i="16"/>
  <c r="QS114" i="16"/>
  <c r="QL114" i="16"/>
  <c r="PZ114" i="16"/>
  <c r="PT114" i="16"/>
  <c r="PM114" i="16"/>
  <c r="PF114" i="16"/>
  <c r="OY47" i="16"/>
  <c r="RE47" i="16"/>
  <c r="QY47" i="16"/>
  <c r="QS47" i="16"/>
  <c r="QL47" i="16"/>
  <c r="PZ47" i="16"/>
  <c r="PT47" i="16"/>
  <c r="PM47" i="16"/>
  <c r="PF47" i="16"/>
  <c r="OY115" i="16"/>
  <c r="RE115" i="16"/>
  <c r="QY115" i="16"/>
  <c r="QS115" i="16"/>
  <c r="QL115" i="16"/>
  <c r="PZ115" i="16"/>
  <c r="PT115" i="16"/>
  <c r="PM115" i="16"/>
  <c r="PF115" i="16"/>
  <c r="OY59" i="16"/>
  <c r="RE59" i="16"/>
  <c r="QY59" i="16"/>
  <c r="QS59" i="16"/>
  <c r="QL59" i="16"/>
  <c r="PZ59" i="16"/>
  <c r="PT59" i="16"/>
  <c r="PM59" i="16"/>
  <c r="PF59" i="16"/>
  <c r="OY63" i="16"/>
  <c r="RE63" i="16"/>
  <c r="QY63" i="16"/>
  <c r="QS63" i="16"/>
  <c r="QL63" i="16"/>
  <c r="PZ63" i="16"/>
  <c r="PT63" i="16"/>
  <c r="PM63" i="16"/>
  <c r="PF63" i="16"/>
  <c r="OY142" i="16"/>
  <c r="RE142" i="16"/>
  <c r="QY142" i="16"/>
  <c r="QS142" i="16"/>
  <c r="QL142" i="16"/>
  <c r="PZ142" i="16"/>
  <c r="PT142" i="16"/>
  <c r="PM142" i="16"/>
  <c r="PF142" i="16"/>
  <c r="OY99" i="16"/>
  <c r="RE99" i="16"/>
  <c r="QY99" i="16"/>
  <c r="QS99" i="16"/>
  <c r="QL99" i="16"/>
  <c r="PZ99" i="16"/>
  <c r="PT99" i="16"/>
  <c r="PM99" i="16"/>
  <c r="PF99" i="16"/>
  <c r="OY113" i="16"/>
  <c r="RE113" i="16"/>
  <c r="QY113" i="16"/>
  <c r="QS113" i="16"/>
  <c r="QL113" i="16"/>
  <c r="PZ113" i="16"/>
  <c r="PT113" i="16"/>
  <c r="PM113" i="16"/>
  <c r="PF113" i="16"/>
  <c r="OY48" i="16"/>
  <c r="RE48" i="16"/>
  <c r="QY48" i="16"/>
  <c r="QS48" i="16"/>
  <c r="QL48" i="16"/>
  <c r="PZ48" i="16"/>
  <c r="PT48" i="16"/>
  <c r="PM48" i="16"/>
  <c r="PF48" i="16"/>
  <c r="OY143" i="16"/>
  <c r="RE143" i="16"/>
  <c r="QY143" i="16"/>
  <c r="QS143" i="16"/>
  <c r="QL143" i="16"/>
  <c r="PZ143" i="16"/>
  <c r="PT143" i="16"/>
  <c r="PM143" i="16"/>
  <c r="PF143" i="16"/>
  <c r="OY35" i="16"/>
  <c r="RE35" i="16"/>
  <c r="QY35" i="16"/>
  <c r="QS35" i="16"/>
  <c r="QL35" i="16"/>
  <c r="PZ35" i="16"/>
  <c r="PT35" i="16"/>
  <c r="PM35" i="16"/>
  <c r="PF35" i="16"/>
  <c r="OY49" i="16"/>
  <c r="RE49" i="16"/>
  <c r="QY49" i="16"/>
  <c r="QS49" i="16"/>
  <c r="QL49" i="16"/>
  <c r="PZ49" i="16"/>
  <c r="PT49" i="16"/>
  <c r="PM49" i="16"/>
  <c r="PF49" i="16"/>
  <c r="OY138" i="16"/>
  <c r="RE138" i="16"/>
  <c r="QY138" i="16"/>
  <c r="QS138" i="16"/>
  <c r="QL138" i="16"/>
  <c r="PZ138" i="16"/>
  <c r="PT138" i="16"/>
  <c r="PM138" i="16"/>
  <c r="PF138" i="16"/>
  <c r="OY64" i="16"/>
  <c r="RE64" i="16"/>
  <c r="QY64" i="16"/>
  <c r="QS64" i="16"/>
  <c r="QL64" i="16"/>
  <c r="PZ64" i="16"/>
  <c r="PT64" i="16"/>
  <c r="PM64" i="16"/>
  <c r="PF64" i="16"/>
  <c r="OY58" i="16"/>
  <c r="RE58" i="16"/>
  <c r="QY58" i="16"/>
  <c r="QS58" i="16"/>
  <c r="QL58" i="16"/>
  <c r="PZ58" i="16"/>
  <c r="PT58" i="16"/>
  <c r="PM58" i="16"/>
  <c r="PF58" i="16"/>
  <c r="OY135" i="16"/>
  <c r="RE135" i="16"/>
  <c r="QY135" i="16"/>
  <c r="QS135" i="16"/>
  <c r="QL135" i="16"/>
  <c r="PZ135" i="16"/>
  <c r="PT135" i="16"/>
  <c r="PM135" i="16"/>
  <c r="PF135" i="16"/>
  <c r="OY139" i="16"/>
  <c r="RE139" i="16"/>
  <c r="QY139" i="16"/>
  <c r="QS139" i="16"/>
  <c r="QL139" i="16"/>
  <c r="PZ139" i="16"/>
  <c r="PT139" i="16"/>
  <c r="PM139" i="16"/>
  <c r="PF139" i="16"/>
  <c r="OY144" i="16"/>
  <c r="RE144" i="16"/>
  <c r="QY144" i="16"/>
  <c r="QS144" i="16"/>
  <c r="QL144" i="16"/>
  <c r="PZ144" i="16"/>
  <c r="PT144" i="16"/>
  <c r="PM144" i="16"/>
  <c r="PF144" i="16"/>
  <c r="OY136" i="16"/>
  <c r="RE136" i="16"/>
  <c r="QY136" i="16"/>
  <c r="QS136" i="16"/>
  <c r="QL136" i="16"/>
  <c r="PZ136" i="16"/>
  <c r="PT136" i="16"/>
  <c r="PM136" i="16"/>
  <c r="PF136" i="16"/>
  <c r="OY137" i="16"/>
  <c r="RE137" i="16"/>
  <c r="QY137" i="16"/>
  <c r="QS137" i="16"/>
  <c r="QL137" i="16"/>
  <c r="PZ137" i="16"/>
  <c r="PT137" i="16"/>
  <c r="PM137" i="16"/>
  <c r="PF137" i="16"/>
  <c r="OY111" i="16"/>
  <c r="RE111" i="16"/>
  <c r="QY111" i="16"/>
  <c r="QS111" i="16"/>
  <c r="QL111" i="16"/>
  <c r="PZ111" i="16"/>
  <c r="PT111" i="16"/>
  <c r="PM111" i="16"/>
  <c r="PF111" i="16"/>
  <c r="OY94" i="16"/>
  <c r="RE94" i="16"/>
  <c r="QY94" i="16"/>
  <c r="QS94" i="16"/>
  <c r="QL94" i="16"/>
  <c r="PZ94" i="16"/>
  <c r="PT94" i="16"/>
  <c r="PM94" i="16"/>
  <c r="PF94" i="16"/>
  <c r="OY96" i="16"/>
  <c r="RE96" i="16"/>
  <c r="QY96" i="16"/>
  <c r="QS96" i="16"/>
  <c r="QL96" i="16"/>
  <c r="PZ96" i="16"/>
  <c r="PT96" i="16"/>
  <c r="PM96" i="16"/>
  <c r="PF96" i="16"/>
  <c r="OY140" i="16"/>
  <c r="RE140" i="16"/>
  <c r="QY140" i="16"/>
  <c r="QS140" i="16"/>
  <c r="QL140" i="16"/>
  <c r="PZ140" i="16"/>
  <c r="PT140" i="16"/>
  <c r="PM140" i="16"/>
  <c r="PF140" i="16"/>
  <c r="OY95" i="16"/>
  <c r="RE95" i="16"/>
  <c r="QY95" i="16"/>
  <c r="QS95" i="16"/>
  <c r="QL95" i="16"/>
  <c r="PZ95" i="16"/>
  <c r="PT95" i="16"/>
  <c r="PM95" i="16"/>
  <c r="PF95" i="16"/>
  <c r="OY244" i="16"/>
  <c r="RE244" i="16"/>
  <c r="QY244" i="16"/>
  <c r="QS244" i="16"/>
  <c r="QL244" i="16"/>
  <c r="PZ244" i="16"/>
  <c r="PT244" i="16"/>
  <c r="PM244" i="16"/>
  <c r="PF244" i="16"/>
  <c r="RG59" i="16"/>
  <c r="RG48" i="16"/>
  <c r="QP48" i="16" s="1"/>
  <c r="RG51" i="16"/>
  <c r="RG113" i="16"/>
  <c r="RG99" i="16"/>
  <c r="RG56" i="16"/>
  <c r="RG254" i="16"/>
  <c r="OU254" i="16" s="1"/>
  <c r="RG198" i="16"/>
  <c r="RB198" i="16" s="1"/>
  <c r="RG144" i="16"/>
  <c r="RG255" i="16"/>
  <c r="RB255" i="16" s="1"/>
  <c r="RG117" i="16"/>
  <c r="RG137" i="16"/>
  <c r="RG63" i="16"/>
  <c r="PP63" i="16" s="1"/>
  <c r="RG65" i="16"/>
  <c r="RW65" i="16" s="1"/>
  <c r="RG98" i="16"/>
  <c r="OU98" i="16" s="1"/>
  <c r="RG110" i="16"/>
  <c r="RG62" i="16"/>
  <c r="RG52" i="16"/>
  <c r="RG199" i="16"/>
  <c r="RG57" i="16"/>
  <c r="RG96" i="16"/>
  <c r="RG49" i="16"/>
  <c r="QV49" i="16" s="1"/>
  <c r="RG118" i="16"/>
  <c r="RG100" i="16"/>
  <c r="QP100" i="16" s="1"/>
  <c r="RG256" i="16"/>
  <c r="PB256" i="16" s="1"/>
  <c r="RG259" i="16"/>
  <c r="RG197" i="16"/>
  <c r="RG60" i="16"/>
  <c r="RG8" i="16"/>
  <c r="OU8" i="16" s="1"/>
  <c r="RG138" i="16"/>
  <c r="RW138" i="16" s="1"/>
  <c r="RG20" i="16"/>
  <c r="RG314" i="16"/>
  <c r="PW314" i="16" s="1"/>
  <c r="RG61" i="16"/>
  <c r="RG139" i="16"/>
  <c r="RB139" i="16" s="1"/>
  <c r="RG95" i="16"/>
  <c r="RG115" i="16"/>
  <c r="RG103" i="16"/>
  <c r="PB103" i="16" s="1"/>
  <c r="RG94" i="16"/>
  <c r="RG136" i="16"/>
  <c r="OU136" i="16" s="1"/>
  <c r="RG109" i="16"/>
  <c r="RG288" i="16"/>
  <c r="RG54" i="16"/>
  <c r="QP54" i="16" s="1"/>
  <c r="RG55" i="16"/>
  <c r="RG225" i="16"/>
  <c r="RG108" i="16"/>
  <c r="RG257" i="16"/>
  <c r="RG35" i="16"/>
  <c r="QP35" i="16" s="1"/>
  <c r="RG75" i="16"/>
  <c r="RG64" i="16"/>
  <c r="RG140" i="16"/>
  <c r="OU140" i="16" s="1"/>
  <c r="RG97" i="16"/>
  <c r="RG233" i="16"/>
  <c r="RG266" i="16"/>
  <c r="RG268" i="16"/>
  <c r="QI268" i="16" s="1"/>
  <c r="RG299" i="16"/>
  <c r="RB299" i="16" s="1"/>
  <c r="RG235" i="16"/>
  <c r="RG303" i="16"/>
  <c r="PI303" i="16" s="1"/>
  <c r="RG276" i="16"/>
  <c r="RG114" i="16"/>
  <c r="RG280" i="16"/>
  <c r="RG47" i="16"/>
  <c r="RG30" i="16"/>
  <c r="RW30" i="16" s="1"/>
  <c r="RG275" i="16"/>
  <c r="OU275" i="16" s="1"/>
  <c r="RG273" i="16"/>
  <c r="RB273" i="16" s="1"/>
  <c r="RG82" i="16"/>
  <c r="QV82" i="16" s="1"/>
  <c r="RG26" i="16"/>
  <c r="RG277" i="16"/>
  <c r="RG298" i="16"/>
  <c r="RG101" i="16"/>
  <c r="RG258" i="16"/>
  <c r="RW258" i="16" s="1"/>
  <c r="RG50" i="16"/>
  <c r="OU50" i="16" s="1"/>
  <c r="RG304" i="16"/>
  <c r="RG278" i="16"/>
  <c r="RG102" i="16"/>
  <c r="PI102" i="16" s="1"/>
  <c r="RG28" i="16"/>
  <c r="RG240" i="16"/>
  <c r="RG227" i="16"/>
  <c r="RG111" i="16"/>
  <c r="RW111" i="16" s="1"/>
  <c r="RG270" i="16"/>
  <c r="OU270" i="16" s="1"/>
  <c r="RG228" i="16"/>
  <c r="PW228" i="16" s="1"/>
  <c r="RG141" i="16"/>
  <c r="RG112" i="16"/>
  <c r="PI112" i="16" s="1"/>
  <c r="RG243" i="16"/>
  <c r="RG220" i="16"/>
  <c r="RG230" i="16"/>
  <c r="RG234" i="16"/>
  <c r="RW234" i="16" s="1"/>
  <c r="RG104" i="16"/>
  <c r="OU104" i="16" s="1"/>
  <c r="RG229" i="16"/>
  <c r="RG142" i="16"/>
  <c r="QP142" i="16" s="1"/>
  <c r="RG274" i="16"/>
  <c r="RG231" i="16"/>
  <c r="RG221" i="16"/>
  <c r="RG106" i="16"/>
  <c r="RG224" i="16"/>
  <c r="RW224" i="16" s="1"/>
  <c r="RG271" i="16"/>
  <c r="OU271" i="16" s="1"/>
  <c r="RG25" i="16"/>
  <c r="RG105" i="16"/>
  <c r="RG236" i="16"/>
  <c r="RG24" i="16"/>
  <c r="RG264" i="16"/>
  <c r="RG223" i="16"/>
  <c r="RG265" i="16"/>
  <c r="RG7" i="16"/>
  <c r="OU7" i="16" s="1"/>
  <c r="RG292" i="16"/>
  <c r="RG315" i="16"/>
  <c r="RG107" i="16"/>
  <c r="PI107" i="16" s="1"/>
  <c r="RG237" i="16"/>
  <c r="RG242" i="16"/>
  <c r="RG316" i="16"/>
  <c r="RG295" i="16"/>
  <c r="RG244" i="16"/>
  <c r="RG263" i="16"/>
  <c r="RG313" i="16"/>
  <c r="RG68" i="16"/>
  <c r="RG27" i="16"/>
  <c r="RG322" i="16"/>
  <c r="RG272" i="16"/>
  <c r="RG279" i="16"/>
  <c r="RG67" i="16"/>
  <c r="PW67" i="16" s="1"/>
  <c r="RG260" i="16"/>
  <c r="RG156" i="16"/>
  <c r="RW156" i="16" s="1"/>
  <c r="RG286" i="16"/>
  <c r="PB286" i="16" s="1"/>
  <c r="RG232" i="16"/>
  <c r="RG226" i="16"/>
  <c r="RG202" i="16"/>
  <c r="RG293" i="16"/>
  <c r="RW293" i="16" s="1"/>
  <c r="RG73" i="16"/>
  <c r="OU73" i="16" s="1"/>
  <c r="RG70" i="16"/>
  <c r="RG39" i="16"/>
  <c r="QV39" i="16" s="1"/>
  <c r="RG132" i="16"/>
  <c r="PI132" i="16" s="1"/>
  <c r="RG179" i="16"/>
  <c r="RG321" i="16"/>
  <c r="RG239" i="16"/>
  <c r="RG134" i="16"/>
  <c r="RG116" i="16"/>
  <c r="OU116" i="16" s="1"/>
  <c r="RG327" i="16"/>
  <c r="RB327" i="16" s="1"/>
  <c r="RG269" i="16"/>
  <c r="RG300" i="16"/>
  <c r="RW300" i="16" s="1"/>
  <c r="RG238" i="16"/>
  <c r="RG38" i="16"/>
  <c r="RG334" i="16"/>
  <c r="RG168" i="16"/>
  <c r="RG241" i="16"/>
  <c r="RG128" i="16"/>
  <c r="RG262" i="16"/>
  <c r="QI262" i="16" s="1"/>
  <c r="RG296" i="16"/>
  <c r="RG143" i="16"/>
  <c r="RG281" i="16"/>
  <c r="RG41" i="16"/>
  <c r="RG201" i="16"/>
  <c r="RG290" i="16"/>
  <c r="OU290" i="16" s="1"/>
  <c r="RG178" i="16"/>
  <c r="RG135" i="16"/>
  <c r="RB135" i="16" s="1"/>
  <c r="RG328" i="16"/>
  <c r="RW328" i="16" s="1"/>
  <c r="RG71" i="16"/>
  <c r="RG77" i="16"/>
  <c r="RG145" i="16"/>
  <c r="PB145" i="16" s="1"/>
  <c r="RG131" i="16"/>
  <c r="RG335" i="16"/>
  <c r="PP335" i="16" s="1"/>
  <c r="RG74" i="16"/>
  <c r="RG302" i="16"/>
  <c r="PP302" i="16" s="1"/>
  <c r="RG284" i="16"/>
  <c r="RB284" i="16" s="1"/>
  <c r="RG146" i="16"/>
  <c r="RG127" i="16"/>
  <c r="RG45" i="16"/>
  <c r="RG78" i="16"/>
  <c r="RG267" i="16"/>
  <c r="RB267" i="16" s="1"/>
  <c r="RG196" i="16"/>
  <c r="RG42" i="16"/>
  <c r="PI42" i="16" s="1"/>
  <c r="RG32" i="16"/>
  <c r="RG66" i="16"/>
  <c r="RG294" i="16"/>
  <c r="RG36" i="16"/>
  <c r="RB36" i="16" s="1"/>
  <c r="RG83" i="16"/>
  <c r="RG283" i="16"/>
  <c r="OU283" i="16" s="1"/>
  <c r="RG222" i="16"/>
  <c r="RG40" i="16"/>
  <c r="RG81" i="16"/>
  <c r="RW81" i="16" s="1"/>
  <c r="RG133" i="16"/>
  <c r="RG173" i="16"/>
  <c r="RG130" i="16"/>
  <c r="RG169" i="16"/>
  <c r="PP169" i="16" s="1"/>
  <c r="RG21" i="16"/>
  <c r="OU21" i="16" s="1"/>
  <c r="RG23" i="16"/>
  <c r="RG153" i="16"/>
  <c r="QV153" i="16" s="1"/>
  <c r="RG72" i="16"/>
  <c r="QP72" i="16" s="1"/>
  <c r="RG29" i="16"/>
  <c r="RG172" i="16"/>
  <c r="RG159" i="16"/>
  <c r="PB159" i="16" s="1"/>
  <c r="RG287" i="16"/>
  <c r="PB287" i="16" s="1"/>
  <c r="RG16" i="16"/>
  <c r="RG312" i="16"/>
  <c r="RG154" i="16"/>
  <c r="RG301" i="16"/>
  <c r="PI301" i="16" s="1"/>
  <c r="RG13" i="16"/>
  <c r="RG12" i="16"/>
  <c r="RG31" i="16"/>
  <c r="RG171" i="16"/>
  <c r="RG305" i="16"/>
  <c r="RG330" i="16"/>
  <c r="RG10" i="16"/>
  <c r="RG44" i="16"/>
  <c r="OU44" i="16" s="1"/>
  <c r="RG332" i="16"/>
  <c r="RG149" i="16"/>
  <c r="RG177" i="16"/>
  <c r="RG297" i="16"/>
  <c r="RG329" i="16"/>
  <c r="OU329" i="16" s="1"/>
  <c r="RG323" i="16"/>
  <c r="RG163" i="16"/>
  <c r="PW163" i="16" s="1"/>
  <c r="RG325" i="16"/>
  <c r="RG15" i="16"/>
  <c r="RG69" i="16"/>
  <c r="RG22" i="16"/>
  <c r="RG331" i="16"/>
  <c r="RG160" i="16"/>
  <c r="RG164" i="16"/>
  <c r="RG253" i="16"/>
  <c r="RB253" i="16" s="1"/>
  <c r="RG161" i="16"/>
  <c r="RG76" i="16"/>
  <c r="RG170" i="16"/>
  <c r="RG43" i="16"/>
  <c r="QI43" i="16" s="1"/>
  <c r="RG261" i="16"/>
  <c r="RG37" i="16"/>
  <c r="RG200" i="16"/>
  <c r="RG58" i="16"/>
  <c r="RG319" i="16"/>
  <c r="QV319" i="16" s="1"/>
  <c r="RG326" i="16"/>
  <c r="RG318" i="16"/>
  <c r="RG320" i="16"/>
  <c r="RG46" i="16"/>
  <c r="RG158" i="16"/>
  <c r="PP158" i="16" s="1"/>
  <c r="RG289" i="16"/>
  <c r="RG311" i="16"/>
  <c r="RG310" i="16"/>
  <c r="PI310" i="16" s="1"/>
  <c r="RG151" i="16"/>
  <c r="RG19" i="16"/>
  <c r="RG162" i="16"/>
  <c r="RG17" i="16"/>
  <c r="RG219" i="16"/>
  <c r="OU219" i="16" s="1"/>
  <c r="RG282" i="16"/>
  <c r="RG33" i="16"/>
  <c r="RG11" i="16"/>
  <c r="RG85" i="16"/>
  <c r="RG166" i="16"/>
  <c r="RG80" i="16"/>
  <c r="RG91" i="16"/>
  <c r="PB91" i="16" s="1"/>
  <c r="RG9" i="16"/>
  <c r="OU9" i="16" s="1"/>
  <c r="RG90" i="16"/>
  <c r="RG193" i="16"/>
  <c r="RG285" i="16"/>
  <c r="PP285" i="16" s="1"/>
  <c r="RG148" i="16"/>
  <c r="RG167" i="16"/>
  <c r="RG203" i="16"/>
  <c r="OU203" i="16" s="1"/>
  <c r="RG79" i="16"/>
  <c r="RG152" i="16"/>
  <c r="OU152" i="16" s="1"/>
  <c r="RG125" i="16"/>
  <c r="RG306" i="16"/>
  <c r="RG18" i="16"/>
  <c r="RG86" i="16"/>
  <c r="RG333" i="16"/>
  <c r="RG6" i="16"/>
  <c r="RG155" i="16"/>
  <c r="RG87" i="16"/>
  <c r="RB87" i="16" s="1"/>
  <c r="RG291" i="16"/>
  <c r="RG176" i="16"/>
  <c r="RG34" i="16"/>
  <c r="RB34" i="16" s="1"/>
  <c r="RG324" i="16"/>
  <c r="RG309" i="16"/>
  <c r="RG165" i="16"/>
  <c r="RG150" i="16"/>
  <c r="RG88" i="16"/>
  <c r="OU88" i="16" s="1"/>
  <c r="RG308" i="16"/>
  <c r="RG93" i="16"/>
  <c r="RG307" i="16"/>
  <c r="PW307" i="16" s="1"/>
  <c r="RG84" i="16"/>
  <c r="RG124" i="16"/>
  <c r="RG14" i="16"/>
  <c r="PP14" i="16" s="1"/>
  <c r="RG126" i="16"/>
  <c r="RG157" i="16"/>
  <c r="PB157" i="16" s="1"/>
  <c r="RG89" i="16"/>
  <c r="RG129" i="16"/>
  <c r="RG147" i="16"/>
  <c r="PP147" i="16" s="1"/>
  <c r="RG317" i="16"/>
  <c r="RG92" i="16"/>
  <c r="RG175" i="16"/>
  <c r="RG204" i="16"/>
  <c r="RG180" i="16"/>
  <c r="OU180" i="16" s="1"/>
  <c r="RG181" i="16"/>
  <c r="RG119" i="16"/>
  <c r="RG53" i="16"/>
  <c r="OU53" i="16" s="1"/>
  <c r="AM33" i="16"/>
  <c r="RE186" i="16"/>
  <c r="QY186" i="16"/>
  <c r="QS186" i="16"/>
  <c r="QL186" i="16"/>
  <c r="PZ186" i="16"/>
  <c r="PT186" i="16"/>
  <c r="PM186" i="16"/>
  <c r="PF186" i="16"/>
  <c r="RE251" i="16"/>
  <c r="QY251" i="16"/>
  <c r="QS251" i="16"/>
  <c r="QL251" i="16"/>
  <c r="PZ251" i="16"/>
  <c r="PT251" i="16"/>
  <c r="PM251" i="16"/>
  <c r="PF251" i="16"/>
  <c r="RE247" i="16"/>
  <c r="QY247" i="16"/>
  <c r="QS247" i="16"/>
  <c r="QL247" i="16"/>
  <c r="PZ247" i="16"/>
  <c r="PT247" i="16"/>
  <c r="PM247" i="16"/>
  <c r="PF247" i="16"/>
  <c r="RE252" i="16"/>
  <c r="QY252" i="16"/>
  <c r="QS252" i="16"/>
  <c r="QL252" i="16"/>
  <c r="PZ252" i="16"/>
  <c r="PT252" i="16"/>
  <c r="PM252" i="16"/>
  <c r="PF252" i="16"/>
  <c r="RE123" i="16"/>
  <c r="QY123" i="16"/>
  <c r="QS123" i="16"/>
  <c r="QL123" i="16"/>
  <c r="PZ123" i="16"/>
  <c r="PT123" i="16"/>
  <c r="PM123" i="16"/>
  <c r="PF123" i="16"/>
  <c r="RE250" i="16"/>
  <c r="QY250" i="16"/>
  <c r="QS250" i="16"/>
  <c r="QL250" i="16"/>
  <c r="PZ250" i="16"/>
  <c r="PT250" i="16"/>
  <c r="PM250" i="16"/>
  <c r="PF250" i="16"/>
  <c r="RE249" i="16"/>
  <c r="QY249" i="16"/>
  <c r="QS249" i="16"/>
  <c r="QL249" i="16"/>
  <c r="PZ249" i="16"/>
  <c r="PT249" i="16"/>
  <c r="PM249" i="16"/>
  <c r="PF249" i="16"/>
  <c r="RE245" i="16"/>
  <c r="QY245" i="16"/>
  <c r="QS245" i="16"/>
  <c r="QL245" i="16"/>
  <c r="PZ245" i="16"/>
  <c r="PT245" i="16"/>
  <c r="PM245" i="16"/>
  <c r="PF245" i="16"/>
  <c r="RE248" i="16"/>
  <c r="QY248" i="16"/>
  <c r="QS248" i="16"/>
  <c r="QL248" i="16"/>
  <c r="PZ248" i="16"/>
  <c r="PT248" i="16"/>
  <c r="PM248" i="16"/>
  <c r="PF248" i="16"/>
  <c r="RE191" i="16"/>
  <c r="QY191" i="16"/>
  <c r="QS191" i="16"/>
  <c r="QL191" i="16"/>
  <c r="PZ191" i="16"/>
  <c r="PT191" i="16"/>
  <c r="PM191" i="16"/>
  <c r="PF191" i="16"/>
  <c r="RE122" i="16"/>
  <c r="QY122" i="16"/>
  <c r="QS122" i="16"/>
  <c r="QL122" i="16"/>
  <c r="PZ122" i="16"/>
  <c r="PT122" i="16"/>
  <c r="PM122" i="16"/>
  <c r="PF122" i="16"/>
  <c r="RE185" i="16"/>
  <c r="QY185" i="16"/>
  <c r="QS185" i="16"/>
  <c r="QL185" i="16"/>
  <c r="PZ185" i="16"/>
  <c r="PT185" i="16"/>
  <c r="PM185" i="16"/>
  <c r="PF185" i="16"/>
  <c r="RE174" i="16"/>
  <c r="QY174" i="16"/>
  <c r="QS174" i="16"/>
  <c r="QL174" i="16"/>
  <c r="PZ174" i="16"/>
  <c r="PT174" i="16"/>
  <c r="PM174" i="16"/>
  <c r="PF174" i="16"/>
  <c r="RE121" i="16"/>
  <c r="QY121" i="16"/>
  <c r="QS121" i="16"/>
  <c r="QL121" i="16"/>
  <c r="PZ121" i="16"/>
  <c r="PT121" i="16"/>
  <c r="PM121" i="16"/>
  <c r="PF121" i="16"/>
  <c r="RE194" i="16"/>
  <c r="QY194" i="16"/>
  <c r="QS194" i="16"/>
  <c r="QL194" i="16"/>
  <c r="PZ194" i="16"/>
  <c r="PT194" i="16"/>
  <c r="PM194" i="16"/>
  <c r="PF194" i="16"/>
  <c r="RE211" i="16"/>
  <c r="QY211" i="16"/>
  <c r="QS211" i="16"/>
  <c r="QL211" i="16"/>
  <c r="PZ211" i="16"/>
  <c r="PT211" i="16"/>
  <c r="PM211" i="16"/>
  <c r="PF211" i="16"/>
  <c r="RE187" i="16"/>
  <c r="QY187" i="16"/>
  <c r="QS187" i="16"/>
  <c r="QL187" i="16"/>
  <c r="PZ187" i="16"/>
  <c r="PT187" i="16"/>
  <c r="PM187" i="16"/>
  <c r="PF187" i="16"/>
  <c r="RE218" i="16"/>
  <c r="QY218" i="16"/>
  <c r="QS218" i="16"/>
  <c r="QL218" i="16"/>
  <c r="PZ218" i="16"/>
  <c r="PT218" i="16"/>
  <c r="PM218" i="16"/>
  <c r="PF218" i="16"/>
  <c r="RE205" i="16"/>
  <c r="QY205" i="16"/>
  <c r="QS205" i="16"/>
  <c r="QL205" i="16"/>
  <c r="PZ205" i="16"/>
  <c r="PT205" i="16"/>
  <c r="PM205" i="16"/>
  <c r="PF205" i="16"/>
  <c r="RE120" i="16"/>
  <c r="QY120" i="16"/>
  <c r="QS120" i="16"/>
  <c r="QL120" i="16"/>
  <c r="PZ120" i="16"/>
  <c r="PT120" i="16"/>
  <c r="PM120" i="16"/>
  <c r="PF120" i="16"/>
  <c r="RE192" i="16"/>
  <c r="QY192" i="16"/>
  <c r="QS192" i="16"/>
  <c r="QL192" i="16"/>
  <c r="PZ192" i="16"/>
  <c r="PT192" i="16"/>
  <c r="PM192" i="16"/>
  <c r="PF192" i="16"/>
  <c r="RE215" i="16"/>
  <c r="QY215" i="16"/>
  <c r="QS215" i="16"/>
  <c r="QL215" i="16"/>
  <c r="PZ215" i="16"/>
  <c r="PT215" i="16"/>
  <c r="PM215" i="16"/>
  <c r="PF215" i="16"/>
  <c r="RE182" i="16"/>
  <c r="QY182" i="16"/>
  <c r="QS182" i="16"/>
  <c r="QL182" i="16"/>
  <c r="PZ182" i="16"/>
  <c r="PT182" i="16"/>
  <c r="PM182" i="16"/>
  <c r="PF182" i="16"/>
  <c r="RE188" i="16"/>
  <c r="QY188" i="16"/>
  <c r="QS188" i="16"/>
  <c r="QL188" i="16"/>
  <c r="PZ188" i="16"/>
  <c r="PT188" i="16"/>
  <c r="PM188" i="16"/>
  <c r="PF188" i="16"/>
  <c r="RE213" i="16"/>
  <c r="QY213" i="16"/>
  <c r="QS213" i="16"/>
  <c r="QL213" i="16"/>
  <c r="PZ213" i="16"/>
  <c r="PT213" i="16"/>
  <c r="PM213" i="16"/>
  <c r="PF213" i="16"/>
  <c r="RE184" i="16"/>
  <c r="QY184" i="16"/>
  <c r="QS184" i="16"/>
  <c r="QL184" i="16"/>
  <c r="PZ184" i="16"/>
  <c r="PT184" i="16"/>
  <c r="PM184" i="16"/>
  <c r="PF184" i="16"/>
  <c r="RE195" i="16"/>
  <c r="QY195" i="16"/>
  <c r="QS195" i="16"/>
  <c r="QL195" i="16"/>
  <c r="PZ195" i="16"/>
  <c r="PT195" i="16"/>
  <c r="PM195" i="16"/>
  <c r="PF195" i="16"/>
  <c r="RE246" i="16"/>
  <c r="QY246" i="16"/>
  <c r="QS246" i="16"/>
  <c r="QL246" i="16"/>
  <c r="PZ246" i="16"/>
  <c r="PT246" i="16"/>
  <c r="PM246" i="16"/>
  <c r="PF246" i="16"/>
  <c r="RE217" i="16"/>
  <c r="QY217" i="16"/>
  <c r="QS217" i="16"/>
  <c r="QL217" i="16"/>
  <c r="PZ217" i="16"/>
  <c r="PT217" i="16"/>
  <c r="PM217" i="16"/>
  <c r="PF217" i="16"/>
  <c r="RE212" i="16"/>
  <c r="QY212" i="16"/>
  <c r="QS212" i="16"/>
  <c r="QL212" i="16"/>
  <c r="PZ212" i="16"/>
  <c r="PT212" i="16"/>
  <c r="PM212" i="16"/>
  <c r="PF212" i="16"/>
  <c r="RE183" i="16"/>
  <c r="QY183" i="16"/>
  <c r="QS183" i="16"/>
  <c r="QL183" i="16"/>
  <c r="PZ183" i="16"/>
  <c r="PT183" i="16"/>
  <c r="PM183" i="16"/>
  <c r="PF183" i="16"/>
  <c r="RE214" i="16"/>
  <c r="QY214" i="16"/>
  <c r="QS214" i="16"/>
  <c r="QL214" i="16"/>
  <c r="PZ214" i="16"/>
  <c r="PT214" i="16"/>
  <c r="PM214" i="16"/>
  <c r="PF214" i="16"/>
  <c r="RE210" i="16"/>
  <c r="QY210" i="16"/>
  <c r="QS210" i="16"/>
  <c r="QL210" i="16"/>
  <c r="PZ210" i="16"/>
  <c r="PT210" i="16"/>
  <c r="PM210" i="16"/>
  <c r="PF210" i="16"/>
  <c r="RE189" i="16"/>
  <c r="QY189" i="16"/>
  <c r="QS189" i="16"/>
  <c r="QL189" i="16"/>
  <c r="PZ189" i="16"/>
  <c r="PT189" i="16"/>
  <c r="PM189" i="16"/>
  <c r="PF189" i="16"/>
  <c r="RE208" i="16"/>
  <c r="QY208" i="16"/>
  <c r="QS208" i="16"/>
  <c r="QL208" i="16"/>
  <c r="PZ208" i="16"/>
  <c r="PT208" i="16"/>
  <c r="PM208" i="16"/>
  <c r="PF208" i="16"/>
  <c r="RE207" i="16"/>
  <c r="QY207" i="16"/>
  <c r="QS207" i="16"/>
  <c r="QL207" i="16"/>
  <c r="PZ207" i="16"/>
  <c r="PT207" i="16"/>
  <c r="PM207" i="16"/>
  <c r="PF207" i="16"/>
  <c r="RE190" i="16"/>
  <c r="QY190" i="16"/>
  <c r="QS190" i="16"/>
  <c r="QL190" i="16"/>
  <c r="PZ190" i="16"/>
  <c r="PT190" i="16"/>
  <c r="PM190" i="16"/>
  <c r="PF190" i="16"/>
  <c r="RE206" i="16"/>
  <c r="QY206" i="16"/>
  <c r="QS206" i="16"/>
  <c r="QL206" i="16"/>
  <c r="PZ206" i="16"/>
  <c r="PT206" i="16"/>
  <c r="PM206" i="16"/>
  <c r="PF206" i="16"/>
  <c r="RE209" i="16"/>
  <c r="QY209" i="16"/>
  <c r="QS209" i="16"/>
  <c r="QL209" i="16"/>
  <c r="PZ209" i="16"/>
  <c r="PT209" i="16"/>
  <c r="PM209" i="16"/>
  <c r="PF209" i="16"/>
  <c r="RE216" i="16"/>
  <c r="QY216" i="16"/>
  <c r="QS216" i="16"/>
  <c r="QL216" i="16"/>
  <c r="PZ216" i="16"/>
  <c r="PT216" i="16"/>
  <c r="PM216" i="16"/>
  <c r="PF216" i="16"/>
  <c r="QE165" i="16"/>
  <c r="QE157" i="16"/>
  <c r="QE324" i="16"/>
  <c r="QE18" i="16"/>
  <c r="QE310" i="16"/>
  <c r="QE160" i="16"/>
  <c r="QE312" i="16"/>
  <c r="QE14" i="16"/>
  <c r="QE311" i="16"/>
  <c r="QE7" i="16"/>
  <c r="QE313" i="16"/>
  <c r="QE316" i="16"/>
  <c r="QE297" i="16"/>
  <c r="QE317" i="16"/>
  <c r="QE6" i="16"/>
  <c r="QE9" i="16"/>
  <c r="QE15" i="16"/>
  <c r="QE302" i="16"/>
  <c r="QE33" i="16"/>
  <c r="QE303" i="16"/>
  <c r="QE36" i="16"/>
  <c r="QE304" i="16"/>
  <c r="QE320" i="16"/>
  <c r="QE295" i="16"/>
  <c r="QE17" i="16"/>
  <c r="QE163" i="16"/>
  <c r="QE318" i="16"/>
  <c r="QE281" i="16"/>
  <c r="QE315" i="16"/>
  <c r="QE301" i="16"/>
  <c r="QE164" i="16"/>
  <c r="QE46" i="16"/>
  <c r="QE126" i="16"/>
  <c r="QE186" i="16"/>
  <c r="QE13" i="16"/>
  <c r="QE291" i="16"/>
  <c r="QE12" i="16"/>
  <c r="QE166" i="16"/>
  <c r="QE32" i="16"/>
  <c r="QE35" i="16"/>
  <c r="QE335" i="16"/>
  <c r="QE292" i="16"/>
  <c r="QE20" i="16"/>
  <c r="QE76" i="16"/>
  <c r="QE332" i="16"/>
  <c r="QE158" i="16"/>
  <c r="QE306" i="16"/>
  <c r="QE34" i="16"/>
  <c r="QE162" i="16"/>
  <c r="QE10" i="16"/>
  <c r="QE293" i="16"/>
  <c r="QE289" i="16"/>
  <c r="QE326" i="16"/>
  <c r="QE290" i="16"/>
  <c r="QE16" i="16"/>
  <c r="QE296" i="16"/>
  <c r="QE305" i="16"/>
  <c r="QE294" i="16"/>
  <c r="QE300" i="16"/>
  <c r="QE31" i="16"/>
  <c r="QE314" i="16"/>
  <c r="QE84" i="16"/>
  <c r="QE129" i="16"/>
  <c r="QE147" i="16"/>
  <c r="QE167" i="16"/>
  <c r="QE19" i="16"/>
  <c r="QE169" i="16"/>
  <c r="QE321" i="16"/>
  <c r="QE282" i="16"/>
  <c r="QE161" i="16"/>
  <c r="QE284" i="16"/>
  <c r="QE330" i="16"/>
  <c r="QE283" i="16"/>
  <c r="QE327" i="16"/>
  <c r="QE331" i="16"/>
  <c r="QE322" i="16"/>
  <c r="QE82" i="16"/>
  <c r="QE83" i="16"/>
  <c r="QE307" i="16"/>
  <c r="QE308" i="16"/>
  <c r="QE309" i="16"/>
  <c r="QE325" i="16"/>
  <c r="QE45" i="16"/>
  <c r="QE81" i="16"/>
  <c r="QE23" i="16"/>
  <c r="QE27" i="16"/>
  <c r="QE8" i="16"/>
  <c r="QE11" i="16"/>
  <c r="QE154" i="16"/>
  <c r="QE288" i="16"/>
  <c r="QE37" i="16"/>
  <c r="QE152" i="16"/>
  <c r="QE25" i="16"/>
  <c r="QE328" i="16"/>
  <c r="QE148" i="16"/>
  <c r="QE170" i="16"/>
  <c r="QE298" i="16"/>
  <c r="QE299" i="16"/>
  <c r="QE333" i="16"/>
  <c r="QE26" i="16"/>
  <c r="QE87" i="16"/>
  <c r="QE334" i="16"/>
  <c r="QE329" i="16"/>
  <c r="QE44" i="16"/>
  <c r="QE40" i="16"/>
  <c r="QE79" i="16"/>
  <c r="QE43" i="16"/>
  <c r="QE53" i="16"/>
  <c r="QE99" i="16"/>
  <c r="QE113" i="16"/>
  <c r="QE242" i="16"/>
  <c r="QE234" i="16"/>
  <c r="QE235" i="16"/>
  <c r="QE236" i="16"/>
  <c r="QE255" i="16"/>
  <c r="QE56" i="16"/>
  <c r="QE237" i="16"/>
  <c r="QE254" i="16"/>
  <c r="QE232" i="16"/>
  <c r="QE256" i="16"/>
  <c r="QE241" i="16"/>
  <c r="QE98" i="16"/>
  <c r="QE233" i="16"/>
  <c r="QE57" i="16"/>
  <c r="QE243" i="16"/>
  <c r="QE244" i="16"/>
  <c r="QE220" i="16"/>
  <c r="QE223" i="16"/>
  <c r="QE222" i="16"/>
  <c r="QE63" i="16"/>
  <c r="QE238" i="16"/>
  <c r="QE274" i="16"/>
  <c r="QE73" i="16"/>
  <c r="QE221" i="16"/>
  <c r="QE265" i="16"/>
  <c r="QE68" i="16"/>
  <c r="QE266" i="16"/>
  <c r="QE114" i="16"/>
  <c r="QE156" i="16"/>
  <c r="QE66" i="16"/>
  <c r="QE159" i="16"/>
  <c r="QE75" i="16"/>
  <c r="QE263" i="16"/>
  <c r="QE200" i="16"/>
  <c r="QE115" i="16"/>
  <c r="QE172" i="16"/>
  <c r="QE260" i="16"/>
  <c r="QE78" i="16"/>
  <c r="QE130" i="16"/>
  <c r="QE80" i="16"/>
  <c r="QE72" i="16"/>
  <c r="QE149" i="16"/>
  <c r="QE69" i="16"/>
  <c r="QE102" i="16"/>
  <c r="QE88" i="16"/>
  <c r="QE90" i="16"/>
  <c r="QE85" i="16"/>
  <c r="QE91" i="16"/>
  <c r="QE287" i="16"/>
  <c r="QE77" i="16"/>
  <c r="QE86" i="16"/>
  <c r="QE41" i="16"/>
  <c r="QE39" i="16"/>
  <c r="QE89" i="16"/>
  <c r="QE42" i="16"/>
  <c r="QE93" i="16"/>
  <c r="QE30" i="16"/>
  <c r="QE92" i="16"/>
  <c r="QE21" i="16"/>
  <c r="QE22" i="16"/>
  <c r="QE251" i="16"/>
  <c r="QE52" i="16"/>
  <c r="QE51" i="16"/>
  <c r="QE138" i="16"/>
  <c r="QE59" i="16"/>
  <c r="QE137" i="16"/>
  <c r="QE103" i="16"/>
  <c r="QE97" i="16"/>
  <c r="QE198" i="16"/>
  <c r="QE65" i="16"/>
  <c r="QE226" i="16"/>
  <c r="QE144" i="16"/>
  <c r="QE225" i="16"/>
  <c r="QE60" i="16"/>
  <c r="QE62" i="16"/>
  <c r="QE229" i="16"/>
  <c r="QE199" i="16"/>
  <c r="QE278" i="16"/>
  <c r="QE136" i="16"/>
  <c r="QE240" i="16"/>
  <c r="QE142" i="16"/>
  <c r="QE141" i="16"/>
  <c r="QE231" i="16"/>
  <c r="QE273" i="16"/>
  <c r="QE110" i="16"/>
  <c r="QE55" i="16"/>
  <c r="QE276" i="16"/>
  <c r="QE224" i="16"/>
  <c r="QE239" i="16"/>
  <c r="QE268" i="16"/>
  <c r="QE280" i="16"/>
  <c r="QE275" i="16"/>
  <c r="QE112" i="16"/>
  <c r="QE227" i="16"/>
  <c r="QE139" i="16"/>
  <c r="QE127" i="16"/>
  <c r="QE179" i="16"/>
  <c r="QE146" i="16"/>
  <c r="QE49" i="16"/>
  <c r="QE106" i="16"/>
  <c r="QE202" i="16"/>
  <c r="QE117" i="16"/>
  <c r="QE228" i="16"/>
  <c r="QE145" i="16"/>
  <c r="QE133" i="16"/>
  <c r="QE279" i="16"/>
  <c r="QE201" i="16"/>
  <c r="QE118" i="16"/>
  <c r="QE108" i="16"/>
  <c r="QE230" i="16"/>
  <c r="QE105" i="16"/>
  <c r="QE128" i="16"/>
  <c r="QE134" i="16"/>
  <c r="QE171" i="16"/>
  <c r="QE116" i="16"/>
  <c r="QE107" i="16"/>
  <c r="QE168" i="16"/>
  <c r="QE319" i="16"/>
  <c r="QE104" i="16"/>
  <c r="QE173" i="16"/>
  <c r="QE74" i="16"/>
  <c r="QE247" i="16"/>
  <c r="QE259" i="16"/>
  <c r="QE258" i="16"/>
  <c r="QE100" i="16"/>
  <c r="QE109" i="16"/>
  <c r="QE264" i="16"/>
  <c r="QE48" i="16"/>
  <c r="QE257" i="16"/>
  <c r="QE197" i="16"/>
  <c r="QE178" i="16"/>
  <c r="QE140" i="16"/>
  <c r="QE101" i="16"/>
  <c r="QE262" i="16"/>
  <c r="QE95" i="16"/>
  <c r="QE270" i="16"/>
  <c r="QE153" i="16"/>
  <c r="QE271" i="16"/>
  <c r="QE131" i="16"/>
  <c r="QE70" i="16"/>
  <c r="QE64" i="16"/>
  <c r="QE61" i="16"/>
  <c r="QE54" i="16"/>
  <c r="QE272" i="16"/>
  <c r="QE135" i="16"/>
  <c r="QE67" i="16"/>
  <c r="QE269" i="16"/>
  <c r="QE277" i="16"/>
  <c r="QE151" i="16"/>
  <c r="QE125" i="16"/>
  <c r="QE71" i="16"/>
  <c r="QE203" i="16"/>
  <c r="QE286" i="16"/>
  <c r="QE285" i="16"/>
  <c r="QE155" i="16"/>
  <c r="QE150" i="16"/>
  <c r="QE29" i="16"/>
  <c r="QE252" i="16"/>
  <c r="QE94" i="16"/>
  <c r="QE50" i="16"/>
  <c r="QE47" i="16"/>
  <c r="QE96" i="16"/>
  <c r="QE111" i="16"/>
  <c r="QE253" i="16"/>
  <c r="QE143" i="16"/>
  <c r="QE267" i="16"/>
  <c r="QE219" i="16"/>
  <c r="QE177" i="16"/>
  <c r="QE132" i="16"/>
  <c r="QE261" i="16"/>
  <c r="QE196" i="16"/>
  <c r="QE58" i="16"/>
  <c r="QE24" i="16"/>
  <c r="QE176" i="16"/>
  <c r="QE124" i="16"/>
  <c r="QE38" i="16"/>
  <c r="QE28" i="16"/>
  <c r="QE204" i="16"/>
  <c r="QE123" i="16"/>
  <c r="QE250" i="16"/>
  <c r="QE249" i="16"/>
  <c r="QE245" i="16"/>
  <c r="QE248" i="16"/>
  <c r="QE193" i="16"/>
  <c r="QE175" i="16"/>
  <c r="QE181" i="16"/>
  <c r="QE180" i="16"/>
  <c r="QE119" i="16"/>
  <c r="QE191" i="16"/>
  <c r="QE122" i="16"/>
  <c r="QE185" i="16"/>
  <c r="QE174" i="16"/>
  <c r="QE121" i="16"/>
  <c r="QE194" i="16"/>
  <c r="QE211" i="16"/>
  <c r="QE187" i="16"/>
  <c r="QE218" i="16"/>
  <c r="QE205" i="16"/>
  <c r="QE120" i="16"/>
  <c r="QE192" i="16"/>
  <c r="QE215" i="16"/>
  <c r="QE182" i="16"/>
  <c r="QE188" i="16"/>
  <c r="QE213" i="16"/>
  <c r="QE184" i="16"/>
  <c r="QE195" i="16"/>
  <c r="QE246" i="16"/>
  <c r="QE217" i="16"/>
  <c r="QE212" i="16"/>
  <c r="QE183" i="16"/>
  <c r="QE214" i="16"/>
  <c r="QE210" i="16"/>
  <c r="QE189" i="16"/>
  <c r="QE208" i="16"/>
  <c r="QE207" i="16"/>
  <c r="QE190" i="16"/>
  <c r="QE206" i="16"/>
  <c r="QE209" i="16"/>
  <c r="QE216" i="16"/>
  <c r="QE323" i="16"/>
  <c r="GP12" i="16"/>
  <c r="GK12" i="16" s="1"/>
  <c r="SW23" i="16"/>
  <c r="SX23" i="16"/>
  <c r="SY23" i="16"/>
  <c r="SW45" i="16"/>
  <c r="SX45" i="16"/>
  <c r="SY45" i="16"/>
  <c r="SW82" i="16"/>
  <c r="SX82" i="16"/>
  <c r="SY82" i="16"/>
  <c r="SW83" i="16"/>
  <c r="SX83" i="16"/>
  <c r="SY83" i="16"/>
  <c r="SW161" i="16"/>
  <c r="SX161" i="16"/>
  <c r="SY161" i="16"/>
  <c r="SW284" i="16"/>
  <c r="SX284" i="16"/>
  <c r="SY284" i="16"/>
  <c r="SW307" i="16"/>
  <c r="SX307" i="16"/>
  <c r="SY307" i="16"/>
  <c r="SW308" i="16"/>
  <c r="SX308" i="16"/>
  <c r="SY308" i="16"/>
  <c r="SW309" i="16"/>
  <c r="SX309" i="16"/>
  <c r="SY309" i="16"/>
  <c r="SW325" i="16"/>
  <c r="SX325" i="16"/>
  <c r="SY325" i="16"/>
  <c r="SW327" i="16"/>
  <c r="SX327" i="16"/>
  <c r="SY327" i="16"/>
  <c r="SW330" i="16"/>
  <c r="SX330" i="16"/>
  <c r="SY330" i="16"/>
  <c r="SW331" i="16"/>
  <c r="SX331" i="16"/>
  <c r="SY331" i="16"/>
  <c r="SW8" i="16"/>
  <c r="SX8" i="16"/>
  <c r="SY8" i="16"/>
  <c r="SW27" i="16"/>
  <c r="SX27" i="16"/>
  <c r="SY27" i="16"/>
  <c r="SW81" i="16"/>
  <c r="SX81" i="16"/>
  <c r="SY81" i="16"/>
  <c r="SW283" i="16"/>
  <c r="SX283" i="16"/>
  <c r="SY283" i="16"/>
  <c r="SW322" i="16"/>
  <c r="SX322" i="16"/>
  <c r="SY322" i="16"/>
  <c r="SW25" i="16"/>
  <c r="SX25" i="16"/>
  <c r="SY25" i="16"/>
  <c r="SW26" i="16"/>
  <c r="SX26" i="16"/>
  <c r="SY26" i="16"/>
  <c r="SW37" i="16"/>
  <c r="SX37" i="16"/>
  <c r="SY37" i="16"/>
  <c r="SW40" i="16"/>
  <c r="SX40" i="16"/>
  <c r="SY40" i="16"/>
  <c r="SW43" i="16"/>
  <c r="SX43" i="16"/>
  <c r="SY43" i="16"/>
  <c r="SW44" i="16"/>
  <c r="SX44" i="16"/>
  <c r="SY44" i="16"/>
  <c r="SW79" i="16"/>
  <c r="SX79" i="16"/>
  <c r="SY79" i="16"/>
  <c r="SW87" i="16"/>
  <c r="SX87" i="16"/>
  <c r="SY87" i="16"/>
  <c r="SW148" i="16"/>
  <c r="SX148" i="16"/>
  <c r="SY148" i="16"/>
  <c r="SW152" i="16"/>
  <c r="SX152" i="16"/>
  <c r="SY152" i="16"/>
  <c r="SW154" i="16"/>
  <c r="SX154" i="16"/>
  <c r="SY154" i="16"/>
  <c r="SW170" i="16"/>
  <c r="SX170" i="16"/>
  <c r="SY170" i="16"/>
  <c r="SW288" i="16"/>
  <c r="SX288" i="16"/>
  <c r="SY288" i="16"/>
  <c r="SW298" i="16"/>
  <c r="SX298" i="16"/>
  <c r="SY298" i="16"/>
  <c r="SW299" i="16"/>
  <c r="SX299" i="16"/>
  <c r="SY299" i="16"/>
  <c r="SW328" i="16"/>
  <c r="SX328" i="16"/>
  <c r="SY328" i="16"/>
  <c r="SW329" i="16"/>
  <c r="SX329" i="16"/>
  <c r="SY329" i="16"/>
  <c r="SW333" i="16"/>
  <c r="SX333" i="16"/>
  <c r="SY333" i="16"/>
  <c r="SW334" i="16"/>
  <c r="SX334" i="16"/>
  <c r="SY334" i="16"/>
  <c r="SW21" i="16"/>
  <c r="SX21" i="16"/>
  <c r="SY21" i="16"/>
  <c r="SW22" i="16"/>
  <c r="SX22" i="16"/>
  <c r="SY22" i="16"/>
  <c r="SW30" i="16"/>
  <c r="SX30" i="16"/>
  <c r="SY30" i="16"/>
  <c r="SW39" i="16"/>
  <c r="SX39" i="16"/>
  <c r="SY39" i="16"/>
  <c r="SW41" i="16"/>
  <c r="SX41" i="16"/>
  <c r="SY41" i="16"/>
  <c r="SW42" i="16"/>
  <c r="SX42" i="16"/>
  <c r="SY42" i="16"/>
  <c r="SW53" i="16"/>
  <c r="SX53" i="16"/>
  <c r="SY53" i="16"/>
  <c r="SW56" i="16"/>
  <c r="SX56" i="16"/>
  <c r="SY56" i="16"/>
  <c r="SW57" i="16"/>
  <c r="SX57" i="16"/>
  <c r="SY57" i="16"/>
  <c r="SW63" i="16"/>
  <c r="SX63" i="16"/>
  <c r="SY63" i="16"/>
  <c r="SW66" i="16"/>
  <c r="SX66" i="16"/>
  <c r="SY66" i="16"/>
  <c r="SW68" i="16"/>
  <c r="SX68" i="16"/>
  <c r="SY68" i="16"/>
  <c r="SW69" i="16"/>
  <c r="SX69" i="16"/>
  <c r="SY69" i="16"/>
  <c r="SW72" i="16"/>
  <c r="SX72" i="16"/>
  <c r="SY72" i="16"/>
  <c r="SW73" i="16"/>
  <c r="SX73" i="16"/>
  <c r="SY73" i="16"/>
  <c r="SW75" i="16"/>
  <c r="SX75" i="16"/>
  <c r="SY75" i="16"/>
  <c r="SW77" i="16"/>
  <c r="SX77" i="16"/>
  <c r="SY77" i="16"/>
  <c r="SW78" i="16"/>
  <c r="SX78" i="16"/>
  <c r="SY78" i="16"/>
  <c r="SW80" i="16"/>
  <c r="SX80" i="16"/>
  <c r="SY80" i="16"/>
  <c r="SW85" i="16"/>
  <c r="SX85" i="16"/>
  <c r="SY85" i="16"/>
  <c r="SW86" i="16"/>
  <c r="SX86" i="16"/>
  <c r="SY86" i="16"/>
  <c r="SW88" i="16"/>
  <c r="SX88" i="16"/>
  <c r="SY88" i="16"/>
  <c r="SW89" i="16"/>
  <c r="SX89" i="16"/>
  <c r="SY89" i="16"/>
  <c r="SW90" i="16"/>
  <c r="SX90" i="16"/>
  <c r="SY90" i="16"/>
  <c r="SW91" i="16"/>
  <c r="SX91" i="16"/>
  <c r="SY91" i="16"/>
  <c r="SW92" i="16"/>
  <c r="SX92" i="16"/>
  <c r="SY92" i="16"/>
  <c r="SW93" i="16"/>
  <c r="SX93" i="16"/>
  <c r="SY93" i="16"/>
  <c r="SW254" i="16"/>
  <c r="SX254" i="16"/>
  <c r="SY254" i="16"/>
  <c r="SW255" i="16"/>
  <c r="SX255" i="16"/>
  <c r="SY255" i="16"/>
  <c r="SW256" i="16"/>
  <c r="SX256" i="16"/>
  <c r="SY256" i="16"/>
  <c r="SW260" i="16"/>
  <c r="SX260" i="16"/>
  <c r="SY260" i="16"/>
  <c r="SW263" i="16"/>
  <c r="SX263" i="16"/>
  <c r="SY263" i="16"/>
  <c r="SW265" i="16"/>
  <c r="SX265" i="16"/>
  <c r="SY265" i="16"/>
  <c r="SW266" i="16"/>
  <c r="SX266" i="16"/>
  <c r="SY266" i="16"/>
  <c r="SW274" i="16"/>
  <c r="SX274" i="16"/>
  <c r="SY274" i="16"/>
  <c r="SW98" i="16"/>
  <c r="SX98" i="16"/>
  <c r="SY98" i="16"/>
  <c r="SW99" i="16"/>
  <c r="SX99" i="16"/>
  <c r="SY99" i="16"/>
  <c r="SW102" i="16"/>
  <c r="SX102" i="16"/>
  <c r="SY102" i="16"/>
  <c r="SW113" i="16"/>
  <c r="SX113" i="16"/>
  <c r="SY113" i="16"/>
  <c r="SW114" i="16"/>
  <c r="SX114" i="16"/>
  <c r="SY114" i="16"/>
  <c r="SW115" i="16"/>
  <c r="SX115" i="16"/>
  <c r="SY115" i="16"/>
  <c r="SW130" i="16"/>
  <c r="SX130" i="16"/>
  <c r="SY130" i="16"/>
  <c r="SW149" i="16"/>
  <c r="SX149" i="16"/>
  <c r="SY149" i="16"/>
  <c r="SW156" i="16"/>
  <c r="SX156" i="16"/>
  <c r="SY156" i="16"/>
  <c r="SW159" i="16"/>
  <c r="SX159" i="16"/>
  <c r="SY159" i="16"/>
  <c r="SW172" i="16"/>
  <c r="SX172" i="16"/>
  <c r="SY172" i="16"/>
  <c r="SW200" i="16"/>
  <c r="SX200" i="16"/>
  <c r="SY200" i="16"/>
  <c r="SW287" i="16"/>
  <c r="SX287" i="16"/>
  <c r="SY287" i="16"/>
  <c r="SW220" i="16"/>
  <c r="SX220" i="16"/>
  <c r="SY220" i="16"/>
  <c r="SW221" i="16"/>
  <c r="SX221" i="16"/>
  <c r="SY221" i="16"/>
  <c r="SW222" i="16"/>
  <c r="SX222" i="16"/>
  <c r="SY222" i="16"/>
  <c r="SW223" i="16"/>
  <c r="SX223" i="16"/>
  <c r="SY223" i="16"/>
  <c r="SW232" i="16"/>
  <c r="SX232" i="16"/>
  <c r="SY232" i="16"/>
  <c r="SW233" i="16"/>
  <c r="SX233" i="16"/>
  <c r="SY233" i="16"/>
  <c r="SW234" i="16"/>
  <c r="SX234" i="16"/>
  <c r="SY234" i="16"/>
  <c r="SW235" i="16"/>
  <c r="SX235" i="16"/>
  <c r="SY235" i="16"/>
  <c r="SW236" i="16"/>
  <c r="SX236" i="16"/>
  <c r="SY236" i="16"/>
  <c r="SW237" i="16"/>
  <c r="SX237" i="16"/>
  <c r="SY237" i="16"/>
  <c r="SW238" i="16"/>
  <c r="SX238" i="16"/>
  <c r="SY238" i="16"/>
  <c r="SW241" i="16"/>
  <c r="SX241" i="16"/>
  <c r="SY241" i="16"/>
  <c r="SW242" i="16"/>
  <c r="SX242" i="16"/>
  <c r="SY242" i="16"/>
  <c r="SW243" i="16"/>
  <c r="SX243" i="16"/>
  <c r="SY243" i="16"/>
  <c r="SW244" i="16"/>
  <c r="SX244" i="16"/>
  <c r="SY244" i="16"/>
  <c r="SW251" i="16"/>
  <c r="SX251" i="16"/>
  <c r="SY251" i="16"/>
  <c r="SW49" i="16"/>
  <c r="SX49" i="16"/>
  <c r="SY49" i="16"/>
  <c r="SW51" i="16"/>
  <c r="SX51" i="16"/>
  <c r="SY51" i="16"/>
  <c r="SW52" i="16"/>
  <c r="SX52" i="16"/>
  <c r="SY52" i="16"/>
  <c r="SW55" i="16"/>
  <c r="SX55" i="16"/>
  <c r="SY55" i="16"/>
  <c r="SW59" i="16"/>
  <c r="SX59" i="16"/>
  <c r="SY59" i="16"/>
  <c r="SW60" i="16"/>
  <c r="SX60" i="16"/>
  <c r="SY60" i="16"/>
  <c r="SW62" i="16"/>
  <c r="SX62" i="16"/>
  <c r="SY62" i="16"/>
  <c r="SW65" i="16"/>
  <c r="SX65" i="16"/>
  <c r="SY65" i="16"/>
  <c r="SW74" i="16"/>
  <c r="SX74" i="16"/>
  <c r="SY74" i="16"/>
  <c r="SW268" i="16"/>
  <c r="SX268" i="16"/>
  <c r="SY268" i="16"/>
  <c r="SW273" i="16"/>
  <c r="SX273" i="16"/>
  <c r="SY273" i="16"/>
  <c r="SW275" i="16"/>
  <c r="SX275" i="16"/>
  <c r="SY275" i="16"/>
  <c r="SW276" i="16"/>
  <c r="SX276" i="16"/>
  <c r="SY276" i="16"/>
  <c r="SW278" i="16"/>
  <c r="SX278" i="16"/>
  <c r="SY278" i="16"/>
  <c r="SW279" i="16"/>
  <c r="SX279" i="16"/>
  <c r="SY279" i="16"/>
  <c r="SW280" i="16"/>
  <c r="SX280" i="16"/>
  <c r="SY280" i="16"/>
  <c r="SW97" i="16"/>
  <c r="SX97" i="16"/>
  <c r="SY97" i="16"/>
  <c r="SW103" i="16"/>
  <c r="SX103" i="16"/>
  <c r="SY103" i="16"/>
  <c r="SW104" i="16"/>
  <c r="SX104" i="16"/>
  <c r="SY104" i="16"/>
  <c r="SW105" i="16"/>
  <c r="SX105" i="16"/>
  <c r="SY105" i="16"/>
  <c r="SW106" i="16"/>
  <c r="SX106" i="16"/>
  <c r="SY106" i="16"/>
  <c r="SW107" i="16"/>
  <c r="SX107" i="16"/>
  <c r="SY107" i="16"/>
  <c r="SW108" i="16"/>
  <c r="SX108" i="16"/>
  <c r="SY108" i="16"/>
  <c r="SW110" i="16"/>
  <c r="SX110" i="16"/>
  <c r="SY110" i="16"/>
  <c r="SW112" i="16"/>
  <c r="SX112" i="16"/>
  <c r="SY112" i="16"/>
  <c r="SW116" i="16"/>
  <c r="SX116" i="16"/>
  <c r="SY116" i="16"/>
  <c r="SW117" i="16"/>
  <c r="SX117" i="16"/>
  <c r="SY117" i="16"/>
  <c r="SW118" i="16"/>
  <c r="SX118" i="16"/>
  <c r="SY118" i="16"/>
  <c r="SW127" i="16"/>
  <c r="SX127" i="16"/>
  <c r="SY127" i="16"/>
  <c r="SW128" i="16"/>
  <c r="SX128" i="16"/>
  <c r="SY128" i="16"/>
  <c r="SW133" i="16"/>
  <c r="SX133" i="16"/>
  <c r="SY133" i="16"/>
  <c r="SW134" i="16"/>
  <c r="SX134" i="16"/>
  <c r="SY134" i="16"/>
  <c r="SW136" i="16"/>
  <c r="SX136" i="16"/>
  <c r="SY136" i="16"/>
  <c r="SW137" i="16"/>
  <c r="SX137" i="16"/>
  <c r="SY137" i="16"/>
  <c r="SW138" i="16"/>
  <c r="SX138" i="16"/>
  <c r="SY138" i="16"/>
  <c r="SW139" i="16"/>
  <c r="SX139" i="16"/>
  <c r="SY139" i="16"/>
  <c r="SW141" i="16"/>
  <c r="SX141" i="16"/>
  <c r="SY141" i="16"/>
  <c r="SW142" i="16"/>
  <c r="SX142" i="16"/>
  <c r="SY142" i="16"/>
  <c r="SW144" i="16"/>
  <c r="SX144" i="16"/>
  <c r="SY144" i="16"/>
  <c r="SW145" i="16"/>
  <c r="SX145" i="16"/>
  <c r="SY145" i="16"/>
  <c r="SW146" i="16"/>
  <c r="SX146" i="16"/>
  <c r="SY146" i="16"/>
  <c r="SW168" i="16"/>
  <c r="SX168" i="16"/>
  <c r="SY168" i="16"/>
  <c r="SW171" i="16"/>
  <c r="SX171" i="16"/>
  <c r="SY171" i="16"/>
  <c r="SW173" i="16"/>
  <c r="SX173" i="16"/>
  <c r="SY173" i="16"/>
  <c r="SW179" i="16"/>
  <c r="SX179" i="16"/>
  <c r="SY179" i="16"/>
  <c r="SW198" i="16"/>
  <c r="SX198" i="16"/>
  <c r="SY198" i="16"/>
  <c r="SW199" i="16"/>
  <c r="SX199" i="16"/>
  <c r="SY199" i="16"/>
  <c r="SW201" i="16"/>
  <c r="SX201" i="16"/>
  <c r="SY201" i="16"/>
  <c r="SW202" i="16"/>
  <c r="SX202" i="16"/>
  <c r="SY202" i="16"/>
  <c r="SW319" i="16"/>
  <c r="SX319" i="16"/>
  <c r="SY319" i="16"/>
  <c r="SW224" i="16"/>
  <c r="SX224" i="16"/>
  <c r="SY224" i="16"/>
  <c r="SW225" i="16"/>
  <c r="SX225" i="16"/>
  <c r="SY225" i="16"/>
  <c r="SW226" i="16"/>
  <c r="SX226" i="16"/>
  <c r="SY226" i="16"/>
  <c r="SW227" i="16"/>
  <c r="SX227" i="16"/>
  <c r="SY227" i="16"/>
  <c r="SW228" i="16"/>
  <c r="SX228" i="16"/>
  <c r="SY228" i="16"/>
  <c r="SW229" i="16"/>
  <c r="SX229" i="16"/>
  <c r="SY229" i="16"/>
  <c r="SW230" i="16"/>
  <c r="SX230" i="16"/>
  <c r="SY230" i="16"/>
  <c r="SW231" i="16"/>
  <c r="SX231" i="16"/>
  <c r="SY231" i="16"/>
  <c r="SW239" i="16"/>
  <c r="SX239" i="16"/>
  <c r="SY239" i="16"/>
  <c r="SW240" i="16"/>
  <c r="SX240" i="16"/>
  <c r="SY240" i="16"/>
  <c r="SW247" i="16"/>
  <c r="SX247" i="16"/>
  <c r="SY247" i="16"/>
  <c r="SW24" i="16"/>
  <c r="SX24" i="16"/>
  <c r="SY24" i="16"/>
  <c r="SW28" i="16"/>
  <c r="SX28" i="16"/>
  <c r="SY28" i="16"/>
  <c r="SW29" i="16"/>
  <c r="SX29" i="16"/>
  <c r="SY29" i="16"/>
  <c r="SW38" i="16"/>
  <c r="SX38" i="16"/>
  <c r="SY38" i="16"/>
  <c r="SW47" i="16"/>
  <c r="SX47" i="16"/>
  <c r="SY47" i="16"/>
  <c r="SW48" i="16"/>
  <c r="SX48" i="16"/>
  <c r="SY48" i="16"/>
  <c r="SW50" i="16"/>
  <c r="SX50" i="16"/>
  <c r="SY50" i="16"/>
  <c r="SW54" i="16"/>
  <c r="SX54" i="16"/>
  <c r="SY54" i="16"/>
  <c r="SW61" i="16"/>
  <c r="SX61" i="16"/>
  <c r="SY61" i="16"/>
  <c r="SW64" i="16"/>
  <c r="SX64" i="16"/>
  <c r="SY64" i="16"/>
  <c r="SW67" i="16"/>
  <c r="SX67" i="16"/>
  <c r="SY67" i="16"/>
  <c r="SW70" i="16"/>
  <c r="SX70" i="16"/>
  <c r="SY70" i="16"/>
  <c r="SW71" i="16"/>
  <c r="SX71" i="16"/>
  <c r="SY71" i="16"/>
  <c r="SW253" i="16"/>
  <c r="SX253" i="16"/>
  <c r="SY253" i="16"/>
  <c r="SW257" i="16"/>
  <c r="SX257" i="16"/>
  <c r="SY257" i="16"/>
  <c r="SW258" i="16"/>
  <c r="SX258" i="16"/>
  <c r="SY258" i="16"/>
  <c r="SW259" i="16"/>
  <c r="SX259" i="16"/>
  <c r="SY259" i="16"/>
  <c r="SW261" i="16"/>
  <c r="SX261" i="16"/>
  <c r="SY261" i="16"/>
  <c r="SW262" i="16"/>
  <c r="SX262" i="16"/>
  <c r="SY262" i="16"/>
  <c r="SW264" i="16"/>
  <c r="SX264" i="16"/>
  <c r="SY264" i="16"/>
  <c r="SW267" i="16"/>
  <c r="SX267" i="16"/>
  <c r="SY267" i="16"/>
  <c r="SW269" i="16"/>
  <c r="SX269" i="16"/>
  <c r="SY269" i="16"/>
  <c r="SW270" i="16"/>
  <c r="SX270" i="16"/>
  <c r="SY270" i="16"/>
  <c r="SW271" i="16"/>
  <c r="SX271" i="16"/>
  <c r="SY271" i="16"/>
  <c r="SW272" i="16"/>
  <c r="SX272" i="16"/>
  <c r="SY272" i="16"/>
  <c r="SW277" i="16"/>
  <c r="SX277" i="16"/>
  <c r="SY277" i="16"/>
  <c r="SW94" i="16"/>
  <c r="SX94" i="16"/>
  <c r="SY94" i="16"/>
  <c r="SW95" i="16"/>
  <c r="SX95" i="16"/>
  <c r="SY95" i="16"/>
  <c r="SW96" i="16"/>
  <c r="SX96" i="16"/>
  <c r="SY96" i="16"/>
  <c r="SW100" i="16"/>
  <c r="SX100" i="16"/>
  <c r="SY100" i="16"/>
  <c r="SW101" i="16"/>
  <c r="SX101" i="16"/>
  <c r="SY101" i="16"/>
  <c r="SW109" i="16"/>
  <c r="SX109" i="16"/>
  <c r="SY109" i="16"/>
  <c r="SW111" i="16"/>
  <c r="SX111" i="16"/>
  <c r="SY111" i="16"/>
  <c r="SW125" i="16"/>
  <c r="SX125" i="16"/>
  <c r="SY125" i="16"/>
  <c r="SW131" i="16"/>
  <c r="SX131" i="16"/>
  <c r="SY131" i="16"/>
  <c r="SW132" i="16"/>
  <c r="SX132" i="16"/>
  <c r="SY132" i="16"/>
  <c r="SW135" i="16"/>
  <c r="SX135" i="16"/>
  <c r="SY135" i="16"/>
  <c r="SW140" i="16"/>
  <c r="SX140" i="16"/>
  <c r="SY140" i="16"/>
  <c r="SW143" i="16"/>
  <c r="SX143" i="16"/>
  <c r="SY143" i="16"/>
  <c r="SW150" i="16"/>
  <c r="SX150" i="16"/>
  <c r="SY150" i="16"/>
  <c r="SW151" i="16"/>
  <c r="SX151" i="16"/>
  <c r="SY151" i="16"/>
  <c r="SW153" i="16"/>
  <c r="SX153" i="16"/>
  <c r="SY153" i="16"/>
  <c r="SW155" i="16"/>
  <c r="SX155" i="16"/>
  <c r="SY155" i="16"/>
  <c r="SW176" i="16"/>
  <c r="SX176" i="16"/>
  <c r="SY176" i="16"/>
  <c r="SW177" i="16"/>
  <c r="SX177" i="16"/>
  <c r="SY177" i="16"/>
  <c r="SW178" i="16"/>
  <c r="SX178" i="16"/>
  <c r="SY178" i="16"/>
  <c r="SW196" i="16"/>
  <c r="SX196" i="16"/>
  <c r="SY196" i="16"/>
  <c r="SW197" i="16"/>
  <c r="SX197" i="16"/>
  <c r="SY197" i="16"/>
  <c r="SW285" i="16"/>
  <c r="SX285" i="16"/>
  <c r="SY285" i="16"/>
  <c r="SW286" i="16"/>
  <c r="SX286" i="16"/>
  <c r="SY286" i="16"/>
  <c r="SW219" i="16"/>
  <c r="SX219" i="16"/>
  <c r="SY219" i="16"/>
  <c r="SW245" i="16"/>
  <c r="SX245" i="16"/>
  <c r="SY245" i="16"/>
  <c r="SW248" i="16"/>
  <c r="SX248" i="16"/>
  <c r="SY248" i="16"/>
  <c r="SW249" i="16"/>
  <c r="SX249" i="16"/>
  <c r="SY249" i="16"/>
  <c r="SW250" i="16"/>
  <c r="SX250" i="16"/>
  <c r="SY250" i="16"/>
  <c r="SW252" i="16"/>
  <c r="SX252" i="16"/>
  <c r="SY252" i="16"/>
  <c r="SW58" i="16"/>
  <c r="SX58" i="16"/>
  <c r="SY58" i="16"/>
  <c r="SW122" i="16"/>
  <c r="SX122" i="16"/>
  <c r="SY122" i="16"/>
  <c r="SW123" i="16"/>
  <c r="SX123" i="16"/>
  <c r="SY123" i="16"/>
  <c r="SW124" i="16"/>
  <c r="SX124" i="16"/>
  <c r="SY124" i="16"/>
  <c r="SW180" i="16"/>
  <c r="SX180" i="16"/>
  <c r="SY180" i="16"/>
  <c r="SW181" i="16"/>
  <c r="SX181" i="16"/>
  <c r="SY181" i="16"/>
  <c r="SW193" i="16"/>
  <c r="SX193" i="16"/>
  <c r="SY193" i="16"/>
  <c r="SW194" i="16"/>
  <c r="SX194" i="16"/>
  <c r="SY194" i="16"/>
  <c r="SW203" i="16"/>
  <c r="SX203" i="16"/>
  <c r="SY203" i="16"/>
  <c r="SW204" i="16"/>
  <c r="SX204" i="16"/>
  <c r="SY204" i="16"/>
  <c r="SW205" i="16"/>
  <c r="SX205" i="16"/>
  <c r="SY205" i="16"/>
  <c r="SW211" i="16"/>
  <c r="SX211" i="16"/>
  <c r="SY211" i="16"/>
  <c r="SW119" i="16"/>
  <c r="SX119" i="16"/>
  <c r="SY119" i="16"/>
  <c r="SW120" i="16"/>
  <c r="SX120" i="16"/>
  <c r="SY120" i="16"/>
  <c r="SW121" i="16"/>
  <c r="SX121" i="16"/>
  <c r="SY121" i="16"/>
  <c r="SW174" i="16"/>
  <c r="SX174" i="16"/>
  <c r="SY174" i="16"/>
  <c r="SW175" i="16"/>
  <c r="SX175" i="16"/>
  <c r="SY175" i="16"/>
  <c r="SW182" i="16"/>
  <c r="SX182" i="16"/>
  <c r="SY182" i="16"/>
  <c r="SW183" i="16"/>
  <c r="SX183" i="16"/>
  <c r="SY183" i="16"/>
  <c r="SW184" i="16"/>
  <c r="SX184" i="16"/>
  <c r="SY184" i="16"/>
  <c r="SW185" i="16"/>
  <c r="SX185" i="16"/>
  <c r="SY185" i="16"/>
  <c r="SW187" i="16"/>
  <c r="SX187" i="16"/>
  <c r="SY187" i="16"/>
  <c r="SW188" i="16"/>
  <c r="SX188" i="16"/>
  <c r="SY188" i="16"/>
  <c r="SW189" i="16"/>
  <c r="SX189" i="16"/>
  <c r="SY189" i="16"/>
  <c r="SW190" i="16"/>
  <c r="SX190" i="16"/>
  <c r="SY190" i="16"/>
  <c r="SW191" i="16"/>
  <c r="SX191" i="16"/>
  <c r="SY191" i="16"/>
  <c r="SW192" i="16"/>
  <c r="SX192" i="16"/>
  <c r="SY192" i="16"/>
  <c r="SW195" i="16"/>
  <c r="SX195" i="16"/>
  <c r="SY195" i="16"/>
  <c r="SW206" i="16"/>
  <c r="SX206" i="16"/>
  <c r="SY206" i="16"/>
  <c r="SW207" i="16"/>
  <c r="SX207" i="16"/>
  <c r="SY207" i="16"/>
  <c r="SW208" i="16"/>
  <c r="SX208" i="16"/>
  <c r="SY208" i="16"/>
  <c r="SW209" i="16"/>
  <c r="SX209" i="16"/>
  <c r="SY209" i="16"/>
  <c r="SW210" i="16"/>
  <c r="SX210" i="16"/>
  <c r="SY210" i="16"/>
  <c r="SW212" i="16"/>
  <c r="SX212" i="16"/>
  <c r="SY212" i="16"/>
  <c r="SW213" i="16"/>
  <c r="SX213" i="16"/>
  <c r="SY213" i="16"/>
  <c r="SW214" i="16"/>
  <c r="SX214" i="16"/>
  <c r="SY214" i="16"/>
  <c r="SW215" i="16"/>
  <c r="SX215" i="16"/>
  <c r="SY215" i="16"/>
  <c r="SW216" i="16"/>
  <c r="SX216" i="16"/>
  <c r="SY216" i="16"/>
  <c r="SW217" i="16"/>
  <c r="SX217" i="16"/>
  <c r="SY217" i="16"/>
  <c r="SW218" i="16"/>
  <c r="SX218" i="16"/>
  <c r="SY218" i="16"/>
  <c r="SW246" i="16"/>
  <c r="SX246" i="16"/>
  <c r="SY246" i="16"/>
  <c r="SW282" i="16"/>
  <c r="SX282" i="16"/>
  <c r="SY282" i="16"/>
  <c r="SW11" i="16"/>
  <c r="SX11" i="16"/>
  <c r="SY11" i="16"/>
  <c r="SR84" i="16"/>
  <c r="SS84" i="16"/>
  <c r="ST84" i="16"/>
  <c r="SU84" i="16"/>
  <c r="GR6" i="16"/>
  <c r="GR7" i="16"/>
  <c r="GR8" i="16"/>
  <c r="GR9" i="16"/>
  <c r="GR10" i="16"/>
  <c r="GR11" i="16"/>
  <c r="GR12" i="16"/>
  <c r="GR13" i="16"/>
  <c r="GR14" i="16"/>
  <c r="GR15" i="16"/>
  <c r="GR16" i="16"/>
  <c r="GR17" i="16"/>
  <c r="GR18" i="16"/>
  <c r="GR19" i="16"/>
  <c r="GR20" i="16"/>
  <c r="GR21" i="16"/>
  <c r="GR22" i="16"/>
  <c r="GR23" i="16"/>
  <c r="GR24" i="16"/>
  <c r="GR25" i="16"/>
  <c r="GR26" i="16"/>
  <c r="GR27" i="16"/>
  <c r="GR28" i="16"/>
  <c r="GR29" i="16"/>
  <c r="GR30" i="16"/>
  <c r="GR31" i="16"/>
  <c r="GR32" i="16"/>
  <c r="GR33" i="16"/>
  <c r="GR34" i="16"/>
  <c r="GR35" i="16"/>
  <c r="GR36" i="16"/>
  <c r="GR37" i="16"/>
  <c r="GR38" i="16"/>
  <c r="GR39" i="16"/>
  <c r="GR40" i="16"/>
  <c r="GR41" i="16"/>
  <c r="GR42" i="16"/>
  <c r="GR43" i="16"/>
  <c r="GR44" i="16"/>
  <c r="GR45" i="16"/>
  <c r="GR46" i="16"/>
  <c r="GR47" i="16"/>
  <c r="GR48" i="16"/>
  <c r="GR49" i="16"/>
  <c r="GR50" i="16"/>
  <c r="GR51" i="16"/>
  <c r="GR52" i="16"/>
  <c r="GR53" i="16"/>
  <c r="GR54" i="16"/>
  <c r="GR55" i="16"/>
  <c r="GR56" i="16"/>
  <c r="GR57" i="16"/>
  <c r="GR58" i="16"/>
  <c r="GR59" i="16"/>
  <c r="GR60" i="16"/>
  <c r="GR61" i="16"/>
  <c r="GR62" i="16"/>
  <c r="GR63" i="16"/>
  <c r="GR64" i="16"/>
  <c r="GR65" i="16"/>
  <c r="GR66" i="16"/>
  <c r="GR67" i="16"/>
  <c r="GR68" i="16"/>
  <c r="GR69" i="16"/>
  <c r="GR70" i="16"/>
  <c r="GR71" i="16"/>
  <c r="GR72" i="16"/>
  <c r="GR73" i="16"/>
  <c r="GR74" i="16"/>
  <c r="GR75" i="16"/>
  <c r="GR76" i="16"/>
  <c r="GR77" i="16"/>
  <c r="GR78" i="16"/>
  <c r="GR79" i="16"/>
  <c r="GR80" i="16"/>
  <c r="GR81" i="16"/>
  <c r="GR82" i="16"/>
  <c r="GR83" i="16"/>
  <c r="GR84" i="16"/>
  <c r="GR85" i="16"/>
  <c r="GR86" i="16"/>
  <c r="GR87" i="16"/>
  <c r="GR88" i="16"/>
  <c r="GR89" i="16"/>
  <c r="GR90" i="16"/>
  <c r="GR91" i="16"/>
  <c r="GR92" i="16"/>
  <c r="GR93" i="16"/>
  <c r="GR253" i="16"/>
  <c r="GR254" i="16"/>
  <c r="GR255" i="16"/>
  <c r="GR256" i="16"/>
  <c r="GR257" i="16"/>
  <c r="GR258" i="16"/>
  <c r="GR259" i="16"/>
  <c r="GR260" i="16"/>
  <c r="GR261" i="16"/>
  <c r="GR262" i="16"/>
  <c r="GR263" i="16"/>
  <c r="GR264" i="16"/>
  <c r="GR265" i="16"/>
  <c r="GR266" i="16"/>
  <c r="GR267" i="16"/>
  <c r="GR268" i="16"/>
  <c r="GR269" i="16"/>
  <c r="GR270" i="16"/>
  <c r="GR271" i="16"/>
  <c r="GR272" i="16"/>
  <c r="GR273" i="16"/>
  <c r="GR274" i="16"/>
  <c r="GR275" i="16"/>
  <c r="GR276" i="16"/>
  <c r="GR277" i="16"/>
  <c r="GR278" i="16"/>
  <c r="GR279" i="16"/>
  <c r="GR280" i="16"/>
  <c r="GR94" i="16"/>
  <c r="GR95" i="16"/>
  <c r="GR96" i="16"/>
  <c r="GR97" i="16"/>
  <c r="GR98" i="16"/>
  <c r="GR99" i="16"/>
  <c r="GR100" i="16"/>
  <c r="GR101" i="16"/>
  <c r="GR102" i="16"/>
  <c r="GR103" i="16"/>
  <c r="GR104" i="16"/>
  <c r="GR105" i="16"/>
  <c r="GR106" i="16"/>
  <c r="GR107" i="16"/>
  <c r="GR108" i="16"/>
  <c r="GR109" i="16"/>
  <c r="GR110" i="16"/>
  <c r="GR111" i="16"/>
  <c r="GR112" i="16"/>
  <c r="GR113" i="16"/>
  <c r="GR114" i="16"/>
  <c r="GR115" i="16"/>
  <c r="GR116" i="16"/>
  <c r="GR117" i="16"/>
  <c r="GR118" i="16"/>
  <c r="GR119" i="16"/>
  <c r="GR120" i="16"/>
  <c r="GR121" i="16"/>
  <c r="GR122" i="16"/>
  <c r="GR123" i="16"/>
  <c r="GR124" i="16"/>
  <c r="GR125" i="16"/>
  <c r="GR126" i="16"/>
  <c r="GR127" i="16"/>
  <c r="GR128" i="16"/>
  <c r="GR129" i="16"/>
  <c r="GR130" i="16"/>
  <c r="GR131" i="16"/>
  <c r="GR132" i="16"/>
  <c r="GR133" i="16"/>
  <c r="GR134" i="16"/>
  <c r="GR135" i="16"/>
  <c r="GR136" i="16"/>
  <c r="GR137" i="16"/>
  <c r="GR138" i="16"/>
  <c r="GR139" i="16"/>
  <c r="GR140" i="16"/>
  <c r="GR141" i="16"/>
  <c r="GR142" i="16"/>
  <c r="GR143" i="16"/>
  <c r="GR144" i="16"/>
  <c r="GR145" i="16"/>
  <c r="GR146" i="16"/>
  <c r="GR147" i="16"/>
  <c r="GR148" i="16"/>
  <c r="GR149" i="16"/>
  <c r="GR150" i="16"/>
  <c r="GR151" i="16"/>
  <c r="GR152" i="16"/>
  <c r="GR153" i="16"/>
  <c r="GR154" i="16"/>
  <c r="GR155" i="16"/>
  <c r="GR156" i="16"/>
  <c r="GR157" i="16"/>
  <c r="GR158" i="16"/>
  <c r="GR159" i="16"/>
  <c r="GR160" i="16"/>
  <c r="GR161" i="16"/>
  <c r="GR162" i="16"/>
  <c r="GR163" i="16"/>
  <c r="GR164" i="16"/>
  <c r="GR165" i="16"/>
  <c r="GR166" i="16"/>
  <c r="GR167" i="16"/>
  <c r="GR168" i="16"/>
  <c r="GR169" i="16"/>
  <c r="GR170" i="16"/>
  <c r="GR171" i="16"/>
  <c r="GR172" i="16"/>
  <c r="GR173" i="16"/>
  <c r="GR174" i="16"/>
  <c r="GR175" i="16"/>
  <c r="GR176" i="16"/>
  <c r="GR177" i="16"/>
  <c r="GR178" i="16"/>
  <c r="GR179" i="16"/>
  <c r="GR180" i="16"/>
  <c r="GR181" i="16"/>
  <c r="GR182" i="16"/>
  <c r="GR183" i="16"/>
  <c r="GR184" i="16"/>
  <c r="GR185" i="16"/>
  <c r="GR186" i="16"/>
  <c r="GR187" i="16"/>
  <c r="GR188" i="16"/>
  <c r="GR189" i="16"/>
  <c r="GR190" i="16"/>
  <c r="GR191" i="16"/>
  <c r="GR192" i="16"/>
  <c r="GR193" i="16"/>
  <c r="GR194" i="16"/>
  <c r="GR195" i="16"/>
  <c r="GR196" i="16"/>
  <c r="GR197" i="16"/>
  <c r="GR198" i="16"/>
  <c r="GR199" i="16"/>
  <c r="GR200" i="16"/>
  <c r="GR201" i="16"/>
  <c r="GR202" i="16"/>
  <c r="GR203" i="16"/>
  <c r="GR204" i="16"/>
  <c r="GR205" i="16"/>
  <c r="GR206" i="16"/>
  <c r="GR207" i="16"/>
  <c r="GR208" i="16"/>
  <c r="GR209" i="16"/>
  <c r="GR210" i="16"/>
  <c r="GR211" i="16"/>
  <c r="GR212" i="16"/>
  <c r="GR213" i="16"/>
  <c r="GR214" i="16"/>
  <c r="GR215" i="16"/>
  <c r="GR216" i="16"/>
  <c r="GR217" i="16"/>
  <c r="GR218" i="16"/>
  <c r="GR281" i="16"/>
  <c r="GR282" i="16"/>
  <c r="GR283" i="16"/>
  <c r="GR284" i="16"/>
  <c r="GR285" i="16"/>
  <c r="GR286" i="16"/>
  <c r="GR287" i="16"/>
  <c r="GR288" i="16"/>
  <c r="GR289" i="16"/>
  <c r="GR290" i="16"/>
  <c r="GR291" i="16"/>
  <c r="GR292" i="16"/>
  <c r="GR293" i="16"/>
  <c r="GR294" i="16"/>
  <c r="GR295" i="16"/>
  <c r="GR296" i="16"/>
  <c r="GR297" i="16"/>
  <c r="GR298" i="16"/>
  <c r="GR299" i="16"/>
  <c r="GR300" i="16"/>
  <c r="GR301" i="16"/>
  <c r="GR302" i="16"/>
  <c r="GR303" i="16"/>
  <c r="GR304" i="16"/>
  <c r="GR305" i="16"/>
  <c r="GR306" i="16"/>
  <c r="GR307" i="16"/>
  <c r="GR308" i="16"/>
  <c r="GR309" i="16"/>
  <c r="GR310" i="16"/>
  <c r="GR311" i="16"/>
  <c r="GR312" i="16"/>
  <c r="GR313" i="16"/>
  <c r="GR314" i="16"/>
  <c r="GR315" i="16"/>
  <c r="GR316" i="16"/>
  <c r="GR317" i="16"/>
  <c r="GR318" i="16"/>
  <c r="GR319" i="16"/>
  <c r="GR320" i="16"/>
  <c r="GR321" i="16"/>
  <c r="GR322" i="16"/>
  <c r="GR323" i="16"/>
  <c r="GR324" i="16"/>
  <c r="GR325" i="16"/>
  <c r="GR326" i="16"/>
  <c r="GR327" i="16"/>
  <c r="GR328" i="16"/>
  <c r="GR329" i="16"/>
  <c r="GR330" i="16"/>
  <c r="GR331" i="16"/>
  <c r="GR332" i="16"/>
  <c r="GR333" i="16"/>
  <c r="GR334" i="16"/>
  <c r="GR335" i="16"/>
  <c r="GR219" i="16"/>
  <c r="GR220" i="16"/>
  <c r="GR221" i="16"/>
  <c r="GR222" i="16"/>
  <c r="GR223" i="16"/>
  <c r="GR224" i="16"/>
  <c r="GR225" i="16"/>
  <c r="GR226" i="16"/>
  <c r="GR227" i="16"/>
  <c r="GR228" i="16"/>
  <c r="GR229" i="16"/>
  <c r="GR230" i="16"/>
  <c r="GR231" i="16"/>
  <c r="GR232" i="16"/>
  <c r="GR233" i="16"/>
  <c r="GR234" i="16"/>
  <c r="GR235" i="16"/>
  <c r="GR236" i="16"/>
  <c r="GR237" i="16"/>
  <c r="GR238" i="16"/>
  <c r="GR239" i="16"/>
  <c r="GR240" i="16"/>
  <c r="GR241" i="16"/>
  <c r="GR242" i="16"/>
  <c r="GR243" i="16"/>
  <c r="GR244" i="16"/>
  <c r="GR245" i="16"/>
  <c r="GR246" i="16"/>
  <c r="GR247" i="16"/>
  <c r="GR248" i="16"/>
  <c r="GR249" i="16"/>
  <c r="GR250" i="16"/>
  <c r="GR251" i="16"/>
  <c r="GR252" i="16"/>
  <c r="GP6" i="16"/>
  <c r="GP7" i="16"/>
  <c r="GP8" i="16"/>
  <c r="GP9" i="16"/>
  <c r="GP10" i="16"/>
  <c r="GP11" i="16"/>
  <c r="GK11" i="16" s="1"/>
  <c r="GP13" i="16"/>
  <c r="GK13" i="16" s="1"/>
  <c r="GP14" i="16"/>
  <c r="GP15" i="16"/>
  <c r="GS15" i="16" s="1"/>
  <c r="GP16" i="16"/>
  <c r="GP17" i="16"/>
  <c r="GP18" i="16"/>
  <c r="GP19" i="16"/>
  <c r="GP20" i="16"/>
  <c r="GS20" i="16" s="1"/>
  <c r="GP21" i="16"/>
  <c r="GP22" i="16"/>
  <c r="GP23" i="16"/>
  <c r="GP24" i="16"/>
  <c r="GP25" i="16"/>
  <c r="GK25" i="16" s="1"/>
  <c r="GP26" i="16"/>
  <c r="GP27" i="16"/>
  <c r="GP28" i="16"/>
  <c r="GK28" i="16" s="1"/>
  <c r="GP29" i="16"/>
  <c r="GP30" i="16"/>
  <c r="GK30" i="16" s="1"/>
  <c r="GP31" i="16"/>
  <c r="GP32" i="16"/>
  <c r="GP33" i="16"/>
  <c r="GP34" i="16"/>
  <c r="GP35" i="16"/>
  <c r="GP36" i="16"/>
  <c r="GS36" i="16" s="1"/>
  <c r="GP37" i="16"/>
  <c r="GP38" i="16"/>
  <c r="GP39" i="16"/>
  <c r="GP40" i="16"/>
  <c r="GK40" i="16" s="1"/>
  <c r="GP41" i="16"/>
  <c r="GP42" i="16"/>
  <c r="GK42" i="16" s="1"/>
  <c r="GP43" i="16"/>
  <c r="GP44" i="16"/>
  <c r="GP45" i="16"/>
  <c r="GK45" i="16" s="1"/>
  <c r="GP46" i="16"/>
  <c r="GP47" i="16"/>
  <c r="GP48" i="16"/>
  <c r="GP49" i="16"/>
  <c r="GP50" i="16"/>
  <c r="GP51" i="16"/>
  <c r="GP52" i="16"/>
  <c r="GP53" i="16"/>
  <c r="GK53" i="16" s="1"/>
  <c r="GP54" i="16"/>
  <c r="GK54" i="16" s="1"/>
  <c r="GP55" i="16"/>
  <c r="GK55" i="16" s="1"/>
  <c r="GP56" i="16"/>
  <c r="GP57" i="16"/>
  <c r="GP58" i="16"/>
  <c r="GK58" i="16" s="1"/>
  <c r="GP59" i="16"/>
  <c r="GP60" i="16"/>
  <c r="GP61" i="16"/>
  <c r="GK61" i="16" s="1"/>
  <c r="GP62" i="16"/>
  <c r="GP63" i="16"/>
  <c r="GP64" i="16"/>
  <c r="GP65" i="16"/>
  <c r="GP66" i="16"/>
  <c r="GP67" i="16"/>
  <c r="GP68" i="16"/>
  <c r="GP69" i="16"/>
  <c r="GK69" i="16" s="1"/>
  <c r="GP70" i="16"/>
  <c r="GK70" i="16" s="1"/>
  <c r="GP71" i="16"/>
  <c r="GP72" i="16"/>
  <c r="GP73" i="16"/>
  <c r="GP74" i="16"/>
  <c r="GP75" i="16"/>
  <c r="GP76" i="16"/>
  <c r="GP77" i="16"/>
  <c r="GK77" i="16" s="1"/>
  <c r="GP78" i="16"/>
  <c r="GK78" i="16" s="1"/>
  <c r="GP79" i="16"/>
  <c r="GP80" i="16"/>
  <c r="GP81" i="16"/>
  <c r="GP82" i="16"/>
  <c r="GK82" i="16" s="1"/>
  <c r="GP83" i="16"/>
  <c r="GK83" i="16" s="1"/>
  <c r="GP84" i="16"/>
  <c r="GK84" i="16" s="1"/>
  <c r="GP85" i="16"/>
  <c r="GK85" i="16" s="1"/>
  <c r="GP86" i="16"/>
  <c r="GP87" i="16"/>
  <c r="GS87" i="16" s="1"/>
  <c r="GP88" i="16"/>
  <c r="GK88" i="16" s="1"/>
  <c r="GP89" i="16"/>
  <c r="GP90" i="16"/>
  <c r="GP91" i="16"/>
  <c r="GP92" i="16"/>
  <c r="GP93" i="16"/>
  <c r="GK93" i="16" s="1"/>
  <c r="GP253" i="16"/>
  <c r="GP254" i="16"/>
  <c r="GP255" i="16"/>
  <c r="GP256" i="16"/>
  <c r="GP257" i="16"/>
  <c r="GP258" i="16"/>
  <c r="GP259" i="16"/>
  <c r="GK259" i="16" s="1"/>
  <c r="GP260" i="16"/>
  <c r="GK260" i="16" s="1"/>
  <c r="GP261" i="16"/>
  <c r="GK261" i="16" s="1"/>
  <c r="GP262" i="16"/>
  <c r="GP263" i="16"/>
  <c r="GP264" i="16"/>
  <c r="GP265" i="16"/>
  <c r="GP266" i="16"/>
  <c r="GP267" i="16"/>
  <c r="GP268" i="16"/>
  <c r="GK268" i="16" s="1"/>
  <c r="GP269" i="16"/>
  <c r="GP270" i="16"/>
  <c r="GP271" i="16"/>
  <c r="GP272" i="16"/>
  <c r="GK272" i="16" s="1"/>
  <c r="GP273" i="16"/>
  <c r="GP274" i="16"/>
  <c r="GP275" i="16"/>
  <c r="GK275" i="16" s="1"/>
  <c r="GP276" i="16"/>
  <c r="GP277" i="16"/>
  <c r="GK277" i="16" s="1"/>
  <c r="GP278" i="16"/>
  <c r="GS278" i="16" s="1"/>
  <c r="GP279" i="16"/>
  <c r="GP280" i="16"/>
  <c r="GP94" i="16"/>
  <c r="GP95" i="16"/>
  <c r="GK95" i="16" s="1"/>
  <c r="GP96" i="16"/>
  <c r="GP97" i="16"/>
  <c r="GK97" i="16" s="1"/>
  <c r="GP98" i="16"/>
  <c r="GK98" i="16" s="1"/>
  <c r="GP99" i="16"/>
  <c r="GK99" i="16" s="1"/>
  <c r="GP100" i="16"/>
  <c r="GP101" i="16"/>
  <c r="GP102" i="16"/>
  <c r="GP103" i="16"/>
  <c r="GP104" i="16"/>
  <c r="GK104" i="16" s="1"/>
  <c r="GP105" i="16"/>
  <c r="GK105" i="16" s="1"/>
  <c r="GP106" i="16"/>
  <c r="GK106" i="16" s="1"/>
  <c r="GP107" i="16"/>
  <c r="GK107" i="16" s="1"/>
  <c r="GP108" i="16"/>
  <c r="GP109" i="16"/>
  <c r="GP110" i="16"/>
  <c r="GP111" i="16"/>
  <c r="GP112" i="16"/>
  <c r="GS112" i="16" s="1"/>
  <c r="GP113" i="16"/>
  <c r="GK113" i="16" s="1"/>
  <c r="GP114" i="16"/>
  <c r="GP115" i="16"/>
  <c r="GP116" i="16"/>
  <c r="GP117" i="16"/>
  <c r="GP118" i="16"/>
  <c r="GP119" i="16"/>
  <c r="GP120" i="16"/>
  <c r="GP121" i="16"/>
  <c r="GP122" i="16"/>
  <c r="GK122" i="16" s="1"/>
  <c r="GP123" i="16"/>
  <c r="GP124" i="16"/>
  <c r="GP125" i="16"/>
  <c r="GP126" i="16"/>
  <c r="GP127" i="16"/>
  <c r="GK127" i="16" s="1"/>
  <c r="GP128" i="16"/>
  <c r="GP129" i="16"/>
  <c r="GP130" i="16"/>
  <c r="GP131" i="16"/>
  <c r="GK131" i="16" s="1"/>
  <c r="GP132" i="16"/>
  <c r="GK132" i="16" s="1"/>
  <c r="GP133" i="16"/>
  <c r="GP134" i="16"/>
  <c r="GP135" i="16"/>
  <c r="GK135" i="16" s="1"/>
  <c r="GP136" i="16"/>
  <c r="GP137" i="16"/>
  <c r="GK137" i="16" s="1"/>
  <c r="GP138" i="16"/>
  <c r="GP139" i="16"/>
  <c r="GP140" i="16"/>
  <c r="GP141" i="16"/>
  <c r="GP142" i="16"/>
  <c r="GP143" i="16"/>
  <c r="GP144" i="16"/>
  <c r="GP145" i="16"/>
  <c r="GK145" i="16" s="1"/>
  <c r="GP146" i="16"/>
  <c r="GK146" i="16" s="1"/>
  <c r="GP147" i="16"/>
  <c r="GP148" i="16"/>
  <c r="GK148" i="16" s="1"/>
  <c r="GP149" i="16"/>
  <c r="GK149" i="16" s="1"/>
  <c r="GP150" i="16"/>
  <c r="GK150" i="16" s="1"/>
  <c r="GP151" i="16"/>
  <c r="GK151" i="16" s="1"/>
  <c r="GP152" i="16"/>
  <c r="GP153" i="16"/>
  <c r="GK153" i="16" s="1"/>
  <c r="GP154" i="16"/>
  <c r="GK154" i="16" s="1"/>
  <c r="GP155" i="16"/>
  <c r="GP156" i="16"/>
  <c r="GP157" i="16"/>
  <c r="GP158" i="16"/>
  <c r="GP159" i="16"/>
  <c r="GP160" i="16"/>
  <c r="GS160" i="16" s="1"/>
  <c r="GP161" i="16"/>
  <c r="GS161" i="16" s="1"/>
  <c r="GP162" i="16"/>
  <c r="GS162" i="16" s="1"/>
  <c r="GP163" i="16"/>
  <c r="GP164" i="16"/>
  <c r="GP165" i="16"/>
  <c r="GP166" i="16"/>
  <c r="GP167" i="16"/>
  <c r="GP168" i="16"/>
  <c r="GS168" i="16" s="1"/>
  <c r="GP169" i="16"/>
  <c r="GP170" i="16"/>
  <c r="GS170" i="16" s="1"/>
  <c r="GP171" i="16"/>
  <c r="GP172" i="16"/>
  <c r="GP173" i="16"/>
  <c r="GP174" i="16"/>
  <c r="GP175" i="16"/>
  <c r="GP176" i="16"/>
  <c r="GK176" i="16" s="1"/>
  <c r="GP177" i="16"/>
  <c r="GK177" i="16" s="1"/>
  <c r="GP178" i="16"/>
  <c r="GP179" i="16"/>
  <c r="GP180" i="16"/>
  <c r="GP181" i="16"/>
  <c r="GP182" i="16"/>
  <c r="GP183" i="16"/>
  <c r="GP184" i="16"/>
  <c r="GP185" i="16"/>
  <c r="GK185" i="16" s="1"/>
  <c r="GP186" i="16"/>
  <c r="GK186" i="16" s="1"/>
  <c r="GP187" i="16"/>
  <c r="GK187" i="16" s="1"/>
  <c r="GP188" i="16"/>
  <c r="GP189" i="16"/>
  <c r="GP190" i="16"/>
  <c r="GK190" i="16" s="1"/>
  <c r="GP191" i="16"/>
  <c r="GP192" i="16"/>
  <c r="GP193" i="16"/>
  <c r="GK193" i="16" s="1"/>
  <c r="GP194" i="16"/>
  <c r="GP195" i="16"/>
  <c r="GK195" i="16" s="1"/>
  <c r="GP196" i="16"/>
  <c r="GP197" i="16"/>
  <c r="GP198" i="16"/>
  <c r="GP199" i="16"/>
  <c r="GP200" i="16"/>
  <c r="GP201" i="16"/>
  <c r="GK201" i="16" s="1"/>
  <c r="GP202" i="16"/>
  <c r="GK202" i="16" s="1"/>
  <c r="GP203" i="16"/>
  <c r="GP204" i="16"/>
  <c r="GP205" i="16"/>
  <c r="GP206" i="16"/>
  <c r="GP207" i="16"/>
  <c r="GP208" i="16"/>
  <c r="GK208" i="16" s="1"/>
  <c r="GP209" i="16"/>
  <c r="GK209" i="16" s="1"/>
  <c r="GP210" i="16"/>
  <c r="GK210" i="16" s="1"/>
  <c r="GP211" i="16"/>
  <c r="GP212" i="16"/>
  <c r="GP213" i="16"/>
  <c r="GP214" i="16"/>
  <c r="GP215" i="16"/>
  <c r="GP216" i="16"/>
  <c r="GK216" i="16" s="1"/>
  <c r="GP217" i="16"/>
  <c r="GP218" i="16"/>
  <c r="GP281" i="16"/>
  <c r="GP282" i="16"/>
  <c r="GP283" i="16"/>
  <c r="GP284" i="16"/>
  <c r="GP285" i="16"/>
  <c r="GP286" i="16"/>
  <c r="GK286" i="16" s="1"/>
  <c r="GP287" i="16"/>
  <c r="GK287" i="16" s="1"/>
  <c r="GP288" i="16"/>
  <c r="GP289" i="16"/>
  <c r="GK289" i="16" s="1"/>
  <c r="GP290" i="16"/>
  <c r="GP291" i="16"/>
  <c r="GP292" i="16"/>
  <c r="GP293" i="16"/>
  <c r="GP294" i="16"/>
  <c r="GK294" i="16" s="1"/>
  <c r="GP295" i="16"/>
  <c r="GP296" i="16"/>
  <c r="GP297" i="16"/>
  <c r="GP298" i="16"/>
  <c r="GK298" i="16" s="1"/>
  <c r="GP299" i="16"/>
  <c r="GP300" i="16"/>
  <c r="GP301" i="16"/>
  <c r="GP302" i="16"/>
  <c r="GK302" i="16" s="1"/>
  <c r="GP303" i="16"/>
  <c r="GP304" i="16"/>
  <c r="GP305" i="16"/>
  <c r="GP306" i="16"/>
  <c r="GK306" i="16" s="1"/>
  <c r="GP307" i="16"/>
  <c r="GP308" i="16"/>
  <c r="GP309" i="16"/>
  <c r="GK309" i="16" s="1"/>
  <c r="GP310" i="16"/>
  <c r="GK310" i="16" s="1"/>
  <c r="GP311" i="16"/>
  <c r="GK311" i="16" s="1"/>
  <c r="GP312" i="16"/>
  <c r="GP313" i="16"/>
  <c r="GK313" i="16" s="1"/>
  <c r="GP314" i="16"/>
  <c r="GP315" i="16"/>
  <c r="GP316" i="16"/>
  <c r="GP317" i="16"/>
  <c r="GP318" i="16"/>
  <c r="GP319" i="16"/>
  <c r="GP320" i="16"/>
  <c r="GK320" i="16" s="1"/>
  <c r="GP321" i="16"/>
  <c r="GP322" i="16"/>
  <c r="GK322" i="16" s="1"/>
  <c r="GP323" i="16"/>
  <c r="GP324" i="16"/>
  <c r="GP325" i="16"/>
  <c r="GP326" i="16"/>
  <c r="GP327" i="16"/>
  <c r="GK327" i="16" s="1"/>
  <c r="GP328" i="16"/>
  <c r="GP329" i="16"/>
  <c r="GK329" i="16" s="1"/>
  <c r="GP330" i="16"/>
  <c r="GP331" i="16"/>
  <c r="GP332" i="16"/>
  <c r="GP333" i="16"/>
  <c r="GP334" i="16"/>
  <c r="GP335" i="16"/>
  <c r="GK335" i="16" s="1"/>
  <c r="GP219" i="16"/>
  <c r="GK219" i="16" s="1"/>
  <c r="GP220" i="16"/>
  <c r="GP221" i="16"/>
  <c r="GP222" i="16"/>
  <c r="GK222" i="16" s="1"/>
  <c r="GP223" i="16"/>
  <c r="GP224" i="16"/>
  <c r="GP225" i="16"/>
  <c r="GK225" i="16" s="1"/>
  <c r="GP226" i="16"/>
  <c r="GP227" i="16"/>
  <c r="GK227" i="16" s="1"/>
  <c r="GP228" i="16"/>
  <c r="GP229" i="16"/>
  <c r="GP230" i="16"/>
  <c r="GP231" i="16"/>
  <c r="GP232" i="16"/>
  <c r="GP233" i="16"/>
  <c r="GK233" i="16" s="1"/>
  <c r="GP234" i="16"/>
  <c r="GP235" i="16"/>
  <c r="GK235" i="16" s="1"/>
  <c r="GP236" i="16"/>
  <c r="GK236" i="16" s="1"/>
  <c r="GP237" i="16"/>
  <c r="GP238" i="16"/>
  <c r="GP239" i="16"/>
  <c r="GP240" i="16"/>
  <c r="GP241" i="16"/>
  <c r="GP242" i="16"/>
  <c r="GK242" i="16" s="1"/>
  <c r="GP243" i="16"/>
  <c r="GK243" i="16" s="1"/>
  <c r="GP244" i="16"/>
  <c r="GK244" i="16" s="1"/>
  <c r="GP245" i="16"/>
  <c r="GP246" i="16"/>
  <c r="GP247" i="16"/>
  <c r="GP248" i="16"/>
  <c r="GK248" i="16" s="1"/>
  <c r="GP249" i="16"/>
  <c r="GP250" i="16"/>
  <c r="GK250" i="16" s="1"/>
  <c r="GP251" i="16"/>
  <c r="GP252" i="16"/>
  <c r="GK252" i="16" s="1"/>
  <c r="GO6" i="16"/>
  <c r="AC6" i="16" s="1"/>
  <c r="GO7" i="16"/>
  <c r="AC7" i="16" s="1"/>
  <c r="GO8" i="16"/>
  <c r="AC8" i="16" s="1"/>
  <c r="GO9" i="16"/>
  <c r="AC9" i="16" s="1"/>
  <c r="GO10" i="16"/>
  <c r="AC10" i="16" s="1"/>
  <c r="GO11" i="16"/>
  <c r="AC11" i="16" s="1"/>
  <c r="GO12" i="16"/>
  <c r="AC12" i="16" s="1"/>
  <c r="GO13" i="16"/>
  <c r="AC13" i="16" s="1"/>
  <c r="GO14" i="16"/>
  <c r="AC14" i="16" s="1"/>
  <c r="GO15" i="16"/>
  <c r="AC15" i="16" s="1"/>
  <c r="GO16" i="16"/>
  <c r="AC16" i="16" s="1"/>
  <c r="GO17" i="16"/>
  <c r="AC17" i="16" s="1"/>
  <c r="GO18" i="16"/>
  <c r="AC18" i="16" s="1"/>
  <c r="GO19" i="16"/>
  <c r="AC19" i="16" s="1"/>
  <c r="GO20" i="16"/>
  <c r="AC20" i="16" s="1"/>
  <c r="GO21" i="16"/>
  <c r="AC21" i="16" s="1"/>
  <c r="GO22" i="16"/>
  <c r="AC22" i="16" s="1"/>
  <c r="GO23" i="16"/>
  <c r="AC23" i="16" s="1"/>
  <c r="GO24" i="16"/>
  <c r="AC24" i="16" s="1"/>
  <c r="GO25" i="16"/>
  <c r="AC25" i="16" s="1"/>
  <c r="GO26" i="16"/>
  <c r="AC26" i="16" s="1"/>
  <c r="GO27" i="16"/>
  <c r="AC27" i="16" s="1"/>
  <c r="GO28" i="16"/>
  <c r="AC28" i="16" s="1"/>
  <c r="GO29" i="16"/>
  <c r="AC29" i="16" s="1"/>
  <c r="GO30" i="16"/>
  <c r="AC30" i="16" s="1"/>
  <c r="GO31" i="16"/>
  <c r="AC31" i="16" s="1"/>
  <c r="GO32" i="16"/>
  <c r="AC32" i="16" s="1"/>
  <c r="GO33" i="16"/>
  <c r="AC33" i="16" s="1"/>
  <c r="GO34" i="16"/>
  <c r="AC34" i="16" s="1"/>
  <c r="GO35" i="16"/>
  <c r="AC35" i="16" s="1"/>
  <c r="GO36" i="16"/>
  <c r="AC36" i="16" s="1"/>
  <c r="GO37" i="16"/>
  <c r="AC37" i="16" s="1"/>
  <c r="GO38" i="16"/>
  <c r="AC38" i="16" s="1"/>
  <c r="GO39" i="16"/>
  <c r="AC39" i="16" s="1"/>
  <c r="GO40" i="16"/>
  <c r="AC40" i="16" s="1"/>
  <c r="GO41" i="16"/>
  <c r="AC41" i="16" s="1"/>
  <c r="GO42" i="16"/>
  <c r="AC42" i="16" s="1"/>
  <c r="GO43" i="16"/>
  <c r="AC43" i="16" s="1"/>
  <c r="GO44" i="16"/>
  <c r="AC44" i="16" s="1"/>
  <c r="GO45" i="16"/>
  <c r="AC45" i="16" s="1"/>
  <c r="GO46" i="16"/>
  <c r="AC46" i="16" s="1"/>
  <c r="GO47" i="16"/>
  <c r="AC47" i="16" s="1"/>
  <c r="GO48" i="16"/>
  <c r="AC48" i="16" s="1"/>
  <c r="GO49" i="16"/>
  <c r="AC49" i="16" s="1"/>
  <c r="GO50" i="16"/>
  <c r="AC50" i="16" s="1"/>
  <c r="GO51" i="16"/>
  <c r="AC51" i="16" s="1"/>
  <c r="GO52" i="16"/>
  <c r="AC52" i="16" s="1"/>
  <c r="GO53" i="16"/>
  <c r="AC53" i="16" s="1"/>
  <c r="GO54" i="16"/>
  <c r="AC54" i="16" s="1"/>
  <c r="GO55" i="16"/>
  <c r="AC55" i="16" s="1"/>
  <c r="GO56" i="16"/>
  <c r="AC56" i="16" s="1"/>
  <c r="GO57" i="16"/>
  <c r="AC57" i="16" s="1"/>
  <c r="GO58" i="16"/>
  <c r="AC58" i="16" s="1"/>
  <c r="GO59" i="16"/>
  <c r="AC59" i="16" s="1"/>
  <c r="GO60" i="16"/>
  <c r="AC60" i="16" s="1"/>
  <c r="GO61" i="16"/>
  <c r="AC61" i="16" s="1"/>
  <c r="GO62" i="16"/>
  <c r="AC62" i="16" s="1"/>
  <c r="GO63" i="16"/>
  <c r="AC63" i="16" s="1"/>
  <c r="GO64" i="16"/>
  <c r="AC64" i="16" s="1"/>
  <c r="GO65" i="16"/>
  <c r="AC65" i="16" s="1"/>
  <c r="GO66" i="16"/>
  <c r="AC66" i="16" s="1"/>
  <c r="GO67" i="16"/>
  <c r="AC67" i="16" s="1"/>
  <c r="GO68" i="16"/>
  <c r="AC68" i="16" s="1"/>
  <c r="GO69" i="16"/>
  <c r="AC69" i="16" s="1"/>
  <c r="GO70" i="16"/>
  <c r="AC70" i="16" s="1"/>
  <c r="GO71" i="16"/>
  <c r="AC71" i="16" s="1"/>
  <c r="GO72" i="16"/>
  <c r="AC72" i="16" s="1"/>
  <c r="GO73" i="16"/>
  <c r="AC73" i="16" s="1"/>
  <c r="GO74" i="16"/>
  <c r="AC74" i="16" s="1"/>
  <c r="GO75" i="16"/>
  <c r="AC75" i="16" s="1"/>
  <c r="GO76" i="16"/>
  <c r="AC76" i="16" s="1"/>
  <c r="GO77" i="16"/>
  <c r="AC77" i="16" s="1"/>
  <c r="GO78" i="16"/>
  <c r="AC78" i="16" s="1"/>
  <c r="GO79" i="16"/>
  <c r="AC79" i="16" s="1"/>
  <c r="GO80" i="16"/>
  <c r="AC80" i="16" s="1"/>
  <c r="GO81" i="16"/>
  <c r="AC81" i="16" s="1"/>
  <c r="GO82" i="16"/>
  <c r="AC82" i="16" s="1"/>
  <c r="GO83" i="16"/>
  <c r="AC83" i="16" s="1"/>
  <c r="GO84" i="16"/>
  <c r="AC84" i="16" s="1"/>
  <c r="GO85" i="16"/>
  <c r="AC85" i="16" s="1"/>
  <c r="GO86" i="16"/>
  <c r="AC86" i="16" s="1"/>
  <c r="GO87" i="16"/>
  <c r="AC87" i="16" s="1"/>
  <c r="GO88" i="16"/>
  <c r="AC88" i="16" s="1"/>
  <c r="GO89" i="16"/>
  <c r="AC89" i="16" s="1"/>
  <c r="GO90" i="16"/>
  <c r="AC90" i="16" s="1"/>
  <c r="GO91" i="16"/>
  <c r="AC91" i="16" s="1"/>
  <c r="GO92" i="16"/>
  <c r="AC92" i="16" s="1"/>
  <c r="GO93" i="16"/>
  <c r="AC93" i="16" s="1"/>
  <c r="GO253" i="16"/>
  <c r="AC253" i="16" s="1"/>
  <c r="GO254" i="16"/>
  <c r="AC254" i="16" s="1"/>
  <c r="GO255" i="16"/>
  <c r="AC255" i="16" s="1"/>
  <c r="GO256" i="16"/>
  <c r="AC256" i="16" s="1"/>
  <c r="GO257" i="16"/>
  <c r="AC257" i="16" s="1"/>
  <c r="GO258" i="16"/>
  <c r="AC258" i="16" s="1"/>
  <c r="GO259" i="16"/>
  <c r="AC259" i="16" s="1"/>
  <c r="GO260" i="16"/>
  <c r="AC260" i="16" s="1"/>
  <c r="GO261" i="16"/>
  <c r="AC261" i="16" s="1"/>
  <c r="GO262" i="16"/>
  <c r="AC262" i="16" s="1"/>
  <c r="GO263" i="16"/>
  <c r="AC263" i="16" s="1"/>
  <c r="GO264" i="16"/>
  <c r="AC264" i="16" s="1"/>
  <c r="GO265" i="16"/>
  <c r="AC265" i="16" s="1"/>
  <c r="GO266" i="16"/>
  <c r="AC266" i="16" s="1"/>
  <c r="GO267" i="16"/>
  <c r="AC267" i="16" s="1"/>
  <c r="GO268" i="16"/>
  <c r="AC268" i="16" s="1"/>
  <c r="GO269" i="16"/>
  <c r="AC269" i="16" s="1"/>
  <c r="GO270" i="16"/>
  <c r="AC270" i="16" s="1"/>
  <c r="GO271" i="16"/>
  <c r="AC271" i="16" s="1"/>
  <c r="GO272" i="16"/>
  <c r="AC272" i="16" s="1"/>
  <c r="GO273" i="16"/>
  <c r="AC273" i="16" s="1"/>
  <c r="GO274" i="16"/>
  <c r="AC274" i="16" s="1"/>
  <c r="GO275" i="16"/>
  <c r="AC275" i="16" s="1"/>
  <c r="GO276" i="16"/>
  <c r="AC276" i="16" s="1"/>
  <c r="GO277" i="16"/>
  <c r="AC277" i="16" s="1"/>
  <c r="GO278" i="16"/>
  <c r="AC278" i="16" s="1"/>
  <c r="GO279" i="16"/>
  <c r="AC279" i="16" s="1"/>
  <c r="GO280" i="16"/>
  <c r="AC280" i="16" s="1"/>
  <c r="GO94" i="16"/>
  <c r="AC94" i="16" s="1"/>
  <c r="GO95" i="16"/>
  <c r="AC95" i="16" s="1"/>
  <c r="GO96" i="16"/>
  <c r="AC96" i="16" s="1"/>
  <c r="GO97" i="16"/>
  <c r="AC97" i="16" s="1"/>
  <c r="GO98" i="16"/>
  <c r="AC98" i="16" s="1"/>
  <c r="GO99" i="16"/>
  <c r="AC99" i="16" s="1"/>
  <c r="GO100" i="16"/>
  <c r="AC100" i="16" s="1"/>
  <c r="GO101" i="16"/>
  <c r="AC101" i="16" s="1"/>
  <c r="GO102" i="16"/>
  <c r="AC102" i="16" s="1"/>
  <c r="GO103" i="16"/>
  <c r="AC103" i="16" s="1"/>
  <c r="GO104" i="16"/>
  <c r="AC104" i="16" s="1"/>
  <c r="GO105" i="16"/>
  <c r="AC105" i="16" s="1"/>
  <c r="GO106" i="16"/>
  <c r="AC106" i="16" s="1"/>
  <c r="GO107" i="16"/>
  <c r="AC107" i="16" s="1"/>
  <c r="GO108" i="16"/>
  <c r="AC108" i="16" s="1"/>
  <c r="GO109" i="16"/>
  <c r="AC109" i="16" s="1"/>
  <c r="GO110" i="16"/>
  <c r="AC110" i="16" s="1"/>
  <c r="GO111" i="16"/>
  <c r="AC111" i="16" s="1"/>
  <c r="GO112" i="16"/>
  <c r="AC112" i="16" s="1"/>
  <c r="GO113" i="16"/>
  <c r="AC113" i="16" s="1"/>
  <c r="GO114" i="16"/>
  <c r="AC114" i="16" s="1"/>
  <c r="GO115" i="16"/>
  <c r="AC115" i="16" s="1"/>
  <c r="GO116" i="16"/>
  <c r="AC116" i="16" s="1"/>
  <c r="GO117" i="16"/>
  <c r="AC117" i="16" s="1"/>
  <c r="GO118" i="16"/>
  <c r="AC118" i="16" s="1"/>
  <c r="GO119" i="16"/>
  <c r="AC119" i="16" s="1"/>
  <c r="GO120" i="16"/>
  <c r="AC120" i="16" s="1"/>
  <c r="GO121" i="16"/>
  <c r="AC121" i="16" s="1"/>
  <c r="GO122" i="16"/>
  <c r="AC122" i="16" s="1"/>
  <c r="GO123" i="16"/>
  <c r="AC123" i="16" s="1"/>
  <c r="GO124" i="16"/>
  <c r="AC124" i="16" s="1"/>
  <c r="GO125" i="16"/>
  <c r="AC125" i="16" s="1"/>
  <c r="GO126" i="16"/>
  <c r="AC126" i="16" s="1"/>
  <c r="GO127" i="16"/>
  <c r="AC127" i="16" s="1"/>
  <c r="GO128" i="16"/>
  <c r="AC128" i="16" s="1"/>
  <c r="GO129" i="16"/>
  <c r="AC129" i="16" s="1"/>
  <c r="GO130" i="16"/>
  <c r="AC130" i="16" s="1"/>
  <c r="GO131" i="16"/>
  <c r="AC131" i="16" s="1"/>
  <c r="GO132" i="16"/>
  <c r="AC132" i="16" s="1"/>
  <c r="GO133" i="16"/>
  <c r="AC133" i="16" s="1"/>
  <c r="GO134" i="16"/>
  <c r="AC134" i="16" s="1"/>
  <c r="GO135" i="16"/>
  <c r="AC135" i="16" s="1"/>
  <c r="GO136" i="16"/>
  <c r="AC136" i="16" s="1"/>
  <c r="GO137" i="16"/>
  <c r="AC137" i="16" s="1"/>
  <c r="GO138" i="16"/>
  <c r="AC138" i="16" s="1"/>
  <c r="GO139" i="16"/>
  <c r="AC139" i="16" s="1"/>
  <c r="GO140" i="16"/>
  <c r="AC140" i="16" s="1"/>
  <c r="GO141" i="16"/>
  <c r="AC141" i="16" s="1"/>
  <c r="GO142" i="16"/>
  <c r="AC142" i="16" s="1"/>
  <c r="GO143" i="16"/>
  <c r="AC143" i="16" s="1"/>
  <c r="GO144" i="16"/>
  <c r="AC144" i="16" s="1"/>
  <c r="GO145" i="16"/>
  <c r="AC145" i="16" s="1"/>
  <c r="GO146" i="16"/>
  <c r="AC146" i="16" s="1"/>
  <c r="GO147" i="16"/>
  <c r="AC147" i="16" s="1"/>
  <c r="GO148" i="16"/>
  <c r="AC148" i="16" s="1"/>
  <c r="GO149" i="16"/>
  <c r="AC149" i="16" s="1"/>
  <c r="GO150" i="16"/>
  <c r="AC150" i="16" s="1"/>
  <c r="GO151" i="16"/>
  <c r="AC151" i="16" s="1"/>
  <c r="GO152" i="16"/>
  <c r="AC152" i="16" s="1"/>
  <c r="GO153" i="16"/>
  <c r="AC153" i="16" s="1"/>
  <c r="GO154" i="16"/>
  <c r="AC154" i="16" s="1"/>
  <c r="GO155" i="16"/>
  <c r="AC155" i="16" s="1"/>
  <c r="GO156" i="16"/>
  <c r="AC156" i="16" s="1"/>
  <c r="GO157" i="16"/>
  <c r="AC157" i="16" s="1"/>
  <c r="GO158" i="16"/>
  <c r="AC158" i="16" s="1"/>
  <c r="GO159" i="16"/>
  <c r="AC159" i="16" s="1"/>
  <c r="GO160" i="16"/>
  <c r="AC160" i="16" s="1"/>
  <c r="GO161" i="16"/>
  <c r="AC161" i="16" s="1"/>
  <c r="GO162" i="16"/>
  <c r="AC162" i="16" s="1"/>
  <c r="GO163" i="16"/>
  <c r="AC163" i="16" s="1"/>
  <c r="GO164" i="16"/>
  <c r="AC164" i="16" s="1"/>
  <c r="GO165" i="16"/>
  <c r="AC165" i="16" s="1"/>
  <c r="GO166" i="16"/>
  <c r="AC166" i="16" s="1"/>
  <c r="GO167" i="16"/>
  <c r="AC167" i="16" s="1"/>
  <c r="GO168" i="16"/>
  <c r="AC168" i="16" s="1"/>
  <c r="GO169" i="16"/>
  <c r="AC169" i="16" s="1"/>
  <c r="GO170" i="16"/>
  <c r="AC170" i="16" s="1"/>
  <c r="GO171" i="16"/>
  <c r="AC171" i="16" s="1"/>
  <c r="GO172" i="16"/>
  <c r="AC172" i="16" s="1"/>
  <c r="GO173" i="16"/>
  <c r="AC173" i="16" s="1"/>
  <c r="GO174" i="16"/>
  <c r="AC174" i="16" s="1"/>
  <c r="GO175" i="16"/>
  <c r="AC175" i="16" s="1"/>
  <c r="GO176" i="16"/>
  <c r="AC176" i="16" s="1"/>
  <c r="GO177" i="16"/>
  <c r="AC177" i="16" s="1"/>
  <c r="GO178" i="16"/>
  <c r="AC178" i="16" s="1"/>
  <c r="GO179" i="16"/>
  <c r="AC179" i="16" s="1"/>
  <c r="GO180" i="16"/>
  <c r="AC180" i="16" s="1"/>
  <c r="GO181" i="16"/>
  <c r="AC181" i="16" s="1"/>
  <c r="GO182" i="16"/>
  <c r="AC182" i="16" s="1"/>
  <c r="GO183" i="16"/>
  <c r="AC183" i="16" s="1"/>
  <c r="GO184" i="16"/>
  <c r="AC184" i="16" s="1"/>
  <c r="GO185" i="16"/>
  <c r="AC185" i="16" s="1"/>
  <c r="GO186" i="16"/>
  <c r="AC186" i="16" s="1"/>
  <c r="GO187" i="16"/>
  <c r="AC187" i="16" s="1"/>
  <c r="GO188" i="16"/>
  <c r="AC188" i="16" s="1"/>
  <c r="GO189" i="16"/>
  <c r="AC189" i="16" s="1"/>
  <c r="GO190" i="16"/>
  <c r="AC190" i="16" s="1"/>
  <c r="GO191" i="16"/>
  <c r="AC191" i="16" s="1"/>
  <c r="GO192" i="16"/>
  <c r="AC192" i="16" s="1"/>
  <c r="GO193" i="16"/>
  <c r="AC193" i="16" s="1"/>
  <c r="GO194" i="16"/>
  <c r="AC194" i="16" s="1"/>
  <c r="GO195" i="16"/>
  <c r="AC195" i="16" s="1"/>
  <c r="GO196" i="16"/>
  <c r="AC196" i="16" s="1"/>
  <c r="GO197" i="16"/>
  <c r="AC197" i="16" s="1"/>
  <c r="GO198" i="16"/>
  <c r="AC198" i="16" s="1"/>
  <c r="GO199" i="16"/>
  <c r="AC199" i="16" s="1"/>
  <c r="GO200" i="16"/>
  <c r="AC200" i="16" s="1"/>
  <c r="GO201" i="16"/>
  <c r="AC201" i="16" s="1"/>
  <c r="GO202" i="16"/>
  <c r="AC202" i="16" s="1"/>
  <c r="GO203" i="16"/>
  <c r="AC203" i="16" s="1"/>
  <c r="GO204" i="16"/>
  <c r="AC204" i="16" s="1"/>
  <c r="GO205" i="16"/>
  <c r="AC205" i="16" s="1"/>
  <c r="GO206" i="16"/>
  <c r="AC206" i="16" s="1"/>
  <c r="GO207" i="16"/>
  <c r="AC207" i="16" s="1"/>
  <c r="GO208" i="16"/>
  <c r="AC208" i="16" s="1"/>
  <c r="GO209" i="16"/>
  <c r="AC209" i="16" s="1"/>
  <c r="GO210" i="16"/>
  <c r="AC210" i="16" s="1"/>
  <c r="GO211" i="16"/>
  <c r="AC211" i="16" s="1"/>
  <c r="GO212" i="16"/>
  <c r="AC212" i="16" s="1"/>
  <c r="GO213" i="16"/>
  <c r="AC213" i="16" s="1"/>
  <c r="GO214" i="16"/>
  <c r="AC214" i="16" s="1"/>
  <c r="GO215" i="16"/>
  <c r="AC215" i="16" s="1"/>
  <c r="GO216" i="16"/>
  <c r="AC216" i="16" s="1"/>
  <c r="GO217" i="16"/>
  <c r="AC217" i="16" s="1"/>
  <c r="GO218" i="16"/>
  <c r="AC218" i="16" s="1"/>
  <c r="GO281" i="16"/>
  <c r="AC281" i="16" s="1"/>
  <c r="GO282" i="16"/>
  <c r="AC282" i="16" s="1"/>
  <c r="GO283" i="16"/>
  <c r="AC283" i="16" s="1"/>
  <c r="GO284" i="16"/>
  <c r="AC284" i="16" s="1"/>
  <c r="GO285" i="16"/>
  <c r="AC285" i="16" s="1"/>
  <c r="GO286" i="16"/>
  <c r="AC286" i="16" s="1"/>
  <c r="GO287" i="16"/>
  <c r="AC287" i="16" s="1"/>
  <c r="GO288" i="16"/>
  <c r="AC288" i="16" s="1"/>
  <c r="GO289" i="16"/>
  <c r="AC289" i="16" s="1"/>
  <c r="GO290" i="16"/>
  <c r="AC290" i="16" s="1"/>
  <c r="GO291" i="16"/>
  <c r="AC291" i="16" s="1"/>
  <c r="GO292" i="16"/>
  <c r="AC292" i="16" s="1"/>
  <c r="GO293" i="16"/>
  <c r="AC293" i="16" s="1"/>
  <c r="GO294" i="16"/>
  <c r="AC294" i="16" s="1"/>
  <c r="GO295" i="16"/>
  <c r="AC295" i="16" s="1"/>
  <c r="GO296" i="16"/>
  <c r="AC296" i="16" s="1"/>
  <c r="GO297" i="16"/>
  <c r="AC297" i="16" s="1"/>
  <c r="GO298" i="16"/>
  <c r="AC298" i="16" s="1"/>
  <c r="GO299" i="16"/>
  <c r="AC299" i="16" s="1"/>
  <c r="GO300" i="16"/>
  <c r="AC300" i="16" s="1"/>
  <c r="GO301" i="16"/>
  <c r="AC301" i="16" s="1"/>
  <c r="GO302" i="16"/>
  <c r="AC302" i="16" s="1"/>
  <c r="GO303" i="16"/>
  <c r="AC303" i="16" s="1"/>
  <c r="GO304" i="16"/>
  <c r="AC304" i="16" s="1"/>
  <c r="GO305" i="16"/>
  <c r="AC305" i="16" s="1"/>
  <c r="GO306" i="16"/>
  <c r="AC306" i="16" s="1"/>
  <c r="GO307" i="16"/>
  <c r="AC307" i="16" s="1"/>
  <c r="GO308" i="16"/>
  <c r="AC308" i="16" s="1"/>
  <c r="GO309" i="16"/>
  <c r="AC309" i="16" s="1"/>
  <c r="GO310" i="16"/>
  <c r="AC310" i="16" s="1"/>
  <c r="GO311" i="16"/>
  <c r="AC311" i="16" s="1"/>
  <c r="GO312" i="16"/>
  <c r="AC312" i="16" s="1"/>
  <c r="GO313" i="16"/>
  <c r="AC313" i="16" s="1"/>
  <c r="GO314" i="16"/>
  <c r="AC314" i="16" s="1"/>
  <c r="GO315" i="16"/>
  <c r="AC315" i="16" s="1"/>
  <c r="GO316" i="16"/>
  <c r="AC316" i="16" s="1"/>
  <c r="GO317" i="16"/>
  <c r="AC317" i="16" s="1"/>
  <c r="GO318" i="16"/>
  <c r="AC318" i="16" s="1"/>
  <c r="GO319" i="16"/>
  <c r="AC319" i="16" s="1"/>
  <c r="GO320" i="16"/>
  <c r="AC320" i="16" s="1"/>
  <c r="GO321" i="16"/>
  <c r="AC321" i="16" s="1"/>
  <c r="GO322" i="16"/>
  <c r="AC322" i="16" s="1"/>
  <c r="GO323" i="16"/>
  <c r="AC323" i="16" s="1"/>
  <c r="GO324" i="16"/>
  <c r="AC324" i="16" s="1"/>
  <c r="GO325" i="16"/>
  <c r="AC325" i="16" s="1"/>
  <c r="GO326" i="16"/>
  <c r="AC326" i="16" s="1"/>
  <c r="GO327" i="16"/>
  <c r="AC327" i="16" s="1"/>
  <c r="GO328" i="16"/>
  <c r="AC328" i="16" s="1"/>
  <c r="GO329" i="16"/>
  <c r="AC329" i="16" s="1"/>
  <c r="GO330" i="16"/>
  <c r="AC330" i="16" s="1"/>
  <c r="GO331" i="16"/>
  <c r="AC331" i="16" s="1"/>
  <c r="GO332" i="16"/>
  <c r="AC332" i="16" s="1"/>
  <c r="GO333" i="16"/>
  <c r="AC333" i="16" s="1"/>
  <c r="GO334" i="16"/>
  <c r="AC334" i="16" s="1"/>
  <c r="GO335" i="16"/>
  <c r="AC335" i="16" s="1"/>
  <c r="GO219" i="16"/>
  <c r="AC219" i="16" s="1"/>
  <c r="GO220" i="16"/>
  <c r="AC220" i="16" s="1"/>
  <c r="GO221" i="16"/>
  <c r="AC221" i="16" s="1"/>
  <c r="GO222" i="16"/>
  <c r="AC222" i="16" s="1"/>
  <c r="GO223" i="16"/>
  <c r="AC223" i="16" s="1"/>
  <c r="GO224" i="16"/>
  <c r="AC224" i="16" s="1"/>
  <c r="GO225" i="16"/>
  <c r="AC225" i="16" s="1"/>
  <c r="GO226" i="16"/>
  <c r="GO227" i="16"/>
  <c r="AC227" i="16" s="1"/>
  <c r="GO228" i="16"/>
  <c r="AC228" i="16" s="1"/>
  <c r="GO229" i="16"/>
  <c r="AC229" i="16" s="1"/>
  <c r="GO230" i="16"/>
  <c r="AC230" i="16" s="1"/>
  <c r="GO231" i="16"/>
  <c r="AC231" i="16" s="1"/>
  <c r="GO232" i="16"/>
  <c r="AC232" i="16" s="1"/>
  <c r="GO233" i="16"/>
  <c r="AC233" i="16" s="1"/>
  <c r="GO234" i="16"/>
  <c r="AC234" i="16" s="1"/>
  <c r="GO235" i="16"/>
  <c r="AC235" i="16" s="1"/>
  <c r="GO236" i="16"/>
  <c r="AC236" i="16" s="1"/>
  <c r="GO237" i="16"/>
  <c r="AC237" i="16" s="1"/>
  <c r="GO238" i="16"/>
  <c r="AC238" i="16" s="1"/>
  <c r="GO239" i="16"/>
  <c r="AC239" i="16" s="1"/>
  <c r="GO240" i="16"/>
  <c r="AC240" i="16" s="1"/>
  <c r="GO241" i="16"/>
  <c r="AC241" i="16" s="1"/>
  <c r="GO242" i="16"/>
  <c r="AC242" i="16" s="1"/>
  <c r="GO243" i="16"/>
  <c r="AC243" i="16" s="1"/>
  <c r="GO244" i="16"/>
  <c r="AC244" i="16" s="1"/>
  <c r="GO245" i="16"/>
  <c r="AC245" i="16" s="1"/>
  <c r="GO246" i="16"/>
  <c r="AC246" i="16" s="1"/>
  <c r="GO247" i="16"/>
  <c r="AC247" i="16" s="1"/>
  <c r="GO248" i="16"/>
  <c r="AC248" i="16" s="1"/>
  <c r="GO249" i="16"/>
  <c r="AC249" i="16" s="1"/>
  <c r="GO250" i="16"/>
  <c r="AC250" i="16" s="1"/>
  <c r="GO251" i="16"/>
  <c r="AC251" i="16" s="1"/>
  <c r="GO252" i="16"/>
  <c r="AC252" i="16" s="1"/>
  <c r="RF307" i="16"/>
  <c r="RV307" i="16" s="1"/>
  <c r="RF308" i="16"/>
  <c r="RV308" i="16" s="1"/>
  <c r="RF309" i="16"/>
  <c r="RF325" i="16"/>
  <c r="RF324" i="16"/>
  <c r="RV324" i="16" s="1"/>
  <c r="RF327" i="16"/>
  <c r="RF296" i="16"/>
  <c r="RF305" i="16"/>
  <c r="RF295" i="16"/>
  <c r="RV295" i="16" s="1"/>
  <c r="RF328" i="16"/>
  <c r="RF304" i="16"/>
  <c r="RF331" i="16"/>
  <c r="RF82" i="16"/>
  <c r="RF335" i="16"/>
  <c r="RF294" i="16"/>
  <c r="RV294" i="16" s="1"/>
  <c r="RF321" i="16"/>
  <c r="RF300" i="16"/>
  <c r="RF163" i="16"/>
  <c r="RF83" i="16"/>
  <c r="RV83" i="16" s="1"/>
  <c r="RF330" i="16"/>
  <c r="RV330" i="16" s="1"/>
  <c r="RF332" i="16"/>
  <c r="RF322" i="16"/>
  <c r="RF32" i="16"/>
  <c r="RV32" i="16" s="1"/>
  <c r="RF292" i="16"/>
  <c r="RF113" i="16"/>
  <c r="RV113" i="16" s="1"/>
  <c r="RF27" i="16"/>
  <c r="RF72" i="16"/>
  <c r="RV72" i="16" s="1"/>
  <c r="RF320" i="16"/>
  <c r="RV320" i="16" s="1"/>
  <c r="RF297" i="16"/>
  <c r="RF298" i="16"/>
  <c r="RF114" i="16"/>
  <c r="RF306" i="16"/>
  <c r="RV306" i="16" s="1"/>
  <c r="RF158" i="16"/>
  <c r="RF164" i="16"/>
  <c r="RF162" i="16"/>
  <c r="RF139" i="16"/>
  <c r="RT139" i="16" s="1"/>
  <c r="RU139" i="16" s="1"/>
  <c r="RF60" i="16"/>
  <c r="RF315" i="16"/>
  <c r="RV315" i="16" s="1"/>
  <c r="RF161" i="16"/>
  <c r="RF148" i="16"/>
  <c r="RF110" i="16"/>
  <c r="RF99" i="16"/>
  <c r="RF69" i="16"/>
  <c r="RF301" i="16"/>
  <c r="RF268" i="16"/>
  <c r="RF62" i="16"/>
  <c r="RV62" i="16" s="1"/>
  <c r="RF65" i="16"/>
  <c r="RF283" i="16"/>
  <c r="RF159" i="16"/>
  <c r="RF170" i="16"/>
  <c r="RF11" i="16"/>
  <c r="RV11" i="16" s="1"/>
  <c r="RF312" i="16"/>
  <c r="RV312" i="16" s="1"/>
  <c r="RF334" i="16"/>
  <c r="RF146" i="16"/>
  <c r="RV146" i="16" s="1"/>
  <c r="RF287" i="16"/>
  <c r="RF137" i="16"/>
  <c r="RV137" i="16" s="1"/>
  <c r="RF291" i="16"/>
  <c r="RF134" i="16"/>
  <c r="RF85" i="16"/>
  <c r="RV85" i="16" s="1"/>
  <c r="RF289" i="16"/>
  <c r="RV289" i="16" s="1"/>
  <c r="RF293" i="16"/>
  <c r="RF46" i="16"/>
  <c r="RV46" i="16" s="1"/>
  <c r="RF37" i="16"/>
  <c r="RF243" i="16"/>
  <c r="RV243" i="16" s="1"/>
  <c r="RF167" i="16"/>
  <c r="RV167" i="16" s="1"/>
  <c r="RF314" i="16"/>
  <c r="RF323" i="16"/>
  <c r="RF102" i="16"/>
  <c r="RV102" i="16" s="1"/>
  <c r="RF63" i="16"/>
  <c r="RF299" i="16"/>
  <c r="RF270" i="16"/>
  <c r="RF233" i="16"/>
  <c r="RV233" i="16" s="1"/>
  <c r="RF51" i="16"/>
  <c r="RF56" i="16"/>
  <c r="RV56" i="16" s="1"/>
  <c r="RF108" i="16"/>
  <c r="RF201" i="16"/>
  <c r="RV201" i="16" s="1"/>
  <c r="RF48" i="16"/>
  <c r="RV48" i="16" s="1"/>
  <c r="RF142" i="16"/>
  <c r="RV142" i="16" s="1"/>
  <c r="RF144" i="16"/>
  <c r="RF141" i="16"/>
  <c r="RF103" i="16"/>
  <c r="RV103" i="16" s="1"/>
  <c r="RF160" i="16"/>
  <c r="RF71" i="16"/>
  <c r="RV71" i="16" s="1"/>
  <c r="RF117" i="16"/>
  <c r="RV117" i="16" s="1"/>
  <c r="RF303" i="16"/>
  <c r="RF57" i="16"/>
  <c r="RF26" i="16"/>
  <c r="RV26" i="16" s="1"/>
  <c r="RF36" i="16"/>
  <c r="RF112" i="16"/>
  <c r="RF235" i="16"/>
  <c r="RF98" i="16"/>
  <c r="RV98" i="16" s="1"/>
  <c r="RF313" i="16"/>
  <c r="RV313" i="16" s="1"/>
  <c r="RF286" i="16"/>
  <c r="RF107" i="16"/>
  <c r="RV107" i="16" s="1"/>
  <c r="RF77" i="16"/>
  <c r="RF87" i="16"/>
  <c r="RF10" i="16"/>
  <c r="RF221" i="16"/>
  <c r="RF234" i="16"/>
  <c r="RF127" i="16"/>
  <c r="RV127" i="16" s="1"/>
  <c r="RF263" i="16"/>
  <c r="RF220" i="16"/>
  <c r="RF169" i="16"/>
  <c r="RF154" i="16"/>
  <c r="RF279" i="16"/>
  <c r="RF52" i="16"/>
  <c r="RF255" i="16"/>
  <c r="RV255" i="16" s="1"/>
  <c r="RF288" i="16"/>
  <c r="RV288" i="16" s="1"/>
  <c r="RF136" i="16"/>
  <c r="RF101" i="16"/>
  <c r="RV101" i="16" s="1"/>
  <c r="RF266" i="16"/>
  <c r="RF105" i="16"/>
  <c r="RF59" i="16"/>
  <c r="RV59" i="16" s="1"/>
  <c r="RF238" i="16"/>
  <c r="RF86" i="16"/>
  <c r="RV86" i="16" s="1"/>
  <c r="RF326" i="16"/>
  <c r="RV326" i="16" s="1"/>
  <c r="RF106" i="16"/>
  <c r="RF227" i="16"/>
  <c r="RV227" i="16" s="1"/>
  <c r="RF168" i="16"/>
  <c r="RF239" i="16"/>
  <c r="RF271" i="16"/>
  <c r="RT271" i="16" s="1"/>
  <c r="RU271" i="16" s="1"/>
  <c r="RF166" i="16"/>
  <c r="RF70" i="16"/>
  <c r="RF225" i="16"/>
  <c r="RV225" i="16" s="1"/>
  <c r="RF237" i="16"/>
  <c r="RV237" i="16" s="1"/>
  <c r="RF133" i="16"/>
  <c r="RV133" i="16" s="1"/>
  <c r="RF278" i="16"/>
  <c r="RF197" i="16"/>
  <c r="RF276" i="16"/>
  <c r="RF200" i="16"/>
  <c r="RV200" i="16" s="1"/>
  <c r="RF317" i="16"/>
  <c r="RV317" i="16" s="1"/>
  <c r="RF109" i="16"/>
  <c r="RV109" i="16" s="1"/>
  <c r="RF78" i="16"/>
  <c r="RF273" i="16"/>
  <c r="RF104" i="16"/>
  <c r="RF284" i="16"/>
  <c r="RF319" i="16"/>
  <c r="RF265" i="16"/>
  <c r="RF130" i="16"/>
  <c r="RF156" i="16"/>
  <c r="RV156" i="16" s="1"/>
  <c r="RF54" i="16"/>
  <c r="RV54" i="16" s="1"/>
  <c r="RF140" i="16"/>
  <c r="RV140" i="16" s="1"/>
  <c r="RF89" i="16"/>
  <c r="RV89" i="16" s="1"/>
  <c r="RF53" i="16"/>
  <c r="RF198" i="16"/>
  <c r="RF152" i="16"/>
  <c r="RF223" i="16"/>
  <c r="RF202" i="16"/>
  <c r="RV202" i="16" s="1"/>
  <c r="RF199" i="16"/>
  <c r="RV199" i="16" s="1"/>
  <c r="RF64" i="16"/>
  <c r="RV64" i="16" s="1"/>
  <c r="RF55" i="16"/>
  <c r="RF67" i="16"/>
  <c r="RF75" i="16"/>
  <c r="RF115" i="16"/>
  <c r="RF290" i="16"/>
  <c r="RF138" i="16"/>
  <c r="RT138" i="16" s="1"/>
  <c r="RU138" i="16" s="1"/>
  <c r="RF316" i="16"/>
  <c r="RF275" i="16"/>
  <c r="RV275" i="16" s="1"/>
  <c r="RF153" i="16"/>
  <c r="RF61" i="16"/>
  <c r="RF43" i="16"/>
  <c r="RV43" i="16" s="1"/>
  <c r="RF179" i="16"/>
  <c r="RF242" i="16"/>
  <c r="RF68" i="16"/>
  <c r="RV68" i="16" s="1"/>
  <c r="RF254" i="16"/>
  <c r="RF272" i="16"/>
  <c r="RV272" i="16" s="1"/>
  <c r="RF311" i="16"/>
  <c r="RF274" i="16"/>
  <c r="RF118" i="16"/>
  <c r="RF232" i="16"/>
  <c r="RV232" i="16" s="1"/>
  <c r="RF172" i="16"/>
  <c r="RF31" i="16"/>
  <c r="RF149" i="16"/>
  <c r="RV149" i="16" s="1"/>
  <c r="RF258" i="16"/>
  <c r="RF49" i="16"/>
  <c r="RF318" i="16"/>
  <c r="RF333" i="16"/>
  <c r="RV333" i="16" s="1"/>
  <c r="RF128" i="16"/>
  <c r="RF135" i="16"/>
  <c r="RV135" i="16" s="1"/>
  <c r="RF18" i="16"/>
  <c r="RT18" i="16" s="1"/>
  <c r="RU18" i="16" s="1"/>
  <c r="RF229" i="16"/>
  <c r="RF282" i="16"/>
  <c r="RF45" i="16"/>
  <c r="RF241" i="16"/>
  <c r="RF150" i="16"/>
  <c r="RF97" i="16"/>
  <c r="RV97" i="16" s="1"/>
  <c r="RF280" i="16"/>
  <c r="RF224" i="16"/>
  <c r="RF228" i="16"/>
  <c r="RF145" i="16"/>
  <c r="RV145" i="16" s="1"/>
  <c r="RF260" i="16"/>
  <c r="RV260" i="16" s="1"/>
  <c r="RF302" i="16"/>
  <c r="RV302" i="16" s="1"/>
  <c r="RF16" i="16"/>
  <c r="RT16" i="16" s="1"/>
  <c r="RU16" i="16" s="1"/>
  <c r="RF256" i="16"/>
  <c r="RV256" i="16" s="1"/>
  <c r="RF74" i="16"/>
  <c r="RF33" i="16"/>
  <c r="RF262" i="16"/>
  <c r="RF240" i="16"/>
  <c r="RF17" i="16"/>
  <c r="RF131" i="16"/>
  <c r="RF285" i="16"/>
  <c r="RF25" i="16"/>
  <c r="RF151" i="16"/>
  <c r="RV151" i="16" s="1"/>
  <c r="RF116" i="16"/>
  <c r="RF230" i="16"/>
  <c r="RF91" i="16"/>
  <c r="RF329" i="16"/>
  <c r="RF90" i="16"/>
  <c r="RF44" i="16"/>
  <c r="RF66" i="16"/>
  <c r="RV66" i="16" s="1"/>
  <c r="RF226" i="16"/>
  <c r="RV226" i="16" s="1"/>
  <c r="RF222" i="16"/>
  <c r="RF8" i="16"/>
  <c r="RF259" i="16"/>
  <c r="RV259" i="16" s="1"/>
  <c r="RF178" i="16"/>
  <c r="RF81" i="16"/>
  <c r="RF155" i="16"/>
  <c r="RF100" i="16"/>
  <c r="RF269" i="16"/>
  <c r="RF125" i="16"/>
  <c r="RF257" i="16"/>
  <c r="RF93" i="16"/>
  <c r="RV93" i="16" s="1"/>
  <c r="RF236" i="16"/>
  <c r="RF111" i="16"/>
  <c r="RF7" i="16"/>
  <c r="RV7" i="16" s="1"/>
  <c r="RF310" i="16"/>
  <c r="RV310" i="16" s="1"/>
  <c r="RF35" i="16"/>
  <c r="RF95" i="16"/>
  <c r="RV95" i="16" s="1"/>
  <c r="RF80" i="16"/>
  <c r="RF277" i="16"/>
  <c r="RF20" i="16"/>
  <c r="RF264" i="16"/>
  <c r="RF47" i="16"/>
  <c r="RV47" i="16" s="1"/>
  <c r="RF96" i="16"/>
  <c r="RT96" i="16" s="1"/>
  <c r="RU96" i="16" s="1"/>
  <c r="RF34" i="16"/>
  <c r="RF50" i="16"/>
  <c r="RF94" i="16"/>
  <c r="RF40" i="16"/>
  <c r="RV40" i="16" s="1"/>
  <c r="RF132" i="16"/>
  <c r="RF203" i="16"/>
  <c r="RF28" i="16"/>
  <c r="RV28" i="16" s="1"/>
  <c r="RF165" i="16"/>
  <c r="RF41" i="16"/>
  <c r="RF42" i="16"/>
  <c r="RF231" i="16"/>
  <c r="RF171" i="16"/>
  <c r="RV171" i="16" s="1"/>
  <c r="RF23" i="16"/>
  <c r="RV23" i="16" s="1"/>
  <c r="RF29" i="16"/>
  <c r="RF253" i="16"/>
  <c r="RF21" i="16"/>
  <c r="RF92" i="16"/>
  <c r="RF79" i="16"/>
  <c r="RV79" i="16" s="1"/>
  <c r="RF58" i="16"/>
  <c r="RF12" i="16"/>
  <c r="RF173" i="16"/>
  <c r="RV173" i="16" s="1"/>
  <c r="RF73" i="16"/>
  <c r="RF30" i="16"/>
  <c r="RT30" i="16" s="1"/>
  <c r="RU30" i="16" s="1"/>
  <c r="RF267" i="16"/>
  <c r="RF124" i="16"/>
  <c r="RF19" i="16"/>
  <c r="RF13" i="16"/>
  <c r="RV13" i="16" s="1"/>
  <c r="RF9" i="16"/>
  <c r="RF143" i="16"/>
  <c r="RF261" i="16"/>
  <c r="RF219" i="16"/>
  <c r="RF177" i="16"/>
  <c r="RF39" i="16"/>
  <c r="RV39" i="16" s="1"/>
  <c r="RF15" i="16"/>
  <c r="RV15" i="16" s="1"/>
  <c r="RF84" i="16"/>
  <c r="RF38" i="16"/>
  <c r="RF129" i="16"/>
  <c r="RF281" i="16"/>
  <c r="RF76" i="16"/>
  <c r="RV76" i="16" s="1"/>
  <c r="RF204" i="16"/>
  <c r="RF24" i="16"/>
  <c r="RV24" i="16" s="1"/>
  <c r="RF196" i="16"/>
  <c r="RV196" i="16" s="1"/>
  <c r="RF157" i="16"/>
  <c r="RF88" i="16"/>
  <c r="RF126" i="16"/>
  <c r="RF176" i="16"/>
  <c r="RF22" i="16"/>
  <c r="RF14" i="16"/>
  <c r="RF181" i="16"/>
  <c r="RF6" i="16"/>
  <c r="RV6" i="16" s="1"/>
  <c r="RF147" i="16"/>
  <c r="RF119" i="16"/>
  <c r="RV119" i="16" s="1"/>
  <c r="RF180" i="16"/>
  <c r="RF193" i="16"/>
  <c r="RF175" i="16"/>
  <c r="PS119" i="16"/>
  <c r="PS181" i="16"/>
  <c r="PS180" i="16"/>
  <c r="PS204" i="16"/>
  <c r="PS175" i="16"/>
  <c r="PS129" i="16"/>
  <c r="PS92" i="16"/>
  <c r="PS317" i="16"/>
  <c r="PS126" i="16"/>
  <c r="PS147" i="16"/>
  <c r="PS89" i="16"/>
  <c r="PS157" i="16"/>
  <c r="PS14" i="16"/>
  <c r="PS124" i="16"/>
  <c r="PS307" i="16"/>
  <c r="PS308" i="16"/>
  <c r="PS84" i="16"/>
  <c r="PS6" i="16"/>
  <c r="PS324" i="16"/>
  <c r="PS93" i="16"/>
  <c r="PS88" i="16"/>
  <c r="PS150" i="16"/>
  <c r="PS165" i="16"/>
  <c r="PS309" i="16"/>
  <c r="PS291" i="16"/>
  <c r="PS155" i="16"/>
  <c r="PS33" i="16"/>
  <c r="PS34" i="16"/>
  <c r="PS333" i="16"/>
  <c r="PS125" i="16"/>
  <c r="PS176" i="16"/>
  <c r="PS310" i="16"/>
  <c r="PS29" i="16"/>
  <c r="PS10" i="16"/>
  <c r="PS79" i="16"/>
  <c r="PS87" i="16"/>
  <c r="PS285" i="16"/>
  <c r="PS311" i="16"/>
  <c r="PS58" i="16"/>
  <c r="PS43" i="16"/>
  <c r="PS193" i="16"/>
  <c r="PS306" i="16"/>
  <c r="PS18" i="16"/>
  <c r="PS11" i="16"/>
  <c r="PS289" i="16"/>
  <c r="PS86" i="16"/>
  <c r="PS152" i="16"/>
  <c r="PS15" i="16"/>
  <c r="PS40" i="16"/>
  <c r="PS282" i="16"/>
  <c r="PS203" i="16"/>
  <c r="PS320" i="16"/>
  <c r="PS302" i="16"/>
  <c r="PS281" i="16"/>
  <c r="PS167" i="16"/>
  <c r="PS148" i="16"/>
  <c r="PS44" i="16"/>
  <c r="PS80" i="16"/>
  <c r="PS9" i="16"/>
  <c r="PS41" i="16"/>
  <c r="PS323" i="16"/>
  <c r="PS296" i="16"/>
  <c r="PS91" i="16"/>
  <c r="PS166" i="16"/>
  <c r="PS90" i="16"/>
  <c r="PS38" i="16"/>
  <c r="PS45" i="16"/>
  <c r="PS312" i="16"/>
  <c r="PS83" i="16"/>
  <c r="PS318" i="16"/>
  <c r="PS17" i="16"/>
  <c r="PS305" i="16"/>
  <c r="PS85" i="16"/>
  <c r="PS253" i="16"/>
  <c r="PS329" i="16"/>
  <c r="PS326" i="16"/>
  <c r="PS135" i="16"/>
  <c r="PS219" i="16"/>
  <c r="PS287" i="16"/>
  <c r="PS196" i="16"/>
  <c r="PS42" i="16"/>
  <c r="PS46" i="16"/>
  <c r="PS331" i="16"/>
  <c r="PS19" i="16"/>
  <c r="PS162" i="16"/>
  <c r="PS301" i="16"/>
  <c r="PS316" i="16"/>
  <c r="PS283" i="16"/>
  <c r="PS151" i="16"/>
  <c r="PS313" i="16"/>
  <c r="PS261" i="16"/>
  <c r="PS290" i="16"/>
  <c r="PS158" i="16"/>
  <c r="PS130" i="16"/>
  <c r="PS322" i="16"/>
  <c r="PS37" i="16"/>
  <c r="PS116" i="16"/>
  <c r="PS332" i="16"/>
  <c r="PS170" i="16"/>
  <c r="PS39" i="16"/>
  <c r="PS321" i="16"/>
  <c r="PS284" i="16"/>
  <c r="PS24" i="16"/>
  <c r="PS69" i="16"/>
  <c r="PS330" i="16"/>
  <c r="PS200" i="16"/>
  <c r="PS171" i="16"/>
  <c r="PS82" i="16"/>
  <c r="PS76" i="16"/>
  <c r="PS177" i="16"/>
  <c r="PS160" i="16"/>
  <c r="PS161" i="16"/>
  <c r="PS134" i="16"/>
  <c r="PS143" i="16"/>
  <c r="PS325" i="16"/>
  <c r="PS294" i="16"/>
  <c r="PS128" i="16"/>
  <c r="PS145" i="16"/>
  <c r="PS16" i="16"/>
  <c r="PS22" i="16"/>
  <c r="PS23" i="16"/>
  <c r="PS31" i="16"/>
  <c r="PS133" i="16"/>
  <c r="PS293" i="16"/>
  <c r="PS131" i="16"/>
  <c r="PS164" i="16"/>
  <c r="PS35" i="16"/>
  <c r="PS173" i="16"/>
  <c r="PS328" i="16"/>
  <c r="PS315" i="16"/>
  <c r="PS149" i="16"/>
  <c r="PS286" i="16"/>
  <c r="PS74" i="16"/>
  <c r="PS163" i="16"/>
  <c r="PS172" i="16"/>
  <c r="PS21" i="16"/>
  <c r="PS127" i="16"/>
  <c r="PS12" i="16"/>
  <c r="PS13" i="16"/>
  <c r="PS169" i="16"/>
  <c r="PS111" i="16"/>
  <c r="PS267" i="16"/>
  <c r="PS73" i="16"/>
  <c r="PS81" i="16"/>
  <c r="PS7" i="16"/>
  <c r="PS72" i="16"/>
  <c r="PS146" i="16"/>
  <c r="PS153" i="16"/>
  <c r="PS77" i="16"/>
  <c r="PS335" i="16"/>
  <c r="PS269" i="16"/>
  <c r="PS78" i="16"/>
  <c r="PS304" i="16"/>
  <c r="PS154" i="16"/>
  <c r="PS303" i="16"/>
  <c r="PS159" i="16"/>
  <c r="PS334" i="16"/>
  <c r="PS327" i="16"/>
  <c r="PS300" i="16"/>
  <c r="PS222" i="16"/>
  <c r="PS32" i="16"/>
  <c r="PS36" i="16"/>
  <c r="PS168" i="16"/>
  <c r="PS288" i="16"/>
  <c r="PS112" i="16"/>
  <c r="PS71" i="16"/>
  <c r="PS295" i="16"/>
  <c r="PS262" i="16"/>
  <c r="PS25" i="16"/>
  <c r="PS238" i="16"/>
  <c r="PS132" i="16"/>
  <c r="PS260" i="16"/>
  <c r="PS226" i="16"/>
  <c r="PS141" i="16"/>
  <c r="PS156" i="16"/>
  <c r="PS142" i="16"/>
  <c r="PS178" i="16"/>
  <c r="PS67" i="16"/>
  <c r="PS104" i="16"/>
  <c r="PS319" i="16"/>
  <c r="PS299" i="16"/>
  <c r="PS105" i="16"/>
  <c r="PS106" i="16"/>
  <c r="PS47" i="16"/>
  <c r="PS279" i="16"/>
  <c r="PS140" i="16"/>
  <c r="PS201" i="16"/>
  <c r="PS239" i="16"/>
  <c r="PS314" i="16"/>
  <c r="PS292" i="16"/>
  <c r="PS27" i="16"/>
  <c r="PS298" i="16"/>
  <c r="PS66" i="16"/>
  <c r="PS114" i="16"/>
  <c r="PS107" i="16"/>
  <c r="PS102" i="16"/>
  <c r="PS241" i="16"/>
  <c r="PS297" i="16"/>
  <c r="PS272" i="16"/>
  <c r="PS70" i="16"/>
  <c r="PS64" i="16"/>
  <c r="PS263" i="16"/>
  <c r="PS136" i="16"/>
  <c r="PS232" i="16"/>
  <c r="PS115" i="16"/>
  <c r="PS26" i="16"/>
  <c r="PS227" i="16"/>
  <c r="PS179" i="16"/>
  <c r="PS230" i="16"/>
  <c r="PS224" i="16"/>
  <c r="PS223" i="16"/>
  <c r="PS264" i="16"/>
  <c r="PS237" i="16"/>
  <c r="PS61" i="16"/>
  <c r="PS202" i="16"/>
  <c r="PS265" i="16"/>
  <c r="PS54" i="16"/>
  <c r="PS270" i="16"/>
  <c r="PS231" i="16"/>
  <c r="PS50" i="16"/>
  <c r="PS271" i="16"/>
  <c r="PS274" i="16"/>
  <c r="PS28" i="16"/>
  <c r="PS95" i="16"/>
  <c r="PS229" i="16"/>
  <c r="PS97" i="16"/>
  <c r="PS228" i="16"/>
  <c r="PS75" i="16"/>
  <c r="PS258" i="16"/>
  <c r="PS221" i="16"/>
  <c r="PS109" i="16"/>
  <c r="PS138" i="16"/>
  <c r="PS139" i="16"/>
  <c r="PS236" i="16"/>
  <c r="PS278" i="16"/>
  <c r="PS49" i="16"/>
  <c r="PS240" i="16"/>
  <c r="PS257" i="16"/>
  <c r="PS103" i="16"/>
  <c r="PS68" i="16"/>
  <c r="PS96" i="16"/>
  <c r="PS94" i="16"/>
  <c r="PS242" i="16"/>
  <c r="PS266" i="16"/>
  <c r="PS234" i="16"/>
  <c r="PS275" i="16"/>
  <c r="PS277" i="16"/>
  <c r="PS108" i="16"/>
  <c r="PS268" i="16"/>
  <c r="PS101" i="16"/>
  <c r="PS220" i="16"/>
  <c r="PS199" i="16"/>
  <c r="PS280" i="16"/>
  <c r="PS273" i="16"/>
  <c r="PS243" i="16"/>
  <c r="PS235" i="16"/>
  <c r="PS197" i="16"/>
  <c r="PS233" i="16"/>
  <c r="PS60" i="16"/>
  <c r="PS276" i="16"/>
  <c r="PS225" i="16"/>
  <c r="PS118" i="16"/>
  <c r="PS62" i="16"/>
  <c r="PS100" i="16"/>
  <c r="PS55" i="16"/>
  <c r="PS63" i="16"/>
  <c r="PS256" i="16"/>
  <c r="PS110" i="16"/>
  <c r="PS259" i="16"/>
  <c r="PS137" i="16"/>
  <c r="PS57" i="16"/>
  <c r="PS98" i="16"/>
  <c r="PS198" i="16"/>
  <c r="PS113" i="16"/>
  <c r="PS144" i="16"/>
  <c r="PS255" i="16"/>
  <c r="PS65" i="16"/>
  <c r="PS30" i="16"/>
  <c r="PS52" i="16"/>
  <c r="PS254" i="16"/>
  <c r="PS99" i="16"/>
  <c r="PS48" i="16"/>
  <c r="PS51" i="16"/>
  <c r="PS20" i="16"/>
  <c r="PS59" i="16"/>
  <c r="PS56" i="16"/>
  <c r="PS8" i="16"/>
  <c r="PS53" i="16"/>
  <c r="PS117" i="16"/>
  <c r="PS244" i="16"/>
  <c r="PS251" i="16"/>
  <c r="PS248" i="16"/>
  <c r="PS252" i="16"/>
  <c r="PS249" i="16"/>
  <c r="PS250" i="16"/>
  <c r="PS245" i="16"/>
  <c r="PS194" i="16"/>
  <c r="PS123" i="16"/>
  <c r="PS122" i="16"/>
  <c r="PS211" i="16"/>
  <c r="PS205" i="16"/>
  <c r="PS191" i="16"/>
  <c r="PS174" i="16"/>
  <c r="PS121" i="16"/>
  <c r="PS192" i="16"/>
  <c r="PS246" i="16"/>
  <c r="PS185" i="16"/>
  <c r="PS186" i="16"/>
  <c r="PS120" i="16"/>
  <c r="PS187" i="16"/>
  <c r="PS182" i="16"/>
  <c r="PS184" i="16"/>
  <c r="PS210" i="16"/>
  <c r="PS183" i="16"/>
  <c r="PS215" i="16"/>
  <c r="PS213" i="16"/>
  <c r="PS190" i="16"/>
  <c r="PS195" i="16"/>
  <c r="PS218" i="16"/>
  <c r="PS189" i="16"/>
  <c r="PS188" i="16"/>
  <c r="PS217" i="16"/>
  <c r="PS214" i="16"/>
  <c r="PS208" i="16"/>
  <c r="PS209" i="16"/>
  <c r="PS212" i="16"/>
  <c r="PS206" i="16"/>
  <c r="PS216" i="16"/>
  <c r="PS207" i="16"/>
  <c r="PS247" i="16"/>
  <c r="PL119" i="16"/>
  <c r="PL181" i="16"/>
  <c r="PL180" i="16"/>
  <c r="PL204" i="16"/>
  <c r="PL175" i="16"/>
  <c r="PL129" i="16"/>
  <c r="PL92" i="16"/>
  <c r="PL317" i="16"/>
  <c r="PL126" i="16"/>
  <c r="PL147" i="16"/>
  <c r="PL89" i="16"/>
  <c r="PL157" i="16"/>
  <c r="PL14" i="16"/>
  <c r="PL124" i="16"/>
  <c r="PL307" i="16"/>
  <c r="PL308" i="16"/>
  <c r="PL84" i="16"/>
  <c r="PL6" i="16"/>
  <c r="PL324" i="16"/>
  <c r="PL93" i="16"/>
  <c r="PL88" i="16"/>
  <c r="PL150" i="16"/>
  <c r="PL165" i="16"/>
  <c r="PL309" i="16"/>
  <c r="PL291" i="16"/>
  <c r="PL155" i="16"/>
  <c r="PL33" i="16"/>
  <c r="PL34" i="16"/>
  <c r="PL333" i="16"/>
  <c r="PL125" i="16"/>
  <c r="PL176" i="16"/>
  <c r="PL310" i="16"/>
  <c r="PL29" i="16"/>
  <c r="PL10" i="16"/>
  <c r="PL79" i="16"/>
  <c r="PL87" i="16"/>
  <c r="PL285" i="16"/>
  <c r="PL311" i="16"/>
  <c r="PL58" i="16"/>
  <c r="PL43" i="16"/>
  <c r="PL193" i="16"/>
  <c r="PL306" i="16"/>
  <c r="PL18" i="16"/>
  <c r="PL11" i="16"/>
  <c r="PL289" i="16"/>
  <c r="PL86" i="16"/>
  <c r="PL152" i="16"/>
  <c r="PL15" i="16"/>
  <c r="PL40" i="16"/>
  <c r="PL282" i="16"/>
  <c r="PL203" i="16"/>
  <c r="PL320" i="16"/>
  <c r="PL302" i="16"/>
  <c r="PL281" i="16"/>
  <c r="PL167" i="16"/>
  <c r="PL148" i="16"/>
  <c r="PL44" i="16"/>
  <c r="PL80" i="16"/>
  <c r="PL9" i="16"/>
  <c r="PL41" i="16"/>
  <c r="PL323" i="16"/>
  <c r="PL296" i="16"/>
  <c r="PL91" i="16"/>
  <c r="PL166" i="16"/>
  <c r="PL90" i="16"/>
  <c r="PL38" i="16"/>
  <c r="PL45" i="16"/>
  <c r="PL312" i="16"/>
  <c r="PL83" i="16"/>
  <c r="PL318" i="16"/>
  <c r="PL17" i="16"/>
  <c r="PL305" i="16"/>
  <c r="PL85" i="16"/>
  <c r="PL253" i="16"/>
  <c r="PL329" i="16"/>
  <c r="PL326" i="16"/>
  <c r="PL135" i="16"/>
  <c r="PL219" i="16"/>
  <c r="PL287" i="16"/>
  <c r="PL196" i="16"/>
  <c r="PL42" i="16"/>
  <c r="PL46" i="16"/>
  <c r="PL331" i="16"/>
  <c r="PL19" i="16"/>
  <c r="PL162" i="16"/>
  <c r="PL301" i="16"/>
  <c r="PL316" i="16"/>
  <c r="PL283" i="16"/>
  <c r="PL151" i="16"/>
  <c r="PL313" i="16"/>
  <c r="PL261" i="16"/>
  <c r="PL290" i="16"/>
  <c r="PL158" i="16"/>
  <c r="PL130" i="16"/>
  <c r="PL322" i="16"/>
  <c r="PL37" i="16"/>
  <c r="PL116" i="16"/>
  <c r="PL332" i="16"/>
  <c r="PL170" i="16"/>
  <c r="PL39" i="16"/>
  <c r="PL321" i="16"/>
  <c r="PL284" i="16"/>
  <c r="PL24" i="16"/>
  <c r="PL69" i="16"/>
  <c r="PL330" i="16"/>
  <c r="PL200" i="16"/>
  <c r="PL171" i="16"/>
  <c r="PL82" i="16"/>
  <c r="PL76" i="16"/>
  <c r="PL177" i="16"/>
  <c r="PL160" i="16"/>
  <c r="PL161" i="16"/>
  <c r="PL134" i="16"/>
  <c r="PL143" i="16"/>
  <c r="PL325" i="16"/>
  <c r="PL294" i="16"/>
  <c r="PL128" i="16"/>
  <c r="PL145" i="16"/>
  <c r="PL16" i="16"/>
  <c r="PL22" i="16"/>
  <c r="PL23" i="16"/>
  <c r="PL31" i="16"/>
  <c r="PL133" i="16"/>
  <c r="PL293" i="16"/>
  <c r="PL131" i="16"/>
  <c r="PL164" i="16"/>
  <c r="PL35" i="16"/>
  <c r="PL173" i="16"/>
  <c r="PL328" i="16"/>
  <c r="PL315" i="16"/>
  <c r="PL149" i="16"/>
  <c r="PL286" i="16"/>
  <c r="PL74" i="16"/>
  <c r="PL163" i="16"/>
  <c r="PL172" i="16"/>
  <c r="PL21" i="16"/>
  <c r="PL127" i="16"/>
  <c r="PL12" i="16"/>
  <c r="PL13" i="16"/>
  <c r="PL169" i="16"/>
  <c r="PL111" i="16"/>
  <c r="PL267" i="16"/>
  <c r="PL73" i="16"/>
  <c r="PL81" i="16"/>
  <c r="PL7" i="16"/>
  <c r="PL72" i="16"/>
  <c r="PL146" i="16"/>
  <c r="PL153" i="16"/>
  <c r="PL77" i="16"/>
  <c r="PL335" i="16"/>
  <c r="PL269" i="16"/>
  <c r="PL78" i="16"/>
  <c r="PL304" i="16"/>
  <c r="PL154" i="16"/>
  <c r="PL303" i="16"/>
  <c r="PL159" i="16"/>
  <c r="PL334" i="16"/>
  <c r="PL327" i="16"/>
  <c r="PL300" i="16"/>
  <c r="PL222" i="16"/>
  <c r="PL32" i="16"/>
  <c r="PL36" i="16"/>
  <c r="PL168" i="16"/>
  <c r="PL288" i="16"/>
  <c r="PL112" i="16"/>
  <c r="PL71" i="16"/>
  <c r="PL295" i="16"/>
  <c r="PL262" i="16"/>
  <c r="PL25" i="16"/>
  <c r="PL238" i="16"/>
  <c r="PL132" i="16"/>
  <c r="PL260" i="16"/>
  <c r="PL226" i="16"/>
  <c r="PL141" i="16"/>
  <c r="PL156" i="16"/>
  <c r="PL142" i="16"/>
  <c r="PL178" i="16"/>
  <c r="PL67" i="16"/>
  <c r="PL104" i="16"/>
  <c r="PL319" i="16"/>
  <c r="PL299" i="16"/>
  <c r="PL105" i="16"/>
  <c r="PL106" i="16"/>
  <c r="PL47" i="16"/>
  <c r="PL279" i="16"/>
  <c r="PL140" i="16"/>
  <c r="PL201" i="16"/>
  <c r="PL239" i="16"/>
  <c r="PL314" i="16"/>
  <c r="PL292" i="16"/>
  <c r="PL27" i="16"/>
  <c r="PL298" i="16"/>
  <c r="PL66" i="16"/>
  <c r="PL114" i="16"/>
  <c r="PL107" i="16"/>
  <c r="PL102" i="16"/>
  <c r="PL241" i="16"/>
  <c r="PL297" i="16"/>
  <c r="PL272" i="16"/>
  <c r="PL70" i="16"/>
  <c r="PL64" i="16"/>
  <c r="PL263" i="16"/>
  <c r="PL136" i="16"/>
  <c r="PL232" i="16"/>
  <c r="PL115" i="16"/>
  <c r="PL26" i="16"/>
  <c r="PL227" i="16"/>
  <c r="PL179" i="16"/>
  <c r="PL230" i="16"/>
  <c r="PL224" i="16"/>
  <c r="PL223" i="16"/>
  <c r="PL264" i="16"/>
  <c r="PL237" i="16"/>
  <c r="PL61" i="16"/>
  <c r="PL202" i="16"/>
  <c r="PL265" i="16"/>
  <c r="PL54" i="16"/>
  <c r="PL270" i="16"/>
  <c r="PL231" i="16"/>
  <c r="PL50" i="16"/>
  <c r="PL271" i="16"/>
  <c r="PL274" i="16"/>
  <c r="PL28" i="16"/>
  <c r="PL95" i="16"/>
  <c r="PL229" i="16"/>
  <c r="PL97" i="16"/>
  <c r="PL228" i="16"/>
  <c r="PL75" i="16"/>
  <c r="PL258" i="16"/>
  <c r="PL221" i="16"/>
  <c r="PL109" i="16"/>
  <c r="PL138" i="16"/>
  <c r="PL139" i="16"/>
  <c r="PL236" i="16"/>
  <c r="PL278" i="16"/>
  <c r="PL49" i="16"/>
  <c r="PL240" i="16"/>
  <c r="PL257" i="16"/>
  <c r="PL103" i="16"/>
  <c r="PL68" i="16"/>
  <c r="PL96" i="16"/>
  <c r="PL94" i="16"/>
  <c r="PL242" i="16"/>
  <c r="PL266" i="16"/>
  <c r="PL234" i="16"/>
  <c r="PL275" i="16"/>
  <c r="PL277" i="16"/>
  <c r="PL108" i="16"/>
  <c r="PL268" i="16"/>
  <c r="PL101" i="16"/>
  <c r="PL220" i="16"/>
  <c r="PL199" i="16"/>
  <c r="PL280" i="16"/>
  <c r="PL273" i="16"/>
  <c r="PL243" i="16"/>
  <c r="PL235" i="16"/>
  <c r="PL197" i="16"/>
  <c r="PL233" i="16"/>
  <c r="PL60" i="16"/>
  <c r="PL276" i="16"/>
  <c r="PL225" i="16"/>
  <c r="PL118" i="16"/>
  <c r="PL62" i="16"/>
  <c r="PL100" i="16"/>
  <c r="PL55" i="16"/>
  <c r="PL63" i="16"/>
  <c r="PL256" i="16"/>
  <c r="PL110" i="16"/>
  <c r="PL259" i="16"/>
  <c r="PL137" i="16"/>
  <c r="PL57" i="16"/>
  <c r="PL98" i="16"/>
  <c r="PL198" i="16"/>
  <c r="PL113" i="16"/>
  <c r="PL144" i="16"/>
  <c r="PL255" i="16"/>
  <c r="PL65" i="16"/>
  <c r="PL30" i="16"/>
  <c r="PL52" i="16"/>
  <c r="PL254" i="16"/>
  <c r="PL99" i="16"/>
  <c r="PL48" i="16"/>
  <c r="PL51" i="16"/>
  <c r="PL20" i="16"/>
  <c r="PL59" i="16"/>
  <c r="PL56" i="16"/>
  <c r="PL8" i="16"/>
  <c r="PL53" i="16"/>
  <c r="PL117" i="16"/>
  <c r="PL244" i="16"/>
  <c r="PL251" i="16"/>
  <c r="PL248" i="16"/>
  <c r="PL252" i="16"/>
  <c r="PL249" i="16"/>
  <c r="PL250" i="16"/>
  <c r="PL245" i="16"/>
  <c r="PL194" i="16"/>
  <c r="PL123" i="16"/>
  <c r="PL122" i="16"/>
  <c r="PL211" i="16"/>
  <c r="PL205" i="16"/>
  <c r="PL191" i="16"/>
  <c r="PL174" i="16"/>
  <c r="PL121" i="16"/>
  <c r="PL192" i="16"/>
  <c r="PL246" i="16"/>
  <c r="PL185" i="16"/>
  <c r="PL186" i="16"/>
  <c r="PL120" i="16"/>
  <c r="PL187" i="16"/>
  <c r="PL182" i="16"/>
  <c r="PL184" i="16"/>
  <c r="PL210" i="16"/>
  <c r="PL183" i="16"/>
  <c r="PL215" i="16"/>
  <c r="PL213" i="16"/>
  <c r="PL190" i="16"/>
  <c r="PL195" i="16"/>
  <c r="PL218" i="16"/>
  <c r="PL189" i="16"/>
  <c r="PL188" i="16"/>
  <c r="PL217" i="16"/>
  <c r="PL214" i="16"/>
  <c r="PL208" i="16"/>
  <c r="PL209" i="16"/>
  <c r="PL212" i="16"/>
  <c r="PL206" i="16"/>
  <c r="PL216" i="16"/>
  <c r="PL207" i="16"/>
  <c r="PL247" i="16"/>
  <c r="PE119" i="16"/>
  <c r="PE181" i="16"/>
  <c r="PE180" i="16"/>
  <c r="PE204" i="16"/>
  <c r="PE175" i="16"/>
  <c r="PE129" i="16"/>
  <c r="PE92" i="16"/>
  <c r="PE317" i="16"/>
  <c r="PE126" i="16"/>
  <c r="PE147" i="16"/>
  <c r="PE89" i="16"/>
  <c r="PE157" i="16"/>
  <c r="PE14" i="16"/>
  <c r="PE124" i="16"/>
  <c r="PE307" i="16"/>
  <c r="PE308" i="16"/>
  <c r="PE84" i="16"/>
  <c r="PE6" i="16"/>
  <c r="PE324" i="16"/>
  <c r="PE93" i="16"/>
  <c r="PE88" i="16"/>
  <c r="PE150" i="16"/>
  <c r="PE165" i="16"/>
  <c r="PE309" i="16"/>
  <c r="PE291" i="16"/>
  <c r="PE155" i="16"/>
  <c r="PE33" i="16"/>
  <c r="PE34" i="16"/>
  <c r="PE333" i="16"/>
  <c r="PE125" i="16"/>
  <c r="PE176" i="16"/>
  <c r="PE310" i="16"/>
  <c r="PE29" i="16"/>
  <c r="PE10" i="16"/>
  <c r="PE79" i="16"/>
  <c r="PE87" i="16"/>
  <c r="PE285" i="16"/>
  <c r="PE311" i="16"/>
  <c r="PE58" i="16"/>
  <c r="PE43" i="16"/>
  <c r="PE193" i="16"/>
  <c r="PE306" i="16"/>
  <c r="PE18" i="16"/>
  <c r="PE11" i="16"/>
  <c r="PE289" i="16"/>
  <c r="PE86" i="16"/>
  <c r="PE152" i="16"/>
  <c r="PE15" i="16"/>
  <c r="PE40" i="16"/>
  <c r="PE282" i="16"/>
  <c r="PE203" i="16"/>
  <c r="PE320" i="16"/>
  <c r="PE302" i="16"/>
  <c r="PE281" i="16"/>
  <c r="PE167" i="16"/>
  <c r="PE148" i="16"/>
  <c r="PE44" i="16"/>
  <c r="PE80" i="16"/>
  <c r="PE9" i="16"/>
  <c r="PE41" i="16"/>
  <c r="PE323" i="16"/>
  <c r="PE296" i="16"/>
  <c r="PE91" i="16"/>
  <c r="PE166" i="16"/>
  <c r="PE90" i="16"/>
  <c r="PE38" i="16"/>
  <c r="PE45" i="16"/>
  <c r="PE312" i="16"/>
  <c r="PE83" i="16"/>
  <c r="PE318" i="16"/>
  <c r="PE17" i="16"/>
  <c r="PE305" i="16"/>
  <c r="PE85" i="16"/>
  <c r="PE253" i="16"/>
  <c r="PE329" i="16"/>
  <c r="PE326" i="16"/>
  <c r="PE135" i="16"/>
  <c r="PE219" i="16"/>
  <c r="PE287" i="16"/>
  <c r="PE196" i="16"/>
  <c r="PE42" i="16"/>
  <c r="PE46" i="16"/>
  <c r="PE331" i="16"/>
  <c r="PE19" i="16"/>
  <c r="PE162" i="16"/>
  <c r="PE301" i="16"/>
  <c r="PE316" i="16"/>
  <c r="PE283" i="16"/>
  <c r="PE151" i="16"/>
  <c r="PE313" i="16"/>
  <c r="PE261" i="16"/>
  <c r="PE290" i="16"/>
  <c r="PE158" i="16"/>
  <c r="PE130" i="16"/>
  <c r="PE322" i="16"/>
  <c r="PE37" i="16"/>
  <c r="PE116" i="16"/>
  <c r="PE332" i="16"/>
  <c r="PE170" i="16"/>
  <c r="PE39" i="16"/>
  <c r="PE321" i="16"/>
  <c r="PE284" i="16"/>
  <c r="PE24" i="16"/>
  <c r="PE69" i="16"/>
  <c r="PE330" i="16"/>
  <c r="PE200" i="16"/>
  <c r="PE171" i="16"/>
  <c r="PE82" i="16"/>
  <c r="PE76" i="16"/>
  <c r="PE177" i="16"/>
  <c r="PE160" i="16"/>
  <c r="PE161" i="16"/>
  <c r="PE134" i="16"/>
  <c r="PE143" i="16"/>
  <c r="PE325" i="16"/>
  <c r="PE294" i="16"/>
  <c r="PE128" i="16"/>
  <c r="PE145" i="16"/>
  <c r="PE16" i="16"/>
  <c r="PE22" i="16"/>
  <c r="PE23" i="16"/>
  <c r="PE31" i="16"/>
  <c r="PE133" i="16"/>
  <c r="PE293" i="16"/>
  <c r="PE131" i="16"/>
  <c r="PE164" i="16"/>
  <c r="PE35" i="16"/>
  <c r="PE173" i="16"/>
  <c r="PE328" i="16"/>
  <c r="PE315" i="16"/>
  <c r="PE149" i="16"/>
  <c r="PE286" i="16"/>
  <c r="PE74" i="16"/>
  <c r="PE163" i="16"/>
  <c r="PE172" i="16"/>
  <c r="PE21" i="16"/>
  <c r="PE127" i="16"/>
  <c r="PE12" i="16"/>
  <c r="PE13" i="16"/>
  <c r="PE169" i="16"/>
  <c r="PE111" i="16"/>
  <c r="PE267" i="16"/>
  <c r="PE73" i="16"/>
  <c r="PE81" i="16"/>
  <c r="PE7" i="16"/>
  <c r="PE72" i="16"/>
  <c r="PE146" i="16"/>
  <c r="PE153" i="16"/>
  <c r="PE77" i="16"/>
  <c r="PE335" i="16"/>
  <c r="PE269" i="16"/>
  <c r="PE78" i="16"/>
  <c r="PE304" i="16"/>
  <c r="PE154" i="16"/>
  <c r="PE303" i="16"/>
  <c r="PE159" i="16"/>
  <c r="PE334" i="16"/>
  <c r="PE327" i="16"/>
  <c r="PE300" i="16"/>
  <c r="PE222" i="16"/>
  <c r="PE32" i="16"/>
  <c r="PE36" i="16"/>
  <c r="PE168" i="16"/>
  <c r="PE288" i="16"/>
  <c r="PE112" i="16"/>
  <c r="PE71" i="16"/>
  <c r="PE295" i="16"/>
  <c r="PE262" i="16"/>
  <c r="PE25" i="16"/>
  <c r="PE238" i="16"/>
  <c r="PE132" i="16"/>
  <c r="PE260" i="16"/>
  <c r="PE226" i="16"/>
  <c r="PE141" i="16"/>
  <c r="PE156" i="16"/>
  <c r="PE142" i="16"/>
  <c r="PE178" i="16"/>
  <c r="PE67" i="16"/>
  <c r="PE104" i="16"/>
  <c r="PE319" i="16"/>
  <c r="PE299" i="16"/>
  <c r="PE105" i="16"/>
  <c r="PE106" i="16"/>
  <c r="PE47" i="16"/>
  <c r="PE279" i="16"/>
  <c r="PE140" i="16"/>
  <c r="PE201" i="16"/>
  <c r="PE239" i="16"/>
  <c r="PE314" i="16"/>
  <c r="PE292" i="16"/>
  <c r="PE27" i="16"/>
  <c r="PE298" i="16"/>
  <c r="PE66" i="16"/>
  <c r="PE114" i="16"/>
  <c r="PE107" i="16"/>
  <c r="PE102" i="16"/>
  <c r="PE241" i="16"/>
  <c r="PE297" i="16"/>
  <c r="PE272" i="16"/>
  <c r="PE70" i="16"/>
  <c r="PE64" i="16"/>
  <c r="PE263" i="16"/>
  <c r="PE136" i="16"/>
  <c r="PE232" i="16"/>
  <c r="PE115" i="16"/>
  <c r="PE26" i="16"/>
  <c r="PE227" i="16"/>
  <c r="PE179" i="16"/>
  <c r="PE230" i="16"/>
  <c r="PE224" i="16"/>
  <c r="PE223" i="16"/>
  <c r="PE264" i="16"/>
  <c r="PE237" i="16"/>
  <c r="PE61" i="16"/>
  <c r="PE202" i="16"/>
  <c r="PE265" i="16"/>
  <c r="PE54" i="16"/>
  <c r="PE270" i="16"/>
  <c r="PE231" i="16"/>
  <c r="PE50" i="16"/>
  <c r="PE271" i="16"/>
  <c r="PE274" i="16"/>
  <c r="PE28" i="16"/>
  <c r="PE95" i="16"/>
  <c r="PE229" i="16"/>
  <c r="PE97" i="16"/>
  <c r="PE228" i="16"/>
  <c r="PE75" i="16"/>
  <c r="PE258" i="16"/>
  <c r="PE221" i="16"/>
  <c r="PE109" i="16"/>
  <c r="PE138" i="16"/>
  <c r="PE139" i="16"/>
  <c r="PE236" i="16"/>
  <c r="PE278" i="16"/>
  <c r="PE49" i="16"/>
  <c r="PE240" i="16"/>
  <c r="PE257" i="16"/>
  <c r="PE103" i="16"/>
  <c r="PE68" i="16"/>
  <c r="PE96" i="16"/>
  <c r="PE94" i="16"/>
  <c r="PE242" i="16"/>
  <c r="PE266" i="16"/>
  <c r="PE234" i="16"/>
  <c r="PE275" i="16"/>
  <c r="PE277" i="16"/>
  <c r="PE108" i="16"/>
  <c r="PE268" i="16"/>
  <c r="PE101" i="16"/>
  <c r="PE220" i="16"/>
  <c r="PE199" i="16"/>
  <c r="PE280" i="16"/>
  <c r="PE273" i="16"/>
  <c r="PE243" i="16"/>
  <c r="PE235" i="16"/>
  <c r="PE197" i="16"/>
  <c r="PE233" i="16"/>
  <c r="PE60" i="16"/>
  <c r="PE276" i="16"/>
  <c r="PE225" i="16"/>
  <c r="PE118" i="16"/>
  <c r="PE62" i="16"/>
  <c r="PE100" i="16"/>
  <c r="PE55" i="16"/>
  <c r="PE63" i="16"/>
  <c r="PE256" i="16"/>
  <c r="PE110" i="16"/>
  <c r="PE259" i="16"/>
  <c r="PE137" i="16"/>
  <c r="PE57" i="16"/>
  <c r="PE98" i="16"/>
  <c r="PE198" i="16"/>
  <c r="PE113" i="16"/>
  <c r="PE144" i="16"/>
  <c r="PE255" i="16"/>
  <c r="PE65" i="16"/>
  <c r="PE30" i="16"/>
  <c r="PE52" i="16"/>
  <c r="PE254" i="16"/>
  <c r="PE99" i="16"/>
  <c r="PE48" i="16"/>
  <c r="PE51" i="16"/>
  <c r="PE20" i="16"/>
  <c r="PE59" i="16"/>
  <c r="PE56" i="16"/>
  <c r="PE8" i="16"/>
  <c r="PE53" i="16"/>
  <c r="PE117" i="16"/>
  <c r="PE244" i="16"/>
  <c r="PE251" i="16"/>
  <c r="PE248" i="16"/>
  <c r="PE252" i="16"/>
  <c r="PE249" i="16"/>
  <c r="PE250" i="16"/>
  <c r="PE245" i="16"/>
  <c r="PE194" i="16"/>
  <c r="PE123" i="16"/>
  <c r="PE122" i="16"/>
  <c r="PE211" i="16"/>
  <c r="PE205" i="16"/>
  <c r="PE191" i="16"/>
  <c r="PE174" i="16"/>
  <c r="PE121" i="16"/>
  <c r="PE192" i="16"/>
  <c r="PE246" i="16"/>
  <c r="PE185" i="16"/>
  <c r="PE186" i="16"/>
  <c r="PE120" i="16"/>
  <c r="PE187" i="16"/>
  <c r="PE182" i="16"/>
  <c r="PE184" i="16"/>
  <c r="PE210" i="16"/>
  <c r="PE183" i="16"/>
  <c r="PE215" i="16"/>
  <c r="PE213" i="16"/>
  <c r="PE190" i="16"/>
  <c r="PE195" i="16"/>
  <c r="PE218" i="16"/>
  <c r="PE189" i="16"/>
  <c r="PE188" i="16"/>
  <c r="PE217" i="16"/>
  <c r="PE214" i="16"/>
  <c r="PE208" i="16"/>
  <c r="PE209" i="16"/>
  <c r="PE212" i="16"/>
  <c r="PE206" i="16"/>
  <c r="PE216" i="16"/>
  <c r="PE207" i="16"/>
  <c r="PE247" i="16"/>
  <c r="OX119" i="16"/>
  <c r="OX181" i="16"/>
  <c r="OX180" i="16"/>
  <c r="OX204" i="16"/>
  <c r="OX175" i="16"/>
  <c r="OX129" i="16"/>
  <c r="OX92" i="16"/>
  <c r="OX317" i="16"/>
  <c r="OX126" i="16"/>
  <c r="OX147" i="16"/>
  <c r="OX89" i="16"/>
  <c r="OX157" i="16"/>
  <c r="OX14" i="16"/>
  <c r="OX124" i="16"/>
  <c r="OX307" i="16"/>
  <c r="OX308" i="16"/>
  <c r="OX84" i="16"/>
  <c r="OX6" i="16"/>
  <c r="OX324" i="16"/>
  <c r="OX93" i="16"/>
  <c r="OX88" i="16"/>
  <c r="OX150" i="16"/>
  <c r="OX165" i="16"/>
  <c r="OX309" i="16"/>
  <c r="OX291" i="16"/>
  <c r="OX155" i="16"/>
  <c r="OX33" i="16"/>
  <c r="OX34" i="16"/>
  <c r="OX333" i="16"/>
  <c r="OX125" i="16"/>
  <c r="OX176" i="16"/>
  <c r="OX310" i="16"/>
  <c r="OX29" i="16"/>
  <c r="OX10" i="16"/>
  <c r="OX79" i="16"/>
  <c r="OX87" i="16"/>
  <c r="OX285" i="16"/>
  <c r="OX311" i="16"/>
  <c r="OX58" i="16"/>
  <c r="OX43" i="16"/>
  <c r="OX193" i="16"/>
  <c r="OX306" i="16"/>
  <c r="OX18" i="16"/>
  <c r="OX11" i="16"/>
  <c r="OX289" i="16"/>
  <c r="OX86" i="16"/>
  <c r="OX152" i="16"/>
  <c r="OX15" i="16"/>
  <c r="OX40" i="16"/>
  <c r="OX282" i="16"/>
  <c r="OX203" i="16"/>
  <c r="OX320" i="16"/>
  <c r="OX302" i="16"/>
  <c r="OX281" i="16"/>
  <c r="OX167" i="16"/>
  <c r="OX148" i="16"/>
  <c r="OX44" i="16"/>
  <c r="OX80" i="16"/>
  <c r="OX9" i="16"/>
  <c r="OX41" i="16"/>
  <c r="OX323" i="16"/>
  <c r="OX296" i="16"/>
  <c r="OX91" i="16"/>
  <c r="OX166" i="16"/>
  <c r="OX90" i="16"/>
  <c r="OX38" i="16"/>
  <c r="OX45" i="16"/>
  <c r="OX312" i="16"/>
  <c r="OX83" i="16"/>
  <c r="OX318" i="16"/>
  <c r="OX17" i="16"/>
  <c r="OX305" i="16"/>
  <c r="OX85" i="16"/>
  <c r="OX253" i="16"/>
  <c r="OX329" i="16"/>
  <c r="OX326" i="16"/>
  <c r="OX135" i="16"/>
  <c r="OX219" i="16"/>
  <c r="OX287" i="16"/>
  <c r="OX196" i="16"/>
  <c r="OX42" i="16"/>
  <c r="OX46" i="16"/>
  <c r="OX331" i="16"/>
  <c r="OX19" i="16"/>
  <c r="OX162" i="16"/>
  <c r="OX301" i="16"/>
  <c r="OX316" i="16"/>
  <c r="OX283" i="16"/>
  <c r="OX151" i="16"/>
  <c r="OX313" i="16"/>
  <c r="OX261" i="16"/>
  <c r="OX290" i="16"/>
  <c r="OX158" i="16"/>
  <c r="OX130" i="16"/>
  <c r="OX322" i="16"/>
  <c r="OX37" i="16"/>
  <c r="OX116" i="16"/>
  <c r="OX332" i="16"/>
  <c r="OX170" i="16"/>
  <c r="OX39" i="16"/>
  <c r="OX321" i="16"/>
  <c r="OX284" i="16"/>
  <c r="OX24" i="16"/>
  <c r="OX69" i="16"/>
  <c r="OX330" i="16"/>
  <c r="OX200" i="16"/>
  <c r="OX171" i="16"/>
  <c r="OX82" i="16"/>
  <c r="OX76" i="16"/>
  <c r="OX177" i="16"/>
  <c r="OX160" i="16"/>
  <c r="OX161" i="16"/>
  <c r="OX134" i="16"/>
  <c r="OX143" i="16"/>
  <c r="OX325" i="16"/>
  <c r="OX294" i="16"/>
  <c r="OX128" i="16"/>
  <c r="OX145" i="16"/>
  <c r="OX16" i="16"/>
  <c r="OX22" i="16"/>
  <c r="OX23" i="16"/>
  <c r="OX31" i="16"/>
  <c r="OX133" i="16"/>
  <c r="OX293" i="16"/>
  <c r="OX131" i="16"/>
  <c r="OX164" i="16"/>
  <c r="OX35" i="16"/>
  <c r="OX173" i="16"/>
  <c r="OX328" i="16"/>
  <c r="OX315" i="16"/>
  <c r="OX149" i="16"/>
  <c r="OX286" i="16"/>
  <c r="OX74" i="16"/>
  <c r="OX163" i="16"/>
  <c r="OX172" i="16"/>
  <c r="OX21" i="16"/>
  <c r="OX127" i="16"/>
  <c r="OX12" i="16"/>
  <c r="OX13" i="16"/>
  <c r="OX169" i="16"/>
  <c r="OX111" i="16"/>
  <c r="OX267" i="16"/>
  <c r="OX73" i="16"/>
  <c r="OX81" i="16"/>
  <c r="OX7" i="16"/>
  <c r="OX72" i="16"/>
  <c r="OX146" i="16"/>
  <c r="OX153" i="16"/>
  <c r="OX77" i="16"/>
  <c r="OX335" i="16"/>
  <c r="OX269" i="16"/>
  <c r="OX78" i="16"/>
  <c r="OX304" i="16"/>
  <c r="OX154" i="16"/>
  <c r="OX303" i="16"/>
  <c r="OX159" i="16"/>
  <c r="OX334" i="16"/>
  <c r="OX327" i="16"/>
  <c r="OX300" i="16"/>
  <c r="OX222" i="16"/>
  <c r="OX32" i="16"/>
  <c r="OX36" i="16"/>
  <c r="OX168" i="16"/>
  <c r="OX288" i="16"/>
  <c r="OX112" i="16"/>
  <c r="OX71" i="16"/>
  <c r="OX295" i="16"/>
  <c r="OX262" i="16"/>
  <c r="OX25" i="16"/>
  <c r="OX238" i="16"/>
  <c r="OX132" i="16"/>
  <c r="OX260" i="16"/>
  <c r="OX226" i="16"/>
  <c r="OX141" i="16"/>
  <c r="OX156" i="16"/>
  <c r="OX142" i="16"/>
  <c r="OX178" i="16"/>
  <c r="OX67" i="16"/>
  <c r="OX104" i="16"/>
  <c r="OX319" i="16"/>
  <c r="OX299" i="16"/>
  <c r="OX105" i="16"/>
  <c r="OX106" i="16"/>
  <c r="OX47" i="16"/>
  <c r="OX279" i="16"/>
  <c r="OX140" i="16"/>
  <c r="OX201" i="16"/>
  <c r="OX239" i="16"/>
  <c r="OX314" i="16"/>
  <c r="OX292" i="16"/>
  <c r="OX27" i="16"/>
  <c r="OX298" i="16"/>
  <c r="OX66" i="16"/>
  <c r="OX114" i="16"/>
  <c r="OX107" i="16"/>
  <c r="OX102" i="16"/>
  <c r="OX241" i="16"/>
  <c r="OX297" i="16"/>
  <c r="OX272" i="16"/>
  <c r="OX70" i="16"/>
  <c r="OX64" i="16"/>
  <c r="OX263" i="16"/>
  <c r="OX136" i="16"/>
  <c r="OX232" i="16"/>
  <c r="OX115" i="16"/>
  <c r="OX26" i="16"/>
  <c r="OX227" i="16"/>
  <c r="OX179" i="16"/>
  <c r="OX230" i="16"/>
  <c r="OX224" i="16"/>
  <c r="OX223" i="16"/>
  <c r="OX264" i="16"/>
  <c r="OX237" i="16"/>
  <c r="OX61" i="16"/>
  <c r="OX202" i="16"/>
  <c r="OX265" i="16"/>
  <c r="OX54" i="16"/>
  <c r="OX270" i="16"/>
  <c r="OX231" i="16"/>
  <c r="OX50" i="16"/>
  <c r="OX271" i="16"/>
  <c r="OX274" i="16"/>
  <c r="OX28" i="16"/>
  <c r="OX95" i="16"/>
  <c r="OX229" i="16"/>
  <c r="OX97" i="16"/>
  <c r="OX228" i="16"/>
  <c r="OX75" i="16"/>
  <c r="OX258" i="16"/>
  <c r="OX221" i="16"/>
  <c r="OX109" i="16"/>
  <c r="OX138" i="16"/>
  <c r="OX139" i="16"/>
  <c r="OX236" i="16"/>
  <c r="OX278" i="16"/>
  <c r="OX49" i="16"/>
  <c r="OX240" i="16"/>
  <c r="OX257" i="16"/>
  <c r="OX103" i="16"/>
  <c r="OX68" i="16"/>
  <c r="OX96" i="16"/>
  <c r="OX94" i="16"/>
  <c r="OX242" i="16"/>
  <c r="OX266" i="16"/>
  <c r="OX234" i="16"/>
  <c r="OX275" i="16"/>
  <c r="OX277" i="16"/>
  <c r="OX108" i="16"/>
  <c r="OX268" i="16"/>
  <c r="OX101" i="16"/>
  <c r="OX220" i="16"/>
  <c r="OX199" i="16"/>
  <c r="OX280" i="16"/>
  <c r="OX273" i="16"/>
  <c r="OX243" i="16"/>
  <c r="OX235" i="16"/>
  <c r="OX197" i="16"/>
  <c r="OX233" i="16"/>
  <c r="OX60" i="16"/>
  <c r="OX276" i="16"/>
  <c r="OX225" i="16"/>
  <c r="OX118" i="16"/>
  <c r="OX62" i="16"/>
  <c r="OX100" i="16"/>
  <c r="OX55" i="16"/>
  <c r="OX63" i="16"/>
  <c r="OX256" i="16"/>
  <c r="OX110" i="16"/>
  <c r="OX259" i="16"/>
  <c r="OX137" i="16"/>
  <c r="OX57" i="16"/>
  <c r="OX98" i="16"/>
  <c r="OX198" i="16"/>
  <c r="OX113" i="16"/>
  <c r="OX144" i="16"/>
  <c r="OX255" i="16"/>
  <c r="OX65" i="16"/>
  <c r="OX30" i="16"/>
  <c r="OX52" i="16"/>
  <c r="OX254" i="16"/>
  <c r="OX99" i="16"/>
  <c r="OX48" i="16"/>
  <c r="OX51" i="16"/>
  <c r="OX20" i="16"/>
  <c r="OX59" i="16"/>
  <c r="OX56" i="16"/>
  <c r="OX8" i="16"/>
  <c r="OX53" i="16"/>
  <c r="OX117" i="16"/>
  <c r="OX244" i="16"/>
  <c r="QM244" i="16"/>
  <c r="QM243" i="16"/>
  <c r="QM242" i="16"/>
  <c r="QM241" i="16"/>
  <c r="QM240" i="16"/>
  <c r="QM239" i="16"/>
  <c r="QM238" i="16"/>
  <c r="QM237" i="16"/>
  <c r="QM236" i="16"/>
  <c r="QM235" i="16"/>
  <c r="QM234" i="16"/>
  <c r="QM233" i="16"/>
  <c r="QM232" i="16"/>
  <c r="QM231" i="16"/>
  <c r="QM230" i="16"/>
  <c r="QM229" i="16"/>
  <c r="QM228" i="16"/>
  <c r="QM227" i="16"/>
  <c r="QM226" i="16"/>
  <c r="QM225" i="16"/>
  <c r="QM224" i="16"/>
  <c r="QM223" i="16"/>
  <c r="QM222" i="16"/>
  <c r="QM221" i="16"/>
  <c r="QM220" i="16"/>
  <c r="QM219" i="16"/>
  <c r="QM335" i="16"/>
  <c r="QM334" i="16"/>
  <c r="QM333" i="16"/>
  <c r="QM332" i="16"/>
  <c r="QM331" i="16"/>
  <c r="QM330" i="16"/>
  <c r="QM329" i="16"/>
  <c r="QM328" i="16"/>
  <c r="QM327" i="16"/>
  <c r="QM326" i="16"/>
  <c r="QM325" i="16"/>
  <c r="QM324" i="16"/>
  <c r="QM323" i="16"/>
  <c r="QM322" i="16"/>
  <c r="QM321" i="16"/>
  <c r="QM320" i="16"/>
  <c r="QM319" i="16"/>
  <c r="QM318" i="16"/>
  <c r="QM317" i="16"/>
  <c r="QM316" i="16"/>
  <c r="QM315" i="16"/>
  <c r="QM314" i="16"/>
  <c r="QM313" i="16"/>
  <c r="QM312" i="16"/>
  <c r="QM311" i="16"/>
  <c r="QM310" i="16"/>
  <c r="QM309" i="16"/>
  <c r="QM308" i="16"/>
  <c r="QM307" i="16"/>
  <c r="QM306" i="16"/>
  <c r="QM305" i="16"/>
  <c r="QM304" i="16"/>
  <c r="QM303" i="16"/>
  <c r="QM302" i="16"/>
  <c r="QM301" i="16"/>
  <c r="QM300" i="16"/>
  <c r="QM299" i="16"/>
  <c r="QM298" i="16"/>
  <c r="QM297" i="16"/>
  <c r="QM296" i="16"/>
  <c r="QM295" i="16"/>
  <c r="QM294" i="16"/>
  <c r="QM293" i="16"/>
  <c r="QM292" i="16"/>
  <c r="QM291" i="16"/>
  <c r="QM290" i="16"/>
  <c r="QM289" i="16"/>
  <c r="QM288" i="16"/>
  <c r="QM287" i="16"/>
  <c r="QM286" i="16"/>
  <c r="QM285" i="16"/>
  <c r="QM284" i="16"/>
  <c r="QM283" i="16"/>
  <c r="QM282" i="16"/>
  <c r="QM281" i="16"/>
  <c r="QM204" i="16"/>
  <c r="QM203" i="16"/>
  <c r="QM202" i="16"/>
  <c r="QM201" i="16"/>
  <c r="QM200" i="16"/>
  <c r="QM199" i="16"/>
  <c r="QM198" i="16"/>
  <c r="QM197" i="16"/>
  <c r="QM196" i="16"/>
  <c r="QM193" i="16"/>
  <c r="QM181" i="16"/>
  <c r="QM180" i="16"/>
  <c r="QM179" i="16"/>
  <c r="QM178" i="16"/>
  <c r="QM177" i="16"/>
  <c r="QM176" i="16"/>
  <c r="QM175" i="16"/>
  <c r="QM173" i="16"/>
  <c r="QM172" i="16"/>
  <c r="QM171" i="16"/>
  <c r="QM170" i="16"/>
  <c r="QM169" i="16"/>
  <c r="QM168" i="16"/>
  <c r="QM167" i="16"/>
  <c r="QM166" i="16"/>
  <c r="QM165" i="16"/>
  <c r="QM164" i="16"/>
  <c r="QM163" i="16"/>
  <c r="QM162" i="16"/>
  <c r="QM161" i="16"/>
  <c r="QM160" i="16"/>
  <c r="QM159" i="16"/>
  <c r="QM158" i="16"/>
  <c r="QM157" i="16"/>
  <c r="QM156" i="16"/>
  <c r="QM155" i="16"/>
  <c r="QM154" i="16"/>
  <c r="QM153" i="16"/>
  <c r="QM152" i="16"/>
  <c r="QM151" i="16"/>
  <c r="QM150" i="16"/>
  <c r="QM149" i="16"/>
  <c r="QM148" i="16"/>
  <c r="QM147" i="16"/>
  <c r="QM146" i="16"/>
  <c r="QM145" i="16"/>
  <c r="QM144" i="16"/>
  <c r="QM143" i="16"/>
  <c r="QM142" i="16"/>
  <c r="QM141" i="16"/>
  <c r="QM140" i="16"/>
  <c r="QM139" i="16"/>
  <c r="QM138" i="16"/>
  <c r="QM137" i="16"/>
  <c r="QM136" i="16"/>
  <c r="QM135" i="16"/>
  <c r="QM134" i="16"/>
  <c r="QM133" i="16"/>
  <c r="QM132" i="16"/>
  <c r="QM131" i="16"/>
  <c r="QM130" i="16"/>
  <c r="QM129" i="16"/>
  <c r="QM128" i="16"/>
  <c r="QM127" i="16"/>
  <c r="QM126" i="16"/>
  <c r="QM125" i="16"/>
  <c r="QM124" i="16"/>
  <c r="QM119" i="16"/>
  <c r="QM118" i="16"/>
  <c r="QM117" i="16"/>
  <c r="QM116" i="16"/>
  <c r="QM115" i="16"/>
  <c r="QM114" i="16"/>
  <c r="QM113" i="16"/>
  <c r="QM112" i="16"/>
  <c r="QM111" i="16"/>
  <c r="QM110" i="16"/>
  <c r="QM109" i="16"/>
  <c r="QM108" i="16"/>
  <c r="QM107" i="16"/>
  <c r="QM106" i="16"/>
  <c r="QM105" i="16"/>
  <c r="QM104" i="16"/>
  <c r="QM103" i="16"/>
  <c r="QM102" i="16"/>
  <c r="QM101" i="16"/>
  <c r="QM100" i="16"/>
  <c r="QM99" i="16"/>
  <c r="QM98" i="16"/>
  <c r="QM97" i="16"/>
  <c r="QM96" i="16"/>
  <c r="QM95" i="16"/>
  <c r="QM94" i="16"/>
  <c r="QM280" i="16"/>
  <c r="QM279" i="16"/>
  <c r="QM278" i="16"/>
  <c r="QM277" i="16"/>
  <c r="QM276" i="16"/>
  <c r="QM275" i="16"/>
  <c r="QM274" i="16"/>
  <c r="QM273" i="16"/>
  <c r="QM272" i="16"/>
  <c r="QM271" i="16"/>
  <c r="QM270" i="16"/>
  <c r="QM269" i="16"/>
  <c r="QM268" i="16"/>
  <c r="QM267" i="16"/>
  <c r="QM266" i="16"/>
  <c r="QM265" i="16"/>
  <c r="QM264" i="16"/>
  <c r="QM263" i="16"/>
  <c r="QM262" i="16"/>
  <c r="QM261" i="16"/>
  <c r="QM260" i="16"/>
  <c r="QM259" i="16"/>
  <c r="QM258" i="16"/>
  <c r="QM257" i="16"/>
  <c r="QM256" i="16"/>
  <c r="QM255" i="16"/>
  <c r="QM254" i="16"/>
  <c r="QM253" i="16"/>
  <c r="QM93" i="16"/>
  <c r="QM92" i="16"/>
  <c r="QM91" i="16"/>
  <c r="QM90" i="16"/>
  <c r="QM89" i="16"/>
  <c r="QM88" i="16"/>
  <c r="QM87" i="16"/>
  <c r="QM86" i="16"/>
  <c r="QM85" i="16"/>
  <c r="QM84" i="16"/>
  <c r="QM83" i="16"/>
  <c r="QM82" i="16"/>
  <c r="QM81" i="16"/>
  <c r="QM80" i="16"/>
  <c r="QM79" i="16"/>
  <c r="QM78" i="16"/>
  <c r="QM77" i="16"/>
  <c r="QM76" i="16"/>
  <c r="QM75" i="16"/>
  <c r="QM74" i="16"/>
  <c r="QM73" i="16"/>
  <c r="QM72" i="16"/>
  <c r="QM71" i="16"/>
  <c r="QM70" i="16"/>
  <c r="QM69" i="16"/>
  <c r="QM68" i="16"/>
  <c r="QM67" i="16"/>
  <c r="QM66" i="16"/>
  <c r="QM65" i="16"/>
  <c r="QM64" i="16"/>
  <c r="QM63" i="16"/>
  <c r="QM62" i="16"/>
  <c r="QM61" i="16"/>
  <c r="QM60" i="16"/>
  <c r="QM59" i="16"/>
  <c r="QM58" i="16"/>
  <c r="QM57" i="16"/>
  <c r="QM56" i="16"/>
  <c r="QM55" i="16"/>
  <c r="QM54" i="16"/>
  <c r="QM53" i="16"/>
  <c r="QM52" i="16"/>
  <c r="QM51" i="16"/>
  <c r="QM50" i="16"/>
  <c r="QM49" i="16"/>
  <c r="QM48" i="16"/>
  <c r="QM47" i="16"/>
  <c r="QM46" i="16"/>
  <c r="QM45" i="16"/>
  <c r="QM44" i="16"/>
  <c r="QM43" i="16"/>
  <c r="QM42" i="16"/>
  <c r="QM41" i="16"/>
  <c r="QM40" i="16"/>
  <c r="QM39" i="16"/>
  <c r="QM38" i="16"/>
  <c r="QM37" i="16"/>
  <c r="QM36" i="16"/>
  <c r="QM35" i="16"/>
  <c r="QM34" i="16"/>
  <c r="QM33" i="16"/>
  <c r="QM32" i="16"/>
  <c r="QM31" i="16"/>
  <c r="QM30" i="16"/>
  <c r="QM29" i="16"/>
  <c r="QM28" i="16"/>
  <c r="QM27" i="16"/>
  <c r="QM26" i="16"/>
  <c r="QM25" i="16"/>
  <c r="QM24" i="16"/>
  <c r="QM23" i="16"/>
  <c r="QM22" i="16"/>
  <c r="QM21" i="16"/>
  <c r="QM20" i="16"/>
  <c r="QM19" i="16"/>
  <c r="QM18" i="16"/>
  <c r="QM17" i="16"/>
  <c r="QM16" i="16"/>
  <c r="QM15" i="16"/>
  <c r="QM14" i="16"/>
  <c r="QM13" i="16"/>
  <c r="QM12" i="16"/>
  <c r="QM11" i="16"/>
  <c r="QM10" i="16"/>
  <c r="QM9" i="16"/>
  <c r="QM8" i="16"/>
  <c r="QM7" i="16"/>
  <c r="QM6" i="16"/>
  <c r="SR177" i="16"/>
  <c r="SS177" i="16"/>
  <c r="ST177" i="16"/>
  <c r="SU177" i="16"/>
  <c r="EJ7" i="16"/>
  <c r="EJ8" i="16"/>
  <c r="EJ9" i="16"/>
  <c r="EJ10" i="16"/>
  <c r="EJ11" i="16"/>
  <c r="EJ12" i="16"/>
  <c r="EJ13" i="16"/>
  <c r="EJ14" i="16"/>
  <c r="EJ15" i="16"/>
  <c r="EJ16" i="16"/>
  <c r="EJ17" i="16"/>
  <c r="EJ18" i="16"/>
  <c r="EJ19" i="16"/>
  <c r="EJ20" i="16"/>
  <c r="EJ21" i="16"/>
  <c r="EJ22" i="16"/>
  <c r="EJ23" i="16"/>
  <c r="EJ24" i="16"/>
  <c r="EJ25" i="16"/>
  <c r="EJ26" i="16"/>
  <c r="EJ27" i="16"/>
  <c r="EJ28" i="16"/>
  <c r="EJ29" i="16"/>
  <c r="EJ30" i="16"/>
  <c r="EJ31" i="16"/>
  <c r="EJ32" i="16"/>
  <c r="EJ33" i="16"/>
  <c r="EJ34" i="16"/>
  <c r="EJ35" i="16"/>
  <c r="EJ36" i="16"/>
  <c r="EJ37" i="16"/>
  <c r="EJ38" i="16"/>
  <c r="EJ39" i="16"/>
  <c r="EJ40" i="16"/>
  <c r="EJ41" i="16"/>
  <c r="EJ42" i="16"/>
  <c r="EJ43" i="16"/>
  <c r="EJ44" i="16"/>
  <c r="EJ45" i="16"/>
  <c r="EJ46" i="16"/>
  <c r="EJ47" i="16"/>
  <c r="EJ48" i="16"/>
  <c r="EJ49" i="16"/>
  <c r="EJ50" i="16"/>
  <c r="EJ51" i="16"/>
  <c r="EJ52" i="16"/>
  <c r="EJ53" i="16"/>
  <c r="EJ54" i="16"/>
  <c r="EJ55" i="16"/>
  <c r="EJ56" i="16"/>
  <c r="EJ57" i="16"/>
  <c r="EJ58" i="16"/>
  <c r="EJ59" i="16"/>
  <c r="EJ60" i="16"/>
  <c r="EJ61" i="16"/>
  <c r="EJ62" i="16"/>
  <c r="EJ63" i="16"/>
  <c r="EJ64" i="16"/>
  <c r="EJ65" i="16"/>
  <c r="EJ66" i="16"/>
  <c r="EJ67" i="16"/>
  <c r="EJ68" i="16"/>
  <c r="EJ69" i="16"/>
  <c r="EJ70" i="16"/>
  <c r="EJ71" i="16"/>
  <c r="EJ72" i="16"/>
  <c r="EJ73" i="16"/>
  <c r="EJ74" i="16"/>
  <c r="EJ75" i="16"/>
  <c r="EJ76" i="16"/>
  <c r="EJ77" i="16"/>
  <c r="EJ78" i="16"/>
  <c r="EJ79" i="16"/>
  <c r="EJ80" i="16"/>
  <c r="EJ81" i="16"/>
  <c r="EJ82" i="16"/>
  <c r="EJ83" i="16"/>
  <c r="EJ84" i="16"/>
  <c r="EJ85" i="16"/>
  <c r="EJ86" i="16"/>
  <c r="EJ87" i="16"/>
  <c r="EJ88" i="16"/>
  <c r="EJ89" i="16"/>
  <c r="EJ90" i="16"/>
  <c r="EJ91" i="16"/>
  <c r="EJ92" i="16"/>
  <c r="EJ93" i="16"/>
  <c r="EJ253" i="16"/>
  <c r="EJ254" i="16"/>
  <c r="EJ255" i="16"/>
  <c r="EJ256" i="16"/>
  <c r="EJ257" i="16"/>
  <c r="EJ258" i="16"/>
  <c r="EJ259" i="16"/>
  <c r="EJ260" i="16"/>
  <c r="EJ261" i="16"/>
  <c r="EJ262" i="16"/>
  <c r="EJ263" i="16"/>
  <c r="EJ264" i="16"/>
  <c r="EJ265" i="16"/>
  <c r="EJ266" i="16"/>
  <c r="EJ267" i="16"/>
  <c r="EJ268" i="16"/>
  <c r="EJ269" i="16"/>
  <c r="EJ270" i="16"/>
  <c r="EJ271" i="16"/>
  <c r="EJ272" i="16"/>
  <c r="EJ273" i="16"/>
  <c r="EJ274" i="16"/>
  <c r="EJ275" i="16"/>
  <c r="EJ276" i="16"/>
  <c r="EJ277" i="16"/>
  <c r="EJ278" i="16"/>
  <c r="EJ279" i="16"/>
  <c r="EJ280" i="16"/>
  <c r="EJ94" i="16"/>
  <c r="EJ95" i="16"/>
  <c r="EJ96" i="16"/>
  <c r="EJ97" i="16"/>
  <c r="EJ98" i="16"/>
  <c r="EJ99" i="16"/>
  <c r="EJ100" i="16"/>
  <c r="EJ101" i="16"/>
  <c r="EJ102" i="16"/>
  <c r="EJ103" i="16"/>
  <c r="EJ104" i="16"/>
  <c r="EJ105" i="16"/>
  <c r="EJ106" i="16"/>
  <c r="EJ107" i="16"/>
  <c r="EJ108" i="16"/>
  <c r="EJ109" i="16"/>
  <c r="EJ110" i="16"/>
  <c r="EJ111" i="16"/>
  <c r="EJ112" i="16"/>
  <c r="EJ113" i="16"/>
  <c r="EJ114" i="16"/>
  <c r="EJ115" i="16"/>
  <c r="EJ116" i="16"/>
  <c r="EJ117" i="16"/>
  <c r="EJ118" i="16"/>
  <c r="EJ119" i="16"/>
  <c r="EJ120" i="16"/>
  <c r="EJ121" i="16"/>
  <c r="EJ122" i="16"/>
  <c r="EJ123" i="16"/>
  <c r="EJ124" i="16"/>
  <c r="EJ125" i="16"/>
  <c r="EJ126" i="16"/>
  <c r="EJ127" i="16"/>
  <c r="EJ128" i="16"/>
  <c r="EJ129" i="16"/>
  <c r="EJ130" i="16"/>
  <c r="EJ131" i="16"/>
  <c r="EJ132" i="16"/>
  <c r="EJ133" i="16"/>
  <c r="EJ134" i="16"/>
  <c r="EJ135" i="16"/>
  <c r="EJ136" i="16"/>
  <c r="EJ137" i="16"/>
  <c r="EJ138" i="16"/>
  <c r="EJ139" i="16"/>
  <c r="EJ140" i="16"/>
  <c r="EJ141" i="16"/>
  <c r="EJ142" i="16"/>
  <c r="EJ143" i="16"/>
  <c r="EJ144" i="16"/>
  <c r="EJ145" i="16"/>
  <c r="EJ146" i="16"/>
  <c r="EJ147" i="16"/>
  <c r="EJ148" i="16"/>
  <c r="EJ149" i="16"/>
  <c r="EJ150" i="16"/>
  <c r="EJ151" i="16"/>
  <c r="EJ152" i="16"/>
  <c r="EJ153" i="16"/>
  <c r="EJ154" i="16"/>
  <c r="EJ155" i="16"/>
  <c r="EJ156" i="16"/>
  <c r="EJ157" i="16"/>
  <c r="EJ158" i="16"/>
  <c r="EJ159" i="16"/>
  <c r="EJ160" i="16"/>
  <c r="EJ161" i="16"/>
  <c r="EJ162" i="16"/>
  <c r="EJ163" i="16"/>
  <c r="EJ164" i="16"/>
  <c r="EJ165" i="16"/>
  <c r="EJ166" i="16"/>
  <c r="EJ167" i="16"/>
  <c r="EJ168" i="16"/>
  <c r="EJ169" i="16"/>
  <c r="EJ170" i="16"/>
  <c r="EJ171" i="16"/>
  <c r="EJ172" i="16"/>
  <c r="EJ173" i="16"/>
  <c r="EJ174" i="16"/>
  <c r="EJ175" i="16"/>
  <c r="EJ176" i="16"/>
  <c r="EJ177" i="16"/>
  <c r="EJ178" i="16"/>
  <c r="EJ179" i="16"/>
  <c r="EJ180" i="16"/>
  <c r="EJ181" i="16"/>
  <c r="EJ182" i="16"/>
  <c r="EJ183" i="16"/>
  <c r="EJ184" i="16"/>
  <c r="EJ185" i="16"/>
  <c r="EJ186" i="16"/>
  <c r="EJ187" i="16"/>
  <c r="EJ188" i="16"/>
  <c r="EJ189" i="16"/>
  <c r="EJ190" i="16"/>
  <c r="EJ191" i="16"/>
  <c r="EJ192" i="16"/>
  <c r="EJ193" i="16"/>
  <c r="EJ194" i="16"/>
  <c r="EJ195" i="16"/>
  <c r="EJ196" i="16"/>
  <c r="EJ197" i="16"/>
  <c r="EJ198" i="16"/>
  <c r="EJ199" i="16"/>
  <c r="EJ200" i="16"/>
  <c r="EJ201" i="16"/>
  <c r="EJ202" i="16"/>
  <c r="EJ203" i="16"/>
  <c r="EJ204" i="16"/>
  <c r="EJ205" i="16"/>
  <c r="EJ206" i="16"/>
  <c r="EJ207" i="16"/>
  <c r="EJ208" i="16"/>
  <c r="EJ209" i="16"/>
  <c r="EJ210" i="16"/>
  <c r="EJ211" i="16"/>
  <c r="EJ212" i="16"/>
  <c r="EJ213" i="16"/>
  <c r="EJ214" i="16"/>
  <c r="EJ215" i="16"/>
  <c r="EJ216" i="16"/>
  <c r="EJ217" i="16"/>
  <c r="EJ218" i="16"/>
  <c r="EJ281" i="16"/>
  <c r="EJ282" i="16"/>
  <c r="EJ283" i="16"/>
  <c r="EJ284" i="16"/>
  <c r="EJ285" i="16"/>
  <c r="EJ286" i="16"/>
  <c r="EJ287" i="16"/>
  <c r="EJ288" i="16"/>
  <c r="EJ289" i="16"/>
  <c r="EJ290" i="16"/>
  <c r="EJ291" i="16"/>
  <c r="EJ292" i="16"/>
  <c r="EJ293" i="16"/>
  <c r="EJ294" i="16"/>
  <c r="EJ295" i="16"/>
  <c r="EJ296" i="16"/>
  <c r="EJ297" i="16"/>
  <c r="EJ298" i="16"/>
  <c r="EJ299" i="16"/>
  <c r="EJ300" i="16"/>
  <c r="EJ301" i="16"/>
  <c r="EJ302" i="16"/>
  <c r="EJ303" i="16"/>
  <c r="EJ304" i="16"/>
  <c r="EJ305" i="16"/>
  <c r="EJ306" i="16"/>
  <c r="EJ307" i="16"/>
  <c r="EJ308" i="16"/>
  <c r="EJ309" i="16"/>
  <c r="EJ310" i="16"/>
  <c r="EJ311" i="16"/>
  <c r="EJ312" i="16"/>
  <c r="EJ313" i="16"/>
  <c r="EJ314" i="16"/>
  <c r="EJ315" i="16"/>
  <c r="EJ316" i="16"/>
  <c r="EJ317" i="16"/>
  <c r="EJ318" i="16"/>
  <c r="EJ319" i="16"/>
  <c r="EJ320" i="16"/>
  <c r="EJ321" i="16"/>
  <c r="EJ322" i="16"/>
  <c r="EJ323" i="16"/>
  <c r="EJ324" i="16"/>
  <c r="EJ325" i="16"/>
  <c r="EJ326" i="16"/>
  <c r="EJ327" i="16"/>
  <c r="EJ328" i="16"/>
  <c r="EJ329" i="16"/>
  <c r="EJ330" i="16"/>
  <c r="EJ331" i="16"/>
  <c r="EJ332" i="16"/>
  <c r="EJ333" i="16"/>
  <c r="EJ334" i="16"/>
  <c r="EJ335" i="16"/>
  <c r="EJ219" i="16"/>
  <c r="EJ220" i="16"/>
  <c r="EJ221" i="16"/>
  <c r="EJ222" i="16"/>
  <c r="EJ223" i="16"/>
  <c r="EJ224" i="16"/>
  <c r="EJ225" i="16"/>
  <c r="EJ226" i="16"/>
  <c r="EJ227" i="16"/>
  <c r="EJ228" i="16"/>
  <c r="EJ229" i="16"/>
  <c r="EJ230" i="16"/>
  <c r="EJ231" i="16"/>
  <c r="EJ232" i="16"/>
  <c r="EJ233" i="16"/>
  <c r="EJ234" i="16"/>
  <c r="EJ235" i="16"/>
  <c r="EJ236" i="16"/>
  <c r="EJ237" i="16"/>
  <c r="EJ238" i="16"/>
  <c r="EJ239" i="16"/>
  <c r="EJ240" i="16"/>
  <c r="EJ241" i="16"/>
  <c r="EJ242" i="16"/>
  <c r="EJ243" i="16"/>
  <c r="EJ244" i="16"/>
  <c r="EJ245" i="16"/>
  <c r="EJ246" i="16"/>
  <c r="EJ247" i="16"/>
  <c r="EJ248" i="16"/>
  <c r="EJ249" i="16"/>
  <c r="EJ250" i="16"/>
  <c r="EJ251" i="16"/>
  <c r="EJ252" i="16"/>
  <c r="NW7" i="16"/>
  <c r="LS7" i="16"/>
  <c r="LT7" i="16" s="1"/>
  <c r="EI7" i="16"/>
  <c r="AG7" i="16" s="1"/>
  <c r="NW8" i="16"/>
  <c r="NX8" i="16" s="1"/>
  <c r="LS8" i="16"/>
  <c r="LT8" i="16" s="1"/>
  <c r="EI8" i="16"/>
  <c r="AG8" i="16" s="1"/>
  <c r="NW9" i="16"/>
  <c r="NX9" i="16" s="1"/>
  <c r="LS9" i="16"/>
  <c r="EI9" i="16"/>
  <c r="AG9" i="16" s="1"/>
  <c r="NW10" i="16"/>
  <c r="LS10" i="16"/>
  <c r="LT10" i="16" s="1"/>
  <c r="EI10" i="16"/>
  <c r="AG10" i="16" s="1"/>
  <c r="NW11" i="16"/>
  <c r="NX11" i="16" s="1"/>
  <c r="LS11" i="16"/>
  <c r="LT11" i="16" s="1"/>
  <c r="EI11" i="16"/>
  <c r="AG11" i="16" s="1"/>
  <c r="NW12" i="16"/>
  <c r="NX12" i="16" s="1"/>
  <c r="LS12" i="16"/>
  <c r="LT12" i="16" s="1"/>
  <c r="EI12" i="16"/>
  <c r="AG12" i="16" s="1"/>
  <c r="NW13" i="16"/>
  <c r="NX13" i="16" s="1"/>
  <c r="LS13" i="16"/>
  <c r="LT13" i="16" s="1"/>
  <c r="EI13" i="16"/>
  <c r="AG13" i="16" s="1"/>
  <c r="NW14" i="16"/>
  <c r="NX14" i="16" s="1"/>
  <c r="LS14" i="16"/>
  <c r="LT14" i="16" s="1"/>
  <c r="EI14" i="16"/>
  <c r="AG14" i="16" s="1"/>
  <c r="NW15" i="16"/>
  <c r="LS15" i="16"/>
  <c r="LT15" i="16" s="1"/>
  <c r="EI15" i="16"/>
  <c r="AG15" i="16" s="1"/>
  <c r="NW16" i="16"/>
  <c r="NX16" i="16" s="1"/>
  <c r="LS16" i="16"/>
  <c r="LT16" i="16" s="1"/>
  <c r="EI16" i="16"/>
  <c r="AG16" i="16" s="1"/>
  <c r="NW17" i="16"/>
  <c r="NX17" i="16" s="1"/>
  <c r="LS17" i="16"/>
  <c r="EI17" i="16"/>
  <c r="AG17" i="16" s="1"/>
  <c r="NW18" i="16"/>
  <c r="NX18" i="16" s="1"/>
  <c r="LS18" i="16"/>
  <c r="LT18" i="16" s="1"/>
  <c r="EI18" i="16"/>
  <c r="AG18" i="16" s="1"/>
  <c r="NW19" i="16"/>
  <c r="NX19" i="16" s="1"/>
  <c r="LS19" i="16"/>
  <c r="LT19" i="16" s="1"/>
  <c r="EI19" i="16"/>
  <c r="AG19" i="16" s="1"/>
  <c r="NW20" i="16"/>
  <c r="NX20" i="16" s="1"/>
  <c r="LS20" i="16"/>
  <c r="LT20" i="16" s="1"/>
  <c r="EI20" i="16"/>
  <c r="AG20" i="16" s="1"/>
  <c r="NW21" i="16"/>
  <c r="NX21" i="16" s="1"/>
  <c r="LS21" i="16"/>
  <c r="LT21" i="16" s="1"/>
  <c r="EI21" i="16"/>
  <c r="AG21" i="16" s="1"/>
  <c r="NW22" i="16"/>
  <c r="NX22" i="16" s="1"/>
  <c r="LS22" i="16"/>
  <c r="LT22" i="16" s="1"/>
  <c r="EI22" i="16"/>
  <c r="AG22" i="16" s="1"/>
  <c r="NW23" i="16"/>
  <c r="LS23" i="16"/>
  <c r="LT23" i="16" s="1"/>
  <c r="EI23" i="16"/>
  <c r="AG23" i="16" s="1"/>
  <c r="NW24" i="16"/>
  <c r="NX24" i="16" s="1"/>
  <c r="LS24" i="16"/>
  <c r="LT24" i="16" s="1"/>
  <c r="EI24" i="16"/>
  <c r="AG24" i="16" s="1"/>
  <c r="NW25" i="16"/>
  <c r="NX25" i="16" s="1"/>
  <c r="LS25" i="16"/>
  <c r="LT25" i="16" s="1"/>
  <c r="EI25" i="16"/>
  <c r="AG25" i="16" s="1"/>
  <c r="NW26" i="16"/>
  <c r="LS26" i="16"/>
  <c r="LT26" i="16" s="1"/>
  <c r="EI26" i="16"/>
  <c r="AG26" i="16" s="1"/>
  <c r="NW27" i="16"/>
  <c r="NX27" i="16" s="1"/>
  <c r="LS27" i="16"/>
  <c r="LT27" i="16" s="1"/>
  <c r="EI27" i="16"/>
  <c r="AG27" i="16" s="1"/>
  <c r="NW28" i="16"/>
  <c r="NX28" i="16" s="1"/>
  <c r="LS28" i="16"/>
  <c r="LT28" i="16" s="1"/>
  <c r="EI28" i="16"/>
  <c r="AG28" i="16" s="1"/>
  <c r="NW29" i="16"/>
  <c r="NX29" i="16" s="1"/>
  <c r="LS29" i="16"/>
  <c r="LT29" i="16" s="1"/>
  <c r="EI29" i="16"/>
  <c r="AG29" i="16" s="1"/>
  <c r="NW30" i="16"/>
  <c r="NX30" i="16" s="1"/>
  <c r="LS30" i="16"/>
  <c r="LT30" i="16" s="1"/>
  <c r="EI30" i="16"/>
  <c r="AG30" i="16" s="1"/>
  <c r="NW31" i="16"/>
  <c r="LS31" i="16"/>
  <c r="LT31" i="16" s="1"/>
  <c r="EI31" i="16"/>
  <c r="AG31" i="16" s="1"/>
  <c r="NW32" i="16"/>
  <c r="NX32" i="16" s="1"/>
  <c r="LS32" i="16"/>
  <c r="LT32" i="16" s="1"/>
  <c r="EI32" i="16"/>
  <c r="AG32" i="16" s="1"/>
  <c r="NW33" i="16"/>
  <c r="NX33" i="16" s="1"/>
  <c r="LS33" i="16"/>
  <c r="EI33" i="16"/>
  <c r="AG33" i="16" s="1"/>
  <c r="NW34" i="16"/>
  <c r="NX34" i="16" s="1"/>
  <c r="LS34" i="16"/>
  <c r="LT34" i="16" s="1"/>
  <c r="EI34" i="16"/>
  <c r="AG34" i="16" s="1"/>
  <c r="NW35" i="16"/>
  <c r="NX35" i="16" s="1"/>
  <c r="LS35" i="16"/>
  <c r="LT35" i="16" s="1"/>
  <c r="EI35" i="16"/>
  <c r="AG35" i="16" s="1"/>
  <c r="NW36" i="16"/>
  <c r="NX36" i="16" s="1"/>
  <c r="LS36" i="16"/>
  <c r="LT36" i="16" s="1"/>
  <c r="EI36" i="16"/>
  <c r="AG36" i="16" s="1"/>
  <c r="NW37" i="16"/>
  <c r="NX37" i="16" s="1"/>
  <c r="LS37" i="16"/>
  <c r="LT37" i="16" s="1"/>
  <c r="EI37" i="16"/>
  <c r="AG37" i="16" s="1"/>
  <c r="NW38" i="16"/>
  <c r="NX38" i="16" s="1"/>
  <c r="LS38" i="16"/>
  <c r="EI38" i="16"/>
  <c r="AG38" i="16" s="1"/>
  <c r="NW39" i="16"/>
  <c r="LS39" i="16"/>
  <c r="LT39" i="16" s="1"/>
  <c r="EI39" i="16"/>
  <c r="AG39" i="16" s="1"/>
  <c r="NW40" i="16"/>
  <c r="NX40" i="16" s="1"/>
  <c r="LS40" i="16"/>
  <c r="LT40" i="16" s="1"/>
  <c r="EI40" i="16"/>
  <c r="AG40" i="16" s="1"/>
  <c r="NW41" i="16"/>
  <c r="NX41" i="16" s="1"/>
  <c r="LS41" i="16"/>
  <c r="EI41" i="16"/>
  <c r="AG41" i="16" s="1"/>
  <c r="NW42" i="16"/>
  <c r="NX42" i="16" s="1"/>
  <c r="LS42" i="16"/>
  <c r="LT42" i="16" s="1"/>
  <c r="EI42" i="16"/>
  <c r="AG42" i="16" s="1"/>
  <c r="NW43" i="16"/>
  <c r="NX43" i="16" s="1"/>
  <c r="LS43" i="16"/>
  <c r="LT43" i="16" s="1"/>
  <c r="EI43" i="16"/>
  <c r="AG43" i="16" s="1"/>
  <c r="NW44" i="16"/>
  <c r="NX44" i="16" s="1"/>
  <c r="LS44" i="16"/>
  <c r="LT44" i="16" s="1"/>
  <c r="EI44" i="16"/>
  <c r="AG44" i="16" s="1"/>
  <c r="NW45" i="16"/>
  <c r="NX45" i="16" s="1"/>
  <c r="LS45" i="16"/>
  <c r="LT45" i="16" s="1"/>
  <c r="EI45" i="16"/>
  <c r="AG45" i="16" s="1"/>
  <c r="NW46" i="16"/>
  <c r="NX46" i="16" s="1"/>
  <c r="LS46" i="16"/>
  <c r="EI46" i="16"/>
  <c r="AG46" i="16" s="1"/>
  <c r="NW47" i="16"/>
  <c r="LS47" i="16"/>
  <c r="LT47" i="16" s="1"/>
  <c r="EI47" i="16"/>
  <c r="AG47" i="16" s="1"/>
  <c r="NW48" i="16"/>
  <c r="NX48" i="16" s="1"/>
  <c r="LS48" i="16"/>
  <c r="LT48" i="16" s="1"/>
  <c r="EI48" i="16"/>
  <c r="AG48" i="16" s="1"/>
  <c r="NW49" i="16"/>
  <c r="NX49" i="16" s="1"/>
  <c r="LS49" i="16"/>
  <c r="EI49" i="16"/>
  <c r="AG49" i="16" s="1"/>
  <c r="NW50" i="16"/>
  <c r="NX50" i="16" s="1"/>
  <c r="LS50" i="16"/>
  <c r="LT50" i="16" s="1"/>
  <c r="EI50" i="16"/>
  <c r="AG50" i="16" s="1"/>
  <c r="NW51" i="16"/>
  <c r="NX51" i="16" s="1"/>
  <c r="LS51" i="16"/>
  <c r="LT51" i="16" s="1"/>
  <c r="EI51" i="16"/>
  <c r="AG51" i="16" s="1"/>
  <c r="NW52" i="16"/>
  <c r="NX52" i="16" s="1"/>
  <c r="LS52" i="16"/>
  <c r="LT52" i="16" s="1"/>
  <c r="EI52" i="16"/>
  <c r="AG52" i="16" s="1"/>
  <c r="NW53" i="16"/>
  <c r="NX53" i="16" s="1"/>
  <c r="LS53" i="16"/>
  <c r="LT53" i="16" s="1"/>
  <c r="EI53" i="16"/>
  <c r="AG53" i="16" s="1"/>
  <c r="NW54" i="16"/>
  <c r="NX54" i="16" s="1"/>
  <c r="LS54" i="16"/>
  <c r="EI54" i="16"/>
  <c r="AG54" i="16" s="1"/>
  <c r="NW55" i="16"/>
  <c r="LS55" i="16"/>
  <c r="LT55" i="16" s="1"/>
  <c r="EI55" i="16"/>
  <c r="AG55" i="16" s="1"/>
  <c r="NW56" i="16"/>
  <c r="NX56" i="16" s="1"/>
  <c r="LS56" i="16"/>
  <c r="LT56" i="16" s="1"/>
  <c r="EI56" i="16"/>
  <c r="AG56" i="16" s="1"/>
  <c r="NW57" i="16"/>
  <c r="NX57" i="16" s="1"/>
  <c r="LS57" i="16"/>
  <c r="LT57" i="16" s="1"/>
  <c r="EI57" i="16"/>
  <c r="AG57" i="16" s="1"/>
  <c r="NW58" i="16"/>
  <c r="LS58" i="16"/>
  <c r="LT58" i="16" s="1"/>
  <c r="EI58" i="16"/>
  <c r="AG58" i="16" s="1"/>
  <c r="NW59" i="16"/>
  <c r="NX59" i="16" s="1"/>
  <c r="LS59" i="16"/>
  <c r="LT59" i="16" s="1"/>
  <c r="EI59" i="16"/>
  <c r="AG59" i="16" s="1"/>
  <c r="NW60" i="16"/>
  <c r="LS60" i="16"/>
  <c r="LT60" i="16" s="1"/>
  <c r="EI60" i="16"/>
  <c r="AG60" i="16" s="1"/>
  <c r="NW61" i="16"/>
  <c r="NX61" i="16" s="1"/>
  <c r="LS61" i="16"/>
  <c r="LT61" i="16" s="1"/>
  <c r="EI61" i="16"/>
  <c r="AG61" i="16" s="1"/>
  <c r="NW62" i="16"/>
  <c r="NX62" i="16" s="1"/>
  <c r="LS62" i="16"/>
  <c r="EI62" i="16"/>
  <c r="AG62" i="16" s="1"/>
  <c r="NW63" i="16"/>
  <c r="LS63" i="16"/>
  <c r="LT63" i="16" s="1"/>
  <c r="EI63" i="16"/>
  <c r="AG63" i="16" s="1"/>
  <c r="NW64" i="16"/>
  <c r="NX64" i="16" s="1"/>
  <c r="LS64" i="16"/>
  <c r="LT64" i="16" s="1"/>
  <c r="EI64" i="16"/>
  <c r="AG64" i="16" s="1"/>
  <c r="NW65" i="16"/>
  <c r="NX65" i="16" s="1"/>
  <c r="LS65" i="16"/>
  <c r="EI65" i="16"/>
  <c r="AG65" i="16" s="1"/>
  <c r="NW66" i="16"/>
  <c r="LS66" i="16"/>
  <c r="LT66" i="16" s="1"/>
  <c r="EI66" i="16"/>
  <c r="AG66" i="16" s="1"/>
  <c r="NW67" i="16"/>
  <c r="NX67" i="16" s="1"/>
  <c r="LS67" i="16"/>
  <c r="LT67" i="16" s="1"/>
  <c r="EI67" i="16"/>
  <c r="AG67" i="16" s="1"/>
  <c r="NW68" i="16"/>
  <c r="LS68" i="16"/>
  <c r="LT68" i="16" s="1"/>
  <c r="EI68" i="16"/>
  <c r="AG68" i="16" s="1"/>
  <c r="NW69" i="16"/>
  <c r="NX69" i="16" s="1"/>
  <c r="LS69" i="16"/>
  <c r="LT69" i="16" s="1"/>
  <c r="EI69" i="16"/>
  <c r="AG69" i="16" s="1"/>
  <c r="NW70" i="16"/>
  <c r="NX70" i="16" s="1"/>
  <c r="LS70" i="16"/>
  <c r="EI70" i="16"/>
  <c r="AG70" i="16" s="1"/>
  <c r="NW71" i="16"/>
  <c r="LS71" i="16"/>
  <c r="LT71" i="16" s="1"/>
  <c r="EI71" i="16"/>
  <c r="AG71" i="16" s="1"/>
  <c r="NW72" i="16"/>
  <c r="NX72" i="16" s="1"/>
  <c r="LS72" i="16"/>
  <c r="LT72" i="16" s="1"/>
  <c r="EI72" i="16"/>
  <c r="AG72" i="16" s="1"/>
  <c r="NW73" i="16"/>
  <c r="NX73" i="16" s="1"/>
  <c r="LS73" i="16"/>
  <c r="LT73" i="16" s="1"/>
  <c r="EI73" i="16"/>
  <c r="AG73" i="16" s="1"/>
  <c r="NW74" i="16"/>
  <c r="NX74" i="16" s="1"/>
  <c r="LS74" i="16"/>
  <c r="LT74" i="16" s="1"/>
  <c r="EI74" i="16"/>
  <c r="AG74" i="16" s="1"/>
  <c r="NW75" i="16"/>
  <c r="NX75" i="16" s="1"/>
  <c r="LS75" i="16"/>
  <c r="LT75" i="16" s="1"/>
  <c r="EI75" i="16"/>
  <c r="AG75" i="16" s="1"/>
  <c r="NW76" i="16"/>
  <c r="NX76" i="16" s="1"/>
  <c r="LS76" i="16"/>
  <c r="LT76" i="16" s="1"/>
  <c r="EI76" i="16"/>
  <c r="AG76" i="16" s="1"/>
  <c r="NW77" i="16"/>
  <c r="NX77" i="16" s="1"/>
  <c r="LS77" i="16"/>
  <c r="LT77" i="16" s="1"/>
  <c r="EI77" i="16"/>
  <c r="AG77" i="16" s="1"/>
  <c r="NW78" i="16"/>
  <c r="NX78" i="16" s="1"/>
  <c r="LS78" i="16"/>
  <c r="EI78" i="16"/>
  <c r="AG78" i="16" s="1"/>
  <c r="NW79" i="16"/>
  <c r="LS79" i="16"/>
  <c r="LT79" i="16" s="1"/>
  <c r="EI79" i="16"/>
  <c r="AG79" i="16" s="1"/>
  <c r="NW80" i="16"/>
  <c r="NX80" i="16" s="1"/>
  <c r="LS80" i="16"/>
  <c r="LT80" i="16" s="1"/>
  <c r="EI80" i="16"/>
  <c r="AG80" i="16" s="1"/>
  <c r="NW81" i="16"/>
  <c r="NX81" i="16" s="1"/>
  <c r="LS81" i="16"/>
  <c r="LT81" i="16" s="1"/>
  <c r="EI81" i="16"/>
  <c r="AG81" i="16" s="1"/>
  <c r="NW82" i="16"/>
  <c r="LS82" i="16"/>
  <c r="LT82" i="16" s="1"/>
  <c r="EI82" i="16"/>
  <c r="AG82" i="16" s="1"/>
  <c r="NW83" i="16"/>
  <c r="NX83" i="16" s="1"/>
  <c r="LS83" i="16"/>
  <c r="LT83" i="16" s="1"/>
  <c r="EI83" i="16"/>
  <c r="AG83" i="16" s="1"/>
  <c r="NW84" i="16"/>
  <c r="LS84" i="16"/>
  <c r="LT84" i="16" s="1"/>
  <c r="EI84" i="16"/>
  <c r="AG84" i="16" s="1"/>
  <c r="NW85" i="16"/>
  <c r="NX85" i="16" s="1"/>
  <c r="LS85" i="16"/>
  <c r="LT85" i="16" s="1"/>
  <c r="EI85" i="16"/>
  <c r="AG85" i="16" s="1"/>
  <c r="NW86" i="16"/>
  <c r="NX86" i="16" s="1"/>
  <c r="LS86" i="16"/>
  <c r="EI86" i="16"/>
  <c r="AG86" i="16" s="1"/>
  <c r="NW87" i="16"/>
  <c r="LS87" i="16"/>
  <c r="LT87" i="16" s="1"/>
  <c r="EI87" i="16"/>
  <c r="AG87" i="16" s="1"/>
  <c r="NW88" i="16"/>
  <c r="NX88" i="16" s="1"/>
  <c r="LS88" i="16"/>
  <c r="LT88" i="16" s="1"/>
  <c r="EI88" i="16"/>
  <c r="AG88" i="16" s="1"/>
  <c r="NW89" i="16"/>
  <c r="NX89" i="16" s="1"/>
  <c r="LS89" i="16"/>
  <c r="EI89" i="16"/>
  <c r="AG89" i="16" s="1"/>
  <c r="NW90" i="16"/>
  <c r="LS90" i="16"/>
  <c r="LT90" i="16" s="1"/>
  <c r="EI90" i="16"/>
  <c r="AG90" i="16" s="1"/>
  <c r="NW91" i="16"/>
  <c r="NX91" i="16" s="1"/>
  <c r="LS91" i="16"/>
  <c r="LT91" i="16" s="1"/>
  <c r="EI91" i="16"/>
  <c r="AG91" i="16" s="1"/>
  <c r="NW92" i="16"/>
  <c r="LS92" i="16"/>
  <c r="LT92" i="16" s="1"/>
  <c r="EI92" i="16"/>
  <c r="AG92" i="16" s="1"/>
  <c r="NW93" i="16"/>
  <c r="NX93" i="16" s="1"/>
  <c r="LS93" i="16"/>
  <c r="LT93" i="16" s="1"/>
  <c r="EI93" i="16"/>
  <c r="AG93" i="16" s="1"/>
  <c r="NW253" i="16"/>
  <c r="NX253" i="16" s="1"/>
  <c r="LS253" i="16"/>
  <c r="EI253" i="16"/>
  <c r="AG253" i="16" s="1"/>
  <c r="NW254" i="16"/>
  <c r="LS254" i="16"/>
  <c r="LT254" i="16" s="1"/>
  <c r="EI254" i="16"/>
  <c r="AG254" i="16" s="1"/>
  <c r="NW255" i="16"/>
  <c r="NX255" i="16" s="1"/>
  <c r="LS255" i="16"/>
  <c r="LT255" i="16" s="1"/>
  <c r="EI255" i="16"/>
  <c r="AG255" i="16" s="1"/>
  <c r="NW256" i="16"/>
  <c r="NX256" i="16" s="1"/>
  <c r="LS256" i="16"/>
  <c r="EI256" i="16"/>
  <c r="AG256" i="16" s="1"/>
  <c r="NW257" i="16"/>
  <c r="LS257" i="16"/>
  <c r="LT257" i="16" s="1"/>
  <c r="EI257" i="16"/>
  <c r="AG257" i="16" s="1"/>
  <c r="NW258" i="16"/>
  <c r="NX258" i="16" s="1"/>
  <c r="LS258" i="16"/>
  <c r="LT258" i="16" s="1"/>
  <c r="EI258" i="16"/>
  <c r="AG258" i="16" s="1"/>
  <c r="NW259" i="16"/>
  <c r="NX259" i="16" s="1"/>
  <c r="LS259" i="16"/>
  <c r="LT259" i="16" s="1"/>
  <c r="EI259" i="16"/>
  <c r="AG259" i="16" s="1"/>
  <c r="NW260" i="16"/>
  <c r="NX260" i="16" s="1"/>
  <c r="LS260" i="16"/>
  <c r="LT260" i="16" s="1"/>
  <c r="EI260" i="16"/>
  <c r="AG260" i="16" s="1"/>
  <c r="NW261" i="16"/>
  <c r="NX261" i="16" s="1"/>
  <c r="LS261" i="16"/>
  <c r="EI261" i="16"/>
  <c r="AG261" i="16" s="1"/>
  <c r="NW262" i="16"/>
  <c r="LS262" i="16"/>
  <c r="LT262" i="16" s="1"/>
  <c r="EI262" i="16"/>
  <c r="AG262" i="16" s="1"/>
  <c r="NW263" i="16"/>
  <c r="LS263" i="16"/>
  <c r="LT263" i="16" s="1"/>
  <c r="EI263" i="16"/>
  <c r="AG263" i="16" s="1"/>
  <c r="NW264" i="16"/>
  <c r="NX264" i="16" s="1"/>
  <c r="LS264" i="16"/>
  <c r="EI264" i="16"/>
  <c r="AG264" i="16" s="1"/>
  <c r="NW265" i="16"/>
  <c r="LS265" i="16"/>
  <c r="LT265" i="16" s="1"/>
  <c r="EI265" i="16"/>
  <c r="AG265" i="16" s="1"/>
  <c r="NW266" i="16"/>
  <c r="NX266" i="16" s="1"/>
  <c r="LS266" i="16"/>
  <c r="LT266" i="16" s="1"/>
  <c r="EI266" i="16"/>
  <c r="AG266" i="16" s="1"/>
  <c r="NW267" i="16"/>
  <c r="NX267" i="16" s="1"/>
  <c r="LS267" i="16"/>
  <c r="LT267" i="16" s="1"/>
  <c r="EI267" i="16"/>
  <c r="AG267" i="16" s="1"/>
  <c r="NW268" i="16"/>
  <c r="NX268" i="16" s="1"/>
  <c r="LS268" i="16"/>
  <c r="LT268" i="16" s="1"/>
  <c r="EI268" i="16"/>
  <c r="AG268" i="16" s="1"/>
  <c r="NW269" i="16"/>
  <c r="NX269" i="16" s="1"/>
  <c r="LS269" i="16"/>
  <c r="EI269" i="16"/>
  <c r="AG269" i="16" s="1"/>
  <c r="NW270" i="16"/>
  <c r="LS270" i="16"/>
  <c r="LT270" i="16" s="1"/>
  <c r="EI270" i="16"/>
  <c r="AG270" i="16" s="1"/>
  <c r="NW271" i="16"/>
  <c r="NX271" i="16" s="1"/>
  <c r="LS271" i="16"/>
  <c r="LT271" i="16" s="1"/>
  <c r="EI271" i="16"/>
  <c r="AG271" i="16" s="1"/>
  <c r="NW272" i="16"/>
  <c r="NX272" i="16" s="1"/>
  <c r="LS272" i="16"/>
  <c r="LT272" i="16" s="1"/>
  <c r="EI272" i="16"/>
  <c r="AG272" i="16" s="1"/>
  <c r="NW273" i="16"/>
  <c r="NX273" i="16" s="1"/>
  <c r="LS273" i="16"/>
  <c r="LT273" i="16" s="1"/>
  <c r="EI273" i="16"/>
  <c r="AG273" i="16" s="1"/>
  <c r="NW274" i="16"/>
  <c r="NX274" i="16" s="1"/>
  <c r="LS274" i="16"/>
  <c r="LT274" i="16" s="1"/>
  <c r="EI274" i="16"/>
  <c r="AG274" i="16" s="1"/>
  <c r="NW275" i="16"/>
  <c r="NX275" i="16" s="1"/>
  <c r="LS275" i="16"/>
  <c r="LT275" i="16" s="1"/>
  <c r="EI275" i="16"/>
  <c r="AG275" i="16" s="1"/>
  <c r="NW276" i="16"/>
  <c r="NX276" i="16" s="1"/>
  <c r="LS276" i="16"/>
  <c r="LT276" i="16" s="1"/>
  <c r="EI276" i="16"/>
  <c r="AG276" i="16" s="1"/>
  <c r="NW277" i="16"/>
  <c r="NX277" i="16" s="1"/>
  <c r="LS277" i="16"/>
  <c r="EI277" i="16"/>
  <c r="AG277" i="16" s="1"/>
  <c r="NW278" i="16"/>
  <c r="LS278" i="16"/>
  <c r="LT278" i="16" s="1"/>
  <c r="EI278" i="16"/>
  <c r="AG278" i="16" s="1"/>
  <c r="NW279" i="16"/>
  <c r="NX279" i="16" s="1"/>
  <c r="LS279" i="16"/>
  <c r="LT279" i="16" s="1"/>
  <c r="EI279" i="16"/>
  <c r="AG279" i="16" s="1"/>
  <c r="NW280" i="16"/>
  <c r="NX280" i="16" s="1"/>
  <c r="LS280" i="16"/>
  <c r="EI280" i="16"/>
  <c r="AG280" i="16" s="1"/>
  <c r="NW94" i="16"/>
  <c r="LS94" i="16"/>
  <c r="LT94" i="16" s="1"/>
  <c r="EI94" i="16"/>
  <c r="AG94" i="16" s="1"/>
  <c r="NW95" i="16"/>
  <c r="NX95" i="16" s="1"/>
  <c r="LS95" i="16"/>
  <c r="LT95" i="16" s="1"/>
  <c r="EI95" i="16"/>
  <c r="AG95" i="16" s="1"/>
  <c r="NW96" i="16"/>
  <c r="NX96" i="16" s="1"/>
  <c r="LS96" i="16"/>
  <c r="LT96" i="16" s="1"/>
  <c r="EI96" i="16"/>
  <c r="AG96" i="16" s="1"/>
  <c r="NW97" i="16"/>
  <c r="NX97" i="16" s="1"/>
  <c r="LS97" i="16"/>
  <c r="LT97" i="16" s="1"/>
  <c r="EI97" i="16"/>
  <c r="AG97" i="16" s="1"/>
  <c r="NW98" i="16"/>
  <c r="NX98" i="16" s="1"/>
  <c r="LS98" i="16"/>
  <c r="EI98" i="16"/>
  <c r="AG98" i="16" s="1"/>
  <c r="NW99" i="16"/>
  <c r="LS99" i="16"/>
  <c r="LT99" i="16" s="1"/>
  <c r="EI99" i="16"/>
  <c r="AG99" i="16" s="1"/>
  <c r="NW100" i="16"/>
  <c r="NX100" i="16" s="1"/>
  <c r="LS100" i="16"/>
  <c r="LT100" i="16" s="1"/>
  <c r="EI100" i="16"/>
  <c r="AG100" i="16" s="1"/>
  <c r="NW101" i="16"/>
  <c r="NX101" i="16" s="1"/>
  <c r="LS101" i="16"/>
  <c r="LT101" i="16" s="1"/>
  <c r="EI101" i="16"/>
  <c r="AG101" i="16" s="1"/>
  <c r="NW102" i="16"/>
  <c r="NX102" i="16" s="1"/>
  <c r="LS102" i="16"/>
  <c r="LT102" i="16" s="1"/>
  <c r="EI102" i="16"/>
  <c r="AG102" i="16" s="1"/>
  <c r="NW103" i="16"/>
  <c r="NX103" i="16" s="1"/>
  <c r="LS103" i="16"/>
  <c r="LT103" i="16" s="1"/>
  <c r="EI103" i="16"/>
  <c r="AG103" i="16" s="1"/>
  <c r="NW104" i="16"/>
  <c r="NX104" i="16" s="1"/>
  <c r="LS104" i="16"/>
  <c r="LT104" i="16" s="1"/>
  <c r="EI104" i="16"/>
  <c r="AG104" i="16" s="1"/>
  <c r="NW105" i="16"/>
  <c r="NX105" i="16" s="1"/>
  <c r="LS105" i="16"/>
  <c r="LT105" i="16" s="1"/>
  <c r="EI105" i="16"/>
  <c r="AG105" i="16" s="1"/>
  <c r="NW106" i="16"/>
  <c r="NX106" i="16" s="1"/>
  <c r="LS106" i="16"/>
  <c r="EI106" i="16"/>
  <c r="AG106" i="16" s="1"/>
  <c r="NW107" i="16"/>
  <c r="NX107" i="16" s="1"/>
  <c r="LS107" i="16"/>
  <c r="LT107" i="16" s="1"/>
  <c r="EI107" i="16"/>
  <c r="AG107" i="16" s="1"/>
  <c r="NW108" i="16"/>
  <c r="NX108" i="16" s="1"/>
  <c r="LS108" i="16"/>
  <c r="LT108" i="16" s="1"/>
  <c r="EI108" i="16"/>
  <c r="AG108" i="16" s="1"/>
  <c r="NW109" i="16"/>
  <c r="NX109" i="16" s="1"/>
  <c r="LS109" i="16"/>
  <c r="EI109" i="16"/>
  <c r="AG109" i="16" s="1"/>
  <c r="NW110" i="16"/>
  <c r="NX110" i="16" s="1"/>
  <c r="LS110" i="16"/>
  <c r="LT110" i="16" s="1"/>
  <c r="EI110" i="16"/>
  <c r="AG110" i="16" s="1"/>
  <c r="NW111" i="16"/>
  <c r="NX111" i="16" s="1"/>
  <c r="LS111" i="16"/>
  <c r="LT111" i="16" s="1"/>
  <c r="EI111" i="16"/>
  <c r="AG111" i="16" s="1"/>
  <c r="NW112" i="16"/>
  <c r="NX112" i="16" s="1"/>
  <c r="LS112" i="16"/>
  <c r="LT112" i="16" s="1"/>
  <c r="EI112" i="16"/>
  <c r="AG112" i="16" s="1"/>
  <c r="NW113" i="16"/>
  <c r="NX113" i="16" s="1"/>
  <c r="LS113" i="16"/>
  <c r="LT113" i="16" s="1"/>
  <c r="EI113" i="16"/>
  <c r="AG113" i="16" s="1"/>
  <c r="NW114" i="16"/>
  <c r="NX114" i="16" s="1"/>
  <c r="LS114" i="16"/>
  <c r="EI114" i="16"/>
  <c r="AG114" i="16" s="1"/>
  <c r="NW115" i="16"/>
  <c r="LS115" i="16"/>
  <c r="LT115" i="16" s="1"/>
  <c r="EI115" i="16"/>
  <c r="AG115" i="16" s="1"/>
  <c r="NW116" i="16"/>
  <c r="NX116" i="16" s="1"/>
  <c r="LS116" i="16"/>
  <c r="LT116" i="16" s="1"/>
  <c r="EI116" i="16"/>
  <c r="AG116" i="16" s="1"/>
  <c r="NW117" i="16"/>
  <c r="NX117" i="16" s="1"/>
  <c r="LS117" i="16"/>
  <c r="LT117" i="16" s="1"/>
  <c r="EI117" i="16"/>
  <c r="AG117" i="16" s="1"/>
  <c r="NW118" i="16"/>
  <c r="LS118" i="16"/>
  <c r="LT118" i="16" s="1"/>
  <c r="EI118" i="16"/>
  <c r="AG118" i="16" s="1"/>
  <c r="NW119" i="16"/>
  <c r="NX119" i="16" s="1"/>
  <c r="LS119" i="16"/>
  <c r="LT119" i="16" s="1"/>
  <c r="EI119" i="16"/>
  <c r="AG119" i="16" s="1"/>
  <c r="NW120" i="16"/>
  <c r="NX120" i="16" s="1"/>
  <c r="LS120" i="16"/>
  <c r="LT120" i="16" s="1"/>
  <c r="EI120" i="16"/>
  <c r="AG120" i="16" s="1"/>
  <c r="NW121" i="16"/>
  <c r="NX121" i="16" s="1"/>
  <c r="LS121" i="16"/>
  <c r="LT121" i="16" s="1"/>
  <c r="EI121" i="16"/>
  <c r="AG121" i="16" s="1"/>
  <c r="NW122" i="16"/>
  <c r="NX122" i="16" s="1"/>
  <c r="LS122" i="16"/>
  <c r="EI122" i="16"/>
  <c r="AG122" i="16" s="1"/>
  <c r="NW123" i="16"/>
  <c r="LS123" i="16"/>
  <c r="LT123" i="16" s="1"/>
  <c r="EI123" i="16"/>
  <c r="AG123" i="16" s="1"/>
  <c r="NW124" i="16"/>
  <c r="NX124" i="16" s="1"/>
  <c r="LS124" i="16"/>
  <c r="LT124" i="16" s="1"/>
  <c r="EI124" i="16"/>
  <c r="AG124" i="16" s="1"/>
  <c r="NW125" i="16"/>
  <c r="NX125" i="16" s="1"/>
  <c r="LS125" i="16"/>
  <c r="EI125" i="16"/>
  <c r="AG125" i="16" s="1"/>
  <c r="NW126" i="16"/>
  <c r="NX126" i="16" s="1"/>
  <c r="LS126" i="16"/>
  <c r="LT126" i="16" s="1"/>
  <c r="EI126" i="16"/>
  <c r="AG126" i="16" s="1"/>
  <c r="NW127" i="16"/>
  <c r="NX127" i="16" s="1"/>
  <c r="LS127" i="16"/>
  <c r="LT127" i="16" s="1"/>
  <c r="EI127" i="16"/>
  <c r="AG127" i="16" s="1"/>
  <c r="NW128" i="16"/>
  <c r="LS128" i="16"/>
  <c r="LT128" i="16" s="1"/>
  <c r="EI128" i="16"/>
  <c r="AG128" i="16" s="1"/>
  <c r="NW129" i="16"/>
  <c r="NX129" i="16" s="1"/>
  <c r="LS129" i="16"/>
  <c r="LT129" i="16" s="1"/>
  <c r="EI129" i="16"/>
  <c r="AG129" i="16" s="1"/>
  <c r="NW130" i="16"/>
  <c r="NX130" i="16" s="1"/>
  <c r="LS130" i="16"/>
  <c r="EI130" i="16"/>
  <c r="AG130" i="16" s="1"/>
  <c r="NW131" i="16"/>
  <c r="NX131" i="16" s="1"/>
  <c r="LS131" i="16"/>
  <c r="LT131" i="16" s="1"/>
  <c r="EI131" i="16"/>
  <c r="AG131" i="16" s="1"/>
  <c r="NW132" i="16"/>
  <c r="NX132" i="16" s="1"/>
  <c r="LS132" i="16"/>
  <c r="LT132" i="16" s="1"/>
  <c r="EI132" i="16"/>
  <c r="AG132" i="16" s="1"/>
  <c r="NW133" i="16"/>
  <c r="NX133" i="16" s="1"/>
  <c r="LS133" i="16"/>
  <c r="EI133" i="16"/>
  <c r="AG133" i="16" s="1"/>
  <c r="NW134" i="16"/>
  <c r="LS134" i="16"/>
  <c r="LT134" i="16" s="1"/>
  <c r="EI134" i="16"/>
  <c r="AG134" i="16" s="1"/>
  <c r="NW135" i="16"/>
  <c r="LS135" i="16"/>
  <c r="LT135" i="16" s="1"/>
  <c r="EI135" i="16"/>
  <c r="AG135" i="16" s="1"/>
  <c r="NW136" i="16"/>
  <c r="NX136" i="16" s="1"/>
  <c r="LS136" i="16"/>
  <c r="LT136" i="16" s="1"/>
  <c r="EI136" i="16"/>
  <c r="AG136" i="16" s="1"/>
  <c r="NW137" i="16"/>
  <c r="NX137" i="16" s="1"/>
  <c r="LS137" i="16"/>
  <c r="LT137" i="16" s="1"/>
  <c r="EI137" i="16"/>
  <c r="AG137" i="16" s="1"/>
  <c r="NW138" i="16"/>
  <c r="NX138" i="16" s="1"/>
  <c r="LS138" i="16"/>
  <c r="EI138" i="16"/>
  <c r="AG138" i="16" s="1"/>
  <c r="NW139" i="16"/>
  <c r="LS139" i="16"/>
  <c r="LT139" i="16" s="1"/>
  <c r="EI139" i="16"/>
  <c r="AG139" i="16" s="1"/>
  <c r="NW140" i="16"/>
  <c r="NX140" i="16" s="1"/>
  <c r="LS140" i="16"/>
  <c r="LT140" i="16" s="1"/>
  <c r="EI140" i="16"/>
  <c r="AG140" i="16" s="1"/>
  <c r="NW141" i="16"/>
  <c r="LS141" i="16"/>
  <c r="EI141" i="16"/>
  <c r="AG141" i="16" s="1"/>
  <c r="NW142" i="16"/>
  <c r="NX142" i="16" s="1"/>
  <c r="LS142" i="16"/>
  <c r="LT142" i="16" s="1"/>
  <c r="EI142" i="16"/>
  <c r="AG142" i="16" s="1"/>
  <c r="NW143" i="16"/>
  <c r="NX143" i="16" s="1"/>
  <c r="LS143" i="16"/>
  <c r="LT143" i="16" s="1"/>
  <c r="EI143" i="16"/>
  <c r="AG143" i="16" s="1"/>
  <c r="NW144" i="16"/>
  <c r="NX144" i="16" s="1"/>
  <c r="LS144" i="16"/>
  <c r="LT144" i="16" s="1"/>
  <c r="EI144" i="16"/>
  <c r="AG144" i="16" s="1"/>
  <c r="NW145" i="16"/>
  <c r="NX145" i="16" s="1"/>
  <c r="LS145" i="16"/>
  <c r="LT145" i="16" s="1"/>
  <c r="EI145" i="16"/>
  <c r="AG145" i="16" s="1"/>
  <c r="NW146" i="16"/>
  <c r="NX146" i="16" s="1"/>
  <c r="LS146" i="16"/>
  <c r="EI146" i="16"/>
  <c r="AG146" i="16" s="1"/>
  <c r="NW147" i="16"/>
  <c r="LS147" i="16"/>
  <c r="LT147" i="16" s="1"/>
  <c r="EI147" i="16"/>
  <c r="AG147" i="16" s="1"/>
  <c r="NW148" i="16"/>
  <c r="NX148" i="16" s="1"/>
  <c r="LS148" i="16"/>
  <c r="LT148" i="16" s="1"/>
  <c r="EI148" i="16"/>
  <c r="AG148" i="16" s="1"/>
  <c r="NW149" i="16"/>
  <c r="NX149" i="16" s="1"/>
  <c r="LS149" i="16"/>
  <c r="EI149" i="16"/>
  <c r="AG149" i="16" s="1"/>
  <c r="NW150" i="16"/>
  <c r="LS150" i="16"/>
  <c r="LT150" i="16" s="1"/>
  <c r="EI150" i="16"/>
  <c r="AG150" i="16" s="1"/>
  <c r="NW151" i="16"/>
  <c r="NX151" i="16" s="1"/>
  <c r="LS151" i="16"/>
  <c r="LT151" i="16" s="1"/>
  <c r="EI151" i="16"/>
  <c r="AG151" i="16" s="1"/>
  <c r="NW152" i="16"/>
  <c r="NX152" i="16" s="1"/>
  <c r="LS152" i="16"/>
  <c r="LT152" i="16" s="1"/>
  <c r="EI152" i="16"/>
  <c r="AG152" i="16" s="1"/>
  <c r="NW153" i="16"/>
  <c r="NX153" i="16" s="1"/>
  <c r="LS153" i="16"/>
  <c r="LT153" i="16" s="1"/>
  <c r="EI153" i="16"/>
  <c r="AG153" i="16" s="1"/>
  <c r="NW154" i="16"/>
  <c r="NX154" i="16" s="1"/>
  <c r="LS154" i="16"/>
  <c r="EI154" i="16"/>
  <c r="AG154" i="16" s="1"/>
  <c r="NW155" i="16"/>
  <c r="NX155" i="16" s="1"/>
  <c r="LS155" i="16"/>
  <c r="LT155" i="16" s="1"/>
  <c r="EI155" i="16"/>
  <c r="AG155" i="16" s="1"/>
  <c r="NW156" i="16"/>
  <c r="NX156" i="16" s="1"/>
  <c r="LS156" i="16"/>
  <c r="LT156" i="16" s="1"/>
  <c r="EI156" i="16"/>
  <c r="AG156" i="16" s="1"/>
  <c r="NW157" i="16"/>
  <c r="NX157" i="16" s="1"/>
  <c r="LS157" i="16"/>
  <c r="EI157" i="16"/>
  <c r="AG157" i="16" s="1"/>
  <c r="NW158" i="16"/>
  <c r="LS158" i="16"/>
  <c r="LT158" i="16" s="1"/>
  <c r="EI158" i="16"/>
  <c r="AG158" i="16" s="1"/>
  <c r="NW159" i="16"/>
  <c r="NX159" i="16" s="1"/>
  <c r="LS159" i="16"/>
  <c r="LT159" i="16" s="1"/>
  <c r="EI159" i="16"/>
  <c r="AG159" i="16" s="1"/>
  <c r="NW160" i="16"/>
  <c r="NX160" i="16" s="1"/>
  <c r="LS160" i="16"/>
  <c r="LT160" i="16" s="1"/>
  <c r="EI160" i="16"/>
  <c r="AG160" i="16" s="1"/>
  <c r="NW161" i="16"/>
  <c r="NX161" i="16" s="1"/>
  <c r="LS161" i="16"/>
  <c r="LT161" i="16" s="1"/>
  <c r="EI161" i="16"/>
  <c r="AG161" i="16" s="1"/>
  <c r="NW162" i="16"/>
  <c r="NX162" i="16" s="1"/>
  <c r="LS162" i="16"/>
  <c r="EI162" i="16"/>
  <c r="AG162" i="16" s="1"/>
  <c r="NW163" i="16"/>
  <c r="LS163" i="16"/>
  <c r="LT163" i="16" s="1"/>
  <c r="EI163" i="16"/>
  <c r="AG163" i="16" s="1"/>
  <c r="NW164" i="16"/>
  <c r="NX164" i="16" s="1"/>
  <c r="LS164" i="16"/>
  <c r="LT164" i="16" s="1"/>
  <c r="EI164" i="16"/>
  <c r="AG164" i="16" s="1"/>
  <c r="NW165" i="16"/>
  <c r="NX165" i="16" s="1"/>
  <c r="LS165" i="16"/>
  <c r="EI165" i="16"/>
  <c r="AG165" i="16" s="1"/>
  <c r="NW166" i="16"/>
  <c r="LS166" i="16"/>
  <c r="LT166" i="16" s="1"/>
  <c r="EI166" i="16"/>
  <c r="AG166" i="16" s="1"/>
  <c r="NW167" i="16"/>
  <c r="NX167" i="16" s="1"/>
  <c r="LS167" i="16"/>
  <c r="LT167" i="16" s="1"/>
  <c r="EI167" i="16"/>
  <c r="AG167" i="16" s="1"/>
  <c r="NW168" i="16"/>
  <c r="NX168" i="16" s="1"/>
  <c r="LS168" i="16"/>
  <c r="LT168" i="16" s="1"/>
  <c r="EI168" i="16"/>
  <c r="AG168" i="16" s="1"/>
  <c r="NW169" i="16"/>
  <c r="NX169" i="16" s="1"/>
  <c r="LS169" i="16"/>
  <c r="LT169" i="16" s="1"/>
  <c r="EI169" i="16"/>
  <c r="AG169" i="16" s="1"/>
  <c r="NW170" i="16"/>
  <c r="NX170" i="16" s="1"/>
  <c r="LS170" i="16"/>
  <c r="LT170" i="16" s="1"/>
  <c r="EI170" i="16"/>
  <c r="AG170" i="16" s="1"/>
  <c r="NW171" i="16"/>
  <c r="NX171" i="16" s="1"/>
  <c r="LS171" i="16"/>
  <c r="LT171" i="16" s="1"/>
  <c r="EI171" i="16"/>
  <c r="AG171" i="16" s="1"/>
  <c r="NW172" i="16"/>
  <c r="NX172" i="16" s="1"/>
  <c r="LS172" i="16"/>
  <c r="LT172" i="16" s="1"/>
  <c r="EI172" i="16"/>
  <c r="AG172" i="16" s="1"/>
  <c r="NW173" i="16"/>
  <c r="NX173" i="16" s="1"/>
  <c r="LS173" i="16"/>
  <c r="EI173" i="16"/>
  <c r="AG173" i="16" s="1"/>
  <c r="NW174" i="16"/>
  <c r="LS174" i="16"/>
  <c r="LT174" i="16" s="1"/>
  <c r="EI174" i="16"/>
  <c r="AG174" i="16" s="1"/>
  <c r="NW175" i="16"/>
  <c r="NX175" i="16" s="1"/>
  <c r="LS175" i="16"/>
  <c r="LT175" i="16" s="1"/>
  <c r="EI175" i="16"/>
  <c r="AG175" i="16" s="1"/>
  <c r="NW176" i="16"/>
  <c r="NX176" i="16" s="1"/>
  <c r="LS176" i="16"/>
  <c r="LT176" i="16" s="1"/>
  <c r="EI176" i="16"/>
  <c r="AG176" i="16" s="1"/>
  <c r="NW177" i="16"/>
  <c r="NX177" i="16" s="1"/>
  <c r="LS177" i="16"/>
  <c r="LT177" i="16" s="1"/>
  <c r="EI177" i="16"/>
  <c r="AG177" i="16" s="1"/>
  <c r="NW178" i="16"/>
  <c r="NX178" i="16" s="1"/>
  <c r="LS178" i="16"/>
  <c r="EI178" i="16"/>
  <c r="AG178" i="16" s="1"/>
  <c r="NW179" i="16"/>
  <c r="LS179" i="16"/>
  <c r="LT179" i="16" s="1"/>
  <c r="EI179" i="16"/>
  <c r="AG179" i="16" s="1"/>
  <c r="NW180" i="16"/>
  <c r="NX180" i="16" s="1"/>
  <c r="LS180" i="16"/>
  <c r="LT180" i="16" s="1"/>
  <c r="EI180" i="16"/>
  <c r="AG180" i="16" s="1"/>
  <c r="NW181" i="16"/>
  <c r="NX181" i="16" s="1"/>
  <c r="LS181" i="16"/>
  <c r="LT181" i="16" s="1"/>
  <c r="EI181" i="16"/>
  <c r="AG181" i="16" s="1"/>
  <c r="NW182" i="16"/>
  <c r="LS182" i="16"/>
  <c r="LT182" i="16" s="1"/>
  <c r="EI182" i="16"/>
  <c r="AG182" i="16" s="1"/>
  <c r="NW183" i="16"/>
  <c r="NX183" i="16" s="1"/>
  <c r="LS183" i="16"/>
  <c r="LT183" i="16" s="1"/>
  <c r="EI183" i="16"/>
  <c r="AG183" i="16" s="1"/>
  <c r="NW184" i="16"/>
  <c r="NX184" i="16" s="1"/>
  <c r="LS184" i="16"/>
  <c r="LT184" i="16" s="1"/>
  <c r="EI184" i="16"/>
  <c r="AG184" i="16" s="1"/>
  <c r="NW185" i="16"/>
  <c r="NX185" i="16" s="1"/>
  <c r="LS185" i="16"/>
  <c r="LT185" i="16" s="1"/>
  <c r="EI185" i="16"/>
  <c r="AG185" i="16" s="1"/>
  <c r="NW186" i="16"/>
  <c r="NX186" i="16" s="1"/>
  <c r="LS186" i="16"/>
  <c r="EI186" i="16"/>
  <c r="AG186" i="16" s="1"/>
  <c r="NW187" i="16"/>
  <c r="LS187" i="16"/>
  <c r="LT187" i="16" s="1"/>
  <c r="EI187" i="16"/>
  <c r="AG187" i="16" s="1"/>
  <c r="NW188" i="16"/>
  <c r="NX188" i="16" s="1"/>
  <c r="LS188" i="16"/>
  <c r="LT188" i="16" s="1"/>
  <c r="EI188" i="16"/>
  <c r="AG188" i="16" s="1"/>
  <c r="NW189" i="16"/>
  <c r="NX189" i="16" s="1"/>
  <c r="LS189" i="16"/>
  <c r="EI189" i="16"/>
  <c r="AG189" i="16" s="1"/>
  <c r="NW190" i="16"/>
  <c r="LS190" i="16"/>
  <c r="LT190" i="16" s="1"/>
  <c r="EI190" i="16"/>
  <c r="AG190" i="16" s="1"/>
  <c r="NW191" i="16"/>
  <c r="NX191" i="16" s="1"/>
  <c r="LS191" i="16"/>
  <c r="LT191" i="16" s="1"/>
  <c r="EI191" i="16"/>
  <c r="AG191" i="16" s="1"/>
  <c r="NW192" i="16"/>
  <c r="NX192" i="16" s="1"/>
  <c r="LS192" i="16"/>
  <c r="LT192" i="16" s="1"/>
  <c r="EI192" i="16"/>
  <c r="AG192" i="16" s="1"/>
  <c r="NW193" i="16"/>
  <c r="NX193" i="16" s="1"/>
  <c r="LS193" i="16"/>
  <c r="LT193" i="16" s="1"/>
  <c r="EI193" i="16"/>
  <c r="AG193" i="16" s="1"/>
  <c r="NW194" i="16"/>
  <c r="NX194" i="16" s="1"/>
  <c r="LS194" i="16"/>
  <c r="EI194" i="16"/>
  <c r="AG194" i="16" s="1"/>
  <c r="NW195" i="16"/>
  <c r="NX195" i="16" s="1"/>
  <c r="LS195" i="16"/>
  <c r="LT195" i="16" s="1"/>
  <c r="EI195" i="16"/>
  <c r="AG195" i="16" s="1"/>
  <c r="NW196" i="16"/>
  <c r="NX196" i="16" s="1"/>
  <c r="LS196" i="16"/>
  <c r="LT196" i="16" s="1"/>
  <c r="EI196" i="16"/>
  <c r="AG196" i="16" s="1"/>
  <c r="NW197" i="16"/>
  <c r="NX197" i="16" s="1"/>
  <c r="LS197" i="16"/>
  <c r="EI197" i="16"/>
  <c r="AG197" i="16" s="1"/>
  <c r="NW198" i="16"/>
  <c r="NX198" i="16" s="1"/>
  <c r="LS198" i="16"/>
  <c r="LT198" i="16" s="1"/>
  <c r="EI198" i="16"/>
  <c r="AG198" i="16" s="1"/>
  <c r="NW199" i="16"/>
  <c r="NX199" i="16" s="1"/>
  <c r="LS199" i="16"/>
  <c r="LT199" i="16" s="1"/>
  <c r="EI199" i="16"/>
  <c r="AG199" i="16" s="1"/>
  <c r="NW200" i="16"/>
  <c r="NX200" i="16" s="1"/>
  <c r="LS200" i="16"/>
  <c r="LT200" i="16" s="1"/>
  <c r="EI200" i="16"/>
  <c r="AG200" i="16" s="1"/>
  <c r="NW201" i="16"/>
  <c r="NX201" i="16" s="1"/>
  <c r="LS201" i="16"/>
  <c r="LT201" i="16" s="1"/>
  <c r="EI201" i="16"/>
  <c r="AG201" i="16" s="1"/>
  <c r="NW202" i="16"/>
  <c r="NX202" i="16" s="1"/>
  <c r="LS202" i="16"/>
  <c r="EI202" i="16"/>
  <c r="AG202" i="16" s="1"/>
  <c r="NW203" i="16"/>
  <c r="LS203" i="16"/>
  <c r="LT203" i="16" s="1"/>
  <c r="EI203" i="16"/>
  <c r="AG203" i="16" s="1"/>
  <c r="NW204" i="16"/>
  <c r="NX204" i="16" s="1"/>
  <c r="LS204" i="16"/>
  <c r="LT204" i="16" s="1"/>
  <c r="EI204" i="16"/>
  <c r="AG204" i="16" s="1"/>
  <c r="NW205" i="16"/>
  <c r="NX205" i="16" s="1"/>
  <c r="LS205" i="16"/>
  <c r="LT205" i="16" s="1"/>
  <c r="EI205" i="16"/>
  <c r="AG205" i="16" s="1"/>
  <c r="NW206" i="16"/>
  <c r="LS206" i="16"/>
  <c r="LT206" i="16" s="1"/>
  <c r="EI206" i="16"/>
  <c r="AG206" i="16" s="1"/>
  <c r="NW207" i="16"/>
  <c r="NX207" i="16" s="1"/>
  <c r="LS207" i="16"/>
  <c r="LT207" i="16" s="1"/>
  <c r="EI207" i="16"/>
  <c r="AG207" i="16" s="1"/>
  <c r="NW208" i="16"/>
  <c r="NX208" i="16" s="1"/>
  <c r="LS208" i="16"/>
  <c r="LT208" i="16" s="1"/>
  <c r="EI208" i="16"/>
  <c r="AG208" i="16" s="1"/>
  <c r="NW209" i="16"/>
  <c r="NX209" i="16" s="1"/>
  <c r="LS209" i="16"/>
  <c r="LT209" i="16" s="1"/>
  <c r="EI209" i="16"/>
  <c r="AG209" i="16" s="1"/>
  <c r="NW210" i="16"/>
  <c r="NX210" i="16" s="1"/>
  <c r="LS210" i="16"/>
  <c r="EI210" i="16"/>
  <c r="AG210" i="16" s="1"/>
  <c r="NW211" i="16"/>
  <c r="NX211" i="16" s="1"/>
  <c r="LS211" i="16"/>
  <c r="LT211" i="16" s="1"/>
  <c r="EI211" i="16"/>
  <c r="AG211" i="16" s="1"/>
  <c r="NW212" i="16"/>
  <c r="NX212" i="16" s="1"/>
  <c r="LS212" i="16"/>
  <c r="LT212" i="16" s="1"/>
  <c r="EI212" i="16"/>
  <c r="AG212" i="16" s="1"/>
  <c r="NW213" i="16"/>
  <c r="NX213" i="16" s="1"/>
  <c r="LS213" i="16"/>
  <c r="EI213" i="16"/>
  <c r="AG213" i="16" s="1"/>
  <c r="NW214" i="16"/>
  <c r="LS214" i="16"/>
  <c r="LT214" i="16" s="1"/>
  <c r="EI214" i="16"/>
  <c r="AG214" i="16" s="1"/>
  <c r="NW215" i="16"/>
  <c r="NX215" i="16" s="1"/>
  <c r="LS215" i="16"/>
  <c r="LT215" i="16" s="1"/>
  <c r="EI215" i="16"/>
  <c r="AG215" i="16" s="1"/>
  <c r="NW216" i="16"/>
  <c r="NX216" i="16" s="1"/>
  <c r="LS216" i="16"/>
  <c r="LT216" i="16" s="1"/>
  <c r="EI216" i="16"/>
  <c r="AG216" i="16" s="1"/>
  <c r="NW217" i="16"/>
  <c r="NX217" i="16" s="1"/>
  <c r="LS217" i="16"/>
  <c r="LT217" i="16" s="1"/>
  <c r="EI217" i="16"/>
  <c r="AG217" i="16" s="1"/>
  <c r="NW218" i="16"/>
  <c r="NX218" i="16" s="1"/>
  <c r="LS218" i="16"/>
  <c r="EI218" i="16"/>
  <c r="AG218" i="16" s="1"/>
  <c r="NW281" i="16"/>
  <c r="LS281" i="16"/>
  <c r="LT281" i="16" s="1"/>
  <c r="EI281" i="16"/>
  <c r="AG281" i="16" s="1"/>
  <c r="NW282" i="16"/>
  <c r="NX282" i="16" s="1"/>
  <c r="LS282" i="16"/>
  <c r="LT282" i="16" s="1"/>
  <c r="EI282" i="16"/>
  <c r="AG282" i="16" s="1"/>
  <c r="NW283" i="16"/>
  <c r="NX283" i="16" s="1"/>
  <c r="LS283" i="16"/>
  <c r="LT283" i="16" s="1"/>
  <c r="EI283" i="16"/>
  <c r="AG283" i="16" s="1"/>
  <c r="NW284" i="16"/>
  <c r="LS284" i="16"/>
  <c r="LT284" i="16" s="1"/>
  <c r="EI284" i="16"/>
  <c r="AG284" i="16" s="1"/>
  <c r="NW285" i="16"/>
  <c r="NX285" i="16" s="1"/>
  <c r="LS285" i="16"/>
  <c r="LT285" i="16" s="1"/>
  <c r="EI285" i="16"/>
  <c r="AG285" i="16" s="1"/>
  <c r="NW286" i="16"/>
  <c r="NX286" i="16" s="1"/>
  <c r="LS286" i="16"/>
  <c r="LT286" i="16" s="1"/>
  <c r="EI286" i="16"/>
  <c r="AG286" i="16" s="1"/>
  <c r="NW287" i="16"/>
  <c r="NX287" i="16" s="1"/>
  <c r="LS287" i="16"/>
  <c r="LT287" i="16" s="1"/>
  <c r="EI287" i="16"/>
  <c r="AG287" i="16" s="1"/>
  <c r="NW288" i="16"/>
  <c r="NX288" i="16" s="1"/>
  <c r="LS288" i="16"/>
  <c r="EI288" i="16"/>
  <c r="AG288" i="16" s="1"/>
  <c r="NW289" i="16"/>
  <c r="LS289" i="16"/>
  <c r="LT289" i="16" s="1"/>
  <c r="EI289" i="16"/>
  <c r="AG289" i="16" s="1"/>
  <c r="NW290" i="16"/>
  <c r="NX290" i="16" s="1"/>
  <c r="LS290" i="16"/>
  <c r="LT290" i="16" s="1"/>
  <c r="EI290" i="16"/>
  <c r="AG290" i="16" s="1"/>
  <c r="NW291" i="16"/>
  <c r="NX291" i="16" s="1"/>
  <c r="LS291" i="16"/>
  <c r="LT291" i="16" s="1"/>
  <c r="EI291" i="16"/>
  <c r="AG291" i="16" s="1"/>
  <c r="NW292" i="16"/>
  <c r="LS292" i="16"/>
  <c r="LT292" i="16" s="1"/>
  <c r="EI292" i="16"/>
  <c r="AG292" i="16" s="1"/>
  <c r="NW293" i="16"/>
  <c r="NX293" i="16" s="1"/>
  <c r="LS293" i="16"/>
  <c r="LT293" i="16" s="1"/>
  <c r="EI293" i="16"/>
  <c r="AG293" i="16" s="1"/>
  <c r="NW294" i="16"/>
  <c r="LS294" i="16"/>
  <c r="LT294" i="16" s="1"/>
  <c r="EI294" i="16"/>
  <c r="AG294" i="16" s="1"/>
  <c r="NW295" i="16"/>
  <c r="NX295" i="16" s="1"/>
  <c r="LS295" i="16"/>
  <c r="LT295" i="16" s="1"/>
  <c r="EI295" i="16"/>
  <c r="AG295" i="16" s="1"/>
  <c r="NW296" i="16"/>
  <c r="NX296" i="16" s="1"/>
  <c r="LS296" i="16"/>
  <c r="EI296" i="16"/>
  <c r="AG296" i="16" s="1"/>
  <c r="NW297" i="16"/>
  <c r="LS297" i="16"/>
  <c r="LT297" i="16" s="1"/>
  <c r="EI297" i="16"/>
  <c r="AG297" i="16" s="1"/>
  <c r="NW298" i="16"/>
  <c r="NX298" i="16" s="1"/>
  <c r="LS298" i="16"/>
  <c r="LT298" i="16" s="1"/>
  <c r="EI298" i="16"/>
  <c r="AG298" i="16" s="1"/>
  <c r="NW299" i="16"/>
  <c r="NX299" i="16" s="1"/>
  <c r="LS299" i="16"/>
  <c r="EI299" i="16"/>
  <c r="AG299" i="16" s="1"/>
  <c r="NW300" i="16"/>
  <c r="NX300" i="16" s="1"/>
  <c r="LS300" i="16"/>
  <c r="LT300" i="16" s="1"/>
  <c r="EI300" i="16"/>
  <c r="AG300" i="16" s="1"/>
  <c r="NW301" i="16"/>
  <c r="NX301" i="16" s="1"/>
  <c r="LS301" i="16"/>
  <c r="LT301" i="16" s="1"/>
  <c r="EI301" i="16"/>
  <c r="AG301" i="16" s="1"/>
  <c r="NW302" i="16"/>
  <c r="NX302" i="16" s="1"/>
  <c r="LS302" i="16"/>
  <c r="LT302" i="16" s="1"/>
  <c r="EI302" i="16"/>
  <c r="AG302" i="16" s="1"/>
  <c r="NW303" i="16"/>
  <c r="NX303" i="16" s="1"/>
  <c r="LS303" i="16"/>
  <c r="LT303" i="16" s="1"/>
  <c r="EI303" i="16"/>
  <c r="AG303" i="16" s="1"/>
  <c r="NW304" i="16"/>
  <c r="NX304" i="16" s="1"/>
  <c r="LS304" i="16"/>
  <c r="EI304" i="16"/>
  <c r="AG304" i="16" s="1"/>
  <c r="NW305" i="16"/>
  <c r="LS305" i="16"/>
  <c r="LT305" i="16" s="1"/>
  <c r="EI305" i="16"/>
  <c r="AG305" i="16" s="1"/>
  <c r="NW306" i="16"/>
  <c r="NX306" i="16" s="1"/>
  <c r="LS306" i="16"/>
  <c r="LT306" i="16" s="1"/>
  <c r="EI306" i="16"/>
  <c r="AG306" i="16" s="1"/>
  <c r="NW307" i="16"/>
  <c r="NX307" i="16" s="1"/>
  <c r="LS307" i="16"/>
  <c r="EI307" i="16"/>
  <c r="AG307" i="16" s="1"/>
  <c r="NW308" i="16"/>
  <c r="LS308" i="16"/>
  <c r="LT308" i="16" s="1"/>
  <c r="EI308" i="16"/>
  <c r="AG308" i="16" s="1"/>
  <c r="NW309" i="16"/>
  <c r="NX309" i="16" s="1"/>
  <c r="LS309" i="16"/>
  <c r="LT309" i="16" s="1"/>
  <c r="EI309" i="16"/>
  <c r="AG309" i="16" s="1"/>
  <c r="NW310" i="16"/>
  <c r="NX310" i="16" s="1"/>
  <c r="LS310" i="16"/>
  <c r="EI310" i="16"/>
  <c r="AG310" i="16" s="1"/>
  <c r="NW311" i="16"/>
  <c r="NX311" i="16" s="1"/>
  <c r="LS311" i="16"/>
  <c r="LT311" i="16" s="1"/>
  <c r="EI311" i="16"/>
  <c r="AG311" i="16" s="1"/>
  <c r="NW312" i="16"/>
  <c r="NX312" i="16" s="1"/>
  <c r="LS312" i="16"/>
  <c r="EI312" i="16"/>
  <c r="AG312" i="16" s="1"/>
  <c r="NW313" i="16"/>
  <c r="LS313" i="16"/>
  <c r="LT313" i="16" s="1"/>
  <c r="EI313" i="16"/>
  <c r="AG313" i="16" s="1"/>
  <c r="NW314" i="16"/>
  <c r="NX314" i="16" s="1"/>
  <c r="LS314" i="16"/>
  <c r="LT314" i="16" s="1"/>
  <c r="EI314" i="16"/>
  <c r="AG314" i="16" s="1"/>
  <c r="NW315" i="16"/>
  <c r="NX315" i="16" s="1"/>
  <c r="LS315" i="16"/>
  <c r="LT315" i="16" s="1"/>
  <c r="EI315" i="16"/>
  <c r="AG315" i="16" s="1"/>
  <c r="NW316" i="16"/>
  <c r="LS316" i="16"/>
  <c r="LT316" i="16" s="1"/>
  <c r="EI316" i="16"/>
  <c r="AG316" i="16" s="1"/>
  <c r="NW317" i="16"/>
  <c r="NX317" i="16" s="1"/>
  <c r="LS317" i="16"/>
  <c r="LT317" i="16" s="1"/>
  <c r="EI317" i="16"/>
  <c r="AG317" i="16" s="1"/>
  <c r="NW318" i="16"/>
  <c r="NX318" i="16" s="1"/>
  <c r="LS318" i="16"/>
  <c r="LT318" i="16" s="1"/>
  <c r="EI318" i="16"/>
  <c r="AG318" i="16" s="1"/>
  <c r="NW319" i="16"/>
  <c r="NX319" i="16" s="1"/>
  <c r="LS319" i="16"/>
  <c r="LT319" i="16" s="1"/>
  <c r="EI319" i="16"/>
  <c r="AG319" i="16" s="1"/>
  <c r="NW320" i="16"/>
  <c r="NX320" i="16" s="1"/>
  <c r="LS320" i="16"/>
  <c r="EI320" i="16"/>
  <c r="AG320" i="16" s="1"/>
  <c r="NW321" i="16"/>
  <c r="LS321" i="16"/>
  <c r="LT321" i="16" s="1"/>
  <c r="EI321" i="16"/>
  <c r="AG321" i="16" s="1"/>
  <c r="NW322" i="16"/>
  <c r="NX322" i="16" s="1"/>
  <c r="LS322" i="16"/>
  <c r="LT322" i="16" s="1"/>
  <c r="EI322" i="16"/>
  <c r="AG322" i="16" s="1"/>
  <c r="NW323" i="16"/>
  <c r="NX323" i="16" s="1"/>
  <c r="LS323" i="16"/>
  <c r="EI323" i="16"/>
  <c r="AG323" i="16" s="1"/>
  <c r="NW324" i="16"/>
  <c r="LS324" i="16"/>
  <c r="LT324" i="16" s="1"/>
  <c r="EI324" i="16"/>
  <c r="AG324" i="16" s="1"/>
  <c r="NW325" i="16"/>
  <c r="NX325" i="16" s="1"/>
  <c r="LS325" i="16"/>
  <c r="LT325" i="16" s="1"/>
  <c r="EI325" i="16"/>
  <c r="AG325" i="16" s="1"/>
  <c r="NW326" i="16"/>
  <c r="NX326" i="16" s="1"/>
  <c r="LS326" i="16"/>
  <c r="EI326" i="16"/>
  <c r="AG326" i="16" s="1"/>
  <c r="NW327" i="16"/>
  <c r="NX327" i="16" s="1"/>
  <c r="LS327" i="16"/>
  <c r="LT327" i="16" s="1"/>
  <c r="EI327" i="16"/>
  <c r="AG327" i="16" s="1"/>
  <c r="NW328" i="16"/>
  <c r="NX328" i="16" s="1"/>
  <c r="LS328" i="16"/>
  <c r="EI328" i="16"/>
  <c r="AG328" i="16" s="1"/>
  <c r="NW329" i="16"/>
  <c r="LS329" i="16"/>
  <c r="LT329" i="16" s="1"/>
  <c r="EI329" i="16"/>
  <c r="AG329" i="16" s="1"/>
  <c r="NW330" i="16"/>
  <c r="NX330" i="16" s="1"/>
  <c r="LS330" i="16"/>
  <c r="LT330" i="16" s="1"/>
  <c r="EI330" i="16"/>
  <c r="AG330" i="16" s="1"/>
  <c r="NW331" i="16"/>
  <c r="NX331" i="16" s="1"/>
  <c r="LS331" i="16"/>
  <c r="LT331" i="16" s="1"/>
  <c r="EI331" i="16"/>
  <c r="AG331" i="16" s="1"/>
  <c r="NW332" i="16"/>
  <c r="LS332" i="16"/>
  <c r="LT332" i="16" s="1"/>
  <c r="EI332" i="16"/>
  <c r="AG332" i="16" s="1"/>
  <c r="NW333" i="16"/>
  <c r="NX333" i="16" s="1"/>
  <c r="LS333" i="16"/>
  <c r="LT333" i="16" s="1"/>
  <c r="EI333" i="16"/>
  <c r="AG333" i="16" s="1"/>
  <c r="NW334" i="16"/>
  <c r="LS334" i="16"/>
  <c r="LT334" i="16" s="1"/>
  <c r="EI334" i="16"/>
  <c r="AG334" i="16" s="1"/>
  <c r="NW335" i="16"/>
  <c r="NX335" i="16" s="1"/>
  <c r="LS335" i="16"/>
  <c r="LT335" i="16" s="1"/>
  <c r="EI335" i="16"/>
  <c r="AG335" i="16" s="1"/>
  <c r="NW219" i="16"/>
  <c r="NX219" i="16" s="1"/>
  <c r="LS219" i="16"/>
  <c r="EI219" i="16"/>
  <c r="AG219" i="16" s="1"/>
  <c r="NW220" i="16"/>
  <c r="LS220" i="16"/>
  <c r="LT220" i="16" s="1"/>
  <c r="EI220" i="16"/>
  <c r="AG220" i="16" s="1"/>
  <c r="NW221" i="16"/>
  <c r="NX221" i="16" s="1"/>
  <c r="LS221" i="16"/>
  <c r="LT221" i="16" s="1"/>
  <c r="EI221" i="16"/>
  <c r="AG221" i="16" s="1"/>
  <c r="NW222" i="16"/>
  <c r="NX222" i="16" s="1"/>
  <c r="LS222" i="16"/>
  <c r="EI222" i="16"/>
  <c r="AG222" i="16" s="1"/>
  <c r="NW223" i="16"/>
  <c r="LS223" i="16"/>
  <c r="LT223" i="16" s="1"/>
  <c r="EI223" i="16"/>
  <c r="AG223" i="16" s="1"/>
  <c r="NW224" i="16"/>
  <c r="NX224" i="16" s="1"/>
  <c r="LS224" i="16"/>
  <c r="LT224" i="16" s="1"/>
  <c r="EI224" i="16"/>
  <c r="AG224" i="16" s="1"/>
  <c r="NW225" i="16"/>
  <c r="NX225" i="16" s="1"/>
  <c r="LS225" i="16"/>
  <c r="LT225" i="16" s="1"/>
  <c r="EI225" i="16"/>
  <c r="AG225" i="16" s="1"/>
  <c r="NW226" i="16"/>
  <c r="NX226" i="16" s="1"/>
  <c r="LS226" i="16"/>
  <c r="LT226" i="16" s="1"/>
  <c r="EI226" i="16"/>
  <c r="AG226" i="16" s="1"/>
  <c r="NW227" i="16"/>
  <c r="NX227" i="16" s="1"/>
  <c r="LS227" i="16"/>
  <c r="EI227" i="16"/>
  <c r="AG227" i="16" s="1"/>
  <c r="NW228" i="16"/>
  <c r="LS228" i="16"/>
  <c r="LT228" i="16" s="1"/>
  <c r="EI228" i="16"/>
  <c r="AG228" i="16" s="1"/>
  <c r="NW229" i="16"/>
  <c r="NX229" i="16" s="1"/>
  <c r="LS229" i="16"/>
  <c r="LT229" i="16" s="1"/>
  <c r="EI229" i="16"/>
  <c r="AG229" i="16" s="1"/>
  <c r="NW230" i="16"/>
  <c r="NX230" i="16" s="1"/>
  <c r="LS230" i="16"/>
  <c r="EI230" i="16"/>
  <c r="AG230" i="16" s="1"/>
  <c r="NW231" i="16"/>
  <c r="LS231" i="16"/>
  <c r="LT231" i="16" s="1"/>
  <c r="EI231" i="16"/>
  <c r="AG231" i="16" s="1"/>
  <c r="NW232" i="16"/>
  <c r="NX232" i="16" s="1"/>
  <c r="LS232" i="16"/>
  <c r="LT232" i="16" s="1"/>
  <c r="EI232" i="16"/>
  <c r="AG232" i="16" s="1"/>
  <c r="NW233" i="16"/>
  <c r="NX233" i="16" s="1"/>
  <c r="LS233" i="16"/>
  <c r="EI233" i="16"/>
  <c r="AG233" i="16" s="1"/>
  <c r="NW234" i="16"/>
  <c r="NX234" i="16" s="1"/>
  <c r="LS234" i="16"/>
  <c r="LT234" i="16" s="1"/>
  <c r="EI234" i="16"/>
  <c r="AG234" i="16" s="1"/>
  <c r="NW235" i="16"/>
  <c r="NX235" i="16" s="1"/>
  <c r="LS235" i="16"/>
  <c r="EI235" i="16"/>
  <c r="AG235" i="16" s="1"/>
  <c r="NW236" i="16"/>
  <c r="LS236" i="16"/>
  <c r="LT236" i="16" s="1"/>
  <c r="EI236" i="16"/>
  <c r="AG236" i="16" s="1"/>
  <c r="NW237" i="16"/>
  <c r="NX237" i="16" s="1"/>
  <c r="LS237" i="16"/>
  <c r="LT237" i="16" s="1"/>
  <c r="EI237" i="16"/>
  <c r="AG237" i="16" s="1"/>
  <c r="NW238" i="16"/>
  <c r="NX238" i="16" s="1"/>
  <c r="LS238" i="16"/>
  <c r="EI238" i="16"/>
  <c r="AG238" i="16" s="1"/>
  <c r="NW239" i="16"/>
  <c r="LS239" i="16"/>
  <c r="LT239" i="16" s="1"/>
  <c r="EI239" i="16"/>
  <c r="AG239" i="16" s="1"/>
  <c r="NW240" i="16"/>
  <c r="NX240" i="16" s="1"/>
  <c r="LS240" i="16"/>
  <c r="LT240" i="16" s="1"/>
  <c r="EI240" i="16"/>
  <c r="AG240" i="16" s="1"/>
  <c r="NW241" i="16"/>
  <c r="LS241" i="16"/>
  <c r="LT241" i="16" s="1"/>
  <c r="EI241" i="16"/>
  <c r="AG241" i="16" s="1"/>
  <c r="NW242" i="16"/>
  <c r="NX242" i="16" s="1"/>
  <c r="LS242" i="16"/>
  <c r="LT242" i="16" s="1"/>
  <c r="EI242" i="16"/>
  <c r="AG242" i="16" s="1"/>
  <c r="NW243" i="16"/>
  <c r="NX243" i="16" s="1"/>
  <c r="LS243" i="16"/>
  <c r="EI243" i="16"/>
  <c r="AG243" i="16" s="1"/>
  <c r="NW244" i="16"/>
  <c r="LS244" i="16"/>
  <c r="LT244" i="16" s="1"/>
  <c r="EI244" i="16"/>
  <c r="AG244" i="16" s="1"/>
  <c r="NW245" i="16"/>
  <c r="NX245" i="16" s="1"/>
  <c r="LS245" i="16"/>
  <c r="LT245" i="16" s="1"/>
  <c r="EI245" i="16"/>
  <c r="AG245" i="16" s="1"/>
  <c r="NW246" i="16"/>
  <c r="NX246" i="16" s="1"/>
  <c r="LS246" i="16"/>
  <c r="EI246" i="16"/>
  <c r="AG246" i="16" s="1"/>
  <c r="NW247" i="16"/>
  <c r="LS247" i="16"/>
  <c r="LT247" i="16" s="1"/>
  <c r="EI247" i="16"/>
  <c r="AG247" i="16" s="1"/>
  <c r="NW248" i="16"/>
  <c r="NX248" i="16" s="1"/>
  <c r="LS248" i="16"/>
  <c r="LT248" i="16" s="1"/>
  <c r="EI248" i="16"/>
  <c r="AG248" i="16" s="1"/>
  <c r="NW249" i="16"/>
  <c r="NX249" i="16" s="1"/>
  <c r="LS249" i="16"/>
  <c r="LT249" i="16" s="1"/>
  <c r="EI249" i="16"/>
  <c r="AG249" i="16" s="1"/>
  <c r="NW250" i="16"/>
  <c r="NX250" i="16" s="1"/>
  <c r="LS250" i="16"/>
  <c r="LT250" i="16" s="1"/>
  <c r="EI250" i="16"/>
  <c r="AG250" i="16" s="1"/>
  <c r="NW251" i="16"/>
  <c r="NX251" i="16" s="1"/>
  <c r="LS251" i="16"/>
  <c r="LT251" i="16" s="1"/>
  <c r="EI251" i="16"/>
  <c r="AG251" i="16" s="1"/>
  <c r="NW252" i="16"/>
  <c r="NX252" i="16" s="1"/>
  <c r="LS252" i="16"/>
  <c r="LT252" i="16" s="1"/>
  <c r="EI252" i="16"/>
  <c r="AG252" i="16" s="1"/>
  <c r="NW6" i="16"/>
  <c r="NX6" i="16" s="1"/>
  <c r="LS6" i="16"/>
  <c r="LT6" i="16" s="1"/>
  <c r="BN7" i="16"/>
  <c r="BN8" i="16"/>
  <c r="BN9" i="16"/>
  <c r="BN10" i="16"/>
  <c r="BN11" i="16"/>
  <c r="BN12" i="16"/>
  <c r="BN13" i="16"/>
  <c r="BN14" i="16"/>
  <c r="BN15" i="16"/>
  <c r="BN16" i="16"/>
  <c r="BN17" i="16"/>
  <c r="BN18" i="16"/>
  <c r="BN19" i="16"/>
  <c r="BN20" i="16"/>
  <c r="BN21" i="16"/>
  <c r="BN22" i="16"/>
  <c r="BN23" i="16"/>
  <c r="BN24" i="16"/>
  <c r="BN25" i="16"/>
  <c r="BN26" i="16"/>
  <c r="BN27" i="16"/>
  <c r="BN28" i="16"/>
  <c r="BN29" i="16"/>
  <c r="BN30" i="16"/>
  <c r="BN31" i="16"/>
  <c r="BN32" i="16"/>
  <c r="BN34" i="16"/>
  <c r="BN35" i="16"/>
  <c r="BN36" i="16"/>
  <c r="BN37" i="16"/>
  <c r="BN38" i="16"/>
  <c r="BN39" i="16"/>
  <c r="BN40" i="16"/>
  <c r="BN41" i="16"/>
  <c r="BN42" i="16"/>
  <c r="BN43" i="16"/>
  <c r="BN44" i="16"/>
  <c r="BN45" i="16"/>
  <c r="BN46" i="16"/>
  <c r="BN47" i="16"/>
  <c r="BN48" i="16"/>
  <c r="BN49" i="16"/>
  <c r="BN50" i="16"/>
  <c r="BN51" i="16"/>
  <c r="BN52" i="16"/>
  <c r="BN53" i="16"/>
  <c r="BN54" i="16"/>
  <c r="BN55" i="16"/>
  <c r="BN56" i="16"/>
  <c r="BN57" i="16"/>
  <c r="BN58" i="16"/>
  <c r="BN59" i="16"/>
  <c r="BN60" i="16"/>
  <c r="BN61" i="16"/>
  <c r="BN62" i="16"/>
  <c r="BN63" i="16"/>
  <c r="BN64" i="16"/>
  <c r="BN65" i="16"/>
  <c r="BN66" i="16"/>
  <c r="BN67" i="16"/>
  <c r="BN68" i="16"/>
  <c r="BN69" i="16"/>
  <c r="BN70" i="16"/>
  <c r="BN71" i="16"/>
  <c r="BN72" i="16"/>
  <c r="BN73" i="16"/>
  <c r="BN74" i="16"/>
  <c r="BN75" i="16"/>
  <c r="BN76" i="16"/>
  <c r="BN77" i="16"/>
  <c r="BN78" i="16"/>
  <c r="BN79" i="16"/>
  <c r="BN80" i="16"/>
  <c r="BN81" i="16"/>
  <c r="BN82" i="16"/>
  <c r="BN83" i="16"/>
  <c r="BN84" i="16"/>
  <c r="BN85" i="16"/>
  <c r="BN86" i="16"/>
  <c r="BN87" i="16"/>
  <c r="BN88" i="16"/>
  <c r="BN89" i="16"/>
  <c r="BN90" i="16"/>
  <c r="BN91" i="16"/>
  <c r="BN92" i="16"/>
  <c r="BN93" i="16"/>
  <c r="BN253" i="16"/>
  <c r="BN254" i="16"/>
  <c r="BN255" i="16"/>
  <c r="BN256" i="16"/>
  <c r="BN257" i="16"/>
  <c r="BN258" i="16"/>
  <c r="BN259" i="16"/>
  <c r="BN260" i="16"/>
  <c r="BN261" i="16"/>
  <c r="BN262" i="16"/>
  <c r="BN263" i="16"/>
  <c r="BN264" i="16"/>
  <c r="BN265" i="16"/>
  <c r="BN266" i="16"/>
  <c r="BN267" i="16"/>
  <c r="BN268" i="16"/>
  <c r="BN269" i="16"/>
  <c r="BN270" i="16"/>
  <c r="BN271" i="16"/>
  <c r="BN272" i="16"/>
  <c r="BN273" i="16"/>
  <c r="BN274" i="16"/>
  <c r="BN275" i="16"/>
  <c r="BN276" i="16"/>
  <c r="BN277" i="16"/>
  <c r="BN278" i="16"/>
  <c r="BN279" i="16"/>
  <c r="BN280" i="16"/>
  <c r="BN94" i="16"/>
  <c r="BN95" i="16"/>
  <c r="BN96" i="16"/>
  <c r="BN97" i="16"/>
  <c r="BN98" i="16"/>
  <c r="BN99" i="16"/>
  <c r="BN100" i="16"/>
  <c r="BN101" i="16"/>
  <c r="BN102" i="16"/>
  <c r="BN103" i="16"/>
  <c r="BN104" i="16"/>
  <c r="BN105" i="16"/>
  <c r="BN106" i="16"/>
  <c r="BN107" i="16"/>
  <c r="BN108" i="16"/>
  <c r="BN109" i="16"/>
  <c r="BN110" i="16"/>
  <c r="BN111" i="16"/>
  <c r="BN112" i="16"/>
  <c r="BN113" i="16"/>
  <c r="BN114" i="16"/>
  <c r="BN115" i="16"/>
  <c r="BN116" i="16"/>
  <c r="BN117" i="16"/>
  <c r="BN118" i="16"/>
  <c r="BN119" i="16"/>
  <c r="BN120" i="16"/>
  <c r="BN121" i="16"/>
  <c r="BN122" i="16"/>
  <c r="BN123" i="16"/>
  <c r="BN124" i="16"/>
  <c r="BN125" i="16"/>
  <c r="BN126" i="16"/>
  <c r="BN127" i="16"/>
  <c r="BN128" i="16"/>
  <c r="BN129" i="16"/>
  <c r="BN130" i="16"/>
  <c r="BN131" i="16"/>
  <c r="BN132" i="16"/>
  <c r="BN133" i="16"/>
  <c r="BN134" i="16"/>
  <c r="BN135" i="16"/>
  <c r="BN136" i="16"/>
  <c r="BN137" i="16"/>
  <c r="BN138" i="16"/>
  <c r="BN139" i="16"/>
  <c r="BN140" i="16"/>
  <c r="BN141" i="16"/>
  <c r="BN142" i="16"/>
  <c r="BN143" i="16"/>
  <c r="BN144" i="16"/>
  <c r="BN145" i="16"/>
  <c r="BN146" i="16"/>
  <c r="BN147" i="16"/>
  <c r="BN148" i="16"/>
  <c r="BN149" i="16"/>
  <c r="BN150" i="16"/>
  <c r="BN151" i="16"/>
  <c r="BN152" i="16"/>
  <c r="BN153" i="16"/>
  <c r="BN154" i="16"/>
  <c r="BN155" i="16"/>
  <c r="BN156" i="16"/>
  <c r="BN157" i="16"/>
  <c r="BN158" i="16"/>
  <c r="BN159" i="16"/>
  <c r="BN160" i="16"/>
  <c r="BN161" i="16"/>
  <c r="BN162" i="16"/>
  <c r="BN163" i="16"/>
  <c r="BN164" i="16"/>
  <c r="BN165" i="16"/>
  <c r="BN166" i="16"/>
  <c r="BN167" i="16"/>
  <c r="BN168" i="16"/>
  <c r="BN169" i="16"/>
  <c r="BN170" i="16"/>
  <c r="BN171" i="16"/>
  <c r="BN172" i="16"/>
  <c r="BN173" i="16"/>
  <c r="BN174" i="16"/>
  <c r="BN175" i="16"/>
  <c r="BN176" i="16"/>
  <c r="BN177" i="16"/>
  <c r="BN178" i="16"/>
  <c r="BN179" i="16"/>
  <c r="BN180" i="16"/>
  <c r="BN181" i="16"/>
  <c r="BN183" i="16"/>
  <c r="BN184" i="16"/>
  <c r="BN185" i="16"/>
  <c r="BN186" i="16"/>
  <c r="BN187" i="16"/>
  <c r="BN188" i="16"/>
  <c r="BN189" i="16"/>
  <c r="BN191" i="16"/>
  <c r="BN192" i="16"/>
  <c r="BN193" i="16"/>
  <c r="BN194" i="16"/>
  <c r="BN195" i="16"/>
  <c r="BN196" i="16"/>
  <c r="BN197" i="16"/>
  <c r="BN198" i="16"/>
  <c r="BN199" i="16"/>
  <c r="BN200" i="16"/>
  <c r="BN201" i="16"/>
  <c r="BN202" i="16"/>
  <c r="BN203" i="16"/>
  <c r="BN204" i="16"/>
  <c r="BN205" i="16"/>
  <c r="BN207" i="16"/>
  <c r="BN208" i="16"/>
  <c r="BN209" i="16"/>
  <c r="BN211" i="16"/>
  <c r="BN212" i="16"/>
  <c r="BN213" i="16"/>
  <c r="BN215" i="16"/>
  <c r="BN216" i="16"/>
  <c r="BN217" i="16"/>
  <c r="BN218" i="16"/>
  <c r="BN281" i="16"/>
  <c r="BN282" i="16"/>
  <c r="BN283" i="16"/>
  <c r="BN284" i="16"/>
  <c r="BN285" i="16"/>
  <c r="BN286" i="16"/>
  <c r="BN287" i="16"/>
  <c r="BN288" i="16"/>
  <c r="BN289" i="16"/>
  <c r="BN290" i="16"/>
  <c r="BN291" i="16"/>
  <c r="BN292" i="16"/>
  <c r="BN293" i="16"/>
  <c r="BN294" i="16"/>
  <c r="BN295" i="16"/>
  <c r="BN296" i="16"/>
  <c r="BN297" i="16"/>
  <c r="BN298" i="16"/>
  <c r="BN299" i="16"/>
  <c r="BN300" i="16"/>
  <c r="BN301" i="16"/>
  <c r="BN302" i="16"/>
  <c r="BN303" i="16"/>
  <c r="BN304" i="16"/>
  <c r="BN305" i="16"/>
  <c r="BN306" i="16"/>
  <c r="BN307" i="16"/>
  <c r="BN308" i="16"/>
  <c r="BN309" i="16"/>
  <c r="BN310" i="16"/>
  <c r="BN311" i="16"/>
  <c r="BN312" i="16"/>
  <c r="BN313" i="16"/>
  <c r="BN314" i="16"/>
  <c r="BN315" i="16"/>
  <c r="BN316" i="16"/>
  <c r="BN317" i="16"/>
  <c r="BN318" i="16"/>
  <c r="BN319" i="16"/>
  <c r="BN320" i="16"/>
  <c r="BN321" i="16"/>
  <c r="BN322" i="16"/>
  <c r="BN323" i="16"/>
  <c r="BN324" i="16"/>
  <c r="BN325" i="16"/>
  <c r="BN326" i="16"/>
  <c r="BN327" i="16"/>
  <c r="BN328" i="16"/>
  <c r="BN329" i="16"/>
  <c r="BN330" i="16"/>
  <c r="BN331" i="16"/>
  <c r="BN332" i="16"/>
  <c r="BN333" i="16"/>
  <c r="BN334" i="16"/>
  <c r="BN335" i="16"/>
  <c r="BN219" i="16"/>
  <c r="BN220" i="16"/>
  <c r="BN221" i="16"/>
  <c r="BN222" i="16"/>
  <c r="BN223" i="16"/>
  <c r="BN224" i="16"/>
  <c r="BN225" i="16"/>
  <c r="BN226" i="16"/>
  <c r="BN227" i="16"/>
  <c r="BN228" i="16"/>
  <c r="BN229" i="16"/>
  <c r="BN230" i="16"/>
  <c r="BN231" i="16"/>
  <c r="BN232" i="16"/>
  <c r="BN233" i="16"/>
  <c r="BN234" i="16"/>
  <c r="BN235" i="16"/>
  <c r="BN236" i="16"/>
  <c r="BN237" i="16"/>
  <c r="BN238" i="16"/>
  <c r="BN239" i="16"/>
  <c r="BN240" i="16"/>
  <c r="BN241" i="16"/>
  <c r="BN242" i="16"/>
  <c r="BN243" i="16"/>
  <c r="BN244" i="16"/>
  <c r="BN245" i="16"/>
  <c r="BN246" i="16"/>
  <c r="BN247" i="16"/>
  <c r="BN248" i="16"/>
  <c r="BN249" i="16"/>
  <c r="BN250" i="16"/>
  <c r="BN251" i="16"/>
  <c r="BN252" i="16"/>
  <c r="DJ337" i="16"/>
  <c r="DK337" i="16"/>
  <c r="DF337" i="16"/>
  <c r="AH10" i="17"/>
  <c r="AH9" i="17"/>
  <c r="AH5" i="17"/>
  <c r="AH11" i="17"/>
  <c r="AH6" i="17"/>
  <c r="AH14" i="17"/>
  <c r="AH13" i="17"/>
  <c r="AH8" i="17"/>
  <c r="AH7" i="17"/>
  <c r="AH12" i="17"/>
  <c r="AH15" i="17"/>
  <c r="AH23" i="17"/>
  <c r="AH16" i="17"/>
  <c r="AH29" i="17"/>
  <c r="AH19" i="17"/>
  <c r="AH27" i="17"/>
  <c r="AH18" i="17"/>
  <c r="AH17" i="17"/>
  <c r="AH25" i="17"/>
  <c r="AH24" i="17"/>
  <c r="AH28" i="17"/>
  <c r="AH31" i="17"/>
  <c r="AH20" i="17"/>
  <c r="AH22" i="17"/>
  <c r="AH30" i="17"/>
  <c r="AH26" i="17"/>
  <c r="AH33" i="17"/>
  <c r="AH21" i="17"/>
  <c r="AH32" i="17"/>
  <c r="AH4" i="17"/>
  <c r="AD10" i="17"/>
  <c r="AD9" i="17"/>
  <c r="AD5" i="17"/>
  <c r="AD11" i="17"/>
  <c r="AD6" i="17"/>
  <c r="AD14" i="17"/>
  <c r="AD13" i="17"/>
  <c r="AD8" i="17"/>
  <c r="AD7" i="17"/>
  <c r="AD12" i="17"/>
  <c r="AD15" i="17"/>
  <c r="AD23" i="17"/>
  <c r="AD16" i="17"/>
  <c r="AD29" i="17"/>
  <c r="AD19" i="17"/>
  <c r="AD27" i="17"/>
  <c r="AD18" i="17"/>
  <c r="AD17" i="17"/>
  <c r="AD25" i="17"/>
  <c r="AD24" i="17"/>
  <c r="AD28" i="17"/>
  <c r="AD31" i="17"/>
  <c r="AD20" i="17"/>
  <c r="AD22" i="17"/>
  <c r="AD30" i="17"/>
  <c r="AD26" i="17"/>
  <c r="AD33" i="17"/>
  <c r="AD21" i="17"/>
  <c r="AD32" i="17"/>
  <c r="AD4" i="17"/>
  <c r="AL10" i="17"/>
  <c r="AL9" i="17"/>
  <c r="AL5" i="17"/>
  <c r="AL11" i="17"/>
  <c r="AL6" i="17"/>
  <c r="AL14" i="17"/>
  <c r="AL13" i="17"/>
  <c r="AL8" i="17"/>
  <c r="AL7" i="17"/>
  <c r="AL12" i="17"/>
  <c r="AL15" i="17"/>
  <c r="AL23" i="17"/>
  <c r="AL16" i="17"/>
  <c r="AL29" i="17"/>
  <c r="AL19" i="17"/>
  <c r="AL27" i="17"/>
  <c r="AL18" i="17"/>
  <c r="AL17" i="17"/>
  <c r="AL25" i="17"/>
  <c r="AL24" i="17"/>
  <c r="AL28" i="17"/>
  <c r="AL31" i="17"/>
  <c r="AL20" i="17"/>
  <c r="AL22" i="17"/>
  <c r="AL30" i="17"/>
  <c r="AL26" i="17"/>
  <c r="AL33" i="17"/>
  <c r="AL21" i="17"/>
  <c r="AL32" i="17"/>
  <c r="AL4" i="17"/>
  <c r="AA10" i="17"/>
  <c r="AA9" i="17"/>
  <c r="AS9" i="17"/>
  <c r="AA5" i="17"/>
  <c r="AA11" i="17"/>
  <c r="AA6" i="17"/>
  <c r="AA14" i="17"/>
  <c r="AS14" i="17"/>
  <c r="AA13" i="17"/>
  <c r="AA8" i="17"/>
  <c r="AA7" i="17"/>
  <c r="AA12" i="17"/>
  <c r="AS12" i="17"/>
  <c r="AA15" i="17"/>
  <c r="AA23" i="17"/>
  <c r="AA16" i="17"/>
  <c r="AA29" i="17"/>
  <c r="AS29" i="17"/>
  <c r="AA19" i="17"/>
  <c r="AA27" i="17"/>
  <c r="AA18" i="17"/>
  <c r="AA17" i="17"/>
  <c r="AS17" i="17"/>
  <c r="AA25" i="17"/>
  <c r="AA24" i="17"/>
  <c r="AA28" i="17"/>
  <c r="AA31" i="17"/>
  <c r="AS31" i="17"/>
  <c r="AA20" i="17"/>
  <c r="AA22" i="17"/>
  <c r="AA30" i="17"/>
  <c r="AA26" i="17"/>
  <c r="AS26" i="17"/>
  <c r="AA33" i="17"/>
  <c r="AA21" i="17"/>
  <c r="AA32" i="17"/>
  <c r="AA4" i="17"/>
  <c r="FX208" i="16"/>
  <c r="FX214" i="16"/>
  <c r="FX218" i="16"/>
  <c r="FX212" i="16"/>
  <c r="FX217" i="16"/>
  <c r="FX184" i="16"/>
  <c r="FX209" i="16"/>
  <c r="FX213" i="16"/>
  <c r="FX120" i="16"/>
  <c r="FX188" i="16"/>
  <c r="FX215" i="16"/>
  <c r="FX57" i="16"/>
  <c r="FX216" i="16"/>
  <c r="FX210" i="16"/>
  <c r="FX74" i="16"/>
  <c r="FX70" i="16"/>
  <c r="FX183" i="16"/>
  <c r="FX75" i="16"/>
  <c r="FW208" i="16"/>
  <c r="FX207" i="16"/>
  <c r="FX270" i="16"/>
  <c r="FX278" i="16"/>
  <c r="FX268" i="16"/>
  <c r="FX206" i="16"/>
  <c r="FX280" i="16"/>
  <c r="FX189" i="16"/>
  <c r="FX271" i="16"/>
  <c r="FX119" i="16"/>
  <c r="FX230" i="16"/>
  <c r="FX123" i="16"/>
  <c r="FX121" i="16"/>
  <c r="FX132" i="16"/>
  <c r="FX108" i="16"/>
  <c r="FX277" i="16"/>
  <c r="FX186" i="16"/>
  <c r="FX124" i="16"/>
  <c r="FX105" i="16"/>
  <c r="FX125" i="16"/>
  <c r="FX109" i="16"/>
  <c r="FX211" i="16"/>
  <c r="FX122" i="16"/>
  <c r="FX195" i="16"/>
  <c r="FX47" i="16"/>
  <c r="FX50" i="16"/>
  <c r="FX194" i="16"/>
  <c r="FX131" i="16"/>
  <c r="FX197" i="16"/>
  <c r="FX182" i="16"/>
  <c r="FX180" i="16"/>
  <c r="FX128" i="16"/>
  <c r="FX272" i="16"/>
  <c r="FX58" i="16"/>
  <c r="FX190" i="16"/>
  <c r="FX196" i="16"/>
  <c r="FX61" i="16"/>
  <c r="FX246" i="16"/>
  <c r="FX185" i="16"/>
  <c r="FX127" i="16"/>
  <c r="FX175" i="16"/>
  <c r="FX187" i="16"/>
  <c r="FX106" i="16"/>
  <c r="FX275" i="16"/>
  <c r="FX267" i="16"/>
  <c r="FX191" i="16"/>
  <c r="FX276" i="16"/>
  <c r="FX110" i="16"/>
  <c r="FX48" i="16"/>
  <c r="FX134" i="16"/>
  <c r="FX314" i="16"/>
  <c r="FX174" i="16"/>
  <c r="FX179" i="16"/>
  <c r="FX146" i="16"/>
  <c r="FX285" i="16"/>
  <c r="FX107" i="16"/>
  <c r="FX229" i="16"/>
  <c r="FX52" i="16"/>
  <c r="FX68" i="16"/>
  <c r="FX135" i="16"/>
  <c r="FX133" i="16"/>
  <c r="FX72" i="16"/>
  <c r="FX319" i="16"/>
  <c r="FX53" i="16"/>
  <c r="FX192" i="16"/>
  <c r="FX240" i="16"/>
  <c r="FX231" i="16"/>
  <c r="FX51" i="16"/>
  <c r="FX287" i="16"/>
  <c r="FX282" i="16"/>
  <c r="FX219" i="16"/>
  <c r="FX193" i="16"/>
  <c r="FX250" i="16"/>
  <c r="FX248" i="16"/>
  <c r="FX279" i="16"/>
  <c r="FX273" i="16"/>
  <c r="FX126" i="16"/>
  <c r="FX238" i="16"/>
  <c r="FX103" i="16"/>
  <c r="FX176" i="16"/>
  <c r="FX49" i="16"/>
  <c r="FX198" i="16"/>
  <c r="FX203" i="16"/>
  <c r="FX137" i="16"/>
  <c r="FX269" i="16"/>
  <c r="FX199" i="16"/>
  <c r="FX178" i="16"/>
  <c r="FX220" i="16"/>
  <c r="FX71" i="16"/>
  <c r="FX64" i="16"/>
  <c r="FX227" i="16"/>
  <c r="FX226" i="16"/>
  <c r="FX225" i="16"/>
  <c r="FX239" i="16"/>
  <c r="FX100" i="16"/>
  <c r="FX261" i="16"/>
  <c r="FX60" i="16"/>
  <c r="FX54" i="16"/>
  <c r="FX318" i="16"/>
  <c r="FX97" i="16"/>
  <c r="FX236" i="16"/>
  <c r="FX286" i="16"/>
  <c r="FX274" i="16"/>
  <c r="FX139" i="16"/>
  <c r="FX224" i="16"/>
  <c r="FX116" i="16"/>
  <c r="FX173" i="16"/>
  <c r="FX130" i="16"/>
  <c r="FX200" i="16"/>
  <c r="FX265" i="16"/>
  <c r="FX171" i="16"/>
  <c r="FX204" i="16"/>
  <c r="FX141" i="16"/>
  <c r="FX289" i="16"/>
  <c r="FX147" i="16"/>
  <c r="FX281" i="16"/>
  <c r="FX102" i="16"/>
  <c r="FX66" i="16"/>
  <c r="FX142" i="16"/>
  <c r="FX177" i="16"/>
  <c r="FX262" i="16"/>
  <c r="FX284" i="16"/>
  <c r="FX55" i="16"/>
  <c r="FX94" i="16"/>
  <c r="FX104" i="16"/>
  <c r="FX117" i="16"/>
  <c r="FX151" i="16"/>
  <c r="FX253" i="16"/>
  <c r="FX228" i="16"/>
  <c r="FX101" i="16"/>
  <c r="FX257" i="16"/>
  <c r="FX118" i="16"/>
  <c r="FX62" i="16"/>
  <c r="FX202" i="16"/>
  <c r="FX145" i="16"/>
  <c r="FX243" i="16"/>
  <c r="FX234" i="16"/>
  <c r="FX232" i="16"/>
  <c r="FX28" i="16"/>
  <c r="FX221" i="16"/>
  <c r="FX144" i="16"/>
  <c r="FX77" i="16"/>
  <c r="FX205" i="16"/>
  <c r="FX223" i="16"/>
  <c r="FX222" i="16"/>
  <c r="FX92" i="16"/>
  <c r="FX67" i="16"/>
  <c r="FX259" i="16"/>
  <c r="FX251" i="16"/>
  <c r="FX247" i="16"/>
  <c r="FX14" i="16"/>
  <c r="FX266" i="16"/>
  <c r="FX249" i="16"/>
  <c r="FX288" i="16"/>
  <c r="FX233" i="16"/>
  <c r="FX235" i="16"/>
  <c r="FX69" i="16"/>
  <c r="FX56" i="16"/>
  <c r="FX140" i="16"/>
  <c r="FX155" i="16"/>
  <c r="FX241" i="16"/>
  <c r="FX252" i="16"/>
  <c r="FX157" i="16"/>
  <c r="FX88" i="16"/>
  <c r="FX29" i="16"/>
  <c r="FX242" i="16"/>
  <c r="FX245" i="16"/>
  <c r="FX84" i="16"/>
  <c r="FX237" i="16"/>
  <c r="FX258" i="16"/>
  <c r="FX16" i="16"/>
  <c r="FX264" i="16"/>
  <c r="FX18" i="16"/>
  <c r="FX163" i="16"/>
  <c r="FX159" i="16"/>
  <c r="FX149" i="16"/>
  <c r="FX78" i="16"/>
  <c r="FX201" i="16"/>
  <c r="FX73" i="16"/>
  <c r="FX15" i="16"/>
  <c r="FX111" i="16"/>
  <c r="FX310" i="16"/>
  <c r="FX244" i="16"/>
  <c r="FX260" i="16"/>
  <c r="FX150" i="16"/>
  <c r="FX143" i="16"/>
  <c r="FX63" i="16"/>
  <c r="FX138" i="16"/>
  <c r="FX112" i="16"/>
  <c r="FX59" i="16"/>
  <c r="FX35" i="16"/>
  <c r="FX65" i="16"/>
  <c r="FX34" i="16"/>
  <c r="FX89" i="16"/>
  <c r="FX96" i="16"/>
  <c r="FX172" i="16"/>
  <c r="FX93" i="16"/>
  <c r="FX99" i="16"/>
  <c r="FX256" i="16"/>
  <c r="FX168" i="16"/>
  <c r="FX290" i="16"/>
  <c r="FX263" i="16"/>
  <c r="FX283" i="16"/>
  <c r="FX136" i="16"/>
  <c r="FX153" i="16"/>
  <c r="FX254" i="16"/>
  <c r="FX158" i="16"/>
  <c r="FX313" i="16"/>
  <c r="FX24" i="16"/>
  <c r="FX255" i="16"/>
  <c r="FX311" i="16"/>
  <c r="FX160" i="16"/>
  <c r="FX98" i="16"/>
  <c r="FX161" i="16"/>
  <c r="FX154" i="16"/>
  <c r="FX114" i="16"/>
  <c r="FX152" i="16"/>
  <c r="FX115" i="16"/>
  <c r="FX76" i="16"/>
  <c r="FX91" i="16"/>
  <c r="FX129" i="16"/>
  <c r="FX95" i="16"/>
  <c r="FX9" i="16"/>
  <c r="FX80" i="16"/>
  <c r="FX6" i="16"/>
  <c r="FX156" i="16"/>
  <c r="FX12" i="16"/>
  <c r="FX86" i="16"/>
  <c r="FX17" i="16"/>
  <c r="FX113" i="16"/>
  <c r="FX25" i="16"/>
  <c r="FX333" i="16"/>
  <c r="FX148" i="16"/>
  <c r="FX13" i="16"/>
  <c r="FX90" i="16"/>
  <c r="FX26" i="16"/>
  <c r="FX87" i="16"/>
  <c r="FX30" i="16"/>
  <c r="FX315" i="16"/>
  <c r="FX170" i="16"/>
  <c r="FX85" i="16"/>
  <c r="FX169" i="16"/>
  <c r="FX167" i="16"/>
  <c r="FX164" i="16"/>
  <c r="FX33" i="16"/>
  <c r="FX37" i="16"/>
  <c r="FX298" i="16"/>
  <c r="FX317" i="16"/>
  <c r="FX79" i="16"/>
  <c r="FX302" i="16"/>
  <c r="FX162" i="16"/>
  <c r="FX31" i="16"/>
  <c r="FX36" i="16"/>
  <c r="FX42" i="16"/>
  <c r="FX7" i="16"/>
  <c r="FX293" i="16"/>
  <c r="FX299" i="16"/>
  <c r="FX291" i="16"/>
  <c r="FX300" i="16"/>
  <c r="FX8" i="16"/>
  <c r="FX41" i="16"/>
  <c r="FX316" i="16"/>
  <c r="FX38" i="16"/>
  <c r="FX19" i="16"/>
  <c r="FX303" i="16"/>
  <c r="FX166" i="16"/>
  <c r="FX39" i="16"/>
  <c r="FX312" i="16"/>
  <c r="FX323" i="16"/>
  <c r="FX320" i="16"/>
  <c r="FX23" i="16"/>
  <c r="FX165" i="16"/>
  <c r="FX27" i="16"/>
  <c r="FX21" i="16"/>
  <c r="FX81" i="16"/>
  <c r="FX40" i="16"/>
  <c r="FX301" i="16"/>
  <c r="FX292" i="16"/>
  <c r="FX326" i="16"/>
  <c r="FX32" i="16"/>
  <c r="FX22" i="16"/>
  <c r="FX20" i="16"/>
  <c r="FX11" i="16"/>
  <c r="FX304" i="16"/>
  <c r="FX10" i="16"/>
  <c r="FX46" i="16"/>
  <c r="FX322" i="16"/>
  <c r="FX329" i="16"/>
  <c r="FX45" i="16"/>
  <c r="FX44" i="16"/>
  <c r="FX334" i="16"/>
  <c r="FX297" i="16"/>
  <c r="FX43" i="16"/>
  <c r="FX332" i="16"/>
  <c r="FX294" i="16"/>
  <c r="FX295" i="16"/>
  <c r="FX324" i="16"/>
  <c r="FX321" i="16"/>
  <c r="FX306" i="16"/>
  <c r="FX335" i="16"/>
  <c r="FX83" i="16"/>
  <c r="FX296" i="16"/>
  <c r="FX305" i="16"/>
  <c r="FX330" i="16"/>
  <c r="FX328" i="16"/>
  <c r="FX331" i="16"/>
  <c r="FX82" i="16"/>
  <c r="FX309" i="16"/>
  <c r="FX325" i="16"/>
  <c r="FX307" i="16"/>
  <c r="FX308" i="16"/>
  <c r="FX327" i="16"/>
  <c r="FX181" i="16"/>
  <c r="FK325" i="16"/>
  <c r="FK307" i="16"/>
  <c r="FK331" i="16"/>
  <c r="FK308" i="16"/>
  <c r="FK328" i="16"/>
  <c r="FK309" i="16"/>
  <c r="FK305" i="16"/>
  <c r="FK306" i="16"/>
  <c r="FK296" i="16"/>
  <c r="FK330" i="16"/>
  <c r="FK335" i="16"/>
  <c r="FK295" i="16"/>
  <c r="FK294" i="16"/>
  <c r="FK82" i="16"/>
  <c r="FK329" i="16"/>
  <c r="FK304" i="16"/>
  <c r="FK324" i="16"/>
  <c r="FK321" i="16"/>
  <c r="FK332" i="16"/>
  <c r="FK322" i="16"/>
  <c r="FK297" i="16"/>
  <c r="FK301" i="16"/>
  <c r="FK292" i="16"/>
  <c r="FK334" i="16"/>
  <c r="FK300" i="16"/>
  <c r="FK83" i="16"/>
  <c r="FK326" i="16"/>
  <c r="FK10" i="16"/>
  <c r="FK293" i="16"/>
  <c r="FK299" i="16"/>
  <c r="FK298" i="16"/>
  <c r="FK165" i="16"/>
  <c r="FK315" i="16"/>
  <c r="FK32" i="16"/>
  <c r="FK323" i="16"/>
  <c r="FK291" i="16"/>
  <c r="FK303" i="16"/>
  <c r="FK27" i="16"/>
  <c r="FK11" i="16"/>
  <c r="FK333" i="16"/>
  <c r="FK166" i="16"/>
  <c r="FK37" i="16"/>
  <c r="FK316" i="16"/>
  <c r="FK312" i="16"/>
  <c r="FK320" i="16"/>
  <c r="FK302" i="16"/>
  <c r="FK46" i="16"/>
  <c r="FK310" i="16"/>
  <c r="FK283" i="16"/>
  <c r="FK313" i="16"/>
  <c r="FK311" i="16"/>
  <c r="FK36" i="16"/>
  <c r="FK8" i="16"/>
  <c r="FK35" i="16"/>
  <c r="FK170" i="16"/>
  <c r="FK43" i="16"/>
  <c r="FK81" i="16"/>
  <c r="FK26" i="16"/>
  <c r="FK33" i="16"/>
  <c r="FK161" i="16"/>
  <c r="FK162" i="16"/>
  <c r="FK317" i="16"/>
  <c r="FK148" i="16"/>
  <c r="FK93" i="16"/>
  <c r="FK163" i="16"/>
  <c r="FK154" i="16"/>
  <c r="FK288" i="16"/>
  <c r="FK31" i="16"/>
  <c r="FK45" i="16"/>
  <c r="FK89" i="16"/>
  <c r="FK156" i="16"/>
  <c r="FK157" i="16"/>
  <c r="FK152" i="16"/>
  <c r="FK167" i="16"/>
  <c r="FK284" i="16"/>
  <c r="FK234" i="16"/>
  <c r="FK164" i="16"/>
  <c r="FK92" i="16"/>
  <c r="FK153" i="16"/>
  <c r="FK159" i="16"/>
  <c r="FK30" i="16"/>
  <c r="FK79" i="16"/>
  <c r="FK263" i="16"/>
  <c r="FK87" i="16"/>
  <c r="FK150" i="16"/>
  <c r="FK242" i="16"/>
  <c r="FK98" i="16"/>
  <c r="FK158" i="16"/>
  <c r="FK44" i="16"/>
  <c r="FK91" i="16"/>
  <c r="FK160" i="16"/>
  <c r="FK233" i="16"/>
  <c r="FK40" i="16"/>
  <c r="FK29" i="16"/>
  <c r="FK241" i="16"/>
  <c r="FK258" i="16"/>
  <c r="FK260" i="16"/>
  <c r="FK235" i="16"/>
  <c r="FK285" i="16"/>
  <c r="FK254" i="16"/>
  <c r="FK101" i="16"/>
  <c r="FK232" i="16"/>
  <c r="FK289" i="16"/>
  <c r="FK314" i="16"/>
  <c r="FK7" i="16"/>
  <c r="FK90" i="16"/>
  <c r="FK259" i="16"/>
  <c r="FK113" i="16"/>
  <c r="FK149" i="16"/>
  <c r="FK238" i="16"/>
  <c r="FK205" i="16"/>
  <c r="FK172" i="16"/>
  <c r="FK42" i="16"/>
  <c r="FK155" i="16"/>
  <c r="FK222" i="16"/>
  <c r="FK290" i="16"/>
  <c r="FK85" i="16"/>
  <c r="FK102" i="16"/>
  <c r="FK264" i="16"/>
  <c r="FK203" i="16"/>
  <c r="FK253" i="16"/>
  <c r="FK198" i="16"/>
  <c r="FK225" i="16"/>
  <c r="FK252" i="16"/>
  <c r="FK84" i="16"/>
  <c r="FK237" i="16"/>
  <c r="FK169" i="16"/>
  <c r="FK20" i="16"/>
  <c r="FK9" i="16"/>
  <c r="FK236" i="16"/>
  <c r="FK262" i="16"/>
  <c r="FK220" i="16"/>
  <c r="FK94" i="16"/>
  <c r="FK130" i="16"/>
  <c r="FK41" i="16"/>
  <c r="FK125" i="16"/>
  <c r="FK22" i="16"/>
  <c r="FK127" i="16"/>
  <c r="FK178" i="16"/>
  <c r="FK34" i="16"/>
  <c r="FK223" i="16"/>
  <c r="FK114" i="16"/>
  <c r="FK318" i="16"/>
  <c r="FK100" i="16"/>
  <c r="FK25" i="16"/>
  <c r="FK239" i="16"/>
  <c r="FK255" i="16"/>
  <c r="FK194" i="16"/>
  <c r="FK256" i="16"/>
  <c r="FK146" i="16"/>
  <c r="FK265" i="16"/>
  <c r="FK111" i="16"/>
  <c r="FK151" i="16"/>
  <c r="FK65" i="16"/>
  <c r="FK171" i="16"/>
  <c r="FK219" i="16"/>
  <c r="FK141" i="16"/>
  <c r="FK99" i="16"/>
  <c r="FK244" i="16"/>
  <c r="FK115" i="16"/>
  <c r="FK24" i="16"/>
  <c r="FK274" i="16"/>
  <c r="FK228" i="16"/>
  <c r="FK95" i="16"/>
  <c r="FK273" i="16"/>
  <c r="FK173" i="16"/>
  <c r="FK261" i="16"/>
  <c r="FK221" i="16"/>
  <c r="FK139" i="16"/>
  <c r="FK17" i="16"/>
  <c r="FK28" i="16"/>
  <c r="FK224" i="16"/>
  <c r="FK145" i="16"/>
  <c r="FK177" i="16"/>
  <c r="FK19" i="16"/>
  <c r="FK112" i="16"/>
  <c r="FK97" i="16"/>
  <c r="FK108" i="16"/>
  <c r="FK96" i="16"/>
  <c r="FK21" i="16"/>
  <c r="FK18" i="16"/>
  <c r="FK107" i="16"/>
  <c r="FK109" i="16"/>
  <c r="FK270" i="16"/>
  <c r="FK88" i="16"/>
  <c r="FK142" i="16"/>
  <c r="FK197" i="16"/>
  <c r="FK135" i="16"/>
  <c r="FK269" i="16"/>
  <c r="FK249" i="16"/>
  <c r="FK257" i="16"/>
  <c r="FK268" i="16"/>
  <c r="FK140" i="16"/>
  <c r="FK276" i="16"/>
  <c r="FK106" i="16"/>
  <c r="FK176" i="16"/>
  <c r="FK243" i="16"/>
  <c r="FK266" i="16"/>
  <c r="FK281" i="16"/>
  <c r="FK200" i="16"/>
  <c r="FK201" i="16"/>
  <c r="FK133" i="16"/>
  <c r="FK247" i="16"/>
  <c r="FK191" i="16"/>
  <c r="FK39" i="16"/>
  <c r="FK278" i="16"/>
  <c r="FK227" i="16"/>
  <c r="FK282" i="16"/>
  <c r="FK80" i="16"/>
  <c r="FK229" i="16"/>
  <c r="FK240" i="16"/>
  <c r="FK193" i="16"/>
  <c r="FK250" i="16"/>
  <c r="FK56" i="16"/>
  <c r="FK103" i="16"/>
  <c r="FK248" i="16"/>
  <c r="FK69" i="16"/>
  <c r="FK134" i="16"/>
  <c r="FK129" i="16"/>
  <c r="FK168" i="16"/>
  <c r="FK76" i="16"/>
  <c r="FK287" i="16"/>
  <c r="FK60" i="16"/>
  <c r="FK231" i="16"/>
  <c r="FK211" i="16"/>
  <c r="FK136" i="16"/>
  <c r="FK251" i="16"/>
  <c r="FK226" i="16"/>
  <c r="FK199" i="16"/>
  <c r="FK110" i="16"/>
  <c r="FK179" i="16"/>
  <c r="FK204" i="16"/>
  <c r="FK86" i="16"/>
  <c r="FK132" i="16"/>
  <c r="FK147" i="16"/>
  <c r="FK14" i="16"/>
  <c r="FK105" i="16"/>
  <c r="FK245" i="16"/>
  <c r="FK143" i="16"/>
  <c r="FK38" i="16"/>
  <c r="FK277" i="16"/>
  <c r="FK279" i="16"/>
  <c r="FK275" i="16"/>
  <c r="FK138" i="16"/>
  <c r="FK124" i="16"/>
  <c r="FK196" i="16"/>
  <c r="FK286" i="16"/>
  <c r="FK181" i="16"/>
  <c r="FK187" i="16"/>
  <c r="FK73" i="16"/>
  <c r="FK58" i="16"/>
  <c r="FK230" i="16"/>
  <c r="FK137" i="16"/>
  <c r="FK59" i="16"/>
  <c r="FK180" i="16"/>
  <c r="FK50" i="16"/>
  <c r="FK267" i="16"/>
  <c r="FK104" i="16"/>
  <c r="FK64" i="16"/>
  <c r="FK272" i="16"/>
  <c r="FK23" i="16"/>
  <c r="FK131" i="16"/>
  <c r="FK128" i="16"/>
  <c r="FK144" i="16"/>
  <c r="FK280" i="16"/>
  <c r="FK68" i="16"/>
  <c r="FK13" i="16"/>
  <c r="FK51" i="16"/>
  <c r="FK122" i="16"/>
  <c r="FK6" i="16"/>
  <c r="FK126" i="16"/>
  <c r="FK123" i="16"/>
  <c r="FK61" i="16"/>
  <c r="FK174" i="16"/>
  <c r="FK54" i="16"/>
  <c r="FK116" i="16"/>
  <c r="FK52" i="16"/>
  <c r="FK246" i="16"/>
  <c r="FK49" i="16"/>
  <c r="FK48" i="16"/>
  <c r="FK119" i="16"/>
  <c r="FK47" i="16"/>
  <c r="FK182" i="16"/>
  <c r="FK53" i="16"/>
  <c r="FK207" i="16"/>
  <c r="FK195" i="16"/>
  <c r="FK121" i="16"/>
  <c r="FK175" i="16"/>
  <c r="FK78" i="16"/>
  <c r="FK15" i="16"/>
  <c r="FK12" i="16"/>
  <c r="FK63" i="16"/>
  <c r="FK118" i="16"/>
  <c r="FK66" i="16"/>
  <c r="FK55" i="16"/>
  <c r="FK62" i="16"/>
  <c r="FK192" i="16"/>
  <c r="FK271" i="16"/>
  <c r="FK319" i="16"/>
  <c r="FK16" i="16"/>
  <c r="FK77" i="16"/>
  <c r="FK71" i="16"/>
  <c r="FK117" i="16"/>
  <c r="FK186" i="16"/>
  <c r="FK72" i="16"/>
  <c r="FK190" i="16"/>
  <c r="FK185" i="16"/>
  <c r="FK206" i="16"/>
  <c r="FK189" i="16"/>
  <c r="FK67" i="16"/>
  <c r="FK202" i="16"/>
  <c r="FK75" i="16"/>
  <c r="FK183" i="16"/>
  <c r="FK70" i="16"/>
  <c r="FK74" i="16"/>
  <c r="FK210" i="16"/>
  <c r="FK216" i="16"/>
  <c r="FK57" i="16"/>
  <c r="FK215" i="16"/>
  <c r="FK188" i="16"/>
  <c r="FK120" i="16"/>
  <c r="FK213" i="16"/>
  <c r="FK209" i="16"/>
  <c r="FK184" i="16"/>
  <c r="FK217" i="16"/>
  <c r="FK212" i="16"/>
  <c r="FK218" i="16"/>
  <c r="FK214" i="16"/>
  <c r="FK208" i="16"/>
  <c r="FK327" i="16"/>
  <c r="FW325" i="16"/>
  <c r="FW307" i="16"/>
  <c r="FW331" i="16"/>
  <c r="FW308" i="16"/>
  <c r="FW328" i="16"/>
  <c r="FW309" i="16"/>
  <c r="FW305" i="16"/>
  <c r="FW306" i="16"/>
  <c r="FW296" i="16"/>
  <c r="FW330" i="16"/>
  <c r="FW335" i="16"/>
  <c r="FW295" i="16"/>
  <c r="FW294" i="16"/>
  <c r="FW82" i="16"/>
  <c r="FW329" i="16"/>
  <c r="FW304" i="16"/>
  <c r="FW324" i="16"/>
  <c r="FW321" i="16"/>
  <c r="FW332" i="16"/>
  <c r="FW322" i="16"/>
  <c r="FW297" i="16"/>
  <c r="FW301" i="16"/>
  <c r="FW292" i="16"/>
  <c r="FW334" i="16"/>
  <c r="FW300" i="16"/>
  <c r="FW83" i="16"/>
  <c r="FW326" i="16"/>
  <c r="FW10" i="16"/>
  <c r="FW293" i="16"/>
  <c r="FW299" i="16"/>
  <c r="FW298" i="16"/>
  <c r="FW165" i="16"/>
  <c r="FW315" i="16"/>
  <c r="FW32" i="16"/>
  <c r="FW323" i="16"/>
  <c r="FW291" i="16"/>
  <c r="FW303" i="16"/>
  <c r="FW27" i="16"/>
  <c r="FW11" i="16"/>
  <c r="FW333" i="16"/>
  <c r="FW166" i="16"/>
  <c r="FW37" i="16"/>
  <c r="FW316" i="16"/>
  <c r="FW312" i="16"/>
  <c r="FW320" i="16"/>
  <c r="FW302" i="16"/>
  <c r="FW46" i="16"/>
  <c r="FW310" i="16"/>
  <c r="FW283" i="16"/>
  <c r="FW313" i="16"/>
  <c r="FW311" i="16"/>
  <c r="FW36" i="16"/>
  <c r="FW8" i="16"/>
  <c r="FW35" i="16"/>
  <c r="FW170" i="16"/>
  <c r="FW43" i="16"/>
  <c r="FW81" i="16"/>
  <c r="FW26" i="16"/>
  <c r="FW33" i="16"/>
  <c r="FW161" i="16"/>
  <c r="FW162" i="16"/>
  <c r="FW317" i="16"/>
  <c r="FW148" i="16"/>
  <c r="FW93" i="16"/>
  <c r="FW163" i="16"/>
  <c r="FW154" i="16"/>
  <c r="FW288" i="16"/>
  <c r="FW31" i="16"/>
  <c r="FW45" i="16"/>
  <c r="FW89" i="16"/>
  <c r="FW156" i="16"/>
  <c r="FW157" i="16"/>
  <c r="FW152" i="16"/>
  <c r="FW167" i="16"/>
  <c r="FW284" i="16"/>
  <c r="FW234" i="16"/>
  <c r="FW164" i="16"/>
  <c r="FW92" i="16"/>
  <c r="FW153" i="16"/>
  <c r="FW159" i="16"/>
  <c r="FW30" i="16"/>
  <c r="FW79" i="16"/>
  <c r="FW263" i="16"/>
  <c r="FW87" i="16"/>
  <c r="FW150" i="16"/>
  <c r="FW242" i="16"/>
  <c r="FW98" i="16"/>
  <c r="FW158" i="16"/>
  <c r="FW44" i="16"/>
  <c r="FW91" i="16"/>
  <c r="FW160" i="16"/>
  <c r="FW233" i="16"/>
  <c r="FW40" i="16"/>
  <c r="FW29" i="16"/>
  <c r="FW241" i="16"/>
  <c r="FW258" i="16"/>
  <c r="FW260" i="16"/>
  <c r="FW235" i="16"/>
  <c r="FW285" i="16"/>
  <c r="FW254" i="16"/>
  <c r="FW101" i="16"/>
  <c r="FW232" i="16"/>
  <c r="FW289" i="16"/>
  <c r="FW314" i="16"/>
  <c r="FW7" i="16"/>
  <c r="FW90" i="16"/>
  <c r="FW259" i="16"/>
  <c r="FW113" i="16"/>
  <c r="FW149" i="16"/>
  <c r="FW238" i="16"/>
  <c r="FW205" i="16"/>
  <c r="FW172" i="16"/>
  <c r="FW42" i="16"/>
  <c r="FW155" i="16"/>
  <c r="FW222" i="16"/>
  <c r="FW290" i="16"/>
  <c r="FW85" i="16"/>
  <c r="FW102" i="16"/>
  <c r="FW264" i="16"/>
  <c r="FW203" i="16"/>
  <c r="FW253" i="16"/>
  <c r="FW198" i="16"/>
  <c r="FW225" i="16"/>
  <c r="FW252" i="16"/>
  <c r="FW84" i="16"/>
  <c r="FW237" i="16"/>
  <c r="FW169" i="16"/>
  <c r="FW20" i="16"/>
  <c r="FW9" i="16"/>
  <c r="FW236" i="16"/>
  <c r="FW262" i="16"/>
  <c r="FW220" i="16"/>
  <c r="FW94" i="16"/>
  <c r="FW130" i="16"/>
  <c r="FW41" i="16"/>
  <c r="FW125" i="16"/>
  <c r="FW22" i="16"/>
  <c r="FW127" i="16"/>
  <c r="FW178" i="16"/>
  <c r="FW34" i="16"/>
  <c r="FW223" i="16"/>
  <c r="FW114" i="16"/>
  <c r="FW318" i="16"/>
  <c r="FW100" i="16"/>
  <c r="FW25" i="16"/>
  <c r="FW239" i="16"/>
  <c r="FW255" i="16"/>
  <c r="FW194" i="16"/>
  <c r="FW256" i="16"/>
  <c r="FW146" i="16"/>
  <c r="FW265" i="16"/>
  <c r="FW111" i="16"/>
  <c r="FW151" i="16"/>
  <c r="FW65" i="16"/>
  <c r="FW171" i="16"/>
  <c r="FW219" i="16"/>
  <c r="FW141" i="16"/>
  <c r="FW99" i="16"/>
  <c r="FW244" i="16"/>
  <c r="FW115" i="16"/>
  <c r="FW24" i="16"/>
  <c r="FW274" i="16"/>
  <c r="FW228" i="16"/>
  <c r="FW95" i="16"/>
  <c r="FW273" i="16"/>
  <c r="FW173" i="16"/>
  <c r="FW261" i="16"/>
  <c r="FW221" i="16"/>
  <c r="FW139" i="16"/>
  <c r="FW17" i="16"/>
  <c r="FW28" i="16"/>
  <c r="FW224" i="16"/>
  <c r="FW145" i="16"/>
  <c r="FW177" i="16"/>
  <c r="FW19" i="16"/>
  <c r="FW112" i="16"/>
  <c r="FW97" i="16"/>
  <c r="FW108" i="16"/>
  <c r="FW96" i="16"/>
  <c r="FW21" i="16"/>
  <c r="FW18" i="16"/>
  <c r="FW107" i="16"/>
  <c r="FW109" i="16"/>
  <c r="FW270" i="16"/>
  <c r="FW88" i="16"/>
  <c r="FW142" i="16"/>
  <c r="FW197" i="16"/>
  <c r="FW135" i="16"/>
  <c r="FW269" i="16"/>
  <c r="FW249" i="16"/>
  <c r="FW257" i="16"/>
  <c r="FW268" i="16"/>
  <c r="FW140" i="16"/>
  <c r="FW276" i="16"/>
  <c r="FW106" i="16"/>
  <c r="FW176" i="16"/>
  <c r="FW243" i="16"/>
  <c r="FW266" i="16"/>
  <c r="FW281" i="16"/>
  <c r="FW200" i="16"/>
  <c r="FW201" i="16"/>
  <c r="FW133" i="16"/>
  <c r="FW247" i="16"/>
  <c r="FW191" i="16"/>
  <c r="FW39" i="16"/>
  <c r="FW278" i="16"/>
  <c r="FW227" i="16"/>
  <c r="FW282" i="16"/>
  <c r="FW80" i="16"/>
  <c r="FW229" i="16"/>
  <c r="FW240" i="16"/>
  <c r="FW193" i="16"/>
  <c r="FW250" i="16"/>
  <c r="FW56" i="16"/>
  <c r="FW103" i="16"/>
  <c r="FW248" i="16"/>
  <c r="FW69" i="16"/>
  <c r="FW134" i="16"/>
  <c r="FW129" i="16"/>
  <c r="FW168" i="16"/>
  <c r="FW76" i="16"/>
  <c r="FW287" i="16"/>
  <c r="FW60" i="16"/>
  <c r="FW231" i="16"/>
  <c r="FW211" i="16"/>
  <c r="FW136" i="16"/>
  <c r="FW251" i="16"/>
  <c r="FW226" i="16"/>
  <c r="FW199" i="16"/>
  <c r="FW110" i="16"/>
  <c r="FW179" i="16"/>
  <c r="FW204" i="16"/>
  <c r="FW86" i="16"/>
  <c r="FW132" i="16"/>
  <c r="FW147" i="16"/>
  <c r="FW14" i="16"/>
  <c r="FW105" i="16"/>
  <c r="FW245" i="16"/>
  <c r="FW143" i="16"/>
  <c r="FW38" i="16"/>
  <c r="FW277" i="16"/>
  <c r="FW279" i="16"/>
  <c r="FW275" i="16"/>
  <c r="FW138" i="16"/>
  <c r="FW124" i="16"/>
  <c r="FW196" i="16"/>
  <c r="FW286" i="16"/>
  <c r="FW181" i="16"/>
  <c r="FW187" i="16"/>
  <c r="FW73" i="16"/>
  <c r="FW58" i="16"/>
  <c r="FW230" i="16"/>
  <c r="FW137" i="16"/>
  <c r="FW59" i="16"/>
  <c r="FW180" i="16"/>
  <c r="FW50" i="16"/>
  <c r="FW267" i="16"/>
  <c r="FW104" i="16"/>
  <c r="FW64" i="16"/>
  <c r="FW272" i="16"/>
  <c r="FW23" i="16"/>
  <c r="FW131" i="16"/>
  <c r="FW128" i="16"/>
  <c r="FW144" i="16"/>
  <c r="FW280" i="16"/>
  <c r="FW68" i="16"/>
  <c r="FW13" i="16"/>
  <c r="FW51" i="16"/>
  <c r="FW122" i="16"/>
  <c r="FW6" i="16"/>
  <c r="FW126" i="16"/>
  <c r="FW123" i="16"/>
  <c r="FW61" i="16"/>
  <c r="FW174" i="16"/>
  <c r="FW54" i="16"/>
  <c r="FW116" i="16"/>
  <c r="FW52" i="16"/>
  <c r="FW246" i="16"/>
  <c r="FW49" i="16"/>
  <c r="FW48" i="16"/>
  <c r="FW119" i="16"/>
  <c r="FW47" i="16"/>
  <c r="FW182" i="16"/>
  <c r="FW53" i="16"/>
  <c r="FW207" i="16"/>
  <c r="FW195" i="16"/>
  <c r="FW121" i="16"/>
  <c r="FW175" i="16"/>
  <c r="FW78" i="16"/>
  <c r="FW15" i="16"/>
  <c r="FW12" i="16"/>
  <c r="FW63" i="16"/>
  <c r="FW118" i="16"/>
  <c r="FW66" i="16"/>
  <c r="FW55" i="16"/>
  <c r="FW62" i="16"/>
  <c r="FW192" i="16"/>
  <c r="FW271" i="16"/>
  <c r="FW319" i="16"/>
  <c r="FW16" i="16"/>
  <c r="FW77" i="16"/>
  <c r="FW71" i="16"/>
  <c r="FW117" i="16"/>
  <c r="FW186" i="16"/>
  <c r="FW72" i="16"/>
  <c r="FW190" i="16"/>
  <c r="FW185" i="16"/>
  <c r="FW206" i="16"/>
  <c r="FW189" i="16"/>
  <c r="FW67" i="16"/>
  <c r="FW202" i="16"/>
  <c r="FW75" i="16"/>
  <c r="FW183" i="16"/>
  <c r="FW70" i="16"/>
  <c r="FW74" i="16"/>
  <c r="FW210" i="16"/>
  <c r="FW216" i="16"/>
  <c r="FW57" i="16"/>
  <c r="FW215" i="16"/>
  <c r="FW188" i="16"/>
  <c r="FW120" i="16"/>
  <c r="FW213" i="16"/>
  <c r="FW209" i="16"/>
  <c r="FW184" i="16"/>
  <c r="FW217" i="16"/>
  <c r="FW212" i="16"/>
  <c r="FW218" i="16"/>
  <c r="FW214" i="16"/>
  <c r="FW327" i="16"/>
  <c r="GJ267" i="16"/>
  <c r="OI246" i="16"/>
  <c r="OI205" i="16"/>
  <c r="OI181" i="16"/>
  <c r="OI216" i="16"/>
  <c r="OI175" i="16"/>
  <c r="OI187" i="16"/>
  <c r="OI186" i="16"/>
  <c r="OI123" i="16"/>
  <c r="OI215" i="16"/>
  <c r="OI194" i="16"/>
  <c r="OI210" i="16"/>
  <c r="OI191" i="16"/>
  <c r="OI190" i="16"/>
  <c r="OI214" i="16"/>
  <c r="OI213" i="16"/>
  <c r="OI195" i="16"/>
  <c r="OI183" i="16"/>
  <c r="OI192" i="16"/>
  <c r="OI217" i="16"/>
  <c r="OI180" i="16"/>
  <c r="OI193" i="16"/>
  <c r="OI174" i="16"/>
  <c r="OI92" i="16"/>
  <c r="OI122" i="16"/>
  <c r="OI182" i="16"/>
  <c r="OI184" i="16"/>
  <c r="OI119" i="16"/>
  <c r="OI120" i="16"/>
  <c r="OI185" i="16"/>
  <c r="OI35" i="16"/>
  <c r="OI121" i="16"/>
  <c r="OI208" i="16"/>
  <c r="OI245" i="16"/>
  <c r="OI212" i="16"/>
  <c r="OI188" i="16"/>
  <c r="OI126" i="16"/>
  <c r="OI88" i="16"/>
  <c r="OI249" i="16"/>
  <c r="OI93" i="16"/>
  <c r="OI189" i="16"/>
  <c r="OI6" i="16"/>
  <c r="OI211" i="16"/>
  <c r="OI333" i="16"/>
  <c r="OI206" i="16"/>
  <c r="OI310" i="16"/>
  <c r="OI203" i="16"/>
  <c r="OI281" i="16"/>
  <c r="OI209" i="16"/>
  <c r="OI196" i="16"/>
  <c r="OI38" i="16"/>
  <c r="OI302" i="16"/>
  <c r="OI147" i="16"/>
  <c r="OI176" i="16"/>
  <c r="OI316" i="16"/>
  <c r="OI252" i="16"/>
  <c r="OI89" i="16"/>
  <c r="OI207" i="16"/>
  <c r="OI124" i="16"/>
  <c r="OI157" i="16"/>
  <c r="OI250" i="16"/>
  <c r="OI24" i="16"/>
  <c r="OI204" i="16"/>
  <c r="OI253" i="16"/>
  <c r="OI28" i="16"/>
  <c r="OI125" i="16"/>
  <c r="OI84" i="16"/>
  <c r="OI177" i="16"/>
  <c r="OI39" i="16"/>
  <c r="OI33" i="16"/>
  <c r="OI14" i="16"/>
  <c r="OI219" i="16"/>
  <c r="OI166" i="16"/>
  <c r="OI306" i="16"/>
  <c r="OI143" i="16"/>
  <c r="OI267" i="16"/>
  <c r="OI261" i="16"/>
  <c r="OI76" i="16"/>
  <c r="OI269" i="16"/>
  <c r="OI323" i="16"/>
  <c r="OI94" i="16"/>
  <c r="OI73" i="16"/>
  <c r="OI15" i="16"/>
  <c r="OI129" i="16"/>
  <c r="OI293" i="16"/>
  <c r="OI111" i="16"/>
  <c r="OI155" i="16"/>
  <c r="OI165" i="16"/>
  <c r="OI58" i="16"/>
  <c r="OI326" i="16"/>
  <c r="OI17" i="16"/>
  <c r="OI301" i="16"/>
  <c r="OI285" i="16"/>
  <c r="OI152" i="16"/>
  <c r="OI150" i="16"/>
  <c r="OI87" i="16"/>
  <c r="OI332" i="16"/>
  <c r="OI30" i="16"/>
  <c r="OI7" i="16"/>
  <c r="OI282" i="16"/>
  <c r="OI299" i="16"/>
  <c r="OI106" i="16"/>
  <c r="OI18" i="16"/>
  <c r="OI179" i="16"/>
  <c r="OI131" i="16"/>
  <c r="OI317" i="16"/>
  <c r="OI241" i="16"/>
  <c r="OI31" i="16"/>
  <c r="OI47" i="16"/>
  <c r="OI334" i="16"/>
  <c r="OI91" i="16"/>
  <c r="OI132" i="16"/>
  <c r="OI40" i="16"/>
  <c r="OI313" i="16"/>
  <c r="OI21" i="16"/>
  <c r="OI248" i="16"/>
  <c r="OI197" i="16"/>
  <c r="OI330" i="16"/>
  <c r="OI90" i="16"/>
  <c r="OI162" i="16"/>
  <c r="OI234" i="16"/>
  <c r="OI79" i="16"/>
  <c r="OI41" i="16"/>
  <c r="OI100" i="16"/>
  <c r="OI130" i="16"/>
  <c r="OI171" i="16"/>
  <c r="OI288" i="16"/>
  <c r="OI13" i="16"/>
  <c r="OI178" i="16"/>
  <c r="OI9" i="16"/>
  <c r="OI172" i="16"/>
  <c r="OI173" i="16"/>
  <c r="OI291" i="16"/>
  <c r="OI242" i="16"/>
  <c r="OI222" i="16"/>
  <c r="OI42" i="16"/>
  <c r="OI50" i="16"/>
  <c r="OI262" i="16"/>
  <c r="OI37" i="16"/>
  <c r="OI29" i="16"/>
  <c r="OI314" i="16"/>
  <c r="OI12" i="16"/>
  <c r="OI321" i="16"/>
  <c r="OI170" i="16"/>
  <c r="OI167" i="16"/>
  <c r="OI127" i="16"/>
  <c r="OI303" i="16"/>
  <c r="OI153" i="16"/>
  <c r="OI43" i="16"/>
  <c r="OI135" i="16"/>
  <c r="OI19" i="16"/>
  <c r="OI109" i="16"/>
  <c r="OI44" i="16"/>
  <c r="OI85" i="16"/>
  <c r="OI290" i="16"/>
  <c r="OI96" i="16"/>
  <c r="OI74" i="16"/>
  <c r="OI128" i="16"/>
  <c r="OI312" i="16"/>
  <c r="OI200" i="16"/>
  <c r="OI105" i="16"/>
  <c r="OI247" i="16"/>
  <c r="OI10" i="16"/>
  <c r="OI86" i="16"/>
  <c r="OI284" i="16"/>
  <c r="OI66" i="16"/>
  <c r="OI16" i="16"/>
  <c r="OI145" i="16"/>
  <c r="OI297" i="16"/>
  <c r="OI322" i="16"/>
  <c r="OI264" i="16"/>
  <c r="OI325" i="16"/>
  <c r="OI311" i="16"/>
  <c r="OI298" i="16"/>
  <c r="OI102" i="16"/>
  <c r="OI315" i="16"/>
  <c r="OI77" i="16"/>
  <c r="OI45" i="16"/>
  <c r="OI151" i="16"/>
  <c r="OI251" i="16"/>
  <c r="OI236" i="16"/>
  <c r="OI260" i="16"/>
  <c r="OI265" i="16"/>
  <c r="OI318" i="16"/>
  <c r="OI159" i="16"/>
  <c r="OI36" i="16"/>
  <c r="OI148" i="16"/>
  <c r="OI116" i="16"/>
  <c r="OI118" i="16"/>
  <c r="OI294" i="16"/>
  <c r="OI20" i="16"/>
  <c r="OI154" i="16"/>
  <c r="OI232" i="16"/>
  <c r="OI161" i="16"/>
  <c r="OI156" i="16"/>
  <c r="OI64" i="16"/>
  <c r="OI26" i="16"/>
  <c r="OI230" i="16"/>
  <c r="OI272" i="16"/>
  <c r="OI283" i="16"/>
  <c r="OI104" i="16"/>
  <c r="OI70" i="16"/>
  <c r="OI140" i="16"/>
  <c r="OI115" i="16"/>
  <c r="OI34" i="16"/>
  <c r="OI80" i="16"/>
  <c r="OI68" i="16"/>
  <c r="OI164" i="16"/>
  <c r="OI280" i="16"/>
  <c r="OI110" i="16"/>
  <c r="OI97" i="16"/>
  <c r="OI95" i="16"/>
  <c r="OI256" i="16"/>
  <c r="OI160" i="16"/>
  <c r="OI22" i="16"/>
  <c r="OI201" i="16"/>
  <c r="OI259" i="16"/>
  <c r="OI273" i="16"/>
  <c r="OI257" i="16"/>
  <c r="OI133" i="16"/>
  <c r="OI319" i="16"/>
  <c r="OI271" i="16"/>
  <c r="OI244" i="16"/>
  <c r="OI113" i="16"/>
  <c r="OI263" i="16"/>
  <c r="OI305" i="16"/>
  <c r="OI329" i="16"/>
  <c r="OI275" i="16"/>
  <c r="OI202" i="16"/>
  <c r="OI335" i="16"/>
  <c r="OI289" i="16"/>
  <c r="OI237" i="16"/>
  <c r="OI292" i="16"/>
  <c r="OI226" i="16"/>
  <c r="OI49" i="16"/>
  <c r="OI141" i="16"/>
  <c r="OI71" i="16"/>
  <c r="OI331" i="16"/>
  <c r="OI81" i="16"/>
  <c r="OI25" i="16"/>
  <c r="OI53" i="16"/>
  <c r="OI32" i="16"/>
  <c r="OI101" i="16"/>
  <c r="OI142" i="16"/>
  <c r="OI134" i="16"/>
  <c r="OI112" i="16"/>
  <c r="OI254" i="16"/>
  <c r="OI67" i="16"/>
  <c r="OI61" i="16"/>
  <c r="OI48" i="16"/>
  <c r="OI320" i="16"/>
  <c r="OI239" i="16"/>
  <c r="OI139" i="16"/>
  <c r="OI221" i="16"/>
  <c r="OI168" i="16"/>
  <c r="OI327" i="16"/>
  <c r="OI163" i="16"/>
  <c r="OI268" i="16"/>
  <c r="OI277" i="16"/>
  <c r="OI55" i="16"/>
  <c r="OI229" i="16"/>
  <c r="OI114" i="16"/>
  <c r="OI300" i="16"/>
  <c r="OI138" i="16"/>
  <c r="OI78" i="16"/>
  <c r="OI46" i="16"/>
  <c r="OI107" i="16"/>
  <c r="OI235" i="16"/>
  <c r="OI258" i="16"/>
  <c r="OI60" i="16"/>
  <c r="OI146" i="16"/>
  <c r="OI270" i="16"/>
  <c r="OI198" i="16"/>
  <c r="OI328" i="16"/>
  <c r="OI117" i="16"/>
  <c r="OI266" i="16"/>
  <c r="OI27" i="16"/>
  <c r="OI304" i="16"/>
  <c r="OI243" i="16"/>
  <c r="OI149" i="16"/>
  <c r="OI8" i="16"/>
  <c r="OI295" i="16"/>
  <c r="OI169" i="16"/>
  <c r="OI274" i="16"/>
  <c r="OI108" i="16"/>
  <c r="OI82" i="16"/>
  <c r="OI220" i="16"/>
  <c r="OI75" i="16"/>
  <c r="OI136" i="16"/>
  <c r="OI224" i="16"/>
  <c r="OI199" i="16"/>
  <c r="OI296" i="16"/>
  <c r="OI231" i="16"/>
  <c r="OI103" i="16"/>
  <c r="OI52" i="16"/>
  <c r="OI144" i="16"/>
  <c r="OI54" i="16"/>
  <c r="OI51" i="16"/>
  <c r="OI69" i="16"/>
  <c r="OI276" i="16"/>
  <c r="OI158" i="16"/>
  <c r="OI59" i="16"/>
  <c r="OI62" i="16"/>
  <c r="OI63" i="16"/>
  <c r="OI98" i="16"/>
  <c r="OI287" i="16"/>
  <c r="OI255" i="16"/>
  <c r="OI99" i="16"/>
  <c r="OI233" i="16"/>
  <c r="OI11" i="16"/>
  <c r="OI137" i="16"/>
  <c r="OI228" i="16"/>
  <c r="OI72" i="16"/>
  <c r="OI56" i="16"/>
  <c r="OI83" i="16"/>
  <c r="OI65" i="16"/>
  <c r="OI278" i="16"/>
  <c r="OI286" i="16"/>
  <c r="OI324" i="16"/>
  <c r="OI57" i="16"/>
  <c r="OI223" i="16"/>
  <c r="OI240" i="16"/>
  <c r="OI227" i="16"/>
  <c r="OI279" i="16"/>
  <c r="OI225" i="16"/>
  <c r="OI238" i="16"/>
  <c r="OI309" i="16"/>
  <c r="OI23" i="16"/>
  <c r="OI307" i="16"/>
  <c r="OI308" i="16"/>
  <c r="OI218" i="16"/>
  <c r="OH246" i="16"/>
  <c r="OH205" i="16"/>
  <c r="OH181" i="16"/>
  <c r="OH216" i="16"/>
  <c r="OH175" i="16"/>
  <c r="OH187" i="16"/>
  <c r="OH186" i="16"/>
  <c r="OH123" i="16"/>
  <c r="OH215" i="16"/>
  <c r="OH194" i="16"/>
  <c r="OH210" i="16"/>
  <c r="OH191" i="16"/>
  <c r="OH190" i="16"/>
  <c r="OH214" i="16"/>
  <c r="OH213" i="16"/>
  <c r="OH195" i="16"/>
  <c r="OH183" i="16"/>
  <c r="OH192" i="16"/>
  <c r="OH217" i="16"/>
  <c r="OH180" i="16"/>
  <c r="OH193" i="16"/>
  <c r="OH174" i="16"/>
  <c r="OH92" i="16"/>
  <c r="OH122" i="16"/>
  <c r="OH182" i="16"/>
  <c r="OH184" i="16"/>
  <c r="OH119" i="16"/>
  <c r="OH120" i="16"/>
  <c r="OH185" i="16"/>
  <c r="OH35" i="16"/>
  <c r="OH121" i="16"/>
  <c r="OH208" i="16"/>
  <c r="OH245" i="16"/>
  <c r="OH212" i="16"/>
  <c r="OH188" i="16"/>
  <c r="OH126" i="16"/>
  <c r="OH88" i="16"/>
  <c r="OH249" i="16"/>
  <c r="OH93" i="16"/>
  <c r="OH189" i="16"/>
  <c r="OH6" i="16"/>
  <c r="OH211" i="16"/>
  <c r="OH333" i="16"/>
  <c r="OH206" i="16"/>
  <c r="OH310" i="16"/>
  <c r="OH203" i="16"/>
  <c r="OH281" i="16"/>
  <c r="OH209" i="16"/>
  <c r="OH196" i="16"/>
  <c r="OH38" i="16"/>
  <c r="OH302" i="16"/>
  <c r="OH147" i="16"/>
  <c r="OH176" i="16"/>
  <c r="OH316" i="16"/>
  <c r="OH252" i="16"/>
  <c r="OH89" i="16"/>
  <c r="OH207" i="16"/>
  <c r="OH124" i="16"/>
  <c r="OH157" i="16"/>
  <c r="OH250" i="16"/>
  <c r="OH24" i="16"/>
  <c r="OH204" i="16"/>
  <c r="OH253" i="16"/>
  <c r="OH28" i="16"/>
  <c r="OH125" i="16"/>
  <c r="OH84" i="16"/>
  <c r="OH177" i="16"/>
  <c r="OH39" i="16"/>
  <c r="OH33" i="16"/>
  <c r="OH14" i="16"/>
  <c r="OH219" i="16"/>
  <c r="OH166" i="16"/>
  <c r="OH306" i="16"/>
  <c r="OH143" i="16"/>
  <c r="OH267" i="16"/>
  <c r="OH261" i="16"/>
  <c r="OH76" i="16"/>
  <c r="OH269" i="16"/>
  <c r="OH323" i="16"/>
  <c r="OH94" i="16"/>
  <c r="OH73" i="16"/>
  <c r="OH15" i="16"/>
  <c r="OH129" i="16"/>
  <c r="OH293" i="16"/>
  <c r="OH111" i="16"/>
  <c r="OH155" i="16"/>
  <c r="OH165" i="16"/>
  <c r="OH58" i="16"/>
  <c r="OH326" i="16"/>
  <c r="OH17" i="16"/>
  <c r="OH301" i="16"/>
  <c r="OH285" i="16"/>
  <c r="OH152" i="16"/>
  <c r="OH150" i="16"/>
  <c r="OH87" i="16"/>
  <c r="OH332" i="16"/>
  <c r="OH30" i="16"/>
  <c r="OH7" i="16"/>
  <c r="OH282" i="16"/>
  <c r="OH299" i="16"/>
  <c r="OH106" i="16"/>
  <c r="OH18" i="16"/>
  <c r="OH179" i="16"/>
  <c r="OH131" i="16"/>
  <c r="OH317" i="16"/>
  <c r="OH241" i="16"/>
  <c r="OH31" i="16"/>
  <c r="OH47" i="16"/>
  <c r="OH334" i="16"/>
  <c r="OH91" i="16"/>
  <c r="OH132" i="16"/>
  <c r="OH40" i="16"/>
  <c r="OH313" i="16"/>
  <c r="OH21" i="16"/>
  <c r="OH248" i="16"/>
  <c r="OH197" i="16"/>
  <c r="OH330" i="16"/>
  <c r="OH90" i="16"/>
  <c r="OH162" i="16"/>
  <c r="OH234" i="16"/>
  <c r="OH79" i="16"/>
  <c r="OH41" i="16"/>
  <c r="OH100" i="16"/>
  <c r="OH130" i="16"/>
  <c r="OH171" i="16"/>
  <c r="OH288" i="16"/>
  <c r="OH13" i="16"/>
  <c r="OH178" i="16"/>
  <c r="OH9" i="16"/>
  <c r="OH172" i="16"/>
  <c r="OH173" i="16"/>
  <c r="OH291" i="16"/>
  <c r="OH242" i="16"/>
  <c r="OH222" i="16"/>
  <c r="OH42" i="16"/>
  <c r="OH50" i="16"/>
  <c r="OH262" i="16"/>
  <c r="OH37" i="16"/>
  <c r="OH29" i="16"/>
  <c r="OH314" i="16"/>
  <c r="OH12" i="16"/>
  <c r="OH321" i="16"/>
  <c r="OH170" i="16"/>
  <c r="OH167" i="16"/>
  <c r="OH127" i="16"/>
  <c r="OH303" i="16"/>
  <c r="OH153" i="16"/>
  <c r="OH43" i="16"/>
  <c r="OH135" i="16"/>
  <c r="OH19" i="16"/>
  <c r="OH109" i="16"/>
  <c r="OH44" i="16"/>
  <c r="OH85" i="16"/>
  <c r="OH290" i="16"/>
  <c r="OH96" i="16"/>
  <c r="OH74" i="16"/>
  <c r="OH128" i="16"/>
  <c r="OH312" i="16"/>
  <c r="OH200" i="16"/>
  <c r="OH105" i="16"/>
  <c r="OH247" i="16"/>
  <c r="OH10" i="16"/>
  <c r="OH86" i="16"/>
  <c r="OH284" i="16"/>
  <c r="OH66" i="16"/>
  <c r="OH16" i="16"/>
  <c r="OH145" i="16"/>
  <c r="OH297" i="16"/>
  <c r="OH322" i="16"/>
  <c r="OH264" i="16"/>
  <c r="OH325" i="16"/>
  <c r="OH311" i="16"/>
  <c r="OH298" i="16"/>
  <c r="OH102" i="16"/>
  <c r="OH315" i="16"/>
  <c r="OH77" i="16"/>
  <c r="OH45" i="16"/>
  <c r="OH151" i="16"/>
  <c r="OH251" i="16"/>
  <c r="OH236" i="16"/>
  <c r="OH260" i="16"/>
  <c r="OH265" i="16"/>
  <c r="OH318" i="16"/>
  <c r="OH159" i="16"/>
  <c r="OH36" i="16"/>
  <c r="OH148" i="16"/>
  <c r="OH116" i="16"/>
  <c r="OH118" i="16"/>
  <c r="OH294" i="16"/>
  <c r="OH20" i="16"/>
  <c r="OH154" i="16"/>
  <c r="OH232" i="16"/>
  <c r="OH161" i="16"/>
  <c r="OH156" i="16"/>
  <c r="OH64" i="16"/>
  <c r="OH26" i="16"/>
  <c r="OH230" i="16"/>
  <c r="OH272" i="16"/>
  <c r="OH283" i="16"/>
  <c r="OH104" i="16"/>
  <c r="OH70" i="16"/>
  <c r="OH140" i="16"/>
  <c r="OH115" i="16"/>
  <c r="OH34" i="16"/>
  <c r="OH80" i="16"/>
  <c r="OH68" i="16"/>
  <c r="OH164" i="16"/>
  <c r="OH280" i="16"/>
  <c r="OH110" i="16"/>
  <c r="OH97" i="16"/>
  <c r="OH95" i="16"/>
  <c r="OH256" i="16"/>
  <c r="OH160" i="16"/>
  <c r="OH22" i="16"/>
  <c r="OH201" i="16"/>
  <c r="OH259" i="16"/>
  <c r="OH273" i="16"/>
  <c r="OH257" i="16"/>
  <c r="OH133" i="16"/>
  <c r="OH319" i="16"/>
  <c r="OH271" i="16"/>
  <c r="OH244" i="16"/>
  <c r="OH113" i="16"/>
  <c r="OH263" i="16"/>
  <c r="OH305" i="16"/>
  <c r="OH329" i="16"/>
  <c r="OH275" i="16"/>
  <c r="OH202" i="16"/>
  <c r="OH335" i="16"/>
  <c r="OH289" i="16"/>
  <c r="OH237" i="16"/>
  <c r="OH292" i="16"/>
  <c r="OH226" i="16"/>
  <c r="OH49" i="16"/>
  <c r="OH141" i="16"/>
  <c r="OH71" i="16"/>
  <c r="OH331" i="16"/>
  <c r="OH81" i="16"/>
  <c r="OH25" i="16"/>
  <c r="OH53" i="16"/>
  <c r="OH32" i="16"/>
  <c r="OH101" i="16"/>
  <c r="OH142" i="16"/>
  <c r="OH134" i="16"/>
  <c r="OH112" i="16"/>
  <c r="OH254" i="16"/>
  <c r="OH67" i="16"/>
  <c r="OH61" i="16"/>
  <c r="OH48" i="16"/>
  <c r="OH320" i="16"/>
  <c r="OH239" i="16"/>
  <c r="OH139" i="16"/>
  <c r="OH221" i="16"/>
  <c r="OH168" i="16"/>
  <c r="OH327" i="16"/>
  <c r="OH163" i="16"/>
  <c r="OH268" i="16"/>
  <c r="OH277" i="16"/>
  <c r="OH55" i="16"/>
  <c r="OH229" i="16"/>
  <c r="OH114" i="16"/>
  <c r="OH300" i="16"/>
  <c r="OH138" i="16"/>
  <c r="OH78" i="16"/>
  <c r="OH46" i="16"/>
  <c r="OH107" i="16"/>
  <c r="OH235" i="16"/>
  <c r="OH258" i="16"/>
  <c r="OH60" i="16"/>
  <c r="OH146" i="16"/>
  <c r="OH270" i="16"/>
  <c r="OH198" i="16"/>
  <c r="OH328" i="16"/>
  <c r="OH117" i="16"/>
  <c r="OH266" i="16"/>
  <c r="OH27" i="16"/>
  <c r="OH304" i="16"/>
  <c r="OH243" i="16"/>
  <c r="OH149" i="16"/>
  <c r="OH8" i="16"/>
  <c r="OH295" i="16"/>
  <c r="OH169" i="16"/>
  <c r="OH274" i="16"/>
  <c r="OH108" i="16"/>
  <c r="OH82" i="16"/>
  <c r="OH220" i="16"/>
  <c r="OH75" i="16"/>
  <c r="OH136" i="16"/>
  <c r="OH224" i="16"/>
  <c r="OH199" i="16"/>
  <c r="OH296" i="16"/>
  <c r="OH231" i="16"/>
  <c r="OH103" i="16"/>
  <c r="OH52" i="16"/>
  <c r="OH144" i="16"/>
  <c r="OH54" i="16"/>
  <c r="OH51" i="16"/>
  <c r="OH69" i="16"/>
  <c r="OH276" i="16"/>
  <c r="OH158" i="16"/>
  <c r="OH59" i="16"/>
  <c r="OH62" i="16"/>
  <c r="OH63" i="16"/>
  <c r="OH98" i="16"/>
  <c r="OH287" i="16"/>
  <c r="OH255" i="16"/>
  <c r="OH99" i="16"/>
  <c r="OH233" i="16"/>
  <c r="OH11" i="16"/>
  <c r="OH137" i="16"/>
  <c r="OH228" i="16"/>
  <c r="OH72" i="16"/>
  <c r="OH56" i="16"/>
  <c r="OH83" i="16"/>
  <c r="OH65" i="16"/>
  <c r="OH278" i="16"/>
  <c r="OH286" i="16"/>
  <c r="OH324" i="16"/>
  <c r="OH57" i="16"/>
  <c r="OH223" i="16"/>
  <c r="OH240" i="16"/>
  <c r="OH227" i="16"/>
  <c r="OH279" i="16"/>
  <c r="OH225" i="16"/>
  <c r="OH238" i="16"/>
  <c r="OH309" i="16"/>
  <c r="OH23" i="16"/>
  <c r="OH307" i="16"/>
  <c r="OH308" i="16"/>
  <c r="OH218" i="16"/>
  <c r="OG32" i="16"/>
  <c r="OG101" i="16"/>
  <c r="OG142" i="16"/>
  <c r="OG134" i="16"/>
  <c r="OG112" i="16"/>
  <c r="OG254" i="16"/>
  <c r="OG67" i="16"/>
  <c r="OG61" i="16"/>
  <c r="OG48" i="16"/>
  <c r="OG320" i="16"/>
  <c r="OG239" i="16"/>
  <c r="OG139" i="16"/>
  <c r="OG221" i="16"/>
  <c r="OG168" i="16"/>
  <c r="OG327" i="16"/>
  <c r="OG163" i="16"/>
  <c r="OG268" i="16"/>
  <c r="OG277" i="16"/>
  <c r="OG55" i="16"/>
  <c r="OG229" i="16"/>
  <c r="OG114" i="16"/>
  <c r="OG300" i="16"/>
  <c r="OG138" i="16"/>
  <c r="OG78" i="16"/>
  <c r="OG46" i="16"/>
  <c r="OG107" i="16"/>
  <c r="OG235" i="16"/>
  <c r="OG258" i="16"/>
  <c r="OG60" i="16"/>
  <c r="OG146" i="16"/>
  <c r="OG270" i="16"/>
  <c r="OG198" i="16"/>
  <c r="OG328" i="16"/>
  <c r="OG117" i="16"/>
  <c r="OG266" i="16"/>
  <c r="OG27" i="16"/>
  <c r="OG304" i="16"/>
  <c r="OG243" i="16"/>
  <c r="OG149" i="16"/>
  <c r="OG8" i="16"/>
  <c r="OG295" i="16"/>
  <c r="OG169" i="16"/>
  <c r="OG274" i="16"/>
  <c r="OG108" i="16"/>
  <c r="OG82" i="16"/>
  <c r="OG220" i="16"/>
  <c r="OG75" i="16"/>
  <c r="OG136" i="16"/>
  <c r="OG224" i="16"/>
  <c r="OG199" i="16"/>
  <c r="OG296" i="16"/>
  <c r="OG231" i="16"/>
  <c r="OG103" i="16"/>
  <c r="OG52" i="16"/>
  <c r="OG144" i="16"/>
  <c r="OG54" i="16"/>
  <c r="OG51" i="16"/>
  <c r="OG69" i="16"/>
  <c r="OG276" i="16"/>
  <c r="OG158" i="16"/>
  <c r="OG59" i="16"/>
  <c r="OG62" i="16"/>
  <c r="OG63" i="16"/>
  <c r="OG98" i="16"/>
  <c r="OG287" i="16"/>
  <c r="OG255" i="16"/>
  <c r="OG99" i="16"/>
  <c r="OG233" i="16"/>
  <c r="OG11" i="16"/>
  <c r="OG137" i="16"/>
  <c r="OG228" i="16"/>
  <c r="OG72" i="16"/>
  <c r="OG56" i="16"/>
  <c r="OG83" i="16"/>
  <c r="OG65" i="16"/>
  <c r="OG278" i="16"/>
  <c r="OG286" i="16"/>
  <c r="OG324" i="16"/>
  <c r="OG57" i="16"/>
  <c r="OG223" i="16"/>
  <c r="OG240" i="16"/>
  <c r="OG227" i="16"/>
  <c r="OG279" i="16"/>
  <c r="OG225" i="16"/>
  <c r="OG238" i="16"/>
  <c r="OG309" i="16"/>
  <c r="OG23" i="16"/>
  <c r="OG307" i="16"/>
  <c r="OG308" i="16"/>
  <c r="OG246" i="16"/>
  <c r="OG205" i="16"/>
  <c r="OG181" i="16"/>
  <c r="OG216" i="16"/>
  <c r="OG175" i="16"/>
  <c r="OG187" i="16"/>
  <c r="OG186" i="16"/>
  <c r="OG123" i="16"/>
  <c r="OG215" i="16"/>
  <c r="OG194" i="16"/>
  <c r="OG210" i="16"/>
  <c r="OG191" i="16"/>
  <c r="OG190" i="16"/>
  <c r="OG214" i="16"/>
  <c r="OG213" i="16"/>
  <c r="OG195" i="16"/>
  <c r="OG183" i="16"/>
  <c r="OG192" i="16"/>
  <c r="OG217" i="16"/>
  <c r="OG180" i="16"/>
  <c r="OG193" i="16"/>
  <c r="OG174" i="16"/>
  <c r="OG92" i="16"/>
  <c r="OG122" i="16"/>
  <c r="OG182" i="16"/>
  <c r="OG184" i="16"/>
  <c r="OG119" i="16"/>
  <c r="OG120" i="16"/>
  <c r="OG185" i="16"/>
  <c r="OG35" i="16"/>
  <c r="OG121" i="16"/>
  <c r="OG208" i="16"/>
  <c r="OG245" i="16"/>
  <c r="OG212" i="16"/>
  <c r="OG188" i="16"/>
  <c r="OG126" i="16"/>
  <c r="OG88" i="16"/>
  <c r="OG249" i="16"/>
  <c r="OG93" i="16"/>
  <c r="OG189" i="16"/>
  <c r="OG6" i="16"/>
  <c r="OG211" i="16"/>
  <c r="OG333" i="16"/>
  <c r="OG206" i="16"/>
  <c r="OG310" i="16"/>
  <c r="OG203" i="16"/>
  <c r="OG281" i="16"/>
  <c r="OG209" i="16"/>
  <c r="OG196" i="16"/>
  <c r="OG38" i="16"/>
  <c r="OG302" i="16"/>
  <c r="OG147" i="16"/>
  <c r="OG176" i="16"/>
  <c r="OG316" i="16"/>
  <c r="OG252" i="16"/>
  <c r="OG89" i="16"/>
  <c r="OG207" i="16"/>
  <c r="OG124" i="16"/>
  <c r="OG157" i="16"/>
  <c r="OG250" i="16"/>
  <c r="OG24" i="16"/>
  <c r="OG204" i="16"/>
  <c r="OG253" i="16"/>
  <c r="OG28" i="16"/>
  <c r="OG125" i="16"/>
  <c r="OG84" i="16"/>
  <c r="OG177" i="16"/>
  <c r="OG39" i="16"/>
  <c r="OG33" i="16"/>
  <c r="OG14" i="16"/>
  <c r="OG219" i="16"/>
  <c r="OG166" i="16"/>
  <c r="OG306" i="16"/>
  <c r="OG143" i="16"/>
  <c r="OG267" i="16"/>
  <c r="OG261" i="16"/>
  <c r="OG76" i="16"/>
  <c r="OG269" i="16"/>
  <c r="OG323" i="16"/>
  <c r="OG94" i="16"/>
  <c r="OG73" i="16"/>
  <c r="OG15" i="16"/>
  <c r="OG129" i="16"/>
  <c r="OG293" i="16"/>
  <c r="OG111" i="16"/>
  <c r="OG155" i="16"/>
  <c r="OG165" i="16"/>
  <c r="OG58" i="16"/>
  <c r="OG326" i="16"/>
  <c r="OG17" i="16"/>
  <c r="OG301" i="16"/>
  <c r="OG285" i="16"/>
  <c r="OG152" i="16"/>
  <c r="OG150" i="16"/>
  <c r="OG87" i="16"/>
  <c r="OG332" i="16"/>
  <c r="OG30" i="16"/>
  <c r="OG7" i="16"/>
  <c r="OG282" i="16"/>
  <c r="OG299" i="16"/>
  <c r="OG106" i="16"/>
  <c r="OG18" i="16"/>
  <c r="OG179" i="16"/>
  <c r="OG131" i="16"/>
  <c r="OG317" i="16"/>
  <c r="OG241" i="16"/>
  <c r="OG31" i="16"/>
  <c r="OG47" i="16"/>
  <c r="OG334" i="16"/>
  <c r="OG91" i="16"/>
  <c r="OG132" i="16"/>
  <c r="OG40" i="16"/>
  <c r="OG313" i="16"/>
  <c r="OG21" i="16"/>
  <c r="OG248" i="16"/>
  <c r="OG197" i="16"/>
  <c r="OG330" i="16"/>
  <c r="OG90" i="16"/>
  <c r="OG162" i="16"/>
  <c r="OG234" i="16"/>
  <c r="OG79" i="16"/>
  <c r="OG41" i="16"/>
  <c r="OG100" i="16"/>
  <c r="OG130" i="16"/>
  <c r="OG171" i="16"/>
  <c r="OG288" i="16"/>
  <c r="OG13" i="16"/>
  <c r="OG178" i="16"/>
  <c r="OG9" i="16"/>
  <c r="OG172" i="16"/>
  <c r="OG173" i="16"/>
  <c r="OG291" i="16"/>
  <c r="OG242" i="16"/>
  <c r="OG222" i="16"/>
  <c r="OG42" i="16"/>
  <c r="OG50" i="16"/>
  <c r="OG262" i="16"/>
  <c r="OG37" i="16"/>
  <c r="OG29" i="16"/>
  <c r="OG314" i="16"/>
  <c r="OG12" i="16"/>
  <c r="OG321" i="16"/>
  <c r="OG170" i="16"/>
  <c r="OG167" i="16"/>
  <c r="OG127" i="16"/>
  <c r="OG303" i="16"/>
  <c r="OG153" i="16"/>
  <c r="OG43" i="16"/>
  <c r="OG135" i="16"/>
  <c r="OG19" i="16"/>
  <c r="OG109" i="16"/>
  <c r="OG44" i="16"/>
  <c r="OG85" i="16"/>
  <c r="OG290" i="16"/>
  <c r="OG96" i="16"/>
  <c r="OG74" i="16"/>
  <c r="OG128" i="16"/>
  <c r="OG312" i="16"/>
  <c r="OG200" i="16"/>
  <c r="OG105" i="16"/>
  <c r="OG247" i="16"/>
  <c r="OG10" i="16"/>
  <c r="OG86" i="16"/>
  <c r="OG284" i="16"/>
  <c r="OG66" i="16"/>
  <c r="OG16" i="16"/>
  <c r="OG145" i="16"/>
  <c r="OG297" i="16"/>
  <c r="OG322" i="16"/>
  <c r="OG264" i="16"/>
  <c r="OG325" i="16"/>
  <c r="OG311" i="16"/>
  <c r="OG298" i="16"/>
  <c r="OG102" i="16"/>
  <c r="OG315" i="16"/>
  <c r="OG77" i="16"/>
  <c r="OG45" i="16"/>
  <c r="OG151" i="16"/>
  <c r="OG251" i="16"/>
  <c r="OG236" i="16"/>
  <c r="OG260" i="16"/>
  <c r="OG265" i="16"/>
  <c r="OG318" i="16"/>
  <c r="OG159" i="16"/>
  <c r="OG36" i="16"/>
  <c r="OG148" i="16"/>
  <c r="OG116" i="16"/>
  <c r="OG118" i="16"/>
  <c r="OG294" i="16"/>
  <c r="OG20" i="16"/>
  <c r="OG154" i="16"/>
  <c r="OG232" i="16"/>
  <c r="OG161" i="16"/>
  <c r="OG156" i="16"/>
  <c r="OG64" i="16"/>
  <c r="OG26" i="16"/>
  <c r="OG230" i="16"/>
  <c r="OG272" i="16"/>
  <c r="OG283" i="16"/>
  <c r="OG104" i="16"/>
  <c r="OG70" i="16"/>
  <c r="OG140" i="16"/>
  <c r="OG115" i="16"/>
  <c r="OG34" i="16"/>
  <c r="OG80" i="16"/>
  <c r="OG68" i="16"/>
  <c r="OG164" i="16"/>
  <c r="OG280" i="16"/>
  <c r="OG110" i="16"/>
  <c r="OG97" i="16"/>
  <c r="OG95" i="16"/>
  <c r="OG256" i="16"/>
  <c r="OG160" i="16"/>
  <c r="OG22" i="16"/>
  <c r="OG201" i="16"/>
  <c r="OG259" i="16"/>
  <c r="OG273" i="16"/>
  <c r="OG257" i="16"/>
  <c r="OG133" i="16"/>
  <c r="OG319" i="16"/>
  <c r="OG271" i="16"/>
  <c r="OG244" i="16"/>
  <c r="OG113" i="16"/>
  <c r="OG263" i="16"/>
  <c r="OG305" i="16"/>
  <c r="OG329" i="16"/>
  <c r="OG275" i="16"/>
  <c r="OG202" i="16"/>
  <c r="OG335" i="16"/>
  <c r="OG289" i="16"/>
  <c r="OG237" i="16"/>
  <c r="OG292" i="16"/>
  <c r="OG226" i="16"/>
  <c r="OG49" i="16"/>
  <c r="OG141" i="16"/>
  <c r="OG71" i="16"/>
  <c r="OG331" i="16"/>
  <c r="OG81" i="16"/>
  <c r="OG25" i="16"/>
  <c r="OG53" i="16"/>
  <c r="OG218" i="16"/>
  <c r="OF246" i="16"/>
  <c r="OF205" i="16"/>
  <c r="OF181" i="16"/>
  <c r="OF216" i="16"/>
  <c r="OF175" i="16"/>
  <c r="OF187" i="16"/>
  <c r="OF186" i="16"/>
  <c r="OF123" i="16"/>
  <c r="OF215" i="16"/>
  <c r="OF194" i="16"/>
  <c r="OF210" i="16"/>
  <c r="OF191" i="16"/>
  <c r="OF190" i="16"/>
  <c r="OF214" i="16"/>
  <c r="OF213" i="16"/>
  <c r="OF195" i="16"/>
  <c r="OF183" i="16"/>
  <c r="OF192" i="16"/>
  <c r="OF217" i="16"/>
  <c r="OF180" i="16"/>
  <c r="OF193" i="16"/>
  <c r="OF174" i="16"/>
  <c r="OF92" i="16"/>
  <c r="OF122" i="16"/>
  <c r="OF182" i="16"/>
  <c r="OF184" i="16"/>
  <c r="OF119" i="16"/>
  <c r="OF120" i="16"/>
  <c r="OF185" i="16"/>
  <c r="OF35" i="16"/>
  <c r="OF121" i="16"/>
  <c r="OF208" i="16"/>
  <c r="OF245" i="16"/>
  <c r="OF212" i="16"/>
  <c r="OF188" i="16"/>
  <c r="OF126" i="16"/>
  <c r="OF88" i="16"/>
  <c r="OF249" i="16"/>
  <c r="OF93" i="16"/>
  <c r="OF189" i="16"/>
  <c r="OF6" i="16"/>
  <c r="OF211" i="16"/>
  <c r="OF333" i="16"/>
  <c r="OF206" i="16"/>
  <c r="OF310" i="16"/>
  <c r="OF203" i="16"/>
  <c r="OF281" i="16"/>
  <c r="OF209" i="16"/>
  <c r="OF196" i="16"/>
  <c r="OF38" i="16"/>
  <c r="OF302" i="16"/>
  <c r="OF147" i="16"/>
  <c r="OF176" i="16"/>
  <c r="OF316" i="16"/>
  <c r="OF252" i="16"/>
  <c r="OF89" i="16"/>
  <c r="OF207" i="16"/>
  <c r="OF124" i="16"/>
  <c r="OF157" i="16"/>
  <c r="OF250" i="16"/>
  <c r="OF24" i="16"/>
  <c r="OF204" i="16"/>
  <c r="OF253" i="16"/>
  <c r="OF28" i="16"/>
  <c r="OF125" i="16"/>
  <c r="OF84" i="16"/>
  <c r="OF177" i="16"/>
  <c r="OF39" i="16"/>
  <c r="OF33" i="16"/>
  <c r="OF14" i="16"/>
  <c r="OF219" i="16"/>
  <c r="OF166" i="16"/>
  <c r="OF306" i="16"/>
  <c r="OF143" i="16"/>
  <c r="OF267" i="16"/>
  <c r="OF261" i="16"/>
  <c r="OF76" i="16"/>
  <c r="OF269" i="16"/>
  <c r="OF323" i="16"/>
  <c r="OF94" i="16"/>
  <c r="OF73" i="16"/>
  <c r="OF15" i="16"/>
  <c r="OF129" i="16"/>
  <c r="OF293" i="16"/>
  <c r="OF111" i="16"/>
  <c r="OF155" i="16"/>
  <c r="OF165" i="16"/>
  <c r="OF58" i="16"/>
  <c r="OF326" i="16"/>
  <c r="OF17" i="16"/>
  <c r="OF301" i="16"/>
  <c r="OF285" i="16"/>
  <c r="OF152" i="16"/>
  <c r="OF150" i="16"/>
  <c r="OF87" i="16"/>
  <c r="OF332" i="16"/>
  <c r="OF30" i="16"/>
  <c r="OF7" i="16"/>
  <c r="OF282" i="16"/>
  <c r="OF299" i="16"/>
  <c r="OF106" i="16"/>
  <c r="OF18" i="16"/>
  <c r="OF179" i="16"/>
  <c r="OF131" i="16"/>
  <c r="OF317" i="16"/>
  <c r="OF241" i="16"/>
  <c r="OF31" i="16"/>
  <c r="OF47" i="16"/>
  <c r="OF334" i="16"/>
  <c r="OF91" i="16"/>
  <c r="OF132" i="16"/>
  <c r="OF40" i="16"/>
  <c r="OF313" i="16"/>
  <c r="OF21" i="16"/>
  <c r="OF248" i="16"/>
  <c r="OF197" i="16"/>
  <c r="OF330" i="16"/>
  <c r="OF90" i="16"/>
  <c r="OF162" i="16"/>
  <c r="OF234" i="16"/>
  <c r="OF79" i="16"/>
  <c r="OF41" i="16"/>
  <c r="OF100" i="16"/>
  <c r="OF130" i="16"/>
  <c r="OF171" i="16"/>
  <c r="OF288" i="16"/>
  <c r="OF13" i="16"/>
  <c r="OF178" i="16"/>
  <c r="OF9" i="16"/>
  <c r="OF172" i="16"/>
  <c r="OF173" i="16"/>
  <c r="OF291" i="16"/>
  <c r="OF242" i="16"/>
  <c r="OF222" i="16"/>
  <c r="OF42" i="16"/>
  <c r="OF50" i="16"/>
  <c r="OF262" i="16"/>
  <c r="OF37" i="16"/>
  <c r="OF29" i="16"/>
  <c r="OF314" i="16"/>
  <c r="OF12" i="16"/>
  <c r="OF321" i="16"/>
  <c r="OF170" i="16"/>
  <c r="OF167" i="16"/>
  <c r="OF127" i="16"/>
  <c r="OF303" i="16"/>
  <c r="OF153" i="16"/>
  <c r="OF43" i="16"/>
  <c r="OF135" i="16"/>
  <c r="OF19" i="16"/>
  <c r="OF109" i="16"/>
  <c r="OF44" i="16"/>
  <c r="OF85" i="16"/>
  <c r="OF290" i="16"/>
  <c r="OF96" i="16"/>
  <c r="OF74" i="16"/>
  <c r="OF128" i="16"/>
  <c r="OF312" i="16"/>
  <c r="OF200" i="16"/>
  <c r="OF105" i="16"/>
  <c r="OF247" i="16"/>
  <c r="OF10" i="16"/>
  <c r="OF86" i="16"/>
  <c r="OF284" i="16"/>
  <c r="OF66" i="16"/>
  <c r="OF16" i="16"/>
  <c r="OF145" i="16"/>
  <c r="OF297" i="16"/>
  <c r="OF322" i="16"/>
  <c r="OF264" i="16"/>
  <c r="OF325" i="16"/>
  <c r="OF311" i="16"/>
  <c r="OF298" i="16"/>
  <c r="OF102" i="16"/>
  <c r="OF315" i="16"/>
  <c r="OF77" i="16"/>
  <c r="OF45" i="16"/>
  <c r="OF151" i="16"/>
  <c r="OF251" i="16"/>
  <c r="OF236" i="16"/>
  <c r="OF260" i="16"/>
  <c r="OF265" i="16"/>
  <c r="OF318" i="16"/>
  <c r="OF159" i="16"/>
  <c r="OF36" i="16"/>
  <c r="OF148" i="16"/>
  <c r="OF116" i="16"/>
  <c r="OF118" i="16"/>
  <c r="OF294" i="16"/>
  <c r="OF20" i="16"/>
  <c r="OF154" i="16"/>
  <c r="OF232" i="16"/>
  <c r="OF161" i="16"/>
  <c r="OF156" i="16"/>
  <c r="OF64" i="16"/>
  <c r="OF26" i="16"/>
  <c r="OF230" i="16"/>
  <c r="OF272" i="16"/>
  <c r="OF283" i="16"/>
  <c r="OF104" i="16"/>
  <c r="OF70" i="16"/>
  <c r="OF140" i="16"/>
  <c r="OF115" i="16"/>
  <c r="OF34" i="16"/>
  <c r="OF80" i="16"/>
  <c r="OF68" i="16"/>
  <c r="OF164" i="16"/>
  <c r="OF280" i="16"/>
  <c r="OF110" i="16"/>
  <c r="OF97" i="16"/>
  <c r="OF95" i="16"/>
  <c r="OF256" i="16"/>
  <c r="OF160" i="16"/>
  <c r="OF22" i="16"/>
  <c r="OF201" i="16"/>
  <c r="OF259" i="16"/>
  <c r="OF273" i="16"/>
  <c r="OF257" i="16"/>
  <c r="OF133" i="16"/>
  <c r="OF319" i="16"/>
  <c r="OF271" i="16"/>
  <c r="OF244" i="16"/>
  <c r="OF113" i="16"/>
  <c r="OF263" i="16"/>
  <c r="OF305" i="16"/>
  <c r="OF329" i="16"/>
  <c r="OF275" i="16"/>
  <c r="OF202" i="16"/>
  <c r="OF335" i="16"/>
  <c r="OF289" i="16"/>
  <c r="OF237" i="16"/>
  <c r="OF292" i="16"/>
  <c r="OF226" i="16"/>
  <c r="OF49" i="16"/>
  <c r="OF141" i="16"/>
  <c r="OF71" i="16"/>
  <c r="OF331" i="16"/>
  <c r="OF81" i="16"/>
  <c r="OF25" i="16"/>
  <c r="OF53" i="16"/>
  <c r="OF32" i="16"/>
  <c r="OF101" i="16"/>
  <c r="OF142" i="16"/>
  <c r="OF134" i="16"/>
  <c r="OF112" i="16"/>
  <c r="OF254" i="16"/>
  <c r="OF67" i="16"/>
  <c r="OF61" i="16"/>
  <c r="OF48" i="16"/>
  <c r="OF320" i="16"/>
  <c r="OF239" i="16"/>
  <c r="OF139" i="16"/>
  <c r="OF221" i="16"/>
  <c r="OF168" i="16"/>
  <c r="OF327" i="16"/>
  <c r="OF163" i="16"/>
  <c r="OF268" i="16"/>
  <c r="OF277" i="16"/>
  <c r="OF55" i="16"/>
  <c r="OF229" i="16"/>
  <c r="OF114" i="16"/>
  <c r="OF300" i="16"/>
  <c r="OF138" i="16"/>
  <c r="OF78" i="16"/>
  <c r="OF46" i="16"/>
  <c r="OF107" i="16"/>
  <c r="OF235" i="16"/>
  <c r="OF258" i="16"/>
  <c r="OF60" i="16"/>
  <c r="OF146" i="16"/>
  <c r="OF270" i="16"/>
  <c r="OF198" i="16"/>
  <c r="OF328" i="16"/>
  <c r="OF117" i="16"/>
  <c r="OF266" i="16"/>
  <c r="OF27" i="16"/>
  <c r="OF304" i="16"/>
  <c r="OF243" i="16"/>
  <c r="OF149" i="16"/>
  <c r="OF8" i="16"/>
  <c r="OF295" i="16"/>
  <c r="OF169" i="16"/>
  <c r="OF274" i="16"/>
  <c r="OF108" i="16"/>
  <c r="OF82" i="16"/>
  <c r="OF220" i="16"/>
  <c r="OF75" i="16"/>
  <c r="OF136" i="16"/>
  <c r="OF224" i="16"/>
  <c r="OF199" i="16"/>
  <c r="OF296" i="16"/>
  <c r="OF231" i="16"/>
  <c r="OF103" i="16"/>
  <c r="OF52" i="16"/>
  <c r="OF144" i="16"/>
  <c r="OF54" i="16"/>
  <c r="OF51" i="16"/>
  <c r="OF69" i="16"/>
  <c r="OF276" i="16"/>
  <c r="OF158" i="16"/>
  <c r="OF59" i="16"/>
  <c r="OF62" i="16"/>
  <c r="OF63" i="16"/>
  <c r="OF98" i="16"/>
  <c r="OF287" i="16"/>
  <c r="OF255" i="16"/>
  <c r="OF99" i="16"/>
  <c r="OF233" i="16"/>
  <c r="OF11" i="16"/>
  <c r="OF137" i="16"/>
  <c r="OF228" i="16"/>
  <c r="OF72" i="16"/>
  <c r="OF56" i="16"/>
  <c r="OF83" i="16"/>
  <c r="OF65" i="16"/>
  <c r="OF278" i="16"/>
  <c r="OF286" i="16"/>
  <c r="OF324" i="16"/>
  <c r="OF57" i="16"/>
  <c r="OF223" i="16"/>
  <c r="OF240" i="16"/>
  <c r="OF227" i="16"/>
  <c r="OF279" i="16"/>
  <c r="OF225" i="16"/>
  <c r="OF238" i="16"/>
  <c r="OF309" i="16"/>
  <c r="OF23" i="16"/>
  <c r="OF307" i="16"/>
  <c r="OF308" i="16"/>
  <c r="OF218" i="16"/>
  <c r="O19" i="2"/>
  <c r="D19" i="2"/>
  <c r="E19" i="2"/>
  <c r="F19" i="2"/>
  <c r="G19" i="2"/>
  <c r="H19" i="2"/>
  <c r="I19" i="2"/>
  <c r="J19" i="2"/>
  <c r="K19" i="2"/>
  <c r="L19" i="2"/>
  <c r="M19" i="2"/>
  <c r="N19" i="2"/>
  <c r="C19" i="2"/>
  <c r="C32" i="12"/>
  <c r="D32" i="12"/>
  <c r="E32" i="12"/>
  <c r="F32" i="12"/>
  <c r="G32" i="12"/>
  <c r="B32" i="12"/>
  <c r="H33" i="12"/>
  <c r="GN240" i="16"/>
  <c r="GN244" i="16"/>
  <c r="GN233" i="16"/>
  <c r="GN226" i="16"/>
  <c r="GN231" i="16"/>
  <c r="GN220" i="16"/>
  <c r="GN243" i="16"/>
  <c r="GN230" i="16"/>
  <c r="GN225" i="16"/>
  <c r="GN223" i="16"/>
  <c r="GN234" i="16"/>
  <c r="GN228" i="16"/>
  <c r="GN237" i="16"/>
  <c r="GN236" i="16"/>
  <c r="GN229" i="16"/>
  <c r="GN232" i="16"/>
  <c r="GN222" i="16"/>
  <c r="GN239" i="16"/>
  <c r="GN238" i="16"/>
  <c r="GN219" i="16"/>
  <c r="GN241" i="16"/>
  <c r="GN221" i="16"/>
  <c r="GN235" i="16"/>
  <c r="GN224" i="16"/>
  <c r="GN227" i="16"/>
  <c r="GN253" i="16"/>
  <c r="GN259" i="16"/>
  <c r="GN280" i="16"/>
  <c r="GN266" i="16"/>
  <c r="GN255" i="16"/>
  <c r="GN263" i="16"/>
  <c r="GN258" i="16"/>
  <c r="GN274" i="16"/>
  <c r="GN275" i="16"/>
  <c r="GN279" i="16"/>
  <c r="GN278" i="16"/>
  <c r="GN257" i="16"/>
  <c r="GN276" i="16"/>
  <c r="GN265" i="16"/>
  <c r="GN269" i="16"/>
  <c r="GN268" i="16"/>
  <c r="GN270" i="16"/>
  <c r="GN264" i="16"/>
  <c r="GN267" i="16"/>
  <c r="GN272" i="16"/>
  <c r="GN260" i="16"/>
  <c r="GN261" i="16"/>
  <c r="GN254" i="16"/>
  <c r="GN273" i="16"/>
  <c r="GN271" i="16"/>
  <c r="GN256" i="16"/>
  <c r="GN262" i="16"/>
  <c r="GN277" i="16"/>
  <c r="GN38" i="16"/>
  <c r="GN39" i="16"/>
  <c r="GN45" i="16"/>
  <c r="GN44" i="16"/>
  <c r="GN43" i="16"/>
  <c r="GN46" i="16"/>
  <c r="GN41" i="16"/>
  <c r="GN40" i="16"/>
  <c r="GN42" i="16"/>
  <c r="GN15" i="16"/>
  <c r="GN10" i="16"/>
  <c r="GN14" i="16"/>
  <c r="GN8" i="16"/>
  <c r="GN23" i="16"/>
  <c r="GN21" i="16"/>
  <c r="GN13" i="16"/>
  <c r="GN12" i="16"/>
  <c r="GN6" i="16"/>
  <c r="GN22" i="16"/>
  <c r="GN19" i="16"/>
  <c r="GN16" i="16"/>
  <c r="GN20" i="16"/>
  <c r="GN9" i="16"/>
  <c r="GN11" i="16"/>
  <c r="GN7" i="16"/>
  <c r="GN28" i="16"/>
  <c r="GN25" i="16"/>
  <c r="GN29" i="16"/>
  <c r="GN26" i="16"/>
  <c r="GN24" i="16"/>
  <c r="GN30" i="16"/>
  <c r="GN27" i="16"/>
  <c r="GN32" i="16"/>
  <c r="GN31" i="16"/>
  <c r="GN36" i="16"/>
  <c r="GN37" i="16"/>
  <c r="GN35" i="16"/>
  <c r="GN34" i="16"/>
  <c r="GN109" i="16"/>
  <c r="GN96" i="16"/>
  <c r="GN116" i="16"/>
  <c r="GN108" i="16"/>
  <c r="GN94" i="16"/>
  <c r="GN100" i="16"/>
  <c r="GN107" i="16"/>
  <c r="GN106" i="16"/>
  <c r="GN113" i="16"/>
  <c r="GN98" i="16"/>
  <c r="GN99" i="16"/>
  <c r="GN102" i="16"/>
  <c r="GN111" i="16"/>
  <c r="GN114" i="16"/>
  <c r="GN101" i="16"/>
  <c r="GN103" i="16"/>
  <c r="GN118" i="16"/>
  <c r="GN115" i="16"/>
  <c r="GN104" i="16"/>
  <c r="GN110" i="16"/>
  <c r="GN97" i="16"/>
  <c r="GN105" i="16"/>
  <c r="GN117" i="16"/>
  <c r="GN95" i="16"/>
  <c r="GN112" i="16"/>
  <c r="GN124" i="16"/>
  <c r="GN119" i="16"/>
  <c r="GN120" i="16"/>
  <c r="GN122" i="16"/>
  <c r="GN138" i="16"/>
  <c r="GN131" i="16"/>
  <c r="GN127" i="16"/>
  <c r="GN121" i="16"/>
  <c r="GN144" i="16"/>
  <c r="GN143" i="16"/>
  <c r="GN129" i="16"/>
  <c r="GN135" i="16"/>
  <c r="GN133" i="16"/>
  <c r="GN137" i="16"/>
  <c r="GN139" i="16"/>
  <c r="GN140" i="16"/>
  <c r="GN125" i="16"/>
  <c r="GN142" i="16"/>
  <c r="GN123" i="16"/>
  <c r="GN126" i="16"/>
  <c r="GN128" i="16"/>
  <c r="GN132" i="16"/>
  <c r="GN134" i="16"/>
  <c r="GN136" i="16"/>
  <c r="GN130" i="16"/>
  <c r="GN145" i="16"/>
  <c r="GN146" i="16"/>
  <c r="GN141" i="16"/>
  <c r="GN156" i="16"/>
  <c r="GN149" i="16"/>
  <c r="GN148" i="16"/>
  <c r="GN155" i="16"/>
  <c r="GN147" i="16"/>
  <c r="GN151" i="16"/>
  <c r="GN154" i="16"/>
  <c r="GN150" i="16"/>
  <c r="GN153" i="16"/>
  <c r="GN152" i="16"/>
  <c r="GN248" i="16"/>
  <c r="GN251" i="16"/>
  <c r="GN252" i="16"/>
  <c r="GN249" i="16"/>
  <c r="GN250" i="16"/>
  <c r="GN247" i="16"/>
  <c r="GN246" i="16"/>
  <c r="GN245" i="16"/>
  <c r="GN60" i="16"/>
  <c r="GN69" i="16"/>
  <c r="GN59" i="16"/>
  <c r="GN61" i="16"/>
  <c r="GN79" i="16"/>
  <c r="GN80" i="16"/>
  <c r="GN67" i="16"/>
  <c r="GN73" i="16"/>
  <c r="GN74" i="16"/>
  <c r="GN53" i="16"/>
  <c r="GN63" i="16"/>
  <c r="GN66" i="16"/>
  <c r="GN70" i="16"/>
  <c r="GN51" i="16"/>
  <c r="GN54" i="16"/>
  <c r="GN82" i="16"/>
  <c r="GN81" i="16"/>
  <c r="GN77" i="16"/>
  <c r="GN75" i="16"/>
  <c r="GN58" i="16"/>
  <c r="GN49" i="16"/>
  <c r="GN48" i="16"/>
  <c r="GN83" i="16"/>
  <c r="GN65" i="16"/>
  <c r="GN78" i="16"/>
  <c r="GN72" i="16"/>
  <c r="GN47" i="16"/>
  <c r="GN64" i="16"/>
  <c r="GN50" i="16"/>
  <c r="GN56" i="16"/>
  <c r="GN76" i="16"/>
  <c r="GN57" i="16"/>
  <c r="GN68" i="16"/>
  <c r="GN52" i="16"/>
  <c r="GN71" i="16"/>
  <c r="GN55" i="16"/>
  <c r="GN62" i="16"/>
  <c r="GN322" i="16"/>
  <c r="GN283" i="16"/>
  <c r="GN303" i="16"/>
  <c r="GN284" i="16"/>
  <c r="GN315" i="16"/>
  <c r="GN285" i="16"/>
  <c r="GN326" i="16"/>
  <c r="GN295" i="16"/>
  <c r="GN324" i="16"/>
  <c r="GN312" i="16"/>
  <c r="GN294" i="16"/>
  <c r="GN321" i="16"/>
  <c r="GN313" i="16"/>
  <c r="GN292" i="16"/>
  <c r="GN298" i="16"/>
  <c r="GN302" i="16"/>
  <c r="GN323" i="16"/>
  <c r="GN288" i="16"/>
  <c r="GN291" i="16"/>
  <c r="GN319" i="16"/>
  <c r="GN320" i="16"/>
  <c r="GN325" i="16"/>
  <c r="GN300" i="16"/>
  <c r="GN334" i="16"/>
  <c r="GN330" i="16"/>
  <c r="GN297" i="16"/>
  <c r="GN296" i="16"/>
  <c r="GN327" i="16"/>
  <c r="GN329" i="16"/>
  <c r="GN309" i="16"/>
  <c r="GN318" i="16"/>
  <c r="GN299" i="16"/>
  <c r="GN301" i="16"/>
  <c r="GN331" i="16"/>
  <c r="GN332" i="16"/>
  <c r="GN304" i="16"/>
  <c r="GN328" i="16"/>
  <c r="GN335" i="16"/>
  <c r="GN310" i="16"/>
  <c r="GN317" i="16"/>
  <c r="GN311" i="16"/>
  <c r="GN316" i="16"/>
  <c r="GN293" i="16"/>
  <c r="GN307" i="16"/>
  <c r="GN314" i="16"/>
  <c r="GN282" i="16"/>
  <c r="GN306" i="16"/>
  <c r="GN308" i="16"/>
  <c r="GN290" i="16"/>
  <c r="GN286" i="16"/>
  <c r="GN289" i="16"/>
  <c r="GN333" i="16"/>
  <c r="GN305" i="16"/>
  <c r="GN281" i="16"/>
  <c r="GN287" i="16"/>
  <c r="GN93" i="16"/>
  <c r="GN84" i="16"/>
  <c r="GN92" i="16"/>
  <c r="GN89" i="16"/>
  <c r="GN85" i="16"/>
  <c r="GN88" i="16"/>
  <c r="GN90" i="16"/>
  <c r="GN91" i="16"/>
  <c r="GN86" i="16"/>
  <c r="GN87" i="16"/>
  <c r="GN210" i="16"/>
  <c r="GN217" i="16"/>
  <c r="GN190" i="16"/>
  <c r="GN205" i="16"/>
  <c r="GN216" i="16"/>
  <c r="GN193" i="16"/>
  <c r="GN192" i="16"/>
  <c r="GN194" i="16"/>
  <c r="GN191" i="16"/>
  <c r="GN203" i="16"/>
  <c r="GN187" i="16"/>
  <c r="GN213" i="16"/>
  <c r="GN181" i="16"/>
  <c r="GN177" i="16"/>
  <c r="GN176" i="16"/>
  <c r="GN179" i="16"/>
  <c r="GN174" i="16"/>
  <c r="GN214" i="16"/>
  <c r="GN201" i="16"/>
  <c r="GN199" i="16"/>
  <c r="GN202" i="16"/>
  <c r="GN206" i="16"/>
  <c r="GN197" i="16"/>
  <c r="GN211" i="16"/>
  <c r="GN208" i="16"/>
  <c r="GN209" i="16"/>
  <c r="GN215" i="16"/>
  <c r="GN175" i="16"/>
  <c r="GN195" i="16"/>
  <c r="GN185" i="16"/>
  <c r="GN207" i="16"/>
  <c r="GN189" i="16"/>
  <c r="GN212" i="16"/>
  <c r="GN204" i="16"/>
  <c r="GN218" i="16"/>
  <c r="GN180" i="16"/>
  <c r="GN184" i="16"/>
  <c r="GN178" i="16"/>
  <c r="GN188" i="16"/>
  <c r="GN186" i="16"/>
  <c r="GN196" i="16"/>
  <c r="GN182" i="16"/>
  <c r="GN198" i="16"/>
  <c r="GN200" i="16"/>
  <c r="GN183" i="16"/>
  <c r="GN242" i="16"/>
  <c r="GL266" i="16"/>
  <c r="GM266" i="16" s="1"/>
  <c r="GM18" i="16"/>
  <c r="GM17" i="16"/>
  <c r="GM33" i="16"/>
  <c r="GL102" i="16"/>
  <c r="GM102" i="16" s="1"/>
  <c r="GM170" i="16"/>
  <c r="GM166" i="16"/>
  <c r="GM173" i="16"/>
  <c r="GM167" i="16"/>
  <c r="GM160" i="16"/>
  <c r="GM165" i="16"/>
  <c r="GM161" i="16"/>
  <c r="GM159" i="16"/>
  <c r="GM168" i="16"/>
  <c r="GM162" i="16"/>
  <c r="GM163" i="16"/>
  <c r="GM158" i="16"/>
  <c r="GM169" i="16"/>
  <c r="GM164" i="16"/>
  <c r="GM157" i="16"/>
  <c r="GM171" i="16"/>
  <c r="GM172" i="16"/>
  <c r="GL68" i="16"/>
  <c r="GM68" i="16" s="1"/>
  <c r="GL295" i="16"/>
  <c r="GM295" i="16" s="1"/>
  <c r="GL316" i="16"/>
  <c r="GM316" i="16" s="1"/>
  <c r="GL307" i="16"/>
  <c r="GM307" i="16" s="1"/>
  <c r="GL290" i="16"/>
  <c r="GM290" i="16" s="1"/>
  <c r="GL89" i="16"/>
  <c r="GM89" i="16" s="1"/>
  <c r="GL176" i="16"/>
  <c r="GM176" i="16" s="1"/>
  <c r="GJ175" i="16"/>
  <c r="GJ180" i="16"/>
  <c r="GJ182" i="16"/>
  <c r="GJ183" i="16"/>
  <c r="GJ184" i="16"/>
  <c r="GJ185" i="16"/>
  <c r="GJ186" i="16"/>
  <c r="GJ187" i="16"/>
  <c r="GJ188" i="16"/>
  <c r="GJ189" i="16"/>
  <c r="GJ190" i="16"/>
  <c r="GJ191" i="16"/>
  <c r="GJ192" i="16"/>
  <c r="GJ193" i="16"/>
  <c r="GJ194" i="16"/>
  <c r="GJ195" i="16"/>
  <c r="GJ196" i="16"/>
  <c r="GJ197" i="16"/>
  <c r="GJ198" i="16"/>
  <c r="GJ199" i="16"/>
  <c r="GJ200" i="16"/>
  <c r="GJ201" i="16"/>
  <c r="GJ202" i="16"/>
  <c r="GJ203" i="16"/>
  <c r="GJ204" i="16"/>
  <c r="GJ206" i="16"/>
  <c r="GJ207" i="16"/>
  <c r="GJ208" i="16"/>
  <c r="GJ209" i="16"/>
  <c r="GJ210" i="16"/>
  <c r="GJ211" i="16"/>
  <c r="GJ212" i="16"/>
  <c r="GJ213" i="16"/>
  <c r="GJ214" i="16"/>
  <c r="GJ215" i="16"/>
  <c r="GJ216" i="16"/>
  <c r="GJ217" i="16"/>
  <c r="GJ218" i="16"/>
  <c r="GJ219" i="16"/>
  <c r="GJ222" i="16"/>
  <c r="GJ232" i="16"/>
  <c r="GJ234" i="16"/>
  <c r="GJ235" i="16"/>
  <c r="GJ236" i="16"/>
  <c r="GJ237" i="16"/>
  <c r="GJ240" i="16"/>
  <c r="GJ241" i="16"/>
  <c r="GJ242" i="16"/>
  <c r="GJ243" i="16"/>
  <c r="GJ244" i="16"/>
  <c r="GJ6" i="16"/>
  <c r="GJ7" i="16"/>
  <c r="GJ8" i="16"/>
  <c r="GJ9" i="16"/>
  <c r="GJ10" i="16"/>
  <c r="GJ11" i="16"/>
  <c r="GJ12" i="16"/>
  <c r="GJ13" i="16"/>
  <c r="GJ14" i="16"/>
  <c r="GJ15" i="16"/>
  <c r="GJ16" i="16"/>
  <c r="GJ17" i="16"/>
  <c r="GJ18" i="16"/>
  <c r="GJ19" i="16"/>
  <c r="GJ20" i="16"/>
  <c r="GJ21" i="16"/>
  <c r="GJ22" i="16"/>
  <c r="GJ23" i="16"/>
  <c r="GJ24" i="16"/>
  <c r="GJ25" i="16"/>
  <c r="GJ26" i="16"/>
  <c r="GJ27" i="16"/>
  <c r="GJ28" i="16"/>
  <c r="GJ29" i="16"/>
  <c r="GJ30" i="16"/>
  <c r="GJ31" i="16"/>
  <c r="GJ32" i="16"/>
  <c r="GJ33" i="16"/>
  <c r="GJ34" i="16"/>
  <c r="GJ35" i="16"/>
  <c r="GJ36" i="16"/>
  <c r="GJ37" i="16"/>
  <c r="GJ38" i="16"/>
  <c r="GJ39" i="16"/>
  <c r="GJ40" i="16"/>
  <c r="GJ41" i="16"/>
  <c r="GJ42" i="16"/>
  <c r="GJ43" i="16"/>
  <c r="GJ44" i="16"/>
  <c r="GJ45" i="16"/>
  <c r="GJ46" i="16"/>
  <c r="GJ47" i="16"/>
  <c r="GJ48" i="16"/>
  <c r="GJ49" i="16"/>
  <c r="GJ50" i="16"/>
  <c r="GJ51" i="16"/>
  <c r="GJ52" i="16"/>
  <c r="GJ53" i="16"/>
  <c r="GJ54" i="16"/>
  <c r="GJ55" i="16"/>
  <c r="GJ56" i="16"/>
  <c r="GJ57" i="16"/>
  <c r="GJ58" i="16"/>
  <c r="GJ59" i="16"/>
  <c r="GJ60" i="16"/>
  <c r="GJ61" i="16"/>
  <c r="GJ62" i="16"/>
  <c r="GJ63" i="16"/>
  <c r="GJ64" i="16"/>
  <c r="GJ65" i="16"/>
  <c r="GJ66" i="16"/>
  <c r="GJ67" i="16"/>
  <c r="GJ68" i="16"/>
  <c r="GJ69" i="16"/>
  <c r="GJ70" i="16"/>
  <c r="GJ71" i="16"/>
  <c r="GJ72" i="16"/>
  <c r="GJ73" i="16"/>
  <c r="GJ74" i="16"/>
  <c r="GJ75" i="16"/>
  <c r="GJ76" i="16"/>
  <c r="GJ77" i="16"/>
  <c r="GJ78" i="16"/>
  <c r="GJ79" i="16"/>
  <c r="GJ80" i="16"/>
  <c r="GJ81" i="16"/>
  <c r="GJ82" i="16"/>
  <c r="GJ83" i="16"/>
  <c r="GJ84" i="16"/>
  <c r="GJ85" i="16"/>
  <c r="GJ86" i="16"/>
  <c r="GJ87" i="16"/>
  <c r="GJ88" i="16"/>
  <c r="GJ89" i="16"/>
  <c r="GJ90" i="16"/>
  <c r="GJ91" i="16"/>
  <c r="GJ92" i="16"/>
  <c r="GJ93" i="16"/>
  <c r="GJ253" i="16"/>
  <c r="GJ254" i="16"/>
  <c r="GJ255" i="16"/>
  <c r="GJ256" i="16"/>
  <c r="GJ257" i="16"/>
  <c r="GJ258" i="16"/>
  <c r="GJ259" i="16"/>
  <c r="GJ260" i="16"/>
  <c r="GJ261" i="16"/>
  <c r="GJ262" i="16"/>
  <c r="GJ263" i="16"/>
  <c r="GJ264" i="16"/>
  <c r="GJ265" i="16"/>
  <c r="GJ266" i="16"/>
  <c r="GJ268" i="16"/>
  <c r="GJ269" i="16"/>
  <c r="GJ270" i="16"/>
  <c r="GJ271" i="16"/>
  <c r="GJ272" i="16"/>
  <c r="GJ273" i="16"/>
  <c r="GJ274" i="16"/>
  <c r="GJ275" i="16"/>
  <c r="GJ276" i="16"/>
  <c r="GJ277" i="16"/>
  <c r="GJ278" i="16"/>
  <c r="GJ279" i="16"/>
  <c r="GJ280" i="16"/>
  <c r="GJ94" i="16"/>
  <c r="GJ95" i="16"/>
  <c r="GJ96" i="16"/>
  <c r="GJ97" i="16"/>
  <c r="GJ98" i="16"/>
  <c r="GJ99" i="16"/>
  <c r="GJ100" i="16"/>
  <c r="GJ101" i="16"/>
  <c r="GJ102" i="16"/>
  <c r="GJ103" i="16"/>
  <c r="GJ104" i="16"/>
  <c r="GJ105" i="16"/>
  <c r="GJ106" i="16"/>
  <c r="GJ107" i="16"/>
  <c r="GJ108" i="16"/>
  <c r="GJ109" i="16"/>
  <c r="GJ110" i="16"/>
  <c r="GJ111" i="16"/>
  <c r="GJ112" i="16"/>
  <c r="GJ113" i="16"/>
  <c r="GJ114" i="16"/>
  <c r="GJ115" i="16"/>
  <c r="GJ116" i="16"/>
  <c r="GJ117" i="16"/>
  <c r="GJ118" i="16"/>
  <c r="GJ119" i="16"/>
  <c r="GJ120" i="16"/>
  <c r="GJ121" i="16"/>
  <c r="GJ122" i="16"/>
  <c r="GJ123" i="16"/>
  <c r="GJ124" i="16"/>
  <c r="GJ125" i="16"/>
  <c r="GJ126" i="16"/>
  <c r="GJ127" i="16"/>
  <c r="GJ128" i="16"/>
  <c r="GJ129" i="16"/>
  <c r="GJ130" i="16"/>
  <c r="GJ131" i="16"/>
  <c r="GJ132" i="16"/>
  <c r="GJ133" i="16"/>
  <c r="GJ134" i="16"/>
  <c r="GJ135" i="16"/>
  <c r="GJ136" i="16"/>
  <c r="GJ137" i="16"/>
  <c r="GJ138" i="16"/>
  <c r="GJ139" i="16"/>
  <c r="GJ140" i="16"/>
  <c r="GJ141" i="16"/>
  <c r="GJ142" i="16"/>
  <c r="GJ143" i="16"/>
  <c r="GJ144" i="16"/>
  <c r="GJ145" i="16"/>
  <c r="GJ146" i="16"/>
  <c r="GJ147" i="16"/>
  <c r="GJ148" i="16"/>
  <c r="GJ149" i="16"/>
  <c r="GJ150" i="16"/>
  <c r="GJ151" i="16"/>
  <c r="GJ152" i="16"/>
  <c r="GJ153" i="16"/>
  <c r="GJ154" i="16"/>
  <c r="GJ155" i="16"/>
  <c r="GJ156" i="16"/>
  <c r="GJ157" i="16"/>
  <c r="GJ158" i="16"/>
  <c r="GJ159" i="16"/>
  <c r="GJ160" i="16"/>
  <c r="GJ161" i="16"/>
  <c r="GJ162" i="16"/>
  <c r="GJ163" i="16"/>
  <c r="GJ164" i="16"/>
  <c r="GJ165" i="16"/>
  <c r="GJ166" i="16"/>
  <c r="GJ167" i="16"/>
  <c r="GJ168" i="16"/>
  <c r="GJ169" i="16"/>
  <c r="GJ170" i="16"/>
  <c r="GJ171" i="16"/>
  <c r="GJ172" i="16"/>
  <c r="GJ173" i="16"/>
  <c r="GJ176" i="16"/>
  <c r="GJ177" i="16"/>
  <c r="GJ178" i="16"/>
  <c r="GJ179" i="16"/>
  <c r="GJ181" i="16"/>
  <c r="GJ205" i="16"/>
  <c r="GJ281" i="16"/>
  <c r="GJ282" i="16"/>
  <c r="GJ283" i="16"/>
  <c r="GJ284" i="16"/>
  <c r="GJ285" i="16"/>
  <c r="GJ286" i="16"/>
  <c r="GJ287" i="16"/>
  <c r="GJ288" i="16"/>
  <c r="GJ289" i="16"/>
  <c r="GJ290" i="16"/>
  <c r="GJ291" i="16"/>
  <c r="GJ292" i="16"/>
  <c r="GJ293" i="16"/>
  <c r="GJ294" i="16"/>
  <c r="GJ295" i="16"/>
  <c r="GJ296" i="16"/>
  <c r="GJ297" i="16"/>
  <c r="GJ298" i="16"/>
  <c r="GJ299" i="16"/>
  <c r="GJ300" i="16"/>
  <c r="GJ301" i="16"/>
  <c r="GJ302" i="16"/>
  <c r="GJ303" i="16"/>
  <c r="GJ304" i="16"/>
  <c r="GJ305" i="16"/>
  <c r="GJ306" i="16"/>
  <c r="GJ307" i="16"/>
  <c r="GJ308" i="16"/>
  <c r="GJ309" i="16"/>
  <c r="GJ310" i="16"/>
  <c r="GJ311" i="16"/>
  <c r="GJ312" i="16"/>
  <c r="GJ313" i="16"/>
  <c r="GJ314" i="16"/>
  <c r="GJ315" i="16"/>
  <c r="GJ316" i="16"/>
  <c r="GJ317" i="16"/>
  <c r="GJ318" i="16"/>
  <c r="GJ319" i="16"/>
  <c r="GJ320" i="16"/>
  <c r="GJ321" i="16"/>
  <c r="GJ322" i="16"/>
  <c r="GJ323" i="16"/>
  <c r="GJ324" i="16"/>
  <c r="GJ325" i="16"/>
  <c r="GJ326" i="16"/>
  <c r="GJ327" i="16"/>
  <c r="GJ328" i="16"/>
  <c r="GJ329" i="16"/>
  <c r="GJ330" i="16"/>
  <c r="GJ331" i="16"/>
  <c r="GJ332" i="16"/>
  <c r="GJ333" i="16"/>
  <c r="GJ334" i="16"/>
  <c r="GJ335" i="16"/>
  <c r="GJ220" i="16"/>
  <c r="GJ221" i="16"/>
  <c r="GJ223" i="16"/>
  <c r="GJ224" i="16"/>
  <c r="GJ225" i="16"/>
  <c r="GJ226" i="16"/>
  <c r="GJ227" i="16"/>
  <c r="GJ228" i="16"/>
  <c r="GJ229" i="16"/>
  <c r="GJ230" i="16"/>
  <c r="GJ231" i="16"/>
  <c r="GJ233" i="16"/>
  <c r="GJ238" i="16"/>
  <c r="GJ239" i="16"/>
  <c r="GJ245" i="16"/>
  <c r="GJ246" i="16"/>
  <c r="GJ247" i="16"/>
  <c r="GJ248" i="16"/>
  <c r="GJ249" i="16"/>
  <c r="GJ250" i="16"/>
  <c r="GJ251" i="16"/>
  <c r="GJ252" i="16"/>
  <c r="GJ174" i="16"/>
  <c r="N8" i="39"/>
  <c r="N9" i="39"/>
  <c r="N10" i="39"/>
  <c r="N11" i="39"/>
  <c r="N12" i="39"/>
  <c r="N13" i="39"/>
  <c r="N14" i="39"/>
  <c r="N15" i="39"/>
  <c r="N16" i="39"/>
  <c r="N17" i="39"/>
  <c r="N18" i="39"/>
  <c r="N19" i="39"/>
  <c r="N20" i="39"/>
  <c r="N21" i="39"/>
  <c r="N7" i="39"/>
  <c r="SR157" i="16"/>
  <c r="SS157" i="16"/>
  <c r="ST157" i="16"/>
  <c r="SU157" i="16"/>
  <c r="SR147" i="16"/>
  <c r="SS147" i="16"/>
  <c r="ST147" i="16"/>
  <c r="SU147" i="16"/>
  <c r="SR126" i="16"/>
  <c r="SS126" i="16"/>
  <c r="ST126" i="16"/>
  <c r="SU126" i="16"/>
  <c r="SR129" i="16"/>
  <c r="SS129" i="16"/>
  <c r="ST129" i="16"/>
  <c r="SU129" i="16"/>
  <c r="SR310" i="16"/>
  <c r="SS310" i="16"/>
  <c r="ST310" i="16"/>
  <c r="SU310" i="16"/>
  <c r="SR6" i="16"/>
  <c r="SS6" i="16"/>
  <c r="ST6" i="16"/>
  <c r="SU6" i="16"/>
  <c r="SR281" i="16"/>
  <c r="SS281" i="16"/>
  <c r="ST281" i="16"/>
  <c r="SU281" i="16"/>
  <c r="SR14" i="16"/>
  <c r="SS14" i="16"/>
  <c r="ST14" i="16"/>
  <c r="SU14" i="16"/>
  <c r="SR15" i="16"/>
  <c r="SS15" i="16"/>
  <c r="ST15" i="16"/>
  <c r="SU15" i="16"/>
  <c r="SR302" i="16"/>
  <c r="SS302" i="16"/>
  <c r="ST302" i="16"/>
  <c r="SU302" i="16"/>
  <c r="SR323" i="16"/>
  <c r="SS323" i="16"/>
  <c r="ST323" i="16"/>
  <c r="SU323" i="16"/>
  <c r="SR35" i="16"/>
  <c r="SS35" i="16"/>
  <c r="ST35" i="16"/>
  <c r="SU35" i="16"/>
  <c r="SR13" i="16"/>
  <c r="SS13" i="16"/>
  <c r="ST13" i="16"/>
  <c r="SU13" i="16"/>
  <c r="SR314" i="16"/>
  <c r="SS314" i="16"/>
  <c r="ST314" i="16"/>
  <c r="SU314" i="16"/>
  <c r="SR31" i="16"/>
  <c r="SS31" i="16"/>
  <c r="ST31" i="16"/>
  <c r="SU31" i="16"/>
  <c r="SR12" i="16"/>
  <c r="SS12" i="16"/>
  <c r="ST12" i="16"/>
  <c r="SU12" i="16"/>
  <c r="SR282" i="16"/>
  <c r="SS282" i="16"/>
  <c r="ST282" i="16"/>
  <c r="SU282" i="16"/>
  <c r="SR76" i="16"/>
  <c r="SS76" i="16"/>
  <c r="ST76" i="16"/>
  <c r="SU76" i="16"/>
  <c r="SR326" i="16"/>
  <c r="SS326" i="16"/>
  <c r="ST326" i="16"/>
  <c r="SU326" i="16"/>
  <c r="SR290" i="16"/>
  <c r="SS290" i="16"/>
  <c r="ST290" i="16"/>
  <c r="SU290" i="16"/>
  <c r="SR311" i="16"/>
  <c r="SS311" i="16"/>
  <c r="ST311" i="16"/>
  <c r="SU311" i="16"/>
  <c r="SR17" i="16"/>
  <c r="SS17" i="16"/>
  <c r="ST17" i="16"/>
  <c r="SU17" i="16"/>
  <c r="SR18" i="16"/>
  <c r="SS18" i="16"/>
  <c r="ST18" i="16"/>
  <c r="SU18" i="16"/>
  <c r="SR19" i="16"/>
  <c r="SS19" i="16"/>
  <c r="ST19" i="16"/>
  <c r="SU19" i="16"/>
  <c r="SR9" i="16"/>
  <c r="SS9" i="16"/>
  <c r="ST9" i="16"/>
  <c r="SU9" i="16"/>
  <c r="SR303" i="16"/>
  <c r="SS303" i="16"/>
  <c r="ST303" i="16"/>
  <c r="SU303" i="16"/>
  <c r="SR165" i="16"/>
  <c r="SS165" i="16"/>
  <c r="ST165" i="16"/>
  <c r="SU165" i="16"/>
  <c r="SR313" i="16"/>
  <c r="SS313" i="16"/>
  <c r="ST313" i="16"/>
  <c r="SU313" i="16"/>
  <c r="SR301" i="16"/>
  <c r="SS301" i="16"/>
  <c r="ST301" i="16"/>
  <c r="SU301" i="16"/>
  <c r="SR289" i="16"/>
  <c r="SS289" i="16"/>
  <c r="ST289" i="16"/>
  <c r="SU289" i="16"/>
  <c r="SR316" i="16"/>
  <c r="SS316" i="16"/>
  <c r="ST316" i="16"/>
  <c r="SU316" i="16"/>
  <c r="SR293" i="16"/>
  <c r="SS293" i="16"/>
  <c r="ST293" i="16"/>
  <c r="SU293" i="16"/>
  <c r="SR16" i="16"/>
  <c r="SS16" i="16"/>
  <c r="ST16" i="16"/>
  <c r="SU16" i="16"/>
  <c r="SR169" i="16"/>
  <c r="SS169" i="16"/>
  <c r="ST169" i="16"/>
  <c r="SU169" i="16"/>
  <c r="SR34" i="16"/>
  <c r="SS34" i="16"/>
  <c r="ST34" i="16"/>
  <c r="SU34" i="16"/>
  <c r="SR292" i="16"/>
  <c r="SS292" i="16"/>
  <c r="ST292" i="16"/>
  <c r="SU292" i="16"/>
  <c r="SR7" i="16"/>
  <c r="SS7" i="16"/>
  <c r="ST7" i="16"/>
  <c r="SU7" i="16"/>
  <c r="SR291" i="16"/>
  <c r="SS291" i="16"/>
  <c r="ST291" i="16"/>
  <c r="SU291" i="16"/>
  <c r="SR335" i="16"/>
  <c r="SS335" i="16"/>
  <c r="ST335" i="16"/>
  <c r="SU335" i="16"/>
  <c r="SR318" i="16"/>
  <c r="SS318" i="16"/>
  <c r="ST318" i="16"/>
  <c r="SU318" i="16"/>
  <c r="SR300" i="16"/>
  <c r="SS300" i="16"/>
  <c r="ST300" i="16"/>
  <c r="SU300" i="16"/>
  <c r="SR294" i="16"/>
  <c r="SS294" i="16"/>
  <c r="ST294" i="16"/>
  <c r="SU294" i="16"/>
  <c r="SR312" i="16"/>
  <c r="SS312" i="16"/>
  <c r="ST312" i="16"/>
  <c r="SU312" i="16"/>
  <c r="SR36" i="16"/>
  <c r="SS36" i="16"/>
  <c r="ST36" i="16"/>
  <c r="SU36" i="16"/>
  <c r="SR33" i="16"/>
  <c r="SS33" i="16"/>
  <c r="ST33" i="16"/>
  <c r="SU33" i="16"/>
  <c r="SR20" i="16"/>
  <c r="SS20" i="16"/>
  <c r="ST20" i="16"/>
  <c r="SU20" i="16"/>
  <c r="SR317" i="16"/>
  <c r="SS317" i="16"/>
  <c r="ST317" i="16"/>
  <c r="SU317" i="16"/>
  <c r="SR315" i="16"/>
  <c r="SS315" i="16"/>
  <c r="ST315" i="16"/>
  <c r="SU315" i="16"/>
  <c r="SR10" i="16"/>
  <c r="SS10" i="16"/>
  <c r="ST10" i="16"/>
  <c r="SU10" i="16"/>
  <c r="SR321" i="16"/>
  <c r="SS321" i="16"/>
  <c r="ST321" i="16"/>
  <c r="SU321" i="16"/>
  <c r="SR167" i="16"/>
  <c r="SS167" i="16"/>
  <c r="ST167" i="16"/>
  <c r="SU167" i="16"/>
  <c r="SR166" i="16"/>
  <c r="SS166" i="16"/>
  <c r="ST166" i="16"/>
  <c r="SU166" i="16"/>
  <c r="SR32" i="16"/>
  <c r="SS32" i="16"/>
  <c r="ST32" i="16"/>
  <c r="SU32" i="16"/>
  <c r="SR332" i="16"/>
  <c r="SS332" i="16"/>
  <c r="ST332" i="16"/>
  <c r="SU332" i="16"/>
  <c r="SR305" i="16"/>
  <c r="SS305" i="16"/>
  <c r="ST305" i="16"/>
  <c r="SU305" i="16"/>
  <c r="SR297" i="16"/>
  <c r="SS297" i="16"/>
  <c r="ST297" i="16"/>
  <c r="SU297" i="16"/>
  <c r="SR46" i="16"/>
  <c r="SS46" i="16"/>
  <c r="ST46" i="16"/>
  <c r="SU46" i="16"/>
  <c r="SR160" i="16"/>
  <c r="SS160" i="16"/>
  <c r="ST160" i="16"/>
  <c r="SU160" i="16"/>
  <c r="SR324" i="16"/>
  <c r="SS324" i="16"/>
  <c r="ST324" i="16"/>
  <c r="SU324" i="16"/>
  <c r="SR162" i="16"/>
  <c r="SS162" i="16"/>
  <c r="ST162" i="16"/>
  <c r="SU162" i="16"/>
  <c r="SR158" i="16"/>
  <c r="SS158" i="16"/>
  <c r="ST158" i="16"/>
  <c r="SU158" i="16"/>
  <c r="SR304" i="16"/>
  <c r="SS304" i="16"/>
  <c r="ST304" i="16"/>
  <c r="SU304" i="16"/>
  <c r="SR295" i="16"/>
  <c r="SS295" i="16"/>
  <c r="ST295" i="16"/>
  <c r="SU295" i="16"/>
  <c r="SR164" i="16"/>
  <c r="SS164" i="16"/>
  <c r="ST164" i="16"/>
  <c r="SU164" i="16"/>
  <c r="SR320" i="16"/>
  <c r="SS320" i="16"/>
  <c r="ST320" i="16"/>
  <c r="SU320" i="16"/>
  <c r="SR163" i="16"/>
  <c r="SS163" i="16"/>
  <c r="ST163" i="16"/>
  <c r="SU163" i="16"/>
  <c r="SR83" i="16"/>
  <c r="SS83" i="16"/>
  <c r="ST83" i="16"/>
  <c r="SU83" i="16"/>
  <c r="SR325" i="16"/>
  <c r="SS325" i="16"/>
  <c r="ST325" i="16"/>
  <c r="SU325" i="16"/>
  <c r="SR82" i="16"/>
  <c r="SS82" i="16"/>
  <c r="ST82" i="16"/>
  <c r="SU82" i="16"/>
  <c r="SR161" i="16"/>
  <c r="SS161" i="16"/>
  <c r="ST161" i="16"/>
  <c r="SU161" i="16"/>
  <c r="SR307" i="16"/>
  <c r="SS307" i="16"/>
  <c r="ST307" i="16"/>
  <c r="SU307" i="16"/>
  <c r="SR327" i="16"/>
  <c r="SS327" i="16"/>
  <c r="ST327" i="16"/>
  <c r="SU327" i="16"/>
  <c r="SR308" i="16"/>
  <c r="SS308" i="16"/>
  <c r="ST308" i="16"/>
  <c r="SU308" i="16"/>
  <c r="SR23" i="16"/>
  <c r="SS23" i="16"/>
  <c r="ST23" i="16"/>
  <c r="SU23" i="16"/>
  <c r="SR11" i="16"/>
  <c r="SS11" i="16"/>
  <c r="ST11" i="16"/>
  <c r="SU11" i="16"/>
  <c r="SR331" i="16"/>
  <c r="SS331" i="16"/>
  <c r="ST331" i="16"/>
  <c r="SU331" i="16"/>
  <c r="SR159" i="16"/>
  <c r="SS159" i="16"/>
  <c r="ST159" i="16"/>
  <c r="SU159" i="16"/>
  <c r="SR296" i="16"/>
  <c r="SS296" i="16"/>
  <c r="ST296" i="16"/>
  <c r="SU296" i="16"/>
  <c r="SR328" i="16"/>
  <c r="SS328" i="16"/>
  <c r="ST328" i="16"/>
  <c r="SU328" i="16"/>
  <c r="SR170" i="16"/>
  <c r="SS170" i="16"/>
  <c r="ST170" i="16"/>
  <c r="SU170" i="16"/>
  <c r="SR89" i="16"/>
  <c r="SS89" i="16"/>
  <c r="ST89" i="16"/>
  <c r="SU89" i="16"/>
  <c r="SR234" i="16"/>
  <c r="SS234" i="16"/>
  <c r="ST234" i="16"/>
  <c r="SU234" i="16"/>
  <c r="SR242" i="16"/>
  <c r="SS242" i="16"/>
  <c r="ST242" i="16"/>
  <c r="SU242" i="16"/>
  <c r="SR309" i="16"/>
  <c r="SS309" i="16"/>
  <c r="ST309" i="16"/>
  <c r="SU309" i="16"/>
  <c r="SR254" i="16"/>
  <c r="SS254" i="16"/>
  <c r="ST254" i="16"/>
  <c r="SU254" i="16"/>
  <c r="SR72" i="16"/>
  <c r="SS72" i="16"/>
  <c r="ST72" i="16"/>
  <c r="SU72" i="16"/>
  <c r="SR37" i="16"/>
  <c r="SS37" i="16"/>
  <c r="ST37" i="16"/>
  <c r="SU37" i="16"/>
  <c r="SR45" i="16"/>
  <c r="SS45" i="16"/>
  <c r="ST45" i="16"/>
  <c r="SU45" i="16"/>
  <c r="SR244" i="16"/>
  <c r="SS244" i="16"/>
  <c r="ST244" i="16"/>
  <c r="SU244" i="16"/>
  <c r="SR241" i="16"/>
  <c r="SS241" i="16"/>
  <c r="ST241" i="16"/>
  <c r="SU241" i="16"/>
  <c r="SR255" i="16"/>
  <c r="SS255" i="16"/>
  <c r="ST255" i="16"/>
  <c r="SU255" i="16"/>
  <c r="SR81" i="16"/>
  <c r="SS81" i="16"/>
  <c r="ST81" i="16"/>
  <c r="SU81" i="16"/>
  <c r="SR8" i="16"/>
  <c r="SS8" i="16"/>
  <c r="ST8" i="16"/>
  <c r="SU8" i="16"/>
  <c r="SR22" i="16"/>
  <c r="SS22" i="16"/>
  <c r="ST22" i="16"/>
  <c r="SU22" i="16"/>
  <c r="SR243" i="16"/>
  <c r="SS243" i="16"/>
  <c r="ST243" i="16"/>
  <c r="SU243" i="16"/>
  <c r="SR236" i="16"/>
  <c r="SS236" i="16"/>
  <c r="ST236" i="16"/>
  <c r="SU236" i="16"/>
  <c r="SR235" i="16"/>
  <c r="SS235" i="16"/>
  <c r="ST235" i="16"/>
  <c r="SU235" i="16"/>
  <c r="SR222" i="16"/>
  <c r="SS222" i="16"/>
  <c r="ST222" i="16"/>
  <c r="SU222" i="16"/>
  <c r="SR91" i="16"/>
  <c r="SS91" i="16"/>
  <c r="ST91" i="16"/>
  <c r="SU91" i="16"/>
  <c r="SR43" i="16"/>
  <c r="SS43" i="16"/>
  <c r="ST43" i="16"/>
  <c r="SU43" i="16"/>
  <c r="SR256" i="16"/>
  <c r="SS256" i="16"/>
  <c r="ST256" i="16"/>
  <c r="SU256" i="16"/>
  <c r="SR110" i="16"/>
  <c r="SS110" i="16"/>
  <c r="ST110" i="16"/>
  <c r="SU110" i="16"/>
  <c r="SR93" i="16"/>
  <c r="SS93" i="16"/>
  <c r="ST93" i="16"/>
  <c r="SU93" i="16"/>
  <c r="SR87" i="16"/>
  <c r="SS87" i="16"/>
  <c r="ST87" i="16"/>
  <c r="SU87" i="16"/>
  <c r="SR114" i="16"/>
  <c r="SS114" i="16"/>
  <c r="ST114" i="16"/>
  <c r="SU114" i="16"/>
  <c r="SR263" i="16"/>
  <c r="SS263" i="16"/>
  <c r="ST263" i="16"/>
  <c r="SU263" i="16"/>
  <c r="SR306" i="16"/>
  <c r="SS306" i="16"/>
  <c r="ST306" i="16"/>
  <c r="SU306" i="16"/>
  <c r="SR172" i="16"/>
  <c r="SS172" i="16"/>
  <c r="ST172" i="16"/>
  <c r="SU172" i="16"/>
  <c r="SR221" i="16"/>
  <c r="SS221" i="16"/>
  <c r="ST221" i="16"/>
  <c r="SU221" i="16"/>
  <c r="SR42" i="16"/>
  <c r="SS42" i="16"/>
  <c r="ST42" i="16"/>
  <c r="SU42" i="16"/>
  <c r="SR233" i="16"/>
  <c r="SS233" i="16"/>
  <c r="ST233" i="16"/>
  <c r="SU233" i="16"/>
  <c r="SR198" i="16"/>
  <c r="SS198" i="16"/>
  <c r="ST198" i="16"/>
  <c r="SU198" i="16"/>
  <c r="SR287" i="16"/>
  <c r="SS287" i="16"/>
  <c r="ST287" i="16"/>
  <c r="SU287" i="16"/>
  <c r="SR85" i="16"/>
  <c r="SS85" i="16"/>
  <c r="ST85" i="16"/>
  <c r="SU85" i="16"/>
  <c r="SR237" i="16"/>
  <c r="SS237" i="16"/>
  <c r="ST237" i="16"/>
  <c r="SU237" i="16"/>
  <c r="SR86" i="16"/>
  <c r="SS86" i="16"/>
  <c r="ST86" i="16"/>
  <c r="SU86" i="16"/>
  <c r="SR220" i="16"/>
  <c r="SS220" i="16"/>
  <c r="ST220" i="16"/>
  <c r="SU220" i="16"/>
  <c r="SR232" i="16"/>
  <c r="SS232" i="16"/>
  <c r="ST232" i="16"/>
  <c r="SU232" i="16"/>
  <c r="SR201" i="16"/>
  <c r="SS201" i="16"/>
  <c r="ST201" i="16"/>
  <c r="SU201" i="16"/>
  <c r="SR27" i="16"/>
  <c r="SS27" i="16"/>
  <c r="ST27" i="16"/>
  <c r="SU27" i="16"/>
  <c r="SR284" i="16"/>
  <c r="SS284" i="16"/>
  <c r="ST284" i="16"/>
  <c r="SU284" i="16"/>
  <c r="SR168" i="16"/>
  <c r="SS168" i="16"/>
  <c r="ST168" i="16"/>
  <c r="SU168" i="16"/>
  <c r="SR156" i="16"/>
  <c r="SS156" i="16"/>
  <c r="ST156" i="16"/>
  <c r="SU156" i="16"/>
  <c r="SR104" i="16"/>
  <c r="SS104" i="16"/>
  <c r="ST104" i="16"/>
  <c r="SU104" i="16"/>
  <c r="SR130" i="16"/>
  <c r="SS130" i="16"/>
  <c r="ST130" i="16"/>
  <c r="SU130" i="16"/>
  <c r="SR283" i="16"/>
  <c r="SS283" i="16"/>
  <c r="ST283" i="16"/>
  <c r="SU283" i="16"/>
  <c r="SR279" i="16"/>
  <c r="SS279" i="16"/>
  <c r="ST279" i="16"/>
  <c r="SU279" i="16"/>
  <c r="SR90" i="16"/>
  <c r="SS90" i="16"/>
  <c r="ST90" i="16"/>
  <c r="SU90" i="16"/>
  <c r="SR330" i="16"/>
  <c r="SS330" i="16"/>
  <c r="ST330" i="16"/>
  <c r="SU330" i="16"/>
  <c r="SR113" i="16"/>
  <c r="SS113" i="16"/>
  <c r="ST113" i="16"/>
  <c r="SU113" i="16"/>
  <c r="SR75" i="16"/>
  <c r="SS75" i="16"/>
  <c r="ST75" i="16"/>
  <c r="SU75" i="16"/>
  <c r="SR199" i="16"/>
  <c r="SS199" i="16"/>
  <c r="ST199" i="16"/>
  <c r="SU199" i="16"/>
  <c r="SR69" i="16"/>
  <c r="SS69" i="16"/>
  <c r="ST69" i="16"/>
  <c r="SU69" i="16"/>
  <c r="SR238" i="16"/>
  <c r="SS238" i="16"/>
  <c r="ST238" i="16"/>
  <c r="SU238" i="16"/>
  <c r="SR106" i="16"/>
  <c r="SS106" i="16"/>
  <c r="ST106" i="16"/>
  <c r="SU106" i="16"/>
  <c r="SR21" i="16"/>
  <c r="SS21" i="16"/>
  <c r="ST21" i="16"/>
  <c r="SU21" i="16"/>
  <c r="SR63" i="16"/>
  <c r="SS63" i="16"/>
  <c r="ST63" i="16"/>
  <c r="SU63" i="16"/>
  <c r="SR200" i="16"/>
  <c r="SS200" i="16"/>
  <c r="ST200" i="16"/>
  <c r="SU200" i="16"/>
  <c r="SR98" i="16"/>
  <c r="SS98" i="16"/>
  <c r="ST98" i="16"/>
  <c r="SU98" i="16"/>
  <c r="SR78" i="16"/>
  <c r="SS78" i="16"/>
  <c r="ST78" i="16"/>
  <c r="SU78" i="16"/>
  <c r="SR65" i="16"/>
  <c r="SS65" i="16"/>
  <c r="ST65" i="16"/>
  <c r="SU65" i="16"/>
  <c r="SR53" i="16"/>
  <c r="SS53" i="16"/>
  <c r="ST53" i="16"/>
  <c r="SU53" i="16"/>
  <c r="SR99" i="16"/>
  <c r="SS99" i="16"/>
  <c r="ST99" i="16"/>
  <c r="SU99" i="16"/>
  <c r="SR109" i="16"/>
  <c r="SS109" i="16"/>
  <c r="ST109" i="16"/>
  <c r="SU109" i="16"/>
  <c r="SR52" i="16"/>
  <c r="SS52" i="16"/>
  <c r="ST52" i="16"/>
  <c r="SU52" i="16"/>
  <c r="SR288" i="16"/>
  <c r="SS288" i="16"/>
  <c r="ST288" i="16"/>
  <c r="SU288" i="16"/>
  <c r="SR117" i="16"/>
  <c r="SS117" i="16"/>
  <c r="ST117" i="16"/>
  <c r="SU117" i="16"/>
  <c r="SR152" i="16"/>
  <c r="SS152" i="16"/>
  <c r="ST152" i="16"/>
  <c r="SU152" i="16"/>
  <c r="SR80" i="16"/>
  <c r="SS80" i="16"/>
  <c r="ST80" i="16"/>
  <c r="SU80" i="16"/>
  <c r="SR107" i="16"/>
  <c r="SS107" i="16"/>
  <c r="ST107" i="16"/>
  <c r="SU107" i="16"/>
  <c r="SR56" i="16"/>
  <c r="SS56" i="16"/>
  <c r="ST56" i="16"/>
  <c r="SU56" i="16"/>
  <c r="SR239" i="16"/>
  <c r="SS239" i="16"/>
  <c r="ST239" i="16"/>
  <c r="SU239" i="16"/>
  <c r="SR202" i="16"/>
  <c r="SS202" i="16"/>
  <c r="ST202" i="16"/>
  <c r="SU202" i="16"/>
  <c r="SR268" i="16"/>
  <c r="SS268" i="16"/>
  <c r="ST268" i="16"/>
  <c r="SU268" i="16"/>
  <c r="SR41" i="16"/>
  <c r="SS41" i="16"/>
  <c r="ST41" i="16"/>
  <c r="SU41" i="16"/>
  <c r="SR322" i="16"/>
  <c r="SS322" i="16"/>
  <c r="ST322" i="16"/>
  <c r="SU322" i="16"/>
  <c r="SR51" i="16"/>
  <c r="SS51" i="16"/>
  <c r="ST51" i="16"/>
  <c r="SU51" i="16"/>
  <c r="SR197" i="16"/>
  <c r="SS197" i="16"/>
  <c r="ST197" i="16"/>
  <c r="SU197" i="16"/>
  <c r="SR148" i="16"/>
  <c r="SS148" i="16"/>
  <c r="ST148" i="16"/>
  <c r="SU148" i="16"/>
  <c r="SR260" i="16"/>
  <c r="SS260" i="16"/>
  <c r="ST260" i="16"/>
  <c r="SU260" i="16"/>
  <c r="SR103" i="16"/>
  <c r="SS103" i="16"/>
  <c r="ST103" i="16"/>
  <c r="SU103" i="16"/>
  <c r="SR105" i="16"/>
  <c r="SS105" i="16"/>
  <c r="ST105" i="16"/>
  <c r="SU105" i="16"/>
  <c r="SR44" i="16"/>
  <c r="SS44" i="16"/>
  <c r="ST44" i="16"/>
  <c r="SU44" i="16"/>
  <c r="SR67" i="16"/>
  <c r="SS67" i="16"/>
  <c r="ST67" i="16"/>
  <c r="SU67" i="16"/>
  <c r="SR266" i="16"/>
  <c r="SS266" i="16"/>
  <c r="ST266" i="16"/>
  <c r="SU266" i="16"/>
  <c r="SR108" i="16"/>
  <c r="SS108" i="16"/>
  <c r="ST108" i="16"/>
  <c r="SU108" i="16"/>
  <c r="SR179" i="16"/>
  <c r="SS179" i="16"/>
  <c r="ST179" i="16"/>
  <c r="SU179" i="16"/>
  <c r="SR274" i="16"/>
  <c r="SS274" i="16"/>
  <c r="ST274" i="16"/>
  <c r="SU274" i="16"/>
  <c r="SR118" i="16"/>
  <c r="SS118" i="16"/>
  <c r="ST118" i="16"/>
  <c r="SU118" i="16"/>
  <c r="SR286" i="16"/>
  <c r="SS286" i="16"/>
  <c r="ST286" i="16"/>
  <c r="SU286" i="16"/>
  <c r="SR66" i="16"/>
  <c r="SS66" i="16"/>
  <c r="ST66" i="16"/>
  <c r="SU66" i="16"/>
  <c r="SR60" i="16"/>
  <c r="SS60" i="16"/>
  <c r="ST60" i="16"/>
  <c r="SU60" i="16"/>
  <c r="SR115" i="16"/>
  <c r="SS115" i="16"/>
  <c r="ST115" i="16"/>
  <c r="SU115" i="16"/>
  <c r="SR173" i="16"/>
  <c r="SS173" i="16"/>
  <c r="ST173" i="16"/>
  <c r="SU173" i="16"/>
  <c r="SR102" i="16"/>
  <c r="SS102" i="16"/>
  <c r="ST102" i="16"/>
  <c r="SU102" i="16"/>
  <c r="SR79" i="16"/>
  <c r="SS79" i="16"/>
  <c r="ST79" i="16"/>
  <c r="SU79" i="16"/>
  <c r="SR139" i="16"/>
  <c r="SS139" i="16"/>
  <c r="ST139" i="16"/>
  <c r="SU139" i="16"/>
  <c r="SR68" i="16"/>
  <c r="SS68" i="16"/>
  <c r="ST68" i="16"/>
  <c r="SU68" i="16"/>
  <c r="SR228" i="16"/>
  <c r="SS228" i="16"/>
  <c r="ST228" i="16"/>
  <c r="SU228" i="16"/>
  <c r="SR77" i="16"/>
  <c r="SS77" i="16"/>
  <c r="ST77" i="16"/>
  <c r="SU77" i="16"/>
  <c r="SR149" i="16"/>
  <c r="SS149" i="16"/>
  <c r="ST149" i="16"/>
  <c r="SU149" i="16"/>
  <c r="SR26" i="16"/>
  <c r="SS26" i="16"/>
  <c r="ST26" i="16"/>
  <c r="SU26" i="16"/>
  <c r="SR62" i="16"/>
  <c r="SS62" i="16"/>
  <c r="ST62" i="16"/>
  <c r="SU62" i="16"/>
  <c r="SR57" i="16"/>
  <c r="SS57" i="16"/>
  <c r="ST57" i="16"/>
  <c r="SU57" i="16"/>
  <c r="SR262" i="16"/>
  <c r="SS262" i="16"/>
  <c r="ST262" i="16"/>
  <c r="SU262" i="16"/>
  <c r="SR74" i="16"/>
  <c r="SS74" i="16"/>
  <c r="ST74" i="16"/>
  <c r="SU74" i="16"/>
  <c r="SR258" i="16"/>
  <c r="SS258" i="16"/>
  <c r="ST258" i="16"/>
  <c r="SU258" i="16"/>
  <c r="SR319" i="16"/>
  <c r="SS319" i="16"/>
  <c r="ST319" i="16"/>
  <c r="SU319" i="16"/>
  <c r="SR49" i="16"/>
  <c r="SS49" i="16"/>
  <c r="ST49" i="16"/>
  <c r="SU49" i="16"/>
  <c r="SR334" i="16"/>
  <c r="SS334" i="16"/>
  <c r="ST334" i="16"/>
  <c r="SU334" i="16"/>
  <c r="SR265" i="16"/>
  <c r="SS265" i="16"/>
  <c r="ST265" i="16"/>
  <c r="SU265" i="16"/>
  <c r="SR231" i="16"/>
  <c r="SS231" i="16"/>
  <c r="ST231" i="16"/>
  <c r="SU231" i="16"/>
  <c r="SR136" i="16"/>
  <c r="SS136" i="16"/>
  <c r="ST136" i="16"/>
  <c r="SU136" i="16"/>
  <c r="SR127" i="16"/>
  <c r="SS127" i="16"/>
  <c r="ST127" i="16"/>
  <c r="SU127" i="16"/>
  <c r="SR225" i="16"/>
  <c r="SS225" i="16"/>
  <c r="ST225" i="16"/>
  <c r="SU225" i="16"/>
  <c r="SR128" i="16"/>
  <c r="SS128" i="16"/>
  <c r="ST128" i="16"/>
  <c r="SU128" i="16"/>
  <c r="SR276" i="16"/>
  <c r="SS276" i="16"/>
  <c r="ST276" i="16"/>
  <c r="SU276" i="16"/>
  <c r="SR275" i="16"/>
  <c r="SS275" i="16"/>
  <c r="ST275" i="16"/>
  <c r="SU275" i="16"/>
  <c r="SR223" i="16"/>
  <c r="SS223" i="16"/>
  <c r="ST223" i="16"/>
  <c r="SU223" i="16"/>
  <c r="SR273" i="16"/>
  <c r="SS273" i="16"/>
  <c r="ST273" i="16"/>
  <c r="SU273" i="16"/>
  <c r="SR40" i="16"/>
  <c r="SS40" i="16"/>
  <c r="ST40" i="16"/>
  <c r="SU40" i="16"/>
  <c r="SR227" i="16"/>
  <c r="SS227" i="16"/>
  <c r="ST227" i="16"/>
  <c r="SU227" i="16"/>
  <c r="SR112" i="16"/>
  <c r="SS112" i="16"/>
  <c r="ST112" i="16"/>
  <c r="SU112" i="16"/>
  <c r="SR141" i="16"/>
  <c r="SS141" i="16"/>
  <c r="ST141" i="16"/>
  <c r="SU141" i="16"/>
  <c r="SR278" i="16"/>
  <c r="SS278" i="16"/>
  <c r="ST278" i="16"/>
  <c r="SU278" i="16"/>
  <c r="SR224" i="16"/>
  <c r="SS224" i="16"/>
  <c r="ST224" i="16"/>
  <c r="SU224" i="16"/>
  <c r="SR171" i="16"/>
  <c r="SS171" i="16"/>
  <c r="ST171" i="16"/>
  <c r="SU171" i="16"/>
  <c r="SR101" i="16"/>
  <c r="SS101" i="16"/>
  <c r="ST101" i="16"/>
  <c r="SU101" i="16"/>
  <c r="SR154" i="16"/>
  <c r="SS154" i="16"/>
  <c r="ST154" i="16"/>
  <c r="SU154" i="16"/>
  <c r="SR240" i="16"/>
  <c r="SS240" i="16"/>
  <c r="ST240" i="16"/>
  <c r="SU240" i="16"/>
  <c r="SR48" i="16"/>
  <c r="SS48" i="16"/>
  <c r="ST48" i="16"/>
  <c r="SU48" i="16"/>
  <c r="SR142" i="16"/>
  <c r="SS142" i="16"/>
  <c r="ST142" i="16"/>
  <c r="SU142" i="16"/>
  <c r="SR59" i="16"/>
  <c r="SS59" i="16"/>
  <c r="ST59" i="16"/>
  <c r="SU59" i="16"/>
  <c r="SR259" i="16"/>
  <c r="SS259" i="16"/>
  <c r="ST259" i="16"/>
  <c r="SU259" i="16"/>
  <c r="SR97" i="16"/>
  <c r="SS97" i="16"/>
  <c r="ST97" i="16"/>
  <c r="SU97" i="16"/>
  <c r="SR30" i="16"/>
  <c r="SS30" i="16"/>
  <c r="ST30" i="16"/>
  <c r="SU30" i="16"/>
  <c r="SR153" i="16"/>
  <c r="SS153" i="16"/>
  <c r="ST153" i="16"/>
  <c r="SU153" i="16"/>
  <c r="SR73" i="16"/>
  <c r="SS73" i="16"/>
  <c r="ST73" i="16"/>
  <c r="SU73" i="16"/>
  <c r="SR251" i="16"/>
  <c r="SS251" i="16"/>
  <c r="ST251" i="16"/>
  <c r="SU251" i="16"/>
  <c r="SR55" i="16"/>
  <c r="SS55" i="16"/>
  <c r="ST55" i="16"/>
  <c r="SU55" i="16"/>
  <c r="SR29" i="16"/>
  <c r="SS29" i="16"/>
  <c r="ST29" i="16"/>
  <c r="SU29" i="16"/>
  <c r="SR264" i="16"/>
  <c r="SS264" i="16"/>
  <c r="ST264" i="16"/>
  <c r="SU264" i="16"/>
  <c r="SR54" i="16"/>
  <c r="SS54" i="16"/>
  <c r="ST54" i="16"/>
  <c r="SU54" i="16"/>
  <c r="SR144" i="16"/>
  <c r="SS144" i="16"/>
  <c r="ST144" i="16"/>
  <c r="SU144" i="16"/>
  <c r="SR229" i="16"/>
  <c r="SS229" i="16"/>
  <c r="ST229" i="16"/>
  <c r="SU229" i="16"/>
  <c r="SR88" i="16"/>
  <c r="SS88" i="16"/>
  <c r="ST88" i="16"/>
  <c r="SU88" i="16"/>
  <c r="SR203" i="16"/>
  <c r="SS203" i="16"/>
  <c r="ST203" i="16"/>
  <c r="SU203" i="16"/>
  <c r="SR133" i="16"/>
  <c r="SS133" i="16"/>
  <c r="ST133" i="16"/>
  <c r="SU133" i="16"/>
  <c r="SR155" i="16"/>
  <c r="SS155" i="16"/>
  <c r="ST155" i="16"/>
  <c r="SU155" i="16"/>
  <c r="SR138" i="16"/>
  <c r="SS138" i="16"/>
  <c r="ST138" i="16"/>
  <c r="SU138" i="16"/>
  <c r="SR150" i="16"/>
  <c r="SS150" i="16"/>
  <c r="ST150" i="16"/>
  <c r="SU150" i="16"/>
  <c r="SR270" i="16"/>
  <c r="SS270" i="16"/>
  <c r="ST270" i="16"/>
  <c r="SU270" i="16"/>
  <c r="SR280" i="16"/>
  <c r="SS280" i="16"/>
  <c r="ST280" i="16"/>
  <c r="SU280" i="16"/>
  <c r="SR116" i="16"/>
  <c r="SS116" i="16"/>
  <c r="ST116" i="16"/>
  <c r="SU116" i="16"/>
  <c r="SR137" i="16"/>
  <c r="SS137" i="16"/>
  <c r="ST137" i="16"/>
  <c r="SU137" i="16"/>
  <c r="SR257" i="16"/>
  <c r="SS257" i="16"/>
  <c r="ST257" i="16"/>
  <c r="SU257" i="16"/>
  <c r="SR178" i="16"/>
  <c r="SS178" i="16"/>
  <c r="ST178" i="16"/>
  <c r="SU178" i="16"/>
  <c r="SR71" i="16"/>
  <c r="SS71" i="16"/>
  <c r="ST71" i="16"/>
  <c r="SU71" i="16"/>
  <c r="SR299" i="16"/>
  <c r="SS299" i="16"/>
  <c r="ST299" i="16"/>
  <c r="SU299" i="16"/>
  <c r="SR145" i="16"/>
  <c r="SS145" i="16"/>
  <c r="ST145" i="16"/>
  <c r="SU145" i="16"/>
  <c r="SR134" i="16"/>
  <c r="SS134" i="16"/>
  <c r="ST134" i="16"/>
  <c r="SU134" i="16"/>
  <c r="SR146" i="16"/>
  <c r="SS146" i="16"/>
  <c r="ST146" i="16"/>
  <c r="SU146" i="16"/>
  <c r="SR247" i="16"/>
  <c r="SS247" i="16"/>
  <c r="ST247" i="16"/>
  <c r="SU247" i="16"/>
  <c r="SR38" i="16"/>
  <c r="SS38" i="16"/>
  <c r="ST38" i="16"/>
  <c r="SU38" i="16"/>
  <c r="SR70" i="16"/>
  <c r="SS70" i="16"/>
  <c r="ST70" i="16"/>
  <c r="SU70" i="16"/>
  <c r="SR25" i="16"/>
  <c r="SS25" i="16"/>
  <c r="ST25" i="16"/>
  <c r="SU25" i="16"/>
  <c r="SR92" i="16"/>
  <c r="SS92" i="16"/>
  <c r="ST92" i="16"/>
  <c r="SU92" i="16"/>
  <c r="SR277" i="16"/>
  <c r="SS277" i="16"/>
  <c r="ST277" i="16"/>
  <c r="SU277" i="16"/>
  <c r="SR226" i="16"/>
  <c r="SS226" i="16"/>
  <c r="ST226" i="16"/>
  <c r="SU226" i="16"/>
  <c r="SR298" i="16"/>
  <c r="SS298" i="16"/>
  <c r="ST298" i="16"/>
  <c r="SU298" i="16"/>
  <c r="SR140" i="16"/>
  <c r="SS140" i="16"/>
  <c r="ST140" i="16"/>
  <c r="SU140" i="16"/>
  <c r="SR230" i="16"/>
  <c r="SS230" i="16"/>
  <c r="ST230" i="16"/>
  <c r="SU230" i="16"/>
  <c r="SR96" i="16"/>
  <c r="SS96" i="16"/>
  <c r="ST96" i="16"/>
  <c r="SU96" i="16"/>
  <c r="SR39" i="16"/>
  <c r="SS39" i="16"/>
  <c r="ST39" i="16"/>
  <c r="SU39" i="16"/>
  <c r="SR61" i="16"/>
  <c r="SS61" i="16"/>
  <c r="ST61" i="16"/>
  <c r="SU61" i="16"/>
  <c r="SR95" i="16"/>
  <c r="SS95" i="16"/>
  <c r="ST95" i="16"/>
  <c r="SU95" i="16"/>
  <c r="SR100" i="16"/>
  <c r="SS100" i="16"/>
  <c r="ST100" i="16"/>
  <c r="SU100" i="16"/>
  <c r="SR252" i="16"/>
  <c r="SS252" i="16"/>
  <c r="ST252" i="16"/>
  <c r="SU252" i="16"/>
  <c r="SR285" i="16"/>
  <c r="SS285" i="16"/>
  <c r="ST285" i="16"/>
  <c r="SU285" i="16"/>
  <c r="SR64" i="16"/>
  <c r="SS64" i="16"/>
  <c r="ST64" i="16"/>
  <c r="SU64" i="16"/>
  <c r="SR272" i="16"/>
  <c r="SS272" i="16"/>
  <c r="ST272" i="16"/>
  <c r="SU272" i="16"/>
  <c r="SR269" i="16"/>
  <c r="SS269" i="16"/>
  <c r="ST269" i="16"/>
  <c r="SU269" i="16"/>
  <c r="SR271" i="16"/>
  <c r="SS271" i="16"/>
  <c r="ST271" i="16"/>
  <c r="SU271" i="16"/>
  <c r="SR135" i="16"/>
  <c r="SS135" i="16"/>
  <c r="ST135" i="16"/>
  <c r="SU135" i="16"/>
  <c r="SR131" i="16"/>
  <c r="SS131" i="16"/>
  <c r="ST131" i="16"/>
  <c r="SU131" i="16"/>
  <c r="SR219" i="16"/>
  <c r="SS219" i="16"/>
  <c r="ST219" i="16"/>
  <c r="SU219" i="16"/>
  <c r="SR94" i="16"/>
  <c r="SS94" i="16"/>
  <c r="ST94" i="16"/>
  <c r="SU94" i="16"/>
  <c r="SR28" i="16"/>
  <c r="SS28" i="16"/>
  <c r="ST28" i="16"/>
  <c r="SU28" i="16"/>
  <c r="SR151" i="16"/>
  <c r="SS151" i="16"/>
  <c r="ST151" i="16"/>
  <c r="SU151" i="16"/>
  <c r="SR50" i="16"/>
  <c r="SS50" i="16"/>
  <c r="ST50" i="16"/>
  <c r="SU50" i="16"/>
  <c r="SR248" i="16"/>
  <c r="SS248" i="16"/>
  <c r="ST248" i="16"/>
  <c r="SU248" i="16"/>
  <c r="SR329" i="16"/>
  <c r="SZ329" i="16" s="1"/>
  <c r="SS329" i="16"/>
  <c r="ST329" i="16"/>
  <c r="SU329" i="16"/>
  <c r="SR204" i="16"/>
  <c r="SS204" i="16"/>
  <c r="ST204" i="16"/>
  <c r="SU204" i="16"/>
  <c r="SR253" i="16"/>
  <c r="SZ253" i="16" s="1"/>
  <c r="SS253" i="16"/>
  <c r="ST253" i="16"/>
  <c r="SU253" i="16"/>
  <c r="SR125" i="16"/>
  <c r="SS125" i="16"/>
  <c r="ST125" i="16"/>
  <c r="SU125" i="16"/>
  <c r="SR261" i="16"/>
  <c r="SZ261" i="16" s="1"/>
  <c r="SS261" i="16"/>
  <c r="ST261" i="16"/>
  <c r="SU261" i="16"/>
  <c r="SR132" i="16"/>
  <c r="SS132" i="16"/>
  <c r="ST132" i="16"/>
  <c r="SU132" i="16"/>
  <c r="SR111" i="16"/>
  <c r="SZ111" i="16" s="1"/>
  <c r="SS111" i="16"/>
  <c r="ST111" i="16"/>
  <c r="SU111" i="16"/>
  <c r="SR47" i="16"/>
  <c r="SS47" i="16"/>
  <c r="ST47" i="16"/>
  <c r="SU47" i="16"/>
  <c r="SR196" i="16"/>
  <c r="SZ196" i="16" s="1"/>
  <c r="SS196" i="16"/>
  <c r="ST196" i="16"/>
  <c r="SU196" i="16"/>
  <c r="SR143" i="16"/>
  <c r="SS143" i="16"/>
  <c r="ST143" i="16"/>
  <c r="SU143" i="16"/>
  <c r="SR249" i="16"/>
  <c r="SZ249" i="16" s="1"/>
  <c r="SS249" i="16"/>
  <c r="ST249" i="16"/>
  <c r="SU249" i="16"/>
  <c r="SR176" i="16"/>
  <c r="SS176" i="16"/>
  <c r="ST176" i="16"/>
  <c r="SU176" i="16"/>
  <c r="SR333" i="16"/>
  <c r="SZ333" i="16" s="1"/>
  <c r="SS333" i="16"/>
  <c r="ST333" i="16"/>
  <c r="SU333" i="16"/>
  <c r="SR124" i="16"/>
  <c r="SS124" i="16"/>
  <c r="ST124" i="16"/>
  <c r="SU124" i="16"/>
  <c r="SR58" i="16"/>
  <c r="SZ58" i="16" s="1"/>
  <c r="SS58" i="16"/>
  <c r="ST58" i="16"/>
  <c r="SU58" i="16"/>
  <c r="SR267" i="16"/>
  <c r="SS267" i="16"/>
  <c r="ST267" i="16"/>
  <c r="SU267" i="16"/>
  <c r="SR250" i="16"/>
  <c r="SS250" i="16"/>
  <c r="ST250" i="16"/>
  <c r="SU250" i="16"/>
  <c r="SR24" i="16"/>
  <c r="SS24" i="16"/>
  <c r="ST24" i="16"/>
  <c r="SU24" i="16"/>
  <c r="SR194" i="16"/>
  <c r="SS194" i="16"/>
  <c r="ST194" i="16"/>
  <c r="SU194" i="16"/>
  <c r="SR245" i="16"/>
  <c r="SS245" i="16"/>
  <c r="ST245" i="16"/>
  <c r="SU245" i="16"/>
  <c r="SR123" i="16"/>
  <c r="SZ123" i="16" s="1"/>
  <c r="SS123" i="16"/>
  <c r="ST123" i="16"/>
  <c r="SU123" i="16"/>
  <c r="SR193" i="16"/>
  <c r="SS193" i="16"/>
  <c r="ST193" i="16"/>
  <c r="SU193" i="16"/>
  <c r="SR180" i="16"/>
  <c r="SZ180" i="16" s="1"/>
  <c r="SS180" i="16"/>
  <c r="ST180" i="16"/>
  <c r="SU180" i="16"/>
  <c r="SR181" i="16"/>
  <c r="SS181" i="16"/>
  <c r="ST181" i="16"/>
  <c r="SU181" i="16"/>
  <c r="SR191" i="16"/>
  <c r="SZ191" i="16" s="1"/>
  <c r="SS191" i="16"/>
  <c r="ST191" i="16"/>
  <c r="SU191" i="16"/>
  <c r="SR205" i="16"/>
  <c r="SS205" i="16"/>
  <c r="ST205" i="16"/>
  <c r="SU205" i="16"/>
  <c r="SR211" i="16"/>
  <c r="SZ211" i="16" s="1"/>
  <c r="SS211" i="16"/>
  <c r="ST211" i="16"/>
  <c r="SU211" i="16"/>
  <c r="SR122" i="16"/>
  <c r="SS122" i="16"/>
  <c r="ST122" i="16"/>
  <c r="SU122" i="16"/>
  <c r="SR187" i="16"/>
  <c r="SS187" i="16"/>
  <c r="ST187" i="16"/>
  <c r="SU187" i="16"/>
  <c r="SR175" i="16"/>
  <c r="SS175" i="16"/>
  <c r="ST175" i="16"/>
  <c r="SU175" i="16"/>
  <c r="SR119" i="16"/>
  <c r="SZ119" i="16" s="1"/>
  <c r="SS119" i="16"/>
  <c r="ST119" i="16"/>
  <c r="SU119" i="16"/>
  <c r="SR174" i="16"/>
  <c r="SS174" i="16"/>
  <c r="ST174" i="16"/>
  <c r="SU174" i="16"/>
  <c r="SR121" i="16"/>
  <c r="SZ121" i="16" s="1"/>
  <c r="SS121" i="16"/>
  <c r="ST121" i="16"/>
  <c r="SU121" i="16"/>
  <c r="SR185" i="16"/>
  <c r="SS185" i="16"/>
  <c r="ST185" i="16"/>
  <c r="SU185" i="16"/>
  <c r="SR186" i="16"/>
  <c r="SZ186" i="16" s="1"/>
  <c r="SS186" i="16"/>
  <c r="ST186" i="16"/>
  <c r="SU186" i="16"/>
  <c r="SR192" i="16"/>
  <c r="SS192" i="16"/>
  <c r="ST192" i="16"/>
  <c r="SU192" i="16"/>
  <c r="SR182" i="16"/>
  <c r="SZ182" i="16" s="1"/>
  <c r="SS182" i="16"/>
  <c r="ST182" i="16"/>
  <c r="SU182" i="16"/>
  <c r="SR215" i="16"/>
  <c r="SS215" i="16"/>
  <c r="ST215" i="16"/>
  <c r="SU215" i="16"/>
  <c r="SR184" i="16"/>
  <c r="SZ184" i="16" s="1"/>
  <c r="SS184" i="16"/>
  <c r="ST184" i="16"/>
  <c r="SU184" i="16"/>
  <c r="SR120" i="16"/>
  <c r="SS120" i="16"/>
  <c r="ST120" i="16"/>
  <c r="SU120" i="16"/>
  <c r="SR246" i="16"/>
  <c r="SZ246" i="16" s="1"/>
  <c r="SS246" i="16"/>
  <c r="ST246" i="16"/>
  <c r="SU246" i="16"/>
  <c r="SR218" i="16"/>
  <c r="SS218" i="16"/>
  <c r="ST218" i="16"/>
  <c r="SU218" i="16"/>
  <c r="SR195" i="16"/>
  <c r="SZ195" i="16" s="1"/>
  <c r="SS195" i="16"/>
  <c r="ST195" i="16"/>
  <c r="SU195" i="16"/>
  <c r="SR183" i="16"/>
  <c r="SS183" i="16"/>
  <c r="ST183" i="16"/>
  <c r="SU183" i="16"/>
  <c r="SR213" i="16"/>
  <c r="SS213" i="16"/>
  <c r="ST213" i="16"/>
  <c r="SU213" i="16"/>
  <c r="SR207" i="16"/>
  <c r="SS207" i="16"/>
  <c r="ST207" i="16"/>
  <c r="SU207" i="16"/>
  <c r="SR189" i="16"/>
  <c r="SZ189" i="16" s="1"/>
  <c r="SS189" i="16"/>
  <c r="ST189" i="16"/>
  <c r="SU189" i="16"/>
  <c r="SR188" i="16"/>
  <c r="SS188" i="16"/>
  <c r="ST188" i="16"/>
  <c r="SU188" i="16"/>
  <c r="SR190" i="16"/>
  <c r="SZ190" i="16" s="1"/>
  <c r="SS190" i="16"/>
  <c r="ST190" i="16"/>
  <c r="SU190" i="16"/>
  <c r="SR210" i="16"/>
  <c r="SS210" i="16"/>
  <c r="ST210" i="16"/>
  <c r="SU210" i="16"/>
  <c r="SR217" i="16"/>
  <c r="SZ217" i="16" s="1"/>
  <c r="SS217" i="16"/>
  <c r="ST217" i="16"/>
  <c r="SU217" i="16"/>
  <c r="SR216" i="16"/>
  <c r="SS216" i="16"/>
  <c r="ST216" i="16"/>
  <c r="SU216" i="16"/>
  <c r="SR212" i="16"/>
  <c r="SZ212" i="16" s="1"/>
  <c r="SS212" i="16"/>
  <c r="ST212" i="16"/>
  <c r="SU212" i="16"/>
  <c r="SR206" i="16"/>
  <c r="SS206" i="16"/>
  <c r="ST206" i="16"/>
  <c r="SU206" i="16"/>
  <c r="SR214" i="16"/>
  <c r="SZ214" i="16" s="1"/>
  <c r="SS214" i="16"/>
  <c r="ST214" i="16"/>
  <c r="SU214" i="16"/>
  <c r="SR208" i="16"/>
  <c r="SS208" i="16"/>
  <c r="ST208" i="16"/>
  <c r="SU208" i="16"/>
  <c r="SR209" i="16"/>
  <c r="SZ209" i="16" s="1"/>
  <c r="SS209" i="16"/>
  <c r="ST209" i="16"/>
  <c r="SU209" i="16"/>
  <c r="IY324" i="16"/>
  <c r="JM324" i="16"/>
  <c r="IY163" i="16"/>
  <c r="JM163" i="16"/>
  <c r="IY295" i="16"/>
  <c r="JM295" i="16"/>
  <c r="IY320" i="16"/>
  <c r="JM320" i="16"/>
  <c r="IY304" i="16"/>
  <c r="JM304" i="16"/>
  <c r="IY164" i="16"/>
  <c r="JM164" i="16"/>
  <c r="IY160" i="16"/>
  <c r="JM160" i="16"/>
  <c r="IY158" i="16"/>
  <c r="JM158" i="16"/>
  <c r="IY83" i="16"/>
  <c r="JM83" i="16"/>
  <c r="IY325" i="16"/>
  <c r="JM325" i="16"/>
  <c r="IY46" i="16"/>
  <c r="JM46" i="16"/>
  <c r="IY82" i="16"/>
  <c r="JM82" i="16"/>
  <c r="IY162" i="16"/>
  <c r="JM162" i="16"/>
  <c r="IY297" i="16"/>
  <c r="JM297" i="16"/>
  <c r="IY332" i="16"/>
  <c r="JM332" i="16"/>
  <c r="IY32" i="16"/>
  <c r="JM32" i="16"/>
  <c r="IY315" i="16"/>
  <c r="JM315" i="16"/>
  <c r="IY166" i="16"/>
  <c r="JM166" i="16"/>
  <c r="IY317" i="16"/>
  <c r="JM317" i="16"/>
  <c r="IY305" i="16"/>
  <c r="JM305" i="16"/>
  <c r="IY33" i="16"/>
  <c r="JM33" i="16"/>
  <c r="IY161" i="16"/>
  <c r="JM161" i="16"/>
  <c r="IY307" i="16"/>
  <c r="JM307" i="16"/>
  <c r="IY20" i="16"/>
  <c r="JM20" i="16"/>
  <c r="IY36" i="16"/>
  <c r="JM36" i="16"/>
  <c r="IY312" i="16"/>
  <c r="JM312" i="16"/>
  <c r="IY327" i="16"/>
  <c r="JM327" i="16"/>
  <c r="IY308" i="16"/>
  <c r="JM308" i="16"/>
  <c r="IY321" i="16"/>
  <c r="JM321" i="16"/>
  <c r="IY23" i="16"/>
  <c r="JM23" i="16"/>
  <c r="IY11" i="16"/>
  <c r="JM11" i="16"/>
  <c r="IY331" i="16"/>
  <c r="JM331" i="16"/>
  <c r="IY10" i="16"/>
  <c r="JM10" i="16"/>
  <c r="IY159" i="16"/>
  <c r="JM159" i="16"/>
  <c r="IY318" i="16"/>
  <c r="JM318" i="16"/>
  <c r="IY296" i="16"/>
  <c r="JM296" i="16"/>
  <c r="IY335" i="16"/>
  <c r="JM335" i="16"/>
  <c r="IY169" i="16"/>
  <c r="JM169" i="16"/>
  <c r="IY7" i="16"/>
  <c r="JM7" i="16"/>
  <c r="IY291" i="16"/>
  <c r="JM291" i="16"/>
  <c r="IY328" i="16"/>
  <c r="JM328" i="16"/>
  <c r="IY167" i="16"/>
  <c r="JM167" i="16"/>
  <c r="IY294" i="16"/>
  <c r="JM294" i="16"/>
  <c r="IY300" i="16"/>
  <c r="JM300" i="16"/>
  <c r="IY170" i="16"/>
  <c r="JM170" i="16"/>
  <c r="IY89" i="16"/>
  <c r="JM89" i="16"/>
  <c r="IY234" i="16"/>
  <c r="JM234" i="16"/>
  <c r="IY242" i="16"/>
  <c r="JM242" i="16"/>
  <c r="IY316" i="16"/>
  <c r="JM316" i="16"/>
  <c r="IY34" i="16"/>
  <c r="JM34" i="16"/>
  <c r="IY313" i="16"/>
  <c r="JM313" i="16"/>
  <c r="IY309" i="16"/>
  <c r="JM309" i="16"/>
  <c r="IY301" i="16"/>
  <c r="JM301" i="16"/>
  <c r="IY254" i="16"/>
  <c r="JM254" i="16"/>
  <c r="IY72" i="16"/>
  <c r="JM72" i="16"/>
  <c r="IY292" i="16"/>
  <c r="JM292" i="16"/>
  <c r="IY303" i="16"/>
  <c r="JM303" i="16"/>
  <c r="IY37" i="16"/>
  <c r="JM37" i="16"/>
  <c r="IY18" i="16"/>
  <c r="JM18" i="16"/>
  <c r="IY9" i="16"/>
  <c r="JM9" i="16"/>
  <c r="IY45" i="16"/>
  <c r="JM45" i="16"/>
  <c r="IY244" i="16"/>
  <c r="JM244" i="16"/>
  <c r="IY241" i="16"/>
  <c r="JM241" i="16"/>
  <c r="IY255" i="16"/>
  <c r="JM255" i="16"/>
  <c r="IY81" i="16"/>
  <c r="JM81" i="16"/>
  <c r="IY311" i="16"/>
  <c r="JM311" i="16"/>
  <c r="IY8" i="16"/>
  <c r="JM8" i="16"/>
  <c r="IY22" i="16"/>
  <c r="JM22" i="16"/>
  <c r="IY17" i="16"/>
  <c r="JM17" i="16"/>
  <c r="IY243" i="16"/>
  <c r="JM243" i="16"/>
  <c r="IY236" i="16"/>
  <c r="JM236" i="16"/>
  <c r="IY235" i="16"/>
  <c r="JM235" i="16"/>
  <c r="IY222" i="16"/>
  <c r="JM222" i="16"/>
  <c r="IY91" i="16"/>
  <c r="JM91" i="16"/>
  <c r="IY19" i="16"/>
  <c r="JM19" i="16"/>
  <c r="IY43" i="16"/>
  <c r="JM43" i="16"/>
  <c r="IY256" i="16"/>
  <c r="JM256" i="16"/>
  <c r="IY110" i="16"/>
  <c r="JM110" i="16"/>
  <c r="IY93" i="16"/>
  <c r="JM93" i="16"/>
  <c r="IY293" i="16"/>
  <c r="JM293" i="16"/>
  <c r="IY289" i="16"/>
  <c r="JM289" i="16"/>
  <c r="IY165" i="16"/>
  <c r="JM165" i="16"/>
  <c r="IY87" i="16"/>
  <c r="JM87" i="16"/>
  <c r="IY114" i="16"/>
  <c r="JM114" i="16"/>
  <c r="IY263" i="16"/>
  <c r="JM263" i="16"/>
  <c r="IY306" i="16"/>
  <c r="JM306" i="16"/>
  <c r="IY172" i="16"/>
  <c r="JM172" i="16"/>
  <c r="IY221" i="16"/>
  <c r="JM221" i="16"/>
  <c r="IY42" i="16"/>
  <c r="JM42" i="16"/>
  <c r="IY233" i="16"/>
  <c r="JM233" i="16"/>
  <c r="IY198" i="16"/>
  <c r="JM198" i="16"/>
  <c r="IY287" i="16"/>
  <c r="JM287" i="16"/>
  <c r="IY85" i="16"/>
  <c r="JM85" i="16"/>
  <c r="IY237" i="16"/>
  <c r="JM237" i="16"/>
  <c r="IY86" i="16"/>
  <c r="JM86" i="16"/>
  <c r="IY220" i="16"/>
  <c r="JM220" i="16"/>
  <c r="IY232" i="16"/>
  <c r="JM232" i="16"/>
  <c r="IY201" i="16"/>
  <c r="JM201" i="16"/>
  <c r="IY16" i="16"/>
  <c r="JM16" i="16"/>
  <c r="IY27" i="16"/>
  <c r="JM27" i="16"/>
  <c r="IY284" i="16"/>
  <c r="JM284" i="16"/>
  <c r="IY168" i="16"/>
  <c r="JM168" i="16"/>
  <c r="IY157" i="16"/>
  <c r="JM157" i="16"/>
  <c r="IY156" i="16"/>
  <c r="JM156" i="16"/>
  <c r="IY104" i="16"/>
  <c r="JM104" i="16"/>
  <c r="IY130" i="16"/>
  <c r="JM130" i="16"/>
  <c r="IY283" i="16"/>
  <c r="JM283" i="16"/>
  <c r="IY12" i="16"/>
  <c r="JM12" i="16"/>
  <c r="IY279" i="16"/>
  <c r="JM279" i="16"/>
  <c r="IY90" i="16"/>
  <c r="JM90" i="16"/>
  <c r="IY330" i="16"/>
  <c r="JM330" i="16"/>
  <c r="IY113" i="16"/>
  <c r="JM113" i="16"/>
  <c r="IY75" i="16"/>
  <c r="JM75" i="16"/>
  <c r="IY199" i="16"/>
  <c r="JM199" i="16"/>
  <c r="IY13" i="16"/>
  <c r="JM13" i="16"/>
  <c r="IY69" i="16"/>
  <c r="JM69" i="16"/>
  <c r="IY238" i="16"/>
  <c r="JM238" i="16"/>
  <c r="IY290" i="16"/>
  <c r="JM290" i="16"/>
  <c r="IY106" i="16"/>
  <c r="JM106" i="16"/>
  <c r="IY21" i="16"/>
  <c r="JM21" i="16"/>
  <c r="IY323" i="16"/>
  <c r="JM323" i="16"/>
  <c r="IY63" i="16"/>
  <c r="JM63" i="16"/>
  <c r="IY200" i="16"/>
  <c r="JM200" i="16"/>
  <c r="IY302" i="16"/>
  <c r="JM302" i="16"/>
  <c r="IY98" i="16"/>
  <c r="JM98" i="16"/>
  <c r="IY78" i="16"/>
  <c r="JM78" i="16"/>
  <c r="IY14" i="16"/>
  <c r="JM14" i="16"/>
  <c r="IY15" i="16"/>
  <c r="JM15" i="16"/>
  <c r="IY65" i="16"/>
  <c r="JM65" i="16"/>
  <c r="IY53" i="16"/>
  <c r="JM53" i="16"/>
  <c r="IY99" i="16"/>
  <c r="JM99" i="16"/>
  <c r="IY109" i="16"/>
  <c r="JM109" i="16"/>
  <c r="IY52" i="16"/>
  <c r="JM52" i="16"/>
  <c r="IY288" i="16"/>
  <c r="JM288" i="16"/>
  <c r="IY117" i="16"/>
  <c r="JM117" i="16"/>
  <c r="IY152" i="16"/>
  <c r="JM152" i="16"/>
  <c r="IY80" i="16"/>
  <c r="JM80" i="16"/>
  <c r="IY35" i="16"/>
  <c r="JM35" i="16"/>
  <c r="IY107" i="16"/>
  <c r="JM107" i="16"/>
  <c r="IY56" i="16"/>
  <c r="JM56" i="16"/>
  <c r="IY239" i="16"/>
  <c r="JM239" i="16"/>
  <c r="IY202" i="16"/>
  <c r="JM202" i="16"/>
  <c r="IY268" i="16"/>
  <c r="JM268" i="16"/>
  <c r="IY326" i="16"/>
  <c r="JM326" i="16"/>
  <c r="IY41" i="16"/>
  <c r="JM41" i="16"/>
  <c r="IY322" i="16"/>
  <c r="JM322" i="16"/>
  <c r="IY51" i="16"/>
  <c r="JM51" i="16"/>
  <c r="IY197" i="16"/>
  <c r="JM197" i="16"/>
  <c r="IY148" i="16"/>
  <c r="JM148" i="16"/>
  <c r="IY260" i="16"/>
  <c r="JM260" i="16"/>
  <c r="IY103" i="16"/>
  <c r="JM103" i="16"/>
  <c r="IY105" i="16"/>
  <c r="JM105" i="16"/>
  <c r="IY31" i="16"/>
  <c r="JM31" i="16"/>
  <c r="IY44" i="16"/>
  <c r="JM44" i="16"/>
  <c r="IY67" i="16"/>
  <c r="JM67" i="16"/>
  <c r="IY266" i="16"/>
  <c r="JM266" i="16"/>
  <c r="IY108" i="16"/>
  <c r="JM108" i="16"/>
  <c r="IY314" i="16"/>
  <c r="JM314" i="16"/>
  <c r="IY179" i="16"/>
  <c r="JM179" i="16"/>
  <c r="IY274" i="16"/>
  <c r="JM274" i="16"/>
  <c r="IY118" i="16"/>
  <c r="JM118" i="16"/>
  <c r="IY286" i="16"/>
  <c r="JM286" i="16"/>
  <c r="IY66" i="16"/>
  <c r="JM66" i="16"/>
  <c r="IY282" i="16"/>
  <c r="JM282" i="16"/>
  <c r="IY60" i="16"/>
  <c r="JM60" i="16"/>
  <c r="IY115" i="16"/>
  <c r="JM115" i="16"/>
  <c r="IY173" i="16"/>
  <c r="JM173" i="16"/>
  <c r="IY102" i="16"/>
  <c r="JM102" i="16"/>
  <c r="IY79" i="16"/>
  <c r="JM79" i="16"/>
  <c r="IY139" i="16"/>
  <c r="JM139" i="16"/>
  <c r="IY68" i="16"/>
  <c r="JM68" i="16"/>
  <c r="IY228" i="16"/>
  <c r="JM228" i="16"/>
  <c r="IY84" i="16"/>
  <c r="JM84" i="16"/>
  <c r="IY77" i="16"/>
  <c r="JM77" i="16"/>
  <c r="IY149" i="16"/>
  <c r="JM149" i="16"/>
  <c r="IY26" i="16"/>
  <c r="JM26" i="16"/>
  <c r="IY62" i="16"/>
  <c r="JM62" i="16"/>
  <c r="IY57" i="16"/>
  <c r="JM57" i="16"/>
  <c r="IY262" i="16"/>
  <c r="JM262" i="16"/>
  <c r="IY74" i="16"/>
  <c r="JM74" i="16"/>
  <c r="IY258" i="16"/>
  <c r="JM258" i="16"/>
  <c r="IY319" i="16"/>
  <c r="JM319" i="16"/>
  <c r="IY49" i="16"/>
  <c r="JM49" i="16"/>
  <c r="IY334" i="16"/>
  <c r="JM334" i="16"/>
  <c r="IY265" i="16"/>
  <c r="JM265" i="16"/>
  <c r="IY231" i="16"/>
  <c r="JM231" i="16"/>
  <c r="IY136" i="16"/>
  <c r="JM136" i="16"/>
  <c r="IY127" i="16"/>
  <c r="JM127" i="16"/>
  <c r="IY225" i="16"/>
  <c r="JM225" i="16"/>
  <c r="IY128" i="16"/>
  <c r="JM128" i="16"/>
  <c r="IY276" i="16"/>
  <c r="JM276" i="16"/>
  <c r="IY275" i="16"/>
  <c r="JM275" i="16"/>
  <c r="IY223" i="16"/>
  <c r="JM223" i="16"/>
  <c r="IY273" i="16"/>
  <c r="JM273" i="16"/>
  <c r="IY40" i="16"/>
  <c r="JM40" i="16"/>
  <c r="IY227" i="16"/>
  <c r="JM227" i="16"/>
  <c r="IY112" i="16"/>
  <c r="JM112" i="16"/>
  <c r="IY141" i="16"/>
  <c r="JM141" i="16"/>
  <c r="IY278" i="16"/>
  <c r="JM278" i="16"/>
  <c r="IY224" i="16"/>
  <c r="JM224" i="16"/>
  <c r="IY171" i="16"/>
  <c r="JM171" i="16"/>
  <c r="IY101" i="16"/>
  <c r="JM101" i="16"/>
  <c r="IY154" i="16"/>
  <c r="JM154" i="16"/>
  <c r="IY240" i="16"/>
  <c r="JM240" i="16"/>
  <c r="IY48" i="16"/>
  <c r="JM48" i="16"/>
  <c r="IY142" i="16"/>
  <c r="JM142" i="16"/>
  <c r="IY59" i="16"/>
  <c r="JM59" i="16"/>
  <c r="IY259" i="16"/>
  <c r="JM259" i="16"/>
  <c r="IY281" i="16"/>
  <c r="JM281" i="16"/>
  <c r="IY97" i="16"/>
  <c r="JM97" i="16"/>
  <c r="IY30" i="16"/>
  <c r="JM30" i="16"/>
  <c r="IY153" i="16"/>
  <c r="JM153" i="16"/>
  <c r="IY73" i="16"/>
  <c r="JM73" i="16"/>
  <c r="IY251" i="16"/>
  <c r="JM251" i="16"/>
  <c r="IY55" i="16"/>
  <c r="JM55" i="16"/>
  <c r="IY29" i="16"/>
  <c r="JM29" i="16"/>
  <c r="IY264" i="16"/>
  <c r="JM264" i="16"/>
  <c r="IY54" i="16"/>
  <c r="JM54" i="16"/>
  <c r="IY144" i="16"/>
  <c r="JM144" i="16"/>
  <c r="IY229" i="16"/>
  <c r="JM229" i="16"/>
  <c r="IY88" i="16"/>
  <c r="JM88" i="16"/>
  <c r="IY6" i="16"/>
  <c r="IY203" i="16"/>
  <c r="JM203" i="16"/>
  <c r="IY133" i="16"/>
  <c r="JM133" i="16"/>
  <c r="IY155" i="16"/>
  <c r="JM155" i="16"/>
  <c r="IY138" i="16"/>
  <c r="JM138" i="16"/>
  <c r="IY150" i="16"/>
  <c r="JM150" i="16"/>
  <c r="IY270" i="16"/>
  <c r="JM270" i="16"/>
  <c r="IY280" i="16"/>
  <c r="JM280" i="16"/>
  <c r="IY116" i="16"/>
  <c r="JM116" i="16"/>
  <c r="IY76" i="16"/>
  <c r="JM76" i="16"/>
  <c r="IY137" i="16"/>
  <c r="JM137" i="16"/>
  <c r="IY257" i="16"/>
  <c r="JM257" i="16"/>
  <c r="IY178" i="16"/>
  <c r="JM178" i="16"/>
  <c r="IY71" i="16"/>
  <c r="JM71" i="16"/>
  <c r="IY310" i="16"/>
  <c r="JM310" i="16"/>
  <c r="IY299" i="16"/>
  <c r="JM299" i="16"/>
  <c r="IY145" i="16"/>
  <c r="JM145" i="16"/>
  <c r="IY134" i="16"/>
  <c r="JM134" i="16"/>
  <c r="IY146" i="16"/>
  <c r="JM146" i="16"/>
  <c r="IY247" i="16"/>
  <c r="JM247" i="16"/>
  <c r="IY38" i="16"/>
  <c r="JM38" i="16"/>
  <c r="IY70" i="16"/>
  <c r="JM70" i="16"/>
  <c r="IY25" i="16"/>
  <c r="JM25" i="16"/>
  <c r="IY92" i="16"/>
  <c r="JM92" i="16"/>
  <c r="IY277" i="16"/>
  <c r="JM277" i="16"/>
  <c r="IY226" i="16"/>
  <c r="JM226" i="16"/>
  <c r="IY298" i="16"/>
  <c r="JM298" i="16"/>
  <c r="IY140" i="16"/>
  <c r="JM140" i="16"/>
  <c r="IY230" i="16"/>
  <c r="JM230" i="16"/>
  <c r="IY96" i="16"/>
  <c r="JM96" i="16"/>
  <c r="IY39" i="16"/>
  <c r="JM39" i="16"/>
  <c r="IY61" i="16"/>
  <c r="JM61" i="16"/>
  <c r="IY95" i="16"/>
  <c r="JM95" i="16"/>
  <c r="IY100" i="16"/>
  <c r="JM100" i="16"/>
  <c r="IY252" i="16"/>
  <c r="JM252" i="16"/>
  <c r="IY285" i="16"/>
  <c r="JM285" i="16"/>
  <c r="IY64" i="16"/>
  <c r="JM64" i="16"/>
  <c r="IY272" i="16"/>
  <c r="JM272" i="16"/>
  <c r="IY269" i="16"/>
  <c r="JM269" i="16"/>
  <c r="IY271" i="16"/>
  <c r="JM271" i="16"/>
  <c r="IY135" i="16"/>
  <c r="JM135" i="16"/>
  <c r="IY131" i="16"/>
  <c r="JM131" i="16"/>
  <c r="IY219" i="16"/>
  <c r="JM219" i="16"/>
  <c r="IY126" i="16"/>
  <c r="JM126" i="16"/>
  <c r="IY94" i="16"/>
  <c r="JM94" i="16"/>
  <c r="IY28" i="16"/>
  <c r="JM28" i="16"/>
  <c r="IY151" i="16"/>
  <c r="JM151" i="16"/>
  <c r="IY50" i="16"/>
  <c r="JM50" i="16"/>
  <c r="IY248" i="16"/>
  <c r="JM248" i="16"/>
  <c r="IY129" i="16"/>
  <c r="JM129" i="16"/>
  <c r="IY329" i="16"/>
  <c r="JM329" i="16"/>
  <c r="IY204" i="16"/>
  <c r="JM204" i="16"/>
  <c r="IY253" i="16"/>
  <c r="JM253" i="16"/>
  <c r="IY177" i="16"/>
  <c r="JM177" i="16"/>
  <c r="IY125" i="16"/>
  <c r="JM125" i="16"/>
  <c r="IY261" i="16"/>
  <c r="JM261" i="16"/>
  <c r="IY132" i="16"/>
  <c r="JM132" i="16"/>
  <c r="IY111" i="16"/>
  <c r="JM111" i="16"/>
  <c r="IY47" i="16"/>
  <c r="JM47" i="16"/>
  <c r="IY196" i="16"/>
  <c r="JM196" i="16"/>
  <c r="IY143" i="16"/>
  <c r="JM143" i="16"/>
  <c r="IY249" i="16"/>
  <c r="JM249" i="16"/>
  <c r="IY176" i="16"/>
  <c r="JM176" i="16"/>
  <c r="IY147" i="16"/>
  <c r="JM147" i="16"/>
  <c r="IY333" i="16"/>
  <c r="JM333" i="16"/>
  <c r="IY124" i="16"/>
  <c r="JM124" i="16"/>
  <c r="IY58" i="16"/>
  <c r="JM58" i="16"/>
  <c r="IY267" i="16"/>
  <c r="JM267" i="16"/>
  <c r="IY250" i="16"/>
  <c r="JM250" i="16"/>
  <c r="IY24" i="16"/>
  <c r="JM24" i="16"/>
  <c r="IY194" i="16"/>
  <c r="JM194" i="16"/>
  <c r="IY245" i="16"/>
  <c r="JM245" i="16"/>
  <c r="IY123" i="16"/>
  <c r="JM123" i="16"/>
  <c r="IY193" i="16"/>
  <c r="JM193" i="16"/>
  <c r="IY180" i="16"/>
  <c r="JM180" i="16"/>
  <c r="IY181" i="16"/>
  <c r="JM181" i="16"/>
  <c r="IY191" i="16"/>
  <c r="JM191" i="16"/>
  <c r="IY205" i="16"/>
  <c r="JM205" i="16"/>
  <c r="IY211" i="16"/>
  <c r="JM211" i="16"/>
  <c r="IY122" i="16"/>
  <c r="JM122" i="16"/>
  <c r="IY187" i="16"/>
  <c r="JM187" i="16"/>
  <c r="IY175" i="16"/>
  <c r="JM175" i="16"/>
  <c r="IY119" i="16"/>
  <c r="JM119" i="16"/>
  <c r="IY174" i="16"/>
  <c r="JM174" i="16"/>
  <c r="IY121" i="16"/>
  <c r="JM121" i="16"/>
  <c r="IY185" i="16"/>
  <c r="JM185" i="16"/>
  <c r="IY186" i="16"/>
  <c r="JM186" i="16"/>
  <c r="IY192" i="16"/>
  <c r="JM192" i="16"/>
  <c r="IY182" i="16"/>
  <c r="JM182" i="16"/>
  <c r="IY215" i="16"/>
  <c r="JM215" i="16"/>
  <c r="IY184" i="16"/>
  <c r="JM184" i="16"/>
  <c r="IY120" i="16"/>
  <c r="JM120" i="16"/>
  <c r="IY246" i="16"/>
  <c r="JM246" i="16"/>
  <c r="IY218" i="16"/>
  <c r="JM218" i="16"/>
  <c r="IY195" i="16"/>
  <c r="JM195" i="16"/>
  <c r="IY183" i="16"/>
  <c r="JM183" i="16"/>
  <c r="IY213" i="16"/>
  <c r="JM213" i="16"/>
  <c r="IY207" i="16"/>
  <c r="JM207" i="16"/>
  <c r="IY189" i="16"/>
  <c r="JM189" i="16"/>
  <c r="IY188" i="16"/>
  <c r="JM188" i="16"/>
  <c r="IY190" i="16"/>
  <c r="JM190" i="16"/>
  <c r="IY210" i="16"/>
  <c r="JM210" i="16"/>
  <c r="IY217" i="16"/>
  <c r="JM217" i="16"/>
  <c r="IY216" i="16"/>
  <c r="JM216" i="16"/>
  <c r="IY212" i="16"/>
  <c r="JM212" i="16"/>
  <c r="IY206" i="16"/>
  <c r="JM206" i="16"/>
  <c r="IY214" i="16"/>
  <c r="JM214" i="16"/>
  <c r="IY208" i="16"/>
  <c r="JM208" i="16"/>
  <c r="IY209" i="16"/>
  <c r="JM209" i="16"/>
  <c r="AS324" i="16"/>
  <c r="AT324" i="16" s="1"/>
  <c r="AS14" i="16"/>
  <c r="AT14" i="16" s="1"/>
  <c r="AS18" i="16"/>
  <c r="AT18" i="16" s="1"/>
  <c r="BA18" i="16"/>
  <c r="AS311" i="16"/>
  <c r="AT311" i="16" s="1"/>
  <c r="AS312" i="16"/>
  <c r="AT312" i="16" s="1"/>
  <c r="AS313" i="16"/>
  <c r="AT313" i="16" s="1"/>
  <c r="AS7" i="16"/>
  <c r="AT7" i="16" s="1"/>
  <c r="AS316" i="16"/>
  <c r="AT316" i="16" s="1"/>
  <c r="AS6" i="16"/>
  <c r="AT6" i="16" s="1"/>
  <c r="AS297" i="16"/>
  <c r="AT297" i="16" s="1"/>
  <c r="AS302" i="16"/>
  <c r="AT302" i="16" s="1"/>
  <c r="AS315" i="16"/>
  <c r="AT315" i="16" s="1"/>
  <c r="AS310" i="16"/>
  <c r="AT310" i="16" s="1"/>
  <c r="AS295" i="16"/>
  <c r="AT295" i="16" s="1"/>
  <c r="AS303" i="16"/>
  <c r="AT303" i="16" s="1"/>
  <c r="AS9" i="16"/>
  <c r="AT9" i="16" s="1"/>
  <c r="AS317" i="16"/>
  <c r="AT317" i="16" s="1"/>
  <c r="AS15" i="16"/>
  <c r="AT15" i="16" s="1"/>
  <c r="AS304" i="16"/>
  <c r="AT304" i="16" s="1"/>
  <c r="AS160" i="16"/>
  <c r="AT160" i="16" s="1"/>
  <c r="BA160" i="16"/>
  <c r="BE160" i="16" s="1"/>
  <c r="AS36" i="16"/>
  <c r="AT36" i="16" s="1"/>
  <c r="AS320" i="16"/>
  <c r="AT320" i="16" s="1"/>
  <c r="AS17" i="16"/>
  <c r="AT17" i="16" s="1"/>
  <c r="BA17" i="16"/>
  <c r="AS163" i="16"/>
  <c r="AT163" i="16" s="1"/>
  <c r="BA163" i="16"/>
  <c r="BE163" i="16" s="1"/>
  <c r="AS20" i="16"/>
  <c r="AT20" i="16" s="1"/>
  <c r="AS301" i="16"/>
  <c r="AT301" i="16" s="1"/>
  <c r="AS332" i="16"/>
  <c r="AT332" i="16" s="1"/>
  <c r="AS318" i="16"/>
  <c r="AT318" i="16" s="1"/>
  <c r="AS126" i="16"/>
  <c r="AT126" i="16" s="1"/>
  <c r="AS281" i="16"/>
  <c r="AT281" i="16" s="1"/>
  <c r="AS166" i="16"/>
  <c r="AT166" i="16" s="1"/>
  <c r="BA166" i="16"/>
  <c r="BE166" i="16" s="1"/>
  <c r="AS164" i="16"/>
  <c r="AT164" i="16" s="1"/>
  <c r="BA164" i="16"/>
  <c r="BE164" i="16" s="1"/>
  <c r="AS12" i="16"/>
  <c r="AT12" i="16" s="1"/>
  <c r="AS13" i="16"/>
  <c r="AT13" i="16" s="1"/>
  <c r="AS291" i="16"/>
  <c r="AT291" i="16" s="1"/>
  <c r="AS35" i="16"/>
  <c r="AT35" i="16" s="1"/>
  <c r="AS335" i="16"/>
  <c r="AT335" i="16" s="1"/>
  <c r="AS32" i="16"/>
  <c r="AT32" i="16" s="1"/>
  <c r="AS158" i="16"/>
  <c r="AT158" i="16" s="1"/>
  <c r="BA158" i="16"/>
  <c r="BE158" i="16" s="1"/>
  <c r="AS76" i="16"/>
  <c r="AT76" i="16" s="1"/>
  <c r="AS34" i="16"/>
  <c r="AT34" i="16" s="1"/>
  <c r="AS46" i="16"/>
  <c r="AT46" i="16" s="1"/>
  <c r="AS292" i="16"/>
  <c r="AT292" i="16" s="1"/>
  <c r="AS165" i="16"/>
  <c r="AT165" i="16" s="1"/>
  <c r="BA165" i="16"/>
  <c r="BE165" i="16" s="1"/>
  <c r="AS162" i="16"/>
  <c r="AT162" i="16" s="1"/>
  <c r="BA162" i="16"/>
  <c r="BE162" i="16" s="1"/>
  <c r="AS10" i="16"/>
  <c r="AT10" i="16" s="1"/>
  <c r="AS321" i="16"/>
  <c r="AT321" i="16" s="1"/>
  <c r="AS289" i="16"/>
  <c r="AT289" i="16" s="1"/>
  <c r="AS290" i="16"/>
  <c r="AT290" i="16" s="1"/>
  <c r="AS326" i="16"/>
  <c r="AT326" i="16" s="1"/>
  <c r="AS293" i="16"/>
  <c r="AT293" i="16" s="1"/>
  <c r="AS16" i="16"/>
  <c r="AT16" i="16" s="1"/>
  <c r="AS282" i="16"/>
  <c r="AT282" i="16" s="1"/>
  <c r="AS129" i="16"/>
  <c r="AT129" i="16" s="1"/>
  <c r="AS314" i="16"/>
  <c r="AT314" i="16" s="1"/>
  <c r="AS84" i="16"/>
  <c r="AT84" i="16" s="1"/>
  <c r="AS31" i="16"/>
  <c r="AT31" i="16" s="1"/>
  <c r="AS300" i="16"/>
  <c r="AT300" i="16" s="1"/>
  <c r="AS294" i="16"/>
  <c r="AT294" i="16" s="1"/>
  <c r="AS305" i="16"/>
  <c r="AT305" i="16" s="1"/>
  <c r="AS167" i="16"/>
  <c r="AT167" i="16" s="1"/>
  <c r="AS19" i="16"/>
  <c r="AT19" i="16" s="1"/>
  <c r="AS169" i="16"/>
  <c r="AT169" i="16" s="1"/>
  <c r="AS23" i="16"/>
  <c r="AT23" i="16" s="1"/>
  <c r="AS207" i="16"/>
  <c r="AS83" i="16"/>
  <c r="AT83" i="16" s="1"/>
  <c r="AS325" i="16"/>
  <c r="AT325" i="16" s="1"/>
  <c r="AS82" i="16"/>
  <c r="AT82" i="16" s="1"/>
  <c r="AS161" i="16"/>
  <c r="AT161" i="16" s="1"/>
  <c r="AS307" i="16"/>
  <c r="AT307" i="16" s="1"/>
  <c r="AS327" i="16"/>
  <c r="AT327" i="16" s="1"/>
  <c r="AS308" i="16"/>
  <c r="AT308" i="16" s="1"/>
  <c r="AS11" i="16"/>
  <c r="AT11" i="16" s="1"/>
  <c r="AS331" i="16"/>
  <c r="AT331" i="16" s="1"/>
  <c r="AS159" i="16"/>
  <c r="AT159" i="16" s="1"/>
  <c r="AS296" i="16"/>
  <c r="AT296" i="16" s="1"/>
  <c r="AS328" i="16"/>
  <c r="AT328" i="16" s="1"/>
  <c r="AS170" i="16"/>
  <c r="AT170" i="16" s="1"/>
  <c r="AS89" i="16"/>
  <c r="AT89" i="16" s="1"/>
  <c r="AS234" i="16"/>
  <c r="AT234" i="16" s="1"/>
  <c r="AS242" i="16"/>
  <c r="AT242" i="16" s="1"/>
  <c r="AS309" i="16"/>
  <c r="AT309" i="16" s="1"/>
  <c r="AS254" i="16"/>
  <c r="AT254" i="16" s="1"/>
  <c r="AS72" i="16"/>
  <c r="AT72" i="16" s="1"/>
  <c r="AS37" i="16"/>
  <c r="AT37" i="16" s="1"/>
  <c r="AS45" i="16"/>
  <c r="AT45" i="16" s="1"/>
  <c r="AS244" i="16"/>
  <c r="AT244" i="16" s="1"/>
  <c r="AS241" i="16"/>
  <c r="AT241" i="16" s="1"/>
  <c r="AS255" i="16"/>
  <c r="AT255" i="16" s="1"/>
  <c r="AS81" i="16"/>
  <c r="AT81" i="16" s="1"/>
  <c r="AS8" i="16"/>
  <c r="AT8" i="16" s="1"/>
  <c r="AS22" i="16"/>
  <c r="AT22" i="16" s="1"/>
  <c r="AS243" i="16"/>
  <c r="AT243" i="16" s="1"/>
  <c r="AS236" i="16"/>
  <c r="AT236" i="16" s="1"/>
  <c r="AS235" i="16"/>
  <c r="AT235" i="16" s="1"/>
  <c r="AS222" i="16"/>
  <c r="AT222" i="16" s="1"/>
  <c r="AS91" i="16"/>
  <c r="AT91" i="16" s="1"/>
  <c r="AS43" i="16"/>
  <c r="AT43" i="16" s="1"/>
  <c r="AS256" i="16"/>
  <c r="AT256" i="16" s="1"/>
  <c r="AS110" i="16"/>
  <c r="AT110" i="16" s="1"/>
  <c r="AS93" i="16"/>
  <c r="AT93" i="16" s="1"/>
  <c r="AS87" i="16"/>
  <c r="AT87" i="16" s="1"/>
  <c r="AS114" i="16"/>
  <c r="AT114" i="16" s="1"/>
  <c r="AS263" i="16"/>
  <c r="AT263" i="16" s="1"/>
  <c r="AS306" i="16"/>
  <c r="AT306" i="16" s="1"/>
  <c r="AS172" i="16"/>
  <c r="AT172" i="16" s="1"/>
  <c r="AS221" i="16"/>
  <c r="AT221" i="16" s="1"/>
  <c r="AS42" i="16"/>
  <c r="AT42" i="16" s="1"/>
  <c r="AS233" i="16"/>
  <c r="AT233" i="16" s="1"/>
  <c r="AS198" i="16"/>
  <c r="AT198" i="16" s="1"/>
  <c r="AS287" i="16"/>
  <c r="AT287" i="16" s="1"/>
  <c r="AS85" i="16"/>
  <c r="AT85" i="16" s="1"/>
  <c r="AS237" i="16"/>
  <c r="AT237" i="16" s="1"/>
  <c r="AS86" i="16"/>
  <c r="AT86" i="16" s="1"/>
  <c r="AS220" i="16"/>
  <c r="AT220" i="16" s="1"/>
  <c r="AS232" i="16"/>
  <c r="AT232" i="16" s="1"/>
  <c r="AS201" i="16"/>
  <c r="AT201" i="16" s="1"/>
  <c r="AS27" i="16"/>
  <c r="AT27" i="16" s="1"/>
  <c r="AS284" i="16"/>
  <c r="AT284" i="16" s="1"/>
  <c r="AS168" i="16"/>
  <c r="AT168" i="16" s="1"/>
  <c r="AS157" i="16"/>
  <c r="AS156" i="16"/>
  <c r="AT156" i="16" s="1"/>
  <c r="AS104" i="16"/>
  <c r="AT104" i="16" s="1"/>
  <c r="AS130" i="16"/>
  <c r="AT130" i="16" s="1"/>
  <c r="AS283" i="16"/>
  <c r="AT283" i="16" s="1"/>
  <c r="AS279" i="16"/>
  <c r="AT279" i="16" s="1"/>
  <c r="AS90" i="16"/>
  <c r="AT90" i="16" s="1"/>
  <c r="AS330" i="16"/>
  <c r="AT330" i="16" s="1"/>
  <c r="AS113" i="16"/>
  <c r="AT113" i="16" s="1"/>
  <c r="AS75" i="16"/>
  <c r="AT75" i="16" s="1"/>
  <c r="AS199" i="16"/>
  <c r="AT199" i="16" s="1"/>
  <c r="AS69" i="16"/>
  <c r="AT69" i="16" s="1"/>
  <c r="AS238" i="16"/>
  <c r="AT238" i="16" s="1"/>
  <c r="AS106" i="16"/>
  <c r="AT106" i="16" s="1"/>
  <c r="AS21" i="16"/>
  <c r="AT21" i="16" s="1"/>
  <c r="AS323" i="16"/>
  <c r="AT323" i="16" s="1"/>
  <c r="AS63" i="16"/>
  <c r="AT63" i="16" s="1"/>
  <c r="AS200" i="16"/>
  <c r="AT200" i="16" s="1"/>
  <c r="AS98" i="16"/>
  <c r="AT98" i="16" s="1"/>
  <c r="AS78" i="16"/>
  <c r="AT78" i="16" s="1"/>
  <c r="AS65" i="16"/>
  <c r="AT65" i="16" s="1"/>
  <c r="AS53" i="16"/>
  <c r="AT53" i="16" s="1"/>
  <c r="AS99" i="16"/>
  <c r="AT99" i="16" s="1"/>
  <c r="AS109" i="16"/>
  <c r="AT109" i="16" s="1"/>
  <c r="AS52" i="16"/>
  <c r="AT52" i="16" s="1"/>
  <c r="AS288" i="16"/>
  <c r="AT288" i="16" s="1"/>
  <c r="AS117" i="16"/>
  <c r="AT117" i="16" s="1"/>
  <c r="AS152" i="16"/>
  <c r="AT152" i="16" s="1"/>
  <c r="AS80" i="16"/>
  <c r="AT80" i="16" s="1"/>
  <c r="AS107" i="16"/>
  <c r="AT107" i="16" s="1"/>
  <c r="AS56" i="16"/>
  <c r="AT56" i="16" s="1"/>
  <c r="AS239" i="16"/>
  <c r="AT239" i="16" s="1"/>
  <c r="AS202" i="16"/>
  <c r="AT202" i="16" s="1"/>
  <c r="AS268" i="16"/>
  <c r="AT268" i="16" s="1"/>
  <c r="AS41" i="16"/>
  <c r="AT41" i="16" s="1"/>
  <c r="AS322" i="16"/>
  <c r="AT322" i="16" s="1"/>
  <c r="AS51" i="16"/>
  <c r="AT51" i="16" s="1"/>
  <c r="AS197" i="16"/>
  <c r="AT197" i="16" s="1"/>
  <c r="AS148" i="16"/>
  <c r="AT148" i="16" s="1"/>
  <c r="AS260" i="16"/>
  <c r="AT260" i="16" s="1"/>
  <c r="AS103" i="16"/>
  <c r="AT103" i="16" s="1"/>
  <c r="AS105" i="16"/>
  <c r="AT105" i="16" s="1"/>
  <c r="AS44" i="16"/>
  <c r="AT44" i="16" s="1"/>
  <c r="AS67" i="16"/>
  <c r="AT67" i="16" s="1"/>
  <c r="AS266" i="16"/>
  <c r="AT266" i="16" s="1"/>
  <c r="AS108" i="16"/>
  <c r="AT108" i="16" s="1"/>
  <c r="AS179" i="16"/>
  <c r="AT179" i="16" s="1"/>
  <c r="AS274" i="16"/>
  <c r="AT274" i="16" s="1"/>
  <c r="AS118" i="16"/>
  <c r="AT118" i="16" s="1"/>
  <c r="AS286" i="16"/>
  <c r="AT286" i="16" s="1"/>
  <c r="AS66" i="16"/>
  <c r="AT66" i="16" s="1"/>
  <c r="AS60" i="16"/>
  <c r="AT60" i="16" s="1"/>
  <c r="AS115" i="16"/>
  <c r="AT115" i="16" s="1"/>
  <c r="AS173" i="16"/>
  <c r="AT173" i="16" s="1"/>
  <c r="AS102" i="16"/>
  <c r="AT102" i="16" s="1"/>
  <c r="AS79" i="16"/>
  <c r="AT79" i="16" s="1"/>
  <c r="AS139" i="16"/>
  <c r="AT139" i="16" s="1"/>
  <c r="AS68" i="16"/>
  <c r="AT68" i="16" s="1"/>
  <c r="AS228" i="16"/>
  <c r="AT228" i="16" s="1"/>
  <c r="AS77" i="16"/>
  <c r="AT77" i="16" s="1"/>
  <c r="AS149" i="16"/>
  <c r="AT149" i="16" s="1"/>
  <c r="AS26" i="16"/>
  <c r="AT26" i="16" s="1"/>
  <c r="AS62" i="16"/>
  <c r="AT62" i="16" s="1"/>
  <c r="AS57" i="16"/>
  <c r="AT57" i="16" s="1"/>
  <c r="AS262" i="16"/>
  <c r="AT262" i="16" s="1"/>
  <c r="AS74" i="16"/>
  <c r="AT74" i="16" s="1"/>
  <c r="AS258" i="16"/>
  <c r="AT258" i="16" s="1"/>
  <c r="AS319" i="16"/>
  <c r="AT319" i="16" s="1"/>
  <c r="AS49" i="16"/>
  <c r="AT49" i="16" s="1"/>
  <c r="AS334" i="16"/>
  <c r="AT334" i="16" s="1"/>
  <c r="AS265" i="16"/>
  <c r="AT265" i="16" s="1"/>
  <c r="AS231" i="16"/>
  <c r="AT231" i="16" s="1"/>
  <c r="AS136" i="16"/>
  <c r="AT136" i="16" s="1"/>
  <c r="AS127" i="16"/>
  <c r="AT127" i="16" s="1"/>
  <c r="AS225" i="16"/>
  <c r="AT225" i="16" s="1"/>
  <c r="AS128" i="16"/>
  <c r="AT128" i="16" s="1"/>
  <c r="AS276" i="16"/>
  <c r="AT276" i="16" s="1"/>
  <c r="AS275" i="16"/>
  <c r="AT275" i="16" s="1"/>
  <c r="AS223" i="16"/>
  <c r="AT223" i="16" s="1"/>
  <c r="AS273" i="16"/>
  <c r="AT273" i="16" s="1"/>
  <c r="AS40" i="16"/>
  <c r="AT40" i="16" s="1"/>
  <c r="AS227" i="16"/>
  <c r="AT227" i="16" s="1"/>
  <c r="AS112" i="16"/>
  <c r="AT112" i="16" s="1"/>
  <c r="AS141" i="16"/>
  <c r="AT141" i="16" s="1"/>
  <c r="AS278" i="16"/>
  <c r="AT278" i="16" s="1"/>
  <c r="AS224" i="16"/>
  <c r="AT224" i="16" s="1"/>
  <c r="AS171" i="16"/>
  <c r="AT171" i="16" s="1"/>
  <c r="AS101" i="16"/>
  <c r="AT101" i="16" s="1"/>
  <c r="AS154" i="16"/>
  <c r="AT154" i="16" s="1"/>
  <c r="AS240" i="16"/>
  <c r="AT240" i="16" s="1"/>
  <c r="AS48" i="16"/>
  <c r="AT48" i="16" s="1"/>
  <c r="AS142" i="16"/>
  <c r="AT142" i="16" s="1"/>
  <c r="AS59" i="16"/>
  <c r="AT59" i="16" s="1"/>
  <c r="AS259" i="16"/>
  <c r="AT259" i="16" s="1"/>
  <c r="AS97" i="16"/>
  <c r="AT97" i="16" s="1"/>
  <c r="AS30" i="16"/>
  <c r="AT30" i="16" s="1"/>
  <c r="AS153" i="16"/>
  <c r="AT153" i="16" s="1"/>
  <c r="AS73" i="16"/>
  <c r="AT73" i="16" s="1"/>
  <c r="AS251" i="16"/>
  <c r="AT251" i="16" s="1"/>
  <c r="AS55" i="16"/>
  <c r="AT55" i="16" s="1"/>
  <c r="AS29" i="16"/>
  <c r="AT29" i="16" s="1"/>
  <c r="AS264" i="16"/>
  <c r="AT264" i="16" s="1"/>
  <c r="AS54" i="16"/>
  <c r="AT54" i="16" s="1"/>
  <c r="AS144" i="16"/>
  <c r="AT144" i="16" s="1"/>
  <c r="AS229" i="16"/>
  <c r="AT229" i="16" s="1"/>
  <c r="AS88" i="16"/>
  <c r="AT88" i="16" s="1"/>
  <c r="AS203" i="16"/>
  <c r="AT203" i="16" s="1"/>
  <c r="AS133" i="16"/>
  <c r="AT133" i="16" s="1"/>
  <c r="AS155" i="16"/>
  <c r="AT155" i="16" s="1"/>
  <c r="AS138" i="16"/>
  <c r="AT138" i="16" s="1"/>
  <c r="AS150" i="16"/>
  <c r="AT150" i="16" s="1"/>
  <c r="AS270" i="16"/>
  <c r="AT270" i="16" s="1"/>
  <c r="AS280" i="16"/>
  <c r="AT280" i="16" s="1"/>
  <c r="AS116" i="16"/>
  <c r="AT116" i="16" s="1"/>
  <c r="AS137" i="16"/>
  <c r="AT137" i="16" s="1"/>
  <c r="AS257" i="16"/>
  <c r="AT257" i="16" s="1"/>
  <c r="AS178" i="16"/>
  <c r="AT178" i="16" s="1"/>
  <c r="AS71" i="16"/>
  <c r="AT71" i="16" s="1"/>
  <c r="AS299" i="16"/>
  <c r="AT299" i="16" s="1"/>
  <c r="AS145" i="16"/>
  <c r="AT145" i="16" s="1"/>
  <c r="AS134" i="16"/>
  <c r="AT134" i="16" s="1"/>
  <c r="AS146" i="16"/>
  <c r="AT146" i="16" s="1"/>
  <c r="AS247" i="16"/>
  <c r="AT247" i="16" s="1"/>
  <c r="AS38" i="16"/>
  <c r="AT38" i="16" s="1"/>
  <c r="AS70" i="16"/>
  <c r="AT70" i="16" s="1"/>
  <c r="AS25" i="16"/>
  <c r="AT25" i="16" s="1"/>
  <c r="AS92" i="16"/>
  <c r="AT92" i="16" s="1"/>
  <c r="AS277" i="16"/>
  <c r="AT277" i="16" s="1"/>
  <c r="AS226" i="16"/>
  <c r="AT226" i="16" s="1"/>
  <c r="AS298" i="16"/>
  <c r="AT298" i="16" s="1"/>
  <c r="AS140" i="16"/>
  <c r="AT140" i="16" s="1"/>
  <c r="AS230" i="16"/>
  <c r="AT230" i="16" s="1"/>
  <c r="AS96" i="16"/>
  <c r="AT96" i="16" s="1"/>
  <c r="AS39" i="16"/>
  <c r="AT39" i="16" s="1"/>
  <c r="AS61" i="16"/>
  <c r="AT61" i="16" s="1"/>
  <c r="AS95" i="16"/>
  <c r="AT95" i="16" s="1"/>
  <c r="AS100" i="16"/>
  <c r="AT100" i="16" s="1"/>
  <c r="AS252" i="16"/>
  <c r="AT252" i="16" s="1"/>
  <c r="AS285" i="16"/>
  <c r="AT285" i="16" s="1"/>
  <c r="AS64" i="16"/>
  <c r="AT64" i="16" s="1"/>
  <c r="AS272" i="16"/>
  <c r="AT272" i="16" s="1"/>
  <c r="AS269" i="16"/>
  <c r="AT269" i="16" s="1"/>
  <c r="AS271" i="16"/>
  <c r="AT271" i="16" s="1"/>
  <c r="AS135" i="16"/>
  <c r="AT135" i="16" s="1"/>
  <c r="AS131" i="16"/>
  <c r="AT131" i="16" s="1"/>
  <c r="AS219" i="16"/>
  <c r="AT219" i="16" s="1"/>
  <c r="AS94" i="16"/>
  <c r="AT94" i="16" s="1"/>
  <c r="AS28" i="16"/>
  <c r="AT28" i="16" s="1"/>
  <c r="AS151" i="16"/>
  <c r="AT151" i="16" s="1"/>
  <c r="AS50" i="16"/>
  <c r="AT50" i="16" s="1"/>
  <c r="AS248" i="16"/>
  <c r="AT248" i="16" s="1"/>
  <c r="AS329" i="16"/>
  <c r="AT329" i="16" s="1"/>
  <c r="AS204" i="16"/>
  <c r="AS253" i="16"/>
  <c r="AT253" i="16" s="1"/>
  <c r="AS177" i="16"/>
  <c r="AT177" i="16" s="1"/>
  <c r="AS125" i="16"/>
  <c r="AT125" i="16" s="1"/>
  <c r="AS261" i="16"/>
  <c r="AT261" i="16" s="1"/>
  <c r="AS132" i="16"/>
  <c r="AT132" i="16" s="1"/>
  <c r="AS111" i="16"/>
  <c r="AT111" i="16" s="1"/>
  <c r="AS47" i="16"/>
  <c r="AT47" i="16" s="1"/>
  <c r="AS196" i="16"/>
  <c r="AT196" i="16" s="1"/>
  <c r="AS143" i="16"/>
  <c r="AT143" i="16" s="1"/>
  <c r="AS249" i="16"/>
  <c r="AT249" i="16" s="1"/>
  <c r="AS176" i="16"/>
  <c r="AT176" i="16" s="1"/>
  <c r="AS147" i="16"/>
  <c r="AS333" i="16"/>
  <c r="AT333" i="16" s="1"/>
  <c r="AS124" i="16"/>
  <c r="AS58" i="16"/>
  <c r="AT58" i="16" s="1"/>
  <c r="AS267" i="16"/>
  <c r="AT267" i="16" s="1"/>
  <c r="AS250" i="16"/>
  <c r="AT250" i="16" s="1"/>
  <c r="AS24" i="16"/>
  <c r="AT24" i="16" s="1"/>
  <c r="AS194" i="16"/>
  <c r="AS245" i="16"/>
  <c r="AT245" i="16" s="1"/>
  <c r="AS123" i="16"/>
  <c r="AS193" i="16"/>
  <c r="AS180" i="16"/>
  <c r="AS181" i="16"/>
  <c r="AS191" i="16"/>
  <c r="AS205" i="16"/>
  <c r="AT205" i="16" s="1"/>
  <c r="AS211" i="16"/>
  <c r="AS122" i="16"/>
  <c r="AS187" i="16"/>
  <c r="AS175" i="16"/>
  <c r="AS119" i="16"/>
  <c r="AS174" i="16"/>
  <c r="AS121" i="16"/>
  <c r="AS185" i="16"/>
  <c r="AS186" i="16"/>
  <c r="AS192" i="16"/>
  <c r="AS182" i="16"/>
  <c r="AS215" i="16"/>
  <c r="AS184" i="16"/>
  <c r="AS120" i="16"/>
  <c r="AS246" i="16"/>
  <c r="AS218" i="16"/>
  <c r="AS195" i="16"/>
  <c r="AS183" i="16"/>
  <c r="AS213" i="16"/>
  <c r="AS189" i="16"/>
  <c r="AS188" i="16"/>
  <c r="AS190" i="16"/>
  <c r="AS210" i="16"/>
  <c r="AS217" i="16"/>
  <c r="AS216" i="16"/>
  <c r="AS212" i="16"/>
  <c r="AS206" i="16"/>
  <c r="AS214" i="16"/>
  <c r="AS208" i="16"/>
  <c r="AS209" i="16"/>
  <c r="BA159" i="16"/>
  <c r="BE159" i="16" s="1"/>
  <c r="BA161" i="16"/>
  <c r="BE161" i="16" s="1"/>
  <c r="SQ324" i="16"/>
  <c r="SQ14" i="16"/>
  <c r="SQ18" i="16"/>
  <c r="SQ157" i="16"/>
  <c r="SQ311" i="16"/>
  <c r="SQ312" i="16"/>
  <c r="SQ313" i="16"/>
  <c r="SQ7" i="16"/>
  <c r="SQ316" i="16"/>
  <c r="SQ6" i="16"/>
  <c r="SQ297" i="16"/>
  <c r="SQ33" i="16"/>
  <c r="SQ302" i="16"/>
  <c r="SQ315" i="16"/>
  <c r="SQ310" i="16"/>
  <c r="SQ295" i="16"/>
  <c r="SQ303" i="16"/>
  <c r="SQ9" i="16"/>
  <c r="SQ317" i="16"/>
  <c r="SQ15" i="16"/>
  <c r="SQ304" i="16"/>
  <c r="SQ160" i="16"/>
  <c r="SQ36" i="16"/>
  <c r="SQ320" i="16"/>
  <c r="SQ17" i="16"/>
  <c r="SQ163" i="16"/>
  <c r="SQ20" i="16"/>
  <c r="SQ301" i="16"/>
  <c r="SQ332" i="16"/>
  <c r="SQ318" i="16"/>
  <c r="SQ126" i="16"/>
  <c r="SQ281" i="16"/>
  <c r="SQ166" i="16"/>
  <c r="SQ164" i="16"/>
  <c r="SQ12" i="16"/>
  <c r="SQ13" i="16"/>
  <c r="SQ291" i="16"/>
  <c r="SQ32" i="16"/>
  <c r="SQ35" i="16"/>
  <c r="SQ335" i="16"/>
  <c r="SQ158" i="16"/>
  <c r="SQ34" i="16"/>
  <c r="SQ46" i="16"/>
  <c r="SQ76" i="16"/>
  <c r="SQ292" i="16"/>
  <c r="SQ165" i="16"/>
  <c r="SQ162" i="16"/>
  <c r="SQ10" i="16"/>
  <c r="SQ321" i="16"/>
  <c r="SQ289" i="16"/>
  <c r="SQ290" i="16"/>
  <c r="SQ293" i="16"/>
  <c r="SQ326" i="16"/>
  <c r="SQ16" i="16"/>
  <c r="SQ282" i="16"/>
  <c r="SQ31" i="16"/>
  <c r="SQ84" i="16"/>
  <c r="SQ129" i="16"/>
  <c r="SQ147" i="16"/>
  <c r="SQ294" i="16"/>
  <c r="SQ300" i="16"/>
  <c r="SQ305" i="16"/>
  <c r="SQ314" i="16"/>
  <c r="SQ167" i="16"/>
  <c r="SQ19" i="16"/>
  <c r="SQ169" i="16"/>
  <c r="SQ23" i="16"/>
  <c r="SQ8" i="16"/>
  <c r="SQ11" i="16"/>
  <c r="SQ21" i="16"/>
  <c r="SQ22" i="16"/>
  <c r="SQ24" i="16"/>
  <c r="SQ25" i="16"/>
  <c r="SQ26" i="16"/>
  <c r="SQ27" i="16"/>
  <c r="SQ28" i="16"/>
  <c r="SQ29" i="16"/>
  <c r="SQ30" i="16"/>
  <c r="SQ37" i="16"/>
  <c r="SQ38" i="16"/>
  <c r="SQ39" i="16"/>
  <c r="SQ40" i="16"/>
  <c r="SQ41" i="16"/>
  <c r="SQ42" i="16"/>
  <c r="SQ43" i="16"/>
  <c r="SQ44" i="16"/>
  <c r="SQ45" i="16"/>
  <c r="SQ47" i="16"/>
  <c r="SQ48" i="16"/>
  <c r="SQ49" i="16"/>
  <c r="SQ50" i="16"/>
  <c r="SQ51" i="16"/>
  <c r="SQ52" i="16"/>
  <c r="SQ53" i="16"/>
  <c r="SQ54" i="16"/>
  <c r="SQ55" i="16"/>
  <c r="SQ56" i="16"/>
  <c r="SQ57" i="16"/>
  <c r="SQ58" i="16"/>
  <c r="SQ59" i="16"/>
  <c r="SQ60" i="16"/>
  <c r="SQ61" i="16"/>
  <c r="SQ62" i="16"/>
  <c r="SQ63" i="16"/>
  <c r="SQ64" i="16"/>
  <c r="SQ65" i="16"/>
  <c r="SQ66" i="16"/>
  <c r="SQ67" i="16"/>
  <c r="SQ68" i="16"/>
  <c r="SQ69" i="16"/>
  <c r="SQ70" i="16"/>
  <c r="SQ71" i="16"/>
  <c r="SQ72" i="16"/>
  <c r="SQ73" i="16"/>
  <c r="SQ74" i="16"/>
  <c r="SQ75" i="16"/>
  <c r="SQ77" i="16"/>
  <c r="SQ78" i="16"/>
  <c r="SQ79" i="16"/>
  <c r="SQ80" i="16"/>
  <c r="SQ81" i="16"/>
  <c r="SQ82" i="16"/>
  <c r="SQ83" i="16"/>
  <c r="SQ85" i="16"/>
  <c r="SQ86" i="16"/>
  <c r="SQ87" i="16"/>
  <c r="SQ88" i="16"/>
  <c r="SQ89" i="16"/>
  <c r="SQ90" i="16"/>
  <c r="SQ91" i="16"/>
  <c r="SQ92" i="16"/>
  <c r="SQ93" i="16"/>
  <c r="SQ253" i="16"/>
  <c r="SQ254" i="16"/>
  <c r="SQ255" i="16"/>
  <c r="SQ256" i="16"/>
  <c r="SQ257" i="16"/>
  <c r="SQ258" i="16"/>
  <c r="SQ259" i="16"/>
  <c r="SQ260" i="16"/>
  <c r="SQ261" i="16"/>
  <c r="SQ262" i="16"/>
  <c r="SQ263" i="16"/>
  <c r="SQ264" i="16"/>
  <c r="SQ265" i="16"/>
  <c r="SQ266" i="16"/>
  <c r="SQ267" i="16"/>
  <c r="SQ268" i="16"/>
  <c r="SQ269" i="16"/>
  <c r="SQ270" i="16"/>
  <c r="SQ271" i="16"/>
  <c r="SQ272" i="16"/>
  <c r="SQ273" i="16"/>
  <c r="SQ274" i="16"/>
  <c r="SQ275" i="16"/>
  <c r="SQ276" i="16"/>
  <c r="SQ277" i="16"/>
  <c r="SQ278" i="16"/>
  <c r="SQ279" i="16"/>
  <c r="SQ280" i="16"/>
  <c r="SQ94" i="16"/>
  <c r="SQ95" i="16"/>
  <c r="SQ96" i="16"/>
  <c r="SQ97" i="16"/>
  <c r="SQ98" i="16"/>
  <c r="SQ99" i="16"/>
  <c r="SQ100" i="16"/>
  <c r="SQ101" i="16"/>
  <c r="SQ102" i="16"/>
  <c r="SQ103" i="16"/>
  <c r="SQ104" i="16"/>
  <c r="SQ105" i="16"/>
  <c r="SQ106" i="16"/>
  <c r="SQ107" i="16"/>
  <c r="SQ108" i="16"/>
  <c r="SQ109" i="16"/>
  <c r="SQ110" i="16"/>
  <c r="SQ111" i="16"/>
  <c r="SQ112" i="16"/>
  <c r="SQ113" i="16"/>
  <c r="SQ114" i="16"/>
  <c r="SQ115" i="16"/>
  <c r="SQ116" i="16"/>
  <c r="SQ117" i="16"/>
  <c r="SQ118" i="16"/>
  <c r="SQ119" i="16"/>
  <c r="SQ120" i="16"/>
  <c r="SQ121" i="16"/>
  <c r="SQ122" i="16"/>
  <c r="SQ123" i="16"/>
  <c r="SQ124" i="16"/>
  <c r="SQ125" i="16"/>
  <c r="SQ127" i="16"/>
  <c r="SQ128" i="16"/>
  <c r="SQ130" i="16"/>
  <c r="SQ131" i="16"/>
  <c r="SQ132" i="16"/>
  <c r="SQ133" i="16"/>
  <c r="SQ134" i="16"/>
  <c r="SQ135" i="16"/>
  <c r="SQ136" i="16"/>
  <c r="SQ137" i="16"/>
  <c r="SQ138" i="16"/>
  <c r="SQ139" i="16"/>
  <c r="SQ140" i="16"/>
  <c r="SQ141" i="16"/>
  <c r="SQ142" i="16"/>
  <c r="SQ143" i="16"/>
  <c r="SQ144" i="16"/>
  <c r="SQ145" i="16"/>
  <c r="SQ146" i="16"/>
  <c r="SQ148" i="16"/>
  <c r="SQ149" i="16"/>
  <c r="SQ150" i="16"/>
  <c r="SQ151" i="16"/>
  <c r="SQ152" i="16"/>
  <c r="SQ153" i="16"/>
  <c r="SQ154" i="16"/>
  <c r="SQ155" i="16"/>
  <c r="SQ156" i="16"/>
  <c r="SQ159" i="16"/>
  <c r="SQ161" i="16"/>
  <c r="SQ168" i="16"/>
  <c r="SQ170" i="16"/>
  <c r="SQ171" i="16"/>
  <c r="SQ172" i="16"/>
  <c r="SQ173" i="16"/>
  <c r="SQ174" i="16"/>
  <c r="SQ175" i="16"/>
  <c r="SQ176" i="16"/>
  <c r="SQ177" i="16"/>
  <c r="SQ178" i="16"/>
  <c r="SQ179" i="16"/>
  <c r="SQ180" i="16"/>
  <c r="SQ181" i="16"/>
  <c r="SQ182" i="16"/>
  <c r="SQ183" i="16"/>
  <c r="SQ184" i="16"/>
  <c r="SQ185" i="16"/>
  <c r="SQ186" i="16"/>
  <c r="SQ187" i="16"/>
  <c r="SQ188" i="16"/>
  <c r="SQ189" i="16"/>
  <c r="SQ190" i="16"/>
  <c r="SQ191" i="16"/>
  <c r="SQ192" i="16"/>
  <c r="SQ193" i="16"/>
  <c r="SQ194" i="16"/>
  <c r="SQ195" i="16"/>
  <c r="SQ196" i="16"/>
  <c r="SQ197" i="16"/>
  <c r="SQ198" i="16"/>
  <c r="SQ199" i="16"/>
  <c r="SQ200" i="16"/>
  <c r="SQ201" i="16"/>
  <c r="SQ202" i="16"/>
  <c r="SQ203" i="16"/>
  <c r="SQ204" i="16"/>
  <c r="SQ205" i="16"/>
  <c r="SQ206" i="16"/>
  <c r="SQ207" i="16"/>
  <c r="SQ208" i="16"/>
  <c r="SQ209" i="16"/>
  <c r="SQ210" i="16"/>
  <c r="SQ211" i="16"/>
  <c r="SQ212" i="16"/>
  <c r="SQ213" i="16"/>
  <c r="SQ214" i="16"/>
  <c r="SQ215" i="16"/>
  <c r="SQ216" i="16"/>
  <c r="SQ217" i="16"/>
  <c r="SQ218" i="16"/>
  <c r="SQ283" i="16"/>
  <c r="SQ284" i="16"/>
  <c r="SQ285" i="16"/>
  <c r="SQ286" i="16"/>
  <c r="SQ287" i="16"/>
  <c r="SQ288" i="16"/>
  <c r="SQ296" i="16"/>
  <c r="SQ298" i="16"/>
  <c r="SQ299" i="16"/>
  <c r="SQ306" i="16"/>
  <c r="SQ307" i="16"/>
  <c r="SQ308" i="16"/>
  <c r="SQ309" i="16"/>
  <c r="SQ319" i="16"/>
  <c r="SQ322" i="16"/>
  <c r="SQ325" i="16"/>
  <c r="SQ327" i="16"/>
  <c r="SQ328" i="16"/>
  <c r="SQ329" i="16"/>
  <c r="SQ330" i="16"/>
  <c r="SQ331" i="16"/>
  <c r="SQ333" i="16"/>
  <c r="SQ334" i="16"/>
  <c r="SQ219" i="16"/>
  <c r="SQ220" i="16"/>
  <c r="SQ221" i="16"/>
  <c r="SQ222" i="16"/>
  <c r="SQ223" i="16"/>
  <c r="SQ224" i="16"/>
  <c r="SQ225" i="16"/>
  <c r="SQ226" i="16"/>
  <c r="SQ227" i="16"/>
  <c r="SQ228" i="16"/>
  <c r="SQ229" i="16"/>
  <c r="SQ230" i="16"/>
  <c r="SQ231" i="16"/>
  <c r="SQ232" i="16"/>
  <c r="SQ233" i="16"/>
  <c r="SQ234" i="16"/>
  <c r="SQ235" i="16"/>
  <c r="SQ236" i="16"/>
  <c r="SQ237" i="16"/>
  <c r="SQ238" i="16"/>
  <c r="SQ239" i="16"/>
  <c r="SQ240" i="16"/>
  <c r="SQ241" i="16"/>
  <c r="SQ242" i="16"/>
  <c r="SQ243" i="16"/>
  <c r="SQ244" i="16"/>
  <c r="SQ245" i="16"/>
  <c r="SQ246" i="16"/>
  <c r="SQ247" i="16"/>
  <c r="SQ248" i="16"/>
  <c r="SQ249" i="16"/>
  <c r="SQ250" i="16"/>
  <c r="SQ251" i="16"/>
  <c r="SQ252" i="16"/>
  <c r="SQ323" i="16"/>
  <c r="CD7" i="16"/>
  <c r="CD8" i="16"/>
  <c r="CD9" i="16"/>
  <c r="CD10" i="16"/>
  <c r="CD11" i="16"/>
  <c r="CD12" i="16"/>
  <c r="CD13" i="16"/>
  <c r="CD14" i="16"/>
  <c r="CD15" i="16"/>
  <c r="CD16" i="16"/>
  <c r="CD17" i="16"/>
  <c r="CD18" i="16"/>
  <c r="CD19" i="16"/>
  <c r="CD20" i="16"/>
  <c r="CD21" i="16"/>
  <c r="CD22" i="16"/>
  <c r="CD23" i="16"/>
  <c r="CD24" i="16"/>
  <c r="CD25" i="16"/>
  <c r="CD26" i="16"/>
  <c r="CD27" i="16"/>
  <c r="CD28" i="16"/>
  <c r="CD29" i="16"/>
  <c r="CD30" i="16"/>
  <c r="CD31" i="16"/>
  <c r="CD32" i="16"/>
  <c r="CD33" i="16"/>
  <c r="CD34" i="16"/>
  <c r="CD35" i="16"/>
  <c r="CD36" i="16"/>
  <c r="CD37" i="16"/>
  <c r="CD38" i="16"/>
  <c r="CD39" i="16"/>
  <c r="CD40" i="16"/>
  <c r="CD41" i="16"/>
  <c r="CD42" i="16"/>
  <c r="CD43" i="16"/>
  <c r="CD44" i="16"/>
  <c r="CD45" i="16"/>
  <c r="CD46" i="16"/>
  <c r="CD47" i="16"/>
  <c r="CD48" i="16"/>
  <c r="CD49" i="16"/>
  <c r="CD50" i="16"/>
  <c r="CD51" i="16"/>
  <c r="CD52" i="16"/>
  <c r="CD53" i="16"/>
  <c r="CD54" i="16"/>
  <c r="CD55" i="16"/>
  <c r="CD56" i="16"/>
  <c r="CD57" i="16"/>
  <c r="CD58" i="16"/>
  <c r="CD59" i="16"/>
  <c r="CD60" i="16"/>
  <c r="CD61" i="16"/>
  <c r="CD62" i="16"/>
  <c r="CD63" i="16"/>
  <c r="CD64" i="16"/>
  <c r="CD65" i="16"/>
  <c r="CD66" i="16"/>
  <c r="CD67" i="16"/>
  <c r="CD68" i="16"/>
  <c r="CD69" i="16"/>
  <c r="CD70" i="16"/>
  <c r="CD71" i="16"/>
  <c r="CD72" i="16"/>
  <c r="CD73" i="16"/>
  <c r="CD74" i="16"/>
  <c r="CD75" i="16"/>
  <c r="CD76" i="16"/>
  <c r="CD77" i="16"/>
  <c r="CD78" i="16"/>
  <c r="CD79" i="16"/>
  <c r="CD80" i="16"/>
  <c r="CD81" i="16"/>
  <c r="CD82" i="16"/>
  <c r="CD83" i="16"/>
  <c r="CD84" i="16"/>
  <c r="CD85" i="16"/>
  <c r="CD86" i="16"/>
  <c r="CD87" i="16"/>
  <c r="CD88" i="16"/>
  <c r="CD89" i="16"/>
  <c r="CD90" i="16"/>
  <c r="CD91" i="16"/>
  <c r="CD92" i="16"/>
  <c r="CD93" i="16"/>
  <c r="CD253" i="16"/>
  <c r="CD254" i="16"/>
  <c r="CD255" i="16"/>
  <c r="CD256" i="16"/>
  <c r="CD257" i="16"/>
  <c r="CD258" i="16"/>
  <c r="CD259" i="16"/>
  <c r="CD260" i="16"/>
  <c r="CD261" i="16"/>
  <c r="CD262" i="16"/>
  <c r="CD263" i="16"/>
  <c r="CD264" i="16"/>
  <c r="CD265" i="16"/>
  <c r="CD266" i="16"/>
  <c r="CD267" i="16"/>
  <c r="CD268" i="16"/>
  <c r="CD269" i="16"/>
  <c r="CD270" i="16"/>
  <c r="CD271" i="16"/>
  <c r="CD272" i="16"/>
  <c r="CD273" i="16"/>
  <c r="CD274" i="16"/>
  <c r="CD275" i="16"/>
  <c r="CD276" i="16"/>
  <c r="CD277" i="16"/>
  <c r="CD278" i="16"/>
  <c r="CD279" i="16"/>
  <c r="CD280" i="16"/>
  <c r="CD94" i="16"/>
  <c r="CD95" i="16"/>
  <c r="CD96" i="16"/>
  <c r="CD97" i="16"/>
  <c r="CD98" i="16"/>
  <c r="CD99" i="16"/>
  <c r="CD100" i="16"/>
  <c r="CD101" i="16"/>
  <c r="CD102" i="16"/>
  <c r="CD103" i="16"/>
  <c r="CD104" i="16"/>
  <c r="CD105" i="16"/>
  <c r="CD106" i="16"/>
  <c r="CD107" i="16"/>
  <c r="CD108" i="16"/>
  <c r="CD109" i="16"/>
  <c r="CD110" i="16"/>
  <c r="CD111" i="16"/>
  <c r="CD112" i="16"/>
  <c r="CD113" i="16"/>
  <c r="CD114" i="16"/>
  <c r="CD115" i="16"/>
  <c r="CD116" i="16"/>
  <c r="CD117" i="16"/>
  <c r="CD118" i="16"/>
  <c r="CD119" i="16"/>
  <c r="CD120" i="16"/>
  <c r="CD121" i="16"/>
  <c r="CD122" i="16"/>
  <c r="CD123" i="16"/>
  <c r="CD124" i="16"/>
  <c r="CD125" i="16"/>
  <c r="CD126" i="16"/>
  <c r="CD127" i="16"/>
  <c r="CD128" i="16"/>
  <c r="CD129" i="16"/>
  <c r="CD130" i="16"/>
  <c r="CD131" i="16"/>
  <c r="CD132" i="16"/>
  <c r="CD133" i="16"/>
  <c r="CD134" i="16"/>
  <c r="CD135" i="16"/>
  <c r="CD136" i="16"/>
  <c r="CD137" i="16"/>
  <c r="CD138" i="16"/>
  <c r="CD139" i="16"/>
  <c r="CD140" i="16"/>
  <c r="CD141" i="16"/>
  <c r="CD142" i="16"/>
  <c r="CD143" i="16"/>
  <c r="CD144" i="16"/>
  <c r="CD145" i="16"/>
  <c r="CD146" i="16"/>
  <c r="CD147" i="16"/>
  <c r="CD148" i="16"/>
  <c r="CD149" i="16"/>
  <c r="CD150" i="16"/>
  <c r="CD151" i="16"/>
  <c r="CD152" i="16"/>
  <c r="CD153" i="16"/>
  <c r="CD154" i="16"/>
  <c r="CD155" i="16"/>
  <c r="CD156" i="16"/>
  <c r="CD157" i="16"/>
  <c r="CD158" i="16"/>
  <c r="CD159" i="16"/>
  <c r="CD160" i="16"/>
  <c r="CD161" i="16"/>
  <c r="CD162" i="16"/>
  <c r="CD163" i="16"/>
  <c r="CD164" i="16"/>
  <c r="CD165" i="16"/>
  <c r="CD166" i="16"/>
  <c r="CD167" i="16"/>
  <c r="CD168" i="16"/>
  <c r="CD169" i="16"/>
  <c r="CD170" i="16"/>
  <c r="CD171" i="16"/>
  <c r="CD172" i="16"/>
  <c r="CD173" i="16"/>
  <c r="CD174" i="16"/>
  <c r="CD175" i="16"/>
  <c r="CD176" i="16"/>
  <c r="CD177" i="16"/>
  <c r="CD178" i="16"/>
  <c r="CD179" i="16"/>
  <c r="CD180" i="16"/>
  <c r="CD181" i="16"/>
  <c r="CD182" i="16"/>
  <c r="CD183" i="16"/>
  <c r="CD184" i="16"/>
  <c r="CD185" i="16"/>
  <c r="CD186" i="16"/>
  <c r="CD187" i="16"/>
  <c r="CD188" i="16"/>
  <c r="CD189" i="16"/>
  <c r="CD190" i="16"/>
  <c r="CD191" i="16"/>
  <c r="CD192" i="16"/>
  <c r="CD193" i="16"/>
  <c r="CD194" i="16"/>
  <c r="CD195" i="16"/>
  <c r="CD196" i="16"/>
  <c r="CD197" i="16"/>
  <c r="CD198" i="16"/>
  <c r="CD199" i="16"/>
  <c r="CD200" i="16"/>
  <c r="CD201" i="16"/>
  <c r="CD202" i="16"/>
  <c r="CD203" i="16"/>
  <c r="CD204" i="16"/>
  <c r="CD205" i="16"/>
  <c r="CD206" i="16"/>
  <c r="CD207" i="16"/>
  <c r="CD208" i="16"/>
  <c r="CD209" i="16"/>
  <c r="CD210" i="16"/>
  <c r="CD211" i="16"/>
  <c r="CD212" i="16"/>
  <c r="CD213" i="16"/>
  <c r="CD214" i="16"/>
  <c r="CD215" i="16"/>
  <c r="CD216" i="16"/>
  <c r="CD217" i="16"/>
  <c r="CD218" i="16"/>
  <c r="CD281" i="16"/>
  <c r="CD282" i="16"/>
  <c r="CD283" i="16"/>
  <c r="CD284" i="16"/>
  <c r="CD285" i="16"/>
  <c r="CD286" i="16"/>
  <c r="CD287" i="16"/>
  <c r="CD288" i="16"/>
  <c r="CD289" i="16"/>
  <c r="CD290" i="16"/>
  <c r="CD291" i="16"/>
  <c r="CD292" i="16"/>
  <c r="CD293" i="16"/>
  <c r="CD294" i="16"/>
  <c r="CD295" i="16"/>
  <c r="CD296" i="16"/>
  <c r="CD297" i="16"/>
  <c r="CD298" i="16"/>
  <c r="CD299" i="16"/>
  <c r="CD300" i="16"/>
  <c r="CD301" i="16"/>
  <c r="CD302" i="16"/>
  <c r="CD303" i="16"/>
  <c r="CD304" i="16"/>
  <c r="CD305" i="16"/>
  <c r="CD306" i="16"/>
  <c r="CD307" i="16"/>
  <c r="CD308" i="16"/>
  <c r="CD309" i="16"/>
  <c r="CD310" i="16"/>
  <c r="CD311" i="16"/>
  <c r="CD312" i="16"/>
  <c r="CD313" i="16"/>
  <c r="CD314" i="16"/>
  <c r="CD315" i="16"/>
  <c r="CD316" i="16"/>
  <c r="CD317" i="16"/>
  <c r="CD318" i="16"/>
  <c r="CD319" i="16"/>
  <c r="CD320" i="16"/>
  <c r="CD321" i="16"/>
  <c r="CD322" i="16"/>
  <c r="CD323" i="16"/>
  <c r="CD324" i="16"/>
  <c r="CD325" i="16"/>
  <c r="CD326" i="16"/>
  <c r="CD327" i="16"/>
  <c r="CD328" i="16"/>
  <c r="CD329" i="16"/>
  <c r="CD330" i="16"/>
  <c r="CD331" i="16"/>
  <c r="CD332" i="16"/>
  <c r="CD333" i="16"/>
  <c r="CD334" i="16"/>
  <c r="CD335" i="16"/>
  <c r="CD219" i="16"/>
  <c r="CD220" i="16"/>
  <c r="CD221" i="16"/>
  <c r="CD222" i="16"/>
  <c r="CD223" i="16"/>
  <c r="CD224" i="16"/>
  <c r="CD225" i="16"/>
  <c r="CD226" i="16"/>
  <c r="CD227" i="16"/>
  <c r="CD228" i="16"/>
  <c r="CD229" i="16"/>
  <c r="CD230" i="16"/>
  <c r="CD231" i="16"/>
  <c r="CD232" i="16"/>
  <c r="CD233" i="16"/>
  <c r="CD234" i="16"/>
  <c r="CD235" i="16"/>
  <c r="CD236" i="16"/>
  <c r="CD237" i="16"/>
  <c r="CD238" i="16"/>
  <c r="CD239" i="16"/>
  <c r="CD240" i="16"/>
  <c r="CD241" i="16"/>
  <c r="CD242" i="16"/>
  <c r="CD243" i="16"/>
  <c r="CD244" i="16"/>
  <c r="CD245" i="16"/>
  <c r="CD246" i="16"/>
  <c r="CD247" i="16"/>
  <c r="CD248" i="16"/>
  <c r="CD249" i="16"/>
  <c r="CD250" i="16"/>
  <c r="CD251" i="16"/>
  <c r="CD252" i="16"/>
  <c r="CD6" i="16"/>
  <c r="IH253" i="16"/>
  <c r="IH31" i="16"/>
  <c r="IH219" i="16"/>
  <c r="IH191" i="16"/>
  <c r="IH222" i="16"/>
  <c r="IH241" i="16"/>
  <c r="IH234" i="16"/>
  <c r="IH185" i="16"/>
  <c r="IH180" i="16"/>
  <c r="IH175" i="16"/>
  <c r="IH242" i="16"/>
  <c r="IH73" i="16"/>
  <c r="IH143" i="16"/>
  <c r="IH226" i="16"/>
  <c r="IH232" i="16"/>
  <c r="IH58" i="16"/>
  <c r="IH152" i="16"/>
  <c r="IH178" i="16"/>
  <c r="IH6" i="16"/>
  <c r="IH147" i="16"/>
  <c r="IH174" i="16"/>
  <c r="IH88" i="16"/>
  <c r="IH131" i="16"/>
  <c r="IH258" i="16"/>
  <c r="IH196" i="16"/>
  <c r="IH32" i="16"/>
  <c r="IH177" i="16"/>
  <c r="IH261" i="16"/>
  <c r="IH267" i="16"/>
  <c r="IH237" i="16"/>
  <c r="IH236" i="16"/>
  <c r="IH154" i="16"/>
  <c r="IH122" i="16"/>
  <c r="IH281" i="16"/>
  <c r="IH302" i="16"/>
  <c r="IH278" i="16"/>
  <c r="IH264" i="16"/>
  <c r="IH94" i="16"/>
  <c r="IH235" i="16"/>
  <c r="IH223" i="16"/>
  <c r="IH153" i="16"/>
  <c r="IH47" i="16"/>
  <c r="IH224" i="16"/>
  <c r="IH14" i="16"/>
  <c r="IH244" i="16"/>
  <c r="IH141" i="16"/>
  <c r="IH176" i="16"/>
  <c r="IH186" i="16"/>
  <c r="IH182" i="16"/>
  <c r="IH113" i="16"/>
  <c r="IH127" i="16"/>
  <c r="IH121" i="16"/>
  <c r="IH111" i="16"/>
  <c r="IH136" i="16"/>
  <c r="IH159" i="16"/>
  <c r="IH257" i="16"/>
  <c r="IH197" i="16"/>
  <c r="IH231" i="16"/>
  <c r="IH274" i="16"/>
  <c r="IH148" i="16"/>
  <c r="IH137" i="16"/>
  <c r="IH119" i="16"/>
  <c r="IH123" i="16"/>
  <c r="IH142" i="16"/>
  <c r="IH233" i="16"/>
  <c r="IH35" i="16"/>
  <c r="IH192" i="16"/>
  <c r="IH140" i="16"/>
  <c r="IH255" i="16"/>
  <c r="IH125" i="16"/>
  <c r="IH200" i="16"/>
  <c r="IH262" i="16"/>
  <c r="IH36" i="16"/>
  <c r="IH203" i="16"/>
  <c r="IH97" i="16"/>
  <c r="IH239" i="16"/>
  <c r="IH259" i="16"/>
  <c r="IH96" i="16"/>
  <c r="IH138" i="16"/>
  <c r="IH240" i="16"/>
  <c r="IH151" i="16"/>
  <c r="IH109" i="16"/>
  <c r="IH126" i="16"/>
  <c r="IH273" i="16"/>
  <c r="IH50" i="16"/>
  <c r="IH251" i="16"/>
  <c r="IH37" i="16"/>
  <c r="IH133" i="16"/>
  <c r="IH135" i="16"/>
  <c r="IH163" i="16"/>
  <c r="IH145" i="16"/>
  <c r="IH220" i="16"/>
  <c r="IH243" i="16"/>
  <c r="IH188" i="16"/>
  <c r="IH276" i="16"/>
  <c r="IH12" i="16"/>
  <c r="IH124" i="16"/>
  <c r="IH80" i="16"/>
  <c r="IH160" i="16"/>
  <c r="IH215" i="16"/>
  <c r="IH238" i="16"/>
  <c r="IH280" i="16"/>
  <c r="IH60" i="16"/>
  <c r="IH158" i="16"/>
  <c r="IH194" i="16"/>
  <c r="IH250" i="16"/>
  <c r="IH184" i="16"/>
  <c r="IH161" i="16"/>
  <c r="IH128" i="16"/>
  <c r="IH256" i="16"/>
  <c r="IH114" i="16"/>
  <c r="IH229" i="16"/>
  <c r="IH120" i="16"/>
  <c r="IH156" i="16"/>
  <c r="IH193" i="16"/>
  <c r="IH198" i="16"/>
  <c r="IH275" i="16"/>
  <c r="IH167" i="16"/>
  <c r="IH155" i="16"/>
  <c r="IH247" i="16"/>
  <c r="IH157" i="16"/>
  <c r="IH146" i="16"/>
  <c r="IH199" i="16"/>
  <c r="IH195" i="16"/>
  <c r="IH221" i="16"/>
  <c r="IH100" i="16"/>
  <c r="IH134" i="16"/>
  <c r="IH149" i="16"/>
  <c r="IH254" i="16"/>
  <c r="IH225" i="16"/>
  <c r="IH312" i="16"/>
  <c r="IH171" i="16"/>
  <c r="IH172" i="16"/>
  <c r="IH270" i="16"/>
  <c r="IH92" i="16"/>
  <c r="IH53" i="16"/>
  <c r="IH130" i="16"/>
  <c r="IH103" i="16"/>
  <c r="IH227" i="16"/>
  <c r="IH213" i="16"/>
  <c r="IH268" i="16"/>
  <c r="IH132" i="16"/>
  <c r="IH89" i="16"/>
  <c r="IH179" i="16"/>
  <c r="IH269" i="16"/>
  <c r="IH129" i="16"/>
  <c r="IH265" i="16"/>
  <c r="IH52" i="16"/>
  <c r="IH271" i="16"/>
  <c r="IH95" i="16"/>
  <c r="IH112" i="16"/>
  <c r="IH202" i="16"/>
  <c r="IH162" i="16"/>
  <c r="IH90" i="16"/>
  <c r="IH164" i="16"/>
  <c r="IH13" i="16"/>
  <c r="IH272" i="16"/>
  <c r="IH84" i="16"/>
  <c r="IH279" i="16"/>
  <c r="IH333" i="16"/>
  <c r="IH170" i="16"/>
  <c r="IH57" i="16"/>
  <c r="IH249" i="16"/>
  <c r="IH98" i="16"/>
  <c r="IH326" i="16"/>
  <c r="IH65" i="16"/>
  <c r="IH305" i="16"/>
  <c r="IH228" i="16"/>
  <c r="IH86" i="16"/>
  <c r="IH48" i="16"/>
  <c r="IH144" i="16"/>
  <c r="IH99" i="16"/>
  <c r="IH68" i="16"/>
  <c r="IH263" i="16"/>
  <c r="IH266" i="16"/>
  <c r="IH115" i="16"/>
  <c r="IH211" i="16"/>
  <c r="IH260" i="16"/>
  <c r="IH85" i="16"/>
  <c r="IH70" i="16"/>
  <c r="IH230" i="16"/>
  <c r="IH277" i="16"/>
  <c r="IH76" i="16"/>
  <c r="IH245" i="16"/>
  <c r="IH87" i="16"/>
  <c r="IH56" i="16"/>
  <c r="IH139" i="16"/>
  <c r="IH110" i="16"/>
  <c r="IH63" i="16"/>
  <c r="IH116" i="16"/>
  <c r="IH106" i="16"/>
  <c r="IH7" i="16"/>
  <c r="IH315" i="16"/>
  <c r="IH64" i="16"/>
  <c r="IH169" i="16"/>
  <c r="IH69" i="16"/>
  <c r="IH212" i="16"/>
  <c r="IH51" i="16"/>
  <c r="IH15" i="16"/>
  <c r="IH285" i="16"/>
  <c r="IH91" i="16"/>
  <c r="IH72" i="16"/>
  <c r="IH187" i="16"/>
  <c r="IH49" i="16"/>
  <c r="IH282" i="16"/>
  <c r="IH288" i="16"/>
  <c r="IH75" i="16"/>
  <c r="IH24" i="16"/>
  <c r="IH59" i="16"/>
  <c r="IH93" i="16"/>
  <c r="IH66" i="16"/>
  <c r="IH34" i="16"/>
  <c r="IH246" i="16"/>
  <c r="IH101" i="16"/>
  <c r="IH55" i="16"/>
  <c r="IH313" i="16"/>
  <c r="IH173" i="16"/>
  <c r="IH61" i="16"/>
  <c r="IH217" i="16"/>
  <c r="IH296" i="16"/>
  <c r="IH168" i="16"/>
  <c r="IH293" i="16"/>
  <c r="IH62" i="16"/>
  <c r="IH252" i="16"/>
  <c r="IH105" i="16"/>
  <c r="IH183" i="16"/>
  <c r="IH323" i="16"/>
  <c r="IH314" i="16"/>
  <c r="IH330" i="16"/>
  <c r="IH214" i="16"/>
  <c r="IH54" i="16"/>
  <c r="IH41" i="16"/>
  <c r="IH71" i="16"/>
  <c r="IH16" i="16"/>
  <c r="IH189" i="16"/>
  <c r="IH166" i="16"/>
  <c r="IH210" i="16"/>
  <c r="IH291" i="16"/>
  <c r="IH318" i="16"/>
  <c r="IH19" i="16"/>
  <c r="IH201" i="16"/>
  <c r="IH306" i="16"/>
  <c r="IH328" i="16"/>
  <c r="IH46" i="16"/>
  <c r="IH310" i="16"/>
  <c r="IH39" i="16"/>
  <c r="IH102" i="16"/>
  <c r="IH295" i="16"/>
  <c r="IH304" i="16"/>
  <c r="IH108" i="16"/>
  <c r="IH25" i="16"/>
  <c r="IH78" i="16"/>
  <c r="IH190" i="16"/>
  <c r="IH207" i="16"/>
  <c r="IH311" i="16"/>
  <c r="IH307" i="16"/>
  <c r="IH284" i="16"/>
  <c r="IH9" i="16"/>
  <c r="IH248" i="16"/>
  <c r="IH208" i="16"/>
  <c r="IH289" i="16"/>
  <c r="IH331" i="16"/>
  <c r="IH303" i="16"/>
  <c r="IH319" i="16"/>
  <c r="IH332" i="16"/>
  <c r="IH204" i="16"/>
  <c r="IH67" i="16"/>
  <c r="IH287" i="16"/>
  <c r="IH327" i="16"/>
  <c r="IH165" i="16"/>
  <c r="IH283" i="16"/>
  <c r="IH150" i="16"/>
  <c r="IH335" i="16"/>
  <c r="IH292" i="16"/>
  <c r="IH17" i="16"/>
  <c r="IH297" i="16"/>
  <c r="IH44" i="16"/>
  <c r="IH33" i="16"/>
  <c r="IH294" i="16"/>
  <c r="IH321" i="16"/>
  <c r="IH308" i="16"/>
  <c r="IH40" i="16"/>
  <c r="IH299" i="16"/>
  <c r="IH322" i="16"/>
  <c r="IH118" i="16"/>
  <c r="IH206" i="16"/>
  <c r="IH104" i="16"/>
  <c r="IH316" i="16"/>
  <c r="IH83" i="16"/>
  <c r="IH18" i="16"/>
  <c r="IH290" i="16"/>
  <c r="IH77" i="16"/>
  <c r="IH298" i="16"/>
  <c r="IH79" i="16"/>
  <c r="IH324" i="16"/>
  <c r="IH309" i="16"/>
  <c r="IH209" i="16"/>
  <c r="IH286" i="16"/>
  <c r="IH117" i="16"/>
  <c r="IH334" i="16"/>
  <c r="IH329" i="16"/>
  <c r="IH107" i="16"/>
  <c r="IH216" i="16"/>
  <c r="IH74" i="16"/>
  <c r="IH29" i="16"/>
  <c r="IH38" i="16"/>
  <c r="IH43" i="16"/>
  <c r="IH45" i="16"/>
  <c r="IH82" i="16"/>
  <c r="IH317" i="16"/>
  <c r="IH42" i="16"/>
  <c r="IH301" i="16"/>
  <c r="IH10" i="16"/>
  <c r="IH23" i="16"/>
  <c r="IH320" i="16"/>
  <c r="IH300" i="16"/>
  <c r="IH325" i="16"/>
  <c r="IH28" i="16"/>
  <c r="IH26" i="16"/>
  <c r="IH21" i="16"/>
  <c r="IH22" i="16"/>
  <c r="IH30" i="16"/>
  <c r="IH81" i="16"/>
  <c r="IH11" i="16"/>
  <c r="IH218" i="16"/>
  <c r="IH20" i="16"/>
  <c r="IH27" i="16"/>
  <c r="IH205" i="16"/>
  <c r="IH8" i="16"/>
  <c r="IH181" i="16"/>
  <c r="FL214" i="16"/>
  <c r="FL218" i="16"/>
  <c r="FL57" i="16"/>
  <c r="FL208" i="16"/>
  <c r="FL216" i="16"/>
  <c r="FL75" i="16"/>
  <c r="FL67" i="16"/>
  <c r="FL12" i="16"/>
  <c r="FL23" i="16"/>
  <c r="FL184" i="16"/>
  <c r="FL202" i="16"/>
  <c r="FL212" i="16"/>
  <c r="FL16" i="16"/>
  <c r="FL74" i="16"/>
  <c r="FL63" i="16"/>
  <c r="FL77" i="16"/>
  <c r="FL117" i="16"/>
  <c r="FL13" i="16"/>
  <c r="FL120" i="16"/>
  <c r="FL15" i="16"/>
  <c r="FL183" i="16"/>
  <c r="FL6" i="16"/>
  <c r="FL70" i="16"/>
  <c r="FL78" i="16"/>
  <c r="FL62" i="16"/>
  <c r="FL209" i="16"/>
  <c r="FL71" i="16"/>
  <c r="FL215" i="16"/>
  <c r="FL118" i="16"/>
  <c r="FL55" i="16"/>
  <c r="FL38" i="16"/>
  <c r="FL217" i="16"/>
  <c r="FL213" i="16"/>
  <c r="FL72" i="16"/>
  <c r="FL66" i="16"/>
  <c r="FL188" i="16"/>
  <c r="FL185" i="16"/>
  <c r="FL210" i="16"/>
  <c r="FL319" i="16"/>
  <c r="FL192" i="16"/>
  <c r="FL190" i="16"/>
  <c r="FL39" i="16"/>
  <c r="FL186" i="16"/>
  <c r="FL189" i="16"/>
  <c r="FL116" i="16"/>
  <c r="FL21" i="16"/>
  <c r="FL144" i="16"/>
  <c r="FL53" i="16"/>
  <c r="FL54" i="16"/>
  <c r="FL49" i="16"/>
  <c r="FL86" i="16"/>
  <c r="FL59" i="16"/>
  <c r="FL206" i="16"/>
  <c r="FL73" i="16"/>
  <c r="FL138" i="16"/>
  <c r="FL126" i="16"/>
  <c r="FL175" i="16"/>
  <c r="FL104" i="16"/>
  <c r="FL271" i="16"/>
  <c r="FL129" i="16"/>
  <c r="FL48" i="16"/>
  <c r="FL52" i="16"/>
  <c r="FL76" i="16"/>
  <c r="FL19" i="16"/>
  <c r="FL143" i="16"/>
  <c r="FL51" i="16"/>
  <c r="FL182" i="16"/>
  <c r="FL174" i="16"/>
  <c r="FL136" i="16"/>
  <c r="FL195" i="16"/>
  <c r="FL80" i="16"/>
  <c r="FL47" i="16"/>
  <c r="FL64" i="16"/>
  <c r="FL68" i="16"/>
  <c r="FL245" i="16"/>
  <c r="FL246" i="16"/>
  <c r="FL168" i="16"/>
  <c r="FL22" i="16"/>
  <c r="FL121" i="16"/>
  <c r="FL61" i="16"/>
  <c r="FL14" i="16"/>
  <c r="FL286" i="16"/>
  <c r="FL119" i="16"/>
  <c r="FL20" i="16"/>
  <c r="FL137" i="16"/>
  <c r="FL251" i="16"/>
  <c r="FL122" i="16"/>
  <c r="FL69" i="16"/>
  <c r="FL147" i="16"/>
  <c r="FL56" i="16"/>
  <c r="FL204" i="16"/>
  <c r="FL123" i="16"/>
  <c r="FL267" i="16"/>
  <c r="FL201" i="16"/>
  <c r="FL128" i="16"/>
  <c r="FL279" i="16"/>
  <c r="FL131" i="16"/>
  <c r="FL272" i="16"/>
  <c r="FL207" i="16"/>
  <c r="FL17" i="16"/>
  <c r="FL226" i="16"/>
  <c r="FL247" i="16"/>
  <c r="FL41" i="16"/>
  <c r="FL199" i="16"/>
  <c r="FL60" i="16"/>
  <c r="FL187" i="16"/>
  <c r="FL266" i="16"/>
  <c r="FL95" i="16"/>
  <c r="FL140" i="16"/>
  <c r="FL96" i="16"/>
  <c r="FL180" i="16"/>
  <c r="FL280" i="16"/>
  <c r="FL50" i="16"/>
  <c r="FL275" i="16"/>
  <c r="FL58" i="16"/>
  <c r="FL196" i="16"/>
  <c r="FL243" i="16"/>
  <c r="FL115" i="16"/>
  <c r="FL112" i="16"/>
  <c r="FL18" i="16"/>
  <c r="FL249" i="16"/>
  <c r="FL103" i="16"/>
  <c r="FL88" i="16"/>
  <c r="FL287" i="16"/>
  <c r="FL179" i="16"/>
  <c r="FL248" i="16"/>
  <c r="FL231" i="16"/>
  <c r="FL24" i="16"/>
  <c r="FL281" i="16"/>
  <c r="FL250" i="16"/>
  <c r="FL227" i="16"/>
  <c r="FL200" i="16"/>
  <c r="FL25" i="16"/>
  <c r="FL193" i="16"/>
  <c r="FL257" i="16"/>
  <c r="FL110" i="16"/>
  <c r="FL124" i="16"/>
  <c r="FL99" i="16"/>
  <c r="FL230" i="16"/>
  <c r="FL240" i="16"/>
  <c r="FL282" i="16"/>
  <c r="FL134" i="16"/>
  <c r="FL169" i="16"/>
  <c r="FL244" i="16"/>
  <c r="FL44" i="16"/>
  <c r="FL142" i="16"/>
  <c r="FL277" i="16"/>
  <c r="FL229" i="16"/>
  <c r="FL42" i="16"/>
  <c r="FL105" i="16"/>
  <c r="FL176" i="16"/>
  <c r="FL114" i="16"/>
  <c r="FL255" i="16"/>
  <c r="FL132" i="16"/>
  <c r="FL133" i="16"/>
  <c r="FL145" i="16"/>
  <c r="FL65" i="16"/>
  <c r="FL28" i="16"/>
  <c r="FL256" i="16"/>
  <c r="FL177" i="16"/>
  <c r="FL269" i="16"/>
  <c r="FL221" i="16"/>
  <c r="FL211" i="16"/>
  <c r="FL7" i="16"/>
  <c r="FL85" i="16"/>
  <c r="FL9" i="16"/>
  <c r="FL191" i="16"/>
  <c r="FL111" i="16"/>
  <c r="FL97" i="16"/>
  <c r="FL224" i="16"/>
  <c r="FL228" i="16"/>
  <c r="FL34" i="16"/>
  <c r="FL40" i="16"/>
  <c r="FL276" i="16"/>
  <c r="FL173" i="16"/>
  <c r="FL139" i="16"/>
  <c r="FL135" i="16"/>
  <c r="FL106" i="16"/>
  <c r="FL261" i="16"/>
  <c r="FL141" i="16"/>
  <c r="FL90" i="16"/>
  <c r="FL274" i="16"/>
  <c r="FL107" i="16"/>
  <c r="FL113" i="16"/>
  <c r="FL171" i="16"/>
  <c r="FL151" i="16"/>
  <c r="FL273" i="16"/>
  <c r="FL223" i="16"/>
  <c r="FL265" i="16"/>
  <c r="FL290" i="16"/>
  <c r="FL237" i="16"/>
  <c r="FL84" i="16"/>
  <c r="FL181" i="16"/>
  <c r="FL197" i="16"/>
  <c r="FL252" i="16"/>
  <c r="FL264" i="16"/>
  <c r="FL219" i="16"/>
  <c r="FL172" i="16"/>
  <c r="FL45" i="16"/>
  <c r="FL239" i="16"/>
  <c r="FL318" i="16"/>
  <c r="FL100" i="16"/>
  <c r="FL278" i="16"/>
  <c r="FL109" i="16"/>
  <c r="FL94" i="16"/>
  <c r="FL262" i="16"/>
  <c r="FL130" i="16"/>
  <c r="FL108" i="16"/>
  <c r="FL149" i="16"/>
  <c r="FL155" i="16"/>
  <c r="FL178" i="16"/>
  <c r="FL253" i="16"/>
  <c r="FL268" i="16"/>
  <c r="FL254" i="16"/>
  <c r="FL222" i="16"/>
  <c r="FL236" i="16"/>
  <c r="FL146" i="16"/>
  <c r="FL102" i="16"/>
  <c r="FL220" i="16"/>
  <c r="FL205" i="16"/>
  <c r="FL225" i="16"/>
  <c r="FL259" i="16"/>
  <c r="FL79" i="16"/>
  <c r="FL198" i="16"/>
  <c r="FL203" i="16"/>
  <c r="FL87" i="16"/>
  <c r="FL270" i="16"/>
  <c r="FL91" i="16"/>
  <c r="FL260" i="16"/>
  <c r="FL194" i="16"/>
  <c r="FL160" i="16"/>
  <c r="FL30" i="16"/>
  <c r="FL127" i="16"/>
  <c r="FL289" i="16"/>
  <c r="FL164" i="16"/>
  <c r="FL232" i="16"/>
  <c r="FL235" i="16"/>
  <c r="FL158" i="16"/>
  <c r="FL43" i="16"/>
  <c r="FL101" i="16"/>
  <c r="FL238" i="16"/>
  <c r="FL258" i="16"/>
  <c r="FL98" i="16"/>
  <c r="FL125" i="16"/>
  <c r="FL167" i="16"/>
  <c r="FL241" i="16"/>
  <c r="FL29" i="16"/>
  <c r="FL263" i="16"/>
  <c r="FL31" i="16"/>
  <c r="FL233" i="16"/>
  <c r="FL150" i="16"/>
  <c r="FL153" i="16"/>
  <c r="FL242" i="16"/>
  <c r="FL81" i="16"/>
  <c r="FL314" i="16"/>
  <c r="FL156" i="16"/>
  <c r="FL159" i="16"/>
  <c r="FL285" i="16"/>
  <c r="FL152" i="16"/>
  <c r="FL317" i="16"/>
  <c r="FL162" i="16"/>
  <c r="FL92" i="16"/>
  <c r="FL148" i="16"/>
  <c r="FL89" i="16"/>
  <c r="FL154" i="16"/>
  <c r="FL33" i="16"/>
  <c r="FL234" i="16"/>
  <c r="FL26" i="16"/>
  <c r="FL157" i="16"/>
  <c r="FL8" i="16"/>
  <c r="FL284" i="16"/>
  <c r="FL93" i="16"/>
  <c r="FL288" i="16"/>
  <c r="FL163" i="16"/>
  <c r="FL161" i="16"/>
  <c r="FL36" i="16"/>
  <c r="FL170" i="16"/>
  <c r="FL46" i="16"/>
  <c r="FL35" i="16"/>
  <c r="FL311" i="16"/>
  <c r="FL313" i="16"/>
  <c r="FL283" i="16"/>
  <c r="FL320" i="16"/>
  <c r="FL312" i="16"/>
  <c r="FL310" i="16"/>
  <c r="FL302" i="16"/>
  <c r="FL316" i="16"/>
  <c r="FL11" i="16"/>
  <c r="FL166" i="16"/>
  <c r="FL37" i="16"/>
  <c r="FL27" i="16"/>
  <c r="FL303" i="16"/>
  <c r="FL32" i="16"/>
  <c r="FL291" i="16"/>
  <c r="FL333" i="16"/>
  <c r="FL323" i="16"/>
  <c r="FL83" i="16"/>
  <c r="FL165" i="16"/>
  <c r="FL10" i="16"/>
  <c r="FL326" i="16"/>
  <c r="FL299" i="16"/>
  <c r="FL315" i="16"/>
  <c r="FL293" i="16"/>
  <c r="FL334" i="16"/>
  <c r="FL298" i="16"/>
  <c r="FL292" i="16"/>
  <c r="FL301" i="16"/>
  <c r="FL297" i="16"/>
  <c r="FL82" i="16"/>
  <c r="FL300" i="16"/>
  <c r="FL322" i="16"/>
  <c r="FL332" i="16"/>
  <c r="FL321" i="16"/>
  <c r="FL324" i="16"/>
  <c r="FL330" i="16"/>
  <c r="FL335" i="16"/>
  <c r="FL294" i="16"/>
  <c r="FL296" i="16"/>
  <c r="FL309" i="16"/>
  <c r="FL295" i="16"/>
  <c r="FL329" i="16"/>
  <c r="FL308" i="16"/>
  <c r="FL304" i="16"/>
  <c r="FL305" i="16"/>
  <c r="FL306" i="16"/>
  <c r="FL328" i="16"/>
  <c r="FL307" i="16"/>
  <c r="FL331" i="16"/>
  <c r="FL325" i="16"/>
  <c r="FL327" i="16"/>
  <c r="CP7" i="16"/>
  <c r="CP8" i="16"/>
  <c r="CP9" i="16"/>
  <c r="CP10" i="16"/>
  <c r="CP11" i="16"/>
  <c r="CP12" i="16"/>
  <c r="CP13" i="16"/>
  <c r="CP14" i="16"/>
  <c r="CP15" i="16"/>
  <c r="CP16" i="16"/>
  <c r="CP17" i="16"/>
  <c r="CP18" i="16"/>
  <c r="CP19" i="16"/>
  <c r="CP20" i="16"/>
  <c r="CP21" i="16"/>
  <c r="CP22" i="16"/>
  <c r="CP23" i="16"/>
  <c r="CP24" i="16"/>
  <c r="CP25" i="16"/>
  <c r="CP26" i="16"/>
  <c r="CP27" i="16"/>
  <c r="CP28" i="16"/>
  <c r="CP29" i="16"/>
  <c r="CP30" i="16"/>
  <c r="CP31" i="16"/>
  <c r="CP32" i="16"/>
  <c r="CP34" i="16"/>
  <c r="CP35" i="16"/>
  <c r="CP36" i="16"/>
  <c r="CP37" i="16"/>
  <c r="CP38" i="16"/>
  <c r="CP39" i="16"/>
  <c r="CP40" i="16"/>
  <c r="CP41" i="16"/>
  <c r="CP42" i="16"/>
  <c r="CP43" i="16"/>
  <c r="CP44" i="16"/>
  <c r="CP45" i="16"/>
  <c r="CP46" i="16"/>
  <c r="CP47" i="16"/>
  <c r="CP48" i="16"/>
  <c r="CP49" i="16"/>
  <c r="CP50" i="16"/>
  <c r="CP51" i="16"/>
  <c r="CP52" i="16"/>
  <c r="CP53" i="16"/>
  <c r="CP54" i="16"/>
  <c r="CP55" i="16"/>
  <c r="CP56" i="16"/>
  <c r="CP57" i="16"/>
  <c r="CP58" i="16"/>
  <c r="CP59" i="16"/>
  <c r="CP60" i="16"/>
  <c r="CP61" i="16"/>
  <c r="CP62" i="16"/>
  <c r="CP63" i="16"/>
  <c r="CP64" i="16"/>
  <c r="CP65" i="16"/>
  <c r="CP66" i="16"/>
  <c r="CP67" i="16"/>
  <c r="CP68" i="16"/>
  <c r="CP69" i="16"/>
  <c r="CP70" i="16"/>
  <c r="CP71" i="16"/>
  <c r="CP72" i="16"/>
  <c r="CP73" i="16"/>
  <c r="CP74" i="16"/>
  <c r="CP75" i="16"/>
  <c r="CP76" i="16"/>
  <c r="CP77" i="16"/>
  <c r="CP78" i="16"/>
  <c r="CP79" i="16"/>
  <c r="CP80" i="16"/>
  <c r="CP81" i="16"/>
  <c r="CP82" i="16"/>
  <c r="CP83" i="16"/>
  <c r="CP84" i="16"/>
  <c r="CP85" i="16"/>
  <c r="CP86" i="16"/>
  <c r="CP87" i="16"/>
  <c r="CP88" i="16"/>
  <c r="CP89" i="16"/>
  <c r="CP90" i="16"/>
  <c r="CP91" i="16"/>
  <c r="CP92" i="16"/>
  <c r="CP93" i="16"/>
  <c r="CP253" i="16"/>
  <c r="CP254" i="16"/>
  <c r="CP255" i="16"/>
  <c r="CP256" i="16"/>
  <c r="CP257" i="16"/>
  <c r="CP258" i="16"/>
  <c r="CP259" i="16"/>
  <c r="CP260" i="16"/>
  <c r="CP261" i="16"/>
  <c r="CP262" i="16"/>
  <c r="CP263" i="16"/>
  <c r="CP264" i="16"/>
  <c r="CP265" i="16"/>
  <c r="CP266" i="16"/>
  <c r="CP267" i="16"/>
  <c r="CP268" i="16"/>
  <c r="CP269" i="16"/>
  <c r="CP270" i="16"/>
  <c r="CP271" i="16"/>
  <c r="CP272" i="16"/>
  <c r="CP273" i="16"/>
  <c r="CP274" i="16"/>
  <c r="CP275" i="16"/>
  <c r="CP276" i="16"/>
  <c r="CP277" i="16"/>
  <c r="CP278" i="16"/>
  <c r="CP279" i="16"/>
  <c r="CP280" i="16"/>
  <c r="CP94" i="16"/>
  <c r="CP95" i="16"/>
  <c r="CP96" i="16"/>
  <c r="CP97" i="16"/>
  <c r="CP98" i="16"/>
  <c r="CP99" i="16"/>
  <c r="CP100" i="16"/>
  <c r="CP101" i="16"/>
  <c r="CP102" i="16"/>
  <c r="CP103" i="16"/>
  <c r="CP104" i="16"/>
  <c r="CP105" i="16"/>
  <c r="CP106" i="16"/>
  <c r="CP107" i="16"/>
  <c r="CP108" i="16"/>
  <c r="CP109" i="16"/>
  <c r="CP110" i="16"/>
  <c r="CP111" i="16"/>
  <c r="CP112" i="16"/>
  <c r="CP113" i="16"/>
  <c r="CP114" i="16"/>
  <c r="CP115" i="16"/>
  <c r="CP116" i="16"/>
  <c r="CP117" i="16"/>
  <c r="CP118" i="16"/>
  <c r="CP119" i="16"/>
  <c r="CP120" i="16"/>
  <c r="CP121" i="16"/>
  <c r="CP122" i="16"/>
  <c r="CP123" i="16"/>
  <c r="CP124" i="16"/>
  <c r="CP125" i="16"/>
  <c r="CP126" i="16"/>
  <c r="CP127" i="16"/>
  <c r="CP128" i="16"/>
  <c r="CP129" i="16"/>
  <c r="CP130" i="16"/>
  <c r="CP131" i="16"/>
  <c r="CP132" i="16"/>
  <c r="CP133" i="16"/>
  <c r="CP134" i="16"/>
  <c r="CP135" i="16"/>
  <c r="CP136" i="16"/>
  <c r="CP137" i="16"/>
  <c r="CP138" i="16"/>
  <c r="CP139" i="16"/>
  <c r="CP140" i="16"/>
  <c r="CP141" i="16"/>
  <c r="CP142" i="16"/>
  <c r="CP143" i="16"/>
  <c r="CP144" i="16"/>
  <c r="CP145" i="16"/>
  <c r="CP146" i="16"/>
  <c r="CP147" i="16"/>
  <c r="CP148" i="16"/>
  <c r="CP149" i="16"/>
  <c r="CP150" i="16"/>
  <c r="CP151" i="16"/>
  <c r="CP152" i="16"/>
  <c r="CP153" i="16"/>
  <c r="CP154" i="16"/>
  <c r="CP155" i="16"/>
  <c r="CP156" i="16"/>
  <c r="CP157" i="16"/>
  <c r="CP158" i="16"/>
  <c r="CP159" i="16"/>
  <c r="CP160" i="16"/>
  <c r="CP161" i="16"/>
  <c r="CP162" i="16"/>
  <c r="CP163" i="16"/>
  <c r="CP164" i="16"/>
  <c r="CP165" i="16"/>
  <c r="CP166" i="16"/>
  <c r="CP167" i="16"/>
  <c r="CP168" i="16"/>
  <c r="CP169" i="16"/>
  <c r="CP170" i="16"/>
  <c r="CP171" i="16"/>
  <c r="CP172" i="16"/>
  <c r="CP173" i="16"/>
  <c r="CP174" i="16"/>
  <c r="CP175" i="16"/>
  <c r="CP176" i="16"/>
  <c r="CP177" i="16"/>
  <c r="CP178" i="16"/>
  <c r="CP179" i="16"/>
  <c r="CP180" i="16"/>
  <c r="CP181" i="16"/>
  <c r="CP182" i="16"/>
  <c r="CP183" i="16"/>
  <c r="CP184" i="16"/>
  <c r="CP185" i="16"/>
  <c r="CP186" i="16"/>
  <c r="CP187" i="16"/>
  <c r="CP188" i="16"/>
  <c r="CP189" i="16"/>
  <c r="CP190" i="16"/>
  <c r="CP191" i="16"/>
  <c r="CP192" i="16"/>
  <c r="CP193" i="16"/>
  <c r="CP194" i="16"/>
  <c r="CP195" i="16"/>
  <c r="CP196" i="16"/>
  <c r="CP197" i="16"/>
  <c r="CP198" i="16"/>
  <c r="CP199" i="16"/>
  <c r="CP200" i="16"/>
  <c r="CP201" i="16"/>
  <c r="CP202" i="16"/>
  <c r="CP203" i="16"/>
  <c r="CP204" i="16"/>
  <c r="CP205" i="16"/>
  <c r="CP206" i="16"/>
  <c r="CP207" i="16"/>
  <c r="CP208" i="16"/>
  <c r="CP209" i="16"/>
  <c r="CP210" i="16"/>
  <c r="CP211" i="16"/>
  <c r="CP212" i="16"/>
  <c r="CP213" i="16"/>
  <c r="CP214" i="16"/>
  <c r="CP215" i="16"/>
  <c r="CP216" i="16"/>
  <c r="CP217" i="16"/>
  <c r="CP218" i="16"/>
  <c r="CP281" i="16"/>
  <c r="CP282" i="16"/>
  <c r="CP283" i="16"/>
  <c r="CP284" i="16"/>
  <c r="CP285" i="16"/>
  <c r="CP286" i="16"/>
  <c r="CP287" i="16"/>
  <c r="CP288" i="16"/>
  <c r="CP289" i="16"/>
  <c r="CP290" i="16"/>
  <c r="CP291" i="16"/>
  <c r="CP292" i="16"/>
  <c r="CP293" i="16"/>
  <c r="CP294" i="16"/>
  <c r="CP295" i="16"/>
  <c r="CP296" i="16"/>
  <c r="CP297" i="16"/>
  <c r="CP298" i="16"/>
  <c r="CP299" i="16"/>
  <c r="CP300" i="16"/>
  <c r="CP301" i="16"/>
  <c r="CP302" i="16"/>
  <c r="CP303" i="16"/>
  <c r="CP304" i="16"/>
  <c r="CP305" i="16"/>
  <c r="CP306" i="16"/>
  <c r="CP307" i="16"/>
  <c r="CP308" i="16"/>
  <c r="CP309" i="16"/>
  <c r="CP310" i="16"/>
  <c r="CP311" i="16"/>
  <c r="CP312" i="16"/>
  <c r="CP313" i="16"/>
  <c r="CP314" i="16"/>
  <c r="CP315" i="16"/>
  <c r="CP316" i="16"/>
  <c r="CP317" i="16"/>
  <c r="CP318" i="16"/>
  <c r="CP319" i="16"/>
  <c r="CP320" i="16"/>
  <c r="CP321" i="16"/>
  <c r="CP322" i="16"/>
  <c r="CP323" i="16"/>
  <c r="CP324" i="16"/>
  <c r="CP325" i="16"/>
  <c r="CP326" i="16"/>
  <c r="CP327" i="16"/>
  <c r="CP328" i="16"/>
  <c r="CP329" i="16"/>
  <c r="CP330" i="16"/>
  <c r="CP331" i="16"/>
  <c r="CP332" i="16"/>
  <c r="CP333" i="16"/>
  <c r="CP334" i="16"/>
  <c r="CP335" i="16"/>
  <c r="CP219" i="16"/>
  <c r="CP220" i="16"/>
  <c r="CP221" i="16"/>
  <c r="CP222" i="16"/>
  <c r="CP223" i="16"/>
  <c r="CP224" i="16"/>
  <c r="CP225" i="16"/>
  <c r="CP226" i="16"/>
  <c r="CP227" i="16"/>
  <c r="CP228" i="16"/>
  <c r="CP229" i="16"/>
  <c r="CP230" i="16"/>
  <c r="CP231" i="16"/>
  <c r="CP232" i="16"/>
  <c r="CP233" i="16"/>
  <c r="CP234" i="16"/>
  <c r="CP235" i="16"/>
  <c r="CP236" i="16"/>
  <c r="CP237" i="16"/>
  <c r="CP238" i="16"/>
  <c r="CP239" i="16"/>
  <c r="CP240" i="16"/>
  <c r="CP241" i="16"/>
  <c r="CP242" i="16"/>
  <c r="CP243" i="16"/>
  <c r="CP244" i="16"/>
  <c r="CP245" i="16"/>
  <c r="CP246" i="16"/>
  <c r="CP247" i="16"/>
  <c r="CP248" i="16"/>
  <c r="CP249" i="16"/>
  <c r="CP250" i="16"/>
  <c r="CP251" i="16"/>
  <c r="CP252" i="16"/>
  <c r="CP6" i="16"/>
  <c r="NF7" i="16"/>
  <c r="NF8" i="16"/>
  <c r="NF9" i="16"/>
  <c r="NF10" i="16"/>
  <c r="NF11" i="16"/>
  <c r="NF12" i="16"/>
  <c r="NF13" i="16"/>
  <c r="NF14" i="16"/>
  <c r="NF15" i="16"/>
  <c r="NF16" i="16"/>
  <c r="NF17" i="16"/>
  <c r="NF18" i="16"/>
  <c r="NF19" i="16"/>
  <c r="NF20" i="16"/>
  <c r="NF21" i="16"/>
  <c r="NF22" i="16"/>
  <c r="NF23" i="16"/>
  <c r="NF24" i="16"/>
  <c r="NF25" i="16"/>
  <c r="NF26" i="16"/>
  <c r="NF27" i="16"/>
  <c r="NF28" i="16"/>
  <c r="NF29" i="16"/>
  <c r="NF30" i="16"/>
  <c r="NF31" i="16"/>
  <c r="NF32" i="16"/>
  <c r="NF33" i="16"/>
  <c r="NF34" i="16"/>
  <c r="NF35" i="16"/>
  <c r="NF36" i="16"/>
  <c r="NF37" i="16"/>
  <c r="NF38" i="16"/>
  <c r="NF39" i="16"/>
  <c r="NF40" i="16"/>
  <c r="NF41" i="16"/>
  <c r="NF42" i="16"/>
  <c r="NF43" i="16"/>
  <c r="NF44" i="16"/>
  <c r="NF45" i="16"/>
  <c r="NF46" i="16"/>
  <c r="NF47" i="16"/>
  <c r="NF48" i="16"/>
  <c r="NF49" i="16"/>
  <c r="NF50" i="16"/>
  <c r="NF51" i="16"/>
  <c r="NF52" i="16"/>
  <c r="NF53" i="16"/>
  <c r="NF54" i="16"/>
  <c r="NF55" i="16"/>
  <c r="NF56" i="16"/>
  <c r="NF57" i="16"/>
  <c r="NF58" i="16"/>
  <c r="NF59" i="16"/>
  <c r="NF60" i="16"/>
  <c r="NF61" i="16"/>
  <c r="NF62" i="16"/>
  <c r="NF63" i="16"/>
  <c r="NF64" i="16"/>
  <c r="NF65" i="16"/>
  <c r="NF66" i="16"/>
  <c r="NF67" i="16"/>
  <c r="NF68" i="16"/>
  <c r="NF69" i="16"/>
  <c r="NF70" i="16"/>
  <c r="NF71" i="16"/>
  <c r="NF72" i="16"/>
  <c r="NF73" i="16"/>
  <c r="NF74" i="16"/>
  <c r="NF75" i="16"/>
  <c r="NF76" i="16"/>
  <c r="NF77" i="16"/>
  <c r="NF78" i="16"/>
  <c r="NF79" i="16"/>
  <c r="NF80" i="16"/>
  <c r="NF81" i="16"/>
  <c r="NF82" i="16"/>
  <c r="NF83" i="16"/>
  <c r="NF84" i="16"/>
  <c r="NF85" i="16"/>
  <c r="NF86" i="16"/>
  <c r="NF87" i="16"/>
  <c r="NF88" i="16"/>
  <c r="NF89" i="16"/>
  <c r="NF90" i="16"/>
  <c r="NF91" i="16"/>
  <c r="NF92" i="16"/>
  <c r="NF93" i="16"/>
  <c r="NF253" i="16"/>
  <c r="NF254" i="16"/>
  <c r="NF255" i="16"/>
  <c r="NF256" i="16"/>
  <c r="NF257" i="16"/>
  <c r="NF258" i="16"/>
  <c r="NF259" i="16"/>
  <c r="NF260" i="16"/>
  <c r="NF261" i="16"/>
  <c r="NF262" i="16"/>
  <c r="NF263" i="16"/>
  <c r="NF264" i="16"/>
  <c r="NF265" i="16"/>
  <c r="NF266" i="16"/>
  <c r="NF267" i="16"/>
  <c r="NF268" i="16"/>
  <c r="NF269" i="16"/>
  <c r="NF270" i="16"/>
  <c r="NF271" i="16"/>
  <c r="NF272" i="16"/>
  <c r="NF273" i="16"/>
  <c r="NF274" i="16"/>
  <c r="NF275" i="16"/>
  <c r="NF276" i="16"/>
  <c r="NF277" i="16"/>
  <c r="NF278" i="16"/>
  <c r="NF279" i="16"/>
  <c r="NF280" i="16"/>
  <c r="NF94" i="16"/>
  <c r="NF95" i="16"/>
  <c r="NF96" i="16"/>
  <c r="NF97" i="16"/>
  <c r="NF98" i="16"/>
  <c r="NF99" i="16"/>
  <c r="NF100" i="16"/>
  <c r="NF101" i="16"/>
  <c r="NF102" i="16"/>
  <c r="NF103" i="16"/>
  <c r="NF104" i="16"/>
  <c r="NF105" i="16"/>
  <c r="NF106" i="16"/>
  <c r="NF107" i="16"/>
  <c r="NF108" i="16"/>
  <c r="NF109" i="16"/>
  <c r="NF110" i="16"/>
  <c r="NF111" i="16"/>
  <c r="NF112" i="16"/>
  <c r="NF113" i="16"/>
  <c r="NF114" i="16"/>
  <c r="NF115" i="16"/>
  <c r="NF116" i="16"/>
  <c r="NF117" i="16"/>
  <c r="NF118" i="16"/>
  <c r="NF119" i="16"/>
  <c r="NF120" i="16"/>
  <c r="NF121" i="16"/>
  <c r="NF122" i="16"/>
  <c r="NF123" i="16"/>
  <c r="NF124" i="16"/>
  <c r="NF125" i="16"/>
  <c r="NF126" i="16"/>
  <c r="NF127" i="16"/>
  <c r="NF128" i="16"/>
  <c r="NF129" i="16"/>
  <c r="NF130" i="16"/>
  <c r="NF131" i="16"/>
  <c r="NF132" i="16"/>
  <c r="NF133" i="16"/>
  <c r="NF134" i="16"/>
  <c r="NF135" i="16"/>
  <c r="NF136" i="16"/>
  <c r="NF137" i="16"/>
  <c r="NF138" i="16"/>
  <c r="NF139" i="16"/>
  <c r="NF140" i="16"/>
  <c r="NF141" i="16"/>
  <c r="NF142" i="16"/>
  <c r="NF143" i="16"/>
  <c r="NF144" i="16"/>
  <c r="NF145" i="16"/>
  <c r="NF146" i="16"/>
  <c r="NF147" i="16"/>
  <c r="NF148" i="16"/>
  <c r="NF149" i="16"/>
  <c r="NF150" i="16"/>
  <c r="NF151" i="16"/>
  <c r="NF152" i="16"/>
  <c r="NF153" i="16"/>
  <c r="NF154" i="16"/>
  <c r="NF155" i="16"/>
  <c r="NF156" i="16"/>
  <c r="NF157" i="16"/>
  <c r="NF158" i="16"/>
  <c r="NF159" i="16"/>
  <c r="NF160" i="16"/>
  <c r="NF161" i="16"/>
  <c r="NF162" i="16"/>
  <c r="NF163" i="16"/>
  <c r="NF164" i="16"/>
  <c r="NF165" i="16"/>
  <c r="NF166" i="16"/>
  <c r="NF167" i="16"/>
  <c r="NF168" i="16"/>
  <c r="NF169" i="16"/>
  <c r="NF170" i="16"/>
  <c r="NF171" i="16"/>
  <c r="NF172" i="16"/>
  <c r="NF173" i="16"/>
  <c r="NF174" i="16"/>
  <c r="NF175" i="16"/>
  <c r="NF176" i="16"/>
  <c r="NF177" i="16"/>
  <c r="NF178" i="16"/>
  <c r="NF179" i="16"/>
  <c r="NF180" i="16"/>
  <c r="NF181" i="16"/>
  <c r="NF182" i="16"/>
  <c r="NF183" i="16"/>
  <c r="NF184" i="16"/>
  <c r="NF185" i="16"/>
  <c r="NF186" i="16"/>
  <c r="NF187" i="16"/>
  <c r="NF188" i="16"/>
  <c r="NF189" i="16"/>
  <c r="NF190" i="16"/>
  <c r="NF191" i="16"/>
  <c r="NF192" i="16"/>
  <c r="NF193" i="16"/>
  <c r="NF194" i="16"/>
  <c r="NF195" i="16"/>
  <c r="NF196" i="16"/>
  <c r="NF197" i="16"/>
  <c r="NF198" i="16"/>
  <c r="NF199" i="16"/>
  <c r="NF200" i="16"/>
  <c r="NF201" i="16"/>
  <c r="NF202" i="16"/>
  <c r="NF203" i="16"/>
  <c r="NF204" i="16"/>
  <c r="NF205" i="16"/>
  <c r="NF206" i="16"/>
  <c r="NF207" i="16"/>
  <c r="NF208" i="16"/>
  <c r="NF209" i="16"/>
  <c r="NF210" i="16"/>
  <c r="NF211" i="16"/>
  <c r="NF212" i="16"/>
  <c r="NF213" i="16"/>
  <c r="NF214" i="16"/>
  <c r="NF215" i="16"/>
  <c r="NF216" i="16"/>
  <c r="NF217" i="16"/>
  <c r="NF218" i="16"/>
  <c r="NF281" i="16"/>
  <c r="NF282" i="16"/>
  <c r="NF283" i="16"/>
  <c r="NF284" i="16"/>
  <c r="NF285" i="16"/>
  <c r="NF286" i="16"/>
  <c r="NF287" i="16"/>
  <c r="NF288" i="16"/>
  <c r="NF289" i="16"/>
  <c r="NF290" i="16"/>
  <c r="NF291" i="16"/>
  <c r="NF292" i="16"/>
  <c r="NF293" i="16"/>
  <c r="NF294" i="16"/>
  <c r="NF295" i="16"/>
  <c r="NF296" i="16"/>
  <c r="NF297" i="16"/>
  <c r="NF298" i="16"/>
  <c r="NF299" i="16"/>
  <c r="NF300" i="16"/>
  <c r="NF301" i="16"/>
  <c r="NF302" i="16"/>
  <c r="NF303" i="16"/>
  <c r="NF304" i="16"/>
  <c r="NF305" i="16"/>
  <c r="NF306" i="16"/>
  <c r="NF307" i="16"/>
  <c r="NF308" i="16"/>
  <c r="NF309" i="16"/>
  <c r="NF310" i="16"/>
  <c r="NF311" i="16"/>
  <c r="NF312" i="16"/>
  <c r="NF313" i="16"/>
  <c r="NF314" i="16"/>
  <c r="NF315" i="16"/>
  <c r="NF316" i="16"/>
  <c r="NF317" i="16"/>
  <c r="NF318" i="16"/>
  <c r="NF319" i="16"/>
  <c r="NF320" i="16"/>
  <c r="NF321" i="16"/>
  <c r="NF322" i="16"/>
  <c r="NF323" i="16"/>
  <c r="NF324" i="16"/>
  <c r="NF325" i="16"/>
  <c r="NF326" i="16"/>
  <c r="NF327" i="16"/>
  <c r="NF328" i="16"/>
  <c r="NF329" i="16"/>
  <c r="NF330" i="16"/>
  <c r="NF331" i="16"/>
  <c r="NF332" i="16"/>
  <c r="NF333" i="16"/>
  <c r="NF334" i="16"/>
  <c r="NF335" i="16"/>
  <c r="NF219" i="16"/>
  <c r="NF220" i="16"/>
  <c r="NF221" i="16"/>
  <c r="NF222" i="16"/>
  <c r="NF223" i="16"/>
  <c r="NF224" i="16"/>
  <c r="NF225" i="16"/>
  <c r="NF226" i="16"/>
  <c r="NF227" i="16"/>
  <c r="NF228" i="16"/>
  <c r="NF229" i="16"/>
  <c r="NF230" i="16"/>
  <c r="NF231" i="16"/>
  <c r="NF232" i="16"/>
  <c r="NF233" i="16"/>
  <c r="NF234" i="16"/>
  <c r="NF235" i="16"/>
  <c r="NF236" i="16"/>
  <c r="NF237" i="16"/>
  <c r="NF238" i="16"/>
  <c r="NF239" i="16"/>
  <c r="NF240" i="16"/>
  <c r="NF241" i="16"/>
  <c r="NF242" i="16"/>
  <c r="NF243" i="16"/>
  <c r="NF244" i="16"/>
  <c r="NF245" i="16"/>
  <c r="NF246" i="16"/>
  <c r="NF247" i="16"/>
  <c r="NF248" i="16"/>
  <c r="NF249" i="16"/>
  <c r="NF250" i="16"/>
  <c r="NF251" i="16"/>
  <c r="NF252" i="16"/>
  <c r="NF6" i="16"/>
  <c r="DM7" i="16"/>
  <c r="DM8" i="16"/>
  <c r="DM9" i="16"/>
  <c r="DM10" i="16"/>
  <c r="DM11" i="16"/>
  <c r="DM12" i="16"/>
  <c r="DM13" i="16"/>
  <c r="DM14" i="16"/>
  <c r="DM15" i="16"/>
  <c r="DM16" i="16"/>
  <c r="DM17" i="16"/>
  <c r="DM18" i="16"/>
  <c r="DM19" i="16"/>
  <c r="DM20" i="16"/>
  <c r="DM21" i="16"/>
  <c r="DM22" i="16"/>
  <c r="DM23" i="16"/>
  <c r="DM24" i="16"/>
  <c r="DM25" i="16"/>
  <c r="DM26" i="16"/>
  <c r="DM27" i="16"/>
  <c r="DM28" i="16"/>
  <c r="DM29" i="16"/>
  <c r="DM30" i="16"/>
  <c r="DM31" i="16"/>
  <c r="DM32" i="16"/>
  <c r="DM33" i="16"/>
  <c r="DM34" i="16"/>
  <c r="DM35" i="16"/>
  <c r="DM36" i="16"/>
  <c r="DM37" i="16"/>
  <c r="DM38" i="16"/>
  <c r="DM39" i="16"/>
  <c r="DM40" i="16"/>
  <c r="DM41" i="16"/>
  <c r="DM42" i="16"/>
  <c r="DM43" i="16"/>
  <c r="DM44" i="16"/>
  <c r="DM45" i="16"/>
  <c r="DM46" i="16"/>
  <c r="DM47" i="16"/>
  <c r="DM48" i="16"/>
  <c r="DM49" i="16"/>
  <c r="DM50" i="16"/>
  <c r="DM51" i="16"/>
  <c r="DM52" i="16"/>
  <c r="DM53" i="16"/>
  <c r="DM54" i="16"/>
  <c r="DM55" i="16"/>
  <c r="DM56" i="16"/>
  <c r="DM57" i="16"/>
  <c r="DM58" i="16"/>
  <c r="DM59" i="16"/>
  <c r="DM60" i="16"/>
  <c r="DM61" i="16"/>
  <c r="DM62" i="16"/>
  <c r="DM63" i="16"/>
  <c r="DM64" i="16"/>
  <c r="DM65" i="16"/>
  <c r="DM66" i="16"/>
  <c r="DM67" i="16"/>
  <c r="DM68" i="16"/>
  <c r="DM69" i="16"/>
  <c r="DM70" i="16"/>
  <c r="DM71" i="16"/>
  <c r="DM72" i="16"/>
  <c r="DM73" i="16"/>
  <c r="DM74" i="16"/>
  <c r="DM75" i="16"/>
  <c r="DM76" i="16"/>
  <c r="DM77" i="16"/>
  <c r="DM78" i="16"/>
  <c r="DM79" i="16"/>
  <c r="DM80" i="16"/>
  <c r="DM81" i="16"/>
  <c r="DM82" i="16"/>
  <c r="DM83" i="16"/>
  <c r="DM84" i="16"/>
  <c r="DM85" i="16"/>
  <c r="DM86" i="16"/>
  <c r="DM87" i="16"/>
  <c r="DM88" i="16"/>
  <c r="DM89" i="16"/>
  <c r="DM90" i="16"/>
  <c r="DM91" i="16"/>
  <c r="DM92" i="16"/>
  <c r="DM93" i="16"/>
  <c r="DM253" i="16"/>
  <c r="DM254" i="16"/>
  <c r="DM255" i="16"/>
  <c r="DM256" i="16"/>
  <c r="DM257" i="16"/>
  <c r="DM258" i="16"/>
  <c r="DM259" i="16"/>
  <c r="DM260" i="16"/>
  <c r="DM261" i="16"/>
  <c r="DM262" i="16"/>
  <c r="DM263" i="16"/>
  <c r="DM264" i="16"/>
  <c r="DM265" i="16"/>
  <c r="DM266" i="16"/>
  <c r="DM267" i="16"/>
  <c r="DM268" i="16"/>
  <c r="DM269" i="16"/>
  <c r="DM270" i="16"/>
  <c r="DM271" i="16"/>
  <c r="DM272" i="16"/>
  <c r="DM273" i="16"/>
  <c r="DM274" i="16"/>
  <c r="DM275" i="16"/>
  <c r="DM276" i="16"/>
  <c r="DM277" i="16"/>
  <c r="DM278" i="16"/>
  <c r="DM279" i="16"/>
  <c r="DM280" i="16"/>
  <c r="DM94" i="16"/>
  <c r="DM95" i="16"/>
  <c r="DM96" i="16"/>
  <c r="DM97" i="16"/>
  <c r="DM98" i="16"/>
  <c r="DM99" i="16"/>
  <c r="DM100" i="16"/>
  <c r="DM101" i="16"/>
  <c r="DM102" i="16"/>
  <c r="DM103" i="16"/>
  <c r="DM104" i="16"/>
  <c r="DM105" i="16"/>
  <c r="DM106" i="16"/>
  <c r="DM107" i="16"/>
  <c r="DM108" i="16"/>
  <c r="DM109" i="16"/>
  <c r="DM110" i="16"/>
  <c r="DM111" i="16"/>
  <c r="DM112" i="16"/>
  <c r="DM113" i="16"/>
  <c r="DM114" i="16"/>
  <c r="DM115" i="16"/>
  <c r="DM116" i="16"/>
  <c r="DM117" i="16"/>
  <c r="DM118" i="16"/>
  <c r="DM119" i="16"/>
  <c r="DM120" i="16"/>
  <c r="DM121" i="16"/>
  <c r="DM122" i="16"/>
  <c r="DM123" i="16"/>
  <c r="DM124" i="16"/>
  <c r="DM125" i="16"/>
  <c r="DM126" i="16"/>
  <c r="DM127" i="16"/>
  <c r="DM128" i="16"/>
  <c r="DM129" i="16"/>
  <c r="DM130" i="16"/>
  <c r="DM131" i="16"/>
  <c r="DM132" i="16"/>
  <c r="DM133" i="16"/>
  <c r="DM134" i="16"/>
  <c r="DM135" i="16"/>
  <c r="DM136" i="16"/>
  <c r="DM137" i="16"/>
  <c r="DM138" i="16"/>
  <c r="DM139" i="16"/>
  <c r="DM140" i="16"/>
  <c r="DM141" i="16"/>
  <c r="DM142" i="16"/>
  <c r="DM143" i="16"/>
  <c r="DM144" i="16"/>
  <c r="DM145" i="16"/>
  <c r="DM146" i="16"/>
  <c r="DM147" i="16"/>
  <c r="DM148" i="16"/>
  <c r="DM149" i="16"/>
  <c r="DM150" i="16"/>
  <c r="DM151" i="16"/>
  <c r="DM152" i="16"/>
  <c r="DM153" i="16"/>
  <c r="DM154" i="16"/>
  <c r="DM155" i="16"/>
  <c r="DM156" i="16"/>
  <c r="DM157" i="16"/>
  <c r="DM158" i="16"/>
  <c r="DM159" i="16"/>
  <c r="DM160" i="16"/>
  <c r="DM161" i="16"/>
  <c r="DM162" i="16"/>
  <c r="DM163" i="16"/>
  <c r="DM164" i="16"/>
  <c r="DM165" i="16"/>
  <c r="DM166" i="16"/>
  <c r="DM167" i="16"/>
  <c r="DM168" i="16"/>
  <c r="DM169" i="16"/>
  <c r="DM170" i="16"/>
  <c r="DM171" i="16"/>
  <c r="DM172" i="16"/>
  <c r="DM173" i="16"/>
  <c r="DM174" i="16"/>
  <c r="DM175" i="16"/>
  <c r="DM176" i="16"/>
  <c r="DM177" i="16"/>
  <c r="DM178" i="16"/>
  <c r="DM179" i="16"/>
  <c r="DM180" i="16"/>
  <c r="DM181" i="16"/>
  <c r="DM182" i="16"/>
  <c r="DM183" i="16"/>
  <c r="DM184" i="16"/>
  <c r="DM185" i="16"/>
  <c r="DM186" i="16"/>
  <c r="DM187" i="16"/>
  <c r="DM188" i="16"/>
  <c r="DM189" i="16"/>
  <c r="DM190" i="16"/>
  <c r="DM191" i="16"/>
  <c r="DM192" i="16"/>
  <c r="DM193" i="16"/>
  <c r="DM194" i="16"/>
  <c r="DM195" i="16"/>
  <c r="DM196" i="16"/>
  <c r="DM197" i="16"/>
  <c r="DM198" i="16"/>
  <c r="DM199" i="16"/>
  <c r="DM200" i="16"/>
  <c r="DM201" i="16"/>
  <c r="DM202" i="16"/>
  <c r="DM203" i="16"/>
  <c r="DM204" i="16"/>
  <c r="DM205" i="16"/>
  <c r="DM206" i="16"/>
  <c r="DM207" i="16"/>
  <c r="DM208" i="16"/>
  <c r="DM209" i="16"/>
  <c r="DM210" i="16"/>
  <c r="DM211" i="16"/>
  <c r="DM212" i="16"/>
  <c r="DM213" i="16"/>
  <c r="DM214" i="16"/>
  <c r="DM215" i="16"/>
  <c r="DM216" i="16"/>
  <c r="DM217" i="16"/>
  <c r="DM218" i="16"/>
  <c r="DM281" i="16"/>
  <c r="DM282" i="16"/>
  <c r="DM283" i="16"/>
  <c r="DM284" i="16"/>
  <c r="DM285" i="16"/>
  <c r="DM286" i="16"/>
  <c r="DM287" i="16"/>
  <c r="DM288" i="16"/>
  <c r="DM289" i="16"/>
  <c r="DM290" i="16"/>
  <c r="DM291" i="16"/>
  <c r="DM292" i="16"/>
  <c r="DM293" i="16"/>
  <c r="DM294" i="16"/>
  <c r="DM295" i="16"/>
  <c r="DM296" i="16"/>
  <c r="DM297" i="16"/>
  <c r="DM298" i="16"/>
  <c r="DM299" i="16"/>
  <c r="DM300" i="16"/>
  <c r="DM301" i="16"/>
  <c r="DM302" i="16"/>
  <c r="DM303" i="16"/>
  <c r="DM304" i="16"/>
  <c r="DM305" i="16"/>
  <c r="DM306" i="16"/>
  <c r="DM307" i="16"/>
  <c r="DM308" i="16"/>
  <c r="DM309" i="16"/>
  <c r="DM310" i="16"/>
  <c r="DM311" i="16"/>
  <c r="DM312" i="16"/>
  <c r="DM313" i="16"/>
  <c r="DM314" i="16"/>
  <c r="DM315" i="16"/>
  <c r="DM316" i="16"/>
  <c r="DM317" i="16"/>
  <c r="DM318" i="16"/>
  <c r="DM319" i="16"/>
  <c r="DM320" i="16"/>
  <c r="DM321" i="16"/>
  <c r="DM322" i="16"/>
  <c r="DM323" i="16"/>
  <c r="DM324" i="16"/>
  <c r="DM325" i="16"/>
  <c r="DM326" i="16"/>
  <c r="DM327" i="16"/>
  <c r="DM328" i="16"/>
  <c r="DM329" i="16"/>
  <c r="DM330" i="16"/>
  <c r="DM331" i="16"/>
  <c r="DM332" i="16"/>
  <c r="DM333" i="16"/>
  <c r="DM334" i="16"/>
  <c r="DM335" i="16"/>
  <c r="DM219" i="16"/>
  <c r="DM220" i="16"/>
  <c r="DM221" i="16"/>
  <c r="DM222" i="16"/>
  <c r="DM223" i="16"/>
  <c r="DM224" i="16"/>
  <c r="DM225" i="16"/>
  <c r="DM226" i="16"/>
  <c r="DM227" i="16"/>
  <c r="DM228" i="16"/>
  <c r="DM229" i="16"/>
  <c r="DM230" i="16"/>
  <c r="DM231" i="16"/>
  <c r="DM232" i="16"/>
  <c r="DM233" i="16"/>
  <c r="DM234" i="16"/>
  <c r="DM235" i="16"/>
  <c r="DM236" i="16"/>
  <c r="DM237" i="16"/>
  <c r="DM238" i="16"/>
  <c r="DM239" i="16"/>
  <c r="DM240" i="16"/>
  <c r="DM241" i="16"/>
  <c r="DM242" i="16"/>
  <c r="DM243" i="16"/>
  <c r="DM244" i="16"/>
  <c r="DM245" i="16"/>
  <c r="DM246" i="16"/>
  <c r="DM247" i="16"/>
  <c r="DM248" i="16"/>
  <c r="DM249" i="16"/>
  <c r="DM250" i="16"/>
  <c r="DM251" i="16"/>
  <c r="DM252" i="16"/>
  <c r="DM6" i="16"/>
  <c r="H5" i="12"/>
  <c r="H6" i="12"/>
  <c r="H7" i="12"/>
  <c r="H8" i="12"/>
  <c r="H9" i="12"/>
  <c r="H10" i="12"/>
  <c r="H11" i="12"/>
  <c r="H12" i="12"/>
  <c r="H13" i="12"/>
  <c r="H14" i="12"/>
  <c r="H15" i="12"/>
  <c r="H16" i="12"/>
  <c r="H17" i="12"/>
  <c r="H18" i="12"/>
  <c r="H19" i="12"/>
  <c r="H20" i="12"/>
  <c r="H21" i="12"/>
  <c r="H22" i="12"/>
  <c r="H23" i="12"/>
  <c r="H24" i="12"/>
  <c r="H25" i="12"/>
  <c r="H26" i="12"/>
  <c r="H27" i="12"/>
  <c r="H28" i="12"/>
  <c r="H4" i="12"/>
  <c r="C11" i="17"/>
  <c r="C7" i="17"/>
  <c r="C9" i="17"/>
  <c r="C19" i="17"/>
  <c r="C5" i="17"/>
  <c r="C16" i="17"/>
  <c r="C14" i="17"/>
  <c r="C6" i="17"/>
  <c r="C12" i="17"/>
  <c r="C15" i="17"/>
  <c r="C13" i="17"/>
  <c r="C23" i="17"/>
  <c r="C8" i="17"/>
  <c r="C10" i="17"/>
  <c r="C4" i="17"/>
  <c r="G10" i="17"/>
  <c r="G17" i="17"/>
  <c r="G8" i="17"/>
  <c r="G26" i="17"/>
  <c r="G23" i="17"/>
  <c r="G27" i="17"/>
  <c r="G4" i="17"/>
  <c r="G31" i="17"/>
  <c r="G13" i="17"/>
  <c r="G30" i="17"/>
  <c r="G15" i="17"/>
  <c r="G25" i="17"/>
  <c r="G12" i="17"/>
  <c r="G21" i="17"/>
  <c r="G6" i="17"/>
  <c r="G33" i="17"/>
  <c r="G14" i="17"/>
  <c r="G20" i="17"/>
  <c r="G16" i="17"/>
  <c r="G24" i="17"/>
  <c r="G5" i="17"/>
  <c r="G32" i="17"/>
  <c r="G19" i="17"/>
  <c r="G28" i="17"/>
  <c r="G9" i="17"/>
  <c r="G18" i="17"/>
  <c r="G7" i="17"/>
  <c r="G22" i="17"/>
  <c r="G11" i="17"/>
  <c r="G29" i="17"/>
  <c r="AS10" i="17"/>
  <c r="AS8" i="17"/>
  <c r="AS4" i="17"/>
  <c r="AS13" i="17"/>
  <c r="AS30" i="17"/>
  <c r="AS15" i="17"/>
  <c r="AS25" i="17"/>
  <c r="AS6" i="17"/>
  <c r="AS33" i="17"/>
  <c r="AS20" i="17"/>
  <c r="AS16" i="17"/>
  <c r="AS5" i="17"/>
  <c r="AS32" i="17"/>
  <c r="AS19" i="17"/>
  <c r="AS28" i="17"/>
  <c r="AS18" i="17"/>
  <c r="AS7" i="17"/>
  <c r="F10" i="17"/>
  <c r="F17" i="17"/>
  <c r="F8" i="17"/>
  <c r="F26" i="17"/>
  <c r="F23" i="17"/>
  <c r="F27" i="17"/>
  <c r="F4" i="17"/>
  <c r="F31" i="17"/>
  <c r="F13" i="17"/>
  <c r="F30" i="17"/>
  <c r="F15" i="17"/>
  <c r="F25" i="17"/>
  <c r="F12" i="17"/>
  <c r="F21" i="17"/>
  <c r="F6" i="17"/>
  <c r="F33" i="17"/>
  <c r="F14" i="17"/>
  <c r="F20" i="17"/>
  <c r="F16" i="17"/>
  <c r="F24" i="17"/>
  <c r="F5" i="17"/>
  <c r="F32" i="17"/>
  <c r="F19" i="17"/>
  <c r="F28" i="17"/>
  <c r="F9" i="17"/>
  <c r="F18" i="17"/>
  <c r="F7" i="17"/>
  <c r="F22" i="17"/>
  <c r="F11" i="17"/>
  <c r="F29" i="17"/>
  <c r="NS7" i="16"/>
  <c r="NS308" i="16"/>
  <c r="NU308" i="16" s="1"/>
  <c r="NS307" i="16"/>
  <c r="NU307" i="16" s="1"/>
  <c r="NS325" i="16"/>
  <c r="NU325" i="16" s="1"/>
  <c r="NS82" i="16"/>
  <c r="NU82" i="16" s="1"/>
  <c r="NS309" i="16"/>
  <c r="NU309" i="16" s="1"/>
  <c r="NS324" i="16"/>
  <c r="NU324" i="16" s="1"/>
  <c r="NS327" i="16"/>
  <c r="NU327" i="16" s="1"/>
  <c r="NS83" i="16"/>
  <c r="NU83" i="16" s="1"/>
  <c r="NS305" i="16"/>
  <c r="NU305" i="16" s="1"/>
  <c r="NS295" i="16"/>
  <c r="NU295" i="16" s="1"/>
  <c r="NS304" i="16"/>
  <c r="NU304" i="16" s="1"/>
  <c r="NS331" i="16"/>
  <c r="NS11" i="16"/>
  <c r="NU11" i="16" s="1"/>
  <c r="NS296" i="16"/>
  <c r="NU296" i="16" s="1"/>
  <c r="NS320" i="16"/>
  <c r="NU320" i="16" s="1"/>
  <c r="NS328" i="16"/>
  <c r="NU328" i="16" s="1"/>
  <c r="NS163" i="16"/>
  <c r="NU163" i="16" s="1"/>
  <c r="NS162" i="16"/>
  <c r="NU162" i="16" s="1"/>
  <c r="NS46" i="16"/>
  <c r="NU46" i="16" s="1"/>
  <c r="NS32" i="16"/>
  <c r="NU32" i="16" s="1"/>
  <c r="NS164" i="16"/>
  <c r="NU164" i="16" s="1"/>
  <c r="NS321" i="16"/>
  <c r="NU321" i="16" s="1"/>
  <c r="NS161" i="16"/>
  <c r="NU161" i="16" s="1"/>
  <c r="NS332" i="16"/>
  <c r="NU332" i="16" s="1"/>
  <c r="NS158" i="16"/>
  <c r="NU158" i="16" s="1"/>
  <c r="NS72" i="16"/>
  <c r="NU72" i="16" s="1"/>
  <c r="NS330" i="16"/>
  <c r="NU330" i="16" s="1"/>
  <c r="NS306" i="16"/>
  <c r="NU306" i="16" s="1"/>
  <c r="NS170" i="16"/>
  <c r="NU170" i="16" s="1"/>
  <c r="NS160" i="16"/>
  <c r="NU160" i="16" s="1"/>
  <c r="NS10" i="16"/>
  <c r="NU10" i="16" s="1"/>
  <c r="NS159" i="16"/>
  <c r="NU159" i="16" s="1"/>
  <c r="NS169" i="16"/>
  <c r="NU169" i="16" s="1"/>
  <c r="NS335" i="16"/>
  <c r="NU335" i="16" s="1"/>
  <c r="NS89" i="16"/>
  <c r="NU89" i="16" s="1"/>
  <c r="NS23" i="16"/>
  <c r="NU23" i="16" s="1"/>
  <c r="NS300" i="16"/>
  <c r="NU300" i="16" s="1"/>
  <c r="NS297" i="16"/>
  <c r="NU297" i="16" s="1"/>
  <c r="NS167" i="16"/>
  <c r="NU167" i="16" s="1"/>
  <c r="NS254" i="16"/>
  <c r="NU254" i="16" s="1"/>
  <c r="NS45" i="16"/>
  <c r="NU45" i="16" s="1"/>
  <c r="NS37" i="16"/>
  <c r="NU37" i="16" s="1"/>
  <c r="NS27" i="16"/>
  <c r="NU27" i="16" s="1"/>
  <c r="NS114" i="16"/>
  <c r="NU114" i="16" s="1"/>
  <c r="NS315" i="16"/>
  <c r="NU315" i="16" s="1"/>
  <c r="NS294" i="16"/>
  <c r="NU294" i="16" s="1"/>
  <c r="NS113" i="16"/>
  <c r="NU113" i="16" s="1"/>
  <c r="NS322" i="16"/>
  <c r="NU322" i="16" s="1"/>
  <c r="NS312" i="16"/>
  <c r="NU312" i="16" s="1"/>
  <c r="NS234" i="16"/>
  <c r="NU234" i="16" s="1"/>
  <c r="NS255" i="16"/>
  <c r="NU255" i="16" s="1"/>
  <c r="NS317" i="16"/>
  <c r="NU317" i="16" s="1"/>
  <c r="NS242" i="16"/>
  <c r="NU242" i="16" s="1"/>
  <c r="NS168" i="16"/>
  <c r="NU168" i="16" s="1"/>
  <c r="NS166" i="16"/>
  <c r="NU166" i="16" s="1"/>
  <c r="NS93" i="16"/>
  <c r="NU93" i="16" s="1"/>
  <c r="NS69" i="16"/>
  <c r="NU69" i="16" s="1"/>
  <c r="NS110" i="16"/>
  <c r="NU110" i="16" s="1"/>
  <c r="NS263" i="16"/>
  <c r="NU263" i="16" s="1"/>
  <c r="NS36" i="16"/>
  <c r="NU36" i="16" s="1"/>
  <c r="NS292" i="16"/>
  <c r="NU292" i="16" s="1"/>
  <c r="NS221" i="16"/>
  <c r="NU221" i="16" s="1"/>
  <c r="NS148" i="16"/>
  <c r="NU148" i="16" s="1"/>
  <c r="NS43" i="16"/>
  <c r="NU43" i="16" s="1"/>
  <c r="NS87" i="16"/>
  <c r="NU87" i="16" s="1"/>
  <c r="NS106" i="16"/>
  <c r="NU106" i="16" s="1"/>
  <c r="NS81" i="16"/>
  <c r="NU81" i="16" s="1"/>
  <c r="NS222" i="16"/>
  <c r="NU222" i="16" s="1"/>
  <c r="NS279" i="16"/>
  <c r="NU279" i="16" s="1"/>
  <c r="NS85" i="16"/>
  <c r="NU85" i="16" s="1"/>
  <c r="NS241" i="16"/>
  <c r="NU241" i="16" s="1"/>
  <c r="NS284" i="16"/>
  <c r="NU284" i="16" s="1"/>
  <c r="NS172" i="16"/>
  <c r="NU172" i="16" s="1"/>
  <c r="NS98" i="16"/>
  <c r="NU98" i="16" s="1"/>
  <c r="NS56" i="16"/>
  <c r="NU56" i="16" s="1"/>
  <c r="NS334" i="16"/>
  <c r="NU334" i="16" s="1"/>
  <c r="NS91" i="16"/>
  <c r="NU91" i="16" s="1"/>
  <c r="NS65" i="16"/>
  <c r="NU65" i="16" s="1"/>
  <c r="NS244" i="16"/>
  <c r="NU244" i="16" s="1"/>
  <c r="NS139" i="16"/>
  <c r="NU139" i="16" s="1"/>
  <c r="NS99" i="16"/>
  <c r="NU99" i="16" s="1"/>
  <c r="NS256" i="16"/>
  <c r="NU256" i="16" s="1"/>
  <c r="NS233" i="16"/>
  <c r="NU233" i="16" s="1"/>
  <c r="NS60" i="16"/>
  <c r="NU60" i="16" s="1"/>
  <c r="NS109" i="16"/>
  <c r="NU109" i="16" s="1"/>
  <c r="NS291" i="16"/>
  <c r="NU291" i="16" s="1"/>
  <c r="NS42" i="16"/>
  <c r="NU42" i="16" s="1"/>
  <c r="NS8" i="16"/>
  <c r="NU8" i="16" s="1"/>
  <c r="NS130" i="16"/>
  <c r="NU130" i="16" s="1"/>
  <c r="NS115" i="16"/>
  <c r="NU115" i="16" s="1"/>
  <c r="NS228" i="16"/>
  <c r="NU228" i="16" s="1"/>
  <c r="NS80" i="16"/>
  <c r="NU80" i="16" s="1"/>
  <c r="NS152" i="16"/>
  <c r="NS283" i="16"/>
  <c r="NU283" i="16" s="1"/>
  <c r="NS44" i="16"/>
  <c r="NU44" i="16" s="1"/>
  <c r="NS103" i="16"/>
  <c r="NU103" i="16" s="1"/>
  <c r="NS235" i="16"/>
  <c r="NU235" i="16" s="1"/>
  <c r="NS156" i="16"/>
  <c r="NU156" i="16" s="1"/>
  <c r="NS26" i="16"/>
  <c r="NU26" i="16" s="1"/>
  <c r="NS52" i="16"/>
  <c r="NU52" i="16" s="1"/>
  <c r="NS136" i="16"/>
  <c r="NU136" i="16" s="1"/>
  <c r="NS237" i="16"/>
  <c r="NU237" i="16" s="1"/>
  <c r="NS78" i="16"/>
  <c r="NU78" i="16" s="1"/>
  <c r="NS105" i="16"/>
  <c r="NU105" i="16" s="1"/>
  <c r="NS62" i="16"/>
  <c r="NU62" i="16" s="1"/>
  <c r="NS274" i="16"/>
  <c r="NU274" i="16" s="1"/>
  <c r="NS51" i="16"/>
  <c r="NU51" i="16" s="1"/>
  <c r="NS75" i="16"/>
  <c r="NU75" i="16" s="1"/>
  <c r="NS238" i="16"/>
  <c r="NS149" i="16"/>
  <c r="NU149" i="16" s="1"/>
  <c r="NS67" i="16"/>
  <c r="NU67" i="16" s="1"/>
  <c r="NS63" i="16"/>
  <c r="NU63" i="16" s="1"/>
  <c r="NS201" i="16"/>
  <c r="NU201" i="16" s="1"/>
  <c r="NS236" i="16"/>
  <c r="NU236" i="16" s="1"/>
  <c r="NS266" i="16"/>
  <c r="NU266" i="16" s="1"/>
  <c r="NS86" i="16"/>
  <c r="NU86" i="16" s="1"/>
  <c r="NS220" i="16"/>
  <c r="NS127" i="16"/>
  <c r="NU127" i="16" s="1"/>
  <c r="NS112" i="16"/>
  <c r="NU112" i="16" s="1"/>
  <c r="NS243" i="16"/>
  <c r="NU243" i="16" s="1"/>
  <c r="NS232" i="16"/>
  <c r="NU232" i="16" s="1"/>
  <c r="NS53" i="16"/>
  <c r="NU53" i="16" s="1"/>
  <c r="NS90" i="16"/>
  <c r="NU90" i="16" s="1"/>
  <c r="NS293" i="16"/>
  <c r="NU293" i="16" s="1"/>
  <c r="NS20" i="16"/>
  <c r="NS276" i="16"/>
  <c r="NU276" i="16" s="1"/>
  <c r="NS57" i="16"/>
  <c r="NU57" i="16" s="1"/>
  <c r="NS22" i="16"/>
  <c r="NU22" i="16" s="1"/>
  <c r="NS258" i="16"/>
  <c r="NU258" i="16" s="1"/>
  <c r="NS231" i="16"/>
  <c r="NU231" i="16" s="1"/>
  <c r="NS49" i="16"/>
  <c r="NU49" i="16" s="1"/>
  <c r="NS101" i="16"/>
  <c r="NU101" i="16" s="1"/>
  <c r="NS265" i="16"/>
  <c r="NU265" i="16" s="1"/>
  <c r="NS260" i="16"/>
  <c r="NU260" i="16" s="1"/>
  <c r="NS318" i="16"/>
  <c r="NU318" i="16" s="1"/>
  <c r="NS268" i="16"/>
  <c r="NU268" i="16" s="1"/>
  <c r="NS102" i="16"/>
  <c r="NU102" i="16" s="1"/>
  <c r="NS198" i="16"/>
  <c r="NU198" i="16" s="1"/>
  <c r="NS31" i="16"/>
  <c r="NU31" i="16" s="1"/>
  <c r="NS275" i="16"/>
  <c r="NU275" i="16" s="1"/>
  <c r="NS40" i="16"/>
  <c r="NS41" i="16"/>
  <c r="NU41" i="16" s="1"/>
  <c r="NS262" i="16"/>
  <c r="NU262" i="16" s="1"/>
  <c r="NS142" i="16"/>
  <c r="NU142" i="16" s="1"/>
  <c r="NS137" i="16"/>
  <c r="NU137" i="16" s="1"/>
  <c r="NS225" i="16"/>
  <c r="NU225" i="16" s="1"/>
  <c r="NS19" i="16"/>
  <c r="NU19" i="16" s="1"/>
  <c r="NS141" i="16"/>
  <c r="NU141" i="16" s="1"/>
  <c r="NS104" i="16"/>
  <c r="NU104" i="16" s="1"/>
  <c r="NS154" i="16"/>
  <c r="NU154" i="16" s="1"/>
  <c r="NS108" i="16"/>
  <c r="NU108" i="16" s="1"/>
  <c r="NS179" i="16"/>
  <c r="NU179" i="16" s="1"/>
  <c r="NS223" i="16"/>
  <c r="NU223" i="16" s="1"/>
  <c r="NS200" i="16"/>
  <c r="NU200" i="16" s="1"/>
  <c r="NS128" i="16"/>
  <c r="NU128" i="16" s="1"/>
  <c r="NS239" i="16"/>
  <c r="NU239" i="16" s="1"/>
  <c r="NS33" i="16"/>
  <c r="NU33" i="16" s="1"/>
  <c r="NS278" i="16"/>
  <c r="NU278" i="16" s="1"/>
  <c r="NS59" i="16"/>
  <c r="NU59" i="16" s="1"/>
  <c r="NS34" i="16"/>
  <c r="NU34" i="16" s="1"/>
  <c r="NS66" i="16"/>
  <c r="NU66" i="16" s="1"/>
  <c r="NS107" i="16"/>
  <c r="NU107" i="16" s="1"/>
  <c r="NS133" i="16"/>
  <c r="NU133" i="16" s="1"/>
  <c r="NS227" i="16"/>
  <c r="NU227" i="16" s="1"/>
  <c r="NS229" i="16"/>
  <c r="NS303" i="16"/>
  <c r="NU303" i="16" s="1"/>
  <c r="NS288" i="16"/>
  <c r="NU288" i="16" s="1"/>
  <c r="NS287" i="16"/>
  <c r="NU287" i="16" s="1"/>
  <c r="NS224" i="16"/>
  <c r="NU224" i="16" s="1"/>
  <c r="NS301" i="16"/>
  <c r="NU301" i="16" s="1"/>
  <c r="NS68" i="16"/>
  <c r="NU68" i="16" s="1"/>
  <c r="NS21" i="16"/>
  <c r="NS316" i="16"/>
  <c r="NU316" i="16" s="1"/>
  <c r="NS146" i="16"/>
  <c r="NU146" i="16" s="1"/>
  <c r="NS259" i="16"/>
  <c r="NU259" i="16" s="1"/>
  <c r="NS55" i="16"/>
  <c r="NU55" i="16" s="1"/>
  <c r="NS134" i="16"/>
  <c r="NU134" i="16" s="1"/>
  <c r="NS173" i="16"/>
  <c r="NU173" i="16" s="1"/>
  <c r="NS144" i="16"/>
  <c r="NU144" i="16" s="1"/>
  <c r="NS319" i="16"/>
  <c r="NU319" i="16" s="1"/>
  <c r="NS171" i="16"/>
  <c r="NS313" i="16"/>
  <c r="NU313" i="16" s="1"/>
  <c r="NS282" i="16"/>
  <c r="NU282" i="16" s="1"/>
  <c r="NS273" i="16"/>
  <c r="NU273" i="16" s="1"/>
  <c r="NS165" i="16"/>
  <c r="NU165" i="16" s="1"/>
  <c r="NS240" i="16"/>
  <c r="NU240" i="16" s="1"/>
  <c r="NS270" i="16"/>
  <c r="NU270" i="16" s="1"/>
  <c r="NS153" i="16"/>
  <c r="NU153" i="16" s="1"/>
  <c r="NS199" i="16"/>
  <c r="NU199" i="16" s="1"/>
  <c r="NS298" i="16"/>
  <c r="NU298" i="16" s="1"/>
  <c r="NS77" i="16"/>
  <c r="NU77" i="16" s="1"/>
  <c r="NS145" i="16"/>
  <c r="NU145" i="16" s="1"/>
  <c r="NS48" i="16"/>
  <c r="NU48" i="16" s="1"/>
  <c r="NS251" i="16"/>
  <c r="NU251" i="16" s="1"/>
  <c r="NS64" i="16"/>
  <c r="NU64" i="16" s="1"/>
  <c r="NS326" i="16"/>
  <c r="NU326" i="16" s="1"/>
  <c r="NS202" i="16"/>
  <c r="NU202" i="16" s="1"/>
  <c r="NS118" i="16"/>
  <c r="NU118" i="16" s="1"/>
  <c r="NS16" i="16"/>
  <c r="NU16" i="16" s="1"/>
  <c r="NS79" i="16"/>
  <c r="NU79" i="16" s="1"/>
  <c r="NS311" i="16"/>
  <c r="NU311" i="16" s="1"/>
  <c r="NS280" i="16"/>
  <c r="NU280" i="16" s="1"/>
  <c r="NS138" i="16"/>
  <c r="NU138" i="16" s="1"/>
  <c r="NS197" i="16"/>
  <c r="NS97" i="16"/>
  <c r="NU97" i="16" s="1"/>
  <c r="NS290" i="16"/>
  <c r="NU290" i="16" s="1"/>
  <c r="NS18" i="16"/>
  <c r="NU18" i="16" s="1"/>
  <c r="NS264" i="16"/>
  <c r="NU264" i="16" s="1"/>
  <c r="NS117" i="16"/>
  <c r="NU117" i="16" s="1"/>
  <c r="NS71" i="16"/>
  <c r="NU71" i="16" s="1"/>
  <c r="NS314" i="16"/>
  <c r="NU314" i="16" s="1"/>
  <c r="NS289" i="16"/>
  <c r="NS30" i="16"/>
  <c r="NU30" i="16" s="1"/>
  <c r="NS25" i="16"/>
  <c r="NU25" i="16" s="1"/>
  <c r="NS29" i="16"/>
  <c r="NU29" i="16" s="1"/>
  <c r="NS247" i="16"/>
  <c r="NU247" i="16" s="1"/>
  <c r="NS226" i="16"/>
  <c r="NU226" i="16" s="1"/>
  <c r="NS54" i="16"/>
  <c r="NU54" i="16" s="1"/>
  <c r="NS140" i="16"/>
  <c r="NU140" i="16" s="1"/>
  <c r="NS61" i="16"/>
  <c r="NS257" i="16"/>
  <c r="NU257" i="16" s="1"/>
  <c r="NS74" i="16"/>
  <c r="NU74" i="16" s="1"/>
  <c r="NS272" i="16"/>
  <c r="NU272" i="16" s="1"/>
  <c r="NS73" i="16"/>
  <c r="NU73" i="16" s="1"/>
  <c r="NS155" i="16"/>
  <c r="NU155" i="16" s="1"/>
  <c r="NS95" i="16"/>
  <c r="NU95" i="16" s="1"/>
  <c r="NS271" i="16"/>
  <c r="NU271" i="16" s="1"/>
  <c r="NS125" i="16"/>
  <c r="NS116" i="16"/>
  <c r="NU116" i="16" s="1"/>
  <c r="NS70" i="16"/>
  <c r="NU70" i="16" s="1"/>
  <c r="NS178" i="16"/>
  <c r="NU178" i="16" s="1"/>
  <c r="NS96" i="16"/>
  <c r="NU96" i="16" s="1"/>
  <c r="NS230" i="16"/>
  <c r="NU230" i="16" s="1"/>
  <c r="NS299" i="16"/>
  <c r="NU299" i="16" s="1"/>
  <c r="NS17" i="16"/>
  <c r="NU17" i="16" s="1"/>
  <c r="NS135" i="16"/>
  <c r="NS150" i="16"/>
  <c r="NU150" i="16" s="1"/>
  <c r="NS277" i="16"/>
  <c r="NU277" i="16" s="1"/>
  <c r="NS131" i="16"/>
  <c r="NU131" i="16" s="1"/>
  <c r="NS100" i="16"/>
  <c r="NS38" i="16"/>
  <c r="NU38" i="16" s="1"/>
  <c r="NS132" i="16"/>
  <c r="NU132" i="16" s="1"/>
  <c r="NS286" i="16"/>
  <c r="NU286" i="16" s="1"/>
  <c r="NS88" i="16"/>
  <c r="NS323" i="16"/>
  <c r="NU323" i="16" s="1"/>
  <c r="NS13" i="16"/>
  <c r="NU13" i="16" s="1"/>
  <c r="NS269" i="16"/>
  <c r="NU269" i="16" s="1"/>
  <c r="NS12" i="16"/>
  <c r="NU12" i="16" s="1"/>
  <c r="NS329" i="16"/>
  <c r="NU329" i="16" s="1"/>
  <c r="NS252" i="16"/>
  <c r="NU252" i="16" s="1"/>
  <c r="NS39" i="16"/>
  <c r="NU39" i="16" s="1"/>
  <c r="NS92" i="16"/>
  <c r="NS94" i="16"/>
  <c r="NU94" i="16" s="1"/>
  <c r="NS50" i="16"/>
  <c r="NU50" i="16" s="1"/>
  <c r="NS9" i="16"/>
  <c r="NS111" i="16"/>
  <c r="NU111" i="16" s="1"/>
  <c r="NS14" i="16"/>
  <c r="NU14" i="16" s="1"/>
  <c r="NS76" i="16"/>
  <c r="NU76" i="16" s="1"/>
  <c r="NS151" i="16"/>
  <c r="NU151" i="16" s="1"/>
  <c r="NS177" i="16"/>
  <c r="NS84" i="16"/>
  <c r="NU84" i="16" s="1"/>
  <c r="NS285" i="16"/>
  <c r="NU285" i="16" s="1"/>
  <c r="NS302" i="16"/>
  <c r="NU302" i="16" s="1"/>
  <c r="NS35" i="16"/>
  <c r="NU35" i="16" s="1"/>
  <c r="NS47" i="16"/>
  <c r="NU47" i="16" s="1"/>
  <c r="NS261" i="16"/>
  <c r="NU261" i="16" s="1"/>
  <c r="NS248" i="16"/>
  <c r="NU248" i="16" s="1"/>
  <c r="NS143" i="16"/>
  <c r="NU143" i="16" s="1"/>
  <c r="NS15" i="16"/>
  <c r="NU15" i="16" s="1"/>
  <c r="NS176" i="16"/>
  <c r="NU176" i="16" s="1"/>
  <c r="NS253" i="16"/>
  <c r="NU253" i="16" s="1"/>
  <c r="NS219" i="16"/>
  <c r="NU219" i="16" s="1"/>
  <c r="NS203" i="16"/>
  <c r="NU203" i="16" s="1"/>
  <c r="NS124" i="16"/>
  <c r="NU124" i="16" s="1"/>
  <c r="NS157" i="16"/>
  <c r="NU157" i="16" s="1"/>
  <c r="NS129" i="16"/>
  <c r="NS196" i="16"/>
  <c r="NU196" i="16" s="1"/>
  <c r="NS249" i="16"/>
  <c r="NU249" i="16" s="1"/>
  <c r="NS28" i="16"/>
  <c r="NU28" i="16" s="1"/>
  <c r="NS333" i="16"/>
  <c r="NU333" i="16" s="1"/>
  <c r="NS250" i="16"/>
  <c r="NU250" i="16" s="1"/>
  <c r="NS58" i="16"/>
  <c r="NU58" i="16" s="1"/>
  <c r="NS245" i="16"/>
  <c r="NS310" i="16"/>
  <c r="NS24" i="16"/>
  <c r="NU24" i="16" s="1"/>
  <c r="NS267" i="16"/>
  <c r="NU267" i="16" s="1"/>
  <c r="NS6" i="16"/>
  <c r="NS281" i="16"/>
  <c r="NU281" i="16" s="1"/>
  <c r="NS204" i="16"/>
  <c r="NU204" i="16" s="1"/>
  <c r="NS194" i="16"/>
  <c r="NU194" i="16" s="1"/>
  <c r="NS126" i="16"/>
  <c r="NU126" i="16" s="1"/>
  <c r="NS181" i="16"/>
  <c r="NS180" i="16"/>
  <c r="NU180" i="16" s="1"/>
  <c r="NS123" i="16"/>
  <c r="NU123" i="16" s="1"/>
  <c r="NS193" i="16"/>
  <c r="NU193" i="16" s="1"/>
  <c r="NS147" i="16"/>
  <c r="NU147" i="16" s="1"/>
  <c r="NS175" i="16"/>
  <c r="NU175" i="16" s="1"/>
  <c r="NS191" i="16"/>
  <c r="NU191" i="16" s="1"/>
  <c r="NS122" i="16"/>
  <c r="NU122" i="16" s="1"/>
  <c r="NS211" i="16"/>
  <c r="NS187" i="16"/>
  <c r="NU187" i="16" s="1"/>
  <c r="NS121" i="16"/>
  <c r="NU121" i="16" s="1"/>
  <c r="NS185" i="16"/>
  <c r="NU185" i="16" s="1"/>
  <c r="NS119" i="16"/>
  <c r="NU119" i="16" s="1"/>
  <c r="NS174" i="16"/>
  <c r="NU174" i="16" s="1"/>
  <c r="NS186" i="16"/>
  <c r="NU186" i="16" s="1"/>
  <c r="NS192" i="16"/>
  <c r="NU192" i="16" s="1"/>
  <c r="NS205" i="16"/>
  <c r="NS184" i="16"/>
  <c r="NU184" i="16" s="1"/>
  <c r="NS182" i="16"/>
  <c r="NU182" i="16" s="1"/>
  <c r="NS120" i="16"/>
  <c r="NU120" i="16" s="1"/>
  <c r="NS215" i="16"/>
  <c r="NU215" i="16" s="1"/>
  <c r="NS246" i="16"/>
  <c r="NU246" i="16" s="1"/>
  <c r="NS183" i="16"/>
  <c r="NU183" i="16" s="1"/>
  <c r="NS195" i="16"/>
  <c r="NU195" i="16" s="1"/>
  <c r="NS213" i="16"/>
  <c r="NS218" i="16"/>
  <c r="NU218" i="16" s="1"/>
  <c r="NS210" i="16"/>
  <c r="NU210" i="16" s="1"/>
  <c r="NS217" i="16"/>
  <c r="NU217" i="16" s="1"/>
  <c r="NS188" i="16"/>
  <c r="NU188" i="16" s="1"/>
  <c r="NS207" i="16"/>
  <c r="NU207" i="16" s="1"/>
  <c r="NS190" i="16"/>
  <c r="NU190" i="16" s="1"/>
  <c r="NS189" i="16"/>
  <c r="NU189" i="16" s="1"/>
  <c r="NS216" i="16"/>
  <c r="NS212" i="16"/>
  <c r="NU212" i="16" s="1"/>
  <c r="NS214" i="16"/>
  <c r="NU214" i="16" s="1"/>
  <c r="NS206" i="16"/>
  <c r="NU206" i="16" s="1"/>
  <c r="NS209" i="16"/>
  <c r="NU209" i="16" s="1"/>
  <c r="NS208" i="16"/>
  <c r="NU208" i="16" s="1"/>
  <c r="EF195" i="16"/>
  <c r="EF212" i="16"/>
  <c r="EF206" i="16"/>
  <c r="EF207" i="16"/>
  <c r="MT206" i="16"/>
  <c r="MT209" i="16"/>
  <c r="MT208" i="16"/>
  <c r="MT189" i="16"/>
  <c r="MT188" i="16"/>
  <c r="MT190" i="16"/>
  <c r="MT214" i="16"/>
  <c r="MT216" i="16"/>
  <c r="MT212" i="16"/>
  <c r="MT218" i="16"/>
  <c r="MT210" i="16"/>
  <c r="MT195" i="16"/>
  <c r="MT217" i="16"/>
  <c r="MT213" i="16"/>
  <c r="MT246" i="16"/>
  <c r="MT323" i="16"/>
  <c r="MT183" i="16"/>
  <c r="MT205" i="16"/>
  <c r="MT333" i="16"/>
  <c r="MT182" i="16"/>
  <c r="MT215" i="16"/>
  <c r="MT286" i="16"/>
  <c r="MT120" i="16"/>
  <c r="MT211" i="16"/>
  <c r="MT126" i="16"/>
  <c r="MT310" i="16"/>
  <c r="MT302" i="16"/>
  <c r="MT184" i="16"/>
  <c r="MT187" i="16"/>
  <c r="MT314" i="16"/>
  <c r="MT285" i="16"/>
  <c r="MT326" i="16"/>
  <c r="MT92" i="16"/>
  <c r="MT303" i="16"/>
  <c r="MT192" i="16"/>
  <c r="MT121" i="16"/>
  <c r="MT281" i="16"/>
  <c r="MT119" i="16"/>
  <c r="MT289" i="16"/>
  <c r="MT287" i="16"/>
  <c r="MT174" i="16"/>
  <c r="MT322" i="16"/>
  <c r="MT175" i="16"/>
  <c r="MT186" i="16"/>
  <c r="MT185" i="16"/>
  <c r="MT147" i="16"/>
  <c r="MT194" i="16"/>
  <c r="MT297" i="16"/>
  <c r="MT245" i="16"/>
  <c r="MT334" i="16"/>
  <c r="MT299" i="16"/>
  <c r="MT290" i="16"/>
  <c r="MT321" i="16"/>
  <c r="MT306" i="16"/>
  <c r="MT24" i="16"/>
  <c r="MT181" i="16"/>
  <c r="MT293" i="16"/>
  <c r="MT6" i="16"/>
  <c r="MT328" i="16"/>
  <c r="MT122" i="16"/>
  <c r="MT330" i="16"/>
  <c r="MT176" i="16"/>
  <c r="MT311" i="16"/>
  <c r="MT288" i="16"/>
  <c r="MT313" i="16"/>
  <c r="MT312" i="16"/>
  <c r="MT59" i="16"/>
  <c r="MT143" i="16"/>
  <c r="MT301" i="16"/>
  <c r="MT249" i="16"/>
  <c r="MT193" i="16"/>
  <c r="MT84" i="16"/>
  <c r="MT329" i="16"/>
  <c r="MT191" i="16"/>
  <c r="MT292" i="16"/>
  <c r="MT294" i="16"/>
  <c r="MT180" i="16"/>
  <c r="MT196" i="16"/>
  <c r="MT140" i="16"/>
  <c r="MT267" i="16"/>
  <c r="MT151" i="16"/>
  <c r="MT316" i="16"/>
  <c r="MT283" i="16"/>
  <c r="MT60" i="16"/>
  <c r="MT335" i="16"/>
  <c r="MT58" i="16"/>
  <c r="MT177" i="16"/>
  <c r="MT113" i="16"/>
  <c r="MT157" i="16"/>
  <c r="MT324" i="16"/>
  <c r="MT25" i="16"/>
  <c r="MT253" i="16"/>
  <c r="MT261" i="16"/>
  <c r="MT63" i="16"/>
  <c r="MT85" i="16"/>
  <c r="MT29" i="16"/>
  <c r="MT129" i="16"/>
  <c r="MT17" i="16"/>
  <c r="MT155" i="16"/>
  <c r="MT298" i="16"/>
  <c r="MT123" i="16"/>
  <c r="MT291" i="16"/>
  <c r="MT35" i="16"/>
  <c r="MT144" i="16"/>
  <c r="MT88" i="16"/>
  <c r="MT137" i="16"/>
  <c r="MT250" i="16"/>
  <c r="MT90" i="16"/>
  <c r="MT28" i="16"/>
  <c r="MT252" i="16"/>
  <c r="MT150" i="16"/>
  <c r="MT47" i="16"/>
  <c r="MT153" i="16"/>
  <c r="MT87" i="16"/>
  <c r="MT134" i="16"/>
  <c r="MT18" i="16"/>
  <c r="MT94" i="16"/>
  <c r="MT132" i="16"/>
  <c r="MT31" i="16"/>
  <c r="MT37" i="16"/>
  <c r="MT166" i="16"/>
  <c r="MT86" i="16"/>
  <c r="MT315" i="16"/>
  <c r="MT139" i="16"/>
  <c r="MT26" i="16"/>
  <c r="MT124" i="16"/>
  <c r="MT284" i="16"/>
  <c r="MT15" i="16"/>
  <c r="MT7" i="16"/>
  <c r="MT145" i="16"/>
  <c r="MT138" i="16"/>
  <c r="MT148" i="16"/>
  <c r="MT154" i="16"/>
  <c r="MT111" i="16"/>
  <c r="MT305" i="16"/>
  <c r="MT131" i="16"/>
  <c r="MT142" i="16"/>
  <c r="MT332" i="16"/>
  <c r="MT239" i="16"/>
  <c r="MT73" i="16"/>
  <c r="MT93" i="16"/>
  <c r="MT219" i="16"/>
  <c r="MT125" i="16"/>
  <c r="MT152" i="16"/>
  <c r="MT50" i="16"/>
  <c r="MT300" i="16"/>
  <c r="MT13" i="16"/>
  <c r="MT282" i="16"/>
  <c r="MT34" i="16"/>
  <c r="MT36" i="16"/>
  <c r="MT96" i="16"/>
  <c r="MT38" i="16"/>
  <c r="MT116" i="16"/>
  <c r="MT12" i="16"/>
  <c r="MT264" i="16"/>
  <c r="MT165" i="16"/>
  <c r="MT39" i="16"/>
  <c r="MT179" i="16"/>
  <c r="MT99" i="16"/>
  <c r="MT295" i="16"/>
  <c r="MT141" i="16"/>
  <c r="MT61" i="16"/>
  <c r="MT51" i="16"/>
  <c r="MT56" i="16"/>
  <c r="MT79" i="16"/>
  <c r="MT33" i="16"/>
  <c r="MT304" i="16"/>
  <c r="MT178" i="16"/>
  <c r="MT204" i="16"/>
  <c r="MT146" i="16"/>
  <c r="MT48" i="16"/>
  <c r="MT247" i="16"/>
  <c r="MT106" i="16"/>
  <c r="MT296" i="16"/>
  <c r="MT263" i="16"/>
  <c r="MT149" i="16"/>
  <c r="MT260" i="16"/>
  <c r="MT9" i="16"/>
  <c r="MT136" i="16"/>
  <c r="MT309" i="16"/>
  <c r="MT95" i="16"/>
  <c r="MT269" i="16"/>
  <c r="MT54" i="16"/>
  <c r="MT156" i="16"/>
  <c r="MT265" i="16"/>
  <c r="MT258" i="16"/>
  <c r="MT262" i="16"/>
  <c r="MT133" i="16"/>
  <c r="MT52" i="16"/>
  <c r="MT197" i="16"/>
  <c r="MT53" i="16"/>
  <c r="MT55" i="16"/>
  <c r="MT105" i="16"/>
  <c r="MT109" i="16"/>
  <c r="MT203" i="16"/>
  <c r="MT62" i="16"/>
  <c r="MT135" i="16"/>
  <c r="MT67" i="16"/>
  <c r="MT112" i="16"/>
  <c r="MT130" i="16"/>
  <c r="MT238" i="16"/>
  <c r="MT271" i="16"/>
  <c r="MT272" i="16"/>
  <c r="MT259" i="16"/>
  <c r="MT331" i="16"/>
  <c r="MT248" i="16"/>
  <c r="MT318" i="16"/>
  <c r="MT30" i="16"/>
  <c r="MT71" i="16"/>
  <c r="MT100" i="16"/>
  <c r="MT257" i="16"/>
  <c r="MT327" i="16"/>
  <c r="MT308" i="16"/>
  <c r="MT91" i="16"/>
  <c r="MT200" i="16"/>
  <c r="MT128" i="16"/>
  <c r="MT273" i="16"/>
  <c r="MT127" i="16"/>
  <c r="MT317" i="16"/>
  <c r="MT198" i="16"/>
  <c r="MT97" i="16"/>
  <c r="MT76" i="16"/>
  <c r="MT117" i="16"/>
  <c r="MT266" i="16"/>
  <c r="MT251" i="16"/>
  <c r="MT10" i="16"/>
  <c r="MT70" i="16"/>
  <c r="MT16" i="16"/>
  <c r="MT64" i="16"/>
  <c r="MT14" i="16"/>
  <c r="MT77" i="16"/>
  <c r="MT256" i="16"/>
  <c r="MT240" i="16"/>
  <c r="MT49" i="16"/>
  <c r="MT66" i="16"/>
  <c r="MT78" i="16"/>
  <c r="MT102" i="16"/>
  <c r="MT202" i="16"/>
  <c r="MT254" i="16"/>
  <c r="MT275" i="16"/>
  <c r="MT57" i="16"/>
  <c r="MT199" i="16"/>
  <c r="MT226" i="16"/>
  <c r="MT235" i="16"/>
  <c r="MT276" i="16"/>
  <c r="MT237" i="16"/>
  <c r="MT68" i="16"/>
  <c r="MT167" i="16"/>
  <c r="MT74" i="16"/>
  <c r="MT243" i="16"/>
  <c r="MT319" i="16"/>
  <c r="MT325" i="16"/>
  <c r="MT232" i="16"/>
  <c r="MT242" i="16"/>
  <c r="MT115" i="16"/>
  <c r="MT270" i="16"/>
  <c r="MT32" i="16"/>
  <c r="MT241" i="16"/>
  <c r="MT201" i="16"/>
  <c r="MT230" i="16"/>
  <c r="MT280" i="16"/>
  <c r="MT80" i="16"/>
  <c r="MT110" i="16"/>
  <c r="MT229" i="16"/>
  <c r="MT170" i="16"/>
  <c r="MT236" i="16"/>
  <c r="MT307" i="16"/>
  <c r="MT277" i="16"/>
  <c r="MT118" i="16"/>
  <c r="MT274" i="16"/>
  <c r="MT72" i="16"/>
  <c r="MT171" i="16"/>
  <c r="MT223" i="16"/>
  <c r="MT65" i="16"/>
  <c r="MT103" i="16"/>
  <c r="MT278" i="16"/>
  <c r="MT114" i="16"/>
  <c r="MT89" i="16"/>
  <c r="MT40" i="16"/>
  <c r="MT233" i="16"/>
  <c r="MT255" i="16"/>
  <c r="MT279" i="16"/>
  <c r="MT268" i="16"/>
  <c r="MT225" i="16"/>
  <c r="MT320" i="16"/>
  <c r="MT75" i="16"/>
  <c r="MT227" i="16"/>
  <c r="MT172" i="16"/>
  <c r="MT101" i="16"/>
  <c r="MT41" i="16"/>
  <c r="MT220" i="16"/>
  <c r="MT221" i="16"/>
  <c r="MT173" i="16"/>
  <c r="MT21" i="16"/>
  <c r="MT43" i="16"/>
  <c r="MT168" i="16"/>
  <c r="MT98" i="16"/>
  <c r="MT160" i="16"/>
  <c r="MT244" i="16"/>
  <c r="MT44" i="16"/>
  <c r="MT104" i="16"/>
  <c r="MT234" i="16"/>
  <c r="MT162" i="16"/>
  <c r="MT69" i="16"/>
  <c r="MT224" i="16"/>
  <c r="MT164" i="16"/>
  <c r="MT222" i="16"/>
  <c r="MT107" i="16"/>
  <c r="MT108" i="16"/>
  <c r="MT19" i="16"/>
  <c r="MT161" i="16"/>
  <c r="MT163" i="16"/>
  <c r="MT231" i="16"/>
  <c r="MT158" i="16"/>
  <c r="MT159" i="16"/>
  <c r="MT20" i="16"/>
  <c r="MT45" i="16"/>
  <c r="MT81" i="16"/>
  <c r="MT42" i="16"/>
  <c r="MT228" i="16"/>
  <c r="MT46" i="16"/>
  <c r="MT169" i="16"/>
  <c r="MT82" i="16"/>
  <c r="MT8" i="16"/>
  <c r="MT83" i="16"/>
  <c r="MT11" i="16"/>
  <c r="MT27" i="16"/>
  <c r="MT23" i="16"/>
  <c r="MT22" i="16"/>
  <c r="MT207" i="16"/>
  <c r="MG6" i="16"/>
  <c r="FS177" i="16"/>
  <c r="FS204" i="16"/>
  <c r="FS199" i="16"/>
  <c r="FS195" i="16"/>
  <c r="FS198" i="16"/>
  <c r="FS191" i="16"/>
  <c r="FS206" i="16"/>
  <c r="FS212" i="16"/>
  <c r="FS178" i="16"/>
  <c r="FS175" i="16"/>
  <c r="FS205" i="16"/>
  <c r="FS176" i="16"/>
  <c r="FS218" i="16"/>
  <c r="FS185" i="16"/>
  <c r="FS202" i="16"/>
  <c r="FS210" i="16"/>
  <c r="FS208" i="16"/>
  <c r="FS184" i="16"/>
  <c r="FS200" i="16"/>
  <c r="FS121" i="16"/>
  <c r="FS215" i="16"/>
  <c r="FS213" i="16"/>
  <c r="FS120" i="16"/>
  <c r="FS126" i="16"/>
  <c r="FS180" i="16"/>
  <c r="FS297" i="16"/>
  <c r="FS122" i="16"/>
  <c r="FS203" i="16"/>
  <c r="FS190" i="16"/>
  <c r="FS251" i="16"/>
  <c r="FS201" i="16"/>
  <c r="FS310" i="16"/>
  <c r="FS137" i="16"/>
  <c r="FS186" i="16"/>
  <c r="FS182" i="16"/>
  <c r="FS197" i="16"/>
  <c r="FS334" i="16"/>
  <c r="FS151" i="16"/>
  <c r="FS209" i="16"/>
  <c r="FS281" i="16"/>
  <c r="FS28" i="16"/>
  <c r="FS138" i="16"/>
  <c r="FS296" i="16"/>
  <c r="FS207" i="16"/>
  <c r="FS319" i="16"/>
  <c r="FS179" i="16"/>
  <c r="FS59" i="16"/>
  <c r="FS252" i="16"/>
  <c r="FS283" i="16"/>
  <c r="FS66" i="16"/>
  <c r="FS8" i="16"/>
  <c r="FS84" i="16"/>
  <c r="FS119" i="16"/>
  <c r="FS322" i="16"/>
  <c r="FS181" i="16"/>
  <c r="FS86" i="16"/>
  <c r="FS249" i="16"/>
  <c r="FS100" i="16"/>
  <c r="FS329" i="16"/>
  <c r="FS286" i="16"/>
  <c r="FS116" i="16"/>
  <c r="FS36" i="16"/>
  <c r="FS326" i="16"/>
  <c r="FS16" i="16"/>
  <c r="FS106" i="16"/>
  <c r="FS285" i="16"/>
  <c r="FS73" i="16"/>
  <c r="FS13" i="16"/>
  <c r="FS323" i="16"/>
  <c r="FS324" i="16"/>
  <c r="FS328" i="16"/>
  <c r="FS332" i="16"/>
  <c r="FS89" i="16"/>
  <c r="FS312" i="16"/>
  <c r="FS54" i="16"/>
  <c r="FS327" i="16"/>
  <c r="FS25" i="16"/>
  <c r="FS148" i="16"/>
  <c r="FS53" i="16"/>
  <c r="FS183" i="16"/>
  <c r="FS330" i="16"/>
  <c r="FS14" i="16"/>
  <c r="FS325" i="16"/>
  <c r="FS331" i="16"/>
  <c r="FS271" i="16"/>
  <c r="FS81" i="16"/>
  <c r="FS284" i="16"/>
  <c r="FS295" i="16"/>
  <c r="FS248" i="16"/>
  <c r="FS299" i="16"/>
  <c r="FS156" i="16"/>
  <c r="FS88" i="16"/>
  <c r="FS309" i="16"/>
  <c r="FS135" i="16"/>
  <c r="FS6" i="16"/>
  <c r="FS300" i="16"/>
  <c r="FS171" i="16"/>
  <c r="FS152" i="16"/>
  <c r="FS292" i="16"/>
  <c r="FS130" i="16"/>
  <c r="FS61" i="16"/>
  <c r="FS311" i="16"/>
  <c r="FS77" i="16"/>
  <c r="FS298" i="16"/>
  <c r="FS55" i="16"/>
  <c r="FS129" i="16"/>
  <c r="FS154" i="16"/>
  <c r="FS313" i="16"/>
  <c r="FS79" i="16"/>
  <c r="FS188" i="16"/>
  <c r="FS282" i="16"/>
  <c r="FS140" i="16"/>
  <c r="FS214" i="16"/>
  <c r="FS15" i="16"/>
  <c r="FS26" i="16"/>
  <c r="FS128" i="16"/>
  <c r="FS75" i="16"/>
  <c r="FS187" i="16"/>
  <c r="FS134" i="16"/>
  <c r="FS303" i="16"/>
  <c r="FS274" i="16"/>
  <c r="FS253" i="16"/>
  <c r="FS333" i="16"/>
  <c r="FS294" i="16"/>
  <c r="FS74" i="16"/>
  <c r="FS101" i="16"/>
  <c r="FS291" i="16"/>
  <c r="FS85" i="16"/>
  <c r="FS72" i="16"/>
  <c r="FS96" i="16"/>
  <c r="FS98" i="16"/>
  <c r="FS92" i="16"/>
  <c r="FS153" i="16"/>
  <c r="FS247" i="16"/>
  <c r="FS58" i="16"/>
  <c r="FS320" i="16"/>
  <c r="FS48" i="16"/>
  <c r="FS19" i="16"/>
  <c r="FS38" i="16"/>
  <c r="FS115" i="16"/>
  <c r="FS306" i="16"/>
  <c r="FS110" i="16"/>
  <c r="FS155" i="16"/>
  <c r="FS24" i="16"/>
  <c r="FS21" i="16"/>
  <c r="FS90" i="16"/>
  <c r="FS267" i="16"/>
  <c r="FS39" i="16"/>
  <c r="FS68" i="16"/>
  <c r="FS51" i="16"/>
  <c r="FS117" i="16"/>
  <c r="FS50" i="16"/>
  <c r="FS162" i="16"/>
  <c r="FS239" i="16"/>
  <c r="FS150" i="16"/>
  <c r="FS95" i="16"/>
  <c r="FS316" i="16"/>
  <c r="FS33" i="16"/>
  <c r="FS105" i="16"/>
  <c r="FS149" i="16"/>
  <c r="FS82" i="16"/>
  <c r="FS99" i="16"/>
  <c r="FS124" i="16"/>
  <c r="FS144" i="16"/>
  <c r="FS145" i="16"/>
  <c r="FS141" i="16"/>
  <c r="FS67" i="16"/>
  <c r="FS12" i="16"/>
  <c r="FS32" i="16"/>
  <c r="FS139" i="16"/>
  <c r="FS118" i="16"/>
  <c r="FS93" i="16"/>
  <c r="FS318" i="16"/>
  <c r="FS133" i="16"/>
  <c r="FS290" i="16"/>
  <c r="FS250" i="16"/>
  <c r="FS278" i="16"/>
  <c r="FS279" i="16"/>
  <c r="FS143" i="16"/>
  <c r="FS64" i="16"/>
  <c r="FS142" i="16"/>
  <c r="FS57" i="16"/>
  <c r="FS136" i="16"/>
  <c r="FS172" i="16"/>
  <c r="FS146" i="16"/>
  <c r="FS246" i="16"/>
  <c r="FS45" i="16"/>
  <c r="FS30" i="16"/>
  <c r="FS293" i="16"/>
  <c r="FS307" i="16"/>
  <c r="FS123" i="16"/>
  <c r="FS147" i="16"/>
  <c r="FS114" i="16"/>
  <c r="FS287" i="16"/>
  <c r="FS23" i="16"/>
  <c r="FS245" i="16"/>
  <c r="FS125" i="16"/>
  <c r="FS29" i="16"/>
  <c r="FS49" i="16"/>
  <c r="FS56" i="16"/>
  <c r="FS83" i="16"/>
  <c r="FS196" i="16"/>
  <c r="FS304" i="16"/>
  <c r="FS270" i="16"/>
  <c r="FS305" i="16"/>
  <c r="FS60" i="16"/>
  <c r="FS87" i="16"/>
  <c r="FS80" i="16"/>
  <c r="FS273" i="16"/>
  <c r="FS44" i="16"/>
  <c r="FS259" i="16"/>
  <c r="FS9" i="16"/>
  <c r="FS37" i="16"/>
  <c r="FS70" i="16"/>
  <c r="FS78" i="16"/>
  <c r="FS108" i="16"/>
  <c r="FS47" i="16"/>
  <c r="FS52" i="16"/>
  <c r="FS71" i="16"/>
  <c r="FS254" i="16"/>
  <c r="FS317" i="16"/>
  <c r="FS131" i="16"/>
  <c r="FS94" i="16"/>
  <c r="FS27" i="16"/>
  <c r="FS63" i="16"/>
  <c r="FS20" i="16"/>
  <c r="FS272" i="16"/>
  <c r="FS211" i="16"/>
  <c r="FS46" i="16"/>
  <c r="FS321" i="16"/>
  <c r="FS104" i="16"/>
  <c r="FS264" i="16"/>
  <c r="FS11" i="16"/>
  <c r="FS65" i="16"/>
  <c r="FS91" i="16"/>
  <c r="FS277" i="16"/>
  <c r="FS227" i="16"/>
  <c r="FS194" i="16"/>
  <c r="FS335" i="16"/>
  <c r="FS289" i="16"/>
  <c r="FS7" i="16"/>
  <c r="FS280" i="16"/>
  <c r="FS97" i="16"/>
  <c r="FS256" i="16"/>
  <c r="FS158" i="16"/>
  <c r="FS69" i="16"/>
  <c r="FS18" i="16"/>
  <c r="FS34" i="16"/>
  <c r="FS76" i="16"/>
  <c r="FS111" i="16"/>
  <c r="FS127" i="16"/>
  <c r="FS302" i="16"/>
  <c r="FS132" i="16"/>
  <c r="FS275" i="16"/>
  <c r="FS269" i="16"/>
  <c r="FS216" i="16"/>
  <c r="FS301" i="16"/>
  <c r="FS266" i="16"/>
  <c r="FS173" i="16"/>
  <c r="FS107" i="16"/>
  <c r="FS102" i="16"/>
  <c r="FS62" i="16"/>
  <c r="FS268" i="16"/>
  <c r="FS159" i="16"/>
  <c r="FS288" i="16"/>
  <c r="FS223" i="16"/>
  <c r="FS255" i="16"/>
  <c r="FS189" i="16"/>
  <c r="FS276" i="16"/>
  <c r="FS192" i="16"/>
  <c r="FS234" i="16"/>
  <c r="FS35" i="16"/>
  <c r="FS258" i="16"/>
  <c r="FS17" i="16"/>
  <c r="FS217" i="16"/>
  <c r="FS193" i="16"/>
  <c r="FS41" i="16"/>
  <c r="FS103" i="16"/>
  <c r="FS160" i="16"/>
  <c r="FS240" i="16"/>
  <c r="FS265" i="16"/>
  <c r="FS113" i="16"/>
  <c r="FS236" i="16"/>
  <c r="FS261" i="16"/>
  <c r="FS109" i="16"/>
  <c r="FS308" i="16"/>
  <c r="FS40" i="16"/>
  <c r="FS43" i="16"/>
  <c r="FS315" i="16"/>
  <c r="FS257" i="16"/>
  <c r="FS112" i="16"/>
  <c r="FS166" i="16"/>
  <c r="FS31" i="16"/>
  <c r="FS161" i="16"/>
  <c r="FS263" i="16"/>
  <c r="FS243" i="16"/>
  <c r="FS235" i="16"/>
  <c r="FS219" i="16"/>
  <c r="FS221" i="16"/>
  <c r="FS230" i="16"/>
  <c r="FS244" i="16"/>
  <c r="FS260" i="16"/>
  <c r="FS232" i="16"/>
  <c r="FS262" i="16"/>
  <c r="FS242" i="16"/>
  <c r="FS164" i="16"/>
  <c r="FS237" i="16"/>
  <c r="FS224" i="16"/>
  <c r="FS22" i="16"/>
  <c r="FS220" i="16"/>
  <c r="FS226" i="16"/>
  <c r="FS229" i="16"/>
  <c r="FS163" i="16"/>
  <c r="FS238" i="16"/>
  <c r="FS314" i="16"/>
  <c r="FS42" i="16"/>
  <c r="FS170" i="16"/>
  <c r="FS157" i="16"/>
  <c r="FS231" i="16"/>
  <c r="FS233" i="16"/>
  <c r="FS228" i="16"/>
  <c r="FS241" i="16"/>
  <c r="FS168" i="16"/>
  <c r="FS165" i="16"/>
  <c r="FS222" i="16"/>
  <c r="FS167" i="16"/>
  <c r="FS225" i="16"/>
  <c r="FS10" i="16"/>
  <c r="FS169" i="16"/>
  <c r="FS174" i="16"/>
  <c r="FQ177" i="16"/>
  <c r="FQ204" i="16"/>
  <c r="FQ199" i="16"/>
  <c r="FQ195" i="16"/>
  <c r="FQ198" i="16"/>
  <c r="FQ191" i="16"/>
  <c r="FQ206" i="16"/>
  <c r="FQ212" i="16"/>
  <c r="FQ178" i="16"/>
  <c r="FQ175" i="16"/>
  <c r="FQ205" i="16"/>
  <c r="FQ176" i="16"/>
  <c r="FQ218" i="16"/>
  <c r="FQ185" i="16"/>
  <c r="FQ202" i="16"/>
  <c r="FQ210" i="16"/>
  <c r="FQ208" i="16"/>
  <c r="FQ184" i="16"/>
  <c r="FQ200" i="16"/>
  <c r="FQ121" i="16"/>
  <c r="FQ215" i="16"/>
  <c r="FQ213" i="16"/>
  <c r="FQ120" i="16"/>
  <c r="FQ126" i="16"/>
  <c r="FQ180" i="16"/>
  <c r="FQ297" i="16"/>
  <c r="FQ122" i="16"/>
  <c r="FQ203" i="16"/>
  <c r="FQ190" i="16"/>
  <c r="FQ251" i="16"/>
  <c r="FQ201" i="16"/>
  <c r="FQ310" i="16"/>
  <c r="FQ137" i="16"/>
  <c r="FQ186" i="16"/>
  <c r="FQ182" i="16"/>
  <c r="FQ197" i="16"/>
  <c r="FQ334" i="16"/>
  <c r="FQ151" i="16"/>
  <c r="FQ209" i="16"/>
  <c r="FQ281" i="16"/>
  <c r="FQ28" i="16"/>
  <c r="FQ138" i="16"/>
  <c r="FQ296" i="16"/>
  <c r="FQ207" i="16"/>
  <c r="FQ319" i="16"/>
  <c r="FQ179" i="16"/>
  <c r="FQ59" i="16"/>
  <c r="FQ252" i="16"/>
  <c r="FQ283" i="16"/>
  <c r="FQ66" i="16"/>
  <c r="FQ8" i="16"/>
  <c r="FQ84" i="16"/>
  <c r="FQ119" i="16"/>
  <c r="FQ322" i="16"/>
  <c r="FQ181" i="16"/>
  <c r="FQ86" i="16"/>
  <c r="FQ249" i="16"/>
  <c r="FQ100" i="16"/>
  <c r="FQ329" i="16"/>
  <c r="FQ286" i="16"/>
  <c r="FQ116" i="16"/>
  <c r="FQ36" i="16"/>
  <c r="FQ326" i="16"/>
  <c r="FQ16" i="16"/>
  <c r="FQ106" i="16"/>
  <c r="FQ285" i="16"/>
  <c r="FQ73" i="16"/>
  <c r="FQ13" i="16"/>
  <c r="FQ323" i="16"/>
  <c r="FQ324" i="16"/>
  <c r="FQ328" i="16"/>
  <c r="FQ332" i="16"/>
  <c r="FQ89" i="16"/>
  <c r="FQ312" i="16"/>
  <c r="FQ54" i="16"/>
  <c r="FQ327" i="16"/>
  <c r="FQ25" i="16"/>
  <c r="FQ148" i="16"/>
  <c r="FQ53" i="16"/>
  <c r="FQ183" i="16"/>
  <c r="FQ330" i="16"/>
  <c r="FQ14" i="16"/>
  <c r="FQ325" i="16"/>
  <c r="FQ331" i="16"/>
  <c r="FQ271" i="16"/>
  <c r="FQ81" i="16"/>
  <c r="FQ284" i="16"/>
  <c r="FQ295" i="16"/>
  <c r="FQ248" i="16"/>
  <c r="FQ299" i="16"/>
  <c r="FQ156" i="16"/>
  <c r="FQ88" i="16"/>
  <c r="FQ309" i="16"/>
  <c r="FQ135" i="16"/>
  <c r="FQ6" i="16"/>
  <c r="FQ300" i="16"/>
  <c r="FQ171" i="16"/>
  <c r="FQ152" i="16"/>
  <c r="FQ292" i="16"/>
  <c r="FQ130" i="16"/>
  <c r="FQ61" i="16"/>
  <c r="FQ311" i="16"/>
  <c r="FQ77" i="16"/>
  <c r="FQ298" i="16"/>
  <c r="FQ55" i="16"/>
  <c r="FQ129" i="16"/>
  <c r="FQ154" i="16"/>
  <c r="FQ313" i="16"/>
  <c r="FQ79" i="16"/>
  <c r="FQ188" i="16"/>
  <c r="FQ282" i="16"/>
  <c r="FQ140" i="16"/>
  <c r="FQ214" i="16"/>
  <c r="FQ15" i="16"/>
  <c r="FQ26" i="16"/>
  <c r="FQ128" i="16"/>
  <c r="FQ75" i="16"/>
  <c r="FQ187" i="16"/>
  <c r="FQ134" i="16"/>
  <c r="FQ303" i="16"/>
  <c r="FQ274" i="16"/>
  <c r="FQ253" i="16"/>
  <c r="FQ333" i="16"/>
  <c r="FQ294" i="16"/>
  <c r="FQ74" i="16"/>
  <c r="FQ101" i="16"/>
  <c r="FQ291" i="16"/>
  <c r="FQ85" i="16"/>
  <c r="FQ72" i="16"/>
  <c r="FQ96" i="16"/>
  <c r="FQ98" i="16"/>
  <c r="FQ92" i="16"/>
  <c r="FQ153" i="16"/>
  <c r="FQ247" i="16"/>
  <c r="FQ58" i="16"/>
  <c r="FQ320" i="16"/>
  <c r="FQ48" i="16"/>
  <c r="FQ19" i="16"/>
  <c r="FQ38" i="16"/>
  <c r="FQ115" i="16"/>
  <c r="FQ306" i="16"/>
  <c r="FQ110" i="16"/>
  <c r="FQ155" i="16"/>
  <c r="FQ24" i="16"/>
  <c r="FQ21" i="16"/>
  <c r="FQ90" i="16"/>
  <c r="FQ267" i="16"/>
  <c r="FQ39" i="16"/>
  <c r="FQ68" i="16"/>
  <c r="FQ51" i="16"/>
  <c r="FQ117" i="16"/>
  <c r="FQ50" i="16"/>
  <c r="FQ162" i="16"/>
  <c r="FQ239" i="16"/>
  <c r="FQ150" i="16"/>
  <c r="FQ95" i="16"/>
  <c r="FQ316" i="16"/>
  <c r="FQ33" i="16"/>
  <c r="FQ105" i="16"/>
  <c r="FQ149" i="16"/>
  <c r="FQ82" i="16"/>
  <c r="FQ99" i="16"/>
  <c r="FQ124" i="16"/>
  <c r="FQ144" i="16"/>
  <c r="FQ145" i="16"/>
  <c r="FQ141" i="16"/>
  <c r="FQ67" i="16"/>
  <c r="FQ12" i="16"/>
  <c r="FQ32" i="16"/>
  <c r="FQ139" i="16"/>
  <c r="FQ118" i="16"/>
  <c r="FQ93" i="16"/>
  <c r="FQ318" i="16"/>
  <c r="FQ133" i="16"/>
  <c r="FQ290" i="16"/>
  <c r="FQ250" i="16"/>
  <c r="FQ278" i="16"/>
  <c r="FQ279" i="16"/>
  <c r="FQ143" i="16"/>
  <c r="FQ64" i="16"/>
  <c r="FQ142" i="16"/>
  <c r="FQ57" i="16"/>
  <c r="FQ136" i="16"/>
  <c r="FQ172" i="16"/>
  <c r="FQ146" i="16"/>
  <c r="FQ246" i="16"/>
  <c r="FQ45" i="16"/>
  <c r="FQ30" i="16"/>
  <c r="FQ293" i="16"/>
  <c r="FQ307" i="16"/>
  <c r="FQ123" i="16"/>
  <c r="FQ147" i="16"/>
  <c r="FQ114" i="16"/>
  <c r="FQ287" i="16"/>
  <c r="FQ23" i="16"/>
  <c r="FQ245" i="16"/>
  <c r="FQ125" i="16"/>
  <c r="FQ29" i="16"/>
  <c r="FQ49" i="16"/>
  <c r="FQ56" i="16"/>
  <c r="FQ83" i="16"/>
  <c r="FQ196" i="16"/>
  <c r="FQ304" i="16"/>
  <c r="FQ270" i="16"/>
  <c r="FQ305" i="16"/>
  <c r="FQ60" i="16"/>
  <c r="FQ87" i="16"/>
  <c r="FQ80" i="16"/>
  <c r="FQ273" i="16"/>
  <c r="FQ44" i="16"/>
  <c r="FQ259" i="16"/>
  <c r="FQ9" i="16"/>
  <c r="FQ37" i="16"/>
  <c r="FQ70" i="16"/>
  <c r="FQ78" i="16"/>
  <c r="FQ108" i="16"/>
  <c r="FQ47" i="16"/>
  <c r="FQ52" i="16"/>
  <c r="FQ71" i="16"/>
  <c r="FQ254" i="16"/>
  <c r="FQ317" i="16"/>
  <c r="FQ131" i="16"/>
  <c r="FQ94" i="16"/>
  <c r="FQ27" i="16"/>
  <c r="FQ63" i="16"/>
  <c r="FQ20" i="16"/>
  <c r="FQ272" i="16"/>
  <c r="FQ211" i="16"/>
  <c r="FQ46" i="16"/>
  <c r="FQ321" i="16"/>
  <c r="FQ104" i="16"/>
  <c r="FQ264" i="16"/>
  <c r="FQ11" i="16"/>
  <c r="FQ65" i="16"/>
  <c r="FQ91" i="16"/>
  <c r="FQ277" i="16"/>
  <c r="FQ227" i="16"/>
  <c r="FQ194" i="16"/>
  <c r="FQ335" i="16"/>
  <c r="FQ289" i="16"/>
  <c r="FQ7" i="16"/>
  <c r="FQ280" i="16"/>
  <c r="FQ97" i="16"/>
  <c r="FQ256" i="16"/>
  <c r="FQ158" i="16"/>
  <c r="FQ69" i="16"/>
  <c r="FQ18" i="16"/>
  <c r="FQ34" i="16"/>
  <c r="FQ76" i="16"/>
  <c r="FQ111" i="16"/>
  <c r="FQ127" i="16"/>
  <c r="FQ302" i="16"/>
  <c r="FQ132" i="16"/>
  <c r="FQ275" i="16"/>
  <c r="FQ269" i="16"/>
  <c r="FQ216" i="16"/>
  <c r="FQ301" i="16"/>
  <c r="FQ266" i="16"/>
  <c r="FQ173" i="16"/>
  <c r="FQ107" i="16"/>
  <c r="FQ102" i="16"/>
  <c r="FQ62" i="16"/>
  <c r="FQ268" i="16"/>
  <c r="FQ159" i="16"/>
  <c r="FQ288" i="16"/>
  <c r="FQ223" i="16"/>
  <c r="FQ255" i="16"/>
  <c r="FQ189" i="16"/>
  <c r="FQ276" i="16"/>
  <c r="FQ192" i="16"/>
  <c r="FQ234" i="16"/>
  <c r="FQ35" i="16"/>
  <c r="FQ258" i="16"/>
  <c r="FQ17" i="16"/>
  <c r="FQ217" i="16"/>
  <c r="FQ193" i="16"/>
  <c r="FQ41" i="16"/>
  <c r="FQ103" i="16"/>
  <c r="FQ160" i="16"/>
  <c r="FQ240" i="16"/>
  <c r="FQ265" i="16"/>
  <c r="FQ113" i="16"/>
  <c r="FQ236" i="16"/>
  <c r="FQ261" i="16"/>
  <c r="FQ109" i="16"/>
  <c r="FQ308" i="16"/>
  <c r="FQ40" i="16"/>
  <c r="FQ43" i="16"/>
  <c r="FQ315" i="16"/>
  <c r="FQ257" i="16"/>
  <c r="FQ112" i="16"/>
  <c r="FQ166" i="16"/>
  <c r="FQ31" i="16"/>
  <c r="FQ161" i="16"/>
  <c r="FQ263" i="16"/>
  <c r="FQ243" i="16"/>
  <c r="FQ235" i="16"/>
  <c r="FQ219" i="16"/>
  <c r="FQ221" i="16"/>
  <c r="FQ230" i="16"/>
  <c r="FQ244" i="16"/>
  <c r="FQ260" i="16"/>
  <c r="FQ232" i="16"/>
  <c r="FQ262" i="16"/>
  <c r="FQ242" i="16"/>
  <c r="FQ164" i="16"/>
  <c r="FQ237" i="16"/>
  <c r="FQ224" i="16"/>
  <c r="FQ22" i="16"/>
  <c r="FQ220" i="16"/>
  <c r="FQ226" i="16"/>
  <c r="FQ229" i="16"/>
  <c r="FQ163" i="16"/>
  <c r="FQ238" i="16"/>
  <c r="FQ314" i="16"/>
  <c r="FQ42" i="16"/>
  <c r="FQ170" i="16"/>
  <c r="FQ157" i="16"/>
  <c r="FQ231" i="16"/>
  <c r="FQ233" i="16"/>
  <c r="FQ228" i="16"/>
  <c r="FQ241" i="16"/>
  <c r="FQ168" i="16"/>
  <c r="FQ165" i="16"/>
  <c r="FQ222" i="16"/>
  <c r="FQ167" i="16"/>
  <c r="FQ225" i="16"/>
  <c r="FQ10" i="16"/>
  <c r="FQ169" i="16"/>
  <c r="FQ174" i="16"/>
  <c r="FO177" i="16"/>
  <c r="FO204" i="16"/>
  <c r="FO199" i="16"/>
  <c r="FO195" i="16"/>
  <c r="FO198" i="16"/>
  <c r="FO191" i="16"/>
  <c r="FO206" i="16"/>
  <c r="FO212" i="16"/>
  <c r="FO178" i="16"/>
  <c r="FO175" i="16"/>
  <c r="FO205" i="16"/>
  <c r="FO176" i="16"/>
  <c r="FO218" i="16"/>
  <c r="FO185" i="16"/>
  <c r="FO202" i="16"/>
  <c r="FO210" i="16"/>
  <c r="FO208" i="16"/>
  <c r="FO184" i="16"/>
  <c r="FO200" i="16"/>
  <c r="FO121" i="16"/>
  <c r="FO215" i="16"/>
  <c r="FO213" i="16"/>
  <c r="FO120" i="16"/>
  <c r="FO126" i="16"/>
  <c r="FO180" i="16"/>
  <c r="FO297" i="16"/>
  <c r="FO122" i="16"/>
  <c r="FO203" i="16"/>
  <c r="FO190" i="16"/>
  <c r="FO251" i="16"/>
  <c r="FO201" i="16"/>
  <c r="FO310" i="16"/>
  <c r="FO137" i="16"/>
  <c r="FO186" i="16"/>
  <c r="FO182" i="16"/>
  <c r="FO197" i="16"/>
  <c r="FO334" i="16"/>
  <c r="FO151" i="16"/>
  <c r="FO209" i="16"/>
  <c r="FO281" i="16"/>
  <c r="FO28" i="16"/>
  <c r="FO138" i="16"/>
  <c r="FO296" i="16"/>
  <c r="FO207" i="16"/>
  <c r="FO319" i="16"/>
  <c r="FO179" i="16"/>
  <c r="FO59" i="16"/>
  <c r="FO252" i="16"/>
  <c r="FO283" i="16"/>
  <c r="FO66" i="16"/>
  <c r="FO8" i="16"/>
  <c r="FO84" i="16"/>
  <c r="FO119" i="16"/>
  <c r="FO322" i="16"/>
  <c r="FO181" i="16"/>
  <c r="FO86" i="16"/>
  <c r="FO249" i="16"/>
  <c r="FO100" i="16"/>
  <c r="FO329" i="16"/>
  <c r="FO286" i="16"/>
  <c r="FO116" i="16"/>
  <c r="FO36" i="16"/>
  <c r="FO326" i="16"/>
  <c r="FO16" i="16"/>
  <c r="FO106" i="16"/>
  <c r="FO285" i="16"/>
  <c r="FO73" i="16"/>
  <c r="FO13" i="16"/>
  <c r="FO323" i="16"/>
  <c r="FO324" i="16"/>
  <c r="FO328" i="16"/>
  <c r="FO332" i="16"/>
  <c r="FO89" i="16"/>
  <c r="FO312" i="16"/>
  <c r="FO54" i="16"/>
  <c r="FO327" i="16"/>
  <c r="FO25" i="16"/>
  <c r="FO148" i="16"/>
  <c r="FO53" i="16"/>
  <c r="FO183" i="16"/>
  <c r="FO330" i="16"/>
  <c r="FO14" i="16"/>
  <c r="FO325" i="16"/>
  <c r="FO331" i="16"/>
  <c r="FO271" i="16"/>
  <c r="FO81" i="16"/>
  <c r="FO284" i="16"/>
  <c r="FO295" i="16"/>
  <c r="FO248" i="16"/>
  <c r="FO299" i="16"/>
  <c r="FO156" i="16"/>
  <c r="FO88" i="16"/>
  <c r="FO309" i="16"/>
  <c r="FO135" i="16"/>
  <c r="FO6" i="16"/>
  <c r="FO300" i="16"/>
  <c r="FO171" i="16"/>
  <c r="FO152" i="16"/>
  <c r="FO292" i="16"/>
  <c r="FO130" i="16"/>
  <c r="FO61" i="16"/>
  <c r="FO311" i="16"/>
  <c r="FO77" i="16"/>
  <c r="FO298" i="16"/>
  <c r="FO55" i="16"/>
  <c r="FO129" i="16"/>
  <c r="FO154" i="16"/>
  <c r="FO313" i="16"/>
  <c r="FO79" i="16"/>
  <c r="FO188" i="16"/>
  <c r="FO282" i="16"/>
  <c r="FO140" i="16"/>
  <c r="FO214" i="16"/>
  <c r="FO15" i="16"/>
  <c r="FO26" i="16"/>
  <c r="FO128" i="16"/>
  <c r="FO75" i="16"/>
  <c r="FO187" i="16"/>
  <c r="FO134" i="16"/>
  <c r="FO303" i="16"/>
  <c r="FO274" i="16"/>
  <c r="FO253" i="16"/>
  <c r="FO333" i="16"/>
  <c r="FO294" i="16"/>
  <c r="FO74" i="16"/>
  <c r="FO101" i="16"/>
  <c r="FO291" i="16"/>
  <c r="FO85" i="16"/>
  <c r="FO72" i="16"/>
  <c r="FO96" i="16"/>
  <c r="FO98" i="16"/>
  <c r="FO92" i="16"/>
  <c r="FO153" i="16"/>
  <c r="FO247" i="16"/>
  <c r="FO58" i="16"/>
  <c r="FO320" i="16"/>
  <c r="FO48" i="16"/>
  <c r="FO19" i="16"/>
  <c r="FO38" i="16"/>
  <c r="FO115" i="16"/>
  <c r="FO306" i="16"/>
  <c r="FO110" i="16"/>
  <c r="FO155" i="16"/>
  <c r="FO24" i="16"/>
  <c r="FO21" i="16"/>
  <c r="FO90" i="16"/>
  <c r="FO267" i="16"/>
  <c r="FO39" i="16"/>
  <c r="FO68" i="16"/>
  <c r="FO51" i="16"/>
  <c r="FO117" i="16"/>
  <c r="FO50" i="16"/>
  <c r="FO162" i="16"/>
  <c r="FO239" i="16"/>
  <c r="FO150" i="16"/>
  <c r="FO95" i="16"/>
  <c r="FO316" i="16"/>
  <c r="FO33" i="16"/>
  <c r="FO105" i="16"/>
  <c r="FO149" i="16"/>
  <c r="FO82" i="16"/>
  <c r="FO99" i="16"/>
  <c r="FO124" i="16"/>
  <c r="FO144" i="16"/>
  <c r="FO145" i="16"/>
  <c r="FO141" i="16"/>
  <c r="FO67" i="16"/>
  <c r="FO12" i="16"/>
  <c r="FO32" i="16"/>
  <c r="FO139" i="16"/>
  <c r="FO118" i="16"/>
  <c r="FO93" i="16"/>
  <c r="FO318" i="16"/>
  <c r="FO133" i="16"/>
  <c r="FO290" i="16"/>
  <c r="FO250" i="16"/>
  <c r="FO278" i="16"/>
  <c r="FO279" i="16"/>
  <c r="FO143" i="16"/>
  <c r="FO64" i="16"/>
  <c r="FO142" i="16"/>
  <c r="FO57" i="16"/>
  <c r="FO136" i="16"/>
  <c r="FO172" i="16"/>
  <c r="FO146" i="16"/>
  <c r="FO246" i="16"/>
  <c r="FO45" i="16"/>
  <c r="FO30" i="16"/>
  <c r="FO293" i="16"/>
  <c r="FO307" i="16"/>
  <c r="FO123" i="16"/>
  <c r="FO147" i="16"/>
  <c r="FO114" i="16"/>
  <c r="FO287" i="16"/>
  <c r="FO23" i="16"/>
  <c r="FO245" i="16"/>
  <c r="FO125" i="16"/>
  <c r="FO29" i="16"/>
  <c r="FO49" i="16"/>
  <c r="FO56" i="16"/>
  <c r="FO83" i="16"/>
  <c r="FO196" i="16"/>
  <c r="FO304" i="16"/>
  <c r="FO270" i="16"/>
  <c r="FO305" i="16"/>
  <c r="FO60" i="16"/>
  <c r="FO87" i="16"/>
  <c r="FO80" i="16"/>
  <c r="FO273" i="16"/>
  <c r="FO44" i="16"/>
  <c r="FO259" i="16"/>
  <c r="FO9" i="16"/>
  <c r="FO37" i="16"/>
  <c r="FO70" i="16"/>
  <c r="FO78" i="16"/>
  <c r="FO108" i="16"/>
  <c r="FO47" i="16"/>
  <c r="FO52" i="16"/>
  <c r="FO71" i="16"/>
  <c r="FO254" i="16"/>
  <c r="FO317" i="16"/>
  <c r="FO131" i="16"/>
  <c r="FO94" i="16"/>
  <c r="FO27" i="16"/>
  <c r="FO63" i="16"/>
  <c r="FO20" i="16"/>
  <c r="FO272" i="16"/>
  <c r="FO211" i="16"/>
  <c r="FO46" i="16"/>
  <c r="FO321" i="16"/>
  <c r="FO104" i="16"/>
  <c r="FO264" i="16"/>
  <c r="FO11" i="16"/>
  <c r="FO65" i="16"/>
  <c r="FO91" i="16"/>
  <c r="FO277" i="16"/>
  <c r="FO227" i="16"/>
  <c r="FO194" i="16"/>
  <c r="FO335" i="16"/>
  <c r="FO289" i="16"/>
  <c r="FO7" i="16"/>
  <c r="FO280" i="16"/>
  <c r="FO97" i="16"/>
  <c r="FO256" i="16"/>
  <c r="FO158" i="16"/>
  <c r="FO69" i="16"/>
  <c r="FO18" i="16"/>
  <c r="FO34" i="16"/>
  <c r="FO76" i="16"/>
  <c r="FO111" i="16"/>
  <c r="FO127" i="16"/>
  <c r="FO302" i="16"/>
  <c r="FO132" i="16"/>
  <c r="FO275" i="16"/>
  <c r="FO269" i="16"/>
  <c r="FO216" i="16"/>
  <c r="FO301" i="16"/>
  <c r="FO266" i="16"/>
  <c r="FO173" i="16"/>
  <c r="FO107" i="16"/>
  <c r="FO102" i="16"/>
  <c r="FO62" i="16"/>
  <c r="FO268" i="16"/>
  <c r="FO159" i="16"/>
  <c r="FO288" i="16"/>
  <c r="FO223" i="16"/>
  <c r="FO255" i="16"/>
  <c r="FO189" i="16"/>
  <c r="FO276" i="16"/>
  <c r="FO192" i="16"/>
  <c r="FO234" i="16"/>
  <c r="FO35" i="16"/>
  <c r="FO258" i="16"/>
  <c r="FO17" i="16"/>
  <c r="FO217" i="16"/>
  <c r="FO193" i="16"/>
  <c r="FO41" i="16"/>
  <c r="FO103" i="16"/>
  <c r="FO160" i="16"/>
  <c r="FO240" i="16"/>
  <c r="FO265" i="16"/>
  <c r="FO113" i="16"/>
  <c r="FO236" i="16"/>
  <c r="FO261" i="16"/>
  <c r="FO109" i="16"/>
  <c r="FO308" i="16"/>
  <c r="FO40" i="16"/>
  <c r="FO43" i="16"/>
  <c r="FO315" i="16"/>
  <c r="FO257" i="16"/>
  <c r="FO112" i="16"/>
  <c r="FO166" i="16"/>
  <c r="FO31" i="16"/>
  <c r="FO161" i="16"/>
  <c r="FO263" i="16"/>
  <c r="FO243" i="16"/>
  <c r="FO235" i="16"/>
  <c r="FO219" i="16"/>
  <c r="FO221" i="16"/>
  <c r="FO230" i="16"/>
  <c r="FO244" i="16"/>
  <c r="FO260" i="16"/>
  <c r="FO232" i="16"/>
  <c r="FO262" i="16"/>
  <c r="FO242" i="16"/>
  <c r="FO164" i="16"/>
  <c r="FO237" i="16"/>
  <c r="FO224" i="16"/>
  <c r="FO22" i="16"/>
  <c r="FO220" i="16"/>
  <c r="FO226" i="16"/>
  <c r="FO229" i="16"/>
  <c r="FO163" i="16"/>
  <c r="FO238" i="16"/>
  <c r="FO314" i="16"/>
  <c r="FO42" i="16"/>
  <c r="FO170" i="16"/>
  <c r="FO157" i="16"/>
  <c r="FO231" i="16"/>
  <c r="FO233" i="16"/>
  <c r="FO228" i="16"/>
  <c r="FO241" i="16"/>
  <c r="FO168" i="16"/>
  <c r="FO165" i="16"/>
  <c r="FO222" i="16"/>
  <c r="FO167" i="16"/>
  <c r="FO225" i="16"/>
  <c r="FO10" i="16"/>
  <c r="FO169" i="16"/>
  <c r="FO174" i="16"/>
  <c r="NG204" i="16"/>
  <c r="NG195" i="16"/>
  <c r="NG205" i="16"/>
  <c r="NG208" i="16"/>
  <c r="NG206" i="16"/>
  <c r="NG198" i="16"/>
  <c r="NG175" i="16"/>
  <c r="NG212" i="16"/>
  <c r="NG38" i="16"/>
  <c r="NG39" i="16"/>
  <c r="NG191" i="16"/>
  <c r="NG218" i="16"/>
  <c r="NG178" i="16"/>
  <c r="NG44" i="16"/>
  <c r="NG202" i="16"/>
  <c r="NG185" i="16"/>
  <c r="NG215" i="16"/>
  <c r="NG200" i="16"/>
  <c r="NG176" i="16"/>
  <c r="NG45" i="16"/>
  <c r="NG184" i="16"/>
  <c r="NG174" i="16"/>
  <c r="NG77" i="16"/>
  <c r="NG210" i="16"/>
  <c r="NG81" i="16"/>
  <c r="NG59" i="16"/>
  <c r="NG213" i="16"/>
  <c r="NG64" i="16"/>
  <c r="NG65" i="16"/>
  <c r="NG58" i="16"/>
  <c r="NG71" i="16"/>
  <c r="NG55" i="16"/>
  <c r="NG72" i="16"/>
  <c r="NG61" i="16"/>
  <c r="NG54" i="16"/>
  <c r="NG52" i="16"/>
  <c r="NG28" i="16"/>
  <c r="NG19" i="16"/>
  <c r="NG169" i="16"/>
  <c r="NG151" i="16"/>
  <c r="NG203" i="16"/>
  <c r="NG46" i="16"/>
  <c r="NG152" i="16"/>
  <c r="NG180" i="16"/>
  <c r="NG89" i="16"/>
  <c r="NG172" i="16"/>
  <c r="NG34" i="16"/>
  <c r="NG173" i="16"/>
  <c r="NG86" i="16"/>
  <c r="NG190" i="16"/>
  <c r="NG329" i="16"/>
  <c r="NG149" i="16"/>
  <c r="NG87" i="16"/>
  <c r="NG116" i="16"/>
  <c r="NG79" i="16"/>
  <c r="NG96" i="16"/>
  <c r="NG88" i="16"/>
  <c r="NG300" i="16"/>
  <c r="NG309" i="16"/>
  <c r="NG165" i="16"/>
  <c r="NG48" i="16"/>
  <c r="NG251" i="16"/>
  <c r="NG197" i="16"/>
  <c r="NG53" i="16"/>
  <c r="NG182" i="16"/>
  <c r="NG25" i="16"/>
  <c r="NG154" i="16"/>
  <c r="NG201" i="16"/>
  <c r="NG36" i="16"/>
  <c r="NG258" i="16"/>
  <c r="NG159" i="16"/>
  <c r="NG239" i="16"/>
  <c r="NG160" i="16"/>
  <c r="NG121" i="16"/>
  <c r="NG41" i="16"/>
  <c r="NG92" i="16"/>
  <c r="NG153" i="16"/>
  <c r="NG78" i="16"/>
  <c r="NG256" i="16"/>
  <c r="NG32" i="16"/>
  <c r="NG31" i="16"/>
  <c r="NG85" i="16"/>
  <c r="NG226" i="16"/>
  <c r="NG90" i="16"/>
  <c r="NG93" i="16"/>
  <c r="NG148" i="16"/>
  <c r="NG332" i="16"/>
  <c r="NG8" i="16"/>
  <c r="NG186" i="16"/>
  <c r="NG179" i="16"/>
  <c r="NG270" i="16"/>
  <c r="NG156" i="16"/>
  <c r="NG84" i="16"/>
  <c r="NG233" i="16"/>
  <c r="NG29" i="16"/>
  <c r="NG274" i="16"/>
  <c r="NG209" i="16"/>
  <c r="NG120" i="16"/>
  <c r="NG35" i="16"/>
  <c r="NG253" i="16"/>
  <c r="NG42" i="16"/>
  <c r="NG237" i="16"/>
  <c r="NG236" i="16"/>
  <c r="NG126" i="16"/>
  <c r="NG24" i="16"/>
  <c r="NG248" i="16"/>
  <c r="NG232" i="16"/>
  <c r="NG273" i="16"/>
  <c r="NG177" i="16"/>
  <c r="NG14" i="16"/>
  <c r="NG219" i="16"/>
  <c r="NG318" i="16"/>
  <c r="NG266" i="16"/>
  <c r="NG193" i="16"/>
  <c r="NG254" i="16"/>
  <c r="NG155" i="16"/>
  <c r="NG264" i="16"/>
  <c r="NG277" i="16"/>
  <c r="NG194" i="16"/>
  <c r="NG7" i="16"/>
  <c r="NG319" i="16"/>
  <c r="NG252" i="16"/>
  <c r="NG242" i="16"/>
  <c r="NG221" i="16"/>
  <c r="NG138" i="16"/>
  <c r="NG6" i="16"/>
  <c r="NG216" i="16"/>
  <c r="NG207" i="16"/>
  <c r="NG150" i="16"/>
  <c r="NG91" i="16"/>
  <c r="NG241" i="16"/>
  <c r="NG33" i="16"/>
  <c r="NG147" i="16"/>
  <c r="NG57" i="16"/>
  <c r="NG238" i="16"/>
  <c r="NG225" i="16"/>
  <c r="NG214" i="16"/>
  <c r="NG297" i="16"/>
  <c r="NG187" i="16"/>
  <c r="NG146" i="16"/>
  <c r="NG271" i="16"/>
  <c r="NG280" i="16"/>
  <c r="NG295" i="16"/>
  <c r="NG249" i="16"/>
  <c r="NG278" i="16"/>
  <c r="NG259" i="16"/>
  <c r="NG287" i="16"/>
  <c r="NG16" i="16"/>
  <c r="NG181" i="16"/>
  <c r="NG279" i="16"/>
  <c r="NG129" i="16"/>
  <c r="NG235" i="16"/>
  <c r="NG276" i="16"/>
  <c r="NG255" i="16"/>
  <c r="NG157" i="16"/>
  <c r="NG260" i="16"/>
  <c r="NG196" i="16"/>
  <c r="NG265" i="16"/>
  <c r="NG334" i="16"/>
  <c r="NG166" i="16"/>
  <c r="NG188" i="16"/>
  <c r="NG247" i="16"/>
  <c r="NG189" i="16"/>
  <c r="NG250" i="16"/>
  <c r="NG136" i="16"/>
  <c r="NG211" i="16"/>
  <c r="NG122" i="16"/>
  <c r="NG137" i="16"/>
  <c r="NG267" i="16"/>
  <c r="NG298" i="16"/>
  <c r="NG94" i="16"/>
  <c r="NG261" i="16"/>
  <c r="NG317" i="16"/>
  <c r="NG325" i="16"/>
  <c r="NG114" i="16"/>
  <c r="NG183" i="16"/>
  <c r="NG257" i="16"/>
  <c r="NG244" i="16"/>
  <c r="NG51" i="16"/>
  <c r="NG230" i="16"/>
  <c r="NG304" i="16"/>
  <c r="NG220" i="16"/>
  <c r="NG12" i="16"/>
  <c r="NG269" i="16"/>
  <c r="NG326" i="16"/>
  <c r="NG296" i="16"/>
  <c r="NG263" i="16"/>
  <c r="NG82" i="16"/>
  <c r="NG110" i="16"/>
  <c r="NG313" i="16"/>
  <c r="NG56" i="16"/>
  <c r="NG228" i="16"/>
  <c r="NG312" i="16"/>
  <c r="NG223" i="16"/>
  <c r="NG13" i="16"/>
  <c r="NG229" i="16"/>
  <c r="NG224" i="16"/>
  <c r="NG222" i="16"/>
  <c r="NG27" i="16"/>
  <c r="NG321" i="16"/>
  <c r="NG292" i="16"/>
  <c r="NG135" i="16"/>
  <c r="NG243" i="16"/>
  <c r="NG327" i="16"/>
  <c r="NG171" i="16"/>
  <c r="NG115" i="16"/>
  <c r="NG192" i="16"/>
  <c r="NG294" i="16"/>
  <c r="NG217" i="16"/>
  <c r="NG144" i="16"/>
  <c r="NG162" i="16"/>
  <c r="NG299" i="16"/>
  <c r="NG323" i="16"/>
  <c r="NG231" i="16"/>
  <c r="NG286" i="16"/>
  <c r="NG37" i="16"/>
  <c r="NG128" i="16"/>
  <c r="NG246" i="16"/>
  <c r="NG227" i="16"/>
  <c r="NG119" i="16"/>
  <c r="NG283" i="16"/>
  <c r="NG245" i="16"/>
  <c r="NG113" i="16"/>
  <c r="NG275" i="16"/>
  <c r="NG307" i="16"/>
  <c r="NG240" i="16"/>
  <c r="NG15" i="16"/>
  <c r="NG73" i="16"/>
  <c r="NG335" i="16"/>
  <c r="NG145" i="16"/>
  <c r="NG306" i="16"/>
  <c r="NG268" i="16"/>
  <c r="NG262" i="16"/>
  <c r="NG330" i="16"/>
  <c r="NG311" i="16"/>
  <c r="NG322" i="16"/>
  <c r="NG163" i="16"/>
  <c r="NG143" i="16"/>
  <c r="NG272" i="16"/>
  <c r="NG285" i="16"/>
  <c r="NG167" i="16"/>
  <c r="NG21" i="16"/>
  <c r="NG289" i="16"/>
  <c r="NG139" i="16"/>
  <c r="NG66" i="16"/>
  <c r="NG158" i="16"/>
  <c r="NG104" i="16"/>
  <c r="NG168" i="16"/>
  <c r="NG234" i="16"/>
  <c r="NG320" i="16"/>
  <c r="NG308" i="16"/>
  <c r="NG125" i="16"/>
  <c r="NG303" i="16"/>
  <c r="NG281" i="16"/>
  <c r="NG63" i="16"/>
  <c r="NG103" i="16"/>
  <c r="NG40" i="16"/>
  <c r="NG22" i="16"/>
  <c r="NG284" i="16"/>
  <c r="NG310" i="16"/>
  <c r="NG140" i="16"/>
  <c r="NG100" i="16"/>
  <c r="NG26" i="16"/>
  <c r="NG83" i="16"/>
  <c r="NG70" i="16"/>
  <c r="NG18" i="16"/>
  <c r="NG293" i="16"/>
  <c r="NG76" i="16"/>
  <c r="NG97" i="16"/>
  <c r="NG170" i="16"/>
  <c r="NG331" i="16"/>
  <c r="NG305" i="16"/>
  <c r="NG101" i="16"/>
  <c r="NG124" i="16"/>
  <c r="NG112" i="16"/>
  <c r="NG324" i="16"/>
  <c r="NG282" i="16"/>
  <c r="NG60" i="16"/>
  <c r="NG290" i="16"/>
  <c r="NG107" i="16"/>
  <c r="NG23" i="16"/>
  <c r="NG74" i="16"/>
  <c r="NG102" i="16"/>
  <c r="NG314" i="16"/>
  <c r="NG291" i="16"/>
  <c r="NG131" i="16"/>
  <c r="NG30" i="16"/>
  <c r="NG316" i="16"/>
  <c r="NG161" i="16"/>
  <c r="NG11" i="16"/>
  <c r="NG315" i="16"/>
  <c r="NG333" i="16"/>
  <c r="NG50" i="16"/>
  <c r="NG105" i="16"/>
  <c r="NG123" i="16"/>
  <c r="NG49" i="16"/>
  <c r="NG67" i="16"/>
  <c r="NG75" i="16"/>
  <c r="NG68" i="16"/>
  <c r="NG141" i="16"/>
  <c r="NG98" i="16"/>
  <c r="NG328" i="16"/>
  <c r="NG127" i="16"/>
  <c r="NG164" i="16"/>
  <c r="NG288" i="16"/>
  <c r="NG118" i="16"/>
  <c r="NG106" i="16"/>
  <c r="NG17" i="16"/>
  <c r="NG130" i="16"/>
  <c r="NG134" i="16"/>
  <c r="NG302" i="16"/>
  <c r="NG301" i="16"/>
  <c r="NG95" i="16"/>
  <c r="NG80" i="16"/>
  <c r="NG132" i="16"/>
  <c r="NG133" i="16"/>
  <c r="NG99" i="16"/>
  <c r="NG43" i="16"/>
  <c r="NG20" i="16"/>
  <c r="NG142" i="16"/>
  <c r="NG117" i="16"/>
  <c r="NG47" i="16"/>
  <c r="NG111" i="16"/>
  <c r="NG108" i="16"/>
  <c r="NG10" i="16"/>
  <c r="NG109" i="16"/>
  <c r="NG62" i="16"/>
  <c r="NG9" i="16"/>
  <c r="NG69" i="16"/>
  <c r="NG199" i="16"/>
  <c r="DN204" i="16"/>
  <c r="DN178" i="16"/>
  <c r="DN206" i="16"/>
  <c r="DN195" i="16"/>
  <c r="DN191" i="16"/>
  <c r="DN212" i="16"/>
  <c r="DN199" i="16"/>
  <c r="DN175" i="16"/>
  <c r="DN198" i="16"/>
  <c r="DN205" i="16"/>
  <c r="DN202" i="16"/>
  <c r="DN185" i="16"/>
  <c r="DN208" i="16"/>
  <c r="DN176" i="16"/>
  <c r="DN297" i="16"/>
  <c r="DN200" i="16"/>
  <c r="DN174" i="16"/>
  <c r="DN218" i="16"/>
  <c r="DN39" i="16"/>
  <c r="DN210" i="16"/>
  <c r="DN215" i="16"/>
  <c r="DN286" i="16"/>
  <c r="DN184" i="16"/>
  <c r="DN121" i="16"/>
  <c r="DN213" i="16"/>
  <c r="DN330" i="16"/>
  <c r="DN129" i="16"/>
  <c r="DN44" i="16"/>
  <c r="DN251" i="16"/>
  <c r="DN180" i="16"/>
  <c r="DN319" i="16"/>
  <c r="DN138" i="16"/>
  <c r="DN331" i="16"/>
  <c r="DN38" i="16"/>
  <c r="DN334" i="16"/>
  <c r="DN126" i="16"/>
  <c r="DN299" i="16"/>
  <c r="DN329" i="16"/>
  <c r="DN309" i="16"/>
  <c r="DN190" i="16"/>
  <c r="DN318" i="16"/>
  <c r="DN120" i="16"/>
  <c r="DN182" i="16"/>
  <c r="DN201" i="16"/>
  <c r="DN128" i="16"/>
  <c r="DN177" i="16"/>
  <c r="DN197" i="16"/>
  <c r="DN122" i="16"/>
  <c r="DN283" i="16"/>
  <c r="DN25" i="16"/>
  <c r="DN296" i="16"/>
  <c r="DN325" i="16"/>
  <c r="DN290" i="16"/>
  <c r="DN144" i="16"/>
  <c r="DN328" i="16"/>
  <c r="DN288" i="16"/>
  <c r="DN145" i="16"/>
  <c r="DN16" i="16"/>
  <c r="DN321" i="16"/>
  <c r="DN310" i="16"/>
  <c r="DN45" i="16"/>
  <c r="DN282" i="16"/>
  <c r="DN320" i="16"/>
  <c r="DN123" i="16"/>
  <c r="DN250" i="16"/>
  <c r="DN252" i="16"/>
  <c r="DN332" i="16"/>
  <c r="DN179" i="16"/>
  <c r="DN281" i="16"/>
  <c r="DN136" i="16"/>
  <c r="DN294" i="16"/>
  <c r="DN209" i="16"/>
  <c r="DN292" i="16"/>
  <c r="DN28" i="16"/>
  <c r="DN27" i="16"/>
  <c r="DN127" i="16"/>
  <c r="DN323" i="16"/>
  <c r="DN287" i="16"/>
  <c r="DN291" i="16"/>
  <c r="DN249" i="16"/>
  <c r="DN186" i="16"/>
  <c r="DN137" i="16"/>
  <c r="DN335" i="16"/>
  <c r="DN295" i="16"/>
  <c r="DN146" i="16"/>
  <c r="DN284" i="16"/>
  <c r="DN322" i="16"/>
  <c r="DN41" i="16"/>
  <c r="DN248" i="16"/>
  <c r="DN317" i="16"/>
  <c r="DN8" i="16"/>
  <c r="DN7" i="16"/>
  <c r="DN207" i="16"/>
  <c r="DN306" i="16"/>
  <c r="DN326" i="16"/>
  <c r="DN104" i="16"/>
  <c r="DN151" i="16"/>
  <c r="DN54" i="16"/>
  <c r="DN6" i="16"/>
  <c r="DN119" i="16"/>
  <c r="DN298" i="16"/>
  <c r="DN132" i="16"/>
  <c r="DN271" i="16"/>
  <c r="DN86" i="16"/>
  <c r="DN78" i="16"/>
  <c r="DN277" i="16"/>
  <c r="DN269" i="16"/>
  <c r="DN117" i="16"/>
  <c r="DN188" i="16"/>
  <c r="DN333" i="16"/>
  <c r="DN15" i="16"/>
  <c r="DN82" i="16"/>
  <c r="DN152" i="16"/>
  <c r="DN52" i="16"/>
  <c r="DN181" i="16"/>
  <c r="DN12" i="16"/>
  <c r="DN280" i="16"/>
  <c r="DN324" i="16"/>
  <c r="DN133" i="16"/>
  <c r="DN37" i="16"/>
  <c r="DN312" i="16"/>
  <c r="DN130" i="16"/>
  <c r="DN14" i="16"/>
  <c r="DN26" i="16"/>
  <c r="DN285" i="16"/>
  <c r="DN141" i="16"/>
  <c r="DN46" i="16"/>
  <c r="DN135" i="16"/>
  <c r="DN327" i="16"/>
  <c r="DN253" i="16"/>
  <c r="DN187" i="16"/>
  <c r="DN214" i="16"/>
  <c r="DN73" i="16"/>
  <c r="DN66" i="16"/>
  <c r="DN237" i="16"/>
  <c r="DN255" i="16"/>
  <c r="DN36" i="16"/>
  <c r="DN95" i="16"/>
  <c r="DN55" i="16"/>
  <c r="DN289" i="16"/>
  <c r="DN149" i="16"/>
  <c r="DN304" i="16"/>
  <c r="DN189" i="16"/>
  <c r="DN293" i="16"/>
  <c r="DN32" i="16"/>
  <c r="DN263" i="16"/>
  <c r="DN272" i="16"/>
  <c r="DN307" i="16"/>
  <c r="DN23" i="16"/>
  <c r="DN131" i="16"/>
  <c r="DN102" i="16"/>
  <c r="DN75" i="16"/>
  <c r="DN57" i="16"/>
  <c r="DN118" i="16"/>
  <c r="DN98" i="16"/>
  <c r="DN81" i="16"/>
  <c r="DN24" i="16"/>
  <c r="DN183" i="16"/>
  <c r="DN154" i="16"/>
  <c r="DN106" i="16"/>
  <c r="DN115" i="16"/>
  <c r="DN42" i="16"/>
  <c r="DN64" i="16"/>
  <c r="DN59" i="16"/>
  <c r="DN142" i="16"/>
  <c r="DN13" i="16"/>
  <c r="DN134" i="16"/>
  <c r="DN153" i="16"/>
  <c r="DN274" i="16"/>
  <c r="DN220" i="16"/>
  <c r="DN140" i="16"/>
  <c r="DN223" i="16"/>
  <c r="DN193" i="16"/>
  <c r="DN267" i="16"/>
  <c r="DN50" i="16"/>
  <c r="DN238" i="16"/>
  <c r="DN21" i="16"/>
  <c r="DN49" i="16"/>
  <c r="DN76" i="16"/>
  <c r="DN67" i="16"/>
  <c r="DN72" i="16"/>
  <c r="DN74" i="16"/>
  <c r="DN103" i="16"/>
  <c r="DN34" i="16"/>
  <c r="DN56" i="16"/>
  <c r="DN61" i="16"/>
  <c r="DN60" i="16"/>
  <c r="DN316" i="16"/>
  <c r="DN303" i="16"/>
  <c r="DN29" i="16"/>
  <c r="DN71" i="16"/>
  <c r="DN278" i="16"/>
  <c r="DN313" i="16"/>
  <c r="DN155" i="16"/>
  <c r="DN275" i="16"/>
  <c r="DN125" i="16"/>
  <c r="DN245" i="16"/>
  <c r="DN124" i="16"/>
  <c r="DN261" i="16"/>
  <c r="DN139" i="16"/>
  <c r="DN114" i="16"/>
  <c r="DN31" i="16"/>
  <c r="DN247" i="16"/>
  <c r="DN83" i="16"/>
  <c r="DN211" i="16"/>
  <c r="DN77" i="16"/>
  <c r="DN94" i="16"/>
  <c r="DN265" i="16"/>
  <c r="DN171" i="16"/>
  <c r="DN99" i="16"/>
  <c r="DN257" i="16"/>
  <c r="DN234" i="16"/>
  <c r="DN264" i="16"/>
  <c r="DN228" i="16"/>
  <c r="DN276" i="16"/>
  <c r="DN216" i="16"/>
  <c r="DN254" i="16"/>
  <c r="DN101" i="16"/>
  <c r="DN35" i="16"/>
  <c r="DN243" i="16"/>
  <c r="DN260" i="16"/>
  <c r="DN97" i="16"/>
  <c r="DN19" i="16"/>
  <c r="DN68" i="16"/>
  <c r="DN266" i="16"/>
  <c r="DN53" i="16"/>
  <c r="DN305" i="16"/>
  <c r="DN65" i="16"/>
  <c r="DN51" i="16"/>
  <c r="DN48" i="16"/>
  <c r="DN96" i="16"/>
  <c r="DN229" i="16"/>
  <c r="DN80" i="16"/>
  <c r="DN111" i="16"/>
  <c r="DN308" i="16"/>
  <c r="DN232" i="16"/>
  <c r="DN227" i="16"/>
  <c r="DN244" i="16"/>
  <c r="DN47" i="16"/>
  <c r="DN217" i="16"/>
  <c r="DN100" i="16"/>
  <c r="DN273" i="16"/>
  <c r="DN270" i="16"/>
  <c r="DN70" i="16"/>
  <c r="DN84" i="16"/>
  <c r="DN196" i="16"/>
  <c r="DN150" i="16"/>
  <c r="DN315" i="16"/>
  <c r="DN268" i="16"/>
  <c r="DN300" i="16"/>
  <c r="DN148" i="16"/>
  <c r="DN311" i="16"/>
  <c r="DN259" i="16"/>
  <c r="DN246" i="16"/>
  <c r="DN107" i="16"/>
  <c r="DN224" i="16"/>
  <c r="DN22" i="16"/>
  <c r="DN314" i="16"/>
  <c r="DN156" i="16"/>
  <c r="DN231" i="16"/>
  <c r="DN161" i="16"/>
  <c r="DN113" i="16"/>
  <c r="DN143" i="16"/>
  <c r="DN301" i="16"/>
  <c r="DN110" i="16"/>
  <c r="DN239" i="16"/>
  <c r="DN162" i="16"/>
  <c r="DN194" i="16"/>
  <c r="DN33" i="16"/>
  <c r="DN241" i="16"/>
  <c r="DN192" i="16"/>
  <c r="DN109" i="16"/>
  <c r="DN256" i="16"/>
  <c r="DN108" i="16"/>
  <c r="DN43" i="16"/>
  <c r="DN58" i="16"/>
  <c r="DN222" i="16"/>
  <c r="DN79" i="16"/>
  <c r="DN262" i="16"/>
  <c r="DN30" i="16"/>
  <c r="DN40" i="16"/>
  <c r="DN116" i="16"/>
  <c r="DN242" i="16"/>
  <c r="DN279" i="16"/>
  <c r="DN105" i="16"/>
  <c r="DN226" i="16"/>
  <c r="DN147" i="16"/>
  <c r="DN165" i="16"/>
  <c r="DN93" i="16"/>
  <c r="DN63" i="16"/>
  <c r="DN302" i="16"/>
  <c r="DN258" i="16"/>
  <c r="DN168" i="16"/>
  <c r="DN85" i="16"/>
  <c r="DN158" i="16"/>
  <c r="DN170" i="16"/>
  <c r="DN91" i="16"/>
  <c r="DN225" i="16"/>
  <c r="DN89" i="16"/>
  <c r="DN18" i="16"/>
  <c r="DN88" i="16"/>
  <c r="DN233" i="16"/>
  <c r="DN173" i="16"/>
  <c r="DN167" i="16"/>
  <c r="DN221" i="16"/>
  <c r="DN160" i="16"/>
  <c r="DN235" i="16"/>
  <c r="DN92" i="16"/>
  <c r="DN240" i="16"/>
  <c r="DN164" i="16"/>
  <c r="DN169" i="16"/>
  <c r="DN20" i="16"/>
  <c r="DN219" i="16"/>
  <c r="DN157" i="16"/>
  <c r="DN172" i="16"/>
  <c r="DN230" i="16"/>
  <c r="DN236" i="16"/>
  <c r="DN163" i="16"/>
  <c r="DN166" i="16"/>
  <c r="DN62" i="16"/>
  <c r="DN9" i="16"/>
  <c r="DN112" i="16"/>
  <c r="DN11" i="16"/>
  <c r="DN159" i="16"/>
  <c r="DN17" i="16"/>
  <c r="DN90" i="16"/>
  <c r="DN87" i="16"/>
  <c r="DN10" i="16"/>
  <c r="DN69" i="16"/>
  <c r="DN203" i="16"/>
  <c r="EF202" i="16"/>
  <c r="EF185" i="16"/>
  <c r="EF208" i="16"/>
  <c r="EF176" i="16"/>
  <c r="EF297" i="16"/>
  <c r="EF200" i="16"/>
  <c r="EF174" i="16"/>
  <c r="EF218" i="16"/>
  <c r="EF39" i="16"/>
  <c r="EF210" i="16"/>
  <c r="EF215" i="16"/>
  <c r="EF286" i="16"/>
  <c r="EF184" i="16"/>
  <c r="EF121" i="16"/>
  <c r="EF213" i="16"/>
  <c r="EF330" i="16"/>
  <c r="EF129" i="16"/>
  <c r="EF203" i="16"/>
  <c r="EF44" i="16"/>
  <c r="EF251" i="16"/>
  <c r="EF180" i="16"/>
  <c r="EF319" i="16"/>
  <c r="EF138" i="16"/>
  <c r="EF331" i="16"/>
  <c r="EF38" i="16"/>
  <c r="EF334" i="16"/>
  <c r="EF126" i="16"/>
  <c r="EF299" i="16"/>
  <c r="EF329" i="16"/>
  <c r="EF309" i="16"/>
  <c r="EF190" i="16"/>
  <c r="EF318" i="16"/>
  <c r="EF120" i="16"/>
  <c r="EF182" i="16"/>
  <c r="EF201" i="16"/>
  <c r="EF128" i="16"/>
  <c r="EF177" i="16"/>
  <c r="EF197" i="16"/>
  <c r="EF122" i="16"/>
  <c r="EF283" i="16"/>
  <c r="EF25" i="16"/>
  <c r="EF296" i="16"/>
  <c r="EF325" i="16"/>
  <c r="EF290" i="16"/>
  <c r="EF144" i="16"/>
  <c r="EF328" i="16"/>
  <c r="EF288" i="16"/>
  <c r="EF145" i="16"/>
  <c r="EF16" i="16"/>
  <c r="EF321" i="16"/>
  <c r="EF310" i="16"/>
  <c r="EF45" i="16"/>
  <c r="EF282" i="16"/>
  <c r="EF320" i="16"/>
  <c r="EF123" i="16"/>
  <c r="EF250" i="16"/>
  <c r="EF252" i="16"/>
  <c r="EF332" i="16"/>
  <c r="EF179" i="16"/>
  <c r="EF281" i="16"/>
  <c r="EF136" i="16"/>
  <c r="EF294" i="16"/>
  <c r="EF209" i="16"/>
  <c r="EF292" i="16"/>
  <c r="EF28" i="16"/>
  <c r="EF27" i="16"/>
  <c r="EF127" i="16"/>
  <c r="EF323" i="16"/>
  <c r="EF287" i="16"/>
  <c r="EF291" i="16"/>
  <c r="EF249" i="16"/>
  <c r="EF186" i="16"/>
  <c r="EF137" i="16"/>
  <c r="EF335" i="16"/>
  <c r="EF295" i="16"/>
  <c r="EF146" i="16"/>
  <c r="EF284" i="16"/>
  <c r="EF322" i="16"/>
  <c r="EF41" i="16"/>
  <c r="EF248" i="16"/>
  <c r="EF317" i="16"/>
  <c r="EF8" i="16"/>
  <c r="EF7" i="16"/>
  <c r="EF306" i="16"/>
  <c r="EF326" i="16"/>
  <c r="EF104" i="16"/>
  <c r="EF151" i="16"/>
  <c r="EF54" i="16"/>
  <c r="EF6" i="16"/>
  <c r="EF119" i="16"/>
  <c r="EF298" i="16"/>
  <c r="EF132" i="16"/>
  <c r="EF271" i="16"/>
  <c r="EF86" i="16"/>
  <c r="EF78" i="16"/>
  <c r="EF277" i="16"/>
  <c r="EF269" i="16"/>
  <c r="EF117" i="16"/>
  <c r="EF188" i="16"/>
  <c r="EF333" i="16"/>
  <c r="EF15" i="16"/>
  <c r="EF82" i="16"/>
  <c r="EF152" i="16"/>
  <c r="EF52" i="16"/>
  <c r="EF181" i="16"/>
  <c r="EF12" i="16"/>
  <c r="EF280" i="16"/>
  <c r="EF324" i="16"/>
  <c r="EF133" i="16"/>
  <c r="EF37" i="16"/>
  <c r="EF312" i="16"/>
  <c r="EF130" i="16"/>
  <c r="EF14" i="16"/>
  <c r="EF26" i="16"/>
  <c r="EF285" i="16"/>
  <c r="EF141" i="16"/>
  <c r="EF46" i="16"/>
  <c r="EF135" i="16"/>
  <c r="EF327" i="16"/>
  <c r="EF253" i="16"/>
  <c r="EF187" i="16"/>
  <c r="EF214" i="16"/>
  <c r="EF73" i="16"/>
  <c r="EF66" i="16"/>
  <c r="EF237" i="16"/>
  <c r="EF255" i="16"/>
  <c r="EF36" i="16"/>
  <c r="EF95" i="16"/>
  <c r="EF55" i="16"/>
  <c r="EF289" i="16"/>
  <c r="EF149" i="16"/>
  <c r="EF304" i="16"/>
  <c r="EF189" i="16"/>
  <c r="EF293" i="16"/>
  <c r="EF32" i="16"/>
  <c r="EF263" i="16"/>
  <c r="EF272" i="16"/>
  <c r="EF307" i="16"/>
  <c r="EF23" i="16"/>
  <c r="EF131" i="16"/>
  <c r="EF102" i="16"/>
  <c r="EF75" i="16"/>
  <c r="EF57" i="16"/>
  <c r="EF118" i="16"/>
  <c r="EF98" i="16"/>
  <c r="EF81" i="16"/>
  <c r="EF24" i="16"/>
  <c r="EF183" i="16"/>
  <c r="EF154" i="16"/>
  <c r="EF106" i="16"/>
  <c r="EF115" i="16"/>
  <c r="EF42" i="16"/>
  <c r="EF64" i="16"/>
  <c r="EF59" i="16"/>
  <c r="EF142" i="16"/>
  <c r="EF13" i="16"/>
  <c r="EF134" i="16"/>
  <c r="EF153" i="16"/>
  <c r="EF274" i="16"/>
  <c r="EF220" i="16"/>
  <c r="EF140" i="16"/>
  <c r="EF223" i="16"/>
  <c r="EF193" i="16"/>
  <c r="EF267" i="16"/>
  <c r="EF50" i="16"/>
  <c r="EF238" i="16"/>
  <c r="EF21" i="16"/>
  <c r="EF49" i="16"/>
  <c r="EF76" i="16"/>
  <c r="EF67" i="16"/>
  <c r="EF72" i="16"/>
  <c r="EF74" i="16"/>
  <c r="EF103" i="16"/>
  <c r="EF34" i="16"/>
  <c r="EF56" i="16"/>
  <c r="EF61" i="16"/>
  <c r="EF60" i="16"/>
  <c r="EF316" i="16"/>
  <c r="EF303" i="16"/>
  <c r="EF29" i="16"/>
  <c r="EF71" i="16"/>
  <c r="EF278" i="16"/>
  <c r="EF313" i="16"/>
  <c r="EF155" i="16"/>
  <c r="EF275" i="16"/>
  <c r="EF125" i="16"/>
  <c r="EF245" i="16"/>
  <c r="EF124" i="16"/>
  <c r="EF261" i="16"/>
  <c r="EF139" i="16"/>
  <c r="EF114" i="16"/>
  <c r="EF31" i="16"/>
  <c r="EF247" i="16"/>
  <c r="EF83" i="16"/>
  <c r="EF211" i="16"/>
  <c r="EF77" i="16"/>
  <c r="EF94" i="16"/>
  <c r="EF265" i="16"/>
  <c r="EF171" i="16"/>
  <c r="EF99" i="16"/>
  <c r="EF257" i="16"/>
  <c r="EF234" i="16"/>
  <c r="EF264" i="16"/>
  <c r="EF228" i="16"/>
  <c r="EF276" i="16"/>
  <c r="EF216" i="16"/>
  <c r="EF254" i="16"/>
  <c r="EF101" i="16"/>
  <c r="EF35" i="16"/>
  <c r="EF243" i="16"/>
  <c r="EF260" i="16"/>
  <c r="EF97" i="16"/>
  <c r="EF19" i="16"/>
  <c r="EF68" i="16"/>
  <c r="EF266" i="16"/>
  <c r="EF53" i="16"/>
  <c r="EF305" i="16"/>
  <c r="EF65" i="16"/>
  <c r="EF51" i="16"/>
  <c r="EF48" i="16"/>
  <c r="EF96" i="16"/>
  <c r="EF229" i="16"/>
  <c r="EF80" i="16"/>
  <c r="EF111" i="16"/>
  <c r="EF308" i="16"/>
  <c r="EF232" i="16"/>
  <c r="EF227" i="16"/>
  <c r="EF244" i="16"/>
  <c r="EF47" i="16"/>
  <c r="EF217" i="16"/>
  <c r="EF100" i="16"/>
  <c r="EF273" i="16"/>
  <c r="EF270" i="16"/>
  <c r="EF70" i="16"/>
  <c r="EF84" i="16"/>
  <c r="EF196" i="16"/>
  <c r="EF150" i="16"/>
  <c r="EF315" i="16"/>
  <c r="EF268" i="16"/>
  <c r="EF300" i="16"/>
  <c r="EF148" i="16"/>
  <c r="EF311" i="16"/>
  <c r="EF259" i="16"/>
  <c r="EF246" i="16"/>
  <c r="EF107" i="16"/>
  <c r="EF224" i="16"/>
  <c r="EF22" i="16"/>
  <c r="EF314" i="16"/>
  <c r="EF156" i="16"/>
  <c r="EF231" i="16"/>
  <c r="EF161" i="16"/>
  <c r="EF113" i="16"/>
  <c r="EF143" i="16"/>
  <c r="EF301" i="16"/>
  <c r="EF110" i="16"/>
  <c r="EF239" i="16"/>
  <c r="EF162" i="16"/>
  <c r="EF194" i="16"/>
  <c r="EF33" i="16"/>
  <c r="EF241" i="16"/>
  <c r="EF192" i="16"/>
  <c r="EF109" i="16"/>
  <c r="EF256" i="16"/>
  <c r="EF108" i="16"/>
  <c r="EF43" i="16"/>
  <c r="EF58" i="16"/>
  <c r="EF222" i="16"/>
  <c r="EF79" i="16"/>
  <c r="EF262" i="16"/>
  <c r="EF30" i="16"/>
  <c r="EF40" i="16"/>
  <c r="EF116" i="16"/>
  <c r="EF242" i="16"/>
  <c r="EF279" i="16"/>
  <c r="EF105" i="16"/>
  <c r="EF226" i="16"/>
  <c r="EF147" i="16"/>
  <c r="EF165" i="16"/>
  <c r="EF93" i="16"/>
  <c r="EF63" i="16"/>
  <c r="EF302" i="16"/>
  <c r="EF258" i="16"/>
  <c r="EF168" i="16"/>
  <c r="EF85" i="16"/>
  <c r="EF158" i="16"/>
  <c r="EF170" i="16"/>
  <c r="EF91" i="16"/>
  <c r="EF225" i="16"/>
  <c r="EF89" i="16"/>
  <c r="EF18" i="16"/>
  <c r="EF88" i="16"/>
  <c r="EF233" i="16"/>
  <c r="EF173" i="16"/>
  <c r="EF167" i="16"/>
  <c r="EF221" i="16"/>
  <c r="EF160" i="16"/>
  <c r="EF235" i="16"/>
  <c r="EF92" i="16"/>
  <c r="EF240" i="16"/>
  <c r="EF164" i="16"/>
  <c r="EF169" i="16"/>
  <c r="EF20" i="16"/>
  <c r="EF219" i="16"/>
  <c r="EF157" i="16"/>
  <c r="EF172" i="16"/>
  <c r="EF230" i="16"/>
  <c r="EF236" i="16"/>
  <c r="EF163" i="16"/>
  <c r="EF166" i="16"/>
  <c r="EF62" i="16"/>
  <c r="EF9" i="16"/>
  <c r="EF112" i="16"/>
  <c r="EF11" i="16"/>
  <c r="EF159" i="16"/>
  <c r="EF17" i="16"/>
  <c r="EF90" i="16"/>
  <c r="EF87" i="16"/>
  <c r="EF10" i="16"/>
  <c r="EF69" i="16"/>
  <c r="EF205" i="16"/>
  <c r="EF204" i="16"/>
  <c r="EF178" i="16"/>
  <c r="EF191" i="16"/>
  <c r="EF199" i="16"/>
  <c r="EF175" i="16"/>
  <c r="EF198" i="16"/>
  <c r="XG8" i="16"/>
  <c r="XG10" i="16"/>
  <c r="XG11" i="16"/>
  <c r="XG19" i="16"/>
  <c r="XG20" i="16"/>
  <c r="XG21" i="16"/>
  <c r="XG22" i="16"/>
  <c r="XG23" i="16"/>
  <c r="XG24" i="16"/>
  <c r="XG25" i="16"/>
  <c r="XG26" i="16"/>
  <c r="XG27" i="16"/>
  <c r="XG28" i="16"/>
  <c r="XG29" i="16"/>
  <c r="XG30" i="16"/>
  <c r="XG84" i="16"/>
  <c r="XG85" i="16"/>
  <c r="XG86" i="16"/>
  <c r="XG87" i="16"/>
  <c r="XG88" i="16"/>
  <c r="XG89" i="16"/>
  <c r="XG90" i="16"/>
  <c r="XG91" i="16"/>
  <c r="XG92" i="16"/>
  <c r="XG93" i="16"/>
  <c r="XG119" i="16"/>
  <c r="XG120" i="16"/>
  <c r="XG121" i="16"/>
  <c r="XG122" i="16"/>
  <c r="XG123" i="16"/>
  <c r="XG124" i="16"/>
  <c r="XG125" i="16"/>
  <c r="XG131" i="16"/>
  <c r="XG133" i="16"/>
  <c r="XG134" i="16"/>
  <c r="XG137" i="16"/>
  <c r="XG138" i="16"/>
  <c r="XG139" i="16"/>
  <c r="XG141" i="16"/>
  <c r="XG142" i="16"/>
  <c r="XG143" i="16"/>
  <c r="XG144" i="16"/>
  <c r="XG145" i="16"/>
  <c r="XG146" i="16"/>
  <c r="XG148" i="16"/>
  <c r="XG150" i="16"/>
  <c r="XG151" i="16"/>
  <c r="XG152" i="16"/>
  <c r="XG174" i="16"/>
  <c r="XG181" i="16"/>
  <c r="XG182" i="16"/>
  <c r="XG183" i="16"/>
  <c r="XG184" i="16"/>
  <c r="XG186" i="16"/>
  <c r="XG187" i="16"/>
  <c r="XG188" i="16"/>
  <c r="XG189" i="16"/>
  <c r="XG190" i="16"/>
  <c r="XG191" i="16"/>
  <c r="XG192" i="16"/>
  <c r="XG194" i="16"/>
  <c r="XG204" i="16"/>
  <c r="XG205" i="16"/>
  <c r="XG206" i="16"/>
  <c r="XG207" i="16"/>
  <c r="XG208" i="16"/>
  <c r="XG209" i="16"/>
  <c r="XG210" i="16"/>
  <c r="XG211" i="16"/>
  <c r="XG212" i="16"/>
  <c r="XG213" i="16"/>
  <c r="XG214" i="16"/>
  <c r="XG215" i="16"/>
  <c r="XG216" i="16"/>
  <c r="XG217" i="16"/>
  <c r="XG218" i="16"/>
  <c r="XG282" i="16"/>
  <c r="XG283" i="16"/>
  <c r="XG287" i="16"/>
  <c r="XG291" i="16"/>
  <c r="XG292" i="16"/>
  <c r="XG293" i="16"/>
  <c r="XG294" i="16"/>
  <c r="XG295" i="16"/>
  <c r="XG296" i="16"/>
  <c r="XG297" i="16"/>
  <c r="XG298" i="16"/>
  <c r="XG299" i="16"/>
  <c r="XG300" i="16"/>
  <c r="XG301" i="16"/>
  <c r="XG303" i="16"/>
  <c r="XG306" i="16"/>
  <c r="XG307" i="16"/>
  <c r="XG308" i="16"/>
  <c r="XG309" i="16"/>
  <c r="XG312" i="16"/>
  <c r="XG321" i="16"/>
  <c r="XG322" i="16"/>
  <c r="XG323" i="16"/>
  <c r="XG324" i="16"/>
  <c r="XG329" i="16"/>
  <c r="XG330" i="16"/>
  <c r="XG236" i="16"/>
  <c r="XG243" i="16"/>
  <c r="XG245" i="16"/>
  <c r="XG246" i="16"/>
  <c r="XG247" i="16"/>
  <c r="XG248" i="16"/>
  <c r="XG249" i="16"/>
  <c r="XG250" i="16"/>
  <c r="XG251" i="16"/>
  <c r="XG252" i="16"/>
  <c r="XG170" i="16"/>
  <c r="XG109" i="16"/>
  <c r="XG60" i="16"/>
  <c r="XG253" i="16"/>
  <c r="XG69" i="16"/>
  <c r="XG15" i="16"/>
  <c r="XG156" i="16"/>
  <c r="XG242" i="16"/>
  <c r="XG59" i="16"/>
  <c r="XG166" i="16"/>
  <c r="XG96" i="16"/>
  <c r="XG61" i="16"/>
  <c r="XG149" i="16"/>
  <c r="XG193" i="16"/>
  <c r="XG259" i="16"/>
  <c r="XG203" i="16"/>
  <c r="XG240" i="16"/>
  <c r="XG244" i="16"/>
  <c r="XG233" i="16"/>
  <c r="XG38" i="16"/>
  <c r="XG116" i="16"/>
  <c r="XG173" i="16"/>
  <c r="XG280" i="16"/>
  <c r="XG39" i="16"/>
  <c r="XG226" i="16"/>
  <c r="XG79" i="16"/>
  <c r="XG32" i="16"/>
  <c r="XG177" i="16"/>
  <c r="XG176" i="16"/>
  <c r="XG80" i="16"/>
  <c r="XG31" i="16"/>
  <c r="XG14" i="16"/>
  <c r="XG33" i="16"/>
  <c r="XG284" i="16"/>
  <c r="XG315" i="16"/>
  <c r="XG266" i="16"/>
  <c r="XG179" i="16"/>
  <c r="XG67" i="16"/>
  <c r="XG231" i="16"/>
  <c r="XG285" i="16"/>
  <c r="XG73" i="16"/>
  <c r="XG74" i="16"/>
  <c r="XG108" i="16"/>
  <c r="XG53" i="16"/>
  <c r="XG220" i="16"/>
  <c r="XG63" i="16"/>
  <c r="XG45" i="16"/>
  <c r="XG66" i="16"/>
  <c r="XG255" i="16"/>
  <c r="XG201" i="16"/>
  <c r="XG36" i="16"/>
  <c r="XG70" i="16"/>
  <c r="XG199" i="16"/>
  <c r="XG326" i="16"/>
  <c r="XG51" i="16"/>
  <c r="XG202" i="16"/>
  <c r="XG155" i="16"/>
  <c r="XG37" i="16"/>
  <c r="XG230" i="16"/>
  <c r="XG263" i="16"/>
  <c r="XG313" i="16"/>
  <c r="XG167" i="16"/>
  <c r="XG258" i="16"/>
  <c r="XG197" i="16"/>
  <c r="XG160" i="16"/>
  <c r="XG225" i="16"/>
  <c r="XG223" i="16"/>
  <c r="XG54" i="16"/>
  <c r="XG234" i="16"/>
  <c r="XG82" i="16"/>
  <c r="XG302" i="16"/>
  <c r="XG288" i="16"/>
  <c r="XG81" i="16"/>
  <c r="XG228" i="16"/>
  <c r="XG274" i="16"/>
  <c r="XG319" i="16"/>
  <c r="XG127" i="16"/>
  <c r="XG94" i="16"/>
  <c r="XG18" i="16"/>
  <c r="XG320" i="16"/>
  <c r="XG325" i="16"/>
  <c r="XG44" i="16"/>
  <c r="XG237" i="16"/>
  <c r="XG165" i="16"/>
  <c r="XG77" i="16"/>
  <c r="XG147" i="16"/>
  <c r="XG100" i="16"/>
  <c r="XG161" i="16"/>
  <c r="XG43" i="16"/>
  <c r="XG107" i="16"/>
  <c r="XG175" i="16"/>
  <c r="XG195" i="16"/>
  <c r="XG75" i="16"/>
  <c r="XG275" i="16"/>
  <c r="XG106" i="16"/>
  <c r="XG13" i="16"/>
  <c r="XG129" i="16"/>
  <c r="XG12" i="16"/>
  <c r="XG17" i="16"/>
  <c r="XG334" i="16"/>
  <c r="XG327" i="16"/>
  <c r="XG318" i="16"/>
  <c r="XG331" i="16"/>
  <c r="XG332" i="16"/>
  <c r="XG304" i="16"/>
  <c r="XG328" i="16"/>
  <c r="XG335" i="16"/>
  <c r="XG279" i="16"/>
  <c r="XG58" i="16"/>
  <c r="XG159" i="16"/>
  <c r="XG168" i="16"/>
  <c r="XG310" i="16"/>
  <c r="XG113" i="16"/>
  <c r="XG229" i="16"/>
  <c r="XG49" i="16"/>
  <c r="XG232" i="16"/>
  <c r="XG35" i="16"/>
  <c r="XG162" i="16"/>
  <c r="XG135" i="16"/>
  <c r="XG48" i="16"/>
  <c r="XG6" i="16"/>
  <c r="XG98" i="16"/>
  <c r="XG311" i="16"/>
  <c r="XG317" i="16"/>
  <c r="XG316" i="16"/>
  <c r="XG83" i="16"/>
  <c r="XG99" i="16"/>
  <c r="XG278" i="16"/>
  <c r="XG314" i="16"/>
  <c r="XG102" i="16"/>
  <c r="XG222" i="16"/>
  <c r="XG185" i="16"/>
  <c r="XG140" i="16"/>
  <c r="XG239" i="16"/>
  <c r="XG257" i="16"/>
  <c r="XG276" i="16"/>
  <c r="XG265" i="16"/>
  <c r="XG269" i="16"/>
  <c r="XG111" i="16"/>
  <c r="XG65" i="16"/>
  <c r="XG46" i="16"/>
  <c r="XG238" i="16"/>
  <c r="XG219" i="16"/>
  <c r="XG114" i="16"/>
  <c r="XG268" i="16"/>
  <c r="XG163" i="16"/>
  <c r="XG154" i="16"/>
  <c r="XG78" i="16"/>
  <c r="XG270" i="16"/>
  <c r="XG290" i="16"/>
  <c r="XG264" i="16"/>
  <c r="XG286" i="16"/>
  <c r="XG289" i="16"/>
  <c r="XG72" i="16"/>
  <c r="XG158" i="16"/>
  <c r="XG101" i="16"/>
  <c r="XG241" i="16"/>
  <c r="XG267" i="16"/>
  <c r="XG126" i="16"/>
  <c r="XG169" i="16"/>
  <c r="XG164" i="16"/>
  <c r="XG47" i="16"/>
  <c r="XG103" i="16"/>
  <c r="XG64" i="16"/>
  <c r="XG118" i="16"/>
  <c r="XG115" i="16"/>
  <c r="XG50" i="16"/>
  <c r="XG272" i="16"/>
  <c r="XG16" i="16"/>
  <c r="XG260" i="16"/>
  <c r="XG180" i="16"/>
  <c r="XG104" i="16"/>
  <c r="XG110" i="16"/>
  <c r="XG128" i="16"/>
  <c r="XG132" i="16"/>
  <c r="XG157" i="16"/>
  <c r="XG56" i="16"/>
  <c r="XG333" i="16"/>
  <c r="XG178" i="16"/>
  <c r="XG76" i="16"/>
  <c r="XG9" i="16"/>
  <c r="XG305" i="16"/>
  <c r="XG97" i="16"/>
  <c r="XG281" i="16"/>
  <c r="XG261" i="16"/>
  <c r="XG136" i="16"/>
  <c r="XG57" i="16"/>
  <c r="XG41" i="16"/>
  <c r="XG221" i="16"/>
  <c r="XG130" i="16"/>
  <c r="XG254" i="16"/>
  <c r="XG34" i="16"/>
  <c r="XG171" i="16"/>
  <c r="XG196" i="16"/>
  <c r="XG40" i="16"/>
  <c r="XG153" i="16"/>
  <c r="XG273" i="16"/>
  <c r="XG105" i="16"/>
  <c r="XG271" i="16"/>
  <c r="XG198" i="16"/>
  <c r="XG68" i="16"/>
  <c r="XG117" i="16"/>
  <c r="XG42" i="16"/>
  <c r="XG172" i="16"/>
  <c r="XG200" i="16"/>
  <c r="XG7" i="16"/>
  <c r="XG235" i="16"/>
  <c r="XG256" i="16"/>
  <c r="XG52" i="16"/>
  <c r="XG71" i="16"/>
  <c r="XG55" i="16"/>
  <c r="XG262" i="16"/>
  <c r="XG224" i="16"/>
  <c r="XG95" i="16"/>
  <c r="XG112" i="16"/>
  <c r="XG62" i="16"/>
  <c r="XG227" i="16"/>
  <c r="XG277" i="16"/>
  <c r="WO8" i="16"/>
  <c r="WO10" i="16"/>
  <c r="WO11" i="16"/>
  <c r="WO19" i="16"/>
  <c r="WO20" i="16"/>
  <c r="WO21" i="16"/>
  <c r="WO22" i="16"/>
  <c r="WO23" i="16"/>
  <c r="WO24" i="16"/>
  <c r="WO25" i="16"/>
  <c r="WO26" i="16"/>
  <c r="WO27" i="16"/>
  <c r="WO28" i="16"/>
  <c r="WO29" i="16"/>
  <c r="WO30" i="16"/>
  <c r="WO84" i="16"/>
  <c r="WO85" i="16"/>
  <c r="WO86" i="16"/>
  <c r="WO87" i="16"/>
  <c r="WO88" i="16"/>
  <c r="WO89" i="16"/>
  <c r="WO90" i="16"/>
  <c r="WO91" i="16"/>
  <c r="WO92" i="16"/>
  <c r="WO93" i="16"/>
  <c r="WO119" i="16"/>
  <c r="WO120" i="16"/>
  <c r="WO121" i="16"/>
  <c r="WO122" i="16"/>
  <c r="WO123" i="16"/>
  <c r="WO124" i="16"/>
  <c r="WO125" i="16"/>
  <c r="WO131" i="16"/>
  <c r="WO133" i="16"/>
  <c r="WO134" i="16"/>
  <c r="WO137" i="16"/>
  <c r="WO138" i="16"/>
  <c r="WO139" i="16"/>
  <c r="WO141" i="16"/>
  <c r="WO142" i="16"/>
  <c r="WO143" i="16"/>
  <c r="WO144" i="16"/>
  <c r="WO145" i="16"/>
  <c r="WO146" i="16"/>
  <c r="WO148" i="16"/>
  <c r="WO150" i="16"/>
  <c r="WO151" i="16"/>
  <c r="WO152" i="16"/>
  <c r="WO174" i="16"/>
  <c r="WO181" i="16"/>
  <c r="WO182" i="16"/>
  <c r="WO183" i="16"/>
  <c r="WO184" i="16"/>
  <c r="WO186" i="16"/>
  <c r="WO187" i="16"/>
  <c r="WO188" i="16"/>
  <c r="WO189" i="16"/>
  <c r="WO190" i="16"/>
  <c r="WO191" i="16"/>
  <c r="WO192" i="16"/>
  <c r="WO194" i="16"/>
  <c r="WO204" i="16"/>
  <c r="WO205" i="16"/>
  <c r="WO206" i="16"/>
  <c r="WO207" i="16"/>
  <c r="WO208" i="16"/>
  <c r="WO209" i="16"/>
  <c r="WO210" i="16"/>
  <c r="WO211" i="16"/>
  <c r="WO212" i="16"/>
  <c r="WO213" i="16"/>
  <c r="WO214" i="16"/>
  <c r="WO215" i="16"/>
  <c r="WO216" i="16"/>
  <c r="WO217" i="16"/>
  <c r="WO218" i="16"/>
  <c r="WO282" i="16"/>
  <c r="WO283" i="16"/>
  <c r="WO287" i="16"/>
  <c r="WO291" i="16"/>
  <c r="WO292" i="16"/>
  <c r="WO293" i="16"/>
  <c r="WO294" i="16"/>
  <c r="WO295" i="16"/>
  <c r="WO296" i="16"/>
  <c r="WO297" i="16"/>
  <c r="WO298" i="16"/>
  <c r="WO299" i="16"/>
  <c r="WO300" i="16"/>
  <c r="WO301" i="16"/>
  <c r="WO303" i="16"/>
  <c r="WO306" i="16"/>
  <c r="WO307" i="16"/>
  <c r="WO308" i="16"/>
  <c r="WO309" i="16"/>
  <c r="WO312" i="16"/>
  <c r="WO321" i="16"/>
  <c r="WO322" i="16"/>
  <c r="WO323" i="16"/>
  <c r="WO324" i="16"/>
  <c r="WO329" i="16"/>
  <c r="WO330" i="16"/>
  <c r="WO236" i="16"/>
  <c r="WO243" i="16"/>
  <c r="WO245" i="16"/>
  <c r="WO246" i="16"/>
  <c r="WO247" i="16"/>
  <c r="WO248" i="16"/>
  <c r="WO249" i="16"/>
  <c r="WO250" i="16"/>
  <c r="WO251" i="16"/>
  <c r="WO252" i="16"/>
  <c r="WO170" i="16"/>
  <c r="WO109" i="16"/>
  <c r="WO60" i="16"/>
  <c r="WO253" i="16"/>
  <c r="WO69" i="16"/>
  <c r="WO15" i="16"/>
  <c r="WO156" i="16"/>
  <c r="WO242" i="16"/>
  <c r="WO59" i="16"/>
  <c r="WO166" i="16"/>
  <c r="WO96" i="16"/>
  <c r="WO61" i="16"/>
  <c r="WO149" i="16"/>
  <c r="WO193" i="16"/>
  <c r="WO259" i="16"/>
  <c r="WO203" i="16"/>
  <c r="WO240" i="16"/>
  <c r="WO244" i="16"/>
  <c r="WO233" i="16"/>
  <c r="WO38" i="16"/>
  <c r="WO116" i="16"/>
  <c r="WO173" i="16"/>
  <c r="WO280" i="16"/>
  <c r="WO39" i="16"/>
  <c r="WO226" i="16"/>
  <c r="WO79" i="16"/>
  <c r="WO32" i="16"/>
  <c r="WO177" i="16"/>
  <c r="WO176" i="16"/>
  <c r="WO80" i="16"/>
  <c r="WO31" i="16"/>
  <c r="WO14" i="16"/>
  <c r="WO33" i="16"/>
  <c r="WO284" i="16"/>
  <c r="WO315" i="16"/>
  <c r="WO266" i="16"/>
  <c r="WO179" i="16"/>
  <c r="WO67" i="16"/>
  <c r="WO231" i="16"/>
  <c r="WO285" i="16"/>
  <c r="WO73" i="16"/>
  <c r="WO74" i="16"/>
  <c r="WO108" i="16"/>
  <c r="WO53" i="16"/>
  <c r="WO220" i="16"/>
  <c r="WO63" i="16"/>
  <c r="WO45" i="16"/>
  <c r="WO66" i="16"/>
  <c r="WO255" i="16"/>
  <c r="WO201" i="16"/>
  <c r="WO36" i="16"/>
  <c r="WO70" i="16"/>
  <c r="WO199" i="16"/>
  <c r="WO326" i="16"/>
  <c r="WO51" i="16"/>
  <c r="WO202" i="16"/>
  <c r="WO155" i="16"/>
  <c r="WO37" i="16"/>
  <c r="WO230" i="16"/>
  <c r="WO263" i="16"/>
  <c r="WO313" i="16"/>
  <c r="WO167" i="16"/>
  <c r="WO258" i="16"/>
  <c r="WO197" i="16"/>
  <c r="WO160" i="16"/>
  <c r="WO225" i="16"/>
  <c r="WO223" i="16"/>
  <c r="WO54" i="16"/>
  <c r="WO234" i="16"/>
  <c r="WO82" i="16"/>
  <c r="WO302" i="16"/>
  <c r="WO288" i="16"/>
  <c r="WO81" i="16"/>
  <c r="WO228" i="16"/>
  <c r="WO274" i="16"/>
  <c r="WO319" i="16"/>
  <c r="WO127" i="16"/>
  <c r="WO94" i="16"/>
  <c r="WO18" i="16"/>
  <c r="WO320" i="16"/>
  <c r="WO325" i="16"/>
  <c r="WO44" i="16"/>
  <c r="WO237" i="16"/>
  <c r="WO165" i="16"/>
  <c r="WO77" i="16"/>
  <c r="WO147" i="16"/>
  <c r="WO100" i="16"/>
  <c r="WO161" i="16"/>
  <c r="WO43" i="16"/>
  <c r="WO107" i="16"/>
  <c r="WO175" i="16"/>
  <c r="WO195" i="16"/>
  <c r="WO75" i="16"/>
  <c r="WO275" i="16"/>
  <c r="WO106" i="16"/>
  <c r="WO13" i="16"/>
  <c r="WO129" i="16"/>
  <c r="WO12" i="16"/>
  <c r="WO17" i="16"/>
  <c r="WO334" i="16"/>
  <c r="WO327" i="16"/>
  <c r="WO318" i="16"/>
  <c r="WO331" i="16"/>
  <c r="WO332" i="16"/>
  <c r="WO304" i="16"/>
  <c r="WO328" i="16"/>
  <c r="WO335" i="16"/>
  <c r="WO279" i="16"/>
  <c r="WO58" i="16"/>
  <c r="WO159" i="16"/>
  <c r="WO168" i="16"/>
  <c r="WO310" i="16"/>
  <c r="WO113" i="16"/>
  <c r="WO229" i="16"/>
  <c r="WO49" i="16"/>
  <c r="WO232" i="16"/>
  <c r="WO35" i="16"/>
  <c r="WO162" i="16"/>
  <c r="WO135" i="16"/>
  <c r="WO48" i="16"/>
  <c r="WO6" i="16"/>
  <c r="WO98" i="16"/>
  <c r="WO311" i="16"/>
  <c r="WO317" i="16"/>
  <c r="WO316" i="16"/>
  <c r="WO83" i="16"/>
  <c r="WO99" i="16"/>
  <c r="WO278" i="16"/>
  <c r="WO314" i="16"/>
  <c r="WO102" i="16"/>
  <c r="WO222" i="16"/>
  <c r="WO185" i="16"/>
  <c r="WO140" i="16"/>
  <c r="WO239" i="16"/>
  <c r="WO257" i="16"/>
  <c r="WO276" i="16"/>
  <c r="WO265" i="16"/>
  <c r="WO269" i="16"/>
  <c r="WO111" i="16"/>
  <c r="WO65" i="16"/>
  <c r="WO46" i="16"/>
  <c r="WO238" i="16"/>
  <c r="WO219" i="16"/>
  <c r="WO114" i="16"/>
  <c r="WO268" i="16"/>
  <c r="WO163" i="16"/>
  <c r="WO154" i="16"/>
  <c r="WO78" i="16"/>
  <c r="WO270" i="16"/>
  <c r="WO290" i="16"/>
  <c r="WO264" i="16"/>
  <c r="WO286" i="16"/>
  <c r="WO289" i="16"/>
  <c r="WO72" i="16"/>
  <c r="WO158" i="16"/>
  <c r="WO101" i="16"/>
  <c r="WO241" i="16"/>
  <c r="WO267" i="16"/>
  <c r="WO126" i="16"/>
  <c r="WO169" i="16"/>
  <c r="WO164" i="16"/>
  <c r="WO47" i="16"/>
  <c r="WO103" i="16"/>
  <c r="WO64" i="16"/>
  <c r="WO118" i="16"/>
  <c r="WO115" i="16"/>
  <c r="WO50" i="16"/>
  <c r="WO272" i="16"/>
  <c r="WO16" i="16"/>
  <c r="WO260" i="16"/>
  <c r="WO180" i="16"/>
  <c r="WO104" i="16"/>
  <c r="WO110" i="16"/>
  <c r="WO128" i="16"/>
  <c r="WO132" i="16"/>
  <c r="WO157" i="16"/>
  <c r="WO56" i="16"/>
  <c r="WO333" i="16"/>
  <c r="WO178" i="16"/>
  <c r="WO76" i="16"/>
  <c r="WO9" i="16"/>
  <c r="WO305" i="16"/>
  <c r="WO97" i="16"/>
  <c r="WO281" i="16"/>
  <c r="WO261" i="16"/>
  <c r="WO136" i="16"/>
  <c r="WO57" i="16"/>
  <c r="WO41" i="16"/>
  <c r="WO221" i="16"/>
  <c r="WO130" i="16"/>
  <c r="WO254" i="16"/>
  <c r="WO34" i="16"/>
  <c r="WO171" i="16"/>
  <c r="WO196" i="16"/>
  <c r="WO40" i="16"/>
  <c r="WO153" i="16"/>
  <c r="WO273" i="16"/>
  <c r="WO105" i="16"/>
  <c r="WO271" i="16"/>
  <c r="WO198" i="16"/>
  <c r="WO68" i="16"/>
  <c r="WO117" i="16"/>
  <c r="WO42" i="16"/>
  <c r="WO172" i="16"/>
  <c r="WO200" i="16"/>
  <c r="WO7" i="16"/>
  <c r="WO235" i="16"/>
  <c r="WO256" i="16"/>
  <c r="WO52" i="16"/>
  <c r="WO71" i="16"/>
  <c r="WO55" i="16"/>
  <c r="WO262" i="16"/>
  <c r="WO224" i="16"/>
  <c r="WO95" i="16"/>
  <c r="WO112" i="16"/>
  <c r="WO62" i="16"/>
  <c r="WO227" i="16"/>
  <c r="WO277" i="16"/>
  <c r="WP8" i="16"/>
  <c r="WP10" i="16"/>
  <c r="WP11" i="16"/>
  <c r="WP19" i="16"/>
  <c r="WP20" i="16"/>
  <c r="WP21" i="16"/>
  <c r="WP22" i="16"/>
  <c r="WP23" i="16"/>
  <c r="WP24" i="16"/>
  <c r="WP25" i="16"/>
  <c r="WP26" i="16"/>
  <c r="WP27" i="16"/>
  <c r="WP28" i="16"/>
  <c r="WP29" i="16"/>
  <c r="WP30" i="16"/>
  <c r="WP84" i="16"/>
  <c r="WP85" i="16"/>
  <c r="WP86" i="16"/>
  <c r="WP87" i="16"/>
  <c r="WP88" i="16"/>
  <c r="WP89" i="16"/>
  <c r="WP90" i="16"/>
  <c r="WP91" i="16"/>
  <c r="WP92" i="16"/>
  <c r="WP93" i="16"/>
  <c r="WP119" i="16"/>
  <c r="WP120" i="16"/>
  <c r="WP121" i="16"/>
  <c r="WP122" i="16"/>
  <c r="WP123" i="16"/>
  <c r="WP124" i="16"/>
  <c r="WP125" i="16"/>
  <c r="WP131" i="16"/>
  <c r="WP133" i="16"/>
  <c r="WP134" i="16"/>
  <c r="WP137" i="16"/>
  <c r="WP138" i="16"/>
  <c r="WP139" i="16"/>
  <c r="WP141" i="16"/>
  <c r="WP142" i="16"/>
  <c r="WP143" i="16"/>
  <c r="WP144" i="16"/>
  <c r="WP145" i="16"/>
  <c r="WP146" i="16"/>
  <c r="WP148" i="16"/>
  <c r="WP150" i="16"/>
  <c r="WP151" i="16"/>
  <c r="WP152" i="16"/>
  <c r="WP174" i="16"/>
  <c r="WP181" i="16"/>
  <c r="WP182" i="16"/>
  <c r="WP183" i="16"/>
  <c r="WP184" i="16"/>
  <c r="WP186" i="16"/>
  <c r="WP187" i="16"/>
  <c r="WP188" i="16"/>
  <c r="WP189" i="16"/>
  <c r="WP190" i="16"/>
  <c r="WP191" i="16"/>
  <c r="WP192" i="16"/>
  <c r="WP194" i="16"/>
  <c r="WP204" i="16"/>
  <c r="WP205" i="16"/>
  <c r="WP206" i="16"/>
  <c r="WP207" i="16"/>
  <c r="WP208" i="16"/>
  <c r="WP209" i="16"/>
  <c r="WP210" i="16"/>
  <c r="WP211" i="16"/>
  <c r="WP212" i="16"/>
  <c r="WP213" i="16"/>
  <c r="WP214" i="16"/>
  <c r="WP215" i="16"/>
  <c r="WP216" i="16"/>
  <c r="WP217" i="16"/>
  <c r="WP218" i="16"/>
  <c r="WP282" i="16"/>
  <c r="WP283" i="16"/>
  <c r="WP287" i="16"/>
  <c r="WP291" i="16"/>
  <c r="WP292" i="16"/>
  <c r="WP293" i="16"/>
  <c r="WP294" i="16"/>
  <c r="WP295" i="16"/>
  <c r="WP296" i="16"/>
  <c r="WP297" i="16"/>
  <c r="WP298" i="16"/>
  <c r="WP299" i="16"/>
  <c r="WP300" i="16"/>
  <c r="WP301" i="16"/>
  <c r="WP303" i="16"/>
  <c r="WP306" i="16"/>
  <c r="WP307" i="16"/>
  <c r="WP308" i="16"/>
  <c r="WP309" i="16"/>
  <c r="WP312" i="16"/>
  <c r="WP321" i="16"/>
  <c r="WP322" i="16"/>
  <c r="WP323" i="16"/>
  <c r="WP324" i="16"/>
  <c r="WP329" i="16"/>
  <c r="WP330" i="16"/>
  <c r="WP236" i="16"/>
  <c r="WP243" i="16"/>
  <c r="WP245" i="16"/>
  <c r="WP246" i="16"/>
  <c r="WP247" i="16"/>
  <c r="WP248" i="16"/>
  <c r="WP249" i="16"/>
  <c r="WP250" i="16"/>
  <c r="WP251" i="16"/>
  <c r="WP252" i="16"/>
  <c r="WP170" i="16"/>
  <c r="WP109" i="16"/>
  <c r="WP60" i="16"/>
  <c r="WP253" i="16"/>
  <c r="WP69" i="16"/>
  <c r="WP15" i="16"/>
  <c r="WP156" i="16"/>
  <c r="WP242" i="16"/>
  <c r="WP59" i="16"/>
  <c r="WP166" i="16"/>
  <c r="WP96" i="16"/>
  <c r="WP61" i="16"/>
  <c r="WP149" i="16"/>
  <c r="WP193" i="16"/>
  <c r="WP259" i="16"/>
  <c r="WP203" i="16"/>
  <c r="WP240" i="16"/>
  <c r="WP244" i="16"/>
  <c r="WP233" i="16"/>
  <c r="WP38" i="16"/>
  <c r="WP116" i="16"/>
  <c r="WP173" i="16"/>
  <c r="WP280" i="16"/>
  <c r="WP39" i="16"/>
  <c r="WP226" i="16"/>
  <c r="WP79" i="16"/>
  <c r="WP32" i="16"/>
  <c r="WP177" i="16"/>
  <c r="WP176" i="16"/>
  <c r="WP80" i="16"/>
  <c r="WP31" i="16"/>
  <c r="WP14" i="16"/>
  <c r="WP33" i="16"/>
  <c r="WP284" i="16"/>
  <c r="WP315" i="16"/>
  <c r="WP266" i="16"/>
  <c r="WP179" i="16"/>
  <c r="WP67" i="16"/>
  <c r="WP231" i="16"/>
  <c r="WP285" i="16"/>
  <c r="WP73" i="16"/>
  <c r="WP74" i="16"/>
  <c r="WP108" i="16"/>
  <c r="WP53" i="16"/>
  <c r="WP220" i="16"/>
  <c r="WP63" i="16"/>
  <c r="WP45" i="16"/>
  <c r="WP66" i="16"/>
  <c r="WP255" i="16"/>
  <c r="WP201" i="16"/>
  <c r="WP36" i="16"/>
  <c r="WP70" i="16"/>
  <c r="WP199" i="16"/>
  <c r="WP326" i="16"/>
  <c r="WP51" i="16"/>
  <c r="WP202" i="16"/>
  <c r="WP155" i="16"/>
  <c r="WP37" i="16"/>
  <c r="WP230" i="16"/>
  <c r="WP263" i="16"/>
  <c r="WP313" i="16"/>
  <c r="WP167" i="16"/>
  <c r="WP258" i="16"/>
  <c r="WP197" i="16"/>
  <c r="WP160" i="16"/>
  <c r="WP225" i="16"/>
  <c r="WP223" i="16"/>
  <c r="WP54" i="16"/>
  <c r="WP234" i="16"/>
  <c r="WP82" i="16"/>
  <c r="WP302" i="16"/>
  <c r="WP288" i="16"/>
  <c r="WP81" i="16"/>
  <c r="WP228" i="16"/>
  <c r="WP274" i="16"/>
  <c r="WP319" i="16"/>
  <c r="WP127" i="16"/>
  <c r="WP94" i="16"/>
  <c r="WP18" i="16"/>
  <c r="WP320" i="16"/>
  <c r="WP325" i="16"/>
  <c r="WP44" i="16"/>
  <c r="WP237" i="16"/>
  <c r="WP165" i="16"/>
  <c r="WP77" i="16"/>
  <c r="WP147" i="16"/>
  <c r="WP100" i="16"/>
  <c r="WP161" i="16"/>
  <c r="WP43" i="16"/>
  <c r="WP107" i="16"/>
  <c r="WP175" i="16"/>
  <c r="WP195" i="16"/>
  <c r="WP75" i="16"/>
  <c r="WP275" i="16"/>
  <c r="WP106" i="16"/>
  <c r="WP13" i="16"/>
  <c r="WP129" i="16"/>
  <c r="WP12" i="16"/>
  <c r="WP17" i="16"/>
  <c r="WP334" i="16"/>
  <c r="WP327" i="16"/>
  <c r="WP318" i="16"/>
  <c r="WP331" i="16"/>
  <c r="WP332" i="16"/>
  <c r="WP304" i="16"/>
  <c r="WP328" i="16"/>
  <c r="WP335" i="16"/>
  <c r="WP279" i="16"/>
  <c r="WP58" i="16"/>
  <c r="WP159" i="16"/>
  <c r="WP168" i="16"/>
  <c r="WP310" i="16"/>
  <c r="WP113" i="16"/>
  <c r="WP229" i="16"/>
  <c r="WP49" i="16"/>
  <c r="WP232" i="16"/>
  <c r="WP35" i="16"/>
  <c r="WP162" i="16"/>
  <c r="WP135" i="16"/>
  <c r="WP48" i="16"/>
  <c r="WP6" i="16"/>
  <c r="WP98" i="16"/>
  <c r="WP311" i="16"/>
  <c r="WP317" i="16"/>
  <c r="WP316" i="16"/>
  <c r="WP83" i="16"/>
  <c r="WP99" i="16"/>
  <c r="WP278" i="16"/>
  <c r="WP314" i="16"/>
  <c r="WP102" i="16"/>
  <c r="WP222" i="16"/>
  <c r="WP185" i="16"/>
  <c r="WP140" i="16"/>
  <c r="WP239" i="16"/>
  <c r="WP257" i="16"/>
  <c r="WP276" i="16"/>
  <c r="WP265" i="16"/>
  <c r="WP269" i="16"/>
  <c r="WP111" i="16"/>
  <c r="WP65" i="16"/>
  <c r="WP46" i="16"/>
  <c r="WP238" i="16"/>
  <c r="WP219" i="16"/>
  <c r="WP114" i="16"/>
  <c r="WP268" i="16"/>
  <c r="WP163" i="16"/>
  <c r="WP154" i="16"/>
  <c r="WP78" i="16"/>
  <c r="WP270" i="16"/>
  <c r="WP290" i="16"/>
  <c r="WP264" i="16"/>
  <c r="WP286" i="16"/>
  <c r="WP289" i="16"/>
  <c r="WP72" i="16"/>
  <c r="WP158" i="16"/>
  <c r="WP101" i="16"/>
  <c r="WP241" i="16"/>
  <c r="WP267" i="16"/>
  <c r="WP126" i="16"/>
  <c r="WP169" i="16"/>
  <c r="WP164" i="16"/>
  <c r="WP47" i="16"/>
  <c r="WP103" i="16"/>
  <c r="WP64" i="16"/>
  <c r="WP118" i="16"/>
  <c r="WP115" i="16"/>
  <c r="WP50" i="16"/>
  <c r="WP272" i="16"/>
  <c r="WP16" i="16"/>
  <c r="WP260" i="16"/>
  <c r="WP180" i="16"/>
  <c r="WP104" i="16"/>
  <c r="WP110" i="16"/>
  <c r="WP128" i="16"/>
  <c r="WP132" i="16"/>
  <c r="WP157" i="16"/>
  <c r="WP56" i="16"/>
  <c r="WP333" i="16"/>
  <c r="WP178" i="16"/>
  <c r="WP76" i="16"/>
  <c r="WP9" i="16"/>
  <c r="WP305" i="16"/>
  <c r="WP97" i="16"/>
  <c r="WP281" i="16"/>
  <c r="WP261" i="16"/>
  <c r="WP136" i="16"/>
  <c r="WP57" i="16"/>
  <c r="WP41" i="16"/>
  <c r="WP221" i="16"/>
  <c r="WP130" i="16"/>
  <c r="WP254" i="16"/>
  <c r="WP34" i="16"/>
  <c r="WP171" i="16"/>
  <c r="WP196" i="16"/>
  <c r="WP40" i="16"/>
  <c r="WP153" i="16"/>
  <c r="WP273" i="16"/>
  <c r="WP105" i="16"/>
  <c r="WP271" i="16"/>
  <c r="WP198" i="16"/>
  <c r="WP68" i="16"/>
  <c r="WP117" i="16"/>
  <c r="WP42" i="16"/>
  <c r="WP172" i="16"/>
  <c r="WP200" i="16"/>
  <c r="WP7" i="16"/>
  <c r="WP235" i="16"/>
  <c r="WP256" i="16"/>
  <c r="WP52" i="16"/>
  <c r="WP71" i="16"/>
  <c r="WP55" i="16"/>
  <c r="WP262" i="16"/>
  <c r="WP224" i="16"/>
  <c r="WP95" i="16"/>
  <c r="WP112" i="16"/>
  <c r="WP62" i="16"/>
  <c r="WP227" i="16"/>
  <c r="WP277" i="16"/>
  <c r="WQ8" i="16"/>
  <c r="WQ10" i="16"/>
  <c r="WQ11" i="16"/>
  <c r="WQ19" i="16"/>
  <c r="WQ20" i="16"/>
  <c r="WQ21" i="16"/>
  <c r="WQ22" i="16"/>
  <c r="WQ23" i="16"/>
  <c r="WQ24" i="16"/>
  <c r="WQ25" i="16"/>
  <c r="WQ26" i="16"/>
  <c r="WQ27" i="16"/>
  <c r="WQ28" i="16"/>
  <c r="WQ29" i="16"/>
  <c r="WQ30" i="16"/>
  <c r="WQ84" i="16"/>
  <c r="WQ85" i="16"/>
  <c r="WQ86" i="16"/>
  <c r="WQ87" i="16"/>
  <c r="WQ88" i="16"/>
  <c r="WQ89" i="16"/>
  <c r="WQ90" i="16"/>
  <c r="WQ91" i="16"/>
  <c r="WQ92" i="16"/>
  <c r="WQ93" i="16"/>
  <c r="WQ119" i="16"/>
  <c r="WQ120" i="16"/>
  <c r="WQ121" i="16"/>
  <c r="WQ122" i="16"/>
  <c r="WQ123" i="16"/>
  <c r="WQ124" i="16"/>
  <c r="WQ125" i="16"/>
  <c r="WQ131" i="16"/>
  <c r="WQ133" i="16"/>
  <c r="WQ134" i="16"/>
  <c r="WQ137" i="16"/>
  <c r="WQ138" i="16"/>
  <c r="WQ139" i="16"/>
  <c r="WQ141" i="16"/>
  <c r="WQ142" i="16"/>
  <c r="WQ143" i="16"/>
  <c r="WQ144" i="16"/>
  <c r="WQ145" i="16"/>
  <c r="WQ146" i="16"/>
  <c r="WQ148" i="16"/>
  <c r="WQ150" i="16"/>
  <c r="WQ151" i="16"/>
  <c r="WQ152" i="16"/>
  <c r="WQ174" i="16"/>
  <c r="WQ181" i="16"/>
  <c r="WQ182" i="16"/>
  <c r="WQ183" i="16"/>
  <c r="WQ184" i="16"/>
  <c r="WQ186" i="16"/>
  <c r="WQ187" i="16"/>
  <c r="WQ188" i="16"/>
  <c r="WQ189" i="16"/>
  <c r="WQ190" i="16"/>
  <c r="WQ191" i="16"/>
  <c r="WQ192" i="16"/>
  <c r="WQ194" i="16"/>
  <c r="WQ204" i="16"/>
  <c r="WQ205" i="16"/>
  <c r="WQ206" i="16"/>
  <c r="WQ207" i="16"/>
  <c r="WQ208" i="16"/>
  <c r="WQ209" i="16"/>
  <c r="WQ210" i="16"/>
  <c r="WQ211" i="16"/>
  <c r="WQ212" i="16"/>
  <c r="WQ213" i="16"/>
  <c r="WQ214" i="16"/>
  <c r="WQ215" i="16"/>
  <c r="WQ216" i="16"/>
  <c r="WQ217" i="16"/>
  <c r="WQ218" i="16"/>
  <c r="WQ282" i="16"/>
  <c r="WQ283" i="16"/>
  <c r="WQ287" i="16"/>
  <c r="WQ291" i="16"/>
  <c r="WQ292" i="16"/>
  <c r="WQ293" i="16"/>
  <c r="WQ294" i="16"/>
  <c r="WQ295" i="16"/>
  <c r="WQ296" i="16"/>
  <c r="WQ297" i="16"/>
  <c r="WQ298" i="16"/>
  <c r="WQ299" i="16"/>
  <c r="WQ300" i="16"/>
  <c r="WQ301" i="16"/>
  <c r="WQ303" i="16"/>
  <c r="WQ306" i="16"/>
  <c r="WQ307" i="16"/>
  <c r="WQ308" i="16"/>
  <c r="WQ309" i="16"/>
  <c r="WQ312" i="16"/>
  <c r="WQ321" i="16"/>
  <c r="WQ322" i="16"/>
  <c r="WQ323" i="16"/>
  <c r="WQ324" i="16"/>
  <c r="WQ329" i="16"/>
  <c r="WQ330" i="16"/>
  <c r="WQ236" i="16"/>
  <c r="WQ243" i="16"/>
  <c r="WQ245" i="16"/>
  <c r="WQ246" i="16"/>
  <c r="WQ247" i="16"/>
  <c r="WQ248" i="16"/>
  <c r="WQ249" i="16"/>
  <c r="WQ250" i="16"/>
  <c r="WQ251" i="16"/>
  <c r="WQ252" i="16"/>
  <c r="WQ170" i="16"/>
  <c r="WQ109" i="16"/>
  <c r="WQ60" i="16"/>
  <c r="WQ253" i="16"/>
  <c r="WQ69" i="16"/>
  <c r="WQ15" i="16"/>
  <c r="WQ156" i="16"/>
  <c r="WQ242" i="16"/>
  <c r="WQ59" i="16"/>
  <c r="WQ166" i="16"/>
  <c r="WQ96" i="16"/>
  <c r="WQ61" i="16"/>
  <c r="WQ149" i="16"/>
  <c r="WQ193" i="16"/>
  <c r="WQ259" i="16"/>
  <c r="WQ203" i="16"/>
  <c r="WQ240" i="16"/>
  <c r="WQ244" i="16"/>
  <c r="WQ233" i="16"/>
  <c r="WQ38" i="16"/>
  <c r="WQ116" i="16"/>
  <c r="WQ173" i="16"/>
  <c r="WQ280" i="16"/>
  <c r="WQ39" i="16"/>
  <c r="WQ226" i="16"/>
  <c r="WQ79" i="16"/>
  <c r="WQ32" i="16"/>
  <c r="WQ177" i="16"/>
  <c r="WQ176" i="16"/>
  <c r="WQ80" i="16"/>
  <c r="WQ31" i="16"/>
  <c r="WQ14" i="16"/>
  <c r="WQ33" i="16"/>
  <c r="WQ284" i="16"/>
  <c r="WQ315" i="16"/>
  <c r="WQ266" i="16"/>
  <c r="WQ179" i="16"/>
  <c r="WQ67" i="16"/>
  <c r="WQ231" i="16"/>
  <c r="WQ285" i="16"/>
  <c r="WQ73" i="16"/>
  <c r="WQ74" i="16"/>
  <c r="WQ108" i="16"/>
  <c r="WQ53" i="16"/>
  <c r="WQ220" i="16"/>
  <c r="WQ63" i="16"/>
  <c r="WQ45" i="16"/>
  <c r="WQ66" i="16"/>
  <c r="WQ255" i="16"/>
  <c r="WQ201" i="16"/>
  <c r="WQ36" i="16"/>
  <c r="WQ70" i="16"/>
  <c r="WQ199" i="16"/>
  <c r="WQ326" i="16"/>
  <c r="WQ51" i="16"/>
  <c r="WQ202" i="16"/>
  <c r="WQ155" i="16"/>
  <c r="WQ37" i="16"/>
  <c r="WQ230" i="16"/>
  <c r="WQ263" i="16"/>
  <c r="WQ313" i="16"/>
  <c r="WQ167" i="16"/>
  <c r="WQ258" i="16"/>
  <c r="WQ197" i="16"/>
  <c r="WQ160" i="16"/>
  <c r="WQ225" i="16"/>
  <c r="WQ223" i="16"/>
  <c r="WQ54" i="16"/>
  <c r="WQ234" i="16"/>
  <c r="WQ82" i="16"/>
  <c r="WQ302" i="16"/>
  <c r="WQ288" i="16"/>
  <c r="WQ81" i="16"/>
  <c r="WQ228" i="16"/>
  <c r="WQ274" i="16"/>
  <c r="WQ319" i="16"/>
  <c r="WQ127" i="16"/>
  <c r="WQ94" i="16"/>
  <c r="WQ18" i="16"/>
  <c r="WQ320" i="16"/>
  <c r="WQ325" i="16"/>
  <c r="WQ44" i="16"/>
  <c r="WQ237" i="16"/>
  <c r="WQ165" i="16"/>
  <c r="WQ77" i="16"/>
  <c r="WQ147" i="16"/>
  <c r="WQ100" i="16"/>
  <c r="WQ161" i="16"/>
  <c r="WQ43" i="16"/>
  <c r="WQ107" i="16"/>
  <c r="WQ175" i="16"/>
  <c r="WQ195" i="16"/>
  <c r="WQ75" i="16"/>
  <c r="WQ275" i="16"/>
  <c r="WQ106" i="16"/>
  <c r="WQ13" i="16"/>
  <c r="WQ129" i="16"/>
  <c r="WQ12" i="16"/>
  <c r="WQ17" i="16"/>
  <c r="WQ334" i="16"/>
  <c r="WQ327" i="16"/>
  <c r="WQ318" i="16"/>
  <c r="WQ331" i="16"/>
  <c r="WQ332" i="16"/>
  <c r="WQ304" i="16"/>
  <c r="WQ328" i="16"/>
  <c r="WQ335" i="16"/>
  <c r="WQ279" i="16"/>
  <c r="WQ58" i="16"/>
  <c r="WQ159" i="16"/>
  <c r="WQ168" i="16"/>
  <c r="WQ310" i="16"/>
  <c r="WQ113" i="16"/>
  <c r="WQ229" i="16"/>
  <c r="WQ49" i="16"/>
  <c r="WQ232" i="16"/>
  <c r="WQ35" i="16"/>
  <c r="WQ162" i="16"/>
  <c r="WQ135" i="16"/>
  <c r="WQ48" i="16"/>
  <c r="WQ6" i="16"/>
  <c r="WQ98" i="16"/>
  <c r="WQ311" i="16"/>
  <c r="WQ317" i="16"/>
  <c r="WQ316" i="16"/>
  <c r="WQ83" i="16"/>
  <c r="WQ99" i="16"/>
  <c r="WQ278" i="16"/>
  <c r="WQ314" i="16"/>
  <c r="WQ102" i="16"/>
  <c r="WQ222" i="16"/>
  <c r="WQ185" i="16"/>
  <c r="WQ140" i="16"/>
  <c r="WQ239" i="16"/>
  <c r="WQ257" i="16"/>
  <c r="WQ276" i="16"/>
  <c r="WQ265" i="16"/>
  <c r="WQ269" i="16"/>
  <c r="WQ111" i="16"/>
  <c r="WQ65" i="16"/>
  <c r="WQ46" i="16"/>
  <c r="WQ238" i="16"/>
  <c r="WQ219" i="16"/>
  <c r="WQ114" i="16"/>
  <c r="WQ268" i="16"/>
  <c r="WQ163" i="16"/>
  <c r="WQ154" i="16"/>
  <c r="WQ78" i="16"/>
  <c r="WQ270" i="16"/>
  <c r="WQ290" i="16"/>
  <c r="WQ264" i="16"/>
  <c r="WQ286" i="16"/>
  <c r="WQ289" i="16"/>
  <c r="WQ72" i="16"/>
  <c r="WQ158" i="16"/>
  <c r="WQ101" i="16"/>
  <c r="WQ241" i="16"/>
  <c r="WQ267" i="16"/>
  <c r="WQ126" i="16"/>
  <c r="WQ169" i="16"/>
  <c r="WQ164" i="16"/>
  <c r="WQ47" i="16"/>
  <c r="WQ103" i="16"/>
  <c r="WQ64" i="16"/>
  <c r="WQ118" i="16"/>
  <c r="WQ115" i="16"/>
  <c r="WQ50" i="16"/>
  <c r="WQ272" i="16"/>
  <c r="WQ16" i="16"/>
  <c r="WQ260" i="16"/>
  <c r="WQ180" i="16"/>
  <c r="WQ104" i="16"/>
  <c r="WQ110" i="16"/>
  <c r="WQ128" i="16"/>
  <c r="WQ132" i="16"/>
  <c r="WQ157" i="16"/>
  <c r="WQ56" i="16"/>
  <c r="WQ333" i="16"/>
  <c r="WQ178" i="16"/>
  <c r="WQ76" i="16"/>
  <c r="WQ9" i="16"/>
  <c r="WQ305" i="16"/>
  <c r="WQ97" i="16"/>
  <c r="WQ281" i="16"/>
  <c r="WQ261" i="16"/>
  <c r="WQ136" i="16"/>
  <c r="WQ57" i="16"/>
  <c r="WQ41" i="16"/>
  <c r="WQ221" i="16"/>
  <c r="WQ130" i="16"/>
  <c r="WQ254" i="16"/>
  <c r="WQ34" i="16"/>
  <c r="WQ171" i="16"/>
  <c r="WQ196" i="16"/>
  <c r="WQ40" i="16"/>
  <c r="WQ153" i="16"/>
  <c r="WQ273" i="16"/>
  <c r="WQ105" i="16"/>
  <c r="WQ271" i="16"/>
  <c r="WQ198" i="16"/>
  <c r="WQ68" i="16"/>
  <c r="WQ117" i="16"/>
  <c r="WQ42" i="16"/>
  <c r="WQ172" i="16"/>
  <c r="WQ200" i="16"/>
  <c r="WQ7" i="16"/>
  <c r="WQ235" i="16"/>
  <c r="WQ256" i="16"/>
  <c r="WQ52" i="16"/>
  <c r="WQ71" i="16"/>
  <c r="WQ55" i="16"/>
  <c r="WQ262" i="16"/>
  <c r="WQ224" i="16"/>
  <c r="WQ95" i="16"/>
  <c r="WQ112" i="16"/>
  <c r="WQ62" i="16"/>
  <c r="WQ227" i="16"/>
  <c r="WQ277" i="16"/>
  <c r="WR8" i="16"/>
  <c r="WR10" i="16"/>
  <c r="WR11" i="16"/>
  <c r="WR19" i="16"/>
  <c r="WR20" i="16"/>
  <c r="WR21" i="16"/>
  <c r="WR22" i="16"/>
  <c r="WR23" i="16"/>
  <c r="WR24" i="16"/>
  <c r="WR25" i="16"/>
  <c r="WR26" i="16"/>
  <c r="WR27" i="16"/>
  <c r="WR28" i="16"/>
  <c r="WR29" i="16"/>
  <c r="WR30" i="16"/>
  <c r="WR84" i="16"/>
  <c r="WR85" i="16"/>
  <c r="WR86" i="16"/>
  <c r="WR87" i="16"/>
  <c r="WR88" i="16"/>
  <c r="WR89" i="16"/>
  <c r="WR90" i="16"/>
  <c r="WR91" i="16"/>
  <c r="WR92" i="16"/>
  <c r="WR93" i="16"/>
  <c r="WR119" i="16"/>
  <c r="WR120" i="16"/>
  <c r="WR121" i="16"/>
  <c r="WR122" i="16"/>
  <c r="WR123" i="16"/>
  <c r="WR124" i="16"/>
  <c r="WR125" i="16"/>
  <c r="WR131" i="16"/>
  <c r="WR133" i="16"/>
  <c r="WR134" i="16"/>
  <c r="WR137" i="16"/>
  <c r="WR138" i="16"/>
  <c r="WR139" i="16"/>
  <c r="WR141" i="16"/>
  <c r="WR142" i="16"/>
  <c r="WR143" i="16"/>
  <c r="WR144" i="16"/>
  <c r="WR145" i="16"/>
  <c r="WR146" i="16"/>
  <c r="WR148" i="16"/>
  <c r="WR150" i="16"/>
  <c r="WR151" i="16"/>
  <c r="WR152" i="16"/>
  <c r="WR174" i="16"/>
  <c r="WR181" i="16"/>
  <c r="WR182" i="16"/>
  <c r="WR183" i="16"/>
  <c r="WR184" i="16"/>
  <c r="WR186" i="16"/>
  <c r="WR187" i="16"/>
  <c r="WR188" i="16"/>
  <c r="WR189" i="16"/>
  <c r="WR190" i="16"/>
  <c r="WR191" i="16"/>
  <c r="WR192" i="16"/>
  <c r="WR194" i="16"/>
  <c r="WR204" i="16"/>
  <c r="WR205" i="16"/>
  <c r="WR206" i="16"/>
  <c r="WR207" i="16"/>
  <c r="WR208" i="16"/>
  <c r="WR209" i="16"/>
  <c r="WR210" i="16"/>
  <c r="WR211" i="16"/>
  <c r="WR212" i="16"/>
  <c r="WR213" i="16"/>
  <c r="WR214" i="16"/>
  <c r="WR215" i="16"/>
  <c r="WR216" i="16"/>
  <c r="WR217" i="16"/>
  <c r="WR218" i="16"/>
  <c r="WR282" i="16"/>
  <c r="WR283" i="16"/>
  <c r="WR287" i="16"/>
  <c r="WR291" i="16"/>
  <c r="WR292" i="16"/>
  <c r="WR293" i="16"/>
  <c r="WR294" i="16"/>
  <c r="WR295" i="16"/>
  <c r="WR296" i="16"/>
  <c r="WR297" i="16"/>
  <c r="WR298" i="16"/>
  <c r="WR299" i="16"/>
  <c r="WR300" i="16"/>
  <c r="WR301" i="16"/>
  <c r="WR303" i="16"/>
  <c r="WR306" i="16"/>
  <c r="WR307" i="16"/>
  <c r="WR308" i="16"/>
  <c r="WR309" i="16"/>
  <c r="WR312" i="16"/>
  <c r="WR321" i="16"/>
  <c r="WR322" i="16"/>
  <c r="WR323" i="16"/>
  <c r="WR324" i="16"/>
  <c r="WR329" i="16"/>
  <c r="WR330" i="16"/>
  <c r="WR236" i="16"/>
  <c r="WR243" i="16"/>
  <c r="WR245" i="16"/>
  <c r="WR246" i="16"/>
  <c r="WR247" i="16"/>
  <c r="WR248" i="16"/>
  <c r="WR249" i="16"/>
  <c r="WR250" i="16"/>
  <c r="WR251" i="16"/>
  <c r="WR252" i="16"/>
  <c r="WR170" i="16"/>
  <c r="WR109" i="16"/>
  <c r="WR60" i="16"/>
  <c r="WR253" i="16"/>
  <c r="WR69" i="16"/>
  <c r="WR15" i="16"/>
  <c r="WR156" i="16"/>
  <c r="WR242" i="16"/>
  <c r="WR59" i="16"/>
  <c r="WR166" i="16"/>
  <c r="WR96" i="16"/>
  <c r="WR61" i="16"/>
  <c r="WR149" i="16"/>
  <c r="WR193" i="16"/>
  <c r="WR259" i="16"/>
  <c r="WR203" i="16"/>
  <c r="WR240" i="16"/>
  <c r="WR244" i="16"/>
  <c r="WR233" i="16"/>
  <c r="WR38" i="16"/>
  <c r="WR116" i="16"/>
  <c r="WR173" i="16"/>
  <c r="WR280" i="16"/>
  <c r="WR39" i="16"/>
  <c r="WR226" i="16"/>
  <c r="WR79" i="16"/>
  <c r="WR32" i="16"/>
  <c r="WR177" i="16"/>
  <c r="WR176" i="16"/>
  <c r="WR80" i="16"/>
  <c r="WR31" i="16"/>
  <c r="WR14" i="16"/>
  <c r="WR33" i="16"/>
  <c r="WR284" i="16"/>
  <c r="WR315" i="16"/>
  <c r="WR266" i="16"/>
  <c r="WR179" i="16"/>
  <c r="WR67" i="16"/>
  <c r="WR231" i="16"/>
  <c r="WR285" i="16"/>
  <c r="WR73" i="16"/>
  <c r="WR74" i="16"/>
  <c r="WR108" i="16"/>
  <c r="WR53" i="16"/>
  <c r="WR220" i="16"/>
  <c r="WR63" i="16"/>
  <c r="WR45" i="16"/>
  <c r="WR66" i="16"/>
  <c r="WR255" i="16"/>
  <c r="WR201" i="16"/>
  <c r="WR36" i="16"/>
  <c r="WR70" i="16"/>
  <c r="WR199" i="16"/>
  <c r="WR326" i="16"/>
  <c r="WR51" i="16"/>
  <c r="WR202" i="16"/>
  <c r="WR155" i="16"/>
  <c r="WR37" i="16"/>
  <c r="WR230" i="16"/>
  <c r="WR263" i="16"/>
  <c r="WR313" i="16"/>
  <c r="WR167" i="16"/>
  <c r="WR258" i="16"/>
  <c r="WR197" i="16"/>
  <c r="WR160" i="16"/>
  <c r="WR225" i="16"/>
  <c r="WR223" i="16"/>
  <c r="WR54" i="16"/>
  <c r="WR234" i="16"/>
  <c r="WR82" i="16"/>
  <c r="WR302" i="16"/>
  <c r="WR288" i="16"/>
  <c r="WR81" i="16"/>
  <c r="WR228" i="16"/>
  <c r="WR274" i="16"/>
  <c r="WR319" i="16"/>
  <c r="WR127" i="16"/>
  <c r="WR94" i="16"/>
  <c r="WR18" i="16"/>
  <c r="WR320" i="16"/>
  <c r="WR325" i="16"/>
  <c r="WR44" i="16"/>
  <c r="WR237" i="16"/>
  <c r="WR165" i="16"/>
  <c r="WR77" i="16"/>
  <c r="WR147" i="16"/>
  <c r="WR100" i="16"/>
  <c r="WR161" i="16"/>
  <c r="WR43" i="16"/>
  <c r="WR107" i="16"/>
  <c r="WR175" i="16"/>
  <c r="WR195" i="16"/>
  <c r="WR75" i="16"/>
  <c r="WR275" i="16"/>
  <c r="WR106" i="16"/>
  <c r="WR13" i="16"/>
  <c r="WR129" i="16"/>
  <c r="WR12" i="16"/>
  <c r="WR17" i="16"/>
  <c r="WR334" i="16"/>
  <c r="WR327" i="16"/>
  <c r="WR318" i="16"/>
  <c r="WR331" i="16"/>
  <c r="WR332" i="16"/>
  <c r="WR304" i="16"/>
  <c r="WR328" i="16"/>
  <c r="WR335" i="16"/>
  <c r="WR279" i="16"/>
  <c r="WR58" i="16"/>
  <c r="WR159" i="16"/>
  <c r="WR168" i="16"/>
  <c r="WR310" i="16"/>
  <c r="WR113" i="16"/>
  <c r="WR229" i="16"/>
  <c r="WR49" i="16"/>
  <c r="WR232" i="16"/>
  <c r="WR35" i="16"/>
  <c r="WR162" i="16"/>
  <c r="WR135" i="16"/>
  <c r="WR48" i="16"/>
  <c r="WR6" i="16"/>
  <c r="WR98" i="16"/>
  <c r="WR311" i="16"/>
  <c r="WR317" i="16"/>
  <c r="WR316" i="16"/>
  <c r="WR83" i="16"/>
  <c r="WR99" i="16"/>
  <c r="WR278" i="16"/>
  <c r="WR314" i="16"/>
  <c r="WR102" i="16"/>
  <c r="WR222" i="16"/>
  <c r="WR185" i="16"/>
  <c r="WR140" i="16"/>
  <c r="WR239" i="16"/>
  <c r="WR257" i="16"/>
  <c r="WR276" i="16"/>
  <c r="WR265" i="16"/>
  <c r="WR269" i="16"/>
  <c r="WR111" i="16"/>
  <c r="WR65" i="16"/>
  <c r="WR46" i="16"/>
  <c r="WR238" i="16"/>
  <c r="WR219" i="16"/>
  <c r="WR114" i="16"/>
  <c r="WR268" i="16"/>
  <c r="WR163" i="16"/>
  <c r="WR154" i="16"/>
  <c r="WR78" i="16"/>
  <c r="WR270" i="16"/>
  <c r="WR290" i="16"/>
  <c r="WR264" i="16"/>
  <c r="WR286" i="16"/>
  <c r="WR289" i="16"/>
  <c r="WR72" i="16"/>
  <c r="WR158" i="16"/>
  <c r="WR101" i="16"/>
  <c r="WR241" i="16"/>
  <c r="WR267" i="16"/>
  <c r="WR126" i="16"/>
  <c r="WR169" i="16"/>
  <c r="WR164" i="16"/>
  <c r="WR47" i="16"/>
  <c r="WR103" i="16"/>
  <c r="WR64" i="16"/>
  <c r="WR118" i="16"/>
  <c r="WR115" i="16"/>
  <c r="WR50" i="16"/>
  <c r="WR272" i="16"/>
  <c r="WR16" i="16"/>
  <c r="WR260" i="16"/>
  <c r="WR180" i="16"/>
  <c r="WR104" i="16"/>
  <c r="WR110" i="16"/>
  <c r="WR128" i="16"/>
  <c r="WR132" i="16"/>
  <c r="WR157" i="16"/>
  <c r="WR56" i="16"/>
  <c r="WR333" i="16"/>
  <c r="WR178" i="16"/>
  <c r="WR76" i="16"/>
  <c r="WR9" i="16"/>
  <c r="WR305" i="16"/>
  <c r="WR97" i="16"/>
  <c r="WR281" i="16"/>
  <c r="WR261" i="16"/>
  <c r="WR136" i="16"/>
  <c r="WR57" i="16"/>
  <c r="WR41" i="16"/>
  <c r="WR221" i="16"/>
  <c r="WR130" i="16"/>
  <c r="WR254" i="16"/>
  <c r="WR34" i="16"/>
  <c r="WR171" i="16"/>
  <c r="WR196" i="16"/>
  <c r="WR40" i="16"/>
  <c r="WR153" i="16"/>
  <c r="WR273" i="16"/>
  <c r="WR105" i="16"/>
  <c r="WR271" i="16"/>
  <c r="WR198" i="16"/>
  <c r="WR68" i="16"/>
  <c r="WR117" i="16"/>
  <c r="WR42" i="16"/>
  <c r="WR172" i="16"/>
  <c r="WR200" i="16"/>
  <c r="WR7" i="16"/>
  <c r="WR235" i="16"/>
  <c r="WR256" i="16"/>
  <c r="WR52" i="16"/>
  <c r="WR71" i="16"/>
  <c r="WR55" i="16"/>
  <c r="WR262" i="16"/>
  <c r="WR224" i="16"/>
  <c r="WR95" i="16"/>
  <c r="WR112" i="16"/>
  <c r="WR62" i="16"/>
  <c r="WR227" i="16"/>
  <c r="WR277" i="16"/>
  <c r="WS8" i="16"/>
  <c r="WS10" i="16"/>
  <c r="WS11" i="16"/>
  <c r="WS19" i="16"/>
  <c r="WS20" i="16"/>
  <c r="WS21" i="16"/>
  <c r="WS22" i="16"/>
  <c r="WS23" i="16"/>
  <c r="WS24" i="16"/>
  <c r="WS25" i="16"/>
  <c r="WS26" i="16"/>
  <c r="WS27" i="16"/>
  <c r="WS28" i="16"/>
  <c r="WS29" i="16"/>
  <c r="WS30" i="16"/>
  <c r="WS84" i="16"/>
  <c r="WS85" i="16"/>
  <c r="WS86" i="16"/>
  <c r="WS87" i="16"/>
  <c r="WS88" i="16"/>
  <c r="WS89" i="16"/>
  <c r="WS90" i="16"/>
  <c r="WS91" i="16"/>
  <c r="WS92" i="16"/>
  <c r="WS93" i="16"/>
  <c r="WS119" i="16"/>
  <c r="WS120" i="16"/>
  <c r="WS121" i="16"/>
  <c r="WS122" i="16"/>
  <c r="WS123" i="16"/>
  <c r="WS124" i="16"/>
  <c r="WS125" i="16"/>
  <c r="WS131" i="16"/>
  <c r="WS133" i="16"/>
  <c r="WS134" i="16"/>
  <c r="WS137" i="16"/>
  <c r="WS138" i="16"/>
  <c r="WS139" i="16"/>
  <c r="WS141" i="16"/>
  <c r="WS142" i="16"/>
  <c r="WS143" i="16"/>
  <c r="WS144" i="16"/>
  <c r="WS145" i="16"/>
  <c r="WS146" i="16"/>
  <c r="WS148" i="16"/>
  <c r="WS150" i="16"/>
  <c r="WS151" i="16"/>
  <c r="WS152" i="16"/>
  <c r="WS174" i="16"/>
  <c r="WS181" i="16"/>
  <c r="WS182" i="16"/>
  <c r="WS183" i="16"/>
  <c r="WS184" i="16"/>
  <c r="WS186" i="16"/>
  <c r="WS187" i="16"/>
  <c r="WS188" i="16"/>
  <c r="WS189" i="16"/>
  <c r="WS190" i="16"/>
  <c r="WS191" i="16"/>
  <c r="WS192" i="16"/>
  <c r="WS194" i="16"/>
  <c r="WS204" i="16"/>
  <c r="WS205" i="16"/>
  <c r="WS206" i="16"/>
  <c r="WS207" i="16"/>
  <c r="WS208" i="16"/>
  <c r="WS209" i="16"/>
  <c r="WS210" i="16"/>
  <c r="WS211" i="16"/>
  <c r="WS212" i="16"/>
  <c r="WS213" i="16"/>
  <c r="WS214" i="16"/>
  <c r="WS215" i="16"/>
  <c r="WS216" i="16"/>
  <c r="WS217" i="16"/>
  <c r="WS218" i="16"/>
  <c r="WS282" i="16"/>
  <c r="WS283" i="16"/>
  <c r="WS287" i="16"/>
  <c r="WS291" i="16"/>
  <c r="WS292" i="16"/>
  <c r="WS293" i="16"/>
  <c r="WS294" i="16"/>
  <c r="WS295" i="16"/>
  <c r="WS296" i="16"/>
  <c r="WS297" i="16"/>
  <c r="WS298" i="16"/>
  <c r="WS299" i="16"/>
  <c r="WS300" i="16"/>
  <c r="WS301" i="16"/>
  <c r="WS303" i="16"/>
  <c r="WS306" i="16"/>
  <c r="WS307" i="16"/>
  <c r="WS308" i="16"/>
  <c r="WS309" i="16"/>
  <c r="WS312" i="16"/>
  <c r="WS321" i="16"/>
  <c r="WS322" i="16"/>
  <c r="WS323" i="16"/>
  <c r="WS324" i="16"/>
  <c r="WS329" i="16"/>
  <c r="WS330" i="16"/>
  <c r="WS236" i="16"/>
  <c r="WS243" i="16"/>
  <c r="WS245" i="16"/>
  <c r="WS246" i="16"/>
  <c r="WS247" i="16"/>
  <c r="WS248" i="16"/>
  <c r="WS249" i="16"/>
  <c r="WS250" i="16"/>
  <c r="WS251" i="16"/>
  <c r="WS252" i="16"/>
  <c r="WS170" i="16"/>
  <c r="WS109" i="16"/>
  <c r="WS60" i="16"/>
  <c r="WS253" i="16"/>
  <c r="WS69" i="16"/>
  <c r="WS15" i="16"/>
  <c r="WS156" i="16"/>
  <c r="WS242" i="16"/>
  <c r="WS59" i="16"/>
  <c r="WS166" i="16"/>
  <c r="WS96" i="16"/>
  <c r="WS61" i="16"/>
  <c r="WS149" i="16"/>
  <c r="WS193" i="16"/>
  <c r="WS259" i="16"/>
  <c r="WS203" i="16"/>
  <c r="WS240" i="16"/>
  <c r="WS244" i="16"/>
  <c r="WS233" i="16"/>
  <c r="WS38" i="16"/>
  <c r="WS116" i="16"/>
  <c r="WS173" i="16"/>
  <c r="WS280" i="16"/>
  <c r="WS39" i="16"/>
  <c r="WS226" i="16"/>
  <c r="WS79" i="16"/>
  <c r="WS32" i="16"/>
  <c r="WS177" i="16"/>
  <c r="WS176" i="16"/>
  <c r="WS80" i="16"/>
  <c r="WS31" i="16"/>
  <c r="WS14" i="16"/>
  <c r="WS33" i="16"/>
  <c r="WS284" i="16"/>
  <c r="WS315" i="16"/>
  <c r="WS266" i="16"/>
  <c r="WS179" i="16"/>
  <c r="WS67" i="16"/>
  <c r="WS231" i="16"/>
  <c r="WS285" i="16"/>
  <c r="WS73" i="16"/>
  <c r="WS74" i="16"/>
  <c r="WS108" i="16"/>
  <c r="WS53" i="16"/>
  <c r="WS220" i="16"/>
  <c r="WS63" i="16"/>
  <c r="WS45" i="16"/>
  <c r="WS66" i="16"/>
  <c r="WS255" i="16"/>
  <c r="WS201" i="16"/>
  <c r="WS36" i="16"/>
  <c r="WS70" i="16"/>
  <c r="WS199" i="16"/>
  <c r="WS326" i="16"/>
  <c r="WS51" i="16"/>
  <c r="WS202" i="16"/>
  <c r="WS155" i="16"/>
  <c r="WS37" i="16"/>
  <c r="WS230" i="16"/>
  <c r="WS263" i="16"/>
  <c r="WS313" i="16"/>
  <c r="WS167" i="16"/>
  <c r="WS258" i="16"/>
  <c r="WS197" i="16"/>
  <c r="WS160" i="16"/>
  <c r="WS225" i="16"/>
  <c r="WS223" i="16"/>
  <c r="WS54" i="16"/>
  <c r="WS234" i="16"/>
  <c r="WS82" i="16"/>
  <c r="WS302" i="16"/>
  <c r="WS288" i="16"/>
  <c r="WS81" i="16"/>
  <c r="WS228" i="16"/>
  <c r="WS274" i="16"/>
  <c r="WS319" i="16"/>
  <c r="WS127" i="16"/>
  <c r="WS94" i="16"/>
  <c r="WS18" i="16"/>
  <c r="WS320" i="16"/>
  <c r="WS325" i="16"/>
  <c r="WS44" i="16"/>
  <c r="WS237" i="16"/>
  <c r="WS165" i="16"/>
  <c r="WS77" i="16"/>
  <c r="WS147" i="16"/>
  <c r="WS100" i="16"/>
  <c r="WS161" i="16"/>
  <c r="WS43" i="16"/>
  <c r="WS107" i="16"/>
  <c r="WS175" i="16"/>
  <c r="WS195" i="16"/>
  <c r="WS75" i="16"/>
  <c r="WS275" i="16"/>
  <c r="WS106" i="16"/>
  <c r="WS13" i="16"/>
  <c r="WS129" i="16"/>
  <c r="WS12" i="16"/>
  <c r="WS17" i="16"/>
  <c r="WS334" i="16"/>
  <c r="WS327" i="16"/>
  <c r="WS318" i="16"/>
  <c r="WS331" i="16"/>
  <c r="WS332" i="16"/>
  <c r="WS304" i="16"/>
  <c r="WS328" i="16"/>
  <c r="WS335" i="16"/>
  <c r="WS279" i="16"/>
  <c r="WS58" i="16"/>
  <c r="WS159" i="16"/>
  <c r="WS168" i="16"/>
  <c r="WS310" i="16"/>
  <c r="WS113" i="16"/>
  <c r="WS229" i="16"/>
  <c r="WS49" i="16"/>
  <c r="WS232" i="16"/>
  <c r="WS35" i="16"/>
  <c r="WS162" i="16"/>
  <c r="WS135" i="16"/>
  <c r="WS48" i="16"/>
  <c r="WS6" i="16"/>
  <c r="WS98" i="16"/>
  <c r="WS311" i="16"/>
  <c r="WS317" i="16"/>
  <c r="WS316" i="16"/>
  <c r="WS83" i="16"/>
  <c r="WS99" i="16"/>
  <c r="WS278" i="16"/>
  <c r="WS314" i="16"/>
  <c r="WS102" i="16"/>
  <c r="WS222" i="16"/>
  <c r="WS185" i="16"/>
  <c r="WS140" i="16"/>
  <c r="WS239" i="16"/>
  <c r="WS257" i="16"/>
  <c r="WS276" i="16"/>
  <c r="WS265" i="16"/>
  <c r="WS269" i="16"/>
  <c r="WS111" i="16"/>
  <c r="WS65" i="16"/>
  <c r="WS46" i="16"/>
  <c r="WS238" i="16"/>
  <c r="WS219" i="16"/>
  <c r="WS114" i="16"/>
  <c r="WS268" i="16"/>
  <c r="WS163" i="16"/>
  <c r="WS154" i="16"/>
  <c r="WS78" i="16"/>
  <c r="WS270" i="16"/>
  <c r="WS290" i="16"/>
  <c r="WS264" i="16"/>
  <c r="WS286" i="16"/>
  <c r="WS289" i="16"/>
  <c r="WS72" i="16"/>
  <c r="WS158" i="16"/>
  <c r="WS101" i="16"/>
  <c r="WS241" i="16"/>
  <c r="WS267" i="16"/>
  <c r="WS126" i="16"/>
  <c r="WS169" i="16"/>
  <c r="WS164" i="16"/>
  <c r="WS47" i="16"/>
  <c r="WS103" i="16"/>
  <c r="WS64" i="16"/>
  <c r="WS118" i="16"/>
  <c r="WS115" i="16"/>
  <c r="WS50" i="16"/>
  <c r="WS272" i="16"/>
  <c r="WS16" i="16"/>
  <c r="WS260" i="16"/>
  <c r="WS180" i="16"/>
  <c r="WS104" i="16"/>
  <c r="WS110" i="16"/>
  <c r="WS128" i="16"/>
  <c r="WS132" i="16"/>
  <c r="WS157" i="16"/>
  <c r="WS56" i="16"/>
  <c r="WS333" i="16"/>
  <c r="WS178" i="16"/>
  <c r="WS76" i="16"/>
  <c r="WS9" i="16"/>
  <c r="WS305" i="16"/>
  <c r="WS97" i="16"/>
  <c r="WS281" i="16"/>
  <c r="WS261" i="16"/>
  <c r="WS136" i="16"/>
  <c r="WS57" i="16"/>
  <c r="WS41" i="16"/>
  <c r="WS221" i="16"/>
  <c r="WS130" i="16"/>
  <c r="WS254" i="16"/>
  <c r="WS34" i="16"/>
  <c r="WS171" i="16"/>
  <c r="WS196" i="16"/>
  <c r="WS40" i="16"/>
  <c r="WS153" i="16"/>
  <c r="WS273" i="16"/>
  <c r="WS105" i="16"/>
  <c r="WS271" i="16"/>
  <c r="WS198" i="16"/>
  <c r="WS68" i="16"/>
  <c r="WS117" i="16"/>
  <c r="WS42" i="16"/>
  <c r="WS172" i="16"/>
  <c r="WS200" i="16"/>
  <c r="WS7" i="16"/>
  <c r="WS235" i="16"/>
  <c r="WS256" i="16"/>
  <c r="WS52" i="16"/>
  <c r="WS71" i="16"/>
  <c r="WS55" i="16"/>
  <c r="WS262" i="16"/>
  <c r="WS224" i="16"/>
  <c r="WS95" i="16"/>
  <c r="WS112" i="16"/>
  <c r="WS62" i="16"/>
  <c r="WS227" i="16"/>
  <c r="WS277" i="16"/>
  <c r="WT8" i="16"/>
  <c r="WT10" i="16"/>
  <c r="WT11" i="16"/>
  <c r="WT19" i="16"/>
  <c r="WT20" i="16"/>
  <c r="WT21" i="16"/>
  <c r="WT22" i="16"/>
  <c r="WT23" i="16"/>
  <c r="WT24" i="16"/>
  <c r="WT25" i="16"/>
  <c r="WT26" i="16"/>
  <c r="WT27" i="16"/>
  <c r="WT28" i="16"/>
  <c r="WT29" i="16"/>
  <c r="WT30" i="16"/>
  <c r="WT84" i="16"/>
  <c r="WT85" i="16"/>
  <c r="WT86" i="16"/>
  <c r="WT87" i="16"/>
  <c r="WT88" i="16"/>
  <c r="WT89" i="16"/>
  <c r="WT90" i="16"/>
  <c r="WT91" i="16"/>
  <c r="WT92" i="16"/>
  <c r="WT93" i="16"/>
  <c r="WT119" i="16"/>
  <c r="WT120" i="16"/>
  <c r="WT121" i="16"/>
  <c r="WT122" i="16"/>
  <c r="WT123" i="16"/>
  <c r="WT124" i="16"/>
  <c r="WT125" i="16"/>
  <c r="WT131" i="16"/>
  <c r="WT133" i="16"/>
  <c r="WT134" i="16"/>
  <c r="WT137" i="16"/>
  <c r="WT138" i="16"/>
  <c r="WT139" i="16"/>
  <c r="WT141" i="16"/>
  <c r="WT142" i="16"/>
  <c r="WT143" i="16"/>
  <c r="WT144" i="16"/>
  <c r="WT145" i="16"/>
  <c r="WT146" i="16"/>
  <c r="WT148" i="16"/>
  <c r="WT150" i="16"/>
  <c r="WT151" i="16"/>
  <c r="WT152" i="16"/>
  <c r="WT174" i="16"/>
  <c r="WT181" i="16"/>
  <c r="WT182" i="16"/>
  <c r="WT183" i="16"/>
  <c r="WT184" i="16"/>
  <c r="WT186" i="16"/>
  <c r="WT187" i="16"/>
  <c r="WT188" i="16"/>
  <c r="WT189" i="16"/>
  <c r="WT190" i="16"/>
  <c r="WT191" i="16"/>
  <c r="WT192" i="16"/>
  <c r="WT194" i="16"/>
  <c r="WT204" i="16"/>
  <c r="WT205" i="16"/>
  <c r="WT206" i="16"/>
  <c r="WT207" i="16"/>
  <c r="WT208" i="16"/>
  <c r="WT209" i="16"/>
  <c r="WT210" i="16"/>
  <c r="WT211" i="16"/>
  <c r="WT212" i="16"/>
  <c r="WT213" i="16"/>
  <c r="WT214" i="16"/>
  <c r="WT215" i="16"/>
  <c r="WT216" i="16"/>
  <c r="WT217" i="16"/>
  <c r="WT218" i="16"/>
  <c r="WT282" i="16"/>
  <c r="WT283" i="16"/>
  <c r="WT287" i="16"/>
  <c r="WT291" i="16"/>
  <c r="WT292" i="16"/>
  <c r="WT293" i="16"/>
  <c r="WT294" i="16"/>
  <c r="WT295" i="16"/>
  <c r="WT296" i="16"/>
  <c r="WT297" i="16"/>
  <c r="WT298" i="16"/>
  <c r="WT299" i="16"/>
  <c r="WT300" i="16"/>
  <c r="WT301" i="16"/>
  <c r="WT303" i="16"/>
  <c r="WT306" i="16"/>
  <c r="WT307" i="16"/>
  <c r="WT308" i="16"/>
  <c r="WT309" i="16"/>
  <c r="WT312" i="16"/>
  <c r="WT321" i="16"/>
  <c r="WT322" i="16"/>
  <c r="WT323" i="16"/>
  <c r="WT324" i="16"/>
  <c r="WT329" i="16"/>
  <c r="WT330" i="16"/>
  <c r="WT236" i="16"/>
  <c r="WT243" i="16"/>
  <c r="WT245" i="16"/>
  <c r="WT246" i="16"/>
  <c r="WT247" i="16"/>
  <c r="WT248" i="16"/>
  <c r="WT249" i="16"/>
  <c r="WT250" i="16"/>
  <c r="WT251" i="16"/>
  <c r="WT252" i="16"/>
  <c r="WT170" i="16"/>
  <c r="WT109" i="16"/>
  <c r="WT60" i="16"/>
  <c r="WT253" i="16"/>
  <c r="WT69" i="16"/>
  <c r="WT15" i="16"/>
  <c r="WT156" i="16"/>
  <c r="WT242" i="16"/>
  <c r="WT59" i="16"/>
  <c r="WT166" i="16"/>
  <c r="WT96" i="16"/>
  <c r="WT61" i="16"/>
  <c r="WT149" i="16"/>
  <c r="WT193" i="16"/>
  <c r="WT259" i="16"/>
  <c r="WT203" i="16"/>
  <c r="WT240" i="16"/>
  <c r="WT244" i="16"/>
  <c r="WT233" i="16"/>
  <c r="WT38" i="16"/>
  <c r="WT116" i="16"/>
  <c r="WT173" i="16"/>
  <c r="WT280" i="16"/>
  <c r="WT39" i="16"/>
  <c r="WT226" i="16"/>
  <c r="WT79" i="16"/>
  <c r="WT32" i="16"/>
  <c r="WT177" i="16"/>
  <c r="WT176" i="16"/>
  <c r="WT80" i="16"/>
  <c r="WT31" i="16"/>
  <c r="WT14" i="16"/>
  <c r="WT33" i="16"/>
  <c r="WT284" i="16"/>
  <c r="WT315" i="16"/>
  <c r="WT266" i="16"/>
  <c r="WT179" i="16"/>
  <c r="WT67" i="16"/>
  <c r="WT231" i="16"/>
  <c r="WT285" i="16"/>
  <c r="WT73" i="16"/>
  <c r="WT74" i="16"/>
  <c r="WT108" i="16"/>
  <c r="WT53" i="16"/>
  <c r="WT220" i="16"/>
  <c r="WT63" i="16"/>
  <c r="WT45" i="16"/>
  <c r="WT66" i="16"/>
  <c r="WT255" i="16"/>
  <c r="WT201" i="16"/>
  <c r="WT36" i="16"/>
  <c r="WT70" i="16"/>
  <c r="WT199" i="16"/>
  <c r="WT326" i="16"/>
  <c r="WT51" i="16"/>
  <c r="WT202" i="16"/>
  <c r="WT155" i="16"/>
  <c r="WT37" i="16"/>
  <c r="WT230" i="16"/>
  <c r="WT263" i="16"/>
  <c r="WT313" i="16"/>
  <c r="WT167" i="16"/>
  <c r="WT258" i="16"/>
  <c r="WT197" i="16"/>
  <c r="WT160" i="16"/>
  <c r="WT225" i="16"/>
  <c r="WT223" i="16"/>
  <c r="WT54" i="16"/>
  <c r="WT234" i="16"/>
  <c r="WT82" i="16"/>
  <c r="WT302" i="16"/>
  <c r="WT288" i="16"/>
  <c r="WT81" i="16"/>
  <c r="WT228" i="16"/>
  <c r="WT274" i="16"/>
  <c r="WT319" i="16"/>
  <c r="WT127" i="16"/>
  <c r="WT94" i="16"/>
  <c r="WT18" i="16"/>
  <c r="WT320" i="16"/>
  <c r="WT325" i="16"/>
  <c r="WT44" i="16"/>
  <c r="WT237" i="16"/>
  <c r="WT165" i="16"/>
  <c r="WT77" i="16"/>
  <c r="WT147" i="16"/>
  <c r="WT100" i="16"/>
  <c r="WT161" i="16"/>
  <c r="WT43" i="16"/>
  <c r="WT107" i="16"/>
  <c r="WT175" i="16"/>
  <c r="WT195" i="16"/>
  <c r="WT75" i="16"/>
  <c r="WT275" i="16"/>
  <c r="WT106" i="16"/>
  <c r="WT13" i="16"/>
  <c r="WT129" i="16"/>
  <c r="WT12" i="16"/>
  <c r="WT17" i="16"/>
  <c r="WT334" i="16"/>
  <c r="WT327" i="16"/>
  <c r="WT318" i="16"/>
  <c r="WT331" i="16"/>
  <c r="WT332" i="16"/>
  <c r="WT304" i="16"/>
  <c r="WT328" i="16"/>
  <c r="WT335" i="16"/>
  <c r="WT279" i="16"/>
  <c r="WT58" i="16"/>
  <c r="WT159" i="16"/>
  <c r="WT168" i="16"/>
  <c r="WT310" i="16"/>
  <c r="WT113" i="16"/>
  <c r="WT229" i="16"/>
  <c r="WT49" i="16"/>
  <c r="WT232" i="16"/>
  <c r="WT35" i="16"/>
  <c r="WT162" i="16"/>
  <c r="WT135" i="16"/>
  <c r="WT48" i="16"/>
  <c r="WT6" i="16"/>
  <c r="WT98" i="16"/>
  <c r="WT311" i="16"/>
  <c r="WT317" i="16"/>
  <c r="WT316" i="16"/>
  <c r="WT83" i="16"/>
  <c r="WT99" i="16"/>
  <c r="WT278" i="16"/>
  <c r="WT314" i="16"/>
  <c r="WT102" i="16"/>
  <c r="WT222" i="16"/>
  <c r="WT185" i="16"/>
  <c r="WT140" i="16"/>
  <c r="WT239" i="16"/>
  <c r="WT257" i="16"/>
  <c r="WT276" i="16"/>
  <c r="WT265" i="16"/>
  <c r="WT269" i="16"/>
  <c r="WT111" i="16"/>
  <c r="WT65" i="16"/>
  <c r="WT46" i="16"/>
  <c r="WT238" i="16"/>
  <c r="WT219" i="16"/>
  <c r="WT114" i="16"/>
  <c r="WT268" i="16"/>
  <c r="WT163" i="16"/>
  <c r="WT154" i="16"/>
  <c r="WT78" i="16"/>
  <c r="WT270" i="16"/>
  <c r="WT290" i="16"/>
  <c r="WT264" i="16"/>
  <c r="WT286" i="16"/>
  <c r="WT289" i="16"/>
  <c r="WT72" i="16"/>
  <c r="WT158" i="16"/>
  <c r="WT101" i="16"/>
  <c r="WT241" i="16"/>
  <c r="WT267" i="16"/>
  <c r="WT126" i="16"/>
  <c r="WT169" i="16"/>
  <c r="WT164" i="16"/>
  <c r="WT47" i="16"/>
  <c r="WT103" i="16"/>
  <c r="WT64" i="16"/>
  <c r="WT118" i="16"/>
  <c r="WT115" i="16"/>
  <c r="WT50" i="16"/>
  <c r="WT272" i="16"/>
  <c r="WT16" i="16"/>
  <c r="WT260" i="16"/>
  <c r="WT180" i="16"/>
  <c r="WT104" i="16"/>
  <c r="WT110" i="16"/>
  <c r="WT128" i="16"/>
  <c r="WT132" i="16"/>
  <c r="WT157" i="16"/>
  <c r="WT56" i="16"/>
  <c r="WT333" i="16"/>
  <c r="WT178" i="16"/>
  <c r="WT76" i="16"/>
  <c r="WT9" i="16"/>
  <c r="WT305" i="16"/>
  <c r="WT97" i="16"/>
  <c r="WT281" i="16"/>
  <c r="WT261" i="16"/>
  <c r="WT136" i="16"/>
  <c r="WT57" i="16"/>
  <c r="WT41" i="16"/>
  <c r="WT221" i="16"/>
  <c r="WT130" i="16"/>
  <c r="WT254" i="16"/>
  <c r="WT34" i="16"/>
  <c r="WT171" i="16"/>
  <c r="WT196" i="16"/>
  <c r="WT40" i="16"/>
  <c r="WT153" i="16"/>
  <c r="WT273" i="16"/>
  <c r="WT105" i="16"/>
  <c r="WT271" i="16"/>
  <c r="WT198" i="16"/>
  <c r="WT68" i="16"/>
  <c r="WT117" i="16"/>
  <c r="WT42" i="16"/>
  <c r="WT172" i="16"/>
  <c r="WT200" i="16"/>
  <c r="WT7" i="16"/>
  <c r="WT235" i="16"/>
  <c r="WT256" i="16"/>
  <c r="WT52" i="16"/>
  <c r="WT71" i="16"/>
  <c r="WT55" i="16"/>
  <c r="WT262" i="16"/>
  <c r="WT224" i="16"/>
  <c r="WT95" i="16"/>
  <c r="WT112" i="16"/>
  <c r="WT62" i="16"/>
  <c r="WT227" i="16"/>
  <c r="WT277" i="16"/>
  <c r="WU8" i="16"/>
  <c r="WU10" i="16"/>
  <c r="WU11" i="16"/>
  <c r="WU19" i="16"/>
  <c r="WU20" i="16"/>
  <c r="WU21" i="16"/>
  <c r="WU22" i="16"/>
  <c r="WU23" i="16"/>
  <c r="WU24" i="16"/>
  <c r="WU25" i="16"/>
  <c r="WU26" i="16"/>
  <c r="WU27" i="16"/>
  <c r="WU28" i="16"/>
  <c r="WU29" i="16"/>
  <c r="WU30" i="16"/>
  <c r="WU84" i="16"/>
  <c r="WU85" i="16"/>
  <c r="WU86" i="16"/>
  <c r="WU87" i="16"/>
  <c r="WU88" i="16"/>
  <c r="WU89" i="16"/>
  <c r="WU90" i="16"/>
  <c r="WU91" i="16"/>
  <c r="WU92" i="16"/>
  <c r="WU93" i="16"/>
  <c r="WU119" i="16"/>
  <c r="WU120" i="16"/>
  <c r="WU121" i="16"/>
  <c r="WU122" i="16"/>
  <c r="WU123" i="16"/>
  <c r="WU124" i="16"/>
  <c r="WU125" i="16"/>
  <c r="WU131" i="16"/>
  <c r="WU133" i="16"/>
  <c r="WU134" i="16"/>
  <c r="WU137" i="16"/>
  <c r="WU138" i="16"/>
  <c r="WU139" i="16"/>
  <c r="WU141" i="16"/>
  <c r="WU142" i="16"/>
  <c r="WU143" i="16"/>
  <c r="WU144" i="16"/>
  <c r="WU145" i="16"/>
  <c r="WU146" i="16"/>
  <c r="WU148" i="16"/>
  <c r="WU150" i="16"/>
  <c r="WU151" i="16"/>
  <c r="WU152" i="16"/>
  <c r="WU174" i="16"/>
  <c r="WU181" i="16"/>
  <c r="WU182" i="16"/>
  <c r="WU183" i="16"/>
  <c r="WU184" i="16"/>
  <c r="WU186" i="16"/>
  <c r="WU187" i="16"/>
  <c r="WU188" i="16"/>
  <c r="WU189" i="16"/>
  <c r="WU190" i="16"/>
  <c r="WU191" i="16"/>
  <c r="WU192" i="16"/>
  <c r="WU194" i="16"/>
  <c r="WU204" i="16"/>
  <c r="WU205" i="16"/>
  <c r="WU206" i="16"/>
  <c r="WU207" i="16"/>
  <c r="WU208" i="16"/>
  <c r="WU209" i="16"/>
  <c r="WU210" i="16"/>
  <c r="WU211" i="16"/>
  <c r="WU212" i="16"/>
  <c r="WU213" i="16"/>
  <c r="WU214" i="16"/>
  <c r="WU215" i="16"/>
  <c r="WU216" i="16"/>
  <c r="WU217" i="16"/>
  <c r="WU218" i="16"/>
  <c r="WU282" i="16"/>
  <c r="WU283" i="16"/>
  <c r="WU287" i="16"/>
  <c r="WU291" i="16"/>
  <c r="WU292" i="16"/>
  <c r="WU293" i="16"/>
  <c r="WU294" i="16"/>
  <c r="WU295" i="16"/>
  <c r="WU296" i="16"/>
  <c r="WU297" i="16"/>
  <c r="WU298" i="16"/>
  <c r="WU299" i="16"/>
  <c r="WU300" i="16"/>
  <c r="WU301" i="16"/>
  <c r="WU303" i="16"/>
  <c r="WU306" i="16"/>
  <c r="WU307" i="16"/>
  <c r="WU308" i="16"/>
  <c r="WU309" i="16"/>
  <c r="WU312" i="16"/>
  <c r="WU321" i="16"/>
  <c r="WU322" i="16"/>
  <c r="WU323" i="16"/>
  <c r="WU324" i="16"/>
  <c r="WU329" i="16"/>
  <c r="WU330" i="16"/>
  <c r="WU236" i="16"/>
  <c r="WU243" i="16"/>
  <c r="WU245" i="16"/>
  <c r="WU246" i="16"/>
  <c r="WU247" i="16"/>
  <c r="WU248" i="16"/>
  <c r="WU249" i="16"/>
  <c r="WU250" i="16"/>
  <c r="WU251" i="16"/>
  <c r="WU252" i="16"/>
  <c r="WU170" i="16"/>
  <c r="WU109" i="16"/>
  <c r="WU60" i="16"/>
  <c r="WU253" i="16"/>
  <c r="WU69" i="16"/>
  <c r="WU15" i="16"/>
  <c r="WU156" i="16"/>
  <c r="WU242" i="16"/>
  <c r="WU59" i="16"/>
  <c r="WU166" i="16"/>
  <c r="WU96" i="16"/>
  <c r="WU61" i="16"/>
  <c r="WU149" i="16"/>
  <c r="WU193" i="16"/>
  <c r="WU259" i="16"/>
  <c r="WU203" i="16"/>
  <c r="WU240" i="16"/>
  <c r="WU244" i="16"/>
  <c r="WU233" i="16"/>
  <c r="WU38" i="16"/>
  <c r="WU116" i="16"/>
  <c r="WU173" i="16"/>
  <c r="WU280" i="16"/>
  <c r="WU39" i="16"/>
  <c r="WU226" i="16"/>
  <c r="WU79" i="16"/>
  <c r="WU32" i="16"/>
  <c r="WU177" i="16"/>
  <c r="WU176" i="16"/>
  <c r="WU80" i="16"/>
  <c r="WU31" i="16"/>
  <c r="WU14" i="16"/>
  <c r="WU33" i="16"/>
  <c r="WU284" i="16"/>
  <c r="WU315" i="16"/>
  <c r="WU266" i="16"/>
  <c r="WU179" i="16"/>
  <c r="WU67" i="16"/>
  <c r="WU231" i="16"/>
  <c r="WU285" i="16"/>
  <c r="WU73" i="16"/>
  <c r="WU74" i="16"/>
  <c r="WU108" i="16"/>
  <c r="WU53" i="16"/>
  <c r="WU220" i="16"/>
  <c r="WU63" i="16"/>
  <c r="WU45" i="16"/>
  <c r="WU66" i="16"/>
  <c r="WU255" i="16"/>
  <c r="WU201" i="16"/>
  <c r="WU36" i="16"/>
  <c r="WU70" i="16"/>
  <c r="WU199" i="16"/>
  <c r="WU326" i="16"/>
  <c r="WU51" i="16"/>
  <c r="WU202" i="16"/>
  <c r="WU155" i="16"/>
  <c r="WU37" i="16"/>
  <c r="WU230" i="16"/>
  <c r="WU263" i="16"/>
  <c r="WU313" i="16"/>
  <c r="WU167" i="16"/>
  <c r="WU258" i="16"/>
  <c r="WU197" i="16"/>
  <c r="WU160" i="16"/>
  <c r="WU225" i="16"/>
  <c r="WU223" i="16"/>
  <c r="WU54" i="16"/>
  <c r="WU234" i="16"/>
  <c r="WU82" i="16"/>
  <c r="WU302" i="16"/>
  <c r="WU288" i="16"/>
  <c r="WU81" i="16"/>
  <c r="WU228" i="16"/>
  <c r="WU274" i="16"/>
  <c r="WU319" i="16"/>
  <c r="WU127" i="16"/>
  <c r="WU94" i="16"/>
  <c r="WU18" i="16"/>
  <c r="WU320" i="16"/>
  <c r="WU325" i="16"/>
  <c r="WU44" i="16"/>
  <c r="WU237" i="16"/>
  <c r="WU165" i="16"/>
  <c r="WU77" i="16"/>
  <c r="WU147" i="16"/>
  <c r="WU100" i="16"/>
  <c r="WU161" i="16"/>
  <c r="WU43" i="16"/>
  <c r="WU107" i="16"/>
  <c r="WU175" i="16"/>
  <c r="WU195" i="16"/>
  <c r="WU75" i="16"/>
  <c r="WU275" i="16"/>
  <c r="WU106" i="16"/>
  <c r="WU13" i="16"/>
  <c r="WU129" i="16"/>
  <c r="WU12" i="16"/>
  <c r="WU17" i="16"/>
  <c r="WU334" i="16"/>
  <c r="WU327" i="16"/>
  <c r="WU318" i="16"/>
  <c r="WU331" i="16"/>
  <c r="WU332" i="16"/>
  <c r="WU304" i="16"/>
  <c r="WU328" i="16"/>
  <c r="WU335" i="16"/>
  <c r="WU279" i="16"/>
  <c r="WU58" i="16"/>
  <c r="WU159" i="16"/>
  <c r="WU168" i="16"/>
  <c r="WU310" i="16"/>
  <c r="WU113" i="16"/>
  <c r="WU229" i="16"/>
  <c r="WU49" i="16"/>
  <c r="WU232" i="16"/>
  <c r="WU35" i="16"/>
  <c r="WU162" i="16"/>
  <c r="WU135" i="16"/>
  <c r="WU48" i="16"/>
  <c r="WU6" i="16"/>
  <c r="WU98" i="16"/>
  <c r="WU311" i="16"/>
  <c r="WU317" i="16"/>
  <c r="WU316" i="16"/>
  <c r="WU83" i="16"/>
  <c r="WU99" i="16"/>
  <c r="WU278" i="16"/>
  <c r="WU314" i="16"/>
  <c r="WU102" i="16"/>
  <c r="WU222" i="16"/>
  <c r="WU185" i="16"/>
  <c r="WU140" i="16"/>
  <c r="WU239" i="16"/>
  <c r="WU257" i="16"/>
  <c r="WU276" i="16"/>
  <c r="WU265" i="16"/>
  <c r="WU269" i="16"/>
  <c r="WU111" i="16"/>
  <c r="WU65" i="16"/>
  <c r="WU46" i="16"/>
  <c r="WU238" i="16"/>
  <c r="WU219" i="16"/>
  <c r="WU114" i="16"/>
  <c r="WU268" i="16"/>
  <c r="WU163" i="16"/>
  <c r="WU154" i="16"/>
  <c r="WU78" i="16"/>
  <c r="WU270" i="16"/>
  <c r="WU290" i="16"/>
  <c r="WU264" i="16"/>
  <c r="WU286" i="16"/>
  <c r="WU289" i="16"/>
  <c r="WU72" i="16"/>
  <c r="WU158" i="16"/>
  <c r="WU101" i="16"/>
  <c r="WU241" i="16"/>
  <c r="WU267" i="16"/>
  <c r="WU126" i="16"/>
  <c r="WU169" i="16"/>
  <c r="WU164" i="16"/>
  <c r="WU47" i="16"/>
  <c r="WU103" i="16"/>
  <c r="WU64" i="16"/>
  <c r="WU118" i="16"/>
  <c r="WU115" i="16"/>
  <c r="WU50" i="16"/>
  <c r="WU272" i="16"/>
  <c r="WU16" i="16"/>
  <c r="WU260" i="16"/>
  <c r="WU180" i="16"/>
  <c r="WU104" i="16"/>
  <c r="WU110" i="16"/>
  <c r="WU128" i="16"/>
  <c r="WU132" i="16"/>
  <c r="WU157" i="16"/>
  <c r="WU56" i="16"/>
  <c r="WU333" i="16"/>
  <c r="WU178" i="16"/>
  <c r="WU76" i="16"/>
  <c r="WU9" i="16"/>
  <c r="WU305" i="16"/>
  <c r="WU97" i="16"/>
  <c r="WU281" i="16"/>
  <c r="WU261" i="16"/>
  <c r="WU136" i="16"/>
  <c r="WU57" i="16"/>
  <c r="WU41" i="16"/>
  <c r="WU221" i="16"/>
  <c r="WU130" i="16"/>
  <c r="WU254" i="16"/>
  <c r="WU34" i="16"/>
  <c r="WU171" i="16"/>
  <c r="WU196" i="16"/>
  <c r="WU40" i="16"/>
  <c r="WU153" i="16"/>
  <c r="WU273" i="16"/>
  <c r="WU105" i="16"/>
  <c r="WU271" i="16"/>
  <c r="WU198" i="16"/>
  <c r="WU68" i="16"/>
  <c r="WU117" i="16"/>
  <c r="WU42" i="16"/>
  <c r="WU172" i="16"/>
  <c r="WU200" i="16"/>
  <c r="WU7" i="16"/>
  <c r="WU235" i="16"/>
  <c r="WU256" i="16"/>
  <c r="WU52" i="16"/>
  <c r="WU71" i="16"/>
  <c r="WU55" i="16"/>
  <c r="WU262" i="16"/>
  <c r="WU224" i="16"/>
  <c r="WU95" i="16"/>
  <c r="WU112" i="16"/>
  <c r="WU62" i="16"/>
  <c r="WU227" i="16"/>
  <c r="WU277" i="16"/>
  <c r="WV8" i="16"/>
  <c r="WV10" i="16"/>
  <c r="WV11" i="16"/>
  <c r="WV19" i="16"/>
  <c r="WV20" i="16"/>
  <c r="WV21" i="16"/>
  <c r="WV22" i="16"/>
  <c r="WV23" i="16"/>
  <c r="WV24" i="16"/>
  <c r="WV25" i="16"/>
  <c r="WV26" i="16"/>
  <c r="WV27" i="16"/>
  <c r="WV28" i="16"/>
  <c r="WV29" i="16"/>
  <c r="WV30" i="16"/>
  <c r="WV84" i="16"/>
  <c r="WV85" i="16"/>
  <c r="WV86" i="16"/>
  <c r="WV87" i="16"/>
  <c r="WV88" i="16"/>
  <c r="WV89" i="16"/>
  <c r="WV90" i="16"/>
  <c r="WV91" i="16"/>
  <c r="WV92" i="16"/>
  <c r="WV93" i="16"/>
  <c r="WV119" i="16"/>
  <c r="WV120" i="16"/>
  <c r="WV121" i="16"/>
  <c r="WV122" i="16"/>
  <c r="WV123" i="16"/>
  <c r="WV124" i="16"/>
  <c r="WV125" i="16"/>
  <c r="WV131" i="16"/>
  <c r="WV133" i="16"/>
  <c r="WV134" i="16"/>
  <c r="WV137" i="16"/>
  <c r="WV138" i="16"/>
  <c r="WV139" i="16"/>
  <c r="WV141" i="16"/>
  <c r="WV142" i="16"/>
  <c r="WV143" i="16"/>
  <c r="WV144" i="16"/>
  <c r="WV145" i="16"/>
  <c r="WV146" i="16"/>
  <c r="WV148" i="16"/>
  <c r="WV150" i="16"/>
  <c r="WV151" i="16"/>
  <c r="WV152" i="16"/>
  <c r="WV174" i="16"/>
  <c r="WV181" i="16"/>
  <c r="WV182" i="16"/>
  <c r="WV183" i="16"/>
  <c r="WV184" i="16"/>
  <c r="WV186" i="16"/>
  <c r="WV187" i="16"/>
  <c r="WV188" i="16"/>
  <c r="WV189" i="16"/>
  <c r="WV190" i="16"/>
  <c r="WV191" i="16"/>
  <c r="WV192" i="16"/>
  <c r="WV194" i="16"/>
  <c r="WV204" i="16"/>
  <c r="WV205" i="16"/>
  <c r="WV206" i="16"/>
  <c r="WV207" i="16"/>
  <c r="WV208" i="16"/>
  <c r="WV209" i="16"/>
  <c r="WV210" i="16"/>
  <c r="WV211" i="16"/>
  <c r="WV212" i="16"/>
  <c r="WV213" i="16"/>
  <c r="WV214" i="16"/>
  <c r="WV215" i="16"/>
  <c r="WV216" i="16"/>
  <c r="WV217" i="16"/>
  <c r="WV218" i="16"/>
  <c r="WV282" i="16"/>
  <c r="WV283" i="16"/>
  <c r="WV287" i="16"/>
  <c r="WV291" i="16"/>
  <c r="WV292" i="16"/>
  <c r="WV293" i="16"/>
  <c r="WV294" i="16"/>
  <c r="WV295" i="16"/>
  <c r="WV296" i="16"/>
  <c r="WV297" i="16"/>
  <c r="WV298" i="16"/>
  <c r="WV299" i="16"/>
  <c r="WV300" i="16"/>
  <c r="WV301" i="16"/>
  <c r="WV303" i="16"/>
  <c r="WV306" i="16"/>
  <c r="WV307" i="16"/>
  <c r="WV308" i="16"/>
  <c r="WV309" i="16"/>
  <c r="WV312" i="16"/>
  <c r="WV321" i="16"/>
  <c r="WV322" i="16"/>
  <c r="WV323" i="16"/>
  <c r="WV324" i="16"/>
  <c r="WV329" i="16"/>
  <c r="WV330" i="16"/>
  <c r="WV236" i="16"/>
  <c r="WV243" i="16"/>
  <c r="WV245" i="16"/>
  <c r="WV246" i="16"/>
  <c r="WV247" i="16"/>
  <c r="WV248" i="16"/>
  <c r="WV249" i="16"/>
  <c r="WV250" i="16"/>
  <c r="WV251" i="16"/>
  <c r="WV252" i="16"/>
  <c r="WV170" i="16"/>
  <c r="WV109" i="16"/>
  <c r="WV60" i="16"/>
  <c r="WV253" i="16"/>
  <c r="WV69" i="16"/>
  <c r="WV15" i="16"/>
  <c r="WV156" i="16"/>
  <c r="WV242" i="16"/>
  <c r="WV59" i="16"/>
  <c r="WV166" i="16"/>
  <c r="WV96" i="16"/>
  <c r="WV61" i="16"/>
  <c r="WV149" i="16"/>
  <c r="WV193" i="16"/>
  <c r="WV259" i="16"/>
  <c r="WV203" i="16"/>
  <c r="WV240" i="16"/>
  <c r="WV244" i="16"/>
  <c r="WV233" i="16"/>
  <c r="WV38" i="16"/>
  <c r="WV116" i="16"/>
  <c r="WV173" i="16"/>
  <c r="WV280" i="16"/>
  <c r="WV39" i="16"/>
  <c r="WV226" i="16"/>
  <c r="WV79" i="16"/>
  <c r="WV32" i="16"/>
  <c r="WV177" i="16"/>
  <c r="WV176" i="16"/>
  <c r="WV80" i="16"/>
  <c r="WV31" i="16"/>
  <c r="WV14" i="16"/>
  <c r="WV33" i="16"/>
  <c r="WV284" i="16"/>
  <c r="WV315" i="16"/>
  <c r="WV266" i="16"/>
  <c r="WV179" i="16"/>
  <c r="WV67" i="16"/>
  <c r="WV231" i="16"/>
  <c r="WV285" i="16"/>
  <c r="WV73" i="16"/>
  <c r="WV74" i="16"/>
  <c r="WV108" i="16"/>
  <c r="WV53" i="16"/>
  <c r="WV220" i="16"/>
  <c r="WV63" i="16"/>
  <c r="WV45" i="16"/>
  <c r="WV66" i="16"/>
  <c r="WV255" i="16"/>
  <c r="WV201" i="16"/>
  <c r="WV36" i="16"/>
  <c r="WV70" i="16"/>
  <c r="WV199" i="16"/>
  <c r="WV326" i="16"/>
  <c r="WV51" i="16"/>
  <c r="WV202" i="16"/>
  <c r="WV155" i="16"/>
  <c r="WV37" i="16"/>
  <c r="WV230" i="16"/>
  <c r="WV263" i="16"/>
  <c r="WV313" i="16"/>
  <c r="WV167" i="16"/>
  <c r="WV258" i="16"/>
  <c r="WV197" i="16"/>
  <c r="WV160" i="16"/>
  <c r="WV225" i="16"/>
  <c r="WV223" i="16"/>
  <c r="WV54" i="16"/>
  <c r="WV234" i="16"/>
  <c r="WV82" i="16"/>
  <c r="WV302" i="16"/>
  <c r="WV288" i="16"/>
  <c r="WV81" i="16"/>
  <c r="WV228" i="16"/>
  <c r="WV274" i="16"/>
  <c r="WV319" i="16"/>
  <c r="WV127" i="16"/>
  <c r="WV94" i="16"/>
  <c r="WV18" i="16"/>
  <c r="WV320" i="16"/>
  <c r="WV325" i="16"/>
  <c r="WV44" i="16"/>
  <c r="WV237" i="16"/>
  <c r="WV165" i="16"/>
  <c r="WV77" i="16"/>
  <c r="WV147" i="16"/>
  <c r="WV100" i="16"/>
  <c r="WV161" i="16"/>
  <c r="WV43" i="16"/>
  <c r="WV107" i="16"/>
  <c r="WV175" i="16"/>
  <c r="WV195" i="16"/>
  <c r="WV75" i="16"/>
  <c r="WV275" i="16"/>
  <c r="WV106" i="16"/>
  <c r="WV13" i="16"/>
  <c r="WV129" i="16"/>
  <c r="WV12" i="16"/>
  <c r="WV17" i="16"/>
  <c r="WV334" i="16"/>
  <c r="WV327" i="16"/>
  <c r="WV318" i="16"/>
  <c r="WV331" i="16"/>
  <c r="WV332" i="16"/>
  <c r="WV304" i="16"/>
  <c r="WV328" i="16"/>
  <c r="WV335" i="16"/>
  <c r="WV279" i="16"/>
  <c r="WV58" i="16"/>
  <c r="WV159" i="16"/>
  <c r="WV168" i="16"/>
  <c r="WV310" i="16"/>
  <c r="WV113" i="16"/>
  <c r="WV229" i="16"/>
  <c r="WV49" i="16"/>
  <c r="WV232" i="16"/>
  <c r="WV35" i="16"/>
  <c r="WV162" i="16"/>
  <c r="WV135" i="16"/>
  <c r="WV48" i="16"/>
  <c r="WV6" i="16"/>
  <c r="WV98" i="16"/>
  <c r="WV311" i="16"/>
  <c r="WV317" i="16"/>
  <c r="WV316" i="16"/>
  <c r="WV83" i="16"/>
  <c r="WV99" i="16"/>
  <c r="WV278" i="16"/>
  <c r="WV314" i="16"/>
  <c r="WV102" i="16"/>
  <c r="WV222" i="16"/>
  <c r="WV185" i="16"/>
  <c r="WV140" i="16"/>
  <c r="WV239" i="16"/>
  <c r="WV257" i="16"/>
  <c r="WV276" i="16"/>
  <c r="WV265" i="16"/>
  <c r="WV269" i="16"/>
  <c r="WV111" i="16"/>
  <c r="WV65" i="16"/>
  <c r="WV46" i="16"/>
  <c r="WV238" i="16"/>
  <c r="WV219" i="16"/>
  <c r="WV114" i="16"/>
  <c r="WV268" i="16"/>
  <c r="WV163" i="16"/>
  <c r="WV154" i="16"/>
  <c r="WV78" i="16"/>
  <c r="WV270" i="16"/>
  <c r="WV290" i="16"/>
  <c r="WV264" i="16"/>
  <c r="WV286" i="16"/>
  <c r="WV289" i="16"/>
  <c r="WV72" i="16"/>
  <c r="WV158" i="16"/>
  <c r="WV101" i="16"/>
  <c r="WV241" i="16"/>
  <c r="WV267" i="16"/>
  <c r="WV126" i="16"/>
  <c r="WV169" i="16"/>
  <c r="WV164" i="16"/>
  <c r="WV47" i="16"/>
  <c r="WV103" i="16"/>
  <c r="WV64" i="16"/>
  <c r="WV118" i="16"/>
  <c r="WV115" i="16"/>
  <c r="WV50" i="16"/>
  <c r="WV272" i="16"/>
  <c r="WV16" i="16"/>
  <c r="WV260" i="16"/>
  <c r="WV180" i="16"/>
  <c r="WV104" i="16"/>
  <c r="WV110" i="16"/>
  <c r="WV128" i="16"/>
  <c r="WV132" i="16"/>
  <c r="WV157" i="16"/>
  <c r="WV56" i="16"/>
  <c r="WV333" i="16"/>
  <c r="WV178" i="16"/>
  <c r="WV76" i="16"/>
  <c r="WV9" i="16"/>
  <c r="WV305" i="16"/>
  <c r="WV97" i="16"/>
  <c r="WV281" i="16"/>
  <c r="WV261" i="16"/>
  <c r="WV136" i="16"/>
  <c r="WV57" i="16"/>
  <c r="WV41" i="16"/>
  <c r="WV221" i="16"/>
  <c r="WV130" i="16"/>
  <c r="WV254" i="16"/>
  <c r="WV34" i="16"/>
  <c r="WV171" i="16"/>
  <c r="WV196" i="16"/>
  <c r="WV40" i="16"/>
  <c r="WV153" i="16"/>
  <c r="WV273" i="16"/>
  <c r="WV105" i="16"/>
  <c r="WV271" i="16"/>
  <c r="WV198" i="16"/>
  <c r="WV68" i="16"/>
  <c r="WV117" i="16"/>
  <c r="WV42" i="16"/>
  <c r="WV172" i="16"/>
  <c r="WV200" i="16"/>
  <c r="WV7" i="16"/>
  <c r="WV235" i="16"/>
  <c r="WV256" i="16"/>
  <c r="WV52" i="16"/>
  <c r="WV71" i="16"/>
  <c r="WV55" i="16"/>
  <c r="WV262" i="16"/>
  <c r="WV224" i="16"/>
  <c r="WV95" i="16"/>
  <c r="WV112" i="16"/>
  <c r="WV62" i="16"/>
  <c r="WV227" i="16"/>
  <c r="WV277" i="16"/>
  <c r="WW8" i="16"/>
  <c r="WW10" i="16"/>
  <c r="WW11" i="16"/>
  <c r="WW19" i="16"/>
  <c r="WW20" i="16"/>
  <c r="WW21" i="16"/>
  <c r="WW22" i="16"/>
  <c r="WW23" i="16"/>
  <c r="WW24" i="16"/>
  <c r="WW25" i="16"/>
  <c r="WW26" i="16"/>
  <c r="WW27" i="16"/>
  <c r="WW28" i="16"/>
  <c r="WW29" i="16"/>
  <c r="WW30" i="16"/>
  <c r="WW84" i="16"/>
  <c r="WW85" i="16"/>
  <c r="WW86" i="16"/>
  <c r="WW87" i="16"/>
  <c r="WW88" i="16"/>
  <c r="WW89" i="16"/>
  <c r="WW90" i="16"/>
  <c r="WW91" i="16"/>
  <c r="WW92" i="16"/>
  <c r="WW93" i="16"/>
  <c r="WW119" i="16"/>
  <c r="WW120" i="16"/>
  <c r="WW121" i="16"/>
  <c r="WW122" i="16"/>
  <c r="WW123" i="16"/>
  <c r="WW124" i="16"/>
  <c r="WW125" i="16"/>
  <c r="WW131" i="16"/>
  <c r="WW133" i="16"/>
  <c r="WW134" i="16"/>
  <c r="WW137" i="16"/>
  <c r="WW138" i="16"/>
  <c r="WW139" i="16"/>
  <c r="WW141" i="16"/>
  <c r="WW142" i="16"/>
  <c r="WW143" i="16"/>
  <c r="WW144" i="16"/>
  <c r="WW145" i="16"/>
  <c r="WW146" i="16"/>
  <c r="WW148" i="16"/>
  <c r="WW150" i="16"/>
  <c r="WW151" i="16"/>
  <c r="WW152" i="16"/>
  <c r="WW174" i="16"/>
  <c r="WW181" i="16"/>
  <c r="WW182" i="16"/>
  <c r="WW183" i="16"/>
  <c r="WW184" i="16"/>
  <c r="WW186" i="16"/>
  <c r="WW187" i="16"/>
  <c r="WW188" i="16"/>
  <c r="WW189" i="16"/>
  <c r="WW190" i="16"/>
  <c r="WW191" i="16"/>
  <c r="WW192" i="16"/>
  <c r="WW194" i="16"/>
  <c r="WW204" i="16"/>
  <c r="WW205" i="16"/>
  <c r="WW206" i="16"/>
  <c r="WW207" i="16"/>
  <c r="WW208" i="16"/>
  <c r="WW209" i="16"/>
  <c r="WW210" i="16"/>
  <c r="WW211" i="16"/>
  <c r="WW212" i="16"/>
  <c r="WW213" i="16"/>
  <c r="WW214" i="16"/>
  <c r="WW215" i="16"/>
  <c r="WW216" i="16"/>
  <c r="WW217" i="16"/>
  <c r="WW218" i="16"/>
  <c r="WW282" i="16"/>
  <c r="WW283" i="16"/>
  <c r="WW287" i="16"/>
  <c r="WW291" i="16"/>
  <c r="WW292" i="16"/>
  <c r="WW293" i="16"/>
  <c r="WW294" i="16"/>
  <c r="WW295" i="16"/>
  <c r="WW296" i="16"/>
  <c r="WW297" i="16"/>
  <c r="WW298" i="16"/>
  <c r="WW299" i="16"/>
  <c r="WW300" i="16"/>
  <c r="WW301" i="16"/>
  <c r="WW303" i="16"/>
  <c r="WW306" i="16"/>
  <c r="WW307" i="16"/>
  <c r="WW308" i="16"/>
  <c r="WW309" i="16"/>
  <c r="WW312" i="16"/>
  <c r="WW321" i="16"/>
  <c r="WW322" i="16"/>
  <c r="WW323" i="16"/>
  <c r="WW324" i="16"/>
  <c r="WW329" i="16"/>
  <c r="WW330" i="16"/>
  <c r="WW236" i="16"/>
  <c r="WW243" i="16"/>
  <c r="WW245" i="16"/>
  <c r="WW246" i="16"/>
  <c r="WW247" i="16"/>
  <c r="WW248" i="16"/>
  <c r="WW249" i="16"/>
  <c r="WW250" i="16"/>
  <c r="WW251" i="16"/>
  <c r="WW252" i="16"/>
  <c r="WW170" i="16"/>
  <c r="WW109" i="16"/>
  <c r="WW60" i="16"/>
  <c r="WW253" i="16"/>
  <c r="WW69" i="16"/>
  <c r="WW15" i="16"/>
  <c r="WW156" i="16"/>
  <c r="WW242" i="16"/>
  <c r="WW59" i="16"/>
  <c r="WW166" i="16"/>
  <c r="WW96" i="16"/>
  <c r="WW61" i="16"/>
  <c r="WW149" i="16"/>
  <c r="WW193" i="16"/>
  <c r="WW259" i="16"/>
  <c r="WW203" i="16"/>
  <c r="WW240" i="16"/>
  <c r="WW244" i="16"/>
  <c r="WW233" i="16"/>
  <c r="WW38" i="16"/>
  <c r="WW116" i="16"/>
  <c r="WW173" i="16"/>
  <c r="WW280" i="16"/>
  <c r="WW39" i="16"/>
  <c r="WW226" i="16"/>
  <c r="WW79" i="16"/>
  <c r="WW32" i="16"/>
  <c r="WW177" i="16"/>
  <c r="WW176" i="16"/>
  <c r="WW80" i="16"/>
  <c r="WW31" i="16"/>
  <c r="WW14" i="16"/>
  <c r="WW33" i="16"/>
  <c r="WW284" i="16"/>
  <c r="WW315" i="16"/>
  <c r="WW266" i="16"/>
  <c r="WW179" i="16"/>
  <c r="WW67" i="16"/>
  <c r="WW231" i="16"/>
  <c r="WW285" i="16"/>
  <c r="WW73" i="16"/>
  <c r="WW74" i="16"/>
  <c r="WW108" i="16"/>
  <c r="WW53" i="16"/>
  <c r="WW220" i="16"/>
  <c r="WW63" i="16"/>
  <c r="WW45" i="16"/>
  <c r="WW66" i="16"/>
  <c r="WW255" i="16"/>
  <c r="WW201" i="16"/>
  <c r="WW36" i="16"/>
  <c r="WW70" i="16"/>
  <c r="WW199" i="16"/>
  <c r="WW326" i="16"/>
  <c r="WW51" i="16"/>
  <c r="WW202" i="16"/>
  <c r="WW155" i="16"/>
  <c r="WW37" i="16"/>
  <c r="WW230" i="16"/>
  <c r="WW263" i="16"/>
  <c r="WW313" i="16"/>
  <c r="WW167" i="16"/>
  <c r="WW258" i="16"/>
  <c r="WW197" i="16"/>
  <c r="WW160" i="16"/>
  <c r="WW225" i="16"/>
  <c r="WW223" i="16"/>
  <c r="WW54" i="16"/>
  <c r="WW234" i="16"/>
  <c r="WW82" i="16"/>
  <c r="WW302" i="16"/>
  <c r="WW288" i="16"/>
  <c r="WW81" i="16"/>
  <c r="WW228" i="16"/>
  <c r="WW274" i="16"/>
  <c r="WW319" i="16"/>
  <c r="WW127" i="16"/>
  <c r="WW94" i="16"/>
  <c r="WW18" i="16"/>
  <c r="WW320" i="16"/>
  <c r="WW325" i="16"/>
  <c r="WW44" i="16"/>
  <c r="WW237" i="16"/>
  <c r="WW165" i="16"/>
  <c r="WW77" i="16"/>
  <c r="WW147" i="16"/>
  <c r="WW100" i="16"/>
  <c r="WW161" i="16"/>
  <c r="WW43" i="16"/>
  <c r="WW107" i="16"/>
  <c r="WW175" i="16"/>
  <c r="WW195" i="16"/>
  <c r="WW75" i="16"/>
  <c r="WW275" i="16"/>
  <c r="WW106" i="16"/>
  <c r="WW13" i="16"/>
  <c r="WW129" i="16"/>
  <c r="WW12" i="16"/>
  <c r="WW17" i="16"/>
  <c r="WW334" i="16"/>
  <c r="WW327" i="16"/>
  <c r="WW318" i="16"/>
  <c r="WW331" i="16"/>
  <c r="WW332" i="16"/>
  <c r="WW304" i="16"/>
  <c r="WW328" i="16"/>
  <c r="WW335" i="16"/>
  <c r="WW279" i="16"/>
  <c r="WW58" i="16"/>
  <c r="WW159" i="16"/>
  <c r="WW168" i="16"/>
  <c r="WW310" i="16"/>
  <c r="WW113" i="16"/>
  <c r="WW229" i="16"/>
  <c r="WW49" i="16"/>
  <c r="WW232" i="16"/>
  <c r="WW35" i="16"/>
  <c r="WW162" i="16"/>
  <c r="WW135" i="16"/>
  <c r="WW48" i="16"/>
  <c r="WW6" i="16"/>
  <c r="WW98" i="16"/>
  <c r="WW311" i="16"/>
  <c r="WW317" i="16"/>
  <c r="WW316" i="16"/>
  <c r="WW83" i="16"/>
  <c r="WW99" i="16"/>
  <c r="WW278" i="16"/>
  <c r="WW314" i="16"/>
  <c r="WW102" i="16"/>
  <c r="WW222" i="16"/>
  <c r="WW185" i="16"/>
  <c r="WW140" i="16"/>
  <c r="WW239" i="16"/>
  <c r="WW257" i="16"/>
  <c r="WW276" i="16"/>
  <c r="WW265" i="16"/>
  <c r="WW269" i="16"/>
  <c r="WW111" i="16"/>
  <c r="WW65" i="16"/>
  <c r="WW46" i="16"/>
  <c r="WW238" i="16"/>
  <c r="WW219" i="16"/>
  <c r="WW114" i="16"/>
  <c r="WW268" i="16"/>
  <c r="WW163" i="16"/>
  <c r="WW154" i="16"/>
  <c r="WW78" i="16"/>
  <c r="WW270" i="16"/>
  <c r="WW290" i="16"/>
  <c r="WW264" i="16"/>
  <c r="WW286" i="16"/>
  <c r="WW289" i="16"/>
  <c r="WW72" i="16"/>
  <c r="WW158" i="16"/>
  <c r="WW101" i="16"/>
  <c r="WW241" i="16"/>
  <c r="WW267" i="16"/>
  <c r="WW126" i="16"/>
  <c r="WW169" i="16"/>
  <c r="WW164" i="16"/>
  <c r="WW47" i="16"/>
  <c r="WW103" i="16"/>
  <c r="WW64" i="16"/>
  <c r="WW118" i="16"/>
  <c r="WW115" i="16"/>
  <c r="WW50" i="16"/>
  <c r="WW272" i="16"/>
  <c r="WW16" i="16"/>
  <c r="WW260" i="16"/>
  <c r="WW180" i="16"/>
  <c r="WW104" i="16"/>
  <c r="WW110" i="16"/>
  <c r="WW128" i="16"/>
  <c r="WW132" i="16"/>
  <c r="WW157" i="16"/>
  <c r="WW56" i="16"/>
  <c r="WW333" i="16"/>
  <c r="WW178" i="16"/>
  <c r="WW76" i="16"/>
  <c r="WW9" i="16"/>
  <c r="WW305" i="16"/>
  <c r="WW97" i="16"/>
  <c r="WW281" i="16"/>
  <c r="WW261" i="16"/>
  <c r="WW136" i="16"/>
  <c r="WW57" i="16"/>
  <c r="WW41" i="16"/>
  <c r="WW221" i="16"/>
  <c r="WW130" i="16"/>
  <c r="WW254" i="16"/>
  <c r="WW34" i="16"/>
  <c r="WW171" i="16"/>
  <c r="WW196" i="16"/>
  <c r="WW40" i="16"/>
  <c r="WW153" i="16"/>
  <c r="WW273" i="16"/>
  <c r="WW105" i="16"/>
  <c r="WW271" i="16"/>
  <c r="WW198" i="16"/>
  <c r="WW68" i="16"/>
  <c r="WW117" i="16"/>
  <c r="WW42" i="16"/>
  <c r="WW172" i="16"/>
  <c r="WW200" i="16"/>
  <c r="WW7" i="16"/>
  <c r="WW235" i="16"/>
  <c r="WW256" i="16"/>
  <c r="WW52" i="16"/>
  <c r="WW71" i="16"/>
  <c r="WW55" i="16"/>
  <c r="WW262" i="16"/>
  <c r="WW224" i="16"/>
  <c r="WW95" i="16"/>
  <c r="WW112" i="16"/>
  <c r="WW62" i="16"/>
  <c r="WW227" i="16"/>
  <c r="WW277" i="16"/>
  <c r="WX8" i="16"/>
  <c r="WX10" i="16"/>
  <c r="WX11" i="16"/>
  <c r="WX19" i="16"/>
  <c r="WX20" i="16"/>
  <c r="WX21" i="16"/>
  <c r="WX22" i="16"/>
  <c r="WX23" i="16"/>
  <c r="WX24" i="16"/>
  <c r="WX25" i="16"/>
  <c r="WX26" i="16"/>
  <c r="WX27" i="16"/>
  <c r="WX28" i="16"/>
  <c r="WX29" i="16"/>
  <c r="WX30" i="16"/>
  <c r="WX84" i="16"/>
  <c r="WX85" i="16"/>
  <c r="WX86" i="16"/>
  <c r="WX87" i="16"/>
  <c r="WX88" i="16"/>
  <c r="WX89" i="16"/>
  <c r="WX90" i="16"/>
  <c r="WX91" i="16"/>
  <c r="WX92" i="16"/>
  <c r="WX93" i="16"/>
  <c r="WX119" i="16"/>
  <c r="WX120" i="16"/>
  <c r="WX121" i="16"/>
  <c r="WX122" i="16"/>
  <c r="WX123" i="16"/>
  <c r="WX124" i="16"/>
  <c r="WX125" i="16"/>
  <c r="WX131" i="16"/>
  <c r="WX133" i="16"/>
  <c r="WX134" i="16"/>
  <c r="WX137" i="16"/>
  <c r="WX138" i="16"/>
  <c r="WX139" i="16"/>
  <c r="WX141" i="16"/>
  <c r="WX142" i="16"/>
  <c r="WX143" i="16"/>
  <c r="WX144" i="16"/>
  <c r="WX145" i="16"/>
  <c r="WX146" i="16"/>
  <c r="WX148" i="16"/>
  <c r="WX150" i="16"/>
  <c r="WX151" i="16"/>
  <c r="WX152" i="16"/>
  <c r="WX174" i="16"/>
  <c r="WX181" i="16"/>
  <c r="WX182" i="16"/>
  <c r="WX183" i="16"/>
  <c r="WX184" i="16"/>
  <c r="WX186" i="16"/>
  <c r="WX187" i="16"/>
  <c r="WX188" i="16"/>
  <c r="WX189" i="16"/>
  <c r="WX190" i="16"/>
  <c r="WX191" i="16"/>
  <c r="WX192" i="16"/>
  <c r="WX194" i="16"/>
  <c r="WX204" i="16"/>
  <c r="WX205" i="16"/>
  <c r="WX206" i="16"/>
  <c r="WX207" i="16"/>
  <c r="WX208" i="16"/>
  <c r="WX209" i="16"/>
  <c r="WX210" i="16"/>
  <c r="WX211" i="16"/>
  <c r="WX212" i="16"/>
  <c r="WX213" i="16"/>
  <c r="WX214" i="16"/>
  <c r="WX215" i="16"/>
  <c r="WX216" i="16"/>
  <c r="WX217" i="16"/>
  <c r="WX218" i="16"/>
  <c r="WX282" i="16"/>
  <c r="WX283" i="16"/>
  <c r="WX287" i="16"/>
  <c r="WX291" i="16"/>
  <c r="WX292" i="16"/>
  <c r="WX293" i="16"/>
  <c r="WX294" i="16"/>
  <c r="WX295" i="16"/>
  <c r="WX296" i="16"/>
  <c r="WX297" i="16"/>
  <c r="WX298" i="16"/>
  <c r="WX299" i="16"/>
  <c r="WX300" i="16"/>
  <c r="WX301" i="16"/>
  <c r="WX303" i="16"/>
  <c r="WX306" i="16"/>
  <c r="WX307" i="16"/>
  <c r="WX308" i="16"/>
  <c r="WX309" i="16"/>
  <c r="WX312" i="16"/>
  <c r="WX321" i="16"/>
  <c r="WX322" i="16"/>
  <c r="WX323" i="16"/>
  <c r="WX324" i="16"/>
  <c r="WX329" i="16"/>
  <c r="WX330" i="16"/>
  <c r="WX236" i="16"/>
  <c r="WX243" i="16"/>
  <c r="WX245" i="16"/>
  <c r="WX246" i="16"/>
  <c r="WX247" i="16"/>
  <c r="WX248" i="16"/>
  <c r="WX249" i="16"/>
  <c r="WX250" i="16"/>
  <c r="WX251" i="16"/>
  <c r="WX252" i="16"/>
  <c r="WX170" i="16"/>
  <c r="WX109" i="16"/>
  <c r="WX60" i="16"/>
  <c r="WX253" i="16"/>
  <c r="WX69" i="16"/>
  <c r="WX15" i="16"/>
  <c r="WX156" i="16"/>
  <c r="WX242" i="16"/>
  <c r="WX59" i="16"/>
  <c r="WX166" i="16"/>
  <c r="WX96" i="16"/>
  <c r="WX61" i="16"/>
  <c r="WX149" i="16"/>
  <c r="WX193" i="16"/>
  <c r="WX259" i="16"/>
  <c r="WX203" i="16"/>
  <c r="WX240" i="16"/>
  <c r="WX244" i="16"/>
  <c r="WX233" i="16"/>
  <c r="WX38" i="16"/>
  <c r="WX116" i="16"/>
  <c r="WX173" i="16"/>
  <c r="WX280" i="16"/>
  <c r="WX39" i="16"/>
  <c r="WX226" i="16"/>
  <c r="WX79" i="16"/>
  <c r="WX32" i="16"/>
  <c r="WX177" i="16"/>
  <c r="WX176" i="16"/>
  <c r="WX80" i="16"/>
  <c r="WX31" i="16"/>
  <c r="WX14" i="16"/>
  <c r="WX33" i="16"/>
  <c r="WX284" i="16"/>
  <c r="WX315" i="16"/>
  <c r="WX266" i="16"/>
  <c r="WX179" i="16"/>
  <c r="WX67" i="16"/>
  <c r="WX231" i="16"/>
  <c r="WX285" i="16"/>
  <c r="WX73" i="16"/>
  <c r="WX74" i="16"/>
  <c r="WX108" i="16"/>
  <c r="WX53" i="16"/>
  <c r="WX220" i="16"/>
  <c r="WX63" i="16"/>
  <c r="WX45" i="16"/>
  <c r="WX66" i="16"/>
  <c r="WX255" i="16"/>
  <c r="WX201" i="16"/>
  <c r="WX36" i="16"/>
  <c r="WX70" i="16"/>
  <c r="WX199" i="16"/>
  <c r="WX326" i="16"/>
  <c r="WX51" i="16"/>
  <c r="WX202" i="16"/>
  <c r="WX155" i="16"/>
  <c r="WX37" i="16"/>
  <c r="WX230" i="16"/>
  <c r="WX263" i="16"/>
  <c r="WX313" i="16"/>
  <c r="WX167" i="16"/>
  <c r="WX258" i="16"/>
  <c r="WX197" i="16"/>
  <c r="WX160" i="16"/>
  <c r="WX225" i="16"/>
  <c r="WX223" i="16"/>
  <c r="WX54" i="16"/>
  <c r="WX234" i="16"/>
  <c r="WX82" i="16"/>
  <c r="WX302" i="16"/>
  <c r="WX288" i="16"/>
  <c r="WX81" i="16"/>
  <c r="WX228" i="16"/>
  <c r="WX274" i="16"/>
  <c r="WX319" i="16"/>
  <c r="WX127" i="16"/>
  <c r="WX94" i="16"/>
  <c r="WX18" i="16"/>
  <c r="WX320" i="16"/>
  <c r="WX325" i="16"/>
  <c r="WX44" i="16"/>
  <c r="WX237" i="16"/>
  <c r="WX165" i="16"/>
  <c r="WX77" i="16"/>
  <c r="WX147" i="16"/>
  <c r="WX100" i="16"/>
  <c r="WX161" i="16"/>
  <c r="WX43" i="16"/>
  <c r="WX107" i="16"/>
  <c r="WX175" i="16"/>
  <c r="WX195" i="16"/>
  <c r="WX75" i="16"/>
  <c r="WX275" i="16"/>
  <c r="WX106" i="16"/>
  <c r="WX13" i="16"/>
  <c r="WX129" i="16"/>
  <c r="WX12" i="16"/>
  <c r="WX17" i="16"/>
  <c r="WX334" i="16"/>
  <c r="WX327" i="16"/>
  <c r="WX318" i="16"/>
  <c r="WX331" i="16"/>
  <c r="WX332" i="16"/>
  <c r="WX304" i="16"/>
  <c r="WX328" i="16"/>
  <c r="WX335" i="16"/>
  <c r="WX279" i="16"/>
  <c r="WX58" i="16"/>
  <c r="WX159" i="16"/>
  <c r="WX168" i="16"/>
  <c r="WX310" i="16"/>
  <c r="WX113" i="16"/>
  <c r="WX229" i="16"/>
  <c r="WX49" i="16"/>
  <c r="WX232" i="16"/>
  <c r="WX35" i="16"/>
  <c r="WX162" i="16"/>
  <c r="WX135" i="16"/>
  <c r="WX48" i="16"/>
  <c r="WX6" i="16"/>
  <c r="WX98" i="16"/>
  <c r="WX311" i="16"/>
  <c r="WX317" i="16"/>
  <c r="WX316" i="16"/>
  <c r="WX83" i="16"/>
  <c r="WX99" i="16"/>
  <c r="WX278" i="16"/>
  <c r="WX314" i="16"/>
  <c r="WX102" i="16"/>
  <c r="WX222" i="16"/>
  <c r="WX185" i="16"/>
  <c r="WX140" i="16"/>
  <c r="WX239" i="16"/>
  <c r="WX257" i="16"/>
  <c r="WX276" i="16"/>
  <c r="WX265" i="16"/>
  <c r="WX269" i="16"/>
  <c r="WX111" i="16"/>
  <c r="WX65" i="16"/>
  <c r="WX46" i="16"/>
  <c r="WX238" i="16"/>
  <c r="WX219" i="16"/>
  <c r="WX114" i="16"/>
  <c r="WX268" i="16"/>
  <c r="WX163" i="16"/>
  <c r="WX154" i="16"/>
  <c r="WX78" i="16"/>
  <c r="WX270" i="16"/>
  <c r="WX290" i="16"/>
  <c r="WX264" i="16"/>
  <c r="WX286" i="16"/>
  <c r="WX289" i="16"/>
  <c r="WX72" i="16"/>
  <c r="WX158" i="16"/>
  <c r="WX101" i="16"/>
  <c r="WX241" i="16"/>
  <c r="WX267" i="16"/>
  <c r="WX126" i="16"/>
  <c r="WX169" i="16"/>
  <c r="WX164" i="16"/>
  <c r="WX47" i="16"/>
  <c r="WX103" i="16"/>
  <c r="WX64" i="16"/>
  <c r="WX118" i="16"/>
  <c r="WX115" i="16"/>
  <c r="WX50" i="16"/>
  <c r="WX272" i="16"/>
  <c r="WX16" i="16"/>
  <c r="WX260" i="16"/>
  <c r="WX180" i="16"/>
  <c r="WX104" i="16"/>
  <c r="WX110" i="16"/>
  <c r="WX128" i="16"/>
  <c r="WX132" i="16"/>
  <c r="WX157" i="16"/>
  <c r="WX56" i="16"/>
  <c r="WX333" i="16"/>
  <c r="WX178" i="16"/>
  <c r="WX76" i="16"/>
  <c r="WX9" i="16"/>
  <c r="WX305" i="16"/>
  <c r="WX97" i="16"/>
  <c r="WX281" i="16"/>
  <c r="WX261" i="16"/>
  <c r="WX136" i="16"/>
  <c r="WX57" i="16"/>
  <c r="WX41" i="16"/>
  <c r="WX221" i="16"/>
  <c r="WX130" i="16"/>
  <c r="WX254" i="16"/>
  <c r="WX34" i="16"/>
  <c r="WX171" i="16"/>
  <c r="WX196" i="16"/>
  <c r="WX40" i="16"/>
  <c r="WX153" i="16"/>
  <c r="WX273" i="16"/>
  <c r="WX105" i="16"/>
  <c r="WX271" i="16"/>
  <c r="WX198" i="16"/>
  <c r="WX68" i="16"/>
  <c r="WX117" i="16"/>
  <c r="WX42" i="16"/>
  <c r="WX172" i="16"/>
  <c r="WX200" i="16"/>
  <c r="WX7" i="16"/>
  <c r="WX235" i="16"/>
  <c r="WX256" i="16"/>
  <c r="WX52" i="16"/>
  <c r="WX71" i="16"/>
  <c r="WX55" i="16"/>
  <c r="WX262" i="16"/>
  <c r="WX224" i="16"/>
  <c r="WX95" i="16"/>
  <c r="WX112" i="16"/>
  <c r="WX62" i="16"/>
  <c r="WX227" i="16"/>
  <c r="WX277" i="16"/>
  <c r="WY8" i="16"/>
  <c r="WY10" i="16"/>
  <c r="WY11" i="16"/>
  <c r="WY19" i="16"/>
  <c r="WY20" i="16"/>
  <c r="WY21" i="16"/>
  <c r="WY22" i="16"/>
  <c r="WY23" i="16"/>
  <c r="WY24" i="16"/>
  <c r="WY25" i="16"/>
  <c r="WY26" i="16"/>
  <c r="WY27" i="16"/>
  <c r="WY28" i="16"/>
  <c r="WY29" i="16"/>
  <c r="WY30" i="16"/>
  <c r="WY84" i="16"/>
  <c r="WY85" i="16"/>
  <c r="WY86" i="16"/>
  <c r="WY87" i="16"/>
  <c r="WY88" i="16"/>
  <c r="WY89" i="16"/>
  <c r="WY90" i="16"/>
  <c r="WY91" i="16"/>
  <c r="WY92" i="16"/>
  <c r="WY93" i="16"/>
  <c r="WY119" i="16"/>
  <c r="WY120" i="16"/>
  <c r="WY121" i="16"/>
  <c r="WY122" i="16"/>
  <c r="WY123" i="16"/>
  <c r="WY124" i="16"/>
  <c r="WY125" i="16"/>
  <c r="WY131" i="16"/>
  <c r="WY133" i="16"/>
  <c r="WY134" i="16"/>
  <c r="WY137" i="16"/>
  <c r="WY138" i="16"/>
  <c r="WY139" i="16"/>
  <c r="WY141" i="16"/>
  <c r="WY142" i="16"/>
  <c r="WY143" i="16"/>
  <c r="WY144" i="16"/>
  <c r="WY145" i="16"/>
  <c r="WY146" i="16"/>
  <c r="WY148" i="16"/>
  <c r="WY150" i="16"/>
  <c r="WY151" i="16"/>
  <c r="WY152" i="16"/>
  <c r="WY174" i="16"/>
  <c r="WY181" i="16"/>
  <c r="WY182" i="16"/>
  <c r="WY183" i="16"/>
  <c r="WY184" i="16"/>
  <c r="WY186" i="16"/>
  <c r="WY187" i="16"/>
  <c r="WY188" i="16"/>
  <c r="WY189" i="16"/>
  <c r="WY190" i="16"/>
  <c r="WY191" i="16"/>
  <c r="WY192" i="16"/>
  <c r="WY194" i="16"/>
  <c r="WY204" i="16"/>
  <c r="WY205" i="16"/>
  <c r="WY206" i="16"/>
  <c r="WY207" i="16"/>
  <c r="WY208" i="16"/>
  <c r="WY209" i="16"/>
  <c r="WY210" i="16"/>
  <c r="WY211" i="16"/>
  <c r="WY212" i="16"/>
  <c r="WY213" i="16"/>
  <c r="WY214" i="16"/>
  <c r="WY215" i="16"/>
  <c r="WY216" i="16"/>
  <c r="WY217" i="16"/>
  <c r="WY218" i="16"/>
  <c r="WY282" i="16"/>
  <c r="WY283" i="16"/>
  <c r="WY287" i="16"/>
  <c r="WY291" i="16"/>
  <c r="WY292" i="16"/>
  <c r="WY293" i="16"/>
  <c r="WY294" i="16"/>
  <c r="WY295" i="16"/>
  <c r="WY296" i="16"/>
  <c r="WY297" i="16"/>
  <c r="WY298" i="16"/>
  <c r="WY299" i="16"/>
  <c r="WY300" i="16"/>
  <c r="WY301" i="16"/>
  <c r="WY303" i="16"/>
  <c r="WY306" i="16"/>
  <c r="WY307" i="16"/>
  <c r="WY308" i="16"/>
  <c r="WY309" i="16"/>
  <c r="WY312" i="16"/>
  <c r="WY321" i="16"/>
  <c r="WY322" i="16"/>
  <c r="WY323" i="16"/>
  <c r="WY324" i="16"/>
  <c r="WY329" i="16"/>
  <c r="WY330" i="16"/>
  <c r="WY236" i="16"/>
  <c r="WY243" i="16"/>
  <c r="WY245" i="16"/>
  <c r="WY246" i="16"/>
  <c r="WY247" i="16"/>
  <c r="WY248" i="16"/>
  <c r="WY249" i="16"/>
  <c r="WY250" i="16"/>
  <c r="WY251" i="16"/>
  <c r="WY252" i="16"/>
  <c r="WY170" i="16"/>
  <c r="WY109" i="16"/>
  <c r="WY60" i="16"/>
  <c r="WY253" i="16"/>
  <c r="WY69" i="16"/>
  <c r="WY15" i="16"/>
  <c r="WY156" i="16"/>
  <c r="WY242" i="16"/>
  <c r="WY59" i="16"/>
  <c r="WY166" i="16"/>
  <c r="WY96" i="16"/>
  <c r="WY61" i="16"/>
  <c r="WY149" i="16"/>
  <c r="WY193" i="16"/>
  <c r="WY259" i="16"/>
  <c r="WY203" i="16"/>
  <c r="WY240" i="16"/>
  <c r="WY244" i="16"/>
  <c r="WY233" i="16"/>
  <c r="WY38" i="16"/>
  <c r="WY116" i="16"/>
  <c r="WY173" i="16"/>
  <c r="WY280" i="16"/>
  <c r="WY39" i="16"/>
  <c r="WY226" i="16"/>
  <c r="WY79" i="16"/>
  <c r="WY32" i="16"/>
  <c r="WY177" i="16"/>
  <c r="WY176" i="16"/>
  <c r="WY80" i="16"/>
  <c r="WY31" i="16"/>
  <c r="WY14" i="16"/>
  <c r="WY33" i="16"/>
  <c r="WY284" i="16"/>
  <c r="WY315" i="16"/>
  <c r="WY266" i="16"/>
  <c r="WY179" i="16"/>
  <c r="WY67" i="16"/>
  <c r="WY231" i="16"/>
  <c r="WY285" i="16"/>
  <c r="WY73" i="16"/>
  <c r="WY74" i="16"/>
  <c r="WY108" i="16"/>
  <c r="WY53" i="16"/>
  <c r="WY220" i="16"/>
  <c r="WY63" i="16"/>
  <c r="WY45" i="16"/>
  <c r="WY66" i="16"/>
  <c r="WY255" i="16"/>
  <c r="WY201" i="16"/>
  <c r="WY36" i="16"/>
  <c r="WY70" i="16"/>
  <c r="WY199" i="16"/>
  <c r="WY326" i="16"/>
  <c r="WY51" i="16"/>
  <c r="WY202" i="16"/>
  <c r="WY155" i="16"/>
  <c r="WY37" i="16"/>
  <c r="WY230" i="16"/>
  <c r="WY263" i="16"/>
  <c r="WY313" i="16"/>
  <c r="WY167" i="16"/>
  <c r="WY258" i="16"/>
  <c r="WY197" i="16"/>
  <c r="WY160" i="16"/>
  <c r="WY225" i="16"/>
  <c r="WY223" i="16"/>
  <c r="WY54" i="16"/>
  <c r="WY234" i="16"/>
  <c r="WY82" i="16"/>
  <c r="WY302" i="16"/>
  <c r="WY288" i="16"/>
  <c r="WY81" i="16"/>
  <c r="WY228" i="16"/>
  <c r="WY274" i="16"/>
  <c r="WY319" i="16"/>
  <c r="WY127" i="16"/>
  <c r="WY94" i="16"/>
  <c r="WY18" i="16"/>
  <c r="WY320" i="16"/>
  <c r="WY325" i="16"/>
  <c r="WY44" i="16"/>
  <c r="WY237" i="16"/>
  <c r="WY165" i="16"/>
  <c r="WY77" i="16"/>
  <c r="WY147" i="16"/>
  <c r="WY100" i="16"/>
  <c r="WY161" i="16"/>
  <c r="WY43" i="16"/>
  <c r="WY107" i="16"/>
  <c r="WY175" i="16"/>
  <c r="WY195" i="16"/>
  <c r="WY75" i="16"/>
  <c r="WY275" i="16"/>
  <c r="WY106" i="16"/>
  <c r="WY13" i="16"/>
  <c r="WY129" i="16"/>
  <c r="WY12" i="16"/>
  <c r="WY17" i="16"/>
  <c r="WY334" i="16"/>
  <c r="WY327" i="16"/>
  <c r="WY318" i="16"/>
  <c r="WY331" i="16"/>
  <c r="WY332" i="16"/>
  <c r="WY304" i="16"/>
  <c r="WY328" i="16"/>
  <c r="WY335" i="16"/>
  <c r="WY279" i="16"/>
  <c r="WY58" i="16"/>
  <c r="WY159" i="16"/>
  <c r="WY168" i="16"/>
  <c r="WY310" i="16"/>
  <c r="WY113" i="16"/>
  <c r="WY229" i="16"/>
  <c r="WY49" i="16"/>
  <c r="WY232" i="16"/>
  <c r="WY35" i="16"/>
  <c r="WY162" i="16"/>
  <c r="WY135" i="16"/>
  <c r="WY48" i="16"/>
  <c r="WY6" i="16"/>
  <c r="WY98" i="16"/>
  <c r="WY311" i="16"/>
  <c r="WY317" i="16"/>
  <c r="WY316" i="16"/>
  <c r="WY83" i="16"/>
  <c r="WY99" i="16"/>
  <c r="WY278" i="16"/>
  <c r="WY314" i="16"/>
  <c r="WY102" i="16"/>
  <c r="WY222" i="16"/>
  <c r="WY185" i="16"/>
  <c r="WY140" i="16"/>
  <c r="WY239" i="16"/>
  <c r="WY257" i="16"/>
  <c r="WY276" i="16"/>
  <c r="WY265" i="16"/>
  <c r="WY269" i="16"/>
  <c r="WY111" i="16"/>
  <c r="WY65" i="16"/>
  <c r="WY46" i="16"/>
  <c r="WY238" i="16"/>
  <c r="WY219" i="16"/>
  <c r="WY114" i="16"/>
  <c r="WY268" i="16"/>
  <c r="WY163" i="16"/>
  <c r="WY154" i="16"/>
  <c r="WY78" i="16"/>
  <c r="WY270" i="16"/>
  <c r="WY290" i="16"/>
  <c r="WY264" i="16"/>
  <c r="WY286" i="16"/>
  <c r="WY289" i="16"/>
  <c r="WY72" i="16"/>
  <c r="WY158" i="16"/>
  <c r="WY101" i="16"/>
  <c r="WY241" i="16"/>
  <c r="WY267" i="16"/>
  <c r="WY126" i="16"/>
  <c r="WY169" i="16"/>
  <c r="WY164" i="16"/>
  <c r="WY47" i="16"/>
  <c r="WY103" i="16"/>
  <c r="WY64" i="16"/>
  <c r="WY118" i="16"/>
  <c r="WY115" i="16"/>
  <c r="WY50" i="16"/>
  <c r="WY272" i="16"/>
  <c r="WY16" i="16"/>
  <c r="WY260" i="16"/>
  <c r="WY180" i="16"/>
  <c r="WY104" i="16"/>
  <c r="WY110" i="16"/>
  <c r="WY128" i="16"/>
  <c r="WY132" i="16"/>
  <c r="WY157" i="16"/>
  <c r="WY56" i="16"/>
  <c r="WY333" i="16"/>
  <c r="WY178" i="16"/>
  <c r="WY76" i="16"/>
  <c r="WY9" i="16"/>
  <c r="WY305" i="16"/>
  <c r="WY97" i="16"/>
  <c r="WY281" i="16"/>
  <c r="WY261" i="16"/>
  <c r="WY136" i="16"/>
  <c r="WY57" i="16"/>
  <c r="WY41" i="16"/>
  <c r="WY221" i="16"/>
  <c r="WY130" i="16"/>
  <c r="WY254" i="16"/>
  <c r="WY34" i="16"/>
  <c r="WY171" i="16"/>
  <c r="WY196" i="16"/>
  <c r="WY40" i="16"/>
  <c r="WY153" i="16"/>
  <c r="WY273" i="16"/>
  <c r="WY105" i="16"/>
  <c r="WY271" i="16"/>
  <c r="WY198" i="16"/>
  <c r="WY68" i="16"/>
  <c r="WY117" i="16"/>
  <c r="WY42" i="16"/>
  <c r="WY172" i="16"/>
  <c r="WY200" i="16"/>
  <c r="WY7" i="16"/>
  <c r="WY235" i="16"/>
  <c r="WY256" i="16"/>
  <c r="WY52" i="16"/>
  <c r="WY71" i="16"/>
  <c r="WY55" i="16"/>
  <c r="WY262" i="16"/>
  <c r="WY224" i="16"/>
  <c r="WY95" i="16"/>
  <c r="WY112" i="16"/>
  <c r="WY62" i="16"/>
  <c r="WY227" i="16"/>
  <c r="WY277" i="16"/>
  <c r="WZ8" i="16"/>
  <c r="WZ10" i="16"/>
  <c r="WZ11" i="16"/>
  <c r="WZ19" i="16"/>
  <c r="WZ20" i="16"/>
  <c r="WZ21" i="16"/>
  <c r="WZ22" i="16"/>
  <c r="WZ23" i="16"/>
  <c r="WZ24" i="16"/>
  <c r="WZ25" i="16"/>
  <c r="WZ26" i="16"/>
  <c r="WZ27" i="16"/>
  <c r="WZ28" i="16"/>
  <c r="WZ29" i="16"/>
  <c r="WZ30" i="16"/>
  <c r="WZ84" i="16"/>
  <c r="WZ85" i="16"/>
  <c r="WZ86" i="16"/>
  <c r="WZ87" i="16"/>
  <c r="WZ88" i="16"/>
  <c r="WZ89" i="16"/>
  <c r="WZ90" i="16"/>
  <c r="WZ91" i="16"/>
  <c r="WZ92" i="16"/>
  <c r="WZ93" i="16"/>
  <c r="WZ119" i="16"/>
  <c r="WZ120" i="16"/>
  <c r="WZ121" i="16"/>
  <c r="WZ122" i="16"/>
  <c r="WZ123" i="16"/>
  <c r="WZ124" i="16"/>
  <c r="WZ125" i="16"/>
  <c r="WZ131" i="16"/>
  <c r="WZ133" i="16"/>
  <c r="WZ134" i="16"/>
  <c r="WZ137" i="16"/>
  <c r="WZ138" i="16"/>
  <c r="WZ139" i="16"/>
  <c r="WZ141" i="16"/>
  <c r="WZ142" i="16"/>
  <c r="WZ143" i="16"/>
  <c r="WZ144" i="16"/>
  <c r="WZ145" i="16"/>
  <c r="WZ146" i="16"/>
  <c r="WZ148" i="16"/>
  <c r="WZ150" i="16"/>
  <c r="WZ151" i="16"/>
  <c r="WZ152" i="16"/>
  <c r="WZ174" i="16"/>
  <c r="WZ181" i="16"/>
  <c r="WZ182" i="16"/>
  <c r="WZ183" i="16"/>
  <c r="WZ184" i="16"/>
  <c r="WZ186" i="16"/>
  <c r="WZ187" i="16"/>
  <c r="WZ188" i="16"/>
  <c r="WZ189" i="16"/>
  <c r="WZ190" i="16"/>
  <c r="WZ191" i="16"/>
  <c r="WZ192" i="16"/>
  <c r="WZ194" i="16"/>
  <c r="WZ204" i="16"/>
  <c r="WZ205" i="16"/>
  <c r="WZ206" i="16"/>
  <c r="WZ207" i="16"/>
  <c r="WZ208" i="16"/>
  <c r="WZ209" i="16"/>
  <c r="WZ210" i="16"/>
  <c r="WZ211" i="16"/>
  <c r="WZ212" i="16"/>
  <c r="WZ213" i="16"/>
  <c r="WZ214" i="16"/>
  <c r="WZ215" i="16"/>
  <c r="WZ216" i="16"/>
  <c r="WZ217" i="16"/>
  <c r="WZ218" i="16"/>
  <c r="WZ282" i="16"/>
  <c r="WZ283" i="16"/>
  <c r="WZ287" i="16"/>
  <c r="WZ291" i="16"/>
  <c r="WZ292" i="16"/>
  <c r="WZ293" i="16"/>
  <c r="WZ294" i="16"/>
  <c r="WZ295" i="16"/>
  <c r="WZ296" i="16"/>
  <c r="WZ297" i="16"/>
  <c r="WZ298" i="16"/>
  <c r="WZ299" i="16"/>
  <c r="WZ300" i="16"/>
  <c r="WZ301" i="16"/>
  <c r="WZ303" i="16"/>
  <c r="WZ306" i="16"/>
  <c r="WZ307" i="16"/>
  <c r="WZ308" i="16"/>
  <c r="WZ309" i="16"/>
  <c r="WZ312" i="16"/>
  <c r="WZ321" i="16"/>
  <c r="WZ322" i="16"/>
  <c r="WZ323" i="16"/>
  <c r="WZ324" i="16"/>
  <c r="WZ329" i="16"/>
  <c r="WZ330" i="16"/>
  <c r="WZ236" i="16"/>
  <c r="WZ243" i="16"/>
  <c r="WZ245" i="16"/>
  <c r="WZ246" i="16"/>
  <c r="WZ247" i="16"/>
  <c r="WZ248" i="16"/>
  <c r="WZ249" i="16"/>
  <c r="WZ250" i="16"/>
  <c r="WZ251" i="16"/>
  <c r="WZ252" i="16"/>
  <c r="WZ170" i="16"/>
  <c r="WZ109" i="16"/>
  <c r="WZ60" i="16"/>
  <c r="WZ253" i="16"/>
  <c r="WZ69" i="16"/>
  <c r="WZ15" i="16"/>
  <c r="WZ156" i="16"/>
  <c r="WZ242" i="16"/>
  <c r="WZ59" i="16"/>
  <c r="WZ166" i="16"/>
  <c r="WZ96" i="16"/>
  <c r="WZ61" i="16"/>
  <c r="WZ149" i="16"/>
  <c r="WZ193" i="16"/>
  <c r="WZ259" i="16"/>
  <c r="WZ203" i="16"/>
  <c r="WZ240" i="16"/>
  <c r="WZ244" i="16"/>
  <c r="WZ233" i="16"/>
  <c r="WZ38" i="16"/>
  <c r="WZ116" i="16"/>
  <c r="WZ173" i="16"/>
  <c r="WZ280" i="16"/>
  <c r="WZ39" i="16"/>
  <c r="WZ226" i="16"/>
  <c r="WZ79" i="16"/>
  <c r="WZ32" i="16"/>
  <c r="WZ177" i="16"/>
  <c r="WZ176" i="16"/>
  <c r="WZ80" i="16"/>
  <c r="WZ31" i="16"/>
  <c r="WZ14" i="16"/>
  <c r="WZ33" i="16"/>
  <c r="WZ284" i="16"/>
  <c r="WZ315" i="16"/>
  <c r="WZ266" i="16"/>
  <c r="WZ179" i="16"/>
  <c r="WZ67" i="16"/>
  <c r="WZ231" i="16"/>
  <c r="WZ285" i="16"/>
  <c r="WZ73" i="16"/>
  <c r="WZ74" i="16"/>
  <c r="WZ108" i="16"/>
  <c r="WZ53" i="16"/>
  <c r="WZ220" i="16"/>
  <c r="WZ63" i="16"/>
  <c r="WZ45" i="16"/>
  <c r="WZ66" i="16"/>
  <c r="WZ255" i="16"/>
  <c r="WZ201" i="16"/>
  <c r="WZ36" i="16"/>
  <c r="WZ70" i="16"/>
  <c r="WZ199" i="16"/>
  <c r="WZ326" i="16"/>
  <c r="WZ51" i="16"/>
  <c r="WZ202" i="16"/>
  <c r="WZ155" i="16"/>
  <c r="WZ37" i="16"/>
  <c r="WZ230" i="16"/>
  <c r="WZ263" i="16"/>
  <c r="WZ313" i="16"/>
  <c r="WZ167" i="16"/>
  <c r="WZ258" i="16"/>
  <c r="WZ197" i="16"/>
  <c r="WZ160" i="16"/>
  <c r="WZ225" i="16"/>
  <c r="WZ223" i="16"/>
  <c r="WZ54" i="16"/>
  <c r="WZ234" i="16"/>
  <c r="WZ82" i="16"/>
  <c r="WZ302" i="16"/>
  <c r="WZ288" i="16"/>
  <c r="WZ81" i="16"/>
  <c r="WZ228" i="16"/>
  <c r="WZ274" i="16"/>
  <c r="WZ319" i="16"/>
  <c r="WZ127" i="16"/>
  <c r="WZ94" i="16"/>
  <c r="WZ18" i="16"/>
  <c r="WZ320" i="16"/>
  <c r="WZ325" i="16"/>
  <c r="WZ44" i="16"/>
  <c r="WZ237" i="16"/>
  <c r="WZ165" i="16"/>
  <c r="WZ77" i="16"/>
  <c r="WZ147" i="16"/>
  <c r="WZ100" i="16"/>
  <c r="WZ161" i="16"/>
  <c r="WZ43" i="16"/>
  <c r="WZ107" i="16"/>
  <c r="WZ175" i="16"/>
  <c r="WZ195" i="16"/>
  <c r="WZ75" i="16"/>
  <c r="WZ275" i="16"/>
  <c r="WZ106" i="16"/>
  <c r="WZ13" i="16"/>
  <c r="WZ129" i="16"/>
  <c r="WZ12" i="16"/>
  <c r="WZ17" i="16"/>
  <c r="WZ334" i="16"/>
  <c r="WZ327" i="16"/>
  <c r="WZ318" i="16"/>
  <c r="WZ331" i="16"/>
  <c r="WZ332" i="16"/>
  <c r="WZ304" i="16"/>
  <c r="WZ328" i="16"/>
  <c r="WZ335" i="16"/>
  <c r="WZ279" i="16"/>
  <c r="WZ58" i="16"/>
  <c r="WZ159" i="16"/>
  <c r="WZ168" i="16"/>
  <c r="WZ310" i="16"/>
  <c r="WZ113" i="16"/>
  <c r="WZ229" i="16"/>
  <c r="WZ49" i="16"/>
  <c r="WZ232" i="16"/>
  <c r="WZ35" i="16"/>
  <c r="WZ162" i="16"/>
  <c r="WZ135" i="16"/>
  <c r="WZ48" i="16"/>
  <c r="WZ6" i="16"/>
  <c r="WZ98" i="16"/>
  <c r="WZ311" i="16"/>
  <c r="WZ317" i="16"/>
  <c r="WZ316" i="16"/>
  <c r="WZ83" i="16"/>
  <c r="WZ99" i="16"/>
  <c r="WZ278" i="16"/>
  <c r="WZ314" i="16"/>
  <c r="WZ102" i="16"/>
  <c r="WZ222" i="16"/>
  <c r="WZ185" i="16"/>
  <c r="WZ140" i="16"/>
  <c r="WZ239" i="16"/>
  <c r="WZ257" i="16"/>
  <c r="WZ276" i="16"/>
  <c r="WZ265" i="16"/>
  <c r="WZ269" i="16"/>
  <c r="WZ111" i="16"/>
  <c r="WZ65" i="16"/>
  <c r="WZ46" i="16"/>
  <c r="WZ238" i="16"/>
  <c r="WZ219" i="16"/>
  <c r="WZ114" i="16"/>
  <c r="WZ268" i="16"/>
  <c r="WZ163" i="16"/>
  <c r="WZ154" i="16"/>
  <c r="WZ78" i="16"/>
  <c r="WZ270" i="16"/>
  <c r="WZ290" i="16"/>
  <c r="WZ264" i="16"/>
  <c r="WZ286" i="16"/>
  <c r="WZ289" i="16"/>
  <c r="WZ72" i="16"/>
  <c r="WZ158" i="16"/>
  <c r="WZ101" i="16"/>
  <c r="WZ241" i="16"/>
  <c r="WZ267" i="16"/>
  <c r="WZ126" i="16"/>
  <c r="WZ169" i="16"/>
  <c r="WZ164" i="16"/>
  <c r="WZ47" i="16"/>
  <c r="WZ103" i="16"/>
  <c r="WZ64" i="16"/>
  <c r="WZ118" i="16"/>
  <c r="WZ115" i="16"/>
  <c r="WZ50" i="16"/>
  <c r="WZ272" i="16"/>
  <c r="WZ16" i="16"/>
  <c r="WZ260" i="16"/>
  <c r="WZ180" i="16"/>
  <c r="WZ104" i="16"/>
  <c r="WZ110" i="16"/>
  <c r="WZ128" i="16"/>
  <c r="WZ132" i="16"/>
  <c r="WZ157" i="16"/>
  <c r="WZ56" i="16"/>
  <c r="WZ333" i="16"/>
  <c r="WZ178" i="16"/>
  <c r="WZ76" i="16"/>
  <c r="WZ9" i="16"/>
  <c r="WZ305" i="16"/>
  <c r="WZ97" i="16"/>
  <c r="WZ281" i="16"/>
  <c r="WZ261" i="16"/>
  <c r="WZ136" i="16"/>
  <c r="WZ57" i="16"/>
  <c r="WZ41" i="16"/>
  <c r="WZ221" i="16"/>
  <c r="WZ130" i="16"/>
  <c r="WZ254" i="16"/>
  <c r="WZ34" i="16"/>
  <c r="WZ171" i="16"/>
  <c r="WZ196" i="16"/>
  <c r="WZ40" i="16"/>
  <c r="WZ153" i="16"/>
  <c r="WZ273" i="16"/>
  <c r="WZ105" i="16"/>
  <c r="WZ271" i="16"/>
  <c r="WZ198" i="16"/>
  <c r="WZ68" i="16"/>
  <c r="WZ117" i="16"/>
  <c r="WZ42" i="16"/>
  <c r="WZ172" i="16"/>
  <c r="WZ200" i="16"/>
  <c r="WZ7" i="16"/>
  <c r="WZ235" i="16"/>
  <c r="WZ256" i="16"/>
  <c r="WZ52" i="16"/>
  <c r="WZ71" i="16"/>
  <c r="WZ55" i="16"/>
  <c r="WZ262" i="16"/>
  <c r="WZ224" i="16"/>
  <c r="WZ95" i="16"/>
  <c r="WZ112" i="16"/>
  <c r="WZ62" i="16"/>
  <c r="WZ227" i="16"/>
  <c r="WZ277" i="16"/>
  <c r="XA8" i="16"/>
  <c r="XA10" i="16"/>
  <c r="XA11" i="16"/>
  <c r="XA19" i="16"/>
  <c r="XA20" i="16"/>
  <c r="XA21" i="16"/>
  <c r="XA22" i="16"/>
  <c r="XA23" i="16"/>
  <c r="XA24" i="16"/>
  <c r="XA25" i="16"/>
  <c r="XA26" i="16"/>
  <c r="XA27" i="16"/>
  <c r="XA28" i="16"/>
  <c r="XA29" i="16"/>
  <c r="XA30" i="16"/>
  <c r="XA84" i="16"/>
  <c r="XA85" i="16"/>
  <c r="XA86" i="16"/>
  <c r="XA87" i="16"/>
  <c r="XA88" i="16"/>
  <c r="XA89" i="16"/>
  <c r="XA90" i="16"/>
  <c r="XA91" i="16"/>
  <c r="XA92" i="16"/>
  <c r="XA93" i="16"/>
  <c r="XA119" i="16"/>
  <c r="XA120" i="16"/>
  <c r="XA121" i="16"/>
  <c r="XA122" i="16"/>
  <c r="XA123" i="16"/>
  <c r="XA124" i="16"/>
  <c r="XA125" i="16"/>
  <c r="XA131" i="16"/>
  <c r="XA133" i="16"/>
  <c r="XA134" i="16"/>
  <c r="XA137" i="16"/>
  <c r="XA138" i="16"/>
  <c r="XA139" i="16"/>
  <c r="XA141" i="16"/>
  <c r="XA142" i="16"/>
  <c r="XA143" i="16"/>
  <c r="XA144" i="16"/>
  <c r="XA145" i="16"/>
  <c r="XA146" i="16"/>
  <c r="XA148" i="16"/>
  <c r="XA150" i="16"/>
  <c r="XA151" i="16"/>
  <c r="XA152" i="16"/>
  <c r="XA174" i="16"/>
  <c r="XA181" i="16"/>
  <c r="XA182" i="16"/>
  <c r="XA183" i="16"/>
  <c r="XA184" i="16"/>
  <c r="XA186" i="16"/>
  <c r="XA187" i="16"/>
  <c r="XA188" i="16"/>
  <c r="XA189" i="16"/>
  <c r="XA190" i="16"/>
  <c r="XA191" i="16"/>
  <c r="XA192" i="16"/>
  <c r="XA194" i="16"/>
  <c r="XA204" i="16"/>
  <c r="XA205" i="16"/>
  <c r="XA206" i="16"/>
  <c r="XA207" i="16"/>
  <c r="XA208" i="16"/>
  <c r="XA209" i="16"/>
  <c r="XA210" i="16"/>
  <c r="XA211" i="16"/>
  <c r="XA212" i="16"/>
  <c r="XA213" i="16"/>
  <c r="XA214" i="16"/>
  <c r="XA215" i="16"/>
  <c r="XA216" i="16"/>
  <c r="XA217" i="16"/>
  <c r="XA218" i="16"/>
  <c r="XA282" i="16"/>
  <c r="XA283" i="16"/>
  <c r="XA287" i="16"/>
  <c r="XA291" i="16"/>
  <c r="XA292" i="16"/>
  <c r="XA293" i="16"/>
  <c r="XA294" i="16"/>
  <c r="XA295" i="16"/>
  <c r="XA296" i="16"/>
  <c r="XA297" i="16"/>
  <c r="XA298" i="16"/>
  <c r="XA299" i="16"/>
  <c r="XA300" i="16"/>
  <c r="XA301" i="16"/>
  <c r="XA303" i="16"/>
  <c r="XA306" i="16"/>
  <c r="XA307" i="16"/>
  <c r="XA308" i="16"/>
  <c r="XA309" i="16"/>
  <c r="XA312" i="16"/>
  <c r="XA321" i="16"/>
  <c r="XA322" i="16"/>
  <c r="XA323" i="16"/>
  <c r="XA324" i="16"/>
  <c r="XA329" i="16"/>
  <c r="XA330" i="16"/>
  <c r="XA236" i="16"/>
  <c r="XA243" i="16"/>
  <c r="XA245" i="16"/>
  <c r="XA246" i="16"/>
  <c r="XA247" i="16"/>
  <c r="XA248" i="16"/>
  <c r="XA249" i="16"/>
  <c r="XA250" i="16"/>
  <c r="XA251" i="16"/>
  <c r="XA252" i="16"/>
  <c r="XA170" i="16"/>
  <c r="XA109" i="16"/>
  <c r="XA60" i="16"/>
  <c r="XA253" i="16"/>
  <c r="XA69" i="16"/>
  <c r="XA15" i="16"/>
  <c r="XA156" i="16"/>
  <c r="XA242" i="16"/>
  <c r="XA59" i="16"/>
  <c r="XA166" i="16"/>
  <c r="XA96" i="16"/>
  <c r="XA61" i="16"/>
  <c r="XA149" i="16"/>
  <c r="XA193" i="16"/>
  <c r="XA259" i="16"/>
  <c r="XA203" i="16"/>
  <c r="XA240" i="16"/>
  <c r="XA244" i="16"/>
  <c r="XA233" i="16"/>
  <c r="XA38" i="16"/>
  <c r="XA116" i="16"/>
  <c r="XA173" i="16"/>
  <c r="XA280" i="16"/>
  <c r="XA39" i="16"/>
  <c r="XA226" i="16"/>
  <c r="XA79" i="16"/>
  <c r="XA32" i="16"/>
  <c r="XA177" i="16"/>
  <c r="XA176" i="16"/>
  <c r="XA80" i="16"/>
  <c r="XA31" i="16"/>
  <c r="XA14" i="16"/>
  <c r="XA33" i="16"/>
  <c r="XA284" i="16"/>
  <c r="XA315" i="16"/>
  <c r="XA266" i="16"/>
  <c r="XA179" i="16"/>
  <c r="XA67" i="16"/>
  <c r="XA231" i="16"/>
  <c r="XA285" i="16"/>
  <c r="XA73" i="16"/>
  <c r="XA74" i="16"/>
  <c r="XA108" i="16"/>
  <c r="XA53" i="16"/>
  <c r="XA220" i="16"/>
  <c r="XA63" i="16"/>
  <c r="XA45" i="16"/>
  <c r="XA66" i="16"/>
  <c r="XA255" i="16"/>
  <c r="XA201" i="16"/>
  <c r="XA36" i="16"/>
  <c r="XA70" i="16"/>
  <c r="XA199" i="16"/>
  <c r="XA326" i="16"/>
  <c r="XA51" i="16"/>
  <c r="XA202" i="16"/>
  <c r="XA155" i="16"/>
  <c r="XA37" i="16"/>
  <c r="XA230" i="16"/>
  <c r="XA263" i="16"/>
  <c r="XA313" i="16"/>
  <c r="XA167" i="16"/>
  <c r="XA258" i="16"/>
  <c r="XA197" i="16"/>
  <c r="XA160" i="16"/>
  <c r="XA225" i="16"/>
  <c r="XA223" i="16"/>
  <c r="XA54" i="16"/>
  <c r="XA234" i="16"/>
  <c r="XA82" i="16"/>
  <c r="XA302" i="16"/>
  <c r="XA288" i="16"/>
  <c r="XA81" i="16"/>
  <c r="XA228" i="16"/>
  <c r="XA274" i="16"/>
  <c r="XA319" i="16"/>
  <c r="XA127" i="16"/>
  <c r="XA94" i="16"/>
  <c r="XA18" i="16"/>
  <c r="XA320" i="16"/>
  <c r="XA325" i="16"/>
  <c r="XA44" i="16"/>
  <c r="XA237" i="16"/>
  <c r="XA165" i="16"/>
  <c r="XA77" i="16"/>
  <c r="XA147" i="16"/>
  <c r="XA100" i="16"/>
  <c r="XA161" i="16"/>
  <c r="XA43" i="16"/>
  <c r="XA107" i="16"/>
  <c r="XA175" i="16"/>
  <c r="XA195" i="16"/>
  <c r="XA75" i="16"/>
  <c r="XA275" i="16"/>
  <c r="XA106" i="16"/>
  <c r="XA13" i="16"/>
  <c r="XA129" i="16"/>
  <c r="XA12" i="16"/>
  <c r="XA17" i="16"/>
  <c r="XA334" i="16"/>
  <c r="XA327" i="16"/>
  <c r="XA318" i="16"/>
  <c r="XA331" i="16"/>
  <c r="XA332" i="16"/>
  <c r="XA304" i="16"/>
  <c r="XA328" i="16"/>
  <c r="XA335" i="16"/>
  <c r="XA279" i="16"/>
  <c r="XA58" i="16"/>
  <c r="XA159" i="16"/>
  <c r="XA168" i="16"/>
  <c r="XA310" i="16"/>
  <c r="XA113" i="16"/>
  <c r="XA229" i="16"/>
  <c r="XA49" i="16"/>
  <c r="XA232" i="16"/>
  <c r="XA35" i="16"/>
  <c r="XA162" i="16"/>
  <c r="XA135" i="16"/>
  <c r="XA48" i="16"/>
  <c r="XA6" i="16"/>
  <c r="XA98" i="16"/>
  <c r="XA311" i="16"/>
  <c r="XA317" i="16"/>
  <c r="XA316" i="16"/>
  <c r="XA83" i="16"/>
  <c r="XA99" i="16"/>
  <c r="XA278" i="16"/>
  <c r="XA314" i="16"/>
  <c r="XA102" i="16"/>
  <c r="XA222" i="16"/>
  <c r="XA185" i="16"/>
  <c r="XA140" i="16"/>
  <c r="XA239" i="16"/>
  <c r="XA257" i="16"/>
  <c r="XA276" i="16"/>
  <c r="XA265" i="16"/>
  <c r="XA269" i="16"/>
  <c r="XA111" i="16"/>
  <c r="XA65" i="16"/>
  <c r="XA46" i="16"/>
  <c r="XA238" i="16"/>
  <c r="XA219" i="16"/>
  <c r="XA114" i="16"/>
  <c r="XA268" i="16"/>
  <c r="XA163" i="16"/>
  <c r="XA154" i="16"/>
  <c r="XA78" i="16"/>
  <c r="XA270" i="16"/>
  <c r="XA290" i="16"/>
  <c r="XA264" i="16"/>
  <c r="XA286" i="16"/>
  <c r="XA289" i="16"/>
  <c r="XA72" i="16"/>
  <c r="XA158" i="16"/>
  <c r="XA101" i="16"/>
  <c r="XA241" i="16"/>
  <c r="XA267" i="16"/>
  <c r="XA126" i="16"/>
  <c r="XA169" i="16"/>
  <c r="XA164" i="16"/>
  <c r="XA47" i="16"/>
  <c r="XA103" i="16"/>
  <c r="XA64" i="16"/>
  <c r="XA118" i="16"/>
  <c r="XA115" i="16"/>
  <c r="XA50" i="16"/>
  <c r="XA272" i="16"/>
  <c r="XA16" i="16"/>
  <c r="XA260" i="16"/>
  <c r="XA180" i="16"/>
  <c r="XA104" i="16"/>
  <c r="XA110" i="16"/>
  <c r="XA128" i="16"/>
  <c r="XA132" i="16"/>
  <c r="XA157" i="16"/>
  <c r="XA56" i="16"/>
  <c r="XA333" i="16"/>
  <c r="XA178" i="16"/>
  <c r="XA76" i="16"/>
  <c r="XA9" i="16"/>
  <c r="XA305" i="16"/>
  <c r="XA97" i="16"/>
  <c r="XA281" i="16"/>
  <c r="XA261" i="16"/>
  <c r="XA136" i="16"/>
  <c r="XA57" i="16"/>
  <c r="XA41" i="16"/>
  <c r="XA221" i="16"/>
  <c r="XA130" i="16"/>
  <c r="XA254" i="16"/>
  <c r="XA34" i="16"/>
  <c r="XA171" i="16"/>
  <c r="XA196" i="16"/>
  <c r="XA40" i="16"/>
  <c r="XA153" i="16"/>
  <c r="XA273" i="16"/>
  <c r="XA105" i="16"/>
  <c r="XA271" i="16"/>
  <c r="XA198" i="16"/>
  <c r="XA68" i="16"/>
  <c r="XA117" i="16"/>
  <c r="XA42" i="16"/>
  <c r="XA172" i="16"/>
  <c r="XA200" i="16"/>
  <c r="XA7" i="16"/>
  <c r="XA235" i="16"/>
  <c r="XA256" i="16"/>
  <c r="XA52" i="16"/>
  <c r="XA71" i="16"/>
  <c r="XA55" i="16"/>
  <c r="XA262" i="16"/>
  <c r="XA224" i="16"/>
  <c r="XA95" i="16"/>
  <c r="XA112" i="16"/>
  <c r="XA62" i="16"/>
  <c r="XA227" i="16"/>
  <c r="XA277" i="16"/>
  <c r="XB8" i="16"/>
  <c r="XB10" i="16"/>
  <c r="XB11" i="16"/>
  <c r="XB19" i="16"/>
  <c r="XB20" i="16"/>
  <c r="XB21" i="16"/>
  <c r="XB22" i="16"/>
  <c r="XB23" i="16"/>
  <c r="XB24" i="16"/>
  <c r="XB25" i="16"/>
  <c r="XB26" i="16"/>
  <c r="XB27" i="16"/>
  <c r="XB28" i="16"/>
  <c r="XB29" i="16"/>
  <c r="XB30" i="16"/>
  <c r="XB84" i="16"/>
  <c r="XB85" i="16"/>
  <c r="XB86" i="16"/>
  <c r="XB87" i="16"/>
  <c r="XB88" i="16"/>
  <c r="XB89" i="16"/>
  <c r="XB90" i="16"/>
  <c r="XB91" i="16"/>
  <c r="XB92" i="16"/>
  <c r="XB93" i="16"/>
  <c r="XB119" i="16"/>
  <c r="XB120" i="16"/>
  <c r="XB121" i="16"/>
  <c r="XB122" i="16"/>
  <c r="XB123" i="16"/>
  <c r="XB124" i="16"/>
  <c r="XB125" i="16"/>
  <c r="XB131" i="16"/>
  <c r="XB133" i="16"/>
  <c r="XB134" i="16"/>
  <c r="XB137" i="16"/>
  <c r="XB138" i="16"/>
  <c r="XB139" i="16"/>
  <c r="XB141" i="16"/>
  <c r="XB142" i="16"/>
  <c r="XB143" i="16"/>
  <c r="XB144" i="16"/>
  <c r="XB145" i="16"/>
  <c r="XB146" i="16"/>
  <c r="XB148" i="16"/>
  <c r="XB150" i="16"/>
  <c r="XB151" i="16"/>
  <c r="XB152" i="16"/>
  <c r="XB174" i="16"/>
  <c r="XB181" i="16"/>
  <c r="XB182" i="16"/>
  <c r="XB183" i="16"/>
  <c r="XB184" i="16"/>
  <c r="XB186" i="16"/>
  <c r="XB187" i="16"/>
  <c r="XB188" i="16"/>
  <c r="XB189" i="16"/>
  <c r="XB190" i="16"/>
  <c r="XB191" i="16"/>
  <c r="XB192" i="16"/>
  <c r="XB194" i="16"/>
  <c r="XB204" i="16"/>
  <c r="XB205" i="16"/>
  <c r="XB206" i="16"/>
  <c r="XB207" i="16"/>
  <c r="XB208" i="16"/>
  <c r="XB209" i="16"/>
  <c r="XB210" i="16"/>
  <c r="XB211" i="16"/>
  <c r="XB212" i="16"/>
  <c r="XB213" i="16"/>
  <c r="XB214" i="16"/>
  <c r="XB215" i="16"/>
  <c r="XB216" i="16"/>
  <c r="XB217" i="16"/>
  <c r="XB218" i="16"/>
  <c r="XB282" i="16"/>
  <c r="XB283" i="16"/>
  <c r="XB287" i="16"/>
  <c r="XB291" i="16"/>
  <c r="XB292" i="16"/>
  <c r="XB293" i="16"/>
  <c r="XB294" i="16"/>
  <c r="XB295" i="16"/>
  <c r="XB296" i="16"/>
  <c r="XB297" i="16"/>
  <c r="XB298" i="16"/>
  <c r="XB299" i="16"/>
  <c r="XB300" i="16"/>
  <c r="XB301" i="16"/>
  <c r="XB303" i="16"/>
  <c r="XB306" i="16"/>
  <c r="XB307" i="16"/>
  <c r="XB308" i="16"/>
  <c r="XB309" i="16"/>
  <c r="XB312" i="16"/>
  <c r="XB321" i="16"/>
  <c r="XB322" i="16"/>
  <c r="XB323" i="16"/>
  <c r="XB324" i="16"/>
  <c r="XB329" i="16"/>
  <c r="XB330" i="16"/>
  <c r="XB236" i="16"/>
  <c r="XB243" i="16"/>
  <c r="XB245" i="16"/>
  <c r="XB246" i="16"/>
  <c r="XB247" i="16"/>
  <c r="XB248" i="16"/>
  <c r="XB249" i="16"/>
  <c r="XB250" i="16"/>
  <c r="XB251" i="16"/>
  <c r="XB252" i="16"/>
  <c r="XB170" i="16"/>
  <c r="XB109" i="16"/>
  <c r="XB60" i="16"/>
  <c r="XB253" i="16"/>
  <c r="XB69" i="16"/>
  <c r="XB15" i="16"/>
  <c r="XB156" i="16"/>
  <c r="XB242" i="16"/>
  <c r="XB59" i="16"/>
  <c r="XB166" i="16"/>
  <c r="XB96" i="16"/>
  <c r="XB61" i="16"/>
  <c r="XB149" i="16"/>
  <c r="XB193" i="16"/>
  <c r="XB259" i="16"/>
  <c r="XB203" i="16"/>
  <c r="XB240" i="16"/>
  <c r="XB244" i="16"/>
  <c r="XB233" i="16"/>
  <c r="XB38" i="16"/>
  <c r="XB116" i="16"/>
  <c r="XB173" i="16"/>
  <c r="XB280" i="16"/>
  <c r="XB39" i="16"/>
  <c r="XB226" i="16"/>
  <c r="XB79" i="16"/>
  <c r="XB32" i="16"/>
  <c r="XB177" i="16"/>
  <c r="XB176" i="16"/>
  <c r="XB80" i="16"/>
  <c r="XB31" i="16"/>
  <c r="XB14" i="16"/>
  <c r="XB33" i="16"/>
  <c r="XB284" i="16"/>
  <c r="XB315" i="16"/>
  <c r="XB266" i="16"/>
  <c r="XB179" i="16"/>
  <c r="XB67" i="16"/>
  <c r="XB231" i="16"/>
  <c r="XB285" i="16"/>
  <c r="XB73" i="16"/>
  <c r="XB74" i="16"/>
  <c r="XB108" i="16"/>
  <c r="XB53" i="16"/>
  <c r="XB220" i="16"/>
  <c r="XB63" i="16"/>
  <c r="XB45" i="16"/>
  <c r="XB66" i="16"/>
  <c r="XB255" i="16"/>
  <c r="XB201" i="16"/>
  <c r="XB36" i="16"/>
  <c r="XB70" i="16"/>
  <c r="XB199" i="16"/>
  <c r="XB326" i="16"/>
  <c r="XB51" i="16"/>
  <c r="XB202" i="16"/>
  <c r="XB155" i="16"/>
  <c r="XB37" i="16"/>
  <c r="XB230" i="16"/>
  <c r="XB263" i="16"/>
  <c r="XB313" i="16"/>
  <c r="XB167" i="16"/>
  <c r="XB258" i="16"/>
  <c r="XB197" i="16"/>
  <c r="XB160" i="16"/>
  <c r="XB225" i="16"/>
  <c r="XB223" i="16"/>
  <c r="XB54" i="16"/>
  <c r="XB234" i="16"/>
  <c r="XB82" i="16"/>
  <c r="XB302" i="16"/>
  <c r="XB288" i="16"/>
  <c r="XB81" i="16"/>
  <c r="XB228" i="16"/>
  <c r="XB274" i="16"/>
  <c r="XB319" i="16"/>
  <c r="XB127" i="16"/>
  <c r="XB94" i="16"/>
  <c r="XB18" i="16"/>
  <c r="XB320" i="16"/>
  <c r="XB325" i="16"/>
  <c r="XB44" i="16"/>
  <c r="XB237" i="16"/>
  <c r="XB165" i="16"/>
  <c r="XB77" i="16"/>
  <c r="XB147" i="16"/>
  <c r="XB100" i="16"/>
  <c r="XB161" i="16"/>
  <c r="XB43" i="16"/>
  <c r="XB107" i="16"/>
  <c r="XB175" i="16"/>
  <c r="XB195" i="16"/>
  <c r="XB75" i="16"/>
  <c r="XB275" i="16"/>
  <c r="XB106" i="16"/>
  <c r="XB13" i="16"/>
  <c r="XB129" i="16"/>
  <c r="XB12" i="16"/>
  <c r="XB17" i="16"/>
  <c r="XB334" i="16"/>
  <c r="XB327" i="16"/>
  <c r="XB318" i="16"/>
  <c r="XB331" i="16"/>
  <c r="XB332" i="16"/>
  <c r="XB304" i="16"/>
  <c r="XB328" i="16"/>
  <c r="XB335" i="16"/>
  <c r="XB279" i="16"/>
  <c r="XB58" i="16"/>
  <c r="XB159" i="16"/>
  <c r="XB168" i="16"/>
  <c r="XB310" i="16"/>
  <c r="XB113" i="16"/>
  <c r="XB229" i="16"/>
  <c r="XB49" i="16"/>
  <c r="XB232" i="16"/>
  <c r="XB35" i="16"/>
  <c r="XB162" i="16"/>
  <c r="XB135" i="16"/>
  <c r="XB48" i="16"/>
  <c r="XB6" i="16"/>
  <c r="XB98" i="16"/>
  <c r="XB311" i="16"/>
  <c r="XB317" i="16"/>
  <c r="XB316" i="16"/>
  <c r="XB83" i="16"/>
  <c r="XB99" i="16"/>
  <c r="XB278" i="16"/>
  <c r="XB314" i="16"/>
  <c r="XB102" i="16"/>
  <c r="XB222" i="16"/>
  <c r="XB185" i="16"/>
  <c r="XB140" i="16"/>
  <c r="XB239" i="16"/>
  <c r="XB257" i="16"/>
  <c r="XB276" i="16"/>
  <c r="XB265" i="16"/>
  <c r="XB269" i="16"/>
  <c r="XB111" i="16"/>
  <c r="XB65" i="16"/>
  <c r="XB46" i="16"/>
  <c r="XB238" i="16"/>
  <c r="XB219" i="16"/>
  <c r="XB114" i="16"/>
  <c r="XB268" i="16"/>
  <c r="XB163" i="16"/>
  <c r="XB154" i="16"/>
  <c r="XB78" i="16"/>
  <c r="XB270" i="16"/>
  <c r="XB290" i="16"/>
  <c r="XB264" i="16"/>
  <c r="XB286" i="16"/>
  <c r="XB289" i="16"/>
  <c r="XB72" i="16"/>
  <c r="XB158" i="16"/>
  <c r="XB101" i="16"/>
  <c r="XB241" i="16"/>
  <c r="XB267" i="16"/>
  <c r="XB126" i="16"/>
  <c r="XB169" i="16"/>
  <c r="XB164" i="16"/>
  <c r="XB47" i="16"/>
  <c r="XB103" i="16"/>
  <c r="XB64" i="16"/>
  <c r="XB118" i="16"/>
  <c r="XB115" i="16"/>
  <c r="XB50" i="16"/>
  <c r="XB272" i="16"/>
  <c r="XB16" i="16"/>
  <c r="XB260" i="16"/>
  <c r="XB180" i="16"/>
  <c r="XB104" i="16"/>
  <c r="XB110" i="16"/>
  <c r="XB128" i="16"/>
  <c r="XB132" i="16"/>
  <c r="XB157" i="16"/>
  <c r="XB56" i="16"/>
  <c r="XB333" i="16"/>
  <c r="XB178" i="16"/>
  <c r="XB76" i="16"/>
  <c r="XB9" i="16"/>
  <c r="XB305" i="16"/>
  <c r="XB97" i="16"/>
  <c r="XB281" i="16"/>
  <c r="XB261" i="16"/>
  <c r="XB136" i="16"/>
  <c r="XB57" i="16"/>
  <c r="XB41" i="16"/>
  <c r="XB221" i="16"/>
  <c r="XB130" i="16"/>
  <c r="XB254" i="16"/>
  <c r="XB34" i="16"/>
  <c r="XB171" i="16"/>
  <c r="XB196" i="16"/>
  <c r="XB40" i="16"/>
  <c r="XB153" i="16"/>
  <c r="XB273" i="16"/>
  <c r="XB105" i="16"/>
  <c r="XB271" i="16"/>
  <c r="XB198" i="16"/>
  <c r="XB68" i="16"/>
  <c r="XB117" i="16"/>
  <c r="XB42" i="16"/>
  <c r="XB172" i="16"/>
  <c r="XB200" i="16"/>
  <c r="XB7" i="16"/>
  <c r="XB235" i="16"/>
  <c r="XB256" i="16"/>
  <c r="XB52" i="16"/>
  <c r="XB71" i="16"/>
  <c r="XB55" i="16"/>
  <c r="XB262" i="16"/>
  <c r="XB224" i="16"/>
  <c r="XB95" i="16"/>
  <c r="XB112" i="16"/>
  <c r="XB62" i="16"/>
  <c r="XB227" i="16"/>
  <c r="XB277" i="16"/>
  <c r="XC8" i="16"/>
  <c r="XC10" i="16"/>
  <c r="XC11" i="16"/>
  <c r="XC19" i="16"/>
  <c r="XC20" i="16"/>
  <c r="XC21" i="16"/>
  <c r="XC22" i="16"/>
  <c r="XC23" i="16"/>
  <c r="XC24" i="16"/>
  <c r="XC25" i="16"/>
  <c r="XC26" i="16"/>
  <c r="XC27" i="16"/>
  <c r="XC28" i="16"/>
  <c r="XC29" i="16"/>
  <c r="XC30" i="16"/>
  <c r="XC84" i="16"/>
  <c r="XC85" i="16"/>
  <c r="XC86" i="16"/>
  <c r="XC87" i="16"/>
  <c r="XC88" i="16"/>
  <c r="XC89" i="16"/>
  <c r="XC90" i="16"/>
  <c r="XC91" i="16"/>
  <c r="XC92" i="16"/>
  <c r="XC93" i="16"/>
  <c r="XC119" i="16"/>
  <c r="XC120" i="16"/>
  <c r="XC121" i="16"/>
  <c r="XC122" i="16"/>
  <c r="XC123" i="16"/>
  <c r="XC124" i="16"/>
  <c r="XC125" i="16"/>
  <c r="XC131" i="16"/>
  <c r="XC133" i="16"/>
  <c r="XC134" i="16"/>
  <c r="XC137" i="16"/>
  <c r="XC138" i="16"/>
  <c r="XC139" i="16"/>
  <c r="XC141" i="16"/>
  <c r="XC142" i="16"/>
  <c r="XC143" i="16"/>
  <c r="XC144" i="16"/>
  <c r="XC145" i="16"/>
  <c r="XC146" i="16"/>
  <c r="XC148" i="16"/>
  <c r="XC150" i="16"/>
  <c r="XC151" i="16"/>
  <c r="XC152" i="16"/>
  <c r="XC174" i="16"/>
  <c r="XC181" i="16"/>
  <c r="XC182" i="16"/>
  <c r="XC183" i="16"/>
  <c r="XC184" i="16"/>
  <c r="XC186" i="16"/>
  <c r="XC187" i="16"/>
  <c r="XC188" i="16"/>
  <c r="XC189" i="16"/>
  <c r="XC190" i="16"/>
  <c r="XC191" i="16"/>
  <c r="XC192" i="16"/>
  <c r="XC194" i="16"/>
  <c r="XC204" i="16"/>
  <c r="XC205" i="16"/>
  <c r="XC206" i="16"/>
  <c r="XC207" i="16"/>
  <c r="XC208" i="16"/>
  <c r="XC209" i="16"/>
  <c r="XC210" i="16"/>
  <c r="XC211" i="16"/>
  <c r="XC212" i="16"/>
  <c r="XC213" i="16"/>
  <c r="XC214" i="16"/>
  <c r="XC215" i="16"/>
  <c r="XC216" i="16"/>
  <c r="XC217" i="16"/>
  <c r="XC218" i="16"/>
  <c r="XC282" i="16"/>
  <c r="XC283" i="16"/>
  <c r="XC287" i="16"/>
  <c r="XC291" i="16"/>
  <c r="XC292" i="16"/>
  <c r="XC293" i="16"/>
  <c r="XC294" i="16"/>
  <c r="XC295" i="16"/>
  <c r="XC296" i="16"/>
  <c r="XC297" i="16"/>
  <c r="XC298" i="16"/>
  <c r="XC299" i="16"/>
  <c r="XC300" i="16"/>
  <c r="XC301" i="16"/>
  <c r="XC303" i="16"/>
  <c r="XC306" i="16"/>
  <c r="XC307" i="16"/>
  <c r="XC308" i="16"/>
  <c r="XC309" i="16"/>
  <c r="XC312" i="16"/>
  <c r="XC321" i="16"/>
  <c r="XC322" i="16"/>
  <c r="XC323" i="16"/>
  <c r="XC324" i="16"/>
  <c r="XC329" i="16"/>
  <c r="XC330" i="16"/>
  <c r="XC236" i="16"/>
  <c r="XC243" i="16"/>
  <c r="XC245" i="16"/>
  <c r="XC246" i="16"/>
  <c r="XC247" i="16"/>
  <c r="XC248" i="16"/>
  <c r="XC249" i="16"/>
  <c r="XC250" i="16"/>
  <c r="XC251" i="16"/>
  <c r="XC252" i="16"/>
  <c r="XC170" i="16"/>
  <c r="XC109" i="16"/>
  <c r="XC60" i="16"/>
  <c r="XC253" i="16"/>
  <c r="XC69" i="16"/>
  <c r="XC15" i="16"/>
  <c r="XC156" i="16"/>
  <c r="XC242" i="16"/>
  <c r="XC59" i="16"/>
  <c r="XC166" i="16"/>
  <c r="XC96" i="16"/>
  <c r="XC61" i="16"/>
  <c r="XC149" i="16"/>
  <c r="XC193" i="16"/>
  <c r="XC259" i="16"/>
  <c r="XC203" i="16"/>
  <c r="XC240" i="16"/>
  <c r="XC244" i="16"/>
  <c r="XC233" i="16"/>
  <c r="XC38" i="16"/>
  <c r="XC116" i="16"/>
  <c r="XC173" i="16"/>
  <c r="XC280" i="16"/>
  <c r="XC39" i="16"/>
  <c r="XC226" i="16"/>
  <c r="XC79" i="16"/>
  <c r="XC32" i="16"/>
  <c r="XC177" i="16"/>
  <c r="XC176" i="16"/>
  <c r="XC80" i="16"/>
  <c r="XC31" i="16"/>
  <c r="XC14" i="16"/>
  <c r="XC33" i="16"/>
  <c r="XC284" i="16"/>
  <c r="XC315" i="16"/>
  <c r="XC266" i="16"/>
  <c r="XC179" i="16"/>
  <c r="XC67" i="16"/>
  <c r="XC231" i="16"/>
  <c r="XC285" i="16"/>
  <c r="XC73" i="16"/>
  <c r="XC74" i="16"/>
  <c r="XC108" i="16"/>
  <c r="XC53" i="16"/>
  <c r="XC220" i="16"/>
  <c r="XC63" i="16"/>
  <c r="XC45" i="16"/>
  <c r="XC66" i="16"/>
  <c r="XC255" i="16"/>
  <c r="XC201" i="16"/>
  <c r="XC36" i="16"/>
  <c r="XC70" i="16"/>
  <c r="XC199" i="16"/>
  <c r="XC326" i="16"/>
  <c r="XC51" i="16"/>
  <c r="XC202" i="16"/>
  <c r="XC155" i="16"/>
  <c r="XC37" i="16"/>
  <c r="XC230" i="16"/>
  <c r="XC263" i="16"/>
  <c r="XC313" i="16"/>
  <c r="XC167" i="16"/>
  <c r="XC258" i="16"/>
  <c r="XC197" i="16"/>
  <c r="XC160" i="16"/>
  <c r="XC225" i="16"/>
  <c r="XC223" i="16"/>
  <c r="XC54" i="16"/>
  <c r="XC234" i="16"/>
  <c r="XC82" i="16"/>
  <c r="XC302" i="16"/>
  <c r="XC288" i="16"/>
  <c r="XC81" i="16"/>
  <c r="XC228" i="16"/>
  <c r="XC274" i="16"/>
  <c r="XC319" i="16"/>
  <c r="XC127" i="16"/>
  <c r="XC94" i="16"/>
  <c r="XC18" i="16"/>
  <c r="XC320" i="16"/>
  <c r="XC325" i="16"/>
  <c r="XC44" i="16"/>
  <c r="XC237" i="16"/>
  <c r="XC165" i="16"/>
  <c r="XC77" i="16"/>
  <c r="XC147" i="16"/>
  <c r="XC100" i="16"/>
  <c r="XC161" i="16"/>
  <c r="XC43" i="16"/>
  <c r="XC107" i="16"/>
  <c r="XC175" i="16"/>
  <c r="XC195" i="16"/>
  <c r="XC75" i="16"/>
  <c r="XC275" i="16"/>
  <c r="XC106" i="16"/>
  <c r="XC13" i="16"/>
  <c r="XC129" i="16"/>
  <c r="XC12" i="16"/>
  <c r="XC17" i="16"/>
  <c r="XC334" i="16"/>
  <c r="XC327" i="16"/>
  <c r="XC318" i="16"/>
  <c r="XC331" i="16"/>
  <c r="XC332" i="16"/>
  <c r="XC304" i="16"/>
  <c r="XC328" i="16"/>
  <c r="XC335" i="16"/>
  <c r="XC279" i="16"/>
  <c r="XC58" i="16"/>
  <c r="XC159" i="16"/>
  <c r="XC168" i="16"/>
  <c r="XC310" i="16"/>
  <c r="XC113" i="16"/>
  <c r="XC229" i="16"/>
  <c r="XC49" i="16"/>
  <c r="XC232" i="16"/>
  <c r="XC35" i="16"/>
  <c r="XC162" i="16"/>
  <c r="XC135" i="16"/>
  <c r="XC48" i="16"/>
  <c r="XC6" i="16"/>
  <c r="XC98" i="16"/>
  <c r="XC311" i="16"/>
  <c r="XC317" i="16"/>
  <c r="XC316" i="16"/>
  <c r="XC83" i="16"/>
  <c r="XC99" i="16"/>
  <c r="XC278" i="16"/>
  <c r="XC314" i="16"/>
  <c r="XC102" i="16"/>
  <c r="XC222" i="16"/>
  <c r="XC185" i="16"/>
  <c r="XC140" i="16"/>
  <c r="XC239" i="16"/>
  <c r="XC257" i="16"/>
  <c r="XC276" i="16"/>
  <c r="XC265" i="16"/>
  <c r="XC269" i="16"/>
  <c r="XC111" i="16"/>
  <c r="XC65" i="16"/>
  <c r="XC46" i="16"/>
  <c r="XC238" i="16"/>
  <c r="XC219" i="16"/>
  <c r="XC114" i="16"/>
  <c r="XC268" i="16"/>
  <c r="XC163" i="16"/>
  <c r="XC154" i="16"/>
  <c r="XC78" i="16"/>
  <c r="XC270" i="16"/>
  <c r="XC290" i="16"/>
  <c r="XC264" i="16"/>
  <c r="XC286" i="16"/>
  <c r="XC289" i="16"/>
  <c r="XC72" i="16"/>
  <c r="XC158" i="16"/>
  <c r="XC101" i="16"/>
  <c r="XC241" i="16"/>
  <c r="XC267" i="16"/>
  <c r="XC126" i="16"/>
  <c r="XC169" i="16"/>
  <c r="XC164" i="16"/>
  <c r="XC47" i="16"/>
  <c r="XC103" i="16"/>
  <c r="XC64" i="16"/>
  <c r="XC118" i="16"/>
  <c r="XC115" i="16"/>
  <c r="XC50" i="16"/>
  <c r="XC272" i="16"/>
  <c r="XC16" i="16"/>
  <c r="XC260" i="16"/>
  <c r="XC180" i="16"/>
  <c r="XC104" i="16"/>
  <c r="XC110" i="16"/>
  <c r="XC128" i="16"/>
  <c r="XC132" i="16"/>
  <c r="XC157" i="16"/>
  <c r="XC56" i="16"/>
  <c r="XC333" i="16"/>
  <c r="XC178" i="16"/>
  <c r="XC76" i="16"/>
  <c r="XC9" i="16"/>
  <c r="XC305" i="16"/>
  <c r="XC97" i="16"/>
  <c r="XC281" i="16"/>
  <c r="XC261" i="16"/>
  <c r="XC136" i="16"/>
  <c r="XC57" i="16"/>
  <c r="XC41" i="16"/>
  <c r="XC221" i="16"/>
  <c r="XC130" i="16"/>
  <c r="XC254" i="16"/>
  <c r="XC34" i="16"/>
  <c r="XC171" i="16"/>
  <c r="XC196" i="16"/>
  <c r="XC40" i="16"/>
  <c r="XC153" i="16"/>
  <c r="XC273" i="16"/>
  <c r="XC105" i="16"/>
  <c r="XC271" i="16"/>
  <c r="XC198" i="16"/>
  <c r="XC68" i="16"/>
  <c r="XC117" i="16"/>
  <c r="XC42" i="16"/>
  <c r="XC172" i="16"/>
  <c r="XC200" i="16"/>
  <c r="XC7" i="16"/>
  <c r="XC235" i="16"/>
  <c r="XC256" i="16"/>
  <c r="XC52" i="16"/>
  <c r="XC71" i="16"/>
  <c r="XC55" i="16"/>
  <c r="XC262" i="16"/>
  <c r="XC224" i="16"/>
  <c r="XC95" i="16"/>
  <c r="XC112" i="16"/>
  <c r="XC62" i="16"/>
  <c r="XC227" i="16"/>
  <c r="XC277" i="16"/>
  <c r="XD8" i="16"/>
  <c r="XD10" i="16"/>
  <c r="XD11" i="16"/>
  <c r="XD19" i="16"/>
  <c r="XD20" i="16"/>
  <c r="XD21" i="16"/>
  <c r="XD22" i="16"/>
  <c r="XD23" i="16"/>
  <c r="XD24" i="16"/>
  <c r="XD25" i="16"/>
  <c r="XD26" i="16"/>
  <c r="XD27" i="16"/>
  <c r="XD28" i="16"/>
  <c r="XD29" i="16"/>
  <c r="XD30" i="16"/>
  <c r="XD84" i="16"/>
  <c r="XD85" i="16"/>
  <c r="XD86" i="16"/>
  <c r="XD87" i="16"/>
  <c r="XD88" i="16"/>
  <c r="XD89" i="16"/>
  <c r="XD90" i="16"/>
  <c r="XD91" i="16"/>
  <c r="XD92" i="16"/>
  <c r="XD93" i="16"/>
  <c r="XD119" i="16"/>
  <c r="XD120" i="16"/>
  <c r="XD121" i="16"/>
  <c r="XD122" i="16"/>
  <c r="XD123" i="16"/>
  <c r="XD124" i="16"/>
  <c r="XD125" i="16"/>
  <c r="XD131" i="16"/>
  <c r="XD133" i="16"/>
  <c r="XD134" i="16"/>
  <c r="XD137" i="16"/>
  <c r="XD138" i="16"/>
  <c r="XD139" i="16"/>
  <c r="XD141" i="16"/>
  <c r="XD142" i="16"/>
  <c r="XD143" i="16"/>
  <c r="XD144" i="16"/>
  <c r="XD145" i="16"/>
  <c r="XD146" i="16"/>
  <c r="XD148" i="16"/>
  <c r="XD150" i="16"/>
  <c r="XD151" i="16"/>
  <c r="XD152" i="16"/>
  <c r="XD174" i="16"/>
  <c r="XD181" i="16"/>
  <c r="XD182" i="16"/>
  <c r="XD183" i="16"/>
  <c r="XD184" i="16"/>
  <c r="XD186" i="16"/>
  <c r="XD187" i="16"/>
  <c r="XD188" i="16"/>
  <c r="XD189" i="16"/>
  <c r="XD190" i="16"/>
  <c r="XD191" i="16"/>
  <c r="XD192" i="16"/>
  <c r="XD194" i="16"/>
  <c r="XD204" i="16"/>
  <c r="XD205" i="16"/>
  <c r="XD206" i="16"/>
  <c r="XD207" i="16"/>
  <c r="XD208" i="16"/>
  <c r="XD209" i="16"/>
  <c r="XD210" i="16"/>
  <c r="XD211" i="16"/>
  <c r="XD212" i="16"/>
  <c r="XD213" i="16"/>
  <c r="XD214" i="16"/>
  <c r="XD215" i="16"/>
  <c r="XD216" i="16"/>
  <c r="XD217" i="16"/>
  <c r="XD218" i="16"/>
  <c r="XD282" i="16"/>
  <c r="XD283" i="16"/>
  <c r="XD287" i="16"/>
  <c r="XD291" i="16"/>
  <c r="XD292" i="16"/>
  <c r="XD293" i="16"/>
  <c r="XD294" i="16"/>
  <c r="XD295" i="16"/>
  <c r="XD296" i="16"/>
  <c r="XD297" i="16"/>
  <c r="XD298" i="16"/>
  <c r="XD299" i="16"/>
  <c r="XD300" i="16"/>
  <c r="XD301" i="16"/>
  <c r="XD303" i="16"/>
  <c r="XD306" i="16"/>
  <c r="XD307" i="16"/>
  <c r="XD308" i="16"/>
  <c r="XD309" i="16"/>
  <c r="XD312" i="16"/>
  <c r="XD321" i="16"/>
  <c r="XD322" i="16"/>
  <c r="XD323" i="16"/>
  <c r="XD324" i="16"/>
  <c r="XD329" i="16"/>
  <c r="XD330" i="16"/>
  <c r="XD236" i="16"/>
  <c r="XD243" i="16"/>
  <c r="XD245" i="16"/>
  <c r="XD246" i="16"/>
  <c r="XD247" i="16"/>
  <c r="XD248" i="16"/>
  <c r="XD249" i="16"/>
  <c r="XD250" i="16"/>
  <c r="XD251" i="16"/>
  <c r="XD252" i="16"/>
  <c r="XD170" i="16"/>
  <c r="XD109" i="16"/>
  <c r="XD60" i="16"/>
  <c r="XD253" i="16"/>
  <c r="XD69" i="16"/>
  <c r="XD15" i="16"/>
  <c r="XD156" i="16"/>
  <c r="XD242" i="16"/>
  <c r="XD59" i="16"/>
  <c r="XD166" i="16"/>
  <c r="XD96" i="16"/>
  <c r="XD61" i="16"/>
  <c r="XD149" i="16"/>
  <c r="XD193" i="16"/>
  <c r="XD259" i="16"/>
  <c r="XD203" i="16"/>
  <c r="XD240" i="16"/>
  <c r="XD244" i="16"/>
  <c r="XD233" i="16"/>
  <c r="XD38" i="16"/>
  <c r="XD116" i="16"/>
  <c r="XD173" i="16"/>
  <c r="XD280" i="16"/>
  <c r="XD39" i="16"/>
  <c r="XD226" i="16"/>
  <c r="XD79" i="16"/>
  <c r="XD32" i="16"/>
  <c r="XD177" i="16"/>
  <c r="XD176" i="16"/>
  <c r="XD80" i="16"/>
  <c r="XD31" i="16"/>
  <c r="XD14" i="16"/>
  <c r="XD33" i="16"/>
  <c r="XD284" i="16"/>
  <c r="XD315" i="16"/>
  <c r="XD266" i="16"/>
  <c r="XD179" i="16"/>
  <c r="XD67" i="16"/>
  <c r="XD231" i="16"/>
  <c r="XD285" i="16"/>
  <c r="XD73" i="16"/>
  <c r="XD74" i="16"/>
  <c r="XD108" i="16"/>
  <c r="XD53" i="16"/>
  <c r="XD220" i="16"/>
  <c r="XD63" i="16"/>
  <c r="XD45" i="16"/>
  <c r="XD66" i="16"/>
  <c r="XD255" i="16"/>
  <c r="XD201" i="16"/>
  <c r="XD36" i="16"/>
  <c r="XD70" i="16"/>
  <c r="XD199" i="16"/>
  <c r="XD326" i="16"/>
  <c r="XD51" i="16"/>
  <c r="XD202" i="16"/>
  <c r="XD155" i="16"/>
  <c r="XD37" i="16"/>
  <c r="XD230" i="16"/>
  <c r="XD263" i="16"/>
  <c r="XD313" i="16"/>
  <c r="XD167" i="16"/>
  <c r="XD258" i="16"/>
  <c r="XD197" i="16"/>
  <c r="XD160" i="16"/>
  <c r="XD225" i="16"/>
  <c r="XD223" i="16"/>
  <c r="XD54" i="16"/>
  <c r="XD234" i="16"/>
  <c r="XD82" i="16"/>
  <c r="XD302" i="16"/>
  <c r="XD288" i="16"/>
  <c r="XD81" i="16"/>
  <c r="XD228" i="16"/>
  <c r="XD274" i="16"/>
  <c r="XD319" i="16"/>
  <c r="XD127" i="16"/>
  <c r="XD94" i="16"/>
  <c r="XD18" i="16"/>
  <c r="XD320" i="16"/>
  <c r="XD325" i="16"/>
  <c r="XD44" i="16"/>
  <c r="XD237" i="16"/>
  <c r="XD165" i="16"/>
  <c r="XD77" i="16"/>
  <c r="XD147" i="16"/>
  <c r="XD100" i="16"/>
  <c r="XD161" i="16"/>
  <c r="XD43" i="16"/>
  <c r="XD107" i="16"/>
  <c r="XD175" i="16"/>
  <c r="XD195" i="16"/>
  <c r="XD75" i="16"/>
  <c r="XD275" i="16"/>
  <c r="XD106" i="16"/>
  <c r="XD13" i="16"/>
  <c r="XD129" i="16"/>
  <c r="XD12" i="16"/>
  <c r="XD17" i="16"/>
  <c r="XD334" i="16"/>
  <c r="XD327" i="16"/>
  <c r="XD318" i="16"/>
  <c r="XD331" i="16"/>
  <c r="XD332" i="16"/>
  <c r="XD304" i="16"/>
  <c r="XD328" i="16"/>
  <c r="XD335" i="16"/>
  <c r="XD279" i="16"/>
  <c r="XD58" i="16"/>
  <c r="XD159" i="16"/>
  <c r="XD168" i="16"/>
  <c r="XD310" i="16"/>
  <c r="XD113" i="16"/>
  <c r="XD229" i="16"/>
  <c r="XD49" i="16"/>
  <c r="XD232" i="16"/>
  <c r="XD35" i="16"/>
  <c r="XD162" i="16"/>
  <c r="XD135" i="16"/>
  <c r="XD48" i="16"/>
  <c r="XD6" i="16"/>
  <c r="XD98" i="16"/>
  <c r="XD311" i="16"/>
  <c r="XD317" i="16"/>
  <c r="XD316" i="16"/>
  <c r="XD83" i="16"/>
  <c r="XD99" i="16"/>
  <c r="XD278" i="16"/>
  <c r="XD314" i="16"/>
  <c r="XD102" i="16"/>
  <c r="XD222" i="16"/>
  <c r="XD185" i="16"/>
  <c r="XD140" i="16"/>
  <c r="XD239" i="16"/>
  <c r="XD257" i="16"/>
  <c r="XD276" i="16"/>
  <c r="XD265" i="16"/>
  <c r="XD269" i="16"/>
  <c r="XD111" i="16"/>
  <c r="XD65" i="16"/>
  <c r="XD46" i="16"/>
  <c r="XD238" i="16"/>
  <c r="XD219" i="16"/>
  <c r="XD114" i="16"/>
  <c r="XD268" i="16"/>
  <c r="XD163" i="16"/>
  <c r="XD154" i="16"/>
  <c r="XD78" i="16"/>
  <c r="XD270" i="16"/>
  <c r="XD290" i="16"/>
  <c r="XD264" i="16"/>
  <c r="XD286" i="16"/>
  <c r="XD289" i="16"/>
  <c r="XD72" i="16"/>
  <c r="XD158" i="16"/>
  <c r="XD101" i="16"/>
  <c r="XD241" i="16"/>
  <c r="XD267" i="16"/>
  <c r="XD126" i="16"/>
  <c r="XD169" i="16"/>
  <c r="XD164" i="16"/>
  <c r="XD47" i="16"/>
  <c r="XD103" i="16"/>
  <c r="XD64" i="16"/>
  <c r="XD118" i="16"/>
  <c r="XD115" i="16"/>
  <c r="XD50" i="16"/>
  <c r="XD272" i="16"/>
  <c r="XD16" i="16"/>
  <c r="XD260" i="16"/>
  <c r="XD180" i="16"/>
  <c r="XD104" i="16"/>
  <c r="XD110" i="16"/>
  <c r="XD128" i="16"/>
  <c r="XD132" i="16"/>
  <c r="XD157" i="16"/>
  <c r="XD56" i="16"/>
  <c r="XD333" i="16"/>
  <c r="XD178" i="16"/>
  <c r="XD76" i="16"/>
  <c r="XD9" i="16"/>
  <c r="XD305" i="16"/>
  <c r="XD97" i="16"/>
  <c r="XD281" i="16"/>
  <c r="XD261" i="16"/>
  <c r="XD136" i="16"/>
  <c r="XD57" i="16"/>
  <c r="XD41" i="16"/>
  <c r="XD221" i="16"/>
  <c r="XD130" i="16"/>
  <c r="XD254" i="16"/>
  <c r="XD34" i="16"/>
  <c r="XD171" i="16"/>
  <c r="XD196" i="16"/>
  <c r="XD40" i="16"/>
  <c r="XD153" i="16"/>
  <c r="XD273" i="16"/>
  <c r="XD105" i="16"/>
  <c r="XD271" i="16"/>
  <c r="XD198" i="16"/>
  <c r="XD68" i="16"/>
  <c r="XD117" i="16"/>
  <c r="XD42" i="16"/>
  <c r="XD172" i="16"/>
  <c r="XD200" i="16"/>
  <c r="XD7" i="16"/>
  <c r="XD235" i="16"/>
  <c r="XD256" i="16"/>
  <c r="XD52" i="16"/>
  <c r="XD71" i="16"/>
  <c r="XD55" i="16"/>
  <c r="XD262" i="16"/>
  <c r="XD224" i="16"/>
  <c r="XD95" i="16"/>
  <c r="XD112" i="16"/>
  <c r="XD62" i="16"/>
  <c r="XD227" i="16"/>
  <c r="XD277" i="16"/>
  <c r="XE8" i="16"/>
  <c r="XE10" i="16"/>
  <c r="XE11" i="16"/>
  <c r="XE19" i="16"/>
  <c r="XE20" i="16"/>
  <c r="XE21" i="16"/>
  <c r="XE22" i="16"/>
  <c r="XE23" i="16"/>
  <c r="XE24" i="16"/>
  <c r="XE25" i="16"/>
  <c r="XE26" i="16"/>
  <c r="XE27" i="16"/>
  <c r="XE28" i="16"/>
  <c r="XE29" i="16"/>
  <c r="XE30" i="16"/>
  <c r="XE84" i="16"/>
  <c r="XE85" i="16"/>
  <c r="XE86" i="16"/>
  <c r="XE87" i="16"/>
  <c r="XE88" i="16"/>
  <c r="XE89" i="16"/>
  <c r="XE90" i="16"/>
  <c r="XE91" i="16"/>
  <c r="XE92" i="16"/>
  <c r="XE93" i="16"/>
  <c r="XE119" i="16"/>
  <c r="XE120" i="16"/>
  <c r="XE121" i="16"/>
  <c r="XE122" i="16"/>
  <c r="XE123" i="16"/>
  <c r="XE124" i="16"/>
  <c r="XE125" i="16"/>
  <c r="XE131" i="16"/>
  <c r="XE133" i="16"/>
  <c r="XE134" i="16"/>
  <c r="XE137" i="16"/>
  <c r="XE138" i="16"/>
  <c r="XE139" i="16"/>
  <c r="XE141" i="16"/>
  <c r="XE142" i="16"/>
  <c r="XE143" i="16"/>
  <c r="XE144" i="16"/>
  <c r="XE145" i="16"/>
  <c r="XE146" i="16"/>
  <c r="XE148" i="16"/>
  <c r="XE150" i="16"/>
  <c r="XE151" i="16"/>
  <c r="XE152" i="16"/>
  <c r="XE174" i="16"/>
  <c r="XE181" i="16"/>
  <c r="XE182" i="16"/>
  <c r="XE183" i="16"/>
  <c r="XE184" i="16"/>
  <c r="XE186" i="16"/>
  <c r="XE187" i="16"/>
  <c r="XE188" i="16"/>
  <c r="XE189" i="16"/>
  <c r="XE190" i="16"/>
  <c r="XE191" i="16"/>
  <c r="XE192" i="16"/>
  <c r="XE194" i="16"/>
  <c r="XE204" i="16"/>
  <c r="XE205" i="16"/>
  <c r="XE206" i="16"/>
  <c r="XE207" i="16"/>
  <c r="XE208" i="16"/>
  <c r="XE209" i="16"/>
  <c r="XE210" i="16"/>
  <c r="XE211" i="16"/>
  <c r="XE212" i="16"/>
  <c r="XE213" i="16"/>
  <c r="XE214" i="16"/>
  <c r="XE215" i="16"/>
  <c r="XE216" i="16"/>
  <c r="XE217" i="16"/>
  <c r="XE218" i="16"/>
  <c r="XE282" i="16"/>
  <c r="XE283" i="16"/>
  <c r="XE287" i="16"/>
  <c r="XE291" i="16"/>
  <c r="XE292" i="16"/>
  <c r="XE293" i="16"/>
  <c r="XE294" i="16"/>
  <c r="XE295" i="16"/>
  <c r="XE296" i="16"/>
  <c r="XE297" i="16"/>
  <c r="XE298" i="16"/>
  <c r="XE299" i="16"/>
  <c r="XE300" i="16"/>
  <c r="XE301" i="16"/>
  <c r="XE303" i="16"/>
  <c r="XE306" i="16"/>
  <c r="XE307" i="16"/>
  <c r="XE308" i="16"/>
  <c r="XE309" i="16"/>
  <c r="XE312" i="16"/>
  <c r="XE321" i="16"/>
  <c r="XE322" i="16"/>
  <c r="XE323" i="16"/>
  <c r="XE324" i="16"/>
  <c r="XE329" i="16"/>
  <c r="XE330" i="16"/>
  <c r="XE236" i="16"/>
  <c r="XE243" i="16"/>
  <c r="XE245" i="16"/>
  <c r="XE246" i="16"/>
  <c r="XE247" i="16"/>
  <c r="XE248" i="16"/>
  <c r="XE249" i="16"/>
  <c r="XE250" i="16"/>
  <c r="XE251" i="16"/>
  <c r="XE252" i="16"/>
  <c r="XE170" i="16"/>
  <c r="XE109" i="16"/>
  <c r="XE60" i="16"/>
  <c r="XE253" i="16"/>
  <c r="XE69" i="16"/>
  <c r="XE15" i="16"/>
  <c r="XE156" i="16"/>
  <c r="XE242" i="16"/>
  <c r="XE59" i="16"/>
  <c r="XE166" i="16"/>
  <c r="XE96" i="16"/>
  <c r="XE61" i="16"/>
  <c r="XE149" i="16"/>
  <c r="XE193" i="16"/>
  <c r="XE259" i="16"/>
  <c r="XE203" i="16"/>
  <c r="XE240" i="16"/>
  <c r="XE244" i="16"/>
  <c r="XE233" i="16"/>
  <c r="XE38" i="16"/>
  <c r="XE116" i="16"/>
  <c r="XE173" i="16"/>
  <c r="XE280" i="16"/>
  <c r="XE39" i="16"/>
  <c r="XE226" i="16"/>
  <c r="XE79" i="16"/>
  <c r="XE32" i="16"/>
  <c r="XE177" i="16"/>
  <c r="XE176" i="16"/>
  <c r="XE80" i="16"/>
  <c r="XE31" i="16"/>
  <c r="XE14" i="16"/>
  <c r="XE33" i="16"/>
  <c r="XE284" i="16"/>
  <c r="XE315" i="16"/>
  <c r="XE266" i="16"/>
  <c r="XE179" i="16"/>
  <c r="XE67" i="16"/>
  <c r="XE231" i="16"/>
  <c r="XE285" i="16"/>
  <c r="XE73" i="16"/>
  <c r="XE74" i="16"/>
  <c r="XE108" i="16"/>
  <c r="XE53" i="16"/>
  <c r="XE220" i="16"/>
  <c r="XE63" i="16"/>
  <c r="XE45" i="16"/>
  <c r="XE66" i="16"/>
  <c r="XE255" i="16"/>
  <c r="XE201" i="16"/>
  <c r="XE36" i="16"/>
  <c r="XE70" i="16"/>
  <c r="XE199" i="16"/>
  <c r="XE326" i="16"/>
  <c r="XE51" i="16"/>
  <c r="XE202" i="16"/>
  <c r="XE155" i="16"/>
  <c r="XE37" i="16"/>
  <c r="XE230" i="16"/>
  <c r="XE263" i="16"/>
  <c r="XE313" i="16"/>
  <c r="XE167" i="16"/>
  <c r="XE258" i="16"/>
  <c r="XE197" i="16"/>
  <c r="XE160" i="16"/>
  <c r="XE225" i="16"/>
  <c r="XE223" i="16"/>
  <c r="XE54" i="16"/>
  <c r="XE234" i="16"/>
  <c r="XE82" i="16"/>
  <c r="XE302" i="16"/>
  <c r="XE288" i="16"/>
  <c r="XE81" i="16"/>
  <c r="XE228" i="16"/>
  <c r="XE274" i="16"/>
  <c r="XE319" i="16"/>
  <c r="XE127" i="16"/>
  <c r="XE94" i="16"/>
  <c r="XE18" i="16"/>
  <c r="XE320" i="16"/>
  <c r="XE325" i="16"/>
  <c r="XE44" i="16"/>
  <c r="XE237" i="16"/>
  <c r="XE165" i="16"/>
  <c r="XE77" i="16"/>
  <c r="XE147" i="16"/>
  <c r="XE100" i="16"/>
  <c r="XE161" i="16"/>
  <c r="XE43" i="16"/>
  <c r="XE107" i="16"/>
  <c r="XE175" i="16"/>
  <c r="XE195" i="16"/>
  <c r="XE75" i="16"/>
  <c r="XE275" i="16"/>
  <c r="XE106" i="16"/>
  <c r="XE13" i="16"/>
  <c r="XE129" i="16"/>
  <c r="XE12" i="16"/>
  <c r="XE17" i="16"/>
  <c r="XE334" i="16"/>
  <c r="XE327" i="16"/>
  <c r="XE318" i="16"/>
  <c r="XE331" i="16"/>
  <c r="XE332" i="16"/>
  <c r="XE304" i="16"/>
  <c r="XE328" i="16"/>
  <c r="XE335" i="16"/>
  <c r="XE279" i="16"/>
  <c r="XE58" i="16"/>
  <c r="XE159" i="16"/>
  <c r="XE168" i="16"/>
  <c r="XE310" i="16"/>
  <c r="XE113" i="16"/>
  <c r="XE229" i="16"/>
  <c r="XE49" i="16"/>
  <c r="XE232" i="16"/>
  <c r="XE35" i="16"/>
  <c r="XE162" i="16"/>
  <c r="XE135" i="16"/>
  <c r="XE48" i="16"/>
  <c r="XE6" i="16"/>
  <c r="XE98" i="16"/>
  <c r="XE311" i="16"/>
  <c r="XE317" i="16"/>
  <c r="XE316" i="16"/>
  <c r="XE83" i="16"/>
  <c r="XE99" i="16"/>
  <c r="XE278" i="16"/>
  <c r="XE314" i="16"/>
  <c r="XE102" i="16"/>
  <c r="XE222" i="16"/>
  <c r="XE185" i="16"/>
  <c r="XE140" i="16"/>
  <c r="XE239" i="16"/>
  <c r="XE257" i="16"/>
  <c r="XE276" i="16"/>
  <c r="XE265" i="16"/>
  <c r="XE269" i="16"/>
  <c r="XE111" i="16"/>
  <c r="XE65" i="16"/>
  <c r="XE46" i="16"/>
  <c r="XE238" i="16"/>
  <c r="XE219" i="16"/>
  <c r="XE114" i="16"/>
  <c r="XE268" i="16"/>
  <c r="XE163" i="16"/>
  <c r="XE154" i="16"/>
  <c r="XE78" i="16"/>
  <c r="XE270" i="16"/>
  <c r="XE290" i="16"/>
  <c r="XE264" i="16"/>
  <c r="XE286" i="16"/>
  <c r="XE289" i="16"/>
  <c r="XE72" i="16"/>
  <c r="XE158" i="16"/>
  <c r="XE101" i="16"/>
  <c r="XE241" i="16"/>
  <c r="XE267" i="16"/>
  <c r="XE126" i="16"/>
  <c r="XE169" i="16"/>
  <c r="XE164" i="16"/>
  <c r="XE47" i="16"/>
  <c r="XE103" i="16"/>
  <c r="XE64" i="16"/>
  <c r="XE118" i="16"/>
  <c r="XE115" i="16"/>
  <c r="XE50" i="16"/>
  <c r="XE272" i="16"/>
  <c r="XE16" i="16"/>
  <c r="XE260" i="16"/>
  <c r="XE180" i="16"/>
  <c r="XE104" i="16"/>
  <c r="XE110" i="16"/>
  <c r="XE128" i="16"/>
  <c r="XE132" i="16"/>
  <c r="XE157" i="16"/>
  <c r="XE56" i="16"/>
  <c r="XE333" i="16"/>
  <c r="XE178" i="16"/>
  <c r="XE76" i="16"/>
  <c r="XE9" i="16"/>
  <c r="XE305" i="16"/>
  <c r="XE97" i="16"/>
  <c r="XE281" i="16"/>
  <c r="XE261" i="16"/>
  <c r="XE136" i="16"/>
  <c r="XE57" i="16"/>
  <c r="XE41" i="16"/>
  <c r="XE221" i="16"/>
  <c r="XE130" i="16"/>
  <c r="XE254" i="16"/>
  <c r="XE34" i="16"/>
  <c r="XE171" i="16"/>
  <c r="XE196" i="16"/>
  <c r="XE40" i="16"/>
  <c r="XE153" i="16"/>
  <c r="XE273" i="16"/>
  <c r="XE105" i="16"/>
  <c r="XE271" i="16"/>
  <c r="XE198" i="16"/>
  <c r="XE68" i="16"/>
  <c r="XE117" i="16"/>
  <c r="XE42" i="16"/>
  <c r="XE172" i="16"/>
  <c r="XE200" i="16"/>
  <c r="XE7" i="16"/>
  <c r="XE235" i="16"/>
  <c r="XE256" i="16"/>
  <c r="XE52" i="16"/>
  <c r="XE71" i="16"/>
  <c r="XE55" i="16"/>
  <c r="XE262" i="16"/>
  <c r="XE224" i="16"/>
  <c r="XE95" i="16"/>
  <c r="XE112" i="16"/>
  <c r="XE62" i="16"/>
  <c r="XE227" i="16"/>
  <c r="XE277" i="16"/>
  <c r="XF8" i="16"/>
  <c r="XF10" i="16"/>
  <c r="XF11" i="16"/>
  <c r="XF19" i="16"/>
  <c r="XF20" i="16"/>
  <c r="XF21" i="16"/>
  <c r="XF22" i="16"/>
  <c r="XF23" i="16"/>
  <c r="XF24" i="16"/>
  <c r="XF25" i="16"/>
  <c r="XF26" i="16"/>
  <c r="XF27" i="16"/>
  <c r="XF28" i="16"/>
  <c r="XF29" i="16"/>
  <c r="XF30" i="16"/>
  <c r="XF84" i="16"/>
  <c r="XF85" i="16"/>
  <c r="XF86" i="16"/>
  <c r="XF87" i="16"/>
  <c r="XF88" i="16"/>
  <c r="XF89" i="16"/>
  <c r="XF90" i="16"/>
  <c r="XF91" i="16"/>
  <c r="XF92" i="16"/>
  <c r="XF93" i="16"/>
  <c r="XF119" i="16"/>
  <c r="XF120" i="16"/>
  <c r="XF121" i="16"/>
  <c r="XF122" i="16"/>
  <c r="XF123" i="16"/>
  <c r="XF124" i="16"/>
  <c r="XF125" i="16"/>
  <c r="XF131" i="16"/>
  <c r="XF133" i="16"/>
  <c r="XF134" i="16"/>
  <c r="XF137" i="16"/>
  <c r="XF138" i="16"/>
  <c r="XF139" i="16"/>
  <c r="XF141" i="16"/>
  <c r="XF142" i="16"/>
  <c r="XF143" i="16"/>
  <c r="XF144" i="16"/>
  <c r="XF145" i="16"/>
  <c r="XF146" i="16"/>
  <c r="XF148" i="16"/>
  <c r="XF150" i="16"/>
  <c r="XF151" i="16"/>
  <c r="XF152" i="16"/>
  <c r="XF174" i="16"/>
  <c r="XF181" i="16"/>
  <c r="XF182" i="16"/>
  <c r="XF183" i="16"/>
  <c r="XF184" i="16"/>
  <c r="XF186" i="16"/>
  <c r="XF187" i="16"/>
  <c r="XF188" i="16"/>
  <c r="XF189" i="16"/>
  <c r="XF190" i="16"/>
  <c r="XF191" i="16"/>
  <c r="XF192" i="16"/>
  <c r="XF194" i="16"/>
  <c r="XF204" i="16"/>
  <c r="XF205" i="16"/>
  <c r="XF206" i="16"/>
  <c r="XF207" i="16"/>
  <c r="XF208" i="16"/>
  <c r="XF209" i="16"/>
  <c r="XF210" i="16"/>
  <c r="XF211" i="16"/>
  <c r="XF212" i="16"/>
  <c r="XF213" i="16"/>
  <c r="XF214" i="16"/>
  <c r="XF215" i="16"/>
  <c r="XF216" i="16"/>
  <c r="XF217" i="16"/>
  <c r="XF218" i="16"/>
  <c r="XF282" i="16"/>
  <c r="XF283" i="16"/>
  <c r="XF287" i="16"/>
  <c r="XF291" i="16"/>
  <c r="XF292" i="16"/>
  <c r="XF293" i="16"/>
  <c r="XF294" i="16"/>
  <c r="XF295" i="16"/>
  <c r="XF296" i="16"/>
  <c r="XF297" i="16"/>
  <c r="XF298" i="16"/>
  <c r="XF299" i="16"/>
  <c r="XF300" i="16"/>
  <c r="XF301" i="16"/>
  <c r="XF303" i="16"/>
  <c r="XF306" i="16"/>
  <c r="XF307" i="16"/>
  <c r="XF308" i="16"/>
  <c r="XF309" i="16"/>
  <c r="XF312" i="16"/>
  <c r="XF321" i="16"/>
  <c r="XF322" i="16"/>
  <c r="XF323" i="16"/>
  <c r="XF324" i="16"/>
  <c r="XF329" i="16"/>
  <c r="XF330" i="16"/>
  <c r="XF236" i="16"/>
  <c r="XF243" i="16"/>
  <c r="XF245" i="16"/>
  <c r="XF246" i="16"/>
  <c r="XF247" i="16"/>
  <c r="XF248" i="16"/>
  <c r="XF249" i="16"/>
  <c r="XF250" i="16"/>
  <c r="XF251" i="16"/>
  <c r="XF252" i="16"/>
  <c r="XF170" i="16"/>
  <c r="XF109" i="16"/>
  <c r="XF60" i="16"/>
  <c r="XF253" i="16"/>
  <c r="XF69" i="16"/>
  <c r="XF15" i="16"/>
  <c r="XF156" i="16"/>
  <c r="XF242" i="16"/>
  <c r="XF59" i="16"/>
  <c r="XF166" i="16"/>
  <c r="XF96" i="16"/>
  <c r="XF61" i="16"/>
  <c r="XF149" i="16"/>
  <c r="XF193" i="16"/>
  <c r="XF259" i="16"/>
  <c r="XF203" i="16"/>
  <c r="XF240" i="16"/>
  <c r="XF244" i="16"/>
  <c r="XF233" i="16"/>
  <c r="XF38" i="16"/>
  <c r="XF116" i="16"/>
  <c r="XF173" i="16"/>
  <c r="XF280" i="16"/>
  <c r="XF39" i="16"/>
  <c r="XF226" i="16"/>
  <c r="XF79" i="16"/>
  <c r="XF32" i="16"/>
  <c r="XF177" i="16"/>
  <c r="XF176" i="16"/>
  <c r="XF80" i="16"/>
  <c r="XF31" i="16"/>
  <c r="XF14" i="16"/>
  <c r="XF33" i="16"/>
  <c r="XF284" i="16"/>
  <c r="XF315" i="16"/>
  <c r="XF266" i="16"/>
  <c r="XF179" i="16"/>
  <c r="XF67" i="16"/>
  <c r="XF231" i="16"/>
  <c r="XF285" i="16"/>
  <c r="XF73" i="16"/>
  <c r="XF74" i="16"/>
  <c r="XF108" i="16"/>
  <c r="XF53" i="16"/>
  <c r="XF220" i="16"/>
  <c r="XF63" i="16"/>
  <c r="XF45" i="16"/>
  <c r="XF66" i="16"/>
  <c r="XF255" i="16"/>
  <c r="XF201" i="16"/>
  <c r="XF36" i="16"/>
  <c r="XF70" i="16"/>
  <c r="XF199" i="16"/>
  <c r="XF326" i="16"/>
  <c r="XF51" i="16"/>
  <c r="XF202" i="16"/>
  <c r="XF155" i="16"/>
  <c r="XF37" i="16"/>
  <c r="XF230" i="16"/>
  <c r="XF263" i="16"/>
  <c r="XF313" i="16"/>
  <c r="XF167" i="16"/>
  <c r="XF258" i="16"/>
  <c r="XF197" i="16"/>
  <c r="XF160" i="16"/>
  <c r="XF225" i="16"/>
  <c r="XF223" i="16"/>
  <c r="XF54" i="16"/>
  <c r="XF234" i="16"/>
  <c r="XF82" i="16"/>
  <c r="XF302" i="16"/>
  <c r="XF288" i="16"/>
  <c r="XF81" i="16"/>
  <c r="XF228" i="16"/>
  <c r="XF274" i="16"/>
  <c r="XF319" i="16"/>
  <c r="XF127" i="16"/>
  <c r="XF94" i="16"/>
  <c r="XF18" i="16"/>
  <c r="XF320" i="16"/>
  <c r="XF325" i="16"/>
  <c r="XF44" i="16"/>
  <c r="XF237" i="16"/>
  <c r="XF165" i="16"/>
  <c r="XF77" i="16"/>
  <c r="XF147" i="16"/>
  <c r="XF100" i="16"/>
  <c r="XF161" i="16"/>
  <c r="XF43" i="16"/>
  <c r="XF107" i="16"/>
  <c r="XF175" i="16"/>
  <c r="XF195" i="16"/>
  <c r="XF75" i="16"/>
  <c r="XF275" i="16"/>
  <c r="XF106" i="16"/>
  <c r="XF13" i="16"/>
  <c r="XF129" i="16"/>
  <c r="XF12" i="16"/>
  <c r="XF17" i="16"/>
  <c r="XF334" i="16"/>
  <c r="XF327" i="16"/>
  <c r="XF318" i="16"/>
  <c r="XF331" i="16"/>
  <c r="XF332" i="16"/>
  <c r="XF304" i="16"/>
  <c r="XF328" i="16"/>
  <c r="XF335" i="16"/>
  <c r="XF279" i="16"/>
  <c r="XF58" i="16"/>
  <c r="XF159" i="16"/>
  <c r="XF168" i="16"/>
  <c r="XF310" i="16"/>
  <c r="XF113" i="16"/>
  <c r="XF229" i="16"/>
  <c r="XF49" i="16"/>
  <c r="XF232" i="16"/>
  <c r="XF35" i="16"/>
  <c r="XF162" i="16"/>
  <c r="XF135" i="16"/>
  <c r="XF48" i="16"/>
  <c r="XF6" i="16"/>
  <c r="XF98" i="16"/>
  <c r="XF311" i="16"/>
  <c r="XF317" i="16"/>
  <c r="XF316" i="16"/>
  <c r="XF83" i="16"/>
  <c r="XF99" i="16"/>
  <c r="XF278" i="16"/>
  <c r="XF314" i="16"/>
  <c r="XF102" i="16"/>
  <c r="XF222" i="16"/>
  <c r="XF185" i="16"/>
  <c r="XF140" i="16"/>
  <c r="XF239" i="16"/>
  <c r="XF257" i="16"/>
  <c r="XF276" i="16"/>
  <c r="XF265" i="16"/>
  <c r="XF269" i="16"/>
  <c r="XF111" i="16"/>
  <c r="XF65" i="16"/>
  <c r="XF46" i="16"/>
  <c r="XF238" i="16"/>
  <c r="XF219" i="16"/>
  <c r="XF114" i="16"/>
  <c r="XF268" i="16"/>
  <c r="XF163" i="16"/>
  <c r="XF154" i="16"/>
  <c r="XF78" i="16"/>
  <c r="XF270" i="16"/>
  <c r="XF290" i="16"/>
  <c r="XF264" i="16"/>
  <c r="XF286" i="16"/>
  <c r="XF289" i="16"/>
  <c r="XF72" i="16"/>
  <c r="XF158" i="16"/>
  <c r="XF101" i="16"/>
  <c r="XF241" i="16"/>
  <c r="XF267" i="16"/>
  <c r="XF126" i="16"/>
  <c r="XF169" i="16"/>
  <c r="XF164" i="16"/>
  <c r="XF47" i="16"/>
  <c r="XF103" i="16"/>
  <c r="XF64" i="16"/>
  <c r="XF118" i="16"/>
  <c r="XF115" i="16"/>
  <c r="XF50" i="16"/>
  <c r="XF272" i="16"/>
  <c r="XF16" i="16"/>
  <c r="XF260" i="16"/>
  <c r="XF180" i="16"/>
  <c r="XF104" i="16"/>
  <c r="XF110" i="16"/>
  <c r="XF128" i="16"/>
  <c r="XF132" i="16"/>
  <c r="XF157" i="16"/>
  <c r="XF56" i="16"/>
  <c r="XF333" i="16"/>
  <c r="XF178" i="16"/>
  <c r="XF76" i="16"/>
  <c r="XF9" i="16"/>
  <c r="XF305" i="16"/>
  <c r="XF97" i="16"/>
  <c r="XF281" i="16"/>
  <c r="XF261" i="16"/>
  <c r="XF136" i="16"/>
  <c r="XF57" i="16"/>
  <c r="XF41" i="16"/>
  <c r="XF221" i="16"/>
  <c r="XF130" i="16"/>
  <c r="XF254" i="16"/>
  <c r="XF34" i="16"/>
  <c r="XF171" i="16"/>
  <c r="XF196" i="16"/>
  <c r="XF40" i="16"/>
  <c r="XF153" i="16"/>
  <c r="XF273" i="16"/>
  <c r="XF105" i="16"/>
  <c r="XF271" i="16"/>
  <c r="XF198" i="16"/>
  <c r="XF68" i="16"/>
  <c r="XF117" i="16"/>
  <c r="XF42" i="16"/>
  <c r="XF172" i="16"/>
  <c r="XF200" i="16"/>
  <c r="XF7" i="16"/>
  <c r="XF235" i="16"/>
  <c r="XF256" i="16"/>
  <c r="XF52" i="16"/>
  <c r="XF71" i="16"/>
  <c r="XF55" i="16"/>
  <c r="XF262" i="16"/>
  <c r="XF224" i="16"/>
  <c r="XF95" i="16"/>
  <c r="XF112" i="16"/>
  <c r="XF62" i="16"/>
  <c r="XF227" i="16"/>
  <c r="XF277" i="16"/>
  <c r="OR277" i="16"/>
  <c r="MG277" i="16"/>
  <c r="KU277" i="16"/>
  <c r="KJ277" i="16"/>
  <c r="HS277" i="16"/>
  <c r="HR277" i="16"/>
  <c r="HG277" i="16"/>
  <c r="HF277" i="16"/>
  <c r="HE277" i="16"/>
  <c r="HD277" i="16"/>
  <c r="FJ277" i="16"/>
  <c r="OR227" i="16"/>
  <c r="MG227" i="16"/>
  <c r="KU227" i="16"/>
  <c r="KJ227" i="16"/>
  <c r="HS227" i="16"/>
  <c r="HR227" i="16"/>
  <c r="HG227" i="16"/>
  <c r="HF227" i="16"/>
  <c r="HE227" i="16"/>
  <c r="HD227" i="16"/>
  <c r="FJ227" i="16"/>
  <c r="OR62" i="16"/>
  <c r="MG62" i="16"/>
  <c r="KU62" i="16"/>
  <c r="KJ62" i="16"/>
  <c r="HS62" i="16"/>
  <c r="HR62" i="16"/>
  <c r="HG62" i="16"/>
  <c r="HF62" i="16"/>
  <c r="HE62" i="16"/>
  <c r="HD62" i="16"/>
  <c r="FJ62" i="16"/>
  <c r="OR112" i="16"/>
  <c r="MG112" i="16"/>
  <c r="KU112" i="16"/>
  <c r="KJ112" i="16"/>
  <c r="HS112" i="16"/>
  <c r="HR112" i="16"/>
  <c r="HG112" i="16"/>
  <c r="HF112" i="16"/>
  <c r="HE112" i="16"/>
  <c r="HD112" i="16"/>
  <c r="FJ112" i="16"/>
  <c r="OR95" i="16"/>
  <c r="MG95" i="16"/>
  <c r="KU95" i="16"/>
  <c r="KJ95" i="16"/>
  <c r="HS95" i="16"/>
  <c r="HR95" i="16"/>
  <c r="HG95" i="16"/>
  <c r="HF95" i="16"/>
  <c r="HE95" i="16"/>
  <c r="HD95" i="16"/>
  <c r="FJ95" i="16"/>
  <c r="OR224" i="16"/>
  <c r="MG224" i="16"/>
  <c r="KU224" i="16"/>
  <c r="KJ224" i="16"/>
  <c r="HS224" i="16"/>
  <c r="HR224" i="16"/>
  <c r="HG224" i="16"/>
  <c r="HF224" i="16"/>
  <c r="HE224" i="16"/>
  <c r="HD224" i="16"/>
  <c r="FJ224" i="16"/>
  <c r="OR262" i="16"/>
  <c r="MG262" i="16"/>
  <c r="KU262" i="16"/>
  <c r="KJ262" i="16"/>
  <c r="HS262" i="16"/>
  <c r="HR262" i="16"/>
  <c r="HG262" i="16"/>
  <c r="HF262" i="16"/>
  <c r="HE262" i="16"/>
  <c r="HD262" i="16"/>
  <c r="FJ262" i="16"/>
  <c r="OR55" i="16"/>
  <c r="MG55" i="16"/>
  <c r="KU55" i="16"/>
  <c r="KJ55" i="16"/>
  <c r="HS55" i="16"/>
  <c r="HR55" i="16"/>
  <c r="HG55" i="16"/>
  <c r="HF55" i="16"/>
  <c r="HE55" i="16"/>
  <c r="HD55" i="16"/>
  <c r="FJ55" i="16"/>
  <c r="OR71" i="16"/>
  <c r="MG71" i="16"/>
  <c r="KU71" i="16"/>
  <c r="KJ71" i="16"/>
  <c r="HS71" i="16"/>
  <c r="HR71" i="16"/>
  <c r="HG71" i="16"/>
  <c r="HF71" i="16"/>
  <c r="HE71" i="16"/>
  <c r="HD71" i="16"/>
  <c r="FJ71" i="16"/>
  <c r="OR52" i="16"/>
  <c r="MG52" i="16"/>
  <c r="KU52" i="16"/>
  <c r="KJ52" i="16"/>
  <c r="HS52" i="16"/>
  <c r="HR52" i="16"/>
  <c r="HG52" i="16"/>
  <c r="HF52" i="16"/>
  <c r="HE52" i="16"/>
  <c r="HD52" i="16"/>
  <c r="FJ52" i="16"/>
  <c r="OR256" i="16"/>
  <c r="MG256" i="16"/>
  <c r="KU256" i="16"/>
  <c r="KJ256" i="16"/>
  <c r="HS256" i="16"/>
  <c r="HR256" i="16"/>
  <c r="HG256" i="16"/>
  <c r="HF256" i="16"/>
  <c r="HE256" i="16"/>
  <c r="HD256" i="16"/>
  <c r="FJ256" i="16"/>
  <c r="OR235" i="16"/>
  <c r="MG235" i="16"/>
  <c r="KU235" i="16"/>
  <c r="KJ235" i="16"/>
  <c r="HS235" i="16"/>
  <c r="HR235" i="16"/>
  <c r="HG235" i="16"/>
  <c r="HF235" i="16"/>
  <c r="HE235" i="16"/>
  <c r="HD235" i="16"/>
  <c r="FJ235" i="16"/>
  <c r="OR7" i="16"/>
  <c r="MG7" i="16"/>
  <c r="KU7" i="16"/>
  <c r="KJ7" i="16"/>
  <c r="HS7" i="16"/>
  <c r="HR7" i="16"/>
  <c r="HG7" i="16"/>
  <c r="HF7" i="16"/>
  <c r="HE7" i="16"/>
  <c r="HD7" i="16"/>
  <c r="FJ7" i="16"/>
  <c r="OR200" i="16"/>
  <c r="MG200" i="16"/>
  <c r="KU200" i="16"/>
  <c r="KJ200" i="16"/>
  <c r="HS200" i="16"/>
  <c r="HR200" i="16"/>
  <c r="HG200" i="16"/>
  <c r="HF200" i="16"/>
  <c r="HE200" i="16"/>
  <c r="HD200" i="16"/>
  <c r="FJ200" i="16"/>
  <c r="OR172" i="16"/>
  <c r="MG172" i="16"/>
  <c r="KU172" i="16"/>
  <c r="KJ172" i="16"/>
  <c r="HS172" i="16"/>
  <c r="HR172" i="16"/>
  <c r="HG172" i="16"/>
  <c r="HF172" i="16"/>
  <c r="HE172" i="16"/>
  <c r="HD172" i="16"/>
  <c r="FJ172" i="16"/>
  <c r="OR42" i="16"/>
  <c r="MG42" i="16"/>
  <c r="KU42" i="16"/>
  <c r="KJ42" i="16"/>
  <c r="HS42" i="16"/>
  <c r="HR42" i="16"/>
  <c r="HG42" i="16"/>
  <c r="HF42" i="16"/>
  <c r="HE42" i="16"/>
  <c r="HD42" i="16"/>
  <c r="FJ42" i="16"/>
  <c r="OR117" i="16"/>
  <c r="MG117" i="16"/>
  <c r="KU117" i="16"/>
  <c r="KJ117" i="16"/>
  <c r="HS117" i="16"/>
  <c r="HR117" i="16"/>
  <c r="HG117" i="16"/>
  <c r="HF117" i="16"/>
  <c r="HE117" i="16"/>
  <c r="HD117" i="16"/>
  <c r="FJ117" i="16"/>
  <c r="OR68" i="16"/>
  <c r="MG68" i="16"/>
  <c r="KU68" i="16"/>
  <c r="KJ68" i="16"/>
  <c r="HS68" i="16"/>
  <c r="HR68" i="16"/>
  <c r="HG68" i="16"/>
  <c r="HF68" i="16"/>
  <c r="HE68" i="16"/>
  <c r="HD68" i="16"/>
  <c r="FJ68" i="16"/>
  <c r="OR198" i="16"/>
  <c r="MG198" i="16"/>
  <c r="KU198" i="16"/>
  <c r="KJ198" i="16"/>
  <c r="HS198" i="16"/>
  <c r="HR198" i="16"/>
  <c r="HG198" i="16"/>
  <c r="HF198" i="16"/>
  <c r="HE198" i="16"/>
  <c r="HD198" i="16"/>
  <c r="FJ198" i="16"/>
  <c r="OR271" i="16"/>
  <c r="MG271" i="16"/>
  <c r="KU271" i="16"/>
  <c r="KJ271" i="16"/>
  <c r="HS271" i="16"/>
  <c r="HR271" i="16"/>
  <c r="HG271" i="16"/>
  <c r="HF271" i="16"/>
  <c r="HE271" i="16"/>
  <c r="HD271" i="16"/>
  <c r="FJ271" i="16"/>
  <c r="OR105" i="16"/>
  <c r="MG105" i="16"/>
  <c r="KU105" i="16"/>
  <c r="KJ105" i="16"/>
  <c r="HS105" i="16"/>
  <c r="HR105" i="16"/>
  <c r="HG105" i="16"/>
  <c r="HF105" i="16"/>
  <c r="HE105" i="16"/>
  <c r="HD105" i="16"/>
  <c r="FJ105" i="16"/>
  <c r="OR273" i="16"/>
  <c r="MG273" i="16"/>
  <c r="KU273" i="16"/>
  <c r="KJ273" i="16"/>
  <c r="HS273" i="16"/>
  <c r="HR273" i="16"/>
  <c r="HG273" i="16"/>
  <c r="HF273" i="16"/>
  <c r="HE273" i="16"/>
  <c r="HD273" i="16"/>
  <c r="FJ273" i="16"/>
  <c r="OR153" i="16"/>
  <c r="MG153" i="16"/>
  <c r="KU153" i="16"/>
  <c r="KJ153" i="16"/>
  <c r="HS153" i="16"/>
  <c r="HR153" i="16"/>
  <c r="HG153" i="16"/>
  <c r="HF153" i="16"/>
  <c r="HE153" i="16"/>
  <c r="HD153" i="16"/>
  <c r="FJ153" i="16"/>
  <c r="OR40" i="16"/>
  <c r="MG40" i="16"/>
  <c r="KU40" i="16"/>
  <c r="KJ40" i="16"/>
  <c r="HS40" i="16"/>
  <c r="HR40" i="16"/>
  <c r="HG40" i="16"/>
  <c r="HF40" i="16"/>
  <c r="HE40" i="16"/>
  <c r="HD40" i="16"/>
  <c r="FJ40" i="16"/>
  <c r="OR196" i="16"/>
  <c r="MG196" i="16"/>
  <c r="KU196" i="16"/>
  <c r="KJ196" i="16"/>
  <c r="HS196" i="16"/>
  <c r="HR196" i="16"/>
  <c r="HG196" i="16"/>
  <c r="HF196" i="16"/>
  <c r="HE196" i="16"/>
  <c r="HD196" i="16"/>
  <c r="FJ196" i="16"/>
  <c r="OR171" i="16"/>
  <c r="MG171" i="16"/>
  <c r="KU171" i="16"/>
  <c r="KJ171" i="16"/>
  <c r="HS171" i="16"/>
  <c r="HR171" i="16"/>
  <c r="HG171" i="16"/>
  <c r="HF171" i="16"/>
  <c r="HE171" i="16"/>
  <c r="HD171" i="16"/>
  <c r="FJ171" i="16"/>
  <c r="OR34" i="16"/>
  <c r="MG34" i="16"/>
  <c r="KU34" i="16"/>
  <c r="KJ34" i="16"/>
  <c r="HS34" i="16"/>
  <c r="HR34" i="16"/>
  <c r="HG34" i="16"/>
  <c r="HF34" i="16"/>
  <c r="HE34" i="16"/>
  <c r="HD34" i="16"/>
  <c r="FJ34" i="16"/>
  <c r="OR254" i="16"/>
  <c r="MG254" i="16"/>
  <c r="KU254" i="16"/>
  <c r="KJ254" i="16"/>
  <c r="HS254" i="16"/>
  <c r="HR254" i="16"/>
  <c r="HG254" i="16"/>
  <c r="HF254" i="16"/>
  <c r="HE254" i="16"/>
  <c r="HD254" i="16"/>
  <c r="FJ254" i="16"/>
  <c r="OR130" i="16"/>
  <c r="MG130" i="16"/>
  <c r="KU130" i="16"/>
  <c r="KJ130" i="16"/>
  <c r="HS130" i="16"/>
  <c r="HR130" i="16"/>
  <c r="HG130" i="16"/>
  <c r="HF130" i="16"/>
  <c r="HE130" i="16"/>
  <c r="HD130" i="16"/>
  <c r="FJ130" i="16"/>
  <c r="OR221" i="16"/>
  <c r="MG221" i="16"/>
  <c r="KU221" i="16"/>
  <c r="KJ221" i="16"/>
  <c r="HS221" i="16"/>
  <c r="HR221" i="16"/>
  <c r="HG221" i="16"/>
  <c r="HF221" i="16"/>
  <c r="HE221" i="16"/>
  <c r="HD221" i="16"/>
  <c r="FJ221" i="16"/>
  <c r="OR41" i="16"/>
  <c r="MG41" i="16"/>
  <c r="KU41" i="16"/>
  <c r="KJ41" i="16"/>
  <c r="HS41" i="16"/>
  <c r="HR41" i="16"/>
  <c r="HG41" i="16"/>
  <c r="HF41" i="16"/>
  <c r="HE41" i="16"/>
  <c r="HD41" i="16"/>
  <c r="FJ41" i="16"/>
  <c r="OR57" i="16"/>
  <c r="MG57" i="16"/>
  <c r="KU57" i="16"/>
  <c r="KJ57" i="16"/>
  <c r="HS57" i="16"/>
  <c r="HR57" i="16"/>
  <c r="HG57" i="16"/>
  <c r="HF57" i="16"/>
  <c r="HE57" i="16"/>
  <c r="HD57" i="16"/>
  <c r="FJ57" i="16"/>
  <c r="OR136" i="16"/>
  <c r="MG136" i="16"/>
  <c r="KU136" i="16"/>
  <c r="KJ136" i="16"/>
  <c r="HS136" i="16"/>
  <c r="HR136" i="16"/>
  <c r="HG136" i="16"/>
  <c r="HF136" i="16"/>
  <c r="HE136" i="16"/>
  <c r="HD136" i="16"/>
  <c r="FJ136" i="16"/>
  <c r="OR261" i="16"/>
  <c r="MG261" i="16"/>
  <c r="KU261" i="16"/>
  <c r="KJ261" i="16"/>
  <c r="HS261" i="16"/>
  <c r="HR261" i="16"/>
  <c r="HG261" i="16"/>
  <c r="HF261" i="16"/>
  <c r="HE261" i="16"/>
  <c r="HD261" i="16"/>
  <c r="FJ261" i="16"/>
  <c r="OR281" i="16"/>
  <c r="MG281" i="16"/>
  <c r="KU281" i="16"/>
  <c r="KJ281" i="16"/>
  <c r="HS281" i="16"/>
  <c r="HR281" i="16"/>
  <c r="HG281" i="16"/>
  <c r="HF281" i="16"/>
  <c r="HE281" i="16"/>
  <c r="HD281" i="16"/>
  <c r="FJ281" i="16"/>
  <c r="OR97" i="16"/>
  <c r="MG97" i="16"/>
  <c r="KU97" i="16"/>
  <c r="KJ97" i="16"/>
  <c r="HS97" i="16"/>
  <c r="HR97" i="16"/>
  <c r="HG97" i="16"/>
  <c r="HF97" i="16"/>
  <c r="HE97" i="16"/>
  <c r="HD97" i="16"/>
  <c r="FJ97" i="16"/>
  <c r="OR305" i="16"/>
  <c r="MG305" i="16"/>
  <c r="KU305" i="16"/>
  <c r="KJ305" i="16"/>
  <c r="HS305" i="16"/>
  <c r="HR305" i="16"/>
  <c r="HG305" i="16"/>
  <c r="HF305" i="16"/>
  <c r="HE305" i="16"/>
  <c r="HD305" i="16"/>
  <c r="FJ305" i="16"/>
  <c r="OR9" i="16"/>
  <c r="MG9" i="16"/>
  <c r="KU9" i="16"/>
  <c r="KJ9" i="16"/>
  <c r="HS9" i="16"/>
  <c r="HR9" i="16"/>
  <c r="HG9" i="16"/>
  <c r="HF9" i="16"/>
  <c r="HE9" i="16"/>
  <c r="HD9" i="16"/>
  <c r="FJ9" i="16"/>
  <c r="OR76" i="16"/>
  <c r="MG76" i="16"/>
  <c r="KU76" i="16"/>
  <c r="KJ76" i="16"/>
  <c r="HS76" i="16"/>
  <c r="HR76" i="16"/>
  <c r="HG76" i="16"/>
  <c r="HF76" i="16"/>
  <c r="HE76" i="16"/>
  <c r="HD76" i="16"/>
  <c r="FJ76" i="16"/>
  <c r="OR178" i="16"/>
  <c r="MG178" i="16"/>
  <c r="KU178" i="16"/>
  <c r="KJ178" i="16"/>
  <c r="HS178" i="16"/>
  <c r="HR178" i="16"/>
  <c r="HG178" i="16"/>
  <c r="HF178" i="16"/>
  <c r="HE178" i="16"/>
  <c r="HD178" i="16"/>
  <c r="FJ178" i="16"/>
  <c r="OR333" i="16"/>
  <c r="MG333" i="16"/>
  <c r="KU333" i="16"/>
  <c r="KJ333" i="16"/>
  <c r="HS333" i="16"/>
  <c r="HR333" i="16"/>
  <c r="HG333" i="16"/>
  <c r="HF333" i="16"/>
  <c r="HE333" i="16"/>
  <c r="HD333" i="16"/>
  <c r="FJ333" i="16"/>
  <c r="OR56" i="16"/>
  <c r="MG56" i="16"/>
  <c r="KU56" i="16"/>
  <c r="KJ56" i="16"/>
  <c r="HS56" i="16"/>
  <c r="HR56" i="16"/>
  <c r="HG56" i="16"/>
  <c r="HF56" i="16"/>
  <c r="HE56" i="16"/>
  <c r="HD56" i="16"/>
  <c r="FJ56" i="16"/>
  <c r="OR157" i="16"/>
  <c r="MG157" i="16"/>
  <c r="KU157" i="16"/>
  <c r="KJ157" i="16"/>
  <c r="HS157" i="16"/>
  <c r="HR157" i="16"/>
  <c r="HG157" i="16"/>
  <c r="HF157" i="16"/>
  <c r="HE157" i="16"/>
  <c r="HD157" i="16"/>
  <c r="FJ157" i="16"/>
  <c r="AN157" i="16"/>
  <c r="AO157" i="16" s="1"/>
  <c r="OR132" i="16"/>
  <c r="MG132" i="16"/>
  <c r="KU132" i="16"/>
  <c r="KJ132" i="16"/>
  <c r="HS132" i="16"/>
  <c r="HR132" i="16"/>
  <c r="HG132" i="16"/>
  <c r="HF132" i="16"/>
  <c r="HE132" i="16"/>
  <c r="HD132" i="16"/>
  <c r="FJ132" i="16"/>
  <c r="OR128" i="16"/>
  <c r="MG128" i="16"/>
  <c r="KU128" i="16"/>
  <c r="KJ128" i="16"/>
  <c r="HS128" i="16"/>
  <c r="HR128" i="16"/>
  <c r="HG128" i="16"/>
  <c r="HF128" i="16"/>
  <c r="HE128" i="16"/>
  <c r="HD128" i="16"/>
  <c r="FJ128" i="16"/>
  <c r="OR110" i="16"/>
  <c r="MG110" i="16"/>
  <c r="KU110" i="16"/>
  <c r="KJ110" i="16"/>
  <c r="HS110" i="16"/>
  <c r="HR110" i="16"/>
  <c r="HG110" i="16"/>
  <c r="HF110" i="16"/>
  <c r="HE110" i="16"/>
  <c r="HD110" i="16"/>
  <c r="FJ110" i="16"/>
  <c r="OR104" i="16"/>
  <c r="MG104" i="16"/>
  <c r="KU104" i="16"/>
  <c r="KJ104" i="16"/>
  <c r="HS104" i="16"/>
  <c r="HR104" i="16"/>
  <c r="HG104" i="16"/>
  <c r="HF104" i="16"/>
  <c r="HE104" i="16"/>
  <c r="HD104" i="16"/>
  <c r="FJ104" i="16"/>
  <c r="OR180" i="16"/>
  <c r="MG180" i="16"/>
  <c r="KU180" i="16"/>
  <c r="KJ180" i="16"/>
  <c r="HS180" i="16"/>
  <c r="HR180" i="16"/>
  <c r="HG180" i="16"/>
  <c r="HF180" i="16"/>
  <c r="HE180" i="16"/>
  <c r="HD180" i="16"/>
  <c r="FJ180" i="16"/>
  <c r="OR260" i="16"/>
  <c r="MG260" i="16"/>
  <c r="KU260" i="16"/>
  <c r="KJ260" i="16"/>
  <c r="HS260" i="16"/>
  <c r="HR260" i="16"/>
  <c r="HG260" i="16"/>
  <c r="HF260" i="16"/>
  <c r="HE260" i="16"/>
  <c r="HD260" i="16"/>
  <c r="FJ260" i="16"/>
  <c r="OR16" i="16"/>
  <c r="MG16" i="16"/>
  <c r="KU16" i="16"/>
  <c r="KJ16" i="16"/>
  <c r="HS16" i="16"/>
  <c r="HR16" i="16"/>
  <c r="HG16" i="16"/>
  <c r="HF16" i="16"/>
  <c r="HE16" i="16"/>
  <c r="HD16" i="16"/>
  <c r="FJ16" i="16"/>
  <c r="OR272" i="16"/>
  <c r="MG272" i="16"/>
  <c r="KU272" i="16"/>
  <c r="KJ272" i="16"/>
  <c r="HS272" i="16"/>
  <c r="HR272" i="16"/>
  <c r="HG272" i="16"/>
  <c r="HF272" i="16"/>
  <c r="HE272" i="16"/>
  <c r="HD272" i="16"/>
  <c r="FJ272" i="16"/>
  <c r="OR50" i="16"/>
  <c r="MG50" i="16"/>
  <c r="KU50" i="16"/>
  <c r="KJ50" i="16"/>
  <c r="HS50" i="16"/>
  <c r="HR50" i="16"/>
  <c r="HG50" i="16"/>
  <c r="HF50" i="16"/>
  <c r="HE50" i="16"/>
  <c r="HD50" i="16"/>
  <c r="FJ50" i="16"/>
  <c r="OR115" i="16"/>
  <c r="MG115" i="16"/>
  <c r="KU115" i="16"/>
  <c r="KJ115" i="16"/>
  <c r="HS115" i="16"/>
  <c r="HR115" i="16"/>
  <c r="HG115" i="16"/>
  <c r="HF115" i="16"/>
  <c r="HE115" i="16"/>
  <c r="HD115" i="16"/>
  <c r="FJ115" i="16"/>
  <c r="OR118" i="16"/>
  <c r="MG118" i="16"/>
  <c r="KU118" i="16"/>
  <c r="KJ118" i="16"/>
  <c r="HS118" i="16"/>
  <c r="HR118" i="16"/>
  <c r="HG118" i="16"/>
  <c r="HF118" i="16"/>
  <c r="HE118" i="16"/>
  <c r="HD118" i="16"/>
  <c r="FJ118" i="16"/>
  <c r="OR64" i="16"/>
  <c r="MG64" i="16"/>
  <c r="KU64" i="16"/>
  <c r="KJ64" i="16"/>
  <c r="HS64" i="16"/>
  <c r="HR64" i="16"/>
  <c r="HG64" i="16"/>
  <c r="HF64" i="16"/>
  <c r="HE64" i="16"/>
  <c r="HD64" i="16"/>
  <c r="FJ64" i="16"/>
  <c r="OR103" i="16"/>
  <c r="MG103" i="16"/>
  <c r="KU103" i="16"/>
  <c r="KJ103" i="16"/>
  <c r="HS103" i="16"/>
  <c r="HR103" i="16"/>
  <c r="HG103" i="16"/>
  <c r="HF103" i="16"/>
  <c r="HE103" i="16"/>
  <c r="HD103" i="16"/>
  <c r="FJ103" i="16"/>
  <c r="OR47" i="16"/>
  <c r="MG47" i="16"/>
  <c r="KU47" i="16"/>
  <c r="KJ47" i="16"/>
  <c r="HS47" i="16"/>
  <c r="HR47" i="16"/>
  <c r="HG47" i="16"/>
  <c r="HF47" i="16"/>
  <c r="HE47" i="16"/>
  <c r="HD47" i="16"/>
  <c r="FJ47" i="16"/>
  <c r="OR164" i="16"/>
  <c r="MG164" i="16"/>
  <c r="KU164" i="16"/>
  <c r="KJ164" i="16"/>
  <c r="HS164" i="16"/>
  <c r="HR164" i="16"/>
  <c r="HG164" i="16"/>
  <c r="HF164" i="16"/>
  <c r="HE164" i="16"/>
  <c r="HD164" i="16"/>
  <c r="FJ164" i="16"/>
  <c r="AN164" i="16"/>
  <c r="AO164" i="16" s="1"/>
  <c r="OR169" i="16"/>
  <c r="MG169" i="16"/>
  <c r="KU169" i="16"/>
  <c r="KJ169" i="16"/>
  <c r="HS169" i="16"/>
  <c r="HR169" i="16"/>
  <c r="HG169" i="16"/>
  <c r="HF169" i="16"/>
  <c r="HE169" i="16"/>
  <c r="HD169" i="16"/>
  <c r="FJ169" i="16"/>
  <c r="OR126" i="16"/>
  <c r="MG126" i="16"/>
  <c r="KU126" i="16"/>
  <c r="KJ126" i="16"/>
  <c r="HS126" i="16"/>
  <c r="HR126" i="16"/>
  <c r="HG126" i="16"/>
  <c r="HF126" i="16"/>
  <c r="HE126" i="16"/>
  <c r="HD126" i="16"/>
  <c r="FJ126" i="16"/>
  <c r="OR267" i="16"/>
  <c r="MG267" i="16"/>
  <c r="KU267" i="16"/>
  <c r="KJ267" i="16"/>
  <c r="HS267" i="16"/>
  <c r="HR267" i="16"/>
  <c r="HG267" i="16"/>
  <c r="HF267" i="16"/>
  <c r="HE267" i="16"/>
  <c r="HD267" i="16"/>
  <c r="FJ267" i="16"/>
  <c r="OR241" i="16"/>
  <c r="MG241" i="16"/>
  <c r="KU241" i="16"/>
  <c r="KJ241" i="16"/>
  <c r="HS241" i="16"/>
  <c r="HR241" i="16"/>
  <c r="HG241" i="16"/>
  <c r="HF241" i="16"/>
  <c r="HE241" i="16"/>
  <c r="HD241" i="16"/>
  <c r="FJ241" i="16"/>
  <c r="OR101" i="16"/>
  <c r="MG101" i="16"/>
  <c r="KU101" i="16"/>
  <c r="KJ101" i="16"/>
  <c r="HS101" i="16"/>
  <c r="HR101" i="16"/>
  <c r="HG101" i="16"/>
  <c r="HF101" i="16"/>
  <c r="HE101" i="16"/>
  <c r="HD101" i="16"/>
  <c r="FJ101" i="16"/>
  <c r="OR158" i="16"/>
  <c r="MG158" i="16"/>
  <c r="KU158" i="16"/>
  <c r="KJ158" i="16"/>
  <c r="HS158" i="16"/>
  <c r="HR158" i="16"/>
  <c r="HG158" i="16"/>
  <c r="HF158" i="16"/>
  <c r="HE158" i="16"/>
  <c r="HD158" i="16"/>
  <c r="FJ158" i="16"/>
  <c r="AN158" i="16"/>
  <c r="AO158" i="16" s="1"/>
  <c r="OR72" i="16"/>
  <c r="MG72" i="16"/>
  <c r="KU72" i="16"/>
  <c r="KJ72" i="16"/>
  <c r="HS72" i="16"/>
  <c r="HR72" i="16"/>
  <c r="HG72" i="16"/>
  <c r="HF72" i="16"/>
  <c r="HE72" i="16"/>
  <c r="HD72" i="16"/>
  <c r="FJ72" i="16"/>
  <c r="OR289" i="16"/>
  <c r="MG289" i="16"/>
  <c r="KU289" i="16"/>
  <c r="KJ289" i="16"/>
  <c r="HS289" i="16"/>
  <c r="HR289" i="16"/>
  <c r="HG289" i="16"/>
  <c r="HF289" i="16"/>
  <c r="HE289" i="16"/>
  <c r="HD289" i="16"/>
  <c r="FJ289" i="16"/>
  <c r="OR286" i="16"/>
  <c r="MG286" i="16"/>
  <c r="KU286" i="16"/>
  <c r="KJ286" i="16"/>
  <c r="HS286" i="16"/>
  <c r="HR286" i="16"/>
  <c r="HG286" i="16"/>
  <c r="HF286" i="16"/>
  <c r="HE286" i="16"/>
  <c r="HD286" i="16"/>
  <c r="FJ286" i="16"/>
  <c r="OR264" i="16"/>
  <c r="MG264" i="16"/>
  <c r="KU264" i="16"/>
  <c r="KJ264" i="16"/>
  <c r="HS264" i="16"/>
  <c r="HR264" i="16"/>
  <c r="HG264" i="16"/>
  <c r="HF264" i="16"/>
  <c r="HE264" i="16"/>
  <c r="HD264" i="16"/>
  <c r="FJ264" i="16"/>
  <c r="OR290" i="16"/>
  <c r="MG290" i="16"/>
  <c r="KU290" i="16"/>
  <c r="KJ290" i="16"/>
  <c r="HS290" i="16"/>
  <c r="HR290" i="16"/>
  <c r="HG290" i="16"/>
  <c r="HF290" i="16"/>
  <c r="HE290" i="16"/>
  <c r="HD290" i="16"/>
  <c r="FJ290" i="16"/>
  <c r="OR270" i="16"/>
  <c r="MG270" i="16"/>
  <c r="KU270" i="16"/>
  <c r="KJ270" i="16"/>
  <c r="HS270" i="16"/>
  <c r="HR270" i="16"/>
  <c r="HG270" i="16"/>
  <c r="HF270" i="16"/>
  <c r="HE270" i="16"/>
  <c r="HD270" i="16"/>
  <c r="FJ270" i="16"/>
  <c r="OR78" i="16"/>
  <c r="MG78" i="16"/>
  <c r="KU78" i="16"/>
  <c r="KJ78" i="16"/>
  <c r="HS78" i="16"/>
  <c r="HR78" i="16"/>
  <c r="HG78" i="16"/>
  <c r="HF78" i="16"/>
  <c r="HE78" i="16"/>
  <c r="HD78" i="16"/>
  <c r="FJ78" i="16"/>
  <c r="OR154" i="16"/>
  <c r="MG154" i="16"/>
  <c r="KU154" i="16"/>
  <c r="KJ154" i="16"/>
  <c r="HS154" i="16"/>
  <c r="HR154" i="16"/>
  <c r="HG154" i="16"/>
  <c r="HF154" i="16"/>
  <c r="HE154" i="16"/>
  <c r="HD154" i="16"/>
  <c r="FJ154" i="16"/>
  <c r="OR163" i="16"/>
  <c r="MG163" i="16"/>
  <c r="KU163" i="16"/>
  <c r="KJ163" i="16"/>
  <c r="HS163" i="16"/>
  <c r="HR163" i="16"/>
  <c r="HG163" i="16"/>
  <c r="HF163" i="16"/>
  <c r="HE163" i="16"/>
  <c r="HD163" i="16"/>
  <c r="FJ163" i="16"/>
  <c r="AN163" i="16"/>
  <c r="AO163" i="16" s="1"/>
  <c r="OR268" i="16"/>
  <c r="MG268" i="16"/>
  <c r="KU268" i="16"/>
  <c r="KJ268" i="16"/>
  <c r="HS268" i="16"/>
  <c r="HR268" i="16"/>
  <c r="HG268" i="16"/>
  <c r="HF268" i="16"/>
  <c r="HE268" i="16"/>
  <c r="HD268" i="16"/>
  <c r="FJ268" i="16"/>
  <c r="OR114" i="16"/>
  <c r="MG114" i="16"/>
  <c r="KU114" i="16"/>
  <c r="KJ114" i="16"/>
  <c r="HS114" i="16"/>
  <c r="HR114" i="16"/>
  <c r="HG114" i="16"/>
  <c r="HF114" i="16"/>
  <c r="HE114" i="16"/>
  <c r="HD114" i="16"/>
  <c r="FJ114" i="16"/>
  <c r="OR219" i="16"/>
  <c r="MG219" i="16"/>
  <c r="KU219" i="16"/>
  <c r="KJ219" i="16"/>
  <c r="HS219" i="16"/>
  <c r="HR219" i="16"/>
  <c r="HG219" i="16"/>
  <c r="HF219" i="16"/>
  <c r="HE219" i="16"/>
  <c r="HD219" i="16"/>
  <c r="FJ219" i="16"/>
  <c r="OR238" i="16"/>
  <c r="MG238" i="16"/>
  <c r="KU238" i="16"/>
  <c r="KJ238" i="16"/>
  <c r="HS238" i="16"/>
  <c r="HR238" i="16"/>
  <c r="HG238" i="16"/>
  <c r="HF238" i="16"/>
  <c r="HE238" i="16"/>
  <c r="HD238" i="16"/>
  <c r="FJ238" i="16"/>
  <c r="OR46" i="16"/>
  <c r="MG46" i="16"/>
  <c r="KU46" i="16"/>
  <c r="KJ46" i="16"/>
  <c r="HS46" i="16"/>
  <c r="HR46" i="16"/>
  <c r="HG46" i="16"/>
  <c r="HF46" i="16"/>
  <c r="HE46" i="16"/>
  <c r="HD46" i="16"/>
  <c r="FJ46" i="16"/>
  <c r="OR65" i="16"/>
  <c r="MG65" i="16"/>
  <c r="KU65" i="16"/>
  <c r="KJ65" i="16"/>
  <c r="HS65" i="16"/>
  <c r="HR65" i="16"/>
  <c r="HG65" i="16"/>
  <c r="HF65" i="16"/>
  <c r="HE65" i="16"/>
  <c r="HD65" i="16"/>
  <c r="FJ65" i="16"/>
  <c r="OR111" i="16"/>
  <c r="MG111" i="16"/>
  <c r="KU111" i="16"/>
  <c r="KJ111" i="16"/>
  <c r="HS111" i="16"/>
  <c r="HR111" i="16"/>
  <c r="HG111" i="16"/>
  <c r="HF111" i="16"/>
  <c r="HE111" i="16"/>
  <c r="HD111" i="16"/>
  <c r="FJ111" i="16"/>
  <c r="OR269" i="16"/>
  <c r="MG269" i="16"/>
  <c r="KU269" i="16"/>
  <c r="KJ269" i="16"/>
  <c r="HS269" i="16"/>
  <c r="HR269" i="16"/>
  <c r="HG269" i="16"/>
  <c r="HF269" i="16"/>
  <c r="HE269" i="16"/>
  <c r="HD269" i="16"/>
  <c r="FJ269" i="16"/>
  <c r="OR265" i="16"/>
  <c r="MG265" i="16"/>
  <c r="KU265" i="16"/>
  <c r="KJ265" i="16"/>
  <c r="HS265" i="16"/>
  <c r="HR265" i="16"/>
  <c r="HG265" i="16"/>
  <c r="HF265" i="16"/>
  <c r="HE265" i="16"/>
  <c r="HD265" i="16"/>
  <c r="FJ265" i="16"/>
  <c r="OR276" i="16"/>
  <c r="MG276" i="16"/>
  <c r="KU276" i="16"/>
  <c r="KJ276" i="16"/>
  <c r="HS276" i="16"/>
  <c r="HR276" i="16"/>
  <c r="HG276" i="16"/>
  <c r="HF276" i="16"/>
  <c r="HE276" i="16"/>
  <c r="HD276" i="16"/>
  <c r="FJ276" i="16"/>
  <c r="OR257" i="16"/>
  <c r="MG257" i="16"/>
  <c r="KU257" i="16"/>
  <c r="KJ257" i="16"/>
  <c r="HS257" i="16"/>
  <c r="HR257" i="16"/>
  <c r="HG257" i="16"/>
  <c r="HF257" i="16"/>
  <c r="HE257" i="16"/>
  <c r="HD257" i="16"/>
  <c r="FJ257" i="16"/>
  <c r="OR239" i="16"/>
  <c r="MG239" i="16"/>
  <c r="KU239" i="16"/>
  <c r="KJ239" i="16"/>
  <c r="HS239" i="16"/>
  <c r="HR239" i="16"/>
  <c r="HG239" i="16"/>
  <c r="HF239" i="16"/>
  <c r="HE239" i="16"/>
  <c r="HD239" i="16"/>
  <c r="FJ239" i="16"/>
  <c r="OR140" i="16"/>
  <c r="MG140" i="16"/>
  <c r="KU140" i="16"/>
  <c r="KJ140" i="16"/>
  <c r="HS140" i="16"/>
  <c r="HR140" i="16"/>
  <c r="HG140" i="16"/>
  <c r="HF140" i="16"/>
  <c r="HE140" i="16"/>
  <c r="HD140" i="16"/>
  <c r="FJ140" i="16"/>
  <c r="OR185" i="16"/>
  <c r="MG185" i="16"/>
  <c r="KJ185" i="16"/>
  <c r="HS185" i="16"/>
  <c r="HR185" i="16"/>
  <c r="HG185" i="16"/>
  <c r="HF185" i="16"/>
  <c r="HE185" i="16"/>
  <c r="HD185" i="16"/>
  <c r="FJ185" i="16"/>
  <c r="OR222" i="16"/>
  <c r="MG222" i="16"/>
  <c r="KU222" i="16"/>
  <c r="KJ222" i="16"/>
  <c r="HS222" i="16"/>
  <c r="HR222" i="16"/>
  <c r="HG222" i="16"/>
  <c r="HF222" i="16"/>
  <c r="HE222" i="16"/>
  <c r="HD222" i="16"/>
  <c r="FJ222" i="16"/>
  <c r="OR102" i="16"/>
  <c r="MG102" i="16"/>
  <c r="KU102" i="16"/>
  <c r="KJ102" i="16"/>
  <c r="HS102" i="16"/>
  <c r="HR102" i="16"/>
  <c r="HG102" i="16"/>
  <c r="HF102" i="16"/>
  <c r="HE102" i="16"/>
  <c r="HD102" i="16"/>
  <c r="FJ102" i="16"/>
  <c r="OR314" i="16"/>
  <c r="MG314" i="16"/>
  <c r="KU314" i="16"/>
  <c r="KJ314" i="16"/>
  <c r="HS314" i="16"/>
  <c r="HR314" i="16"/>
  <c r="HG314" i="16"/>
  <c r="HF314" i="16"/>
  <c r="HE314" i="16"/>
  <c r="HD314" i="16"/>
  <c r="FJ314" i="16"/>
  <c r="OR278" i="16"/>
  <c r="MG278" i="16"/>
  <c r="KU278" i="16"/>
  <c r="KJ278" i="16"/>
  <c r="HS278" i="16"/>
  <c r="HR278" i="16"/>
  <c r="HG278" i="16"/>
  <c r="HF278" i="16"/>
  <c r="HE278" i="16"/>
  <c r="HD278" i="16"/>
  <c r="FJ278" i="16"/>
  <c r="OR99" i="16"/>
  <c r="MG99" i="16"/>
  <c r="KU99" i="16"/>
  <c r="KJ99" i="16"/>
  <c r="HS99" i="16"/>
  <c r="HR99" i="16"/>
  <c r="HG99" i="16"/>
  <c r="HF99" i="16"/>
  <c r="HE99" i="16"/>
  <c r="HD99" i="16"/>
  <c r="FJ99" i="16"/>
  <c r="OR83" i="16"/>
  <c r="MG83" i="16"/>
  <c r="KU83" i="16"/>
  <c r="KJ83" i="16"/>
  <c r="HS83" i="16"/>
  <c r="HR83" i="16"/>
  <c r="HG83" i="16"/>
  <c r="HF83" i="16"/>
  <c r="HE83" i="16"/>
  <c r="HD83" i="16"/>
  <c r="FJ83" i="16"/>
  <c r="OR316" i="16"/>
  <c r="MG316" i="16"/>
  <c r="KU316" i="16"/>
  <c r="KJ316" i="16"/>
  <c r="HS316" i="16"/>
  <c r="HR316" i="16"/>
  <c r="HG316" i="16"/>
  <c r="HF316" i="16"/>
  <c r="HE316" i="16"/>
  <c r="HD316" i="16"/>
  <c r="FJ316" i="16"/>
  <c r="OR317" i="16"/>
  <c r="MG317" i="16"/>
  <c r="KU317" i="16"/>
  <c r="KJ317" i="16"/>
  <c r="HS317" i="16"/>
  <c r="HR317" i="16"/>
  <c r="HG317" i="16"/>
  <c r="HF317" i="16"/>
  <c r="HE317" i="16"/>
  <c r="HD317" i="16"/>
  <c r="FJ317" i="16"/>
  <c r="OR311" i="16"/>
  <c r="MG311" i="16"/>
  <c r="KU311" i="16"/>
  <c r="KJ311" i="16"/>
  <c r="HS311" i="16"/>
  <c r="HR311" i="16"/>
  <c r="HG311" i="16"/>
  <c r="HF311" i="16"/>
  <c r="HE311" i="16"/>
  <c r="HD311" i="16"/>
  <c r="FJ311" i="16"/>
  <c r="OR98" i="16"/>
  <c r="MG98" i="16"/>
  <c r="KU98" i="16"/>
  <c r="KJ98" i="16"/>
  <c r="HS98" i="16"/>
  <c r="HR98" i="16"/>
  <c r="HG98" i="16"/>
  <c r="HF98" i="16"/>
  <c r="HE98" i="16"/>
  <c r="HD98" i="16"/>
  <c r="FJ98" i="16"/>
  <c r="OR6" i="16"/>
  <c r="KU6" i="16"/>
  <c r="KJ6" i="16"/>
  <c r="HS6" i="16"/>
  <c r="HR6" i="16"/>
  <c r="HG6" i="16"/>
  <c r="HF6" i="16"/>
  <c r="HE6" i="16"/>
  <c r="HD6" i="16"/>
  <c r="FJ6" i="16"/>
  <c r="OR48" i="16"/>
  <c r="MG48" i="16"/>
  <c r="KU48" i="16"/>
  <c r="KJ48" i="16"/>
  <c r="HS48" i="16"/>
  <c r="HR48" i="16"/>
  <c r="HG48" i="16"/>
  <c r="HF48" i="16"/>
  <c r="HE48" i="16"/>
  <c r="HD48" i="16"/>
  <c r="FJ48" i="16"/>
  <c r="OR135" i="16"/>
  <c r="MG135" i="16"/>
  <c r="KU135" i="16"/>
  <c r="KJ135" i="16"/>
  <c r="HS135" i="16"/>
  <c r="HR135" i="16"/>
  <c r="HG135" i="16"/>
  <c r="HF135" i="16"/>
  <c r="HE135" i="16"/>
  <c r="HD135" i="16"/>
  <c r="FJ135" i="16"/>
  <c r="OR162" i="16"/>
  <c r="MG162" i="16"/>
  <c r="KU162" i="16"/>
  <c r="KJ162" i="16"/>
  <c r="HS162" i="16"/>
  <c r="HR162" i="16"/>
  <c r="HG162" i="16"/>
  <c r="HF162" i="16"/>
  <c r="HE162" i="16"/>
  <c r="HD162" i="16"/>
  <c r="FJ162" i="16"/>
  <c r="AN162" i="16"/>
  <c r="AO162" i="16" s="1"/>
  <c r="OR35" i="16"/>
  <c r="MG35" i="16"/>
  <c r="KU35" i="16"/>
  <c r="KJ35" i="16"/>
  <c r="HS35" i="16"/>
  <c r="HR35" i="16"/>
  <c r="HG35" i="16"/>
  <c r="HF35" i="16"/>
  <c r="HE35" i="16"/>
  <c r="HD35" i="16"/>
  <c r="FJ35" i="16"/>
  <c r="OR232" i="16"/>
  <c r="MG232" i="16"/>
  <c r="KU232" i="16"/>
  <c r="KJ232" i="16"/>
  <c r="HS232" i="16"/>
  <c r="HR232" i="16"/>
  <c r="HG232" i="16"/>
  <c r="HF232" i="16"/>
  <c r="HE232" i="16"/>
  <c r="HD232" i="16"/>
  <c r="FJ232" i="16"/>
  <c r="OR49" i="16"/>
  <c r="MG49" i="16"/>
  <c r="KU49" i="16"/>
  <c r="KJ49" i="16"/>
  <c r="HS49" i="16"/>
  <c r="HR49" i="16"/>
  <c r="HG49" i="16"/>
  <c r="HF49" i="16"/>
  <c r="HE49" i="16"/>
  <c r="HD49" i="16"/>
  <c r="FJ49" i="16"/>
  <c r="OR229" i="16"/>
  <c r="MG229" i="16"/>
  <c r="KU229" i="16"/>
  <c r="KJ229" i="16"/>
  <c r="HS229" i="16"/>
  <c r="HR229" i="16"/>
  <c r="HG229" i="16"/>
  <c r="HF229" i="16"/>
  <c r="HE229" i="16"/>
  <c r="HD229" i="16"/>
  <c r="FJ229" i="16"/>
  <c r="OR113" i="16"/>
  <c r="MG113" i="16"/>
  <c r="KU113" i="16"/>
  <c r="KJ113" i="16"/>
  <c r="HS113" i="16"/>
  <c r="HR113" i="16"/>
  <c r="HG113" i="16"/>
  <c r="HF113" i="16"/>
  <c r="HE113" i="16"/>
  <c r="HD113" i="16"/>
  <c r="FJ113" i="16"/>
  <c r="OR310" i="16"/>
  <c r="MG310" i="16"/>
  <c r="KU310" i="16"/>
  <c r="KJ310" i="16"/>
  <c r="HS310" i="16"/>
  <c r="HR310" i="16"/>
  <c r="HG310" i="16"/>
  <c r="HF310" i="16"/>
  <c r="HE310" i="16"/>
  <c r="HD310" i="16"/>
  <c r="FJ310" i="16"/>
  <c r="OR168" i="16"/>
  <c r="MG168" i="16"/>
  <c r="KU168" i="16"/>
  <c r="KJ168" i="16"/>
  <c r="HS168" i="16"/>
  <c r="HR168" i="16"/>
  <c r="HG168" i="16"/>
  <c r="HF168" i="16"/>
  <c r="HE168" i="16"/>
  <c r="HD168" i="16"/>
  <c r="FJ168" i="16"/>
  <c r="OR159" i="16"/>
  <c r="MG159" i="16"/>
  <c r="KU159" i="16"/>
  <c r="KJ159" i="16"/>
  <c r="HS159" i="16"/>
  <c r="HR159" i="16"/>
  <c r="HG159" i="16"/>
  <c r="HF159" i="16"/>
  <c r="HE159" i="16"/>
  <c r="HD159" i="16"/>
  <c r="FJ159" i="16"/>
  <c r="AN159" i="16"/>
  <c r="AO159" i="16" s="1"/>
  <c r="OR58" i="16"/>
  <c r="MG58" i="16"/>
  <c r="KU58" i="16"/>
  <c r="KJ58" i="16"/>
  <c r="HS58" i="16"/>
  <c r="HR58" i="16"/>
  <c r="HG58" i="16"/>
  <c r="HF58" i="16"/>
  <c r="HE58" i="16"/>
  <c r="HD58" i="16"/>
  <c r="FJ58" i="16"/>
  <c r="OR279" i="16"/>
  <c r="MG279" i="16"/>
  <c r="KU279" i="16"/>
  <c r="KJ279" i="16"/>
  <c r="HS279" i="16"/>
  <c r="HR279" i="16"/>
  <c r="HG279" i="16"/>
  <c r="HF279" i="16"/>
  <c r="HE279" i="16"/>
  <c r="HD279" i="16"/>
  <c r="FJ279" i="16"/>
  <c r="OR335" i="16"/>
  <c r="MG335" i="16"/>
  <c r="KU335" i="16"/>
  <c r="KJ335" i="16"/>
  <c r="HS335" i="16"/>
  <c r="HR335" i="16"/>
  <c r="HG335" i="16"/>
  <c r="HF335" i="16"/>
  <c r="HE335" i="16"/>
  <c r="HD335" i="16"/>
  <c r="FJ335" i="16"/>
  <c r="OR328" i="16"/>
  <c r="MG328" i="16"/>
  <c r="KU328" i="16"/>
  <c r="KJ328" i="16"/>
  <c r="HS328" i="16"/>
  <c r="HR328" i="16"/>
  <c r="HG328" i="16"/>
  <c r="HF328" i="16"/>
  <c r="HE328" i="16"/>
  <c r="HD328" i="16"/>
  <c r="FJ328" i="16"/>
  <c r="OR304" i="16"/>
  <c r="MG304" i="16"/>
  <c r="KU304" i="16"/>
  <c r="KJ304" i="16"/>
  <c r="HS304" i="16"/>
  <c r="HR304" i="16"/>
  <c r="HG304" i="16"/>
  <c r="HF304" i="16"/>
  <c r="HE304" i="16"/>
  <c r="HD304" i="16"/>
  <c r="FJ304" i="16"/>
  <c r="OR332" i="16"/>
  <c r="MG332" i="16"/>
  <c r="KU332" i="16"/>
  <c r="KJ332" i="16"/>
  <c r="HS332" i="16"/>
  <c r="HR332" i="16"/>
  <c r="HG332" i="16"/>
  <c r="HF332" i="16"/>
  <c r="HE332" i="16"/>
  <c r="HD332" i="16"/>
  <c r="FJ332" i="16"/>
  <c r="OR331" i="16"/>
  <c r="MG331" i="16"/>
  <c r="KU331" i="16"/>
  <c r="KJ331" i="16"/>
  <c r="HS331" i="16"/>
  <c r="HR331" i="16"/>
  <c r="HG331" i="16"/>
  <c r="HF331" i="16"/>
  <c r="HE331" i="16"/>
  <c r="HD331" i="16"/>
  <c r="FJ331" i="16"/>
  <c r="OR318" i="16"/>
  <c r="MG318" i="16"/>
  <c r="KU318" i="16"/>
  <c r="KJ318" i="16"/>
  <c r="HS318" i="16"/>
  <c r="HR318" i="16"/>
  <c r="HG318" i="16"/>
  <c r="HF318" i="16"/>
  <c r="HE318" i="16"/>
  <c r="HD318" i="16"/>
  <c r="FJ318" i="16"/>
  <c r="OR327" i="16"/>
  <c r="MG327" i="16"/>
  <c r="KU327" i="16"/>
  <c r="KJ327" i="16"/>
  <c r="HS327" i="16"/>
  <c r="HR327" i="16"/>
  <c r="HG327" i="16"/>
  <c r="HF327" i="16"/>
  <c r="HE327" i="16"/>
  <c r="HD327" i="16"/>
  <c r="FJ327" i="16"/>
  <c r="OR334" i="16"/>
  <c r="MG334" i="16"/>
  <c r="KU334" i="16"/>
  <c r="KJ334" i="16"/>
  <c r="HS334" i="16"/>
  <c r="HR334" i="16"/>
  <c r="HG334" i="16"/>
  <c r="HF334" i="16"/>
  <c r="HE334" i="16"/>
  <c r="HD334" i="16"/>
  <c r="FJ334" i="16"/>
  <c r="OR17" i="16"/>
  <c r="MG17" i="16"/>
  <c r="KU17" i="16"/>
  <c r="KJ17" i="16"/>
  <c r="HS17" i="16"/>
  <c r="HR17" i="16"/>
  <c r="HG17" i="16"/>
  <c r="HF17" i="16"/>
  <c r="HE17" i="16"/>
  <c r="HD17" i="16"/>
  <c r="FJ17" i="16"/>
  <c r="AN17" i="16"/>
  <c r="AO17" i="16" s="1"/>
  <c r="OR12" i="16"/>
  <c r="MG12" i="16"/>
  <c r="KU12" i="16"/>
  <c r="KJ12" i="16"/>
  <c r="HS12" i="16"/>
  <c r="HR12" i="16"/>
  <c r="HG12" i="16"/>
  <c r="HF12" i="16"/>
  <c r="HE12" i="16"/>
  <c r="HD12" i="16"/>
  <c r="FJ12" i="16"/>
  <c r="OR129" i="16"/>
  <c r="MG129" i="16"/>
  <c r="KU129" i="16"/>
  <c r="KJ129" i="16"/>
  <c r="HS129" i="16"/>
  <c r="HR129" i="16"/>
  <c r="HG129" i="16"/>
  <c r="HF129" i="16"/>
  <c r="HE129" i="16"/>
  <c r="HD129" i="16"/>
  <c r="FJ129" i="16"/>
  <c r="OR13" i="16"/>
  <c r="MG13" i="16"/>
  <c r="KU13" i="16"/>
  <c r="KJ13" i="16"/>
  <c r="HS13" i="16"/>
  <c r="HR13" i="16"/>
  <c r="HG13" i="16"/>
  <c r="HF13" i="16"/>
  <c r="HE13" i="16"/>
  <c r="HD13" i="16"/>
  <c r="FJ13" i="16"/>
  <c r="OR106" i="16"/>
  <c r="MG106" i="16"/>
  <c r="KU106" i="16"/>
  <c r="KJ106" i="16"/>
  <c r="HS106" i="16"/>
  <c r="HR106" i="16"/>
  <c r="HG106" i="16"/>
  <c r="HF106" i="16"/>
  <c r="HE106" i="16"/>
  <c r="HD106" i="16"/>
  <c r="FJ106" i="16"/>
  <c r="OR275" i="16"/>
  <c r="MG275" i="16"/>
  <c r="KU275" i="16"/>
  <c r="KJ275" i="16"/>
  <c r="HS275" i="16"/>
  <c r="HR275" i="16"/>
  <c r="HG275" i="16"/>
  <c r="HF275" i="16"/>
  <c r="HE275" i="16"/>
  <c r="HD275" i="16"/>
  <c r="FJ275" i="16"/>
  <c r="OR75" i="16"/>
  <c r="MG75" i="16"/>
  <c r="KU75" i="16"/>
  <c r="KJ75" i="16"/>
  <c r="HS75" i="16"/>
  <c r="HR75" i="16"/>
  <c r="HG75" i="16"/>
  <c r="HF75" i="16"/>
  <c r="HE75" i="16"/>
  <c r="HD75" i="16"/>
  <c r="FJ75" i="16"/>
  <c r="OR195" i="16"/>
  <c r="MG195" i="16"/>
  <c r="KJ195" i="16"/>
  <c r="HS195" i="16"/>
  <c r="HR195" i="16"/>
  <c r="HG195" i="16"/>
  <c r="HF195" i="16"/>
  <c r="HE195" i="16"/>
  <c r="HD195" i="16"/>
  <c r="FJ195" i="16"/>
  <c r="OR175" i="16"/>
  <c r="MG175" i="16"/>
  <c r="KU175" i="16"/>
  <c r="KJ175" i="16"/>
  <c r="HS175" i="16"/>
  <c r="HR175" i="16"/>
  <c r="HG175" i="16"/>
  <c r="HF175" i="16"/>
  <c r="HE175" i="16"/>
  <c r="HD175" i="16"/>
  <c r="FJ175" i="16"/>
  <c r="OR107" i="16"/>
  <c r="MG107" i="16"/>
  <c r="KU107" i="16"/>
  <c r="KJ107" i="16"/>
  <c r="HS107" i="16"/>
  <c r="HR107" i="16"/>
  <c r="HG107" i="16"/>
  <c r="HF107" i="16"/>
  <c r="HE107" i="16"/>
  <c r="HD107" i="16"/>
  <c r="FJ107" i="16"/>
  <c r="OR43" i="16"/>
  <c r="MG43" i="16"/>
  <c r="KU43" i="16"/>
  <c r="KJ43" i="16"/>
  <c r="HS43" i="16"/>
  <c r="HR43" i="16"/>
  <c r="HG43" i="16"/>
  <c r="HF43" i="16"/>
  <c r="HE43" i="16"/>
  <c r="HD43" i="16"/>
  <c r="FJ43" i="16"/>
  <c r="OR161" i="16"/>
  <c r="MG161" i="16"/>
  <c r="KU161" i="16"/>
  <c r="KJ161" i="16"/>
  <c r="HS161" i="16"/>
  <c r="HR161" i="16"/>
  <c r="HG161" i="16"/>
  <c r="HF161" i="16"/>
  <c r="HE161" i="16"/>
  <c r="HD161" i="16"/>
  <c r="FJ161" i="16"/>
  <c r="AN161" i="16"/>
  <c r="AO161" i="16" s="1"/>
  <c r="OR100" i="16"/>
  <c r="MG100" i="16"/>
  <c r="KU100" i="16"/>
  <c r="KJ100" i="16"/>
  <c r="HS100" i="16"/>
  <c r="HR100" i="16"/>
  <c r="HG100" i="16"/>
  <c r="HF100" i="16"/>
  <c r="HE100" i="16"/>
  <c r="HD100" i="16"/>
  <c r="FJ100" i="16"/>
  <c r="OR147" i="16"/>
  <c r="MG147" i="16"/>
  <c r="KU147" i="16"/>
  <c r="KJ147" i="16"/>
  <c r="HS147" i="16"/>
  <c r="HR147" i="16"/>
  <c r="HG147" i="16"/>
  <c r="HF147" i="16"/>
  <c r="HE147" i="16"/>
  <c r="HD147" i="16"/>
  <c r="FJ147" i="16"/>
  <c r="OR77" i="16"/>
  <c r="MG77" i="16"/>
  <c r="KU77" i="16"/>
  <c r="KJ77" i="16"/>
  <c r="HS77" i="16"/>
  <c r="HR77" i="16"/>
  <c r="HG77" i="16"/>
  <c r="HF77" i="16"/>
  <c r="HE77" i="16"/>
  <c r="HD77" i="16"/>
  <c r="FJ77" i="16"/>
  <c r="OR165" i="16"/>
  <c r="MG165" i="16"/>
  <c r="KU165" i="16"/>
  <c r="KJ165" i="16"/>
  <c r="HS165" i="16"/>
  <c r="HR165" i="16"/>
  <c r="HG165" i="16"/>
  <c r="HF165" i="16"/>
  <c r="HE165" i="16"/>
  <c r="HD165" i="16"/>
  <c r="FJ165" i="16"/>
  <c r="AN165" i="16"/>
  <c r="AO165" i="16" s="1"/>
  <c r="OR237" i="16"/>
  <c r="MG237" i="16"/>
  <c r="KU237" i="16"/>
  <c r="KJ237" i="16"/>
  <c r="HS237" i="16"/>
  <c r="HR237" i="16"/>
  <c r="HG237" i="16"/>
  <c r="HF237" i="16"/>
  <c r="HE237" i="16"/>
  <c r="HD237" i="16"/>
  <c r="FJ237" i="16"/>
  <c r="OR44" i="16"/>
  <c r="MG44" i="16"/>
  <c r="KU44" i="16"/>
  <c r="KJ44" i="16"/>
  <c r="HS44" i="16"/>
  <c r="HR44" i="16"/>
  <c r="HG44" i="16"/>
  <c r="HF44" i="16"/>
  <c r="HE44" i="16"/>
  <c r="HD44" i="16"/>
  <c r="FJ44" i="16"/>
  <c r="OR325" i="16"/>
  <c r="MG325" i="16"/>
  <c r="KU325" i="16"/>
  <c r="KJ325" i="16"/>
  <c r="HS325" i="16"/>
  <c r="HR325" i="16"/>
  <c r="HG325" i="16"/>
  <c r="HF325" i="16"/>
  <c r="HE325" i="16"/>
  <c r="HD325" i="16"/>
  <c r="FJ325" i="16"/>
  <c r="OR320" i="16"/>
  <c r="MG320" i="16"/>
  <c r="KU320" i="16"/>
  <c r="KJ320" i="16"/>
  <c r="HS320" i="16"/>
  <c r="HR320" i="16"/>
  <c r="HG320" i="16"/>
  <c r="HF320" i="16"/>
  <c r="HE320" i="16"/>
  <c r="HD320" i="16"/>
  <c r="FJ320" i="16"/>
  <c r="OR18" i="16"/>
  <c r="MG18" i="16"/>
  <c r="KU18" i="16"/>
  <c r="KJ18" i="16"/>
  <c r="HS18" i="16"/>
  <c r="HR18" i="16"/>
  <c r="HG18" i="16"/>
  <c r="HF18" i="16"/>
  <c r="HE18" i="16"/>
  <c r="HD18" i="16"/>
  <c r="FJ18" i="16"/>
  <c r="AN18" i="16"/>
  <c r="AO18" i="16" s="1"/>
  <c r="OR94" i="16"/>
  <c r="MG94" i="16"/>
  <c r="KU94" i="16"/>
  <c r="KJ94" i="16"/>
  <c r="HS94" i="16"/>
  <c r="HR94" i="16"/>
  <c r="HG94" i="16"/>
  <c r="HF94" i="16"/>
  <c r="HE94" i="16"/>
  <c r="HD94" i="16"/>
  <c r="FJ94" i="16"/>
  <c r="OR127" i="16"/>
  <c r="MG127" i="16"/>
  <c r="KU127" i="16"/>
  <c r="KJ127" i="16"/>
  <c r="HS127" i="16"/>
  <c r="HR127" i="16"/>
  <c r="HG127" i="16"/>
  <c r="HF127" i="16"/>
  <c r="HE127" i="16"/>
  <c r="HD127" i="16"/>
  <c r="FJ127" i="16"/>
  <c r="OR319" i="16"/>
  <c r="MG319" i="16"/>
  <c r="KU319" i="16"/>
  <c r="KJ319" i="16"/>
  <c r="HS319" i="16"/>
  <c r="HR319" i="16"/>
  <c r="HG319" i="16"/>
  <c r="HF319" i="16"/>
  <c r="HE319" i="16"/>
  <c r="HD319" i="16"/>
  <c r="FJ319" i="16"/>
  <c r="OR274" i="16"/>
  <c r="MG274" i="16"/>
  <c r="KU274" i="16"/>
  <c r="KJ274" i="16"/>
  <c r="HS274" i="16"/>
  <c r="HR274" i="16"/>
  <c r="HG274" i="16"/>
  <c r="HF274" i="16"/>
  <c r="HE274" i="16"/>
  <c r="HD274" i="16"/>
  <c r="FJ274" i="16"/>
  <c r="OR228" i="16"/>
  <c r="MG228" i="16"/>
  <c r="KU228" i="16"/>
  <c r="KJ228" i="16"/>
  <c r="HS228" i="16"/>
  <c r="HR228" i="16"/>
  <c r="HG228" i="16"/>
  <c r="HF228" i="16"/>
  <c r="HE228" i="16"/>
  <c r="HD228" i="16"/>
  <c r="FJ228" i="16"/>
  <c r="OR81" i="16"/>
  <c r="MG81" i="16"/>
  <c r="KU81" i="16"/>
  <c r="KJ81" i="16"/>
  <c r="HS81" i="16"/>
  <c r="HR81" i="16"/>
  <c r="HG81" i="16"/>
  <c r="HF81" i="16"/>
  <c r="HE81" i="16"/>
  <c r="HD81" i="16"/>
  <c r="FJ81" i="16"/>
  <c r="OR288" i="16"/>
  <c r="MG288" i="16"/>
  <c r="KU288" i="16"/>
  <c r="KJ288" i="16"/>
  <c r="HS288" i="16"/>
  <c r="HR288" i="16"/>
  <c r="HG288" i="16"/>
  <c r="HF288" i="16"/>
  <c r="HE288" i="16"/>
  <c r="HD288" i="16"/>
  <c r="FJ288" i="16"/>
  <c r="OR302" i="16"/>
  <c r="MG302" i="16"/>
  <c r="KU302" i="16"/>
  <c r="KJ302" i="16"/>
  <c r="HS302" i="16"/>
  <c r="HR302" i="16"/>
  <c r="HG302" i="16"/>
  <c r="HF302" i="16"/>
  <c r="HE302" i="16"/>
  <c r="HD302" i="16"/>
  <c r="FJ302" i="16"/>
  <c r="OR82" i="16"/>
  <c r="MG82" i="16"/>
  <c r="KU82" i="16"/>
  <c r="KJ82" i="16"/>
  <c r="HS82" i="16"/>
  <c r="HR82" i="16"/>
  <c r="HG82" i="16"/>
  <c r="HF82" i="16"/>
  <c r="HE82" i="16"/>
  <c r="HD82" i="16"/>
  <c r="FJ82" i="16"/>
  <c r="OR234" i="16"/>
  <c r="MG234" i="16"/>
  <c r="KU234" i="16"/>
  <c r="KJ234" i="16"/>
  <c r="HS234" i="16"/>
  <c r="HR234" i="16"/>
  <c r="HG234" i="16"/>
  <c r="HF234" i="16"/>
  <c r="HE234" i="16"/>
  <c r="HD234" i="16"/>
  <c r="FJ234" i="16"/>
  <c r="OR54" i="16"/>
  <c r="MG54" i="16"/>
  <c r="KU54" i="16"/>
  <c r="KJ54" i="16"/>
  <c r="HS54" i="16"/>
  <c r="HR54" i="16"/>
  <c r="HG54" i="16"/>
  <c r="HF54" i="16"/>
  <c r="HE54" i="16"/>
  <c r="HD54" i="16"/>
  <c r="FJ54" i="16"/>
  <c r="OR223" i="16"/>
  <c r="MG223" i="16"/>
  <c r="KU223" i="16"/>
  <c r="KJ223" i="16"/>
  <c r="HS223" i="16"/>
  <c r="HR223" i="16"/>
  <c r="HG223" i="16"/>
  <c r="HF223" i="16"/>
  <c r="HE223" i="16"/>
  <c r="HD223" i="16"/>
  <c r="FJ223" i="16"/>
  <c r="OR225" i="16"/>
  <c r="MG225" i="16"/>
  <c r="KU225" i="16"/>
  <c r="KJ225" i="16"/>
  <c r="HS225" i="16"/>
  <c r="HR225" i="16"/>
  <c r="HG225" i="16"/>
  <c r="HF225" i="16"/>
  <c r="HE225" i="16"/>
  <c r="HD225" i="16"/>
  <c r="FJ225" i="16"/>
  <c r="OR160" i="16"/>
  <c r="MG160" i="16"/>
  <c r="KU160" i="16"/>
  <c r="KJ160" i="16"/>
  <c r="HS160" i="16"/>
  <c r="HR160" i="16"/>
  <c r="HG160" i="16"/>
  <c r="HF160" i="16"/>
  <c r="HE160" i="16"/>
  <c r="HD160" i="16"/>
  <c r="FJ160" i="16"/>
  <c r="AN160" i="16"/>
  <c r="AO160" i="16" s="1"/>
  <c r="OR197" i="16"/>
  <c r="MG197" i="16"/>
  <c r="KU197" i="16"/>
  <c r="KJ197" i="16"/>
  <c r="HS197" i="16"/>
  <c r="HR197" i="16"/>
  <c r="HG197" i="16"/>
  <c r="HF197" i="16"/>
  <c r="HE197" i="16"/>
  <c r="HD197" i="16"/>
  <c r="FJ197" i="16"/>
  <c r="OR258" i="16"/>
  <c r="MG258" i="16"/>
  <c r="KU258" i="16"/>
  <c r="KJ258" i="16"/>
  <c r="HS258" i="16"/>
  <c r="HR258" i="16"/>
  <c r="HG258" i="16"/>
  <c r="HF258" i="16"/>
  <c r="HE258" i="16"/>
  <c r="HD258" i="16"/>
  <c r="FJ258" i="16"/>
  <c r="OR167" i="16"/>
  <c r="MG167" i="16"/>
  <c r="KU167" i="16"/>
  <c r="KJ167" i="16"/>
  <c r="HS167" i="16"/>
  <c r="HR167" i="16"/>
  <c r="HG167" i="16"/>
  <c r="HF167" i="16"/>
  <c r="HE167" i="16"/>
  <c r="HD167" i="16"/>
  <c r="FJ167" i="16"/>
  <c r="OR313" i="16"/>
  <c r="MG313" i="16"/>
  <c r="KU313" i="16"/>
  <c r="KJ313" i="16"/>
  <c r="HS313" i="16"/>
  <c r="HR313" i="16"/>
  <c r="HG313" i="16"/>
  <c r="HF313" i="16"/>
  <c r="HE313" i="16"/>
  <c r="HD313" i="16"/>
  <c r="FJ313" i="16"/>
  <c r="OR263" i="16"/>
  <c r="MG263" i="16"/>
  <c r="KU263" i="16"/>
  <c r="KJ263" i="16"/>
  <c r="HS263" i="16"/>
  <c r="HR263" i="16"/>
  <c r="HG263" i="16"/>
  <c r="HF263" i="16"/>
  <c r="HE263" i="16"/>
  <c r="HD263" i="16"/>
  <c r="FJ263" i="16"/>
  <c r="OR230" i="16"/>
  <c r="MG230" i="16"/>
  <c r="KU230" i="16"/>
  <c r="KJ230" i="16"/>
  <c r="HS230" i="16"/>
  <c r="HR230" i="16"/>
  <c r="HG230" i="16"/>
  <c r="HF230" i="16"/>
  <c r="HE230" i="16"/>
  <c r="HD230" i="16"/>
  <c r="FJ230" i="16"/>
  <c r="OR37" i="16"/>
  <c r="MG37" i="16"/>
  <c r="KU37" i="16"/>
  <c r="KJ37" i="16"/>
  <c r="HS37" i="16"/>
  <c r="HR37" i="16"/>
  <c r="HG37" i="16"/>
  <c r="HF37" i="16"/>
  <c r="HE37" i="16"/>
  <c r="HD37" i="16"/>
  <c r="FJ37" i="16"/>
  <c r="OR155" i="16"/>
  <c r="MG155" i="16"/>
  <c r="KU155" i="16"/>
  <c r="KJ155" i="16"/>
  <c r="HS155" i="16"/>
  <c r="HR155" i="16"/>
  <c r="HG155" i="16"/>
  <c r="HF155" i="16"/>
  <c r="HE155" i="16"/>
  <c r="HD155" i="16"/>
  <c r="FJ155" i="16"/>
  <c r="OR202" i="16"/>
  <c r="MG202" i="16"/>
  <c r="KU202" i="16"/>
  <c r="KJ202" i="16"/>
  <c r="HS202" i="16"/>
  <c r="HR202" i="16"/>
  <c r="HG202" i="16"/>
  <c r="HF202" i="16"/>
  <c r="HE202" i="16"/>
  <c r="HD202" i="16"/>
  <c r="FJ202" i="16"/>
  <c r="OR51" i="16"/>
  <c r="MG51" i="16"/>
  <c r="KU51" i="16"/>
  <c r="KJ51" i="16"/>
  <c r="HS51" i="16"/>
  <c r="HR51" i="16"/>
  <c r="HG51" i="16"/>
  <c r="HF51" i="16"/>
  <c r="HE51" i="16"/>
  <c r="HD51" i="16"/>
  <c r="FJ51" i="16"/>
  <c r="OR326" i="16"/>
  <c r="MG326" i="16"/>
  <c r="KU326" i="16"/>
  <c r="KJ326" i="16"/>
  <c r="HS326" i="16"/>
  <c r="HR326" i="16"/>
  <c r="HG326" i="16"/>
  <c r="HF326" i="16"/>
  <c r="HE326" i="16"/>
  <c r="HD326" i="16"/>
  <c r="FJ326" i="16"/>
  <c r="OR199" i="16"/>
  <c r="MG199" i="16"/>
  <c r="KU199" i="16"/>
  <c r="KJ199" i="16"/>
  <c r="HS199" i="16"/>
  <c r="HR199" i="16"/>
  <c r="HG199" i="16"/>
  <c r="HF199" i="16"/>
  <c r="HE199" i="16"/>
  <c r="HD199" i="16"/>
  <c r="FJ199" i="16"/>
  <c r="OR70" i="16"/>
  <c r="MG70" i="16"/>
  <c r="KU70" i="16"/>
  <c r="KJ70" i="16"/>
  <c r="HS70" i="16"/>
  <c r="HR70" i="16"/>
  <c r="HG70" i="16"/>
  <c r="HF70" i="16"/>
  <c r="HE70" i="16"/>
  <c r="HD70" i="16"/>
  <c r="FJ70" i="16"/>
  <c r="OR36" i="16"/>
  <c r="MG36" i="16"/>
  <c r="KU36" i="16"/>
  <c r="KJ36" i="16"/>
  <c r="HS36" i="16"/>
  <c r="HR36" i="16"/>
  <c r="HG36" i="16"/>
  <c r="HF36" i="16"/>
  <c r="HE36" i="16"/>
  <c r="HD36" i="16"/>
  <c r="FJ36" i="16"/>
  <c r="OR201" i="16"/>
  <c r="MG201" i="16"/>
  <c r="KU201" i="16"/>
  <c r="KJ201" i="16"/>
  <c r="HS201" i="16"/>
  <c r="HR201" i="16"/>
  <c r="HG201" i="16"/>
  <c r="HF201" i="16"/>
  <c r="HE201" i="16"/>
  <c r="HD201" i="16"/>
  <c r="FJ201" i="16"/>
  <c r="OR255" i="16"/>
  <c r="MG255" i="16"/>
  <c r="KU255" i="16"/>
  <c r="KJ255" i="16"/>
  <c r="HS255" i="16"/>
  <c r="HR255" i="16"/>
  <c r="HG255" i="16"/>
  <c r="HF255" i="16"/>
  <c r="HE255" i="16"/>
  <c r="HD255" i="16"/>
  <c r="FJ255" i="16"/>
  <c r="OR66" i="16"/>
  <c r="MG66" i="16"/>
  <c r="KU66" i="16"/>
  <c r="KJ66" i="16"/>
  <c r="HS66" i="16"/>
  <c r="HR66" i="16"/>
  <c r="HG66" i="16"/>
  <c r="HF66" i="16"/>
  <c r="HE66" i="16"/>
  <c r="HD66" i="16"/>
  <c r="FJ66" i="16"/>
  <c r="OR45" i="16"/>
  <c r="MG45" i="16"/>
  <c r="KU45" i="16"/>
  <c r="KJ45" i="16"/>
  <c r="HS45" i="16"/>
  <c r="HR45" i="16"/>
  <c r="HG45" i="16"/>
  <c r="HF45" i="16"/>
  <c r="HE45" i="16"/>
  <c r="HD45" i="16"/>
  <c r="FJ45" i="16"/>
  <c r="OR63" i="16"/>
  <c r="MG63" i="16"/>
  <c r="KU63" i="16"/>
  <c r="KJ63" i="16"/>
  <c r="HS63" i="16"/>
  <c r="HR63" i="16"/>
  <c r="HG63" i="16"/>
  <c r="HF63" i="16"/>
  <c r="HE63" i="16"/>
  <c r="HD63" i="16"/>
  <c r="FJ63" i="16"/>
  <c r="OR220" i="16"/>
  <c r="MG220" i="16"/>
  <c r="KU220" i="16"/>
  <c r="KJ220" i="16"/>
  <c r="HS220" i="16"/>
  <c r="HR220" i="16"/>
  <c r="HG220" i="16"/>
  <c r="HF220" i="16"/>
  <c r="HE220" i="16"/>
  <c r="HD220" i="16"/>
  <c r="FJ220" i="16"/>
  <c r="OR53" i="16"/>
  <c r="MG53" i="16"/>
  <c r="KU53" i="16"/>
  <c r="KJ53" i="16"/>
  <c r="HS53" i="16"/>
  <c r="HR53" i="16"/>
  <c r="HG53" i="16"/>
  <c r="HF53" i="16"/>
  <c r="HE53" i="16"/>
  <c r="HD53" i="16"/>
  <c r="FJ53" i="16"/>
  <c r="OR108" i="16"/>
  <c r="MG108" i="16"/>
  <c r="KU108" i="16"/>
  <c r="KJ108" i="16"/>
  <c r="HS108" i="16"/>
  <c r="HR108" i="16"/>
  <c r="HG108" i="16"/>
  <c r="HF108" i="16"/>
  <c r="HE108" i="16"/>
  <c r="HD108" i="16"/>
  <c r="FJ108" i="16"/>
  <c r="OR74" i="16"/>
  <c r="MG74" i="16"/>
  <c r="KU74" i="16"/>
  <c r="KJ74" i="16"/>
  <c r="HS74" i="16"/>
  <c r="HR74" i="16"/>
  <c r="HG74" i="16"/>
  <c r="HF74" i="16"/>
  <c r="HE74" i="16"/>
  <c r="HD74" i="16"/>
  <c r="FJ74" i="16"/>
  <c r="OR73" i="16"/>
  <c r="MG73" i="16"/>
  <c r="KU73" i="16"/>
  <c r="KJ73" i="16"/>
  <c r="HS73" i="16"/>
  <c r="HR73" i="16"/>
  <c r="HG73" i="16"/>
  <c r="HF73" i="16"/>
  <c r="HE73" i="16"/>
  <c r="HD73" i="16"/>
  <c r="FJ73" i="16"/>
  <c r="OR285" i="16"/>
  <c r="MG285" i="16"/>
  <c r="KU285" i="16"/>
  <c r="KJ285" i="16"/>
  <c r="HS285" i="16"/>
  <c r="HR285" i="16"/>
  <c r="HG285" i="16"/>
  <c r="HF285" i="16"/>
  <c r="HE285" i="16"/>
  <c r="HD285" i="16"/>
  <c r="FJ285" i="16"/>
  <c r="OR231" i="16"/>
  <c r="MG231" i="16"/>
  <c r="KU231" i="16"/>
  <c r="KJ231" i="16"/>
  <c r="HS231" i="16"/>
  <c r="HR231" i="16"/>
  <c r="HG231" i="16"/>
  <c r="HF231" i="16"/>
  <c r="HE231" i="16"/>
  <c r="HD231" i="16"/>
  <c r="FJ231" i="16"/>
  <c r="OR67" i="16"/>
  <c r="MG67" i="16"/>
  <c r="KU67" i="16"/>
  <c r="KJ67" i="16"/>
  <c r="HS67" i="16"/>
  <c r="HR67" i="16"/>
  <c r="HG67" i="16"/>
  <c r="HF67" i="16"/>
  <c r="HE67" i="16"/>
  <c r="HD67" i="16"/>
  <c r="FJ67" i="16"/>
  <c r="OR179" i="16"/>
  <c r="MG179" i="16"/>
  <c r="KU179" i="16"/>
  <c r="KJ179" i="16"/>
  <c r="HS179" i="16"/>
  <c r="HR179" i="16"/>
  <c r="HG179" i="16"/>
  <c r="HF179" i="16"/>
  <c r="HE179" i="16"/>
  <c r="HD179" i="16"/>
  <c r="FJ179" i="16"/>
  <c r="OR266" i="16"/>
  <c r="MG266" i="16"/>
  <c r="KU266" i="16"/>
  <c r="KJ266" i="16"/>
  <c r="HS266" i="16"/>
  <c r="HR266" i="16"/>
  <c r="HG266" i="16"/>
  <c r="HF266" i="16"/>
  <c r="HE266" i="16"/>
  <c r="HD266" i="16"/>
  <c r="FJ266" i="16"/>
  <c r="OR315" i="16"/>
  <c r="MG315" i="16"/>
  <c r="KU315" i="16"/>
  <c r="KJ315" i="16"/>
  <c r="HS315" i="16"/>
  <c r="HR315" i="16"/>
  <c r="HG315" i="16"/>
  <c r="HF315" i="16"/>
  <c r="HE315" i="16"/>
  <c r="HD315" i="16"/>
  <c r="FJ315" i="16"/>
  <c r="OR284" i="16"/>
  <c r="MG284" i="16"/>
  <c r="KU284" i="16"/>
  <c r="KJ284" i="16"/>
  <c r="HS284" i="16"/>
  <c r="HR284" i="16"/>
  <c r="HG284" i="16"/>
  <c r="HF284" i="16"/>
  <c r="HE284" i="16"/>
  <c r="HD284" i="16"/>
  <c r="FJ284" i="16"/>
  <c r="OR33" i="16"/>
  <c r="MG33" i="16"/>
  <c r="KU33" i="16"/>
  <c r="KJ33" i="16"/>
  <c r="HS33" i="16"/>
  <c r="HR33" i="16"/>
  <c r="HG33" i="16"/>
  <c r="HF33" i="16"/>
  <c r="HE33" i="16"/>
  <c r="HD33" i="16"/>
  <c r="FJ33" i="16"/>
  <c r="OR14" i="16"/>
  <c r="MG14" i="16"/>
  <c r="KU14" i="16"/>
  <c r="KJ14" i="16"/>
  <c r="HS14" i="16"/>
  <c r="HR14" i="16"/>
  <c r="HG14" i="16"/>
  <c r="HF14" i="16"/>
  <c r="HE14" i="16"/>
  <c r="HD14" i="16"/>
  <c r="FJ14" i="16"/>
  <c r="OR31" i="16"/>
  <c r="MG31" i="16"/>
  <c r="KU31" i="16"/>
  <c r="KJ31" i="16"/>
  <c r="HS31" i="16"/>
  <c r="HR31" i="16"/>
  <c r="HG31" i="16"/>
  <c r="HF31" i="16"/>
  <c r="HE31" i="16"/>
  <c r="HD31" i="16"/>
  <c r="FJ31" i="16"/>
  <c r="OR80" i="16"/>
  <c r="MG80" i="16"/>
  <c r="KU80" i="16"/>
  <c r="KJ80" i="16"/>
  <c r="HS80" i="16"/>
  <c r="HR80" i="16"/>
  <c r="HG80" i="16"/>
  <c r="HF80" i="16"/>
  <c r="HE80" i="16"/>
  <c r="HD80" i="16"/>
  <c r="FJ80" i="16"/>
  <c r="OR176" i="16"/>
  <c r="MG176" i="16"/>
  <c r="KU176" i="16"/>
  <c r="KJ176" i="16"/>
  <c r="HS176" i="16"/>
  <c r="HR176" i="16"/>
  <c r="HG176" i="16"/>
  <c r="HF176" i="16"/>
  <c r="HE176" i="16"/>
  <c r="HD176" i="16"/>
  <c r="FJ176" i="16"/>
  <c r="OR177" i="16"/>
  <c r="MG177" i="16"/>
  <c r="KU177" i="16"/>
  <c r="KJ177" i="16"/>
  <c r="HS177" i="16"/>
  <c r="HR177" i="16"/>
  <c r="HG177" i="16"/>
  <c r="HF177" i="16"/>
  <c r="HE177" i="16"/>
  <c r="HD177" i="16"/>
  <c r="FJ177" i="16"/>
  <c r="OR32" i="16"/>
  <c r="MG32" i="16"/>
  <c r="KU32" i="16"/>
  <c r="KJ32" i="16"/>
  <c r="HS32" i="16"/>
  <c r="HR32" i="16"/>
  <c r="HG32" i="16"/>
  <c r="HF32" i="16"/>
  <c r="HE32" i="16"/>
  <c r="HD32" i="16"/>
  <c r="FJ32" i="16"/>
  <c r="OR79" i="16"/>
  <c r="MG79" i="16"/>
  <c r="KU79" i="16"/>
  <c r="KJ79" i="16"/>
  <c r="HS79" i="16"/>
  <c r="HR79" i="16"/>
  <c r="HG79" i="16"/>
  <c r="HF79" i="16"/>
  <c r="HE79" i="16"/>
  <c r="HD79" i="16"/>
  <c r="FJ79" i="16"/>
  <c r="OR226" i="16"/>
  <c r="MG226" i="16"/>
  <c r="KU226" i="16"/>
  <c r="KJ226" i="16"/>
  <c r="HS226" i="16"/>
  <c r="HR226" i="16"/>
  <c r="HG226" i="16"/>
  <c r="HF226" i="16"/>
  <c r="HE226" i="16"/>
  <c r="HD226" i="16"/>
  <c r="FJ226" i="16"/>
  <c r="OR39" i="16"/>
  <c r="MG39" i="16"/>
  <c r="KU39" i="16"/>
  <c r="KJ39" i="16"/>
  <c r="HS39" i="16"/>
  <c r="HR39" i="16"/>
  <c r="HG39" i="16"/>
  <c r="HF39" i="16"/>
  <c r="HE39" i="16"/>
  <c r="HD39" i="16"/>
  <c r="FJ39" i="16"/>
  <c r="OR280" i="16"/>
  <c r="MG280" i="16"/>
  <c r="KU280" i="16"/>
  <c r="KJ280" i="16"/>
  <c r="HS280" i="16"/>
  <c r="HR280" i="16"/>
  <c r="HG280" i="16"/>
  <c r="HF280" i="16"/>
  <c r="HE280" i="16"/>
  <c r="HD280" i="16"/>
  <c r="FJ280" i="16"/>
  <c r="OR173" i="16"/>
  <c r="MG173" i="16"/>
  <c r="KU173" i="16"/>
  <c r="KJ173" i="16"/>
  <c r="HS173" i="16"/>
  <c r="HR173" i="16"/>
  <c r="HG173" i="16"/>
  <c r="HF173" i="16"/>
  <c r="HE173" i="16"/>
  <c r="HD173" i="16"/>
  <c r="FJ173" i="16"/>
  <c r="OR116" i="16"/>
  <c r="MG116" i="16"/>
  <c r="KU116" i="16"/>
  <c r="KJ116" i="16"/>
  <c r="HS116" i="16"/>
  <c r="HR116" i="16"/>
  <c r="HG116" i="16"/>
  <c r="HF116" i="16"/>
  <c r="HE116" i="16"/>
  <c r="HD116" i="16"/>
  <c r="FJ116" i="16"/>
  <c r="OR38" i="16"/>
  <c r="MG38" i="16"/>
  <c r="KU38" i="16"/>
  <c r="KJ38" i="16"/>
  <c r="HS38" i="16"/>
  <c r="HR38" i="16"/>
  <c r="HG38" i="16"/>
  <c r="HF38" i="16"/>
  <c r="HE38" i="16"/>
  <c r="HD38" i="16"/>
  <c r="FJ38" i="16"/>
  <c r="OR233" i="16"/>
  <c r="MG233" i="16"/>
  <c r="KU233" i="16"/>
  <c r="KJ233" i="16"/>
  <c r="HS233" i="16"/>
  <c r="HR233" i="16"/>
  <c r="HG233" i="16"/>
  <c r="HF233" i="16"/>
  <c r="HE233" i="16"/>
  <c r="HD233" i="16"/>
  <c r="FJ233" i="16"/>
  <c r="OR244" i="16"/>
  <c r="MG244" i="16"/>
  <c r="KU244" i="16"/>
  <c r="KJ244" i="16"/>
  <c r="HS244" i="16"/>
  <c r="HR244" i="16"/>
  <c r="HG244" i="16"/>
  <c r="HF244" i="16"/>
  <c r="HE244" i="16"/>
  <c r="HD244" i="16"/>
  <c r="FJ244" i="16"/>
  <c r="OR240" i="16"/>
  <c r="MG240" i="16"/>
  <c r="KU240" i="16"/>
  <c r="KJ240" i="16"/>
  <c r="HS240" i="16"/>
  <c r="HR240" i="16"/>
  <c r="HG240" i="16"/>
  <c r="HF240" i="16"/>
  <c r="HE240" i="16"/>
  <c r="HD240" i="16"/>
  <c r="FJ240" i="16"/>
  <c r="OR203" i="16"/>
  <c r="MG203" i="16"/>
  <c r="KU203" i="16"/>
  <c r="KJ203" i="16"/>
  <c r="HS203" i="16"/>
  <c r="HR203" i="16"/>
  <c r="HG203" i="16"/>
  <c r="HF203" i="16"/>
  <c r="HE203" i="16"/>
  <c r="HD203" i="16"/>
  <c r="FJ203" i="16"/>
  <c r="OR259" i="16"/>
  <c r="MG259" i="16"/>
  <c r="KU259" i="16"/>
  <c r="KJ259" i="16"/>
  <c r="HS259" i="16"/>
  <c r="HR259" i="16"/>
  <c r="HG259" i="16"/>
  <c r="HF259" i="16"/>
  <c r="HE259" i="16"/>
  <c r="HD259" i="16"/>
  <c r="FJ259" i="16"/>
  <c r="OR193" i="16"/>
  <c r="MG193" i="16"/>
  <c r="KU193" i="16"/>
  <c r="KJ193" i="16"/>
  <c r="HS193" i="16"/>
  <c r="HR193" i="16"/>
  <c r="HG193" i="16"/>
  <c r="HF193" i="16"/>
  <c r="HE193" i="16"/>
  <c r="HD193" i="16"/>
  <c r="FJ193" i="16"/>
  <c r="OR149" i="16"/>
  <c r="MG149" i="16"/>
  <c r="KU149" i="16"/>
  <c r="KJ149" i="16"/>
  <c r="HS149" i="16"/>
  <c r="HR149" i="16"/>
  <c r="HG149" i="16"/>
  <c r="HF149" i="16"/>
  <c r="HE149" i="16"/>
  <c r="HD149" i="16"/>
  <c r="FJ149" i="16"/>
  <c r="OR61" i="16"/>
  <c r="MG61" i="16"/>
  <c r="KU61" i="16"/>
  <c r="KJ61" i="16"/>
  <c r="HS61" i="16"/>
  <c r="HR61" i="16"/>
  <c r="HG61" i="16"/>
  <c r="HF61" i="16"/>
  <c r="HE61" i="16"/>
  <c r="HD61" i="16"/>
  <c r="FJ61" i="16"/>
  <c r="OR96" i="16"/>
  <c r="MG96" i="16"/>
  <c r="KU96" i="16"/>
  <c r="KJ96" i="16"/>
  <c r="HS96" i="16"/>
  <c r="HR96" i="16"/>
  <c r="HG96" i="16"/>
  <c r="HF96" i="16"/>
  <c r="HE96" i="16"/>
  <c r="HD96" i="16"/>
  <c r="FJ96" i="16"/>
  <c r="OR166" i="16"/>
  <c r="MG166" i="16"/>
  <c r="KU166" i="16"/>
  <c r="KJ166" i="16"/>
  <c r="HS166" i="16"/>
  <c r="HR166" i="16"/>
  <c r="HG166" i="16"/>
  <c r="HF166" i="16"/>
  <c r="HE166" i="16"/>
  <c r="HD166" i="16"/>
  <c r="FJ166" i="16"/>
  <c r="AN166" i="16"/>
  <c r="AO166" i="16" s="1"/>
  <c r="OR59" i="16"/>
  <c r="MG59" i="16"/>
  <c r="KU59" i="16"/>
  <c r="KJ59" i="16"/>
  <c r="HS59" i="16"/>
  <c r="HR59" i="16"/>
  <c r="HG59" i="16"/>
  <c r="HF59" i="16"/>
  <c r="HE59" i="16"/>
  <c r="HD59" i="16"/>
  <c r="FJ59" i="16"/>
  <c r="OR242" i="16"/>
  <c r="MG242" i="16"/>
  <c r="KU242" i="16"/>
  <c r="KJ242" i="16"/>
  <c r="HS242" i="16"/>
  <c r="HR242" i="16"/>
  <c r="HG242" i="16"/>
  <c r="HF242" i="16"/>
  <c r="HE242" i="16"/>
  <c r="HD242" i="16"/>
  <c r="FJ242" i="16"/>
  <c r="OR156" i="16"/>
  <c r="MG156" i="16"/>
  <c r="KU156" i="16"/>
  <c r="KJ156" i="16"/>
  <c r="HS156" i="16"/>
  <c r="HR156" i="16"/>
  <c r="HG156" i="16"/>
  <c r="HF156" i="16"/>
  <c r="HE156" i="16"/>
  <c r="HD156" i="16"/>
  <c r="FJ156" i="16"/>
  <c r="OR15" i="16"/>
  <c r="MG15" i="16"/>
  <c r="KU15" i="16"/>
  <c r="KJ15" i="16"/>
  <c r="HS15" i="16"/>
  <c r="HR15" i="16"/>
  <c r="HG15" i="16"/>
  <c r="HF15" i="16"/>
  <c r="HE15" i="16"/>
  <c r="HD15" i="16"/>
  <c r="FJ15" i="16"/>
  <c r="OR69" i="16"/>
  <c r="MG69" i="16"/>
  <c r="KU69" i="16"/>
  <c r="KJ69" i="16"/>
  <c r="HS69" i="16"/>
  <c r="HR69" i="16"/>
  <c r="HG69" i="16"/>
  <c r="HF69" i="16"/>
  <c r="HE69" i="16"/>
  <c r="HD69" i="16"/>
  <c r="FJ69" i="16"/>
  <c r="OR253" i="16"/>
  <c r="MG253" i="16"/>
  <c r="KU253" i="16"/>
  <c r="KJ253" i="16"/>
  <c r="HS253" i="16"/>
  <c r="HR253" i="16"/>
  <c r="HG253" i="16"/>
  <c r="HF253" i="16"/>
  <c r="HE253" i="16"/>
  <c r="HD253" i="16"/>
  <c r="FJ253" i="16"/>
  <c r="OR60" i="16"/>
  <c r="MG60" i="16"/>
  <c r="KU60" i="16"/>
  <c r="KJ60" i="16"/>
  <c r="HS60" i="16"/>
  <c r="HR60" i="16"/>
  <c r="HG60" i="16"/>
  <c r="HF60" i="16"/>
  <c r="HE60" i="16"/>
  <c r="HD60" i="16"/>
  <c r="FJ60" i="16"/>
  <c r="OR109" i="16"/>
  <c r="MG109" i="16"/>
  <c r="KU109" i="16"/>
  <c r="KJ109" i="16"/>
  <c r="HS109" i="16"/>
  <c r="HR109" i="16"/>
  <c r="HG109" i="16"/>
  <c r="HF109" i="16"/>
  <c r="HE109" i="16"/>
  <c r="HD109" i="16"/>
  <c r="FJ109" i="16"/>
  <c r="OR170" i="16"/>
  <c r="MG170" i="16"/>
  <c r="KU170" i="16"/>
  <c r="KJ170" i="16"/>
  <c r="HS170" i="16"/>
  <c r="HR170" i="16"/>
  <c r="HG170" i="16"/>
  <c r="HF170" i="16"/>
  <c r="HE170" i="16"/>
  <c r="HD170" i="16"/>
  <c r="FJ170" i="16"/>
  <c r="OR252" i="16"/>
  <c r="MG252" i="16"/>
  <c r="KU252" i="16"/>
  <c r="KJ252" i="16"/>
  <c r="HS252" i="16"/>
  <c r="HR252" i="16"/>
  <c r="HG252" i="16"/>
  <c r="HF252" i="16"/>
  <c r="HE252" i="16"/>
  <c r="HD252" i="16"/>
  <c r="FJ252" i="16"/>
  <c r="OR251" i="16"/>
  <c r="MG251" i="16"/>
  <c r="KU251" i="16"/>
  <c r="KJ251" i="16"/>
  <c r="HS251" i="16"/>
  <c r="HR251" i="16"/>
  <c r="HG251" i="16"/>
  <c r="HF251" i="16"/>
  <c r="HE251" i="16"/>
  <c r="HD251" i="16"/>
  <c r="FJ251" i="16"/>
  <c r="OR250" i="16"/>
  <c r="MG250" i="16"/>
  <c r="KU250" i="16"/>
  <c r="KJ250" i="16"/>
  <c r="HS250" i="16"/>
  <c r="HR250" i="16"/>
  <c r="HG250" i="16"/>
  <c r="HF250" i="16"/>
  <c r="HE250" i="16"/>
  <c r="HD250" i="16"/>
  <c r="FJ250" i="16"/>
  <c r="OR249" i="16"/>
  <c r="MG249" i="16"/>
  <c r="KU249" i="16"/>
  <c r="KJ249" i="16"/>
  <c r="HS249" i="16"/>
  <c r="HR249" i="16"/>
  <c r="HG249" i="16"/>
  <c r="HF249" i="16"/>
  <c r="HE249" i="16"/>
  <c r="HD249" i="16"/>
  <c r="FJ249" i="16"/>
  <c r="OR248" i="16"/>
  <c r="MG248" i="16"/>
  <c r="KU248" i="16"/>
  <c r="KJ248" i="16"/>
  <c r="HS248" i="16"/>
  <c r="HR248" i="16"/>
  <c r="HG248" i="16"/>
  <c r="HF248" i="16"/>
  <c r="HE248" i="16"/>
  <c r="HD248" i="16"/>
  <c r="FJ248" i="16"/>
  <c r="OR247" i="16"/>
  <c r="MG247" i="16"/>
  <c r="KU247" i="16"/>
  <c r="KJ247" i="16"/>
  <c r="HS247" i="16"/>
  <c r="HR247" i="16"/>
  <c r="HG247" i="16"/>
  <c r="HF247" i="16"/>
  <c r="HE247" i="16"/>
  <c r="HD247" i="16"/>
  <c r="FJ247" i="16"/>
  <c r="OR246" i="16"/>
  <c r="MG246" i="16"/>
  <c r="KU246" i="16"/>
  <c r="KJ246" i="16"/>
  <c r="HS246" i="16"/>
  <c r="HR246" i="16"/>
  <c r="HG246" i="16"/>
  <c r="HF246" i="16"/>
  <c r="HE246" i="16"/>
  <c r="HD246" i="16"/>
  <c r="FJ246" i="16"/>
  <c r="OR245" i="16"/>
  <c r="MG245" i="16"/>
  <c r="KU245" i="16"/>
  <c r="KJ245" i="16"/>
  <c r="HS245" i="16"/>
  <c r="HR245" i="16"/>
  <c r="HG245" i="16"/>
  <c r="HF245" i="16"/>
  <c r="HE245" i="16"/>
  <c r="HD245" i="16"/>
  <c r="FJ245" i="16"/>
  <c r="OR243" i="16"/>
  <c r="MG243" i="16"/>
  <c r="KU243" i="16"/>
  <c r="KJ243" i="16"/>
  <c r="HS243" i="16"/>
  <c r="HR243" i="16"/>
  <c r="HG243" i="16"/>
  <c r="HF243" i="16"/>
  <c r="HE243" i="16"/>
  <c r="HD243" i="16"/>
  <c r="FJ243" i="16"/>
  <c r="OR236" i="16"/>
  <c r="MG236" i="16"/>
  <c r="KU236" i="16"/>
  <c r="KJ236" i="16"/>
  <c r="HS236" i="16"/>
  <c r="HR236" i="16"/>
  <c r="HG236" i="16"/>
  <c r="HF236" i="16"/>
  <c r="HE236" i="16"/>
  <c r="HD236" i="16"/>
  <c r="FJ236" i="16"/>
  <c r="OR330" i="16"/>
  <c r="MG330" i="16"/>
  <c r="KU330" i="16"/>
  <c r="KJ330" i="16"/>
  <c r="HS330" i="16"/>
  <c r="HR330" i="16"/>
  <c r="HG330" i="16"/>
  <c r="HF330" i="16"/>
  <c r="HE330" i="16"/>
  <c r="HD330" i="16"/>
  <c r="FJ330" i="16"/>
  <c r="OR329" i="16"/>
  <c r="MG329" i="16"/>
  <c r="KU329" i="16"/>
  <c r="KJ329" i="16"/>
  <c r="HS329" i="16"/>
  <c r="HR329" i="16"/>
  <c r="HG329" i="16"/>
  <c r="HF329" i="16"/>
  <c r="HE329" i="16"/>
  <c r="HD329" i="16"/>
  <c r="FJ329" i="16"/>
  <c r="OR324" i="16"/>
  <c r="MG324" i="16"/>
  <c r="KU324" i="16"/>
  <c r="KJ324" i="16"/>
  <c r="HS324" i="16"/>
  <c r="HR324" i="16"/>
  <c r="HG324" i="16"/>
  <c r="HF324" i="16"/>
  <c r="HE324" i="16"/>
  <c r="HD324" i="16"/>
  <c r="FJ324" i="16"/>
  <c r="OR323" i="16"/>
  <c r="MG323" i="16"/>
  <c r="KU323" i="16"/>
  <c r="KJ323" i="16"/>
  <c r="HS323" i="16"/>
  <c r="HR323" i="16"/>
  <c r="HG323" i="16"/>
  <c r="HF323" i="16"/>
  <c r="HE323" i="16"/>
  <c r="HD323" i="16"/>
  <c r="FJ323" i="16"/>
  <c r="OR322" i="16"/>
  <c r="MG322" i="16"/>
  <c r="KU322" i="16"/>
  <c r="KJ322" i="16"/>
  <c r="HS322" i="16"/>
  <c r="HR322" i="16"/>
  <c r="HG322" i="16"/>
  <c r="HF322" i="16"/>
  <c r="HE322" i="16"/>
  <c r="HD322" i="16"/>
  <c r="FJ322" i="16"/>
  <c r="OR321" i="16"/>
  <c r="MG321" i="16"/>
  <c r="KU321" i="16"/>
  <c r="KJ321" i="16"/>
  <c r="HS321" i="16"/>
  <c r="HR321" i="16"/>
  <c r="HG321" i="16"/>
  <c r="HF321" i="16"/>
  <c r="HE321" i="16"/>
  <c r="HD321" i="16"/>
  <c r="FJ321" i="16"/>
  <c r="OR312" i="16"/>
  <c r="MG312" i="16"/>
  <c r="KU312" i="16"/>
  <c r="KJ312" i="16"/>
  <c r="HS312" i="16"/>
  <c r="HR312" i="16"/>
  <c r="HG312" i="16"/>
  <c r="HF312" i="16"/>
  <c r="HE312" i="16"/>
  <c r="HD312" i="16"/>
  <c r="FJ312" i="16"/>
  <c r="OR309" i="16"/>
  <c r="MG309" i="16"/>
  <c r="KU309" i="16"/>
  <c r="KJ309" i="16"/>
  <c r="HS309" i="16"/>
  <c r="HR309" i="16"/>
  <c r="HG309" i="16"/>
  <c r="HF309" i="16"/>
  <c r="HE309" i="16"/>
  <c r="HD309" i="16"/>
  <c r="FJ309" i="16"/>
  <c r="OR308" i="16"/>
  <c r="MG308" i="16"/>
  <c r="KU308" i="16"/>
  <c r="KJ308" i="16"/>
  <c r="HS308" i="16"/>
  <c r="HR308" i="16"/>
  <c r="HG308" i="16"/>
  <c r="HF308" i="16"/>
  <c r="HE308" i="16"/>
  <c r="HD308" i="16"/>
  <c r="FJ308" i="16"/>
  <c r="OR307" i="16"/>
  <c r="MG307" i="16"/>
  <c r="KU307" i="16"/>
  <c r="KJ307" i="16"/>
  <c r="HS307" i="16"/>
  <c r="HR307" i="16"/>
  <c r="HG307" i="16"/>
  <c r="HF307" i="16"/>
  <c r="HE307" i="16"/>
  <c r="HD307" i="16"/>
  <c r="FJ307" i="16"/>
  <c r="OR306" i="16"/>
  <c r="MG306" i="16"/>
  <c r="KU306" i="16"/>
  <c r="KJ306" i="16"/>
  <c r="HS306" i="16"/>
  <c r="HR306" i="16"/>
  <c r="HG306" i="16"/>
  <c r="HF306" i="16"/>
  <c r="HE306" i="16"/>
  <c r="HD306" i="16"/>
  <c r="FJ306" i="16"/>
  <c r="OR303" i="16"/>
  <c r="MG303" i="16"/>
  <c r="KU303" i="16"/>
  <c r="KJ303" i="16"/>
  <c r="HS303" i="16"/>
  <c r="HR303" i="16"/>
  <c r="HG303" i="16"/>
  <c r="HF303" i="16"/>
  <c r="HE303" i="16"/>
  <c r="HD303" i="16"/>
  <c r="FJ303" i="16"/>
  <c r="OR301" i="16"/>
  <c r="MG301" i="16"/>
  <c r="KU301" i="16"/>
  <c r="KJ301" i="16"/>
  <c r="HS301" i="16"/>
  <c r="HR301" i="16"/>
  <c r="HG301" i="16"/>
  <c r="HF301" i="16"/>
  <c r="HE301" i="16"/>
  <c r="HD301" i="16"/>
  <c r="FJ301" i="16"/>
  <c r="OR300" i="16"/>
  <c r="MG300" i="16"/>
  <c r="KU300" i="16"/>
  <c r="KJ300" i="16"/>
  <c r="HS300" i="16"/>
  <c r="HR300" i="16"/>
  <c r="HG300" i="16"/>
  <c r="HF300" i="16"/>
  <c r="HE300" i="16"/>
  <c r="HD300" i="16"/>
  <c r="FJ300" i="16"/>
  <c r="OR299" i="16"/>
  <c r="MG299" i="16"/>
  <c r="KU299" i="16"/>
  <c r="KJ299" i="16"/>
  <c r="HS299" i="16"/>
  <c r="HR299" i="16"/>
  <c r="HG299" i="16"/>
  <c r="HF299" i="16"/>
  <c r="HE299" i="16"/>
  <c r="HD299" i="16"/>
  <c r="FJ299" i="16"/>
  <c r="OR298" i="16"/>
  <c r="MG298" i="16"/>
  <c r="KU298" i="16"/>
  <c r="KJ298" i="16"/>
  <c r="HS298" i="16"/>
  <c r="HR298" i="16"/>
  <c r="HG298" i="16"/>
  <c r="HF298" i="16"/>
  <c r="HE298" i="16"/>
  <c r="HD298" i="16"/>
  <c r="FJ298" i="16"/>
  <c r="OR297" i="16"/>
  <c r="MG297" i="16"/>
  <c r="KU297" i="16"/>
  <c r="KJ297" i="16"/>
  <c r="HS297" i="16"/>
  <c r="HR297" i="16"/>
  <c r="HG297" i="16"/>
  <c r="HF297" i="16"/>
  <c r="HE297" i="16"/>
  <c r="HD297" i="16"/>
  <c r="FJ297" i="16"/>
  <c r="OR296" i="16"/>
  <c r="MG296" i="16"/>
  <c r="KU296" i="16"/>
  <c r="KJ296" i="16"/>
  <c r="HS296" i="16"/>
  <c r="HR296" i="16"/>
  <c r="HG296" i="16"/>
  <c r="HF296" i="16"/>
  <c r="HE296" i="16"/>
  <c r="HD296" i="16"/>
  <c r="FJ296" i="16"/>
  <c r="OR295" i="16"/>
  <c r="MG295" i="16"/>
  <c r="KU295" i="16"/>
  <c r="KJ295" i="16"/>
  <c r="HS295" i="16"/>
  <c r="HR295" i="16"/>
  <c r="HG295" i="16"/>
  <c r="HF295" i="16"/>
  <c r="HE295" i="16"/>
  <c r="HD295" i="16"/>
  <c r="FJ295" i="16"/>
  <c r="OR294" i="16"/>
  <c r="MG294" i="16"/>
  <c r="KU294" i="16"/>
  <c r="KJ294" i="16"/>
  <c r="HS294" i="16"/>
  <c r="HR294" i="16"/>
  <c r="HG294" i="16"/>
  <c r="HF294" i="16"/>
  <c r="HE294" i="16"/>
  <c r="HD294" i="16"/>
  <c r="FJ294" i="16"/>
  <c r="OR293" i="16"/>
  <c r="MG293" i="16"/>
  <c r="KU293" i="16"/>
  <c r="KJ293" i="16"/>
  <c r="HS293" i="16"/>
  <c r="HR293" i="16"/>
  <c r="HG293" i="16"/>
  <c r="HF293" i="16"/>
  <c r="HE293" i="16"/>
  <c r="HD293" i="16"/>
  <c r="FJ293" i="16"/>
  <c r="OR292" i="16"/>
  <c r="MG292" i="16"/>
  <c r="KU292" i="16"/>
  <c r="KJ292" i="16"/>
  <c r="HS292" i="16"/>
  <c r="HR292" i="16"/>
  <c r="HG292" i="16"/>
  <c r="HF292" i="16"/>
  <c r="HE292" i="16"/>
  <c r="HD292" i="16"/>
  <c r="FJ292" i="16"/>
  <c r="OR291" i="16"/>
  <c r="MG291" i="16"/>
  <c r="KU291" i="16"/>
  <c r="KJ291" i="16"/>
  <c r="HS291" i="16"/>
  <c r="HR291" i="16"/>
  <c r="HG291" i="16"/>
  <c r="HF291" i="16"/>
  <c r="HE291" i="16"/>
  <c r="HD291" i="16"/>
  <c r="FJ291" i="16"/>
  <c r="OR287" i="16"/>
  <c r="MG287" i="16"/>
  <c r="KU287" i="16"/>
  <c r="KJ287" i="16"/>
  <c r="HS287" i="16"/>
  <c r="HR287" i="16"/>
  <c r="HG287" i="16"/>
  <c r="HF287" i="16"/>
  <c r="HE287" i="16"/>
  <c r="HD287" i="16"/>
  <c r="FJ287" i="16"/>
  <c r="OR283" i="16"/>
  <c r="MG283" i="16"/>
  <c r="KU283" i="16"/>
  <c r="KJ283" i="16"/>
  <c r="HS283" i="16"/>
  <c r="HR283" i="16"/>
  <c r="HG283" i="16"/>
  <c r="HF283" i="16"/>
  <c r="HE283" i="16"/>
  <c r="HD283" i="16"/>
  <c r="FJ283" i="16"/>
  <c r="OR282" i="16"/>
  <c r="MG282" i="16"/>
  <c r="KU282" i="16"/>
  <c r="KJ282" i="16"/>
  <c r="HS282" i="16"/>
  <c r="HR282" i="16"/>
  <c r="HG282" i="16"/>
  <c r="HF282" i="16"/>
  <c r="HE282" i="16"/>
  <c r="HD282" i="16"/>
  <c r="FJ282" i="16"/>
  <c r="OR218" i="16"/>
  <c r="MG218" i="16"/>
  <c r="KJ218" i="16"/>
  <c r="HS218" i="16"/>
  <c r="HR218" i="16"/>
  <c r="HG218" i="16"/>
  <c r="HF218" i="16"/>
  <c r="HE218" i="16"/>
  <c r="HD218" i="16"/>
  <c r="FJ218" i="16"/>
  <c r="OR217" i="16"/>
  <c r="MG217" i="16"/>
  <c r="KJ217" i="16"/>
  <c r="HS217" i="16"/>
  <c r="HR217" i="16"/>
  <c r="HG217" i="16"/>
  <c r="HF217" i="16"/>
  <c r="HE217" i="16"/>
  <c r="HD217" i="16"/>
  <c r="FJ217" i="16"/>
  <c r="OR216" i="16"/>
  <c r="MG216" i="16"/>
  <c r="KJ216" i="16"/>
  <c r="HS216" i="16"/>
  <c r="HR216" i="16"/>
  <c r="HG216" i="16"/>
  <c r="HF216" i="16"/>
  <c r="HE216" i="16"/>
  <c r="HD216" i="16"/>
  <c r="FJ216" i="16"/>
  <c r="OR215" i="16"/>
  <c r="MG215" i="16"/>
  <c r="KJ215" i="16"/>
  <c r="HS215" i="16"/>
  <c r="HR215" i="16"/>
  <c r="HG215" i="16"/>
  <c r="HF215" i="16"/>
  <c r="HE215" i="16"/>
  <c r="HD215" i="16"/>
  <c r="FJ215" i="16"/>
  <c r="OR214" i="16"/>
  <c r="MG214" i="16"/>
  <c r="KJ214" i="16"/>
  <c r="HS214" i="16"/>
  <c r="HR214" i="16"/>
  <c r="HG214" i="16"/>
  <c r="HF214" i="16"/>
  <c r="HE214" i="16"/>
  <c r="HD214" i="16"/>
  <c r="FJ214" i="16"/>
  <c r="OR213" i="16"/>
  <c r="MG213" i="16"/>
  <c r="KJ213" i="16"/>
  <c r="HS213" i="16"/>
  <c r="HR213" i="16"/>
  <c r="HG213" i="16"/>
  <c r="HF213" i="16"/>
  <c r="HE213" i="16"/>
  <c r="HD213" i="16"/>
  <c r="FJ213" i="16"/>
  <c r="OR212" i="16"/>
  <c r="MG212" i="16"/>
  <c r="KJ212" i="16"/>
  <c r="HS212" i="16"/>
  <c r="HR212" i="16"/>
  <c r="HG212" i="16"/>
  <c r="HF212" i="16"/>
  <c r="HE212" i="16"/>
  <c r="HD212" i="16"/>
  <c r="FJ212" i="16"/>
  <c r="OR211" i="16"/>
  <c r="MG211" i="16"/>
  <c r="KJ211" i="16"/>
  <c r="HS211" i="16"/>
  <c r="HR211" i="16"/>
  <c r="HG211" i="16"/>
  <c r="HF211" i="16"/>
  <c r="HE211" i="16"/>
  <c r="HD211" i="16"/>
  <c r="FJ211" i="16"/>
  <c r="OR210" i="16"/>
  <c r="MG210" i="16"/>
  <c r="KJ210" i="16"/>
  <c r="HS210" i="16"/>
  <c r="HR210" i="16"/>
  <c r="HG210" i="16"/>
  <c r="HF210" i="16"/>
  <c r="HE210" i="16"/>
  <c r="HD210" i="16"/>
  <c r="FJ210" i="16"/>
  <c r="OR209" i="16"/>
  <c r="MG209" i="16"/>
  <c r="KJ209" i="16"/>
  <c r="HS209" i="16"/>
  <c r="HR209" i="16"/>
  <c r="HG209" i="16"/>
  <c r="HF209" i="16"/>
  <c r="HE209" i="16"/>
  <c r="HD209" i="16"/>
  <c r="FJ209" i="16"/>
  <c r="OR208" i="16"/>
  <c r="MG208" i="16"/>
  <c r="KJ208" i="16"/>
  <c r="HS208" i="16"/>
  <c r="HR208" i="16"/>
  <c r="HG208" i="16"/>
  <c r="HF208" i="16"/>
  <c r="HE208" i="16"/>
  <c r="HD208" i="16"/>
  <c r="FJ208" i="16"/>
  <c r="OR207" i="16"/>
  <c r="MG207" i="16"/>
  <c r="KJ207" i="16"/>
  <c r="HS207" i="16"/>
  <c r="HR207" i="16"/>
  <c r="HG207" i="16"/>
  <c r="HF207" i="16"/>
  <c r="HE207" i="16"/>
  <c r="HD207" i="16"/>
  <c r="FJ207" i="16"/>
  <c r="OR206" i="16"/>
  <c r="MG206" i="16"/>
  <c r="KJ206" i="16"/>
  <c r="HS206" i="16"/>
  <c r="HR206" i="16"/>
  <c r="HG206" i="16"/>
  <c r="HF206" i="16"/>
  <c r="HE206" i="16"/>
  <c r="HD206" i="16"/>
  <c r="FJ206" i="16"/>
  <c r="OR205" i="16"/>
  <c r="MG205" i="16"/>
  <c r="KJ205" i="16"/>
  <c r="HS205" i="16"/>
  <c r="HR205" i="16"/>
  <c r="HG205" i="16"/>
  <c r="HF205" i="16"/>
  <c r="HE205" i="16"/>
  <c r="HD205" i="16"/>
  <c r="FJ205" i="16"/>
  <c r="OR204" i="16"/>
  <c r="MG204" i="16"/>
  <c r="KJ204" i="16"/>
  <c r="HS204" i="16"/>
  <c r="HR204" i="16"/>
  <c r="HG204" i="16"/>
  <c r="HF204" i="16"/>
  <c r="HE204" i="16"/>
  <c r="HD204" i="16"/>
  <c r="FJ204" i="16"/>
  <c r="OR194" i="16"/>
  <c r="MG194" i="16"/>
  <c r="KU194" i="16"/>
  <c r="KJ194" i="16"/>
  <c r="HS194" i="16"/>
  <c r="HR194" i="16"/>
  <c r="HG194" i="16"/>
  <c r="HF194" i="16"/>
  <c r="HE194" i="16"/>
  <c r="HD194" i="16"/>
  <c r="FJ194" i="16"/>
  <c r="OR192" i="16"/>
  <c r="MG192" i="16"/>
  <c r="KJ192" i="16"/>
  <c r="HS192" i="16"/>
  <c r="HR192" i="16"/>
  <c r="HG192" i="16"/>
  <c r="HF192" i="16"/>
  <c r="HE192" i="16"/>
  <c r="HD192" i="16"/>
  <c r="FJ192" i="16"/>
  <c r="OR191" i="16"/>
  <c r="MG191" i="16"/>
  <c r="KJ191" i="16"/>
  <c r="HS191" i="16"/>
  <c r="HR191" i="16"/>
  <c r="HG191" i="16"/>
  <c r="HF191" i="16"/>
  <c r="HE191" i="16"/>
  <c r="HD191" i="16"/>
  <c r="FJ191" i="16"/>
  <c r="OR190" i="16"/>
  <c r="MG190" i="16"/>
  <c r="KJ190" i="16"/>
  <c r="HS190" i="16"/>
  <c r="HR190" i="16"/>
  <c r="HG190" i="16"/>
  <c r="HF190" i="16"/>
  <c r="HE190" i="16"/>
  <c r="HD190" i="16"/>
  <c r="FJ190" i="16"/>
  <c r="OR189" i="16"/>
  <c r="MG189" i="16"/>
  <c r="KJ189" i="16"/>
  <c r="HS189" i="16"/>
  <c r="HR189" i="16"/>
  <c r="HG189" i="16"/>
  <c r="HF189" i="16"/>
  <c r="HE189" i="16"/>
  <c r="HD189" i="16"/>
  <c r="FJ189" i="16"/>
  <c r="OR188" i="16"/>
  <c r="MG188" i="16"/>
  <c r="KJ188" i="16"/>
  <c r="HS188" i="16"/>
  <c r="HR188" i="16"/>
  <c r="HG188" i="16"/>
  <c r="HF188" i="16"/>
  <c r="HE188" i="16"/>
  <c r="HD188" i="16"/>
  <c r="FJ188" i="16"/>
  <c r="OR187" i="16"/>
  <c r="MG187" i="16"/>
  <c r="KJ187" i="16"/>
  <c r="HS187" i="16"/>
  <c r="HR187" i="16"/>
  <c r="HG187" i="16"/>
  <c r="HF187" i="16"/>
  <c r="HE187" i="16"/>
  <c r="HD187" i="16"/>
  <c r="FJ187" i="16"/>
  <c r="OR186" i="16"/>
  <c r="MG186" i="16"/>
  <c r="KJ186" i="16"/>
  <c r="HS186" i="16"/>
  <c r="HR186" i="16"/>
  <c r="HG186" i="16"/>
  <c r="HF186" i="16"/>
  <c r="HE186" i="16"/>
  <c r="HD186" i="16"/>
  <c r="FJ186" i="16"/>
  <c r="OR184" i="16"/>
  <c r="MG184" i="16"/>
  <c r="KJ184" i="16"/>
  <c r="HS184" i="16"/>
  <c r="HR184" i="16"/>
  <c r="HG184" i="16"/>
  <c r="HF184" i="16"/>
  <c r="HE184" i="16"/>
  <c r="HD184" i="16"/>
  <c r="FJ184" i="16"/>
  <c r="OR183" i="16"/>
  <c r="MG183" i="16"/>
  <c r="KJ183" i="16"/>
  <c r="HS183" i="16"/>
  <c r="HR183" i="16"/>
  <c r="HG183" i="16"/>
  <c r="HF183" i="16"/>
  <c r="HE183" i="16"/>
  <c r="HD183" i="16"/>
  <c r="FJ183" i="16"/>
  <c r="OR182" i="16"/>
  <c r="MG182" i="16"/>
  <c r="KJ182" i="16"/>
  <c r="HS182" i="16"/>
  <c r="HR182" i="16"/>
  <c r="HG182" i="16"/>
  <c r="HF182" i="16"/>
  <c r="HE182" i="16"/>
  <c r="HD182" i="16"/>
  <c r="FJ182" i="16"/>
  <c r="OR181" i="16"/>
  <c r="MG181" i="16"/>
  <c r="KU181" i="16"/>
  <c r="KJ181" i="16"/>
  <c r="HS181" i="16"/>
  <c r="HR181" i="16"/>
  <c r="HG181" i="16"/>
  <c r="HF181" i="16"/>
  <c r="HE181" i="16"/>
  <c r="HD181" i="16"/>
  <c r="FJ181" i="16"/>
  <c r="OR174" i="16"/>
  <c r="MG174" i="16"/>
  <c r="KJ174" i="16"/>
  <c r="HS174" i="16"/>
  <c r="HR174" i="16"/>
  <c r="HG174" i="16"/>
  <c r="HF174" i="16"/>
  <c r="HE174" i="16"/>
  <c r="HD174" i="16"/>
  <c r="FJ174" i="16"/>
  <c r="OR152" i="16"/>
  <c r="MG152" i="16"/>
  <c r="KU152" i="16"/>
  <c r="KJ152" i="16"/>
  <c r="HS152" i="16"/>
  <c r="HR152" i="16"/>
  <c r="HG152" i="16"/>
  <c r="HF152" i="16"/>
  <c r="HE152" i="16"/>
  <c r="HD152" i="16"/>
  <c r="FJ152" i="16"/>
  <c r="OR151" i="16"/>
  <c r="MG151" i="16"/>
  <c r="KU151" i="16"/>
  <c r="KJ151" i="16"/>
  <c r="HS151" i="16"/>
  <c r="HR151" i="16"/>
  <c r="HG151" i="16"/>
  <c r="HF151" i="16"/>
  <c r="HE151" i="16"/>
  <c r="HD151" i="16"/>
  <c r="FJ151" i="16"/>
  <c r="OR150" i="16"/>
  <c r="MG150" i="16"/>
  <c r="KU150" i="16"/>
  <c r="KJ150" i="16"/>
  <c r="HS150" i="16"/>
  <c r="HR150" i="16"/>
  <c r="HG150" i="16"/>
  <c r="HF150" i="16"/>
  <c r="HE150" i="16"/>
  <c r="HD150" i="16"/>
  <c r="FJ150" i="16"/>
  <c r="OR148" i="16"/>
  <c r="MG148" i="16"/>
  <c r="KU148" i="16"/>
  <c r="KJ148" i="16"/>
  <c r="HS148" i="16"/>
  <c r="HR148" i="16"/>
  <c r="HG148" i="16"/>
  <c r="HF148" i="16"/>
  <c r="HE148" i="16"/>
  <c r="HD148" i="16"/>
  <c r="FJ148" i="16"/>
  <c r="OR146" i="16"/>
  <c r="MG146" i="16"/>
  <c r="KU146" i="16"/>
  <c r="KJ146" i="16"/>
  <c r="HS146" i="16"/>
  <c r="HR146" i="16"/>
  <c r="HG146" i="16"/>
  <c r="HF146" i="16"/>
  <c r="HE146" i="16"/>
  <c r="HD146" i="16"/>
  <c r="FJ146" i="16"/>
  <c r="OR145" i="16"/>
  <c r="MG145" i="16"/>
  <c r="KU145" i="16"/>
  <c r="KJ145" i="16"/>
  <c r="HS145" i="16"/>
  <c r="HR145" i="16"/>
  <c r="HG145" i="16"/>
  <c r="HF145" i="16"/>
  <c r="HE145" i="16"/>
  <c r="HD145" i="16"/>
  <c r="FJ145" i="16"/>
  <c r="OR144" i="16"/>
  <c r="MG144" i="16"/>
  <c r="KU144" i="16"/>
  <c r="KJ144" i="16"/>
  <c r="HS144" i="16"/>
  <c r="HR144" i="16"/>
  <c r="HG144" i="16"/>
  <c r="HF144" i="16"/>
  <c r="HE144" i="16"/>
  <c r="HD144" i="16"/>
  <c r="FJ144" i="16"/>
  <c r="OR143" i="16"/>
  <c r="MG143" i="16"/>
  <c r="KU143" i="16"/>
  <c r="KJ143" i="16"/>
  <c r="HS143" i="16"/>
  <c r="HR143" i="16"/>
  <c r="HG143" i="16"/>
  <c r="HF143" i="16"/>
  <c r="HE143" i="16"/>
  <c r="HD143" i="16"/>
  <c r="FJ143" i="16"/>
  <c r="OR142" i="16"/>
  <c r="MG142" i="16"/>
  <c r="KU142" i="16"/>
  <c r="KJ142" i="16"/>
  <c r="HS142" i="16"/>
  <c r="HR142" i="16"/>
  <c r="HG142" i="16"/>
  <c r="HF142" i="16"/>
  <c r="HE142" i="16"/>
  <c r="HD142" i="16"/>
  <c r="FJ142" i="16"/>
  <c r="OR141" i="16"/>
  <c r="MG141" i="16"/>
  <c r="KU141" i="16"/>
  <c r="KJ141" i="16"/>
  <c r="HS141" i="16"/>
  <c r="HR141" i="16"/>
  <c r="HG141" i="16"/>
  <c r="HF141" i="16"/>
  <c r="HE141" i="16"/>
  <c r="HD141" i="16"/>
  <c r="FJ141" i="16"/>
  <c r="OR139" i="16"/>
  <c r="MG139" i="16"/>
  <c r="KU139" i="16"/>
  <c r="KJ139" i="16"/>
  <c r="HS139" i="16"/>
  <c r="HR139" i="16"/>
  <c r="HG139" i="16"/>
  <c r="HF139" i="16"/>
  <c r="HE139" i="16"/>
  <c r="HD139" i="16"/>
  <c r="FJ139" i="16"/>
  <c r="OR138" i="16"/>
  <c r="MG138" i="16"/>
  <c r="KU138" i="16"/>
  <c r="KJ138" i="16"/>
  <c r="HS138" i="16"/>
  <c r="HR138" i="16"/>
  <c r="HG138" i="16"/>
  <c r="HF138" i="16"/>
  <c r="HE138" i="16"/>
  <c r="HD138" i="16"/>
  <c r="FJ138" i="16"/>
  <c r="OR137" i="16"/>
  <c r="MG137" i="16"/>
  <c r="KU137" i="16"/>
  <c r="KJ137" i="16"/>
  <c r="HS137" i="16"/>
  <c r="HR137" i="16"/>
  <c r="HG137" i="16"/>
  <c r="HF137" i="16"/>
  <c r="HE137" i="16"/>
  <c r="HD137" i="16"/>
  <c r="FJ137" i="16"/>
  <c r="OR134" i="16"/>
  <c r="MG134" i="16"/>
  <c r="KU134" i="16"/>
  <c r="KJ134" i="16"/>
  <c r="HS134" i="16"/>
  <c r="HR134" i="16"/>
  <c r="HG134" i="16"/>
  <c r="HF134" i="16"/>
  <c r="HE134" i="16"/>
  <c r="HD134" i="16"/>
  <c r="FJ134" i="16"/>
  <c r="OR133" i="16"/>
  <c r="MG133" i="16"/>
  <c r="KU133" i="16"/>
  <c r="KJ133" i="16"/>
  <c r="HS133" i="16"/>
  <c r="HR133" i="16"/>
  <c r="HG133" i="16"/>
  <c r="HF133" i="16"/>
  <c r="HE133" i="16"/>
  <c r="HD133" i="16"/>
  <c r="FJ133" i="16"/>
  <c r="OR131" i="16"/>
  <c r="MG131" i="16"/>
  <c r="KU131" i="16"/>
  <c r="KJ131" i="16"/>
  <c r="HS131" i="16"/>
  <c r="HR131" i="16"/>
  <c r="HG131" i="16"/>
  <c r="HF131" i="16"/>
  <c r="HE131" i="16"/>
  <c r="HD131" i="16"/>
  <c r="FJ131" i="16"/>
  <c r="OR125" i="16"/>
  <c r="MG125" i="16"/>
  <c r="KU125" i="16"/>
  <c r="KJ125" i="16"/>
  <c r="HS125" i="16"/>
  <c r="HR125" i="16"/>
  <c r="HG125" i="16"/>
  <c r="HF125" i="16"/>
  <c r="HE125" i="16"/>
  <c r="HD125" i="16"/>
  <c r="FJ125" i="16"/>
  <c r="OR124" i="16"/>
  <c r="MG124" i="16"/>
  <c r="KU124" i="16"/>
  <c r="KJ124" i="16"/>
  <c r="HS124" i="16"/>
  <c r="HR124" i="16"/>
  <c r="HG124" i="16"/>
  <c r="HF124" i="16"/>
  <c r="HE124" i="16"/>
  <c r="HD124" i="16"/>
  <c r="FJ124" i="16"/>
  <c r="OR123" i="16"/>
  <c r="MG123" i="16"/>
  <c r="KJ123" i="16"/>
  <c r="HS123" i="16"/>
  <c r="HR123" i="16"/>
  <c r="HG123" i="16"/>
  <c r="HF123" i="16"/>
  <c r="HE123" i="16"/>
  <c r="HD123" i="16"/>
  <c r="FJ123" i="16"/>
  <c r="OR122" i="16"/>
  <c r="MG122" i="16"/>
  <c r="KJ122" i="16"/>
  <c r="HS122" i="16"/>
  <c r="HR122" i="16"/>
  <c r="HG122" i="16"/>
  <c r="HF122" i="16"/>
  <c r="HE122" i="16"/>
  <c r="HD122" i="16"/>
  <c r="FJ122" i="16"/>
  <c r="OR121" i="16"/>
  <c r="MG121" i="16"/>
  <c r="KJ121" i="16"/>
  <c r="HS121" i="16"/>
  <c r="HR121" i="16"/>
  <c r="HG121" i="16"/>
  <c r="HF121" i="16"/>
  <c r="HE121" i="16"/>
  <c r="HD121" i="16"/>
  <c r="FJ121" i="16"/>
  <c r="OR120" i="16"/>
  <c r="MG120" i="16"/>
  <c r="KJ120" i="16"/>
  <c r="HS120" i="16"/>
  <c r="HR120" i="16"/>
  <c r="HG120" i="16"/>
  <c r="HF120" i="16"/>
  <c r="HE120" i="16"/>
  <c r="HD120" i="16"/>
  <c r="FJ120" i="16"/>
  <c r="OR119" i="16"/>
  <c r="MG119" i="16"/>
  <c r="KJ119" i="16"/>
  <c r="HS119" i="16"/>
  <c r="HR119" i="16"/>
  <c r="HG119" i="16"/>
  <c r="HF119" i="16"/>
  <c r="HE119" i="16"/>
  <c r="HD119" i="16"/>
  <c r="FJ119" i="16"/>
  <c r="OR93" i="16"/>
  <c r="MG93" i="16"/>
  <c r="KU93" i="16"/>
  <c r="KJ93" i="16"/>
  <c r="HS93" i="16"/>
  <c r="HR93" i="16"/>
  <c r="HG93" i="16"/>
  <c r="HF93" i="16"/>
  <c r="HE93" i="16"/>
  <c r="HD93" i="16"/>
  <c r="FJ93" i="16"/>
  <c r="OR92" i="16"/>
  <c r="MG92" i="16"/>
  <c r="KU92" i="16"/>
  <c r="KJ92" i="16"/>
  <c r="HS92" i="16"/>
  <c r="HR92" i="16"/>
  <c r="HG92" i="16"/>
  <c r="HF92" i="16"/>
  <c r="HE92" i="16"/>
  <c r="HD92" i="16"/>
  <c r="FJ92" i="16"/>
  <c r="OR91" i="16"/>
  <c r="MG91" i="16"/>
  <c r="KU91" i="16"/>
  <c r="KJ91" i="16"/>
  <c r="HS91" i="16"/>
  <c r="HR91" i="16"/>
  <c r="HG91" i="16"/>
  <c r="HF91" i="16"/>
  <c r="HE91" i="16"/>
  <c r="HD91" i="16"/>
  <c r="FJ91" i="16"/>
  <c r="OR90" i="16"/>
  <c r="MG90" i="16"/>
  <c r="KU90" i="16"/>
  <c r="KJ90" i="16"/>
  <c r="HS90" i="16"/>
  <c r="HR90" i="16"/>
  <c r="HG90" i="16"/>
  <c r="HF90" i="16"/>
  <c r="HE90" i="16"/>
  <c r="HD90" i="16"/>
  <c r="FJ90" i="16"/>
  <c r="OR89" i="16"/>
  <c r="MG89" i="16"/>
  <c r="KU89" i="16"/>
  <c r="KJ89" i="16"/>
  <c r="HS89" i="16"/>
  <c r="HR89" i="16"/>
  <c r="HG89" i="16"/>
  <c r="HF89" i="16"/>
  <c r="HE89" i="16"/>
  <c r="HD89" i="16"/>
  <c r="FJ89" i="16"/>
  <c r="OR88" i="16"/>
  <c r="MG88" i="16"/>
  <c r="KU88" i="16"/>
  <c r="KJ88" i="16"/>
  <c r="HS88" i="16"/>
  <c r="HR88" i="16"/>
  <c r="HG88" i="16"/>
  <c r="HF88" i="16"/>
  <c r="HE88" i="16"/>
  <c r="HD88" i="16"/>
  <c r="FJ88" i="16"/>
  <c r="OR87" i="16"/>
  <c r="MG87" i="16"/>
  <c r="KU87" i="16"/>
  <c r="KJ87" i="16"/>
  <c r="HS87" i="16"/>
  <c r="HR87" i="16"/>
  <c r="HG87" i="16"/>
  <c r="HF87" i="16"/>
  <c r="HE87" i="16"/>
  <c r="HD87" i="16"/>
  <c r="FJ87" i="16"/>
  <c r="OR86" i="16"/>
  <c r="MG86" i="16"/>
  <c r="KU86" i="16"/>
  <c r="KJ86" i="16"/>
  <c r="HS86" i="16"/>
  <c r="HR86" i="16"/>
  <c r="HG86" i="16"/>
  <c r="HF86" i="16"/>
  <c r="HE86" i="16"/>
  <c r="HD86" i="16"/>
  <c r="FJ86" i="16"/>
  <c r="OR85" i="16"/>
  <c r="MG85" i="16"/>
  <c r="KU85" i="16"/>
  <c r="KJ85" i="16"/>
  <c r="HS85" i="16"/>
  <c r="HR85" i="16"/>
  <c r="HG85" i="16"/>
  <c r="HF85" i="16"/>
  <c r="HE85" i="16"/>
  <c r="HD85" i="16"/>
  <c r="FJ85" i="16"/>
  <c r="OR84" i="16"/>
  <c r="MG84" i="16"/>
  <c r="KU84" i="16"/>
  <c r="KJ84" i="16"/>
  <c r="HS84" i="16"/>
  <c r="HR84" i="16"/>
  <c r="HG84" i="16"/>
  <c r="HF84" i="16"/>
  <c r="HE84" i="16"/>
  <c r="HD84" i="16"/>
  <c r="FJ84" i="16"/>
  <c r="OR30" i="16"/>
  <c r="MG30" i="16"/>
  <c r="KU30" i="16"/>
  <c r="KJ30" i="16"/>
  <c r="HS30" i="16"/>
  <c r="HR30" i="16"/>
  <c r="HG30" i="16"/>
  <c r="HF30" i="16"/>
  <c r="HE30" i="16"/>
  <c r="HD30" i="16"/>
  <c r="FJ30" i="16"/>
  <c r="OR29" i="16"/>
  <c r="MG29" i="16"/>
  <c r="KU29" i="16"/>
  <c r="KJ29" i="16"/>
  <c r="HS29" i="16"/>
  <c r="HR29" i="16"/>
  <c r="HG29" i="16"/>
  <c r="HF29" i="16"/>
  <c r="HE29" i="16"/>
  <c r="HD29" i="16"/>
  <c r="FJ29" i="16"/>
  <c r="OR28" i="16"/>
  <c r="MG28" i="16"/>
  <c r="KU28" i="16"/>
  <c r="KJ28" i="16"/>
  <c r="HS28" i="16"/>
  <c r="HR28" i="16"/>
  <c r="HG28" i="16"/>
  <c r="HF28" i="16"/>
  <c r="HE28" i="16"/>
  <c r="HD28" i="16"/>
  <c r="FJ28" i="16"/>
  <c r="OR27" i="16"/>
  <c r="MG27" i="16"/>
  <c r="KU27" i="16"/>
  <c r="KJ27" i="16"/>
  <c r="HS27" i="16"/>
  <c r="HR27" i="16"/>
  <c r="HG27" i="16"/>
  <c r="HF27" i="16"/>
  <c r="HE27" i="16"/>
  <c r="HD27" i="16"/>
  <c r="FJ27" i="16"/>
  <c r="OR26" i="16"/>
  <c r="MG26" i="16"/>
  <c r="KU26" i="16"/>
  <c r="KJ26" i="16"/>
  <c r="HS26" i="16"/>
  <c r="HR26" i="16"/>
  <c r="HG26" i="16"/>
  <c r="HF26" i="16"/>
  <c r="HE26" i="16"/>
  <c r="HD26" i="16"/>
  <c r="FJ26" i="16"/>
  <c r="OR25" i="16"/>
  <c r="MG25" i="16"/>
  <c r="KU25" i="16"/>
  <c r="KJ25" i="16"/>
  <c r="HS25" i="16"/>
  <c r="HR25" i="16"/>
  <c r="HG25" i="16"/>
  <c r="HF25" i="16"/>
  <c r="HE25" i="16"/>
  <c r="HD25" i="16"/>
  <c r="FJ25" i="16"/>
  <c r="OR24" i="16"/>
  <c r="MG24" i="16"/>
  <c r="KU24" i="16"/>
  <c r="KJ24" i="16"/>
  <c r="HS24" i="16"/>
  <c r="HR24" i="16"/>
  <c r="HG24" i="16"/>
  <c r="HF24" i="16"/>
  <c r="HE24" i="16"/>
  <c r="HD24" i="16"/>
  <c r="FJ24" i="16"/>
  <c r="OR23" i="16"/>
  <c r="MG23" i="16"/>
  <c r="KU23" i="16"/>
  <c r="KJ23" i="16"/>
  <c r="HS23" i="16"/>
  <c r="HR23" i="16"/>
  <c r="HG23" i="16"/>
  <c r="HF23" i="16"/>
  <c r="HE23" i="16"/>
  <c r="HD23" i="16"/>
  <c r="FJ23" i="16"/>
  <c r="OR22" i="16"/>
  <c r="MG22" i="16"/>
  <c r="KU22" i="16"/>
  <c r="KJ22" i="16"/>
  <c r="HS22" i="16"/>
  <c r="HR22" i="16"/>
  <c r="HG22" i="16"/>
  <c r="HF22" i="16"/>
  <c r="HE22" i="16"/>
  <c r="HD22" i="16"/>
  <c r="FJ22" i="16"/>
  <c r="OR21" i="16"/>
  <c r="MG21" i="16"/>
  <c r="KU21" i="16"/>
  <c r="KJ21" i="16"/>
  <c r="HS21" i="16"/>
  <c r="HR21" i="16"/>
  <c r="HG21" i="16"/>
  <c r="HF21" i="16"/>
  <c r="HE21" i="16"/>
  <c r="HD21" i="16"/>
  <c r="FJ21" i="16"/>
  <c r="OR20" i="16"/>
  <c r="MG20" i="16"/>
  <c r="KU20" i="16"/>
  <c r="KJ20" i="16"/>
  <c r="HS20" i="16"/>
  <c r="HR20" i="16"/>
  <c r="HG20" i="16"/>
  <c r="HF20" i="16"/>
  <c r="HE20" i="16"/>
  <c r="HD20" i="16"/>
  <c r="FJ20" i="16"/>
  <c r="OR19" i="16"/>
  <c r="MG19" i="16"/>
  <c r="KU19" i="16"/>
  <c r="KJ19" i="16"/>
  <c r="HS19" i="16"/>
  <c r="HR19" i="16"/>
  <c r="HG19" i="16"/>
  <c r="HF19" i="16"/>
  <c r="HE19" i="16"/>
  <c r="HD19" i="16"/>
  <c r="FJ19" i="16"/>
  <c r="OR11" i="16"/>
  <c r="MG11" i="16"/>
  <c r="KU11" i="16"/>
  <c r="KJ11" i="16"/>
  <c r="HS11" i="16"/>
  <c r="HR11" i="16"/>
  <c r="HG11" i="16"/>
  <c r="HF11" i="16"/>
  <c r="HE11" i="16"/>
  <c r="HD11" i="16"/>
  <c r="FJ11" i="16"/>
  <c r="OR10" i="16"/>
  <c r="MG10" i="16"/>
  <c r="KU10" i="16"/>
  <c r="KJ10" i="16"/>
  <c r="HS10" i="16"/>
  <c r="HR10" i="16"/>
  <c r="HG10" i="16"/>
  <c r="HF10" i="16"/>
  <c r="HE10" i="16"/>
  <c r="HD10" i="16"/>
  <c r="FJ10" i="16"/>
  <c r="OR8" i="16"/>
  <c r="MG8" i="16"/>
  <c r="KU8" i="16"/>
  <c r="KJ8" i="16"/>
  <c r="HS8" i="16"/>
  <c r="HR8" i="16"/>
  <c r="HG8" i="16"/>
  <c r="HF8" i="16"/>
  <c r="HE8" i="16"/>
  <c r="HD8" i="16"/>
  <c r="FJ8" i="16"/>
  <c r="R10" i="2"/>
  <c r="R7" i="2"/>
  <c r="R4" i="2"/>
  <c r="R5" i="2"/>
  <c r="R6" i="2"/>
  <c r="R11" i="2"/>
  <c r="R12" i="2"/>
  <c r="R13" i="2"/>
  <c r="R14" i="2"/>
  <c r="R8" i="2"/>
  <c r="R16" i="2"/>
  <c r="R9" i="2"/>
  <c r="R15" i="2"/>
  <c r="R17" i="2"/>
  <c r="P13" i="2"/>
  <c r="K24" i="12"/>
  <c r="K15" i="12"/>
  <c r="K20" i="12"/>
  <c r="K23" i="12"/>
  <c r="K5" i="12"/>
  <c r="K9" i="12"/>
  <c r="K4" i="12"/>
  <c r="K6" i="12"/>
  <c r="K17" i="12"/>
  <c r="K28" i="12"/>
  <c r="K7" i="12"/>
  <c r="K12" i="12"/>
  <c r="K16" i="12"/>
  <c r="K14" i="12"/>
  <c r="K26" i="12"/>
  <c r="K13" i="12"/>
  <c r="K10" i="12"/>
  <c r="K21" i="12"/>
  <c r="K25" i="12"/>
  <c r="K18" i="12"/>
  <c r="K27" i="12"/>
  <c r="K19" i="12"/>
  <c r="K22" i="12"/>
  <c r="K8" i="12"/>
  <c r="K11" i="12"/>
  <c r="AA32" i="12"/>
  <c r="L32" i="12"/>
  <c r="J20" i="12"/>
  <c r="J23" i="12"/>
  <c r="J15" i="12"/>
  <c r="J5" i="12"/>
  <c r="J9" i="12"/>
  <c r="J4" i="12"/>
  <c r="J6" i="12"/>
  <c r="J17" i="12"/>
  <c r="J28" i="12"/>
  <c r="J7" i="12"/>
  <c r="J24" i="12"/>
  <c r="J12" i="12"/>
  <c r="J16" i="12"/>
  <c r="J14" i="12"/>
  <c r="J26" i="12"/>
  <c r="J13" i="12"/>
  <c r="J10" i="12"/>
  <c r="J21" i="12"/>
  <c r="J25" i="12"/>
  <c r="J18" i="12"/>
  <c r="J27" i="12"/>
  <c r="J19" i="12"/>
  <c r="J22" i="12"/>
  <c r="J8" i="12"/>
  <c r="J11" i="12"/>
  <c r="P10" i="2"/>
  <c r="P7" i="2"/>
  <c r="P4" i="2"/>
  <c r="P5" i="2"/>
  <c r="P6" i="2"/>
  <c r="P11" i="2"/>
  <c r="P12" i="2"/>
  <c r="P14" i="2"/>
  <c r="P8" i="2"/>
  <c r="P16" i="2"/>
  <c r="P9" i="2"/>
  <c r="P15" i="2"/>
  <c r="P17" i="2"/>
  <c r="DQ330" i="16"/>
  <c r="GL184" i="16"/>
  <c r="GM184" i="16" s="1"/>
  <c r="GL119" i="16"/>
  <c r="GM119" i="16" s="1"/>
  <c r="GL29" i="16"/>
  <c r="GM29" i="16" s="1"/>
  <c r="GL41" i="16"/>
  <c r="GM41" i="16" s="1"/>
  <c r="DQ53" i="16"/>
  <c r="K53" i="16" s="1"/>
  <c r="DQ287" i="16"/>
  <c r="K287" i="16" s="1"/>
  <c r="DQ69" i="16"/>
  <c r="DQ256" i="16"/>
  <c r="DQ313" i="16"/>
  <c r="DQ291" i="16"/>
  <c r="EK291" i="16" s="1"/>
  <c r="GL32" i="16"/>
  <c r="GM32" i="16" s="1"/>
  <c r="DQ46" i="16"/>
  <c r="GL183" i="16"/>
  <c r="GM183" i="16" s="1"/>
  <c r="GL267" i="16"/>
  <c r="GM267" i="16" s="1"/>
  <c r="GL270" i="16"/>
  <c r="GM270" i="16" s="1"/>
  <c r="GL264" i="16"/>
  <c r="GM264" i="16" s="1"/>
  <c r="GL223" i="16"/>
  <c r="GM223" i="16" s="1"/>
  <c r="GL243" i="16"/>
  <c r="GM243" i="16" s="1"/>
  <c r="DQ311" i="16"/>
  <c r="DQ81" i="16"/>
  <c r="K81" i="16" s="1"/>
  <c r="DQ23" i="16"/>
  <c r="RT241" i="16"/>
  <c r="RU241" i="16" s="1"/>
  <c r="RW270" i="16"/>
  <c r="OU241" i="16"/>
  <c r="RW241" i="16"/>
  <c r="PI244" i="16"/>
  <c r="RT244" i="16"/>
  <c r="RT219" i="16"/>
  <c r="RU219" i="16" s="1"/>
  <c r="GS264" i="16"/>
  <c r="GK264" i="16"/>
  <c r="RW152" i="16"/>
  <c r="RW21" i="16"/>
  <c r="RW329" i="16"/>
  <c r="RW271" i="16"/>
  <c r="RW73" i="16"/>
  <c r="RW244" i="16"/>
  <c r="RW299" i="16"/>
  <c r="RW180" i="16"/>
  <c r="RW9" i="16"/>
  <c r="RW87" i="16"/>
  <c r="RW290" i="16"/>
  <c r="RW7" i="16"/>
  <c r="RW160" i="16"/>
  <c r="RW219" i="16"/>
  <c r="RW275" i="16"/>
  <c r="RW254" i="16"/>
  <c r="RW104" i="16"/>
  <c r="RW88" i="16"/>
  <c r="RW335" i="16"/>
  <c r="RW116" i="16"/>
  <c r="RW158" i="16"/>
  <c r="RW67" i="16"/>
  <c r="RW50" i="16"/>
  <c r="RW157" i="16"/>
  <c r="RW283" i="16"/>
  <c r="RW118" i="16"/>
  <c r="RW35" i="16"/>
  <c r="RW267" i="16"/>
  <c r="RW136" i="16"/>
  <c r="RW98" i="16"/>
  <c r="PP83" i="16"/>
  <c r="PB78" i="16"/>
  <c r="QI131" i="16"/>
  <c r="RB293" i="16"/>
  <c r="QP279" i="16"/>
  <c r="QI265" i="16"/>
  <c r="QI65" i="16"/>
  <c r="EA208" i="16"/>
  <c r="EA185" i="16"/>
  <c r="EA269" i="16"/>
  <c r="EA126" i="16"/>
  <c r="EA230" i="16"/>
  <c r="EA29" i="16"/>
  <c r="EA44" i="16"/>
  <c r="EA260" i="16"/>
  <c r="BN214" i="16"/>
  <c r="BN210" i="16"/>
  <c r="BN206" i="16"/>
  <c r="BN190" i="16"/>
  <c r="BN182" i="16"/>
  <c r="LT299" i="16"/>
  <c r="LT233" i="16"/>
  <c r="QI275" i="16"/>
  <c r="QP50" i="16"/>
  <c r="RB169" i="16"/>
  <c r="LT33" i="16"/>
  <c r="BA157" i="16"/>
  <c r="BE157" i="16" s="1"/>
  <c r="RW287" i="16"/>
  <c r="RW79" i="16"/>
  <c r="RW331" i="16"/>
  <c r="RW169" i="16"/>
  <c r="RB168" i="16"/>
  <c r="RW91" i="16"/>
  <c r="RW171" i="16"/>
  <c r="RW49" i="16"/>
  <c r="LT173" i="16"/>
  <c r="DQ114" i="16"/>
  <c r="DQ222" i="16"/>
  <c r="DQ43" i="16"/>
  <c r="DQ72" i="16"/>
  <c r="K72" i="16" s="1"/>
  <c r="DQ22" i="16"/>
  <c r="DQ18" i="16"/>
  <c r="DQ327" i="16"/>
  <c r="DQ312" i="16"/>
  <c r="LT189" i="16"/>
  <c r="QP283" i="16"/>
  <c r="LT41" i="16"/>
  <c r="LT323" i="16"/>
  <c r="LT222" i="16"/>
  <c r="RV118" i="16"/>
  <c r="PI271" i="16"/>
  <c r="QP271" i="16"/>
  <c r="RV319" i="16"/>
  <c r="PW7" i="16"/>
  <c r="PI136" i="16"/>
  <c r="QP134" i="16"/>
  <c r="QV168" i="16"/>
  <c r="PW131" i="16"/>
  <c r="PW295" i="16"/>
  <c r="PB131" i="16"/>
  <c r="RB279" i="16"/>
  <c r="QI287" i="16"/>
  <c r="PW134" i="16"/>
  <c r="PB279" i="16"/>
  <c r="QP91" i="16"/>
  <c r="PP78" i="16"/>
  <c r="RV148" i="16"/>
  <c r="RB331" i="16"/>
  <c r="RB134" i="16"/>
  <c r="QV287" i="16"/>
  <c r="QV134" i="16"/>
  <c r="QP287" i="16"/>
  <c r="QP131" i="16"/>
  <c r="QP293" i="16"/>
  <c r="QI91" i="16"/>
  <c r="QI331" i="16"/>
  <c r="QI78" i="16"/>
  <c r="QI201" i="16"/>
  <c r="QI295" i="16"/>
  <c r="PW79" i="16"/>
  <c r="PW171" i="16"/>
  <c r="PP287" i="16"/>
  <c r="PP134" i="16"/>
  <c r="PB331" i="16"/>
  <c r="PB201" i="16"/>
  <c r="PB295" i="16"/>
  <c r="RB91" i="16"/>
  <c r="RB171" i="16"/>
  <c r="RB83" i="16"/>
  <c r="RB201" i="16"/>
  <c r="RB295" i="16"/>
  <c r="QV204" i="16"/>
  <c r="QV79" i="16"/>
  <c r="QV171" i="16"/>
  <c r="QV169" i="16"/>
  <c r="QV131" i="16"/>
  <c r="QV279" i="16"/>
  <c r="QP126" i="16"/>
  <c r="QP261" i="16"/>
  <c r="QP201" i="16"/>
  <c r="QI297" i="16"/>
  <c r="QI168" i="16"/>
  <c r="PW46" i="16"/>
  <c r="PW287" i="16"/>
  <c r="PW201" i="16"/>
  <c r="PW279" i="16"/>
  <c r="PP150" i="16"/>
  <c r="PP131" i="16"/>
  <c r="PP279" i="16"/>
  <c r="PB204" i="16"/>
  <c r="PB171" i="16"/>
  <c r="PB168" i="16"/>
  <c r="RB46" i="16"/>
  <c r="RB287" i="16"/>
  <c r="RB78" i="16"/>
  <c r="QV91" i="16"/>
  <c r="QV261" i="16"/>
  <c r="QV201" i="16"/>
  <c r="QV295" i="16"/>
  <c r="QP155" i="16"/>
  <c r="QP331" i="16"/>
  <c r="QP168" i="16"/>
  <c r="QP234" i="16"/>
  <c r="QI261" i="16"/>
  <c r="QI134" i="16"/>
  <c r="PW261" i="16"/>
  <c r="PW78" i="16"/>
  <c r="PB126" i="16"/>
  <c r="PB65" i="16"/>
  <c r="LT219" i="16"/>
  <c r="LT165" i="16"/>
  <c r="LT264" i="16"/>
  <c r="LT326" i="16"/>
  <c r="LT162" i="16"/>
  <c r="GK214" i="16"/>
  <c r="LT213" i="16"/>
  <c r="LT197" i="16"/>
  <c r="LT307" i="16"/>
  <c r="RB126" i="16"/>
  <c r="QP79" i="16"/>
  <c r="QI155" i="16"/>
  <c r="PW91" i="16"/>
  <c r="PP91" i="16"/>
  <c r="QI79" i="16"/>
  <c r="PP46" i="16"/>
  <c r="QP222" i="16"/>
  <c r="DQ13" i="16"/>
  <c r="DQ9" i="16"/>
  <c r="RV271" i="16"/>
  <c r="RV75" i="16"/>
  <c r="QI204" i="16"/>
  <c r="PW126" i="16"/>
  <c r="PW17" i="16"/>
  <c r="PP204" i="16"/>
  <c r="PP155" i="16"/>
  <c r="PP261" i="16"/>
  <c r="PB155" i="16"/>
  <c r="PP79" i="16"/>
  <c r="LT157" i="16"/>
  <c r="LT149" i="16"/>
  <c r="LT141" i="16"/>
  <c r="LT133" i="16"/>
  <c r="LT125" i="16"/>
  <c r="LT109" i="16"/>
  <c r="LT280" i="16"/>
  <c r="LT256" i="16"/>
  <c r="LT89" i="16"/>
  <c r="LT65" i="16"/>
  <c r="LT46" i="16"/>
  <c r="LT38" i="16"/>
  <c r="LT17" i="16"/>
  <c r="LT9" i="16"/>
  <c r="QI16" i="16"/>
  <c r="PB275" i="16"/>
  <c r="PB136" i="16"/>
  <c r="RB35" i="16"/>
  <c r="RB136" i="16"/>
  <c r="PP118" i="16"/>
  <c r="PI67" i="16"/>
  <c r="PB271" i="16"/>
  <c r="RV141" i="16"/>
  <c r="QV87" i="16"/>
  <c r="QV244" i="16"/>
  <c r="QP136" i="16"/>
  <c r="QP98" i="16"/>
  <c r="PW254" i="16"/>
  <c r="PB118" i="16"/>
  <c r="RB73" i="16"/>
  <c r="RB104" i="16"/>
  <c r="RB50" i="16"/>
  <c r="RB20" i="16"/>
  <c r="RB254" i="16"/>
  <c r="QV7" i="16"/>
  <c r="QV104" i="16"/>
  <c r="QV136" i="16"/>
  <c r="QV20" i="16"/>
  <c r="QP7" i="16"/>
  <c r="QP104" i="16"/>
  <c r="QP270" i="16"/>
  <c r="QP275" i="16"/>
  <c r="QI271" i="16"/>
  <c r="QI270" i="16"/>
  <c r="QI98" i="16"/>
  <c r="PW104" i="16"/>
  <c r="PW50" i="16"/>
  <c r="PW299" i="16"/>
  <c r="PW98" i="16"/>
  <c r="PP7" i="16"/>
  <c r="PP50" i="16"/>
  <c r="PP136" i="16"/>
  <c r="PI7" i="16"/>
  <c r="PI270" i="16"/>
  <c r="PI275" i="16"/>
  <c r="PI20" i="16"/>
  <c r="PI254" i="16"/>
  <c r="PB7" i="16"/>
  <c r="PB254" i="16"/>
  <c r="MU205" i="16"/>
  <c r="RB271" i="16"/>
  <c r="RB270" i="16"/>
  <c r="RB98" i="16"/>
  <c r="QV271" i="16"/>
  <c r="QV270" i="16"/>
  <c r="QV275" i="16"/>
  <c r="QV118" i="16"/>
  <c r="QV98" i="16"/>
  <c r="QP118" i="16"/>
  <c r="QP254" i="16"/>
  <c r="QI7" i="16"/>
  <c r="QI50" i="16"/>
  <c r="QI20" i="16"/>
  <c r="QI118" i="16"/>
  <c r="QI254" i="16"/>
  <c r="PW271" i="16"/>
  <c r="PW275" i="16"/>
  <c r="PP157" i="16"/>
  <c r="PP104" i="16"/>
  <c r="PP275" i="16"/>
  <c r="PP98" i="16"/>
  <c r="PI50" i="16"/>
  <c r="PI98" i="16"/>
  <c r="PB98" i="16"/>
  <c r="RB7" i="16"/>
  <c r="RB275" i="16"/>
  <c r="RB118" i="16"/>
  <c r="QV50" i="16"/>
  <c r="QV254" i="16"/>
  <c r="QP335" i="16"/>
  <c r="QP20" i="16"/>
  <c r="QI104" i="16"/>
  <c r="QI136" i="16"/>
  <c r="PW160" i="16"/>
  <c r="PW270" i="16"/>
  <c r="PW136" i="16"/>
  <c r="PW118" i="16"/>
  <c r="PP37" i="16"/>
  <c r="PP271" i="16"/>
  <c r="PP270" i="16"/>
  <c r="PP20" i="16"/>
  <c r="PP254" i="16"/>
  <c r="PI152" i="16"/>
  <c r="PI104" i="16"/>
  <c r="PI118" i="16"/>
  <c r="PB73" i="16"/>
  <c r="PB104" i="16"/>
  <c r="PB50" i="16"/>
  <c r="PB20" i="16"/>
  <c r="LT310" i="16"/>
  <c r="LT106" i="16"/>
  <c r="QV14" i="16"/>
  <c r="GK308" i="16"/>
  <c r="GK257" i="16"/>
  <c r="GK110" i="16"/>
  <c r="LT49" i="16"/>
  <c r="GK247" i="16"/>
  <c r="GK239" i="16"/>
  <c r="GK231" i="16"/>
  <c r="GK223" i="16"/>
  <c r="GK332" i="16"/>
  <c r="GK324" i="16"/>
  <c r="GS316" i="16"/>
  <c r="GK316" i="16"/>
  <c r="GK300" i="16"/>
  <c r="GS292" i="16"/>
  <c r="GK292" i="16"/>
  <c r="GS284" i="16"/>
  <c r="GK284" i="16"/>
  <c r="GK206" i="16"/>
  <c r="GK198" i="16"/>
  <c r="GS182" i="16"/>
  <c r="GK182" i="16"/>
  <c r="GK174" i="16"/>
  <c r="GK142" i="16"/>
  <c r="GK134" i="16"/>
  <c r="GK126" i="16"/>
  <c r="GK118" i="16"/>
  <c r="GK102" i="16"/>
  <c r="GS102" i="16"/>
  <c r="GK94" i="16"/>
  <c r="GK273" i="16"/>
  <c r="GK265" i="16"/>
  <c r="GK90" i="16"/>
  <c r="GK74" i="16"/>
  <c r="GK66" i="16"/>
  <c r="GS50" i="16"/>
  <c r="GK50" i="16"/>
  <c r="GS34" i="16"/>
  <c r="GK34" i="16"/>
  <c r="GK26" i="16"/>
  <c r="GK9" i="16"/>
  <c r="RV87" i="16"/>
  <c r="LT154" i="16"/>
  <c r="LT146" i="16"/>
  <c r="LT130" i="16"/>
  <c r="LT122" i="16"/>
  <c r="LT114" i="16"/>
  <c r="LT98" i="16"/>
  <c r="LT277" i="16"/>
  <c r="LT269" i="16"/>
  <c r="LT261" i="16"/>
  <c r="LT253" i="16"/>
  <c r="LT78" i="16"/>
  <c r="LT62" i="16"/>
  <c r="LT54" i="16"/>
  <c r="EA221" i="16"/>
  <c r="LT70" i="16"/>
  <c r="LT86" i="16"/>
  <c r="LT246" i="16"/>
  <c r="LT238" i="16"/>
  <c r="LT230" i="16"/>
  <c r="DQ191" i="16"/>
  <c r="LT138" i="16"/>
  <c r="QV173" i="16"/>
  <c r="DQ208" i="16"/>
  <c r="DQ190" i="16"/>
  <c r="DQ189" i="16"/>
  <c r="DQ188" i="16"/>
  <c r="DQ187" i="16"/>
  <c r="DQ120" i="16"/>
  <c r="K120" i="16" s="1"/>
  <c r="DQ211" i="16"/>
  <c r="K211" i="16" s="1"/>
  <c r="DQ180" i="16"/>
  <c r="DQ186" i="16"/>
  <c r="DQ204" i="16"/>
  <c r="K204" i="16" s="1"/>
  <c r="DQ245" i="16"/>
  <c r="DQ58" i="16"/>
  <c r="DQ24" i="16"/>
  <c r="K24" i="16" s="1"/>
  <c r="DQ333" i="16"/>
  <c r="DQ196" i="16"/>
  <c r="K196" i="16" s="1"/>
  <c r="DQ132" i="16"/>
  <c r="DQ125" i="16"/>
  <c r="K125" i="16" s="1"/>
  <c r="DQ261" i="16"/>
  <c r="DQ50" i="16"/>
  <c r="DQ94" i="16"/>
  <c r="DQ219" i="16"/>
  <c r="DQ269" i="16"/>
  <c r="DQ271" i="16"/>
  <c r="K271" i="16" s="1"/>
  <c r="DQ92" i="16"/>
  <c r="DQ64" i="16"/>
  <c r="DQ100" i="16"/>
  <c r="DQ140" i="16"/>
  <c r="DQ226" i="16"/>
  <c r="K226" i="16" s="1"/>
  <c r="DQ247" i="16"/>
  <c r="DQ145" i="16"/>
  <c r="DQ178" i="16"/>
  <c r="K178" i="16" s="1"/>
  <c r="DQ280" i="16"/>
  <c r="DQ138" i="16"/>
  <c r="DQ55" i="16"/>
  <c r="DQ258" i="16"/>
  <c r="DQ107" i="16"/>
  <c r="EA302" i="16"/>
  <c r="EA232" i="16"/>
  <c r="EA110" i="16"/>
  <c r="EA241" i="16"/>
  <c r="EA9" i="16"/>
  <c r="EA313" i="16"/>
  <c r="EA169" i="16"/>
  <c r="EA325" i="16"/>
  <c r="DQ137" i="16"/>
  <c r="DQ48" i="16"/>
  <c r="DQ231" i="16"/>
  <c r="K231" i="16" s="1"/>
  <c r="DQ77" i="16"/>
  <c r="DQ139" i="16"/>
  <c r="DQ26" i="16"/>
  <c r="K26" i="16" s="1"/>
  <c r="DQ202" i="16"/>
  <c r="K202" i="16" s="1"/>
  <c r="DQ157" i="16"/>
  <c r="EA52" i="16"/>
  <c r="EA322" i="16"/>
  <c r="EA31" i="16"/>
  <c r="EA311" i="16"/>
  <c r="EA242" i="16"/>
  <c r="EA318" i="16"/>
  <c r="EA306" i="16"/>
  <c r="EA32" i="16"/>
  <c r="DQ73" i="16"/>
  <c r="DQ112" i="16"/>
  <c r="K112" i="16" s="1"/>
  <c r="DQ227" i="16"/>
  <c r="K227" i="16" s="1"/>
  <c r="DQ44" i="16"/>
  <c r="EA168" i="16"/>
  <c r="EA86" i="16"/>
  <c r="EA256" i="16"/>
  <c r="EA23" i="16"/>
  <c r="EA295" i="16"/>
  <c r="DQ282" i="16"/>
  <c r="K282" i="16" s="1"/>
  <c r="DQ224" i="16"/>
  <c r="DQ105" i="16"/>
  <c r="EA98" i="16"/>
  <c r="EA284" i="16"/>
  <c r="EA303" i="16"/>
  <c r="EA20" i="16"/>
  <c r="EA166" i="16"/>
  <c r="EA46" i="16"/>
  <c r="DQ155" i="16"/>
  <c r="DQ310" i="16"/>
  <c r="DQ225" i="16"/>
  <c r="DQ260" i="16"/>
  <c r="EA130" i="16"/>
  <c r="EA222" i="16"/>
  <c r="EA43" i="16"/>
  <c r="EA18" i="16"/>
  <c r="EA316" i="16"/>
  <c r="EA159" i="16"/>
  <c r="EA312" i="16"/>
  <c r="EA307" i="16"/>
  <c r="EA82" i="16"/>
  <c r="DQ144" i="16"/>
  <c r="DQ275" i="16"/>
  <c r="DQ99" i="16"/>
  <c r="EA109" i="16"/>
  <c r="EA78" i="16"/>
  <c r="EA69" i="16"/>
  <c r="EA13" i="16"/>
  <c r="EA172" i="16"/>
  <c r="EA114" i="16"/>
  <c r="EA290" i="16"/>
  <c r="EA89" i="16"/>
  <c r="EA327" i="16"/>
  <c r="EA304" i="16"/>
  <c r="RV176" i="16"/>
  <c r="RV281" i="16"/>
  <c r="RT261" i="16"/>
  <c r="RU261" i="16" s="1"/>
  <c r="RV261" i="16"/>
  <c r="RT111" i="16"/>
  <c r="RU111" i="16" s="1"/>
  <c r="RV111" i="16"/>
  <c r="RV81" i="16"/>
  <c r="RV90" i="16"/>
  <c r="RV318" i="16"/>
  <c r="RV274" i="16"/>
  <c r="RV53" i="16"/>
  <c r="RV284" i="16"/>
  <c r="RV10" i="16"/>
  <c r="RV110" i="16"/>
  <c r="RT158" i="16"/>
  <c r="RU158" i="16" s="1"/>
  <c r="RV158" i="16"/>
  <c r="RV300" i="16"/>
  <c r="LT243" i="16"/>
  <c r="LT235" i="16"/>
  <c r="LT227" i="16"/>
  <c r="LT328" i="16"/>
  <c r="LT320" i="16"/>
  <c r="LT312" i="16"/>
  <c r="LT304" i="16"/>
  <c r="LT296" i="16"/>
  <c r="LT288" i="16"/>
  <c r="LT218" i="16"/>
  <c r="LT210" i="16"/>
  <c r="LT202" i="16"/>
  <c r="LT194" i="16"/>
  <c r="LT186" i="16"/>
  <c r="LT178" i="16"/>
  <c r="GK246" i="16"/>
  <c r="GS246" i="16"/>
  <c r="GK238" i="16"/>
  <c r="GS238" i="16"/>
  <c r="GK230" i="16"/>
  <c r="GK331" i="16"/>
  <c r="GS323" i="16"/>
  <c r="GK323" i="16"/>
  <c r="GK315" i="16"/>
  <c r="GS307" i="16"/>
  <c r="GK307" i="16"/>
  <c r="GK299" i="16"/>
  <c r="GK291" i="16"/>
  <c r="GK283" i="16"/>
  <c r="GK205" i="16"/>
  <c r="GK197" i="16"/>
  <c r="GS189" i="16"/>
  <c r="GK189" i="16"/>
  <c r="GK181" i="16"/>
  <c r="GK141" i="16"/>
  <c r="GK133" i="16"/>
  <c r="GK125" i="16"/>
  <c r="GK117" i="16"/>
  <c r="GK109" i="16"/>
  <c r="GK101" i="16"/>
  <c r="GK280" i="16"/>
  <c r="GK256" i="16"/>
  <c r="GK89" i="16"/>
  <c r="GS89" i="16"/>
  <c r="GS81" i="16"/>
  <c r="GK81" i="16"/>
  <c r="GK73" i="16"/>
  <c r="GK65" i="16"/>
  <c r="GK57" i="16"/>
  <c r="GK41" i="16"/>
  <c r="GS41" i="16"/>
  <c r="RW19" i="16"/>
  <c r="QP265" i="16"/>
  <c r="QV265" i="16"/>
  <c r="PB265" i="16"/>
  <c r="PW265" i="16"/>
  <c r="PB224" i="16"/>
  <c r="RB224" i="16"/>
  <c r="QI224" i="16"/>
  <c r="PP224" i="16"/>
  <c r="QP224" i="16"/>
  <c r="QV224" i="16"/>
  <c r="PP234" i="16"/>
  <c r="QV234" i="16"/>
  <c r="RB111" i="16"/>
  <c r="QI111" i="16"/>
  <c r="PB111" i="16"/>
  <c r="QP111" i="16"/>
  <c r="QV111" i="16"/>
  <c r="RB258" i="16"/>
  <c r="PP30" i="16"/>
  <c r="QV30" i="16"/>
  <c r="QP268" i="16"/>
  <c r="QV268" i="16"/>
  <c r="RB268" i="16"/>
  <c r="PB268" i="16"/>
  <c r="QI257" i="16"/>
  <c r="PB257" i="16"/>
  <c r="PP257" i="16"/>
  <c r="QV257" i="16"/>
  <c r="QP257" i="16"/>
  <c r="PP94" i="16"/>
  <c r="QP94" i="16"/>
  <c r="RB94" i="16"/>
  <c r="QI94" i="16"/>
  <c r="QI138" i="16"/>
  <c r="QV138" i="16"/>
  <c r="PB138" i="16"/>
  <c r="RB138" i="16"/>
  <c r="PP138" i="16"/>
  <c r="QP138" i="16"/>
  <c r="QP49" i="16"/>
  <c r="RB49" i="16"/>
  <c r="PB49" i="16"/>
  <c r="PP49" i="16"/>
  <c r="QI49" i="16"/>
  <c r="RB56" i="16"/>
  <c r="RW56" i="16"/>
  <c r="QI56" i="16"/>
  <c r="QP333" i="16"/>
  <c r="QP318" i="16"/>
  <c r="QI12" i="16"/>
  <c r="QI294" i="16"/>
  <c r="RB77" i="16"/>
  <c r="PW226" i="16"/>
  <c r="RB242" i="16"/>
  <c r="QV99" i="16"/>
  <c r="RB234" i="16"/>
  <c r="RB30" i="16"/>
  <c r="PB94" i="16"/>
  <c r="RW92" i="16"/>
  <c r="RB265" i="16"/>
  <c r="QI258" i="16"/>
  <c r="PP111" i="16"/>
  <c r="MU84" i="16"/>
  <c r="MU244" i="16"/>
  <c r="MU293" i="16"/>
  <c r="MU328" i="16"/>
  <c r="MU19" i="16"/>
  <c r="MU161" i="16"/>
  <c r="QI298" i="16"/>
  <c r="QP280" i="16"/>
  <c r="RB221" i="16"/>
  <c r="RV22" i="16"/>
  <c r="RB152" i="16"/>
  <c r="RB329" i="16"/>
  <c r="RB21" i="16"/>
  <c r="RB290" i="16"/>
  <c r="RB244" i="16"/>
  <c r="RB228" i="16"/>
  <c r="QV160" i="16"/>
  <c r="QV335" i="16"/>
  <c r="QV73" i="16"/>
  <c r="QP88" i="16"/>
  <c r="QI157" i="16"/>
  <c r="QI37" i="16"/>
  <c r="QI21" i="16"/>
  <c r="QI241" i="16"/>
  <c r="PW241" i="16"/>
  <c r="PP180" i="16"/>
  <c r="PP152" i="16"/>
  <c r="PP329" i="16"/>
  <c r="PI160" i="16"/>
  <c r="PI16" i="16"/>
  <c r="PI267" i="16"/>
  <c r="PI241" i="16"/>
  <c r="PB180" i="16"/>
  <c r="PB152" i="16"/>
  <c r="PB290" i="16"/>
  <c r="PB116" i="16"/>
  <c r="RV299" i="16"/>
  <c r="RB67" i="16"/>
  <c r="RB229" i="16"/>
  <c r="RB75" i="16"/>
  <c r="RB110" i="16"/>
  <c r="QV152" i="16"/>
  <c r="QV16" i="16"/>
  <c r="QP152" i="16"/>
  <c r="QP160" i="16"/>
  <c r="QP73" i="16"/>
  <c r="QP228" i="16"/>
  <c r="QP110" i="16"/>
  <c r="QI329" i="16"/>
  <c r="PW157" i="16"/>
  <c r="PW9" i="16"/>
  <c r="PW16" i="16"/>
  <c r="PW73" i="16"/>
  <c r="PP290" i="16"/>
  <c r="PP116" i="16"/>
  <c r="PI180" i="16"/>
  <c r="PB37" i="16"/>
  <c r="MU56" i="16"/>
  <c r="RB180" i="16"/>
  <c r="RB219" i="16"/>
  <c r="RB160" i="16"/>
  <c r="RB16" i="16"/>
  <c r="RB335" i="16"/>
  <c r="RB100" i="16"/>
  <c r="QV157" i="16"/>
  <c r="QV219" i="16"/>
  <c r="QV267" i="16"/>
  <c r="QV116" i="16"/>
  <c r="QP219" i="16"/>
  <c r="QP290" i="16"/>
  <c r="QP109" i="16"/>
  <c r="QI9" i="16"/>
  <c r="QI158" i="16"/>
  <c r="QI290" i="16"/>
  <c r="QI73" i="16"/>
  <c r="PW290" i="16"/>
  <c r="PW75" i="16"/>
  <c r="PP9" i="16"/>
  <c r="PP21" i="16"/>
  <c r="PI329" i="16"/>
  <c r="PI21" i="16"/>
  <c r="PB9" i="16"/>
  <c r="PB16" i="16"/>
  <c r="PB283" i="16"/>
  <c r="MU252" i="16"/>
  <c r="QV37" i="16"/>
  <c r="QV241" i="16"/>
  <c r="QV67" i="16"/>
  <c r="QP157" i="16"/>
  <c r="QP37" i="16"/>
  <c r="QP116" i="16"/>
  <c r="QP273" i="16"/>
  <c r="QI180" i="16"/>
  <c r="QI88" i="16"/>
  <c r="QI160" i="16"/>
  <c r="QI116" i="16"/>
  <c r="PW88" i="16"/>
  <c r="PW283" i="16"/>
  <c r="PW116" i="16"/>
  <c r="PW273" i="16"/>
  <c r="PP73" i="16"/>
  <c r="PI157" i="16"/>
  <c r="PI290" i="16"/>
  <c r="PI116" i="16"/>
  <c r="PB241" i="16"/>
  <c r="RV150" i="16"/>
  <c r="TA220" i="16"/>
  <c r="TB220" i="16" s="1"/>
  <c r="TA21" i="16"/>
  <c r="TB21" i="16" s="1"/>
  <c r="RB88" i="16"/>
  <c r="RB9" i="16"/>
  <c r="RB37" i="16"/>
  <c r="RB305" i="16"/>
  <c r="RB116" i="16"/>
  <c r="RB314" i="16"/>
  <c r="QV9" i="16"/>
  <c r="QV283" i="16"/>
  <c r="QV290" i="16"/>
  <c r="QP21" i="16"/>
  <c r="QP198" i="16"/>
  <c r="QI283" i="16"/>
  <c r="QI335" i="16"/>
  <c r="PW180" i="16"/>
  <c r="PW152" i="16"/>
  <c r="PW219" i="16"/>
  <c r="PW335" i="16"/>
  <c r="PP160" i="16"/>
  <c r="PP241" i="16"/>
  <c r="PI9" i="16"/>
  <c r="PI37" i="16"/>
  <c r="PI283" i="16"/>
  <c r="RB304" i="16"/>
  <c r="QV180" i="16"/>
  <c r="QV158" i="16"/>
  <c r="QV329" i="16"/>
  <c r="QV21" i="16"/>
  <c r="QP9" i="16"/>
  <c r="QP329" i="16"/>
  <c r="QP25" i="16"/>
  <c r="QI152" i="16"/>
  <c r="QI219" i="16"/>
  <c r="PW21" i="16"/>
  <c r="PP283" i="16"/>
  <c r="PB21" i="16"/>
  <c r="RV253" i="16"/>
  <c r="RB157" i="16"/>
  <c r="RB158" i="16"/>
  <c r="RB283" i="16"/>
  <c r="RB241" i="16"/>
  <c r="QV88" i="16"/>
  <c r="QP180" i="16"/>
  <c r="QP16" i="16"/>
  <c r="QP241" i="16"/>
  <c r="PW37" i="16"/>
  <c r="PW329" i="16"/>
  <c r="PP88" i="16"/>
  <c r="PP16" i="16"/>
  <c r="PI219" i="16"/>
  <c r="PI73" i="16"/>
  <c r="MU174" i="16"/>
  <c r="MU330" i="16"/>
  <c r="MU235" i="16"/>
  <c r="RV29" i="16"/>
  <c r="RV305" i="16"/>
  <c r="OU267" i="16"/>
  <c r="PP267" i="16"/>
  <c r="PW267" i="16"/>
  <c r="QP267" i="16"/>
  <c r="PB267" i="16"/>
  <c r="QI267" i="16"/>
  <c r="OU335" i="16"/>
  <c r="PB335" i="16"/>
  <c r="PI335" i="16"/>
  <c r="QP327" i="16"/>
  <c r="PW327" i="16"/>
  <c r="RV203" i="16"/>
  <c r="RV283" i="16"/>
  <c r="QI169" i="16"/>
  <c r="QP169" i="16"/>
  <c r="PB169" i="16"/>
  <c r="PW169" i="16"/>
  <c r="PB83" i="16"/>
  <c r="QI83" i="16"/>
  <c r="QP83" i="16"/>
  <c r="PW83" i="16"/>
  <c r="QI67" i="16"/>
  <c r="QP67" i="16"/>
  <c r="OU67" i="16"/>
  <c r="PP67" i="16"/>
  <c r="PB67" i="16"/>
  <c r="OU244" i="16"/>
  <c r="PP244" i="16"/>
  <c r="QI244" i="16"/>
  <c r="PB244" i="16"/>
  <c r="QP244" i="16"/>
  <c r="PW244" i="16"/>
  <c r="RV155" i="16"/>
  <c r="PP293" i="16"/>
  <c r="PW293" i="16"/>
  <c r="PB293" i="16"/>
  <c r="QI293" i="16"/>
  <c r="OU299" i="16"/>
  <c r="QI299" i="16"/>
  <c r="QV299" i="16"/>
  <c r="PI299" i="16"/>
  <c r="PP299" i="16"/>
  <c r="QP299" i="16"/>
  <c r="PB299" i="16"/>
  <c r="OU35" i="16"/>
  <c r="PB35" i="16"/>
  <c r="PP35" i="16"/>
  <c r="QI35" i="16"/>
  <c r="QV35" i="16"/>
  <c r="PI35" i="16"/>
  <c r="PW35" i="16"/>
  <c r="PI305" i="16"/>
  <c r="QP258" i="16"/>
  <c r="QV258" i="16"/>
  <c r="PP258" i="16"/>
  <c r="PB258" i="16"/>
  <c r="PB30" i="16"/>
  <c r="QP30" i="16"/>
  <c r="QI30" i="16"/>
  <c r="TA38" i="16"/>
  <c r="TB38" i="16" s="1"/>
  <c r="QV293" i="16"/>
  <c r="QI87" i="16"/>
  <c r="QP87" i="16"/>
  <c r="OU87" i="16"/>
  <c r="PB87" i="16"/>
  <c r="PI87" i="16"/>
  <c r="PP87" i="16"/>
  <c r="PW87" i="16"/>
  <c r="QV56" i="16"/>
  <c r="PB56" i="16"/>
  <c r="PP56" i="16"/>
  <c r="QP56" i="16"/>
  <c r="QP314" i="16"/>
  <c r="OU158" i="16"/>
  <c r="PI158" i="16"/>
  <c r="PW158" i="16"/>
  <c r="PB158" i="16"/>
  <c r="QP158" i="16"/>
  <c r="QI264" i="16"/>
  <c r="RV73" i="16"/>
  <c r="PW14" i="16"/>
  <c r="PP305" i="16"/>
  <c r="PW305" i="16"/>
  <c r="QP305" i="16"/>
  <c r="OU305" i="16"/>
  <c r="PB305" i="16"/>
  <c r="QI305" i="16"/>
  <c r="PW312" i="16"/>
  <c r="QP312" i="16"/>
  <c r="QV115" i="16"/>
  <c r="MU163" i="16"/>
  <c r="MU216" i="16"/>
  <c r="MU240" i="16"/>
  <c r="MU294" i="16"/>
  <c r="RV67" i="16"/>
  <c r="RV159" i="16"/>
  <c r="RT295" i="16"/>
  <c r="RU295" i="16" s="1"/>
  <c r="RB297" i="16"/>
  <c r="QV127" i="16"/>
  <c r="QP297" i="16"/>
  <c r="PW297" i="16"/>
  <c r="PP219" i="16"/>
  <c r="RV285" i="16"/>
  <c r="PP17" i="16"/>
  <c r="PB88" i="16"/>
  <c r="PB219" i="16"/>
  <c r="PB329" i="16"/>
  <c r="RV30" i="16"/>
  <c r="RV16" i="16"/>
  <c r="RV328" i="16"/>
  <c r="QP150" i="16"/>
  <c r="QP65" i="16"/>
  <c r="PB150" i="16"/>
  <c r="PB17" i="16"/>
  <c r="PB297" i="16"/>
  <c r="RV219" i="16"/>
  <c r="RV105" i="16"/>
  <c r="RV154" i="16"/>
  <c r="PI127" i="16"/>
  <c r="OU157" i="16"/>
  <c r="RB150" i="16"/>
  <c r="RB65" i="16"/>
  <c r="PP65" i="16"/>
  <c r="QV65" i="16"/>
  <c r="QP17" i="16"/>
  <c r="QI150" i="16"/>
  <c r="PI88" i="16"/>
  <c r="RT233" i="16"/>
  <c r="RU233" i="16" s="1"/>
  <c r="RB17" i="16"/>
  <c r="QV150" i="16"/>
  <c r="QV17" i="16"/>
  <c r="MU165" i="16"/>
  <c r="MU274" i="16"/>
  <c r="MU197" i="16"/>
  <c r="MU164" i="16"/>
  <c r="MU213" i="16"/>
  <c r="MU201" i="16"/>
  <c r="MU333" i="16"/>
  <c r="MU259" i="16"/>
  <c r="MU149" i="16"/>
  <c r="RV276" i="16"/>
  <c r="RV241" i="16"/>
  <c r="RV36" i="16"/>
  <c r="RV44" i="16"/>
  <c r="RT198" i="16"/>
  <c r="RU198" i="16" s="1"/>
  <c r="RV198" i="16"/>
  <c r="RT291" i="16"/>
  <c r="RU291" i="16" s="1"/>
  <c r="RV291" i="16"/>
  <c r="RT292" i="16"/>
  <c r="RU292" i="16" s="1"/>
  <c r="RV292" i="16"/>
  <c r="RV61" i="16"/>
  <c r="RV321" i="16"/>
  <c r="RV175" i="16"/>
  <c r="RV52" i="16"/>
  <c r="RV163" i="16"/>
  <c r="RT113" i="16"/>
  <c r="RU113" i="16" s="1"/>
  <c r="TA70" i="16"/>
  <c r="TB70" i="16" s="1"/>
  <c r="TA236" i="16"/>
  <c r="TB236" i="16" s="1"/>
  <c r="TA115" i="16"/>
  <c r="TB115" i="16" s="1"/>
  <c r="TA91" i="16"/>
  <c r="TB91" i="16" s="1"/>
  <c r="PB162" i="16"/>
  <c r="PB334" i="16"/>
  <c r="PP227" i="16"/>
  <c r="QI106" i="16"/>
  <c r="QV145" i="16"/>
  <c r="PW106" i="16"/>
  <c r="OU80" i="16"/>
  <c r="OU45" i="16"/>
  <c r="PI223" i="16"/>
  <c r="PI96" i="16"/>
  <c r="QI36" i="16"/>
  <c r="MU206" i="16"/>
  <c r="MU180" i="16"/>
  <c r="MU143" i="16"/>
  <c r="MU100" i="16"/>
  <c r="MU30" i="16"/>
  <c r="MU261" i="16"/>
  <c r="MU265" i="16"/>
  <c r="MU118" i="16"/>
  <c r="MU105" i="16"/>
  <c r="MU65" i="16"/>
  <c r="MU113" i="16"/>
  <c r="MU106" i="16"/>
  <c r="MU51" i="16"/>
  <c r="MU63" i="16"/>
  <c r="MU80" i="16"/>
  <c r="MU199" i="16"/>
  <c r="MU104" i="16"/>
  <c r="MU234" i="16"/>
  <c r="MU7" i="16"/>
  <c r="MU167" i="16"/>
  <c r="MU35" i="16"/>
  <c r="MU305" i="16"/>
  <c r="RT7" i="16"/>
  <c r="RU7" i="16" s="1"/>
  <c r="OU181" i="16"/>
  <c r="PB181" i="16"/>
  <c r="PP181" i="16"/>
  <c r="PI181" i="16"/>
  <c r="QI181" i="16"/>
  <c r="QV181" i="16"/>
  <c r="OU89" i="16"/>
  <c r="PB89" i="16"/>
  <c r="PP89" i="16"/>
  <c r="QI89" i="16"/>
  <c r="QV89" i="16"/>
  <c r="RW89" i="16"/>
  <c r="PI89" i="16"/>
  <c r="OU308" i="16"/>
  <c r="PB308" i="16"/>
  <c r="PP308" i="16"/>
  <c r="PI308" i="16"/>
  <c r="QI308" i="16"/>
  <c r="QV308" i="16"/>
  <c r="RT308" i="16"/>
  <c r="RU308" i="16" s="1"/>
  <c r="OU291" i="16"/>
  <c r="PB291" i="16"/>
  <c r="PP291" i="16"/>
  <c r="QI291" i="16"/>
  <c r="QV291" i="16"/>
  <c r="RW291" i="16"/>
  <c r="PI291" i="16"/>
  <c r="OU125" i="16"/>
  <c r="PB125" i="16"/>
  <c r="PP125" i="16"/>
  <c r="PI125" i="16"/>
  <c r="QI125" i="16"/>
  <c r="QV125" i="16"/>
  <c r="RW125" i="16"/>
  <c r="OU90" i="16"/>
  <c r="PB90" i="16"/>
  <c r="PP90" i="16"/>
  <c r="QI90" i="16"/>
  <c r="QV90" i="16"/>
  <c r="PI90" i="16"/>
  <c r="OU282" i="16"/>
  <c r="PB282" i="16"/>
  <c r="PP282" i="16"/>
  <c r="PI282" i="16"/>
  <c r="RW282" i="16"/>
  <c r="QI282" i="16"/>
  <c r="QV282" i="16"/>
  <c r="OU289" i="16"/>
  <c r="PB289" i="16"/>
  <c r="PP289" i="16"/>
  <c r="RW289" i="16"/>
  <c r="QI289" i="16"/>
  <c r="QV289" i="16"/>
  <c r="PI289" i="16"/>
  <c r="OU200" i="16"/>
  <c r="PB200" i="16"/>
  <c r="PP200" i="16"/>
  <c r="PI200" i="16"/>
  <c r="QI200" i="16"/>
  <c r="QV200" i="16"/>
  <c r="OU164" i="16"/>
  <c r="PB164" i="16"/>
  <c r="PP164" i="16"/>
  <c r="QI164" i="16"/>
  <c r="QV164" i="16"/>
  <c r="PI164" i="16"/>
  <c r="OU323" i="16"/>
  <c r="PB323" i="16"/>
  <c r="PP323" i="16"/>
  <c r="PI323" i="16"/>
  <c r="QI323" i="16"/>
  <c r="QV323" i="16"/>
  <c r="OU330" i="16"/>
  <c r="PB330" i="16"/>
  <c r="PP330" i="16"/>
  <c r="QI330" i="16"/>
  <c r="QV330" i="16"/>
  <c r="PI330" i="16"/>
  <c r="OU312" i="16"/>
  <c r="PB312" i="16"/>
  <c r="PP312" i="16"/>
  <c r="PI312" i="16"/>
  <c r="RW312" i="16"/>
  <c r="QI312" i="16"/>
  <c r="QV312" i="16"/>
  <c r="OU23" i="16"/>
  <c r="PB23" i="16"/>
  <c r="PP23" i="16"/>
  <c r="QI23" i="16"/>
  <c r="QV23" i="16"/>
  <c r="PI23" i="16"/>
  <c r="OU222" i="16"/>
  <c r="PB222" i="16"/>
  <c r="PP222" i="16"/>
  <c r="PI222" i="16"/>
  <c r="QI222" i="16"/>
  <c r="QV222" i="16"/>
  <c r="OU196" i="16"/>
  <c r="PB196" i="16"/>
  <c r="PP196" i="16"/>
  <c r="RW196" i="16"/>
  <c r="QI196" i="16"/>
  <c r="QV196" i="16"/>
  <c r="PI196" i="16"/>
  <c r="OU74" i="16"/>
  <c r="PB74" i="16"/>
  <c r="PP74" i="16"/>
  <c r="PI74" i="16"/>
  <c r="RW74" i="16"/>
  <c r="QI74" i="16"/>
  <c r="QV74" i="16"/>
  <c r="OU178" i="16"/>
  <c r="PB178" i="16"/>
  <c r="PP178" i="16"/>
  <c r="QI178" i="16"/>
  <c r="QV178" i="16"/>
  <c r="RW178" i="16"/>
  <c r="PI178" i="16"/>
  <c r="OU128" i="16"/>
  <c r="PB128" i="16"/>
  <c r="PP128" i="16"/>
  <c r="PI128" i="16"/>
  <c r="QI128" i="16"/>
  <c r="QV128" i="16"/>
  <c r="OU327" i="16"/>
  <c r="PB327" i="16"/>
  <c r="PP327" i="16"/>
  <c r="RW327" i="16"/>
  <c r="QI327" i="16"/>
  <c r="QV327" i="16"/>
  <c r="PI327" i="16"/>
  <c r="OU70" i="16"/>
  <c r="PB70" i="16"/>
  <c r="PP70" i="16"/>
  <c r="PI70" i="16"/>
  <c r="QI70" i="16"/>
  <c r="QV70" i="16"/>
  <c r="OU260" i="16"/>
  <c r="PB260" i="16"/>
  <c r="PP260" i="16"/>
  <c r="QI260" i="16"/>
  <c r="QV260" i="16"/>
  <c r="RW260" i="16"/>
  <c r="PI260" i="16"/>
  <c r="OU263" i="16"/>
  <c r="PB263" i="16"/>
  <c r="PP263" i="16"/>
  <c r="PI263" i="16"/>
  <c r="QI263" i="16"/>
  <c r="QV263" i="16"/>
  <c r="RW263" i="16"/>
  <c r="OU292" i="16"/>
  <c r="PB292" i="16"/>
  <c r="PP292" i="16"/>
  <c r="QI292" i="16"/>
  <c r="QV292" i="16"/>
  <c r="RW292" i="16"/>
  <c r="PI292" i="16"/>
  <c r="OU25" i="16"/>
  <c r="PB25" i="16"/>
  <c r="PP25" i="16"/>
  <c r="PI25" i="16"/>
  <c r="QI25" i="16"/>
  <c r="QV25" i="16"/>
  <c r="OU229" i="16"/>
  <c r="PB229" i="16"/>
  <c r="PP229" i="16"/>
  <c r="PW229" i="16"/>
  <c r="QI229" i="16"/>
  <c r="QV229" i="16"/>
  <c r="PI229" i="16"/>
  <c r="OU228" i="16"/>
  <c r="PB228" i="16"/>
  <c r="PP228" i="16"/>
  <c r="PI228" i="16"/>
  <c r="RW228" i="16"/>
  <c r="QI228" i="16"/>
  <c r="QV228" i="16"/>
  <c r="OU304" i="16"/>
  <c r="PB304" i="16"/>
  <c r="PP304" i="16"/>
  <c r="PW304" i="16"/>
  <c r="QI304" i="16"/>
  <c r="QV304" i="16"/>
  <c r="RW304" i="16"/>
  <c r="PI304" i="16"/>
  <c r="OU273" i="16"/>
  <c r="PB273" i="16"/>
  <c r="PP273" i="16"/>
  <c r="PI273" i="16"/>
  <c r="RW273" i="16"/>
  <c r="QI273" i="16"/>
  <c r="QV273" i="16"/>
  <c r="OU235" i="16"/>
  <c r="PB235" i="16"/>
  <c r="PP235" i="16"/>
  <c r="PW235" i="16"/>
  <c r="QI235" i="16"/>
  <c r="QV235" i="16"/>
  <c r="PI235" i="16"/>
  <c r="OU75" i="16"/>
  <c r="PB75" i="16"/>
  <c r="PP75" i="16"/>
  <c r="PI75" i="16"/>
  <c r="QI75" i="16"/>
  <c r="QV75" i="16"/>
  <c r="OU109" i="16"/>
  <c r="PB109" i="16"/>
  <c r="PP109" i="16"/>
  <c r="PW109" i="16"/>
  <c r="QI109" i="16"/>
  <c r="QV109" i="16"/>
  <c r="RW109" i="16"/>
  <c r="PI109" i="16"/>
  <c r="OU314" i="16"/>
  <c r="PB314" i="16"/>
  <c r="PP314" i="16"/>
  <c r="PI314" i="16"/>
  <c r="QI314" i="16"/>
  <c r="QV314" i="16"/>
  <c r="RW314" i="16"/>
  <c r="OU100" i="16"/>
  <c r="PB100" i="16"/>
  <c r="PP100" i="16"/>
  <c r="PW100" i="16"/>
  <c r="QI100" i="16"/>
  <c r="QV100" i="16"/>
  <c r="RW100" i="16"/>
  <c r="PI100" i="16"/>
  <c r="OU110" i="16"/>
  <c r="PB110" i="16"/>
  <c r="PP110" i="16"/>
  <c r="PI110" i="16"/>
  <c r="QI110" i="16"/>
  <c r="QV110" i="16"/>
  <c r="RW110" i="16"/>
  <c r="OU198" i="16"/>
  <c r="PB198" i="16"/>
  <c r="PP198" i="16"/>
  <c r="RW198" i="16"/>
  <c r="PW198" i="16"/>
  <c r="QI198" i="16"/>
  <c r="QV198" i="16"/>
  <c r="PI198" i="16"/>
  <c r="RV193" i="16"/>
  <c r="RV264" i="16"/>
  <c r="RT131" i="16"/>
  <c r="RU131" i="16" s="1"/>
  <c r="RV131" i="16"/>
  <c r="RV197" i="16"/>
  <c r="RV239" i="16"/>
  <c r="PW181" i="16"/>
  <c r="PW125" i="16"/>
  <c r="PW200" i="16"/>
  <c r="OU309" i="16"/>
  <c r="PP167" i="16"/>
  <c r="PB318" i="16"/>
  <c r="OU149" i="16"/>
  <c r="PP172" i="16"/>
  <c r="PB127" i="16"/>
  <c r="OU38" i="16"/>
  <c r="PP226" i="16"/>
  <c r="PB264" i="16"/>
  <c r="OU240" i="16"/>
  <c r="PP280" i="16"/>
  <c r="PB115" i="16"/>
  <c r="OU137" i="16"/>
  <c r="PW225" i="16"/>
  <c r="OU204" i="16"/>
  <c r="PI204" i="16"/>
  <c r="OU126" i="16"/>
  <c r="PI126" i="16"/>
  <c r="OU150" i="16"/>
  <c r="PI150" i="16"/>
  <c r="OU155" i="16"/>
  <c r="PI155" i="16"/>
  <c r="OU79" i="16"/>
  <c r="PI79" i="16"/>
  <c r="OU91" i="16"/>
  <c r="PI91" i="16"/>
  <c r="OU17" i="16"/>
  <c r="PI17" i="16"/>
  <c r="OU46" i="16"/>
  <c r="PI46" i="16"/>
  <c r="OU261" i="16"/>
  <c r="PI261" i="16"/>
  <c r="OU331" i="16"/>
  <c r="PI331" i="16"/>
  <c r="OU297" i="16"/>
  <c r="PI297" i="16"/>
  <c r="OU171" i="16"/>
  <c r="PI171" i="16"/>
  <c r="OU287" i="16"/>
  <c r="PI287" i="16"/>
  <c r="OU169" i="16"/>
  <c r="PI169" i="16"/>
  <c r="OU83" i="16"/>
  <c r="PI83" i="16"/>
  <c r="OU78" i="16"/>
  <c r="PI78" i="16"/>
  <c r="OU131" i="16"/>
  <c r="PI131" i="16"/>
  <c r="OU201" i="16"/>
  <c r="PI201" i="16"/>
  <c r="OU168" i="16"/>
  <c r="PI168" i="16"/>
  <c r="OU134" i="16"/>
  <c r="PI134" i="16"/>
  <c r="OU293" i="16"/>
  <c r="PI293" i="16"/>
  <c r="OU279" i="16"/>
  <c r="PI279" i="16"/>
  <c r="OU295" i="16"/>
  <c r="PI295" i="16"/>
  <c r="OU265" i="16"/>
  <c r="PI265" i="16"/>
  <c r="OU224" i="16"/>
  <c r="PI224" i="16"/>
  <c r="PW224" i="16"/>
  <c r="OU234" i="16"/>
  <c r="PI234" i="16"/>
  <c r="PW234" i="16"/>
  <c r="OU111" i="16"/>
  <c r="PI111" i="16"/>
  <c r="PW111" i="16"/>
  <c r="OU258" i="16"/>
  <c r="PI258" i="16"/>
  <c r="PW258" i="16"/>
  <c r="OU30" i="16"/>
  <c r="PI30" i="16"/>
  <c r="PW30" i="16"/>
  <c r="OU268" i="16"/>
  <c r="PI268" i="16"/>
  <c r="PW268" i="16"/>
  <c r="OU257" i="16"/>
  <c r="PI257" i="16"/>
  <c r="PW257" i="16"/>
  <c r="OU94" i="16"/>
  <c r="PI94" i="16"/>
  <c r="PW94" i="16"/>
  <c r="OU138" i="16"/>
  <c r="PI138" i="16"/>
  <c r="PW138" i="16"/>
  <c r="OU49" i="16"/>
  <c r="PI49" i="16"/>
  <c r="PW49" i="16"/>
  <c r="OU65" i="16"/>
  <c r="PI65" i="16"/>
  <c r="PW65" i="16"/>
  <c r="OU56" i="16"/>
  <c r="PI56" i="16"/>
  <c r="PW56" i="16"/>
  <c r="MU219" i="16"/>
  <c r="MU92" i="16"/>
  <c r="MU280" i="16"/>
  <c r="MU155" i="16"/>
  <c r="MU154" i="16"/>
  <c r="MU229" i="16"/>
  <c r="MU310" i="16"/>
  <c r="MU276" i="16"/>
  <c r="MU117" i="16"/>
  <c r="MU21" i="16"/>
  <c r="MU233" i="16"/>
  <c r="MU314" i="16"/>
  <c r="MU236" i="16"/>
  <c r="MU91" i="16"/>
  <c r="MU308" i="16"/>
  <c r="MU297" i="16"/>
  <c r="MU324" i="16"/>
  <c r="QP204" i="16"/>
  <c r="PW204" i="16"/>
  <c r="PW155" i="16"/>
  <c r="RB155" i="16"/>
  <c r="RW155" i="16"/>
  <c r="QV155" i="16"/>
  <c r="PB79" i="16"/>
  <c r="RB79" i="16"/>
  <c r="QI17" i="16"/>
  <c r="RW17" i="16"/>
  <c r="PB46" i="16"/>
  <c r="RW46" i="16"/>
  <c r="PB261" i="16"/>
  <c r="RW261" i="16"/>
  <c r="RB261" i="16"/>
  <c r="PP331" i="16"/>
  <c r="QV331" i="16"/>
  <c r="PW331" i="16"/>
  <c r="PP297" i="16"/>
  <c r="RW297" i="16"/>
  <c r="QV297" i="16"/>
  <c r="QI171" i="16"/>
  <c r="PP171" i="16"/>
  <c r="QP171" i="16"/>
  <c r="RW83" i="16"/>
  <c r="QV83" i="16"/>
  <c r="QV78" i="16"/>
  <c r="RW78" i="16"/>
  <c r="QP78" i="16"/>
  <c r="RW131" i="16"/>
  <c r="RB131" i="16"/>
  <c r="PP201" i="16"/>
  <c r="RW201" i="16"/>
  <c r="PW168" i="16"/>
  <c r="RW168" i="16"/>
  <c r="PP168" i="16"/>
  <c r="PB134" i="16"/>
  <c r="RW134" i="16"/>
  <c r="RW279" i="16"/>
  <c r="QI279" i="16"/>
  <c r="PP295" i="16"/>
  <c r="RW295" i="16"/>
  <c r="QP295" i="16"/>
  <c r="RW265" i="16"/>
  <c r="PP265" i="16"/>
  <c r="PB234" i="16"/>
  <c r="QI234" i="16"/>
  <c r="PP268" i="16"/>
  <c r="RW268" i="16"/>
  <c r="RB257" i="16"/>
  <c r="RW257" i="16"/>
  <c r="QV94" i="16"/>
  <c r="RW94" i="16"/>
  <c r="MU24" i="16"/>
  <c r="GL319" i="16"/>
  <c r="GM319" i="16" s="1"/>
  <c r="GL202" i="16"/>
  <c r="GM202" i="16" s="1"/>
  <c r="GL14" i="16"/>
  <c r="GM14" i="16" s="1"/>
  <c r="GL323" i="16"/>
  <c r="GM323" i="16" s="1"/>
  <c r="DQ168" i="16"/>
  <c r="DQ130" i="16"/>
  <c r="DQ86" i="16"/>
  <c r="GL237" i="16"/>
  <c r="GM237" i="16" s="1"/>
  <c r="DQ110" i="16"/>
  <c r="GL72" i="16"/>
  <c r="GM72" i="16" s="1"/>
  <c r="GL301" i="16"/>
  <c r="GM301" i="16" s="1"/>
  <c r="DQ242" i="16"/>
  <c r="GL34" i="16"/>
  <c r="GM34" i="16" s="1"/>
  <c r="DQ318" i="16"/>
  <c r="DQ306" i="16"/>
  <c r="GL317" i="16"/>
  <c r="GM317" i="16" s="1"/>
  <c r="GL296" i="16"/>
  <c r="GM296" i="16" s="1"/>
  <c r="DQ325" i="16"/>
  <c r="DQ304" i="16"/>
  <c r="TA170" i="16"/>
  <c r="TB170" i="16" s="1"/>
  <c r="TA97" i="16"/>
  <c r="TB97" i="16" s="1"/>
  <c r="TA77" i="16"/>
  <c r="TB77" i="16" s="1"/>
  <c r="GL79" i="16"/>
  <c r="GM79" i="16" s="1"/>
  <c r="GL87" i="16"/>
  <c r="GM87" i="16" s="1"/>
  <c r="GL37" i="16"/>
  <c r="GM37" i="16" s="1"/>
  <c r="GL292" i="16"/>
  <c r="GM292" i="16" s="1"/>
  <c r="TA210" i="16"/>
  <c r="TB210" i="16" s="1"/>
  <c r="TA111" i="16"/>
  <c r="TB111" i="16" s="1"/>
  <c r="TA259" i="16"/>
  <c r="TB259" i="16" s="1"/>
  <c r="TA61" i="16"/>
  <c r="TB61" i="16" s="1"/>
  <c r="TA227" i="16"/>
  <c r="TB227" i="16" s="1"/>
  <c r="TA107" i="16"/>
  <c r="TB107" i="16" s="1"/>
  <c r="TA60" i="16"/>
  <c r="TB60" i="16" s="1"/>
  <c r="TA243" i="16"/>
  <c r="TB243" i="16" s="1"/>
  <c r="TA172" i="16"/>
  <c r="TB172" i="16" s="1"/>
  <c r="TA274" i="16"/>
  <c r="TB274" i="16" s="1"/>
  <c r="TA30" i="16"/>
  <c r="TB30" i="16" s="1"/>
  <c r="TA329" i="16"/>
  <c r="TB329" i="16" s="1"/>
  <c r="TA298" i="16"/>
  <c r="TB298" i="16" s="1"/>
  <c r="TA44" i="16"/>
  <c r="TB44" i="16" s="1"/>
  <c r="TA327" i="16"/>
  <c r="TB327" i="16" s="1"/>
  <c r="GS79" i="16"/>
  <c r="GS90" i="16"/>
  <c r="GS198" i="16"/>
  <c r="TA304" i="16"/>
  <c r="TB304" i="16" s="1"/>
  <c r="TA294" i="16"/>
  <c r="TB294" i="16" s="1"/>
  <c r="TA169" i="16"/>
  <c r="TB169" i="16" s="1"/>
  <c r="TA36" i="16"/>
  <c r="TB36" i="16" s="1"/>
  <c r="TA18" i="16"/>
  <c r="TB18" i="16" s="1"/>
  <c r="TA9" i="16"/>
  <c r="TB9" i="16" s="1"/>
  <c r="TA320" i="16"/>
  <c r="TB320" i="16" s="1"/>
  <c r="TA318" i="16"/>
  <c r="TB318" i="16" s="1"/>
  <c r="TA310" i="16"/>
  <c r="TB310" i="16" s="1"/>
  <c r="TA297" i="16"/>
  <c r="TB297" i="16" s="1"/>
  <c r="TA289" i="16"/>
  <c r="TB289" i="16" s="1"/>
  <c r="TA163" i="16"/>
  <c r="TB163" i="16" s="1"/>
  <c r="TA31" i="16"/>
  <c r="TB31" i="16" s="1"/>
  <c r="NU331" i="16"/>
  <c r="RT20" i="16"/>
  <c r="RU20" i="16" s="1"/>
  <c r="RV20" i="16"/>
  <c r="RV278" i="16"/>
  <c r="RV144" i="16"/>
  <c r="GK245" i="16"/>
  <c r="GK229" i="16"/>
  <c r="GK282" i="16"/>
  <c r="GK108" i="16"/>
  <c r="GS108" i="16"/>
  <c r="GK263" i="16"/>
  <c r="GS263" i="16"/>
  <c r="GK255" i="16"/>
  <c r="GS255" i="16"/>
  <c r="GK72" i="16"/>
  <c r="GS72" i="16"/>
  <c r="GK32" i="16"/>
  <c r="GS32" i="16"/>
  <c r="GK16" i="16"/>
  <c r="RB320" i="16"/>
  <c r="PP320" i="16"/>
  <c r="PW320" i="16"/>
  <c r="RW320" i="16"/>
  <c r="QV320" i="16"/>
  <c r="QI320" i="16"/>
  <c r="QP320" i="16"/>
  <c r="PI320" i="16"/>
  <c r="OU320" i="16"/>
  <c r="QP22" i="16"/>
  <c r="RT22" i="16"/>
  <c r="RU22" i="16" s="1"/>
  <c r="RB22" i="16"/>
  <c r="RW22" i="16"/>
  <c r="PW22" i="16"/>
  <c r="QI22" i="16"/>
  <c r="PP22" i="16"/>
  <c r="QV22" i="16"/>
  <c r="OU22" i="16"/>
  <c r="PI22" i="16"/>
  <c r="PW31" i="16"/>
  <c r="QV31" i="16"/>
  <c r="RB31" i="16"/>
  <c r="PP31" i="16"/>
  <c r="QP31" i="16"/>
  <c r="RW31" i="16"/>
  <c r="OU31" i="16"/>
  <c r="QI31" i="16"/>
  <c r="PB31" i="16"/>
  <c r="QV130" i="16"/>
  <c r="PB130" i="16"/>
  <c r="QI130" i="16"/>
  <c r="RW130" i="16"/>
  <c r="PW130" i="16"/>
  <c r="QP130" i="16"/>
  <c r="RB130" i="16"/>
  <c r="OU130" i="16"/>
  <c r="PI130" i="16"/>
  <c r="PP130" i="16"/>
  <c r="QP45" i="16"/>
  <c r="QI45" i="16"/>
  <c r="RW45" i="16"/>
  <c r="RB45" i="16"/>
  <c r="QV45" i="16"/>
  <c r="PP45" i="16"/>
  <c r="PW45" i="16"/>
  <c r="PB45" i="16"/>
  <c r="PI45" i="16"/>
  <c r="RW41" i="16"/>
  <c r="RB41" i="16"/>
  <c r="QV41" i="16"/>
  <c r="QP41" i="16"/>
  <c r="PW41" i="16"/>
  <c r="QI41" i="16"/>
  <c r="PB41" i="16"/>
  <c r="PP41" i="16"/>
  <c r="OU41" i="16"/>
  <c r="RW239" i="16"/>
  <c r="QI239" i="16"/>
  <c r="PP239" i="16"/>
  <c r="QV239" i="16"/>
  <c r="QP239" i="16"/>
  <c r="PI239" i="16"/>
  <c r="RT239" i="16"/>
  <c r="RU239" i="16" s="1"/>
  <c r="RB239" i="16"/>
  <c r="PW239" i="16"/>
  <c r="OU239" i="16"/>
  <c r="PW272" i="16"/>
  <c r="RW272" i="16"/>
  <c r="QI272" i="16"/>
  <c r="PB272" i="16"/>
  <c r="RB272" i="16"/>
  <c r="QP272" i="16"/>
  <c r="QV272" i="16"/>
  <c r="OU272" i="16"/>
  <c r="PI272" i="16"/>
  <c r="RW106" i="16"/>
  <c r="QP106" i="16"/>
  <c r="PB106" i="16"/>
  <c r="PI106" i="16"/>
  <c r="QV106" i="16"/>
  <c r="PP106" i="16"/>
  <c r="QV227" i="16"/>
  <c r="PW227" i="16"/>
  <c r="RW227" i="16"/>
  <c r="OU227" i="16"/>
  <c r="QP227" i="16"/>
  <c r="PI227" i="16"/>
  <c r="PB227" i="16"/>
  <c r="RB227" i="16"/>
  <c r="QI227" i="16"/>
  <c r="QP47" i="16"/>
  <c r="RW47" i="16"/>
  <c r="OU47" i="16"/>
  <c r="RB47" i="16"/>
  <c r="QI47" i="16"/>
  <c r="PW47" i="16"/>
  <c r="PB47" i="16"/>
  <c r="RT47" i="16"/>
  <c r="RU47" i="16" s="1"/>
  <c r="PI47" i="16"/>
  <c r="QV47" i="16"/>
  <c r="RW108" i="16"/>
  <c r="QV108" i="16"/>
  <c r="PW108" i="16"/>
  <c r="OU108" i="16"/>
  <c r="PI108" i="16"/>
  <c r="PB108" i="16"/>
  <c r="PP108" i="16"/>
  <c r="QP108" i="16"/>
  <c r="MU208" i="16"/>
  <c r="MU187" i="16"/>
  <c r="MU58" i="16"/>
  <c r="DQ147" i="16"/>
  <c r="K147" i="16" s="1"/>
  <c r="DQ277" i="16"/>
  <c r="K277" i="16" s="1"/>
  <c r="MU271" i="16"/>
  <c r="GL133" i="16"/>
  <c r="GM133" i="16" s="1"/>
  <c r="GS133" i="16"/>
  <c r="DQ29" i="16"/>
  <c r="DQ281" i="16"/>
  <c r="DQ41" i="16"/>
  <c r="K41" i="16" s="1"/>
  <c r="DQ62" i="16"/>
  <c r="K62" i="16" s="1"/>
  <c r="GL60" i="16"/>
  <c r="GM60" i="16" s="1"/>
  <c r="MU44" i="16"/>
  <c r="DQ102" i="16"/>
  <c r="GL152" i="16"/>
  <c r="GM152" i="16" s="1"/>
  <c r="MU53" i="16"/>
  <c r="MU98" i="16"/>
  <c r="GL283" i="16"/>
  <c r="GM283" i="16" s="1"/>
  <c r="GS283" i="16"/>
  <c r="MU130" i="16"/>
  <c r="DQ232" i="16"/>
  <c r="MU86" i="16"/>
  <c r="DQ31" i="16"/>
  <c r="MU222" i="16"/>
  <c r="DQ290" i="16"/>
  <c r="MU22" i="16"/>
  <c r="MU291" i="16"/>
  <c r="MU318" i="16"/>
  <c r="DQ307" i="16"/>
  <c r="MU169" i="16"/>
  <c r="DQ32" i="16"/>
  <c r="RV129" i="16"/>
  <c r="RV178" i="16"/>
  <c r="RT178" i="16"/>
  <c r="RU178" i="16" s="1"/>
  <c r="RT17" i="16"/>
  <c r="RU17" i="16" s="1"/>
  <c r="RV17" i="16"/>
  <c r="RV45" i="16"/>
  <c r="RT45" i="16"/>
  <c r="RU45" i="16" s="1"/>
  <c r="RV153" i="16"/>
  <c r="RT77" i="16"/>
  <c r="RU77" i="16" s="1"/>
  <c r="RV77" i="16"/>
  <c r="RV37" i="16"/>
  <c r="RT37" i="16"/>
  <c r="RU37" i="16" s="1"/>
  <c r="RV65" i="16"/>
  <c r="RT65" i="16"/>
  <c r="RU65" i="16" s="1"/>
  <c r="RV114" i="16"/>
  <c r="GK204" i="16"/>
  <c r="GK140" i="16"/>
  <c r="GS140" i="16"/>
  <c r="GS124" i="16"/>
  <c r="GK124" i="16"/>
  <c r="GS279" i="16"/>
  <c r="GK279" i="16"/>
  <c r="GK7" i="16"/>
  <c r="RW175" i="16"/>
  <c r="QP175" i="16"/>
  <c r="RT175" i="16"/>
  <c r="RU175" i="16" s="1"/>
  <c r="PI175" i="16"/>
  <c r="PB175" i="16"/>
  <c r="QI175" i="16"/>
  <c r="PP175" i="16"/>
  <c r="PW175" i="16"/>
  <c r="RB175" i="16"/>
  <c r="PI165" i="16"/>
  <c r="PP165" i="16"/>
  <c r="QP165" i="16"/>
  <c r="RW165" i="16"/>
  <c r="PW165" i="16"/>
  <c r="QV165" i="16"/>
  <c r="OU165" i="16"/>
  <c r="QI165" i="16"/>
  <c r="QV162" i="16"/>
  <c r="RW162" i="16"/>
  <c r="PP162" i="16"/>
  <c r="PI162" i="16"/>
  <c r="QP162" i="16"/>
  <c r="RB162" i="16"/>
  <c r="QI162" i="16"/>
  <c r="OU162" i="16"/>
  <c r="PW162" i="16"/>
  <c r="RB223" i="16"/>
  <c r="QV223" i="16"/>
  <c r="RW223" i="16"/>
  <c r="QI223" i="16"/>
  <c r="PW223" i="16"/>
  <c r="OU223" i="16"/>
  <c r="QP223" i="16"/>
  <c r="PB223" i="16"/>
  <c r="PP223" i="16"/>
  <c r="RW266" i="16"/>
  <c r="QV266" i="16"/>
  <c r="QI266" i="16"/>
  <c r="PB266" i="16"/>
  <c r="QP266" i="16"/>
  <c r="RB266" i="16"/>
  <c r="PI266" i="16"/>
  <c r="PP266" i="16"/>
  <c r="PW266" i="16"/>
  <c r="PP99" i="16"/>
  <c r="RW99" i="16"/>
  <c r="QP99" i="16"/>
  <c r="PW99" i="16"/>
  <c r="QI99" i="16"/>
  <c r="PI99" i="16"/>
  <c r="OU99" i="16"/>
  <c r="GL212" i="16"/>
  <c r="GM212" i="16" s="1"/>
  <c r="DQ246" i="16"/>
  <c r="GL217" i="16"/>
  <c r="GM217" i="16" s="1"/>
  <c r="DQ184" i="16"/>
  <c r="GL215" i="16"/>
  <c r="GM215" i="16" s="1"/>
  <c r="GL181" i="16"/>
  <c r="GM181" i="16" s="1"/>
  <c r="GS181" i="16"/>
  <c r="DQ119" i="16"/>
  <c r="MU191" i="16"/>
  <c r="DQ194" i="16"/>
  <c r="GL177" i="16"/>
  <c r="GM177" i="16" s="1"/>
  <c r="GL111" i="16"/>
  <c r="GM111" i="16" s="1"/>
  <c r="GL285" i="16"/>
  <c r="GM285" i="16" s="1"/>
  <c r="GL38" i="16"/>
  <c r="GM38" i="16" s="1"/>
  <c r="DQ135" i="16"/>
  <c r="K135" i="16" s="1"/>
  <c r="MU226" i="16"/>
  <c r="GL299" i="16"/>
  <c r="GM299" i="16" s="1"/>
  <c r="GS299" i="16"/>
  <c r="MU145" i="16"/>
  <c r="MU73" i="16"/>
  <c r="MU48" i="16"/>
  <c r="MU225" i="16"/>
  <c r="GL334" i="16"/>
  <c r="GM334" i="16" s="1"/>
  <c r="MU258" i="16"/>
  <c r="DQ68" i="16"/>
  <c r="MU139" i="16"/>
  <c r="MU157" i="16"/>
  <c r="DQ266" i="16"/>
  <c r="GL109" i="16"/>
  <c r="GM109" i="16" s="1"/>
  <c r="GS109" i="16"/>
  <c r="MU287" i="16"/>
  <c r="MU322" i="16"/>
  <c r="GL279" i="16"/>
  <c r="GM279" i="16" s="1"/>
  <c r="DQ302" i="16"/>
  <c r="MU168" i="16"/>
  <c r="MU172" i="16"/>
  <c r="DQ221" i="16"/>
  <c r="MU110" i="16"/>
  <c r="MU256" i="16"/>
  <c r="DQ241" i="16"/>
  <c r="MU81" i="16"/>
  <c r="MU242" i="16"/>
  <c r="MU312" i="16"/>
  <c r="GS82" i="16"/>
  <c r="MU325" i="16"/>
  <c r="MU227" i="16"/>
  <c r="MU144" i="16"/>
  <c r="RB108" i="16"/>
  <c r="PP272" i="16"/>
  <c r="PI31" i="16"/>
  <c r="QP63" i="16"/>
  <c r="OU106" i="16"/>
  <c r="PP36" i="16"/>
  <c r="QV36" i="16"/>
  <c r="RB99" i="16"/>
  <c r="NU100" i="16"/>
  <c r="NU7" i="16"/>
  <c r="RT49" i="16"/>
  <c r="RU49" i="16" s="1"/>
  <c r="RV49" i="16"/>
  <c r="RV311" i="16"/>
  <c r="RT104" i="16"/>
  <c r="RU104" i="16" s="1"/>
  <c r="RV104" i="16"/>
  <c r="RT168" i="16"/>
  <c r="RU168" i="16" s="1"/>
  <c r="RV168" i="16"/>
  <c r="RT169" i="16"/>
  <c r="RU169" i="16" s="1"/>
  <c r="RV169" i="16"/>
  <c r="RV287" i="16"/>
  <c r="RT287" i="16"/>
  <c r="RU287" i="16" s="1"/>
  <c r="GK330" i="16"/>
  <c r="GK314" i="16"/>
  <c r="GS290" i="16"/>
  <c r="GK290" i="16"/>
  <c r="GK212" i="16"/>
  <c r="GS212" i="16"/>
  <c r="GK196" i="16"/>
  <c r="GS196" i="16"/>
  <c r="GK188" i="16"/>
  <c r="GS116" i="16"/>
  <c r="GK116" i="16"/>
  <c r="GK80" i="16"/>
  <c r="GK64" i="16"/>
  <c r="GK56" i="16"/>
  <c r="GK24" i="16"/>
  <c r="QP203" i="16"/>
  <c r="RT203" i="16"/>
  <c r="RU203" i="16" s="1"/>
  <c r="RW203" i="16"/>
  <c r="PW203" i="16"/>
  <c r="PB203" i="16"/>
  <c r="QV203" i="16"/>
  <c r="PI203" i="16"/>
  <c r="PP203" i="16"/>
  <c r="RB203" i="16"/>
  <c r="QI203" i="16"/>
  <c r="RW145" i="16"/>
  <c r="PP145" i="16"/>
  <c r="QP145" i="16"/>
  <c r="OU145" i="16"/>
  <c r="PI145" i="16"/>
  <c r="RB145" i="16"/>
  <c r="QI145" i="16"/>
  <c r="PW145" i="16"/>
  <c r="RW334" i="16"/>
  <c r="PI334" i="16"/>
  <c r="QV334" i="16"/>
  <c r="PP334" i="16"/>
  <c r="RB334" i="16"/>
  <c r="QI334" i="16"/>
  <c r="PW334" i="16"/>
  <c r="OU334" i="16"/>
  <c r="QV316" i="16"/>
  <c r="RW316" i="16"/>
  <c r="PB316" i="16"/>
  <c r="QP316" i="16"/>
  <c r="PP316" i="16"/>
  <c r="PI316" i="16"/>
  <c r="RB316" i="16"/>
  <c r="QI316" i="16"/>
  <c r="PW316" i="16"/>
  <c r="RB230" i="16"/>
  <c r="PW230" i="16"/>
  <c r="QP230" i="16"/>
  <c r="RW230" i="16"/>
  <c r="QI230" i="16"/>
  <c r="OU230" i="16"/>
  <c r="PI230" i="16"/>
  <c r="PB230" i="16"/>
  <c r="PW103" i="16"/>
  <c r="RW103" i="16"/>
  <c r="QI103" i="16"/>
  <c r="QP103" i="16"/>
  <c r="QV103" i="16"/>
  <c r="RT103" i="16"/>
  <c r="RU103" i="16" s="1"/>
  <c r="RB103" i="16"/>
  <c r="PP103" i="16"/>
  <c r="PI103" i="16"/>
  <c r="OU103" i="16"/>
  <c r="RB96" i="16"/>
  <c r="RW96" i="16"/>
  <c r="QP96" i="16"/>
  <c r="QI96" i="16"/>
  <c r="QV96" i="16"/>
  <c r="PB96" i="16"/>
  <c r="PP96" i="16"/>
  <c r="PW96" i="16"/>
  <c r="OU96" i="16"/>
  <c r="QV63" i="16"/>
  <c r="RW63" i="16"/>
  <c r="PI63" i="16"/>
  <c r="RB63" i="16"/>
  <c r="QI63" i="16"/>
  <c r="OU63" i="16"/>
  <c r="PB63" i="16"/>
  <c r="DQ185" i="16"/>
  <c r="MU120" i="16"/>
  <c r="GL193" i="16"/>
  <c r="GM193" i="16" s="1"/>
  <c r="MU186" i="16"/>
  <c r="GL124" i="16"/>
  <c r="GM124" i="16" s="1"/>
  <c r="DQ176" i="16"/>
  <c r="MU132" i="16"/>
  <c r="DQ248" i="16"/>
  <c r="MU94" i="16"/>
  <c r="DQ129" i="16"/>
  <c r="K129" i="16" s="1"/>
  <c r="GL150" i="16"/>
  <c r="GM150" i="16" s="1"/>
  <c r="GS150" i="16"/>
  <c r="GL142" i="16"/>
  <c r="GM142" i="16" s="1"/>
  <c r="DQ171" i="16"/>
  <c r="K171" i="16" s="1"/>
  <c r="MU275" i="16"/>
  <c r="GL273" i="16"/>
  <c r="GM273" i="16" s="1"/>
  <c r="GS273" i="16"/>
  <c r="GL128" i="16"/>
  <c r="GM128" i="16" s="1"/>
  <c r="MU107" i="16"/>
  <c r="MU99" i="16"/>
  <c r="DQ78" i="16"/>
  <c r="MU200" i="16"/>
  <c r="DQ284" i="16"/>
  <c r="MU13" i="16"/>
  <c r="GL263" i="16"/>
  <c r="GM263" i="16" s="1"/>
  <c r="MU311" i="16"/>
  <c r="DQ303" i="16"/>
  <c r="MU18" i="16"/>
  <c r="GL321" i="16"/>
  <c r="GM321" i="16" s="1"/>
  <c r="DQ316" i="16"/>
  <c r="DQ89" i="16"/>
  <c r="MU23" i="16"/>
  <c r="GS331" i="16"/>
  <c r="DQ159" i="16"/>
  <c r="GL300" i="16"/>
  <c r="GM300" i="16" s="1"/>
  <c r="GS300" i="16"/>
  <c r="MU306" i="16"/>
  <c r="MU83" i="16"/>
  <c r="MU304" i="16"/>
  <c r="MU231" i="16"/>
  <c r="MU64" i="16"/>
  <c r="PI36" i="16"/>
  <c r="OU266" i="16"/>
  <c r="PB239" i="16"/>
  <c r="PB22" i="16"/>
  <c r="QP334" i="16"/>
  <c r="RB106" i="16"/>
  <c r="OU316" i="16"/>
  <c r="RB165" i="16"/>
  <c r="QV175" i="16"/>
  <c r="RT126" i="16"/>
  <c r="RU126" i="16" s="1"/>
  <c r="RV126" i="16"/>
  <c r="RV143" i="16"/>
  <c r="RV132" i="16"/>
  <c r="RV236" i="16"/>
  <c r="RT329" i="16"/>
  <c r="RU329" i="16" s="1"/>
  <c r="RV329" i="16"/>
  <c r="RV55" i="16"/>
  <c r="RV266" i="16"/>
  <c r="RT266" i="16"/>
  <c r="RU266" i="16" s="1"/>
  <c r="RV270" i="16"/>
  <c r="RT270" i="16"/>
  <c r="RU270" i="16" s="1"/>
  <c r="RV296" i="16"/>
  <c r="GS237" i="16"/>
  <c r="GK237" i="16"/>
  <c r="GK221" i="16"/>
  <c r="GS221" i="16"/>
  <c r="GK180" i="16"/>
  <c r="GK156" i="16"/>
  <c r="GS156" i="16"/>
  <c r="GK100" i="16"/>
  <c r="GK271" i="16"/>
  <c r="GK48" i="16"/>
  <c r="RW14" i="16"/>
  <c r="QI14" i="16"/>
  <c r="RB14" i="16"/>
  <c r="QP14" i="16"/>
  <c r="OU14" i="16"/>
  <c r="PI14" i="16"/>
  <c r="PB14" i="16"/>
  <c r="RB6" i="16"/>
  <c r="PW6" i="16"/>
  <c r="RW6" i="16"/>
  <c r="QP6" i="16"/>
  <c r="QV6" i="16"/>
  <c r="QI6" i="16"/>
  <c r="OU6" i="16"/>
  <c r="PB6" i="16"/>
  <c r="PP6" i="16"/>
  <c r="PI6" i="16"/>
  <c r="RW80" i="16"/>
  <c r="PB80" i="16"/>
  <c r="RB80" i="16"/>
  <c r="PW80" i="16"/>
  <c r="QP80" i="16"/>
  <c r="QI80" i="16"/>
  <c r="QV80" i="16"/>
  <c r="PI80" i="16"/>
  <c r="PP80" i="16"/>
  <c r="QP43" i="16"/>
  <c r="RT43" i="16"/>
  <c r="RU43" i="16" s="1"/>
  <c r="RW43" i="16"/>
  <c r="PW43" i="16"/>
  <c r="OU43" i="16"/>
  <c r="QV43" i="16"/>
  <c r="PI43" i="16"/>
  <c r="PP43" i="16"/>
  <c r="PB43" i="16"/>
  <c r="RW177" i="16"/>
  <c r="QV177" i="16"/>
  <c r="PW177" i="16"/>
  <c r="PB177" i="16"/>
  <c r="PI177" i="16"/>
  <c r="PP177" i="16"/>
  <c r="QP177" i="16"/>
  <c r="RB177" i="16"/>
  <c r="QI177" i="16"/>
  <c r="QP159" i="16"/>
  <c r="RT159" i="16"/>
  <c r="RU159" i="16" s="1"/>
  <c r="RW159" i="16"/>
  <c r="PI159" i="16"/>
  <c r="RB159" i="16"/>
  <c r="QI159" i="16"/>
  <c r="PW159" i="16"/>
  <c r="OU159" i="16"/>
  <c r="QV159" i="16"/>
  <c r="RT36" i="16"/>
  <c r="RU36" i="16" s="1"/>
  <c r="RW36" i="16"/>
  <c r="PW36" i="16"/>
  <c r="OU36" i="16"/>
  <c r="PB36" i="16"/>
  <c r="QP36" i="16"/>
  <c r="RW202" i="16"/>
  <c r="QP202" i="16"/>
  <c r="PB202" i="16"/>
  <c r="QV202" i="16"/>
  <c r="PI202" i="16"/>
  <c r="OU202" i="16"/>
  <c r="PP202" i="16"/>
  <c r="RB202" i="16"/>
  <c r="QI202" i="16"/>
  <c r="RW101" i="16"/>
  <c r="PP101" i="16"/>
  <c r="QV101" i="16"/>
  <c r="QI101" i="16"/>
  <c r="RB101" i="16"/>
  <c r="QP101" i="16"/>
  <c r="OU101" i="16"/>
  <c r="PW101" i="16"/>
  <c r="PB101" i="16"/>
  <c r="PI101" i="16"/>
  <c r="QP8" i="16"/>
  <c r="RW8" i="16"/>
  <c r="PI8" i="16"/>
  <c r="RB8" i="16"/>
  <c r="QI8" i="16"/>
  <c r="PW8" i="16"/>
  <c r="PB8" i="16"/>
  <c r="MU190" i="16"/>
  <c r="MU189" i="16"/>
  <c r="MU188" i="16"/>
  <c r="MU211" i="16"/>
  <c r="MU125" i="16"/>
  <c r="MU126" i="16"/>
  <c r="GL96" i="16"/>
  <c r="GM96" i="16" s="1"/>
  <c r="DQ230" i="16"/>
  <c r="DQ257" i="16"/>
  <c r="MU178" i="16"/>
  <c r="GL134" i="16"/>
  <c r="GM134" i="16" s="1"/>
  <c r="GS134" i="16"/>
  <c r="MU138" i="16"/>
  <c r="DQ153" i="16"/>
  <c r="K153" i="16" s="1"/>
  <c r="MU55" i="16"/>
  <c r="GL141" i="16"/>
  <c r="GM141" i="16" s="1"/>
  <c r="GS141" i="16"/>
  <c r="MU112" i="16"/>
  <c r="DQ136" i="16"/>
  <c r="MU49" i="16"/>
  <c r="MU77" i="16"/>
  <c r="GL179" i="16"/>
  <c r="GM179" i="16" s="1"/>
  <c r="MU26" i="16"/>
  <c r="GL103" i="16"/>
  <c r="GM103" i="16" s="1"/>
  <c r="DQ108" i="16"/>
  <c r="MU69" i="16"/>
  <c r="MU43" i="16"/>
  <c r="GL255" i="16"/>
  <c r="GM255" i="16" s="1"/>
  <c r="MU9" i="16"/>
  <c r="MU313" i="16"/>
  <c r="MU327" i="16"/>
  <c r="DQ20" i="16"/>
  <c r="GL315" i="16"/>
  <c r="GM315" i="16" s="1"/>
  <c r="GS315" i="16"/>
  <c r="MU166" i="16"/>
  <c r="DQ295" i="16"/>
  <c r="MU46" i="16"/>
  <c r="MU224" i="16"/>
  <c r="MU114" i="16"/>
  <c r="MU282" i="16"/>
  <c r="QI108" i="16"/>
  <c r="PB99" i="16"/>
  <c r="PP230" i="16"/>
  <c r="PI41" i="16"/>
  <c r="PB320" i="16"/>
  <c r="PP8" i="16"/>
  <c r="QV8" i="16"/>
  <c r="PP159" i="16"/>
  <c r="RB43" i="16"/>
  <c r="PP47" i="16"/>
  <c r="PW202" i="16"/>
  <c r="OU177" i="16"/>
  <c r="PB165" i="16"/>
  <c r="OU175" i="16"/>
  <c r="RV161" i="16"/>
  <c r="RV180" i="16"/>
  <c r="PW63" i="16"/>
  <c r="QV230" i="16"/>
  <c r="EK196" i="16"/>
  <c r="RT272" i="16"/>
  <c r="RU272" i="16" s="1"/>
  <c r="RT227" i="16"/>
  <c r="RU227" i="16" s="1"/>
  <c r="GS321" i="16"/>
  <c r="GS179" i="16"/>
  <c r="TA312" i="16"/>
  <c r="TB312" i="16" s="1"/>
  <c r="TA129" i="16"/>
  <c r="TB129" i="16" s="1"/>
  <c r="GS142" i="16"/>
  <c r="GS148" i="16"/>
  <c r="NX244" i="16"/>
  <c r="NX236" i="16"/>
  <c r="NX228" i="16"/>
  <c r="NX220" i="16"/>
  <c r="NX329" i="16"/>
  <c r="NX321" i="16"/>
  <c r="NX313" i="16"/>
  <c r="NX305" i="16"/>
  <c r="NX297" i="16"/>
  <c r="NX289" i="16"/>
  <c r="NX281" i="16"/>
  <c r="NX203" i="16"/>
  <c r="NX187" i="16"/>
  <c r="NX179" i="16"/>
  <c r="NX163" i="16"/>
  <c r="NX147" i="16"/>
  <c r="NX139" i="16"/>
  <c r="NX123" i="16"/>
  <c r="NX115" i="16"/>
  <c r="NX99" i="16"/>
  <c r="NX278" i="16"/>
  <c r="NX270" i="16"/>
  <c r="NX262" i="16"/>
  <c r="NX254" i="16"/>
  <c r="NX87" i="16"/>
  <c r="NX79" i="16"/>
  <c r="NX71" i="16"/>
  <c r="NX63" i="16"/>
  <c r="NX55" i="16"/>
  <c r="NX47" i="16"/>
  <c r="NX39" i="16"/>
  <c r="NX31" i="16"/>
  <c r="NX23" i="16"/>
  <c r="NX15" i="16"/>
  <c r="NX7" i="16"/>
  <c r="RV9" i="16"/>
  <c r="RT9" i="16"/>
  <c r="RU9" i="16" s="1"/>
  <c r="RV12" i="16"/>
  <c r="RT12" i="16"/>
  <c r="RU12" i="16" s="1"/>
  <c r="RV96" i="16"/>
  <c r="RT91" i="16"/>
  <c r="RU91" i="16" s="1"/>
  <c r="RV91" i="16"/>
  <c r="RT282" i="16"/>
  <c r="RU282" i="16" s="1"/>
  <c r="RV282" i="16"/>
  <c r="RV273" i="16"/>
  <c r="RT273" i="16"/>
  <c r="RU273" i="16" s="1"/>
  <c r="RT56" i="16"/>
  <c r="RU56" i="16" s="1"/>
  <c r="GK240" i="16"/>
  <c r="GK232" i="16"/>
  <c r="GS232" i="16"/>
  <c r="GS228" i="16"/>
  <c r="GK228" i="16"/>
  <c r="GS224" i="16"/>
  <c r="GK224" i="16"/>
  <c r="GS220" i="16"/>
  <c r="GK220" i="16"/>
  <c r="GK333" i="16"/>
  <c r="GK325" i="16"/>
  <c r="GS325" i="16"/>
  <c r="GS317" i="16"/>
  <c r="GK317" i="16"/>
  <c r="GK305" i="16"/>
  <c r="GK301" i="16"/>
  <c r="GS301" i="16"/>
  <c r="GK293" i="16"/>
  <c r="GK285" i="16"/>
  <c r="GS285" i="16"/>
  <c r="GS215" i="16"/>
  <c r="GK215" i="16"/>
  <c r="GK211" i="16"/>
  <c r="GK207" i="16"/>
  <c r="GK203" i="16"/>
  <c r="GS203" i="16"/>
  <c r="GK199" i="16"/>
  <c r="GS191" i="16"/>
  <c r="GK191" i="16"/>
  <c r="GS183" i="16"/>
  <c r="GK183" i="16"/>
  <c r="GK175" i="16"/>
  <c r="GS175" i="16"/>
  <c r="GK155" i="16"/>
  <c r="GK143" i="16"/>
  <c r="GS123" i="16"/>
  <c r="GK123" i="16"/>
  <c r="GS119" i="16"/>
  <c r="GK119" i="16"/>
  <c r="GS115" i="16"/>
  <c r="GK115" i="16"/>
  <c r="GK111" i="16"/>
  <c r="GS111" i="16"/>
  <c r="GS103" i="16"/>
  <c r="GK103" i="16"/>
  <c r="GK274" i="16"/>
  <c r="GK270" i="16"/>
  <c r="GS270" i="16"/>
  <c r="GS266" i="16"/>
  <c r="GK266" i="16"/>
  <c r="GK258" i="16"/>
  <c r="GK254" i="16"/>
  <c r="GS254" i="16"/>
  <c r="GK91" i="16"/>
  <c r="GK75" i="16"/>
  <c r="GS75" i="16"/>
  <c r="GK71" i="16"/>
  <c r="GS71" i="16"/>
  <c r="GS67" i="16"/>
  <c r="GK67" i="16"/>
  <c r="GS59" i="16"/>
  <c r="GK59" i="16"/>
  <c r="GK51" i="16"/>
  <c r="GS47" i="16"/>
  <c r="GK47" i="16"/>
  <c r="GK43" i="16"/>
  <c r="GS39" i="16"/>
  <c r="GK39" i="16"/>
  <c r="GK35" i="16"/>
  <c r="GK27" i="16"/>
  <c r="GS27" i="16"/>
  <c r="GK19" i="16"/>
  <c r="GK10" i="16"/>
  <c r="GS6" i="16"/>
  <c r="GK6" i="16"/>
  <c r="QP181" i="16"/>
  <c r="RW181" i="16"/>
  <c r="RB181" i="16"/>
  <c r="QI92" i="16"/>
  <c r="QP92" i="16"/>
  <c r="PW89" i="16"/>
  <c r="RT89" i="16"/>
  <c r="RU89" i="16" s="1"/>
  <c r="QP89" i="16"/>
  <c r="RB89" i="16"/>
  <c r="RW124" i="16"/>
  <c r="QP124" i="16"/>
  <c r="RW308" i="16"/>
  <c r="PW308" i="16"/>
  <c r="RB308" i="16"/>
  <c r="QP308" i="16"/>
  <c r="RW309" i="16"/>
  <c r="QI309" i="16"/>
  <c r="RB309" i="16"/>
  <c r="PW309" i="16"/>
  <c r="PW291" i="16"/>
  <c r="QP291" i="16"/>
  <c r="RB291" i="16"/>
  <c r="RB333" i="16"/>
  <c r="QV333" i="16"/>
  <c r="PI333" i="16"/>
  <c r="QI333" i="16"/>
  <c r="QP125" i="16"/>
  <c r="RB125" i="16"/>
  <c r="QI167" i="16"/>
  <c r="PI167" i="16"/>
  <c r="QV167" i="16"/>
  <c r="PW90" i="16"/>
  <c r="RB90" i="16"/>
  <c r="RW90" i="16"/>
  <c r="QP90" i="16"/>
  <c r="RT90" i="16"/>
  <c r="RU90" i="16" s="1"/>
  <c r="RW166" i="16"/>
  <c r="PI166" i="16"/>
  <c r="PW282" i="16"/>
  <c r="RB282" i="16"/>
  <c r="QP282" i="16"/>
  <c r="QP19" i="16"/>
  <c r="RB19" i="16"/>
  <c r="PI19" i="16"/>
  <c r="QV19" i="16"/>
  <c r="PW289" i="16"/>
  <c r="QP289" i="16"/>
  <c r="RB289" i="16"/>
  <c r="RW318" i="16"/>
  <c r="QV318" i="16"/>
  <c r="RT318" i="16"/>
  <c r="RU318" i="16" s="1"/>
  <c r="QP200" i="16"/>
  <c r="RW200" i="16"/>
  <c r="RB200" i="16"/>
  <c r="RW170" i="16"/>
  <c r="QV170" i="16"/>
  <c r="RB170" i="16"/>
  <c r="QI170" i="16"/>
  <c r="PW164" i="16"/>
  <c r="RW164" i="16"/>
  <c r="QP164" i="16"/>
  <c r="RB164" i="16"/>
  <c r="RB323" i="16"/>
  <c r="QP323" i="16"/>
  <c r="RW323" i="16"/>
  <c r="PW323" i="16"/>
  <c r="QP149" i="16"/>
  <c r="PI149" i="16"/>
  <c r="QI149" i="16"/>
  <c r="PW330" i="16"/>
  <c r="RW330" i="16"/>
  <c r="QP330" i="16"/>
  <c r="RB330" i="16"/>
  <c r="PW12" i="16"/>
  <c r="RB312" i="16"/>
  <c r="RW172" i="16"/>
  <c r="QI172" i="16"/>
  <c r="RB172" i="16"/>
  <c r="PI172" i="16"/>
  <c r="PW23" i="16"/>
  <c r="RW23" i="16"/>
  <c r="QP23" i="16"/>
  <c r="RT23" i="16"/>
  <c r="RU23" i="16" s="1"/>
  <c r="RB23" i="16"/>
  <c r="QI173" i="16"/>
  <c r="RW173" i="16"/>
  <c r="RT173" i="16"/>
  <c r="RU173" i="16" s="1"/>
  <c r="PW222" i="16"/>
  <c r="RB222" i="16"/>
  <c r="RW222" i="16"/>
  <c r="RW294" i="16"/>
  <c r="PI294" i="16"/>
  <c r="RT294" i="16"/>
  <c r="RU294" i="16" s="1"/>
  <c r="PW196" i="16"/>
  <c r="RB196" i="16"/>
  <c r="QP196" i="16"/>
  <c r="RW127" i="16"/>
  <c r="QI127" i="16"/>
  <c r="PW74" i="16"/>
  <c r="QP74" i="16"/>
  <c r="RB74" i="16"/>
  <c r="PI77" i="16"/>
  <c r="PW77" i="16"/>
  <c r="RB178" i="16"/>
  <c r="PW178" i="16"/>
  <c r="QP178" i="16"/>
  <c r="RB281" i="16"/>
  <c r="RW281" i="16"/>
  <c r="RT281" i="16"/>
  <c r="RU281" i="16" s="1"/>
  <c r="QP128" i="16"/>
  <c r="RW128" i="16"/>
  <c r="PW128" i="16"/>
  <c r="RB128" i="16"/>
  <c r="QP38" i="16"/>
  <c r="RW38" i="16"/>
  <c r="PI321" i="16"/>
  <c r="QI321" i="16"/>
  <c r="QP70" i="16"/>
  <c r="RW70" i="16"/>
  <c r="PW70" i="16"/>
  <c r="RB70" i="16"/>
  <c r="QP226" i="16"/>
  <c r="RB226" i="16"/>
  <c r="QV226" i="16"/>
  <c r="RB260" i="16"/>
  <c r="RT260" i="16"/>
  <c r="RU260" i="16" s="1"/>
  <c r="QP260" i="16"/>
  <c r="PW260" i="16"/>
  <c r="RW322" i="16"/>
  <c r="PI322" i="16"/>
  <c r="PW322" i="16"/>
  <c r="QP263" i="16"/>
  <c r="RB263" i="16"/>
  <c r="PW263" i="16"/>
  <c r="PI242" i="16"/>
  <c r="RW242" i="16"/>
  <c r="RB292" i="16"/>
  <c r="QP292" i="16"/>
  <c r="PW292" i="16"/>
  <c r="PW264" i="16"/>
  <c r="RW264" i="16"/>
  <c r="RB264" i="16"/>
  <c r="PW25" i="16"/>
  <c r="RB25" i="16"/>
  <c r="RW25" i="16"/>
  <c r="QI221" i="16"/>
  <c r="RW221" i="16"/>
  <c r="QP229" i="16"/>
  <c r="RW229" i="16"/>
  <c r="PI220" i="16"/>
  <c r="RW220" i="16"/>
  <c r="PW220" i="16"/>
  <c r="QI220" i="16"/>
  <c r="QP220" i="16"/>
  <c r="RB240" i="16"/>
  <c r="RW240" i="16"/>
  <c r="PI240" i="16"/>
  <c r="QP304" i="16"/>
  <c r="QV298" i="16"/>
  <c r="RW298" i="16"/>
  <c r="QP298" i="16"/>
  <c r="QI280" i="16"/>
  <c r="RW280" i="16"/>
  <c r="RB280" i="16"/>
  <c r="QP235" i="16"/>
  <c r="RB235" i="16"/>
  <c r="RW235" i="16"/>
  <c r="RB233" i="16"/>
  <c r="RW233" i="16"/>
  <c r="QV233" i="16"/>
  <c r="QP75" i="16"/>
  <c r="RW75" i="16"/>
  <c r="RT75" i="16"/>
  <c r="RU75" i="16" s="1"/>
  <c r="QI225" i="16"/>
  <c r="RB225" i="16"/>
  <c r="RW225" i="16"/>
  <c r="PI225" i="16"/>
  <c r="RB109" i="16"/>
  <c r="RB115" i="16"/>
  <c r="RW115" i="16"/>
  <c r="RB60" i="16"/>
  <c r="RW60" i="16"/>
  <c r="PW57" i="16"/>
  <c r="RB57" i="16"/>
  <c r="QP57" i="16"/>
  <c r="RW57" i="16"/>
  <c r="PI57" i="16"/>
  <c r="QV57" i="16"/>
  <c r="PW110" i="16"/>
  <c r="RT110" i="16"/>
  <c r="RU110" i="16" s="1"/>
  <c r="PI137" i="16"/>
  <c r="QI137" i="16"/>
  <c r="RW137" i="16"/>
  <c r="QP113" i="16"/>
  <c r="PW113" i="16"/>
  <c r="QV113" i="16"/>
  <c r="RW113" i="16"/>
  <c r="RB113" i="16"/>
  <c r="DQ163" i="16"/>
  <c r="DQ183" i="16"/>
  <c r="GL208" i="16"/>
  <c r="GM208" i="16" s="1"/>
  <c r="DQ206" i="16"/>
  <c r="MU210" i="16"/>
  <c r="DQ182" i="16"/>
  <c r="DQ213" i="16"/>
  <c r="GL195" i="16"/>
  <c r="GM195" i="16" s="1"/>
  <c r="DQ192" i="16"/>
  <c r="DQ174" i="16"/>
  <c r="DQ121" i="16"/>
  <c r="MU250" i="16"/>
  <c r="GL249" i="16"/>
  <c r="GM249" i="16" s="1"/>
  <c r="GS58" i="16"/>
  <c r="GL253" i="16"/>
  <c r="GM253" i="16" s="1"/>
  <c r="GS132" i="16"/>
  <c r="MU151" i="16"/>
  <c r="MU50" i="16"/>
  <c r="MU28" i="16"/>
  <c r="GL269" i="16"/>
  <c r="GM269" i="16" s="1"/>
  <c r="MU269" i="16"/>
  <c r="MU95" i="16"/>
  <c r="GS272" i="16"/>
  <c r="GL126" i="16"/>
  <c r="GM126" i="16" s="1"/>
  <c r="GS126" i="16"/>
  <c r="MU140" i="16"/>
  <c r="GL298" i="16"/>
  <c r="GM298" i="16" s="1"/>
  <c r="GS298" i="16"/>
  <c r="MU25" i="16"/>
  <c r="DQ116" i="16"/>
  <c r="MU137" i="16"/>
  <c r="MU286" i="16"/>
  <c r="DQ154" i="16"/>
  <c r="MU54" i="16"/>
  <c r="GS73" i="16"/>
  <c r="DQ229" i="16"/>
  <c r="DQ278" i="16"/>
  <c r="GL224" i="16"/>
  <c r="GM224" i="16" s="1"/>
  <c r="GS40" i="16"/>
  <c r="GL275" i="16"/>
  <c r="GM275" i="16" s="1"/>
  <c r="DQ276" i="16"/>
  <c r="GS101" i="16"/>
  <c r="DQ223" i="16"/>
  <c r="DQ117" i="16"/>
  <c r="GL57" i="16"/>
  <c r="GM57" i="16" s="1"/>
  <c r="GS57" i="16"/>
  <c r="DQ74" i="16"/>
  <c r="DQ127" i="16"/>
  <c r="DQ319" i="16"/>
  <c r="DQ118" i="16"/>
  <c r="MU262" i="16"/>
  <c r="DQ228" i="16"/>
  <c r="DQ51" i="16"/>
  <c r="DQ63" i="16"/>
  <c r="GL260" i="16"/>
  <c r="GM260" i="16" s="1"/>
  <c r="DQ65" i="16"/>
  <c r="GL239" i="16"/>
  <c r="GM239" i="16" s="1"/>
  <c r="GS239" i="16"/>
  <c r="DQ14" i="16"/>
  <c r="DQ80" i="16"/>
  <c r="DQ238" i="16"/>
  <c r="GS322" i="16"/>
  <c r="DQ106" i="16"/>
  <c r="GL15" i="16"/>
  <c r="GM15" i="16" s="1"/>
  <c r="DQ323" i="16"/>
  <c r="DQ35" i="16"/>
  <c r="GL42" i="16"/>
  <c r="GM42" i="16" s="1"/>
  <c r="GS42" i="16"/>
  <c r="DQ156" i="16"/>
  <c r="DQ201" i="16"/>
  <c r="GL12" i="16"/>
  <c r="GM12" i="16" s="1"/>
  <c r="GS12" i="16"/>
  <c r="DQ220" i="16"/>
  <c r="DQ84" i="16"/>
  <c r="DQ237" i="16"/>
  <c r="GL27" i="16"/>
  <c r="GM27" i="16" s="1"/>
  <c r="DQ87" i="16"/>
  <c r="GS222" i="16"/>
  <c r="DQ235" i="16"/>
  <c r="DQ243" i="16"/>
  <c r="DQ17" i="16"/>
  <c r="GL8" i="16"/>
  <c r="GM8" i="16" s="1"/>
  <c r="DQ244" i="16"/>
  <c r="GL254" i="16"/>
  <c r="GM254" i="16" s="1"/>
  <c r="DQ37" i="16"/>
  <c r="DQ293" i="16"/>
  <c r="GL45" i="16"/>
  <c r="GM45" i="16" s="1"/>
  <c r="DQ301" i="16"/>
  <c r="K301" i="16" s="1"/>
  <c r="GK15" i="16"/>
  <c r="GK63" i="16"/>
  <c r="GK278" i="16"/>
  <c r="GK139" i="16"/>
  <c r="GS195" i="16"/>
  <c r="GK23" i="16"/>
  <c r="GK79" i="16"/>
  <c r="GS99" i="16"/>
  <c r="GK147" i="16"/>
  <c r="GK281" i="16"/>
  <c r="GK321" i="16"/>
  <c r="RT275" i="16"/>
  <c r="RU275" i="16" s="1"/>
  <c r="GK31" i="16"/>
  <c r="GK87" i="16"/>
  <c r="GS107" i="16"/>
  <c r="GK179" i="16"/>
  <c r="GS289" i="16"/>
  <c r="GS329" i="16"/>
  <c r="DQ234" i="16"/>
  <c r="DQ292" i="16"/>
  <c r="DQ7" i="16"/>
  <c r="DQ34" i="16"/>
  <c r="DQ294" i="16"/>
  <c r="GL11" i="16"/>
  <c r="GM11" i="16" s="1"/>
  <c r="DQ161" i="16"/>
  <c r="GS33" i="16"/>
  <c r="DQ317" i="16"/>
  <c r="K317" i="16" s="1"/>
  <c r="DQ10" i="16"/>
  <c r="GL332" i="16"/>
  <c r="GM332" i="16" s="1"/>
  <c r="DQ296" i="16"/>
  <c r="DQ305" i="16"/>
  <c r="DQ158" i="16"/>
  <c r="DQ164" i="16"/>
  <c r="DQ36" i="16"/>
  <c r="GS306" i="16"/>
  <c r="RT155" i="16"/>
  <c r="RU155" i="16" s="1"/>
  <c r="RT150" i="16"/>
  <c r="RU150" i="16" s="1"/>
  <c r="GL85" i="16"/>
  <c r="GM85" i="16" s="1"/>
  <c r="GL306" i="16"/>
  <c r="GM306" i="16" s="1"/>
  <c r="GL311" i="16"/>
  <c r="GM311" i="16" s="1"/>
  <c r="GL110" i="16"/>
  <c r="GM110" i="16" s="1"/>
  <c r="GL81" i="16"/>
  <c r="GM81" i="16" s="1"/>
  <c r="GL242" i="16"/>
  <c r="GM242" i="16" s="1"/>
  <c r="GL86" i="16"/>
  <c r="GM86" i="16" s="1"/>
  <c r="GL288" i="16"/>
  <c r="GM288" i="16" s="1"/>
  <c r="GL322" i="16"/>
  <c r="GM322" i="16" s="1"/>
  <c r="GL145" i="16"/>
  <c r="GM145" i="16" s="1"/>
  <c r="GL115" i="16"/>
  <c r="GM115" i="16" s="1"/>
  <c r="GL99" i="16"/>
  <c r="GM99" i="16" s="1"/>
  <c r="GL107" i="16"/>
  <c r="GM107" i="16" s="1"/>
  <c r="GL222" i="16"/>
  <c r="GM222" i="16" s="1"/>
  <c r="GL93" i="16"/>
  <c r="GM93" i="16" s="1"/>
  <c r="GL335" i="16"/>
  <c r="GM335" i="16" s="1"/>
  <c r="GL318" i="16"/>
  <c r="GM318" i="16" s="1"/>
  <c r="GL325" i="16"/>
  <c r="GM325" i="16" s="1"/>
  <c r="GL75" i="16"/>
  <c r="GM75" i="16" s="1"/>
  <c r="GL130" i="16"/>
  <c r="GM130" i="16" s="1"/>
  <c r="GL98" i="16"/>
  <c r="GM98" i="16" s="1"/>
  <c r="GS110" i="16"/>
  <c r="GS18" i="16"/>
  <c r="JY212" i="16"/>
  <c r="P212" i="16" s="1"/>
  <c r="JY217" i="16"/>
  <c r="P217" i="16" s="1"/>
  <c r="JY215" i="16"/>
  <c r="P215" i="16" s="1"/>
  <c r="JY181" i="16"/>
  <c r="P181" i="16" s="1"/>
  <c r="JY193" i="16"/>
  <c r="P193" i="16" s="1"/>
  <c r="JY124" i="16"/>
  <c r="P124" i="16" s="1"/>
  <c r="JY177" i="16"/>
  <c r="P177" i="16" s="1"/>
  <c r="JY111" i="16"/>
  <c r="P111" i="16" s="1"/>
  <c r="JY285" i="16"/>
  <c r="P285" i="16" s="1"/>
  <c r="JY38" i="16"/>
  <c r="P38" i="16" s="1"/>
  <c r="JY96" i="16"/>
  <c r="P96" i="16" s="1"/>
  <c r="JY299" i="16"/>
  <c r="P299" i="16" s="1"/>
  <c r="JY134" i="16"/>
  <c r="P134" i="16" s="1"/>
  <c r="JY150" i="16"/>
  <c r="P150" i="16" s="1"/>
  <c r="JY133" i="16"/>
  <c r="P133" i="16" s="1"/>
  <c r="JY142" i="16"/>
  <c r="P142" i="16" s="1"/>
  <c r="JY141" i="16"/>
  <c r="P141" i="16" s="1"/>
  <c r="JY273" i="16"/>
  <c r="P273" i="16" s="1"/>
  <c r="JY128" i="16"/>
  <c r="P128" i="16" s="1"/>
  <c r="JY334" i="16"/>
  <c r="P334" i="16" s="1"/>
  <c r="JY60" i="16"/>
  <c r="P60" i="16" s="1"/>
  <c r="JY179" i="16"/>
  <c r="P179" i="16" s="1"/>
  <c r="JY103" i="16"/>
  <c r="P103" i="16" s="1"/>
  <c r="JY152" i="16"/>
  <c r="P152" i="16" s="1"/>
  <c r="JY65" i="16"/>
  <c r="P65" i="16" s="1"/>
  <c r="JY14" i="16"/>
  <c r="P14" i="16" s="1"/>
  <c r="JY80" i="16"/>
  <c r="P80" i="16" s="1"/>
  <c r="JY238" i="16"/>
  <c r="P238" i="16" s="1"/>
  <c r="JY106" i="16"/>
  <c r="P106" i="16" s="1"/>
  <c r="JY323" i="16"/>
  <c r="P323" i="16" s="1"/>
  <c r="JY35" i="16"/>
  <c r="P35" i="16" s="1"/>
  <c r="JY156" i="16"/>
  <c r="P156" i="16" s="1"/>
  <c r="JY201" i="16"/>
  <c r="P201" i="16" s="1"/>
  <c r="JY220" i="16"/>
  <c r="P220" i="16" s="1"/>
  <c r="JY84" i="16"/>
  <c r="P84" i="16" s="1"/>
  <c r="JY237" i="16"/>
  <c r="P237" i="16" s="1"/>
  <c r="JY330" i="16"/>
  <c r="P330" i="16" s="1"/>
  <c r="JY87" i="16"/>
  <c r="P87" i="16" s="1"/>
  <c r="JY235" i="16"/>
  <c r="P235" i="16" s="1"/>
  <c r="JY243" i="16"/>
  <c r="P243" i="16" s="1"/>
  <c r="JY17" i="16"/>
  <c r="P17" i="16" s="1"/>
  <c r="JY72" i="16"/>
  <c r="P72" i="16" s="1"/>
  <c r="JY244" i="16"/>
  <c r="P244" i="16" s="1"/>
  <c r="JY37" i="16"/>
  <c r="P37" i="16" s="1"/>
  <c r="JY293" i="16"/>
  <c r="P293" i="16" s="1"/>
  <c r="JY301" i="16"/>
  <c r="P301" i="16" s="1"/>
  <c r="JY234" i="16"/>
  <c r="P234" i="16" s="1"/>
  <c r="JY292" i="16"/>
  <c r="P292" i="16" s="1"/>
  <c r="JY7" i="16"/>
  <c r="P7" i="16" s="1"/>
  <c r="JY34" i="16"/>
  <c r="P34" i="16" s="1"/>
  <c r="JY294" i="16"/>
  <c r="P294" i="16" s="1"/>
  <c r="JY36" i="16"/>
  <c r="P36" i="16" s="1"/>
  <c r="JY161" i="16"/>
  <c r="P161" i="16" s="1"/>
  <c r="JY317" i="16"/>
  <c r="P317" i="16" s="1"/>
  <c r="JY10" i="16"/>
  <c r="P10" i="16" s="1"/>
  <c r="JY296" i="16"/>
  <c r="P296" i="16" s="1"/>
  <c r="JY305" i="16"/>
  <c r="P305" i="16" s="1"/>
  <c r="JY158" i="16"/>
  <c r="P158" i="16" s="1"/>
  <c r="JY164" i="16"/>
  <c r="P164" i="16" s="1"/>
  <c r="JY214" i="16"/>
  <c r="P214" i="16" s="1"/>
  <c r="JY209" i="16"/>
  <c r="P209" i="16" s="1"/>
  <c r="JY195" i="16"/>
  <c r="P195" i="16" s="1"/>
  <c r="JY175" i="16"/>
  <c r="P175" i="16" s="1"/>
  <c r="JY122" i="16"/>
  <c r="P122" i="16" s="1"/>
  <c r="JY249" i="16"/>
  <c r="P249" i="16" s="1"/>
  <c r="JY253" i="16"/>
  <c r="P253" i="16" s="1"/>
  <c r="JY47" i="16"/>
  <c r="P47" i="16" s="1"/>
  <c r="JY203" i="16"/>
  <c r="P203" i="16" s="1"/>
  <c r="JY272" i="16"/>
  <c r="P272" i="16" s="1"/>
  <c r="JY61" i="16"/>
  <c r="P61" i="16" s="1"/>
  <c r="JY298" i="16"/>
  <c r="P298" i="16" s="1"/>
  <c r="JY71" i="16"/>
  <c r="P71" i="16" s="1"/>
  <c r="JY6" i="16"/>
  <c r="P6" i="16" s="1"/>
  <c r="JY97" i="16"/>
  <c r="P97" i="16" s="1"/>
  <c r="JY59" i="16"/>
  <c r="P59" i="16" s="1"/>
  <c r="JY40" i="16"/>
  <c r="P40" i="16" s="1"/>
  <c r="JY101" i="16"/>
  <c r="P101" i="16" s="1"/>
  <c r="JY57" i="16"/>
  <c r="P57" i="16" s="1"/>
  <c r="JY67" i="16"/>
  <c r="P67" i="16" s="1"/>
  <c r="JY173" i="16"/>
  <c r="P173" i="16" s="1"/>
  <c r="JY115" i="16"/>
  <c r="P115" i="16" s="1"/>
  <c r="JY288" i="16"/>
  <c r="P288" i="16" s="1"/>
  <c r="JY148" i="16"/>
  <c r="P148" i="16" s="1"/>
  <c r="JY109" i="16"/>
  <c r="P109" i="16" s="1"/>
  <c r="JY283" i="16"/>
  <c r="P283" i="16" s="1"/>
  <c r="JY279" i="16"/>
  <c r="P279" i="16" s="1"/>
  <c r="JY90" i="16"/>
  <c r="P90" i="16" s="1"/>
  <c r="JY198" i="16"/>
  <c r="P198" i="16" s="1"/>
  <c r="JY326" i="16"/>
  <c r="P326" i="16" s="1"/>
  <c r="JY263" i="16"/>
  <c r="P263" i="16" s="1"/>
  <c r="JY289" i="16"/>
  <c r="P289" i="16" s="1"/>
  <c r="JY76" i="16"/>
  <c r="P76" i="16" s="1"/>
  <c r="JY255" i="16"/>
  <c r="P255" i="16" s="1"/>
  <c r="JY321" i="16"/>
  <c r="P321" i="16" s="1"/>
  <c r="JY309" i="16"/>
  <c r="P309" i="16" s="1"/>
  <c r="JY331" i="16"/>
  <c r="P331" i="16" s="1"/>
  <c r="JY300" i="16"/>
  <c r="P300" i="16" s="1"/>
  <c r="JY315" i="16"/>
  <c r="P315" i="16" s="1"/>
  <c r="JY82" i="16"/>
  <c r="P82" i="16" s="1"/>
  <c r="JY160" i="16"/>
  <c r="P160" i="16" s="1"/>
  <c r="JY216" i="16"/>
  <c r="P216" i="16" s="1"/>
  <c r="JY210" i="16"/>
  <c r="P210" i="16" s="1"/>
  <c r="JY207" i="16"/>
  <c r="P207" i="16" s="1"/>
  <c r="JY218" i="16"/>
  <c r="P218" i="16" s="1"/>
  <c r="JY205" i="16"/>
  <c r="P205" i="16" s="1"/>
  <c r="JY250" i="16"/>
  <c r="P250" i="16" s="1"/>
  <c r="JY143" i="16"/>
  <c r="P143" i="16" s="1"/>
  <c r="JY151" i="16"/>
  <c r="P151" i="16" s="1"/>
  <c r="JY28" i="16"/>
  <c r="P28" i="16" s="1"/>
  <c r="JY95" i="16"/>
  <c r="P95" i="16" s="1"/>
  <c r="JY252" i="16"/>
  <c r="P252" i="16" s="1"/>
  <c r="JY88" i="16"/>
  <c r="P88" i="16" s="1"/>
  <c r="JY25" i="16"/>
  <c r="P25" i="16" s="1"/>
  <c r="JY286" i="16"/>
  <c r="P286" i="16" s="1"/>
  <c r="JY54" i="16"/>
  <c r="P54" i="16" s="1"/>
  <c r="JY240" i="16"/>
  <c r="P240" i="16" s="1"/>
  <c r="JY259" i="16"/>
  <c r="P259" i="16" s="1"/>
  <c r="JY30" i="16"/>
  <c r="P30" i="16" s="1"/>
  <c r="JY149" i="16"/>
  <c r="P149" i="16" s="1"/>
  <c r="JY265" i="16"/>
  <c r="P265" i="16" s="1"/>
  <c r="JY262" i="16"/>
  <c r="P262" i="16" s="1"/>
  <c r="JY274" i="16"/>
  <c r="P274" i="16" s="1"/>
  <c r="JY197" i="16"/>
  <c r="P197" i="16" s="1"/>
  <c r="JY66" i="16"/>
  <c r="P66" i="16" s="1"/>
  <c r="JY239" i="16"/>
  <c r="P239" i="16" s="1"/>
  <c r="JY75" i="16"/>
  <c r="P75" i="16" s="1"/>
  <c r="JY15" i="16"/>
  <c r="P15" i="16" s="1"/>
  <c r="JY42" i="16"/>
  <c r="P42" i="16" s="1"/>
  <c r="JY12" i="16"/>
  <c r="P12" i="16" s="1"/>
  <c r="JY85" i="16"/>
  <c r="P85" i="16" s="1"/>
  <c r="JY27" i="16"/>
  <c r="P27" i="16" s="1"/>
  <c r="JY93" i="16"/>
  <c r="P93" i="16" s="1"/>
  <c r="JY8" i="16"/>
  <c r="P8" i="16" s="1"/>
  <c r="JY254" i="16"/>
  <c r="P254" i="16" s="1"/>
  <c r="JY45" i="16"/>
  <c r="P45" i="16" s="1"/>
  <c r="JY170" i="16"/>
  <c r="P170" i="16" s="1"/>
  <c r="JY335" i="16"/>
  <c r="P335" i="16" s="1"/>
  <c r="JY11" i="16"/>
  <c r="P11" i="16" s="1"/>
  <c r="JY33" i="16"/>
  <c r="P33" i="16" s="1"/>
  <c r="JY332" i="16"/>
  <c r="P332" i="16" s="1"/>
  <c r="JY162" i="16"/>
  <c r="P162" i="16" s="1"/>
  <c r="JY163" i="16"/>
  <c r="P163" i="16" s="1"/>
  <c r="JY183" i="16"/>
  <c r="P183" i="16" s="1"/>
  <c r="JY206" i="16"/>
  <c r="P206" i="16" s="1"/>
  <c r="JY182" i="16"/>
  <c r="P182" i="16" s="1"/>
  <c r="JY213" i="16"/>
  <c r="P213" i="16" s="1"/>
  <c r="JY192" i="16"/>
  <c r="P192" i="16" s="1"/>
  <c r="JY174" i="16"/>
  <c r="P174" i="16" s="1"/>
  <c r="JY121" i="16"/>
  <c r="P121" i="16" s="1"/>
  <c r="JY180" i="16"/>
  <c r="P180" i="16" s="1"/>
  <c r="JY123" i="16"/>
  <c r="P123" i="16" s="1"/>
  <c r="JY245" i="16"/>
  <c r="P245" i="16" s="1"/>
  <c r="JY267" i="16"/>
  <c r="P267" i="16" s="1"/>
  <c r="JY333" i="16"/>
  <c r="P333" i="16" s="1"/>
  <c r="JY196" i="16"/>
  <c r="P196" i="16" s="1"/>
  <c r="JY261" i="16"/>
  <c r="P261" i="16" s="1"/>
  <c r="JY329" i="16"/>
  <c r="P329" i="16" s="1"/>
  <c r="JY219" i="16"/>
  <c r="P219" i="16" s="1"/>
  <c r="JY131" i="16"/>
  <c r="P131" i="16" s="1"/>
  <c r="JY92" i="16"/>
  <c r="P92" i="16" s="1"/>
  <c r="JY39" i="16"/>
  <c r="P39" i="16" s="1"/>
  <c r="JY100" i="16"/>
  <c r="P100" i="16" s="1"/>
  <c r="JY70" i="16"/>
  <c r="P70" i="16" s="1"/>
  <c r="JY247" i="16"/>
  <c r="P247" i="16" s="1"/>
  <c r="JY146" i="16"/>
  <c r="P146" i="16" s="1"/>
  <c r="JY280" i="16"/>
  <c r="P280" i="16" s="1"/>
  <c r="JY116" i="16"/>
  <c r="P116" i="16" s="1"/>
  <c r="JY155" i="16"/>
  <c r="P155" i="16" s="1"/>
  <c r="JY270" i="16"/>
  <c r="P270" i="16" s="1"/>
  <c r="JY154" i="16"/>
  <c r="P154" i="16" s="1"/>
  <c r="JY264" i="16"/>
  <c r="P264" i="16" s="1"/>
  <c r="JY229" i="16"/>
  <c r="P229" i="16" s="1"/>
  <c r="JY278" i="16"/>
  <c r="P278" i="16" s="1"/>
  <c r="JY310" i="16"/>
  <c r="P310" i="16" s="1"/>
  <c r="JY251" i="16"/>
  <c r="P251" i="16" s="1"/>
  <c r="JY276" i="16"/>
  <c r="P276" i="16" s="1"/>
  <c r="JY223" i="16"/>
  <c r="P223" i="16" s="1"/>
  <c r="JY117" i="16"/>
  <c r="P117" i="16" s="1"/>
  <c r="JY74" i="16"/>
  <c r="P74" i="16" s="1"/>
  <c r="JY127" i="16"/>
  <c r="P127" i="16" s="1"/>
  <c r="JY319" i="16"/>
  <c r="P319" i="16" s="1"/>
  <c r="JY118" i="16"/>
  <c r="P118" i="16" s="1"/>
  <c r="JY228" i="16"/>
  <c r="P228" i="16" s="1"/>
  <c r="JY51" i="16"/>
  <c r="P51" i="16" s="1"/>
  <c r="JY79" i="16"/>
  <c r="P79" i="16" s="1"/>
  <c r="JY105" i="16"/>
  <c r="P105" i="16" s="1"/>
  <c r="JY202" i="16"/>
  <c r="P202" i="16" s="1"/>
  <c r="JY63" i="16"/>
  <c r="P63" i="16" s="1"/>
  <c r="JY268" i="16"/>
  <c r="P268" i="16" s="1"/>
  <c r="JY56" i="16"/>
  <c r="P56" i="16" s="1"/>
  <c r="JY113" i="16"/>
  <c r="P113" i="16" s="1"/>
  <c r="JY199" i="16"/>
  <c r="P199" i="16" s="1"/>
  <c r="JY104" i="16"/>
  <c r="P104" i="16" s="1"/>
  <c r="JY21" i="16"/>
  <c r="P21" i="16" s="1"/>
  <c r="JY233" i="16"/>
  <c r="P233" i="16" s="1"/>
  <c r="JY314" i="16"/>
  <c r="P314" i="16" s="1"/>
  <c r="JY236" i="16"/>
  <c r="P236" i="16" s="1"/>
  <c r="JY91" i="16"/>
  <c r="P91" i="16" s="1"/>
  <c r="JY16" i="16"/>
  <c r="P16" i="16" s="1"/>
  <c r="JY328" i="16"/>
  <c r="P328" i="16" s="1"/>
  <c r="JY165" i="16"/>
  <c r="P165" i="16" s="1"/>
  <c r="JY19" i="16"/>
  <c r="P19" i="16" s="1"/>
  <c r="JY167" i="16"/>
  <c r="P167" i="16" s="1"/>
  <c r="JY308" i="16"/>
  <c r="P308" i="16" s="1"/>
  <c r="JY297" i="16"/>
  <c r="P297" i="16" s="1"/>
  <c r="JY324" i="16"/>
  <c r="P324" i="16" s="1"/>
  <c r="JY320" i="16"/>
  <c r="P320" i="16" s="1"/>
  <c r="AS21" i="17"/>
  <c r="AS22" i="17"/>
  <c r="AS24" i="17"/>
  <c r="AS27" i="17"/>
  <c r="AS23" i="17"/>
  <c r="AS11" i="17"/>
  <c r="NX241" i="16"/>
  <c r="NX334" i="16"/>
  <c r="NX294" i="16"/>
  <c r="NX128" i="16"/>
  <c r="NX60" i="16"/>
  <c r="GS173" i="16"/>
  <c r="GL44" i="16"/>
  <c r="GM44" i="16" s="1"/>
  <c r="GL148" i="16"/>
  <c r="GM148" i="16" s="1"/>
  <c r="DQ52" i="16"/>
  <c r="GL90" i="16"/>
  <c r="GM90" i="16" s="1"/>
  <c r="GL198" i="16"/>
  <c r="GM198" i="16" s="1"/>
  <c r="GL326" i="16"/>
  <c r="GM326" i="16" s="1"/>
  <c r="GL289" i="16"/>
  <c r="GM289" i="16" s="1"/>
  <c r="GL76" i="16"/>
  <c r="GM76" i="16" s="1"/>
  <c r="GL246" i="16"/>
  <c r="GM246" i="16" s="1"/>
  <c r="GL185" i="16"/>
  <c r="GM185" i="16" s="1"/>
  <c r="GL194" i="16"/>
  <c r="GM194" i="16" s="1"/>
  <c r="GL147" i="16"/>
  <c r="GM147" i="16" s="1"/>
  <c r="GS248" i="16"/>
  <c r="GL248" i="16"/>
  <c r="GM248" i="16" s="1"/>
  <c r="GL277" i="16"/>
  <c r="GM277" i="16" s="1"/>
  <c r="GS135" i="16"/>
  <c r="GL135" i="16"/>
  <c r="GM135" i="16" s="1"/>
  <c r="GL129" i="16"/>
  <c r="GM129" i="16" s="1"/>
  <c r="GL153" i="16"/>
  <c r="GM153" i="16" s="1"/>
  <c r="GS171" i="16"/>
  <c r="GL281" i="16"/>
  <c r="GM281" i="16" s="1"/>
  <c r="GL136" i="16"/>
  <c r="GM136" i="16" s="1"/>
  <c r="GL62" i="16"/>
  <c r="GM62" i="16" s="1"/>
  <c r="GS309" i="16"/>
  <c r="GL82" i="16"/>
  <c r="GM82" i="16" s="1"/>
  <c r="GL331" i="16"/>
  <c r="GM331" i="16" s="1"/>
  <c r="GL209" i="16"/>
  <c r="GM209" i="16" s="1"/>
  <c r="GL71" i="16"/>
  <c r="GM71" i="16" s="1"/>
  <c r="GL78" i="16"/>
  <c r="GM78" i="16" s="1"/>
  <c r="GL77" i="16"/>
  <c r="GM77" i="16" s="1"/>
  <c r="GL140" i="16"/>
  <c r="GM140" i="16" s="1"/>
  <c r="GL144" i="16"/>
  <c r="GM144" i="16" s="1"/>
  <c r="GL272" i="16"/>
  <c r="GM272" i="16" s="1"/>
  <c r="GL227" i="16"/>
  <c r="GM227" i="16" s="1"/>
  <c r="GL225" i="16"/>
  <c r="GM225" i="16" s="1"/>
  <c r="EK22" i="16"/>
  <c r="EK282" i="16"/>
  <c r="EK226" i="16"/>
  <c r="GL189" i="16"/>
  <c r="GM189" i="16" s="1"/>
  <c r="GL203" i="16"/>
  <c r="GM203" i="16" s="1"/>
  <c r="GL52" i="16"/>
  <c r="GM52" i="16" s="1"/>
  <c r="GL50" i="16"/>
  <c r="GM50" i="16" s="1"/>
  <c r="GL73" i="16"/>
  <c r="GM73" i="16" s="1"/>
  <c r="GL61" i="16"/>
  <c r="GM61" i="16" s="1"/>
  <c r="GL137" i="16"/>
  <c r="GM137" i="16" s="1"/>
  <c r="GL6" i="16"/>
  <c r="GM6" i="16" s="1"/>
  <c r="GL40" i="16"/>
  <c r="GM40" i="16" s="1"/>
  <c r="GL268" i="16"/>
  <c r="GM268" i="16" s="1"/>
  <c r="GL186" i="16"/>
  <c r="GM186" i="16" s="1"/>
  <c r="GL191" i="16"/>
  <c r="GM191" i="16" s="1"/>
  <c r="GL304" i="16"/>
  <c r="GM304" i="16" s="1"/>
  <c r="GL302" i="16"/>
  <c r="GM302" i="16" s="1"/>
  <c r="GL47" i="16"/>
  <c r="GM47" i="16" s="1"/>
  <c r="GL58" i="16"/>
  <c r="GM58" i="16" s="1"/>
  <c r="GL67" i="16"/>
  <c r="GM67" i="16" s="1"/>
  <c r="GL59" i="16"/>
  <c r="GM59" i="16" s="1"/>
  <c r="GL132" i="16"/>
  <c r="GM132" i="16" s="1"/>
  <c r="GL122" i="16"/>
  <c r="GM122" i="16" s="1"/>
  <c r="GL97" i="16"/>
  <c r="GM97" i="16" s="1"/>
  <c r="GL31" i="16"/>
  <c r="GM31" i="16" s="1"/>
  <c r="GL182" i="16"/>
  <c r="GM182" i="16" s="1"/>
  <c r="GL192" i="16"/>
  <c r="GM192" i="16" s="1"/>
  <c r="GL74" i="16"/>
  <c r="GM74" i="16" s="1"/>
  <c r="GL251" i="16"/>
  <c r="GM251" i="16" s="1"/>
  <c r="GL123" i="16"/>
  <c r="GM123" i="16" s="1"/>
  <c r="GL131" i="16"/>
  <c r="GM131" i="16" s="1"/>
  <c r="GL196" i="16"/>
  <c r="GM196" i="16" s="1"/>
  <c r="GL309" i="16"/>
  <c r="GM309" i="16" s="1"/>
  <c r="GL70" i="16"/>
  <c r="GM70" i="16" s="1"/>
  <c r="GL108" i="16"/>
  <c r="GM108" i="16" s="1"/>
  <c r="GL146" i="16"/>
  <c r="GM146" i="16" s="1"/>
  <c r="GL121" i="16"/>
  <c r="GM121" i="16" s="1"/>
  <c r="GL116" i="16"/>
  <c r="GM116" i="16" s="1"/>
  <c r="GL329" i="16"/>
  <c r="GM329" i="16" s="1"/>
  <c r="GS158" i="16"/>
  <c r="GL214" i="16"/>
  <c r="GM214" i="16" s="1"/>
  <c r="GL187" i="16"/>
  <c r="GM187" i="16" s="1"/>
  <c r="GL175" i="16"/>
  <c r="GM175" i="16" s="1"/>
  <c r="PI113" i="16"/>
  <c r="GS214" i="16"/>
  <c r="GS257" i="16"/>
  <c r="PB270" i="16"/>
  <c r="GS169" i="16" l="1"/>
  <c r="RT236" i="16"/>
  <c r="RU236" i="16" s="1"/>
  <c r="RT26" i="16"/>
  <c r="RU26" i="16" s="1"/>
  <c r="GS245" i="16"/>
  <c r="TA6" i="16"/>
  <c r="TB6" i="16" s="1"/>
  <c r="RT73" i="16"/>
  <c r="RU73" i="16" s="1"/>
  <c r="RT67" i="16"/>
  <c r="RU67" i="16" s="1"/>
  <c r="RT87" i="16"/>
  <c r="RU87" i="16" s="1"/>
  <c r="RT283" i="16"/>
  <c r="RU283" i="16" s="1"/>
  <c r="RT299" i="16"/>
  <c r="RU299" i="16" s="1"/>
  <c r="GS281" i="16"/>
  <c r="GS147" i="16"/>
  <c r="GS31" i="16"/>
  <c r="EK202" i="16"/>
  <c r="EK256" i="16"/>
  <c r="EK306" i="16"/>
  <c r="K232" i="16"/>
  <c r="EK130" i="16"/>
  <c r="EK147" i="16"/>
  <c r="SZ50" i="16"/>
  <c r="SZ28" i="16"/>
  <c r="SZ219" i="16"/>
  <c r="SZ135" i="16"/>
  <c r="SZ269" i="16"/>
  <c r="SZ252" i="16"/>
  <c r="SZ95" i="16"/>
  <c r="SZ39" i="16"/>
  <c r="SZ230" i="16"/>
  <c r="SZ298" i="16"/>
  <c r="EK114" i="16"/>
  <c r="SZ277" i="16"/>
  <c r="SZ25" i="16"/>
  <c r="SZ38" i="16"/>
  <c r="SZ146" i="16"/>
  <c r="SZ145" i="16"/>
  <c r="SZ71" i="16"/>
  <c r="SZ257" i="16"/>
  <c r="SZ116" i="16"/>
  <c r="SZ270" i="16"/>
  <c r="SZ138" i="16"/>
  <c r="SZ133" i="16"/>
  <c r="SZ88" i="16"/>
  <c r="SZ144" i="16"/>
  <c r="SZ264" i="16"/>
  <c r="SZ55" i="16"/>
  <c r="SZ73" i="16"/>
  <c r="SZ30" i="16"/>
  <c r="SZ259" i="16"/>
  <c r="SZ142" i="16"/>
  <c r="SZ240" i="16"/>
  <c r="SZ101" i="16"/>
  <c r="SZ224" i="16"/>
  <c r="SZ141" i="16"/>
  <c r="SZ227" i="16"/>
  <c r="SZ273" i="16"/>
  <c r="SZ275" i="16"/>
  <c r="SZ128" i="16"/>
  <c r="SZ127" i="16"/>
  <c r="SZ231" i="16"/>
  <c r="SZ334" i="16"/>
  <c r="SZ319" i="16"/>
  <c r="SZ74" i="16"/>
  <c r="SZ57" i="16"/>
  <c r="SZ26" i="16"/>
  <c r="SZ77" i="16"/>
  <c r="SZ68" i="16"/>
  <c r="SZ79" i="16"/>
  <c r="SZ173" i="16"/>
  <c r="SZ60" i="16"/>
  <c r="SZ286" i="16"/>
  <c r="SZ274" i="16"/>
  <c r="SZ108" i="16"/>
  <c r="SZ67" i="16"/>
  <c r="SZ105" i="16"/>
  <c r="SZ260" i="16"/>
  <c r="SZ197" i="16"/>
  <c r="SZ322" i="16"/>
  <c r="SZ268" i="16"/>
  <c r="SZ239" i="16"/>
  <c r="SZ107" i="16"/>
  <c r="SZ152" i="16"/>
  <c r="SZ288" i="16"/>
  <c r="SZ109" i="16"/>
  <c r="SZ53" i="16"/>
  <c r="SZ78" i="16"/>
  <c r="SZ200" i="16"/>
  <c r="SZ21" i="16"/>
  <c r="SZ238" i="16"/>
  <c r="SZ199" i="16"/>
  <c r="SZ113" i="16"/>
  <c r="SZ90" i="16"/>
  <c r="SZ283" i="16"/>
  <c r="SZ104" i="16"/>
  <c r="SZ168" i="16"/>
  <c r="SZ27" i="16"/>
  <c r="SZ232" i="16"/>
  <c r="SZ318" i="16"/>
  <c r="SZ291" i="16"/>
  <c r="SZ292" i="16"/>
  <c r="SZ169" i="16"/>
  <c r="SZ293" i="16"/>
  <c r="SZ289" i="16"/>
  <c r="SZ313" i="16"/>
  <c r="SZ303" i="16"/>
  <c r="SZ19" i="16"/>
  <c r="SZ17" i="16"/>
  <c r="SZ290" i="16"/>
  <c r="SZ76" i="16"/>
  <c r="SZ12" i="16"/>
  <c r="SZ314" i="16"/>
  <c r="SZ35" i="16"/>
  <c r="SZ302" i="16"/>
  <c r="SZ14" i="16"/>
  <c r="SZ6" i="16"/>
  <c r="SZ129" i="16"/>
  <c r="RW53" i="16"/>
  <c r="JY208" i="16"/>
  <c r="P208" i="16" s="1"/>
  <c r="GS185" i="16"/>
  <c r="JY44" i="16"/>
  <c r="P44" i="16" s="1"/>
  <c r="QP286" i="16"/>
  <c r="EK260" i="16"/>
  <c r="SZ147" i="16"/>
  <c r="EK311" i="16"/>
  <c r="RW34" i="16"/>
  <c r="QI44" i="16"/>
  <c r="JY186" i="16"/>
  <c r="P186" i="16" s="1"/>
  <c r="DQ175" i="16"/>
  <c r="EK175" i="16" s="1"/>
  <c r="JY275" i="16"/>
  <c r="P275" i="16" s="1"/>
  <c r="OU107" i="16"/>
  <c r="GS35" i="16"/>
  <c r="PI44" i="16"/>
  <c r="QV147" i="16"/>
  <c r="JY137" i="16"/>
  <c r="P137" i="16" s="1"/>
  <c r="JY269" i="16"/>
  <c r="P269" i="16" s="1"/>
  <c r="PB307" i="16"/>
  <c r="PW319" i="16"/>
  <c r="EK155" i="16"/>
  <c r="GS157" i="16"/>
  <c r="EK307" i="16"/>
  <c r="EK284" i="16"/>
  <c r="SZ86" i="16"/>
  <c r="SZ85" i="16"/>
  <c r="SZ198" i="16"/>
  <c r="SZ42" i="16"/>
  <c r="SZ172" i="16"/>
  <c r="SZ263" i="16"/>
  <c r="SZ87" i="16"/>
  <c r="SZ110" i="16"/>
  <c r="SZ43" i="16"/>
  <c r="SZ222" i="16"/>
  <c r="SZ236" i="16"/>
  <c r="SZ22" i="16"/>
  <c r="SZ81" i="16"/>
  <c r="SZ241" i="16"/>
  <c r="SZ45" i="16"/>
  <c r="SZ72" i="16"/>
  <c r="SZ309" i="16"/>
  <c r="SZ234" i="16"/>
  <c r="SZ170" i="16"/>
  <c r="SZ296" i="16"/>
  <c r="SZ331" i="16"/>
  <c r="SZ23" i="16"/>
  <c r="SZ327" i="16"/>
  <c r="SZ161" i="16"/>
  <c r="SZ325" i="16"/>
  <c r="SZ163" i="16"/>
  <c r="SZ164" i="16"/>
  <c r="SZ304" i="16"/>
  <c r="SZ162" i="16"/>
  <c r="SZ160" i="16"/>
  <c r="SZ297" i="16"/>
  <c r="SZ332" i="16"/>
  <c r="SZ166" i="16"/>
  <c r="SZ321" i="16"/>
  <c r="SZ315" i="16"/>
  <c r="SZ20" i="16"/>
  <c r="SZ36" i="16"/>
  <c r="SZ294" i="16"/>
  <c r="JY303" i="16"/>
  <c r="P303" i="16" s="1"/>
  <c r="JY302" i="16"/>
  <c r="P302" i="16" s="1"/>
  <c r="EK17" i="16"/>
  <c r="RB302" i="16"/>
  <c r="MU12" i="16"/>
  <c r="JY307" i="16"/>
  <c r="P307" i="16" s="1"/>
  <c r="JY248" i="16"/>
  <c r="P248" i="16" s="1"/>
  <c r="JY246" i="16"/>
  <c r="P246" i="16" s="1"/>
  <c r="DQ149" i="16"/>
  <c r="EK149" i="16" s="1"/>
  <c r="JY129" i="16"/>
  <c r="P129" i="16" s="1"/>
  <c r="MU272" i="16"/>
  <c r="JY20" i="16"/>
  <c r="P20" i="16" s="1"/>
  <c r="DQ165" i="16"/>
  <c r="K165" i="16" s="1"/>
  <c r="JY257" i="16"/>
  <c r="P257" i="16" s="1"/>
  <c r="JY266" i="16"/>
  <c r="P266" i="16" s="1"/>
  <c r="JY281" i="16"/>
  <c r="P281" i="16" s="1"/>
  <c r="GS256" i="16"/>
  <c r="MU209" i="16"/>
  <c r="MU195" i="16"/>
  <c r="MU253" i="16"/>
  <c r="MU61" i="16"/>
  <c r="MU214" i="16"/>
  <c r="DJ339" i="16"/>
  <c r="TA173" i="16"/>
  <c r="TB173" i="16" s="1"/>
  <c r="TA139" i="16"/>
  <c r="TB139" i="16" s="1"/>
  <c r="TA105" i="16"/>
  <c r="TB105" i="16" s="1"/>
  <c r="TA275" i="16"/>
  <c r="TB275" i="16" s="1"/>
  <c r="TA98" i="16"/>
  <c r="TB98" i="16" s="1"/>
  <c r="TA85" i="16"/>
  <c r="TB85" i="16" s="1"/>
  <c r="TA330" i="16"/>
  <c r="TB330" i="16" s="1"/>
  <c r="EK325" i="16"/>
  <c r="EK304" i="16"/>
  <c r="TA148" i="16"/>
  <c r="TB148" i="16" s="1"/>
  <c r="DQ54" i="16"/>
  <c r="K54" i="16" s="1"/>
  <c r="RT125" i="16"/>
  <c r="RU125" i="16" s="1"/>
  <c r="RT330" i="16"/>
  <c r="RU330" i="16" s="1"/>
  <c r="EK301" i="16"/>
  <c r="GS83" i="16"/>
  <c r="GS43" i="16"/>
  <c r="GS139" i="16"/>
  <c r="MU8" i="16"/>
  <c r="JY31" i="16"/>
  <c r="P31" i="16" s="1"/>
  <c r="JY78" i="16"/>
  <c r="P78" i="16" s="1"/>
  <c r="JY68" i="16"/>
  <c r="P68" i="16" s="1"/>
  <c r="JY171" i="16"/>
  <c r="P171" i="16" s="1"/>
  <c r="JY194" i="16"/>
  <c r="P194" i="16" s="1"/>
  <c r="MU254" i="16"/>
  <c r="GK36" i="16"/>
  <c r="EK26" i="16"/>
  <c r="K80" i="16"/>
  <c r="RT135" i="16"/>
  <c r="RU135" i="16" s="1"/>
  <c r="JY316" i="16"/>
  <c r="P316" i="16" s="1"/>
  <c r="JY221" i="16"/>
  <c r="P221" i="16" s="1"/>
  <c r="JY62" i="16"/>
  <c r="P62" i="16" s="1"/>
  <c r="JY277" i="16"/>
  <c r="P277" i="16" s="1"/>
  <c r="JY119" i="16"/>
  <c r="P119" i="16" s="1"/>
  <c r="MU85" i="16"/>
  <c r="K78" i="16"/>
  <c r="DQ143" i="16"/>
  <c r="K143" i="16" s="1"/>
  <c r="RT98" i="16"/>
  <c r="RU98" i="16" s="1"/>
  <c r="DQ236" i="16"/>
  <c r="K236" i="16" s="1"/>
  <c r="MU239" i="16"/>
  <c r="MU170" i="16"/>
  <c r="K208" i="16"/>
  <c r="SZ84" i="16"/>
  <c r="TA217" i="16"/>
  <c r="TB217" i="16" s="1"/>
  <c r="TA188" i="16"/>
  <c r="TB188" i="16" s="1"/>
  <c r="TA121" i="16"/>
  <c r="TB121" i="16" s="1"/>
  <c r="TA193" i="16"/>
  <c r="TB193" i="16" s="1"/>
  <c r="TA250" i="16"/>
  <c r="TB250" i="16" s="1"/>
  <c r="TA196" i="16"/>
  <c r="TB196" i="16" s="1"/>
  <c r="TA270" i="16"/>
  <c r="TB270" i="16" s="1"/>
  <c r="GS188" i="16"/>
  <c r="EK245" i="16"/>
  <c r="GS125" i="16"/>
  <c r="EK261" i="16"/>
  <c r="EK100" i="16"/>
  <c r="GS53" i="16"/>
  <c r="EK330" i="16"/>
  <c r="GS9" i="16"/>
  <c r="GS313" i="16"/>
  <c r="GS166" i="16"/>
  <c r="TA160" i="16"/>
  <c r="TB160" i="16" s="1"/>
  <c r="TA323" i="16"/>
  <c r="TB323" i="16" s="1"/>
  <c r="TA315" i="16"/>
  <c r="TB315" i="16" s="1"/>
  <c r="TA291" i="16"/>
  <c r="TB291" i="16" s="1"/>
  <c r="TA88" i="16"/>
  <c r="TB88" i="16" s="1"/>
  <c r="TA80" i="16"/>
  <c r="TB80" i="16" s="1"/>
  <c r="TA72" i="16"/>
  <c r="TB72" i="16" s="1"/>
  <c r="TA40" i="16"/>
  <c r="TB40" i="16" s="1"/>
  <c r="EK81" i="16"/>
  <c r="EK110" i="16"/>
  <c r="RT172" i="16"/>
  <c r="RU172" i="16" s="1"/>
  <c r="RV172" i="16"/>
  <c r="RT234" i="16"/>
  <c r="RU234" i="16" s="1"/>
  <c r="RV234" i="16"/>
  <c r="GS200" i="16"/>
  <c r="GK200" i="16"/>
  <c r="GS152" i="16"/>
  <c r="GK152" i="16"/>
  <c r="GS128" i="16"/>
  <c r="GK128" i="16"/>
  <c r="GS96" i="16"/>
  <c r="GK96" i="16"/>
  <c r="GK92" i="16"/>
  <c r="GS92" i="16"/>
  <c r="GK60" i="16"/>
  <c r="GS60" i="16"/>
  <c r="OU119" i="16"/>
  <c r="PB119" i="16"/>
  <c r="PP119" i="16"/>
  <c r="QP119" i="16"/>
  <c r="RW119" i="16"/>
  <c r="QI119" i="16"/>
  <c r="PW119" i="16"/>
  <c r="QV119" i="16"/>
  <c r="RT119" i="16"/>
  <c r="RU119" i="16" s="1"/>
  <c r="PI119" i="16"/>
  <c r="RT129" i="16"/>
  <c r="RU129" i="16" s="1"/>
  <c r="RW129" i="16"/>
  <c r="PW129" i="16"/>
  <c r="PB129" i="16"/>
  <c r="RB129" i="16"/>
  <c r="OU129" i="16"/>
  <c r="PI129" i="16"/>
  <c r="QP129" i="16"/>
  <c r="QV129" i="16"/>
  <c r="PB93" i="16"/>
  <c r="QI93" i="16"/>
  <c r="RB93" i="16"/>
  <c r="QP93" i="16"/>
  <c r="RW93" i="16"/>
  <c r="PW93" i="16"/>
  <c r="QV93" i="16"/>
  <c r="PP93" i="16"/>
  <c r="PI93" i="16"/>
  <c r="OU93" i="16"/>
  <c r="OU176" i="16"/>
  <c r="QV176" i="16"/>
  <c r="RB176" i="16"/>
  <c r="PI176" i="16"/>
  <c r="RT176" i="16"/>
  <c r="RU176" i="16" s="1"/>
  <c r="QP176" i="16"/>
  <c r="RW176" i="16"/>
  <c r="PP176" i="16"/>
  <c r="PB176" i="16"/>
  <c r="QI176" i="16"/>
  <c r="RT306" i="16"/>
  <c r="RU306" i="16" s="1"/>
  <c r="PI306" i="16"/>
  <c r="PP306" i="16"/>
  <c r="QV306" i="16"/>
  <c r="OU306" i="16"/>
  <c r="PB306" i="16"/>
  <c r="PW306" i="16"/>
  <c r="QI306" i="16"/>
  <c r="RW306" i="16"/>
  <c r="QP306" i="16"/>
  <c r="RB306" i="16"/>
  <c r="RB193" i="16"/>
  <c r="QI193" i="16"/>
  <c r="QV193" i="16"/>
  <c r="RT193" i="16"/>
  <c r="RU193" i="16" s="1"/>
  <c r="PW193" i="16"/>
  <c r="OU193" i="16"/>
  <c r="RW193" i="16"/>
  <c r="QP193" i="16"/>
  <c r="PI193" i="16"/>
  <c r="PP193" i="16"/>
  <c r="PB193" i="16"/>
  <c r="PP33" i="16"/>
  <c r="PB33" i="16"/>
  <c r="PW33" i="16"/>
  <c r="RB33" i="16"/>
  <c r="PI33" i="16"/>
  <c r="OU33" i="16"/>
  <c r="QP33" i="16"/>
  <c r="QV33" i="16"/>
  <c r="QI33" i="16"/>
  <c r="RT311" i="16"/>
  <c r="RU311" i="16" s="1"/>
  <c r="PW311" i="16"/>
  <c r="QV311" i="16"/>
  <c r="PP311" i="16"/>
  <c r="RW311" i="16"/>
  <c r="QP311" i="16"/>
  <c r="RB311" i="16"/>
  <c r="QI311" i="16"/>
  <c r="OU311" i="16"/>
  <c r="PB311" i="16"/>
  <c r="PI311" i="16"/>
  <c r="PB58" i="16"/>
  <c r="PW58" i="16"/>
  <c r="PP58" i="16"/>
  <c r="RW58" i="16"/>
  <c r="PI58" i="16"/>
  <c r="QV58" i="16"/>
  <c r="QP58" i="16"/>
  <c r="OU58" i="16"/>
  <c r="RB58" i="16"/>
  <c r="QV253" i="16"/>
  <c r="PW253" i="16"/>
  <c r="PI253" i="16"/>
  <c r="QP253" i="16"/>
  <c r="OU253" i="16"/>
  <c r="QI253" i="16"/>
  <c r="PB253" i="16"/>
  <c r="RW253" i="16"/>
  <c r="RT253" i="16"/>
  <c r="RU253" i="16" s="1"/>
  <c r="QP163" i="16"/>
  <c r="QV163" i="16"/>
  <c r="RT163" i="16"/>
  <c r="RU163" i="16" s="1"/>
  <c r="RW163" i="16"/>
  <c r="PP163" i="16"/>
  <c r="RB163" i="16"/>
  <c r="QI163" i="16"/>
  <c r="PB163" i="16"/>
  <c r="OU163" i="16"/>
  <c r="RW10" i="16"/>
  <c r="OU10" i="16"/>
  <c r="PW10" i="16"/>
  <c r="QI10" i="16"/>
  <c r="RB10" i="16"/>
  <c r="QP10" i="16"/>
  <c r="PI10" i="16"/>
  <c r="PP10" i="16"/>
  <c r="PB10" i="16"/>
  <c r="RT10" i="16"/>
  <c r="RU10" i="16" s="1"/>
  <c r="PW154" i="16"/>
  <c r="PP154" i="16"/>
  <c r="RT154" i="16"/>
  <c r="RU154" i="16" s="1"/>
  <c r="QI154" i="16"/>
  <c r="RB154" i="16"/>
  <c r="RW154" i="16"/>
  <c r="PI154" i="16"/>
  <c r="PB154" i="16"/>
  <c r="QV154" i="16"/>
  <c r="QP154" i="16"/>
  <c r="RT153" i="16"/>
  <c r="RU153" i="16" s="1"/>
  <c r="QI153" i="16"/>
  <c r="RW153" i="16"/>
  <c r="OU153" i="16"/>
  <c r="PB153" i="16"/>
  <c r="PP153" i="16"/>
  <c r="QP153" i="16"/>
  <c r="RB153" i="16"/>
  <c r="PW153" i="16"/>
  <c r="PI153" i="16"/>
  <c r="PB40" i="16"/>
  <c r="PI40" i="16"/>
  <c r="QP40" i="16"/>
  <c r="RW40" i="16"/>
  <c r="PP40" i="16"/>
  <c r="QI40" i="16"/>
  <c r="OU40" i="16"/>
  <c r="QV40" i="16"/>
  <c r="PB42" i="16"/>
  <c r="QI42" i="16"/>
  <c r="PW42" i="16"/>
  <c r="QV42" i="16"/>
  <c r="QP42" i="16"/>
  <c r="PP42" i="16"/>
  <c r="RB42" i="16"/>
  <c r="OU42" i="16"/>
  <c r="RW42" i="16"/>
  <c r="QP302" i="16"/>
  <c r="PW302" i="16"/>
  <c r="PB302" i="16"/>
  <c r="RW302" i="16"/>
  <c r="RT302" i="16"/>
  <c r="RU302" i="16" s="1"/>
  <c r="QV302" i="16"/>
  <c r="OU302" i="16"/>
  <c r="QI302" i="16"/>
  <c r="PI302" i="16"/>
  <c r="QI135" i="16"/>
  <c r="PW135" i="16"/>
  <c r="RW135" i="16"/>
  <c r="OU135" i="16"/>
  <c r="QV135" i="16"/>
  <c r="PI135" i="16"/>
  <c r="PP135" i="16"/>
  <c r="PB135" i="16"/>
  <c r="PI262" i="16"/>
  <c r="PP262" i="16"/>
  <c r="PB262" i="16"/>
  <c r="QV262" i="16"/>
  <c r="OU262" i="16"/>
  <c r="RB262" i="16"/>
  <c r="PW262" i="16"/>
  <c r="RW262" i="16"/>
  <c r="QP262" i="16"/>
  <c r="RB269" i="16"/>
  <c r="PW269" i="16"/>
  <c r="QI269" i="16"/>
  <c r="QP269" i="16"/>
  <c r="PI269" i="16"/>
  <c r="PB269" i="16"/>
  <c r="OU269" i="16"/>
  <c r="PP269" i="16"/>
  <c r="RW269" i="16"/>
  <c r="PP39" i="16"/>
  <c r="RW39" i="16"/>
  <c r="RB39" i="16"/>
  <c r="QP39" i="16"/>
  <c r="PI39" i="16"/>
  <c r="PW39" i="16"/>
  <c r="QI39" i="16"/>
  <c r="PB39" i="16"/>
  <c r="OU39" i="16"/>
  <c r="RB156" i="16"/>
  <c r="PI156" i="16"/>
  <c r="QI156" i="16"/>
  <c r="PB156" i="16"/>
  <c r="QV156" i="16"/>
  <c r="QP156" i="16"/>
  <c r="OU156" i="16"/>
  <c r="PW156" i="16"/>
  <c r="QI313" i="16"/>
  <c r="PB313" i="16"/>
  <c r="PW313" i="16"/>
  <c r="RW313" i="16"/>
  <c r="PP313" i="16"/>
  <c r="PI313" i="16"/>
  <c r="QP313" i="16"/>
  <c r="QV313" i="16"/>
  <c r="OU313" i="16"/>
  <c r="PB315" i="16"/>
  <c r="QI315" i="16"/>
  <c r="OU315" i="16"/>
  <c r="PI315" i="16"/>
  <c r="RB315" i="16"/>
  <c r="QV315" i="16"/>
  <c r="PW315" i="16"/>
  <c r="RW315" i="16"/>
  <c r="QP315" i="16"/>
  <c r="PP315" i="16"/>
  <c r="OU105" i="16"/>
  <c r="PI105" i="16"/>
  <c r="QV105" i="16"/>
  <c r="RW105" i="16"/>
  <c r="PP105" i="16"/>
  <c r="RB105" i="16"/>
  <c r="QP105" i="16"/>
  <c r="QI105" i="16"/>
  <c r="PB105" i="16"/>
  <c r="PW105" i="16"/>
  <c r="PI142" i="16"/>
  <c r="OU142" i="16"/>
  <c r="RW142" i="16"/>
  <c r="PW142" i="16"/>
  <c r="PP142" i="16"/>
  <c r="PB142" i="16"/>
  <c r="RT142" i="16"/>
  <c r="RU142" i="16" s="1"/>
  <c r="RB142" i="16"/>
  <c r="QV142" i="16"/>
  <c r="OU141" i="16"/>
  <c r="RW141" i="16"/>
  <c r="RT141" i="16"/>
  <c r="RU141" i="16" s="1"/>
  <c r="PI141" i="16"/>
  <c r="QI141" i="16"/>
  <c r="QP141" i="16"/>
  <c r="QV141" i="16"/>
  <c r="PW141" i="16"/>
  <c r="RB141" i="16"/>
  <c r="QP278" i="16"/>
  <c r="OU278" i="16"/>
  <c r="PI278" i="16"/>
  <c r="RW278" i="16"/>
  <c r="PP278" i="16"/>
  <c r="PB278" i="16"/>
  <c r="QV278" i="16"/>
  <c r="RB278" i="16"/>
  <c r="QI278" i="16"/>
  <c r="PW278" i="16"/>
  <c r="RT278" i="16"/>
  <c r="RU278" i="16" s="1"/>
  <c r="PI82" i="16"/>
  <c r="PP82" i="16"/>
  <c r="RW82" i="16"/>
  <c r="OU82" i="16"/>
  <c r="PW82" i="16"/>
  <c r="PB82" i="16"/>
  <c r="QI82" i="16"/>
  <c r="QP82" i="16"/>
  <c r="RB82" i="16"/>
  <c r="RW303" i="16"/>
  <c r="RB303" i="16"/>
  <c r="OU303" i="16"/>
  <c r="PP303" i="16"/>
  <c r="QP303" i="16"/>
  <c r="QV303" i="16"/>
  <c r="PW303" i="16"/>
  <c r="PB303" i="16"/>
  <c r="QI303" i="16"/>
  <c r="QI64" i="16"/>
  <c r="RB64" i="16"/>
  <c r="OU64" i="16"/>
  <c r="PB64" i="16"/>
  <c r="PI64" i="16"/>
  <c r="QV64" i="16"/>
  <c r="QP64" i="16"/>
  <c r="RW64" i="16"/>
  <c r="QP288" i="16"/>
  <c r="OU288" i="16"/>
  <c r="PB288" i="16"/>
  <c r="RB288" i="16"/>
  <c r="PW288" i="16"/>
  <c r="PP288" i="16"/>
  <c r="PI288" i="16"/>
  <c r="QI288" i="16"/>
  <c r="QV61" i="16"/>
  <c r="QP61" i="16"/>
  <c r="PB61" i="16"/>
  <c r="PP61" i="16"/>
  <c r="PW61" i="16"/>
  <c r="PI61" i="16"/>
  <c r="OU61" i="16"/>
  <c r="RW61" i="16"/>
  <c r="QI61" i="16"/>
  <c r="RB61" i="16"/>
  <c r="PI256" i="16"/>
  <c r="QP256" i="16"/>
  <c r="RW256" i="16"/>
  <c r="RB256" i="16"/>
  <c r="PW256" i="16"/>
  <c r="QV256" i="16"/>
  <c r="OU256" i="16"/>
  <c r="RT256" i="16"/>
  <c r="RU256" i="16" s="1"/>
  <c r="PP256" i="16"/>
  <c r="QI256" i="16"/>
  <c r="QI62" i="16"/>
  <c r="RB62" i="16"/>
  <c r="PI62" i="16"/>
  <c r="QP62" i="16"/>
  <c r="RT62" i="16"/>
  <c r="RU62" i="16" s="1"/>
  <c r="RW62" i="16"/>
  <c r="QV62" i="16"/>
  <c r="OU62" i="16"/>
  <c r="PP62" i="16"/>
  <c r="QI144" i="16"/>
  <c r="QP144" i="16"/>
  <c r="RT144" i="16"/>
  <c r="RU144" i="16" s="1"/>
  <c r="RB144" i="16"/>
  <c r="PI144" i="16"/>
  <c r="RW144" i="16"/>
  <c r="PP144" i="16"/>
  <c r="QV144" i="16"/>
  <c r="OU144" i="16"/>
  <c r="PW144" i="16"/>
  <c r="RB59" i="16"/>
  <c r="PP59" i="16"/>
  <c r="PB59" i="16"/>
  <c r="QI59" i="16"/>
  <c r="OU59" i="16"/>
  <c r="QV59" i="16"/>
  <c r="PW59" i="16"/>
  <c r="QP59" i="16"/>
  <c r="RW59" i="16"/>
  <c r="AF216" i="16"/>
  <c r="DQ216" i="16"/>
  <c r="K216" i="16" s="1"/>
  <c r="AJ212" i="16"/>
  <c r="MU212" i="16"/>
  <c r="GS190" i="16"/>
  <c r="GL190" i="16"/>
  <c r="GM190" i="16" s="1"/>
  <c r="AF210" i="16"/>
  <c r="DQ210" i="16"/>
  <c r="EK210" i="16" s="1"/>
  <c r="AK184" i="16"/>
  <c r="JY184" i="16"/>
  <c r="P184" i="16" s="1"/>
  <c r="AF207" i="16"/>
  <c r="DQ207" i="16"/>
  <c r="K207" i="16" s="1"/>
  <c r="AK185" i="16"/>
  <c r="JY185" i="16"/>
  <c r="P185" i="16" s="1"/>
  <c r="AF218" i="16"/>
  <c r="DQ218" i="16"/>
  <c r="EK218" i="16" s="1"/>
  <c r="GL211" i="16"/>
  <c r="GM211" i="16" s="1"/>
  <c r="GS211" i="16"/>
  <c r="AF205" i="16"/>
  <c r="DQ205" i="16"/>
  <c r="EK205" i="16" s="1"/>
  <c r="AI122" i="16"/>
  <c r="MU122" i="16"/>
  <c r="GS204" i="16"/>
  <c r="GL204" i="16"/>
  <c r="GM204" i="16" s="1"/>
  <c r="AF250" i="16"/>
  <c r="DQ250" i="16"/>
  <c r="EK250" i="16" s="1"/>
  <c r="AK176" i="16"/>
  <c r="JY176" i="16"/>
  <c r="P176" i="16" s="1"/>
  <c r="GS24" i="16"/>
  <c r="GL24" i="16"/>
  <c r="GM24" i="16" s="1"/>
  <c r="AK147" i="16"/>
  <c r="JY147" i="16"/>
  <c r="P147" i="16" s="1"/>
  <c r="AF151" i="16"/>
  <c r="DQ151" i="16"/>
  <c r="EK151" i="16" s="1"/>
  <c r="AI47" i="16"/>
  <c r="MU47" i="16"/>
  <c r="AJ111" i="16"/>
  <c r="MU111" i="16"/>
  <c r="GS94" i="16"/>
  <c r="GL94" i="16"/>
  <c r="GM94" i="16" s="1"/>
  <c r="AF28" i="16"/>
  <c r="DQ28" i="16"/>
  <c r="K28" i="16" s="1"/>
  <c r="GL271" i="16"/>
  <c r="GM271" i="16" s="1"/>
  <c r="GS271" i="16"/>
  <c r="AF95" i="16"/>
  <c r="DQ95" i="16"/>
  <c r="EK95" i="16" s="1"/>
  <c r="AK135" i="16"/>
  <c r="JY135" i="16"/>
  <c r="P135" i="16" s="1"/>
  <c r="GL64" i="16"/>
  <c r="GM64" i="16" s="1"/>
  <c r="GS64" i="16"/>
  <c r="AF252" i="16"/>
  <c r="DQ252" i="16"/>
  <c r="AK230" i="16"/>
  <c r="JY230" i="16"/>
  <c r="P230" i="16" s="1"/>
  <c r="AF88" i="16"/>
  <c r="DQ88" i="16"/>
  <c r="K88" i="16" s="1"/>
  <c r="AI298" i="16"/>
  <c r="MU298" i="16"/>
  <c r="AF25" i="16"/>
  <c r="DQ25" i="16"/>
  <c r="AI71" i="16"/>
  <c r="MU71" i="16"/>
  <c r="AF286" i="16"/>
  <c r="DQ286" i="16"/>
  <c r="EK286" i="16" s="1"/>
  <c r="AI6" i="16"/>
  <c r="MU6" i="16"/>
  <c r="AK153" i="16"/>
  <c r="JY153" i="16"/>
  <c r="P153" i="16" s="1"/>
  <c r="GS282" i="16"/>
  <c r="GL282" i="16"/>
  <c r="GM282" i="16" s="1"/>
  <c r="AI97" i="16"/>
  <c r="MU97" i="16"/>
  <c r="AK29" i="16"/>
  <c r="JY29" i="16"/>
  <c r="P29" i="16" s="1"/>
  <c r="GL55" i="16"/>
  <c r="GM55" i="16" s="1"/>
  <c r="GS55" i="16"/>
  <c r="AF240" i="16"/>
  <c r="DQ240" i="16"/>
  <c r="K240" i="16" s="1"/>
  <c r="AI59" i="16"/>
  <c r="MU59" i="16"/>
  <c r="GS48" i="16"/>
  <c r="GL48" i="16"/>
  <c r="GM48" i="16" s="1"/>
  <c r="AF259" i="16"/>
  <c r="DQ259" i="16"/>
  <c r="AI40" i="16"/>
  <c r="MU40" i="16"/>
  <c r="AF30" i="16"/>
  <c r="DQ30" i="16"/>
  <c r="EK30" i="16" s="1"/>
  <c r="AI101" i="16"/>
  <c r="MU101" i="16"/>
  <c r="AK41" i="16"/>
  <c r="JY41" i="16"/>
  <c r="P41" i="16" s="1"/>
  <c r="GL231" i="16"/>
  <c r="GM231" i="16" s="1"/>
  <c r="GS231" i="16"/>
  <c r="AI57" i="16"/>
  <c r="MU57" i="16"/>
  <c r="AK136" i="16"/>
  <c r="JY136" i="16"/>
  <c r="P136" i="16" s="1"/>
  <c r="AF265" i="16"/>
  <c r="DQ265" i="16"/>
  <c r="EK265" i="16" s="1"/>
  <c r="AI67" i="16"/>
  <c r="MU67" i="16"/>
  <c r="GL258" i="16"/>
  <c r="GM258" i="16" s="1"/>
  <c r="GS258" i="16"/>
  <c r="AF262" i="16"/>
  <c r="DQ262" i="16"/>
  <c r="EK262" i="16" s="1"/>
  <c r="AI173" i="16"/>
  <c r="MU173" i="16"/>
  <c r="AF274" i="16"/>
  <c r="DQ274" i="16"/>
  <c r="EK274" i="16" s="1"/>
  <c r="AI115" i="16"/>
  <c r="MU115" i="16"/>
  <c r="AK102" i="16"/>
  <c r="JY102" i="16"/>
  <c r="P102" i="16" s="1"/>
  <c r="GS26" i="16"/>
  <c r="GL26" i="16"/>
  <c r="GM26" i="16" s="1"/>
  <c r="AF197" i="16"/>
  <c r="DQ197" i="16"/>
  <c r="K197" i="16" s="1"/>
  <c r="AI288" i="16"/>
  <c r="MU288" i="16"/>
  <c r="AK108" i="16"/>
  <c r="JY108" i="16"/>
  <c r="P108" i="16" s="1"/>
  <c r="AF66" i="16"/>
  <c r="DQ66" i="16"/>
  <c r="EK66" i="16" s="1"/>
  <c r="AI148" i="16"/>
  <c r="MU148" i="16"/>
  <c r="AF56" i="16"/>
  <c r="DQ56" i="16"/>
  <c r="EK56" i="16" s="1"/>
  <c r="AK52" i="16"/>
  <c r="JY52" i="16"/>
  <c r="P52" i="16" s="1"/>
  <c r="AF113" i="16"/>
  <c r="DQ113" i="16"/>
  <c r="K113" i="16" s="1"/>
  <c r="AI75" i="16"/>
  <c r="MU75" i="16"/>
  <c r="AI15" i="16"/>
  <c r="MU15" i="16"/>
  <c r="AF104" i="16"/>
  <c r="DQ104" i="16"/>
  <c r="K104" i="16" s="1"/>
  <c r="AI42" i="16"/>
  <c r="MU42" i="16"/>
  <c r="AK284" i="16"/>
  <c r="JY284" i="16"/>
  <c r="P284" i="16" s="1"/>
  <c r="AF21" i="16"/>
  <c r="DQ21" i="16"/>
  <c r="EK21" i="16" s="1"/>
  <c r="AK232" i="16"/>
  <c r="JY232" i="16"/>
  <c r="P232" i="16" s="1"/>
  <c r="AF233" i="16"/>
  <c r="DQ233" i="16"/>
  <c r="AF314" i="16"/>
  <c r="DQ314" i="16"/>
  <c r="EK314" i="16" s="1"/>
  <c r="AI27" i="16"/>
  <c r="MU27" i="16"/>
  <c r="AI93" i="16"/>
  <c r="MU93" i="16"/>
  <c r="AK290" i="16"/>
  <c r="JY290" i="16"/>
  <c r="P290" i="16" s="1"/>
  <c r="AF91" i="16"/>
  <c r="DQ91" i="16"/>
  <c r="EK91" i="16" s="1"/>
  <c r="AK241" i="16"/>
  <c r="JY241" i="16"/>
  <c r="P241" i="16" s="1"/>
  <c r="AF16" i="16"/>
  <c r="DQ16" i="16"/>
  <c r="EK16" i="16" s="1"/>
  <c r="AF328" i="16"/>
  <c r="DQ328" i="16"/>
  <c r="AI45" i="16"/>
  <c r="MU45" i="16"/>
  <c r="AK89" i="16"/>
  <c r="JY89" i="16"/>
  <c r="P89" i="16" s="1"/>
  <c r="GS291" i="16"/>
  <c r="GL291" i="16"/>
  <c r="GM291" i="16" s="1"/>
  <c r="AF19" i="16"/>
  <c r="DQ19" i="16"/>
  <c r="EK19" i="16" s="1"/>
  <c r="AI335" i="16"/>
  <c r="MU335" i="16"/>
  <c r="AK159" i="16"/>
  <c r="JY159" i="16"/>
  <c r="P159" i="16" s="1"/>
  <c r="AF167" i="16"/>
  <c r="DQ167" i="16"/>
  <c r="EK167" i="16" s="1"/>
  <c r="AI11" i="16"/>
  <c r="MU11" i="16"/>
  <c r="AF308" i="16"/>
  <c r="DQ308" i="16"/>
  <c r="EK308" i="16" s="1"/>
  <c r="AI33" i="16"/>
  <c r="MU33" i="16"/>
  <c r="AF297" i="16"/>
  <c r="DQ297" i="16"/>
  <c r="EK297" i="16" s="1"/>
  <c r="AI332" i="16"/>
  <c r="MU332" i="16"/>
  <c r="AK32" i="16"/>
  <c r="JY32" i="16"/>
  <c r="P32" i="16" s="1"/>
  <c r="AF324" i="16"/>
  <c r="DQ324" i="16"/>
  <c r="EK324" i="16" s="1"/>
  <c r="AI162" i="16"/>
  <c r="MU162" i="16"/>
  <c r="AK295" i="16"/>
  <c r="JY295" i="16"/>
  <c r="P295" i="16" s="1"/>
  <c r="AI320" i="16"/>
  <c r="MU320" i="16"/>
  <c r="RT34" i="16"/>
  <c r="RU34" i="16" s="1"/>
  <c r="RV34" i="16"/>
  <c r="RV74" i="16"/>
  <c r="RT74" i="16"/>
  <c r="RU74" i="16" s="1"/>
  <c r="RV290" i="16"/>
  <c r="RT290" i="16"/>
  <c r="RU290" i="16" s="1"/>
  <c r="RT108" i="16"/>
  <c r="RU108" i="16" s="1"/>
  <c r="RV108" i="16"/>
  <c r="RT162" i="16"/>
  <c r="RU162" i="16" s="1"/>
  <c r="RV162" i="16"/>
  <c r="GK249" i="16"/>
  <c r="GS249" i="16"/>
  <c r="GK318" i="16"/>
  <c r="GS318" i="16"/>
  <c r="RT59" i="16"/>
  <c r="RU59" i="16" s="1"/>
  <c r="PP141" i="16"/>
  <c r="MU249" i="16"/>
  <c r="GL188" i="16"/>
  <c r="GM188" i="16" s="1"/>
  <c r="RB40" i="16"/>
  <c r="PW176" i="16"/>
  <c r="QI142" i="16"/>
  <c r="QV10" i="16"/>
  <c r="PB144" i="16"/>
  <c r="K155" i="16"/>
  <c r="RV181" i="16"/>
  <c r="RT181" i="16"/>
  <c r="RU181" i="16" s="1"/>
  <c r="RT41" i="16"/>
  <c r="RU41" i="16" s="1"/>
  <c r="RV41" i="16"/>
  <c r="RV269" i="16"/>
  <c r="RT269" i="16"/>
  <c r="RU269" i="16" s="1"/>
  <c r="RT130" i="16"/>
  <c r="RU130" i="16" s="1"/>
  <c r="RV130" i="16"/>
  <c r="RT309" i="16"/>
  <c r="RU309" i="16" s="1"/>
  <c r="RV309" i="16"/>
  <c r="GK334" i="16"/>
  <c r="GS334" i="16"/>
  <c r="GS192" i="16"/>
  <c r="GK192" i="16"/>
  <c r="GS120" i="16"/>
  <c r="GK120" i="16"/>
  <c r="GK52" i="16"/>
  <c r="GS52" i="16"/>
  <c r="GS11" i="16"/>
  <c r="PI59" i="16"/>
  <c r="PB141" i="16"/>
  <c r="GK112" i="16"/>
  <c r="PW40" i="16"/>
  <c r="QI129" i="16"/>
  <c r="RT61" i="16"/>
  <c r="RU61" i="16" s="1"/>
  <c r="K248" i="16"/>
  <c r="EK248" i="16"/>
  <c r="RV124" i="16"/>
  <c r="RT124" i="16"/>
  <c r="RU124" i="16" s="1"/>
  <c r="RT242" i="16"/>
  <c r="RU242" i="16" s="1"/>
  <c r="RV242" i="16"/>
  <c r="RV323" i="16"/>
  <c r="RT323" i="16"/>
  <c r="RU323" i="16" s="1"/>
  <c r="GK241" i="16"/>
  <c r="GS241" i="16"/>
  <c r="GK326" i="16"/>
  <c r="GS326" i="16"/>
  <c r="GK136" i="16"/>
  <c r="GS136" i="16"/>
  <c r="GS76" i="16"/>
  <c r="GK76" i="16"/>
  <c r="GS176" i="16"/>
  <c r="MU203" i="16"/>
  <c r="PW62" i="16"/>
  <c r="RT105" i="16"/>
  <c r="RU105" i="16" s="1"/>
  <c r="OU154" i="16"/>
  <c r="PP129" i="16"/>
  <c r="GL125" i="16"/>
  <c r="GM125" i="16" s="1"/>
  <c r="PP156" i="16"/>
  <c r="RT92" i="16"/>
  <c r="RU92" i="16" s="1"/>
  <c r="RV92" i="16"/>
  <c r="RT35" i="16"/>
  <c r="RU35" i="16" s="1"/>
  <c r="RV35" i="16"/>
  <c r="RV280" i="16"/>
  <c r="RT280" i="16"/>
  <c r="RU280" i="16" s="1"/>
  <c r="RT223" i="16"/>
  <c r="RU223" i="16" s="1"/>
  <c r="RV223" i="16"/>
  <c r="RT70" i="16"/>
  <c r="RU70" i="16" s="1"/>
  <c r="RV70" i="16"/>
  <c r="RT69" i="16"/>
  <c r="RU69" i="16" s="1"/>
  <c r="RV69" i="16"/>
  <c r="RV304" i="16"/>
  <c r="RT304" i="16"/>
  <c r="RU304" i="16" s="1"/>
  <c r="GK184" i="16"/>
  <c r="GS184" i="16"/>
  <c r="GK144" i="16"/>
  <c r="GS144" i="16"/>
  <c r="GK267" i="16"/>
  <c r="GS267" i="16"/>
  <c r="GK68" i="16"/>
  <c r="GS68" i="16"/>
  <c r="GK44" i="16"/>
  <c r="GS44" i="16"/>
  <c r="GS225" i="16"/>
  <c r="GS275" i="16"/>
  <c r="GS208" i="16"/>
  <c r="RT226" i="16"/>
  <c r="RU226" i="16" s="1"/>
  <c r="PB62" i="16"/>
  <c r="QV288" i="16"/>
  <c r="RB313" i="16"/>
  <c r="RB119" i="16"/>
  <c r="PW64" i="16"/>
  <c r="PI163" i="16"/>
  <c r="QI58" i="16"/>
  <c r="QV269" i="16"/>
  <c r="GS302" i="16"/>
  <c r="RT315" i="16"/>
  <c r="RU315" i="16" s="1"/>
  <c r="RW288" i="16"/>
  <c r="GK20" i="16"/>
  <c r="PP64" i="16"/>
  <c r="PP253" i="16"/>
  <c r="QP135" i="16"/>
  <c r="RT83" i="16"/>
  <c r="RU83" i="16" s="1"/>
  <c r="K316" i="16"/>
  <c r="K17" i="16"/>
  <c r="K247" i="16"/>
  <c r="K330" i="16"/>
  <c r="RT33" i="16"/>
  <c r="RU33" i="16" s="1"/>
  <c r="TA204" i="16"/>
  <c r="TB204" i="16" s="1"/>
  <c r="TA153" i="16"/>
  <c r="TB153" i="16" s="1"/>
  <c r="TA277" i="16"/>
  <c r="TB277" i="16" s="1"/>
  <c r="TA28" i="16"/>
  <c r="TB28" i="16" s="1"/>
  <c r="TA133" i="16"/>
  <c r="TB133" i="16" s="1"/>
  <c r="TA279" i="16"/>
  <c r="TB279" i="16" s="1"/>
  <c r="TA244" i="16"/>
  <c r="TB244" i="16" s="1"/>
  <c r="TA234" i="16"/>
  <c r="TB234" i="16" s="1"/>
  <c r="TA200" i="16"/>
  <c r="TB200" i="16" s="1"/>
  <c r="TA113" i="16"/>
  <c r="TB113" i="16" s="1"/>
  <c r="TA260" i="16"/>
  <c r="TB260" i="16" s="1"/>
  <c r="TA89" i="16"/>
  <c r="TB89" i="16" s="1"/>
  <c r="TA73" i="16"/>
  <c r="TB73" i="16" s="1"/>
  <c r="TA53" i="16"/>
  <c r="TB53" i="16" s="1"/>
  <c r="TA152" i="16"/>
  <c r="TB152" i="16" s="1"/>
  <c r="TA83" i="16"/>
  <c r="TB83" i="16" s="1"/>
  <c r="RT11" i="16"/>
  <c r="RU11" i="16" s="1"/>
  <c r="RT140" i="16"/>
  <c r="RU140" i="16" s="1"/>
  <c r="GS180" i="16"/>
  <c r="GS117" i="16"/>
  <c r="GS63" i="16"/>
  <c r="EK165" i="16"/>
  <c r="GS7" i="16"/>
  <c r="GS294" i="16"/>
  <c r="TA335" i="16"/>
  <c r="TB335" i="16" s="1"/>
  <c r="TA316" i="16"/>
  <c r="TB316" i="16" s="1"/>
  <c r="TA305" i="16"/>
  <c r="TB305" i="16" s="1"/>
  <c r="TA295" i="16"/>
  <c r="TB295" i="16" s="1"/>
  <c r="TA186" i="16"/>
  <c r="TB186" i="16" s="1"/>
  <c r="TA46" i="16"/>
  <c r="TB46" i="16" s="1"/>
  <c r="TA19" i="16"/>
  <c r="TB19" i="16" s="1"/>
  <c r="TA10" i="16"/>
  <c r="TB10" i="16" s="1"/>
  <c r="TA239" i="16"/>
  <c r="TB239" i="16" s="1"/>
  <c r="TA223" i="16"/>
  <c r="TB223" i="16" s="1"/>
  <c r="TA332" i="16"/>
  <c r="TB332" i="16" s="1"/>
  <c r="TA324" i="16"/>
  <c r="TB324" i="16" s="1"/>
  <c r="TA308" i="16"/>
  <c r="TB308" i="16" s="1"/>
  <c r="TA292" i="16"/>
  <c r="TB292" i="16" s="1"/>
  <c r="TA284" i="16"/>
  <c r="TB284" i="16" s="1"/>
  <c r="TA165" i="16"/>
  <c r="TB165" i="16" s="1"/>
  <c r="TA101" i="16"/>
  <c r="TB101" i="16" s="1"/>
  <c r="TA256" i="16"/>
  <c r="TB256" i="16" s="1"/>
  <c r="TA81" i="16"/>
  <c r="TB81" i="16" s="1"/>
  <c r="TA57" i="16"/>
  <c r="TB57" i="16" s="1"/>
  <c r="TA49" i="16"/>
  <c r="TB49" i="16" s="1"/>
  <c r="TA33" i="16"/>
  <c r="TB33" i="16" s="1"/>
  <c r="TA25" i="16"/>
  <c r="TB25" i="16" s="1"/>
  <c r="K245" i="16"/>
  <c r="K100" i="16"/>
  <c r="K261" i="16"/>
  <c r="GS172" i="16"/>
  <c r="K105" i="16"/>
  <c r="EK44" i="16"/>
  <c r="K92" i="16"/>
  <c r="GK226" i="16"/>
  <c r="GS226" i="16"/>
  <c r="GK295" i="16"/>
  <c r="GS295" i="16"/>
  <c r="GK129" i="16"/>
  <c r="GS129" i="16"/>
  <c r="RW18" i="16"/>
  <c r="PP18" i="16"/>
  <c r="PI18" i="16"/>
  <c r="RB18" i="16"/>
  <c r="PB18" i="16"/>
  <c r="PW18" i="16"/>
  <c r="QI18" i="16"/>
  <c r="PB161" i="16"/>
  <c r="RW161" i="16"/>
  <c r="OU161" i="16"/>
  <c r="RT161" i="16"/>
  <c r="RU161" i="16" s="1"/>
  <c r="PI161" i="16"/>
  <c r="QP161" i="16"/>
  <c r="PP161" i="16"/>
  <c r="QI161" i="16"/>
  <c r="PB32" i="16"/>
  <c r="RW32" i="16"/>
  <c r="QI32" i="16"/>
  <c r="RB32" i="16"/>
  <c r="PW32" i="16"/>
  <c r="QV300" i="16"/>
  <c r="PP300" i="16"/>
  <c r="RT300" i="16"/>
  <c r="RU300" i="16" s="1"/>
  <c r="QI300" i="16"/>
  <c r="QP300" i="16"/>
  <c r="QP68" i="16"/>
  <c r="QV68" i="16"/>
  <c r="QI68" i="16"/>
  <c r="PB68" i="16"/>
  <c r="OU68" i="16"/>
  <c r="RB68" i="16"/>
  <c r="PW68" i="16"/>
  <c r="PP68" i="16"/>
  <c r="PI68" i="16"/>
  <c r="RW68" i="16"/>
  <c r="QI26" i="16"/>
  <c r="RB26" i="16"/>
  <c r="PP26" i="16"/>
  <c r="OU26" i="16"/>
  <c r="QV26" i="16"/>
  <c r="PI26" i="16"/>
  <c r="PW26" i="16"/>
  <c r="OU259" i="16"/>
  <c r="RW259" i="16"/>
  <c r="PI259" i="16"/>
  <c r="QP259" i="16"/>
  <c r="QI259" i="16"/>
  <c r="PW259" i="16"/>
  <c r="RT259" i="16"/>
  <c r="RU259" i="16" s="1"/>
  <c r="QV259" i="16"/>
  <c r="AF122" i="16"/>
  <c r="DQ122" i="16"/>
  <c r="EK122" i="16" s="1"/>
  <c r="AF203" i="16"/>
  <c r="DQ203" i="16"/>
  <c r="K203" i="16" s="1"/>
  <c r="AF71" i="16"/>
  <c r="DQ71" i="16"/>
  <c r="EK71" i="16" s="1"/>
  <c r="AD229" i="16"/>
  <c r="GS229" i="16"/>
  <c r="AI141" i="16"/>
  <c r="MU141" i="16"/>
  <c r="GL118" i="16"/>
  <c r="GM118" i="16" s="1"/>
  <c r="GS118" i="16"/>
  <c r="AF15" i="16"/>
  <c r="DQ15" i="16"/>
  <c r="EK15" i="16" s="1"/>
  <c r="AF42" i="16"/>
  <c r="DQ42" i="16"/>
  <c r="EK42" i="16" s="1"/>
  <c r="AI198" i="16"/>
  <c r="MU198" i="16"/>
  <c r="AI263" i="16"/>
  <c r="MU263" i="16"/>
  <c r="AD234" i="16"/>
  <c r="GL234" i="16"/>
  <c r="GM234" i="16" s="1"/>
  <c r="JY77" i="16"/>
  <c r="P77" i="16" s="1"/>
  <c r="GL92" i="16"/>
  <c r="GM92" i="16" s="1"/>
  <c r="GS13" i="16"/>
  <c r="JY304" i="16"/>
  <c r="P304" i="16" s="1"/>
  <c r="JY318" i="16"/>
  <c r="P318" i="16" s="1"/>
  <c r="JY81" i="16"/>
  <c r="P81" i="16" s="1"/>
  <c r="JY86" i="16"/>
  <c r="P86" i="16" s="1"/>
  <c r="JY98" i="16"/>
  <c r="P98" i="16" s="1"/>
  <c r="GS45" i="16"/>
  <c r="GS311" i="16"/>
  <c r="GS85" i="16"/>
  <c r="GS145" i="16"/>
  <c r="RT109" i="16"/>
  <c r="RU109" i="16" s="1"/>
  <c r="GS51" i="16"/>
  <c r="GS155" i="16"/>
  <c r="MU181" i="16"/>
  <c r="RT202" i="16"/>
  <c r="RU202" i="16" s="1"/>
  <c r="MU279" i="16"/>
  <c r="RT32" i="16"/>
  <c r="RU32" i="16" s="1"/>
  <c r="PB301" i="16"/>
  <c r="PP32" i="16"/>
  <c r="PW161" i="16"/>
  <c r="QP107" i="16"/>
  <c r="QP34" i="16"/>
  <c r="RB328" i="16"/>
  <c r="RW26" i="16"/>
  <c r="PW54" i="16"/>
  <c r="PI307" i="16"/>
  <c r="RT289" i="16"/>
  <c r="RU289" i="16" s="1"/>
  <c r="QV44" i="16"/>
  <c r="QI54" i="16"/>
  <c r="DQ173" i="16"/>
  <c r="K173" i="16" s="1"/>
  <c r="RT68" i="16"/>
  <c r="RU68" i="16" s="1"/>
  <c r="GS201" i="16"/>
  <c r="RT50" i="16"/>
  <c r="RU50" i="16" s="1"/>
  <c r="RV50" i="16"/>
  <c r="RV301" i="16"/>
  <c r="RT301" i="16"/>
  <c r="RU301" i="16" s="1"/>
  <c r="QI53" i="16"/>
  <c r="PB53" i="16"/>
  <c r="PP53" i="16"/>
  <c r="RT53" i="16"/>
  <c r="RU53" i="16" s="1"/>
  <c r="PI53" i="16"/>
  <c r="QV53" i="16"/>
  <c r="QP53" i="16"/>
  <c r="RW285" i="16"/>
  <c r="QP285" i="16"/>
  <c r="OU285" i="16"/>
  <c r="RB285" i="16"/>
  <c r="PI285" i="16"/>
  <c r="PW285" i="16"/>
  <c r="QI285" i="16"/>
  <c r="RT285" i="16"/>
  <c r="RU285" i="16" s="1"/>
  <c r="PP325" i="16"/>
  <c r="QI325" i="16"/>
  <c r="RB325" i="16"/>
  <c r="PW325" i="16"/>
  <c r="QV325" i="16"/>
  <c r="OU325" i="16"/>
  <c r="QP325" i="16"/>
  <c r="PI325" i="16"/>
  <c r="PB325" i="16"/>
  <c r="QV284" i="16"/>
  <c r="OU284" i="16"/>
  <c r="PB284" i="16"/>
  <c r="PP284" i="16"/>
  <c r="QP284" i="16"/>
  <c r="RT284" i="16"/>
  <c r="RU284" i="16" s="1"/>
  <c r="RW284" i="16"/>
  <c r="QI284" i="16"/>
  <c r="QI236" i="16"/>
  <c r="OU236" i="16"/>
  <c r="QP236" i="16"/>
  <c r="QV236" i="16"/>
  <c r="PP236" i="16"/>
  <c r="PB236" i="16"/>
  <c r="PW276" i="16"/>
  <c r="RW276" i="16"/>
  <c r="RB276" i="16"/>
  <c r="QV276" i="16"/>
  <c r="PP276" i="16"/>
  <c r="RW52" i="16"/>
  <c r="RB52" i="16"/>
  <c r="QP52" i="16"/>
  <c r="PP52" i="16"/>
  <c r="QI52" i="16"/>
  <c r="OU52" i="16"/>
  <c r="QV52" i="16"/>
  <c r="AF214" i="16"/>
  <c r="DQ214" i="16"/>
  <c r="EK214" i="16" s="1"/>
  <c r="AI193" i="16"/>
  <c r="MU193" i="16"/>
  <c r="AF249" i="16"/>
  <c r="DQ249" i="16"/>
  <c r="K249" i="16" s="1"/>
  <c r="AD261" i="16"/>
  <c r="GL261" i="16"/>
  <c r="GM261" i="16" s="1"/>
  <c r="AF6" i="16"/>
  <c r="DQ6" i="16"/>
  <c r="EK6" i="16" s="1"/>
  <c r="AF40" i="16"/>
  <c r="DQ40" i="16"/>
  <c r="EK40" i="16" s="1"/>
  <c r="AD276" i="16"/>
  <c r="GL276" i="16"/>
  <c r="GM276" i="16" s="1"/>
  <c r="AF57" i="16"/>
  <c r="DQ57" i="16"/>
  <c r="K57" i="16" s="1"/>
  <c r="GL65" i="16"/>
  <c r="GM65" i="16" s="1"/>
  <c r="GS65" i="16"/>
  <c r="AF335" i="16"/>
  <c r="DQ335" i="16"/>
  <c r="K335" i="16" s="1"/>
  <c r="AD305" i="16"/>
  <c r="GL305" i="16"/>
  <c r="GM305" i="16" s="1"/>
  <c r="AD164" i="16"/>
  <c r="GS164" i="16"/>
  <c r="JY325" i="16"/>
  <c r="P325" i="16" s="1"/>
  <c r="JY23" i="16"/>
  <c r="P23" i="16" s="1"/>
  <c r="JY311" i="16"/>
  <c r="P311" i="16" s="1"/>
  <c r="JY130" i="16"/>
  <c r="P130" i="16" s="1"/>
  <c r="GS93" i="16"/>
  <c r="GS293" i="16"/>
  <c r="MU321" i="16"/>
  <c r="MU90" i="16"/>
  <c r="MU128" i="16"/>
  <c r="RT6" i="16"/>
  <c r="RU6" i="16" s="1"/>
  <c r="RT132" i="16"/>
  <c r="RU132" i="16" s="1"/>
  <c r="PB300" i="16"/>
  <c r="QV18" i="16"/>
  <c r="GS105" i="16"/>
  <c r="QP132" i="16"/>
  <c r="RB259" i="16"/>
  <c r="RB44" i="16"/>
  <c r="PI276" i="16"/>
  <c r="RV18" i="16"/>
  <c r="RV138" i="16"/>
  <c r="DQ67" i="16"/>
  <c r="EK67" i="16" s="1"/>
  <c r="RW102" i="16"/>
  <c r="RT224" i="16"/>
  <c r="RU224" i="16" s="1"/>
  <c r="RV224" i="16"/>
  <c r="RB307" i="16"/>
  <c r="OU307" i="16"/>
  <c r="RW307" i="16"/>
  <c r="QP307" i="16"/>
  <c r="QV307" i="16"/>
  <c r="PB44" i="16"/>
  <c r="PP44" i="16"/>
  <c r="RW44" i="16"/>
  <c r="RT44" i="16"/>
  <c r="RU44" i="16" s="1"/>
  <c r="QP44" i="16"/>
  <c r="PP296" i="16"/>
  <c r="QI296" i="16"/>
  <c r="RB296" i="16"/>
  <c r="PW296" i="16"/>
  <c r="RW296" i="16"/>
  <c r="OU296" i="16"/>
  <c r="QP296" i="16"/>
  <c r="PI296" i="16"/>
  <c r="OU274" i="16"/>
  <c r="QI274" i="16"/>
  <c r="QV274" i="16"/>
  <c r="PI274" i="16"/>
  <c r="QP274" i="16"/>
  <c r="PP274" i="16"/>
  <c r="PW274" i="16"/>
  <c r="RT274" i="16"/>
  <c r="RU274" i="16" s="1"/>
  <c r="RW255" i="16"/>
  <c r="OU255" i="16"/>
  <c r="PP255" i="16"/>
  <c r="PW255" i="16"/>
  <c r="PB255" i="16"/>
  <c r="QV255" i="16"/>
  <c r="QP255" i="16"/>
  <c r="AD174" i="16"/>
  <c r="GS174" i="16"/>
  <c r="AF253" i="16"/>
  <c r="DQ253" i="16"/>
  <c r="EK253" i="16" s="1"/>
  <c r="AI96" i="16"/>
  <c r="MU96" i="16"/>
  <c r="AF298" i="16"/>
  <c r="DQ298" i="16"/>
  <c r="K298" i="16" s="1"/>
  <c r="AF97" i="16"/>
  <c r="DQ97" i="16"/>
  <c r="AF59" i="16"/>
  <c r="DQ59" i="16"/>
  <c r="K59" i="16" s="1"/>
  <c r="AI60" i="16"/>
  <c r="MU60" i="16"/>
  <c r="AF115" i="16"/>
  <c r="DQ115" i="16"/>
  <c r="EK115" i="16" s="1"/>
  <c r="AF288" i="16"/>
  <c r="DQ288" i="16"/>
  <c r="AF148" i="16"/>
  <c r="DQ148" i="16"/>
  <c r="K148" i="16" s="1"/>
  <c r="AD330" i="16"/>
  <c r="GL330" i="16"/>
  <c r="GM330" i="16" s="1"/>
  <c r="AF254" i="16"/>
  <c r="DQ254" i="16"/>
  <c r="EK254" i="16" s="1"/>
  <c r="GS335" i="16"/>
  <c r="RT312" i="16"/>
  <c r="RU312" i="16" s="1"/>
  <c r="MU133" i="16"/>
  <c r="MU177" i="16"/>
  <c r="MU215" i="16"/>
  <c r="RT296" i="16"/>
  <c r="RU296" i="16" s="1"/>
  <c r="MU109" i="16"/>
  <c r="MU285" i="16"/>
  <c r="RT72" i="16"/>
  <c r="RU72" i="16" s="1"/>
  <c r="MU315" i="16"/>
  <c r="MU299" i="16"/>
  <c r="DQ33" i="16"/>
  <c r="EK33" i="16" s="1"/>
  <c r="GL180" i="16"/>
  <c r="GM180" i="16" s="1"/>
  <c r="PB52" i="16"/>
  <c r="RW236" i="16"/>
  <c r="PW236" i="16"/>
  <c r="PW53" i="16"/>
  <c r="QP32" i="16"/>
  <c r="RB161" i="16"/>
  <c r="PI255" i="16"/>
  <c r="OU276" i="16"/>
  <c r="PI300" i="16"/>
  <c r="PI319" i="16"/>
  <c r="RV125" i="16"/>
  <c r="PB285" i="16"/>
  <c r="QV48" i="16"/>
  <c r="QV296" i="16"/>
  <c r="RV139" i="16"/>
  <c r="RV42" i="16"/>
  <c r="RT42" i="16"/>
  <c r="RU42" i="16" s="1"/>
  <c r="RT222" i="16"/>
  <c r="RU222" i="16" s="1"/>
  <c r="RV222" i="16"/>
  <c r="RT331" i="16"/>
  <c r="RU331" i="16" s="1"/>
  <c r="RV331" i="16"/>
  <c r="GK276" i="16"/>
  <c r="GS276" i="16"/>
  <c r="JY145" i="16"/>
  <c r="P145" i="16" s="1"/>
  <c r="JY191" i="16"/>
  <c r="P191" i="16" s="1"/>
  <c r="RT319" i="16"/>
  <c r="RU319" i="16" s="1"/>
  <c r="GL155" i="16"/>
  <c r="GM155" i="16" s="1"/>
  <c r="GL213" i="16"/>
  <c r="GM213" i="16" s="1"/>
  <c r="JY169" i="16"/>
  <c r="P169" i="16" s="1"/>
  <c r="JY242" i="16"/>
  <c r="P242" i="16" s="1"/>
  <c r="JY222" i="16"/>
  <c r="P222" i="16" s="1"/>
  <c r="JY168" i="16"/>
  <c r="P168" i="16" s="1"/>
  <c r="GS61" i="16"/>
  <c r="GS10" i="16"/>
  <c r="GS333" i="16"/>
  <c r="GS100" i="16"/>
  <c r="MU160" i="16"/>
  <c r="GS193" i="16"/>
  <c r="GS80" i="16"/>
  <c r="GS330" i="16"/>
  <c r="MU283" i="16"/>
  <c r="MU152" i="16"/>
  <c r="GS177" i="16"/>
  <c r="RT255" i="16"/>
  <c r="RU255" i="16" s="1"/>
  <c r="MU300" i="16"/>
  <c r="PB259" i="16"/>
  <c r="QI276" i="16"/>
  <c r="PB140" i="16"/>
  <c r="PP259" i="16"/>
  <c r="PW300" i="16"/>
  <c r="RB102" i="16"/>
  <c r="RB319" i="16"/>
  <c r="PW52" i="16"/>
  <c r="OU300" i="16"/>
  <c r="RT276" i="16"/>
  <c r="RU276" i="16" s="1"/>
  <c r="DQ47" i="16"/>
  <c r="EK47" i="16" s="1"/>
  <c r="DQ93" i="16"/>
  <c r="K93" i="16" s="1"/>
  <c r="RT19" i="16"/>
  <c r="RU19" i="16" s="1"/>
  <c r="RV19" i="16"/>
  <c r="RV116" i="16"/>
  <c r="RT116" i="16"/>
  <c r="RU116" i="16" s="1"/>
  <c r="QI147" i="16"/>
  <c r="PB147" i="16"/>
  <c r="PW147" i="16"/>
  <c r="OU147" i="16"/>
  <c r="PI147" i="16"/>
  <c r="QP147" i="16"/>
  <c r="RW147" i="16"/>
  <c r="QI11" i="16"/>
  <c r="PB11" i="16"/>
  <c r="RB11" i="16"/>
  <c r="OU11" i="16"/>
  <c r="PW11" i="16"/>
  <c r="QV301" i="16"/>
  <c r="OU301" i="16"/>
  <c r="PP301" i="16"/>
  <c r="RB301" i="16"/>
  <c r="PW301" i="16"/>
  <c r="QI301" i="16"/>
  <c r="PB328" i="16"/>
  <c r="OU328" i="16"/>
  <c r="PI328" i="16"/>
  <c r="QP328" i="16"/>
  <c r="QI328" i="16"/>
  <c r="PB107" i="16"/>
  <c r="RW107" i="16"/>
  <c r="PP107" i="16"/>
  <c r="QI107" i="16"/>
  <c r="RB107" i="16"/>
  <c r="PW107" i="16"/>
  <c r="RT107" i="16"/>
  <c r="RU107" i="16" s="1"/>
  <c r="PB102" i="16"/>
  <c r="OU102" i="16"/>
  <c r="QV102" i="16"/>
  <c r="PW102" i="16"/>
  <c r="PP102" i="16"/>
  <c r="QI102" i="16"/>
  <c r="QP102" i="16"/>
  <c r="PP139" i="16"/>
  <c r="PI139" i="16"/>
  <c r="PB139" i="16"/>
  <c r="QP139" i="16"/>
  <c r="QV139" i="16"/>
  <c r="QI139" i="16"/>
  <c r="RW139" i="16"/>
  <c r="AI217" i="16"/>
  <c r="MU217" i="16"/>
  <c r="AD219" i="16"/>
  <c r="GL219" i="16"/>
  <c r="GM219" i="16" s="1"/>
  <c r="AD280" i="16"/>
  <c r="GL280" i="16"/>
  <c r="GM280" i="16" s="1"/>
  <c r="GS280" i="16"/>
  <c r="AI142" i="16"/>
  <c r="MU142" i="16"/>
  <c r="AD310" i="16"/>
  <c r="GS310" i="16"/>
  <c r="AF101" i="16"/>
  <c r="DQ101" i="16"/>
  <c r="K101" i="16" s="1"/>
  <c r="AI334" i="16"/>
  <c r="MU334" i="16"/>
  <c r="AD105" i="16"/>
  <c r="GL105" i="16"/>
  <c r="GM105" i="16" s="1"/>
  <c r="AF8" i="16"/>
  <c r="DQ8" i="16"/>
  <c r="EK8" i="16" s="1"/>
  <c r="AD244" i="16"/>
  <c r="GL244" i="16"/>
  <c r="GM244" i="16" s="1"/>
  <c r="AD7" i="16"/>
  <c r="GL7" i="16"/>
  <c r="GM7" i="16" s="1"/>
  <c r="JY260" i="16"/>
  <c r="P260" i="16" s="1"/>
  <c r="RT288" i="16"/>
  <c r="RU288" i="16" s="1"/>
  <c r="JY99" i="16"/>
  <c r="P99" i="16" s="1"/>
  <c r="JY225" i="16"/>
  <c r="P225" i="16" s="1"/>
  <c r="JY73" i="16"/>
  <c r="P73" i="16" s="1"/>
  <c r="JY140" i="16"/>
  <c r="P140" i="16" s="1"/>
  <c r="JY132" i="16"/>
  <c r="P132" i="16" s="1"/>
  <c r="JY187" i="16"/>
  <c r="P187" i="16" s="1"/>
  <c r="GS242" i="16"/>
  <c r="GS260" i="16"/>
  <c r="GS77" i="16"/>
  <c r="GS137" i="16"/>
  <c r="GS209" i="16"/>
  <c r="GS287" i="16"/>
  <c r="MU150" i="16"/>
  <c r="MU289" i="16"/>
  <c r="GS69" i="16"/>
  <c r="MU76" i="16"/>
  <c r="GS327" i="16"/>
  <c r="MU255" i="16"/>
  <c r="MU326" i="16"/>
  <c r="RT320" i="16"/>
  <c r="RU320" i="16" s="1"/>
  <c r="DQ11" i="16"/>
  <c r="K11" i="16" s="1"/>
  <c r="QV112" i="16"/>
  <c r="PB26" i="16"/>
  <c r="RW325" i="16"/>
  <c r="PP54" i="16"/>
  <c r="PW328" i="16"/>
  <c r="QP301" i="16"/>
  <c r="RB274" i="16"/>
  <c r="PI52" i="16"/>
  <c r="PW112" i="16"/>
  <c r="PI284" i="16"/>
  <c r="PI11" i="16"/>
  <c r="PB276" i="16"/>
  <c r="QV328" i="16"/>
  <c r="DQ272" i="16"/>
  <c r="K272" i="16" s="1"/>
  <c r="GS37" i="16"/>
  <c r="GK37" i="16"/>
  <c r="PP310" i="16"/>
  <c r="RT310" i="16"/>
  <c r="RU310" i="16" s="1"/>
  <c r="RB310" i="16"/>
  <c r="QV81" i="16"/>
  <c r="QP81" i="16"/>
  <c r="RT81" i="16"/>
  <c r="RU81" i="16" s="1"/>
  <c r="OU81" i="16"/>
  <c r="RB81" i="16"/>
  <c r="PW81" i="16"/>
  <c r="PI81" i="16"/>
  <c r="QI81" i="16"/>
  <c r="RW286" i="16"/>
  <c r="QV286" i="16"/>
  <c r="OU286" i="16"/>
  <c r="PI286" i="16"/>
  <c r="RB286" i="16"/>
  <c r="PW286" i="16"/>
  <c r="QI286" i="16"/>
  <c r="QV54" i="16"/>
  <c r="OU54" i="16"/>
  <c r="PI54" i="16"/>
  <c r="RB54" i="16"/>
  <c r="PB54" i="16"/>
  <c r="AF209" i="16"/>
  <c r="DQ209" i="16"/>
  <c r="K209" i="16" s="1"/>
  <c r="AD245" i="16"/>
  <c r="GL245" i="16"/>
  <c r="GM245" i="16" s="1"/>
  <c r="AF85" i="16"/>
  <c r="DQ85" i="16"/>
  <c r="EK85" i="16" s="1"/>
  <c r="JY224" i="16"/>
  <c r="P224" i="16" s="1"/>
  <c r="JY50" i="16"/>
  <c r="P50" i="16" s="1"/>
  <c r="GS247" i="16"/>
  <c r="JY306" i="16"/>
  <c r="P306" i="16" s="1"/>
  <c r="JY18" i="16"/>
  <c r="P18" i="16" s="1"/>
  <c r="JY110" i="16"/>
  <c r="P110" i="16" s="1"/>
  <c r="JY322" i="16"/>
  <c r="P322" i="16" s="1"/>
  <c r="GS244" i="16"/>
  <c r="RT196" i="16"/>
  <c r="RU196" i="16" s="1"/>
  <c r="GS305" i="16"/>
  <c r="MU331" i="16"/>
  <c r="MU273" i="16"/>
  <c r="MU179" i="16"/>
  <c r="GS84" i="16"/>
  <c r="MU124" i="16"/>
  <c r="RT328" i="16"/>
  <c r="RU328" i="16" s="1"/>
  <c r="GL294" i="16"/>
  <c r="GM294" i="16" s="1"/>
  <c r="GL63" i="16"/>
  <c r="GM63" i="16" s="1"/>
  <c r="PB296" i="16"/>
  <c r="RW11" i="16"/>
  <c r="PP286" i="16"/>
  <c r="PW284" i="16"/>
  <c r="QP276" i="16"/>
  <c r="QP11" i="16"/>
  <c r="RB236" i="16"/>
  <c r="RB147" i="16"/>
  <c r="PW139" i="16"/>
  <c r="PI32" i="16"/>
  <c r="OU18" i="16"/>
  <c r="QV107" i="16"/>
  <c r="QV161" i="16"/>
  <c r="PP81" i="16"/>
  <c r="GL229" i="16"/>
  <c r="GM229" i="16" s="1"/>
  <c r="RV31" i="16"/>
  <c r="RT31" i="16"/>
  <c r="RU31" i="16" s="1"/>
  <c r="RV325" i="16"/>
  <c r="RT325" i="16"/>
  <c r="RU325" i="16" s="1"/>
  <c r="GK303" i="16"/>
  <c r="GS303" i="16"/>
  <c r="GK217" i="16"/>
  <c r="GS217" i="16"/>
  <c r="GK121" i="16"/>
  <c r="GS121" i="16"/>
  <c r="GK29" i="16"/>
  <c r="GS29" i="16"/>
  <c r="PI34" i="16"/>
  <c r="PP34" i="16"/>
  <c r="PB34" i="16"/>
  <c r="PW34" i="16"/>
  <c r="QV34" i="16"/>
  <c r="QI34" i="16"/>
  <c r="RW319" i="16"/>
  <c r="OU319" i="16"/>
  <c r="QP319" i="16"/>
  <c r="PP319" i="16"/>
  <c r="PB319" i="16"/>
  <c r="QI319" i="16"/>
  <c r="QI72" i="16"/>
  <c r="PB72" i="16"/>
  <c r="QV72" i="16"/>
  <c r="OU72" i="16"/>
  <c r="RW72" i="16"/>
  <c r="PI72" i="16"/>
  <c r="RB72" i="16"/>
  <c r="PW72" i="16"/>
  <c r="PP72" i="16"/>
  <c r="PP132" i="16"/>
  <c r="OU132" i="16"/>
  <c r="QI132" i="16"/>
  <c r="RB132" i="16"/>
  <c r="PW132" i="16"/>
  <c r="PB132" i="16"/>
  <c r="QV132" i="16"/>
  <c r="RW132" i="16"/>
  <c r="QI112" i="16"/>
  <c r="RB112" i="16"/>
  <c r="RW112" i="16"/>
  <c r="QP112" i="16"/>
  <c r="OU112" i="16"/>
  <c r="PB112" i="16"/>
  <c r="PP112" i="16"/>
  <c r="PP140" i="16"/>
  <c r="QP140" i="16"/>
  <c r="QI140" i="16"/>
  <c r="PI140" i="16"/>
  <c r="QV140" i="16"/>
  <c r="PW140" i="16"/>
  <c r="RB140" i="16"/>
  <c r="RW140" i="16"/>
  <c r="QI48" i="16"/>
  <c r="RB48" i="16"/>
  <c r="PB48" i="16"/>
  <c r="OU48" i="16"/>
  <c r="PI48" i="16"/>
  <c r="PP48" i="16"/>
  <c r="PW48" i="16"/>
  <c r="RW48" i="16"/>
  <c r="AD206" i="16"/>
  <c r="GS206" i="16"/>
  <c r="AF195" i="16"/>
  <c r="DQ195" i="16"/>
  <c r="EK195" i="16" s="1"/>
  <c r="AI38" i="16"/>
  <c r="MU38" i="16"/>
  <c r="AF61" i="16"/>
  <c r="DQ61" i="16"/>
  <c r="EK61" i="16" s="1"/>
  <c r="AF239" i="16"/>
  <c r="DQ239" i="16"/>
  <c r="EK239" i="16" s="1"/>
  <c r="AF27" i="16"/>
  <c r="DQ27" i="16"/>
  <c r="EK27" i="16" s="1"/>
  <c r="AD235" i="16"/>
  <c r="GL235" i="16"/>
  <c r="GM235" i="16" s="1"/>
  <c r="AF45" i="16"/>
  <c r="DQ45" i="16"/>
  <c r="EK45" i="16" s="1"/>
  <c r="AF320" i="16"/>
  <c r="DQ320" i="16"/>
  <c r="EK320" i="16" s="1"/>
  <c r="GL247" i="16"/>
  <c r="GM247" i="16" s="1"/>
  <c r="GL100" i="16"/>
  <c r="GM100" i="16" s="1"/>
  <c r="GL333" i="16"/>
  <c r="GM333" i="16" s="1"/>
  <c r="GS153" i="16"/>
  <c r="RT156" i="16"/>
  <c r="RU156" i="16" s="1"/>
  <c r="JY107" i="16"/>
  <c r="P107" i="16" s="1"/>
  <c r="JY227" i="16"/>
  <c r="P227" i="16" s="1"/>
  <c r="JY144" i="16"/>
  <c r="P144" i="16" s="1"/>
  <c r="JY126" i="16"/>
  <c r="P126" i="16" s="1"/>
  <c r="JY58" i="16"/>
  <c r="P58" i="16" s="1"/>
  <c r="JY189" i="16"/>
  <c r="P189" i="16" s="1"/>
  <c r="GS127" i="16"/>
  <c r="GS97" i="16"/>
  <c r="MU82" i="16"/>
  <c r="MU309" i="16"/>
  <c r="RT313" i="16"/>
  <c r="RU313" i="16" s="1"/>
  <c r="MU134" i="16"/>
  <c r="MU103" i="16"/>
  <c r="RW54" i="16"/>
  <c r="RW301" i="16"/>
  <c r="PB81" i="16"/>
  <c r="PP328" i="16"/>
  <c r="PW44" i="16"/>
  <c r="QP26" i="16"/>
  <c r="QP18" i="16"/>
  <c r="RB300" i="16"/>
  <c r="RB53" i="16"/>
  <c r="OU139" i="16"/>
  <c r="PI236" i="16"/>
  <c r="OU32" i="16"/>
  <c r="OU34" i="16"/>
  <c r="QV32" i="16"/>
  <c r="QI255" i="16"/>
  <c r="QV285" i="16"/>
  <c r="RT307" i="16"/>
  <c r="RU307" i="16" s="1"/>
  <c r="TA52" i="16"/>
  <c r="TB52" i="16" s="1"/>
  <c r="TA238" i="16"/>
  <c r="TB238" i="16" s="1"/>
  <c r="TA161" i="16"/>
  <c r="TB161" i="16" s="1"/>
  <c r="EK9" i="16"/>
  <c r="K302" i="16"/>
  <c r="SZ155" i="16"/>
  <c r="SZ80" i="16"/>
  <c r="TA267" i="16"/>
  <c r="TB267" i="16" s="1"/>
  <c r="TA231" i="16"/>
  <c r="TB231" i="16" s="1"/>
  <c r="TA168" i="16"/>
  <c r="TB168" i="16" s="1"/>
  <c r="TA116" i="16"/>
  <c r="TB116" i="16" s="1"/>
  <c r="TA268" i="16"/>
  <c r="TB268" i="16" s="1"/>
  <c r="TA237" i="16"/>
  <c r="TB237" i="16" s="1"/>
  <c r="TA221" i="16"/>
  <c r="TB221" i="16" s="1"/>
  <c r="TA130" i="16"/>
  <c r="TB130" i="16" s="1"/>
  <c r="TA263" i="16"/>
  <c r="TB263" i="16" s="1"/>
  <c r="TA92" i="16"/>
  <c r="TB92" i="16" s="1"/>
  <c r="TA78" i="16"/>
  <c r="TB78" i="16" s="1"/>
  <c r="TA63" i="16"/>
  <c r="TB63" i="16" s="1"/>
  <c r="TA22" i="16"/>
  <c r="TB22" i="16" s="1"/>
  <c r="TA328" i="16"/>
  <c r="TB328" i="16" s="1"/>
  <c r="TA288" i="16"/>
  <c r="TB288" i="16" s="1"/>
  <c r="TA43" i="16"/>
  <c r="TB43" i="16" s="1"/>
  <c r="TA37" i="16"/>
  <c r="TB37" i="16" s="1"/>
  <c r="TA27" i="16"/>
  <c r="TB27" i="16" s="1"/>
  <c r="TA307" i="16"/>
  <c r="TB307" i="16" s="1"/>
  <c r="RR244" i="16"/>
  <c r="RJ244" i="16" s="1"/>
  <c r="RR95" i="16"/>
  <c r="RJ95" i="16" s="1"/>
  <c r="RR140" i="16"/>
  <c r="RN140" i="16" s="1"/>
  <c r="RR96" i="16"/>
  <c r="RK96" i="16" s="1"/>
  <c r="RR94" i="16"/>
  <c r="RQ94" i="16" s="1"/>
  <c r="RR111" i="16"/>
  <c r="RN111" i="16" s="1"/>
  <c r="RR136" i="16"/>
  <c r="RM136" i="16" s="1"/>
  <c r="RR144" i="16"/>
  <c r="RL144" i="16" s="1"/>
  <c r="RR139" i="16"/>
  <c r="RR58" i="16"/>
  <c r="RR64" i="16"/>
  <c r="RK64" i="16" s="1"/>
  <c r="RR138" i="16"/>
  <c r="RM138" i="16" s="1"/>
  <c r="RR35" i="16"/>
  <c r="RP35" i="16" s="1"/>
  <c r="RR48" i="16"/>
  <c r="RO48" i="16" s="1"/>
  <c r="RR99" i="16"/>
  <c r="RO99" i="16" s="1"/>
  <c r="RR142" i="16"/>
  <c r="RL142" i="16" s="1"/>
  <c r="RR59" i="16"/>
  <c r="RQ59" i="16" s="1"/>
  <c r="RR60" i="16"/>
  <c r="RN60" i="16" s="1"/>
  <c r="RR314" i="16"/>
  <c r="RK314" i="16" s="1"/>
  <c r="RR61" i="16"/>
  <c r="RO61" i="16" s="1"/>
  <c r="RR110" i="16"/>
  <c r="RO110" i="16" s="1"/>
  <c r="RR82" i="16"/>
  <c r="RK82" i="16" s="1"/>
  <c r="RR134" i="16"/>
  <c r="RJ134" i="16" s="1"/>
  <c r="RR130" i="16"/>
  <c r="RQ130" i="16" s="1"/>
  <c r="RR100" i="16"/>
  <c r="RP100" i="16" s="1"/>
  <c r="RR281" i="16"/>
  <c r="RL281" i="16" s="1"/>
  <c r="RR288" i="16"/>
  <c r="RO288" i="16" s="1"/>
  <c r="RR28" i="16"/>
  <c r="RK28" i="16" s="1"/>
  <c r="RR53" i="16"/>
  <c r="RM53" i="16" s="1"/>
  <c r="RR65" i="16"/>
  <c r="RN65" i="16" s="1"/>
  <c r="RR323" i="16"/>
  <c r="RS323" i="16" s="1"/>
  <c r="RR141" i="16"/>
  <c r="RQ141" i="16" s="1"/>
  <c r="RR41" i="16"/>
  <c r="RN41" i="16" s="1"/>
  <c r="RR112" i="16"/>
  <c r="RS112" i="16" s="1"/>
  <c r="RR103" i="16"/>
  <c r="RN103" i="16" s="1"/>
  <c r="RR109" i="16"/>
  <c r="RK109" i="16" s="1"/>
  <c r="RR316" i="16"/>
  <c r="RS316" i="16" s="1"/>
  <c r="RR24" i="16"/>
  <c r="RJ24" i="16" s="1"/>
  <c r="RR116" i="16"/>
  <c r="RS116" i="16" s="1"/>
  <c r="RR54" i="16"/>
  <c r="RS54" i="16" s="1"/>
  <c r="RR145" i="16"/>
  <c r="RR313" i="16"/>
  <c r="RL313" i="16" s="1"/>
  <c r="RR298" i="16"/>
  <c r="RM298" i="16" s="1"/>
  <c r="RR30" i="16"/>
  <c r="RQ30" i="16" s="1"/>
  <c r="RR98" i="16"/>
  <c r="RS98" i="16" s="1"/>
  <c r="RR10" i="16"/>
  <c r="RS10" i="16" s="1"/>
  <c r="RR102" i="16"/>
  <c r="RO102" i="16" s="1"/>
  <c r="RR303" i="16"/>
  <c r="RM303" i="16" s="1"/>
  <c r="RR105" i="16"/>
  <c r="RJ105" i="16" s="1"/>
  <c r="RR132" i="16"/>
  <c r="RQ132" i="16" s="1"/>
  <c r="RR322" i="16"/>
  <c r="RM322" i="16" s="1"/>
  <c r="RR304" i="16"/>
  <c r="RM304" i="16" s="1"/>
  <c r="RR108" i="16"/>
  <c r="RQ108" i="16" s="1"/>
  <c r="RR315" i="16"/>
  <c r="RL315" i="16" s="1"/>
  <c r="RR97" i="16"/>
  <c r="RP97" i="16" s="1"/>
  <c r="RR73" i="16"/>
  <c r="RP73" i="16" s="1"/>
  <c r="RR268" i="16"/>
  <c r="RS268" i="16" s="1"/>
  <c r="RR39" i="16"/>
  <c r="RS39" i="16" s="1"/>
  <c r="RR324" i="16"/>
  <c r="RL324" i="16" s="1"/>
  <c r="RR199" i="16"/>
  <c r="RM199" i="16" s="1"/>
  <c r="RR227" i="16"/>
  <c r="RQ227" i="16" s="1"/>
  <c r="RR198" i="16"/>
  <c r="RM198" i="16" s="1"/>
  <c r="RR15" i="16"/>
  <c r="RS15" i="16" s="1"/>
  <c r="RR107" i="16"/>
  <c r="RN107" i="16" s="1"/>
  <c r="RR66" i="16"/>
  <c r="RP66" i="16" s="1"/>
  <c r="RR68" i="16"/>
  <c r="RP68" i="16" s="1"/>
  <c r="RR57" i="16"/>
  <c r="RJ57" i="16" s="1"/>
  <c r="RR52" i="16"/>
  <c r="RS52" i="16" s="1"/>
  <c r="RR56" i="16"/>
  <c r="RJ56" i="16" s="1"/>
  <c r="RR255" i="16"/>
  <c r="RP255" i="16" s="1"/>
  <c r="RR7" i="16"/>
  <c r="RS7" i="16" s="1"/>
  <c r="RR196" i="16"/>
  <c r="RL196" i="16" s="1"/>
  <c r="RR290" i="16"/>
  <c r="RQ290" i="16" s="1"/>
  <c r="RR44" i="16"/>
  <c r="RR279" i="16"/>
  <c r="RN279" i="16" s="1"/>
  <c r="RR230" i="16"/>
  <c r="RJ230" i="16" s="1"/>
  <c r="RR286" i="16"/>
  <c r="RJ286" i="16" s="1"/>
  <c r="RR312" i="16"/>
  <c r="RM312" i="16" s="1"/>
  <c r="RR229" i="16"/>
  <c r="RJ229" i="16" s="1"/>
  <c r="RR293" i="16"/>
  <c r="RL293" i="16" s="1"/>
  <c r="RR231" i="16"/>
  <c r="RL231" i="16" s="1"/>
  <c r="RR257" i="16"/>
  <c r="RR266" i="16"/>
  <c r="RO266" i="16" s="1"/>
  <c r="RR133" i="16"/>
  <c r="RS133" i="16" s="1"/>
  <c r="RR283" i="16"/>
  <c r="RK283" i="16" s="1"/>
  <c r="RR225" i="16"/>
  <c r="RN225" i="16" s="1"/>
  <c r="RR126" i="16"/>
  <c r="RQ126" i="16" s="1"/>
  <c r="RR226" i="16"/>
  <c r="RJ226" i="16" s="1"/>
  <c r="RR270" i="16"/>
  <c r="RN270" i="16" s="1"/>
  <c r="RR6" i="16"/>
  <c r="RR258" i="16"/>
  <c r="RN258" i="16" s="1"/>
  <c r="RR27" i="16"/>
  <c r="RN27" i="16" s="1"/>
  <c r="RR275" i="16"/>
  <c r="RM275" i="16" s="1"/>
  <c r="RR284" i="16"/>
  <c r="RO284" i="16" s="1"/>
  <c r="RR224" i="16"/>
  <c r="RP224" i="16" s="1"/>
  <c r="RR311" i="16"/>
  <c r="RL311" i="16" s="1"/>
  <c r="RR260" i="16"/>
  <c r="RS260" i="16" s="1"/>
  <c r="RR259" i="16"/>
  <c r="RP259" i="16" s="1"/>
  <c r="RR67" i="16"/>
  <c r="RO67" i="16" s="1"/>
  <c r="RR26" i="16"/>
  <c r="RQ26" i="16" s="1"/>
  <c r="RR223" i="16"/>
  <c r="RK223" i="16" s="1"/>
  <c r="RR278" i="16"/>
  <c r="RP278" i="16" s="1"/>
  <c r="RR274" i="16"/>
  <c r="RK274" i="16" s="1"/>
  <c r="RR101" i="16"/>
  <c r="RJ101" i="16" s="1"/>
  <c r="RR295" i="16"/>
  <c r="RK295" i="16" s="1"/>
  <c r="RR50" i="16"/>
  <c r="RR272" i="16"/>
  <c r="RM272" i="16" s="1"/>
  <c r="RR240" i="16"/>
  <c r="RK240" i="16" s="1"/>
  <c r="RR273" i="16"/>
  <c r="RN273" i="16" s="1"/>
  <c r="RR289" i="16"/>
  <c r="RS289" i="16" s="1"/>
  <c r="RR29" i="16"/>
  <c r="RL29" i="16" s="1"/>
  <c r="RR329" i="16"/>
  <c r="RN329" i="16" s="1"/>
  <c r="RR277" i="16"/>
  <c r="RS277" i="16" s="1"/>
  <c r="RR264" i="16"/>
  <c r="RR276" i="16"/>
  <c r="RJ276" i="16" s="1"/>
  <c r="RR77" i="16"/>
  <c r="RK77" i="16" s="1"/>
  <c r="RR271" i="16"/>
  <c r="RK271" i="16" s="1"/>
  <c r="RR328" i="16"/>
  <c r="RJ328" i="16" s="1"/>
  <c r="RR171" i="16"/>
  <c r="RL171" i="16" s="1"/>
  <c r="RR300" i="16"/>
  <c r="RN300" i="16" s="1"/>
  <c r="RR253" i="16"/>
  <c r="RL253" i="16" s="1"/>
  <c r="RR173" i="16"/>
  <c r="RR168" i="16"/>
  <c r="RL168" i="16" s="1"/>
  <c r="RR297" i="16"/>
  <c r="RN297" i="16" s="1"/>
  <c r="RR294" i="16"/>
  <c r="RL294" i="16" s="1"/>
  <c r="RR263" i="16"/>
  <c r="RP263" i="16" s="1"/>
  <c r="RR327" i="16"/>
  <c r="RS327" i="16" s="1"/>
  <c r="RR237" i="16"/>
  <c r="RN237" i="16" s="1"/>
  <c r="RR11" i="16"/>
  <c r="RL11" i="16" s="1"/>
  <c r="RR79" i="16"/>
  <c r="RS79" i="16" s="1"/>
  <c r="RR318" i="16"/>
  <c r="RO318" i="16" s="1"/>
  <c r="RR292" i="16"/>
  <c r="RJ292" i="16" s="1"/>
  <c r="RR261" i="16"/>
  <c r="RS261" i="16" s="1"/>
  <c r="RR265" i="16"/>
  <c r="RQ265" i="16" s="1"/>
  <c r="RR233" i="16"/>
  <c r="RK233" i="16" s="1"/>
  <c r="RR334" i="16"/>
  <c r="RJ334" i="16" s="1"/>
  <c r="RR285" i="16"/>
  <c r="RP285" i="16" s="1"/>
  <c r="RR70" i="16"/>
  <c r="RR69" i="16"/>
  <c r="RQ69" i="16" s="1"/>
  <c r="RR80" i="16"/>
  <c r="RK80" i="16" s="1"/>
  <c r="RR296" i="16"/>
  <c r="RL296" i="16" s="1"/>
  <c r="K284" i="16"/>
  <c r="K304" i="16"/>
  <c r="EK125" i="16"/>
  <c r="GS163" i="16"/>
  <c r="RR332" i="16"/>
  <c r="RO332" i="16" s="1"/>
  <c r="RR125" i="16"/>
  <c r="RM125" i="16" s="1"/>
  <c r="RR291" i="16"/>
  <c r="RP291" i="16" s="1"/>
  <c r="RR78" i="16"/>
  <c r="RP78" i="16" s="1"/>
  <c r="RR172" i="16"/>
  <c r="RN172" i="16" s="1"/>
  <c r="RR169" i="16"/>
  <c r="RM169" i="16" s="1"/>
  <c r="RR23" i="16"/>
  <c r="RS23" i="16" s="1"/>
  <c r="RR330" i="16"/>
  <c r="RQ330" i="16" s="1"/>
  <c r="RR31" i="16"/>
  <c r="RN31" i="16" s="1"/>
  <c r="RR124" i="16"/>
  <c r="RL124" i="16" s="1"/>
  <c r="RR71" i="16"/>
  <c r="RP71" i="16" s="1"/>
  <c r="RR178" i="16"/>
  <c r="RS178" i="16" s="1"/>
  <c r="RR72" i="16"/>
  <c r="RK72" i="16" s="1"/>
  <c r="RR170" i="16"/>
  <c r="RS170" i="16" s="1"/>
  <c r="RR76" i="16"/>
  <c r="RM76" i="16" s="1"/>
  <c r="RR37" i="16"/>
  <c r="RO37" i="16" s="1"/>
  <c r="RR221" i="16"/>
  <c r="RL221" i="16" s="1"/>
  <c r="RR21" i="16"/>
  <c r="RJ21" i="16" s="1"/>
  <c r="RR46" i="16"/>
  <c r="RN46" i="16" s="1"/>
  <c r="RR309" i="16"/>
  <c r="RN309" i="16" s="1"/>
  <c r="RR308" i="16"/>
  <c r="RP308" i="16" s="1"/>
  <c r="RR18" i="16"/>
  <c r="RO18" i="16" s="1"/>
  <c r="RR12" i="16"/>
  <c r="RO12" i="16" s="1"/>
  <c r="RR160" i="16"/>
  <c r="RN160" i="16" s="1"/>
  <c r="RR220" i="16"/>
  <c r="RN220" i="16" s="1"/>
  <c r="RR307" i="16"/>
  <c r="RP307" i="16" s="1"/>
  <c r="RR153" i="16"/>
  <c r="RK153" i="16" s="1"/>
  <c r="RR33" i="16"/>
  <c r="RM33" i="16" s="1"/>
  <c r="RR9" i="16"/>
  <c r="RM9" i="16" s="1"/>
  <c r="RR166" i="16"/>
  <c r="RS166" i="16" s="1"/>
  <c r="RR234" i="16"/>
  <c r="RN234" i="16" s="1"/>
  <c r="RR222" i="16"/>
  <c r="RK222" i="16" s="1"/>
  <c r="RR36" i="16"/>
  <c r="RL36" i="16" s="1"/>
  <c r="RR306" i="16"/>
  <c r="RN306" i="16" s="1"/>
  <c r="RR159" i="16"/>
  <c r="RJ159" i="16" s="1"/>
  <c r="RR243" i="16"/>
  <c r="RS243" i="16" s="1"/>
  <c r="RR148" i="16"/>
  <c r="RQ148" i="16" s="1"/>
  <c r="RR181" i="16"/>
  <c r="RN181" i="16" s="1"/>
  <c r="RR167" i="16"/>
  <c r="RP167" i="16" s="1"/>
  <c r="RR219" i="16"/>
  <c r="RP219" i="16" s="1"/>
  <c r="RR154" i="16"/>
  <c r="RO154" i="16" s="1"/>
  <c r="RR175" i="16"/>
  <c r="RM175" i="16" s="1"/>
  <c r="RR164" i="16"/>
  <c r="RL164" i="16" s="1"/>
  <c r="RR180" i="16"/>
  <c r="RK180" i="16" s="1"/>
  <c r="RR162" i="16"/>
  <c r="RO162" i="16" s="1"/>
  <c r="RR84" i="16"/>
  <c r="RR89" i="16"/>
  <c r="RN89" i="16" s="1"/>
  <c r="RR20" i="16"/>
  <c r="RN20" i="16" s="1"/>
  <c r="RR157" i="16"/>
  <c r="RM157" i="16" s="1"/>
  <c r="RR87" i="16"/>
  <c r="RL87" i="16" s="1"/>
  <c r="RR85" i="16"/>
  <c r="RL85" i="16" s="1"/>
  <c r="RR202" i="16"/>
  <c r="RO202" i="16" s="1"/>
  <c r="RR200" i="16"/>
  <c r="RO200" i="16" s="1"/>
  <c r="RR8" i="16"/>
  <c r="RK8" i="16" s="1"/>
  <c r="RR163" i="16"/>
  <c r="RM163" i="16" s="1"/>
  <c r="RR90" i="16"/>
  <c r="RO90" i="16" s="1"/>
  <c r="RR93" i="16"/>
  <c r="RP93" i="16" s="1"/>
  <c r="RR201" i="16"/>
  <c r="RK201" i="16" s="1"/>
  <c r="RR92" i="16"/>
  <c r="RS92" i="16" s="1"/>
  <c r="RR152" i="16"/>
  <c r="RP152" i="16" s="1"/>
  <c r="RR241" i="16"/>
  <c r="RQ241" i="16" s="1"/>
  <c r="RR151" i="16"/>
  <c r="RS151" i="16" s="1"/>
  <c r="RR203" i="16"/>
  <c r="RP203" i="16" s="1"/>
  <c r="RR204" i="16"/>
  <c r="RJ204" i="16" s="1"/>
  <c r="RR88" i="16"/>
  <c r="RQ88" i="16" s="1"/>
  <c r="TA326" i="16"/>
  <c r="TB326" i="16" s="1"/>
  <c r="TA321" i="16"/>
  <c r="TB321" i="16" s="1"/>
  <c r="TA314" i="16"/>
  <c r="TB314" i="16" s="1"/>
  <c r="TA311" i="16"/>
  <c r="TB311" i="16" s="1"/>
  <c r="TA300" i="16"/>
  <c r="TB300" i="16" s="1"/>
  <c r="TA296" i="16"/>
  <c r="TB296" i="16" s="1"/>
  <c r="TA293" i="16"/>
  <c r="TB293" i="16" s="1"/>
  <c r="TA290" i="16"/>
  <c r="TB290" i="16" s="1"/>
  <c r="TA167" i="16"/>
  <c r="TB167" i="16" s="1"/>
  <c r="TA164" i="16"/>
  <c r="TB164" i="16" s="1"/>
  <c r="TA157" i="16"/>
  <c r="TB157" i="16" s="1"/>
  <c r="TA126" i="16"/>
  <c r="TB126" i="16" s="1"/>
  <c r="TA32" i="16"/>
  <c r="TB32" i="16" s="1"/>
  <c r="TA20" i="16"/>
  <c r="TB20" i="16" s="1"/>
  <c r="TA14" i="16"/>
  <c r="TB14" i="16" s="1"/>
  <c r="TA12" i="16"/>
  <c r="TB12" i="16" s="1"/>
  <c r="TA7" i="16"/>
  <c r="TB7" i="16" s="1"/>
  <c r="TA301" i="16"/>
  <c r="TB301" i="16" s="1"/>
  <c r="TA158" i="16"/>
  <c r="TB158" i="16" s="1"/>
  <c r="EK302" i="16"/>
  <c r="RR326" i="16"/>
  <c r="RL326" i="16" s="1"/>
  <c r="GS186" i="16"/>
  <c r="EK178" i="16"/>
  <c r="EK241" i="16"/>
  <c r="EK277" i="16"/>
  <c r="EK232" i="16"/>
  <c r="GS277" i="16"/>
  <c r="TA249" i="16"/>
  <c r="TB249" i="16" s="1"/>
  <c r="TA140" i="16"/>
  <c r="TB140" i="16" s="1"/>
  <c r="TA269" i="16"/>
  <c r="TB269" i="16" s="1"/>
  <c r="TA171" i="16"/>
  <c r="TB171" i="16" s="1"/>
  <c r="TA117" i="16"/>
  <c r="TB117" i="16" s="1"/>
  <c r="TA222" i="16"/>
  <c r="TB222" i="16" s="1"/>
  <c r="SZ120" i="16"/>
  <c r="SZ174" i="16"/>
  <c r="SZ193" i="16"/>
  <c r="SZ176" i="16"/>
  <c r="SZ204" i="16"/>
  <c r="SZ131" i="16"/>
  <c r="SZ61" i="16"/>
  <c r="SZ70" i="16"/>
  <c r="SZ203" i="16"/>
  <c r="SZ59" i="16"/>
  <c r="SZ112" i="16"/>
  <c r="SZ62" i="16"/>
  <c r="SZ44" i="16"/>
  <c r="SZ148" i="16"/>
  <c r="SZ98" i="16"/>
  <c r="SZ156" i="16"/>
  <c r="SZ306" i="16"/>
  <c r="SZ242" i="16"/>
  <c r="SZ82" i="16"/>
  <c r="SZ295" i="16"/>
  <c r="SZ167" i="16"/>
  <c r="SZ312" i="16"/>
  <c r="SZ311" i="16"/>
  <c r="SZ126" i="16"/>
  <c r="GS240" i="16"/>
  <c r="GS265" i="16"/>
  <c r="GS113" i="16"/>
  <c r="GS91" i="16"/>
  <c r="GS308" i="16"/>
  <c r="TA240" i="16"/>
  <c r="TB240" i="16" s="1"/>
  <c r="TA333" i="16"/>
  <c r="TB333" i="16" s="1"/>
  <c r="TA285" i="16"/>
  <c r="TB285" i="16" s="1"/>
  <c r="TA199" i="16"/>
  <c r="TB199" i="16" s="1"/>
  <c r="TA191" i="16"/>
  <c r="TB191" i="16" s="1"/>
  <c r="TA175" i="16"/>
  <c r="TB175" i="16" s="1"/>
  <c r="TA142" i="16"/>
  <c r="TB142" i="16" s="1"/>
  <c r="TA118" i="16"/>
  <c r="TB118" i="16" s="1"/>
  <c r="TA102" i="16"/>
  <c r="TB102" i="16" s="1"/>
  <c r="TA265" i="16"/>
  <c r="TB265" i="16" s="1"/>
  <c r="TA257" i="16"/>
  <c r="TB257" i="16" s="1"/>
  <c r="TA82" i="16"/>
  <c r="TB82" i="16" s="1"/>
  <c r="TA50" i="16"/>
  <c r="TB50" i="16" s="1"/>
  <c r="TA42" i="16"/>
  <c r="TB42" i="16" s="1"/>
  <c r="TA26" i="16"/>
  <c r="TB26" i="16" s="1"/>
  <c r="TA16" i="16"/>
  <c r="TB16" i="16" s="1"/>
  <c r="TA8" i="16"/>
  <c r="TB8" i="16" s="1"/>
  <c r="EK24" i="16"/>
  <c r="SZ208" i="16"/>
  <c r="SZ206" i="16"/>
  <c r="SZ216" i="16"/>
  <c r="SZ210" i="16"/>
  <c r="SZ188" i="16"/>
  <c r="SZ207" i="16"/>
  <c r="SZ183" i="16"/>
  <c r="SZ218" i="16"/>
  <c r="SZ215" i="16"/>
  <c r="SZ192" i="16"/>
  <c r="SZ185" i="16"/>
  <c r="SZ175" i="16"/>
  <c r="SZ122" i="16"/>
  <c r="SZ205" i="16"/>
  <c r="SZ181" i="16"/>
  <c r="SZ245" i="16"/>
  <c r="SZ24" i="16"/>
  <c r="SZ267" i="16"/>
  <c r="SZ124" i="16"/>
  <c r="SZ143" i="16"/>
  <c r="SZ47" i="16"/>
  <c r="SZ132" i="16"/>
  <c r="SZ125" i="16"/>
  <c r="SZ248" i="16"/>
  <c r="SZ151" i="16"/>
  <c r="SZ94" i="16"/>
  <c r="SZ271" i="16"/>
  <c r="SZ272" i="16"/>
  <c r="SZ285" i="16"/>
  <c r="SZ100" i="16"/>
  <c r="SZ96" i="16"/>
  <c r="SZ140" i="16"/>
  <c r="SZ226" i="16"/>
  <c r="SZ92" i="16"/>
  <c r="SZ247" i="16"/>
  <c r="SZ134" i="16"/>
  <c r="SZ299" i="16"/>
  <c r="SZ178" i="16"/>
  <c r="SZ137" i="16"/>
  <c r="SZ280" i="16"/>
  <c r="SZ150" i="16"/>
  <c r="SZ229" i="16"/>
  <c r="SZ54" i="16"/>
  <c r="SZ29" i="16"/>
  <c r="SZ251" i="16"/>
  <c r="SZ153" i="16"/>
  <c r="EK135" i="16"/>
  <c r="EK211" i="16"/>
  <c r="EK287" i="16"/>
  <c r="SZ97" i="16"/>
  <c r="SZ48" i="16"/>
  <c r="SZ154" i="16"/>
  <c r="SZ171" i="16"/>
  <c r="SZ278" i="16"/>
  <c r="SZ40" i="16"/>
  <c r="SZ223" i="16"/>
  <c r="SZ276" i="16"/>
  <c r="SZ225" i="16"/>
  <c r="SZ136" i="16"/>
  <c r="SZ265" i="16"/>
  <c r="SZ49" i="16"/>
  <c r="SZ258" i="16"/>
  <c r="SZ262" i="16"/>
  <c r="SZ149" i="16"/>
  <c r="SZ228" i="16"/>
  <c r="SZ139" i="16"/>
  <c r="SZ102" i="16"/>
  <c r="SZ115" i="16"/>
  <c r="SZ66" i="16"/>
  <c r="SZ118" i="16"/>
  <c r="SZ179" i="16"/>
  <c r="SZ266" i="16"/>
  <c r="SZ103" i="16"/>
  <c r="SZ51" i="16"/>
  <c r="SZ41" i="16"/>
  <c r="SZ202" i="16"/>
  <c r="SZ56" i="16"/>
  <c r="SZ117" i="16"/>
  <c r="SZ52" i="16"/>
  <c r="SZ99" i="16"/>
  <c r="SZ65" i="16"/>
  <c r="SZ63" i="16"/>
  <c r="SZ106" i="16"/>
  <c r="SZ69" i="16"/>
  <c r="SZ75" i="16"/>
  <c r="SZ330" i="16"/>
  <c r="SZ279" i="16"/>
  <c r="SZ130" i="16"/>
  <c r="SZ284" i="16"/>
  <c r="SZ201" i="16"/>
  <c r="SZ220" i="16"/>
  <c r="SZ237" i="16"/>
  <c r="SZ287" i="16"/>
  <c r="SZ233" i="16"/>
  <c r="SZ221" i="16"/>
  <c r="SZ114" i="16"/>
  <c r="SZ93" i="16"/>
  <c r="SZ256" i="16"/>
  <c r="SZ91" i="16"/>
  <c r="SZ235" i="16"/>
  <c r="SZ243" i="16"/>
  <c r="SZ8" i="16"/>
  <c r="SZ255" i="16"/>
  <c r="SZ244" i="16"/>
  <c r="SZ37" i="16"/>
  <c r="SZ254" i="16"/>
  <c r="SZ89" i="16"/>
  <c r="SZ328" i="16"/>
  <c r="SZ159" i="16"/>
  <c r="SZ11" i="16"/>
  <c r="SZ308" i="16"/>
  <c r="SZ307" i="16"/>
  <c r="SZ83" i="16"/>
  <c r="SZ320" i="16"/>
  <c r="SZ158" i="16"/>
  <c r="SZ324" i="16"/>
  <c r="SZ46" i="16"/>
  <c r="SZ305" i="16"/>
  <c r="SZ32" i="16"/>
  <c r="SZ10" i="16"/>
  <c r="SZ317" i="16"/>
  <c r="SZ33" i="16"/>
  <c r="SZ300" i="16"/>
  <c r="SZ335" i="16"/>
  <c r="SZ7" i="16"/>
  <c r="SZ34" i="16"/>
  <c r="SZ16" i="16"/>
  <c r="SZ316" i="16"/>
  <c r="SZ301" i="16"/>
  <c r="SZ165" i="16"/>
  <c r="SZ9" i="16"/>
  <c r="SZ18" i="16"/>
  <c r="SZ326" i="16"/>
  <c r="SZ282" i="16"/>
  <c r="TA149" i="16"/>
  <c r="TB149" i="16" s="1"/>
  <c r="RV94" i="16"/>
  <c r="RT94" i="16"/>
  <c r="RU94" i="16" s="1"/>
  <c r="RV262" i="16"/>
  <c r="RT262" i="16"/>
  <c r="RU262" i="16" s="1"/>
  <c r="RV303" i="16"/>
  <c r="RT303" i="16"/>
  <c r="RU303" i="16" s="1"/>
  <c r="RV297" i="16"/>
  <c r="RT297" i="16"/>
  <c r="RU297" i="16" s="1"/>
  <c r="GK304" i="16"/>
  <c r="GS304" i="16"/>
  <c r="GS194" i="16"/>
  <c r="GK194" i="16"/>
  <c r="GK138" i="16"/>
  <c r="GS138" i="16"/>
  <c r="PB84" i="16"/>
  <c r="QP84" i="16"/>
  <c r="RB84" i="16"/>
  <c r="QI84" i="16"/>
  <c r="PI84" i="16"/>
  <c r="PW84" i="16"/>
  <c r="PP84" i="16"/>
  <c r="QV332" i="16"/>
  <c r="PI332" i="16"/>
  <c r="PP332" i="16"/>
  <c r="RH332" i="16"/>
  <c r="RI332" i="16"/>
  <c r="PW332" i="16"/>
  <c r="PB332" i="16"/>
  <c r="RB332" i="16"/>
  <c r="PI146" i="16"/>
  <c r="PP146" i="16"/>
  <c r="PW146" i="16"/>
  <c r="QI146" i="16"/>
  <c r="PB146" i="16"/>
  <c r="QP146" i="16"/>
  <c r="QV146" i="16"/>
  <c r="RI146" i="16"/>
  <c r="OU146" i="16"/>
  <c r="QV237" i="16"/>
  <c r="QI237" i="16"/>
  <c r="QP237" i="16"/>
  <c r="OU237" i="16"/>
  <c r="PI237" i="16"/>
  <c r="RB237" i="16"/>
  <c r="RI22" i="16"/>
  <c r="RH144" i="16"/>
  <c r="RI165" i="16"/>
  <c r="RI162" i="16"/>
  <c r="RH266" i="16"/>
  <c r="RH306" i="16"/>
  <c r="RI41" i="16"/>
  <c r="RH315" i="16"/>
  <c r="RI269" i="16"/>
  <c r="RI142" i="16"/>
  <c r="RI237" i="16"/>
  <c r="RH74" i="16"/>
  <c r="RI268" i="16"/>
  <c r="RI129" i="16"/>
  <c r="RH298" i="16"/>
  <c r="RI331" i="16"/>
  <c r="RH100" i="16"/>
  <c r="RI276" i="16"/>
  <c r="RI32" i="16"/>
  <c r="RI294" i="16"/>
  <c r="RH137" i="16"/>
  <c r="RI136" i="16"/>
  <c r="RI310" i="16"/>
  <c r="RI75" i="16"/>
  <c r="RI333" i="16"/>
  <c r="RI287" i="16"/>
  <c r="RI301" i="16"/>
  <c r="RI74" i="16"/>
  <c r="RH12" i="16"/>
  <c r="RI226" i="16"/>
  <c r="RH237" i="16"/>
  <c r="RI16" i="16"/>
  <c r="RH255" i="16"/>
  <c r="RH80" i="16"/>
  <c r="RI272" i="16"/>
  <c r="RH58" i="16"/>
  <c r="RI124" i="16"/>
  <c r="RI154" i="16"/>
  <c r="RI14" i="16"/>
  <c r="RH30" i="16"/>
  <c r="RH81" i="16"/>
  <c r="RH225" i="16"/>
  <c r="RI257" i="16"/>
  <c r="RI70" i="16"/>
  <c r="RH102" i="16"/>
  <c r="RH37" i="16"/>
  <c r="RI267" i="16"/>
  <c r="RI78" i="16"/>
  <c r="RI291" i="16"/>
  <c r="RH161" i="16"/>
  <c r="RI113" i="16"/>
  <c r="RH263" i="16"/>
  <c r="RI138" i="16"/>
  <c r="RI308" i="16"/>
  <c r="RH75" i="16"/>
  <c r="RI92" i="16"/>
  <c r="RH83" i="16"/>
  <c r="RI180" i="16"/>
  <c r="RI244" i="16"/>
  <c r="PW237" i="16"/>
  <c r="RH22" i="16"/>
  <c r="RI278" i="16"/>
  <c r="RI266" i="16"/>
  <c r="RH129" i="16"/>
  <c r="RI39" i="16"/>
  <c r="RI103" i="16"/>
  <c r="RH26" i="16"/>
  <c r="RH224" i="16"/>
  <c r="RH23" i="16"/>
  <c r="RH310" i="16"/>
  <c r="RI7" i="16"/>
  <c r="RI44" i="16"/>
  <c r="RH166" i="16"/>
  <c r="RH301" i="16"/>
  <c r="RI30" i="16"/>
  <c r="RI90" i="16"/>
  <c r="RH78" i="16"/>
  <c r="RH204" i="16"/>
  <c r="RI219" i="16"/>
  <c r="RI20" i="16"/>
  <c r="RI43" i="16"/>
  <c r="RH202" i="16"/>
  <c r="RI62" i="16"/>
  <c r="RI91" i="16"/>
  <c r="RH19" i="16"/>
  <c r="RH8" i="16"/>
  <c r="RH147" i="16"/>
  <c r="RH45" i="16"/>
  <c r="RH256" i="16"/>
  <c r="RH18" i="16"/>
  <c r="RH138" i="16"/>
  <c r="RI33" i="16"/>
  <c r="RH156" i="16"/>
  <c r="RH99" i="16"/>
  <c r="RI112" i="16"/>
  <c r="RH176" i="16"/>
  <c r="RI40" i="16"/>
  <c r="RI63" i="16"/>
  <c r="RH241" i="16"/>
  <c r="RI45" i="16"/>
  <c r="RH124" i="16"/>
  <c r="RH258" i="16"/>
  <c r="RH296" i="16"/>
  <c r="RI325" i="16"/>
  <c r="RH158" i="16"/>
  <c r="RH168" i="16"/>
  <c r="RI299" i="16"/>
  <c r="RI236" i="16"/>
  <c r="RH328" i="16"/>
  <c r="RI330" i="16"/>
  <c r="RH136" i="16"/>
  <c r="RH69" i="16"/>
  <c r="RI37" i="16"/>
  <c r="RH177" i="16"/>
  <c r="RI8" i="16"/>
  <c r="RH239" i="16"/>
  <c r="RH125" i="16"/>
  <c r="RH203" i="16"/>
  <c r="RH175" i="16"/>
  <c r="RH275" i="16"/>
  <c r="RH35" i="16"/>
  <c r="RH49" i="16"/>
  <c r="RH220" i="16"/>
  <c r="RI141" i="16"/>
  <c r="RH54" i="16"/>
  <c r="RH163" i="16"/>
  <c r="RH131" i="16"/>
  <c r="RH299" i="16"/>
  <c r="RH169" i="16"/>
  <c r="RH265" i="16"/>
  <c r="RI102" i="16"/>
  <c r="RH111" i="16"/>
  <c r="RH319" i="16"/>
  <c r="RI26" i="16"/>
  <c r="RI307" i="16"/>
  <c r="RI178" i="16"/>
  <c r="RH259" i="16"/>
  <c r="RH127" i="16"/>
  <c r="RI283" i="16"/>
  <c r="RI80" i="16"/>
  <c r="RI36" i="16"/>
  <c r="RI105" i="16"/>
  <c r="RH105" i="16"/>
  <c r="RH108" i="16"/>
  <c r="RI253" i="16"/>
  <c r="RH116" i="16"/>
  <c r="RH98" i="16"/>
  <c r="RH329" i="16"/>
  <c r="RH293" i="16"/>
  <c r="RH79" i="16"/>
  <c r="RH335" i="16"/>
  <c r="RH33" i="16"/>
  <c r="RI106" i="16"/>
  <c r="RI281" i="16"/>
  <c r="RH65" i="16"/>
  <c r="RH155" i="16"/>
  <c r="RH128" i="16"/>
  <c r="RI139" i="16"/>
  <c r="RH233" i="16"/>
  <c r="RH280" i="16"/>
  <c r="RH110" i="16"/>
  <c r="RH323" i="16"/>
  <c r="RH271" i="16"/>
  <c r="RH113" i="16"/>
  <c r="RI319" i="16"/>
  <c r="RI260" i="16"/>
  <c r="RI167" i="16"/>
  <c r="RI335" i="16"/>
  <c r="RH159" i="16"/>
  <c r="RI202" i="16"/>
  <c r="RI313" i="16"/>
  <c r="RH141" i="16"/>
  <c r="RI303" i="16"/>
  <c r="RH288" i="16"/>
  <c r="RH142" i="16"/>
  <c r="RH193" i="16"/>
  <c r="RI255" i="16"/>
  <c r="RI101" i="16"/>
  <c r="RH130" i="16"/>
  <c r="RI130" i="16"/>
  <c r="RI10" i="16"/>
  <c r="RH135" i="16"/>
  <c r="RH180" i="16"/>
  <c r="RH39" i="16"/>
  <c r="RI64" i="16"/>
  <c r="RH314" i="16"/>
  <c r="RH286" i="16"/>
  <c r="RH287" i="16"/>
  <c r="RI150" i="16"/>
  <c r="RI323" i="16"/>
  <c r="RH48" i="16"/>
  <c r="RI9" i="16"/>
  <c r="RI171" i="16"/>
  <c r="RH196" i="16"/>
  <c r="RI318" i="16"/>
  <c r="RI53" i="16"/>
  <c r="RI285" i="16"/>
  <c r="RI286" i="16"/>
  <c r="RH228" i="16"/>
  <c r="RI172" i="16"/>
  <c r="RH240" i="16"/>
  <c r="RI73" i="16"/>
  <c r="RI262" i="16"/>
  <c r="RI59" i="16"/>
  <c r="RH82" i="16"/>
  <c r="RH327" i="16"/>
  <c r="RI296" i="16"/>
  <c r="RI31" i="16"/>
  <c r="RH167" i="16"/>
  <c r="RH101" i="16"/>
  <c r="RH219" i="16"/>
  <c r="RH67" i="16"/>
  <c r="RH32" i="16"/>
  <c r="RH21" i="16"/>
  <c r="RH279" i="16"/>
  <c r="RH260" i="16"/>
  <c r="RI227" i="16"/>
  <c r="RI47" i="16"/>
  <c r="RH223" i="16"/>
  <c r="RH198" i="16"/>
  <c r="RI6" i="16"/>
  <c r="RH311" i="16"/>
  <c r="RI292" i="16"/>
  <c r="RH312" i="16"/>
  <c r="RH140" i="16"/>
  <c r="RI83" i="16"/>
  <c r="RH229" i="16"/>
  <c r="RI149" i="16"/>
  <c r="RI158" i="16"/>
  <c r="RI258" i="16"/>
  <c r="RI196" i="16"/>
  <c r="RI321" i="16"/>
  <c r="RI204" i="16"/>
  <c r="RI274" i="16"/>
  <c r="RI198" i="16"/>
  <c r="RI77" i="16"/>
  <c r="RH118" i="16"/>
  <c r="RI271" i="16"/>
  <c r="RH262" i="16"/>
  <c r="RI288" i="16"/>
  <c r="RH59" i="16"/>
  <c r="RH333" i="16"/>
  <c r="RH90" i="16"/>
  <c r="RH178" i="16"/>
  <c r="RI316" i="16"/>
  <c r="RH103" i="16"/>
  <c r="RI96" i="16"/>
  <c r="RH50" i="16"/>
  <c r="RH318" i="16"/>
  <c r="RI168" i="16"/>
  <c r="RI229" i="16"/>
  <c r="RI240" i="16"/>
  <c r="RI21" i="16"/>
  <c r="RI94" i="16"/>
  <c r="RI109" i="16"/>
  <c r="RI264" i="16"/>
  <c r="RI131" i="16"/>
  <c r="RI140" i="16"/>
  <c r="RI280" i="16"/>
  <c r="RH52" i="16"/>
  <c r="RI275" i="16"/>
  <c r="RH43" i="16"/>
  <c r="RI302" i="16"/>
  <c r="RH313" i="16"/>
  <c r="RI220" i="16"/>
  <c r="RI89" i="16"/>
  <c r="RH181" i="16"/>
  <c r="RH150" i="16"/>
  <c r="RH68" i="16"/>
  <c r="RH104" i="16"/>
  <c r="RH272" i="16"/>
  <c r="RH254" i="16"/>
  <c r="RH316" i="16"/>
  <c r="RH304" i="16"/>
  <c r="RH115" i="16"/>
  <c r="RH282" i="16"/>
  <c r="RI60" i="16"/>
  <c r="RH334" i="16"/>
  <c r="RH153" i="16"/>
  <c r="RH17" i="16"/>
  <c r="RH53" i="16"/>
  <c r="RI152" i="16"/>
  <c r="RH302" i="16"/>
  <c r="RI69" i="16"/>
  <c r="RH91" i="16"/>
  <c r="RH268" i="16"/>
  <c r="RH269" i="16"/>
  <c r="RI65" i="16"/>
  <c r="RI35" i="16"/>
  <c r="RH119" i="16"/>
  <c r="RH152" i="16"/>
  <c r="RH36" i="16"/>
  <c r="RH160" i="16"/>
  <c r="RH14" i="16"/>
  <c r="RH222" i="16"/>
  <c r="RI100" i="16"/>
  <c r="RI224" i="16"/>
  <c r="RI159" i="16"/>
  <c r="RH330" i="16"/>
  <c r="RH62" i="16"/>
  <c r="RH274" i="16"/>
  <c r="RH106" i="16"/>
  <c r="RI163" i="16"/>
  <c r="RI225" i="16"/>
  <c r="RI193" i="16"/>
  <c r="RH297" i="16"/>
  <c r="RH11" i="16"/>
  <c r="PB237" i="16"/>
  <c r="RH261" i="16"/>
  <c r="RI67" i="16"/>
  <c r="RI125" i="16"/>
  <c r="RI279" i="16"/>
  <c r="RH149" i="16"/>
  <c r="RH56" i="16"/>
  <c r="RH126" i="16"/>
  <c r="RH61" i="16"/>
  <c r="RH25" i="16"/>
  <c r="RH87" i="16"/>
  <c r="RH57" i="16"/>
  <c r="RH305" i="16"/>
  <c r="RH16" i="16"/>
  <c r="PB277" i="16"/>
  <c r="QI277" i="16"/>
  <c r="QP277" i="16"/>
  <c r="PW277" i="16"/>
  <c r="PP277" i="16"/>
  <c r="PI277" i="16"/>
  <c r="RH277" i="16"/>
  <c r="PP117" i="16"/>
  <c r="PB117" i="16"/>
  <c r="QI117" i="16"/>
  <c r="RB117" i="16"/>
  <c r="QP117" i="16"/>
  <c r="PW117" i="16"/>
  <c r="QV117" i="16"/>
  <c r="RI117" i="16"/>
  <c r="RH117" i="16"/>
  <c r="RR137" i="16"/>
  <c r="RP137" i="16" s="1"/>
  <c r="RO130" i="16"/>
  <c r="RS130" i="16"/>
  <c r="RR118" i="16"/>
  <c r="RK118" i="16" s="1"/>
  <c r="RR228" i="16"/>
  <c r="RP228" i="16" s="1"/>
  <c r="RR254" i="16"/>
  <c r="RO254" i="16" s="1"/>
  <c r="RR269" i="16"/>
  <c r="RK269" i="16" s="1"/>
  <c r="RJ237" i="16"/>
  <c r="RL237" i="16"/>
  <c r="RR193" i="16"/>
  <c r="RR161" i="16"/>
  <c r="RL161" i="16" s="1"/>
  <c r="RR14" i="16"/>
  <c r="RN14" i="16" s="1"/>
  <c r="AK190" i="16"/>
  <c r="JY190" i="16"/>
  <c r="P190" i="16" s="1"/>
  <c r="AK188" i="16"/>
  <c r="JY188" i="16"/>
  <c r="P188" i="16" s="1"/>
  <c r="AK211" i="16"/>
  <c r="JY211" i="16"/>
  <c r="P211" i="16" s="1"/>
  <c r="GL95" i="16"/>
  <c r="GM95" i="16" s="1"/>
  <c r="GS95" i="16"/>
  <c r="AK178" i="16"/>
  <c r="JY178" i="16"/>
  <c r="P178" i="16" s="1"/>
  <c r="AI116" i="16"/>
  <c r="MU116" i="16"/>
  <c r="AF150" i="16"/>
  <c r="DQ150" i="16"/>
  <c r="AF141" i="16"/>
  <c r="DQ141" i="16"/>
  <c r="EK141" i="16" s="1"/>
  <c r="AK231" i="16"/>
  <c r="JY231" i="16"/>
  <c r="P231" i="16" s="1"/>
  <c r="AI74" i="16"/>
  <c r="MU74" i="16"/>
  <c r="AI319" i="16"/>
  <c r="MU319" i="16"/>
  <c r="AF60" i="16"/>
  <c r="DQ60" i="16"/>
  <c r="EK60" i="16" s="1"/>
  <c r="AD197" i="16"/>
  <c r="GS197" i="16"/>
  <c r="GL197" i="16"/>
  <c r="GM197" i="16" s="1"/>
  <c r="AI268" i="16"/>
  <c r="MU268" i="16"/>
  <c r="AK287" i="16"/>
  <c r="JY287" i="16"/>
  <c r="P287" i="16" s="1"/>
  <c r="AK200" i="16"/>
  <c r="JY200" i="16"/>
  <c r="P200" i="16" s="1"/>
  <c r="AK172" i="16"/>
  <c r="JY172" i="16"/>
  <c r="P172" i="16" s="1"/>
  <c r="AJ31" i="16"/>
  <c r="MH337" i="16"/>
  <c r="AK43" i="16"/>
  <c r="JY43" i="16"/>
  <c r="P43" i="16" s="1"/>
  <c r="AI37" i="16"/>
  <c r="MU37" i="16"/>
  <c r="AF321" i="16"/>
  <c r="DQ321" i="16"/>
  <c r="EK321" i="16" s="1"/>
  <c r="AF309" i="16"/>
  <c r="DQ309" i="16"/>
  <c r="EK309" i="16" s="1"/>
  <c r="AI34" i="16"/>
  <c r="MU34" i="16"/>
  <c r="AI36" i="16"/>
  <c r="MU36" i="16"/>
  <c r="GS202" i="16"/>
  <c r="GS70" i="16"/>
  <c r="JY312" i="16"/>
  <c r="P312" i="16" s="1"/>
  <c r="GS98" i="16"/>
  <c r="RV58" i="16"/>
  <c r="RT58" i="16"/>
  <c r="RU58" i="16" s="1"/>
  <c r="RV60" i="16"/>
  <c r="RT60" i="16"/>
  <c r="RU60" i="16" s="1"/>
  <c r="GK312" i="16"/>
  <c r="GS312" i="16"/>
  <c r="GK46" i="16"/>
  <c r="GS46" i="16"/>
  <c r="PB148" i="16"/>
  <c r="QV148" i="16"/>
  <c r="RB148" i="16"/>
  <c r="QI148" i="16"/>
  <c r="PI148" i="16"/>
  <c r="QP148" i="16"/>
  <c r="PW148" i="16"/>
  <c r="PP148" i="16"/>
  <c r="PP29" i="16"/>
  <c r="QP29" i="16"/>
  <c r="PW29" i="16"/>
  <c r="QV29" i="16"/>
  <c r="RB29" i="16"/>
  <c r="PI29" i="16"/>
  <c r="RW29" i="16"/>
  <c r="PB29" i="16"/>
  <c r="RI29" i="16"/>
  <c r="PP232" i="16"/>
  <c r="PI232" i="16"/>
  <c r="PW232" i="16"/>
  <c r="QI232" i="16"/>
  <c r="PB232" i="16"/>
  <c r="RI232" i="16"/>
  <c r="RH232" i="16"/>
  <c r="QP95" i="16"/>
  <c r="PB95" i="16"/>
  <c r="QI95" i="16"/>
  <c r="PP95" i="16"/>
  <c r="QV95" i="16"/>
  <c r="RT95" i="16"/>
  <c r="RU95" i="16" s="1"/>
  <c r="RI95" i="16"/>
  <c r="PW95" i="16"/>
  <c r="RR42" i="16"/>
  <c r="RQ42" i="16" s="1"/>
  <c r="RS311" i="16"/>
  <c r="RO311" i="16"/>
  <c r="RP311" i="16"/>
  <c r="RR235" i="16"/>
  <c r="RN235" i="16" s="1"/>
  <c r="RR333" i="16"/>
  <c r="RK333" i="16" s="1"/>
  <c r="RR147" i="16"/>
  <c r="RR119" i="16"/>
  <c r="RO119" i="16" s="1"/>
  <c r="AI123" i="16"/>
  <c r="MU123" i="16"/>
  <c r="AF177" i="16"/>
  <c r="DQ177" i="16"/>
  <c r="EK177" i="16" s="1"/>
  <c r="AF285" i="16"/>
  <c r="DQ285" i="16"/>
  <c r="EK285" i="16" s="1"/>
  <c r="AF96" i="16"/>
  <c r="DQ96" i="16"/>
  <c r="K96" i="16" s="1"/>
  <c r="AK48" i="16"/>
  <c r="JY48" i="16"/>
  <c r="P48" i="16" s="1"/>
  <c r="AF334" i="16"/>
  <c r="DQ334" i="16"/>
  <c r="EK334" i="16" s="1"/>
  <c r="AF179" i="16"/>
  <c r="DQ179" i="16"/>
  <c r="EK179" i="16" s="1"/>
  <c r="AF152" i="16"/>
  <c r="DQ152" i="16"/>
  <c r="EK152" i="16" s="1"/>
  <c r="GL233" i="16"/>
  <c r="GM233" i="16" s="1"/>
  <c r="GS233" i="16"/>
  <c r="AK291" i="16"/>
  <c r="JY291" i="16"/>
  <c r="P291" i="16" s="1"/>
  <c r="AF315" i="16"/>
  <c r="DQ315" i="16"/>
  <c r="EK315" i="16" s="1"/>
  <c r="RV230" i="16"/>
  <c r="RT230" i="16"/>
  <c r="RU230" i="16" s="1"/>
  <c r="RV263" i="16"/>
  <c r="RT263" i="16"/>
  <c r="RU263" i="16" s="1"/>
  <c r="RV293" i="16"/>
  <c r="RT293" i="16"/>
  <c r="RU293" i="16" s="1"/>
  <c r="RV82" i="16"/>
  <c r="RT82" i="16"/>
  <c r="RU82" i="16" s="1"/>
  <c r="GK288" i="16"/>
  <c r="GS288" i="16"/>
  <c r="GK178" i="16"/>
  <c r="GS178" i="16"/>
  <c r="GK130" i="16"/>
  <c r="GS130" i="16"/>
  <c r="GK269" i="16"/>
  <c r="GS269" i="16"/>
  <c r="PW86" i="16"/>
  <c r="RT86" i="16"/>
  <c r="RU86" i="16" s="1"/>
  <c r="PP86" i="16"/>
  <c r="QI86" i="16"/>
  <c r="RH86" i="16"/>
  <c r="PB15" i="16"/>
  <c r="PI15" i="16"/>
  <c r="QV15" i="16"/>
  <c r="PP15" i="16"/>
  <c r="QP15" i="16"/>
  <c r="QI15" i="16"/>
  <c r="RH15" i="16"/>
  <c r="PP238" i="16"/>
  <c r="PI238" i="16"/>
  <c r="PW238" i="16"/>
  <c r="RB238" i="16"/>
  <c r="QI238" i="16"/>
  <c r="PB238" i="16"/>
  <c r="RI238" i="16"/>
  <c r="QV231" i="16"/>
  <c r="PB231" i="16"/>
  <c r="PW231" i="16"/>
  <c r="PI231" i="16"/>
  <c r="QI231" i="16"/>
  <c r="RH231" i="16"/>
  <c r="RB231" i="16"/>
  <c r="PP197" i="16"/>
  <c r="RT197" i="16"/>
  <c r="RU197" i="16" s="1"/>
  <c r="PB197" i="16"/>
  <c r="QV197" i="16"/>
  <c r="PW197" i="16"/>
  <c r="RH197" i="16"/>
  <c r="RR38" i="16"/>
  <c r="RR104" i="16"/>
  <c r="RM104" i="16" s="1"/>
  <c r="RR45" i="16"/>
  <c r="RL45" i="16" s="1"/>
  <c r="RR131" i="16"/>
  <c r="RR74" i="16"/>
  <c r="RR25" i="16"/>
  <c r="RN25" i="16" s="1"/>
  <c r="RR155" i="16"/>
  <c r="RM155" i="16" s="1"/>
  <c r="RR262" i="16"/>
  <c r="RP262" i="16" s="1"/>
  <c r="RR331" i="16"/>
  <c r="RO331" i="16" s="1"/>
  <c r="RR335" i="16"/>
  <c r="RL335" i="16" s="1"/>
  <c r="RR34" i="16"/>
  <c r="RO34" i="16" s="1"/>
  <c r="RR325" i="16"/>
  <c r="RN325" i="16" s="1"/>
  <c r="RR179" i="16"/>
  <c r="RK179" i="16" s="1"/>
  <c r="RR158" i="16"/>
  <c r="RN158" i="16" s="1"/>
  <c r="AI182" i="16"/>
  <c r="MU182" i="16"/>
  <c r="AF181" i="16"/>
  <c r="DQ181" i="16"/>
  <c r="AK204" i="16"/>
  <c r="JY204" i="16"/>
  <c r="P204" i="16" s="1"/>
  <c r="AJ176" i="16"/>
  <c r="MU176" i="16"/>
  <c r="AJ147" i="16"/>
  <c r="MU147" i="16"/>
  <c r="AI329" i="16"/>
  <c r="MU329" i="16"/>
  <c r="AI131" i="16"/>
  <c r="MU131" i="16"/>
  <c r="AF38" i="16"/>
  <c r="DQ38" i="16"/>
  <c r="EK38" i="16" s="1"/>
  <c r="AD252" i="16"/>
  <c r="GS252" i="16"/>
  <c r="GS88" i="16"/>
  <c r="GL88" i="16"/>
  <c r="GM88" i="16" s="1"/>
  <c r="AF134" i="16"/>
  <c r="DQ134" i="16"/>
  <c r="K134" i="16" s="1"/>
  <c r="AD259" i="16"/>
  <c r="GL259" i="16"/>
  <c r="GM259" i="16" s="1"/>
  <c r="GS259" i="16"/>
  <c r="AK112" i="16"/>
  <c r="JY112" i="16"/>
  <c r="P112" i="16" s="1"/>
  <c r="AK258" i="16"/>
  <c r="JY258" i="16"/>
  <c r="P258" i="16" s="1"/>
  <c r="AI228" i="16"/>
  <c r="MU228" i="16"/>
  <c r="AK157" i="16"/>
  <c r="JY157" i="16"/>
  <c r="P157" i="16" s="1"/>
  <c r="AD199" i="16"/>
  <c r="GS199" i="16"/>
  <c r="GL199" i="16"/>
  <c r="GM199" i="16" s="1"/>
  <c r="AK13" i="16"/>
  <c r="JY13" i="16"/>
  <c r="P13" i="16" s="1"/>
  <c r="AI220" i="16"/>
  <c r="MU220" i="16"/>
  <c r="AF326" i="16"/>
  <c r="DQ326" i="16"/>
  <c r="AD314" i="16"/>
  <c r="GS314" i="16"/>
  <c r="GL314" i="16"/>
  <c r="GM314" i="16" s="1"/>
  <c r="AD328" i="16"/>
  <c r="GL328" i="16"/>
  <c r="GM328" i="16" s="1"/>
  <c r="AD165" i="16"/>
  <c r="GQ337" i="16"/>
  <c r="AD297" i="16"/>
  <c r="GL297" i="16"/>
  <c r="GM297" i="16" s="1"/>
  <c r="AK83" i="16"/>
  <c r="JY83" i="16"/>
  <c r="P83" i="16" s="1"/>
  <c r="AI158" i="16"/>
  <c r="MU158" i="16"/>
  <c r="GS210" i="16"/>
  <c r="GS146" i="16"/>
  <c r="GS227" i="16"/>
  <c r="GS320" i="16"/>
  <c r="GS154" i="16"/>
  <c r="RT84" i="16"/>
  <c r="RU84" i="16" s="1"/>
  <c r="RV84" i="16"/>
  <c r="RV8" i="16"/>
  <c r="RT8" i="16"/>
  <c r="RU8" i="16" s="1"/>
  <c r="RV316" i="16"/>
  <c r="RT316" i="16"/>
  <c r="RU316" i="16" s="1"/>
  <c r="RV286" i="16"/>
  <c r="RT286" i="16"/>
  <c r="RU286" i="16" s="1"/>
  <c r="RV268" i="16"/>
  <c r="RT268" i="16"/>
  <c r="RU268" i="16" s="1"/>
  <c r="GK22" i="16"/>
  <c r="GS22" i="16"/>
  <c r="AP250" i="16"/>
  <c r="AP295" i="16"/>
  <c r="AP198" i="16"/>
  <c r="AP277" i="16"/>
  <c r="AP59" i="16"/>
  <c r="AP168" i="16"/>
  <c r="AP110" i="16"/>
  <c r="AP316" i="16"/>
  <c r="AP283" i="16"/>
  <c r="AP327" i="16"/>
  <c r="AP49" i="16"/>
  <c r="AP42" i="16"/>
  <c r="AP115" i="16"/>
  <c r="AP28" i="16"/>
  <c r="AP215" i="16"/>
  <c r="AP325" i="16"/>
  <c r="AP121" i="16"/>
  <c r="AP248" i="16"/>
  <c r="AP53" i="16"/>
  <c r="AP17" i="16"/>
  <c r="AP48" i="16"/>
  <c r="AP314" i="16"/>
  <c r="AP291" i="16"/>
  <c r="AP310" i="16"/>
  <c r="BA33" i="16"/>
  <c r="AP236" i="16"/>
  <c r="AP187" i="16"/>
  <c r="RW33" i="16"/>
  <c r="PP151" i="16"/>
  <c r="PI151" i="16"/>
  <c r="PW151" i="16"/>
  <c r="PB151" i="16"/>
  <c r="RW151" i="16"/>
  <c r="RB151" i="16"/>
  <c r="QV151" i="16"/>
  <c r="RT151" i="16"/>
  <c r="RU151" i="16" s="1"/>
  <c r="QI151" i="16"/>
  <c r="QI133" i="16"/>
  <c r="PB133" i="16"/>
  <c r="PI133" i="16"/>
  <c r="RB133" i="16"/>
  <c r="PP133" i="16"/>
  <c r="RI133" i="16"/>
  <c r="QV179" i="16"/>
  <c r="QI179" i="16"/>
  <c r="QP179" i="16"/>
  <c r="RB179" i="16"/>
  <c r="PP179" i="16"/>
  <c r="RH179" i="16"/>
  <c r="PB179" i="16"/>
  <c r="PI243" i="16"/>
  <c r="PB243" i="16"/>
  <c r="RT243" i="16"/>
  <c r="RU243" i="16" s="1"/>
  <c r="QP243" i="16"/>
  <c r="QV243" i="16"/>
  <c r="PP243" i="16"/>
  <c r="RB243" i="16"/>
  <c r="RH243" i="16"/>
  <c r="OU97" i="16"/>
  <c r="PI97" i="16"/>
  <c r="QP97" i="16"/>
  <c r="RB97" i="16"/>
  <c r="QV97" i="16"/>
  <c r="PW97" i="16"/>
  <c r="QI97" i="16"/>
  <c r="RI97" i="16"/>
  <c r="RB51" i="16"/>
  <c r="QI51" i="16"/>
  <c r="PP51" i="16"/>
  <c r="QP51" i="16"/>
  <c r="PI51" i="16"/>
  <c r="PB51" i="16"/>
  <c r="QV51" i="16"/>
  <c r="PW51" i="16"/>
  <c r="RH51" i="16"/>
  <c r="RR143" i="16"/>
  <c r="RN143" i="16" s="1"/>
  <c r="RR301" i="16"/>
  <c r="RQ301" i="16" s="1"/>
  <c r="RR156" i="16"/>
  <c r="RN156" i="16" s="1"/>
  <c r="RR32" i="16"/>
  <c r="RP32" i="16" s="1"/>
  <c r="RR236" i="16"/>
  <c r="RL236" i="16" s="1"/>
  <c r="AD216" i="16"/>
  <c r="GS216" i="16"/>
  <c r="AK64" i="16"/>
  <c r="JY64" i="16"/>
  <c r="P64" i="16" s="1"/>
  <c r="AD25" i="16"/>
  <c r="GL25" i="16"/>
  <c r="GM25" i="16" s="1"/>
  <c r="GS25" i="16"/>
  <c r="AD30" i="16"/>
  <c r="GL30" i="16"/>
  <c r="GM30" i="16" s="1"/>
  <c r="GL149" i="16"/>
  <c r="GM149" i="16" s="1"/>
  <c r="GS149" i="16"/>
  <c r="AK49" i="16"/>
  <c r="JY49" i="16"/>
  <c r="P49" i="16" s="1"/>
  <c r="AI202" i="16"/>
  <c r="MU202" i="16"/>
  <c r="AJ302" i="16"/>
  <c r="MU302" i="16"/>
  <c r="AI156" i="16"/>
  <c r="MU156" i="16"/>
  <c r="AK114" i="16"/>
  <c r="JY114" i="16"/>
  <c r="P114" i="16" s="1"/>
  <c r="AI87" i="16"/>
  <c r="MU87" i="16"/>
  <c r="AI243" i="16"/>
  <c r="MU243" i="16"/>
  <c r="AI72" i="16"/>
  <c r="MU72" i="16"/>
  <c r="AI292" i="16"/>
  <c r="MU292" i="16"/>
  <c r="AF331" i="16"/>
  <c r="DQ331" i="16"/>
  <c r="EK331" i="16" s="1"/>
  <c r="AK327" i="16"/>
  <c r="JY327" i="16"/>
  <c r="P327" i="16" s="1"/>
  <c r="AI296" i="16"/>
  <c r="MU296" i="16"/>
  <c r="AK46" i="16"/>
  <c r="JY46" i="16"/>
  <c r="P46" i="16" s="1"/>
  <c r="GS243" i="16"/>
  <c r="RL141" i="16"/>
  <c r="RJ73" i="16"/>
  <c r="RH276" i="16"/>
  <c r="RV157" i="16"/>
  <c r="RT157" i="16"/>
  <c r="RU157" i="16" s="1"/>
  <c r="RV257" i="16"/>
  <c r="RT257" i="16"/>
  <c r="RU257" i="16" s="1"/>
  <c r="RV254" i="16"/>
  <c r="RT254" i="16"/>
  <c r="RU254" i="16" s="1"/>
  <c r="RV136" i="16"/>
  <c r="RT136" i="16"/>
  <c r="RU136" i="16" s="1"/>
  <c r="RV334" i="16"/>
  <c r="RT334" i="16"/>
  <c r="RU334" i="16" s="1"/>
  <c r="GK251" i="16"/>
  <c r="GS251" i="16"/>
  <c r="GK114" i="16"/>
  <c r="GS114" i="16"/>
  <c r="GK14" i="16"/>
  <c r="GS14" i="16"/>
  <c r="PW324" i="16"/>
  <c r="PB324" i="16"/>
  <c r="QV324" i="16"/>
  <c r="QI324" i="16"/>
  <c r="RI324" i="16"/>
  <c r="RB324" i="16"/>
  <c r="PI324" i="16"/>
  <c r="RH324" i="16"/>
  <c r="RB76" i="16"/>
  <c r="PW76" i="16"/>
  <c r="QV76" i="16"/>
  <c r="PB76" i="16"/>
  <c r="RT76" i="16"/>
  <c r="RU76" i="16" s="1"/>
  <c r="PI76" i="16"/>
  <c r="QP76" i="16"/>
  <c r="QI76" i="16"/>
  <c r="PP76" i="16"/>
  <c r="RH76" i="16"/>
  <c r="QP71" i="16"/>
  <c r="PI71" i="16"/>
  <c r="QV71" i="16"/>
  <c r="QI71" i="16"/>
  <c r="RB71" i="16"/>
  <c r="OU71" i="16"/>
  <c r="RW71" i="16"/>
  <c r="PP71" i="16"/>
  <c r="RT71" i="16"/>
  <c r="RU71" i="16" s="1"/>
  <c r="PB71" i="16"/>
  <c r="PW71" i="16"/>
  <c r="QP24" i="16"/>
  <c r="PW24" i="16"/>
  <c r="PP24" i="16"/>
  <c r="RB24" i="16"/>
  <c r="QV24" i="16"/>
  <c r="PI24" i="16"/>
  <c r="RT24" i="16"/>
  <c r="RU24" i="16" s="1"/>
  <c r="RI24" i="16"/>
  <c r="RH24" i="16"/>
  <c r="PB24" i="16"/>
  <c r="QI24" i="16"/>
  <c r="RB55" i="16"/>
  <c r="PI55" i="16"/>
  <c r="PB55" i="16"/>
  <c r="PW55" i="16"/>
  <c r="QP55" i="16"/>
  <c r="QI55" i="16"/>
  <c r="QV55" i="16"/>
  <c r="RI55" i="16"/>
  <c r="OU55" i="16"/>
  <c r="RT55" i="16"/>
  <c r="RU55" i="16" s="1"/>
  <c r="RR49" i="16"/>
  <c r="RM49" i="16" s="1"/>
  <c r="RR113" i="16"/>
  <c r="RM113" i="16" s="1"/>
  <c r="RR114" i="16"/>
  <c r="RK114" i="16" s="1"/>
  <c r="RR128" i="16"/>
  <c r="RO128" i="16" s="1"/>
  <c r="RR146" i="16"/>
  <c r="RM146" i="16" s="1"/>
  <c r="RR197" i="16"/>
  <c r="RN197" i="16" s="1"/>
  <c r="RR127" i="16"/>
  <c r="RQ127" i="16" s="1"/>
  <c r="RR238" i="16"/>
  <c r="RP238" i="16" s="1"/>
  <c r="RR177" i="16"/>
  <c r="RL177" i="16" s="1"/>
  <c r="RR165" i="16"/>
  <c r="RM165" i="16" s="1"/>
  <c r="RS163" i="16"/>
  <c r="GS205" i="16"/>
  <c r="GL205" i="16"/>
  <c r="GM205" i="16" s="1"/>
  <c r="GL250" i="16"/>
  <c r="GM250" i="16" s="1"/>
  <c r="GS250" i="16"/>
  <c r="AK24" i="16"/>
  <c r="JY24" i="16"/>
  <c r="P24" i="16" s="1"/>
  <c r="AK125" i="16"/>
  <c r="JY125" i="16"/>
  <c r="P125" i="16" s="1"/>
  <c r="AJ277" i="16"/>
  <c r="MU277" i="16"/>
  <c r="AI39" i="16"/>
  <c r="MU39" i="16"/>
  <c r="AF299" i="16"/>
  <c r="DQ299" i="16"/>
  <c r="EK299" i="16" s="1"/>
  <c r="AK138" i="16"/>
  <c r="JY138" i="16"/>
  <c r="P138" i="16" s="1"/>
  <c r="GL286" i="16"/>
  <c r="GM286" i="16" s="1"/>
  <c r="GS286" i="16"/>
  <c r="AK282" i="16"/>
  <c r="JY282" i="16"/>
  <c r="P282" i="16" s="1"/>
  <c r="AI264" i="16"/>
  <c r="MU264" i="16"/>
  <c r="AF142" i="16"/>
  <c r="DQ142" i="16"/>
  <c r="K142" i="16" s="1"/>
  <c r="AI223" i="16"/>
  <c r="MU223" i="16"/>
  <c r="AF128" i="16"/>
  <c r="DQ128" i="16"/>
  <c r="EK128" i="16" s="1"/>
  <c r="AK139" i="16"/>
  <c r="JY139" i="16"/>
  <c r="P139" i="16" s="1"/>
  <c r="AI79" i="16"/>
  <c r="MU79" i="16"/>
  <c r="AF103" i="16"/>
  <c r="DQ103" i="16"/>
  <c r="AD56" i="16"/>
  <c r="GS56" i="16"/>
  <c r="GL56" i="16"/>
  <c r="GM56" i="16" s="1"/>
  <c r="AI14" i="16"/>
  <c r="MU14" i="16"/>
  <c r="AI238" i="16"/>
  <c r="MU238" i="16"/>
  <c r="AI323" i="16"/>
  <c r="MU323" i="16"/>
  <c r="AF263" i="16"/>
  <c r="DQ263" i="16"/>
  <c r="EK263" i="16" s="1"/>
  <c r="AF289" i="16"/>
  <c r="DQ289" i="16"/>
  <c r="AK22" i="16"/>
  <c r="JY22" i="16"/>
  <c r="P22" i="16" s="1"/>
  <c r="GL19" i="16"/>
  <c r="GM19" i="16" s="1"/>
  <c r="GS19" i="16"/>
  <c r="AF300" i="16"/>
  <c r="DQ300" i="16"/>
  <c r="EK300" i="16" s="1"/>
  <c r="GS261" i="16"/>
  <c r="GS219" i="16"/>
  <c r="NX135" i="16"/>
  <c r="NY322" i="16"/>
  <c r="NY74" i="16"/>
  <c r="NY252" i="16"/>
  <c r="RV228" i="16"/>
  <c r="RT228" i="16"/>
  <c r="RU228" i="16" s="1"/>
  <c r="RV63" i="16"/>
  <c r="RT63" i="16"/>
  <c r="RU63" i="16" s="1"/>
  <c r="GK328" i="16"/>
  <c r="GS328" i="16"/>
  <c r="GK86" i="16"/>
  <c r="GS86" i="16"/>
  <c r="PB317" i="16"/>
  <c r="QV317" i="16"/>
  <c r="PP317" i="16"/>
  <c r="RB317" i="16"/>
  <c r="QI317" i="16"/>
  <c r="QP317" i="16"/>
  <c r="PW317" i="16"/>
  <c r="RT317" i="16"/>
  <c r="RU317" i="16" s="1"/>
  <c r="RH317" i="16"/>
  <c r="PI317" i="16"/>
  <c r="PP326" i="16"/>
  <c r="PB326" i="16"/>
  <c r="RT326" i="16"/>
  <c r="RU326" i="16" s="1"/>
  <c r="RH326" i="16"/>
  <c r="RI326" i="16"/>
  <c r="QP326" i="16"/>
  <c r="PW66" i="16"/>
  <c r="PP66" i="16"/>
  <c r="QI66" i="16"/>
  <c r="PB66" i="16"/>
  <c r="PI66" i="16"/>
  <c r="RB66" i="16"/>
  <c r="QV66" i="16"/>
  <c r="RH66" i="16"/>
  <c r="QP66" i="16"/>
  <c r="OU27" i="16"/>
  <c r="QI27" i="16"/>
  <c r="PI27" i="16"/>
  <c r="QV27" i="16"/>
  <c r="RB27" i="16"/>
  <c r="PW27" i="16"/>
  <c r="QP27" i="16"/>
  <c r="RI27" i="16"/>
  <c r="RH27" i="16"/>
  <c r="PW114" i="16"/>
  <c r="QI114" i="16"/>
  <c r="QP114" i="16"/>
  <c r="RB114" i="16"/>
  <c r="PI114" i="16"/>
  <c r="PP114" i="16"/>
  <c r="RT114" i="16"/>
  <c r="RU114" i="16" s="1"/>
  <c r="PB114" i="16"/>
  <c r="QV114" i="16"/>
  <c r="RH114" i="16"/>
  <c r="RR135" i="16"/>
  <c r="RR40" i="16"/>
  <c r="RO40" i="16" s="1"/>
  <c r="RR299" i="16"/>
  <c r="RN299" i="16" s="1"/>
  <c r="RR83" i="16"/>
  <c r="RR282" i="16"/>
  <c r="RO282" i="16" s="1"/>
  <c r="RR320" i="16"/>
  <c r="RL320" i="16" s="1"/>
  <c r="RR16" i="16"/>
  <c r="RQ16" i="16" s="1"/>
  <c r="RR17" i="16"/>
  <c r="RN17" i="16" s="1"/>
  <c r="RR81" i="16"/>
  <c r="RM81" i="16" s="1"/>
  <c r="RR19" i="16"/>
  <c r="RS19" i="16" s="1"/>
  <c r="RR242" i="16"/>
  <c r="AF217" i="16"/>
  <c r="DQ217" i="16"/>
  <c r="K217" i="16" s="1"/>
  <c r="AD207" i="16"/>
  <c r="GS207" i="16"/>
  <c r="AK120" i="16"/>
  <c r="JY120" i="16"/>
  <c r="P120" i="16" s="1"/>
  <c r="AJ119" i="16"/>
  <c r="MU119" i="16"/>
  <c r="AI267" i="16"/>
  <c r="MU267" i="16"/>
  <c r="AI196" i="16"/>
  <c r="MU196" i="16"/>
  <c r="AF111" i="16"/>
  <c r="DQ111" i="16"/>
  <c r="EK111" i="16" s="1"/>
  <c r="GS28" i="16"/>
  <c r="GL28" i="16"/>
  <c r="GM28" i="16" s="1"/>
  <c r="AK271" i="16"/>
  <c r="JY271" i="16"/>
  <c r="P271" i="16" s="1"/>
  <c r="AJ135" i="16"/>
  <c r="MU135" i="16"/>
  <c r="AI70" i="16"/>
  <c r="MU70" i="16"/>
  <c r="AI146" i="16"/>
  <c r="MU146" i="16"/>
  <c r="AI270" i="16"/>
  <c r="MU270" i="16"/>
  <c r="AF133" i="16"/>
  <c r="DQ133" i="16"/>
  <c r="EK133" i="16" s="1"/>
  <c r="AK55" i="16"/>
  <c r="JY55" i="16"/>
  <c r="P55" i="16" s="1"/>
  <c r="AI278" i="16"/>
  <c r="MU278" i="16"/>
  <c r="AI251" i="16"/>
  <c r="MU251" i="16"/>
  <c r="AF273" i="16"/>
  <c r="DQ273" i="16"/>
  <c r="K273" i="16" s="1"/>
  <c r="AD274" i="16"/>
  <c r="GS274" i="16"/>
  <c r="GL274" i="16"/>
  <c r="GM274" i="16" s="1"/>
  <c r="AD66" i="16"/>
  <c r="GS66" i="16"/>
  <c r="GL66" i="16"/>
  <c r="GM66" i="16" s="1"/>
  <c r="AK53" i="16"/>
  <c r="JY53" i="16"/>
  <c r="P53" i="16" s="1"/>
  <c r="AJ78" i="16"/>
  <c r="MU78" i="16"/>
  <c r="AF90" i="16"/>
  <c r="DQ90" i="16"/>
  <c r="AI237" i="16"/>
  <c r="MU237" i="16"/>
  <c r="AD16" i="16"/>
  <c r="GL16" i="16"/>
  <c r="GM16" i="16" s="1"/>
  <c r="GS16" i="16"/>
  <c r="AI317" i="16"/>
  <c r="MU317" i="16"/>
  <c r="AF82" i="16"/>
  <c r="DQ82" i="16"/>
  <c r="EK82" i="16" s="1"/>
  <c r="AD324" i="16"/>
  <c r="GS324" i="16"/>
  <c r="GL324" i="16"/>
  <c r="GM324" i="16" s="1"/>
  <c r="GS235" i="16"/>
  <c r="GS106" i="16"/>
  <c r="GL240" i="16"/>
  <c r="GM240" i="16" s="1"/>
  <c r="JY9" i="16"/>
  <c r="P9" i="16" s="1"/>
  <c r="JY69" i="16"/>
  <c r="P69" i="16" s="1"/>
  <c r="RV147" i="16"/>
  <c r="RT147" i="16"/>
  <c r="RU147" i="16" s="1"/>
  <c r="RV80" i="16"/>
  <c r="RT80" i="16"/>
  <c r="RU80" i="16" s="1"/>
  <c r="RT229" i="16"/>
  <c r="RU229" i="16" s="1"/>
  <c r="RV229" i="16"/>
  <c r="RV78" i="16"/>
  <c r="RT78" i="16"/>
  <c r="RU78" i="16" s="1"/>
  <c r="RV332" i="16"/>
  <c r="RT332" i="16"/>
  <c r="RU332" i="16" s="1"/>
  <c r="GK296" i="16"/>
  <c r="GS296" i="16"/>
  <c r="GK253" i="16"/>
  <c r="GS253" i="16"/>
  <c r="GK38" i="16"/>
  <c r="GS38" i="16"/>
  <c r="QP85" i="16"/>
  <c r="RT85" i="16"/>
  <c r="RU85" i="16" s="1"/>
  <c r="QV85" i="16"/>
  <c r="PB85" i="16"/>
  <c r="PI85" i="16"/>
  <c r="RI85" i="16"/>
  <c r="QV13" i="16"/>
  <c r="QI13" i="16"/>
  <c r="PB13" i="16"/>
  <c r="RH13" i="16"/>
  <c r="RB13" i="16"/>
  <c r="QI143" i="16"/>
  <c r="QV143" i="16"/>
  <c r="PB143" i="16"/>
  <c r="QP143" i="16"/>
  <c r="RH143" i="16"/>
  <c r="RT143" i="16"/>
  <c r="RU143" i="16" s="1"/>
  <c r="PI143" i="16"/>
  <c r="QV28" i="16"/>
  <c r="RB28" i="16"/>
  <c r="QP28" i="16"/>
  <c r="PW28" i="16"/>
  <c r="PI28" i="16"/>
  <c r="PB28" i="16"/>
  <c r="PP28" i="16"/>
  <c r="RT28" i="16"/>
  <c r="RU28" i="16" s="1"/>
  <c r="RI28" i="16"/>
  <c r="PP199" i="16"/>
  <c r="QV199" i="16"/>
  <c r="QP199" i="16"/>
  <c r="PI199" i="16"/>
  <c r="QI199" i="16"/>
  <c r="RB199" i="16"/>
  <c r="RH199" i="16"/>
  <c r="PW199" i="16"/>
  <c r="PB199" i="16"/>
  <c r="RR115" i="16"/>
  <c r="RO115" i="16" s="1"/>
  <c r="RR106" i="16"/>
  <c r="RR321" i="16"/>
  <c r="RK321" i="16" s="1"/>
  <c r="RR129" i="16"/>
  <c r="RL129" i="16" s="1"/>
  <c r="RN293" i="16"/>
  <c r="RK293" i="16"/>
  <c r="RR317" i="16"/>
  <c r="RL317" i="16" s="1"/>
  <c r="RR287" i="16"/>
  <c r="RL287" i="16" s="1"/>
  <c r="RR280" i="16"/>
  <c r="RJ280" i="16" s="1"/>
  <c r="RR55" i="16"/>
  <c r="RR13" i="16"/>
  <c r="RJ13" i="16" s="1"/>
  <c r="RR22" i="16"/>
  <c r="RN22" i="16" s="1"/>
  <c r="RR176" i="16"/>
  <c r="RR86" i="16"/>
  <c r="RP86" i="16" s="1"/>
  <c r="AI192" i="16"/>
  <c r="MU192" i="16"/>
  <c r="AI121" i="16"/>
  <c r="MU121" i="16"/>
  <c r="AF124" i="16"/>
  <c r="DQ124" i="16"/>
  <c r="EK124" i="16" s="1"/>
  <c r="AD143" i="16"/>
  <c r="GS143" i="16"/>
  <c r="AK94" i="16"/>
  <c r="JY94" i="16"/>
  <c r="P94" i="16" s="1"/>
  <c r="AK226" i="16"/>
  <c r="JY226" i="16"/>
  <c r="P226" i="16" s="1"/>
  <c r="AJ257" i="16"/>
  <c r="MU257" i="16"/>
  <c r="AK26" i="16"/>
  <c r="JY26" i="16"/>
  <c r="P26" i="16" s="1"/>
  <c r="AD104" i="16"/>
  <c r="GS104" i="16"/>
  <c r="GL104" i="16"/>
  <c r="GM104" i="16" s="1"/>
  <c r="AK256" i="16"/>
  <c r="JY256" i="16"/>
  <c r="P256" i="16" s="1"/>
  <c r="AK313" i="16"/>
  <c r="JY313" i="16"/>
  <c r="P313" i="16" s="1"/>
  <c r="AJ89" i="16"/>
  <c r="MU89" i="16"/>
  <c r="GS78" i="16"/>
  <c r="GS122" i="16"/>
  <c r="GS151" i="16"/>
  <c r="JY166" i="16"/>
  <c r="P166" i="16" s="1"/>
  <c r="EK222" i="16"/>
  <c r="K44" i="16"/>
  <c r="EK23" i="16"/>
  <c r="EK312" i="16"/>
  <c r="EK29" i="16"/>
  <c r="SZ194" i="16"/>
  <c r="SZ250" i="16"/>
  <c r="SZ64" i="16"/>
  <c r="GS167" i="16"/>
  <c r="GS165" i="16"/>
  <c r="EK313" i="16"/>
  <c r="EK69" i="16"/>
  <c r="XG337" i="16"/>
  <c r="SZ31" i="16"/>
  <c r="SZ13" i="16"/>
  <c r="SZ323" i="16"/>
  <c r="SZ15" i="16"/>
  <c r="SZ281" i="16"/>
  <c r="SZ310" i="16"/>
  <c r="SZ157" i="16"/>
  <c r="SZ177" i="16"/>
  <c r="TA11" i="16"/>
  <c r="TB11" i="16" s="1"/>
  <c r="TA213" i="16"/>
  <c r="TB213" i="16" s="1"/>
  <c r="TA192" i="16"/>
  <c r="TB192" i="16" s="1"/>
  <c r="TA183" i="16"/>
  <c r="TB183" i="16" s="1"/>
  <c r="TA174" i="16"/>
  <c r="TB174" i="16" s="1"/>
  <c r="TA205" i="16"/>
  <c r="TB205" i="16" s="1"/>
  <c r="TA123" i="16"/>
  <c r="TB123" i="16" s="1"/>
  <c r="TA219" i="16"/>
  <c r="TB219" i="16" s="1"/>
  <c r="TA155" i="16"/>
  <c r="TB155" i="16" s="1"/>
  <c r="TA131" i="16"/>
  <c r="TB131" i="16" s="1"/>
  <c r="TA109" i="16"/>
  <c r="TB109" i="16" s="1"/>
  <c r="TA94" i="16"/>
  <c r="TB94" i="16" s="1"/>
  <c r="TA271" i="16"/>
  <c r="TB271" i="16" s="1"/>
  <c r="TA262" i="16"/>
  <c r="TB262" i="16" s="1"/>
  <c r="TA258" i="16"/>
  <c r="TB258" i="16" s="1"/>
  <c r="TA67" i="16"/>
  <c r="TB67" i="16" s="1"/>
  <c r="TA29" i="16"/>
  <c r="TB29" i="16" s="1"/>
  <c r="TA229" i="16"/>
  <c r="TB229" i="16" s="1"/>
  <c r="TA201" i="16"/>
  <c r="TB201" i="16" s="1"/>
  <c r="TA145" i="16"/>
  <c r="TB145" i="16" s="1"/>
  <c r="TA134" i="16"/>
  <c r="TB134" i="16" s="1"/>
  <c r="TA110" i="16"/>
  <c r="TB110" i="16" s="1"/>
  <c r="TA280" i="16"/>
  <c r="TB280" i="16" s="1"/>
  <c r="TA273" i="16"/>
  <c r="TB273" i="16" s="1"/>
  <c r="TA65" i="16"/>
  <c r="TB65" i="16" s="1"/>
  <c r="TA251" i="16"/>
  <c r="TB251" i="16" s="1"/>
  <c r="TA242" i="16"/>
  <c r="TB242" i="16" s="1"/>
  <c r="TA235" i="16"/>
  <c r="TB235" i="16" s="1"/>
  <c r="TA232" i="16"/>
  <c r="TB232" i="16" s="1"/>
  <c r="TA159" i="16"/>
  <c r="TB159" i="16" s="1"/>
  <c r="TA114" i="16"/>
  <c r="TB114" i="16" s="1"/>
  <c r="TA99" i="16"/>
  <c r="TB99" i="16" s="1"/>
  <c r="TA255" i="16"/>
  <c r="TB255" i="16" s="1"/>
  <c r="TA93" i="16"/>
  <c r="TB93" i="16" s="1"/>
  <c r="TA86" i="16"/>
  <c r="TB86" i="16" s="1"/>
  <c r="TA69" i="16"/>
  <c r="TB69" i="16" s="1"/>
  <c r="TA66" i="16"/>
  <c r="TB66" i="16" s="1"/>
  <c r="TA41" i="16"/>
  <c r="TB41" i="16" s="1"/>
  <c r="TA87" i="16"/>
  <c r="TB87" i="16" s="1"/>
  <c r="TA322" i="16"/>
  <c r="TB322" i="16" s="1"/>
  <c r="TA325" i="16"/>
  <c r="TB325" i="16" s="1"/>
  <c r="TA45" i="16"/>
  <c r="TB45" i="16" s="1"/>
  <c r="RR63" i="16"/>
  <c r="RJ63" i="16" s="1"/>
  <c r="RR47" i="16"/>
  <c r="RK47" i="16" s="1"/>
  <c r="RR62" i="16"/>
  <c r="RK62" i="16" s="1"/>
  <c r="RR302" i="16"/>
  <c r="RR75" i="16"/>
  <c r="RO75" i="16" s="1"/>
  <c r="RR51" i="16"/>
  <c r="RQ51" i="16" s="1"/>
  <c r="RR310" i="16"/>
  <c r="RO310" i="16" s="1"/>
  <c r="RR43" i="16"/>
  <c r="RO43" i="16" s="1"/>
  <c r="RR117" i="16"/>
  <c r="RL117" i="16" s="1"/>
  <c r="RR305" i="16"/>
  <c r="RQ305" i="16" s="1"/>
  <c r="RR256" i="16"/>
  <c r="RO256" i="16" s="1"/>
  <c r="RR239" i="16"/>
  <c r="RR267" i="16"/>
  <c r="RJ267" i="16" s="1"/>
  <c r="RR319" i="16"/>
  <c r="RM319" i="16" s="1"/>
  <c r="RR232" i="16"/>
  <c r="RN232" i="16" s="1"/>
  <c r="RR149" i="16"/>
  <c r="RN149" i="16" s="1"/>
  <c r="RR91" i="16"/>
  <c r="RM91" i="16" s="1"/>
  <c r="RR150" i="16"/>
  <c r="GS332" i="16"/>
  <c r="TA241" i="16"/>
  <c r="TB241" i="16" s="1"/>
  <c r="TA233" i="16"/>
  <c r="TB233" i="16" s="1"/>
  <c r="TA225" i="16"/>
  <c r="TB225" i="16" s="1"/>
  <c r="TA208" i="16"/>
  <c r="TB208" i="16" s="1"/>
  <c r="TA176" i="16"/>
  <c r="TB176" i="16" s="1"/>
  <c r="TA143" i="16"/>
  <c r="TB143" i="16" s="1"/>
  <c r="TA135" i="16"/>
  <c r="TB135" i="16" s="1"/>
  <c r="TA266" i="16"/>
  <c r="TB266" i="16" s="1"/>
  <c r="TA51" i="16"/>
  <c r="TB51" i="16" s="1"/>
  <c r="EK317" i="16"/>
  <c r="RQ329" i="16"/>
  <c r="RT64" i="16"/>
  <c r="RU64" i="16" s="1"/>
  <c r="RT40" i="16"/>
  <c r="RU40" i="16" s="1"/>
  <c r="NY54" i="16"/>
  <c r="RK144" i="16"/>
  <c r="EK72" i="16"/>
  <c r="NY96" i="16"/>
  <c r="K29" i="16"/>
  <c r="RT93" i="16"/>
  <c r="RU93" i="16" s="1"/>
  <c r="RT171" i="16"/>
  <c r="RU171" i="16" s="1"/>
  <c r="RM54" i="16"/>
  <c r="RP144" i="16"/>
  <c r="EK112" i="16"/>
  <c r="NY46" i="16"/>
  <c r="GS131" i="16"/>
  <c r="RP54" i="16"/>
  <c r="NY78" i="16"/>
  <c r="RT145" i="16"/>
  <c r="RU145" i="16" s="1"/>
  <c r="RJ54" i="16"/>
  <c r="NY77" i="16"/>
  <c r="NY71" i="16"/>
  <c r="RT101" i="16"/>
  <c r="RU101" i="16" s="1"/>
  <c r="K185" i="16"/>
  <c r="RT46" i="16"/>
  <c r="RU46" i="16" s="1"/>
  <c r="RT88" i="16"/>
  <c r="RU88" i="16" s="1"/>
  <c r="RV88" i="16"/>
  <c r="RT38" i="16"/>
  <c r="RU38" i="16" s="1"/>
  <c r="RV38" i="16"/>
  <c r="RV240" i="16"/>
  <c r="RT240" i="16"/>
  <c r="RU240" i="16" s="1"/>
  <c r="RT258" i="16"/>
  <c r="RU258" i="16" s="1"/>
  <c r="RV258" i="16"/>
  <c r="RT220" i="16"/>
  <c r="RU220" i="16" s="1"/>
  <c r="RV220" i="16"/>
  <c r="RT57" i="16"/>
  <c r="RU57" i="16" s="1"/>
  <c r="RV57" i="16"/>
  <c r="RT298" i="16"/>
  <c r="RU298" i="16" s="1"/>
  <c r="RV298" i="16"/>
  <c r="RT322" i="16"/>
  <c r="RU322" i="16" s="1"/>
  <c r="RV322" i="16"/>
  <c r="RT335" i="16"/>
  <c r="RU335" i="16" s="1"/>
  <c r="RV335" i="16"/>
  <c r="RV327" i="16"/>
  <c r="RT327" i="16"/>
  <c r="RU327" i="16" s="1"/>
  <c r="AC226" i="16"/>
  <c r="GO337" i="16"/>
  <c r="GK297" i="16"/>
  <c r="GS297" i="16"/>
  <c r="GS262" i="16"/>
  <c r="GK262" i="16"/>
  <c r="QV92" i="16"/>
  <c r="OU92" i="16"/>
  <c r="PI92" i="16"/>
  <c r="PB92" i="16"/>
  <c r="RB92" i="16"/>
  <c r="PP92" i="16"/>
  <c r="PW92" i="16"/>
  <c r="QV124" i="16"/>
  <c r="QI124" i="16"/>
  <c r="PW124" i="16"/>
  <c r="RB124" i="16"/>
  <c r="OU124" i="16"/>
  <c r="PI124" i="16"/>
  <c r="PB124" i="16"/>
  <c r="PP124" i="16"/>
  <c r="PB309" i="16"/>
  <c r="PP309" i="16"/>
  <c r="QP309" i="16"/>
  <c r="PI309" i="16"/>
  <c r="QV309" i="16"/>
  <c r="PW333" i="16"/>
  <c r="RT333" i="16"/>
  <c r="RU333" i="16" s="1"/>
  <c r="OU333" i="16"/>
  <c r="RW333" i="16"/>
  <c r="PB333" i="16"/>
  <c r="PP333" i="16"/>
  <c r="RW167" i="16"/>
  <c r="PW167" i="16"/>
  <c r="RB167" i="16"/>
  <c r="QP167" i="16"/>
  <c r="RT167" i="16"/>
  <c r="RU167" i="16" s="1"/>
  <c r="OU167" i="16"/>
  <c r="PB167" i="16"/>
  <c r="QP166" i="16"/>
  <c r="RB166" i="16"/>
  <c r="OU166" i="16"/>
  <c r="PB166" i="16"/>
  <c r="QV166" i="16"/>
  <c r="PP166" i="16"/>
  <c r="QI166" i="16"/>
  <c r="RI166" i="16"/>
  <c r="PW166" i="16"/>
  <c r="OU19" i="16"/>
  <c r="PW19" i="16"/>
  <c r="PB19" i="16"/>
  <c r="QI19" i="16"/>
  <c r="PP19" i="16"/>
  <c r="PI318" i="16"/>
  <c r="PP318" i="16"/>
  <c r="RB318" i="16"/>
  <c r="PW318" i="16"/>
  <c r="QI318" i="16"/>
  <c r="OU318" i="16"/>
  <c r="PW170" i="16"/>
  <c r="PI170" i="16"/>
  <c r="OU170" i="16"/>
  <c r="QP170" i="16"/>
  <c r="PB170" i="16"/>
  <c r="PP170" i="16"/>
  <c r="RW69" i="16"/>
  <c r="RB69" i="16"/>
  <c r="QI69" i="16"/>
  <c r="PI69" i="16"/>
  <c r="QV69" i="16"/>
  <c r="QP69" i="16"/>
  <c r="OU69" i="16"/>
  <c r="PB69" i="16"/>
  <c r="PW69" i="16"/>
  <c r="PP69" i="16"/>
  <c r="RT149" i="16"/>
  <c r="RU149" i="16" s="1"/>
  <c r="PB149" i="16"/>
  <c r="PP149" i="16"/>
  <c r="RB149" i="16"/>
  <c r="PW149" i="16"/>
  <c r="QV149" i="16"/>
  <c r="RW149" i="16"/>
  <c r="PI12" i="16"/>
  <c r="RB12" i="16"/>
  <c r="QV12" i="16"/>
  <c r="OU12" i="16"/>
  <c r="RW12" i="16"/>
  <c r="PB12" i="16"/>
  <c r="PP12" i="16"/>
  <c r="QP12" i="16"/>
  <c r="PW172" i="16"/>
  <c r="QV172" i="16"/>
  <c r="QP172" i="16"/>
  <c r="OU172" i="16"/>
  <c r="PB172" i="16"/>
  <c r="PW173" i="16"/>
  <c r="OU173" i="16"/>
  <c r="PB173" i="16"/>
  <c r="PP173" i="16"/>
  <c r="PI173" i="16"/>
  <c r="QP173" i="16"/>
  <c r="RB173" i="16"/>
  <c r="QV294" i="16"/>
  <c r="PW294" i="16"/>
  <c r="QP294" i="16"/>
  <c r="RB294" i="16"/>
  <c r="OU294" i="16"/>
  <c r="PB294" i="16"/>
  <c r="PP294" i="16"/>
  <c r="RT127" i="16"/>
  <c r="RU127" i="16" s="1"/>
  <c r="PP127" i="16"/>
  <c r="RB127" i="16"/>
  <c r="PW127" i="16"/>
  <c r="QP127" i="16"/>
  <c r="OU127" i="16"/>
  <c r="RW77" i="16"/>
  <c r="OU77" i="16"/>
  <c r="PB77" i="16"/>
  <c r="PP77" i="16"/>
  <c r="QI77" i="16"/>
  <c r="QP77" i="16"/>
  <c r="QV77" i="16"/>
  <c r="QV281" i="16"/>
  <c r="PI281" i="16"/>
  <c r="QP281" i="16"/>
  <c r="PW281" i="16"/>
  <c r="QI281" i="16"/>
  <c r="OU281" i="16"/>
  <c r="PB281" i="16"/>
  <c r="PP281" i="16"/>
  <c r="PB38" i="16"/>
  <c r="QV38" i="16"/>
  <c r="PP38" i="16"/>
  <c r="RB38" i="16"/>
  <c r="QI38" i="16"/>
  <c r="PI38" i="16"/>
  <c r="PW38" i="16"/>
  <c r="RW321" i="16"/>
  <c r="PW321" i="16"/>
  <c r="OU321" i="16"/>
  <c r="QV321" i="16"/>
  <c r="PB321" i="16"/>
  <c r="QP321" i="16"/>
  <c r="RT321" i="16"/>
  <c r="RU321" i="16" s="1"/>
  <c r="PP321" i="16"/>
  <c r="RB321" i="16"/>
  <c r="PI226" i="16"/>
  <c r="RH289" i="16"/>
  <c r="RH164" i="16"/>
  <c r="RH290" i="16"/>
  <c r="RH300" i="16"/>
  <c r="RH165" i="16"/>
  <c r="RI76" i="16"/>
  <c r="RW226" i="16"/>
  <c r="RH151" i="16"/>
  <c r="RI71" i="16"/>
  <c r="RI282" i="16"/>
  <c r="RI289" i="16"/>
  <c r="RI200" i="16"/>
  <c r="RI273" i="16"/>
  <c r="RH308" i="16"/>
  <c r="OU226" i="16"/>
  <c r="QI226" i="16"/>
  <c r="PB226" i="16"/>
  <c r="OU322" i="16"/>
  <c r="QP322" i="16"/>
  <c r="PB322" i="16"/>
  <c r="RB322" i="16"/>
  <c r="PP322" i="16"/>
  <c r="QV322" i="16"/>
  <c r="QI322" i="16"/>
  <c r="RI322" i="16"/>
  <c r="QP242" i="16"/>
  <c r="QV242" i="16"/>
  <c r="OU242" i="16"/>
  <c r="PB242" i="16"/>
  <c r="PW242" i="16"/>
  <c r="PP242" i="16"/>
  <c r="QI242" i="16"/>
  <c r="QP264" i="16"/>
  <c r="PP264" i="16"/>
  <c r="PI264" i="16"/>
  <c r="RT264" i="16"/>
  <c r="RU264" i="16" s="1"/>
  <c r="QV264" i="16"/>
  <c r="OU264" i="16"/>
  <c r="QV221" i="16"/>
  <c r="OU221" i="16"/>
  <c r="PB221" i="16"/>
  <c r="PP221" i="16"/>
  <c r="PI221" i="16"/>
  <c r="PW221" i="16"/>
  <c r="QP221" i="16"/>
  <c r="RB220" i="16"/>
  <c r="OU220" i="16"/>
  <c r="QV220" i="16"/>
  <c r="PB220" i="16"/>
  <c r="PP220" i="16"/>
  <c r="PB240" i="16"/>
  <c r="QV240" i="16"/>
  <c r="PP240" i="16"/>
  <c r="QI240" i="16"/>
  <c r="QP240" i="16"/>
  <c r="PW240" i="16"/>
  <c r="OU298" i="16"/>
  <c r="PI298" i="16"/>
  <c r="PB298" i="16"/>
  <c r="PP298" i="16"/>
  <c r="RB298" i="16"/>
  <c r="PW298" i="16"/>
  <c r="QV280" i="16"/>
  <c r="PI280" i="16"/>
  <c r="OU280" i="16"/>
  <c r="PB280" i="16"/>
  <c r="PW280" i="16"/>
  <c r="QI233" i="16"/>
  <c r="OU233" i="16"/>
  <c r="PB233" i="16"/>
  <c r="PI233" i="16"/>
  <c r="PP233" i="16"/>
  <c r="QP233" i="16"/>
  <c r="PW233" i="16"/>
  <c r="QV225" i="16"/>
  <c r="OU225" i="16"/>
  <c r="QP225" i="16"/>
  <c r="RT225" i="16"/>
  <c r="RU225" i="16" s="1"/>
  <c r="PB225" i="16"/>
  <c r="PP225" i="16"/>
  <c r="PI115" i="16"/>
  <c r="PP115" i="16"/>
  <c r="QI115" i="16"/>
  <c r="QP115" i="16"/>
  <c r="PW115" i="16"/>
  <c r="OU115" i="16"/>
  <c r="PW60" i="16"/>
  <c r="OU60" i="16"/>
  <c r="PB60" i="16"/>
  <c r="QV60" i="16"/>
  <c r="PP60" i="16"/>
  <c r="QI60" i="16"/>
  <c r="PI60" i="16"/>
  <c r="QP60" i="16"/>
  <c r="QI57" i="16"/>
  <c r="OU57" i="16"/>
  <c r="PB57" i="16"/>
  <c r="PP57" i="16"/>
  <c r="RT137" i="16"/>
  <c r="RU137" i="16" s="1"/>
  <c r="PB137" i="16"/>
  <c r="PP137" i="16"/>
  <c r="PW137" i="16"/>
  <c r="QV137" i="16"/>
  <c r="QP137" i="16"/>
  <c r="RB137" i="16"/>
  <c r="OU113" i="16"/>
  <c r="PB113" i="16"/>
  <c r="QI113" i="16"/>
  <c r="PP113" i="16"/>
  <c r="AI246" i="16"/>
  <c r="MU246" i="16"/>
  <c r="AI184" i="16"/>
  <c r="MU184" i="16"/>
  <c r="AF123" i="16"/>
  <c r="DQ123" i="16"/>
  <c r="AI194" i="16"/>
  <c r="MU194" i="16"/>
  <c r="AF267" i="16"/>
  <c r="DQ267" i="16"/>
  <c r="AF329" i="16"/>
  <c r="DQ329" i="16"/>
  <c r="K329" i="16" s="1"/>
  <c r="AF131" i="16"/>
  <c r="DQ131" i="16"/>
  <c r="AF39" i="16"/>
  <c r="DQ39" i="16"/>
  <c r="AF70" i="16"/>
  <c r="DQ70" i="16"/>
  <c r="AI230" i="16"/>
  <c r="MU230" i="16"/>
  <c r="AF146" i="16"/>
  <c r="DQ146" i="16"/>
  <c r="EK146" i="16" s="1"/>
  <c r="AI129" i="16"/>
  <c r="MU129" i="16"/>
  <c r="AF270" i="16"/>
  <c r="DQ270" i="16"/>
  <c r="K270" i="16" s="1"/>
  <c r="AI153" i="16"/>
  <c r="MU153" i="16"/>
  <c r="AF264" i="16"/>
  <c r="DQ264" i="16"/>
  <c r="EK264" i="16" s="1"/>
  <c r="AI29" i="16"/>
  <c r="MU29" i="16"/>
  <c r="AI171" i="16"/>
  <c r="MU171" i="16"/>
  <c r="AF251" i="16"/>
  <c r="DQ251" i="16"/>
  <c r="AI281" i="16"/>
  <c r="MU281" i="16"/>
  <c r="AI136" i="16"/>
  <c r="MU136" i="16"/>
  <c r="AI62" i="16"/>
  <c r="MU62" i="16"/>
  <c r="AF79" i="16"/>
  <c r="DQ79" i="16"/>
  <c r="AI102" i="16"/>
  <c r="MU102" i="16"/>
  <c r="AI108" i="16"/>
  <c r="MU108" i="16"/>
  <c r="AF268" i="16"/>
  <c r="DQ268" i="16"/>
  <c r="AI266" i="16"/>
  <c r="MU266" i="16"/>
  <c r="AI52" i="16"/>
  <c r="MU52" i="16"/>
  <c r="AI284" i="16"/>
  <c r="MU284" i="16"/>
  <c r="AI232" i="16"/>
  <c r="MU232" i="16"/>
  <c r="AI31" i="16"/>
  <c r="MU31" i="16"/>
  <c r="AI290" i="16"/>
  <c r="MU290" i="16"/>
  <c r="AI303" i="16"/>
  <c r="MU303" i="16"/>
  <c r="AI316" i="16"/>
  <c r="MU316" i="16"/>
  <c r="AI159" i="16"/>
  <c r="MU159" i="16"/>
  <c r="AI20" i="16"/>
  <c r="MU20" i="16"/>
  <c r="AI307" i="16"/>
  <c r="MU307" i="16"/>
  <c r="AI32" i="16"/>
  <c r="MU32" i="16"/>
  <c r="AI295" i="16"/>
  <c r="MU295" i="16"/>
  <c r="EK13" i="16"/>
  <c r="K306" i="16"/>
  <c r="N218" i="16"/>
  <c r="AD218" i="16"/>
  <c r="N205" i="16"/>
  <c r="AD205" i="16"/>
  <c r="N250" i="16"/>
  <c r="AD250" i="16"/>
  <c r="N28" i="16"/>
  <c r="AD28" i="16"/>
  <c r="N95" i="16"/>
  <c r="AD95" i="16"/>
  <c r="N88" i="16"/>
  <c r="AD88" i="16"/>
  <c r="N286" i="16"/>
  <c r="AD286" i="16"/>
  <c r="N54" i="16"/>
  <c r="AD54" i="16"/>
  <c r="N240" i="16"/>
  <c r="AD240" i="16"/>
  <c r="N149" i="16"/>
  <c r="AD149" i="16"/>
  <c r="N265" i="16"/>
  <c r="AD265" i="16"/>
  <c r="N262" i="16"/>
  <c r="AD262" i="16"/>
  <c r="DQ109" i="16"/>
  <c r="EK109" i="16" s="1"/>
  <c r="AF109" i="16"/>
  <c r="N113" i="16"/>
  <c r="AD113" i="16"/>
  <c r="N21" i="16"/>
  <c r="AD21" i="16"/>
  <c r="N233" i="16"/>
  <c r="AD233" i="16"/>
  <c r="N236" i="16"/>
  <c r="AD236" i="16"/>
  <c r="N91" i="16"/>
  <c r="AD91" i="16"/>
  <c r="N19" i="16"/>
  <c r="AD19" i="16"/>
  <c r="N308" i="16"/>
  <c r="AD308" i="16"/>
  <c r="N320" i="16"/>
  <c r="AD320" i="16"/>
  <c r="N180" i="16"/>
  <c r="AD180" i="16"/>
  <c r="N154" i="16"/>
  <c r="AD154" i="16"/>
  <c r="N117" i="16"/>
  <c r="AD117" i="16"/>
  <c r="N127" i="16"/>
  <c r="AD127" i="16"/>
  <c r="N118" i="16"/>
  <c r="AD118" i="16"/>
  <c r="N51" i="16"/>
  <c r="AD51" i="16"/>
  <c r="N63" i="16"/>
  <c r="AD63" i="16"/>
  <c r="N65" i="16"/>
  <c r="AD65" i="16"/>
  <c r="N80" i="16"/>
  <c r="AD80" i="16"/>
  <c r="N106" i="16"/>
  <c r="AD106" i="16"/>
  <c r="N35" i="16"/>
  <c r="AD35" i="16"/>
  <c r="N201" i="16"/>
  <c r="AD201" i="16"/>
  <c r="N84" i="16"/>
  <c r="AD84" i="16"/>
  <c r="N293" i="16"/>
  <c r="AD293" i="16"/>
  <c r="N294" i="16"/>
  <c r="AD294" i="16"/>
  <c r="DQ332" i="16"/>
  <c r="EK332" i="16" s="1"/>
  <c r="AF332" i="16"/>
  <c r="DQ162" i="16"/>
  <c r="EK162" i="16" s="1"/>
  <c r="AF162" i="16"/>
  <c r="J214" i="16"/>
  <c r="AI214" i="16"/>
  <c r="N190" i="16"/>
  <c r="AD190" i="16"/>
  <c r="J209" i="16"/>
  <c r="AI209" i="16"/>
  <c r="N188" i="16"/>
  <c r="AD188" i="16"/>
  <c r="J195" i="16"/>
  <c r="AI195" i="16"/>
  <c r="N120" i="16"/>
  <c r="AD120" i="16"/>
  <c r="J175" i="16"/>
  <c r="AI175" i="16"/>
  <c r="N211" i="16"/>
  <c r="AD211" i="16"/>
  <c r="N204" i="16"/>
  <c r="AD204" i="16"/>
  <c r="N24" i="16"/>
  <c r="AD24" i="16"/>
  <c r="J253" i="16"/>
  <c r="AI253" i="16"/>
  <c r="N125" i="16"/>
  <c r="AD125" i="16"/>
  <c r="N94" i="16"/>
  <c r="AD94" i="16"/>
  <c r="N271" i="16"/>
  <c r="AD271" i="16"/>
  <c r="N64" i="16"/>
  <c r="AD64" i="16"/>
  <c r="J61" i="16"/>
  <c r="AI61" i="16"/>
  <c r="N226" i="16"/>
  <c r="AD226" i="16"/>
  <c r="N178" i="16"/>
  <c r="AD178" i="16"/>
  <c r="N138" i="16"/>
  <c r="AD138" i="16"/>
  <c r="N282" i="16"/>
  <c r="AD282" i="16"/>
  <c r="N55" i="16"/>
  <c r="AD55" i="16"/>
  <c r="N48" i="16"/>
  <c r="AD48" i="16"/>
  <c r="N112" i="16"/>
  <c r="AD112" i="16"/>
  <c r="N231" i="16"/>
  <c r="AD231" i="16"/>
  <c r="N49" i="16"/>
  <c r="AD49" i="16"/>
  <c r="N258" i="16"/>
  <c r="AD258" i="16"/>
  <c r="N139" i="16"/>
  <c r="AD139" i="16"/>
  <c r="N26" i="16"/>
  <c r="AD26" i="16"/>
  <c r="N157" i="16"/>
  <c r="AD157" i="16"/>
  <c r="N53" i="16"/>
  <c r="AD53" i="16"/>
  <c r="N287" i="16"/>
  <c r="AD287" i="16"/>
  <c r="N200" i="16"/>
  <c r="AD200" i="16"/>
  <c r="DQ199" i="16"/>
  <c r="EK199" i="16" s="1"/>
  <c r="AF199" i="16"/>
  <c r="N69" i="16"/>
  <c r="AD69" i="16"/>
  <c r="N114" i="16"/>
  <c r="AD114" i="16"/>
  <c r="N256" i="16"/>
  <c r="AD256" i="16"/>
  <c r="N43" i="16"/>
  <c r="AD43" i="16"/>
  <c r="N22" i="16"/>
  <c r="AD22" i="16"/>
  <c r="N9" i="16"/>
  <c r="AD9" i="16"/>
  <c r="N313" i="16"/>
  <c r="AD313" i="16"/>
  <c r="N291" i="16"/>
  <c r="AD291" i="16"/>
  <c r="N327" i="16"/>
  <c r="AD327" i="16"/>
  <c r="N312" i="16"/>
  <c r="AD312" i="16"/>
  <c r="N166" i="16"/>
  <c r="AD166" i="16"/>
  <c r="N83" i="16"/>
  <c r="AD83" i="16"/>
  <c r="N46" i="16"/>
  <c r="AD46" i="16"/>
  <c r="N208" i="16"/>
  <c r="AD208" i="16"/>
  <c r="N187" i="16"/>
  <c r="AD187" i="16"/>
  <c r="N58" i="16"/>
  <c r="AD58" i="16"/>
  <c r="N132" i="16"/>
  <c r="AD132" i="16"/>
  <c r="N269" i="16"/>
  <c r="AD269" i="16"/>
  <c r="N126" i="16"/>
  <c r="AD126" i="16"/>
  <c r="N145" i="16"/>
  <c r="AD145" i="16"/>
  <c r="N137" i="16"/>
  <c r="AD137" i="16"/>
  <c r="N144" i="16"/>
  <c r="AD144" i="16"/>
  <c r="N73" i="16"/>
  <c r="AD73" i="16"/>
  <c r="N224" i="16"/>
  <c r="AD224" i="16"/>
  <c r="N275" i="16"/>
  <c r="AD275" i="16"/>
  <c r="N225" i="16"/>
  <c r="AD225" i="16"/>
  <c r="N77" i="16"/>
  <c r="AD77" i="16"/>
  <c r="N44" i="16"/>
  <c r="AD44" i="16"/>
  <c r="N260" i="16"/>
  <c r="AD260" i="16"/>
  <c r="N322" i="16"/>
  <c r="AD322" i="16"/>
  <c r="N168" i="16"/>
  <c r="AD168" i="16"/>
  <c r="N222" i="16"/>
  <c r="AD222" i="16"/>
  <c r="N311" i="16"/>
  <c r="AD311" i="16"/>
  <c r="N242" i="16"/>
  <c r="AD242" i="16"/>
  <c r="N318" i="16"/>
  <c r="AD318" i="16"/>
  <c r="N169" i="16"/>
  <c r="AD169" i="16"/>
  <c r="N246" i="16"/>
  <c r="AD246" i="16"/>
  <c r="N184" i="16"/>
  <c r="AD184" i="16"/>
  <c r="N185" i="16"/>
  <c r="AD185" i="16"/>
  <c r="N194" i="16"/>
  <c r="AD194" i="16"/>
  <c r="N176" i="16"/>
  <c r="AD176" i="16"/>
  <c r="N147" i="16"/>
  <c r="AD147" i="16"/>
  <c r="N248" i="16"/>
  <c r="AD248" i="16"/>
  <c r="N277" i="16"/>
  <c r="AD277" i="16"/>
  <c r="N135" i="16"/>
  <c r="AD135" i="16"/>
  <c r="N230" i="16"/>
  <c r="AD230" i="16"/>
  <c r="N129" i="16"/>
  <c r="AD129" i="16"/>
  <c r="N153" i="16"/>
  <c r="AD153" i="16"/>
  <c r="N171" i="16"/>
  <c r="AD171" i="16"/>
  <c r="N281" i="16"/>
  <c r="AD281" i="16"/>
  <c r="N136" i="16"/>
  <c r="AD136" i="16"/>
  <c r="N62" i="16"/>
  <c r="AD62" i="16"/>
  <c r="N284" i="16"/>
  <c r="AD284" i="16"/>
  <c r="N241" i="16"/>
  <c r="AD241" i="16"/>
  <c r="N303" i="16"/>
  <c r="AD303" i="16"/>
  <c r="N20" i="16"/>
  <c r="AD20" i="16"/>
  <c r="N32" i="16"/>
  <c r="AD32" i="16"/>
  <c r="N39" i="16"/>
  <c r="AD39" i="16"/>
  <c r="N251" i="16"/>
  <c r="AD251" i="16"/>
  <c r="N319" i="16"/>
  <c r="AD319" i="16"/>
  <c r="N202" i="16"/>
  <c r="AD202" i="16"/>
  <c r="N14" i="16"/>
  <c r="AD14" i="16"/>
  <c r="N323" i="16"/>
  <c r="AD323" i="16"/>
  <c r="N220" i="16"/>
  <c r="AD220" i="16"/>
  <c r="N237" i="16"/>
  <c r="AD237" i="16"/>
  <c r="N72" i="16"/>
  <c r="AD72" i="16"/>
  <c r="N301" i="16"/>
  <c r="AD301" i="16"/>
  <c r="N34" i="16"/>
  <c r="AD34" i="16"/>
  <c r="N36" i="16"/>
  <c r="AD36" i="16"/>
  <c r="N317" i="16"/>
  <c r="AD317" i="16"/>
  <c r="DQ169" i="16"/>
  <c r="EK169" i="16" s="1"/>
  <c r="AF169" i="16"/>
  <c r="N296" i="16"/>
  <c r="AD296" i="16"/>
  <c r="N212" i="16"/>
  <c r="AD212" i="16"/>
  <c r="N217" i="16"/>
  <c r="AD217" i="16"/>
  <c r="N215" i="16"/>
  <c r="AD215" i="16"/>
  <c r="N181" i="16"/>
  <c r="AD181" i="16"/>
  <c r="N193" i="16"/>
  <c r="AD193" i="16"/>
  <c r="N124" i="16"/>
  <c r="AD124" i="16"/>
  <c r="N177" i="16"/>
  <c r="AD177" i="16"/>
  <c r="N111" i="16"/>
  <c r="AD111" i="16"/>
  <c r="N285" i="16"/>
  <c r="AD285" i="16"/>
  <c r="N38" i="16"/>
  <c r="AD38" i="16"/>
  <c r="N96" i="16"/>
  <c r="AD96" i="16"/>
  <c r="N299" i="16"/>
  <c r="AD299" i="16"/>
  <c r="N134" i="16"/>
  <c r="AD134" i="16"/>
  <c r="N150" i="16"/>
  <c r="AD150" i="16"/>
  <c r="N133" i="16"/>
  <c r="AD133" i="16"/>
  <c r="N142" i="16"/>
  <c r="AD142" i="16"/>
  <c r="N141" i="16"/>
  <c r="AD141" i="16"/>
  <c r="N273" i="16"/>
  <c r="AD273" i="16"/>
  <c r="N128" i="16"/>
  <c r="AD128" i="16"/>
  <c r="N334" i="16"/>
  <c r="AD334" i="16"/>
  <c r="N60" i="16"/>
  <c r="AD60" i="16"/>
  <c r="N179" i="16"/>
  <c r="AD179" i="16"/>
  <c r="N103" i="16"/>
  <c r="AD103" i="16"/>
  <c r="N152" i="16"/>
  <c r="AD152" i="16"/>
  <c r="N109" i="16"/>
  <c r="AD109" i="16"/>
  <c r="N283" i="16"/>
  <c r="AD283" i="16"/>
  <c r="N279" i="16"/>
  <c r="AD279" i="16"/>
  <c r="N90" i="16"/>
  <c r="AD90" i="16"/>
  <c r="N198" i="16"/>
  <c r="AD198" i="16"/>
  <c r="N326" i="16"/>
  <c r="AD326" i="16"/>
  <c r="O27" i="16"/>
  <c r="AH27" i="16"/>
  <c r="N263" i="16"/>
  <c r="AD263" i="16"/>
  <c r="N289" i="16"/>
  <c r="AD289" i="16"/>
  <c r="N76" i="16"/>
  <c r="AD76" i="16"/>
  <c r="N255" i="16"/>
  <c r="AD255" i="16"/>
  <c r="N321" i="16"/>
  <c r="AD321" i="16"/>
  <c r="N331" i="16"/>
  <c r="AD331" i="16"/>
  <c r="N315" i="16"/>
  <c r="AD315" i="16"/>
  <c r="N82" i="16"/>
  <c r="AD82" i="16"/>
  <c r="N209" i="16"/>
  <c r="AD209" i="16"/>
  <c r="N195" i="16"/>
  <c r="AD195" i="16"/>
  <c r="N249" i="16"/>
  <c r="AD249" i="16"/>
  <c r="N253" i="16"/>
  <c r="AD253" i="16"/>
  <c r="N272" i="16"/>
  <c r="AD272" i="16"/>
  <c r="N61" i="16"/>
  <c r="AD61" i="16"/>
  <c r="N298" i="16"/>
  <c r="AD298" i="16"/>
  <c r="N6" i="16"/>
  <c r="AD6" i="16"/>
  <c r="N97" i="16"/>
  <c r="AD97" i="16"/>
  <c r="N40" i="16"/>
  <c r="AD40" i="16"/>
  <c r="N57" i="16"/>
  <c r="AD57" i="16"/>
  <c r="N173" i="16"/>
  <c r="AD173" i="16"/>
  <c r="N288" i="16"/>
  <c r="AD288" i="16"/>
  <c r="N148" i="16"/>
  <c r="AD148" i="16"/>
  <c r="N239" i="16"/>
  <c r="AD239" i="16"/>
  <c r="N15" i="16"/>
  <c r="AD15" i="16"/>
  <c r="N42" i="16"/>
  <c r="AD42" i="16"/>
  <c r="N12" i="16"/>
  <c r="AD12" i="16"/>
  <c r="N85" i="16"/>
  <c r="AD85" i="16"/>
  <c r="N27" i="16"/>
  <c r="AD27" i="16"/>
  <c r="N93" i="16"/>
  <c r="AD93" i="16"/>
  <c r="N8" i="16"/>
  <c r="AD8" i="16"/>
  <c r="N254" i="16"/>
  <c r="AD254" i="16"/>
  <c r="N45" i="16"/>
  <c r="AD45" i="16"/>
  <c r="N335" i="16"/>
  <c r="AD335" i="16"/>
  <c r="N11" i="16"/>
  <c r="AD11" i="16"/>
  <c r="N33" i="16"/>
  <c r="AD33" i="16"/>
  <c r="N332" i="16"/>
  <c r="AD332" i="16"/>
  <c r="J245" i="16"/>
  <c r="RP23" i="16"/>
  <c r="RO196" i="16"/>
  <c r="J101" i="16"/>
  <c r="J173" i="16"/>
  <c r="J115" i="16"/>
  <c r="J148" i="16"/>
  <c r="J42" i="16"/>
  <c r="J85" i="16"/>
  <c r="J151" i="16"/>
  <c r="J28" i="16"/>
  <c r="J54" i="16"/>
  <c r="RP142" i="16"/>
  <c r="RQ196" i="16"/>
  <c r="RQ237" i="16"/>
  <c r="RK237" i="16"/>
  <c r="EK89" i="16"/>
  <c r="EK327" i="16"/>
  <c r="EK46" i="16"/>
  <c r="XD337" i="16"/>
  <c r="WV337" i="16"/>
  <c r="RO303" i="16"/>
  <c r="RM101" i="16"/>
  <c r="K89" i="16"/>
  <c r="RT48" i="16"/>
  <c r="RU48" i="16" s="1"/>
  <c r="MU183" i="16"/>
  <c r="RO300" i="16"/>
  <c r="RK303" i="16"/>
  <c r="EK271" i="16"/>
  <c r="EK105" i="16"/>
  <c r="RJ329" i="16"/>
  <c r="EK80" i="16"/>
  <c r="RT52" i="16"/>
  <c r="RU52" i="16" s="1"/>
  <c r="EK204" i="16"/>
  <c r="EK185" i="16"/>
  <c r="RP300" i="16"/>
  <c r="EK208" i="16"/>
  <c r="GS17" i="16"/>
  <c r="TA246" i="16"/>
  <c r="TB246" i="16" s="1"/>
  <c r="TA190" i="16"/>
  <c r="TB190" i="16" s="1"/>
  <c r="RQ300" i="16"/>
  <c r="RM329" i="16"/>
  <c r="RO101" i="16"/>
  <c r="IK82" i="16"/>
  <c r="M82" i="16" s="1"/>
  <c r="IK15" i="16"/>
  <c r="M15" i="16" s="1"/>
  <c r="IK135" i="16"/>
  <c r="M135" i="16" s="1"/>
  <c r="IK252" i="16"/>
  <c r="M252" i="16" s="1"/>
  <c r="IK140" i="16"/>
  <c r="M140" i="16" s="1"/>
  <c r="IK168" i="16"/>
  <c r="M168" i="16" s="1"/>
  <c r="IK6" i="16"/>
  <c r="M6" i="16" s="1"/>
  <c r="IK299" i="16"/>
  <c r="M299" i="16" s="1"/>
  <c r="IK61" i="16"/>
  <c r="M61" i="16" s="1"/>
  <c r="IK289" i="16"/>
  <c r="M289" i="16" s="1"/>
  <c r="IK94" i="16"/>
  <c r="M94" i="16" s="1"/>
  <c r="IK42" i="16"/>
  <c r="M42" i="16" s="1"/>
  <c r="IK265" i="16"/>
  <c r="M265" i="16" s="1"/>
  <c r="IK123" i="16"/>
  <c r="M123" i="16" s="1"/>
  <c r="IK186" i="16"/>
  <c r="M186" i="16" s="1"/>
  <c r="IK17" i="16"/>
  <c r="M17" i="16" s="1"/>
  <c r="IK257" i="16"/>
  <c r="M257" i="16" s="1"/>
  <c r="IK43" i="16"/>
  <c r="M43" i="16" s="1"/>
  <c r="IK221" i="16"/>
  <c r="M221" i="16" s="1"/>
  <c r="IK293" i="16"/>
  <c r="M293" i="16" s="1"/>
  <c r="IK211" i="16"/>
  <c r="M211" i="16" s="1"/>
  <c r="IK70" i="16"/>
  <c r="M70" i="16" s="1"/>
  <c r="IK233" i="16"/>
  <c r="M233" i="16" s="1"/>
  <c r="IK231" i="16"/>
  <c r="M231" i="16" s="1"/>
  <c r="IK14" i="16"/>
  <c r="M14" i="16" s="1"/>
  <c r="IK245" i="16"/>
  <c r="M245" i="16" s="1"/>
  <c r="IK326" i="16"/>
  <c r="M326" i="16" s="1"/>
  <c r="IK69" i="16"/>
  <c r="M69" i="16" s="1"/>
  <c r="IK12" i="16"/>
  <c r="M12" i="16" s="1"/>
  <c r="IK178" i="16"/>
  <c r="M178" i="16" s="1"/>
  <c r="IK107" i="16"/>
  <c r="M107" i="16" s="1"/>
  <c r="IK56" i="16"/>
  <c r="M56" i="16" s="1"/>
  <c r="IK298" i="16"/>
  <c r="M298" i="16" s="1"/>
  <c r="IK145" i="16"/>
  <c r="M145" i="16" s="1"/>
  <c r="IK260" i="16"/>
  <c r="M260" i="16" s="1"/>
  <c r="IK172" i="16"/>
  <c r="M172" i="16" s="1"/>
  <c r="IK247" i="16"/>
  <c r="M247" i="16" s="1"/>
  <c r="IK41" i="16"/>
  <c r="M41" i="16" s="1"/>
  <c r="IK268" i="16"/>
  <c r="M268" i="16" s="1"/>
  <c r="IK76" i="16"/>
  <c r="M76" i="16" s="1"/>
  <c r="IK83" i="16"/>
  <c r="M83" i="16" s="1"/>
  <c r="IK288" i="16"/>
  <c r="M288" i="16" s="1"/>
  <c r="IK269" i="16"/>
  <c r="M269" i="16" s="1"/>
  <c r="IK176" i="16"/>
  <c r="M176" i="16" s="1"/>
  <c r="IK263" i="16"/>
  <c r="M263" i="16" s="1"/>
  <c r="IK130" i="16"/>
  <c r="M130" i="16" s="1"/>
  <c r="K242" i="16"/>
  <c r="K18" i="16"/>
  <c r="TA203" i="16"/>
  <c r="TB203" i="16" s="1"/>
  <c r="TA58" i="16"/>
  <c r="TB58" i="16" s="1"/>
  <c r="TA151" i="16"/>
  <c r="TB151" i="16" s="1"/>
  <c r="K325" i="16"/>
  <c r="EK129" i="16"/>
  <c r="TA287" i="16"/>
  <c r="TB287" i="16" s="1"/>
  <c r="K114" i="16"/>
  <c r="K260" i="16"/>
  <c r="EK201" i="16"/>
  <c r="TA216" i="16"/>
  <c r="TB216" i="16" s="1"/>
  <c r="TA207" i="16"/>
  <c r="TB207" i="16" s="1"/>
  <c r="TA187" i="16"/>
  <c r="TB187" i="16" s="1"/>
  <c r="TA120" i="16"/>
  <c r="TB120" i="16" s="1"/>
  <c r="TA181" i="16"/>
  <c r="TB181" i="16" s="1"/>
  <c r="TA100" i="16"/>
  <c r="TB100" i="16" s="1"/>
  <c r="TA253" i="16"/>
  <c r="TB253" i="16" s="1"/>
  <c r="IK129" i="16"/>
  <c r="M129" i="16" s="1"/>
  <c r="EK62" i="16"/>
  <c r="EK303" i="16"/>
  <c r="EK168" i="16"/>
  <c r="J132" i="16"/>
  <c r="J99" i="16"/>
  <c r="J322" i="16"/>
  <c r="J168" i="16"/>
  <c r="J86" i="16"/>
  <c r="J110" i="16"/>
  <c r="J306" i="16"/>
  <c r="J169" i="16"/>
  <c r="J325" i="16"/>
  <c r="EK280" i="16"/>
  <c r="K280" i="16"/>
  <c r="EK140" i="16"/>
  <c r="K140" i="16"/>
  <c r="EK219" i="16"/>
  <c r="K219" i="16"/>
  <c r="EK132" i="16"/>
  <c r="K132" i="16"/>
  <c r="NU216" i="16"/>
  <c r="NT216" i="16"/>
  <c r="NU213" i="16"/>
  <c r="NT213" i="16"/>
  <c r="NU205" i="16"/>
  <c r="NT205" i="16"/>
  <c r="NU211" i="16"/>
  <c r="NT211" i="16"/>
  <c r="NU181" i="16"/>
  <c r="NT181" i="16"/>
  <c r="NU310" i="16"/>
  <c r="NT310" i="16"/>
  <c r="NU129" i="16"/>
  <c r="NT129" i="16"/>
  <c r="NU177" i="16"/>
  <c r="NT177" i="16"/>
  <c r="NU92" i="16"/>
  <c r="NT92" i="16"/>
  <c r="NU88" i="16"/>
  <c r="NT88" i="16"/>
  <c r="NU135" i="16"/>
  <c r="NT135" i="16"/>
  <c r="NU125" i="16"/>
  <c r="NT125" i="16"/>
  <c r="NU61" i="16"/>
  <c r="NT61" i="16"/>
  <c r="NU289" i="16"/>
  <c r="NT289" i="16"/>
  <c r="NU197" i="16"/>
  <c r="NT197" i="16"/>
  <c r="NU171" i="16"/>
  <c r="NT171" i="16"/>
  <c r="NU229" i="16"/>
  <c r="NT229" i="16"/>
  <c r="NU40" i="16"/>
  <c r="NT40" i="16"/>
  <c r="NU20" i="16"/>
  <c r="NT155" i="16"/>
  <c r="NT10" i="16"/>
  <c r="NT13" i="16"/>
  <c r="NT170" i="16"/>
  <c r="NT17" i="16"/>
  <c r="NT110" i="16"/>
  <c r="NT330" i="16"/>
  <c r="NT261" i="16"/>
  <c r="NT334" i="16"/>
  <c r="NT222" i="16"/>
  <c r="NT194" i="16"/>
  <c r="NT52" i="16"/>
  <c r="NT108" i="16"/>
  <c r="NT6" i="16"/>
  <c r="NT113" i="16"/>
  <c r="NT323" i="16"/>
  <c r="NT198" i="16"/>
  <c r="NT321" i="16"/>
  <c r="NT98" i="16"/>
  <c r="NT304" i="16"/>
  <c r="NT332" i="16"/>
  <c r="NT270" i="16"/>
  <c r="NT139" i="16"/>
  <c r="NT123" i="16"/>
  <c r="NT37" i="16"/>
  <c r="NT267" i="16"/>
  <c r="NT232" i="16"/>
  <c r="NT63" i="16"/>
  <c r="NT293" i="16"/>
  <c r="NT106" i="16"/>
  <c r="NT46" i="16"/>
  <c r="NT82" i="16"/>
  <c r="NT79" i="16"/>
  <c r="NT55" i="16"/>
  <c r="NT23" i="16"/>
  <c r="NT85" i="16"/>
  <c r="NT89" i="16"/>
  <c r="NT292" i="16"/>
  <c r="NT57" i="16"/>
  <c r="NT296" i="16"/>
  <c r="NT69" i="16"/>
  <c r="NT134" i="16"/>
  <c r="NT101" i="16"/>
  <c r="NT182" i="16"/>
  <c r="NT93" i="16"/>
  <c r="NT268" i="16"/>
  <c r="NT312" i="16"/>
  <c r="NT259" i="16"/>
  <c r="NT45" i="16"/>
  <c r="NT161" i="16"/>
  <c r="NT300" i="16"/>
  <c r="NT195" i="16"/>
  <c r="NT148" i="16"/>
  <c r="NT29" i="16"/>
  <c r="NT145" i="16"/>
  <c r="NT246" i="16"/>
  <c r="NT308" i="16"/>
  <c r="NT103" i="16"/>
  <c r="NT154" i="16"/>
  <c r="NT90" i="16"/>
  <c r="NT86" i="16"/>
  <c r="NT111" i="16"/>
  <c r="NT283" i="16"/>
  <c r="NT42" i="16"/>
  <c r="NT8" i="16"/>
  <c r="NT163" i="16"/>
  <c r="NT15" i="16"/>
  <c r="NT260" i="16"/>
  <c r="NT138" i="16"/>
  <c r="NT80" i="16"/>
  <c r="NT179" i="16"/>
  <c r="NT43" i="16"/>
  <c r="NT184" i="16"/>
  <c r="NT236" i="16"/>
  <c r="NT56" i="16"/>
  <c r="NT133" i="16"/>
  <c r="NT254" i="16"/>
  <c r="NT137" i="16"/>
  <c r="NT27" i="16"/>
  <c r="NT117" i="16"/>
  <c r="NT234" i="16"/>
  <c r="NT120" i="16"/>
  <c r="NT54" i="16"/>
  <c r="NT324" i="16"/>
  <c r="NT240" i="16"/>
  <c r="NT180" i="16"/>
  <c r="NT49" i="16"/>
  <c r="NT165" i="16"/>
  <c r="NT58" i="16"/>
  <c r="NT124" i="16"/>
  <c r="NT87" i="16"/>
  <c r="NT298" i="16"/>
  <c r="NT178" i="16"/>
  <c r="NT142" i="16"/>
  <c r="NT215" i="16"/>
  <c r="NT231" i="16"/>
  <c r="NT288" i="16"/>
  <c r="NT243" i="16"/>
  <c r="NT159" i="16"/>
  <c r="NT303" i="16"/>
  <c r="NT253" i="16"/>
  <c r="NT22" i="16"/>
  <c r="NT305" i="16"/>
  <c r="NT333" i="16"/>
  <c r="NT228" i="16"/>
  <c r="NT279" i="16"/>
  <c r="NT28" i="16"/>
  <c r="NT32" i="16"/>
  <c r="NT189" i="16"/>
  <c r="NT328" i="16"/>
  <c r="NT223" i="16"/>
  <c r="NT144" i="16"/>
  <c r="NT77" i="16"/>
  <c r="NT70" i="16"/>
  <c r="NT237" i="16"/>
  <c r="NT11" i="16"/>
  <c r="NT24" i="16"/>
  <c r="NT204" i="16"/>
  <c r="NT65" i="16"/>
  <c r="NT185" i="16"/>
  <c r="NT257" i="16"/>
  <c r="NT18" i="16"/>
  <c r="NT25" i="16"/>
  <c r="NT126" i="16"/>
  <c r="NT273" i="16"/>
  <c r="NT19" i="16"/>
  <c r="NT278" i="16"/>
  <c r="NT200" i="16"/>
  <c r="NT269" i="16"/>
  <c r="NT239" i="16"/>
  <c r="NT252" i="16"/>
  <c r="NT35" i="16"/>
  <c r="NT280" i="16"/>
  <c r="NT206" i="16"/>
  <c r="NT34" i="16"/>
  <c r="NT67" i="16"/>
  <c r="NT203" i="16"/>
  <c r="NT173" i="16"/>
  <c r="NT306" i="16"/>
  <c r="NT230" i="16"/>
  <c r="NT164" i="16"/>
  <c r="NT327" i="16"/>
  <c r="NT282" i="16"/>
  <c r="NT276" i="16"/>
  <c r="NT295" i="16"/>
  <c r="NT118" i="16"/>
  <c r="NT78" i="16"/>
  <c r="NT68" i="16"/>
  <c r="NT322" i="16"/>
  <c r="NT264" i="16"/>
  <c r="NT217" i="16"/>
  <c r="NT130" i="16"/>
  <c r="NT275" i="16"/>
  <c r="NT335" i="16"/>
  <c r="NT249" i="16"/>
  <c r="NT127" i="16"/>
  <c r="NT309" i="16"/>
  <c r="NT39" i="16"/>
  <c r="NT74" i="16"/>
  <c r="NT91" i="16"/>
  <c r="NT12" i="16"/>
  <c r="NT167" i="16"/>
  <c r="NT281" i="16"/>
  <c r="NT72" i="16"/>
  <c r="NT176" i="16"/>
  <c r="NT207" i="16"/>
  <c r="NT224" i="16"/>
  <c r="NT107" i="16"/>
  <c r="NT102" i="16"/>
  <c r="NT30" i="16"/>
  <c r="NT109" i="16"/>
  <c r="NT214" i="16"/>
  <c r="NT81" i="16"/>
  <c r="NT218" i="16"/>
  <c r="NT50" i="16"/>
  <c r="NT147" i="16"/>
  <c r="NT175" i="16"/>
  <c r="NT262" i="16"/>
  <c r="NT294" i="16"/>
  <c r="NT96" i="16"/>
  <c r="NT112" i="16"/>
  <c r="NT141" i="16"/>
  <c r="NT314" i="16"/>
  <c r="NT97" i="16"/>
  <c r="NT285" i="16"/>
  <c r="NT190" i="16"/>
  <c r="NT151" i="16"/>
  <c r="NT114" i="16"/>
  <c r="NT7" i="16"/>
  <c r="NT156" i="16"/>
  <c r="NT242" i="16"/>
  <c r="NT208" i="16"/>
  <c r="NT95" i="16"/>
  <c r="NT44" i="16"/>
  <c r="NT31" i="16"/>
  <c r="NT166" i="16"/>
  <c r="NT75" i="16"/>
  <c r="NT162" i="16"/>
  <c r="NT247" i="16"/>
  <c r="NT132" i="16"/>
  <c r="NT115" i="16"/>
  <c r="NT297" i="16"/>
  <c r="NT227" i="16"/>
  <c r="NT209" i="16"/>
  <c r="NT64" i="16"/>
  <c r="NT319" i="16"/>
  <c r="NT219" i="16"/>
  <c r="NT263" i="16"/>
  <c r="NT201" i="16"/>
  <c r="NT317" i="16"/>
  <c r="NT59" i="16"/>
  <c r="NT83" i="16"/>
  <c r="NT221" i="16"/>
  <c r="NT188" i="16"/>
  <c r="NT186" i="16"/>
  <c r="NT183" i="16"/>
  <c r="NT131" i="16"/>
  <c r="NT66" i="16"/>
  <c r="NT172" i="16"/>
  <c r="NT128" i="16"/>
  <c r="NT299" i="16"/>
  <c r="NT301" i="16"/>
  <c r="NT191" i="16"/>
  <c r="NT251" i="16"/>
  <c r="NT99" i="16"/>
  <c r="NT26" i="16"/>
  <c r="NT140" i="16"/>
  <c r="NT255" i="16"/>
  <c r="NT225" i="16"/>
  <c r="NT318" i="16"/>
  <c r="NT286" i="16"/>
  <c r="NT226" i="16"/>
  <c r="NT307" i="16"/>
  <c r="NT60" i="16"/>
  <c r="NT71" i="16"/>
  <c r="NT76" i="16"/>
  <c r="NT51" i="16"/>
  <c r="NT266" i="16"/>
  <c r="NT187" i="16"/>
  <c r="NT168" i="16"/>
  <c r="NT320" i="16"/>
  <c r="NT248" i="16"/>
  <c r="NT241" i="16"/>
  <c r="NT212" i="16"/>
  <c r="NT21" i="16"/>
  <c r="NT277" i="16"/>
  <c r="NT94" i="16"/>
  <c r="NT313" i="16"/>
  <c r="NT325" i="16"/>
  <c r="NT274" i="16"/>
  <c r="NU220" i="16"/>
  <c r="NT220" i="16"/>
  <c r="NU238" i="16"/>
  <c r="NT238" i="16"/>
  <c r="NU152" i="16"/>
  <c r="NT152" i="16"/>
  <c r="NX247" i="16"/>
  <c r="NY247" i="16"/>
  <c r="NX239" i="16"/>
  <c r="NY239" i="16"/>
  <c r="NX231" i="16"/>
  <c r="NY231" i="16"/>
  <c r="NX223" i="16"/>
  <c r="NY223" i="16"/>
  <c r="NX332" i="16"/>
  <c r="NY332" i="16"/>
  <c r="NX324" i="16"/>
  <c r="NY324" i="16"/>
  <c r="NX316" i="16"/>
  <c r="NY316" i="16"/>
  <c r="NX308" i="16"/>
  <c r="NY308" i="16"/>
  <c r="NX292" i="16"/>
  <c r="NY292" i="16"/>
  <c r="NX284" i="16"/>
  <c r="NY284" i="16"/>
  <c r="NX214" i="16"/>
  <c r="NY214" i="16"/>
  <c r="NX206" i="16"/>
  <c r="NY206" i="16"/>
  <c r="NX190" i="16"/>
  <c r="NY190" i="16"/>
  <c r="NX182" i="16"/>
  <c r="NY182" i="16"/>
  <c r="NX174" i="16"/>
  <c r="NY174" i="16"/>
  <c r="NX166" i="16"/>
  <c r="NY166" i="16"/>
  <c r="NY158" i="16"/>
  <c r="NX158" i="16"/>
  <c r="NX150" i="16"/>
  <c r="NY150" i="16"/>
  <c r="NX134" i="16"/>
  <c r="NY134" i="16"/>
  <c r="NX118" i="16"/>
  <c r="NY118" i="16"/>
  <c r="NX94" i="16"/>
  <c r="NY94" i="16"/>
  <c r="NX265" i="16"/>
  <c r="NY265" i="16"/>
  <c r="NX257" i="16"/>
  <c r="NY257" i="16"/>
  <c r="NX90" i="16"/>
  <c r="NY90" i="16"/>
  <c r="NX82" i="16"/>
  <c r="NY82" i="16"/>
  <c r="NX66" i="16"/>
  <c r="NY66" i="16"/>
  <c r="NX58" i="16"/>
  <c r="NY58" i="16"/>
  <c r="NX26" i="16"/>
  <c r="NY26" i="16"/>
  <c r="NY298" i="16"/>
  <c r="NY325" i="16"/>
  <c r="NY175" i="16"/>
  <c r="NY278" i="16"/>
  <c r="NY47" i="16"/>
  <c r="NY290" i="16"/>
  <c r="NY283" i="16"/>
  <c r="NY186" i="16"/>
  <c r="NY307" i="16"/>
  <c r="NY36" i="16"/>
  <c r="NY303" i="16"/>
  <c r="NY64" i="16"/>
  <c r="NY21" i="16"/>
  <c r="NY81" i="16"/>
  <c r="NY229" i="16"/>
  <c r="NY136" i="16"/>
  <c r="NY314" i="16"/>
  <c r="NY125" i="16"/>
  <c r="NY177" i="16"/>
  <c r="NY302" i="16"/>
  <c r="NY22" i="16"/>
  <c r="NY178" i="16"/>
  <c r="NY29" i="16"/>
  <c r="NY291" i="16"/>
  <c r="NY73" i="16"/>
  <c r="NY173" i="16"/>
  <c r="NY37" i="16"/>
  <c r="NY75" i="16"/>
  <c r="NY301" i="16"/>
  <c r="NY139" i="16"/>
  <c r="NY91" i="16"/>
  <c r="NY23" i="16"/>
  <c r="NY170" i="16"/>
  <c r="NY112" i="16"/>
  <c r="NY330" i="16"/>
  <c r="NY196" i="16"/>
  <c r="NY14" i="16"/>
  <c r="NY230" i="16"/>
  <c r="NY156" i="16"/>
  <c r="NY140" i="16"/>
  <c r="NY106" i="16"/>
  <c r="NY260" i="16"/>
  <c r="NY120" i="16"/>
  <c r="NY162" i="16"/>
  <c r="NY7" i="16"/>
  <c r="NY226" i="16"/>
  <c r="NY282" i="16"/>
  <c r="NY228" i="16"/>
  <c r="NY199" i="16"/>
  <c r="NY111" i="16"/>
  <c r="NY63" i="16"/>
  <c r="NY318" i="16"/>
  <c r="NY253" i="16"/>
  <c r="NY33" i="16"/>
  <c r="NY88" i="16"/>
  <c r="NY137" i="16"/>
  <c r="NY44" i="16"/>
  <c r="NY246" i="16"/>
  <c r="NY105" i="16"/>
  <c r="NY249" i="16"/>
  <c r="NY164" i="16"/>
  <c r="NY276" i="16"/>
  <c r="NY261" i="16"/>
  <c r="NY217" i="16"/>
  <c r="NY76" i="16"/>
  <c r="NY52" i="16"/>
  <c r="NY151" i="16"/>
  <c r="NY285" i="16"/>
  <c r="NY17" i="16"/>
  <c r="NY195" i="16"/>
  <c r="NY317" i="16"/>
  <c r="NY163" i="16"/>
  <c r="NY270" i="16"/>
  <c r="NY39" i="16"/>
  <c r="NY188" i="16"/>
  <c r="NY25" i="16"/>
  <c r="NY219" i="16"/>
  <c r="NY209" i="16"/>
  <c r="NY41" i="16"/>
  <c r="NY98" i="16"/>
  <c r="NY267" i="16"/>
  <c r="NY259" i="16"/>
  <c r="NY20" i="16"/>
  <c r="NY138" i="16"/>
  <c r="NY117" i="16"/>
  <c r="NY53" i="16"/>
  <c r="NY181" i="16"/>
  <c r="NY32" i="16"/>
  <c r="NY13" i="16"/>
  <c r="NY320" i="16"/>
  <c r="NY243" i="16"/>
  <c r="NY304" i="16"/>
  <c r="NY327" i="16"/>
  <c r="NY311" i="16"/>
  <c r="NY245" i="16"/>
  <c r="NY306" i="16"/>
  <c r="NY128" i="16"/>
  <c r="NY24" i="16"/>
  <c r="NX10" i="16"/>
  <c r="NY244" i="16"/>
  <c r="NY289" i="16"/>
  <c r="NY127" i="16"/>
  <c r="NY83" i="16"/>
  <c r="NY15" i="16"/>
  <c r="NY299" i="16"/>
  <c r="NY237" i="16"/>
  <c r="NY221" i="16"/>
  <c r="NY225" i="16"/>
  <c r="NY10" i="16"/>
  <c r="NY30" i="16"/>
  <c r="NY100" i="16"/>
  <c r="NY255" i="16"/>
  <c r="NY192" i="16"/>
  <c r="NY146" i="16"/>
  <c r="NY222" i="16"/>
  <c r="NY251" i="16"/>
  <c r="NY201" i="16"/>
  <c r="NY266" i="16"/>
  <c r="NY319" i="16"/>
  <c r="NY131" i="16"/>
  <c r="NY171" i="16"/>
  <c r="NY264" i="16"/>
  <c r="NY80" i="16"/>
  <c r="NY309" i="16"/>
  <c r="NY147" i="16"/>
  <c r="NY258" i="16"/>
  <c r="NY31" i="16"/>
  <c r="NY238" i="16"/>
  <c r="NY69" i="16"/>
  <c r="NY286" i="16"/>
  <c r="NY271" i="16"/>
  <c r="NY132" i="16"/>
  <c r="NY160" i="16"/>
  <c r="NY277" i="16"/>
  <c r="NY116" i="16"/>
  <c r="NY9" i="16"/>
  <c r="NY72" i="16"/>
  <c r="NY176" i="16"/>
  <c r="NY61" i="16"/>
  <c r="NY38" i="16"/>
  <c r="NY180" i="16"/>
  <c r="NY86" i="16"/>
  <c r="NY268" i="16"/>
  <c r="NY157" i="16"/>
  <c r="NY293" i="16"/>
  <c r="NY122" i="16"/>
  <c r="NY323" i="16"/>
  <c r="NY183" i="16"/>
  <c r="NY213" i="16"/>
  <c r="NY28" i="16"/>
  <c r="NY194" i="16"/>
  <c r="NY328" i="16"/>
  <c r="NY85" i="16"/>
  <c r="NY107" i="16"/>
  <c r="NY189" i="16"/>
  <c r="NY185" i="16"/>
  <c r="NY16" i="16"/>
  <c r="NY236" i="16"/>
  <c r="NY149" i="16"/>
  <c r="NY97" i="16"/>
  <c r="NY235" i="16"/>
  <c r="NY216" i="16"/>
  <c r="NY224" i="16"/>
  <c r="NY109" i="16"/>
  <c r="NY108" i="16"/>
  <c r="NY99" i="16"/>
  <c r="NY145" i="16"/>
  <c r="NY70" i="16"/>
  <c r="NY101" i="16"/>
  <c r="NY114" i="16"/>
  <c r="NY279" i="16"/>
  <c r="NY169" i="16"/>
  <c r="NY155" i="16"/>
  <c r="NY294" i="16"/>
  <c r="NY48" i="16"/>
  <c r="NY207" i="16"/>
  <c r="NY212" i="16"/>
  <c r="NY210" i="16"/>
  <c r="NY335" i="16"/>
  <c r="NY89" i="16"/>
  <c r="NY153" i="16"/>
  <c r="NY227" i="16"/>
  <c r="NY241" i="16"/>
  <c r="NY60" i="16"/>
  <c r="NY275" i="16"/>
  <c r="NY55" i="16"/>
  <c r="NY202" i="16"/>
  <c r="NY312" i="16"/>
  <c r="NY193" i="16"/>
  <c r="NY205" i="16"/>
  <c r="NY215" i="16"/>
  <c r="NY204" i="16"/>
  <c r="NY119" i="16"/>
  <c r="NY49" i="16"/>
  <c r="NY310" i="16"/>
  <c r="NY130" i="16"/>
  <c r="NY288" i="16"/>
  <c r="NY234" i="16"/>
  <c r="NY334" i="16"/>
  <c r="NY56" i="16"/>
  <c r="NY191" i="16"/>
  <c r="NY333" i="16"/>
  <c r="NY326" i="16"/>
  <c r="NY144" i="16"/>
  <c r="NY113" i="16"/>
  <c r="NY11" i="16"/>
  <c r="NY172" i="16"/>
  <c r="RV14" i="16"/>
  <c r="RT14" i="16"/>
  <c r="RU14" i="16" s="1"/>
  <c r="RT204" i="16"/>
  <c r="RU204" i="16" s="1"/>
  <c r="RV204" i="16"/>
  <c r="RT177" i="16"/>
  <c r="RU177" i="16" s="1"/>
  <c r="RV177" i="16"/>
  <c r="RT267" i="16"/>
  <c r="RU267" i="16" s="1"/>
  <c r="RV267" i="16"/>
  <c r="RV21" i="16"/>
  <c r="RT21" i="16"/>
  <c r="RU21" i="16" s="1"/>
  <c r="RV165" i="16"/>
  <c r="RT165" i="16"/>
  <c r="RU165" i="16" s="1"/>
  <c r="RT100" i="16"/>
  <c r="RU100" i="16" s="1"/>
  <c r="RV100" i="16"/>
  <c r="RV25" i="16"/>
  <c r="RT25" i="16"/>
  <c r="RU25" i="16" s="1"/>
  <c r="RV128" i="16"/>
  <c r="RT128" i="16"/>
  <c r="RU128" i="16" s="1"/>
  <c r="RT179" i="16"/>
  <c r="RU179" i="16" s="1"/>
  <c r="RV179" i="16"/>
  <c r="RT115" i="16"/>
  <c r="RU115" i="16" s="1"/>
  <c r="RV115" i="16"/>
  <c r="RT152" i="16"/>
  <c r="RU152" i="16" s="1"/>
  <c r="RV152" i="16"/>
  <c r="RV265" i="16"/>
  <c r="RT265" i="16"/>
  <c r="RU265" i="16" s="1"/>
  <c r="RV166" i="16"/>
  <c r="RT166" i="16"/>
  <c r="RU166" i="16" s="1"/>
  <c r="RT238" i="16"/>
  <c r="RU238" i="16" s="1"/>
  <c r="RV238" i="16"/>
  <c r="RT221" i="16"/>
  <c r="RU221" i="16" s="1"/>
  <c r="RV221" i="16"/>
  <c r="RV235" i="16"/>
  <c r="RT235" i="16"/>
  <c r="RU235" i="16" s="1"/>
  <c r="RV160" i="16"/>
  <c r="RT160" i="16"/>
  <c r="RU160" i="16" s="1"/>
  <c r="RV314" i="16"/>
  <c r="RT314" i="16"/>
  <c r="RU314" i="16" s="1"/>
  <c r="RV134" i="16"/>
  <c r="RT134" i="16"/>
  <c r="RU134" i="16" s="1"/>
  <c r="RV170" i="16"/>
  <c r="RT170" i="16"/>
  <c r="RU170" i="16" s="1"/>
  <c r="RV99" i="16"/>
  <c r="RT99" i="16"/>
  <c r="RU99" i="16" s="1"/>
  <c r="RV164" i="16"/>
  <c r="RT164" i="16"/>
  <c r="RU164" i="16" s="1"/>
  <c r="RV27" i="16"/>
  <c r="RT27" i="16"/>
  <c r="RU27" i="16" s="1"/>
  <c r="IK121" i="16"/>
  <c r="M121" i="16" s="1"/>
  <c r="IK113" i="16"/>
  <c r="M113" i="16" s="1"/>
  <c r="IK105" i="16"/>
  <c r="M105" i="16" s="1"/>
  <c r="IK276" i="16"/>
  <c r="M276" i="16" s="1"/>
  <c r="IK85" i="16"/>
  <c r="M85" i="16" s="1"/>
  <c r="IK77" i="16"/>
  <c r="M77" i="16" s="1"/>
  <c r="IK53" i="16"/>
  <c r="M53" i="16" s="1"/>
  <c r="IK45" i="16"/>
  <c r="M45" i="16" s="1"/>
  <c r="IK29" i="16"/>
  <c r="M29" i="16" s="1"/>
  <c r="IK21" i="16"/>
  <c r="M21" i="16" s="1"/>
  <c r="IK106" i="16"/>
  <c r="M106" i="16" s="1"/>
  <c r="IK195" i="16"/>
  <c r="M195" i="16" s="1"/>
  <c r="IK159" i="16"/>
  <c r="M159" i="16" s="1"/>
  <c r="IK46" i="16"/>
  <c r="M46" i="16" s="1"/>
  <c r="IK98" i="16"/>
  <c r="M98" i="16" s="1"/>
  <c r="IK109" i="16"/>
  <c r="M109" i="16" s="1"/>
  <c r="IK110" i="16"/>
  <c r="M110" i="16" s="1"/>
  <c r="IK304" i="16"/>
  <c r="M304" i="16" s="1"/>
  <c r="IK116" i="16"/>
  <c r="M116" i="16" s="1"/>
  <c r="IK64" i="16"/>
  <c r="M64" i="16" s="1"/>
  <c r="IK177" i="16"/>
  <c r="M177" i="16" s="1"/>
  <c r="IK308" i="16"/>
  <c r="M308" i="16" s="1"/>
  <c r="IK11" i="16"/>
  <c r="M11" i="16" s="1"/>
  <c r="IK148" i="16"/>
  <c r="M148" i="16" s="1"/>
  <c r="IK205" i="16"/>
  <c r="M205" i="16" s="1"/>
  <c r="IK246" i="16"/>
  <c r="M246" i="16" s="1"/>
  <c r="IK87" i="16"/>
  <c r="M87" i="16" s="1"/>
  <c r="IK242" i="16"/>
  <c r="M242" i="16" s="1"/>
  <c r="IK133" i="16"/>
  <c r="M133" i="16" s="1"/>
  <c r="IK173" i="16"/>
  <c r="M173" i="16" s="1"/>
  <c r="IK92" i="16"/>
  <c r="M92" i="16" s="1"/>
  <c r="IK96" i="16"/>
  <c r="M96" i="16" s="1"/>
  <c r="IK161" i="16"/>
  <c r="M161" i="16" s="1"/>
  <c r="IK332" i="16"/>
  <c r="M332" i="16" s="1"/>
  <c r="IK309" i="16"/>
  <c r="M309" i="16" s="1"/>
  <c r="IK57" i="16"/>
  <c r="M57" i="16" s="1"/>
  <c r="IK95" i="16"/>
  <c r="M95" i="16" s="1"/>
  <c r="IK8" i="16"/>
  <c r="M8" i="16" s="1"/>
  <c r="IK327" i="16"/>
  <c r="M327" i="16" s="1"/>
  <c r="IK115" i="16"/>
  <c r="M115" i="16" s="1"/>
  <c r="IK216" i="16"/>
  <c r="M216" i="16" s="1"/>
  <c r="IK156" i="16"/>
  <c r="M156" i="16" s="1"/>
  <c r="IK266" i="16"/>
  <c r="M266" i="16" s="1"/>
  <c r="IK24" i="16"/>
  <c r="M24" i="16" s="1"/>
  <c r="IK174" i="16"/>
  <c r="M174" i="16" s="1"/>
  <c r="IK213" i="16"/>
  <c r="M213" i="16" s="1"/>
  <c r="IK9" i="16"/>
  <c r="M9" i="16" s="1"/>
  <c r="IK314" i="16"/>
  <c r="M314" i="16" s="1"/>
  <c r="IK154" i="16"/>
  <c r="M154" i="16" s="1"/>
  <c r="IK50" i="16"/>
  <c r="M50" i="16" s="1"/>
  <c r="IK28" i="16"/>
  <c r="M28" i="16" s="1"/>
  <c r="IK32" i="16"/>
  <c r="M32" i="16" s="1"/>
  <c r="IK330" i="16"/>
  <c r="M330" i="16" s="1"/>
  <c r="IK287" i="16"/>
  <c r="M287" i="16" s="1"/>
  <c r="IK104" i="16"/>
  <c r="M104" i="16" s="1"/>
  <c r="IK241" i="16"/>
  <c r="M241" i="16" s="1"/>
  <c r="IK66" i="16"/>
  <c r="M66" i="16" s="1"/>
  <c r="IK239" i="16"/>
  <c r="M239" i="16" s="1"/>
  <c r="IK112" i="16"/>
  <c r="M112" i="16" s="1"/>
  <c r="IK13" i="16"/>
  <c r="M13" i="16" s="1"/>
  <c r="IK199" i="16"/>
  <c r="M199" i="16" s="1"/>
  <c r="IK108" i="16"/>
  <c r="M108" i="16" s="1"/>
  <c r="IK284" i="16"/>
  <c r="M284" i="16" s="1"/>
  <c r="IK202" i="16"/>
  <c r="M202" i="16" s="1"/>
  <c r="IK300" i="16"/>
  <c r="M300" i="16" s="1"/>
  <c r="IK184" i="16"/>
  <c r="M184" i="16" s="1"/>
  <c r="IK137" i="16"/>
  <c r="M137" i="16" s="1"/>
  <c r="IK249" i="16"/>
  <c r="M249" i="16" s="1"/>
  <c r="IK163" i="16"/>
  <c r="M163" i="16" s="1"/>
  <c r="IK73" i="16"/>
  <c r="M73" i="16" s="1"/>
  <c r="IK138" i="16"/>
  <c r="M138" i="16" s="1"/>
  <c r="IK51" i="16"/>
  <c r="M51" i="16" s="1"/>
  <c r="IK214" i="16"/>
  <c r="M214" i="16" s="1"/>
  <c r="IK254" i="16"/>
  <c r="M254" i="16" s="1"/>
  <c r="IK143" i="16"/>
  <c r="M143" i="16" s="1"/>
  <c r="IK124" i="16"/>
  <c r="M124" i="16" s="1"/>
  <c r="IK162" i="16"/>
  <c r="M162" i="16" s="1"/>
  <c r="IK134" i="16"/>
  <c r="M134" i="16" s="1"/>
  <c r="IK40" i="16"/>
  <c r="M40" i="16" s="1"/>
  <c r="IK225" i="16"/>
  <c r="M225" i="16" s="1"/>
  <c r="IK102" i="16"/>
  <c r="M102" i="16" s="1"/>
  <c r="IK122" i="16"/>
  <c r="M122" i="16" s="1"/>
  <c r="IK212" i="16"/>
  <c r="M212" i="16" s="1"/>
  <c r="IK100" i="16"/>
  <c r="M100" i="16" s="1"/>
  <c r="IK49" i="16"/>
  <c r="M49" i="16" s="1"/>
  <c r="IK78" i="16"/>
  <c r="M78" i="16" s="1"/>
  <c r="IK196" i="16"/>
  <c r="M196" i="16" s="1"/>
  <c r="IK58" i="16"/>
  <c r="M58" i="16" s="1"/>
  <c r="IK333" i="16"/>
  <c r="M333" i="16" s="1"/>
  <c r="IK317" i="16"/>
  <c r="M317" i="16" s="1"/>
  <c r="IK201" i="16"/>
  <c r="M201" i="16" s="1"/>
  <c r="IK282" i="16"/>
  <c r="M282" i="16" s="1"/>
  <c r="IK65" i="16"/>
  <c r="M65" i="16" s="1"/>
  <c r="IK303" i="16"/>
  <c r="M303" i="16" s="1"/>
  <c r="IK38" i="16"/>
  <c r="M38" i="16" s="1"/>
  <c r="IK26" i="16"/>
  <c r="M26" i="16" s="1"/>
  <c r="IK223" i="16"/>
  <c r="M223" i="16" s="1"/>
  <c r="IK274" i="16"/>
  <c r="M274" i="16" s="1"/>
  <c r="IK232" i="16"/>
  <c r="M232" i="16" s="1"/>
  <c r="IK152" i="16"/>
  <c r="M152" i="16" s="1"/>
  <c r="IK271" i="16"/>
  <c r="M271" i="16" s="1"/>
  <c r="IK75" i="16"/>
  <c r="M75" i="16" s="1"/>
  <c r="IK228" i="16"/>
  <c r="M228" i="16" s="1"/>
  <c r="IK131" i="16"/>
  <c r="M131" i="16" s="1"/>
  <c r="IK147" i="16"/>
  <c r="M147" i="16" s="1"/>
  <c r="IK126" i="16"/>
  <c r="M126" i="16" s="1"/>
  <c r="IK240" i="16"/>
  <c r="M240" i="16" s="1"/>
  <c r="IK81" i="16"/>
  <c r="M81" i="16" s="1"/>
  <c r="IK302" i="16"/>
  <c r="M302" i="16" s="1"/>
  <c r="IK218" i="16"/>
  <c r="M218" i="16" s="1"/>
  <c r="IK54" i="16"/>
  <c r="M54" i="16" s="1"/>
  <c r="IK72" i="16"/>
  <c r="M72" i="16" s="1"/>
  <c r="IK185" i="16"/>
  <c r="M185" i="16" s="1"/>
  <c r="IK101" i="16"/>
  <c r="M101" i="16" s="1"/>
  <c r="IK19" i="16"/>
  <c r="M19" i="16" s="1"/>
  <c r="IK318" i="16"/>
  <c r="M318" i="16" s="1"/>
  <c r="IK229" i="16"/>
  <c r="M229" i="16" s="1"/>
  <c r="IK285" i="16"/>
  <c r="M285" i="16" s="1"/>
  <c r="IK224" i="16"/>
  <c r="M224" i="16" s="1"/>
  <c r="IK62" i="16"/>
  <c r="M62" i="16" s="1"/>
  <c r="IK208" i="16"/>
  <c r="M208" i="16" s="1"/>
  <c r="IK280" i="16"/>
  <c r="M280" i="16" s="1"/>
  <c r="IK197" i="16"/>
  <c r="M197" i="16" s="1"/>
  <c r="IK157" i="16"/>
  <c r="M157" i="16" s="1"/>
  <c r="IK204" i="16"/>
  <c r="M204" i="16" s="1"/>
  <c r="IK181" i="16"/>
  <c r="M181" i="16" s="1"/>
  <c r="IK167" i="16"/>
  <c r="M167" i="16" s="1"/>
  <c r="IK262" i="16"/>
  <c r="M262" i="16" s="1"/>
  <c r="IK207" i="16"/>
  <c r="M207" i="16" s="1"/>
  <c r="IK22" i="16"/>
  <c r="M22" i="16" s="1"/>
  <c r="IK258" i="16"/>
  <c r="M258" i="16" s="1"/>
  <c r="IK259" i="16"/>
  <c r="M259" i="16" s="1"/>
  <c r="IK91" i="16"/>
  <c r="M91" i="16" s="1"/>
  <c r="IK90" i="16"/>
  <c r="M90" i="16" s="1"/>
  <c r="IK179" i="16"/>
  <c r="M179" i="16" s="1"/>
  <c r="IK80" i="16"/>
  <c r="M80" i="16" s="1"/>
  <c r="IK63" i="16"/>
  <c r="M63" i="16" s="1"/>
  <c r="IK149" i="16"/>
  <c r="M149" i="16" s="1"/>
  <c r="IK316" i="16"/>
  <c r="M316" i="16" s="1"/>
  <c r="IK150" i="16"/>
  <c r="M150" i="16" s="1"/>
  <c r="IK217" i="16"/>
  <c r="M217" i="16" s="1"/>
  <c r="IK248" i="16"/>
  <c r="M248" i="16" s="1"/>
  <c r="IK144" i="16"/>
  <c r="M144" i="16" s="1"/>
  <c r="IK16" i="16"/>
  <c r="M16" i="16" s="1"/>
  <c r="IK141" i="16"/>
  <c r="M141" i="16" s="1"/>
  <c r="IK34" i="16"/>
  <c r="M34" i="16" s="1"/>
  <c r="IK67" i="16"/>
  <c r="M67" i="16" s="1"/>
  <c r="IK182" i="16"/>
  <c r="M182" i="16" s="1"/>
  <c r="IK237" i="16"/>
  <c r="M237" i="16" s="1"/>
  <c r="IK313" i="16"/>
  <c r="M313" i="16" s="1"/>
  <c r="IK267" i="16"/>
  <c r="M267" i="16" s="1"/>
  <c r="IK191" i="16"/>
  <c r="M191" i="16" s="1"/>
  <c r="IK323" i="16"/>
  <c r="M323" i="16" s="1"/>
  <c r="IK264" i="16"/>
  <c r="M264" i="16" s="1"/>
  <c r="IK273" i="16"/>
  <c r="M273" i="16" s="1"/>
  <c r="IK281" i="16"/>
  <c r="M281" i="16" s="1"/>
  <c r="IK253" i="16"/>
  <c r="M253" i="16" s="1"/>
  <c r="IK30" i="16"/>
  <c r="M30" i="16" s="1"/>
  <c r="IK139" i="16"/>
  <c r="M139" i="16" s="1"/>
  <c r="IK120" i="16"/>
  <c r="M120" i="16" s="1"/>
  <c r="IK188" i="16"/>
  <c r="M188" i="16" s="1"/>
  <c r="IK44" i="16"/>
  <c r="M44" i="16" s="1"/>
  <c r="IK27" i="16"/>
  <c r="M27" i="16" s="1"/>
  <c r="IK10" i="16"/>
  <c r="M10" i="16" s="1"/>
  <c r="IK251" i="16"/>
  <c r="M251" i="16" s="1"/>
  <c r="IK118" i="16"/>
  <c r="M118" i="16" s="1"/>
  <c r="IK183" i="16"/>
  <c r="M183" i="16" s="1"/>
  <c r="IK198" i="16"/>
  <c r="M198" i="16" s="1"/>
  <c r="IK74" i="16"/>
  <c r="M74" i="16" s="1"/>
  <c r="IK230" i="16"/>
  <c r="M230" i="16" s="1"/>
  <c r="IK59" i="16"/>
  <c r="M59" i="16" s="1"/>
  <c r="IK334" i="16"/>
  <c r="M334" i="16" s="1"/>
  <c r="IK52" i="16"/>
  <c r="M52" i="16" s="1"/>
  <c r="IK68" i="16"/>
  <c r="M68" i="16" s="1"/>
  <c r="IK275" i="16"/>
  <c r="M275" i="16" s="1"/>
  <c r="IK103" i="16"/>
  <c r="M103" i="16" s="1"/>
  <c r="IK315" i="16"/>
  <c r="M315" i="16" s="1"/>
  <c r="IK272" i="16"/>
  <c r="M272" i="16" s="1"/>
  <c r="IK136" i="16"/>
  <c r="M136" i="16" s="1"/>
  <c r="IK180" i="16"/>
  <c r="M180" i="16" s="1"/>
  <c r="IK128" i="16"/>
  <c r="M128" i="16" s="1"/>
  <c r="IK290" i="16"/>
  <c r="M290" i="16" s="1"/>
  <c r="IK31" i="16"/>
  <c r="M31" i="16" s="1"/>
  <c r="IK244" i="16"/>
  <c r="M244" i="16" s="1"/>
  <c r="IK155" i="16"/>
  <c r="M155" i="16" s="1"/>
  <c r="IK307" i="16"/>
  <c r="M307" i="16" s="1"/>
  <c r="IK125" i="16"/>
  <c r="M125" i="16" s="1"/>
  <c r="IK23" i="16"/>
  <c r="M23" i="16" s="1"/>
  <c r="IK250" i="16"/>
  <c r="M250" i="16" s="1"/>
  <c r="IK255" i="16"/>
  <c r="M255" i="16" s="1"/>
  <c r="IK158" i="16"/>
  <c r="M158" i="16" s="1"/>
  <c r="IK328" i="16"/>
  <c r="M328" i="16" s="1"/>
  <c r="IK310" i="16"/>
  <c r="M310" i="16" s="1"/>
  <c r="IK187" i="16"/>
  <c r="M187" i="16" s="1"/>
  <c r="IK48" i="16"/>
  <c r="M48" i="16" s="1"/>
  <c r="IK146" i="16"/>
  <c r="M146" i="16" s="1"/>
  <c r="IK283" i="16"/>
  <c r="M283" i="16" s="1"/>
  <c r="IK203" i="16"/>
  <c r="M203" i="16" s="1"/>
  <c r="IK277" i="16"/>
  <c r="M277" i="16" s="1"/>
  <c r="IK190" i="16"/>
  <c r="M190" i="16" s="1"/>
  <c r="IK270" i="16"/>
  <c r="M270" i="16" s="1"/>
  <c r="IK142" i="16"/>
  <c r="M142" i="16" s="1"/>
  <c r="IK79" i="16"/>
  <c r="M79" i="16" s="1"/>
  <c r="IK60" i="16"/>
  <c r="M60" i="16" s="1"/>
  <c r="IK192" i="16"/>
  <c r="M192" i="16" s="1"/>
  <c r="IK222" i="16"/>
  <c r="M222" i="16" s="1"/>
  <c r="IK151" i="16"/>
  <c r="M151" i="16" s="1"/>
  <c r="IK286" i="16"/>
  <c r="M286" i="16" s="1"/>
  <c r="IK119" i="16"/>
  <c r="M119" i="16" s="1"/>
  <c r="IK279" i="16"/>
  <c r="M279" i="16" s="1"/>
  <c r="IK200" i="16"/>
  <c r="M200" i="16" s="1"/>
  <c r="IK236" i="16"/>
  <c r="M236" i="16" s="1"/>
  <c r="IK319" i="16"/>
  <c r="M319" i="16" s="1"/>
  <c r="IK194" i="16"/>
  <c r="M194" i="16" s="1"/>
  <c r="IK35" i="16"/>
  <c r="M35" i="16" s="1"/>
  <c r="IK55" i="16"/>
  <c r="M55" i="16" s="1"/>
  <c r="IK33" i="16"/>
  <c r="M33" i="16" s="1"/>
  <c r="IK301" i="16"/>
  <c r="M301" i="16" s="1"/>
  <c r="IK227" i="16"/>
  <c r="M227" i="16" s="1"/>
  <c r="IK20" i="16"/>
  <c r="M20" i="16" s="1"/>
  <c r="IK189" i="16"/>
  <c r="M189" i="16" s="1"/>
  <c r="IK226" i="16"/>
  <c r="M226" i="16" s="1"/>
  <c r="IK47" i="16"/>
  <c r="M47" i="16" s="1"/>
  <c r="IK25" i="16"/>
  <c r="M25" i="16" s="1"/>
  <c r="IK71" i="16"/>
  <c r="M71" i="16" s="1"/>
  <c r="IK210" i="16"/>
  <c r="M210" i="16" s="1"/>
  <c r="IK99" i="16"/>
  <c r="M99" i="16" s="1"/>
  <c r="IK209" i="16"/>
  <c r="M209" i="16" s="1"/>
  <c r="IK7" i="16"/>
  <c r="M7" i="16" s="1"/>
  <c r="IK219" i="16"/>
  <c r="M219" i="16" s="1"/>
  <c r="IK86" i="16"/>
  <c r="M86" i="16" s="1"/>
  <c r="IK171" i="16"/>
  <c r="M171" i="16" s="1"/>
  <c r="IK132" i="16"/>
  <c r="M132" i="16" s="1"/>
  <c r="IK261" i="16"/>
  <c r="M261" i="16" s="1"/>
  <c r="IK88" i="16"/>
  <c r="M88" i="16" s="1"/>
  <c r="IK324" i="16"/>
  <c r="M324" i="16" s="1"/>
  <c r="NT244" i="16"/>
  <c r="NT329" i="16"/>
  <c r="NT150" i="16"/>
  <c r="NT287" i="16"/>
  <c r="NT36" i="16"/>
  <c r="NT122" i="16"/>
  <c r="NT158" i="16"/>
  <c r="NT311" i="16"/>
  <c r="NT9" i="16"/>
  <c r="NT256" i="16"/>
  <c r="RK142" i="16"/>
  <c r="RJ142" i="16"/>
  <c r="NT47" i="16"/>
  <c r="NT149" i="16"/>
  <c r="K221" i="16"/>
  <c r="EK221" i="16"/>
  <c r="K290" i="16"/>
  <c r="EK290" i="16"/>
  <c r="EK237" i="16"/>
  <c r="K237" i="16"/>
  <c r="EK323" i="16"/>
  <c r="K323" i="16"/>
  <c r="EK163" i="16"/>
  <c r="K163" i="16"/>
  <c r="EK55" i="16"/>
  <c r="K55" i="16"/>
  <c r="EK294" i="16"/>
  <c r="K294" i="16"/>
  <c r="EK7" i="16"/>
  <c r="K7" i="16"/>
  <c r="K230" i="16"/>
  <c r="EK230" i="16"/>
  <c r="EK102" i="16"/>
  <c r="K102" i="16"/>
  <c r="RM281" i="16"/>
  <c r="EK139" i="16"/>
  <c r="K139" i="16"/>
  <c r="EK107" i="16"/>
  <c r="K107" i="16"/>
  <c r="EK164" i="16"/>
  <c r="K164" i="16"/>
  <c r="EK35" i="16"/>
  <c r="K35" i="16"/>
  <c r="EK238" i="16"/>
  <c r="K238" i="16"/>
  <c r="EK276" i="16"/>
  <c r="K276" i="16"/>
  <c r="EK108" i="16"/>
  <c r="K108" i="16"/>
  <c r="RO226" i="16"/>
  <c r="K158" i="16"/>
  <c r="EK158" i="16"/>
  <c r="EK292" i="16"/>
  <c r="K292" i="16"/>
  <c r="K68" i="16"/>
  <c r="EK68" i="16"/>
  <c r="EK246" i="16"/>
  <c r="K246" i="16"/>
  <c r="RQ234" i="16"/>
  <c r="RM234" i="16"/>
  <c r="EK293" i="16"/>
  <c r="K293" i="16"/>
  <c r="EK244" i="16"/>
  <c r="K244" i="16"/>
  <c r="EK243" i="16"/>
  <c r="K243" i="16"/>
  <c r="EK87" i="16"/>
  <c r="K87" i="16"/>
  <c r="EK84" i="16"/>
  <c r="K84" i="16"/>
  <c r="EK106" i="16"/>
  <c r="K106" i="16"/>
  <c r="EK65" i="16"/>
  <c r="K65" i="16"/>
  <c r="EK117" i="16"/>
  <c r="K117" i="16"/>
  <c r="EK36" i="16"/>
  <c r="K36" i="16"/>
  <c r="EK305" i="16"/>
  <c r="K305" i="16"/>
  <c r="EK161" i="16"/>
  <c r="K161" i="16"/>
  <c r="EK234" i="16"/>
  <c r="K234" i="16"/>
  <c r="EK242" i="16"/>
  <c r="EK52" i="16"/>
  <c r="K52" i="16"/>
  <c r="K201" i="16"/>
  <c r="EK127" i="16"/>
  <c r="K127" i="16"/>
  <c r="EK278" i="16"/>
  <c r="K278" i="16"/>
  <c r="EK116" i="16"/>
  <c r="K116" i="16"/>
  <c r="EK174" i="16"/>
  <c r="K174" i="16"/>
  <c r="EK182" i="16"/>
  <c r="K182" i="16"/>
  <c r="EK20" i="16"/>
  <c r="K20" i="16"/>
  <c r="EK176" i="16"/>
  <c r="K176" i="16"/>
  <c r="EK247" i="16"/>
  <c r="EK275" i="16"/>
  <c r="K275" i="16"/>
  <c r="EK310" i="16"/>
  <c r="K310" i="16"/>
  <c r="EK224" i="16"/>
  <c r="K224" i="16"/>
  <c r="EK77" i="16"/>
  <c r="K77" i="16"/>
  <c r="EK94" i="16"/>
  <c r="K94" i="16"/>
  <c r="O31" i="16"/>
  <c r="O290" i="16"/>
  <c r="O241" i="16"/>
  <c r="N81" i="16"/>
  <c r="O303" i="16"/>
  <c r="N18" i="16"/>
  <c r="O316" i="16"/>
  <c r="O89" i="16"/>
  <c r="GL23" i="16"/>
  <c r="GM23" i="16" s="1"/>
  <c r="N23" i="16"/>
  <c r="O159" i="16"/>
  <c r="O20" i="16"/>
  <c r="N306" i="16"/>
  <c r="O307" i="16"/>
  <c r="O32" i="16"/>
  <c r="N325" i="16"/>
  <c r="O295" i="16"/>
  <c r="N304" i="16"/>
  <c r="EK145" i="16"/>
  <c r="K145" i="16"/>
  <c r="EK50" i="16"/>
  <c r="K50" i="16"/>
  <c r="O220" i="16"/>
  <c r="N232" i="16"/>
  <c r="GL232" i="16"/>
  <c r="GM232" i="16" s="1"/>
  <c r="O237" i="16"/>
  <c r="N221" i="16"/>
  <c r="GL221" i="16"/>
  <c r="GM221" i="16" s="1"/>
  <c r="EK296" i="16"/>
  <c r="K296" i="16"/>
  <c r="EK34" i="16"/>
  <c r="K34" i="16"/>
  <c r="EK156" i="16"/>
  <c r="K156" i="16"/>
  <c r="EK118" i="16"/>
  <c r="K118" i="16"/>
  <c r="EK229" i="16"/>
  <c r="K229" i="16"/>
  <c r="EK154" i="16"/>
  <c r="K154" i="16"/>
  <c r="EK192" i="16"/>
  <c r="K192" i="16"/>
  <c r="EK92" i="16"/>
  <c r="K303" i="16"/>
  <c r="EK171" i="16"/>
  <c r="EK184" i="16"/>
  <c r="K184" i="16"/>
  <c r="EK281" i="16"/>
  <c r="K281" i="16"/>
  <c r="EK86" i="16"/>
  <c r="K86" i="16"/>
  <c r="K168" i="16"/>
  <c r="N278" i="16"/>
  <c r="GL278" i="16"/>
  <c r="GM278" i="16" s="1"/>
  <c r="O141" i="16"/>
  <c r="O273" i="16"/>
  <c r="N223" i="16"/>
  <c r="GS223" i="16"/>
  <c r="O128" i="16"/>
  <c r="N74" i="16"/>
  <c r="GS74" i="16"/>
  <c r="O334" i="16"/>
  <c r="O60" i="16"/>
  <c r="N228" i="16"/>
  <c r="GL228" i="16"/>
  <c r="GM228" i="16" s="1"/>
  <c r="O179" i="16"/>
  <c r="N79" i="16"/>
  <c r="O103" i="16"/>
  <c r="O152" i="16"/>
  <c r="N268" i="16"/>
  <c r="O109" i="16"/>
  <c r="DQ98" i="16"/>
  <c r="O283" i="16"/>
  <c r="N238" i="16"/>
  <c r="GL238" i="16"/>
  <c r="GM238" i="16" s="1"/>
  <c r="DQ322" i="16"/>
  <c r="O279" i="16"/>
  <c r="O90" i="16"/>
  <c r="N156" i="16"/>
  <c r="GL156" i="16"/>
  <c r="GM156" i="16" s="1"/>
  <c r="EK37" i="16"/>
  <c r="K37" i="16"/>
  <c r="EK220" i="16"/>
  <c r="K220" i="16"/>
  <c r="EK223" i="16"/>
  <c r="K223" i="16"/>
  <c r="EK183" i="16"/>
  <c r="K183" i="16"/>
  <c r="EK295" i="16"/>
  <c r="K295" i="16"/>
  <c r="EK136" i="16"/>
  <c r="K136" i="16"/>
  <c r="EK194" i="16"/>
  <c r="K194" i="16"/>
  <c r="EK119" i="16"/>
  <c r="K119" i="16"/>
  <c r="K307" i="16"/>
  <c r="EK318" i="16"/>
  <c r="K318" i="16"/>
  <c r="K110" i="16"/>
  <c r="EK144" i="16"/>
  <c r="K144" i="16"/>
  <c r="EK157" i="16"/>
  <c r="K157" i="16"/>
  <c r="EK48" i="16"/>
  <c r="K48" i="16"/>
  <c r="EK258" i="16"/>
  <c r="K258" i="16"/>
  <c r="EK138" i="16"/>
  <c r="K138" i="16"/>
  <c r="EK269" i="16"/>
  <c r="K269" i="16"/>
  <c r="EK333" i="16"/>
  <c r="K333" i="16"/>
  <c r="EK186" i="16"/>
  <c r="K186" i="16"/>
  <c r="EK187" i="16"/>
  <c r="K187" i="16"/>
  <c r="EK14" i="16"/>
  <c r="K14" i="16"/>
  <c r="EK51" i="16"/>
  <c r="K51" i="16"/>
  <c r="EK74" i="16"/>
  <c r="K74" i="16"/>
  <c r="EK159" i="16"/>
  <c r="K159" i="16"/>
  <c r="EK18" i="16"/>
  <c r="EK64" i="16"/>
  <c r="K64" i="16"/>
  <c r="O95" i="16"/>
  <c r="O252" i="16"/>
  <c r="O88" i="16"/>
  <c r="O25" i="16"/>
  <c r="N71" i="16"/>
  <c r="O286" i="16"/>
  <c r="O54" i="16"/>
  <c r="O240" i="16"/>
  <c r="N59" i="16"/>
  <c r="EK257" i="16"/>
  <c r="K257" i="16"/>
  <c r="EK32" i="16"/>
  <c r="K32" i="16"/>
  <c r="EK31" i="16"/>
  <c r="K31" i="16"/>
  <c r="EK58" i="16"/>
  <c r="K58" i="16"/>
  <c r="GS218" i="16"/>
  <c r="GK218" i="16"/>
  <c r="GS62" i="16"/>
  <c r="GK62" i="16"/>
  <c r="AS33" i="16"/>
  <c r="AP94" i="16"/>
  <c r="AP156" i="16"/>
  <c r="AP284" i="16"/>
  <c r="AP87" i="16"/>
  <c r="AP280" i="16"/>
  <c r="AP202" i="16"/>
  <c r="AP306" i="16"/>
  <c r="AP212" i="16"/>
  <c r="AP214" i="16"/>
  <c r="AP296" i="16"/>
  <c r="AP173" i="16"/>
  <c r="AP74" i="16"/>
  <c r="AP40" i="16"/>
  <c r="AP329" i="16"/>
  <c r="AP26" i="16"/>
  <c r="AP81" i="16"/>
  <c r="AP216" i="16"/>
  <c r="AP294" i="16"/>
  <c r="AP252" i="16"/>
  <c r="AP246" i="16"/>
  <c r="AP279" i="16"/>
  <c r="AP221" i="16"/>
  <c r="AP203" i="16"/>
  <c r="AP244" i="16"/>
  <c r="AP37" i="16"/>
  <c r="AP174" i="16"/>
  <c r="AP119" i="16"/>
  <c r="AP315" i="16"/>
  <c r="AP51" i="16"/>
  <c r="AP149" i="16"/>
  <c r="AP266" i="16"/>
  <c r="AP211" i="16"/>
  <c r="AP86" i="16"/>
  <c r="AP169" i="16"/>
  <c r="AP287" i="16"/>
  <c r="AP297" i="16"/>
  <c r="AP318" i="16"/>
  <c r="AP210" i="16"/>
  <c r="AP292" i="16"/>
  <c r="AP43" i="16"/>
  <c r="AP301" i="16"/>
  <c r="AP22" i="16"/>
  <c r="AP334" i="16"/>
  <c r="AP303" i="16"/>
  <c r="AP41" i="16"/>
  <c r="AP72" i="16"/>
  <c r="AP271" i="16"/>
  <c r="AP199" i="16"/>
  <c r="AP137" i="16"/>
  <c r="AP182" i="16"/>
  <c r="AP127" i="16"/>
  <c r="AP237" i="16"/>
  <c r="AP131" i="16"/>
  <c r="AP305" i="16"/>
  <c r="AP254" i="16"/>
  <c r="AP64" i="16"/>
  <c r="AP249" i="16"/>
  <c r="AP245" i="16"/>
  <c r="AP33" i="16"/>
  <c r="AP46" i="16"/>
  <c r="AP93" i="16"/>
  <c r="AP317" i="16"/>
  <c r="AP19" i="16"/>
  <c r="AP82" i="16"/>
  <c r="AP189" i="16"/>
  <c r="AP298" i="16"/>
  <c r="AP29" i="16"/>
  <c r="AP27" i="16"/>
  <c r="AN33" i="16"/>
  <c r="AO33" i="16" s="1"/>
  <c r="AP204" i="16"/>
  <c r="AP304" i="16"/>
  <c r="AP34" i="16"/>
  <c r="AP263" i="16"/>
  <c r="AP171" i="16"/>
  <c r="AP213" i="16"/>
  <c r="AP220" i="16"/>
  <c r="AP231" i="16"/>
  <c r="AP142" i="16"/>
  <c r="AP242" i="16"/>
  <c r="AP123" i="16"/>
  <c r="AP114" i="16"/>
  <c r="AP144" i="16"/>
  <c r="AP272" i="16"/>
  <c r="AP307" i="16"/>
  <c r="AP328" i="16"/>
  <c r="AP330" i="16"/>
  <c r="AP217" i="16"/>
  <c r="AP335" i="16"/>
  <c r="AP18" i="16"/>
  <c r="AP324" i="16"/>
  <c r="AP102" i="16"/>
  <c r="AP39" i="16"/>
  <c r="AP299" i="16"/>
  <c r="AP209" i="16"/>
  <c r="AP11" i="16"/>
  <c r="AP190" i="16"/>
  <c r="AP322" i="16"/>
  <c r="AP308" i="16"/>
  <c r="AP293" i="16"/>
  <c r="AP270" i="16"/>
  <c r="AP130" i="16"/>
  <c r="AP96" i="16"/>
  <c r="AP159" i="16"/>
  <c r="AP125" i="16"/>
  <c r="AP14" i="16"/>
  <c r="BN33" i="16"/>
  <c r="AP154" i="16"/>
  <c r="AP194" i="16"/>
  <c r="AP63" i="16"/>
  <c r="AP170" i="16"/>
  <c r="AP76" i="16"/>
  <c r="AP260" i="16"/>
  <c r="AP105" i="16"/>
  <c r="AP230" i="16"/>
  <c r="AP286" i="16"/>
  <c r="AP309" i="16"/>
  <c r="AP9" i="16"/>
  <c r="AP83" i="16"/>
  <c r="AP79" i="16"/>
  <c r="AP320" i="16"/>
  <c r="AP45" i="16"/>
  <c r="AP218" i="16"/>
  <c r="AP8" i="16"/>
  <c r="AP208" i="16"/>
  <c r="AP118" i="16"/>
  <c r="AP228" i="16"/>
  <c r="AP55" i="16"/>
  <c r="AP92" i="16"/>
  <c r="AP188" i="16"/>
  <c r="AP282" i="16"/>
  <c r="AP36" i="16"/>
  <c r="AP50" i="16"/>
  <c r="AP73" i="16"/>
  <c r="AP206" i="16"/>
  <c r="AP12" i="16"/>
  <c r="AP288" i="16"/>
  <c r="AP90" i="16"/>
  <c r="AP201" i="16"/>
  <c r="AP78" i="16"/>
  <c r="AP311" i="16"/>
  <c r="AP54" i="16"/>
  <c r="AP323" i="16"/>
  <c r="AP25" i="16"/>
  <c r="AP332" i="16"/>
  <c r="AP107" i="16"/>
  <c r="AP44" i="16"/>
  <c r="AP104" i="16"/>
  <c r="AP300" i="16"/>
  <c r="AP10" i="16"/>
  <c r="AP20" i="16"/>
  <c r="AP30" i="16"/>
  <c r="AP38" i="16"/>
  <c r="AP183" i="16"/>
  <c r="AP75" i="16"/>
  <c r="AP67" i="16"/>
  <c r="AP269" i="16"/>
  <c r="AP197" i="16"/>
  <c r="AP224" i="16"/>
  <c r="AP146" i="16"/>
  <c r="AP178" i="16"/>
  <c r="AP31" i="16"/>
  <c r="AP226" i="16"/>
  <c r="AP52" i="16"/>
  <c r="AP225" i="16"/>
  <c r="AP276" i="16"/>
  <c r="AP85" i="16"/>
  <c r="AP69" i="16"/>
  <c r="AP91" i="16"/>
  <c r="AP290" i="16"/>
  <c r="AP16" i="16"/>
  <c r="AP108" i="16"/>
  <c r="AP331" i="16"/>
  <c r="AP321" i="16"/>
  <c r="AP77" i="16"/>
  <c r="AP319" i="16"/>
  <c r="AP207" i="16"/>
  <c r="AP23" i="16"/>
  <c r="AP205" i="16"/>
  <c r="AP21" i="16"/>
  <c r="AP117" i="16"/>
  <c r="AP71" i="16"/>
  <c r="AP61" i="16"/>
  <c r="AP275" i="16"/>
  <c r="AP106" i="16"/>
  <c r="AP150" i="16"/>
  <c r="AP148" i="16"/>
  <c r="AP124" i="16"/>
  <c r="AP235" i="16"/>
  <c r="AP181" i="16"/>
  <c r="OU317" i="16"/>
  <c r="RW317" i="16"/>
  <c r="OU84" i="16"/>
  <c r="RW84" i="16"/>
  <c r="QV84" i="16"/>
  <c r="QP324" i="16"/>
  <c r="OU324" i="16"/>
  <c r="RW324" i="16"/>
  <c r="PP324" i="16"/>
  <c r="OU86" i="16"/>
  <c r="QP86" i="16"/>
  <c r="QV86" i="16"/>
  <c r="RB86" i="16"/>
  <c r="PI86" i="16"/>
  <c r="PB86" i="16"/>
  <c r="RW86" i="16"/>
  <c r="OU148" i="16"/>
  <c r="RT148" i="16"/>
  <c r="RU148" i="16" s="1"/>
  <c r="RW148" i="16"/>
  <c r="OU85" i="16"/>
  <c r="QI85" i="16"/>
  <c r="PW85" i="16"/>
  <c r="PP85" i="16"/>
  <c r="RB85" i="16"/>
  <c r="RW85" i="16"/>
  <c r="OU151" i="16"/>
  <c r="QP151" i="16"/>
  <c r="QI326" i="16"/>
  <c r="QV326" i="16"/>
  <c r="RB326" i="16"/>
  <c r="PW326" i="16"/>
  <c r="OU76" i="16"/>
  <c r="RW76" i="16"/>
  <c r="OU15" i="16"/>
  <c r="RT15" i="16"/>
  <c r="RU15" i="16" s="1"/>
  <c r="RB15" i="16"/>
  <c r="RW15" i="16"/>
  <c r="PW15" i="16"/>
  <c r="OU332" i="16"/>
  <c r="RW332" i="16"/>
  <c r="QI332" i="16"/>
  <c r="QP332" i="16"/>
  <c r="PI13" i="16"/>
  <c r="PW13" i="16"/>
  <c r="PP13" i="16"/>
  <c r="QP13" i="16"/>
  <c r="OU29" i="16"/>
  <c r="RT29" i="16"/>
  <c r="RU29" i="16" s="1"/>
  <c r="QI29" i="16"/>
  <c r="OU133" i="16"/>
  <c r="RW133" i="16"/>
  <c r="QV133" i="16"/>
  <c r="PW133" i="16"/>
  <c r="QP133" i="16"/>
  <c r="OU66" i="16"/>
  <c r="RW66" i="16"/>
  <c r="RB146" i="16"/>
  <c r="RW146" i="16"/>
  <c r="OU143" i="16"/>
  <c r="PP143" i="16"/>
  <c r="PW143" i="16"/>
  <c r="RW143" i="16"/>
  <c r="RB143" i="16"/>
  <c r="OU238" i="16"/>
  <c r="QV238" i="16"/>
  <c r="RW238" i="16"/>
  <c r="QP238" i="16"/>
  <c r="OU179" i="16"/>
  <c r="PI179" i="16"/>
  <c r="RW179" i="16"/>
  <c r="PW179" i="16"/>
  <c r="OU232" i="16"/>
  <c r="QV232" i="16"/>
  <c r="RB232" i="16"/>
  <c r="RW232" i="16"/>
  <c r="QP232" i="16"/>
  <c r="PB27" i="16"/>
  <c r="RW27" i="16"/>
  <c r="PP27" i="16"/>
  <c r="PP237" i="16"/>
  <c r="RW237" i="16"/>
  <c r="OU24" i="16"/>
  <c r="RW24" i="16"/>
  <c r="OU231" i="16"/>
  <c r="RW231" i="16"/>
  <c r="PP231" i="16"/>
  <c r="QP231" i="16"/>
  <c r="OU243" i="16"/>
  <c r="QI243" i="16"/>
  <c r="PW243" i="16"/>
  <c r="RW243" i="16"/>
  <c r="OU28" i="16"/>
  <c r="RW28" i="16"/>
  <c r="QI28" i="16"/>
  <c r="OU277" i="16"/>
  <c r="RW277" i="16"/>
  <c r="RB277" i="16"/>
  <c r="QV277" i="16"/>
  <c r="OU114" i="16"/>
  <c r="RW114" i="16"/>
  <c r="PB97" i="16"/>
  <c r="PP97" i="16"/>
  <c r="RW97" i="16"/>
  <c r="PP55" i="16"/>
  <c r="RW55" i="16"/>
  <c r="OU95" i="16"/>
  <c r="RW95" i="16"/>
  <c r="PI95" i="16"/>
  <c r="RB95" i="16"/>
  <c r="PI197" i="16"/>
  <c r="QI197" i="16"/>
  <c r="RB197" i="16"/>
  <c r="QP197" i="16"/>
  <c r="OU199" i="16"/>
  <c r="RW199" i="16"/>
  <c r="RT117" i="16"/>
  <c r="RU117" i="16" s="1"/>
  <c r="PI117" i="16"/>
  <c r="O163" i="16"/>
  <c r="N216" i="16"/>
  <c r="GL216" i="16"/>
  <c r="GM216" i="16" s="1"/>
  <c r="DQ212" i="16"/>
  <c r="O206" i="16"/>
  <c r="N210" i="16"/>
  <c r="GL210" i="16"/>
  <c r="GM210" i="16" s="1"/>
  <c r="O213" i="16"/>
  <c r="N207" i="16"/>
  <c r="GL207" i="16"/>
  <c r="GM207" i="16" s="1"/>
  <c r="DQ215" i="16"/>
  <c r="O174" i="16"/>
  <c r="O180" i="16"/>
  <c r="DQ193" i="16"/>
  <c r="O245" i="16"/>
  <c r="O333" i="16"/>
  <c r="N143" i="16"/>
  <c r="GL143" i="16"/>
  <c r="GM143" i="16" s="1"/>
  <c r="O261" i="16"/>
  <c r="GL151" i="16"/>
  <c r="GM151" i="16" s="1"/>
  <c r="N151" i="16"/>
  <c r="MU248" i="16"/>
  <c r="O219" i="16"/>
  <c r="EK10" i="16"/>
  <c r="K10" i="16"/>
  <c r="EK235" i="16"/>
  <c r="K235" i="16"/>
  <c r="EK63" i="16"/>
  <c r="K63" i="16"/>
  <c r="EK228" i="16"/>
  <c r="K228" i="16"/>
  <c r="EK319" i="16"/>
  <c r="K319" i="16"/>
  <c r="EK121" i="16"/>
  <c r="K121" i="16"/>
  <c r="EK213" i="16"/>
  <c r="K213" i="16"/>
  <c r="EK206" i="16"/>
  <c r="K206" i="16"/>
  <c r="K241" i="16"/>
  <c r="EK266" i="16"/>
  <c r="K266" i="16"/>
  <c r="K130" i="16"/>
  <c r="EK99" i="16"/>
  <c r="K99" i="16"/>
  <c r="EK225" i="16"/>
  <c r="K225" i="16"/>
  <c r="EK73" i="16"/>
  <c r="K73" i="16"/>
  <c r="EK137" i="16"/>
  <c r="K137" i="16"/>
  <c r="EK180" i="16"/>
  <c r="K180" i="16"/>
  <c r="K23" i="16"/>
  <c r="K256" i="16"/>
  <c r="GS268" i="16"/>
  <c r="N163" i="16"/>
  <c r="O190" i="16"/>
  <c r="N206" i="16"/>
  <c r="O188" i="16"/>
  <c r="N213" i="16"/>
  <c r="O120" i="16"/>
  <c r="N174" i="16"/>
  <c r="O211" i="16"/>
  <c r="O204" i="16"/>
  <c r="N245" i="16"/>
  <c r="O24" i="16"/>
  <c r="N333" i="16"/>
  <c r="O125" i="16"/>
  <c r="N261" i="16"/>
  <c r="O94" i="16"/>
  <c r="N219" i="16"/>
  <c r="O92" i="16"/>
  <c r="O100" i="16"/>
  <c r="GL252" i="16"/>
  <c r="GM252" i="16" s="1"/>
  <c r="N252" i="16"/>
  <c r="O247" i="16"/>
  <c r="O280" i="16"/>
  <c r="N25" i="16"/>
  <c r="O155" i="16"/>
  <c r="O154" i="16"/>
  <c r="O229" i="16"/>
  <c r="O40" i="16"/>
  <c r="O101" i="16"/>
  <c r="O57" i="16"/>
  <c r="O67" i="16"/>
  <c r="O173" i="16"/>
  <c r="O115" i="16"/>
  <c r="O288" i="16"/>
  <c r="O148" i="16"/>
  <c r="O239" i="16"/>
  <c r="O75" i="16"/>
  <c r="O15" i="16"/>
  <c r="O42" i="16"/>
  <c r="O198" i="16"/>
  <c r="O326" i="16"/>
  <c r="O87" i="16"/>
  <c r="N31" i="16"/>
  <c r="O243" i="16"/>
  <c r="N290" i="16"/>
  <c r="O72" i="16"/>
  <c r="O37" i="16"/>
  <c r="O301" i="16"/>
  <c r="N316" i="16"/>
  <c r="O292" i="16"/>
  <c r="N89" i="16"/>
  <c r="O34" i="16"/>
  <c r="N159" i="16"/>
  <c r="O36" i="16"/>
  <c r="O317" i="16"/>
  <c r="N307" i="16"/>
  <c r="O296" i="16"/>
  <c r="O158" i="16"/>
  <c r="N295" i="16"/>
  <c r="EK190" i="16"/>
  <c r="K190" i="16"/>
  <c r="K22" i="16"/>
  <c r="K313" i="16"/>
  <c r="O208" i="16"/>
  <c r="O189" i="16"/>
  <c r="O187" i="16"/>
  <c r="O191" i="16"/>
  <c r="O186" i="16"/>
  <c r="O58" i="16"/>
  <c r="O132" i="16"/>
  <c r="O50" i="16"/>
  <c r="O271" i="16"/>
  <c r="N92" i="16"/>
  <c r="O64" i="16"/>
  <c r="N100" i="16"/>
  <c r="O226" i="16"/>
  <c r="N247" i="16"/>
  <c r="O178" i="16"/>
  <c r="N280" i="16"/>
  <c r="O138" i="16"/>
  <c r="N155" i="16"/>
  <c r="O282" i="16"/>
  <c r="O55" i="16"/>
  <c r="N229" i="16"/>
  <c r="O259" i="16"/>
  <c r="O30" i="16"/>
  <c r="GL101" i="16"/>
  <c r="GM101" i="16" s="1"/>
  <c r="N101" i="16"/>
  <c r="O149" i="16"/>
  <c r="O265" i="16"/>
  <c r="N67" i="16"/>
  <c r="O262" i="16"/>
  <c r="O274" i="16"/>
  <c r="N115" i="16"/>
  <c r="O197" i="16"/>
  <c r="O66" i="16"/>
  <c r="O56" i="16"/>
  <c r="O113" i="16"/>
  <c r="N75" i="16"/>
  <c r="O199" i="16"/>
  <c r="O104" i="16"/>
  <c r="O12" i="16"/>
  <c r="O85" i="16"/>
  <c r="O263" i="16"/>
  <c r="N87" i="16"/>
  <c r="O289" i="16"/>
  <c r="N243" i="16"/>
  <c r="O76" i="16"/>
  <c r="O255" i="16"/>
  <c r="N37" i="16"/>
  <c r="O321" i="16"/>
  <c r="O309" i="16"/>
  <c r="N292" i="16"/>
  <c r="O331" i="16"/>
  <c r="O300" i="16"/>
  <c r="O315" i="16"/>
  <c r="O82" i="16"/>
  <c r="O160" i="16"/>
  <c r="N158" i="16"/>
  <c r="K312" i="16"/>
  <c r="SZ213" i="16"/>
  <c r="O246" i="16"/>
  <c r="O184" i="16"/>
  <c r="N189" i="16"/>
  <c r="O185" i="16"/>
  <c r="O119" i="16"/>
  <c r="N191" i="16"/>
  <c r="O194" i="16"/>
  <c r="N186" i="16"/>
  <c r="O176" i="16"/>
  <c r="O147" i="16"/>
  <c r="O248" i="16"/>
  <c r="N50" i="16"/>
  <c r="O269" i="16"/>
  <c r="O126" i="16"/>
  <c r="O140" i="16"/>
  <c r="O145" i="16"/>
  <c r="O137" i="16"/>
  <c r="O144" i="16"/>
  <c r="O73" i="16"/>
  <c r="O310" i="16"/>
  <c r="N259" i="16"/>
  <c r="O276" i="16"/>
  <c r="N30" i="16"/>
  <c r="O117" i="16"/>
  <c r="O127" i="16"/>
  <c r="O118" i="16"/>
  <c r="O51" i="16"/>
  <c r="N274" i="16"/>
  <c r="O105" i="16"/>
  <c r="N197" i="16"/>
  <c r="O63" i="16"/>
  <c r="N66" i="16"/>
  <c r="O65" i="16"/>
  <c r="N56" i="16"/>
  <c r="O80" i="16"/>
  <c r="O106" i="16"/>
  <c r="N199" i="16"/>
  <c r="O35" i="16"/>
  <c r="N104" i="16"/>
  <c r="O201" i="16"/>
  <c r="O21" i="16"/>
  <c r="O233" i="16"/>
  <c r="O314" i="16"/>
  <c r="O93" i="16"/>
  <c r="O8" i="16"/>
  <c r="O254" i="16"/>
  <c r="O45" i="16"/>
  <c r="O170" i="16"/>
  <c r="N309" i="16"/>
  <c r="O335" i="16"/>
  <c r="O11" i="16"/>
  <c r="N300" i="16"/>
  <c r="O33" i="16"/>
  <c r="O332" i="16"/>
  <c r="O162" i="16"/>
  <c r="N160" i="16"/>
  <c r="O183" i="16"/>
  <c r="O182" i="16"/>
  <c r="O192" i="16"/>
  <c r="O121" i="16"/>
  <c r="N119" i="16"/>
  <c r="O123" i="16"/>
  <c r="O267" i="16"/>
  <c r="O196" i="16"/>
  <c r="O329" i="16"/>
  <c r="O131" i="16"/>
  <c r="O277" i="16"/>
  <c r="O135" i="16"/>
  <c r="O230" i="16"/>
  <c r="N140" i="16"/>
  <c r="O257" i="16"/>
  <c r="O129" i="16"/>
  <c r="O153" i="16"/>
  <c r="O29" i="16"/>
  <c r="O48" i="16"/>
  <c r="N310" i="16"/>
  <c r="O112" i="16"/>
  <c r="N276" i="16"/>
  <c r="O231" i="16"/>
  <c r="O49" i="16"/>
  <c r="O258" i="16"/>
  <c r="O139" i="16"/>
  <c r="O26" i="16"/>
  <c r="N105" i="16"/>
  <c r="O157" i="16"/>
  <c r="O53" i="16"/>
  <c r="O287" i="16"/>
  <c r="O200" i="16"/>
  <c r="O69" i="16"/>
  <c r="O13" i="16"/>
  <c r="O84" i="16"/>
  <c r="O330" i="16"/>
  <c r="N314" i="16"/>
  <c r="O236" i="16"/>
  <c r="O91" i="16"/>
  <c r="O16" i="16"/>
  <c r="O328" i="16"/>
  <c r="O165" i="16"/>
  <c r="N170" i="16"/>
  <c r="O19" i="16"/>
  <c r="O167" i="16"/>
  <c r="O308" i="16"/>
  <c r="O297" i="16"/>
  <c r="O324" i="16"/>
  <c r="N162" i="16"/>
  <c r="O320" i="16"/>
  <c r="EK191" i="16"/>
  <c r="K191" i="16"/>
  <c r="K9" i="16"/>
  <c r="K327" i="16"/>
  <c r="K43" i="16"/>
  <c r="K311" i="16"/>
  <c r="K69" i="16"/>
  <c r="TA272" i="16"/>
  <c r="TB272" i="16" s="1"/>
  <c r="TA48" i="16"/>
  <c r="TB48" i="16" s="1"/>
  <c r="O212" i="16"/>
  <c r="N183" i="16"/>
  <c r="O217" i="16"/>
  <c r="N182" i="16"/>
  <c r="O215" i="16"/>
  <c r="N192" i="16"/>
  <c r="O181" i="16"/>
  <c r="N121" i="16"/>
  <c r="O193" i="16"/>
  <c r="N123" i="16"/>
  <c r="O124" i="16"/>
  <c r="N267" i="16"/>
  <c r="O177" i="16"/>
  <c r="N196" i="16"/>
  <c r="O111" i="16"/>
  <c r="N329" i="16"/>
  <c r="O285" i="16"/>
  <c r="N131" i="16"/>
  <c r="O39" i="16"/>
  <c r="O70" i="16"/>
  <c r="O146" i="16"/>
  <c r="N257" i="16"/>
  <c r="O116" i="16"/>
  <c r="O270" i="16"/>
  <c r="O264" i="16"/>
  <c r="N29" i="16"/>
  <c r="O224" i="16"/>
  <c r="O275" i="16"/>
  <c r="O227" i="16"/>
  <c r="O225" i="16"/>
  <c r="O77" i="16"/>
  <c r="O44" i="16"/>
  <c r="O107" i="16"/>
  <c r="O99" i="16"/>
  <c r="O260" i="16"/>
  <c r="O98" i="16"/>
  <c r="O322" i="16"/>
  <c r="O168" i="16"/>
  <c r="O130" i="16"/>
  <c r="GL13" i="16"/>
  <c r="GM13" i="16" s="1"/>
  <c r="N13" i="16"/>
  <c r="O172" i="16"/>
  <c r="O114" i="16"/>
  <c r="N330" i="16"/>
  <c r="O235" i="16"/>
  <c r="O17" i="16"/>
  <c r="O244" i="16"/>
  <c r="N16" i="16"/>
  <c r="O293" i="16"/>
  <c r="N328" i="16"/>
  <c r="O234" i="16"/>
  <c r="N165" i="16"/>
  <c r="O7" i="16"/>
  <c r="O294" i="16"/>
  <c r="N167" i="16"/>
  <c r="O161" i="16"/>
  <c r="O10" i="16"/>
  <c r="N297" i="16"/>
  <c r="O305" i="16"/>
  <c r="N324" i="16"/>
  <c r="O164" i="16"/>
  <c r="TA303" i="16"/>
  <c r="TB303" i="16" s="1"/>
  <c r="EK188" i="16"/>
  <c r="K188" i="16"/>
  <c r="K13" i="16"/>
  <c r="K222" i="16"/>
  <c r="K46" i="16"/>
  <c r="K291" i="16"/>
  <c r="O214" i="16"/>
  <c r="O209" i="16"/>
  <c r="O195" i="16"/>
  <c r="O175" i="16"/>
  <c r="O122" i="16"/>
  <c r="O249" i="16"/>
  <c r="O253" i="16"/>
  <c r="O47" i="16"/>
  <c r="O203" i="16"/>
  <c r="O38" i="16"/>
  <c r="O96" i="16"/>
  <c r="N70" i="16"/>
  <c r="O299" i="16"/>
  <c r="N146" i="16"/>
  <c r="O134" i="16"/>
  <c r="N116" i="16"/>
  <c r="O150" i="16"/>
  <c r="N270" i="16"/>
  <c r="O133" i="16"/>
  <c r="N264" i="16"/>
  <c r="O171" i="16"/>
  <c r="O281" i="16"/>
  <c r="O41" i="16"/>
  <c r="N227" i="16"/>
  <c r="O136" i="16"/>
  <c r="O62" i="16"/>
  <c r="O68" i="16"/>
  <c r="O102" i="16"/>
  <c r="N107" i="16"/>
  <c r="O108" i="16"/>
  <c r="N99" i="16"/>
  <c r="O266" i="16"/>
  <c r="EK53" i="16"/>
  <c r="O52" i="16"/>
  <c r="N98" i="16"/>
  <c r="O78" i="16"/>
  <c r="O302" i="16"/>
  <c r="O284" i="16"/>
  <c r="N130" i="16"/>
  <c r="O86" i="16"/>
  <c r="N172" i="16"/>
  <c r="O110" i="16"/>
  <c r="O256" i="16"/>
  <c r="N235" i="16"/>
  <c r="O43" i="16"/>
  <c r="N17" i="16"/>
  <c r="O22" i="16"/>
  <c r="N244" i="16"/>
  <c r="O9" i="16"/>
  <c r="O313" i="16"/>
  <c r="N234" i="16"/>
  <c r="O291" i="16"/>
  <c r="N7" i="16"/>
  <c r="O327" i="16"/>
  <c r="O312" i="16"/>
  <c r="N161" i="16"/>
  <c r="O166" i="16"/>
  <c r="GL10" i="16"/>
  <c r="GM10" i="16" s="1"/>
  <c r="N10" i="16"/>
  <c r="O83" i="16"/>
  <c r="N305" i="16"/>
  <c r="O46" i="16"/>
  <c r="N164" i="16"/>
  <c r="EK189" i="16"/>
  <c r="K189" i="16"/>
  <c r="O216" i="16"/>
  <c r="N214" i="16"/>
  <c r="O210" i="16"/>
  <c r="O207" i="16"/>
  <c r="J185" i="16"/>
  <c r="O218" i="16"/>
  <c r="N175" i="16"/>
  <c r="J119" i="16"/>
  <c r="O205" i="16"/>
  <c r="N122" i="16"/>
  <c r="O250" i="16"/>
  <c r="O143" i="16"/>
  <c r="J147" i="16"/>
  <c r="O151" i="16"/>
  <c r="N47" i="16"/>
  <c r="O28" i="16"/>
  <c r="N203" i="16"/>
  <c r="O272" i="16"/>
  <c r="J126" i="16"/>
  <c r="O61" i="16"/>
  <c r="O298" i="16"/>
  <c r="O71" i="16"/>
  <c r="O6" i="16"/>
  <c r="O97" i="16"/>
  <c r="O59" i="16"/>
  <c r="O142" i="16"/>
  <c r="O278" i="16"/>
  <c r="O251" i="16"/>
  <c r="O223" i="16"/>
  <c r="N41" i="16"/>
  <c r="O74" i="16"/>
  <c r="J127" i="16"/>
  <c r="O319" i="16"/>
  <c r="O228" i="16"/>
  <c r="N68" i="16"/>
  <c r="O79" i="16"/>
  <c r="N102" i="16"/>
  <c r="O202" i="16"/>
  <c r="N108" i="16"/>
  <c r="O268" i="16"/>
  <c r="N266" i="16"/>
  <c r="O14" i="16"/>
  <c r="N52" i="16"/>
  <c r="O238" i="16"/>
  <c r="N78" i="16"/>
  <c r="O323" i="16"/>
  <c r="N302" i="16"/>
  <c r="O156" i="16"/>
  <c r="O232" i="16"/>
  <c r="N86" i="16"/>
  <c r="O221" i="16"/>
  <c r="N110" i="16"/>
  <c r="O222" i="16"/>
  <c r="O311" i="16"/>
  <c r="J8" i="16"/>
  <c r="O81" i="16"/>
  <c r="O18" i="16"/>
  <c r="O242" i="16"/>
  <c r="J170" i="16"/>
  <c r="O23" i="16"/>
  <c r="J335" i="16"/>
  <c r="O318" i="16"/>
  <c r="O306" i="16"/>
  <c r="O169" i="16"/>
  <c r="O325" i="16"/>
  <c r="O304" i="16"/>
  <c r="J320" i="16"/>
  <c r="IK175" i="16"/>
  <c r="M175" i="16" s="1"/>
  <c r="IK294" i="16"/>
  <c r="M294" i="16" s="1"/>
  <c r="IK215" i="16"/>
  <c r="M215" i="16" s="1"/>
  <c r="IK312" i="16"/>
  <c r="M312" i="16" s="1"/>
  <c r="IK331" i="16"/>
  <c r="M331" i="16" s="1"/>
  <c r="IK238" i="16"/>
  <c r="M238" i="16" s="1"/>
  <c r="IK164" i="16"/>
  <c r="M164" i="16" s="1"/>
  <c r="IK296" i="16"/>
  <c r="M296" i="16" s="1"/>
  <c r="IK311" i="16"/>
  <c r="M311" i="16" s="1"/>
  <c r="IK235" i="16"/>
  <c r="M235" i="16" s="1"/>
  <c r="IK93" i="16"/>
  <c r="M93" i="16" s="1"/>
  <c r="IK321" i="16"/>
  <c r="M321" i="16" s="1"/>
  <c r="IK295" i="16"/>
  <c r="M295" i="16" s="1"/>
  <c r="IK325" i="16"/>
  <c r="M325" i="16" s="1"/>
  <c r="IK292" i="16"/>
  <c r="M292" i="16" s="1"/>
  <c r="IK169" i="16"/>
  <c r="M169" i="16" s="1"/>
  <c r="IK305" i="16"/>
  <c r="M305" i="16" s="1"/>
  <c r="IK170" i="16"/>
  <c r="M170" i="16" s="1"/>
  <c r="IK117" i="16"/>
  <c r="M117" i="16" s="1"/>
  <c r="IK297" i="16"/>
  <c r="M297" i="16" s="1"/>
  <c r="IK329" i="16"/>
  <c r="M329" i="16" s="1"/>
  <c r="IK220" i="16"/>
  <c r="M220" i="16" s="1"/>
  <c r="IK165" i="16"/>
  <c r="M165" i="16" s="1"/>
  <c r="IK39" i="16"/>
  <c r="M39" i="16" s="1"/>
  <c r="IK243" i="16"/>
  <c r="M243" i="16" s="1"/>
  <c r="IK256" i="16"/>
  <c r="M256" i="16" s="1"/>
  <c r="WZ337" i="16"/>
  <c r="J246" i="16"/>
  <c r="J184" i="16"/>
  <c r="J194" i="16"/>
  <c r="J176" i="16"/>
  <c r="J50" i="16"/>
  <c r="J271" i="16"/>
  <c r="J64" i="16"/>
  <c r="J247" i="16"/>
  <c r="J280" i="16"/>
  <c r="J155" i="16"/>
  <c r="J97" i="16"/>
  <c r="J171" i="16"/>
  <c r="J281" i="16"/>
  <c r="J41" i="16"/>
  <c r="J136" i="16"/>
  <c r="J62" i="16"/>
  <c r="J68" i="16"/>
  <c r="J102" i="16"/>
  <c r="J65" i="16"/>
  <c r="J80" i="16"/>
  <c r="J199" i="16"/>
  <c r="J198" i="16"/>
  <c r="J326" i="16"/>
  <c r="J87" i="16"/>
  <c r="J243" i="16"/>
  <c r="J241" i="16"/>
  <c r="J303" i="16"/>
  <c r="J316" i="16"/>
  <c r="J89" i="16"/>
  <c r="J159" i="16"/>
  <c r="J46" i="16"/>
  <c r="NT38" i="16"/>
  <c r="AP195" i="16"/>
  <c r="AP162" i="16"/>
  <c r="AP84" i="16"/>
  <c r="AP172" i="16"/>
  <c r="AP57" i="16"/>
  <c r="AP326" i="16"/>
  <c r="AP333" i="16"/>
  <c r="AP100" i="16"/>
  <c r="AP120" i="16"/>
  <c r="AP35" i="16"/>
  <c r="AP229" i="16"/>
  <c r="AP153" i="16"/>
  <c r="AP141" i="16"/>
  <c r="AP32" i="16"/>
  <c r="AP147" i="16"/>
  <c r="AP241" i="16"/>
  <c r="AP180" i="16"/>
  <c r="SZ187" i="16"/>
  <c r="TA282" i="16"/>
  <c r="TA218" i="16"/>
  <c r="TB218" i="16" s="1"/>
  <c r="TA215" i="16"/>
  <c r="TB215" i="16" s="1"/>
  <c r="TA212" i="16"/>
  <c r="TB212" i="16" s="1"/>
  <c r="TA209" i="16"/>
  <c r="TB209" i="16" s="1"/>
  <c r="TA206" i="16"/>
  <c r="TB206" i="16" s="1"/>
  <c r="TA189" i="16"/>
  <c r="TB189" i="16" s="1"/>
  <c r="TA185" i="16"/>
  <c r="TB185" i="16" s="1"/>
  <c r="TA182" i="16"/>
  <c r="TB182" i="16" s="1"/>
  <c r="TA119" i="16"/>
  <c r="TB119" i="16" s="1"/>
  <c r="TA194" i="16"/>
  <c r="TB194" i="16" s="1"/>
  <c r="TA180" i="16"/>
  <c r="TB180" i="16" s="1"/>
  <c r="TA122" i="16"/>
  <c r="TB122" i="16" s="1"/>
  <c r="TA252" i="16"/>
  <c r="TB252" i="16" s="1"/>
  <c r="TA248" i="16"/>
  <c r="TB248" i="16" s="1"/>
  <c r="TA286" i="16"/>
  <c r="TB286" i="16" s="1"/>
  <c r="TA197" i="16"/>
  <c r="TB197" i="16" s="1"/>
  <c r="TA177" i="16"/>
  <c r="TB177" i="16" s="1"/>
  <c r="TA150" i="16"/>
  <c r="TB150" i="16" s="1"/>
  <c r="TA125" i="16"/>
  <c r="TB125" i="16" s="1"/>
  <c r="TA96" i="16"/>
  <c r="TB96" i="16" s="1"/>
  <c r="TA261" i="16"/>
  <c r="TB261" i="16" s="1"/>
  <c r="TA71" i="16"/>
  <c r="TB71" i="16" s="1"/>
  <c r="TA64" i="16"/>
  <c r="TB64" i="16" s="1"/>
  <c r="TA54" i="16"/>
  <c r="TB54" i="16" s="1"/>
  <c r="RT54" i="16"/>
  <c r="RU54" i="16" s="1"/>
  <c r="J183" i="16"/>
  <c r="J182" i="16"/>
  <c r="J192" i="16"/>
  <c r="J121" i="16"/>
  <c r="J123" i="16"/>
  <c r="J267" i="16"/>
  <c r="J248" i="16"/>
  <c r="J269" i="16"/>
  <c r="J226" i="16"/>
  <c r="J178" i="16"/>
  <c r="J138" i="16"/>
  <c r="J240" i="16"/>
  <c r="J278" i="16"/>
  <c r="J251" i="16"/>
  <c r="J223" i="16"/>
  <c r="J74" i="16"/>
  <c r="J319" i="16"/>
  <c r="J228" i="16"/>
  <c r="J79" i="16"/>
  <c r="J108" i="16"/>
  <c r="J260" i="16"/>
  <c r="J53" i="16"/>
  <c r="J287" i="16"/>
  <c r="J106" i="16"/>
  <c r="J35" i="16"/>
  <c r="J104" i="16"/>
  <c r="J12" i="16"/>
  <c r="J263" i="16"/>
  <c r="J289" i="16"/>
  <c r="J72" i="16"/>
  <c r="J37" i="16"/>
  <c r="J301" i="16"/>
  <c r="J292" i="16"/>
  <c r="J34" i="16"/>
  <c r="J20" i="16"/>
  <c r="J307" i="16"/>
  <c r="J32" i="16"/>
  <c r="J304" i="16"/>
  <c r="NT233" i="16"/>
  <c r="AP139" i="16"/>
  <c r="AP13" i="16"/>
  <c r="AP56" i="16"/>
  <c r="AP132" i="16"/>
  <c r="AP98" i="16"/>
  <c r="AP167" i="16"/>
  <c r="AP89" i="16"/>
  <c r="AP274" i="16"/>
  <c r="AP151" i="16"/>
  <c r="AP255" i="16"/>
  <c r="AP160" i="16"/>
  <c r="AP186" i="16"/>
  <c r="AP140" i="16"/>
  <c r="AP80" i="16"/>
  <c r="AP196" i="16"/>
  <c r="AP111" i="16"/>
  <c r="AP234" i="16"/>
  <c r="AP191" i="16"/>
  <c r="GL257" i="16"/>
  <c r="GM257" i="16" s="1"/>
  <c r="J212" i="16"/>
  <c r="J217" i="16"/>
  <c r="J215" i="16"/>
  <c r="J181" i="16"/>
  <c r="J193" i="16"/>
  <c r="J124" i="16"/>
  <c r="J196" i="16"/>
  <c r="J329" i="16"/>
  <c r="J277" i="16"/>
  <c r="J135" i="16"/>
  <c r="J230" i="16"/>
  <c r="J140" i="16"/>
  <c r="J145" i="16"/>
  <c r="J137" i="16"/>
  <c r="J154" i="16"/>
  <c r="J229" i="16"/>
  <c r="J59" i="16"/>
  <c r="J142" i="16"/>
  <c r="J141" i="16"/>
  <c r="J273" i="16"/>
  <c r="J128" i="16"/>
  <c r="J334" i="16"/>
  <c r="J60" i="16"/>
  <c r="J179" i="16"/>
  <c r="J202" i="16"/>
  <c r="J266" i="16"/>
  <c r="J98" i="16"/>
  <c r="J200" i="16"/>
  <c r="J69" i="16"/>
  <c r="J21" i="16"/>
  <c r="J233" i="16"/>
  <c r="J314" i="16"/>
  <c r="J27" i="16"/>
  <c r="J93" i="16"/>
  <c r="J76" i="16"/>
  <c r="J255" i="16"/>
  <c r="J321" i="16"/>
  <c r="J309" i="16"/>
  <c r="J331" i="16"/>
  <c r="J36" i="16"/>
  <c r="J317" i="16"/>
  <c r="J296" i="16"/>
  <c r="J158" i="16"/>
  <c r="J295" i="16"/>
  <c r="NT193" i="16"/>
  <c r="AP268" i="16"/>
  <c r="AP116" i="16"/>
  <c r="AP62" i="16"/>
  <c r="AP158" i="16"/>
  <c r="AP265" i="16"/>
  <c r="AP193" i="16"/>
  <c r="AP313" i="16"/>
  <c r="AP163" i="16"/>
  <c r="AP289" i="16"/>
  <c r="AP257" i="16"/>
  <c r="AP262" i="16"/>
  <c r="AP113" i="16"/>
  <c r="AP176" i="16"/>
  <c r="AP97" i="16"/>
  <c r="AP177" i="16"/>
  <c r="AP232" i="16"/>
  <c r="AP6" i="16"/>
  <c r="AP58" i="16"/>
  <c r="RT13" i="16"/>
  <c r="RU13" i="16" s="1"/>
  <c r="J122" i="16"/>
  <c r="J249" i="16"/>
  <c r="J177" i="16"/>
  <c r="J111" i="16"/>
  <c r="J285" i="16"/>
  <c r="J131" i="16"/>
  <c r="J39" i="16"/>
  <c r="J70" i="16"/>
  <c r="J257" i="16"/>
  <c r="J129" i="16"/>
  <c r="J282" i="16"/>
  <c r="J55" i="16"/>
  <c r="J40" i="16"/>
  <c r="J57" i="16"/>
  <c r="J67" i="16"/>
  <c r="J103" i="16"/>
  <c r="J268" i="16"/>
  <c r="J52" i="16"/>
  <c r="J13" i="16"/>
  <c r="J201" i="16"/>
  <c r="J84" i="16"/>
  <c r="J330" i="16"/>
  <c r="J236" i="16"/>
  <c r="J254" i="16"/>
  <c r="J45" i="16"/>
  <c r="J11" i="16"/>
  <c r="J300" i="16"/>
  <c r="J315" i="16"/>
  <c r="J82" i="16"/>
  <c r="J160" i="16"/>
  <c r="XB337" i="16"/>
  <c r="WX337" i="16"/>
  <c r="WT337" i="16"/>
  <c r="WQ337" i="16"/>
  <c r="WP337" i="16"/>
  <c r="AP7" i="16"/>
  <c r="AP95" i="16"/>
  <c r="AP65" i="16"/>
  <c r="AP273" i="16"/>
  <c r="AP184" i="16"/>
  <c r="AP129" i="16"/>
  <c r="AP278" i="16"/>
  <c r="AP240" i="16"/>
  <c r="AP243" i="16"/>
  <c r="AP259" i="16"/>
  <c r="AP112" i="16"/>
  <c r="AP200" i="16"/>
  <c r="AP258" i="16"/>
  <c r="AP138" i="16"/>
  <c r="AP135" i="16"/>
  <c r="AP157" i="16"/>
  <c r="AP302" i="16"/>
  <c r="AP219" i="16"/>
  <c r="RV33" i="16"/>
  <c r="RT133" i="16"/>
  <c r="RU133" i="16" s="1"/>
  <c r="RT146" i="16"/>
  <c r="RU146" i="16" s="1"/>
  <c r="GS236" i="16"/>
  <c r="TA55" i="16"/>
  <c r="TB55" i="16" s="1"/>
  <c r="J216" i="16"/>
  <c r="J210" i="16"/>
  <c r="J207" i="16"/>
  <c r="J218" i="16"/>
  <c r="J205" i="16"/>
  <c r="J250" i="16"/>
  <c r="J143" i="16"/>
  <c r="J47" i="16"/>
  <c r="J203" i="16"/>
  <c r="J38" i="16"/>
  <c r="J96" i="16"/>
  <c r="J146" i="16"/>
  <c r="J116" i="16"/>
  <c r="J144" i="16"/>
  <c r="J73" i="16"/>
  <c r="J259" i="16"/>
  <c r="J30" i="16"/>
  <c r="J149" i="16"/>
  <c r="J265" i="16"/>
  <c r="J262" i="16"/>
  <c r="J274" i="16"/>
  <c r="J288" i="16"/>
  <c r="J152" i="16"/>
  <c r="J14" i="16"/>
  <c r="J78" i="16"/>
  <c r="J302" i="16"/>
  <c r="J130" i="16"/>
  <c r="J172" i="16"/>
  <c r="J114" i="16"/>
  <c r="J235" i="16"/>
  <c r="J91" i="16"/>
  <c r="J16" i="16"/>
  <c r="J328" i="16"/>
  <c r="J165" i="16"/>
  <c r="J19" i="16"/>
  <c r="J167" i="16"/>
  <c r="J33" i="16"/>
  <c r="J332" i="16"/>
  <c r="J162" i="16"/>
  <c r="AP233" i="16"/>
  <c r="AP145" i="16"/>
  <c r="AP239" i="16"/>
  <c r="AP109" i="16"/>
  <c r="AP267" i="16"/>
  <c r="AP261" i="16"/>
  <c r="AP122" i="16"/>
  <c r="AP166" i="16"/>
  <c r="AP222" i="16"/>
  <c r="AP281" i="16"/>
  <c r="GS8" i="16"/>
  <c r="TA214" i="16"/>
  <c r="TB214" i="16" s="1"/>
  <c r="TA195" i="16"/>
  <c r="TB195" i="16" s="1"/>
  <c r="TA184" i="16"/>
  <c r="TB184" i="16" s="1"/>
  <c r="TA211" i="16"/>
  <c r="TB211" i="16" s="1"/>
  <c r="TA124" i="16"/>
  <c r="TB124" i="16" s="1"/>
  <c r="TA245" i="16"/>
  <c r="TB245" i="16" s="1"/>
  <c r="TA178" i="16"/>
  <c r="TB178" i="16" s="1"/>
  <c r="TA132" i="16"/>
  <c r="TB132" i="16" s="1"/>
  <c r="TA95" i="16"/>
  <c r="TB95" i="16" s="1"/>
  <c r="TA264" i="16"/>
  <c r="TB264" i="16" s="1"/>
  <c r="J163" i="16"/>
  <c r="J206" i="16"/>
  <c r="J213" i="16"/>
  <c r="J174" i="16"/>
  <c r="J180" i="16"/>
  <c r="J333" i="16"/>
  <c r="J272" i="16"/>
  <c r="J299" i="16"/>
  <c r="J134" i="16"/>
  <c r="J150" i="16"/>
  <c r="J270" i="16"/>
  <c r="J153" i="16"/>
  <c r="J29" i="16"/>
  <c r="J310" i="16"/>
  <c r="J276" i="16"/>
  <c r="J117" i="16"/>
  <c r="J118" i="16"/>
  <c r="J51" i="16"/>
  <c r="J197" i="16"/>
  <c r="J66" i="16"/>
  <c r="J109" i="16"/>
  <c r="J238" i="16"/>
  <c r="J323" i="16"/>
  <c r="J284" i="16"/>
  <c r="J256" i="16"/>
  <c r="J43" i="16"/>
  <c r="J17" i="16"/>
  <c r="J244" i="16"/>
  <c r="J293" i="16"/>
  <c r="J234" i="16"/>
  <c r="J7" i="16"/>
  <c r="J294" i="16"/>
  <c r="J308" i="16"/>
  <c r="J297" i="16"/>
  <c r="J324" i="16"/>
  <c r="AP24" i="16"/>
  <c r="AP15" i="16"/>
  <c r="AP70" i="16"/>
  <c r="AP60" i="16"/>
  <c r="AP101" i="16"/>
  <c r="AP66" i="16"/>
  <c r="AP312" i="16"/>
  <c r="AP155" i="16"/>
  <c r="AP161" i="16"/>
  <c r="AP192" i="16"/>
  <c r="AP136" i="16"/>
  <c r="AP223" i="16"/>
  <c r="AP126" i="16"/>
  <c r="AP152" i="16"/>
  <c r="AP251" i="16"/>
  <c r="AP47" i="16"/>
  <c r="AP175" i="16"/>
  <c r="AP253" i="16"/>
  <c r="RT66" i="16"/>
  <c r="RU66" i="16" s="1"/>
  <c r="RT324" i="16"/>
  <c r="RU324" i="16" s="1"/>
  <c r="J190" i="16"/>
  <c r="J188" i="16"/>
  <c r="J120" i="16"/>
  <c r="J211" i="16"/>
  <c r="J204" i="16"/>
  <c r="J24" i="16"/>
  <c r="J261" i="16"/>
  <c r="J219" i="16"/>
  <c r="J95" i="16"/>
  <c r="J252" i="16"/>
  <c r="J298" i="16"/>
  <c r="J71" i="16"/>
  <c r="J6" i="16"/>
  <c r="J264" i="16"/>
  <c r="J48" i="16"/>
  <c r="J112" i="16"/>
  <c r="J231" i="16"/>
  <c r="J49" i="16"/>
  <c r="J258" i="16"/>
  <c r="J139" i="16"/>
  <c r="J105" i="16"/>
  <c r="J63" i="16"/>
  <c r="J239" i="16"/>
  <c r="J75" i="16"/>
  <c r="J283" i="16"/>
  <c r="J279" i="16"/>
  <c r="J156" i="16"/>
  <c r="J232" i="16"/>
  <c r="J221" i="16"/>
  <c r="J222" i="16"/>
  <c r="J311" i="16"/>
  <c r="J22" i="16"/>
  <c r="J9" i="16"/>
  <c r="J313" i="16"/>
  <c r="J291" i="16"/>
  <c r="J327" i="16"/>
  <c r="J161" i="16"/>
  <c r="J10" i="16"/>
  <c r="J305" i="16"/>
  <c r="EK153" i="16"/>
  <c r="AP68" i="16"/>
  <c r="AP134" i="16"/>
  <c r="AP179" i="16"/>
  <c r="AP128" i="16"/>
  <c r="AP164" i="16"/>
  <c r="AP227" i="16"/>
  <c r="AP256" i="16"/>
  <c r="AP285" i="16"/>
  <c r="AP133" i="16"/>
  <c r="AP99" i="16"/>
  <c r="AP247" i="16"/>
  <c r="AP103" i="16"/>
  <c r="AP264" i="16"/>
  <c r="AP238" i="16"/>
  <c r="AP88" i="16"/>
  <c r="AP143" i="16"/>
  <c r="AP185" i="16"/>
  <c r="AP165" i="16"/>
  <c r="CP33" i="16"/>
  <c r="RT232" i="16"/>
  <c r="RU232" i="16" s="1"/>
  <c r="J208" i="16"/>
  <c r="J189" i="16"/>
  <c r="J187" i="16"/>
  <c r="J191" i="16"/>
  <c r="J186" i="16"/>
  <c r="J58" i="16"/>
  <c r="J125" i="16"/>
  <c r="J94" i="16"/>
  <c r="J92" i="16"/>
  <c r="J100" i="16"/>
  <c r="J88" i="16"/>
  <c r="J25" i="16"/>
  <c r="J286" i="16"/>
  <c r="J133" i="16"/>
  <c r="J224" i="16"/>
  <c r="J275" i="16"/>
  <c r="J227" i="16"/>
  <c r="J225" i="16"/>
  <c r="J77" i="16"/>
  <c r="J44" i="16"/>
  <c r="J107" i="16"/>
  <c r="J26" i="16"/>
  <c r="J157" i="16"/>
  <c r="J56" i="16"/>
  <c r="J113" i="16"/>
  <c r="J15" i="16"/>
  <c r="J90" i="16"/>
  <c r="J220" i="16"/>
  <c r="J237" i="16"/>
  <c r="J31" i="16"/>
  <c r="J290" i="16"/>
  <c r="J81" i="16"/>
  <c r="J18" i="16"/>
  <c r="J242" i="16"/>
  <c r="J23" i="16"/>
  <c r="J318" i="16"/>
  <c r="J312" i="16"/>
  <c r="J166" i="16"/>
  <c r="J83" i="16"/>
  <c r="J164" i="16"/>
  <c r="XF337" i="16"/>
  <c r="XE337" i="16"/>
  <c r="XC337" i="16"/>
  <c r="WY337" i="16"/>
  <c r="WU337" i="16"/>
  <c r="WS337" i="16"/>
  <c r="WR337" i="16"/>
  <c r="WO337" i="16"/>
  <c r="XA337" i="16"/>
  <c r="WW337" i="16"/>
  <c r="RM130" i="16"/>
  <c r="RN130" i="16"/>
  <c r="EK316" i="16"/>
  <c r="NU6" i="16"/>
  <c r="NT136" i="16"/>
  <c r="NT121" i="16"/>
  <c r="NT272" i="16"/>
  <c r="NT14" i="16"/>
  <c r="NT258" i="16"/>
  <c r="NT119" i="16"/>
  <c r="NT284" i="16"/>
  <c r="NT16" i="16"/>
  <c r="NT192" i="16"/>
  <c r="NT53" i="16"/>
  <c r="NT169" i="16"/>
  <c r="NT62" i="16"/>
  <c r="NT235" i="16"/>
  <c r="NT84" i="16"/>
  <c r="NT326" i="16"/>
  <c r="NT105" i="16"/>
  <c r="NT315" i="16"/>
  <c r="NT174" i="16"/>
  <c r="NT199" i="16"/>
  <c r="NT116" i="16"/>
  <c r="NT33" i="16"/>
  <c r="NT153" i="16"/>
  <c r="NT250" i="16"/>
  <c r="NT202" i="16"/>
  <c r="NT143" i="16"/>
  <c r="NT160" i="16"/>
  <c r="NT20" i="16"/>
  <c r="NT104" i="16"/>
  <c r="NT196" i="16"/>
  <c r="NT73" i="16"/>
  <c r="NT41" i="16"/>
  <c r="NU245" i="16"/>
  <c r="NT245" i="16"/>
  <c r="NY248" i="16"/>
  <c r="NY313" i="16"/>
  <c r="NY305" i="16"/>
  <c r="NY297" i="16"/>
  <c r="NX141" i="16"/>
  <c r="NY141" i="16"/>
  <c r="NX263" i="16"/>
  <c r="NY263" i="16"/>
  <c r="NX92" i="16"/>
  <c r="NY92" i="16"/>
  <c r="NX84" i="16"/>
  <c r="NY84" i="16"/>
  <c r="NX68" i="16"/>
  <c r="NY133" i="16"/>
  <c r="NY211" i="16"/>
  <c r="NY240" i="16"/>
  <c r="NY232" i="16"/>
  <c r="NY220" i="16"/>
  <c r="NY329" i="16"/>
  <c r="NY321" i="16"/>
  <c r="NY281" i="16"/>
  <c r="NY203" i="16"/>
  <c r="NY187" i="16"/>
  <c r="NY179" i="16"/>
  <c r="NY167" i="16"/>
  <c r="NY159" i="16"/>
  <c r="NY143" i="16"/>
  <c r="NY135" i="16"/>
  <c r="NY123" i="16"/>
  <c r="NY115" i="16"/>
  <c r="NY103" i="16"/>
  <c r="NY95" i="16"/>
  <c r="NY274" i="16"/>
  <c r="NY262" i="16"/>
  <c r="NY254" i="16"/>
  <c r="NY87" i="16"/>
  <c r="NY79" i="16"/>
  <c r="NY67" i="16"/>
  <c r="NY59" i="16"/>
  <c r="NY51" i="16"/>
  <c r="NY43" i="16"/>
  <c r="NY35" i="16"/>
  <c r="NY27" i="16"/>
  <c r="NY19" i="16"/>
  <c r="NY18" i="16"/>
  <c r="NY218" i="16"/>
  <c r="NY269" i="16"/>
  <c r="NY8" i="16"/>
  <c r="NY152" i="16"/>
  <c r="NY34" i="16"/>
  <c r="NY110" i="16"/>
  <c r="NY331" i="16"/>
  <c r="NY287" i="16"/>
  <c r="NY65" i="16"/>
  <c r="NY233" i="16"/>
  <c r="NY256" i="16"/>
  <c r="NY104" i="16"/>
  <c r="NY184" i="16"/>
  <c r="NY198" i="16"/>
  <c r="NY42" i="16"/>
  <c r="NY121" i="16"/>
  <c r="NY68" i="16"/>
  <c r="NY168" i="16"/>
  <c r="NY126" i="16"/>
  <c r="NY129" i="16"/>
  <c r="NY6" i="16"/>
  <c r="NY197" i="16"/>
  <c r="NY295" i="16"/>
  <c r="NY124" i="16"/>
  <c r="NY250" i="16"/>
  <c r="NY200" i="16"/>
  <c r="NY208" i="16"/>
  <c r="NY280" i="16"/>
  <c r="NY242" i="16"/>
  <c r="NY300" i="16"/>
  <c r="NY142" i="16"/>
  <c r="NY148" i="16"/>
  <c r="NY165" i="16"/>
  <c r="NY161" i="16"/>
  <c r="NY50" i="16"/>
  <c r="NY12" i="16"/>
  <c r="NY102" i="16"/>
  <c r="NY40" i="16"/>
  <c r="NY154" i="16"/>
  <c r="NY62" i="16"/>
  <c r="NY45" i="16"/>
  <c r="NY296" i="16"/>
  <c r="NY93" i="16"/>
  <c r="NY273" i="16"/>
  <c r="NY57" i="16"/>
  <c r="NY272" i="16"/>
  <c r="NY315" i="16"/>
  <c r="RV106" i="16"/>
  <c r="RT106" i="16"/>
  <c r="RU106" i="16" s="1"/>
  <c r="RT279" i="16"/>
  <c r="RU279" i="16" s="1"/>
  <c r="RV279" i="16"/>
  <c r="RV112" i="16"/>
  <c r="RT112" i="16"/>
  <c r="RU112" i="16" s="1"/>
  <c r="RT51" i="16"/>
  <c r="RU51" i="16" s="1"/>
  <c r="RV51" i="16"/>
  <c r="GK234" i="16"/>
  <c r="GS234" i="16"/>
  <c r="GS319" i="16"/>
  <c r="GK319" i="16"/>
  <c r="GK213" i="16"/>
  <c r="GS213" i="16"/>
  <c r="GL54" i="16"/>
  <c r="GM54" i="16" s="1"/>
  <c r="GL308" i="16"/>
  <c r="GM308" i="16" s="1"/>
  <c r="DQ166" i="16"/>
  <c r="K166" i="16" s="1"/>
  <c r="DQ83" i="16"/>
  <c r="DQ160" i="16"/>
  <c r="GL36" i="16"/>
  <c r="GM36" i="16" s="1"/>
  <c r="GL320" i="16"/>
  <c r="GM320" i="16" s="1"/>
  <c r="OU326" i="16"/>
  <c r="RW326" i="16"/>
  <c r="PI326" i="16"/>
  <c r="OU37" i="16"/>
  <c r="RW37" i="16"/>
  <c r="OU160" i="16"/>
  <c r="PB160" i="16"/>
  <c r="QV305" i="16"/>
  <c r="RW305" i="16"/>
  <c r="OU13" i="16"/>
  <c r="RW13" i="16"/>
  <c r="OU16" i="16"/>
  <c r="RW16" i="16"/>
  <c r="GL39" i="16"/>
  <c r="GM39" i="16" s="1"/>
  <c r="GL220" i="16"/>
  <c r="GM220" i="16" s="1"/>
  <c r="RW204" i="16"/>
  <c r="RB204" i="16"/>
  <c r="QI126" i="16"/>
  <c r="RW126" i="16"/>
  <c r="PP126" i="16"/>
  <c r="QV126" i="16"/>
  <c r="PP307" i="16"/>
  <c r="QI307" i="16"/>
  <c r="RW150" i="16"/>
  <c r="PW150" i="16"/>
  <c r="PP11" i="16"/>
  <c r="QV11" i="16"/>
  <c r="QV46" i="16"/>
  <c r="QP46" i="16"/>
  <c r="QI46" i="16"/>
  <c r="PB274" i="16"/>
  <c r="RW274" i="16"/>
  <c r="OU20" i="16"/>
  <c r="RW20" i="16"/>
  <c r="PW20" i="16"/>
  <c r="OU197" i="16"/>
  <c r="RW197" i="16"/>
  <c r="OU118" i="16"/>
  <c r="RT118" i="16"/>
  <c r="RU118" i="16" s="1"/>
  <c r="OU117" i="16"/>
  <c r="RW117" i="16"/>
  <c r="OU51" i="16"/>
  <c r="RW51" i="16"/>
  <c r="GL265" i="16"/>
  <c r="GM265" i="16" s="1"/>
  <c r="DQ200" i="16"/>
  <c r="DQ76" i="16"/>
  <c r="GL241" i="16"/>
  <c r="GM241" i="16" s="1"/>
  <c r="DQ255" i="16"/>
  <c r="GL303" i="16"/>
  <c r="GM303" i="16" s="1"/>
  <c r="RT79" i="16"/>
  <c r="RU79" i="16" s="1"/>
  <c r="RT305" i="16"/>
  <c r="RU305" i="16" s="1"/>
  <c r="GS54" i="16"/>
  <c r="RT199" i="16"/>
  <c r="RU199" i="16" s="1"/>
  <c r="RT102" i="16"/>
  <c r="RU102" i="16" s="1"/>
  <c r="GS30" i="16"/>
  <c r="GS23" i="16"/>
  <c r="TA154" i="16"/>
  <c r="TB154" i="16" s="1"/>
  <c r="TA35" i="16"/>
  <c r="TB35" i="16" s="1"/>
  <c r="TA17" i="16"/>
  <c r="TB17" i="16" s="1"/>
  <c r="TA13" i="16"/>
  <c r="TB13" i="16" s="1"/>
  <c r="GL113" i="16"/>
  <c r="GM113" i="16" s="1"/>
  <c r="GL284" i="16"/>
  <c r="GM284" i="16" s="1"/>
  <c r="GL91" i="16"/>
  <c r="GM91" i="16" s="1"/>
  <c r="GL20" i="16"/>
  <c r="GM20" i="16" s="1"/>
  <c r="IK84" i="16"/>
  <c r="M84" i="16" s="1"/>
  <c r="IK36" i="16"/>
  <c r="M36" i="16" s="1"/>
  <c r="IK278" i="16"/>
  <c r="M278" i="16" s="1"/>
  <c r="RK234" i="16"/>
  <c r="EK43" i="16"/>
  <c r="EK78" i="16"/>
  <c r="RT39" i="16"/>
  <c r="RU39" i="16" s="1"/>
  <c r="RT201" i="16"/>
  <c r="RU201" i="16" s="1"/>
  <c r="IK193" i="16"/>
  <c r="M193" i="16" s="1"/>
  <c r="TA68" i="16"/>
  <c r="TB68" i="16" s="1"/>
  <c r="TA56" i="16"/>
  <c r="TB56" i="16" s="1"/>
  <c r="IK127" i="16"/>
  <c r="M127" i="16" s="1"/>
  <c r="RT97" i="16"/>
  <c r="RU97" i="16" s="1"/>
  <c r="IK335" i="16"/>
  <c r="M335" i="16" s="1"/>
  <c r="TA47" i="16"/>
  <c r="TB47" i="16" s="1"/>
  <c r="TA24" i="16"/>
  <c r="TB24" i="16" s="1"/>
  <c r="TA247" i="16"/>
  <c r="TB247" i="16" s="1"/>
  <c r="TA230" i="16"/>
  <c r="TB230" i="16" s="1"/>
  <c r="TA228" i="16"/>
  <c r="TB228" i="16" s="1"/>
  <c r="TA226" i="16"/>
  <c r="TB226" i="16" s="1"/>
  <c r="TA224" i="16"/>
  <c r="TB224" i="16" s="1"/>
  <c r="TA319" i="16"/>
  <c r="TB319" i="16" s="1"/>
  <c r="TA202" i="16"/>
  <c r="TB202" i="16" s="1"/>
  <c r="TA198" i="16"/>
  <c r="TB198" i="16" s="1"/>
  <c r="TA179" i="16"/>
  <c r="TB179" i="16" s="1"/>
  <c r="TA146" i="16"/>
  <c r="TB146" i="16" s="1"/>
  <c r="TA144" i="16"/>
  <c r="TB144" i="16" s="1"/>
  <c r="TA141" i="16"/>
  <c r="TB141" i="16" s="1"/>
  <c r="TA138" i="16"/>
  <c r="TB138" i="16" s="1"/>
  <c r="TA137" i="16"/>
  <c r="TB137" i="16" s="1"/>
  <c r="TA136" i="16"/>
  <c r="TB136" i="16" s="1"/>
  <c r="TA128" i="16"/>
  <c r="TB128" i="16" s="1"/>
  <c r="TA127" i="16"/>
  <c r="TB127" i="16" s="1"/>
  <c r="TA112" i="16"/>
  <c r="TB112" i="16" s="1"/>
  <c r="TA108" i="16"/>
  <c r="TB108" i="16" s="1"/>
  <c r="TA106" i="16"/>
  <c r="TB106" i="16" s="1"/>
  <c r="TA104" i="16"/>
  <c r="TB104" i="16" s="1"/>
  <c r="TA103" i="16"/>
  <c r="TB103" i="16" s="1"/>
  <c r="TA278" i="16"/>
  <c r="TB278" i="16" s="1"/>
  <c r="TA276" i="16"/>
  <c r="TB276" i="16" s="1"/>
  <c r="TA74" i="16"/>
  <c r="TB74" i="16" s="1"/>
  <c r="TA62" i="16"/>
  <c r="TB62" i="16" s="1"/>
  <c r="TA59" i="16"/>
  <c r="TB59" i="16" s="1"/>
  <c r="TA79" i="16"/>
  <c r="TB79" i="16" s="1"/>
  <c r="TA23" i="16"/>
  <c r="TB23" i="16" s="1"/>
  <c r="EK41" i="16"/>
  <c r="TA84" i="16"/>
  <c r="TB84" i="16" s="1"/>
  <c r="TA34" i="16"/>
  <c r="TB34" i="16" s="1"/>
  <c r="TA15" i="16"/>
  <c r="TB15" i="16" s="1"/>
  <c r="TA299" i="16"/>
  <c r="TB299" i="16" s="1"/>
  <c r="TA306" i="16"/>
  <c r="TB306" i="16" s="1"/>
  <c r="TA302" i="16"/>
  <c r="TB302" i="16" s="1"/>
  <c r="TA281" i="16"/>
  <c r="TB281" i="16" s="1"/>
  <c r="NU21" i="16"/>
  <c r="NT265" i="16"/>
  <c r="NT271" i="16"/>
  <c r="NT302" i="16"/>
  <c r="NT100" i="16"/>
  <c r="NT146" i="16"/>
  <c r="NT157" i="16"/>
  <c r="NT316" i="16"/>
  <c r="NT48" i="16"/>
  <c r="GK49" i="16"/>
  <c r="GS49" i="16"/>
  <c r="GS21" i="16"/>
  <c r="GK21" i="16"/>
  <c r="GK8" i="16"/>
  <c r="GP337" i="16"/>
  <c r="GQ338" i="16" s="1"/>
  <c r="GR337" i="16"/>
  <c r="GR338" i="16" s="1"/>
  <c r="PB310" i="16"/>
  <c r="RI201" i="16"/>
  <c r="QI310" i="16"/>
  <c r="RI54" i="16"/>
  <c r="RI312" i="16"/>
  <c r="RI315" i="16"/>
  <c r="RI49" i="16"/>
  <c r="RI320" i="16"/>
  <c r="QV310" i="16"/>
  <c r="RI144" i="16"/>
  <c r="RH303" i="16"/>
  <c r="QP310" i="16"/>
  <c r="RH236" i="16"/>
  <c r="RI231" i="16"/>
  <c r="RH253" i="16"/>
  <c r="RH93" i="16"/>
  <c r="RH31" i="16"/>
  <c r="RH41" i="16"/>
  <c r="RH162" i="16"/>
  <c r="RI58" i="16"/>
  <c r="RH10" i="16"/>
  <c r="RH42" i="16"/>
  <c r="RI66" i="16"/>
  <c r="RH267" i="16"/>
  <c r="RH77" i="16"/>
  <c r="RI235" i="16"/>
  <c r="RI161" i="16"/>
  <c r="RI99" i="16"/>
  <c r="RI169" i="16"/>
  <c r="RI203" i="16"/>
  <c r="RI311" i="16"/>
  <c r="RH154" i="16"/>
  <c r="RH40" i="16"/>
  <c r="RI334" i="16"/>
  <c r="RH64" i="16"/>
  <c r="RH96" i="16"/>
  <c r="RI148" i="16"/>
  <c r="RI233" i="16"/>
  <c r="RH145" i="16"/>
  <c r="RI128" i="16"/>
  <c r="RI68" i="16"/>
  <c r="RH331" i="16"/>
  <c r="RH238" i="16"/>
  <c r="RH242" i="16"/>
  <c r="RH29" i="16"/>
  <c r="RH88" i="16"/>
  <c r="RH70" i="16"/>
  <c r="RH321" i="16"/>
  <c r="RH201" i="16"/>
  <c r="RH109" i="16"/>
  <c r="RH28" i="16"/>
  <c r="RH38" i="16"/>
  <c r="RH148" i="16"/>
  <c r="RI147" i="16"/>
  <c r="RI17" i="16"/>
  <c r="RI295" i="16"/>
  <c r="RI300" i="16"/>
  <c r="RI48" i="16"/>
  <c r="RH292" i="16"/>
  <c r="RH273" i="16"/>
  <c r="RH34" i="16"/>
  <c r="RH171" i="16"/>
  <c r="RH264" i="16"/>
  <c r="RI309" i="16"/>
  <c r="RI38" i="16"/>
  <c r="RI137" i="16"/>
  <c r="RH134" i="16"/>
  <c r="RH270" i="16"/>
  <c r="RI157" i="16"/>
  <c r="RI160" i="16"/>
  <c r="RI290" i="16"/>
  <c r="RI104" i="16"/>
  <c r="RI118" i="16"/>
  <c r="RI155" i="16"/>
  <c r="RI134" i="16"/>
  <c r="RI56" i="16"/>
  <c r="RI284" i="16"/>
  <c r="RI259" i="16"/>
  <c r="RI23" i="16"/>
  <c r="RI228" i="16"/>
  <c r="RI110" i="16"/>
  <c r="RH46" i="16"/>
  <c r="RH146" i="16"/>
  <c r="RH55" i="16"/>
  <c r="RI12" i="16"/>
  <c r="RI298" i="16"/>
  <c r="RH285" i="16"/>
  <c r="RH294" i="16"/>
  <c r="RH95" i="16"/>
  <c r="RI84" i="16"/>
  <c r="RI15" i="16"/>
  <c r="RI143" i="16"/>
  <c r="RI243" i="16"/>
  <c r="RI199" i="16"/>
  <c r="RH94" i="16"/>
  <c r="RI79" i="16"/>
  <c r="RI293" i="16"/>
  <c r="RI328" i="16"/>
  <c r="RI52" i="16"/>
  <c r="RI164" i="16"/>
  <c r="RI327" i="16"/>
  <c r="RI314" i="16"/>
  <c r="RH325" i="16"/>
  <c r="RH221" i="16"/>
  <c r="RI170" i="16"/>
  <c r="RI221" i="16"/>
  <c r="RH309" i="16"/>
  <c r="RH132" i="16"/>
  <c r="RH234" i="16"/>
  <c r="RI88" i="16"/>
  <c r="RI329" i="16"/>
  <c r="RI241" i="16"/>
  <c r="RI270" i="16"/>
  <c r="RI98" i="16"/>
  <c r="RI177" i="16"/>
  <c r="RI126" i="16"/>
  <c r="RI223" i="16"/>
  <c r="RI81" i="16"/>
  <c r="OU310" i="16"/>
  <c r="RW310" i="16"/>
  <c r="RH139" i="16"/>
  <c r="PW310" i="16"/>
  <c r="RH92" i="16"/>
  <c r="RI317" i="16"/>
  <c r="RI197" i="16"/>
  <c r="RI119" i="16"/>
  <c r="RH230" i="16"/>
  <c r="RI93" i="16"/>
  <c r="RI306" i="16"/>
  <c r="RH320" i="16"/>
  <c r="RH227" i="16"/>
  <c r="RH47" i="16"/>
  <c r="RI108" i="16"/>
  <c r="RI61" i="16"/>
  <c r="RI175" i="16"/>
  <c r="RI153" i="16"/>
  <c r="RI42" i="16"/>
  <c r="RI135" i="16"/>
  <c r="RI156" i="16"/>
  <c r="RH278" i="16"/>
  <c r="RI256" i="16"/>
  <c r="RI151" i="16"/>
  <c r="RI57" i="16"/>
  <c r="RH85" i="16"/>
  <c r="RI263" i="16"/>
  <c r="RI239" i="16"/>
  <c r="RI176" i="16"/>
  <c r="RI145" i="16"/>
  <c r="RI230" i="16"/>
  <c r="RI114" i="16"/>
  <c r="RH63" i="16"/>
  <c r="RI173" i="16"/>
  <c r="RH44" i="16"/>
  <c r="RI18" i="16"/>
  <c r="RI234" i="16"/>
  <c r="RI72" i="16"/>
  <c r="RI82" i="16"/>
  <c r="RH6" i="16"/>
  <c r="RH73" i="16"/>
  <c r="RH291" i="16"/>
  <c r="RH226" i="16"/>
  <c r="RH283" i="16"/>
  <c r="RH284" i="16"/>
  <c r="RH200" i="16"/>
  <c r="RH97" i="16"/>
  <c r="RH170" i="16"/>
  <c r="RH84" i="16"/>
  <c r="RH112" i="16"/>
  <c r="RH7" i="16"/>
  <c r="RH173" i="16"/>
  <c r="RH107" i="16"/>
  <c r="RI34" i="16"/>
  <c r="RI297" i="16"/>
  <c r="RI111" i="16"/>
  <c r="RI11" i="16"/>
  <c r="RI107" i="16"/>
  <c r="RH89" i="16"/>
  <c r="RI25" i="16"/>
  <c r="RH235" i="16"/>
  <c r="RH9" i="16"/>
  <c r="RH133" i="16"/>
  <c r="RH244" i="16"/>
  <c r="RI19" i="16"/>
  <c r="RI242" i="16"/>
  <c r="RH157" i="16"/>
  <c r="RH72" i="16"/>
  <c r="RH257" i="16"/>
  <c r="RI87" i="16"/>
  <c r="RI305" i="16"/>
  <c r="RI116" i="16"/>
  <c r="RI50" i="16"/>
  <c r="RI254" i="16"/>
  <c r="RI46" i="16"/>
  <c r="RI265" i="16"/>
  <c r="RI132" i="16"/>
  <c r="RI181" i="16"/>
  <c r="RI222" i="16"/>
  <c r="RI304" i="16"/>
  <c r="RH307" i="16"/>
  <c r="RH322" i="16"/>
  <c r="RH71" i="16"/>
  <c r="RH20" i="16"/>
  <c r="RI127" i="16"/>
  <c r="RI115" i="16"/>
  <c r="RH281" i="16"/>
  <c r="RH295" i="16"/>
  <c r="RH60" i="16"/>
  <c r="RI86" i="16"/>
  <c r="RI13" i="16"/>
  <c r="RI179" i="16"/>
  <c r="RI277" i="16"/>
  <c r="RI51" i="16"/>
  <c r="RH172" i="16"/>
  <c r="RI261" i="16"/>
  <c r="MU207" i="16"/>
  <c r="MU185" i="16"/>
  <c r="GS187" i="16"/>
  <c r="MU218" i="16"/>
  <c r="MU175" i="16"/>
  <c r="MU204" i="16"/>
  <c r="MU245" i="16"/>
  <c r="DQ126" i="16"/>
  <c r="GL230" i="16"/>
  <c r="GM230" i="16" s="1"/>
  <c r="GS230" i="16"/>
  <c r="MU247" i="16"/>
  <c r="MU88" i="16"/>
  <c r="MU41" i="16"/>
  <c r="DQ49" i="16"/>
  <c r="MU127" i="16"/>
  <c r="MU68" i="16"/>
  <c r="MU66" i="16"/>
  <c r="MU260" i="16"/>
  <c r="DQ75" i="16"/>
  <c r="DQ283" i="16"/>
  <c r="DQ279" i="16"/>
  <c r="DQ12" i="16"/>
  <c r="K12" i="16" s="1"/>
  <c r="DQ198" i="16"/>
  <c r="DQ172" i="16"/>
  <c r="MU221" i="16"/>
  <c r="MU17" i="16"/>
  <c r="MU241" i="16"/>
  <c r="MU16" i="16"/>
  <c r="MU301" i="16"/>
  <c r="DQ170" i="16"/>
  <c r="MU10" i="16"/>
  <c r="RO89" i="16"/>
  <c r="NT291" i="16"/>
  <c r="NT210" i="16"/>
  <c r="RL234" i="16"/>
  <c r="RO234" i="16"/>
  <c r="RM334" i="16"/>
  <c r="RQ334" i="16"/>
  <c r="NU9" i="16"/>
  <c r="NT290" i="16"/>
  <c r="RT231" i="16"/>
  <c r="RU231" i="16" s="1"/>
  <c r="RV231" i="16"/>
  <c r="RV277" i="16"/>
  <c r="RT277" i="16"/>
  <c r="RU277" i="16" s="1"/>
  <c r="IK111" i="16"/>
  <c r="M111" i="16" s="1"/>
  <c r="IK160" i="16"/>
  <c r="M160" i="16" s="1"/>
  <c r="IK322" i="16"/>
  <c r="M322" i="16" s="1"/>
  <c r="IK166" i="16"/>
  <c r="M166" i="16" s="1"/>
  <c r="IK206" i="16"/>
  <c r="M206" i="16" s="1"/>
  <c r="IK89" i="16"/>
  <c r="M89" i="16" s="1"/>
  <c r="IK37" i="16"/>
  <c r="M37" i="16" s="1"/>
  <c r="IK18" i="16"/>
  <c r="M18" i="16" s="1"/>
  <c r="EK227" i="16"/>
  <c r="IK306" i="16"/>
  <c r="M306" i="16" s="1"/>
  <c r="IK320" i="16"/>
  <c r="M320" i="16" s="1"/>
  <c r="IK114" i="16"/>
  <c r="M114" i="16" s="1"/>
  <c r="IK97" i="16"/>
  <c r="M97" i="16" s="1"/>
  <c r="NT331" i="16"/>
  <c r="IK153" i="16"/>
  <c r="M153" i="16" s="1"/>
  <c r="IK291" i="16"/>
  <c r="M291" i="16" s="1"/>
  <c r="IK234" i="16"/>
  <c r="M234" i="16" s="1"/>
  <c r="EK231" i="16"/>
  <c r="EK120" i="16"/>
  <c r="TA90" i="16"/>
  <c r="TB90" i="16" s="1"/>
  <c r="RT200" i="16"/>
  <c r="RU200" i="16" s="1"/>
  <c r="TA75" i="16"/>
  <c r="TB75" i="16" s="1"/>
  <c r="TA254" i="16"/>
  <c r="TB254" i="16" s="1"/>
  <c r="RT180" i="16"/>
  <c r="RU180" i="16" s="1"/>
  <c r="RT237" i="16"/>
  <c r="RU237" i="16" s="1"/>
  <c r="GS159" i="16"/>
  <c r="TA156" i="16"/>
  <c r="TB156" i="16" s="1"/>
  <c r="TA334" i="16"/>
  <c r="TB334" i="16" s="1"/>
  <c r="TA331" i="16"/>
  <c r="TB331" i="16" s="1"/>
  <c r="TA162" i="16"/>
  <c r="TB162" i="16" s="1"/>
  <c r="TA39" i="16"/>
  <c r="TB39" i="16" s="1"/>
  <c r="TA283" i="16"/>
  <c r="TB283" i="16" s="1"/>
  <c r="TA309" i="16"/>
  <c r="TB309" i="16" s="1"/>
  <c r="TA313" i="16"/>
  <c r="TB313" i="16" s="1"/>
  <c r="TA147" i="16"/>
  <c r="TB147" i="16" s="1"/>
  <c r="TA76" i="16"/>
  <c r="TB76" i="16" s="1"/>
  <c r="TA166" i="16"/>
  <c r="TB166" i="16" s="1"/>
  <c r="TA317" i="16"/>
  <c r="TB317" i="16" s="1"/>
  <c r="RN327" i="16" l="1"/>
  <c r="RL274" i="16"/>
  <c r="RL136" i="16"/>
  <c r="RJ323" i="16"/>
  <c r="RK99" i="16"/>
  <c r="RQ274" i="16"/>
  <c r="RO136" i="16"/>
  <c r="RJ233" i="16"/>
  <c r="RQ171" i="16"/>
  <c r="RL151" i="16"/>
  <c r="RO171" i="16"/>
  <c r="RM99" i="16"/>
  <c r="RQ229" i="16"/>
  <c r="RL334" i="16"/>
  <c r="RQ142" i="16"/>
  <c r="RL329" i="16"/>
  <c r="RS329" i="16"/>
  <c r="RN76" i="16"/>
  <c r="RS300" i="16"/>
  <c r="RL107" i="16"/>
  <c r="RM196" i="16"/>
  <c r="RS237" i="16"/>
  <c r="RK76" i="16"/>
  <c r="RN101" i="16"/>
  <c r="RJ300" i="16"/>
  <c r="RS141" i="16"/>
  <c r="RK311" i="16"/>
  <c r="RO23" i="16"/>
  <c r="RL130" i="16"/>
  <c r="RS293" i="16"/>
  <c r="EK236" i="16"/>
  <c r="RS226" i="16"/>
  <c r="RP334" i="16"/>
  <c r="RO142" i="16"/>
  <c r="RQ12" i="16"/>
  <c r="RK329" i="16"/>
  <c r="RK101" i="16"/>
  <c r="RS101" i="16"/>
  <c r="RP196" i="16"/>
  <c r="RO107" i="16"/>
  <c r="RP12" i="16"/>
  <c r="RN54" i="16"/>
  <c r="RO144" i="16"/>
  <c r="RQ144" i="16"/>
  <c r="RM237" i="16"/>
  <c r="RJ167" i="16"/>
  <c r="RJ144" i="16"/>
  <c r="RJ141" i="16"/>
  <c r="RQ311" i="16"/>
  <c r="RS73" i="16"/>
  <c r="RJ130" i="16"/>
  <c r="RQ293" i="16"/>
  <c r="RM226" i="16"/>
  <c r="RO334" i="16"/>
  <c r="RM142" i="16"/>
  <c r="RN303" i="16"/>
  <c r="RO329" i="16"/>
  <c r="RM300" i="16"/>
  <c r="RP237" i="16"/>
  <c r="RS196" i="16"/>
  <c r="RN196" i="16"/>
  <c r="RK107" i="16"/>
  <c r="RM12" i="16"/>
  <c r="RS144" i="16"/>
  <c r="RK54" i="16"/>
  <c r="RK73" i="16"/>
  <c r="RS234" i="16"/>
  <c r="RO54" i="16"/>
  <c r="RM144" i="16"/>
  <c r="RJ293" i="16"/>
  <c r="RN141" i="16"/>
  <c r="RM311" i="16"/>
  <c r="RQ73" i="16"/>
  <c r="RQ89" i="16"/>
  <c r="RK130" i="16"/>
  <c r="K85" i="16"/>
  <c r="RQ23" i="16"/>
  <c r="RN226" i="16"/>
  <c r="RS334" i="16"/>
  <c r="RN142" i="16"/>
  <c r="RQ76" i="16"/>
  <c r="RJ76" i="16"/>
  <c r="RO237" i="16"/>
  <c r="RJ196" i="16"/>
  <c r="RS107" i="16"/>
  <c r="RQ203" i="16"/>
  <c r="RP101" i="16"/>
  <c r="RP226" i="16"/>
  <c r="RQ54" i="16"/>
  <c r="RP130" i="16"/>
  <c r="RL54" i="16"/>
  <c r="RP141" i="16"/>
  <c r="RJ311" i="16"/>
  <c r="RM73" i="16"/>
  <c r="RJ107" i="16"/>
  <c r="RP234" i="16"/>
  <c r="K175" i="16"/>
  <c r="RM23" i="16"/>
  <c r="RQ226" i="16"/>
  <c r="RK334" i="16"/>
  <c r="RS142" i="16"/>
  <c r="RL300" i="16"/>
  <c r="RJ303" i="16"/>
  <c r="RQ303" i="16"/>
  <c r="RL76" i="16"/>
  <c r="RL303" i="16"/>
  <c r="RQ107" i="16"/>
  <c r="RK196" i="16"/>
  <c r="RN334" i="16"/>
  <c r="RN144" i="16"/>
  <c r="RM293" i="16"/>
  <c r="RO73" i="16"/>
  <c r="RL73" i="16"/>
  <c r="RK226" i="16"/>
  <c r="RN311" i="16"/>
  <c r="RM107" i="16"/>
  <c r="RJ23" i="16"/>
  <c r="RL226" i="16"/>
  <c r="RL101" i="16"/>
  <c r="RP303" i="16"/>
  <c r="RS303" i="16"/>
  <c r="RP329" i="16"/>
  <c r="RQ101" i="16"/>
  <c r="RK300" i="16"/>
  <c r="RM203" i="16"/>
  <c r="RP107" i="16"/>
  <c r="RO293" i="16"/>
  <c r="RO141" i="16"/>
  <c r="RN73" i="16"/>
  <c r="RQ151" i="16"/>
  <c r="RO229" i="16"/>
  <c r="RQ99" i="16"/>
  <c r="RN323" i="16"/>
  <c r="RJ274" i="16"/>
  <c r="RP136" i="16"/>
  <c r="RK229" i="16"/>
  <c r="RM229" i="16"/>
  <c r="RL229" i="16"/>
  <c r="RM323" i="16"/>
  <c r="RN29" i="16"/>
  <c r="RS169" i="16"/>
  <c r="RK136" i="16"/>
  <c r="RP323" i="16"/>
  <c r="RM29" i="16"/>
  <c r="RS171" i="16"/>
  <c r="RQ136" i="16"/>
  <c r="RK224" i="16"/>
  <c r="RK29" i="16"/>
  <c r="RP15" i="16"/>
  <c r="RO323" i="16"/>
  <c r="RS274" i="16"/>
  <c r="RQ29" i="16"/>
  <c r="RN171" i="16"/>
  <c r="RN136" i="16"/>
  <c r="RK151" i="16"/>
  <c r="RO327" i="16"/>
  <c r="RL323" i="16"/>
  <c r="RM274" i="16"/>
  <c r="RJ171" i="16"/>
  <c r="RJ136" i="16"/>
  <c r="RO126" i="16"/>
  <c r="RN97" i="16"/>
  <c r="RN134" i="16"/>
  <c r="RM327" i="16"/>
  <c r="RP274" i="16"/>
  <c r="RM171" i="16"/>
  <c r="RS136" i="16"/>
  <c r="RM102" i="16"/>
  <c r="K149" i="16"/>
  <c r="EK101" i="16"/>
  <c r="RM60" i="16"/>
  <c r="K315" i="16"/>
  <c r="K179" i="16"/>
  <c r="K309" i="16"/>
  <c r="RN33" i="16"/>
  <c r="RJ198" i="16"/>
  <c r="RN241" i="16"/>
  <c r="EK143" i="16"/>
  <c r="RP172" i="16"/>
  <c r="RM148" i="16"/>
  <c r="RO161" i="16"/>
  <c r="RS152" i="16"/>
  <c r="RO178" i="16"/>
  <c r="EK54" i="16"/>
  <c r="RJ33" i="16"/>
  <c r="RL178" i="16"/>
  <c r="RQ232" i="16"/>
  <c r="RK14" i="16"/>
  <c r="RN7" i="16"/>
  <c r="RM97" i="16"/>
  <c r="RO105" i="16"/>
  <c r="RK59" i="16"/>
  <c r="RL268" i="16"/>
  <c r="RO253" i="16"/>
  <c r="RQ270" i="16"/>
  <c r="RS253" i="16"/>
  <c r="RP59" i="16"/>
  <c r="RQ105" i="16"/>
  <c r="RJ268" i="16"/>
  <c r="RM37" i="16"/>
  <c r="RJ290" i="16"/>
  <c r="RS41" i="16"/>
  <c r="RO219" i="16"/>
  <c r="RN105" i="16"/>
  <c r="RQ268" i="16"/>
  <c r="RL160" i="16"/>
  <c r="RO100" i="16"/>
  <c r="RJ90" i="16"/>
  <c r="RS105" i="16"/>
  <c r="RN268" i="16"/>
  <c r="RJ100" i="16"/>
  <c r="RN11" i="16"/>
  <c r="RP105" i="16"/>
  <c r="RQ222" i="16"/>
  <c r="RM231" i="16"/>
  <c r="EK272" i="16"/>
  <c r="RQ204" i="16"/>
  <c r="RM59" i="16"/>
  <c r="RO268" i="16"/>
  <c r="RK231" i="16"/>
  <c r="RL222" i="16"/>
  <c r="RJ59" i="16"/>
  <c r="RK268" i="16"/>
  <c r="RM253" i="16"/>
  <c r="RJ295" i="16"/>
  <c r="RM270" i="16"/>
  <c r="RL219" i="16"/>
  <c r="RS90" i="16"/>
  <c r="EK134" i="16"/>
  <c r="K253" i="16"/>
  <c r="K33" i="16"/>
  <c r="RQ219" i="16"/>
  <c r="K67" i="16"/>
  <c r="EK148" i="16"/>
  <c r="EK11" i="16"/>
  <c r="RP20" i="16"/>
  <c r="RL330" i="16"/>
  <c r="RN124" i="16"/>
  <c r="RQ284" i="16"/>
  <c r="K15" i="16"/>
  <c r="RK172" i="16"/>
  <c r="RJ315" i="16"/>
  <c r="RO111" i="16"/>
  <c r="RK255" i="16"/>
  <c r="RL241" i="16"/>
  <c r="RL24" i="16"/>
  <c r="K205" i="16"/>
  <c r="RL9" i="16"/>
  <c r="RL198" i="16"/>
  <c r="RO65" i="16"/>
  <c r="EK57" i="16"/>
  <c r="RK308" i="16"/>
  <c r="EK173" i="16"/>
  <c r="RS328" i="16"/>
  <c r="RO308" i="16"/>
  <c r="RN24" i="16"/>
  <c r="RQ315" i="16"/>
  <c r="RK200" i="16"/>
  <c r="RL312" i="16"/>
  <c r="K71" i="16"/>
  <c r="EK207" i="16"/>
  <c r="RN200" i="16"/>
  <c r="RS225" i="16"/>
  <c r="RQ72" i="16"/>
  <c r="RJ72" i="16"/>
  <c r="RK289" i="16"/>
  <c r="K265" i="16"/>
  <c r="RM111" i="16"/>
  <c r="K177" i="16"/>
  <c r="RM14" i="16"/>
  <c r="EK209" i="16"/>
  <c r="EK216" i="16"/>
  <c r="EK28" i="16"/>
  <c r="K167" i="16"/>
  <c r="K262" i="16"/>
  <c r="EK273" i="16"/>
  <c r="RL224" i="16"/>
  <c r="RS224" i="16"/>
  <c r="RS229" i="16"/>
  <c r="RN229" i="16"/>
  <c r="RS97" i="16"/>
  <c r="RP327" i="16"/>
  <c r="RS102" i="16"/>
  <c r="RQ233" i="16"/>
  <c r="RL126" i="16"/>
  <c r="RJ102" i="16"/>
  <c r="RS233" i="16"/>
  <c r="RM134" i="16"/>
  <c r="RJ99" i="16"/>
  <c r="RK97" i="16"/>
  <c r="RP181" i="16"/>
  <c r="RM181" i="16"/>
  <c r="RQ116" i="16"/>
  <c r="RJ29" i="16"/>
  <c r="RO29" i="16"/>
  <c r="RO224" i="16"/>
  <c r="RS126" i="16"/>
  <c r="RK327" i="16"/>
  <c r="RL102" i="16"/>
  <c r="RL97" i="16"/>
  <c r="RK126" i="16"/>
  <c r="RL233" i="16"/>
  <c r="RK134" i="16"/>
  <c r="RP99" i="16"/>
  <c r="RQ7" i="16"/>
  <c r="RQ97" i="16"/>
  <c r="K314" i="16"/>
  <c r="RQ224" i="16"/>
  <c r="RJ224" i="16"/>
  <c r="RO8" i="16"/>
  <c r="RP229" i="16"/>
  <c r="RJ116" i="16"/>
  <c r="RN116" i="16"/>
  <c r="RO274" i="16"/>
  <c r="RS18" i="16"/>
  <c r="RK171" i="16"/>
  <c r="RQ102" i="16"/>
  <c r="RP233" i="16"/>
  <c r="RN224" i="16"/>
  <c r="RQ327" i="16"/>
  <c r="RO15" i="16"/>
  <c r="RK102" i="16"/>
  <c r="RJ97" i="16"/>
  <c r="RP102" i="16"/>
  <c r="RP126" i="16"/>
  <c r="RL99" i="16"/>
  <c r="RO233" i="16"/>
  <c r="RS134" i="16"/>
  <c r="RP171" i="16"/>
  <c r="RM224" i="16"/>
  <c r="RM116" i="16"/>
  <c r="RJ8" i="16"/>
  <c r="RP18" i="16"/>
  <c r="RJ170" i="16"/>
  <c r="RL327" i="16"/>
  <c r="RQ15" i="16"/>
  <c r="RN15" i="16"/>
  <c r="RN233" i="16"/>
  <c r="RQ134" i="16"/>
  <c r="RL116" i="16"/>
  <c r="RS29" i="16"/>
  <c r="RO7" i="16"/>
  <c r="RN126" i="16"/>
  <c r="RJ327" i="16"/>
  <c r="RJ15" i="16"/>
  <c r="RJ126" i="16"/>
  <c r="RO97" i="16"/>
  <c r="RP116" i="16"/>
  <c r="RP134" i="16"/>
  <c r="RO116" i="16"/>
  <c r="RK116" i="16"/>
  <c r="RP29" i="16"/>
  <c r="RL15" i="16"/>
  <c r="RS99" i="16"/>
  <c r="RM15" i="16"/>
  <c r="RO134" i="16"/>
  <c r="RK7" i="16"/>
  <c r="RM126" i="16"/>
  <c r="RQ323" i="16"/>
  <c r="RK323" i="16"/>
  <c r="RN274" i="16"/>
  <c r="RL7" i="16"/>
  <c r="RN99" i="16"/>
  <c r="RN102" i="16"/>
  <c r="RN151" i="16"/>
  <c r="RM233" i="16"/>
  <c r="RL134" i="16"/>
  <c r="RK15" i="16"/>
  <c r="RJ7" i="16"/>
  <c r="RP28" i="16"/>
  <c r="RK32" i="16"/>
  <c r="K199" i="16"/>
  <c r="EK240" i="16"/>
  <c r="RS318" i="16"/>
  <c r="K274" i="16"/>
  <c r="K91" i="16"/>
  <c r="TD312" i="16"/>
  <c r="TD304" i="16"/>
  <c r="K42" i="16"/>
  <c r="K95" i="16"/>
  <c r="RO140" i="16"/>
  <c r="K308" i="16"/>
  <c r="EK197" i="16"/>
  <c r="TD39" i="16"/>
  <c r="RN32" i="16"/>
  <c r="RJ69" i="16"/>
  <c r="TD278" i="16"/>
  <c r="TD47" i="16"/>
  <c r="TD135" i="16"/>
  <c r="TD183" i="16"/>
  <c r="TD118" i="16"/>
  <c r="TD186" i="16"/>
  <c r="TD121" i="16"/>
  <c r="TD329" i="16"/>
  <c r="TD75" i="16"/>
  <c r="TD281" i="16"/>
  <c r="TD103" i="16"/>
  <c r="TD137" i="16"/>
  <c r="TD319" i="16"/>
  <c r="TD35" i="16"/>
  <c r="TD211" i="16"/>
  <c r="TD125" i="16"/>
  <c r="TD180" i="16"/>
  <c r="TD212" i="16"/>
  <c r="RJ88" i="16"/>
  <c r="TD207" i="16"/>
  <c r="TD190" i="16"/>
  <c r="RO279" i="16"/>
  <c r="RN298" i="16"/>
  <c r="RK279" i="16"/>
  <c r="TD143" i="16"/>
  <c r="TD86" i="16"/>
  <c r="TD242" i="16"/>
  <c r="TD201" i="16"/>
  <c r="TD109" i="16"/>
  <c r="TD192" i="16"/>
  <c r="RO69" i="16"/>
  <c r="RM57" i="16"/>
  <c r="RQ322" i="16"/>
  <c r="TD26" i="16"/>
  <c r="TD142" i="16"/>
  <c r="TD140" i="16"/>
  <c r="TD14" i="16"/>
  <c r="TD293" i="16"/>
  <c r="TD22" i="16"/>
  <c r="TD268" i="16"/>
  <c r="TD57" i="16"/>
  <c r="TD324" i="16"/>
  <c r="TD295" i="16"/>
  <c r="TD89" i="16"/>
  <c r="TD28" i="16"/>
  <c r="TD160" i="16"/>
  <c r="TD188" i="16"/>
  <c r="TD275" i="16"/>
  <c r="TD163" i="16"/>
  <c r="TD111" i="16"/>
  <c r="TD21" i="16"/>
  <c r="TD60" i="16"/>
  <c r="TD124" i="16"/>
  <c r="TD187" i="16"/>
  <c r="TD69" i="16"/>
  <c r="TD290" i="16"/>
  <c r="TD49" i="16"/>
  <c r="TD310" i="16"/>
  <c r="TD317" i="16"/>
  <c r="TD162" i="16"/>
  <c r="TD302" i="16"/>
  <c r="TD23" i="16"/>
  <c r="TD104" i="16"/>
  <c r="TD138" i="16"/>
  <c r="TD224" i="16"/>
  <c r="TD154" i="16"/>
  <c r="RS288" i="16"/>
  <c r="TD184" i="16"/>
  <c r="TD150" i="16"/>
  <c r="TD194" i="16"/>
  <c r="TD215" i="16"/>
  <c r="RM88" i="16"/>
  <c r="RL57" i="16"/>
  <c r="RQ288" i="16"/>
  <c r="TD216" i="16"/>
  <c r="RQ220" i="16"/>
  <c r="TD246" i="16"/>
  <c r="RJ272" i="16"/>
  <c r="TD176" i="16"/>
  <c r="TD45" i="16"/>
  <c r="TD93" i="16"/>
  <c r="TD251" i="16"/>
  <c r="TD229" i="16"/>
  <c r="TD131" i="16"/>
  <c r="TD213" i="16"/>
  <c r="RM324" i="16"/>
  <c r="RO57" i="16"/>
  <c r="RO322" i="16"/>
  <c r="TD42" i="16"/>
  <c r="TD175" i="16"/>
  <c r="TD249" i="16"/>
  <c r="TD20" i="16"/>
  <c r="TD296" i="16"/>
  <c r="TD63" i="16"/>
  <c r="TD116" i="16"/>
  <c r="TD81" i="16"/>
  <c r="TD332" i="16"/>
  <c r="TD305" i="16"/>
  <c r="TD260" i="16"/>
  <c r="TD277" i="16"/>
  <c r="TD40" i="16"/>
  <c r="TD217" i="16"/>
  <c r="TD105" i="16"/>
  <c r="TD38" i="16"/>
  <c r="TD274" i="16"/>
  <c r="TD236" i="16"/>
  <c r="TD115" i="16"/>
  <c r="TD129" i="16"/>
  <c r="TD254" i="16"/>
  <c r="TD145" i="16"/>
  <c r="TD73" i="16"/>
  <c r="TD170" i="16"/>
  <c r="TD331" i="16"/>
  <c r="TD76" i="16"/>
  <c r="TD306" i="16"/>
  <c r="TD79" i="16"/>
  <c r="TD106" i="16"/>
  <c r="TD141" i="16"/>
  <c r="TD226" i="16"/>
  <c r="RS49" i="16"/>
  <c r="TD264" i="16"/>
  <c r="TD195" i="16"/>
  <c r="TD177" i="16"/>
  <c r="TD119" i="16"/>
  <c r="TD218" i="16"/>
  <c r="RJ154" i="16"/>
  <c r="RS221" i="16"/>
  <c r="TD151" i="16"/>
  <c r="RN93" i="16"/>
  <c r="TD208" i="16"/>
  <c r="TD325" i="16"/>
  <c r="TD255" i="16"/>
  <c r="TD65" i="16"/>
  <c r="TD29" i="16"/>
  <c r="TD155" i="16"/>
  <c r="TD11" i="16"/>
  <c r="RS64" i="16"/>
  <c r="RN154" i="16"/>
  <c r="RK324" i="16"/>
  <c r="TD149" i="16"/>
  <c r="EK93" i="16"/>
  <c r="TD50" i="16"/>
  <c r="TD191" i="16"/>
  <c r="TD32" i="16"/>
  <c r="TD300" i="16"/>
  <c r="TD307" i="16"/>
  <c r="TD78" i="16"/>
  <c r="TD168" i="16"/>
  <c r="TD161" i="16"/>
  <c r="TD256" i="16"/>
  <c r="TD223" i="16"/>
  <c r="TD316" i="16"/>
  <c r="TD113" i="16"/>
  <c r="TD153" i="16"/>
  <c r="TD72" i="16"/>
  <c r="TD148" i="16"/>
  <c r="TD139" i="16"/>
  <c r="TD31" i="16"/>
  <c r="TD318" i="16"/>
  <c r="TD77" i="16"/>
  <c r="TD227" i="16"/>
  <c r="TD107" i="16"/>
  <c r="TD202" i="16"/>
  <c r="TD122" i="16"/>
  <c r="TD6" i="16"/>
  <c r="TD147" i="16"/>
  <c r="TD156" i="16"/>
  <c r="TD299" i="16"/>
  <c r="TD59" i="16"/>
  <c r="TD108" i="16"/>
  <c r="TD144" i="16"/>
  <c r="TD228" i="16"/>
  <c r="TD56" i="16"/>
  <c r="RJ49" i="16"/>
  <c r="TD95" i="16"/>
  <c r="TD214" i="16"/>
  <c r="TD54" i="16"/>
  <c r="TD197" i="16"/>
  <c r="TD182" i="16"/>
  <c r="RP221" i="16"/>
  <c r="TD253" i="16"/>
  <c r="TD58" i="16"/>
  <c r="RN88" i="16"/>
  <c r="TD225" i="16"/>
  <c r="TD322" i="16"/>
  <c r="TD99" i="16"/>
  <c r="TD273" i="16"/>
  <c r="TD67" i="16"/>
  <c r="TD219" i="16"/>
  <c r="RS322" i="16"/>
  <c r="RJ64" i="16"/>
  <c r="RQ154" i="16"/>
  <c r="RP140" i="16"/>
  <c r="RO221" i="16"/>
  <c r="TD82" i="16"/>
  <c r="TD199" i="16"/>
  <c r="TD126" i="16"/>
  <c r="TD311" i="16"/>
  <c r="TD27" i="16"/>
  <c r="TD92" i="16"/>
  <c r="TD231" i="16"/>
  <c r="TD238" i="16"/>
  <c r="TD101" i="16"/>
  <c r="TD239" i="16"/>
  <c r="TD335" i="16"/>
  <c r="TD200" i="16"/>
  <c r="TD204" i="16"/>
  <c r="TD80" i="16"/>
  <c r="TD270" i="16"/>
  <c r="TD173" i="16"/>
  <c r="TD210" i="16"/>
  <c r="TD70" i="16"/>
  <c r="TD294" i="16"/>
  <c r="TD298" i="16"/>
  <c r="TD44" i="16"/>
  <c r="TD269" i="16"/>
  <c r="TD328" i="16"/>
  <c r="TD133" i="16"/>
  <c r="TD323" i="16"/>
  <c r="TD166" i="16"/>
  <c r="TD334" i="16"/>
  <c r="TD90" i="16"/>
  <c r="TD313" i="16"/>
  <c r="TD15" i="16"/>
  <c r="TD62" i="16"/>
  <c r="TD112" i="16"/>
  <c r="TD146" i="16"/>
  <c r="TD230" i="16"/>
  <c r="TD68" i="16"/>
  <c r="RQ49" i="16"/>
  <c r="TD132" i="16"/>
  <c r="TD64" i="16"/>
  <c r="TD286" i="16"/>
  <c r="TD185" i="16"/>
  <c r="RJ157" i="16"/>
  <c r="TD100" i="16"/>
  <c r="TD203" i="16"/>
  <c r="RP168" i="16"/>
  <c r="TD233" i="16"/>
  <c r="TD87" i="16"/>
  <c r="TD114" i="16"/>
  <c r="TD280" i="16"/>
  <c r="TD258" i="16"/>
  <c r="TD123" i="16"/>
  <c r="RM221" i="16"/>
  <c r="TD257" i="16"/>
  <c r="TD285" i="16"/>
  <c r="TD222" i="16"/>
  <c r="TD158" i="16"/>
  <c r="TD157" i="16"/>
  <c r="TD314" i="16"/>
  <c r="TD37" i="16"/>
  <c r="TD263" i="16"/>
  <c r="TD267" i="16"/>
  <c r="TD52" i="16"/>
  <c r="TD165" i="16"/>
  <c r="TD10" i="16"/>
  <c r="TD83" i="16"/>
  <c r="TD234" i="16"/>
  <c r="TD88" i="16"/>
  <c r="TD196" i="16"/>
  <c r="TD243" i="16"/>
  <c r="TD172" i="16"/>
  <c r="TD97" i="16"/>
  <c r="TD297" i="16"/>
  <c r="TD169" i="16"/>
  <c r="TD36" i="16"/>
  <c r="TD136" i="16"/>
  <c r="TD17" i="16"/>
  <c r="TD96" i="16"/>
  <c r="TD209" i="16"/>
  <c r="TD235" i="16"/>
  <c r="TD16" i="16"/>
  <c r="TD237" i="16"/>
  <c r="TD308" i="16"/>
  <c r="TD309" i="16"/>
  <c r="TD34" i="16"/>
  <c r="TD74" i="16"/>
  <c r="TD127" i="16"/>
  <c r="TD179" i="16"/>
  <c r="TD247" i="16"/>
  <c r="RJ31" i="16"/>
  <c r="TD178" i="16"/>
  <c r="TD71" i="16"/>
  <c r="TD248" i="16"/>
  <c r="TD189" i="16"/>
  <c r="TD48" i="16"/>
  <c r="RQ332" i="16"/>
  <c r="RM266" i="16"/>
  <c r="TD181" i="16"/>
  <c r="RN157" i="16"/>
  <c r="RQ279" i="16"/>
  <c r="RP272" i="16"/>
  <c r="RP276" i="16"/>
  <c r="RK49" i="16"/>
  <c r="RQ103" i="16"/>
  <c r="TD51" i="16"/>
  <c r="TD241" i="16"/>
  <c r="TD41" i="16"/>
  <c r="TD159" i="16"/>
  <c r="TD110" i="16"/>
  <c r="TD262" i="16"/>
  <c r="TD205" i="16"/>
  <c r="RS36" i="16"/>
  <c r="RQ67" i="16"/>
  <c r="TD265" i="16"/>
  <c r="TD333" i="16"/>
  <c r="TD117" i="16"/>
  <c r="TD301" i="16"/>
  <c r="TD164" i="16"/>
  <c r="TD321" i="16"/>
  <c r="TD43" i="16"/>
  <c r="TD130" i="16"/>
  <c r="TD25" i="16"/>
  <c r="TD284" i="16"/>
  <c r="TD19" i="16"/>
  <c r="TD152" i="16"/>
  <c r="TD244" i="16"/>
  <c r="TD291" i="16"/>
  <c r="TD250" i="16"/>
  <c r="TD330" i="16"/>
  <c r="TD9" i="16"/>
  <c r="TD320" i="16"/>
  <c r="TD259" i="16"/>
  <c r="TD61" i="16"/>
  <c r="TD289" i="16"/>
  <c r="TD94" i="16"/>
  <c r="TD12" i="16"/>
  <c r="TD98" i="16"/>
  <c r="TD283" i="16"/>
  <c r="TD84" i="16"/>
  <c r="TD276" i="16"/>
  <c r="TD128" i="16"/>
  <c r="TD198" i="16"/>
  <c r="TD24" i="16"/>
  <c r="TD13" i="16"/>
  <c r="RM31" i="16"/>
  <c r="RP318" i="16"/>
  <c r="TD245" i="16"/>
  <c r="TD55" i="16"/>
  <c r="TD261" i="16"/>
  <c r="TD252" i="16"/>
  <c r="TD206" i="16"/>
  <c r="TD303" i="16"/>
  <c r="TD272" i="16"/>
  <c r="RQ318" i="16"/>
  <c r="RK332" i="16"/>
  <c r="TD120" i="16"/>
  <c r="TD287" i="16"/>
  <c r="RJ279" i="16"/>
  <c r="RQ57" i="16"/>
  <c r="TD266" i="16"/>
  <c r="TD66" i="16"/>
  <c r="TD232" i="16"/>
  <c r="TD134" i="16"/>
  <c r="TD271" i="16"/>
  <c r="TD174" i="16"/>
  <c r="RM314" i="16"/>
  <c r="RK67" i="16"/>
  <c r="RK258" i="16"/>
  <c r="TD8" i="16"/>
  <c r="TD102" i="16"/>
  <c r="TD240" i="16"/>
  <c r="TD171" i="16"/>
  <c r="TD7" i="16"/>
  <c r="TD167" i="16"/>
  <c r="TD326" i="16"/>
  <c r="TD288" i="16"/>
  <c r="TD221" i="16"/>
  <c r="TD33" i="16"/>
  <c r="TD292" i="16"/>
  <c r="TD46" i="16"/>
  <c r="TD53" i="16"/>
  <c r="TD279" i="16"/>
  <c r="TD315" i="16"/>
  <c r="TD193" i="16"/>
  <c r="TD85" i="16"/>
  <c r="TD282" i="16"/>
  <c r="TD18" i="16"/>
  <c r="TD30" i="16"/>
  <c r="TD327" i="16"/>
  <c r="TD91" i="16"/>
  <c r="TD220" i="16"/>
  <c r="RO76" i="16"/>
  <c r="RS12" i="16"/>
  <c r="RL23" i="16"/>
  <c r="RJ203" i="16"/>
  <c r="RQ167" i="16"/>
  <c r="RL163" i="16"/>
  <c r="RM89" i="16"/>
  <c r="EK59" i="16"/>
  <c r="RQ285" i="16"/>
  <c r="RM285" i="16"/>
  <c r="RP76" i="16"/>
  <c r="RL203" i="16"/>
  <c r="RK203" i="16"/>
  <c r="RN260" i="16"/>
  <c r="RS167" i="16"/>
  <c r="RN23" i="16"/>
  <c r="RJ163" i="16"/>
  <c r="RS89" i="16"/>
  <c r="RL12" i="16"/>
  <c r="RK12" i="16"/>
  <c r="RN12" i="16"/>
  <c r="RN203" i="16"/>
  <c r="RS76" i="16"/>
  <c r="RL167" i="16"/>
  <c r="RL260" i="16"/>
  <c r="RS244" i="16"/>
  <c r="RJ89" i="16"/>
  <c r="K146" i="16"/>
  <c r="K264" i="16"/>
  <c r="RJ12" i="16"/>
  <c r="RK244" i="16"/>
  <c r="RS203" i="16"/>
  <c r="RM167" i="16"/>
  <c r="RQ163" i="16"/>
  <c r="RO163" i="16"/>
  <c r="RK89" i="16"/>
  <c r="RK23" i="16"/>
  <c r="RK163" i="16"/>
  <c r="RL89" i="16"/>
  <c r="RP89" i="16"/>
  <c r="RN167" i="16"/>
  <c r="RN163" i="16"/>
  <c r="RO203" i="16"/>
  <c r="RS66" i="16"/>
  <c r="RO167" i="16"/>
  <c r="RJ234" i="16"/>
  <c r="RK167" i="16"/>
  <c r="RP163" i="16"/>
  <c r="RN66" i="16"/>
  <c r="RS232" i="16"/>
  <c r="RQ14" i="16"/>
  <c r="RL14" i="16"/>
  <c r="TC107" i="16"/>
  <c r="K285" i="16"/>
  <c r="TC91" i="16"/>
  <c r="RJ14" i="16"/>
  <c r="TC109" i="16"/>
  <c r="TC285" i="16"/>
  <c r="TC73" i="16"/>
  <c r="TC299" i="16"/>
  <c r="TC59" i="16"/>
  <c r="TC108" i="16"/>
  <c r="TC144" i="16"/>
  <c r="TC228" i="16"/>
  <c r="TC56" i="16"/>
  <c r="RJ37" i="16"/>
  <c r="RJ160" i="16"/>
  <c r="TC211" i="16"/>
  <c r="TC125" i="16"/>
  <c r="TC180" i="16"/>
  <c r="TC212" i="16"/>
  <c r="RS222" i="16"/>
  <c r="RJ222" i="16"/>
  <c r="TC100" i="16"/>
  <c r="TC203" i="16"/>
  <c r="TC176" i="16"/>
  <c r="TC45" i="16"/>
  <c r="TC93" i="16"/>
  <c r="TC251" i="16"/>
  <c r="TC229" i="16"/>
  <c r="TC131" i="16"/>
  <c r="TC213" i="16"/>
  <c r="RK90" i="16"/>
  <c r="RP204" i="16"/>
  <c r="RP222" i="16"/>
  <c r="RP90" i="16"/>
  <c r="TC265" i="16"/>
  <c r="TC333" i="16"/>
  <c r="TC117" i="16"/>
  <c r="RM20" i="16"/>
  <c r="TC32" i="16"/>
  <c r="TC300" i="16"/>
  <c r="TC63" i="16"/>
  <c r="TC116" i="16"/>
  <c r="TC57" i="16"/>
  <c r="TC324" i="16"/>
  <c r="TC295" i="16"/>
  <c r="TC89" i="16"/>
  <c r="TC28" i="16"/>
  <c r="TC160" i="16"/>
  <c r="TC188" i="16"/>
  <c r="TC275" i="16"/>
  <c r="TC18" i="16"/>
  <c r="TC36" i="16"/>
  <c r="TC20" i="16"/>
  <c r="TC323" i="16"/>
  <c r="TC121" i="16"/>
  <c r="TC98" i="16"/>
  <c r="TC129" i="16"/>
  <c r="TC111" i="16"/>
  <c r="TC147" i="16"/>
  <c r="TC156" i="16"/>
  <c r="TC15" i="16"/>
  <c r="TC62" i="16"/>
  <c r="TC112" i="16"/>
  <c r="TC146" i="16"/>
  <c r="TC230" i="16"/>
  <c r="TC68" i="16"/>
  <c r="RP37" i="16"/>
  <c r="TC184" i="16"/>
  <c r="TC150" i="16"/>
  <c r="TC194" i="16"/>
  <c r="TC215" i="16"/>
  <c r="TC48" i="16"/>
  <c r="K320" i="16"/>
  <c r="RJ330" i="16"/>
  <c r="RO222" i="16"/>
  <c r="TC181" i="16"/>
  <c r="RJ219" i="16"/>
  <c r="TC190" i="16"/>
  <c r="TC208" i="16"/>
  <c r="TC325" i="16"/>
  <c r="TC255" i="16"/>
  <c r="TC65" i="16"/>
  <c r="TC29" i="16"/>
  <c r="TC155" i="16"/>
  <c r="TC11" i="16"/>
  <c r="RN204" i="16"/>
  <c r="RL90" i="16"/>
  <c r="RM204" i="16"/>
  <c r="RN222" i="16"/>
  <c r="RQ90" i="16"/>
  <c r="RQ313" i="16"/>
  <c r="TC8" i="16"/>
  <c r="TC102" i="16"/>
  <c r="TC240" i="16"/>
  <c r="TC171" i="16"/>
  <c r="RK204" i="16"/>
  <c r="TC126" i="16"/>
  <c r="TC311" i="16"/>
  <c r="TC307" i="16"/>
  <c r="TC78" i="16"/>
  <c r="TC168" i="16"/>
  <c r="TC161" i="16"/>
  <c r="TC81" i="16"/>
  <c r="TC332" i="16"/>
  <c r="TC305" i="16"/>
  <c r="TC260" i="16"/>
  <c r="TC277" i="16"/>
  <c r="TC40" i="16"/>
  <c r="TC217" i="16"/>
  <c r="TC105" i="16"/>
  <c r="TC282" i="16"/>
  <c r="TC210" i="16"/>
  <c r="TC318" i="16"/>
  <c r="TC310" i="16"/>
  <c r="TC30" i="16"/>
  <c r="TC61" i="16"/>
  <c r="TC329" i="16"/>
  <c r="TC312" i="16"/>
  <c r="TC58" i="16"/>
  <c r="TC222" i="16"/>
  <c r="TC308" i="16"/>
  <c r="TC227" i="16"/>
  <c r="TC313" i="16"/>
  <c r="TC309" i="16"/>
  <c r="TC34" i="16"/>
  <c r="TC74" i="16"/>
  <c r="TC127" i="16"/>
  <c r="TC179" i="16"/>
  <c r="TC247" i="16"/>
  <c r="RQ37" i="16"/>
  <c r="TC264" i="16"/>
  <c r="TC195" i="16"/>
  <c r="TC177" i="16"/>
  <c r="TC119" i="16"/>
  <c r="TC218" i="16"/>
  <c r="TC303" i="16"/>
  <c r="TC272" i="16"/>
  <c r="RS330" i="16"/>
  <c r="RM222" i="16"/>
  <c r="TC120" i="16"/>
  <c r="TC287" i="16"/>
  <c r="TC246" i="16"/>
  <c r="RN219" i="16"/>
  <c r="RP91" i="16"/>
  <c r="TC225" i="16"/>
  <c r="TC322" i="16"/>
  <c r="TC99" i="16"/>
  <c r="TC273" i="16"/>
  <c r="TC67" i="16"/>
  <c r="TC219" i="16"/>
  <c r="RO204" i="16"/>
  <c r="RM90" i="16"/>
  <c r="RS204" i="16"/>
  <c r="RO160" i="16"/>
  <c r="TC16" i="16"/>
  <c r="TC118" i="16"/>
  <c r="TC269" i="16"/>
  <c r="TC158" i="16"/>
  <c r="TC157" i="16"/>
  <c r="TC314" i="16"/>
  <c r="TC27" i="16"/>
  <c r="TC92" i="16"/>
  <c r="TC231" i="16"/>
  <c r="TC238" i="16"/>
  <c r="TC256" i="16"/>
  <c r="TC223" i="16"/>
  <c r="TC316" i="16"/>
  <c r="TC113" i="16"/>
  <c r="TC153" i="16"/>
  <c r="TC72" i="16"/>
  <c r="TC148" i="16"/>
  <c r="TC139" i="16"/>
  <c r="TC6" i="16"/>
  <c r="TC236" i="16"/>
  <c r="TC298" i="16"/>
  <c r="TC76" i="16"/>
  <c r="TC334" i="16"/>
  <c r="TC90" i="16"/>
  <c r="TC306" i="16"/>
  <c r="TC141" i="16"/>
  <c r="TC124" i="16"/>
  <c r="TC253" i="16"/>
  <c r="TC143" i="16"/>
  <c r="TC242" i="16"/>
  <c r="TC257" i="16"/>
  <c r="TC296" i="16"/>
  <c r="TC22" i="16"/>
  <c r="TC49" i="16"/>
  <c r="TC133" i="16"/>
  <c r="TC21" i="16"/>
  <c r="TC84" i="16"/>
  <c r="TC276" i="16"/>
  <c r="TC128" i="16"/>
  <c r="TC198" i="16"/>
  <c r="TC24" i="16"/>
  <c r="TC13" i="16"/>
  <c r="RQ95" i="16"/>
  <c r="RS37" i="16"/>
  <c r="TC95" i="16"/>
  <c r="TC214" i="16"/>
  <c r="TC54" i="16"/>
  <c r="TC197" i="16"/>
  <c r="TC182" i="16"/>
  <c r="RP330" i="16"/>
  <c r="TC187" i="16"/>
  <c r="TC233" i="16"/>
  <c r="TC87" i="16"/>
  <c r="TC114" i="16"/>
  <c r="TC280" i="16"/>
  <c r="TC258" i="16"/>
  <c r="TC123" i="16"/>
  <c r="RO20" i="16"/>
  <c r="RP160" i="16"/>
  <c r="RN37" i="16"/>
  <c r="TC149" i="16"/>
  <c r="TC26" i="16"/>
  <c r="TC142" i="16"/>
  <c r="TC140" i="16"/>
  <c r="TC301" i="16"/>
  <c r="TC164" i="16"/>
  <c r="TC321" i="16"/>
  <c r="TC37" i="16"/>
  <c r="TC263" i="16"/>
  <c r="TC267" i="16"/>
  <c r="TC52" i="16"/>
  <c r="TC101" i="16"/>
  <c r="TC239" i="16"/>
  <c r="TC335" i="16"/>
  <c r="TC200" i="16"/>
  <c r="TC204" i="16"/>
  <c r="TC80" i="16"/>
  <c r="TC270" i="16"/>
  <c r="TC173" i="16"/>
  <c r="TC163" i="16"/>
  <c r="TC170" i="16"/>
  <c r="TC70" i="16"/>
  <c r="TC304" i="16"/>
  <c r="TC77" i="16"/>
  <c r="TC31" i="16"/>
  <c r="TC169" i="16"/>
  <c r="TC79" i="16"/>
  <c r="TC106" i="16"/>
  <c r="TC96" i="16"/>
  <c r="TC209" i="16"/>
  <c r="TC192" i="16"/>
  <c r="TC268" i="16"/>
  <c r="TC186" i="16"/>
  <c r="TC297" i="16"/>
  <c r="TC283" i="16"/>
  <c r="TC39" i="16"/>
  <c r="TC254" i="16"/>
  <c r="TC278" i="16"/>
  <c r="TC136" i="16"/>
  <c r="TC202" i="16"/>
  <c r="TC47" i="16"/>
  <c r="TC17" i="16"/>
  <c r="RK160" i="16"/>
  <c r="TC132" i="16"/>
  <c r="TC64" i="16"/>
  <c r="TC286" i="16"/>
  <c r="TC185" i="16"/>
  <c r="RM330" i="16"/>
  <c r="TC207" i="16"/>
  <c r="RM219" i="16"/>
  <c r="TC51" i="16"/>
  <c r="TC241" i="16"/>
  <c r="TC41" i="16"/>
  <c r="TC159" i="16"/>
  <c r="TC110" i="16"/>
  <c r="TC262" i="16"/>
  <c r="TC205" i="16"/>
  <c r="RN90" i="16"/>
  <c r="RK20" i="16"/>
  <c r="RO330" i="16"/>
  <c r="RL20" i="16"/>
  <c r="RS20" i="16"/>
  <c r="RN330" i="16"/>
  <c r="RL37" i="16"/>
  <c r="TC42" i="16"/>
  <c r="TC175" i="16"/>
  <c r="TC249" i="16"/>
  <c r="TC7" i="16"/>
  <c r="TC167" i="16"/>
  <c r="TC326" i="16"/>
  <c r="TC43" i="16"/>
  <c r="TC130" i="16"/>
  <c r="TC165" i="16"/>
  <c r="TC10" i="16"/>
  <c r="TC83" i="16"/>
  <c r="TC234" i="16"/>
  <c r="TC88" i="16"/>
  <c r="TC196" i="16"/>
  <c r="TC243" i="16"/>
  <c r="TC172" i="16"/>
  <c r="TC220" i="16"/>
  <c r="TC226" i="16"/>
  <c r="TC86" i="16"/>
  <c r="TC259" i="16"/>
  <c r="TC317" i="16"/>
  <c r="TC162" i="16"/>
  <c r="TC75" i="16"/>
  <c r="TC281" i="16"/>
  <c r="TC103" i="16"/>
  <c r="TC137" i="16"/>
  <c r="TC319" i="16"/>
  <c r="TC35" i="16"/>
  <c r="RS160" i="16"/>
  <c r="TC178" i="16"/>
  <c r="TC71" i="16"/>
  <c r="TC248" i="16"/>
  <c r="TC189" i="16"/>
  <c r="K239" i="16"/>
  <c r="RK330" i="16"/>
  <c r="TC216" i="16"/>
  <c r="RK219" i="16"/>
  <c r="RS219" i="16"/>
  <c r="TC266" i="16"/>
  <c r="TC66" i="16"/>
  <c r="TC232" i="16"/>
  <c r="TC134" i="16"/>
  <c r="TC271" i="16"/>
  <c r="TC174" i="16"/>
  <c r="RM160" i="16"/>
  <c r="RQ20" i="16"/>
  <c r="RJ20" i="16"/>
  <c r="RK37" i="16"/>
  <c r="TC50" i="16"/>
  <c r="TC191" i="16"/>
  <c r="TC12" i="16"/>
  <c r="TC290" i="16"/>
  <c r="TC288" i="16"/>
  <c r="TC221" i="16"/>
  <c r="TC25" i="16"/>
  <c r="TC284" i="16"/>
  <c r="TC19" i="16"/>
  <c r="TC152" i="16"/>
  <c r="TC244" i="16"/>
  <c r="TC291" i="16"/>
  <c r="TC250" i="16"/>
  <c r="TC330" i="16"/>
  <c r="TC274" i="16"/>
  <c r="TC38" i="16"/>
  <c r="TC97" i="16"/>
  <c r="TC327" i="16"/>
  <c r="TC294" i="16"/>
  <c r="TC115" i="16"/>
  <c r="TC289" i="16"/>
  <c r="TC122" i="16"/>
  <c r="TC201" i="16"/>
  <c r="TC166" i="16"/>
  <c r="TC331" i="16"/>
  <c r="TC302" i="16"/>
  <c r="TC23" i="16"/>
  <c r="TC104" i="16"/>
  <c r="TC138" i="16"/>
  <c r="TC224" i="16"/>
  <c r="TC154" i="16"/>
  <c r="RQ160" i="16"/>
  <c r="TC245" i="16"/>
  <c r="TC55" i="16"/>
  <c r="TC261" i="16"/>
  <c r="TC252" i="16"/>
  <c r="TC206" i="16"/>
  <c r="TC151" i="16"/>
  <c r="TC135" i="16"/>
  <c r="TC69" i="16"/>
  <c r="TC235" i="16"/>
  <c r="TC145" i="16"/>
  <c r="TC94" i="16"/>
  <c r="TC183" i="16"/>
  <c r="RL204" i="16"/>
  <c r="TC82" i="16"/>
  <c r="TC199" i="16"/>
  <c r="TC14" i="16"/>
  <c r="TC293" i="16"/>
  <c r="TC328" i="16"/>
  <c r="TC237" i="16"/>
  <c r="TC33" i="16"/>
  <c r="TC292" i="16"/>
  <c r="TC46" i="16"/>
  <c r="TC53" i="16"/>
  <c r="TC279" i="16"/>
  <c r="TC315" i="16"/>
  <c r="TC193" i="16"/>
  <c r="TC85" i="16"/>
  <c r="TC9" i="16"/>
  <c r="TC320" i="16"/>
  <c r="TC44" i="16"/>
  <c r="TC60" i="16"/>
  <c r="RP109" i="16"/>
  <c r="RM128" i="16"/>
  <c r="RJ149" i="16"/>
  <c r="RO124" i="16"/>
  <c r="RS304" i="16"/>
  <c r="RP138" i="16"/>
  <c r="RN307" i="16"/>
  <c r="RL149" i="16"/>
  <c r="RK26" i="16"/>
  <c r="RN292" i="16"/>
  <c r="RN240" i="16"/>
  <c r="RK52" i="16"/>
  <c r="RJ43" i="16"/>
  <c r="RM230" i="16"/>
  <c r="RQ149" i="16"/>
  <c r="RO77" i="16"/>
  <c r="RL138" i="16"/>
  <c r="RL240" i="16"/>
  <c r="RP43" i="16"/>
  <c r="RM149" i="16"/>
  <c r="RN43" i="16"/>
  <c r="RM297" i="16"/>
  <c r="RO149" i="16"/>
  <c r="RO304" i="16"/>
  <c r="RO30" i="16"/>
  <c r="RS28" i="16"/>
  <c r="RQ43" i="16"/>
  <c r="K195" i="16"/>
  <c r="K111" i="16"/>
  <c r="RN175" i="16"/>
  <c r="RS149" i="16"/>
  <c r="RS43" i="16"/>
  <c r="RS21" i="16"/>
  <c r="RK61" i="16"/>
  <c r="RN28" i="16"/>
  <c r="RO117" i="16"/>
  <c r="RJ91" i="16"/>
  <c r="K60" i="16"/>
  <c r="K299" i="16"/>
  <c r="K122" i="16"/>
  <c r="K141" i="16"/>
  <c r="RP49" i="16"/>
  <c r="RS275" i="16"/>
  <c r="RJ53" i="16"/>
  <c r="RK326" i="16"/>
  <c r="K133" i="16"/>
  <c r="RO19" i="16"/>
  <c r="RO108" i="16"/>
  <c r="RS283" i="16"/>
  <c r="RL283" i="16"/>
  <c r="RM108" i="16"/>
  <c r="EK298" i="16"/>
  <c r="K254" i="16"/>
  <c r="RK291" i="16"/>
  <c r="RL53" i="16"/>
  <c r="RN326" i="16"/>
  <c r="RQ271" i="16"/>
  <c r="RJ220" i="16"/>
  <c r="RN56" i="16"/>
  <c r="RS53" i="16"/>
  <c r="RO94" i="16"/>
  <c r="RK46" i="16"/>
  <c r="RP227" i="16"/>
  <c r="RQ223" i="16"/>
  <c r="RJ110" i="16"/>
  <c r="RN275" i="16"/>
  <c r="RP159" i="16"/>
  <c r="RN294" i="16"/>
  <c r="RQ261" i="16"/>
  <c r="RP283" i="16"/>
  <c r="RN296" i="16"/>
  <c r="RN227" i="16"/>
  <c r="RN223" i="16"/>
  <c r="RK108" i="16"/>
  <c r="RN128" i="16"/>
  <c r="RP56" i="16"/>
  <c r="RN153" i="16"/>
  <c r="RM110" i="16"/>
  <c r="RS159" i="16"/>
  <c r="RO227" i="16"/>
  <c r="RM294" i="16"/>
  <c r="RN53" i="16"/>
  <c r="RQ46" i="16"/>
  <c r="RK261" i="16"/>
  <c r="RQ164" i="16"/>
  <c r="RO92" i="16"/>
  <c r="RS94" i="16"/>
  <c r="RP275" i="16"/>
  <c r="RN283" i="16"/>
  <c r="RM271" i="16"/>
  <c r="RK296" i="16"/>
  <c r="RL271" i="16"/>
  <c r="RP94" i="16"/>
  <c r="RJ316" i="16"/>
  <c r="RN85" i="16"/>
  <c r="K332" i="16"/>
  <c r="K331" i="16"/>
  <c r="RO223" i="16"/>
  <c r="RJ108" i="16"/>
  <c r="RL128" i="16"/>
  <c r="RO98" i="16"/>
  <c r="RS153" i="16"/>
  <c r="RS110" i="16"/>
  <c r="RN159" i="16"/>
  <c r="RK294" i="16"/>
  <c r="RQ85" i="16"/>
  <c r="RL227" i="16"/>
  <c r="RM261" i="16"/>
  <c r="RK159" i="16"/>
  <c r="RK273" i="16"/>
  <c r="RS296" i="16"/>
  <c r="RL92" i="16"/>
  <c r="RM71" i="16"/>
  <c r="RL56" i="16"/>
  <c r="RK275" i="16"/>
  <c r="RQ286" i="16"/>
  <c r="RK71" i="16"/>
  <c r="RP296" i="16"/>
  <c r="RS223" i="16"/>
  <c r="RS273" i="16"/>
  <c r="RL286" i="16"/>
  <c r="RM296" i="16"/>
  <c r="RJ271" i="16"/>
  <c r="RK94" i="16"/>
  <c r="RM159" i="16"/>
  <c r="RQ35" i="16"/>
  <c r="RN316" i="16"/>
  <c r="RK85" i="16"/>
  <c r="RJ81" i="16"/>
  <c r="RK19" i="16"/>
  <c r="RL35" i="16"/>
  <c r="RP98" i="16"/>
  <c r="RP153" i="16"/>
  <c r="RN110" i="16"/>
  <c r="RO294" i="16"/>
  <c r="RM291" i="16"/>
  <c r="RS85" i="16"/>
  <c r="RJ291" i="16"/>
  <c r="RO53" i="16"/>
  <c r="RN261" i="16"/>
  <c r="RS46" i="16"/>
  <c r="RN164" i="16"/>
  <c r="RK92" i="16"/>
  <c r="RN98" i="16"/>
  <c r="RJ71" i="16"/>
  <c r="RO275" i="16"/>
  <c r="RP286" i="16"/>
  <c r="RP316" i="16"/>
  <c r="RM223" i="16"/>
  <c r="RM316" i="16"/>
  <c r="RL273" i="16"/>
  <c r="RS286" i="16"/>
  <c r="RJ275" i="16"/>
  <c r="RK164" i="16"/>
  <c r="RQ296" i="16"/>
  <c r="RP271" i="16"/>
  <c r="RJ94" i="16"/>
  <c r="RL275" i="16"/>
  <c r="RN35" i="16"/>
  <c r="RM85" i="16"/>
  <c r="RQ81" i="16"/>
  <c r="EK270" i="16"/>
  <c r="RQ19" i="16"/>
  <c r="RJ223" i="16"/>
  <c r="RO35" i="16"/>
  <c r="RM56" i="16"/>
  <c r="RM98" i="16"/>
  <c r="RQ153" i="16"/>
  <c r="RK110" i="16"/>
  <c r="RL291" i="16"/>
  <c r="RS294" i="16"/>
  <c r="RJ227" i="16"/>
  <c r="RP53" i="16"/>
  <c r="RJ153" i="16"/>
  <c r="RN92" i="16"/>
  <c r="K115" i="16"/>
  <c r="RK98" i="16"/>
  <c r="RO271" i="16"/>
  <c r="RO71" i="16"/>
  <c r="RQ56" i="16"/>
  <c r="RL71" i="16"/>
  <c r="RM286" i="16"/>
  <c r="RK316" i="16"/>
  <c r="RP46" i="16"/>
  <c r="RQ273" i="16"/>
  <c r="RM164" i="16"/>
  <c r="RM94" i="16"/>
  <c r="RM35" i="16"/>
  <c r="RJ85" i="16"/>
  <c r="RM19" i="16"/>
  <c r="RP223" i="16"/>
  <c r="RJ35" i="16"/>
  <c r="RO56" i="16"/>
  <c r="RJ98" i="16"/>
  <c r="RL153" i="16"/>
  <c r="RP110" i="16"/>
  <c r="RK227" i="16"/>
  <c r="RQ291" i="16"/>
  <c r="RP85" i="16"/>
  <c r="RO164" i="16"/>
  <c r="RK53" i="16"/>
  <c r="RQ53" i="16"/>
  <c r="RM153" i="16"/>
  <c r="RO46" i="16"/>
  <c r="RM46" i="16"/>
  <c r="RQ92" i="16"/>
  <c r="RJ92" i="16"/>
  <c r="RS227" i="16"/>
  <c r="RO286" i="16"/>
  <c r="RL94" i="16"/>
  <c r="RO273" i="16"/>
  <c r="RN94" i="16"/>
  <c r="RN71" i="16"/>
  <c r="RJ283" i="16"/>
  <c r="RK286" i="16"/>
  <c r="RO316" i="16"/>
  <c r="RQ275" i="16"/>
  <c r="RP273" i="16"/>
  <c r="RJ261" i="16"/>
  <c r="RN271" i="16"/>
  <c r="RQ256" i="16"/>
  <c r="RP19" i="16"/>
  <c r="RL223" i="16"/>
  <c r="RS108" i="16"/>
  <c r="RK35" i="16"/>
  <c r="RK56" i="16"/>
  <c r="RQ98" i="16"/>
  <c r="RO153" i="16"/>
  <c r="RQ110" i="16"/>
  <c r="RO159" i="16"/>
  <c r="RO291" i="16"/>
  <c r="RJ294" i="16"/>
  <c r="RQ159" i="16"/>
  <c r="RM227" i="16"/>
  <c r="RS291" i="16"/>
  <c r="RP294" i="16"/>
  <c r="RO85" i="16"/>
  <c r="RL159" i="16"/>
  <c r="RJ164" i="16"/>
  <c r="RJ46" i="16"/>
  <c r="RP164" i="16"/>
  <c r="RS164" i="16"/>
  <c r="RP92" i="16"/>
  <c r="RQ71" i="16"/>
  <c r="RM283" i="16"/>
  <c r="RN286" i="16"/>
  <c r="RL316" i="16"/>
  <c r="RL108" i="16"/>
  <c r="RS35" i="16"/>
  <c r="RS271" i="16"/>
  <c r="K109" i="16"/>
  <c r="RN108" i="16"/>
  <c r="RJ128" i="16"/>
  <c r="RS56" i="16"/>
  <c r="RM62" i="16"/>
  <c r="RL98" i="16"/>
  <c r="RL110" i="16"/>
  <c r="RN291" i="16"/>
  <c r="RQ294" i="16"/>
  <c r="RP261" i="16"/>
  <c r="RO261" i="16"/>
  <c r="RL46" i="16"/>
  <c r="RM92" i="16"/>
  <c r="RP108" i="16"/>
  <c r="RL261" i="16"/>
  <c r="RQ316" i="16"/>
  <c r="RS71" i="16"/>
  <c r="RM273" i="16"/>
  <c r="RO283" i="16"/>
  <c r="RQ283" i="16"/>
  <c r="RJ273" i="16"/>
  <c r="RJ296" i="16"/>
  <c r="RO296" i="16"/>
  <c r="RK256" i="16"/>
  <c r="RM161" i="16"/>
  <c r="RL175" i="16"/>
  <c r="K16" i="16"/>
  <c r="RQ297" i="16"/>
  <c r="RN96" i="16"/>
  <c r="RJ28" i="16"/>
  <c r="RO28" i="16"/>
  <c r="K151" i="16"/>
  <c r="RL199" i="16"/>
  <c r="RK133" i="16"/>
  <c r="RS240" i="16"/>
  <c r="RO31" i="16"/>
  <c r="RL103" i="16"/>
  <c r="K169" i="16"/>
  <c r="K27" i="16"/>
  <c r="K40" i="16"/>
  <c r="RK93" i="16"/>
  <c r="RK88" i="16"/>
  <c r="RL32" i="16"/>
  <c r="RQ161" i="16"/>
  <c r="RK57" i="16"/>
  <c r="RS297" i="16"/>
  <c r="RJ175" i="16"/>
  <c r="RQ109" i="16"/>
  <c r="RP332" i="16"/>
  <c r="RQ266" i="16"/>
  <c r="RL288" i="16"/>
  <c r="EK217" i="16"/>
  <c r="RL109" i="16"/>
  <c r="RM279" i="16"/>
  <c r="RK298" i="16"/>
  <c r="RN52" i="16"/>
  <c r="RN109" i="16"/>
  <c r="RK292" i="16"/>
  <c r="RJ266" i="16"/>
  <c r="RL220" i="16"/>
  <c r="RP36" i="16"/>
  <c r="RN67" i="16"/>
  <c r="RP64" i="16"/>
  <c r="RK138" i="16"/>
  <c r="RS69" i="16"/>
  <c r="RL318" i="16"/>
  <c r="RP69" i="16"/>
  <c r="RQ28" i="16"/>
  <c r="RK154" i="16"/>
  <c r="RK125" i="16"/>
  <c r="RK304" i="16"/>
  <c r="RL314" i="16"/>
  <c r="RJ258" i="16"/>
  <c r="RP61" i="16"/>
  <c r="RS31" i="16"/>
  <c r="RJ324" i="16"/>
  <c r="RQ61" i="16"/>
  <c r="RK140" i="16"/>
  <c r="RM133" i="16"/>
  <c r="RM240" i="16"/>
  <c r="RQ140" i="16"/>
  <c r="RQ221" i="16"/>
  <c r="RQ292" i="16"/>
  <c r="RK27" i="16"/>
  <c r="RN322" i="16"/>
  <c r="K297" i="16"/>
  <c r="RO240" i="16"/>
  <c r="RO52" i="16"/>
  <c r="RL27" i="16"/>
  <c r="RO96" i="16"/>
  <c r="RL61" i="16"/>
  <c r="RP30" i="16"/>
  <c r="RP292" i="16"/>
  <c r="RQ199" i="16"/>
  <c r="RN30" i="16"/>
  <c r="RL31" i="16"/>
  <c r="RL292" i="16"/>
  <c r="RM103" i="16"/>
  <c r="RJ93" i="16"/>
  <c r="RL88" i="16"/>
  <c r="RM32" i="16"/>
  <c r="RS57" i="16"/>
  <c r="RO297" i="16"/>
  <c r="RQ175" i="16"/>
  <c r="RL298" i="16"/>
  <c r="RM332" i="16"/>
  <c r="RJ307" i="16"/>
  <c r="RJ133" i="16"/>
  <c r="RK230" i="16"/>
  <c r="RN266" i="16"/>
  <c r="RO133" i="16"/>
  <c r="RJ62" i="16"/>
  <c r="RJ288" i="16"/>
  <c r="RJ109" i="16"/>
  <c r="RL279" i="16"/>
  <c r="RS298" i="16"/>
  <c r="RQ77" i="16"/>
  <c r="RS77" i="16"/>
  <c r="RO27" i="16"/>
  <c r="RS276" i="16"/>
  <c r="RM168" i="16"/>
  <c r="RP27" i="16"/>
  <c r="RM27" i="16"/>
  <c r="RM276" i="16"/>
  <c r="RO298" i="16"/>
  <c r="RM93" i="16"/>
  <c r="RP279" i="16"/>
  <c r="RP57" i="16"/>
  <c r="RL28" i="16"/>
  <c r="RQ36" i="16"/>
  <c r="RO64" i="16"/>
  <c r="RL69" i="16"/>
  <c r="RS154" i="16"/>
  <c r="RQ304" i="16"/>
  <c r="RQ31" i="16"/>
  <c r="RS324" i="16"/>
  <c r="RM61" i="16"/>
  <c r="RL30" i="16"/>
  <c r="RM96" i="16"/>
  <c r="RQ240" i="16"/>
  <c r="RO138" i="16"/>
  <c r="RS140" i="16"/>
  <c r="RP96" i="16"/>
  <c r="RS27" i="16"/>
  <c r="RP322" i="16"/>
  <c r="RL52" i="16"/>
  <c r="RL304" i="16"/>
  <c r="RM30" i="16"/>
  <c r="RS80" i="16"/>
  <c r="RL17" i="16"/>
  <c r="RO292" i="16"/>
  <c r="RP103" i="16"/>
  <c r="EK203" i="16"/>
  <c r="RS93" i="16"/>
  <c r="RK157" i="16"/>
  <c r="RL80" i="16"/>
  <c r="RN221" i="16"/>
  <c r="RS32" i="16"/>
  <c r="RN57" i="16"/>
  <c r="RK297" i="16"/>
  <c r="RP298" i="16"/>
  <c r="RK307" i="16"/>
  <c r="RL133" i="16"/>
  <c r="RP314" i="16"/>
  <c r="RP230" i="16"/>
  <c r="RK266" i="16"/>
  <c r="RQ62" i="16"/>
  <c r="RM288" i="16"/>
  <c r="RS279" i="16"/>
  <c r="RM77" i="16"/>
  <c r="RM109" i="16"/>
  <c r="RN168" i="16"/>
  <c r="RL276" i="16"/>
  <c r="RK168" i="16"/>
  <c r="RS26" i="16"/>
  <c r="RQ276" i="16"/>
  <c r="RQ168" i="16"/>
  <c r="RS306" i="16"/>
  <c r="RS199" i="16"/>
  <c r="RK36" i="16"/>
  <c r="RM36" i="16"/>
  <c r="RQ230" i="16"/>
  <c r="RO103" i="16"/>
  <c r="RN64" i="16"/>
  <c r="RM69" i="16"/>
  <c r="RK322" i="16"/>
  <c r="RL154" i="16"/>
  <c r="RL297" i="16"/>
  <c r="RK69" i="16"/>
  <c r="RS96" i="16"/>
  <c r="RP240" i="16"/>
  <c r="RL332" i="16"/>
  <c r="RO324" i="16"/>
  <c r="RN61" i="16"/>
  <c r="RK103" i="16"/>
  <c r="RN138" i="16"/>
  <c r="RM140" i="16"/>
  <c r="RJ96" i="16"/>
  <c r="RN288" i="16"/>
  <c r="RJ322" i="16"/>
  <c r="RO199" i="16"/>
  <c r="K162" i="16"/>
  <c r="RN133" i="16"/>
  <c r="RS256" i="16"/>
  <c r="RJ67" i="16"/>
  <c r="RS30" i="16"/>
  <c r="RQ52" i="16"/>
  <c r="RO80" i="16"/>
  <c r="RM154" i="16"/>
  <c r="RP154" i="16"/>
  <c r="RO93" i="16"/>
  <c r="RQ157" i="16"/>
  <c r="RJ80" i="16"/>
  <c r="RK221" i="16"/>
  <c r="RP297" i="16"/>
  <c r="RQ298" i="16"/>
  <c r="RL307" i="16"/>
  <c r="K250" i="16"/>
  <c r="RQ133" i="16"/>
  <c r="RO314" i="16"/>
  <c r="RO230" i="16"/>
  <c r="RP266" i="16"/>
  <c r="RS62" i="16"/>
  <c r="RP288" i="16"/>
  <c r="EK335" i="16"/>
  <c r="RO157" i="16"/>
  <c r="RL77" i="16"/>
  <c r="RM52" i="16"/>
  <c r="RM26" i="16"/>
  <c r="RN272" i="16"/>
  <c r="RL26" i="16"/>
  <c r="RL272" i="16"/>
  <c r="RJ27" i="16"/>
  <c r="RQ27" i="16"/>
  <c r="RJ26" i="16"/>
  <c r="RQ272" i="16"/>
  <c r="EK104" i="16"/>
  <c r="RS272" i="16"/>
  <c r="RK276" i="16"/>
  <c r="RP31" i="16"/>
  <c r="RJ199" i="16"/>
  <c r="RQ93" i="16"/>
  <c r="RJ36" i="16"/>
  <c r="RN36" i="16"/>
  <c r="RS258" i="16"/>
  <c r="RN230" i="16"/>
  <c r="RJ103" i="16"/>
  <c r="RL64" i="16"/>
  <c r="RL322" i="16"/>
  <c r="RL258" i="16"/>
  <c r="RN304" i="16"/>
  <c r="RL67" i="16"/>
  <c r="RO220" i="16"/>
  <c r="RJ297" i="16"/>
  <c r="RL96" i="16"/>
  <c r="RJ61" i="16"/>
  <c r="RK30" i="16"/>
  <c r="RN332" i="16"/>
  <c r="RQ324" i="16"/>
  <c r="RP324" i="16"/>
  <c r="RS61" i="16"/>
  <c r="RS138" i="16"/>
  <c r="RO175" i="16"/>
  <c r="RQ96" i="16"/>
  <c r="RM64" i="16"/>
  <c r="RS109" i="16"/>
  <c r="RS307" i="16"/>
  <c r="RN26" i="16"/>
  <c r="RM28" i="16"/>
  <c r="RJ240" i="16"/>
  <c r="RP67" i="16"/>
  <c r="RJ30" i="16"/>
  <c r="RP52" i="16"/>
  <c r="RQ80" i="16"/>
  <c r="K334" i="16"/>
  <c r="RO88" i="16"/>
  <c r="RS157" i="16"/>
  <c r="RN80" i="16"/>
  <c r="RJ221" i="16"/>
  <c r="RK175" i="16"/>
  <c r="RJ298" i="16"/>
  <c r="RO307" i="16"/>
  <c r="RP133" i="16"/>
  <c r="RQ314" i="16"/>
  <c r="RL230" i="16"/>
  <c r="RS266" i="16"/>
  <c r="RP62" i="16"/>
  <c r="RS220" i="16"/>
  <c r="RJ256" i="16"/>
  <c r="RP77" i="16"/>
  <c r="RO26" i="16"/>
  <c r="RN276" i="16"/>
  <c r="RJ168" i="16"/>
  <c r="RO272" i="16"/>
  <c r="K321" i="16"/>
  <c r="RK31" i="16"/>
  <c r="RN318" i="16"/>
  <c r="RL93" i="16"/>
  <c r="RP199" i="16"/>
  <c r="RP157" i="16"/>
  <c r="RO36" i="16"/>
  <c r="RO258" i="16"/>
  <c r="RS230" i="16"/>
  <c r="RQ64" i="16"/>
  <c r="RP220" i="16"/>
  <c r="RP26" i="16"/>
  <c r="RM220" i="16"/>
  <c r="RN199" i="16"/>
  <c r="RO276" i="16"/>
  <c r="RN324" i="16"/>
  <c r="RQ138" i="16"/>
  <c r="RM292" i="16"/>
  <c r="RJ332" i="16"/>
  <c r="RQ32" i="16"/>
  <c r="RK288" i="16"/>
  <c r="RJ52" i="16"/>
  <c r="RK318" i="16"/>
  <c r="RP88" i="16"/>
  <c r="RL157" i="16"/>
  <c r="RP80" i="16"/>
  <c r="RJ161" i="16"/>
  <c r="RP175" i="16"/>
  <c r="RO109" i="16"/>
  <c r="RJ318" i="16"/>
  <c r="RS332" i="16"/>
  <c r="RQ307" i="16"/>
  <c r="RN314" i="16"/>
  <c r="RN77" i="16"/>
  <c r="RJ77" i="16"/>
  <c r="RO47" i="16"/>
  <c r="RO168" i="16"/>
  <c r="RS168" i="16"/>
  <c r="RM80" i="16"/>
  <c r="RK272" i="16"/>
  <c r="RM318" i="16"/>
  <c r="RS103" i="16"/>
  <c r="RS88" i="16"/>
  <c r="RJ314" i="16"/>
  <c r="RP87" i="16"/>
  <c r="RS67" i="16"/>
  <c r="RM258" i="16"/>
  <c r="RJ304" i="16"/>
  <c r="RN69" i="16"/>
  <c r="RQ258" i="16"/>
  <c r="RP258" i="16"/>
  <c r="RK220" i="16"/>
  <c r="RP304" i="16"/>
  <c r="RM67" i="16"/>
  <c r="RJ140" i="16"/>
  <c r="RJ138" i="16"/>
  <c r="RK199" i="16"/>
  <c r="RS292" i="16"/>
  <c r="RM225" i="16"/>
  <c r="RJ284" i="16"/>
  <c r="RP33" i="16"/>
  <c r="RN289" i="16"/>
  <c r="K82" i="16"/>
  <c r="RJ117" i="16"/>
  <c r="RP117" i="16"/>
  <c r="K56" i="16"/>
  <c r="RS326" i="16"/>
  <c r="RL328" i="16"/>
  <c r="RK111" i="16"/>
  <c r="RN198" i="16"/>
  <c r="RQ24" i="16"/>
  <c r="RL91" i="16"/>
  <c r="RK91" i="16"/>
  <c r="RJ82" i="16"/>
  <c r="RP178" i="16"/>
  <c r="RJ309" i="16"/>
  <c r="RM243" i="16"/>
  <c r="RK198" i="16"/>
  <c r="RS78" i="16"/>
  <c r="RM255" i="16"/>
  <c r="RS315" i="16"/>
  <c r="RS198" i="16"/>
  <c r="RN78" i="16"/>
  <c r="RO24" i="16"/>
  <c r="RK33" i="16"/>
  <c r="RP312" i="16"/>
  <c r="RP225" i="16"/>
  <c r="RL284" i="16"/>
  <c r="RJ289" i="16"/>
  <c r="RO289" i="16"/>
  <c r="K61" i="16"/>
  <c r="K30" i="16"/>
  <c r="RN265" i="16"/>
  <c r="RM326" i="16"/>
  <c r="RP328" i="16"/>
  <c r="RS202" i="16"/>
  <c r="RL111" i="16"/>
  <c r="RO198" i="16"/>
  <c r="K21" i="16"/>
  <c r="RK178" i="16"/>
  <c r="RM178" i="16"/>
  <c r="RJ180" i="16"/>
  <c r="RJ225" i="16"/>
  <c r="RK312" i="16"/>
  <c r="RS309" i="16"/>
  <c r="RQ78" i="16"/>
  <c r="RQ243" i="16"/>
  <c r="RO243" i="16"/>
  <c r="RS33" i="16"/>
  <c r="RN312" i="16"/>
  <c r="RP315" i="16"/>
  <c r="RQ225" i="16"/>
  <c r="RM284" i="16"/>
  <c r="RQ289" i="16"/>
  <c r="K214" i="16"/>
  <c r="RK48" i="16"/>
  <c r="RM265" i="16"/>
  <c r="RP326" i="16"/>
  <c r="RP284" i="16"/>
  <c r="RQ328" i="16"/>
  <c r="RK202" i="16"/>
  <c r="RJ111" i="16"/>
  <c r="RO315" i="16"/>
  <c r="RN315" i="16"/>
  <c r="RQ178" i="16"/>
  <c r="RP82" i="16"/>
  <c r="RP180" i="16"/>
  <c r="RM82" i="16"/>
  <c r="RQ180" i="16"/>
  <c r="RP309" i="16"/>
  <c r="RO78" i="16"/>
  <c r="RJ48" i="16"/>
  <c r="RJ326" i="16"/>
  <c r="RL255" i="16"/>
  <c r="RJ10" i="16"/>
  <c r="RL33" i="16"/>
  <c r="RQ312" i="16"/>
  <c r="RL65" i="16"/>
  <c r="RM315" i="16"/>
  <c r="RQ48" i="16"/>
  <c r="RL265" i="16"/>
  <c r="RO326" i="16"/>
  <c r="RK152" i="16"/>
  <c r="RK284" i="16"/>
  <c r="RO328" i="16"/>
  <c r="RQ202" i="16"/>
  <c r="RM24" i="16"/>
  <c r="RS91" i="16"/>
  <c r="RN178" i="16"/>
  <c r="RS82" i="16"/>
  <c r="RJ178" i="16"/>
  <c r="RL225" i="16"/>
  <c r="RO152" i="16"/>
  <c r="RQ10" i="16"/>
  <c r="RM10" i="16"/>
  <c r="RO309" i="16"/>
  <c r="RJ78" i="16"/>
  <c r="RK225" i="16"/>
  <c r="RS65" i="16"/>
  <c r="RM78" i="16"/>
  <c r="RQ82" i="16"/>
  <c r="RO255" i="16"/>
  <c r="RP10" i="16"/>
  <c r="RJ312" i="16"/>
  <c r="EK88" i="16"/>
  <c r="RP65" i="16"/>
  <c r="RK315" i="16"/>
  <c r="K47" i="16"/>
  <c r="K286" i="16"/>
  <c r="EK96" i="16"/>
  <c r="RN48" i="16"/>
  <c r="RS265" i="16"/>
  <c r="RJ152" i="16"/>
  <c r="RN328" i="16"/>
  <c r="RP202" i="16"/>
  <c r="K218" i="16"/>
  <c r="RP24" i="16"/>
  <c r="RL180" i="16"/>
  <c r="RO225" i="16"/>
  <c r="RN82" i="16"/>
  <c r="RQ111" i="16"/>
  <c r="RL82" i="16"/>
  <c r="RS180" i="16"/>
  <c r="RP111" i="16"/>
  <c r="RQ309" i="16"/>
  <c r="RN180" i="16"/>
  <c r="RK309" i="16"/>
  <c r="RK78" i="16"/>
  <c r="RM65" i="16"/>
  <c r="RP243" i="16"/>
  <c r="RO82" i="16"/>
  <c r="RN255" i="16"/>
  <c r="RM202" i="16"/>
  <c r="RK10" i="16"/>
  <c r="RM48" i="16"/>
  <c r="RS312" i="16"/>
  <c r="RQ65" i="16"/>
  <c r="RN284" i="16"/>
  <c r="K210" i="16"/>
  <c r="RN117" i="16"/>
  <c r="RS48" i="16"/>
  <c r="RO265" i="16"/>
  <c r="RN152" i="16"/>
  <c r="RK328" i="16"/>
  <c r="RN202" i="16"/>
  <c r="K6" i="16"/>
  <c r="RK24" i="16"/>
  <c r="RQ91" i="16"/>
  <c r="K45" i="16"/>
  <c r="RM180" i="16"/>
  <c r="RO180" i="16"/>
  <c r="RQ255" i="16"/>
  <c r="RP198" i="16"/>
  <c r="RM309" i="16"/>
  <c r="RJ263" i="16"/>
  <c r="RJ65" i="16"/>
  <c r="RM152" i="16"/>
  <c r="RL152" i="16"/>
  <c r="RL243" i="16"/>
  <c r="RQ278" i="16"/>
  <c r="RJ243" i="16"/>
  <c r="RO312" i="16"/>
  <c r="RK65" i="16"/>
  <c r="RS284" i="16"/>
  <c r="RQ33" i="16"/>
  <c r="RM289" i="16"/>
  <c r="RM117" i="16"/>
  <c r="RL48" i="16"/>
  <c r="RK265" i="16"/>
  <c r="RQ326" i="16"/>
  <c r="RQ152" i="16"/>
  <c r="RM328" i="16"/>
  <c r="RS111" i="16"/>
  <c r="RS24" i="16"/>
  <c r="RL78" i="16"/>
  <c r="RL309" i="16"/>
  <c r="RL10" i="16"/>
  <c r="RO263" i="16"/>
  <c r="RN243" i="16"/>
  <c r="RS255" i="16"/>
  <c r="RN10" i="16"/>
  <c r="RO33" i="16"/>
  <c r="K324" i="16"/>
  <c r="RN70" i="16"/>
  <c r="RL70" i="16"/>
  <c r="RM70" i="16"/>
  <c r="RQ70" i="16"/>
  <c r="RQ173" i="16"/>
  <c r="RP173" i="16"/>
  <c r="RS173" i="16"/>
  <c r="RK173" i="16"/>
  <c r="RN173" i="16"/>
  <c r="RJ173" i="16"/>
  <c r="RM173" i="16"/>
  <c r="RL173" i="16"/>
  <c r="RO173" i="16"/>
  <c r="RP50" i="16"/>
  <c r="RK50" i="16"/>
  <c r="RS50" i="16"/>
  <c r="RM50" i="16"/>
  <c r="RQ50" i="16"/>
  <c r="RO50" i="16"/>
  <c r="RL50" i="16"/>
  <c r="RO6" i="16"/>
  <c r="RN6" i="16"/>
  <c r="RS6" i="16"/>
  <c r="RM6" i="16"/>
  <c r="RP6" i="16"/>
  <c r="RJ6" i="16"/>
  <c r="RK6" i="16"/>
  <c r="RQ6" i="16"/>
  <c r="RL6" i="16"/>
  <c r="RJ44" i="16"/>
  <c r="RQ44" i="16"/>
  <c r="RS44" i="16"/>
  <c r="RK44" i="16"/>
  <c r="RP44" i="16"/>
  <c r="RM44" i="16"/>
  <c r="RL44" i="16"/>
  <c r="RO44" i="16"/>
  <c r="RK68" i="16"/>
  <c r="RQ68" i="16"/>
  <c r="RL68" i="16"/>
  <c r="RO68" i="16"/>
  <c r="RJ68" i="16"/>
  <c r="RN68" i="16"/>
  <c r="RM68" i="16"/>
  <c r="RS132" i="16"/>
  <c r="RP132" i="16"/>
  <c r="RJ132" i="16"/>
  <c r="RO132" i="16"/>
  <c r="RN132" i="16"/>
  <c r="RO112" i="16"/>
  <c r="RJ112" i="16"/>
  <c r="RL112" i="16"/>
  <c r="RN112" i="16"/>
  <c r="RP112" i="16"/>
  <c r="RK112" i="16"/>
  <c r="RO60" i="16"/>
  <c r="RS60" i="16"/>
  <c r="RL60" i="16"/>
  <c r="RP60" i="16"/>
  <c r="RJ60" i="16"/>
  <c r="RQ60" i="16"/>
  <c r="RK60" i="16"/>
  <c r="RP95" i="16"/>
  <c r="RK95" i="16"/>
  <c r="RO95" i="16"/>
  <c r="RL95" i="16"/>
  <c r="K97" i="16"/>
  <c r="EK97" i="16"/>
  <c r="EK328" i="16"/>
  <c r="K328" i="16"/>
  <c r="EK233" i="16"/>
  <c r="K233" i="16"/>
  <c r="K25" i="16"/>
  <c r="EK25" i="16"/>
  <c r="RK70" i="16"/>
  <c r="RQ112" i="16"/>
  <c r="EK142" i="16"/>
  <c r="RJ70" i="16"/>
  <c r="RL132" i="16"/>
  <c r="RK132" i="16"/>
  <c r="RS70" i="16"/>
  <c r="RM151" i="16"/>
  <c r="RO151" i="16"/>
  <c r="RP151" i="16"/>
  <c r="RN8" i="16"/>
  <c r="RP8" i="16"/>
  <c r="RL8" i="16"/>
  <c r="RQ8" i="16"/>
  <c r="RS8" i="16"/>
  <c r="RM8" i="16"/>
  <c r="RQ84" i="16"/>
  <c r="RN84" i="16"/>
  <c r="RL84" i="16"/>
  <c r="RO84" i="16"/>
  <c r="RK84" i="16"/>
  <c r="RS84" i="16"/>
  <c r="RP84" i="16"/>
  <c r="RK181" i="16"/>
  <c r="RJ181" i="16"/>
  <c r="RO181" i="16"/>
  <c r="RL181" i="16"/>
  <c r="RS181" i="16"/>
  <c r="RQ181" i="16"/>
  <c r="RO166" i="16"/>
  <c r="RQ166" i="16"/>
  <c r="RL166" i="16"/>
  <c r="RM166" i="16"/>
  <c r="RK166" i="16"/>
  <c r="RP166" i="16"/>
  <c r="RJ166" i="16"/>
  <c r="RN166" i="16"/>
  <c r="RN18" i="16"/>
  <c r="RK18" i="16"/>
  <c r="RM18" i="16"/>
  <c r="RQ18" i="16"/>
  <c r="RL18" i="16"/>
  <c r="RJ18" i="16"/>
  <c r="RM170" i="16"/>
  <c r="RK170" i="16"/>
  <c r="RP170" i="16"/>
  <c r="RO170" i="16"/>
  <c r="RL170" i="16"/>
  <c r="RQ170" i="16"/>
  <c r="RJ169" i="16"/>
  <c r="RK169" i="16"/>
  <c r="RO169" i="16"/>
  <c r="RL169" i="16"/>
  <c r="RQ169" i="16"/>
  <c r="RP169" i="16"/>
  <c r="RN169" i="16"/>
  <c r="RJ285" i="16"/>
  <c r="RO285" i="16"/>
  <c r="RL285" i="16"/>
  <c r="RS285" i="16"/>
  <c r="RN285" i="16"/>
  <c r="RK285" i="16"/>
  <c r="RK11" i="16"/>
  <c r="RJ11" i="16"/>
  <c r="RO11" i="16"/>
  <c r="RQ11" i="16"/>
  <c r="RM11" i="16"/>
  <c r="RP11" i="16"/>
  <c r="RS11" i="16"/>
  <c r="RK253" i="16"/>
  <c r="RP253" i="16"/>
  <c r="RJ253" i="16"/>
  <c r="RN253" i="16"/>
  <c r="RK277" i="16"/>
  <c r="RQ277" i="16"/>
  <c r="RP277" i="16"/>
  <c r="RN277" i="16"/>
  <c r="RM277" i="16"/>
  <c r="RO277" i="16"/>
  <c r="RJ277" i="16"/>
  <c r="RL277" i="16"/>
  <c r="RS295" i="16"/>
  <c r="RL295" i="16"/>
  <c r="RN295" i="16"/>
  <c r="RP295" i="16"/>
  <c r="RQ295" i="16"/>
  <c r="RO295" i="16"/>
  <c r="RM295" i="16"/>
  <c r="RM260" i="16"/>
  <c r="RQ260" i="16"/>
  <c r="RK260" i="16"/>
  <c r="RJ260" i="16"/>
  <c r="RO260" i="16"/>
  <c r="RO270" i="16"/>
  <c r="RS270" i="16"/>
  <c r="RP270" i="16"/>
  <c r="RJ270" i="16"/>
  <c r="RL270" i="16"/>
  <c r="RK270" i="16"/>
  <c r="RQ231" i="16"/>
  <c r="RJ231" i="16"/>
  <c r="RN231" i="16"/>
  <c r="RO231" i="16"/>
  <c r="RS231" i="16"/>
  <c r="RP231" i="16"/>
  <c r="RN290" i="16"/>
  <c r="RM290" i="16"/>
  <c r="RK290" i="16"/>
  <c r="RP290" i="16"/>
  <c r="RL290" i="16"/>
  <c r="RS290" i="16"/>
  <c r="RO290" i="16"/>
  <c r="RO66" i="16"/>
  <c r="RJ66" i="16"/>
  <c r="RL66" i="16"/>
  <c r="RK66" i="16"/>
  <c r="RM66" i="16"/>
  <c r="RQ66" i="16"/>
  <c r="RM268" i="16"/>
  <c r="RP268" i="16"/>
  <c r="RK105" i="16"/>
  <c r="RM105" i="16"/>
  <c r="RL105" i="16"/>
  <c r="RL145" i="16"/>
  <c r="RJ145" i="16"/>
  <c r="RK145" i="16"/>
  <c r="RS145" i="16"/>
  <c r="RQ145" i="16"/>
  <c r="RM145" i="16"/>
  <c r="RO145" i="16"/>
  <c r="RP145" i="16"/>
  <c r="RN145" i="16"/>
  <c r="RO41" i="16"/>
  <c r="RQ41" i="16"/>
  <c r="RK41" i="16"/>
  <c r="RL41" i="16"/>
  <c r="RJ41" i="16"/>
  <c r="RP41" i="16"/>
  <c r="RM41" i="16"/>
  <c r="RN100" i="16"/>
  <c r="RL100" i="16"/>
  <c r="RK100" i="16"/>
  <c r="RS100" i="16"/>
  <c r="RQ100" i="16"/>
  <c r="RM100" i="16"/>
  <c r="RN59" i="16"/>
  <c r="RO59" i="16"/>
  <c r="RS59" i="16"/>
  <c r="RN139" i="16"/>
  <c r="RP139" i="16"/>
  <c r="RM139" i="16"/>
  <c r="RL139" i="16"/>
  <c r="RK139" i="16"/>
  <c r="RO139" i="16"/>
  <c r="RJ139" i="16"/>
  <c r="RQ139" i="16"/>
  <c r="RS139" i="16"/>
  <c r="RL244" i="16"/>
  <c r="RO244" i="16"/>
  <c r="RN244" i="16"/>
  <c r="RQ244" i="16"/>
  <c r="RM244" i="16"/>
  <c r="RP244" i="16"/>
  <c r="RQ79" i="16"/>
  <c r="RJ79" i="16"/>
  <c r="RL79" i="16"/>
  <c r="RN79" i="16"/>
  <c r="RO79" i="16"/>
  <c r="RM264" i="16"/>
  <c r="RJ264" i="16"/>
  <c r="RO264" i="16"/>
  <c r="RL264" i="16"/>
  <c r="RP264" i="16"/>
  <c r="RN264" i="16"/>
  <c r="RQ264" i="16"/>
  <c r="RO259" i="16"/>
  <c r="RQ259" i="16"/>
  <c r="RL259" i="16"/>
  <c r="RK259" i="16"/>
  <c r="RS259" i="16"/>
  <c r="RM259" i="16"/>
  <c r="RN259" i="16"/>
  <c r="RP257" i="16"/>
  <c r="RM257" i="16"/>
  <c r="RK257" i="16"/>
  <c r="RO257" i="16"/>
  <c r="RJ257" i="16"/>
  <c r="RN257" i="16"/>
  <c r="RL257" i="16"/>
  <c r="RS257" i="16"/>
  <c r="RO39" i="16"/>
  <c r="RM39" i="16"/>
  <c r="RL39" i="16"/>
  <c r="RQ39" i="16"/>
  <c r="RP39" i="16"/>
  <c r="RJ39" i="16"/>
  <c r="RK39" i="16"/>
  <c r="RJ313" i="16"/>
  <c r="RM313" i="16"/>
  <c r="RO313" i="16"/>
  <c r="RK313" i="16"/>
  <c r="RS313" i="16"/>
  <c r="RN313" i="16"/>
  <c r="RO281" i="16"/>
  <c r="RK281" i="16"/>
  <c r="RN281" i="16"/>
  <c r="RJ281" i="16"/>
  <c r="RQ281" i="16"/>
  <c r="RS281" i="16"/>
  <c r="RS58" i="16"/>
  <c r="RK58" i="16"/>
  <c r="RN58" i="16"/>
  <c r="RO58" i="16"/>
  <c r="RP58" i="16"/>
  <c r="RQ58" i="16"/>
  <c r="K288" i="16"/>
  <c r="EK288" i="16"/>
  <c r="EK259" i="16"/>
  <c r="K259" i="16"/>
  <c r="K252" i="16"/>
  <c r="EK252" i="16"/>
  <c r="RM112" i="16"/>
  <c r="K66" i="16"/>
  <c r="RJ259" i="16"/>
  <c r="RM95" i="16"/>
  <c r="RN44" i="16"/>
  <c r="RP70" i="16"/>
  <c r="RJ58" i="16"/>
  <c r="RJ241" i="16"/>
  <c r="RM241" i="16"/>
  <c r="RK241" i="16"/>
  <c r="RP241" i="16"/>
  <c r="RO241" i="16"/>
  <c r="RS241" i="16"/>
  <c r="RP200" i="16"/>
  <c r="RM200" i="16"/>
  <c r="RS200" i="16"/>
  <c r="RL200" i="16"/>
  <c r="RJ200" i="16"/>
  <c r="RQ200" i="16"/>
  <c r="RP162" i="16"/>
  <c r="RL162" i="16"/>
  <c r="RK162" i="16"/>
  <c r="RQ162" i="16"/>
  <c r="RS162" i="16"/>
  <c r="RJ162" i="16"/>
  <c r="RM162" i="16"/>
  <c r="RN162" i="16"/>
  <c r="RN148" i="16"/>
  <c r="RP148" i="16"/>
  <c r="RJ148" i="16"/>
  <c r="RS148" i="16"/>
  <c r="RK148" i="16"/>
  <c r="RO148" i="16"/>
  <c r="RL148" i="16"/>
  <c r="RO9" i="16"/>
  <c r="RP9" i="16"/>
  <c r="RK9" i="16"/>
  <c r="RN9" i="16"/>
  <c r="RS9" i="16"/>
  <c r="RJ9" i="16"/>
  <c r="RQ9" i="16"/>
  <c r="RJ308" i="16"/>
  <c r="RM308" i="16"/>
  <c r="RN308" i="16"/>
  <c r="RQ308" i="16"/>
  <c r="RS308" i="16"/>
  <c r="RL308" i="16"/>
  <c r="RN72" i="16"/>
  <c r="RS72" i="16"/>
  <c r="RP72" i="16"/>
  <c r="RO72" i="16"/>
  <c r="RL72" i="16"/>
  <c r="RM72" i="16"/>
  <c r="RM172" i="16"/>
  <c r="RL172" i="16"/>
  <c r="RJ172" i="16"/>
  <c r="RO172" i="16"/>
  <c r="RQ172" i="16"/>
  <c r="RS172" i="16"/>
  <c r="K19" i="16"/>
  <c r="RP281" i="16"/>
  <c r="RQ257" i="16"/>
  <c r="RS68" i="16"/>
  <c r="RM132" i="16"/>
  <c r="EK90" i="16"/>
  <c r="K90" i="16"/>
  <c r="RP260" i="16"/>
  <c r="EK326" i="16"/>
  <c r="K326" i="16"/>
  <c r="RL59" i="16"/>
  <c r="RQ253" i="16"/>
  <c r="EK150" i="16"/>
  <c r="K150" i="16"/>
  <c r="RO70" i="16"/>
  <c r="RS95" i="16"/>
  <c r="RO17" i="16"/>
  <c r="RP313" i="16"/>
  <c r="EK249" i="16"/>
  <c r="RK264" i="16"/>
  <c r="RJ50" i="16"/>
  <c r="RK79" i="16"/>
  <c r="RL58" i="16"/>
  <c r="RN95" i="16"/>
  <c r="RK137" i="16"/>
  <c r="K8" i="16"/>
  <c r="EK113" i="16"/>
  <c r="RN170" i="16"/>
  <c r="RM58" i="16"/>
  <c r="RN39" i="16"/>
  <c r="EK289" i="16"/>
  <c r="K289" i="16"/>
  <c r="RJ151" i="16"/>
  <c r="RS264" i="16"/>
  <c r="RN50" i="16"/>
  <c r="RP79" i="16"/>
  <c r="RM79" i="16"/>
  <c r="RL201" i="16"/>
  <c r="RL21" i="16"/>
  <c r="RP114" i="16"/>
  <c r="RS263" i="16"/>
  <c r="RS87" i="16"/>
  <c r="RS175" i="16"/>
  <c r="RM278" i="16"/>
  <c r="RJ87" i="16"/>
  <c r="RP7" i="16"/>
  <c r="RM124" i="16"/>
  <c r="RO201" i="16"/>
  <c r="RS124" i="16"/>
  <c r="RM21" i="16"/>
  <c r="RK21" i="16"/>
  <c r="RK263" i="16"/>
  <c r="RJ124" i="16"/>
  <c r="RP124" i="16"/>
  <c r="RJ125" i="16"/>
  <c r="RQ125" i="16"/>
  <c r="RL306" i="16"/>
  <c r="RS278" i="16"/>
  <c r="RQ87" i="16"/>
  <c r="RN21" i="16"/>
  <c r="RJ306" i="16"/>
  <c r="RS201" i="16"/>
  <c r="RQ306" i="16"/>
  <c r="RL125" i="16"/>
  <c r="RN125" i="16"/>
  <c r="RO125" i="16"/>
  <c r="RO87" i="16"/>
  <c r="RJ269" i="16"/>
  <c r="RO306" i="16"/>
  <c r="RM201" i="16"/>
  <c r="RN201" i="16"/>
  <c r="RM307" i="16"/>
  <c r="RL289" i="16"/>
  <c r="RL263" i="16"/>
  <c r="RN87" i="16"/>
  <c r="RN263" i="16"/>
  <c r="RJ265" i="16"/>
  <c r="RO278" i="16"/>
  <c r="RK306" i="16"/>
  <c r="RM7" i="16"/>
  <c r="RQ201" i="16"/>
  <c r="RP201" i="16"/>
  <c r="RJ114" i="16"/>
  <c r="RP289" i="16"/>
  <c r="RM87" i="16"/>
  <c r="RS125" i="16"/>
  <c r="RP21" i="16"/>
  <c r="RQ263" i="16"/>
  <c r="RP265" i="16"/>
  <c r="RK87" i="16"/>
  <c r="RM306" i="16"/>
  <c r="RK124" i="16"/>
  <c r="RQ21" i="16"/>
  <c r="RO21" i="16"/>
  <c r="RQ124" i="16"/>
  <c r="RP306" i="16"/>
  <c r="RJ201" i="16"/>
  <c r="RP125" i="16"/>
  <c r="RM263" i="16"/>
  <c r="RN278" i="16"/>
  <c r="RL266" i="16"/>
  <c r="RS314" i="16"/>
  <c r="RL140" i="16"/>
  <c r="RS114" i="16"/>
  <c r="RJ255" i="16"/>
  <c r="RQ198" i="16"/>
  <c r="RL278" i="16"/>
  <c r="RN86" i="16"/>
  <c r="RP48" i="16"/>
  <c r="RK278" i="16"/>
  <c r="RK86" i="16"/>
  <c r="RJ278" i="16"/>
  <c r="RO10" i="16"/>
  <c r="RM141" i="16"/>
  <c r="RL202" i="16"/>
  <c r="RJ202" i="16"/>
  <c r="RK243" i="16"/>
  <c r="RP293" i="16"/>
  <c r="RK141" i="16"/>
  <c r="RJ84" i="16"/>
  <c r="RM84" i="16"/>
  <c r="RL40" i="16"/>
  <c r="K38" i="16"/>
  <c r="RO16" i="16"/>
  <c r="RS16" i="16"/>
  <c r="RL86" i="16"/>
  <c r="RM86" i="16"/>
  <c r="RQ86" i="16"/>
  <c r="RO86" i="16"/>
  <c r="RJ16" i="16"/>
  <c r="RM16" i="16"/>
  <c r="RS86" i="16"/>
  <c r="K124" i="16"/>
  <c r="RN16" i="16"/>
  <c r="K128" i="16"/>
  <c r="RN114" i="16"/>
  <c r="RL256" i="16"/>
  <c r="RM256" i="16"/>
  <c r="RP16" i="16"/>
  <c r="RL114" i="16"/>
  <c r="RO114" i="16"/>
  <c r="RN40" i="16"/>
  <c r="RJ118" i="16"/>
  <c r="K152" i="16"/>
  <c r="RL16" i="16"/>
  <c r="RJ40" i="16"/>
  <c r="RM114" i="16"/>
  <c r="K263" i="16"/>
  <c r="RJ179" i="16"/>
  <c r="RK267" i="16"/>
  <c r="RQ47" i="16"/>
  <c r="RJ333" i="16"/>
  <c r="RL47" i="16"/>
  <c r="RS47" i="16"/>
  <c r="RP47" i="16"/>
  <c r="RM47" i="16"/>
  <c r="RQ114" i="16"/>
  <c r="RK280" i="16"/>
  <c r="RK16" i="16"/>
  <c r="RM239" i="16"/>
  <c r="RO239" i="16"/>
  <c r="RK239" i="16"/>
  <c r="RL239" i="16"/>
  <c r="RS239" i="16"/>
  <c r="RN239" i="16"/>
  <c r="RJ239" i="16"/>
  <c r="RP239" i="16"/>
  <c r="RQ239" i="16"/>
  <c r="RQ302" i="16"/>
  <c r="RS302" i="16"/>
  <c r="RM302" i="16"/>
  <c r="RL302" i="16"/>
  <c r="RK302" i="16"/>
  <c r="RP302" i="16"/>
  <c r="RO302" i="16"/>
  <c r="RJ302" i="16"/>
  <c r="RO176" i="16"/>
  <c r="RL176" i="16"/>
  <c r="RQ176" i="16"/>
  <c r="RM176" i="16"/>
  <c r="RN176" i="16"/>
  <c r="RK176" i="16"/>
  <c r="RS176" i="16"/>
  <c r="RJ176" i="16"/>
  <c r="RQ55" i="16"/>
  <c r="RM55" i="16"/>
  <c r="RP55" i="16"/>
  <c r="RO55" i="16"/>
  <c r="RS55" i="16"/>
  <c r="RK55" i="16"/>
  <c r="RL55" i="16"/>
  <c r="RJ55" i="16"/>
  <c r="RO106" i="16"/>
  <c r="RN106" i="16"/>
  <c r="RL106" i="16"/>
  <c r="RQ106" i="16"/>
  <c r="RM106" i="16"/>
  <c r="RP106" i="16"/>
  <c r="RS106" i="16"/>
  <c r="RS242" i="16"/>
  <c r="RO242" i="16"/>
  <c r="RQ242" i="16"/>
  <c r="RN242" i="16"/>
  <c r="RM242" i="16"/>
  <c r="RK242" i="16"/>
  <c r="RL242" i="16"/>
  <c r="RJ242" i="16"/>
  <c r="RJ19" i="16"/>
  <c r="RN19" i="16"/>
  <c r="RL83" i="16"/>
  <c r="RO83" i="16"/>
  <c r="RN83" i="16"/>
  <c r="RM83" i="16"/>
  <c r="RQ83" i="16"/>
  <c r="RS83" i="16"/>
  <c r="RP83" i="16"/>
  <c r="RP135" i="16"/>
  <c r="RK135" i="16"/>
  <c r="RQ135" i="16"/>
  <c r="RS135" i="16"/>
  <c r="RN135" i="16"/>
  <c r="RL135" i="16"/>
  <c r="RJ135" i="16"/>
  <c r="RO135" i="16"/>
  <c r="RN74" i="16"/>
  <c r="RQ74" i="16"/>
  <c r="RO74" i="16"/>
  <c r="RL74" i="16"/>
  <c r="RM74" i="16"/>
  <c r="RP74" i="16"/>
  <c r="RS74" i="16"/>
  <c r="RQ131" i="16"/>
  <c r="RL131" i="16"/>
  <c r="RP131" i="16"/>
  <c r="RS131" i="16"/>
  <c r="RO131" i="16"/>
  <c r="RJ131" i="16"/>
  <c r="RN131" i="16"/>
  <c r="RK131" i="16"/>
  <c r="RM147" i="16"/>
  <c r="RS147" i="16"/>
  <c r="RP147" i="16"/>
  <c r="RK147" i="16"/>
  <c r="RN147" i="16"/>
  <c r="RQ147" i="16"/>
  <c r="RJ147" i="16"/>
  <c r="RO147" i="16"/>
  <c r="RS193" i="16"/>
  <c r="RJ193" i="16"/>
  <c r="RM193" i="16"/>
  <c r="RL193" i="16"/>
  <c r="RK193" i="16"/>
  <c r="RP193" i="16"/>
  <c r="RN193" i="16"/>
  <c r="RO193" i="16"/>
  <c r="K300" i="16"/>
  <c r="RP256" i="16"/>
  <c r="RN256" i="16"/>
  <c r="RL62" i="16"/>
  <c r="RN62" i="16"/>
  <c r="RO62" i="16"/>
  <c r="RS317" i="16"/>
  <c r="RK317" i="16"/>
  <c r="RN317" i="16"/>
  <c r="RJ317" i="16"/>
  <c r="RM317" i="16"/>
  <c r="RP317" i="16"/>
  <c r="RO317" i="16"/>
  <c r="RQ317" i="16"/>
  <c r="RP81" i="16"/>
  <c r="RO81" i="16"/>
  <c r="RL81" i="16"/>
  <c r="RK81" i="16"/>
  <c r="RN81" i="16"/>
  <c r="RS81" i="16"/>
  <c r="RQ165" i="16"/>
  <c r="RS165" i="16"/>
  <c r="RP165" i="16"/>
  <c r="RL165" i="16"/>
  <c r="RJ165" i="16"/>
  <c r="RK165" i="16"/>
  <c r="RN165" i="16"/>
  <c r="RO165" i="16"/>
  <c r="RK177" i="16"/>
  <c r="RM177" i="16"/>
  <c r="RO177" i="16"/>
  <c r="RP177" i="16"/>
  <c r="RN177" i="16"/>
  <c r="RJ177" i="16"/>
  <c r="RQ177" i="16"/>
  <c r="RS177" i="16"/>
  <c r="RJ32" i="16"/>
  <c r="RO32" i="16"/>
  <c r="RK301" i="16"/>
  <c r="RJ301" i="16"/>
  <c r="RP301" i="16"/>
  <c r="RM301" i="16"/>
  <c r="RL301" i="16"/>
  <c r="RO301" i="16"/>
  <c r="RS301" i="16"/>
  <c r="RN301" i="16"/>
  <c r="RL158" i="16"/>
  <c r="RK158" i="16"/>
  <c r="RJ158" i="16"/>
  <c r="RS158" i="16"/>
  <c r="RP158" i="16"/>
  <c r="RM158" i="16"/>
  <c r="RQ158" i="16"/>
  <c r="RO158" i="16"/>
  <c r="RQ325" i="16"/>
  <c r="RM325" i="16"/>
  <c r="RL325" i="16"/>
  <c r="RJ325" i="16"/>
  <c r="RK325" i="16"/>
  <c r="RS325" i="16"/>
  <c r="RP325" i="16"/>
  <c r="RO325" i="16"/>
  <c r="RM254" i="16"/>
  <c r="RP254" i="16"/>
  <c r="RS254" i="16"/>
  <c r="RK254" i="16"/>
  <c r="RJ254" i="16"/>
  <c r="RQ254" i="16"/>
  <c r="RL254" i="16"/>
  <c r="RN254" i="16"/>
  <c r="RL118" i="16"/>
  <c r="RN118" i="16"/>
  <c r="RM118" i="16"/>
  <c r="RS118" i="16"/>
  <c r="RO118" i="16"/>
  <c r="RQ118" i="16"/>
  <c r="RP118" i="16"/>
  <c r="RM150" i="16"/>
  <c r="RL150" i="16"/>
  <c r="RK150" i="16"/>
  <c r="RO150" i="16"/>
  <c r="RP150" i="16"/>
  <c r="RJ150" i="16"/>
  <c r="RN150" i="16"/>
  <c r="RS150" i="16"/>
  <c r="RN305" i="16"/>
  <c r="RK305" i="16"/>
  <c r="RM305" i="16"/>
  <c r="RO305" i="16"/>
  <c r="RS305" i="16"/>
  <c r="RL305" i="16"/>
  <c r="RJ305" i="16"/>
  <c r="RP305" i="16"/>
  <c r="RN47" i="16"/>
  <c r="RJ47" i="16"/>
  <c r="RM22" i="16"/>
  <c r="RK22" i="16"/>
  <c r="RP22" i="16"/>
  <c r="RJ22" i="16"/>
  <c r="RO22" i="16"/>
  <c r="RQ22" i="16"/>
  <c r="RS22" i="16"/>
  <c r="RL22" i="16"/>
  <c r="RK13" i="16"/>
  <c r="RM280" i="16"/>
  <c r="RP280" i="16"/>
  <c r="RO280" i="16"/>
  <c r="RN280" i="16"/>
  <c r="RS280" i="16"/>
  <c r="RL280" i="16"/>
  <c r="RQ280" i="16"/>
  <c r="RM115" i="16"/>
  <c r="RN115" i="16"/>
  <c r="RP115" i="16"/>
  <c r="RQ115" i="16"/>
  <c r="RS115" i="16"/>
  <c r="RL115" i="16"/>
  <c r="RJ115" i="16"/>
  <c r="RK115" i="16"/>
  <c r="RN320" i="16"/>
  <c r="RS320" i="16"/>
  <c r="RM320" i="16"/>
  <c r="RO320" i="16"/>
  <c r="RP320" i="16"/>
  <c r="RQ320" i="16"/>
  <c r="RK320" i="16"/>
  <c r="RJ320" i="16"/>
  <c r="RP299" i="16"/>
  <c r="RS299" i="16"/>
  <c r="RM299" i="16"/>
  <c r="RJ299" i="16"/>
  <c r="RO299" i="16"/>
  <c r="RQ299" i="16"/>
  <c r="RK299" i="16"/>
  <c r="RL299" i="16"/>
  <c r="RN127" i="16"/>
  <c r="RJ127" i="16"/>
  <c r="RP127" i="16"/>
  <c r="RO127" i="16"/>
  <c r="RL127" i="16"/>
  <c r="RS127" i="16"/>
  <c r="RK127" i="16"/>
  <c r="RM127" i="16"/>
  <c r="RM156" i="16"/>
  <c r="RK156" i="16"/>
  <c r="RL156" i="16"/>
  <c r="RP156" i="16"/>
  <c r="RS156" i="16"/>
  <c r="RO156" i="16"/>
  <c r="RQ156" i="16"/>
  <c r="RJ156" i="16"/>
  <c r="RK143" i="16"/>
  <c r="RS143" i="16"/>
  <c r="RQ143" i="16"/>
  <c r="RL143" i="16"/>
  <c r="RP143" i="16"/>
  <c r="RO143" i="16"/>
  <c r="RJ143" i="16"/>
  <c r="RM143" i="16"/>
  <c r="RS38" i="16"/>
  <c r="RL38" i="16"/>
  <c r="RN38" i="16"/>
  <c r="RJ38" i="16"/>
  <c r="RQ38" i="16"/>
  <c r="RK38" i="16"/>
  <c r="RM38" i="16"/>
  <c r="RP38" i="16"/>
  <c r="RO38" i="16"/>
  <c r="RL119" i="16"/>
  <c r="RJ119" i="16"/>
  <c r="RK119" i="16"/>
  <c r="RS119" i="16"/>
  <c r="RN119" i="16"/>
  <c r="RP119" i="16"/>
  <c r="RM119" i="16"/>
  <c r="RQ119" i="16"/>
  <c r="RQ333" i="16"/>
  <c r="RN333" i="16"/>
  <c r="RS333" i="16"/>
  <c r="RL333" i="16"/>
  <c r="RO333" i="16"/>
  <c r="RP333" i="16"/>
  <c r="RM333" i="16"/>
  <c r="RJ83" i="16"/>
  <c r="EK329" i="16"/>
  <c r="RN91" i="16"/>
  <c r="RO91" i="16"/>
  <c r="RQ117" i="16"/>
  <c r="RK117" i="16"/>
  <c r="RS117" i="16"/>
  <c r="RO63" i="16"/>
  <c r="RP63" i="16"/>
  <c r="RN63" i="16"/>
  <c r="RL63" i="16"/>
  <c r="RQ63" i="16"/>
  <c r="RS63" i="16"/>
  <c r="RM63" i="16"/>
  <c r="RN13" i="16"/>
  <c r="RL13" i="16"/>
  <c r="RM13" i="16"/>
  <c r="RP13" i="16"/>
  <c r="RQ13" i="16"/>
  <c r="RO13" i="16"/>
  <c r="RS13" i="16"/>
  <c r="RS17" i="16"/>
  <c r="RQ17" i="16"/>
  <c r="RP17" i="16"/>
  <c r="RJ17" i="16"/>
  <c r="RK17" i="16"/>
  <c r="RM17" i="16"/>
  <c r="K103" i="16"/>
  <c r="EK103" i="16"/>
  <c r="RS146" i="16"/>
  <c r="RP146" i="16"/>
  <c r="RQ146" i="16"/>
  <c r="RO146" i="16"/>
  <c r="RK146" i="16"/>
  <c r="RL146" i="16"/>
  <c r="RJ146" i="16"/>
  <c r="RN146" i="16"/>
  <c r="RJ34" i="16"/>
  <c r="RK34" i="16"/>
  <c r="RN34" i="16"/>
  <c r="RS34" i="16"/>
  <c r="RL34" i="16"/>
  <c r="RM34" i="16"/>
  <c r="RP34" i="16"/>
  <c r="RQ34" i="16"/>
  <c r="RP45" i="16"/>
  <c r="RS45" i="16"/>
  <c r="RJ45" i="16"/>
  <c r="RQ45" i="16"/>
  <c r="RK45" i="16"/>
  <c r="RO45" i="16"/>
  <c r="RM45" i="16"/>
  <c r="RN45" i="16"/>
  <c r="RJ86" i="16"/>
  <c r="RS14" i="16"/>
  <c r="RO14" i="16"/>
  <c r="RP14" i="16"/>
  <c r="RJ228" i="16"/>
  <c r="RK228" i="16"/>
  <c r="RN228" i="16"/>
  <c r="RM228" i="16"/>
  <c r="RO228" i="16"/>
  <c r="RS228" i="16"/>
  <c r="RL228" i="16"/>
  <c r="RQ228" i="16"/>
  <c r="RK149" i="16"/>
  <c r="RP149" i="16"/>
  <c r="RM43" i="16"/>
  <c r="RL43" i="16"/>
  <c r="RK43" i="16"/>
  <c r="RQ282" i="16"/>
  <c r="RJ282" i="16"/>
  <c r="RN282" i="16"/>
  <c r="RP282" i="16"/>
  <c r="RS282" i="16"/>
  <c r="RK282" i="16"/>
  <c r="RL282" i="16"/>
  <c r="RM282" i="16"/>
  <c r="RQ40" i="16"/>
  <c r="RK40" i="16"/>
  <c r="RP40" i="16"/>
  <c r="RM40" i="16"/>
  <c r="RS40" i="16"/>
  <c r="RJ74" i="16"/>
  <c r="K181" i="16"/>
  <c r="EK181" i="16"/>
  <c r="RM235" i="16"/>
  <c r="RP235" i="16"/>
  <c r="RJ235" i="16"/>
  <c r="RQ235" i="16"/>
  <c r="RS235" i="16"/>
  <c r="RL235" i="16"/>
  <c r="RK235" i="16"/>
  <c r="RO235" i="16"/>
  <c r="RO232" i="16"/>
  <c r="RM232" i="16"/>
  <c r="RP232" i="16"/>
  <c r="RJ232" i="16"/>
  <c r="RK232" i="16"/>
  <c r="RL232" i="16"/>
  <c r="RN310" i="16"/>
  <c r="RJ310" i="16"/>
  <c r="RK310" i="16"/>
  <c r="RL310" i="16"/>
  <c r="RS310" i="16"/>
  <c r="RQ310" i="16"/>
  <c r="RM310" i="16"/>
  <c r="RP310" i="16"/>
  <c r="RS129" i="16"/>
  <c r="RP129" i="16"/>
  <c r="RM129" i="16"/>
  <c r="RK129" i="16"/>
  <c r="RO129" i="16"/>
  <c r="RN129" i="16"/>
  <c r="RJ129" i="16"/>
  <c r="RQ129" i="16"/>
  <c r="RQ113" i="16"/>
  <c r="RJ113" i="16"/>
  <c r="RK113" i="16"/>
  <c r="RP113" i="16"/>
  <c r="RL113" i="16"/>
  <c r="RN113" i="16"/>
  <c r="RO113" i="16"/>
  <c r="RS113" i="16"/>
  <c r="RS335" i="16"/>
  <c r="RM335" i="16"/>
  <c r="RN335" i="16"/>
  <c r="RJ335" i="16"/>
  <c r="RO335" i="16"/>
  <c r="RK335" i="16"/>
  <c r="RP335" i="16"/>
  <c r="RQ335" i="16"/>
  <c r="RS262" i="16"/>
  <c r="RN262" i="16"/>
  <c r="RM262" i="16"/>
  <c r="RJ262" i="16"/>
  <c r="RK262" i="16"/>
  <c r="RQ262" i="16"/>
  <c r="RL262" i="16"/>
  <c r="RO262" i="16"/>
  <c r="RK104" i="16"/>
  <c r="RQ104" i="16"/>
  <c r="RN104" i="16"/>
  <c r="RP104" i="16"/>
  <c r="RO104" i="16"/>
  <c r="RS104" i="16"/>
  <c r="RJ104" i="16"/>
  <c r="RL104" i="16"/>
  <c r="RS161" i="16"/>
  <c r="RP161" i="16"/>
  <c r="RN161" i="16"/>
  <c r="RK161" i="16"/>
  <c r="RN137" i="16"/>
  <c r="RS137" i="16"/>
  <c r="RM137" i="16"/>
  <c r="RO137" i="16"/>
  <c r="RJ137" i="16"/>
  <c r="RQ137" i="16"/>
  <c r="RL137" i="16"/>
  <c r="RL319" i="16"/>
  <c r="RP319" i="16"/>
  <c r="RJ319" i="16"/>
  <c r="RS319" i="16"/>
  <c r="RO319" i="16"/>
  <c r="RK319" i="16"/>
  <c r="RQ319" i="16"/>
  <c r="RN319" i="16"/>
  <c r="RK51" i="16"/>
  <c r="RM51" i="16"/>
  <c r="RN51" i="16"/>
  <c r="RS51" i="16"/>
  <c r="RP51" i="16"/>
  <c r="RJ51" i="16"/>
  <c r="RO51" i="16"/>
  <c r="RL51" i="16"/>
  <c r="RJ106" i="16"/>
  <c r="RM238" i="16"/>
  <c r="RN238" i="16"/>
  <c r="RQ238" i="16"/>
  <c r="RK238" i="16"/>
  <c r="RS238" i="16"/>
  <c r="RL238" i="16"/>
  <c r="RO238" i="16"/>
  <c r="RJ238" i="16"/>
  <c r="RS25" i="16"/>
  <c r="RM25" i="16"/>
  <c r="RQ25" i="16"/>
  <c r="RK25" i="16"/>
  <c r="RJ25" i="16"/>
  <c r="RP25" i="16"/>
  <c r="RO25" i="16"/>
  <c r="RL25" i="16"/>
  <c r="RN302" i="16"/>
  <c r="RN267" i="16"/>
  <c r="RO267" i="16"/>
  <c r="RL267" i="16"/>
  <c r="RQ267" i="16"/>
  <c r="RS267" i="16"/>
  <c r="RP267" i="16"/>
  <c r="RM267" i="16"/>
  <c r="RK75" i="16"/>
  <c r="RP75" i="16"/>
  <c r="RQ75" i="16"/>
  <c r="RN75" i="16"/>
  <c r="RL75" i="16"/>
  <c r="RS75" i="16"/>
  <c r="RM75" i="16"/>
  <c r="RJ75" i="16"/>
  <c r="RP176" i="16"/>
  <c r="RN55" i="16"/>
  <c r="RM287" i="16"/>
  <c r="RS287" i="16"/>
  <c r="RP287" i="16"/>
  <c r="RO287" i="16"/>
  <c r="RJ287" i="16"/>
  <c r="RK287" i="16"/>
  <c r="RQ287" i="16"/>
  <c r="RN287" i="16"/>
  <c r="RJ321" i="16"/>
  <c r="RO321" i="16"/>
  <c r="RS321" i="16"/>
  <c r="RM321" i="16"/>
  <c r="RQ321" i="16"/>
  <c r="RN321" i="16"/>
  <c r="RL321" i="16"/>
  <c r="RP321" i="16"/>
  <c r="RK106" i="16"/>
  <c r="RP242" i="16"/>
  <c r="RL19" i="16"/>
  <c r="RK83" i="16"/>
  <c r="RM135" i="16"/>
  <c r="RO197" i="16"/>
  <c r="RQ197" i="16"/>
  <c r="RL197" i="16"/>
  <c r="RP197" i="16"/>
  <c r="RM197" i="16"/>
  <c r="RK197" i="16"/>
  <c r="RJ197" i="16"/>
  <c r="RS197" i="16"/>
  <c r="RS128" i="16"/>
  <c r="RP128" i="16"/>
  <c r="RQ128" i="16"/>
  <c r="RK128" i="16"/>
  <c r="RL49" i="16"/>
  <c r="RN49" i="16"/>
  <c r="RO49" i="16"/>
  <c r="RS236" i="16"/>
  <c r="RM236" i="16"/>
  <c r="RK236" i="16"/>
  <c r="RO236" i="16"/>
  <c r="RQ236" i="16"/>
  <c r="RP236" i="16"/>
  <c r="RJ236" i="16"/>
  <c r="RN236" i="16"/>
  <c r="RP179" i="16"/>
  <c r="RM179" i="16"/>
  <c r="RN179" i="16"/>
  <c r="RS179" i="16"/>
  <c r="RO179" i="16"/>
  <c r="RL179" i="16"/>
  <c r="RQ179" i="16"/>
  <c r="RS331" i="16"/>
  <c r="RJ331" i="16"/>
  <c r="RN331" i="16"/>
  <c r="RK331" i="16"/>
  <c r="RP331" i="16"/>
  <c r="RL331" i="16"/>
  <c r="RQ331" i="16"/>
  <c r="RM331" i="16"/>
  <c r="RS155" i="16"/>
  <c r="RO155" i="16"/>
  <c r="RQ155" i="16"/>
  <c r="RP155" i="16"/>
  <c r="RL155" i="16"/>
  <c r="RJ155" i="16"/>
  <c r="RK155" i="16"/>
  <c r="RN155" i="16"/>
  <c r="RK74" i="16"/>
  <c r="RM131" i="16"/>
  <c r="RL147" i="16"/>
  <c r="RM42" i="16"/>
  <c r="RS42" i="16"/>
  <c r="RP42" i="16"/>
  <c r="RN42" i="16"/>
  <c r="RO42" i="16"/>
  <c r="RK42" i="16"/>
  <c r="RJ42" i="16"/>
  <c r="RL42" i="16"/>
  <c r="RQ193" i="16"/>
  <c r="RN269" i="16"/>
  <c r="RO269" i="16"/>
  <c r="RM269" i="16"/>
  <c r="RS269" i="16"/>
  <c r="RP269" i="16"/>
  <c r="RL269" i="16"/>
  <c r="RQ269" i="16"/>
  <c r="RQ150" i="16"/>
  <c r="RK63" i="16"/>
  <c r="K39" i="16"/>
  <c r="EK39" i="16"/>
  <c r="K131" i="16"/>
  <c r="EK131" i="16"/>
  <c r="K123" i="16"/>
  <c r="EK123" i="16"/>
  <c r="EK12" i="16"/>
  <c r="NV240" i="16"/>
  <c r="K79" i="16"/>
  <c r="EK79" i="16"/>
  <c r="K251" i="16"/>
  <c r="EK251" i="16"/>
  <c r="K268" i="16"/>
  <c r="EK268" i="16"/>
  <c r="K70" i="16"/>
  <c r="EK70" i="16"/>
  <c r="K267" i="16"/>
  <c r="EK267" i="16"/>
  <c r="EK166" i="16"/>
  <c r="NV87" i="16"/>
  <c r="NV35" i="16"/>
  <c r="NV20" i="16"/>
  <c r="NV110" i="16"/>
  <c r="NV166" i="16"/>
  <c r="NV214" i="16"/>
  <c r="NV236" i="16"/>
  <c r="WP338" i="16"/>
  <c r="NV245" i="16"/>
  <c r="NV281" i="16"/>
  <c r="NV177" i="16"/>
  <c r="NV256" i="16"/>
  <c r="NV243" i="16"/>
  <c r="NV134" i="16"/>
  <c r="NV228" i="16"/>
  <c r="NV199" i="16"/>
  <c r="NV132" i="16"/>
  <c r="NV277" i="16"/>
  <c r="NV303" i="16"/>
  <c r="NV115" i="16"/>
  <c r="NV97" i="16"/>
  <c r="NV154" i="16"/>
  <c r="NV125" i="16"/>
  <c r="NV205" i="16"/>
  <c r="NV6" i="16"/>
  <c r="NV140" i="16"/>
  <c r="NV164" i="16"/>
  <c r="NV296" i="16"/>
  <c r="NV129" i="16"/>
  <c r="NV91" i="16"/>
  <c r="NV147" i="16"/>
  <c r="NV128" i="16"/>
  <c r="NV285" i="16"/>
  <c r="NV141" i="16"/>
  <c r="NV191" i="16"/>
  <c r="NV253" i="16"/>
  <c r="NV269" i="16"/>
  <c r="NV53" i="16"/>
  <c r="NV101" i="16"/>
  <c r="NV55" i="16"/>
  <c r="NV247" i="16"/>
  <c r="NV100" i="16"/>
  <c r="NV326" i="16"/>
  <c r="NV189" i="16"/>
  <c r="NV289" i="16"/>
  <c r="NV24" i="16"/>
  <c r="NV224" i="16"/>
  <c r="NV146" i="16"/>
  <c r="NV116" i="16"/>
  <c r="NV274" i="16"/>
  <c r="NV292" i="16"/>
  <c r="NV276" i="16"/>
  <c r="NV171" i="16"/>
  <c r="NV219" i="16"/>
  <c r="NV38" i="16"/>
  <c r="NV70" i="16"/>
  <c r="NV77" i="16"/>
  <c r="NV44" i="16"/>
  <c r="NV138" i="16"/>
  <c r="NV75" i="16"/>
  <c r="NV309" i="16"/>
  <c r="NV80" i="16"/>
  <c r="NV187" i="16"/>
  <c r="NV334" i="16"/>
  <c r="NV46" i="16"/>
  <c r="NV173" i="16"/>
  <c r="NV81" i="16"/>
  <c r="NV186" i="16"/>
  <c r="NV332" i="16"/>
  <c r="NV66" i="16"/>
  <c r="NV144" i="16"/>
  <c r="NV293" i="16"/>
  <c r="NV109" i="16"/>
  <c r="NV39" i="16"/>
  <c r="NV252" i="16"/>
  <c r="NV133" i="16"/>
  <c r="NV118" i="16"/>
  <c r="NV225" i="16"/>
  <c r="NV317" i="16"/>
  <c r="NV73" i="16"/>
  <c r="NV105" i="16"/>
  <c r="NV328" i="16"/>
  <c r="NV215" i="16"/>
  <c r="NV284" i="16"/>
  <c r="NV130" i="16"/>
  <c r="XG338" i="16"/>
  <c r="K212" i="16"/>
  <c r="EK212" i="16"/>
  <c r="WQ338" i="16"/>
  <c r="EK279" i="16"/>
  <c r="K279" i="16"/>
  <c r="AT33" i="16"/>
  <c r="AT207" i="16"/>
  <c r="EK126" i="16"/>
  <c r="K126" i="16"/>
  <c r="EK76" i="16"/>
  <c r="K76" i="16"/>
  <c r="K98" i="16"/>
  <c r="EK98" i="16"/>
  <c r="XA338" i="16"/>
  <c r="WY338" i="16"/>
  <c r="XB338" i="16"/>
  <c r="EK172" i="16"/>
  <c r="K172" i="16"/>
  <c r="EK160" i="16"/>
  <c r="K160" i="16"/>
  <c r="K322" i="16"/>
  <c r="EK322" i="16"/>
  <c r="EK283" i="16"/>
  <c r="K283" i="16"/>
  <c r="EK200" i="16"/>
  <c r="K200" i="16"/>
  <c r="EK83" i="16"/>
  <c r="K83" i="16"/>
  <c r="EK215" i="16"/>
  <c r="K215" i="16"/>
  <c r="EK198" i="16"/>
  <c r="K198" i="16"/>
  <c r="EK75" i="16"/>
  <c r="K75" i="16"/>
  <c r="XF338" i="16"/>
  <c r="WW338" i="16"/>
  <c r="EK255" i="16"/>
  <c r="K255" i="16"/>
  <c r="K193" i="16"/>
  <c r="EK193" i="16"/>
  <c r="NV188" i="16"/>
  <c r="NV32" i="16"/>
  <c r="EK170" i="16"/>
  <c r="K170" i="16"/>
  <c r="EK49" i="16"/>
  <c r="K49" i="16"/>
  <c r="NV78" i="16"/>
  <c r="NV122" i="16"/>
  <c r="WU338" i="16"/>
  <c r="NV96" i="16"/>
  <c r="NV9" i="16"/>
  <c r="NV230" i="16"/>
  <c r="NV143" i="16"/>
  <c r="XC338" i="16"/>
  <c r="NV47" i="16"/>
  <c r="XD338" i="16"/>
  <c r="WS338" i="16"/>
  <c r="NV271" i="16"/>
  <c r="NV28" i="16"/>
  <c r="NV107" i="16"/>
  <c r="NV201" i="16"/>
  <c r="NV27" i="16"/>
  <c r="NV294" i="16"/>
  <c r="NV152" i="16"/>
  <c r="NV216" i="16"/>
  <c r="NV195" i="16"/>
  <c r="NV159" i="16"/>
  <c r="NV174" i="16"/>
  <c r="NV30" i="16"/>
  <c r="NV88" i="16"/>
  <c r="NV49" i="16"/>
  <c r="NV14" i="16"/>
  <c r="NV153" i="16"/>
  <c r="NV208" i="16"/>
  <c r="NV31" i="16"/>
  <c r="NV198" i="16"/>
  <c r="NV67" i="16"/>
  <c r="NV42" i="16"/>
  <c r="NV203" i="16"/>
  <c r="NV45" i="16"/>
  <c r="NV145" i="16"/>
  <c r="NV7" i="16"/>
  <c r="NV142" i="16"/>
  <c r="NV85" i="16"/>
  <c r="NV63" i="16"/>
  <c r="NV196" i="16"/>
  <c r="NV90" i="16"/>
  <c r="NV209" i="16"/>
  <c r="NV301" i="16"/>
  <c r="NV211" i="16"/>
  <c r="NV295" i="16"/>
  <c r="NV265" i="16"/>
  <c r="NV43" i="16"/>
  <c r="NV114" i="16"/>
  <c r="NV119" i="16"/>
  <c r="NV249" i="16"/>
  <c r="NV212" i="16"/>
  <c r="NV310" i="16"/>
  <c r="NV190" i="16"/>
  <c r="NV135" i="16"/>
  <c r="NV151" i="16"/>
  <c r="NV150" i="16"/>
  <c r="NV204" i="16"/>
  <c r="NV95" i="16"/>
  <c r="WT338" i="16"/>
  <c r="WV338" i="16"/>
  <c r="WX338" i="16"/>
  <c r="NV131" i="16"/>
  <c r="NV197" i="16"/>
  <c r="NV148" i="16"/>
  <c r="NV314" i="16"/>
  <c r="NV40" i="16"/>
  <c r="NV112" i="16"/>
  <c r="NV217" i="16"/>
  <c r="NV61" i="16"/>
  <c r="NV260" i="16"/>
  <c r="NV89" i="16"/>
  <c r="NV312" i="16"/>
  <c r="NV54" i="16"/>
  <c r="NV34" i="16"/>
  <c r="NV76" i="16"/>
  <c r="NV244" i="16"/>
  <c r="NV124" i="16"/>
  <c r="NV65" i="16"/>
  <c r="NV182" i="16"/>
  <c r="NV19" i="16"/>
  <c r="NV319" i="16"/>
  <c r="NV82" i="16"/>
  <c r="NV11" i="16"/>
  <c r="NV62" i="16"/>
  <c r="NV267" i="16"/>
  <c r="NV297" i="16"/>
  <c r="NV330" i="16"/>
  <c r="NV169" i="16"/>
  <c r="NV308" i="16"/>
  <c r="NV235" i="16"/>
  <c r="NV335" i="16"/>
  <c r="NV33" i="16"/>
  <c r="NV13" i="16"/>
  <c r="NV226" i="16"/>
  <c r="NV37" i="16"/>
  <c r="NV288" i="16"/>
  <c r="NV176" i="16"/>
  <c r="NV68" i="16"/>
  <c r="NV213" i="16"/>
  <c r="NV210" i="16"/>
  <c r="NV23" i="16"/>
  <c r="NV137" i="16"/>
  <c r="NV251" i="16"/>
  <c r="XE338" i="16"/>
  <c r="WR338" i="16"/>
  <c r="WO338" i="16"/>
  <c r="NV22" i="16"/>
  <c r="NV161" i="16"/>
  <c r="NV83" i="16"/>
  <c r="NV167" i="16"/>
  <c r="WZ338" i="16"/>
  <c r="RU338" i="16"/>
  <c r="NV248" i="16"/>
  <c r="NV84" i="16"/>
  <c r="NV262" i="16"/>
  <c r="NV287" i="16"/>
  <c r="NV50" i="16"/>
  <c r="NV185" i="16"/>
  <c r="NV79" i="16"/>
  <c r="NV64" i="16"/>
  <c r="NV231" i="16"/>
  <c r="NV325" i="16"/>
  <c r="NV181" i="16"/>
  <c r="NV179" i="16"/>
  <c r="NV29" i="16"/>
  <c r="NV324" i="16"/>
  <c r="NV102" i="16"/>
  <c r="NV322" i="16"/>
  <c r="NV220" i="16"/>
  <c r="NV218" i="16"/>
  <c r="NV286" i="16"/>
  <c r="NV299" i="16"/>
  <c r="NV221" i="16"/>
  <c r="NV126" i="16"/>
  <c r="NV270" i="16"/>
  <c r="NV74" i="16"/>
  <c r="NV127" i="16"/>
  <c r="NV202" i="16"/>
  <c r="NV229" i="16"/>
  <c r="NV156" i="16"/>
  <c r="NV155" i="16"/>
  <c r="NV136" i="16"/>
  <c r="NV41" i="16"/>
  <c r="NV178" i="16"/>
  <c r="NV227" i="16"/>
  <c r="NV321" i="16"/>
  <c r="NV282" i="16"/>
  <c r="NV275" i="16"/>
  <c r="NV333" i="16"/>
  <c r="NV163" i="16"/>
  <c r="NV72" i="16"/>
  <c r="NV298" i="16"/>
  <c r="NV266" i="16"/>
  <c r="NV290" i="16"/>
  <c r="NV306" i="16"/>
  <c r="NV255" i="16"/>
  <c r="NV158" i="16"/>
  <c r="NV117" i="16"/>
  <c r="NV250" i="16"/>
  <c r="NV69" i="16"/>
  <c r="NV261" i="16"/>
  <c r="NV183" i="16"/>
  <c r="NV200" i="16"/>
  <c r="NV98" i="16"/>
  <c r="NV170" i="16"/>
  <c r="NV263" i="16"/>
  <c r="NV234" i="16"/>
  <c r="NV233" i="16"/>
  <c r="NV327" i="16"/>
  <c r="NV280" i="16"/>
  <c r="NV59" i="16"/>
  <c r="NV180" i="16"/>
  <c r="NV311" i="16"/>
  <c r="NV25" i="16"/>
  <c r="NV106" i="16"/>
  <c r="NV56" i="16"/>
  <c r="NV307" i="16"/>
  <c r="NV323" i="16"/>
  <c r="NV165" i="16"/>
  <c r="NV283" i="16"/>
  <c r="NV246" i="16"/>
  <c r="NV168" i="16"/>
  <c r="NV113" i="16"/>
  <c r="NV172" i="16"/>
  <c r="NV108" i="16"/>
  <c r="NV58" i="16"/>
  <c r="NV17" i="16"/>
  <c r="NV120" i="16"/>
  <c r="NV318" i="16"/>
  <c r="NV320" i="16"/>
  <c r="NV273" i="16"/>
  <c r="NV60" i="16"/>
  <c r="NV300" i="16"/>
  <c r="NV8" i="16"/>
  <c r="NV258" i="16"/>
  <c r="NV242" i="16"/>
  <c r="NV232" i="16"/>
  <c r="NV257" i="16"/>
  <c r="NV316" i="16"/>
  <c r="NV241" i="16"/>
  <c r="NV313" i="16"/>
  <c r="NV206" i="16"/>
  <c r="NV264" i="16"/>
  <c r="NV222" i="16"/>
  <c r="NV52" i="16"/>
  <c r="NV304" i="16"/>
  <c r="NV175" i="16"/>
  <c r="NV239" i="16"/>
  <c r="NV278" i="16"/>
  <c r="NV93" i="16"/>
  <c r="NV12" i="16"/>
  <c r="NV223" i="16"/>
  <c r="NV194" i="16"/>
  <c r="NV192" i="16"/>
  <c r="NV149" i="16"/>
  <c r="NV104" i="16"/>
  <c r="NV331" i="16"/>
  <c r="NV26" i="16"/>
  <c r="NV254" i="16"/>
  <c r="NV123" i="16"/>
  <c r="NV99" i="16"/>
  <c r="NV291" i="16"/>
  <c r="NV272" i="16"/>
  <c r="NV57" i="16"/>
  <c r="NV121" i="16"/>
  <c r="NV157" i="16"/>
  <c r="NV315" i="16"/>
  <c r="NV71" i="16"/>
  <c r="NV111" i="16"/>
  <c r="NV15" i="16"/>
  <c r="NV279" i="16"/>
  <c r="NV36" i="16"/>
  <c r="NV18" i="16"/>
  <c r="NV51" i="16"/>
  <c r="NV259" i="16"/>
  <c r="NV16" i="16"/>
  <c r="NV193" i="16"/>
  <c r="NV268" i="16"/>
  <c r="NV103" i="16"/>
  <c r="NV139" i="16"/>
  <c r="NV238" i="16"/>
  <c r="NV207" i="16"/>
  <c r="NV305" i="16"/>
  <c r="NV10" i="16"/>
  <c r="NV237" i="16"/>
  <c r="NV160" i="16"/>
  <c r="NV302" i="16"/>
  <c r="NV162" i="16"/>
  <c r="NV184" i="16"/>
  <c r="NV94" i="16"/>
  <c r="NV92" i="16"/>
  <c r="NV329" i="16"/>
  <c r="NV48" i="16"/>
  <c r="NV86" i="16"/>
  <c r="NV21" i="16"/>
  <c r="L286" i="16" l="1"/>
  <c r="W286" i="16" s="1"/>
  <c r="X286" i="16" s="1"/>
  <c r="AL286" i="16"/>
  <c r="L274" i="16"/>
  <c r="W274" i="16" s="1"/>
  <c r="X274" i="16" s="1"/>
  <c r="AL274" i="16"/>
  <c r="L250" i="16"/>
  <c r="W250" i="16" s="1"/>
  <c r="X250" i="16" s="1"/>
  <c r="AL250" i="16"/>
  <c r="L313" i="16"/>
  <c r="W313" i="16" s="1"/>
  <c r="X313" i="16" s="1"/>
  <c r="AL313" i="16"/>
  <c r="L320" i="16"/>
  <c r="W320" i="16" s="1"/>
  <c r="X320" i="16" s="1"/>
  <c r="AL320" i="16"/>
  <c r="L158" i="16"/>
  <c r="W158" i="16" s="1"/>
  <c r="X158" i="16" s="1"/>
  <c r="AL158" i="16"/>
  <c r="L160" i="16"/>
  <c r="AL160" i="16"/>
  <c r="L33" i="16"/>
  <c r="W33" i="16" s="1"/>
  <c r="X33" i="16" s="1"/>
  <c r="AL33" i="16"/>
  <c r="L213" i="16"/>
  <c r="W213" i="16" s="1"/>
  <c r="X213" i="16" s="1"/>
  <c r="AL213" i="16"/>
  <c r="L70" i="16"/>
  <c r="W70" i="16" s="1"/>
  <c r="X70" i="16" s="1"/>
  <c r="AL70" i="16"/>
  <c r="L272" i="16"/>
  <c r="W272" i="16" s="1"/>
  <c r="X272" i="16" s="1"/>
  <c r="AL272" i="16"/>
  <c r="L56" i="16"/>
  <c r="W56" i="16" s="1"/>
  <c r="X56" i="16" s="1"/>
  <c r="AL56" i="16"/>
  <c r="L223" i="16"/>
  <c r="W223" i="16" s="1"/>
  <c r="X223" i="16" s="1"/>
  <c r="AL223" i="16"/>
  <c r="L87" i="16"/>
  <c r="W87" i="16" s="1"/>
  <c r="X87" i="16" s="1"/>
  <c r="AL87" i="16"/>
  <c r="L83" i="16"/>
  <c r="AL83" i="16"/>
  <c r="L211" i="16"/>
  <c r="W211" i="16" s="1"/>
  <c r="X211" i="16" s="1"/>
  <c r="AL211" i="16"/>
  <c r="L249" i="16"/>
  <c r="W249" i="16" s="1"/>
  <c r="X249" i="16" s="1"/>
  <c r="AL249" i="16"/>
  <c r="L197" i="16"/>
  <c r="W197" i="16" s="1"/>
  <c r="X197" i="16" s="1"/>
  <c r="AL197" i="16"/>
  <c r="L329" i="16"/>
  <c r="W329" i="16" s="1"/>
  <c r="X329" i="16" s="1"/>
  <c r="AL329" i="16"/>
  <c r="L259" i="16"/>
  <c r="W259" i="16" s="1"/>
  <c r="X259" i="16" s="1"/>
  <c r="AL259" i="16"/>
  <c r="L254" i="16"/>
  <c r="W254" i="16" s="1"/>
  <c r="X254" i="16" s="1"/>
  <c r="AL254" i="16"/>
  <c r="L326" i="16"/>
  <c r="W326" i="16" s="1"/>
  <c r="X326" i="16" s="1"/>
  <c r="AL326" i="16"/>
  <c r="L176" i="16"/>
  <c r="W176" i="16" s="1"/>
  <c r="X176" i="16" s="1"/>
  <c r="AL176" i="16"/>
  <c r="L138" i="16"/>
  <c r="W138" i="16" s="1"/>
  <c r="X138" i="16" s="1"/>
  <c r="AL138" i="16"/>
  <c r="L267" i="16"/>
  <c r="W267" i="16" s="1"/>
  <c r="X267" i="16" s="1"/>
  <c r="AL267" i="16"/>
  <c r="L52" i="16"/>
  <c r="W52" i="16" s="1"/>
  <c r="X52" i="16" s="1"/>
  <c r="AL52" i="16"/>
  <c r="L114" i="16"/>
  <c r="W114" i="16" s="1"/>
  <c r="X114" i="16" s="1"/>
  <c r="AL114" i="16"/>
  <c r="L263" i="16"/>
  <c r="W263" i="16" s="1"/>
  <c r="X263" i="16" s="1"/>
  <c r="AL263" i="16"/>
  <c r="L299" i="16"/>
  <c r="W299" i="16" s="1"/>
  <c r="X299" i="16" s="1"/>
  <c r="AL299" i="16"/>
  <c r="L27" i="16"/>
  <c r="W27" i="16" s="1"/>
  <c r="X27" i="16" s="1"/>
  <c r="AL27" i="16"/>
  <c r="L32" i="16"/>
  <c r="W32" i="16" s="1"/>
  <c r="X32" i="16" s="1"/>
  <c r="AL32" i="16"/>
  <c r="L23" i="16"/>
  <c r="W23" i="16" s="1"/>
  <c r="X23" i="16" s="1"/>
  <c r="AL23" i="16"/>
  <c r="L117" i="16"/>
  <c r="W117" i="16" s="1"/>
  <c r="X117" i="16" s="1"/>
  <c r="AL117" i="16"/>
  <c r="L113" i="16"/>
  <c r="W113" i="16" s="1"/>
  <c r="X113" i="16" s="1"/>
  <c r="AL113" i="16"/>
  <c r="L106" i="16"/>
  <c r="W106" i="16" s="1"/>
  <c r="X106" i="16" s="1"/>
  <c r="AL106" i="16"/>
  <c r="L101" i="16"/>
  <c r="W101" i="16" s="1"/>
  <c r="X101" i="16" s="1"/>
  <c r="AL101" i="16"/>
  <c r="L277" i="16"/>
  <c r="W277" i="16" s="1"/>
  <c r="X277" i="16" s="1"/>
  <c r="AL277" i="16"/>
  <c r="L209" i="16"/>
  <c r="W209" i="16" s="1"/>
  <c r="X209" i="16" s="1"/>
  <c r="AL209" i="16"/>
  <c r="L256" i="16"/>
  <c r="W256" i="16" s="1"/>
  <c r="X256" i="16" s="1"/>
  <c r="AL256" i="16"/>
  <c r="L193" i="16"/>
  <c r="W193" i="16" s="1"/>
  <c r="X193" i="16" s="1"/>
  <c r="AL193" i="16"/>
  <c r="L327" i="16"/>
  <c r="W327" i="16" s="1"/>
  <c r="X327" i="16" s="1"/>
  <c r="AL327" i="16"/>
  <c r="L252" i="16"/>
  <c r="W252" i="16" s="1"/>
  <c r="X252" i="16" s="1"/>
  <c r="AL252" i="16"/>
  <c r="L35" i="16"/>
  <c r="W35" i="16" s="1"/>
  <c r="X35" i="16" s="1"/>
  <c r="AL35" i="16"/>
  <c r="L192" i="16"/>
  <c r="W192" i="16" s="1"/>
  <c r="X192" i="16" s="1"/>
  <c r="AL192" i="16"/>
  <c r="L175" i="16"/>
  <c r="W175" i="16" s="1"/>
  <c r="X175" i="16" s="1"/>
  <c r="AL175" i="16"/>
  <c r="L283" i="16"/>
  <c r="AL283" i="16"/>
  <c r="L136" i="16"/>
  <c r="W136" i="16" s="1"/>
  <c r="X136" i="16" s="1"/>
  <c r="AL136" i="16"/>
  <c r="L143" i="16"/>
  <c r="W143" i="16" s="1"/>
  <c r="X143" i="16" s="1"/>
  <c r="AL143" i="16"/>
  <c r="L226" i="16"/>
  <c r="W226" i="16" s="1"/>
  <c r="X226" i="16" s="1"/>
  <c r="AL226" i="16"/>
  <c r="L291" i="16"/>
  <c r="W291" i="16" s="1"/>
  <c r="X291" i="16" s="1"/>
  <c r="AL291" i="16"/>
  <c r="L12" i="16"/>
  <c r="W12" i="16" s="1"/>
  <c r="X12" i="16" s="1"/>
  <c r="AL12" i="16"/>
  <c r="L305" i="16"/>
  <c r="W305" i="16" s="1"/>
  <c r="X305" i="16" s="1"/>
  <c r="AL305" i="16"/>
  <c r="L204" i="16"/>
  <c r="W204" i="16" s="1"/>
  <c r="X204" i="16" s="1"/>
  <c r="AL204" i="16"/>
  <c r="L207" i="16"/>
  <c r="W207" i="16" s="1"/>
  <c r="X207" i="16" s="1"/>
  <c r="AL207" i="16"/>
  <c r="L112" i="16"/>
  <c r="W112" i="16" s="1"/>
  <c r="X112" i="16" s="1"/>
  <c r="AL112" i="16"/>
  <c r="L107" i="16"/>
  <c r="W107" i="16" s="1"/>
  <c r="X107" i="16" s="1"/>
  <c r="AL107" i="16"/>
  <c r="L311" i="16"/>
  <c r="W311" i="16" s="1"/>
  <c r="X311" i="16" s="1"/>
  <c r="AL311" i="16"/>
  <c r="L36" i="16"/>
  <c r="W36" i="16" s="1"/>
  <c r="X36" i="16" s="1"/>
  <c r="AL36" i="16"/>
  <c r="L241" i="16"/>
  <c r="W241" i="16" s="1"/>
  <c r="X241" i="16" s="1"/>
  <c r="AL241" i="16"/>
  <c r="L216" i="16"/>
  <c r="W216" i="16" s="1"/>
  <c r="X216" i="16" s="1"/>
  <c r="AL216" i="16"/>
  <c r="L153" i="16"/>
  <c r="W153" i="16" s="1"/>
  <c r="X153" i="16" s="1"/>
  <c r="AL153" i="16"/>
  <c r="L224" i="16"/>
  <c r="W224" i="16" s="1"/>
  <c r="X224" i="16" s="1"/>
  <c r="AL224" i="16"/>
  <c r="L86" i="16"/>
  <c r="W86" i="16" s="1"/>
  <c r="X86" i="16" s="1"/>
  <c r="AL86" i="16"/>
  <c r="L10" i="16"/>
  <c r="W10" i="16" s="1"/>
  <c r="X10" i="16" s="1"/>
  <c r="AL10" i="16"/>
  <c r="L6" i="16"/>
  <c r="AL6" i="16"/>
  <c r="L275" i="16"/>
  <c r="W275" i="16" s="1"/>
  <c r="X275" i="16" s="1"/>
  <c r="AL275" i="16"/>
  <c r="L118" i="16"/>
  <c r="W118" i="16" s="1"/>
  <c r="X118" i="16" s="1"/>
  <c r="AL118" i="16"/>
  <c r="L199" i="16"/>
  <c r="W199" i="16" s="1"/>
  <c r="X199" i="16" s="1"/>
  <c r="AL199" i="16"/>
  <c r="L105" i="16"/>
  <c r="W105" i="16" s="1"/>
  <c r="X105" i="16" s="1"/>
  <c r="AL105" i="16"/>
  <c r="L314" i="16"/>
  <c r="W314" i="16" s="1"/>
  <c r="X314" i="16" s="1"/>
  <c r="AL314" i="16"/>
  <c r="L103" i="16"/>
  <c r="W103" i="16" s="1"/>
  <c r="X103" i="16" s="1"/>
  <c r="AL103" i="16"/>
  <c r="L196" i="16"/>
  <c r="W196" i="16" s="1"/>
  <c r="X196" i="16" s="1"/>
  <c r="AL196" i="16"/>
  <c r="L276" i="16"/>
  <c r="W276" i="16" s="1"/>
  <c r="X276" i="16" s="1"/>
  <c r="AL276" i="16"/>
  <c r="L182" i="16"/>
  <c r="W182" i="16" s="1"/>
  <c r="X182" i="16" s="1"/>
  <c r="AL182" i="16"/>
  <c r="L61" i="16"/>
  <c r="W61" i="16" s="1"/>
  <c r="X61" i="16" s="1"/>
  <c r="AL61" i="16"/>
  <c r="L266" i="16"/>
  <c r="W266" i="16" s="1"/>
  <c r="X266" i="16" s="1"/>
  <c r="AL266" i="16"/>
  <c r="L237" i="16"/>
  <c r="W237" i="16" s="1"/>
  <c r="X237" i="16" s="1"/>
  <c r="AL237" i="16"/>
  <c r="L300" i="16"/>
  <c r="W300" i="16" s="1"/>
  <c r="X300" i="16" s="1"/>
  <c r="AL300" i="16"/>
  <c r="L96" i="16"/>
  <c r="W96" i="16" s="1"/>
  <c r="X96" i="16" s="1"/>
  <c r="AL96" i="16"/>
  <c r="L78" i="16"/>
  <c r="W78" i="16" s="1"/>
  <c r="X78" i="16" s="1"/>
  <c r="AL78" i="16"/>
  <c r="L85" i="16"/>
  <c r="W85" i="16" s="1"/>
  <c r="X85" i="16" s="1"/>
  <c r="AL85" i="16"/>
  <c r="L271" i="16"/>
  <c r="W271" i="16" s="1"/>
  <c r="X271" i="16" s="1"/>
  <c r="AL271" i="16"/>
  <c r="L323" i="16"/>
  <c r="W323" i="16" s="1"/>
  <c r="X323" i="16" s="1"/>
  <c r="AL323" i="16"/>
  <c r="L295" i="16"/>
  <c r="W295" i="16" s="1"/>
  <c r="X295" i="16" s="1"/>
  <c r="AL295" i="16"/>
  <c r="L40" i="16"/>
  <c r="W40" i="16" s="1"/>
  <c r="X40" i="16" s="1"/>
  <c r="AL40" i="16"/>
  <c r="L58" i="16"/>
  <c r="W58" i="16" s="1"/>
  <c r="X58" i="16" s="1"/>
  <c r="AL58" i="16"/>
  <c r="L220" i="16"/>
  <c r="W220" i="16" s="1"/>
  <c r="X220" i="16" s="1"/>
  <c r="AL220" i="16"/>
  <c r="L243" i="16"/>
  <c r="W243" i="16" s="1"/>
  <c r="X243" i="16" s="1"/>
  <c r="AL243" i="16"/>
  <c r="L330" i="16"/>
  <c r="W330" i="16" s="1"/>
  <c r="X330" i="16" s="1"/>
  <c r="AL330" i="16"/>
  <c r="L38" i="16"/>
  <c r="W38" i="16" s="1"/>
  <c r="X38" i="16" s="1"/>
  <c r="AL38" i="16"/>
  <c r="L289" i="16"/>
  <c r="W289" i="16" s="1"/>
  <c r="X289" i="16" s="1"/>
  <c r="AL289" i="16"/>
  <c r="L228" i="16"/>
  <c r="W228" i="16" s="1"/>
  <c r="X228" i="16" s="1"/>
  <c r="AL228" i="16"/>
  <c r="L157" i="16"/>
  <c r="W157" i="16" s="1"/>
  <c r="X157" i="16" s="1"/>
  <c r="AL157" i="16"/>
  <c r="L109" i="16"/>
  <c r="W109" i="16" s="1"/>
  <c r="X109" i="16" s="1"/>
  <c r="AL109" i="16"/>
  <c r="L155" i="16"/>
  <c r="W155" i="16" s="1"/>
  <c r="X155" i="16" s="1"/>
  <c r="AL155" i="16"/>
  <c r="L215" i="16"/>
  <c r="AL215" i="16"/>
  <c r="L151" i="16"/>
  <c r="W151" i="16" s="1"/>
  <c r="X151" i="16" s="1"/>
  <c r="AL151" i="16"/>
  <c r="L21" i="16"/>
  <c r="W21" i="16" s="1"/>
  <c r="X21" i="16" s="1"/>
  <c r="AL21" i="16"/>
  <c r="L287" i="16"/>
  <c r="W287" i="16" s="1"/>
  <c r="X287" i="16" s="1"/>
  <c r="AL287" i="16"/>
  <c r="L115" i="16"/>
  <c r="W115" i="16" s="1"/>
  <c r="X115" i="16" s="1"/>
  <c r="AL115" i="16"/>
  <c r="L178" i="16"/>
  <c r="W178" i="16" s="1"/>
  <c r="X178" i="16" s="1"/>
  <c r="AL178" i="16"/>
  <c r="L318" i="16"/>
  <c r="W318" i="16" s="1"/>
  <c r="X318" i="16" s="1"/>
  <c r="AL318" i="16"/>
  <c r="L301" i="16"/>
  <c r="W301" i="16" s="1"/>
  <c r="X301" i="16" s="1"/>
  <c r="AL301" i="16"/>
  <c r="L260" i="16"/>
  <c r="W260" i="16" s="1"/>
  <c r="X260" i="16" s="1"/>
  <c r="AL260" i="16"/>
  <c r="L49" i="16"/>
  <c r="AL49" i="16"/>
  <c r="L171" i="16"/>
  <c r="W171" i="16" s="1"/>
  <c r="X171" i="16" s="1"/>
  <c r="AL171" i="16"/>
  <c r="L181" i="16"/>
  <c r="AL181" i="16"/>
  <c r="L65" i="16"/>
  <c r="W65" i="16" s="1"/>
  <c r="X65" i="16" s="1"/>
  <c r="AL65" i="16"/>
  <c r="L232" i="16"/>
  <c r="W232" i="16" s="1"/>
  <c r="X232" i="16" s="1"/>
  <c r="AL232" i="16"/>
  <c r="L162" i="16"/>
  <c r="W162" i="16" s="1"/>
  <c r="X162" i="16" s="1"/>
  <c r="AL162" i="16"/>
  <c r="L200" i="16"/>
  <c r="AL200" i="16"/>
  <c r="L218" i="16"/>
  <c r="W218" i="16" s="1"/>
  <c r="X218" i="16" s="1"/>
  <c r="AL218" i="16"/>
  <c r="L293" i="16"/>
  <c r="W293" i="16" s="1"/>
  <c r="X293" i="16" s="1"/>
  <c r="AL293" i="16"/>
  <c r="L184" i="16"/>
  <c r="W184" i="16" s="1"/>
  <c r="X184" i="16" s="1"/>
  <c r="AL184" i="16"/>
  <c r="L9" i="16"/>
  <c r="W9" i="16" s="1"/>
  <c r="X9" i="16" s="1"/>
  <c r="AL9" i="16"/>
  <c r="L335" i="16"/>
  <c r="W335" i="16" s="1"/>
  <c r="X335" i="16" s="1"/>
  <c r="AL335" i="16"/>
  <c r="L43" i="16"/>
  <c r="W43" i="16" s="1"/>
  <c r="X43" i="16" s="1"/>
  <c r="AL43" i="16"/>
  <c r="L164" i="16"/>
  <c r="W164" i="16" s="1"/>
  <c r="X164" i="16" s="1"/>
  <c r="AL164" i="16"/>
  <c r="L80" i="16"/>
  <c r="W80" i="16" s="1"/>
  <c r="X80" i="16" s="1"/>
  <c r="AL80" i="16"/>
  <c r="L129" i="16"/>
  <c r="W129" i="16" s="1"/>
  <c r="X129" i="16" s="1"/>
  <c r="AL129" i="16"/>
  <c r="L39" i="16"/>
  <c r="W39" i="16" s="1"/>
  <c r="X39" i="16" s="1"/>
  <c r="AL39" i="16"/>
  <c r="L66" i="16"/>
  <c r="W66" i="16" s="1"/>
  <c r="X66" i="16" s="1"/>
  <c r="AL66" i="16"/>
  <c r="L79" i="16"/>
  <c r="AL79" i="16"/>
  <c r="L42" i="16"/>
  <c r="W42" i="16" s="1"/>
  <c r="X42" i="16" s="1"/>
  <c r="AL42" i="16"/>
  <c r="L116" i="16"/>
  <c r="W116" i="16" s="1"/>
  <c r="X116" i="16" s="1"/>
  <c r="AL116" i="16"/>
  <c r="L201" i="16"/>
  <c r="W201" i="16" s="1"/>
  <c r="X201" i="16" s="1"/>
  <c r="AL201" i="16"/>
  <c r="L264" i="16"/>
  <c r="W264" i="16" s="1"/>
  <c r="X264" i="16" s="1"/>
  <c r="AL264" i="16"/>
  <c r="L231" i="16"/>
  <c r="W231" i="16" s="1"/>
  <c r="X231" i="16" s="1"/>
  <c r="AL231" i="16"/>
  <c r="L205" i="16"/>
  <c r="W205" i="16" s="1"/>
  <c r="X205" i="16" s="1"/>
  <c r="AL205" i="16"/>
  <c r="L77" i="16"/>
  <c r="W77" i="16" s="1"/>
  <c r="X77" i="16" s="1"/>
  <c r="AL77" i="16"/>
  <c r="L183" i="16"/>
  <c r="W183" i="16" s="1"/>
  <c r="X183" i="16" s="1"/>
  <c r="AL183" i="16"/>
  <c r="L88" i="16"/>
  <c r="W88" i="16" s="1"/>
  <c r="X88" i="16" s="1"/>
  <c r="AL88" i="16"/>
  <c r="L91" i="16"/>
  <c r="W91" i="16" s="1"/>
  <c r="X91" i="16" s="1"/>
  <c r="AL91" i="16"/>
  <c r="L22" i="16"/>
  <c r="W22" i="16" s="1"/>
  <c r="X22" i="16" s="1"/>
  <c r="AL22" i="16"/>
  <c r="L194" i="16"/>
  <c r="W194" i="16" s="1"/>
  <c r="X194" i="16" s="1"/>
  <c r="AL194" i="16"/>
  <c r="L284" i="16"/>
  <c r="W284" i="16" s="1"/>
  <c r="X284" i="16" s="1"/>
  <c r="AL284" i="16"/>
  <c r="L292" i="16"/>
  <c r="W292" i="16" s="1"/>
  <c r="X292" i="16" s="1"/>
  <c r="AL292" i="16"/>
  <c r="L25" i="16"/>
  <c r="W25" i="16" s="1"/>
  <c r="X25" i="16" s="1"/>
  <c r="AL25" i="16"/>
  <c r="L174" i="16"/>
  <c r="W174" i="16" s="1"/>
  <c r="X174" i="16" s="1"/>
  <c r="AL174" i="16"/>
  <c r="L166" i="16"/>
  <c r="W166" i="16" s="1"/>
  <c r="X166" i="16" s="1"/>
  <c r="AL166" i="16"/>
  <c r="L20" i="16"/>
  <c r="W20" i="16" s="1"/>
  <c r="X20" i="16" s="1"/>
  <c r="AL20" i="16"/>
  <c r="L312" i="16"/>
  <c r="W312" i="16" s="1"/>
  <c r="X312" i="16" s="1"/>
  <c r="AL312" i="16"/>
  <c r="L270" i="16"/>
  <c r="W270" i="16" s="1"/>
  <c r="X270" i="16" s="1"/>
  <c r="AL270" i="16"/>
  <c r="L195" i="16"/>
  <c r="W195" i="16" s="1"/>
  <c r="X195" i="16" s="1"/>
  <c r="AL195" i="16"/>
  <c r="L29" i="16"/>
  <c r="W29" i="16" s="1"/>
  <c r="X29" i="16" s="1"/>
  <c r="AL29" i="16"/>
  <c r="L255" i="16"/>
  <c r="AL255" i="16"/>
  <c r="L18" i="16"/>
  <c r="W18" i="16" s="1"/>
  <c r="X18" i="16" s="1"/>
  <c r="AL18" i="16"/>
  <c r="L290" i="16"/>
  <c r="W290" i="16" s="1"/>
  <c r="X290" i="16" s="1"/>
  <c r="AL290" i="16"/>
  <c r="L90" i="16"/>
  <c r="W90" i="16" s="1"/>
  <c r="X90" i="16" s="1"/>
  <c r="AL90" i="16"/>
  <c r="L281" i="16"/>
  <c r="W281" i="16" s="1"/>
  <c r="X281" i="16" s="1"/>
  <c r="AL281" i="16"/>
  <c r="L60" i="16"/>
  <c r="W60" i="16" s="1"/>
  <c r="X60" i="16" s="1"/>
  <c r="AL60" i="16"/>
  <c r="L325" i="16"/>
  <c r="W325" i="16" s="1"/>
  <c r="X325" i="16" s="1"/>
  <c r="AL325" i="16"/>
  <c r="L102" i="16"/>
  <c r="W102" i="16" s="1"/>
  <c r="X102" i="16" s="1"/>
  <c r="AL102" i="16"/>
  <c r="L71" i="16"/>
  <c r="W71" i="16" s="1"/>
  <c r="X71" i="16" s="1"/>
  <c r="AL71" i="16"/>
  <c r="L141" i="16"/>
  <c r="W141" i="16" s="1"/>
  <c r="X141" i="16" s="1"/>
  <c r="AL141" i="16"/>
  <c r="L251" i="16"/>
  <c r="AL251" i="16"/>
  <c r="L307" i="16"/>
  <c r="W307" i="16" s="1"/>
  <c r="X307" i="16" s="1"/>
  <c r="AL307" i="16"/>
  <c r="L297" i="16"/>
  <c r="W297" i="16" s="1"/>
  <c r="X297" i="16" s="1"/>
  <c r="AL297" i="16"/>
  <c r="L89" i="16"/>
  <c r="W89" i="16" s="1"/>
  <c r="X89" i="16" s="1"/>
  <c r="AL89" i="16"/>
  <c r="L334" i="16"/>
  <c r="W334" i="16" s="1"/>
  <c r="X334" i="16" s="1"/>
  <c r="AL334" i="16"/>
  <c r="L41" i="16"/>
  <c r="W41" i="16" s="1"/>
  <c r="X41" i="16" s="1"/>
  <c r="AL41" i="16"/>
  <c r="L214" i="16"/>
  <c r="W214" i="16" s="1"/>
  <c r="X214" i="16" s="1"/>
  <c r="AL214" i="16"/>
  <c r="L235" i="16"/>
  <c r="W235" i="16" s="1"/>
  <c r="X235" i="16" s="1"/>
  <c r="AL235" i="16"/>
  <c r="L219" i="16"/>
  <c r="W219" i="16" s="1"/>
  <c r="X219" i="16" s="1"/>
  <c r="AL219" i="16"/>
  <c r="L125" i="16"/>
  <c r="W125" i="16" s="1"/>
  <c r="X125" i="16" s="1"/>
  <c r="AL125" i="16"/>
  <c r="L53" i="16"/>
  <c r="W53" i="16" s="1"/>
  <c r="X53" i="16" s="1"/>
  <c r="AL53" i="16"/>
  <c r="L98" i="16"/>
  <c r="AL98" i="16"/>
  <c r="L47" i="16"/>
  <c r="W47" i="16" s="1"/>
  <c r="X47" i="16" s="1"/>
  <c r="AL47" i="16"/>
  <c r="L269" i="16"/>
  <c r="W269" i="16" s="1"/>
  <c r="X269" i="16" s="1"/>
  <c r="AL269" i="16"/>
  <c r="L31" i="16"/>
  <c r="W31" i="16" s="1"/>
  <c r="X31" i="16" s="1"/>
  <c r="AL31" i="16"/>
  <c r="L310" i="16"/>
  <c r="W310" i="16" s="1"/>
  <c r="X310" i="16" s="1"/>
  <c r="AL310" i="16"/>
  <c r="L309" i="16"/>
  <c r="W309" i="16" s="1"/>
  <c r="X309" i="16" s="1"/>
  <c r="AL309" i="16"/>
  <c r="L322" i="16"/>
  <c r="AL322" i="16"/>
  <c r="L303" i="16"/>
  <c r="W303" i="16" s="1"/>
  <c r="X303" i="16" s="1"/>
  <c r="AL303" i="16"/>
  <c r="L84" i="16"/>
  <c r="W84" i="16" s="1"/>
  <c r="X84" i="16" s="1"/>
  <c r="AL84" i="16"/>
  <c r="L177" i="16"/>
  <c r="W177" i="16" s="1"/>
  <c r="X177" i="16" s="1"/>
  <c r="AL177" i="16"/>
  <c r="L137" i="16"/>
  <c r="W137" i="16" s="1"/>
  <c r="X137" i="16" s="1"/>
  <c r="AL137" i="16"/>
  <c r="L94" i="16"/>
  <c r="W94" i="16" s="1"/>
  <c r="X94" i="16" s="1"/>
  <c r="AL94" i="16"/>
  <c r="L172" i="16"/>
  <c r="AL172" i="16"/>
  <c r="L15" i="16"/>
  <c r="W15" i="16" s="1"/>
  <c r="X15" i="16" s="1"/>
  <c r="AL15" i="16"/>
  <c r="L331" i="16"/>
  <c r="W331" i="16" s="1"/>
  <c r="X331" i="16" s="1"/>
  <c r="AL331" i="16"/>
  <c r="L316" i="16"/>
  <c r="W316" i="16" s="1"/>
  <c r="X316" i="16" s="1"/>
  <c r="AL316" i="16"/>
  <c r="L296" i="16"/>
  <c r="W296" i="16" s="1"/>
  <c r="X296" i="16" s="1"/>
  <c r="AL296" i="16"/>
  <c r="L54" i="16"/>
  <c r="W54" i="16" s="1"/>
  <c r="X54" i="16" s="1"/>
  <c r="AL54" i="16"/>
  <c r="L161" i="16"/>
  <c r="W161" i="16" s="1"/>
  <c r="X161" i="16" s="1"/>
  <c r="AL161" i="16"/>
  <c r="L315" i="16"/>
  <c r="W315" i="16" s="1"/>
  <c r="X315" i="16" s="1"/>
  <c r="AL315" i="16"/>
  <c r="L170" i="16"/>
  <c r="W170" i="16" s="1"/>
  <c r="X170" i="16" s="1"/>
  <c r="AL170" i="16"/>
  <c r="L280" i="16"/>
  <c r="W280" i="16" s="1"/>
  <c r="X280" i="16" s="1"/>
  <c r="AL280" i="16"/>
  <c r="L46" i="16"/>
  <c r="W46" i="16" s="1"/>
  <c r="X46" i="16" s="1"/>
  <c r="AL46" i="16"/>
  <c r="L131" i="16"/>
  <c r="W131" i="16" s="1"/>
  <c r="X131" i="16" s="1"/>
  <c r="AL131" i="16"/>
  <c r="L278" i="16"/>
  <c r="W278" i="16" s="1"/>
  <c r="X278" i="16" s="1"/>
  <c r="AL278" i="16"/>
  <c r="L59" i="16"/>
  <c r="W59" i="16" s="1"/>
  <c r="X59" i="16" s="1"/>
  <c r="AL59" i="16"/>
  <c r="L317" i="16"/>
  <c r="W317" i="16" s="1"/>
  <c r="X317" i="16" s="1"/>
  <c r="AL317" i="16"/>
  <c r="L148" i="16"/>
  <c r="W148" i="16" s="1"/>
  <c r="X148" i="16" s="1"/>
  <c r="AL148" i="16"/>
  <c r="L146" i="16"/>
  <c r="W146" i="16" s="1"/>
  <c r="X146" i="16" s="1"/>
  <c r="AL146" i="16"/>
  <c r="L122" i="16"/>
  <c r="W122" i="16" s="1"/>
  <c r="X122" i="16" s="1"/>
  <c r="AL122" i="16"/>
  <c r="L120" i="16"/>
  <c r="W120" i="16" s="1"/>
  <c r="X120" i="16" s="1"/>
  <c r="AL120" i="16"/>
  <c r="L298" i="16"/>
  <c r="W298" i="16" s="1"/>
  <c r="X298" i="16" s="1"/>
  <c r="AL298" i="16"/>
  <c r="L16" i="16"/>
  <c r="W16" i="16" s="1"/>
  <c r="X16" i="16" s="1"/>
  <c r="AL16" i="16"/>
  <c r="L239" i="16"/>
  <c r="W239" i="16" s="1"/>
  <c r="X239" i="16" s="1"/>
  <c r="AL239" i="16"/>
  <c r="L321" i="16"/>
  <c r="W321" i="16" s="1"/>
  <c r="X321" i="16" s="1"/>
  <c r="AL321" i="16"/>
  <c r="L110" i="16"/>
  <c r="W110" i="16" s="1"/>
  <c r="X110" i="16" s="1"/>
  <c r="AL110" i="16"/>
  <c r="L72" i="16"/>
  <c r="W72" i="16" s="1"/>
  <c r="X72" i="16" s="1"/>
  <c r="AL72" i="16"/>
  <c r="L265" i="16"/>
  <c r="W265" i="16" s="1"/>
  <c r="X265" i="16" s="1"/>
  <c r="AL265" i="16"/>
  <c r="L14" i="16"/>
  <c r="W14" i="16" s="1"/>
  <c r="X14" i="16" s="1"/>
  <c r="AL14" i="16"/>
  <c r="L132" i="16"/>
  <c r="W132" i="16" s="1"/>
  <c r="X132" i="16" s="1"/>
  <c r="AL132" i="16"/>
  <c r="L206" i="16"/>
  <c r="W206" i="16" s="1"/>
  <c r="X206" i="16" s="1"/>
  <c r="AL206" i="16"/>
  <c r="L119" i="16"/>
  <c r="W119" i="16" s="1"/>
  <c r="X119" i="16" s="1"/>
  <c r="AL119" i="16"/>
  <c r="L76" i="16"/>
  <c r="W76" i="16" s="1"/>
  <c r="X76" i="16" s="1"/>
  <c r="AL76" i="16"/>
  <c r="L133" i="16"/>
  <c r="W133" i="16" s="1"/>
  <c r="X133" i="16" s="1"/>
  <c r="AL133" i="16"/>
  <c r="L245" i="16"/>
  <c r="W245" i="16" s="1"/>
  <c r="X245" i="16" s="1"/>
  <c r="AL245" i="16"/>
  <c r="L135" i="16"/>
  <c r="W135" i="16" s="1"/>
  <c r="X135" i="16" s="1"/>
  <c r="AL135" i="16"/>
  <c r="L13" i="16"/>
  <c r="W13" i="16" s="1"/>
  <c r="X13" i="16" s="1"/>
  <c r="AL13" i="16"/>
  <c r="L168" i="16"/>
  <c r="W168" i="16" s="1"/>
  <c r="X168" i="16" s="1"/>
  <c r="AL168" i="16"/>
  <c r="L142" i="16"/>
  <c r="W142" i="16" s="1"/>
  <c r="X142" i="16" s="1"/>
  <c r="AL142" i="16"/>
  <c r="L210" i="16"/>
  <c r="W210" i="16" s="1"/>
  <c r="X210" i="16" s="1"/>
  <c r="AL210" i="16"/>
  <c r="L185" i="16"/>
  <c r="W185" i="16" s="1"/>
  <c r="X185" i="16" s="1"/>
  <c r="AL185" i="16"/>
  <c r="L229" i="16"/>
  <c r="W229" i="16" s="1"/>
  <c r="X229" i="16" s="1"/>
  <c r="AL229" i="16"/>
  <c r="L163" i="16"/>
  <c r="W163" i="16" s="1"/>
  <c r="X163" i="16" s="1"/>
  <c r="AL163" i="16"/>
  <c r="L268" i="16"/>
  <c r="AL268" i="16"/>
  <c r="L247" i="16"/>
  <c r="W247" i="16" s="1"/>
  <c r="X247" i="16" s="1"/>
  <c r="AL247" i="16"/>
  <c r="L127" i="16"/>
  <c r="W127" i="16" s="1"/>
  <c r="X127" i="16" s="1"/>
  <c r="AL127" i="16"/>
  <c r="L324" i="16"/>
  <c r="W324" i="16" s="1"/>
  <c r="X324" i="16" s="1"/>
  <c r="AL324" i="16"/>
  <c r="L202" i="16"/>
  <c r="W202" i="16" s="1"/>
  <c r="X202" i="16" s="1"/>
  <c r="AL202" i="16"/>
  <c r="L154" i="16"/>
  <c r="W154" i="16" s="1"/>
  <c r="X154" i="16" s="1"/>
  <c r="AL154" i="16"/>
  <c r="L190" i="16"/>
  <c r="W190" i="16" s="1"/>
  <c r="X190" i="16" s="1"/>
  <c r="AL190" i="16"/>
  <c r="L257" i="16"/>
  <c r="W257" i="16" s="1"/>
  <c r="X257" i="16" s="1"/>
  <c r="AL257" i="16"/>
  <c r="L51" i="16"/>
  <c r="W51" i="16" s="1"/>
  <c r="X51" i="16" s="1"/>
  <c r="AL51" i="16"/>
  <c r="L95" i="16"/>
  <c r="W95" i="16" s="1"/>
  <c r="X95" i="16" s="1"/>
  <c r="AL95" i="16"/>
  <c r="L74" i="16"/>
  <c r="W74" i="16" s="1"/>
  <c r="X74" i="16" s="1"/>
  <c r="AL74" i="16"/>
  <c r="L81" i="16"/>
  <c r="W81" i="16" s="1"/>
  <c r="X81" i="16" s="1"/>
  <c r="AL81" i="16"/>
  <c r="L188" i="16"/>
  <c r="W188" i="16" s="1"/>
  <c r="X188" i="16" s="1"/>
  <c r="AL188" i="16"/>
  <c r="L111" i="16"/>
  <c r="W111" i="16" s="1"/>
  <c r="X111" i="16" s="1"/>
  <c r="AL111" i="16"/>
  <c r="L7" i="16"/>
  <c r="W7" i="16" s="1"/>
  <c r="X7" i="16" s="1"/>
  <c r="AL7" i="16"/>
  <c r="L100" i="16"/>
  <c r="W100" i="16" s="1"/>
  <c r="X100" i="16" s="1"/>
  <c r="AL100" i="16"/>
  <c r="L124" i="16"/>
  <c r="W124" i="16" s="1"/>
  <c r="X124" i="16" s="1"/>
  <c r="AL124" i="16"/>
  <c r="L304" i="16"/>
  <c r="W304" i="16" s="1"/>
  <c r="X304" i="16" s="1"/>
  <c r="AL304" i="16"/>
  <c r="L159" i="16"/>
  <c r="W159" i="16" s="1"/>
  <c r="X159" i="16" s="1"/>
  <c r="AL159" i="16"/>
  <c r="L217" i="16"/>
  <c r="W217" i="16" s="1"/>
  <c r="X217" i="16" s="1"/>
  <c r="AL217" i="16"/>
  <c r="L73" i="16"/>
  <c r="W73" i="16" s="1"/>
  <c r="X73" i="16" s="1"/>
  <c r="AL73" i="16"/>
  <c r="L26" i="16"/>
  <c r="W26" i="16" s="1"/>
  <c r="X26" i="16" s="1"/>
  <c r="AL26" i="16"/>
  <c r="L258" i="16"/>
  <c r="W258" i="16" s="1"/>
  <c r="X258" i="16" s="1"/>
  <c r="AL258" i="16"/>
  <c r="L212" i="16"/>
  <c r="AL212" i="16"/>
  <c r="L294" i="16"/>
  <c r="W294" i="16" s="1"/>
  <c r="X294" i="16" s="1"/>
  <c r="AL294" i="16"/>
  <c r="L253" i="16"/>
  <c r="W253" i="16" s="1"/>
  <c r="X253" i="16" s="1"/>
  <c r="AL253" i="16"/>
  <c r="L45" i="16"/>
  <c r="W45" i="16" s="1"/>
  <c r="X45" i="16" s="1"/>
  <c r="AL45" i="16"/>
  <c r="L121" i="16"/>
  <c r="W121" i="16" s="1"/>
  <c r="X121" i="16" s="1"/>
  <c r="AL121" i="16"/>
  <c r="L244" i="16"/>
  <c r="W244" i="16" s="1"/>
  <c r="X244" i="16" s="1"/>
  <c r="AL244" i="16"/>
  <c r="L279" i="16"/>
  <c r="W279" i="16" s="1"/>
  <c r="X279" i="16" s="1"/>
  <c r="AL279" i="16"/>
  <c r="L82" i="16"/>
  <c r="W82" i="16" s="1"/>
  <c r="X82" i="16" s="1"/>
  <c r="AL82" i="16"/>
  <c r="L308" i="16"/>
  <c r="W308" i="16" s="1"/>
  <c r="X308" i="16" s="1"/>
  <c r="AL308" i="16"/>
  <c r="L99" i="16"/>
  <c r="W99" i="16" s="1"/>
  <c r="X99" i="16" s="1"/>
  <c r="AL99" i="16"/>
  <c r="L165" i="16"/>
  <c r="W165" i="16" s="1"/>
  <c r="X165" i="16" s="1"/>
  <c r="AL165" i="16"/>
  <c r="L37" i="16"/>
  <c r="W37" i="16" s="1"/>
  <c r="X37" i="16" s="1"/>
  <c r="AL37" i="16"/>
  <c r="L139" i="16"/>
  <c r="W139" i="16" s="1"/>
  <c r="X139" i="16" s="1"/>
  <c r="AL139" i="16"/>
  <c r="L17" i="16"/>
  <c r="W17" i="16" s="1"/>
  <c r="X17" i="16" s="1"/>
  <c r="AL17" i="16"/>
  <c r="L248" i="16"/>
  <c r="W248" i="16" s="1"/>
  <c r="X248" i="16" s="1"/>
  <c r="AL248" i="16"/>
  <c r="L282" i="16"/>
  <c r="W282" i="16" s="1"/>
  <c r="X282" i="16" s="1"/>
  <c r="AL282" i="16"/>
  <c r="L332" i="16"/>
  <c r="W332" i="16" s="1"/>
  <c r="X332" i="16" s="1"/>
  <c r="AL332" i="16"/>
  <c r="L230" i="16"/>
  <c r="W230" i="16" s="1"/>
  <c r="X230" i="16" s="1"/>
  <c r="AL230" i="16"/>
  <c r="L273" i="16"/>
  <c r="W273" i="16" s="1"/>
  <c r="X273" i="16" s="1"/>
  <c r="AL273" i="16"/>
  <c r="L156" i="16"/>
  <c r="W156" i="16" s="1"/>
  <c r="X156" i="16" s="1"/>
  <c r="AL156" i="16"/>
  <c r="L130" i="16"/>
  <c r="W130" i="16" s="1"/>
  <c r="X130" i="16" s="1"/>
  <c r="AL130" i="16"/>
  <c r="L288" i="16"/>
  <c r="W288" i="16" s="1"/>
  <c r="X288" i="16" s="1"/>
  <c r="AL288" i="16"/>
  <c r="L179" i="16"/>
  <c r="W179" i="16" s="1"/>
  <c r="X179" i="16" s="1"/>
  <c r="AL179" i="16"/>
  <c r="L123" i="16"/>
  <c r="W123" i="16" s="1"/>
  <c r="X123" i="16" s="1"/>
  <c r="AL123" i="16"/>
  <c r="L50" i="16"/>
  <c r="W50" i="16" s="1"/>
  <c r="X50" i="16" s="1"/>
  <c r="AL50" i="16"/>
  <c r="L8" i="16"/>
  <c r="W8" i="16" s="1"/>
  <c r="X8" i="16" s="1"/>
  <c r="AL8" i="16"/>
  <c r="L67" i="16"/>
  <c r="W67" i="16" s="1"/>
  <c r="X67" i="16" s="1"/>
  <c r="AL67" i="16"/>
  <c r="L173" i="16"/>
  <c r="W173" i="16" s="1"/>
  <c r="X173" i="16" s="1"/>
  <c r="AL173" i="16"/>
  <c r="L30" i="16"/>
  <c r="W30" i="16" s="1"/>
  <c r="X30" i="16" s="1"/>
  <c r="AL30" i="16"/>
  <c r="L246" i="16"/>
  <c r="W246" i="16" s="1"/>
  <c r="X246" i="16" s="1"/>
  <c r="AL246" i="16"/>
  <c r="L150" i="16"/>
  <c r="AL150" i="16"/>
  <c r="L63" i="16"/>
  <c r="W63" i="16" s="1"/>
  <c r="X63" i="16" s="1"/>
  <c r="AL63" i="16"/>
  <c r="L34" i="16"/>
  <c r="W34" i="16" s="1"/>
  <c r="X34" i="16" s="1"/>
  <c r="AL34" i="16"/>
  <c r="L64" i="16"/>
  <c r="W64" i="16" s="1"/>
  <c r="X64" i="16" s="1"/>
  <c r="AL64" i="16"/>
  <c r="L169" i="16"/>
  <c r="W169" i="16" s="1"/>
  <c r="X169" i="16" s="1"/>
  <c r="AL169" i="16"/>
  <c r="L144" i="16"/>
  <c r="W144" i="16" s="1"/>
  <c r="X144" i="16" s="1"/>
  <c r="AL144" i="16"/>
  <c r="L302" i="16"/>
  <c r="W302" i="16" s="1"/>
  <c r="X302" i="16" s="1"/>
  <c r="AL302" i="16"/>
  <c r="L187" i="16"/>
  <c r="W187" i="16" s="1"/>
  <c r="X187" i="16" s="1"/>
  <c r="AL187" i="16"/>
  <c r="L62" i="16"/>
  <c r="W62" i="16" s="1"/>
  <c r="X62" i="16" s="1"/>
  <c r="AL62" i="16"/>
  <c r="L140" i="16"/>
  <c r="W140" i="16" s="1"/>
  <c r="X140" i="16" s="1"/>
  <c r="AL140" i="16"/>
  <c r="L203" i="16"/>
  <c r="W203" i="16" s="1"/>
  <c r="X203" i="16" s="1"/>
  <c r="AL203" i="16"/>
  <c r="L134" i="16"/>
  <c r="W134" i="16" s="1"/>
  <c r="X134" i="16" s="1"/>
  <c r="AL134" i="16"/>
  <c r="L55" i="16"/>
  <c r="W55" i="16" s="1"/>
  <c r="X55" i="16" s="1"/>
  <c r="AL55" i="16"/>
  <c r="L93" i="16"/>
  <c r="W93" i="16" s="1"/>
  <c r="X93" i="16" s="1"/>
  <c r="AL93" i="16"/>
  <c r="L147" i="16"/>
  <c r="W147" i="16" s="1"/>
  <c r="X147" i="16" s="1"/>
  <c r="AL147" i="16"/>
  <c r="L234" i="16"/>
  <c r="W234" i="16" s="1"/>
  <c r="X234" i="16" s="1"/>
  <c r="AL234" i="16"/>
  <c r="L198" i="16"/>
  <c r="W198" i="16" s="1"/>
  <c r="X198" i="16" s="1"/>
  <c r="AL198" i="16"/>
  <c r="L240" i="16"/>
  <c r="W240" i="16" s="1"/>
  <c r="X240" i="16" s="1"/>
  <c r="AL240" i="16"/>
  <c r="L236" i="16"/>
  <c r="W236" i="16" s="1"/>
  <c r="X236" i="16" s="1"/>
  <c r="AL236" i="16"/>
  <c r="L24" i="16"/>
  <c r="W24" i="16" s="1"/>
  <c r="X24" i="16" s="1"/>
  <c r="AL24" i="16"/>
  <c r="L221" i="16"/>
  <c r="W221" i="16" s="1"/>
  <c r="X221" i="16" s="1"/>
  <c r="AL221" i="16"/>
  <c r="L180" i="16"/>
  <c r="W180" i="16" s="1"/>
  <c r="X180" i="16" s="1"/>
  <c r="AL180" i="16"/>
  <c r="L69" i="16"/>
  <c r="W69" i="16" s="1"/>
  <c r="X69" i="16" s="1"/>
  <c r="AL69" i="16"/>
  <c r="L44" i="16"/>
  <c r="W44" i="16" s="1"/>
  <c r="X44" i="16" s="1"/>
  <c r="AL44" i="16"/>
  <c r="L75" i="16"/>
  <c r="W75" i="16" s="1"/>
  <c r="X75" i="16" s="1"/>
  <c r="AL75" i="16"/>
  <c r="L186" i="16"/>
  <c r="W186" i="16" s="1"/>
  <c r="X186" i="16" s="1"/>
  <c r="AL186" i="16"/>
  <c r="L227" i="16"/>
  <c r="W227" i="16" s="1"/>
  <c r="X227" i="16" s="1"/>
  <c r="AL227" i="16"/>
  <c r="L92" i="16"/>
  <c r="W92" i="16" s="1"/>
  <c r="X92" i="16" s="1"/>
  <c r="AL92" i="16"/>
  <c r="L238" i="16"/>
  <c r="W238" i="16" s="1"/>
  <c r="X238" i="16" s="1"/>
  <c r="AL238" i="16"/>
  <c r="L333" i="16"/>
  <c r="W333" i="16" s="1"/>
  <c r="X333" i="16" s="1"/>
  <c r="AL333" i="16"/>
  <c r="L319" i="16"/>
  <c r="W319" i="16" s="1"/>
  <c r="X319" i="16" s="1"/>
  <c r="AL319" i="16"/>
  <c r="L57" i="16"/>
  <c r="W57" i="16" s="1"/>
  <c r="X57" i="16" s="1"/>
  <c r="AL57" i="16"/>
  <c r="L152" i="16"/>
  <c r="W152" i="16" s="1"/>
  <c r="X152" i="16" s="1"/>
  <c r="AL152" i="16"/>
  <c r="L104" i="16"/>
  <c r="W104" i="16" s="1"/>
  <c r="X104" i="16" s="1"/>
  <c r="AL104" i="16"/>
  <c r="L68" i="16"/>
  <c r="W68" i="16" s="1"/>
  <c r="X68" i="16" s="1"/>
  <c r="AL68" i="16"/>
  <c r="L167" i="16"/>
  <c r="W167" i="16" s="1"/>
  <c r="X167" i="16" s="1"/>
  <c r="AL167" i="16"/>
  <c r="L48" i="16"/>
  <c r="W48" i="16" s="1"/>
  <c r="X48" i="16" s="1"/>
  <c r="AL48" i="16"/>
  <c r="L97" i="16"/>
  <c r="W97" i="16" s="1"/>
  <c r="X97" i="16" s="1"/>
  <c r="AL97" i="16"/>
  <c r="L145" i="16"/>
  <c r="W145" i="16" s="1"/>
  <c r="X145" i="16" s="1"/>
  <c r="AL145" i="16"/>
  <c r="L189" i="16"/>
  <c r="W189" i="16" s="1"/>
  <c r="X189" i="16" s="1"/>
  <c r="AL189" i="16"/>
  <c r="L108" i="16"/>
  <c r="W108" i="16" s="1"/>
  <c r="X108" i="16" s="1"/>
  <c r="AL108" i="16"/>
  <c r="L242" i="16"/>
  <c r="W242" i="16" s="1"/>
  <c r="X242" i="16" s="1"/>
  <c r="AL242" i="16"/>
  <c r="L261" i="16"/>
  <c r="W261" i="16" s="1"/>
  <c r="X261" i="16" s="1"/>
  <c r="AL261" i="16"/>
  <c r="L28" i="16"/>
  <c r="W28" i="16" s="1"/>
  <c r="X28" i="16" s="1"/>
  <c r="AL28" i="16"/>
  <c r="L262" i="16"/>
  <c r="W262" i="16" s="1"/>
  <c r="X262" i="16" s="1"/>
  <c r="AL262" i="16"/>
  <c r="L191" i="16"/>
  <c r="W191" i="16" s="1"/>
  <c r="X191" i="16" s="1"/>
  <c r="AL191" i="16"/>
  <c r="L126" i="16"/>
  <c r="AL126" i="16"/>
  <c r="L11" i="16"/>
  <c r="W11" i="16" s="1"/>
  <c r="X11" i="16" s="1"/>
  <c r="AL11" i="16"/>
  <c r="L19" i="16"/>
  <c r="W19" i="16" s="1"/>
  <c r="X19" i="16" s="1"/>
  <c r="AL19" i="16"/>
  <c r="L149" i="16"/>
  <c r="W149" i="16" s="1"/>
  <c r="X149" i="16" s="1"/>
  <c r="AL149" i="16"/>
  <c r="L222" i="16"/>
  <c r="W222" i="16" s="1"/>
  <c r="X222" i="16" s="1"/>
  <c r="AL222" i="16"/>
  <c r="L208" i="16"/>
  <c r="W208" i="16" s="1"/>
  <c r="X208" i="16" s="1"/>
  <c r="AL208" i="16"/>
  <c r="L328" i="16"/>
  <c r="W328" i="16" s="1"/>
  <c r="X328" i="16" s="1"/>
  <c r="AL328" i="16"/>
  <c r="L225" i="16"/>
  <c r="W225" i="16" s="1"/>
  <c r="X225" i="16" s="1"/>
  <c r="AL225" i="16"/>
  <c r="L306" i="16"/>
  <c r="W306" i="16" s="1"/>
  <c r="X306" i="16" s="1"/>
  <c r="AL306" i="16"/>
  <c r="L285" i="16"/>
  <c r="W285" i="16" s="1"/>
  <c r="X285" i="16" s="1"/>
  <c r="AL285" i="16"/>
  <c r="L128" i="16"/>
  <c r="W128" i="16" s="1"/>
  <c r="X128" i="16" s="1"/>
  <c r="AL128" i="16"/>
  <c r="L233" i="16"/>
  <c r="W233" i="16" s="1"/>
  <c r="X233" i="16" s="1"/>
  <c r="AL233" i="16"/>
  <c r="S268" i="16" l="1"/>
  <c r="W268" i="16"/>
  <c r="X268" i="16" s="1"/>
  <c r="S251" i="16"/>
  <c r="W251" i="16"/>
  <c r="S215" i="16"/>
  <c r="T215" i="16" s="1"/>
  <c r="U215" i="16" s="1"/>
  <c r="W215" i="16"/>
  <c r="X215" i="16" s="1"/>
  <c r="S212" i="16"/>
  <c r="T212" i="16" s="1"/>
  <c r="U212" i="16" s="1"/>
  <c r="W212" i="16"/>
  <c r="X212" i="16" s="1"/>
  <c r="S98" i="16"/>
  <c r="W98" i="16"/>
  <c r="X98" i="16" s="1"/>
  <c r="S79" i="16"/>
  <c r="W79" i="16"/>
  <c r="X79" i="16" s="1"/>
  <c r="S200" i="16"/>
  <c r="T200" i="16" s="1"/>
  <c r="U200" i="16" s="1"/>
  <c r="W200" i="16"/>
  <c r="X200" i="16" s="1"/>
  <c r="S181" i="16"/>
  <c r="T181" i="16" s="1"/>
  <c r="U181" i="16" s="1"/>
  <c r="W181" i="16"/>
  <c r="X181" i="16" s="1"/>
  <c r="S83" i="16"/>
  <c r="T83" i="16" s="1"/>
  <c r="U83" i="16" s="1"/>
  <c r="W83" i="16"/>
  <c r="X83" i="16" s="1"/>
  <c r="S160" i="16"/>
  <c r="T160" i="16" s="1"/>
  <c r="U160" i="16" s="1"/>
  <c r="W160" i="16"/>
  <c r="S126" i="16"/>
  <c r="T126" i="16" s="1"/>
  <c r="U126" i="16" s="1"/>
  <c r="W126" i="16"/>
  <c r="X126" i="16" s="1"/>
  <c r="S172" i="16"/>
  <c r="T172" i="16" s="1"/>
  <c r="U172" i="16" s="1"/>
  <c r="W172" i="16"/>
  <c r="X172" i="16" s="1"/>
  <c r="S255" i="16"/>
  <c r="W255" i="16"/>
  <c r="X255" i="16" s="1"/>
  <c r="S283" i="16"/>
  <c r="T283" i="16" s="1"/>
  <c r="U283" i="16" s="1"/>
  <c r="W283" i="16"/>
  <c r="S150" i="16"/>
  <c r="T150" i="16" s="1"/>
  <c r="U150" i="16" s="1"/>
  <c r="W150" i="16"/>
  <c r="S322" i="16"/>
  <c r="T322" i="16" s="1"/>
  <c r="U322" i="16" s="1"/>
  <c r="W322" i="16"/>
  <c r="X322" i="16" s="1"/>
  <c r="S49" i="16"/>
  <c r="W49" i="16"/>
  <c r="X49" i="16" s="1"/>
  <c r="S242" i="16"/>
  <c r="T242" i="16" s="1"/>
  <c r="U242" i="16" s="1"/>
  <c r="S180" i="16"/>
  <c r="T180" i="16" s="1"/>
  <c r="U180" i="16" s="1"/>
  <c r="S63" i="16"/>
  <c r="T63" i="16" s="1"/>
  <c r="U63" i="16" s="1"/>
  <c r="S37" i="16"/>
  <c r="T37" i="16" s="1"/>
  <c r="U37" i="16" s="1"/>
  <c r="S7" i="16"/>
  <c r="T7" i="16" s="1"/>
  <c r="U7" i="16" s="1"/>
  <c r="S127" i="16"/>
  <c r="T127" i="16" s="1"/>
  <c r="U127" i="16" s="1"/>
  <c r="S133" i="16"/>
  <c r="T133" i="16" s="1"/>
  <c r="U133" i="16" s="1"/>
  <c r="S298" i="16"/>
  <c r="T298" i="16" s="1"/>
  <c r="U298" i="16" s="1"/>
  <c r="S315" i="16"/>
  <c r="T315" i="16" s="1"/>
  <c r="U315" i="16" s="1"/>
  <c r="S94" i="16"/>
  <c r="T94" i="16" s="1"/>
  <c r="U94" i="16" s="1"/>
  <c r="S53" i="16"/>
  <c r="T53" i="16" s="1"/>
  <c r="U53" i="16" s="1"/>
  <c r="S71" i="16"/>
  <c r="T71" i="16" s="1"/>
  <c r="U71" i="16" s="1"/>
  <c r="S281" i="16"/>
  <c r="T281" i="16" s="1"/>
  <c r="U281" i="16" s="1"/>
  <c r="S312" i="16"/>
  <c r="T312" i="16" s="1"/>
  <c r="U312" i="16" s="1"/>
  <c r="S184" i="16"/>
  <c r="T184" i="16" s="1"/>
  <c r="U184" i="16" s="1"/>
  <c r="S171" i="16"/>
  <c r="T171" i="16" s="1"/>
  <c r="U171" i="16" s="1"/>
  <c r="S21" i="16"/>
  <c r="T21" i="16" s="1"/>
  <c r="U21" i="16" s="1"/>
  <c r="S38" i="16"/>
  <c r="T38" i="16" s="1"/>
  <c r="U38" i="16" s="1"/>
  <c r="S271" i="16"/>
  <c r="T271" i="16" s="1"/>
  <c r="U271" i="16" s="1"/>
  <c r="S300" i="16"/>
  <c r="S182" i="16"/>
  <c r="T182" i="16" s="1"/>
  <c r="U182" i="16" s="1"/>
  <c r="S275" i="16"/>
  <c r="T275" i="16" s="1"/>
  <c r="U275" i="16" s="1"/>
  <c r="S224" i="16"/>
  <c r="T224" i="16" s="1"/>
  <c r="U224" i="16" s="1"/>
  <c r="S36" i="16"/>
  <c r="T36" i="16" s="1"/>
  <c r="U36" i="16" s="1"/>
  <c r="S207" i="16"/>
  <c r="T207" i="16" s="1"/>
  <c r="U207" i="16" s="1"/>
  <c r="S291" i="16"/>
  <c r="T291" i="16" s="1"/>
  <c r="U291" i="16" s="1"/>
  <c r="S209" i="16"/>
  <c r="T209" i="16" s="1"/>
  <c r="U209" i="16" s="1"/>
  <c r="S27" i="16"/>
  <c r="T27" i="16" s="1"/>
  <c r="U27" i="16" s="1"/>
  <c r="S52" i="16"/>
  <c r="T52" i="16" s="1"/>
  <c r="U52" i="16" s="1"/>
  <c r="S197" i="16"/>
  <c r="T197" i="16" s="1"/>
  <c r="U197" i="16" s="1"/>
  <c r="S87" i="16"/>
  <c r="T87" i="16" s="1"/>
  <c r="U87" i="16" s="1"/>
  <c r="S70" i="16"/>
  <c r="T70" i="16" s="1"/>
  <c r="U70" i="16" s="1"/>
  <c r="S158" i="16"/>
  <c r="T158" i="16" s="1"/>
  <c r="U158" i="16" s="1"/>
  <c r="S233" i="16"/>
  <c r="T233" i="16" s="1"/>
  <c r="U233" i="16" s="1"/>
  <c r="S97" i="16"/>
  <c r="T97" i="16" s="1"/>
  <c r="U97" i="16" s="1"/>
  <c r="S240" i="16"/>
  <c r="T240" i="16" s="1"/>
  <c r="U240" i="16" s="1"/>
  <c r="S173" i="16"/>
  <c r="T173" i="16" s="1"/>
  <c r="U173" i="16" s="1"/>
  <c r="S45" i="16"/>
  <c r="T45" i="16" s="1"/>
  <c r="U45" i="16" s="1"/>
  <c r="S74" i="16"/>
  <c r="T74" i="16" s="1"/>
  <c r="U74" i="16" s="1"/>
  <c r="S110" i="16"/>
  <c r="T110" i="16" s="1"/>
  <c r="U110" i="16" s="1"/>
  <c r="S214" i="16"/>
  <c r="T214" i="16" s="1"/>
  <c r="U214" i="16" s="1"/>
  <c r="S225" i="16"/>
  <c r="T225" i="16" s="1"/>
  <c r="U225" i="16" s="1"/>
  <c r="S104" i="16"/>
  <c r="T104" i="16" s="1"/>
  <c r="U104" i="16" s="1"/>
  <c r="S93" i="16"/>
  <c r="T93" i="16" s="1"/>
  <c r="U93" i="16" s="1"/>
  <c r="S282" i="16"/>
  <c r="T282" i="16" s="1"/>
  <c r="U282" i="16" s="1"/>
  <c r="S159" i="16"/>
  <c r="T159" i="16" s="1"/>
  <c r="U159" i="16" s="1"/>
  <c r="S229" i="16"/>
  <c r="T229" i="16" s="1"/>
  <c r="U229" i="16" s="1"/>
  <c r="S148" i="16"/>
  <c r="T148" i="16" s="1"/>
  <c r="U148" i="16" s="1"/>
  <c r="S303" i="16"/>
  <c r="T303" i="16" s="1"/>
  <c r="U303" i="16" s="1"/>
  <c r="S22" i="16"/>
  <c r="T22" i="16" s="1"/>
  <c r="U22" i="16" s="1"/>
  <c r="S113" i="16"/>
  <c r="T113" i="16" s="1"/>
  <c r="U113" i="16" s="1"/>
  <c r="S128" i="16"/>
  <c r="T128" i="16" s="1"/>
  <c r="U128" i="16" s="1"/>
  <c r="S19" i="16"/>
  <c r="T19" i="16" s="1"/>
  <c r="U19" i="16" s="1"/>
  <c r="S262" i="16"/>
  <c r="T262" i="16" s="1"/>
  <c r="U262" i="16" s="1"/>
  <c r="S108" i="16"/>
  <c r="T108" i="16" s="1"/>
  <c r="U108" i="16" s="1"/>
  <c r="S48" i="16"/>
  <c r="T48" i="16" s="1"/>
  <c r="U48" i="16" s="1"/>
  <c r="S152" i="16"/>
  <c r="T152" i="16" s="1"/>
  <c r="U152" i="16" s="1"/>
  <c r="S238" i="16"/>
  <c r="T238" i="16" s="1"/>
  <c r="U238" i="16" s="1"/>
  <c r="S221" i="16"/>
  <c r="T221" i="16" s="1"/>
  <c r="U221" i="16" s="1"/>
  <c r="S55" i="16"/>
  <c r="T55" i="16" s="1"/>
  <c r="U55" i="16" s="1"/>
  <c r="S62" i="16"/>
  <c r="T62" i="16" s="1"/>
  <c r="U62" i="16" s="1"/>
  <c r="S169" i="16"/>
  <c r="T169" i="16" s="1"/>
  <c r="U169" i="16" s="1"/>
  <c r="S67" i="16"/>
  <c r="T67" i="16" s="1"/>
  <c r="U67" i="16" s="1"/>
  <c r="S179" i="16"/>
  <c r="S273" i="16"/>
  <c r="T273" i="16" s="1"/>
  <c r="U273" i="16" s="1"/>
  <c r="S248" i="16"/>
  <c r="T248" i="16" s="1"/>
  <c r="U248" i="16" s="1"/>
  <c r="S165" i="16"/>
  <c r="T165" i="16" s="1"/>
  <c r="U165" i="16" s="1"/>
  <c r="S279" i="16"/>
  <c r="T279" i="16" s="1"/>
  <c r="U279" i="16" s="1"/>
  <c r="S253" i="16"/>
  <c r="T253" i="16" s="1"/>
  <c r="U253" i="16" s="1"/>
  <c r="S26" i="16"/>
  <c r="T26" i="16" s="1"/>
  <c r="U26" i="16" s="1"/>
  <c r="S304" i="16"/>
  <c r="T304" i="16" s="1"/>
  <c r="U304" i="16" s="1"/>
  <c r="S111" i="16"/>
  <c r="T111" i="16" s="1"/>
  <c r="U111" i="16" s="1"/>
  <c r="S95" i="16"/>
  <c r="T95" i="16" s="1"/>
  <c r="U95" i="16" s="1"/>
  <c r="S154" i="16"/>
  <c r="T154" i="16" s="1"/>
  <c r="U154" i="16" s="1"/>
  <c r="S247" i="16"/>
  <c r="T247" i="16" s="1"/>
  <c r="U247" i="16" s="1"/>
  <c r="S185" i="16"/>
  <c r="T185" i="16" s="1"/>
  <c r="U185" i="16" s="1"/>
  <c r="S13" i="16"/>
  <c r="T13" i="16" s="1"/>
  <c r="U13" i="16" s="1"/>
  <c r="S14" i="16"/>
  <c r="T14" i="16" s="1"/>
  <c r="U14" i="16" s="1"/>
  <c r="S321" i="16"/>
  <c r="T321" i="16" s="1"/>
  <c r="U321" i="16" s="1"/>
  <c r="S120" i="16"/>
  <c r="T120" i="16" s="1"/>
  <c r="U120" i="16" s="1"/>
  <c r="S317" i="16"/>
  <c r="T317" i="16" s="1"/>
  <c r="U317" i="16" s="1"/>
  <c r="S46" i="16"/>
  <c r="T46" i="16" s="1"/>
  <c r="U46" i="16" s="1"/>
  <c r="S161" i="16"/>
  <c r="T161" i="16" s="1"/>
  <c r="U161" i="16" s="1"/>
  <c r="S331" i="16"/>
  <c r="T331" i="16" s="1"/>
  <c r="U331" i="16" s="1"/>
  <c r="S137" i="16"/>
  <c r="T137" i="16" s="1"/>
  <c r="U137" i="16" s="1"/>
  <c r="S269" i="16"/>
  <c r="T269" i="16" s="1"/>
  <c r="U269" i="16" s="1"/>
  <c r="S125" i="16"/>
  <c r="T125" i="16" s="1"/>
  <c r="U125" i="16" s="1"/>
  <c r="S41" i="16"/>
  <c r="T41" i="16" s="1"/>
  <c r="U41" i="16" s="1"/>
  <c r="S307" i="16"/>
  <c r="T307" i="16" s="1"/>
  <c r="U307" i="16" s="1"/>
  <c r="S102" i="16"/>
  <c r="T102" i="16" s="1"/>
  <c r="U102" i="16" s="1"/>
  <c r="S29" i="16"/>
  <c r="T29" i="16" s="1"/>
  <c r="U29" i="16" s="1"/>
  <c r="S20" i="16"/>
  <c r="T20" i="16" s="1"/>
  <c r="U20" i="16" s="1"/>
  <c r="S292" i="16"/>
  <c r="T292" i="16" s="1"/>
  <c r="U292" i="16" s="1"/>
  <c r="S91" i="16"/>
  <c r="T91" i="16" s="1"/>
  <c r="U91" i="16" s="1"/>
  <c r="S205" i="16"/>
  <c r="S116" i="16"/>
  <c r="T116" i="16" s="1"/>
  <c r="U116" i="16" s="1"/>
  <c r="S39" i="16"/>
  <c r="S43" i="16"/>
  <c r="T43" i="16" s="1"/>
  <c r="U43" i="16" s="1"/>
  <c r="S293" i="16"/>
  <c r="T293" i="16" s="1"/>
  <c r="U293" i="16" s="1"/>
  <c r="S232" i="16"/>
  <c r="T232" i="16" s="1"/>
  <c r="U232" i="16" s="1"/>
  <c r="T49" i="16"/>
  <c r="U49" i="16" s="1"/>
  <c r="S178" i="16"/>
  <c r="T178" i="16" s="1"/>
  <c r="U178" i="16" s="1"/>
  <c r="S151" i="16"/>
  <c r="S157" i="16"/>
  <c r="T157" i="16" s="1"/>
  <c r="U157" i="16" s="1"/>
  <c r="S330" i="16"/>
  <c r="T330" i="16" s="1"/>
  <c r="U330" i="16" s="1"/>
  <c r="S40" i="16"/>
  <c r="T40" i="16" s="1"/>
  <c r="U40" i="16" s="1"/>
  <c r="S85" i="16"/>
  <c r="T85" i="16" s="1"/>
  <c r="U85" i="16" s="1"/>
  <c r="S237" i="16"/>
  <c r="T237" i="16" s="1"/>
  <c r="U237" i="16" s="1"/>
  <c r="S276" i="16"/>
  <c r="T276" i="16" s="1"/>
  <c r="U276" i="16" s="1"/>
  <c r="S105" i="16"/>
  <c r="T105" i="16" s="1"/>
  <c r="U105" i="16" s="1"/>
  <c r="S153" i="16"/>
  <c r="T153" i="16" s="1"/>
  <c r="U153" i="16" s="1"/>
  <c r="S311" i="16"/>
  <c r="T311" i="16" s="1"/>
  <c r="U311" i="16" s="1"/>
  <c r="S204" i="16"/>
  <c r="T204" i="16" s="1"/>
  <c r="U204" i="16" s="1"/>
  <c r="S226" i="16"/>
  <c r="T226" i="16" s="1"/>
  <c r="U226" i="16" s="1"/>
  <c r="S175" i="16"/>
  <c r="T175" i="16" s="1"/>
  <c r="U175" i="16" s="1"/>
  <c r="S327" i="16"/>
  <c r="T327" i="16" s="1"/>
  <c r="U327" i="16" s="1"/>
  <c r="S277" i="16"/>
  <c r="T277" i="16" s="1"/>
  <c r="U277" i="16" s="1"/>
  <c r="S117" i="16"/>
  <c r="T117" i="16" s="1"/>
  <c r="U117" i="16" s="1"/>
  <c r="S299" i="16"/>
  <c r="T299" i="16" s="1"/>
  <c r="U299" i="16" s="1"/>
  <c r="S267" i="16"/>
  <c r="T267" i="16" s="1"/>
  <c r="U267" i="16" s="1"/>
  <c r="S254" i="16"/>
  <c r="T254" i="16" s="1"/>
  <c r="U254" i="16" s="1"/>
  <c r="S249" i="16"/>
  <c r="T249" i="16" s="1"/>
  <c r="U249" i="16" s="1"/>
  <c r="S223" i="16"/>
  <c r="T223" i="16" s="1"/>
  <c r="U223" i="16" s="1"/>
  <c r="S213" i="16"/>
  <c r="T213" i="16" s="1"/>
  <c r="U213" i="16" s="1"/>
  <c r="S320" i="16"/>
  <c r="T320" i="16" s="1"/>
  <c r="U320" i="16" s="1"/>
  <c r="S286" i="16"/>
  <c r="T286" i="16" s="1"/>
  <c r="U286" i="16" s="1"/>
  <c r="S328" i="16"/>
  <c r="T328" i="16" s="1"/>
  <c r="U328" i="16" s="1"/>
  <c r="S149" i="16"/>
  <c r="T149" i="16" s="1"/>
  <c r="U149" i="16" s="1"/>
  <c r="S66" i="16"/>
  <c r="T66" i="16" s="1"/>
  <c r="U66" i="16" s="1"/>
  <c r="S252" i="16"/>
  <c r="T252" i="16" s="1"/>
  <c r="U252" i="16" s="1"/>
  <c r="S191" i="16"/>
  <c r="T191" i="16" s="1"/>
  <c r="U191" i="16" s="1"/>
  <c r="S186" i="16"/>
  <c r="T186" i="16" s="1"/>
  <c r="U186" i="16" s="1"/>
  <c r="S140" i="16"/>
  <c r="T140" i="16" s="1"/>
  <c r="U140" i="16" s="1"/>
  <c r="S144" i="16"/>
  <c r="T144" i="16" s="1"/>
  <c r="U144" i="16" s="1"/>
  <c r="S156" i="16"/>
  <c r="T156" i="16" s="1"/>
  <c r="U156" i="16" s="1"/>
  <c r="S82" i="16"/>
  <c r="T82" i="16" s="1"/>
  <c r="U82" i="16" s="1"/>
  <c r="S258" i="16"/>
  <c r="T258" i="16" s="1"/>
  <c r="U258" i="16" s="1"/>
  <c r="S190" i="16"/>
  <c r="T190" i="16" s="1"/>
  <c r="U190" i="16" s="1"/>
  <c r="S168" i="16"/>
  <c r="T168" i="16" s="1"/>
  <c r="U168" i="16" s="1"/>
  <c r="S132" i="16"/>
  <c r="T132" i="16" s="1"/>
  <c r="U132" i="16" s="1"/>
  <c r="S131" i="16"/>
  <c r="T131" i="16" s="1"/>
  <c r="U131" i="16" s="1"/>
  <c r="S316" i="16"/>
  <c r="T316" i="16" s="1"/>
  <c r="U316" i="16" s="1"/>
  <c r="S31" i="16"/>
  <c r="T31" i="16" s="1"/>
  <c r="U31" i="16" s="1"/>
  <c r="S297" i="16"/>
  <c r="T297" i="16" s="1"/>
  <c r="U297" i="16" s="1"/>
  <c r="T255" i="16"/>
  <c r="U255" i="16" s="1"/>
  <c r="S25" i="16"/>
  <c r="T25" i="16" s="1"/>
  <c r="U25" i="16" s="1"/>
  <c r="S77" i="16"/>
  <c r="T77" i="16" s="1"/>
  <c r="U77" i="16" s="1"/>
  <c r="S201" i="16"/>
  <c r="T201" i="16" s="1"/>
  <c r="U201" i="16" s="1"/>
  <c r="S164" i="16"/>
  <c r="T164" i="16" s="1"/>
  <c r="U164" i="16" s="1"/>
  <c r="S162" i="16"/>
  <c r="S318" i="16"/>
  <c r="T318" i="16" s="1"/>
  <c r="U318" i="16" s="1"/>
  <c r="S109" i="16"/>
  <c r="T109" i="16" s="1"/>
  <c r="U109" i="16" s="1"/>
  <c r="S58" i="16"/>
  <c r="T58" i="16" s="1"/>
  <c r="U58" i="16" s="1"/>
  <c r="S314" i="16"/>
  <c r="T314" i="16" s="1"/>
  <c r="U314" i="16" s="1"/>
  <c r="S274" i="16"/>
  <c r="T274" i="16" s="1"/>
  <c r="U274" i="16" s="1"/>
  <c r="S285" i="16"/>
  <c r="T285" i="16" s="1"/>
  <c r="U285" i="16" s="1"/>
  <c r="S208" i="16"/>
  <c r="T208" i="16" s="1"/>
  <c r="U208" i="16" s="1"/>
  <c r="S11" i="16"/>
  <c r="T11" i="16" s="1"/>
  <c r="U11" i="16" s="1"/>
  <c r="S28" i="16"/>
  <c r="T28" i="16" s="1"/>
  <c r="U28" i="16" s="1"/>
  <c r="S189" i="16"/>
  <c r="T189" i="16" s="1"/>
  <c r="U189" i="16" s="1"/>
  <c r="S167" i="16"/>
  <c r="S57" i="16"/>
  <c r="T57" i="16" s="1"/>
  <c r="U57" i="16" s="1"/>
  <c r="S92" i="16"/>
  <c r="T92" i="16" s="1"/>
  <c r="U92" i="16" s="1"/>
  <c r="S44" i="16"/>
  <c r="T44" i="16" s="1"/>
  <c r="U44" i="16" s="1"/>
  <c r="S24" i="16"/>
  <c r="T24" i="16" s="1"/>
  <c r="U24" i="16" s="1"/>
  <c r="S234" i="16"/>
  <c r="T234" i="16" s="1"/>
  <c r="U234" i="16" s="1"/>
  <c r="S134" i="16"/>
  <c r="T134" i="16" s="1"/>
  <c r="U134" i="16" s="1"/>
  <c r="S187" i="16"/>
  <c r="T187" i="16" s="1"/>
  <c r="U187" i="16" s="1"/>
  <c r="S64" i="16"/>
  <c r="T64" i="16" s="1"/>
  <c r="U64" i="16" s="1"/>
  <c r="S246" i="16"/>
  <c r="T246" i="16" s="1"/>
  <c r="U246" i="16" s="1"/>
  <c r="S8" i="16"/>
  <c r="S288" i="16"/>
  <c r="T288" i="16" s="1"/>
  <c r="U288" i="16" s="1"/>
  <c r="S230" i="16"/>
  <c r="T230" i="16" s="1"/>
  <c r="U230" i="16" s="1"/>
  <c r="S17" i="16"/>
  <c r="T17" i="16" s="1"/>
  <c r="U17" i="16" s="1"/>
  <c r="S99" i="16"/>
  <c r="T99" i="16" s="1"/>
  <c r="U99" i="16" s="1"/>
  <c r="S244" i="16"/>
  <c r="T244" i="16" s="1"/>
  <c r="U244" i="16" s="1"/>
  <c r="S294" i="16"/>
  <c r="T294" i="16" s="1"/>
  <c r="U294" i="16" s="1"/>
  <c r="S73" i="16"/>
  <c r="T73" i="16" s="1"/>
  <c r="U73" i="16" s="1"/>
  <c r="S188" i="16"/>
  <c r="T188" i="16" s="1"/>
  <c r="U188" i="16" s="1"/>
  <c r="S51" i="16"/>
  <c r="T51" i="16" s="1"/>
  <c r="U51" i="16" s="1"/>
  <c r="S202" i="16"/>
  <c r="T202" i="16" s="1"/>
  <c r="U202" i="16" s="1"/>
  <c r="T268" i="16"/>
  <c r="U268" i="16" s="1"/>
  <c r="S210" i="16"/>
  <c r="T210" i="16" s="1"/>
  <c r="U210" i="16" s="1"/>
  <c r="S135" i="16"/>
  <c r="T135" i="16" s="1"/>
  <c r="U135" i="16" s="1"/>
  <c r="S119" i="16"/>
  <c r="T119" i="16" s="1"/>
  <c r="U119" i="16" s="1"/>
  <c r="S265" i="16"/>
  <c r="T265" i="16" s="1"/>
  <c r="U265" i="16" s="1"/>
  <c r="S239" i="16"/>
  <c r="T239" i="16" s="1"/>
  <c r="U239" i="16" s="1"/>
  <c r="S122" i="16"/>
  <c r="T122" i="16" s="1"/>
  <c r="U122" i="16" s="1"/>
  <c r="S59" i="16"/>
  <c r="T59" i="16" s="1"/>
  <c r="U59" i="16" s="1"/>
  <c r="S280" i="16"/>
  <c r="T280" i="16" s="1"/>
  <c r="U280" i="16" s="1"/>
  <c r="S54" i="16"/>
  <c r="T54" i="16" s="1"/>
  <c r="U54" i="16" s="1"/>
  <c r="S15" i="16"/>
  <c r="T15" i="16" s="1"/>
  <c r="U15" i="16" s="1"/>
  <c r="S177" i="16"/>
  <c r="T177" i="16" s="1"/>
  <c r="U177" i="16" s="1"/>
  <c r="S309" i="16"/>
  <c r="T309" i="16" s="1"/>
  <c r="U309" i="16" s="1"/>
  <c r="S47" i="16"/>
  <c r="T47" i="16" s="1"/>
  <c r="U47" i="16" s="1"/>
  <c r="S219" i="16"/>
  <c r="T219" i="16" s="1"/>
  <c r="U219" i="16" s="1"/>
  <c r="S334" i="16"/>
  <c r="T334" i="16" s="1"/>
  <c r="U334" i="16" s="1"/>
  <c r="T251" i="16"/>
  <c r="U251" i="16" s="1"/>
  <c r="S325" i="16"/>
  <c r="T325" i="16" s="1"/>
  <c r="U325" i="16" s="1"/>
  <c r="S290" i="16"/>
  <c r="T290" i="16" s="1"/>
  <c r="U290" i="16" s="1"/>
  <c r="S195" i="16"/>
  <c r="T195" i="16" s="1"/>
  <c r="U195" i="16" s="1"/>
  <c r="S166" i="16"/>
  <c r="T166" i="16" s="1"/>
  <c r="U166" i="16" s="1"/>
  <c r="S284" i="16"/>
  <c r="T284" i="16" s="1"/>
  <c r="U284" i="16" s="1"/>
  <c r="S88" i="16"/>
  <c r="T88" i="16" s="1"/>
  <c r="U88" i="16" s="1"/>
  <c r="S231" i="16"/>
  <c r="T231" i="16" s="1"/>
  <c r="U231" i="16" s="1"/>
  <c r="S42" i="16"/>
  <c r="T42" i="16" s="1"/>
  <c r="U42" i="16" s="1"/>
  <c r="S129" i="16"/>
  <c r="T129" i="16" s="1"/>
  <c r="U129" i="16" s="1"/>
  <c r="S335" i="16"/>
  <c r="T335" i="16" s="1"/>
  <c r="U335" i="16" s="1"/>
  <c r="S218" i="16"/>
  <c r="T218" i="16" s="1"/>
  <c r="U218" i="16" s="1"/>
  <c r="S65" i="16"/>
  <c r="T65" i="16" s="1"/>
  <c r="U65" i="16" s="1"/>
  <c r="S260" i="16"/>
  <c r="T260" i="16" s="1"/>
  <c r="U260" i="16" s="1"/>
  <c r="S115" i="16"/>
  <c r="T115" i="16" s="1"/>
  <c r="U115" i="16" s="1"/>
  <c r="S228" i="16"/>
  <c r="T228" i="16" s="1"/>
  <c r="U228" i="16" s="1"/>
  <c r="S243" i="16"/>
  <c r="T243" i="16" s="1"/>
  <c r="U243" i="16" s="1"/>
  <c r="S295" i="16"/>
  <c r="T295" i="16" s="1"/>
  <c r="U295" i="16" s="1"/>
  <c r="S78" i="16"/>
  <c r="T78" i="16" s="1"/>
  <c r="U78" i="16" s="1"/>
  <c r="S266" i="16"/>
  <c r="T266" i="16" s="1"/>
  <c r="U266" i="16" s="1"/>
  <c r="S196" i="16"/>
  <c r="T196" i="16" s="1"/>
  <c r="U196" i="16" s="1"/>
  <c r="S199" i="16"/>
  <c r="T199" i="16" s="1"/>
  <c r="U199" i="16" s="1"/>
  <c r="S10" i="16"/>
  <c r="T10" i="16" s="1"/>
  <c r="U10" i="16" s="1"/>
  <c r="S216" i="16"/>
  <c r="T216" i="16" s="1"/>
  <c r="U216" i="16" s="1"/>
  <c r="S107" i="16"/>
  <c r="T107" i="16" s="1"/>
  <c r="U107" i="16" s="1"/>
  <c r="S305" i="16"/>
  <c r="T305" i="16" s="1"/>
  <c r="U305" i="16" s="1"/>
  <c r="S143" i="16"/>
  <c r="T143" i="16" s="1"/>
  <c r="U143" i="16" s="1"/>
  <c r="S192" i="16"/>
  <c r="T192" i="16" s="1"/>
  <c r="U192" i="16" s="1"/>
  <c r="S101" i="16"/>
  <c r="T101" i="16" s="1"/>
  <c r="U101" i="16" s="1"/>
  <c r="S23" i="16"/>
  <c r="T23" i="16" s="1"/>
  <c r="U23" i="16" s="1"/>
  <c r="S138" i="16"/>
  <c r="T138" i="16" s="1"/>
  <c r="U138" i="16" s="1"/>
  <c r="S259" i="16"/>
  <c r="S211" i="16"/>
  <c r="T211" i="16" s="1"/>
  <c r="U211" i="16" s="1"/>
  <c r="S56" i="16"/>
  <c r="T56" i="16" s="1"/>
  <c r="U56" i="16" s="1"/>
  <c r="S33" i="16"/>
  <c r="T33" i="16" s="1"/>
  <c r="U33" i="16" s="1"/>
  <c r="S313" i="16"/>
  <c r="T313" i="16" s="1"/>
  <c r="U313" i="16" s="1"/>
  <c r="S90" i="16"/>
  <c r="T90" i="16" s="1"/>
  <c r="U90" i="16" s="1"/>
  <c r="S198" i="16"/>
  <c r="T198" i="16" s="1"/>
  <c r="U198" i="16" s="1"/>
  <c r="S263" i="16"/>
  <c r="S193" i="16"/>
  <c r="T193" i="16" s="1"/>
  <c r="U193" i="16" s="1"/>
  <c r="S75" i="16"/>
  <c r="T75" i="16" s="1"/>
  <c r="U75" i="16" s="1"/>
  <c r="S76" i="16"/>
  <c r="T76" i="16" s="1"/>
  <c r="U76" i="16" s="1"/>
  <c r="S333" i="16"/>
  <c r="T333" i="16" s="1"/>
  <c r="U333" i="16" s="1"/>
  <c r="S306" i="16"/>
  <c r="T306" i="16" s="1"/>
  <c r="U306" i="16" s="1"/>
  <c r="S222" i="16"/>
  <c r="T222" i="16" s="1"/>
  <c r="U222" i="16" s="1"/>
  <c r="S261" i="16"/>
  <c r="T261" i="16" s="1"/>
  <c r="U261" i="16" s="1"/>
  <c r="S145" i="16"/>
  <c r="T145" i="16" s="1"/>
  <c r="U145" i="16" s="1"/>
  <c r="S68" i="16"/>
  <c r="T68" i="16" s="1"/>
  <c r="U68" i="16" s="1"/>
  <c r="S319" i="16"/>
  <c r="T319" i="16" s="1"/>
  <c r="U319" i="16" s="1"/>
  <c r="S227" i="16"/>
  <c r="T227" i="16" s="1"/>
  <c r="U227" i="16" s="1"/>
  <c r="S69" i="16"/>
  <c r="T69" i="16" s="1"/>
  <c r="U69" i="16" s="1"/>
  <c r="S236" i="16"/>
  <c r="T236" i="16" s="1"/>
  <c r="U236" i="16" s="1"/>
  <c r="S147" i="16"/>
  <c r="T147" i="16" s="1"/>
  <c r="U147" i="16" s="1"/>
  <c r="S203" i="16"/>
  <c r="T203" i="16" s="1"/>
  <c r="U203" i="16" s="1"/>
  <c r="S302" i="16"/>
  <c r="T302" i="16" s="1"/>
  <c r="U302" i="16" s="1"/>
  <c r="S34" i="16"/>
  <c r="T34" i="16" s="1"/>
  <c r="U34" i="16" s="1"/>
  <c r="S30" i="16"/>
  <c r="T30" i="16" s="1"/>
  <c r="U30" i="16" s="1"/>
  <c r="S50" i="16"/>
  <c r="T50" i="16" s="1"/>
  <c r="U50" i="16" s="1"/>
  <c r="S130" i="16"/>
  <c r="T130" i="16" s="1"/>
  <c r="U130" i="16" s="1"/>
  <c r="S332" i="16"/>
  <c r="T332" i="16" s="1"/>
  <c r="U332" i="16" s="1"/>
  <c r="S139" i="16"/>
  <c r="T139" i="16" s="1"/>
  <c r="U139" i="16" s="1"/>
  <c r="S308" i="16"/>
  <c r="T308" i="16" s="1"/>
  <c r="U308" i="16" s="1"/>
  <c r="S121" i="16"/>
  <c r="T121" i="16" s="1"/>
  <c r="U121" i="16" s="1"/>
  <c r="S217" i="16"/>
  <c r="T217" i="16" s="1"/>
  <c r="U217" i="16" s="1"/>
  <c r="S100" i="16"/>
  <c r="T100" i="16" s="1"/>
  <c r="U100" i="16" s="1"/>
  <c r="S81" i="16"/>
  <c r="T81" i="16" s="1"/>
  <c r="U81" i="16" s="1"/>
  <c r="S257" i="16"/>
  <c r="T257" i="16" s="1"/>
  <c r="U257" i="16" s="1"/>
  <c r="S324" i="16"/>
  <c r="S163" i="16"/>
  <c r="T163" i="16" s="1"/>
  <c r="U163" i="16" s="1"/>
  <c r="S142" i="16"/>
  <c r="T142" i="16" s="1"/>
  <c r="U142" i="16" s="1"/>
  <c r="S245" i="16"/>
  <c r="T245" i="16" s="1"/>
  <c r="U245" i="16" s="1"/>
  <c r="S206" i="16"/>
  <c r="T206" i="16" s="1"/>
  <c r="U206" i="16" s="1"/>
  <c r="S72" i="16"/>
  <c r="T72" i="16" s="1"/>
  <c r="U72" i="16" s="1"/>
  <c r="S16" i="16"/>
  <c r="T16" i="16" s="1"/>
  <c r="U16" i="16" s="1"/>
  <c r="S146" i="16"/>
  <c r="T146" i="16" s="1"/>
  <c r="U146" i="16" s="1"/>
  <c r="S278" i="16"/>
  <c r="T278" i="16" s="1"/>
  <c r="U278" i="16" s="1"/>
  <c r="S170" i="16"/>
  <c r="T170" i="16" s="1"/>
  <c r="U170" i="16" s="1"/>
  <c r="S296" i="16"/>
  <c r="T296" i="16" s="1"/>
  <c r="U296" i="16" s="1"/>
  <c r="S84" i="16"/>
  <c r="T84" i="16" s="1"/>
  <c r="U84" i="16" s="1"/>
  <c r="S310" i="16"/>
  <c r="T310" i="16" s="1"/>
  <c r="U310" i="16" s="1"/>
  <c r="T98" i="16"/>
  <c r="U98" i="16" s="1"/>
  <c r="S235" i="16"/>
  <c r="T235" i="16" s="1"/>
  <c r="U235" i="16" s="1"/>
  <c r="S89" i="16"/>
  <c r="T89" i="16" s="1"/>
  <c r="U89" i="16" s="1"/>
  <c r="S141" i="16"/>
  <c r="S60" i="16"/>
  <c r="T60" i="16" s="1"/>
  <c r="U60" i="16" s="1"/>
  <c r="S18" i="16"/>
  <c r="T18" i="16" s="1"/>
  <c r="U18" i="16" s="1"/>
  <c r="S270" i="16"/>
  <c r="T270" i="16" s="1"/>
  <c r="U270" i="16" s="1"/>
  <c r="S174" i="16"/>
  <c r="T174" i="16" s="1"/>
  <c r="U174" i="16" s="1"/>
  <c r="S194" i="16"/>
  <c r="T194" i="16" s="1"/>
  <c r="U194" i="16" s="1"/>
  <c r="S183" i="16"/>
  <c r="T183" i="16" s="1"/>
  <c r="U183" i="16" s="1"/>
  <c r="S264" i="16"/>
  <c r="T264" i="16" s="1"/>
  <c r="U264" i="16" s="1"/>
  <c r="T79" i="16"/>
  <c r="U79" i="16" s="1"/>
  <c r="S80" i="16"/>
  <c r="T80" i="16" s="1"/>
  <c r="U80" i="16" s="1"/>
  <c r="S9" i="16"/>
  <c r="T9" i="16" s="1"/>
  <c r="U9" i="16" s="1"/>
  <c r="S301" i="16"/>
  <c r="T301" i="16" s="1"/>
  <c r="U301" i="16" s="1"/>
  <c r="S287" i="16"/>
  <c r="T287" i="16" s="1"/>
  <c r="U287" i="16" s="1"/>
  <c r="S155" i="16"/>
  <c r="T155" i="16" s="1"/>
  <c r="U155" i="16" s="1"/>
  <c r="S289" i="16"/>
  <c r="T289" i="16" s="1"/>
  <c r="U289" i="16" s="1"/>
  <c r="S220" i="16"/>
  <c r="T220" i="16" s="1"/>
  <c r="U220" i="16" s="1"/>
  <c r="S323" i="16"/>
  <c r="T323" i="16" s="1"/>
  <c r="U323" i="16" s="1"/>
  <c r="S96" i="16"/>
  <c r="T96" i="16" s="1"/>
  <c r="U96" i="16" s="1"/>
  <c r="S61" i="16"/>
  <c r="T61" i="16" s="1"/>
  <c r="U61" i="16" s="1"/>
  <c r="S103" i="16"/>
  <c r="T103" i="16" s="1"/>
  <c r="U103" i="16" s="1"/>
  <c r="S118" i="16"/>
  <c r="T118" i="16" s="1"/>
  <c r="U118" i="16" s="1"/>
  <c r="S86" i="16"/>
  <c r="T86" i="16" s="1"/>
  <c r="U86" i="16" s="1"/>
  <c r="S241" i="16"/>
  <c r="T241" i="16" s="1"/>
  <c r="U241" i="16" s="1"/>
  <c r="S112" i="16"/>
  <c r="T112" i="16" s="1"/>
  <c r="U112" i="16" s="1"/>
  <c r="S12" i="16"/>
  <c r="T12" i="16" s="1"/>
  <c r="U12" i="16" s="1"/>
  <c r="S136" i="16"/>
  <c r="T136" i="16" s="1"/>
  <c r="U136" i="16" s="1"/>
  <c r="S35" i="16"/>
  <c r="T35" i="16" s="1"/>
  <c r="U35" i="16" s="1"/>
  <c r="S256" i="16"/>
  <c r="T256" i="16" s="1"/>
  <c r="U256" i="16" s="1"/>
  <c r="S106" i="16"/>
  <c r="T106" i="16" s="1"/>
  <c r="U106" i="16" s="1"/>
  <c r="S32" i="16"/>
  <c r="T32" i="16" s="1"/>
  <c r="U32" i="16" s="1"/>
  <c r="S114" i="16"/>
  <c r="T114" i="16" s="1"/>
  <c r="U114" i="16" s="1"/>
  <c r="S176" i="16"/>
  <c r="T176" i="16" s="1"/>
  <c r="U176" i="16" s="1"/>
  <c r="S329" i="16"/>
  <c r="T329" i="16" s="1"/>
  <c r="U329" i="16" s="1"/>
  <c r="S272" i="16"/>
  <c r="T272" i="16" s="1"/>
  <c r="U272" i="16" s="1"/>
  <c r="S250" i="16"/>
  <c r="T250" i="16" s="1"/>
  <c r="U250" i="16" s="1"/>
  <c r="S326" i="16"/>
  <c r="T326" i="16" s="1"/>
  <c r="U326" i="16" s="1"/>
  <c r="S124" i="16"/>
  <c r="T124" i="16" s="1"/>
  <c r="U124" i="16" s="1"/>
  <c r="S123" i="16"/>
  <c r="T123" i="16" s="1"/>
  <c r="U123" i="16" s="1"/>
  <c r="X150" i="16" l="1"/>
  <c r="Y150" i="16" s="1"/>
  <c r="Z150" i="16" s="1"/>
  <c r="X283" i="16"/>
  <c r="Y283" i="16" s="1"/>
  <c r="Z283" i="16" s="1"/>
  <c r="X160" i="16"/>
  <c r="Y160" i="16" s="1"/>
  <c r="Z160" i="16" s="1"/>
  <c r="X251" i="16"/>
  <c r="Y251" i="16" s="1"/>
  <c r="Z251" i="16" s="1"/>
  <c r="Y181" i="16"/>
  <c r="Z181" i="16" s="1"/>
  <c r="Y200" i="16"/>
  <c r="Z200" i="16" s="1"/>
  <c r="Y223" i="16"/>
  <c r="Z223" i="16" s="1"/>
  <c r="Y74" i="16"/>
  <c r="Z74" i="16" s="1"/>
  <c r="Y57" i="16"/>
  <c r="Z57" i="16" s="1"/>
  <c r="Y79" i="16"/>
  <c r="Z79" i="16" s="1"/>
  <c r="Y322" i="16"/>
  <c r="Z322" i="16" s="1"/>
  <c r="Y89" i="16"/>
  <c r="Z89" i="16" s="1"/>
  <c r="Y155" i="16"/>
  <c r="Z155" i="16" s="1"/>
  <c r="Y126" i="16"/>
  <c r="Z126" i="16" s="1"/>
  <c r="Y249" i="16"/>
  <c r="Z249" i="16" s="1"/>
  <c r="Y333" i="16"/>
  <c r="Z333" i="16" s="1"/>
  <c r="Y192" i="16"/>
  <c r="Z192" i="16" s="1"/>
  <c r="Y311" i="16"/>
  <c r="Z311" i="16" s="1"/>
  <c r="Y273" i="16"/>
  <c r="Z273" i="16" s="1"/>
  <c r="Y209" i="16"/>
  <c r="Z209" i="16" s="1"/>
  <c r="Y31" i="16"/>
  <c r="Z31" i="16" s="1"/>
  <c r="Y78" i="16"/>
  <c r="Z78" i="16" s="1"/>
  <c r="Y218" i="16"/>
  <c r="Z218" i="16" s="1"/>
  <c r="Y157" i="16"/>
  <c r="Z157" i="16" s="1"/>
  <c r="Y7" i="16"/>
  <c r="Z7" i="16" s="1"/>
  <c r="Y206" i="16"/>
  <c r="Z206" i="16" s="1"/>
  <c r="Y320" i="16"/>
  <c r="Z320" i="16" s="1"/>
  <c r="Y178" i="16"/>
  <c r="Z178" i="16" s="1"/>
  <c r="Y242" i="16"/>
  <c r="Z242" i="16" s="1"/>
  <c r="Y321" i="16"/>
  <c r="Z321" i="16" s="1"/>
  <c r="Y48" i="16"/>
  <c r="Z48" i="16" s="1"/>
  <c r="Y36" i="16"/>
  <c r="Z36" i="16" s="1"/>
  <c r="Y172" i="16"/>
  <c r="Z172" i="16" s="1"/>
  <c r="Y80" i="16"/>
  <c r="Z80" i="16" s="1"/>
  <c r="Y335" i="16"/>
  <c r="Z335" i="16" s="1"/>
  <c r="Y198" i="16"/>
  <c r="Z198" i="16" s="1"/>
  <c r="Y314" i="16"/>
  <c r="Z314" i="16" s="1"/>
  <c r="Y329" i="16"/>
  <c r="Z329" i="16" s="1"/>
  <c r="Y34" i="16"/>
  <c r="Z34" i="16" s="1"/>
  <c r="Y109" i="16"/>
  <c r="Z109" i="16" s="1"/>
  <c r="Y292" i="16"/>
  <c r="Z292" i="16" s="1"/>
  <c r="Y110" i="16"/>
  <c r="Z110" i="16" s="1"/>
  <c r="Y171" i="16"/>
  <c r="Z171" i="16" s="1"/>
  <c r="Y121" i="16"/>
  <c r="Z121" i="16" s="1"/>
  <c r="Y12" i="16"/>
  <c r="Z12" i="16" s="1"/>
  <c r="Y202" i="16"/>
  <c r="Z202" i="16" s="1"/>
  <c r="Y131" i="16"/>
  <c r="Z131" i="16" s="1"/>
  <c r="T259" i="16"/>
  <c r="U259" i="16" s="1"/>
  <c r="Y259" i="16"/>
  <c r="Z259" i="16" s="1"/>
  <c r="Y213" i="16"/>
  <c r="Z213" i="16" s="1"/>
  <c r="Y204" i="16"/>
  <c r="Z204" i="16" s="1"/>
  <c r="Y330" i="16"/>
  <c r="Z330" i="16" s="1"/>
  <c r="Y116" i="16"/>
  <c r="Z116" i="16" s="1"/>
  <c r="Y269" i="16"/>
  <c r="Z269" i="16" s="1"/>
  <c r="Y14" i="16"/>
  <c r="Z14" i="16" s="1"/>
  <c r="Y248" i="16"/>
  <c r="Z248" i="16" s="1"/>
  <c r="Y238" i="16"/>
  <c r="Z238" i="16" s="1"/>
  <c r="Y127" i="16"/>
  <c r="Z127" i="16" s="1"/>
  <c r="Y180" i="16"/>
  <c r="Z180" i="16" s="1"/>
  <c r="Y113" i="16"/>
  <c r="Z113" i="16" s="1"/>
  <c r="Y275" i="16"/>
  <c r="Z275" i="16" s="1"/>
  <c r="Y164" i="16"/>
  <c r="Z164" i="16" s="1"/>
  <c r="Y53" i="16"/>
  <c r="Z53" i="16" s="1"/>
  <c r="Y190" i="16"/>
  <c r="Z190" i="16" s="1"/>
  <c r="Y104" i="16"/>
  <c r="Z104" i="16" s="1"/>
  <c r="Y217" i="16"/>
  <c r="Z217" i="16" s="1"/>
  <c r="Y261" i="16"/>
  <c r="Z261" i="16" s="1"/>
  <c r="Y136" i="16"/>
  <c r="Z136" i="16" s="1"/>
  <c r="Y220" i="16"/>
  <c r="Z220" i="16" s="1"/>
  <c r="Y9" i="16"/>
  <c r="Z9" i="16" s="1"/>
  <c r="Y18" i="16"/>
  <c r="Z18" i="16" s="1"/>
  <c r="Y278" i="16"/>
  <c r="Z278" i="16" s="1"/>
  <c r="Y50" i="16"/>
  <c r="Z50" i="16" s="1"/>
  <c r="Y135" i="16"/>
  <c r="Z135" i="16" s="1"/>
  <c r="Y92" i="16"/>
  <c r="Z92" i="16" s="1"/>
  <c r="Y101" i="16"/>
  <c r="Z101" i="16" s="1"/>
  <c r="Y266" i="16"/>
  <c r="Z266" i="16" s="1"/>
  <c r="Y65" i="16"/>
  <c r="Z65" i="16" s="1"/>
  <c r="Y325" i="16"/>
  <c r="Z325" i="16" s="1"/>
  <c r="Y234" i="16"/>
  <c r="Z234" i="16" s="1"/>
  <c r="Y115" i="16"/>
  <c r="Z115" i="16" s="1"/>
  <c r="Y15" i="16"/>
  <c r="Z15" i="16" s="1"/>
  <c r="Y286" i="16"/>
  <c r="Z286" i="16" s="1"/>
  <c r="Y331" i="16"/>
  <c r="Z331" i="16" s="1"/>
  <c r="Y169" i="16"/>
  <c r="Z169" i="16" s="1"/>
  <c r="Y233" i="16"/>
  <c r="Z233" i="16" s="1"/>
  <c r="Y38" i="16"/>
  <c r="Z38" i="16" s="1"/>
  <c r="Y315" i="16"/>
  <c r="Z315" i="16" s="1"/>
  <c r="Y61" i="16"/>
  <c r="Z61" i="16" s="1"/>
  <c r="Y13" i="16"/>
  <c r="Z13" i="16" s="1"/>
  <c r="Y201" i="16"/>
  <c r="Z201" i="16" s="1"/>
  <c r="Y51" i="16"/>
  <c r="Z51" i="16" s="1"/>
  <c r="Y122" i="16"/>
  <c r="Z122" i="16" s="1"/>
  <c r="T8" i="16"/>
  <c r="U8" i="16" s="1"/>
  <c r="Y8" i="16"/>
  <c r="Z8" i="16" s="1"/>
  <c r="Y153" i="16"/>
  <c r="Z153" i="16" s="1"/>
  <c r="Y20" i="16"/>
  <c r="Z20" i="16" s="1"/>
  <c r="Y185" i="16"/>
  <c r="Z185" i="16" s="1"/>
  <c r="Y108" i="16"/>
  <c r="Z108" i="16" s="1"/>
  <c r="Y159" i="16"/>
  <c r="Z159" i="16" s="1"/>
  <c r="Y191" i="16"/>
  <c r="Z191" i="16" s="1"/>
  <c r="Y182" i="16"/>
  <c r="Z182" i="16" s="1"/>
  <c r="Y77" i="16"/>
  <c r="Z77" i="16" s="1"/>
  <c r="Y303" i="16"/>
  <c r="Z303" i="16" s="1"/>
  <c r="Y258" i="16"/>
  <c r="Z258" i="16" s="1"/>
  <c r="Y130" i="16"/>
  <c r="Z130" i="16" s="1"/>
  <c r="Y176" i="16"/>
  <c r="Z176" i="16" s="1"/>
  <c r="Y112" i="16"/>
  <c r="Z112" i="16" s="1"/>
  <c r="Y287" i="16"/>
  <c r="Z287" i="16" s="1"/>
  <c r="Y235" i="16"/>
  <c r="Z235" i="16" s="1"/>
  <c r="Y142" i="16"/>
  <c r="Z142" i="16" s="1"/>
  <c r="Y147" i="16"/>
  <c r="Z147" i="16" s="1"/>
  <c r="Y73" i="16"/>
  <c r="Z73" i="16" s="1"/>
  <c r="Y189" i="16"/>
  <c r="Z189" i="16" s="1"/>
  <c r="Y143" i="16"/>
  <c r="Z143" i="16" s="1"/>
  <c r="Y295" i="16"/>
  <c r="Z295" i="16" s="1"/>
  <c r="Y129" i="16"/>
  <c r="Z129" i="16" s="1"/>
  <c r="Y188" i="16"/>
  <c r="Z188" i="16" s="1"/>
  <c r="Y28" i="16"/>
  <c r="Z28" i="16" s="1"/>
  <c r="Y42" i="16"/>
  <c r="Z42" i="16" s="1"/>
  <c r="Y239" i="16"/>
  <c r="Z239" i="16" s="1"/>
  <c r="Y254" i="16"/>
  <c r="Z254" i="16" s="1"/>
  <c r="Y76" i="16"/>
  <c r="Z76" i="16" s="1"/>
  <c r="Y152" i="16"/>
  <c r="Z152" i="16" s="1"/>
  <c r="Y82" i="16"/>
  <c r="Z82" i="16" s="1"/>
  <c r="Y21" i="16"/>
  <c r="Z21" i="16" s="1"/>
  <c r="Y133" i="16"/>
  <c r="Z133" i="16" s="1"/>
  <c r="Y264" i="16"/>
  <c r="Z264" i="16" s="1"/>
  <c r="Y289" i="16"/>
  <c r="Z289" i="16" s="1"/>
  <c r="T324" i="16"/>
  <c r="U324" i="16" s="1"/>
  <c r="Y324" i="16"/>
  <c r="Z324" i="16" s="1"/>
  <c r="T300" i="16"/>
  <c r="U300" i="16" s="1"/>
  <c r="Y300" i="16"/>
  <c r="Z300" i="16" s="1"/>
  <c r="Y117" i="16"/>
  <c r="Z117" i="16" s="1"/>
  <c r="Y49" i="16"/>
  <c r="Z49" i="16" s="1"/>
  <c r="Y29" i="16"/>
  <c r="Z29" i="16" s="1"/>
  <c r="Y137" i="16"/>
  <c r="Z137" i="16" s="1"/>
  <c r="Y247" i="16"/>
  <c r="Z247" i="16" s="1"/>
  <c r="Y19" i="16"/>
  <c r="Z19" i="16" s="1"/>
  <c r="Y37" i="16"/>
  <c r="Z37" i="16" s="1"/>
  <c r="Y225" i="16"/>
  <c r="Z225" i="16" s="1"/>
  <c r="Y271" i="16"/>
  <c r="Z271" i="16" s="1"/>
  <c r="Y22" i="16"/>
  <c r="Z22" i="16" s="1"/>
  <c r="Y316" i="16"/>
  <c r="Z316" i="16" s="1"/>
  <c r="Y282" i="16"/>
  <c r="Z282" i="16" s="1"/>
  <c r="Y302" i="16"/>
  <c r="Z302" i="16" s="1"/>
  <c r="Y306" i="16"/>
  <c r="Z306" i="16" s="1"/>
  <c r="Y114" i="16"/>
  <c r="Z114" i="16" s="1"/>
  <c r="Y241" i="16"/>
  <c r="Z241" i="16" s="1"/>
  <c r="Y301" i="16"/>
  <c r="Z301" i="16" s="1"/>
  <c r="Y98" i="16"/>
  <c r="Z98" i="16" s="1"/>
  <c r="Y257" i="16"/>
  <c r="Z257" i="16" s="1"/>
  <c r="Y69" i="16"/>
  <c r="Z69" i="16" s="1"/>
  <c r="Y244" i="16"/>
  <c r="Z244" i="16" s="1"/>
  <c r="Y11" i="16"/>
  <c r="Z11" i="16" s="1"/>
  <c r="Y305" i="16"/>
  <c r="Z305" i="16" s="1"/>
  <c r="Y243" i="16"/>
  <c r="Z243" i="16" s="1"/>
  <c r="Y231" i="16"/>
  <c r="Z231" i="16" s="1"/>
  <c r="Y219" i="16"/>
  <c r="Z219" i="16" s="1"/>
  <c r="Y294" i="16"/>
  <c r="Z294" i="16" s="1"/>
  <c r="Y208" i="16"/>
  <c r="Z208" i="16" s="1"/>
  <c r="Y195" i="16"/>
  <c r="Z195" i="16" s="1"/>
  <c r="Y265" i="16"/>
  <c r="Z265" i="16" s="1"/>
  <c r="Y267" i="16"/>
  <c r="Z267" i="16" s="1"/>
  <c r="Y95" i="16"/>
  <c r="Z95" i="16" s="1"/>
  <c r="Y262" i="16"/>
  <c r="Z262" i="16" s="1"/>
  <c r="Y274" i="16"/>
  <c r="Z274" i="16" s="1"/>
  <c r="Y66" i="16"/>
  <c r="Z66" i="16" s="1"/>
  <c r="Y45" i="16"/>
  <c r="Z45" i="16" s="1"/>
  <c r="Y60" i="16"/>
  <c r="Z60" i="16" s="1"/>
  <c r="T167" i="16"/>
  <c r="U167" i="16" s="1"/>
  <c r="Y167" i="16"/>
  <c r="Z167" i="16" s="1"/>
  <c r="T39" i="16"/>
  <c r="U39" i="16" s="1"/>
  <c r="Y39" i="16"/>
  <c r="Z39" i="16" s="1"/>
  <c r="Y277" i="16"/>
  <c r="Z277" i="16" s="1"/>
  <c r="Y105" i="16"/>
  <c r="Z105" i="16" s="1"/>
  <c r="Y102" i="16"/>
  <c r="Z102" i="16" s="1"/>
  <c r="Y161" i="16"/>
  <c r="Z161" i="16" s="1"/>
  <c r="Y154" i="16"/>
  <c r="Z154" i="16" s="1"/>
  <c r="Y62" i="16"/>
  <c r="Z62" i="16" s="1"/>
  <c r="Y156" i="16"/>
  <c r="Z156" i="16" s="1"/>
  <c r="Y158" i="16"/>
  <c r="Z158" i="16" s="1"/>
  <c r="Y291" i="16"/>
  <c r="Z291" i="16" s="1"/>
  <c r="Y58" i="16"/>
  <c r="Z58" i="16" s="1"/>
  <c r="Y312" i="16"/>
  <c r="Z312" i="16" s="1"/>
  <c r="Y148" i="16"/>
  <c r="Z148" i="16" s="1"/>
  <c r="Y173" i="16"/>
  <c r="Z173" i="16" s="1"/>
  <c r="Y72" i="16"/>
  <c r="Z72" i="16" s="1"/>
  <c r="Y203" i="16"/>
  <c r="Z203" i="16" s="1"/>
  <c r="Y32" i="16"/>
  <c r="Z32" i="16" s="1"/>
  <c r="Y86" i="16"/>
  <c r="Z86" i="16" s="1"/>
  <c r="Y183" i="16"/>
  <c r="Z183" i="16" s="1"/>
  <c r="Y100" i="16"/>
  <c r="Z100" i="16" s="1"/>
  <c r="Y319" i="16"/>
  <c r="Z319" i="16" s="1"/>
  <c r="Y17" i="16"/>
  <c r="Z17" i="16" s="1"/>
  <c r="Y313" i="16"/>
  <c r="Z313" i="16" s="1"/>
  <c r="Y107" i="16"/>
  <c r="Z107" i="16" s="1"/>
  <c r="Y228" i="16"/>
  <c r="Z228" i="16" s="1"/>
  <c r="Y88" i="16"/>
  <c r="Z88" i="16" s="1"/>
  <c r="Y280" i="16"/>
  <c r="Z280" i="16" s="1"/>
  <c r="Y99" i="16"/>
  <c r="Z99" i="16" s="1"/>
  <c r="Y33" i="16"/>
  <c r="Z33" i="16" s="1"/>
  <c r="Y334" i="16"/>
  <c r="Z334" i="16" s="1"/>
  <c r="Y210" i="16"/>
  <c r="Z210" i="16" s="1"/>
  <c r="Y299" i="16"/>
  <c r="Z299" i="16" s="1"/>
  <c r="Y111" i="16"/>
  <c r="Z111" i="16" s="1"/>
  <c r="Y328" i="16"/>
  <c r="Z328" i="16" s="1"/>
  <c r="Y70" i="16"/>
  <c r="Z70" i="16" s="1"/>
  <c r="Y25" i="16"/>
  <c r="Z25" i="16" s="1"/>
  <c r="Y308" i="16"/>
  <c r="Z308" i="16" s="1"/>
  <c r="Y170" i="16"/>
  <c r="Z170" i="16" s="1"/>
  <c r="Y285" i="16"/>
  <c r="Z285" i="16" s="1"/>
  <c r="Y327" i="16"/>
  <c r="Z327" i="16" s="1"/>
  <c r="Y276" i="16"/>
  <c r="Z276" i="16" s="1"/>
  <c r="Y232" i="16"/>
  <c r="Z232" i="16" s="1"/>
  <c r="Y307" i="16"/>
  <c r="Z307" i="16" s="1"/>
  <c r="Y46" i="16"/>
  <c r="Z46" i="16" s="1"/>
  <c r="Y304" i="16"/>
  <c r="Z304" i="16" s="1"/>
  <c r="Y55" i="16"/>
  <c r="Z55" i="16" s="1"/>
  <c r="Y94" i="16"/>
  <c r="Z94" i="16" s="1"/>
  <c r="Y63" i="16"/>
  <c r="Z63" i="16" s="1"/>
  <c r="Y87" i="16"/>
  <c r="Z87" i="16" s="1"/>
  <c r="Y207" i="16"/>
  <c r="Z207" i="16" s="1"/>
  <c r="Y318" i="16"/>
  <c r="Z318" i="16" s="1"/>
  <c r="Y255" i="16"/>
  <c r="Z255" i="16" s="1"/>
  <c r="Y298" i="16"/>
  <c r="Z298" i="16" s="1"/>
  <c r="Y144" i="16"/>
  <c r="Z144" i="16" s="1"/>
  <c r="Y245" i="16"/>
  <c r="Z245" i="16" s="1"/>
  <c r="Y236" i="16"/>
  <c r="Z236" i="16" s="1"/>
  <c r="Y106" i="16"/>
  <c r="Z106" i="16" s="1"/>
  <c r="Y118" i="16"/>
  <c r="Z118" i="16" s="1"/>
  <c r="Y194" i="16"/>
  <c r="Z194" i="16" s="1"/>
  <c r="Y310" i="16"/>
  <c r="Z310" i="16" s="1"/>
  <c r="Y212" i="16"/>
  <c r="Z212" i="16" s="1"/>
  <c r="Y145" i="16"/>
  <c r="Z145" i="16" s="1"/>
  <c r="Y64" i="16"/>
  <c r="Z64" i="16" s="1"/>
  <c r="Y211" i="16"/>
  <c r="Z211" i="16" s="1"/>
  <c r="Y216" i="16"/>
  <c r="Z216" i="16" s="1"/>
  <c r="Y215" i="16"/>
  <c r="Z215" i="16" s="1"/>
  <c r="Y284" i="16"/>
  <c r="Z284" i="16" s="1"/>
  <c r="Y59" i="16"/>
  <c r="Z59" i="16" s="1"/>
  <c r="Y230" i="16"/>
  <c r="Z230" i="16" s="1"/>
  <c r="Y56" i="16"/>
  <c r="Z56" i="16" s="1"/>
  <c r="Y47" i="16"/>
  <c r="Z47" i="16" s="1"/>
  <c r="Y124" i="16"/>
  <c r="Z124" i="16" s="1"/>
  <c r="Y40" i="16"/>
  <c r="Z40" i="16" s="1"/>
  <c r="Y253" i="16"/>
  <c r="Z253" i="16" s="1"/>
  <c r="Y128" i="16"/>
  <c r="Z128" i="16" s="1"/>
  <c r="Y326" i="16"/>
  <c r="Z326" i="16" s="1"/>
  <c r="Y71" i="16"/>
  <c r="Z71" i="16" s="1"/>
  <c r="Y332" i="16"/>
  <c r="Z332" i="16" s="1"/>
  <c r="Y146" i="16"/>
  <c r="Z146" i="16" s="1"/>
  <c r="Y44" i="16"/>
  <c r="Z44" i="16" s="1"/>
  <c r="T151" i="16"/>
  <c r="U151" i="16" s="1"/>
  <c r="Y151" i="16"/>
  <c r="Z151" i="16" s="1"/>
  <c r="T205" i="16"/>
  <c r="U205" i="16" s="1"/>
  <c r="Y205" i="16"/>
  <c r="Z205" i="16" s="1"/>
  <c r="T179" i="16"/>
  <c r="U179" i="16" s="1"/>
  <c r="Y179" i="16"/>
  <c r="Z179" i="16" s="1"/>
  <c r="Y175" i="16"/>
  <c r="Z175" i="16" s="1"/>
  <c r="Y237" i="16"/>
  <c r="Z237" i="16" s="1"/>
  <c r="Y293" i="16"/>
  <c r="Z293" i="16" s="1"/>
  <c r="Y41" i="16"/>
  <c r="Z41" i="16" s="1"/>
  <c r="Y317" i="16"/>
  <c r="Z317" i="16" s="1"/>
  <c r="Y26" i="16"/>
  <c r="Z26" i="16" s="1"/>
  <c r="Y221" i="16"/>
  <c r="Z221" i="16" s="1"/>
  <c r="Y140" i="16"/>
  <c r="Z140" i="16" s="1"/>
  <c r="Y197" i="16"/>
  <c r="Z197" i="16" s="1"/>
  <c r="Y132" i="16"/>
  <c r="Z132" i="16" s="1"/>
  <c r="Y93" i="16"/>
  <c r="Z93" i="16" s="1"/>
  <c r="Y163" i="16"/>
  <c r="Z163" i="16" s="1"/>
  <c r="Y227" i="16"/>
  <c r="Z227" i="16" s="1"/>
  <c r="Y272" i="16"/>
  <c r="Z272" i="16" s="1"/>
  <c r="Y256" i="16"/>
  <c r="Z256" i="16" s="1"/>
  <c r="Y96" i="16"/>
  <c r="Z96" i="16" s="1"/>
  <c r="Y174" i="16"/>
  <c r="Z174" i="16" s="1"/>
  <c r="Y84" i="16"/>
  <c r="Z84" i="16" s="1"/>
  <c r="Y222" i="16"/>
  <c r="Z222" i="16" s="1"/>
  <c r="Y134" i="16"/>
  <c r="Z134" i="16" s="1"/>
  <c r="Y138" i="16"/>
  <c r="Z138" i="16" s="1"/>
  <c r="Y10" i="16"/>
  <c r="Z10" i="16" s="1"/>
  <c r="Y166" i="16"/>
  <c r="Z166" i="16" s="1"/>
  <c r="Y119" i="16"/>
  <c r="Z119" i="16" s="1"/>
  <c r="Y246" i="16"/>
  <c r="Z246" i="16" s="1"/>
  <c r="Y193" i="16"/>
  <c r="Z193" i="16" s="1"/>
  <c r="Y309" i="16"/>
  <c r="Z309" i="16" s="1"/>
  <c r="Y288" i="16"/>
  <c r="Z288" i="16" s="1"/>
  <c r="Y91" i="16"/>
  <c r="Z91" i="16" s="1"/>
  <c r="Y279" i="16"/>
  <c r="Z279" i="16" s="1"/>
  <c r="Y123" i="16"/>
  <c r="Z123" i="16" s="1"/>
  <c r="Y27" i="16"/>
  <c r="Z27" i="16" s="1"/>
  <c r="Y297" i="16"/>
  <c r="Z297" i="16" s="1"/>
  <c r="Y250" i="16"/>
  <c r="Z250" i="16" s="1"/>
  <c r="Y16" i="16"/>
  <c r="Z16" i="16" s="1"/>
  <c r="T141" i="16"/>
  <c r="U141" i="16" s="1"/>
  <c r="Y141" i="16"/>
  <c r="Z141" i="16" s="1"/>
  <c r="T263" i="16"/>
  <c r="U263" i="16" s="1"/>
  <c r="Y263" i="16"/>
  <c r="Z263" i="16" s="1"/>
  <c r="T162" i="16"/>
  <c r="U162" i="16" s="1"/>
  <c r="Y162" i="16"/>
  <c r="Z162" i="16" s="1"/>
  <c r="Y226" i="16"/>
  <c r="Z226" i="16" s="1"/>
  <c r="Y85" i="16"/>
  <c r="Z85" i="16" s="1"/>
  <c r="Y43" i="16"/>
  <c r="Z43" i="16" s="1"/>
  <c r="Y125" i="16"/>
  <c r="Z125" i="16" s="1"/>
  <c r="Y120" i="16"/>
  <c r="Z120" i="16" s="1"/>
  <c r="Y165" i="16"/>
  <c r="Z165" i="16" s="1"/>
  <c r="Y75" i="16"/>
  <c r="Z75" i="16" s="1"/>
  <c r="Y168" i="16"/>
  <c r="Z168" i="16" s="1"/>
  <c r="Y240" i="16"/>
  <c r="Z240" i="16" s="1"/>
  <c r="Y52" i="16"/>
  <c r="Z52" i="16" s="1"/>
  <c r="Y224" i="16"/>
  <c r="Z224" i="16" s="1"/>
  <c r="Y184" i="16"/>
  <c r="Z184" i="16" s="1"/>
  <c r="Y281" i="16"/>
  <c r="Z281" i="16" s="1"/>
  <c r="Y229" i="16"/>
  <c r="Z229" i="16" s="1"/>
  <c r="Y186" i="16"/>
  <c r="Z186" i="16" s="1"/>
  <c r="Y81" i="16"/>
  <c r="Z81" i="16" s="1"/>
  <c r="Y68" i="16"/>
  <c r="Z68" i="16" s="1"/>
  <c r="Y83" i="16"/>
  <c r="Z83" i="16" s="1"/>
  <c r="Y35" i="16"/>
  <c r="Z35" i="16" s="1"/>
  <c r="Y323" i="16"/>
  <c r="Z323" i="16" s="1"/>
  <c r="Y270" i="16"/>
  <c r="Z270" i="16" s="1"/>
  <c r="Y296" i="16"/>
  <c r="Z296" i="16" s="1"/>
  <c r="Y139" i="16"/>
  <c r="Z139" i="16" s="1"/>
  <c r="Y54" i="16"/>
  <c r="Z54" i="16" s="1"/>
  <c r="Y24" i="16"/>
  <c r="Z24" i="16" s="1"/>
  <c r="Y23" i="16"/>
  <c r="Z23" i="16" s="1"/>
  <c r="Y196" i="16"/>
  <c r="Z196" i="16" s="1"/>
  <c r="Y260" i="16"/>
  <c r="Z260" i="16" s="1"/>
  <c r="Y290" i="16"/>
  <c r="Z290" i="16" s="1"/>
  <c r="Y268" i="16"/>
  <c r="Z268" i="16" s="1"/>
  <c r="Y187" i="16"/>
  <c r="Z187" i="16" s="1"/>
  <c r="Y199" i="16"/>
  <c r="Z199" i="16" s="1"/>
  <c r="Y177" i="16"/>
  <c r="Z177" i="16" s="1"/>
  <c r="Y97" i="16"/>
  <c r="Z97" i="16" s="1"/>
  <c r="Y90" i="16"/>
  <c r="Z90" i="16" s="1"/>
  <c r="Y67" i="16"/>
  <c r="Z67" i="16" s="1"/>
  <c r="Y149" i="16"/>
  <c r="Z149" i="16" s="1"/>
  <c r="Y252" i="16"/>
  <c r="Z252" i="16" s="1"/>
  <c r="Y214" i="16"/>
  <c r="Z214" i="16" s="1"/>
  <c r="Y103" i="16"/>
  <c r="Z103" i="16" s="1"/>
  <c r="Y30" i="16"/>
  <c r="Z30" i="16" s="1"/>
</calcChain>
</file>

<file path=xl/sharedStrings.xml><?xml version="1.0" encoding="utf-8"?>
<sst xmlns="http://schemas.openxmlformats.org/spreadsheetml/2006/main" count="14636" uniqueCount="3298">
  <si>
    <t>State/Region Pcode</t>
  </si>
  <si>
    <t>State/Region Name</t>
  </si>
  <si>
    <t>District Pcode</t>
  </si>
  <si>
    <t>District Name</t>
  </si>
  <si>
    <t>Township Pcode</t>
  </si>
  <si>
    <t>Township Name</t>
  </si>
  <si>
    <t>MMR001</t>
  </si>
  <si>
    <t>Kachin</t>
  </si>
  <si>
    <t>MMR001D001</t>
  </si>
  <si>
    <t>Myitkyina</t>
  </si>
  <si>
    <t>MMR001001</t>
  </si>
  <si>
    <t>MMR001002</t>
  </si>
  <si>
    <t>Waingmaw</t>
  </si>
  <si>
    <t>MMR001003</t>
  </si>
  <si>
    <t>Injangyang</t>
  </si>
  <si>
    <t>MMR001004</t>
  </si>
  <si>
    <t>Tanai</t>
  </si>
  <si>
    <t>MMR001005</t>
  </si>
  <si>
    <t>Chipwi</t>
  </si>
  <si>
    <t>MMR001006</t>
  </si>
  <si>
    <t>Tsawlaw</t>
  </si>
  <si>
    <t>MMR001D002</t>
  </si>
  <si>
    <t>Mohnyin</t>
  </si>
  <si>
    <t>MMR001007</t>
  </si>
  <si>
    <t>MMR001008</t>
  </si>
  <si>
    <t>Mogaung</t>
  </si>
  <si>
    <t>MMR001009</t>
  </si>
  <si>
    <t>Hpakant</t>
  </si>
  <si>
    <t>MMR001D003</t>
  </si>
  <si>
    <t>Bhamo</t>
  </si>
  <si>
    <t>MMR001010</t>
  </si>
  <si>
    <t>MMR001011</t>
  </si>
  <si>
    <t>Shwegu</t>
  </si>
  <si>
    <t>MMR001012</t>
  </si>
  <si>
    <t>Momauk</t>
  </si>
  <si>
    <t>MMR001013</t>
  </si>
  <si>
    <t>Mansi</t>
  </si>
  <si>
    <t>MMR001D004</t>
  </si>
  <si>
    <t>Puta-O</t>
  </si>
  <si>
    <t>MMR001014</t>
  </si>
  <si>
    <t>MMR001015</t>
  </si>
  <si>
    <t>Sumprabum</t>
  </si>
  <si>
    <t>MMR001016</t>
  </si>
  <si>
    <t>Machanbaw</t>
  </si>
  <si>
    <t>MMR001018</t>
  </si>
  <si>
    <t>Khaunglanhpu</t>
  </si>
  <si>
    <t>MMR001017</t>
  </si>
  <si>
    <t>Nawngmun</t>
  </si>
  <si>
    <t>MMR002</t>
  </si>
  <si>
    <t>Kayah</t>
  </si>
  <si>
    <t>MMR002D001</t>
  </si>
  <si>
    <t>Loikaw</t>
  </si>
  <si>
    <t>MMR002001</t>
  </si>
  <si>
    <t>MMR002002</t>
  </si>
  <si>
    <t>Demoso</t>
  </si>
  <si>
    <t>MMR002003</t>
  </si>
  <si>
    <t>Hpruso</t>
  </si>
  <si>
    <t>MMR002004</t>
  </si>
  <si>
    <t>Shadaw</t>
  </si>
  <si>
    <t>MMR002D002</t>
  </si>
  <si>
    <t>Bawlake</t>
  </si>
  <si>
    <t>MMR002005</t>
  </si>
  <si>
    <t>Bawlakhe</t>
  </si>
  <si>
    <t>MMR002006</t>
  </si>
  <si>
    <t>Hpasawng</t>
  </si>
  <si>
    <t>MMR002007</t>
  </si>
  <si>
    <t>Mese</t>
  </si>
  <si>
    <t>MMR003</t>
  </si>
  <si>
    <t>Kayin</t>
  </si>
  <si>
    <t>MMR003D001</t>
  </si>
  <si>
    <t>Hpa-An</t>
  </si>
  <si>
    <t>MMR003001</t>
  </si>
  <si>
    <t>MMR003002</t>
  </si>
  <si>
    <t>Hlaingbwe</t>
  </si>
  <si>
    <t>MMR003004</t>
  </si>
  <si>
    <t>Thandaunggyi</t>
  </si>
  <si>
    <t>MMR003D004</t>
  </si>
  <si>
    <t>Hpapun</t>
  </si>
  <si>
    <t>MMR003003</t>
  </si>
  <si>
    <t>MMR003D002</t>
  </si>
  <si>
    <t>Myawaddy</t>
  </si>
  <si>
    <t>MMR003005</t>
  </si>
  <si>
    <t>MMR003D003</t>
  </si>
  <si>
    <t>Kawkareik</t>
  </si>
  <si>
    <t>MMR003006</t>
  </si>
  <si>
    <t>MMR003007</t>
  </si>
  <si>
    <t>Kyainseikgyi</t>
  </si>
  <si>
    <t>MMR004</t>
  </si>
  <si>
    <t>Chin</t>
  </si>
  <si>
    <t>MMR004D003</t>
  </si>
  <si>
    <t>Hakha</t>
  </si>
  <si>
    <t>MMR004002</t>
  </si>
  <si>
    <t>MMR004003</t>
  </si>
  <si>
    <t>Thantlang</t>
  </si>
  <si>
    <t>MMR004D001</t>
  </si>
  <si>
    <t>Falam</t>
  </si>
  <si>
    <t>MMR004001</t>
  </si>
  <si>
    <t>MMR004004</t>
  </si>
  <si>
    <t>Tedim</t>
  </si>
  <si>
    <t>MMR004005</t>
  </si>
  <si>
    <t>Tonzang</t>
  </si>
  <si>
    <t>MMR004D002</t>
  </si>
  <si>
    <t>Mindat</t>
  </si>
  <si>
    <t>MMR004006</t>
  </si>
  <si>
    <t>MMR004007</t>
  </si>
  <si>
    <t>Matupi</t>
  </si>
  <si>
    <t>MMR004008</t>
  </si>
  <si>
    <t>Kanpetlet</t>
  </si>
  <si>
    <t>MMR004009</t>
  </si>
  <si>
    <t>Paletwa</t>
  </si>
  <si>
    <t>MMR005</t>
  </si>
  <si>
    <t>Sagaing</t>
  </si>
  <si>
    <t>MMR005D001</t>
  </si>
  <si>
    <t>MMR005001</t>
  </si>
  <si>
    <t>MMR005002</t>
  </si>
  <si>
    <t>Myinmu</t>
  </si>
  <si>
    <t>MMR005003</t>
  </si>
  <si>
    <t>Myaung</t>
  </si>
  <si>
    <t>MMR005D002</t>
  </si>
  <si>
    <t>Shwebo</t>
  </si>
  <si>
    <t>MMR005004</t>
  </si>
  <si>
    <t>MMR005005</t>
  </si>
  <si>
    <t>Khin-U</t>
  </si>
  <si>
    <t>MMR005006</t>
  </si>
  <si>
    <t>Wetlet</t>
  </si>
  <si>
    <t>MMR005007</t>
  </si>
  <si>
    <t>Kanbalu</t>
  </si>
  <si>
    <t>MMR005008</t>
  </si>
  <si>
    <t>Kyunhla</t>
  </si>
  <si>
    <t>MMR005009</t>
  </si>
  <si>
    <t>Ye-U</t>
  </si>
  <si>
    <t>MMR005010</t>
  </si>
  <si>
    <t>Tabayin</t>
  </si>
  <si>
    <t>MMR005011</t>
  </si>
  <si>
    <t>Taze</t>
  </si>
  <si>
    <t>MMR005D003</t>
  </si>
  <si>
    <t>Monywa</t>
  </si>
  <si>
    <t>MMR005012</t>
  </si>
  <si>
    <t>MMR005013</t>
  </si>
  <si>
    <t>Budalin</t>
  </si>
  <si>
    <t>MMR005014</t>
  </si>
  <si>
    <t>Ayadaw</t>
  </si>
  <si>
    <t>MMR005015</t>
  </si>
  <si>
    <t>Chaung-U</t>
  </si>
  <si>
    <t>MMR005D004</t>
  </si>
  <si>
    <t>Katha</t>
  </si>
  <si>
    <t>MMR005020</t>
  </si>
  <si>
    <t>MMR005021</t>
  </si>
  <si>
    <t>Indaw</t>
  </si>
  <si>
    <t>MMR005022</t>
  </si>
  <si>
    <t>Tigyaing</t>
  </si>
  <si>
    <t>MMR005023</t>
  </si>
  <si>
    <t>Banmauk</t>
  </si>
  <si>
    <t>MMR005024</t>
  </si>
  <si>
    <t>Kawlin</t>
  </si>
  <si>
    <t>MMR005025</t>
  </si>
  <si>
    <t>Wuntho</t>
  </si>
  <si>
    <t>MMR005026</t>
  </si>
  <si>
    <t>Pinlebu</t>
  </si>
  <si>
    <t>MMR005D005</t>
  </si>
  <si>
    <t>Kale</t>
  </si>
  <si>
    <t>MMR005027</t>
  </si>
  <si>
    <t>MMR005028</t>
  </si>
  <si>
    <t>Kalewa</t>
  </si>
  <si>
    <t>MMR005029</t>
  </si>
  <si>
    <t>Mingin</t>
  </si>
  <si>
    <t>MMR005D006</t>
  </si>
  <si>
    <t>Tamu</t>
  </si>
  <si>
    <t>MMR005030</t>
  </si>
  <si>
    <t>MMR005D007</t>
  </si>
  <si>
    <t>Mawlaik</t>
  </si>
  <si>
    <t>MMR005031</t>
  </si>
  <si>
    <t>MMR005032</t>
  </si>
  <si>
    <t>Paungbyin</t>
  </si>
  <si>
    <t>MMR005D008</t>
  </si>
  <si>
    <t>Hkamti</t>
  </si>
  <si>
    <t>MMR005033</t>
  </si>
  <si>
    <t>MMR005034</t>
  </si>
  <si>
    <t>Homalin</t>
  </si>
  <si>
    <t>MMR005035</t>
  </si>
  <si>
    <t>Lay Shi</t>
  </si>
  <si>
    <t>MMR005036</t>
  </si>
  <si>
    <t>Lahe</t>
  </si>
  <si>
    <t>MMR005037</t>
  </si>
  <si>
    <t>Nanyun</t>
  </si>
  <si>
    <t>MMR005D009</t>
  </si>
  <si>
    <t>Yinmabin</t>
  </si>
  <si>
    <t>MMR005016</t>
  </si>
  <si>
    <t>MMR005018</t>
  </si>
  <si>
    <t>Salingyi</t>
  </si>
  <si>
    <t>MMR005019</t>
  </si>
  <si>
    <t>Pale</t>
  </si>
  <si>
    <t>MMR005017</t>
  </si>
  <si>
    <t>Kani</t>
  </si>
  <si>
    <t>MMR006</t>
  </si>
  <si>
    <t>Tanintharyi</t>
  </si>
  <si>
    <t>MMR006D001</t>
  </si>
  <si>
    <t>Dawei</t>
  </si>
  <si>
    <t>MMR006001</t>
  </si>
  <si>
    <t>MMR006003</t>
  </si>
  <si>
    <t>Thayetchaung</t>
  </si>
  <si>
    <t>MMR006004</t>
  </si>
  <si>
    <t>Yebyu</t>
  </si>
  <si>
    <t>MMR006D002</t>
  </si>
  <si>
    <t>Myeik</t>
  </si>
  <si>
    <t>MMR006005</t>
  </si>
  <si>
    <t>MMR006006</t>
  </si>
  <si>
    <t>Kyunsu</t>
  </si>
  <si>
    <t>MMR006007</t>
  </si>
  <si>
    <t>Palaw</t>
  </si>
  <si>
    <t>MMR006008</t>
  </si>
  <si>
    <t>MMR006D003</t>
  </si>
  <si>
    <t>Kawthoung</t>
  </si>
  <si>
    <t>MMR006010</t>
  </si>
  <si>
    <t>Bokpyin</t>
  </si>
  <si>
    <t>MMR111</t>
  </si>
  <si>
    <t>Bago</t>
  </si>
  <si>
    <t>MMR007D001</t>
  </si>
  <si>
    <t>MMR007001</t>
  </si>
  <si>
    <t>MMR007002</t>
  </si>
  <si>
    <t>Thanatpin</t>
  </si>
  <si>
    <t>MMR007003</t>
  </si>
  <si>
    <t>Kawa</t>
  </si>
  <si>
    <t>MMR007004</t>
  </si>
  <si>
    <t>Waw</t>
  </si>
  <si>
    <t>MMR007005</t>
  </si>
  <si>
    <t>Nyaunglebin</t>
  </si>
  <si>
    <t>MMR007006</t>
  </si>
  <si>
    <t>Kyauktaga</t>
  </si>
  <si>
    <t>MMR007007</t>
  </si>
  <si>
    <t>Daik-U</t>
  </si>
  <si>
    <t>MMR007008</t>
  </si>
  <si>
    <t>Shwegyin</t>
  </si>
  <si>
    <t>MMR007D002</t>
  </si>
  <si>
    <t>Taungoo</t>
  </si>
  <si>
    <t>MMR007009</t>
  </si>
  <si>
    <t>MMR007010</t>
  </si>
  <si>
    <t>Yedashe</t>
  </si>
  <si>
    <t>MMR007011</t>
  </si>
  <si>
    <t>Kyaukkyi</t>
  </si>
  <si>
    <t>MMR007012</t>
  </si>
  <si>
    <t>Phyu</t>
  </si>
  <si>
    <t>MMR007013</t>
  </si>
  <si>
    <t>Oktwin</t>
  </si>
  <si>
    <t>MMR007014</t>
  </si>
  <si>
    <t>Htantabin</t>
  </si>
  <si>
    <t>MMR008D001</t>
  </si>
  <si>
    <t>Pyay</t>
  </si>
  <si>
    <t>MMR008001</t>
  </si>
  <si>
    <t>MMR008002</t>
  </si>
  <si>
    <t>Paukkhaung</t>
  </si>
  <si>
    <t>MMR008003</t>
  </si>
  <si>
    <t>Padaung</t>
  </si>
  <si>
    <t>MMR008004</t>
  </si>
  <si>
    <t>Paungde</t>
  </si>
  <si>
    <t>MMR008005</t>
  </si>
  <si>
    <t>Thegon</t>
  </si>
  <si>
    <t>MMR008006</t>
  </si>
  <si>
    <t>Shwedaung</t>
  </si>
  <si>
    <t>MMR008D002</t>
  </si>
  <si>
    <t>Thayarwady</t>
  </si>
  <si>
    <t>MMR008007</t>
  </si>
  <si>
    <t>MMR008008</t>
  </si>
  <si>
    <t>Letpadan</t>
  </si>
  <si>
    <t>MMR008009</t>
  </si>
  <si>
    <t>Minhla</t>
  </si>
  <si>
    <t>MMR008010</t>
  </si>
  <si>
    <t>Okpho</t>
  </si>
  <si>
    <t>MMR008011</t>
  </si>
  <si>
    <t>Zigon</t>
  </si>
  <si>
    <t>MMR008012</t>
  </si>
  <si>
    <t>Nattalin</t>
  </si>
  <si>
    <t>MMR008013</t>
  </si>
  <si>
    <t>Monyo</t>
  </si>
  <si>
    <t>MMR008014</t>
  </si>
  <si>
    <t>Gyobingauk</t>
  </si>
  <si>
    <t>MMR009</t>
  </si>
  <si>
    <t>Magway</t>
  </si>
  <si>
    <t>MMR009D001</t>
  </si>
  <si>
    <t>MMR009001</t>
  </si>
  <si>
    <t>MMR009002</t>
  </si>
  <si>
    <t>Yenangyaung</t>
  </si>
  <si>
    <t>MMR009003</t>
  </si>
  <si>
    <t>Chauk</t>
  </si>
  <si>
    <t>MMR009004</t>
  </si>
  <si>
    <t>Taungdwingyi</t>
  </si>
  <si>
    <t>MMR009005</t>
  </si>
  <si>
    <t>Myothit</t>
  </si>
  <si>
    <t>MMR009006</t>
  </si>
  <si>
    <t>Natmauk</t>
  </si>
  <si>
    <t>MMR009D002</t>
  </si>
  <si>
    <t>Minbu</t>
  </si>
  <si>
    <t>MMR009007</t>
  </si>
  <si>
    <t>MMR009008</t>
  </si>
  <si>
    <t>Pwintbyu</t>
  </si>
  <si>
    <t>MMR009009</t>
  </si>
  <si>
    <t>Ngape</t>
  </si>
  <si>
    <t>MMR009010</t>
  </si>
  <si>
    <t>Salin</t>
  </si>
  <si>
    <t>MMR009011</t>
  </si>
  <si>
    <t>Sidoktaya</t>
  </si>
  <si>
    <t>MMR009D003</t>
  </si>
  <si>
    <t>Thayet</t>
  </si>
  <si>
    <t>MMR009012</t>
  </si>
  <si>
    <t>MMR009013</t>
  </si>
  <si>
    <t>MMR009014</t>
  </si>
  <si>
    <t>Mindon</t>
  </si>
  <si>
    <t>MMR009015</t>
  </si>
  <si>
    <t>Kamma</t>
  </si>
  <si>
    <t>MMR009016</t>
  </si>
  <si>
    <t>Aunglan</t>
  </si>
  <si>
    <t>MMR009017</t>
  </si>
  <si>
    <t>Sinbaungwe</t>
  </si>
  <si>
    <t>MMR009D004</t>
  </si>
  <si>
    <t>Pakokku</t>
  </si>
  <si>
    <t>MMR009018</t>
  </si>
  <si>
    <t>MMR009019</t>
  </si>
  <si>
    <t>Yesagyo</t>
  </si>
  <si>
    <t>MMR009020</t>
  </si>
  <si>
    <t>Myaing</t>
  </si>
  <si>
    <t>MMR009021</t>
  </si>
  <si>
    <t>Pauk</t>
  </si>
  <si>
    <t>MMR009022</t>
  </si>
  <si>
    <t>Seikphyu</t>
  </si>
  <si>
    <t>MMR009D005</t>
  </si>
  <si>
    <t>Gangaw</t>
  </si>
  <si>
    <t>MMR009023</t>
  </si>
  <si>
    <t>MMR009024</t>
  </si>
  <si>
    <t>Tilin</t>
  </si>
  <si>
    <t>MMR009025</t>
  </si>
  <si>
    <t>Saw</t>
  </si>
  <si>
    <t>MMR010</t>
  </si>
  <si>
    <t>Mandalay</t>
  </si>
  <si>
    <t>MMR010D001</t>
  </si>
  <si>
    <t>MMR010001</t>
  </si>
  <si>
    <t>Aungmyaythazan</t>
  </si>
  <si>
    <t>MMR010002</t>
  </si>
  <si>
    <t>Chanayethazan</t>
  </si>
  <si>
    <t>MMR010003</t>
  </si>
  <si>
    <t>Mahaaungmyay</t>
  </si>
  <si>
    <t>MMR010004</t>
  </si>
  <si>
    <t>Chanmyathazi</t>
  </si>
  <si>
    <t>MMR010005</t>
  </si>
  <si>
    <t>Pyigyitagon</t>
  </si>
  <si>
    <t>MMR010006</t>
  </si>
  <si>
    <t>Amarapura</t>
  </si>
  <si>
    <t>MMR010007</t>
  </si>
  <si>
    <t>Patheingyi</t>
  </si>
  <si>
    <t>MMR010D002</t>
  </si>
  <si>
    <t>Pyinoolwin</t>
  </si>
  <si>
    <t>MMR010008</t>
  </si>
  <si>
    <t>MMR010009</t>
  </si>
  <si>
    <t>Madaya</t>
  </si>
  <si>
    <t>MMR010010</t>
  </si>
  <si>
    <t>Singu</t>
  </si>
  <si>
    <t>MMR010011</t>
  </si>
  <si>
    <t>Mogoke</t>
  </si>
  <si>
    <t>MMR010012</t>
  </si>
  <si>
    <t>Thabeikkyin</t>
  </si>
  <si>
    <t>MMR010D003</t>
  </si>
  <si>
    <t>Kyaukse</t>
  </si>
  <si>
    <t>MMR010013</t>
  </si>
  <si>
    <t>MMR010014</t>
  </si>
  <si>
    <t>Sintgaing</t>
  </si>
  <si>
    <t>MMR010015</t>
  </si>
  <si>
    <t>Myittha</t>
  </si>
  <si>
    <t>MMR010016</t>
  </si>
  <si>
    <t>Tada-U</t>
  </si>
  <si>
    <t>MMR010D004</t>
  </si>
  <si>
    <t>Myingyan</t>
  </si>
  <si>
    <t>MMR010017</t>
  </si>
  <si>
    <t>MMR010018</t>
  </si>
  <si>
    <t>Taungtha</t>
  </si>
  <si>
    <t>MMR010019</t>
  </si>
  <si>
    <t>Natogyi</t>
  </si>
  <si>
    <t>MMR010020</t>
  </si>
  <si>
    <t>Kyaukpadaung</t>
  </si>
  <si>
    <t>MMR010021</t>
  </si>
  <si>
    <t>Ngazun</t>
  </si>
  <si>
    <t>MMR010D005</t>
  </si>
  <si>
    <t>Nyaung-U</t>
  </si>
  <si>
    <t>MMR010022</t>
  </si>
  <si>
    <t>MMR010D006</t>
  </si>
  <si>
    <t>Yamethin</t>
  </si>
  <si>
    <t>MMR010023</t>
  </si>
  <si>
    <t>MMR010024</t>
  </si>
  <si>
    <t>Pyawbwe</t>
  </si>
  <si>
    <t>MMR010D007</t>
  </si>
  <si>
    <t>Meiktila</t>
  </si>
  <si>
    <t>MMR010028</t>
  </si>
  <si>
    <t>MMR010029</t>
  </si>
  <si>
    <t>Mahlaing</t>
  </si>
  <si>
    <t>MMR010030</t>
  </si>
  <si>
    <t>Thazi</t>
  </si>
  <si>
    <t>MMR010031</t>
  </si>
  <si>
    <t>Wundwin</t>
  </si>
  <si>
    <t>MMR011</t>
  </si>
  <si>
    <t>Mon</t>
  </si>
  <si>
    <t>MMR011D001</t>
  </si>
  <si>
    <t>Mawlamyine</t>
  </si>
  <si>
    <t>MMR011001</t>
  </si>
  <si>
    <t>MMR011002</t>
  </si>
  <si>
    <t>Kyaikmaraw</t>
  </si>
  <si>
    <t>MMR011003</t>
  </si>
  <si>
    <t>Chaungzon</t>
  </si>
  <si>
    <t>MMR011004</t>
  </si>
  <si>
    <t>Thanbyuzayat</t>
  </si>
  <si>
    <t>MMR011005</t>
  </si>
  <si>
    <t>Mudon</t>
  </si>
  <si>
    <t>MMR011006</t>
  </si>
  <si>
    <t>Ye</t>
  </si>
  <si>
    <t>MMR011D002</t>
  </si>
  <si>
    <t>Thaton</t>
  </si>
  <si>
    <t>MMR011007</t>
  </si>
  <si>
    <t>MMR011008</t>
  </si>
  <si>
    <t>Paung</t>
  </si>
  <si>
    <t>MMR011009</t>
  </si>
  <si>
    <t>Kyaikto</t>
  </si>
  <si>
    <t>MMR011010</t>
  </si>
  <si>
    <t>Bilin</t>
  </si>
  <si>
    <t>MMR012</t>
  </si>
  <si>
    <t>Rakhine</t>
  </si>
  <si>
    <t>MMR012D001</t>
  </si>
  <si>
    <t>Sittwe</t>
  </si>
  <si>
    <t>MMR012001</t>
  </si>
  <si>
    <t>MMR012002</t>
  </si>
  <si>
    <t>Ponnagyun</t>
  </si>
  <si>
    <t>MMR012007</t>
  </si>
  <si>
    <t>Pauktaw</t>
  </si>
  <si>
    <t>MMR012008</t>
  </si>
  <si>
    <t>Rathedaung</t>
  </si>
  <si>
    <t>MMR012D005</t>
  </si>
  <si>
    <t>Mrauk-U</t>
  </si>
  <si>
    <t>MMR012003</t>
  </si>
  <si>
    <t>MMR012004</t>
  </si>
  <si>
    <t>Kyauktaw</t>
  </si>
  <si>
    <t>MMR012005</t>
  </si>
  <si>
    <t>Minbya</t>
  </si>
  <si>
    <t>MMR012006</t>
  </si>
  <si>
    <t>Myebon</t>
  </si>
  <si>
    <t>MMR012D002</t>
  </si>
  <si>
    <t>Maungdaw</t>
  </si>
  <si>
    <t>MMR012009</t>
  </si>
  <si>
    <t>MMR012010</t>
  </si>
  <si>
    <t>Buthidaung</t>
  </si>
  <si>
    <t>MMR012D003</t>
  </si>
  <si>
    <t>Kyaukpyu</t>
  </si>
  <si>
    <t>MMR012011</t>
  </si>
  <si>
    <t>MMR012012</t>
  </si>
  <si>
    <t>Munaung</t>
  </si>
  <si>
    <t>MMR012013</t>
  </si>
  <si>
    <t>Ramree</t>
  </si>
  <si>
    <t>MMR012014</t>
  </si>
  <si>
    <t>Ann</t>
  </si>
  <si>
    <t>MMR012D004</t>
  </si>
  <si>
    <t>Thandwe</t>
  </si>
  <si>
    <t>MMR012015</t>
  </si>
  <si>
    <t>MMR012016</t>
  </si>
  <si>
    <t>Toungup</t>
  </si>
  <si>
    <t>MMR012017</t>
  </si>
  <si>
    <t>Gwa</t>
  </si>
  <si>
    <t>MMR013</t>
  </si>
  <si>
    <t>Yangon</t>
  </si>
  <si>
    <t>MMR013D001</t>
  </si>
  <si>
    <t>Yangon (North)</t>
  </si>
  <si>
    <t>MMR013001</t>
  </si>
  <si>
    <t>Insein</t>
  </si>
  <si>
    <t>MMR013002</t>
  </si>
  <si>
    <t>Mingaladon</t>
  </si>
  <si>
    <t>MMR013003</t>
  </si>
  <si>
    <t>Hmawbi</t>
  </si>
  <si>
    <t>MMR013004</t>
  </si>
  <si>
    <t>Hlegu</t>
  </si>
  <si>
    <t>MMR013005</t>
  </si>
  <si>
    <t>Taikkyi</t>
  </si>
  <si>
    <t>MMR013006</t>
  </si>
  <si>
    <t>MMR013007</t>
  </si>
  <si>
    <t>Shwepyithar</t>
  </si>
  <si>
    <t>MMR013008</t>
  </si>
  <si>
    <t>Hlaingtharya</t>
  </si>
  <si>
    <t>MMR013D002</t>
  </si>
  <si>
    <t>Yangon (East)</t>
  </si>
  <si>
    <t>MMR013009</t>
  </si>
  <si>
    <t>Thingangyun</t>
  </si>
  <si>
    <t>MMR013010</t>
  </si>
  <si>
    <t>Yankin</t>
  </si>
  <si>
    <t>MMR013011</t>
  </si>
  <si>
    <t>South Okkalapa</t>
  </si>
  <si>
    <t>MMR013012</t>
  </si>
  <si>
    <t>North Okkalapa</t>
  </si>
  <si>
    <t>MMR013013</t>
  </si>
  <si>
    <t>Thaketa</t>
  </si>
  <si>
    <t>MMR013014</t>
  </si>
  <si>
    <t>Dawbon</t>
  </si>
  <si>
    <t>MMR013015</t>
  </si>
  <si>
    <t>Tamwe</t>
  </si>
  <si>
    <t>MMR013016</t>
  </si>
  <si>
    <t>Pazundaung</t>
  </si>
  <si>
    <t>MMR013017</t>
  </si>
  <si>
    <t>Botahtaung</t>
  </si>
  <si>
    <t>MMR013018</t>
  </si>
  <si>
    <t>Dagon Myothit (South)</t>
  </si>
  <si>
    <t>MMR013019</t>
  </si>
  <si>
    <t>Dagon Myothit (North)</t>
  </si>
  <si>
    <t>MMR013020</t>
  </si>
  <si>
    <t>Dagon Myothit (East)</t>
  </si>
  <si>
    <t>MMR013021</t>
  </si>
  <si>
    <t>Dagon Myothit (Seikkan)</t>
  </si>
  <si>
    <t>MMR013022</t>
  </si>
  <si>
    <t>Mingalartaungnyunt</t>
  </si>
  <si>
    <t>MMR013D003</t>
  </si>
  <si>
    <t>Yangon (South)</t>
  </si>
  <si>
    <t>MMR013023</t>
  </si>
  <si>
    <t>Thanlyin</t>
  </si>
  <si>
    <t>MMR013024</t>
  </si>
  <si>
    <t>Kyauktan</t>
  </si>
  <si>
    <t>MMR013025</t>
  </si>
  <si>
    <t>Thongwa</t>
  </si>
  <si>
    <t>MMR013026</t>
  </si>
  <si>
    <t>Kayan</t>
  </si>
  <si>
    <t>MMR013027</t>
  </si>
  <si>
    <t>Twantay</t>
  </si>
  <si>
    <t>MMR013028</t>
  </si>
  <si>
    <t>Kawhmu</t>
  </si>
  <si>
    <t>MMR013029</t>
  </si>
  <si>
    <t>Kungyangon</t>
  </si>
  <si>
    <t>MMR013030</t>
  </si>
  <si>
    <t>Dala</t>
  </si>
  <si>
    <t>MMR013031</t>
  </si>
  <si>
    <t>Seikgyikanaungto</t>
  </si>
  <si>
    <t>MMR013032</t>
  </si>
  <si>
    <t>Cocokyun</t>
  </si>
  <si>
    <t>MMR013D004</t>
  </si>
  <si>
    <t>Yangon (West)</t>
  </si>
  <si>
    <t>MMR013033</t>
  </si>
  <si>
    <t>Kyauktada</t>
  </si>
  <si>
    <t>MMR013034</t>
  </si>
  <si>
    <t>Pabedan</t>
  </si>
  <si>
    <t>MMR013035</t>
  </si>
  <si>
    <t>Lanmadaw</t>
  </si>
  <si>
    <t>MMR013036</t>
  </si>
  <si>
    <t>Latha</t>
  </si>
  <si>
    <t>MMR013037</t>
  </si>
  <si>
    <t>Ahlone</t>
  </si>
  <si>
    <t>MMR013038</t>
  </si>
  <si>
    <t>Kyeemyindaing</t>
  </si>
  <si>
    <t>MMR013039</t>
  </si>
  <si>
    <t>Sanchaung</t>
  </si>
  <si>
    <t>MMR013040</t>
  </si>
  <si>
    <t>Hlaing</t>
  </si>
  <si>
    <t>MMR013041</t>
  </si>
  <si>
    <t>Kamaryut</t>
  </si>
  <si>
    <t>MMR013042</t>
  </si>
  <si>
    <t>Mayangone</t>
  </si>
  <si>
    <t>MMR013043</t>
  </si>
  <si>
    <t>Dagon</t>
  </si>
  <si>
    <t>MMR013044</t>
  </si>
  <si>
    <t>Bahan</t>
  </si>
  <si>
    <t>MMR013045</t>
  </si>
  <si>
    <t>Seikkan</t>
  </si>
  <si>
    <t>MMR222</t>
  </si>
  <si>
    <t>Shan</t>
  </si>
  <si>
    <t>MMR014D001</t>
  </si>
  <si>
    <t>Taunggyi</t>
  </si>
  <si>
    <t>MMR014001</t>
  </si>
  <si>
    <t>MMR014002</t>
  </si>
  <si>
    <t>Nyaungshwe</t>
  </si>
  <si>
    <t>MMR014003</t>
  </si>
  <si>
    <t>Hopong</t>
  </si>
  <si>
    <t>MMR014004</t>
  </si>
  <si>
    <t>Hsihseng</t>
  </si>
  <si>
    <t>MMR014005</t>
  </si>
  <si>
    <t>Kalaw</t>
  </si>
  <si>
    <t>MMR014006</t>
  </si>
  <si>
    <t>Pindaya</t>
  </si>
  <si>
    <t>MMR014007</t>
  </si>
  <si>
    <t>Ywangan</t>
  </si>
  <si>
    <t>MMR014008</t>
  </si>
  <si>
    <t>Lawksawk</t>
  </si>
  <si>
    <t>MMR014009</t>
  </si>
  <si>
    <t>Pinlaung</t>
  </si>
  <si>
    <t>MMR014010</t>
  </si>
  <si>
    <t>Pekon</t>
  </si>
  <si>
    <t>MMR014D002</t>
  </si>
  <si>
    <t>Loilen</t>
  </si>
  <si>
    <t>MMR014011</t>
  </si>
  <si>
    <t>MMR014012</t>
  </si>
  <si>
    <t>Laihka</t>
  </si>
  <si>
    <t>MMR014013</t>
  </si>
  <si>
    <t>Nansang</t>
  </si>
  <si>
    <t>MMR014014</t>
  </si>
  <si>
    <t>Kunhing</t>
  </si>
  <si>
    <t>MMR014015</t>
  </si>
  <si>
    <t>MMR014016</t>
  </si>
  <si>
    <t>Mongkaing</t>
  </si>
  <si>
    <t>MMR014017</t>
  </si>
  <si>
    <t>Monghsu</t>
  </si>
  <si>
    <t>MMR014D003</t>
  </si>
  <si>
    <t>Langkho</t>
  </si>
  <si>
    <t>MMR014018</t>
  </si>
  <si>
    <t>MMR014019</t>
  </si>
  <si>
    <t>Mongnai</t>
  </si>
  <si>
    <t>MMR014020</t>
  </si>
  <si>
    <t>Mawkmai</t>
  </si>
  <si>
    <t>MMR014021</t>
  </si>
  <si>
    <t>Mongpan</t>
  </si>
  <si>
    <t>MMR015D001</t>
  </si>
  <si>
    <t>Lashio</t>
  </si>
  <si>
    <t>MMR015001</t>
  </si>
  <si>
    <t>MMR015002</t>
  </si>
  <si>
    <t>MMR015003</t>
  </si>
  <si>
    <t>Mongyai</t>
  </si>
  <si>
    <t>MMR015004</t>
  </si>
  <si>
    <t>Tangyan</t>
  </si>
  <si>
    <t>MMR015D002</t>
  </si>
  <si>
    <t>Muse</t>
  </si>
  <si>
    <t>MMR015009</t>
  </si>
  <si>
    <t>MMR015010</t>
  </si>
  <si>
    <t>MMR015011</t>
  </si>
  <si>
    <t>MMR015D003</t>
  </si>
  <si>
    <t>Kyaukme</t>
  </si>
  <si>
    <t>MMR015012</t>
  </si>
  <si>
    <t>MMR015013</t>
  </si>
  <si>
    <t>Nawnghkio</t>
  </si>
  <si>
    <t>MMR015014</t>
  </si>
  <si>
    <t>Hsipaw</t>
  </si>
  <si>
    <t>MMR015015</t>
  </si>
  <si>
    <t>Namtu</t>
  </si>
  <si>
    <t>MMR015016</t>
  </si>
  <si>
    <t>Namhsan</t>
  </si>
  <si>
    <t>MMR015017</t>
  </si>
  <si>
    <t>Mongmit</t>
  </si>
  <si>
    <t>MMR015018</t>
  </si>
  <si>
    <t>Mabein</t>
  </si>
  <si>
    <t>MMR015019</t>
  </si>
  <si>
    <t>Manton</t>
  </si>
  <si>
    <t>MMR015D004</t>
  </si>
  <si>
    <t>Kunlong</t>
  </si>
  <si>
    <t>MMR015020</t>
  </si>
  <si>
    <t>MMR015D005</t>
  </si>
  <si>
    <t>Laukkaing</t>
  </si>
  <si>
    <t>MMR015022</t>
  </si>
  <si>
    <t>MMR015023</t>
  </si>
  <si>
    <t>Konkyan</t>
  </si>
  <si>
    <t>MMR015D006</t>
  </si>
  <si>
    <t>Hopang</t>
  </si>
  <si>
    <t>MMR015021</t>
  </si>
  <si>
    <t>MMR015008</t>
  </si>
  <si>
    <t>Mongmao</t>
  </si>
  <si>
    <t>MMR015007</t>
  </si>
  <si>
    <t>Pangwaun</t>
  </si>
  <si>
    <t>MMR015D007</t>
  </si>
  <si>
    <t>Matman</t>
  </si>
  <si>
    <t>MMR015024</t>
  </si>
  <si>
    <t>MMR015005</t>
  </si>
  <si>
    <t>Pangsang</t>
  </si>
  <si>
    <t>MMR015006</t>
  </si>
  <si>
    <t>Narphan</t>
  </si>
  <si>
    <t>MMR016D001</t>
  </si>
  <si>
    <t>Kengtung</t>
  </si>
  <si>
    <t>MMR016001</t>
  </si>
  <si>
    <t>MMR016002</t>
  </si>
  <si>
    <t>Mongkhet</t>
  </si>
  <si>
    <t>MMR016003</t>
  </si>
  <si>
    <t>Mongyang</t>
  </si>
  <si>
    <t>MMR016005</t>
  </si>
  <si>
    <t>Mongla</t>
  </si>
  <si>
    <t>MMR016D002</t>
  </si>
  <si>
    <t>Monghsat</t>
  </si>
  <si>
    <t>MMR016006</t>
  </si>
  <si>
    <t>MMR016007</t>
  </si>
  <si>
    <t>Mongping</t>
  </si>
  <si>
    <t>MMR016008</t>
  </si>
  <si>
    <t>Mongton</t>
  </si>
  <si>
    <t>MMR016D003</t>
  </si>
  <si>
    <t>Tachileik</t>
  </si>
  <si>
    <t>MMR016009</t>
  </si>
  <si>
    <t>MMR016D004</t>
  </si>
  <si>
    <t>Monghpyak</t>
  </si>
  <si>
    <t>MMR016010</t>
  </si>
  <si>
    <t>MMR016011</t>
  </si>
  <si>
    <t>Mongyawng</t>
  </si>
  <si>
    <t>MMR017</t>
  </si>
  <si>
    <t>Ayeyarwady</t>
  </si>
  <si>
    <t>MMR017D001</t>
  </si>
  <si>
    <t>Pathein</t>
  </si>
  <si>
    <t>MMR017002</t>
  </si>
  <si>
    <t>Kangyidaunt</t>
  </si>
  <si>
    <t>MMR017007</t>
  </si>
  <si>
    <t>Kyaunggon</t>
  </si>
  <si>
    <t>MMR017005</t>
  </si>
  <si>
    <t>Kyonpyaw</t>
  </si>
  <si>
    <t>MMR017004</t>
  </si>
  <si>
    <t>Ngapudaw</t>
  </si>
  <si>
    <t>MMR017001</t>
  </si>
  <si>
    <t>MMR017006</t>
  </si>
  <si>
    <t>Yegyi</t>
  </si>
  <si>
    <t>MMR017003</t>
  </si>
  <si>
    <t>Thabaung</t>
  </si>
  <si>
    <t>MMR017D006</t>
  </si>
  <si>
    <t>Pyapon</t>
  </si>
  <si>
    <t>MMR017025</t>
  </si>
  <si>
    <t>Kyaiklat</t>
  </si>
  <si>
    <t>MMR017026</t>
  </si>
  <si>
    <t>Dedaye</t>
  </si>
  <si>
    <t>MMR017023</t>
  </si>
  <si>
    <t>MMR017024</t>
  </si>
  <si>
    <t>Bogale</t>
  </si>
  <si>
    <t>MMR017D005</t>
  </si>
  <si>
    <t>Maubin</t>
  </si>
  <si>
    <t>MMR017021</t>
  </si>
  <si>
    <t>Nyaungdon</t>
  </si>
  <si>
    <t>MMR017022</t>
  </si>
  <si>
    <t>Danubyu</t>
  </si>
  <si>
    <t>MMR017020</t>
  </si>
  <si>
    <t>Pantanaw</t>
  </si>
  <si>
    <t>MMR017019</t>
  </si>
  <si>
    <t>MMR017D003</t>
  </si>
  <si>
    <t>Myaungmya</t>
  </si>
  <si>
    <t>MMR017014</t>
  </si>
  <si>
    <t>MMR017017</t>
  </si>
  <si>
    <t>Wakema</t>
  </si>
  <si>
    <t>MMR017015</t>
  </si>
  <si>
    <t>Einme</t>
  </si>
  <si>
    <t>MMR017D004</t>
  </si>
  <si>
    <t>Labutta</t>
  </si>
  <si>
    <t>MMR017018</t>
  </si>
  <si>
    <t>Mawlamyinegyun</t>
  </si>
  <si>
    <t>MMR017016</t>
  </si>
  <si>
    <t>MMR017D002</t>
  </si>
  <si>
    <t>Hinthada</t>
  </si>
  <si>
    <t>MMR017012</t>
  </si>
  <si>
    <t>Kyangin</t>
  </si>
  <si>
    <t>MMR017009</t>
  </si>
  <si>
    <t>Zalun</t>
  </si>
  <si>
    <t>MMR017011</t>
  </si>
  <si>
    <t>Myanaung</t>
  </si>
  <si>
    <t>MMR017010</t>
  </si>
  <si>
    <t>Lemyethna</t>
  </si>
  <si>
    <t>MMR017008</t>
  </si>
  <si>
    <t>MMR017013</t>
  </si>
  <si>
    <t>Ingapu</t>
  </si>
  <si>
    <t>MMR018</t>
  </si>
  <si>
    <t>Nay Pyi Taw</t>
  </si>
  <si>
    <t>MMR018D001</t>
  </si>
  <si>
    <t>Nay Pyi Taw (North)</t>
  </si>
  <si>
    <t>MMR018003</t>
  </si>
  <si>
    <t>Tatkon</t>
  </si>
  <si>
    <t>MMR018001</t>
  </si>
  <si>
    <t>Zay Yar Thi Ri</t>
  </si>
  <si>
    <t>MMR018008</t>
  </si>
  <si>
    <t>Oke Ta Ra Thi Ri</t>
  </si>
  <si>
    <t>MMR018005</t>
  </si>
  <si>
    <t>Poke Ba Thi Ri</t>
  </si>
  <si>
    <t>MMR018D002</t>
  </si>
  <si>
    <t>Nay Pyi Taw (South)</t>
  </si>
  <si>
    <t>MMR018006</t>
  </si>
  <si>
    <t>Pyinmana</t>
  </si>
  <si>
    <t>MMR018007</t>
  </si>
  <si>
    <t>Lewe</t>
  </si>
  <si>
    <t>MMR018002</t>
  </si>
  <si>
    <t>Za Bu Thi Ri</t>
  </si>
  <si>
    <t>MMR018004</t>
  </si>
  <si>
    <t xml:space="preserve">Det Khi Na Thi Ri </t>
  </si>
  <si>
    <t>-</t>
  </si>
  <si>
    <t>Launglon</t>
  </si>
  <si>
    <t>Keshi</t>
  </si>
  <si>
    <t>Kukai</t>
  </si>
  <si>
    <t>Hseni/Theinni</t>
  </si>
  <si>
    <t>Pop Conventional HH Both sexes</t>
  </si>
  <si>
    <t>Pop Conventional HH Male</t>
  </si>
  <si>
    <t>Pop Conventional HHFemale</t>
  </si>
  <si>
    <t>Pop in Institutions Both sexes</t>
  </si>
  <si>
    <t>Pop in Institutions Male</t>
  </si>
  <si>
    <t>Pop in Institutions Female</t>
  </si>
  <si>
    <t>Pop Urban Male</t>
  </si>
  <si>
    <t>Pop Urban Female</t>
  </si>
  <si>
    <t>Pop Urban Sex ratio</t>
  </si>
  <si>
    <t>Pop Rural Both sexes</t>
  </si>
  <si>
    <t>Pop Rural Male</t>
  </si>
  <si>
    <t>Pop Rural Female</t>
  </si>
  <si>
    <t>Pop Rural Sex ratio</t>
  </si>
  <si>
    <t>Pop 0 - 14</t>
  </si>
  <si>
    <t>Pop 15 - 64</t>
  </si>
  <si>
    <t>Pop 65+</t>
  </si>
  <si>
    <t>Marital Status Single</t>
  </si>
  <si>
    <t>Marital Status Married</t>
  </si>
  <si>
    <t>Marital Status Widowed</t>
  </si>
  <si>
    <t>Marital Status Divorced/ Separated</t>
  </si>
  <si>
    <t>Marital Status Renounced</t>
  </si>
  <si>
    <t>Literacy: Illiterate</t>
  </si>
  <si>
    <t>Literacy: Literate</t>
  </si>
  <si>
    <t>Literacy Male: Literate</t>
  </si>
  <si>
    <t>Literacy Male: Illiterate</t>
  </si>
  <si>
    <t>Literacy Female: Literate</t>
  </si>
  <si>
    <t>Literacy Female: Illiterate</t>
  </si>
  <si>
    <t>Literacy Urban: Literate</t>
  </si>
  <si>
    <t>Literacy Urban:  Illiterate</t>
  </si>
  <si>
    <t>Literacy Rural: Literate</t>
  </si>
  <si>
    <t>Literacy Rural: Illiterate</t>
  </si>
  <si>
    <t>School/College attendance: Currently attending</t>
  </si>
  <si>
    <t>School/College attendance: Attended previously</t>
  </si>
  <si>
    <t>School/College attendance: Never attended</t>
  </si>
  <si>
    <t>School/College Male: Currently attending</t>
  </si>
  <si>
    <t>School/College Male:  Attended previously</t>
  </si>
  <si>
    <t>School/College Male: Never attended</t>
  </si>
  <si>
    <t>School/College Female: Currently attending</t>
  </si>
  <si>
    <t>School/College Female: Attended previously</t>
  </si>
  <si>
    <t>School/College Female: Never attended</t>
  </si>
  <si>
    <t>Highest Education: None</t>
  </si>
  <si>
    <t>Highest Education: Primary school (grade 1 - 5)</t>
  </si>
  <si>
    <t>Highest Education: Middle school (grade 6 - 9)</t>
  </si>
  <si>
    <t>Highest Education: High school (grade 10 - 11)</t>
  </si>
  <si>
    <t>Highest Education: Diploma</t>
  </si>
  <si>
    <t>Highest Education: University/ College</t>
  </si>
  <si>
    <t>Highest Education: Post-graduate and above</t>
  </si>
  <si>
    <t>Highest Education: Vocational training</t>
  </si>
  <si>
    <t>Highest Education: Other</t>
  </si>
  <si>
    <t>Highest Education Male: None</t>
  </si>
  <si>
    <t>Highest Education Male: Primary school (grade 1 - 5)</t>
  </si>
  <si>
    <t>Highest Education Male: Middle school (grade 6 - 9)</t>
  </si>
  <si>
    <t>Highest Education Male: High school (grade 10 - 11)</t>
  </si>
  <si>
    <t>Highest Education Male: Diploma</t>
  </si>
  <si>
    <t>Highest Education Male: University/ College</t>
  </si>
  <si>
    <t>Highest Education Male: Post-graduate and above</t>
  </si>
  <si>
    <t>Highest Education Male: Vocational training</t>
  </si>
  <si>
    <t>Highest Education Male: Other</t>
  </si>
  <si>
    <t>Highest Education Female: None</t>
  </si>
  <si>
    <t>Highest Education Female: Primary school (grade 1 - 5)</t>
  </si>
  <si>
    <t>Highest Education Female: Middle school (grade 6 - 9)</t>
  </si>
  <si>
    <t>Highest Education Female: High school (grade 10 - 11)</t>
  </si>
  <si>
    <t>Highest Education Female: Diploma</t>
  </si>
  <si>
    <t>Highest Education Female: University/ College</t>
  </si>
  <si>
    <t>Highest Education Female: Post-graduate and above</t>
  </si>
  <si>
    <t>Highest Education Female: Vocational training</t>
  </si>
  <si>
    <t>Highest Education Female: Other</t>
  </si>
  <si>
    <t>Usual Activity: Employee (government)</t>
  </si>
  <si>
    <t>Usual Activity: Employee (private)</t>
  </si>
  <si>
    <t>Usual Activity: Employer</t>
  </si>
  <si>
    <t>Usual Activity: Own account worker</t>
  </si>
  <si>
    <t>Usual Activity: Unpaid family worker</t>
  </si>
  <si>
    <t>Usual Activity: Sought work</t>
  </si>
  <si>
    <t>Usual Activity: Did not seek work</t>
  </si>
  <si>
    <t>Usual Activity: Full time student</t>
  </si>
  <si>
    <t>Usual Activity: Household worker</t>
  </si>
  <si>
    <t>Usual Activity: Pensioner, retired, elderly</t>
  </si>
  <si>
    <t>Usual Activity: Ill, disabled</t>
  </si>
  <si>
    <t>Usual Activity: Other</t>
  </si>
  <si>
    <t>Usual Activity Male: Employee (government)</t>
  </si>
  <si>
    <t>Usual Activity Male: Employee (private)</t>
  </si>
  <si>
    <t>Usual Activity Male: Employer</t>
  </si>
  <si>
    <t>Usual Activity Male: Own account worker</t>
  </si>
  <si>
    <t>Usual Activity Male: Unpaid family worker</t>
  </si>
  <si>
    <t>Usual Activity Male: Sought work</t>
  </si>
  <si>
    <t>Usual Activity Male: Did not seek work</t>
  </si>
  <si>
    <t>Usual Activity Male: Full time student</t>
  </si>
  <si>
    <t>Usual Activity Male: Household worker</t>
  </si>
  <si>
    <t>Usual Activity Male: Pensioner, retired, elderly</t>
  </si>
  <si>
    <t>Usual Activity Male: Ill, disabled</t>
  </si>
  <si>
    <t>Usual Activity Male: Other</t>
  </si>
  <si>
    <t>Usual Activity Female: Employee (government)</t>
  </si>
  <si>
    <t>Usual Activity Female: Employee (private)</t>
  </si>
  <si>
    <t>Usual Activity Female: Employer</t>
  </si>
  <si>
    <t>Usual Activity Female: Own account worker</t>
  </si>
  <si>
    <t>Usual Activity Female: Unpaid family worker</t>
  </si>
  <si>
    <t>Usual Activity Female: Sought work</t>
  </si>
  <si>
    <t>Usual Activity Female: Did not seek work</t>
  </si>
  <si>
    <t>Usual Activity Female: Full time student</t>
  </si>
  <si>
    <t>Usual Activity Female: Household worker</t>
  </si>
  <si>
    <t>Usual Activity Female: Pensioner, retired, elderly</t>
  </si>
  <si>
    <t>Usual Activity Female: Ill, disabled</t>
  </si>
  <si>
    <t>Usual Activity Female: Other</t>
  </si>
  <si>
    <t>ID card: Citizenship Scrutiny Card</t>
  </si>
  <si>
    <t>ID card: Associate Scrutiny Card</t>
  </si>
  <si>
    <t>ID card:  Naturalised Scrutiny Card</t>
  </si>
  <si>
    <t>ID card: National Registration Card</t>
  </si>
  <si>
    <t>ID card:  Religious Card</t>
  </si>
  <si>
    <t>ID card: Temporary Registration Card</t>
  </si>
  <si>
    <t>ID card: Foreign Registration Card</t>
  </si>
  <si>
    <t>ID card: Foreign Passport</t>
  </si>
  <si>
    <t>ID card: None</t>
  </si>
  <si>
    <t>ID card Urban: Citizenship Scrutiny Card</t>
  </si>
  <si>
    <t>ID card Urban:  Associate Scrutiny Card</t>
  </si>
  <si>
    <t>ID card Urban: Naturalised Scrutiny Card</t>
  </si>
  <si>
    <t>ID card Urban: National Registration Card</t>
  </si>
  <si>
    <t>ID card Urban: Religious Card</t>
  </si>
  <si>
    <t>ID card Urban: Temporary Registration Card</t>
  </si>
  <si>
    <t>ID card Urban: Foreign Registration Card</t>
  </si>
  <si>
    <t>ID card Urban: Foreign Passport</t>
  </si>
  <si>
    <t>ID card Urban: None</t>
  </si>
  <si>
    <t>ID card Rural: Citizenship Scrutiny Card</t>
  </si>
  <si>
    <t>ID card Rural: Associate Scrutiny Card</t>
  </si>
  <si>
    <t>ID card Rural: Naturalised Scrutiny Card</t>
  </si>
  <si>
    <t>ID card Rural: National Registration Card</t>
  </si>
  <si>
    <t>ID card Rural: Religious Card</t>
  </si>
  <si>
    <t>ID card Rural: Temporary Registration Card</t>
  </si>
  <si>
    <t>ID card Rural: Foreign Registration Card</t>
  </si>
  <si>
    <t>ID card Rural: Foreign Passport</t>
  </si>
  <si>
    <t>ID card Rural: None</t>
  </si>
  <si>
    <t>Disabilities: Not disabled</t>
  </si>
  <si>
    <t>Disabilities: Seeing</t>
  </si>
  <si>
    <t>Disabilities: Hearing</t>
  </si>
  <si>
    <t>Disabilities: Walking</t>
  </si>
  <si>
    <t>Disabilities: Remembering</t>
  </si>
  <si>
    <t>Disabilities Male: Not disabled</t>
  </si>
  <si>
    <t>Disabilities Female: Not disabled</t>
  </si>
  <si>
    <t>Conventional HH: Male- headed</t>
  </si>
  <si>
    <t>Conventional HH: Female- headed</t>
  </si>
  <si>
    <t>Pop in Conventional households</t>
  </si>
  <si>
    <t>Pop in Institutions</t>
  </si>
  <si>
    <t>HH size: 1 person</t>
  </si>
  <si>
    <t>HH size: 2 persons</t>
  </si>
  <si>
    <t>HH size: 3  persons</t>
  </si>
  <si>
    <t>HH size: 4  persons</t>
  </si>
  <si>
    <t>HH size: 5  persons</t>
  </si>
  <si>
    <t>HH size: 6  persons</t>
  </si>
  <si>
    <t>HH size: 7  persons</t>
  </si>
  <si>
    <t>HH size: 8  persons</t>
  </si>
  <si>
    <t>HH size: 9 and more</t>
  </si>
  <si>
    <t>Housing type: Apartment/ Condominium</t>
  </si>
  <si>
    <t>Housing type: Bungalow/ Brick house</t>
  </si>
  <si>
    <t>Housing type: Semi-pacca house</t>
  </si>
  <si>
    <t>Housing type: Wooden house</t>
  </si>
  <si>
    <t>Housing type: Bamboo</t>
  </si>
  <si>
    <t>Housing type: Hut 2 - 3 years</t>
  </si>
  <si>
    <t>Housing type: Hut 1 year</t>
  </si>
  <si>
    <t>Housing type: Other</t>
  </si>
  <si>
    <t>Home Ownership: Owner</t>
  </si>
  <si>
    <t>Home Ownership: Renter</t>
  </si>
  <si>
    <t>Home Ownership: Provided free (individually)</t>
  </si>
  <si>
    <t>Home Ownership: Government Quarters</t>
  </si>
  <si>
    <t>Home Ownership: Private Company Quarters</t>
  </si>
  <si>
    <t>Home Ownership: Other</t>
  </si>
  <si>
    <t>Roof type: Dhani/Theke/ In leaf</t>
  </si>
  <si>
    <t>Roof type: Bamboo</t>
  </si>
  <si>
    <t>Roof type: Wood</t>
  </si>
  <si>
    <t>Roof type: Corrugated sheet</t>
  </si>
  <si>
    <t>Roof type: Tile/Brick/ Concrete</t>
  </si>
  <si>
    <t>Roof type: Other</t>
  </si>
  <si>
    <t>Wall type: Dhani/Theke/ In leaf</t>
  </si>
  <si>
    <t>Wall type: Bamboo</t>
  </si>
  <si>
    <t>Wall type: Earth</t>
  </si>
  <si>
    <t>Wall type: Wood</t>
  </si>
  <si>
    <t>Wall type: Corrugated sheet</t>
  </si>
  <si>
    <t>Wall type: Tile/Brick/ Concrete</t>
  </si>
  <si>
    <t>Wall type: Other</t>
  </si>
  <si>
    <t>Floor type: Bamboo</t>
  </si>
  <si>
    <t>Floor type: Earth</t>
  </si>
  <si>
    <t>Floor type: Wood</t>
  </si>
  <si>
    <t>Floor type: Tile/Brick/ Concrete</t>
  </si>
  <si>
    <t>Floor type: Other</t>
  </si>
  <si>
    <t>Lighting Source: Electricity</t>
  </si>
  <si>
    <t>Lighting Source: Kerosene</t>
  </si>
  <si>
    <t>Lighting Source: Candle</t>
  </si>
  <si>
    <t>Lighting Source: Battery</t>
  </si>
  <si>
    <t>Lighting Source: Generator (private)</t>
  </si>
  <si>
    <t>Lighting Source: Water mill (private)</t>
  </si>
  <si>
    <t>Lighting Source: Solar system/energy</t>
  </si>
  <si>
    <t>Lighting Source: Other</t>
  </si>
  <si>
    <t>Drinking water Source: Tap water/ Piped</t>
  </si>
  <si>
    <t>Drinking water Source: Tube well, borehole</t>
  </si>
  <si>
    <t>Drinking water Source: Protected well/ Spring</t>
  </si>
  <si>
    <t>Drinking water Source: Unprotected well/Spring</t>
  </si>
  <si>
    <t>Drinking water Source: Pool/Pond/ Lake</t>
  </si>
  <si>
    <t>Drinking water Source: River/stream/ canal</t>
  </si>
  <si>
    <t>Drinking water Source: Waterfall/ Rain water</t>
  </si>
  <si>
    <t>Drinking water Source: Bottled water/ Water purifier</t>
  </si>
  <si>
    <t>Drinking water Source: Tanker/ Truck</t>
  </si>
  <si>
    <t>Drinking water Source: Other</t>
  </si>
  <si>
    <t>Non-Drinking Water Source: Tap water/ Piped</t>
  </si>
  <si>
    <t>Non-Drinking Water Source: Tube well, borehole</t>
  </si>
  <si>
    <t>Non-Drinking Water Source: Protected well/ Spring</t>
  </si>
  <si>
    <t>Non-Drinking Water Source: Unprotected well/Spring</t>
  </si>
  <si>
    <t>Non-Drinking Water Source: Pool/Pond/ Lake</t>
  </si>
  <si>
    <t>Non-Drinking Water Source: River/stream/ canal</t>
  </si>
  <si>
    <t>Non-Drinking Water Source: Waterfall/ Rain water</t>
  </si>
  <si>
    <t>Non-Drinking Water Source: Bottled water/ Water purifier</t>
  </si>
  <si>
    <t>Non-Drinking Water Source: Tanker/ Truck</t>
  </si>
  <si>
    <t>Non-Drinking Water Source: Other</t>
  </si>
  <si>
    <t>Cooking Fuel: Electricity</t>
  </si>
  <si>
    <t>Cooking Fuel: LPG</t>
  </si>
  <si>
    <t>Cooking Fuel: Kerosene</t>
  </si>
  <si>
    <t>Cooking Fuel: BioGas</t>
  </si>
  <si>
    <t>Cooking Fuel: Firewood</t>
  </si>
  <si>
    <t>Cooking Fuel: Charcoal</t>
  </si>
  <si>
    <t>Cooking Fuel: Coal</t>
  </si>
  <si>
    <t>Cooking Fuel: Straw/Grass</t>
  </si>
  <si>
    <t>Cooking Fuel: Other</t>
  </si>
  <si>
    <t>Communications and Amenities: Radio</t>
  </si>
  <si>
    <t>Communications and Amenities: Television</t>
  </si>
  <si>
    <t>Communications and Amenities: Land line phone</t>
  </si>
  <si>
    <t>Communications and Amenities: Mobile phone</t>
  </si>
  <si>
    <t>Communications and Amenities: Computer</t>
  </si>
  <si>
    <t>Communications and Amenities: Internet at home</t>
  </si>
  <si>
    <t>Transportation: Car/Truck/ Van</t>
  </si>
  <si>
    <t>Transportation: Motorcycle/ Moped</t>
  </si>
  <si>
    <t>Transportation: Bicycle</t>
  </si>
  <si>
    <t>Transportation: 4-Wheel tractor</t>
  </si>
  <si>
    <t>Transportation: Canoe/Boat</t>
  </si>
  <si>
    <t>Transportation: Motor boat</t>
  </si>
  <si>
    <t>Transportation: Cart (bullock)</t>
  </si>
  <si>
    <t>MMR006009</t>
  </si>
  <si>
    <t>MMR006002</t>
  </si>
  <si>
    <t>Housing</t>
  </si>
  <si>
    <t>Education</t>
  </si>
  <si>
    <t>Health</t>
  </si>
  <si>
    <t>Grand Total</t>
  </si>
  <si>
    <t>Protection 2010-2015</t>
  </si>
  <si>
    <t>Shelter 2010-2015</t>
  </si>
  <si>
    <t>WASH 2010-2015</t>
  </si>
  <si>
    <t>Private Sector Development 2014-2015</t>
  </si>
  <si>
    <t>Environment</t>
  </si>
  <si>
    <t>WASH</t>
  </si>
  <si>
    <t>Agriculture</t>
  </si>
  <si>
    <t>Administration</t>
  </si>
  <si>
    <t>Executive</t>
  </si>
  <si>
    <t>Industry and Commerce</t>
  </si>
  <si>
    <t>Infrastructure</t>
  </si>
  <si>
    <t>Judiciary</t>
  </si>
  <si>
    <t>Legislature</t>
  </si>
  <si>
    <t>Public Service Delivery</t>
  </si>
  <si>
    <t>Sports and Culture</t>
  </si>
  <si>
    <t>Urban Development</t>
  </si>
  <si>
    <t>WRM</t>
  </si>
  <si>
    <t>Ayeyawady Region</t>
  </si>
  <si>
    <t>Bago Region</t>
  </si>
  <si>
    <t>Chin State</t>
  </si>
  <si>
    <t>Kachin State</t>
  </si>
  <si>
    <t>Kayah State</t>
  </si>
  <si>
    <t>Kayin State</t>
  </si>
  <si>
    <t>Magway Region</t>
  </si>
  <si>
    <t>Mandalay Region</t>
  </si>
  <si>
    <t>Mon State</t>
  </si>
  <si>
    <t>Rakhine State</t>
  </si>
  <si>
    <t>Sagaing Region</t>
  </si>
  <si>
    <t>Shan State</t>
  </si>
  <si>
    <t>Tanintharyi Region</t>
  </si>
  <si>
    <t>Yangon Region</t>
  </si>
  <si>
    <t>SR</t>
  </si>
  <si>
    <t>2011-2012</t>
  </si>
  <si>
    <t>2012-2013</t>
  </si>
  <si>
    <t>2013-2014</t>
  </si>
  <si>
    <t>2014-2015</t>
  </si>
  <si>
    <t>2015-2016</t>
  </si>
  <si>
    <t>2016-2017</t>
  </si>
  <si>
    <t>agriculture, livestock and fisheries</t>
  </si>
  <si>
    <t>Aid</t>
  </si>
  <si>
    <t>border affairs</t>
  </si>
  <si>
    <t>CDC</t>
  </si>
  <si>
    <t>central bank</t>
  </si>
  <si>
    <t>defence</t>
  </si>
  <si>
    <t>education</t>
  </si>
  <si>
    <t>electricity</t>
  </si>
  <si>
    <t>energy</t>
  </si>
  <si>
    <t>environment</t>
  </si>
  <si>
    <t>executive</t>
  </si>
  <si>
    <t>finance and administration</t>
  </si>
  <si>
    <t>foreign affairs</t>
  </si>
  <si>
    <t>health</t>
  </si>
  <si>
    <t>home affairs</t>
  </si>
  <si>
    <t>ICT</t>
  </si>
  <si>
    <t>immigration and population</t>
  </si>
  <si>
    <t>industry and commerce</t>
  </si>
  <si>
    <t>infrastructure</t>
  </si>
  <si>
    <t>judiciary, legislature and elections</t>
  </si>
  <si>
    <t>labour, employment and social security</t>
  </si>
  <si>
    <t>mining</t>
  </si>
  <si>
    <t>MoSWRR</t>
  </si>
  <si>
    <t>science and technology</t>
  </si>
  <si>
    <t>sports, religion and culture</t>
  </si>
  <si>
    <t>Borrowing</t>
  </si>
  <si>
    <t>Capital Expenditure</t>
  </si>
  <si>
    <t>Expenditure for loans</t>
  </si>
  <si>
    <t>expenditure with own budget</t>
  </si>
  <si>
    <t>General Expenditure</t>
  </si>
  <si>
    <t>Interest payments</t>
  </si>
  <si>
    <t>Investment in Orgs</t>
  </si>
  <si>
    <t>Savings</t>
  </si>
  <si>
    <t>Central Bank</t>
  </si>
  <si>
    <t>Ministries and Departments</t>
  </si>
  <si>
    <t>NPT Council</t>
  </si>
  <si>
    <t>SEEs</t>
  </si>
  <si>
    <t>Union Institutions</t>
  </si>
  <si>
    <t>Union Transfers to States and Regions</t>
  </si>
  <si>
    <t>% of grand total</t>
  </si>
  <si>
    <t>AVG YoY change</t>
  </si>
  <si>
    <t>Total Dependency Ratio</t>
  </si>
  <si>
    <t>Urban Population %</t>
  </si>
  <si>
    <t>3WAct Agriculture 2012-2016</t>
  </si>
  <si>
    <t>3WAct CCCM 2012-2016</t>
  </si>
  <si>
    <t>3WAct Coordination 2010-2015</t>
  </si>
  <si>
    <t>3WAct DRR 2012-2016</t>
  </si>
  <si>
    <t>3WAct Education 2012-2016</t>
  </si>
  <si>
    <t>3WAct Environment 2012-2016</t>
  </si>
  <si>
    <t>3WAct Food 2012-2016</t>
  </si>
  <si>
    <t>3WAct Governance 2012-2016</t>
  </si>
  <si>
    <t>3WAct Health 2012-2016</t>
  </si>
  <si>
    <t>3WAct Logistics 2012-2013</t>
  </si>
  <si>
    <t>3WAct Mine Action 2013-2016</t>
  </si>
  <si>
    <t>3WAct Non-Ag Livelihoods &amp; Infrastructure 2012-2016</t>
  </si>
  <si>
    <t>3WAct NFIs 2013-2016</t>
  </si>
  <si>
    <t>3WAct Nutrition 2012-2016</t>
  </si>
  <si>
    <t>3WAct Peacebuilding &amp; Conflict Prevention 2013-2016</t>
  </si>
  <si>
    <t>Toilet type: Flush</t>
  </si>
  <si>
    <t>Toilet: Water seal (Improved pit latrine)</t>
  </si>
  <si>
    <t>Toilet: Pit (Traditional pit latrine)</t>
  </si>
  <si>
    <t>Toilet: Bucket (Surface latrine)</t>
  </si>
  <si>
    <t>Toilet: Other</t>
  </si>
  <si>
    <t>Toilet: None</t>
  </si>
  <si>
    <t>Total Pop MF</t>
  </si>
  <si>
    <t>Share of total</t>
  </si>
  <si>
    <t>per capita expenditures (Kyat)</t>
  </si>
  <si>
    <t>Htantabin (Y)</t>
  </si>
  <si>
    <t>Child dependency ratio</t>
  </si>
  <si>
    <t>Currently attending school Male %</t>
  </si>
  <si>
    <t>Attended School Previously Male %</t>
  </si>
  <si>
    <t>Never Attended School Male %</t>
  </si>
  <si>
    <t>Share of Union Population</t>
  </si>
  <si>
    <t>Minhla (B)</t>
  </si>
  <si>
    <t>Namkhan</t>
  </si>
  <si>
    <t>Conflict 2015 - Riots/Protest events</t>
  </si>
  <si>
    <t>Kachin Urban</t>
  </si>
  <si>
    <t>Kachin Rural</t>
  </si>
  <si>
    <t>Kayah Urban</t>
  </si>
  <si>
    <t>Kayah Rural</t>
  </si>
  <si>
    <t>Kayin Urban</t>
  </si>
  <si>
    <t>Kayin Rural</t>
  </si>
  <si>
    <t>Chin Urban</t>
  </si>
  <si>
    <t>Chin Rural</t>
  </si>
  <si>
    <t>Sagaing Urban</t>
  </si>
  <si>
    <t>Sagaing Rural</t>
  </si>
  <si>
    <t>Tanintharyi Urban</t>
  </si>
  <si>
    <t>Tanintharyi Rural</t>
  </si>
  <si>
    <t>Bago Urban</t>
  </si>
  <si>
    <t>Bago Rural</t>
  </si>
  <si>
    <t>Magway Urban</t>
  </si>
  <si>
    <t>Magway Rural</t>
  </si>
  <si>
    <t>Manadalay Rural</t>
  </si>
  <si>
    <t>Mandalay Urban</t>
  </si>
  <si>
    <t>Rakhine Urban</t>
  </si>
  <si>
    <t>Rakhine Rural</t>
  </si>
  <si>
    <t>Yangon Urban</t>
  </si>
  <si>
    <t>Yangon Rural</t>
  </si>
  <si>
    <t>Shan Urban</t>
  </si>
  <si>
    <t>Shan Rural</t>
  </si>
  <si>
    <t>Ayeyarwaddy Urban</t>
  </si>
  <si>
    <t>Ayeyarwaddy Rural</t>
  </si>
  <si>
    <t>Naypyitaw Urban</t>
  </si>
  <si>
    <t>Naypyitaw Rural</t>
  </si>
  <si>
    <t>Population</t>
  </si>
  <si>
    <t>Mon Urban</t>
  </si>
  <si>
    <t>Mon Rural</t>
  </si>
  <si>
    <t>S/R</t>
  </si>
  <si>
    <t>2012 HHD size</t>
  </si>
  <si>
    <t>HHD expenditure total</t>
  </si>
  <si>
    <t>Rice</t>
  </si>
  <si>
    <t>Pulses</t>
  </si>
  <si>
    <t>Cooking oils and fats</t>
  </si>
  <si>
    <t>Meat</t>
  </si>
  <si>
    <t>Eggs</t>
  </si>
  <si>
    <t>Fresh fish and crustaceans</t>
  </si>
  <si>
    <t>Vegetables</t>
  </si>
  <si>
    <t>Fruits</t>
  </si>
  <si>
    <t>Dried fish and crustaceans</t>
  </si>
  <si>
    <t>Wheat and Rice products</t>
  </si>
  <si>
    <t>Eating Out</t>
  </si>
  <si>
    <t>Ngapi and Nganpyaye</t>
  </si>
  <si>
    <t>Spices and Condiments</t>
  </si>
  <si>
    <t>Beverages</t>
  </si>
  <si>
    <t>Sugar and other foods</t>
  </si>
  <si>
    <t>Milk and Dairy</t>
  </si>
  <si>
    <t>Tobacco</t>
  </si>
  <si>
    <t>Fuel and Light</t>
  </si>
  <si>
    <t>Local Travel</t>
  </si>
  <si>
    <t>Travel (journey)</t>
  </si>
  <si>
    <t>clothing and apparel</t>
  </si>
  <si>
    <t>personal use goods</t>
  </si>
  <si>
    <t>furniture</t>
  </si>
  <si>
    <t>crockery</t>
  </si>
  <si>
    <t>stationery and school supplies</t>
  </si>
  <si>
    <t>medical care</t>
  </si>
  <si>
    <t>recreation</t>
  </si>
  <si>
    <t>charity and ceremonials</t>
  </si>
  <si>
    <t>other expenses</t>
  </si>
  <si>
    <t>Other HH goods</t>
  </si>
  <si>
    <t>Non-Food Total %</t>
  </si>
  <si>
    <t>Food Total %</t>
  </si>
  <si>
    <t>Conflict 2015/2016 - # of battles</t>
  </si>
  <si>
    <t>Conflict 2015/2015 - # violence against civilians events</t>
  </si>
  <si>
    <t>Conflict 2015/2016 - Fatalities</t>
  </si>
  <si>
    <t>Conflict 2015/2016 - Total events</t>
  </si>
  <si>
    <t>GWNO</t>
  </si>
  <si>
    <t>EVENT_ID_CNTY</t>
  </si>
  <si>
    <t>EVENT_ID_NO_CNTY</t>
  </si>
  <si>
    <t>EVENT_DATE</t>
  </si>
  <si>
    <t>YEAR</t>
  </si>
  <si>
    <t>TIME_PRECISION</t>
  </si>
  <si>
    <t>EVENT_TYPE</t>
  </si>
  <si>
    <t>ACTOR1</t>
  </si>
  <si>
    <t>ALLY_ACTOR_1</t>
  </si>
  <si>
    <t>INTER1</t>
  </si>
  <si>
    <t>ACTOR2</t>
  </si>
  <si>
    <t>ALLY_ACTOR_2</t>
  </si>
  <si>
    <t>INTER2</t>
  </si>
  <si>
    <t>INTERACTION</t>
  </si>
  <si>
    <t>COUNTRY</t>
  </si>
  <si>
    <t>ADMIN1</t>
  </si>
  <si>
    <t>ADMIN2</t>
  </si>
  <si>
    <t>ADMIN3</t>
  </si>
  <si>
    <t>LOCATION</t>
  </si>
  <si>
    <t>TSP NAMe</t>
  </si>
  <si>
    <t>TSP PCODE</t>
  </si>
  <si>
    <t>LATITUDE</t>
  </si>
  <si>
    <t>LONGITUDE</t>
  </si>
  <si>
    <t>GEO_PRECISION</t>
  </si>
  <si>
    <t>SOURCE</t>
  </si>
  <si>
    <t>NOTES</t>
  </si>
  <si>
    <t>ISSUE/GRIEVANCE 1</t>
  </si>
  <si>
    <t>ISSUE/GRIEVANCE 2</t>
  </si>
  <si>
    <t>FATALITIES</t>
  </si>
  <si>
    <t>DISPLACEMENT</t>
  </si>
  <si>
    <t>5491RTA</t>
  </si>
  <si>
    <t>Battle-No change of territory</t>
  </si>
  <si>
    <t>AA: Arakan Army</t>
  </si>
  <si>
    <t>ALA: Arakan Liberation Army</t>
  </si>
  <si>
    <t>Myanmar</t>
  </si>
  <si>
    <t>Democratic Voice of Burma</t>
  </si>
  <si>
    <t>The ALA says one of its fighters is missing and another was captured following a clash with the AA. A spokesman from the ALA said one of their units was attacked as it was returning to a base from ALA headquarters.</t>
  </si>
  <si>
    <t>AA/ALA</t>
  </si>
  <si>
    <t>3275RTA</t>
  </si>
  <si>
    <t>Strategic development</t>
  </si>
  <si>
    <t>Military Forces of Myanmar</t>
  </si>
  <si>
    <t>Civilians (Myanmar)</t>
  </si>
  <si>
    <t>Fighting between the Burma Army and the Arakan Army has forced hundreds of villagers to flee their homes. Since April 17, 257 villagers living near the border between Buthidaunt and Rathedaung townships have taken shelter in the village of Sitaung in Buthidaung.</t>
  </si>
  <si>
    <t>AA/Military</t>
  </si>
  <si>
    <t>2398RTA</t>
  </si>
  <si>
    <t>Remote violence</t>
  </si>
  <si>
    <t>The Irrawaddy</t>
  </si>
  <si>
    <t>The Arakan Army claimed to have destroyed two Burma Army vehicles using rocket-propelled grenades, killing some 30 Burma Army soldiers in the attack.</t>
  </si>
  <si>
    <t>238MYA</t>
  </si>
  <si>
    <t>Kyauk taw</t>
  </si>
  <si>
    <t>Myanmar Peace Monitor</t>
  </si>
  <si>
    <t xml:space="preserve">The Arakan Army and Myanmar armed forces clashed in Kyauk Taw township. AA soldiers captured two Myanmar soldiers and the dead body of a Myanmar captain. </t>
  </si>
  <si>
    <t>284MYA</t>
  </si>
  <si>
    <t xml:space="preserve">The Myanmar Army clashed with AA forces near the village of Pinlon, about 14 miles to the west of Kyauktaw in Arakan State. </t>
  </si>
  <si>
    <t>283MYA</t>
  </si>
  <si>
    <t xml:space="preserve">An Arakan army's patrol column and Myanmar Armed Forces clashed in Kyauk Taw Township in Rakhine State. No casualties were reported. </t>
  </si>
  <si>
    <t>288MYA</t>
  </si>
  <si>
    <t xml:space="preserve">The Myanmar Army clashed with AA forces near the villages of Sabaseik and Aunglanchaung. One Arakanese fighter was injured.  According to an AA report, the Myanmar army was mobilizing more units into the area, indicating more fighting in the future. </t>
  </si>
  <si>
    <t>297MYA</t>
  </si>
  <si>
    <t xml:space="preserve">AA and government forces continued fighting near Peinnye Chaung village in Kyauk Taw township. About 400 people fled from the conflict. </t>
  </si>
  <si>
    <t>504MYA</t>
  </si>
  <si>
    <t>Clashes between the Arakan Army and government troops continued over four consecutive days, with several AA soldiers killed or wounded.</t>
  </si>
  <si>
    <t>505MYA</t>
  </si>
  <si>
    <t>506MYA</t>
  </si>
  <si>
    <t>507MYA</t>
  </si>
  <si>
    <t>509MYA</t>
  </si>
  <si>
    <t>Ranchaung</t>
  </si>
  <si>
    <t>Clashes were reported between the Arakan Army and the Burma Army. (Lat/longs for Ranchaung unavailable.)</t>
  </si>
  <si>
    <t>3274RTA</t>
  </si>
  <si>
    <t>The Burma Army fired on Arakan Army troops in Natthaye, between Ponnakyung and Kyaktaw townships.</t>
  </si>
  <si>
    <t>625RTA</t>
  </si>
  <si>
    <t xml:space="preserve">Clashes were reported between the Arakan Army and the Burma Army. </t>
  </si>
  <si>
    <t>626RTA</t>
  </si>
  <si>
    <t>Clashes were reported between the Arakan Army and the Burma Army.</t>
  </si>
  <si>
    <t>286MYA</t>
  </si>
  <si>
    <t>Battle-Government regains territory</t>
  </si>
  <si>
    <t xml:space="preserve">State media reported that Arakan Army forces were in retreat on 17 April following engagement with the Myanmar Armed Forces near Aunglanchaung in the region of Paletwa. </t>
  </si>
  <si>
    <t>3272RTA</t>
  </si>
  <si>
    <t>The Burma Army engaged in two ambush attacks agains the Arakan Army in Ponnagyun and Rathedaung townships. Between 20 and 30 government soldiers were reportedly killed or injured in the fighting.</t>
  </si>
  <si>
    <t>5487RTA</t>
  </si>
  <si>
    <t>A Burma Army battalion and AA soldiers fought for around half an hour, but no casualties were reported from either side.</t>
  </si>
  <si>
    <t>3273RTA</t>
  </si>
  <si>
    <t>The Burma Army engaged in two ambush attacks agains the Arakan Army in Ponnagyun and Rathedaung townships. At least 30 government soldiers were reportedly killed or injured in the fighting.</t>
  </si>
  <si>
    <t>396MYA</t>
  </si>
  <si>
    <t>Military Forces of Bangladesh</t>
  </si>
  <si>
    <t>Bandaran</t>
  </si>
  <si>
    <t>Thanci</t>
  </si>
  <si>
    <t>Fighting erupted between the Border Guard Bangladesh (BGB) and the Arakan Army. The battle lasted for two hours, with both sides opening fire near the Boro Modak area of Thanci in Bandaran District. The AA claimed that at least one Bangladeshi soldier was killed.</t>
  </si>
  <si>
    <t>4MYA</t>
  </si>
  <si>
    <t>Riots/Protests</t>
  </si>
  <si>
    <t>Protesters (Myanmar)</t>
  </si>
  <si>
    <t/>
  </si>
  <si>
    <t xml:space="preserve">Farmers in Mandalay protested on Monday to demand fair land compensation and the release of 10 detained activists, in the second large-scale demonstration against the Myotha Industrial Zone since construction began in 2012. </t>
  </si>
  <si>
    <t>Agriculture &amp; Land Rights</t>
  </si>
  <si>
    <t>20MYA</t>
  </si>
  <si>
    <t>Eleven Myanmar</t>
  </si>
  <si>
    <t xml:space="preserve">About 1,000 people took to the streets of Mandalay to denounce the  Thein Sein administration's lack of ability to deal with problems facing farmers, students, and workers. </t>
  </si>
  <si>
    <t>Student Protests</t>
  </si>
  <si>
    <t>6732RTA</t>
  </si>
  <si>
    <t>Pyinbongyi</t>
  </si>
  <si>
    <t>Mizzima News</t>
  </si>
  <si>
    <t>A group of nearly 30 farmers began a protest to demand that the army return more than 4,000 acres of land it confiscated from them 25 years ago.</t>
  </si>
  <si>
    <t>309MYA</t>
  </si>
  <si>
    <t>Karenni State Farmers Union</t>
  </si>
  <si>
    <t xml:space="preserve">As many as 500 villagers in Kayah state's Hpruso Township protested in front of the township court on Monday after three of their peers were sentenced for their part in a symbolic plough protest in 2014. </t>
  </si>
  <si>
    <t>162MYA</t>
  </si>
  <si>
    <t>Police Forces of Myanmar</t>
  </si>
  <si>
    <t xml:space="preserve">Michaungkan land grab protesters were evicted by police from their rally camp in front of Yangon City Hall. </t>
  </si>
  <si>
    <t>163MYA</t>
  </si>
  <si>
    <t>Mizzima</t>
  </si>
  <si>
    <t xml:space="preserve">Yangon municipal police moved in to demolish the Michaungkan protest camp around 3 am and arrested 14 land rights protesters and four other people. The camp was located beside the Mahabandoola Garden in Kyauktada Township in Yangon. </t>
  </si>
  <si>
    <t>319MYA</t>
  </si>
  <si>
    <t>UKSY: Union of Karenni State Youth</t>
  </si>
  <si>
    <t>Myanmar Times</t>
  </si>
  <si>
    <t>About 350 farmers took to the streets of the Kayah State capital Loikaw to protest against the sentencing of six people for continuing to farm land that had been confiscated from them by the Tatmadaw (Myanmar Armed Forces).</t>
  </si>
  <si>
    <t>6738RTA</t>
  </si>
  <si>
    <t>More than 100 farmers staged a protest to demand compensation for farmland that was confiscated to make way for mining and other industrial projects in the area.</t>
  </si>
  <si>
    <t>376MYA</t>
  </si>
  <si>
    <t xml:space="preserve">Ayeyarwady </t>
  </si>
  <si>
    <t>Local farmers staged a protest to demand the return of land they claim was confiscated in 1999-2000. The protest, which was held with permission from local police, was joined by hundreds of farmers.</t>
  </si>
  <si>
    <t>9733RTA</t>
  </si>
  <si>
    <t>Pai Khun</t>
  </si>
  <si>
    <t>Moe Pyae</t>
  </si>
  <si>
    <t>Shan Herald Agency for News</t>
  </si>
  <si>
    <t>Protesters in Shan State rallied in two separate locations to voice opposition to the military confiscating land in the area. One rally was held in front of an administration office, and the other was held outside a Burma Army base.</t>
  </si>
  <si>
    <t>9MYA</t>
  </si>
  <si>
    <t>NLD: National League for Democracy</t>
  </si>
  <si>
    <t>Burma News International</t>
  </si>
  <si>
    <t xml:space="preserve">About 400 Pa-oh farmers protested in Taunggyi City demanding the return of farmland confiscated by the Pa-Oh National Organization (PNO) and the Pa-Oh National Army (PNA). Some NLD members joined in the protest and offered Pa-Oh protesters legal advice. </t>
  </si>
  <si>
    <t>367MYA</t>
  </si>
  <si>
    <t xml:space="preserve">Bangladeshi and Myanmar militaries exchanged gunfire while chasing drug smugglers on the Naf River separating the two countries. A Burmese border patrol boat opened fire on Bangladeshi soldiers after the smugglers got away, and the Banglesh patrol fired back. One Bangladesh border guard was wounded and another was captured. </t>
  </si>
  <si>
    <t>Bangladesh/Military</t>
  </si>
  <si>
    <t>213MYA</t>
  </si>
  <si>
    <t>Violence against civilians</t>
  </si>
  <si>
    <t xml:space="preserve">NGO Free Burma Rangers, a provider of medical aid to displaced civilians in Myanmar, alleged Myanmar soldiers killed a father, his wife, and their son at Du Hku village on March 23. </t>
  </si>
  <si>
    <t>Civilians/Military</t>
  </si>
  <si>
    <t>134MYA</t>
  </si>
  <si>
    <t xml:space="preserve">Kayin </t>
  </si>
  <si>
    <t>Papun</t>
  </si>
  <si>
    <t>Karen News</t>
  </si>
  <si>
    <t xml:space="preserve">The Karen Human Right Group accused the Myanmar army of indiscriminately firing artillery shells towards where villagers in the Saw Muh Plaw village tract were clearing their land. </t>
  </si>
  <si>
    <t>147MYA</t>
  </si>
  <si>
    <t xml:space="preserve">The Karen Human Right Group accused the Myanmar army of indiscriminately firing artillery shells towards Hkay Hpoo village tract. </t>
  </si>
  <si>
    <t>461MYA</t>
  </si>
  <si>
    <t>Kesi</t>
  </si>
  <si>
    <t>Mong Nong</t>
  </si>
  <si>
    <t>Burma Army soldiers shot two civilians who were returning home from work in the paddy fields. The villagers had received permission to tend to their land despite a military order that residents not venture out of the village. The attacks occurred on the day of a nationwide general election, but voting had been cancelled in that area. (Lat/longs for Kesi and Mong Nong unavailable.)</t>
  </si>
  <si>
    <t>122MYA</t>
  </si>
  <si>
    <t>Lao Dong Go</t>
  </si>
  <si>
    <t>Shan Human Rights Foundation</t>
  </si>
  <si>
    <t>An elderly villager in Xi Mi Cun village was allegedly killed when a shell fired by the Myanmar Armed Forces fell on his house.</t>
  </si>
  <si>
    <t>202MYA</t>
  </si>
  <si>
    <t xml:space="preserve">Shan </t>
  </si>
  <si>
    <t>Kokang</t>
  </si>
  <si>
    <t>Radio Free Asia</t>
  </si>
  <si>
    <t xml:space="preserve">A refugee claims he witnessed an attack by government troops in Yanjiaozhai village against civilians. He maintains four people were killed, 13 people wounded, and two people were missing. </t>
  </si>
  <si>
    <t>269MYA</t>
  </si>
  <si>
    <t>Kokang Self-Administered Zone</t>
  </si>
  <si>
    <t xml:space="preserve">The Shan Human Rights Federation said a family in a stationary car was fired upon by Myanmar government troops apparently hidden behind the road, while a passing motorbike was also targeted near Mong Li village between Lashio and Hsenwi. One civilian was allegedly killed. </t>
  </si>
  <si>
    <t>2387RTA</t>
  </si>
  <si>
    <t>Kaung Loi</t>
  </si>
  <si>
    <t>3 people were detained by the Burma Army. The detainees said they were tortured, beaten, burned, and cut. (Lat/longs for Kaung Loi unavailable.)</t>
  </si>
  <si>
    <t>41MYA</t>
  </si>
  <si>
    <t>Kutkai</t>
  </si>
  <si>
    <t>Moha</t>
  </si>
  <si>
    <t xml:space="preserve">Two  civilians in their 20s were arrested by the Burma Army and killed. </t>
  </si>
  <si>
    <t>49MYA</t>
  </si>
  <si>
    <t>Malun Banka</t>
  </si>
  <si>
    <t xml:space="preserve">3 Kachin villagers' bodies have been found badly burned after being  arrested by Burma Army troops on their way to a coal mine that they worked at near Malun Banka village on Jan 25th. </t>
  </si>
  <si>
    <t>4310RTA</t>
  </si>
  <si>
    <t>According the Kachin and Shan community leaders, the Burma Army is responsible for killing and burning the bodies of several villagers in northern Shan State. The Burma Army had accused the dead villagers of being SSA-N members.</t>
  </si>
  <si>
    <t>6726RTA</t>
  </si>
  <si>
    <t>Two men were reportedly shot dead while riding motorcycles through a rural area. The victims' families and local villagers said the Burma Army was responsible. The soldiers had ordered the motorcyclists to stop and opened fire when they refused to do so.</t>
  </si>
  <si>
    <t>6741RTA</t>
  </si>
  <si>
    <t>More than 1,000 local residents gathered to protest the Burma Army's arbitrary killing of civilians in the area.</t>
  </si>
  <si>
    <t>104MYA</t>
  </si>
  <si>
    <t>Xi Mi Cun</t>
  </si>
  <si>
    <t>An elderly villager in Xi Mi Cun village was allegedly shot dead in his home by Myanmar Armed Forces.</t>
  </si>
  <si>
    <t>107MYA</t>
  </si>
  <si>
    <t>Laukkai</t>
  </si>
  <si>
    <t xml:space="preserve">Shan Human Rights Foundation accused the Myanmar military of shooting dead two civilians as they drove on an army-controlled road between Laukkai and the Chinese border. </t>
  </si>
  <si>
    <t>120MYA</t>
  </si>
  <si>
    <t>Radio Free Asia; Democratic Voice of Burma</t>
  </si>
  <si>
    <t xml:space="preserve">Around 100  civilians have been reported to have been intentionally killed in and around Laukkai by Myanmar Armed Forces. Photos from aid workers shows numbers of dead bodies in civilian clothes, some with their hands bound and others with missing limbs. The Myanmar government denies the Army's responsibility for the killings. </t>
  </si>
  <si>
    <t>140MYA</t>
  </si>
  <si>
    <t xml:space="preserve">Shan Human Rights Foundation alleged that four male Kokang men from a village one mile west of Laukkai were arrested and beaten by Myanmar soldiers. Three of them were released, but the fourth man was detained and has not been heard from since. </t>
  </si>
  <si>
    <t>Government detention</t>
  </si>
  <si>
    <t>184MYA</t>
  </si>
  <si>
    <t xml:space="preserve">Radio Free Asia </t>
  </si>
  <si>
    <t xml:space="preserve">Two children were killed and 11 people injured when a shell believed to have been fired by government forces exploded in a crowded market in Laukkai. </t>
  </si>
  <si>
    <t>270MYA</t>
  </si>
  <si>
    <t>Nr. Son Shan</t>
  </si>
  <si>
    <t>Four returning refugees from Nr. Son Shan village were allegedly shot at by the Myanmar Armed Forces. Three of these refugees have disappeared.</t>
  </si>
  <si>
    <t>331MYA</t>
  </si>
  <si>
    <t>Myanmar Armed Forces allegedly murdered a farmer from Mung Hkawng IDP Camp in Kachin State. The man was allegedly shot and then tortured to death by army soldiers.</t>
  </si>
  <si>
    <t>478MYA</t>
  </si>
  <si>
    <t>Two ethnic Shan villagers were detained and tortured by Burma Army troops believing them to be rebel soldiers.</t>
  </si>
  <si>
    <t>409MYA</t>
  </si>
  <si>
    <t>Loilem</t>
  </si>
  <si>
    <t>Nong Bar Deb</t>
  </si>
  <si>
    <t>One elderly woman was killed and six villagers were injured in an artillery and knife attack on a Buddhist temple by government forces.</t>
  </si>
  <si>
    <t>5494RTA</t>
  </si>
  <si>
    <t>Mong Yaw</t>
  </si>
  <si>
    <t>Five villagers were arrested by a government battalion and later found dead.</t>
  </si>
  <si>
    <t>5495RTA</t>
  </si>
  <si>
    <t>Government soldiers fired on workers in a field for no apparent reason, killing at least two villagers.</t>
  </si>
  <si>
    <t>417MYA</t>
  </si>
  <si>
    <t>Maw Tong</t>
  </si>
  <si>
    <t>Government forces reportedly shot and robbed local villagers while claiming they were searching for TNLA forces. One person was reportedly injured.</t>
  </si>
  <si>
    <t>38MYA</t>
  </si>
  <si>
    <t xml:space="preserve">A procession was held around Myitkyina for two Kachin teachers believed to be murdered by the Burmese Military. </t>
  </si>
  <si>
    <t>390MYA</t>
  </si>
  <si>
    <t>Nentein</t>
  </si>
  <si>
    <t xml:space="preserve">A civilian was fatally shot by a soldier during an altercation over traffic congestion. During the altercation, the soldier drew his firearm, which unintentionally discharged, killing the man. The civilian was unarmed. </t>
  </si>
  <si>
    <t>5490RTA</t>
  </si>
  <si>
    <t>A member of the Burma Army shot and killed an 18-year-old university student following an argument at a checkpoint. The shooting, which sparked a mass protest, was one in a series of shootings and brutalization by the Burma Armed forces of civilians.</t>
  </si>
  <si>
    <t>2410RTA</t>
  </si>
  <si>
    <t>Namhkam</t>
  </si>
  <si>
    <t>Panyaykan</t>
  </si>
  <si>
    <t>Namkham</t>
  </si>
  <si>
    <t>Namhkan</t>
  </si>
  <si>
    <t>The Myanmar Army allegedly fired heavy weapons into a village, hitting a house and injuring a student. No enemy troops were stationed in the village. (Lat/longs for Panyaykan unavailable.)</t>
  </si>
  <si>
    <t>34MYA</t>
  </si>
  <si>
    <t>Hku Maw</t>
  </si>
  <si>
    <t>The Irrawaddy, Kachinland News</t>
  </si>
  <si>
    <t xml:space="preserve">A soldier from the Burma Army made an unsuccessful attempt to rape a Kachin woman in her 30s on Jan.21st.  The woman was badly beaten. The Burmese Army later apologized for the incident. </t>
  </si>
  <si>
    <t>55MYA</t>
  </si>
  <si>
    <t xml:space="preserve">Mandalay </t>
  </si>
  <si>
    <t>Pyin Oo Lwin</t>
  </si>
  <si>
    <t xml:space="preserve">Myanmar soldiers are being accused of beating civilians who complained about a roadblock set up by the military on a path in regular use. </t>
  </si>
  <si>
    <t>399MYA</t>
  </si>
  <si>
    <t>KIA: Kachin Independence Army</t>
  </si>
  <si>
    <t xml:space="preserve">The Burmese army shot into the area near a displacement camp. The area is plagued by fighting between the Burmese army and the KIA. </t>
  </si>
  <si>
    <t>296MYA</t>
  </si>
  <si>
    <t xml:space="preserve">A local hunter from Namhpyek village was allegedly killed by Myanmar Armed Forces under Tanai-based Regional Operation Command near Namhpyek creek in Kachin State. The hunter was hiding in a drainage pipe, was spotted by Myanmar Armed Forces troops, and was ordered to come out. When he did, soldiers allegedly fatally shot him. </t>
  </si>
  <si>
    <t>4311RTA</t>
  </si>
  <si>
    <t>Two civilians have claimed they were beaten by Burma Army troops under suspicion of being KIA soldiers. The two men say they were detained and beaten by four soldiers from the Burma Army.</t>
  </si>
  <si>
    <t>9714RTA</t>
  </si>
  <si>
    <t>DKBA: Democratic Karen Benevolent Army</t>
  </si>
  <si>
    <t>Karen</t>
  </si>
  <si>
    <t>Mae Tha Waw</t>
  </si>
  <si>
    <t>On-and-off fighting was reported for two days, leading to the temporary shutdown of a road connecting two villages.</t>
  </si>
  <si>
    <t>DKBA/Military</t>
  </si>
  <si>
    <t>9715RTA</t>
  </si>
  <si>
    <t>431MYA</t>
  </si>
  <si>
    <t>Kaw Moo</t>
  </si>
  <si>
    <t>Hpa-an</t>
  </si>
  <si>
    <t>The Karen State Border Guard Force, a subsidiary of the Burma Army, clashed with a splinter faction of the DKBA near Kaw Moo village on the Kawkareik-Myawaddy Road.</t>
  </si>
  <si>
    <t>382MYA</t>
  </si>
  <si>
    <t>Fighting between the DKBA and military forces has displaced more than 1,000 people from five villages in northern Kayin state, many of whom were trapped for over a week without food or other assistance. Most of the internally displaced persons took refuge about 12 kilometers from Sumpra Bum, an isolated town in the northernmost reaches of the state.</t>
  </si>
  <si>
    <t>9725RTA</t>
  </si>
  <si>
    <t>Myaing Gyi Ngu</t>
  </si>
  <si>
    <t>Around 3,800 villagers were forced to flee from their homes as a result of fighting between the Burma Army and the DKBA. Some fled across the border to Thailand, while others relocated to nearby villages.</t>
  </si>
  <si>
    <t>188MYA</t>
  </si>
  <si>
    <t xml:space="preserve">Fighting between government troops and soldiers from the Democratic Karen Benevolent Army broke out near Kawkareik Town. No casualties had yet been reported. </t>
  </si>
  <si>
    <t>370MYA</t>
  </si>
  <si>
    <t>KNU: The Karen National Union</t>
  </si>
  <si>
    <t>Mae Sot</t>
  </si>
  <si>
    <t>Bangkok Post</t>
  </si>
  <si>
    <t>Skirmishes erupted between the Myanmar military and the DKBA, causing the partial closure of the road linking Pang Kan village with Kawkareik province. At least two Myanmar soldiers were killed and one was injured. Three members of the Karen National Union were also injured.</t>
  </si>
  <si>
    <t>371MYA</t>
  </si>
  <si>
    <t>The Myanmar army and the DKBA exchanged fire after government troops demanded that the DKBA remove a security and toll station in Kawkareik township near the Thai border. Two civilians were injured.</t>
  </si>
  <si>
    <t>375MYA</t>
  </si>
  <si>
    <t>Clashes broke out between the DKBA and the Military Forces of Myanmar near an unauthorized toll station. Locals said they heard gunfire at around 3am, and that it continued into the afternoon. No casualties have been reported. Coordinates for the village were unavailable, so location is coded to the district seat.</t>
  </si>
  <si>
    <t>384MYA</t>
  </si>
  <si>
    <t>BGF: Border Guard Force</t>
  </si>
  <si>
    <t>Singon</t>
  </si>
  <si>
    <t>A government-aligned Karen militia, the Karen Border Guard Force (BGF), clashed with soldiers from the DKBA in Singon village (event is coded to Kawkareit as coordinates for Singon were not available). The BGF's leader said his troops killed one DKBA soldier.</t>
  </si>
  <si>
    <t>8208RTA</t>
  </si>
  <si>
    <t>A clash broke out between the BGF, which is part of the Burma Army, and the DKBA. Five civilians were injured.</t>
  </si>
  <si>
    <t>8211RTA</t>
  </si>
  <si>
    <t>There was a clash between the BGF, which is part of the Burma Army, and the DKBA. Four civilians were injured.</t>
  </si>
  <si>
    <t>9721RTA</t>
  </si>
  <si>
    <t>Wa Klu Lu</t>
  </si>
  <si>
    <t>The Burma Army took at least three bases at Wa Klu Lu, Kulu Htaw, &amp; Yeika Gone, all in Mae Tha Wa, from the DKBA following heavy artillery fire.</t>
  </si>
  <si>
    <t>9722RTA</t>
  </si>
  <si>
    <t>Kulu Htaw</t>
  </si>
  <si>
    <t>9723RTA</t>
  </si>
  <si>
    <t>Yeika Gone</t>
  </si>
  <si>
    <t>373MYA</t>
  </si>
  <si>
    <t>Thaundaung</t>
  </si>
  <si>
    <t>Fighting between the Myanmar army and the DKBA lasted throughout most of the day in four areas of Kayin state along a highway that connects Myanmar with Thailand at the Myawaddy. According to a captain of the DKBA, the government troops initiated the fighting. The DKBA said government troops seized a teenage girl during the fighting, but there were no reports of casualties or injuries.</t>
  </si>
  <si>
    <t>3276RTA</t>
  </si>
  <si>
    <t>More than 3,000 people took part in protest marches in three townships to mark the Kachin Christian Minority's Anti-Narcotics Day. The aim was to raise government awareness of a growing drug problem in northern Shan State.</t>
  </si>
  <si>
    <t>Drugs</t>
  </si>
  <si>
    <t>3277RTA</t>
  </si>
  <si>
    <t>3278RTA</t>
  </si>
  <si>
    <t>1579RTA</t>
  </si>
  <si>
    <t>Wine Maw</t>
  </si>
  <si>
    <t>The Nation</t>
  </si>
  <si>
    <t>About 3,000 protesters from a community anti-narcotics group were in a week-long stand-off with police after authorities prevented them from destroying a local poppy field.</t>
  </si>
  <si>
    <t>1581RTA</t>
  </si>
  <si>
    <t>1584RTA</t>
  </si>
  <si>
    <t>1585RTA</t>
  </si>
  <si>
    <t>1586RTA</t>
  </si>
  <si>
    <t>1587RTA</t>
  </si>
  <si>
    <t>1588RTA</t>
  </si>
  <si>
    <t>1589RTA</t>
  </si>
  <si>
    <t>1591RTA</t>
  </si>
  <si>
    <t>Unidentified Armed Group (Myanmar)</t>
  </si>
  <si>
    <t>Sadung</t>
  </si>
  <si>
    <t>A group of Christian anti-poppy activists was attacked by so-called militants as its members were heading to a poppy field located between Sadung and Kambaiti sub-townships. The activists said the assailants beat them, threw stones, burned tents, stole food, and later opened fire on the group. Some soldiers and police providing security for the group were also attacked.</t>
  </si>
  <si>
    <t>357MYA</t>
  </si>
  <si>
    <t>MNDAA: Myanmar National Democratic Alliance Army</t>
  </si>
  <si>
    <t>TNLA: Ta'ang National Liberation Army</t>
  </si>
  <si>
    <t>Three ethnic armed groups have submitted letters of resignation to the Nationwide Ceasefire Coordination Team. The MNDAA, the TNLA and the AA, all active in conflict with government troops, have requested leave from the bloc because they do not trust the negotiators and they feel betrayed by their ethnic counterparts. The decision was announced at an ethnic leadership conference in Law Khee Lar, in eastern Myanmar's Karen State.</t>
  </si>
  <si>
    <t>FUA/Military</t>
  </si>
  <si>
    <t>98MYA</t>
  </si>
  <si>
    <t xml:space="preserve">Kongyan </t>
  </si>
  <si>
    <t>Phone Shwe Shan</t>
  </si>
  <si>
    <t>GOVPUB, Radio Free Asia, Mizzima</t>
  </si>
  <si>
    <t xml:space="preserve">Fighting continued between Myanmar Armed Forces and the Myanmar National Democratic Alliance Army (MNDAA). Mizzima News reports that the Myanmar Armed Forces used helicopters to attack a joint force of MNDAA, TNLA, AA, KIA, and SSA troops in Gyohtoshan in Kongyan Township. The Myanmar Armed Forces reported that fighting over the past three days left 47 Myanmar Army soldiers dead and 73 wounded. The army statement did not give casualty figures for the MNDAA or civilians. </t>
  </si>
  <si>
    <t>99MYA</t>
  </si>
  <si>
    <t>Gyohtoshan</t>
  </si>
  <si>
    <t xml:space="preserve">Fighting continued between Myanmar Armed Forces and the Myanmar National Democratic Alliance Army (MNDAA). Mizzima News reports that the Myanmar Armed Forces used helicopters to attack a joint force of MNDAA, TNLA, AA, KIA, and SSA troops in Phone Shwe Shan in Kongyan Township. </t>
  </si>
  <si>
    <t>1590RTA</t>
  </si>
  <si>
    <t>MMR015028</t>
  </si>
  <si>
    <t>State-run media proclaimed that the Burma Army was conducting "combined operations in Shan State," but did not specify what those operations involved or explicitly which armed group was targeted.</t>
  </si>
  <si>
    <t>164MYA</t>
  </si>
  <si>
    <t>MDCF: Members of the Movement for Democracy Current Force</t>
  </si>
  <si>
    <t xml:space="preserve">Yangon </t>
  </si>
  <si>
    <t xml:space="preserve">Members of the Movement for Democracy Current Force (MDCF) staged a protest in front of Yangon's Correctional Department demanding the release of all political prisoners and people imprisoned under unfair judgments. </t>
  </si>
  <si>
    <t>410MYA</t>
  </si>
  <si>
    <t>Seven villagers were taken from their village by government troops. At the time of reporting, no further information was available.</t>
  </si>
  <si>
    <t>449MYA</t>
  </si>
  <si>
    <t>Tharrawaddy</t>
  </si>
  <si>
    <t>Thayarwaddy</t>
  </si>
  <si>
    <t>A student from the All Burma Federation of Student Unions began a hunger strike to protest the government's decision to not release detained political prisoners last week, including himself.</t>
  </si>
  <si>
    <t>44MYA</t>
  </si>
  <si>
    <t>WLB: Women's League for Burma</t>
  </si>
  <si>
    <t xml:space="preserve">Democratic Voice of Burma </t>
  </si>
  <si>
    <t xml:space="preserve">A crowd of around 100 people gathered on Friday morning at the Independence Monument in Maha Bandula Park in Yangon to pay their respects to the two Kachin schoolteachers who were brutally murdered in a church compound in Muse, northern Shan State. </t>
  </si>
  <si>
    <t>Govt Violence Against Civilians</t>
  </si>
  <si>
    <t>301MYA</t>
  </si>
  <si>
    <t xml:space="preserve">Villagers from Welgyi Chaung and Linsin Yoarthit villages in Kyauktaw Township allege that 70 fellow villagers were arrested and tortured by the Myanmar Army, after being accused of supporting the Arakan Army. The villagers were allegedly tortured from April 23-28. Some villagers allegedly had their heads split and  hands broken. </t>
  </si>
  <si>
    <t>303MYA</t>
  </si>
  <si>
    <t>304MYA</t>
  </si>
  <si>
    <t>308MYA</t>
  </si>
  <si>
    <t>310MYA</t>
  </si>
  <si>
    <t>312MYA</t>
  </si>
  <si>
    <t>637RTA</t>
  </si>
  <si>
    <t>Mahaaungmye</t>
  </si>
  <si>
    <t>Mahaaungmay</t>
  </si>
  <si>
    <t>Student activists demonstrated to mark the one-year anniversary of the beginning of a protest march that was violently dispersed by Burmese authorities. The students marched the streets in defiance of local authorities who initially sought to prohibit the demonstration, reaching the entrace of Mandalay University before dispersing peacefully.</t>
  </si>
  <si>
    <t>43MYA</t>
  </si>
  <si>
    <t>Women's Organizations Network of Myanmar</t>
  </si>
  <si>
    <t xml:space="preserve">Thousands of people turned out in Kachin State capital Myitkyina to pay respects at the funeral of Maran Lu Ra and Tangbau Khawn Nan Tsin, the young volunteer teachers who were brutally raped and murdered in a church compound in Muse. </t>
  </si>
  <si>
    <t>5492RTA</t>
  </si>
  <si>
    <t>Nearly 1,000 local residents took to the streets to protest the shooting of a teen by a Burma Army soldier.</t>
  </si>
  <si>
    <t>40MYA</t>
  </si>
  <si>
    <t xml:space="preserve">The Irrawaddy </t>
  </si>
  <si>
    <t xml:space="preserve">Crowds amassed for a peaceful demonstration against electricity prices in Dawei, with some attendees estimating attendance at more than 1,000 people. </t>
  </si>
  <si>
    <t>Housing &amp; Basic Services</t>
  </si>
  <si>
    <t>340MYA</t>
  </si>
  <si>
    <t xml:space="preserve">Around 100 residents took to the streets in Pakokku, Magway Region, demanding the truth about a child who died on April 30 while receiving medical treatment at Pakokku Public Hospital. </t>
  </si>
  <si>
    <t>26MYA</t>
  </si>
  <si>
    <t>Jadetaw</t>
  </si>
  <si>
    <t xml:space="preserve">Around 800 protesters marched from Jadetaw Village to Mya Pyin Hotel in Thandwe Township to protest against homelessness and call upon President U Thein Sein to establish more housing. </t>
  </si>
  <si>
    <t>358MYA</t>
  </si>
  <si>
    <t>Military Forces of India</t>
  </si>
  <si>
    <t>Xinhua News Agency</t>
  </si>
  <si>
    <t>Indian troops killed more than 115 militants during two operations inside Myanmar. The operations were taken in retaliation against the killing of 18 Indian soldiers by the militant group during the previous week. Six militants were also injured. Phaikoh Village is the site of one of the two training camps that were attacked, but its exact coordinates are unavailable. There is still some dispute over whether the Indian troops actually crossed the border into Myanmar; the Burmese government maintains that they did not.</t>
  </si>
  <si>
    <t>Indian/PLA Manipur</t>
  </si>
  <si>
    <t>400MYA</t>
  </si>
  <si>
    <t>PLA: People's Liberation Army</t>
  </si>
  <si>
    <t xml:space="preserve">The Indian Army entered about 3 kilometers into Myanmar, ambushing and killing three People's Liberation Army militants. </t>
  </si>
  <si>
    <t>425MYA</t>
  </si>
  <si>
    <t>TNDP: Tai-Leng Nationalities Development Party</t>
  </si>
  <si>
    <t>A member of the TNDP was shot and killed by two gunmen on a motorbike at his home. The suspects are believed to be two KIA soldiers.</t>
  </si>
  <si>
    <t>KIA/civilians</t>
  </si>
  <si>
    <t>401MYA</t>
  </si>
  <si>
    <t>The KIA and government troops engaged in hostilities for three days between the Kachin towns of Bhamo and Shwegu. The conflict erupted when the Burmese army attacked the KIA's frontline sentry units.</t>
  </si>
  <si>
    <t>KIA/Military</t>
  </si>
  <si>
    <t>403MYA</t>
  </si>
  <si>
    <t>407MYA</t>
  </si>
  <si>
    <t>17MYA</t>
  </si>
  <si>
    <t xml:space="preserve">KIA: Kachin Independence Army </t>
  </si>
  <si>
    <t>Fierce fighting broke out around Hpakant between Burmese government forces and the Kachin Independence Army (KIA).  The fighting followed an incident the day before when a regional government minister and three policemen were detained by the KIA.  No casualties were reported</t>
  </si>
  <si>
    <t>18MYA</t>
  </si>
  <si>
    <t xml:space="preserve">One soldier from the Myanmar Armed Forces and four members of the KIA were killed as fighting escalated in Hpakant, Kachin State. </t>
  </si>
  <si>
    <t>22MYA</t>
  </si>
  <si>
    <t>Kachin News Group</t>
  </si>
  <si>
    <t xml:space="preserve">Heavy fighting continued  between the KIA and the Burma Army in Hpakant township. No casualties have been reported. </t>
  </si>
  <si>
    <t>23MYA</t>
  </si>
  <si>
    <t>24MYA</t>
  </si>
  <si>
    <t>Brief clashes continued between the Myanmar Armed Forces and the KIA in Hpakant township</t>
  </si>
  <si>
    <t>28MYA</t>
  </si>
  <si>
    <t>32MYA</t>
  </si>
  <si>
    <t>37MYA</t>
  </si>
  <si>
    <t>Kamaing</t>
  </si>
  <si>
    <t xml:space="preserve">Heavy fighting broke out between the KIA and the Burma Army in Kamaing township. No casualties have been reported. </t>
  </si>
  <si>
    <t>36MYA</t>
  </si>
  <si>
    <t>287MYA</t>
  </si>
  <si>
    <t xml:space="preserve">KIA 6 under brigade 2 and Myanmar army MOC 7 clashed near Ginse Hsengra village in Hpakant township. No causalities were reported. </t>
  </si>
  <si>
    <t>291MYA</t>
  </si>
  <si>
    <t xml:space="preserve">KIA and Myanmar Armed troops clashed in Hpakant township. No casualties were reported. </t>
  </si>
  <si>
    <t>294MYA</t>
  </si>
  <si>
    <t xml:space="preserve">KIA and Myanmar Armed Forces clashed in Hpakant township. No casualties were reported. </t>
  </si>
  <si>
    <t>300MYA</t>
  </si>
  <si>
    <t xml:space="preserve">KIA 14 under brigade 2 attacked Myanmar army IB 298 with landmines on 23 April. KIA ambushed a Myanmar army convoy near Donban village in Hpakant township. One government soldier wounded. </t>
  </si>
  <si>
    <t>305MYA</t>
  </si>
  <si>
    <t xml:space="preserve">KIA 6 under brigade 2 and Myanmar Armed Forces clashed near Khintawng village in Hpakant township. According to KIA source, two government soldiers were killed and 6 wounded. </t>
  </si>
  <si>
    <t>363MYA</t>
  </si>
  <si>
    <t>Fighting broke out between the KIA and government troops about 20 miles east of Hpakant, forcing about 100 villagers to flee their homes for nearby jungles. No deaths were reported.</t>
  </si>
  <si>
    <t>364MYA</t>
  </si>
  <si>
    <t>Fighting continued for a second day between the KIA and government troops about 20 miles east of Hpakant, forcing about 100 villagers to flee their homes for nearby jungles. No deaths were reported.</t>
  </si>
  <si>
    <t>365MYA</t>
  </si>
  <si>
    <t>Fighting continued for a third day between the KIA and government troops about 20 miles east of Hpakant, forcing about 100 villagers to flee their homes for nearby jungles. No deaths were reported.</t>
  </si>
  <si>
    <t>368MYA</t>
  </si>
  <si>
    <t>The Burmese army ordered residents of a number of villages near Hpakant to evacuate the region following renewed fighting between the Burmese Army and the KIA. The villagers were told that there would likely be fighting in the following days and that they should evacuate for their safety.</t>
  </si>
  <si>
    <t>429MYA</t>
  </si>
  <si>
    <t>Nam San Chaung Phyar</t>
  </si>
  <si>
    <t>Fighting broke out between the Burma Army and the KIA around two villages in Hpakant township.</t>
  </si>
  <si>
    <t>8209RTA</t>
  </si>
  <si>
    <t>Government troops clashed with a group of 15 KIA members.</t>
  </si>
  <si>
    <t>8217RTA</t>
  </si>
  <si>
    <t>The KIA and Burma Army clashed in Hpakanat, no injuries were reported.</t>
  </si>
  <si>
    <t>8218RTA</t>
  </si>
  <si>
    <t>The KIA and Burma Army clashed with each other, and a teacher was injured when artillery shells landed in a nearby school.</t>
  </si>
  <si>
    <t>4284RTA</t>
  </si>
  <si>
    <t xml:space="preserve">Battle-Government regains territory </t>
  </si>
  <si>
    <t>Fighting was reported between the Burma Army and The KIA. The Burma Army captured two of the KIA's hilltop posts.</t>
  </si>
  <si>
    <t>8212RTA</t>
  </si>
  <si>
    <t>A series of clashes between government forces and the KIA over the span of a week forced hundreds of people to flee from gold-mining sites, as the fighting had left them without access to food.</t>
  </si>
  <si>
    <t>117MYA</t>
  </si>
  <si>
    <t>Hseni</t>
  </si>
  <si>
    <t>KIA troops ambushed Myanmar Armed Forces between Theinni and Kyugok</t>
  </si>
  <si>
    <t>271MYA</t>
  </si>
  <si>
    <t>Theinni</t>
  </si>
  <si>
    <t xml:space="preserve">KIA forces ambushed a Myanmar army convoy in Theinni township. Landmines were used to attack the convoy. 3 Myanmar soldiers were killed instantly and 3 died at the hospital. One civilian was killed , 10 soldiers wounded, and 1 civilian injured. Two Myanmar army vehicles were damaged. </t>
  </si>
  <si>
    <t>13MYA</t>
  </si>
  <si>
    <t xml:space="preserve">The KIA clashed with government troops in Shan State's Kutkai Township. No casualties were reported. </t>
  </si>
  <si>
    <t>15MYA</t>
  </si>
  <si>
    <t>16MYA</t>
  </si>
  <si>
    <t>325MYA</t>
  </si>
  <si>
    <t>KIA forces ambushed a Myanmar Armed Forces convoy near Nam Phalun hill in Kutkai township. The KIA claimed that one Myanmar Armed Forces vehicle was damaged and 4 soldiers from the Myanmar Armed Forces killed in the attack.</t>
  </si>
  <si>
    <t>453MYA</t>
  </si>
  <si>
    <t>The KIA announced it lost an outpost in northern Shan State following three days of assaults by government forces.</t>
  </si>
  <si>
    <t>5493RTA</t>
  </si>
  <si>
    <t>Nearly 50 ethnic Palaung were detained overnight and then released by members of the KIA. One of the detainees said members of the KIA had arrested the group, mostly farmers, due to a disagreement over land.</t>
  </si>
  <si>
    <t>205MYA</t>
  </si>
  <si>
    <t xml:space="preserve">Bhamo </t>
  </si>
  <si>
    <t xml:space="preserve">The Myanmar military attacked a KIA base in Mathet Yan village in Mansi Township with ground troops and the air force. These attacks come amid peace talks between the KIO and Myanmar government in Yangon. </t>
  </si>
  <si>
    <t>207MYA</t>
  </si>
  <si>
    <t>214MYA</t>
  </si>
  <si>
    <t xml:space="preserve">The Myanmar military attacked a KIA base in Mathet Yan village in Mansi Township with ground troops and the air force. These attacks come amid peace talks between the KIO and Myanmar government in Yangon.  The KIA withdrew troops from the area to avoid casualties. </t>
  </si>
  <si>
    <t>217MYA</t>
  </si>
  <si>
    <t xml:space="preserve">KIA and Myanmar forces clashed in Mansi township. No casualties were reported. </t>
  </si>
  <si>
    <t>222MYA</t>
  </si>
  <si>
    <t>225MYA</t>
  </si>
  <si>
    <t xml:space="preserve">KIA and Myanmar troops clashed in Mansi township. The Myanmar army launched an airstrike against the KIA around 2:30 p.m. No casualties were reported. </t>
  </si>
  <si>
    <t>322MYA</t>
  </si>
  <si>
    <t>Myanmar Armed Forces deployed airstrikes against KIA units who were protecting logging activities in Manwame, Sadone, Kandaqyan, and Sikhamgyi in the Mansi region of Kachin State. No casualties were reported.</t>
  </si>
  <si>
    <t>324MYA</t>
  </si>
  <si>
    <t>KIA forces clashed with Myanmar Armed Forces near Nam Linpar village in Mansi township in Kachin state. No casualties were reported.</t>
  </si>
  <si>
    <t>327MYA</t>
  </si>
  <si>
    <t>KIA and Myanmar Armed Forces clashed near Nam Linpar village in Mansi township in Kachin state. The Myanmar Air Force was used against the KIA in this battle. No casualties were reported.</t>
  </si>
  <si>
    <t>329MYA</t>
  </si>
  <si>
    <t>KIA and Myanmar Armed Forces clashed near Nam Linpar village in Mansi township in Kachin state.  No casualties were reported.</t>
  </si>
  <si>
    <t>332MYA</t>
  </si>
  <si>
    <t>KIA and Myanmar Armed Forces clashed near Nam Lin Par and Ma Kyan village in Mansi township. No casualties were reported.</t>
  </si>
  <si>
    <t>342MYA</t>
  </si>
  <si>
    <t xml:space="preserve">KIA and Myanmar army troops clashed in Mansi township. No casualties were reported. </t>
  </si>
  <si>
    <t>349MYA</t>
  </si>
  <si>
    <t xml:space="preserve">KIA forces clashed with Myanmar troops near Nam Lin Par village in Mansi township. 1 KIA officer and 3 Kachin soldiers were killed in the battles according to news sources. </t>
  </si>
  <si>
    <t>351MYA</t>
  </si>
  <si>
    <t xml:space="preserve">Government forces attacked KIA forces  in Nam Lin Par in Mansi township. No casualties were reported. </t>
  </si>
  <si>
    <t>353MYA</t>
  </si>
  <si>
    <t>Myanmar Times, Mizzima</t>
  </si>
  <si>
    <t>412MYA</t>
  </si>
  <si>
    <t>Fighting between government troops and the KIA was reported.</t>
  </si>
  <si>
    <t>414MYA</t>
  </si>
  <si>
    <t>Fighting broke out between the KIA and government troops. The violence continued over following days, although few details are available.</t>
  </si>
  <si>
    <t>418MYA</t>
  </si>
  <si>
    <t>Mai Hkawng</t>
  </si>
  <si>
    <t>Fighting between government troops and the KIA resulted in three civilian deaths. Another two civilians were injured.</t>
  </si>
  <si>
    <t>420MYA</t>
  </si>
  <si>
    <t>Fighting between government troops and the KIA was reported, forcing residents in surrounding areas to flee.</t>
  </si>
  <si>
    <t>4293RTA</t>
  </si>
  <si>
    <t>Clashes were reported between the KIA and government troops. Day 1</t>
  </si>
  <si>
    <t>4295RTA</t>
  </si>
  <si>
    <t>Clashes were reported between the KIA and government troops. Day 2</t>
  </si>
  <si>
    <t>4296RTA</t>
  </si>
  <si>
    <t>Clashes were reported between the KIA and government troops.Day 3</t>
  </si>
  <si>
    <t>4297RTA</t>
  </si>
  <si>
    <t>Clashes were reported between the KIA and government troops. Day 4</t>
  </si>
  <si>
    <t>4300RTA</t>
  </si>
  <si>
    <t>Clashes were reported between the KIA and government troops.Day 5</t>
  </si>
  <si>
    <t>4301RTA</t>
  </si>
  <si>
    <t>Clashes were reported between the KIA and government troops. Day 6</t>
  </si>
  <si>
    <t>4303RTA</t>
  </si>
  <si>
    <t>Clashes were reported between the KIA and government troops. Day 7</t>
  </si>
  <si>
    <t>4304RTA</t>
  </si>
  <si>
    <t xml:space="preserve">Clashes were reported between the KIA and government troops. Day 8 </t>
  </si>
  <si>
    <t>4307RTA</t>
  </si>
  <si>
    <t>Clashes were reported between the KIA and government troops. Day 9</t>
  </si>
  <si>
    <t>6727RTA</t>
  </si>
  <si>
    <t>Laiza</t>
  </si>
  <si>
    <t>A Burma Army battalion shot artillery fire at the KIA headquarters in Laiza.</t>
  </si>
  <si>
    <t>9724RTA</t>
  </si>
  <si>
    <t>The KIA and the Burma Army exchanged gunfire.</t>
  </si>
  <si>
    <t>9726RTA</t>
  </si>
  <si>
    <t>The Burma Army carried out artillery and ground attacks against outposts near KIA headquarters in Laiza.</t>
  </si>
  <si>
    <t>9734RTA</t>
  </si>
  <si>
    <t>Clashes between the Burma Army and the KIA drove an estimated 2,000 people from their homes in rural villages to larger towns in Kachin state.</t>
  </si>
  <si>
    <t>8210RTA</t>
  </si>
  <si>
    <t>Government troops clashed with a group of 50 KIA members.</t>
  </si>
  <si>
    <t>8213RTA</t>
  </si>
  <si>
    <t>Nam Sheng</t>
  </si>
  <si>
    <t>KIA soldiers ambushed a convoy of Burma Army trucks, destroying two vehicles- one near the village of Nam Sheng, and one near Gauri.</t>
  </si>
  <si>
    <t>8214RTA</t>
  </si>
  <si>
    <t>Gauri</t>
  </si>
  <si>
    <t>8215RTA</t>
  </si>
  <si>
    <t>Dawphoneyan</t>
  </si>
  <si>
    <t>Members of the KIA attacked the Burma Army. Some casualties were reported, but no exact number was given.</t>
  </si>
  <si>
    <t>8216RTA</t>
  </si>
  <si>
    <t>An estimated 1,000 civilians have fled their villages due to recent fighting.</t>
  </si>
  <si>
    <t>6728RTA</t>
  </si>
  <si>
    <t>Winemaw</t>
  </si>
  <si>
    <t>Nan San Yang</t>
  </si>
  <si>
    <t>The KIA set off bombs targeting the Burma Army, wounding several soldiers.</t>
  </si>
  <si>
    <t>246MYA</t>
  </si>
  <si>
    <t xml:space="preserve">Moe Gaung </t>
  </si>
  <si>
    <t xml:space="preserve">KIA and Myanmar forces clashed in Moe Gaung township. 1 Myanmar soldier was killed and 8 wounded. </t>
  </si>
  <si>
    <t>244MYA</t>
  </si>
  <si>
    <t>KIA and Myanmar Armed Forces clashed near Tapadaung village in Mogaung Township. No casualties were reported.</t>
  </si>
  <si>
    <t>248MYA</t>
  </si>
  <si>
    <t>306MYA</t>
  </si>
  <si>
    <t>Moegaung</t>
  </si>
  <si>
    <t xml:space="preserve">KIA 11 under brigade 2 and Myanmar Armed Forces clashed near the Loi Li stream in Moegaung township. No casualties were reported. </t>
  </si>
  <si>
    <t>245MYA</t>
  </si>
  <si>
    <t>Mo Nyin</t>
  </si>
  <si>
    <t xml:space="preserve">The KIA and Myanmar Army clashed in Moe Nyin township. 6 Myanmar soldiers were killed in battle. </t>
  </si>
  <si>
    <t>469MYA</t>
  </si>
  <si>
    <t>Fighting broke out between the Burma Army and the KIA near the border with Sagaing.</t>
  </si>
  <si>
    <t>472MYA</t>
  </si>
  <si>
    <t>The government employed airstrikes against the KIA's eighth brigade.</t>
  </si>
  <si>
    <t>479MYA</t>
  </si>
  <si>
    <t>The Burma Army fired artillery rounds on KIA positions.</t>
  </si>
  <si>
    <t>314MYA</t>
  </si>
  <si>
    <t xml:space="preserve">KIA 38 under brigade 4 and Myanmar Armed Forces clashed near Phoung Hsai village in Muse township. No casualties were reported. </t>
  </si>
  <si>
    <t>326MYA</t>
  </si>
  <si>
    <t>KIA forces ambushed Myanmar Armed Forces near Naung Phen and Naung Jam village in Muse township. According to a KIA source, 3 government soldiers were killed and 10 wounded.</t>
  </si>
  <si>
    <t>379MYA</t>
  </si>
  <si>
    <t>A battle between the KIA and military forces left one villager dead, several others injured, and forced more than 100 people to leave their homes. Artillery shells were fired directly into the settlement at Kaung Kha village, but it is unclear which side fired the shells. The death was not confirmed.</t>
  </si>
  <si>
    <t>6730RTA</t>
  </si>
  <si>
    <t>The Burma Army said the KIA detonated remote controlled landmines, injuring several government soldiers. The Burma Army fought back, forcing the KIA to withdraw their troops.</t>
  </si>
  <si>
    <t>4288RTA</t>
  </si>
  <si>
    <t>A roadside landmine planted by the KIA in retaliation for an earlier battle killed and wounded an unknown number of government troops traveling in a truck.</t>
  </si>
  <si>
    <t>4299RTA</t>
  </si>
  <si>
    <t>Burma Army airstrikes were reported between two camps for internally displaced persons. While the Army was allegedly targeting the KIA, reports said the airstrikes were fired indiscrimately within civilian areas.</t>
  </si>
  <si>
    <t>206MYA</t>
  </si>
  <si>
    <t xml:space="preserve">KIA and Myanmar troops clashed in Namkham township of Shan state. </t>
  </si>
  <si>
    <t>211MYA</t>
  </si>
  <si>
    <t>397MYA</t>
  </si>
  <si>
    <t>Fighting broke out between the Burmese military and the KIA ahead of a planned meeting between a handful of ethnic armed groups.</t>
  </si>
  <si>
    <t>290MYA</t>
  </si>
  <si>
    <t xml:space="preserve">Fighting broke out between government forces and KIA troops in Tanai, forcing hundreds of villagers to flee their homes. No casualties were reported. </t>
  </si>
  <si>
    <t>292MYA</t>
  </si>
  <si>
    <t xml:space="preserve">KIA and Myanmar Armed Forces clashed in Tanai township. No casualties were reported. </t>
  </si>
  <si>
    <t>295MYA</t>
  </si>
  <si>
    <t>Mizzima, Myanmar Peace Monitor</t>
  </si>
  <si>
    <t>Myanmar Army troops launched an attack on KIA 14th Battalion's Maisak Post in Tanai Township. According to a KIA source, 20 Myanmar soldiers were killed in the battle.</t>
  </si>
  <si>
    <t>298MYA</t>
  </si>
  <si>
    <t xml:space="preserve">KIA 14 under brigade 2 and Myanmar army IB 238 clashed near Nam Kham village in Tanai township in Kachin state. According to a KIA source, 25 Myanmar soldiers were killed in the battle. </t>
  </si>
  <si>
    <t>9727RTA</t>
  </si>
  <si>
    <t>The Burma Army carried out artillery and ground attacks against outposts near a KIA frontline outpost.</t>
  </si>
  <si>
    <t>9729RTA</t>
  </si>
  <si>
    <t>Clashes between the Burma Army and the KIA were ongoing over 3 days, targeting the Lai Hpau and Nhkaram areas.</t>
  </si>
  <si>
    <t>9730RTA</t>
  </si>
  <si>
    <t>9731RTA</t>
  </si>
  <si>
    <t>9732RTA</t>
  </si>
  <si>
    <t>The Burma Army conducted airstrikes against the KIA, continuing a week-long offensive.</t>
  </si>
  <si>
    <t>8219RTA</t>
  </si>
  <si>
    <t>Fighting broke out between the KIA and the Burma Army.</t>
  </si>
  <si>
    <t>8220RTA</t>
  </si>
  <si>
    <t>Ja Htar</t>
  </si>
  <si>
    <t>Ground forces from the Burma Army attacked the frontline of a KIA battalion.</t>
  </si>
  <si>
    <t>8221RTA</t>
  </si>
  <si>
    <t>The Burma Army used two helicopters to attack a KIA base.</t>
  </si>
  <si>
    <t>450MYA</t>
  </si>
  <si>
    <t>Skirmishes broke out between the KIA and government forces.</t>
  </si>
  <si>
    <t>452MYA</t>
  </si>
  <si>
    <t>Fighting continued between the KIA and the Burma Army.</t>
  </si>
  <si>
    <t>380MYA</t>
  </si>
  <si>
    <t>KKO: Klohtoobaw Karen Organization</t>
  </si>
  <si>
    <t>Military forces and members of the Kayin Border Guard Force jointly launched attacks on two wings of the KKO. The combined forces seized explosives, ammunition, and vehicles. Seven  were arrested and four bodies were found after the clashes.</t>
  </si>
  <si>
    <t>KKO/Military</t>
  </si>
  <si>
    <t>381MYA</t>
  </si>
  <si>
    <t>Clashes broke out between military forces and the KKO, after the KKO attacked the military forces with heavy weapons.</t>
  </si>
  <si>
    <t>383MYA</t>
  </si>
  <si>
    <t>Military forces clashed with the KKO, during a search operation. The military forces seized weapons, bombs and ammunition during the fighting.</t>
  </si>
  <si>
    <t>299MYA</t>
  </si>
  <si>
    <t>KNLA: Karen National Liberation Army</t>
  </si>
  <si>
    <t>Karen BGF: Karen Border Guard Force</t>
  </si>
  <si>
    <t>Kamamaung</t>
  </si>
  <si>
    <t xml:space="preserve">KNLA forces under brigade 5 and Karen Border Guard Force (BGF) 1014 clashed in Kama-maung township in Kayin state. 1 BGF soldier was wounded in the clashes. </t>
  </si>
  <si>
    <t>KNLA/Military</t>
  </si>
  <si>
    <t>293MYA</t>
  </si>
  <si>
    <t xml:space="preserve">KNLA 2nd Brigade based in Taungoo District had a small firefight against government troops at an area near Tha Byay Nyunt Village in Baw Gali Sub-township in Thaundaung Township.  The KNLA blamed the government troops for crossing the agreed-on permitted line. </t>
  </si>
  <si>
    <t>9717RTA</t>
  </si>
  <si>
    <t>MNLA: Mon National Liberation Army</t>
  </si>
  <si>
    <t>Tae Chong</t>
  </si>
  <si>
    <t>A clash erupted between the KNLA and the MNLA.</t>
  </si>
  <si>
    <t>KNLA/MNLA</t>
  </si>
  <si>
    <t>423MYA</t>
  </si>
  <si>
    <t>Nearly 2,000 villagers fled following an alleged recruitment drive by the Karen National Union.</t>
  </si>
  <si>
    <t>KNU/civilians</t>
  </si>
  <si>
    <t>330MYA</t>
  </si>
  <si>
    <t>KNU and Myanmar Armed Forces clashed near Pwekay village in Hpa-pun township in Karen state. No casualties were reported.</t>
  </si>
  <si>
    <t>KNU/Military</t>
  </si>
  <si>
    <t>3281RTA</t>
  </si>
  <si>
    <t>Protesters marching to Naypyidaw were halted by police on Sagaing Bridge, but were able to continue on. They were protesting against their lack of labor rights.</t>
  </si>
  <si>
    <t>Labour Rights</t>
  </si>
  <si>
    <t>377MYA</t>
  </si>
  <si>
    <t>Hlaingthaya</t>
  </si>
  <si>
    <t>Philippines News Agency</t>
  </si>
  <si>
    <t>Hundreds of workers protested to demand higher minimum daily wages.</t>
  </si>
  <si>
    <t>328MYA</t>
  </si>
  <si>
    <t>Bagan</t>
  </si>
  <si>
    <t>About 100 staff from Hotel Tharabar Gate, Bagan Thande Hotel, and Bagan Hotel River View demonstrated after five of their colleagues were fired for leaking confidential information on "service money" paid to staff members.</t>
  </si>
  <si>
    <t>3282RTA</t>
  </si>
  <si>
    <t>Dozens of workers from a plywood factory in Sagaing Industrial Zone began marching to Naypyidaw on Friday to demand labor rights.</t>
  </si>
  <si>
    <t>7MYA</t>
  </si>
  <si>
    <t xml:space="preserve">More than 150 workers at the Yess Candy factory in Yangon went on strike demanding a minimum monthly salary of 30,000 kyat (US$30), as well as a paid holiday on Sunday. </t>
  </si>
  <si>
    <t>58MYA</t>
  </si>
  <si>
    <t xml:space="preserve">Manual workers from Costes International Co Ltd began their camp-in protest in front of their factory,  demanding negotiation with their employers over salary raises. </t>
  </si>
  <si>
    <t>61MYA</t>
  </si>
  <si>
    <t xml:space="preserve">Manual workers from Costes International Co Ltd continued their camp-in protest in front of their factory,  demanding negotiation with their employers over salary raises. </t>
  </si>
  <si>
    <t>62MYA</t>
  </si>
  <si>
    <t>63MYA</t>
  </si>
  <si>
    <t>65MYA</t>
  </si>
  <si>
    <t>68MYA</t>
  </si>
  <si>
    <t>70MYA</t>
  </si>
  <si>
    <t>75MYA</t>
  </si>
  <si>
    <t>77MYA</t>
  </si>
  <si>
    <t>81MYA</t>
  </si>
  <si>
    <t>83MYA</t>
  </si>
  <si>
    <t>86MYA</t>
  </si>
  <si>
    <t>92MYA</t>
  </si>
  <si>
    <t xml:space="preserve">Hundreds of workers marched the streets in Yangon's Shwepyithar Industrial Zone to demand better pay and working conditions. </t>
  </si>
  <si>
    <t>93MYA</t>
  </si>
  <si>
    <t>141MYA</t>
  </si>
  <si>
    <t>Rioters (Myanmar)</t>
  </si>
  <si>
    <t xml:space="preserve">Several protesting workers from the E-Land Myanmar Garment Factory in Shwepyithar Industrial Zone 2 were injured when they clashed violently with police. </t>
  </si>
  <si>
    <t>150MYA</t>
  </si>
  <si>
    <t>Garment Factory Works Organisation</t>
  </si>
  <si>
    <t xml:space="preserve">Myanmar garment workers continued their strike demanding improved factory conditions and increased pay in addition to the release of two of their representatives detained earlier in February. </t>
  </si>
  <si>
    <t>172MYA</t>
  </si>
  <si>
    <t xml:space="preserve">Thirteen striking workers and two journalists were apprehended by police during a labor protest. Workers from the Shwepyithar Industrial Zone were continuing their recent demonstrations calling for better pay by marching to City Hall in the former capital. </t>
  </si>
  <si>
    <t>Press Freedom</t>
  </si>
  <si>
    <t>378MYA</t>
  </si>
  <si>
    <t>Over 200 workers rallied to demand a higher minimum wage, despite being warned by factory owners that the demand might put the factories out of business by affecting their ability to operate.</t>
  </si>
  <si>
    <t>4289RTA</t>
  </si>
  <si>
    <t>Protesters from a plywood factory resumed their march to Naypyidaw following five fruitless days of negotiations in the capital and Wundwin Township, where they had been resting.</t>
  </si>
  <si>
    <t>4291RTA</t>
  </si>
  <si>
    <t>MMR010032</t>
  </si>
  <si>
    <t>4308RTA</t>
  </si>
  <si>
    <t>Two marching protesters were arrested as they crossed the bridge from Mandalay to Sagaing. They were protesting a controversial copper mine.</t>
  </si>
  <si>
    <t xml:space="preserve">Mining &amp; Environment </t>
  </si>
  <si>
    <t>1MYA</t>
  </si>
  <si>
    <t xml:space="preserve">Several hundred Buddhist monks, activists and farmers from nearby villages joined local protesters. Protestors requested the Myanmar government and Chinese mining firm Wanbao to follow the instructions from the Letpaduangtaung Investigation Report. </t>
  </si>
  <si>
    <t>4294RTA</t>
  </si>
  <si>
    <t>Two jade mining companies were hit by arson attacks. About eight attackers entered the company compound on motorbike, asked people to stand to the side, and lit and threw handmade bombs wrapped in tape into the factory.</t>
  </si>
  <si>
    <t>4309RTA</t>
  </si>
  <si>
    <t>Around 40 protesters demonstrated to call for the shutdown of a goldmining operation near Uru Creek in Hpakant Township. They say the mine is eroding the river's banks and obstructing the flow of water.</t>
  </si>
  <si>
    <t>1570RTA</t>
  </si>
  <si>
    <t>Lone Khin</t>
  </si>
  <si>
    <t>Protesters gathered in three villages of Hpakant township to call for a cease in the continued dumping of waste soil in their areas by mining companies. The protest lasted for three days until an agreement was signed.</t>
  </si>
  <si>
    <t>1571RTA</t>
  </si>
  <si>
    <t>Seng Taung</t>
  </si>
  <si>
    <t>1572RTA</t>
  </si>
  <si>
    <t>Sabaw</t>
  </si>
  <si>
    <t>1573RTA</t>
  </si>
  <si>
    <t>1574RTA</t>
  </si>
  <si>
    <t>1575RTA</t>
  </si>
  <si>
    <t>1576RTA</t>
  </si>
  <si>
    <t>1577RTA</t>
  </si>
  <si>
    <t>1578RTA</t>
  </si>
  <si>
    <t>484MYA</t>
  </si>
  <si>
    <t>Protesters gathered to stage a roadblock, halting dozens of trucks planning to dump mine waste in nearby villages.</t>
  </si>
  <si>
    <t>2414RTA</t>
  </si>
  <si>
    <t>Protesters called for an end to four planned hydropower dams on the Namtu River. More than 100 demonstrators gathered to hold a prayer service, followed by a press conference.</t>
  </si>
  <si>
    <t>139MYA</t>
  </si>
  <si>
    <t>Fifty farmers from Kyauk Phyu Township in Rakhine State recently demonstrated calling for compensation over mud from the gas pipeline construction destroying their farmland. =</t>
  </si>
  <si>
    <t>Agriculture and Land Rights</t>
  </si>
  <si>
    <t>356MYA</t>
  </si>
  <si>
    <t>About 150 farmers gathered to protest against the South Korean company Daewoo International for its role in an ongoing land dispute near the site of the Shwe gas project. Protesters said Daewoo neglected to speak directly with farmers about compensation for damaged crops and fields. Local police confirmed that the protest was permitted, and the police provided security at the rally.</t>
  </si>
  <si>
    <t>2MYA</t>
  </si>
  <si>
    <t xml:space="preserve">Nearly two-dozen activists gathered in front of Maha Bandoola Park before marching to the Chinese Embassy to attempt a protest in front of the building. Protestors requested the Myanmar Government and Chinese mining  firm to follow instructions from the Letpaduangtaung Investigation Report. </t>
  </si>
  <si>
    <t>12MYA</t>
  </si>
  <si>
    <t>Mogok</t>
  </si>
  <si>
    <t xml:space="preserve">Over three thousand protesters turned out in Mogok, northern Mandalay Division to call for the protection of an iconic lake from developers. </t>
  </si>
  <si>
    <t>158MYA</t>
  </si>
  <si>
    <t>Shan Nationalities Democracy Party</t>
  </si>
  <si>
    <t>Hundreds of residents of the ruby mining town of Mogok in Mandalay Division took to the streets to protest against a plan by the local gems traders association to construct a head office and several buildings on a scenic lake in the town's center.</t>
  </si>
  <si>
    <t>4279RTA</t>
  </si>
  <si>
    <t>Hundreds of villagers staged a protest against a Chinese mining company because it had failed to follow recommendations made by an investigation committee report.</t>
  </si>
  <si>
    <t>4280RTA</t>
  </si>
  <si>
    <t>More than 300 villagers staged a protest against a Chinese mining company because it had failed to follow recommendations made by an investigation committee report.</t>
  </si>
  <si>
    <t>4282RTA</t>
  </si>
  <si>
    <t>Hundreds of villagers staged a protest against a Chinese mining company because it had failed to follow recommendations made by an investigation committee report. Some people broke through police barriers protecting the mine.</t>
  </si>
  <si>
    <t>5MYA</t>
  </si>
  <si>
    <t>MATA: Myanmar Alliance for Transparency and Accountability</t>
  </si>
  <si>
    <t xml:space="preserve">Around 300 people staged a rally in Sagaing Division's capital Monywa on Monday, protesting land confiscations at the Latpadaung copper project and the use of violence against local residents who oppose the mine. </t>
  </si>
  <si>
    <t>10MYA</t>
  </si>
  <si>
    <t xml:space="preserve">Mizzima </t>
  </si>
  <si>
    <t xml:space="preserve">Protests continued against the Letpadaung mining project in Sagaing. </t>
  </si>
  <si>
    <t>25MYA</t>
  </si>
  <si>
    <t xml:space="preserve">About 150 farmers from Hse Tae, Moegyopyin, Tone, Zeetaw and other surrounding villages marched to the nearby town of Monywa to demand that the project be immediately halted and action be taken against police involved in the fatal Dec. 22 shooting of 56-year-old land rights protester Khin Win. </t>
  </si>
  <si>
    <t>Government Violence against civilians</t>
  </si>
  <si>
    <t>1568RTA</t>
  </si>
  <si>
    <t>Has Khar</t>
  </si>
  <si>
    <t>Dozens of village residents protested against the destruction of the Mya Nandar reservoir, the only source of water for their village.</t>
  </si>
  <si>
    <t>2408RTA</t>
  </si>
  <si>
    <t>Around 300 protesters gathered to call for the halting of the construction of a dam project.</t>
  </si>
  <si>
    <t>243MYA</t>
  </si>
  <si>
    <t>Namkhang</t>
  </si>
  <si>
    <t>Shan Herald Agency News</t>
  </si>
  <si>
    <t xml:space="preserve">Around 500 local residents protested against plans by the Chinese government to build a bridge in Mankhang Township, Northern Shan State, on disputed territory claimed by both the Chinese and Burmese governments.  Around 15 people and 10 armed security guards from China arrived in Kongser Village on what is believed to be the Burmese side of the China-Myanmar border and raised a Chinese flag where they wanted to build a bridge. </t>
  </si>
  <si>
    <t>160MYA</t>
  </si>
  <si>
    <t xml:space="preserve">Around 30 trucks owned by a silica mining company had their route blocked as part of a protest against mining operations in northern Shan State on Thursday. </t>
  </si>
  <si>
    <t>161MYA</t>
  </si>
  <si>
    <t xml:space="preserve">Around 30 trucks owned by a silica mining company had their route blocked as part of a protest against mining operations in northern Shan State. </t>
  </si>
  <si>
    <t>385MYA</t>
  </si>
  <si>
    <t>Seven people approached a vehicle carrying managers of Chinese company that they say needs to take responsibility for flooding in Salingyi township. The protesters were taken to the police station and detained for several hours. While they were being held, area villagers gathered outside the police station.</t>
  </si>
  <si>
    <t>631RTA</t>
  </si>
  <si>
    <t xml:space="preserve">Mogyopyin Ale Ville </t>
  </si>
  <si>
    <t>About 200 farmers protested land abuses tied to a Chinese-owned copper mine by marching from Mogyopyin Ale Ville to the Wanbao Mining Company's offices. The protesters were halted by police. (Lat/longs for Mogyopyin Ale Ville unavailable.)</t>
  </si>
  <si>
    <t>97MYA</t>
  </si>
  <si>
    <t xml:space="preserve">Villagers in a land dispute with contractor Myanmar Wanbao began firing rocks at bulldozer operators from the corporation with slingshots. Police returned slingshot fire at the villagers and injured about 9 locals. The bulldozers were eventually ordered to retreat. Around 100 people and 70 villagers were involved in the confrontation.  </t>
  </si>
  <si>
    <t>130MYA</t>
  </si>
  <si>
    <t>Myaung Pyo</t>
  </si>
  <si>
    <t xml:space="preserve">More than 100 villagers from the Tenasserim Division village on Myaung Pyo have staged a protest at the nearby Heinda mine, angered by the massive open-cut operation's calamitous toll on nearby farmland and water tables. </t>
  </si>
  <si>
    <t>186MYA</t>
  </si>
  <si>
    <t xml:space="preserve">Activists wearing headbands called for an end to dams on the Thanlwin River during a public consultation for the 7000-megawatt Mong Ton Dam. </t>
  </si>
  <si>
    <t>374MYA</t>
  </si>
  <si>
    <t>Yay Htwat</t>
  </si>
  <si>
    <t>Police intervened in a land dispute between small-scale miners and a firm running a gold mining project, resulting in fighting that left both miners and police injured. After the police arrived, miners used slingshots and stones against them. The police responded by opening fire into the crowd. In total, about 20 miners and 8 police were injured. Exact coordinates for the village could not be found, so location is coded at the township level.</t>
  </si>
  <si>
    <t>323MYA</t>
  </si>
  <si>
    <t>An estimated 5,000 people from villages across Ye Township gathered in Inn Din village to protest the Union government's plan to build a coal-fired power plant in Mon State.</t>
  </si>
  <si>
    <t>307MYA</t>
  </si>
  <si>
    <t xml:space="preserve">MNDAA and Myanmar Armed Forces clashed in Kongyn township in the Kokang area. No casualties were reported. </t>
  </si>
  <si>
    <t>MNDAA/Military</t>
  </si>
  <si>
    <t>360MYA</t>
  </si>
  <si>
    <t>Fighting resumed between the MNDAA and government troops near the Chinese border in northern Shan state. This outbreak of fighting comes in the wake of a unilateral cease-fire declaration last week. One soldier from the MNDAA was killed, and ten from the government army were killed over the span of two days of fighting with heavy weapons.</t>
  </si>
  <si>
    <t>361MYA</t>
  </si>
  <si>
    <t>103MYA</t>
  </si>
  <si>
    <t>Kongyan</t>
  </si>
  <si>
    <t xml:space="preserve">A 200 strong force of Kokang rebels attacked a military base in the Kongyan area, shelling the headquarters. The army has carried out five airstrikes in retaliation. </t>
  </si>
  <si>
    <t>143MYA</t>
  </si>
  <si>
    <t xml:space="preserve">Burmese government forces captured crucial Kogang rebel positions along the Laogai-Konkyan Road with the aid of air support. The military reported that four government troops were killed in action, with 21 injured, in five clashes throughout the day. It also reported that the Kokang lost 3 soldiers. In contrast, the MNDAA claims it killed 130 Myanmar Armed Forces soldiers while admitting it lost 3 soldiers, whereas the TNLA claims 50 Myanmar Armed soldiers were killed. </t>
  </si>
  <si>
    <t>167MYA</t>
  </si>
  <si>
    <t xml:space="preserve">State-run newspapers reported that the Myanmar Military used heavy weapons and infantry to take control of six hills that had been Kokang occupied. 4 government soldiers were killed, three bodies of MNDAA fighters were found, and 15 were captured. </t>
  </si>
  <si>
    <t>168MYA</t>
  </si>
  <si>
    <t xml:space="preserve">MNDAA troops clashed with the Myanmar Military near Kyepa in Shan State. No casualties were reported. </t>
  </si>
  <si>
    <t>178MYA</t>
  </si>
  <si>
    <t xml:space="preserve">Myanmar military forces and MNDAA troops battled near the Burma-China border. The Myanmar military was able to capture strategic hills after launching air and artillery strikes. </t>
  </si>
  <si>
    <t>189MYA</t>
  </si>
  <si>
    <t>Four government soldiers were killed and five injured in clashes with the MNDAA</t>
  </si>
  <si>
    <t>191MYA</t>
  </si>
  <si>
    <t xml:space="preserve">The MNDAA ambushed a government column near the hills to the west of Mawhtaik. Three government soldiers were killed and five others were injured on fighting that took place between the MNDAA and military on 3/12/2015. </t>
  </si>
  <si>
    <t>193MYA</t>
  </si>
  <si>
    <t xml:space="preserve">MNDAA: Myanmar National Democratic Alliance Army </t>
  </si>
  <si>
    <t xml:space="preserve">Fighting between Myanmar government troops and MNDAA troops intensified on three fronts around the Kokang regional capital Laukkai. At least 100 people have been killed during the fighting from 15/3-19/3. </t>
  </si>
  <si>
    <t>194MYA</t>
  </si>
  <si>
    <t>200MYA</t>
  </si>
  <si>
    <t xml:space="preserve">Kokang </t>
  </si>
  <si>
    <t xml:space="preserve">MNDAA, TNLA, and AA forces clashed with the Myanmar army in Kongyn township in the Laukkai region. No casualties were reported. </t>
  </si>
  <si>
    <t>203MYA</t>
  </si>
  <si>
    <t xml:space="preserve">Fighting between the MNDAA and Myanmar Armed Forces took place in the  Kokang Self-Administered Zone. </t>
  </si>
  <si>
    <t>241MYA</t>
  </si>
  <si>
    <t xml:space="preserve">The Myanmar army attacked the MNDAA near Khouk Htan in Kongyn township. No casualties were reported. </t>
  </si>
  <si>
    <t>451MYA</t>
  </si>
  <si>
    <t>The Burma Army and the MNDAA clashed four times over the span of a day near the Sino-Burmese border.</t>
  </si>
  <si>
    <t>500MYA</t>
  </si>
  <si>
    <t>Chin Shwe Haw</t>
  </si>
  <si>
    <t>Three civilians were killed in a nighttime bomb blast at a bus stop. Authorities blamed the MNDAA. (Lat/longs for Chin Shwe Haw unavailable.)</t>
  </si>
  <si>
    <t>114MYA</t>
  </si>
  <si>
    <t xml:space="preserve">A Myanmar military convoy with troop reinforcements was ambushed on the road between Kyaukme and Hsipaw, leaving one Myanmar soldier dead.  </t>
  </si>
  <si>
    <t>88MYA</t>
  </si>
  <si>
    <t xml:space="preserve">Fighting erupted between Myanmar Armed Forces and the Myanmar National Democratic Alliance Army (MNDAA) near Laukkai in Shan State.  Four government soldiers died and four fighters from the MNDAA were injured. </t>
  </si>
  <si>
    <t>95MYA</t>
  </si>
  <si>
    <t xml:space="preserve">Kokang rebels attacked the Laogai regional administration office, killing  around 6 police officers. </t>
  </si>
  <si>
    <t>94MYA</t>
  </si>
  <si>
    <t xml:space="preserve">Fighting continued between Myanmar Armed Forces and the Myanmar National Democratic Alliance Army (MNDAA). The Myanmar Armed Forces used helicopters to bomb various ethnic group positions. One soldier from the MNDAA was reported to have been killed. </t>
  </si>
  <si>
    <t>112MYA</t>
  </si>
  <si>
    <t xml:space="preserve">The Burmese military claimed it killed 26 ethnic soldiers in Laukkai, which inclued airstrikes on enemy positions by government forces. </t>
  </si>
  <si>
    <t>111MYA</t>
  </si>
  <si>
    <t xml:space="preserve">Government troops clashed with the MNDAA. Government troops collected weapons and 13 bodies of the armed group. 8 seriously wounded rebels were detained. </t>
  </si>
  <si>
    <t>118MYA</t>
  </si>
  <si>
    <t xml:space="preserve">Kokang rebels attacked regional command headquarters in Laukkai, withdrawing after the Burma Army repulsed the troops. </t>
  </si>
  <si>
    <t>124MYA</t>
  </si>
  <si>
    <t xml:space="preserve">Kokang soldiers still operating were making sporadic assaults on regional command headquarters and police stations in Laukkai, according to The Irrawaddy News.  Around 30 MNDAA are reported to have been killed. </t>
  </si>
  <si>
    <t>136MYA</t>
  </si>
  <si>
    <t>Lonhtan</t>
  </si>
  <si>
    <t xml:space="preserve">The military said Kokang rebels fired on a vehicle carrying Internally Displaced Persons (IPDs), leaving one dead and one wounded. The MNDAA denies responsibility for the attack. </t>
  </si>
  <si>
    <t>131MYA</t>
  </si>
  <si>
    <t xml:space="preserve">Fighting between the MNDAA and the Burmese army continued in Laukkai.  The Red Cross recovered 17 bodies. It was unknown if the bodies were civilians or armed fighters. </t>
  </si>
  <si>
    <t>137MYA</t>
  </si>
  <si>
    <t>MNDAA and Myanmar Armed Forces clashed in Laukkai. Eleven Myanmar reports that the Kokang rebels eventually backed away as government troops using heavy weapons exchanged fire with them.  3 Myanmar Armed Forces soldiers (one coded elsewhere) and 2 civilians have been reported to have been killed, while 27 Myanmar Armed Forces soldiers and six civilians were injured during the ongoing clashes in Laukkai between Feb 15-18.  TNLA and AA troops are allegedly assisting the MNDAA. The government accusses the KIA of also assisting the MNDAA (a claim the KIA denies)</t>
  </si>
  <si>
    <t>144MYA</t>
  </si>
  <si>
    <t>Renewed fighting began near Lonhtan village between Laukkai and Chinshwehaw between the Kokang Rebels and Myanmar troops.</t>
  </si>
  <si>
    <t>146MYA</t>
  </si>
  <si>
    <t xml:space="preserve">Five people including a relief worker were wounded in an attack on a Myanmar Red Cross  vehicle as it travelled from Laukkai. Both the MNDAA and the Myanmar Armed Forces deny responsibility for the attacks. </t>
  </si>
  <si>
    <t>149MYA</t>
  </si>
  <si>
    <t xml:space="preserve">Lonhtan </t>
  </si>
  <si>
    <t xml:space="preserve">A convoy of trucks carrying female inmates from Laukkai prison came under fire near Lonhtan village, between the towns of Pasingyaw and Chinshwehaw. Forty-four prisoners were reported injured, as well as a prison officer and a member of the armed forces. The report claims the MNDAA was responsible for the attack. </t>
  </si>
  <si>
    <t>148MYA</t>
  </si>
  <si>
    <t xml:space="preserve">Clashes broke out in Laukkai near the China-Burma Border. Three Burmese soldiers were killed and seven were injured. The bodies of six Kokang fighters were found according to state-run media.  </t>
  </si>
  <si>
    <t>157MYA</t>
  </si>
  <si>
    <t xml:space="preserve">A leader of a pro-government Kokang militia had his house shelled by Kokang rebel forces. One government loyalist was killed and four were injured in the attack. </t>
  </si>
  <si>
    <t>156MYA</t>
  </si>
  <si>
    <t xml:space="preserve">Myanmar armed forces launched an attack on Kokang positions in Tashwetan, to the east of Laukkai. One MNDAA rebel was injured in the assault. </t>
  </si>
  <si>
    <t>180MYA</t>
  </si>
  <si>
    <t xml:space="preserve">Fighting between the Myanmar military and MNDAA forces near the Burma-China border continued.  8 Myanmar military troops were killed and 51 others were injured. </t>
  </si>
  <si>
    <t>192MYA</t>
  </si>
  <si>
    <t xml:space="preserve">The MNDAA attacked a convoy of Myanmar military supplies from Lashio to Laukkai, resulting in government forces firing heavy weapons at the MNDAA. An exact location was not provided. </t>
  </si>
  <si>
    <t>197MYA</t>
  </si>
  <si>
    <t>FUA: Federal Union Army</t>
  </si>
  <si>
    <t xml:space="preserve">MNDAA and FUA troops clashed with Myanmar forces in Kongyn township. 3 Myanmar soldiers were killed and four wounded. Four Kokang soldiers were also wounded. </t>
  </si>
  <si>
    <t>198MYA</t>
  </si>
  <si>
    <t xml:space="preserve">Myanmar armed forces attacked MNDAA and FUA bases near Khok Htan village in Laukkai township. No casualties were reported. </t>
  </si>
  <si>
    <t>196MYA</t>
  </si>
  <si>
    <t>199MYA</t>
  </si>
  <si>
    <t>201MYA</t>
  </si>
  <si>
    <t>Radio Free Asia, Eleven Myanmar</t>
  </si>
  <si>
    <t xml:space="preserve">Fighting between Myanmar government troops and MNDAA troops intensified on three fronts around the Kokang regional capital Laukkai. At least 100 people have been killed during the fighting from 15/3-19/3.  Government troops regained several hills from MNDAA troops on 19/3. </t>
  </si>
  <si>
    <t>237MYA</t>
  </si>
  <si>
    <t xml:space="preserve">The Myanmar army attacked MNDAA forces near Sheng Khauk Htan village in the Laukkai area. 4 MNDAA soldiers were injured. </t>
  </si>
  <si>
    <t>240MYA</t>
  </si>
  <si>
    <t xml:space="preserve">The Myanmar Army attacked the MNDAA in the Laukkai area. No casualties were reported. </t>
  </si>
  <si>
    <t>247MYA</t>
  </si>
  <si>
    <t>The Myanmar Army launched  offensives against the MNDAA in Laukkai. The MNDAA reports the Myanmar Army sustained 35 casualties while four MNDAA soldiers were killed.</t>
  </si>
  <si>
    <t>249MYA</t>
  </si>
  <si>
    <t>Xinhua News Agency, The Nation, DVB</t>
  </si>
  <si>
    <t xml:space="preserve">Myanmar Armed Forces and MNDAA troops clashed on hills in the Hsinkok Tan and San Ta Aik Shun highland area. </t>
  </si>
  <si>
    <t>252MYA</t>
  </si>
  <si>
    <t>255MYA</t>
  </si>
  <si>
    <t>257MYA</t>
  </si>
  <si>
    <t>260MYA</t>
  </si>
  <si>
    <t>264MYA</t>
  </si>
  <si>
    <t>266MYA</t>
  </si>
  <si>
    <t>267MYA</t>
  </si>
  <si>
    <t>268MYA</t>
  </si>
  <si>
    <t>273MYA</t>
  </si>
  <si>
    <t xml:space="preserve">Myanmar armed forces seized four strategic hilltops and villages  in Hsinkok Tan and San Ta Aik Shun highlands where the Kokang ethnic army based during its combing of two highlands in its latest offensive with heavy weapons, tanks, and air strikes. 16 government soldiers were killed and 110 wounded.  2 MNDAA troop bodies were recovered. </t>
  </si>
  <si>
    <t>282MYA</t>
  </si>
  <si>
    <t xml:space="preserve">Myanmar Armed Forces captured more MNDAA posts near the Myanmar-China border. No casualties were reported. </t>
  </si>
  <si>
    <t>289MYA</t>
  </si>
  <si>
    <t xml:space="preserve">MNDAA forces and Myanmar army LID 33 and 66 clashed near Shi Paw Lain and She Dong Shan village in the Laukkai region.  According to a MNDAA spokesperson, 21 government soldiers  were killed and over 60 wounded and two MNDAA soldiers were killed, with one seriously wounded in the battle. </t>
  </si>
  <si>
    <t>302MYA</t>
  </si>
  <si>
    <t xml:space="preserve">Myanmar Peace Monitor; The Irrawaddy </t>
  </si>
  <si>
    <t xml:space="preserve">MNDAA and Myanmar Armed Forces clashed near Nanhtin Masheng, Xiao Lu Chan, and Xikaw Liang in Laukkai. MNDAA soldiers claimed they killed 90 government soldiers and wounded at least 100 others while fending off an attack from the Myanmar army on one of their bases in the mountains of northern Shan State's Laukkai Township. </t>
  </si>
  <si>
    <t>318MYA</t>
  </si>
  <si>
    <t>MNDAA and Myanmar Armed Forces clashed near Nanhtin Mansheng in the Laukkai region. Myanmar Armed Forces fired artillery at MNDAA troops. No casualties were reported.</t>
  </si>
  <si>
    <t>335MYA</t>
  </si>
  <si>
    <t>Myanmar Armed Forces reported that they captured Point 1607 and 1709 after a successful assault against MNDAA rebels in the Nan Tien Men hills near Laukkai. The MNDAA denies they lost territory. The MNDAA states that it  killed 10 Myanmar Armed Forces soldiers during this assault.</t>
  </si>
  <si>
    <t>336MYA</t>
  </si>
  <si>
    <t>Democratic Voice of Burma; Myanmar Peace Monitor</t>
  </si>
  <si>
    <t>Myanmar Armed Forces reported that they captured Point 1742 after a successful assault on MNDAA rebel positions near Laukkai in the Nan Tien Men hills. The MNDAA denies they lost territory. The Myanmar army claims to have recovered 7 MNDAA rebel bodies, but the MNDAA maintains that they have only lost one soldier in the fighting with four injured. The Myanmar Armed Forces have noted they sustained casualties, but did not provide numbers. The MNDAA claims to have killed 20 more Myanmar Armed Forces soldiers in addition to the 10 reported killed the previous day.</t>
  </si>
  <si>
    <t>337MYA</t>
  </si>
  <si>
    <t>Myanmar Armed troops seized strategic Point 2202 hilltop, the last stronghold of the MNDDA--according to military sources. No casualties were reported.</t>
  </si>
  <si>
    <t>343MYA</t>
  </si>
  <si>
    <t xml:space="preserve">MNDAA and Myanmar army troops clashed in the Donsheng area in Laukkai. No casualties were reported. </t>
  </si>
  <si>
    <t>344MYA</t>
  </si>
  <si>
    <t>345MYA</t>
  </si>
  <si>
    <t>347MYA</t>
  </si>
  <si>
    <t>350MYA</t>
  </si>
  <si>
    <t xml:space="preserve">MNDAA and Myanmar army troops clashed in the Shue Pa Hsan area in Laukkai. No casualties were reported. </t>
  </si>
  <si>
    <t>352MYA</t>
  </si>
  <si>
    <t xml:space="preserve">MNDAA and Myanmar forces clashed in the Donsheng area in Laukkai. No casualties were reported. </t>
  </si>
  <si>
    <t>483MYA</t>
  </si>
  <si>
    <t>Soldiers from the MNDAA fired on a Burma Army patrol in Laukkai town before retreating when the patrol returned fire.</t>
  </si>
  <si>
    <t>119MYA</t>
  </si>
  <si>
    <t xml:space="preserve">MNDAA troops ambushed Myanmar Armed Forces between Chinshwehaw and Parsinkyaw. </t>
  </si>
  <si>
    <t>359MYA</t>
  </si>
  <si>
    <t>The MNDAA has announced a unilateral ceasefire effective June 11, 2015. The rebel group, which has been warring with the Burmese government for four months, issued a statement saying they would cease hostilities but would defend themselves against government troops if necessary. The fighting has mostly occurred in Shan state along the border with China.</t>
  </si>
  <si>
    <t>159MYA</t>
  </si>
  <si>
    <t xml:space="preserve">Myanmar ground troops continued battling against Kokang rebels. </t>
  </si>
  <si>
    <t>388MYA</t>
  </si>
  <si>
    <t>Namhu</t>
  </si>
  <si>
    <t>A remote device was detonated as trucks carrying members of the Burmese army approached the village of Namhu. The explosion left one soldier dead and two injured.</t>
  </si>
  <si>
    <t>5489RTA</t>
  </si>
  <si>
    <t>Kyaikmayaw</t>
  </si>
  <si>
    <t>The Burma Army raided a MNLA-controlled checkpoint after the group ignored a government request to withdraw from the outpost.</t>
  </si>
  <si>
    <t>MNLA/Military</t>
  </si>
  <si>
    <t>79MYA</t>
  </si>
  <si>
    <t xml:space="preserve">Protesters (Myanmar) </t>
  </si>
  <si>
    <t xml:space="preserve">Students protesting the National Education Law were faced with hundreds of riot police as they continued their march to Aunglan in Magwe Division after spending the night in the town in Taungdiwngyi. </t>
  </si>
  <si>
    <t>National Education Bill</t>
  </si>
  <si>
    <t>14MYA</t>
  </si>
  <si>
    <t>Former members of All Burma Student Democratic Front (ABSDF) held a commemoration ceremony to honor their colleagues who were brutally tortured and murdered in Parjau region of Kachin State in 1992.</t>
  </si>
  <si>
    <t>30MYA</t>
  </si>
  <si>
    <t xml:space="preserve">Dozens of Myanmar students began a protest march in Mandalay, vowing to intensify demonstrations against a new education bill they see as undemocratic after the government failed to meet their demands. </t>
  </si>
  <si>
    <t>42MYA</t>
  </si>
  <si>
    <t>Students from Mandalay continued their march to Yangon to protest the controversial National Education Bill</t>
  </si>
  <si>
    <t>46MYA</t>
  </si>
  <si>
    <t>52MYA</t>
  </si>
  <si>
    <t>57MYA</t>
  </si>
  <si>
    <t>177MYA</t>
  </si>
  <si>
    <t xml:space="preserve">Students from Mandalay protested against the attacks on their fellow students in Yangon by the police and "Swan Ar Shin" in civilian clothes. The students changed their protest route when they heard the police were waiting for them. Instead they protested at Mandalay University. </t>
  </si>
  <si>
    <t>190MYA</t>
  </si>
  <si>
    <t>ABFTU: All Burma Federation of Teachers' Unions</t>
  </si>
  <si>
    <t xml:space="preserve">Several teachers from the All Burma Federation of Teachers' Unions joined a protest organized by students at Yadanarbon University to condemn the crackdown on the main boycott student column in Letpadan. </t>
  </si>
  <si>
    <t>208MYA</t>
  </si>
  <si>
    <t xml:space="preserve">A coalition of political groups in Mandalay gathered at Mya Taung monastery and marched through the streets shouting slogans in protest of the crackdown on students in Letpadan. </t>
  </si>
  <si>
    <t>229MYA</t>
  </si>
  <si>
    <t xml:space="preserve">Students from the All Burma Federation of Student Unions (ABFSU) and sympathetic activists staged protests in the country's largest cities, including Mandalay. </t>
  </si>
  <si>
    <t>261MYA</t>
  </si>
  <si>
    <t xml:space="preserve">People in Mandalay marked the one-month day since a police crackdown on March 10, 2015, by releasing balloons marked with the words 'release students' in front of Mahamuni Pagoda. They held prayers for the release of the arrested students. </t>
  </si>
  <si>
    <t>392MYA</t>
  </si>
  <si>
    <t>BBC Monitoring Asia Pacific</t>
  </si>
  <si>
    <t>Four students being held at Obo Prison in Mandalay region have launched a hunger strike to protest a judge's refusal to grant them bail. The students have been in prison since July for allegedly writing political graffiti on the wall of a university in June.</t>
  </si>
  <si>
    <t>87MYA</t>
  </si>
  <si>
    <t xml:space="preserve">A group of 100 student protesters from Mandalay crossed into Bago Division. The students are protesting the National Education Bill. </t>
  </si>
  <si>
    <t>105MYA</t>
  </si>
  <si>
    <t xml:space="preserve">Students from Dawei, Moulmein, and Pakokku marching on Yangon continued their march, after being stopped a second time by authorities,  entering into Bago town of Bago region. The students a protesting the controversial National Education Bill. </t>
  </si>
  <si>
    <t>259MYA</t>
  </si>
  <si>
    <t xml:space="preserve">Students, supporters, and family members of those detained in a police crackdown on 10 March 2015 marched through Pegu one month after the event, calling for the release of arrested students. </t>
  </si>
  <si>
    <t>474MYA</t>
  </si>
  <si>
    <t>Detained student activists across the country ended a hunger strike after more than three weeks. The group hunger strike initially began with a student detained in Bago.</t>
  </si>
  <si>
    <t>183MYA</t>
  </si>
  <si>
    <t xml:space="preserve">Around 50 students gathered at the Botataung Pagoda to protest against the violent crackdown on their fellow students. </t>
  </si>
  <si>
    <t>226MYA</t>
  </si>
  <si>
    <t xml:space="preserve">Students from the All Burma Federation of Student Unions (ABFSU) and sympathetic activists staged protests in the country's largest cities, including Chauk. </t>
  </si>
  <si>
    <t>142MYA</t>
  </si>
  <si>
    <t xml:space="preserve">Students staged a sit in at Dagon University after being unwittingly drafted into a campus event held to denounce nationwide demonstrations against the National Education Bill. </t>
  </si>
  <si>
    <t>27MYA</t>
  </si>
  <si>
    <t xml:space="preserve">Democratic Voice of Burma, Radio Free Asia </t>
  </si>
  <si>
    <t xml:space="preserve">Student protesters began a march from Dawei to Yangon to call attention to the controversial National Education Bill. A simultaneous march is occurring with student protesters marching from Mandalay to Yangon. </t>
  </si>
  <si>
    <t>31MYA</t>
  </si>
  <si>
    <t xml:space="preserve">A group of students held a rally in Dawei, protesting the controversial National Education Bill. </t>
  </si>
  <si>
    <t>78MYA</t>
  </si>
  <si>
    <t xml:space="preserve">A third group of student protesters in Dawei continued to stage demonstrations against the National Education Bill around the town. </t>
  </si>
  <si>
    <t>227MYA</t>
  </si>
  <si>
    <t xml:space="preserve">Students from the All Burma Federation of Student Unions (ABFSU) and sympathetic activists staged protests in the country's largest cities, including Dawei. </t>
  </si>
  <si>
    <t>228MYA</t>
  </si>
  <si>
    <t xml:space="preserve">Students from the All Burma Federation of Student Unions (ABFSU) and sympathetic activists staged protests in the country's largest cities, including Hinthada. </t>
  </si>
  <si>
    <t>181MYA</t>
  </si>
  <si>
    <t xml:space="preserve">About 20 activists gathered in Hmawbi township in other Yangon Region to demand police stop using violence against student protesters and end a blockade preventing a core protest column in Letpadan from marching toward Yangon. A group of 10 men in plainclothes attempted to block students and activists from continuing, but no one was injured. </t>
  </si>
  <si>
    <t>179MYA</t>
  </si>
  <si>
    <t xml:space="preserve">Activists protested outside the EU office in the Hledan area of Kamaryut township against EU providing crowd control training to the police. Activists accused the EU of being responsible for the recent violent actions of the Myanmar police against student activists. </t>
  </si>
  <si>
    <t>187MYA</t>
  </si>
  <si>
    <t>ABFSU: All Burma Federation of Student Unions</t>
  </si>
  <si>
    <t xml:space="preserve">Riot police were quick to crack down on a protest march in Hledan market in Yangon, beating several protesters. The group of student activists were marching to show solidarity with student protesters who had been beaten in a melee of violence by the police earlier in the day in Letpadan. </t>
  </si>
  <si>
    <t>106MYA</t>
  </si>
  <si>
    <t>The student column from Irrawaddy arrived in Kyaiklat to a warm greeting. The township police told them not to keep marching, but were bypassed.  The students were protesting the National Education Bill</t>
  </si>
  <si>
    <t>59MYA</t>
  </si>
  <si>
    <t>Kyauk Padaung</t>
  </si>
  <si>
    <t xml:space="preserve">Thousands of supporters greeted student demonstrators upon their arrival in Kyauk Padaung, after more than a week-long march from Mandalay that is set to end in Yangon. The students are marching to protest the controversial National Education Bill. </t>
  </si>
  <si>
    <t>33MYA</t>
  </si>
  <si>
    <t xml:space="preserve">Students staging a protest march against the National Education Bill arrived in Kyaukse and were warmly welcomed by many local people. The students marched through Sintgaing earlier in the day. </t>
  </si>
  <si>
    <t>85MYA</t>
  </si>
  <si>
    <t>Some 600 people staged a protest in Yangon in support of the student protest march against the education reform from respective regions across the country.</t>
  </si>
  <si>
    <t>100MYA</t>
  </si>
  <si>
    <t>Government of the Republic of the Union of Myanmar</t>
  </si>
  <si>
    <t xml:space="preserve">Government officials from the Republic of the Union of Myanmar met with student leaders leading protests against the National Education Bill. The government agreed fully to the 11 points demanded by the students.  Student marchers plan to continue marching, however, given the proposed changes still have to be passed by parliament. </t>
  </si>
  <si>
    <t>175MYA</t>
  </si>
  <si>
    <t xml:space="preserve">Myanmar police and plain clothed, pro-government forces known as Swan Ah Shin broke up a student protest against the National Education Bill in front of City Hall in Yangon. Swan Ah Shin were seen allegedly choking activists. </t>
  </si>
  <si>
    <t>174MYA</t>
  </si>
  <si>
    <t xml:space="preserve">Some 200 students and activists gathered at Yangon's Sule Pagoda, prompting a heavy-handed response from authorities, who deployed police and plainclothes agitators to intimidate protestors and make arrests. </t>
  </si>
  <si>
    <t>235MYA</t>
  </si>
  <si>
    <t xml:space="preserve">Students from the All Burma Federation of Student Unions (ABFSU) and sympathetic activists staged protests in the country's largest cities, including Yangon. </t>
  </si>
  <si>
    <t>71MYA</t>
  </si>
  <si>
    <t>Panthein</t>
  </si>
  <si>
    <t xml:space="preserve">The Irrawaddy protest column of students arrived in the town of Kyanggon and was greeted by more than 3,000 residents. </t>
  </si>
  <si>
    <t>169MYA</t>
  </si>
  <si>
    <t xml:space="preserve">Police blocked students protesting against the National Education Bill  in Letpadan from continuing their march to Yangon. </t>
  </si>
  <si>
    <t>170MYA</t>
  </si>
  <si>
    <t xml:space="preserve">Students protesting against the National Education Bill in Letpadan continued to be blocked by police. They continued their protest, sitting down in front of police. </t>
  </si>
  <si>
    <t>173MYA</t>
  </si>
  <si>
    <t>176MYA</t>
  </si>
  <si>
    <t>182MYA</t>
  </si>
  <si>
    <t xml:space="preserve">The standoff between some 100 student protestors demonstrating against the National Education Bill and Pegu Division authorities at Letpadan continued after the government failed to respond to the students' demands to let them march to Yangon. </t>
  </si>
  <si>
    <t>185MYA</t>
  </si>
  <si>
    <t xml:space="preserve"> Labour Progressive Federation</t>
  </si>
  <si>
    <t xml:space="preserve">About 500 policemen cracked down on protesting students at the Aung Myay Man Buddhist Monastery. Several  students were beaten by police and the protesters dispersed. </t>
  </si>
  <si>
    <t>224MYA</t>
  </si>
  <si>
    <t xml:space="preserve">Relatives and supporters of 65 students and activists arrested in a violent Myanmar police crackdown on 10/3/2015 protested outside Letpadan township court. Dozens of armed police kept guard during the hearing as families shouted angrily to be allowed to see the students. </t>
  </si>
  <si>
    <t>254MYA</t>
  </si>
  <si>
    <t>All Burma Federation of Student Unions</t>
  </si>
  <si>
    <t xml:space="preserve">Students of All Burma Federation of Student Unions (ABFSU) staged a protest in front of Letpadan township court on April 7 demanding an immediate release of the students and supporters detained for demonstrating against the national education law in Letpadan in March. </t>
  </si>
  <si>
    <t>64MYA</t>
  </si>
  <si>
    <t>Htanbinchauk</t>
  </si>
  <si>
    <t xml:space="preserve">Students protesting the National Education Law set up an encampment in the village of Htanbinchauk but were forced by village authorities to leave. </t>
  </si>
  <si>
    <t>73MYA</t>
  </si>
  <si>
    <t>Thityargauk</t>
  </si>
  <si>
    <t xml:space="preserve">Students marched from Magwe Computer University towards Thiyargauk where they stayed the night. </t>
  </si>
  <si>
    <t>72MYA</t>
  </si>
  <si>
    <t xml:space="preserve">Students protesting the National Education Bill visited Magwe Computer University where they rallied more support for their cause. </t>
  </si>
  <si>
    <t>89MYA</t>
  </si>
  <si>
    <t>A group of 300 student protesters from Magwe's Pakokku  arrived in the town of Magwe, where they were reportedly denied onto the Magwe University campus</t>
  </si>
  <si>
    <t>66MYA</t>
  </si>
  <si>
    <t>Yenanchaung</t>
  </si>
  <si>
    <t xml:space="preserve">Students protesting the National Education Law departed the town of Yenanchaung in Magwe Division and headed by foot to Magwe, the division's capital. </t>
  </si>
  <si>
    <t>90MYA</t>
  </si>
  <si>
    <t>MMR17019</t>
  </si>
  <si>
    <t>A student protest group  of 200 that set out from Pathein on Feb 3  held protests at three local universities in the town of Ma-ubin. The students are protesting against the controversial National Education Bill</t>
  </si>
  <si>
    <t>108MYA</t>
  </si>
  <si>
    <t xml:space="preserve">The student column from Irrawaddy stopped in Maubin. Students are protesting the controversial National Education Bill. </t>
  </si>
  <si>
    <t>91MYA</t>
  </si>
  <si>
    <t xml:space="preserve">A student protest column travelling from Dawei arrived in Moulmein to join with a local group of students, awaiting the arrival of demonstrators from Hpa-an before continuing to Yangon. The students are protesting the National Education Bill. </t>
  </si>
  <si>
    <t>133MYA</t>
  </si>
  <si>
    <t xml:space="preserve">The Mandalay demonstrators left Min Hla town and went on their way to the Bago Division township of Letpadan, having completed two-thirds of the 640-kilometer (400-mile) march to Yangon. About 200 core protesters are now permanent members of the march. The students are protesting the controversial National Education Bill. </t>
  </si>
  <si>
    <t>171MYA</t>
  </si>
  <si>
    <t>Minhla (M)</t>
  </si>
  <si>
    <t>Students and activists from Pyay attempted to join their fellow protesters in Letpadan, but were blocked in the town of Minhla by riot police who had been ordered to prevent supporters from joining the demonstration's vanguard in Letpadan.</t>
  </si>
  <si>
    <t>231MYA</t>
  </si>
  <si>
    <t xml:space="preserve">Students from the All Burma Federation of Student Unions (ABFSU) and sympathetic activists staged protests in the country's largest cities, including Monywa. </t>
  </si>
  <si>
    <t>232MYA</t>
  </si>
  <si>
    <t xml:space="preserve">Students from the All Burma Federation of Student Unions (ABFSU) and sympathetic activists staged protests in the country's largest cities, including Myaung Mya. </t>
  </si>
  <si>
    <t>47MYA</t>
  </si>
  <si>
    <t>Committee for Democratic Education Movement</t>
  </si>
  <si>
    <t xml:space="preserve">In a protest against the National Education Law, some 100 students marching over 600 km from Mandalay in central Burma to the former capital, Yangon, arrived in the town of Myingyan. </t>
  </si>
  <si>
    <t>230MYA</t>
  </si>
  <si>
    <t>Myin Chan</t>
  </si>
  <si>
    <t xml:space="preserve">Students from the All Burma Federation of Student Unions (ABFSU) and sympathetic activists staged protests in the country's largest cities, including Myin Chan. </t>
  </si>
  <si>
    <t>339MYA</t>
  </si>
  <si>
    <t xml:space="preserve">Students protested at Myingyan Township Court calling for the release of detained students at their fourth hearing. </t>
  </si>
  <si>
    <t>96MYA</t>
  </si>
  <si>
    <t xml:space="preserve">A small group of Myitkyina University students staged a rally in the Kachin regional capital in solidarity with student protests across the country opposing the National Education Law. </t>
  </si>
  <si>
    <t>39MYA</t>
  </si>
  <si>
    <t xml:space="preserve">Myittha </t>
  </si>
  <si>
    <t xml:space="preserve">Students staging a protest march against the National Education Bill continued to Myittha via Kyaukse despite attempts by the authorities to stop them. </t>
  </si>
  <si>
    <t>45MYA</t>
  </si>
  <si>
    <t xml:space="preserve">Natogyi residents joined the student protest against the Natural Education Bill as the students marched through the town. </t>
  </si>
  <si>
    <t>128MYA</t>
  </si>
  <si>
    <t xml:space="preserve">The Mandalay column, marching from Mandalay to Yangon, left the town of Okpho in Pegu Division , on course for Minhla town.  The students are protesting the controversial National Education Bill. </t>
  </si>
  <si>
    <t>54MYA</t>
  </si>
  <si>
    <t>Students launched demonstrations against the National Education Bill in the Magwe Division town of Pakokku</t>
  </si>
  <si>
    <t>82MYA</t>
  </si>
  <si>
    <t>More than 1000 students from universities in Pakokku, Magway Region began their march to Yangon, joined by students from Monywa. The students are protesting the National Education Bill</t>
  </si>
  <si>
    <t>263MYA</t>
  </si>
  <si>
    <t>Rakhine Communal Militia</t>
  </si>
  <si>
    <t xml:space="preserve">Myanmar armed forces clashed with an unidentified Rakhine ethnic armed group in western Rakhine state (at Pinlong village and near Aung Lan Chaung village) as the government troops were patrolling in some areas of the state. No casualties were reported. </t>
  </si>
  <si>
    <t>80MYA</t>
  </si>
  <si>
    <t>Patanaw</t>
  </si>
  <si>
    <t xml:space="preserve">Another group of students protesting against the National Education Bill that began their march in Pathein entered the town of Pantanaw. </t>
  </si>
  <si>
    <t>109MYA</t>
  </si>
  <si>
    <t>ACDE: Action Committee for Democratic Education</t>
  </si>
  <si>
    <t>A student protest group that is marching from Mandalay arrived in Paungde Township in Pegu Division. The group is protesting the controversial National Education Bill</t>
  </si>
  <si>
    <t>35MYA</t>
  </si>
  <si>
    <t xml:space="preserve">Sintgaing </t>
  </si>
  <si>
    <t xml:space="preserve">Protesting students passed through the town of Sintgaing, around 30 km south of Mandalay. The group is marching to Yangon to protest against the controversial National Education Law. </t>
  </si>
  <si>
    <t>60MYA</t>
  </si>
  <si>
    <t>Free Funeral Society</t>
  </si>
  <si>
    <t xml:space="preserve">More than 1,000 Rakhine students took to the streets to protest against the National Education Bill, ahead of discussions between the government and student leaders on Feb. 1st. </t>
  </si>
  <si>
    <t>76MYA</t>
  </si>
  <si>
    <t xml:space="preserve">Students protesting against the National Education Bill left Thityarkauk village, Magway Region and arrived in Taungdwingyi Township. They were warned by government officials not to enter, but proceeded nonetheless. The students were warmly welcomed by Taungdwingyi residents. </t>
  </si>
  <si>
    <t>233MYA</t>
  </si>
  <si>
    <t xml:space="preserve">Students from the All Burma Federation of Student Unions (ABFSU) and sympathetic activists staged protests in the country's largest cities, including Taungtwingyi. </t>
  </si>
  <si>
    <t>234MYA</t>
  </si>
  <si>
    <t xml:space="preserve">Students from the All Burma Federation of Student Unions (ABFSU) and sympathetic activists staged protests in the country's largest cities, including Taungoo. </t>
  </si>
  <si>
    <t>56MYA</t>
  </si>
  <si>
    <t xml:space="preserve">100 policemen took up positions to block some 500 students from continuing their march between Mandalay and Yangon from Myingyan Township. The demonstrators were allowed passage through Taung Tha township after negotiations with local authorities. </t>
  </si>
  <si>
    <t>459MYA</t>
  </si>
  <si>
    <t>A total of seven people joined a hunger strike that began at Thayawady Prison to demand that the government drop all charges and release those detained in the aftermath of a crackdown on student protesters.</t>
  </si>
  <si>
    <t>110MYA</t>
  </si>
  <si>
    <t xml:space="preserve">Students from Dawei, Moulmein, and Pakokku marching on Yangon resumed their march, entering into Waw Township of Bago region. The government of Mon stopped the column under orders from the minister of border affairs and security but they managed to pass and continued their march.  The students are protesting the controversial National Education Bill. </t>
  </si>
  <si>
    <t>426MYA</t>
  </si>
  <si>
    <t>A TNDP executive committee member was shot dead in his car. In conjunction with a similar killing of a TNDP member the same week, these murders appear to be politically motivated.</t>
  </si>
  <si>
    <t>Political Assassination</t>
  </si>
  <si>
    <t>4306RTA</t>
  </si>
  <si>
    <t>Sai Taung</t>
  </si>
  <si>
    <t>A woman was killed by three armed men who came to her house and shot her six times. She was an administrator of the local village tract.</t>
  </si>
  <si>
    <t>9718RTA</t>
  </si>
  <si>
    <t>Wanparng Communal Militia</t>
  </si>
  <si>
    <t>Laikha</t>
  </si>
  <si>
    <t>The leader of the Wanparng People's Militia was shot to death by an unknown assailant.</t>
  </si>
  <si>
    <t>4312RTA</t>
  </si>
  <si>
    <t>A former village official was shot dead by an unknown assailant while attending a village meeting. The shooters also apparently made threats against the village administrator.</t>
  </si>
  <si>
    <t>84MYA</t>
  </si>
  <si>
    <t>Myawady News</t>
  </si>
  <si>
    <t xml:space="preserve">A mass protest for peace in Myanmar took place at Bo Sein Hman Sport Grounds. Around 3,000 people attended. </t>
  </si>
  <si>
    <t>Reconciliation</t>
  </si>
  <si>
    <t>272MYA</t>
  </si>
  <si>
    <t>Keng Tung</t>
  </si>
  <si>
    <t>Citizens in Kengtung gathered on the city streets to show their support for the peace process in Burma.</t>
  </si>
  <si>
    <t>278MYA</t>
  </si>
  <si>
    <t>Kun Hing</t>
  </si>
  <si>
    <t>Citizens in Kun Hing gathered on the city streets to show their support for the peace process in Burma.</t>
  </si>
  <si>
    <t>274MYA</t>
  </si>
  <si>
    <t>Citizens in Kyawkme gathered on the city streets to show their support for the peace process in Burma.</t>
  </si>
  <si>
    <t>239MYA</t>
  </si>
  <si>
    <t>NCCT: Nationwide Ceasefire Coordination Team</t>
  </si>
  <si>
    <t xml:space="preserve">Representatives of the Myanmar government and ethnic armed groups of the NCCT signed a draft ceasefire agreement that will now be taken back to their respective leaderships for approval. </t>
  </si>
  <si>
    <t>470MYA</t>
  </si>
  <si>
    <t>Government of Myanmar</t>
  </si>
  <si>
    <t>SSA-N: Shan State Army-North</t>
  </si>
  <si>
    <t>The Burma Army and the SSA-N have signed an agreement to temper hostilities after over a month of fighting.</t>
  </si>
  <si>
    <t>6737RTA</t>
  </si>
  <si>
    <t>Peace activists held mass rallies in support of the upcoming government-led peace conference.</t>
  </si>
  <si>
    <t>627RTA</t>
  </si>
  <si>
    <t>About 500 locals gathered to protest the conflict between the AA and the Burma Army.</t>
  </si>
  <si>
    <t>279MYA</t>
  </si>
  <si>
    <t>Lang Khur</t>
  </si>
  <si>
    <t>Citizens in Lang Khur gathered on the city streets to show their support for the peace process in Burma.</t>
  </si>
  <si>
    <t>275MYA</t>
  </si>
  <si>
    <t>Citizens in Lashio gathered on the city streets to show their support for the peace process in Burma.</t>
  </si>
  <si>
    <t>6736RTA</t>
  </si>
  <si>
    <t>More than 500 people marched to demonstrate against the Burma Army, calling on them to halt their fighting with ethnic armed groups in Shan state.</t>
  </si>
  <si>
    <t>276MYA</t>
  </si>
  <si>
    <t>Mong Hsat</t>
  </si>
  <si>
    <t>Citizens in Mongsat gathered on the city streets to show their support for the peace process in Burma.</t>
  </si>
  <si>
    <t>280MYA</t>
  </si>
  <si>
    <t>Citizens in Mongton gathered on the city streets to show their support for the peace process in Burma.</t>
  </si>
  <si>
    <t>277MYA</t>
  </si>
  <si>
    <t>Citizens in Muse gathered on the city streets to show their support for the peace process in Burma.</t>
  </si>
  <si>
    <t>250MYA</t>
  </si>
  <si>
    <t>Republic of the Union of Myanmar</t>
  </si>
  <si>
    <t xml:space="preserve">More than 3,000 people from Panglong, Loilem, and Mong Pawn participated in a demonstration to support peace talks between the government and ethnic armed groups. Protesters were allegedly ordered by the government of the Republic of the Union of Myanmar to participate. </t>
  </si>
  <si>
    <t>281MYA</t>
  </si>
  <si>
    <t>Tachilek</t>
  </si>
  <si>
    <t>Citizens in Tachilek gathered on the city streets to show their support for the peace process in Burma.</t>
  </si>
  <si>
    <t>251MYA</t>
  </si>
  <si>
    <t xml:space="preserve">Over 10,000 government officials, school teachers and citizens backed by the government of the Republic of the Union of Myanmar gathered in the central town of Taunggyi to show their support for the ongoing peace process between the Burmese government and ethnic armed groups.  </t>
  </si>
  <si>
    <t>6MYA</t>
  </si>
  <si>
    <t>PNLO: Pa-Oh National Liberation Organization</t>
  </si>
  <si>
    <t>SSA-S: Shan State Army South</t>
  </si>
  <si>
    <t>Naypyidaw</t>
  </si>
  <si>
    <t>Za Yar Thi Ri</t>
  </si>
  <si>
    <t xml:space="preserve">Myanmar President Thein Sein held a formal meeting with representatives of ethnic armed groups in Nay Pyi Taw.  Representatives from 12 armed groups, including the PNLO and SSA-S were present.  Representatives from the KIA, TNLA, CNF, and KNPP did not attend. </t>
  </si>
  <si>
    <t>102MYA</t>
  </si>
  <si>
    <t xml:space="preserve">Four out of 13 ethnic armed groups signed a Deed of Commitment for Peace and National Reconciliation at a government-held meeting of political parties and armed groups to celebrate the 68th anniversary of Union Day. The signing ceremony was held at the International Convention Centre in Naypyitaw. </t>
  </si>
  <si>
    <t>442MYA</t>
  </si>
  <si>
    <t>CNF: Chin National Front</t>
  </si>
  <si>
    <t>The government and 8 ethnic groups including the ABSDF, the Arakan Liberation Party, the Karen National Liberation Army-Peace Council, Karen National Union, Pa-O National Liberation Organization and the SSA-S signed a nationwide ceasefire, marking the culmination of more than two years of negotiations.</t>
  </si>
  <si>
    <t>485MYA</t>
  </si>
  <si>
    <t>The SSA-N agreed to a troop withdrawal north of a key highway after two days of talks with government negotiators.</t>
  </si>
  <si>
    <t>8223RTA</t>
  </si>
  <si>
    <t>SSA-S: Shan State Army-South</t>
  </si>
  <si>
    <t>Naypidaw</t>
  </si>
  <si>
    <t>Voice of America</t>
  </si>
  <si>
    <t>Talks began between Myanmar's government and delegates from 17 ethnic minorities representing rebel groups. The talks, named the Union Peace Conference, are aimed at ending nearly seven decades of fighting.</t>
  </si>
  <si>
    <t>638RTA</t>
  </si>
  <si>
    <t>The government plans to relocate 32 households displaced by recent conflict in Mrauk-U Township. The state government's PR department said the location has not yet been chosen, but the process has been and will remain consultative with affected villagers.</t>
  </si>
  <si>
    <t>Relocation</t>
  </si>
  <si>
    <t>3271RTA</t>
  </si>
  <si>
    <t>Dozens of protesters gathered to express discontent with local authorities' decision to recall an elected ward administrator on the grounds that he is disabled.</t>
  </si>
  <si>
    <t>Representation &amp; Minority Rights</t>
  </si>
  <si>
    <t>2412RTA</t>
  </si>
  <si>
    <t>Demonstrators gathered to protest the National League for Democracy's assertion that it is constitutionally empowered to choose the nation's chief ministers.</t>
  </si>
  <si>
    <t>11MYA</t>
  </si>
  <si>
    <t xml:space="preserve">Thousands of residents of Homalin protested against proposed expansion plans that would see Homalin being integrated into the Naga Self-Administered Zone. </t>
  </si>
  <si>
    <t>424MYA</t>
  </si>
  <si>
    <t>Thousands of monks and supporters of a nationalist Myanmar Buddhist group held a rally to celebrate the passing of four controversial race and religion laws.</t>
  </si>
  <si>
    <t>8206RTA</t>
  </si>
  <si>
    <t>Labor organizations staged a rally in front of City Hall to protest the selection of labor representatives to the arbitration council and body. A total of 500 people took part in the demonstration.</t>
  </si>
  <si>
    <t>386MYA</t>
  </si>
  <si>
    <t>More than 300 people staged a protest against the main opposition party's selection of four local candidates that they said were not supported by the party's township committee.</t>
  </si>
  <si>
    <t>2411RTA</t>
  </si>
  <si>
    <t>Demonstrators gathered to protest the National League for Democracy.</t>
  </si>
  <si>
    <t>2413RTA</t>
  </si>
  <si>
    <t>ANP: Arakan National Party</t>
  </si>
  <si>
    <t>About two dozen lawmakers from the Arakan National Party walked out on a sitting of the Arakan State legislature in protest of the appoinment of  a National League for Democracy parliamentarian to the state chief minister post.</t>
  </si>
  <si>
    <t>9719RTA</t>
  </si>
  <si>
    <t>A few hundred protesters gathered at a sportsground to voice opposition against the Arakan State Advisory Commission. The protest evolved into a riot after police refused locals access to the sports ground to play football. A quarrel broke out, leaving a journalist photographer injured. Police struggled to mediate the situation and maintain peace.</t>
  </si>
  <si>
    <t>Rohingya &amp; Burmese Muslims</t>
  </si>
  <si>
    <t>488MYA</t>
  </si>
  <si>
    <t>Eleven Rohingya groups protested the shooting death of a Rohingya man by the Border Guard Police. The groups say the government has failed to protect the Rohingya population and has been a source of systemic persecution.</t>
  </si>
  <si>
    <t>6729RTA</t>
  </si>
  <si>
    <t>A Buddhist nationalist mob burned down a Muslim prayer hall.</t>
  </si>
  <si>
    <t>3280RTA</t>
  </si>
  <si>
    <t>A group of Burmese nationalists picketed outside the US Embassy against the American mission's use of the word "Rohingya." The group will reportedly be charged with protesting without permission.</t>
  </si>
  <si>
    <t>123MYA</t>
  </si>
  <si>
    <t xml:space="preserve">Residents in Kyaukphyu in Arakan state held a demonstration protesting against the granting of voting rights in a proposed constitutional referendum to temporary residents, or "white card" holders. </t>
  </si>
  <si>
    <t>21MYA</t>
  </si>
  <si>
    <t xml:space="preserve">Ma Ba Tha: Association of Protection of Race and Religion </t>
  </si>
  <si>
    <t xml:space="preserve">More than 300 monks and nuns, led by the nationalist organization Ma Ba Tha,  protested in Yangon against UN envoy Yanghee Lee's call for the government to uphold the rights of the Rohingya--a persecuted Muslim minority group. </t>
  </si>
  <si>
    <t>101MYA</t>
  </si>
  <si>
    <t>AYO: Arakan Youth Organisation</t>
  </si>
  <si>
    <t xml:space="preserve">Hundreds of people took to the streets in Yangon to protest a government decision to allow people without citizenship, including Rohingya Muslims, to take part in a referendum on amending the country's junta-backed constitution. Hours after the protest, President Thein Sein's office issued a statement that reversed the decision that would allow white-card holders to vote in the referendum. </t>
  </si>
  <si>
    <t>354MYA</t>
  </si>
  <si>
    <t>Ha Pyar Zar</t>
  </si>
  <si>
    <t xml:space="preserve">Around 300 people joined a protest in Yangon to call for an end to international pressure on Burma over the Bay of Bengal migrant crisis. The rally was arranged by an organization called Ha Pyar Zar (Arakanese for "Golden Pagoda").  </t>
  </si>
  <si>
    <t>6733RTA</t>
  </si>
  <si>
    <t>Myanmar nationalists staged a protest to pressure the government to use the term "Bengalis" to refer to the Muslim Rohingya community in the country, marching from Shwedagon pagoda before meeting a human police barricade. The police initially refused to let the protesters proceed through the route but eventually allowed them through.</t>
  </si>
  <si>
    <t>125MYA</t>
  </si>
  <si>
    <t xml:space="preserve">Residents in Maungdaw in Arakan state held a demonstration protesting against the granting of voting rights in a proposed constitutional referendum to temporary residents, or "white card" holders. </t>
  </si>
  <si>
    <t>321MYA</t>
  </si>
  <si>
    <t>RNC: Rohingya National Council Militia</t>
  </si>
  <si>
    <t>The Rohingya National Solidarity Council and Myanmar border guard force clashed near BP 52 and 53 in Maungdaw township. 4 RNSC soldiers were wounded in the battle.</t>
  </si>
  <si>
    <t>460MYA</t>
  </si>
  <si>
    <t>Around 300 people gathered to protest against the inclusion of a Muslim candidate in the election for state parliament.</t>
  </si>
  <si>
    <t>126MYA</t>
  </si>
  <si>
    <t xml:space="preserve">Residents in Minbya in Arakan state held a demonstration protesting against the granting of voting rights in a proposed constitutional referendum to temporary residents, or "white card" holders. </t>
  </si>
  <si>
    <t>127MYA</t>
  </si>
  <si>
    <t xml:space="preserve">Residents in Mrauk-U in Arakan state held a demonstration protesting against the granting of voting rights in a proposed constitutional referendum to temporary residents, or "white card" holders. </t>
  </si>
  <si>
    <t>8MYA</t>
  </si>
  <si>
    <t xml:space="preserve">Hundreds of placard-waving residents including 100 Buddhist monks protested the arrival in Sittwe of the UN special Rapporteur on human rights in Myanmar Ms. Yanghee Lee, calling on her to be impartial in delivering her next report on the human rights situation in Rakhine State. </t>
  </si>
  <si>
    <t>121MYA</t>
  </si>
  <si>
    <t xml:space="preserve">Residents in 17 townships in Rakhine State staged a protest against what they termed the 'ambiguous statement' by the government on temporary citizen identity cards. The Myanmar government has announced an investigation commission will be formed to scrutinize the issue of the white cards, despite a declaration that these cards would expire on March 31. </t>
  </si>
  <si>
    <t>129MYA</t>
  </si>
  <si>
    <t xml:space="preserve">Residents in Sittwe in Arakan state held a demonstration protesting against the granting of voting rights in a proposed constitutional referendum to temporary residents, or "white card" holders. </t>
  </si>
  <si>
    <t>362MYA</t>
  </si>
  <si>
    <t>Agence Free Press</t>
  </si>
  <si>
    <t>Around 500 Buddhist hardliners and monks gathered to protest against help being offered to Rohingya migrants found adrift on boats in the Bay of Bengal. Rakhine State, where the protest was held, is a site of tension between the state's Buddhist majority and the Rohingya Muslim minority.</t>
  </si>
  <si>
    <t>9716RTA</t>
  </si>
  <si>
    <t>Former UN secretary-general Kofi Annan was met by hundreds of protesters upon his arrival in Myanmar. The protesters expressed anger over what they perceived as foreign meddling into their internal affairs.</t>
  </si>
  <si>
    <t>413MYA</t>
  </si>
  <si>
    <t>Hundreds of doctors, nurses and health professionals gathered at Yangon's Mingun Tipitaka Monastery to protest the deployment of military officers, often without medical experience, to the health ministry.</t>
  </si>
  <si>
    <t>Role of the Military</t>
  </si>
  <si>
    <t>369MYA</t>
  </si>
  <si>
    <t>Channel NewsAsia</t>
  </si>
  <si>
    <t>50-200 students in Myanmar held a peaceful protest to urge Myanmar's military to remove itself from politics, days after lawmakers voted down a measure to scrap the military's effective legislative veto. Police stood near the protesters but did not get involved.</t>
  </si>
  <si>
    <t>411MYA</t>
  </si>
  <si>
    <t>Protesters donned yellow ribbons and gathered outside the Taungdwingyi township court to protest the appointment of military officers to key posts in the judiciary.</t>
  </si>
  <si>
    <t>209MYA</t>
  </si>
  <si>
    <t xml:space="preserve">The Freelance journalists' union marched in solidarity at Bogyoke Aung San Centennial Committee Office, wearing black brooches and armbands, to defend the rights of media representatives who have been detained. </t>
  </si>
  <si>
    <t>Rule of Law, Press Freedom &amp; Political Rights</t>
  </si>
  <si>
    <t>628RTA</t>
  </si>
  <si>
    <t>A prominent jailed activist remained on a hunger strike that spanned more than two weeks in order to protest a proposed law that would grant ex-presidents sweeping immunity regarding legal repercussions for actions undertaken in office.</t>
  </si>
  <si>
    <t>151MYA</t>
  </si>
  <si>
    <t>Khin U</t>
  </si>
  <si>
    <t xml:space="preserve">Hundreds of local people from Khin U Township staged a mass protest against the court's trial on February 24 calling for a fair judicial system. </t>
  </si>
  <si>
    <t>3MYA</t>
  </si>
  <si>
    <t xml:space="preserve">Around 150 activists from 22 organizations demonstrated to demand constitutional amendment, the release of all political prisoners, freedom of expression and internal peace in Yangon on January 4, Myanmar's Independence Day. </t>
  </si>
  <si>
    <t>2407RTA</t>
  </si>
  <si>
    <t>A journalist's home was bombed. He claims he was targeted for his media outlet's coverage of controversial issues. He and his family were away from home at the time of the incident, so no one was injured.</t>
  </si>
  <si>
    <t>639RTA</t>
  </si>
  <si>
    <t>SNA: Shanni Nationalities Army</t>
  </si>
  <si>
    <t>The "Red Shan" of northern Burma announced the formation of their armed group, the Shanni Nationalities Army (SNA) on social media. The SNA claims to represent the Shan peoples of northern Myanmar. Its leaders say the establishment of an armed group will give the Red Shan a more prominent role in Myanmar's political dialogue.</t>
  </si>
  <si>
    <t>Shaani Nationalities Army Formed</t>
  </si>
  <si>
    <t>4298RTA</t>
  </si>
  <si>
    <t>Pein Hsai</t>
  </si>
  <si>
    <t>The Burma Army attacked an SSA-N outpost with air strikes issued from four helicopters.</t>
  </si>
  <si>
    <t>SSA-N/Military</t>
  </si>
  <si>
    <t>427MYA</t>
  </si>
  <si>
    <t>Kyethi</t>
  </si>
  <si>
    <t>The Burma Army engaged SSA-N forces in gunfire.</t>
  </si>
  <si>
    <t>444MYA</t>
  </si>
  <si>
    <t>Over 2,700 people have fled their homes as clashes between the military and the SSA-N have resumed. At least eight villages have been totally abandoned. Many of the refugees are taking shelter in monasteries.</t>
  </si>
  <si>
    <t>428MYA</t>
  </si>
  <si>
    <t>Mong Hsu</t>
  </si>
  <si>
    <t>The Burma Army clashed with SSA-N forces near the armed group's headquarters.</t>
  </si>
  <si>
    <t>435MYA</t>
  </si>
  <si>
    <t>Kyumauhkhaung</t>
  </si>
  <si>
    <t>Fighting between the Burma Army and the SSA-N was reported.</t>
  </si>
  <si>
    <t>434MYA</t>
  </si>
  <si>
    <t>448MYA</t>
  </si>
  <si>
    <t>Wanhai</t>
  </si>
  <si>
    <t>Clashes continued between the SSA-N and the Burma Army.</t>
  </si>
  <si>
    <t>456MYA</t>
  </si>
  <si>
    <t>Mongak</t>
  </si>
  <si>
    <t>Clashed were reported between the SSA-N and the Burma Army.</t>
  </si>
  <si>
    <t>457MYA</t>
  </si>
  <si>
    <t>The Burma Army launched a barrage of artillery shells against the headquarters of the SSA-N. No casualties were reported, though several homes and a car were damaged.</t>
  </si>
  <si>
    <t>463MYA</t>
  </si>
  <si>
    <t>Some 2,000 civilians fled an outbreak of violence between the Burma Army and the SSA-N, relocating to the town of Monghsu.</t>
  </si>
  <si>
    <t>464MYA</t>
  </si>
  <si>
    <t>Kyu Mauk Khao</t>
  </si>
  <si>
    <t>The Burma Army launched air strikes on the Wanhai headquarters of the SSA-N, first shooting several rounds of heavy weaponry and then sending one fighter plane and two helicopters to do a fly-over, firing with machine guns and dropping bombs. One monastery was destroyed. (Lat/longs for Wanhai and Kyu Mauk Khao unavailable.)</t>
  </si>
  <si>
    <t>475MYA</t>
  </si>
  <si>
    <t>Burma Army troops backed by artillery and airstrikes attacked the SSA-N in Mong Hsu township.</t>
  </si>
  <si>
    <t>480MYA</t>
  </si>
  <si>
    <t>The SSA-N said the Burma Army resumed its assault on the SSA-N's headquarters.</t>
  </si>
  <si>
    <t>443MYA</t>
  </si>
  <si>
    <t>Mongnawng</t>
  </si>
  <si>
    <t>The military fired a massive artillery bombardment from a base in Mongnwang directed at SSA-N factions in nearby villages.</t>
  </si>
  <si>
    <t>445MYA</t>
  </si>
  <si>
    <t>462MYA</t>
  </si>
  <si>
    <t>120 SSA-N soldiers launched an attack on a Burma Army base using artillery, gunfire and grenade launchers. (Lat/longs for Mongnawng unavailable.)</t>
  </si>
  <si>
    <t>8222RTA</t>
  </si>
  <si>
    <t>The Burma Army and the SSA-N clashed just days before the start of a peace conference. No casualties were reported.</t>
  </si>
  <si>
    <t>455MYA</t>
  </si>
  <si>
    <t>Battle-Non-state actors overtake territory</t>
  </si>
  <si>
    <t>The SSA-N claimed to have recaptured a base that the Burma Army had siezed from them two weeks earlier.</t>
  </si>
  <si>
    <t>473MYA</t>
  </si>
  <si>
    <t>A spokesperson for the SSA-N said fighting between his group and the Burmese army was ongoing.</t>
  </si>
  <si>
    <t>477MYA</t>
  </si>
  <si>
    <t>Kyumauk</t>
  </si>
  <si>
    <t>Fighting was ongoing between the SSA-N and the Burmese army as Burmese artillery units shelled the rebel group. (Lat/longs for Kyumauk unavailable.)</t>
  </si>
  <si>
    <t>4290RTA</t>
  </si>
  <si>
    <t>Fighting was reported between the Burma Army and the SSA-N. Around 28 government soldiers were reportedly killed.</t>
  </si>
  <si>
    <t>4292RTA</t>
  </si>
  <si>
    <t>Fighting between the Burma Army and the SSA-N forced approximately 500 locals from their homes.</t>
  </si>
  <si>
    <t>422MYA</t>
  </si>
  <si>
    <t>Kolam</t>
  </si>
  <si>
    <t>Fighting broke out between government troops and the SSA. Three government soldiers were killed and one was seriously wounded.</t>
  </si>
  <si>
    <t>SSA-S/Military</t>
  </si>
  <si>
    <t>394MYA</t>
  </si>
  <si>
    <t>Clashes broke out between the SSA-S and the Burmese military.</t>
  </si>
  <si>
    <t>115MYA</t>
  </si>
  <si>
    <t>SSA: Shan State Army</t>
  </si>
  <si>
    <t>SSA troops ambushed Myanmar Armed Forces between Kyaukme-Hsipaw</t>
  </si>
  <si>
    <t>29MYA</t>
  </si>
  <si>
    <t>Lai-hka</t>
  </si>
  <si>
    <t xml:space="preserve">Restoration Council of Shan State/Shan State Army (RCSS/SSA) drug control unit fought in an armed clash with the 758th  People's Militia  in Laihka Township, Southern Shan State.  Current estimates of fatalities stand at 5 militia troops and one RCSS/SSA troop.  </t>
  </si>
  <si>
    <t>116MYA</t>
  </si>
  <si>
    <t>SSA  troops ambushed Myanmar Armed Forces between Lashio-Theinni</t>
  </si>
  <si>
    <t>402MYA</t>
  </si>
  <si>
    <t>Government troops exchanged fire with soldiers from the SSA-S in the lead-up to a meeting between the government and armed group leaders to discuss the signing of a nationwide ceasefire agreement.</t>
  </si>
  <si>
    <t>430MYA</t>
  </si>
  <si>
    <t>432MYA</t>
  </si>
  <si>
    <t>433MYA</t>
  </si>
  <si>
    <t>The conflict between the Burma Army and the SSA-N in south-central Shan State escalated.</t>
  </si>
  <si>
    <t>166MYA</t>
  </si>
  <si>
    <t xml:space="preserve">Fighting flared between the Myanmar army and the SSA-South, with a member of the rebel group accusing government troops of staging an attack on its base in Shan State's Mauk Mae Township.  No casualties were reported. </t>
  </si>
  <si>
    <t>408MYA</t>
  </si>
  <si>
    <t>Mong Pawn</t>
  </si>
  <si>
    <t>Clashes between government forces and the the SSA-S were reported, leaving three government soldiers and one SSA-S soldier dead.</t>
  </si>
  <si>
    <t>5496RTA</t>
  </si>
  <si>
    <t>Burmese government troops attacked the SSA-S, leading to an unknown number of casualties on both sides.</t>
  </si>
  <si>
    <t>6734RTA</t>
  </si>
  <si>
    <t>More than 300 villagers fled their homes to escape repeated clashes between the TNLA and the SSA-S. This increases the already high toll of displaced persons for the month of July.</t>
  </si>
  <si>
    <t>SSA-S/TNLA</t>
  </si>
  <si>
    <t>634RTA</t>
  </si>
  <si>
    <t>Clashes occurred between the SSA-S and the TNLA as both accused one another of trespassing into the other's territory. Three people were reported killed over a series of clashes.</t>
  </si>
  <si>
    <t>1565RTA</t>
  </si>
  <si>
    <t>Tauk San</t>
  </si>
  <si>
    <t>Several hundred villagers in Kyaukme have been forced to flee their homes as a result of clashes between the SSA-S and the TNLA.</t>
  </si>
  <si>
    <t>1567RTA</t>
  </si>
  <si>
    <t>Fighting between the TNLA and the SSA-S was reported over five successive days across three townships in northern Shan State (Namkham, Namhsan, and Kyaukme).</t>
  </si>
  <si>
    <t>1594RTA</t>
  </si>
  <si>
    <t>Fighting broke out between the TNLA and the SSA-S.</t>
  </si>
  <si>
    <t>632RTA</t>
  </si>
  <si>
    <t>Clashes broke out between the SSA-S and the TNLA, leaving one TNLA fighter dead. Burmese troops were actively engaged in battle alongside the SSA-S.</t>
  </si>
  <si>
    <t>635RTA</t>
  </si>
  <si>
    <t>1569RTA</t>
  </si>
  <si>
    <t>4281RTA</t>
  </si>
  <si>
    <t>1562RTA</t>
  </si>
  <si>
    <t>1563RTA</t>
  </si>
  <si>
    <t>1566RTA</t>
  </si>
  <si>
    <t>Law Naw</t>
  </si>
  <si>
    <t>Over 550 villagers in Namkham have been forced to flee their homes due to ongoing hostilities between the SSA-S and the TNLA.</t>
  </si>
  <si>
    <t>636RTA</t>
  </si>
  <si>
    <t>490MYA</t>
  </si>
  <si>
    <t>The TNLA and the SSA-S clashed after Myanmar's military joined forces with the SSA-S to launch an offensive against the TNLA in Shan state.</t>
  </si>
  <si>
    <t>491MYA</t>
  </si>
  <si>
    <t>493MYA</t>
  </si>
  <si>
    <t>498MYA</t>
  </si>
  <si>
    <t>Dozens of demonstrators gathered at the Thai embassy in Yangon to protest the death sentences of two Myanmar citizens in Thailand.</t>
  </si>
  <si>
    <t>Thailand Conviction</t>
  </si>
  <si>
    <t>499MYA</t>
  </si>
  <si>
    <t>503MYA</t>
  </si>
  <si>
    <t>501MYA</t>
  </si>
  <si>
    <t>Payathonsu</t>
  </si>
  <si>
    <t>About 400 people rallied near the Three Pagodas pass to protest the conviction of two citizens from Myanmar in Thailand. Myanmar soldiers manned the crossing and ensured the group stayed on Myanmar soil.</t>
  </si>
  <si>
    <t>508MYA</t>
  </si>
  <si>
    <t>About 20 demonstrators gathered near the Three Pagodas pass between Myanmar and Thailand to express their dissatisfaction with the death sentences handed down from a court in Thailand to two Myanmar migrant workers convicted of muder there.</t>
  </si>
  <si>
    <t>502MYA</t>
  </si>
  <si>
    <t>About 2,000 people gathered in a show of solidarity for two citizens from Myanmar who were convicted of murder in Thailand and sentenced to death. The protesters urged the release of the pair, who they believe are innocent.</t>
  </si>
  <si>
    <t>113MYA</t>
  </si>
  <si>
    <t>Hsenwi</t>
  </si>
  <si>
    <t xml:space="preserve">The TNLA released a statement saying it had clashed with the Burmese army in Lashio district's Hsweni three times, and that the government side had sustained six casualties, while also losing one truck and two motorbikes. </t>
  </si>
  <si>
    <t>TNLA/Military</t>
  </si>
  <si>
    <t>155MYA</t>
  </si>
  <si>
    <t>315MYA</t>
  </si>
  <si>
    <t>TNLA and Myanmar Armed Forces clashed near Nar Tee and Kaung Kham village in Theinni township. No casualties were reported.</t>
  </si>
  <si>
    <t>334MYA</t>
  </si>
  <si>
    <t>TNLA and Myanmar Armed Forces clashed near Nar Tee and Myaukze village in Theinni township. Four Myanmar Armed Forces vehicles were damaged, but no casualties were reported.</t>
  </si>
  <si>
    <t>355MYA</t>
  </si>
  <si>
    <t xml:space="preserve">TNLA and Myanmar troops clashed near Ho Lwe and Phlai village in Theinni (Senwee) township. No casualties were reported. </t>
  </si>
  <si>
    <t>316MYA</t>
  </si>
  <si>
    <t>About 50 soldiers from an unknown force attacked Myanmar Armed Forces near Toan-Sant Village north of Hsipaw Township. One soldier from the Myanmar Armed Forces was killed and four injured. The unknown forces that attacked the Myanmar Armed Forces are rumored to belong to the TNLA, but the TNLA has not claimed responsibility for the attack.</t>
  </si>
  <si>
    <t>2393RTA</t>
  </si>
  <si>
    <t>A series of clashes between the TNLA and the Burma Army over the span of a week was reported, but no further details were provided. Geoprecision 3 for all locations throughout Shan state.</t>
  </si>
  <si>
    <t>633RTA</t>
  </si>
  <si>
    <t>A battle broke out between the TNLA and the SSA-S.</t>
  </si>
  <si>
    <t>2394RTA</t>
  </si>
  <si>
    <t>135MYA</t>
  </si>
  <si>
    <t>Lonehtan</t>
  </si>
  <si>
    <t xml:space="preserve">Clashes between government and rebel troops in Lone Htan village, in Burma's Kokang Special Region, killed one soldier and one civilian and injured several others. </t>
  </si>
  <si>
    <t>152MYA</t>
  </si>
  <si>
    <t>Myanmar military forces were ambushed while searching for ethnic armed groups in Kongyan.  The TNLA information department issued a statement stating they had suffered no casualties, but that three soldiers from the government side had died during the battles that took place e on 2/24/2015</t>
  </si>
  <si>
    <t>2388RTA</t>
  </si>
  <si>
    <t>A series of clashes between the TNLA and the Burma Army over the span of a week was reported, but no further details were provided.</t>
  </si>
  <si>
    <t>2390RTA</t>
  </si>
  <si>
    <t>MMR015025</t>
  </si>
  <si>
    <t>2397RTA</t>
  </si>
  <si>
    <t>MMR015026</t>
  </si>
  <si>
    <t>51MYA</t>
  </si>
  <si>
    <t xml:space="preserve">Fighting broke out between the TNLA and the Myanmar Armed Forces. No casualties have been reported. </t>
  </si>
  <si>
    <t>153MYA</t>
  </si>
  <si>
    <t xml:space="preserve">Myanmar military forces were ambushed while searching for ethnic armed groups in Kutkai.   </t>
  </si>
  <si>
    <t>215MYA</t>
  </si>
  <si>
    <t xml:space="preserve">TNLA and Myanmar armed forces clashed in Kutkai township. No casualties were reported. </t>
  </si>
  <si>
    <t>236MYA</t>
  </si>
  <si>
    <t xml:space="preserve">TNLA and Myanmar armed forces clashed in Tarmoenye sub-township in Kutkai township. No casualties were reported. </t>
  </si>
  <si>
    <t>256MYA</t>
  </si>
  <si>
    <t xml:space="preserve">TNLA and Myanmar Armed Forces clashed  in Kutkai township. No casualties were reported. </t>
  </si>
  <si>
    <t>338MYA</t>
  </si>
  <si>
    <t>TNLA and Myanmar Armed Forces clashed in Kutkai township. No casualties were reported.</t>
  </si>
  <si>
    <t>341MYA</t>
  </si>
  <si>
    <t xml:space="preserve">Clashes between the TNLA and Myanmar army troops took place in northern Shan State's Kutkai Township. No casualties were reported. </t>
  </si>
  <si>
    <t>404MYA</t>
  </si>
  <si>
    <t>TNLA troops and Division 77 of the military engaged in battle for an hour in the afternoon.</t>
  </si>
  <si>
    <t>437MYA</t>
  </si>
  <si>
    <t>Fighting broke out between the Burma Army and the TNLA in five separate locations in northern Shan, although the article only specifies three distinct townships in which the fighting occurred. Ten deaths were reported, with two injuries.</t>
  </si>
  <si>
    <t>2392RTA</t>
  </si>
  <si>
    <t>2403RTA</t>
  </si>
  <si>
    <t>Clashes were reported between the TNLA and the Burma Army.</t>
  </si>
  <si>
    <t>1580RTA</t>
  </si>
  <si>
    <t>The TNLA claimed their troops had been targeted in airstrikes by the Burmese air force.</t>
  </si>
  <si>
    <t>1583RTA</t>
  </si>
  <si>
    <t>1593RTA</t>
  </si>
  <si>
    <t>Fighting broke out between the Burma Army and the TNLA. One clash was reported in the morning and a second clash at noon.</t>
  </si>
  <si>
    <t>2395RTA</t>
  </si>
  <si>
    <t>2400RTA</t>
  </si>
  <si>
    <t>2404RTA</t>
  </si>
  <si>
    <t>Ngegge</t>
  </si>
  <si>
    <t>4 locals were detained by the Burma Army after being accused of communicating with the TNLA. They were being held at an army unit in Kutkai. (Lat/longs for Ngegge unavailable.)</t>
  </si>
  <si>
    <t>2406RTA</t>
  </si>
  <si>
    <t>Nam Pa Kar</t>
  </si>
  <si>
    <t>Hundreds of people were displaced by fighting in northern Shan state amid ongoing regional hostilities between the Burma Army and the TNLA. (Lat/longs for Nam Pa Kar unavailable.)</t>
  </si>
  <si>
    <t>2409RTA</t>
  </si>
  <si>
    <t>Tarmoenyin</t>
  </si>
  <si>
    <t>23 locals were detained by the Burma Army after being accused of supporting the TNLA. The men were taken away and their whereabouts remained unknown. (Lat/longs for Tarmoenyin unavailable.)</t>
  </si>
  <si>
    <t>1582RTA</t>
  </si>
  <si>
    <t>Man Nein</t>
  </si>
  <si>
    <t>The TNLA claimed their troops had been targeted in airstrikes by the Burmese air force. Several soldiers were apparently injured in the attack, which involved a fighter jet and two helicopters, reinforced by Burma Army artillery.</t>
  </si>
  <si>
    <t>1592RTA</t>
  </si>
  <si>
    <t>A clash was reported between the Burma Army and the TNLA.</t>
  </si>
  <si>
    <t>629RTA</t>
  </si>
  <si>
    <t>Hapon</t>
  </si>
  <si>
    <t>The TNLA clashed with the Burma Army in two locations in Shan State in the midst of celebrations for Ta'ang National Revolutionary Day. (Lat/longs for Hapon unavailable.)</t>
  </si>
  <si>
    <t>216MYA</t>
  </si>
  <si>
    <t xml:space="preserve">TNLA and Myanmar forces clashed near Kyauk Phyu village in Kyaukme township. No casualties were reported. </t>
  </si>
  <si>
    <t>218MYA</t>
  </si>
  <si>
    <t xml:space="preserve">TNLA and Myanmar armed forces clashed in Kyaukme township. No casualties were reported. </t>
  </si>
  <si>
    <t>253MYA</t>
  </si>
  <si>
    <t xml:space="preserve">TNLA and Myanmar Armed Forces clashed in Kyaukme township. No casualties were reported. </t>
  </si>
  <si>
    <t>317MYA</t>
  </si>
  <si>
    <t>TNLA and Myanmar Armed Forces clashed near Mong Lon in Kyaukme township. No casualties were reported.</t>
  </si>
  <si>
    <t>333MYA</t>
  </si>
  <si>
    <t>TNLA and Myanmar Armed Forces clashed near Kaw Paung and Panglon village in Kyaukme township. According to the TNLA, 5 government soldiers were killed in the battle.</t>
  </si>
  <si>
    <t>405MYA</t>
  </si>
  <si>
    <t>TNLA troops and Division 77 of the military engaged in battle for half an hour in the morning.</t>
  </si>
  <si>
    <t>4302RTA</t>
  </si>
  <si>
    <t>Pan San</t>
  </si>
  <si>
    <t xml:space="preserve">Clashes were reported between the TNLA and government troops. </t>
  </si>
  <si>
    <t>4313RTA</t>
  </si>
  <si>
    <t>Around 2,000 protesters marched in the streets of Kyaukme, chanting slogans condemning the TNLA.</t>
  </si>
  <si>
    <t>2405RTA</t>
  </si>
  <si>
    <t>1564RTA</t>
  </si>
  <si>
    <t>154MYA</t>
  </si>
  <si>
    <t xml:space="preserve">Myanmar military forces were ambushed while searching for ethnic armed groups in Laukkai. </t>
  </si>
  <si>
    <t>393MYA</t>
  </si>
  <si>
    <t>Namhsanin</t>
  </si>
  <si>
    <t>Fighting took place this week northeast of Namhsanin Manton Township.</t>
  </si>
  <si>
    <t>465MYA</t>
  </si>
  <si>
    <t>Pan Kan</t>
  </si>
  <si>
    <t>Clashes were reported between the TNLA and the Burmese army. Three were wounded and five killed over the consecutive days of fighting. (Lats/longs for Pan Kan not available.)</t>
  </si>
  <si>
    <t>466MYA</t>
  </si>
  <si>
    <t>467MYA</t>
  </si>
  <si>
    <t>468MYA</t>
  </si>
  <si>
    <t>471MYA</t>
  </si>
  <si>
    <t>2389RTA</t>
  </si>
  <si>
    <t>2401RTA</t>
  </si>
  <si>
    <t>320MYA</t>
  </si>
  <si>
    <t>Pyin-Oo-Lwin</t>
  </si>
  <si>
    <t>TNLA and Myanmar Armed Forces clashed near Oum Khom and Sabai village in Moegok township. No casualties were reported.</t>
  </si>
  <si>
    <t>2402RTA</t>
  </si>
  <si>
    <t>67MYA</t>
  </si>
  <si>
    <t>The Irrawaddy; Democratic Voice of Burma</t>
  </si>
  <si>
    <t xml:space="preserve">TNLA and Burma Armed Forces clashed on the border of Shan State and Mandalay Division. TNLA officers say that nine Burma Army soldiers and 1 TNLA soldier have been killed in the conflict, which flared up on Monday while its patrol was attempting to clear poppy farms in Pan Htee Lar village. The TNLA said the attack was prompted by an army retaliation against the TNLA patrol's detention of two poppy farmers. State-run newspaper The Mirror disputes the TNLA's account, numbering the fatalities at 15 and maintaining the clash broke out after Burma Army troops pursued TNLA forces for detaining two villagers who refused to pay taxes to the armed group. </t>
  </si>
  <si>
    <t>69MYA</t>
  </si>
  <si>
    <t xml:space="preserve">TNLA officers fought Burma Armed Forces near Pan Htee Lar village, on the border of Shan State and Mandalay Division.  The TNLA states the Burma Air Force was deployed from Lashio as fighting intensified, with the Burmese army using helicopters and jets to attack the TNLA.  No troop casualties have yet to be reported.  Two villagers were reportedly killed in the crossfire and three injured. </t>
  </si>
  <si>
    <t>74MYA</t>
  </si>
  <si>
    <t xml:space="preserve">TNLA officers fought Burma Armed Forces near Pan Htee Lar village, on the border of Shan State and Mandalay Division. </t>
  </si>
  <si>
    <t>221MYA</t>
  </si>
  <si>
    <t>Moe Meik</t>
  </si>
  <si>
    <t xml:space="preserve">TNLA and Myanmar armed forces clashed near Khun Hkar village in Moe Meik (Mong Meik) township. No casualties were reported. </t>
  </si>
  <si>
    <t>242MYA</t>
  </si>
  <si>
    <t xml:space="preserve">Moegok </t>
  </si>
  <si>
    <t xml:space="preserve">TNLA and the Myanmar army clashed in Mong Meik and Moegok township. No casualties were reported. </t>
  </si>
  <si>
    <t>415MYA</t>
  </si>
  <si>
    <t>Clashes between government forces and the TNLA were reported.</t>
  </si>
  <si>
    <t>406MYA</t>
  </si>
  <si>
    <t>Mong Ton</t>
  </si>
  <si>
    <t>Panwa</t>
  </si>
  <si>
    <t>TNLA soldiers abducted a police officer in Panwa village. In response, the military cleared the area.</t>
  </si>
  <si>
    <t>204MYA</t>
  </si>
  <si>
    <t xml:space="preserve">TNLA and Myanmar forces clashed near Nam Aom and Hsei Khauk village in Muse township. Two Myanmar soldiers were killed. </t>
  </si>
  <si>
    <t>210MYA</t>
  </si>
  <si>
    <t xml:space="preserve">TNLA and Myanmar forces clashed near Kho Mong village in Muse township. No casualties were reported. </t>
  </si>
  <si>
    <t>311MYA</t>
  </si>
  <si>
    <t xml:space="preserve">TNLA brigade 1 and Myanmar Armed Forces clashed near Nam Kart village in Muse township. No casualties were reported. </t>
  </si>
  <si>
    <t>313MYA</t>
  </si>
  <si>
    <t>TNLA 101 under brigade 1 and government forces LID 77 clashed near Loi Mauk village in Muse township. No casualties were reported.</t>
  </si>
  <si>
    <t>416MYA</t>
  </si>
  <si>
    <t>Ton Karng</t>
  </si>
  <si>
    <t>2396RTA</t>
  </si>
  <si>
    <t>Mong Yu</t>
  </si>
  <si>
    <t>2391RTA</t>
  </si>
  <si>
    <t>48MYA</t>
  </si>
  <si>
    <t>Nanhkan</t>
  </si>
  <si>
    <t>165MYA</t>
  </si>
  <si>
    <t>Pansay</t>
  </si>
  <si>
    <t>The TNLA claimed to have killed two government soldiers in a clash in Namhkam Township's Pansay.</t>
  </si>
  <si>
    <t>212MYA</t>
  </si>
  <si>
    <t xml:space="preserve">TNLA and Myanmar forces clashed near Kaung Waing village in Nam Kham village. No casualties were reported. </t>
  </si>
  <si>
    <t>219MYA</t>
  </si>
  <si>
    <t xml:space="preserve">TNLA and Myanmar armed forces clashed in Nam Kham township. No casualties were reported. </t>
  </si>
  <si>
    <t>285MYA</t>
  </si>
  <si>
    <t>PPM: Pangsay People's Militia</t>
  </si>
  <si>
    <t xml:space="preserve">A gunfight between ethnic armed group the Ta'ang National Liberation Army (TNLA) and the government-backed Pangsay People's Militia (PPM) took place in northern Shan State in Twelve Mile village. At least 2 people were killed. The Myanmar government states that the TNLA attacked a wedding party in Twelve Mile village, abducting the bride and groom, before firing on the PPM outpost with small arms. According to the Myanmar government, a TNLA fighter and a female civilian were killed, with two other civilians injured.  A TNLA statement claims the PPM suffered four deaths, with no TNLA casualties. The TNLA maintains that it seized sizable amounts of opium, methamphetamines, and heroin during the attack.  A local resident told DVB that TNLA troops fired on a local home, killing five people including the elderly home owner. </t>
  </si>
  <si>
    <t>487MYA</t>
  </si>
  <si>
    <t>Mong Wee</t>
  </si>
  <si>
    <t>The TNLA engaged the SSA-N in an attack over disputed territory. (Lat/longs for Mong Wee unavailable.)</t>
  </si>
  <si>
    <t>SSA-N</t>
  </si>
  <si>
    <t>489MYA</t>
  </si>
  <si>
    <t>The TNLA and the SSA-S clashed after Myanmar's military joined forces with the SSA-S to launch an offensive against the TNLA in Shan state. (Lat/longs for Mong Wee unavailable.)</t>
  </si>
  <si>
    <t>SSA-S</t>
  </si>
  <si>
    <t>510MYA</t>
  </si>
  <si>
    <t>PSLF: Palaung State Liberation Front</t>
  </si>
  <si>
    <t>Twenty-three villagers have been missing since a series of clashes between the TNLA and the RCSS in late November. It is reported that the citizens, whose whereabouts are unknown, have been detained by the TNLA with the support of the PSLF.</t>
  </si>
  <si>
    <t>SSA</t>
  </si>
  <si>
    <t>220MYA</t>
  </si>
  <si>
    <t xml:space="preserve">Tawngpeng </t>
  </si>
  <si>
    <t xml:space="preserve">TNLA and Myanmar troops clashed near Nam Twae and Loi Pyet village in Namhsan township in northern Shan state. No casualties were reported. </t>
  </si>
  <si>
    <t>258MYA</t>
  </si>
  <si>
    <t>Tawngpeng</t>
  </si>
  <si>
    <t xml:space="preserve">TNLA and Myanmar Armed Forces clashed near Panlaw village in Nam Hsan township. No casualties were reported. </t>
  </si>
  <si>
    <t>389MYA</t>
  </si>
  <si>
    <t>Fighting took place almost every day of the week between the TNLA and the Burmese military. The TNLA claimed to have killed two government soldiers after coming under attack at the village of Nang Kay. The fighting apparently occurred almost every day throughout the week.</t>
  </si>
  <si>
    <t>391MYA</t>
  </si>
  <si>
    <t>395MYA</t>
  </si>
  <si>
    <t>398MYA</t>
  </si>
  <si>
    <t>492MYA</t>
  </si>
  <si>
    <t>The TNLA and government troops clashed 13 times over five consecutive days. Information concerning casualties is not yet available.</t>
  </si>
  <si>
    <t>494MYA</t>
  </si>
  <si>
    <t>495MYA</t>
  </si>
  <si>
    <t>496MYA</t>
  </si>
  <si>
    <t>497MYA</t>
  </si>
  <si>
    <t>2399RTA</t>
  </si>
  <si>
    <t>Tawngpang</t>
  </si>
  <si>
    <t>Namsham</t>
  </si>
  <si>
    <t>Government troops reportedly suffered 8 killed in action at humang village in Namhsan township.</t>
  </si>
  <si>
    <t>640RTA</t>
  </si>
  <si>
    <t>The TNLA clashed with government troops, injuring three children with an artillery shell.</t>
  </si>
  <si>
    <t>641RTA</t>
  </si>
  <si>
    <t xml:space="preserve">Over 250 residents protested to demand the release of 12 civilians who were allegedly arrested by the TNLA. </t>
  </si>
  <si>
    <t>53MYA</t>
  </si>
  <si>
    <t xml:space="preserve">According to the TNLA's information department, fighting between the Burma Army and the TNLA broke out in Namkham Township. No casualties have been reported. </t>
  </si>
  <si>
    <t>346MYA</t>
  </si>
  <si>
    <t xml:space="preserve">TNLA and Myanmar army troops clashed near Nar Hsai village in Namtu. No casualties were reported. </t>
  </si>
  <si>
    <t>348MYA</t>
  </si>
  <si>
    <t xml:space="preserve">TNLA and Myanmar army troops clashed near Nansai village in Namtu. Three artillery shells landed in the village, forcing 400 residents to flee. TNLA troops retreated, effectively ending hostilities in the area and allowing residents to return to their homes. </t>
  </si>
  <si>
    <t>630RTA</t>
  </si>
  <si>
    <t>The TNLA clashed with the Burma Army in two locations in Shan State in the midst of celebrations for Ta'ang National Revolutionary Day.</t>
  </si>
  <si>
    <t>438MYA</t>
  </si>
  <si>
    <t>262MYA</t>
  </si>
  <si>
    <t xml:space="preserve">Kyaukme </t>
  </si>
  <si>
    <t xml:space="preserve">TNLA and Myanmar Forces clashed near Hser Pai village in Naung Khio township. One Myanmar soldier was wounded. </t>
  </si>
  <si>
    <t>439MYA</t>
  </si>
  <si>
    <t xml:space="preserve">Pekon </t>
  </si>
  <si>
    <t>Fighting broke out between the Burma Army and the TNLA in five separate locations in northern Shan, although the article only specifies three distinct townships in which the fighting occurred. Ten deaths were reported, with two injuries. The exact location is unknown, though three separate encounters occured in various locations throughout Taunggyi. .</t>
  </si>
  <si>
    <t>440MYA</t>
  </si>
  <si>
    <t>476MYA</t>
  </si>
  <si>
    <t>The TNLA reported that fighting had broken out in various territories in Shan state between the TNLA and the Burma Army.</t>
  </si>
  <si>
    <t>441MYA</t>
  </si>
  <si>
    <t>9720RTA</t>
  </si>
  <si>
    <t>An internally displaced person was injured in a landmine explosion.</t>
  </si>
  <si>
    <t>UAG/civliian</t>
  </si>
  <si>
    <t>4286RTA</t>
  </si>
  <si>
    <t>Two houses burned to the ground following two bomb blasts in Kachin State's Hpakant Township.</t>
  </si>
  <si>
    <t>4287RTA</t>
  </si>
  <si>
    <t>Longkin</t>
  </si>
  <si>
    <t>A bomb blast occurred in Longkin village, near Hpakant town.</t>
  </si>
  <si>
    <t>4305RTA</t>
  </si>
  <si>
    <t>There were reports of a small bomb going off near the office of a political party.</t>
  </si>
  <si>
    <t>138MYA</t>
  </si>
  <si>
    <t xml:space="preserve">Two civilians were injured during an ambush on government forces in Lashio District. Burma Army convoys travelling from the Kokang Area to Lashio Township were  in Theinni Township in Northern Shan State. No group has claimed responsibility. </t>
  </si>
  <si>
    <t>6735RTA</t>
  </si>
  <si>
    <t>Kungao</t>
  </si>
  <si>
    <t>A man and his daughter were seriously injured by a landmine explosion while they were cutting firewood.</t>
  </si>
  <si>
    <t>4285RTA</t>
  </si>
  <si>
    <t>An estimated 1,600 people left their villages over two days in Shan State following heightened tensions between armed groups in the area.</t>
  </si>
  <si>
    <t>486MYA</t>
  </si>
  <si>
    <t>Mong Ko</t>
  </si>
  <si>
    <t>A bomb was detonated near two businesses. Both were owned by a woman who had been representing 20 local shop owners in negotiations with a company with close ties to militias operating in the village.</t>
  </si>
  <si>
    <t>4278RTA</t>
  </si>
  <si>
    <t>Two villagers were killed and one injured in a landmine explosion. They were traveling by motorcycle when the incident occurred.</t>
  </si>
  <si>
    <t>4283RTA</t>
  </si>
  <si>
    <t>3279RTA</t>
  </si>
  <si>
    <t>Civilians (Germany)</t>
  </si>
  <si>
    <t>A bomb blast wounded two German tourists and a Burmese tour guide near the site of frequent conflicts between the Burma Army and the TNLA.</t>
  </si>
  <si>
    <t>482MYA</t>
  </si>
  <si>
    <t>Kaungkha</t>
  </si>
  <si>
    <t>Unidentified gunmen abducted a total of about 50 men from four villages in Shan State outside its largest township of Lashio.</t>
  </si>
  <si>
    <t>9728RTA</t>
  </si>
  <si>
    <t>Vietnam News Agency Bulletin</t>
  </si>
  <si>
    <t>A bomb went off in the home of an ex-government official. The exact date of the explosion was not specified.</t>
  </si>
  <si>
    <t>132MYA</t>
  </si>
  <si>
    <t>A Red Cross convoy carrying dozens of civilians and several journalists was attacked by unknown gunmen in Kokang Special Region. Two Red Cross members were injured.</t>
  </si>
  <si>
    <t>447MYA</t>
  </si>
  <si>
    <t>A roadside bomb injured four people.</t>
  </si>
  <si>
    <t>481MYA</t>
  </si>
  <si>
    <t>Two separate explosions about an hour apart in the same location injured two men. Police were still investigating to determine who was responsible.</t>
  </si>
  <si>
    <t>419MYA</t>
  </si>
  <si>
    <t>United Wa State Army</t>
  </si>
  <si>
    <t>One official from the government's division of Military Security Affairs was killed and two officials from the United Wa State Army were seriously injured after the two sides exchanged fire during a meeting following an argument over disputed territory.</t>
  </si>
  <si>
    <t>5485RTA</t>
  </si>
  <si>
    <t>Mang Aung</t>
  </si>
  <si>
    <t>An ethnic Palaung person stepped on a landmine and was killed. Local ethnic Palaungs and TNLA members have blamed members of the RCSS/SSA-S for the death, but there is no official confirmation that group was involved.</t>
  </si>
  <si>
    <t>6740RTA</t>
  </si>
  <si>
    <t>A man was shot dead by an unknown group. Police noted that his affiliation with three local militias may have played a role in his death.</t>
  </si>
  <si>
    <t>5486RTA</t>
  </si>
  <si>
    <t>Two ethnic Palaungs were murdered. Local ethnic Palaungs and TNLA members have blamed members of the RCSS/SSA-S for the deaths, but there is no official confirmation that group was involved.</t>
  </si>
  <si>
    <t>5488RTA</t>
  </si>
  <si>
    <t>Nam Pak Kar</t>
  </si>
  <si>
    <t>At least seven people were detained by an unknown armed group and then went missing. Other drivers passing by the spot where they were last seen said the TNLA had blocked the road and were detaining every car that passed.</t>
  </si>
  <si>
    <t>6731RTA</t>
  </si>
  <si>
    <t>One person died and seven were injured when a landmine exploded in an area where several armed groups are active.</t>
  </si>
  <si>
    <t>6739RTA</t>
  </si>
  <si>
    <t>Narpai</t>
  </si>
  <si>
    <t>One villager was killed and seven others injured when a device exploded. While the villagers were walking through an area riddled with land mines, this device was detonated remotely.</t>
  </si>
  <si>
    <t>8207RTA</t>
  </si>
  <si>
    <t>Three villagers were kidnapped, burned, and buried by unidentified assailants. The incident occurred in an area under RCSS/SSA-S control, a party of which two of the victims were members. It is also an area with frequent extrajudicial killings and instances of torture.</t>
  </si>
  <si>
    <t>454MYA</t>
  </si>
  <si>
    <t>Three people were wounded when a small grenade was thrown onto the street from a motorbike.</t>
  </si>
  <si>
    <t>421MYA</t>
  </si>
  <si>
    <t>A bomb exploded in a police station compound. No further information was provided.</t>
  </si>
  <si>
    <t>446MYA</t>
  </si>
  <si>
    <t>Two small bombs exploded in the CNF liaison office, marking the second time that office has been attacked in the past year. No one was injured. The Burma Army was assisting with the investigation, and there is speculation that some Chin locals planted the bombs because they do not support the CNF's participation in the recent nationwide ceasefire agreement.</t>
  </si>
  <si>
    <t>UAG/CNF</t>
  </si>
  <si>
    <t>19MYA</t>
  </si>
  <si>
    <t xml:space="preserve">A drive-by bombing at a police station in Hpakant Township injured four civilians on Thursday.  Police are investigating. </t>
  </si>
  <si>
    <t>UAG/Military</t>
  </si>
  <si>
    <t>50MYA</t>
  </si>
  <si>
    <t xml:space="preserve">A bomb exploded outside the Jade City Hotel in the downtown area of Hpakant, located near a military base of the Burma Army's Light Infantry Division (LID) 66. No group has claimed responsibility. Two civilians were injured. </t>
  </si>
  <si>
    <t>366MYA</t>
  </si>
  <si>
    <t>Nant Maw</t>
  </si>
  <si>
    <t>Two police officers were minorly injured by a bomb blast. They were taken to a nearby hospital for treatment. Two other bomb blasts occurred in Hpakant.</t>
  </si>
  <si>
    <t>145MYA</t>
  </si>
  <si>
    <t xml:space="preserve">Burma army convoys were attacked near Kon Kauk village in Northern Shan State. No group has claimed responsibility. One officer and two privates from the Burma Army were injured. </t>
  </si>
  <si>
    <t>195MYA</t>
  </si>
  <si>
    <t xml:space="preserve">A Myanmar army convoy was attacked by an unidentified armed group near Nam Taung village in Kutkai township. Two vehicles were damaged.  </t>
  </si>
  <si>
    <t>223MYA</t>
  </si>
  <si>
    <t xml:space="preserve">An unidentified group shot mortars into a Myanmar Army military installation in Lashio. No casualties were reported. </t>
  </si>
  <si>
    <t>265MYA</t>
  </si>
  <si>
    <t>Central Asia News</t>
  </si>
  <si>
    <t xml:space="preserve">Two police officers from an anti-narcotics task force were killed and three wounded when a bomb exploded in Muse. No motive was identified. </t>
  </si>
  <si>
    <t>372MYA</t>
  </si>
  <si>
    <t>An unidentified armed group attacked a Myanmar military outpost with gunshots and explosions. The assault lasted just over an hour. Two Burmese soldiers were reportedly killed and another injured, although these numbers were not confirmed by the police.</t>
  </si>
  <si>
    <t>458MYA</t>
  </si>
  <si>
    <t>Three NLD party members were injured in an attack by armed assailants, who wielded swords and sticks.</t>
  </si>
  <si>
    <t>UAG/NLD</t>
  </si>
  <si>
    <t>436MYA</t>
  </si>
  <si>
    <t>USDP: Union Solidarity and Development Party</t>
  </si>
  <si>
    <t>Thirty unidentified men, some wearing USDP paraphernalia, attacked a group of National League for Democracy members and candidates in their shared sleeping quarters. Around 20 members sustained minor injuries and a lot of electrical equipment was destroyed.</t>
  </si>
  <si>
    <t>USDP/NLD</t>
  </si>
  <si>
    <t>387MYA</t>
  </si>
  <si>
    <t>The Canadian Press</t>
  </si>
  <si>
    <t>The Myanmar military surrounded the headquarters of the opposition party, announcing that opposition leader Shwe Mann was being removed as chairman of the party.</t>
  </si>
  <si>
    <t>USDP/USDP</t>
  </si>
  <si>
    <t>1561RTA</t>
  </si>
  <si>
    <t>Chiang Mai</t>
  </si>
  <si>
    <t>About 50 protesters gathered in Chiang Mai to remember Shan National Day. The protesters were mostly Shan migrants and Thai-born Shans who migrated to Chiang Mai from Shan State.</t>
  </si>
  <si>
    <t>Category_all figures in million kyats</t>
  </si>
  <si>
    <t>% of 2016-2017 total</t>
  </si>
  <si>
    <t>Violence against protesters</t>
  </si>
  <si>
    <t># population under bamboo or thatch roofing</t>
  </si>
  <si>
    <t>People who use electricity for lighting</t>
  </si>
  <si>
    <t>Highest Education: At least Middle school #</t>
  </si>
  <si>
    <t>Highest Education: At least Primary school #</t>
  </si>
  <si>
    <t>Highest Education: No Education #</t>
  </si>
  <si>
    <t>AVG SafeSan/ ImprovedDrinking</t>
  </si>
  <si>
    <t>AVG Primary/Middle School %</t>
  </si>
  <si>
    <t>ID Card: with ID total %</t>
  </si>
  <si>
    <t>Displaced HHD</t>
  </si>
  <si>
    <t>Displaced Pop</t>
  </si>
  <si>
    <t>no. of IDP camps</t>
  </si>
  <si>
    <t>Unpaid Family Worker %</t>
  </si>
  <si>
    <t>Unpaid Family Worker Inverse</t>
  </si>
  <si>
    <t>Unpaid Family Worker Envelope</t>
  </si>
  <si>
    <t>% of Population in Institutions</t>
  </si>
  <si>
    <t>Riots/ Protests Index</t>
  </si>
  <si>
    <t>Child Dependency Ratio Reverse</t>
  </si>
  <si>
    <t>Band</t>
  </si>
  <si>
    <t>Approximate Vulnerable Population</t>
  </si>
  <si>
    <t>Gross Domestic Product  at Constant Producers' Prices by State and Region</t>
  </si>
  <si>
    <t>Years 2011/2012 - 2015/2016, absolute values in millions of Kyat</t>
  </si>
  <si>
    <t>(at 2010-2011 Constant Producers' Prices)</t>
  </si>
  <si>
    <t>No.</t>
  </si>
  <si>
    <t>State/ Region</t>
  </si>
  <si>
    <t>2010-2011 Actual</t>
  </si>
  <si>
    <t>2011-2012 Fiscal Year (Actual)</t>
  </si>
  <si>
    <t>2012-2013 Fiscal Year (Actual)</t>
  </si>
  <si>
    <t>2013-2014 Fiscal Year (Actual)</t>
  </si>
  <si>
    <t>2014-2015 Fiscal Year (Provisional actual)</t>
  </si>
  <si>
    <t>2015-2016 Fiscal Year 
End of March (Temporary)</t>
  </si>
  <si>
    <t>Value</t>
  </si>
  <si>
    <t>Growth(%)</t>
  </si>
  <si>
    <t>Union</t>
  </si>
  <si>
    <t>Highest Education: At Least High School #</t>
  </si>
  <si>
    <t>Comms: Mobile Phone %</t>
  </si>
  <si>
    <t>Comms: Radio %</t>
  </si>
  <si>
    <t>Comms: TV %</t>
  </si>
  <si>
    <t>Comms: Internet at home or Computer %</t>
  </si>
  <si>
    <t>Never attended female</t>
  </si>
  <si>
    <t>Not Attending Female %</t>
  </si>
  <si>
    <t>Travel</t>
  </si>
  <si>
    <t>Education and School Supplies</t>
  </si>
  <si>
    <t>clothing and personal goods</t>
  </si>
  <si>
    <t>Household goods</t>
  </si>
  <si>
    <t>per capita expenditures</t>
  </si>
  <si>
    <t xml:space="preserve">Housing and </t>
  </si>
  <si>
    <t>Hygiene and Sanitation</t>
  </si>
  <si>
    <t>% Roof tile/brick/ concrete</t>
  </si>
  <si>
    <t>Non-Dependent population</t>
  </si>
  <si>
    <t>Conflict 2015/2016 - Remote Violence</t>
  </si>
  <si>
    <t>Harvested Area of Cotton (acres)</t>
  </si>
  <si>
    <t>Yield of Cotton (%)</t>
  </si>
  <si>
    <t>Persons per acre of land sowed</t>
  </si>
  <si>
    <t>Percent Loss</t>
  </si>
  <si>
    <t>Count of Townships</t>
  </si>
  <si>
    <t>Literacy: % literate</t>
  </si>
  <si>
    <t>Highest Education: None % Total</t>
  </si>
  <si>
    <t>Highest Education: At least Middle school %</t>
  </si>
  <si>
    <t>Safe sanitation (%)</t>
  </si>
  <si>
    <t>Improved Drinking water source %</t>
  </si>
  <si>
    <t>Floor type: Bamboo or Earth %</t>
  </si>
  <si>
    <t>Roof type: Thatch and bamboo roofing %</t>
  </si>
  <si>
    <t>Roof type NOT Thatch and Bamboo roofing %</t>
  </si>
  <si>
    <t>Wall Type NOT Thatch, Bamboo, Earth, Wood %</t>
  </si>
  <si>
    <t>Labour force particpation rate - Male %</t>
  </si>
  <si>
    <t>Labour force particpation rate - Female %</t>
  </si>
  <si>
    <t>Conflict</t>
  </si>
  <si>
    <t>Literacy and Education</t>
  </si>
  <si>
    <t>Employment</t>
  </si>
  <si>
    <t>Energy</t>
  </si>
  <si>
    <t>Telecommunications</t>
  </si>
  <si>
    <t>Transportation</t>
  </si>
  <si>
    <t>3W</t>
  </si>
  <si>
    <t>VULNERABILITY ASSESSMENT</t>
  </si>
  <si>
    <t>Natural disasters</t>
  </si>
  <si>
    <t>Civil documentation</t>
  </si>
  <si>
    <t>Wealth rank</t>
  </si>
  <si>
    <t>Demography</t>
  </si>
  <si>
    <t>Township health profile 2011</t>
  </si>
  <si>
    <t>Total Pop Both sexes</t>
  </si>
  <si>
    <t>Total Pop Male</t>
  </si>
  <si>
    <t>Total Pop Female</t>
  </si>
  <si>
    <t>Sex ratio (M:F)</t>
  </si>
  <si>
    <t>Land Area Km2 - MIMU</t>
  </si>
  <si>
    <t>Population Density</t>
  </si>
  <si>
    <t>Pop Urban Both sexes</t>
  </si>
  <si>
    <t>Conventional HH: Female- headed households (%)</t>
  </si>
  <si>
    <t>Mean household size</t>
  </si>
  <si>
    <t>Population/Housing Units</t>
  </si>
  <si>
    <t>Roof type: CGI roofing %</t>
  </si>
  <si>
    <t>Wall type: Thatch, Bamboo, Earth, Wood %</t>
  </si>
  <si>
    <t>Floor type: Wood %</t>
  </si>
  <si>
    <t>Floor type: Tile, Brick, Concrete Floor %</t>
  </si>
  <si>
    <t>AVG Floor/Walls</t>
  </si>
  <si>
    <t>Literacy Female: % literate</t>
  </si>
  <si>
    <t>School Attendance: Never attended %</t>
  </si>
  <si>
    <t>School Attendance: Currently attending/ Never attended ratio</t>
  </si>
  <si>
    <t>Literacy Male: % literate</t>
  </si>
  <si>
    <t>Literacy Urban:  % literate</t>
  </si>
  <si>
    <t>Literacy Rural: % literate</t>
  </si>
  <si>
    <t>No Middle School Education #</t>
  </si>
  <si>
    <t>Highest Education: At least Primary school %</t>
  </si>
  <si>
    <t>Highest Education: At least High School %</t>
  </si>
  <si>
    <t>ID card Urban: No ID %</t>
  </si>
  <si>
    <t>ID Card Rural: % of No ID</t>
  </si>
  <si>
    <t>Disablities: With any of 4 disabilities</t>
  </si>
  <si>
    <t>Disabilities: prevalence rate (%)</t>
  </si>
  <si>
    <t>Disabiltiies Male: With any of 4 disabilities</t>
  </si>
  <si>
    <t>Disabilities Male: Disability prevalence rate (%)</t>
  </si>
  <si>
    <t>Disabilities Female: With any of 4 disabilities</t>
  </si>
  <si>
    <t>Disabilities Female: Disability prevalence rate (%)</t>
  </si>
  <si>
    <t>No Toilet %</t>
  </si>
  <si>
    <t>With Toilet %</t>
  </si>
  <si>
    <t>Drinking water source: % reliant on surface water</t>
  </si>
  <si>
    <t>Non-Drinking Water: improved water source</t>
  </si>
  <si>
    <t>Electricity for Lighting %</t>
  </si>
  <si>
    <t>Electricity, Solar, Generator %</t>
  </si>
  <si>
    <t>All Area Sowed MALI</t>
  </si>
  <si>
    <t>All Areas Harvested MALI</t>
  </si>
  <si>
    <t>Areas Harvested Envelope</t>
  </si>
  <si>
    <t>All Areas Harvested index</t>
  </si>
  <si>
    <t>All Harvested Net Margin (USD)</t>
  </si>
  <si>
    <t>All Harvested Net Margin per capita (USD)</t>
  </si>
  <si>
    <t>All Areas not Harvested</t>
  </si>
  <si>
    <t>Acres harvested per person</t>
  </si>
  <si>
    <t>WB Wealth Ranking Index</t>
  </si>
  <si>
    <t>WB Wealth Rank</t>
  </si>
  <si>
    <t>Highest Edu Male: None %</t>
  </si>
  <si>
    <t>Highest Edu Male: At Least Primary School %</t>
  </si>
  <si>
    <t>Highest Edu Male: At least Middle School %</t>
  </si>
  <si>
    <t>Highest Edu Male: At least High school %</t>
  </si>
  <si>
    <t xml:space="preserve">Highest Edu Female: None % </t>
  </si>
  <si>
    <t>Highest Edu Female: At least Pri School %</t>
  </si>
  <si>
    <t>Highest Edu Female: At least Middle School %</t>
  </si>
  <si>
    <t>Communications and Amenities: devices/Conventional HHD</t>
  </si>
  <si>
    <t>Comms: devices/Conventional HHD Envelope</t>
  </si>
  <si>
    <t>Communications and Amenities: devices/Conventional HHD inverse</t>
  </si>
  <si>
    <t>Devices per HHD Envelope inverse</t>
  </si>
  <si>
    <t>Conventional HHD MAXIMUM number not connected</t>
  </si>
  <si>
    <t>Conventional HHD MAX not connected %</t>
  </si>
  <si>
    <t>Conventional HHD not connected Envelope</t>
  </si>
  <si>
    <t>Transportation: % high value assets</t>
  </si>
  <si>
    <t>Sown Area of Paddy (acres)</t>
  </si>
  <si>
    <t>Harvested Area of Paddy (acres)</t>
  </si>
  <si>
    <t>Paddy as percentage of All Harvested</t>
  </si>
  <si>
    <t>Yield of Paddy (%)</t>
  </si>
  <si>
    <t>Production of Paddy (tin)</t>
  </si>
  <si>
    <t>Production of Paddy,Volume (l)</t>
  </si>
  <si>
    <t>Net Margin (USD)</t>
  </si>
  <si>
    <t>Sown Area of Maize (acres)</t>
  </si>
  <si>
    <t>Harvested Area of Maize (acres)</t>
  </si>
  <si>
    <t>Maize as percentage of All Harvested</t>
  </si>
  <si>
    <t>Yield of Maize (%)</t>
  </si>
  <si>
    <t>Production of Maize (tin)</t>
  </si>
  <si>
    <t>Production of Maize, Volume (i)</t>
  </si>
  <si>
    <t>Net Margin Maize (USD)</t>
  </si>
  <si>
    <t>Sown Area of Sesame (acres)</t>
  </si>
  <si>
    <t>Harvested Area of Sesame (acres)</t>
  </si>
  <si>
    <t>Sesame as percentage of All Harvested</t>
  </si>
  <si>
    <t>Yield of Sesame (%)</t>
  </si>
  <si>
    <t>Production of Sesame (tin)</t>
  </si>
  <si>
    <t>Production of Sesame (l)</t>
  </si>
  <si>
    <t>Net Margin Sesame (USD)</t>
  </si>
  <si>
    <t>Sown Area of Ground-nut (acres)</t>
  </si>
  <si>
    <t>Harvested Area of Ground-nut (acres)</t>
  </si>
  <si>
    <t>Groundnut as percentage of All Harvested</t>
  </si>
  <si>
    <t>Yield of Ground-nut (%)</t>
  </si>
  <si>
    <t>Production of Ground-nut (tin)</t>
  </si>
  <si>
    <t>Production of Ground nut, Volume (l)</t>
  </si>
  <si>
    <t>Net Margin Groundnut (USD)</t>
  </si>
  <si>
    <t>Sown Area of Sun Flower (acres)</t>
  </si>
  <si>
    <t>Harvested Area of Sun Flower (acres)</t>
  </si>
  <si>
    <t>Sun Flowers as percentage of All Harvested</t>
  </si>
  <si>
    <t>Yield of Sun Flower (%)</t>
  </si>
  <si>
    <t>Production of Sun Flower (tin)</t>
  </si>
  <si>
    <t>Net Margin Sun Flower seeds (USD)</t>
  </si>
  <si>
    <t>Sown Area of Cotton (acres)</t>
  </si>
  <si>
    <t>Production of Cotton (vizz)</t>
  </si>
  <si>
    <t>Production of Cotton Mt</t>
  </si>
  <si>
    <t>Net Margin Cotton (USD)</t>
  </si>
  <si>
    <t>Sown Area of Sugar-cane (acres)</t>
  </si>
  <si>
    <t>Harvested Area of Sugar-cane (acres)</t>
  </si>
  <si>
    <t>Sugarcane as percentage of All Harvested</t>
  </si>
  <si>
    <t>Yield of Sugar-cane (%)</t>
  </si>
  <si>
    <t>Production of Sugar-cane (tan)</t>
  </si>
  <si>
    <t>Net Margin Sugar Cane (USD)</t>
  </si>
  <si>
    <t>Sown Area of Green Gram (acres)</t>
  </si>
  <si>
    <t>Harvested Area of Green Gram (acres)</t>
  </si>
  <si>
    <t>Yield of Green Gram (%)</t>
  </si>
  <si>
    <t>Production of Green Gram (tin)</t>
  </si>
  <si>
    <t>Net Margin Green Gram (USD)</t>
  </si>
  <si>
    <t>Sown Area of Pigeon Pea (acres)</t>
  </si>
  <si>
    <t>Harvested Area of Pigeon Pea (acres)</t>
  </si>
  <si>
    <t>Pigeon as percentage of All Harvested</t>
  </si>
  <si>
    <t>Yield of Pigeon Pea (%)</t>
  </si>
  <si>
    <t>Production of Pigeon Pea (tin)</t>
  </si>
  <si>
    <t>Net Margin Pigeon Pea (USD)</t>
  </si>
  <si>
    <t>Sown Area of Urad Pea (acres)</t>
  </si>
  <si>
    <t>Harvested Area of Urad Pea (acres)</t>
  </si>
  <si>
    <t>Urad as percentage of All Harvested</t>
  </si>
  <si>
    <t>Yield of Urad Pea (%)</t>
  </si>
  <si>
    <t>Production of Urad Pea (tin)</t>
  </si>
  <si>
    <t>Net Margin Urad Pea</t>
  </si>
  <si>
    <t>Share of Net Margin Paddy</t>
  </si>
  <si>
    <t>Share of Net Margin Maize</t>
  </si>
  <si>
    <t>Share of Net Margin Groundnuts</t>
  </si>
  <si>
    <t>Share of Net Margin Sunflower Seeds</t>
  </si>
  <si>
    <t>Share of Net Margin Green Gram</t>
  </si>
  <si>
    <t>Share of Net Margin Pigeon Pea</t>
  </si>
  <si>
    <t>Share of Net Margin Urad Pea</t>
  </si>
  <si>
    <t>Share of Net Margin Sugarcane</t>
  </si>
  <si>
    <t>2012 - Agriculture</t>
  </si>
  <si>
    <t>2012 - Coordination</t>
  </si>
  <si>
    <t>2012 - DisasterRiskReduction</t>
  </si>
  <si>
    <t>2012 - Education</t>
  </si>
  <si>
    <t>2012 - Environment</t>
  </si>
  <si>
    <t>2012 - Food</t>
  </si>
  <si>
    <t>2012 - Health</t>
  </si>
  <si>
    <t>2012 - Logistics</t>
  </si>
  <si>
    <t>2012 - NonAgriculturalLivelihoodsInfrastructure</t>
  </si>
  <si>
    <t>2012 - Nutrition</t>
  </si>
  <si>
    <t>2012 - Protection</t>
  </si>
  <si>
    <t>2012 - Shelter</t>
  </si>
  <si>
    <t>2012 - Wash</t>
  </si>
  <si>
    <t>2013 - Agriculture</t>
  </si>
  <si>
    <t>2013 - CCCM</t>
  </si>
  <si>
    <t>2013 - Coordination</t>
  </si>
  <si>
    <t>2013 - DisasterRiskReduction</t>
  </si>
  <si>
    <t>2013 - Education</t>
  </si>
  <si>
    <t>2013 - Environment</t>
  </si>
  <si>
    <t>2013 - Food</t>
  </si>
  <si>
    <t>2013 - Governance</t>
  </si>
  <si>
    <t>2013 - Health</t>
  </si>
  <si>
    <t>2013 - Logistics</t>
  </si>
  <si>
    <t>2013 - NonAgriculturalLivelihoodsInfrastructure</t>
  </si>
  <si>
    <t>2013 - MineAction</t>
  </si>
  <si>
    <t>2013 - NonFoodItems</t>
  </si>
  <si>
    <t>2013 - Nutrition</t>
  </si>
  <si>
    <t>2013 - PeaceBuildingConflictPrevention</t>
  </si>
  <si>
    <t>2013 - Protection</t>
  </si>
  <si>
    <t>2013 - Shelter</t>
  </si>
  <si>
    <t>2013 - Wash</t>
  </si>
  <si>
    <t>2014 - Agriculture</t>
  </si>
  <si>
    <t>2014 - CCCM</t>
  </si>
  <si>
    <t>2014 - Coordination</t>
  </si>
  <si>
    <t>2014 - DisasterRiskReduction</t>
  </si>
  <si>
    <t>2014 - Education</t>
  </si>
  <si>
    <t>2014 - Environment</t>
  </si>
  <si>
    <t>2014 - Food</t>
  </si>
  <si>
    <t>2014 - Governance</t>
  </si>
  <si>
    <t>2014 - Health</t>
  </si>
  <si>
    <t>2014 - NonAgriculturalLivelihoodsInfrastructure</t>
  </si>
  <si>
    <t>2014 - MineAction</t>
  </si>
  <si>
    <t>2014 - NonFoodItems</t>
  </si>
  <si>
    <t>2014 - Nutrition</t>
  </si>
  <si>
    <t>2014 - PeaceBuildingConflictPrevention</t>
  </si>
  <si>
    <t>2014 - PrivateSectorDevelopment</t>
  </si>
  <si>
    <t>2014 - Protection</t>
  </si>
  <si>
    <t>2014 - Shelter</t>
  </si>
  <si>
    <t>2014 - WASH</t>
  </si>
  <si>
    <t>2015 - Agriculture</t>
  </si>
  <si>
    <t>2015 - CCCM</t>
  </si>
  <si>
    <t>2015 - Coordination</t>
  </si>
  <si>
    <t>2015 - DisasterRiskReduction</t>
  </si>
  <si>
    <t>2015 - Education</t>
  </si>
  <si>
    <t>2015 - Environment</t>
  </si>
  <si>
    <t>2015 - Food</t>
  </si>
  <si>
    <t>2015 - Governance</t>
  </si>
  <si>
    <t>2015 - Health</t>
  </si>
  <si>
    <t>2015 - NonAgriculturalLivelihoodsInfrastructure</t>
  </si>
  <si>
    <t>2015 - MineAction</t>
  </si>
  <si>
    <t>2015 - NonFoodItems</t>
  </si>
  <si>
    <t>2015 - Nutrition</t>
  </si>
  <si>
    <t>2015 - PeaceBuildingConflictPrevention</t>
  </si>
  <si>
    <t>2015 - Protection</t>
  </si>
  <si>
    <t>2015 - Shelter</t>
  </si>
  <si>
    <t>2015 - WASH</t>
  </si>
  <si>
    <t>2016 - Agriculture</t>
  </si>
  <si>
    <t>2016 - CCCM</t>
  </si>
  <si>
    <t>2016 - Coordination</t>
  </si>
  <si>
    <t>2016 - DisasterRiskReduction</t>
  </si>
  <si>
    <t>2016 - Education</t>
  </si>
  <si>
    <t>2016 - Environment</t>
  </si>
  <si>
    <t>2016 - Food</t>
  </si>
  <si>
    <t>2016 - Governance</t>
  </si>
  <si>
    <t>2016 - Health</t>
  </si>
  <si>
    <t>2016 - Infrastructure</t>
  </si>
  <si>
    <t>2016 - Livelihoods</t>
  </si>
  <si>
    <t>2016 - MineAction</t>
  </si>
  <si>
    <t>2016 - NonFoodItems</t>
  </si>
  <si>
    <t>2016 - Nutrition</t>
  </si>
  <si>
    <t>2016 - Other</t>
  </si>
  <si>
    <t>2016 - PeaceBuildingConflictPrevention</t>
  </si>
  <si>
    <t>2016 - PrivateSectorDevelopment</t>
  </si>
  <si>
    <t>2016 - Protection</t>
  </si>
  <si>
    <t>2016 - Shelter</t>
  </si>
  <si>
    <t>2016 - SocialProtection</t>
  </si>
  <si>
    <t>2016 - TourismAndDevelopment</t>
  </si>
  <si>
    <t>2016 - WASH</t>
  </si>
  <si>
    <t>Table A-1, 2014 Union Census Report</t>
  </si>
  <si>
    <t>(calculated)</t>
  </si>
  <si>
    <t>Table A-3, 2014 Union Census Report</t>
  </si>
  <si>
    <t>Table A-2, 2014 Union Census Report</t>
  </si>
  <si>
    <t>MIMU</t>
  </si>
  <si>
    <t>Table A-6, 2014 Union Census Report</t>
  </si>
  <si>
    <t>Table B-3, 2014 Union Census Report</t>
  </si>
  <si>
    <t>Table A-7, 2014 Union Census Report</t>
  </si>
  <si>
    <t>Table I-1, 2014 Union Census Report</t>
  </si>
  <si>
    <t>Table I-2, 2014 Union Census Report</t>
  </si>
  <si>
    <t>Table I-4a, 2014 Union Census Report</t>
  </si>
  <si>
    <t>Table I-4b, 2014 Union Census Report</t>
  </si>
  <si>
    <t>(calculated</t>
  </si>
  <si>
    <t xml:space="preserve">Urban Population % </t>
  </si>
  <si>
    <t xml:space="preserve">Literacy: % literate </t>
  </si>
  <si>
    <t xml:space="preserve">Child dependency ratio </t>
  </si>
  <si>
    <t xml:space="preserve">Highest Education: None % Total </t>
  </si>
  <si>
    <t xml:space="preserve">Highest Education: At least Middle school % </t>
  </si>
  <si>
    <t xml:space="preserve">Roof type: Thatch and bamboo roofing % </t>
  </si>
  <si>
    <t xml:space="preserve">Floor type: Bamboo or Earth % </t>
  </si>
  <si>
    <t xml:space="preserve">Electricity for Lighting % </t>
  </si>
  <si>
    <t xml:space="preserve">Safe sanitation (%) </t>
  </si>
  <si>
    <t xml:space="preserve">Improved Drinking water source % </t>
  </si>
  <si>
    <t xml:space="preserve">ID Card: NO ID total % </t>
  </si>
  <si>
    <t>ACLED 2015/2016 data exists?</t>
  </si>
  <si>
    <t>Presence of Landmines?</t>
  </si>
  <si>
    <t>Disasters: Impacted by Nargis 2008</t>
  </si>
  <si>
    <t>Disasters: Impacted by Giri 2010</t>
  </si>
  <si>
    <t>Disasters: Impacted by Pakkoku Floods 2011</t>
  </si>
  <si>
    <t>Disasters: Impacted by Seasonal Floods 2012</t>
  </si>
  <si>
    <t>Disasters: Impacted by Seasonal Floods 2013</t>
  </si>
  <si>
    <t>Disasters: Impacted by Floods 2015</t>
  </si>
  <si>
    <t>Battle index (% of total battles)</t>
  </si>
  <si>
    <t>Violence Against civilians index (% of total events)</t>
  </si>
  <si>
    <t>Fatalities Index (% of total deaths)</t>
  </si>
  <si>
    <t>Displace- ment index A (% of displaced population)</t>
  </si>
  <si>
    <t>Displacement Envelope (% of TS with highest displaced population)</t>
  </si>
  <si>
    <t>Violence against civilians envelope (% of TS with most events)</t>
  </si>
  <si>
    <t>Battle envelope (% of TS with most battles)</t>
  </si>
  <si>
    <t>Fatalities envelope (% of TS with most fatalities)</t>
  </si>
  <si>
    <t>Conflict Index A - Average of % of Totals</t>
  </si>
  <si>
    <t>Table I-4c, 2014 Union Census Report</t>
  </si>
  <si>
    <t>Table D-2, 2014 Union Census Report</t>
  </si>
  <si>
    <t>Table D-4, 2014 Union Census Report</t>
  </si>
  <si>
    <t>Table D-6, 2014 Union Census Report</t>
  </si>
  <si>
    <t>Table E-2, 2014 Union Census Report</t>
  </si>
  <si>
    <t>Table G-2, 2014 Union Census Report</t>
  </si>
  <si>
    <t>Table H-2, 2014 Union Census Report</t>
  </si>
  <si>
    <t>Table I-3, 2014 Union Census Report</t>
  </si>
  <si>
    <t>Table J-2, 2014 Union Census Report</t>
  </si>
  <si>
    <t>Table J-3, 2014 Union Census Report</t>
  </si>
  <si>
    <t>Table J-1, 2014 Union Census Report</t>
  </si>
  <si>
    <t>Table J-4, 2014 Union Census Report</t>
  </si>
  <si>
    <t>Table J-5, 2014 Union Census Report</t>
  </si>
  <si>
    <t>Table J-6, 2014 Union Census Report</t>
  </si>
  <si>
    <t>Literacy Female: Total Number Surveyed (n)</t>
  </si>
  <si>
    <t xml:space="preserve">School Attendance: not attending % </t>
  </si>
  <si>
    <t>Transportation: Total Number of Households Surveyed (n)</t>
  </si>
  <si>
    <t>Conflict B Inverse (where 1/0% = 620 &amp; 1/0.05% = 615)</t>
  </si>
  <si>
    <t>Number of Village Tracts</t>
  </si>
  <si>
    <t>Vulnerability Band</t>
  </si>
  <si>
    <t>Population Density Envelope (% of max)</t>
  </si>
  <si>
    <t>Older persons dependency ratio</t>
  </si>
  <si>
    <t>Unpaid Family Worker &amp; Household worker %</t>
  </si>
  <si>
    <t>ID Card: No ID total %</t>
  </si>
  <si>
    <t>Sown Area of Freen Gram and Pegion &amp; Urad Pea (acres)</t>
  </si>
  <si>
    <t>Green Gram as percentage of All Harvested</t>
  </si>
  <si>
    <t>Conflict Index B (Average of envelopes)</t>
  </si>
  <si>
    <t>Conflict Index C (% of max inverse % of average of envelopes)</t>
  </si>
  <si>
    <t>GAD</t>
  </si>
  <si>
    <t>Number of Wards</t>
  </si>
  <si>
    <t xml:space="preserve">Approximate Vulnerable Population </t>
  </si>
  <si>
    <t>Average of Conflict Index C (% of max inverse % of average of envelopes)</t>
  </si>
  <si>
    <t>Agricultural data (various) 2016, Ministry of Agriculture</t>
  </si>
  <si>
    <t>Township Wealth Ranking 2015, World Bank</t>
  </si>
  <si>
    <t>Armed Conflict Location and Event Data Project 2015-2016 dataset</t>
  </si>
  <si>
    <t>Incidence of Flood and Cyclonic Events 2008-2015, MIMU</t>
  </si>
  <si>
    <t>LABEL</t>
  </si>
  <si>
    <t>CATEGORY</t>
  </si>
  <si>
    <r>
      <t>Marital Status</t>
    </r>
    <r>
      <rPr>
        <b/>
        <i/>
        <sz val="8"/>
        <color rgb="FF000000"/>
        <rFont val="Arial"/>
        <family val="2"/>
      </rPr>
      <t xml:space="preserve"> </t>
    </r>
    <r>
      <rPr>
        <b/>
        <sz val="8"/>
        <color rgb="FF000000"/>
        <rFont val="Arial"/>
        <family val="2"/>
      </rPr>
      <t>Total Number Surveyed (</t>
    </r>
    <r>
      <rPr>
        <b/>
        <i/>
        <sz val="8"/>
        <color rgb="FF000000"/>
        <rFont val="Arial"/>
        <family val="2"/>
      </rPr>
      <t>n</t>
    </r>
    <r>
      <rPr>
        <b/>
        <sz val="8"/>
        <color rgb="FF000000"/>
        <rFont val="Arial"/>
        <family val="2"/>
      </rPr>
      <t>)</t>
    </r>
  </si>
  <si>
    <r>
      <t>Conventional HH Total</t>
    </r>
    <r>
      <rPr>
        <b/>
        <i/>
        <sz val="8"/>
        <color rgb="FF000000"/>
        <rFont val="Arial"/>
        <family val="2"/>
      </rPr>
      <t xml:space="preserve"> </t>
    </r>
    <r>
      <rPr>
        <b/>
        <sz val="8"/>
        <color rgb="FF000000"/>
        <rFont val="Arial"/>
        <family val="2"/>
      </rPr>
      <t>Number (</t>
    </r>
    <r>
      <rPr>
        <b/>
        <i/>
        <sz val="8"/>
        <color rgb="FF000000"/>
        <rFont val="Arial"/>
        <family val="2"/>
      </rPr>
      <t>n</t>
    </r>
    <r>
      <rPr>
        <b/>
        <sz val="8"/>
        <color rgb="FF000000"/>
        <rFont val="Arial"/>
        <family val="2"/>
      </rPr>
      <t>)</t>
    </r>
  </si>
  <si>
    <r>
      <t>Type of Housing Unit:</t>
    </r>
    <r>
      <rPr>
        <b/>
        <i/>
        <sz val="8"/>
        <color rgb="FF000000"/>
        <rFont val="Arial"/>
        <family val="2"/>
      </rPr>
      <t xml:space="preserve"> </t>
    </r>
    <r>
      <rPr>
        <b/>
        <sz val="8"/>
        <color rgb="FF000000"/>
        <rFont val="Arial"/>
        <family val="2"/>
      </rPr>
      <t>Total Number Surveyed (</t>
    </r>
    <r>
      <rPr>
        <b/>
        <i/>
        <sz val="8"/>
        <color rgb="FF000000"/>
        <rFont val="Arial"/>
        <family val="2"/>
      </rPr>
      <t>n)</t>
    </r>
  </si>
  <si>
    <r>
      <t>Home ownership:</t>
    </r>
    <r>
      <rPr>
        <b/>
        <i/>
        <sz val="8"/>
        <color rgb="FF000000"/>
        <rFont val="Arial"/>
        <family val="2"/>
      </rPr>
      <t xml:space="preserve"> </t>
    </r>
    <r>
      <rPr>
        <b/>
        <sz val="8"/>
        <color rgb="FF000000"/>
        <rFont val="Arial"/>
        <family val="2"/>
      </rPr>
      <t>Total Number Surveyed (</t>
    </r>
    <r>
      <rPr>
        <b/>
        <i/>
        <sz val="8"/>
        <color rgb="FF000000"/>
        <rFont val="Arial"/>
        <family val="2"/>
      </rPr>
      <t>n)</t>
    </r>
  </si>
  <si>
    <r>
      <t>Roof type Total Number Surveyed (</t>
    </r>
    <r>
      <rPr>
        <b/>
        <i/>
        <sz val="8"/>
        <color rgb="FF000000"/>
        <rFont val="Arial"/>
        <family val="2"/>
      </rPr>
      <t>n</t>
    </r>
    <r>
      <rPr>
        <b/>
        <sz val="8"/>
        <color rgb="FF000000"/>
        <rFont val="Arial"/>
        <family val="2"/>
      </rPr>
      <t>)</t>
    </r>
  </si>
  <si>
    <r>
      <t>Wall type: Total Number of Households Surveyed (</t>
    </r>
    <r>
      <rPr>
        <b/>
        <i/>
        <sz val="8"/>
        <color rgb="FF000000"/>
        <rFont val="Arial"/>
        <family val="2"/>
      </rPr>
      <t>n</t>
    </r>
    <r>
      <rPr>
        <b/>
        <sz val="8"/>
        <color rgb="FF000000"/>
        <rFont val="Arial"/>
        <family val="2"/>
      </rPr>
      <t>)</t>
    </r>
  </si>
  <si>
    <r>
      <t>Floor type:  Total Number of Households Surveyed (</t>
    </r>
    <r>
      <rPr>
        <b/>
        <i/>
        <sz val="8"/>
        <color rgb="FF000000"/>
        <rFont val="Arial"/>
        <family val="2"/>
      </rPr>
      <t>n</t>
    </r>
    <r>
      <rPr>
        <b/>
        <sz val="8"/>
        <color rgb="FF000000"/>
        <rFont val="Arial"/>
        <family val="2"/>
      </rPr>
      <t>)</t>
    </r>
  </si>
  <si>
    <r>
      <t>Literacy:</t>
    </r>
    <r>
      <rPr>
        <b/>
        <i/>
        <sz val="8"/>
        <color rgb="FF000000"/>
        <rFont val="Arial"/>
        <family val="2"/>
      </rPr>
      <t xml:space="preserve"> </t>
    </r>
    <r>
      <rPr>
        <b/>
        <sz val="8"/>
        <color rgb="FF000000"/>
        <rFont val="Arial"/>
        <family val="2"/>
      </rPr>
      <t>Total Number of Persons Surveyed (</t>
    </r>
    <r>
      <rPr>
        <b/>
        <i/>
        <sz val="8"/>
        <color rgb="FF000000"/>
        <rFont val="Arial"/>
        <family val="2"/>
      </rPr>
      <t>n</t>
    </r>
    <r>
      <rPr>
        <b/>
        <sz val="8"/>
        <color rgb="FF000000"/>
        <rFont val="Arial"/>
        <family val="2"/>
      </rPr>
      <t>)</t>
    </r>
  </si>
  <si>
    <r>
      <t>Literacy Male: Total Number Surveyed (</t>
    </r>
    <r>
      <rPr>
        <b/>
        <i/>
        <sz val="8"/>
        <color rgb="FF000000"/>
        <rFont val="Arial"/>
        <family val="2"/>
      </rPr>
      <t>n</t>
    </r>
    <r>
      <rPr>
        <b/>
        <sz val="8"/>
        <color rgb="FF000000"/>
        <rFont val="Arial"/>
        <family val="2"/>
      </rPr>
      <t>)</t>
    </r>
  </si>
  <si>
    <r>
      <t>Literacy Urban: Total Number Surveyed (</t>
    </r>
    <r>
      <rPr>
        <b/>
        <i/>
        <sz val="8"/>
        <color rgb="FF000000"/>
        <rFont val="Arial"/>
        <family val="2"/>
      </rPr>
      <t>n</t>
    </r>
    <r>
      <rPr>
        <b/>
        <sz val="8"/>
        <color rgb="FF000000"/>
        <rFont val="Arial"/>
        <family val="2"/>
      </rPr>
      <t>)</t>
    </r>
  </si>
  <si>
    <r>
      <t>Literacy Rural: Total Number Surveyed (</t>
    </r>
    <r>
      <rPr>
        <b/>
        <i/>
        <sz val="8"/>
        <color rgb="FF000000"/>
        <rFont val="Arial"/>
        <family val="2"/>
      </rPr>
      <t>n</t>
    </r>
    <r>
      <rPr>
        <b/>
        <sz val="8"/>
        <color rgb="FF000000"/>
        <rFont val="Arial"/>
        <family val="2"/>
      </rPr>
      <t>)</t>
    </r>
  </si>
  <si>
    <r>
      <t>School/College Attendance: Total Number Surveyed (</t>
    </r>
    <r>
      <rPr>
        <b/>
        <i/>
        <sz val="8"/>
        <color rgb="FF000000"/>
        <rFont val="Arial"/>
        <family val="2"/>
      </rPr>
      <t>n</t>
    </r>
    <r>
      <rPr>
        <b/>
        <sz val="8"/>
        <color rgb="FF000000"/>
        <rFont val="Arial"/>
        <family val="2"/>
      </rPr>
      <t>)</t>
    </r>
  </si>
  <si>
    <r>
      <t>School/College Male: Total Number Surveyed (</t>
    </r>
    <r>
      <rPr>
        <b/>
        <i/>
        <sz val="8"/>
        <color rgb="FF000000"/>
        <rFont val="Arial"/>
        <family val="2"/>
      </rPr>
      <t>n</t>
    </r>
    <r>
      <rPr>
        <b/>
        <sz val="8"/>
        <color rgb="FF000000"/>
        <rFont val="Arial"/>
        <family val="2"/>
      </rPr>
      <t>)</t>
    </r>
  </si>
  <si>
    <r>
      <t>School/College Female: Total Number Surveyed (</t>
    </r>
    <r>
      <rPr>
        <b/>
        <i/>
        <sz val="8"/>
        <color rgb="FF000000"/>
        <rFont val="Arial"/>
        <family val="2"/>
      </rPr>
      <t>n</t>
    </r>
    <r>
      <rPr>
        <b/>
        <sz val="8"/>
        <color rgb="FF000000"/>
        <rFont val="Arial"/>
        <family val="2"/>
      </rPr>
      <t>)</t>
    </r>
  </si>
  <si>
    <r>
      <t>Highest Education Level: Total Number Surveyed (</t>
    </r>
    <r>
      <rPr>
        <b/>
        <i/>
        <sz val="8"/>
        <color rgb="FF000000"/>
        <rFont val="Arial"/>
        <family val="2"/>
      </rPr>
      <t>n</t>
    </r>
    <r>
      <rPr>
        <b/>
        <sz val="8"/>
        <color rgb="FF000000"/>
        <rFont val="Arial"/>
        <family val="2"/>
      </rPr>
      <t>)</t>
    </r>
  </si>
  <si>
    <r>
      <t>Highest Education Male: Total Number Surveyed (</t>
    </r>
    <r>
      <rPr>
        <b/>
        <i/>
        <sz val="8"/>
        <color rgb="FF000000"/>
        <rFont val="Arial"/>
        <family val="2"/>
      </rPr>
      <t>n</t>
    </r>
    <r>
      <rPr>
        <b/>
        <sz val="8"/>
        <color rgb="FF000000"/>
        <rFont val="Arial"/>
        <family val="2"/>
      </rPr>
      <t>)</t>
    </r>
  </si>
  <si>
    <r>
      <t>Highest Education Female: Total Number Surveyed (</t>
    </r>
    <r>
      <rPr>
        <b/>
        <i/>
        <sz val="8"/>
        <color rgb="FF000000"/>
        <rFont val="Arial"/>
        <family val="2"/>
      </rPr>
      <t>n</t>
    </r>
    <r>
      <rPr>
        <b/>
        <sz val="8"/>
        <color rgb="FF000000"/>
        <rFont val="Arial"/>
        <family val="2"/>
      </rPr>
      <t>)</t>
    </r>
  </si>
  <si>
    <r>
      <t>Usual Activity: Total Number Surveyed (</t>
    </r>
    <r>
      <rPr>
        <b/>
        <i/>
        <sz val="8"/>
        <color rgb="FF000000"/>
        <rFont val="Arial"/>
        <family val="2"/>
      </rPr>
      <t>n</t>
    </r>
    <r>
      <rPr>
        <b/>
        <sz val="8"/>
        <color rgb="FF000000"/>
        <rFont val="Arial"/>
        <family val="2"/>
      </rPr>
      <t>)</t>
    </r>
  </si>
  <si>
    <r>
      <t>Usual Activity Male: Total Number Surveyed (</t>
    </r>
    <r>
      <rPr>
        <b/>
        <i/>
        <sz val="8"/>
        <color rgb="FF000000"/>
        <rFont val="Arial"/>
        <family val="2"/>
      </rPr>
      <t>n</t>
    </r>
    <r>
      <rPr>
        <b/>
        <sz val="8"/>
        <color rgb="FF000000"/>
        <rFont val="Arial"/>
        <family val="2"/>
      </rPr>
      <t>)</t>
    </r>
  </si>
  <si>
    <r>
      <t>Usual Activity Female Total Number Surveyed (</t>
    </r>
    <r>
      <rPr>
        <b/>
        <i/>
        <sz val="8"/>
        <color rgb="FF000000"/>
        <rFont val="Arial"/>
        <family val="2"/>
      </rPr>
      <t>n</t>
    </r>
    <r>
      <rPr>
        <b/>
        <sz val="8"/>
        <color rgb="FF000000"/>
        <rFont val="Arial"/>
        <family val="2"/>
      </rPr>
      <t>)</t>
    </r>
  </si>
  <si>
    <r>
      <t>ID card: Total Number Surveyed (</t>
    </r>
    <r>
      <rPr>
        <b/>
        <i/>
        <sz val="8"/>
        <color rgb="FF000000"/>
        <rFont val="Arial"/>
        <family val="2"/>
      </rPr>
      <t>n</t>
    </r>
    <r>
      <rPr>
        <b/>
        <sz val="8"/>
        <color rgb="FF000000"/>
        <rFont val="Arial"/>
        <family val="2"/>
      </rPr>
      <t>)</t>
    </r>
  </si>
  <si>
    <r>
      <t>ID card Urban Total Number Surveyed (</t>
    </r>
    <r>
      <rPr>
        <b/>
        <i/>
        <sz val="8"/>
        <color rgb="FF000000"/>
        <rFont val="Arial"/>
        <family val="2"/>
      </rPr>
      <t>n</t>
    </r>
    <r>
      <rPr>
        <b/>
        <sz val="8"/>
        <color rgb="FF000000"/>
        <rFont val="Arial"/>
        <family val="2"/>
      </rPr>
      <t>)</t>
    </r>
  </si>
  <si>
    <r>
      <t>ID card Rural Total Number Surveyed (</t>
    </r>
    <r>
      <rPr>
        <b/>
        <i/>
        <sz val="8"/>
        <color rgb="FF000000"/>
        <rFont val="Arial"/>
        <family val="2"/>
      </rPr>
      <t>n</t>
    </r>
    <r>
      <rPr>
        <b/>
        <sz val="8"/>
        <color rgb="FF000000"/>
        <rFont val="Arial"/>
        <family val="2"/>
      </rPr>
      <t>)</t>
    </r>
  </si>
  <si>
    <r>
      <t>Disabilities: Total Number of Persons Surveyed (</t>
    </r>
    <r>
      <rPr>
        <b/>
        <i/>
        <sz val="8"/>
        <color rgb="FF000000"/>
        <rFont val="Arial"/>
        <family val="2"/>
      </rPr>
      <t>n</t>
    </r>
    <r>
      <rPr>
        <b/>
        <sz val="8"/>
        <color rgb="FF000000"/>
        <rFont val="Arial"/>
        <family val="2"/>
      </rPr>
      <t>)</t>
    </r>
  </si>
  <si>
    <r>
      <t>Disabilites: Total Number of Males Surveyed (</t>
    </r>
    <r>
      <rPr>
        <b/>
        <i/>
        <sz val="8"/>
        <color rgb="FF000000"/>
        <rFont val="Arial"/>
        <family val="2"/>
      </rPr>
      <t>n</t>
    </r>
    <r>
      <rPr>
        <b/>
        <sz val="8"/>
        <color rgb="FF000000"/>
        <rFont val="Arial"/>
        <family val="2"/>
      </rPr>
      <t>)</t>
    </r>
  </si>
  <si>
    <r>
      <t>Disabilities: Total Number of Females Surveyed (</t>
    </r>
    <r>
      <rPr>
        <b/>
        <i/>
        <sz val="8"/>
        <color rgb="FF000000"/>
        <rFont val="Arial"/>
        <family val="2"/>
      </rPr>
      <t>n</t>
    </r>
    <r>
      <rPr>
        <b/>
        <sz val="8"/>
        <color rgb="FF000000"/>
        <rFont val="Arial"/>
        <family val="2"/>
      </rPr>
      <t>)</t>
    </r>
  </si>
  <si>
    <r>
      <t>Toilet type: Total Number of Households Surveyed (</t>
    </r>
    <r>
      <rPr>
        <b/>
        <i/>
        <sz val="8"/>
        <color rgb="FF000000"/>
        <rFont val="Arial"/>
        <family val="2"/>
      </rPr>
      <t>n</t>
    </r>
    <r>
      <rPr>
        <b/>
        <sz val="8"/>
        <color rgb="FF000000"/>
        <rFont val="Arial"/>
        <family val="2"/>
      </rPr>
      <t>)</t>
    </r>
  </si>
  <si>
    <r>
      <t>Drinking Water Source: Total Number of Households Surveyed (</t>
    </r>
    <r>
      <rPr>
        <b/>
        <i/>
        <sz val="8"/>
        <color rgb="FF000000"/>
        <rFont val="Arial"/>
        <family val="2"/>
      </rPr>
      <t>n</t>
    </r>
    <r>
      <rPr>
        <b/>
        <sz val="8"/>
        <color rgb="FF000000"/>
        <rFont val="Arial"/>
        <family val="2"/>
      </rPr>
      <t>)</t>
    </r>
  </si>
  <si>
    <r>
      <t>Non-Drinking Water Source: Total Number of Households Surveyed (</t>
    </r>
    <r>
      <rPr>
        <b/>
        <i/>
        <sz val="8"/>
        <color rgb="FF000000"/>
        <rFont val="Arial"/>
        <family val="2"/>
      </rPr>
      <t>n</t>
    </r>
    <r>
      <rPr>
        <b/>
        <sz val="8"/>
        <color rgb="FF000000"/>
        <rFont val="Arial"/>
        <family val="2"/>
      </rPr>
      <t>)</t>
    </r>
  </si>
  <si>
    <r>
      <t>Lighting Source: Total Number of Households Surveyed (</t>
    </r>
    <r>
      <rPr>
        <b/>
        <i/>
        <sz val="8"/>
        <color rgb="FF000000"/>
        <rFont val="Arial"/>
        <family val="2"/>
      </rPr>
      <t>n</t>
    </r>
    <r>
      <rPr>
        <b/>
        <sz val="8"/>
        <color rgb="FF000000"/>
        <rFont val="Arial"/>
        <family val="2"/>
      </rPr>
      <t>)</t>
    </r>
  </si>
  <si>
    <r>
      <t>Cooking Fuel: Total Number of Households Surveyed (</t>
    </r>
    <r>
      <rPr>
        <b/>
        <i/>
        <sz val="8"/>
        <color rgb="FF000000"/>
        <rFont val="Arial"/>
        <family val="2"/>
      </rPr>
      <t>n</t>
    </r>
    <r>
      <rPr>
        <b/>
        <sz val="8"/>
        <color rgb="FF000000"/>
        <rFont val="Arial"/>
        <family val="2"/>
      </rPr>
      <t>)</t>
    </r>
  </si>
  <si>
    <r>
      <t>Communications and Amenities: Total Number of Households Surveyed (</t>
    </r>
    <r>
      <rPr>
        <b/>
        <i/>
        <sz val="8"/>
        <color rgb="FF000000"/>
        <rFont val="Arial"/>
        <family val="2"/>
      </rPr>
      <t>n</t>
    </r>
    <r>
      <rPr>
        <b/>
        <sz val="8"/>
        <color rgb="FF000000"/>
        <rFont val="Arial"/>
        <family val="2"/>
      </rPr>
      <t>)</t>
    </r>
  </si>
  <si>
    <t>115 fatalities removed as UNDSS has disputed the Indian Govt's account of events</t>
  </si>
  <si>
    <t>#</t>
  </si>
  <si>
    <t>Vulnerability Analysis - Summary of Township-Level Data Bands</t>
  </si>
  <si>
    <t>Household Expenditure 2012</t>
  </si>
  <si>
    <t>2013-2014 SR Expenditures (in million Kyats)</t>
  </si>
  <si>
    <t>Union Government Expenditures (in million Kyats)</t>
  </si>
  <si>
    <t>Union and State and Region Budgets 2011-2016, Open Myanmar Initiative</t>
  </si>
  <si>
    <t>Armed Conflict Location and Events 2015-2016</t>
  </si>
  <si>
    <t>Household Consumption Review 2012, Central Statistical Organisation</t>
  </si>
  <si>
    <t>Armed Conflict Location and Event Data Project (adjusted based on available data)</t>
  </si>
  <si>
    <t>Child dependency ratio inverse</t>
  </si>
  <si>
    <t>Average good roof and wall</t>
  </si>
  <si>
    <t>Vulnerability Score</t>
  </si>
  <si>
    <t>Wellbeing Score 27</t>
  </si>
  <si>
    <t>(blank)</t>
  </si>
  <si>
    <t>AGE GROUP</t>
  </si>
  <si>
    <t>Civil Documentation</t>
  </si>
  <si>
    <t>Female Literacy: %
Literate</t>
  </si>
  <si>
    <t>All</t>
  </si>
  <si>
    <t>0-14 years</t>
  </si>
  <si>
    <t>15-64 years</t>
  </si>
  <si>
    <t>15 years and above</t>
  </si>
  <si>
    <t>5-29 years</t>
  </si>
  <si>
    <t>0-14 yr/15-64 yr</t>
  </si>
  <si>
    <t>0-14 yr/ 15-64 yr</t>
  </si>
  <si>
    <t>65 years and above</t>
  </si>
  <si>
    <t>(0-14 yr + 65+ yr)/15-64 yr</t>
  </si>
  <si>
    <t>65+ yr/15-64 yr</t>
  </si>
  <si>
    <t>25 years and above</t>
  </si>
  <si>
    <t>10 years and above</t>
  </si>
  <si>
    <t>MIMU-HARP Vulnerability Analysis - Township Level Data</t>
  </si>
  <si>
    <t>WELLBEING COMPONENTS (combined to the vulnerability score)</t>
  </si>
  <si>
    <t>TOWNSHIP TYPOLOGY COMPONENTS (compared for Township analysis)</t>
  </si>
  <si>
    <t>Avg (safe sanitation + improved drinking water)</t>
  </si>
  <si>
    <t>Unpaid family workers inverse</t>
  </si>
  <si>
    <t>CORRECTED CONFLICT INDEX - Garry</t>
  </si>
  <si>
    <t>Alternative Vulnerability Score Calculation</t>
  </si>
  <si>
    <t>(Alternate calculation)</t>
  </si>
  <si>
    <t>Adjusted Conflict Index (0 as no conflict)</t>
  </si>
  <si>
    <t>Adjusted Wellbeing Score</t>
  </si>
  <si>
    <t>Adjusted Vulnerability Score</t>
  </si>
  <si>
    <t>Vulnerability Score Calculation for this Analysis</t>
  </si>
  <si>
    <t>Adjusted Approximate Vulnerable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</si>
</sst>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_(* #,##0.00_);_(* \(#,##0.00\);_(* &quot;-&quot;??_);_(@_)"/>
    <numFmt numFmtId="165" formatCode="0.0"/>
    <numFmt numFmtId="166" formatCode="_(* #,##0.0_);_(* \(#,##0.0\);_(* &quot;-&quot;??_);_(@_)"/>
    <numFmt numFmtId="167" formatCode="_(* #,##0_);_(* \(#,##0\);_(* &quot;-&quot;??_);_(@_)"/>
    <numFmt numFmtId="168" formatCode="0.000%"/>
    <numFmt numFmtId="169" formatCode="0.0%"/>
    <numFmt numFmtId="170" formatCode="###0.00"/>
    <numFmt numFmtId="171" formatCode="###0.0"/>
    <numFmt numFmtId="172" formatCode="###0"/>
    <numFmt numFmtId="173" formatCode="0.00000"/>
    <numFmt numFmtId="174" formatCode="dd\-mmmm\-yyyy"/>
    <numFmt numFmtId="175" formatCode="0.0000"/>
    <numFmt numFmtId="176" formatCode="[$-C09]dd\-mmmm\-yyyy;@"/>
    <numFmt numFmtId="177" formatCode="#"/>
    <numFmt numFmtId="178" formatCode="d\-mmmm\-yyyy"/>
    <numFmt numFmtId="179" formatCode="_(* #,##0.0000_);_(* \(#,##0.0000\);_(* &quot;-&quot;??_);_(@_)"/>
    <numFmt numFmtId="180" formatCode="_-* #,##0_-;\-* #,##0_-;_-* &quot;-&quot;??_-;_-@_-"/>
    <numFmt numFmtId="181" formatCode="0.0000%"/>
  </numFmts>
  <fonts count="50"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8"/>
      <color rgb="FF000000"/>
      <name val="Arial"/>
      <family val="2"/>
    </font>
    <font>
      <u/>
      <sz val="11"/>
      <color theme="10"/>
      <name val="Calibri"/>
      <family val="2"/>
      <scheme val="minor"/>
    </font>
    <font>
      <u/>
      <sz val="11"/>
      <color theme="11"/>
      <name val="Calibri"/>
      <family val="2"/>
      <scheme val="minor"/>
    </font>
    <font>
      <i/>
      <sz val="8"/>
      <color rgb="FF000000"/>
      <name val="Arial"/>
      <family val="2"/>
    </font>
    <font>
      <sz val="10"/>
      <name val="MS Sans Serif"/>
      <family val="2"/>
    </font>
    <font>
      <sz val="8"/>
      <name val="Arial"/>
      <family val="2"/>
    </font>
    <font>
      <sz val="8"/>
      <color theme="1"/>
      <name val="Arial"/>
      <family val="2"/>
    </font>
    <font>
      <b/>
      <sz val="8"/>
      <color rgb="FF000000"/>
      <name val="Arial"/>
      <family val="2"/>
    </font>
    <font>
      <sz val="9"/>
      <color theme="1"/>
      <name val="Calibri"/>
      <family val="2"/>
      <scheme val="minor"/>
    </font>
    <font>
      <b/>
      <sz val="9"/>
      <color theme="1"/>
      <name val="Calibri"/>
      <family val="2"/>
      <scheme val="minor"/>
    </font>
    <font>
      <sz val="9"/>
      <color rgb="FF000000"/>
      <name val="Calibri"/>
      <family val="2"/>
      <scheme val="minor"/>
    </font>
    <font>
      <b/>
      <sz val="9"/>
      <color rgb="FF000000"/>
      <name val="Calibri"/>
      <family val="2"/>
      <scheme val="minor"/>
    </font>
    <font>
      <sz val="9"/>
      <color rgb="FF000000"/>
      <name val="Arial"/>
      <family val="2"/>
    </font>
    <font>
      <sz val="10"/>
      <color indexed="8"/>
      <name val="Arial"/>
      <family val="2"/>
    </font>
    <font>
      <sz val="9"/>
      <color theme="1"/>
      <name val="Arial"/>
      <family val="2"/>
    </font>
    <font>
      <i/>
      <sz val="8"/>
      <color theme="1"/>
      <name val="Arial"/>
      <family val="2"/>
    </font>
    <font>
      <b/>
      <sz val="14"/>
      <color theme="1"/>
      <name val="Arial"/>
      <family val="2"/>
    </font>
    <font>
      <sz val="11"/>
      <color theme="1"/>
      <name val="Arial"/>
      <family val="2"/>
    </font>
    <font>
      <b/>
      <sz val="12"/>
      <color theme="1"/>
      <name val="Arial"/>
      <family val="2"/>
    </font>
    <font>
      <b/>
      <sz val="8"/>
      <color theme="1"/>
      <name val="Arial"/>
      <family val="2"/>
    </font>
    <font>
      <b/>
      <i/>
      <sz val="8"/>
      <color rgb="FF000000"/>
      <name val="Arial"/>
      <family val="2"/>
    </font>
    <font>
      <b/>
      <sz val="8"/>
      <color indexed="8"/>
      <name val="Arial"/>
      <family val="2"/>
    </font>
    <font>
      <b/>
      <sz val="8"/>
      <name val="Arial"/>
      <family val="2"/>
    </font>
    <font>
      <b/>
      <sz val="8"/>
      <color theme="0"/>
      <name val="Arial"/>
      <family val="2"/>
    </font>
    <font>
      <b/>
      <sz val="11"/>
      <name val="Calibri"/>
      <family val="2"/>
      <scheme val="minor"/>
    </font>
    <font>
      <sz val="12"/>
      <color theme="1"/>
      <name val="Arial"/>
      <family val="2"/>
    </font>
    <font>
      <sz val="8"/>
      <color rgb="FFFF0000"/>
      <name val="Arial"/>
      <family val="2"/>
    </font>
    <font>
      <b/>
      <sz val="16"/>
      <color theme="1"/>
      <name val="Calibri"/>
      <family val="2"/>
      <scheme val="minor"/>
    </font>
    <font>
      <sz val="7"/>
      <color rgb="FF000000"/>
      <name val="Arial"/>
      <family val="2"/>
    </font>
    <font>
      <sz val="7"/>
      <color indexed="8"/>
      <name val="Arial"/>
      <family val="2"/>
    </font>
    <font>
      <sz val="7"/>
      <name val="Arial"/>
      <family val="2"/>
    </font>
    <font>
      <sz val="7"/>
      <color theme="0"/>
      <name val="Arial"/>
      <family val="2"/>
    </font>
    <font>
      <sz val="7"/>
      <color theme="1"/>
      <name val="Arial"/>
      <family val="2"/>
    </font>
    <font>
      <sz val="9"/>
      <name val="Calibri"/>
      <family val="2"/>
      <scheme val="minor"/>
    </font>
    <font>
      <b/>
      <sz val="16"/>
      <color theme="1"/>
      <name val="Arial"/>
      <family val="2"/>
    </font>
    <font>
      <b/>
      <sz val="9"/>
      <color theme="0"/>
      <name val="Arial"/>
      <family val="2"/>
    </font>
    <font>
      <sz val="9"/>
      <color theme="0"/>
      <name val="Arial"/>
      <family val="2"/>
    </font>
    <font>
      <sz val="9"/>
      <name val="Arial"/>
      <family val="2"/>
    </font>
    <font>
      <b/>
      <sz val="9"/>
      <color theme="1"/>
      <name val="Arial"/>
      <family val="2"/>
    </font>
    <font>
      <sz val="8"/>
      <color theme="1"/>
      <name val="Arial"/>
      <family val="2"/>
    </font>
    <font>
      <b/>
      <sz val="11"/>
      <color theme="1"/>
      <name val="Arial"/>
      <family val="2"/>
    </font>
    <font>
      <sz val="8"/>
      <color indexed="8"/>
      <name val="Arial"/>
      <family val="2"/>
    </font>
    <font>
      <sz val="8"/>
      <color theme="0"/>
      <name val="Arial"/>
      <family val="2"/>
    </font>
    <font>
      <b/>
      <sz val="8"/>
      <color rgb="FFFF0000"/>
      <name val="Arial"/>
      <family val="2"/>
    </font>
    <font>
      <sz val="11"/>
      <name val="Arial"/>
      <family val="2"/>
    </font>
  </fonts>
  <fills count="32">
    <fill>
      <patternFill patternType="none"/>
    </fill>
    <fill>
      <patternFill patternType="gray125"/>
    </fill>
    <fill>
      <patternFill patternType="solid">
        <fgColor theme="4" tint="0.79998168889431442"/>
        <bgColor indexed="64"/>
      </patternFill>
    </fill>
    <fill>
      <patternFill patternType="solid">
        <fgColor rgb="FFFFFFFF"/>
        <bgColor rgb="FF000000"/>
      </patternFill>
    </fill>
    <fill>
      <patternFill patternType="solid">
        <fgColor theme="8"/>
        <bgColor indexed="64"/>
      </patternFill>
    </fill>
    <fill>
      <patternFill patternType="solid">
        <fgColor rgb="FFFF0000"/>
        <bgColor indexed="64"/>
      </patternFill>
    </fill>
    <fill>
      <patternFill patternType="solid">
        <fgColor theme="6"/>
        <bgColor indexed="64"/>
      </patternFill>
    </fill>
    <fill>
      <patternFill patternType="solid">
        <fgColor rgb="FF002060"/>
        <bgColor rgb="FF000000"/>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theme="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C00000"/>
        <bgColor indexed="64"/>
      </patternFill>
    </fill>
    <fill>
      <patternFill patternType="solid">
        <fgColor rgb="FFFF7E79"/>
        <bgColor indexed="64"/>
      </patternFill>
    </fill>
    <fill>
      <patternFill patternType="solid">
        <fgColor rgb="FF00B050"/>
        <bgColor rgb="FF000000"/>
      </patternFill>
    </fill>
    <fill>
      <patternFill patternType="solid">
        <fgColor theme="5" tint="0.79998168889431442"/>
        <bgColor indexed="0"/>
      </patternFill>
    </fill>
    <fill>
      <patternFill patternType="solid">
        <fgColor theme="4" tint="0.59999389629810485"/>
        <bgColor indexed="0"/>
      </patternFill>
    </fill>
    <fill>
      <patternFill patternType="solid">
        <fgColor theme="9" tint="0.59999389629810485"/>
        <bgColor indexed="0"/>
      </patternFill>
    </fill>
    <fill>
      <patternFill patternType="solid">
        <fgColor theme="5" tint="0.59999389629810485"/>
        <bgColor indexed="0"/>
      </patternFill>
    </fill>
    <fill>
      <patternFill patternType="solid">
        <fgColor theme="6" tint="0.59999389629810485"/>
        <bgColor indexed="0"/>
      </patternFill>
    </fill>
    <fill>
      <patternFill patternType="solid">
        <fgColor theme="9" tint="0.79998168889431442"/>
        <bgColor indexed="0"/>
      </patternFill>
    </fill>
    <fill>
      <patternFill patternType="solid">
        <fgColor theme="7" tint="0.79998168889431442"/>
        <bgColor indexed="0"/>
      </patternFill>
    </fill>
    <fill>
      <patternFill patternType="solid">
        <fgColor theme="4" tint="0.79998168889431442"/>
        <bgColor indexed="0"/>
      </patternFill>
    </fill>
    <fill>
      <patternFill patternType="solid">
        <fgColor theme="4" tint="0.79998168889431442"/>
        <bgColor theme="9" tint="-0.249977111117893"/>
      </patternFill>
    </fill>
    <fill>
      <patternFill patternType="solid">
        <fgColor theme="4" tint="0.79998168889431442"/>
        <bgColor rgb="FF548235"/>
      </patternFill>
    </fill>
    <fill>
      <patternFill patternType="solid">
        <fgColor theme="6" tint="0.59999389629810485"/>
        <bgColor indexed="64"/>
      </patternFill>
    </fill>
    <fill>
      <patternFill patternType="solid">
        <fgColor rgb="FFF6FEBE"/>
        <bgColor indexed="64"/>
      </patternFill>
    </fill>
    <fill>
      <patternFill patternType="solid">
        <fgColor theme="2"/>
        <bgColor indexed="64"/>
      </patternFill>
    </fill>
  </fills>
  <borders count="49">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ck">
        <color auto="1"/>
      </left>
      <right style="thin">
        <color auto="1"/>
      </right>
      <top/>
      <bottom/>
      <diagonal/>
    </border>
    <border>
      <left style="thin">
        <color auto="1"/>
      </left>
      <right style="thick">
        <color auto="1"/>
      </right>
      <top/>
      <bottom/>
      <diagonal/>
    </border>
    <border>
      <left style="thin">
        <color auto="1"/>
      </left>
      <right style="thin">
        <color auto="1"/>
      </right>
      <top/>
      <bottom style="medium">
        <color auto="1"/>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thin">
        <color auto="1"/>
      </top>
      <bottom style="medium">
        <color indexed="64"/>
      </bottom>
      <diagonal/>
    </border>
  </borders>
  <cellStyleXfs count="93">
    <xf numFmtId="0" fontId="0" fillId="0" borderId="0"/>
    <xf numFmtId="164" fontId="4"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4" fillId="0" borderId="0" applyFont="0" applyFill="0" applyBorder="0" applyAlignment="0" applyProtection="0"/>
    <xf numFmtId="0" fontId="9"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3" fillId="0" borderId="0"/>
    <xf numFmtId="0" fontId="3"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8" fillId="0" borderId="0"/>
    <xf numFmtId="0" fontId="6" fillId="0" borderId="0" applyNumberFormat="0" applyFill="0" applyBorder="0" applyAlignment="0" applyProtection="0"/>
    <xf numFmtId="0" fontId="7" fillId="0" borderId="0" applyNumberFormat="0" applyFill="0" applyBorder="0" applyAlignment="0" applyProtection="0"/>
  </cellStyleXfs>
  <cellXfs count="570">
    <xf numFmtId="0" fontId="0" fillId="0" borderId="0" xfId="0"/>
    <xf numFmtId="0" fontId="0" fillId="0" borderId="0" xfId="0" applyFont="1"/>
    <xf numFmtId="10" fontId="5" fillId="3" borderId="0" xfId="6" applyNumberFormat="1" applyFont="1" applyFill="1" applyBorder="1" applyAlignment="1">
      <alignment horizontal="right" vertical="center" wrapText="1"/>
    </xf>
    <xf numFmtId="0" fontId="13" fillId="0" borderId="0" xfId="0" applyFont="1"/>
    <xf numFmtId="10" fontId="13" fillId="0" borderId="0" xfId="6" applyNumberFormat="1" applyFont="1"/>
    <xf numFmtId="0" fontId="3" fillId="0" borderId="0" xfId="21"/>
    <xf numFmtId="0" fontId="3" fillId="0" borderId="0" xfId="21" applyAlignment="1"/>
    <xf numFmtId="0" fontId="3" fillId="8" borderId="0" xfId="21" applyFill="1"/>
    <xf numFmtId="0" fontId="3" fillId="8" borderId="0" xfId="21" applyFill="1" applyAlignment="1"/>
    <xf numFmtId="10" fontId="17" fillId="0" borderId="0" xfId="6" applyNumberFormat="1" applyFont="1" applyFill="1" applyBorder="1" applyAlignment="1">
      <alignment horizontal="right" vertical="center" wrapText="1"/>
    </xf>
    <xf numFmtId="167" fontId="5" fillId="0" borderId="0" xfId="1" applyNumberFormat="1" applyFont="1" applyFill="1" applyBorder="1" applyAlignment="1">
      <alignment horizontal="right" vertical="center" wrapText="1"/>
    </xf>
    <xf numFmtId="164" fontId="13" fillId="0" borderId="0" xfId="0" applyNumberFormat="1" applyFont="1"/>
    <xf numFmtId="181" fontId="13" fillId="0" borderId="0" xfId="6" applyNumberFormat="1" applyFont="1"/>
    <xf numFmtId="168" fontId="1" fillId="0" borderId="0" xfId="6" applyNumberFormat="1" applyFont="1" applyAlignment="1">
      <alignment vertical="center"/>
    </xf>
    <xf numFmtId="164" fontId="5" fillId="3" borderId="0" xfId="1" applyFont="1" applyFill="1" applyBorder="1" applyAlignment="1">
      <alignment horizontal="right" vertical="center" wrapText="1"/>
    </xf>
    <xf numFmtId="1" fontId="5" fillId="3" borderId="0" xfId="1" applyNumberFormat="1" applyFont="1" applyFill="1" applyBorder="1" applyAlignment="1">
      <alignment horizontal="right" vertical="center" wrapText="1"/>
    </xf>
    <xf numFmtId="164" fontId="19" fillId="0" borderId="0" xfId="1" applyFont="1" applyBorder="1"/>
    <xf numFmtId="10" fontId="5" fillId="0" borderId="0" xfId="6" applyNumberFormat="1" applyFont="1" applyFill="1" applyBorder="1" applyAlignment="1">
      <alignment horizontal="right" vertical="center" wrapText="1"/>
    </xf>
    <xf numFmtId="0" fontId="5" fillId="0" borderId="0" xfId="0" applyFont="1" applyFill="1" applyBorder="1" applyAlignment="1">
      <alignment horizontal="right" vertical="center" wrapText="1"/>
    </xf>
    <xf numFmtId="9" fontId="5" fillId="0" borderId="0" xfId="6" applyFont="1" applyFill="1" applyBorder="1" applyAlignment="1">
      <alignment horizontal="right" vertical="center" wrapText="1"/>
    </xf>
    <xf numFmtId="3" fontId="8" fillId="0" borderId="0" xfId="0" applyNumberFormat="1" applyFont="1" applyFill="1" applyBorder="1" applyAlignment="1">
      <alignment horizontal="right" vertical="center" wrapText="1"/>
    </xf>
    <xf numFmtId="0" fontId="11" fillId="0" borderId="0" xfId="0" applyFont="1"/>
    <xf numFmtId="0" fontId="11" fillId="0" borderId="0" xfId="0" applyFont="1" applyFill="1" applyBorder="1"/>
    <xf numFmtId="169" fontId="5" fillId="0" borderId="0" xfId="6" applyNumberFormat="1" applyFont="1" applyFill="1" applyBorder="1" applyAlignment="1">
      <alignment horizontal="right" vertical="center" wrapText="1"/>
    </xf>
    <xf numFmtId="2" fontId="5" fillId="0" borderId="0" xfId="0" applyNumberFormat="1" applyFont="1" applyFill="1" applyBorder="1" applyAlignment="1">
      <alignment horizontal="right" vertical="center" wrapText="1"/>
    </xf>
    <xf numFmtId="3" fontId="5" fillId="0" borderId="0" xfId="0" applyNumberFormat="1" applyFont="1" applyFill="1" applyBorder="1" applyAlignment="1">
      <alignment horizontal="right" vertical="center" wrapText="1"/>
    </xf>
    <xf numFmtId="165" fontId="5" fillId="0" borderId="9" xfId="0" applyNumberFormat="1" applyFont="1" applyFill="1" applyBorder="1" applyAlignment="1">
      <alignment horizontal="right" vertical="center" wrapText="1"/>
    </xf>
    <xf numFmtId="3" fontId="5" fillId="0" borderId="8" xfId="0" applyNumberFormat="1" applyFont="1" applyFill="1" applyBorder="1" applyAlignment="1">
      <alignment horizontal="right" vertical="center" wrapText="1"/>
    </xf>
    <xf numFmtId="3" fontId="5" fillId="0" borderId="9" xfId="0" applyNumberFormat="1" applyFont="1" applyFill="1" applyBorder="1" applyAlignment="1">
      <alignment horizontal="right" vertical="center" wrapText="1"/>
    </xf>
    <xf numFmtId="10" fontId="5" fillId="0" borderId="0" xfId="1" applyNumberFormat="1" applyFont="1" applyFill="1" applyBorder="1" applyAlignment="1">
      <alignment horizontal="right" vertical="center" wrapText="1"/>
    </xf>
    <xf numFmtId="179" fontId="5" fillId="0" borderId="0" xfId="1" applyNumberFormat="1" applyFont="1" applyFill="1" applyBorder="1" applyAlignment="1">
      <alignment horizontal="right" vertical="center" wrapText="1"/>
    </xf>
    <xf numFmtId="166" fontId="5" fillId="0" borderId="0" xfId="1" applyNumberFormat="1" applyFont="1" applyFill="1" applyBorder="1" applyAlignment="1">
      <alignment horizontal="right" vertical="center" wrapText="1"/>
    </xf>
    <xf numFmtId="0" fontId="5" fillId="0" borderId="9" xfId="0" applyFont="1" applyFill="1" applyBorder="1" applyAlignment="1">
      <alignment horizontal="right" vertical="center" wrapText="1"/>
    </xf>
    <xf numFmtId="167" fontId="5" fillId="0" borderId="8" xfId="1" applyNumberFormat="1" applyFont="1" applyFill="1" applyBorder="1" applyAlignment="1">
      <alignment horizontal="right" vertical="center" wrapText="1"/>
    </xf>
    <xf numFmtId="43" fontId="5" fillId="0" borderId="0" xfId="1" applyNumberFormat="1" applyFont="1" applyFill="1" applyBorder="1" applyAlignment="1">
      <alignment horizontal="right" vertical="center" wrapText="1"/>
    </xf>
    <xf numFmtId="10" fontId="5" fillId="0" borderId="9" xfId="0" applyNumberFormat="1" applyFont="1" applyFill="1" applyBorder="1" applyAlignment="1">
      <alignment horizontal="right" vertical="center" wrapText="1"/>
    </xf>
    <xf numFmtId="164" fontId="5" fillId="0" borderId="0" xfId="1" applyFont="1" applyFill="1" applyBorder="1" applyAlignment="1">
      <alignment horizontal="right" vertical="center" wrapText="1"/>
    </xf>
    <xf numFmtId="2" fontId="5" fillId="0" borderId="0" xfId="6" applyNumberFormat="1" applyFont="1" applyFill="1" applyBorder="1" applyAlignment="1">
      <alignment horizontal="right" vertical="center" wrapText="1"/>
    </xf>
    <xf numFmtId="10" fontId="11" fillId="0" borderId="0" xfId="6" applyNumberFormat="1" applyFont="1" applyFill="1" applyBorder="1"/>
    <xf numFmtId="10" fontId="11" fillId="0" borderId="0" xfId="0" applyNumberFormat="1" applyFont="1" applyFill="1" applyBorder="1"/>
    <xf numFmtId="164" fontId="5" fillId="0" borderId="0" xfId="1" applyNumberFormat="1" applyFont="1" applyFill="1" applyBorder="1" applyAlignment="1">
      <alignment horizontal="right" vertical="center" wrapText="1"/>
    </xf>
    <xf numFmtId="1" fontId="5" fillId="0" borderId="0" xfId="1" applyNumberFormat="1" applyFont="1" applyFill="1" applyBorder="1" applyAlignment="1">
      <alignment horizontal="right" vertical="center" wrapText="1"/>
    </xf>
    <xf numFmtId="164" fontId="11" fillId="0" borderId="0" xfId="1" applyFont="1" applyFill="1" applyBorder="1"/>
    <xf numFmtId="0" fontId="5" fillId="0" borderId="8" xfId="0" applyFont="1" applyFill="1" applyBorder="1" applyAlignment="1">
      <alignment horizontal="right" vertical="center" wrapText="1"/>
    </xf>
    <xf numFmtId="167" fontId="11" fillId="0" borderId="0" xfId="1" applyNumberFormat="1" applyFont="1" applyFill="1" applyBorder="1"/>
    <xf numFmtId="167" fontId="5" fillId="0" borderId="8" xfId="0" applyNumberFormat="1" applyFont="1" applyFill="1" applyBorder="1" applyAlignment="1">
      <alignment horizontal="right" vertical="center" wrapText="1"/>
    </xf>
    <xf numFmtId="3" fontId="5" fillId="0" borderId="5" xfId="0" applyNumberFormat="1" applyFont="1" applyFill="1" applyBorder="1" applyAlignment="1">
      <alignment horizontal="right" vertical="center" wrapText="1"/>
    </xf>
    <xf numFmtId="3" fontId="5" fillId="0" borderId="6" xfId="0" applyNumberFormat="1" applyFont="1" applyFill="1" applyBorder="1" applyAlignment="1">
      <alignment horizontal="right" vertical="center" wrapText="1"/>
    </xf>
    <xf numFmtId="0" fontId="5" fillId="0" borderId="6" xfId="0" applyFont="1" applyFill="1" applyBorder="1" applyAlignment="1">
      <alignment horizontal="right" vertical="center" wrapText="1"/>
    </xf>
    <xf numFmtId="0" fontId="5" fillId="0" borderId="5" xfId="0" applyFont="1" applyFill="1" applyBorder="1" applyAlignment="1">
      <alignment horizontal="right" vertical="center" wrapText="1"/>
    </xf>
    <xf numFmtId="0" fontId="5" fillId="0" borderId="10" xfId="0" applyFont="1" applyFill="1" applyBorder="1" applyAlignment="1">
      <alignment horizontal="right" vertical="center" wrapText="1"/>
    </xf>
    <xf numFmtId="10" fontId="5" fillId="0" borderId="5" xfId="1" applyNumberFormat="1" applyFont="1" applyFill="1" applyBorder="1" applyAlignment="1">
      <alignment horizontal="right" vertical="center" wrapText="1"/>
    </xf>
    <xf numFmtId="166" fontId="5" fillId="0" borderId="5" xfId="1" applyNumberFormat="1" applyFont="1" applyFill="1" applyBorder="1" applyAlignment="1">
      <alignment horizontal="right" vertical="center" wrapText="1"/>
    </xf>
    <xf numFmtId="10" fontId="5" fillId="0" borderId="10" xfId="0" applyNumberFormat="1" applyFont="1" applyFill="1" applyBorder="1" applyAlignment="1">
      <alignment horizontal="right" vertical="center" wrapText="1"/>
    </xf>
    <xf numFmtId="167" fontId="5" fillId="0" borderId="5" xfId="1" applyNumberFormat="1" applyFont="1" applyFill="1" applyBorder="1" applyAlignment="1">
      <alignment horizontal="right" vertical="center" wrapText="1"/>
    </xf>
    <xf numFmtId="3" fontId="5" fillId="0" borderId="10" xfId="0" applyNumberFormat="1" applyFont="1" applyFill="1" applyBorder="1" applyAlignment="1">
      <alignment horizontal="right" vertical="center" wrapText="1"/>
    </xf>
    <xf numFmtId="10" fontId="5" fillId="0" borderId="5" xfId="6" applyNumberFormat="1" applyFont="1" applyFill="1" applyBorder="1" applyAlignment="1">
      <alignment horizontal="right" vertical="center" wrapText="1"/>
    </xf>
    <xf numFmtId="180" fontId="5" fillId="0" borderId="0" xfId="0" applyNumberFormat="1" applyFont="1" applyFill="1" applyBorder="1" applyAlignment="1">
      <alignment horizontal="right" vertical="center" wrapText="1"/>
    </xf>
    <xf numFmtId="2" fontId="11" fillId="0" borderId="0" xfId="0" applyNumberFormat="1" applyFont="1" applyFill="1" applyBorder="1"/>
    <xf numFmtId="10" fontId="5" fillId="0" borderId="0" xfId="0" applyNumberFormat="1" applyFont="1" applyFill="1" applyBorder="1" applyAlignment="1">
      <alignment horizontal="right" vertical="center" wrapText="1"/>
    </xf>
    <xf numFmtId="1" fontId="5" fillId="0" borderId="0" xfId="0" applyNumberFormat="1" applyFont="1" applyFill="1" applyBorder="1" applyAlignment="1">
      <alignment horizontal="right" vertical="center" wrapText="1"/>
    </xf>
    <xf numFmtId="0" fontId="5" fillId="0" borderId="0" xfId="1" applyNumberFormat="1" applyFont="1" applyFill="1" applyBorder="1" applyAlignment="1">
      <alignment horizontal="right" vertical="center" wrapText="1"/>
    </xf>
    <xf numFmtId="10" fontId="5" fillId="0" borderId="5" xfId="0" applyNumberFormat="1" applyFont="1" applyFill="1" applyBorder="1" applyAlignment="1">
      <alignment horizontal="right" vertical="center" wrapText="1"/>
    </xf>
    <xf numFmtId="165" fontId="5" fillId="0" borderId="0" xfId="0" applyNumberFormat="1" applyFont="1" applyFill="1" applyBorder="1" applyAlignment="1">
      <alignment horizontal="right" vertical="center" wrapText="1"/>
    </xf>
    <xf numFmtId="1" fontId="5" fillId="0" borderId="0" xfId="6" applyNumberFormat="1" applyFont="1" applyFill="1" applyBorder="1" applyAlignment="1">
      <alignment horizontal="right" vertical="center" wrapText="1"/>
    </xf>
    <xf numFmtId="180" fontId="11" fillId="0" borderId="0" xfId="0" applyNumberFormat="1" applyFont="1" applyFill="1" applyBorder="1"/>
    <xf numFmtId="167" fontId="5" fillId="0" borderId="0" xfId="0" applyNumberFormat="1" applyFont="1" applyFill="1" applyBorder="1" applyAlignment="1">
      <alignment horizontal="right" vertical="center" wrapText="1"/>
    </xf>
    <xf numFmtId="0" fontId="20" fillId="0" borderId="0" xfId="0" applyFont="1" applyFill="1" applyBorder="1"/>
    <xf numFmtId="164" fontId="5" fillId="0" borderId="8" xfId="1" applyFont="1" applyFill="1" applyBorder="1" applyAlignment="1">
      <alignment horizontal="right" vertical="center" wrapText="1"/>
    </xf>
    <xf numFmtId="10" fontId="5" fillId="0" borderId="9" xfId="6" applyNumberFormat="1" applyFont="1" applyFill="1" applyBorder="1" applyAlignment="1">
      <alignment horizontal="right" vertical="center" wrapText="1"/>
    </xf>
    <xf numFmtId="10" fontId="5" fillId="0" borderId="10" xfId="6" applyNumberFormat="1" applyFont="1" applyFill="1" applyBorder="1" applyAlignment="1">
      <alignment horizontal="right" vertical="center" wrapText="1"/>
    </xf>
    <xf numFmtId="0" fontId="11" fillId="0" borderId="0" xfId="13" applyFont="1" applyFill="1" applyBorder="1"/>
    <xf numFmtId="0" fontId="11" fillId="0" borderId="0" xfId="12" applyFont="1" applyFill="1" applyBorder="1"/>
    <xf numFmtId="0" fontId="10" fillId="0" borderId="0" xfId="0" applyNumberFormat="1" applyFont="1" applyFill="1" applyBorder="1"/>
    <xf numFmtId="166" fontId="5" fillId="0" borderId="9" xfId="1" applyNumberFormat="1" applyFont="1" applyFill="1" applyBorder="1" applyAlignment="1">
      <alignment horizontal="right" vertical="center" wrapText="1"/>
    </xf>
    <xf numFmtId="2" fontId="11" fillId="0" borderId="5" xfId="0" applyNumberFormat="1" applyFont="1" applyFill="1" applyBorder="1"/>
    <xf numFmtId="2" fontId="5" fillId="0" borderId="5" xfId="0" applyNumberFormat="1" applyFont="1" applyFill="1" applyBorder="1" applyAlignment="1">
      <alignment horizontal="right" vertical="center" wrapText="1"/>
    </xf>
    <xf numFmtId="179" fontId="5" fillId="0" borderId="5" xfId="1" applyNumberFormat="1" applyFont="1" applyFill="1" applyBorder="1" applyAlignment="1">
      <alignment horizontal="right" vertical="center" wrapText="1"/>
    </xf>
    <xf numFmtId="43" fontId="5" fillId="0" borderId="5" xfId="1" applyNumberFormat="1" applyFont="1" applyFill="1" applyBorder="1" applyAlignment="1">
      <alignment horizontal="right" vertical="center" wrapText="1"/>
    </xf>
    <xf numFmtId="169" fontId="5" fillId="0" borderId="5" xfId="6" applyNumberFormat="1" applyFont="1" applyFill="1" applyBorder="1" applyAlignment="1">
      <alignment horizontal="right" vertical="center" wrapText="1"/>
    </xf>
    <xf numFmtId="169" fontId="5" fillId="0" borderId="9" xfId="6" applyNumberFormat="1" applyFont="1" applyFill="1" applyBorder="1" applyAlignment="1">
      <alignment horizontal="right" vertical="center" wrapText="1"/>
    </xf>
    <xf numFmtId="164" fontId="5" fillId="0" borderId="5" xfId="1" applyFont="1" applyFill="1" applyBorder="1" applyAlignment="1">
      <alignment horizontal="right" vertical="center" wrapText="1"/>
    </xf>
    <xf numFmtId="169" fontId="5" fillId="0" borderId="10" xfId="6" applyNumberFormat="1" applyFont="1" applyFill="1" applyBorder="1" applyAlignment="1">
      <alignment horizontal="right" vertical="center" wrapText="1"/>
    </xf>
    <xf numFmtId="2" fontId="5" fillId="0" borderId="5" xfId="6" applyNumberFormat="1" applyFont="1" applyFill="1" applyBorder="1" applyAlignment="1">
      <alignment horizontal="right" vertical="center" wrapText="1"/>
    </xf>
    <xf numFmtId="9" fontId="5" fillId="0" borderId="5" xfId="6" applyFont="1" applyFill="1" applyBorder="1" applyAlignment="1">
      <alignment horizontal="right" vertical="center" wrapText="1"/>
    </xf>
    <xf numFmtId="0" fontId="11" fillId="0" borderId="8" xfId="0" applyFont="1" applyFill="1" applyBorder="1"/>
    <xf numFmtId="0" fontId="11" fillId="0" borderId="6" xfId="0" applyFont="1" applyFill="1" applyBorder="1"/>
    <xf numFmtId="0" fontId="11" fillId="0" borderId="5" xfId="0" applyFont="1" applyFill="1" applyBorder="1"/>
    <xf numFmtId="10" fontId="11" fillId="0" borderId="5" xfId="6" applyNumberFormat="1" applyFont="1" applyFill="1" applyBorder="1"/>
    <xf numFmtId="10" fontId="11" fillId="0" borderId="5" xfId="0" applyNumberFormat="1" applyFont="1" applyFill="1" applyBorder="1"/>
    <xf numFmtId="164" fontId="5" fillId="0" borderId="5" xfId="1" applyNumberFormat="1" applyFont="1" applyFill="1" applyBorder="1" applyAlignment="1">
      <alignment horizontal="right" vertical="center" wrapText="1"/>
    </xf>
    <xf numFmtId="1" fontId="5" fillId="0" borderId="5" xfId="1" applyNumberFormat="1" applyFont="1" applyFill="1" applyBorder="1" applyAlignment="1">
      <alignment horizontal="right" vertical="center" wrapText="1"/>
    </xf>
    <xf numFmtId="164" fontId="11" fillId="0" borderId="5" xfId="1" applyFont="1" applyFill="1" applyBorder="1"/>
    <xf numFmtId="0" fontId="11" fillId="0" borderId="9" xfId="0" applyFont="1" applyFill="1" applyBorder="1"/>
    <xf numFmtId="0" fontId="11" fillId="0" borderId="10" xfId="0" applyFont="1" applyFill="1" applyBorder="1"/>
    <xf numFmtId="0" fontId="11" fillId="0" borderId="8" xfId="13" applyFont="1" applyFill="1" applyBorder="1"/>
    <xf numFmtId="0" fontId="11" fillId="0" borderId="6" xfId="13" applyFont="1" applyFill="1" applyBorder="1"/>
    <xf numFmtId="0" fontId="11" fillId="0" borderId="5" xfId="13" applyFont="1" applyFill="1" applyBorder="1"/>
    <xf numFmtId="0" fontId="11" fillId="0" borderId="5" xfId="12" applyFont="1" applyFill="1" applyBorder="1"/>
    <xf numFmtId="0" fontId="10" fillId="0" borderId="5" xfId="0" applyNumberFormat="1" applyFont="1" applyFill="1" applyBorder="1"/>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21" fillId="0" borderId="0" xfId="0" applyFont="1"/>
    <xf numFmtId="0" fontId="22" fillId="0" borderId="0" xfId="0" applyFont="1"/>
    <xf numFmtId="0" fontId="23" fillId="0" borderId="0" xfId="0" applyFont="1"/>
    <xf numFmtId="0" fontId="22" fillId="0" borderId="0" xfId="0" applyFont="1" applyAlignment="1">
      <alignment horizontal="right"/>
    </xf>
    <xf numFmtId="10" fontId="22" fillId="0" borderId="0" xfId="6" applyNumberFormat="1" applyFont="1"/>
    <xf numFmtId="0" fontId="24" fillId="2" borderId="11" xfId="0" applyFont="1" applyFill="1" applyBorder="1" applyAlignment="1">
      <alignment horizontal="center" vertical="center" wrapText="1"/>
    </xf>
    <xf numFmtId="0" fontId="12" fillId="2" borderId="18" xfId="0" applyFont="1" applyFill="1" applyBorder="1" applyAlignment="1">
      <alignment vertical="center" wrapText="1"/>
    </xf>
    <xf numFmtId="0" fontId="12" fillId="2" borderId="1" xfId="0" applyFont="1" applyFill="1" applyBorder="1" applyAlignment="1">
      <alignment vertical="center" wrapText="1"/>
    </xf>
    <xf numFmtId="0" fontId="12" fillId="2" borderId="2" xfId="0" applyFont="1" applyFill="1" applyBorder="1" applyAlignment="1">
      <alignment vertical="center" wrapText="1"/>
    </xf>
    <xf numFmtId="0" fontId="12" fillId="2" borderId="3" xfId="0" applyFont="1" applyFill="1" applyBorder="1" applyAlignment="1">
      <alignment vertical="center" wrapText="1"/>
    </xf>
    <xf numFmtId="0" fontId="26" fillId="19" borderId="1" xfId="90" applyFont="1" applyFill="1" applyBorder="1" applyAlignment="1">
      <alignment horizontal="center" vertical="center" wrapText="1"/>
    </xf>
    <xf numFmtId="0" fontId="26" fillId="19" borderId="2" xfId="90" applyFont="1" applyFill="1" applyBorder="1" applyAlignment="1">
      <alignment horizontal="center" vertical="center" wrapText="1"/>
    </xf>
    <xf numFmtId="2" fontId="26" fillId="19" borderId="2" xfId="90" applyNumberFormat="1" applyFont="1" applyFill="1" applyBorder="1" applyAlignment="1">
      <alignment horizontal="center" vertical="center" wrapText="1"/>
    </xf>
    <xf numFmtId="0" fontId="26" fillId="21" borderId="2" xfId="90" applyFont="1" applyFill="1" applyBorder="1" applyAlignment="1">
      <alignment horizontal="center" vertical="center" wrapText="1"/>
    </xf>
    <xf numFmtId="2" fontId="26" fillId="21" borderId="2" xfId="90" applyNumberFormat="1" applyFont="1" applyFill="1" applyBorder="1" applyAlignment="1">
      <alignment horizontal="center" vertical="center" wrapText="1"/>
    </xf>
    <xf numFmtId="0" fontId="26" fillId="22" borderId="2" xfId="90" applyFont="1" applyFill="1" applyBorder="1" applyAlignment="1">
      <alignment horizontal="center" vertical="center" wrapText="1"/>
    </xf>
    <xf numFmtId="2" fontId="26" fillId="22" borderId="2" xfId="90" applyNumberFormat="1" applyFont="1" applyFill="1" applyBorder="1" applyAlignment="1">
      <alignment horizontal="center" vertical="center" wrapText="1"/>
    </xf>
    <xf numFmtId="0" fontId="26" fillId="20" borderId="2" xfId="90" applyFont="1" applyFill="1" applyBorder="1" applyAlignment="1">
      <alignment horizontal="center" vertical="center" wrapText="1"/>
    </xf>
    <xf numFmtId="2" fontId="26" fillId="20" borderId="2" xfId="90" applyNumberFormat="1" applyFont="1" applyFill="1" applyBorder="1" applyAlignment="1">
      <alignment horizontal="center" vertical="center" wrapText="1"/>
    </xf>
    <xf numFmtId="0" fontId="26" fillId="23" borderId="2" xfId="90" applyFont="1" applyFill="1" applyBorder="1" applyAlignment="1">
      <alignment horizontal="center" vertical="center" wrapText="1"/>
    </xf>
    <xf numFmtId="2" fontId="26" fillId="23" borderId="2" xfId="90" applyNumberFormat="1" applyFont="1" applyFill="1" applyBorder="1" applyAlignment="1">
      <alignment horizontal="center" vertical="center" wrapText="1"/>
    </xf>
    <xf numFmtId="0" fontId="26" fillId="24" borderId="2" xfId="90" applyFont="1" applyFill="1" applyBorder="1" applyAlignment="1">
      <alignment horizontal="center" vertical="center" wrapText="1"/>
    </xf>
    <xf numFmtId="2" fontId="26" fillId="24" borderId="2" xfId="90" applyNumberFormat="1" applyFont="1" applyFill="1" applyBorder="1" applyAlignment="1">
      <alignment horizontal="center" vertical="center" wrapText="1"/>
    </xf>
    <xf numFmtId="0" fontId="26" fillId="25" borderId="2" xfId="90" applyFont="1" applyFill="1" applyBorder="1" applyAlignment="1">
      <alignment horizontal="center" vertical="center" wrapText="1"/>
    </xf>
    <xf numFmtId="2" fontId="26" fillId="25" borderId="2" xfId="90" applyNumberFormat="1" applyFont="1" applyFill="1" applyBorder="1" applyAlignment="1">
      <alignment horizontal="center" vertical="center" wrapText="1"/>
    </xf>
    <xf numFmtId="0" fontId="26" fillId="26" borderId="2" xfId="90" applyFont="1" applyFill="1" applyBorder="1" applyAlignment="1">
      <alignment horizontal="center" vertical="center" wrapText="1"/>
    </xf>
    <xf numFmtId="2" fontId="26" fillId="26" borderId="2" xfId="90" applyNumberFormat="1" applyFont="1" applyFill="1" applyBorder="1" applyAlignment="1">
      <alignment horizontal="center" vertical="center" wrapText="1"/>
    </xf>
    <xf numFmtId="0" fontId="27" fillId="0" borderId="2" xfId="0" applyNumberFormat="1" applyFont="1" applyFill="1" applyBorder="1" applyAlignment="1">
      <alignment horizontal="center" vertical="center" wrapText="1"/>
    </xf>
    <xf numFmtId="2" fontId="27" fillId="0" borderId="2" xfId="0" applyNumberFormat="1" applyFont="1" applyFill="1" applyBorder="1" applyAlignment="1">
      <alignment horizontal="center" vertical="center" wrapText="1"/>
    </xf>
    <xf numFmtId="1" fontId="28" fillId="18" borderId="2" xfId="0" applyNumberFormat="1" applyFont="1" applyFill="1" applyBorder="1" applyAlignment="1">
      <alignment vertical="center" wrapText="1"/>
    </xf>
    <xf numFmtId="10" fontId="28" fillId="18" borderId="2" xfId="6" applyNumberFormat="1" applyFont="1" applyFill="1" applyBorder="1" applyAlignment="1">
      <alignment vertical="center" wrapText="1"/>
    </xf>
    <xf numFmtId="164" fontId="28" fillId="18" borderId="2" xfId="1" applyFont="1" applyFill="1" applyBorder="1" applyAlignment="1">
      <alignment vertical="center" wrapText="1"/>
    </xf>
    <xf numFmtId="0" fontId="28" fillId="7" borderId="1" xfId="0" applyFont="1" applyFill="1" applyBorder="1" applyAlignment="1">
      <alignment vertical="center" wrapText="1"/>
    </xf>
    <xf numFmtId="0" fontId="28" fillId="7" borderId="3" xfId="0" applyFont="1" applyFill="1" applyBorder="1" applyAlignment="1">
      <alignment vertical="center" wrapText="1"/>
    </xf>
    <xf numFmtId="0" fontId="12" fillId="17" borderId="1" xfId="0" applyFont="1" applyFill="1" applyBorder="1" applyAlignment="1">
      <alignment vertical="center" wrapText="1"/>
    </xf>
    <xf numFmtId="0" fontId="12" fillId="17" borderId="2" xfId="0" applyFont="1" applyFill="1" applyBorder="1" applyAlignment="1">
      <alignment vertical="center" wrapText="1"/>
    </xf>
    <xf numFmtId="0" fontId="12" fillId="17" borderId="3" xfId="0" applyFont="1" applyFill="1" applyBorder="1" applyAlignment="1">
      <alignment vertical="center" wrapText="1"/>
    </xf>
    <xf numFmtId="0" fontId="24" fillId="15" borderId="1" xfId="0" applyFont="1" applyFill="1" applyBorder="1" applyAlignment="1">
      <alignment vertical="center" wrapText="1"/>
    </xf>
    <xf numFmtId="0" fontId="24" fillId="15" borderId="2" xfId="0" applyFont="1" applyFill="1" applyBorder="1" applyAlignment="1">
      <alignment vertical="center" wrapText="1"/>
    </xf>
    <xf numFmtId="0" fontId="24" fillId="14" borderId="2" xfId="0" applyFont="1" applyFill="1" applyBorder="1" applyAlignment="1">
      <alignment vertical="center" wrapText="1"/>
    </xf>
    <xf numFmtId="0" fontId="24" fillId="5" borderId="2" xfId="0" applyFont="1" applyFill="1" applyBorder="1" applyAlignment="1">
      <alignment vertical="center" wrapText="1"/>
    </xf>
    <xf numFmtId="0" fontId="28" fillId="16" borderId="2" xfId="0" applyFont="1" applyFill="1" applyBorder="1" applyAlignment="1">
      <alignment vertical="center" wrapText="1"/>
    </xf>
    <xf numFmtId="10" fontId="28" fillId="13" borderId="3" xfId="0" applyNumberFormat="1" applyFont="1" applyFill="1" applyBorder="1" applyAlignment="1">
      <alignment vertical="center" wrapText="1"/>
    </xf>
    <xf numFmtId="0" fontId="27" fillId="9" borderId="1" xfId="13" applyFont="1" applyFill="1" applyBorder="1" applyAlignment="1">
      <alignment vertical="center" wrapText="1"/>
    </xf>
    <xf numFmtId="0" fontId="27" fillId="9" borderId="2" xfId="13" applyFont="1" applyFill="1" applyBorder="1" applyAlignment="1">
      <alignment vertical="center" wrapText="1"/>
    </xf>
    <xf numFmtId="0" fontId="24" fillId="6" borderId="2" xfId="12" applyFont="1" applyFill="1" applyBorder="1" applyAlignment="1">
      <alignment vertical="center" wrapText="1"/>
    </xf>
    <xf numFmtId="0" fontId="28" fillId="10" borderId="2" xfId="0" applyNumberFormat="1" applyFont="1" applyFill="1" applyBorder="1" applyAlignment="1">
      <alignment vertical="center" wrapText="1"/>
    </xf>
    <xf numFmtId="0" fontId="28" fillId="11" borderId="2" xfId="0" applyNumberFormat="1" applyFont="1" applyFill="1" applyBorder="1" applyAlignment="1">
      <alignment vertical="center" wrapText="1"/>
    </xf>
    <xf numFmtId="0" fontId="28" fillId="12" borderId="2" xfId="0" applyNumberFormat="1" applyFont="1" applyFill="1" applyBorder="1" applyAlignment="1">
      <alignment vertical="center" wrapText="1"/>
    </xf>
    <xf numFmtId="0" fontId="27" fillId="12" borderId="2" xfId="0" applyNumberFormat="1" applyFont="1" applyFill="1" applyBorder="1" applyAlignment="1">
      <alignment vertical="center" wrapText="1"/>
    </xf>
    <xf numFmtId="0" fontId="24" fillId="4" borderId="2" xfId="0" applyFont="1" applyFill="1" applyBorder="1" applyAlignment="1">
      <alignment vertical="center" wrapText="1"/>
    </xf>
    <xf numFmtId="0" fontId="24" fillId="4" borderId="3" xfId="0" applyFont="1" applyFill="1" applyBorder="1" applyAlignment="1">
      <alignment vertical="center" wrapText="1"/>
    </xf>
    <xf numFmtId="0" fontId="30" fillId="0" borderId="0" xfId="21" applyFont="1" applyFill="1" applyAlignment="1"/>
    <xf numFmtId="0" fontId="30" fillId="0" borderId="0" xfId="21" applyFont="1" applyFill="1"/>
    <xf numFmtId="0" fontId="11" fillId="0" borderId="0" xfId="21" applyFont="1" applyFill="1" applyAlignment="1"/>
    <xf numFmtId="0" fontId="11" fillId="0" borderId="0" xfId="21" applyFont="1"/>
    <xf numFmtId="0" fontId="11" fillId="0" borderId="0" xfId="21" applyFont="1" applyFill="1" applyBorder="1" applyAlignment="1">
      <alignment horizontal="left"/>
    </xf>
    <xf numFmtId="0" fontId="11" fillId="0" borderId="0" xfId="21" applyFont="1" applyFill="1" applyBorder="1"/>
    <xf numFmtId="0" fontId="11" fillId="0" borderId="0" xfId="21" applyFont="1" applyFill="1"/>
    <xf numFmtId="0" fontId="11" fillId="0" borderId="0" xfId="21" applyFont="1" applyFill="1" applyBorder="1" applyAlignment="1"/>
    <xf numFmtId="0" fontId="11" fillId="0" borderId="0" xfId="21" applyFont="1" applyFill="1" applyAlignment="1">
      <alignment horizontal="left"/>
    </xf>
    <xf numFmtId="0" fontId="11" fillId="0" borderId="0" xfId="21" applyFont="1" applyFill="1" applyBorder="1" applyAlignment="1">
      <alignment horizontal="left" vertical="center"/>
    </xf>
    <xf numFmtId="0" fontId="11" fillId="0" borderId="20" xfId="0" applyFont="1" applyBorder="1" applyAlignment="1">
      <alignment vertical="center" wrapText="1"/>
    </xf>
    <xf numFmtId="4" fontId="11" fillId="0" borderId="20" xfId="0" applyNumberFormat="1" applyFont="1" applyBorder="1" applyAlignment="1">
      <alignment horizontal="right" vertical="center" wrapText="1" indent="1"/>
    </xf>
    <xf numFmtId="0" fontId="11" fillId="0" borderId="20" xfId="0" applyFont="1" applyBorder="1" applyAlignment="1">
      <alignment horizontal="right" vertical="center" wrapText="1" indent="1"/>
    </xf>
    <xf numFmtId="10" fontId="11" fillId="0" borderId="0" xfId="6" applyNumberFormat="1" applyFont="1" applyBorder="1"/>
    <xf numFmtId="0" fontId="11" fillId="0" borderId="0" xfId="0" applyFont="1" applyBorder="1"/>
    <xf numFmtId="0" fontId="11" fillId="0" borderId="21" xfId="0" applyFont="1" applyBorder="1" applyAlignment="1">
      <alignment vertical="center" wrapText="1"/>
    </xf>
    <xf numFmtId="4" fontId="11" fillId="0" borderId="21" xfId="0" applyNumberFormat="1" applyFont="1" applyBorder="1" applyAlignment="1">
      <alignment horizontal="right" vertical="center" wrapText="1" indent="1"/>
    </xf>
    <xf numFmtId="0" fontId="11" fillId="0" borderId="21" xfId="0" applyFont="1" applyBorder="1" applyAlignment="1">
      <alignment horizontal="right" vertical="center" wrapText="1" indent="1"/>
    </xf>
    <xf numFmtId="0" fontId="11" fillId="0" borderId="25" xfId="21" applyFont="1" applyFill="1" applyBorder="1" applyAlignment="1">
      <alignment horizontal="right"/>
    </xf>
    <xf numFmtId="0" fontId="11" fillId="0" borderId="21" xfId="21" applyFont="1" applyFill="1" applyBorder="1" applyAlignment="1"/>
    <xf numFmtId="0" fontId="10" fillId="0" borderId="21" xfId="21" applyFont="1" applyFill="1" applyBorder="1" applyAlignment="1">
      <alignment vertical="center"/>
    </xf>
    <xf numFmtId="0" fontId="11" fillId="0" borderId="21" xfId="21" applyFont="1" applyFill="1" applyBorder="1" applyAlignment="1">
      <alignment horizontal="right"/>
    </xf>
    <xf numFmtId="0" fontId="11" fillId="0" borderId="21" xfId="21" applyFont="1" applyFill="1" applyBorder="1" applyAlignment="1">
      <alignment vertical="center"/>
    </xf>
    <xf numFmtId="2" fontId="11" fillId="0" borderId="21" xfId="21" applyNumberFormat="1" applyFont="1" applyFill="1" applyBorder="1" applyAlignment="1">
      <alignment vertical="center"/>
    </xf>
    <xf numFmtId="0" fontId="11" fillId="0" borderId="26" xfId="21" applyFont="1" applyFill="1" applyBorder="1" applyAlignment="1"/>
    <xf numFmtId="0" fontId="11" fillId="0" borderId="21" xfId="21" applyFont="1" applyFill="1" applyBorder="1" applyAlignment="1">
      <alignment horizontal="left"/>
    </xf>
    <xf numFmtId="0" fontId="11" fillId="0" borderId="26" xfId="21" applyFont="1" applyFill="1" applyBorder="1"/>
    <xf numFmtId="0" fontId="11" fillId="0" borderId="21" xfId="21" applyFont="1" applyFill="1" applyBorder="1"/>
    <xf numFmtId="0" fontId="5" fillId="0" borderId="21" xfId="21" applyFont="1" applyFill="1" applyBorder="1" applyAlignment="1"/>
    <xf numFmtId="0" fontId="10" fillId="0" borderId="21" xfId="21" applyFont="1" applyFill="1" applyBorder="1" applyAlignment="1">
      <alignment horizontal="left"/>
    </xf>
    <xf numFmtId="2" fontId="11" fillId="0" borderId="21" xfId="21" applyNumberFormat="1" applyFont="1" applyFill="1" applyBorder="1" applyAlignment="1">
      <alignment horizontal="left"/>
    </xf>
    <xf numFmtId="0" fontId="10" fillId="0" borderId="21" xfId="21" applyFont="1" applyFill="1" applyBorder="1" applyAlignment="1">
      <alignment horizontal="left" vertical="top" wrapText="1"/>
    </xf>
    <xf numFmtId="2" fontId="5" fillId="0" borderId="21" xfId="21" applyNumberFormat="1" applyFont="1" applyFill="1" applyBorder="1" applyAlignment="1">
      <alignment horizontal="left" vertical="top" wrapText="1"/>
    </xf>
    <xf numFmtId="2" fontId="10" fillId="0" borderId="21" xfId="21" applyNumberFormat="1" applyFont="1" applyFill="1" applyBorder="1" applyAlignment="1">
      <alignment horizontal="left" vertical="top" wrapText="1"/>
    </xf>
    <xf numFmtId="0" fontId="11" fillId="0" borderId="26" xfId="21" applyFont="1" applyFill="1" applyBorder="1" applyAlignment="1">
      <alignment horizontal="left"/>
    </xf>
    <xf numFmtId="2" fontId="11" fillId="0" borderId="21" xfId="21" applyNumberFormat="1" applyFont="1" applyFill="1" applyBorder="1" applyAlignment="1">
      <alignment horizontal="right"/>
    </xf>
    <xf numFmtId="15" fontId="11" fillId="0" borderId="21" xfId="21" applyNumberFormat="1" applyFont="1" applyFill="1" applyBorder="1" applyAlignment="1">
      <alignment horizontal="left"/>
    </xf>
    <xf numFmtId="0" fontId="11" fillId="0" borderId="21" xfId="21" applyFont="1" applyFill="1" applyBorder="1" applyAlignment="1">
      <alignment horizontal="right" vertical="center"/>
    </xf>
    <xf numFmtId="175" fontId="11" fillId="0" borderId="21" xfId="21" applyNumberFormat="1" applyFont="1" applyFill="1" applyBorder="1" applyAlignment="1">
      <alignment horizontal="left"/>
    </xf>
    <xf numFmtId="175" fontId="11" fillId="0" borderId="21" xfId="21" applyNumberFormat="1" applyFont="1" applyFill="1" applyBorder="1" applyAlignment="1">
      <alignment horizontal="right"/>
    </xf>
    <xf numFmtId="0" fontId="10" fillId="0" borderId="25" xfId="22" applyFont="1" applyFill="1" applyBorder="1" applyAlignment="1">
      <alignment horizontal="left" vertical="top" wrapText="1"/>
    </xf>
    <xf numFmtId="0" fontId="10" fillId="0" borderId="21" xfId="22" applyFont="1" applyFill="1" applyBorder="1" applyAlignment="1">
      <alignment horizontal="left" vertical="top"/>
    </xf>
    <xf numFmtId="0" fontId="10" fillId="0" borderId="21" xfId="21" applyFont="1" applyFill="1" applyBorder="1" applyAlignment="1">
      <alignment horizontal="left" vertical="top"/>
    </xf>
    <xf numFmtId="0" fontId="10" fillId="0" borderId="25" xfId="21" applyFont="1" applyFill="1" applyBorder="1" applyAlignment="1">
      <alignment horizontal="left" vertical="top" wrapText="1"/>
    </xf>
    <xf numFmtId="0" fontId="10" fillId="0" borderId="21" xfId="22" applyFont="1" applyFill="1" applyBorder="1" applyAlignment="1">
      <alignment horizontal="left" vertical="top" wrapText="1"/>
    </xf>
    <xf numFmtId="2" fontId="11" fillId="0" borderId="21" xfId="21" applyNumberFormat="1" applyFont="1" applyFill="1" applyBorder="1" applyAlignment="1">
      <alignment horizontal="left" vertical="top" wrapText="1"/>
    </xf>
    <xf numFmtId="0" fontId="10" fillId="0" borderId="21" xfId="21" applyFont="1" applyFill="1" applyBorder="1" applyAlignment="1">
      <alignment horizontal="left" vertical="top" shrinkToFit="1"/>
    </xf>
    <xf numFmtId="0" fontId="11" fillId="0" borderId="21" xfId="21" applyFont="1" applyFill="1" applyBorder="1" applyAlignment="1">
      <alignment horizontal="left" vertical="top" wrapText="1"/>
    </xf>
    <xf numFmtId="0" fontId="5" fillId="0" borderId="21" xfId="21" applyFont="1" applyFill="1" applyBorder="1" applyAlignment="1">
      <alignment horizontal="left" vertical="top"/>
    </xf>
    <xf numFmtId="0" fontId="5" fillId="0" borderId="25" xfId="21" applyFont="1" applyFill="1" applyBorder="1" applyAlignment="1">
      <alignment horizontal="left" vertical="top" wrapText="1"/>
    </xf>
    <xf numFmtId="0" fontId="5" fillId="0" borderId="21" xfId="21" applyFont="1" applyFill="1" applyBorder="1" applyAlignment="1">
      <alignment horizontal="left" vertical="top" wrapText="1"/>
    </xf>
    <xf numFmtId="0" fontId="11" fillId="0" borderId="25" xfId="21" applyFont="1" applyFill="1" applyBorder="1" applyAlignment="1">
      <alignment horizontal="left" vertical="top" wrapText="1"/>
    </xf>
    <xf numFmtId="0" fontId="11" fillId="0" borderId="21" xfId="21" applyFont="1" applyFill="1" applyBorder="1" applyAlignment="1">
      <alignment horizontal="left" vertical="top"/>
    </xf>
    <xf numFmtId="15" fontId="11" fillId="0" borderId="21" xfId="21" applyNumberFormat="1" applyFont="1" applyFill="1" applyBorder="1" applyAlignment="1">
      <alignment horizontal="left" vertical="top"/>
    </xf>
    <xf numFmtId="0" fontId="11" fillId="0" borderId="21" xfId="21" applyNumberFormat="1" applyFont="1" applyFill="1" applyBorder="1" applyAlignment="1">
      <alignment horizontal="left" vertical="top"/>
    </xf>
    <xf numFmtId="0" fontId="11" fillId="0" borderId="25" xfId="21" applyFont="1" applyFill="1" applyBorder="1" applyAlignment="1">
      <alignment horizontal="left"/>
    </xf>
    <xf numFmtId="0" fontId="11" fillId="0" borderId="25" xfId="21" applyFont="1" applyFill="1" applyBorder="1" applyAlignment="1">
      <alignment horizontal="left" vertical="center"/>
    </xf>
    <xf numFmtId="0" fontId="11" fillId="0" borderId="21" xfId="21" applyFont="1" applyFill="1" applyBorder="1" applyAlignment="1">
      <alignment horizontal="left" vertical="center"/>
    </xf>
    <xf numFmtId="2" fontId="11" fillId="0" borderId="21" xfId="21" applyNumberFormat="1" applyFont="1" applyFill="1" applyBorder="1" applyAlignment="1">
      <alignment horizontal="left" vertical="center"/>
    </xf>
    <xf numFmtId="177" fontId="11" fillId="0" borderId="21" xfId="21" applyNumberFormat="1" applyFont="1" applyFill="1" applyBorder="1" applyAlignment="1">
      <alignment horizontal="right"/>
    </xf>
    <xf numFmtId="0" fontId="10" fillId="0" borderId="21" xfId="21" applyFont="1" applyFill="1" applyBorder="1" applyAlignment="1">
      <alignment horizontal="left" vertical="center"/>
    </xf>
    <xf numFmtId="175" fontId="11" fillId="0" borderId="21" xfId="21" applyNumberFormat="1" applyFont="1" applyFill="1" applyBorder="1" applyAlignment="1"/>
    <xf numFmtId="0" fontId="11" fillId="0" borderId="25" xfId="21" applyFont="1" applyFill="1" applyBorder="1" applyAlignment="1"/>
    <xf numFmtId="0" fontId="11" fillId="0" borderId="28" xfId="21" applyFont="1" applyFill="1" applyBorder="1" applyAlignment="1"/>
    <xf numFmtId="0" fontId="11" fillId="0" borderId="29" xfId="21" applyFont="1" applyFill="1" applyBorder="1" applyAlignment="1"/>
    <xf numFmtId="175" fontId="11" fillId="0" borderId="29" xfId="21" applyNumberFormat="1" applyFont="1" applyFill="1" applyBorder="1" applyAlignment="1"/>
    <xf numFmtId="0" fontId="11" fillId="0" borderId="29" xfId="21" applyFont="1" applyFill="1" applyBorder="1"/>
    <xf numFmtId="0" fontId="11" fillId="0" borderId="30" xfId="21" applyFont="1" applyFill="1" applyBorder="1"/>
    <xf numFmtId="0" fontId="29" fillId="0" borderId="0" xfId="21" applyFont="1" applyFill="1" applyBorder="1"/>
    <xf numFmtId="0" fontId="29" fillId="2" borderId="31" xfId="21" applyFont="1" applyFill="1" applyBorder="1" applyAlignment="1">
      <alignment horizontal="center"/>
    </xf>
    <xf numFmtId="1" fontId="29" fillId="2" borderId="32" xfId="21" applyNumberFormat="1" applyFont="1" applyFill="1" applyBorder="1" applyAlignment="1"/>
    <xf numFmtId="0" fontId="29" fillId="2" borderId="32" xfId="21" applyFont="1" applyFill="1" applyBorder="1" applyAlignment="1" applyProtection="1">
      <alignment horizontal="center"/>
    </xf>
    <xf numFmtId="0" fontId="29" fillId="2" borderId="32" xfId="21" applyFont="1" applyFill="1" applyBorder="1" applyAlignment="1">
      <alignment horizontal="center"/>
    </xf>
    <xf numFmtId="0" fontId="29" fillId="2" borderId="32" xfId="21" applyNumberFormat="1" applyFont="1" applyFill="1" applyBorder="1" applyAlignment="1">
      <alignment horizontal="center"/>
    </xf>
    <xf numFmtId="1" fontId="29" fillId="2" borderId="32" xfId="21" applyNumberFormat="1" applyFont="1" applyFill="1" applyBorder="1" applyAlignment="1">
      <alignment horizontal="center"/>
    </xf>
    <xf numFmtId="173" fontId="29" fillId="2" borderId="32" xfId="21" applyNumberFormat="1" applyFont="1" applyFill="1" applyBorder="1" applyAlignment="1">
      <alignment horizontal="center"/>
    </xf>
    <xf numFmtId="0" fontId="29" fillId="2" borderId="33" xfId="21" applyFont="1" applyFill="1" applyBorder="1" applyAlignment="1" applyProtection="1">
      <alignment horizontal="center"/>
    </xf>
    <xf numFmtId="0" fontId="11" fillId="0" borderId="21" xfId="0" applyFont="1" applyBorder="1"/>
    <xf numFmtId="167" fontId="11" fillId="0" borderId="21" xfId="1" applyNumberFormat="1" applyFont="1" applyBorder="1"/>
    <xf numFmtId="164" fontId="11" fillId="0" borderId="21" xfId="1" applyFont="1" applyBorder="1"/>
    <xf numFmtId="170" fontId="11" fillId="0" borderId="21" xfId="0" applyNumberFormat="1" applyFont="1" applyBorder="1" applyAlignment="1">
      <alignment horizontal="right"/>
    </xf>
    <xf numFmtId="170" fontId="11" fillId="0" borderId="11" xfId="0" applyNumberFormat="1" applyFont="1" applyBorder="1" applyAlignment="1">
      <alignment horizontal="right"/>
    </xf>
    <xf numFmtId="172" fontId="11" fillId="0" borderId="11" xfId="0" applyNumberFormat="1" applyFont="1" applyBorder="1" applyAlignment="1">
      <alignment horizontal="right"/>
    </xf>
    <xf numFmtId="171" fontId="11" fillId="0" borderId="11" xfId="0" applyNumberFormat="1" applyFont="1" applyBorder="1" applyAlignment="1">
      <alignment horizontal="right"/>
    </xf>
    <xf numFmtId="174" fontId="11" fillId="0" borderId="21" xfId="21" applyNumberFormat="1" applyFont="1" applyFill="1" applyBorder="1" applyAlignment="1">
      <alignment horizontal="right"/>
    </xf>
    <xf numFmtId="0" fontId="5" fillId="0" borderId="21" xfId="21" applyFont="1" applyFill="1" applyBorder="1" applyAlignment="1">
      <alignment horizontal="left" vertical="center" wrapText="1"/>
    </xf>
    <xf numFmtId="0" fontId="5" fillId="0" borderId="21" xfId="0" applyFont="1" applyFill="1" applyBorder="1" applyAlignment="1">
      <alignment horizontal="left" vertical="center" wrapText="1"/>
    </xf>
    <xf numFmtId="0" fontId="5" fillId="0" borderId="27" xfId="21" applyFont="1" applyFill="1" applyBorder="1" applyAlignment="1">
      <alignment horizontal="left" vertical="center" wrapText="1"/>
    </xf>
    <xf numFmtId="174" fontId="10" fillId="0" borderId="21" xfId="21" applyNumberFormat="1" applyFont="1" applyFill="1" applyBorder="1" applyAlignment="1">
      <alignment horizontal="left" vertical="top" wrapText="1"/>
    </xf>
    <xf numFmtId="0" fontId="10" fillId="0" borderId="21" xfId="21" applyFont="1" applyFill="1" applyBorder="1" applyAlignment="1">
      <alignment horizontal="right" vertical="top" wrapText="1"/>
    </xf>
    <xf numFmtId="176" fontId="10" fillId="0" borderId="21" xfId="21" applyNumberFormat="1" applyFont="1" applyFill="1" applyBorder="1" applyAlignment="1">
      <alignment horizontal="left" vertical="top" wrapText="1"/>
    </xf>
    <xf numFmtId="174" fontId="10" fillId="0" borderId="21" xfId="21" applyNumberFormat="1" applyFont="1" applyFill="1" applyBorder="1" applyAlignment="1" applyProtection="1">
      <alignment horizontal="left" vertical="top" wrapText="1"/>
    </xf>
    <xf numFmtId="0" fontId="10" fillId="0" borderId="27" xfId="21" applyFont="1" applyFill="1" applyBorder="1" applyAlignment="1">
      <alignment horizontal="left" vertical="top" wrapText="1"/>
    </xf>
    <xf numFmtId="0" fontId="31" fillId="0" borderId="21" xfId="21" applyFont="1" applyFill="1" applyBorder="1" applyAlignment="1">
      <alignment horizontal="right" vertical="top" wrapText="1"/>
    </xf>
    <xf numFmtId="174" fontId="5" fillId="0" borderId="21" xfId="21" applyNumberFormat="1" applyFont="1" applyFill="1" applyBorder="1" applyAlignment="1">
      <alignment horizontal="left" vertical="top" wrapText="1"/>
    </xf>
    <xf numFmtId="0" fontId="5" fillId="0" borderId="21" xfId="21" applyFont="1" applyFill="1" applyBorder="1" applyAlignment="1">
      <alignment horizontal="right" vertical="top" wrapText="1"/>
    </xf>
    <xf numFmtId="174" fontId="11" fillId="0" borderId="21" xfId="21" applyNumberFormat="1" applyFont="1" applyFill="1" applyBorder="1" applyAlignment="1">
      <alignment horizontal="left" vertical="top" wrapText="1"/>
    </xf>
    <xf numFmtId="0" fontId="11" fillId="0" borderId="21" xfId="21" applyFont="1" applyFill="1" applyBorder="1" applyAlignment="1">
      <alignment horizontal="right" vertical="top" wrapText="1"/>
    </xf>
    <xf numFmtId="174" fontId="11" fillId="0" borderId="21" xfId="21" applyNumberFormat="1" applyFont="1" applyFill="1" applyBorder="1" applyAlignment="1">
      <alignment horizontal="left" shrinkToFit="1"/>
    </xf>
    <xf numFmtId="178" fontId="11" fillId="0" borderId="21" xfId="21" applyNumberFormat="1" applyFont="1" applyFill="1" applyBorder="1" applyAlignment="1">
      <alignment horizontal="left" shrinkToFit="1"/>
    </xf>
    <xf numFmtId="174" fontId="11" fillId="0" borderId="21" xfId="21" applyNumberFormat="1" applyFont="1" applyFill="1" applyBorder="1" applyAlignment="1">
      <alignment horizontal="left" vertical="center"/>
    </xf>
    <xf numFmtId="174" fontId="11" fillId="0" borderId="21" xfId="21" applyNumberFormat="1" applyFont="1" applyFill="1" applyBorder="1" applyAlignment="1"/>
    <xf numFmtId="174" fontId="11" fillId="0" borderId="29" xfId="21" applyNumberFormat="1" applyFont="1" applyFill="1" applyBorder="1" applyAlignment="1"/>
    <xf numFmtId="0" fontId="5" fillId="0" borderId="29" xfId="21" applyFont="1" applyFill="1" applyBorder="1" applyAlignment="1">
      <alignment horizontal="left" vertical="top" wrapText="1"/>
    </xf>
    <xf numFmtId="0" fontId="5" fillId="0" borderId="29" xfId="21" applyFont="1" applyFill="1" applyBorder="1" applyAlignment="1">
      <alignment horizontal="left" vertical="center" wrapText="1"/>
    </xf>
    <xf numFmtId="0" fontId="11" fillId="0" borderId="29" xfId="21" applyFont="1" applyFill="1" applyBorder="1" applyAlignment="1">
      <alignment horizontal="left"/>
    </xf>
    <xf numFmtId="0" fontId="11" fillId="0" borderId="29" xfId="21" applyFont="1" applyFill="1" applyBorder="1" applyAlignment="1">
      <alignment horizontal="right"/>
    </xf>
    <xf numFmtId="0" fontId="32" fillId="0" borderId="0" xfId="21" applyFont="1" applyFill="1"/>
    <xf numFmtId="0" fontId="33" fillId="2" borderId="5" xfId="0" applyFont="1" applyFill="1" applyBorder="1" applyAlignment="1">
      <alignment vertical="center" wrapText="1"/>
    </xf>
    <xf numFmtId="0" fontId="33" fillId="2" borderId="10" xfId="0" applyFont="1" applyFill="1" applyBorder="1" applyAlignment="1">
      <alignment vertical="center" wrapText="1"/>
    </xf>
    <xf numFmtId="0" fontId="33" fillId="2" borderId="6" xfId="0" applyFont="1" applyFill="1" applyBorder="1" applyAlignment="1">
      <alignment vertical="center" wrapText="1"/>
    </xf>
    <xf numFmtId="0" fontId="34" fillId="19" borderId="6" xfId="90" applyFont="1" applyFill="1" applyBorder="1" applyAlignment="1">
      <alignment horizontal="center" vertical="center" wrapText="1"/>
    </xf>
    <xf numFmtId="0" fontId="34" fillId="19" borderId="5" xfId="90" applyFont="1" applyFill="1" applyBorder="1" applyAlignment="1">
      <alignment horizontal="center" vertical="center" wrapText="1"/>
    </xf>
    <xf numFmtId="2" fontId="34" fillId="19" borderId="5" xfId="90" applyNumberFormat="1" applyFont="1" applyFill="1" applyBorder="1" applyAlignment="1">
      <alignment horizontal="center" vertical="center" wrapText="1"/>
    </xf>
    <xf numFmtId="0" fontId="34" fillId="21" borderId="5" xfId="90" applyFont="1" applyFill="1" applyBorder="1" applyAlignment="1">
      <alignment horizontal="center" vertical="center" wrapText="1"/>
    </xf>
    <xf numFmtId="2" fontId="34" fillId="21" borderId="5" xfId="90" applyNumberFormat="1" applyFont="1" applyFill="1" applyBorder="1" applyAlignment="1">
      <alignment horizontal="center" vertical="center" wrapText="1"/>
    </xf>
    <xf numFmtId="0" fontId="34" fillId="22" borderId="5" xfId="90" applyFont="1" applyFill="1" applyBorder="1" applyAlignment="1">
      <alignment horizontal="center" vertical="center" wrapText="1"/>
    </xf>
    <xf numFmtId="2" fontId="34" fillId="22" borderId="5" xfId="90" applyNumberFormat="1" applyFont="1" applyFill="1" applyBorder="1" applyAlignment="1">
      <alignment horizontal="center" vertical="center" wrapText="1"/>
    </xf>
    <xf numFmtId="0" fontId="34" fillId="20" borderId="5" xfId="90" applyFont="1" applyFill="1" applyBorder="1" applyAlignment="1">
      <alignment horizontal="center" vertical="center" wrapText="1"/>
    </xf>
    <xf numFmtId="2" fontId="34" fillId="20" borderId="5" xfId="90" applyNumberFormat="1" applyFont="1" applyFill="1" applyBorder="1" applyAlignment="1">
      <alignment horizontal="center" vertical="center" wrapText="1"/>
    </xf>
    <xf numFmtId="0" fontId="34" fillId="23" borderId="5" xfId="90" applyFont="1" applyFill="1" applyBorder="1" applyAlignment="1">
      <alignment horizontal="center" vertical="center" wrapText="1"/>
    </xf>
    <xf numFmtId="2" fontId="34" fillId="23" borderId="5" xfId="90" applyNumberFormat="1" applyFont="1" applyFill="1" applyBorder="1" applyAlignment="1">
      <alignment horizontal="center" vertical="center" wrapText="1"/>
    </xf>
    <xf numFmtId="0" fontId="34" fillId="24" borderId="5" xfId="90" applyFont="1" applyFill="1" applyBorder="1" applyAlignment="1">
      <alignment horizontal="center" vertical="center" wrapText="1"/>
    </xf>
    <xf numFmtId="2" fontId="34" fillId="24" borderId="5" xfId="90" applyNumberFormat="1" applyFont="1" applyFill="1" applyBorder="1" applyAlignment="1">
      <alignment horizontal="center" vertical="center" wrapText="1"/>
    </xf>
    <xf numFmtId="0" fontId="34" fillId="25" borderId="5" xfId="90" applyFont="1" applyFill="1" applyBorder="1" applyAlignment="1">
      <alignment horizontal="center" vertical="center" wrapText="1"/>
    </xf>
    <xf numFmtId="2" fontId="34" fillId="25" borderId="5" xfId="90" applyNumberFormat="1" applyFont="1" applyFill="1" applyBorder="1" applyAlignment="1">
      <alignment horizontal="center" vertical="center" wrapText="1"/>
    </xf>
    <xf numFmtId="0" fontId="34" fillId="26" borderId="5" xfId="90" applyFont="1" applyFill="1" applyBorder="1" applyAlignment="1">
      <alignment horizontal="center" vertical="center" wrapText="1"/>
    </xf>
    <xf numFmtId="2" fontId="34" fillId="26" borderId="5" xfId="90" applyNumberFormat="1" applyFont="1" applyFill="1" applyBorder="1" applyAlignment="1">
      <alignment horizontal="center" vertical="center" wrapText="1"/>
    </xf>
    <xf numFmtId="0" fontId="35" fillId="0" borderId="5" xfId="0" applyNumberFormat="1" applyFont="1" applyFill="1" applyBorder="1" applyAlignment="1">
      <alignment horizontal="center" vertical="center" wrapText="1"/>
    </xf>
    <xf numFmtId="2" fontId="35" fillId="0" borderId="5" xfId="0" applyNumberFormat="1" applyFont="1" applyFill="1" applyBorder="1" applyAlignment="1">
      <alignment horizontal="center" vertical="center" wrapText="1"/>
    </xf>
    <xf numFmtId="1" fontId="36" fillId="18" borderId="5" xfId="0" applyNumberFormat="1" applyFont="1" applyFill="1" applyBorder="1" applyAlignment="1">
      <alignment vertical="center" wrapText="1"/>
    </xf>
    <xf numFmtId="10" fontId="36" fillId="18" borderId="5" xfId="6" applyNumberFormat="1" applyFont="1" applyFill="1" applyBorder="1" applyAlignment="1">
      <alignment vertical="center" wrapText="1"/>
    </xf>
    <xf numFmtId="164" fontId="36" fillId="18" borderId="5" xfId="1" applyFont="1" applyFill="1" applyBorder="1" applyAlignment="1">
      <alignment vertical="center" wrapText="1"/>
    </xf>
    <xf numFmtId="0" fontId="36" fillId="7" borderId="6" xfId="0" applyFont="1" applyFill="1" applyBorder="1" applyAlignment="1">
      <alignment vertical="center" wrapText="1"/>
    </xf>
    <xf numFmtId="0" fontId="36" fillId="7" borderId="10" xfId="0" applyFont="1" applyFill="1" applyBorder="1" applyAlignment="1">
      <alignment vertical="center" wrapText="1"/>
    </xf>
    <xf numFmtId="0" fontId="33" fillId="17" borderId="6" xfId="0" applyFont="1" applyFill="1" applyBorder="1" applyAlignment="1">
      <alignment vertical="center" wrapText="1"/>
    </xf>
    <xf numFmtId="0" fontId="33" fillId="17" borderId="5" xfId="0" applyFont="1" applyFill="1" applyBorder="1" applyAlignment="1">
      <alignment vertical="center" wrapText="1"/>
    </xf>
    <xf numFmtId="0" fontId="33" fillId="17" borderId="10" xfId="0" applyFont="1" applyFill="1" applyBorder="1" applyAlignment="1">
      <alignment vertical="center" wrapText="1"/>
    </xf>
    <xf numFmtId="0" fontId="37" fillId="15" borderId="6" xfId="0" applyFont="1" applyFill="1" applyBorder="1" applyAlignment="1">
      <alignment vertical="center" wrapText="1"/>
    </xf>
    <xf numFmtId="0" fontId="37" fillId="15" borderId="5" xfId="0" applyFont="1" applyFill="1" applyBorder="1" applyAlignment="1">
      <alignment vertical="center" wrapText="1"/>
    </xf>
    <xf numFmtId="0" fontId="37" fillId="14" borderId="5" xfId="0" applyFont="1" applyFill="1" applyBorder="1" applyAlignment="1">
      <alignment vertical="center" wrapText="1"/>
    </xf>
    <xf numFmtId="0" fontId="37" fillId="5" borderId="5" xfId="0" applyFont="1" applyFill="1" applyBorder="1" applyAlignment="1">
      <alignment vertical="center" wrapText="1"/>
    </xf>
    <xf numFmtId="0" fontId="36" fillId="16" borderId="5" xfId="0" applyFont="1" applyFill="1" applyBorder="1" applyAlignment="1">
      <alignment vertical="center" wrapText="1"/>
    </xf>
    <xf numFmtId="10" fontId="36" fillId="13" borderId="10" xfId="0" applyNumberFormat="1" applyFont="1" applyFill="1" applyBorder="1" applyAlignment="1">
      <alignment vertical="center" wrapText="1"/>
    </xf>
    <xf numFmtId="0" fontId="35" fillId="9" borderId="6" xfId="13" applyFont="1" applyFill="1" applyBorder="1" applyAlignment="1">
      <alignment vertical="center" wrapText="1"/>
    </xf>
    <xf numFmtId="0" fontId="35" fillId="9" borderId="5" xfId="13" applyFont="1" applyFill="1" applyBorder="1" applyAlignment="1">
      <alignment vertical="center" wrapText="1"/>
    </xf>
    <xf numFmtId="0" fontId="37" fillId="6" borderId="5" xfId="12" applyFont="1" applyFill="1" applyBorder="1" applyAlignment="1">
      <alignment vertical="center" wrapText="1"/>
    </xf>
    <xf numFmtId="0" fontId="36" fillId="10" borderId="5" xfId="0" applyNumberFormat="1" applyFont="1" applyFill="1" applyBorder="1" applyAlignment="1">
      <alignment vertical="center" wrapText="1"/>
    </xf>
    <xf numFmtId="0" fontId="36" fillId="11" borderId="5" xfId="0" applyNumberFormat="1" applyFont="1" applyFill="1" applyBorder="1" applyAlignment="1">
      <alignment vertical="center" wrapText="1"/>
    </xf>
    <xf numFmtId="0" fontId="36" fillId="12" borderId="5" xfId="0" applyNumberFormat="1" applyFont="1" applyFill="1" applyBorder="1" applyAlignment="1">
      <alignment vertical="center" wrapText="1"/>
    </xf>
    <xf numFmtId="0" fontId="35" fillId="12" borderId="5" xfId="0" applyNumberFormat="1" applyFont="1" applyFill="1" applyBorder="1" applyAlignment="1">
      <alignment vertical="center" wrapText="1"/>
    </xf>
    <xf numFmtId="0" fontId="37" fillId="4" borderId="5" xfId="0" applyFont="1" applyFill="1" applyBorder="1" applyAlignment="1">
      <alignment vertical="center" wrapText="1"/>
    </xf>
    <xf numFmtId="0" fontId="37" fillId="4" borderId="10" xfId="0" applyFont="1" applyFill="1" applyBorder="1" applyAlignment="1">
      <alignment vertical="center" wrapText="1"/>
    </xf>
    <xf numFmtId="0" fontId="24" fillId="2" borderId="34" xfId="0" applyFont="1" applyFill="1" applyBorder="1" applyAlignment="1">
      <alignment vertical="center" wrapText="1"/>
    </xf>
    <xf numFmtId="0" fontId="24" fillId="2" borderId="35" xfId="0" applyFont="1" applyFill="1" applyBorder="1" applyAlignment="1">
      <alignment vertical="center" wrapText="1"/>
    </xf>
    <xf numFmtId="0" fontId="24" fillId="2" borderId="36" xfId="0" applyFont="1" applyFill="1" applyBorder="1" applyAlignment="1">
      <alignment vertical="center" wrapText="1"/>
    </xf>
    <xf numFmtId="0" fontId="24" fillId="2" borderId="38" xfId="0" applyFont="1" applyFill="1" applyBorder="1" applyAlignment="1">
      <alignment horizontal="center" vertical="center" wrapText="1"/>
    </xf>
    <xf numFmtId="0" fontId="11" fillId="0" borderId="39" xfId="0" applyFont="1" applyBorder="1" applyAlignment="1">
      <alignment horizontal="left" vertical="center" wrapText="1" indent="1"/>
    </xf>
    <xf numFmtId="0" fontId="11" fillId="0" borderId="40" xfId="0" applyFont="1" applyBorder="1" applyAlignment="1">
      <alignment horizontal="right" vertical="center" wrapText="1" indent="1"/>
    </xf>
    <xf numFmtId="0" fontId="11" fillId="0" borderId="41" xfId="0" applyFont="1" applyBorder="1" applyAlignment="1">
      <alignment horizontal="left" vertical="center" wrapText="1" indent="1"/>
    </xf>
    <xf numFmtId="0" fontId="11" fillId="0" borderId="42" xfId="0" applyFont="1" applyBorder="1" applyAlignment="1">
      <alignment horizontal="right" vertical="center" wrapText="1" indent="1"/>
    </xf>
    <xf numFmtId="0" fontId="11" fillId="0" borderId="41" xfId="0" applyFont="1" applyBorder="1" applyAlignment="1">
      <alignment vertical="center" wrapText="1"/>
    </xf>
    <xf numFmtId="0" fontId="11" fillId="0" borderId="43" xfId="0" applyFont="1" applyBorder="1" applyAlignment="1">
      <alignment vertical="center" wrapText="1"/>
    </xf>
    <xf numFmtId="0" fontId="24" fillId="0" borderId="27" xfId="0" applyFont="1" applyBorder="1" applyAlignment="1">
      <alignment vertical="center" wrapText="1"/>
    </xf>
    <xf numFmtId="4" fontId="11" fillId="0" borderId="27" xfId="0" applyNumberFormat="1" applyFont="1" applyBorder="1" applyAlignment="1">
      <alignment horizontal="right" vertical="center" wrapText="1" indent="1"/>
    </xf>
    <xf numFmtId="0" fontId="11" fillId="0" borderId="27" xfId="0" applyFont="1" applyBorder="1" applyAlignment="1">
      <alignment horizontal="right" vertical="center" wrapText="1" indent="1"/>
    </xf>
    <xf numFmtId="0" fontId="11" fillId="0" borderId="44" xfId="0" applyFont="1" applyBorder="1" applyAlignment="1">
      <alignment horizontal="right" vertical="center" wrapText="1" indent="1"/>
    </xf>
    <xf numFmtId="0" fontId="24" fillId="2" borderId="45" xfId="0" applyFont="1" applyFill="1" applyBorder="1"/>
    <xf numFmtId="0" fontId="24" fillId="2" borderId="46" xfId="0" applyFont="1" applyFill="1" applyBorder="1"/>
    <xf numFmtId="0" fontId="24" fillId="2" borderId="47" xfId="0" applyFont="1" applyFill="1" applyBorder="1"/>
    <xf numFmtId="0" fontId="11" fillId="0" borderId="41" xfId="0" applyFont="1" applyBorder="1"/>
    <xf numFmtId="170" fontId="11" fillId="0" borderId="42" xfId="0" applyNumberFormat="1" applyFont="1" applyBorder="1"/>
    <xf numFmtId="0" fontId="11" fillId="0" borderId="43" xfId="0" applyFont="1" applyBorder="1"/>
    <xf numFmtId="0" fontId="11" fillId="0" borderId="27" xfId="0" applyFont="1" applyBorder="1"/>
    <xf numFmtId="167" fontId="11" fillId="0" borderId="27" xfId="1" applyNumberFormat="1" applyFont="1" applyBorder="1"/>
    <xf numFmtId="164" fontId="11" fillId="0" borderId="27" xfId="1" applyFont="1" applyBorder="1"/>
    <xf numFmtId="170" fontId="11" fillId="0" borderId="27" xfId="0" applyNumberFormat="1" applyFont="1" applyBorder="1" applyAlignment="1">
      <alignment horizontal="right"/>
    </xf>
    <xf numFmtId="170" fontId="11" fillId="0" borderId="48" xfId="0" applyNumberFormat="1" applyFont="1" applyBorder="1" applyAlignment="1">
      <alignment horizontal="right"/>
    </xf>
    <xf numFmtId="171" fontId="11" fillId="0" borderId="48" xfId="0" applyNumberFormat="1" applyFont="1" applyBorder="1" applyAlignment="1">
      <alignment horizontal="right"/>
    </xf>
    <xf numFmtId="172" fontId="11" fillId="0" borderId="48" xfId="0" applyNumberFormat="1" applyFont="1" applyBorder="1" applyAlignment="1">
      <alignment horizontal="right"/>
    </xf>
    <xf numFmtId="170" fontId="11" fillId="0" borderId="44" xfId="0" applyNumberFormat="1" applyFont="1" applyBorder="1"/>
    <xf numFmtId="0" fontId="11" fillId="0" borderId="0" xfId="0" applyFont="1" applyAlignment="1">
      <alignment wrapText="1"/>
    </xf>
    <xf numFmtId="0" fontId="38" fillId="27" borderId="22" xfId="0" applyFont="1" applyFill="1" applyBorder="1" applyAlignment="1">
      <alignment vertical="center"/>
    </xf>
    <xf numFmtId="0" fontId="38" fillId="27" borderId="23" xfId="0" applyFont="1" applyFill="1" applyBorder="1" applyAlignment="1">
      <alignment vertical="center"/>
    </xf>
    <xf numFmtId="0" fontId="38" fillId="27" borderId="23" xfId="0" applyFont="1" applyFill="1" applyBorder="1" applyAlignment="1">
      <alignment vertical="center" wrapText="1"/>
    </xf>
    <xf numFmtId="0" fontId="38" fillId="28" borderId="23" xfId="0" applyFont="1" applyFill="1" applyBorder="1" applyAlignment="1">
      <alignment vertical="center" wrapText="1"/>
    </xf>
    <xf numFmtId="0" fontId="38" fillId="27" borderId="24" xfId="0" applyFont="1" applyFill="1" applyBorder="1" applyAlignment="1">
      <alignment vertical="center" wrapText="1"/>
    </xf>
    <xf numFmtId="0" fontId="13" fillId="0" borderId="25" xfId="0" applyFont="1" applyBorder="1" applyAlignment="1">
      <alignment horizontal="left"/>
    </xf>
    <xf numFmtId="164" fontId="13" fillId="0" borderId="21" xfId="1" applyFont="1" applyBorder="1"/>
    <xf numFmtId="169" fontId="13" fillId="0" borderId="21" xfId="6" applyNumberFormat="1" applyFont="1" applyBorder="1"/>
    <xf numFmtId="10" fontId="13" fillId="0" borderId="21" xfId="6" applyNumberFormat="1" applyFont="1" applyBorder="1"/>
    <xf numFmtId="164" fontId="15" fillId="0" borderId="21" xfId="1" applyFont="1" applyBorder="1"/>
    <xf numFmtId="164" fontId="13" fillId="0" borderId="26" xfId="1" applyFont="1" applyBorder="1"/>
    <xf numFmtId="164" fontId="13" fillId="14" borderId="21" xfId="1" applyFont="1" applyFill="1" applyBorder="1"/>
    <xf numFmtId="164" fontId="13" fillId="8" borderId="21" xfId="1" applyFont="1" applyFill="1" applyBorder="1"/>
    <xf numFmtId="0" fontId="14" fillId="0" borderId="28" xfId="0" applyFont="1" applyBorder="1" applyAlignment="1">
      <alignment horizontal="left"/>
    </xf>
    <xf numFmtId="164" fontId="14" fillId="0" borderId="29" xfId="1" applyFont="1" applyBorder="1"/>
    <xf numFmtId="0" fontId="14" fillId="0" borderId="29" xfId="0" applyNumberFormat="1" applyFont="1" applyBorder="1"/>
    <xf numFmtId="164" fontId="16" fillId="0" borderId="29" xfId="1" applyFont="1" applyBorder="1"/>
    <xf numFmtId="164" fontId="14" fillId="0" borderId="30" xfId="1" applyFont="1" applyBorder="1"/>
    <xf numFmtId="0" fontId="39" fillId="0" borderId="0" xfId="21" applyFont="1" applyFill="1"/>
    <xf numFmtId="0" fontId="40" fillId="0" borderId="0" xfId="0" applyFont="1" applyFill="1" applyBorder="1"/>
    <xf numFmtId="0" fontId="41" fillId="0" borderId="0" xfId="0" applyFont="1" applyFill="1" applyBorder="1"/>
    <xf numFmtId="0" fontId="19" fillId="0" borderId="0" xfId="0" applyFont="1" applyFill="1"/>
    <xf numFmtId="0" fontId="42" fillId="2" borderId="45" xfId="0" applyFont="1" applyFill="1" applyBorder="1"/>
    <xf numFmtId="0" fontId="42" fillId="27" borderId="46" xfId="0" applyFont="1" applyFill="1" applyBorder="1" applyAlignment="1">
      <alignment wrapText="1"/>
    </xf>
    <xf numFmtId="0" fontId="42" fillId="27" borderId="47" xfId="0" applyFont="1" applyFill="1" applyBorder="1" applyAlignment="1">
      <alignment wrapText="1"/>
    </xf>
    <xf numFmtId="0" fontId="19" fillId="0" borderId="0" xfId="0" applyFont="1"/>
    <xf numFmtId="0" fontId="19" fillId="0" borderId="41" xfId="0" applyFont="1" applyBorder="1"/>
    <xf numFmtId="0" fontId="19" fillId="0" borderId="21" xfId="0" applyFont="1" applyBorder="1" applyAlignment="1">
      <alignment horizontal="left"/>
    </xf>
    <xf numFmtId="167" fontId="19" fillId="0" borderId="21" xfId="1" applyNumberFormat="1" applyFont="1" applyBorder="1"/>
    <xf numFmtId="10" fontId="19" fillId="0" borderId="21" xfId="6" applyNumberFormat="1" applyFont="1" applyBorder="1"/>
    <xf numFmtId="0" fontId="19" fillId="0" borderId="21" xfId="0" applyNumberFormat="1" applyFont="1" applyBorder="1"/>
    <xf numFmtId="2" fontId="19" fillId="0" borderId="42" xfId="0" applyNumberFormat="1" applyFont="1" applyBorder="1"/>
    <xf numFmtId="0" fontId="19" fillId="0" borderId="43" xfId="0" applyFont="1" applyBorder="1"/>
    <xf numFmtId="0" fontId="19" fillId="0" borderId="27" xfId="0" applyFont="1" applyBorder="1" applyAlignment="1">
      <alignment horizontal="left"/>
    </xf>
    <xf numFmtId="167" fontId="19" fillId="0" borderId="27" xfId="1" applyNumberFormat="1" applyFont="1" applyBorder="1"/>
    <xf numFmtId="10" fontId="19" fillId="0" borderId="27" xfId="6" applyNumberFormat="1" applyFont="1" applyBorder="1"/>
    <xf numFmtId="0" fontId="19" fillId="0" borderId="27" xfId="0" applyNumberFormat="1" applyFont="1" applyBorder="1"/>
    <xf numFmtId="2" fontId="19" fillId="0" borderId="44" xfId="0" applyNumberFormat="1" applyFont="1" applyBorder="1"/>
    <xf numFmtId="0" fontId="19" fillId="0" borderId="45" xfId="0" applyFont="1" applyBorder="1"/>
    <xf numFmtId="0" fontId="43" fillId="0" borderId="46" xfId="0" applyFont="1" applyBorder="1" applyAlignment="1">
      <alignment horizontal="left"/>
    </xf>
    <xf numFmtId="167" fontId="43" fillId="0" borderId="46" xfId="1" applyNumberFormat="1" applyFont="1" applyBorder="1"/>
    <xf numFmtId="0" fontId="19" fillId="0" borderId="46" xfId="0" applyFont="1" applyBorder="1"/>
    <xf numFmtId="0" fontId="19" fillId="0" borderId="47" xfId="0" applyFont="1" applyBorder="1"/>
    <xf numFmtId="0" fontId="19" fillId="0" borderId="27" xfId="0" applyFont="1" applyBorder="1"/>
    <xf numFmtId="10" fontId="43" fillId="0" borderId="27" xfId="6" applyNumberFormat="1" applyFont="1" applyBorder="1"/>
    <xf numFmtId="0" fontId="19" fillId="0" borderId="44" xfId="0" applyFont="1" applyBorder="1"/>
    <xf numFmtId="0" fontId="22" fillId="0" borderId="0" xfId="21" applyFont="1" applyFill="1"/>
    <xf numFmtId="1" fontId="22" fillId="0" borderId="0" xfId="0" applyNumberFormat="1" applyFont="1"/>
    <xf numFmtId="164" fontId="22" fillId="0" borderId="0" xfId="1" applyFont="1"/>
    <xf numFmtId="10" fontId="22" fillId="0" borderId="0" xfId="0" applyNumberFormat="1" applyFont="1" applyAlignment="1">
      <alignment horizontal="right"/>
    </xf>
    <xf numFmtId="0" fontId="22" fillId="0" borderId="0" xfId="0" applyFont="1" applyFill="1"/>
    <xf numFmtId="0" fontId="24" fillId="0" borderId="0" xfId="0" applyFont="1" applyFill="1" applyAlignment="1">
      <alignment vertical="center"/>
    </xf>
    <xf numFmtId="0" fontId="11" fillId="0" borderId="0" xfId="0" applyFont="1" applyFill="1" applyAlignment="1">
      <alignment vertical="center"/>
    </xf>
    <xf numFmtId="0" fontId="22" fillId="0" borderId="0" xfId="0" applyFont="1" applyFill="1" applyBorder="1"/>
    <xf numFmtId="0" fontId="22" fillId="0" borderId="17" xfId="0" applyFont="1" applyFill="1" applyBorder="1"/>
    <xf numFmtId="0" fontId="22" fillId="0" borderId="0" xfId="0" applyFont="1" applyFill="1" applyAlignment="1">
      <alignment horizontal="right"/>
    </xf>
    <xf numFmtId="10" fontId="22" fillId="0" borderId="0" xfId="0" applyNumberFormat="1" applyFont="1"/>
    <xf numFmtId="10" fontId="22" fillId="0" borderId="0" xfId="0" applyNumberFormat="1" applyFont="1" applyFill="1" applyAlignment="1">
      <alignment horizontal="right"/>
    </xf>
    <xf numFmtId="3" fontId="22" fillId="0" borderId="0" xfId="0" applyNumberFormat="1" applyFont="1"/>
    <xf numFmtId="167" fontId="22" fillId="0" borderId="0" xfId="0" applyNumberFormat="1" applyFont="1"/>
    <xf numFmtId="167" fontId="22" fillId="0" borderId="0" xfId="1" applyNumberFormat="1" applyFont="1"/>
    <xf numFmtId="167" fontId="19" fillId="0" borderId="0" xfId="1" applyNumberFormat="1" applyFont="1"/>
    <xf numFmtId="10" fontId="19" fillId="0" borderId="0" xfId="6" applyNumberFormat="1" applyFont="1"/>
    <xf numFmtId="164" fontId="19" fillId="0" borderId="0" xfId="1" applyFont="1"/>
    <xf numFmtId="169" fontId="22" fillId="0" borderId="0" xfId="6" applyNumberFormat="1" applyFont="1"/>
    <xf numFmtId="0" fontId="12" fillId="29" borderId="2" xfId="0" applyFont="1" applyFill="1" applyBorder="1" applyAlignment="1">
      <alignment vertical="center" wrapText="1"/>
    </xf>
    <xf numFmtId="0" fontId="33" fillId="29" borderId="5" xfId="0" applyFont="1" applyFill="1" applyBorder="1" applyAlignment="1">
      <alignment vertical="center" wrapText="1"/>
    </xf>
    <xf numFmtId="0" fontId="12" fillId="29" borderId="3" xfId="0" applyFont="1" applyFill="1" applyBorder="1" applyAlignment="1">
      <alignment vertical="center" wrapText="1"/>
    </xf>
    <xf numFmtId="0" fontId="33" fillId="29" borderId="10" xfId="0" applyFont="1" applyFill="1" applyBorder="1" applyAlignment="1">
      <alignment vertical="center" wrapText="1"/>
    </xf>
    <xf numFmtId="0" fontId="44" fillId="0" borderId="18" xfId="0" pivotButton="1" applyFont="1" applyBorder="1"/>
    <xf numFmtId="0" fontId="44" fillId="0" borderId="1" xfId="0" applyFont="1" applyBorder="1" applyAlignment="1">
      <alignment wrapText="1"/>
    </xf>
    <xf numFmtId="0" fontId="44" fillId="0" borderId="2" xfId="0" applyFont="1" applyBorder="1" applyAlignment="1">
      <alignment wrapText="1"/>
    </xf>
    <xf numFmtId="0" fontId="44" fillId="0" borderId="3" xfId="0" applyFont="1" applyBorder="1" applyAlignment="1">
      <alignment wrapText="1"/>
    </xf>
    <xf numFmtId="0" fontId="44" fillId="0" borderId="19" xfId="0" applyFont="1" applyBorder="1" applyAlignment="1">
      <alignment horizontal="left"/>
    </xf>
    <xf numFmtId="0" fontId="44" fillId="0" borderId="14" xfId="0" applyNumberFormat="1" applyFont="1" applyBorder="1"/>
    <xf numFmtId="10" fontId="44" fillId="0" borderId="15" xfId="0" applyNumberFormat="1" applyFont="1" applyBorder="1"/>
    <xf numFmtId="1" fontId="44" fillId="0" borderId="16" xfId="0" applyNumberFormat="1" applyFont="1" applyBorder="1"/>
    <xf numFmtId="0" fontId="44" fillId="0" borderId="7" xfId="0" applyFont="1" applyBorder="1" applyAlignment="1">
      <alignment horizontal="left"/>
    </xf>
    <xf numFmtId="0" fontId="44" fillId="0" borderId="8" xfId="0" applyNumberFormat="1" applyFont="1" applyBorder="1"/>
    <xf numFmtId="10" fontId="44" fillId="0" borderId="0" xfId="0" applyNumberFormat="1" applyFont="1" applyBorder="1"/>
    <xf numFmtId="1" fontId="44" fillId="0" borderId="9" xfId="0" applyNumberFormat="1" applyFont="1" applyBorder="1"/>
    <xf numFmtId="0" fontId="44" fillId="0" borderId="4" xfId="0" applyFont="1" applyBorder="1" applyAlignment="1">
      <alignment horizontal="left"/>
    </xf>
    <xf numFmtId="0" fontId="44" fillId="0" borderId="18" xfId="0" applyFont="1" applyBorder="1" applyAlignment="1">
      <alignment horizontal="left"/>
    </xf>
    <xf numFmtId="0" fontId="44" fillId="0" borderId="6" xfId="0" applyNumberFormat="1" applyFont="1" applyBorder="1"/>
    <xf numFmtId="10" fontId="44" fillId="0" borderId="5" xfId="0" applyNumberFormat="1" applyFont="1" applyBorder="1"/>
    <xf numFmtId="1" fontId="44" fillId="0" borderId="10" xfId="0" applyNumberFormat="1" applyFont="1" applyBorder="1"/>
    <xf numFmtId="10" fontId="5" fillId="0" borderId="8" xfId="6" applyNumberFormat="1" applyFont="1" applyFill="1" applyBorder="1" applyAlignment="1">
      <alignment horizontal="right" vertical="center" wrapText="1"/>
    </xf>
    <xf numFmtId="0" fontId="12" fillId="15" borderId="2" xfId="0" applyFont="1" applyFill="1" applyBorder="1" applyAlignment="1">
      <alignment vertical="center" wrapText="1"/>
    </xf>
    <xf numFmtId="0" fontId="33" fillId="15" borderId="5" xfId="0" applyFont="1" applyFill="1" applyBorder="1" applyAlignment="1">
      <alignment vertical="center" wrapText="1"/>
    </xf>
    <xf numFmtId="0" fontId="33" fillId="15" borderId="10" xfId="0" applyFont="1" applyFill="1" applyBorder="1" applyAlignment="1">
      <alignment vertical="center" wrapText="1"/>
    </xf>
    <xf numFmtId="10" fontId="5" fillId="0" borderId="8" xfId="0" applyNumberFormat="1" applyFont="1" applyFill="1" applyBorder="1" applyAlignment="1">
      <alignment horizontal="right" vertical="center" wrapText="1"/>
    </xf>
    <xf numFmtId="10" fontId="5" fillId="0" borderId="6" xfId="0" applyNumberFormat="1" applyFont="1" applyFill="1" applyBorder="1" applyAlignment="1">
      <alignment horizontal="right" vertical="center" wrapText="1"/>
    </xf>
    <xf numFmtId="165" fontId="5" fillId="0" borderId="5" xfId="0" applyNumberFormat="1" applyFont="1" applyFill="1" applyBorder="1" applyAlignment="1">
      <alignment horizontal="right" vertical="center" wrapText="1"/>
    </xf>
    <xf numFmtId="165" fontId="5" fillId="0" borderId="10" xfId="0" applyNumberFormat="1" applyFont="1" applyFill="1" applyBorder="1" applyAlignment="1">
      <alignment horizontal="right" vertical="center" wrapText="1"/>
    </xf>
    <xf numFmtId="1" fontId="5" fillId="0" borderId="8" xfId="6" applyNumberFormat="1" applyFont="1" applyFill="1" applyBorder="1" applyAlignment="1">
      <alignment horizontal="right" vertical="center" wrapText="1"/>
    </xf>
    <xf numFmtId="1" fontId="5" fillId="0" borderId="8" xfId="1" applyNumberFormat="1" applyFont="1" applyFill="1" applyBorder="1" applyAlignment="1">
      <alignment horizontal="right" vertical="center" wrapText="1"/>
    </xf>
    <xf numFmtId="0" fontId="10" fillId="0" borderId="0" xfId="0" applyFont="1" applyFill="1" applyBorder="1"/>
    <xf numFmtId="0" fontId="8" fillId="2" borderId="15" xfId="0" applyFont="1" applyFill="1" applyBorder="1" applyAlignment="1">
      <alignment vertical="center" wrapText="1"/>
    </xf>
    <xf numFmtId="0" fontId="33" fillId="2" borderId="0" xfId="0" applyFont="1" applyFill="1" applyBorder="1" applyAlignment="1">
      <alignment vertical="center" wrapText="1"/>
    </xf>
    <xf numFmtId="0" fontId="33" fillId="2" borderId="9" xfId="0" applyFont="1" applyFill="1" applyBorder="1" applyAlignment="1">
      <alignment vertical="center" wrapText="1"/>
    </xf>
    <xf numFmtId="0" fontId="33" fillId="29" borderId="0" xfId="0" applyFont="1" applyFill="1" applyBorder="1" applyAlignment="1">
      <alignment vertical="center" wrapText="1"/>
    </xf>
    <xf numFmtId="0" fontId="33" fillId="29" borderId="9" xfId="0" applyFont="1" applyFill="1" applyBorder="1" applyAlignment="1">
      <alignment vertical="center" wrapText="1"/>
    </xf>
    <xf numFmtId="0" fontId="33" fillId="2" borderId="8" xfId="0" applyFont="1" applyFill="1" applyBorder="1" applyAlignment="1">
      <alignment vertical="center" wrapText="1"/>
    </xf>
    <xf numFmtId="0" fontId="33" fillId="15" borderId="0" xfId="0" applyFont="1" applyFill="1" applyBorder="1" applyAlignment="1">
      <alignment vertical="center" wrapText="1"/>
    </xf>
    <xf numFmtId="0" fontId="33" fillId="15" borderId="9" xfId="0" applyFont="1" applyFill="1" applyBorder="1" applyAlignment="1">
      <alignment vertical="center" wrapText="1"/>
    </xf>
    <xf numFmtId="0" fontId="34" fillId="19" borderId="8" xfId="90" applyFont="1" applyFill="1" applyBorder="1" applyAlignment="1">
      <alignment horizontal="center" vertical="center" wrapText="1"/>
    </xf>
    <xf numFmtId="0" fontId="34" fillId="19" borderId="0" xfId="90" applyFont="1" applyFill="1" applyBorder="1" applyAlignment="1">
      <alignment horizontal="center" vertical="center" wrapText="1"/>
    </xf>
    <xf numFmtId="2" fontId="34" fillId="19" borderId="0" xfId="90" applyNumberFormat="1" applyFont="1" applyFill="1" applyBorder="1" applyAlignment="1">
      <alignment horizontal="center" vertical="center" wrapText="1"/>
    </xf>
    <xf numFmtId="0" fontId="34" fillId="21" borderId="0" xfId="90" applyFont="1" applyFill="1" applyBorder="1" applyAlignment="1">
      <alignment horizontal="center" vertical="center" wrapText="1"/>
    </xf>
    <xf numFmtId="2" fontId="34" fillId="21" borderId="0" xfId="90" applyNumberFormat="1" applyFont="1" applyFill="1" applyBorder="1" applyAlignment="1">
      <alignment horizontal="center" vertical="center" wrapText="1"/>
    </xf>
    <xf numFmtId="0" fontId="34" fillId="22" borderId="0" xfId="90" applyFont="1" applyFill="1" applyBorder="1" applyAlignment="1">
      <alignment horizontal="center" vertical="center" wrapText="1"/>
    </xf>
    <xf numFmtId="2" fontId="34" fillId="22" borderId="0" xfId="90" applyNumberFormat="1" applyFont="1" applyFill="1" applyBorder="1" applyAlignment="1">
      <alignment horizontal="center" vertical="center" wrapText="1"/>
    </xf>
    <xf numFmtId="0" fontId="34" fillId="20" borderId="0" xfId="90" applyFont="1" applyFill="1" applyBorder="1" applyAlignment="1">
      <alignment horizontal="center" vertical="center" wrapText="1"/>
    </xf>
    <xf numFmtId="2" fontId="34" fillId="20" borderId="0" xfId="90" applyNumberFormat="1" applyFont="1" applyFill="1" applyBorder="1" applyAlignment="1">
      <alignment horizontal="center" vertical="center" wrapText="1"/>
    </xf>
    <xf numFmtId="0" fontId="34" fillId="23" borderId="0" xfId="90" applyFont="1" applyFill="1" applyBorder="1" applyAlignment="1">
      <alignment horizontal="center" vertical="center" wrapText="1"/>
    </xf>
    <xf numFmtId="2" fontId="34" fillId="23" borderId="0" xfId="90" applyNumberFormat="1" applyFont="1" applyFill="1" applyBorder="1" applyAlignment="1">
      <alignment horizontal="center" vertical="center" wrapText="1"/>
    </xf>
    <xf numFmtId="0" fontId="34" fillId="24" borderId="0" xfId="90" applyFont="1" applyFill="1" applyBorder="1" applyAlignment="1">
      <alignment horizontal="center" vertical="center" wrapText="1"/>
    </xf>
    <xf numFmtId="2" fontId="34" fillId="24" borderId="0" xfId="90" applyNumberFormat="1" applyFont="1" applyFill="1" applyBorder="1" applyAlignment="1">
      <alignment horizontal="center" vertical="center" wrapText="1"/>
    </xf>
    <xf numFmtId="0" fontId="34" fillId="25" borderId="0" xfId="90" applyFont="1" applyFill="1" applyBorder="1" applyAlignment="1">
      <alignment horizontal="center" vertical="center" wrapText="1"/>
    </xf>
    <xf numFmtId="2" fontId="34" fillId="25" borderId="0" xfId="90" applyNumberFormat="1" applyFont="1" applyFill="1" applyBorder="1" applyAlignment="1">
      <alignment horizontal="center" vertical="center" wrapText="1"/>
    </xf>
    <xf numFmtId="0" fontId="34" fillId="26" borderId="0" xfId="90" applyFont="1" applyFill="1" applyBorder="1" applyAlignment="1">
      <alignment horizontal="center" vertical="center" wrapText="1"/>
    </xf>
    <xf numFmtId="2" fontId="34" fillId="26" borderId="0" xfId="90" applyNumberFormat="1" applyFont="1" applyFill="1" applyBorder="1" applyAlignment="1">
      <alignment horizontal="center" vertical="center" wrapText="1"/>
    </xf>
    <xf numFmtId="0" fontId="35" fillId="0" borderId="0" xfId="0" applyNumberFormat="1" applyFont="1" applyFill="1" applyBorder="1" applyAlignment="1">
      <alignment horizontal="center" vertical="center" wrapText="1"/>
    </xf>
    <xf numFmtId="2" fontId="35" fillId="0" borderId="0" xfId="0" applyNumberFormat="1" applyFont="1" applyFill="1" applyBorder="1" applyAlignment="1">
      <alignment horizontal="center" vertical="center" wrapText="1"/>
    </xf>
    <xf numFmtId="1" fontId="36" fillId="18" borderId="0" xfId="0" applyNumberFormat="1" applyFont="1" applyFill="1" applyBorder="1" applyAlignment="1">
      <alignment vertical="center" wrapText="1"/>
    </xf>
    <xf numFmtId="10" fontId="36" fillId="18" borderId="0" xfId="6" applyNumberFormat="1" applyFont="1" applyFill="1" applyBorder="1" applyAlignment="1">
      <alignment vertical="center" wrapText="1"/>
    </xf>
    <xf numFmtId="164" fontId="36" fillId="18" borderId="0" xfId="1" applyFont="1" applyFill="1" applyBorder="1" applyAlignment="1">
      <alignment vertical="center" wrapText="1"/>
    </xf>
    <xf numFmtId="0" fontId="36" fillId="7" borderId="8" xfId="0" applyFont="1" applyFill="1" applyBorder="1" applyAlignment="1">
      <alignment vertical="center" wrapText="1"/>
    </xf>
    <xf numFmtId="0" fontId="36" fillId="7" borderId="9" xfId="0" applyFont="1" applyFill="1" applyBorder="1" applyAlignment="1">
      <alignment vertical="center" wrapText="1"/>
    </xf>
    <xf numFmtId="0" fontId="33" fillId="17" borderId="8" xfId="0" applyFont="1" applyFill="1" applyBorder="1" applyAlignment="1">
      <alignment vertical="center" wrapText="1"/>
    </xf>
    <xf numFmtId="0" fontId="33" fillId="17" borderId="0" xfId="0" applyFont="1" applyFill="1" applyBorder="1" applyAlignment="1">
      <alignment vertical="center" wrapText="1"/>
    </xf>
    <xf numFmtId="0" fontId="33" fillId="17" borderId="9" xfId="0" applyFont="1" applyFill="1" applyBorder="1" applyAlignment="1">
      <alignment vertical="center" wrapText="1"/>
    </xf>
    <xf numFmtId="0" fontId="37" fillId="15" borderId="8" xfId="0" applyFont="1" applyFill="1" applyBorder="1" applyAlignment="1">
      <alignment vertical="center" wrapText="1"/>
    </xf>
    <xf numFmtId="0" fontId="37" fillId="15" borderId="0" xfId="0" applyFont="1" applyFill="1" applyBorder="1" applyAlignment="1">
      <alignment vertical="center" wrapText="1"/>
    </xf>
    <xf numFmtId="0" fontId="37" fillId="14" borderId="0" xfId="0" applyFont="1" applyFill="1" applyBorder="1" applyAlignment="1">
      <alignment vertical="center" wrapText="1"/>
    </xf>
    <xf numFmtId="0" fontId="37" fillId="5" borderId="0" xfId="0" applyFont="1" applyFill="1" applyBorder="1" applyAlignment="1">
      <alignment vertical="center" wrapText="1"/>
    </xf>
    <xf numFmtId="0" fontId="36" fillId="16" borderId="0" xfId="0" applyFont="1" applyFill="1" applyBorder="1" applyAlignment="1">
      <alignment vertical="center" wrapText="1"/>
    </xf>
    <xf numFmtId="10" fontId="36" fillId="13" borderId="9" xfId="0" applyNumberFormat="1" applyFont="1" applyFill="1" applyBorder="1" applyAlignment="1">
      <alignment vertical="center" wrapText="1"/>
    </xf>
    <xf numFmtId="0" fontId="35" fillId="9" borderId="8" xfId="13" applyFont="1" applyFill="1" applyBorder="1" applyAlignment="1">
      <alignment vertical="center" wrapText="1"/>
    </xf>
    <xf numFmtId="0" fontId="35" fillId="9" borderId="0" xfId="13" applyFont="1" applyFill="1" applyBorder="1" applyAlignment="1">
      <alignment vertical="center" wrapText="1"/>
    </xf>
    <xf numFmtId="0" fontId="37" fillId="6" borderId="0" xfId="12" applyFont="1" applyFill="1" applyBorder="1" applyAlignment="1">
      <alignment vertical="center" wrapText="1"/>
    </xf>
    <xf numFmtId="0" fontId="36" fillId="10" borderId="0" xfId="0" applyNumberFormat="1" applyFont="1" applyFill="1" applyBorder="1" applyAlignment="1">
      <alignment vertical="center" wrapText="1"/>
    </xf>
    <xf numFmtId="0" fontId="36" fillId="11" borderId="0" xfId="0" applyNumberFormat="1" applyFont="1" applyFill="1" applyBorder="1" applyAlignment="1">
      <alignment vertical="center" wrapText="1"/>
    </xf>
    <xf numFmtId="0" fontId="36" fillId="12" borderId="0" xfId="0" applyNumberFormat="1" applyFont="1" applyFill="1" applyBorder="1" applyAlignment="1">
      <alignment vertical="center" wrapText="1"/>
    </xf>
    <xf numFmtId="0" fontId="35" fillId="12" borderId="0" xfId="0" applyNumberFormat="1" applyFont="1" applyFill="1" applyBorder="1" applyAlignment="1">
      <alignment vertical="center" wrapText="1"/>
    </xf>
    <xf numFmtId="0" fontId="37" fillId="4" borderId="0" xfId="0" applyFont="1" applyFill="1" applyBorder="1" applyAlignment="1">
      <alignment vertical="center" wrapText="1"/>
    </xf>
    <xf numFmtId="0" fontId="37" fillId="4" borderId="9" xfId="0" applyFont="1" applyFill="1" applyBorder="1" applyAlignment="1">
      <alignment vertical="center" wrapText="1"/>
    </xf>
    <xf numFmtId="0" fontId="11" fillId="0" borderId="0" xfId="0" applyFont="1" applyFill="1" applyBorder="1" applyAlignment="1">
      <alignment vertical="center"/>
    </xf>
    <xf numFmtId="0" fontId="5" fillId="2" borderId="19" xfId="0" applyFont="1" applyFill="1" applyBorder="1" applyAlignment="1">
      <alignment vertical="center" wrapText="1"/>
    </xf>
    <xf numFmtId="0" fontId="5" fillId="2" borderId="15" xfId="0" applyFont="1" applyFill="1" applyBorder="1" applyAlignment="1">
      <alignment vertical="center" wrapText="1"/>
    </xf>
    <xf numFmtId="0" fontId="5" fillId="2" borderId="16" xfId="0" applyFont="1" applyFill="1" applyBorder="1" applyAlignment="1">
      <alignment vertical="center" wrapText="1"/>
    </xf>
    <xf numFmtId="0" fontId="5" fillId="29" borderId="15" xfId="0" applyFont="1" applyFill="1" applyBorder="1" applyAlignment="1">
      <alignment vertical="center" wrapText="1"/>
    </xf>
    <xf numFmtId="0" fontId="5" fillId="29" borderId="16" xfId="0" applyFont="1" applyFill="1" applyBorder="1" applyAlignment="1">
      <alignment vertical="center" wrapText="1"/>
    </xf>
    <xf numFmtId="0" fontId="5" fillId="2" borderId="14" xfId="0" applyFont="1" applyFill="1" applyBorder="1" applyAlignment="1">
      <alignment vertical="center" wrapText="1"/>
    </xf>
    <xf numFmtId="0" fontId="5" fillId="15" borderId="15" xfId="0" applyFont="1" applyFill="1" applyBorder="1" applyAlignment="1">
      <alignment vertical="center" wrapText="1"/>
    </xf>
    <xf numFmtId="0" fontId="46" fillId="19" borderId="14" xfId="90" applyFont="1" applyFill="1" applyBorder="1" applyAlignment="1">
      <alignment horizontal="center" vertical="center" wrapText="1"/>
    </xf>
    <xf numFmtId="0" fontId="46" fillId="19" borderId="15" xfId="90" applyFont="1" applyFill="1" applyBorder="1" applyAlignment="1">
      <alignment horizontal="center" vertical="center" wrapText="1"/>
    </xf>
    <xf numFmtId="2" fontId="46" fillId="19" borderId="15" xfId="90" applyNumberFormat="1" applyFont="1" applyFill="1" applyBorder="1" applyAlignment="1">
      <alignment horizontal="center" vertical="center" wrapText="1"/>
    </xf>
    <xf numFmtId="0" fontId="46" fillId="21" borderId="15" xfId="90" applyFont="1" applyFill="1" applyBorder="1" applyAlignment="1">
      <alignment horizontal="center" vertical="center" wrapText="1"/>
    </xf>
    <xf numFmtId="2" fontId="46" fillId="21" borderId="15" xfId="90" applyNumberFormat="1" applyFont="1" applyFill="1" applyBorder="1" applyAlignment="1">
      <alignment horizontal="center" vertical="center" wrapText="1"/>
    </xf>
    <xf numFmtId="0" fontId="46" fillId="22" borderId="15" xfId="90" applyFont="1" applyFill="1" applyBorder="1" applyAlignment="1">
      <alignment horizontal="center" vertical="center" wrapText="1"/>
    </xf>
    <xf numFmtId="2" fontId="46" fillId="22" borderId="15" xfId="90" applyNumberFormat="1" applyFont="1" applyFill="1" applyBorder="1" applyAlignment="1">
      <alignment horizontal="center" vertical="center" wrapText="1"/>
    </xf>
    <xf numFmtId="0" fontId="46" fillId="20" borderId="15" xfId="90" applyFont="1" applyFill="1" applyBorder="1" applyAlignment="1">
      <alignment horizontal="center" vertical="center" wrapText="1"/>
    </xf>
    <xf numFmtId="2" fontId="46" fillId="20" borderId="15" xfId="90" applyNumberFormat="1" applyFont="1" applyFill="1" applyBorder="1" applyAlignment="1">
      <alignment horizontal="center" vertical="center" wrapText="1"/>
    </xf>
    <xf numFmtId="0" fontId="46" fillId="23" borderId="15" xfId="90" applyFont="1" applyFill="1" applyBorder="1" applyAlignment="1">
      <alignment horizontal="center" vertical="center" wrapText="1"/>
    </xf>
    <xf numFmtId="2" fontId="46" fillId="23" borderId="15" xfId="90" applyNumberFormat="1" applyFont="1" applyFill="1" applyBorder="1" applyAlignment="1">
      <alignment horizontal="center" vertical="center" wrapText="1"/>
    </xf>
    <xf numFmtId="0" fontId="46" fillId="24" borderId="15" xfId="90" applyFont="1" applyFill="1" applyBorder="1" applyAlignment="1">
      <alignment horizontal="center" vertical="center" wrapText="1"/>
    </xf>
    <xf numFmtId="2" fontId="46" fillId="24" borderId="15" xfId="90" applyNumberFormat="1" applyFont="1" applyFill="1" applyBorder="1" applyAlignment="1">
      <alignment horizontal="center" vertical="center" wrapText="1"/>
    </xf>
    <xf numFmtId="0" fontId="46" fillId="25" borderId="15" xfId="90" applyFont="1" applyFill="1" applyBorder="1" applyAlignment="1">
      <alignment horizontal="center" vertical="center" wrapText="1"/>
    </xf>
    <xf numFmtId="2" fontId="46" fillId="25" borderId="15" xfId="90" applyNumberFormat="1" applyFont="1" applyFill="1" applyBorder="1" applyAlignment="1">
      <alignment horizontal="center" vertical="center" wrapText="1"/>
    </xf>
    <xf numFmtId="0" fontId="46" fillId="26" borderId="15" xfId="90" applyFont="1" applyFill="1" applyBorder="1" applyAlignment="1">
      <alignment horizontal="center" vertical="center" wrapText="1"/>
    </xf>
    <xf numFmtId="2" fontId="46" fillId="26" borderId="15" xfId="90" applyNumberFormat="1" applyFont="1" applyFill="1" applyBorder="1" applyAlignment="1">
      <alignment horizontal="center" vertical="center" wrapText="1"/>
    </xf>
    <xf numFmtId="0" fontId="10" fillId="0" borderId="15" xfId="0" applyNumberFormat="1" applyFont="1" applyFill="1" applyBorder="1" applyAlignment="1">
      <alignment horizontal="center" vertical="center" wrapText="1"/>
    </xf>
    <xf numFmtId="2" fontId="10" fillId="0" borderId="15" xfId="0" applyNumberFormat="1" applyFont="1" applyFill="1" applyBorder="1" applyAlignment="1">
      <alignment horizontal="center" vertical="center" wrapText="1"/>
    </xf>
    <xf numFmtId="1" fontId="47" fillId="18" borderId="15" xfId="0" applyNumberFormat="1" applyFont="1" applyFill="1" applyBorder="1" applyAlignment="1">
      <alignment vertical="center" wrapText="1"/>
    </xf>
    <xf numFmtId="10" fontId="47" fillId="18" borderId="15" xfId="6" applyNumberFormat="1" applyFont="1" applyFill="1" applyBorder="1" applyAlignment="1">
      <alignment vertical="center" wrapText="1"/>
    </xf>
    <xf numFmtId="164" fontId="47" fillId="18" borderId="15" xfId="1" applyFont="1" applyFill="1" applyBorder="1" applyAlignment="1">
      <alignment vertical="center" wrapText="1"/>
    </xf>
    <xf numFmtId="0" fontId="47" fillId="7" borderId="14" xfId="0" applyFont="1" applyFill="1" applyBorder="1" applyAlignment="1">
      <alignment vertical="center" wrapText="1"/>
    </xf>
    <xf numFmtId="0" fontId="47" fillId="7" borderId="16" xfId="0" applyFont="1" applyFill="1" applyBorder="1" applyAlignment="1">
      <alignment vertical="center" wrapText="1"/>
    </xf>
    <xf numFmtId="0" fontId="5" fillId="17" borderId="14" xfId="0" applyFont="1" applyFill="1" applyBorder="1" applyAlignment="1">
      <alignment vertical="center" wrapText="1"/>
    </xf>
    <xf numFmtId="0" fontId="5" fillId="17" borderId="15" xfId="0" applyFont="1" applyFill="1" applyBorder="1" applyAlignment="1">
      <alignment vertical="center" wrapText="1"/>
    </xf>
    <xf numFmtId="0" fontId="5" fillId="17" borderId="16" xfId="0" applyFont="1" applyFill="1" applyBorder="1" applyAlignment="1">
      <alignment vertical="center" wrapText="1"/>
    </xf>
    <xf numFmtId="0" fontId="11" fillId="15" borderId="14" xfId="0" applyFont="1" applyFill="1" applyBorder="1" applyAlignment="1">
      <alignment vertical="center" wrapText="1"/>
    </xf>
    <xf numFmtId="0" fontId="11" fillId="15" borderId="15" xfId="0" applyFont="1" applyFill="1" applyBorder="1" applyAlignment="1">
      <alignment vertical="center" wrapText="1"/>
    </xf>
    <xf numFmtId="0" fontId="11" fillId="14" borderId="15" xfId="0" applyFont="1" applyFill="1" applyBorder="1" applyAlignment="1">
      <alignment vertical="center" wrapText="1"/>
    </xf>
    <xf numFmtId="0" fontId="11" fillId="5" borderId="15" xfId="0" applyFont="1" applyFill="1" applyBorder="1" applyAlignment="1">
      <alignment vertical="center" wrapText="1"/>
    </xf>
    <xf numFmtId="0" fontId="47" fillId="16" borderId="15" xfId="0" applyFont="1" applyFill="1" applyBorder="1" applyAlignment="1">
      <alignment vertical="center" wrapText="1"/>
    </xf>
    <xf numFmtId="10" fontId="47" fillId="13" borderId="16" xfId="0" applyNumberFormat="1" applyFont="1" applyFill="1" applyBorder="1" applyAlignment="1">
      <alignment vertical="center" wrapText="1"/>
    </xf>
    <xf numFmtId="0" fontId="10" fillId="9" borderId="14" xfId="13" applyFont="1" applyFill="1" applyBorder="1" applyAlignment="1">
      <alignment vertical="center" wrapText="1"/>
    </xf>
    <xf numFmtId="0" fontId="10" fillId="9" borderId="15" xfId="13" applyFont="1" applyFill="1" applyBorder="1" applyAlignment="1">
      <alignment vertical="center" wrapText="1"/>
    </xf>
    <xf numFmtId="0" fontId="11" fillId="6" borderId="15" xfId="12" applyFont="1" applyFill="1" applyBorder="1" applyAlignment="1">
      <alignment vertical="center" wrapText="1"/>
    </xf>
    <xf numFmtId="0" fontId="47" fillId="10" borderId="15" xfId="0" applyNumberFormat="1" applyFont="1" applyFill="1" applyBorder="1" applyAlignment="1">
      <alignment vertical="center" wrapText="1"/>
    </xf>
    <xf numFmtId="0" fontId="47" fillId="11" borderId="15" xfId="0" applyNumberFormat="1" applyFont="1" applyFill="1" applyBorder="1" applyAlignment="1">
      <alignment vertical="center" wrapText="1"/>
    </xf>
    <xf numFmtId="0" fontId="47" fillId="12" borderId="15" xfId="0" applyNumberFormat="1" applyFont="1" applyFill="1" applyBorder="1" applyAlignment="1">
      <alignment vertical="center" wrapText="1"/>
    </xf>
    <xf numFmtId="0" fontId="10" fillId="12" borderId="15" xfId="0" applyNumberFormat="1" applyFont="1" applyFill="1" applyBorder="1" applyAlignment="1">
      <alignment vertical="center" wrapText="1"/>
    </xf>
    <xf numFmtId="0" fontId="11" fillId="4" borderId="15" xfId="0" applyFont="1" applyFill="1" applyBorder="1" applyAlignment="1">
      <alignment vertical="center" wrapText="1"/>
    </xf>
    <xf numFmtId="0" fontId="11" fillId="4" borderId="16" xfId="0" applyFont="1" applyFill="1" applyBorder="1" applyAlignment="1">
      <alignment vertical="center" wrapText="1"/>
    </xf>
    <xf numFmtId="1" fontId="5" fillId="0" borderId="5" xfId="0" applyNumberFormat="1" applyFont="1" applyFill="1" applyBorder="1" applyAlignment="1">
      <alignment horizontal="right" vertical="center" wrapText="1"/>
    </xf>
    <xf numFmtId="0" fontId="5" fillId="0" borderId="5" xfId="1" applyNumberFormat="1" applyFont="1" applyFill="1" applyBorder="1" applyAlignment="1">
      <alignment horizontal="right" vertical="center" wrapText="1"/>
    </xf>
    <xf numFmtId="3" fontId="5" fillId="0" borderId="0" xfId="0" applyNumberFormat="1" applyFont="1" applyFill="1" applyBorder="1" applyAlignment="1">
      <alignment horizontal="left" vertical="center" wrapText="1"/>
    </xf>
    <xf numFmtId="3" fontId="5" fillId="0" borderId="5" xfId="0" applyNumberFormat="1" applyFont="1" applyFill="1" applyBorder="1" applyAlignment="1">
      <alignment horizontal="left" vertical="center" wrapText="1"/>
    </xf>
    <xf numFmtId="0" fontId="48" fillId="30" borderId="2" xfId="0" applyFont="1" applyFill="1" applyBorder="1" applyAlignment="1">
      <alignment vertical="center" wrapText="1"/>
    </xf>
    <xf numFmtId="0" fontId="48" fillId="30" borderId="19" xfId="0" applyFont="1" applyFill="1" applyBorder="1" applyAlignment="1">
      <alignment vertical="center" wrapText="1"/>
    </xf>
    <xf numFmtId="0" fontId="48" fillId="30" borderId="7" xfId="0" applyFont="1" applyFill="1" applyBorder="1" applyAlignment="1">
      <alignment vertical="center" wrapText="1"/>
    </xf>
    <xf numFmtId="0" fontId="48" fillId="30" borderId="4" xfId="0" applyFont="1" applyFill="1" applyBorder="1" applyAlignment="1">
      <alignment vertical="center" wrapText="1"/>
    </xf>
    <xf numFmtId="0" fontId="45" fillId="15" borderId="5" xfId="0" applyFont="1" applyFill="1" applyBorder="1" applyAlignment="1">
      <alignment horizontal="center"/>
    </xf>
    <xf numFmtId="0" fontId="45" fillId="15" borderId="10" xfId="0" applyFont="1" applyFill="1" applyBorder="1" applyAlignment="1">
      <alignment horizontal="center"/>
    </xf>
    <xf numFmtId="0" fontId="45" fillId="29" borderId="6" xfId="0" applyFont="1" applyFill="1" applyBorder="1" applyAlignment="1">
      <alignment horizontal="center"/>
    </xf>
    <xf numFmtId="0" fontId="45" fillId="29" borderId="5" xfId="0" applyFont="1" applyFill="1" applyBorder="1" applyAlignment="1">
      <alignment horizontal="center"/>
    </xf>
    <xf numFmtId="0" fontId="45" fillId="29" borderId="10" xfId="0" applyFont="1" applyFill="1" applyBorder="1" applyAlignment="1">
      <alignment horizontal="center"/>
    </xf>
    <xf numFmtId="0" fontId="24" fillId="2" borderId="12" xfId="0" applyFont="1" applyFill="1" applyBorder="1" applyAlignment="1">
      <alignment horizontal="center" vertical="center" wrapText="1"/>
    </xf>
    <xf numFmtId="0" fontId="24" fillId="2" borderId="37"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24" fillId="2" borderId="11" xfId="0" applyFont="1" applyFill="1" applyBorder="1" applyAlignment="1">
      <alignment horizontal="center" vertical="center" wrapText="1"/>
    </xf>
    <xf numFmtId="10" fontId="10" fillId="0" borderId="0" xfId="6" applyNumberFormat="1" applyFont="1" applyFill="1" applyBorder="1" applyAlignment="1">
      <alignment horizontal="right" vertical="center" wrapText="1"/>
    </xf>
    <xf numFmtId="167" fontId="10" fillId="0" borderId="0" xfId="1" applyNumberFormat="1" applyFont="1" applyFill="1" applyBorder="1" applyAlignment="1">
      <alignment horizontal="right" vertical="center" wrapText="1"/>
    </xf>
    <xf numFmtId="0" fontId="45" fillId="2" borderId="6" xfId="0" applyFont="1" applyFill="1" applyBorder="1" applyAlignment="1">
      <alignment horizontal="center"/>
    </xf>
    <xf numFmtId="0" fontId="45" fillId="2" borderId="5" xfId="0" applyFont="1" applyFill="1" applyBorder="1" applyAlignment="1">
      <alignment horizontal="center"/>
    </xf>
    <xf numFmtId="0" fontId="45" fillId="2" borderId="10" xfId="0" applyFont="1" applyFill="1" applyBorder="1" applyAlignment="1">
      <alignment horizontal="center"/>
    </xf>
    <xf numFmtId="0" fontId="31" fillId="31" borderId="15" xfId="0" applyFont="1" applyFill="1" applyBorder="1" applyAlignment="1">
      <alignment vertical="center" wrapText="1"/>
    </xf>
    <xf numFmtId="0" fontId="35" fillId="31" borderId="0" xfId="0" applyFont="1" applyFill="1" applyBorder="1" applyAlignment="1">
      <alignment vertical="center" wrapText="1"/>
    </xf>
    <xf numFmtId="0" fontId="35" fillId="31" borderId="5" xfId="0" applyFont="1" applyFill="1" applyBorder="1" applyAlignment="1">
      <alignment vertical="center" wrapText="1"/>
    </xf>
    <xf numFmtId="0" fontId="49" fillId="31" borderId="1" xfId="0" applyFont="1" applyFill="1" applyBorder="1" applyAlignment="1">
      <alignment horizontal="center" vertical="center" wrapText="1"/>
    </xf>
    <xf numFmtId="0" fontId="49" fillId="31" borderId="2" xfId="0" applyFont="1" applyFill="1" applyBorder="1" applyAlignment="1">
      <alignment horizontal="center" vertical="center" wrapText="1"/>
    </xf>
    <xf numFmtId="0" fontId="49" fillId="31" borderId="3" xfId="0" applyFont="1" applyFill="1" applyBorder="1" applyAlignment="1">
      <alignment horizontal="center" vertical="center" wrapText="1"/>
    </xf>
    <xf numFmtId="0" fontId="31" fillId="31" borderId="14" xfId="0" applyFont="1" applyFill="1" applyBorder="1" applyAlignment="1">
      <alignment vertical="center" wrapText="1"/>
    </xf>
    <xf numFmtId="0" fontId="31" fillId="31" borderId="16" xfId="0" applyFont="1" applyFill="1" applyBorder="1" applyAlignment="1">
      <alignment vertical="center" wrapText="1"/>
    </xf>
    <xf numFmtId="0" fontId="35" fillId="31" borderId="8" xfId="0" applyFont="1" applyFill="1" applyBorder="1" applyAlignment="1">
      <alignment vertical="center" wrapText="1"/>
    </xf>
    <xf numFmtId="0" fontId="35" fillId="31" borderId="9" xfId="0" applyFont="1" applyFill="1" applyBorder="1" applyAlignment="1">
      <alignment vertical="center" wrapText="1"/>
    </xf>
    <xf numFmtId="0" fontId="35" fillId="31" borderId="6" xfId="0" applyFont="1" applyFill="1" applyBorder="1" applyAlignment="1">
      <alignment vertical="center" wrapText="1"/>
    </xf>
    <xf numFmtId="0" fontId="35" fillId="31" borderId="10" xfId="0" applyFont="1" applyFill="1" applyBorder="1" applyAlignment="1">
      <alignment vertical="center" wrapText="1"/>
    </xf>
    <xf numFmtId="0" fontId="10" fillId="31" borderId="1" xfId="0" applyFont="1" applyFill="1" applyBorder="1" applyAlignment="1">
      <alignment vertical="center" wrapText="1"/>
    </xf>
    <xf numFmtId="0" fontId="10" fillId="31" borderId="2" xfId="0" applyFont="1" applyFill="1" applyBorder="1" applyAlignment="1">
      <alignment vertical="center" wrapText="1"/>
    </xf>
    <xf numFmtId="0" fontId="10" fillId="31" borderId="3" xfId="0" applyFont="1" applyFill="1" applyBorder="1" applyAlignment="1">
      <alignment vertical="center" wrapText="1"/>
    </xf>
  </cellXfs>
  <cellStyles count="93">
    <cellStyle name="Comma" xfId="1" builtinId="3"/>
    <cellStyle name="Comma 2" xfId="41"/>
    <cellStyle name="Followed Hyperlink" xfId="81" builtinId="9" hidden="1"/>
    <cellStyle name="Followed Hyperlink" xfId="85" builtinId="9" hidden="1"/>
    <cellStyle name="Followed Hyperlink" xfId="89" builtinId="9" hidden="1"/>
    <cellStyle name="Followed Hyperlink" xfId="92" builtinId="9" hidden="1"/>
    <cellStyle name="Followed Hyperlink" xfId="87" builtinId="9" hidden="1"/>
    <cellStyle name="Followed Hyperlink" xfId="83" builtinId="9" hidden="1"/>
    <cellStyle name="Followed Hyperlink" xfId="79" builtinId="9" hidden="1"/>
    <cellStyle name="Followed Hyperlink" xfId="32" builtinId="9" hidden="1"/>
    <cellStyle name="Followed Hyperlink" xfId="34" builtinId="9" hidden="1"/>
    <cellStyle name="Followed Hyperlink" xfId="38" builtinId="9" hidden="1"/>
    <cellStyle name="Followed Hyperlink" xfId="43" builtinId="9" hidden="1"/>
    <cellStyle name="Followed Hyperlink" xfId="45" builtinId="9" hidden="1"/>
    <cellStyle name="Followed Hyperlink" xfId="49" builtinId="9" hidden="1"/>
    <cellStyle name="Followed Hyperlink" xfId="51" builtinId="9" hidden="1"/>
    <cellStyle name="Followed Hyperlink" xfId="53" builtinId="9" hidden="1"/>
    <cellStyle name="Followed Hyperlink" xfId="57" builtinId="9" hidden="1"/>
    <cellStyle name="Followed Hyperlink" xfId="59" builtinId="9" hidden="1"/>
    <cellStyle name="Followed Hyperlink" xfId="61" builtinId="9" hidden="1"/>
    <cellStyle name="Followed Hyperlink" xfId="65" builtinId="9" hidden="1"/>
    <cellStyle name="Followed Hyperlink" xfId="67" builtinId="9" hidden="1"/>
    <cellStyle name="Followed Hyperlink" xfId="69" builtinId="9" hidden="1"/>
    <cellStyle name="Followed Hyperlink" xfId="73" builtinId="9" hidden="1"/>
    <cellStyle name="Followed Hyperlink" xfId="75" builtinId="9" hidden="1"/>
    <cellStyle name="Followed Hyperlink" xfId="77" builtinId="9" hidden="1"/>
    <cellStyle name="Followed Hyperlink" xfId="71" builtinId="9" hidden="1"/>
    <cellStyle name="Followed Hyperlink" xfId="63" builtinId="9" hidden="1"/>
    <cellStyle name="Followed Hyperlink" xfId="55" builtinId="9" hidden="1"/>
    <cellStyle name="Followed Hyperlink" xfId="47" builtinId="9" hidden="1"/>
    <cellStyle name="Followed Hyperlink" xfId="36" builtinId="9" hidden="1"/>
    <cellStyle name="Followed Hyperlink" xfId="16" builtinId="9" hidden="1"/>
    <cellStyle name="Followed Hyperlink" xfId="20"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18" builtinId="9" hidden="1"/>
    <cellStyle name="Followed Hyperlink" xfId="9" builtinId="9" hidden="1"/>
    <cellStyle name="Followed Hyperlink" xfId="11" builtinId="9" hidden="1"/>
    <cellStyle name="Followed Hyperlink" xfId="5" builtinId="9" hidden="1"/>
    <cellStyle name="Followed Hyperlink" xfId="3" builtinId="9" hidden="1"/>
    <cellStyle name="Hyperlink" xfId="64" builtinId="8" hidden="1"/>
    <cellStyle name="Hyperlink" xfId="66" builtinId="8" hidden="1"/>
    <cellStyle name="Hyperlink" xfId="70" builtinId="8" hidden="1"/>
    <cellStyle name="Hyperlink" xfId="72" builtinId="8" hidden="1"/>
    <cellStyle name="Hyperlink" xfId="74" builtinId="8" hidden="1"/>
    <cellStyle name="Hyperlink" xfId="78" builtinId="8" hidden="1"/>
    <cellStyle name="Hyperlink" xfId="80" builtinId="8" hidden="1"/>
    <cellStyle name="Hyperlink" xfId="82" builtinId="8" hidden="1"/>
    <cellStyle name="Hyperlink" xfId="86" builtinId="8" hidden="1"/>
    <cellStyle name="Hyperlink" xfId="88" builtinId="8" hidden="1"/>
    <cellStyle name="Hyperlink" xfId="91" builtinId="8" hidden="1"/>
    <cellStyle name="Hyperlink" xfId="84" builtinId="8" hidden="1"/>
    <cellStyle name="Hyperlink" xfId="76" builtinId="8" hidden="1"/>
    <cellStyle name="Hyperlink" xfId="68" builtinId="8" hidden="1"/>
    <cellStyle name="Hyperlink" xfId="31" builtinId="8" hidden="1"/>
    <cellStyle name="Hyperlink" xfId="33" builtinId="8" hidden="1"/>
    <cellStyle name="Hyperlink" xfId="35" builtinId="8" hidden="1"/>
    <cellStyle name="Hyperlink" xfId="37" builtinId="8" hidden="1"/>
    <cellStyle name="Hyperlink" xfId="42"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2" builtinId="8" hidden="1"/>
    <cellStyle name="Hyperlink" xfId="60" builtinId="8" hidden="1"/>
    <cellStyle name="Hyperlink" xfId="44" builtinId="8" hidden="1"/>
    <cellStyle name="Hyperlink" xfId="17" builtinId="8" hidden="1"/>
    <cellStyle name="Hyperlink" xfId="19" builtinId="8" hidden="1"/>
    <cellStyle name="Hyperlink" xfId="23" builtinId="8" hidden="1"/>
    <cellStyle name="Hyperlink" xfId="25" builtinId="8" hidden="1"/>
    <cellStyle name="Hyperlink" xfId="27" builtinId="8" hidden="1"/>
    <cellStyle name="Hyperlink" xfId="29" builtinId="8" hidden="1"/>
    <cellStyle name="Hyperlink" xfId="8" builtinId="8" hidden="1"/>
    <cellStyle name="Hyperlink" xfId="10" builtinId="8" hidden="1"/>
    <cellStyle name="Hyperlink" xfId="15" builtinId="8" hidden="1"/>
    <cellStyle name="Hyperlink" xfId="4" builtinId="8" hidden="1"/>
    <cellStyle name="Hyperlink" xfId="2" builtinId="8" hidden="1"/>
    <cellStyle name="Normal" xfId="0" builtinId="0"/>
    <cellStyle name="Normal 2" xfId="7"/>
    <cellStyle name="Normal 2 7" xfId="22"/>
    <cellStyle name="Normal 3" xfId="21"/>
    <cellStyle name="Normal 4" xfId="39"/>
    <cellStyle name="Normal 6" xfId="14"/>
    <cellStyle name="Normal 7" xfId="13"/>
    <cellStyle name="Normal 8" xfId="12"/>
    <cellStyle name="Normal_Sheet3" xfId="90"/>
    <cellStyle name="Percent" xfId="6" builtinId="5"/>
    <cellStyle name="Percent 2" xfId="40"/>
  </cellStyles>
  <dxfs count="42">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alignment wrapText="0"/>
    </dxf>
    <dxf>
      <numFmt numFmtId="14" formatCode="0.00%"/>
    </dxf>
    <dxf>
      <alignment wrapText="1"/>
    </dxf>
    <dxf>
      <numFmt numFmtId="1" formatCode="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wrapText="1"/>
    </dxf>
    <dxf>
      <alignment wrapText="0"/>
    </dxf>
    <dxf>
      <alignment wrapText="1"/>
    </dxf>
    <dxf>
      <alignment wrapText="0"/>
    </dxf>
    <dxf>
      <alignment wrapText="1"/>
    </dxf>
    <dxf>
      <alignment wrapText="0"/>
    </dxf>
    <dxf>
      <alignment wrapText="1"/>
    </dxf>
    <dxf>
      <fill>
        <patternFill>
          <bgColor rgb="FFFFFF00"/>
        </patternFill>
      </fill>
    </dxf>
  </dxfs>
  <tableStyles count="0" defaultTableStyle="TableStyleMedium2" defaultPivotStyle="PivotStyleLight16"/>
  <colors>
    <mruColors>
      <color rgb="FFF6FEBE"/>
      <color rgb="FFFFFD78"/>
      <color rgb="FFFF7E79"/>
      <color rgb="FFFFD579"/>
      <color rgb="FF73FEFF"/>
      <color rgb="FFFF9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AU"/>
              <a:t>Union Government Expenditures</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bar"/>
        <c:grouping val="stacked"/>
        <c:varyColors val="0"/>
        <c:ser>
          <c:idx val="0"/>
          <c:order val="0"/>
          <c:tx>
            <c:strRef>
              <c:f>'Union Govt Expenditures'!$A$4</c:f>
              <c:strCache>
                <c:ptCount val="1"/>
                <c:pt idx="0">
                  <c:v>electricity</c:v>
                </c:pt>
              </c:strCache>
            </c:strRef>
          </c:tx>
          <c:spPr>
            <a:pattFill prst="ltUpDiag">
              <a:fgClr>
                <a:schemeClr val="accent6"/>
              </a:fgClr>
              <a:bgClr>
                <a:schemeClr val="accent6">
                  <a:lumMod val="20000"/>
                  <a:lumOff val="80000"/>
                </a:schemeClr>
              </a:bgClr>
            </a:pattFill>
            <a:ln>
              <a:noFill/>
            </a:ln>
            <a:effectLst>
              <a:innerShdw blurRad="114300">
                <a:schemeClr val="accent6"/>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Expenditures'!$B$4:$G$4</c:f>
              <c:numCache>
                <c:formatCode>_(* #,##0.00_);_(* \(#,##0.00\);_(* "-"??_);_(@_)</c:formatCode>
                <c:ptCount val="6"/>
                <c:pt idx="0">
                  <c:v>699641.78639000002</c:v>
                </c:pt>
                <c:pt idx="1">
                  <c:v>659890.50800000003</c:v>
                </c:pt>
                <c:pt idx="2">
                  <c:v>2088741.693</c:v>
                </c:pt>
                <c:pt idx="3">
                  <c:v>2564006.7950000004</c:v>
                </c:pt>
                <c:pt idx="4">
                  <c:v>2851112.2819999997</c:v>
                </c:pt>
                <c:pt idx="5">
                  <c:v>3187686.3730000001</c:v>
                </c:pt>
              </c:numCache>
            </c:numRef>
          </c:val>
          <c:extLst>
            <c:ext xmlns:c16="http://schemas.microsoft.com/office/drawing/2014/chart" uri="{C3380CC4-5D6E-409C-BE32-E72D297353CC}">
              <c16:uniqueId val="{00000000-E962-42E3-A157-35836C94AD16}"/>
            </c:ext>
          </c:extLst>
        </c:ser>
        <c:ser>
          <c:idx val="1"/>
          <c:order val="1"/>
          <c:tx>
            <c:strRef>
              <c:f>'Union Govt Expenditures'!$A$5</c:f>
              <c:strCache>
                <c:ptCount val="1"/>
                <c:pt idx="0">
                  <c:v>defence</c:v>
                </c:pt>
              </c:strCache>
            </c:strRef>
          </c:tx>
          <c:spPr>
            <a:pattFill prst="ltUpDiag">
              <a:fgClr>
                <a:schemeClr val="accent5"/>
              </a:fgClr>
              <a:bgClr>
                <a:schemeClr val="accent5">
                  <a:lumMod val="20000"/>
                  <a:lumOff val="80000"/>
                </a:schemeClr>
              </a:bgClr>
            </a:pattFill>
            <a:ln>
              <a:noFill/>
            </a:ln>
            <a:effectLst>
              <a:innerShdw blurRad="114300">
                <a:schemeClr val="accent5"/>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Expenditures'!$B$5:$G$5</c:f>
              <c:numCache>
                <c:formatCode>_(* #,##0.00_);_(* \(#,##0.00\);_(* "-"??_);_(@_)</c:formatCode>
                <c:ptCount val="6"/>
                <c:pt idx="0">
                  <c:v>1409648.3739999998</c:v>
                </c:pt>
                <c:pt idx="1">
                  <c:v>2104198.4690000005</c:v>
                </c:pt>
                <c:pt idx="2">
                  <c:v>2289022.23</c:v>
                </c:pt>
                <c:pt idx="3">
                  <c:v>2613847.9410000001</c:v>
                </c:pt>
                <c:pt idx="4">
                  <c:v>3167885.7779999999</c:v>
                </c:pt>
                <c:pt idx="5">
                  <c:v>2876469.9789999998</c:v>
                </c:pt>
              </c:numCache>
            </c:numRef>
          </c:val>
          <c:extLst>
            <c:ext xmlns:c16="http://schemas.microsoft.com/office/drawing/2014/chart" uri="{C3380CC4-5D6E-409C-BE32-E72D297353CC}">
              <c16:uniqueId val="{00000001-E962-42E3-A157-35836C94AD16}"/>
            </c:ext>
          </c:extLst>
        </c:ser>
        <c:ser>
          <c:idx val="2"/>
          <c:order val="2"/>
          <c:tx>
            <c:strRef>
              <c:f>'Union Govt Expenditures'!$A$6</c:f>
              <c:strCache>
                <c:ptCount val="1"/>
                <c:pt idx="0">
                  <c:v>energy</c:v>
                </c:pt>
              </c:strCache>
            </c:strRef>
          </c:tx>
          <c:spPr>
            <a:pattFill prst="ltUpDiag">
              <a:fgClr>
                <a:schemeClr val="accent4"/>
              </a:fgClr>
              <a:bgClr>
                <a:schemeClr val="accent4">
                  <a:lumMod val="20000"/>
                  <a:lumOff val="80000"/>
                </a:schemeClr>
              </a:bgClr>
            </a:pattFill>
            <a:ln>
              <a:noFill/>
            </a:ln>
            <a:effectLst>
              <a:innerShdw blurRad="114300">
                <a:schemeClr val="accent4"/>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Expenditures'!$B$6:$G$6</c:f>
              <c:numCache>
                <c:formatCode>_(* #,##0.00_);_(* \(#,##0.00\);_(* "-"??_);_(@_)</c:formatCode>
                <c:ptCount val="6"/>
                <c:pt idx="0">
                  <c:v>1108834.6446200002</c:v>
                </c:pt>
                <c:pt idx="1">
                  <c:v>2211954.0180000002</c:v>
                </c:pt>
                <c:pt idx="2">
                  <c:v>3631830.8350000004</c:v>
                </c:pt>
                <c:pt idx="3">
                  <c:v>3373699.9099999997</c:v>
                </c:pt>
                <c:pt idx="4">
                  <c:v>3396783.9510000004</c:v>
                </c:pt>
                <c:pt idx="5">
                  <c:v>2694258.0609999998</c:v>
                </c:pt>
              </c:numCache>
            </c:numRef>
          </c:val>
          <c:extLst>
            <c:ext xmlns:c16="http://schemas.microsoft.com/office/drawing/2014/chart" uri="{C3380CC4-5D6E-409C-BE32-E72D297353CC}">
              <c16:uniqueId val="{00000002-E962-42E3-A157-35836C94AD16}"/>
            </c:ext>
          </c:extLst>
        </c:ser>
        <c:ser>
          <c:idx val="3"/>
          <c:order val="3"/>
          <c:tx>
            <c:strRef>
              <c:f>'Union Govt Expenditures'!$A$7</c:f>
              <c:strCache>
                <c:ptCount val="1"/>
                <c:pt idx="0">
                  <c:v>finance and administration</c:v>
                </c:pt>
              </c:strCache>
            </c:strRef>
          </c:tx>
          <c:spPr>
            <a:pattFill prst="ltUpDiag">
              <a:fgClr>
                <a:schemeClr val="accent6">
                  <a:lumMod val="60000"/>
                </a:schemeClr>
              </a:fgClr>
              <a:bgClr>
                <a:schemeClr val="accent6">
                  <a:lumMod val="60000"/>
                  <a:lumMod val="20000"/>
                  <a:lumOff val="80000"/>
                </a:schemeClr>
              </a:bgClr>
            </a:pattFill>
            <a:ln>
              <a:noFill/>
            </a:ln>
            <a:effectLst>
              <a:innerShdw blurRad="114300">
                <a:schemeClr val="accent6">
                  <a:lumMod val="6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Expenditures'!$B$7:$G$7</c:f>
              <c:numCache>
                <c:formatCode>_(* #,##0.00_);_(* \(#,##0.00\);_(* "-"??_);_(@_)</c:formatCode>
                <c:ptCount val="6"/>
                <c:pt idx="0">
                  <c:v>1134436.21022</c:v>
                </c:pt>
                <c:pt idx="1">
                  <c:v>2148981.7670000005</c:v>
                </c:pt>
                <c:pt idx="2">
                  <c:v>2206721.2400000002</c:v>
                </c:pt>
                <c:pt idx="3">
                  <c:v>2139399.1260000002</c:v>
                </c:pt>
                <c:pt idx="4">
                  <c:v>2454977.6380000003</c:v>
                </c:pt>
                <c:pt idx="5">
                  <c:v>2526985.4500000007</c:v>
                </c:pt>
              </c:numCache>
            </c:numRef>
          </c:val>
          <c:extLst>
            <c:ext xmlns:c16="http://schemas.microsoft.com/office/drawing/2014/chart" uri="{C3380CC4-5D6E-409C-BE32-E72D297353CC}">
              <c16:uniqueId val="{00000003-E962-42E3-A157-35836C94AD16}"/>
            </c:ext>
          </c:extLst>
        </c:ser>
        <c:ser>
          <c:idx val="4"/>
          <c:order val="4"/>
          <c:tx>
            <c:strRef>
              <c:f>'Union Govt Expenditures'!$A$8</c:f>
              <c:strCache>
                <c:ptCount val="1"/>
                <c:pt idx="0">
                  <c:v>SR</c:v>
                </c:pt>
              </c:strCache>
            </c:strRef>
          </c:tx>
          <c:spPr>
            <a:pattFill prst="ltUpDiag">
              <a:fgClr>
                <a:schemeClr val="accent5">
                  <a:lumMod val="60000"/>
                </a:schemeClr>
              </a:fgClr>
              <a:bgClr>
                <a:schemeClr val="accent5">
                  <a:lumMod val="60000"/>
                  <a:lumMod val="20000"/>
                  <a:lumOff val="80000"/>
                </a:schemeClr>
              </a:bgClr>
            </a:pattFill>
            <a:ln>
              <a:noFill/>
            </a:ln>
            <a:effectLst>
              <a:innerShdw blurRad="114300">
                <a:schemeClr val="accent5">
                  <a:lumMod val="6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Expenditures'!$B$8:$G$8</c:f>
              <c:numCache>
                <c:formatCode>_(* #,##0.00_);_(* \(#,##0.00\);_(* "-"??_);_(@_)</c:formatCode>
                <c:ptCount val="6"/>
                <c:pt idx="0">
                  <c:v>160201.55100000001</c:v>
                </c:pt>
                <c:pt idx="1">
                  <c:v>477675.12299999991</c:v>
                </c:pt>
                <c:pt idx="2">
                  <c:v>659208.576</c:v>
                </c:pt>
                <c:pt idx="3">
                  <c:v>1632908.2309999999</c:v>
                </c:pt>
                <c:pt idx="4">
                  <c:v>1821695.9069999999</c:v>
                </c:pt>
                <c:pt idx="5">
                  <c:v>1720419</c:v>
                </c:pt>
              </c:numCache>
            </c:numRef>
          </c:val>
          <c:extLst>
            <c:ext xmlns:c16="http://schemas.microsoft.com/office/drawing/2014/chart" uri="{C3380CC4-5D6E-409C-BE32-E72D297353CC}">
              <c16:uniqueId val="{00000004-E962-42E3-A157-35836C94AD16}"/>
            </c:ext>
          </c:extLst>
        </c:ser>
        <c:ser>
          <c:idx val="5"/>
          <c:order val="5"/>
          <c:tx>
            <c:strRef>
              <c:f>'Union Govt Expenditures'!$A$9</c:f>
              <c:strCache>
                <c:ptCount val="1"/>
                <c:pt idx="0">
                  <c:v>education</c:v>
                </c:pt>
              </c:strCache>
            </c:strRef>
          </c:tx>
          <c:spPr>
            <a:pattFill prst="ltUpDiag">
              <a:fgClr>
                <a:schemeClr val="accent4">
                  <a:lumMod val="60000"/>
                </a:schemeClr>
              </a:fgClr>
              <a:bgClr>
                <a:schemeClr val="accent4">
                  <a:lumMod val="60000"/>
                  <a:lumMod val="20000"/>
                  <a:lumOff val="80000"/>
                </a:schemeClr>
              </a:bgClr>
            </a:pattFill>
            <a:ln>
              <a:noFill/>
            </a:ln>
            <a:effectLst>
              <a:innerShdw blurRad="114300">
                <a:schemeClr val="accent4">
                  <a:lumMod val="6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Expenditures'!$B$9:$G$9</c:f>
              <c:numCache>
                <c:formatCode>_(* #,##0.00_);_(* \(#,##0.00\);_(* "-"??_);_(@_)</c:formatCode>
                <c:ptCount val="6"/>
                <c:pt idx="0">
                  <c:v>310401.69810000004</c:v>
                </c:pt>
                <c:pt idx="1">
                  <c:v>764793.44999999984</c:v>
                </c:pt>
                <c:pt idx="2">
                  <c:v>909459.14599999995</c:v>
                </c:pt>
                <c:pt idx="3">
                  <c:v>1158917.7220000001</c:v>
                </c:pt>
                <c:pt idx="4">
                  <c:v>1470998.1680000001</c:v>
                </c:pt>
                <c:pt idx="5">
                  <c:v>1501854.4480000001</c:v>
                </c:pt>
              </c:numCache>
            </c:numRef>
          </c:val>
          <c:extLst>
            <c:ext xmlns:c16="http://schemas.microsoft.com/office/drawing/2014/chart" uri="{C3380CC4-5D6E-409C-BE32-E72D297353CC}">
              <c16:uniqueId val="{00000005-E962-42E3-A157-35836C94AD16}"/>
            </c:ext>
          </c:extLst>
        </c:ser>
        <c:ser>
          <c:idx val="6"/>
          <c:order val="6"/>
          <c:tx>
            <c:strRef>
              <c:f>'Union Govt Expenditures'!$A$10</c:f>
              <c:strCache>
                <c:ptCount val="1"/>
                <c:pt idx="0">
                  <c:v>infrastructure</c:v>
                </c:pt>
              </c:strCache>
            </c:strRef>
          </c:tx>
          <c:spPr>
            <a:pattFill prst="ltUpDiag">
              <a:fgClr>
                <a:schemeClr val="accent6">
                  <a:lumMod val="80000"/>
                  <a:lumOff val="20000"/>
                </a:schemeClr>
              </a:fgClr>
              <a:bgClr>
                <a:schemeClr val="accent6">
                  <a:lumMod val="80000"/>
                  <a:lumOff val="20000"/>
                  <a:lumMod val="20000"/>
                  <a:lumOff val="80000"/>
                </a:schemeClr>
              </a:bgClr>
            </a:pattFill>
            <a:ln>
              <a:noFill/>
            </a:ln>
            <a:effectLst>
              <a:innerShdw blurRad="114300">
                <a:schemeClr val="accent6">
                  <a:lumMod val="80000"/>
                  <a:lumOff val="2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Expenditures'!$B$10:$G$10</c:f>
              <c:numCache>
                <c:formatCode>_(* #,##0.00_);_(* \(#,##0.00\);_(* "-"??_);_(@_)</c:formatCode>
                <c:ptCount val="6"/>
                <c:pt idx="0">
                  <c:v>1175868.3108900001</c:v>
                </c:pt>
                <c:pt idx="1">
                  <c:v>1146390.352</c:v>
                </c:pt>
                <c:pt idx="2">
                  <c:v>1265390.1470000001</c:v>
                </c:pt>
                <c:pt idx="3">
                  <c:v>2011919.4200000002</c:v>
                </c:pt>
                <c:pt idx="4">
                  <c:v>1418614.254</c:v>
                </c:pt>
                <c:pt idx="5">
                  <c:v>1442331.7210000001</c:v>
                </c:pt>
              </c:numCache>
            </c:numRef>
          </c:val>
          <c:extLst>
            <c:ext xmlns:c16="http://schemas.microsoft.com/office/drawing/2014/chart" uri="{C3380CC4-5D6E-409C-BE32-E72D297353CC}">
              <c16:uniqueId val="{00000006-E962-42E3-A157-35836C94AD16}"/>
            </c:ext>
          </c:extLst>
        </c:ser>
        <c:ser>
          <c:idx val="7"/>
          <c:order val="7"/>
          <c:tx>
            <c:strRef>
              <c:f>'Union Govt Expenditures'!$A$11</c:f>
              <c:strCache>
                <c:ptCount val="1"/>
                <c:pt idx="0">
                  <c:v>agriculture, livestock and fisheries</c:v>
                </c:pt>
              </c:strCache>
            </c:strRef>
          </c:tx>
          <c:spPr>
            <a:pattFill prst="ltUpDiag">
              <a:fgClr>
                <a:schemeClr val="accent5">
                  <a:lumMod val="80000"/>
                  <a:lumOff val="20000"/>
                </a:schemeClr>
              </a:fgClr>
              <a:bgClr>
                <a:schemeClr val="accent5">
                  <a:lumMod val="80000"/>
                  <a:lumOff val="20000"/>
                  <a:lumMod val="20000"/>
                  <a:lumOff val="80000"/>
                </a:schemeClr>
              </a:bgClr>
            </a:pattFill>
            <a:ln>
              <a:noFill/>
            </a:ln>
            <a:effectLst>
              <a:innerShdw blurRad="114300">
                <a:schemeClr val="accent5">
                  <a:lumMod val="80000"/>
                  <a:lumOff val="2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Expenditures'!$B$11:$G$11</c:f>
              <c:numCache>
                <c:formatCode>_(* #,##0.00_);_(* \(#,##0.00\);_(* "-"??_);_(@_)</c:formatCode>
                <c:ptCount val="6"/>
                <c:pt idx="0">
                  <c:v>440540.87157000002</c:v>
                </c:pt>
                <c:pt idx="1">
                  <c:v>481420.64199999993</c:v>
                </c:pt>
                <c:pt idx="2">
                  <c:v>699706.41099999985</c:v>
                </c:pt>
                <c:pt idx="3">
                  <c:v>1237084.6619999998</c:v>
                </c:pt>
                <c:pt idx="4">
                  <c:v>1773137.5790000001</c:v>
                </c:pt>
                <c:pt idx="5">
                  <c:v>1287803.9560000005</c:v>
                </c:pt>
              </c:numCache>
            </c:numRef>
          </c:val>
          <c:extLst>
            <c:ext xmlns:c16="http://schemas.microsoft.com/office/drawing/2014/chart" uri="{C3380CC4-5D6E-409C-BE32-E72D297353CC}">
              <c16:uniqueId val="{00000007-E962-42E3-A157-35836C94AD16}"/>
            </c:ext>
          </c:extLst>
        </c:ser>
        <c:ser>
          <c:idx val="8"/>
          <c:order val="8"/>
          <c:tx>
            <c:strRef>
              <c:f>'Union Govt Expenditures'!$A$12</c:f>
              <c:strCache>
                <c:ptCount val="1"/>
                <c:pt idx="0">
                  <c:v>health</c:v>
                </c:pt>
              </c:strCache>
            </c:strRef>
          </c:tx>
          <c:spPr>
            <a:pattFill prst="ltUpDiag">
              <a:fgClr>
                <a:schemeClr val="accent4">
                  <a:lumMod val="80000"/>
                  <a:lumOff val="20000"/>
                </a:schemeClr>
              </a:fgClr>
              <a:bgClr>
                <a:schemeClr val="accent4">
                  <a:lumMod val="80000"/>
                  <a:lumOff val="20000"/>
                  <a:lumMod val="20000"/>
                  <a:lumOff val="80000"/>
                </a:schemeClr>
              </a:bgClr>
            </a:pattFill>
            <a:ln>
              <a:noFill/>
            </a:ln>
            <a:effectLst>
              <a:innerShdw blurRad="114300">
                <a:schemeClr val="accent4">
                  <a:lumMod val="80000"/>
                  <a:lumOff val="2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Expenditures'!$B$12:$G$12</c:f>
              <c:numCache>
                <c:formatCode>_(* #,##0.00_);_(* \(#,##0.00\);_(* "-"??_);_(@_)</c:formatCode>
                <c:ptCount val="6"/>
                <c:pt idx="0">
                  <c:v>92008.787080000009</c:v>
                </c:pt>
                <c:pt idx="1">
                  <c:v>400719.63799999998</c:v>
                </c:pt>
                <c:pt idx="2">
                  <c:v>528573.85699999996</c:v>
                </c:pt>
                <c:pt idx="3">
                  <c:v>709184.80200000003</c:v>
                </c:pt>
                <c:pt idx="4">
                  <c:v>844053.36199999996</c:v>
                </c:pt>
                <c:pt idx="5">
                  <c:v>831052.30799999996</c:v>
                </c:pt>
              </c:numCache>
            </c:numRef>
          </c:val>
          <c:extLst>
            <c:ext xmlns:c16="http://schemas.microsoft.com/office/drawing/2014/chart" uri="{C3380CC4-5D6E-409C-BE32-E72D297353CC}">
              <c16:uniqueId val="{00000008-E962-42E3-A157-35836C94AD16}"/>
            </c:ext>
          </c:extLst>
        </c:ser>
        <c:ser>
          <c:idx val="9"/>
          <c:order val="9"/>
          <c:tx>
            <c:strRef>
              <c:f>'Union Govt Expenditures'!$A$13</c:f>
              <c:strCache>
                <c:ptCount val="1"/>
                <c:pt idx="0">
                  <c:v>industry and commerce</c:v>
                </c:pt>
              </c:strCache>
            </c:strRef>
          </c:tx>
          <c:spPr>
            <a:pattFill prst="ltUpDiag">
              <a:fgClr>
                <a:schemeClr val="accent6">
                  <a:lumMod val="80000"/>
                </a:schemeClr>
              </a:fgClr>
              <a:bgClr>
                <a:schemeClr val="accent6">
                  <a:lumMod val="80000"/>
                  <a:lumMod val="20000"/>
                  <a:lumOff val="80000"/>
                </a:schemeClr>
              </a:bgClr>
            </a:pattFill>
            <a:ln>
              <a:noFill/>
            </a:ln>
            <a:effectLst>
              <a:innerShdw blurRad="114300">
                <a:schemeClr val="accent6">
                  <a:lumMod val="8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Expenditures'!$B$13:$G$13</c:f>
              <c:numCache>
                <c:formatCode>_(* #,##0.00_);_(* \(#,##0.00\);_(* "-"??_);_(@_)</c:formatCode>
                <c:ptCount val="6"/>
                <c:pt idx="0">
                  <c:v>432197.15071999992</c:v>
                </c:pt>
                <c:pt idx="1">
                  <c:v>1486887.69</c:v>
                </c:pt>
                <c:pt idx="2">
                  <c:v>898258.39299999969</c:v>
                </c:pt>
                <c:pt idx="3">
                  <c:v>768298.66499999992</c:v>
                </c:pt>
                <c:pt idx="4">
                  <c:v>692234.04700000002</c:v>
                </c:pt>
                <c:pt idx="5">
                  <c:v>655705.304</c:v>
                </c:pt>
              </c:numCache>
            </c:numRef>
          </c:val>
          <c:extLst>
            <c:ext xmlns:c16="http://schemas.microsoft.com/office/drawing/2014/chart" uri="{C3380CC4-5D6E-409C-BE32-E72D297353CC}">
              <c16:uniqueId val="{00000009-E962-42E3-A157-35836C94AD16}"/>
            </c:ext>
          </c:extLst>
        </c:ser>
        <c:ser>
          <c:idx val="10"/>
          <c:order val="10"/>
          <c:tx>
            <c:strRef>
              <c:f>'Union Govt Expenditures'!$A$14</c:f>
              <c:strCache>
                <c:ptCount val="1"/>
                <c:pt idx="0">
                  <c:v>ICT</c:v>
                </c:pt>
              </c:strCache>
            </c:strRef>
          </c:tx>
          <c:spPr>
            <a:pattFill prst="ltUpDiag">
              <a:fgClr>
                <a:schemeClr val="accent5">
                  <a:lumMod val="80000"/>
                </a:schemeClr>
              </a:fgClr>
              <a:bgClr>
                <a:schemeClr val="accent5">
                  <a:lumMod val="80000"/>
                  <a:lumMod val="20000"/>
                  <a:lumOff val="80000"/>
                </a:schemeClr>
              </a:bgClr>
            </a:pattFill>
            <a:ln>
              <a:noFill/>
            </a:ln>
            <a:effectLst>
              <a:innerShdw blurRad="114300">
                <a:schemeClr val="accent5">
                  <a:lumMod val="8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Expenditures'!$B$14:$G$14</c:f>
              <c:numCache>
                <c:formatCode>_(* #,##0.00_);_(* \(#,##0.00\);_(* "-"??_);_(@_)</c:formatCode>
                <c:ptCount val="6"/>
                <c:pt idx="0">
                  <c:v>529108.21268999996</c:v>
                </c:pt>
                <c:pt idx="1">
                  <c:v>634285.98300000001</c:v>
                </c:pt>
                <c:pt idx="2">
                  <c:v>657372.11700000009</c:v>
                </c:pt>
                <c:pt idx="3">
                  <c:v>881316.56</c:v>
                </c:pt>
                <c:pt idx="4">
                  <c:v>589172.022</c:v>
                </c:pt>
                <c:pt idx="5">
                  <c:v>459379.67899999983</c:v>
                </c:pt>
              </c:numCache>
            </c:numRef>
          </c:val>
          <c:extLst>
            <c:ext xmlns:c16="http://schemas.microsoft.com/office/drawing/2014/chart" uri="{C3380CC4-5D6E-409C-BE32-E72D297353CC}">
              <c16:uniqueId val="{0000000A-E962-42E3-A157-35836C94AD16}"/>
            </c:ext>
          </c:extLst>
        </c:ser>
        <c:ser>
          <c:idx val="11"/>
          <c:order val="11"/>
          <c:tx>
            <c:strRef>
              <c:f>'Union Govt Expenditures'!$A$15</c:f>
              <c:strCache>
                <c:ptCount val="1"/>
                <c:pt idx="0">
                  <c:v>central bank</c:v>
                </c:pt>
              </c:strCache>
            </c:strRef>
          </c:tx>
          <c:spPr>
            <a:pattFill prst="ltUpDiag">
              <a:fgClr>
                <a:schemeClr val="accent4">
                  <a:lumMod val="80000"/>
                </a:schemeClr>
              </a:fgClr>
              <a:bgClr>
                <a:schemeClr val="accent4">
                  <a:lumMod val="80000"/>
                  <a:lumMod val="20000"/>
                  <a:lumOff val="80000"/>
                </a:schemeClr>
              </a:bgClr>
            </a:pattFill>
            <a:ln>
              <a:noFill/>
            </a:ln>
            <a:effectLst>
              <a:innerShdw blurRad="114300">
                <a:schemeClr val="accent4">
                  <a:lumMod val="8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Expenditures'!$B$15:$G$15</c:f>
              <c:numCache>
                <c:formatCode>_(* #,##0.00_);_(* \(#,##0.00\);_(* "-"??_);_(@_)</c:formatCode>
                <c:ptCount val="6"/>
                <c:pt idx="0">
                  <c:v>0</c:v>
                </c:pt>
                <c:pt idx="1">
                  <c:v>0</c:v>
                </c:pt>
                <c:pt idx="2">
                  <c:v>0</c:v>
                </c:pt>
                <c:pt idx="3">
                  <c:v>359757.31899999996</c:v>
                </c:pt>
                <c:pt idx="4">
                  <c:v>343468.92500000005</c:v>
                </c:pt>
                <c:pt idx="5">
                  <c:v>308183.83300000004</c:v>
                </c:pt>
              </c:numCache>
            </c:numRef>
          </c:val>
          <c:extLst>
            <c:ext xmlns:c16="http://schemas.microsoft.com/office/drawing/2014/chart" uri="{C3380CC4-5D6E-409C-BE32-E72D297353CC}">
              <c16:uniqueId val="{0000000B-E962-42E3-A157-35836C94AD16}"/>
            </c:ext>
          </c:extLst>
        </c:ser>
        <c:ser>
          <c:idx val="12"/>
          <c:order val="12"/>
          <c:tx>
            <c:strRef>
              <c:f>'Union Govt Expenditures'!$A$16</c:f>
              <c:strCache>
                <c:ptCount val="1"/>
                <c:pt idx="0">
                  <c:v>home affairs</c:v>
                </c:pt>
              </c:strCache>
            </c:strRef>
          </c:tx>
          <c:spPr>
            <a:pattFill prst="ltUpDiag">
              <a:fgClr>
                <a:schemeClr val="accent6">
                  <a:lumMod val="60000"/>
                  <a:lumOff val="40000"/>
                </a:schemeClr>
              </a:fgClr>
              <a:bgClr>
                <a:schemeClr val="accent6">
                  <a:lumMod val="60000"/>
                  <a:lumOff val="40000"/>
                  <a:lumMod val="20000"/>
                  <a:lumOff val="80000"/>
                </a:schemeClr>
              </a:bgClr>
            </a:pattFill>
            <a:ln>
              <a:noFill/>
            </a:ln>
            <a:effectLst>
              <a:innerShdw blurRad="114300">
                <a:schemeClr val="accent6">
                  <a:lumMod val="60000"/>
                  <a:lumOff val="4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Expenditures'!$B$16:$G$16</c:f>
              <c:numCache>
                <c:formatCode>_(* #,##0.00_);_(* \(#,##0.00\);_(* "-"??_);_(@_)</c:formatCode>
                <c:ptCount val="6"/>
                <c:pt idx="0">
                  <c:v>75516.793120000002</c:v>
                </c:pt>
                <c:pt idx="1">
                  <c:v>158024.34999999998</c:v>
                </c:pt>
                <c:pt idx="2">
                  <c:v>273212.58400000003</c:v>
                </c:pt>
                <c:pt idx="3">
                  <c:v>347050.64799999999</c:v>
                </c:pt>
                <c:pt idx="4">
                  <c:v>355093.43400000001</c:v>
                </c:pt>
                <c:pt idx="5">
                  <c:v>302034.24299999996</c:v>
                </c:pt>
              </c:numCache>
            </c:numRef>
          </c:val>
          <c:extLst>
            <c:ext xmlns:c16="http://schemas.microsoft.com/office/drawing/2014/chart" uri="{C3380CC4-5D6E-409C-BE32-E72D297353CC}">
              <c16:uniqueId val="{0000000C-E962-42E3-A157-35836C94AD16}"/>
            </c:ext>
          </c:extLst>
        </c:ser>
        <c:ser>
          <c:idx val="13"/>
          <c:order val="13"/>
          <c:tx>
            <c:strRef>
              <c:f>'Union Govt Expenditures'!$A$17</c:f>
              <c:strCache>
                <c:ptCount val="1"/>
                <c:pt idx="0">
                  <c:v>environment</c:v>
                </c:pt>
              </c:strCache>
            </c:strRef>
          </c:tx>
          <c:spPr>
            <a:pattFill prst="ltUpDiag">
              <a:fgClr>
                <a:schemeClr val="accent5">
                  <a:lumMod val="60000"/>
                  <a:lumOff val="40000"/>
                </a:schemeClr>
              </a:fgClr>
              <a:bgClr>
                <a:schemeClr val="accent5">
                  <a:lumMod val="60000"/>
                  <a:lumOff val="40000"/>
                  <a:lumMod val="20000"/>
                  <a:lumOff val="80000"/>
                </a:schemeClr>
              </a:bgClr>
            </a:pattFill>
            <a:ln>
              <a:noFill/>
            </a:ln>
            <a:effectLst>
              <a:innerShdw blurRad="114300">
                <a:schemeClr val="accent5">
                  <a:lumMod val="60000"/>
                  <a:lumOff val="4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Expenditures'!$B$17:$G$17</c:f>
              <c:numCache>
                <c:formatCode>_(* #,##0.00_);_(* \(#,##0.00\);_(* "-"??_);_(@_)</c:formatCode>
                <c:ptCount val="6"/>
                <c:pt idx="0">
                  <c:v>142465.97239000001</c:v>
                </c:pt>
                <c:pt idx="1">
                  <c:v>397412.02499999997</c:v>
                </c:pt>
                <c:pt idx="2">
                  <c:v>344901.72700000001</c:v>
                </c:pt>
                <c:pt idx="3">
                  <c:v>300267.13500000001</c:v>
                </c:pt>
                <c:pt idx="4">
                  <c:v>452184.70799999998</c:v>
                </c:pt>
                <c:pt idx="5">
                  <c:v>251447.878</c:v>
                </c:pt>
              </c:numCache>
            </c:numRef>
          </c:val>
          <c:extLst>
            <c:ext xmlns:c16="http://schemas.microsoft.com/office/drawing/2014/chart" uri="{C3380CC4-5D6E-409C-BE32-E72D297353CC}">
              <c16:uniqueId val="{0000000D-E962-42E3-A157-35836C94AD16}"/>
            </c:ext>
          </c:extLst>
        </c:ser>
        <c:ser>
          <c:idx val="14"/>
          <c:order val="14"/>
          <c:tx>
            <c:strRef>
              <c:f>'Union Govt Expenditures'!$A$18</c:f>
              <c:strCache>
                <c:ptCount val="1"/>
                <c:pt idx="0">
                  <c:v>mining</c:v>
                </c:pt>
              </c:strCache>
            </c:strRef>
          </c:tx>
          <c:spPr>
            <a:pattFill prst="ltUpDiag">
              <a:fgClr>
                <a:schemeClr val="accent4">
                  <a:lumMod val="60000"/>
                  <a:lumOff val="40000"/>
                </a:schemeClr>
              </a:fgClr>
              <a:bgClr>
                <a:schemeClr val="accent4">
                  <a:lumMod val="60000"/>
                  <a:lumOff val="40000"/>
                  <a:lumMod val="20000"/>
                  <a:lumOff val="80000"/>
                </a:schemeClr>
              </a:bgClr>
            </a:pattFill>
            <a:ln>
              <a:noFill/>
            </a:ln>
            <a:effectLst>
              <a:innerShdw blurRad="114300">
                <a:schemeClr val="accent4">
                  <a:lumMod val="60000"/>
                  <a:lumOff val="4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Expenditures'!$B$18:$G$18</c:f>
              <c:numCache>
                <c:formatCode>_(* #,##0.00_);_(* \(#,##0.00\);_(* "-"??_);_(@_)</c:formatCode>
                <c:ptCount val="6"/>
                <c:pt idx="0">
                  <c:v>87855.589900000006</c:v>
                </c:pt>
                <c:pt idx="1">
                  <c:v>213366.90399999995</c:v>
                </c:pt>
                <c:pt idx="2">
                  <c:v>166452.149</c:v>
                </c:pt>
                <c:pt idx="3">
                  <c:v>193568.42300000004</c:v>
                </c:pt>
                <c:pt idx="4">
                  <c:v>175373.723</c:v>
                </c:pt>
                <c:pt idx="5">
                  <c:v>138364.74399999998</c:v>
                </c:pt>
              </c:numCache>
            </c:numRef>
          </c:val>
          <c:extLst>
            <c:ext xmlns:c16="http://schemas.microsoft.com/office/drawing/2014/chart" uri="{C3380CC4-5D6E-409C-BE32-E72D297353CC}">
              <c16:uniqueId val="{0000000E-E962-42E3-A157-35836C94AD16}"/>
            </c:ext>
          </c:extLst>
        </c:ser>
        <c:ser>
          <c:idx val="15"/>
          <c:order val="15"/>
          <c:tx>
            <c:strRef>
              <c:f>'Union Govt Expenditures'!$A$19</c:f>
              <c:strCache>
                <c:ptCount val="1"/>
                <c:pt idx="0">
                  <c:v>science and technology</c:v>
                </c:pt>
              </c:strCache>
            </c:strRef>
          </c:tx>
          <c:spPr>
            <a:pattFill prst="ltUpDiag">
              <a:fgClr>
                <a:schemeClr val="accent6">
                  <a:lumMod val="50000"/>
                </a:schemeClr>
              </a:fgClr>
              <a:bgClr>
                <a:schemeClr val="accent6">
                  <a:lumMod val="50000"/>
                  <a:lumMod val="20000"/>
                  <a:lumOff val="80000"/>
                </a:schemeClr>
              </a:bgClr>
            </a:pattFill>
            <a:ln>
              <a:noFill/>
            </a:ln>
            <a:effectLst>
              <a:innerShdw blurRad="114300">
                <a:schemeClr val="accent6">
                  <a:lumMod val="5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Expenditures'!$B$19:$G$19</c:f>
              <c:numCache>
                <c:formatCode>_(* #,##0.00_);_(* \(#,##0.00\);_(* "-"??_);_(@_)</c:formatCode>
                <c:ptCount val="6"/>
                <c:pt idx="0">
                  <c:v>42564.0789</c:v>
                </c:pt>
                <c:pt idx="1">
                  <c:v>22492.065999999999</c:v>
                </c:pt>
                <c:pt idx="2">
                  <c:v>115162.88500000001</c:v>
                </c:pt>
                <c:pt idx="3">
                  <c:v>121877.45000000001</c:v>
                </c:pt>
                <c:pt idx="4">
                  <c:v>149322.37900000002</c:v>
                </c:pt>
                <c:pt idx="5">
                  <c:v>123910.621</c:v>
                </c:pt>
              </c:numCache>
            </c:numRef>
          </c:val>
          <c:extLst>
            <c:ext xmlns:c16="http://schemas.microsoft.com/office/drawing/2014/chart" uri="{C3380CC4-5D6E-409C-BE32-E72D297353CC}">
              <c16:uniqueId val="{0000000F-E962-42E3-A157-35836C94AD16}"/>
            </c:ext>
          </c:extLst>
        </c:ser>
        <c:ser>
          <c:idx val="16"/>
          <c:order val="16"/>
          <c:tx>
            <c:strRef>
              <c:f>'Union Govt Expenditures'!$A$20</c:f>
              <c:strCache>
                <c:ptCount val="1"/>
                <c:pt idx="0">
                  <c:v>border affairs</c:v>
                </c:pt>
              </c:strCache>
            </c:strRef>
          </c:tx>
          <c:spPr>
            <a:pattFill prst="ltUpDiag">
              <a:fgClr>
                <a:schemeClr val="accent5">
                  <a:lumMod val="50000"/>
                </a:schemeClr>
              </a:fgClr>
              <a:bgClr>
                <a:schemeClr val="accent5">
                  <a:lumMod val="50000"/>
                  <a:lumMod val="20000"/>
                  <a:lumOff val="80000"/>
                </a:schemeClr>
              </a:bgClr>
            </a:pattFill>
            <a:ln>
              <a:noFill/>
            </a:ln>
            <a:effectLst>
              <a:innerShdw blurRad="114300">
                <a:schemeClr val="accent5">
                  <a:lumMod val="5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Expenditures'!$B$20:$G$20</c:f>
              <c:numCache>
                <c:formatCode>_(* #,##0.00_);_(* \(#,##0.00\);_(* "-"??_);_(@_)</c:formatCode>
                <c:ptCount val="6"/>
                <c:pt idx="0">
                  <c:v>38367.878069999999</c:v>
                </c:pt>
                <c:pt idx="1">
                  <c:v>146991.44800000003</c:v>
                </c:pt>
                <c:pt idx="2">
                  <c:v>271010.31399999995</c:v>
                </c:pt>
                <c:pt idx="3">
                  <c:v>128441.01599999999</c:v>
                </c:pt>
                <c:pt idx="4">
                  <c:v>130441.868</c:v>
                </c:pt>
                <c:pt idx="5">
                  <c:v>122566.065</c:v>
                </c:pt>
              </c:numCache>
            </c:numRef>
          </c:val>
          <c:extLst>
            <c:ext xmlns:c16="http://schemas.microsoft.com/office/drawing/2014/chart" uri="{C3380CC4-5D6E-409C-BE32-E72D297353CC}">
              <c16:uniqueId val="{00000010-E962-42E3-A157-35836C94AD16}"/>
            </c:ext>
          </c:extLst>
        </c:ser>
        <c:ser>
          <c:idx val="17"/>
          <c:order val="17"/>
          <c:tx>
            <c:strRef>
              <c:f>'Union Govt Expenditures'!$A$21</c:f>
              <c:strCache>
                <c:ptCount val="1"/>
                <c:pt idx="0">
                  <c:v>judiciary, legislature and elections</c:v>
                </c:pt>
              </c:strCache>
            </c:strRef>
          </c:tx>
          <c:spPr>
            <a:pattFill prst="ltUpDiag">
              <a:fgClr>
                <a:schemeClr val="accent4">
                  <a:lumMod val="50000"/>
                </a:schemeClr>
              </a:fgClr>
              <a:bgClr>
                <a:schemeClr val="accent4">
                  <a:lumMod val="50000"/>
                  <a:lumMod val="20000"/>
                  <a:lumOff val="80000"/>
                </a:schemeClr>
              </a:bgClr>
            </a:pattFill>
            <a:ln>
              <a:noFill/>
            </a:ln>
            <a:effectLst>
              <a:innerShdw blurRad="114300">
                <a:schemeClr val="accent4">
                  <a:lumMod val="5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Expenditures'!$B$21:$G$21</c:f>
              <c:numCache>
                <c:formatCode>_(* #,##0.00_);_(* \(#,##0.00\);_(* "-"??_);_(@_)</c:formatCode>
                <c:ptCount val="6"/>
                <c:pt idx="0">
                  <c:v>12708.483600000001</c:v>
                </c:pt>
                <c:pt idx="1">
                  <c:v>18347.111000000004</c:v>
                </c:pt>
                <c:pt idx="2">
                  <c:v>65795.20299999998</c:v>
                </c:pt>
                <c:pt idx="3">
                  <c:v>76279.298999999999</c:v>
                </c:pt>
                <c:pt idx="4">
                  <c:v>88974.570999999996</c:v>
                </c:pt>
                <c:pt idx="5">
                  <c:v>65522.516000000003</c:v>
                </c:pt>
              </c:numCache>
            </c:numRef>
          </c:val>
          <c:extLst>
            <c:ext xmlns:c16="http://schemas.microsoft.com/office/drawing/2014/chart" uri="{C3380CC4-5D6E-409C-BE32-E72D297353CC}">
              <c16:uniqueId val="{00000011-E962-42E3-A157-35836C94AD16}"/>
            </c:ext>
          </c:extLst>
        </c:ser>
        <c:ser>
          <c:idx val="18"/>
          <c:order val="18"/>
          <c:tx>
            <c:strRef>
              <c:f>'Union Govt Expenditures'!$A$22</c:f>
              <c:strCache>
                <c:ptCount val="1"/>
                <c:pt idx="0">
                  <c:v>sports, religion and culture</c:v>
                </c:pt>
              </c:strCache>
            </c:strRef>
          </c:tx>
          <c:spPr>
            <a:pattFill prst="ltUpDiag">
              <a:fgClr>
                <a:schemeClr val="accent6">
                  <a:lumMod val="70000"/>
                  <a:lumOff val="30000"/>
                </a:schemeClr>
              </a:fgClr>
              <a:bgClr>
                <a:schemeClr val="accent6">
                  <a:lumMod val="70000"/>
                  <a:lumOff val="30000"/>
                  <a:lumMod val="20000"/>
                  <a:lumOff val="80000"/>
                </a:schemeClr>
              </a:bgClr>
            </a:pattFill>
            <a:ln>
              <a:noFill/>
            </a:ln>
            <a:effectLst>
              <a:innerShdw blurRad="114300">
                <a:schemeClr val="accent6">
                  <a:lumMod val="70000"/>
                  <a:lumOff val="3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Expenditures'!$B$22:$G$22</c:f>
              <c:numCache>
                <c:formatCode>_(* #,##0.00_);_(* \(#,##0.00\);_(* "-"??_);_(@_)</c:formatCode>
                <c:ptCount val="6"/>
                <c:pt idx="0">
                  <c:v>19647.831390000003</c:v>
                </c:pt>
                <c:pt idx="1">
                  <c:v>350263.67600000004</c:v>
                </c:pt>
                <c:pt idx="2">
                  <c:v>187595.65199999997</c:v>
                </c:pt>
                <c:pt idx="3">
                  <c:v>63540.307000000001</c:v>
                </c:pt>
                <c:pt idx="4">
                  <c:v>59522.320999999996</c:v>
                </c:pt>
                <c:pt idx="5">
                  <c:v>51644.911000000007</c:v>
                </c:pt>
              </c:numCache>
            </c:numRef>
          </c:val>
          <c:extLst>
            <c:ext xmlns:c16="http://schemas.microsoft.com/office/drawing/2014/chart" uri="{C3380CC4-5D6E-409C-BE32-E72D297353CC}">
              <c16:uniqueId val="{00000012-E962-42E3-A157-35836C94AD16}"/>
            </c:ext>
          </c:extLst>
        </c:ser>
        <c:ser>
          <c:idx val="19"/>
          <c:order val="19"/>
          <c:tx>
            <c:strRef>
              <c:f>'Union Govt Expenditures'!$A$23</c:f>
              <c:strCache>
                <c:ptCount val="1"/>
                <c:pt idx="0">
                  <c:v>CDC</c:v>
                </c:pt>
              </c:strCache>
            </c:strRef>
          </c:tx>
          <c:spPr>
            <a:pattFill prst="ltUpDiag">
              <a:fgClr>
                <a:schemeClr val="accent5">
                  <a:lumMod val="70000"/>
                  <a:lumOff val="30000"/>
                </a:schemeClr>
              </a:fgClr>
              <a:bgClr>
                <a:schemeClr val="accent5">
                  <a:lumMod val="70000"/>
                  <a:lumOff val="30000"/>
                  <a:lumMod val="20000"/>
                  <a:lumOff val="80000"/>
                </a:schemeClr>
              </a:bgClr>
            </a:pattFill>
            <a:ln>
              <a:noFill/>
            </a:ln>
            <a:effectLst>
              <a:innerShdw blurRad="114300">
                <a:schemeClr val="accent5">
                  <a:lumMod val="70000"/>
                  <a:lumOff val="3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Expenditures'!$B$23:$G$23</c:f>
              <c:numCache>
                <c:formatCode>_(* #,##0.00_);_(* \(#,##0.00\);_(* "-"??_);_(@_)</c:formatCode>
                <c:ptCount val="6"/>
                <c:pt idx="0">
                  <c:v>4136.5339999999997</c:v>
                </c:pt>
                <c:pt idx="1">
                  <c:v>6141.3809999999994</c:v>
                </c:pt>
                <c:pt idx="2">
                  <c:v>172657.636</c:v>
                </c:pt>
                <c:pt idx="3">
                  <c:v>140983.64799999999</c:v>
                </c:pt>
                <c:pt idx="4">
                  <c:v>122883.62799999998</c:v>
                </c:pt>
                <c:pt idx="5">
                  <c:v>50937.612999999998</c:v>
                </c:pt>
              </c:numCache>
            </c:numRef>
          </c:val>
          <c:extLst>
            <c:ext xmlns:c16="http://schemas.microsoft.com/office/drawing/2014/chart" uri="{C3380CC4-5D6E-409C-BE32-E72D297353CC}">
              <c16:uniqueId val="{00000013-E962-42E3-A157-35836C94AD16}"/>
            </c:ext>
          </c:extLst>
        </c:ser>
        <c:ser>
          <c:idx val="20"/>
          <c:order val="20"/>
          <c:tx>
            <c:strRef>
              <c:f>'Union Govt Expenditures'!$A$24</c:f>
              <c:strCache>
                <c:ptCount val="1"/>
                <c:pt idx="0">
                  <c:v>foreign affairs</c:v>
                </c:pt>
              </c:strCache>
            </c:strRef>
          </c:tx>
          <c:spPr>
            <a:pattFill prst="ltUpDiag">
              <a:fgClr>
                <a:schemeClr val="accent4">
                  <a:lumMod val="70000"/>
                  <a:lumOff val="30000"/>
                </a:schemeClr>
              </a:fgClr>
              <a:bgClr>
                <a:schemeClr val="accent4">
                  <a:lumMod val="70000"/>
                  <a:lumOff val="30000"/>
                  <a:lumMod val="20000"/>
                  <a:lumOff val="80000"/>
                </a:schemeClr>
              </a:bgClr>
            </a:pattFill>
            <a:ln>
              <a:noFill/>
            </a:ln>
            <a:effectLst>
              <a:innerShdw blurRad="114300">
                <a:schemeClr val="accent4">
                  <a:lumMod val="70000"/>
                  <a:lumOff val="3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Expenditures'!$B$24:$G$24</c:f>
              <c:numCache>
                <c:formatCode>_(* #,##0.00_);_(* \(#,##0.00\);_(* "-"??_);_(@_)</c:formatCode>
                <c:ptCount val="6"/>
                <c:pt idx="0">
                  <c:v>2491.0333199999995</c:v>
                </c:pt>
                <c:pt idx="1">
                  <c:v>46502.737999999998</c:v>
                </c:pt>
                <c:pt idx="2">
                  <c:v>58985.692000000003</c:v>
                </c:pt>
                <c:pt idx="3">
                  <c:v>72192.626000000018</c:v>
                </c:pt>
                <c:pt idx="4">
                  <c:v>76807.75</c:v>
                </c:pt>
                <c:pt idx="5">
                  <c:v>50908.923000000003</c:v>
                </c:pt>
              </c:numCache>
            </c:numRef>
          </c:val>
          <c:extLst>
            <c:ext xmlns:c16="http://schemas.microsoft.com/office/drawing/2014/chart" uri="{C3380CC4-5D6E-409C-BE32-E72D297353CC}">
              <c16:uniqueId val="{00000014-E962-42E3-A157-35836C94AD16}"/>
            </c:ext>
          </c:extLst>
        </c:ser>
        <c:ser>
          <c:idx val="21"/>
          <c:order val="21"/>
          <c:tx>
            <c:strRef>
              <c:f>'Union Govt Expenditures'!$A$25</c:f>
              <c:strCache>
                <c:ptCount val="1"/>
                <c:pt idx="0">
                  <c:v>labour, employment and social security</c:v>
                </c:pt>
              </c:strCache>
            </c:strRef>
          </c:tx>
          <c:spPr>
            <a:pattFill prst="ltUpDiag">
              <a:fgClr>
                <a:schemeClr val="accent6">
                  <a:lumMod val="70000"/>
                </a:schemeClr>
              </a:fgClr>
              <a:bgClr>
                <a:schemeClr val="accent6">
                  <a:lumMod val="70000"/>
                  <a:lumMod val="20000"/>
                  <a:lumOff val="80000"/>
                </a:schemeClr>
              </a:bgClr>
            </a:pattFill>
            <a:ln>
              <a:noFill/>
            </a:ln>
            <a:effectLst>
              <a:innerShdw blurRad="114300">
                <a:schemeClr val="accent6">
                  <a:lumMod val="7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Expenditures'!$B$25:$G$25</c:f>
              <c:numCache>
                <c:formatCode>_(* #,##0.00_);_(* \(#,##0.00\);_(* "-"??_);_(@_)</c:formatCode>
                <c:ptCount val="6"/>
                <c:pt idx="0">
                  <c:v>8853.9148199999981</c:v>
                </c:pt>
                <c:pt idx="1">
                  <c:v>8039.8779999999997</c:v>
                </c:pt>
                <c:pt idx="2">
                  <c:v>7106.2310000000007</c:v>
                </c:pt>
                <c:pt idx="3">
                  <c:v>27823.886999999999</c:v>
                </c:pt>
                <c:pt idx="4">
                  <c:v>32973.938000000002</c:v>
                </c:pt>
                <c:pt idx="5">
                  <c:v>28073.138000000003</c:v>
                </c:pt>
              </c:numCache>
            </c:numRef>
          </c:val>
          <c:extLst>
            <c:ext xmlns:c16="http://schemas.microsoft.com/office/drawing/2014/chart" uri="{C3380CC4-5D6E-409C-BE32-E72D297353CC}">
              <c16:uniqueId val="{00000015-E962-42E3-A157-35836C94AD16}"/>
            </c:ext>
          </c:extLst>
        </c:ser>
        <c:ser>
          <c:idx val="22"/>
          <c:order val="22"/>
          <c:tx>
            <c:strRef>
              <c:f>'Union Govt Expenditures'!$A$26</c:f>
              <c:strCache>
                <c:ptCount val="1"/>
                <c:pt idx="0">
                  <c:v>immigration and population</c:v>
                </c:pt>
              </c:strCache>
            </c:strRef>
          </c:tx>
          <c:spPr>
            <a:pattFill prst="ltUpDiag">
              <a:fgClr>
                <a:schemeClr val="accent5">
                  <a:lumMod val="70000"/>
                </a:schemeClr>
              </a:fgClr>
              <a:bgClr>
                <a:schemeClr val="accent5">
                  <a:lumMod val="70000"/>
                  <a:lumMod val="20000"/>
                  <a:lumOff val="80000"/>
                </a:schemeClr>
              </a:bgClr>
            </a:pattFill>
            <a:ln>
              <a:noFill/>
            </a:ln>
            <a:effectLst>
              <a:innerShdw blurRad="114300">
                <a:schemeClr val="accent5">
                  <a:lumMod val="7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Expenditures'!$B$26:$G$26</c:f>
              <c:numCache>
                <c:formatCode>_(* #,##0.00_);_(* \(#,##0.00\);_(* "-"??_);_(@_)</c:formatCode>
                <c:ptCount val="6"/>
                <c:pt idx="0">
                  <c:v>2656.3384499999997</c:v>
                </c:pt>
                <c:pt idx="1">
                  <c:v>11678.121999999999</c:v>
                </c:pt>
                <c:pt idx="2">
                  <c:v>26988.315999999999</c:v>
                </c:pt>
                <c:pt idx="3">
                  <c:v>18253.592000000001</c:v>
                </c:pt>
                <c:pt idx="4">
                  <c:v>20206.456999999999</c:v>
                </c:pt>
                <c:pt idx="5">
                  <c:v>21383.798999999999</c:v>
                </c:pt>
              </c:numCache>
            </c:numRef>
          </c:val>
          <c:extLst>
            <c:ext xmlns:c16="http://schemas.microsoft.com/office/drawing/2014/chart" uri="{C3380CC4-5D6E-409C-BE32-E72D297353CC}">
              <c16:uniqueId val="{00000016-E962-42E3-A157-35836C94AD16}"/>
            </c:ext>
          </c:extLst>
        </c:ser>
        <c:ser>
          <c:idx val="23"/>
          <c:order val="23"/>
          <c:tx>
            <c:strRef>
              <c:f>'Union Govt Expenditures'!$A$27</c:f>
              <c:strCache>
                <c:ptCount val="1"/>
                <c:pt idx="0">
                  <c:v>MoSWRR</c:v>
                </c:pt>
              </c:strCache>
            </c:strRef>
          </c:tx>
          <c:spPr>
            <a:pattFill prst="ltUpDiag">
              <a:fgClr>
                <a:schemeClr val="accent4">
                  <a:lumMod val="70000"/>
                </a:schemeClr>
              </a:fgClr>
              <a:bgClr>
                <a:schemeClr val="accent4">
                  <a:lumMod val="70000"/>
                  <a:lumMod val="20000"/>
                  <a:lumOff val="80000"/>
                </a:schemeClr>
              </a:bgClr>
            </a:pattFill>
            <a:ln>
              <a:noFill/>
            </a:ln>
            <a:effectLst>
              <a:innerShdw blurRad="114300">
                <a:schemeClr val="accent4">
                  <a:lumMod val="7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Expenditures'!$B$27:$G$27</c:f>
              <c:numCache>
                <c:formatCode>_(* #,##0.00_);_(* \(#,##0.00\);_(* "-"??_);_(@_)</c:formatCode>
                <c:ptCount val="6"/>
                <c:pt idx="0">
                  <c:v>15113.450599999998</c:v>
                </c:pt>
                <c:pt idx="1">
                  <c:v>21015.666000000001</c:v>
                </c:pt>
                <c:pt idx="2">
                  <c:v>11902.723999999998</c:v>
                </c:pt>
                <c:pt idx="3">
                  <c:v>16577.873</c:v>
                </c:pt>
                <c:pt idx="4">
                  <c:v>16092.543000000001</c:v>
                </c:pt>
                <c:pt idx="5">
                  <c:v>18645.379000000001</c:v>
                </c:pt>
              </c:numCache>
            </c:numRef>
          </c:val>
          <c:extLst>
            <c:ext xmlns:c16="http://schemas.microsoft.com/office/drawing/2014/chart" uri="{C3380CC4-5D6E-409C-BE32-E72D297353CC}">
              <c16:uniqueId val="{00000017-E962-42E3-A157-35836C94AD16}"/>
            </c:ext>
          </c:extLst>
        </c:ser>
        <c:ser>
          <c:idx val="24"/>
          <c:order val="24"/>
          <c:tx>
            <c:strRef>
              <c:f>'Union Govt Expenditures'!$A$28</c:f>
              <c:strCache>
                <c:ptCount val="1"/>
                <c:pt idx="0">
                  <c:v>executive</c:v>
                </c:pt>
              </c:strCache>
            </c:strRef>
          </c:tx>
          <c:spPr>
            <a:pattFill prst="ltUpDiag">
              <a:fgClr>
                <a:schemeClr val="accent6">
                  <a:lumMod val="50000"/>
                  <a:lumOff val="50000"/>
                </a:schemeClr>
              </a:fgClr>
              <a:bgClr>
                <a:schemeClr val="accent6">
                  <a:lumMod val="50000"/>
                  <a:lumOff val="50000"/>
                  <a:lumMod val="20000"/>
                  <a:lumOff val="80000"/>
                </a:schemeClr>
              </a:bgClr>
            </a:pattFill>
            <a:ln>
              <a:noFill/>
            </a:ln>
            <a:effectLst>
              <a:innerShdw blurRad="114300">
                <a:schemeClr val="accent6">
                  <a:lumMod val="50000"/>
                  <a:lumOff val="50000"/>
                </a:schemeClr>
              </a:innerShdw>
            </a:effectLst>
          </c:spPr>
          <c:invertIfNegative val="0"/>
          <c:cat>
            <c:strRef>
              <c:f>'Union Govt Expenditures'!$B$3:$G$3</c:f>
              <c:strCache>
                <c:ptCount val="6"/>
                <c:pt idx="0">
                  <c:v>2011-2012</c:v>
                </c:pt>
                <c:pt idx="1">
                  <c:v>2012-2013</c:v>
                </c:pt>
                <c:pt idx="2">
                  <c:v>2013-2014</c:v>
                </c:pt>
                <c:pt idx="3">
                  <c:v>2014-2015</c:v>
                </c:pt>
                <c:pt idx="4">
                  <c:v>2015-2016</c:v>
                </c:pt>
                <c:pt idx="5">
                  <c:v>2016-2017</c:v>
                </c:pt>
              </c:strCache>
            </c:strRef>
          </c:cat>
          <c:val>
            <c:numRef>
              <c:f>'Union Govt Expenditures'!$B$28:$G$28</c:f>
              <c:numCache>
                <c:formatCode>_(* #,##0.00_);_(* \(#,##0.00\);_(* "-"??_);_(@_)</c:formatCode>
                <c:ptCount val="6"/>
                <c:pt idx="0">
                  <c:v>531648.43679999991</c:v>
                </c:pt>
                <c:pt idx="1">
                  <c:v>496917.73299999995</c:v>
                </c:pt>
                <c:pt idx="2">
                  <c:v>76179.824000000008</c:v>
                </c:pt>
                <c:pt idx="3">
                  <c:v>38054.317999999999</c:v>
                </c:pt>
                <c:pt idx="4">
                  <c:v>16298.586000000001</c:v>
                </c:pt>
                <c:pt idx="5">
                  <c:v>15926.327000000001</c:v>
                </c:pt>
              </c:numCache>
            </c:numRef>
          </c:val>
          <c:extLst>
            <c:ext xmlns:c16="http://schemas.microsoft.com/office/drawing/2014/chart" uri="{C3380CC4-5D6E-409C-BE32-E72D297353CC}">
              <c16:uniqueId val="{00000018-E962-42E3-A157-35836C94AD16}"/>
            </c:ext>
          </c:extLst>
        </c:ser>
        <c:dLbls>
          <c:showLegendKey val="0"/>
          <c:showVal val="0"/>
          <c:showCatName val="0"/>
          <c:showSerName val="0"/>
          <c:showPercent val="0"/>
          <c:showBubbleSize val="0"/>
        </c:dLbls>
        <c:gapWidth val="150"/>
        <c:overlap val="100"/>
        <c:axId val="-1598383936"/>
        <c:axId val="-1545459920"/>
      </c:barChart>
      <c:catAx>
        <c:axId val="-1598383936"/>
        <c:scaling>
          <c:orientation val="minMax"/>
        </c:scaling>
        <c:delete val="0"/>
        <c:axPos val="l"/>
        <c:numFmt formatCode="General" sourceLinked="1"/>
        <c:majorTickMark val="out"/>
        <c:minorTickMark val="out"/>
        <c:tickLblPos val="nextTo"/>
        <c:spPr>
          <a:noFill/>
          <a:ln>
            <a:noFill/>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US"/>
          </a:p>
        </c:txPr>
        <c:crossAx val="-1545459920"/>
        <c:crosses val="autoZero"/>
        <c:auto val="1"/>
        <c:lblAlgn val="ctr"/>
        <c:lblOffset val="100"/>
        <c:noMultiLvlLbl val="0"/>
      </c:catAx>
      <c:valAx>
        <c:axId val="-1545459920"/>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83839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89647</xdr:colOff>
      <xdr:row>34</xdr:row>
      <xdr:rowOff>100853</xdr:rowOff>
    </xdr:from>
    <xdr:to>
      <xdr:col>11</xdr:col>
      <xdr:colOff>504263</xdr:colOff>
      <xdr:row>61</xdr:row>
      <xdr:rowOff>10458</xdr:rowOff>
    </xdr:to>
    <xdr:graphicFrame macro="">
      <xdr:nvGraphicFramePr>
        <xdr:cNvPr id="2" name="Chart 1">
          <a:extLst>
            <a:ext uri="{FF2B5EF4-FFF2-40B4-BE49-F238E27FC236}">
              <a16:creationId xmlns:a16="http://schemas.microsoft.com/office/drawing/2014/main" id="{89081AFB-33C6-4449-82A9-B5363FA54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ichael Gehling" refreshedDate="43088.41742002315" createdVersion="6" refreshedVersion="6" minRefreshableVersion="3" recordCount="332">
  <cacheSource type="worksheet">
    <worksheetSource ref="B2:XG335" sheet="Township level data"/>
  </cacheSource>
  <cacheFields count="616">
    <cacheField name="State/Region Pcode" numFmtId="0">
      <sharedItems/>
    </cacheField>
    <cacheField name="State/Region Name" numFmtId="0">
      <sharedItems/>
    </cacheField>
    <cacheField name="District Pcode" numFmtId="0">
      <sharedItems/>
    </cacheField>
    <cacheField name="District Name" numFmtId="0">
      <sharedItems/>
    </cacheField>
    <cacheField name="Township Pcode" numFmtId="0">
      <sharedItems/>
    </cacheField>
    <cacheField name="Township Name" numFmtId="0">
      <sharedItems/>
    </cacheField>
    <cacheField name="Number of Village Tracts" numFmtId="0">
      <sharedItems containsBlank="1" containsMixedTypes="1" containsNumber="1" containsInteger="1" minValue="2" maxValue="125"/>
    </cacheField>
    <cacheField name="Number of Wards" numFmtId="0">
      <sharedItems containsBlank="1" containsMixedTypes="1" containsNumber="1" containsInteger="1" minValue="1" maxValue="63"/>
    </cacheField>
    <cacheField name="Vulnerability Band" numFmtId="0">
      <sharedItems containsBlank="1" containsMixedTypes="1" containsNumber="1" containsInteger="1" minValue="1" maxValue="8" count="10">
        <s v="VULNERABILITY ASSESSMENT"/>
        <m/>
        <n v="6"/>
        <n v="2"/>
        <n v="4"/>
        <n v="1"/>
        <n v="5"/>
        <n v="3"/>
        <n v="7"/>
        <n v="8"/>
      </sharedItems>
    </cacheField>
    <cacheField name="Approximate Vulnerable Population" numFmtId="0">
      <sharedItems containsMixedTypes="1" containsNumber="1" minValue="813.26096487857535" maxValue="305593.24260697828"/>
    </cacheField>
    <cacheField name="Wellbeing Score" numFmtId="0">
      <sharedItems containsMixedTypes="1" containsNumber="1" minValue="0.30149802126250652" maxValue="0.60502416060080688"/>
    </cacheField>
    <cacheField name="Urban Population %" numFmtId="0">
      <sharedItems containsMixedTypes="1" containsNumber="1" minValue="8.349113444654846E-3" maxValue="1"/>
    </cacheField>
    <cacheField name="Literacy: % literate" numFmtId="0">
      <sharedItems containsMixedTypes="1" containsNumber="1" minValue="0.11455709865438583" maxValue="0.99227799227799229"/>
    </cacheField>
    <cacheField name="Highest Education: None % Total" numFmtId="0">
      <sharedItems containsMixedTypes="1" containsNumber="1" minValue="1.2445217624033991E-2" maxValue="0.90546183045128636"/>
    </cacheField>
    <cacheField name="Highest Education: At least Middle school %" numFmtId="0">
      <sharedItems containsMixedTypes="1" containsNumber="1" minValue="2.5643188528047239E-2" maxValue="0.8813240622857702"/>
    </cacheField>
    <cacheField name="Child dependency ratio" numFmtId="0">
      <sharedItems containsMixedTypes="1" containsNumber="1" minValue="0.13684579205443811" maxValue="0.83579009433962259"/>
    </cacheField>
    <cacheField name="Roof type: Thatch and bamboo roofing %" numFmtId="0">
      <sharedItems containsMixedTypes="1" containsNumber="1" minValue="1.5236934328813044E-3" maxValue="0.95765306122448979"/>
    </cacheField>
    <cacheField name="Floor type: Bamboo or Earth %" numFmtId="0">
      <sharedItems containsMixedTypes="1" containsNumber="1" minValue="0" maxValue="0.95829081632653057"/>
    </cacheField>
    <cacheField name="Electricity for Lighting %" numFmtId="0">
      <sharedItems containsMixedTypes="1" containsNumber="1" minValue="2.2622502987877754E-2" maxValue="0.99969526131342379"/>
    </cacheField>
    <cacheField name="Safe sanitation (%)" numFmtId="0">
      <sharedItems containsMixedTypes="1" containsNumber="1" minValue="5.3561643835616436E-2" maxValue="0.99977643639615466"/>
    </cacheField>
    <cacheField name="Improved Drinking water source %" numFmtId="0">
      <sharedItems containsMixedTypes="1" containsNumber="1" minValue="3.0138637733574441E-4" maxValue="0.99934895833333337"/>
    </cacheField>
    <cacheField name="ID Card: No ID total %" numFmtId="0">
      <sharedItems containsMixedTypes="1" containsNumber="1" minValue="4.3002189926338842E-2" maxValue="0.98047065037599213"/>
    </cacheField>
    <cacheField name="Conflict Index C (% of max inverse % of average of envelopes)" numFmtId="0">
      <sharedItems containsMixedTypes="1" containsNumber="1" minValue="2.1505376344086021E-3" maxValue="1"/>
    </cacheField>
    <cacheField name="Approximate Vulnerable Population2" numFmtId="0">
      <sharedItems containsMixedTypes="1" containsNumber="1" minValue="813.26096487857535" maxValue="305593.24260697828"/>
    </cacheField>
    <cacheField name="Total Pop Both sexes" numFmtId="0">
      <sharedItems containsMixedTypes="1" containsNumber="1" containsInteger="1" minValue="1732" maxValue="687867"/>
    </cacheField>
    <cacheField name="Total Pop Male" numFmtId="0">
      <sharedItems containsMixedTypes="1" containsNumber="1" minValue="946" maxValue="322862"/>
    </cacheField>
    <cacheField name="Total Pop Female" numFmtId="0">
      <sharedItems containsMixedTypes="1" containsNumber="1" minValue="646" maxValue="365005"/>
    </cacheField>
    <cacheField name="Share of Union Population" numFmtId="0">
      <sharedItems containsMixedTypes="1" containsNumber="1" minValue="3.3640047567648784E-5" maxValue="1.3360207044004542E-2"/>
    </cacheField>
    <cacheField name="Sex ratio (M:F)" numFmtId="0">
      <sharedItems containsMixedTypes="1" containsNumber="1" minValue="74.796145292809484" maxValue="200.30959752321982"/>
    </cacheField>
    <cacheField name="Land Area Km2 - MIMU" numFmtId="0">
      <sharedItems containsMixedTypes="1" containsNumber="1" minValue="0.60432303638600005" maxValue="12346.5013162"/>
    </cacheField>
    <cacheField name="Population Density" numFmtId="0">
      <sharedItems containsMixedTypes="1" containsNumber="1" minValue="0.36729215902479678" maxValue="53930.198015910348"/>
    </cacheField>
    <cacheField name="Population Density Envelope (% of max)" numFmtId="0">
      <sharedItems containsMixedTypes="1" containsNumber="1" minValue="3.1719720451564147E-4" maxValue="1"/>
    </cacheField>
    <cacheField name="Pop Conventional HH Both sexes" numFmtId="0">
      <sharedItems containsMixedTypes="1" containsNumber="1" containsInteger="1" minValue="1172" maxValue="663463"/>
    </cacheField>
    <cacheField name="Pop Conventional HH Male" numFmtId="0">
      <sharedItems containsMixedTypes="1" containsNumber="1" containsInteger="1" minValue="615" maxValue="310705"/>
    </cacheField>
    <cacheField name="Pop Conventional HHFemale" numFmtId="0">
      <sharedItems containsMixedTypes="1" containsNumber="1" containsInteger="1" minValue="557" maxValue="352758"/>
    </cacheField>
    <cacheField name="Pop in Institutions Both sexes" numFmtId="0">
      <sharedItems containsMixedTypes="1" containsNumber="1" containsInteger="1" minValue="19" maxValue="162210"/>
    </cacheField>
    <cacheField name="Pop in Institutions Male" numFmtId="0">
      <sharedItems containsMixedTypes="1" containsNumber="1" containsInteger="1" minValue="12" maxValue="120954"/>
    </cacheField>
    <cacheField name="Pop in Institutions Female" numFmtId="0">
      <sharedItems containsMixedTypes="1" containsNumber="1" containsInteger="1" minValue="7" maxValue="41256"/>
    </cacheField>
    <cacheField name="Pop Urban Both sexes" numFmtId="0">
      <sharedItems containsMixedTypes="1" containsNumber="1" minValue="292" maxValue="482128"/>
    </cacheField>
    <cacheField name="Pop Urban Male" numFmtId="0">
      <sharedItems containsMixedTypes="1" containsNumber="1" containsInteger="1" minValue="170" maxValue="223568"/>
    </cacheField>
    <cacheField name="Pop Urban Female" numFmtId="0">
      <sharedItems containsMixedTypes="1" containsNumber="1" containsInteger="1" minValue="122" maxValue="258560"/>
    </cacheField>
    <cacheField name="Pop Urban Sex ratio" numFmtId="0">
      <sharedItems containsMixedTypes="1" containsNumber="1" minValue="74.796145292809484" maxValue="200.30959752321982"/>
    </cacheField>
    <cacheField name="Pop Rural Both sexes" numFmtId="0">
      <sharedItems containsMixedTypes="1" containsNumber="1" minValue="0" maxValue="369214.67412038741"/>
    </cacheField>
    <cacheField name="Pop Rural Male" numFmtId="0">
      <sharedItems containsMixedTypes="1" containsNumber="1" containsInteger="1" minValue="0" maxValue="167905"/>
    </cacheField>
    <cacheField name="Pop Rural Female" numFmtId="0">
      <sharedItems containsMixedTypes="1" containsNumber="1" containsInteger="1" minValue="0" maxValue="179445"/>
    </cacheField>
    <cacheField name="Pop Rural Sex ratio" numFmtId="0">
      <sharedItems containsBlank="1" containsMixedTypes="1" containsNumber="1" minValue="74.731202000357214" maxValue="171.42609192820535"/>
    </cacheField>
    <cacheField name="Urban Population %2" numFmtId="0">
      <sharedItems containsMixedTypes="1" containsNumber="1" minValue="8.349113444654846E-3" maxValue="1"/>
    </cacheField>
    <cacheField name="Pop 0 - 14" numFmtId="0">
      <sharedItems containsMixedTypes="1" containsNumber="1" minValue="361" maxValue="172585.30253769769"/>
    </cacheField>
    <cacheField name="Pop 15 - 64" numFmtId="0">
      <sharedItems containsMixedTypes="1" containsNumber="1" minValue="1083" maxValue="501030"/>
    </cacheField>
    <cacheField name="Pop 65+" numFmtId="0">
      <sharedItems containsMixedTypes="1" containsNumber="1" minValue="35" maxValue="27233"/>
    </cacheField>
    <cacheField name="Total Dependency Ratio" numFmtId="0">
      <sharedItems containsMixedTypes="1" containsNumber="1" minValue="0.24501702790464372" maxValue="0.92158018867924529"/>
    </cacheField>
    <cacheField name="Non-Dependent population" numFmtId="0">
      <sharedItems containsMixedTypes="1" containsNumber="1" minValue="511.14033018867917" maxValue="431357.39642536384"/>
    </cacheField>
    <cacheField name="Child dependency ratio2" numFmtId="0">
      <sharedItems containsMixedTypes="1" containsNumber="1" minValue="0.13684579205443811" maxValue="0.83579009433962259"/>
    </cacheField>
    <cacheField name="Child Dependency Ratio Reverse" numFmtId="0">
      <sharedItems containsMixedTypes="1" containsNumber="1" minValue="0.16420990566037741" maxValue="0.86315420794556186"/>
    </cacheField>
    <cacheField name="Older persons dependency ratio" numFmtId="0">
      <sharedItems containsMixedTypes="1" containsNumber="1" minValue="2.1626060771968247" maxValue="22.613386724507105"/>
    </cacheField>
    <cacheField name="Marital Status Total Number Surveyed (n)" numFmtId="0">
      <sharedItems containsMixedTypes="1" containsNumber="1" containsInteger="1" minValue="1123" maxValue="523033"/>
    </cacheField>
    <cacheField name="Marital Status Single" numFmtId="0">
      <sharedItems containsMixedTypes="1" containsNumber="1" containsInteger="1" minValue="372" maxValue="193181"/>
    </cacheField>
    <cacheField name="Marital Status Married" numFmtId="0">
      <sharedItems containsMixedTypes="1" containsNumber="1" containsInteger="1" minValue="663" maxValue="289891"/>
    </cacheField>
    <cacheField name="Marital Status Widowed" numFmtId="0">
      <sharedItems containsMixedTypes="1" containsNumber="1" containsInteger="1" minValue="32" maxValue="27545"/>
    </cacheField>
    <cacheField name="Marital Status Divorced/ Separated" numFmtId="0">
      <sharedItems containsMixedTypes="1" containsNumber="1" containsInteger="1" minValue="8" maxValue="10063"/>
    </cacheField>
    <cacheField name="Marital Status Renounced" numFmtId="0">
      <sharedItems containsMixedTypes="1" containsNumber="1" containsInteger="1" minValue="0" maxValue="10209"/>
    </cacheField>
    <cacheField name="Conventional HH Total Number (n)" numFmtId="0">
      <sharedItems containsMixedTypes="1" containsNumber="1" containsInteger="1" minValue="285" maxValue="148711"/>
    </cacheField>
    <cacheField name="Conventional HH: Male- headed" numFmtId="0">
      <sharedItems containsMixedTypes="1" containsNumber="1" containsInteger="1" minValue="232" maxValue="118386"/>
    </cacheField>
    <cacheField name="Conventional HH: Female- headed" numFmtId="0">
      <sharedItems containsMixedTypes="1" containsNumber="1" containsInteger="1" minValue="28" maxValue="30325"/>
    </cacheField>
    <cacheField name="Conventional HH: Female- headed households (%)" numFmtId="0">
      <sharedItems containsMixedTypes="1" containsNumber="1" minValue="7.4450569117331236E-2" maxValue="0.55053772842528637"/>
    </cacheField>
    <cacheField name="Pop in Conventional households" numFmtId="0">
      <sharedItems containsMixedTypes="1" containsNumber="1" containsInteger="1" minValue="1172" maxValue="663463"/>
    </cacheField>
    <cacheField name="Pop in Institutions" numFmtId="0">
      <sharedItems containsMixedTypes="1" containsNumber="1" containsInteger="1" minValue="19" maxValue="162210"/>
    </cacheField>
    <cacheField name="% of Population in Institutions" numFmtId="0">
      <sharedItems containsMixedTypes="1" containsNumber="1" minValue="1.6195584897874973E-3" maxValue="0.95700244250669619"/>
    </cacheField>
    <cacheField name="HH size: 1 person" numFmtId="0">
      <sharedItems containsMixedTypes="1" containsNumber="1" containsInteger="1" minValue="14" maxValue="5754"/>
    </cacheField>
    <cacheField name="HH size: 2 persons" numFmtId="0">
      <sharedItems containsMixedTypes="1" containsNumber="1" containsInteger="1" minValue="29" maxValue="23208"/>
    </cacheField>
    <cacheField name="HH size: 3  persons" numFmtId="0">
      <sharedItems containsMixedTypes="1" containsNumber="1" containsInteger="1" minValue="36" maxValue="29908"/>
    </cacheField>
    <cacheField name="HH size: 4  persons" numFmtId="0">
      <sharedItems containsMixedTypes="1" containsNumber="1" containsInteger="1" minValue="43" maxValue="29764"/>
    </cacheField>
    <cacheField name="HH size: 5  persons" numFmtId="0">
      <sharedItems containsMixedTypes="1" containsNumber="1" containsInteger="1" minValue="29" maxValue="22561"/>
    </cacheField>
    <cacheField name="HH size: 6  persons" numFmtId="0">
      <sharedItems containsMixedTypes="1" containsNumber="1" containsInteger="1" minValue="16" maxValue="15347"/>
    </cacheField>
    <cacheField name="HH size: 7  persons" numFmtId="0">
      <sharedItems containsMixedTypes="1" containsNumber="1" containsInteger="1" minValue="6" maxValue="9462"/>
    </cacheField>
    <cacheField name="HH size: 8  persons" numFmtId="0">
      <sharedItems containsMixedTypes="1" containsNumber="1" containsInteger="1" minValue="2" maxValue="6962"/>
    </cacheField>
    <cacheField name="HH size: 9 and more" numFmtId="0">
      <sharedItems containsMixedTypes="1" containsNumber="1" containsInteger="1" minValue="1" maxValue="6883"/>
    </cacheField>
    <cacheField name="Mean household size" numFmtId="0">
      <sharedItems containsMixedTypes="1" containsNumber="1" minValue="3.3390313390313389" maxValue="6.9639431831977658"/>
    </cacheField>
    <cacheField name="Type of Housing Unit: Total Number Surveyed (n)" numFmtId="0">
      <sharedItems containsMixedTypes="1" containsNumber="1" containsInteger="1" minValue="285" maxValue="148711"/>
    </cacheField>
    <cacheField name="Population/Housing Units" numFmtId="0">
      <sharedItems containsMixedTypes="1" containsNumber="1" minValue="3.5312630138616217" maxValue="67.350430597771023"/>
    </cacheField>
    <cacheField name="Housing type: Apartment/ Condominium" numFmtId="0">
      <sharedItems containsMixedTypes="1" containsNumber="1" containsInteger="1" minValue="0" maxValue="29261"/>
    </cacheField>
    <cacheField name="Housing type: Bungalow/ Brick house" numFmtId="0">
      <sharedItems containsMixedTypes="1" containsNumber="1" containsInteger="1" minValue="0" maxValue="24517"/>
    </cacheField>
    <cacheField name="Housing type: Semi-pacca house" numFmtId="0">
      <sharedItems containsMixedTypes="1" containsNumber="1" containsInteger="1" minValue="1" maxValue="17161"/>
    </cacheField>
    <cacheField name="Housing type: Wooden house" numFmtId="0">
      <sharedItems containsMixedTypes="1" containsNumber="1" containsInteger="1" minValue="8" maxValue="69538"/>
    </cacheField>
    <cacheField name="Housing type: Bamboo" numFmtId="0">
      <sharedItems containsMixedTypes="1" containsNumber="1" containsInteger="1" minValue="5" maxValue="51286"/>
    </cacheField>
    <cacheField name="Housing type: Hut 2 - 3 years" numFmtId="0">
      <sharedItems containsMixedTypes="1" containsNumber="1" containsInteger="1" minValue="0" maxValue="11383"/>
    </cacheField>
    <cacheField name="Housing type: Hut 1 year" numFmtId="0">
      <sharedItems containsMixedTypes="1" containsNumber="1" containsInteger="1" minValue="0" maxValue="7926"/>
    </cacheField>
    <cacheField name="Housing type: Other" numFmtId="0">
      <sharedItems containsMixedTypes="1" containsNumber="1" containsInteger="1" minValue="0" maxValue="3322"/>
    </cacheField>
    <cacheField name="Home ownership: Total Number Surveyed (n)" numFmtId="0">
      <sharedItems containsMixedTypes="1" containsNumber="1" containsInteger="1" minValue="285" maxValue="148711"/>
    </cacheField>
    <cacheField name="Home Ownership: Owner" numFmtId="0">
      <sharedItems containsMixedTypes="1" containsNumber="1" containsInteger="1" minValue="9" maxValue="84915"/>
    </cacheField>
    <cacheField name="Home Ownership: Renter" numFmtId="0">
      <sharedItems containsMixedTypes="1" containsNumber="1" containsInteger="1" minValue="0" maxValue="81378"/>
    </cacheField>
    <cacheField name="Home Ownership: Provided free (individually)" numFmtId="0">
      <sharedItems containsMixedTypes="1" containsNumber="1" containsInteger="1" minValue="1" maxValue="5505"/>
    </cacheField>
    <cacheField name="Home Ownership: Government Quarters" numFmtId="0">
      <sharedItems containsMixedTypes="1" containsNumber="1" containsInteger="1" minValue="1" maxValue="16980"/>
    </cacheField>
    <cacheField name="Home Ownership: Private Company Quarters" numFmtId="0">
      <sharedItems containsMixedTypes="1" containsNumber="1" containsInteger="1" minValue="0" maxValue="3004"/>
    </cacheField>
    <cacheField name="Home Ownership: Other" numFmtId="0">
      <sharedItems containsMixedTypes="1" containsNumber="1" containsInteger="1" minValue="0" maxValue="3563"/>
    </cacheField>
    <cacheField name="Roof type Total Number Surveyed (n)" numFmtId="0">
      <sharedItems containsMixedTypes="1" containsNumber="1" containsInteger="1" minValue="285" maxValue="148711"/>
    </cacheField>
    <cacheField name="Roof type: Dhani/Theke/ In leaf" numFmtId="0">
      <sharedItems containsMixedTypes="1" containsNumber="1" containsInteger="1" minValue="0" maxValue="62000"/>
    </cacheField>
    <cacheField name="Roof type: Bamboo" numFmtId="0">
      <sharedItems containsMixedTypes="1" containsNumber="1" containsInteger="1" minValue="0" maxValue="18251"/>
    </cacheField>
    <cacheField name="Roof type: Wood" numFmtId="0">
      <sharedItems containsMixedTypes="1" containsNumber="1" containsInteger="1" minValue="0" maxValue="1081"/>
    </cacheField>
    <cacheField name="Roof type: Corrugated sheet" numFmtId="0">
      <sharedItems containsMixedTypes="1" containsNumber="1" containsInteger="1" minValue="37" maxValue="120741"/>
    </cacheField>
    <cacheField name="Roof type: Tile/Brick/ Concrete" numFmtId="0">
      <sharedItems containsMixedTypes="1" containsNumber="1" containsInteger="1" minValue="0" maxValue="14586"/>
    </cacheField>
    <cacheField name="Roof type: Other" numFmtId="0">
      <sharedItems containsMixedTypes="1" containsNumber="1" containsInteger="1" minValue="0" maxValue="6477"/>
    </cacheField>
    <cacheField name="# population under bamboo or thatch roofing" numFmtId="0">
      <sharedItems containsMixedTypes="1" containsNumber="1" minValue="4.208169934640523" maxValue="259450.60715963057"/>
    </cacheField>
    <cacheField name="Roof type: CGI roofing %" numFmtId="0">
      <sharedItems containsMixedTypes="1" containsNumber="1" minValue="3.4948979591836737E-2" maxValue="0.95970132238942085"/>
    </cacheField>
    <cacheField name="% Roof tile/brick/ concrete" numFmtId="0">
      <sharedItems containsMixedTypes="1" containsNumber="1" minValue="0" maxValue="0.76622470341939986"/>
    </cacheField>
    <cacheField name="Roof type: Thatch and bamboo roofing %2" numFmtId="0">
      <sharedItems containsMixedTypes="1" containsNumber="1" minValue="1.5236934328813044E-3" maxValue="0.95765306122448979"/>
    </cacheField>
    <cacheField name="Roof type NOT Thatch and Bamboo roofing %" numFmtId="0">
      <sharedItems containsMixedTypes="1" containsNumber="1" minValue="4.2346938775510212E-2" maxValue="0.99847630656711872"/>
    </cacheField>
    <cacheField name="Wall type: Total Number of Households Surveyed (n)" numFmtId="0">
      <sharedItems containsMixedTypes="1" containsNumber="1" containsInteger="1" minValue="285" maxValue="148711"/>
    </cacheField>
    <cacheField name="Wall type: Dhani/Theke/ In leaf" numFmtId="0">
      <sharedItems containsMixedTypes="1" containsNumber="1" containsInteger="1" minValue="0" maxValue="55458"/>
    </cacheField>
    <cacheField name="Wall type: Bamboo" numFmtId="0">
      <sharedItems containsMixedTypes="1" containsNumber="1" containsInteger="1" minValue="0" maxValue="63480"/>
    </cacheField>
    <cacheField name="Wall type: Earth" numFmtId="0">
      <sharedItems containsMixedTypes="1" containsNumber="1" containsInteger="1" minValue="0" maxValue="3710"/>
    </cacheField>
    <cacheField name="Wall type: Wood" numFmtId="0">
      <sharedItems containsMixedTypes="1" containsNumber="1" containsInteger="1" minValue="7" maxValue="47290"/>
    </cacheField>
    <cacheField name="Wall type: Corrugated sheet" numFmtId="0">
      <sharedItems containsMixedTypes="1" containsNumber="1" containsInteger="1" minValue="0" maxValue="2711"/>
    </cacheField>
    <cacheField name="Wall type: Tile/Brick/ Concrete" numFmtId="0">
      <sharedItems containsMixedTypes="1" containsNumber="1" containsInteger="1" minValue="0" maxValue="37923"/>
    </cacheField>
    <cacheField name="Wall type: Other" numFmtId="0">
      <sharedItems containsMixedTypes="1" containsNumber="1" containsInteger="1" minValue="0" maxValue="4376"/>
    </cacheField>
    <cacheField name="Wall type: Thatch, Bamboo, Earth, Wood %" numFmtId="0">
      <sharedItems containsMixedTypes="1" containsNumber="1" minValue="1.3103763522779217E-2" maxValue="0.99834983498349839"/>
    </cacheField>
    <cacheField name="Wall Type NOT Thatch, Bamboo, Earth, Wood %" numFmtId="0">
      <sharedItems containsMixedTypes="1" containsNumber="1" minValue="1.6501650165016146E-3" maxValue="0.9868962364772208"/>
    </cacheField>
    <cacheField name="Floor type:  Total Number of Households Surveyed (n)" numFmtId="0">
      <sharedItems containsMixedTypes="1" containsNumber="1" containsInteger="1" minValue="285" maxValue="148711"/>
    </cacheField>
    <cacheField name="Floor type: Bamboo" numFmtId="0">
      <sharedItems containsMixedTypes="1" containsNumber="1" containsInteger="1" minValue="0" maxValue="48134"/>
    </cacheField>
    <cacheField name="Floor type: Earth" numFmtId="0">
      <sharedItems containsMixedTypes="1" containsNumber="1" containsInteger="1" minValue="0" maxValue="38734"/>
    </cacheField>
    <cacheField name="Floor type: Wood" numFmtId="0">
      <sharedItems containsMixedTypes="1" containsNumber="1" containsInteger="1" minValue="12" maxValue="80111"/>
    </cacheField>
    <cacheField name="Floor type: Wood %" numFmtId="0">
      <sharedItems containsMixedTypes="1" containsNumber="1" minValue="2.3288911890283347E-3" maxValue="0.96928420622488587"/>
    </cacheField>
    <cacheField name="Floor type: Tile/Brick/ Concrete" numFmtId="0">
      <sharedItems containsMixedTypes="1" containsNumber="1" containsInteger="1" minValue="0" maxValue="40154"/>
    </cacheField>
    <cacheField name="Floor type: Other" numFmtId="0">
      <sharedItems containsMixedTypes="1" containsNumber="1" containsInteger="1" minValue="0" maxValue="2459"/>
    </cacheField>
    <cacheField name="Floor type: Bamboo or Earth %2" numFmtId="0">
      <sharedItems containsMixedTypes="1" containsNumber="1" minValue="0" maxValue="0.95829081632653057"/>
    </cacheField>
    <cacheField name="Floor type: Tile, Brick, Concrete Floor %" numFmtId="0">
      <sharedItems containsMixedTypes="1" containsNumber="1" minValue="0" maxValue="0.94728020722230688"/>
    </cacheField>
    <cacheField name="AVG Floor/Walls" numFmtId="0">
      <sharedItems containsMixedTypes="1" containsNumber="1" minValue="2.3670368205727654E-2" maxValue="0.99268627152216982"/>
    </cacheField>
    <cacheField name="Literacy: Total Number of Persons Surveyed (n)" numFmtId="0">
      <sharedItems containsMixedTypes="1" containsNumber="1" containsInteger="1" minValue="816" maxValue="500955"/>
    </cacheField>
    <cacheField name="Literacy: Literate" numFmtId="0">
      <sharedItems containsMixedTypes="1" containsNumber="1" containsInteger="1" minValue="688" maxValue="484811"/>
    </cacheField>
    <cacheField name="Literacy: Illiterate" numFmtId="0">
      <sharedItems containsMixedTypes="1" containsNumber="1" containsInteger="1" minValue="12" maxValue="70669"/>
    </cacheField>
    <cacheField name="Literacy: % literate2" numFmtId="0">
      <sharedItems containsMixedTypes="1" containsNumber="1" minValue="0.11455709865438583" maxValue="0.99227799227799229"/>
    </cacheField>
    <cacheField name="Literacy Male: Total Number Surveyed (n)" numFmtId="0">
      <sharedItems containsMixedTypes="1" containsNumber="1" containsInteger="1" minValue="407" maxValue="228661"/>
    </cacheField>
    <cacheField name="Literacy Male: Literate" numFmtId="0">
      <sharedItems containsMixedTypes="1" containsNumber="1" containsInteger="1" minValue="350" maxValue="224528"/>
    </cacheField>
    <cacheField name="Literacy Male: Illiterate" numFmtId="0">
      <sharedItems containsMixedTypes="1" containsNumber="1" containsInteger="1" minValue="4" maxValue="29879"/>
    </cacheField>
    <cacheField name="Literacy Male: % literate" numFmtId="0">
      <sharedItems containsMixedTypes="1" containsNumber="1" minValue="0.14217838888488948" maxValue="0.99526251908695818"/>
    </cacheField>
    <cacheField name="Literacy Female: Total Number Surveyed (n)" numFmtId="0">
      <sharedItems containsMixedTypes="1" containsNumber="1" containsInteger="1" minValue="390" maxValue="272294"/>
    </cacheField>
    <cacheField name="Literacy Female: Literate" numFmtId="0">
      <sharedItems containsMixedTypes="1" containsNumber="1" containsInteger="1" minValue="338" maxValue="260283"/>
    </cacheField>
    <cacheField name="Literacy Female: Illiterate" numFmtId="0">
      <sharedItems containsMixedTypes="1" containsNumber="1" containsInteger="1" minValue="8" maxValue="40790"/>
    </cacheField>
    <cacheField name="Literacy Female: % literate" numFmtId="0">
      <sharedItems containsMixedTypes="1" containsNumber="1" minValue="8.6959648996619426E-2" maxValue="0.98966408268733863"/>
    </cacheField>
    <cacheField name="Literacy Urban: Total Number Surveyed (n)" numFmtId="0">
      <sharedItems containsMixedTypes="1" containsNumber="1" containsInteger="1" minValue="188" maxValue="360425"/>
    </cacheField>
    <cacheField name="Literacy Urban: Literate" numFmtId="0">
      <sharedItems containsMixedTypes="1" containsNumber="1" containsInteger="1" minValue="152" maxValue="349836"/>
    </cacheField>
    <cacheField name="Literacy Urban:  Illiterate" numFmtId="0">
      <sharedItems containsMixedTypes="1" containsNumber="1" containsInteger="1" minValue="4" maxValue="15114"/>
    </cacheField>
    <cacheField name="Literacy Urban:  % literate" numFmtId="0">
      <sharedItems containsMixedTypes="1" containsNumber="1" minValue="0.424597364568082" maxValue="0.99508014600857009"/>
    </cacheField>
    <cacheField name="Literacy Rural: Total Number Surveyed (n)" numFmtId="0">
      <sharedItems containsMixedTypes="1" containsNumber="1" containsInteger="1" minValue="0" maxValue="210462"/>
    </cacheField>
    <cacheField name="Literacy Rural: Literate" numFmtId="0">
      <sharedItems containsMixedTypes="1" containsNumber="1" containsInteger="1" minValue="0" maxValue="188525"/>
    </cacheField>
    <cacheField name="Literacy Rural: Illiterate" numFmtId="0">
      <sharedItems containsMixedTypes="1" containsNumber="1" containsInteger="1" minValue="0" maxValue="69202"/>
    </cacheField>
    <cacheField name="Literacy Rural: % literate" numFmtId="0">
      <sharedItems containsMixedTypes="1" containsNumber="1" minValue="0" maxValue="0.99122315592903831"/>
    </cacheField>
    <cacheField name="School/College Attendance: Total Number Surveyed (n)" numFmtId="0">
      <sharedItems containsMixedTypes="1" containsNumber="1" containsInteger="1" minValue="491" maxValue="336832"/>
    </cacheField>
    <cacheField name="School/College attendance: Currently attending" numFmtId="0">
      <sharedItems containsMixedTypes="1" containsNumber="1" containsInteger="1" minValue="195" maxValue="90897"/>
    </cacheField>
    <cacheField name="School/College attendance: Attended previously" numFmtId="0">
      <sharedItems containsMixedTypes="1" containsNumber="1" containsInteger="1" minValue="257" maxValue="229659"/>
    </cacheField>
    <cacheField name="School/College attendance: Never attended" numFmtId="0">
      <sharedItems containsMixedTypes="1" containsNumber="1" containsInteger="1" minValue="23" maxValue="49887"/>
    </cacheField>
    <cacheField name="School Attendance: Never attended %" numFmtId="0">
      <sharedItems containsMixedTypes="1" containsNumber="1" minValue="2.237926972909305E-2" maxValue="0.85322404889373193"/>
    </cacheField>
    <cacheField name="School Attendance: not attending % " numFmtId="0">
      <sharedItems containsMixedTypes="1" containsNumber="1" minValue="7.2203534372483058E-2" maxValue="0.68182061086832602"/>
    </cacheField>
    <cacheField name="School Attendance: Currently attending/ Never attended ratio" numFmtId="0">
      <sharedItems containsMixedTypes="1" containsNumber="1" minValue="8.7400744072408235E-2" maxValue="16"/>
    </cacheField>
    <cacheField name="School/College Male: Total Number Surveyed (n)" numFmtId="0">
      <sharedItems containsMixedTypes="1" containsNumber="1" containsInteger="1" minValue="252" maxValue="156207"/>
    </cacheField>
    <cacheField name="School/College Male: Currently attending" numFmtId="0">
      <sharedItems containsMixedTypes="1" containsNumber="1" containsInteger="1" minValue="110" maxValue="45651"/>
    </cacheField>
    <cacheField name="Currently attending school Male %" numFmtId="0">
      <sharedItems containsMixedTypes="1" containsNumber="1" minValue="7.30870970902322E-2" maxValue="0.65936307992548571"/>
    </cacheField>
    <cacheField name="School/College Male:  Attended previously" numFmtId="0">
      <sharedItems containsMixedTypes="1" containsNumber="1" containsInteger="1" minValue="125" maxValue="102702"/>
    </cacheField>
    <cacheField name="Attended School Previously Male %" numFmtId="0">
      <sharedItems containsMixedTypes="1" containsNumber="1" minValue="8.2982267071617516E-2" maxValue="0.65747373677235976"/>
    </cacheField>
    <cacheField name="School/College Male: Never attended" numFmtId="0">
      <sharedItems containsMixedTypes="1" containsNumber="1" containsInteger="1" minValue="14" maxValue="23113"/>
    </cacheField>
    <cacheField name="Never Attended School Male %" numFmtId="0">
      <sharedItems containsMixedTypes="1" containsNumber="1" minValue="2.1471889854122274E-2" maxValue="0.84393063583815031"/>
    </cacheField>
    <cacheField name="School/College Female: Total Number Surveyed (n)" numFmtId="0">
      <sharedItems containsMixedTypes="1" containsNumber="1" containsInteger="1" minValue="239" maxValue="180625"/>
    </cacheField>
    <cacheField name="School/College Female: Currently attending" numFmtId="0">
      <sharedItems containsMixedTypes="1" containsNumber="1" containsInteger="1" minValue="85" maxValue="45246"/>
    </cacheField>
    <cacheField name="School/College Female: Attended previously" numFmtId="0">
      <sharedItems containsMixedTypes="1" containsNumber="1" containsInteger="1" minValue="132" maxValue="126957"/>
    </cacheField>
    <cacheField name="Never attended female" numFmtId="0">
      <sharedItems containsMixedTypes="1" containsNumber="1" minValue="2.132701421800948E-2" maxValue="0.86192660550458711"/>
    </cacheField>
    <cacheField name="Not Attending Female %" numFmtId="0">
      <sharedItems containsMixedTypes="1" containsNumber="1" minValue="6.2110091743119267E-2" maxValue="0.70287612456747406"/>
    </cacheField>
    <cacheField name="School/College Female: Never attended" numFmtId="0">
      <sharedItems containsMixedTypes="1" containsNumber="1" containsInteger="1" minValue="9" maxValue="26774"/>
    </cacheField>
    <cacheField name="Highest Education Level: Total Number Surveyed (n)" numFmtId="0">
      <sharedItems containsMixedTypes="1" containsNumber="1" minValue="802" maxValue="355290"/>
    </cacheField>
    <cacheField name="Highest Education: None" numFmtId="0">
      <sharedItems containsMixedTypes="1" containsNumber="1" minValue="24" maxValue="91418.599438075107"/>
    </cacheField>
    <cacheField name="Highest Education: Primary school (grade 1 - 5)" numFmtId="0">
      <sharedItems containsMixedTypes="1" containsNumber="1" containsInteger="1" minValue="341" maxValue="128432"/>
    </cacheField>
    <cacheField name="Highest Education: Middle school (grade 6 - 9)" numFmtId="0">
      <sharedItems containsMixedTypes="1" containsNumber="1" containsInteger="1" minValue="165" maxValue="107919"/>
    </cacheField>
    <cacheField name="Highest Education: High school (grade 10 - 11)" numFmtId="0">
      <sharedItems containsMixedTypes="1" containsNumber="1" containsInteger="1" minValue="72" maxValue="59606"/>
    </cacheField>
    <cacheField name="Highest Education: Diploma" numFmtId="0">
      <sharedItems containsMixedTypes="1" containsNumber="1" containsInteger="1" minValue="1" maxValue="1096"/>
    </cacheField>
    <cacheField name="Highest Education: University/ College" numFmtId="0">
      <sharedItems containsMixedTypes="1" containsNumber="1" containsInteger="1" minValue="27" maxValue="37845"/>
    </cacheField>
    <cacheField name="Highest Education: Post-graduate and above" numFmtId="0">
      <sharedItems containsMixedTypes="1" containsNumber="1" containsInteger="1" minValue="0" maxValue="3121"/>
    </cacheField>
    <cacheField name="Highest Education: Vocational training" numFmtId="0">
      <sharedItems containsMixedTypes="1" containsNumber="1" containsInteger="1" minValue="0" maxValue="826"/>
    </cacheField>
    <cacheField name="Highest Education: Other" numFmtId="0">
      <sharedItems containsMixedTypes="1" containsNumber="1" containsInteger="1" minValue="0" maxValue="20918"/>
    </cacheField>
    <cacheField name="Highest Education: No Education #" numFmtId="0">
      <sharedItems containsMixedTypes="1" containsNumber="1" minValue="24" maxValue="91418.599438075107"/>
    </cacheField>
    <cacheField name="Highest Education: At least Primary school #" numFmtId="0">
      <sharedItems containsMixedTypes="1" containsNumber="1" minValue="640" maxValue="335566"/>
    </cacheField>
    <cacheField name="Highest Education: At least Middle school #" numFmtId="0">
      <sharedItems containsMixedTypes="1" containsNumber="1" minValue="299" maxValue="207133.99999999997"/>
    </cacheField>
    <cacheField name="No Middle School Education #" numFmtId="0">
      <sharedItems containsMixedTypes="1" containsNumber="1" minValue="412" maxValue="149383.38599097665"/>
    </cacheField>
    <cacheField name="Highest Education: At Least High School #" numFmtId="0">
      <sharedItems containsMixedTypes="1" containsNumber="1" minValue="134" maxValue="99215"/>
    </cacheField>
    <cacheField name="Highest Education: None % Total2" numFmtId="0">
      <sharedItems containsMixedTypes="1" containsNumber="1" minValue="1.2445217624033991E-2" maxValue="0.90546183045128636"/>
    </cacheField>
    <cacheField name="Highest Education: At least Primary school %" numFmtId="0">
      <sharedItems containsMixedTypes="1" containsNumber="1" minValue="9.4538169548713621E-2" maxValue="0.98755478237596606"/>
    </cacheField>
    <cacheField name="Highest Education: At least Middle school %2" numFmtId="0">
      <sharedItems containsMixedTypes="1" containsNumber="1" minValue="2.5643188528047239E-2" maxValue="0.8813240622857702"/>
    </cacheField>
    <cacheField name="Highest Education: At least High School %" numFmtId="0">
      <sharedItems containsMixedTypes="1" containsNumber="1" minValue="6.4740615773935051E-3" maxValue="0.72537459602389576"/>
    </cacheField>
    <cacheField name="AVG Primary/Middle School %" numFmtId="0">
      <sharedItems containsMixedTypes="1" containsNumber="1" minValue="6.0090679038380432E-2" maxValue="0.93241602193712658"/>
    </cacheField>
    <cacheField name="Highest Education Male: Total Number Surveyed (n)" numFmtId="0">
      <sharedItems containsMixedTypes="1" containsNumber="1" containsInteger="1" minValue="443" maxValue="165823"/>
    </cacheField>
    <cacheField name="Highest Education Male: None" numFmtId="0">
      <sharedItems containsMixedTypes="1" containsNumber="1" containsInteger="1" minValue="7" maxValue="30622"/>
    </cacheField>
    <cacheField name="Highest Education Male: Primary school (grade 1 - 5)" numFmtId="0">
      <sharedItems containsMixedTypes="1" containsNumber="1" containsInteger="1" minValue="172" maxValue="51331"/>
    </cacheField>
    <cacheField name="Highest Education Male: Middle school (grade 6 - 9)" numFmtId="0">
      <sharedItems containsMixedTypes="1" containsNumber="1" containsInteger="1" minValue="115" maxValue="56507"/>
    </cacheField>
    <cacheField name="Highest Education Male: High school (grade 10 - 11)" numFmtId="0">
      <sharedItems containsMixedTypes="1" containsNumber="1" containsInteger="1" minValue="47" maxValue="33254"/>
    </cacheField>
    <cacheField name="Highest Education Male: Diploma" numFmtId="0">
      <sharedItems containsMixedTypes="1" containsNumber="1" containsInteger="1" minValue="0" maxValue="892"/>
    </cacheField>
    <cacheField name="Highest Education Male: University/ College" numFmtId="0">
      <sharedItems containsMixedTypes="1" containsNumber="1" containsInteger="1" minValue="16" maxValue="16048"/>
    </cacheField>
    <cacheField name="Highest Education Male: Post-graduate and above" numFmtId="0">
      <sharedItems containsMixedTypes="1" containsNumber="1" containsInteger="1" minValue="0" maxValue="1743"/>
    </cacheField>
    <cacheField name="Highest Education Male: Vocational training" numFmtId="0">
      <sharedItems containsMixedTypes="1" containsNumber="1" containsInteger="1" minValue="0" maxValue="684"/>
    </cacheField>
    <cacheField name="Highest Education Male: Other" numFmtId="0">
      <sharedItems containsMixedTypes="1" containsNumber="1" containsInteger="1" minValue="0" maxValue="10782"/>
    </cacheField>
    <cacheField name="Highest Edu Male: None %" numFmtId="0">
      <sharedItems containsMixedTypes="1" containsNumber="1" minValue="7.6923076923076927E-3" maxValue="0.87893474822713125"/>
    </cacheField>
    <cacheField name="Highest Edu Male: At Least Primary School %" numFmtId="0">
      <sharedItems containsMixedTypes="1" containsNumber="1" minValue="0.12106525177286873" maxValue="0.99230769230769234"/>
    </cacheField>
    <cacheField name="Highest Edu Male: At least Middle School %" numFmtId="0">
      <sharedItems containsMixedTypes="1" containsNumber="1" minValue="3.2595275331302985E-2" maxValue="0.91906955320128969"/>
    </cacheField>
    <cacheField name="Highest Edu Male: At least High school %" numFmtId="0">
      <sharedItems containsMixedTypes="1" containsNumber="1" minValue="7.7372623261173761E-3" maxValue="0.75407646245969595"/>
    </cacheField>
    <cacheField name="Highest Education Female: Total Number Surveyed (n)" numFmtId="0">
      <sharedItems containsMixedTypes="1" containsNumber="1" containsInteger="1" minValue="355" maxValue="189467"/>
    </cacheField>
    <cacheField name="Highest Education Female: None" numFmtId="0">
      <sharedItems containsMixedTypes="1" containsNumber="1" containsInteger="1" minValue="17" maxValue="38106"/>
    </cacheField>
    <cacheField name="Highest Education Female: Primary school (grade 1 - 5)" numFmtId="0">
      <sharedItems containsMixedTypes="1" containsNumber="1" containsInteger="1" minValue="144" maxValue="77101"/>
    </cacheField>
    <cacheField name="Highest Education Female: Middle school (grade 6 - 9)" numFmtId="0">
      <sharedItems containsMixedTypes="1" containsNumber="1" containsInteger="1" minValue="50" maxValue="51412"/>
    </cacheField>
    <cacheField name="Highest Education Female: High school (grade 10 - 11)" numFmtId="0">
      <sharedItems containsMixedTypes="1" containsNumber="1" containsInteger="1" minValue="23" maxValue="26352"/>
    </cacheField>
    <cacheField name="Highest Education Female: Diploma" numFmtId="0">
      <sharedItems containsMixedTypes="1" containsNumber="1" containsInteger="1" minValue="0" maxValue="366"/>
    </cacheField>
    <cacheField name="Highest Education Female: University/ College" numFmtId="0">
      <sharedItems containsMixedTypes="1" containsNumber="1" containsInteger="1" minValue="6" maxValue="22076"/>
    </cacheField>
    <cacheField name="Highest Education Female: Post-graduate and above" numFmtId="0">
      <sharedItems containsMixedTypes="1" containsNumber="1" containsInteger="1" minValue="0" maxValue="2000"/>
    </cacheField>
    <cacheField name="Highest Education Female: Vocational training" numFmtId="0">
      <sharedItems containsMixedTypes="1" containsNumber="1" containsInteger="1" minValue="0" maxValue="179"/>
    </cacheField>
    <cacheField name="Highest Education Female: Other" numFmtId="0">
      <sharedItems containsMixedTypes="1" containsNumber="1" containsInteger="1" minValue="0" maxValue="10136"/>
    </cacheField>
    <cacheField name="Highest Edu Female: None % " numFmtId="0">
      <sharedItems containsMixedTypes="1" containsNumber="1" minValue="1.6662327518875295E-2" maxValue="0.93504022143413201"/>
    </cacheField>
    <cacheField name="Highest Edu Female: At least Pri School %" numFmtId="0">
      <sharedItems containsMixedTypes="1" containsNumber="1" minValue="6.4959778565868001E-2" maxValue="0.98333767248112469"/>
    </cacheField>
    <cacheField name="Highest Edu Female: At least Middle School %" numFmtId="0">
      <sharedItems containsMixedTypes="1" containsNumber="1" minValue="1.8337514055877521E-2" maxValue="0.85339921622082127"/>
    </cacheField>
    <cacheField name="Usual Activity: Total Number Surveyed (n)" numFmtId="0">
      <sharedItems containsMixedTypes="1" containsNumber="1" containsInteger="1" minValue="1322" maxValue="579376"/>
    </cacheField>
    <cacheField name="Usual Activity: Employee (government)" numFmtId="0">
      <sharedItems containsMixedTypes="1" containsNumber="1" containsInteger="1" minValue="80" maxValue="34562"/>
    </cacheField>
    <cacheField name="Usual Activity: Employee (private)" numFmtId="0">
      <sharedItems containsMixedTypes="1" containsNumber="1" containsInteger="1" minValue="60" maxValue="257135"/>
    </cacheField>
    <cacheField name="Usual Activity: Employer" numFmtId="0">
      <sharedItems containsMixedTypes="1" containsNumber="1" containsInteger="1" minValue="5" maxValue="18922"/>
    </cacheField>
    <cacheField name="Usual Activity: Own account worker" numFmtId="0">
      <sharedItems containsMixedTypes="1" containsNumber="1" containsInteger="1" minValue="63" maxValue="87352"/>
    </cacheField>
    <cacheField name="Usual Activity: Unpaid family worker" numFmtId="0">
      <sharedItems containsMixedTypes="1" containsNumber="1" containsInteger="1" minValue="74" maxValue="49025"/>
    </cacheField>
    <cacheField name="Usual Activity: Sought work" numFmtId="0">
      <sharedItems containsMixedTypes="1" containsNumber="1" containsInteger="1" minValue="2" maxValue="13324"/>
    </cacheField>
    <cacheField name="Usual Activity: Did not seek work" numFmtId="0">
      <sharedItems containsMixedTypes="1" containsNumber="1" containsInteger="1" minValue="0" maxValue="4520"/>
    </cacheField>
    <cacheField name="Usual Activity: Full time student" numFmtId="0">
      <sharedItems containsMixedTypes="1" containsNumber="1" containsInteger="1" minValue="112" maxValue="63774"/>
    </cacheField>
    <cacheField name="Usual Activity: Household worker" numFmtId="0">
      <sharedItems containsMixedTypes="1" containsNumber="1" containsInteger="1" minValue="50" maxValue="111046"/>
    </cacheField>
    <cacheField name="Usual Activity: Pensioner, retired, elderly" numFmtId="0">
      <sharedItems containsMixedTypes="1" containsNumber="1" containsInteger="1" minValue="24" maxValue="24786"/>
    </cacheField>
    <cacheField name="Usual Activity: Ill, disabled" numFmtId="0">
      <sharedItems containsMixedTypes="1" containsNumber="1" containsInteger="1" minValue="3" maxValue="3611"/>
    </cacheField>
    <cacheField name="Usual Activity: Other" numFmtId="0">
      <sharedItems containsMixedTypes="1" containsNumber="1" containsInteger="1" minValue="6" maxValue="24995"/>
    </cacheField>
    <cacheField name="Unpaid Family Worker &amp; Household worker %" numFmtId="0">
      <sharedItems containsMixedTypes="1" containsNumber="1" minValue="0.14825753101004135" maxValue="0.52554532937169363"/>
    </cacheField>
    <cacheField name="Unpaid Family Worker %" numFmtId="0">
      <sharedItems containsMixedTypes="1" containsNumber="1" minValue="1.3669879318439148E-2" maxValue="0.39328936879484022"/>
    </cacheField>
    <cacheField name="Unpaid Family Worker Inverse" numFmtId="0">
      <sharedItems containsMixedTypes="1" containsNumber="1" minValue="2.5426570849456422" maxValue="73.153535353535361"/>
    </cacheField>
    <cacheField name="Unpaid Family Worker Envelope" numFmtId="0">
      <sharedItems containsMixedTypes="1" containsNumber="1" minValue="3.4757815499381207E-2" maxValue="1"/>
    </cacheField>
    <cacheField name="Usual Activity Male: Total Number Surveyed (n)" numFmtId="0">
      <sharedItems containsMixedTypes="1" containsNumber="1" containsInteger="1" minValue="732" maxValue="268014"/>
    </cacheField>
    <cacheField name="Usual Activity Male: Employee (government)" numFmtId="0">
      <sharedItems containsMixedTypes="1" containsNumber="1" containsInteger="1" minValue="56" maxValue="16295"/>
    </cacheField>
    <cacheField name="Usual Activity Male: Employee (private)" numFmtId="0">
      <sharedItems containsMixedTypes="1" containsNumber="1" containsInteger="1" minValue="50" maxValue="149279"/>
    </cacheField>
    <cacheField name="Usual Activity Male: Employer" numFmtId="0">
      <sharedItems containsMixedTypes="1" containsNumber="1" containsInteger="1" minValue="2" maxValue="12736"/>
    </cacheField>
    <cacheField name="Usual Activity Male: Own account worker" numFmtId="0">
      <sharedItems containsMixedTypes="1" containsNumber="1" containsInteger="1" minValue="36" maxValue="63327"/>
    </cacheField>
    <cacheField name="Usual Activity Male: Unpaid family worker" numFmtId="0">
      <sharedItems containsMixedTypes="1" containsNumber="1" containsInteger="1" minValue="21" maxValue="15942"/>
    </cacheField>
    <cacheField name="Usual Activity Male: Sought work" numFmtId="0">
      <sharedItems containsMixedTypes="1" containsNumber="1" containsInteger="1" minValue="1" maxValue="9089"/>
    </cacheField>
    <cacheField name="Usual Activity Male: Did not seek work" numFmtId="0">
      <sharedItems containsMixedTypes="1" containsNumber="1" containsInteger="1" minValue="0" maxValue="2888"/>
    </cacheField>
    <cacheField name="Usual Activity Male: Full time student" numFmtId="0">
      <sharedItems containsMixedTypes="1" containsNumber="1" containsInteger="1" minValue="64" maxValue="32244"/>
    </cacheField>
    <cacheField name="Usual Activity Male: Household worker" numFmtId="0">
      <sharedItems containsMixedTypes="1" containsNumber="1" containsInteger="1" minValue="2" maxValue="3491"/>
    </cacheField>
    <cacheField name="Usual Activity Male: Pensioner, retired, elderly" numFmtId="0">
      <sharedItems containsMixedTypes="1" containsNumber="1" containsInteger="1" minValue="9" maxValue="11328"/>
    </cacheField>
    <cacheField name="Usual Activity Male: Ill, disabled" numFmtId="0">
      <sharedItems containsMixedTypes="1" containsNumber="1" containsInteger="1" minValue="1" maxValue="2174"/>
    </cacheField>
    <cacheField name="Usual Activity Male: Other" numFmtId="0">
      <sharedItems containsMixedTypes="1" containsNumber="1" containsInteger="1" minValue="6" maxValue="17288"/>
    </cacheField>
    <cacheField name="Labour force particpation rate - Male %" numFmtId="0">
      <sharedItems containsMixedTypes="1" containsNumber="1" minValue="0.57631503305547571" maxValue="0.92044482463644139"/>
    </cacheField>
    <cacheField name="Usual Activity Female Total Number Surveyed (n)" numFmtId="0">
      <sharedItems containsMixedTypes="1" containsNumber="1" containsInteger="1" minValue="524" maxValue="311362"/>
    </cacheField>
    <cacheField name="Usual Activity Female: Employee (government)" numFmtId="0">
      <sharedItems containsMixedTypes="1" containsNumber="1" containsInteger="1" minValue="15" maxValue="18726"/>
    </cacheField>
    <cacheField name="Usual Activity Female: Employee (private)" numFmtId="0">
      <sharedItems containsMixedTypes="1" containsNumber="1" containsInteger="1" minValue="10" maxValue="107856"/>
    </cacheField>
    <cacheField name="Usual Activity Female: Employer" numFmtId="0">
      <sharedItems containsMixedTypes="1" containsNumber="1" containsInteger="1" minValue="0" maxValue="6396"/>
    </cacheField>
    <cacheField name="Usual Activity Female: Own account worker" numFmtId="0">
      <sharedItems containsMixedTypes="1" containsNumber="1" containsInteger="1" minValue="27" maxValue="36894"/>
    </cacheField>
    <cacheField name="Usual Activity Female: Unpaid family worker" numFmtId="0">
      <sharedItems containsMixedTypes="1" containsNumber="1" containsInteger="1" minValue="22" maxValue="33977"/>
    </cacheField>
    <cacheField name="Usual Activity Female: Sought work" numFmtId="0">
      <sharedItems containsMixedTypes="1" containsNumber="1" containsInteger="1" minValue="0" maxValue="6085"/>
    </cacheField>
    <cacheField name="Usual Activity Female: Did not seek work" numFmtId="0">
      <sharedItems containsMixedTypes="1" containsNumber="1" containsInteger="1" minValue="0" maxValue="1632"/>
    </cacheField>
    <cacheField name="Usual Activity Female: Full time student" numFmtId="0">
      <sharedItems containsMixedTypes="1" containsNumber="1" containsInteger="1" minValue="48" maxValue="31530"/>
    </cacheField>
    <cacheField name="Usual Activity Female: Household worker" numFmtId="0">
      <sharedItems containsMixedTypes="1" containsNumber="1" containsInteger="1" minValue="48" maxValue="107555"/>
    </cacheField>
    <cacheField name="Usual Activity Female: Pensioner, retired, elderly" numFmtId="0">
      <sharedItems containsMixedTypes="1" containsNumber="1" containsInteger="1" minValue="10" maxValue="13458"/>
    </cacheField>
    <cacheField name="Usual Activity Female: Ill, disabled" numFmtId="0">
      <sharedItems containsMixedTypes="1" containsNumber="1" containsInteger="1" minValue="0" maxValue="1572"/>
    </cacheField>
    <cacheField name="Usual Activity Female: Other" numFmtId="0">
      <sharedItems containsMixedTypes="1" containsNumber="1" containsInteger="1" minValue="0" maxValue="7707"/>
    </cacheField>
    <cacheField name="Labour force particpation rate - Female %" numFmtId="0">
      <sharedItems containsMixedTypes="1" containsNumber="1" minValue="0.20747808330105974" maxValue="0.73545816733067726"/>
    </cacheField>
    <cacheField name="ID card: Total Number Surveyed (n)" numFmtId="0">
      <sharedItems containsMixedTypes="1" containsNumber="1" minValue="1322" maxValue="579376"/>
    </cacheField>
    <cacheField name="ID card: Citizenship Scrutiny Card" numFmtId="0">
      <sharedItems containsMixedTypes="1" containsNumber="1" containsInteger="1" minValue="917" maxValue="373011"/>
    </cacheField>
    <cacheField name="ID card: Associate Scrutiny Card" numFmtId="0">
      <sharedItems containsMixedTypes="1" containsNumber="1" containsInteger="1" minValue="0" maxValue="1156"/>
    </cacheField>
    <cacheField name="ID card:  Naturalised Scrutiny Card" numFmtId="0">
      <sharedItems containsMixedTypes="1" containsNumber="1" containsInteger="1" minValue="0" maxValue="13370"/>
    </cacheField>
    <cacheField name="ID card: National Registration Card" numFmtId="0">
      <sharedItems containsMixedTypes="1" containsNumber="1" containsInteger="1" minValue="1" maxValue="39119"/>
    </cacheField>
    <cacheField name="ID card:  Religious Card" numFmtId="0">
      <sharedItems containsMixedTypes="1" containsNumber="1" containsInteger="1" minValue="0" maxValue="7063"/>
    </cacheField>
    <cacheField name="ID card: Temporary Registration Card" numFmtId="0">
      <sharedItems containsMixedTypes="1" containsNumber="1" containsInteger="1" minValue="0" maxValue="9619"/>
    </cacheField>
    <cacheField name="ID card: Foreign Registration Card" numFmtId="0">
      <sharedItems containsMixedTypes="1" containsNumber="1" containsInteger="1" minValue="0" maxValue="1580"/>
    </cacheField>
    <cacheField name="ID card: Foreign Passport" numFmtId="0">
      <sharedItems containsMixedTypes="1" containsNumber="1" containsInteger="1" minValue="0" maxValue="7793"/>
    </cacheField>
    <cacheField name="ID card: None" numFmtId="0">
      <sharedItems containsMixedTypes="1" containsNumber="1" minValue="216" maxValue="151214"/>
    </cacheField>
    <cacheField name="ID Card: No ID total %2" numFmtId="0">
      <sharedItems containsMixedTypes="1" containsNumber="1" minValue="4.3002189926338842E-2" maxValue="0.98047065037599213"/>
    </cacheField>
    <cacheField name="ID Card: with ID total %" numFmtId="0">
      <sharedItems containsMixedTypes="1" containsNumber="1" minValue="1.9529349624007875E-2" maxValue="0.95699781007366114"/>
    </cacheField>
    <cacheField name="ID card Urban Total Number Surveyed (n)" numFmtId="0">
      <sharedItems containsMixedTypes="1" containsNumber="1" containsInteger="1" minValue="244" maxValue="408208"/>
    </cacheField>
    <cacheField name="ID card Urban: Citizenship Scrutiny Card" numFmtId="0">
      <sharedItems containsMixedTypes="1" containsNumber="1" containsInteger="1" minValue="11" maxValue="267499"/>
    </cacheField>
    <cacheField name="ID card Urban:  Associate Scrutiny Card" numFmtId="0">
      <sharedItems containsMixedTypes="1" containsNumber="1" containsInteger="1" minValue="0" maxValue="1125"/>
    </cacheField>
    <cacheField name="ID card Urban: Naturalised Scrutiny Card" numFmtId="0">
      <sharedItems containsMixedTypes="1" containsNumber="1" containsInteger="1" minValue="0" maxValue="3508"/>
    </cacheField>
    <cacheField name="ID card Urban: National Registration Card" numFmtId="0">
      <sharedItems containsMixedTypes="1" containsNumber="1" containsInteger="1" minValue="0" maxValue="28152"/>
    </cacheField>
    <cacheField name="ID card Urban: Religious Card" numFmtId="0">
      <sharedItems containsMixedTypes="1" containsNumber="1" containsInteger="1" minValue="0" maxValue="5258"/>
    </cacheField>
    <cacheField name="ID card Urban: Temporary Registration Card" numFmtId="0">
      <sharedItems containsMixedTypes="1" containsNumber="1" containsInteger="1" minValue="0" maxValue="7810"/>
    </cacheField>
    <cacheField name="ID card Urban: Foreign Registration Card" numFmtId="0">
      <sharedItems containsMixedTypes="1" containsNumber="1" containsInteger="1" minValue="0" maxValue="1553"/>
    </cacheField>
    <cacheField name="ID card Urban: Foreign Passport" numFmtId="0">
      <sharedItems containsMixedTypes="1" containsNumber="1" containsInteger="1" minValue="0" maxValue="5319"/>
    </cacheField>
    <cacheField name="ID card Urban: None" numFmtId="0">
      <sharedItems containsMixedTypes="1" containsNumber="1" containsInteger="1" minValue="22" maxValue="100985"/>
    </cacheField>
    <cacheField name="ID card Urban: No ID %" numFmtId="0">
      <sharedItems containsMixedTypes="1" containsNumber="1" minValue="2.4427480916030534E-2" maxValue="0.97872340425531912"/>
    </cacheField>
    <cacheField name="ID card Rural Total Number Surveyed (n)" numFmtId="0">
      <sharedItems containsMixedTypes="1" containsNumber="1" containsInteger="1" minValue="0" maxValue="264610"/>
    </cacheField>
    <cacheField name="ID card Rural: Citizenship Scrutiny Card" numFmtId="0">
      <sharedItems containsMixedTypes="1" containsNumber="1" containsInteger="1" minValue="0" maxValue="176641"/>
    </cacheField>
    <cacheField name="ID card Rural: Associate Scrutiny Card" numFmtId="0">
      <sharedItems containsMixedTypes="1" containsNumber="1" containsInteger="1" minValue="0" maxValue="222"/>
    </cacheField>
    <cacheField name="ID card Rural: Naturalised Scrutiny Card" numFmtId="0">
      <sharedItems containsMixedTypes="1" containsNumber="1" containsInteger="1" minValue="0" maxValue="12129"/>
    </cacheField>
    <cacheField name="ID card Rural: National Registration Card" numFmtId="0">
      <sharedItems containsMixedTypes="1" containsNumber="1" containsInteger="1" minValue="0" maxValue="22454"/>
    </cacheField>
    <cacheField name="ID card Rural: Religious Card" numFmtId="0">
      <sharedItems containsMixedTypes="1" containsNumber="1" containsInteger="1" minValue="0" maxValue="5506"/>
    </cacheField>
    <cacheField name="ID card Rural: Temporary Registration Card" numFmtId="0">
      <sharedItems containsMixedTypes="1" containsNumber="1" containsInteger="1" minValue="0" maxValue="4164"/>
    </cacheField>
    <cacheField name="ID card Rural: Foreign Registration Card" numFmtId="0">
      <sharedItems containsMixedTypes="1" containsNumber="1" containsInteger="1" minValue="0" maxValue="602"/>
    </cacheField>
    <cacheField name="ID card Rural: Foreign Passport" numFmtId="0">
      <sharedItems containsMixedTypes="1" containsNumber="1" containsInteger="1" minValue="0" maxValue="2474"/>
    </cacheField>
    <cacheField name="ID card Rural: None" numFmtId="0">
      <sharedItems containsMixedTypes="1" containsNumber="1" containsInteger="1" minValue="0" maxValue="104245"/>
    </cacheField>
    <cacheField name="ID Card Rural: % of No ID" numFmtId="0">
      <sharedItems containsMixedTypes="1" containsNumber="1" minValue="4.4398435702783526E-2" maxValue="0.98437272102181572"/>
    </cacheField>
    <cacheField name="Disabilities: Total Number of Persons Surveyed (n)" numFmtId="0">
      <sharedItems containsMixedTypes="1" containsNumber="1" containsInteger="1" minValue="1732" maxValue="687867"/>
    </cacheField>
    <cacheField name="Disabilities: Not disabled" numFmtId="0">
      <sharedItems containsMixedTypes="1" containsNumber="1" containsInteger="1" minValue="1626" maxValue="672108"/>
    </cacheField>
    <cacheField name="Disablities: With any of 4 disabilities" numFmtId="0">
      <sharedItems containsMixedTypes="1" containsNumber="1" containsInteger="1" minValue="37" maxValue="44035"/>
    </cacheField>
    <cacheField name="Disabilities: prevalence rate (%)" numFmtId="0">
      <sharedItems containsMixedTypes="1" containsNumber="1" minValue="1.2816940651992199E-2" maxValue="0.14143701419669813"/>
    </cacheField>
    <cacheField name="Disabilities: Seeing" numFmtId="0">
      <sharedItems containsMixedTypes="1" containsNumber="1" containsInteger="1" minValue="8" maxValue="29487"/>
    </cacheField>
    <cacheField name="Disabilities: Hearing" numFmtId="0">
      <sharedItems containsMixedTypes="1" containsNumber="1" containsInteger="1" minValue="11" maxValue="9743"/>
    </cacheField>
    <cacheField name="Disabilities: Walking" numFmtId="0">
      <sharedItems containsMixedTypes="1" containsNumber="1" containsInteger="1" minValue="21" maxValue="18697"/>
    </cacheField>
    <cacheField name="Disabilities: Remembering" numFmtId="0">
      <sharedItems containsMixedTypes="1" containsNumber="1" containsInteger="1" minValue="9" maxValue="18289"/>
    </cacheField>
    <cacheField name="Disabilites: Total Number of Males Surveyed (n)" numFmtId="0">
      <sharedItems containsMixedTypes="1" containsNumber="1" containsInteger="1" minValue="946" maxValue="322862"/>
    </cacheField>
    <cacheField name="Disabilities Male: Not disabled" numFmtId="0">
      <sharedItems containsMixedTypes="1" containsNumber="1" containsInteger="1" minValue="887" maxValue="315594"/>
    </cacheField>
    <cacheField name="Disabiltiies Male: With any of 4 disabilities" numFmtId="0">
      <sharedItems containsMixedTypes="1" containsNumber="1" containsInteger="1" minValue="21" maxValue="20848"/>
    </cacheField>
    <cacheField name="Disabilities Male: Disability prevalence rate (%)" numFmtId="0">
      <sharedItems containsMixedTypes="1" containsNumber="1" minValue="1.2E-2" maxValue="0.13614842581647912"/>
    </cacheField>
    <cacheField name="Disabilities: Total Number of Females Surveyed (n)" numFmtId="0">
      <sharedItems containsMixedTypes="1" containsNumber="1" containsInteger="1" minValue="646" maxValue="365005"/>
    </cacheField>
    <cacheField name="Disabilities Female: Not disabled" numFmtId="0">
      <sharedItems containsMixedTypes="1" containsNumber="1" containsInteger="1" minValue="596" maxValue="356514"/>
    </cacheField>
    <cacheField name="Disabilities Female: With any of 4 disabilities" numFmtId="0">
      <sharedItems containsMixedTypes="1" containsNumber="1" containsInteger="1" minValue="16" maxValue="23187"/>
    </cacheField>
    <cacheField name="Disabilities Female: Disability prevalence rate (%)" numFmtId="0">
      <sharedItems containsMixedTypes="1" containsNumber="1" minValue="1.2114219786558987E-2" maxValue="0.14655559277682617"/>
    </cacheField>
    <cacheField name="Toilet type: Total Number of Households Surveyed (n)" numFmtId="0">
      <sharedItems containsMixedTypes="1" containsNumber="1" containsInteger="1" minValue="285" maxValue="148711"/>
    </cacheField>
    <cacheField name="Toilet type: Flush" numFmtId="0">
      <sharedItems containsMixedTypes="1" containsNumber="1" containsInteger="1" minValue="0" maxValue="17513"/>
    </cacheField>
    <cacheField name="Toilet: Water seal (Improved pit latrine)" numFmtId="0">
      <sharedItems containsMixedTypes="1" containsNumber="1" containsInteger="1" minValue="79" maxValue="137655"/>
    </cacheField>
    <cacheField name="Toilet: Pit (Traditional pit latrine)" numFmtId="0">
      <sharedItems containsMixedTypes="1" containsNumber="1" containsInteger="1" minValue="1" maxValue="33961"/>
    </cacheField>
    <cacheField name="Toilet: Bucket (Surface latrine)" numFmtId="0">
      <sharedItems containsMixedTypes="1" containsNumber="1" containsInteger="1" minValue="1" maxValue="15403"/>
    </cacheField>
    <cacheField name="Toilet: Other" numFmtId="0">
      <sharedItems containsMixedTypes="1" containsNumber="1" containsInteger="1" minValue="0" maxValue="2557"/>
    </cacheField>
    <cacheField name="Toilet: None" numFmtId="0">
      <sharedItems containsMixedTypes="1" containsNumber="1" containsInteger="1" minValue="0" maxValue="29974"/>
    </cacheField>
    <cacheField name="No Toilet %" numFmtId="0">
      <sharedItems containsMixedTypes="1" containsNumber="1" minValue="0" maxValue="0.83544303797468356"/>
    </cacheField>
    <cacheField name="With Toilet %" numFmtId="0">
      <sharedItems containsMixedTypes="1" containsNumber="1" minValue="0.16455696202531644" maxValue="1"/>
    </cacheField>
    <cacheField name="Safe sanitation (%)2" numFmtId="0">
      <sharedItems containsMixedTypes="1" containsNumber="1" minValue="5.3561643835616436E-2" maxValue="0.99977643639615466"/>
    </cacheField>
    <cacheField name="Drinking Water Source: Total Number of Households Surveyed (n)" numFmtId="0">
      <sharedItems containsMixedTypes="1" containsNumber="1" containsInteger="1" minValue="285" maxValue="148711"/>
    </cacheField>
    <cacheField name="Drinking water Source: Tap water/ Piped" numFmtId="0">
      <sharedItems containsMixedTypes="1" containsNumber="1" containsInteger="1" minValue="1" maxValue="40429"/>
    </cacheField>
    <cacheField name="Drinking water Source: Tube well, borehole" numFmtId="0">
      <sharedItems containsMixedTypes="1" containsNumber="1" containsInteger="1" minValue="0" maxValue="69342"/>
    </cacheField>
    <cacheField name="Drinking water Source: Protected well/ Spring" numFmtId="0">
      <sharedItems containsMixedTypes="1" containsNumber="1" containsInteger="1" minValue="0" maxValue="49114"/>
    </cacheField>
    <cacheField name="Drinking water Source: Unprotected well/Spring" numFmtId="0">
      <sharedItems containsMixedTypes="1" containsNumber="1" containsInteger="1" minValue="0" maxValue="14003"/>
    </cacheField>
    <cacheField name="Drinking water Source: Pool/Pond/ Lake" numFmtId="0">
      <sharedItems containsMixedTypes="1" containsNumber="1" containsInteger="1" minValue="0" maxValue="64566"/>
    </cacheField>
    <cacheField name="Drinking water Source: River/stream/ canal" numFmtId="0">
      <sharedItems containsMixedTypes="1" containsNumber="1" containsInteger="1" minValue="0" maxValue="49142"/>
    </cacheField>
    <cacheField name="Drinking water Source: Waterfall/ Rain water" numFmtId="0">
      <sharedItems containsMixedTypes="1" containsNumber="1" containsInteger="1" minValue="0" maxValue="15505"/>
    </cacheField>
    <cacheField name="Drinking water Source: Bottled water/ Water purifier" numFmtId="0">
      <sharedItems containsMixedTypes="1" containsNumber="1" containsInteger="1" minValue="0" maxValue="99124"/>
    </cacheField>
    <cacheField name="Drinking water Source: Tanker/ Truck" numFmtId="0">
      <sharedItems containsMixedTypes="1" containsNumber="1" containsInteger="1" minValue="0" maxValue="5649"/>
    </cacheField>
    <cacheField name="Drinking water Source: Other" numFmtId="0">
      <sharedItems containsMixedTypes="1" containsNumber="1" containsInteger="1" minValue="0" maxValue="10609"/>
    </cacheField>
    <cacheField name="Drinking water source: % reliant on surface water" numFmtId="0">
      <sharedItems containsMixedTypes="1" containsNumber="1" minValue="0" maxValue="0.99969861362266421"/>
    </cacheField>
    <cacheField name="Improved Drinking water source %2" numFmtId="0">
      <sharedItems containsMixedTypes="1" containsNumber="1" minValue="3.0138637733574441E-4" maxValue="0.99934895833333337"/>
    </cacheField>
    <cacheField name="Non-Drinking Water Source: Total Number of Households Surveyed (n)" numFmtId="0">
      <sharedItems containsMixedTypes="1" containsNumber="1" containsInteger="1" minValue="285" maxValue="148711"/>
    </cacheField>
    <cacheField name="Non-Drinking Water Source: Tap water/ Piped" numFmtId="0">
      <sharedItems containsMixedTypes="1" containsNumber="1" containsInteger="1" minValue="1" maxValue="55662"/>
    </cacheField>
    <cacheField name="Non-Drinking Water Source: Tube well, borehole" numFmtId="0">
      <sharedItems containsMixedTypes="1" containsNumber="1" containsInteger="1" minValue="0" maxValue="137159"/>
    </cacheField>
    <cacheField name="Non-Drinking Water Source: Protected well/ Spring" numFmtId="0">
      <sharedItems containsMixedTypes="1" containsNumber="1" containsInteger="1" minValue="0" maxValue="49407"/>
    </cacheField>
    <cacheField name="Non-Drinking Water Source: Unprotected well/Spring" numFmtId="0">
      <sharedItems containsMixedTypes="1" containsNumber="1" containsInteger="1" minValue="0" maxValue="13653"/>
    </cacheField>
    <cacheField name="Non-Drinking Water Source: Pool/Pond/ Lake" numFmtId="0">
      <sharedItems containsMixedTypes="1" containsNumber="1" containsInteger="1" minValue="0" maxValue="43322"/>
    </cacheField>
    <cacheField name="Non-Drinking Water Source: River/stream/ canal" numFmtId="0">
      <sharedItems containsMixedTypes="1" containsNumber="1" containsInteger="1" minValue="0" maxValue="61797"/>
    </cacheField>
    <cacheField name="Non-Drinking Water Source: Waterfall/ Rain water" numFmtId="0">
      <sharedItems containsMixedTypes="1" containsNumber="1" containsInteger="1" minValue="0" maxValue="15162"/>
    </cacheField>
    <cacheField name="Non-Drinking Water Source: Bottled water/ Water purifier" numFmtId="0">
      <sharedItems containsMixedTypes="1" containsNumber="1" containsInteger="1" minValue="0" maxValue="419"/>
    </cacheField>
    <cacheField name="Non-Drinking Water Source: Tanker/ Truck" numFmtId="0">
      <sharedItems containsMixedTypes="1" containsNumber="1" containsInteger="1" minValue="0" maxValue="12913"/>
    </cacheField>
    <cacheField name="Non-Drinking Water Source: Other" numFmtId="0">
      <sharedItems containsMixedTypes="1" containsNumber="1" containsInteger="1" minValue="0" maxValue="10054"/>
    </cacheField>
    <cacheField name="Non-Drinking Water: improved water source" numFmtId="0">
      <sharedItems containsMixedTypes="1" containsNumber="1" minValue="8.0124128809075639E-3" maxValue="1"/>
    </cacheField>
    <cacheField name="AVG SafeSan/ ImprovedDrinking" numFmtId="0">
      <sharedItems containsMixedTypes="1" containsNumber="1" minValue="4.0619520748100525E-2" maxValue="0.9975609756097561"/>
    </cacheField>
    <cacheField name="Lighting Source: Total Number of Households Surveyed (n)" numFmtId="0">
      <sharedItems containsMixedTypes="1" containsNumber="1" containsInteger="1" minValue="285" maxValue="148711"/>
    </cacheField>
    <cacheField name="Lighting Source: Electricity" numFmtId="0">
      <sharedItems containsMixedTypes="1" containsNumber="1" containsInteger="1" minValue="47" maxValue="113503"/>
    </cacheField>
    <cacheField name="Lighting Source: Kerosene" numFmtId="0">
      <sharedItems containsMixedTypes="1" containsNumber="1" containsInteger="1" minValue="0" maxValue="34617"/>
    </cacheField>
    <cacheField name="Lighting Source: Candle" numFmtId="0">
      <sharedItems containsMixedTypes="1" containsNumber="1" containsInteger="1" minValue="1" maxValue="40021"/>
    </cacheField>
    <cacheField name="Lighting Source: Battery" numFmtId="0">
      <sharedItems containsMixedTypes="1" containsNumber="1" containsInteger="1" minValue="1" maxValue="31298"/>
    </cacheField>
    <cacheField name="Lighting Source: Generator (private)" numFmtId="0">
      <sharedItems containsMixedTypes="1" containsNumber="1" containsInteger="1" minValue="0" maxValue="32710"/>
    </cacheField>
    <cacheField name="Lighting Source: Water mill (private)" numFmtId="0">
      <sharedItems containsMixedTypes="1" containsNumber="1" containsInteger="1" minValue="0" maxValue="6529"/>
    </cacheField>
    <cacheField name="Lighting Source: Solar system/energy" numFmtId="0">
      <sharedItems containsMixedTypes="1" containsNumber="1" containsInteger="1" minValue="0" maxValue="20728"/>
    </cacheField>
    <cacheField name="Lighting Source: Other" numFmtId="0">
      <sharedItems containsMixedTypes="1" containsNumber="1" containsInteger="1" minValue="1" maxValue="6082"/>
    </cacheField>
    <cacheField name="Electricity for Lighting %2" numFmtId="0">
      <sharedItems containsMixedTypes="1" containsNumber="1" minValue="2.2622502987877754E-2" maxValue="0.99969526131342379"/>
    </cacheField>
    <cacheField name="People who use electricity for lighting" numFmtId="0">
      <sharedItems containsMixedTypes="1" containsNumber="1" minValue="234.17543859649123" maxValue="506385.14224906027"/>
    </cacheField>
    <cacheField name="Electricity, Solar, Generator %" numFmtId="0">
      <sharedItems containsMixedTypes="1" containsNumber="1" minValue="7.4181461325720399E-2" maxValue="0.99969526131342379"/>
    </cacheField>
    <cacheField name="Cooking Fuel: Total Number of Households Surveyed (n)" numFmtId="0">
      <sharedItems containsMixedTypes="1" containsNumber="1" containsInteger="1" minValue="285" maxValue="148711"/>
    </cacheField>
    <cacheField name="Cooking Fuel: Electricity" numFmtId="0">
      <sharedItems containsMixedTypes="1" containsNumber="1" containsInteger="1" minValue="0" maxValue="61386"/>
    </cacheField>
    <cacheField name="Cooking Fuel: LPG" numFmtId="0">
      <sharedItems containsMixedTypes="1" containsNumber="1" containsInteger="1" minValue="0" maxValue="2439"/>
    </cacheField>
    <cacheField name="Cooking Fuel: Kerosene" numFmtId="0">
      <sharedItems containsMixedTypes="1" containsNumber="1" containsInteger="1" minValue="0" maxValue="997"/>
    </cacheField>
    <cacheField name="Cooking Fuel: BioGas" numFmtId="0">
      <sharedItems containsMixedTypes="1" containsNumber="1" containsInteger="1" minValue="0" maxValue="5500"/>
    </cacheField>
    <cacheField name="Cooking Fuel: Firewood" numFmtId="0">
      <sharedItems containsMixedTypes="1" containsNumber="1" containsInteger="1" minValue="2" maxValue="74411"/>
    </cacheField>
    <cacheField name="Cooking Fuel: Charcoal" numFmtId="0">
      <sharedItems containsMixedTypes="1" containsNumber="1" containsInteger="1" minValue="1" maxValue="73724"/>
    </cacheField>
    <cacheField name="Cooking Fuel: Coal" numFmtId="0">
      <sharedItems containsMixedTypes="1" containsNumber="1" containsInteger="1" minValue="0" maxValue="1726"/>
    </cacheField>
    <cacheField name="Cooking Fuel: Straw/Grass" numFmtId="0">
      <sharedItems containsMixedTypes="1" containsNumber="1" containsInteger="1" minValue="0" maxValue="1187"/>
    </cacheField>
    <cacheField name="Cooking Fuel: Other" numFmtId="0">
      <sharedItems containsMixedTypes="1" containsNumber="1" containsInteger="1" minValue="0" maxValue="6682"/>
    </cacheField>
    <cacheField name="Communications and Amenities: Total Number of Households Surveyed (n)" numFmtId="0">
      <sharedItems containsMixedTypes="1" containsNumber="1" containsInteger="1" minValue="285" maxValue="148711"/>
    </cacheField>
    <cacheField name="Communications and Amenities: devices/Conventional HHD" numFmtId="0">
      <sharedItems containsMixedTypes="1" containsNumber="1" minValue="0.20306122448979591" maxValue="3.7059461805555554"/>
    </cacheField>
    <cacheField name="Comms: devices/Conventional HHD Envelope" numFmtId="0">
      <sharedItems containsMixedTypes="1" containsNumber="1" minValue="5.4793354948116157E-2" maxValue="1"/>
    </cacheField>
    <cacheField name="Communications and Amenities: devices/Conventional HHD inverse" numFmtId="0">
      <sharedItems containsMixedTypes="1" containsNumber="1" minValue="0.26983662235755695" maxValue="4.9246231155778899"/>
    </cacheField>
    <cacheField name="Devices per HHD Envelope inverse" numFmtId="0">
      <sharedItems containsMixedTypes="1" containsNumber="1" minValue="5.4793354948116151E-2" maxValue="1"/>
    </cacheField>
    <cacheField name="Conventional HHD MAXIMUM number not connected" numFmtId="0">
      <sharedItems containsMixedTypes="1" containsNumber="1" containsInteger="1" minValue="30" maxValue="55489"/>
    </cacheField>
    <cacheField name="Conventional HHD MAX not connected %" numFmtId="0">
      <sharedItems containsMixedTypes="1" containsNumber="1" minValue="3.6892361111111112E-2" maxValue="0.87232142857142858"/>
    </cacheField>
    <cacheField name="Conventional HHD not connected Envelope" numFmtId="0">
      <sharedItems containsMixedTypes="1" containsNumber="1" minValue="5.4064769593973586E-4" maxValue="1"/>
    </cacheField>
    <cacheField name="Communications and Amenities: Radio" numFmtId="0">
      <sharedItems containsMixedTypes="1" containsNumber="1" containsInteger="1" minValue="59" maxValue="34642"/>
    </cacheField>
    <cacheField name="Communications and Amenities: Television" numFmtId="0">
      <sharedItems containsMixedTypes="1" containsNumber="1" containsInteger="1" minValue="58" maxValue="93222"/>
    </cacheField>
    <cacheField name="Communications and Amenities: Land line phone" numFmtId="0">
      <sharedItems containsMixedTypes="1" containsNumber="1" containsInteger="1" minValue="2" maxValue="7268"/>
    </cacheField>
    <cacheField name="Communications and Amenities: Mobile phone" numFmtId="0">
      <sharedItems containsMixedTypes="1" containsNumber="1" containsInteger="1" minValue="10" maxValue="71432"/>
    </cacheField>
    <cacheField name="Communications and Amenities: Computer" numFmtId="0">
      <sharedItems containsMixedTypes="1" containsNumber="1" containsInteger="1" minValue="3" maxValue="12194"/>
    </cacheField>
    <cacheField name="Communications and Amenities: Internet at home" numFmtId="0">
      <sharedItems containsMixedTypes="1" containsNumber="1" containsInteger="1" minValue="0" maxValue="30123"/>
    </cacheField>
    <cacheField name="Comms: Mobile Phone %" numFmtId="0">
      <sharedItems containsMixedTypes="1" containsNumber="1" minValue="7.0134424313267095E-3" maxValue="0.95421006944444442"/>
    </cacheField>
    <cacheField name="Comms: Radio %" numFmtId="0">
      <sharedItems containsMixedTypes="1" containsNumber="1" minValue="1.5312984997413346E-2" maxValue="0.69519832985386221"/>
    </cacheField>
    <cacheField name="Comms: TV %" numFmtId="0">
      <sharedItems containsMixedTypes="1" containsNumber="1" minValue="4.3622448979591839E-2" maxValue="0.96310763888888884"/>
    </cacheField>
    <cacheField name="Comms: Internet at home or Computer %" numFmtId="0">
      <sharedItems containsMixedTypes="1" containsNumber="1" minValue="3.0721966205837174E-3" maxValue="0.59830729166666663"/>
    </cacheField>
    <cacheField name="Transportation: Total Number of Households Surveyed (n)" numFmtId="0">
      <sharedItems containsMixedTypes="1" containsNumber="1" containsInteger="1" minValue="285" maxValue="148711"/>
    </cacheField>
    <cacheField name="Transportation: Car/Truck/ Van" numFmtId="0">
      <sharedItems containsMixedTypes="1" containsNumber="1" containsInteger="1" minValue="1" maxValue="8064"/>
    </cacheField>
    <cacheField name="Transportation: Motorcycle/ Moped" numFmtId="0">
      <sharedItems containsMixedTypes="1" containsNumber="1" containsInteger="1" minValue="7" maxValue="60795"/>
    </cacheField>
    <cacheField name="Transportation: Bicycle" numFmtId="0">
      <sharedItems containsMixedTypes="1" containsNumber="1" containsInteger="1" minValue="3" maxValue="73806"/>
    </cacheField>
    <cacheField name="Transportation: 4-Wheel tractor" numFmtId="0">
      <sharedItems containsMixedTypes="1" containsNumber="1" containsInteger="1" minValue="0" maxValue="5640"/>
    </cacheField>
    <cacheField name="Transportation: Canoe/Boat" numFmtId="0">
      <sharedItems containsMixedTypes="1" containsNumber="1" containsInteger="1" minValue="0" maxValue="17279"/>
    </cacheField>
    <cacheField name="Transportation: Motor boat" numFmtId="0">
      <sharedItems containsMixedTypes="1" containsNumber="1" containsInteger="1" minValue="0" maxValue="11112"/>
    </cacheField>
    <cacheField name="Transportation: Cart (bullock)" numFmtId="0">
      <sharedItems containsMixedTypes="1" containsNumber="1" containsInteger="1" minValue="1" maxValue="34935"/>
    </cacheField>
    <cacheField name="Transportation: % high value assets" numFmtId="0">
      <sharedItems containsMixedTypes="1" containsNumber="1" minValue="2.6884862653419054E-2" maxValue="1.2859062980030722"/>
    </cacheField>
    <cacheField name="Sown Area of Paddy (acres)" numFmtId="0">
      <sharedItems containsBlank="1" containsMixedTypes="1" containsNumber="1" containsInteger="1" minValue="44" maxValue="413566"/>
    </cacheField>
    <cacheField name="Harvested Area of Paddy (acres)" numFmtId="0">
      <sharedItems containsBlank="1" containsMixedTypes="1" containsNumber="1" containsInteger="1" minValue="44" maxValue="413566"/>
    </cacheField>
    <cacheField name="Paddy as percentage of All Harvested" numFmtId="0">
      <sharedItems containsBlank="1" containsMixedTypes="1" containsNumber="1" minValue="9.5852121403897372E-3" maxValue="1"/>
    </cacheField>
    <cacheField name="Yield of Paddy (%)" numFmtId="0">
      <sharedItems containsMixedTypes="1" containsNumber="1" minValue="0" maxValue="1.8539698847391031"/>
    </cacheField>
    <cacheField name="Production of Paddy (tin)" numFmtId="0">
      <sharedItems containsBlank="1" containsMixedTypes="1" containsNumber="1" containsInteger="1" minValue="4708" maxValue="27749866"/>
    </cacheField>
    <cacheField name="Production of Paddy,Volume (l)" numFmtId="0">
      <sharedItems containsBlank="1" containsMixedTypes="1" containsNumber="1" minValue="192641.94399999999" maxValue="1135469016.9879999"/>
    </cacheField>
    <cacheField name="Net Margin (USD)" numFmtId="0">
      <sharedItems containsBlank="1" containsMixedTypes="1" containsNumber="1" minValue="2981.1927787782524" maxValue="28020908.471550148"/>
    </cacheField>
    <cacheField name="Sown Area of Maize (acres)" numFmtId="0">
      <sharedItems containsBlank="1" containsMixedTypes="1" containsNumber="1" containsInteger="1" minValue="10" maxValue="102762"/>
    </cacheField>
    <cacheField name="Harvested Area of Maize (acres)" numFmtId="0">
      <sharedItems containsBlank="1" containsMixedTypes="1" containsNumber="1" containsInteger="1" minValue="10" maxValue="102222"/>
    </cacheField>
    <cacheField name="Maize as percentage of All Harvested" numFmtId="0">
      <sharedItems containsBlank="1" containsMixedTypes="1" containsNumber="1" minValue="0" maxValue="0.71995683342326366"/>
    </cacheField>
    <cacheField name="Yield of Maize (%)" numFmtId="0">
      <sharedItems containsMixedTypes="1" containsNumber="1" minValue="0" maxValue="1.3569105398475996"/>
    </cacheField>
    <cacheField name="Production of Maize (tin)" numFmtId="0">
      <sharedItems containsBlank="1" containsMixedTypes="1" containsNumber="1" containsInteger="1" minValue="526" maxValue="5131398"/>
    </cacheField>
    <cacheField name="Production of Maize, Volume (i)" numFmtId="0">
      <sharedItems containsMixedTypes="1" containsNumber="1" minValue="0" maxValue="209966543.36399999"/>
    </cacheField>
    <cacheField name="Net Margin Maize (USD)" numFmtId="0">
      <sharedItems containsMixedTypes="1" containsNumber="1" minValue="0" maxValue="31398190.243014105"/>
    </cacheField>
    <cacheField name="Sown Area of Sesame (acres)" numFmtId="0">
      <sharedItems containsBlank="1" containsMixedTypes="1" containsNumber="1" containsInteger="1" minValue="2" maxValue="201655"/>
    </cacheField>
    <cacheField name="Harvested Area of Sesame (acres)" numFmtId="0">
      <sharedItems containsBlank="1" containsMixedTypes="1" containsNumber="1" containsInteger="1" minValue="2" maxValue="201655"/>
    </cacheField>
    <cacheField name="Sesame as percentage of All Harvested" numFmtId="0">
      <sharedItems containsBlank="1" containsMixedTypes="1" containsNumber="1" minValue="0" maxValue="0.76222004250449571"/>
    </cacheField>
    <cacheField name="Yield of Sesame (%)" numFmtId="0">
      <sharedItems containsMixedTypes="1" containsNumber="1" minValue="0" maxValue="0.22499665103817815"/>
    </cacheField>
    <cacheField name="Production of Sesame (tin)" numFmtId="0">
      <sharedItems containsBlank="1" containsMixedTypes="1" containsNumber="1" containsInteger="1" minValue="17" maxValue="2541124"/>
    </cacheField>
    <cacheField name="Production of Sesame (l)" numFmtId="0">
      <sharedItems containsMixedTypes="1" containsNumber="1" minValue="0" maxValue="103977711.832"/>
    </cacheField>
    <cacheField name="Net Margin Sesame (USD)" numFmtId="0">
      <sharedItems containsMixedTypes="1" containsNumber="1" minValue="0" maxValue="16484615.851561079"/>
    </cacheField>
    <cacheField name="Sown Area of Ground-nut (acres)" numFmtId="0">
      <sharedItems containsBlank="1" containsMixedTypes="1" containsNumber="1" containsInteger="1" minValue="0" maxValue="108011"/>
    </cacheField>
    <cacheField name="Harvested Area of Ground-nut (acres)" numFmtId="0">
      <sharedItems containsBlank="1" containsMixedTypes="1" containsNumber="1" containsInteger="1" minValue="0" maxValue="108011"/>
    </cacheField>
    <cacheField name="Groundnut as percentage of All Harvested" numFmtId="0">
      <sharedItems containsBlank="1" containsMixedTypes="1" containsNumber="1" minValue="0" maxValue="0.52163855095841327"/>
    </cacheField>
    <cacheField name="Yield of Ground-nut (%)" numFmtId="0">
      <sharedItems containsMixedTypes="1" containsNumber="1" minValue="0" maxValue="0.82540146369715162"/>
    </cacheField>
    <cacheField name="Production of Ground-nut (tin)" numFmtId="0">
      <sharedItems containsBlank="1" containsMixedTypes="1" containsNumber="1" containsInteger="1" minValue="0" maxValue="5628001"/>
    </cacheField>
    <cacheField name="Production of Ground nut, Volume (l)" numFmtId="0">
      <sharedItems containsMixedTypes="1" containsNumber="1" minValue="0" maxValue="230286544.91799998"/>
    </cacheField>
    <cacheField name="Net Margin Groundnut (USD)" numFmtId="0">
      <sharedItems containsMixedTypes="1" containsNumber="1" minValue="0" maxValue="14162224.155723277"/>
    </cacheField>
    <cacheField name="Sown Area of Sun Flower (acres)" numFmtId="0">
      <sharedItems containsBlank="1" containsMixedTypes="1" containsNumber="1" containsInteger="1" minValue="0" maxValue="93421"/>
    </cacheField>
    <cacheField name="Harvested Area of Sun Flower (acres)" numFmtId="0">
      <sharedItems containsBlank="1" containsMixedTypes="1" containsNumber="1" containsInteger="1" minValue="0" maxValue="93297"/>
    </cacheField>
    <cacheField name="Sun Flowers as percentage of All Harvested" numFmtId="0">
      <sharedItems containsBlank="1" containsMixedTypes="1" containsNumber="1" minValue="0" maxValue="0.29970125281079346"/>
    </cacheField>
    <cacheField name="Yield of Sun Flower (%)" numFmtId="0">
      <sharedItems containsMixedTypes="1" containsNumber="1" minValue="0" maxValue="0.3909718004338395"/>
    </cacheField>
    <cacheField name="Production of Sun Flower (tin)" numFmtId="0">
      <sharedItems containsBlank="1" containsMixedTypes="1" containsNumber="1" containsInteger="1" minValue="0" maxValue="2603108"/>
    </cacheField>
    <cacheField name="Net Margin Sun Flower seeds (USD)" numFmtId="0">
      <sharedItems containsMixedTypes="1" containsNumber="1" minValue="0" maxValue="14252935.796523744"/>
    </cacheField>
    <cacheField name="Sown Area of Cotton (acres)" numFmtId="0">
      <sharedItems containsBlank="1" containsMixedTypes="1" containsNumber="1" containsInteger="1" minValue="0" maxValue="35314"/>
    </cacheField>
    <cacheField name="Harvested Area of Cotton (acres)" numFmtId="0">
      <sharedItems containsBlank="1" containsMixedTypes="1" containsNumber="1" containsInteger="1" minValue="0" maxValue="35314"/>
    </cacheField>
    <cacheField name="Yield of Cotton (%)" numFmtId="0">
      <sharedItems containsMixedTypes="1" containsNumber="1" minValue="0" maxValue="6.5166776099803023"/>
    </cacheField>
    <cacheField name="Production of Cotton (vizz)" numFmtId="0">
      <sharedItems containsBlank="1" containsMixedTypes="1" containsNumber="1" containsInteger="1" minValue="0" maxValue="19965701"/>
    </cacheField>
    <cacheField name="Production of Cotton Mt" numFmtId="0">
      <sharedItems containsMixedTypes="1" containsNumber="1" minValue="0" maxValue="32166.962722222201"/>
    </cacheField>
    <cacheField name="Net Margin Cotton (USD)" numFmtId="0">
      <sharedItems containsBlank="1"/>
    </cacheField>
    <cacheField name="Sown Area of Sugar-cane (acres)" numFmtId="0">
      <sharedItems containsBlank="1" containsMixedTypes="1" containsNumber="1" containsInteger="1" minValue="1" maxValue="64366"/>
    </cacheField>
    <cacheField name="Harvested Area of Sugar-cane (acres)" numFmtId="0">
      <sharedItems containsBlank="1" containsMixedTypes="1" containsNumber="1" containsInteger="1" minValue="1" maxValue="64366"/>
    </cacheField>
    <cacheField name="Sugarcane as percentage of All Harvested" numFmtId="0">
      <sharedItems containsBlank="1" containsMixedTypes="1" containsNumber="1" minValue="0" maxValue="0.54208863932618068"/>
    </cacheField>
    <cacheField name="Yield of Sugar-cane (%)" numFmtId="0">
      <sharedItems containsMixedTypes="1" containsNumber="1" minValue="0" maxValue="0.41631675874769797"/>
    </cacheField>
    <cacheField name="Production of Sugar-cane (tan)" numFmtId="0">
      <sharedItems containsBlank="1" containsMixedTypes="1" containsNumber="1" containsInteger="1" minValue="16" maxValue="1658779"/>
    </cacheField>
    <cacheField name="Net Margin Sugar Cane (USD)" numFmtId="0">
      <sharedItems containsMixedTypes="1" containsNumber="1" minValue="0" maxValue="103.71283093922652"/>
    </cacheField>
    <cacheField name="Sown Area of Freen Gram and Pegion &amp; Urad Pea (acres)" numFmtId="0">
      <sharedItems containsBlank="1" containsMixedTypes="1" containsNumber="1" containsInteger="1" minValue="0" maxValue="254795"/>
    </cacheField>
    <cacheField name="Sown Area of Green Gram (acres)" numFmtId="0">
      <sharedItems containsBlank="1" containsMixedTypes="1" containsNumber="1" containsInteger="1" minValue="0" maxValue="146439"/>
    </cacheField>
    <cacheField name="Harvested Area of Green Gram (acres)" numFmtId="0">
      <sharedItems containsBlank="1" containsMixedTypes="1" containsNumber="1" containsInteger="1" minValue="0" maxValue="146439"/>
    </cacheField>
    <cacheField name="Green Gram as percentage of All Harvested" numFmtId="0">
      <sharedItems containsBlank="1" containsMixedTypes="1" containsNumber="1" minValue="0" maxValue="0.47260136162646516"/>
    </cacheField>
    <cacheField name="Yield of Green Gram (%)" numFmtId="0">
      <sharedItems containsMixedTypes="1" containsNumber="1" minValue="0" maxValue="0.24589993733621968"/>
    </cacheField>
    <cacheField name="Production of Green Gram (tin)" numFmtId="0">
      <sharedItems containsBlank="1" containsMixedTypes="1" containsNumber="1" containsInteger="1" minValue="0" maxValue="3261197"/>
    </cacheField>
    <cacheField name="Net Margin Green Gram (USD)" numFmtId="0">
      <sharedItems containsMixedTypes="1" containsNumber="1" minValue="0" maxValue="34431136.156694524"/>
    </cacheField>
    <cacheField name="Sown Area of Pigeon Pea (acres)" numFmtId="0">
      <sharedItems containsBlank="1" containsMixedTypes="1" containsNumber="1" containsInteger="1" minValue="1" maxValue="130302"/>
    </cacheField>
    <cacheField name="Harvested Area of Pigeon Pea (acres)" numFmtId="0">
      <sharedItems containsBlank="1" containsMixedTypes="1" containsNumber="1" containsInteger="1" minValue="1" maxValue="129379"/>
    </cacheField>
    <cacheField name="Pigeon as percentage of All Harvested" numFmtId="0">
      <sharedItems containsBlank="1" containsMixedTypes="1" containsNumber="1" minValue="0" maxValue="0.3394460935779956"/>
    </cacheField>
    <cacheField name="Yield of Pigeon Pea (%)" numFmtId="0">
      <sharedItems containsMixedTypes="1" containsNumber="1" minValue="0" maxValue="0.22029514866979658"/>
    </cacheField>
    <cacheField name="Production of Pigeon Pea (tin)" numFmtId="0">
      <sharedItems containsBlank="1" containsMixedTypes="1" containsNumber="1" containsInteger="1" minValue="9" maxValue="2569483"/>
    </cacheField>
    <cacheField name="Net Margin Pigeon Pea (USD)" numFmtId="0">
      <sharedItems containsMixedTypes="1" containsNumber="1" minValue="0" maxValue="30419942.534550093"/>
    </cacheField>
    <cacheField name="Sown Area of Urad Pea (acres)" numFmtId="0">
      <sharedItems containsBlank="1" containsMixedTypes="1" containsNumber="1" containsInteger="1" minValue="0" maxValue="130130"/>
    </cacheField>
    <cacheField name="Harvested Area of Urad Pea (acres)" numFmtId="0">
      <sharedItems containsBlank="1" containsMixedTypes="1" containsNumber="1" containsInteger="1" minValue="0" maxValue="130130"/>
    </cacheField>
    <cacheField name="Urad as percentage of All Harvested" numFmtId="0">
      <sharedItems containsBlank="1" containsMixedTypes="1" containsNumber="1" minValue="0" maxValue="0.50150664549444224"/>
    </cacheField>
    <cacheField name="Yield of Urad Pea (%)" numFmtId="0">
      <sharedItems containsMixedTypes="1" containsNumber="1" minValue="0" maxValue="0.25250002386520931"/>
    </cacheField>
    <cacheField name="Production of Urad Pea (tin)" numFmtId="0">
      <sharedItems containsBlank="1" containsMixedTypes="1" containsNumber="1" containsInteger="1" minValue="0" maxValue="2645064"/>
    </cacheField>
    <cacheField name="Net Margin Urad Pea" numFmtId="0">
      <sharedItems containsMixedTypes="1" containsNumber="1" minValue="0" maxValue="14060706.986908399"/>
    </cacheField>
    <cacheField name="All Area Sowed MALI" numFmtId="0">
      <sharedItems containsBlank="1" containsMixedTypes="1" containsNumber="1" containsInteger="1" minValue="44" maxValue="780517"/>
    </cacheField>
    <cacheField name="All Areas Harvested MALI" numFmtId="0">
      <sharedItems containsBlank="1" containsMixedTypes="1" containsNumber="1" containsInteger="1" minValue="44" maxValue="777513"/>
    </cacheField>
    <cacheField name="Areas Harvested Envelope" numFmtId="0">
      <sharedItems containsBlank="1" containsMixedTypes="1" containsNumber="1" minValue="5.6590693660427545E-5" maxValue="1"/>
    </cacheField>
    <cacheField name="All Areas Harvested index" numFmtId="10">
      <sharedItems containsBlank="1" containsMixedTypes="1" containsNumber="1" minValue="1.2929135642618003E-6" maxValue="2.2846752365679211E-2"/>
    </cacheField>
    <cacheField name="Share of Net Margin Paddy" numFmtId="10">
      <sharedItems containsBlank="1" containsMixedTypes="1" containsNumber="1" minValue="4.5831031969655331E-3" maxValue="1"/>
    </cacheField>
    <cacheField name="Share of Net Margin Maize" numFmtId="10">
      <sharedItems containsBlank="1" containsMixedTypes="1" containsNumber="1" minValue="0" maxValue="0.92047615508954972"/>
    </cacheField>
    <cacheField name="Share of Net Margin Groundnuts" numFmtId="10">
      <sharedItems containsBlank="1" containsMixedTypes="1" containsNumber="1" minValue="0" maxValue="0.45497082109039549"/>
    </cacheField>
    <cacheField name="Share of Net Margin Sunflower Seeds" numFmtId="10">
      <sharedItems containsBlank="1" containsMixedTypes="1" containsNumber="1" minValue="0" maxValue="0.3280831665467081"/>
    </cacheField>
    <cacheField name="Share of Net Margin Green Gram" numFmtId="10">
      <sharedItems containsBlank="1" containsMixedTypes="1" containsNumber="1" minValue="0" maxValue="0.75648617960279763"/>
    </cacheField>
    <cacheField name="Share of Net Margin Pigeon Pea" numFmtId="10">
      <sharedItems containsBlank="1" containsMixedTypes="1" containsNumber="1" minValue="0" maxValue="0.58427971611091789"/>
    </cacheField>
    <cacheField name="Share of Net Margin Urad Pea" numFmtId="10">
      <sharedItems containsBlank="1" containsMixedTypes="1" containsNumber="1" minValue="0" maxValue="0.6101758029048423"/>
    </cacheField>
    <cacheField name="Share of Net Margin Sugarcane" numFmtId="10">
      <sharedItems containsBlank="1" containsMixedTypes="1" containsNumber="1" minValue="0" maxValue="1.2748532377891819E-4"/>
    </cacheField>
    <cacheField name="All Harvested Net Margin (USD)" numFmtId="164">
      <sharedItems containsBlank="1" containsMixedTypes="1" containsNumber="1" minValue="2981.1927787782524" maxValue="124295768.15980604"/>
    </cacheField>
    <cacheField name="All Harvested Net Margin per capita (USD)" numFmtId="0">
      <sharedItems containsBlank="1" containsMixedTypes="1" containsNumber="1" minValue="1.1216810879634028E-2" maxValue="420.54184469468584"/>
    </cacheField>
    <cacheField name="All Areas not Harvested" numFmtId="0">
      <sharedItems containsBlank="1" containsMixedTypes="1" containsNumber="1" containsInteger="1" minValue="-253231" maxValue="36302"/>
    </cacheField>
    <cacheField name="Percent Loss" numFmtId="10">
      <sharedItems containsBlank="1" containsMixedTypes="1" containsNumber="1" minValue="-1.3726423731917232" maxValue="0.5456239760720244"/>
    </cacheField>
    <cacheField name="Persons per acre of land sowed" numFmtId="0">
      <sharedItems containsBlank="1" containsMixedTypes="1" containsNumber="1" minValue="0.37390485955421565" maxValue="6040.431818181818"/>
    </cacheField>
    <cacheField name="Acres harvested per person" numFmtId="0">
      <sharedItems containsBlank="1" containsMixedTypes="1" containsNumber="1" minValue="1.6555107815139646E-4" maxValue="2.6306346236479103"/>
    </cacheField>
    <cacheField name="WB Wealth Ranking Index" numFmtId="0">
      <sharedItems containsMixedTypes="1" containsNumber="1" minValue="-6.7589160000000001" maxValue="13.591480000000001"/>
    </cacheField>
    <cacheField name="WB Wealth Rank" numFmtId="0">
      <sharedItems containsMixedTypes="1" containsNumber="1" containsInteger="1" minValue="1" maxValue="330"/>
    </cacheField>
    <cacheField name="Disasters: Impacted by Nargis 2008" numFmtId="0">
      <sharedItems/>
    </cacheField>
    <cacheField name="Disasters: Impacted by Giri 2010" numFmtId="0">
      <sharedItems/>
    </cacheField>
    <cacheField name="Disasters: Impacted by Pakkoku Floods 2011" numFmtId="0">
      <sharedItems/>
    </cacheField>
    <cacheField name="Disasters: Impacted by Seasonal Floods 2012" numFmtId="0">
      <sharedItems/>
    </cacheField>
    <cacheField name="Disasters: Impacted by Seasonal Floods 2013" numFmtId="0">
      <sharedItems/>
    </cacheField>
    <cacheField name="Disasters: Impacted by Floods 2015" numFmtId="0">
      <sharedItems/>
    </cacheField>
    <cacheField name="Presence of Landmines?" numFmtId="0">
      <sharedItems/>
    </cacheField>
    <cacheField name="ACLED 2015/2016 data exists?" numFmtId="0">
      <sharedItems/>
    </cacheField>
    <cacheField name="Conflict 2015/2016 - # of battles" numFmtId="0">
      <sharedItems containsBlank="1" containsMixedTypes="1" containsNumber="1" containsInteger="1" minValue="0" maxValue="48"/>
    </cacheField>
    <cacheField name="Conflict 2015/2015 - # violence against civilians events" numFmtId="0">
      <sharedItems containsBlank="1" containsMixedTypes="1" containsNumber="1" containsInteger="1" minValue="1" maxValue="10"/>
    </cacheField>
    <cacheField name="Conflict 2015 - Riots/Protest events" numFmtId="0">
      <sharedItems containsBlank="1" containsMixedTypes="1" containsNumber="1" containsInteger="1" minValue="1" maxValue="25"/>
    </cacheField>
    <cacheField name="Conflict 2015/2016 - Remote Violence" numFmtId="0">
      <sharedItems containsBlank="1" containsMixedTypes="1" containsNumber="1" containsInteger="1" minValue="1" maxValue="6"/>
    </cacheField>
    <cacheField name="Conflict 2015/2016 - Total events" numFmtId="0">
      <sharedItems containsBlank="1" containsMixedTypes="1" containsNumber="1" containsInteger="1" minValue="1" maxValue="61"/>
    </cacheField>
    <cacheField name="Conflict 2015/2016 - Fatalities" numFmtId="0">
      <sharedItems containsBlank="1" containsMixedTypes="1" containsNumber="1" containsInteger="1" minValue="0" maxValue="460"/>
    </cacheField>
    <cacheField name="no. of IDP camps" numFmtId="0">
      <sharedItems containsBlank="1" containsMixedTypes="1" containsNumber="1" containsInteger="1" minValue="1" maxValue="26"/>
    </cacheField>
    <cacheField name="Displaced HHD" numFmtId="0">
      <sharedItems containsBlank="1" containsMixedTypes="1" containsNumber="1" containsInteger="1" minValue="37" maxValue="17786"/>
    </cacheField>
    <cacheField name="Displaced Pop" numFmtId="0">
      <sharedItems containsBlank="1" containsMixedTypes="1" containsNumber="1" containsInteger="1" minValue="120" maxValue="98847"/>
    </cacheField>
    <cacheField name="Riots/ Protests Index" numFmtId="0">
      <sharedItems containsMixedTypes="1" containsNumber="1" minValue="0" maxValue="0.10330578512396695"/>
    </cacheField>
    <cacheField name="Battle index (% of total battles)" numFmtId="0">
      <sharedItems containsMixedTypes="1" containsNumber="1" minValue="0" maxValue="0.11940298507462686"/>
    </cacheField>
    <cacheField name="Violence Against civilians index (% of total events)" numFmtId="0">
      <sharedItems containsMixedTypes="1" containsNumber="1" minValue="0" maxValue="0.15151515151515152"/>
    </cacheField>
    <cacheField name="Fatalities Index (% of total deaths)" numFmtId="0">
      <sharedItems containsMixedTypes="1" containsNumber="1" minValue="0" maxValue="0.42009132420091322"/>
    </cacheField>
    <cacheField name="Displace- ment index A (% of displaced population)" numFmtId="0">
      <sharedItems containsMixedTypes="1" containsNumber="1" minValue="0" maxValue="0.40253377965646153"/>
    </cacheField>
    <cacheField name="Displacement Envelope (% of TS with highest displaced population)" numFmtId="0">
      <sharedItems containsMixedTypes="1" containsNumber="1" minValue="0" maxValue="1"/>
    </cacheField>
    <cacheField name="Violence against civilians envelope (% of TS with most events)" numFmtId="0">
      <sharedItems containsMixedTypes="1" containsNumber="1" minValue="0" maxValue="1"/>
    </cacheField>
    <cacheField name="Battle envelope (% of TS with most battles)" numFmtId="0">
      <sharedItems containsMixedTypes="1" containsNumber="1" minValue="0" maxValue="1"/>
    </cacheField>
    <cacheField name="Fatalities envelope (% of TS with most fatalities)" numFmtId="0">
      <sharedItems containsMixedTypes="1" containsNumber="1" minValue="0" maxValue="1"/>
    </cacheField>
    <cacheField name="Conflict Index A - Average of % of Totals" numFmtId="0">
      <sharedItems containsMixedTypes="1" containsNumber="1" minValue="0" maxValue="0.1727523651976729"/>
    </cacheField>
    <cacheField name="Conflict Index B (Average of envelopes)" numFmtId="0">
      <sharedItems containsMixedTypes="1" containsNumber="1" minValue="0" maxValue="0.75"/>
    </cacheField>
    <cacheField name="Conflict B Inverse (where 1/0% = 620 &amp; 1/0.05% = 615)" numFmtId="0">
      <sharedItems containsMixedTypes="1" containsNumber="1" minValue="1.3333333333333333" maxValue="620"/>
    </cacheField>
    <cacheField name="Conflict Index C (% of max inverse % of average of envelopes)2" numFmtId="10">
      <sharedItems containsMixedTypes="1" containsNumber="1" minValue="2.1505376344086021E-3" maxValue="1"/>
    </cacheField>
    <cacheField name="2012 - Agriculture" numFmtId="0">
      <sharedItems containsBlank="1" containsMixedTypes="1" containsNumber="1" containsInteger="1" minValue="1" maxValue="1418"/>
    </cacheField>
    <cacheField name="2012 - Coordination" numFmtId="0">
      <sharedItems containsBlank="1" containsMixedTypes="1" containsNumber="1" containsInteger="1" minValue="1" maxValue="18"/>
    </cacheField>
    <cacheField name="2012 - DisasterRiskReduction" numFmtId="0">
      <sharedItems containsBlank="1" containsMixedTypes="1" containsNumber="1" containsInteger="1" minValue="1" maxValue="255"/>
    </cacheField>
    <cacheField name="2012 - Education" numFmtId="0">
      <sharedItems containsBlank="1" containsMixedTypes="1" containsNumber="1" containsInteger="1" minValue="1" maxValue="180"/>
    </cacheField>
    <cacheField name="2012 - Environment" numFmtId="0">
      <sharedItems containsBlank="1" containsMixedTypes="1" containsNumber="1" containsInteger="1" minValue="1" maxValue="125"/>
    </cacheField>
    <cacheField name="2012 - Food" numFmtId="0">
      <sharedItems containsBlank="1" containsMixedTypes="1" containsNumber="1" containsInteger="1" minValue="1" maxValue="181"/>
    </cacheField>
    <cacheField name="2012 - Health" numFmtId="0">
      <sharedItems containsBlank="1" containsMixedTypes="1" containsNumber="1" containsInteger="1" minValue="1" maxValue="1424"/>
    </cacheField>
    <cacheField name="2012 - Logistics" numFmtId="0">
      <sharedItems containsBlank="1" containsMixedTypes="1" containsNumber="1" containsInteger="1" minValue="1" maxValue="3"/>
    </cacheField>
    <cacheField name="2012 - NonAgriculturalLivelihoodsInfrastructure" numFmtId="0">
      <sharedItems containsBlank="1" containsMixedTypes="1" containsNumber="1" containsInteger="1" minValue="1" maxValue="673"/>
    </cacheField>
    <cacheField name="2012 - Nutrition" numFmtId="0">
      <sharedItems containsBlank="1" containsMixedTypes="1" containsNumber="1" containsInteger="1" minValue="1" maxValue="98"/>
    </cacheField>
    <cacheField name="2012 - Protection" numFmtId="0">
      <sharedItems containsBlank="1" containsMixedTypes="1" containsNumber="1" containsInteger="1" minValue="1" maxValue="159"/>
    </cacheField>
    <cacheField name="2012 - Shelter" numFmtId="0">
      <sharedItems containsBlank="1" containsMixedTypes="1" containsNumber="1" containsInteger="1" minValue="1" maxValue="81"/>
    </cacheField>
    <cacheField name="2012 - Wash" numFmtId="0">
      <sharedItems containsBlank="1" containsMixedTypes="1" containsNumber="1" containsInteger="1" minValue="1" maxValue="636"/>
    </cacheField>
    <cacheField name="2013 - Agriculture" numFmtId="0">
      <sharedItems containsBlank="1" containsMixedTypes="1" containsNumber="1" containsInteger="1" minValue="1" maxValue="1005"/>
    </cacheField>
    <cacheField name="2013 - CCCM" numFmtId="0">
      <sharedItems containsBlank="1" containsMixedTypes="1" containsNumber="1" containsInteger="1" minValue="1" maxValue="38"/>
    </cacheField>
    <cacheField name="2013 - Coordination" numFmtId="0">
      <sharedItems containsBlank="1" containsMixedTypes="1" containsNumber="1" containsInteger="1" minValue="1" maxValue="30"/>
    </cacheField>
    <cacheField name="2013 - DisasterRiskReduction" numFmtId="0">
      <sharedItems containsBlank="1" containsMixedTypes="1" containsNumber="1" containsInteger="1" minValue="1" maxValue="176"/>
    </cacheField>
    <cacheField name="2013 - Education" numFmtId="0">
      <sharedItems containsBlank="1" containsMixedTypes="1" containsNumber="1" containsInteger="1" minValue="1" maxValue="138"/>
    </cacheField>
    <cacheField name="2013 - Environment" numFmtId="0">
      <sharedItems containsBlank="1" containsMixedTypes="1" containsNumber="1" containsInteger="1" minValue="1" maxValue="129"/>
    </cacheField>
    <cacheField name="2013 - Food" numFmtId="0">
      <sharedItems containsBlank="1" containsMixedTypes="1" containsNumber="1" containsInteger="1" minValue="1" maxValue="111"/>
    </cacheField>
    <cacheField name="2013 - Governance" numFmtId="0">
      <sharedItems containsBlank="1" containsMixedTypes="1" containsNumber="1" containsInteger="1" minValue="1" maxValue="129"/>
    </cacheField>
    <cacheField name="2013 - Health" numFmtId="0">
      <sharedItems containsBlank="1" containsMixedTypes="1" containsNumber="1" containsInteger="1" minValue="1" maxValue="1470"/>
    </cacheField>
    <cacheField name="2013 - Logistics" numFmtId="0">
      <sharedItems containsBlank="1" containsMixedTypes="1" containsNumber="1" containsInteger="1" minValue="1" maxValue="3"/>
    </cacheField>
    <cacheField name="2013 - NonAgriculturalLivelihoodsInfrastructure" numFmtId="0">
      <sharedItems containsBlank="1" containsMixedTypes="1" containsNumber="1" containsInteger="1" minValue="1" maxValue="612"/>
    </cacheField>
    <cacheField name="2013 - MineAction" numFmtId="0">
      <sharedItems containsBlank="1" containsMixedTypes="1" containsNumber="1" containsInteger="1" minValue="1" maxValue="22"/>
    </cacheField>
    <cacheField name="2013 - NonFoodItems" numFmtId="0">
      <sharedItems containsBlank="1" containsMixedTypes="1" containsNumber="1" containsInteger="1" minValue="1" maxValue="46"/>
    </cacheField>
    <cacheField name="2013 - Nutrition" numFmtId="0">
      <sharedItems containsBlank="1" containsMixedTypes="1" containsNumber="1" containsInteger="1" minValue="1" maxValue="132"/>
    </cacheField>
    <cacheField name="2013 - PeaceBuildingConflictPrevention" numFmtId="0">
      <sharedItems containsBlank="1" containsMixedTypes="1" containsNumber="1" containsInteger="1" minValue="1" maxValue="18"/>
    </cacheField>
    <cacheField name="2013 - Protection" numFmtId="0">
      <sharedItems containsBlank="1" containsMixedTypes="1" containsNumber="1" containsInteger="1" minValue="1" maxValue="485"/>
    </cacheField>
    <cacheField name="2013 - Shelter" numFmtId="0">
      <sharedItems containsBlank="1" containsMixedTypes="1" containsNumber="1" containsInteger="1" minValue="1" maxValue="31"/>
    </cacheField>
    <cacheField name="2013 - Wash" numFmtId="0">
      <sharedItems containsBlank="1" containsMixedTypes="1" containsNumber="1" containsInteger="1" minValue="1" maxValue="251"/>
    </cacheField>
    <cacheField name="2014 - Agriculture" numFmtId="0">
      <sharedItems containsBlank="1" containsMixedTypes="1" containsNumber="1" containsInteger="1" minValue="1" maxValue="928"/>
    </cacheField>
    <cacheField name="2014 - CCCM" numFmtId="0">
      <sharedItems containsBlank="1" containsMixedTypes="1" containsNumber="1" containsInteger="1" minValue="1" maxValue="56"/>
    </cacheField>
    <cacheField name="2014 - Coordination" numFmtId="0">
      <sharedItems containsBlank="1" containsMixedTypes="1" containsNumber="1" containsInteger="1" minValue="1" maxValue="30"/>
    </cacheField>
    <cacheField name="2014 - DisasterRiskReduction" numFmtId="0">
      <sharedItems containsBlank="1" containsMixedTypes="1" containsNumber="1" containsInteger="1" minValue="1" maxValue="202"/>
    </cacheField>
    <cacheField name="2014 - Education" numFmtId="0">
      <sharedItems containsBlank="1" containsMixedTypes="1" containsNumber="1" containsInteger="1" minValue="1" maxValue="194"/>
    </cacheField>
    <cacheField name="2014 - Environment" numFmtId="0">
      <sharedItems containsBlank="1" containsMixedTypes="1" containsNumber="1" containsInteger="1" minValue="1" maxValue="104"/>
    </cacheField>
    <cacheField name="2014 - Food" numFmtId="0">
      <sharedItems containsBlank="1" containsMixedTypes="1" containsNumber="1" containsInteger="1" minValue="1" maxValue="135"/>
    </cacheField>
    <cacheField name="2014 - Governance" numFmtId="0">
      <sharedItems containsBlank="1" containsMixedTypes="1" containsNumber="1" containsInteger="1" minValue="1" maxValue="244"/>
    </cacheField>
    <cacheField name="2014 - Health" numFmtId="0">
      <sharedItems containsBlank="1" containsMixedTypes="1" containsNumber="1" containsInteger="1" minValue="1" maxValue="1036"/>
    </cacheField>
    <cacheField name="2014 - NonAgriculturalLivelihoodsInfrastructure" numFmtId="0">
      <sharedItems containsBlank="1" containsMixedTypes="1" containsNumber="1" containsInteger="1" minValue="1" maxValue="704"/>
    </cacheField>
    <cacheField name="2014 - MineAction" numFmtId="0">
      <sharedItems containsBlank="1" containsMixedTypes="1" containsNumber="1" containsInteger="1" minValue="1" maxValue="86"/>
    </cacheField>
    <cacheField name="2014 - NonFoodItems" numFmtId="0">
      <sharedItems containsBlank="1" containsMixedTypes="1" containsNumber="1" containsInteger="1" minValue="1" maxValue="53"/>
    </cacheField>
    <cacheField name="2014 - Nutrition" numFmtId="0">
      <sharedItems containsBlank="1" containsMixedTypes="1" containsNumber="1" containsInteger="1" minValue="1" maxValue="203"/>
    </cacheField>
    <cacheField name="2014 - PeaceBuildingConflictPrevention" numFmtId="0">
      <sharedItems containsBlank="1" containsMixedTypes="1" containsNumber="1" containsInteger="1" minValue="1" maxValue="57"/>
    </cacheField>
    <cacheField name="2014 - PrivateSectorDevelopment" numFmtId="0">
      <sharedItems containsBlank="1" containsMixedTypes="1" containsNumber="1" containsInteger="1" minValue="1" maxValue="74"/>
    </cacheField>
    <cacheField name="2014 - Protection" numFmtId="0">
      <sharedItems containsBlank="1" containsMixedTypes="1" containsNumber="1" containsInteger="1" minValue="1" maxValue="485"/>
    </cacheField>
    <cacheField name="2014 - Shelter" numFmtId="0">
      <sharedItems containsBlank="1" containsMixedTypes="1" containsNumber="1" containsInteger="1" minValue="1" maxValue="23"/>
    </cacheField>
    <cacheField name="2014 - WASH" numFmtId="0">
      <sharedItems containsBlank="1" containsMixedTypes="1" containsNumber="1" containsInteger="1" minValue="1" maxValue="220"/>
    </cacheField>
    <cacheField name="2015 - Agriculture" numFmtId="0">
      <sharedItems containsBlank="1" containsMixedTypes="1" containsNumber="1" containsInteger="1" minValue="1" maxValue="872"/>
    </cacheField>
    <cacheField name="2015 - CCCM" numFmtId="0">
      <sharedItems containsBlank="1" containsMixedTypes="1" containsNumber="1" containsInteger="1" minValue="1" maxValue="50"/>
    </cacheField>
    <cacheField name="2015 - Coordination" numFmtId="0">
      <sharedItems containsBlank="1" containsMixedTypes="1" containsNumber="1" containsInteger="1" minValue="1" maxValue="36"/>
    </cacheField>
    <cacheField name="2015 - DisasterRiskReduction" numFmtId="0">
      <sharedItems containsBlank="1" containsMixedTypes="1" containsNumber="1" containsInteger="1" minValue="1" maxValue="220"/>
    </cacheField>
    <cacheField name="2015 - Education" numFmtId="0">
      <sharedItems containsMixedTypes="1" containsNumber="1" containsInteger="1" minValue="1" maxValue="167"/>
    </cacheField>
    <cacheField name="2015 - Environment" numFmtId="0">
      <sharedItems containsBlank="1" containsMixedTypes="1" containsNumber="1" containsInteger="1" minValue="1" maxValue="207"/>
    </cacheField>
    <cacheField name="2015 - Food" numFmtId="0">
      <sharedItems containsBlank="1" containsMixedTypes="1" containsNumber="1" containsInteger="1" minValue="1" maxValue="140"/>
    </cacheField>
    <cacheField name="2015 - Governance" numFmtId="0">
      <sharedItems containsBlank="1" containsMixedTypes="1" containsNumber="1" containsInteger="1" minValue="1" maxValue="284"/>
    </cacheField>
    <cacheField name="2015 - Health" numFmtId="0">
      <sharedItems containsMixedTypes="1" containsNumber="1" containsInteger="1" minValue="1" maxValue="1039"/>
    </cacheField>
    <cacheField name="2015 - NonAgriculturalLivelihoodsInfrastructure" numFmtId="0">
      <sharedItems containsBlank="1" containsMixedTypes="1" containsNumber="1" containsInteger="1" minValue="1" maxValue="696"/>
    </cacheField>
    <cacheField name="2015 - MineAction" numFmtId="0">
      <sharedItems containsBlank="1" containsMixedTypes="1" containsNumber="1" containsInteger="1" minValue="1" maxValue="97"/>
    </cacheField>
    <cacheField name="2015 - NonFoodItems" numFmtId="0">
      <sharedItems containsBlank="1" containsMixedTypes="1" containsNumber="1" containsInteger="1" minValue="1" maxValue="47"/>
    </cacheField>
    <cacheField name="2015 - Nutrition" numFmtId="0">
      <sharedItems containsBlank="1" containsMixedTypes="1" containsNumber="1" containsInteger="1" minValue="1" maxValue="306"/>
    </cacheField>
    <cacheField name="2015 - PeaceBuildingConflictPrevention" numFmtId="0">
      <sharedItems containsBlank="1" containsMixedTypes="1" containsNumber="1" containsInteger="1" minValue="1" maxValue="20"/>
    </cacheField>
    <cacheField name="2015 - Protection" numFmtId="0">
      <sharedItems containsBlank="1" containsMixedTypes="1" containsNumber="1" containsInteger="1" minValue="1" maxValue="573"/>
    </cacheField>
    <cacheField name="2015 - Shelter" numFmtId="0">
      <sharedItems containsBlank="1" containsMixedTypes="1" containsNumber="1" containsInteger="1" minValue="1" maxValue="27"/>
    </cacheField>
    <cacheField name="2015 - WASH" numFmtId="0">
      <sharedItems containsBlank="1" containsMixedTypes="1" containsNumber="1" containsInteger="1" minValue="1" maxValue="497"/>
    </cacheField>
    <cacheField name="2016 - Agriculture" numFmtId="0">
      <sharedItems containsBlank="1" containsMixedTypes="1" containsNumber="1" containsInteger="1" minValue="1" maxValue="1030"/>
    </cacheField>
    <cacheField name="2016 - CCCM" numFmtId="0">
      <sharedItems containsBlank="1" containsMixedTypes="1" containsNumber="1" containsInteger="1" minValue="1" maxValue="37"/>
    </cacheField>
    <cacheField name="2016 - Coordination" numFmtId="0">
      <sharedItems containsBlank="1" containsMixedTypes="1" containsNumber="1" containsInteger="1" minValue="1" maxValue="36"/>
    </cacheField>
    <cacheField name="2016 - DisasterRiskReduction" numFmtId="0">
      <sharedItems containsBlank="1" containsMixedTypes="1" containsNumber="1" containsInteger="1" minValue="1" maxValue="189"/>
    </cacheField>
    <cacheField name="2016 - Education" numFmtId="0">
      <sharedItems containsMixedTypes="1" containsNumber="1" containsInteger="1" minValue="1" maxValue="162"/>
    </cacheField>
    <cacheField name="2016 - Environment" numFmtId="0">
      <sharedItems containsBlank="1" containsMixedTypes="1" containsNumber="1" containsInteger="1" minValue="1" maxValue="208"/>
    </cacheField>
    <cacheField name="2016 - Food" numFmtId="0">
      <sharedItems containsBlank="1" containsMixedTypes="1" containsNumber="1" containsInteger="1" minValue="1" maxValue="300"/>
    </cacheField>
    <cacheField name="2016 - Governance" numFmtId="0">
      <sharedItems containsBlank="1" containsMixedTypes="1" containsNumber="1" containsInteger="1" minValue="1" maxValue="392"/>
    </cacheField>
    <cacheField name="2016 - Health" numFmtId="0">
      <sharedItems containsBlank="1" containsMixedTypes="1" containsNumber="1" containsInteger="1" minValue="1" maxValue="939"/>
    </cacheField>
    <cacheField name="2016 - Infrastructure" numFmtId="0">
      <sharedItems containsBlank="1" containsMixedTypes="1" containsNumber="1" containsInteger="1" minValue="1" maxValue="265"/>
    </cacheField>
    <cacheField name="2016 - Livelihoods" numFmtId="0">
      <sharedItems containsBlank="1" containsMixedTypes="1" containsNumber="1" containsInteger="1" minValue="1" maxValue="673"/>
    </cacheField>
    <cacheField name="2016 - MineAction" numFmtId="0">
      <sharedItems containsBlank="1" containsMixedTypes="1" containsNumber="1" containsInteger="1" minValue="1" maxValue="90"/>
    </cacheField>
    <cacheField name="2016 - NonFoodItems" numFmtId="0">
      <sharedItems containsBlank="1" containsMixedTypes="1" containsNumber="1" containsInteger="1" minValue="1" maxValue="39"/>
    </cacheField>
    <cacheField name="2016 - Nutrition" numFmtId="0">
      <sharedItems containsBlank="1" containsMixedTypes="1" containsNumber="1" containsInteger="1" minValue="1" maxValue="221"/>
    </cacheField>
    <cacheField name="2016 - Other" numFmtId="0">
      <sharedItems containsBlank="1" containsMixedTypes="1" containsNumber="1" containsInteger="1" minValue="1" maxValue="1"/>
    </cacheField>
    <cacheField name="2016 - PeaceBuildingConflictPrevention" numFmtId="0">
      <sharedItems containsBlank="1" containsMixedTypes="1" containsNumber="1" containsInteger="1" minValue="1" maxValue="26"/>
    </cacheField>
    <cacheField name="2016 - PrivateSectorDevelopment" numFmtId="0">
      <sharedItems containsBlank="1" containsMixedTypes="1" containsNumber="1" containsInteger="1" minValue="1" maxValue="44"/>
    </cacheField>
    <cacheField name="2016 - Protection" numFmtId="0">
      <sharedItems containsBlank="1" containsMixedTypes="1" containsNumber="1" containsInteger="1" minValue="1" maxValue="598"/>
    </cacheField>
    <cacheField name="2016 - Shelter" numFmtId="0">
      <sharedItems containsBlank="1" containsMixedTypes="1" containsNumber="1" containsInteger="1" minValue="1" maxValue="67"/>
    </cacheField>
    <cacheField name="2016 - SocialProtection" numFmtId="0">
      <sharedItems containsBlank="1" containsMixedTypes="1" containsNumber="1" containsInteger="1" minValue="1" maxValue="12"/>
    </cacheField>
    <cacheField name="2016 - TourismAndDevelopment" numFmtId="0">
      <sharedItems containsBlank="1" containsMixedTypes="1" containsNumber="1" containsInteger="1" minValue="1" maxValue="6"/>
    </cacheField>
    <cacheField name="2016 - WASH" numFmtId="0">
      <sharedItems containsBlank="1" containsMixedTypes="1" containsNumber="1" containsInteger="1" minValue="1" maxValue="320"/>
    </cacheField>
    <cacheField name="3WAct Agriculture 2012-2016" numFmtId="0">
      <sharedItems containsMixedTypes="1" containsNumber="1" containsInteger="1" minValue="0" maxValue="4699"/>
    </cacheField>
    <cacheField name="3WAct CCCM 2012-2016" numFmtId="0">
      <sharedItems containsMixedTypes="1" containsNumber="1" containsInteger="1" minValue="0" maxValue="133"/>
    </cacheField>
    <cacheField name="3WAct Coordination 2010-2015" numFmtId="0">
      <sharedItems containsMixedTypes="1" containsNumber="1" containsInteger="1" minValue="0" maxValue="120"/>
    </cacheField>
    <cacheField name="3WAct DRR 2012-2016" numFmtId="0">
      <sharedItems containsMixedTypes="1" containsNumber="1" containsInteger="1" minValue="0" maxValue="888"/>
    </cacheField>
    <cacheField name="3WAct Education 2012-2016" numFmtId="0">
      <sharedItems containsMixedTypes="1" containsNumber="1" containsInteger="1" minValue="3" maxValue="724"/>
    </cacheField>
    <cacheField name="3WAct Environment 2012-2016" numFmtId="0">
      <sharedItems containsMixedTypes="1" containsNumber="1" containsInteger="1" minValue="0" maxValue="352"/>
    </cacheField>
    <cacheField name="3WAct Food 2012-2016" numFmtId="0">
      <sharedItems containsMixedTypes="1" containsNumber="1" containsInteger="1" minValue="0" maxValue="528"/>
    </cacheField>
    <cacheField name="3WAct Governance 2012-2016" numFmtId="0">
      <sharedItems containsMixedTypes="1" containsNumber="1" containsInteger="1" minValue="0" maxValue="567"/>
    </cacheField>
    <cacheField name="3WAct Health 2012-2016" numFmtId="0">
      <sharedItems containsMixedTypes="1" containsNumber="1" containsInteger="1" minValue="2" maxValue="5908"/>
    </cacheField>
    <cacheField name="3WAct Logistics 2012-2013" numFmtId="0">
      <sharedItems containsMixedTypes="1" containsNumber="1" containsInteger="1" minValue="0" maxValue="6"/>
    </cacheField>
    <cacheField name="3WAct Non-Ag Livelihoods &amp; Infrastructure 2012-2016" numFmtId="0">
      <sharedItems containsMixedTypes="1" containsNumber="1" containsInteger="1" minValue="0" maxValue="3280"/>
    </cacheField>
    <cacheField name="3WAct Mine Action 2013-2016" numFmtId="0">
      <sharedItems containsMixedTypes="1" containsNumber="1" containsInteger="1" minValue="0" maxValue="171"/>
    </cacheField>
    <cacheField name="3WAct NFIs 2013-2016" numFmtId="0">
      <sharedItems containsMixedTypes="1" containsNumber="1" containsInteger="1" minValue="0" maxValue="99"/>
    </cacheField>
    <cacheField name="3WAct Nutrition 2012-2016" numFmtId="0">
      <sharedItems containsMixedTypes="1" containsNumber="1" containsInteger="1" minValue="0" maxValue="520"/>
    </cacheField>
    <cacheField name="3WAct Peacebuilding &amp; Conflict Prevention 2013-2016" numFmtId="0">
      <sharedItems containsMixedTypes="1" containsNumber="1" containsInteger="1" minValue="0" maxValue="69"/>
    </cacheField>
    <cacheField name="Private Sector Development 2014-2015" numFmtId="0">
      <sharedItems containsMixedTypes="1" containsNumber="1" containsInteger="1" minValue="0" maxValue="74"/>
    </cacheField>
    <cacheField name="Protection 2010-2015" numFmtId="0">
      <sharedItems containsMixedTypes="1" containsNumber="1" containsInteger="1" minValue="0" maxValue="1535"/>
    </cacheField>
    <cacheField name="Shelter 2010-2015" numFmtId="0">
      <sharedItems containsMixedTypes="1" containsNumber="1" containsInteger="1" minValue="0" maxValue="146"/>
    </cacheField>
    <cacheField name="WASH 2010-2015" numFmtId="0">
      <sharedItems containsMixedTypes="1" containsNumber="1" containsInteger="1" minValue="0" maxValue="88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2">
  <r>
    <s v="Demography"/>
    <s v="Demography"/>
    <s v="Demography"/>
    <s v="Demography"/>
    <s v="Demography"/>
    <s v="Demography"/>
    <s v="Demography"/>
    <s v="Demography"/>
    <x v="0"/>
    <s v="VULNERABILITY ASSESSMENT"/>
    <s v="VULNERABILITY ASSESSMENT"/>
    <s v="Demography"/>
    <s v="Literacy and Education"/>
    <s v="Literacy and Education"/>
    <s v="Literacy and Education"/>
    <s v="Demography"/>
    <s v="Housing"/>
    <s v="Housing"/>
    <s v="Housing"/>
    <s v="WASH"/>
    <s v="WASH"/>
    <s v="Civil documentation"/>
    <s v="Conflict"/>
    <s v="VULNERABILITY ASSESSMENT"/>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Demography"/>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Housing"/>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Literacy and Education"/>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Employment"/>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Civil documentation"/>
    <s v="Health"/>
    <s v="Health"/>
    <s v="Health"/>
    <s v="Health"/>
    <s v="Health"/>
    <s v="Health"/>
    <s v="Health"/>
    <s v="Health"/>
    <s v="Health"/>
    <s v="Health"/>
    <s v="Health"/>
    <s v="Health"/>
    <s v="Health"/>
    <s v="Health"/>
    <s v="Health"/>
    <s v="Health"/>
    <s v="WASH"/>
    <s v="WASH"/>
    <s v="WASH"/>
    <s v="WASH"/>
    <s v="WASH"/>
    <s v="WASH"/>
    <s v="WASH"/>
    <s v="WASH"/>
    <s v="WASH"/>
    <s v="WASH"/>
    <s v="WASH"/>
    <s v="WASH"/>
    <s v="WASH"/>
    <s v="WASH"/>
    <s v="WASH"/>
    <s v="WASH"/>
    <s v="WASH"/>
    <s v="WASH"/>
    <s v="WASH"/>
    <s v="WASH"/>
    <s v="WASH"/>
    <s v="WASH"/>
    <s v="WASH"/>
    <s v="WASH"/>
    <s v="WASH"/>
    <s v="WASH"/>
    <s v="WASH"/>
    <s v="WASH"/>
    <s v="WASH"/>
    <s v="WASH"/>
    <s v="WASH"/>
    <s v="WASH"/>
    <s v="WASH"/>
    <s v="WASH"/>
    <s v="WASH"/>
    <s v="WASH"/>
    <s v="Energy"/>
    <s v="Energy"/>
    <s v="Energy"/>
    <s v="Energy"/>
    <s v="Energy"/>
    <s v="Energy"/>
    <s v="Energy"/>
    <s v="Energy"/>
    <s v="Energy"/>
    <s v="Energy"/>
    <s v="Energy"/>
    <s v="Energy"/>
    <s v="Energy"/>
    <s v="Energy"/>
    <s v="Energy"/>
    <s v="Energy"/>
    <s v="Energy"/>
    <s v="Energy"/>
    <s v="Energy"/>
    <s v="Energy"/>
    <s v="Energy"/>
    <s v="Energy"/>
    <s v="Telecommunications"/>
    <s v="Telecommunications"/>
    <s v="Telecommunications"/>
    <s v="Telecommunications"/>
    <s v="Telecommunications"/>
    <s v="Telecommunications"/>
    <s v="Telecommunications"/>
    <s v="Telecommunications"/>
    <s v="Telecommunications"/>
    <s v="Telecommunications"/>
    <s v="Telecommunications"/>
    <s v="Telecommunications"/>
    <s v="Telecommunications"/>
    <s v="Telecommunications"/>
    <s v="Telecommunications"/>
    <s v="Telecommunications"/>
    <s v="Telecommunications"/>
    <s v="Telecommunications"/>
    <s v="Transportation"/>
    <s v="Transportation"/>
    <s v="Transportation"/>
    <s v="Transportation"/>
    <s v="Transportation"/>
    <s v="Transportation"/>
    <s v="Transportation"/>
    <s v="Transportation"/>
    <s v="Transportation"/>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Agriculture"/>
    <s v="Wealth rank"/>
    <s v="Wealth rank"/>
    <s v="Natural disasters"/>
    <s v="Natural disasters"/>
    <s v="Natural disasters"/>
    <s v="Natural disasters"/>
    <s v="Natural disasters"/>
    <s v="Natural disasters"/>
    <s v="Conflict"/>
    <s v="Conflict"/>
    <s v="Conflict"/>
    <s v="Conflict"/>
    <s v="Conflict"/>
    <s v="Conflict"/>
    <s v="Conflict"/>
    <s v="Conflict"/>
    <s v="Conflict"/>
    <s v="Conflict"/>
    <s v="Conflict"/>
    <s v="Conflict"/>
    <s v="Conflict"/>
    <s v="Conflict"/>
    <s v="Conflict"/>
    <s v="Conflict"/>
    <s v="Conflict"/>
    <s v="Conflict"/>
    <s v="Conflict"/>
    <s v="Conflict"/>
    <s v="Conflict"/>
    <s v="Conflict"/>
    <s v="Conflict"/>
    <s v="Conflict"/>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s v="3W"/>
  </r>
  <r>
    <s v="MIMU"/>
    <s v="GAD"/>
    <s v="MIMU"/>
    <s v="GAD"/>
    <s v="MIMU"/>
    <s v="GAD"/>
    <s v="Township health profile 2011"/>
    <s v="Township health profile 2011"/>
    <x v="1"/>
    <s v="(calculated)"/>
    <s v="(calculated)"/>
    <s v="Table A-3, 2014 Union Census Report"/>
    <s v="Table D-2, 2014 Union Census Report"/>
    <s v="(calculated)"/>
    <s v="(calculated)"/>
    <s v="Table A-6, 2014 Union Census Report"/>
    <s v="(calculated)"/>
    <s v="(calculated"/>
    <s v="(calculated)"/>
    <s v="(calculated)"/>
    <s v="(calculated)"/>
    <s v="(calculated)"/>
    <s v="(calculated)"/>
    <s v="(calculated)"/>
    <s v="Table A-1, 2014 Union Census Report"/>
    <s v="Table A-1, 2014 Union Census Report"/>
    <s v="Table A-1, 2014 Union Census Report"/>
    <s v="(calculated)"/>
    <s v="Table A-1, 2014 Union Census Report"/>
    <s v="MIMU"/>
    <s v="(calculated)"/>
    <s v="(calculated)"/>
    <s v="Table A-1, 2014 Union Census Report"/>
    <s v="Table A-1, 2014 Union Census Report"/>
    <s v="Table A-1, 2014 Union Census Report"/>
    <s v="Table A-1, 2014 Union Census Report"/>
    <s v="Table A-1, 2014 Union Census Report"/>
    <s v="Table A-1, 2014 Union Census Report"/>
    <s v="Table A-3, 2014 Union Census Report"/>
    <s v="Table A-3, 2014 Union Census Report"/>
    <s v="Table A-3, 2014 Union Census Report"/>
    <s v="Table A-3, 2014 Union Census Report"/>
    <s v="Table A-3, 2014 Union Census Report"/>
    <s v="Table A-3, 2014 Union Census Report"/>
    <s v="Table A-3, 2014 Union Census Report"/>
    <s v="Table A-3, 2014 Union Census Report"/>
    <s v="Table A-3, 2014 Union Census Report"/>
    <s v="Table A-6, 2014 Union Census Report"/>
    <s v="Table A-6, 2014 Union Census Report"/>
    <s v="Table A-6, 2014 Union Census Report"/>
    <s v="Table A-6, 2014 Union Census Report"/>
    <s v="(calculated)"/>
    <s v="Table A-6, 2014 Union Census Report"/>
    <s v="(calculated)"/>
    <s v="Table A-6, 2014 Union Census Report"/>
    <s v="Table B-3, 2014 Union Census Report"/>
    <s v="Table B-3, 2014 Union Census Report"/>
    <s v="Table B-3, 2014 Union Census Report"/>
    <s v="Table B-3, 2014 Union Census Report"/>
    <s v="Table B-3, 2014 Union Census Report"/>
    <s v="Table B-3, 2014 Union Census Report"/>
    <s v="Table A-2, 2014 Union Census Report"/>
    <s v="Table A-2, 2014 Union Census Report"/>
    <s v="Table A-2, 2014 Union Census Report"/>
    <s v="Table A-2, 2014 Union Census Report"/>
    <s v="Table A-2, 2014 Union Census Report"/>
    <s v="Table A-2, 2014 Union Census Report"/>
    <s v="(calculated)"/>
    <s v="Table A-7, 2014 Union Census Report"/>
    <s v="Table A-7, 2014 Union Census Report"/>
    <s v="Table A-7, 2014 Union Census Report"/>
    <s v="Table A-7, 2014 Union Census Report"/>
    <s v="Table A-7, 2014 Union Census Report"/>
    <s v="Table A-7, 2014 Union Census Report"/>
    <s v="Table A-7, 2014 Union Census Report"/>
    <s v="Table A-7, 2014 Union Census Report"/>
    <s v="Table A-7, 2014 Union Census Report"/>
    <s v="&lt;&lt;FIND&gt;&gt;"/>
    <s v="Table I-1, 2014 Union Census Report"/>
    <s v="Table I-1, 2014 Union Census Report"/>
    <s v="Table I-1, 2014 Union Census Report"/>
    <s v="Table I-1, 2014 Union Census Report"/>
    <s v="Table I-1, 2014 Union Census Report"/>
    <s v="Table I-1, 2014 Union Census Report"/>
    <s v="Table I-1, 2014 Union Census Report"/>
    <s v="Table I-1, 2014 Union Census Report"/>
    <s v="Table I-1, 2014 Union Census Report"/>
    <s v="Table I-1, 2014 Union Census Report"/>
    <s v="Table I-2, 2014 Union Census Report"/>
    <s v="Table I-2, 2014 Union Census Report"/>
    <s v="Table I-2, 2014 Union Census Report"/>
    <s v="Table I-2, 2014 Union Census Report"/>
    <s v="Table I-2, 2014 Union Census Report"/>
    <s v="Table I-2, 2014 Union Census Report"/>
    <s v="Table I-2, 2014 Union Census Report"/>
    <s v="Table I-4a, 2014 Union Census Report"/>
    <s v="Table I-4a, 2014 Union Census Report"/>
    <s v="Table I-4a, 2014 Union Census Report"/>
    <s v="Table I-4a, 2014 Union Census Report"/>
    <s v="Table I-4a, 2014 Union Census Report"/>
    <s v="Table I-4a, 2014 Union Census Report"/>
    <s v="Table I-4a, 2014 Union Census Report"/>
    <s v="(calculated)"/>
    <s v="(calculated)"/>
    <s v="(calculated)"/>
    <s v="(calculated)"/>
    <s v="(calculated)"/>
    <s v="Table I-4b, 2014 Union Census Report"/>
    <s v="Table I-4b, 2014 Union Census Report"/>
    <s v="Table I-4b, 2014 Union Census Report"/>
    <s v="Table I-4b, 2014 Union Census Report"/>
    <s v="Table I-4b, 2014 Union Census Report"/>
    <s v="Table I-4b, 2014 Union Census Report"/>
    <s v="Table I-4b, 2014 Union Census Report"/>
    <s v="Table I-4b, 2014 Union Census Report"/>
    <s v="(calculated"/>
    <s v="(calculated"/>
    <s v="Table I-4c, 2014 Union Census Report"/>
    <s v="Table I-4c, 2014 Union Census Report"/>
    <s v="Table I-4c, 2014 Union Census Report"/>
    <s v="Table I-4c, 2014 Union Census Report"/>
    <s v="Table I-4c, 2014 Union Census Report"/>
    <s v="Table I-4c, 2014 Union Census Report"/>
    <s v="Table I-4c, 2014 Union Census Report"/>
    <s v="(calculated"/>
    <s v="(calculated"/>
    <s v="(calculated"/>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2, 2014 Union Census Report"/>
    <s v="Table D-4, 2014 Union Census Report"/>
    <s v="Table D-4, 2014 Union Census Report"/>
    <s v="Table D-4, 2014 Union Census Report"/>
    <s v="Table D-4, 2014 Union Census Report"/>
    <s v="(calculated)"/>
    <s v="(calculated)"/>
    <s v="(calculated)"/>
    <s v="Table D-4, 2014 Union Census Report"/>
    <s v="Table D-4, 2014 Union Census Report"/>
    <s v="(calculated)"/>
    <s v="Table D-4, 2014 Union Census Report"/>
    <s v="(calculated)"/>
    <s v="Table D-4, 2014 Union Census Report"/>
    <s v="(calculated)"/>
    <s v="Table D-4, 2014 Union Census Report"/>
    <s v="Table D-4, 2014 Union Census Report"/>
    <s v="Table D-4, 2014 Union Census Report"/>
    <s v="(calculated)"/>
    <s v="(calculated)"/>
    <s v="Table D-4, 2014 Union Census Report"/>
    <s v="Table D-6, 2014 Union Census Report"/>
    <s v="Table D-6, 2014 Union Census Report"/>
    <s v="Table D-6, 2014 Union Census Report"/>
    <s v="Table D-6, 2014 Union Census Report"/>
    <s v="Table D-6, 2014 Union Census Report"/>
    <s v="Table D-6, 2014 Union Census Report"/>
    <s v="Table D-6, 2014 Union Census Report"/>
    <s v="Table D-6, 2014 Union Census Report"/>
    <s v="Table D-6, 2014 Union Census Report"/>
    <s v="Table D-6, 2014 Union Census Report"/>
    <s v="(calculated)"/>
    <s v="(calculated)"/>
    <s v="(calculated)"/>
    <s v="(calculated)"/>
    <s v="(calculated)"/>
    <s v="(calculated)"/>
    <s v="(calculated)"/>
    <s v="(calculated)"/>
    <s v="(calculated)"/>
    <s v="(calculated)"/>
    <s v="Table D-6, 2014 Union Census Report"/>
    <s v="Table D-6, 2014 Union Census Report"/>
    <s v="Table D-6, 2014 Union Census Report"/>
    <s v="Table D-6, 2014 Union Census Report"/>
    <s v="Table D-6, 2014 Union Census Report"/>
    <s v="Table D-6, 2014 Union Census Report"/>
    <s v="Table D-6, 2014 Union Census Report"/>
    <s v="Table D-6, 2014 Union Census Report"/>
    <s v="Table D-6, 2014 Union Census Report"/>
    <s v="Table D-6, 2014 Union Census Report"/>
    <s v="(calculated)"/>
    <s v="(calculated)"/>
    <s v="(calculated)"/>
    <s v="(calculated)"/>
    <s v="Table D-6, 2014 Union Census Report"/>
    <s v="Table D-6, 2014 Union Census Report"/>
    <s v="Table D-6, 2014 Union Census Report"/>
    <s v="Table D-6, 2014 Union Census Report"/>
    <s v="Table D-6, 2014 Union Census Report"/>
    <s v="Table D-6, 2014 Union Census Report"/>
    <s v="Table D-6, 2014 Union Census Report"/>
    <s v="Table D-6, 2014 Union Census Report"/>
    <s v="Table D-6, 2014 Union Census Report"/>
    <s v="Table D-6, 2014 Union Census Report"/>
    <s v="(calculated)"/>
    <s v="(calculated)"/>
    <s v="(calculated)"/>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calculated)"/>
    <s v="(calculated)"/>
    <s v="(calculated)"/>
    <s v="(calculated)"/>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calculated)"/>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Table E-2, 2014 Union Census Report"/>
    <s v="(calculated)"/>
    <s v="Table G-2, 2014 Union Census Report"/>
    <s v="Table G-2, 2014 Union Census Report"/>
    <s v="Table G-2, 2014 Union Census Report"/>
    <s v="Table G-2, 2014 Union Census Report"/>
    <s v="Table G-2, 2014 Union Census Report"/>
    <s v="Table G-2, 2014 Union Census Report"/>
    <s v="Table G-2, 2014 Union Census Report"/>
    <s v="Table G-2, 2014 Union Census Report"/>
    <s v="Table G-2, 2014 Union Census Report"/>
    <s v="Table G-2, 2014 Union Census Report"/>
    <s v="(calculated)"/>
    <s v="(calculated)"/>
    <s v="Table G-2, 2014 Union Census Report"/>
    <s v="Table G-2, 2014 Union Census Report"/>
    <s v="Table G-2, 2014 Union Census Report"/>
    <s v="Table G-2, 2014 Union Census Report"/>
    <s v="Table G-2, 2014 Union Census Report"/>
    <s v="Table G-2, 2014 Union Census Report"/>
    <s v="Table G-2, 2014 Union Census Report"/>
    <s v="Table G-2, 2014 Union Census Report"/>
    <s v="Table G-2, 2014 Union Census Report"/>
    <s v="Table G-2, 2014 Union Census Report"/>
    <s v="(calculated)"/>
    <s v="Table G-2, 2014 Union Census Report"/>
    <s v="Table G-2, 2014 Union Census Report"/>
    <s v="Table G-2, 2014 Union Census Report"/>
    <s v="Table G-2, 2014 Union Census Report"/>
    <s v="Table G-2, 2014 Union Census Report"/>
    <s v="Table G-2, 2014 Union Census Report"/>
    <s v="Table G-2, 2014 Union Census Report"/>
    <s v="Table G-2, 2014 Union Census Report"/>
    <s v="Table G-2, 2014 Union Census Report"/>
    <s v="Table G-2, 2014 Union Census Report"/>
    <s v="(calculated)"/>
    <s v="Table H-2, 2014 Union Census Report"/>
    <s v="Table H-2, 2014 Union Census Report"/>
    <s v="Table H-2, 2014 Union Census Report"/>
    <s v="Table H-2, 2014 Union Census Report"/>
    <s v="Table H-2, 2014 Union Census Report"/>
    <s v="Table H-2, 2014 Union Census Report"/>
    <s v="Table H-2, 2014 Union Census Report"/>
    <s v="Table H-2, 2014 Union Census Report"/>
    <s v="Table H-2, 2014 Union Census Report"/>
    <s v="Table H-2, 2014 Union Census Report"/>
    <s v="Table H-2, 2014 Union Census Report"/>
    <s v="Table H-2, 2014 Union Census Report"/>
    <s v="Table H-2, 2014 Union Census Report"/>
    <s v="Table H-2, 2014 Union Census Report"/>
    <s v="Table H-2, 2014 Union Census Report"/>
    <s v="Table H-2, 2014 Union Census Report"/>
    <s v="Table I-3, 2014 Union Census Report"/>
    <s v="Table I-3, 2014 Union Census Report"/>
    <s v="Table I-3, 2014 Union Census Report"/>
    <s v="Table I-3, 2014 Union Census Report"/>
    <s v="Table I-3, 2014 Union Census Report"/>
    <s v="Table I-3, 2014 Union Census Report"/>
    <s v="Table I-3, 2014 Union Census Report"/>
    <s v="(calculated)"/>
    <s v="(calculated)"/>
    <s v="(calculated)"/>
    <s v="Table J-2, 2014 Union Census Report"/>
    <s v="Table J-2, 2014 Union Census Report"/>
    <s v="Table J-2, 2014 Union Census Report"/>
    <s v="Table J-2, 2014 Union Census Report"/>
    <s v="Table J-2, 2014 Union Census Report"/>
    <s v="Table J-2, 2014 Union Census Report"/>
    <s v="Table J-2, 2014 Union Census Report"/>
    <s v="Table J-2, 2014 Union Census Report"/>
    <s v="Table J-2, 2014 Union Census Report"/>
    <s v="Table J-2, 2014 Union Census Report"/>
    <s v="Table J-2, 2014 Union Census Report"/>
    <s v="(calculated)"/>
    <s v="(calculated)"/>
    <s v="Table J-3, 2014 Union Census Report"/>
    <s v="Table J-3, 2014 Union Census Report"/>
    <s v="Table J-3, 2014 Union Census Report"/>
    <s v="Table J-3, 2014 Union Census Report"/>
    <s v="Table J-3, 2014 Union Census Report"/>
    <s v="Table J-3, 2014 Union Census Report"/>
    <s v="Table J-3, 2014 Union Census Report"/>
    <s v="Table J-3, 2014 Union Census Report"/>
    <s v="Table J-3, 2014 Union Census Report"/>
    <s v="Table J-3, 2014 Union Census Report"/>
    <s v="Table J-3, 2014 Union Census Report"/>
    <s v="(calculated)"/>
    <s v="(calculated)"/>
    <s v="Table J-1, 2014 Union Census Report"/>
    <s v="Table J-1, 2014 Union Census Report"/>
    <s v="Table J-1, 2014 Union Census Report"/>
    <s v="Table J-1, 2014 Union Census Report"/>
    <s v="Table J-1, 2014 Union Census Report"/>
    <s v="Table J-1, 2014 Union Census Report"/>
    <s v="Table J-1, 2014 Union Census Report"/>
    <s v="Table J-1, 2014 Union Census Report"/>
    <s v="Table J-1, 2014 Union Census Report"/>
    <s v="(calculated)"/>
    <s v="(calculated)"/>
    <s v="(calculated)"/>
    <s v="Table J-4, 2014 Union Census Report"/>
    <s v="Table J-4, 2014 Union Census Report"/>
    <s v="Table J-4, 2014 Union Census Report"/>
    <s v="Table J-4, 2014 Union Census Report"/>
    <s v="Table J-4, 2014 Union Census Report"/>
    <s v="Table J-4, 2014 Union Census Report"/>
    <s v="Table J-4, 2014 Union Census Report"/>
    <s v="Table J-4, 2014 Union Census Report"/>
    <s v="Table J-4, 2014 Union Census Report"/>
    <s v="Table J-4, 2014 Union Census Report"/>
    <s v="Table J-5, 2014 Union Census Report"/>
    <s v="(calculated)"/>
    <s v="(calculated)"/>
    <s v="(calculated)"/>
    <s v="(calculated)"/>
    <s v="(calculated)"/>
    <s v="(calculated)"/>
    <s v="(calculated)"/>
    <s v="Table J-5, 2014 Union Census Report"/>
    <s v="Table J-5, 2014 Union Census Report"/>
    <s v="Table J-5, 2014 Union Census Report"/>
    <s v="Table J-5, 2014 Union Census Report"/>
    <s v="Table J-5, 2014 Union Census Report"/>
    <s v="Table J-5, 2014 Union Census Report"/>
    <s v="(calculated)"/>
    <s v="(calculated)"/>
    <s v="(calculated)"/>
    <s v="(calculated)"/>
    <s v="Table J-6, 2014 Union Census Report"/>
    <s v="Table J-6, 2014 Union Census Report"/>
    <s v="Table J-6, 2014 Union Census Report"/>
    <s v="Table J-6, 2014 Union Census Report"/>
    <s v="Table J-6, 2014 Union Census Report"/>
    <s v="Table J-6, 2014 Union Census Report"/>
    <s v="Table J-6, 2014 Union Census Report"/>
    <s v="Table J-6, 2014 Union Census Report"/>
    <s v="(calculated)"/>
    <s v="Agricultural data (various) 2016, Ministry of Agriculture"/>
    <s v="Agricultural data (various) 2016, Ministry of Agriculture"/>
    <s v="(calculated)"/>
    <s v="Agricultural data (various) 2016, Ministry of Agriculture"/>
    <s v="Agricultural data (various) 2016, Ministry of Agriculture"/>
    <s v="(calculated)"/>
    <s v="(calculated)"/>
    <s v="Agricultural data (various) 2016, Ministry of Agriculture"/>
    <s v="Agricultural data (various) 2016, Ministry of Agriculture"/>
    <s v="(calculated)"/>
    <s v="Agricultural data (various) 2016, Ministry of Agriculture"/>
    <s v="Agricultural data (various) 2016, Ministry of Agriculture"/>
    <s v="(calculated)"/>
    <s v="(calculated)"/>
    <s v="Agricultural data (various) 2016, Ministry of Agriculture"/>
    <s v="Agricultural data (various) 2016, Ministry of Agriculture"/>
    <s v="(calculated)"/>
    <s v="Agricultural data (various) 2016, Ministry of Agriculture"/>
    <s v="Agricultural data (various) 2016, Ministry of Agriculture"/>
    <s v="(calculated)"/>
    <s v="(calculated)"/>
    <s v="Agricultural data (various) 2016, Ministry of Agriculture"/>
    <s v="Agricultural data (various) 2016, Ministry of Agriculture"/>
    <s v="(calculated)"/>
    <s v="Agricultural data (various) 2016, Ministry of Agriculture"/>
    <s v="Agricultural data (various) 2016, Ministry of Agriculture"/>
    <s v="(calculated)"/>
    <s v="(calculated)"/>
    <s v="Agricultural data (various) 2016, Ministry of Agriculture"/>
    <s v="Agricultural data (various) 2016, Ministry of Agriculture"/>
    <s v="(calculated)"/>
    <s v="Agricultural data (various) 2016, Ministry of Agriculture"/>
    <s v="Agricultural data (various) 2016, Ministry of Agriculture"/>
    <s v="(calculated)"/>
    <s v="Agricultural data (various) 2016, Ministry of Agriculture"/>
    <s v="Agricultural data (various) 2016, Ministry of Agriculture"/>
    <s v="Agricultural data (various) 2016, Ministry of Agriculture"/>
    <s v="Agricultural data (various) 2016, Ministry of Agriculture"/>
    <s v="(calculated)"/>
    <s v="Agricultural data (various) 2016, Ministry of Agriculture"/>
    <s v="Agricultural data (various) 2016, Ministry of Agriculture"/>
    <s v="Agricultural data (various) 2016, Ministry of Agriculture"/>
    <s v="(calculated)"/>
    <s v="Agricultural data (various) 2016, Ministry of Agriculture"/>
    <s v="Agricultural data (various) 2016, Ministry of Agriculture"/>
    <s v="(calculated)"/>
    <s v="(calculated)"/>
    <s v="Agricultural data (various) 2016, Ministry of Agriculture"/>
    <s v="Agricultural data (various) 2016, Ministry of Agriculture"/>
    <s v="(calculated)"/>
    <s v="Agricultural data (various) 2016, Ministry of Agriculture"/>
    <s v="Agricultural data (various) 2016, Ministry of Agriculture"/>
    <s v="(calculated)"/>
    <s v="Agricultural data (various) 2016, Ministry of Agriculture"/>
    <s v="Agricultural data (various) 2016, Ministry of Agriculture"/>
    <s v="(calculated)"/>
    <s v="Agricultural data (various) 2016, Ministry of Agriculture"/>
    <s v="Agricultural data (various) 2016, Ministry of Agriculture"/>
    <s v="(calculated)"/>
    <s v="Agricultural data (various) 2016, Ministry of Agriculture"/>
    <s v="Agricultural data (various) 2016, Ministry of Agriculture"/>
    <s v="(calculated)"/>
    <s v="Agricultural data (various) 2016, Ministry of Agriculture"/>
    <s v="Agricultural data (various) 2016, Ministry of Agriculture"/>
    <s v="(calculated)"/>
    <s v="(calculated)"/>
    <s v="(calculated)"/>
    <s v="(calculated)"/>
    <s v="(calculated)"/>
    <s v="(calculated)"/>
    <s v="(calculated)"/>
    <s v="(calculated)"/>
    <s v="(calculated)"/>
    <s v="(calculated)"/>
    <s v="(calculated)"/>
    <s v="(calculated)"/>
    <s v="(calculated)"/>
    <s v="(calculated)"/>
    <s v="(calculated)"/>
    <s v="(calculated)"/>
    <s v="(calculated)"/>
    <s v="(calculated)"/>
    <s v="(calculated)"/>
    <s v="Township Wealth Ranking 2015, World Bank"/>
    <s v="Township Wealth Ranking 2015, World Bank"/>
    <s v="Incidence of Flood and Cyclonic Events 2008-2015, MIMU"/>
    <s v="Incidence of Flood and Cyclonic Events 2008-2015, MIMU"/>
    <s v="Incidence of Flood and Cyclonic Events 2008-2015, MIMU"/>
    <s v="Incidence of Flood and Cyclonic Events 2008-2015, MIMU"/>
    <s v="Incidence of Flood and Cyclonic Events 2008-2015, MIMU"/>
    <s v="Incidence of Flood and Cyclonic Events 2008-2015, MIMU"/>
    <s v="Armed Conflict Location and Event Data Project 2015-2016 dataset"/>
    <s v="Armed Conflict Location and Event Data Project 2015-2016 dataset"/>
    <s v="Armed Conflict Location and Event Data Project 2015-2016 dataset"/>
    <s v="Armed Conflict Location and Event Data Project 2015-2016 dataset"/>
    <s v="Armed Conflict Location and Event Data Project 2015-2016 dataset"/>
    <s v="Armed Conflict Location and Event Data Project 2015-2016 dataset"/>
    <s v="Armed Conflict Location and Event Data Project 2015-2016 dataset"/>
    <s v="Armed Conflict Location and Event Data Project 2015-2016 dataset"/>
    <m/>
    <m/>
    <m/>
    <s v="(calculated)"/>
    <s v="(calculated)"/>
    <s v="(calculated)"/>
    <s v="(calculated)"/>
    <s v="(calculated)"/>
    <s v="(calculated)"/>
    <s v="(calculated)"/>
    <s v="(calculated)"/>
    <s v="(calculated)"/>
    <s v="(calculated)"/>
    <s v="(calculated)"/>
    <s v="(calculated)"/>
    <s v="(calculated)"/>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s v="MIMU"/>
  </r>
  <r>
    <s v="MMR001"/>
    <s v="Kachin"/>
    <s v="MMR001D001"/>
    <s v="Myitkyina"/>
    <s v="MMR001001"/>
    <s v="Myitkyina"/>
    <n v="29"/>
    <n v="31"/>
    <x v="2"/>
    <n v="165700.01046994459"/>
    <n v="0.47828109699517452"/>
    <n v="0.77614261785116057"/>
    <n v="0.94217290017382793"/>
    <n v="9.2097574757443637E-2"/>
    <n v="0.60243872682792143"/>
    <n v="0.4544131980621588"/>
    <n v="0.11309919948280124"/>
    <n v="0.26799262231180238"/>
    <n v="0.50915555893593956"/>
    <n v="0.8360555988667262"/>
    <n v="0.90730353102241823"/>
    <n v="0.21621474907037971"/>
    <n v="2.2286886579513568E-2"/>
    <n v="165700.01046994459"/>
    <n v="317604"/>
    <n v="154047"/>
    <n v="163557"/>
    <n v="6.1687145887272081E-3"/>
    <n v="94.185513307287366"/>
    <n v="6228.8098124099997"/>
    <n v="50.989516386777474"/>
    <n v="4.4035059448133712E-2"/>
    <n v="283865"/>
    <n v="134207"/>
    <n v="149658"/>
    <n v="33739"/>
    <n v="19840"/>
    <n v="13899"/>
    <n v="246506"/>
    <n v="117911"/>
    <n v="128595"/>
    <n v="91.691745402231817"/>
    <n v="71098"/>
    <n v="36136"/>
    <n v="34962"/>
    <n v="103.35793146845147"/>
    <n v="0.77614261785116057"/>
    <n v="94642"/>
    <n v="208273"/>
    <n v="14689"/>
    <n v="0.52494082286230104"/>
    <n v="150880.69489564173"/>
    <n v="0.4544131980621588"/>
    <n v="0.54558680193784115"/>
    <n v="7.0527624800142119"/>
    <n v="222962"/>
    <n v="83184"/>
    <n v="122173"/>
    <n v="14184"/>
    <n v="2430"/>
    <n v="991"/>
    <n v="52591"/>
    <n v="36101"/>
    <n v="16490"/>
    <n v="0.31355174839801486"/>
    <n v="283865"/>
    <n v="33739"/>
    <n v="0.11885579412749019"/>
    <n v="1771"/>
    <n v="4523"/>
    <n v="7356"/>
    <n v="9091"/>
    <n v="8578"/>
    <n v="6739"/>
    <n v="4869"/>
    <n v="4107"/>
    <n v="5557"/>
    <n v="5.397596546937689"/>
    <n v="52591"/>
    <n v="6.0391321709037671"/>
    <n v="2715"/>
    <n v="7169"/>
    <n v="6469"/>
    <n v="16707"/>
    <n v="18634"/>
    <n v="282"/>
    <n v="125"/>
    <n v="490"/>
    <n v="52591"/>
    <n v="35343"/>
    <n v="10161"/>
    <n v="1905"/>
    <n v="4464"/>
    <n v="458"/>
    <n v="260"/>
    <n v="52591"/>
    <n v="5698"/>
    <n v="182"/>
    <n v="68"/>
    <n v="46252"/>
    <n v="248"/>
    <n v="143"/>
    <n v="31737.867695993613"/>
    <n v="0.87946606833868912"/>
    <n v="4.7156357551672336E-3"/>
    <n v="0.11309919948280124"/>
    <n v="0.88690080051719877"/>
    <n v="52591"/>
    <n v="236"/>
    <n v="32761"/>
    <n v="27"/>
    <n v="5109"/>
    <n v="133"/>
    <n v="14123"/>
    <n v="202"/>
    <n v="0.72508604133787147"/>
    <n v="0.27491395866212853"/>
    <n v="52591"/>
    <n v="9382"/>
    <n v="4712"/>
    <n v="19013"/>
    <n v="0.36152573634272023"/>
    <n v="19016"/>
    <n v="468"/>
    <n v="0.26799262231180238"/>
    <n v="0.3615827803236295"/>
    <n v="0.58090737958966365"/>
    <n v="196171"/>
    <n v="184827"/>
    <n v="11344"/>
    <n v="0.94217290017382793"/>
    <n v="90050"/>
    <n v="86900"/>
    <n v="3150"/>
    <n v="0.96501943364797338"/>
    <n v="106121"/>
    <n v="97927"/>
    <n v="8194"/>
    <n v="0.92278625342769105"/>
    <n v="156416"/>
    <n v="148882"/>
    <n v="7534"/>
    <n v="0.95183357201309315"/>
    <n v="39755"/>
    <n v="35945"/>
    <n v="3810"/>
    <n v="0.90416299836498548"/>
    <n v="140246"/>
    <n v="70503"/>
    <n v="63796"/>
    <n v="5947"/>
    <n v="4.2404061434907235E-2"/>
    <n v="0.4548864138727664"/>
    <n v="11.855221119892382"/>
    <n v="68082"/>
    <n v="34047"/>
    <n v="0.50008812902088662"/>
    <n v="31005"/>
    <n v="0.45540671543139155"/>
    <n v="3030"/>
    <n v="4.4505155547721865E-2"/>
    <n v="72164"/>
    <n v="36456"/>
    <n v="32791"/>
    <n v="4.0421816972451639E-2"/>
    <n v="0.45439554348428579"/>
    <n v="2917"/>
    <n v="155737"/>
    <n v="14343"/>
    <n v="47572"/>
    <n v="42231"/>
    <n v="27755"/>
    <n v="416"/>
    <n v="20269"/>
    <n v="1254"/>
    <n v="484"/>
    <n v="1413"/>
    <n v="14343"/>
    <n v="141394"/>
    <n v="93822"/>
    <n v="61915"/>
    <n v="51591"/>
    <n v="9.2097574757443637E-2"/>
    <n v="0.90790242524255638"/>
    <n v="0.60243872682792143"/>
    <n v="0.33127002574853759"/>
    <n v="0.75517057603523896"/>
    <n v="73445"/>
    <n v="4395"/>
    <n v="21321"/>
    <n v="22223"/>
    <n v="14223"/>
    <n v="279"/>
    <n v="9464"/>
    <n v="457"/>
    <n v="306"/>
    <n v="777"/>
    <n v="5.9840697120294099E-2"/>
    <n v="0.94015930287970595"/>
    <n v="0.64986043978487307"/>
    <n v="0.34728027775886716"/>
    <n v="82292"/>
    <n v="9948"/>
    <n v="26251"/>
    <n v="20008"/>
    <n v="13532"/>
    <n v="137"/>
    <n v="10805"/>
    <n v="797"/>
    <n v="178"/>
    <n v="636"/>
    <n v="0.12088659894035872"/>
    <n v="0.87911340105964131"/>
    <n v="0.56011519953336897"/>
    <n v="257901"/>
    <n v="13671"/>
    <n v="36552"/>
    <n v="4132"/>
    <n v="52412"/>
    <n v="9724"/>
    <n v="7256"/>
    <n v="1037"/>
    <n v="57525"/>
    <n v="49403"/>
    <n v="13541"/>
    <n v="1975"/>
    <n v="10673"/>
    <n v="0.22926239138273988"/>
    <n v="3.770439044439533E-2"/>
    <n v="26.522110242698478"/>
    <n v="0.36255404628802701"/>
    <n v="123780"/>
    <n v="8620"/>
    <n v="23785"/>
    <n v="2953"/>
    <n v="34023"/>
    <n v="5147"/>
    <n v="4691"/>
    <n v="703"/>
    <n v="27397"/>
    <n v="3486"/>
    <n v="5153"/>
    <n v="1019"/>
    <n v="6803"/>
    <n v="0.63999838423008559"/>
    <n v="134121"/>
    <n v="5051"/>
    <n v="12767"/>
    <n v="1179"/>
    <n v="18389"/>
    <n v="4577"/>
    <n v="2565"/>
    <n v="334"/>
    <n v="30128"/>
    <n v="45917"/>
    <n v="8388"/>
    <n v="956"/>
    <n v="3870"/>
    <n v="0.33199871757592025"/>
    <n v="257901"/>
    <n v="194513"/>
    <n v="1156"/>
    <n v="1692"/>
    <n v="1476"/>
    <n v="869"/>
    <n v="1964"/>
    <n v="358"/>
    <n v="111"/>
    <n v="55762"/>
    <n v="0.21621474907037971"/>
    <n v="0.78378525092962026"/>
    <n v="202847"/>
    <n v="156429"/>
    <n v="1125"/>
    <n v="1584"/>
    <n v="1011"/>
    <n v="742"/>
    <n v="1585"/>
    <n v="352"/>
    <n v="105"/>
    <n v="39914"/>
    <n v="0.19676899337924642"/>
    <n v="55054"/>
    <n v="38084"/>
    <n v="31"/>
    <n v="108"/>
    <n v="465"/>
    <n v="127"/>
    <n v="379"/>
    <n v="6"/>
    <n v="6"/>
    <n v="15848"/>
    <n v="0.28786282558942128"/>
    <n v="317604"/>
    <n v="306423"/>
    <n v="11181"/>
    <n v="3.5204216571579704E-2"/>
    <n v="5877"/>
    <n v="3689"/>
    <n v="4121"/>
    <n v="3304"/>
    <n v="154047"/>
    <n v="148992"/>
    <n v="5055"/>
    <n v="3.2814660460768467E-2"/>
    <n v="163557"/>
    <n v="157431"/>
    <n v="6126"/>
    <n v="3.7454832260312917E-2"/>
    <n v="52591"/>
    <n v="518"/>
    <n v="43451"/>
    <n v="8042"/>
    <n v="149"/>
    <n v="98"/>
    <n v="333"/>
    <n v="6.331881880930197E-3"/>
    <n v="0.99366811811906985"/>
    <n v="0.8360555988667262"/>
    <n v="52591"/>
    <n v="2231"/>
    <n v="26291"/>
    <n v="13799"/>
    <n v="2947"/>
    <n v="124"/>
    <n v="1115"/>
    <n v="119"/>
    <n v="5395"/>
    <n v="13"/>
    <n v="557"/>
    <n v="2.5821908691601225E-2"/>
    <n v="0.90730353102241823"/>
    <n v="52591"/>
    <n v="3206"/>
    <n v="28796"/>
    <n v="15204"/>
    <n v="2963"/>
    <n v="216"/>
    <n v="1361"/>
    <n v="186"/>
    <n v="61"/>
    <n v="5"/>
    <n v="593"/>
    <n v="0.9023026753627047"/>
    <n v="0.87167956494457222"/>
    <n v="52591"/>
    <n v="26777"/>
    <n v="102"/>
    <n v="11498"/>
    <n v="2020"/>
    <n v="3591"/>
    <n v="2220"/>
    <n v="6041"/>
    <n v="342"/>
    <n v="0.50915555893593956"/>
    <n v="144531.4427373505"/>
    <n v="0.69230476697533794"/>
    <n v="52591"/>
    <n v="3682"/>
    <n v="65"/>
    <n v="2"/>
    <n v="154"/>
    <n v="27740"/>
    <n v="20285"/>
    <n v="288"/>
    <n v="18"/>
    <n v="357"/>
    <n v="52591"/>
    <n v="2.0452358768610597"/>
    <n v="0.55187954093668468"/>
    <n v="0.4889411589702588"/>
    <n v="9.9284990443960705E-2"/>
    <n v="16790"/>
    <n v="0.31925614648894296"/>
    <n v="0.30258249382760549"/>
    <n v="28403"/>
    <n v="35801"/>
    <n v="4499"/>
    <n v="28739"/>
    <n v="4041"/>
    <n v="6078"/>
    <n v="0.54646232245060944"/>
    <n v="0.54007339658876996"/>
    <n v="0.68074385351105704"/>
    <n v="0.11557110532220342"/>
    <n v="52591"/>
    <n v="3180"/>
    <n v="40715"/>
    <n v="23313"/>
    <n v="1057"/>
    <n v="1218"/>
    <n v="667"/>
    <n v="6994"/>
    <n v="0.86742978836683082"/>
    <n v="27042"/>
    <n v="27042"/>
    <n v="0.67922537864516619"/>
    <n v="0.64522668441683306"/>
    <n v="1744822"/>
    <n v="71394626.596000001"/>
    <n v="1832213.9800845797"/>
    <n v="9647"/>
    <n v="9647"/>
    <n v="0.24230778891316906"/>
    <n v="0.56289416398880487"/>
    <n v="543024"/>
    <n v="22219456.031999998"/>
    <n v="2963142.3888630336"/>
    <n v="2549"/>
    <n v="2549"/>
    <n v="6.4024313666390373E-2"/>
    <n v="0.12331894860729697"/>
    <n v="31434"/>
    <n v="1286216.412"/>
    <n v="208372.149491107"/>
    <n v="198"/>
    <n v="198"/>
    <n v="4.9732499434857963E-3"/>
    <n v="0.47015151515151515"/>
    <n v="9309"/>
    <n v="380905.66200000001"/>
    <n v="25961.433398757614"/>
    <m/>
    <m/>
    <n v="0"/>
    <n v="0"/>
    <m/>
    <n v="0"/>
    <m/>
    <m/>
    <n v="0"/>
    <m/>
    <n v="0"/>
    <m/>
    <n v="1"/>
    <n v="1"/>
    <n v="2.511742395699897E-5"/>
    <n v="0.16"/>
    <n v="16"/>
    <n v="39.859200000000001"/>
    <n v="376"/>
    <n v="54"/>
    <n v="54"/>
    <n v="1.3563408936779443E-3"/>
    <n v="0.12037037037037036"/>
    <n v="650"/>
    <n v="12696.626939964792"/>
    <n v="256"/>
    <n v="256"/>
    <n v="6.4300605329917363E-3"/>
    <n v="0.14499999999999999"/>
    <n v="3712"/>
    <n v="60191.416604277532"/>
    <n v="66"/>
    <n v="66"/>
    <n v="1.6577499811619321E-3"/>
    <n v="0.10333333333333333"/>
    <n v="682"/>
    <n v="7131.3813965723075"/>
    <n v="39813"/>
    <n v="39813"/>
    <n v="5.1205574697786402E-2"/>
    <n v="1.169881084862615E-3"/>
    <n v="0.35857219121121731"/>
    <n v="0.57989976650893749"/>
    <n v="5.0807646715733869E-3"/>
    <n v="0"/>
    <n v="2.4847847425792406E-3"/>
    <n v="1.17797202611164E-2"/>
    <n v="1.3956421474383687E-3"/>
    <n v="7.8006176348825691E-6"/>
    <n v="5109749.2359782923"/>
    <n v="16.088428470605823"/>
    <n v="0"/>
    <n v="0"/>
    <n v="7.9773943184387006"/>
    <n v="0.12535421468243474"/>
    <n v="2.8956499999999998"/>
    <n v="284"/>
    <b v="0"/>
    <b v="0"/>
    <b v="0"/>
    <b v="0"/>
    <b v="0"/>
    <b v="1"/>
    <b v="1"/>
    <b v="1"/>
    <n v="1"/>
    <n v="2"/>
    <n v="7"/>
    <n v="3"/>
    <n v="14"/>
    <n v="4"/>
    <n v="24"/>
    <n v="1177"/>
    <n v="5926"/>
    <n v="2.8925619834710745E-2"/>
    <n v="2.4875621890547263E-3"/>
    <n v="3.0303030303030304E-2"/>
    <n v="3.6529680365296802E-3"/>
    <n v="2.4132398335247312E-2"/>
    <n v="5.9951237771505461E-2"/>
    <n v="0.2"/>
    <n v="2.0833333333333332E-2"/>
    <n v="8.6956521739130436E-3"/>
    <n v="1.5143989715965506E-2"/>
    <n v="7.2370055819687973E-2"/>
    <n v="13.817869679298411"/>
    <n v="2.2286886579513568E-2"/>
    <n v="213"/>
    <n v="1"/>
    <n v="1"/>
    <n v="13"/>
    <n v="7"/>
    <n v="1"/>
    <n v="185"/>
    <m/>
    <n v="73"/>
    <n v="15"/>
    <n v="26"/>
    <n v="13"/>
    <n v="35"/>
    <n v="23"/>
    <n v="35"/>
    <n v="1"/>
    <m/>
    <n v="17"/>
    <n v="10"/>
    <n v="30"/>
    <n v="6"/>
    <n v="196"/>
    <m/>
    <n v="128"/>
    <m/>
    <n v="44"/>
    <n v="20"/>
    <n v="3"/>
    <n v="82"/>
    <n v="31"/>
    <n v="124"/>
    <n v="58"/>
    <n v="45"/>
    <n v="3"/>
    <n v="1"/>
    <n v="14"/>
    <n v="9"/>
    <n v="30"/>
    <n v="7"/>
    <n v="224"/>
    <n v="155"/>
    <n v="1"/>
    <n v="3"/>
    <n v="32"/>
    <n v="3"/>
    <m/>
    <n v="243"/>
    <n v="8"/>
    <n v="112"/>
    <n v="43"/>
    <n v="37"/>
    <n v="3"/>
    <n v="3"/>
    <n v="21"/>
    <n v="10"/>
    <n v="36"/>
    <n v="7"/>
    <n v="223"/>
    <n v="163"/>
    <n v="4"/>
    <n v="3"/>
    <n v="16"/>
    <n v="5"/>
    <n v="203"/>
    <n v="27"/>
    <n v="125"/>
    <n v="7"/>
    <n v="24"/>
    <n v="3"/>
    <m/>
    <n v="16"/>
    <n v="2"/>
    <n v="39"/>
    <n v="11"/>
    <n v="187"/>
    <m/>
    <n v="40"/>
    <n v="3"/>
    <n v="16"/>
    <n v="26"/>
    <m/>
    <n v="5"/>
    <m/>
    <n v="232"/>
    <n v="67"/>
    <m/>
    <m/>
    <n v="168"/>
    <n v="344"/>
    <n v="117"/>
    <n v="11"/>
    <n v="5"/>
    <n v="81"/>
    <n v="36"/>
    <n v="136"/>
    <n v="20"/>
    <n v="1015"/>
    <n v="0"/>
    <n v="559"/>
    <n v="5"/>
    <n v="50"/>
    <n v="109"/>
    <n v="11"/>
    <n v="0"/>
    <n v="786"/>
    <n v="146"/>
    <n v="564"/>
  </r>
  <r>
    <s v="MMR001"/>
    <s v="Kachin"/>
    <s v="MMR001D001"/>
    <s v="Myitkyina"/>
    <s v="MMR001002"/>
    <s v="Waingmaw"/>
    <n v="40"/>
    <n v="13"/>
    <x v="3"/>
    <n v="73206.778163420546"/>
    <n v="0.41688349771059902"/>
    <n v="0.21232396609953483"/>
    <n v="0.81920896540863997"/>
    <n v="0.26928269897967905"/>
    <n v="0.39242193775529388"/>
    <n v="0.5736413756891573"/>
    <n v="0.3068241469816273"/>
    <n v="0.60284339457567804"/>
    <n v="0.11933508311461068"/>
    <n v="0.81054243219597555"/>
    <n v="0.59873140857392826"/>
    <n v="0.28867223769730732"/>
    <n v="8.7743254557553253E-3"/>
    <n v="73206.778163420546"/>
    <n v="125544"/>
    <n v="62465"/>
    <n v="63079"/>
    <n v="2.4383984594878172E-3"/>
    <n v="99.026617416255803"/>
    <n v="5007.4777125099999"/>
    <n v="25.071304798093855"/>
    <n v="2.1651831110769956E-2"/>
    <n v="118747"/>
    <n v="57924"/>
    <n v="60823"/>
    <n v="6797"/>
    <n v="4541"/>
    <n v="2256"/>
    <n v="26656"/>
    <n v="13224"/>
    <n v="13432"/>
    <n v="98.451459201905905"/>
    <n v="98888"/>
    <n v="49241"/>
    <n v="49647"/>
    <n v="99.182226519225736"/>
    <n v="0.21232396609953483"/>
    <n v="43700"/>
    <n v="76180"/>
    <n v="5664"/>
    <n v="0.64799159884484125"/>
    <n v="44192.542714623247"/>
    <n v="0.5736413756891573"/>
    <n v="0.4263586243108427"/>
    <n v="7.4350223155683901"/>
    <n v="81844"/>
    <n v="25084"/>
    <n v="49787"/>
    <n v="5964"/>
    <n v="854"/>
    <n v="155"/>
    <n v="22860"/>
    <n v="16034"/>
    <n v="6826"/>
    <n v="0.29860017497812774"/>
    <n v="118747"/>
    <n v="6797"/>
    <n v="5.7239340783346103E-2"/>
    <n v="933"/>
    <n v="2088"/>
    <n v="3043"/>
    <n v="3767"/>
    <n v="3886"/>
    <n v="3215"/>
    <n v="2320"/>
    <n v="1653"/>
    <n v="1955"/>
    <n v="5.1945319335083111"/>
    <n v="22860"/>
    <n v="5.4918635170603674"/>
    <n v="340"/>
    <n v="1584"/>
    <n v="2022"/>
    <n v="4415"/>
    <n v="13977"/>
    <n v="216"/>
    <n v="149"/>
    <n v="157"/>
    <n v="22860"/>
    <n v="19706"/>
    <n v="1299"/>
    <n v="703"/>
    <n v="405"/>
    <n v="588"/>
    <n v="159"/>
    <n v="22860"/>
    <n v="6929"/>
    <n v="74"/>
    <n v="11"/>
    <n v="14530"/>
    <n v="293"/>
    <n v="1023"/>
    <n v="36377.307130358706"/>
    <n v="0.6356080489938758"/>
    <n v="1.2817147856517936E-2"/>
    <n v="0.3068241469816273"/>
    <n v="0.6931758530183727"/>
    <n v="22860"/>
    <n v="194"/>
    <n v="16932"/>
    <n v="31"/>
    <n v="2054"/>
    <n v="48"/>
    <n v="3332"/>
    <n v="269"/>
    <n v="0.84037620297462812"/>
    <n v="0.15962379702537188"/>
    <n v="22860"/>
    <n v="9637"/>
    <n v="4144"/>
    <n v="4823"/>
    <n v="0.21097987751531058"/>
    <n v="3806"/>
    <n v="450"/>
    <n v="0.60284339457567804"/>
    <n v="0.16649168853893262"/>
    <n v="0.42639982502187229"/>
    <n v="76204"/>
    <n v="62427"/>
    <n v="13777"/>
    <n v="0.81920896540863997"/>
    <n v="36512"/>
    <n v="31392"/>
    <n v="5120"/>
    <n v="0.85977212971077999"/>
    <n v="39692"/>
    <n v="31035"/>
    <n v="8657"/>
    <n v="0.78189559608989212"/>
    <n v="16910"/>
    <n v="14622"/>
    <n v="2288"/>
    <n v="0.86469544648137198"/>
    <n v="59294"/>
    <n v="47805"/>
    <n v="11489"/>
    <n v="0.80623671872364822"/>
    <n v="59102"/>
    <n v="30757"/>
    <n v="23502"/>
    <n v="4843"/>
    <n v="8.1943081452404323E-2"/>
    <n v="0.39765151771513657"/>
    <n v="6.3508156101589925"/>
    <n v="29591"/>
    <n v="15064"/>
    <n v="0.50907370484268866"/>
    <n v="12046"/>
    <n v="0.40708323476732788"/>
    <n v="2481"/>
    <n v="8.3843060389983445E-2"/>
    <n v="29511"/>
    <n v="15693"/>
    <n v="11456"/>
    <n v="8.0037951950120298E-2"/>
    <n v="0.38819423265900849"/>
    <n v="2362"/>
    <n v="58511"/>
    <n v="15756"/>
    <n v="19794"/>
    <n v="13436"/>
    <n v="6286"/>
    <n v="118"/>
    <n v="2443"/>
    <n v="251"/>
    <n v="71"/>
    <n v="356"/>
    <n v="15756"/>
    <n v="42755"/>
    <n v="22961"/>
    <n v="35550"/>
    <n v="9525"/>
    <n v="0.26928269897967905"/>
    <n v="0.73071730102032095"/>
    <n v="0.39242193775529388"/>
    <n v="0.16278990275332844"/>
    <n v="0.56156961938780747"/>
    <n v="28508"/>
    <n v="6120"/>
    <n v="10095"/>
    <n v="7385"/>
    <n v="3225"/>
    <n v="71"/>
    <n v="1248"/>
    <n v="88"/>
    <n v="46"/>
    <n v="230"/>
    <n v="0.2146765820120668"/>
    <n v="0.78532341798793326"/>
    <n v="0.43121229128665639"/>
    <n v="0.17216220008418689"/>
    <n v="30003"/>
    <n v="9636"/>
    <n v="9699"/>
    <n v="6051"/>
    <n v="3061"/>
    <n v="47"/>
    <n v="1195"/>
    <n v="163"/>
    <n v="25"/>
    <n v="126"/>
    <n v="0.32116788321167883"/>
    <n v="0.67883211678832112"/>
    <n v="0.35556444355564443"/>
    <n v="96930"/>
    <n v="2154"/>
    <n v="9155"/>
    <n v="1181"/>
    <n v="26042"/>
    <n v="10501"/>
    <n v="2642"/>
    <n v="259"/>
    <n v="20290"/>
    <n v="16566"/>
    <n v="4519"/>
    <n v="759"/>
    <n v="2862"/>
    <n v="0.27924275250180541"/>
    <n v="0.10833591251418549"/>
    <n v="9.2305494714789074"/>
    <n v="0.12618049731799891"/>
    <n v="48097"/>
    <n v="1258"/>
    <n v="6524"/>
    <n v="861"/>
    <n v="17857"/>
    <n v="4918"/>
    <n v="1700"/>
    <n v="156"/>
    <n v="9831"/>
    <n v="1311"/>
    <n v="1569"/>
    <n v="373"/>
    <n v="1739"/>
    <n v="0.68856685448156851"/>
    <n v="48833"/>
    <n v="896"/>
    <n v="2631"/>
    <n v="320"/>
    <n v="8185"/>
    <n v="5583"/>
    <n v="942"/>
    <n v="103"/>
    <n v="10459"/>
    <n v="15255"/>
    <n v="2950"/>
    <n v="386"/>
    <n v="1123"/>
    <n v="0.38000941985952125"/>
    <n v="96930"/>
    <n v="65925"/>
    <n v="102"/>
    <n v="852"/>
    <n v="910"/>
    <n v="138"/>
    <n v="593"/>
    <n v="175"/>
    <n v="254"/>
    <n v="27981"/>
    <n v="0.28867223769730732"/>
    <n v="0.71132776230269268"/>
    <n v="21214"/>
    <n v="15563"/>
    <n v="29"/>
    <n v="228"/>
    <n v="161"/>
    <n v="65"/>
    <n v="80"/>
    <n v="29"/>
    <n v="143"/>
    <n v="4916"/>
    <n v="0.23173376072405016"/>
    <n v="75716"/>
    <n v="50362"/>
    <n v="73"/>
    <n v="624"/>
    <n v="749"/>
    <n v="73"/>
    <n v="513"/>
    <n v="146"/>
    <n v="111"/>
    <n v="23065"/>
    <n v="0.30462517829784985"/>
    <n v="125544"/>
    <n v="116534"/>
    <n v="9010"/>
    <n v="7.176766711272542E-2"/>
    <n v="4934"/>
    <n v="3433"/>
    <n v="3177"/>
    <n v="2993"/>
    <n v="62465"/>
    <n v="58325"/>
    <n v="4140"/>
    <n v="6.6277115184503327E-2"/>
    <n v="63079"/>
    <n v="58209"/>
    <n v="4870"/>
    <n v="7.7204774964726774E-2"/>
    <n v="22860"/>
    <n v="162"/>
    <n v="18367"/>
    <n v="2951"/>
    <n v="136"/>
    <n v="464"/>
    <n v="780"/>
    <n v="3.4120734908136482E-2"/>
    <n v="0.9658792650918635"/>
    <n v="0.81054243219597555"/>
    <n v="22860"/>
    <n v="189"/>
    <n v="2899"/>
    <n v="9980"/>
    <n v="4669"/>
    <n v="25"/>
    <n v="1086"/>
    <n v="3097"/>
    <n v="619"/>
    <n v="7"/>
    <n v="289"/>
    <n v="0.18407699037620298"/>
    <n v="0.59873140857392826"/>
    <n v="22860"/>
    <n v="210"/>
    <n v="2973"/>
    <n v="10137"/>
    <n v="4810"/>
    <n v="26"/>
    <n v="1279"/>
    <n v="3107"/>
    <n v="18"/>
    <n v="8"/>
    <n v="292"/>
    <n v="0.71937882764654415"/>
    <n v="0.70463692038495185"/>
    <n v="22860"/>
    <n v="2728"/>
    <n v="128"/>
    <n v="9604"/>
    <n v="739"/>
    <n v="1426"/>
    <n v="2580"/>
    <n v="5506"/>
    <n v="149"/>
    <n v="0.11933508311461068"/>
    <n v="14170.683114610672"/>
    <n v="0.4225721784776903"/>
    <n v="22860"/>
    <n v="446"/>
    <n v="4"/>
    <n v="5"/>
    <n v="45"/>
    <n v="20763"/>
    <n v="1473"/>
    <n v="88"/>
    <n v="3"/>
    <n v="33"/>
    <n v="22860"/>
    <n v="1.2636482939632545"/>
    <n v="0.34097858749093385"/>
    <n v="0.79135943503998341"/>
    <n v="0.16069441589077213"/>
    <n v="12319"/>
    <n v="0.53888888888888886"/>
    <n v="0.22200796554272018"/>
    <n v="10051"/>
    <n v="10541"/>
    <n v="1416"/>
    <n v="5880"/>
    <n v="474"/>
    <n v="525"/>
    <n v="0.2572178477690289"/>
    <n v="0.43967629046369205"/>
    <n v="0.46111111111111114"/>
    <n v="2.2965879265091863E-2"/>
    <n v="22860"/>
    <n v="545"/>
    <n v="14414"/>
    <n v="6696"/>
    <n v="632"/>
    <n v="337"/>
    <n v="236"/>
    <n v="6171"/>
    <n v="0.69234470691163608"/>
    <n v="48215"/>
    <n v="48215"/>
    <n v="0.62520260895499169"/>
    <n v="0.65098973348542988"/>
    <n v="3138747"/>
    <n v="128431249.74599999"/>
    <n v="3266777.4961089413"/>
    <n v="24475"/>
    <n v="24475"/>
    <n v="0.3173666670988991"/>
    <n v="0.54501164453524009"/>
    <n v="1333916"/>
    <n v="54581174.887999997"/>
    <n v="7517664.5555533078"/>
    <n v="4419"/>
    <n v="4419"/>
    <n v="5.7301054214914611E-2"/>
    <n v="0.11754016745870106"/>
    <n v="51941"/>
    <n v="2125321.838"/>
    <n v="361238.33997693291"/>
    <m/>
    <m/>
    <n v="0"/>
    <n v="0"/>
    <m/>
    <n v="0"/>
    <n v="0"/>
    <m/>
    <m/>
    <n v="0"/>
    <n v="0"/>
    <m/>
    <n v="0"/>
    <m/>
    <m/>
    <n v="0"/>
    <m/>
    <n v="0"/>
    <m/>
    <n v="9"/>
    <n v="9"/>
    <n v="1.1670275807518251E-4"/>
    <n v="0.17666666666666667"/>
    <n v="159"/>
    <n v="44.011200000000002"/>
    <n v="1"/>
    <m/>
    <m/>
    <n v="0"/>
    <n v="0"/>
    <m/>
    <n v="0"/>
    <n v="1"/>
    <n v="1"/>
    <n v="1.2966973119464723E-5"/>
    <n v="0.15"/>
    <n v="15"/>
    <n v="235.12272111045911"/>
    <m/>
    <m/>
    <n v="0"/>
    <n v="0"/>
    <m/>
    <n v="0"/>
    <n v="77119"/>
    <n v="77119"/>
    <n v="9.9186766009057084E-2"/>
    <n v="2.2660954809614951E-3"/>
    <n v="0.29309073737594832"/>
    <n v="0.67447441723734447"/>
    <n v="0"/>
    <n v="0"/>
    <n v="0"/>
    <n v="2.1094883807111241E-5"/>
    <n v="0"/>
    <n v="3.9486237052155111E-6"/>
    <n v="11145959.525560293"/>
    <n v="88.781299986939189"/>
    <n v="0"/>
    <n v="0"/>
    <n v="1.6279256733100793"/>
    <n v="0.61427865927483594"/>
    <n v="-1.6489450000000001"/>
    <n v="118"/>
    <b v="0"/>
    <b v="0"/>
    <b v="0"/>
    <b v="0"/>
    <b v="0"/>
    <b v="1"/>
    <b v="1"/>
    <b v="1"/>
    <n v="10"/>
    <n v="2"/>
    <n v="8"/>
    <n v="1"/>
    <n v="21"/>
    <n v="0"/>
    <n v="23"/>
    <n v="6246"/>
    <n v="32318"/>
    <n v="3.3057851239669422E-2"/>
    <n v="2.4875621890547265E-2"/>
    <n v="3.0303030303030304E-2"/>
    <n v="0"/>
    <n v="0.13160831073211654"/>
    <n v="0.32694973039141301"/>
    <n v="0.2"/>
    <n v="0.20833333333333334"/>
    <n v="0"/>
    <n v="4.6696740731423526E-2"/>
    <n v="0.18382076593118657"/>
    <n v="5.4400817825683019"/>
    <n v="8.7743254557553253E-3"/>
    <n v="294"/>
    <m/>
    <m/>
    <n v="17"/>
    <n v="10"/>
    <n v="2"/>
    <n v="170"/>
    <m/>
    <n v="99"/>
    <n v="30"/>
    <n v="1"/>
    <n v="17"/>
    <n v="53"/>
    <n v="26"/>
    <n v="38"/>
    <m/>
    <m/>
    <n v="11"/>
    <n v="16"/>
    <n v="25"/>
    <n v="4"/>
    <n v="150"/>
    <m/>
    <n v="127"/>
    <m/>
    <n v="37"/>
    <n v="13"/>
    <n v="1"/>
    <n v="57"/>
    <n v="23"/>
    <n v="99"/>
    <n v="43"/>
    <n v="52"/>
    <n v="1"/>
    <m/>
    <n v="13"/>
    <n v="15"/>
    <n v="27"/>
    <n v="2"/>
    <n v="186"/>
    <n v="147"/>
    <m/>
    <n v="23"/>
    <n v="19"/>
    <n v="2"/>
    <m/>
    <n v="197"/>
    <n v="14"/>
    <n v="200"/>
    <n v="72"/>
    <n v="38"/>
    <n v="1"/>
    <n v="1"/>
    <n v="26"/>
    <n v="15"/>
    <n v="72"/>
    <n v="2"/>
    <n v="98"/>
    <n v="187"/>
    <n v="1"/>
    <n v="15"/>
    <n v="13"/>
    <n v="3"/>
    <n v="165"/>
    <n v="23"/>
    <n v="214"/>
    <n v="17"/>
    <n v="21"/>
    <m/>
    <n v="1"/>
    <n v="15"/>
    <n v="12"/>
    <n v="69"/>
    <n v="11"/>
    <n v="183"/>
    <m/>
    <n v="37"/>
    <n v="2"/>
    <n v="9"/>
    <n v="22"/>
    <m/>
    <n v="1"/>
    <m/>
    <n v="88"/>
    <n v="66"/>
    <n v="4"/>
    <m/>
    <n v="178"/>
    <n v="452"/>
    <n v="128"/>
    <n v="2"/>
    <n v="2"/>
    <n v="82"/>
    <n v="56"/>
    <n v="195"/>
    <n v="8"/>
    <n v="787"/>
    <n v="0"/>
    <n v="597"/>
    <n v="1"/>
    <n v="75"/>
    <n v="97"/>
    <n v="6"/>
    <n v="0"/>
    <n v="512"/>
    <n v="143"/>
    <n v="744"/>
  </r>
  <r>
    <s v="MMR001"/>
    <s v="Kachin"/>
    <s v="MMR001D001"/>
    <s v="Myitkyina"/>
    <s v="MMR001003"/>
    <s v="Injangyang"/>
    <n v="63"/>
    <n v="4"/>
    <x v="3"/>
    <n v="813.26096487857535"/>
    <n v="0.53044978933107656"/>
    <n v="0.25692840646651272"/>
    <n v="0.80846063454759109"/>
    <n v="0.20199501246882792"/>
    <n v="0.37281795511221943"/>
    <n v="0.56232686980609414"/>
    <n v="0.85263157894736841"/>
    <n v="0.91228070175438591"/>
    <n v="0.1649122807017544"/>
    <n v="0.45614035087719296"/>
    <n v="0.53333333333333333"/>
    <n v="0.24357034795763993"/>
    <n v="1"/>
    <n v="813.26096487857535"/>
    <n v="1732"/>
    <n v="946"/>
    <n v="786"/>
    <n v="3.3640047567648784E-5"/>
    <n v="120.35623409669212"/>
    <n v="4715.5920905000003"/>
    <n v="0.36729215902479678"/>
    <n v="3.1719720451564147E-4"/>
    <n v="1420"/>
    <n v="708"/>
    <n v="712"/>
    <n v="312"/>
    <n v="238"/>
    <n v="74"/>
    <n v="445"/>
    <n v="244"/>
    <n v="201"/>
    <n v="121.39303482587064"/>
    <n v="1287"/>
    <n v="702"/>
    <n v="585"/>
    <n v="120"/>
    <n v="0.25692840646651272"/>
    <n v="609"/>
    <n v="1083"/>
    <n v="40"/>
    <n v="0.59926131117266845"/>
    <n v="694.07940904893826"/>
    <n v="0.56232686980609414"/>
    <n v="0.43767313019390586"/>
    <n v="3.6934441366574333"/>
    <n v="1123"/>
    <n v="372"/>
    <n v="663"/>
    <n v="77"/>
    <n v="9"/>
    <n v="2"/>
    <n v="285"/>
    <n v="232"/>
    <n v="53"/>
    <n v="0.18596491228070175"/>
    <n v="1420"/>
    <n v="312"/>
    <n v="0.21971830985915494"/>
    <n v="25"/>
    <n v="29"/>
    <n v="36"/>
    <n v="43"/>
    <n v="29"/>
    <n v="45"/>
    <n v="34"/>
    <n v="23"/>
    <n v="21"/>
    <n v="4.9824561403508776"/>
    <n v="285"/>
    <n v="6.0771929824561406"/>
    <n v="3"/>
    <n v="0"/>
    <n v="4"/>
    <n v="15"/>
    <n v="258"/>
    <n v="4"/>
    <n v="1"/>
    <n v="0"/>
    <n v="285"/>
    <n v="275"/>
    <n v="2"/>
    <n v="1"/>
    <n v="7"/>
    <n v="0"/>
    <n v="0"/>
    <n v="285"/>
    <n v="243"/>
    <n v="0"/>
    <n v="0"/>
    <n v="37"/>
    <n v="1"/>
    <n v="4"/>
    <n v="1210.7368421052633"/>
    <n v="0.12982456140350876"/>
    <n v="3.5087719298245615E-3"/>
    <n v="0.85263157894736841"/>
    <n v="0.14736842105263159"/>
    <n v="285"/>
    <n v="1"/>
    <n v="274"/>
    <n v="0"/>
    <n v="7"/>
    <n v="0"/>
    <n v="3"/>
    <n v="0"/>
    <n v="0.98947368421052628"/>
    <n v="1.0526315789473717E-2"/>
    <n v="285"/>
    <n v="252"/>
    <n v="8"/>
    <n v="12"/>
    <n v="4.2105263157894736E-2"/>
    <n v="13"/>
    <n v="0"/>
    <n v="0.91228070175438591"/>
    <n v="4.5614035087719301E-2"/>
    <n v="7.8947368421052655E-2"/>
    <n v="851"/>
    <n v="688"/>
    <n v="163"/>
    <n v="0.80846063454759109"/>
    <n v="407"/>
    <n v="350"/>
    <n v="57"/>
    <n v="0.85995085995085996"/>
    <n v="444"/>
    <n v="338"/>
    <n v="106"/>
    <n v="0.76126126126126126"/>
    <n v="209"/>
    <n v="167"/>
    <n v="42"/>
    <n v="0.79904306220095689"/>
    <n v="642"/>
    <n v="521"/>
    <n v="121"/>
    <n v="0.81152647975077885"/>
    <n v="725"/>
    <n v="345"/>
    <n v="278"/>
    <n v="102"/>
    <n v="0.1406896551724138"/>
    <n v="0.38344827586206898"/>
    <n v="3.3823529411764706"/>
    <n v="362"/>
    <n v="174"/>
    <n v="0.48066298342541436"/>
    <n v="127"/>
    <n v="0.35082872928176795"/>
    <n v="61"/>
    <n v="0.16850828729281769"/>
    <n v="363"/>
    <n v="171"/>
    <n v="151"/>
    <n v="0.11294765840220386"/>
    <n v="0.41597796143250687"/>
    <n v="41"/>
    <n v="802"/>
    <n v="162"/>
    <n v="341"/>
    <n v="165"/>
    <n v="72"/>
    <n v="1"/>
    <n v="47"/>
    <n v="14"/>
    <n v="0"/>
    <n v="0"/>
    <n v="162"/>
    <n v="640"/>
    <n v="299"/>
    <n v="503"/>
    <n v="134"/>
    <n v="0.20199501246882792"/>
    <n v="0.79800498753117211"/>
    <n v="0.37281795511221943"/>
    <n v="0.16708229426433915"/>
    <n v="0.5854114713216958"/>
    <n v="443"/>
    <n v="56"/>
    <n v="181"/>
    <n v="115"/>
    <n v="47"/>
    <n v="1"/>
    <n v="41"/>
    <n v="2"/>
    <n v="0"/>
    <n v="0"/>
    <n v="0.12641083521444696"/>
    <n v="0.87358916478555304"/>
    <n v="0.4650112866817156"/>
    <n v="0.2054176072234763"/>
    <n v="359"/>
    <n v="106"/>
    <n v="160"/>
    <n v="50"/>
    <n v="25"/>
    <n v="0"/>
    <n v="6"/>
    <n v="12"/>
    <n v="0"/>
    <n v="0"/>
    <n v="0.29526462395543174"/>
    <n v="0.70473537604456826"/>
    <n v="0.25905292479108633"/>
    <n v="1322"/>
    <n v="80"/>
    <n v="217"/>
    <n v="33"/>
    <n v="305"/>
    <n v="322"/>
    <n v="2"/>
    <n v="0"/>
    <n v="262"/>
    <n v="50"/>
    <n v="30"/>
    <n v="4"/>
    <n v="17"/>
    <n v="0.28139183055975792"/>
    <n v="0.24357034795763993"/>
    <n v="4.1055900621118013"/>
    <n v="5.6122920680051404E-2"/>
    <n v="732"/>
    <n v="56"/>
    <n v="184"/>
    <n v="31"/>
    <n v="219"/>
    <n v="89"/>
    <n v="1"/>
    <n v="0"/>
    <n v="129"/>
    <n v="2"/>
    <n v="9"/>
    <n v="4"/>
    <n v="8"/>
    <n v="0.79234972677595628"/>
    <n v="590"/>
    <n v="24"/>
    <n v="33"/>
    <n v="2"/>
    <n v="86"/>
    <n v="233"/>
    <n v="1"/>
    <n v="0"/>
    <n v="133"/>
    <n v="48"/>
    <n v="21"/>
    <n v="0"/>
    <n v="9"/>
    <n v="0.64237288135593218"/>
    <n v="1322"/>
    <n v="997"/>
    <n v="0"/>
    <n v="0"/>
    <n v="1"/>
    <n v="0"/>
    <n v="2"/>
    <n v="0"/>
    <n v="0"/>
    <n v="322"/>
    <n v="0.24357034795763993"/>
    <n v="0.75642965204236012"/>
    <n v="329"/>
    <n v="272"/>
    <n v="0"/>
    <n v="0"/>
    <n v="0"/>
    <n v="0"/>
    <n v="1"/>
    <n v="0"/>
    <n v="0"/>
    <n v="56"/>
    <n v="0.1702127659574468"/>
    <n v="993"/>
    <n v="725"/>
    <n v="0"/>
    <n v="0"/>
    <n v="1"/>
    <n v="0"/>
    <n v="1"/>
    <n v="0"/>
    <n v="0"/>
    <n v="266"/>
    <n v="0.26787512588116819"/>
    <n v="1732"/>
    <n v="1626"/>
    <n v="106"/>
    <n v="6.1200923787528866E-2"/>
    <n v="49"/>
    <n v="45"/>
    <n v="21"/>
    <n v="33"/>
    <n v="946"/>
    <n v="887"/>
    <n v="59"/>
    <n v="6.2367864693446087E-2"/>
    <n v="786"/>
    <n v="739"/>
    <n v="47"/>
    <n v="5.9796437659033079E-2"/>
    <n v="285"/>
    <n v="0"/>
    <n v="130"/>
    <n v="116"/>
    <n v="9"/>
    <n v="0"/>
    <n v="30"/>
    <n v="0.10526315789473684"/>
    <n v="0.89473684210526316"/>
    <n v="0.45614035087719296"/>
    <n v="285"/>
    <n v="58"/>
    <n v="0"/>
    <n v="94"/>
    <n v="21"/>
    <n v="2"/>
    <n v="36"/>
    <n v="74"/>
    <n v="0"/>
    <n v="0"/>
    <n v="0"/>
    <n v="0.39298245614035088"/>
    <n v="0.53333333333333333"/>
    <n v="285"/>
    <n v="58"/>
    <n v="0"/>
    <n v="86"/>
    <n v="21"/>
    <n v="2"/>
    <n v="41"/>
    <n v="77"/>
    <n v="0"/>
    <n v="0"/>
    <n v="0"/>
    <n v="0.77543859649122804"/>
    <n v="0.49473684210526314"/>
    <n v="285"/>
    <n v="47"/>
    <n v="1"/>
    <n v="164"/>
    <n v="1"/>
    <n v="4"/>
    <n v="3"/>
    <n v="64"/>
    <n v="1"/>
    <n v="0.1649122807017544"/>
    <n v="234.17543859649123"/>
    <n v="0.40350877192982454"/>
    <n v="285"/>
    <n v="0"/>
    <n v="0"/>
    <n v="0"/>
    <n v="0"/>
    <n v="281"/>
    <n v="4"/>
    <n v="0"/>
    <n v="0"/>
    <n v="0"/>
    <n v="285"/>
    <n v="0.71578947368421053"/>
    <n v="0.19314621389804076"/>
    <n v="1.3970588235294117"/>
    <n v="0.28368847539015601"/>
    <n v="170"/>
    <n v="0.59649122807017541"/>
    <n v="3.0636702769918363E-3"/>
    <n v="115"/>
    <n v="58"/>
    <n v="5"/>
    <n v="22"/>
    <n v="3"/>
    <n v="1"/>
    <n v="7.7192982456140355E-2"/>
    <n v="0.40350877192982454"/>
    <n v="0.20350877192982456"/>
    <n v="1.0526315789473684E-2"/>
    <n v="285"/>
    <n v="1"/>
    <n v="105"/>
    <n v="3"/>
    <n v="1"/>
    <n v="3"/>
    <n v="4"/>
    <n v="74"/>
    <n v="0.38947368421052631"/>
    <n v="4418"/>
    <n v="4418"/>
    <n v="0.99549346552501128"/>
    <n v="0.40164327750113171"/>
    <n v="177446"/>
    <n v="7260735.4280000003"/>
    <n v="299338.85674187087"/>
    <m/>
    <m/>
    <n v="0"/>
    <n v="0"/>
    <m/>
    <n v="0"/>
    <n v="0"/>
    <n v="20"/>
    <n v="20"/>
    <n v="4.5065344749887336E-3"/>
    <n v="9.5500000000000002E-2"/>
    <n v="191"/>
    <n v="7815.3379999999997"/>
    <n v="1634.9325185649827"/>
    <m/>
    <m/>
    <n v="0"/>
    <n v="0"/>
    <m/>
    <n v="0"/>
    <n v="0"/>
    <m/>
    <m/>
    <n v="0"/>
    <n v="0"/>
    <m/>
    <n v="0"/>
    <m/>
    <m/>
    <n v="0"/>
    <m/>
    <n v="0"/>
    <m/>
    <m/>
    <m/>
    <n v="0"/>
    <n v="0"/>
    <m/>
    <n v="0"/>
    <n v="0"/>
    <m/>
    <m/>
    <n v="0"/>
    <n v="0"/>
    <m/>
    <n v="0"/>
    <m/>
    <m/>
    <n v="0"/>
    <n v="0"/>
    <m/>
    <n v="0"/>
    <m/>
    <m/>
    <n v="0"/>
    <n v="0"/>
    <m/>
    <n v="0"/>
    <n v="4438"/>
    <n v="4438"/>
    <n v="5.7079431469313057E-3"/>
    <n v="1.3040796359531522E-4"/>
    <n v="0.99456785747827947"/>
    <n v="0"/>
    <n v="0"/>
    <n v="0"/>
    <n v="0"/>
    <n v="0"/>
    <n v="0"/>
    <n v="0"/>
    <n v="300973.78926043585"/>
    <n v="173.77239564690291"/>
    <n v="0"/>
    <n v="0"/>
    <n v="0.39026588553402436"/>
    <n v="2.5623556581986144"/>
    <n v="-4.8988490000000002"/>
    <n v="11"/>
    <b v="0"/>
    <b v="0"/>
    <b v="0"/>
    <b v="0"/>
    <b v="0"/>
    <b v="0"/>
    <b v="0"/>
    <b v="0"/>
    <m/>
    <m/>
    <m/>
    <m/>
    <m/>
    <m/>
    <m/>
    <m/>
    <m/>
    <n v="0"/>
    <n v="0"/>
    <n v="0"/>
    <n v="0"/>
    <n v="0"/>
    <n v="0"/>
    <n v="0"/>
    <n v="0"/>
    <n v="0"/>
    <n v="0"/>
    <n v="0"/>
    <n v="620"/>
    <n v="1"/>
    <m/>
    <m/>
    <m/>
    <n v="7"/>
    <m/>
    <m/>
    <n v="4"/>
    <m/>
    <n v="1"/>
    <m/>
    <n v="1"/>
    <m/>
    <m/>
    <m/>
    <m/>
    <m/>
    <m/>
    <n v="2"/>
    <m/>
    <m/>
    <n v="3"/>
    <n v="9"/>
    <m/>
    <m/>
    <m/>
    <m/>
    <m/>
    <m/>
    <m/>
    <m/>
    <n v="1"/>
    <m/>
    <m/>
    <m/>
    <m/>
    <n v="1"/>
    <m/>
    <m/>
    <m/>
    <n v="14"/>
    <m/>
    <m/>
    <m/>
    <m/>
    <m/>
    <m/>
    <n v="2"/>
    <m/>
    <n v="2"/>
    <n v="13"/>
    <m/>
    <m/>
    <m/>
    <n v="1"/>
    <m/>
    <m/>
    <m/>
    <n v="2"/>
    <n v="9"/>
    <m/>
    <m/>
    <m/>
    <m/>
    <n v="2"/>
    <m/>
    <n v="3"/>
    <m/>
    <n v="1"/>
    <m/>
    <m/>
    <n v="2"/>
    <m/>
    <m/>
    <m/>
    <n v="11"/>
    <m/>
    <m/>
    <m/>
    <m/>
    <n v="6"/>
    <m/>
    <n v="1"/>
    <m/>
    <m/>
    <n v="1"/>
    <m/>
    <m/>
    <m/>
    <n v="13"/>
    <n v="0"/>
    <n v="0"/>
    <n v="0"/>
    <n v="13"/>
    <n v="0"/>
    <n v="0"/>
    <n v="3"/>
    <n v="40"/>
    <n v="0"/>
    <n v="10"/>
    <n v="0"/>
    <n v="0"/>
    <n v="6"/>
    <n v="0"/>
    <n v="0"/>
    <n v="5"/>
    <n v="1"/>
    <n v="6"/>
  </r>
  <r>
    <s v="MMR001"/>
    <s v="Kachin"/>
    <s v="MMR001D001"/>
    <s v="Myitkyina"/>
    <s v="MMR001004"/>
    <s v="Tanai"/>
    <n v="17"/>
    <n v="10"/>
    <x v="4"/>
    <n v="32166.978860969975"/>
    <n v="0.46405340207317719"/>
    <n v="0.62338592778953328"/>
    <n v="0.85819940708378839"/>
    <n v="0.17383844622881064"/>
    <n v="0.46530780317068149"/>
    <n v="0.4928761107139209"/>
    <n v="0.36608818011257038"/>
    <n v="0.47959662288930582"/>
    <n v="0.16381332082551595"/>
    <n v="0.87781425891181986"/>
    <n v="0.77802532833020643"/>
    <n v="0.26692502033999915"/>
    <n v="2.2770398481973434E-2"/>
    <n v="32166.978860969975"/>
    <n v="60019"/>
    <n v="31979"/>
    <n v="28040"/>
    <n v="1.1657286460523743E-3"/>
    <n v="114.04778887303853"/>
    <n v="12346.5013162"/>
    <n v="4.8612152109236257"/>
    <n v="4.1981943735144829E-3"/>
    <n v="48781"/>
    <n v="25166"/>
    <n v="23615"/>
    <n v="11238"/>
    <n v="6813"/>
    <n v="4425"/>
    <n v="37415"/>
    <n v="20080"/>
    <n v="17335"/>
    <n v="115.83501586385924"/>
    <n v="22604"/>
    <n v="11899"/>
    <n v="10705"/>
    <n v="111.15366651097618"/>
    <n v="0.62338592778953328"/>
    <n v="19303"/>
    <n v="39164"/>
    <n v="1552"/>
    <n v="0.53250434072107034"/>
    <n v="28058.621974262078"/>
    <n v="0.4928761107139209"/>
    <n v="0.5071238892860791"/>
    <n v="3.9628230007149421"/>
    <n v="40716"/>
    <n v="13309"/>
    <n v="24698"/>
    <n v="2111"/>
    <n v="508"/>
    <n v="90"/>
    <n v="8528"/>
    <n v="7050"/>
    <n v="1478"/>
    <n v="0.1733114446529081"/>
    <n v="48781"/>
    <n v="11238"/>
    <n v="0.23037658104589903"/>
    <n v="214"/>
    <n v="638"/>
    <n v="1109"/>
    <n v="1421"/>
    <n v="1263"/>
    <n v="1127"/>
    <n v="924"/>
    <n v="750"/>
    <n v="1082"/>
    <n v="5.7200984990619137"/>
    <n v="8528"/>
    <n v="7.037875234521576"/>
    <n v="317"/>
    <n v="233"/>
    <n v="395"/>
    <n v="2725"/>
    <n v="4618"/>
    <n v="191"/>
    <n v="34"/>
    <n v="15"/>
    <n v="8528"/>
    <n v="7578"/>
    <n v="403"/>
    <n v="91"/>
    <n v="430"/>
    <n v="19"/>
    <n v="7"/>
    <n v="8528"/>
    <n v="3080"/>
    <n v="29"/>
    <n v="13"/>
    <n v="4529"/>
    <n v="9"/>
    <n v="868"/>
    <n v="17783.786233583491"/>
    <n v="0.5310741088180112"/>
    <n v="1.0553470919324578E-3"/>
    <n v="0.36608818011257038"/>
    <n v="0.63391181988742962"/>
    <n v="8528"/>
    <n v="46"/>
    <n v="6390"/>
    <n v="7"/>
    <n v="1173"/>
    <n v="16"/>
    <n v="817"/>
    <n v="79"/>
    <n v="0.89305816135084426"/>
    <n v="0.10694183864915574"/>
    <n v="8528"/>
    <n v="3970"/>
    <n v="120"/>
    <n v="3604"/>
    <n v="0.42260787992495308"/>
    <n v="787"/>
    <n v="47"/>
    <n v="0.47959662288930582"/>
    <n v="9.2284240150093802E-2"/>
    <n v="0.37042682926829268"/>
    <n v="32045"/>
    <n v="27501"/>
    <n v="4544"/>
    <n v="0.85819940708378839"/>
    <n v="16570"/>
    <n v="15006"/>
    <n v="1564"/>
    <n v="0.90561255280627639"/>
    <n v="15475"/>
    <n v="12495"/>
    <n v="2980"/>
    <n v="0.80743134087237478"/>
    <n v="19046"/>
    <n v="16850"/>
    <n v="2196"/>
    <n v="0.884700199516959"/>
    <n v="12999"/>
    <n v="10651"/>
    <n v="2348"/>
    <n v="0.81937072082467877"/>
    <n v="24100"/>
    <n v="11308"/>
    <n v="11003"/>
    <n v="1789"/>
    <n v="7.4232365145228213E-2"/>
    <n v="0.45655601659751038"/>
    <n v="6.3208496366685303"/>
    <n v="12560"/>
    <n v="5640"/>
    <n v="0.44904458598726116"/>
    <n v="6017"/>
    <n v="0.47906050955414015"/>
    <n v="903"/>
    <n v="7.1894904458598724E-2"/>
    <n v="11540"/>
    <n v="5668"/>
    <n v="4986"/>
    <n v="7.6776429809358754E-2"/>
    <n v="0.43206239168110916"/>
    <n v="886"/>
    <n v="29142"/>
    <n v="5066"/>
    <n v="10516"/>
    <n v="8027"/>
    <n v="3841"/>
    <n v="48"/>
    <n v="1449"/>
    <n v="56"/>
    <n v="32"/>
    <n v="107"/>
    <n v="5066"/>
    <n v="24076"/>
    <n v="13560"/>
    <n v="15582"/>
    <n v="5533"/>
    <n v="0.17383844622881064"/>
    <n v="0.82616155377118938"/>
    <n v="0.46530780317068149"/>
    <n v="0.18986342735570655"/>
    <n v="0.64573467847093546"/>
    <n v="15744"/>
    <n v="1821"/>
    <n v="5745"/>
    <n v="4925"/>
    <n v="2276"/>
    <n v="28"/>
    <n v="820"/>
    <n v="28"/>
    <n v="24"/>
    <n v="77"/>
    <n v="0.11566310975609756"/>
    <n v="0.88433689024390238"/>
    <n v="0.51943597560975607"/>
    <n v="0.20661839430894308"/>
    <n v="13398"/>
    <n v="3245"/>
    <n v="4771"/>
    <n v="3102"/>
    <n v="1565"/>
    <n v="20"/>
    <n v="629"/>
    <n v="28"/>
    <n v="8"/>
    <n v="30"/>
    <n v="0.24220032840722497"/>
    <n v="0.75779967159277506"/>
    <n v="0.40170174652933271"/>
    <n v="46706"/>
    <n v="1423"/>
    <n v="5126"/>
    <n v="882"/>
    <n v="16375"/>
    <n v="4771"/>
    <n v="682"/>
    <n v="115"/>
    <n v="8113"/>
    <n v="7057"/>
    <n v="1324"/>
    <n v="199"/>
    <n v="639"/>
    <n v="0.25324369460026547"/>
    <n v="0.10214961675159509"/>
    <n v="9.7895619367009008"/>
    <n v="0.13382213025508671"/>
    <n v="25156"/>
    <n v="1061"/>
    <n v="4030"/>
    <n v="705"/>
    <n v="11367"/>
    <n v="2097"/>
    <n v="470"/>
    <n v="91"/>
    <n v="4038"/>
    <n v="328"/>
    <n v="446"/>
    <n v="101"/>
    <n v="422"/>
    <n v="0.78430593099061852"/>
    <n v="21550"/>
    <n v="362"/>
    <n v="1096"/>
    <n v="177"/>
    <n v="5008"/>
    <n v="2674"/>
    <n v="212"/>
    <n v="24"/>
    <n v="4075"/>
    <n v="6729"/>
    <n v="878"/>
    <n v="98"/>
    <n v="217"/>
    <n v="0.44218097447795823"/>
    <n v="46706"/>
    <n v="33100"/>
    <n v="16"/>
    <n v="99"/>
    <n v="693"/>
    <n v="78"/>
    <n v="236"/>
    <n v="3"/>
    <n v="14"/>
    <n v="12467"/>
    <n v="0.26692502033999915"/>
    <n v="0.7330749796600009"/>
    <n v="29536"/>
    <n v="21919"/>
    <n v="15"/>
    <n v="78"/>
    <n v="319"/>
    <n v="42"/>
    <n v="162"/>
    <n v="3"/>
    <n v="3"/>
    <n v="6995"/>
    <n v="0.23682963163596965"/>
    <n v="17170"/>
    <n v="11181"/>
    <n v="1"/>
    <n v="21"/>
    <n v="374"/>
    <n v="36"/>
    <n v="74"/>
    <n v="0"/>
    <n v="11"/>
    <n v="5472"/>
    <n v="0.31869539895165988"/>
    <n v="60019"/>
    <n v="57617"/>
    <n v="2402"/>
    <n v="4.0020660124293971E-2"/>
    <n v="1390"/>
    <n v="876"/>
    <n v="635"/>
    <n v="579"/>
    <n v="31979"/>
    <n v="30758"/>
    <n v="1221"/>
    <n v="3.8181306482379058E-2"/>
    <n v="28040"/>
    <n v="26859"/>
    <n v="1181"/>
    <n v="4.2118402282453636E-2"/>
    <n v="8528"/>
    <n v="197"/>
    <n v="7289"/>
    <n v="900"/>
    <n v="35"/>
    <n v="26"/>
    <n v="81"/>
    <n v="9.4981238273921208E-3"/>
    <n v="0.99050187617260788"/>
    <n v="0.87781425891181986"/>
    <n v="8528"/>
    <n v="77"/>
    <n v="4948"/>
    <n v="1338"/>
    <n v="1200"/>
    <n v="17"/>
    <n v="362"/>
    <n v="219"/>
    <n v="272"/>
    <n v="0"/>
    <n v="95"/>
    <n v="7.0121951219512202E-2"/>
    <n v="0.77802532833020643"/>
    <n v="8528"/>
    <n v="77"/>
    <n v="5160"/>
    <n v="1235"/>
    <n v="1211"/>
    <n v="44"/>
    <n v="478"/>
    <n v="229"/>
    <n v="4"/>
    <n v="0"/>
    <n v="90"/>
    <n v="0.78623358348968109"/>
    <n v="0.8279197936210132"/>
    <n v="8528"/>
    <n v="1397"/>
    <n v="29"/>
    <n v="3487"/>
    <n v="467"/>
    <n v="1480"/>
    <n v="33"/>
    <n v="1615"/>
    <n v="20"/>
    <n v="0.16381332082551595"/>
    <n v="7990.9776031894935"/>
    <n v="0.52673545966228896"/>
    <n v="8528"/>
    <n v="19"/>
    <n v="1"/>
    <n v="0"/>
    <n v="3"/>
    <n v="7627"/>
    <n v="840"/>
    <n v="29"/>
    <n v="0"/>
    <n v="9"/>
    <n v="8528"/>
    <n v="1.3493198874296435"/>
    <n v="0.36409592090389398"/>
    <n v="0.74111410445815595"/>
    <n v="0.15049153753793165"/>
    <n v="4122"/>
    <n v="0.48334896810506567"/>
    <n v="7.4284993422119694E-2"/>
    <n v="3516"/>
    <n v="4406"/>
    <n v="444"/>
    <n v="2556"/>
    <n v="176"/>
    <n v="409"/>
    <n v="0.29971857410881803"/>
    <n v="0.41228893058161353"/>
    <n v="0.51665103189493433"/>
    <n v="4.7959662288930581E-2"/>
    <n v="8528"/>
    <n v="147"/>
    <n v="5309"/>
    <n v="2397"/>
    <n v="132"/>
    <n v="318"/>
    <n v="595"/>
    <n v="1686"/>
    <n v="0.72502345215759845"/>
    <n v="16630"/>
    <n v="16583"/>
    <n v="0.93959997733582634"/>
    <n v="0.65049267321956217"/>
    <n v="1078712"/>
    <n v="44138737.615999997"/>
    <n v="1123570.9056927217"/>
    <n v="505"/>
    <n v="505"/>
    <n v="2.8613519179556915E-2"/>
    <n v="0.50530693069306931"/>
    <n v="25518"/>
    <n v="1044145.524"/>
    <n v="155114.22269885271"/>
    <n v="338"/>
    <n v="338"/>
    <n v="1.9151226698396511E-2"/>
    <n v="9.9852071005917156E-2"/>
    <n v="3375"/>
    <n v="138098.25"/>
    <n v="27630.359563748207"/>
    <n v="71"/>
    <n v="71"/>
    <n v="4.0228908153436454E-3"/>
    <n v="0.38732394366197181"/>
    <n v="2750"/>
    <n v="112524.5"/>
    <n v="9309.4028854130829"/>
    <m/>
    <m/>
    <n v="0"/>
    <n v="0"/>
    <m/>
    <n v="0"/>
    <m/>
    <m/>
    <n v="0"/>
    <m/>
    <n v="0"/>
    <m/>
    <n v="112"/>
    <n v="112"/>
    <n v="6.3459686101195534E-3"/>
    <n v="0.17232142857142857"/>
    <n v="1930"/>
    <n v="42.928714285714285"/>
    <n v="40"/>
    <m/>
    <m/>
    <n v="0"/>
    <n v="0"/>
    <m/>
    <n v="0"/>
    <n v="40"/>
    <n v="40"/>
    <n v="2.2664173607569835E-3"/>
    <n v="0.13"/>
    <n v="520"/>
    <n v="9404.9088444183653"/>
    <m/>
    <m/>
    <n v="0"/>
    <n v="0"/>
    <m/>
    <n v="0"/>
    <n v="17696"/>
    <n v="17649"/>
    <n v="2.2699298918474674E-2"/>
    <n v="5.1860526126492083E-4"/>
    <n v="0.84793149961654346"/>
    <n v="0.11706091248758531"/>
    <n v="7.0255788123101326E-3"/>
    <n v="0"/>
    <n v="0"/>
    <n v="7.0976548251646459E-3"/>
    <n v="0"/>
    <n v="3.2397251385263993E-5"/>
    <n v="1325072.7283994397"/>
    <n v="22.077554247812188"/>
    <n v="47"/>
    <n v="2.6559674502712478E-3"/>
    <n v="3.3916704339963832"/>
    <n v="0.29405688198737068"/>
    <n v="-0.80250969999999999"/>
    <n v="184"/>
    <b v="0"/>
    <b v="0"/>
    <b v="0"/>
    <b v="0"/>
    <b v="0"/>
    <b v="1"/>
    <b v="1"/>
    <b v="1"/>
    <n v="4"/>
    <n v="1"/>
    <m/>
    <m/>
    <n v="5"/>
    <n v="46"/>
    <m/>
    <m/>
    <m/>
    <n v="0"/>
    <n v="9.9502487562189053E-3"/>
    <n v="1.5151515151515152E-2"/>
    <n v="4.2009132420091327E-2"/>
    <n v="0"/>
    <n v="0"/>
    <n v="0.1"/>
    <n v="8.3333333333333329E-2"/>
    <n v="0.1"/>
    <n v="1.6777724081956345E-2"/>
    <n v="7.0833333333333331E-2"/>
    <n v="14.117647058823529"/>
    <n v="2.2770398481973434E-2"/>
    <n v="55"/>
    <m/>
    <n v="8"/>
    <n v="3"/>
    <m/>
    <m/>
    <n v="12"/>
    <m/>
    <n v="16"/>
    <m/>
    <m/>
    <m/>
    <n v="8"/>
    <n v="4"/>
    <m/>
    <m/>
    <m/>
    <n v="2"/>
    <n v="2"/>
    <m/>
    <n v="5"/>
    <n v="8"/>
    <m/>
    <m/>
    <m/>
    <m/>
    <m/>
    <m/>
    <m/>
    <m/>
    <m/>
    <m/>
    <m/>
    <m/>
    <m/>
    <n v="4"/>
    <n v="2"/>
    <m/>
    <m/>
    <n v="10"/>
    <m/>
    <m/>
    <m/>
    <m/>
    <m/>
    <m/>
    <m/>
    <m/>
    <m/>
    <n v="1"/>
    <m/>
    <m/>
    <m/>
    <n v="3"/>
    <n v="2"/>
    <n v="1"/>
    <m/>
    <n v="10"/>
    <n v="2"/>
    <m/>
    <m/>
    <m/>
    <m/>
    <n v="1"/>
    <m/>
    <n v="2"/>
    <m/>
    <m/>
    <m/>
    <m/>
    <n v="3"/>
    <n v="6"/>
    <n v="1"/>
    <n v="1"/>
    <n v="18"/>
    <m/>
    <m/>
    <m/>
    <n v="1"/>
    <n v="6"/>
    <m/>
    <m/>
    <m/>
    <m/>
    <m/>
    <m/>
    <m/>
    <m/>
    <n v="60"/>
    <n v="0"/>
    <n v="0"/>
    <n v="8"/>
    <n v="15"/>
    <n v="6"/>
    <n v="2"/>
    <n v="5"/>
    <n v="58"/>
    <n v="0"/>
    <n v="18"/>
    <n v="0"/>
    <n v="0"/>
    <n v="6"/>
    <n v="0"/>
    <n v="0"/>
    <n v="1"/>
    <n v="0"/>
    <n v="10"/>
  </r>
  <r>
    <s v="MMR001"/>
    <s v="Kachin"/>
    <s v="MMR001D001"/>
    <s v="Myitkyina"/>
    <s v="MMR001005"/>
    <s v="Chipwi"/>
    <n v="40"/>
    <n v="7"/>
    <x v="5"/>
    <n v="13070.422277672711"/>
    <n v="0.34775077211074851"/>
    <n v="0.13922850441638804"/>
    <n v="0.6058688674919761"/>
    <n v="0.51669481616214108"/>
    <n v="0.28101857866701313"/>
    <n v="0.74675675675675679"/>
    <n v="0.19177253478523895"/>
    <n v="0.23321234119782214"/>
    <n v="0.33787053841500303"/>
    <n v="0.41681790683605563"/>
    <n v="5.1119177253478525E-2"/>
    <n v="0.41715346024328226"/>
    <n v="0.23549578310382618"/>
    <n v="13070.422277672711"/>
    <n v="20039"/>
    <n v="10300"/>
    <n v="9739"/>
    <n v="3.892106889192344E-4"/>
    <n v="105.76034500462059"/>
    <n v="3402.9895444399999"/>
    <n v="5.8886457740491363"/>
    <n v="5.0854937466419696E-3"/>
    <n v="19170"/>
    <n v="9571"/>
    <n v="9599"/>
    <n v="869"/>
    <n v="729"/>
    <n v="140"/>
    <n v="2790"/>
    <n v="1391"/>
    <n v="1399"/>
    <n v="99.428162973552531"/>
    <n v="17249"/>
    <n v="8909"/>
    <n v="8340"/>
    <n v="106.82254196642687"/>
    <n v="0.13922850441638804"/>
    <n v="8289"/>
    <n v="11100"/>
    <n v="650"/>
    <n v="0.80531531531531531"/>
    <n v="3901.2863963963964"/>
    <n v="0.74675675675675679"/>
    <n v="0.25324324324324321"/>
    <n v="5.8558558558558556"/>
    <n v="11750"/>
    <n v="3693"/>
    <n v="7149"/>
    <n v="806"/>
    <n v="98"/>
    <n v="4"/>
    <n v="3306"/>
    <n v="2672"/>
    <n v="634"/>
    <n v="0.19177253478523895"/>
    <n v="19170"/>
    <n v="869"/>
    <n v="4.5331246739697441E-2"/>
    <n v="118"/>
    <n v="236"/>
    <n v="357"/>
    <n v="442"/>
    <n v="486"/>
    <n v="462"/>
    <n v="374"/>
    <n v="351"/>
    <n v="480"/>
    <n v="5.7985480943738654"/>
    <n v="3306"/>
    <n v="6.0614035087719298"/>
    <n v="109"/>
    <n v="63"/>
    <n v="90"/>
    <n v="2318"/>
    <n v="708"/>
    <n v="15"/>
    <n v="1"/>
    <n v="2"/>
    <n v="3306"/>
    <n v="3023"/>
    <n v="163"/>
    <n v="24"/>
    <n v="83"/>
    <n v="12"/>
    <n v="1"/>
    <n v="3306"/>
    <n v="578"/>
    <n v="49"/>
    <n v="7"/>
    <n v="1366"/>
    <n v="1258"/>
    <n v="48"/>
    <n v="3635.6896551724135"/>
    <n v="0.41318814277071991"/>
    <n v="0.38052026618269813"/>
    <n v="0.19177253478523895"/>
    <n v="0.80822746521476108"/>
    <n v="3306"/>
    <n v="12"/>
    <n v="874"/>
    <n v="10"/>
    <n v="2165"/>
    <n v="8"/>
    <n v="236"/>
    <n v="1"/>
    <n v="0.925892316999395"/>
    <n v="7.4107683000604996E-2"/>
    <n v="3306"/>
    <n v="559"/>
    <n v="212"/>
    <n v="2079"/>
    <n v="0.62885662431941924"/>
    <n v="442"/>
    <n v="14"/>
    <n v="0.23321234119782214"/>
    <n v="0.1336963097398669"/>
    <n v="0.44116757410768304"/>
    <n v="10905"/>
    <n v="6607"/>
    <n v="4298"/>
    <n v="0.6058688674919761"/>
    <n v="5446"/>
    <n v="3686"/>
    <n v="1760"/>
    <n v="0.676827029012119"/>
    <n v="5459"/>
    <n v="2921"/>
    <n v="2538"/>
    <n v="0.53507968492397873"/>
    <n v="1663"/>
    <n v="1463"/>
    <n v="200"/>
    <n v="0.87973541791942278"/>
    <n v="9242"/>
    <n v="5144"/>
    <n v="4098"/>
    <n v="0.55658948279593157"/>
    <n v="10716"/>
    <n v="3965"/>
    <n v="3128"/>
    <n v="3623"/>
    <n v="0.33809257185516983"/>
    <n v="0.29189996267263907"/>
    <n v="1.0943969086392493"/>
    <n v="5426"/>
    <n v="2075"/>
    <n v="0.38241798746774786"/>
    <n v="1749"/>
    <n v="0.32233689642462221"/>
    <n v="1602"/>
    <n v="0.29524511610762993"/>
    <n v="5290"/>
    <n v="1890"/>
    <n v="1379"/>
    <n v="0.38204158790170134"/>
    <n v="0.26068052930056712"/>
    <n v="2021"/>
    <n v="7697"/>
    <n v="3977"/>
    <n v="1557"/>
    <n v="1070"/>
    <n v="718"/>
    <n v="26"/>
    <n v="329"/>
    <n v="9"/>
    <n v="5"/>
    <n v="6"/>
    <n v="3977"/>
    <n v="3720"/>
    <n v="2163"/>
    <n v="5534"/>
    <n v="1093"/>
    <n v="0.51669481616214108"/>
    <n v="0.48330518383785892"/>
    <n v="0.28101857866701313"/>
    <n v="0.14200337793945694"/>
    <n v="0.382161881252436"/>
    <n v="4036"/>
    <n v="1739"/>
    <n v="937"/>
    <n v="689"/>
    <n v="423"/>
    <n v="18"/>
    <n v="222"/>
    <n v="2"/>
    <n v="2"/>
    <n v="4"/>
    <n v="0.4308721506442022"/>
    <n v="0.56912784935579785"/>
    <n v="0.33696729435084244"/>
    <n v="0.16625371655104063"/>
    <n v="3661"/>
    <n v="2238"/>
    <n v="620"/>
    <n v="381"/>
    <n v="295"/>
    <n v="8"/>
    <n v="107"/>
    <n v="7"/>
    <n v="3"/>
    <n v="2"/>
    <n v="0.61130838568697077"/>
    <n v="0.38869161431302923"/>
    <n v="0.2193389784211964"/>
    <n v="14551"/>
    <n v="957"/>
    <n v="604"/>
    <n v="141"/>
    <n v="3786"/>
    <n v="2249"/>
    <n v="719"/>
    <n v="142"/>
    <n v="2643"/>
    <n v="2194"/>
    <n v="470"/>
    <n v="126"/>
    <n v="520"/>
    <n v="0.30533983918631025"/>
    <n v="0.15455982406707444"/>
    <n v="6.4699866607381056"/>
    <n v="8.8443936844200988E-2"/>
    <n v="7612"/>
    <n v="772"/>
    <n v="451"/>
    <n v="91"/>
    <n v="2446"/>
    <n v="1116"/>
    <n v="458"/>
    <n v="79"/>
    <n v="1416"/>
    <n v="252"/>
    <n v="174"/>
    <n v="61"/>
    <n v="296"/>
    <n v="0.70073568050446666"/>
    <n v="6939"/>
    <n v="185"/>
    <n v="153"/>
    <n v="50"/>
    <n v="1340"/>
    <n v="1133"/>
    <n v="261"/>
    <n v="63"/>
    <n v="1227"/>
    <n v="1942"/>
    <n v="296"/>
    <n v="65"/>
    <n v="224"/>
    <n v="0.44992073785848102"/>
    <n v="14551"/>
    <n v="8118"/>
    <n v="4"/>
    <n v="10"/>
    <n v="96"/>
    <n v="9"/>
    <n v="113"/>
    <n v="92"/>
    <n v="39"/>
    <n v="6070"/>
    <n v="0.41715346024328226"/>
    <n v="0.58284653975671774"/>
    <n v="2193"/>
    <n v="1722"/>
    <n v="0"/>
    <n v="2"/>
    <n v="11"/>
    <n v="3"/>
    <n v="9"/>
    <n v="40"/>
    <n v="10"/>
    <n v="396"/>
    <n v="0.18057455540355677"/>
    <n v="12358"/>
    <n v="6396"/>
    <n v="4"/>
    <n v="8"/>
    <n v="85"/>
    <n v="6"/>
    <n v="104"/>
    <n v="52"/>
    <n v="29"/>
    <n v="5674"/>
    <n v="0.45913578248907588"/>
    <n v="20039"/>
    <n v="19086"/>
    <n v="953"/>
    <n v="4.7557263336493835E-2"/>
    <n v="516"/>
    <n v="361"/>
    <n v="454"/>
    <n v="395"/>
    <n v="10300"/>
    <n v="9808"/>
    <n v="492"/>
    <n v="4.7766990291262135E-2"/>
    <n v="9739"/>
    <n v="9278"/>
    <n v="461"/>
    <n v="4.7335455385563198E-2"/>
    <n v="3306"/>
    <n v="24"/>
    <n v="1354"/>
    <n v="894"/>
    <n v="497"/>
    <n v="186"/>
    <n v="351"/>
    <n v="0.10617059891107078"/>
    <n v="0.89382940108892917"/>
    <n v="0.41681790683605563"/>
    <n v="3306"/>
    <n v="137"/>
    <n v="2"/>
    <n v="14"/>
    <n v="8"/>
    <n v="6"/>
    <n v="232"/>
    <n v="2888"/>
    <n v="16"/>
    <n v="0"/>
    <n v="3"/>
    <n v="0.94555353901996375"/>
    <n v="5.1119177253478525E-2"/>
    <n v="3306"/>
    <n v="134"/>
    <n v="1"/>
    <n v="1"/>
    <n v="7"/>
    <n v="7"/>
    <n v="233"/>
    <n v="2920"/>
    <n v="0"/>
    <n v="0"/>
    <n v="3"/>
    <n v="0.92437991530550512"/>
    <n v="0.23396854204476708"/>
    <n v="3306"/>
    <n v="1117"/>
    <n v="4"/>
    <n v="1261"/>
    <n v="6"/>
    <n v="8"/>
    <n v="653"/>
    <n v="8"/>
    <n v="249"/>
    <n v="0.33787053841500303"/>
    <n v="6476.9782214156075"/>
    <n v="0.34271022383545069"/>
    <n v="3306"/>
    <n v="121"/>
    <n v="1"/>
    <n v="0"/>
    <n v="10"/>
    <n v="3137"/>
    <n v="30"/>
    <n v="1"/>
    <n v="0"/>
    <n v="6"/>
    <n v="3306"/>
    <n v="0.93254688445251055"/>
    <n v="0.25163530149072838"/>
    <n v="1.0723321440155693"/>
    <n v="0.21774907822356968"/>
    <n v="1875"/>
    <n v="0.56715063520871145"/>
    <n v="3.3790480996233489E-2"/>
    <n v="709"/>
    <n v="1431"/>
    <n v="64"/>
    <n v="811"/>
    <n v="58"/>
    <n v="10"/>
    <n v="0.24531155474894131"/>
    <n v="0.21445856019358742"/>
    <n v="0.43284936479128855"/>
    <n v="1.7543859649122806E-2"/>
    <n v="3306"/>
    <n v="225"/>
    <n v="1737"/>
    <n v="49"/>
    <n v="53"/>
    <n v="3"/>
    <n v="2"/>
    <n v="131"/>
    <n v="0.6101028433151845"/>
    <n v="1972"/>
    <n v="1972"/>
    <n v="0.45511193168705283"/>
    <n v="0.44293610547667339"/>
    <n v="87347"/>
    <n v="3574064.5460000001"/>
    <n v="133611.6399943344"/>
    <n v="2308"/>
    <n v="2308"/>
    <n v="0.53265635818139856"/>
    <n v="0.46516897746967067"/>
    <n v="107361"/>
    <n v="4392997.398"/>
    <n v="708918.07126525161"/>
    <n v="50"/>
    <n v="50"/>
    <n v="1.1539349180706208E-2"/>
    <n v="9.7599999999999992E-2"/>
    <n v="488"/>
    <n v="19967.984"/>
    <n v="4087.3312964124566"/>
    <n v="3"/>
    <n v="3"/>
    <n v="6.9236095084237244E-4"/>
    <n v="0.50333333333333341"/>
    <n v="151"/>
    <n v="6178.6179999999995"/>
    <n v="393.35505149632746"/>
    <m/>
    <m/>
    <n v="0"/>
    <n v="0"/>
    <m/>
    <n v="0"/>
    <m/>
    <m/>
    <n v="0"/>
    <m/>
    <n v="0"/>
    <m/>
    <m/>
    <m/>
    <n v="0"/>
    <n v="0"/>
    <m/>
    <n v="0"/>
    <n v="0"/>
    <m/>
    <m/>
    <n v="0"/>
    <n v="0"/>
    <m/>
    <n v="0"/>
    <m/>
    <m/>
    <n v="0"/>
    <n v="0"/>
    <m/>
    <n v="0"/>
    <m/>
    <m/>
    <n v="0"/>
    <n v="0"/>
    <m/>
    <n v="0"/>
    <n v="4333"/>
    <n v="4333"/>
    <n v="5.5728971734234668E-3"/>
    <n v="1.2732260168059957E-4"/>
    <n v="0.15774498208255777"/>
    <n v="0.83696501633001763"/>
    <n v="4.644040410925492E-4"/>
    <n v="0"/>
    <n v="0"/>
    <n v="0"/>
    <n v="0"/>
    <n v="0"/>
    <n v="847010.39760749484"/>
    <n v="42.268097091047203"/>
    <n v="0"/>
    <n v="0"/>
    <n v="4.6247403646434337"/>
    <n v="0.21622835470831878"/>
    <n v="-1.553048"/>
    <n v="124"/>
    <b v="0"/>
    <b v="0"/>
    <b v="0"/>
    <b v="0"/>
    <b v="0"/>
    <b v="0"/>
    <b v="1"/>
    <b v="1"/>
    <n v="0"/>
    <m/>
    <n v="1"/>
    <m/>
    <n v="1"/>
    <n v="0"/>
    <n v="6"/>
    <n v="501"/>
    <n v="2708"/>
    <n v="4.1322314049586778E-3"/>
    <n v="0"/>
    <n v="0"/>
    <n v="0"/>
    <n v="1.1027764882188613E-2"/>
    <n v="2.7395874432203305E-2"/>
    <n v="0"/>
    <n v="0"/>
    <n v="0"/>
    <n v="2.7569412205471532E-3"/>
    <n v="6.8489686080508263E-3"/>
    <n v="146.00738552437224"/>
    <n v="0.23549578310382618"/>
    <m/>
    <m/>
    <m/>
    <n v="2"/>
    <m/>
    <n v="1"/>
    <n v="2"/>
    <m/>
    <n v="1"/>
    <m/>
    <m/>
    <n v="1"/>
    <m/>
    <n v="4"/>
    <n v="2"/>
    <m/>
    <n v="1"/>
    <n v="1"/>
    <m/>
    <n v="5"/>
    <n v="1"/>
    <n v="8"/>
    <m/>
    <n v="12"/>
    <m/>
    <n v="6"/>
    <n v="2"/>
    <n v="1"/>
    <n v="2"/>
    <n v="2"/>
    <n v="7"/>
    <m/>
    <n v="5"/>
    <m/>
    <m/>
    <n v="2"/>
    <m/>
    <n v="3"/>
    <m/>
    <n v="20"/>
    <n v="12"/>
    <m/>
    <n v="5"/>
    <n v="2"/>
    <n v="1"/>
    <m/>
    <n v="10"/>
    <n v="3"/>
    <n v="28"/>
    <n v="3"/>
    <n v="5"/>
    <m/>
    <n v="1"/>
    <n v="1"/>
    <m/>
    <n v="10"/>
    <m/>
    <n v="20"/>
    <n v="4"/>
    <m/>
    <n v="3"/>
    <n v="4"/>
    <n v="2"/>
    <n v="15"/>
    <n v="4"/>
    <n v="19"/>
    <m/>
    <n v="6"/>
    <m/>
    <m/>
    <n v="3"/>
    <m/>
    <n v="9"/>
    <n v="2"/>
    <n v="24"/>
    <m/>
    <n v="3"/>
    <n v="3"/>
    <n v="1"/>
    <n v="13"/>
    <m/>
    <m/>
    <m/>
    <n v="1"/>
    <n v="16"/>
    <m/>
    <m/>
    <n v="14"/>
    <n v="7"/>
    <n v="12"/>
    <n v="0"/>
    <n v="2"/>
    <n v="9"/>
    <n v="0"/>
    <n v="28"/>
    <n v="1"/>
    <n v="74"/>
    <n v="0"/>
    <n v="32"/>
    <n v="0"/>
    <n v="14"/>
    <n v="21"/>
    <n v="4"/>
    <n v="0"/>
    <n v="28"/>
    <n v="26"/>
    <n v="68"/>
  </r>
  <r>
    <s v="MMR001"/>
    <s v="Kachin"/>
    <s v="MMR001D001"/>
    <s v="Myitkyina"/>
    <s v="MMR001006"/>
    <s v="Tsawlaw"/>
    <n v="25"/>
    <n v="1"/>
    <x v="3"/>
    <n v="3608.1851340312273"/>
    <n v="0.4464275645855742"/>
    <n v="5.6459036514268181E-2"/>
    <n v="0.7276200873362445"/>
    <n v="0.52941176470588236"/>
    <n v="0.23647848401105409"/>
    <n v="0.83579009433962259"/>
    <n v="0.60205032618825727"/>
    <n v="0.53308480894687793"/>
    <n v="0.14165890027958994"/>
    <n v="0.24324324324324326"/>
    <n v="0.13327120223671948"/>
    <n v="0.31806282722513091"/>
    <n v="1"/>
    <n v="3608.1851340312273"/>
    <n v="6518"/>
    <n v="3351"/>
    <n v="3167"/>
    <n v="1.2659689956462746E-4"/>
    <n v="105.80991474581623"/>
    <n v="3315.7718044500002"/>
    <n v="1.9657565069020682"/>
    <n v="1.6976471003446391E-3"/>
    <n v="6499"/>
    <n v="3339"/>
    <n v="3160"/>
    <n v="19"/>
    <n v="12"/>
    <n v="7"/>
    <n v="368"/>
    <n v="193"/>
    <n v="175"/>
    <n v="110.28571428571428"/>
    <n v="6150"/>
    <n v="3158"/>
    <n v="2992"/>
    <n v="105.54812834224599"/>
    <n v="5.6459036514268181E-2"/>
    <n v="2835"/>
    <n v="3392"/>
    <n v="291"/>
    <n v="0.92158018867924529"/>
    <n v="511.14033018867917"/>
    <n v="0.83579009433962259"/>
    <n v="0.16420990566037741"/>
    <n v="8.5790094339622645"/>
    <n v="3683"/>
    <n v="1276"/>
    <n v="2176"/>
    <n v="219"/>
    <n v="11"/>
    <n v="1"/>
    <n v="1073"/>
    <n v="895"/>
    <n v="178"/>
    <n v="0.16589002795899346"/>
    <n v="6499"/>
    <n v="19"/>
    <n v="2.923526696414833E-3"/>
    <n v="44"/>
    <n v="73"/>
    <n v="88"/>
    <n v="132"/>
    <n v="144"/>
    <n v="131"/>
    <n v="132"/>
    <n v="142"/>
    <n v="187"/>
    <n v="6.0568499534016773"/>
    <n v="1073"/>
    <n v="6.0745573159366266"/>
    <n v="2"/>
    <n v="1"/>
    <n v="1"/>
    <n v="561"/>
    <n v="481"/>
    <n v="1"/>
    <n v="0"/>
    <n v="26"/>
    <n v="1073"/>
    <n v="1048"/>
    <n v="3"/>
    <n v="6"/>
    <n v="7"/>
    <n v="7"/>
    <n v="2"/>
    <n v="1073"/>
    <n v="494"/>
    <n v="71"/>
    <n v="81"/>
    <n v="319"/>
    <n v="76"/>
    <n v="32"/>
    <n v="3422.1202236719478"/>
    <n v="0.29729729729729731"/>
    <n v="7.0829450139794969E-2"/>
    <n v="0.60205032618825727"/>
    <n v="0.39794967381174273"/>
    <n v="1073"/>
    <n v="3"/>
    <n v="545"/>
    <n v="2"/>
    <n v="516"/>
    <n v="3"/>
    <n v="2"/>
    <n v="2"/>
    <n v="0.99347623485554515"/>
    <n v="6.5237651444548517E-3"/>
    <n v="1073"/>
    <n v="562"/>
    <n v="10"/>
    <n v="482"/>
    <n v="0.44920782851817337"/>
    <n v="10"/>
    <n v="9"/>
    <n v="0.53308480894687793"/>
    <n v="9.3196644920782844E-3"/>
    <n v="0.20223671947809879"/>
    <n v="3664"/>
    <n v="2666"/>
    <n v="998"/>
    <n v="0.7276200873362445"/>
    <n v="1892"/>
    <n v="1466"/>
    <n v="426"/>
    <n v="0.7748414376321352"/>
    <n v="1772"/>
    <n v="1200"/>
    <n v="572"/>
    <n v="0.67720090293453727"/>
    <n v="192"/>
    <n v="161"/>
    <n v="31"/>
    <n v="0.83854166666666652"/>
    <n v="3472"/>
    <n v="2505"/>
    <n v="967"/>
    <n v="0.72148617511520741"/>
    <n v="3513"/>
    <n v="1537"/>
    <n v="1080"/>
    <n v="896"/>
    <n v="0.2550526615428409"/>
    <n v="0.30742954739538858"/>
    <n v="1.7154017857142858"/>
    <n v="1811"/>
    <n v="779"/>
    <n v="0.4301490889011596"/>
    <n v="617"/>
    <n v="0.34069574820541138"/>
    <n v="415"/>
    <n v="0.22915516289342905"/>
    <n v="1702"/>
    <n v="758"/>
    <n v="463"/>
    <n v="0.28260869565217389"/>
    <n v="0.27203290246768508"/>
    <n v="481"/>
    <n v="2533"/>
    <n v="1341"/>
    <n v="593"/>
    <n v="366"/>
    <n v="183"/>
    <n v="2"/>
    <n v="29"/>
    <n v="14"/>
    <n v="1"/>
    <n v="4"/>
    <n v="1341"/>
    <n v="1192"/>
    <n v="599"/>
    <n v="1934"/>
    <n v="233"/>
    <n v="0.52941176470588236"/>
    <n v="0.47058823529411764"/>
    <n v="0.23647848401105409"/>
    <n v="9.198578760363206E-2"/>
    <n v="0.35353335965258587"/>
    <n v="1297"/>
    <n v="607"/>
    <n v="346"/>
    <n v="226"/>
    <n v="90"/>
    <n v="2"/>
    <n v="21"/>
    <n v="2"/>
    <n v="0"/>
    <n v="3"/>
    <n v="0.4680030840400925"/>
    <n v="0.5319969159599075"/>
    <n v="0.26522744795682346"/>
    <n v="9.0979182729375482E-2"/>
    <n v="1236"/>
    <n v="734"/>
    <n v="247"/>
    <n v="140"/>
    <n v="93"/>
    <n v="0"/>
    <n v="8"/>
    <n v="12"/>
    <n v="1"/>
    <n v="1"/>
    <n v="0.59385113268608414"/>
    <n v="0.40614886731391586"/>
    <n v="0.20631067961165048"/>
    <n v="4584"/>
    <n v="120"/>
    <n v="102"/>
    <n v="15"/>
    <n v="1556"/>
    <n v="1040"/>
    <n v="66"/>
    <n v="8"/>
    <n v="975"/>
    <n v="438"/>
    <n v="103"/>
    <n v="32"/>
    <n v="129"/>
    <n v="0.32242582897033156"/>
    <n v="0.2268760907504363"/>
    <n v="4.407692307692308"/>
    <n v="6.0252621918966395E-2"/>
    <n v="2361"/>
    <n v="67"/>
    <n v="74"/>
    <n v="11"/>
    <n v="929"/>
    <n v="555"/>
    <n v="56"/>
    <n v="5"/>
    <n v="491"/>
    <n v="29"/>
    <n v="39"/>
    <n v="17"/>
    <n v="88"/>
    <n v="0.71664548919949178"/>
    <n v="2223"/>
    <n v="53"/>
    <n v="28"/>
    <n v="4"/>
    <n v="627"/>
    <n v="485"/>
    <n v="10"/>
    <n v="3"/>
    <n v="484"/>
    <n v="409"/>
    <n v="64"/>
    <n v="15"/>
    <n v="41"/>
    <n v="0.54295996401259561"/>
    <n v="4584"/>
    <n v="3097"/>
    <n v="0"/>
    <n v="3"/>
    <n v="18"/>
    <n v="3"/>
    <n v="5"/>
    <n v="0"/>
    <n v="0"/>
    <n v="1458"/>
    <n v="0.31806282722513091"/>
    <n v="0.68193717277486909"/>
    <n v="268"/>
    <n v="220"/>
    <n v="0"/>
    <n v="0"/>
    <n v="2"/>
    <n v="1"/>
    <n v="0"/>
    <n v="0"/>
    <n v="0"/>
    <n v="45"/>
    <n v="0.16791044776119404"/>
    <n v="4316"/>
    <n v="2877"/>
    <n v="0"/>
    <n v="3"/>
    <n v="16"/>
    <n v="2"/>
    <n v="5"/>
    <n v="0"/>
    <n v="0"/>
    <n v="1413"/>
    <n v="0.32738646895273399"/>
    <n v="6518"/>
    <n v="6099"/>
    <n v="419"/>
    <n v="6.428352255293035E-2"/>
    <n v="214"/>
    <n v="152"/>
    <n v="157"/>
    <n v="172"/>
    <n v="3351"/>
    <n v="3127"/>
    <n v="224"/>
    <n v="6.6845717696210089E-2"/>
    <n v="3167"/>
    <n v="2972"/>
    <n v="195"/>
    <n v="6.157246605620461E-2"/>
    <n v="1073"/>
    <n v="4"/>
    <n v="257"/>
    <n v="567"/>
    <n v="91"/>
    <n v="64"/>
    <n v="90"/>
    <n v="8.3876980428704562E-2"/>
    <n v="0.91612301957129549"/>
    <n v="0.24324324324324326"/>
    <n v="1073"/>
    <n v="142"/>
    <n v="0"/>
    <n v="1"/>
    <n v="0"/>
    <n v="2"/>
    <n v="14"/>
    <n v="913"/>
    <n v="0"/>
    <n v="0"/>
    <n v="1"/>
    <n v="0.8657968313140727"/>
    <n v="0.13327120223671948"/>
    <n v="1073"/>
    <n v="142"/>
    <n v="0"/>
    <n v="1"/>
    <n v="0"/>
    <n v="2"/>
    <n v="14"/>
    <n v="913"/>
    <n v="0"/>
    <n v="0"/>
    <n v="1"/>
    <n v="0.98415657036346693"/>
    <n v="0.18825722273998136"/>
    <n v="1073"/>
    <n v="152"/>
    <n v="8"/>
    <n v="232"/>
    <n v="2"/>
    <n v="32"/>
    <n v="531"/>
    <n v="11"/>
    <n v="105"/>
    <n v="0.14165890027958994"/>
    <n v="920.64119291705492"/>
    <n v="0.18173345759552656"/>
    <n v="1073"/>
    <n v="3"/>
    <n v="0"/>
    <n v="1"/>
    <n v="0"/>
    <n v="1067"/>
    <n v="2"/>
    <n v="0"/>
    <n v="0"/>
    <n v="0"/>
    <n v="1073"/>
    <n v="0.64119291705498604"/>
    <n v="0.17301733101770661"/>
    <n v="1.5595930232558139"/>
    <n v="0.31669286900806831"/>
    <n v="683"/>
    <n v="0.63653308480894688"/>
    <n v="1.2308745877561318E-2"/>
    <n v="390"/>
    <n v="253"/>
    <n v="2"/>
    <n v="34"/>
    <n v="8"/>
    <n v="1"/>
    <n v="3.1686859273066172E-2"/>
    <n v="0.36346691519105312"/>
    <n v="0.23578751164958062"/>
    <n v="7.4557315936626279E-3"/>
    <n v="1073"/>
    <n v="5"/>
    <n v="494"/>
    <n v="11"/>
    <n v="7"/>
    <n v="0"/>
    <n v="0"/>
    <n v="481"/>
    <n v="0.47157502329916123"/>
    <n v="1288"/>
    <n v="1288"/>
    <n v="0.79801734820322179"/>
    <n v="0.46749223602484469"/>
    <n v="60213"/>
    <n v="2463795.534"/>
    <n v="87267.64316059975"/>
    <n v="195"/>
    <n v="195"/>
    <n v="0.120817843866171"/>
    <n v="0.49200000000000005"/>
    <n v="9594"/>
    <n v="392567.29200000002"/>
    <n v="59895.590943121344"/>
    <n v="131"/>
    <n v="131"/>
    <n v="8.1164807930607194E-2"/>
    <n v="9.2519083969465649E-2"/>
    <n v="1212"/>
    <n v="49592.616000000002"/>
    <n v="10708.807996600635"/>
    <m/>
    <m/>
    <n v="0"/>
    <n v="0"/>
    <m/>
    <n v="0"/>
    <n v="0"/>
    <m/>
    <m/>
    <n v="0"/>
    <n v="0"/>
    <m/>
    <n v="0"/>
    <m/>
    <m/>
    <n v="0"/>
    <m/>
    <n v="0"/>
    <m/>
    <m/>
    <m/>
    <n v="0"/>
    <n v="0"/>
    <m/>
    <n v="0"/>
    <n v="0"/>
    <m/>
    <m/>
    <n v="0"/>
    <n v="0"/>
    <m/>
    <n v="0"/>
    <m/>
    <m/>
    <n v="0"/>
    <n v="0"/>
    <m/>
    <n v="0"/>
    <m/>
    <m/>
    <n v="0"/>
    <n v="0"/>
    <m/>
    <n v="0"/>
    <n v="1614"/>
    <n v="1614"/>
    <n v="2.0758495356347738E-3"/>
    <n v="4.7426420289057859E-5"/>
    <n v="0.55277452549289541"/>
    <n v="0.3793932741115742"/>
    <n v="0"/>
    <n v="0"/>
    <n v="0"/>
    <n v="0"/>
    <n v="0"/>
    <n v="0"/>
    <n v="157872.04210032173"/>
    <n v="24.220933123706924"/>
    <n v="0"/>
    <n v="0"/>
    <n v="4.0384138785625776"/>
    <n v="0.2476219699294262"/>
    <n v="-4.2759169999999997"/>
    <n v="18"/>
    <b v="0"/>
    <b v="0"/>
    <b v="0"/>
    <b v="0"/>
    <b v="0"/>
    <b v="0"/>
    <b v="1"/>
    <b v="0"/>
    <m/>
    <m/>
    <m/>
    <m/>
    <m/>
    <m/>
    <m/>
    <m/>
    <m/>
    <n v="0"/>
    <n v="0"/>
    <n v="0"/>
    <n v="0"/>
    <n v="0"/>
    <n v="0"/>
    <n v="0"/>
    <n v="0"/>
    <n v="0"/>
    <n v="0"/>
    <n v="0"/>
    <n v="620"/>
    <n v="1"/>
    <n v="3"/>
    <m/>
    <n v="5"/>
    <n v="2"/>
    <n v="1"/>
    <m/>
    <n v="5"/>
    <m/>
    <m/>
    <m/>
    <m/>
    <m/>
    <n v="5"/>
    <n v="4"/>
    <m/>
    <m/>
    <n v="1"/>
    <m/>
    <m/>
    <m/>
    <n v="1"/>
    <n v="7"/>
    <m/>
    <n v="3"/>
    <m/>
    <m/>
    <n v="2"/>
    <m/>
    <n v="3"/>
    <m/>
    <n v="4"/>
    <m/>
    <m/>
    <m/>
    <m/>
    <n v="1"/>
    <m/>
    <m/>
    <m/>
    <n v="3"/>
    <m/>
    <m/>
    <m/>
    <m/>
    <m/>
    <m/>
    <m/>
    <m/>
    <m/>
    <m/>
    <m/>
    <m/>
    <m/>
    <n v="1"/>
    <m/>
    <m/>
    <m/>
    <n v="3"/>
    <m/>
    <m/>
    <m/>
    <m/>
    <m/>
    <m/>
    <m/>
    <m/>
    <m/>
    <m/>
    <m/>
    <m/>
    <n v="2"/>
    <m/>
    <m/>
    <n v="2"/>
    <n v="6"/>
    <m/>
    <m/>
    <m/>
    <m/>
    <n v="6"/>
    <m/>
    <m/>
    <m/>
    <m/>
    <m/>
    <m/>
    <m/>
    <m/>
    <n v="7"/>
    <n v="0"/>
    <n v="0"/>
    <n v="6"/>
    <n v="6"/>
    <n v="1"/>
    <n v="0"/>
    <n v="1"/>
    <n v="24"/>
    <n v="0"/>
    <n v="3"/>
    <n v="0"/>
    <n v="0"/>
    <n v="8"/>
    <n v="0"/>
    <n v="0"/>
    <n v="3"/>
    <n v="0"/>
    <n v="9"/>
  </r>
  <r>
    <s v="MMR001"/>
    <s v="Kachin"/>
    <s v="MMR001D002"/>
    <s v="Mohnyin"/>
    <s v="MMR001007"/>
    <s v="Mohnyin"/>
    <n v="37"/>
    <n v="9"/>
    <x v="2"/>
    <n v="119928.30352955204"/>
    <n v="0.42698094752999616"/>
    <n v="0.27063624027674255"/>
    <n v="0.95612258059621102"/>
    <n v="9.5737340437765939E-2"/>
    <n v="0.44971633380611031"/>
    <n v="0.49174170234141296"/>
    <n v="0.2481702084700419"/>
    <n v="0.21578920801574883"/>
    <n v="0.2997577103629297"/>
    <n v="0.94240573418807738"/>
    <n v="0.84972994800868207"/>
    <n v="0.22269730981649741"/>
    <n v="8.1267054039733874E-2"/>
    <n v="119928.30352955204"/>
    <n v="209292"/>
    <n v="101598"/>
    <n v="107694"/>
    <n v="4.0650074108131351E-3"/>
    <n v="94.339517521867506"/>
    <n v="6335.2768312999997"/>
    <n v="33.0359675785554"/>
    <n v="2.8530194034661335E-2"/>
    <n v="195143"/>
    <n v="90885"/>
    <n v="104258"/>
    <n v="14149"/>
    <n v="10713"/>
    <n v="3436"/>
    <n v="56642"/>
    <n v="26652"/>
    <n v="29990"/>
    <n v="88.869623207735913"/>
    <n v="152650"/>
    <n v="74946"/>
    <n v="77704"/>
    <n v="96.450633172037485"/>
    <n v="0.27063624027674255"/>
    <n v="65589"/>
    <n v="133381"/>
    <n v="10322"/>
    <n v="0.56912903636949796"/>
    <n v="90177.845720155034"/>
    <n v="0.49174170234141296"/>
    <n v="0.50825829765858699"/>
    <n v="7.7387334028084958"/>
    <n v="143703"/>
    <n v="49491"/>
    <n v="79235"/>
    <n v="11467"/>
    <n v="1712"/>
    <n v="1798"/>
    <n v="39622"/>
    <n v="27431"/>
    <n v="12191"/>
    <n v="0.30768260057543789"/>
    <n v="195143"/>
    <n v="14149"/>
    <n v="7.2505803436454297E-2"/>
    <n v="1777"/>
    <n v="3726"/>
    <n v="5793"/>
    <n v="7541"/>
    <n v="7058"/>
    <n v="5287"/>
    <n v="3419"/>
    <n v="2310"/>
    <n v="2711"/>
    <n v="4.9251173590429556"/>
    <n v="39622"/>
    <n v="5.2822169501791931"/>
    <n v="842"/>
    <n v="2460"/>
    <n v="2645"/>
    <n v="18143"/>
    <n v="14978"/>
    <n v="299"/>
    <n v="78"/>
    <n v="177"/>
    <n v="39622"/>
    <n v="35525"/>
    <n v="1685"/>
    <n v="900"/>
    <n v="1330"/>
    <n v="101"/>
    <n v="81"/>
    <n v="39622"/>
    <n v="9740"/>
    <n v="60"/>
    <n v="33"/>
    <n v="29292"/>
    <n v="136"/>
    <n v="361"/>
    <n v="48266.150118620964"/>
    <n v="0.73928625511079704"/>
    <n v="3.4324365251627883E-3"/>
    <n v="0.2481702084700419"/>
    <n v="0.7518297915299581"/>
    <n v="39622"/>
    <n v="151"/>
    <n v="25790"/>
    <n v="35"/>
    <n v="8652"/>
    <n v="48"/>
    <n v="4829"/>
    <n v="117"/>
    <n v="0.87395891171571349"/>
    <n v="0.12604108828428651"/>
    <n v="39622"/>
    <n v="7412"/>
    <n v="1138"/>
    <n v="26310"/>
    <n v="0.66402503659583056"/>
    <n v="4541"/>
    <n v="221"/>
    <n v="0.21578920801574883"/>
    <n v="0.11460804603503104"/>
    <n v="0.4389354399071223"/>
    <n v="131799"/>
    <n v="126016"/>
    <n v="5783"/>
    <n v="0.95612258059621102"/>
    <n v="58925"/>
    <n v="57509"/>
    <n v="1416"/>
    <n v="0.97596945269410251"/>
    <n v="72874"/>
    <n v="68507"/>
    <n v="4367"/>
    <n v="0.94007464939484597"/>
    <n v="37635"/>
    <n v="35891"/>
    <n v="1744"/>
    <n v="0.95366015676896509"/>
    <n v="94164"/>
    <n v="90125"/>
    <n v="4039"/>
    <n v="0.95710674992566158"/>
    <n v="93589"/>
    <n v="47531"/>
    <n v="42497"/>
    <n v="3561"/>
    <n v="3.8049343405742127E-2"/>
    <n v="0.45408114201455302"/>
    <n v="13.347655153046897"/>
    <n v="45312"/>
    <n v="22478"/>
    <n v="0.49607168079096048"/>
    <n v="20980"/>
    <n v="0.46301200564971751"/>
    <n v="1854"/>
    <n v="4.0916313559322036E-2"/>
    <n v="48277"/>
    <n v="25053"/>
    <n v="21517"/>
    <n v="3.5358452265053755E-2"/>
    <n v="0.44569877995732959"/>
    <n v="1707"/>
    <n v="104348"/>
    <n v="9990"/>
    <n v="47431"/>
    <n v="25553"/>
    <n v="10715"/>
    <n v="165"/>
    <n v="8469"/>
    <n v="334"/>
    <n v="133"/>
    <n v="1558"/>
    <n v="9990"/>
    <n v="94358"/>
    <n v="46927"/>
    <n v="57421"/>
    <n v="21374"/>
    <n v="9.5737340437765939E-2"/>
    <n v="0.90426265956223406"/>
    <n v="0.44971633380611031"/>
    <n v="0.20483382527695787"/>
    <n v="0.67698949668417219"/>
    <n v="48127"/>
    <n v="4325"/>
    <n v="20216"/>
    <n v="13425"/>
    <n v="5492"/>
    <n v="112"/>
    <n v="3411"/>
    <n v="97"/>
    <n v="84"/>
    <n v="965"/>
    <n v="8.9866395162798429E-2"/>
    <n v="0.91013360483720163"/>
    <n v="0.49007833440688181"/>
    <n v="0.21112888815010286"/>
    <n v="56221"/>
    <n v="5665"/>
    <n v="27215"/>
    <n v="12128"/>
    <n v="5223"/>
    <n v="53"/>
    <n v="5058"/>
    <n v="237"/>
    <n v="49"/>
    <n v="593"/>
    <n v="0.10076306006652319"/>
    <n v="0.89923693993347686"/>
    <n v="0.41516515181160063"/>
    <n v="168390"/>
    <n v="6188"/>
    <n v="19884"/>
    <n v="3619"/>
    <n v="39509"/>
    <n v="15479"/>
    <n v="3873"/>
    <n v="466"/>
    <n v="32583"/>
    <n v="31151"/>
    <n v="9848"/>
    <n v="930"/>
    <n v="4860"/>
    <n v="0.27691668151315396"/>
    <n v="9.1923510897321689E-2"/>
    <n v="10.87860972931068"/>
    <n v="0.14870928215207496"/>
    <n v="80718"/>
    <n v="3296"/>
    <n v="14950"/>
    <n v="2694"/>
    <n v="26641"/>
    <n v="7394"/>
    <n v="2182"/>
    <n v="314"/>
    <n v="14963"/>
    <n v="926"/>
    <n v="3327"/>
    <n v="450"/>
    <n v="3581"/>
    <n v="0.70810723754305116"/>
    <n v="87672"/>
    <n v="2892"/>
    <n v="4934"/>
    <n v="925"/>
    <n v="12868"/>
    <n v="8085"/>
    <n v="1691"/>
    <n v="152"/>
    <n v="17620"/>
    <n v="30225"/>
    <n v="6521"/>
    <n v="480"/>
    <n v="1279"/>
    <n v="0.3580960854092527"/>
    <n v="168390"/>
    <n v="126455"/>
    <n v="230"/>
    <n v="470"/>
    <n v="1570"/>
    <n v="1270"/>
    <n v="842"/>
    <n v="22"/>
    <n v="31"/>
    <n v="37500"/>
    <n v="0.22269730981649741"/>
    <n v="0.77730269018350262"/>
    <n v="46984"/>
    <n v="37251"/>
    <n v="170"/>
    <n v="241"/>
    <n v="317"/>
    <n v="300"/>
    <n v="215"/>
    <n v="17"/>
    <n v="10"/>
    <n v="8463"/>
    <n v="0.18012514898688917"/>
    <n v="121406"/>
    <n v="89204"/>
    <n v="60"/>
    <n v="229"/>
    <n v="1253"/>
    <n v="970"/>
    <n v="627"/>
    <n v="5"/>
    <n v="21"/>
    <n v="29037"/>
    <n v="0.23917269327710328"/>
    <n v="209292"/>
    <n v="202873"/>
    <n v="6419"/>
    <n v="3.0670068612273761E-2"/>
    <n v="3213"/>
    <n v="1854"/>
    <n v="2382"/>
    <n v="2113"/>
    <n v="101598"/>
    <n v="98856"/>
    <n v="2742"/>
    <n v="2.6988720250398626E-2"/>
    <n v="107694"/>
    <n v="104017"/>
    <n v="3677"/>
    <n v="3.414303489516593E-2"/>
    <n v="39622"/>
    <n v="426"/>
    <n v="36914"/>
    <n v="1920"/>
    <n v="27"/>
    <n v="116"/>
    <n v="219"/>
    <n v="5.5272323456665492E-3"/>
    <n v="0.99447276765433346"/>
    <n v="0.94240573418807738"/>
    <n v="39622"/>
    <n v="1778"/>
    <n v="15190"/>
    <n v="15890"/>
    <n v="4644"/>
    <n v="15"/>
    <n v="305"/>
    <n v="16"/>
    <n v="810"/>
    <n v="2"/>
    <n v="972"/>
    <n v="8.4801372974610059E-3"/>
    <n v="0.84972994800868207"/>
    <n v="39622"/>
    <n v="2081"/>
    <n v="15856"/>
    <n v="15556"/>
    <n v="4603"/>
    <n v="98"/>
    <n v="418"/>
    <n v="11"/>
    <n v="27"/>
    <n v="1"/>
    <n v="971"/>
    <n v="0.84627227297965779"/>
    <n v="0.89606784109837978"/>
    <n v="39622"/>
    <n v="11877"/>
    <n v="155"/>
    <n v="10618"/>
    <n v="1998"/>
    <n v="5662"/>
    <n v="668"/>
    <n v="8330"/>
    <n v="314"/>
    <n v="0.2997577103629297"/>
    <n v="58495.618873353182"/>
    <n v="0.652894856392913"/>
    <n v="39622"/>
    <n v="1919"/>
    <n v="4"/>
    <n v="5"/>
    <n v="13"/>
    <n v="31885"/>
    <n v="5239"/>
    <n v="166"/>
    <n v="4"/>
    <n v="387"/>
    <n v="39622"/>
    <n v="1.6983998788551815"/>
    <n v="0.45829048672276612"/>
    <n v="0.5887894908907183"/>
    <n v="0.11956031498699279"/>
    <n v="13265"/>
    <n v="0.3347887537226793"/>
    <n v="0.23905638955468653"/>
    <n v="20119"/>
    <n v="26357"/>
    <n v="2485"/>
    <n v="15827"/>
    <n v="1030"/>
    <n v="1476"/>
    <n v="0.39944980061581947"/>
    <n v="0.50777345918933925"/>
    <n v="0.66521124627732064"/>
    <n v="3.7252031699560852E-2"/>
    <n v="39622"/>
    <n v="984"/>
    <n v="28691"/>
    <n v="23027"/>
    <n v="2797"/>
    <n v="625"/>
    <n v="357"/>
    <n v="15459"/>
    <n v="0.82855484326889106"/>
    <n v="109554"/>
    <n v="105972"/>
    <n v="0.87885950289851467"/>
    <n v="0.7978364096176348"/>
    <n v="8454832"/>
    <n v="345954815.77600002"/>
    <n v="7180067.2989247488"/>
    <n v="277"/>
    <n v="277"/>
    <n v="2.2972491063949774E-3"/>
    <n v="0.52216606498194951"/>
    <n v="14464"/>
    <n v="591837.95199999993"/>
    <n v="85082.454826895453"/>
    <n v="3551"/>
    <n v="3551"/>
    <n v="2.9449572479453304E-2"/>
    <n v="0.10789355111236272"/>
    <n v="38313"/>
    <n v="1567691.334"/>
    <n v="290282.26867121266"/>
    <n v="9117"/>
    <n v="9117"/>
    <n v="7.5610180877267189E-2"/>
    <n v="0.52183393660195243"/>
    <n v="475756"/>
    <n v="19466984.008000001"/>
    <n v="1195406.0014973392"/>
    <n v="139"/>
    <n v="139"/>
    <n v="1.1527712122343027E-3"/>
    <n v="0.27755395683453238"/>
    <n v="3858"/>
    <n v="21206.774448109103"/>
    <m/>
    <m/>
    <n v="0"/>
    <m/>
    <n v="0"/>
    <m/>
    <n v="20"/>
    <n v="20"/>
    <n v="1.6586636147256155E-4"/>
    <n v="0.24199999999999999"/>
    <n v="484"/>
    <n v="60.287039999999998"/>
    <n v="1503"/>
    <n v="1416"/>
    <n v="1416"/>
    <n v="1.1743338392257358E-2"/>
    <n v="0.11192090395480227"/>
    <n v="15848"/>
    <n v="332933.77309241012"/>
    <n v="87"/>
    <n v="87"/>
    <n v="7.2151867240564276E-4"/>
    <n v="0.13770114942528736"/>
    <n v="1198"/>
    <n v="20455.676736609945"/>
    <m/>
    <m/>
    <n v="0"/>
    <n v="0"/>
    <m/>
    <n v="0"/>
    <n v="124161"/>
    <n v="120579"/>
    <n v="0.15508293752001573"/>
    <n v="3.5431414696619006E-3"/>
    <n v="0.78681404840028413"/>
    <n v="9.3235993401077338E-3"/>
    <n v="0.13099629799583792"/>
    <n v="2.3239041310277419E-3"/>
    <n v="3.6483915672385153E-2"/>
    <n v="2.241596513769427E-3"/>
    <n v="0"/>
    <n v="6.6064408638026896E-6"/>
    <n v="9125494.5352373254"/>
    <n v="43.601736020666465"/>
    <n v="3582"/>
    <n v="2.8849638775460894E-2"/>
    <n v="1.6856500833595089"/>
    <n v="0.57612808898572332"/>
    <n v="0.50503330000000002"/>
    <n v="245"/>
    <b v="0"/>
    <b v="0"/>
    <b v="0"/>
    <b v="0"/>
    <b v="0"/>
    <b v="1"/>
    <b v="1"/>
    <b v="1"/>
    <n v="3"/>
    <m/>
    <m/>
    <n v="1"/>
    <n v="4"/>
    <n v="6"/>
    <n v="4"/>
    <n v="81"/>
    <n v="380"/>
    <n v="0"/>
    <n v="7.462686567164179E-3"/>
    <n v="0"/>
    <n v="5.4794520547945206E-3"/>
    <n v="1.5474706998639856E-3"/>
    <n v="3.844325068034437E-3"/>
    <n v="0"/>
    <n v="6.25E-2"/>
    <n v="1.3043478260869565E-2"/>
    <n v="3.6224023304556709E-3"/>
    <n v="1.9846950832225999E-2"/>
    <n v="50.385573504635005"/>
    <n v="8.1267054039733874E-2"/>
    <n v="1"/>
    <m/>
    <m/>
    <n v="9"/>
    <m/>
    <n v="1"/>
    <n v="109"/>
    <m/>
    <m/>
    <m/>
    <m/>
    <m/>
    <m/>
    <n v="40"/>
    <n v="2"/>
    <m/>
    <m/>
    <n v="42"/>
    <m/>
    <n v="2"/>
    <n v="23"/>
    <n v="115"/>
    <m/>
    <n v="64"/>
    <n v="20"/>
    <n v="3"/>
    <n v="2"/>
    <m/>
    <n v="45"/>
    <n v="1"/>
    <n v="72"/>
    <n v="69"/>
    <n v="2"/>
    <n v="1"/>
    <m/>
    <n v="43"/>
    <m/>
    <n v="3"/>
    <n v="20"/>
    <n v="154"/>
    <n v="70"/>
    <n v="20"/>
    <m/>
    <n v="1"/>
    <n v="1"/>
    <m/>
    <n v="51"/>
    <m/>
    <n v="76"/>
    <n v="69"/>
    <n v="2"/>
    <n v="1"/>
    <n v="1"/>
    <n v="53"/>
    <m/>
    <n v="8"/>
    <n v="20"/>
    <n v="156"/>
    <n v="69"/>
    <n v="20"/>
    <m/>
    <n v="7"/>
    <n v="2"/>
    <n v="58"/>
    <n v="1"/>
    <n v="77"/>
    <m/>
    <n v="3"/>
    <m/>
    <m/>
    <n v="5"/>
    <n v="8"/>
    <n v="9"/>
    <n v="2"/>
    <n v="60"/>
    <m/>
    <n v="2"/>
    <n v="1"/>
    <n v="1"/>
    <n v="9"/>
    <m/>
    <m/>
    <m/>
    <n v="3"/>
    <n v="7"/>
    <m/>
    <m/>
    <n v="11"/>
    <n v="179"/>
    <n v="6"/>
    <n v="2"/>
    <n v="1"/>
    <n v="152"/>
    <n v="0"/>
    <n v="23"/>
    <n v="63"/>
    <n v="594"/>
    <n v="0"/>
    <n v="205"/>
    <n v="60"/>
    <n v="3"/>
    <n v="19"/>
    <n v="3"/>
    <n v="0"/>
    <n v="157"/>
    <n v="9"/>
    <n v="236"/>
  </r>
  <r>
    <s v="MMR001"/>
    <s v="Kachin"/>
    <s v="MMR001D002"/>
    <s v="Mohnyin"/>
    <s v="MMR001008"/>
    <s v="Mogaung"/>
    <n v="36"/>
    <n v="14"/>
    <x v="2"/>
    <n v="72434.755958212918"/>
    <n v="0.45376782729388182"/>
    <n v="0.18861607142857142"/>
    <n v="0.93354164447442867"/>
    <n v="0.12714022168351399"/>
    <n v="0.46115964567229262"/>
    <n v="0.52796561813303544"/>
    <n v="0.33601092457225479"/>
    <n v="0.37729938147642383"/>
    <n v="0.43445256647120251"/>
    <n v="0.92039521246686484"/>
    <n v="0.81070768736444698"/>
    <n v="0.25591582154930248"/>
    <n v="7.2009132234244447E-2"/>
    <n v="72434.755958212918"/>
    <n v="132608"/>
    <n v="63501"/>
    <n v="69107"/>
    <n v="2.5756001315535623E-3"/>
    <n v="91.887941887218375"/>
    <n v="3316.6786757099999"/>
    <n v="39.98216678967632"/>
    <n v="3.4529001571490782E-2"/>
    <n v="126795"/>
    <n v="59133"/>
    <n v="67662"/>
    <n v="5813"/>
    <n v="4368"/>
    <n v="1445"/>
    <n v="25012"/>
    <n v="11604"/>
    <n v="13408"/>
    <n v="86.545346062052502"/>
    <n v="107596"/>
    <n v="51897"/>
    <n v="55699"/>
    <n v="93.17402466830643"/>
    <n v="0.18861607142857142"/>
    <n v="43488"/>
    <n v="82369"/>
    <n v="6751"/>
    <n v="0.60992606441743857"/>
    <n v="51726.924449732309"/>
    <n v="0.52796561813303544"/>
    <n v="0.47203438186696456"/>
    <n v="8.1960446284403119"/>
    <n v="89120"/>
    <n v="29147"/>
    <n v="50260"/>
    <n v="7782"/>
    <n v="1179"/>
    <n v="752"/>
    <n v="24898"/>
    <n v="17611"/>
    <n v="7287"/>
    <n v="0.29267411037031088"/>
    <n v="126795"/>
    <n v="5813"/>
    <n v="4.5845656374462716E-2"/>
    <n v="1026"/>
    <n v="2265"/>
    <n v="3503"/>
    <n v="4532"/>
    <n v="4342"/>
    <n v="3374"/>
    <n v="2320"/>
    <n v="1614"/>
    <n v="1922"/>
    <n v="5.0925777170857094"/>
    <n v="24898"/>
    <n v="5.3260502851634666"/>
    <n v="686"/>
    <n v="1675"/>
    <n v="1743"/>
    <n v="10308"/>
    <n v="10234"/>
    <n v="107"/>
    <n v="37"/>
    <n v="108"/>
    <n v="24898"/>
    <n v="22110"/>
    <n v="1021"/>
    <n v="429"/>
    <n v="1216"/>
    <n v="71"/>
    <n v="51"/>
    <n v="24898"/>
    <n v="8324"/>
    <n v="28"/>
    <n v="14"/>
    <n v="16398"/>
    <n v="65"/>
    <n v="69"/>
    <n v="42533.209093099846"/>
    <n v="0.65860711703751307"/>
    <n v="2.6106514579484295E-3"/>
    <n v="0.33601092457225479"/>
    <n v="0.66398907542774521"/>
    <n v="24898"/>
    <n v="107"/>
    <n v="17809"/>
    <n v="7"/>
    <n v="3606"/>
    <n v="33"/>
    <n v="3322"/>
    <n v="14"/>
    <n v="0.86468792674110373"/>
    <n v="0.13531207325889627"/>
    <n v="24898"/>
    <n v="8900"/>
    <n v="494"/>
    <n v="12910"/>
    <n v="0.5185155434171419"/>
    <n v="2460"/>
    <n v="134"/>
    <n v="0.37729938147642383"/>
    <n v="9.8803116716202108E-2"/>
    <n v="0.39965057434332074"/>
    <n v="84489"/>
    <n v="78874"/>
    <n v="5615"/>
    <n v="0.93354164447442867"/>
    <n v="37809"/>
    <n v="36168"/>
    <n v="1641"/>
    <n v="0.95659763548361498"/>
    <n v="46680"/>
    <n v="42706"/>
    <n v="3974"/>
    <n v="0.91486718080548413"/>
    <n v="16588"/>
    <n v="15779"/>
    <n v="809"/>
    <n v="0.95122980467808049"/>
    <n v="67901"/>
    <n v="63095"/>
    <n v="4806"/>
    <n v="0.92922048276166758"/>
    <n v="60836"/>
    <n v="31468"/>
    <n v="26749"/>
    <n v="2619"/>
    <n v="4.3050167663883226E-2"/>
    <n v="0.4396903149450983"/>
    <n v="12.015273004963726"/>
    <n v="29369"/>
    <n v="14839"/>
    <n v="0.50526064898362222"/>
    <n v="13109"/>
    <n v="0.44635500017024754"/>
    <n v="1421"/>
    <n v="4.8384350846130277E-2"/>
    <n v="31467"/>
    <n v="16629"/>
    <n v="13640"/>
    <n v="3.8071630597133505E-2"/>
    <n v="0.43346998442813106"/>
    <n v="1198"/>
    <n v="65589"/>
    <n v="8339"/>
    <n v="27003"/>
    <n v="16797"/>
    <n v="8211"/>
    <n v="102"/>
    <n v="4792"/>
    <n v="172"/>
    <n v="27"/>
    <n v="146"/>
    <n v="8339"/>
    <n v="57250"/>
    <n v="30247"/>
    <n v="35342"/>
    <n v="13450"/>
    <n v="0.12714022168351399"/>
    <n v="0.87285977831648598"/>
    <n v="0.46115964567229262"/>
    <n v="0.2050648736830871"/>
    <n v="0.6670097119943893"/>
    <n v="29928"/>
    <n v="3369"/>
    <n v="11554"/>
    <n v="8722"/>
    <n v="4036"/>
    <n v="70"/>
    <n v="1990"/>
    <n v="84"/>
    <n v="20"/>
    <n v="83"/>
    <n v="0.11257016840417"/>
    <n v="0.88742983159583"/>
    <n v="0.50136995455760491"/>
    <n v="0.20993718257150495"/>
    <n v="35661"/>
    <n v="4970"/>
    <n v="15449"/>
    <n v="8075"/>
    <n v="4175"/>
    <n v="32"/>
    <n v="2802"/>
    <n v="88"/>
    <n v="7"/>
    <n v="63"/>
    <n v="0.13936793696194721"/>
    <n v="0.86063206303805273"/>
    <n v="0.42741370124225342"/>
    <n v="105015"/>
    <n v="4247"/>
    <n v="10447"/>
    <n v="2075"/>
    <n v="25121"/>
    <n v="8573"/>
    <n v="2572"/>
    <n v="767"/>
    <n v="20863"/>
    <n v="22035"/>
    <n v="5890"/>
    <n v="633"/>
    <n v="1792"/>
    <n v="0.29146312431557397"/>
    <n v="8.1635956768080747E-2"/>
    <n v="12.249504257552783"/>
    <n v="0.16744924491145305"/>
    <n v="49317"/>
    <n v="2774"/>
    <n v="7631"/>
    <n v="1590"/>
    <n v="16769"/>
    <n v="4630"/>
    <n v="1665"/>
    <n v="508"/>
    <n v="9612"/>
    <n v="608"/>
    <n v="1930"/>
    <n v="322"/>
    <n v="1278"/>
    <n v="0.71089076788936878"/>
    <n v="55698"/>
    <n v="1473"/>
    <n v="2816"/>
    <n v="485"/>
    <n v="8352"/>
    <n v="3943"/>
    <n v="907"/>
    <n v="259"/>
    <n v="11251"/>
    <n v="21427"/>
    <n v="3960"/>
    <n v="311"/>
    <n v="514"/>
    <n v="0.32274049337498656"/>
    <n v="105015"/>
    <n v="76010"/>
    <n v="235"/>
    <n v="286"/>
    <n v="698"/>
    <n v="450"/>
    <n v="410"/>
    <n v="30"/>
    <n v="21"/>
    <n v="26875"/>
    <n v="0.25591582154930248"/>
    <n v="0.74408417845069752"/>
    <n v="20504"/>
    <n v="15442"/>
    <n v="131"/>
    <n v="133"/>
    <n v="119"/>
    <n v="97"/>
    <n v="157"/>
    <n v="17"/>
    <n v="6"/>
    <n v="4402"/>
    <n v="0.21468981662114708"/>
    <n v="84511"/>
    <n v="60568"/>
    <n v="104"/>
    <n v="153"/>
    <n v="579"/>
    <n v="353"/>
    <n v="253"/>
    <n v="13"/>
    <n v="15"/>
    <n v="22473"/>
    <n v="0.26591804617150427"/>
    <n v="132608"/>
    <n v="129444"/>
    <n v="3164"/>
    <n v="2.38597972972973E-2"/>
    <n v="1202"/>
    <n v="1059"/>
    <n v="1204"/>
    <n v="958"/>
    <n v="63501"/>
    <n v="62072"/>
    <n v="1429"/>
    <n v="2.2503582620746129E-2"/>
    <n v="69107"/>
    <n v="67372"/>
    <n v="1735"/>
    <n v="2.510599505115256E-2"/>
    <n v="24898"/>
    <n v="103"/>
    <n v="22813"/>
    <n v="1811"/>
    <n v="22"/>
    <n v="41"/>
    <n v="108"/>
    <n v="4.337697807052775E-3"/>
    <n v="0.99566230219294727"/>
    <n v="0.92039521246686484"/>
    <n v="24898"/>
    <n v="691"/>
    <n v="9504"/>
    <n v="8471"/>
    <n v="4188"/>
    <n v="102"/>
    <n v="115"/>
    <n v="118"/>
    <n v="1519"/>
    <n v="5"/>
    <n v="185"/>
    <n v="1.3454895975580368E-2"/>
    <n v="0.81070768736444698"/>
    <n v="24898"/>
    <n v="1012"/>
    <n v="10582"/>
    <n v="8313"/>
    <n v="4324"/>
    <n v="117"/>
    <n v="191"/>
    <n v="132"/>
    <n v="48"/>
    <n v="0"/>
    <n v="179"/>
    <n v="0.80677162824323234"/>
    <n v="0.86555144991565591"/>
    <n v="24898"/>
    <n v="10817"/>
    <n v="33"/>
    <n v="7050"/>
    <n v="519"/>
    <n v="2600"/>
    <n v="418"/>
    <n v="3361"/>
    <n v="100"/>
    <n v="0.43445256647120251"/>
    <n v="55086.41316571612"/>
    <n v="0.67386938709936539"/>
    <n v="24898"/>
    <n v="2015"/>
    <n v="5"/>
    <n v="1"/>
    <n v="15"/>
    <n v="20325"/>
    <n v="2326"/>
    <n v="91"/>
    <n v="1"/>
    <n v="119"/>
    <n v="24898"/>
    <n v="1.5460277933970601"/>
    <n v="0.41717491784116961"/>
    <n v="0.64681890213805104"/>
    <n v="0.13134383829129812"/>
    <n v="9005"/>
    <n v="0.36167563659731705"/>
    <n v="0.16228441673124402"/>
    <n v="10177"/>
    <n v="15893"/>
    <n v="1814"/>
    <n v="9016"/>
    <n v="594"/>
    <n v="999"/>
    <n v="0.36211743915173911"/>
    <n v="0.40874769057755644"/>
    <n v="0.63832436340268295"/>
    <n v="4.012370471523817E-2"/>
    <n v="24898"/>
    <n v="618"/>
    <n v="16992"/>
    <n v="14340"/>
    <n v="1454"/>
    <n v="416"/>
    <n v="206"/>
    <n v="9985"/>
    <n v="0.77395774761024982"/>
    <n v="72626"/>
    <n v="72454"/>
    <n v="0.91185280273855374"/>
    <n v="0.72375148370000275"/>
    <n v="5243869"/>
    <n v="214568631.74199998"/>
    <n v="4909075.9453090793"/>
    <n v="25"/>
    <n v="25"/>
    <n v="3.146316292884291E-4"/>
    <n v="0.51479999999999992"/>
    <n v="1287"/>
    <n v="52661.466"/>
    <n v="7678.9219157847883"/>
    <n v="732"/>
    <n v="732"/>
    <n v="9.2124141055652045E-3"/>
    <n v="0.16616120218579233"/>
    <n v="12163"/>
    <n v="497685.63400000002"/>
    <n v="59838.530179478359"/>
    <n v="5810"/>
    <n v="5810"/>
    <n v="7.3120390646630923E-2"/>
    <n v="0.51956454388984508"/>
    <n v="301867"/>
    <n v="12351793.905999999"/>
    <n v="761797.61639788758"/>
    <n v="339"/>
    <n v="339"/>
    <n v="4.2664048931510988E-3"/>
    <n v="0.23778761061946901"/>
    <n v="8061"/>
    <n v="51720.118977762482"/>
    <m/>
    <m/>
    <n v="0"/>
    <m/>
    <n v="0"/>
    <m/>
    <n v="34"/>
    <n v="34"/>
    <n v="4.2789901583226359E-4"/>
    <n v="0.23235294117647057"/>
    <n v="790"/>
    <n v="57.883764705882349"/>
    <n v="64"/>
    <n v="59"/>
    <n v="59"/>
    <n v="7.4253064512069269E-4"/>
    <n v="0.10220338983050847"/>
    <n v="603"/>
    <n v="13872.240545517088"/>
    <m/>
    <m/>
    <n v="0"/>
    <n v="0"/>
    <m/>
    <n v="0"/>
    <n v="5"/>
    <n v="5"/>
    <n v="6.2926325857685819E-5"/>
    <n v="0.114"/>
    <n v="57"/>
    <n v="540.25616640699309"/>
    <n v="79630"/>
    <n v="79458"/>
    <n v="0.10219507583796027"/>
    <n v="2.3348255906616849E-3"/>
    <n v="0.84572435309894967"/>
    <n v="1.3229070688812808E-3"/>
    <n v="0.13124074744373534"/>
    <n v="8.9102235638595147E-3"/>
    <n v="2.389877808389008E-3"/>
    <n v="0"/>
    <n v="9.3074094174256145E-5"/>
    <n v="9.9720823238826474E-6"/>
    <n v="5804581.5132566225"/>
    <n v="43.772483660537993"/>
    <n v="172"/>
    <n v="2.1599899535351E-3"/>
    <n v="1.6653020218510612"/>
    <n v="0.59919461872586877"/>
    <n v="0.18828139999999999"/>
    <n v="235"/>
    <b v="0"/>
    <b v="0"/>
    <b v="0"/>
    <b v="0"/>
    <b v="0"/>
    <b v="1"/>
    <b v="1"/>
    <b v="1"/>
    <n v="4"/>
    <m/>
    <m/>
    <m/>
    <n v="4"/>
    <n v="1"/>
    <n v="5"/>
    <n v="92"/>
    <n v="404"/>
    <n v="0"/>
    <n v="9.9502487562189053E-3"/>
    <n v="0"/>
    <n v="9.1324200913242006E-4"/>
    <n v="1.6452056914343424E-3"/>
    <n v="4.0871245460155593E-3"/>
    <n v="0"/>
    <n v="8.3333333333333329E-2"/>
    <n v="2.1739130434782609E-3"/>
    <n v="3.127174114196417E-3"/>
    <n v="2.2398592730706789E-2"/>
    <n v="44.645661985231555"/>
    <n v="7.2009132234244447E-2"/>
    <n v="17"/>
    <m/>
    <m/>
    <n v="1"/>
    <m/>
    <n v="1"/>
    <n v="186"/>
    <m/>
    <n v="7"/>
    <m/>
    <m/>
    <m/>
    <m/>
    <n v="17"/>
    <n v="3"/>
    <m/>
    <m/>
    <n v="4"/>
    <n v="13"/>
    <n v="4"/>
    <n v="5"/>
    <n v="166"/>
    <m/>
    <n v="54"/>
    <n v="2"/>
    <n v="6"/>
    <n v="2"/>
    <m/>
    <n v="24"/>
    <n v="3"/>
    <n v="20"/>
    <n v="19"/>
    <n v="3"/>
    <n v="1"/>
    <m/>
    <n v="6"/>
    <n v="13"/>
    <n v="6"/>
    <n v="3"/>
    <n v="212"/>
    <n v="54"/>
    <n v="2"/>
    <m/>
    <m/>
    <n v="1"/>
    <m/>
    <n v="25"/>
    <m/>
    <n v="21"/>
    <n v="26"/>
    <n v="3"/>
    <n v="1"/>
    <n v="1"/>
    <n v="13"/>
    <n v="13"/>
    <n v="9"/>
    <n v="3"/>
    <n v="230"/>
    <n v="61"/>
    <n v="2"/>
    <m/>
    <n v="3"/>
    <n v="3"/>
    <n v="39"/>
    <n v="2"/>
    <n v="23"/>
    <n v="4"/>
    <n v="5"/>
    <m/>
    <m/>
    <n v="6"/>
    <m/>
    <n v="12"/>
    <n v="4"/>
    <n v="190"/>
    <m/>
    <n v="14"/>
    <m/>
    <n v="5"/>
    <n v="6"/>
    <m/>
    <n v="1"/>
    <n v="1"/>
    <n v="12"/>
    <n v="13"/>
    <m/>
    <m/>
    <n v="43"/>
    <n v="83"/>
    <n v="9"/>
    <n v="2"/>
    <n v="1"/>
    <n v="30"/>
    <n v="39"/>
    <n v="32"/>
    <n v="11"/>
    <n v="984"/>
    <n v="0"/>
    <n v="190"/>
    <n v="6"/>
    <n v="6"/>
    <n v="11"/>
    <n v="4"/>
    <n v="0"/>
    <n v="100"/>
    <n v="18"/>
    <n v="107"/>
  </r>
  <r>
    <s v="MMR001"/>
    <s v="Kachin"/>
    <s v="MMR001D002"/>
    <s v="Mohnyin"/>
    <s v="MMR001009"/>
    <s v="Hpakant"/>
    <n v="15"/>
    <n v="6"/>
    <x v="6"/>
    <n v="212129.29846200807"/>
    <n v="0.36049387273744354"/>
    <n v="0.19853907653719535"/>
    <n v="0.94371438837842003"/>
    <n v="7.9345045198703737E-2"/>
    <n v="0.55936664961055205"/>
    <n v="0.27557780297993822"/>
    <n v="0.18950644245468443"/>
    <n v="0.17460144136274297"/>
    <n v="0.14593797772439399"/>
    <n v="0.86418977942782271"/>
    <n v="0.71219152653417772"/>
    <n v="0.17506645326414202"/>
    <n v="7.8898893765494086E-3"/>
    <n v="212129.29846200807"/>
    <n v="331708"/>
    <n v="210723"/>
    <n v="120985"/>
    <n v="6.4426517890124966E-3"/>
    <n v="174.17283134272844"/>
    <n v="5761.2972145499998"/>
    <n v="57.575227877895351"/>
    <n v="4.972254616245831E-2"/>
    <n v="169498"/>
    <n v="89769"/>
    <n v="79729"/>
    <n v="162210"/>
    <n v="120954"/>
    <n v="41256"/>
    <n v="65857"/>
    <n v="42818"/>
    <n v="23039"/>
    <n v="185.85008029862408"/>
    <n v="265851"/>
    <n v="167905"/>
    <n v="97946"/>
    <n v="171.42609192820535"/>
    <n v="0.19853907653719535"/>
    <n v="70468"/>
    <n v="255710"/>
    <n v="5530"/>
    <n v="0.29720386375190644"/>
    <n v="233123.10076258262"/>
    <n v="0.27557780297993822"/>
    <n v="0.72442219702006172"/>
    <n v="2.1626060771968247"/>
    <n v="261240"/>
    <n v="117782"/>
    <n v="132554"/>
    <n v="7291"/>
    <n v="2848"/>
    <n v="765"/>
    <n v="36632"/>
    <n v="31072"/>
    <n v="5560"/>
    <n v="0.15177986459925749"/>
    <n v="169498"/>
    <n v="162210"/>
    <n v="0.95700244250669619"/>
    <n v="1926"/>
    <n v="4045"/>
    <n v="6477"/>
    <n v="7113"/>
    <n v="6100"/>
    <n v="4263"/>
    <n v="2866"/>
    <n v="2411"/>
    <n v="1431"/>
    <n v="4.6270473902598823"/>
    <n v="36632"/>
    <n v="9.0551430443328229"/>
    <n v="207"/>
    <n v="501"/>
    <n v="1339"/>
    <n v="19486"/>
    <n v="13817"/>
    <n v="461"/>
    <n v="146"/>
    <n v="675"/>
    <n v="36632"/>
    <n v="29972"/>
    <n v="4550"/>
    <n v="911"/>
    <n v="386"/>
    <n v="525"/>
    <n v="288"/>
    <n v="36632"/>
    <n v="6859"/>
    <n v="35"/>
    <n v="48"/>
    <n v="29135"/>
    <n v="34"/>
    <n v="521"/>
    <n v="31898.864708451627"/>
    <n v="0.79534286962218825"/>
    <n v="9.2815025114653855E-4"/>
    <n v="0.18950644245468443"/>
    <n v="0.8104935575453156"/>
    <n v="36632"/>
    <n v="216"/>
    <n v="23637"/>
    <n v="34"/>
    <n v="10079"/>
    <n v="356"/>
    <n v="1626"/>
    <n v="684"/>
    <n v="0.92722210089539203"/>
    <n v="7.2777899104607968E-2"/>
    <n v="36632"/>
    <n v="5735"/>
    <n v="661"/>
    <n v="27664"/>
    <n v="0.75518672199170123"/>
    <n v="2238"/>
    <n v="334"/>
    <n v="0.17460144136274297"/>
    <n v="6.1094125354880978E-2"/>
    <n v="0.44163572832496178"/>
    <n v="116886"/>
    <n v="110307"/>
    <n v="6579"/>
    <n v="0.94371438837842003"/>
    <n v="63120"/>
    <n v="60623"/>
    <n v="2497"/>
    <n v="0.96044043092522169"/>
    <n v="53766"/>
    <n v="49684"/>
    <n v="4082"/>
    <n v="0.92407841386749989"/>
    <n v="27096"/>
    <n v="26021"/>
    <n v="1075"/>
    <n v="0.96032624741659289"/>
    <n v="89790"/>
    <n v="84286"/>
    <n v="5504"/>
    <n v="0.93870141441140442"/>
    <n v="81027"/>
    <n v="34781"/>
    <n v="42139"/>
    <n v="4107"/>
    <n v="5.0686808101003372E-2"/>
    <n v="0.52006121416318019"/>
    <n v="8.468711955198442"/>
    <n v="43080"/>
    <n v="17299"/>
    <n v="0.40155524605385329"/>
    <n v="23554"/>
    <n v="0.54675023212627671"/>
    <n v="2227"/>
    <n v="5.1694521819870012E-2"/>
    <n v="37947"/>
    <n v="17482"/>
    <n v="18585"/>
    <n v="4.9542783355732999E-2"/>
    <n v="0.48976203652462647"/>
    <n v="1880"/>
    <n v="175890"/>
    <n v="13956"/>
    <n v="63547"/>
    <n v="56960"/>
    <n v="27524"/>
    <n v="332"/>
    <n v="12410"/>
    <n v="312"/>
    <n v="129"/>
    <n v="720"/>
    <n v="13956"/>
    <n v="161934"/>
    <n v="98387"/>
    <n v="77503"/>
    <n v="41427"/>
    <n v="7.9345045198703737E-2"/>
    <n v="0.92065495480129622"/>
    <n v="0.55936664961055205"/>
    <n v="0.23552788674739894"/>
    <n v="0.74001080220592419"/>
    <n v="114709"/>
    <n v="7657"/>
    <n v="39158"/>
    <n v="39811"/>
    <n v="19123"/>
    <n v="241"/>
    <n v="7897"/>
    <n v="172"/>
    <n v="82"/>
    <n v="568"/>
    <n v="6.6751519061276798E-2"/>
    <n v="0.93324848093872326"/>
    <n v="0.59188032325275264"/>
    <n v="0.24481949977769835"/>
    <n v="61181"/>
    <n v="6299"/>
    <n v="24389"/>
    <n v="17149"/>
    <n v="8401"/>
    <n v="91"/>
    <n v="4513"/>
    <n v="140"/>
    <n v="47"/>
    <n v="152"/>
    <n v="0.10295680031382291"/>
    <n v="0.89704319968617707"/>
    <n v="0.49840636799006227"/>
    <n v="283658"/>
    <n v="2657"/>
    <n v="90379"/>
    <n v="7884"/>
    <n v="79339"/>
    <n v="12303"/>
    <n v="4125"/>
    <n v="442"/>
    <n v="30823"/>
    <n v="41282"/>
    <n v="5187"/>
    <n v="637"/>
    <n v="8600"/>
    <n v="0.18890706414062003"/>
    <n v="4.3372652983522414E-2"/>
    <n v="23.056002600991626"/>
    <n v="0.31517277312117459"/>
    <n v="186240"/>
    <n v="1453"/>
    <n v="79664"/>
    <n v="6557"/>
    <n v="63327"/>
    <n v="7208"/>
    <n v="3085"/>
    <n v="332"/>
    <n v="15432"/>
    <n v="1315"/>
    <n v="1756"/>
    <n v="308"/>
    <n v="5803"/>
    <n v="0.86605455326460479"/>
    <n v="97418"/>
    <n v="1204"/>
    <n v="10715"/>
    <n v="1327"/>
    <n v="16012"/>
    <n v="5095"/>
    <n v="1040"/>
    <n v="110"/>
    <n v="15391"/>
    <n v="39967"/>
    <n v="3431"/>
    <n v="329"/>
    <n v="2797"/>
    <n v="0.36331068180418402"/>
    <n v="283658"/>
    <n v="224307"/>
    <n v="261"/>
    <n v="1055"/>
    <n v="3037"/>
    <n v="679"/>
    <n v="4594"/>
    <n v="21"/>
    <n v="45"/>
    <n v="49659"/>
    <n v="0.17506645326414202"/>
    <n v="0.82493354673585795"/>
    <n v="57317"/>
    <n v="47666"/>
    <n v="47"/>
    <n v="191"/>
    <n v="746"/>
    <n v="181"/>
    <n v="430"/>
    <n v="5"/>
    <n v="7"/>
    <n v="8044"/>
    <n v="0.14034230681996615"/>
    <n v="226341"/>
    <n v="176641"/>
    <n v="214"/>
    <n v="864"/>
    <n v="2291"/>
    <n v="498"/>
    <n v="4164"/>
    <n v="16"/>
    <n v="38"/>
    <n v="41615"/>
    <n v="0.1838597514369911"/>
    <n v="331708"/>
    <n v="322895"/>
    <n v="8813"/>
    <n v="2.6568548241224212E-2"/>
    <n v="5485"/>
    <n v="2196"/>
    <n v="2361"/>
    <n v="2503"/>
    <n v="210723"/>
    <n v="206467"/>
    <n v="4256"/>
    <n v="2.019713083052159E-2"/>
    <n v="120985"/>
    <n v="116428"/>
    <n v="4557"/>
    <n v="3.7665826342108528E-2"/>
    <n v="36632"/>
    <n v="642"/>
    <n v="31015"/>
    <n v="4181"/>
    <n v="131"/>
    <n v="131"/>
    <n v="532"/>
    <n v="1.4522821576763486E-2"/>
    <n v="0.98547717842323657"/>
    <n v="0.86418977942782271"/>
    <n v="36632"/>
    <n v="5884"/>
    <n v="2314"/>
    <n v="10122"/>
    <n v="4614"/>
    <n v="1084"/>
    <n v="1227"/>
    <n v="3263"/>
    <n v="7769"/>
    <n v="94"/>
    <n v="261"/>
    <n v="0.15216204411443546"/>
    <n v="0.71219152653417772"/>
    <n v="36632"/>
    <n v="9414"/>
    <n v="2966"/>
    <n v="12397"/>
    <n v="4804"/>
    <n v="1686"/>
    <n v="1370"/>
    <n v="3603"/>
    <n v="64"/>
    <n v="73"/>
    <n v="255"/>
    <n v="0.77647958069447476"/>
    <n v="0.78819065298100022"/>
    <n v="36632"/>
    <n v="5346"/>
    <n v="60"/>
    <n v="7530"/>
    <n v="1129"/>
    <n v="16254"/>
    <n v="532"/>
    <n v="5567"/>
    <n v="214"/>
    <n v="0.14593797772439399"/>
    <n v="24736.195348329329"/>
    <n v="0.74161934920288275"/>
    <n v="36632"/>
    <n v="275"/>
    <n v="6"/>
    <n v="2"/>
    <n v="19"/>
    <n v="15624"/>
    <n v="20294"/>
    <n v="310"/>
    <n v="1"/>
    <n v="101"/>
    <n v="36632"/>
    <n v="1.561667394627648"/>
    <n v="0.42139505501225055"/>
    <n v="0.64034121698393554"/>
    <n v="0.13002847161204403"/>
    <n v="12205"/>
    <n v="0.33317864162480892"/>
    <n v="0.21995350429814919"/>
    <n v="11684"/>
    <n v="24427"/>
    <n v="2567"/>
    <n v="16787"/>
    <n v="1009"/>
    <n v="733"/>
    <n v="0.45826053723520421"/>
    <n v="0.31895610395282814"/>
    <n v="0.66682135837519108"/>
    <n v="2.7544223629613451E-2"/>
    <n v="36632"/>
    <n v="2450"/>
    <n v="27472"/>
    <n v="2510"/>
    <n v="560"/>
    <n v="268"/>
    <n v="199"/>
    <n v="3427"/>
    <n v="0.83754640751255738"/>
    <n v="28006"/>
    <n v="27718"/>
    <n v="0.97440764958166348"/>
    <n v="0.68197092142290205"/>
    <n v="1890287"/>
    <n v="77346763.466000006"/>
    <n v="1878015.9418676272"/>
    <n v="48"/>
    <n v="48"/>
    <n v="1.6874077198903185E-3"/>
    <n v="0.53291666666666659"/>
    <n v="2558"/>
    <n v="104668.24399999999"/>
    <n v="14743.530078306792"/>
    <n v="223"/>
    <n v="223"/>
    <n v="7.8394150319904387E-3"/>
    <n v="0.11304932735426008"/>
    <n v="2521"/>
    <n v="103154.27799999999"/>
    <n v="18229.497581999556"/>
    <n v="280"/>
    <n v="280"/>
    <n v="9.8432116993601906E-3"/>
    <n v="0.51510714285714287"/>
    <n v="14423"/>
    <n v="590160.31400000001"/>
    <n v="36713.138139657232"/>
    <n v="35"/>
    <n v="35"/>
    <n v="1.2304014624200238E-3"/>
    <n v="0.16628571428571429"/>
    <n v="582"/>
    <n v="5339.8352926893422"/>
    <m/>
    <m/>
    <n v="0"/>
    <m/>
    <n v="0"/>
    <m/>
    <n v="30"/>
    <n v="30"/>
    <n v="1.054629824931449E-3"/>
    <n v="0.25533333333333336"/>
    <n v="766"/>
    <n v="63.608640000000008"/>
    <n v="112"/>
    <n v="105"/>
    <n v="105"/>
    <n v="3.6912043872600717E-3"/>
    <n v="0.10380952380952381"/>
    <n v="1090"/>
    <n v="24687.885716598208"/>
    <n v="7"/>
    <n v="7"/>
    <n v="2.4608029248400476E-4"/>
    <n v="0.13"/>
    <n v="91"/>
    <n v="1645.8590477732139"/>
    <m/>
    <m/>
    <n v="0"/>
    <n v="0"/>
    <m/>
    <n v="0"/>
    <n v="28734"/>
    <n v="28446"/>
    <n v="3.6585883451466406E-2"/>
    <n v="8.35868619295254E-4"/>
    <n v="0.9487615737025662"/>
    <n v="7.4483365594408936E-3"/>
    <n v="1.8547241234971396E-2"/>
    <n v="2.6976504419692193E-3"/>
    <n v="1.2472161061942572E-2"/>
    <n v="8.3147740412950477E-4"/>
    <n v="0"/>
    <n v="3.2134675772488072E-5"/>
    <n v="1979439.2963646515"/>
    <n v="5.9674150046566607"/>
    <n v="288"/>
    <n v="1.0022969304656505E-2"/>
    <n v="11.544094104545138"/>
    <n v="8.5756146972638586E-2"/>
    <n v="1.2280949999999999"/>
    <n v="258"/>
    <b v="0"/>
    <b v="0"/>
    <b v="0"/>
    <b v="0"/>
    <b v="0"/>
    <b v="1"/>
    <b v="1"/>
    <b v="1"/>
    <n v="22"/>
    <n v="3"/>
    <n v="13"/>
    <n v="6"/>
    <n v="48"/>
    <n v="10"/>
    <n v="26"/>
    <n v="797"/>
    <n v="3720"/>
    <n v="5.3719008264462811E-2"/>
    <n v="5.4726368159203981E-2"/>
    <n v="4.5454545454545456E-2"/>
    <n v="9.1324200913242004E-3"/>
    <n v="1.5148923693405331E-2"/>
    <n v="3.7633919087073961E-2"/>
    <n v="0.3"/>
    <n v="0.45833333333333331"/>
    <n v="2.1739130434782608E-2"/>
    <n v="3.1115564349619741E-2"/>
    <n v="0.20442659571379745"/>
    <n v="4.8917314134606338"/>
    <n v="7.8898893765494086E-3"/>
    <m/>
    <m/>
    <m/>
    <n v="9"/>
    <m/>
    <n v="1"/>
    <n v="13"/>
    <m/>
    <n v="1"/>
    <m/>
    <n v="1"/>
    <m/>
    <n v="2"/>
    <n v="2"/>
    <n v="22"/>
    <m/>
    <n v="4"/>
    <n v="7"/>
    <m/>
    <n v="3"/>
    <n v="4"/>
    <n v="66"/>
    <m/>
    <n v="3"/>
    <n v="1"/>
    <n v="29"/>
    <m/>
    <n v="1"/>
    <n v="25"/>
    <n v="10"/>
    <n v="55"/>
    <n v="3"/>
    <n v="21"/>
    <n v="1"/>
    <m/>
    <n v="6"/>
    <m/>
    <n v="23"/>
    <n v="1"/>
    <n v="80"/>
    <n v="3"/>
    <n v="1"/>
    <n v="1"/>
    <n v="2"/>
    <n v="1"/>
    <m/>
    <n v="28"/>
    <n v="15"/>
    <n v="64"/>
    <n v="4"/>
    <n v="21"/>
    <n v="1"/>
    <n v="1"/>
    <n v="7"/>
    <n v="1"/>
    <n v="55"/>
    <n v="1"/>
    <n v="69"/>
    <n v="8"/>
    <n v="1"/>
    <n v="1"/>
    <n v="4"/>
    <n v="12"/>
    <n v="37"/>
    <n v="20"/>
    <n v="55"/>
    <m/>
    <n v="23"/>
    <m/>
    <m/>
    <n v="7"/>
    <m/>
    <n v="55"/>
    <n v="7"/>
    <n v="100"/>
    <m/>
    <n v="1"/>
    <n v="2"/>
    <n v="8"/>
    <n v="29"/>
    <m/>
    <n v="1"/>
    <m/>
    <n v="8"/>
    <n v="55"/>
    <m/>
    <m/>
    <n v="51"/>
    <n v="9"/>
    <n v="64"/>
    <n v="2"/>
    <n v="5"/>
    <n v="36"/>
    <n v="1"/>
    <n v="137"/>
    <n v="6"/>
    <n v="328"/>
    <n v="0"/>
    <n v="16"/>
    <n v="3"/>
    <n v="31"/>
    <n v="35"/>
    <n v="14"/>
    <n v="0"/>
    <n v="99"/>
    <n v="100"/>
    <n v="227"/>
  </r>
  <r>
    <s v="MMR001"/>
    <s v="Kachin"/>
    <s v="MMR001D003"/>
    <s v="Bhamo"/>
    <s v="MMR001010"/>
    <s v="Bhamo"/>
    <n v="45"/>
    <n v="13"/>
    <x v="2"/>
    <n v="76219.653624949555"/>
    <n v="0.43905404428306816"/>
    <n v="0.4319789221133819"/>
    <n v="0.94741027083894014"/>
    <n v="7.9500474695099688E-2"/>
    <n v="0.48068356094354781"/>
    <n v="0.46944312016163819"/>
    <n v="0.19796366044451802"/>
    <n v="0.23604155457141673"/>
    <n v="0.41045486527875502"/>
    <n v="0.90290136997640824"/>
    <n v="0.86176068871321554"/>
    <n v="0.22483816698972314"/>
    <n v="2.5671876670172841E-2"/>
    <n v="76219.653624949555"/>
    <n v="135877"/>
    <n v="66718"/>
    <n v="69159"/>
    <n v="2.6390928079384609E-3"/>
    <n v="96.470452146502979"/>
    <n v="2156.6173482700001"/>
    <n v="63.004686533287"/>
    <n v="5.4411481292726674E-2"/>
    <n v="118313"/>
    <n v="56248"/>
    <n v="62065"/>
    <n v="17564"/>
    <n v="10470"/>
    <n v="7094"/>
    <n v="58696"/>
    <n v="28492"/>
    <n v="30204"/>
    <n v="94.331876572639388"/>
    <n v="77181"/>
    <n v="38226"/>
    <n v="38955"/>
    <n v="98.128609934539853"/>
    <n v="0.4319789221133819"/>
    <n v="41357"/>
    <n v="88098"/>
    <n v="6422"/>
    <n v="0.54233921314899325"/>
    <n v="62185.574734954243"/>
    <n v="0.46944312016163819"/>
    <n v="0.53055687983836175"/>
    <n v="7.2896092987354981"/>
    <n v="94520"/>
    <n v="31126"/>
    <n v="54063"/>
    <n v="6946"/>
    <n v="1474"/>
    <n v="911"/>
    <n v="24161"/>
    <n v="16995"/>
    <n v="7166"/>
    <n v="0.2965936840362568"/>
    <n v="118313"/>
    <n v="17564"/>
    <n v="0.14845367795593045"/>
    <n v="916"/>
    <n v="2187"/>
    <n v="3689"/>
    <n v="4847"/>
    <n v="4473"/>
    <n v="3208"/>
    <n v="2000"/>
    <n v="1329"/>
    <n v="1512"/>
    <n v="4.8968585737345309"/>
    <n v="24161"/>
    <n v="5.6238152394354541"/>
    <n v="906"/>
    <n v="1754"/>
    <n v="2044"/>
    <n v="10263"/>
    <n v="8801"/>
    <n v="186"/>
    <n v="59"/>
    <n v="148"/>
    <n v="24161"/>
    <n v="20285"/>
    <n v="1683"/>
    <n v="759"/>
    <n v="1322"/>
    <n v="42"/>
    <n v="70"/>
    <n v="24161"/>
    <n v="4725"/>
    <n v="40"/>
    <n v="18"/>
    <n v="19217"/>
    <n v="126"/>
    <n v="35"/>
    <n v="23333.531103845038"/>
    <n v="0.79537270808327465"/>
    <n v="5.2150159347709116E-3"/>
    <n v="0.19796366044451802"/>
    <n v="0.80203633955548193"/>
    <n v="24161"/>
    <n v="98"/>
    <n v="14241"/>
    <n v="17"/>
    <n v="5919"/>
    <n v="43"/>
    <n v="3776"/>
    <n v="67"/>
    <n v="0.8391622863292082"/>
    <n v="0.1608377136707918"/>
    <n v="24161"/>
    <n v="3788"/>
    <n v="1915"/>
    <n v="13865"/>
    <n v="0.57385869790157695"/>
    <n v="4438"/>
    <n v="155"/>
    <n v="0.23604155457141673"/>
    <n v="0.18368445014693099"/>
    <n v="0.48143702661313686"/>
    <n v="81746"/>
    <n v="77447"/>
    <n v="4299"/>
    <n v="0.94741027083894014"/>
    <n v="37787"/>
    <n v="36574"/>
    <n v="1213"/>
    <n v="0.96789901288803026"/>
    <n v="43959"/>
    <n v="40873"/>
    <n v="3086"/>
    <n v="0.92979822106963317"/>
    <n v="34327"/>
    <n v="33269"/>
    <n v="1058"/>
    <n v="0.96917878055175222"/>
    <n v="47419"/>
    <n v="44178"/>
    <n v="3241"/>
    <n v="0.93165186950378542"/>
    <n v="56644"/>
    <n v="26201"/>
    <n v="28250"/>
    <n v="2193"/>
    <n v="3.8715486194477788E-2"/>
    <n v="0.49872890332603631"/>
    <n v="11.947560419516645"/>
    <n v="27962"/>
    <n v="12575"/>
    <n v="0.44971747371432658"/>
    <n v="14257"/>
    <n v="0.50987053858808384"/>
    <n v="1130"/>
    <n v="4.0411987697589587E-2"/>
    <n v="28682"/>
    <n v="13626"/>
    <n v="13993"/>
    <n v="3.7061571717453452E-2"/>
    <n v="0.48786695488459664"/>
    <n v="1063"/>
    <n v="68465"/>
    <n v="5443"/>
    <n v="30112"/>
    <n v="16171"/>
    <n v="9238"/>
    <n v="220"/>
    <n v="5810"/>
    <n v="581"/>
    <n v="258"/>
    <n v="632"/>
    <n v="5443"/>
    <n v="63022"/>
    <n v="32910"/>
    <n v="35555"/>
    <n v="16739"/>
    <n v="7.9500474695099688E-2"/>
    <n v="0.92049952530490031"/>
    <n v="0.48068356094354781"/>
    <n v="0.24448988534287591"/>
    <n v="0.700591543124224"/>
    <n v="32387"/>
    <n v="1943"/>
    <n v="13434"/>
    <n v="8631"/>
    <n v="4799"/>
    <n v="169"/>
    <n v="2567"/>
    <n v="174"/>
    <n v="206"/>
    <n v="464"/>
    <n v="5.9993207151017386E-2"/>
    <n v="0.94000679284898259"/>
    <n v="0.52521073270139251"/>
    <n v="0.2587149164788341"/>
    <n v="36078"/>
    <n v="3500"/>
    <n v="16678"/>
    <n v="7540"/>
    <n v="4439"/>
    <n v="51"/>
    <n v="3243"/>
    <n v="407"/>
    <n v="52"/>
    <n v="168"/>
    <n v="9.7012029491656965E-2"/>
    <n v="0.90298797050834301"/>
    <n v="0.44071179111924164"/>
    <n v="109372"/>
    <n v="5195"/>
    <n v="11754"/>
    <n v="1461"/>
    <n v="31643"/>
    <n v="11170"/>
    <n v="1898"/>
    <n v="237"/>
    <n v="19730"/>
    <n v="15415"/>
    <n v="6308"/>
    <n v="755"/>
    <n v="3806"/>
    <n v="0.24306952419266356"/>
    <n v="0.10212851552499726"/>
    <n v="9.7915846016114596"/>
    <n v="0.13384977984031571"/>
    <n v="53181"/>
    <n v="3196"/>
    <n v="8041"/>
    <n v="997"/>
    <n v="18706"/>
    <n v="5316"/>
    <n v="1191"/>
    <n v="158"/>
    <n v="9363"/>
    <n v="859"/>
    <n v="2299"/>
    <n v="391"/>
    <n v="2664"/>
    <n v="0.70414245689249921"/>
    <n v="56191"/>
    <n v="1999"/>
    <n v="3713"/>
    <n v="464"/>
    <n v="12937"/>
    <n v="5854"/>
    <n v="707"/>
    <n v="79"/>
    <n v="10367"/>
    <n v="14556"/>
    <n v="4009"/>
    <n v="364"/>
    <n v="1142"/>
    <n v="0.45690591019914223"/>
    <n v="109372"/>
    <n v="81655"/>
    <n v="116"/>
    <n v="292"/>
    <n v="752"/>
    <n v="753"/>
    <n v="1142"/>
    <n v="29"/>
    <n v="42"/>
    <n v="24591"/>
    <n v="0.22483816698972314"/>
    <n v="0.77516183301027686"/>
    <n v="48481"/>
    <n v="37458"/>
    <n v="84"/>
    <n v="167"/>
    <n v="203"/>
    <n v="429"/>
    <n v="316"/>
    <n v="21"/>
    <n v="18"/>
    <n v="9785"/>
    <n v="0.20183164538685258"/>
    <n v="60891"/>
    <n v="44197"/>
    <n v="32"/>
    <n v="125"/>
    <n v="549"/>
    <n v="324"/>
    <n v="826"/>
    <n v="8"/>
    <n v="24"/>
    <n v="14806"/>
    <n v="0.24315580299223202"/>
    <n v="135877"/>
    <n v="128429"/>
    <n v="7448"/>
    <n v="5.4814280562567624E-2"/>
    <n v="4114"/>
    <n v="2262"/>
    <n v="2977"/>
    <n v="2380"/>
    <n v="66718"/>
    <n v="63498"/>
    <n v="3220"/>
    <n v="4.8262837615036427E-2"/>
    <n v="69159"/>
    <n v="64931"/>
    <n v="4228"/>
    <n v="6.1134487196171143E-2"/>
    <n v="24161"/>
    <n v="280"/>
    <n v="21535"/>
    <n v="1669"/>
    <n v="25"/>
    <n v="112"/>
    <n v="540"/>
    <n v="2.2350068291875337E-2"/>
    <n v="0.97764993170812464"/>
    <n v="0.90290136997640824"/>
    <n v="24161"/>
    <n v="191"/>
    <n v="14790"/>
    <n v="2181"/>
    <n v="2084"/>
    <n v="6"/>
    <n v="1080"/>
    <n v="2"/>
    <n v="3659"/>
    <n v="54"/>
    <n v="114"/>
    <n v="4.5031248706593273E-2"/>
    <n v="0.86176068871321554"/>
    <n v="24161"/>
    <n v="379"/>
    <n v="17797"/>
    <n v="2514"/>
    <n v="2199"/>
    <n v="28"/>
    <n v="1111"/>
    <n v="1"/>
    <n v="19"/>
    <n v="0"/>
    <n v="113"/>
    <n v="0.85716650800877447"/>
    <n v="0.88233102934481189"/>
    <n v="24161"/>
    <n v="9917"/>
    <n v="71"/>
    <n v="8280"/>
    <n v="595"/>
    <n v="1008"/>
    <n v="40"/>
    <n v="4183"/>
    <n v="67"/>
    <n v="0.41045486527875502"/>
    <n v="48562.146475725342"/>
    <n v="0.6253052439882455"/>
    <n v="24161"/>
    <n v="3788"/>
    <n v="7"/>
    <n v="0"/>
    <n v="8"/>
    <n v="16718"/>
    <n v="3501"/>
    <n v="62"/>
    <n v="0"/>
    <n v="77"/>
    <n v="24161"/>
    <n v="1.7636687223210961"/>
    <n v="0.4759024109887926"/>
    <n v="0.56699990612972873"/>
    <n v="0.11513569522430205"/>
    <n v="7368"/>
    <n v="0.30495426513803237"/>
    <n v="0.13278307412279911"/>
    <n v="12417"/>
    <n v="16793"/>
    <n v="1372"/>
    <n v="9820"/>
    <n v="1012"/>
    <n v="1198"/>
    <n v="0.40644013078928853"/>
    <n v="0.5139274036670668"/>
    <n v="0.69504573486196763"/>
    <n v="4.9584040395678985E-2"/>
    <n v="24161"/>
    <n v="1052"/>
    <n v="18593"/>
    <n v="9234"/>
    <n v="2630"/>
    <n v="3529"/>
    <n v="2265"/>
    <n v="5974"/>
    <n v="1.0156864368196681"/>
    <n v="20129"/>
    <n v="19903"/>
    <n v="0.56137530320979301"/>
    <n v="0.7267617947043159"/>
    <n v="1446474"/>
    <n v="59186823.131999999"/>
    <n v="1348515.451727808"/>
    <n v="11261"/>
    <n v="11261"/>
    <n v="0.31762283522310597"/>
    <n v="0.77682976645058166"/>
    <n v="874788"/>
    <n v="35794575.383999996"/>
    <n v="3458893.5877460996"/>
    <n v="2086"/>
    <n v="2086"/>
    <n v="5.8836802617476168E-2"/>
    <n v="0.12196069031639502"/>
    <n v="25441"/>
    <n v="1040994.838"/>
    <n v="170523.46168632768"/>
    <n v="2080"/>
    <n v="2080"/>
    <n v="5.8667569244655049E-2"/>
    <n v="0.51007692307692309"/>
    <n v="106096"/>
    <n v="4341236.1279999996"/>
    <n v="272726.16903745371"/>
    <n v="13"/>
    <n v="13"/>
    <n v="3.6667230777909406E-4"/>
    <n v="0.21769230769230771"/>
    <n v="283"/>
    <n v="1983.3673944274699"/>
    <m/>
    <m/>
    <n v="0"/>
    <m/>
    <n v="0"/>
    <m/>
    <n v="51"/>
    <n v="51"/>
    <n v="1.4384836689795228E-3"/>
    <n v="0.23156862745098039"/>
    <n v="1181"/>
    <n v="57.688376470588238"/>
    <n v="60"/>
    <n v="28"/>
    <n v="28"/>
    <n v="7.8975573983189481E-4"/>
    <n v="0.11214285714285714"/>
    <n v="314"/>
    <n v="6583.4361910928556"/>
    <n v="32"/>
    <n v="32"/>
    <n v="9.0257798837930841E-4"/>
    <n v="0.1340625"/>
    <n v="429"/>
    <n v="7523.9270755346915"/>
    <m/>
    <m/>
    <n v="0"/>
    <n v="0"/>
    <m/>
    <n v="0"/>
    <n v="35680"/>
    <n v="35454"/>
    <n v="4.5599237569018139E-2"/>
    <n v="1.0417944888031334E-3"/>
    <n v="0.25604041098904651"/>
    <n v="0.65673443684992849"/>
    <n v="5.1782069177144646E-2"/>
    <n v="3.7657870524273782E-4"/>
    <n v="1.2499862021809549E-3"/>
    <n v="1.4285556596353769E-3"/>
    <n v="0"/>
    <n v="1.0953197163514315E-5"/>
    <n v="5266807.0892352145"/>
    <n v="38.761579143160468"/>
    <n v="226"/>
    <n v="6.3340807174887895E-3"/>
    <n v="3.8082118834080716"/>
    <n v="0.26092716206569178"/>
    <n v="1.3489089999999999"/>
    <n v="262"/>
    <b v="0"/>
    <b v="0"/>
    <b v="0"/>
    <b v="0"/>
    <b v="0"/>
    <b v="1"/>
    <b v="0"/>
    <b v="1"/>
    <n v="3"/>
    <n v="1"/>
    <m/>
    <m/>
    <n v="5"/>
    <n v="3"/>
    <n v="11"/>
    <n v="1481"/>
    <n v="8134"/>
    <n v="0"/>
    <n v="7.462686567164179E-3"/>
    <n v="1.5151515151515152E-2"/>
    <n v="2.7397260273972603E-3"/>
    <n v="3.3124017559720151E-2"/>
    <n v="8.2288789745768712E-2"/>
    <n v="0.1"/>
    <n v="6.25E-2"/>
    <n v="6.5217391304347823E-3"/>
    <n v="1.4619486326449185E-2"/>
    <n v="6.2827632219050869E-2"/>
    <n v="15.916563535507162"/>
    <n v="2.5671876670172841E-2"/>
    <n v="23"/>
    <n v="1"/>
    <n v="2"/>
    <n v="3"/>
    <m/>
    <n v="2"/>
    <n v="53"/>
    <m/>
    <n v="12"/>
    <n v="1"/>
    <n v="9"/>
    <n v="13"/>
    <n v="24"/>
    <n v="19"/>
    <n v="10"/>
    <n v="1"/>
    <n v="2"/>
    <n v="6"/>
    <n v="11"/>
    <n v="5"/>
    <n v="11"/>
    <n v="129"/>
    <m/>
    <n v="83"/>
    <n v="4"/>
    <n v="7"/>
    <n v="7"/>
    <n v="7"/>
    <n v="36"/>
    <n v="11"/>
    <n v="53"/>
    <n v="42"/>
    <n v="12"/>
    <n v="3"/>
    <m/>
    <n v="18"/>
    <n v="7"/>
    <n v="14"/>
    <n v="1"/>
    <n v="195"/>
    <n v="91"/>
    <n v="9"/>
    <n v="20"/>
    <n v="11"/>
    <n v="48"/>
    <m/>
    <n v="65"/>
    <n v="14"/>
    <n v="40"/>
    <n v="31"/>
    <n v="11"/>
    <n v="3"/>
    <n v="1"/>
    <n v="12"/>
    <n v="8"/>
    <n v="47"/>
    <n v="1"/>
    <n v="183"/>
    <n v="84"/>
    <n v="7"/>
    <n v="10"/>
    <n v="3"/>
    <n v="5"/>
    <n v="47"/>
    <n v="15"/>
    <n v="69"/>
    <n v="21"/>
    <n v="27"/>
    <n v="2"/>
    <m/>
    <n v="5"/>
    <m/>
    <n v="36"/>
    <n v="3"/>
    <n v="181"/>
    <m/>
    <n v="20"/>
    <n v="21"/>
    <n v="5"/>
    <n v="11"/>
    <m/>
    <n v="3"/>
    <m/>
    <n v="145"/>
    <n v="32"/>
    <m/>
    <m/>
    <n v="37"/>
    <n v="136"/>
    <n v="33"/>
    <n v="10"/>
    <n v="5"/>
    <n v="44"/>
    <n v="26"/>
    <n v="104"/>
    <n v="13"/>
    <n v="741"/>
    <n v="0"/>
    <n v="290"/>
    <n v="20"/>
    <n v="37"/>
    <n v="33"/>
    <n v="60"/>
    <n v="0"/>
    <n v="302"/>
    <n v="85"/>
    <n v="223"/>
  </r>
  <r>
    <s v="MMR001"/>
    <s v="Kachin"/>
    <s v="MMR001D003"/>
    <s v="Bhamo"/>
    <s v="MMR001011"/>
    <s v="Shwegu"/>
    <n v="37"/>
    <n v="8"/>
    <x v="4"/>
    <n v="54673.065190108377"/>
    <n v="0.42318254990179388"/>
    <n v="0.218623396353815"/>
    <n v="0.97275905517400485"/>
    <n v="4.7545911314917609E-2"/>
    <n v="0.36024749325317595"/>
    <n v="0.51239820508559086"/>
    <n v="0.44937127729980147"/>
    <n v="5.739726851573311E-2"/>
    <n v="0.21484868539799049"/>
    <n v="0.79249142650863369"/>
    <n v="0.86938210697310636"/>
    <n v="0.28924439937555874"/>
    <n v="0.29388137356919874"/>
    <n v="54673.065190108377"/>
    <n v="94784"/>
    <n v="47174"/>
    <n v="47610"/>
    <n v="1.8409574299376574E-3"/>
    <n v="99.084226002940554"/>
    <n v="3088.8375598600001"/>
    <n v="30.685977544347146"/>
    <n v="2.6500718993675908E-2"/>
    <n v="84607"/>
    <n v="40809"/>
    <n v="43798"/>
    <n v="10177"/>
    <n v="6365"/>
    <n v="3812"/>
    <n v="20722"/>
    <n v="9979"/>
    <n v="10743"/>
    <n v="92.888392441589872"/>
    <n v="74062"/>
    <n v="37195"/>
    <n v="36867"/>
    <n v="100.88968454173109"/>
    <n v="0.218623396353815"/>
    <n v="30831"/>
    <n v="60170"/>
    <n v="3783"/>
    <n v="0.57527006814026926"/>
    <n v="40257.601861392715"/>
    <n v="0.51239820508559086"/>
    <n v="0.48760179491440914"/>
    <n v="6.2871863054678414"/>
    <n v="63953"/>
    <n v="18761"/>
    <n v="39637"/>
    <n v="3922"/>
    <n v="1003"/>
    <n v="630"/>
    <n v="16621"/>
    <n v="11562"/>
    <n v="5059"/>
    <n v="0.30437398471812765"/>
    <n v="84607"/>
    <n v="10177"/>
    <n v="0.12028555556868817"/>
    <n v="496"/>
    <n v="1151"/>
    <n v="2396"/>
    <n v="3255"/>
    <n v="3181"/>
    <n v="2400"/>
    <n v="1536"/>
    <n v="1060"/>
    <n v="1146"/>
    <n v="5.0903676072438477"/>
    <n v="16621"/>
    <n v="5.7026653029300283"/>
    <n v="216"/>
    <n v="701"/>
    <n v="631"/>
    <n v="9269"/>
    <n v="5279"/>
    <n v="323"/>
    <n v="76"/>
    <n v="126"/>
    <n v="16621"/>
    <n v="15232"/>
    <n v="432"/>
    <n v="555"/>
    <n v="344"/>
    <n v="10"/>
    <n v="48"/>
    <n v="16621"/>
    <n v="7438"/>
    <n v="21"/>
    <n v="10"/>
    <n v="9110"/>
    <n v="21"/>
    <n v="21"/>
    <n v="37969.051982431862"/>
    <n v="0.54810179892906563"/>
    <n v="1.263461885566452E-3"/>
    <n v="0.44937127729980147"/>
    <n v="0.55062872270019847"/>
    <n v="16621"/>
    <n v="56"/>
    <n v="8526"/>
    <n v="9"/>
    <n v="6808"/>
    <n v="12"/>
    <n v="1173"/>
    <n v="37"/>
    <n v="0.92647855123037126"/>
    <n v="7.3521448769628739E-2"/>
    <n v="16621"/>
    <n v="793"/>
    <n v="161"/>
    <n v="14235"/>
    <n v="0.85644666385897361"/>
    <n v="1354"/>
    <n v="78"/>
    <n v="5.739726851573311E-2"/>
    <n v="8.1463209193189334E-2"/>
    <n v="0.3120750857349136"/>
    <n v="56349"/>
    <n v="54814"/>
    <n v="1535"/>
    <n v="0.97275905517400485"/>
    <n v="26548"/>
    <n v="26104"/>
    <n v="444"/>
    <n v="0.98327557631459994"/>
    <n v="29801"/>
    <n v="28710"/>
    <n v="1091"/>
    <n v="0.96339049025200496"/>
    <n v="13149"/>
    <n v="12783"/>
    <n v="366"/>
    <n v="0.97216518366415694"/>
    <n v="43200"/>
    <n v="42031"/>
    <n v="1169"/>
    <n v="0.97293981481481484"/>
    <n v="42172"/>
    <n v="19288"/>
    <n v="21368"/>
    <n v="1516"/>
    <n v="3.5948022384520537E-2"/>
    <n v="0.50668690126150051"/>
    <n v="12.722955145118734"/>
    <n v="20901"/>
    <n v="9389"/>
    <n v="0.44921295631787955"/>
    <n v="10691"/>
    <n v="0.51150662647720202"/>
    <n v="821"/>
    <n v="3.9280417204918427E-2"/>
    <n v="21271"/>
    <n v="9899"/>
    <n v="10677"/>
    <n v="3.2673593154999764E-2"/>
    <n v="0.50195101311644963"/>
    <n v="695"/>
    <n v="45577"/>
    <n v="2167"/>
    <n v="26991"/>
    <n v="8907"/>
    <n v="4208"/>
    <n v="70"/>
    <n v="2415"/>
    <n v="68"/>
    <n v="30"/>
    <n v="721"/>
    <n v="2167"/>
    <n v="43410"/>
    <n v="16419"/>
    <n v="29158"/>
    <n v="7512"/>
    <n v="4.7545911314917609E-2"/>
    <n v="0.95245408868508241"/>
    <n v="0.36024749325317595"/>
    <n v="0.16481997498738399"/>
    <n v="0.65635079096912918"/>
    <n v="22037"/>
    <n v="844"/>
    <n v="12275"/>
    <n v="5004"/>
    <n v="2242"/>
    <n v="50"/>
    <n v="992"/>
    <n v="29"/>
    <n v="21"/>
    <n v="580"/>
    <n v="3.8299224032309301E-2"/>
    <n v="0.96170077596769066"/>
    <n v="0.40468303308072789"/>
    <n v="0.17761038253845804"/>
    <n v="23540"/>
    <n v="1323"/>
    <n v="14716"/>
    <n v="3903"/>
    <n v="1966"/>
    <n v="20"/>
    <n v="1423"/>
    <n v="39"/>
    <n v="9"/>
    <n v="141"/>
    <n v="5.6202209005947322E-2"/>
    <n v="0.9437977909940527"/>
    <n v="0.31864910790144435"/>
    <n v="74947"/>
    <n v="1948"/>
    <n v="9448"/>
    <n v="1669"/>
    <n v="19200"/>
    <n v="12638"/>
    <n v="1185"/>
    <n v="89"/>
    <n v="12673"/>
    <n v="10251"/>
    <n v="3974"/>
    <n v="451"/>
    <n v="1421"/>
    <n v="0.30540248442232509"/>
    <n v="0.16862582891910283"/>
    <n v="5.9302896027852512"/>
    <n v="8.1066343193468809E-2"/>
    <n v="37109"/>
    <n v="1080"/>
    <n v="6560"/>
    <n v="1162"/>
    <n v="13082"/>
    <n v="5361"/>
    <n v="598"/>
    <n v="61"/>
    <n v="6089"/>
    <n v="307"/>
    <n v="1433"/>
    <n v="240"/>
    <n v="1136"/>
    <n v="0.75030316095825811"/>
    <n v="37838"/>
    <n v="868"/>
    <n v="2888"/>
    <n v="507"/>
    <n v="6118"/>
    <n v="7277"/>
    <n v="587"/>
    <n v="28"/>
    <n v="6584"/>
    <n v="9944"/>
    <n v="2541"/>
    <n v="211"/>
    <n v="285"/>
    <n v="0.48218721919763202"/>
    <n v="74947"/>
    <n v="51912"/>
    <n v="53"/>
    <n v="133"/>
    <n v="273"/>
    <n v="353"/>
    <n v="518"/>
    <n v="10"/>
    <n v="17"/>
    <n v="21678"/>
    <n v="0.28924439937555874"/>
    <n v="0.71075560062444132"/>
    <n v="16825"/>
    <n v="12731"/>
    <n v="26"/>
    <n v="55"/>
    <n v="30"/>
    <n v="135"/>
    <n v="33"/>
    <n v="10"/>
    <n v="10"/>
    <n v="3795"/>
    <n v="0.22555720653789005"/>
    <n v="58122"/>
    <n v="39181"/>
    <n v="27"/>
    <n v="78"/>
    <n v="243"/>
    <n v="218"/>
    <n v="485"/>
    <n v="0"/>
    <n v="7"/>
    <n v="17883"/>
    <n v="0.30768039640755651"/>
    <n v="94784"/>
    <n v="90894"/>
    <n v="3890"/>
    <n v="4.1040681971640784E-2"/>
    <n v="1762"/>
    <n v="983"/>
    <n v="1468"/>
    <n v="1313"/>
    <n v="47174"/>
    <n v="45384"/>
    <n v="1790"/>
    <n v="3.7944630516810109E-2"/>
    <n v="47610"/>
    <n v="45510"/>
    <n v="2100"/>
    <n v="4.4108380592312549E-2"/>
    <n v="16621"/>
    <n v="57"/>
    <n v="13115"/>
    <n v="2066"/>
    <n v="133"/>
    <n v="69"/>
    <n v="1181"/>
    <n v="7.105468985018952E-2"/>
    <n v="0.92894531014981052"/>
    <n v="0.79249142650863369"/>
    <n v="16621"/>
    <n v="73"/>
    <n v="13536"/>
    <n v="660"/>
    <n v="202"/>
    <n v="3"/>
    <n v="1682"/>
    <n v="141"/>
    <n v="181"/>
    <n v="1"/>
    <n v="142"/>
    <n v="0.10986101919258769"/>
    <n v="0.86938210697310636"/>
    <n v="16621"/>
    <n v="101"/>
    <n v="13610"/>
    <n v="554"/>
    <n v="215"/>
    <n v="3"/>
    <n v="1840"/>
    <n v="145"/>
    <n v="12"/>
    <n v="0"/>
    <n v="141"/>
    <n v="0.86769749112568439"/>
    <n v="0.83093676674087003"/>
    <n v="16621"/>
    <n v="3571"/>
    <n v="60"/>
    <n v="6678"/>
    <n v="761"/>
    <n v="1020"/>
    <n v="19"/>
    <n v="4366"/>
    <n v="146"/>
    <n v="0.21484868539799049"/>
    <n v="18177.702725467781"/>
    <n v="0.53889657661993862"/>
    <n v="16621"/>
    <n v="583"/>
    <n v="0"/>
    <n v="0"/>
    <n v="5"/>
    <n v="14646"/>
    <n v="1289"/>
    <n v="83"/>
    <n v="0"/>
    <n v="15"/>
    <n v="16621"/>
    <n v="1.2754346910534866"/>
    <n v="0.34415898907152698"/>
    <n v="0.78404641728383406"/>
    <n v="0.15920942555049283"/>
    <n v="6798"/>
    <n v="0.40900066181336864"/>
    <n v="0.12251076789994414"/>
    <n v="5902"/>
    <n v="9823"/>
    <n v="787"/>
    <n v="3995"/>
    <n v="250"/>
    <n v="442"/>
    <n v="0.2403585825160941"/>
    <n v="0.35509295469586666"/>
    <n v="0.59099933818663142"/>
    <n v="2.6592864448589135E-2"/>
    <n v="16621"/>
    <n v="457"/>
    <n v="12040"/>
    <n v="5641"/>
    <n v="685"/>
    <n v="3511"/>
    <n v="1520"/>
    <n v="7429"/>
    <n v="0.88454364959990373"/>
    <n v="35560"/>
    <n v="35434"/>
    <n v="0.70916223031661529"/>
    <n v="0.64497516509567077"/>
    <n v="2285405"/>
    <n v="93514201.789999992"/>
    <n v="2400808.7482551951"/>
    <n v="866"/>
    <n v="866"/>
    <n v="1.7331785614217669E-2"/>
    <n v="0.52555427251732101"/>
    <n v="45513"/>
    <n v="1862300.9339999999"/>
    <n v="265997.85516278504"/>
    <n v="3313"/>
    <n v="3313"/>
    <n v="6.6305087459472445E-2"/>
    <n v="0.12961666163597946"/>
    <n v="42942"/>
    <n v="1757100.7560000001"/>
    <n v="270826.57170028938"/>
    <n v="10139"/>
    <n v="10139"/>
    <n v="0.2029179842292759"/>
    <n v="0.59378242430219941"/>
    <n v="602036"/>
    <n v="24634109.048"/>
    <n v="1329408.9557070881"/>
    <n v="6"/>
    <n v="6"/>
    <n v="1.2008165552575751E-4"/>
    <n v="0.23333333333333331"/>
    <n v="140"/>
    <n v="915.40033588960159"/>
    <m/>
    <m/>
    <n v="0"/>
    <m/>
    <n v="0"/>
    <m/>
    <m/>
    <m/>
    <n v="0"/>
    <n v="0"/>
    <m/>
    <n v="0"/>
    <n v="208"/>
    <n v="206"/>
    <n v="206"/>
    <n v="4.1228035063843411E-3"/>
    <n v="8.2864077669902905E-2"/>
    <n v="1707"/>
    <n v="48435.280548754577"/>
    <n v="2"/>
    <n v="2"/>
    <n v="4.002721850858584E-5"/>
    <n v="0.1"/>
    <n v="20"/>
    <n v="470.24544222091822"/>
    <m/>
    <m/>
    <n v="0"/>
    <n v="0"/>
    <m/>
    <n v="0"/>
    <n v="50092"/>
    <n v="49966"/>
    <n v="6.4263877259930061E-2"/>
    <n v="1.4682208898160254E-3"/>
    <n v="0.55614660842148111"/>
    <n v="6.1618321369281581E-2"/>
    <n v="0.30795717587207444"/>
    <n v="2.1205220637540424E-4"/>
    <n v="1.1220017848031226E-2"/>
    <n v="1.0893221211680801E-4"/>
    <n v="0"/>
    <n v="0"/>
    <n v="4316863.0571522228"/>
    <n v="45.544216926403429"/>
    <n v="126"/>
    <n v="2.515371716042482E-3"/>
    <n v="1.8921983550267507"/>
    <n v="0.52715648210668464"/>
    <n v="-0.71614180000000005"/>
    <n v="189"/>
    <b v="0"/>
    <b v="0"/>
    <b v="0"/>
    <b v="0"/>
    <b v="0"/>
    <b v="1"/>
    <b v="0"/>
    <b v="0"/>
    <m/>
    <m/>
    <m/>
    <m/>
    <m/>
    <m/>
    <n v="4"/>
    <n v="502"/>
    <n v="2170"/>
    <n v="0"/>
    <n v="0"/>
    <n v="0"/>
    <n v="0"/>
    <n v="8.8368721544864436E-3"/>
    <n v="2.1953119467459811E-2"/>
    <n v="0"/>
    <n v="0"/>
    <n v="0"/>
    <n v="2.2092180386216109E-3"/>
    <n v="5.4882798668649526E-3"/>
    <n v="182.20645161290324"/>
    <n v="0.29388137356919874"/>
    <n v="18"/>
    <m/>
    <m/>
    <n v="1"/>
    <m/>
    <n v="1"/>
    <n v="6"/>
    <m/>
    <n v="1"/>
    <m/>
    <m/>
    <n v="4"/>
    <n v="4"/>
    <n v="2"/>
    <n v="2"/>
    <m/>
    <m/>
    <n v="1"/>
    <n v="2"/>
    <n v="1"/>
    <m/>
    <n v="8"/>
    <m/>
    <n v="14"/>
    <m/>
    <n v="3"/>
    <m/>
    <m/>
    <n v="4"/>
    <n v="1"/>
    <n v="15"/>
    <n v="2"/>
    <n v="2"/>
    <n v="1"/>
    <m/>
    <n v="4"/>
    <n v="2"/>
    <n v="3"/>
    <m/>
    <n v="17"/>
    <n v="18"/>
    <m/>
    <n v="2"/>
    <n v="2"/>
    <m/>
    <m/>
    <n v="7"/>
    <m/>
    <n v="82"/>
    <n v="2"/>
    <n v="2"/>
    <n v="1"/>
    <n v="1"/>
    <n v="2"/>
    <n v="2"/>
    <n v="5"/>
    <m/>
    <n v="17"/>
    <n v="18"/>
    <m/>
    <n v="2"/>
    <m/>
    <n v="1"/>
    <n v="8"/>
    <n v="1"/>
    <n v="85"/>
    <n v="4"/>
    <n v="4"/>
    <m/>
    <m/>
    <n v="4"/>
    <m/>
    <n v="5"/>
    <n v="1"/>
    <n v="40"/>
    <m/>
    <n v="7"/>
    <n v="2"/>
    <n v="3"/>
    <n v="2"/>
    <m/>
    <m/>
    <m/>
    <n v="2"/>
    <n v="7"/>
    <m/>
    <m/>
    <n v="1"/>
    <n v="28"/>
    <n v="6"/>
    <n v="2"/>
    <n v="1"/>
    <n v="12"/>
    <n v="6"/>
    <n v="15"/>
    <n v="0"/>
    <n v="88"/>
    <n v="0"/>
    <n v="58"/>
    <n v="0"/>
    <n v="7"/>
    <n v="4"/>
    <n v="1"/>
    <n v="0"/>
    <n v="21"/>
    <n v="13"/>
    <n v="187"/>
  </r>
  <r>
    <s v="MMR001"/>
    <s v="Kachin"/>
    <s v="MMR001D003"/>
    <s v="Bhamo"/>
    <s v="MMR001012"/>
    <s v="Momauk"/>
    <n v="53"/>
    <n v="13"/>
    <x v="3"/>
    <n v="50845.323727896335"/>
    <n v="0.43738369061670707"/>
    <n v="0.33374129764440347"/>
    <n v="0.82734104192495506"/>
    <n v="0.29320135880710985"/>
    <n v="0.36273272325654782"/>
    <n v="0.51266337791791694"/>
    <n v="0.22506063055780112"/>
    <n v="0.44785772029102666"/>
    <n v="0.28084074373484236"/>
    <n v="0.86354082457558612"/>
    <n v="0.85141471301535976"/>
    <n v="0.20984766702650834"/>
    <n v="4.036218864842793E-2"/>
    <n v="50845.323727896335"/>
    <n v="90373"/>
    <n v="44568.134313228584"/>
    <n v="45804.865686771416"/>
    <n v="1.7552840755376002E-3"/>
    <n v="97.31535204641682"/>
    <n v="2681.91385309"/>
    <n v="33.697204664450965"/>
    <n v="2.9101245035927009E-2"/>
    <n v="58651"/>
    <n v="28145"/>
    <n v="30506"/>
    <n v="4263"/>
    <n v="2884"/>
    <n v="1379"/>
    <n v="30161.202292017675"/>
    <n v="10132"/>
    <n v="10865"/>
    <n v="93.253566497929128"/>
    <n v="41917"/>
    <n v="20897"/>
    <n v="21020"/>
    <n v="99.41484300666032"/>
    <n v="0.33374129764440347"/>
    <n v="20161"/>
    <n v="39326"/>
    <n v="3427"/>
    <n v="0.59980674363016828"/>
    <n v="36166.6651579108"/>
    <n v="0.51266337791791694"/>
    <n v="0.48733662208208306"/>
    <n v="8.714336571225143"/>
    <n v="42753"/>
    <n v="11975"/>
    <n v="26662"/>
    <n v="3343"/>
    <n v="539"/>
    <n v="234"/>
    <n v="12370"/>
    <n v="8439"/>
    <n v="3931"/>
    <n v="0.31778496362166531"/>
    <n v="58651"/>
    <n v="4263"/>
    <n v="7.2684182707882225E-2"/>
    <n v="652"/>
    <n v="1123"/>
    <n v="1908"/>
    <n v="2521"/>
    <n v="2258"/>
    <n v="1656"/>
    <n v="976"/>
    <n v="634"/>
    <n v="642"/>
    <n v="4.741390460792239"/>
    <n v="12370"/>
    <n v="7.3058205335489088"/>
    <n v="730"/>
    <n v="1065"/>
    <n v="869"/>
    <n v="3142"/>
    <n v="6075"/>
    <n v="180"/>
    <n v="46"/>
    <n v="263"/>
    <n v="12370"/>
    <n v="10537"/>
    <n v="496"/>
    <n v="127"/>
    <n v="647"/>
    <n v="11"/>
    <n v="552"/>
    <n v="12370"/>
    <n v="2751"/>
    <n v="26"/>
    <n v="7"/>
    <n v="9229"/>
    <n v="333"/>
    <n v="24"/>
    <n v="13166.841309620047"/>
    <n v="0.74607922392886017"/>
    <n v="2.6919967663702506E-2"/>
    <n v="0.22506063055780112"/>
    <n v="0.77493936944219888"/>
    <n v="12370"/>
    <n v="41"/>
    <n v="7864"/>
    <n v="29"/>
    <n v="2016"/>
    <n v="17"/>
    <n v="2366"/>
    <n v="37"/>
    <n v="0.80436540016168145"/>
    <n v="0.19563459983831855"/>
    <n v="12370"/>
    <n v="3116"/>
    <n v="2424"/>
    <n v="3867"/>
    <n v="0.31261115602263539"/>
    <n v="2872"/>
    <n v="91"/>
    <n v="0.44785772029102666"/>
    <n v="0.23217461600646727"/>
    <n v="0.48528698464025871"/>
    <n v="39523"/>
    <n v="32699"/>
    <n v="6824"/>
    <n v="0.82734104192495506"/>
    <n v="18498"/>
    <n v="16047"/>
    <n v="2451"/>
    <n v="0.86749918910152446"/>
    <n v="21025"/>
    <n v="16652"/>
    <n v="4373"/>
    <n v="0.79200951248513674"/>
    <n v="12192"/>
    <n v="10565"/>
    <n v="1627"/>
    <n v="0.86655183727034124"/>
    <n v="27331"/>
    <n v="22134"/>
    <n v="5197"/>
    <n v="0.80984962130913618"/>
    <n v="27845"/>
    <n v="13520"/>
    <n v="12550"/>
    <n v="1775"/>
    <n v="6.3745735320524327E-2"/>
    <n v="0.45070928353384809"/>
    <n v="7.6169014084507038"/>
    <n v="13958"/>
    <n v="6668"/>
    <n v="0.47771887089840953"/>
    <n v="6354"/>
    <n v="0.45522281129101588"/>
    <n v="936"/>
    <n v="6.7058317810574586E-2"/>
    <n v="13887"/>
    <n v="6852"/>
    <n v="6196"/>
    <n v="6.0416216605458345E-2"/>
    <n v="0.44617267948440986"/>
    <n v="839"/>
    <n v="31690"/>
    <n v="9291.5510605973104"/>
    <n v="13020"/>
    <n v="6371"/>
    <n v="2737"/>
    <n v="45"/>
    <n v="1461"/>
    <n v="41"/>
    <n v="17"/>
    <n v="823"/>
    <n v="9291.5510605973104"/>
    <n v="60390.423062601534"/>
    <n v="28316.863679567803"/>
    <n v="3373.136320432197"/>
    <n v="12622.497563645535"/>
    <n v="0.29320135880710985"/>
    <n v="0.77358788261281164"/>
    <n v="0.36273272325654782"/>
    <n v="0.16169138529504576"/>
    <n v="0.56816030293467978"/>
    <n v="15028"/>
    <n v="2720"/>
    <n v="6343"/>
    <n v="3300"/>
    <n v="1327"/>
    <n v="29"/>
    <n v="689"/>
    <n v="26"/>
    <n v="10"/>
    <n v="584"/>
    <n v="0.18099547511312217"/>
    <n v="0.8190045248868778"/>
    <n v="0.39692573862124036"/>
    <n v="0.1773356401384083"/>
    <n v="16662"/>
    <n v="4455"/>
    <n v="6677"/>
    <n v="3071"/>
    <n v="1410"/>
    <n v="16"/>
    <n v="772"/>
    <n v="15"/>
    <n v="7"/>
    <n v="239"/>
    <n v="0.26737486496218943"/>
    <n v="0.73262513503781057"/>
    <n v="0.33189293002040571"/>
    <n v="50022"/>
    <n v="2260"/>
    <n v="4241"/>
    <n v="2603"/>
    <n v="11261"/>
    <n v="9276"/>
    <n v="788"/>
    <n v="82"/>
    <n v="9066"/>
    <n v="5848"/>
    <n v="2957"/>
    <n v="478"/>
    <n v="1162"/>
    <n v="0.30234696733437288"/>
    <n v="0.18543840710087561"/>
    <n v="5.3926261319534285"/>
    <n v="7.3716548433264667E-2"/>
    <n v="24544"/>
    <n v="1612"/>
    <n v="2762"/>
    <n v="2027"/>
    <n v="6848"/>
    <n v="3965"/>
    <n v="483"/>
    <n v="50"/>
    <n v="4441"/>
    <n v="437"/>
    <n v="996"/>
    <n v="223"/>
    <n v="700"/>
    <n v="0.72103161668839633"/>
    <n v="25478"/>
    <n v="648"/>
    <n v="1479"/>
    <n v="576"/>
    <n v="4413"/>
    <n v="5311"/>
    <n v="305"/>
    <n v="32"/>
    <n v="4625"/>
    <n v="5411"/>
    <n v="1961"/>
    <n v="255"/>
    <n v="462"/>
    <n v="0.49972525315958866"/>
    <n v="78065.368421531413"/>
    <n v="38032"/>
    <n v="91"/>
    <n v="227"/>
    <n v="607"/>
    <n v="201"/>
    <n v="252"/>
    <n v="47"/>
    <n v="68"/>
    <n v="16381.835438823224"/>
    <n v="0.20984766702650834"/>
    <n v="0.79015233297349163"/>
    <n v="16442"/>
    <n v="12868"/>
    <n v="26"/>
    <n v="148"/>
    <n v="79"/>
    <n v="58"/>
    <n v="63"/>
    <n v="1"/>
    <n v="17"/>
    <n v="3182"/>
    <n v="0.1935287677898066"/>
    <n v="33580"/>
    <n v="25164"/>
    <n v="65"/>
    <n v="79"/>
    <n v="528"/>
    <n v="143"/>
    <n v="189"/>
    <n v="46"/>
    <n v="51"/>
    <n v="7315"/>
    <n v="0.21783799880881477"/>
    <n v="62914"/>
    <n v="59046"/>
    <n v="3868"/>
    <n v="6.1480751502050415E-2"/>
    <n v="2235"/>
    <n v="1371"/>
    <n v="1557"/>
    <n v="1781"/>
    <n v="31029"/>
    <n v="29310"/>
    <n v="1719"/>
    <n v="5.5399787295755586E-2"/>
    <n v="31885"/>
    <n v="29736"/>
    <n v="2149"/>
    <n v="6.739846322722283E-2"/>
    <n v="12370"/>
    <n v="56"/>
    <n v="10626"/>
    <n v="713"/>
    <n v="37"/>
    <n v="75"/>
    <n v="863"/>
    <n v="6.9765561843168955E-2"/>
    <n v="0.93023443815683104"/>
    <n v="0.86354082457558612"/>
    <n v="12370"/>
    <n v="1006"/>
    <n v="5454"/>
    <n v="3259"/>
    <n v="1026"/>
    <n v="7"/>
    <n v="104"/>
    <n v="383"/>
    <n v="813"/>
    <n v="33"/>
    <n v="285"/>
    <n v="3.9935327405012128E-2"/>
    <n v="0.85141471301535976"/>
    <n v="12370"/>
    <n v="1338"/>
    <n v="5480"/>
    <n v="3564"/>
    <n v="1054"/>
    <n v="10"/>
    <n v="166"/>
    <n v="445"/>
    <n v="13"/>
    <n v="10"/>
    <n v="290"/>
    <n v="0.87631366208569117"/>
    <n v="0.85747776879547288"/>
    <n v="12370"/>
    <n v="3474"/>
    <n v="38"/>
    <n v="4368"/>
    <n v="171"/>
    <n v="339"/>
    <n v="457"/>
    <n v="3498"/>
    <n v="25"/>
    <n v="0.28084074373484236"/>
    <n v="16471.590460792238"/>
    <n v="0.59102667744543247"/>
    <n v="12370"/>
    <n v="843"/>
    <n v="12"/>
    <n v="1"/>
    <n v="42"/>
    <n v="11050"/>
    <n v="390"/>
    <n v="7"/>
    <n v="1"/>
    <n v="24"/>
    <n v="12370"/>
    <n v="1.2414713015359742"/>
    <n v="0.33499442276030739"/>
    <n v="0.80549586507781468"/>
    <n v="0.16356497668416847"/>
    <n v="4982"/>
    <n v="0.40274858528698465"/>
    <n v="8.9783560705725463E-2"/>
    <n v="3710"/>
    <n v="7388"/>
    <n v="810"/>
    <n v="3103"/>
    <n v="253"/>
    <n v="93"/>
    <n v="0.25084882780921586"/>
    <n v="0.29991915925626517"/>
    <n v="0.59725141471301535"/>
    <n v="2.0452708164915116E-2"/>
    <n v="12370"/>
    <n v="508"/>
    <n v="8647"/>
    <n v="3320"/>
    <n v="2673"/>
    <n v="559"/>
    <n v="125"/>
    <n v="3071"/>
    <n v="0.96628940986257073"/>
    <n v="25914"/>
    <n v="25914"/>
    <n v="0.83763778000452538"/>
    <n v="0.72675426410434507"/>
    <n v="1883311"/>
    <n v="77061319.497999996"/>
    <n v="1755787.0379377189"/>
    <n v="1143"/>
    <n v="1143"/>
    <n v="3.6946051653360054E-2"/>
    <n v="0.55182852143482064"/>
    <n v="63074"/>
    <n v="2580861.932"/>
    <n v="351080.30998968048"/>
    <n v="238"/>
    <n v="238"/>
    <n v="7.693053625109093E-3"/>
    <n v="9.4831932773109251E-2"/>
    <n v="2257"/>
    <n v="92351.925999999992"/>
    <n v="19455.696970923291"/>
    <n v="1890"/>
    <n v="1890"/>
    <n v="6.1091896434689853E-2"/>
    <n v="0.49719047619047624"/>
    <n v="93969"/>
    <n v="3845023.5419999999"/>
    <n v="247813.68244268629"/>
    <m/>
    <m/>
    <n v="0"/>
    <n v="0"/>
    <m/>
    <n v="0"/>
    <m/>
    <m/>
    <n v="0"/>
    <m/>
    <n v="0"/>
    <m/>
    <n v="1506"/>
    <n v="1506"/>
    <n v="4.8679574619387787E-2"/>
    <n v="0.31245019920318723"/>
    <n v="47055"/>
    <n v="77.837593625498002"/>
    <n v="246"/>
    <n v="216"/>
    <n v="216"/>
    <n v="6.9819310211074121E-3"/>
    <n v="9.3935185185185191E-2"/>
    <n v="2029"/>
    <n v="50786.507759859167"/>
    <n v="30"/>
    <n v="30"/>
    <n v="9.697126418204739E-4"/>
    <n v="9.7333333333333327E-2"/>
    <n v="292"/>
    <n v="7053.681633313774"/>
    <m/>
    <m/>
    <n v="0"/>
    <n v="0"/>
    <m/>
    <n v="0"/>
    <n v="30937"/>
    <n v="30937"/>
    <n v="3.9789688403923794E-2"/>
    <n v="9.0906515767198454E-4"/>
    <n v="0.72193565330440046"/>
    <n v="0.14435543005968018"/>
    <n v="0.10189477930203064"/>
    <n v="0"/>
    <n v="2.0882139955724799E-2"/>
    <n v="2.9002972160728888E-3"/>
    <n v="0"/>
    <n v="3.2004868922867416E-5"/>
    <n v="2432054.7543278076"/>
    <n v="26.911298223228261"/>
    <n v="0"/>
    <n v="0"/>
    <n v="2.9211946859747226"/>
    <n v="0.34232569462118112"/>
    <n v="-0.33506910000000001"/>
    <n v="213"/>
    <b v="0"/>
    <b v="0"/>
    <b v="0"/>
    <b v="0"/>
    <b v="0"/>
    <b v="1"/>
    <b v="1"/>
    <b v="0"/>
    <m/>
    <m/>
    <m/>
    <m/>
    <m/>
    <m/>
    <n v="20"/>
    <n v="3080"/>
    <n v="15800"/>
    <n v="0"/>
    <n v="0"/>
    <n v="0"/>
    <n v="0"/>
    <n v="6.4342202783818345E-2"/>
    <n v="0.15984298967090554"/>
    <n v="0"/>
    <n v="0"/>
    <n v="0"/>
    <n v="1.6085550695954586E-2"/>
    <n v="3.9960747417726386E-2"/>
    <n v="25.024556962025315"/>
    <n v="4.036218864842793E-2"/>
    <n v="328"/>
    <m/>
    <m/>
    <n v="15"/>
    <m/>
    <n v="4"/>
    <n v="19"/>
    <m/>
    <n v="85"/>
    <m/>
    <n v="2"/>
    <n v="11"/>
    <n v="50"/>
    <n v="9"/>
    <n v="21"/>
    <m/>
    <m/>
    <n v="5"/>
    <n v="3"/>
    <n v="6"/>
    <n v="12"/>
    <n v="25"/>
    <m/>
    <n v="85"/>
    <n v="4"/>
    <n v="18"/>
    <n v="8"/>
    <n v="8"/>
    <n v="45"/>
    <n v="16"/>
    <n v="140"/>
    <n v="57"/>
    <n v="26"/>
    <n v="1"/>
    <m/>
    <n v="11"/>
    <n v="3"/>
    <n v="25"/>
    <n v="1"/>
    <n v="58"/>
    <n v="126"/>
    <n v="1"/>
    <n v="17"/>
    <n v="21"/>
    <n v="57"/>
    <m/>
    <n v="70"/>
    <n v="17"/>
    <n v="133"/>
    <n v="44"/>
    <n v="22"/>
    <n v="1"/>
    <n v="1"/>
    <n v="12"/>
    <n v="3"/>
    <n v="30"/>
    <n v="1"/>
    <n v="60"/>
    <n v="119"/>
    <n v="3"/>
    <n v="10"/>
    <n v="16"/>
    <n v="4"/>
    <n v="81"/>
    <n v="16"/>
    <n v="159"/>
    <n v="31"/>
    <n v="14"/>
    <m/>
    <m/>
    <n v="22"/>
    <m/>
    <n v="43"/>
    <n v="2"/>
    <n v="116"/>
    <m/>
    <n v="23"/>
    <n v="19"/>
    <n v="6"/>
    <n v="37"/>
    <m/>
    <n v="3"/>
    <m/>
    <n v="35"/>
    <n v="41"/>
    <m/>
    <m/>
    <n v="143"/>
    <n v="469"/>
    <n v="69"/>
    <n v="2"/>
    <n v="1"/>
    <n v="65"/>
    <n v="9"/>
    <n v="108"/>
    <n v="14"/>
    <n v="278"/>
    <n v="0"/>
    <n v="438"/>
    <n v="8"/>
    <n v="45"/>
    <n v="82"/>
    <n v="69"/>
    <n v="0"/>
    <n v="233"/>
    <n v="101"/>
    <n v="625"/>
  </r>
  <r>
    <s v="MMR001"/>
    <s v="Kachin"/>
    <s v="MMR001D003"/>
    <s v="Bhamo"/>
    <s v="MMR001013"/>
    <s v="Mansi"/>
    <n v="40"/>
    <n v="4"/>
    <x v="2"/>
    <n v="43152.05292061912"/>
    <n v="0.40138094885804287"/>
    <n v="0.15385777693833222"/>
    <n v="0.89258105457482406"/>
    <n v="0.21109397162587995"/>
    <n v="0.34334796428030878"/>
    <n v="0.50903668356695497"/>
    <n v="0.22986545385635779"/>
    <n v="0.34252416145537234"/>
    <n v="0.25061588023498199"/>
    <n v="0.90903922683342808"/>
    <n v="0.69613416714042065"/>
    <n v="0.27240374510365911"/>
    <n v="6.0713006859949804E-3"/>
    <n v="43152.05292061912"/>
    <n v="72086"/>
    <n v="35605.230769230766"/>
    <n v="36480.769230769234"/>
    <n v="1.4001018873911839E-3"/>
    <n v="97.637089850311696"/>
    <n v="2898.5873827099999"/>
    <n v="24.869355476392105"/>
    <n v="2.1477425644375828E-2"/>
    <n v="51198"/>
    <n v="25092"/>
    <n v="26106"/>
    <n v="1747"/>
    <n v="1064"/>
    <n v="683"/>
    <n v="11090.991708376616"/>
    <n v="4087"/>
    <n v="4059"/>
    <n v="100.68982508006899"/>
    <n v="44799"/>
    <n v="22069"/>
    <n v="22730"/>
    <n v="97.091948966124065"/>
    <n v="0.15385777693833222"/>
    <n v="17068"/>
    <n v="33530"/>
    <n v="2347"/>
    <n v="0.57903370116313757"/>
    <n v="30345.776617954067"/>
    <n v="0.50903668356695497"/>
    <n v="0.49096331643304503"/>
    <n v="6.9997017596182527"/>
    <n v="35877"/>
    <n v="9896"/>
    <n v="22656"/>
    <n v="2484"/>
    <n v="697"/>
    <n v="144"/>
    <n v="10554"/>
    <n v="7156"/>
    <n v="3398"/>
    <n v="0.32196323668751181"/>
    <n v="51198"/>
    <n v="1747"/>
    <n v="3.4122426657291302E-2"/>
    <n v="317"/>
    <n v="786"/>
    <n v="1529"/>
    <n v="2333"/>
    <n v="2185"/>
    <n v="1496"/>
    <n v="906"/>
    <n v="563"/>
    <n v="439"/>
    <n v="4.8510517339397383"/>
    <n v="10554"/>
    <n v="6.8302065567557326"/>
    <n v="237"/>
    <n v="583"/>
    <n v="641"/>
    <n v="4002"/>
    <n v="4315"/>
    <n v="87"/>
    <n v="657"/>
    <n v="32"/>
    <n v="10554"/>
    <n v="9143"/>
    <n v="256"/>
    <n v="100"/>
    <n v="270"/>
    <n v="7"/>
    <n v="778"/>
    <n v="10554"/>
    <n v="2394"/>
    <n v="25"/>
    <n v="7"/>
    <n v="8062"/>
    <n v="19"/>
    <n v="47"/>
    <n v="11734.694144400228"/>
    <n v="0.76388099298844037"/>
    <n v="1.8002653022550692E-3"/>
    <n v="0.22986545385635779"/>
    <n v="0.77013454614364218"/>
    <n v="10554"/>
    <n v="59"/>
    <n v="5741"/>
    <n v="29"/>
    <n v="2926"/>
    <n v="39"/>
    <n v="1195"/>
    <n v="565"/>
    <n v="0.82954330111805952"/>
    <n v="0.17045669888194048"/>
    <n v="10554"/>
    <n v="2979"/>
    <n v="636"/>
    <n v="4507"/>
    <n v="0.4270418798559788"/>
    <n v="1724"/>
    <n v="708"/>
    <n v="0.34252416145537234"/>
    <n v="0.16335038847830208"/>
    <n v="0.47029562251279133"/>
    <n v="34668"/>
    <n v="30944"/>
    <n v="3724"/>
    <n v="0.89258105457482406"/>
    <n v="16726"/>
    <n v="15358"/>
    <n v="1368"/>
    <n v="0.91821116824106186"/>
    <n v="17942"/>
    <n v="15586"/>
    <n v="2356"/>
    <n v="0.86868799464942592"/>
    <n v="5304"/>
    <n v="4962"/>
    <n v="342"/>
    <n v="0.93552036199095023"/>
    <n v="29364"/>
    <n v="25982"/>
    <n v="3382"/>
    <n v="0.88482495572810249"/>
    <n v="25154"/>
    <n v="10927"/>
    <n v="12695"/>
    <n v="1532"/>
    <n v="6.0904826270175717E-2"/>
    <n v="0.5046911028067107"/>
    <n v="7.1325065274151438"/>
    <n v="12640"/>
    <n v="5440"/>
    <n v="0.43037974683544306"/>
    <n v="6412"/>
    <n v="0.50727848101265827"/>
    <n v="788"/>
    <n v="6.2341772151898733E-2"/>
    <n v="12514"/>
    <n v="5487"/>
    <n v="6283"/>
    <n v="5.9453412178360233E-2"/>
    <n v="0.50207767300623307"/>
    <n v="744"/>
    <n v="26428"/>
    <n v="5578.791482128755"/>
    <n v="12850"/>
    <n v="5733"/>
    <n v="1867"/>
    <n v="36"/>
    <n v="937"/>
    <n v="23"/>
    <n v="15"/>
    <n v="463"/>
    <n v="5578.791482128755"/>
    <n v="51657.264291646556"/>
    <n v="21380.132101003506"/>
    <n v="5047.8678989964938"/>
    <n v="7872.054369567194"/>
    <n v="0.21109397162587995"/>
    <n v="0.82957469350688662"/>
    <n v="0.34334796428030878"/>
    <n v="0.12641894959891026"/>
    <n v="0.5864613288935977"/>
    <n v="12699"/>
    <n v="1809"/>
    <n v="6183"/>
    <n v="2987"/>
    <n v="935"/>
    <n v="24"/>
    <n v="438"/>
    <n v="11"/>
    <n v="5"/>
    <n v="307"/>
    <n v="0.14245216158752658"/>
    <n v="0.8575478384124734"/>
    <n v="0.3706591070163005"/>
    <n v="0.13544373572722262"/>
    <n v="13729"/>
    <n v="2695"/>
    <n v="6667"/>
    <n v="2746"/>
    <n v="932"/>
    <n v="12"/>
    <n v="499"/>
    <n v="12"/>
    <n v="10"/>
    <n v="156"/>
    <n v="0.19629980333600408"/>
    <n v="0.80370019666399595"/>
    <n v="0.31808580377303519"/>
    <n v="41868"/>
    <n v="1081"/>
    <n v="2480"/>
    <n v="708"/>
    <n v="17011"/>
    <n v="4211"/>
    <n v="1247"/>
    <n v="39"/>
    <n v="7445"/>
    <n v="4496"/>
    <n v="1973"/>
    <n v="278"/>
    <n v="899"/>
    <n v="0.20796312219356072"/>
    <n v="0.10057800706983853"/>
    <n v="9.9425314652101644"/>
    <n v="0.13591320524920689"/>
    <n v="20531"/>
    <n v="622"/>
    <n v="1701"/>
    <n v="430"/>
    <n v="10029"/>
    <n v="1732"/>
    <n v="749"/>
    <n v="19"/>
    <n v="3661"/>
    <n v="276"/>
    <n v="683"/>
    <n v="157"/>
    <n v="472"/>
    <n v="0.74341240075982662"/>
    <n v="21337"/>
    <n v="459"/>
    <n v="779"/>
    <n v="278"/>
    <n v="6982"/>
    <n v="2479"/>
    <n v="498"/>
    <n v="20"/>
    <n v="3784"/>
    <n v="4220"/>
    <n v="1290"/>
    <n v="121"/>
    <n v="427"/>
    <n v="0.53779819093593284"/>
    <n v="62269.575839246267"/>
    <n v="29421"/>
    <n v="27"/>
    <n v="41"/>
    <n v="572"/>
    <n v="112"/>
    <n v="284"/>
    <n v="0"/>
    <n v="6"/>
    <n v="16962.465664627009"/>
    <n v="0.27240374510365911"/>
    <n v="0.72759625489634083"/>
    <n v="6414"/>
    <n v="5653"/>
    <n v="2"/>
    <n v="5"/>
    <n v="22"/>
    <n v="15"/>
    <n v="38"/>
    <n v="0"/>
    <n v="1"/>
    <n v="678"/>
    <n v="0.10570626753975679"/>
    <n v="35454"/>
    <n v="23768"/>
    <n v="25"/>
    <n v="36"/>
    <n v="550"/>
    <n v="97"/>
    <n v="246"/>
    <n v="0"/>
    <n v="5"/>
    <n v="10727"/>
    <n v="0.30256106504202629"/>
    <n v="52945"/>
    <n v="50827"/>
    <n v="2118"/>
    <n v="4.0003777504957976E-2"/>
    <n v="1063"/>
    <n v="790"/>
    <n v="765"/>
    <n v="811"/>
    <n v="26156"/>
    <n v="25146"/>
    <n v="1010"/>
    <n v="3.8614467043890502E-2"/>
    <n v="26789"/>
    <n v="25681"/>
    <n v="1108"/>
    <n v="4.1360259808130205E-2"/>
    <n v="10554"/>
    <n v="97"/>
    <n v="9497"/>
    <n v="574"/>
    <n v="29"/>
    <n v="72"/>
    <n v="285"/>
    <n v="2.7003979533826036E-2"/>
    <n v="0.97299602046617395"/>
    <n v="0.90903922683342808"/>
    <n v="10554"/>
    <n v="406"/>
    <n v="2751"/>
    <n v="3966"/>
    <n v="1372"/>
    <n v="18"/>
    <n v="506"/>
    <n v="21"/>
    <n v="224"/>
    <n v="46"/>
    <n v="1244"/>
    <n v="5.1639188933105928E-2"/>
    <n v="0.69613416714042065"/>
    <n v="10554"/>
    <n v="422"/>
    <n v="2742"/>
    <n v="3940"/>
    <n v="1424"/>
    <n v="43"/>
    <n v="660"/>
    <n v="25"/>
    <n v="7"/>
    <n v="45"/>
    <n v="1246"/>
    <n v="0.67614174720485121"/>
    <n v="0.80258669698692442"/>
    <n v="10554"/>
    <n v="2645"/>
    <n v="80"/>
    <n v="4266"/>
    <n v="269"/>
    <n v="413"/>
    <n v="857"/>
    <n v="2020"/>
    <n v="4"/>
    <n v="0.25061588023498199"/>
    <n v="12831.031836270608"/>
    <n v="0.48114458972901269"/>
    <n v="10554"/>
    <n v="484"/>
    <n v="1"/>
    <n v="7"/>
    <n v="6"/>
    <n v="9495"/>
    <n v="537"/>
    <n v="20"/>
    <n v="0"/>
    <n v="4"/>
    <n v="10554"/>
    <n v="1.3928368391131325"/>
    <n v="0.37583838816146364"/>
    <n v="0.71795918367346934"/>
    <n v="0.14578967097042897"/>
    <n v="3745"/>
    <n v="0.35484176615501234"/>
    <n v="6.7490854043143686E-2"/>
    <n v="4004"/>
    <n v="6809"/>
    <n v="714"/>
    <n v="2997"/>
    <n v="133"/>
    <n v="43"/>
    <n v="0.28396816372939171"/>
    <n v="0.37938222474891037"/>
    <n v="0.64515823384498772"/>
    <n v="1.2601857115785485E-2"/>
    <n v="10554"/>
    <n v="644"/>
    <n v="8661"/>
    <n v="2828"/>
    <n v="2004"/>
    <n v="68"/>
    <n v="29"/>
    <n v="2580"/>
    <n v="1.074284631419367"/>
    <n v="14365"/>
    <n v="14365"/>
    <n v="0.80656934306569339"/>
    <n v="0.72777793247476508"/>
    <n v="1045453"/>
    <n v="42777845.854000002"/>
    <n v="973291.6878897635"/>
    <n v="300"/>
    <n v="300"/>
    <n v="1.6844469399213923E-2"/>
    <n v="0.51436666666666664"/>
    <n v="15431"/>
    <n v="631405.65799999994"/>
    <n v="92147.062989417449"/>
    <n v="825"/>
    <n v="825"/>
    <n v="4.6322290847838295E-2"/>
    <n v="9.864242424242424E-2"/>
    <n v="8138"/>
    <n v="332990.68400000001"/>
    <n v="67440.966390805537"/>
    <n v="648"/>
    <n v="648"/>
    <n v="3.638405390230208E-2"/>
    <n v="0.45762345679012351"/>
    <n v="29654"/>
    <n v="1213382.372"/>
    <n v="84964.69112320675"/>
    <m/>
    <m/>
    <n v="0"/>
    <n v="0"/>
    <m/>
    <n v="0"/>
    <m/>
    <m/>
    <n v="0"/>
    <m/>
    <n v="0"/>
    <m/>
    <n v="1529"/>
    <n v="1529"/>
    <n v="8.5850645704660306E-2"/>
    <n v="0.24499672988881621"/>
    <n v="37460"/>
    <n v="61.033585349901898"/>
    <n v="143"/>
    <n v="143"/>
    <n v="143"/>
    <n v="8.0291970802919711E-3"/>
    <n v="0.1093006993006993"/>
    <n v="1563"/>
    <n v="33622.549118795658"/>
    <m/>
    <m/>
    <n v="0"/>
    <n v="0"/>
    <m/>
    <n v="0"/>
    <m/>
    <m/>
    <n v="0"/>
    <n v="0"/>
    <m/>
    <n v="0"/>
    <n v="17810"/>
    <n v="17810"/>
    <n v="2.2906369411186695E-2"/>
    <n v="5.2333614953415145E-4"/>
    <n v="0.77768271649792042"/>
    <n v="7.3627648478419544E-2"/>
    <n v="6.7888766154330898E-2"/>
    <n v="0"/>
    <n v="2.6865199466546037E-2"/>
    <n v="0"/>
    <n v="0"/>
    <n v="4.8767255534083343E-5"/>
    <n v="1251527.9910973387"/>
    <n v="17.361595748097255"/>
    <n v="0"/>
    <n v="0"/>
    <n v="4.047501403705783"/>
    <n v="0.24706600449463142"/>
    <n v="-0.36726189999999997"/>
    <n v="211"/>
    <b v="0"/>
    <b v="0"/>
    <b v="0"/>
    <b v="0"/>
    <b v="0"/>
    <b v="1"/>
    <b v="1"/>
    <b v="1"/>
    <n v="34"/>
    <n v="2"/>
    <m/>
    <n v="3"/>
    <n v="41"/>
    <n v="10"/>
    <n v="11"/>
    <n v="2798"/>
    <n v="13104"/>
    <n v="0"/>
    <n v="8.45771144278607E-2"/>
    <n v="3.0303030303030304E-2"/>
    <n v="9.1324200913242004E-3"/>
    <n v="5.3363305397414906E-2"/>
    <n v="0.13256851497769279"/>
    <n v="0.2"/>
    <n v="0.70833333333333337"/>
    <n v="2.1739130434782608E-2"/>
    <n v="4.4343967554907528E-2"/>
    <n v="0.26566024468645222"/>
    <n v="3.7642064253168876"/>
    <n v="6.0713006859949804E-3"/>
    <n v="287"/>
    <m/>
    <m/>
    <n v="12"/>
    <m/>
    <n v="2"/>
    <n v="14"/>
    <m/>
    <n v="81"/>
    <m/>
    <n v="2"/>
    <n v="7"/>
    <n v="48"/>
    <n v="5"/>
    <n v="7"/>
    <m/>
    <m/>
    <n v="2"/>
    <n v="5"/>
    <n v="2"/>
    <n v="4"/>
    <n v="15"/>
    <m/>
    <n v="31"/>
    <m/>
    <n v="8"/>
    <n v="3"/>
    <m/>
    <n v="14"/>
    <n v="8"/>
    <n v="52"/>
    <n v="13"/>
    <n v="11"/>
    <n v="1"/>
    <m/>
    <n v="10"/>
    <n v="5"/>
    <n v="16"/>
    <n v="1"/>
    <n v="51"/>
    <n v="30"/>
    <n v="6"/>
    <n v="21"/>
    <n v="37"/>
    <n v="42"/>
    <m/>
    <n v="57"/>
    <n v="15"/>
    <n v="90"/>
    <n v="10"/>
    <n v="11"/>
    <n v="1"/>
    <n v="1"/>
    <n v="9"/>
    <n v="5"/>
    <n v="15"/>
    <n v="1"/>
    <n v="74"/>
    <n v="34"/>
    <n v="8"/>
    <n v="12"/>
    <n v="10"/>
    <n v="3"/>
    <n v="56"/>
    <n v="11"/>
    <n v="58"/>
    <n v="12"/>
    <n v="13"/>
    <m/>
    <m/>
    <n v="16"/>
    <m/>
    <n v="39"/>
    <n v="3"/>
    <n v="116"/>
    <m/>
    <n v="19"/>
    <n v="16"/>
    <n v="6"/>
    <n v="54"/>
    <m/>
    <n v="3"/>
    <m/>
    <n v="64"/>
    <n v="33"/>
    <m/>
    <m/>
    <n v="46"/>
    <n v="327"/>
    <n v="29"/>
    <n v="2"/>
    <n v="1"/>
    <n v="49"/>
    <n v="15"/>
    <n v="74"/>
    <n v="6"/>
    <n v="270"/>
    <n v="0"/>
    <n v="195"/>
    <n v="14"/>
    <n v="41"/>
    <n v="104"/>
    <n v="45"/>
    <n v="0"/>
    <n v="193"/>
    <n v="74"/>
    <n v="294"/>
  </r>
  <r>
    <s v="MMR001"/>
    <s v="Kachin"/>
    <s v="MMR001D004"/>
    <s v="Puta-O"/>
    <s v="MMR001014"/>
    <s v="Puta-O"/>
    <n v="14"/>
    <n v="10"/>
    <x v="4"/>
    <n v="32213.331095101395"/>
    <n v="0.47256109545474584"/>
    <n v="0.26161277118297177"/>
    <n v="0.87993467364982825"/>
    <n v="0.18728470870151265"/>
    <n v="0.45989965553392242"/>
    <n v="0.67839819840628257"/>
    <n v="0.73359396816531697"/>
    <n v="0.55906171460485898"/>
    <n v="9.1408358931397191E-2"/>
    <n v="0.8451084427068789"/>
    <n v="0.34804058456669457"/>
    <n v="0.22570720262074462"/>
    <n v="0.4006828663865406"/>
    <n v="32213.331095101395"/>
    <n v="61075"/>
    <n v="30162"/>
    <n v="30913"/>
    <n v="1.1862389752853057E-3"/>
    <n v="97.570601365121462"/>
    <n v="6140.9602837399998"/>
    <n v="9.9455129455427418"/>
    <n v="8.5890450593237421E-3"/>
    <n v="58643"/>
    <n v="28490"/>
    <n v="30153"/>
    <n v="2432"/>
    <n v="1672"/>
    <n v="760"/>
    <n v="15978"/>
    <n v="7706"/>
    <n v="8272"/>
    <n v="93.157640232108321"/>
    <n v="45097"/>
    <n v="22456"/>
    <n v="22641"/>
    <n v="99.18289828187801"/>
    <n v="0.26161277118297177"/>
    <n v="23497"/>
    <n v="34636"/>
    <n v="2942"/>
    <n v="0.76333872271624903"/>
    <n v="14454.08751010509"/>
    <n v="0.67839819840628257"/>
    <n v="0.32160180159371743"/>
    <n v="8.4940524309966516"/>
    <n v="37578"/>
    <n v="12505"/>
    <n v="21719"/>
    <n v="2898"/>
    <n v="402"/>
    <n v="54"/>
    <n v="10743"/>
    <n v="8469"/>
    <n v="2274"/>
    <n v="0.21167271711812344"/>
    <n v="58643"/>
    <n v="2432"/>
    <n v="4.1471275344030833E-2"/>
    <n v="382"/>
    <n v="845"/>
    <n v="1247"/>
    <n v="1555"/>
    <n v="1714"/>
    <n v="1589"/>
    <n v="1317"/>
    <n v="1045"/>
    <n v="1049"/>
    <n v="5.4587173042911665"/>
    <n v="10743"/>
    <n v="5.6850972726426514"/>
    <n v="211"/>
    <n v="97"/>
    <n v="87"/>
    <n v="4457"/>
    <n v="5794"/>
    <n v="83"/>
    <n v="12"/>
    <n v="2"/>
    <n v="10743"/>
    <n v="9767"/>
    <n v="345"/>
    <n v="74"/>
    <n v="427"/>
    <n v="71"/>
    <n v="59"/>
    <n v="10743"/>
    <n v="7844"/>
    <n v="26"/>
    <n v="11"/>
    <n v="2860"/>
    <n v="1"/>
    <n v="1"/>
    <n v="42960.105184771477"/>
    <n v="0.26621986409755188"/>
    <n v="9.3083868565577591E-5"/>
    <n v="0.73359396816531697"/>
    <n v="0.26640603183468303"/>
    <n v="10743"/>
    <n v="29"/>
    <n v="7012"/>
    <n v="10"/>
    <n v="3333"/>
    <n v="21"/>
    <n v="335"/>
    <n v="3"/>
    <n v="0.96658289118495766"/>
    <n v="3.341710881504234E-2"/>
    <n v="10743"/>
    <n v="5972"/>
    <n v="34"/>
    <n v="4388"/>
    <n v="0.40845201526575442"/>
    <n v="300"/>
    <n v="49"/>
    <n v="0.55906171460485898"/>
    <n v="2.7925160569673275E-2"/>
    <n v="0.14991157032486269"/>
    <n v="35514"/>
    <n v="31250"/>
    <n v="4264"/>
    <n v="0.87993467364982825"/>
    <n v="16910"/>
    <n v="15644"/>
    <n v="1266"/>
    <n v="0.92513305736250739"/>
    <n v="18604"/>
    <n v="15606"/>
    <n v="2998"/>
    <n v="0.83885185981509347"/>
    <n v="9176"/>
    <n v="8378"/>
    <n v="798"/>
    <n v="0.91303400174367921"/>
    <n v="26338"/>
    <n v="22872"/>
    <n v="3466"/>
    <n v="0.86840306781076781"/>
    <n v="29299"/>
    <n v="16535"/>
    <n v="10941"/>
    <n v="1823"/>
    <n v="6.2220553602512031E-2"/>
    <n v="0.37342571418819753"/>
    <n v="9.0702139330773459"/>
    <n v="14455"/>
    <n v="8093"/>
    <n v="0.55987547561397444"/>
    <n v="5442"/>
    <n v="0.37647872708405394"/>
    <n v="920"/>
    <n v="6.3645797301971632E-2"/>
    <n v="14844"/>
    <n v="8442"/>
    <n v="5499"/>
    <n v="6.0832659660468878E-2"/>
    <n v="0.3704527081649151"/>
    <n v="903"/>
    <n v="26708"/>
    <n v="5002"/>
    <n v="9423"/>
    <n v="7001"/>
    <n v="3844"/>
    <n v="63"/>
    <n v="1264"/>
    <n v="80"/>
    <n v="15"/>
    <n v="16"/>
    <n v="5002"/>
    <n v="21706"/>
    <n v="12283"/>
    <n v="14425"/>
    <n v="5282"/>
    <n v="0.18728470870151265"/>
    <n v="0.8127152912984873"/>
    <n v="0.45989965553392242"/>
    <n v="0.19776845888872249"/>
    <n v="0.63630747341620486"/>
    <n v="12958"/>
    <n v="1471"/>
    <n v="4570"/>
    <n v="4067"/>
    <n v="2012"/>
    <n v="46"/>
    <n v="727"/>
    <n v="43"/>
    <n v="13"/>
    <n v="9"/>
    <n v="0.11352060503164069"/>
    <n v="0.88647939496835937"/>
    <n v="0.53380151257910169"/>
    <n v="0.21994134897360704"/>
    <n v="13750"/>
    <n v="3531"/>
    <n v="4853"/>
    <n v="2934"/>
    <n v="1832"/>
    <n v="17"/>
    <n v="537"/>
    <n v="37"/>
    <n v="2"/>
    <n v="7"/>
    <n v="0.25679999999999997"/>
    <n v="0.74319999999999997"/>
    <n v="0.39025454545454547"/>
    <n v="45178"/>
    <n v="1908"/>
    <n v="4694"/>
    <n v="174"/>
    <n v="8493"/>
    <n v="5376"/>
    <n v="895"/>
    <n v="518"/>
    <n v="11310"/>
    <n v="9024"/>
    <n v="2065"/>
    <n v="450"/>
    <n v="271"/>
    <n v="0.31873920934968347"/>
    <n v="0.1189959714905485"/>
    <n v="8.4036458333333339"/>
    <n v="0.11487682437657065"/>
    <n v="22119"/>
    <n v="1302"/>
    <n v="2940"/>
    <n v="114"/>
    <n v="6228"/>
    <n v="3099"/>
    <n v="572"/>
    <n v="346"/>
    <n v="5455"/>
    <n v="856"/>
    <n v="814"/>
    <n v="204"/>
    <n v="189"/>
    <n v="0.64446855644468559"/>
    <n v="23059"/>
    <n v="606"/>
    <n v="1754"/>
    <n v="60"/>
    <n v="2265"/>
    <n v="2277"/>
    <n v="323"/>
    <n v="172"/>
    <n v="5855"/>
    <n v="8168"/>
    <n v="1251"/>
    <n v="246"/>
    <n v="82"/>
    <n v="0.31592870462726053"/>
    <n v="45178"/>
    <n v="34405"/>
    <n v="39"/>
    <n v="32"/>
    <n v="168"/>
    <n v="36"/>
    <n v="278"/>
    <n v="1"/>
    <n v="22"/>
    <n v="10197"/>
    <n v="0.22570720262074462"/>
    <n v="0.77429279737925538"/>
    <n v="12543"/>
    <n v="10436"/>
    <n v="22"/>
    <n v="14"/>
    <n v="12"/>
    <n v="16"/>
    <n v="6"/>
    <n v="1"/>
    <n v="9"/>
    <n v="2027"/>
    <n v="0.16160408195806425"/>
    <n v="32635"/>
    <n v="23969"/>
    <n v="17"/>
    <n v="18"/>
    <n v="156"/>
    <n v="20"/>
    <n v="272"/>
    <n v="0"/>
    <n v="13"/>
    <n v="8170"/>
    <n v="0.2503447219243144"/>
    <n v="61075"/>
    <n v="57523"/>
    <n v="3552"/>
    <n v="5.8158002455996727E-2"/>
    <n v="2229"/>
    <n v="1616"/>
    <n v="979"/>
    <n v="1018"/>
    <n v="30162"/>
    <n v="28543"/>
    <n v="1619"/>
    <n v="5.367681188250116E-2"/>
    <n v="30913"/>
    <n v="28980"/>
    <n v="1933"/>
    <n v="6.2530327046873488E-2"/>
    <n v="10743"/>
    <n v="90"/>
    <n v="8989"/>
    <n v="1503"/>
    <n v="66"/>
    <n v="58"/>
    <n v="37"/>
    <n v="3.4441031369263709E-3"/>
    <n v="0.99655589686307366"/>
    <n v="0.8451084427068789"/>
    <n v="10743"/>
    <n v="1012"/>
    <n v="53"/>
    <n v="2673"/>
    <n v="5670"/>
    <n v="4"/>
    <n v="1054"/>
    <n v="68"/>
    <n v="1"/>
    <n v="15"/>
    <n v="193"/>
    <n v="0.10481243600484036"/>
    <n v="0.34804058456669457"/>
    <n v="10743"/>
    <n v="981"/>
    <n v="55"/>
    <n v="2238"/>
    <n v="5172"/>
    <n v="8"/>
    <n v="2032"/>
    <n v="71"/>
    <n v="0"/>
    <n v="18"/>
    <n v="168"/>
    <n v="0.31136554035185704"/>
    <n v="0.59657451363678671"/>
    <n v="10743"/>
    <n v="982"/>
    <n v="20"/>
    <n v="4464"/>
    <n v="1933"/>
    <n v="133"/>
    <n v="617"/>
    <n v="2504"/>
    <n v="90"/>
    <n v="9.1408358931397191E-2"/>
    <n v="5360.4603928139259"/>
    <n v="0.33687052033882531"/>
    <n v="10743"/>
    <n v="40"/>
    <n v="2"/>
    <n v="0"/>
    <n v="4"/>
    <n v="10663"/>
    <n v="28"/>
    <n v="4"/>
    <n v="0"/>
    <n v="2"/>
    <n v="10743"/>
    <n v="0.64265102857674761"/>
    <n v="0.1734107829057594"/>
    <n v="1.5560544611819236"/>
    <n v="0.315974324260411"/>
    <n v="7976"/>
    <n v="0.74243693567904678"/>
    <n v="0.14374020076051108"/>
    <n v="2623"/>
    <n v="2767"/>
    <n v="123"/>
    <n v="1151"/>
    <n v="196"/>
    <n v="44"/>
    <n v="0.1071395327189798"/>
    <n v="0.24415898724751001"/>
    <n v="0.25756306432095316"/>
    <n v="1.8244438238853206E-2"/>
    <n v="10743"/>
    <n v="70"/>
    <n v="4135"/>
    <n v="1313"/>
    <n v="41"/>
    <n v="69"/>
    <n v="22"/>
    <n v="5123"/>
    <n v="0.39728195103788516"/>
    <n v="23824"/>
    <n v="23824"/>
    <n v="0.97779601887954037"/>
    <n v="0.42248572867696438"/>
    <n v="1006530"/>
    <n v="41185194.539999999"/>
    <n v="1614180.3809457519"/>
    <n v="70"/>
    <n v="70"/>
    <n v="2.872973527601067E-3"/>
    <n v="0.52585714285714291"/>
    <n v="3681"/>
    <n v="150619.158"/>
    <n v="21500.981364197407"/>
    <n v="275"/>
    <n v="275"/>
    <n v="1.1286681715575621E-2"/>
    <n v="9.5527272727272725E-2"/>
    <n v="2627"/>
    <n v="107491.586"/>
    <n v="22480.322130268509"/>
    <n v="108"/>
    <n v="108"/>
    <n v="4.4325877282987893E-3"/>
    <n v="0.24314814814814814"/>
    <n v="2626"/>
    <n v="107450.66800000001"/>
    <n v="14160.781853867789"/>
    <m/>
    <m/>
    <n v="0"/>
    <n v="0"/>
    <m/>
    <n v="0"/>
    <m/>
    <m/>
    <n v="0"/>
    <m/>
    <n v="0"/>
    <m/>
    <n v="78"/>
    <n v="78"/>
    <n v="3.2013133593269032E-3"/>
    <n v="0.13500000000000001"/>
    <n v="1053"/>
    <n v="33.6312"/>
    <n v="10"/>
    <m/>
    <m/>
    <n v="0"/>
    <n v="0"/>
    <m/>
    <n v="0"/>
    <n v="10"/>
    <n v="10"/>
    <n v="4.1042478965729528E-4"/>
    <n v="0.11599999999999999"/>
    <n v="116"/>
    <n v="2351.2272111045913"/>
    <m/>
    <m/>
    <n v="0"/>
    <n v="0"/>
    <m/>
    <n v="0"/>
    <n v="24365"/>
    <n v="24365"/>
    <n v="3.1337096614461754E-2"/>
    <n v="7.1595088620997197E-4"/>
    <n v="0.96385819607608558"/>
    <n v="1.2838650101433315E-2"/>
    <n v="8.4556755947554022E-3"/>
    <n v="0"/>
    <n v="0"/>
    <n v="1.4039630545704415E-3"/>
    <n v="0"/>
    <n v="2.0081837288148434E-5"/>
    <n v="1674707.3247051903"/>
    <n v="27.420504702500047"/>
    <n v="0"/>
    <n v="0"/>
    <n v="2.506669402831931"/>
    <n v="0.39893573475235367"/>
    <n v="-2.9714930000000002"/>
    <n v="42"/>
    <b v="0"/>
    <b v="0"/>
    <b v="0"/>
    <b v="0"/>
    <b v="0"/>
    <b v="0"/>
    <b v="0"/>
    <b v="0"/>
    <m/>
    <m/>
    <m/>
    <m/>
    <m/>
    <m/>
    <n v="3"/>
    <n v="83"/>
    <n v="388"/>
    <n v="0"/>
    <n v="0"/>
    <n v="0"/>
    <n v="0"/>
    <n v="1.5800490303874378E-3"/>
    <n v="1.6101544249715698E-2"/>
    <n v="0"/>
    <n v="0"/>
    <n v="0"/>
    <n v="3.9501225759685946E-4"/>
    <n v="4.0253860624289246E-3"/>
    <n v="248.42337715965519"/>
    <n v="0.4006828663865406"/>
    <n v="531"/>
    <m/>
    <n v="10"/>
    <n v="13"/>
    <n v="22"/>
    <m/>
    <n v="228"/>
    <m/>
    <n v="145"/>
    <n v="66"/>
    <n v="1"/>
    <m/>
    <n v="127"/>
    <n v="250"/>
    <m/>
    <m/>
    <m/>
    <n v="1"/>
    <n v="44"/>
    <m/>
    <n v="4"/>
    <n v="447"/>
    <m/>
    <n v="89"/>
    <m/>
    <m/>
    <n v="132"/>
    <m/>
    <n v="4"/>
    <m/>
    <n v="177"/>
    <n v="100"/>
    <m/>
    <n v="1"/>
    <n v="3"/>
    <n v="6"/>
    <m/>
    <m/>
    <m/>
    <n v="153"/>
    <n v="48"/>
    <m/>
    <n v="3"/>
    <m/>
    <m/>
    <m/>
    <n v="5"/>
    <m/>
    <n v="4"/>
    <n v="20"/>
    <m/>
    <n v="1"/>
    <m/>
    <n v="20"/>
    <m/>
    <m/>
    <m/>
    <n v="14"/>
    <m/>
    <m/>
    <n v="3"/>
    <m/>
    <m/>
    <n v="30"/>
    <m/>
    <n v="5"/>
    <n v="192"/>
    <n v="2"/>
    <m/>
    <n v="4"/>
    <n v="39"/>
    <n v="2"/>
    <n v="2"/>
    <n v="25"/>
    <n v="244"/>
    <m/>
    <n v="121"/>
    <m/>
    <n v="1"/>
    <n v="73"/>
    <m/>
    <n v="1"/>
    <n v="24"/>
    <n v="125"/>
    <n v="4"/>
    <m/>
    <m/>
    <n v="104"/>
    <n v="1093"/>
    <n v="0"/>
    <n v="2"/>
    <n v="17"/>
    <n v="79"/>
    <n v="66"/>
    <n v="2"/>
    <n v="4"/>
    <n v="1086"/>
    <n v="0"/>
    <n v="403"/>
    <n v="0"/>
    <n v="6"/>
    <n v="271"/>
    <n v="0"/>
    <n v="0"/>
    <n v="165"/>
    <n v="4"/>
    <n v="417"/>
  </r>
  <r>
    <s v="MMR001"/>
    <s v="Kachin"/>
    <s v="MMR001D004"/>
    <s v="Puta-O"/>
    <s v="MMR001015"/>
    <s v="Sumprabum"/>
    <n v="40"/>
    <n v="3"/>
    <x v="3"/>
    <n v="1419.0260421278244"/>
    <n v="0.44264491668192285"/>
    <n v="0.44658287509819322"/>
    <n v="0.7669636737491432"/>
    <n v="0.28377230246389124"/>
    <n v="0.39677145284621917"/>
    <n v="0.63715627095908789"/>
    <n v="0.77870563674321502"/>
    <n v="0.79958246346555328"/>
    <n v="0.25052192066805845"/>
    <n v="0.50939457202505223"/>
    <n v="0.10438413361169102"/>
    <n v="0.21871713985278654"/>
    <n v="0.11918655870018199"/>
    <n v="1419.0260421278244"/>
    <n v="2546"/>
    <n v="1291"/>
    <n v="1255"/>
    <n v="4.9450093018033376E-5"/>
    <n v="102.86852589641435"/>
    <n v="4948.58587661"/>
    <n v="0.51449041473321311"/>
    <n v="4.4431909936974869E-4"/>
    <n v="2405"/>
    <n v="1187"/>
    <n v="1218"/>
    <n v="141"/>
    <n v="104"/>
    <n v="37"/>
    <n v="1137"/>
    <n v="606"/>
    <n v="531"/>
    <n v="114.12429378531073"/>
    <n v="1409"/>
    <n v="685"/>
    <n v="724"/>
    <n v="94.613259668508292"/>
    <n v="0.44658287509819322"/>
    <n v="950"/>
    <n v="1491"/>
    <n v="105"/>
    <n v="0.70757880617035551"/>
    <n v="744.50435949027485"/>
    <n v="0.63715627095908789"/>
    <n v="0.36284372904091211"/>
    <n v="7.042253521126761"/>
    <n v="1596"/>
    <n v="537"/>
    <n v="940"/>
    <n v="106"/>
    <n v="8"/>
    <n v="5"/>
    <n v="479"/>
    <n v="383"/>
    <n v="96"/>
    <n v="0.20041753653444677"/>
    <n v="2405"/>
    <n v="141"/>
    <n v="5.8627858627858631E-2"/>
    <n v="30"/>
    <n v="53"/>
    <n v="65"/>
    <n v="72"/>
    <n v="60"/>
    <n v="78"/>
    <n v="41"/>
    <n v="38"/>
    <n v="42"/>
    <n v="5.020876826722338"/>
    <n v="479"/>
    <n v="5.315240083507307"/>
    <n v="6"/>
    <n v="1"/>
    <n v="2"/>
    <n v="61"/>
    <n v="407"/>
    <n v="0"/>
    <n v="1"/>
    <n v="1"/>
    <n v="479"/>
    <n v="447"/>
    <n v="9"/>
    <n v="2"/>
    <n v="17"/>
    <n v="0"/>
    <n v="4"/>
    <n v="479"/>
    <n v="373"/>
    <n v="0"/>
    <n v="0"/>
    <n v="106"/>
    <n v="0"/>
    <n v="0"/>
    <n v="1872.7870563674321"/>
    <n v="0.22129436325678498"/>
    <n v="0"/>
    <n v="0.77870563674321502"/>
    <n v="0.22129436325678498"/>
    <n v="479"/>
    <n v="2"/>
    <n v="423"/>
    <n v="0"/>
    <n v="43"/>
    <n v="2"/>
    <n v="9"/>
    <n v="0"/>
    <n v="0.97703549060542794"/>
    <n v="2.2964509394572064E-2"/>
    <n v="479"/>
    <n v="374"/>
    <n v="9"/>
    <n v="84"/>
    <n v="0.17536534446764093"/>
    <n v="9"/>
    <n v="3"/>
    <n v="0.79958246346555328"/>
    <n v="1.8789144050104383E-2"/>
    <n v="0.12212943632567852"/>
    <n v="1459"/>
    <n v="1119"/>
    <n v="340"/>
    <n v="0.7669636737491432"/>
    <n v="718"/>
    <n v="599"/>
    <n v="119"/>
    <n v="0.83426183844011137"/>
    <n v="741"/>
    <n v="520"/>
    <n v="221"/>
    <n v="0.70175438596491224"/>
    <n v="623"/>
    <n v="532"/>
    <n v="91"/>
    <n v="0.85393258426966279"/>
    <n v="836"/>
    <n v="587"/>
    <n v="249"/>
    <n v="0.70215311004784686"/>
    <n v="1171"/>
    <n v="715"/>
    <n v="369"/>
    <n v="87"/>
    <n v="7.4295473953885569E-2"/>
    <n v="0.31511528608027328"/>
    <n v="8.2183908045977017"/>
    <n v="584"/>
    <n v="339"/>
    <n v="0.58047945205479456"/>
    <n v="201"/>
    <n v="0.34417808219178081"/>
    <n v="44"/>
    <n v="7.5342465753424653E-2"/>
    <n v="587"/>
    <n v="376"/>
    <n v="168"/>
    <n v="7.3253833049403749E-2"/>
    <n v="0.28620102214650767"/>
    <n v="43"/>
    <n v="1177"/>
    <n v="334"/>
    <n v="376"/>
    <n v="221"/>
    <n v="154"/>
    <n v="1"/>
    <n v="86"/>
    <n v="2"/>
    <n v="3"/>
    <n v="0"/>
    <n v="334"/>
    <n v="843"/>
    <n v="466.99999999999994"/>
    <n v="710"/>
    <n v="246"/>
    <n v="0.28377230246389124"/>
    <n v="0.71622769753610871"/>
    <n v="0.39677145284621917"/>
    <n v="0.20900594732370434"/>
    <n v="0.55649957519116389"/>
    <n v="594"/>
    <n v="114"/>
    <n v="199"/>
    <n v="141"/>
    <n v="84"/>
    <n v="1"/>
    <n v="51"/>
    <n v="2"/>
    <n v="2"/>
    <n v="0"/>
    <n v="0.19191919191919191"/>
    <n v="0.80808080808080807"/>
    <n v="0.47306397306397308"/>
    <n v="0.2356902356902357"/>
    <n v="583"/>
    <n v="220"/>
    <n v="177"/>
    <n v="80"/>
    <n v="70"/>
    <n v="0"/>
    <n v="35"/>
    <n v="0"/>
    <n v="1"/>
    <n v="0"/>
    <n v="0.37735849056603776"/>
    <n v="0.62264150943396224"/>
    <n v="0.31903945111492282"/>
    <n v="1902"/>
    <n v="157"/>
    <n v="124"/>
    <n v="14"/>
    <n v="665"/>
    <n v="85"/>
    <n v="25"/>
    <n v="2"/>
    <n v="459"/>
    <n v="279"/>
    <n v="62"/>
    <n v="10"/>
    <n v="20"/>
    <n v="0.19137749737118823"/>
    <n v="4.4689800210304942E-2"/>
    <n v="22.376470588235293"/>
    <n v="0.30588365251377947"/>
    <n v="968"/>
    <n v="98"/>
    <n v="106"/>
    <n v="9"/>
    <n v="370"/>
    <n v="63"/>
    <n v="19"/>
    <n v="2"/>
    <n v="210"/>
    <n v="55"/>
    <n v="20"/>
    <n v="2"/>
    <n v="14"/>
    <n v="0.68698347107438018"/>
    <n v="934"/>
    <n v="59"/>
    <n v="18"/>
    <n v="5"/>
    <n v="295"/>
    <n v="22"/>
    <n v="6"/>
    <n v="0"/>
    <n v="249"/>
    <n v="224"/>
    <n v="42"/>
    <n v="8"/>
    <n v="6"/>
    <n v="0.43361884368308351"/>
    <n v="1902"/>
    <n v="1443"/>
    <n v="0"/>
    <n v="3"/>
    <n v="7"/>
    <n v="2"/>
    <n v="31"/>
    <n v="0"/>
    <n v="0"/>
    <n v="416"/>
    <n v="0.21871713985278654"/>
    <n v="0.78128286014721349"/>
    <n v="895"/>
    <n v="735"/>
    <n v="0"/>
    <n v="0"/>
    <n v="2"/>
    <n v="1"/>
    <n v="2"/>
    <n v="0"/>
    <n v="0"/>
    <n v="155"/>
    <n v="0.17318435754189945"/>
    <n v="1007"/>
    <n v="708"/>
    <n v="0"/>
    <n v="3"/>
    <n v="5"/>
    <n v="1"/>
    <n v="29"/>
    <n v="0"/>
    <n v="0"/>
    <n v="261"/>
    <n v="0.25918570009930486"/>
    <n v="2546"/>
    <n v="2302"/>
    <n v="244"/>
    <n v="9.5836606441476832E-2"/>
    <n v="140"/>
    <n v="123"/>
    <n v="100"/>
    <n v="123"/>
    <n v="1291"/>
    <n v="1176"/>
    <n v="115"/>
    <n v="8.9078233927188222E-2"/>
    <n v="1255"/>
    <n v="1126"/>
    <n v="129"/>
    <n v="0.10278884462151394"/>
    <n v="479"/>
    <n v="2"/>
    <n v="242"/>
    <n v="141"/>
    <n v="18"/>
    <n v="63"/>
    <n v="13"/>
    <n v="2.7139874739039668E-2"/>
    <n v="0.97286012526096033"/>
    <n v="0.50939457202505223"/>
    <n v="479"/>
    <n v="34"/>
    <n v="0"/>
    <n v="16"/>
    <n v="35"/>
    <n v="51"/>
    <n v="31"/>
    <n v="312"/>
    <n v="0"/>
    <n v="0"/>
    <n v="0"/>
    <n v="0.82254697286012524"/>
    <n v="0.10438413361169102"/>
    <n v="479"/>
    <n v="32"/>
    <n v="0"/>
    <n v="16"/>
    <n v="31"/>
    <n v="53"/>
    <n v="31"/>
    <n v="316"/>
    <n v="0"/>
    <n v="0"/>
    <n v="0"/>
    <n v="0.75991649269311068"/>
    <n v="0.3068893528183716"/>
    <n v="479"/>
    <n v="120"/>
    <n v="1"/>
    <n v="262"/>
    <n v="29"/>
    <n v="0"/>
    <n v="3"/>
    <n v="57"/>
    <n v="7"/>
    <n v="0.25052192066805845"/>
    <n v="602.50521920668052"/>
    <n v="0.36951983298538621"/>
    <n v="479"/>
    <n v="2"/>
    <n v="0"/>
    <n v="0"/>
    <n v="1"/>
    <n v="475"/>
    <n v="1"/>
    <n v="0"/>
    <n v="0"/>
    <n v="0"/>
    <n v="479"/>
    <n v="1.1837160751565763"/>
    <n v="0.3194099475505946"/>
    <n v="0.84479717813051136"/>
    <n v="0.17154554943670586"/>
    <n v="146"/>
    <n v="0.30480167014613779"/>
    <n v="2.6311521202400474E-3"/>
    <n v="333"/>
    <n v="166"/>
    <n v="14"/>
    <n v="45"/>
    <n v="9"/>
    <n v="0"/>
    <n v="9.3945720250521919E-2"/>
    <n v="0.69519832985386221"/>
    <n v="0.3465553235908142"/>
    <n v="1.8789144050104383E-2"/>
    <n v="479"/>
    <n v="3"/>
    <n v="215"/>
    <n v="43"/>
    <n v="15"/>
    <n v="1"/>
    <n v="1"/>
    <n v="233"/>
    <n v="0.48851774530271397"/>
    <n v="6345"/>
    <n v="6345"/>
    <n v="0.99264705882352944"/>
    <n v="0.22834357762017338"/>
    <n v="144884"/>
    <n v="5928363.5120000001"/>
    <n v="429901.54957609111"/>
    <m/>
    <m/>
    <n v="0"/>
    <n v="0"/>
    <m/>
    <n v="0"/>
    <n v="0"/>
    <n v="47"/>
    <n v="47"/>
    <n v="7.3529411764705881E-3"/>
    <n v="7.5957446808510645E-2"/>
    <n v="357"/>
    <n v="14607.726000000001"/>
    <n v="3842.0914186277087"/>
    <m/>
    <m/>
    <n v="0"/>
    <n v="0"/>
    <m/>
    <n v="0"/>
    <n v="0"/>
    <m/>
    <m/>
    <n v="0"/>
    <n v="0"/>
    <m/>
    <n v="0"/>
    <m/>
    <m/>
    <n v="0"/>
    <m/>
    <n v="0"/>
    <m/>
    <m/>
    <m/>
    <n v="0"/>
    <n v="0"/>
    <m/>
    <n v="0"/>
    <n v="0"/>
    <m/>
    <m/>
    <n v="0"/>
    <n v="0"/>
    <m/>
    <n v="0"/>
    <m/>
    <m/>
    <n v="0"/>
    <n v="0"/>
    <m/>
    <n v="0"/>
    <m/>
    <m/>
    <n v="0"/>
    <n v="0"/>
    <m/>
    <n v="0"/>
    <n v="6392"/>
    <n v="6392"/>
    <n v="8.221084406305746E-3"/>
    <n v="1.8782507960821428E-4"/>
    <n v="0.99114202248633199"/>
    <n v="0"/>
    <n v="0"/>
    <n v="0"/>
    <n v="0"/>
    <n v="0"/>
    <n v="0"/>
    <n v="0"/>
    <n v="433743.64099471882"/>
    <n v="170.3627812233774"/>
    <n v="0"/>
    <n v="0"/>
    <n v="0.39831038798498125"/>
    <n v="2.5106048703849173"/>
    <n v="-4.1398609999999998"/>
    <n v="19"/>
    <b v="0"/>
    <b v="0"/>
    <b v="0"/>
    <b v="0"/>
    <b v="0"/>
    <b v="0"/>
    <b v="0"/>
    <b v="1"/>
    <n v="2"/>
    <m/>
    <m/>
    <m/>
    <n v="2"/>
    <n v="0"/>
    <n v="3"/>
    <n v="166"/>
    <n v="1232"/>
    <n v="0"/>
    <n v="4.9751243781094526E-3"/>
    <n v="0"/>
    <n v="0"/>
    <n v="5.0170629006116583E-3"/>
    <n v="1.2463706536364281E-2"/>
    <n v="0"/>
    <n v="4.1666666666666664E-2"/>
    <n v="0"/>
    <n v="2.4980468196802779E-3"/>
    <n v="1.3532593300757737E-2"/>
    <n v="73.895666394112837"/>
    <n v="0.11918655870018199"/>
    <m/>
    <m/>
    <m/>
    <n v="8"/>
    <m/>
    <m/>
    <n v="6"/>
    <m/>
    <n v="2"/>
    <m/>
    <n v="1"/>
    <m/>
    <m/>
    <m/>
    <m/>
    <m/>
    <m/>
    <n v="1"/>
    <m/>
    <m/>
    <m/>
    <n v="8"/>
    <m/>
    <m/>
    <m/>
    <m/>
    <m/>
    <m/>
    <m/>
    <m/>
    <n v="2"/>
    <m/>
    <m/>
    <m/>
    <m/>
    <n v="2"/>
    <m/>
    <m/>
    <m/>
    <n v="22"/>
    <m/>
    <m/>
    <m/>
    <m/>
    <m/>
    <m/>
    <n v="2"/>
    <m/>
    <n v="5"/>
    <n v="9"/>
    <m/>
    <m/>
    <m/>
    <n v="1"/>
    <m/>
    <m/>
    <m/>
    <n v="31"/>
    <n v="2"/>
    <m/>
    <m/>
    <m/>
    <m/>
    <n v="2"/>
    <m/>
    <n v="3"/>
    <m/>
    <n v="3"/>
    <m/>
    <m/>
    <n v="2"/>
    <m/>
    <m/>
    <m/>
    <n v="36"/>
    <m/>
    <m/>
    <m/>
    <n v="3"/>
    <n v="6"/>
    <m/>
    <n v="1"/>
    <m/>
    <n v="1"/>
    <n v="10"/>
    <m/>
    <m/>
    <m/>
    <n v="9"/>
    <n v="0"/>
    <n v="0"/>
    <n v="0"/>
    <n v="14"/>
    <n v="0"/>
    <n v="0"/>
    <n v="0"/>
    <n v="103"/>
    <n v="0"/>
    <n v="4"/>
    <n v="0"/>
    <n v="0"/>
    <n v="6"/>
    <n v="0"/>
    <n v="0"/>
    <n v="6"/>
    <n v="10"/>
    <n v="10"/>
  </r>
  <r>
    <s v="MMR001"/>
    <s v="Kachin"/>
    <s v="MMR001D004"/>
    <s v="Puta-O"/>
    <s v="MMR001016"/>
    <s v="Machanbaw"/>
    <n v="26"/>
    <n v="4"/>
    <x v="4"/>
    <n v="4044.526705745775"/>
    <n v="0.54340407476340313"/>
    <n v="0.26134567622488147"/>
    <n v="0.87162299410928301"/>
    <n v="0.16966456003889158"/>
    <n v="0.44287797763733594"/>
    <n v="0.70410848006476423"/>
    <n v="0.87027341477603259"/>
    <n v="0.63467132053519493"/>
    <n v="0.17335660267597441"/>
    <n v="0.78650378126817921"/>
    <n v="0.48109365910413032"/>
    <n v="0.12533043072617012"/>
    <n v="1"/>
    <n v="4044.526705745775"/>
    <n v="8858"/>
    <n v="4455"/>
    <n v="4403"/>
    <n v="1.7204592456941857E-4"/>
    <n v="101.18101294571882"/>
    <n v="3204.8167686900001"/>
    <n v="2.763964569375613"/>
    <n v="2.3869876152924725E-3"/>
    <n v="8353"/>
    <n v="4083"/>
    <n v="4270"/>
    <n v="505"/>
    <n v="372"/>
    <n v="133"/>
    <n v="2315"/>
    <n v="1181"/>
    <n v="1134"/>
    <n v="104.14462081128748"/>
    <n v="6543"/>
    <n v="3274"/>
    <n v="3269"/>
    <n v="100.15295197308045"/>
    <n v="0.26134567622488147"/>
    <n v="3479"/>
    <n v="4941"/>
    <n v="438"/>
    <n v="0.79275450313701679"/>
    <n v="1835.7806112123053"/>
    <n v="0.70410848006476423"/>
    <n v="0.29589151993523577"/>
    <n v="8.8646023072252582"/>
    <n v="5379"/>
    <n v="1643"/>
    <n v="3170"/>
    <n v="495"/>
    <n v="61"/>
    <n v="10"/>
    <n v="1719"/>
    <n v="1208"/>
    <n v="511"/>
    <n v="0.29726585223967422"/>
    <n v="8353"/>
    <n v="505"/>
    <n v="6.0457320723093497E-2"/>
    <n v="76"/>
    <n v="195"/>
    <n v="263"/>
    <n v="290"/>
    <n v="265"/>
    <n v="231"/>
    <n v="176"/>
    <n v="122"/>
    <n v="101"/>
    <n v="4.8592204770215242"/>
    <n v="1719"/>
    <n v="5.1529959278650379"/>
    <n v="53"/>
    <n v="6"/>
    <n v="4"/>
    <n v="575"/>
    <n v="1079"/>
    <n v="1"/>
    <n v="0"/>
    <n v="1"/>
    <n v="1719"/>
    <n v="1512"/>
    <n v="53"/>
    <n v="33"/>
    <n v="110"/>
    <n v="4"/>
    <n v="7"/>
    <n v="1719"/>
    <n v="1494"/>
    <n v="2"/>
    <n v="0"/>
    <n v="221"/>
    <n v="0"/>
    <n v="2"/>
    <n v="7269.3938336241999"/>
    <n v="0.1285631180919139"/>
    <n v="0"/>
    <n v="0.87027341477603259"/>
    <n v="0.12972658522396741"/>
    <n v="1719"/>
    <n v="5"/>
    <n v="1330"/>
    <n v="0"/>
    <n v="318"/>
    <n v="3"/>
    <n v="61"/>
    <n v="2"/>
    <n v="0.96160558464223389"/>
    <n v="3.839441535776611E-2"/>
    <n v="1719"/>
    <n v="1090"/>
    <n v="1"/>
    <n v="557"/>
    <n v="0.32402559627690519"/>
    <n v="64"/>
    <n v="7"/>
    <n v="0.63467132053519493"/>
    <n v="3.7230948225712622E-2"/>
    <n v="8.4060500290866758E-2"/>
    <n v="4923"/>
    <n v="4291"/>
    <n v="632"/>
    <n v="0.87162299410928301"/>
    <n v="2353"/>
    <n v="2138"/>
    <n v="215"/>
    <n v="0.90862728431789208"/>
    <n v="2570"/>
    <n v="2153"/>
    <n v="417"/>
    <n v="0.83774319066147873"/>
    <n v="1295"/>
    <n v="1219"/>
    <n v="76"/>
    <n v="0.94131274131274134"/>
    <n v="3628"/>
    <n v="3072"/>
    <n v="556"/>
    <n v="0.84674751929437708"/>
    <n v="3853"/>
    <n v="2304"/>
    <n v="1314"/>
    <n v="235"/>
    <n v="6.0991435245263431E-2"/>
    <n v="0.34103296132883465"/>
    <n v="9.8042553191489361"/>
    <n v="1903"/>
    <n v="1129"/>
    <n v="0.59327377824487648"/>
    <n v="646"/>
    <n v="0.33946400420388861"/>
    <n v="128"/>
    <n v="6.726221755123489E-2"/>
    <n v="1950"/>
    <n v="1175"/>
    <n v="668"/>
    <n v="5.4871794871794874E-2"/>
    <n v="0.34256410256410258"/>
    <n v="107"/>
    <n v="4114"/>
    <n v="698"/>
    <n v="1594"/>
    <n v="1039"/>
    <n v="505"/>
    <n v="28"/>
    <n v="219"/>
    <n v="17"/>
    <n v="10"/>
    <n v="4"/>
    <n v="698"/>
    <n v="3416"/>
    <n v="1822"/>
    <n v="2292"/>
    <n v="783"/>
    <n v="0.16966456003889158"/>
    <n v="0.83033543996110837"/>
    <n v="0.44287797763733594"/>
    <n v="0.19032571706368498"/>
    <n v="0.63660670879922221"/>
    <n v="2060"/>
    <n v="245"/>
    <n v="777"/>
    <n v="604"/>
    <n v="285"/>
    <n v="19"/>
    <n v="106"/>
    <n v="14"/>
    <n v="9"/>
    <n v="1"/>
    <n v="0.11893203883495146"/>
    <n v="0.8810679611650486"/>
    <n v="0.50388349514563102"/>
    <n v="0.21067961165048543"/>
    <n v="2054"/>
    <n v="453"/>
    <n v="817"/>
    <n v="435"/>
    <n v="220"/>
    <n v="9"/>
    <n v="113"/>
    <n v="3"/>
    <n v="1"/>
    <n v="3"/>
    <n v="0.22054527750730282"/>
    <n v="0.77945472249269721"/>
    <n v="0.38169425511197663"/>
    <n v="6431"/>
    <n v="561"/>
    <n v="303"/>
    <n v="39"/>
    <n v="1887"/>
    <n v="907"/>
    <n v="86"/>
    <n v="7"/>
    <n v="1412"/>
    <n v="824"/>
    <n v="232"/>
    <n v="102"/>
    <n v="71"/>
    <n v="0.2691649821178666"/>
    <n v="0.14103560877002022"/>
    <n v="7.090407938257993"/>
    <n v="9.6925020834489686E-2"/>
    <n v="3215"/>
    <n v="360"/>
    <n v="240"/>
    <n v="27"/>
    <n v="1248"/>
    <n v="377"/>
    <n v="59"/>
    <n v="3"/>
    <n v="674"/>
    <n v="30"/>
    <n v="93"/>
    <n v="57"/>
    <n v="47"/>
    <n v="0.71881804043545883"/>
    <n v="3216"/>
    <n v="201"/>
    <n v="63"/>
    <n v="12"/>
    <n v="639"/>
    <n v="530"/>
    <n v="27"/>
    <n v="4"/>
    <n v="738"/>
    <n v="794"/>
    <n v="139"/>
    <n v="45"/>
    <n v="24"/>
    <n v="0.45771144278606968"/>
    <n v="6431"/>
    <n v="5591"/>
    <n v="2"/>
    <n v="5"/>
    <n v="7"/>
    <n v="9"/>
    <n v="7"/>
    <n v="1"/>
    <n v="3"/>
    <n v="806"/>
    <n v="0.12533043072617012"/>
    <n v="0.87466956927382988"/>
    <n v="1809"/>
    <n v="1669"/>
    <n v="1"/>
    <n v="0"/>
    <n v="2"/>
    <n v="1"/>
    <n v="3"/>
    <n v="1"/>
    <n v="0"/>
    <n v="132"/>
    <n v="7.2968490878938641E-2"/>
    <n v="4622"/>
    <n v="3922"/>
    <n v="1"/>
    <n v="5"/>
    <n v="5"/>
    <n v="8"/>
    <n v="4"/>
    <n v="0"/>
    <n v="3"/>
    <n v="674"/>
    <n v="0.14582431847684985"/>
    <n v="8858"/>
    <n v="7930"/>
    <n v="928"/>
    <n v="0.10476405509144276"/>
    <n v="441"/>
    <n v="390"/>
    <n v="333"/>
    <n v="423"/>
    <n v="4455"/>
    <n v="3979"/>
    <n v="476"/>
    <n v="0.10684624017957352"/>
    <n v="4403"/>
    <n v="3951"/>
    <n v="452"/>
    <n v="0.10265727912786735"/>
    <n v="1719"/>
    <n v="69"/>
    <n v="1283"/>
    <n v="343"/>
    <n v="7"/>
    <n v="0"/>
    <n v="17"/>
    <n v="9.8894706224549149E-3"/>
    <n v="0.99011052937754507"/>
    <n v="0.78650378126817921"/>
    <n v="1719"/>
    <n v="146"/>
    <n v="47"/>
    <n v="634"/>
    <n v="603"/>
    <n v="8"/>
    <n v="227"/>
    <n v="54"/>
    <n v="0"/>
    <n v="0"/>
    <n v="0"/>
    <n v="0.16812100058173357"/>
    <n v="0.48109365910413032"/>
    <n v="1719"/>
    <n v="148"/>
    <n v="45"/>
    <n v="624"/>
    <n v="601"/>
    <n v="8"/>
    <n v="240"/>
    <n v="53"/>
    <n v="0"/>
    <n v="0"/>
    <n v="0"/>
    <n v="0.50610820244328103"/>
    <n v="0.6337987201861548"/>
    <n v="1719"/>
    <n v="298"/>
    <n v="1"/>
    <n v="659"/>
    <n v="328"/>
    <n v="1"/>
    <n v="94"/>
    <n v="320"/>
    <n v="18"/>
    <n v="0.17335660267597441"/>
    <n v="1448.0477021524141"/>
    <n v="0.36009307737056429"/>
    <n v="1719"/>
    <n v="13"/>
    <n v="0"/>
    <n v="0"/>
    <n v="4"/>
    <n v="1698"/>
    <n v="3"/>
    <n v="0"/>
    <n v="1"/>
    <n v="0"/>
    <n v="1719"/>
    <n v="0.6207097149505526"/>
    <n v="0.1674902129467791"/>
    <n v="1.6110590440487349"/>
    <n v="0.32714362220989612"/>
    <n v="1202"/>
    <n v="0.6992437463641652"/>
    <n v="2.1661951017318749E-2"/>
    <n v="517"/>
    <n v="403"/>
    <n v="16"/>
    <n v="106"/>
    <n v="22"/>
    <n v="3"/>
    <n v="6.1663757998836534E-2"/>
    <n v="0.3007562536358348"/>
    <n v="0.23443862710878419"/>
    <n v="1.2798138452588714E-2"/>
    <n v="1719"/>
    <n v="7"/>
    <n v="505"/>
    <n v="107"/>
    <n v="6"/>
    <n v="31"/>
    <n v="13"/>
    <n v="1005"/>
    <n v="0.30890052356020942"/>
    <n v="4717"/>
    <n v="4717"/>
    <n v="0.91132148377125188"/>
    <n v="0.40621581513673943"/>
    <n v="191612"/>
    <n v="7840379.8159999996"/>
    <n v="319597.41676129581"/>
    <n v="300"/>
    <n v="300"/>
    <n v="5.7959814528593508E-2"/>
    <n v="0.50149999999999995"/>
    <n v="15045"/>
    <n v="615611.30999999994"/>
    <n v="92147.062989417449"/>
    <n v="146"/>
    <n v="146"/>
    <n v="2.8207109737248839E-2"/>
    <n v="8.3493150684931516E-2"/>
    <n v="1219"/>
    <n v="49879.042000000001"/>
    <n v="11935.007385524372"/>
    <m/>
    <m/>
    <n v="0"/>
    <n v="0"/>
    <m/>
    <n v="0"/>
    <n v="0"/>
    <m/>
    <m/>
    <n v="0"/>
    <n v="0"/>
    <m/>
    <n v="0"/>
    <m/>
    <m/>
    <n v="0"/>
    <m/>
    <n v="0"/>
    <m/>
    <n v="13"/>
    <n v="13"/>
    <n v="2.5115919629057188E-3"/>
    <n v="0.13538461538461538"/>
    <n v="176"/>
    <n v="33.727015384615385"/>
    <n v="0"/>
    <m/>
    <m/>
    <n v="0"/>
    <n v="0"/>
    <m/>
    <n v="0"/>
    <m/>
    <m/>
    <n v="0"/>
    <n v="0"/>
    <m/>
    <n v="0"/>
    <m/>
    <m/>
    <n v="0"/>
    <n v="0"/>
    <m/>
    <n v="0"/>
    <n v="5176"/>
    <n v="5176"/>
    <n v="6.6571234178721128E-3"/>
    <n v="1.5209365019588816E-4"/>
    <n v="0.75427767198907925"/>
    <n v="0.21747507491339033"/>
    <n v="0"/>
    <n v="0"/>
    <n v="0"/>
    <n v="0"/>
    <n v="0"/>
    <n v="7.9598686701676607E-5"/>
    <n v="423713.21415162226"/>
    <n v="47.833959601673321"/>
    <n v="0"/>
    <n v="0"/>
    <n v="1.7113601236476044"/>
    <n v="0.58433054865658163"/>
    <n v="-3.784932"/>
    <n v="24"/>
    <b v="0"/>
    <b v="0"/>
    <b v="0"/>
    <b v="0"/>
    <b v="0"/>
    <b v="0"/>
    <b v="0"/>
    <b v="0"/>
    <m/>
    <m/>
    <m/>
    <m/>
    <m/>
    <m/>
    <m/>
    <m/>
    <m/>
    <n v="0"/>
    <n v="0"/>
    <n v="0"/>
    <n v="0"/>
    <n v="0"/>
    <n v="0"/>
    <n v="0"/>
    <n v="0"/>
    <n v="0"/>
    <n v="0"/>
    <n v="0"/>
    <n v="620"/>
    <n v="1"/>
    <n v="142"/>
    <m/>
    <n v="10"/>
    <n v="1"/>
    <n v="3"/>
    <m/>
    <n v="35"/>
    <m/>
    <n v="40"/>
    <n v="9"/>
    <m/>
    <m/>
    <n v="27"/>
    <n v="40"/>
    <m/>
    <m/>
    <m/>
    <m/>
    <n v="8"/>
    <m/>
    <n v="1"/>
    <n v="81"/>
    <m/>
    <n v="16"/>
    <m/>
    <m/>
    <n v="24"/>
    <m/>
    <n v="1"/>
    <m/>
    <n v="32"/>
    <n v="16"/>
    <m/>
    <n v="1"/>
    <m/>
    <n v="1"/>
    <m/>
    <m/>
    <m/>
    <n v="28"/>
    <n v="8"/>
    <m/>
    <n v="1"/>
    <m/>
    <m/>
    <m/>
    <n v="1"/>
    <m/>
    <n v="1"/>
    <n v="14"/>
    <m/>
    <n v="1"/>
    <m/>
    <n v="1"/>
    <m/>
    <m/>
    <m/>
    <n v="6"/>
    <m/>
    <m/>
    <n v="1"/>
    <m/>
    <m/>
    <n v="5"/>
    <m/>
    <n v="1"/>
    <n v="32"/>
    <n v="1"/>
    <m/>
    <n v="2"/>
    <n v="6"/>
    <m/>
    <m/>
    <n v="5"/>
    <n v="38"/>
    <m/>
    <n v="20"/>
    <m/>
    <m/>
    <n v="12"/>
    <m/>
    <n v="1"/>
    <n v="4"/>
    <n v="21"/>
    <n v="1"/>
    <m/>
    <m/>
    <n v="16"/>
    <n v="244"/>
    <n v="0"/>
    <n v="2"/>
    <n v="12"/>
    <n v="9"/>
    <n v="11"/>
    <n v="0"/>
    <n v="1"/>
    <n v="188"/>
    <n v="0"/>
    <n v="84"/>
    <n v="0"/>
    <n v="2"/>
    <n v="45"/>
    <n v="0"/>
    <n v="0"/>
    <n v="28"/>
    <n v="1"/>
    <n v="77"/>
  </r>
  <r>
    <s v="MMR001"/>
    <s v="Kachin"/>
    <s v="MMR001D004"/>
    <s v="Puta-O"/>
    <s v="MMR001017"/>
    <s v="Nawngmun"/>
    <n v="13"/>
    <n v="6"/>
    <x v="4"/>
    <n v="3530.4635346556256"/>
    <n v="0.50435721821484969"/>
    <n v="0.31391267724273481"/>
    <n v="0.8928231939163499"/>
    <n v="0.13630490956072353"/>
    <n v="0.52906976744186052"/>
    <n v="0.72512213936744663"/>
    <n v="0.92161716171617158"/>
    <n v="0.73267326732673266"/>
    <n v="0.1476897689768977"/>
    <n v="0.47854785478547857"/>
    <n v="9.405940594059406E-2"/>
    <n v="8.0466472303206998E-2"/>
    <n v="1"/>
    <n v="3530.4635346556256"/>
    <n v="7123"/>
    <n v="3603"/>
    <n v="3520"/>
    <n v="1.383476090209944E-4"/>
    <n v="102.35795454545456"/>
    <n v="8103.5397500700001"/>
    <n v="0.87899858823281152"/>
    <n v="7.5911202597118261E-4"/>
    <n v="7025"/>
    <n v="3555"/>
    <n v="3470"/>
    <n v="98"/>
    <n v="48"/>
    <n v="50"/>
    <n v="2236"/>
    <n v="1106"/>
    <n v="1130"/>
    <n v="97.876106194690266"/>
    <n v="4887"/>
    <n v="2497"/>
    <n v="2390"/>
    <n v="104.47698744769876"/>
    <n v="0.31391267724273481"/>
    <n v="2820"/>
    <n v="3889"/>
    <n v="414"/>
    <n v="0.83157624067883773"/>
    <n v="1199.6824376446389"/>
    <n v="0.72512213936744663"/>
    <n v="0.27487786063255337"/>
    <n v="10.64541013113911"/>
    <n v="4303"/>
    <n v="1621"/>
    <n v="2264"/>
    <n v="381"/>
    <n v="37"/>
    <n v="0"/>
    <n v="1212"/>
    <n v="996"/>
    <n v="216"/>
    <n v="0.17821782178217821"/>
    <n v="7025"/>
    <n v="98"/>
    <n v="1.395017793594306E-2"/>
    <n v="34"/>
    <n v="83"/>
    <n v="118"/>
    <n v="156"/>
    <n v="189"/>
    <n v="191"/>
    <n v="160"/>
    <n v="126"/>
    <n v="155"/>
    <n v="5.7962046204620465"/>
    <n v="1212"/>
    <n v="5.8770627062706273"/>
    <n v="0"/>
    <n v="0"/>
    <n v="1"/>
    <n v="302"/>
    <n v="909"/>
    <n v="0"/>
    <n v="0"/>
    <n v="0"/>
    <n v="1212"/>
    <n v="1147"/>
    <n v="16"/>
    <n v="15"/>
    <n v="21"/>
    <n v="6"/>
    <n v="7"/>
    <n v="1212"/>
    <n v="1053"/>
    <n v="10"/>
    <n v="54"/>
    <n v="95"/>
    <n v="0"/>
    <n v="0"/>
    <n v="6161.3655115511556"/>
    <n v="7.8382838283828388E-2"/>
    <n v="0"/>
    <n v="0.92161716171617158"/>
    <n v="7.8382838283828415E-2"/>
    <n v="1212"/>
    <n v="1"/>
    <n v="942"/>
    <n v="0"/>
    <n v="267"/>
    <n v="1"/>
    <n v="1"/>
    <n v="0"/>
    <n v="0.99834983498349839"/>
    <n v="1.6501650165016146E-3"/>
    <n v="1212"/>
    <n v="885"/>
    <n v="3"/>
    <n v="322"/>
    <n v="0.26567656765676567"/>
    <n v="1"/>
    <n v="1"/>
    <n v="0.73267326732673266"/>
    <n v="8.2508250825082509E-4"/>
    <n v="4.0016501650165015E-2"/>
    <n v="4208"/>
    <n v="3757"/>
    <n v="451"/>
    <n v="0.8928231939163499"/>
    <n v="2121"/>
    <n v="1982"/>
    <n v="139"/>
    <n v="0.93446487505893439"/>
    <n v="2087"/>
    <n v="1775"/>
    <n v="312"/>
    <n v="0.85050311451844751"/>
    <n v="1317"/>
    <n v="1249"/>
    <n v="68"/>
    <n v="0.94836750189825347"/>
    <n v="2891"/>
    <n v="2508"/>
    <n v="383"/>
    <n v="0.86751988931165702"/>
    <n v="3381"/>
    <n v="2067"/>
    <n v="1072"/>
    <n v="242"/>
    <n v="7.1576456669624366E-2"/>
    <n v="0.3170659568175096"/>
    <n v="8.5413223140495873"/>
    <n v="1709"/>
    <n v="1034"/>
    <n v="0.60503218256290225"/>
    <n v="577"/>
    <n v="0.33762434172030426"/>
    <n v="98"/>
    <n v="5.7343475716793449E-2"/>
    <n v="1672"/>
    <n v="1033"/>
    <n v="495"/>
    <n v="8.6124401913875603E-2"/>
    <n v="0.29605263157894735"/>
    <n v="144"/>
    <n v="3096"/>
    <n v="422"/>
    <n v="1036"/>
    <n v="875"/>
    <n v="630"/>
    <n v="4"/>
    <n v="117"/>
    <n v="4"/>
    <n v="4"/>
    <n v="4"/>
    <n v="422"/>
    <n v="2674"/>
    <n v="1638.0000000000002"/>
    <n v="1457.9999999999998"/>
    <n v="763"/>
    <n v="0.13630490956072353"/>
    <n v="0.8636950904392765"/>
    <n v="0.52906976744186052"/>
    <n v="0.24644702842377261"/>
    <n v="0.69638242894056845"/>
    <n v="1560"/>
    <n v="132"/>
    <n v="475"/>
    <n v="510"/>
    <n v="360"/>
    <n v="3"/>
    <n v="72"/>
    <n v="2"/>
    <n v="4"/>
    <n v="2"/>
    <n v="8.461538461538462E-2"/>
    <n v="0.91538461538461535"/>
    <n v="0.61089743589743595"/>
    <n v="0.28397435897435896"/>
    <n v="1536"/>
    <n v="290"/>
    <n v="561"/>
    <n v="365"/>
    <n v="270"/>
    <n v="1"/>
    <n v="45"/>
    <n v="2"/>
    <n v="0"/>
    <n v="2"/>
    <n v="0.18880208333333334"/>
    <n v="0.81119791666666663"/>
    <n v="0.44596354166666669"/>
    <n v="5145"/>
    <n v="396"/>
    <n v="221"/>
    <n v="5"/>
    <n v="991"/>
    <n v="638"/>
    <n v="486"/>
    <n v="24"/>
    <n v="1379"/>
    <n v="747"/>
    <n v="170"/>
    <n v="63"/>
    <n v="25"/>
    <n v="0.26919339164237122"/>
    <n v="0.1240038872691934"/>
    <n v="8.0642633228840115"/>
    <n v="0.1102375064159395"/>
    <n v="2608"/>
    <n v="247"/>
    <n v="160"/>
    <n v="2"/>
    <n v="802"/>
    <n v="163"/>
    <n v="337"/>
    <n v="13"/>
    <n v="691"/>
    <n v="67"/>
    <n v="83"/>
    <n v="25"/>
    <n v="18"/>
    <n v="0.65605828220858897"/>
    <n v="2537"/>
    <n v="149"/>
    <n v="61"/>
    <n v="3"/>
    <n v="189"/>
    <n v="475"/>
    <n v="149"/>
    <n v="11"/>
    <n v="688"/>
    <n v="680"/>
    <n v="87"/>
    <n v="38"/>
    <n v="7"/>
    <n v="0.40441466298778084"/>
    <n v="5145"/>
    <n v="4601"/>
    <n v="0"/>
    <n v="0"/>
    <n v="130"/>
    <n v="0"/>
    <n v="0"/>
    <n v="0"/>
    <n v="0"/>
    <n v="414"/>
    <n v="8.0466472303206998E-2"/>
    <n v="0.91953352769679297"/>
    <n v="1679"/>
    <n v="1557"/>
    <n v="0"/>
    <n v="0"/>
    <n v="2"/>
    <n v="0"/>
    <n v="0"/>
    <n v="0"/>
    <n v="0"/>
    <n v="120"/>
    <n v="7.1471113758189403E-2"/>
    <n v="3466"/>
    <n v="3044"/>
    <n v="0"/>
    <n v="0"/>
    <n v="128"/>
    <n v="0"/>
    <n v="0"/>
    <n v="0"/>
    <n v="0"/>
    <n v="294"/>
    <n v="8.4824004616272361E-2"/>
    <n v="7123"/>
    <n v="6664"/>
    <n v="459"/>
    <n v="6.4439140811455853E-2"/>
    <n v="227"/>
    <n v="175"/>
    <n v="233"/>
    <n v="213"/>
    <n v="3603"/>
    <n v="3369"/>
    <n v="234"/>
    <n v="6.4945878434637797E-2"/>
    <n v="3520"/>
    <n v="3295"/>
    <n v="225"/>
    <n v="6.3920454545454544E-2"/>
    <n v="1212"/>
    <n v="0"/>
    <n v="580"/>
    <n v="619"/>
    <n v="11"/>
    <n v="0"/>
    <n v="2"/>
    <n v="1.6501650165016502E-3"/>
    <n v="0.99834983498349839"/>
    <n v="0.47854785478547857"/>
    <n v="1212"/>
    <n v="2"/>
    <n v="52"/>
    <n v="60"/>
    <n v="236"/>
    <n v="1"/>
    <n v="775"/>
    <n v="86"/>
    <n v="0"/>
    <n v="0"/>
    <n v="0"/>
    <n v="0.71122112211221122"/>
    <n v="9.405940594059406E-2"/>
    <n v="1212"/>
    <n v="1"/>
    <n v="21"/>
    <n v="31"/>
    <n v="212"/>
    <n v="1"/>
    <n v="863"/>
    <n v="83"/>
    <n v="0"/>
    <n v="0"/>
    <n v="0"/>
    <n v="0.11221122112211221"/>
    <n v="0.2863036303630363"/>
    <n v="1212"/>
    <n v="179"/>
    <n v="1"/>
    <n v="677"/>
    <n v="80"/>
    <n v="4"/>
    <n v="98"/>
    <n v="161"/>
    <n v="12"/>
    <n v="0.1476897689768977"/>
    <n v="1037.5206270627064"/>
    <n v="0.28382838283828382"/>
    <n v="1212"/>
    <n v="5"/>
    <n v="0"/>
    <n v="0"/>
    <n v="3"/>
    <n v="1202"/>
    <n v="2"/>
    <n v="0"/>
    <n v="0"/>
    <n v="0"/>
    <n v="1212"/>
    <n v="0.48514851485148514"/>
    <n v="0.1309108365893098"/>
    <n v="2.0612244897959182"/>
    <n v="0.41855476884631398"/>
    <n v="834"/>
    <n v="0.68811881188118806"/>
    <n v="1.5030005947124656E-2"/>
    <n v="378"/>
    <n v="137"/>
    <n v="5"/>
    <n v="52"/>
    <n v="14"/>
    <n v="2"/>
    <n v="4.2904290429042903E-2"/>
    <n v="0.31188118811881188"/>
    <n v="0.11303630363036303"/>
    <n v="1.155115511551155E-2"/>
    <n v="1212"/>
    <n v="3"/>
    <n v="222"/>
    <n v="6"/>
    <n v="1"/>
    <n v="10"/>
    <n v="0"/>
    <n v="671"/>
    <n v="0.18646864686468648"/>
    <n v="3568"/>
    <n v="3568"/>
    <n v="0.94667020429822235"/>
    <n v="0.36211883408071749"/>
    <n v="129204"/>
    <n v="5286769.2719999999"/>
    <n v="241747.6326063819"/>
    <n v="50"/>
    <n v="50"/>
    <n v="1.3266118333775537E-2"/>
    <n v="0.48899999999999999"/>
    <n v="2445"/>
    <n v="100044.51"/>
    <n v="15357.843831569577"/>
    <n v="94"/>
    <n v="94"/>
    <n v="2.494030246749801E-2"/>
    <n v="7.9255319148936174E-2"/>
    <n v="745"/>
    <n v="30483.91"/>
    <n v="7684.1828372554173"/>
    <n v="27"/>
    <n v="27"/>
    <n v="7.1637039002387902E-3"/>
    <n v="0.36148148148148146"/>
    <n v="976"/>
    <n v="39935.968000000001"/>
    <n v="3540.1954634669473"/>
    <m/>
    <m/>
    <n v="0"/>
    <n v="0"/>
    <m/>
    <n v="0"/>
    <m/>
    <m/>
    <n v="0"/>
    <m/>
    <n v="0"/>
    <m/>
    <n v="30"/>
    <n v="30"/>
    <n v="7.9596710002653222E-3"/>
    <n v="0.13733333333333334"/>
    <n v="412"/>
    <n v="34.212479999999999"/>
    <n v="0"/>
    <m/>
    <m/>
    <n v="0"/>
    <n v="0"/>
    <m/>
    <n v="0"/>
    <m/>
    <m/>
    <n v="0"/>
    <n v="0"/>
    <m/>
    <n v="0"/>
    <m/>
    <m/>
    <n v="0"/>
    <n v="0"/>
    <m/>
    <n v="0"/>
    <n v="3769"/>
    <n v="3769"/>
    <n v="4.8475073728670775E-3"/>
    <n v="1.1074980053869831E-4"/>
    <n v="0.90081967795411377"/>
    <n v="5.7227645976372046E-2"/>
    <n v="1.3191764084355802E-2"/>
    <n v="0"/>
    <n v="0"/>
    <n v="0"/>
    <n v="0"/>
    <n v="1.2748532377891819E-4"/>
    <n v="268364.06721867382"/>
    <n v="37.675707878516612"/>
    <n v="0"/>
    <n v="0"/>
    <n v="1.889891217829663"/>
    <n v="0.52913098413589776"/>
    <n v="-4.6265650000000003"/>
    <n v="14"/>
    <b v="0"/>
    <b v="0"/>
    <b v="0"/>
    <b v="0"/>
    <b v="0"/>
    <b v="0"/>
    <b v="0"/>
    <b v="0"/>
    <m/>
    <m/>
    <m/>
    <m/>
    <m/>
    <m/>
    <m/>
    <m/>
    <m/>
    <n v="0"/>
    <n v="0"/>
    <n v="0"/>
    <n v="0"/>
    <n v="0"/>
    <n v="0"/>
    <n v="0"/>
    <n v="0"/>
    <n v="0"/>
    <n v="0"/>
    <n v="0"/>
    <n v="620"/>
    <n v="1"/>
    <n v="3"/>
    <m/>
    <m/>
    <n v="1"/>
    <m/>
    <m/>
    <n v="1"/>
    <m/>
    <n v="1"/>
    <m/>
    <m/>
    <m/>
    <m/>
    <n v="3"/>
    <m/>
    <m/>
    <m/>
    <n v="1"/>
    <n v="3"/>
    <m/>
    <m/>
    <m/>
    <m/>
    <n v="9"/>
    <m/>
    <m/>
    <m/>
    <m/>
    <n v="3"/>
    <m/>
    <m/>
    <n v="3"/>
    <m/>
    <m/>
    <m/>
    <n v="2"/>
    <n v="7"/>
    <m/>
    <m/>
    <n v="1"/>
    <n v="9"/>
    <m/>
    <m/>
    <m/>
    <m/>
    <m/>
    <n v="3"/>
    <m/>
    <m/>
    <n v="3"/>
    <m/>
    <m/>
    <m/>
    <n v="1"/>
    <n v="7"/>
    <m/>
    <m/>
    <n v="1"/>
    <n v="13"/>
    <m/>
    <m/>
    <m/>
    <m/>
    <n v="3"/>
    <m/>
    <m/>
    <n v="1"/>
    <m/>
    <m/>
    <m/>
    <n v="2"/>
    <n v="9"/>
    <m/>
    <m/>
    <n v="2"/>
    <m/>
    <m/>
    <m/>
    <m/>
    <m/>
    <m/>
    <m/>
    <m/>
    <m/>
    <m/>
    <m/>
    <m/>
    <m/>
    <n v="13"/>
    <n v="0"/>
    <n v="0"/>
    <n v="0"/>
    <n v="7"/>
    <n v="17"/>
    <n v="0"/>
    <n v="0"/>
    <n v="5"/>
    <n v="0"/>
    <n v="32"/>
    <n v="0"/>
    <n v="0"/>
    <n v="0"/>
    <n v="0"/>
    <n v="0"/>
    <n v="9"/>
    <n v="0"/>
    <n v="0"/>
  </r>
  <r>
    <s v="MMR001"/>
    <s v="Kachin"/>
    <s v="MMR001D004"/>
    <s v="Puta-O"/>
    <s v="MMR001018"/>
    <s v="Khaunglanhpu"/>
    <n v="24"/>
    <n v="4"/>
    <x v="4"/>
    <n v="6571.23758212338"/>
    <n v="0.4361872516410657"/>
    <n v="3.8610038610038609E-2"/>
    <n v="0.8120377454730936"/>
    <n v="0.29060479269684292"/>
    <n v="0.43153290224419932"/>
    <n v="0.51514328398750509"/>
    <n v="0.95499707773232023"/>
    <n v="0.85622443015780247"/>
    <n v="8.5330216247808302E-2"/>
    <n v="5.3769725306838108E-2"/>
    <n v="2.7469316189362946E-2"/>
    <n v="0.16852749104697703"/>
    <n v="1"/>
    <n v="6571.23758212338"/>
    <n v="11655"/>
    <n v="5855"/>
    <n v="5800"/>
    <n v="2.2637110531232484E-4"/>
    <n v="100.94827586206895"/>
    <n v="5323.0580793299996"/>
    <n v="2.1895308723490365"/>
    <n v="1.8909008941378463E-3"/>
    <n v="11635"/>
    <n v="5843"/>
    <n v="5792"/>
    <n v="20"/>
    <n v="12"/>
    <n v="8"/>
    <n v="450"/>
    <n v="237"/>
    <n v="213"/>
    <n v="111.26760563380283"/>
    <n v="11205"/>
    <n v="5618"/>
    <n v="5587"/>
    <n v="100.55485949525685"/>
    <n v="3.8610038610038609E-2"/>
    <n v="3793"/>
    <n v="7363"/>
    <n v="499"/>
    <n v="0.58291457286432158"/>
    <n v="4861.130653266332"/>
    <n v="0.51514328398750509"/>
    <n v="0.48485671601249491"/>
    <n v="6.777128887681652"/>
    <n v="7862"/>
    <n v="3601"/>
    <n v="3813"/>
    <n v="399"/>
    <n v="48"/>
    <n v="1"/>
    <n v="1711"/>
    <n v="1502"/>
    <n v="209"/>
    <n v="0.12215078901227353"/>
    <n v="11635"/>
    <n v="20"/>
    <n v="1.7189514396218307E-3"/>
    <n v="14"/>
    <n v="43"/>
    <n v="67"/>
    <n v="157"/>
    <n v="221"/>
    <n v="289"/>
    <n v="290"/>
    <n v="351"/>
    <n v="279"/>
    <n v="6.8001168907071889"/>
    <n v="1711"/>
    <n v="6.8118059614260664"/>
    <n v="0"/>
    <n v="0"/>
    <n v="1"/>
    <n v="284"/>
    <n v="1424"/>
    <n v="2"/>
    <n v="0"/>
    <n v="0"/>
    <n v="1711"/>
    <n v="1696"/>
    <n v="0"/>
    <n v="2"/>
    <n v="10"/>
    <n v="1"/>
    <n v="2"/>
    <n v="1711"/>
    <n v="1320"/>
    <n v="313"/>
    <n v="1"/>
    <n v="76"/>
    <n v="1"/>
    <n v="0"/>
    <n v="11104.590882524839"/>
    <n v="4.4418468731735827E-2"/>
    <n v="5.8445353594389242E-4"/>
    <n v="0.95499707773232023"/>
    <n v="4.5002922267679768E-2"/>
    <n v="1711"/>
    <n v="1"/>
    <n v="1519"/>
    <n v="2"/>
    <n v="185"/>
    <n v="4"/>
    <n v="0"/>
    <n v="0"/>
    <n v="0.99766218585622446"/>
    <n v="2.3378141437755406E-3"/>
    <n v="1711"/>
    <n v="1461"/>
    <n v="4"/>
    <n v="242"/>
    <n v="0.14143775569842199"/>
    <n v="0"/>
    <n v="4"/>
    <n v="0.85622443015780247"/>
    <n v="0"/>
    <n v="2.3670368205727654E-2"/>
    <n v="7842"/>
    <n v="6368"/>
    <n v="1474"/>
    <n v="0.8120377454730936"/>
    <n v="4003"/>
    <n v="3310"/>
    <n v="693"/>
    <n v="0.82687984011991"/>
    <n v="3839"/>
    <n v="3058"/>
    <n v="781"/>
    <n v="0.79656160458452718"/>
    <n v="247"/>
    <n v="243"/>
    <n v="4"/>
    <n v="0.98380566801619418"/>
    <n v="7595"/>
    <n v="6125"/>
    <n v="1470"/>
    <n v="0.80645161290322576"/>
    <n v="6668"/>
    <n v="4011"/>
    <n v="2356"/>
    <n v="301"/>
    <n v="4.514097180563887E-2"/>
    <n v="0.35332933413317336"/>
    <n v="13.325581395348838"/>
    <n v="3355"/>
    <n v="2005"/>
    <n v="0.59761549925484347"/>
    <n v="1218"/>
    <n v="0.36304023845007449"/>
    <n v="132"/>
    <n v="3.9344262295081971E-2"/>
    <n v="3313"/>
    <n v="2006"/>
    <n v="1138"/>
    <n v="5.1011168125565949E-2"/>
    <n v="0.34349532146091155"/>
    <n v="169"/>
    <n v="5258"/>
    <n v="1528"/>
    <n v="1461"/>
    <n v="1627"/>
    <n v="589"/>
    <n v="6"/>
    <n v="43"/>
    <n v="0"/>
    <n v="0"/>
    <n v="4"/>
    <n v="1528"/>
    <n v="3730"/>
    <n v="2269"/>
    <n v="2989"/>
    <n v="642"/>
    <n v="0.29060479269684292"/>
    <n v="0.70939520730315708"/>
    <n v="0.43153290224419932"/>
    <n v="0.12209965766451122"/>
    <n v="0.57046405477367823"/>
    <n v="2667"/>
    <n v="717"/>
    <n v="690"/>
    <n v="901"/>
    <n v="322"/>
    <n v="4"/>
    <n v="32"/>
    <n v="0"/>
    <n v="0"/>
    <n v="1"/>
    <n v="0.26884139482564678"/>
    <n v="0.73115860517435316"/>
    <n v="0.47244094488188976"/>
    <n v="0.13460817397825273"/>
    <n v="2591"/>
    <n v="811"/>
    <n v="771"/>
    <n v="726"/>
    <n v="267"/>
    <n v="2"/>
    <n v="11"/>
    <n v="0"/>
    <n v="0"/>
    <n v="3"/>
    <n v="0.31300656117329217"/>
    <n v="0.68699343882670783"/>
    <n v="0.38942493245851023"/>
    <n v="9494"/>
    <n v="124"/>
    <n v="60"/>
    <n v="77"/>
    <n v="1983"/>
    <n v="1711"/>
    <n v="118"/>
    <n v="41"/>
    <n v="2814"/>
    <n v="2087"/>
    <n v="386"/>
    <n v="17"/>
    <n v="76"/>
    <n v="0.40004213187276172"/>
    <n v="0.18021908573836107"/>
    <n v="5.5488018702513147"/>
    <n v="7.585145192826491E-2"/>
    <n v="4815"/>
    <n v="88"/>
    <n v="50"/>
    <n v="64"/>
    <n v="1703"/>
    <n v="1091"/>
    <n v="61"/>
    <n v="23"/>
    <n v="1427"/>
    <n v="83"/>
    <n v="179"/>
    <n v="8"/>
    <n v="38"/>
    <n v="0.63489096573208725"/>
    <n v="4679"/>
    <n v="36"/>
    <n v="10"/>
    <n v="13"/>
    <n v="280"/>
    <n v="620"/>
    <n v="57"/>
    <n v="18"/>
    <n v="1387"/>
    <n v="2004"/>
    <n v="207"/>
    <n v="9"/>
    <n v="38"/>
    <n v="0.21714041461850822"/>
    <n v="9494"/>
    <n v="7866"/>
    <n v="4"/>
    <n v="9"/>
    <n v="9"/>
    <n v="0"/>
    <n v="0"/>
    <n v="1"/>
    <n v="5"/>
    <n v="1600"/>
    <n v="0.16852749104697703"/>
    <n v="0.83147250895302294"/>
    <n v="329"/>
    <n v="307"/>
    <n v="0"/>
    <n v="0"/>
    <n v="0"/>
    <n v="0"/>
    <n v="0"/>
    <n v="0"/>
    <n v="0"/>
    <n v="22"/>
    <n v="6.6869300911854099E-2"/>
    <n v="9165"/>
    <n v="7559"/>
    <n v="4"/>
    <n v="9"/>
    <n v="9"/>
    <n v="0"/>
    <n v="0"/>
    <n v="1"/>
    <n v="5"/>
    <n v="1578"/>
    <n v="0.17217675941080196"/>
    <n v="11655"/>
    <n v="10792"/>
    <n v="863"/>
    <n v="7.4045474045474041E-2"/>
    <n v="682"/>
    <n v="599"/>
    <n v="502"/>
    <n v="611"/>
    <n v="5855"/>
    <n v="5426"/>
    <n v="429"/>
    <n v="7.3270708795900946E-2"/>
    <n v="5800"/>
    <n v="5366"/>
    <n v="434"/>
    <n v="7.4827586206896557E-2"/>
    <n v="1711"/>
    <n v="13"/>
    <n v="79"/>
    <n v="1571"/>
    <n v="42"/>
    <n v="6"/>
    <n v="0"/>
    <n v="0"/>
    <n v="1"/>
    <n v="5.3769725306838108E-2"/>
    <n v="1711"/>
    <n v="43"/>
    <n v="0"/>
    <n v="4"/>
    <n v="35"/>
    <n v="15"/>
    <n v="34"/>
    <n v="1579"/>
    <n v="0"/>
    <n v="0"/>
    <n v="1"/>
    <n v="0.95149035651665692"/>
    <n v="2.7469316189362946E-2"/>
    <n v="1711"/>
    <n v="31"/>
    <n v="0"/>
    <n v="3"/>
    <n v="29"/>
    <n v="11"/>
    <n v="12"/>
    <n v="1624"/>
    <n v="0"/>
    <n v="0"/>
    <n v="1"/>
    <n v="0.9690239625949737"/>
    <n v="4.0619520748100525E-2"/>
    <n v="1711"/>
    <n v="146"/>
    <n v="0"/>
    <n v="1289"/>
    <n v="39"/>
    <n v="1"/>
    <n v="69"/>
    <n v="2"/>
    <n v="165"/>
    <n v="8.5330216247808302E-2"/>
    <n v="992.81706604324961"/>
    <n v="8.7083576855639971E-2"/>
    <n v="1711"/>
    <n v="7"/>
    <n v="0"/>
    <n v="0"/>
    <n v="4"/>
    <n v="1670"/>
    <n v="3"/>
    <n v="0"/>
    <n v="0"/>
    <n v="27"/>
    <n v="1711"/>
    <n v="0.72764465225014607"/>
    <n v="0.19634517523971853"/>
    <n v="1.3742971887550202"/>
    <n v="0.27906646996147855"/>
    <n v="708"/>
    <n v="0.41379310344827586"/>
    <n v="1.2759285624177765E-2"/>
    <n v="1003"/>
    <n v="202"/>
    <n v="10"/>
    <n v="12"/>
    <n v="9"/>
    <n v="9"/>
    <n v="7.0134424313267095E-3"/>
    <n v="0.58620689655172409"/>
    <n v="0.11805961426066627"/>
    <n v="5.2600818234950324E-3"/>
    <n v="1711"/>
    <n v="12"/>
    <n v="12"/>
    <n v="15"/>
    <n v="11"/>
    <n v="11"/>
    <n v="11"/>
    <n v="444"/>
    <n v="2.6884862653419054E-2"/>
    <n v="5505"/>
    <n v="5505"/>
    <n v="0.89106506960181286"/>
    <n v="0.2938510445049955"/>
    <n v="161765"/>
    <n v="6619100.2699999996"/>
    <n v="372987.8692539609"/>
    <n v="575"/>
    <n v="575"/>
    <n v="9.3072191647782451E-2"/>
    <n v="0.50629565217391304"/>
    <n v="29112"/>
    <n v="1191204.8159999999"/>
    <n v="176615.20406305013"/>
    <n v="50"/>
    <n v="50"/>
    <n v="8.0932340563289098E-3"/>
    <n v="7.8799999999999995E-2"/>
    <n v="394"/>
    <n v="16121.691999999999"/>
    <n v="4087.3312964124566"/>
    <n v="48"/>
    <n v="48"/>
    <n v="7.7695046940757526E-3"/>
    <n v="0.23145833333333332"/>
    <n v="1111"/>
    <n v="45459.898000000001"/>
    <n v="6293.6808239412394"/>
    <m/>
    <m/>
    <n v="0"/>
    <n v="0"/>
    <m/>
    <n v="0"/>
    <m/>
    <m/>
    <n v="0"/>
    <m/>
    <n v="0"/>
    <m/>
    <m/>
    <m/>
    <n v="0"/>
    <n v="0"/>
    <m/>
    <n v="0"/>
    <n v="0"/>
    <m/>
    <m/>
    <n v="0"/>
    <n v="0"/>
    <m/>
    <n v="0"/>
    <m/>
    <m/>
    <n v="0"/>
    <n v="0"/>
    <m/>
    <n v="0"/>
    <m/>
    <m/>
    <n v="0"/>
    <n v="0"/>
    <m/>
    <n v="0"/>
    <n v="6178"/>
    <n v="6178"/>
    <n v="7.9458478507754855E-3"/>
    <n v="1.8153681818203188E-4"/>
    <n v="0.66606869543916758"/>
    <n v="0.31539325608710511"/>
    <n v="1.1239035157625385E-2"/>
    <n v="0"/>
    <n v="0"/>
    <n v="0"/>
    <n v="0"/>
    <n v="0"/>
    <n v="559984.08543736476"/>
    <n v="48.046682577208472"/>
    <n v="0"/>
    <n v="0"/>
    <n v="1.8865328585302688"/>
    <n v="0.5300729300729301"/>
    <n v="-6.0423619999999998"/>
    <n v="3"/>
    <b v="0"/>
    <b v="0"/>
    <b v="0"/>
    <b v="0"/>
    <b v="0"/>
    <b v="0"/>
    <b v="0"/>
    <b v="0"/>
    <m/>
    <m/>
    <m/>
    <m/>
    <m/>
    <m/>
    <m/>
    <m/>
    <m/>
    <n v="0"/>
    <n v="0"/>
    <n v="0"/>
    <n v="0"/>
    <n v="0"/>
    <n v="0"/>
    <n v="0"/>
    <n v="0"/>
    <n v="0"/>
    <n v="0"/>
    <n v="0"/>
    <n v="620"/>
    <n v="1"/>
    <m/>
    <m/>
    <m/>
    <m/>
    <m/>
    <m/>
    <m/>
    <m/>
    <m/>
    <m/>
    <m/>
    <m/>
    <m/>
    <m/>
    <m/>
    <m/>
    <m/>
    <m/>
    <m/>
    <m/>
    <m/>
    <m/>
    <m/>
    <m/>
    <m/>
    <m/>
    <m/>
    <m/>
    <m/>
    <m/>
    <n v="1"/>
    <m/>
    <m/>
    <m/>
    <m/>
    <n v="1"/>
    <m/>
    <m/>
    <m/>
    <n v="1"/>
    <m/>
    <m/>
    <m/>
    <m/>
    <m/>
    <m/>
    <m/>
    <m/>
    <n v="3"/>
    <m/>
    <m/>
    <m/>
    <m/>
    <n v="1"/>
    <m/>
    <m/>
    <m/>
    <n v="1"/>
    <m/>
    <m/>
    <m/>
    <m/>
    <m/>
    <m/>
    <m/>
    <n v="2"/>
    <m/>
    <n v="2"/>
    <m/>
    <m/>
    <n v="2"/>
    <m/>
    <m/>
    <m/>
    <n v="7"/>
    <m/>
    <m/>
    <m/>
    <n v="1"/>
    <n v="6"/>
    <m/>
    <m/>
    <m/>
    <m/>
    <n v="4"/>
    <m/>
    <m/>
    <m/>
    <n v="0"/>
    <n v="0"/>
    <n v="0"/>
    <n v="0"/>
    <n v="4"/>
    <n v="0"/>
    <n v="0"/>
    <n v="0"/>
    <n v="9"/>
    <n v="0"/>
    <n v="0"/>
    <n v="0"/>
    <n v="0"/>
    <n v="6"/>
    <n v="0"/>
    <n v="0"/>
    <n v="0"/>
    <n v="4"/>
    <n v="6"/>
  </r>
  <r>
    <s v="MMR002"/>
    <s v="Kayah"/>
    <s v="MMR002D001"/>
    <s v="Loikaw"/>
    <s v="MMR002001"/>
    <s v="Loikaw"/>
    <n v="12"/>
    <n v="13"/>
    <x v="2"/>
    <n v="63893.935111127139"/>
    <n v="0.502387558421452"/>
    <n v="0.39991121564473803"/>
    <n v="0.85898365728652937"/>
    <n v="0.18102998180523694"/>
    <n v="0.49986551696859427"/>
    <n v="0.4919388076708609"/>
    <n v="0.15221739950934138"/>
    <n v="5.6727684468767692E-2"/>
    <n v="0.67650500094357424"/>
    <n v="0.95127382525004722"/>
    <n v="0.68522362709945273"/>
    <n v="7.4973984410280581E-2"/>
    <n v="1"/>
    <n v="63893.935111127139"/>
    <n v="128401"/>
    <n v="63109"/>
    <n v="65292"/>
    <n v="2.4938889998462306E-3"/>
    <n v="96.656558230717394"/>
    <n v="1536.92121954"/>
    <n v="83.544295158102102"/>
    <n v="7.2149693986771304E-2"/>
    <n v="122223"/>
    <n v="58479"/>
    <n v="63744"/>
    <n v="6178"/>
    <n v="4630"/>
    <n v="1548"/>
    <n v="51349"/>
    <n v="24732"/>
    <n v="26617"/>
    <n v="92.918059886538671"/>
    <n v="77052"/>
    <n v="38377"/>
    <n v="38675"/>
    <n v="99.229476405946997"/>
    <n v="0.39991121564473803"/>
    <n v="40582"/>
    <n v="82494"/>
    <n v="5325"/>
    <n v="0.55648895677261379"/>
    <n v="56947.261461439615"/>
    <n v="0.4919388076708609"/>
    <n v="0.50806119232913916"/>
    <n v="6.4550149101752856"/>
    <n v="87819"/>
    <n v="28957"/>
    <n v="50662"/>
    <n v="5659"/>
    <n v="1504"/>
    <n v="1037"/>
    <n v="26495"/>
    <n v="20119"/>
    <n v="6376"/>
    <n v="0.24064917909039441"/>
    <n v="122223"/>
    <n v="6178"/>
    <n v="5.0546951064856863E-2"/>
    <n v="1325"/>
    <n v="2737"/>
    <n v="4585"/>
    <n v="5393"/>
    <n v="4650"/>
    <n v="3318"/>
    <n v="1965"/>
    <n v="1293"/>
    <n v="1229"/>
    <n v="4.6130590677486314"/>
    <n v="26495"/>
    <n v="4.8462351387054161"/>
    <n v="1519"/>
    <n v="4750"/>
    <n v="2691"/>
    <n v="11232"/>
    <n v="6130"/>
    <n v="64"/>
    <n v="49"/>
    <n v="60"/>
    <n v="26495"/>
    <n v="20844"/>
    <n v="2184"/>
    <n v="888"/>
    <n v="2363"/>
    <n v="110"/>
    <n v="106"/>
    <n v="26495"/>
    <n v="3983"/>
    <n v="22"/>
    <n v="28"/>
    <n v="22246"/>
    <n v="183"/>
    <n v="33"/>
    <n v="18475.30156633327"/>
    <n v="0.83963011889035666"/>
    <n v="6.9069635780335909E-3"/>
    <n v="0.15221739950934138"/>
    <n v="0.84778260049065857"/>
    <n v="26495"/>
    <n v="110"/>
    <n v="6801"/>
    <n v="28"/>
    <n v="11637"/>
    <n v="56"/>
    <n v="7775"/>
    <n v="88"/>
    <n v="0.70111341762596713"/>
    <n v="0.29888658237403287"/>
    <n v="26495"/>
    <n v="1341"/>
    <n v="162"/>
    <n v="17458"/>
    <n v="0.65891677675033022"/>
    <n v="7383"/>
    <n v="151"/>
    <n v="5.6727684468767692E-2"/>
    <n v="0.27865635025476504"/>
    <n v="0.57333459143234577"/>
    <n v="82728"/>
    <n v="71062"/>
    <n v="11666"/>
    <n v="0.85898365728652937"/>
    <n v="38727"/>
    <n v="35080"/>
    <n v="3647"/>
    <n v="0.9058279753143802"/>
    <n v="44001"/>
    <n v="35982"/>
    <n v="8019"/>
    <n v="0.81775414195131935"/>
    <n v="34659"/>
    <n v="33014"/>
    <n v="1645"/>
    <n v="0.95253758042644032"/>
    <n v="48069"/>
    <n v="38048"/>
    <n v="10021"/>
    <n v="0.79152884395348355"/>
    <n v="58906"/>
    <n v="27061"/>
    <n v="28001"/>
    <n v="3844"/>
    <n v="6.5256510372457818E-2"/>
    <n v="0.47535055851695923"/>
    <n v="7.0398022892819982"/>
    <n v="28710"/>
    <n v="12927"/>
    <n v="0.45026123301985371"/>
    <n v="14034"/>
    <n v="0.48881922675026124"/>
    <n v="1749"/>
    <n v="6.0919540229885057E-2"/>
    <n v="30196"/>
    <n v="14134"/>
    <n v="13967"/>
    <n v="6.9380050337793084E-2"/>
    <n v="0.46254470790833224"/>
    <n v="2095"/>
    <n v="63205"/>
    <n v="11442"/>
    <n v="20169"/>
    <n v="13523"/>
    <n v="10217"/>
    <n v="232"/>
    <n v="6891"/>
    <n v="346"/>
    <n v="204"/>
    <n v="181"/>
    <n v="11442"/>
    <n v="51763"/>
    <n v="31594"/>
    <n v="31611"/>
    <n v="18071"/>
    <n v="0.18102998180523694"/>
    <n v="0.81897001819476312"/>
    <n v="0.49986551696859427"/>
    <n v="0.28591092476861008"/>
    <n v="0.65941776758167869"/>
    <n v="30262"/>
    <n v="3608"/>
    <n v="10205"/>
    <n v="7812"/>
    <n v="5192"/>
    <n v="135"/>
    <n v="2884"/>
    <n v="134"/>
    <n v="152"/>
    <n v="140"/>
    <n v="0.11922543123389069"/>
    <n v="0.88077456876610927"/>
    <n v="0.54355297072235809"/>
    <n v="0.28540744167602933"/>
    <n v="32943"/>
    <n v="7834"/>
    <n v="9964"/>
    <n v="5711"/>
    <n v="5025"/>
    <n v="97"/>
    <n v="4007"/>
    <n v="212"/>
    <n v="52"/>
    <n v="41"/>
    <n v="0.23780469295449716"/>
    <n v="0.76219530704550287"/>
    <n v="0.45973347903955319"/>
    <n v="101862"/>
    <n v="7168"/>
    <n v="13297"/>
    <n v="1917"/>
    <n v="25478"/>
    <n v="10126"/>
    <n v="1858"/>
    <n v="352"/>
    <n v="18962"/>
    <n v="14386"/>
    <n v="5079"/>
    <n v="721"/>
    <n v="2518"/>
    <n v="0.24063929630284109"/>
    <n v="9.9409004339204021E-2"/>
    <n v="10.05945091842781"/>
    <n v="0.13751148006467001"/>
    <n v="49727"/>
    <n v="3960"/>
    <n v="9622"/>
    <n v="1416"/>
    <n v="14943"/>
    <n v="4733"/>
    <n v="1113"/>
    <n v="227"/>
    <n v="8849"/>
    <n v="480"/>
    <n v="2233"/>
    <n v="399"/>
    <n v="1752"/>
    <n v="0.71966939489613291"/>
    <n v="52135"/>
    <n v="3208"/>
    <n v="3675"/>
    <n v="501"/>
    <n v="10535"/>
    <n v="5393"/>
    <n v="745"/>
    <n v="125"/>
    <n v="10113"/>
    <n v="13906"/>
    <n v="2846"/>
    <n v="322"/>
    <n v="766"/>
    <n v="0.4614366548384003"/>
    <n v="101862"/>
    <n v="92337"/>
    <n v="169"/>
    <n v="359"/>
    <n v="771"/>
    <n v="465"/>
    <n v="64"/>
    <n v="14"/>
    <n v="46"/>
    <n v="7637"/>
    <n v="7.4973984410280581E-2"/>
    <n v="0.92502601558971942"/>
    <n v="42721"/>
    <n v="38543"/>
    <n v="107"/>
    <n v="176"/>
    <n v="419"/>
    <n v="256"/>
    <n v="26"/>
    <n v="9"/>
    <n v="12"/>
    <n v="3173"/>
    <n v="7.4272605978324482E-2"/>
    <n v="59141"/>
    <n v="53794"/>
    <n v="62"/>
    <n v="183"/>
    <n v="352"/>
    <n v="209"/>
    <n v="38"/>
    <n v="5"/>
    <n v="34"/>
    <n v="4464"/>
    <n v="7.5480631034307841E-2"/>
    <n v="128401"/>
    <n v="120694"/>
    <n v="7707"/>
    <n v="6.0022897017935992E-2"/>
    <n v="4457"/>
    <n v="2335"/>
    <n v="2941"/>
    <n v="3029"/>
    <n v="63109"/>
    <n v="59446"/>
    <n v="3663"/>
    <n v="5.804243451805606E-2"/>
    <n v="65292"/>
    <n v="61248"/>
    <n v="4044"/>
    <n v="6.1937143907369971E-2"/>
    <n v="26495"/>
    <n v="423"/>
    <n v="24781"/>
    <n v="648"/>
    <n v="24"/>
    <n v="39"/>
    <n v="580"/>
    <n v="2.1890922815625588E-2"/>
    <n v="0.97810907718437445"/>
    <n v="0.95127382525004722"/>
    <n v="26495"/>
    <n v="5544"/>
    <n v="1291"/>
    <n v="6695"/>
    <n v="4519"/>
    <n v="352"/>
    <n v="1507"/>
    <n v="435"/>
    <n v="4625"/>
    <n v="41"/>
    <n v="1486"/>
    <n v="8.658237403283639E-2"/>
    <n v="0.68522362709945273"/>
    <n v="26495"/>
    <n v="9819"/>
    <n v="1198"/>
    <n v="6283"/>
    <n v="4314"/>
    <n v="485"/>
    <n v="2237"/>
    <n v="613"/>
    <n v="44"/>
    <n v="25"/>
    <n v="1477"/>
    <n v="0.6777505189658426"/>
    <n v="0.81824872617474997"/>
    <n v="26495"/>
    <n v="17924"/>
    <n v="234"/>
    <n v="3856"/>
    <n v="569"/>
    <n v="70"/>
    <n v="450"/>
    <n v="3199"/>
    <n v="193"/>
    <n v="0.67650500094357424"/>
    <n v="82684.470730326473"/>
    <n v="0.79988677108888473"/>
    <n v="26495"/>
    <n v="10377"/>
    <n v="12"/>
    <n v="2"/>
    <n v="27"/>
    <n v="15063"/>
    <n v="960"/>
    <n v="27"/>
    <n v="1"/>
    <n v="26"/>
    <n v="26495"/>
    <n v="1.6695602943951688"/>
    <n v="0.4505085106618808"/>
    <n v="0.59896009946874651"/>
    <n v="0.12162557121865361"/>
    <n v="8312"/>
    <n v="0.31371956973013776"/>
    <n v="0.14979545495503613"/>
    <n v="8272"/>
    <n v="18183"/>
    <n v="1478"/>
    <n v="12646"/>
    <n v="1498"/>
    <n v="2158"/>
    <n v="0.47729760332138138"/>
    <n v="0.31220985091526704"/>
    <n v="0.68628043026986218"/>
    <n v="8.1449330062275907E-2"/>
    <n v="26495"/>
    <n v="1375"/>
    <n v="18056"/>
    <n v="11166"/>
    <n v="2458"/>
    <n v="141"/>
    <n v="35"/>
    <n v="3323"/>
    <n v="0.82747688243064732"/>
    <n v="20572"/>
    <n v="20572"/>
    <n v="0.34866023761503651"/>
    <n v="0.74798852809644178"/>
    <n v="1538762"/>
    <n v="62963063.515999995"/>
    <n v="1393843.1328415046"/>
    <n v="23528"/>
    <n v="23528"/>
    <n v="0.39875938511601106"/>
    <n v="0.64"/>
    <n v="1505792"/>
    <n v="61613997.056000002"/>
    <n v="7226786.9933833797"/>
    <n v="1113"/>
    <n v="1113"/>
    <n v="1.8863447621307389E-2"/>
    <n v="9.7753818508535484E-2"/>
    <n v="10880"/>
    <n v="445187.83999999997"/>
    <n v="90983.994658141281"/>
    <n v="2604"/>
    <n v="2604"/>
    <n v="4.4133349151738048E-2"/>
    <n v="0.4367626728110599"/>
    <n v="113733"/>
    <n v="4653726.8940000003"/>
    <n v="341432.18469881226"/>
    <n v="1246"/>
    <n v="1246"/>
    <n v="2.1117570293035948E-2"/>
    <n v="0.26922953451043335"/>
    <n v="33546"/>
    <n v="190098.13641974059"/>
    <m/>
    <m/>
    <n v="0"/>
    <m/>
    <n v="0"/>
    <m/>
    <m/>
    <m/>
    <n v="0"/>
    <n v="0"/>
    <m/>
    <n v="0"/>
    <n v="9940"/>
    <n v="707"/>
    <n v="707"/>
    <n v="1.1982441570767588E-2"/>
    <n v="0.1232956152758133"/>
    <n v="8717"/>
    <n v="166231.76382509459"/>
    <n v="9233"/>
    <n v="9233"/>
    <n v="0.15648356863210344"/>
    <n v="0.12840030326004548"/>
    <n v="118552"/>
    <n v="2170888.0840128688"/>
    <m/>
    <m/>
    <n v="0"/>
    <n v="0"/>
    <m/>
    <n v="0"/>
    <n v="59003"/>
    <n v="59003"/>
    <n v="7.5886834046504689E-2"/>
    <n v="1.7337677052758865E-3"/>
    <n v="0.12036367201605705"/>
    <n v="0.62406062698621834"/>
    <n v="2.948397170851989E-2"/>
    <n v="1.641569930200398E-2"/>
    <n v="1.4354746978524952E-2"/>
    <n v="0.18746446796707339"/>
    <n v="0"/>
    <n v="0"/>
    <n v="11580264.289839543"/>
    <n v="90.188271819063274"/>
    <n v="0"/>
    <n v="0"/>
    <n v="2.1761774825008899"/>
    <n v="0.4595213432917189"/>
    <n v="3.3771100000000001"/>
    <n v="287"/>
    <b v="0"/>
    <b v="0"/>
    <b v="1"/>
    <b v="0"/>
    <b v="0"/>
    <b v="0"/>
    <b v="1"/>
    <b v="1"/>
    <n v="0"/>
    <m/>
    <n v="1"/>
    <m/>
    <n v="1"/>
    <n v="0"/>
    <m/>
    <m/>
    <m/>
    <n v="4.1322314049586778E-3"/>
    <n v="0"/>
    <n v="0"/>
    <n v="0"/>
    <n v="0"/>
    <n v="0"/>
    <n v="0"/>
    <n v="0"/>
    <n v="0"/>
    <n v="0"/>
    <n v="0"/>
    <n v="620"/>
    <n v="1"/>
    <n v="371"/>
    <m/>
    <n v="13"/>
    <n v="77"/>
    <n v="1"/>
    <m/>
    <n v="240"/>
    <m/>
    <n v="145"/>
    <m/>
    <n v="12"/>
    <m/>
    <n v="144"/>
    <n v="23"/>
    <m/>
    <m/>
    <m/>
    <n v="71"/>
    <m/>
    <n v="4"/>
    <n v="29"/>
    <n v="163"/>
    <m/>
    <n v="69"/>
    <n v="20"/>
    <n v="1"/>
    <n v="1"/>
    <n v="18"/>
    <n v="89"/>
    <n v="1"/>
    <n v="51"/>
    <n v="72"/>
    <m/>
    <m/>
    <m/>
    <n v="70"/>
    <n v="1"/>
    <m/>
    <n v="27"/>
    <n v="489"/>
    <n v="82"/>
    <n v="86"/>
    <n v="2"/>
    <n v="1"/>
    <n v="31"/>
    <n v="4"/>
    <n v="99"/>
    <m/>
    <n v="67"/>
    <n v="62"/>
    <m/>
    <m/>
    <m/>
    <n v="67"/>
    <m/>
    <n v="1"/>
    <n v="21"/>
    <n v="495"/>
    <n v="73"/>
    <n v="65"/>
    <n v="3"/>
    <n v="1"/>
    <n v="9"/>
    <n v="127"/>
    <m/>
    <n v="98"/>
    <n v="22"/>
    <m/>
    <n v="2"/>
    <m/>
    <n v="47"/>
    <n v="3"/>
    <n v="10"/>
    <n v="23"/>
    <n v="434"/>
    <m/>
    <n v="38"/>
    <n v="90"/>
    <n v="1"/>
    <n v="1"/>
    <m/>
    <n v="12"/>
    <n v="1"/>
    <n v="289"/>
    <m/>
    <m/>
    <m/>
    <n v="76"/>
    <n v="550"/>
    <n v="0"/>
    <n v="2"/>
    <n v="13"/>
    <n v="332"/>
    <n v="2"/>
    <n v="15"/>
    <n v="77"/>
    <n v="1821"/>
    <n v="0"/>
    <n v="407"/>
    <n v="171"/>
    <n v="6"/>
    <n v="4"/>
    <n v="58"/>
    <n v="4"/>
    <n v="616"/>
    <n v="1"/>
    <n v="436"/>
  </r>
  <r>
    <s v="MMR002"/>
    <s v="Kayah"/>
    <s v="MMR002D001"/>
    <s v="Loikaw"/>
    <s v="MMR002002"/>
    <s v="Demoso"/>
    <n v="26"/>
    <n v="1"/>
    <x v="7"/>
    <n v="44392.353886931494"/>
    <n v="0.43949755827664433"/>
    <n v="7.0971326119619704E-2"/>
    <n v="0.79342063907805138"/>
    <n v="0.26213024669706536"/>
    <n v="0.36346895826025954"/>
    <n v="0.66604127579737338"/>
    <n v="9.9758910536261153E-2"/>
    <n v="0.11070567537629504"/>
    <n v="0.389457222910015"/>
    <n v="0.92102691079689847"/>
    <n v="0.50706978562585525"/>
    <n v="8.991974812203761E-2"/>
    <n v="1"/>
    <n v="44392.353886931494"/>
    <n v="79201"/>
    <n v="38936"/>
    <n v="40265"/>
    <n v="1.5382941151301105E-3"/>
    <n v="96.699366695641373"/>
    <n v="1209.5141185800001"/>
    <n v="65.481666384336179"/>
    <n v="5.6550626017407075E-2"/>
    <n v="78068"/>
    <n v="38113"/>
    <n v="39955"/>
    <n v="1133"/>
    <n v="823"/>
    <n v="310"/>
    <n v="5621"/>
    <n v="2716"/>
    <n v="2905"/>
    <n v="93.493975903614455"/>
    <n v="73580"/>
    <n v="36220"/>
    <n v="37360"/>
    <n v="96.948608137044971"/>
    <n v="7.0971326119619704E-2"/>
    <n v="30530"/>
    <n v="45838"/>
    <n v="2833"/>
    <n v="0.72784589205462724"/>
    <n v="21554.877503381467"/>
    <n v="0.66604127579737338"/>
    <n v="0.33395872420262662"/>
    <n v="6.180461625725381"/>
    <n v="48671"/>
    <n v="16357"/>
    <n v="28477"/>
    <n v="3134"/>
    <n v="519"/>
    <n v="184"/>
    <n v="15347"/>
    <n v="11927"/>
    <n v="3420"/>
    <n v="0.22284485567211834"/>
    <n v="78068"/>
    <n v="1133"/>
    <n v="1.4512988676538403E-2"/>
    <n v="576"/>
    <n v="1167"/>
    <n v="2094"/>
    <n v="2703"/>
    <n v="2753"/>
    <n v="2304"/>
    <n v="1641"/>
    <n v="1097"/>
    <n v="1012"/>
    <n v="5.0868573662605066"/>
    <n v="15347"/>
    <n v="5.1606828696162115"/>
    <n v="233"/>
    <n v="2057"/>
    <n v="1861"/>
    <n v="8009"/>
    <n v="3124"/>
    <n v="40"/>
    <n v="7"/>
    <n v="16"/>
    <n v="15347"/>
    <n v="14656"/>
    <n v="163"/>
    <n v="115"/>
    <n v="364"/>
    <n v="28"/>
    <n v="21"/>
    <n v="15347"/>
    <n v="1506"/>
    <n v="13"/>
    <n v="12"/>
    <n v="13769"/>
    <n v="13"/>
    <n v="34"/>
    <n v="7726.9363393497097"/>
    <n v="0.8971786016811103"/>
    <n v="8.470710888121457E-4"/>
    <n v="9.9758910536261153E-2"/>
    <n v="0.90024108946373882"/>
    <n v="15347"/>
    <n v="34"/>
    <n v="3620"/>
    <n v="16"/>
    <n v="8582"/>
    <n v="31"/>
    <n v="3025"/>
    <n v="39"/>
    <n v="0.79833192154818533"/>
    <n v="0.20166807845181467"/>
    <n v="15347"/>
    <n v="1656"/>
    <n v="43"/>
    <n v="11104"/>
    <n v="0.72352902847462042"/>
    <n v="2446"/>
    <n v="98"/>
    <n v="0.11070567537629504"/>
    <n v="0.15937968332573141"/>
    <n v="0.55095458395777674"/>
    <n v="47725"/>
    <n v="37866"/>
    <n v="9859"/>
    <n v="0.79342063907805138"/>
    <n v="22590"/>
    <n v="19313"/>
    <n v="3277"/>
    <n v="0.85493581230633031"/>
    <n v="25135"/>
    <n v="18553"/>
    <n v="6582"/>
    <n v="0.73813407598965586"/>
    <n v="3434"/>
    <n v="2938"/>
    <n v="496"/>
    <n v="0.85556202679091442"/>
    <n v="44291"/>
    <n v="34928"/>
    <n v="9363"/>
    <n v="0.78860265065137403"/>
    <n v="40235"/>
    <n v="19535"/>
    <n v="17897"/>
    <n v="2803"/>
    <n v="6.9665713930657389E-2"/>
    <n v="0.44481173107990557"/>
    <n v="6.9693185872279697"/>
    <n v="19868"/>
    <n v="9602"/>
    <n v="0.48328971209985905"/>
    <n v="9029"/>
    <n v="0.45444936581437489"/>
    <n v="1237"/>
    <n v="6.2260922085766057E-2"/>
    <n v="20367"/>
    <n v="9933"/>
    <n v="8868"/>
    <n v="7.6889085285019879E-2"/>
    <n v="0.43541022241861838"/>
    <n v="1566"/>
    <n v="34212"/>
    <n v="8968"/>
    <n v="12809"/>
    <n v="7135"/>
    <n v="3842"/>
    <n v="108"/>
    <n v="1177"/>
    <n v="60"/>
    <n v="80"/>
    <n v="33"/>
    <n v="8968"/>
    <n v="25244"/>
    <n v="12435"/>
    <n v="21777"/>
    <n v="5300"/>
    <n v="0.26213024669706536"/>
    <n v="0.73786975330293469"/>
    <n v="0.36346895826025954"/>
    <n v="0.15491640360107564"/>
    <n v="0.55066935578159715"/>
    <n v="16205"/>
    <n v="2918"/>
    <n v="6800"/>
    <n v="3990"/>
    <n v="1810"/>
    <n v="61"/>
    <n v="508"/>
    <n v="33"/>
    <n v="63"/>
    <n v="22"/>
    <n v="0.180067880283863"/>
    <n v="0.819932119716137"/>
    <n v="0.40030854674483185"/>
    <n v="0.15408824436902191"/>
    <n v="18007"/>
    <n v="6050"/>
    <n v="6009"/>
    <n v="3145"/>
    <n v="2032"/>
    <n v="47"/>
    <n v="669"/>
    <n v="27"/>
    <n v="17"/>
    <n v="11"/>
    <n v="0.3359804520464264"/>
    <n v="0.66401954795357365"/>
    <n v="0.33031598822680069"/>
    <n v="58441"/>
    <n v="1883"/>
    <n v="4062"/>
    <n v="616"/>
    <n v="16684"/>
    <n v="11297"/>
    <n v="1280"/>
    <n v="292"/>
    <n v="10887"/>
    <n v="7778"/>
    <n v="2439"/>
    <n v="510"/>
    <n v="713"/>
    <n v="0.32639756335449427"/>
    <n v="0.1933060693691073"/>
    <n v="5.1731433123838189"/>
    <n v="7.0716244777277351E-2"/>
    <n v="28253"/>
    <n v="990"/>
    <n v="2689"/>
    <n v="428"/>
    <n v="9929"/>
    <n v="5452"/>
    <n v="765"/>
    <n v="178"/>
    <n v="5229"/>
    <n v="766"/>
    <n v="1099"/>
    <n v="253"/>
    <n v="475"/>
    <n v="0.71684422893144095"/>
    <n v="30188"/>
    <n v="893"/>
    <n v="1373"/>
    <n v="188"/>
    <n v="6755"/>
    <n v="5845"/>
    <n v="515"/>
    <n v="114"/>
    <n v="5658"/>
    <n v="7012"/>
    <n v="1340"/>
    <n v="257"/>
    <n v="238"/>
    <n v="0.51573472903140316"/>
    <n v="58441"/>
    <n v="52733"/>
    <n v="41"/>
    <n v="147"/>
    <n v="136"/>
    <n v="84"/>
    <n v="20"/>
    <n v="17"/>
    <n v="8"/>
    <n v="5255"/>
    <n v="8.991974812203761E-2"/>
    <n v="0.91008025187796238"/>
    <n v="4227"/>
    <n v="3965"/>
    <n v="1"/>
    <n v="3"/>
    <n v="9"/>
    <n v="2"/>
    <s v="-"/>
    <n v="1"/>
    <s v="-"/>
    <n v="246"/>
    <n v="5.8197303051809791E-2"/>
    <n v="54214"/>
    <n v="48768"/>
    <n v="40"/>
    <n v="144"/>
    <n v="127"/>
    <n v="82"/>
    <n v="20"/>
    <n v="16"/>
    <n v="8"/>
    <n v="5009"/>
    <n v="9.239310879108717E-2"/>
    <n v="79201"/>
    <n v="73951"/>
    <n v="5250"/>
    <n v="6.6287041830279919E-2"/>
    <n v="2807"/>
    <n v="1947"/>
    <n v="2211"/>
    <n v="2407"/>
    <n v="38936"/>
    <n v="36511"/>
    <n v="2425"/>
    <n v="6.2281693034723647E-2"/>
    <n v="40265"/>
    <n v="37440"/>
    <n v="2825"/>
    <n v="7.0160188749534336E-2"/>
    <n v="15347"/>
    <n v="52"/>
    <n v="14083"/>
    <n v="350"/>
    <n v="38"/>
    <n v="30"/>
    <n v="794"/>
    <n v="5.1736495732064895E-2"/>
    <n v="0.94826350426793515"/>
    <n v="0.92102691079689847"/>
    <n v="15347"/>
    <n v="1588"/>
    <n v="644"/>
    <n v="5322"/>
    <n v="3774"/>
    <n v="659"/>
    <n v="1407"/>
    <n v="1239"/>
    <n v="228"/>
    <n v="155"/>
    <n v="331"/>
    <n v="0.21535153450185704"/>
    <n v="0.50706978562585525"/>
    <n v="15347"/>
    <n v="1537"/>
    <n v="577"/>
    <n v="5048"/>
    <n v="3777"/>
    <n v="875"/>
    <n v="1742"/>
    <n v="1297"/>
    <n v="5"/>
    <n v="155"/>
    <n v="334"/>
    <n v="0.55150843813123085"/>
    <n v="0.71404834821137686"/>
    <n v="15347"/>
    <n v="5977"/>
    <n v="1370"/>
    <n v="2940"/>
    <n v="598"/>
    <n v="107"/>
    <n v="6"/>
    <n v="4161"/>
    <n v="188"/>
    <n v="0.389457222910015"/>
    <n v="30404.146478139046"/>
    <n v="0.66755717729849484"/>
    <n v="15347"/>
    <n v="1128"/>
    <n v="4"/>
    <n v="14"/>
    <n v="5"/>
    <n v="14117"/>
    <n v="64"/>
    <n v="13"/>
    <s v="-"/>
    <n v="2"/>
    <n v="15347"/>
    <n v="1.0013031862904802"/>
    <n v="0.27018826974448279"/>
    <n v="0.99869850979371377"/>
    <n v="0.20279694229484593"/>
    <n v="8012"/>
    <n v="0.52205642796637775"/>
    <n v="0.14438897799563877"/>
    <n v="4284"/>
    <n v="7335"/>
    <n v="448"/>
    <n v="2873"/>
    <n v="220"/>
    <n v="207"/>
    <n v="0.1872027106274842"/>
    <n v="0.279142503420864"/>
    <n v="0.4779435720336222"/>
    <n v="1.4335049195282466E-2"/>
    <n v="15347"/>
    <n v="311"/>
    <n v="10148"/>
    <n v="5594"/>
    <n v="2076"/>
    <n v="88"/>
    <n v="25"/>
    <n v="3611"/>
    <n v="0.81840099042158077"/>
    <n v="40456"/>
    <n v="40425"/>
    <n v="0.65860215053763438"/>
    <n v="0.76335411255411256"/>
    <n v="3085859"/>
    <n v="126267178.56199999"/>
    <n v="2738970.8655025191"/>
    <n v="7633"/>
    <n v="7633"/>
    <n v="0.12435646790485499"/>
    <n v="0.6609996069697367"/>
    <n v="504541"/>
    <n v="20644808.638"/>
    <n v="2344528.4393274114"/>
    <n v="402"/>
    <n v="402"/>
    <n v="6.5493646138807433E-3"/>
    <n v="9.917910447761194E-2"/>
    <n v="3987"/>
    <n v="163140.06599999999"/>
    <n v="32862.143623156146"/>
    <n v="6781"/>
    <n v="6781"/>
    <n v="0.11047572499185403"/>
    <n v="0.46046010912844715"/>
    <n v="312238"/>
    <n v="12776154.483999999"/>
    <n v="889113.53473219881"/>
    <n v="2421"/>
    <n v="2421"/>
    <n v="3.9442815249266863E-2"/>
    <n v="0.29129285419248246"/>
    <n v="70522"/>
    <n v="369364.03553145425"/>
    <m/>
    <m/>
    <n v="0"/>
    <m/>
    <n v="0"/>
    <m/>
    <m/>
    <m/>
    <n v="0"/>
    <n v="0"/>
    <m/>
    <n v="0"/>
    <n v="3718"/>
    <n v="1220"/>
    <n v="1220"/>
    <n v="1.9876181166503748E-2"/>
    <n v="0.13931147540983607"/>
    <n v="16996"/>
    <n v="286849.7197547601"/>
    <n v="2498"/>
    <n v="2498"/>
    <n v="4.0697295536005214E-2"/>
    <n v="0.13449959967974379"/>
    <n v="33598"/>
    <n v="587336.5573339269"/>
    <m/>
    <m/>
    <n v="0"/>
    <n v="0"/>
    <m/>
    <n v="0"/>
    <n v="61411"/>
    <n v="61380"/>
    <n v="7.8944017656296425E-2"/>
    <n v="1.8036144221452116E-3"/>
    <n v="0.37783988243045535"/>
    <n v="0.32342671513148791"/>
    <n v="0.12265283930608922"/>
    <n v="5.0953613825183222E-2"/>
    <n v="3.9570798562496769E-2"/>
    <n v="8.1022831810751594E-2"/>
    <n v="0"/>
    <n v="0"/>
    <n v="7249025.2958054263"/>
    <n v="91.526941526059346"/>
    <n v="31"/>
    <n v="5.0479555779909136E-4"/>
    <n v="1.2896875152659948"/>
    <n v="0.77499021477001551"/>
    <n v="0.35088150000000001"/>
    <n v="240"/>
    <b v="0"/>
    <b v="0"/>
    <b v="0"/>
    <b v="0"/>
    <b v="0"/>
    <b v="0"/>
    <b v="1"/>
    <b v="0"/>
    <m/>
    <m/>
    <m/>
    <m/>
    <m/>
    <m/>
    <m/>
    <m/>
    <m/>
    <n v="0"/>
    <n v="0"/>
    <n v="0"/>
    <n v="0"/>
    <n v="0"/>
    <n v="0"/>
    <n v="0"/>
    <n v="0"/>
    <n v="0"/>
    <n v="0"/>
    <n v="0"/>
    <n v="620"/>
    <n v="1"/>
    <n v="88"/>
    <m/>
    <m/>
    <n v="38"/>
    <n v="17"/>
    <m/>
    <n v="56"/>
    <m/>
    <n v="9"/>
    <m/>
    <n v="2"/>
    <m/>
    <n v="79"/>
    <n v="180"/>
    <m/>
    <m/>
    <m/>
    <n v="63"/>
    <m/>
    <n v="4"/>
    <n v="27"/>
    <n v="156"/>
    <m/>
    <n v="140"/>
    <n v="12"/>
    <n v="3"/>
    <n v="2"/>
    <n v="9"/>
    <n v="121"/>
    <n v="2"/>
    <n v="180"/>
    <n v="116"/>
    <m/>
    <m/>
    <m/>
    <n v="105"/>
    <m/>
    <n v="1"/>
    <n v="26"/>
    <n v="420"/>
    <n v="123"/>
    <n v="64"/>
    <n v="37"/>
    <n v="16"/>
    <n v="35"/>
    <m/>
    <n v="142"/>
    <m/>
    <n v="194"/>
    <n v="177"/>
    <m/>
    <m/>
    <m/>
    <n v="120"/>
    <m/>
    <n v="4"/>
    <n v="27"/>
    <n v="457"/>
    <n v="147"/>
    <n v="73"/>
    <n v="47"/>
    <n v="16"/>
    <n v="13"/>
    <n v="180"/>
    <m/>
    <n v="136"/>
    <m/>
    <m/>
    <m/>
    <m/>
    <n v="76"/>
    <n v="1"/>
    <m/>
    <n v="22"/>
    <n v="547"/>
    <n v="18"/>
    <n v="65"/>
    <n v="86"/>
    <n v="3"/>
    <m/>
    <m/>
    <n v="13"/>
    <n v="5"/>
    <n v="244"/>
    <m/>
    <m/>
    <m/>
    <m/>
    <n v="561"/>
    <n v="0"/>
    <n v="0"/>
    <n v="0"/>
    <n v="402"/>
    <n v="17"/>
    <n v="9"/>
    <n v="80"/>
    <n v="1636"/>
    <n v="0"/>
    <n v="502"/>
    <n v="149"/>
    <n v="87"/>
    <n v="34"/>
    <n v="57"/>
    <n v="0"/>
    <n v="689"/>
    <n v="2"/>
    <n v="589"/>
  </r>
  <r>
    <s v="MMR002"/>
    <s v="Kayah"/>
    <s v="MMR002D001"/>
    <s v="Loikaw"/>
    <s v="MMR002003"/>
    <s v="Hpruso"/>
    <n v="14"/>
    <n v="5"/>
    <x v="7"/>
    <n v="16293.379574431116"/>
    <n v="0.44531287620238585"/>
    <n v="0.1443453394158099"/>
    <n v="0.70834572601272972"/>
    <n v="0.35027352731308969"/>
    <n v="0.2747165622770158"/>
    <n v="0.69878503548658732"/>
    <n v="0.16074450084602368"/>
    <n v="0.38612521150592216"/>
    <n v="0.20930626057529611"/>
    <n v="0.70219966159052449"/>
    <n v="0.61878172588832492"/>
    <n v="9.0130963517305887E-2"/>
    <n v="1"/>
    <n v="16293.379574431116"/>
    <n v="29374"/>
    <n v="14437"/>
    <n v="14937"/>
    <n v="5.7052122243193728E-4"/>
    <n v="96.652607618665058"/>
    <n v="1651.2774995100001"/>
    <n v="17.788651519030832"/>
    <n v="1.5362458455200945E-2"/>
    <n v="28318"/>
    <n v="13598"/>
    <n v="14720"/>
    <n v="1056"/>
    <n v="839"/>
    <n v="217"/>
    <n v="4240"/>
    <n v="2144"/>
    <n v="2096"/>
    <n v="102.29007633587786"/>
    <n v="25134"/>
    <n v="12293"/>
    <n v="12841"/>
    <n v="95.73241959348961"/>
    <n v="0.1443453394158099"/>
    <n v="11618"/>
    <n v="16626"/>
    <n v="1130"/>
    <n v="0.76675087212799231"/>
    <n v="6851.4598821123536"/>
    <n v="0.69878503548658732"/>
    <n v="0.30121496451341268"/>
    <n v="6.7965836641405026"/>
    <n v="17756"/>
    <n v="6160"/>
    <n v="10023"/>
    <n v="1397"/>
    <n v="134"/>
    <n v="42"/>
    <n v="5910"/>
    <n v="4525"/>
    <n v="1385"/>
    <n v="0.23434856175972926"/>
    <n v="28318"/>
    <n v="1056"/>
    <n v="3.729076912211314E-2"/>
    <n v="409"/>
    <n v="639"/>
    <n v="847"/>
    <n v="956"/>
    <n v="929"/>
    <n v="746"/>
    <n v="558"/>
    <n v="503"/>
    <n v="323"/>
    <n v="4.7915397631133674"/>
    <n v="5910"/>
    <n v="4.9702199661590525"/>
    <n v="199"/>
    <n v="545"/>
    <n v="400"/>
    <n v="2406"/>
    <n v="2356"/>
    <n v="2"/>
    <n v="0"/>
    <n v="2"/>
    <n v="5910"/>
    <n v="5534"/>
    <n v="43"/>
    <n v="52"/>
    <n v="267"/>
    <n v="4"/>
    <n v="10"/>
    <n v="5910"/>
    <n v="847"/>
    <n v="63"/>
    <n v="40"/>
    <n v="4856"/>
    <n v="103"/>
    <n v="1"/>
    <n v="4360.3011844331641"/>
    <n v="0.82165820642978005"/>
    <n v="1.7428087986463621E-2"/>
    <n v="0.16074450084602368"/>
    <n v="0.83925549915397635"/>
    <n v="5910"/>
    <n v="14"/>
    <n v="2442"/>
    <n v="9"/>
    <n v="2486"/>
    <n v="5"/>
    <n v="954"/>
    <s v="-"/>
    <n v="0.83773265651438245"/>
    <n v="0.16226734348561755"/>
    <n v="5910"/>
    <n v="2265"/>
    <n v="17"/>
    <n v="2766"/>
    <n v="0.46802030456852795"/>
    <n v="837"/>
    <n v="25"/>
    <n v="0.38612521150592216"/>
    <n v="0.14162436548223351"/>
    <n v="0.50076142131979695"/>
    <n v="16811"/>
    <n v="11908"/>
    <n v="4903"/>
    <n v="0.70834572601272972"/>
    <n v="7830"/>
    <n v="6103"/>
    <n v="1727"/>
    <n v="0.77943805874840355"/>
    <n v="8981"/>
    <n v="5805"/>
    <n v="3176"/>
    <n v="0.64636454737779758"/>
    <n v="2539"/>
    <n v="2217"/>
    <n v="322"/>
    <n v="0.87317841669948804"/>
    <n v="14272"/>
    <n v="9691"/>
    <n v="4581"/>
    <n v="0.67902186098654704"/>
    <n v="14198"/>
    <n v="6214"/>
    <n v="6189"/>
    <n v="1795"/>
    <n v="0.12642625721932665"/>
    <n v="0.43590646569939429"/>
    <n v="3.4618384401114208"/>
    <n v="6913"/>
    <n v="3026"/>
    <n v="0.43772602343410966"/>
    <n v="3077"/>
    <n v="0.44510342832344857"/>
    <n v="810"/>
    <n v="0.11717054824244177"/>
    <n v="7285"/>
    <n v="3188"/>
    <n v="3112"/>
    <n v="0.13520933424845574"/>
    <n v="0.42717913520933426"/>
    <n v="985"/>
    <n v="12613"/>
    <n v="4418"/>
    <n v="4730"/>
    <n v="1982"/>
    <n v="1029"/>
    <n v="30"/>
    <n v="367"/>
    <n v="36"/>
    <n v="15"/>
    <n v="6"/>
    <n v="4418"/>
    <n v="8195"/>
    <n v="3465.0000000000005"/>
    <n v="9148"/>
    <n v="1483"/>
    <n v="0.35027352731308969"/>
    <n v="0.64972647268691031"/>
    <n v="0.2747165622770158"/>
    <n v="0.11757710298897962"/>
    <n v="0.46222151748196305"/>
    <n v="6031"/>
    <n v="1524"/>
    <n v="2582"/>
    <n v="1163"/>
    <n v="502"/>
    <n v="19"/>
    <n v="194"/>
    <n v="30"/>
    <n v="13"/>
    <n v="4"/>
    <n v="0.25269441220361466"/>
    <n v="0.74730558779638534"/>
    <n v="0.31918421488973636"/>
    <n v="0.12634720610180733"/>
    <n v="6582"/>
    <n v="2894"/>
    <n v="2148"/>
    <n v="819"/>
    <n v="527"/>
    <n v="11"/>
    <n v="173"/>
    <n v="6"/>
    <n v="2"/>
    <n v="2"/>
    <n v="0.43968398663020358"/>
    <n v="0.56031601336979642"/>
    <n v="0.23397143725311456"/>
    <n v="21380"/>
    <n v="1108"/>
    <n v="835"/>
    <n v="121"/>
    <n v="7443"/>
    <n v="5741"/>
    <n v="264"/>
    <n v="66"/>
    <n v="3699"/>
    <n v="1124"/>
    <n v="636"/>
    <n v="110"/>
    <n v="233"/>
    <n v="0.32109448082319925"/>
    <n v="0.26852198316183351"/>
    <n v="3.7240898798118791"/>
    <n v="5.0907859228048934E-2"/>
    <n v="10427"/>
    <n v="807"/>
    <n v="634"/>
    <n v="61"/>
    <n v="3802"/>
    <n v="2495"/>
    <n v="158"/>
    <n v="51"/>
    <n v="1781"/>
    <n v="192"/>
    <n v="273"/>
    <n v="55"/>
    <n v="118"/>
    <n v="0.7631149899299895"/>
    <n v="10953"/>
    <n v="301"/>
    <n v="201"/>
    <n v="60"/>
    <n v="3641"/>
    <n v="3246"/>
    <n v="106"/>
    <n v="15"/>
    <n v="1918"/>
    <n v="932"/>
    <n v="363"/>
    <n v="55"/>
    <n v="115"/>
    <n v="0.68976536108828634"/>
    <n v="21380"/>
    <n v="19343"/>
    <n v="2"/>
    <n v="10"/>
    <n v="65"/>
    <n v="32"/>
    <s v="-"/>
    <n v="1"/>
    <s v="-"/>
    <n v="1927"/>
    <n v="9.0130963517305887E-2"/>
    <n v="0.90986903648269413"/>
    <n v="3328"/>
    <n v="3179"/>
    <s v="-"/>
    <s v="-"/>
    <n v="6"/>
    <n v="12"/>
    <s v="-"/>
    <s v="-"/>
    <s v="-"/>
    <n v="131"/>
    <n v="3.9362980769230768E-2"/>
    <n v="18052"/>
    <n v="16164"/>
    <n v="2"/>
    <n v="10"/>
    <n v="59"/>
    <n v="20"/>
    <s v="-"/>
    <n v="1"/>
    <s v="-"/>
    <n v="1796"/>
    <n v="9.9490361178816752E-2"/>
    <n v="29374"/>
    <n v="27836"/>
    <n v="1538"/>
    <n v="5.235922925035745E-2"/>
    <n v="687"/>
    <n v="704"/>
    <n v="722"/>
    <n v="648"/>
    <n v="14437"/>
    <n v="13737"/>
    <n v="700"/>
    <n v="4.8486527671954008E-2"/>
    <n v="14937"/>
    <n v="14099"/>
    <n v="838"/>
    <n v="5.6102296311173597E-2"/>
    <n v="5910"/>
    <n v="7"/>
    <n v="4143"/>
    <n v="313"/>
    <n v="95"/>
    <n v="78"/>
    <n v="1274"/>
    <n v="0.21556683587140441"/>
    <n v="0.78443316412859554"/>
    <n v="0.70219966159052449"/>
    <n v="5910"/>
    <n v="2968"/>
    <n v="2"/>
    <n v="572"/>
    <n v="374"/>
    <n v="289"/>
    <n v="707"/>
    <n v="353"/>
    <n v="115"/>
    <n v="1"/>
    <n v="529"/>
    <n v="0.22825719120135363"/>
    <n v="0.61878172588832492"/>
    <n v="5910"/>
    <n v="3157"/>
    <n v="1"/>
    <n v="407"/>
    <n v="374"/>
    <n v="379"/>
    <n v="707"/>
    <n v="352"/>
    <n v="0"/>
    <s v="-"/>
    <n v="533"/>
    <n v="0.66277495769881556"/>
    <n v="0.66049069373942471"/>
    <n v="5910"/>
    <n v="1237"/>
    <n v="1257"/>
    <n v="1510"/>
    <n v="203"/>
    <n v="50"/>
    <n v="21"/>
    <n v="923"/>
    <n v="709"/>
    <n v="0.20930626057529611"/>
    <n v="5927.1346869712352"/>
    <n v="0.37394247038917089"/>
    <n v="5910"/>
    <n v="366"/>
    <n v="1"/>
    <n v="30"/>
    <s v="-"/>
    <n v="5454"/>
    <n v="40"/>
    <n v="2"/>
    <s v="-"/>
    <n v="17"/>
    <n v="5910"/>
    <n v="0.56971235194585446"/>
    <n v="0.15372925676444912"/>
    <n v="1.7552717552717554"/>
    <n v="0.356427631937836"/>
    <n v="4365"/>
    <n v="0.73857868020304573"/>
    <n v="7.8664239759231563E-2"/>
    <n v="1545"/>
    <n v="1361"/>
    <n v="59"/>
    <n v="350"/>
    <n v="48"/>
    <n v="4"/>
    <n v="5.9221658206429779E-2"/>
    <n v="0.26142131979695432"/>
    <n v="0.23028764805414551"/>
    <n v="8.1218274111675131E-3"/>
    <n v="5910"/>
    <n v="23"/>
    <n v="2074"/>
    <n v="491"/>
    <n v="471"/>
    <n v="2"/>
    <n v="1"/>
    <n v="1047"/>
    <n v="0.43468697123519456"/>
    <n v="19444"/>
    <n v="19444"/>
    <n v="0.66436600949875291"/>
    <n v="0.49571950216004934"/>
    <n v="963877"/>
    <n v="39439919.086000003"/>
    <n v="1317416.1906946439"/>
    <n v="4181"/>
    <n v="4147"/>
    <n v="0.1416954248812656"/>
    <n v="0.66429949360983842"/>
    <n v="275485"/>
    <n v="11272295.23"/>
    <n v="1273779.5673903807"/>
    <n v="602"/>
    <n v="602"/>
    <n v="2.0569241808179862E-2"/>
    <n v="0.1"/>
    <n v="6020"/>
    <n v="246326.36"/>
    <n v="49211.468808805977"/>
    <n v="4277"/>
    <n v="4277"/>
    <n v="0.14613728773020809"/>
    <n v="0.47497311199438863"/>
    <n v="203146"/>
    <n v="8312328.0279999999"/>
    <n v="560793.18508326414"/>
    <n v="714"/>
    <n v="714"/>
    <n v="2.4396077493422628E-2"/>
    <n v="0.29928571428571427"/>
    <n v="21369"/>
    <n v="108932.63997086258"/>
    <m/>
    <m/>
    <n v="0"/>
    <m/>
    <n v="0"/>
    <m/>
    <m/>
    <m/>
    <n v="0"/>
    <n v="0"/>
    <m/>
    <n v="0"/>
    <n v="83"/>
    <n v="42"/>
    <n v="42"/>
    <n v="1.4350633819660368E-3"/>
    <n v="0.13857142857142857"/>
    <n v="582"/>
    <n v="9875.1542866392829"/>
    <n v="41"/>
    <n v="41"/>
    <n v="1.4008952062049408E-3"/>
    <n v="0.13414634146341464"/>
    <n v="550"/>
    <n v="9640.0315655288232"/>
    <m/>
    <m/>
    <n v="0"/>
    <n v="0"/>
    <m/>
    <n v="0"/>
    <n v="29301"/>
    <n v="29267"/>
    <n v="3.764181434908484E-2"/>
    <n v="8.5999321102841163E-4"/>
    <n v="0.39566227319107178"/>
    <n v="0.38255679772105833"/>
    <n v="0.16842415325343082"/>
    <n v="3.2715960423144758E-2"/>
    <n v="2.9658250906299121E-3"/>
    <n v="2.895210207519676E-3"/>
    <n v="0"/>
    <n v="0"/>
    <n v="3329648.237800125"/>
    <n v="113.35358608974349"/>
    <n v="34"/>
    <n v="1.1603699532439166E-3"/>
    <n v="1.0024913825466708"/>
    <n v="0.99635732280247835"/>
    <n v="-1.6565799999999999"/>
    <n v="117"/>
    <b v="0"/>
    <b v="0"/>
    <b v="0"/>
    <b v="0"/>
    <b v="0"/>
    <b v="0"/>
    <b v="1"/>
    <b v="1"/>
    <n v="0"/>
    <m/>
    <n v="1"/>
    <m/>
    <n v="1"/>
    <n v="0"/>
    <m/>
    <m/>
    <m/>
    <n v="4.1322314049586778E-3"/>
    <n v="0"/>
    <n v="0"/>
    <n v="0"/>
    <n v="0"/>
    <n v="0"/>
    <n v="0"/>
    <n v="0"/>
    <n v="0"/>
    <n v="0"/>
    <n v="0"/>
    <n v="620"/>
    <n v="1"/>
    <n v="32"/>
    <m/>
    <m/>
    <n v="17"/>
    <n v="15"/>
    <m/>
    <n v="15"/>
    <m/>
    <n v="12"/>
    <m/>
    <m/>
    <m/>
    <n v="47"/>
    <n v="32"/>
    <m/>
    <m/>
    <m/>
    <n v="17"/>
    <m/>
    <n v="5"/>
    <n v="15"/>
    <n v="29"/>
    <m/>
    <n v="95"/>
    <n v="10"/>
    <m/>
    <n v="2"/>
    <n v="10"/>
    <n v="55"/>
    <n v="2"/>
    <n v="56"/>
    <n v="54"/>
    <m/>
    <m/>
    <m/>
    <n v="31"/>
    <m/>
    <n v="1"/>
    <n v="6"/>
    <n v="321"/>
    <n v="109"/>
    <n v="25"/>
    <n v="25"/>
    <m/>
    <n v="22"/>
    <m/>
    <n v="62"/>
    <m/>
    <n v="81"/>
    <n v="68"/>
    <m/>
    <m/>
    <m/>
    <n v="52"/>
    <m/>
    <n v="1"/>
    <n v="7"/>
    <n v="337"/>
    <n v="137"/>
    <n v="35"/>
    <n v="40"/>
    <m/>
    <n v="16"/>
    <n v="94"/>
    <m/>
    <n v="33"/>
    <n v="19"/>
    <n v="1"/>
    <n v="2"/>
    <m/>
    <n v="64"/>
    <n v="2"/>
    <m/>
    <n v="18"/>
    <n v="399"/>
    <n v="21"/>
    <n v="50"/>
    <n v="44"/>
    <n v="6"/>
    <m/>
    <m/>
    <n v="24"/>
    <m/>
    <n v="132"/>
    <m/>
    <m/>
    <m/>
    <m/>
    <n v="205"/>
    <n v="0"/>
    <n v="2"/>
    <n v="0"/>
    <n v="181"/>
    <n v="15"/>
    <n v="7"/>
    <n v="28"/>
    <n v="1101"/>
    <n v="0"/>
    <n v="424"/>
    <n v="70"/>
    <n v="65"/>
    <n v="2"/>
    <n v="48"/>
    <n v="0"/>
    <n v="343"/>
    <n v="2"/>
    <n v="217"/>
  </r>
  <r>
    <s v="MMR002"/>
    <s v="Kayah"/>
    <s v="MMR002D001"/>
    <s v="Loikaw"/>
    <s v="MMR002004"/>
    <s v="Shadaw"/>
    <n v="3"/>
    <n v="4"/>
    <x v="3"/>
    <n v="3546.9049105583499"/>
    <n v="0.47390909069143428"/>
    <n v="0.23331355680806878"/>
    <n v="0.4302151075537769"/>
    <n v="0.6726149622512011"/>
    <n v="0.17227179135209333"/>
    <n v="0.65398365679264558"/>
    <n v="0.6095305832147937"/>
    <n v="0.62446657183499288"/>
    <n v="0.23826458036984352"/>
    <n v="0.59530583214793742"/>
    <n v="0.41394025604551921"/>
    <n v="4.3002189926338842E-2"/>
    <n v="1"/>
    <n v="3546.9049105583499"/>
    <n v="6742"/>
    <n v="3351"/>
    <n v="3391"/>
    <n v="1.30947575462522E-4"/>
    <n v="98.820406959598941"/>
    <n v="2176.5407370600001"/>
    <n v="3.0975758391303407"/>
    <n v="2.6750976649109535E-3"/>
    <n v="6550"/>
    <n v="3192"/>
    <n v="3358"/>
    <n v="192"/>
    <n v="159"/>
    <n v="33"/>
    <n v="1573"/>
    <n v="786"/>
    <n v="787"/>
    <n v="99.872935196950436"/>
    <n v="5169"/>
    <n v="2565"/>
    <n v="2604"/>
    <n v="98.502304147465438"/>
    <n v="0.23331355680806878"/>
    <n v="2561"/>
    <n v="3916"/>
    <n v="265"/>
    <n v="0.72165474974463739"/>
    <n v="1876.6036772216546"/>
    <n v="0.65398365679264558"/>
    <n v="0.34601634320735442"/>
    <n v="6.7671092951991838"/>
    <n v="4181"/>
    <n v="1144"/>
    <n v="2607"/>
    <n v="312"/>
    <n v="91"/>
    <n v="27"/>
    <n v="1406"/>
    <n v="1159"/>
    <n v="247"/>
    <n v="0.17567567567567569"/>
    <n v="6550"/>
    <n v="192"/>
    <n v="2.931297709923664E-2"/>
    <n v="91"/>
    <n v="149"/>
    <n v="212"/>
    <n v="253"/>
    <n v="232"/>
    <n v="188"/>
    <n v="131"/>
    <n v="97"/>
    <n v="53"/>
    <n v="4.6586059743954484"/>
    <n v="1406"/>
    <n v="4.7951635846372689"/>
    <n v="0"/>
    <n v="5"/>
    <n v="11"/>
    <n v="431"/>
    <n v="950"/>
    <n v="6"/>
    <n v="3"/>
    <n v="0"/>
    <n v="1406"/>
    <n v="1356"/>
    <n v="9"/>
    <n v="15"/>
    <n v="25"/>
    <s v="-"/>
    <n v="1"/>
    <n v="1406"/>
    <n v="849"/>
    <n v="8"/>
    <n v="0"/>
    <n v="549"/>
    <s v="-"/>
    <s v="-"/>
    <n v="3992.4253200568992"/>
    <n v="0.39046941678520625"/>
    <e v="#VALUE!"/>
    <n v="0.6095305832147937"/>
    <n v="0.3904694167852063"/>
    <n v="1406"/>
    <n v="2"/>
    <n v="982"/>
    <n v="0"/>
    <n v="414"/>
    <s v="-"/>
    <n v="8"/>
    <s v="-"/>
    <n v="0.99431009957325744"/>
    <n v="5.6899004267425557E-3"/>
    <n v="1406"/>
    <n v="876"/>
    <n v="2"/>
    <n v="519"/>
    <n v="0.36913229018492177"/>
    <n v="7"/>
    <n v="2"/>
    <n v="0.62446657183499288"/>
    <n v="4.9786628733997154E-3"/>
    <n v="0.19807965860597443"/>
    <n v="3998"/>
    <n v="1720"/>
    <n v="2278"/>
    <n v="0.4302151075537769"/>
    <n v="1928"/>
    <n v="943"/>
    <n v="985"/>
    <n v="0.48910788381742731"/>
    <n v="2070"/>
    <n v="777"/>
    <n v="1293"/>
    <n v="0.37536231884057969"/>
    <n v="1042"/>
    <n v="753"/>
    <n v="289"/>
    <n v="0.7226487523992321"/>
    <n v="2956"/>
    <n v="967"/>
    <n v="1989"/>
    <n v="0.3271312584573749"/>
    <n v="3361"/>
    <n v="1331"/>
    <n v="1172"/>
    <n v="858"/>
    <n v="0.25528116631954778"/>
    <n v="0.3487057423385897"/>
    <n v="1.5512820512820513"/>
    <n v="1683"/>
    <n v="649"/>
    <n v="0.38562091503267976"/>
    <n v="643"/>
    <n v="0.38205585264408792"/>
    <n v="391"/>
    <n v="0.23232323232323232"/>
    <n v="1678"/>
    <n v="682"/>
    <n v="529"/>
    <n v="0.27830750893921335"/>
    <n v="0.31525625744934443"/>
    <n v="467"/>
    <n v="2914"/>
    <n v="1960"/>
    <n v="452"/>
    <n v="225"/>
    <n v="158"/>
    <n v="4"/>
    <n v="101"/>
    <n v="1"/>
    <n v="2"/>
    <n v="11"/>
    <n v="1960"/>
    <n v="954"/>
    <n v="502"/>
    <n v="2412"/>
    <n v="277"/>
    <n v="0.6726149622512011"/>
    <n v="0.3273850377487989"/>
    <n v="0.17227179135209333"/>
    <n v="9.5058339052848315E-2"/>
    <n v="0.24982841455044613"/>
    <n v="1416"/>
    <n v="860"/>
    <n v="278"/>
    <n v="131"/>
    <n v="73"/>
    <n v="2"/>
    <n v="59"/>
    <n v="1"/>
    <n v="2"/>
    <n v="10"/>
    <n v="0.60734463276836159"/>
    <n v="0.39265536723163841"/>
    <n v="0.1963276836158192"/>
    <n v="0.1038135593220339"/>
    <n v="1498"/>
    <n v="1100"/>
    <n v="174"/>
    <n v="94"/>
    <n v="85"/>
    <n v="2"/>
    <n v="42"/>
    <n v="0"/>
    <n v="0"/>
    <n v="1"/>
    <n v="0.73431241655540724"/>
    <n v="0.26568758344459281"/>
    <n v="0.14953271028037382"/>
    <n v="5023"/>
    <n v="261"/>
    <n v="115"/>
    <n v="29"/>
    <n v="2472"/>
    <n v="952"/>
    <n v="51"/>
    <n v="9"/>
    <n v="708"/>
    <n v="208"/>
    <n v="148"/>
    <n v="41"/>
    <n v="29"/>
    <n v="0.23093768664144934"/>
    <n v="0.18952817041608599"/>
    <n v="5.276260504201681"/>
    <n v="7.2125844345083859E-2"/>
    <n v="2513"/>
    <n v="156"/>
    <n v="100"/>
    <n v="13"/>
    <n v="1320"/>
    <n v="415"/>
    <n v="30"/>
    <n v="7"/>
    <n v="343"/>
    <n v="29"/>
    <n v="54"/>
    <n v="20"/>
    <n v="26"/>
    <n v="0.8093911659371269"/>
    <n v="2510"/>
    <n v="105"/>
    <n v="15"/>
    <n v="16"/>
    <n v="1152"/>
    <n v="537"/>
    <n v="21"/>
    <n v="2"/>
    <n v="365"/>
    <n v="179"/>
    <n v="94"/>
    <n v="21"/>
    <n v="3"/>
    <n v="0.73545816733067726"/>
    <n v="5023"/>
    <n v="4779"/>
    <s v="-"/>
    <n v="3"/>
    <n v="10"/>
    <n v="11"/>
    <n v="4"/>
    <s v="-"/>
    <s v="-"/>
    <n v="216"/>
    <n v="4.3002189926338842E-2"/>
    <n v="0.95699781007366114"/>
    <n v="1310"/>
    <n v="1269"/>
    <s v="-"/>
    <s v="-"/>
    <n v="3"/>
    <n v="4"/>
    <n v="2"/>
    <s v="-"/>
    <s v="-"/>
    <n v="32"/>
    <n v="2.4427480916030534E-2"/>
    <n v="3713"/>
    <n v="3510"/>
    <s v="-"/>
    <n v="3"/>
    <n v="7"/>
    <n v="7"/>
    <n v="2"/>
    <s v="-"/>
    <s v="-"/>
    <n v="184"/>
    <n v="4.9555615405332612E-2"/>
    <n v="6742"/>
    <n v="5979"/>
    <n v="763"/>
    <n v="0.11317116582616435"/>
    <n v="408"/>
    <n v="332"/>
    <n v="184"/>
    <n v="400"/>
    <n v="3351"/>
    <n v="2997"/>
    <n v="354"/>
    <n v="0.10564010743061773"/>
    <n v="3391"/>
    <n v="2982"/>
    <n v="409"/>
    <n v="0.12061338838100856"/>
    <n v="1406"/>
    <n v="1"/>
    <n v="836"/>
    <n v="340"/>
    <n v="18"/>
    <n v="36"/>
    <n v="175"/>
    <n v="0.12446657183499289"/>
    <n v="0.87553342816500712"/>
    <n v="0.59530583214793742"/>
    <n v="1406"/>
    <n v="436"/>
    <n v="6"/>
    <n v="140"/>
    <n v="225"/>
    <n v="53"/>
    <n v="446"/>
    <n v="79"/>
    <n v="0"/>
    <s v="-"/>
    <n v="21"/>
    <n v="0.41109530583214793"/>
    <n v="0.41394025604551921"/>
    <n v="1406"/>
    <n v="449"/>
    <n v="6"/>
    <n v="139"/>
    <n v="225"/>
    <n v="53"/>
    <n v="434"/>
    <n v="79"/>
    <n v="0"/>
    <s v="-"/>
    <n v="21"/>
    <n v="0.47866287339971553"/>
    <n v="0.50462304409672831"/>
    <n v="1406"/>
    <n v="335"/>
    <n v="74"/>
    <n v="537"/>
    <n v="66"/>
    <n v="2"/>
    <s v="-"/>
    <n v="274"/>
    <n v="118"/>
    <n v="0.23826458036984352"/>
    <n v="1560.6330014224752"/>
    <n v="0.43456614509246089"/>
    <n v="1406"/>
    <n v="7"/>
    <n v="1"/>
    <n v="3"/>
    <n v="1"/>
    <n v="1389"/>
    <n v="4"/>
    <s v="-"/>
    <s v="-"/>
    <n v="1"/>
    <n v="1406"/>
    <n v="0.3357041251778094"/>
    <n v="9.0585267249478588E-2"/>
    <n v="2.9788135593220337"/>
    <n v="0.60488152888273949"/>
    <n v="1189"/>
    <n v="0.84566145092460887"/>
    <n v="2.1427670349078196E-2"/>
    <n v="217"/>
    <n v="217"/>
    <n v="19"/>
    <n v="10"/>
    <n v="8"/>
    <n v="1"/>
    <n v="7.1123755334281651E-3"/>
    <n v="0.15433854907539118"/>
    <n v="0.15433854907539118"/>
    <n v="5.6899004267425323E-3"/>
    <n v="1406"/>
    <n v="14"/>
    <n v="300"/>
    <n v="73"/>
    <n v="19"/>
    <n v="1"/>
    <n v="1"/>
    <n v="143"/>
    <n v="0.2375533428165007"/>
    <n v="2907"/>
    <n v="2904"/>
    <n v="0.49228682827597897"/>
    <n v="0.51017217630853995"/>
    <n v="148154"/>
    <n v="6062165.3719999995"/>
    <n v="196758.72339936465"/>
    <n v="260"/>
    <n v="260"/>
    <n v="4.407526699440583E-2"/>
    <n v="0.45403846153846156"/>
    <n v="11805"/>
    <n v="483036.99"/>
    <n v="79860.787924161792"/>
    <n v="2335"/>
    <n v="2335"/>
    <n v="0.39582980166129855"/>
    <n v="0.08"/>
    <n v="18680"/>
    <n v="764348.24"/>
    <n v="190878.37154246171"/>
    <n v="223"/>
    <n v="223"/>
    <n v="3.7803017460586542E-2"/>
    <n v="0.43"/>
    <n v="9589"/>
    <n v="392362.70199999999"/>
    <n v="29239.39216122701"/>
    <m/>
    <m/>
    <n v="0"/>
    <n v="0"/>
    <m/>
    <n v="0"/>
    <m/>
    <m/>
    <n v="0"/>
    <m/>
    <n v="0"/>
    <m/>
    <m/>
    <m/>
    <n v="0"/>
    <n v="0"/>
    <m/>
    <n v="0"/>
    <n v="177"/>
    <n v="12"/>
    <n v="12"/>
    <n v="2.0342430920494998E-3"/>
    <n v="0.12666666666666665"/>
    <n v="152"/>
    <n v="2821.4726533255093"/>
    <n v="165"/>
    <n v="165"/>
    <n v="2.7970842515680622E-2"/>
    <n v="0.1"/>
    <n v="1650"/>
    <n v="38795.248983225756"/>
    <m/>
    <m/>
    <n v="0"/>
    <n v="0"/>
    <m/>
    <n v="0"/>
    <n v="5902"/>
    <n v="5899"/>
    <n v="7.5870114068832288E-3"/>
    <n v="1.7333857080864456E-4"/>
    <n v="0.3654820519931089"/>
    <n v="0.1483425188984703"/>
    <n v="5.4312575633182716E-2"/>
    <n v="0"/>
    <n v="5.2409245047133624E-3"/>
    <n v="7.2062711939808732E-2"/>
    <n v="0"/>
    <n v="0"/>
    <n v="538353.99666376645"/>
    <n v="79.850785622035957"/>
    <n v="3"/>
    <n v="5.0830227041680784E-4"/>
    <n v="1.1423246357167063"/>
    <n v="0.87496291901512901"/>
    <n v="-4.465363"/>
    <n v="15"/>
    <b v="0"/>
    <b v="0"/>
    <b v="0"/>
    <b v="0"/>
    <b v="0"/>
    <b v="0"/>
    <b v="1"/>
    <b v="0"/>
    <m/>
    <m/>
    <m/>
    <m/>
    <m/>
    <m/>
    <m/>
    <m/>
    <m/>
    <n v="0"/>
    <n v="0"/>
    <n v="0"/>
    <n v="0"/>
    <n v="0"/>
    <n v="0"/>
    <n v="0"/>
    <n v="0"/>
    <n v="0"/>
    <n v="0"/>
    <n v="0"/>
    <n v="620"/>
    <n v="1"/>
    <m/>
    <m/>
    <m/>
    <n v="2"/>
    <m/>
    <m/>
    <m/>
    <m/>
    <m/>
    <m/>
    <m/>
    <n v="1"/>
    <m/>
    <n v="4"/>
    <m/>
    <m/>
    <m/>
    <n v="5"/>
    <m/>
    <n v="7"/>
    <n v="10"/>
    <n v="14"/>
    <m/>
    <n v="6"/>
    <n v="7"/>
    <n v="1"/>
    <n v="2"/>
    <n v="8"/>
    <n v="30"/>
    <n v="2"/>
    <n v="10"/>
    <n v="19"/>
    <m/>
    <m/>
    <m/>
    <n v="5"/>
    <m/>
    <m/>
    <n v="8"/>
    <n v="74"/>
    <n v="20"/>
    <n v="35"/>
    <n v="15"/>
    <m/>
    <n v="7"/>
    <m/>
    <n v="36"/>
    <m/>
    <n v="18"/>
    <n v="28"/>
    <m/>
    <m/>
    <m/>
    <n v="6"/>
    <m/>
    <n v="1"/>
    <n v="2"/>
    <n v="83"/>
    <n v="3"/>
    <n v="26"/>
    <n v="9"/>
    <m/>
    <n v="3"/>
    <n v="53"/>
    <m/>
    <n v="53"/>
    <n v="1"/>
    <m/>
    <m/>
    <m/>
    <n v="7"/>
    <n v="1"/>
    <n v="1"/>
    <n v="7"/>
    <n v="86"/>
    <n v="1"/>
    <n v="24"/>
    <n v="29"/>
    <n v="5"/>
    <m/>
    <m/>
    <n v="6"/>
    <m/>
    <n v="50"/>
    <m/>
    <m/>
    <m/>
    <n v="47"/>
    <n v="52"/>
    <n v="0"/>
    <n v="0"/>
    <n v="0"/>
    <n v="25"/>
    <n v="0"/>
    <n v="9"/>
    <n v="20"/>
    <n v="257"/>
    <n v="0"/>
    <n v="54"/>
    <n v="68"/>
    <n v="25"/>
    <n v="2"/>
    <n v="18"/>
    <n v="0"/>
    <n v="169"/>
    <n v="3"/>
    <n v="128"/>
  </r>
  <r>
    <s v="MMR002"/>
    <s v="Kayah"/>
    <s v="MMR002D002"/>
    <s v="Bawlake"/>
    <s v="MMR002005"/>
    <s v="Bawlakhe"/>
    <n v="7"/>
    <n v="4"/>
    <x v="2"/>
    <n v="5805.2364613290692"/>
    <n v="0.47205925233456986"/>
    <n v="0.49781738814114218"/>
    <n v="0.85943579766536971"/>
    <n v="0.17722918201915991"/>
    <n v="0.41654384672070743"/>
    <n v="0.42981632926665775"/>
    <n v="0.32484382508409421"/>
    <n v="0.2071119654012494"/>
    <n v="0.45218644882268139"/>
    <n v="0.89428159538683327"/>
    <n v="0.3604036520903412"/>
    <n v="4.5040997416601149E-2"/>
    <n v="1"/>
    <n v="5805.2364613290692"/>
    <n v="10996"/>
    <n v="6072"/>
    <n v="4924"/>
    <n v="2.1357157220200119E-4"/>
    <n v="123.31437855402112"/>
    <n v="1948.39076391"/>
    <n v="5.6436317620051737"/>
    <n v="4.8738971803176127E-3"/>
    <n v="9140"/>
    <n v="4548"/>
    <n v="4592"/>
    <n v="1856"/>
    <n v="1524"/>
    <n v="332"/>
    <n v="5474"/>
    <n v="3051"/>
    <n v="2423"/>
    <n v="125.91828312009905"/>
    <n v="5522"/>
    <n v="3021"/>
    <n v="2501"/>
    <n v="120.79168332666934"/>
    <n v="0.49781738814114218"/>
    <n v="3206"/>
    <n v="7459"/>
    <n v="331"/>
    <n v="0.47419225097198014"/>
    <n v="5781.782008312106"/>
    <n v="0.42981632926665775"/>
    <n v="0.57018367073334231"/>
    <n v="4.437592170532243"/>
    <n v="7790"/>
    <n v="2711"/>
    <n v="4441"/>
    <n v="403"/>
    <n v="192"/>
    <n v="43"/>
    <n v="2081"/>
    <n v="1605"/>
    <n v="476"/>
    <n v="0.22873618452666988"/>
    <n v="9140"/>
    <n v="1856"/>
    <n v="0.20306345733041575"/>
    <n v="99"/>
    <n v="256"/>
    <n v="396"/>
    <n v="428"/>
    <n v="394"/>
    <n v="231"/>
    <n v="122"/>
    <n v="72"/>
    <n v="83"/>
    <n v="4.392119173474291"/>
    <n v="2081"/>
    <n v="5.2839980778471887"/>
    <n v="253"/>
    <n v="53"/>
    <n v="99"/>
    <n v="1160"/>
    <n v="483"/>
    <n v="28"/>
    <n v="5"/>
    <n v="0"/>
    <n v="2081"/>
    <n v="1654"/>
    <n v="103"/>
    <n v="34"/>
    <n v="286"/>
    <n v="3"/>
    <n v="1"/>
    <n v="2081"/>
    <n v="658"/>
    <n v="3"/>
    <n v="15"/>
    <n v="1402"/>
    <n v="1"/>
    <n v="2"/>
    <n v="2903.1907736665062"/>
    <n v="0.6737145603075444"/>
    <n v="4.8053820278712159E-4"/>
    <n v="0.32484382508409421"/>
    <n v="0.67515617491590585"/>
    <n v="2081"/>
    <n v="10"/>
    <n v="586"/>
    <n v="0"/>
    <n v="1113"/>
    <n v="4"/>
    <n v="367"/>
    <n v="1"/>
    <n v="0.8212397885631908"/>
    <n v="0.1787602114368092"/>
    <n v="2081"/>
    <n v="416"/>
    <n v="15"/>
    <n v="1251"/>
    <n v="0.60115329168668907"/>
    <n v="383"/>
    <n v="16"/>
    <n v="0.2071119654012494"/>
    <n v="0.18404613166746756"/>
    <n v="0.42695819317635753"/>
    <n v="6168"/>
    <n v="5301"/>
    <n v="867"/>
    <n v="0.85943579766536971"/>
    <n v="3092"/>
    <n v="2788"/>
    <n v="304"/>
    <n v="0.90168175937904271"/>
    <n v="3076"/>
    <n v="2513"/>
    <n v="563"/>
    <n v="0.81697009102730822"/>
    <n v="3174"/>
    <n v="2786"/>
    <n v="388"/>
    <n v="0.87775677378701955"/>
    <n v="2994"/>
    <n v="2515"/>
    <n v="479"/>
    <n v="0.84001336005344018"/>
    <n v="4488"/>
    <n v="1837"/>
    <n v="2368"/>
    <n v="283"/>
    <n v="6.3057040998217476E-2"/>
    <n v="0.52762923351158642"/>
    <n v="6.4911660777385158"/>
    <n v="2221"/>
    <n v="855"/>
    <n v="0.38496172895092301"/>
    <n v="1227"/>
    <n v="0.55245384961728949"/>
    <n v="139"/>
    <n v="6.2584421431787482E-2"/>
    <n v="2267"/>
    <n v="982"/>
    <n v="1141"/>
    <n v="6.3520070577856191E-2"/>
    <n v="0.50330833700926336"/>
    <n v="144"/>
    <n v="5428"/>
    <n v="962"/>
    <n v="2205"/>
    <n v="1091"/>
    <n v="615"/>
    <n v="30"/>
    <n v="403"/>
    <n v="24"/>
    <n v="14"/>
    <n v="84"/>
    <n v="962"/>
    <n v="4466"/>
    <n v="2261"/>
    <n v="3167"/>
    <n v="1170"/>
    <n v="0.17722918201915991"/>
    <n v="0.82277081798084006"/>
    <n v="0.41654384672070743"/>
    <n v="0.21554900515843772"/>
    <n v="0.61965733235077369"/>
    <n v="3082"/>
    <n v="403"/>
    <n v="1274"/>
    <n v="733"/>
    <n v="358"/>
    <n v="17"/>
    <n v="234"/>
    <n v="19"/>
    <n v="13"/>
    <n v="31"/>
    <n v="0.13075924724205062"/>
    <n v="0.86924075275794943"/>
    <n v="0.45587280986372486"/>
    <n v="0.21804023361453601"/>
    <n v="2346"/>
    <n v="559"/>
    <n v="931"/>
    <n v="358"/>
    <n v="257"/>
    <n v="13"/>
    <n v="169"/>
    <n v="5"/>
    <n v="1"/>
    <n v="53"/>
    <n v="0.23827791986359761"/>
    <n v="0.76172208013640241"/>
    <n v="0.36487638533674338"/>
    <n v="8903"/>
    <n v="1379"/>
    <n v="1087"/>
    <n v="80"/>
    <n v="2766"/>
    <n v="786"/>
    <n v="70"/>
    <n v="11"/>
    <n v="1180"/>
    <n v="1135"/>
    <n v="263"/>
    <n v="52"/>
    <n v="94"/>
    <n v="0.2157699651802763"/>
    <n v="8.8284847804110972E-2"/>
    <n v="11.326972010178118"/>
    <n v="0.15483834042247294"/>
    <n v="4999"/>
    <n v="1099"/>
    <n v="786"/>
    <n v="66"/>
    <n v="1805"/>
    <n v="371"/>
    <n v="40"/>
    <n v="6"/>
    <n v="554"/>
    <n v="45"/>
    <n v="120"/>
    <n v="25"/>
    <n v="82"/>
    <n v="0.83356671334266852"/>
    <n v="3904"/>
    <n v="280"/>
    <n v="301"/>
    <n v="14"/>
    <n v="961"/>
    <n v="415"/>
    <n v="30"/>
    <n v="5"/>
    <n v="626"/>
    <n v="1090"/>
    <n v="143"/>
    <n v="27"/>
    <n v="12"/>
    <n v="0.51255122950819676"/>
    <n v="8903"/>
    <n v="8429"/>
    <n v="0"/>
    <n v="5"/>
    <n v="28"/>
    <n v="24"/>
    <n v="5"/>
    <n v="5"/>
    <n v="6"/>
    <n v="401"/>
    <n v="4.5040997416601149E-2"/>
    <n v="0.95495900258339883"/>
    <n v="4556"/>
    <n v="4307"/>
    <n v="0"/>
    <n v="4"/>
    <n v="21"/>
    <n v="10"/>
    <n v="4"/>
    <n v="2"/>
    <n v="0"/>
    <n v="208"/>
    <n v="4.5654082528533799E-2"/>
    <n v="4347"/>
    <n v="4122"/>
    <n v="0"/>
    <n v="1"/>
    <n v="7"/>
    <n v="14"/>
    <n v="1"/>
    <n v="3"/>
    <n v="6"/>
    <n v="193"/>
    <n v="4.4398435702783526E-2"/>
    <n v="10996"/>
    <n v="10349"/>
    <n v="647"/>
    <n v="5.8839578028373953E-2"/>
    <n v="351"/>
    <n v="219"/>
    <n v="180"/>
    <n v="176"/>
    <n v="6072"/>
    <n v="5702"/>
    <n v="370"/>
    <n v="6.0935441370223976E-2"/>
    <n v="4924"/>
    <n v="4647"/>
    <n v="277"/>
    <n v="5.6255077173030049E-2"/>
    <n v="2081"/>
    <n v="6"/>
    <n v="1855"/>
    <n v="129"/>
    <n v="4"/>
    <n v="11"/>
    <n v="76"/>
    <n v="3.6520903411821237E-2"/>
    <n v="0.96347909658817876"/>
    <n v="0.89428159538683327"/>
    <n v="2081"/>
    <n v="532"/>
    <n v="11"/>
    <n v="150"/>
    <n v="67"/>
    <n v="91"/>
    <n v="969"/>
    <n v="204"/>
    <n v="57"/>
    <n v="0"/>
    <n v="0"/>
    <n v="0.6074002883229217"/>
    <n v="0.3604036520903412"/>
    <n v="2081"/>
    <n v="555"/>
    <n v="8"/>
    <n v="133"/>
    <n v="65"/>
    <n v="89"/>
    <n v="1021"/>
    <n v="206"/>
    <n v="1"/>
    <n v="0"/>
    <n v="3"/>
    <n v="0.43392599711677077"/>
    <n v="0.62734262373858729"/>
    <n v="2081"/>
    <n v="941"/>
    <n v="73"/>
    <n v="869"/>
    <n v="25"/>
    <n v="16"/>
    <n v="4"/>
    <n v="142"/>
    <n v="11"/>
    <n v="0.45218644882268139"/>
    <n v="4132.9841422393083"/>
    <n v="0.5281114848630466"/>
    <n v="2081"/>
    <n v="499"/>
    <n v="0"/>
    <n v="13"/>
    <n v="0"/>
    <n v="1532"/>
    <n v="32"/>
    <n v="3"/>
    <n v="0"/>
    <n v="2"/>
    <n v="2081"/>
    <n v="0.91110043248438255"/>
    <n v="0.24584826333009516"/>
    <n v="1.0975738396624473"/>
    <n v="0.22287468784982345"/>
    <n v="1022"/>
    <n v="0.49111004324843827"/>
    <n v="1.8418064841680334E-2"/>
    <n v="707"/>
    <n v="1059"/>
    <n v="53"/>
    <n v="28"/>
    <n v="46"/>
    <n v="3"/>
    <n v="1.3455069678039404E-2"/>
    <n v="0.33974050937049494"/>
    <n v="0.50888995675156179"/>
    <n v="2.2104757328207592E-2"/>
    <n v="2081"/>
    <n v="43"/>
    <n v="1122"/>
    <n v="393"/>
    <n v="70"/>
    <n v="24"/>
    <n v="12"/>
    <n v="476"/>
    <n v="0.59923113887554058"/>
    <n v="1773"/>
    <n v="1637"/>
    <n v="0.13380742193885892"/>
    <n v="0.56818570555894932"/>
    <n v="93012"/>
    <n v="3805865.0159999998"/>
    <n v="110913.92224681815"/>
    <n v="268"/>
    <n v="268"/>
    <n v="2.1906163151871834E-2"/>
    <n v="0.60750000000000004"/>
    <n v="16281"/>
    <n v="666185.95799999998"/>
    <n v="82318.042937212929"/>
    <n v="9325"/>
    <n v="9325"/>
    <n v="0.76222004250449571"/>
    <n v="9.8678820375335125E-2"/>
    <n v="92018"/>
    <n v="3765192.5239999997"/>
    <n v="762287.28678092314"/>
    <n v="136"/>
    <n v="136"/>
    <n v="1.1116560405427496E-2"/>
    <n v="0.43441176470588233"/>
    <n v="5908"/>
    <n v="241743.54399999999"/>
    <n v="17832.09566783351"/>
    <n v="50"/>
    <n v="50"/>
    <n v="4.0869707372895208E-3"/>
    <n v="0.29499999999999998"/>
    <n v="1475"/>
    <n v="7628.3361324133466"/>
    <m/>
    <m/>
    <n v="0"/>
    <m/>
    <n v="0"/>
    <m/>
    <m/>
    <m/>
    <n v="0"/>
    <n v="0"/>
    <m/>
    <n v="0"/>
    <n v="818"/>
    <n v="338"/>
    <n v="338"/>
    <n v="2.7627922184077162E-2"/>
    <n v="0.12458579881656805"/>
    <n v="4211"/>
    <n v="79471.47973533519"/>
    <n v="480"/>
    <n v="480"/>
    <n v="3.9234919077979401E-2"/>
    <n v="0.11599999999999999"/>
    <n v="5568"/>
    <n v="112858.90613302038"/>
    <m/>
    <m/>
    <n v="0"/>
    <n v="0"/>
    <m/>
    <n v="0"/>
    <n v="12370"/>
    <n v="12234"/>
    <n v="1.5734785141856149E-2"/>
    <n v="3.5948873966315607E-4"/>
    <n v="9.4530785269283782E-2"/>
    <n v="7.0158813997839589E-2"/>
    <n v="1.519811014099858E-2"/>
    <n v="6.5015517465010731E-3"/>
    <n v="6.7732717712169113E-2"/>
    <n v="9.6188474857518275E-2"/>
    <n v="0"/>
    <n v="0"/>
    <n v="1173310.0696335568"/>
    <n v="106.70335300414303"/>
    <n v="136"/>
    <n v="1.099434114793856E-2"/>
    <n v="0.88892481810832658"/>
    <n v="1.1125863950527464"/>
    <n v="0.65635549999999998"/>
    <n v="247"/>
    <b v="0"/>
    <b v="0"/>
    <b v="0"/>
    <b v="0"/>
    <b v="0"/>
    <b v="0"/>
    <b v="1"/>
    <b v="0"/>
    <m/>
    <m/>
    <m/>
    <m/>
    <m/>
    <m/>
    <m/>
    <m/>
    <m/>
    <n v="0"/>
    <n v="0"/>
    <n v="0"/>
    <n v="0"/>
    <n v="0"/>
    <n v="0"/>
    <n v="0"/>
    <n v="0"/>
    <n v="0"/>
    <n v="0"/>
    <n v="0"/>
    <n v="620"/>
    <n v="1"/>
    <m/>
    <m/>
    <m/>
    <m/>
    <m/>
    <m/>
    <n v="4"/>
    <m/>
    <m/>
    <m/>
    <m/>
    <m/>
    <m/>
    <m/>
    <m/>
    <m/>
    <m/>
    <m/>
    <m/>
    <m/>
    <n v="4"/>
    <n v="29"/>
    <m/>
    <m/>
    <m/>
    <m/>
    <m/>
    <n v="1"/>
    <n v="31"/>
    <m/>
    <m/>
    <n v="16"/>
    <m/>
    <m/>
    <m/>
    <n v="2"/>
    <m/>
    <m/>
    <n v="22"/>
    <n v="59"/>
    <m/>
    <n v="23"/>
    <n v="3"/>
    <m/>
    <n v="10"/>
    <m/>
    <n v="33"/>
    <m/>
    <n v="4"/>
    <n v="14"/>
    <m/>
    <m/>
    <m/>
    <n v="3"/>
    <m/>
    <m/>
    <n v="22"/>
    <n v="86"/>
    <m/>
    <n v="25"/>
    <n v="3"/>
    <n v="30"/>
    <n v="5"/>
    <n v="43"/>
    <m/>
    <n v="38"/>
    <n v="60"/>
    <n v="1"/>
    <m/>
    <m/>
    <n v="8"/>
    <m/>
    <m/>
    <n v="24"/>
    <n v="87"/>
    <n v="1"/>
    <n v="7"/>
    <n v="14"/>
    <m/>
    <n v="15"/>
    <m/>
    <n v="6"/>
    <m/>
    <n v="54"/>
    <m/>
    <m/>
    <m/>
    <n v="28"/>
    <n v="90"/>
    <n v="0"/>
    <n v="0"/>
    <n v="0"/>
    <n v="13"/>
    <n v="0"/>
    <n v="0"/>
    <n v="48"/>
    <n v="265"/>
    <n v="0"/>
    <n v="8"/>
    <n v="48"/>
    <n v="6"/>
    <n v="45"/>
    <n v="16"/>
    <n v="0"/>
    <n v="161"/>
    <n v="0"/>
    <n v="70"/>
  </r>
  <r>
    <s v="MMR002"/>
    <s v="Kayah"/>
    <s v="MMR002D002"/>
    <s v="Bawlake"/>
    <s v="MMR002006"/>
    <s v="Hpasawng"/>
    <n v="8"/>
    <n v="2"/>
    <x v="2"/>
    <n v="14022.132436239874"/>
    <n v="0.45213204515746375"/>
    <n v="0.12299757755723997"/>
    <n v="0.89055032090673225"/>
    <n v="0.1625713791313376"/>
    <n v="0.43311991694064716"/>
    <n v="0.50117406225540373"/>
    <n v="0.25121487428692163"/>
    <n v="0.5493344601732516"/>
    <n v="0.25565180646524405"/>
    <n v="0.73357278681597293"/>
    <n v="0.35664483414324955"/>
    <n v="0.16875252321356479"/>
    <n v="1"/>
    <n v="14022.132436239874"/>
    <n v="25594"/>
    <n v="13906"/>
    <n v="11688"/>
    <n v="4.9710356665496713E-4"/>
    <n v="118.97672826830939"/>
    <n v="1427.89497499"/>
    <n v="17.924287463914663"/>
    <n v="1.5479595022077899E-2"/>
    <n v="22823"/>
    <n v="11544"/>
    <n v="11279"/>
    <n v="2771"/>
    <n v="2362"/>
    <n v="409"/>
    <n v="3148"/>
    <n v="1676"/>
    <n v="1472"/>
    <n v="113.85869565217391"/>
    <n v="22446"/>
    <n v="12230"/>
    <n v="10216"/>
    <n v="119.71417384494909"/>
    <n v="0.12299757755723997"/>
    <n v="8324"/>
    <n v="16609"/>
    <n v="661"/>
    <n v="0.54097176229754951"/>
    <n v="11748.368715756518"/>
    <n v="0.50117406225540373"/>
    <n v="0.49882593774459627"/>
    <n v="3.9797700042145827"/>
    <n v="17270"/>
    <n v="6421"/>
    <n v="9854"/>
    <n v="796"/>
    <n v="183"/>
    <n v="16"/>
    <n v="4733"/>
    <n v="3851"/>
    <n v="882"/>
    <n v="0.18635115148954148"/>
    <n v="22823"/>
    <n v="2771"/>
    <n v="0.12141261008631643"/>
    <n v="226"/>
    <n v="563"/>
    <n v="783"/>
    <n v="784"/>
    <n v="692"/>
    <n v="568"/>
    <n v="473"/>
    <n v="348"/>
    <n v="296"/>
    <n v="4.8221001478977392"/>
    <n v="4733"/>
    <n v="5.4075639129516162"/>
    <n v="110"/>
    <n v="83"/>
    <n v="175"/>
    <n v="1415"/>
    <n v="2515"/>
    <n v="82"/>
    <n v="184"/>
    <n v="169"/>
    <n v="4733"/>
    <n v="4240"/>
    <n v="128"/>
    <n v="58"/>
    <n v="280"/>
    <n v="19"/>
    <n v="8"/>
    <n v="4733"/>
    <n v="720"/>
    <n v="462"/>
    <n v="7"/>
    <n v="2996"/>
    <n v="13"/>
    <n v="535"/>
    <n v="5699.7223748151282"/>
    <n v="0.63300232410733148"/>
    <n v="2.746672300866258E-3"/>
    <n v="0.25121487428692163"/>
    <n v="0.74878512571307843"/>
    <n v="4733"/>
    <n v="30"/>
    <n v="2584"/>
    <n v="0"/>
    <n v="1177"/>
    <n v="202"/>
    <n v="321"/>
    <n v="419"/>
    <n v="0.80097189942953728"/>
    <n v="0.19902810057046272"/>
    <n v="4733"/>
    <n v="2589"/>
    <n v="11"/>
    <n v="1700"/>
    <n v="0.35918022395943378"/>
    <n v="310"/>
    <n v="123"/>
    <n v="0.5493344601732516"/>
    <n v="6.5497570251426163E-2"/>
    <n v="0.47390661314177057"/>
    <n v="14646"/>
    <n v="13043"/>
    <n v="1603"/>
    <n v="0.89055032090673225"/>
    <n v="7411"/>
    <n v="6674"/>
    <n v="737"/>
    <n v="0.9005532316826339"/>
    <n v="7235"/>
    <n v="6369"/>
    <n v="866"/>
    <n v="0.88030407740152039"/>
    <n v="1851"/>
    <n v="1745"/>
    <n v="106"/>
    <n v="0.94273365748244198"/>
    <n v="12795"/>
    <n v="11298"/>
    <n v="1497"/>
    <n v="0.8830011723329424"/>
    <n v="11744"/>
    <n v="4664"/>
    <n v="5997"/>
    <n v="1083"/>
    <n v="9.2217302452316074E-2"/>
    <n v="0.5106437329700273"/>
    <n v="4.3065558633425667"/>
    <n v="6029"/>
    <n v="2248"/>
    <n v="0.37286448830651847"/>
    <n v="3159"/>
    <n v="0.52396749046276336"/>
    <n v="622"/>
    <n v="0.10316802123071819"/>
    <n v="5715"/>
    <n v="2416"/>
    <n v="2838"/>
    <n v="8.0664916885389321E-2"/>
    <n v="0.49658792650918637"/>
    <n v="461"/>
    <n v="11558"/>
    <n v="1879"/>
    <n v="4673"/>
    <n v="2927"/>
    <n v="1456"/>
    <n v="18"/>
    <n v="449"/>
    <n v="20"/>
    <n v="21"/>
    <n v="115"/>
    <n v="1879"/>
    <n v="9679"/>
    <n v="5006"/>
    <n v="6552"/>
    <n v="2079"/>
    <n v="0.1625713791313376"/>
    <n v="0.83742862086866243"/>
    <n v="0.43311991694064716"/>
    <n v="0.17987541097075618"/>
    <n v="0.63527426890465477"/>
    <n v="6312"/>
    <n v="919"/>
    <n v="2545"/>
    <n v="1713"/>
    <n v="764"/>
    <n v="17"/>
    <n v="256"/>
    <n v="18"/>
    <n v="12"/>
    <n v="68"/>
    <n v="0.145595690747782"/>
    <n v="0.854404309252218"/>
    <n v="0.4512040557667934"/>
    <n v="0.17981622306717363"/>
    <n v="5246"/>
    <n v="960"/>
    <n v="2128"/>
    <n v="1214"/>
    <n v="692"/>
    <n v="1"/>
    <n v="193"/>
    <n v="2"/>
    <n v="9"/>
    <n v="47"/>
    <n v="0.18299656881433474"/>
    <n v="0.81700343118566532"/>
    <n v="0.41136103698055659"/>
    <n v="19816"/>
    <n v="881"/>
    <n v="4773"/>
    <n v="453"/>
    <n v="4733"/>
    <n v="1703"/>
    <n v="167"/>
    <n v="57"/>
    <n v="2976"/>
    <n v="3088"/>
    <n v="617"/>
    <n v="79"/>
    <n v="289"/>
    <n v="0.24177432377876462"/>
    <n v="8.5940654016955997E-2"/>
    <n v="11.635936582501468"/>
    <n v="0.15906184883980631"/>
    <n v="10984"/>
    <n v="625"/>
    <n v="3787"/>
    <n v="369"/>
    <n v="3238"/>
    <n v="818"/>
    <n v="110"/>
    <n v="40"/>
    <n v="1434"/>
    <n v="98"/>
    <n v="251"/>
    <n v="38"/>
    <n v="176"/>
    <n v="0.81454843408594324"/>
    <n v="8832"/>
    <n v="256"/>
    <n v="986"/>
    <n v="84"/>
    <n v="1495"/>
    <n v="885"/>
    <n v="57"/>
    <n v="17"/>
    <n v="1542"/>
    <n v="2990"/>
    <n v="366"/>
    <n v="41"/>
    <n v="113"/>
    <n v="0.42606431159420288"/>
    <n v="19816"/>
    <n v="15993"/>
    <n v="8"/>
    <n v="49"/>
    <n v="360"/>
    <n v="19"/>
    <n v="20"/>
    <n v="10"/>
    <n v="13"/>
    <n v="3344"/>
    <n v="0.16875252321356479"/>
    <n v="0.83124747678643518"/>
    <n v="2555"/>
    <n v="2425"/>
    <s v="-"/>
    <n v="2"/>
    <n v="9"/>
    <n v="10"/>
    <n v="1"/>
    <n v="1"/>
    <s v="-"/>
    <n v="107"/>
    <n v="4.187866927592955E-2"/>
    <n v="17261"/>
    <n v="13568"/>
    <n v="8"/>
    <n v="47"/>
    <n v="351"/>
    <n v="9"/>
    <n v="19"/>
    <n v="9"/>
    <n v="13"/>
    <n v="3237"/>
    <n v="0.18753258791495278"/>
    <n v="25594"/>
    <n v="24969"/>
    <n v="625"/>
    <n v="2.4419785887317344E-2"/>
    <n v="297"/>
    <n v="226"/>
    <n v="315"/>
    <n v="252"/>
    <n v="13906"/>
    <n v="13577"/>
    <n v="329"/>
    <n v="2.3658852293973825E-2"/>
    <n v="11688"/>
    <n v="11392"/>
    <n v="296"/>
    <n v="2.532511978097194E-2"/>
    <n v="4733"/>
    <n v="40"/>
    <n v="3432"/>
    <n v="83"/>
    <n v="321"/>
    <n v="14"/>
    <n v="843"/>
    <n v="0.17811113458694275"/>
    <n v="0.82188886541305728"/>
    <n v="0.73357278681597293"/>
    <n v="4733"/>
    <n v="1570"/>
    <n v="81"/>
    <n v="9"/>
    <n v="14"/>
    <n v="859"/>
    <n v="1434"/>
    <n v="620"/>
    <n v="28"/>
    <s v="-"/>
    <n v="118"/>
    <n v="0.61546587787872387"/>
    <n v="0.35664483414324955"/>
    <n v="4733"/>
    <n v="1621"/>
    <n v="82"/>
    <n v="9"/>
    <n v="13"/>
    <n v="860"/>
    <n v="1380"/>
    <n v="637"/>
    <n v="13"/>
    <s v="-"/>
    <n v="118"/>
    <n v="0.49904922881893093"/>
    <n v="0.54510881047961124"/>
    <n v="4733"/>
    <n v="1210"/>
    <n v="89"/>
    <n v="1196"/>
    <n v="414"/>
    <n v="463"/>
    <n v="67"/>
    <n v="1119"/>
    <n v="175"/>
    <n v="0.25565180646524405"/>
    <n v="5834.7411789562648"/>
    <n v="0.5899006972321994"/>
    <n v="4733"/>
    <n v="497"/>
    <n v="4"/>
    <n v="3"/>
    <n v="3"/>
    <n v="3500"/>
    <n v="710"/>
    <n v="11"/>
    <s v="-"/>
    <n v="5"/>
    <n v="4733"/>
    <n v="0.8263257975913797"/>
    <n v="0.22297296218897217"/>
    <n v="1.2101764254666325"/>
    <n v="0.24573990680393862"/>
    <n v="2311"/>
    <n v="0.48827382210014791"/>
    <n v="4.1647894177224316E-2"/>
    <n v="1161"/>
    <n v="2422"/>
    <n v="137"/>
    <n v="127"/>
    <n v="45"/>
    <n v="19"/>
    <n v="2.6832875554616522E-2"/>
    <n v="0.24529896471582505"/>
    <n v="0.51172617789985209"/>
    <n v="9.5077118106908932E-3"/>
    <n v="4733"/>
    <n v="115"/>
    <n v="2002"/>
    <n v="194"/>
    <n v="48"/>
    <n v="53"/>
    <n v="70"/>
    <n v="192"/>
    <n v="0.47221635326431438"/>
    <n v="180"/>
    <n v="7676"/>
    <n v="0.59242108512773017"/>
    <n v="0.50445935383011986"/>
    <n v="387223"/>
    <n v="15844390.714"/>
    <n v="520082.63113413326"/>
    <n v="440"/>
    <n v="440"/>
    <n v="3.3958478042756812E-2"/>
    <n v="0.57779545454545456"/>
    <n v="25423"/>
    <n v="1040258.314"/>
    <n v="135149.02571781227"/>
    <n v="3538"/>
    <n v="3538"/>
    <n v="0.27305703480743998"/>
    <n v="0.10348219332956474"/>
    <n v="36612"/>
    <n v="1498089.8159999999"/>
    <n v="289219.56253414543"/>
    <n v="250"/>
    <n v="250"/>
    <n v="1.9294589797020915E-2"/>
    <n v="0.45907999999999999"/>
    <n v="11477"/>
    <n v="469615.886"/>
    <n v="32779.587624693952"/>
    <n v="108"/>
    <n v="108"/>
    <n v="8.3352627923130359E-3"/>
    <n v="0.27185185185185184"/>
    <n v="2936"/>
    <n v="16477.20604601283"/>
    <m/>
    <m/>
    <n v="0"/>
    <m/>
    <n v="0"/>
    <m/>
    <m/>
    <m/>
    <n v="0"/>
    <n v="0"/>
    <m/>
    <n v="0"/>
    <n v="945"/>
    <n v="85"/>
    <n v="85"/>
    <n v="6.5601605309871108E-3"/>
    <n v="0.12505882352941178"/>
    <n v="1063"/>
    <n v="19985.431294389025"/>
    <n v="860"/>
    <n v="860"/>
    <n v="6.6373388901751942E-2"/>
    <n v="0.1206046511627907"/>
    <n v="10372"/>
    <n v="202205.54015499484"/>
    <m/>
    <m/>
    <n v="0"/>
    <n v="0"/>
    <m/>
    <n v="0"/>
    <n v="5461"/>
    <n v="12957"/>
    <n v="1.6664673130867266E-2"/>
    <n v="3.8073366027591247E-4"/>
    <n v="0.42773506496952679"/>
    <n v="0.11115152446048052"/>
    <n v="2.6959137265836985E-2"/>
    <n v="1.3551459665627395E-2"/>
    <n v="1.6436753010782221E-2"/>
    <n v="0.16630126575614951"/>
    <n v="0"/>
    <n v="0"/>
    <n v="1215898.9845061817"/>
    <n v="47.507188579596061"/>
    <n v="-7496"/>
    <n v="-1.3726423731917232"/>
    <n v="4.6866874198864679"/>
    <n v="0.50625146518715325"/>
    <n v="-1.1943600000000001"/>
    <n v="159"/>
    <b v="0"/>
    <b v="0"/>
    <b v="0"/>
    <b v="0"/>
    <b v="0"/>
    <b v="0"/>
    <b v="1"/>
    <b v="0"/>
    <m/>
    <m/>
    <m/>
    <m/>
    <m/>
    <m/>
    <m/>
    <m/>
    <m/>
    <n v="0"/>
    <n v="0"/>
    <n v="0"/>
    <n v="0"/>
    <n v="0"/>
    <n v="0"/>
    <n v="0"/>
    <n v="0"/>
    <n v="0"/>
    <n v="0"/>
    <n v="0"/>
    <n v="620"/>
    <n v="1"/>
    <m/>
    <m/>
    <m/>
    <n v="1"/>
    <m/>
    <m/>
    <n v="2"/>
    <m/>
    <m/>
    <m/>
    <m/>
    <m/>
    <m/>
    <n v="4"/>
    <m/>
    <m/>
    <m/>
    <m/>
    <m/>
    <n v="4"/>
    <n v="2"/>
    <n v="8"/>
    <m/>
    <n v="1"/>
    <n v="22"/>
    <m/>
    <m/>
    <n v="1"/>
    <n v="23"/>
    <n v="1"/>
    <m/>
    <n v="37"/>
    <m/>
    <m/>
    <m/>
    <n v="15"/>
    <m/>
    <m/>
    <n v="28"/>
    <n v="167"/>
    <n v="16"/>
    <n v="76"/>
    <n v="1"/>
    <m/>
    <n v="12"/>
    <m/>
    <n v="36"/>
    <m/>
    <n v="7"/>
    <n v="30"/>
    <m/>
    <m/>
    <m/>
    <n v="15"/>
    <m/>
    <n v="2"/>
    <n v="44"/>
    <n v="275"/>
    <n v="2"/>
    <n v="49"/>
    <n v="1"/>
    <n v="64"/>
    <n v="3"/>
    <n v="37"/>
    <m/>
    <n v="86"/>
    <n v="106"/>
    <n v="1"/>
    <m/>
    <m/>
    <n v="7"/>
    <n v="1"/>
    <n v="1"/>
    <n v="43"/>
    <n v="248"/>
    <n v="1"/>
    <n v="6"/>
    <n v="31"/>
    <n v="2"/>
    <n v="32"/>
    <m/>
    <n v="12"/>
    <m/>
    <n v="56"/>
    <m/>
    <m/>
    <m/>
    <n v="60"/>
    <n v="177"/>
    <n v="0"/>
    <n v="0"/>
    <n v="0"/>
    <n v="38"/>
    <n v="0"/>
    <n v="7"/>
    <n v="74"/>
    <n v="700"/>
    <n v="0"/>
    <n v="26"/>
    <n v="147"/>
    <n v="2"/>
    <n v="96"/>
    <n v="16"/>
    <n v="0"/>
    <n v="152"/>
    <n v="1"/>
    <n v="153"/>
  </r>
  <r>
    <s v="MMR002"/>
    <s v="Kayah"/>
    <s v="MMR002D002"/>
    <s v="Bawlake"/>
    <s v="MMR002007"/>
    <s v="Mese"/>
    <n v="4"/>
    <n v="2"/>
    <x v="4"/>
    <n v="3425.3156853776836"/>
    <n v="0.45793390008265805"/>
    <n v="0.16031017566070582"/>
    <n v="0.91156267887807674"/>
    <n v="0.15250901935060676"/>
    <n v="0.45490324696621842"/>
    <n v="0.54659318637274545"/>
    <n v="0.3955453149001536"/>
    <n v="0.1889400921658986"/>
    <n v="0.15898617511520738"/>
    <n v="0.82795698924731187"/>
    <n v="0.60291858678955457"/>
    <n v="9.4981335545416837E-2"/>
    <n v="1"/>
    <n v="3425.3156853776836"/>
    <n v="6319"/>
    <n v="3402"/>
    <n v="2917"/>
    <n v="1.2273179017319437E-4"/>
    <n v="116.62667123757285"/>
    <n v="1809.6177726400001"/>
    <n v="3.491897623651977"/>
    <n v="3.0156379259989609E-3"/>
    <n v="5608"/>
    <n v="2869"/>
    <n v="2739"/>
    <n v="711"/>
    <n v="533"/>
    <n v="178"/>
    <n v="1013"/>
    <n v="574"/>
    <n v="439"/>
    <n v="130.75170842824602"/>
    <n v="5306"/>
    <n v="2828"/>
    <n v="2478"/>
    <n v="114.12429378531073"/>
    <n v="0.16031017566070582"/>
    <n v="2182"/>
    <n v="3992"/>
    <n v="145"/>
    <n v="0.58291583166332661"/>
    <n v="2635.5548597194393"/>
    <n v="0.54659318637274545"/>
    <n v="0.45340681362725455"/>
    <n v="3.6322645290581166"/>
    <n v="4137"/>
    <n v="1090"/>
    <n v="2737"/>
    <n v="206"/>
    <n v="75"/>
    <n v="29"/>
    <n v="1302"/>
    <n v="1108"/>
    <n v="194"/>
    <n v="0.14900153609831029"/>
    <n v="5608"/>
    <n v="711"/>
    <n v="0.12678316690442226"/>
    <n v="63"/>
    <n v="136"/>
    <n v="274"/>
    <n v="281"/>
    <n v="251"/>
    <n v="133"/>
    <n v="93"/>
    <n v="41"/>
    <n v="30"/>
    <n v="4.3072196620583716"/>
    <n v="1302"/>
    <n v="4.8533026113671278"/>
    <n v="86"/>
    <n v="20"/>
    <n v="37"/>
    <n v="846"/>
    <n v="312"/>
    <n v="0"/>
    <n v="1"/>
    <n v="0"/>
    <n v="1302"/>
    <n v="1116"/>
    <n v="11"/>
    <n v="55"/>
    <n v="103"/>
    <n v="8"/>
    <n v="9"/>
    <n v="1302"/>
    <n v="508"/>
    <n v="3"/>
    <n v="4"/>
    <n v="762"/>
    <n v="25"/>
    <s v="-"/>
    <n v="2200.989247311828"/>
    <n v="0.58525345622119818"/>
    <n v="1.9201228878648235E-2"/>
    <n v="0.3955453149001536"/>
    <n v="0.60445468509984646"/>
    <n v="1302"/>
    <n v="2"/>
    <n v="337"/>
    <n v="1"/>
    <n v="846"/>
    <n v="1"/>
    <n v="115"/>
    <s v="-"/>
    <n v="0.91090629800307221"/>
    <n v="8.9093701996927788E-2"/>
    <n v="1302"/>
    <n v="242"/>
    <n v="4"/>
    <n v="901"/>
    <n v="0.69201228878648235"/>
    <n v="153"/>
    <n v="2"/>
    <n v="0.1889400921658986"/>
    <n v="0.11751152073732719"/>
    <n v="0.34677419354838712"/>
    <n v="3494"/>
    <n v="3185"/>
    <n v="309"/>
    <n v="0.91156267887807674"/>
    <n v="1793"/>
    <n v="1663"/>
    <n v="130"/>
    <n v="0.92749581706636919"/>
    <n v="1701"/>
    <n v="1522"/>
    <n v="179"/>
    <n v="0.89476778365667253"/>
    <n v="537"/>
    <n v="531"/>
    <n v="6"/>
    <n v="0.98882681564245811"/>
    <n v="2957"/>
    <n v="2654"/>
    <n v="303"/>
    <n v="0.89753128170443019"/>
    <n v="2740"/>
    <n v="1274"/>
    <n v="1191"/>
    <n v="275"/>
    <n v="0.10036496350364964"/>
    <n v="0.43467153284671534"/>
    <n v="4.6327272727272728"/>
    <n v="1359"/>
    <n v="615"/>
    <n v="0.45253863134657835"/>
    <n v="612"/>
    <n v="0.45033112582781459"/>
    <n v="132"/>
    <n v="9.713024282560706E-2"/>
    <n v="1381"/>
    <n v="659"/>
    <n v="579"/>
    <n v="0.10354815351194786"/>
    <n v="0.41926140477914553"/>
    <n v="143"/>
    <n v="3049"/>
    <n v="465"/>
    <n v="1197"/>
    <n v="563"/>
    <n v="237"/>
    <n v="12"/>
    <n v="128"/>
    <n v="1"/>
    <n v="2"/>
    <n v="444"/>
    <n v="465"/>
    <n v="2584"/>
    <n v="1387"/>
    <n v="1662"/>
    <n v="824"/>
    <n v="0.15250901935060676"/>
    <n v="0.84749098064939321"/>
    <n v="0.45490324696621842"/>
    <n v="0.27025254181698916"/>
    <n v="0.65119711380780587"/>
    <n v="1689"/>
    <n v="223"/>
    <n v="656"/>
    <n v="374"/>
    <n v="123"/>
    <n v="6"/>
    <n v="72"/>
    <n v="1"/>
    <n v="2"/>
    <n v="232"/>
    <n v="0.13203078744819419"/>
    <n v="0.86796921255180581"/>
    <n v="0.47957371225577267"/>
    <n v="0.25814091178211962"/>
    <n v="1360"/>
    <n v="242"/>
    <n v="541"/>
    <n v="189"/>
    <n v="114"/>
    <n v="6"/>
    <n v="56"/>
    <n v="0"/>
    <n v="0"/>
    <n v="212"/>
    <n v="0.17794117647058824"/>
    <n v="0.82205882352941173"/>
    <n v="0.42426470588235293"/>
    <n v="4822"/>
    <n v="507"/>
    <n v="631"/>
    <n v="32"/>
    <n v="1182"/>
    <n v="831"/>
    <n v="67"/>
    <n v="4"/>
    <n v="697"/>
    <n v="631"/>
    <n v="110"/>
    <n v="18"/>
    <n v="112"/>
    <n v="0.30319369556200748"/>
    <n v="0.17233513065118208"/>
    <n v="5.8026474127557162"/>
    <n v="7.9321489859823791E-2"/>
    <n v="2615"/>
    <n v="414"/>
    <n v="445"/>
    <n v="21"/>
    <n v="897"/>
    <n v="309"/>
    <n v="48"/>
    <n v="1"/>
    <n v="323"/>
    <n v="15"/>
    <n v="46"/>
    <n v="15"/>
    <n v="81"/>
    <n v="0.81606118546845119"/>
    <n v="2207"/>
    <n v="93"/>
    <n v="186"/>
    <n v="11"/>
    <n v="285"/>
    <n v="522"/>
    <n v="19"/>
    <n v="3"/>
    <n v="374"/>
    <n v="616"/>
    <n v="64"/>
    <n v="3"/>
    <n v="31"/>
    <n v="0.50566379700951514"/>
    <n v="4822"/>
    <n v="4319"/>
    <n v="2"/>
    <n v="2"/>
    <n v="11"/>
    <n v="25"/>
    <s v="-"/>
    <n v="2"/>
    <n v="3"/>
    <n v="458"/>
    <n v="9.4981335545416837E-2"/>
    <n v="0.90501866445458312"/>
    <n v="850"/>
    <n v="794"/>
    <n v="1"/>
    <s v="-"/>
    <n v="2"/>
    <n v="11"/>
    <s v="-"/>
    <s v="-"/>
    <s v="-"/>
    <n v="42"/>
    <n v="4.9411764705882349E-2"/>
    <n v="3972"/>
    <n v="3525"/>
    <n v="1"/>
    <n v="2"/>
    <n v="9"/>
    <n v="14"/>
    <s v="-"/>
    <n v="2"/>
    <n v="3"/>
    <n v="416"/>
    <n v="0.10473313192346426"/>
    <n v="6319"/>
    <n v="6232"/>
    <n v="87"/>
    <n v="1.3768001266023105E-2"/>
    <n v="19"/>
    <n v="27"/>
    <n v="36"/>
    <n v="28"/>
    <n v="3402"/>
    <n v="3354"/>
    <n v="48"/>
    <n v="1.4109347442680775E-2"/>
    <n v="2917"/>
    <n v="2878"/>
    <n v="39"/>
    <n v="1.3369900582790539E-2"/>
    <n v="1302"/>
    <n v="13"/>
    <n v="1065"/>
    <n v="72"/>
    <n v="2"/>
    <n v="1"/>
    <n v="149"/>
    <n v="0.11443932411674347"/>
    <n v="0.88556067588325649"/>
    <n v="0.82795698924731187"/>
    <n v="1302"/>
    <n v="541"/>
    <n v="2"/>
    <n v="241"/>
    <n v="169"/>
    <n v="4"/>
    <n v="310"/>
    <n v="32"/>
    <n v="1"/>
    <s v="-"/>
    <n v="2"/>
    <n v="0.26574500768049153"/>
    <n v="0.60291858678955457"/>
    <n v="1302"/>
    <n v="602"/>
    <n v="0"/>
    <n v="183"/>
    <n v="123"/>
    <n v="5"/>
    <n v="351"/>
    <n v="36"/>
    <n v="0"/>
    <n v="0"/>
    <n v="2"/>
    <n v="0.63056835637480801"/>
    <n v="0.71543778801843327"/>
    <n v="1302"/>
    <n v="207"/>
    <n v="43"/>
    <n v="471"/>
    <n v="168"/>
    <n v="88"/>
    <n v="1"/>
    <n v="253"/>
    <n v="71"/>
    <n v="0.15898617511520738"/>
    <n v="891.59447004608296"/>
    <n v="0.42089093701996927"/>
    <n v="1302"/>
    <n v="21"/>
    <s v="-"/>
    <s v="-"/>
    <n v="2"/>
    <n v="1242"/>
    <n v="35"/>
    <s v="-"/>
    <s v="-"/>
    <n v="2"/>
    <n v="1302"/>
    <n v="0.9070660522273426"/>
    <n v="0.24475963978822948"/>
    <n v="1.1024555461473327"/>
    <n v="0.22386597314624407"/>
    <n v="633"/>
    <n v="0.48617511520737328"/>
    <n v="1.1407666384328425E-2"/>
    <n v="493"/>
    <n v="669"/>
    <n v="3"/>
    <n v="11"/>
    <n v="4"/>
    <n v="1"/>
    <n v="8.4485407066052232E-3"/>
    <n v="0.37864823348694315"/>
    <n v="0.51382488479262678"/>
    <n v="3.0721966205837174E-3"/>
    <n v="1302"/>
    <n v="25"/>
    <n v="721"/>
    <n v="96"/>
    <n v="87"/>
    <s v="-"/>
    <n v="0"/>
    <n v="32"/>
    <n v="0.63978494623655913"/>
    <n v="7676"/>
    <n v="1590"/>
    <n v="0.26027173023408084"/>
    <n v="0.56750314465408802"/>
    <n v="90233"/>
    <n v="3692153.8939999999"/>
    <n v="107729.4663240323"/>
    <n v="415"/>
    <n v="415"/>
    <n v="6.7932558520216069E-2"/>
    <n v="0.63501204819277102"/>
    <n v="26353"/>
    <n v="1078312.054"/>
    <n v="127470.10380202749"/>
    <n v="2852"/>
    <n v="2852"/>
    <n v="0.46685218530037648"/>
    <n v="0.10796633941093969"/>
    <n v="30792"/>
    <n v="1259947.0559999999"/>
    <n v="233141.3771473665"/>
    <n v="256"/>
    <n v="256"/>
    <n v="4.1905385496807987E-2"/>
    <n v="0.46109375000000002"/>
    <n v="11804"/>
    <n v="482996.07199999999"/>
    <n v="33566.297727686608"/>
    <m/>
    <m/>
    <n v="0"/>
    <n v="0"/>
    <m/>
    <n v="0"/>
    <m/>
    <m/>
    <n v="0"/>
    <m/>
    <n v="0"/>
    <m/>
    <m/>
    <m/>
    <n v="0"/>
    <n v="0"/>
    <m/>
    <n v="0"/>
    <n v="996"/>
    <n v="336"/>
    <n v="336"/>
    <n v="5.5000818464560487E-2"/>
    <n v="0.11458333333333334"/>
    <n v="3850"/>
    <n v="79001.234293114263"/>
    <n v="660"/>
    <n v="660"/>
    <n v="0.1080373219839581"/>
    <n v="0.115"/>
    <n v="7590"/>
    <n v="155180.99593290302"/>
    <m/>
    <m/>
    <n v="0"/>
    <n v="0"/>
    <m/>
    <n v="0"/>
    <n v="12195"/>
    <n v="6109"/>
    <n v="7.8571033538989057E-3"/>
    <n v="1.7950929463807588E-4"/>
    <n v="0.14635376533646394"/>
    <n v="0.17317202336400053"/>
    <n v="4.5600839106318264E-2"/>
    <n v="0"/>
    <n v="0.10732558602164143"/>
    <n v="0.21081811539965281"/>
    <n v="0"/>
    <n v="0"/>
    <n v="736089.47522713023"/>
    <n v="116.48828536590129"/>
    <n v="6086"/>
    <n v="0.49905699056990571"/>
    <n v="0.51816318163181629"/>
    <n v="0.96676689349580625"/>
    <n v="-0.59444759999999996"/>
    <n v="196"/>
    <b v="0"/>
    <b v="0"/>
    <b v="0"/>
    <b v="0"/>
    <b v="0"/>
    <b v="0"/>
    <b v="1"/>
    <b v="0"/>
    <m/>
    <m/>
    <m/>
    <m/>
    <m/>
    <m/>
    <m/>
    <m/>
    <m/>
    <n v="0"/>
    <n v="0"/>
    <n v="0"/>
    <n v="0"/>
    <n v="0"/>
    <n v="0"/>
    <n v="0"/>
    <n v="0"/>
    <n v="0"/>
    <n v="0"/>
    <n v="0"/>
    <n v="620"/>
    <n v="1"/>
    <m/>
    <m/>
    <m/>
    <m/>
    <m/>
    <m/>
    <m/>
    <m/>
    <m/>
    <m/>
    <m/>
    <m/>
    <m/>
    <m/>
    <m/>
    <m/>
    <m/>
    <m/>
    <m/>
    <m/>
    <n v="1"/>
    <n v="4"/>
    <m/>
    <n v="1"/>
    <n v="2"/>
    <m/>
    <m/>
    <n v="1"/>
    <n v="17"/>
    <n v="1"/>
    <m/>
    <m/>
    <m/>
    <m/>
    <m/>
    <n v="4"/>
    <m/>
    <n v="1"/>
    <n v="1"/>
    <n v="32"/>
    <m/>
    <n v="5"/>
    <m/>
    <m/>
    <n v="7"/>
    <m/>
    <n v="18"/>
    <m/>
    <m/>
    <m/>
    <m/>
    <m/>
    <m/>
    <n v="4"/>
    <m/>
    <n v="1"/>
    <n v="2"/>
    <n v="34"/>
    <m/>
    <n v="6"/>
    <m/>
    <m/>
    <n v="2"/>
    <n v="24"/>
    <m/>
    <m/>
    <m/>
    <n v="1"/>
    <m/>
    <m/>
    <n v="7"/>
    <m/>
    <m/>
    <n v="1"/>
    <n v="55"/>
    <n v="2"/>
    <n v="3"/>
    <n v="18"/>
    <m/>
    <n v="16"/>
    <m/>
    <n v="9"/>
    <m/>
    <n v="24"/>
    <m/>
    <m/>
    <m/>
    <n v="16"/>
    <n v="0"/>
    <n v="0"/>
    <n v="0"/>
    <n v="0"/>
    <n v="15"/>
    <n v="0"/>
    <n v="2"/>
    <n v="4"/>
    <n v="125"/>
    <n v="0"/>
    <n v="6"/>
    <n v="13"/>
    <n v="0"/>
    <n v="16"/>
    <n v="10"/>
    <n v="0"/>
    <n v="83"/>
    <n v="1"/>
    <n v="16"/>
  </r>
  <r>
    <s v="MMR003"/>
    <s v="Kayin"/>
    <s v="MMR003D001"/>
    <s v="Hpa-An"/>
    <s v="MMR003001"/>
    <s v="Hpa-An"/>
    <n v="91"/>
    <n v="9"/>
    <x v="7"/>
    <n v="240827.5026025727"/>
    <n v="0.42874339654255417"/>
    <n v="0.17823874755381605"/>
    <n v="0.79904377536747007"/>
    <n v="0.2663161325982511"/>
    <n v="0.33660718925532768"/>
    <n v="0.59140439250453358"/>
    <n v="0.2915008352298844"/>
    <n v="0.13844636030359767"/>
    <n v="0.38154870679507158"/>
    <n v="0.74626949336861104"/>
    <n v="0.74158323710438689"/>
    <n v="0.36428446907486078"/>
    <n v="0.30967741935483872"/>
    <n v="240827.5026025727"/>
    <n v="421575"/>
    <n v="203910"/>
    <n v="217665"/>
    <n v="8.188107998459317E-3"/>
    <n v="93.680656054027978"/>
    <n v="2898.1708385799998"/>
    <n v="145.46243940766331"/>
    <n v="0.12562282642963157"/>
    <n v="405848"/>
    <n v="191808"/>
    <n v="214040"/>
    <n v="15727"/>
    <n v="12102"/>
    <n v="3625"/>
    <n v="75141"/>
    <n v="36921"/>
    <n v="38220"/>
    <n v="96.601255886970165"/>
    <n v="346434"/>
    <n v="166989"/>
    <n v="179445"/>
    <n v="93.058597341803889"/>
    <n v="0.17823874755381605"/>
    <n v="146757"/>
    <n v="248150"/>
    <n v="26668"/>
    <n v="0.69887165021156561"/>
    <n v="126948.18406205923"/>
    <n v="0.59140439250453358"/>
    <n v="0.40859560749546642"/>
    <n v="10.746725770703204"/>
    <n v="274818"/>
    <n v="74879"/>
    <n v="167551"/>
    <n v="23689"/>
    <n v="4727"/>
    <n v="3972"/>
    <n v="89197"/>
    <n v="64264"/>
    <n v="24933"/>
    <n v="0.27952733836339788"/>
    <n v="405848"/>
    <n v="15727"/>
    <n v="3.8750960950897875E-2"/>
    <n v="5047"/>
    <n v="10398"/>
    <n v="15542"/>
    <n v="17524"/>
    <n v="14961"/>
    <n v="10575"/>
    <n v="6716"/>
    <n v="4293"/>
    <n v="4141"/>
    <n v="4.5500184983799903"/>
    <n v="89197"/>
    <n v="4.7263360875365761"/>
    <n v="3128"/>
    <n v="6931"/>
    <n v="7337"/>
    <n v="56295"/>
    <n v="12252"/>
    <n v="1811"/>
    <n v="970"/>
    <n v="473"/>
    <n v="89197"/>
    <n v="77599"/>
    <n v="5349"/>
    <n v="2021"/>
    <n v="2774"/>
    <n v="937"/>
    <n v="517"/>
    <n v="89197"/>
    <n v="25862"/>
    <n v="73"/>
    <n v="66"/>
    <n v="62434"/>
    <n v="632"/>
    <n v="130"/>
    <n v="118004.72975548505"/>
    <n v="0.69995627655638648"/>
    <n v="7.0854400932766799E-3"/>
    <n v="0.2915008352298844"/>
    <n v="0.70849916477011554"/>
    <n v="89197"/>
    <n v="12062"/>
    <n v="14671"/>
    <n v="121"/>
    <n v="47290"/>
    <n v="222"/>
    <n v="13926"/>
    <n v="905"/>
    <n v="0.83123871879099076"/>
    <n v="0.16876128120900924"/>
    <n v="89197"/>
    <n v="11918"/>
    <n v="431"/>
    <n v="66210"/>
    <n v="0.74228953888583693"/>
    <n v="9892"/>
    <n v="746"/>
    <n v="0.13844636030359767"/>
    <n v="0.11090059082704576"/>
    <n v="0.43863022298956239"/>
    <n v="261654"/>
    <n v="209073"/>
    <n v="52581"/>
    <n v="0.79904377536747007"/>
    <n v="118910"/>
    <n v="100358"/>
    <n v="18552"/>
    <n v="0.84398284416785818"/>
    <n v="142744"/>
    <n v="108715"/>
    <n v="34029"/>
    <n v="0.76160819368940191"/>
    <n v="51192"/>
    <n v="48757"/>
    <n v="2435"/>
    <n v="0.95243397405844665"/>
    <n v="210462"/>
    <n v="160316"/>
    <n v="50146"/>
    <n v="0.76173370964829756"/>
    <n v="179869"/>
    <n v="85659"/>
    <n v="74032"/>
    <n v="20178"/>
    <n v="0.11218164330707348"/>
    <n v="0.41158843380460225"/>
    <n v="4.245168004757657"/>
    <n v="88258"/>
    <n v="41684"/>
    <n v="0.47229712887217024"/>
    <n v="36285"/>
    <n v="0.41112420403816086"/>
    <n v="10289"/>
    <n v="0.11657866708966892"/>
    <n v="91611"/>
    <n v="43975"/>
    <n v="37747"/>
    <n v="0.10794555238999684"/>
    <n v="0.41203567257207102"/>
    <n v="9889"/>
    <n v="211677"/>
    <n v="56373"/>
    <n v="84052"/>
    <n v="35796"/>
    <n v="18260"/>
    <n v="473"/>
    <n v="12540"/>
    <n v="938"/>
    <n v="239"/>
    <n v="3006"/>
    <n v="56373"/>
    <n v="155304"/>
    <n v="71252"/>
    <n v="140425"/>
    <n v="35456"/>
    <n v="0.2663161325982511"/>
    <n v="0.73368386740174885"/>
    <n v="0.33660718925532768"/>
    <n v="0.167500484228329"/>
    <n v="0.53514552832853823"/>
    <n v="97545"/>
    <n v="21962"/>
    <n v="37893"/>
    <n v="19460"/>
    <n v="9879"/>
    <n v="349"/>
    <n v="5368"/>
    <n v="307"/>
    <n v="177"/>
    <n v="2150"/>
    <n v="0.22514736788149059"/>
    <n v="0.77485263211850941"/>
    <n v="0.38638577066994723"/>
    <n v="0.18688810292685426"/>
    <n v="114132"/>
    <n v="34411"/>
    <n v="46159"/>
    <n v="16336"/>
    <n v="8381"/>
    <n v="124"/>
    <n v="7172"/>
    <n v="631"/>
    <n v="62"/>
    <n v="856"/>
    <n v="0.30150176988048927"/>
    <n v="0.69849823011951073"/>
    <n v="0.29406301475484525"/>
    <n v="326967"/>
    <n v="11405"/>
    <n v="32262"/>
    <n v="4604"/>
    <n v="66389"/>
    <n v="23401"/>
    <n v="13324"/>
    <n v="2632"/>
    <n v="56179"/>
    <n v="68931"/>
    <n v="19556"/>
    <n v="3289"/>
    <n v="24995"/>
    <n v="0.28238935427734296"/>
    <n v="7.1569913783348163E-2"/>
    <n v="13.972351608905603"/>
    <n v="0.19100036028853865"/>
    <n v="155780"/>
    <n v="6413"/>
    <n v="22870"/>
    <n v="3331"/>
    <n v="44723"/>
    <n v="10064"/>
    <n v="9089"/>
    <n v="1764"/>
    <n v="27015"/>
    <n v="3217"/>
    <n v="8289"/>
    <n v="1717"/>
    <n v="17288"/>
    <n v="0.61939915265117473"/>
    <n v="171187"/>
    <n v="4992"/>
    <n v="9392"/>
    <n v="1273"/>
    <n v="21666"/>
    <n v="13337"/>
    <n v="4235"/>
    <n v="868"/>
    <n v="29164"/>
    <n v="65714"/>
    <n v="11267"/>
    <n v="1572"/>
    <n v="7707"/>
    <n v="0.32067271463370467"/>
    <n v="326967"/>
    <n v="195766"/>
    <n v="198"/>
    <n v="3196"/>
    <n v="4745"/>
    <n v="1871"/>
    <n v="1926"/>
    <n v="13"/>
    <n v="143"/>
    <n v="119109"/>
    <n v="0.36428446907486078"/>
    <n v="0.63571553092513922"/>
    <n v="62357"/>
    <n v="44861"/>
    <n v="20"/>
    <n v="395"/>
    <n v="1414"/>
    <n v="409"/>
    <n v="342"/>
    <n v="2"/>
    <n v="50"/>
    <n v="14864"/>
    <n v="0.23836938916240358"/>
    <n v="264610"/>
    <n v="150905"/>
    <n v="178"/>
    <n v="2801"/>
    <n v="3331"/>
    <n v="1462"/>
    <n v="1584"/>
    <n v="11"/>
    <n v="93"/>
    <n v="104245"/>
    <n v="0.39395714447677715"/>
    <n v="421575"/>
    <n v="391431"/>
    <n v="30144"/>
    <n v="7.150329122931863E-2"/>
    <n v="18477"/>
    <n v="7816"/>
    <n v="11074"/>
    <n v="11883"/>
    <n v="203910"/>
    <n v="190718"/>
    <n v="13192"/>
    <n v="6.4695208670491888E-2"/>
    <n v="217665"/>
    <n v="200713"/>
    <n v="16952"/>
    <n v="7.7881147635127379E-2"/>
    <n v="89197"/>
    <n v="1756"/>
    <n v="64809"/>
    <n v="3814"/>
    <n v="422"/>
    <n v="781"/>
    <n v="17615"/>
    <n v="0.19748422032131124"/>
    <n v="0.80251577967868881"/>
    <n v="0.74626949336861104"/>
    <n v="89197"/>
    <n v="299"/>
    <n v="4952"/>
    <n v="49114"/>
    <n v="12514"/>
    <n v="1068"/>
    <n v="6417"/>
    <n v="64"/>
    <n v="11782"/>
    <n v="1002"/>
    <n v="1985"/>
    <n v="8.4632891240736793E-2"/>
    <n v="0.74158323710438689"/>
    <n v="89197"/>
    <n v="2058"/>
    <n v="11182"/>
    <n v="49407"/>
    <n v="12611"/>
    <n v="1413"/>
    <n v="9265"/>
    <n v="116"/>
    <n v="109"/>
    <n v="944"/>
    <n v="2092"/>
    <n v="0.70486675560837253"/>
    <n v="0.74392636523649891"/>
    <n v="89197"/>
    <n v="34033"/>
    <n v="3800"/>
    <n v="40021"/>
    <n v="1022"/>
    <n v="5065"/>
    <n v="1357"/>
    <n v="3688"/>
    <n v="211"/>
    <n v="0.38154870679507158"/>
    <n v="154850.7795553662"/>
    <n v="0.47967980985907599"/>
    <n v="89197"/>
    <n v="19713"/>
    <n v="160"/>
    <n v="132"/>
    <n v="429"/>
    <n v="60017"/>
    <n v="8393"/>
    <n v="239"/>
    <n v="1"/>
    <n v="113"/>
    <n v="89197"/>
    <n v="1.2636635761292421"/>
    <n v="0.34098271117898621"/>
    <n v="0.79134986470301194"/>
    <n v="0.16069247252642793"/>
    <n v="38099"/>
    <n v="0.42713319954706996"/>
    <n v="0.68660455225359984"/>
    <n v="23343"/>
    <n v="51098"/>
    <n v="4020"/>
    <n v="27009"/>
    <n v="3105"/>
    <n v="4140"/>
    <n v="0.3028016637330852"/>
    <n v="0.26170162673632519"/>
    <n v="0.57286680045293004"/>
    <n v="4.641411706671749E-2"/>
    <n v="89197"/>
    <n v="4281"/>
    <n v="39382"/>
    <n v="42304"/>
    <n v="4331"/>
    <n v="3935"/>
    <n v="2966"/>
    <n v="11963"/>
    <n v="0.57131966321737282"/>
    <n v="184835"/>
    <n v="184835"/>
    <n v="0.82411874336772462"/>
    <n v="0.7520238591175914"/>
    <n v="13900033"/>
    <n v="568761550.29400003"/>
    <n v="12523381.074215414"/>
    <n v="220"/>
    <n v="220"/>
    <n v="9.8090796408093384E-4"/>
    <n v="0.7525909090909092"/>
    <n v="16557"/>
    <n v="677479.326"/>
    <n v="67574.512858906135"/>
    <n v="6510"/>
    <n v="6510"/>
    <n v="2.9025958391667633E-2"/>
    <n v="0.15933333333333333"/>
    <n v="103726"/>
    <n v="4244260.4680000003"/>
    <n v="532170.53479290183"/>
    <n v="18674"/>
    <n v="18674"/>
    <n v="8.3261251460215263E-2"/>
    <n v="0.7715417157545249"/>
    <n v="1440777"/>
    <n v="58953713.285999998"/>
    <n v="2448504.07721414"/>
    <n v="1065"/>
    <n v="1065"/>
    <n v="4.7484862806645208E-3"/>
    <n v="0.26014084507042251"/>
    <n v="27705"/>
    <n v="162483.5596204043"/>
    <m/>
    <m/>
    <n v="0"/>
    <m/>
    <n v="0"/>
    <m/>
    <n v="1385"/>
    <n v="1385"/>
    <n v="6.1752615011458787E-3"/>
    <n v="0.26499638989169677"/>
    <n v="36702"/>
    <n v="66.0159006498195"/>
    <n v="11593"/>
    <n v="10576"/>
    <n v="10576"/>
    <n v="4.7154921036908888E-2"/>
    <n v="0.17936270801815432"/>
    <n v="189694"/>
    <n v="2486657.8984642155"/>
    <n v="45"/>
    <n v="45"/>
    <n v="2.00640265380191E-4"/>
    <n v="0.158"/>
    <n v="711"/>
    <n v="10580.522449970662"/>
    <n v="972"/>
    <n v="972"/>
    <n v="4.333829732212126E-3"/>
    <n v="0.15042181069958846"/>
    <n v="14621"/>
    <n v="105025.79874951944"/>
    <n v="224282"/>
    <n v="224282"/>
    <n v="0.28846077171700024"/>
    <n v="6.5903918186310251E-3"/>
    <n v="0.68297763067536565"/>
    <n v="3.685257233083849E-3"/>
    <n v="0.13353211113233279"/>
    <n v="8.8612361083323203E-3"/>
    <n v="0.13561287560673177"/>
    <n v="5.770215017306099E-4"/>
    <n v="5.727708097729386E-3"/>
    <n v="3.6002564439682486E-6"/>
    <n v="18336443.994266123"/>
    <n v="43.495093386149847"/>
    <n v="0"/>
    <n v="0"/>
    <n v="1.8796648861700895"/>
    <n v="0.53200972543438296"/>
    <n v="0.37291400000000002"/>
    <n v="243"/>
    <b v="0"/>
    <b v="0"/>
    <b v="1"/>
    <b v="1"/>
    <b v="1"/>
    <b v="1"/>
    <b v="1"/>
    <b v="1"/>
    <n v="1"/>
    <m/>
    <m/>
    <m/>
    <n v="1"/>
    <n v="0"/>
    <m/>
    <m/>
    <m/>
    <n v="0"/>
    <n v="2.4875621890547263E-3"/>
    <n v="0"/>
    <n v="0"/>
    <n v="0"/>
    <n v="0"/>
    <n v="0"/>
    <n v="2.0833333333333332E-2"/>
    <n v="0"/>
    <n v="6.2189054726368158E-4"/>
    <n v="5.208333333333333E-3"/>
    <n v="192"/>
    <n v="0.30967741935483872"/>
    <n v="321"/>
    <m/>
    <n v="1"/>
    <n v="57"/>
    <m/>
    <n v="1"/>
    <n v="181"/>
    <m/>
    <n v="114"/>
    <m/>
    <n v="111"/>
    <n v="2"/>
    <n v="204"/>
    <n v="18"/>
    <m/>
    <n v="1"/>
    <n v="36"/>
    <n v="53"/>
    <m/>
    <n v="3"/>
    <n v="24"/>
    <n v="754"/>
    <m/>
    <n v="47"/>
    <n v="2"/>
    <n v="16"/>
    <n v="2"/>
    <n v="4"/>
    <n v="129"/>
    <n v="4"/>
    <n v="71"/>
    <n v="19"/>
    <m/>
    <n v="1"/>
    <n v="65"/>
    <n v="95"/>
    <m/>
    <n v="6"/>
    <n v="44"/>
    <n v="896"/>
    <n v="86"/>
    <n v="5"/>
    <n v="16"/>
    <n v="2"/>
    <n v="4"/>
    <m/>
    <n v="123"/>
    <n v="3"/>
    <n v="92"/>
    <n v="41"/>
    <m/>
    <n v="1"/>
    <n v="70"/>
    <n v="97"/>
    <n v="10"/>
    <n v="8"/>
    <n v="44"/>
    <n v="948"/>
    <n v="94"/>
    <n v="9"/>
    <m/>
    <n v="3"/>
    <n v="7"/>
    <n v="573"/>
    <n v="3"/>
    <n v="89"/>
    <n v="69"/>
    <m/>
    <m/>
    <n v="117"/>
    <n v="129"/>
    <n v="10"/>
    <n v="8"/>
    <n v="38"/>
    <n v="872"/>
    <n v="2"/>
    <n v="46"/>
    <n v="28"/>
    <n v="1"/>
    <n v="7"/>
    <m/>
    <n v="2"/>
    <n v="19"/>
    <n v="598"/>
    <m/>
    <n v="1"/>
    <m/>
    <n v="36"/>
    <n v="468"/>
    <n v="0"/>
    <n v="3"/>
    <n v="289"/>
    <n v="431"/>
    <n v="10"/>
    <n v="26"/>
    <n v="112"/>
    <n v="3651"/>
    <n v="0"/>
    <n v="389"/>
    <n v="16"/>
    <n v="32"/>
    <n v="14"/>
    <n v="15"/>
    <n v="0"/>
    <n v="1535"/>
    <n v="12"/>
    <n v="492"/>
  </r>
  <r>
    <s v="MMR003"/>
    <s v="Kayin"/>
    <s v="MMR003D001"/>
    <s v="Hpa-An"/>
    <s v="MMR003002"/>
    <s v="Hlaingbwe"/>
    <n v="72"/>
    <n v="13"/>
    <x v="5"/>
    <n v="167108.99808436437"/>
    <n v="0.37149423586929448"/>
    <n v="6.0613126826461264E-2"/>
    <n v="0.55322269638059107"/>
    <n v="0.54601624714874541"/>
    <n v="0.16051062467485694"/>
    <n v="0.69266674772693493"/>
    <n v="0.41219879518072289"/>
    <n v="0.14196159638554218"/>
    <n v="8.4318524096385544E-2"/>
    <n v="0.5716114457831325"/>
    <n v="0.65653237951807231"/>
    <n v="0.47505284025847588"/>
    <n v="0.1032258064516129"/>
    <n v="167108.99808436437"/>
    <n v="265883"/>
    <n v="129900"/>
    <n v="135983"/>
    <n v="5.1641551774995161E-3"/>
    <n v="95.526646713192093"/>
    <n v="4320.0495259500003"/>
    <n v="61.546285153184904"/>
    <n v="5.3151991185291771E-2"/>
    <n v="259345"/>
    <n v="124301"/>
    <n v="135044"/>
    <n v="6538"/>
    <n v="5599"/>
    <n v="939"/>
    <n v="16116"/>
    <n v="7847"/>
    <n v="8269"/>
    <n v="94.896601765630678"/>
    <n v="249767"/>
    <n v="122053"/>
    <n v="127714"/>
    <n v="95.567439748187354"/>
    <n v="6.0613126826461264E-2"/>
    <n v="102541"/>
    <n v="148038"/>
    <n v="15304"/>
    <n v="0.79604560991096873"/>
    <n v="54228.005100041897"/>
    <n v="0.69266674772693493"/>
    <n v="0.30733325227306507"/>
    <n v="10.337886218403384"/>
    <n v="163342"/>
    <n v="41249"/>
    <n v="104114"/>
    <n v="14066"/>
    <n v="2249"/>
    <n v="1664"/>
    <n v="53120"/>
    <n v="37047"/>
    <n v="16073"/>
    <n v="0.30257906626506026"/>
    <n v="259345"/>
    <n v="6538"/>
    <n v="2.5209662804372555E-2"/>
    <n v="2712"/>
    <n v="5136"/>
    <n v="7829"/>
    <n v="9599"/>
    <n v="9045"/>
    <n v="7270"/>
    <n v="4787"/>
    <n v="3350"/>
    <n v="3392"/>
    <n v="4.8822477409638552"/>
    <n v="53120"/>
    <n v="5.0053275602409641"/>
    <n v="564"/>
    <n v="980"/>
    <n v="2920"/>
    <n v="38478"/>
    <n v="8046"/>
    <n v="1482"/>
    <n v="480"/>
    <n v="170"/>
    <n v="53120"/>
    <n v="50757"/>
    <n v="611"/>
    <n v="909"/>
    <n v="710"/>
    <n v="25"/>
    <n v="108"/>
    <n v="53120"/>
    <n v="21832"/>
    <n v="32"/>
    <n v="32"/>
    <n v="30939"/>
    <n v="239"/>
    <n v="46"/>
    <n v="106745.46460843373"/>
    <n v="0.58243599397590362"/>
    <n v="4.4992469879518073E-3"/>
    <n v="0.41219879518072289"/>
    <n v="0.58780120481927711"/>
    <n v="53120"/>
    <n v="6001"/>
    <n v="9300"/>
    <n v="46"/>
    <n v="34663"/>
    <n v="72"/>
    <n v="2664"/>
    <n v="374"/>
    <n v="0.94145331325301207"/>
    <n v="5.854668674698793E-2"/>
    <n v="53120"/>
    <n v="7430"/>
    <n v="111"/>
    <n v="43193"/>
    <n v="0.81312123493975907"/>
    <n v="2045"/>
    <n v="341"/>
    <n v="0.14196159638554218"/>
    <n v="3.8497740963855422E-2"/>
    <n v="0.32317394578313252"/>
    <n v="158175"/>
    <n v="87506"/>
    <n v="70669"/>
    <n v="0.55322269638059107"/>
    <n v="73239"/>
    <n v="43360"/>
    <n v="29879"/>
    <n v="0.59203429866601132"/>
    <n v="84936"/>
    <n v="44146"/>
    <n v="40790"/>
    <n v="0.51975605161533389"/>
    <n v="10266"/>
    <n v="8799"/>
    <n v="1467"/>
    <n v="0.85710111046171833"/>
    <n v="147909"/>
    <n v="78707"/>
    <n v="69202"/>
    <n v="0.53213124285878477"/>
    <n v="119313"/>
    <n v="46684"/>
    <n v="38213"/>
    <n v="34416"/>
    <n v="0.28845138417439842"/>
    <n v="0.320275242429576"/>
    <n v="1.3564621106462111"/>
    <n v="58737"/>
    <n v="21666"/>
    <n v="0.36886459982634456"/>
    <n v="18648"/>
    <n v="0.31748301751877012"/>
    <n v="18423"/>
    <n v="0.31365238265488532"/>
    <n v="60576"/>
    <n v="25018"/>
    <n v="19565"/>
    <n v="0.26401545166402535"/>
    <n v="0.32298269941891178"/>
    <n v="15993"/>
    <n v="124945"/>
    <n v="68222"/>
    <n v="36668"/>
    <n v="12353"/>
    <n v="4523"/>
    <n v="82"/>
    <n v="2181"/>
    <n v="102"/>
    <n v="35"/>
    <n v="779"/>
    <n v="68222"/>
    <n v="56723"/>
    <n v="20055"/>
    <n v="104890"/>
    <n v="7702"/>
    <n v="0.54601624714874541"/>
    <n v="0.45398375285125453"/>
    <n v="0.16051062467485694"/>
    <n v="6.1643122974108608E-2"/>
    <n v="0.30724718876305573"/>
    <n v="58223"/>
    <n v="30116"/>
    <n v="17065"/>
    <n v="6996"/>
    <n v="2415"/>
    <n v="50"/>
    <n v="871"/>
    <n v="39"/>
    <n v="19"/>
    <n v="652"/>
    <n v="0.51725263212132666"/>
    <n v="0.48274736787867339"/>
    <n v="0.18965013826151178"/>
    <n v="6.9491438091475871E-2"/>
    <n v="66722"/>
    <n v="38106"/>
    <n v="19603"/>
    <n v="5357"/>
    <n v="2108"/>
    <n v="32"/>
    <n v="1310"/>
    <n v="63"/>
    <n v="16"/>
    <n v="127"/>
    <n v="0.57111597374179435"/>
    <n v="0.42888402625820571"/>
    <n v="0.13508288120859688"/>
    <n v="198239"/>
    <n v="3550"/>
    <n v="15279"/>
    <n v="2156"/>
    <n v="36079"/>
    <n v="18085"/>
    <n v="12769"/>
    <n v="4520"/>
    <n v="28659"/>
    <n v="47060"/>
    <n v="12450"/>
    <n v="2044"/>
    <n v="15588"/>
    <n v="0.32861848576718"/>
    <n v="9.1228264872199719E-2"/>
    <n v="10.961515067735693"/>
    <n v="0.14984258812319923"/>
    <n v="95378"/>
    <n v="2230"/>
    <n v="11497"/>
    <n v="1734"/>
    <n v="27023"/>
    <n v="9430"/>
    <n v="8613"/>
    <n v="2888"/>
    <n v="12933"/>
    <n v="1779"/>
    <n v="5321"/>
    <n v="1060"/>
    <n v="10870"/>
    <n v="0.63460127073329275"/>
    <n v="102861"/>
    <n v="1320"/>
    <n v="3782"/>
    <n v="422"/>
    <n v="9056"/>
    <n v="8655"/>
    <n v="4156"/>
    <n v="1632"/>
    <n v="15726"/>
    <n v="45281"/>
    <n v="7129"/>
    <n v="984"/>
    <n v="4718"/>
    <n v="0.26629140296127785"/>
    <n v="198239"/>
    <n v="100126"/>
    <n v="70"/>
    <n v="719"/>
    <n v="1798"/>
    <n v="719"/>
    <n v="524"/>
    <n v="9"/>
    <n v="100"/>
    <n v="94174"/>
    <n v="0.47505284025847588"/>
    <n v="0.52494715974152406"/>
    <n v="12825"/>
    <n v="8878"/>
    <n v="4"/>
    <n v="64"/>
    <n v="292"/>
    <n v="44"/>
    <n v="59"/>
    <n v="0"/>
    <n v="0"/>
    <n v="3484"/>
    <n v="0.27165692007797271"/>
    <n v="185414"/>
    <n v="91248"/>
    <n v="66"/>
    <n v="655"/>
    <n v="1506"/>
    <n v="675"/>
    <n v="465"/>
    <n v="9"/>
    <n v="100"/>
    <n v="90690"/>
    <n v="0.48912164130000974"/>
    <n v="265883"/>
    <n v="249260"/>
    <n v="16623"/>
    <n v="6.2519980592967581E-2"/>
    <n v="10292"/>
    <n v="5039"/>
    <n v="6942"/>
    <n v="7018"/>
    <n v="129900"/>
    <n v="122201"/>
    <n v="7699"/>
    <n v="5.9268668206312547E-2"/>
    <n v="135983"/>
    <n v="127059"/>
    <n v="8924"/>
    <n v="6.5625850290109797E-2"/>
    <n v="53120"/>
    <n v="619"/>
    <n v="29745"/>
    <n v="1889"/>
    <n v="197"/>
    <n v="188"/>
    <n v="20482"/>
    <n v="0.38557981927710844"/>
    <n v="0.61442018072289151"/>
    <n v="0.5716114457831325"/>
    <n v="53120"/>
    <n v="821"/>
    <n v="1238"/>
    <n v="32195"/>
    <n v="8589"/>
    <n v="32"/>
    <n v="6528"/>
    <n v="2313"/>
    <n v="621"/>
    <n v="97"/>
    <n v="686"/>
    <n v="0.16703689759036144"/>
    <n v="0.65653237951807231"/>
    <n v="53120"/>
    <n v="927"/>
    <n v="2397"/>
    <n v="30780"/>
    <n v="8610"/>
    <n v="90"/>
    <n v="7300"/>
    <n v="2314"/>
    <n v="6"/>
    <n v="5"/>
    <n v="691"/>
    <n v="0.68569277108433735"/>
    <n v="0.61407191265060246"/>
    <n v="53120"/>
    <n v="4479"/>
    <n v="4827"/>
    <n v="35442"/>
    <n v="406"/>
    <n v="3639"/>
    <n v="113"/>
    <n v="4086"/>
    <n v="128"/>
    <n v="8.4318524096385544E-2"/>
    <n v="21867.587631777107"/>
    <n v="0.22974397590361445"/>
    <n v="53120"/>
    <n v="498"/>
    <n v="21"/>
    <n v="156"/>
    <n v="79"/>
    <n v="47261"/>
    <n v="4951"/>
    <n v="133"/>
    <n v="0"/>
    <n v="21"/>
    <n v="53120"/>
    <n v="0.61611445783132535"/>
    <n v="0.1662502442868623"/>
    <n v="1.623075042776827"/>
    <n v="0.32958360562509037"/>
    <n v="36152"/>
    <n v="0.68057228915662649"/>
    <n v="0.65151651678711098"/>
    <n v="8551"/>
    <n v="16968"/>
    <n v="1660"/>
    <n v="4942"/>
    <n v="456"/>
    <n v="151"/>
    <n v="9.303463855421687E-2"/>
    <n v="0.16097515060240963"/>
    <n v="0.31942771084337351"/>
    <n v="8.5843373493975899E-3"/>
    <n v="53120"/>
    <n v="1553"/>
    <n v="18466"/>
    <n v="16160"/>
    <n v="3128"/>
    <n v="1274"/>
    <n v="1308"/>
    <n v="7801"/>
    <n v="0.46037274096385544"/>
    <n v="164953"/>
    <n v="164953"/>
    <n v="0.86573595402419501"/>
    <n v="0.72612701799906643"/>
    <n v="11977683"/>
    <n v="490102832.99400002"/>
    <n v="11176288.464495659"/>
    <n v="1573"/>
    <n v="1573"/>
    <n v="8.2557010523001025E-3"/>
    <n v="0.73582962492053394"/>
    <n v="115746"/>
    <n v="4736094.8279999997"/>
    <n v="483157.76694117882"/>
    <n v="9128"/>
    <n v="9128"/>
    <n v="4.790720864932952E-2"/>
    <n v="0.12751862401402281"/>
    <n v="116399"/>
    <n v="4762814.2819999997"/>
    <n v="746183.20147305808"/>
    <n v="7940"/>
    <n v="7940"/>
    <n v="4.1672133728711258E-2"/>
    <n v="0.69077329974811075"/>
    <n v="548474"/>
    <n v="22442459.131999999"/>
    <n v="1041079.70296028"/>
    <n v="250"/>
    <n v="250"/>
    <n v="1.3120948907024957E-3"/>
    <n v="0.23499999999999999"/>
    <n v="5875"/>
    <n v="38141.680662066734"/>
    <m/>
    <m/>
    <n v="0"/>
    <m/>
    <n v="0"/>
    <m/>
    <n v="4478"/>
    <n v="4478"/>
    <n v="2.3502243682263103E-2"/>
    <n v="0.25050022331397942"/>
    <n v="112174"/>
    <n v="62.404615631978551"/>
    <n v="2213"/>
    <n v="1693"/>
    <n v="1693"/>
    <n v="8.885506599837301E-3"/>
    <n v="0.15580035440047255"/>
    <n v="26377"/>
    <n v="398062.76684000727"/>
    <n v="170"/>
    <n v="170"/>
    <n v="8.9222452567769707E-4"/>
    <n v="0.13688235294117646"/>
    <n v="2327"/>
    <n v="39970.862588778051"/>
    <n v="350"/>
    <n v="350"/>
    <n v="1.8369328469834939E-3"/>
    <n v="0.14119999999999999"/>
    <n v="4942"/>
    <n v="37817.931648489503"/>
    <n v="190535"/>
    <n v="190535"/>
    <n v="0.24505699583158094"/>
    <n v="5.598756499241412E-3"/>
    <n v="0.80054987236267405"/>
    <n v="3.4608259252124601E-2"/>
    <n v="7.457182462423427E-2"/>
    <n v="2.7320624089755261E-3"/>
    <n v="2.8512962796051179E-2"/>
    <n v="2.8630854550080929E-3"/>
    <n v="2.708872489323744E-3"/>
    <n v="4.4699997890826242E-6"/>
    <n v="13960764.782225151"/>
    <n v="52.507173389141656"/>
    <n v="0"/>
    <n v="0"/>
    <n v="1.3954549032986066"/>
    <n v="0.71661219408536836"/>
    <n v="-2.7293850000000002"/>
    <n v="51"/>
    <b v="0"/>
    <b v="0"/>
    <b v="0"/>
    <b v="1"/>
    <b v="0"/>
    <b v="1"/>
    <b v="1"/>
    <b v="1"/>
    <n v="3"/>
    <m/>
    <m/>
    <m/>
    <n v="4"/>
    <n v="0"/>
    <m/>
    <m/>
    <m/>
    <n v="0"/>
    <n v="7.462686567164179E-3"/>
    <n v="0"/>
    <n v="0"/>
    <n v="0"/>
    <n v="0"/>
    <n v="0"/>
    <n v="6.25E-2"/>
    <n v="0"/>
    <n v="1.8656716417910447E-3"/>
    <n v="1.5625E-2"/>
    <n v="64"/>
    <n v="0.1032258064516129"/>
    <m/>
    <m/>
    <m/>
    <n v="104"/>
    <m/>
    <n v="1"/>
    <n v="197"/>
    <m/>
    <n v="38"/>
    <m/>
    <n v="108"/>
    <n v="4"/>
    <n v="115"/>
    <n v="24"/>
    <m/>
    <m/>
    <n v="18"/>
    <n v="81"/>
    <m/>
    <n v="2"/>
    <n v="35"/>
    <n v="430"/>
    <m/>
    <n v="134"/>
    <n v="22"/>
    <n v="7"/>
    <n v="2"/>
    <n v="2"/>
    <n v="128"/>
    <n v="12"/>
    <n v="142"/>
    <n v="26"/>
    <m/>
    <m/>
    <n v="24"/>
    <n v="92"/>
    <m/>
    <n v="3"/>
    <n v="34"/>
    <n v="370"/>
    <n v="120"/>
    <n v="12"/>
    <n v="8"/>
    <n v="2"/>
    <n v="3"/>
    <m/>
    <n v="101"/>
    <n v="8"/>
    <n v="144"/>
    <n v="26"/>
    <m/>
    <m/>
    <n v="27"/>
    <n v="88"/>
    <n v="6"/>
    <n v="4"/>
    <n v="18"/>
    <n v="435"/>
    <n v="100"/>
    <n v="14"/>
    <n v="2"/>
    <n v="2"/>
    <n v="3"/>
    <n v="441"/>
    <n v="8"/>
    <n v="190"/>
    <n v="47"/>
    <m/>
    <n v="11"/>
    <n v="43"/>
    <n v="106"/>
    <n v="10"/>
    <n v="3"/>
    <n v="14"/>
    <n v="484"/>
    <n v="12"/>
    <n v="60"/>
    <n v="34"/>
    <m/>
    <n v="21"/>
    <m/>
    <n v="6"/>
    <n v="13"/>
    <n v="387"/>
    <m/>
    <m/>
    <m/>
    <n v="84"/>
    <n v="123"/>
    <n v="0"/>
    <n v="11"/>
    <n v="112"/>
    <n v="471"/>
    <n v="6"/>
    <n v="13"/>
    <n v="87"/>
    <n v="1916"/>
    <n v="0"/>
    <n v="464"/>
    <n v="48"/>
    <n v="17"/>
    <n v="27"/>
    <n v="8"/>
    <n v="0"/>
    <n v="1165"/>
    <n v="32"/>
    <n v="675"/>
  </r>
  <r>
    <s v="MMR003"/>
    <s v="Kayin"/>
    <s v="MMR003D004"/>
    <s v="Hpapun"/>
    <s v="MMR003003"/>
    <s v="Hpapun"/>
    <n v="33"/>
    <n v="8"/>
    <x v="4"/>
    <n v="60631.034178115027"/>
    <n v="0.42166929760091726"/>
    <n v="0.49365825851503492"/>
    <n v="0.84318001586042823"/>
    <n v="0.2150592758731176"/>
    <n v="0.36193527715475809"/>
    <n v="0.60719041278295605"/>
    <n v="0.56813288219009539"/>
    <n v="0.24438634266379575"/>
    <n v="0.10381421101199631"/>
    <n v="0.75484466318055987"/>
    <n v="0.43755767456167333"/>
    <n v="0.40357622816186345"/>
    <n v="2.6696329254727477E-2"/>
    <n v="60631.034178115027"/>
    <n v="104838"/>
    <n v="53747.356725146208"/>
    <n v="51090.643274853792"/>
    <n v="2.0362328561761914E-3"/>
    <n v="105.15144427552332"/>
    <n v="6730.3937278499998"/>
    <n v="15.576800442771439"/>
    <n v="1.3452281608362714E-2"/>
    <n v="32719"/>
    <n v="15875"/>
    <n v="16844"/>
    <n v="2366"/>
    <n v="2108"/>
    <n v="258"/>
    <n v="51754.144506199234"/>
    <n v="8472"/>
    <n v="8848"/>
    <n v="95.750452079566003"/>
    <n v="17765"/>
    <n v="9511"/>
    <n v="8254"/>
    <n v="115.22897988853889"/>
    <n v="0.49365825851503492"/>
    <n v="12768"/>
    <n v="21028"/>
    <n v="1289"/>
    <n v="0.66848963287045848"/>
    <n v="34754.883869126876"/>
    <n v="0.60719041278295605"/>
    <n v="0.39280958721704395"/>
    <n v="6.1299220087502375"/>
    <n v="22317"/>
    <n v="7217"/>
    <n v="13110"/>
    <n v="1422"/>
    <n v="328"/>
    <n v="240"/>
    <n v="6502"/>
    <n v="3982"/>
    <n v="2520"/>
    <n v="0.38757305444478624"/>
    <n v="32719"/>
    <n v="2366"/>
    <n v="7.2312723493994313E-2"/>
    <n v="252"/>
    <n v="603"/>
    <n v="945"/>
    <n v="1095"/>
    <n v="1093"/>
    <n v="968"/>
    <n v="638"/>
    <n v="448"/>
    <n v="460"/>
    <n v="5.0321439557059362"/>
    <n v="6502"/>
    <n v="16.123961857889881"/>
    <n v="329"/>
    <n v="159"/>
    <n v="284"/>
    <n v="3717"/>
    <n v="1718"/>
    <n v="163"/>
    <n v="90"/>
    <n v="42"/>
    <n v="6502"/>
    <n v="5295"/>
    <n v="209"/>
    <n v="437"/>
    <n v="436"/>
    <n v="90"/>
    <n v="35"/>
    <n v="6502"/>
    <n v="3675"/>
    <n v="10"/>
    <n v="9"/>
    <n v="2775"/>
    <n v="4"/>
    <n v="29"/>
    <n v="18543.450476776376"/>
    <n v="0.42679175638265149"/>
    <n v="6.1519532451553372E-4"/>
    <n v="0.56813288219009539"/>
    <n v="0.43186711780990461"/>
    <n v="6502"/>
    <n v="165"/>
    <n v="2463"/>
    <n v="8"/>
    <n v="3095"/>
    <n v="23"/>
    <n v="678"/>
    <n v="70"/>
    <n v="0.88142110119963091"/>
    <n v="0.11857889880036909"/>
    <n v="6502"/>
    <n v="1556"/>
    <n v="33"/>
    <n v="4291"/>
    <n v="0.65995078437403876"/>
    <n v="591"/>
    <n v="31"/>
    <n v="0.24438634266379575"/>
    <n v="9.0895109197170101E-2"/>
    <n v="0.27522300830513685"/>
    <n v="20176"/>
    <n v="17012"/>
    <n v="3164"/>
    <n v="0.84318001586042823"/>
    <n v="9538"/>
    <n v="8402"/>
    <n v="1136"/>
    <n v="0.88089746278045711"/>
    <n v="10638"/>
    <n v="8610"/>
    <n v="2028"/>
    <n v="0.80936266215454045"/>
    <n v="10714"/>
    <n v="9387"/>
    <n v="1327"/>
    <n v="0.87614336382303515"/>
    <n v="9462"/>
    <n v="7625"/>
    <n v="1837"/>
    <n v="0.80585499894314094"/>
    <n v="16791"/>
    <n v="7588"/>
    <n v="7086"/>
    <n v="2117"/>
    <n v="0.12607944732297063"/>
    <n v="0.4220117920314454"/>
    <n v="3.5843174303259331"/>
    <n v="8153"/>
    <n v="3648"/>
    <n v="0.44744265914387343"/>
    <n v="3420"/>
    <n v="0.41947749294738135"/>
    <n v="1085"/>
    <n v="0.13307984790874525"/>
    <n v="8638"/>
    <n v="3940"/>
    <n v="3666"/>
    <n v="0.1194721000231535"/>
    <n v="0.42440379717527205"/>
    <n v="1032"/>
    <n v="52640.202398149784"/>
    <n v="11320.763809560442"/>
    <n v="6601"/>
    <n v="3230"/>
    <n v="1549"/>
    <n v="40"/>
    <n v="740"/>
    <n v="49"/>
    <n v="5"/>
    <n v="35"/>
    <n v="11320.763809560442"/>
    <n v="41319.438588589343"/>
    <n v="19052.346244456905"/>
    <n v="33587.856153692876"/>
    <n v="8156.6170713698293"/>
    <n v="0.2150592758731176"/>
    <n v="0.78494072412688243"/>
    <n v="0.36193527715475809"/>
    <n v="0.15495033643063122"/>
    <n v="0.57343800064082029"/>
    <n v="7998"/>
    <n v="1423"/>
    <n v="3298"/>
    <n v="1928"/>
    <n v="868"/>
    <n v="27"/>
    <n v="386"/>
    <n v="35"/>
    <n v="3"/>
    <n v="30"/>
    <n v="0.17791947986996748"/>
    <n v="0.82208052013003252"/>
    <n v="0.40972743185796451"/>
    <n v="0.16866716679169794"/>
    <n v="7607"/>
    <n v="1933"/>
    <n v="3303"/>
    <n v="1302"/>
    <n v="681"/>
    <n v="13"/>
    <n v="354"/>
    <n v="14"/>
    <n v="2"/>
    <n v="5"/>
    <n v="0.25410805836729328"/>
    <n v="0.74589194163270667"/>
    <n v="0.31168660444327595"/>
    <n v="26788"/>
    <n v="2286"/>
    <n v="3734"/>
    <n v="195"/>
    <n v="3980"/>
    <n v="1491"/>
    <n v="1290"/>
    <n v="555"/>
    <n v="5461"/>
    <n v="5704"/>
    <n v="1131"/>
    <n v="233"/>
    <n v="728"/>
    <n v="0.26859041361803793"/>
    <n v="5.5659250410631626E-2"/>
    <n v="17.966465459423205"/>
    <n v="0.24559941460922055"/>
    <n v="13782"/>
    <n v="1912"/>
    <n v="2969"/>
    <n v="144"/>
    <n v="2538"/>
    <n v="762"/>
    <n v="877"/>
    <n v="371"/>
    <n v="2708"/>
    <n v="413"/>
    <n v="487"/>
    <n v="137"/>
    <n v="464"/>
    <n v="0.66768248439994193"/>
    <n v="13006"/>
    <n v="374"/>
    <n v="765"/>
    <n v="51"/>
    <n v="1442"/>
    <n v="729"/>
    <n v="413"/>
    <n v="184"/>
    <n v="2753"/>
    <n v="5291"/>
    <n v="644"/>
    <n v="96"/>
    <n v="264"/>
    <n v="0.29017376595417499"/>
    <n v="81310.718961038961"/>
    <n v="15265"/>
    <n v="10"/>
    <n v="42"/>
    <n v="383"/>
    <n v="80"/>
    <n v="196"/>
    <n v="0"/>
    <n v="1"/>
    <n v="32815.073267425418"/>
    <n v="0.40357622816186345"/>
    <n v="0.59642377183813655"/>
    <n v="13378"/>
    <n v="8283"/>
    <n v="6"/>
    <n v="31"/>
    <n v="316"/>
    <n v="48"/>
    <n v="186"/>
    <n v="0"/>
    <n v="1"/>
    <n v="4507"/>
    <n v="0.33689639706981611"/>
    <n v="13410"/>
    <n v="6982"/>
    <n v="4"/>
    <n v="11"/>
    <n v="67"/>
    <n v="32"/>
    <n v="10"/>
    <n v="0"/>
    <n v="0"/>
    <n v="6304"/>
    <n v="0.47009694258016405"/>
    <n v="35085"/>
    <n v="32285"/>
    <n v="2800"/>
    <n v="7.9806184979335892E-2"/>
    <n v="1476"/>
    <n v="831"/>
    <n v="1149"/>
    <n v="1039"/>
    <n v="17983"/>
    <n v="16654"/>
    <n v="1329"/>
    <n v="7.3903130734582656E-2"/>
    <n v="17102"/>
    <n v="15631"/>
    <n v="1471"/>
    <n v="8.6013331774061508E-2"/>
    <n v="6502"/>
    <n v="21"/>
    <n v="4887"/>
    <n v="381"/>
    <n v="82"/>
    <n v="19"/>
    <n v="1112"/>
    <n v="0.17102430021531836"/>
    <n v="0.82897569978468166"/>
    <n v="0.75484466318055987"/>
    <n v="6502"/>
    <n v="949"/>
    <n v="316"/>
    <n v="1548"/>
    <n v="2187"/>
    <n v="54"/>
    <n v="1136"/>
    <n v="252"/>
    <n v="32"/>
    <n v="4"/>
    <n v="24"/>
    <n v="0.22177791448784989"/>
    <n v="0.43755767456167333"/>
    <n v="6502"/>
    <n v="983"/>
    <n v="303"/>
    <n v="1477"/>
    <n v="2183"/>
    <n v="54"/>
    <n v="1198"/>
    <n v="275"/>
    <n v="2"/>
    <n v="4"/>
    <n v="23"/>
    <n v="0.46754844663180561"/>
    <n v="0.59620116887111663"/>
    <n v="6502"/>
    <n v="675"/>
    <n v="919"/>
    <n v="1967"/>
    <n v="293"/>
    <n v="1823"/>
    <n v="51"/>
    <n v="750"/>
    <n v="24"/>
    <n v="0.10381421101199631"/>
    <n v="3396.6971701015068"/>
    <n v="0.49953860350661333"/>
    <n v="6502"/>
    <n v="19"/>
    <n v="6"/>
    <n v="51"/>
    <n v="11"/>
    <n v="5353"/>
    <n v="1027"/>
    <n v="10"/>
    <n v="16"/>
    <n v="9"/>
    <n v="6502"/>
    <n v="0.8660412180867425"/>
    <n v="0.23368963711095098"/>
    <n v="1.1546794530278814"/>
    <n v="0.23447062362504936"/>
    <n v="4236"/>
    <n v="0.6514918486619502"/>
    <n v="7.633945466669069E-2"/>
    <n v="1626"/>
    <n v="2266"/>
    <n v="101"/>
    <n v="1482"/>
    <n v="90"/>
    <n v="66"/>
    <n v="0.22792986773300522"/>
    <n v="0.25007689941556444"/>
    <n v="0.34850815133804985"/>
    <n v="1.3841894801599508E-2"/>
    <n v="6502"/>
    <n v="187"/>
    <n v="1777"/>
    <n v="2626"/>
    <n v="44"/>
    <n v="88"/>
    <n v="154"/>
    <n v="848"/>
    <n v="0.33251307290064597"/>
    <n v="13707"/>
    <n v="31512"/>
    <n v="0.88410066492719463"/>
    <n v="0.67316355674028938"/>
    <n v="2121273"/>
    <n v="86798248.613999993"/>
    <n v="2135076.0646559154"/>
    <m/>
    <m/>
    <n v="0"/>
    <n v="0"/>
    <m/>
    <n v="0"/>
    <n v="0"/>
    <n v="1287"/>
    <n v="1287"/>
    <n v="3.6108071711135427E-2"/>
    <n v="9.6635586635586634E-2"/>
    <n v="12437"/>
    <n v="508897.16599999997"/>
    <n v="105207.90756965661"/>
    <n v="1524"/>
    <n v="1524"/>
    <n v="4.2757343657941253E-2"/>
    <n v="0.61212598425196851"/>
    <n v="93288"/>
    <n v="3817158.3840000001"/>
    <n v="199824.36616013435"/>
    <n v="5"/>
    <n v="5"/>
    <n v="1.4027999887776001E-4"/>
    <n v="0.26"/>
    <n v="130"/>
    <n v="762.83361324133477"/>
    <m/>
    <m/>
    <n v="0"/>
    <m/>
    <n v="0"/>
    <m/>
    <n v="899"/>
    <n v="899"/>
    <n v="2.5222343798221251E-2"/>
    <n v="0.20874304783092323"/>
    <n v="18766"/>
    <n v="52.002068075639599"/>
    <n v="416"/>
    <n v="322"/>
    <n v="322"/>
    <n v="9.034031927727745E-3"/>
    <n v="0.13220496894409936"/>
    <n v="4257"/>
    <n v="75709.516197567835"/>
    <n v="82"/>
    <n v="82"/>
    <n v="2.3005919815952641E-3"/>
    <n v="0.12463414634146341"/>
    <n v="1022"/>
    <n v="19280.063131057646"/>
    <n v="12"/>
    <n v="12"/>
    <n v="3.3667199730662403E-4"/>
    <n v="0.105"/>
    <n v="126"/>
    <n v="1296.6147993767831"/>
    <n v="17838"/>
    <n v="35643"/>
    <n v="4.5842320321332244E-2"/>
    <n v="1.0473481402496216E-3"/>
    <n v="0.84150566816439409"/>
    <n v="0"/>
    <n v="7.8757539155032238E-2"/>
    <n v="3.0065851986981103E-4"/>
    <n v="2.9839680219779296E-2"/>
    <n v="7.5989247764655351E-3"/>
    <n v="5.1103973350815615E-4"/>
    <n v="2.0495773319895136E-5"/>
    <n v="2537209.3681950257"/>
    <n v="24.201237797316104"/>
    <n v="-17805"/>
    <n v="-0.99815001681802895"/>
    <n v="5.8772283888328287"/>
    <n v="0.33998168602987466"/>
    <n v="-1.4676279999999999"/>
    <n v="139"/>
    <b v="0"/>
    <b v="0"/>
    <b v="0"/>
    <b v="0"/>
    <b v="0"/>
    <b v="1"/>
    <b v="1"/>
    <b v="1"/>
    <n v="2"/>
    <n v="2"/>
    <m/>
    <m/>
    <n v="6"/>
    <n v="0"/>
    <m/>
    <m/>
    <m/>
    <n v="0"/>
    <n v="4.9751243781094526E-3"/>
    <n v="3.0303030303030304E-2"/>
    <n v="0"/>
    <n v="0"/>
    <n v="0"/>
    <n v="0.2"/>
    <n v="4.1666666666666664E-2"/>
    <n v="0"/>
    <n v="8.8195386702849387E-3"/>
    <n v="6.0416666666666667E-2"/>
    <n v="16.551724137931036"/>
    <n v="2.6696329254727477E-2"/>
    <m/>
    <m/>
    <m/>
    <n v="13"/>
    <m/>
    <n v="1"/>
    <n v="17"/>
    <m/>
    <n v="4"/>
    <m/>
    <n v="24"/>
    <m/>
    <n v="11"/>
    <n v="14"/>
    <m/>
    <m/>
    <m/>
    <n v="37"/>
    <m/>
    <n v="11"/>
    <n v="7"/>
    <n v="41"/>
    <m/>
    <n v="22"/>
    <n v="9"/>
    <n v="3"/>
    <m/>
    <m/>
    <n v="46"/>
    <n v="1"/>
    <n v="28"/>
    <n v="51"/>
    <m/>
    <m/>
    <n v="13"/>
    <n v="75"/>
    <m/>
    <n v="10"/>
    <n v="13"/>
    <n v="102"/>
    <n v="25"/>
    <n v="17"/>
    <n v="4"/>
    <m/>
    <m/>
    <m/>
    <n v="65"/>
    <m/>
    <n v="42"/>
    <n v="51"/>
    <m/>
    <m/>
    <n v="13"/>
    <n v="59"/>
    <m/>
    <n v="11"/>
    <n v="12"/>
    <n v="78"/>
    <n v="26"/>
    <n v="13"/>
    <n v="1"/>
    <n v="2"/>
    <m/>
    <n v="358"/>
    <m/>
    <n v="97"/>
    <n v="13"/>
    <n v="1"/>
    <n v="7"/>
    <n v="52"/>
    <n v="14"/>
    <m/>
    <n v="9"/>
    <n v="1"/>
    <n v="197"/>
    <n v="7"/>
    <n v="52"/>
    <n v="72"/>
    <m/>
    <n v="7"/>
    <m/>
    <m/>
    <m/>
    <n v="226"/>
    <m/>
    <n v="2"/>
    <m/>
    <n v="33"/>
    <n v="129"/>
    <n v="0"/>
    <n v="7"/>
    <n v="78"/>
    <n v="198"/>
    <n v="0"/>
    <n v="42"/>
    <n v="32"/>
    <n v="435"/>
    <n v="0"/>
    <n v="136"/>
    <n v="39"/>
    <n v="8"/>
    <n v="9"/>
    <n v="0"/>
    <n v="0"/>
    <n v="721"/>
    <n v="1"/>
    <n v="211"/>
  </r>
  <r>
    <s v="MMR003"/>
    <s v="Kayin"/>
    <s v="MMR003D001"/>
    <s v="Hpa-An"/>
    <s v="MMR003004"/>
    <s v="Thandaunggyi"/>
    <n v="59"/>
    <n v="19"/>
    <x v="4"/>
    <n v="60773.492402317584"/>
    <n v="0.36728550782578612"/>
    <n v="0.22017240661308457"/>
    <n v="0.92477815699658705"/>
    <n v="9.7254603416282059E-2"/>
    <n v="0.40712280534805156"/>
    <n v="0.63638452429346581"/>
    <n v="0.24723092998955068"/>
    <n v="0.41347962382445141"/>
    <n v="0.18646812957157785"/>
    <n v="0.64811912225705326"/>
    <n v="0.23605015673981192"/>
    <n v="0.23552692518209759"/>
    <n v="0.15483870967741936"/>
    <n v="60773.492402317584"/>
    <n v="96052"/>
    <n v="48517"/>
    <n v="47535"/>
    <n v="1.8655853631453817E-3"/>
    <n v="102.0658462185758"/>
    <n v="3635.2799424"/>
    <n v="26.422174226446721"/>
    <n v="2.281845554260337E-2"/>
    <n v="94357"/>
    <n v="47249"/>
    <n v="47108"/>
    <n v="1695"/>
    <n v="1268"/>
    <n v="427"/>
    <n v="21148"/>
    <n v="10765"/>
    <n v="10383"/>
    <n v="103.6790908215352"/>
    <n v="74904"/>
    <n v="37752"/>
    <n v="37152"/>
    <n v="101.61498708010338"/>
    <n v="0.22017240661308457"/>
    <n v="36006"/>
    <n v="56579"/>
    <n v="3467"/>
    <n v="0.69766167659378919"/>
    <n v="29040.20063981336"/>
    <n v="0.63638452429346581"/>
    <n v="0.36361547570653419"/>
    <n v="6.1277152300323445"/>
    <n v="60046"/>
    <n v="20144"/>
    <n v="35294"/>
    <n v="3906"/>
    <n v="521"/>
    <n v="181"/>
    <n v="19140"/>
    <n v="16295"/>
    <n v="2845"/>
    <n v="0.14864158829676072"/>
    <n v="94357"/>
    <n v="1695"/>
    <n v="1.7963691088101572E-2"/>
    <n v="763"/>
    <n v="1652"/>
    <n v="2798"/>
    <n v="3474"/>
    <n v="3296"/>
    <n v="2765"/>
    <n v="2013"/>
    <n v="1385"/>
    <n v="994"/>
    <n v="4.9298328108672935"/>
    <n v="19140"/>
    <n v="5.0183908045977015"/>
    <n v="620"/>
    <n v="975"/>
    <n v="1617"/>
    <n v="7977"/>
    <n v="7629"/>
    <n v="228"/>
    <n v="63"/>
    <n v="31"/>
    <n v="19140"/>
    <n v="17961"/>
    <n v="203"/>
    <n v="188"/>
    <n v="722"/>
    <n v="41"/>
    <n v="25"/>
    <n v="19140"/>
    <n v="3020"/>
    <n v="1685"/>
    <n v="27"/>
    <n v="14319"/>
    <n v="15"/>
    <n v="74"/>
    <n v="23194.863375130615"/>
    <n v="0.74811912225705324"/>
    <n v="7.836990595611285E-4"/>
    <n v="0.24723092998955068"/>
    <n v="0.75276907001044935"/>
    <n v="19140"/>
    <n v="86"/>
    <n v="10587"/>
    <n v="21"/>
    <n v="5890"/>
    <n v="44"/>
    <n v="2488"/>
    <n v="24"/>
    <n v="0.86645768025078373"/>
    <n v="0.13354231974921627"/>
    <n v="19140"/>
    <n v="7554"/>
    <n v="360"/>
    <n v="9042"/>
    <n v="0.47241379310344828"/>
    <n v="2061"/>
    <n v="123"/>
    <n v="0.41347962382445141"/>
    <n v="0.10768025078369906"/>
    <n v="0.44315569487983281"/>
    <n v="58600"/>
    <n v="54192"/>
    <n v="4408"/>
    <n v="0.92477815699658705"/>
    <n v="29105"/>
    <n v="27250"/>
    <n v="1855"/>
    <n v="0.93626524652121612"/>
    <n v="29495"/>
    <n v="26942"/>
    <n v="2553"/>
    <n v="0.91344295643329376"/>
    <n v="13334"/>
    <n v="13044"/>
    <n v="290"/>
    <n v="0.97825108744562772"/>
    <n v="45266"/>
    <n v="41148"/>
    <n v="4118"/>
    <n v="0.90902664251314458"/>
    <n v="47925"/>
    <n v="21017"/>
    <n v="23510"/>
    <n v="3398"/>
    <n v="7.0902451747522174E-2"/>
    <n v="0.49055816379760042"/>
    <n v="6.1851088875809301"/>
    <n v="24246"/>
    <n v="10243"/>
    <n v="0.42246143693805166"/>
    <n v="12218"/>
    <n v="0.50391817206961975"/>
    <n v="1785"/>
    <n v="7.362039099232863E-2"/>
    <n v="23679"/>
    <n v="10774"/>
    <n v="11292"/>
    <n v="6.8119430719202664E-2"/>
    <n v="0.47687824654757383"/>
    <n v="1613"/>
    <n v="42034"/>
    <n v="4088"/>
    <n v="20833"/>
    <n v="10342"/>
    <n v="4972"/>
    <n v="112"/>
    <n v="1451"/>
    <n v="100"/>
    <n v="72"/>
    <n v="64"/>
    <n v="4088"/>
    <n v="37946"/>
    <n v="17113"/>
    <n v="24921"/>
    <n v="6771"/>
    <n v="9.7254603416282059E-2"/>
    <n v="0.902745396583718"/>
    <n v="0.40712280534805156"/>
    <n v="0.16108388447447305"/>
    <n v="0.65493410096588478"/>
    <n v="21002"/>
    <n v="1699"/>
    <n v="10586"/>
    <n v="5536"/>
    <n v="2334"/>
    <n v="57"/>
    <n v="627"/>
    <n v="80"/>
    <n v="44"/>
    <n v="39"/>
    <n v="8.0897057423102561E-2"/>
    <n v="0.9191029425768974"/>
    <n v="0.41505570898009714"/>
    <n v="0.15146176554613847"/>
    <n v="21032"/>
    <n v="2389"/>
    <n v="10247"/>
    <n v="4806"/>
    <n v="2638"/>
    <n v="55"/>
    <n v="824"/>
    <n v="20"/>
    <n v="28"/>
    <n v="25"/>
    <n v="0.11358881704069988"/>
    <n v="0.8864111829593001"/>
    <n v="0.39920121719284901"/>
    <n v="71253"/>
    <n v="2706"/>
    <n v="2951"/>
    <n v="491"/>
    <n v="22913"/>
    <n v="8077"/>
    <n v="1926"/>
    <n v="302"/>
    <n v="12877"/>
    <n v="14025"/>
    <n v="2594"/>
    <n v="548"/>
    <n v="1843"/>
    <n v="0.31019044812148261"/>
    <n v="0.11335663059800991"/>
    <n v="8.8217159836572989"/>
    <n v="0.12059179287814097"/>
    <n v="35894"/>
    <n v="1730"/>
    <n v="2208"/>
    <n v="362"/>
    <n v="16975"/>
    <n v="4340"/>
    <n v="1142"/>
    <n v="154"/>
    <n v="6145"/>
    <n v="474"/>
    <n v="1016"/>
    <n v="271"/>
    <n v="1077"/>
    <n v="0.74544492115673933"/>
    <n v="35359"/>
    <n v="976"/>
    <n v="743"/>
    <n v="129"/>
    <n v="5938"/>
    <n v="3737"/>
    <n v="784"/>
    <n v="148"/>
    <n v="6732"/>
    <n v="13551"/>
    <n v="1578"/>
    <n v="277"/>
    <n v="766"/>
    <n v="0.34805848581690657"/>
    <n v="71253"/>
    <n v="52740"/>
    <n v="44"/>
    <n v="177"/>
    <n v="806"/>
    <n v="89"/>
    <n v="603"/>
    <n v="0"/>
    <n v="12"/>
    <n v="16782"/>
    <n v="0.23552692518209759"/>
    <n v="0.76447307481790239"/>
    <n v="16691"/>
    <n v="14586"/>
    <n v="10"/>
    <n v="27"/>
    <n v="86"/>
    <n v="13"/>
    <n v="65"/>
    <n v="0"/>
    <n v="0"/>
    <n v="1904"/>
    <n v="0.1140734527589719"/>
    <n v="54562"/>
    <n v="38154"/>
    <n v="34"/>
    <n v="150"/>
    <n v="720"/>
    <n v="76"/>
    <n v="538"/>
    <n v="0"/>
    <n v="12"/>
    <n v="14878"/>
    <n v="0.27268062021186906"/>
    <n v="96052"/>
    <n v="87272"/>
    <n v="8780"/>
    <n v="9.1408820222379547E-2"/>
    <n v="5552"/>
    <n v="3327"/>
    <n v="3412"/>
    <n v="3155"/>
    <n v="48517"/>
    <n v="44100"/>
    <n v="4417"/>
    <n v="9.1040253931611581E-2"/>
    <n v="47535"/>
    <n v="43172"/>
    <n v="4363"/>
    <n v="9.1785000525928251E-2"/>
    <n v="19140"/>
    <n v="63"/>
    <n v="12342"/>
    <n v="2218"/>
    <n v="825"/>
    <n v="137"/>
    <n v="3555"/>
    <n v="0.18573667711598746"/>
    <n v="0.8142633228840126"/>
    <n v="0.64811912225705326"/>
    <n v="19140"/>
    <n v="2925"/>
    <n v="76"/>
    <n v="1115"/>
    <n v="1218"/>
    <n v="248"/>
    <n v="6005"/>
    <n v="7001"/>
    <n v="402"/>
    <n v="0"/>
    <n v="150"/>
    <n v="0.69247648902821313"/>
    <n v="0.23605015673981192"/>
    <n v="19140"/>
    <n v="2908"/>
    <n v="89"/>
    <n v="1111"/>
    <n v="1223"/>
    <n v="247"/>
    <n v="6076"/>
    <n v="7318"/>
    <n v="18"/>
    <n v="0"/>
    <n v="150"/>
    <n v="0.59791013584117036"/>
    <n v="0.44208463949843257"/>
    <n v="19140"/>
    <n v="3569"/>
    <n v="3241"/>
    <n v="5670"/>
    <n v="1245"/>
    <n v="118"/>
    <n v="1088"/>
    <n v="3981"/>
    <n v="228"/>
    <n v="0.18646812957157785"/>
    <n v="17594.573301985372"/>
    <n v="0.40062695924764891"/>
    <n v="19140"/>
    <n v="1059"/>
    <n v="7"/>
    <n v="35"/>
    <n v="10"/>
    <n v="17375"/>
    <n v="636"/>
    <n v="12"/>
    <n v="0"/>
    <n v="6"/>
    <n v="19140"/>
    <n v="0.9237199582027168"/>
    <n v="0.2492534735256848"/>
    <n v="1.0825791855203619"/>
    <n v="0.21982985501893063"/>
    <n v="11896"/>
    <n v="0.62152560083594566"/>
    <n v="0.21438483302996991"/>
    <n v="5866"/>
    <n v="7244"/>
    <n v="635"/>
    <n v="3583"/>
    <n v="198"/>
    <n v="154"/>
    <n v="0.18719958202716824"/>
    <n v="0.30647857889237201"/>
    <n v="0.37847439916405434"/>
    <n v="1.0344827586206896E-2"/>
    <n v="19140"/>
    <n v="216"/>
    <n v="7386"/>
    <n v="634"/>
    <n v="38"/>
    <n v="2"/>
    <n v="1"/>
    <n v="650"/>
    <n v="0.39921630094043886"/>
    <n v="13576"/>
    <n v="13576"/>
    <n v="0.80747040980193896"/>
    <n v="0.58007439599292876"/>
    <n v="787509"/>
    <n v="32223293.261999998"/>
    <n v="919833.48101576255"/>
    <n v="141"/>
    <n v="141"/>
    <n v="8.3863676916671615E-3"/>
    <n v="0.72709219858156038"/>
    <n v="10252"/>
    <n v="419491.33600000001"/>
    <n v="43309.119605026201"/>
    <n v="588"/>
    <n v="588"/>
    <n v="3.4972937607803484E-2"/>
    <n v="0.10658163265306123"/>
    <n v="6267"/>
    <n v="256433.106"/>
    <n v="48067.01604581048"/>
    <n v="1746"/>
    <n v="1746"/>
    <n v="0.10384821269255932"/>
    <n v="0.49214203894616271"/>
    <n v="85928"/>
    <n v="3516001.9040000001"/>
    <n v="228932.63997086257"/>
    <n v="10"/>
    <n v="10"/>
    <n v="5.947778504728484E-4"/>
    <n v="0.23"/>
    <n v="230"/>
    <n v="1525.6672264826695"/>
    <m/>
    <m/>
    <n v="0"/>
    <m/>
    <n v="0"/>
    <m/>
    <n v="183"/>
    <n v="150"/>
    <n v="8.9216677570927265E-3"/>
    <n v="0.20033333333333336"/>
    <n v="3005"/>
    <n v="49.907040000000009"/>
    <n v="602"/>
    <n v="516"/>
    <n v="516"/>
    <n v="3.0690537084398978E-2"/>
    <n v="0.17286821705426356"/>
    <n v="8920"/>
    <n v="121323.3240929969"/>
    <n v="16"/>
    <n v="16"/>
    <n v="9.5164456075655748E-4"/>
    <n v="0.11"/>
    <n v="176"/>
    <n v="3761.9635377673458"/>
    <n v="70"/>
    <n v="70"/>
    <n v="4.1634449533099385E-3"/>
    <n v="0.11414285714285714"/>
    <n v="799"/>
    <n v="7563.5863296979014"/>
    <n v="16846"/>
    <n v="16813"/>
    <n v="2.1624075738926551E-2"/>
    <n v="4.9403990354394663E-4"/>
    <n v="0.66927805931278883"/>
    <n v="3.1512055299170699E-2"/>
    <n v="0.16657318542466348"/>
    <n v="1.1100874468820822E-3"/>
    <n v="8.8275802712323784E-2"/>
    <n v="2.7372341926301951E-3"/>
    <n v="5.5033247698212506E-3"/>
    <n v="3.6312753956684195E-5"/>
    <n v="1374366.7048644067"/>
    <n v="14.308569367263635"/>
    <n v="33"/>
    <n v="1.9589219992876645E-3"/>
    <n v="5.7017689659266297"/>
    <n v="0.17504060300670471"/>
    <n v="-1.5001119999999999"/>
    <n v="130"/>
    <b v="0"/>
    <b v="0"/>
    <b v="0"/>
    <b v="0"/>
    <b v="0"/>
    <b v="1"/>
    <b v="1"/>
    <b v="1"/>
    <n v="2"/>
    <m/>
    <m/>
    <m/>
    <n v="2"/>
    <n v="0"/>
    <m/>
    <m/>
    <m/>
    <n v="0"/>
    <n v="4.9751243781094526E-3"/>
    <n v="0"/>
    <n v="0"/>
    <n v="0"/>
    <n v="0"/>
    <n v="0"/>
    <n v="4.1666666666666664E-2"/>
    <n v="0"/>
    <n v="1.2437810945273632E-3"/>
    <n v="1.0416666666666666E-2"/>
    <n v="96"/>
    <n v="0.15483870967741936"/>
    <n v="7"/>
    <m/>
    <m/>
    <n v="37"/>
    <m/>
    <m/>
    <n v="141"/>
    <m/>
    <n v="33"/>
    <m/>
    <n v="101"/>
    <n v="8"/>
    <n v="82"/>
    <n v="36"/>
    <m/>
    <n v="1"/>
    <m/>
    <n v="75"/>
    <m/>
    <n v="7"/>
    <n v="16"/>
    <n v="127"/>
    <m/>
    <n v="60"/>
    <n v="14"/>
    <n v="7"/>
    <m/>
    <n v="6"/>
    <n v="54"/>
    <n v="5"/>
    <n v="85"/>
    <n v="71"/>
    <m/>
    <m/>
    <n v="6"/>
    <n v="194"/>
    <m/>
    <n v="6"/>
    <n v="21"/>
    <n v="298"/>
    <n v="78"/>
    <n v="16"/>
    <n v="7"/>
    <m/>
    <n v="16"/>
    <m/>
    <n v="94"/>
    <n v="5"/>
    <n v="138"/>
    <n v="107"/>
    <m/>
    <m/>
    <n v="6"/>
    <n v="162"/>
    <m/>
    <n v="12"/>
    <n v="29"/>
    <n v="208"/>
    <n v="77"/>
    <n v="31"/>
    <n v="4"/>
    <n v="2"/>
    <n v="20"/>
    <n v="427"/>
    <n v="5"/>
    <n v="209"/>
    <n v="33"/>
    <m/>
    <m/>
    <n v="21"/>
    <n v="54"/>
    <m/>
    <n v="11"/>
    <n v="37"/>
    <n v="289"/>
    <n v="1"/>
    <n v="94"/>
    <n v="10"/>
    <m/>
    <n v="5"/>
    <m/>
    <n v="25"/>
    <m/>
    <n v="306"/>
    <m/>
    <m/>
    <m/>
    <n v="85"/>
    <n v="254"/>
    <n v="0"/>
    <n v="1"/>
    <n v="33"/>
    <n v="522"/>
    <n v="0"/>
    <n v="36"/>
    <n v="66"/>
    <n v="1063"/>
    <n v="0"/>
    <n v="343"/>
    <n v="61"/>
    <n v="18"/>
    <n v="7"/>
    <n v="42"/>
    <n v="0"/>
    <n v="982"/>
    <n v="23"/>
    <n v="599"/>
  </r>
  <r>
    <s v="MMR003"/>
    <s v="Kayin"/>
    <s v="MMR003D002"/>
    <s v="Myawaddy"/>
    <s v="MMR003005"/>
    <s v="Myawaddy"/>
    <n v="17"/>
    <n v="8"/>
    <x v="2"/>
    <n v="111285.57704444205"/>
    <n v="0.47142786622759542"/>
    <n v="0.55371900826446285"/>
    <n v="0.83624980175063623"/>
    <n v="0.19785477274481056"/>
    <n v="0.39475461069526968"/>
    <n v="0.51721376508011829"/>
    <n v="0.2906897491821156"/>
    <n v="0.11620774263904035"/>
    <n v="0.59746455834242096"/>
    <n v="0.84719193020719741"/>
    <n v="0.81170483460559795"/>
    <n v="0.39085781476786274"/>
    <n v="0.1032258064516129"/>
    <n v="111285.57704444205"/>
    <n v="210540"/>
    <n v="107607"/>
    <n v="102933"/>
    <n v="4.0892468908156898E-3"/>
    <n v="104.5408178135292"/>
    <n v="3138.1882200099999"/>
    <n v="67.089666151168302"/>
    <n v="5.793931079699835E-2"/>
    <n v="201246"/>
    <n v="100235"/>
    <n v="101011"/>
    <n v="9294"/>
    <n v="7372"/>
    <n v="1922"/>
    <n v="116580"/>
    <n v="59175"/>
    <n v="57405"/>
    <n v="103.08335510844002"/>
    <n v="93960"/>
    <n v="48432"/>
    <n v="45528"/>
    <n v="106.37849235635213"/>
    <n v="0.55371900826446285"/>
    <n v="69753"/>
    <n v="134863"/>
    <n v="5924"/>
    <n v="0.56113982337631518"/>
    <n v="92397.621586350608"/>
    <n v="0.51721376508011829"/>
    <n v="0.48278623491988171"/>
    <n v="4.3926058296196882"/>
    <n v="140787"/>
    <n v="36716"/>
    <n v="93164"/>
    <n v="6770"/>
    <n v="2891"/>
    <n v="1246"/>
    <n v="44016"/>
    <n v="36127"/>
    <n v="7889"/>
    <n v="0.17923027989821882"/>
    <n v="201246"/>
    <n v="9294"/>
    <n v="4.6182284368384958E-2"/>
    <n v="1870"/>
    <n v="5476"/>
    <n v="8215"/>
    <n v="8782"/>
    <n v="7198"/>
    <n v="5083"/>
    <n v="3095"/>
    <n v="2155"/>
    <n v="2142"/>
    <n v="4.5721101417666299"/>
    <n v="44016"/>
    <n v="4.7832606324972735"/>
    <n v="2375"/>
    <n v="2276"/>
    <n v="3694"/>
    <n v="26987"/>
    <n v="6584"/>
    <n v="1250"/>
    <n v="453"/>
    <n v="397"/>
    <n v="44016"/>
    <n v="27324"/>
    <n v="13209"/>
    <n v="1487"/>
    <n v="1252"/>
    <n v="536"/>
    <n v="208"/>
    <n v="44016"/>
    <n v="12490"/>
    <n v="97"/>
    <n v="208"/>
    <n v="30150"/>
    <n v="770"/>
    <n v="301"/>
    <n v="57549.150354416568"/>
    <n v="0.68497818974918212"/>
    <n v="1.7493638676844784E-2"/>
    <n v="0.2906897491821156"/>
    <n v="0.70931025081788435"/>
    <n v="44016"/>
    <n v="1768"/>
    <n v="10835"/>
    <n v="51"/>
    <n v="23144"/>
    <n v="277"/>
    <n v="7426"/>
    <n v="515"/>
    <n v="0.81329516539440205"/>
    <n v="0.18670483460559795"/>
    <n v="44016"/>
    <n v="4905"/>
    <n v="210"/>
    <n v="31712"/>
    <n v="0.72046528535078158"/>
    <n v="6703"/>
    <n v="486"/>
    <n v="0.11620774263904035"/>
    <n v="0.15228553253362415"/>
    <n v="0.44800754271174115"/>
    <n v="132409"/>
    <n v="110727"/>
    <n v="21682"/>
    <n v="0.83624980175063623"/>
    <n v="65108"/>
    <n v="56157"/>
    <n v="8951"/>
    <n v="0.86252073477913616"/>
    <n v="67301"/>
    <n v="54570"/>
    <n v="12731"/>
    <n v="0.81083490587064089"/>
    <n v="75409"/>
    <n v="70861"/>
    <n v="4548"/>
    <n v="0.93968889655080956"/>
    <n v="57000"/>
    <n v="39866"/>
    <n v="17134"/>
    <n v="0.6994035087719298"/>
    <n v="95013"/>
    <n v="34961"/>
    <n v="46690"/>
    <n v="13362"/>
    <n v="0.14063338701019859"/>
    <n v="0.4914064391188574"/>
    <n v="2.6164496332884299"/>
    <n v="47562"/>
    <n v="17377"/>
    <n v="0.36535469492451955"/>
    <n v="23340"/>
    <n v="0.49072789201463352"/>
    <n v="6845"/>
    <n v="0.1439174130608469"/>
    <n v="47451"/>
    <n v="17584"/>
    <n v="23350"/>
    <n v="0.13734167878443027"/>
    <n v="0.49208657351794483"/>
    <n v="6517"/>
    <n v="103672"/>
    <n v="20512"/>
    <n v="42235"/>
    <n v="22251"/>
    <n v="11339"/>
    <n v="174"/>
    <n v="5988"/>
    <n v="207"/>
    <n v="82"/>
    <n v="884"/>
    <n v="20512"/>
    <n v="83160"/>
    <n v="40925"/>
    <n v="62747"/>
    <n v="18674"/>
    <n v="0.19785477274481056"/>
    <n v="0.80214522725518944"/>
    <n v="0.39475461069526968"/>
    <n v="0.18012578131028628"/>
    <n v="0.59844991897522959"/>
    <n v="52928"/>
    <n v="8953"/>
    <n v="20007"/>
    <n v="13143"/>
    <n v="6795"/>
    <n v="121"/>
    <n v="3141"/>
    <n v="93"/>
    <n v="58"/>
    <n v="617"/>
    <n v="0.16915432285368803"/>
    <n v="0.83084567714631197"/>
    <n v="0.45284159613059249"/>
    <n v="0.20452312575574366"/>
    <n v="50744"/>
    <n v="11559"/>
    <n v="22228"/>
    <n v="9108"/>
    <n v="4544"/>
    <n v="53"/>
    <n v="2847"/>
    <n v="114"/>
    <n v="24"/>
    <n v="267"/>
    <n v="0.22779047769194388"/>
    <n v="0.77220952230805617"/>
    <n v="0.33416758631562354"/>
    <n v="163287"/>
    <n v="4416"/>
    <n v="31724"/>
    <n v="3123"/>
    <n v="33717"/>
    <n v="10871"/>
    <n v="4627"/>
    <n v="1154"/>
    <n v="21388"/>
    <n v="36671"/>
    <n v="5625"/>
    <n v="995"/>
    <n v="8976"/>
    <n v="0.29115606263817695"/>
    <n v="6.6576028710185128E-2"/>
    <n v="15.020421304387822"/>
    <n v="0.20532734654309384"/>
    <n v="83398"/>
    <n v="3420"/>
    <n v="23666"/>
    <n v="2354"/>
    <n v="23314"/>
    <n v="5592"/>
    <n v="3148"/>
    <n v="716"/>
    <n v="10669"/>
    <n v="1647"/>
    <n v="2412"/>
    <n v="588"/>
    <n v="5872"/>
    <n v="0.73735581188997334"/>
    <n v="79889"/>
    <n v="996"/>
    <n v="8058"/>
    <n v="769"/>
    <n v="10403"/>
    <n v="5279"/>
    <n v="1479"/>
    <n v="438"/>
    <n v="10719"/>
    <n v="35024"/>
    <n v="3213"/>
    <n v="407"/>
    <n v="3104"/>
    <n v="0.33776865400743533"/>
    <n v="163287"/>
    <n v="94293"/>
    <n v="114"/>
    <n v="435"/>
    <n v="2433"/>
    <n v="772"/>
    <n v="1339"/>
    <n v="13"/>
    <n v="66"/>
    <n v="63822"/>
    <n v="0.39085781476786274"/>
    <n v="0.60914218523213726"/>
    <n v="92306"/>
    <n v="60347"/>
    <n v="55"/>
    <n v="272"/>
    <n v="1701"/>
    <n v="508"/>
    <n v="756"/>
    <n v="5"/>
    <n v="26"/>
    <n v="28636"/>
    <n v="0.31022902086538251"/>
    <n v="70981"/>
    <n v="33946"/>
    <n v="59"/>
    <n v="163"/>
    <n v="732"/>
    <n v="264"/>
    <n v="583"/>
    <n v="8"/>
    <n v="40"/>
    <n v="35186"/>
    <n v="0.49571011960947298"/>
    <n v="210540"/>
    <n v="204195"/>
    <n v="6345"/>
    <n v="3.0136791108577941E-2"/>
    <n v="3592"/>
    <n v="1498"/>
    <n v="2386"/>
    <n v="1702"/>
    <n v="107607"/>
    <n v="104440"/>
    <n v="3167"/>
    <n v="2.943117083461113E-2"/>
    <n v="102933"/>
    <n v="99755"/>
    <n v="3178"/>
    <n v="3.0874452313640912E-2"/>
    <n v="44016"/>
    <n v="585"/>
    <n v="36705"/>
    <n v="795"/>
    <n v="295"/>
    <n v="285"/>
    <n v="5351"/>
    <n v="0.12156942929843693"/>
    <n v="0.87843057070156305"/>
    <n v="0.84719193020719741"/>
    <n v="44016"/>
    <n v="5654"/>
    <n v="3220"/>
    <n v="11539"/>
    <n v="2548"/>
    <n v="322"/>
    <n v="2228"/>
    <n v="1743"/>
    <n v="15315"/>
    <n v="1034"/>
    <n v="413"/>
    <n v="9.7532715376226833E-2"/>
    <n v="0.81170483460559795"/>
    <n v="44016"/>
    <n v="12922"/>
    <n v="8794"/>
    <n v="12235"/>
    <n v="2481"/>
    <n v="546"/>
    <n v="3024"/>
    <n v="1737"/>
    <n v="84"/>
    <n v="1706"/>
    <n v="487"/>
    <n v="0.81270447110141764"/>
    <n v="0.82944838240639762"/>
    <n v="44016"/>
    <n v="26298"/>
    <n v="2175"/>
    <n v="10429"/>
    <n v="368"/>
    <n v="3687"/>
    <n v="119"/>
    <n v="770"/>
    <n v="170"/>
    <n v="0.59746455834242096"/>
    <n v="120237.35250817884"/>
    <n v="0.69872319156670304"/>
    <n v="44016"/>
    <n v="3874"/>
    <n v="640"/>
    <n v="57"/>
    <n v="1141"/>
    <n v="7949"/>
    <n v="29313"/>
    <n v="788"/>
    <n v="12"/>
    <n v="242"/>
    <n v="44016"/>
    <n v="1.3574836423118866"/>
    <n v="0.36629880094707346"/>
    <n v="0.73665712707737108"/>
    <n v="0.14958649825346615"/>
    <n v="18897"/>
    <n v="0.42932115594329334"/>
    <n v="0.34055398367243961"/>
    <n v="7383"/>
    <n v="25119"/>
    <n v="1996"/>
    <n v="22393"/>
    <n v="1869"/>
    <n v="991"/>
    <n v="0.50874681933842236"/>
    <n v="0.16773446019629226"/>
    <n v="0.57067884405670666"/>
    <n v="4.2461832061068704E-2"/>
    <n v="44016"/>
    <n v="3379"/>
    <n v="17134"/>
    <n v="12437"/>
    <n v="2974"/>
    <n v="55"/>
    <n v="173"/>
    <n v="2125"/>
    <n v="0.53753180661577604"/>
    <n v="14723"/>
    <n v="14723"/>
    <n v="0.12665708902901679"/>
    <n v="0.70401344834612511"/>
    <n v="1036519"/>
    <n v="42412284.442000002"/>
    <n v="997547.75640800479"/>
    <n v="49740"/>
    <n v="49740"/>
    <n v="0.4278967335667524"/>
    <n v="0.87906232408524332"/>
    <n v="4372456"/>
    <n v="178912154.60800001"/>
    <n v="15277983.043645415"/>
    <n v="121"/>
    <n v="121"/>
    <n v="1.0409228942818063E-3"/>
    <n v="8.9834710743801657E-2"/>
    <n v="1087"/>
    <n v="44477.866000000002"/>
    <n v="9891.3417373181437"/>
    <n v="1577"/>
    <n v="1577"/>
    <n v="1.3566408299854615E-2"/>
    <n v="0.54763474952441338"/>
    <n v="86362"/>
    <n v="3533760.3160000001"/>
    <n v="206773.63873656947"/>
    <n v="3"/>
    <n v="3"/>
    <n v="2.5808005643350568E-5"/>
    <n v="0.20666666666666667"/>
    <n v="62"/>
    <n v="457.7001679448008"/>
    <m/>
    <m/>
    <n v="0"/>
    <m/>
    <n v="0"/>
    <m/>
    <n v="20"/>
    <n v="20"/>
    <n v="1.7205337095567045E-4"/>
    <n v="0.20499999999999999"/>
    <n v="410"/>
    <n v="51.069600000000001"/>
    <n v="50059"/>
    <n v="49970"/>
    <n v="49970"/>
    <n v="0.42987534733274263"/>
    <n v="0.17002021212727636"/>
    <n v="849591"/>
    <n v="11749082.373889642"/>
    <n v="44"/>
    <n v="44"/>
    <n v="3.7851741610247499E-4"/>
    <n v="0.10477272727272727"/>
    <n v="461"/>
    <n v="10345.399728860202"/>
    <n v="45"/>
    <n v="45"/>
    <n v="3.871200846502585E-4"/>
    <n v="0.11933333333333333"/>
    <n v="537"/>
    <n v="4862.3054976629373"/>
    <n v="116243"/>
    <n v="116243"/>
    <n v="0.14950618189020634"/>
    <n v="3.4157307147837379E-3"/>
    <n v="3.5302684149208945E-2"/>
    <n v="0.54067968812731615"/>
    <n v="7.3176090185241493E-3"/>
    <n v="1.6197765330230889E-5"/>
    <n v="0.41579377170070858"/>
    <n v="3.6611819001062997E-4"/>
    <n v="1.7207440357446877E-4"/>
    <n v="1.8073259619352433E-6"/>
    <n v="28256994.629411422"/>
    <n v="134.21200070965813"/>
    <n v="0"/>
    <n v="0"/>
    <n v="1.8112058360503429"/>
    <n v="0.55211836230645006"/>
    <n v="2.3935930000000001"/>
    <n v="277"/>
    <b v="0"/>
    <b v="0"/>
    <b v="0"/>
    <b v="0"/>
    <b v="0"/>
    <b v="1"/>
    <b v="1"/>
    <b v="1"/>
    <n v="3"/>
    <m/>
    <m/>
    <m/>
    <n v="3"/>
    <n v="0"/>
    <m/>
    <m/>
    <m/>
    <n v="0"/>
    <n v="7.462686567164179E-3"/>
    <n v="0"/>
    <n v="0"/>
    <n v="0"/>
    <n v="0"/>
    <n v="0"/>
    <n v="6.25E-2"/>
    <n v="0"/>
    <n v="1.8656716417910447E-3"/>
    <n v="1.5625E-2"/>
    <n v="64"/>
    <n v="0.1032258064516129"/>
    <m/>
    <m/>
    <m/>
    <n v="5"/>
    <m/>
    <m/>
    <n v="42"/>
    <m/>
    <m/>
    <m/>
    <n v="26"/>
    <m/>
    <n v="3"/>
    <m/>
    <m/>
    <m/>
    <m/>
    <n v="6"/>
    <m/>
    <n v="3"/>
    <n v="10"/>
    <n v="58"/>
    <m/>
    <n v="1"/>
    <n v="5"/>
    <m/>
    <m/>
    <n v="7"/>
    <n v="38"/>
    <n v="1"/>
    <m/>
    <m/>
    <m/>
    <m/>
    <m/>
    <n v="15"/>
    <m/>
    <n v="4"/>
    <n v="6"/>
    <n v="76"/>
    <n v="2"/>
    <n v="2"/>
    <m/>
    <m/>
    <n v="2"/>
    <m/>
    <n v="34"/>
    <m/>
    <n v="1"/>
    <m/>
    <m/>
    <m/>
    <m/>
    <n v="11"/>
    <m/>
    <n v="7"/>
    <n v="6"/>
    <n v="114"/>
    <n v="3"/>
    <n v="5"/>
    <m/>
    <n v="2"/>
    <n v="1"/>
    <n v="102"/>
    <m/>
    <n v="1"/>
    <m/>
    <m/>
    <m/>
    <m/>
    <n v="28"/>
    <m/>
    <n v="3"/>
    <n v="1"/>
    <n v="144"/>
    <m/>
    <n v="1"/>
    <n v="14"/>
    <m/>
    <n v="5"/>
    <m/>
    <m/>
    <m/>
    <n v="53"/>
    <m/>
    <m/>
    <m/>
    <n v="1"/>
    <n v="0"/>
    <n v="0"/>
    <n v="0"/>
    <n v="0"/>
    <n v="65"/>
    <n v="0"/>
    <n v="17"/>
    <n v="22"/>
    <n v="434"/>
    <n v="0"/>
    <n v="7"/>
    <n v="12"/>
    <n v="0"/>
    <n v="7"/>
    <n v="10"/>
    <n v="0"/>
    <n v="253"/>
    <n v="1"/>
    <n v="6"/>
  </r>
  <r>
    <s v="MMR003"/>
    <s v="Kayin"/>
    <s v="MMR003D003"/>
    <s v="Kawkareik"/>
    <s v="MMR003006"/>
    <s v="Kawkareik"/>
    <n v="53"/>
    <n v="11"/>
    <x v="5"/>
    <n v="137212.24782694763"/>
    <n v="0.37727601715992592"/>
    <n v="0.19492425411405909"/>
    <n v="0.74308111050626025"/>
    <n v="0.31344999592616396"/>
    <n v="0.27473044785037254"/>
    <n v="0.60343128506358978"/>
    <n v="0.37674183480592555"/>
    <n v="7.8464987471976791E-2"/>
    <n v="0.14257769572288892"/>
    <n v="0.70541562266473257"/>
    <n v="0.67420545958064093"/>
    <n v="0.39142978512513715"/>
    <n v="2.8859727087363413E-2"/>
    <n v="137212.24782694763"/>
    <n v="220342"/>
    <n v="105524"/>
    <n v="114818"/>
    <n v="4.2796278066690929E-3"/>
    <n v="91.905450364925358"/>
    <n v="2412.0353256100002"/>
    <n v="91.351066736253472"/>
    <n v="7.8891700479522486E-2"/>
    <n v="213940"/>
    <n v="100283"/>
    <n v="113657"/>
    <n v="6402"/>
    <n v="5241"/>
    <n v="1161"/>
    <n v="42950"/>
    <n v="20764"/>
    <n v="22186"/>
    <n v="93.590552600739201"/>
    <n v="177392"/>
    <n v="84760"/>
    <n v="92632"/>
    <n v="91.501856809741781"/>
    <n v="0.19492425411405909"/>
    <n v="77766"/>
    <n v="128873"/>
    <n v="13703"/>
    <n v="0.70976077223312883"/>
    <n v="63951.891924607924"/>
    <n v="0.60343128506358978"/>
    <n v="0.39656871493641022"/>
    <n v="10.632948716953901"/>
    <n v="142576"/>
    <n v="37616"/>
    <n v="88539"/>
    <n v="12702"/>
    <n v="2133"/>
    <n v="1586"/>
    <n v="45498"/>
    <n v="29874"/>
    <n v="15624"/>
    <n v="0.34339970987735724"/>
    <n v="213940"/>
    <n v="6402"/>
    <n v="2.9924277834906983E-2"/>
    <n v="2218"/>
    <n v="4822"/>
    <n v="7493"/>
    <n v="8907"/>
    <n v="7908"/>
    <n v="5654"/>
    <n v="3629"/>
    <n v="2502"/>
    <n v="2365"/>
    <n v="4.7021847114158861"/>
    <n v="45498"/>
    <n v="4.8428941931513476"/>
    <n v="719"/>
    <n v="3031"/>
    <n v="3980"/>
    <n v="30958"/>
    <n v="4292"/>
    <n v="1674"/>
    <n v="594"/>
    <n v="250"/>
    <n v="45498"/>
    <n v="42222"/>
    <n v="1098"/>
    <n v="1072"/>
    <n v="862"/>
    <n v="90"/>
    <n v="154"/>
    <n v="45498"/>
    <n v="17088"/>
    <n v="31"/>
    <n v="22"/>
    <n v="28184"/>
    <n v="127"/>
    <n v="46"/>
    <n v="80496.700074728549"/>
    <n v="0.61945580025495628"/>
    <n v="2.7913314870983341E-3"/>
    <n v="0.37674183480592555"/>
    <n v="0.62325816519407451"/>
    <n v="45498"/>
    <n v="8098"/>
    <n v="4779"/>
    <n v="36"/>
    <n v="26549"/>
    <n v="103"/>
    <n v="5618"/>
    <n v="315"/>
    <n v="0.86733482790452332"/>
    <n v="0.13266517209547668"/>
    <n v="45498"/>
    <n v="3465"/>
    <n v="105"/>
    <n v="38795"/>
    <n v="0.8526748428502352"/>
    <n v="2730"/>
    <n v="403"/>
    <n v="7.8464987471976791E-2"/>
    <n v="6.0002637478570486E-2"/>
    <n v="0.37796166864477559"/>
    <n v="137775"/>
    <n v="102378"/>
    <n v="35397"/>
    <n v="0.74308111050626025"/>
    <n v="62300"/>
    <n v="49883"/>
    <n v="12417"/>
    <n v="0.80069020866773688"/>
    <n v="75475"/>
    <n v="52495"/>
    <n v="22980"/>
    <n v="0.69552832063597203"/>
    <n v="29536"/>
    <n v="27351"/>
    <n v="2185"/>
    <n v="0.92602248104008666"/>
    <n v="108239"/>
    <n v="75027"/>
    <n v="33212"/>
    <n v="0.69316050591746048"/>
    <n v="94823"/>
    <n v="42688"/>
    <n v="38542"/>
    <n v="13593"/>
    <n v="0.14335129662634594"/>
    <n v="0.40646256709869966"/>
    <n v="3.1404399323181047"/>
    <n v="45853"/>
    <n v="20116"/>
    <n v="0.43870630056921028"/>
    <n v="18677"/>
    <n v="0.4073234030488736"/>
    <n v="7060"/>
    <n v="0.15397029638191612"/>
    <n v="48970"/>
    <n v="22572"/>
    <n v="19865"/>
    <n v="0.13340820910761692"/>
    <n v="0.40565652440269551"/>
    <n v="6533"/>
    <n v="110461"/>
    <n v="34624"/>
    <n v="45490"/>
    <n v="17500"/>
    <n v="7085"/>
    <n v="165"/>
    <n v="4135"/>
    <n v="195"/>
    <n v="68"/>
    <n v="1199"/>
    <n v="34624"/>
    <n v="75837"/>
    <n v="30347"/>
    <n v="80114"/>
    <n v="12847"/>
    <n v="0.31344999592616396"/>
    <n v="0.68655000407383604"/>
    <n v="0.27473044785037254"/>
    <n v="0.1163034917301129"/>
    <n v="0.48064022596210432"/>
    <n v="50526"/>
    <n v="12587"/>
    <n v="22039"/>
    <n v="9307"/>
    <n v="3760"/>
    <n v="107"/>
    <n v="1672"/>
    <n v="104"/>
    <n v="40"/>
    <n v="910"/>
    <n v="0.24911926532874165"/>
    <n v="0.75088073467125838"/>
    <n v="0.31468946680916754"/>
    <n v="0.13048727387879508"/>
    <n v="59935"/>
    <n v="22037"/>
    <n v="23451"/>
    <n v="8193"/>
    <n v="3325"/>
    <n v="58"/>
    <n v="2463"/>
    <n v="91"/>
    <n v="28"/>
    <n v="289"/>
    <n v="0.3676816551263869"/>
    <n v="0.63231834487361305"/>
    <n v="0.24104446483690664"/>
    <n v="169494"/>
    <n v="4621"/>
    <n v="12213"/>
    <n v="2896"/>
    <n v="39244"/>
    <n v="17801"/>
    <n v="6894"/>
    <n v="1191"/>
    <n v="26840"/>
    <n v="34216"/>
    <n v="10282"/>
    <n v="2154"/>
    <n v="11142"/>
    <n v="0.30689581932103793"/>
    <n v="0.105024366644247"/>
    <n v="9.5215999101174091"/>
    <n v="0.13015912168976601"/>
    <n v="79899"/>
    <n v="2736"/>
    <n v="8894"/>
    <n v="2087"/>
    <n v="25428"/>
    <n v="7812"/>
    <n v="4564"/>
    <n v="824"/>
    <n v="12452"/>
    <n v="2500"/>
    <n v="4279"/>
    <n v="1094"/>
    <n v="7229"/>
    <n v="0.64482659357438765"/>
    <n v="89595"/>
    <n v="1885"/>
    <n v="3319"/>
    <n v="809"/>
    <n v="13816"/>
    <n v="9989"/>
    <n v="2330"/>
    <n v="367"/>
    <n v="14388"/>
    <n v="31716"/>
    <n v="6003"/>
    <n v="1060"/>
    <n v="3913"/>
    <n v="0.35881466599698641"/>
    <n v="169494"/>
    <n v="95535"/>
    <n v="76"/>
    <n v="649"/>
    <n v="4265"/>
    <n v="910"/>
    <n v="1635"/>
    <n v="19"/>
    <n v="60"/>
    <n v="66345"/>
    <n v="0.39142978512513715"/>
    <n v="0.60857021487486285"/>
    <n v="34982"/>
    <n v="22625"/>
    <n v="17"/>
    <n v="232"/>
    <n v="617"/>
    <n v="182"/>
    <n v="959"/>
    <n v="16"/>
    <n v="8"/>
    <n v="10326"/>
    <n v="0.29518037848036133"/>
    <n v="134512"/>
    <n v="72910"/>
    <n v="59"/>
    <n v="417"/>
    <n v="3648"/>
    <n v="728"/>
    <n v="676"/>
    <n v="3"/>
    <n v="52"/>
    <n v="56019"/>
    <n v="0.41646098489354111"/>
    <n v="220342"/>
    <n v="203814"/>
    <n v="16528"/>
    <n v="7.5010665238583657E-2"/>
    <n v="10491"/>
    <n v="4627"/>
    <n v="6978"/>
    <n v="6534"/>
    <n v="105524"/>
    <n v="98331"/>
    <n v="7193"/>
    <n v="6.8164588150562908E-2"/>
    <n v="114818"/>
    <n v="105483"/>
    <n v="9335"/>
    <n v="8.1302583218659089E-2"/>
    <n v="45498"/>
    <n v="788"/>
    <n v="31307"/>
    <n v="1270"/>
    <n v="387"/>
    <n v="355"/>
    <n v="11391"/>
    <n v="0.25036265330344193"/>
    <n v="0.74963734669655802"/>
    <n v="0.70541562266473257"/>
    <n v="45498"/>
    <n v="1166"/>
    <n v="1081"/>
    <n v="27216"/>
    <n v="9940"/>
    <n v="294"/>
    <n v="2556"/>
    <n v="218"/>
    <n v="1212"/>
    <n v="89"/>
    <n v="1726"/>
    <n v="6.7431535452107783E-2"/>
    <n v="0.67420545958064093"/>
    <n v="45498"/>
    <n v="1444"/>
    <n v="1060"/>
    <n v="25720"/>
    <n v="9912"/>
    <n v="278"/>
    <n v="5091"/>
    <n v="178"/>
    <n v="14"/>
    <n v="93"/>
    <n v="1708"/>
    <n v="0.62455492549123037"/>
    <n v="0.68981054112268669"/>
    <n v="45498"/>
    <n v="6487"/>
    <n v="5429"/>
    <n v="22690"/>
    <n v="1730"/>
    <n v="6349"/>
    <n v="125"/>
    <n v="2477"/>
    <n v="211"/>
    <n v="0.14257769572288892"/>
    <n v="30503.072222954852"/>
    <n v="0.33656424458217943"/>
    <n v="45498"/>
    <n v="3227"/>
    <n v="21"/>
    <n v="173"/>
    <n v="149"/>
    <n v="28592"/>
    <n v="12716"/>
    <n v="523"/>
    <n v="1"/>
    <n v="96"/>
    <n v="45498"/>
    <n v="1.0592773308716867"/>
    <n v="0.28583181710234423"/>
    <n v="0.94403983815748516"/>
    <n v="0.19169788550340769"/>
    <n v="23341"/>
    <n v="0.51301156094773392"/>
    <n v="0.42064192903097913"/>
    <n v="12914"/>
    <n v="22157"/>
    <n v="1989"/>
    <n v="9032"/>
    <n v="1067"/>
    <n v="1036"/>
    <n v="0.19851422040529254"/>
    <n v="0.28383665216053455"/>
    <n v="0.48698843905226602"/>
    <n v="2.3451580289243483E-2"/>
    <n v="45498"/>
    <n v="1238"/>
    <n v="21214"/>
    <n v="19715"/>
    <n v="4664"/>
    <n v="2040"/>
    <n v="1897"/>
    <n v="10818"/>
    <n v="0.6376763813794013"/>
    <n v="144452"/>
    <n v="144452"/>
    <n v="0.91425316455696204"/>
    <n v="0.70630790850940106"/>
    <n v="10202759"/>
    <n v="417476492.76199996"/>
    <n v="9787255.892729003"/>
    <n v="50"/>
    <n v="50"/>
    <n v="3.1645569620253165E-4"/>
    <n v="0.65500000000000003"/>
    <n v="3275"/>
    <n v="134006.45000000001"/>
    <n v="15357.843831569577"/>
    <n v="8899"/>
    <n v="8899"/>
    <n v="5.6322784810126585E-2"/>
    <n v="0.1175570288796494"/>
    <n v="104614"/>
    <n v="4280595.6519999998"/>
    <n v="727463.22413548897"/>
    <n v="3349"/>
    <n v="3349"/>
    <n v="2.1196202531645569E-2"/>
    <n v="0.67304867124514789"/>
    <n v="225404"/>
    <n v="9223080.8719999995"/>
    <n v="439115.35582040023"/>
    <n v="155"/>
    <n v="155"/>
    <n v="9.8101265822784817E-4"/>
    <n v="0.20954838709677417"/>
    <n v="3248"/>
    <n v="23647.842010481374"/>
    <m/>
    <m/>
    <n v="0"/>
    <m/>
    <n v="0"/>
    <m/>
    <n v="523"/>
    <n v="523"/>
    <n v="3.3101265822784811E-3"/>
    <n v="0.22053537284894836"/>
    <n v="11534"/>
    <n v="54.93977208413002"/>
    <n v="572"/>
    <n v="379"/>
    <n v="379"/>
    <n v="2.39873417721519E-3"/>
    <n v="0.15401055408970976"/>
    <n v="5837"/>
    <n v="89111.511300864004"/>
    <n v="54"/>
    <n v="54"/>
    <n v="3.4177215189873416E-4"/>
    <n v="0.11537037037037036"/>
    <n v="623"/>
    <n v="12696.626939964792"/>
    <n v="139"/>
    <n v="139"/>
    <n v="8.7974683544303793E-4"/>
    <n v="0.1302158273381295"/>
    <n v="1810"/>
    <n v="15019.121426114405"/>
    <n v="158000"/>
    <n v="158000"/>
    <n v="0.20321203632608073"/>
    <n v="4.6427350716673746E-3"/>
    <n v="0.88096313997543574"/>
    <n v="1.3823787252934894E-3"/>
    <n v="3.9525322206233414E-2"/>
    <n v="2.128571826416997E-3"/>
    <n v="8.0210385489038472E-3"/>
    <n v="1.1428392655430284E-3"/>
    <n v="1.3518898980716012E-3"/>
    <n v="4.9451975768536392E-6"/>
    <n v="11109722.35796597"/>
    <n v="50.420357253569314"/>
    <n v="0"/>
    <n v="0"/>
    <n v="1.3945696202531646"/>
    <n v="0.71706710477348845"/>
    <n v="-0.78155430000000004"/>
    <n v="187"/>
    <b v="0"/>
    <b v="0"/>
    <b v="0"/>
    <b v="1"/>
    <b v="1"/>
    <b v="1"/>
    <b v="1"/>
    <b v="1"/>
    <n v="10"/>
    <m/>
    <n v="2"/>
    <m/>
    <n v="12"/>
    <n v="7"/>
    <m/>
    <m/>
    <m/>
    <n v="8.2644628099173556E-3"/>
    <n v="2.4875621890547265E-2"/>
    <n v="0"/>
    <n v="6.392694063926941E-3"/>
    <n v="0"/>
    <n v="0"/>
    <n v="0"/>
    <n v="0.20833333333333334"/>
    <n v="1.5217391304347827E-2"/>
    <n v="7.8170789886185515E-3"/>
    <n v="5.5887681159420291E-2"/>
    <n v="17.893030794165316"/>
    <n v="2.8859727087363413E-2"/>
    <m/>
    <m/>
    <m/>
    <n v="180"/>
    <m/>
    <m/>
    <n v="132"/>
    <m/>
    <n v="6"/>
    <m/>
    <n v="67"/>
    <n v="6"/>
    <n v="54"/>
    <n v="8"/>
    <m/>
    <m/>
    <m/>
    <n v="120"/>
    <m/>
    <n v="7"/>
    <n v="15"/>
    <n v="187"/>
    <m/>
    <n v="88"/>
    <n v="9"/>
    <n v="32"/>
    <n v="1"/>
    <n v="7"/>
    <n v="100"/>
    <n v="1"/>
    <n v="64"/>
    <n v="46"/>
    <m/>
    <m/>
    <n v="25"/>
    <n v="115"/>
    <m/>
    <n v="2"/>
    <n v="15"/>
    <n v="229"/>
    <n v="64"/>
    <n v="7"/>
    <n v="33"/>
    <n v="1"/>
    <n v="3"/>
    <m/>
    <n v="111"/>
    <m/>
    <n v="126"/>
    <n v="55"/>
    <m/>
    <m/>
    <n v="25"/>
    <n v="127"/>
    <m/>
    <n v="7"/>
    <n v="20"/>
    <n v="238"/>
    <n v="67"/>
    <n v="97"/>
    <n v="1"/>
    <n v="2"/>
    <n v="8"/>
    <n v="325"/>
    <m/>
    <n v="267"/>
    <n v="12"/>
    <m/>
    <m/>
    <n v="45"/>
    <n v="69"/>
    <n v="10"/>
    <n v="4"/>
    <n v="8"/>
    <n v="921"/>
    <n v="5"/>
    <n v="63"/>
    <n v="17"/>
    <m/>
    <n v="5"/>
    <m/>
    <n v="3"/>
    <n v="6"/>
    <n v="211"/>
    <m/>
    <m/>
    <m/>
    <n v="152"/>
    <n v="121"/>
    <n v="0"/>
    <n v="0"/>
    <n v="95"/>
    <n v="611"/>
    <n v="0"/>
    <n v="20"/>
    <n v="50"/>
    <n v="1707"/>
    <n v="0"/>
    <n v="293"/>
    <n v="113"/>
    <n v="66"/>
    <n v="9"/>
    <n v="18"/>
    <n v="0"/>
    <n v="814"/>
    <n v="7"/>
    <n v="663"/>
  </r>
  <r>
    <s v="MMR003"/>
    <s v="Kayin"/>
    <s v="MMR003D003"/>
    <s v="Kawkareik"/>
    <s v="MMR003007"/>
    <s v="Kyainseikgyi"/>
    <n v="51"/>
    <n v="16"/>
    <x v="5"/>
    <n v="141298.28989545788"/>
    <n v="0.44556074422321507"/>
    <n v="0.15660646108087534"/>
    <n v="0.68729963959218021"/>
    <n v="0.37315898023979255"/>
    <n v="0.25369915533457138"/>
    <n v="0.61547471726082148"/>
    <n v="0.44443126087644358"/>
    <n v="0.19360069609239045"/>
    <n v="0.14364815693719349"/>
    <n v="0.56664293624426509"/>
    <n v="0.44275035595633605"/>
    <n v="0.46941657106371049"/>
    <n v="1"/>
    <n v="141298.28989545788"/>
    <n v="254849"/>
    <n v="125686"/>
    <n v="129163"/>
    <n v="4.9498455442076933E-3"/>
    <n v="97.30805261568716"/>
    <n v="7192.8817558399996"/>
    <n v="35.430722852226033"/>
    <n v="3.0598328786909424E-2"/>
    <n v="246809"/>
    <n v="119426"/>
    <n v="127383"/>
    <n v="8040"/>
    <n v="6260"/>
    <n v="1780"/>
    <n v="39911"/>
    <n v="19336"/>
    <n v="20575"/>
    <n v="93.978128797083841"/>
    <n v="214938"/>
    <n v="106350"/>
    <n v="108588"/>
    <n v="97.938998784396063"/>
    <n v="0.15660646108087534"/>
    <n v="93005"/>
    <n v="151111"/>
    <n v="10733"/>
    <n v="0.68650197536909952"/>
    <n v="79894.658079160363"/>
    <n v="0.61547471726082148"/>
    <n v="0.38452528273917852"/>
    <n v="7.1027258108278017"/>
    <n v="161844"/>
    <n v="41476"/>
    <n v="106114"/>
    <n v="10100"/>
    <n v="2283"/>
    <n v="1871"/>
    <n v="50568"/>
    <n v="41279"/>
    <n v="9289"/>
    <n v="0.18369324473975637"/>
    <n v="246809"/>
    <n v="8040"/>
    <n v="3.2575797479022242E-2"/>
    <n v="1804"/>
    <n v="4778"/>
    <n v="7692"/>
    <n v="9982"/>
    <n v="9003"/>
    <n v="6852"/>
    <n v="4541"/>
    <n v="3071"/>
    <n v="2845"/>
    <n v="4.8807348520803666"/>
    <n v="50568"/>
    <n v="5.0397286821705425"/>
    <n v="1656"/>
    <n v="2436"/>
    <n v="3968"/>
    <n v="29568"/>
    <n v="9842"/>
    <n v="2116"/>
    <n v="654"/>
    <n v="328"/>
    <n v="50568"/>
    <n v="45293"/>
    <n v="3169"/>
    <n v="1070"/>
    <n v="432"/>
    <n v="141"/>
    <n v="463"/>
    <n v="50568"/>
    <n v="22355"/>
    <n v="84"/>
    <n v="35"/>
    <n v="26844"/>
    <n v="486"/>
    <n v="764"/>
    <n v="109518.80934583135"/>
    <n v="0.53084954912197435"/>
    <n v="9.6108210726150931E-3"/>
    <n v="0.44443126087644358"/>
    <n v="0.55556873912355642"/>
    <n v="50568"/>
    <n v="5500"/>
    <n v="13332"/>
    <n v="52"/>
    <n v="23174"/>
    <n v="98"/>
    <n v="6441"/>
    <n v="1971"/>
    <n v="0.83171175446922951"/>
    <n v="0.16828824553077049"/>
    <n v="50568"/>
    <n v="9654"/>
    <n v="136"/>
    <n v="35153"/>
    <n v="0.69516294890049046"/>
    <n v="4950"/>
    <n v="675"/>
    <n v="0.19360069609239045"/>
    <n v="9.7887992406264834E-2"/>
    <n v="0.36192849232716345"/>
    <n v="155657"/>
    <n v="106983"/>
    <n v="48674"/>
    <n v="0.68729963959218021"/>
    <n v="74082"/>
    <n v="53630"/>
    <n v="20452"/>
    <n v="0.72392753975324642"/>
    <n v="81575"/>
    <n v="53353"/>
    <n v="28222"/>
    <n v="0.654036163040147"/>
    <n v="26414"/>
    <n v="23956"/>
    <n v="2458"/>
    <n v="0.90694328765048837"/>
    <n v="129243"/>
    <n v="83027"/>
    <n v="46216"/>
    <n v="0.64241003381227613"/>
    <n v="120888"/>
    <n v="43285"/>
    <n v="50895"/>
    <n v="26708"/>
    <n v="0.2209317715571438"/>
    <n v="0.4210095294818344"/>
    <n v="1.620675453047776"/>
    <n v="58383"/>
    <n v="20194"/>
    <n v="0.34588835791240602"/>
    <n v="24273"/>
    <n v="0.41575458609526744"/>
    <n v="13916"/>
    <n v="0.23835705599232654"/>
    <n v="62505"/>
    <n v="23091"/>
    <n v="26622"/>
    <n v="0.20465562754979602"/>
    <n v="0.42591792656587474"/>
    <n v="12792"/>
    <n v="116851"/>
    <n v="43604"/>
    <n v="43602"/>
    <n v="14192"/>
    <n v="5981"/>
    <n v="120"/>
    <n v="2421"/>
    <n v="106"/>
    <n v="61"/>
    <n v="6764"/>
    <n v="43604"/>
    <n v="73247"/>
    <n v="29645"/>
    <n v="87206"/>
    <n v="15453"/>
    <n v="0.37315898023979255"/>
    <n v="0.62684101976020745"/>
    <n v="0.25369915533457138"/>
    <n v="0.13224533808011912"/>
    <n v="0.44027008754738939"/>
    <n v="56993"/>
    <n v="18590"/>
    <n v="21781"/>
    <n v="7756"/>
    <n v="3228"/>
    <n v="83"/>
    <n v="1081"/>
    <n v="53"/>
    <n v="39"/>
    <n v="4382"/>
    <n v="0.32618040812029547"/>
    <n v="0.67381959187970453"/>
    <n v="0.29164985173617813"/>
    <n v="0.15556296387275631"/>
    <n v="59858"/>
    <n v="25014"/>
    <n v="21821"/>
    <n v="6436"/>
    <n v="2753"/>
    <n v="37"/>
    <n v="1340"/>
    <n v="53"/>
    <n v="22"/>
    <n v="2382"/>
    <n v="0.4178890039760767"/>
    <n v="0.58211099602392324"/>
    <n v="0.21756490360519898"/>
    <n v="192637"/>
    <n v="2828"/>
    <n v="22659"/>
    <n v="2583"/>
    <n v="51206"/>
    <n v="30453"/>
    <n v="4837"/>
    <n v="2015"/>
    <n v="27374"/>
    <n v="32331"/>
    <n v="7994"/>
    <n v="1757"/>
    <n v="6600"/>
    <n v="0.32591869682355934"/>
    <n v="0.15808489542507409"/>
    <n v="6.3257150362854242"/>
    <n v="8.6471761148857657E-2"/>
    <n v="94400"/>
    <n v="1659"/>
    <n v="14106"/>
    <n v="1798"/>
    <n v="35886"/>
    <n v="13600"/>
    <n v="3156"/>
    <n v="1264"/>
    <n v="12597"/>
    <n v="1243"/>
    <n v="3401"/>
    <n v="914"/>
    <n v="4776"/>
    <n v="0.7436970338983051"/>
    <n v="98237"/>
    <n v="1169"/>
    <n v="8553"/>
    <n v="785"/>
    <n v="15320"/>
    <n v="16853"/>
    <n v="1681"/>
    <n v="751"/>
    <n v="14777"/>
    <n v="31088"/>
    <n v="4593"/>
    <n v="843"/>
    <n v="1824"/>
    <n v="0.45157120026059427"/>
    <n v="192637"/>
    <n v="96299"/>
    <n v="112"/>
    <n v="393"/>
    <n v="3209"/>
    <n v="769"/>
    <n v="1298"/>
    <n v="42"/>
    <n v="88"/>
    <n v="90427"/>
    <n v="0.46941657106371049"/>
    <n v="0.53058342893628951"/>
    <n v="32300"/>
    <n v="21467"/>
    <n v="34"/>
    <n v="115"/>
    <n v="607"/>
    <n v="244"/>
    <n v="386"/>
    <n v="7"/>
    <n v="13"/>
    <n v="9427"/>
    <n v="0.29185758513931886"/>
    <n v="160337"/>
    <n v="74832"/>
    <n v="78"/>
    <n v="278"/>
    <n v="2602"/>
    <n v="525"/>
    <n v="912"/>
    <n v="35"/>
    <n v="75"/>
    <n v="81000"/>
    <n v="0.50518595208841377"/>
    <n v="254849"/>
    <n v="236680"/>
    <n v="18169"/>
    <n v="7.1293197148115162E-2"/>
    <n v="10659"/>
    <n v="5465"/>
    <n v="7089"/>
    <n v="7267"/>
    <n v="125686"/>
    <n v="116687"/>
    <n v="8999"/>
    <n v="7.1599064334929907E-2"/>
    <n v="129163"/>
    <n v="119993"/>
    <n v="9170"/>
    <n v="7.0995563745035337E-2"/>
    <n v="50568"/>
    <n v="356"/>
    <n v="28298"/>
    <n v="4568"/>
    <n v="846"/>
    <n v="606"/>
    <n v="15894"/>
    <n v="0.31430944470811578"/>
    <n v="0.68569055529188416"/>
    <n v="0.56664293624426509"/>
    <n v="50568"/>
    <n v="2082"/>
    <n v="1102"/>
    <n v="12602"/>
    <n v="14003"/>
    <n v="268"/>
    <n v="9517"/>
    <n v="1737"/>
    <n v="6603"/>
    <n v="130"/>
    <n v="2524"/>
    <n v="0.22785160575858251"/>
    <n v="0.44275035595633605"/>
    <n v="50568"/>
    <n v="4030"/>
    <n v="1603"/>
    <n v="14049"/>
    <n v="13653"/>
    <n v="280"/>
    <n v="10912"/>
    <n v="1778"/>
    <n v="17"/>
    <n v="1747"/>
    <n v="2499"/>
    <n v="0.4247152349311818"/>
    <n v="0.50469664610030063"/>
    <n v="50568"/>
    <n v="7264"/>
    <n v="11514"/>
    <n v="23131"/>
    <n v="859"/>
    <n v="4881"/>
    <n v="302"/>
    <n v="2294"/>
    <n v="323"/>
    <n v="0.14364815693719349"/>
    <n v="35453.657965511782"/>
    <n v="0.28553630754627435"/>
    <n v="50568"/>
    <n v="981"/>
    <n v="1093"/>
    <n v="250"/>
    <n v="682"/>
    <n v="27007"/>
    <n v="20106"/>
    <n v="337"/>
    <n v="0"/>
    <n v="112"/>
    <n v="50568"/>
    <n v="0.84015582977377001"/>
    <n v="0.22670481136016468"/>
    <n v="1.1902553842532657"/>
    <n v="0.24169471578204066"/>
    <n v="30348"/>
    <n v="0.6001423825344091"/>
    <n v="0.5469192092126367"/>
    <n v="10004"/>
    <n v="20220"/>
    <n v="1075"/>
    <n v="9646"/>
    <n v="805"/>
    <n v="735"/>
    <n v="0.1907530454042082"/>
    <n v="0.1978326214206613"/>
    <n v="0.3998576174655909"/>
    <n v="1.5919158361018825E-2"/>
    <n v="50568"/>
    <n v="1597"/>
    <n v="22581"/>
    <n v="14642"/>
    <n v="2883"/>
    <n v="1322"/>
    <n v="591"/>
    <n v="9176"/>
    <n v="0.546828033538997"/>
    <n v="90348"/>
    <n v="90348"/>
    <n v="0.79976630550244321"/>
    <n v="0.6800334263071679"/>
    <n v="6143966"/>
    <n v="251398800.78799999"/>
    <n v="6121472.8449331252"/>
    <n v="58"/>
    <n v="58"/>
    <n v="5.13419729480915E-4"/>
    <n v="0.75672413793103444"/>
    <n v="4389"/>
    <n v="179589.10199999998"/>
    <n v="17815.098844620708"/>
    <n v="18425"/>
    <n v="18425"/>
    <n v="0.16309928475320445"/>
    <n v="0.13136716417910446"/>
    <n v="242044"/>
    <n v="9903956.3919999991"/>
    <n v="1506181.5827279901"/>
    <n v="1784"/>
    <n v="1784"/>
    <n v="1.5792082713688833E-2"/>
    <n v="0.61066704035874442"/>
    <n v="108943"/>
    <n v="4457729.6739999996"/>
    <n v="233915.13728981608"/>
    <n v="65"/>
    <n v="65"/>
    <n v="5.7538417959068051E-4"/>
    <n v="0.21846153846153846"/>
    <n v="1420"/>
    <n v="9916.836972137351"/>
    <m/>
    <m/>
    <n v="0"/>
    <m/>
    <n v="0"/>
    <m/>
    <n v="701"/>
    <n v="701"/>
    <n v="6.2052970752779551E-3"/>
    <n v="0.21279600570613411"/>
    <n v="14917"/>
    <n v="53.01174094151213"/>
    <n v="1587"/>
    <n v="1359"/>
    <n v="1359"/>
    <n v="1.2029955385595922E-2"/>
    <n v="0.16949963208241353"/>
    <n v="23035"/>
    <n v="319531.77798911394"/>
    <n v="99"/>
    <n v="99"/>
    <n v="8.7635436583811347E-4"/>
    <n v="0.11777777777777779"/>
    <n v="1166"/>
    <n v="23277.149389935454"/>
    <n v="129"/>
    <n v="129"/>
    <n v="1.1419162948799659E-3"/>
    <n v="0.12651162790697673"/>
    <n v="1632"/>
    <n v="13938.60909330042"/>
    <n v="112968"/>
    <n v="112968"/>
    <n v="0.14529403366889043"/>
    <n v="3.3194968074437971E-3"/>
    <n v="0.74234745199273777"/>
    <n v="2.1604266766043993E-3"/>
    <n v="2.8366752666943083E-2"/>
    <n v="1.2026090525235292E-3"/>
    <n v="3.874943289461235E-2"/>
    <n v="2.822806369806198E-3"/>
    <n v="1.690327018815259E-3"/>
    <n v="6.4287029952610275E-6"/>
    <n v="8246102.0489809811"/>
    <n v="32.356815404341319"/>
    <n v="0"/>
    <n v="0"/>
    <n v="2.255939735146236"/>
    <n v="0.44327425259663567"/>
    <n v="-1.5025710000000001"/>
    <n v="129"/>
    <b v="0"/>
    <b v="0"/>
    <b v="0"/>
    <b v="1"/>
    <b v="0"/>
    <b v="1"/>
    <b v="1"/>
    <b v="0"/>
    <m/>
    <m/>
    <m/>
    <m/>
    <m/>
    <m/>
    <m/>
    <m/>
    <m/>
    <n v="0"/>
    <n v="0"/>
    <n v="0"/>
    <n v="0"/>
    <n v="0"/>
    <n v="0"/>
    <n v="0"/>
    <n v="0"/>
    <n v="0"/>
    <n v="0"/>
    <n v="0"/>
    <n v="620"/>
    <n v="1"/>
    <m/>
    <m/>
    <m/>
    <n v="19"/>
    <m/>
    <n v="1"/>
    <n v="29"/>
    <m/>
    <n v="1"/>
    <m/>
    <n v="49"/>
    <n v="1"/>
    <n v="13"/>
    <n v="52"/>
    <m/>
    <m/>
    <m/>
    <n v="94"/>
    <m/>
    <n v="28"/>
    <n v="24"/>
    <n v="127"/>
    <m/>
    <n v="73"/>
    <n v="22"/>
    <n v="46"/>
    <n v="1"/>
    <n v="7"/>
    <n v="123"/>
    <n v="1"/>
    <n v="84"/>
    <n v="72"/>
    <m/>
    <m/>
    <m/>
    <n v="119"/>
    <m/>
    <n v="2"/>
    <n v="41"/>
    <n v="182"/>
    <n v="72"/>
    <n v="33"/>
    <n v="53"/>
    <n v="1"/>
    <n v="6"/>
    <m/>
    <n v="122"/>
    <m/>
    <n v="103"/>
    <n v="82"/>
    <m/>
    <m/>
    <n v="2"/>
    <n v="107"/>
    <m/>
    <n v="2"/>
    <n v="32"/>
    <n v="350"/>
    <n v="74"/>
    <n v="34"/>
    <m/>
    <n v="2"/>
    <n v="7"/>
    <n v="381"/>
    <m/>
    <n v="175"/>
    <n v="40"/>
    <m/>
    <n v="10"/>
    <n v="31"/>
    <n v="38"/>
    <n v="10"/>
    <n v="12"/>
    <n v="26"/>
    <n v="523"/>
    <n v="11"/>
    <n v="57"/>
    <n v="10"/>
    <m/>
    <n v="5"/>
    <m/>
    <n v="6"/>
    <m/>
    <n v="198"/>
    <m/>
    <m/>
    <m/>
    <n v="155"/>
    <n v="246"/>
    <n v="0"/>
    <n v="10"/>
    <n v="33"/>
    <n v="377"/>
    <n v="0"/>
    <n v="45"/>
    <n v="97"/>
    <n v="1211"/>
    <n v="0"/>
    <n v="288"/>
    <n v="89"/>
    <n v="99"/>
    <n v="9"/>
    <n v="20"/>
    <n v="0"/>
    <n v="873"/>
    <n v="2"/>
    <n v="530"/>
  </r>
  <r>
    <s v="MMR004"/>
    <s v="Chin"/>
    <s v="MMR004D001"/>
    <s v="Falam"/>
    <s v="MMR004001"/>
    <s v="Falam"/>
    <n v="86"/>
    <n v="6"/>
    <x v="2"/>
    <n v="24506.174641977621"/>
    <n v="0.49027238301105275"/>
    <n v="0.26407637747779605"/>
    <n v="0.88907434453021783"/>
    <n v="0.14392636325600855"/>
    <n v="0.48496118265073684"/>
    <n v="0.64295234321530204"/>
    <n v="6.201953043839601E-2"/>
    <n v="7.5836276750467484E-3"/>
    <n v="0.33710783295242053"/>
    <n v="0.95169333056305838"/>
    <n v="0.88188240182838151"/>
    <n v="0.21799126154526852"/>
    <n v="1"/>
    <n v="24506.174641977621"/>
    <n v="48077"/>
    <n v="23623"/>
    <n v="24454"/>
    <n v="9.3378323724587224E-4"/>
    <n v="96.601782939396415"/>
    <n v="2684.59376845"/>
    <n v="17.90848230559596"/>
    <n v="1.5465945528309967E-2"/>
    <n v="46387"/>
    <n v="22580"/>
    <n v="23807"/>
    <n v="1690"/>
    <n v="1043"/>
    <n v="647"/>
    <n v="12696"/>
    <n v="6007"/>
    <n v="6689"/>
    <n v="89.80415607714157"/>
    <n v="35381"/>
    <n v="17616"/>
    <n v="17765"/>
    <n v="99.161272164368143"/>
    <n v="0.26407637747779605"/>
    <n v="17849"/>
    <n v="27761"/>
    <n v="2467"/>
    <n v="0.73181801808292202"/>
    <n v="12893.385144627358"/>
    <n v="0.64295234321530204"/>
    <n v="0.35704765678469796"/>
    <n v="8.8865674867620044"/>
    <n v="30228"/>
    <n v="9411"/>
    <n v="18064"/>
    <n v="1923"/>
    <n v="793"/>
    <n v="37"/>
    <n v="9626"/>
    <n v="6978"/>
    <n v="2648"/>
    <n v="0.2750883025140245"/>
    <n v="46387"/>
    <n v="1690"/>
    <n v="3.6432621208528249E-2"/>
    <n v="819"/>
    <n v="1094"/>
    <n v="1211"/>
    <n v="1430"/>
    <n v="1526"/>
    <n v="1303"/>
    <n v="948"/>
    <n v="705"/>
    <n v="590"/>
    <n v="4.8189279035944317"/>
    <n v="9626"/>
    <n v="4.9944940785372944"/>
    <n v="156"/>
    <n v="230"/>
    <n v="278"/>
    <n v="8361"/>
    <n v="378"/>
    <n v="37"/>
    <n v="16"/>
    <n v="170"/>
    <n v="9626"/>
    <n v="7783"/>
    <n v="810"/>
    <n v="121"/>
    <n v="661"/>
    <n v="125"/>
    <n v="126"/>
    <n v="9626"/>
    <n v="569"/>
    <n v="6"/>
    <n v="22"/>
    <n v="8560"/>
    <n v="30"/>
    <n v="439"/>
    <n v="2770.8835445667983"/>
    <n v="0.88925825888219401"/>
    <n v="3.1165593185123624E-3"/>
    <n v="6.201953043839601E-2"/>
    <n v="0.93798046956160397"/>
    <n v="9626"/>
    <n v="28"/>
    <n v="599"/>
    <n v="10"/>
    <n v="7768"/>
    <n v="128"/>
    <n v="886"/>
    <n v="207"/>
    <n v="0.87315603573654688"/>
    <n v="0.12684396426345312"/>
    <n v="9626"/>
    <n v="31"/>
    <n v="42"/>
    <n v="9072"/>
    <n v="0.9424475379181384"/>
    <n v="339"/>
    <n v="142"/>
    <n v="7.5836276750467484E-3"/>
    <n v="3.5217120299189691E-2"/>
    <n v="0.53241221691252849"/>
    <n v="28758"/>
    <n v="25568"/>
    <n v="3190"/>
    <n v="0.88907434453021783"/>
    <n v="13801"/>
    <n v="12929"/>
    <n v="872"/>
    <n v="0.93681617274110573"/>
    <n v="14957"/>
    <n v="12639"/>
    <n v="2318"/>
    <n v="0.84502239753961361"/>
    <n v="8077"/>
    <n v="7591"/>
    <n v="486"/>
    <n v="0.9398291444843383"/>
    <n v="20681"/>
    <n v="17977"/>
    <n v="2704"/>
    <n v="0.86925197040762048"/>
    <n v="22926"/>
    <n v="13150"/>
    <n v="8623"/>
    <n v="1153"/>
    <n v="5.0292244613103027E-2"/>
    <n v="0.37612317892349295"/>
    <n v="11.405030355594102"/>
    <n v="11464"/>
    <n v="6499"/>
    <n v="0.56690509420795532"/>
    <n v="4375"/>
    <n v="0.38162944870900212"/>
    <n v="590"/>
    <n v="5.1465457083042565E-2"/>
    <n v="11462"/>
    <n v="6651"/>
    <n v="4248"/>
    <n v="4.9118827429767926E-2"/>
    <n v="0.37061594835107309"/>
    <n v="563"/>
    <n v="21511"/>
    <n v="3096"/>
    <n v="7983"/>
    <n v="4932"/>
    <n v="3520"/>
    <n v="124"/>
    <n v="1619"/>
    <n v="182"/>
    <n v="29"/>
    <n v="26"/>
    <n v="3096"/>
    <n v="18415"/>
    <n v="10432"/>
    <n v="11079"/>
    <n v="5500"/>
    <n v="0.14392636325600855"/>
    <n v="0.8560736367439914"/>
    <n v="0.48496118265073684"/>
    <n v="0.25568313885918831"/>
    <n v="0.67051740969736406"/>
    <n v="10294"/>
    <n v="788"/>
    <n v="3520"/>
    <n v="2933"/>
    <n v="1988"/>
    <n v="79"/>
    <n v="822"/>
    <n v="126"/>
    <n v="21"/>
    <n v="17"/>
    <n v="7.6549446279386049E-2"/>
    <n v="0.92345055372061391"/>
    <n v="0.58150378861472707"/>
    <n v="0.29658053234894111"/>
    <n v="11217"/>
    <n v="2308"/>
    <n v="4463"/>
    <n v="1999"/>
    <n v="1532"/>
    <n v="45"/>
    <n v="797"/>
    <n v="56"/>
    <n v="8"/>
    <n v="9"/>
    <n v="0.20575911562806454"/>
    <n v="0.79424088437193541"/>
    <n v="0.39636266381385399"/>
    <n v="36162"/>
    <n v="2188"/>
    <n v="2302"/>
    <n v="172"/>
    <n v="6878"/>
    <n v="9246"/>
    <n v="920"/>
    <n v="223"/>
    <n v="8788"/>
    <n v="2853"/>
    <n v="1454"/>
    <n v="575"/>
    <n v="563"/>
    <n v="0.33457773353243736"/>
    <n v="0.25568276090924175"/>
    <n v="3.9110966904607398"/>
    <n v="5.3464219761345064E-2"/>
    <n v="17694"/>
    <n v="1188"/>
    <n v="1655"/>
    <n v="130"/>
    <n v="4357"/>
    <n v="3880"/>
    <n v="530"/>
    <n v="119"/>
    <n v="4225"/>
    <n v="333"/>
    <n v="683"/>
    <n v="255"/>
    <n v="339"/>
    <n v="0.66350175200632988"/>
    <n v="18468"/>
    <n v="1000"/>
    <n v="647"/>
    <n v="42"/>
    <n v="2521"/>
    <n v="5366"/>
    <n v="390"/>
    <n v="104"/>
    <n v="4563"/>
    <n v="2520"/>
    <n v="771"/>
    <n v="320"/>
    <n v="224"/>
    <n v="0.53963612735542565"/>
    <n v="36162"/>
    <n v="28112"/>
    <n v="14"/>
    <n v="16"/>
    <n v="69"/>
    <n v="19"/>
    <n v="33"/>
    <n v="5"/>
    <n v="11"/>
    <n v="7883"/>
    <n v="0.21799126154526852"/>
    <n v="0.78200873845473151"/>
    <n v="10218"/>
    <n v="8404"/>
    <n v="6"/>
    <n v="1"/>
    <n v="11"/>
    <n v="16"/>
    <n v="3"/>
    <n v="0"/>
    <n v="0"/>
    <n v="1777"/>
    <n v="0.17390878841260521"/>
    <n v="25944"/>
    <n v="19708"/>
    <n v="8"/>
    <n v="15"/>
    <n v="58"/>
    <n v="3"/>
    <n v="30"/>
    <n v="5"/>
    <n v="11"/>
    <n v="6106"/>
    <n v="0.23535306814677767"/>
    <n v="48077"/>
    <n v="43079"/>
    <n v="4998"/>
    <n v="0.10395823366682613"/>
    <n v="2953"/>
    <n v="2248"/>
    <n v="1950"/>
    <n v="2171"/>
    <n v="23623"/>
    <n v="21334"/>
    <n v="2289"/>
    <n v="9.6897091817296707E-2"/>
    <n v="24454"/>
    <n v="21745"/>
    <n v="2709"/>
    <n v="0.11077942258935143"/>
    <n v="9626"/>
    <n v="49"/>
    <n v="9112"/>
    <n v="174"/>
    <n v="30"/>
    <n v="24"/>
    <n v="237"/>
    <n v="2.4620818616247663E-2"/>
    <n v="0.97537918138375235"/>
    <n v="0.95169333056305838"/>
    <n v="9626"/>
    <n v="8425"/>
    <n v="4"/>
    <n v="56"/>
    <n v="12"/>
    <n v="374"/>
    <n v="228"/>
    <n v="349"/>
    <n v="4"/>
    <n v="1"/>
    <n v="173"/>
    <n v="9.8794930396841882E-2"/>
    <n v="0.88188240182838151"/>
    <n v="9626"/>
    <n v="8425"/>
    <n v="4"/>
    <n v="55"/>
    <n v="12"/>
    <n v="375"/>
    <n v="230"/>
    <n v="349"/>
    <n v="2"/>
    <n v="1"/>
    <n v="173"/>
    <n v="0.91782671930189075"/>
    <n v="0.91678786619571995"/>
    <n v="9626"/>
    <n v="3245"/>
    <n v="328"/>
    <n v="2094"/>
    <n v="434"/>
    <n v="52"/>
    <n v="1135"/>
    <n v="1885"/>
    <n v="453"/>
    <n v="0.33710783295242053"/>
    <n v="15637.421047163931"/>
    <n v="0.53833367961770207"/>
    <n v="9626"/>
    <n v="151"/>
    <n v="14"/>
    <n v="14"/>
    <n v="81"/>
    <n v="8435"/>
    <n v="882"/>
    <n v="40"/>
    <n v="1"/>
    <n v="8"/>
    <n v="9626"/>
    <n v="1.0837315603573654"/>
    <n v="0.29243046378911636"/>
    <n v="0.92273773006134974"/>
    <n v="0.18737225334919244"/>
    <n v="5490"/>
    <n v="0.57033035528776233"/>
    <n v="9.8938528356971658E-2"/>
    <n v="1661"/>
    <n v="4136"/>
    <n v="602"/>
    <n v="3547"/>
    <n v="241"/>
    <n v="245"/>
    <n v="0.36848119675877833"/>
    <n v="0.1725535009349678"/>
    <n v="0.42966964471223767"/>
    <n v="2.5451901101184293E-2"/>
    <n v="9626"/>
    <n v="76"/>
    <n v="4895"/>
    <n v="452"/>
    <n v="24"/>
    <n v="11"/>
    <n v="12"/>
    <n v="314"/>
    <n v="0.52015375025971322"/>
    <n v="4365"/>
    <n v="4274"/>
    <n v="0.30286281179138325"/>
    <n v="0.46798081422554988"/>
    <n v="200015"/>
    <n v="8184213.7699999996"/>
    <n v="289582.22582950571"/>
    <n v="9990"/>
    <n v="8493"/>
    <n v="0.60182823129251706"/>
    <n v="0.27202048746026142"/>
    <n v="231027"/>
    <n v="9453162.7860000003"/>
    <n v="2608683.3532304079"/>
    <n v="45"/>
    <n v="45"/>
    <n v="3.1887755102040817E-3"/>
    <n v="6.4888888888888885E-2"/>
    <n v="292"/>
    <n v="11948.056"/>
    <n v="3678.5981667712108"/>
    <n v="168"/>
    <n v="168"/>
    <n v="1.1904761904761904E-2"/>
    <n v="0.39738095238095239"/>
    <n v="6676"/>
    <n v="273168.56799999997"/>
    <n v="22027.882883794337"/>
    <n v="1037"/>
    <n v="1037"/>
    <n v="7.3483560090702948E-2"/>
    <n v="0.26783992285438768"/>
    <n v="27775"/>
    <n v="158211.69138625282"/>
    <m/>
    <m/>
    <n v="0"/>
    <m/>
    <n v="0"/>
    <m/>
    <n v="55"/>
    <n v="54"/>
    <n v="3.8265306122448979E-3"/>
    <n v="0.12814814814814815"/>
    <n v="692"/>
    <n v="31.924266666666668"/>
    <n v="41"/>
    <m/>
    <m/>
    <n v="0"/>
    <n v="0"/>
    <m/>
    <n v="0"/>
    <n v="41"/>
    <n v="41"/>
    <n v="2.9053287981859409E-3"/>
    <n v="0.12439024390243902"/>
    <n v="510"/>
    <n v="9640.0315655288232"/>
    <m/>
    <m/>
    <n v="0"/>
    <n v="0"/>
    <m/>
    <n v="0"/>
    <n v="15701"/>
    <n v="14112"/>
    <n v="1.8150178839453489E-2"/>
    <n v="4.1467264133778474E-4"/>
    <n v="9.3659683129157886E-2"/>
    <n v="0.84372739227344629"/>
    <n v="7.1244860591584188E-3"/>
    <n v="5.1170464071537421E-2"/>
    <n v="0"/>
    <n v="3.1178788656527905E-3"/>
    <n v="0"/>
    <n v="1.0325277014381188E-5"/>
    <n v="3091855.7073289277"/>
    <n v="64.310495815648395"/>
    <n v="1589"/>
    <n v="0.1012037449843959"/>
    <n v="3.062034265333418"/>
    <n v="0.29352913035339145"/>
    <n v="0.88716309999999998"/>
    <n v="252"/>
    <b v="0"/>
    <b v="0"/>
    <b v="0"/>
    <b v="0"/>
    <b v="0"/>
    <b v="1"/>
    <b v="0"/>
    <b v="0"/>
    <m/>
    <m/>
    <m/>
    <m/>
    <m/>
    <m/>
    <m/>
    <m/>
    <m/>
    <n v="0"/>
    <n v="0"/>
    <n v="0"/>
    <n v="0"/>
    <n v="0"/>
    <n v="0"/>
    <n v="0"/>
    <n v="0"/>
    <n v="0"/>
    <n v="0"/>
    <n v="0"/>
    <n v="620"/>
    <n v="1"/>
    <n v="384"/>
    <m/>
    <n v="10"/>
    <n v="4"/>
    <m/>
    <m/>
    <n v="73"/>
    <m/>
    <n v="171"/>
    <m/>
    <m/>
    <m/>
    <n v="59"/>
    <n v="67"/>
    <m/>
    <m/>
    <n v="1"/>
    <n v="6"/>
    <m/>
    <n v="1"/>
    <n v="4"/>
    <n v="22"/>
    <m/>
    <n v="32"/>
    <m/>
    <m/>
    <m/>
    <m/>
    <n v="1"/>
    <m/>
    <n v="38"/>
    <m/>
    <m/>
    <m/>
    <n v="1"/>
    <n v="33"/>
    <m/>
    <m/>
    <m/>
    <n v="305"/>
    <m/>
    <m/>
    <m/>
    <m/>
    <n v="1"/>
    <m/>
    <n v="31"/>
    <m/>
    <n v="38"/>
    <n v="50"/>
    <m/>
    <m/>
    <n v="1"/>
    <n v="32"/>
    <m/>
    <n v="15"/>
    <n v="19"/>
    <n v="295"/>
    <n v="58"/>
    <m/>
    <m/>
    <m/>
    <n v="1"/>
    <n v="30"/>
    <m/>
    <n v="38"/>
    <n v="108"/>
    <m/>
    <m/>
    <m/>
    <n v="35"/>
    <m/>
    <n v="63"/>
    <n v="19"/>
    <n v="283"/>
    <m/>
    <n v="83"/>
    <m/>
    <n v="20"/>
    <n v="11"/>
    <m/>
    <n v="1"/>
    <m/>
    <n v="49"/>
    <n v="29"/>
    <m/>
    <m/>
    <n v="34"/>
    <n v="609"/>
    <n v="0"/>
    <n v="0"/>
    <n v="13"/>
    <n v="110"/>
    <n v="0"/>
    <n v="79"/>
    <n v="23"/>
    <n v="978"/>
    <n v="0"/>
    <n v="344"/>
    <n v="0"/>
    <n v="0"/>
    <n v="11"/>
    <n v="2"/>
    <n v="0"/>
    <n v="111"/>
    <n v="29"/>
    <n v="207"/>
  </r>
  <r>
    <s v="MMR004"/>
    <s v="Chin"/>
    <s v="MMR004D003"/>
    <s v="Hakha"/>
    <s v="MMR004002"/>
    <s v="Hakha"/>
    <n v="30"/>
    <n v="6"/>
    <x v="4"/>
    <n v="24286.500480768118"/>
    <n v="0.49771466576836287"/>
    <n v="0.51551125082726668"/>
    <n v="0.87880205896116048"/>
    <n v="0.15376564476036805"/>
    <n v="0.47634206968732284"/>
    <n v="0.58523321480861745"/>
    <n v="7.5426036099626906E-2"/>
    <n v="7.6636079459513964E-3"/>
    <n v="0.17959060199657154"/>
    <n v="0.97388323081577088"/>
    <n v="0.91963295351416763"/>
    <n v="0.20672531980352998"/>
    <n v="1"/>
    <n v="24286.500480768118"/>
    <n v="48352"/>
    <n v="23022"/>
    <n v="25330"/>
    <n v="9.391244688169481E-4"/>
    <n v="90.888274772996454"/>
    <n v="4307.9997273099998"/>
    <n v="11.223770441181514"/>
    <n v="9.6929610953870385E-3"/>
    <n v="46519"/>
    <n v="21539"/>
    <n v="24980"/>
    <n v="1833"/>
    <n v="1483"/>
    <n v="350"/>
    <n v="24926"/>
    <n v="11759"/>
    <n v="13167"/>
    <n v="89.306599832915623"/>
    <n v="23426"/>
    <n v="11263"/>
    <n v="12163"/>
    <n v="92.600509742662169"/>
    <n v="0.51551125082726668"/>
    <n v="16788"/>
    <n v="28686"/>
    <n v="2878"/>
    <n v="0.68556090078784082"/>
    <n v="15203.759325106321"/>
    <n v="0.58523321480861745"/>
    <n v="0.41476678519138255"/>
    <n v="10.032768597922331"/>
    <n v="31564"/>
    <n v="9714"/>
    <n v="18679"/>
    <n v="2396"/>
    <n v="743"/>
    <n v="32"/>
    <n v="9917"/>
    <n v="7554"/>
    <n v="2363"/>
    <n v="0.23800000000000002"/>
    <n v="46519"/>
    <n v="1833"/>
    <n v="3.9403254584148416E-2"/>
    <n v="696"/>
    <n v="1073"/>
    <n v="1477"/>
    <n v="1667"/>
    <n v="1605"/>
    <n v="1392"/>
    <n v="950"/>
    <n v="582"/>
    <n v="475"/>
    <n v="4.7"/>
    <n v="9917"/>
    <n v="4.8756680447716043"/>
    <n v="184"/>
    <n v="443"/>
    <n v="482"/>
    <n v="8623"/>
    <n v="133"/>
    <n v="18"/>
    <n v="2"/>
    <n v="32"/>
    <n v="9917"/>
    <n v="7264"/>
    <n v="1542"/>
    <n v="122"/>
    <n v="872"/>
    <n v="76"/>
    <n v="41"/>
    <n v="9917"/>
    <n v="168"/>
    <n v="54"/>
    <n v="526"/>
    <n v="9131"/>
    <n v="10"/>
    <n v="28"/>
    <n v="1043.4000000000001"/>
    <n v="0.92074215992739739"/>
    <n v="1.0083694665725521E-3"/>
    <n v="7.5426036099626906E-2"/>
    <n v="0.92457396390037305"/>
    <n v="9917"/>
    <n v="21"/>
    <n v="340"/>
    <n v="7"/>
    <n v="8310"/>
    <n v="188"/>
    <n v="1045"/>
    <n v="6"/>
    <n v="0.87506302309166073"/>
    <n v="0.12493697690833927"/>
    <n v="9917"/>
    <n v="40"/>
    <n v="36"/>
    <n v="9478"/>
    <n v="0.95573258041746501"/>
    <n v="297"/>
    <n v="66"/>
    <n v="7.6636079459513964E-3"/>
    <n v="2.99485731572048E-2"/>
    <n v="0.52475547040435622"/>
    <n v="29918"/>
    <n v="26292"/>
    <n v="3626"/>
    <n v="0.87880205896116048"/>
    <n v="13233"/>
    <n v="12076"/>
    <n v="1157"/>
    <n v="0.91256706718053349"/>
    <n v="16685"/>
    <n v="14216"/>
    <n v="2469"/>
    <n v="0.85202277494755774"/>
    <n v="16139"/>
    <n v="14661"/>
    <n v="1478"/>
    <n v="0.90842059607162762"/>
    <n v="13779"/>
    <n v="11631"/>
    <n v="2148"/>
    <n v="0.84411060309166119"/>
    <n v="21855"/>
    <n v="12613"/>
    <n v="8019"/>
    <n v="1223"/>
    <n v="5.5959734614504687E-2"/>
    <n v="0.36691832532601237"/>
    <n v="10.313164349959116"/>
    <n v="10316"/>
    <n v="6109"/>
    <n v="0.59218689414501746"/>
    <n v="3570"/>
    <n v="0.34606436603334628"/>
    <n v="637"/>
    <n v="6.1748739821636291E-2"/>
    <n v="11539"/>
    <n v="6504"/>
    <n v="4449"/>
    <n v="5.0784296732819138E-2"/>
    <n v="0.38556200710633504"/>
    <n v="586"/>
    <n v="22931"/>
    <n v="3526"/>
    <n v="8482"/>
    <n v="4800"/>
    <n v="3474"/>
    <n v="169"/>
    <n v="2203"/>
    <n v="206"/>
    <n v="27"/>
    <n v="44"/>
    <n v="3526"/>
    <n v="19405"/>
    <n v="10923"/>
    <n v="12008"/>
    <n v="6123"/>
    <n v="0.15376564476036805"/>
    <n v="0.84623435523963197"/>
    <n v="0.47634206968732284"/>
    <n v="0.26701844664428065"/>
    <n v="0.66128821246347735"/>
    <n v="10427"/>
    <n v="1088"/>
    <n v="3770"/>
    <n v="2500"/>
    <n v="1664"/>
    <n v="89"/>
    <n v="1139"/>
    <n v="129"/>
    <n v="15"/>
    <n v="33"/>
    <n v="0.10434449026565647"/>
    <n v="0.89565550973434349"/>
    <n v="0.53409417857485375"/>
    <n v="0.29433202263354752"/>
    <n v="12504"/>
    <n v="2438"/>
    <n v="4712"/>
    <n v="2300"/>
    <n v="1810"/>
    <n v="80"/>
    <n v="1064"/>
    <n v="77"/>
    <n v="12"/>
    <n v="11"/>
    <n v="0.19497760716570697"/>
    <n v="0.805022392834293"/>
    <n v="0.42818298144593731"/>
    <n v="37054"/>
    <n v="3158"/>
    <n v="2211"/>
    <n v="259"/>
    <n v="5325"/>
    <n v="4117"/>
    <n v="935"/>
    <n v="385"/>
    <n v="8534"/>
    <n v="8050"/>
    <n v="2145"/>
    <n v="692"/>
    <n v="1243"/>
    <n v="0.32835861175581582"/>
    <n v="0.1111081124844821"/>
    <n v="9.0002428953121214"/>
    <n v="0.12303223421555604"/>
    <n v="17345"/>
    <n v="1765"/>
    <n v="1822"/>
    <n v="169"/>
    <n v="3869"/>
    <n v="2103"/>
    <n v="526"/>
    <n v="266"/>
    <n v="4128"/>
    <n v="466"/>
    <n v="1046"/>
    <n v="333"/>
    <n v="852"/>
    <n v="0.59117901412510809"/>
    <n v="19709"/>
    <n v="1393"/>
    <n v="389"/>
    <n v="90"/>
    <n v="1456"/>
    <n v="2014"/>
    <n v="409"/>
    <n v="119"/>
    <n v="4406"/>
    <n v="7584"/>
    <n v="1099"/>
    <n v="359"/>
    <n v="391"/>
    <n v="0.29179562636359024"/>
    <n v="37054"/>
    <n v="29136"/>
    <n v="15"/>
    <n v="12"/>
    <n v="64"/>
    <n v="33"/>
    <n v="108"/>
    <n v="2"/>
    <n v="24"/>
    <n v="7660"/>
    <n v="0.20672531980352998"/>
    <n v="0.79327468019647007"/>
    <n v="19968"/>
    <n v="16410"/>
    <n v="11"/>
    <n v="5"/>
    <n v="13"/>
    <n v="31"/>
    <n v="21"/>
    <n v="1"/>
    <n v="17"/>
    <n v="3459"/>
    <n v="0.17322716346153846"/>
    <n v="17086"/>
    <n v="12726"/>
    <n v="4"/>
    <n v="7"/>
    <n v="51"/>
    <n v="2"/>
    <n v="87"/>
    <n v="1"/>
    <n v="7"/>
    <n v="4201"/>
    <n v="0.24587381481915019"/>
    <n v="48352"/>
    <n v="45221"/>
    <n v="3131"/>
    <n v="6.475430178689609E-2"/>
    <n v="1571"/>
    <n v="1471"/>
    <n v="1452"/>
    <n v="2095"/>
    <n v="23022"/>
    <n v="21604"/>
    <n v="1418"/>
    <n v="6.1593258622187473E-2"/>
    <n v="25330"/>
    <n v="23617"/>
    <n v="1713"/>
    <n v="6.7627319384129497E-2"/>
    <n v="9917"/>
    <n v="38"/>
    <n v="9620"/>
    <n v="184"/>
    <n v="11"/>
    <n v="31"/>
    <n v="33"/>
    <n v="3.3276192396894224E-3"/>
    <n v="0.99667238076031062"/>
    <n v="0.97388323081577088"/>
    <n v="9917"/>
    <n v="8777"/>
    <n v="67"/>
    <n v="139"/>
    <n v="301"/>
    <n v="166"/>
    <n v="289"/>
    <n v="7"/>
    <n v="137"/>
    <n v="20"/>
    <n v="14"/>
    <n v="4.6586669355651908E-2"/>
    <n v="0.91963295351416763"/>
    <n v="9917"/>
    <n v="8897"/>
    <n v="67"/>
    <n v="136"/>
    <n v="302"/>
    <n v="172"/>
    <n v="290"/>
    <n v="7"/>
    <n v="11"/>
    <n v="20"/>
    <n v="15"/>
    <n v="0.91943127962085303"/>
    <n v="0.9467580921649692"/>
    <n v="9917"/>
    <n v="1781"/>
    <n v="63"/>
    <n v="2187"/>
    <n v="387"/>
    <n v="2287"/>
    <n v="1848"/>
    <n v="1055"/>
    <n v="309"/>
    <n v="0.17959060199657154"/>
    <n v="8370.7000000000007"/>
    <n v="0.51658767772511849"/>
    <n v="9917"/>
    <n v="118"/>
    <n v="9"/>
    <n v="1"/>
    <n v="42"/>
    <n v="8257"/>
    <n v="1460"/>
    <n v="10"/>
    <n v="1"/>
    <n v="19"/>
    <n v="9917"/>
    <n v="1.4125239487748311"/>
    <n v="0.38115069133655927"/>
    <n v="0.70795259851513415"/>
    <n v="0.14375772153521602"/>
    <n v="4859"/>
    <n v="0.48996672380760309"/>
    <n v="8.7566905152372546E-2"/>
    <n v="1827"/>
    <n v="5058"/>
    <n v="1378"/>
    <n v="4889"/>
    <n v="482"/>
    <n v="374"/>
    <n v="0.49299183220732073"/>
    <n v="0.18422910154280528"/>
    <n v="0.51003327619239691"/>
    <n v="4.8603408288797015E-2"/>
    <n v="9917"/>
    <n v="148"/>
    <n v="4459"/>
    <n v="223"/>
    <n v="41"/>
    <n v="5"/>
    <n v="9"/>
    <n v="1369"/>
    <n v="0.46959766058283753"/>
    <n v="11917"/>
    <n v="11865"/>
    <n v="0.55091238334029813"/>
    <n v="0.44292793931731983"/>
    <n v="525534"/>
    <n v="21503800.212000001"/>
    <n v="803905.73455009004"/>
    <n v="8408"/>
    <n v="8222"/>
    <n v="0.38176161953846866"/>
    <n v="0.30199951350036491"/>
    <n v="248304"/>
    <n v="10160103.072000001"/>
    <n v="2525443.8396633011"/>
    <n v="334"/>
    <n v="334"/>
    <n v="1.5508195198959929E-2"/>
    <n v="8.2485029940119747E-2"/>
    <n v="2755"/>
    <n v="112729.09"/>
    <n v="27303.37306003521"/>
    <n v="120"/>
    <n v="120"/>
    <n v="5.5718066583089563E-3"/>
    <n v="0.39483333333333337"/>
    <n v="4738"/>
    <n v="193869.484"/>
    <n v="15734.2020598531"/>
    <n v="706"/>
    <n v="706"/>
    <n v="3.2780795839717693E-2"/>
    <n v="0.23447592067988668"/>
    <n v="16554"/>
    <n v="107712.10618967646"/>
    <m/>
    <m/>
    <n v="0"/>
    <m/>
    <n v="0"/>
    <m/>
    <n v="87"/>
    <n v="87"/>
    <n v="4.039559827273994E-3"/>
    <n v="9.6436781609195402E-2"/>
    <n v="839"/>
    <n v="24.02433103448276"/>
    <n v="203"/>
    <m/>
    <m/>
    <n v="0"/>
    <n v="0"/>
    <m/>
    <n v="0"/>
    <n v="203"/>
    <n v="203"/>
    <n v="9.4256395969726514E-3"/>
    <n v="0.14108374384236455"/>
    <n v="2864"/>
    <n v="47729.912385423202"/>
    <m/>
    <m/>
    <n v="0"/>
    <n v="0"/>
    <m/>
    <n v="0"/>
    <n v="21775"/>
    <n v="21537"/>
    <n v="2.7699858394650636E-2"/>
    <n v="6.328518053069635E-4"/>
    <n v="0.22787391956063402"/>
    <n v="0.71585854117137959"/>
    <n v="4.4599934301306141E-3"/>
    <n v="3.0531912843375118E-2"/>
    <n v="0"/>
    <n v="1.352944972041911E-2"/>
    <n v="0"/>
    <n v="6.8099010149661515E-6"/>
    <n v="3527853.1922394135"/>
    <n v="72.961887662132142"/>
    <n v="238"/>
    <n v="1.0929965556831229E-2"/>
    <n v="2.22052812858783"/>
    <n v="0.44542107875579084"/>
    <n v="1.9692259999999999"/>
    <n v="273"/>
    <b v="0"/>
    <b v="0"/>
    <b v="0"/>
    <b v="0"/>
    <b v="0"/>
    <b v="1"/>
    <b v="0"/>
    <b v="0"/>
    <m/>
    <m/>
    <m/>
    <m/>
    <m/>
    <m/>
    <m/>
    <m/>
    <m/>
    <n v="0"/>
    <n v="0"/>
    <n v="0"/>
    <n v="0"/>
    <n v="0"/>
    <n v="0"/>
    <n v="0"/>
    <n v="0"/>
    <n v="0"/>
    <n v="0"/>
    <n v="0"/>
    <n v="620"/>
    <n v="1"/>
    <n v="363"/>
    <n v="1"/>
    <n v="11"/>
    <n v="2"/>
    <m/>
    <n v="3"/>
    <n v="120"/>
    <m/>
    <n v="117"/>
    <m/>
    <n v="1"/>
    <m/>
    <n v="64"/>
    <n v="101"/>
    <m/>
    <m/>
    <n v="3"/>
    <n v="3"/>
    <m/>
    <n v="2"/>
    <n v="6"/>
    <n v="84"/>
    <m/>
    <n v="41"/>
    <m/>
    <m/>
    <n v="3"/>
    <m/>
    <n v="3"/>
    <m/>
    <n v="1"/>
    <n v="36"/>
    <m/>
    <m/>
    <n v="3"/>
    <n v="3"/>
    <m/>
    <m/>
    <n v="5"/>
    <n v="81"/>
    <n v="11"/>
    <m/>
    <m/>
    <n v="3"/>
    <n v="2"/>
    <m/>
    <n v="4"/>
    <m/>
    <n v="1"/>
    <n v="46"/>
    <m/>
    <m/>
    <n v="4"/>
    <n v="3"/>
    <m/>
    <n v="5"/>
    <n v="5"/>
    <n v="80"/>
    <n v="35"/>
    <m/>
    <m/>
    <n v="2"/>
    <n v="2"/>
    <n v="7"/>
    <m/>
    <m/>
    <n v="74"/>
    <n v="1"/>
    <m/>
    <m/>
    <n v="6"/>
    <m/>
    <n v="35"/>
    <m/>
    <n v="78"/>
    <m/>
    <n v="40"/>
    <m/>
    <n v="10"/>
    <n v="13"/>
    <m/>
    <n v="1"/>
    <m/>
    <n v="6"/>
    <n v="1"/>
    <m/>
    <m/>
    <m/>
    <n v="620"/>
    <n v="0"/>
    <n v="1"/>
    <n v="21"/>
    <n v="17"/>
    <n v="0"/>
    <n v="45"/>
    <n v="16"/>
    <n v="443"/>
    <n v="0"/>
    <n v="244"/>
    <n v="0"/>
    <n v="0"/>
    <n v="21"/>
    <n v="4"/>
    <n v="0"/>
    <n v="21"/>
    <n v="1"/>
    <n v="66"/>
  </r>
  <r>
    <s v="MMR004"/>
    <s v="Chin"/>
    <s v="MMR004D003"/>
    <s v="Hakha"/>
    <s v="MMR004003"/>
    <s v="Thantlang"/>
    <n v="37"/>
    <n v="3"/>
    <x v="4"/>
    <n v="25954.425979003579"/>
    <n v="0.48476543496637992"/>
    <n v="0.15061341168062889"/>
    <n v="0.84740834809343979"/>
    <n v="0.20805833756403747"/>
    <n v="0.41191673974246551"/>
    <n v="0.73333819454571969"/>
    <n v="0.12717235739112656"/>
    <n v="1.8912287875690045E-2"/>
    <n v="0.2486199141279902"/>
    <n v="0.89020650173788596"/>
    <n v="0.96503782457575138"/>
    <n v="0.21590130226182316"/>
    <n v="1"/>
    <n v="25954.425979003579"/>
    <n v="50374"/>
    <n v="24379"/>
    <n v="25995"/>
    <n v="9.783970878595497E-4"/>
    <n v="93.783419888440093"/>
    <n v="3478.2177157299998"/>
    <n v="14.482704682972276"/>
    <n v="1.2507409500550357E-2"/>
    <n v="49949"/>
    <n v="24110"/>
    <n v="25839"/>
    <n v="425"/>
    <n v="269"/>
    <n v="156"/>
    <n v="7587"/>
    <n v="3583"/>
    <n v="4004"/>
    <n v="89.485514485514486"/>
    <n v="42787"/>
    <n v="20796"/>
    <n v="21991"/>
    <n v="94.565958801327824"/>
    <n v="0.15061341168062889"/>
    <n v="20114"/>
    <n v="27428"/>
    <n v="2832"/>
    <n v="0.83659034563220058"/>
    <n v="8231.5979291235271"/>
    <n v="0.73333819454571969"/>
    <n v="0.26666180545428031"/>
    <n v="10.325215108648097"/>
    <n v="30260"/>
    <n v="7981"/>
    <n v="19339"/>
    <n v="2086"/>
    <n v="836"/>
    <n v="18"/>
    <n v="9782"/>
    <n v="8060"/>
    <n v="1722"/>
    <n v="0.17600000000000002"/>
    <n v="49949"/>
    <n v="425"/>
    <n v="8.5086788524294781E-3"/>
    <n v="489"/>
    <n v="852"/>
    <n v="1127"/>
    <n v="1522"/>
    <n v="1653"/>
    <n v="1552"/>
    <n v="1157"/>
    <n v="850"/>
    <n v="580"/>
    <n v="5.0999999999999996"/>
    <n v="9782"/>
    <n v="5.1496626456757308"/>
    <n v="5"/>
    <n v="87"/>
    <n v="83"/>
    <n v="8936"/>
    <n v="630"/>
    <n v="3"/>
    <n v="13"/>
    <n v="25"/>
    <n v="9782"/>
    <n v="8904"/>
    <n v="563"/>
    <n v="39"/>
    <n v="196"/>
    <n v="49"/>
    <n v="31"/>
    <n v="9782"/>
    <n v="1144"/>
    <n v="11"/>
    <n v="89"/>
    <n v="8506"/>
    <n v="4"/>
    <n v="28"/>
    <n v="5890.5"/>
    <n v="0.86955632794929461"/>
    <n v="4.0891433244735228E-4"/>
    <n v="0.12717235739112656"/>
    <n v="0.87282764260887347"/>
    <n v="9782"/>
    <n v="17"/>
    <n v="1059"/>
    <n v="9"/>
    <n v="8233"/>
    <n v="122"/>
    <n v="233"/>
    <n v="109"/>
    <n v="0.95256593743610718"/>
    <n v="4.743406256389282E-2"/>
    <n v="9782"/>
    <n v="154"/>
    <n v="31"/>
    <n v="9465"/>
    <n v="0.96759353915354729"/>
    <n v="79"/>
    <n v="53"/>
    <n v="1.8912287875690045E-2"/>
    <n v="8.0760580658352076E-3"/>
    <n v="0.46013085258638314"/>
    <n v="29923"/>
    <n v="25357"/>
    <n v="4566"/>
    <n v="0.84740834809343979"/>
    <n v="13968"/>
    <n v="12467"/>
    <n v="1501"/>
    <n v="0.89254009163802972"/>
    <n v="15955"/>
    <n v="12890"/>
    <n v="3065"/>
    <n v="0.80789721090567224"/>
    <n v="4937"/>
    <n v="4609"/>
    <n v="328"/>
    <n v="0.9335628924448045"/>
    <n v="24986"/>
    <n v="20748"/>
    <n v="4238"/>
    <n v="0.83038501560874101"/>
    <n v="24129"/>
    <n v="13727"/>
    <n v="8167"/>
    <n v="2235"/>
    <n v="9.262712918065398E-2"/>
    <n v="0.33847237763686849"/>
    <n v="6.1418344519015662"/>
    <n v="11893"/>
    <n v="6960"/>
    <n v="0.58521819557723032"/>
    <n v="3772"/>
    <n v="0.31716135541915413"/>
    <n v="1161"/>
    <n v="9.7620449003615578E-2"/>
    <n v="12236"/>
    <n v="6767"/>
    <n v="4395"/>
    <n v="8.7773782281791432E-2"/>
    <n v="0.35918600849950966"/>
    <n v="1074"/>
    <n v="21667"/>
    <n v="4508"/>
    <n v="8234"/>
    <n v="5123"/>
    <n v="2674"/>
    <n v="129"/>
    <n v="833"/>
    <n v="114"/>
    <n v="41"/>
    <n v="11"/>
    <n v="4508"/>
    <n v="17159"/>
    <n v="8925"/>
    <n v="12742"/>
    <n v="3802"/>
    <n v="0.20805833756403747"/>
    <n v="0.79194166243596253"/>
    <n v="0.41191673974246551"/>
    <n v="0.17547422347348501"/>
    <n v="0.60192920108921399"/>
    <n v="9927"/>
    <n v="1391"/>
    <n v="3723"/>
    <n v="2700"/>
    <n v="1377"/>
    <n v="88"/>
    <n v="529"/>
    <n v="89"/>
    <n v="24"/>
    <n v="6"/>
    <n v="0.14012289714918907"/>
    <n v="0.85987710285081087"/>
    <n v="0.48483932708774052"/>
    <n v="0.21285383298075955"/>
    <n v="11740"/>
    <n v="3117"/>
    <n v="4511"/>
    <n v="2423"/>
    <n v="1297"/>
    <n v="41"/>
    <n v="304"/>
    <n v="25"/>
    <n v="17"/>
    <n v="5"/>
    <n v="0.26550255536626916"/>
    <n v="0.73449744463373079"/>
    <n v="0.3502555366269165"/>
    <n v="36475"/>
    <n v="1159"/>
    <n v="870"/>
    <n v="62"/>
    <n v="6860"/>
    <n v="9232"/>
    <n v="436"/>
    <n v="301"/>
    <n v="8922"/>
    <n v="5253"/>
    <n v="1983"/>
    <n v="687"/>
    <n v="710"/>
    <n v="0.39712131596984235"/>
    <n v="0.2531048663468129"/>
    <n v="3.9509315424610052"/>
    <n v="5.4008757380856573E-2"/>
    <n v="17302"/>
    <n v="697"/>
    <n v="613"/>
    <n v="48"/>
    <n v="4763"/>
    <n v="4093"/>
    <n v="249"/>
    <n v="194"/>
    <n v="4539"/>
    <n v="422"/>
    <n v="847"/>
    <n v="316"/>
    <n v="521"/>
    <n v="0.60472777713559123"/>
    <n v="19173"/>
    <n v="462"/>
    <n v="257"/>
    <n v="14"/>
    <n v="2097"/>
    <n v="5139"/>
    <n v="187"/>
    <n v="107"/>
    <n v="4383"/>
    <n v="4831"/>
    <n v="1136"/>
    <n v="371"/>
    <n v="189"/>
    <n v="0.4253898711730037"/>
    <n v="36475"/>
    <n v="28267"/>
    <n v="6"/>
    <n v="6"/>
    <n v="251"/>
    <n v="11"/>
    <n v="30"/>
    <n v="6"/>
    <n v="23"/>
    <n v="7875"/>
    <n v="0.21590130226182316"/>
    <n v="0.78409869773817686"/>
    <n v="5983"/>
    <n v="5151"/>
    <n v="0"/>
    <n v="0"/>
    <n v="19"/>
    <n v="6"/>
    <n v="7"/>
    <n v="1"/>
    <n v="0"/>
    <n v="799"/>
    <n v="0.13354504429216113"/>
    <n v="30492"/>
    <n v="23116"/>
    <n v="6"/>
    <n v="6"/>
    <n v="232"/>
    <n v="5"/>
    <n v="23"/>
    <n v="5"/>
    <n v="23"/>
    <n v="7076"/>
    <n v="0.2320608684245048"/>
    <n v="50374"/>
    <n v="47323"/>
    <n v="3051"/>
    <n v="6.056695914559098E-2"/>
    <n v="1417"/>
    <n v="1430"/>
    <n v="1294"/>
    <n v="1485"/>
    <n v="24379"/>
    <n v="22940"/>
    <n v="1439"/>
    <n v="5.9026211083309403E-2"/>
    <n v="25995"/>
    <n v="24383"/>
    <n v="1612"/>
    <n v="6.201192537026351E-2"/>
    <n v="9782"/>
    <n v="44"/>
    <n v="8664"/>
    <n v="340"/>
    <n v="24"/>
    <n v="11"/>
    <n v="699"/>
    <n v="7.1457779595174811E-2"/>
    <n v="0.92854222040482515"/>
    <n v="0.89020650173788596"/>
    <n v="9782"/>
    <n v="9141"/>
    <n v="2"/>
    <n v="5"/>
    <n v="239"/>
    <n v="91"/>
    <n v="1"/>
    <n v="1"/>
    <n v="292"/>
    <n v="1"/>
    <n v="9"/>
    <n v="9.5072582294009403E-3"/>
    <n v="0.96503782457575138"/>
    <n v="9782"/>
    <n v="9151"/>
    <n v="2"/>
    <n v="218"/>
    <n v="265"/>
    <n v="92"/>
    <n v="1"/>
    <n v="0"/>
    <n v="44"/>
    <n v="0"/>
    <n v="9"/>
    <n v="0.96248210999795547"/>
    <n v="0.92762216315681867"/>
    <n v="9782"/>
    <n v="2432"/>
    <n v="970"/>
    <n v="894"/>
    <n v="990"/>
    <n v="223"/>
    <n v="2330"/>
    <n v="1613"/>
    <n v="330"/>
    <n v="0.2486199141279902"/>
    <n v="12403.199999999999"/>
    <n v="0.43631159272132486"/>
    <n v="9782"/>
    <n v="98"/>
    <n v="1"/>
    <n v="45"/>
    <n v="15"/>
    <n v="9474"/>
    <n v="128"/>
    <n v="15"/>
    <n v="0"/>
    <n v="6"/>
    <n v="9782"/>
    <n v="0.66223676139848697"/>
    <n v="0.1786957308967751"/>
    <n v="1.5100339610991047"/>
    <n v="0.30662934516196105"/>
    <n v="6871"/>
    <n v="0.70241259456143934"/>
    <n v="0.12382634396006416"/>
    <n v="1778"/>
    <n v="2911"/>
    <n v="541"/>
    <n v="956"/>
    <n v="212"/>
    <n v="80"/>
    <n v="9.77305254549172E-2"/>
    <n v="0.1817624207728481"/>
    <n v="0.2975874054385606"/>
    <n v="2.1672459619709671E-2"/>
    <n v="9782"/>
    <n v="82"/>
    <n v="2848"/>
    <n v="131"/>
    <n v="60"/>
    <n v="32"/>
    <n v="32"/>
    <n v="1716"/>
    <n v="0.30893477816397463"/>
    <n v="5985"/>
    <n v="5253"/>
    <n v="0.41839904420549584"/>
    <n v="0.50970493051589572"/>
    <n v="267748"/>
    <n v="10955712.663999999"/>
    <n v="355913.76515732182"/>
    <n v="7050"/>
    <n v="6859"/>
    <n v="0.54631620868180009"/>
    <n v="0.32630704184283421"/>
    <n v="223814"/>
    <n v="9158021.2520000003"/>
    <n v="2106789.0168147143"/>
    <n v="380"/>
    <n v="360"/>
    <n v="2.8673835125448029E-2"/>
    <n v="6.6500000000000004E-2"/>
    <n v="2394"/>
    <n v="97957.691999999995"/>
    <n v="29428.785334169686"/>
    <n v="6"/>
    <n v="6"/>
    <n v="4.7789725209080046E-4"/>
    <n v="0.37833333333333335"/>
    <n v="227"/>
    <n v="9288.3860000000004"/>
    <n v="786.71010299265492"/>
    <n v="14"/>
    <n v="14"/>
    <n v="1.1150935882118678E-3"/>
    <n v="0.22071428571428572"/>
    <n v="309"/>
    <n v="2135.934117075737"/>
    <m/>
    <m/>
    <n v="0"/>
    <m/>
    <n v="0"/>
    <m/>
    <n v="30"/>
    <n v="30"/>
    <n v="2.3894862604540022E-3"/>
    <n v="7.4999999999999997E-2"/>
    <n v="225"/>
    <n v="18.684000000000001"/>
    <n v="33"/>
    <m/>
    <m/>
    <n v="0"/>
    <n v="0"/>
    <m/>
    <n v="0"/>
    <n v="33"/>
    <n v="33"/>
    <n v="2.6284348864994028E-3"/>
    <n v="0.18757575757575759"/>
    <n v="619"/>
    <n v="7759.0497966451512"/>
    <m/>
    <m/>
    <n v="0"/>
    <n v="0"/>
    <m/>
    <n v="0"/>
    <n v="13498"/>
    <n v="12555"/>
    <n v="1.6147639975151541E-2"/>
    <n v="3.6892113180242962E-4"/>
    <n v="0.14220442000607483"/>
    <n v="0.84176207705503492"/>
    <n v="3.1432797733894685E-4"/>
    <n v="8.5340692612909542E-4"/>
    <n v="0"/>
    <n v="3.100108183909274E-3"/>
    <n v="0"/>
    <n v="7.465143648543834E-6"/>
    <n v="2502831.9453229196"/>
    <n v="49.684995142790321"/>
    <n v="943"/>
    <n v="6.9862201807675217E-2"/>
    <n v="3.7319602904133946"/>
    <n v="0.24923571683805137"/>
    <n v="-0.16135070000000001"/>
    <n v="221"/>
    <b v="0"/>
    <b v="0"/>
    <b v="0"/>
    <b v="0"/>
    <b v="0"/>
    <b v="1"/>
    <b v="0"/>
    <b v="0"/>
    <m/>
    <m/>
    <m/>
    <m/>
    <m/>
    <m/>
    <m/>
    <m/>
    <m/>
    <n v="0"/>
    <n v="0"/>
    <n v="0"/>
    <n v="0"/>
    <n v="0"/>
    <n v="0"/>
    <n v="0"/>
    <n v="0"/>
    <n v="0"/>
    <n v="0"/>
    <n v="0"/>
    <n v="620"/>
    <n v="1"/>
    <n v="327"/>
    <m/>
    <n v="10"/>
    <m/>
    <m/>
    <n v="3"/>
    <n v="147"/>
    <m/>
    <n v="124"/>
    <m/>
    <m/>
    <m/>
    <n v="67"/>
    <n v="101"/>
    <m/>
    <m/>
    <n v="4"/>
    <m/>
    <m/>
    <n v="1"/>
    <n v="2"/>
    <n v="104"/>
    <m/>
    <n v="59"/>
    <m/>
    <m/>
    <n v="2"/>
    <m/>
    <n v="1"/>
    <m/>
    <n v="3"/>
    <n v="45"/>
    <m/>
    <m/>
    <n v="4"/>
    <n v="18"/>
    <m/>
    <n v="18"/>
    <n v="1"/>
    <n v="102"/>
    <n v="22"/>
    <m/>
    <m/>
    <n v="2"/>
    <n v="1"/>
    <m/>
    <n v="1"/>
    <m/>
    <n v="3"/>
    <n v="45"/>
    <m/>
    <m/>
    <n v="4"/>
    <n v="16"/>
    <m/>
    <n v="20"/>
    <n v="1"/>
    <n v="93"/>
    <n v="39"/>
    <m/>
    <m/>
    <n v="1"/>
    <n v="1"/>
    <n v="1"/>
    <m/>
    <m/>
    <n v="82"/>
    <m/>
    <m/>
    <m/>
    <n v="20"/>
    <m/>
    <n v="29"/>
    <m/>
    <n v="95"/>
    <m/>
    <n v="41"/>
    <m/>
    <n v="12"/>
    <n v="2"/>
    <m/>
    <n v="1"/>
    <m/>
    <n v="11"/>
    <n v="10"/>
    <m/>
    <m/>
    <n v="10"/>
    <n v="600"/>
    <n v="0"/>
    <n v="0"/>
    <n v="22"/>
    <n v="54"/>
    <n v="0"/>
    <n v="71"/>
    <n v="4"/>
    <n v="541"/>
    <n v="0"/>
    <n v="285"/>
    <n v="0"/>
    <n v="0"/>
    <n v="7"/>
    <n v="2"/>
    <n v="0"/>
    <n v="14"/>
    <n v="10"/>
    <n v="83"/>
  </r>
  <r>
    <s v="MMR004"/>
    <s v="Chin"/>
    <s v="MMR004D001"/>
    <s v="Falam"/>
    <s v="MMR004004"/>
    <s v="Tedim"/>
    <n v="55"/>
    <n v="4"/>
    <x v="4"/>
    <n v="45831.650213982291"/>
    <n v="0.47694497775718375"/>
    <n v="0.15352133572235599"/>
    <n v="0.86678746785129757"/>
    <n v="0.17476450173525038"/>
    <n v="0.42039883214895607"/>
    <n v="0.73737603305785127"/>
    <n v="5.7345229176598789E-2"/>
    <n v="1.2327181093781924E-2"/>
    <n v="0.18838112102431384"/>
    <n v="0.93495879588639919"/>
    <n v="0.91153034121092424"/>
    <n v="0.26594889417847628"/>
    <n v="1"/>
    <n v="45831.650213982291"/>
    <n v="87623"/>
    <n v="41927"/>
    <n v="45696"/>
    <n v="1.7018717598268416E-3"/>
    <n v="91.752013305322137"/>
    <n v="2425.1068556599998"/>
    <n v="36.131603766446467"/>
    <n v="3.1203616597243758E-2"/>
    <n v="86855"/>
    <n v="41453"/>
    <n v="45402"/>
    <n v="768"/>
    <n v="474"/>
    <n v="294"/>
    <n v="13452"/>
    <n v="6289"/>
    <n v="7163"/>
    <n v="87.798408488063657"/>
    <n v="74171"/>
    <n v="35638"/>
    <n v="38533"/>
    <n v="92.486959229751122"/>
    <n v="0.15352133572235599"/>
    <n v="35689"/>
    <n v="48400"/>
    <n v="3534"/>
    <n v="0.8103925619834712"/>
    <n v="16613.972541322302"/>
    <n v="0.73737603305785127"/>
    <n v="0.26262396694214873"/>
    <n v="7.3016528925619824"/>
    <n v="51934"/>
    <n v="18164"/>
    <n v="28908"/>
    <n v="3715"/>
    <n v="1090"/>
    <n v="57"/>
    <n v="14683"/>
    <n v="10740"/>
    <n v="3943"/>
    <n v="0.26899999999999996"/>
    <n v="86855"/>
    <n v="768"/>
    <n v="8.8423234125841917E-3"/>
    <n v="743"/>
    <n v="1298"/>
    <n v="1464"/>
    <n v="1669"/>
    <n v="1838"/>
    <n v="1845"/>
    <n v="1652"/>
    <n v="1662"/>
    <n v="2512"/>
    <n v="5.9"/>
    <n v="14683"/>
    <n v="5.9676496628754343"/>
    <n v="49"/>
    <n v="195"/>
    <n v="267"/>
    <n v="13068"/>
    <n v="923"/>
    <n v="93"/>
    <n v="21"/>
    <n v="67"/>
    <n v="14683"/>
    <n v="13139"/>
    <n v="883"/>
    <n v="276"/>
    <n v="332"/>
    <n v="30"/>
    <n v="23"/>
    <n v="14683"/>
    <n v="625"/>
    <n v="24"/>
    <n v="193"/>
    <n v="13382"/>
    <n v="20"/>
    <n v="439"/>
    <n v="3829.1000000000004"/>
    <n v="0.91139412926513652"/>
    <n v="1.3621194578764557E-3"/>
    <n v="5.7345229176598789E-2"/>
    <n v="0.94265477082340121"/>
    <n v="14683"/>
    <n v="53"/>
    <n v="1419"/>
    <n v="9"/>
    <n v="12576"/>
    <n v="157"/>
    <n v="415"/>
    <n v="54"/>
    <n v="0.95736566096846698"/>
    <n v="4.263433903153302E-2"/>
    <n v="14683"/>
    <n v="106"/>
    <n v="75"/>
    <n v="14232"/>
    <n v="0.96928420622488587"/>
    <n v="185"/>
    <n v="85"/>
    <n v="1.2327181093781924E-2"/>
    <n v="1.2599604985357216E-2"/>
    <n v="0.49264455492746712"/>
    <n v="51324"/>
    <n v="44487"/>
    <n v="6837"/>
    <n v="0.86678746785129757"/>
    <n v="23633"/>
    <n v="22107"/>
    <n v="1526"/>
    <n v="0.9354292726272585"/>
    <n v="27691"/>
    <n v="22380"/>
    <n v="5311"/>
    <n v="0.80820483189483949"/>
    <n v="8766"/>
    <n v="8369"/>
    <n v="397"/>
    <n v="0.95471138489618979"/>
    <n v="42558"/>
    <n v="36118"/>
    <n v="6440"/>
    <n v="0.84867709948775794"/>
    <n v="44322"/>
    <n v="24111"/>
    <n v="16991"/>
    <n v="3220"/>
    <n v="7.2650151166463603E-2"/>
    <n v="0.38335363927620597"/>
    <n v="7.4878881987577639"/>
    <n v="21446"/>
    <n v="11957"/>
    <n v="0.55753986757437279"/>
    <n v="7996"/>
    <n v="0.37284342068450993"/>
    <n v="1493"/>
    <n v="6.9616711741117221E-2"/>
    <n v="22876"/>
    <n v="12154"/>
    <n v="8995"/>
    <n v="7.5493967476831611E-2"/>
    <n v="0.39320685434516522"/>
    <n v="1727"/>
    <n v="36306"/>
    <n v="6345"/>
    <n v="14698"/>
    <n v="7435"/>
    <n v="5394"/>
    <n v="219"/>
    <n v="1898"/>
    <n v="222"/>
    <n v="73"/>
    <n v="22"/>
    <n v="6345"/>
    <n v="29961"/>
    <n v="15262.999999999998"/>
    <n v="21043"/>
    <n v="7828"/>
    <n v="0.17476450173525038"/>
    <n v="0.82523549826474962"/>
    <n v="0.42039883214895607"/>
    <n v="0.21561174461521512"/>
    <n v="0.62281716520685282"/>
    <n v="16673"/>
    <n v="1288"/>
    <n v="6287"/>
    <n v="4665"/>
    <n v="3104"/>
    <n v="115"/>
    <n v="1002"/>
    <n v="156"/>
    <n v="40"/>
    <n v="16"/>
    <n v="7.7250644754993103E-2"/>
    <n v="0.9227493552450069"/>
    <n v="0.54567264439512986"/>
    <n v="0.26587896599292271"/>
    <n v="19633"/>
    <n v="5057"/>
    <n v="8411"/>
    <n v="2770"/>
    <n v="2290"/>
    <n v="104"/>
    <n v="896"/>
    <n v="66"/>
    <n v="33"/>
    <n v="6"/>
    <n v="0.25757652931289154"/>
    <n v="0.74242347068710846"/>
    <n v="0.31401212244690063"/>
    <n v="63437"/>
    <n v="2080"/>
    <n v="1492"/>
    <n v="198"/>
    <n v="5801"/>
    <n v="18388"/>
    <n v="3318"/>
    <n v="780"/>
    <n v="15387"/>
    <n v="10714"/>
    <n v="2786"/>
    <n v="864"/>
    <n v="1629"/>
    <n v="0.45875435471412584"/>
    <n v="0.28986238315178836"/>
    <n v="3.4499129867304767"/>
    <n v="4.7159894187721568E-2"/>
    <n v="29798"/>
    <n v="996"/>
    <n v="1068"/>
    <n v="122"/>
    <n v="4061"/>
    <n v="9329"/>
    <n v="2119"/>
    <n v="455"/>
    <n v="7537"/>
    <n v="1442"/>
    <n v="1318"/>
    <n v="382"/>
    <n v="969"/>
    <n v="0.59383180079199949"/>
    <n v="33639"/>
    <n v="1084"/>
    <n v="424"/>
    <n v="76"/>
    <n v="1740"/>
    <n v="9059"/>
    <n v="1199"/>
    <n v="325"/>
    <n v="7850"/>
    <n v="9272"/>
    <n v="1468"/>
    <n v="482"/>
    <n v="660"/>
    <n v="0.40375754332768515"/>
    <n v="63437"/>
    <n v="46183"/>
    <n v="15"/>
    <n v="20"/>
    <n v="276"/>
    <n v="18"/>
    <n v="25"/>
    <n v="0"/>
    <n v="29"/>
    <n v="16871"/>
    <n v="0.26594889417847628"/>
    <n v="0.73405110582152377"/>
    <n v="10628"/>
    <n v="9203"/>
    <n v="1"/>
    <n v="2"/>
    <n v="11"/>
    <n v="0"/>
    <n v="0"/>
    <n v="0"/>
    <n v="0"/>
    <n v="1411"/>
    <n v="0.13276251411366202"/>
    <n v="52809"/>
    <n v="36980"/>
    <n v="14"/>
    <n v="18"/>
    <n v="265"/>
    <n v="18"/>
    <n v="25"/>
    <n v="0"/>
    <n v="29"/>
    <n v="15460"/>
    <n v="0.29275312920146185"/>
    <n v="87623"/>
    <n v="81276"/>
    <n v="6347"/>
    <n v="7.2435319493740227E-2"/>
    <n v="3052"/>
    <n v="2750"/>
    <n v="2549"/>
    <n v="3057"/>
    <n v="41927"/>
    <n v="39028"/>
    <n v="2899"/>
    <n v="6.9143988360722206E-2"/>
    <n v="45696"/>
    <n v="42248"/>
    <n v="3448"/>
    <n v="7.5455182072829127E-2"/>
    <n v="14683"/>
    <n v="85"/>
    <n v="13643"/>
    <n v="594"/>
    <n v="46"/>
    <n v="26"/>
    <n v="289"/>
    <n v="1.9682626166314787E-2"/>
    <n v="0.98031737383368522"/>
    <n v="0.93495879588639919"/>
    <n v="14683"/>
    <n v="13215"/>
    <n v="14"/>
    <n v="143"/>
    <n v="372"/>
    <n v="199"/>
    <n v="644"/>
    <n v="20"/>
    <n v="12"/>
    <n v="1"/>
    <n v="63"/>
    <n v="5.877545460736907E-2"/>
    <n v="0.91153034121092424"/>
    <n v="14683"/>
    <n v="12967"/>
    <n v="17"/>
    <n v="139"/>
    <n v="437"/>
    <n v="221"/>
    <n v="815"/>
    <n v="20"/>
    <n v="1"/>
    <n v="1"/>
    <n v="65"/>
    <n v="0.89518490771640669"/>
    <n v="0.92324456854866166"/>
    <n v="14683"/>
    <n v="2766"/>
    <n v="1221"/>
    <n v="1721"/>
    <n v="1293"/>
    <n v="283"/>
    <n v="3921"/>
    <n v="2890"/>
    <n v="588"/>
    <n v="0.18838112102431384"/>
    <n v="16319.400000000001"/>
    <n v="0.40448137301641351"/>
    <n v="14683"/>
    <n v="85"/>
    <n v="5"/>
    <n v="13"/>
    <n v="15"/>
    <n v="13959"/>
    <n v="559"/>
    <n v="41"/>
    <n v="0"/>
    <n v="6"/>
    <n v="14683"/>
    <n v="0.80651093100864946"/>
    <n v="0.21762618551782262"/>
    <n v="1.2399087991893261"/>
    <n v="0.25177739901905699"/>
    <n v="10202"/>
    <n v="0.69481713546278012"/>
    <n v="0.1838562597992395"/>
    <n v="2567"/>
    <n v="4481"/>
    <n v="1097"/>
    <n v="2926"/>
    <n v="497"/>
    <n v="274"/>
    <n v="0.19927807668732547"/>
    <n v="0.17482803241844311"/>
    <n v="0.30518286453721993"/>
    <n v="3.3848668528229924E-2"/>
    <n v="14683"/>
    <n v="222"/>
    <n v="5306"/>
    <n v="1477"/>
    <n v="74"/>
    <n v="29"/>
    <n v="61"/>
    <n v="783"/>
    <n v="0.38568412449771844"/>
    <n v="8353"/>
    <n v="7869"/>
    <n v="0.32055564608114712"/>
    <n v="0.59903418477570214"/>
    <n v="471380"/>
    <n v="19287926.84"/>
    <n v="533159.22673195612"/>
    <n v="14930"/>
    <n v="13908"/>
    <n v="0.56656346749226005"/>
    <n v="0.30289976991659473"/>
    <n v="421273"/>
    <n v="17237648.614"/>
    <n v="4271937.8401893936"/>
    <n v="280"/>
    <n v="280"/>
    <n v="1.1406224539677367E-2"/>
    <n v="7.0607142857142854E-2"/>
    <n v="1977"/>
    <n v="80894.885999999999"/>
    <n v="22889.055259909754"/>
    <n v="686"/>
    <n v="686"/>
    <n v="2.7945250122209549E-2"/>
    <n v="0.40237609329446067"/>
    <n v="27603"/>
    <n v="1129459.554"/>
    <n v="89947.188442160215"/>
    <n v="1155"/>
    <n v="1155"/>
    <n v="4.7050676226169139E-2"/>
    <n v="0.23843290043290044"/>
    <n v="27539"/>
    <n v="176214.56465874831"/>
    <m/>
    <m/>
    <n v="0"/>
    <m/>
    <n v="0"/>
    <m/>
    <n v="230"/>
    <n v="230"/>
    <n v="9.3693987290206938E-3"/>
    <n v="8.6999999999999994E-2"/>
    <n v="2001"/>
    <n v="21.673439999999999"/>
    <n v="420"/>
    <n v="173"/>
    <n v="173"/>
    <n v="7.047417304872087E-3"/>
    <n v="7.1271676300578027E-2"/>
    <n v="1233"/>
    <n v="40676.230752109426"/>
    <n v="247"/>
    <n v="247"/>
    <n v="1.0061919504643963E-2"/>
    <n v="0.18299595141700403"/>
    <n v="4520"/>
    <n v="58075.312114283399"/>
    <m/>
    <m/>
    <n v="0"/>
    <n v="0"/>
    <m/>
    <n v="0"/>
    <n v="26054"/>
    <n v="24548"/>
    <n v="3.1572462454003983E-2"/>
    <n v="7.2132823126133357E-4"/>
    <n v="0.10267038865573402"/>
    <n v="0.82264639975158371"/>
    <n v="1.7321115968400854E-2"/>
    <n v="3.393361107377095E-2"/>
    <n v="7.8330153751029179E-3"/>
    <n v="1.1183553743644051E-2"/>
    <n v="0"/>
    <n v="4.1736509409138552E-6"/>
    <n v="5192921.0915885605"/>
    <n v="59.264360859461107"/>
    <n v="1506"/>
    <n v="5.7803024487602668E-2"/>
    <n v="3.3631304214324098"/>
    <n v="0.28015475388881916"/>
    <n v="0.18555869999999999"/>
    <n v="234"/>
    <b v="0"/>
    <b v="0"/>
    <b v="1"/>
    <b v="0"/>
    <b v="0"/>
    <b v="1"/>
    <b v="0"/>
    <b v="1"/>
    <n v="0"/>
    <m/>
    <m/>
    <n v="1"/>
    <n v="1"/>
    <n v="0"/>
    <m/>
    <m/>
    <m/>
    <n v="0"/>
    <n v="0"/>
    <n v="0"/>
    <n v="0"/>
    <n v="0"/>
    <n v="0"/>
    <n v="0"/>
    <n v="0"/>
    <n v="0"/>
    <n v="0"/>
    <n v="0"/>
    <n v="620"/>
    <n v="1"/>
    <n v="347"/>
    <m/>
    <n v="9"/>
    <n v="31"/>
    <m/>
    <m/>
    <n v="202"/>
    <m/>
    <n v="127"/>
    <m/>
    <n v="25"/>
    <m/>
    <n v="41"/>
    <n v="95"/>
    <m/>
    <m/>
    <n v="9"/>
    <n v="119"/>
    <m/>
    <n v="1"/>
    <n v="4"/>
    <n v="122"/>
    <m/>
    <n v="32"/>
    <m/>
    <m/>
    <m/>
    <m/>
    <n v="122"/>
    <m/>
    <n v="22"/>
    <n v="29"/>
    <m/>
    <m/>
    <n v="17"/>
    <n v="80"/>
    <m/>
    <m/>
    <n v="8"/>
    <n v="237"/>
    <n v="1"/>
    <m/>
    <m/>
    <m/>
    <n v="8"/>
    <m/>
    <n v="124"/>
    <m/>
    <n v="1"/>
    <n v="74"/>
    <m/>
    <m/>
    <n v="17"/>
    <n v="31"/>
    <m/>
    <m/>
    <n v="15"/>
    <n v="264"/>
    <n v="54"/>
    <m/>
    <m/>
    <m/>
    <n v="9"/>
    <n v="195"/>
    <m/>
    <m/>
    <n v="78"/>
    <m/>
    <m/>
    <n v="11"/>
    <n v="43"/>
    <m/>
    <n v="7"/>
    <n v="16"/>
    <n v="246"/>
    <n v="1"/>
    <n v="96"/>
    <m/>
    <n v="18"/>
    <n v="6"/>
    <m/>
    <n v="1"/>
    <m/>
    <n v="209"/>
    <n v="10"/>
    <m/>
    <m/>
    <n v="12"/>
    <n v="623"/>
    <n v="0"/>
    <n v="0"/>
    <n v="63"/>
    <n v="304"/>
    <n v="0"/>
    <n v="8"/>
    <n v="27"/>
    <n v="1071"/>
    <n v="0"/>
    <n v="311"/>
    <n v="0"/>
    <n v="0"/>
    <n v="6"/>
    <n v="17"/>
    <n v="0"/>
    <n v="675"/>
    <n v="10"/>
    <n v="76"/>
  </r>
  <r>
    <s v="MMR004"/>
    <s v="Chin"/>
    <s v="MMR004D001"/>
    <s v="Falam"/>
    <s v="MMR004005"/>
    <s v="Tonzang"/>
    <n v="31"/>
    <n v="4"/>
    <x v="4"/>
    <n v="16471.256900433898"/>
    <n v="0.48330331575274804"/>
    <n v="0.16396888136018573"/>
    <n v="0.8729853531640559"/>
    <n v="0.16714651311580295"/>
    <n v="0.42114523352527189"/>
    <n v="0.81041593024625902"/>
    <n v="0.26411657559198543"/>
    <n v="6.2335559603319164E-2"/>
    <n v="0.12527828374822911"/>
    <n v="0.82351750657761591"/>
    <n v="0.7895162922485327"/>
    <n v="0.29921365985171872"/>
    <n v="1"/>
    <n v="16471.256900433898"/>
    <n v="31878"/>
    <n v="15692"/>
    <n v="16186"/>
    <n v="6.1915556371911547E-4"/>
    <n v="96.947979735573952"/>
    <n v="3495.4280922100002"/>
    <n v="9.1199129717599163"/>
    <n v="7.8760486141303144E-3"/>
    <n v="31327"/>
    <n v="15353"/>
    <n v="15974"/>
    <n v="551"/>
    <n v="339"/>
    <n v="212"/>
    <n v="5227"/>
    <n v="2518"/>
    <n v="2709"/>
    <n v="92.949427833148775"/>
    <n v="26651"/>
    <n v="13174"/>
    <n v="13477"/>
    <n v="97.751725161386062"/>
    <n v="0.16396888136018573"/>
    <n v="13756"/>
    <n v="16974"/>
    <n v="1148"/>
    <n v="0.87804878048780477"/>
    <n v="3887.5609756097597"/>
    <n v="0.81041593024625902"/>
    <n v="0.18958406975374098"/>
    <n v="6.7632850241545892"/>
    <n v="18122"/>
    <n v="5741"/>
    <n v="10984"/>
    <n v="1188"/>
    <n v="177"/>
    <n v="32"/>
    <n v="4941"/>
    <n v="3948"/>
    <n v="993"/>
    <n v="0.20097146326654525"/>
    <n v="31327"/>
    <n v="551"/>
    <n v="1.7588661537970441E-2"/>
    <n v="138"/>
    <n v="277"/>
    <n v="402"/>
    <n v="562"/>
    <n v="620"/>
    <n v="668"/>
    <n v="648"/>
    <n v="1014"/>
    <n v="612"/>
    <n v="6.3402145314713625"/>
    <n v="4941"/>
    <n v="6.4517304189435336"/>
    <n v="1"/>
    <n v="8"/>
    <n v="38"/>
    <n v="3573"/>
    <n v="1073"/>
    <n v="180"/>
    <n v="50"/>
    <n v="18"/>
    <n v="4941"/>
    <n v="4489"/>
    <n v="200"/>
    <n v="85"/>
    <n v="125"/>
    <n v="18"/>
    <n v="24"/>
    <n v="4941"/>
    <n v="1237"/>
    <n v="10"/>
    <n v="58"/>
    <n v="3377"/>
    <n v="1"/>
    <n v="258"/>
    <n v="7906.2475207447887"/>
    <n v="0.68346488565067798"/>
    <n v="2.0238818053025704E-4"/>
    <n v="0.26411657559198543"/>
    <n v="0.73588342440801457"/>
    <n v="4941"/>
    <n v="46"/>
    <n v="1645"/>
    <n v="8"/>
    <n v="3138"/>
    <n v="24"/>
    <n v="52"/>
    <n v="28"/>
    <n v="0.97895162922485324"/>
    <n v="2.1048370775146763E-2"/>
    <n v="4941"/>
    <n v="249"/>
    <n v="59"/>
    <n v="4560"/>
    <n v="0.92289010321797205"/>
    <n v="41"/>
    <n v="32"/>
    <n v="6.2335559603319164E-2"/>
    <n v="8.2979154017405379E-3"/>
    <n v="0.37846589759158067"/>
    <n v="17683"/>
    <n v="15437"/>
    <n v="2246"/>
    <n v="0.8729853531640559"/>
    <n v="8480"/>
    <n v="7984"/>
    <n v="496"/>
    <n v="0.94150943396226405"/>
    <n v="9203"/>
    <n v="7453"/>
    <n v="1750"/>
    <n v="0.809844615886124"/>
    <n v="3035"/>
    <n v="2787"/>
    <n v="248"/>
    <n v="0.91828665568369028"/>
    <n v="14648"/>
    <n v="12650"/>
    <n v="1998"/>
    <n v="0.863599126160568"/>
    <n v="16315"/>
    <n v="8527"/>
    <n v="6497"/>
    <n v="1291"/>
    <n v="7.9129635304934109E-2"/>
    <n v="0.39822249463683729"/>
    <n v="6.6049573973663822"/>
    <n v="8008"/>
    <n v="4253"/>
    <n v="0.53109390609390605"/>
    <n v="3166"/>
    <n v="0.39535464535464537"/>
    <n v="589"/>
    <n v="7.3551448551448545E-2"/>
    <n v="8307"/>
    <n v="4274"/>
    <n v="3331"/>
    <n v="8.4507042253521125E-2"/>
    <n v="0.40098711929697844"/>
    <n v="702"/>
    <n v="12504"/>
    <n v="2090"/>
    <n v="5148"/>
    <n v="2674"/>
    <n v="1885"/>
    <n v="77"/>
    <n v="551"/>
    <n v="61"/>
    <n v="14"/>
    <n v="4"/>
    <n v="2090"/>
    <n v="10414"/>
    <n v="5266"/>
    <n v="7238"/>
    <n v="2592"/>
    <n v="0.16714651311580295"/>
    <n v="0.83285348688419703"/>
    <n v="0.42114523352527189"/>
    <n v="0.20729366602687141"/>
    <n v="0.62699936020473446"/>
    <n v="6038"/>
    <n v="419"/>
    <n v="2349"/>
    <n v="1684"/>
    <n v="1131"/>
    <n v="50"/>
    <n v="342"/>
    <n v="55"/>
    <n v="7"/>
    <n v="1"/>
    <n v="6.9393839019542894E-2"/>
    <n v="0.93060616098045712"/>
    <n v="0.54157005631003641"/>
    <n v="0.26266975819807881"/>
    <n v="6466"/>
    <n v="1671"/>
    <n v="2799"/>
    <n v="990"/>
    <n v="754"/>
    <n v="27"/>
    <n v="209"/>
    <n v="6"/>
    <n v="7"/>
    <n v="3"/>
    <n v="0.25842870399010209"/>
    <n v="0.74157129600989791"/>
    <n v="0.30869161769254561"/>
    <n v="22255"/>
    <n v="854"/>
    <n v="372"/>
    <n v="27"/>
    <n v="3189"/>
    <n v="6914"/>
    <n v="626"/>
    <n v="188"/>
    <n v="5535"/>
    <n v="2625"/>
    <n v="1287"/>
    <n v="280"/>
    <n v="358"/>
    <n v="0.42862278139743876"/>
    <n v="0.31067175915524603"/>
    <n v="3.2188313566676308"/>
    <n v="4.4001036192054269E-2"/>
    <n v="10800"/>
    <n v="541"/>
    <n v="301"/>
    <n v="23"/>
    <n v="1998"/>
    <n v="3629"/>
    <n v="416"/>
    <n v="115"/>
    <n v="2749"/>
    <n v="153"/>
    <n v="527"/>
    <n v="123"/>
    <n v="225"/>
    <n v="0.63962962962962966"/>
    <n v="11455"/>
    <n v="313"/>
    <n v="71"/>
    <n v="0"/>
    <n v="1191"/>
    <n v="3285"/>
    <n v="210"/>
    <n v="73"/>
    <n v="2786"/>
    <n v="2472"/>
    <n v="760"/>
    <n v="157"/>
    <n v="133"/>
    <n v="0.44260148406809252"/>
    <n v="22255"/>
    <n v="15438"/>
    <n v="7"/>
    <n v="12"/>
    <n v="59"/>
    <n v="7"/>
    <n v="59"/>
    <n v="6"/>
    <n v="8"/>
    <n v="6659"/>
    <n v="0.29921365985171872"/>
    <n v="0.70078634014828123"/>
    <n v="3847"/>
    <n v="3163"/>
    <n v="0"/>
    <n v="1"/>
    <n v="0"/>
    <n v="3"/>
    <n v="0"/>
    <n v="0"/>
    <n v="0"/>
    <n v="680"/>
    <n v="0.17676111255523785"/>
    <n v="18408"/>
    <n v="12275"/>
    <n v="7"/>
    <n v="11"/>
    <n v="59"/>
    <n v="4"/>
    <n v="59"/>
    <n v="6"/>
    <n v="8"/>
    <n v="5979"/>
    <n v="0.32480443285528032"/>
    <n v="31878"/>
    <n v="30078"/>
    <n v="1800"/>
    <n v="5.6465273856578208E-2"/>
    <n v="919"/>
    <n v="845"/>
    <n v="701"/>
    <n v="647"/>
    <n v="15692"/>
    <n v="14824"/>
    <n v="868"/>
    <n v="5.5314810094315575E-2"/>
    <n v="16186"/>
    <n v="15254"/>
    <n v="932"/>
    <n v="5.7580625231681698E-2"/>
    <n v="4941"/>
    <n v="109"/>
    <n v="3960"/>
    <n v="199"/>
    <n v="64"/>
    <n v="17"/>
    <n v="592"/>
    <n v="0.11981380287391216"/>
    <n v="0.88018619712608781"/>
    <n v="0.82351750657761591"/>
    <n v="4941"/>
    <n v="3446"/>
    <n v="21"/>
    <n v="433"/>
    <n v="412"/>
    <n v="79"/>
    <n v="435"/>
    <n v="95"/>
    <n v="1"/>
    <n v="0"/>
    <n v="19"/>
    <n v="0.12325440194292653"/>
    <n v="0.7895162922485327"/>
    <n v="4941"/>
    <n v="3329"/>
    <n v="20"/>
    <n v="437"/>
    <n v="406"/>
    <n v="76"/>
    <n v="559"/>
    <n v="95"/>
    <n v="0"/>
    <n v="0"/>
    <n v="19"/>
    <n v="0.7854685286379276"/>
    <n v="0.80651689941307425"/>
    <n v="4941"/>
    <n v="619"/>
    <n v="637"/>
    <n v="720"/>
    <n v="1039"/>
    <n v="7"/>
    <n v="418"/>
    <n v="1173"/>
    <n v="328"/>
    <n v="0.12527828374822911"/>
    <n v="3924.5927949807733"/>
    <n v="0.36409633677393238"/>
    <n v="4941"/>
    <n v="27"/>
    <n v="2"/>
    <n v="16"/>
    <n v="5"/>
    <n v="4781"/>
    <n v="96"/>
    <n v="13"/>
    <n v="0"/>
    <n v="1"/>
    <n v="4941"/>
    <n v="0.43918235175065778"/>
    <n v="0.11850748239544599"/>
    <n v="2.2769585253456222"/>
    <n v="0.46236198626916203"/>
    <n v="3925"/>
    <n v="0.79437360858125883"/>
    <n v="7.0734740218782108E-2"/>
    <n v="596"/>
    <n v="1016"/>
    <n v="83"/>
    <n v="371"/>
    <n v="78"/>
    <n v="26"/>
    <n v="7.508601497672536E-2"/>
    <n v="0.1206233555960332"/>
    <n v="0.20562639141874114"/>
    <n v="1.5786278081360048E-2"/>
    <n v="4941"/>
    <n v="30"/>
    <n v="1484"/>
    <n v="192"/>
    <n v="6"/>
    <n v="1"/>
    <n v="2"/>
    <n v="200"/>
    <n v="0.30803481076705119"/>
    <n v="7229"/>
    <n v="6715"/>
    <n v="0.5709063084509437"/>
    <n v="0.54312137006701411"/>
    <n v="364706"/>
    <n v="14923040.107999999"/>
    <n v="454970.67067036283"/>
    <n v="3162"/>
    <n v="2892"/>
    <n v="0.24587655160686958"/>
    <n v="0.30477869986168743"/>
    <n v="88142"/>
    <n v="3606594.3560000001"/>
    <n v="888297.68721798435"/>
    <n v="319"/>
    <n v="319"/>
    <n v="2.7121237884713482E-2"/>
    <n v="0.10307210031347962"/>
    <n v="3288"/>
    <n v="134538.38399999999"/>
    <n v="26077.173671111472"/>
    <n v="470"/>
    <n v="470"/>
    <n v="3.9959190613841185E-2"/>
    <n v="0.42663829787234042"/>
    <n v="20052"/>
    <n v="820487.73600000003"/>
    <n v="61625.624734424644"/>
    <n v="698"/>
    <n v="698"/>
    <n v="5.9343649039279037E-2"/>
    <n v="0.23581661891117478"/>
    <n v="16460"/>
    <n v="106491.57240849032"/>
    <m/>
    <m/>
    <n v="0"/>
    <m/>
    <n v="0"/>
    <m/>
    <n v="76"/>
    <n v="76"/>
    <n v="6.461486141812617E-3"/>
    <n v="0.10381578947368421"/>
    <n v="789"/>
    <n v="25.86258947368421"/>
    <n v="592"/>
    <n v="427"/>
    <n v="427"/>
    <n v="3.6303349770447205E-2"/>
    <n v="6.8196721311475403E-2"/>
    <n v="2912"/>
    <n v="100397.40191416604"/>
    <n v="165"/>
    <n v="165"/>
    <n v="1.4028226492093182E-2"/>
    <n v="0.17612121212121212"/>
    <n v="2906"/>
    <n v="38795.248983225756"/>
    <m/>
    <m/>
    <n v="0"/>
    <n v="0"/>
    <m/>
    <n v="0"/>
    <n v="12546"/>
    <n v="11762"/>
    <n v="1.5127721337135198E-2"/>
    <n v="3.4561930324652948E-4"/>
    <n v="0.27135191783759005"/>
    <n v="0.52979520785843348"/>
    <n v="3.6754526253278887E-2"/>
    <n v="6.35133081523859E-2"/>
    <n v="5.9878645617265552E-2"/>
    <n v="2.3138118329856714E-2"/>
    <n v="0"/>
    <n v="1.542486957146099E-5"/>
    <n v="1676681.242189239"/>
    <n v="52.596814172446173"/>
    <n v="784"/>
    <n v="6.2490036665072531E-2"/>
    <n v="2.5408895265423244"/>
    <n v="0.36896919505615156"/>
    <n v="-1.482982"/>
    <n v="134"/>
    <b v="0"/>
    <b v="0"/>
    <b v="0"/>
    <b v="0"/>
    <b v="0"/>
    <b v="1"/>
    <b v="0"/>
    <b v="0"/>
    <m/>
    <m/>
    <m/>
    <m/>
    <m/>
    <m/>
    <m/>
    <m/>
    <m/>
    <n v="0"/>
    <n v="0"/>
    <n v="0"/>
    <n v="0"/>
    <n v="0"/>
    <n v="0"/>
    <n v="0"/>
    <n v="0"/>
    <n v="0"/>
    <n v="0"/>
    <n v="0"/>
    <n v="620"/>
    <n v="1"/>
    <n v="276"/>
    <m/>
    <n v="11"/>
    <n v="2"/>
    <m/>
    <m/>
    <n v="40"/>
    <m/>
    <n v="108"/>
    <m/>
    <m/>
    <m/>
    <n v="79"/>
    <n v="104"/>
    <m/>
    <m/>
    <n v="7"/>
    <n v="1"/>
    <m/>
    <m/>
    <n v="1"/>
    <n v="3"/>
    <m/>
    <n v="17"/>
    <m/>
    <m/>
    <m/>
    <m/>
    <n v="1"/>
    <m/>
    <n v="1"/>
    <n v="101"/>
    <m/>
    <m/>
    <n v="7"/>
    <n v="12"/>
    <n v="8"/>
    <n v="3"/>
    <m/>
    <n v="78"/>
    <n v="15"/>
    <m/>
    <m/>
    <m/>
    <n v="2"/>
    <m/>
    <n v="1"/>
    <m/>
    <n v="1"/>
    <n v="101"/>
    <m/>
    <m/>
    <m/>
    <n v="11"/>
    <m/>
    <n v="11"/>
    <n v="2"/>
    <n v="94"/>
    <n v="38"/>
    <m/>
    <m/>
    <m/>
    <n v="3"/>
    <n v="1"/>
    <m/>
    <n v="1"/>
    <n v="15"/>
    <m/>
    <m/>
    <n v="3"/>
    <n v="21"/>
    <m/>
    <n v="53"/>
    <n v="5"/>
    <n v="94"/>
    <n v="1"/>
    <n v="34"/>
    <m/>
    <n v="22"/>
    <m/>
    <m/>
    <n v="1"/>
    <m/>
    <n v="4"/>
    <n v="5"/>
    <m/>
    <m/>
    <n v="9"/>
    <n v="597"/>
    <n v="0"/>
    <n v="0"/>
    <n v="28"/>
    <n v="47"/>
    <n v="8"/>
    <n v="67"/>
    <n v="3"/>
    <n v="309"/>
    <n v="0"/>
    <n v="213"/>
    <n v="0"/>
    <n v="0"/>
    <n v="0"/>
    <n v="5"/>
    <n v="0"/>
    <n v="7"/>
    <n v="5"/>
    <n v="91"/>
  </r>
  <r>
    <s v="MMR004"/>
    <s v="Chin"/>
    <s v="MMR004D002"/>
    <s v="Mindat"/>
    <s v="MMR004006"/>
    <s v="Mindat"/>
    <n v="46"/>
    <n v="4"/>
    <x v="7"/>
    <n v="23206.529857162735"/>
    <n v="0.45524577800087468"/>
    <n v="0.27007042253521124"/>
    <n v="0.69089368911478188"/>
    <n v="0.38067226890756301"/>
    <n v="0.32605042016806723"/>
    <n v="0.80909050359070434"/>
    <n v="0.34135179535320348"/>
    <n v="0.19631541891574747"/>
    <n v="4.1422201361182819E-2"/>
    <n v="0.8493311429241962"/>
    <n v="0.36306031448016896"/>
    <n v="0.19469115865966896"/>
    <n v="1"/>
    <n v="23206.529857162735"/>
    <n v="42600"/>
    <n v="19727"/>
    <n v="22873"/>
    <n v="8.2740532701029929E-4"/>
    <n v="86.245791981812616"/>
    <n v="3280.4453556200001"/>
    <n v="12.986041644320776"/>
    <n v="1.1214876239773368E-2"/>
    <n v="41561"/>
    <n v="19002"/>
    <n v="22559"/>
    <n v="1039"/>
    <n v="725"/>
    <n v="314"/>
    <n v="11505"/>
    <n v="5267"/>
    <n v="6238"/>
    <n v="84.434113497916002"/>
    <n v="31095"/>
    <n v="14460"/>
    <n v="16635"/>
    <n v="86.925157799819658"/>
    <n v="0.27007042253521124"/>
    <n v="18139"/>
    <n v="22419"/>
    <n v="2042"/>
    <n v="0.90017395958784963"/>
    <n v="4252.5893215576061"/>
    <n v="0.80909050359070434"/>
    <n v="0.19090949640929566"/>
    <n v="9.1083455997145268"/>
    <n v="24461"/>
    <n v="7351"/>
    <n v="14721"/>
    <n v="1994"/>
    <n v="293"/>
    <n v="102"/>
    <n v="8522"/>
    <n v="6154"/>
    <n v="2368"/>
    <n v="0.27800000000000002"/>
    <n v="41561"/>
    <n v="1039"/>
    <n v="2.4999398474531413E-2"/>
    <n v="694"/>
    <n v="1039"/>
    <n v="1059"/>
    <n v="1223"/>
    <n v="1215"/>
    <n v="1102"/>
    <n v="875"/>
    <n v="650"/>
    <n v="665"/>
    <n v="4.9000000000000004"/>
    <n v="8522"/>
    <n v="4.998826566533678"/>
    <n v="121"/>
    <n v="48"/>
    <n v="138"/>
    <n v="4983"/>
    <n v="3120"/>
    <n v="59"/>
    <n v="35"/>
    <n v="18"/>
    <n v="8522"/>
    <n v="7524"/>
    <n v="392"/>
    <n v="84"/>
    <n v="426"/>
    <n v="23"/>
    <n v="73"/>
    <n v="8522"/>
    <n v="2735"/>
    <n v="93"/>
    <n v="81"/>
    <n v="5496"/>
    <n v="6"/>
    <n v="111"/>
    <n v="13857.2"/>
    <n v="0.64491903309082377"/>
    <n v="7.0406007979347571E-4"/>
    <n v="0.34135179535320348"/>
    <n v="0.65864820464679652"/>
    <n v="8522"/>
    <n v="55"/>
    <n v="3719"/>
    <n v="5"/>
    <n v="4416"/>
    <n v="27"/>
    <n v="291"/>
    <n v="9"/>
    <n v="0.96162872565125557"/>
    <n v="3.8371274348744433E-2"/>
    <n v="8522"/>
    <n v="1643"/>
    <n v="30"/>
    <n v="6631"/>
    <n v="0.77810373151842294"/>
    <n v="184"/>
    <n v="34"/>
    <n v="0.19631541891574747"/>
    <n v="2.1591175780333254E-2"/>
    <n v="0.34850973949777048"/>
    <n v="23610"/>
    <n v="16312"/>
    <n v="7298"/>
    <n v="0.69089368911478188"/>
    <n v="10083"/>
    <n v="8456"/>
    <n v="1627"/>
    <n v="0.83863929386095404"/>
    <n v="13527"/>
    <n v="7856"/>
    <n v="5671"/>
    <n v="0.58076439713166261"/>
    <n v="6853"/>
    <n v="5650"/>
    <n v="1203"/>
    <n v="0.82445644243397054"/>
    <n v="16757"/>
    <n v="10662"/>
    <n v="6095"/>
    <n v="0.63627140896341827"/>
    <n v="20264"/>
    <n v="12359"/>
    <n v="5152"/>
    <n v="2753"/>
    <n v="0.13585669166995656"/>
    <n v="0.25424397947098304"/>
    <n v="4.4892844169996371"/>
    <n v="9330"/>
    <n v="6114"/>
    <n v="0.65530546623794217"/>
    <n v="2147"/>
    <n v="0.23011789924973206"/>
    <n v="1069"/>
    <n v="0.11457663451232583"/>
    <n v="10934"/>
    <n v="6245"/>
    <n v="3005"/>
    <n v="0.15401499908542163"/>
    <n v="0.2748308029998171"/>
    <n v="1684"/>
    <n v="17850"/>
    <n v="6795"/>
    <n v="5235"/>
    <n v="2446"/>
    <n v="2044"/>
    <n v="64"/>
    <n v="1105"/>
    <n v="110"/>
    <n v="34"/>
    <n v="17"/>
    <n v="6795"/>
    <n v="11055"/>
    <n v="5820"/>
    <n v="12030"/>
    <n v="3374"/>
    <n v="0.38067226890756301"/>
    <n v="0.61932773109243699"/>
    <n v="0.32605042016806723"/>
    <n v="0.18901960784313726"/>
    <n v="0.47268907563025209"/>
    <n v="7771"/>
    <n v="1500"/>
    <n v="2657"/>
    <n v="1636"/>
    <n v="1201"/>
    <n v="38"/>
    <n v="624"/>
    <n v="83"/>
    <n v="20"/>
    <n v="12"/>
    <n v="0.19302535066272036"/>
    <n v="0.80697464933727958"/>
    <n v="0.46506241153004763"/>
    <n v="0.25453609574057395"/>
    <n v="10079"/>
    <n v="5295"/>
    <n v="2578"/>
    <n v="810"/>
    <n v="843"/>
    <n v="26"/>
    <n v="481"/>
    <n v="27"/>
    <n v="14"/>
    <n v="5"/>
    <n v="0.52534973707709098"/>
    <n v="0.47465026292290902"/>
    <n v="0.21887091973410061"/>
    <n v="29724"/>
    <n v="1671"/>
    <n v="1178"/>
    <n v="84"/>
    <n v="6298"/>
    <n v="6268"/>
    <n v="605"/>
    <n v="63"/>
    <n v="8154"/>
    <n v="2748"/>
    <n v="1531"/>
    <n v="384"/>
    <n v="740"/>
    <n v="0.30332391333602476"/>
    <n v="0.21087336832189477"/>
    <n v="4.7421825143586469"/>
    <n v="6.4825062677295014E-2"/>
    <n v="13211"/>
    <n v="1008"/>
    <n v="824"/>
    <n v="45"/>
    <n v="3040"/>
    <n v="2358"/>
    <n v="352"/>
    <n v="32"/>
    <n v="3999"/>
    <n v="144"/>
    <n v="733"/>
    <n v="187"/>
    <n v="489"/>
    <n v="0.5773219286957838"/>
    <n v="16513"/>
    <n v="663"/>
    <n v="354"/>
    <n v="39"/>
    <n v="3258"/>
    <n v="3910"/>
    <n v="253"/>
    <n v="31"/>
    <n v="4155"/>
    <n v="2604"/>
    <n v="798"/>
    <n v="197"/>
    <n v="251"/>
    <n v="0.51335311572700293"/>
    <n v="29724"/>
    <n v="23614"/>
    <n v="2"/>
    <n v="27"/>
    <n v="193"/>
    <n v="78"/>
    <n v="11"/>
    <n v="1"/>
    <n v="11"/>
    <n v="5787"/>
    <n v="0.19469115865966896"/>
    <n v="0.80530884134033109"/>
    <n v="8734"/>
    <n v="7508"/>
    <n v="1"/>
    <n v="0"/>
    <n v="14"/>
    <n v="27"/>
    <n v="0"/>
    <n v="1"/>
    <n v="0"/>
    <n v="1183"/>
    <n v="0.13544767574994276"/>
    <n v="20990"/>
    <n v="16106"/>
    <n v="1"/>
    <n v="27"/>
    <n v="179"/>
    <n v="51"/>
    <n v="11"/>
    <n v="0"/>
    <n v="11"/>
    <n v="4604"/>
    <n v="0.2193425440686041"/>
    <n v="42600"/>
    <n v="39205"/>
    <n v="3395"/>
    <n v="7.9694835680751169E-2"/>
    <n v="1850"/>
    <n v="1672"/>
    <n v="1487"/>
    <n v="1684"/>
    <n v="19727"/>
    <n v="18092"/>
    <n v="1635"/>
    <n v="8.2881330156638094E-2"/>
    <n v="22873"/>
    <n v="21113"/>
    <n v="1760"/>
    <n v="7.6946618283565776E-2"/>
    <n v="8522"/>
    <n v="48"/>
    <n v="7190"/>
    <n v="919"/>
    <n v="24"/>
    <n v="95"/>
    <n v="246"/>
    <n v="2.8866463271532503E-2"/>
    <n v="0.97113353672846747"/>
    <n v="0.8493311429241962"/>
    <n v="8522"/>
    <n v="3063"/>
    <n v="0"/>
    <n v="27"/>
    <n v="486"/>
    <n v="155"/>
    <n v="2147"/>
    <n v="2447"/>
    <n v="4"/>
    <n v="0"/>
    <n v="193"/>
    <n v="0.55726355315653597"/>
    <n v="0.36306031448016896"/>
    <n v="8522"/>
    <n v="2683"/>
    <n v="0"/>
    <n v="27"/>
    <n v="488"/>
    <n v="154"/>
    <n v="2381"/>
    <n v="2595"/>
    <n v="1"/>
    <n v="0"/>
    <n v="193"/>
    <n v="0.62262379723069705"/>
    <n v="0.60619572870218263"/>
    <n v="8522"/>
    <n v="353"/>
    <n v="7"/>
    <n v="3195"/>
    <n v="320"/>
    <n v="106"/>
    <n v="286"/>
    <n v="943"/>
    <n v="3312"/>
    <n v="4.1422201361182819E-2"/>
    <n v="1729.7"/>
    <n v="0.16451537197840882"/>
    <n v="8522"/>
    <n v="29"/>
    <n v="1"/>
    <n v="0"/>
    <n v="2"/>
    <n v="7846"/>
    <n v="600"/>
    <n v="14"/>
    <n v="1"/>
    <n v="29"/>
    <n v="8522"/>
    <n v="0.89603379488383006"/>
    <n v="0.24178273272967671"/>
    <n v="1.1160293347302253"/>
    <n v="0.22662228327685185"/>
    <n v="5583"/>
    <n v="0.65512790424782918"/>
    <n v="0.10061453621438483"/>
    <n v="2939"/>
    <n v="1988"/>
    <n v="377"/>
    <n v="2084"/>
    <n v="142"/>
    <n v="106"/>
    <n v="0.24454353438160056"/>
    <n v="0.34487209575217087"/>
    <n v="0.23327857310490496"/>
    <n v="1.6662755221778926E-2"/>
    <n v="8522"/>
    <n v="76"/>
    <n v="2384"/>
    <n v="130"/>
    <n v="11"/>
    <n v="0"/>
    <n v="2"/>
    <n v="773"/>
    <n v="0.29019009622154424"/>
    <n v="6046"/>
    <n v="5827"/>
    <n v="0.62743620114138043"/>
    <n v="0.36461300840912991"/>
    <n v="212460"/>
    <n v="8693438.2799999993"/>
    <n v="394804.78004411078"/>
    <n v="3751"/>
    <n v="3329"/>
    <n v="0.35845805965327876"/>
    <n v="0.30752478221688195"/>
    <n v="102375"/>
    <n v="4188980.25"/>
    <n v="1022525.2423059023"/>
    <n v="5"/>
    <n v="5"/>
    <n v="5.3838699257025946E-4"/>
    <n v="7.5999999999999998E-2"/>
    <n v="38"/>
    <n v="1554.884"/>
    <n v="408.73312964124568"/>
    <n v="95"/>
    <n v="95"/>
    <n v="1.0229352858834931E-2"/>
    <n v="0.37505263157894736"/>
    <n v="3563"/>
    <n v="145790.834"/>
    <n v="12456.243297383702"/>
    <n v="28"/>
    <n v="28"/>
    <n v="3.0149671583934532E-3"/>
    <n v="0.24035714285714285"/>
    <n v="673"/>
    <n v="4271.8682341514741"/>
    <m/>
    <m/>
    <n v="0"/>
    <m/>
    <n v="0"/>
    <m/>
    <m/>
    <m/>
    <n v="0"/>
    <n v="0"/>
    <m/>
    <n v="0"/>
    <n v="3"/>
    <m/>
    <m/>
    <n v="0"/>
    <n v="0"/>
    <m/>
    <n v="0"/>
    <n v="3"/>
    <n v="3"/>
    <n v="3.2303219554215572E-4"/>
    <n v="0.13666666666666666"/>
    <n v="41"/>
    <n v="705.36816333137733"/>
    <m/>
    <m/>
    <n v="0"/>
    <n v="0"/>
    <m/>
    <n v="0"/>
    <n v="9928"/>
    <n v="9287"/>
    <n v="1.194449481873615E-2"/>
    <n v="2.7289291525680318E-4"/>
    <n v="0.27509226444594748"/>
    <n v="0.71247562992434876"/>
    <n v="8.6792671932292426E-3"/>
    <n v="2.9765544019404772E-3"/>
    <n v="0"/>
    <n v="4.9148676795966772E-4"/>
    <n v="0"/>
    <n v="0"/>
    <n v="1435172.2351745209"/>
    <n v="33.689489088603779"/>
    <n v="641"/>
    <n v="6.4564867042707488E-2"/>
    <n v="4.2908944399677678"/>
    <n v="0.21800469483568075"/>
    <n v="-2.0017040000000001"/>
    <n v="84"/>
    <b v="0"/>
    <b v="0"/>
    <b v="0"/>
    <b v="0"/>
    <b v="0"/>
    <b v="1"/>
    <b v="0"/>
    <b v="0"/>
    <m/>
    <m/>
    <m/>
    <m/>
    <m/>
    <m/>
    <m/>
    <m/>
    <m/>
    <n v="0"/>
    <n v="0"/>
    <n v="0"/>
    <n v="0"/>
    <n v="0"/>
    <n v="0"/>
    <n v="0"/>
    <n v="0"/>
    <n v="0"/>
    <n v="0"/>
    <n v="0"/>
    <n v="620"/>
    <n v="1"/>
    <n v="707"/>
    <m/>
    <n v="9"/>
    <m/>
    <m/>
    <n v="109"/>
    <n v="126"/>
    <m/>
    <n v="232"/>
    <n v="1"/>
    <m/>
    <m/>
    <n v="91"/>
    <n v="450"/>
    <m/>
    <n v="13"/>
    <n v="113"/>
    <n v="14"/>
    <m/>
    <n v="111"/>
    <n v="7"/>
    <n v="295"/>
    <m/>
    <n v="133"/>
    <m/>
    <m/>
    <n v="3"/>
    <m/>
    <n v="43"/>
    <m/>
    <n v="111"/>
    <n v="301"/>
    <m/>
    <n v="21"/>
    <n v="50"/>
    <n v="22"/>
    <n v="1"/>
    <m/>
    <n v="23"/>
    <n v="259"/>
    <n v="90"/>
    <m/>
    <m/>
    <n v="2"/>
    <m/>
    <m/>
    <n v="66"/>
    <m/>
    <n v="140"/>
    <n v="146"/>
    <m/>
    <n v="36"/>
    <n v="72"/>
    <n v="37"/>
    <m/>
    <m/>
    <m/>
    <n v="291"/>
    <n v="151"/>
    <m/>
    <m/>
    <n v="1"/>
    <m/>
    <n v="111"/>
    <m/>
    <n v="199"/>
    <n v="110"/>
    <m/>
    <n v="36"/>
    <n v="72"/>
    <n v="40"/>
    <n v="1"/>
    <n v="13"/>
    <n v="1"/>
    <n v="183"/>
    <n v="36"/>
    <n v="122"/>
    <m/>
    <m/>
    <n v="2"/>
    <m/>
    <n v="1"/>
    <m/>
    <n v="228"/>
    <m/>
    <m/>
    <m/>
    <n v="145"/>
    <n v="1714"/>
    <n v="0"/>
    <n v="106"/>
    <n v="316"/>
    <n v="113"/>
    <n v="1"/>
    <n v="233"/>
    <n v="30"/>
    <n v="1154"/>
    <n v="0"/>
    <n v="764"/>
    <n v="0"/>
    <n v="0"/>
    <n v="9"/>
    <n v="0"/>
    <n v="0"/>
    <n v="448"/>
    <n v="0"/>
    <n v="686"/>
  </r>
  <r>
    <s v="MMR004"/>
    <s v="Chin"/>
    <s v="MMR004D002"/>
    <s v="Mindat"/>
    <s v="MMR004007"/>
    <s v="Matupi"/>
    <n v="63"/>
    <n v="5"/>
    <x v="7"/>
    <n v="26773.07243968936"/>
    <n v="0.47862607466866552"/>
    <n v="0.21131039317637437"/>
    <n v="0.76640368178829721"/>
    <n v="0.29768341465558923"/>
    <n v="0.37175260451008835"/>
    <n v="0.72154478812801714"/>
    <n v="0.1893275573496111"/>
    <n v="0.12936890814216798"/>
    <n v="0.13626070690164419"/>
    <n v="0.83459682977257066"/>
    <n v="0.88746677168455257"/>
    <n v="0.19779723991507431"/>
    <n v="1"/>
    <n v="26773.07243968936"/>
    <n v="51351"/>
    <n v="24151"/>
    <n v="27200"/>
    <n v="9.9737302693206288E-4"/>
    <n v="88.790441176470594"/>
    <n v="5946.6133645999998"/>
    <n v="8.6353352490832638"/>
    <n v="7.4575624166255848E-3"/>
    <n v="50520"/>
    <n v="23480"/>
    <n v="27040"/>
    <n v="831"/>
    <n v="671"/>
    <n v="160"/>
    <n v="10851"/>
    <n v="5215"/>
    <n v="5636"/>
    <n v="92.530163236337827"/>
    <n v="40500"/>
    <n v="18936"/>
    <n v="21564"/>
    <n v="87.813021702838071"/>
    <n v="0.21131039317637437"/>
    <n v="20178"/>
    <n v="27965"/>
    <n v="3208"/>
    <n v="0.83625961022706941"/>
    <n v="8408.2327552297593"/>
    <n v="0.72154478812801714"/>
    <n v="0.27845521187198286"/>
    <n v="11.471482209905238"/>
    <n v="31173"/>
    <n v="9495"/>
    <n v="19055"/>
    <n v="2307"/>
    <n v="299"/>
    <n v="17"/>
    <n v="10157"/>
    <n v="7742"/>
    <n v="2415"/>
    <n v="0.23776705720192973"/>
    <n v="50520"/>
    <n v="831"/>
    <n v="1.6448931116389547E-2"/>
    <n v="678"/>
    <n v="1161"/>
    <n v="1278"/>
    <n v="1411"/>
    <n v="1545"/>
    <n v="1377"/>
    <n v="1169"/>
    <n v="874"/>
    <n v="664"/>
    <n v="4.9739096189819829"/>
    <n v="10157"/>
    <n v="5.0557251156837646"/>
    <n v="197"/>
    <n v="61"/>
    <n v="151"/>
    <n v="7916"/>
    <n v="1792"/>
    <n v="21"/>
    <n v="6"/>
    <n v="13"/>
    <n v="10157"/>
    <n v="9374"/>
    <n v="359"/>
    <n v="50"/>
    <n v="338"/>
    <n v="31"/>
    <n v="5"/>
    <n v="10157"/>
    <n v="1560"/>
    <n v="251"/>
    <n v="112"/>
    <n v="8201"/>
    <n v="5"/>
    <n v="28"/>
    <n v="9007.7503199763705"/>
    <n v="0.80742345180663577"/>
    <n v="4.9227133996258734E-4"/>
    <n v="0.1893275573496111"/>
    <n v="0.81067244265038885"/>
    <n v="10157"/>
    <n v="47"/>
    <n v="2676"/>
    <n v="9"/>
    <n v="7048"/>
    <n v="50"/>
    <n v="326"/>
    <n v="1"/>
    <n v="0.96288274096682092"/>
    <n v="3.7117259033179084E-2"/>
    <n v="10157"/>
    <n v="1296"/>
    <n v="18"/>
    <n v="8511"/>
    <n v="0.83794427488431622"/>
    <n v="290"/>
    <n v="42"/>
    <n v="0.12936890814216798"/>
    <n v="2.8551737717830067E-2"/>
    <n v="0.42389485084178397"/>
    <n v="30420"/>
    <n v="23314"/>
    <n v="7106"/>
    <n v="0.76640368178829721"/>
    <n v="13384"/>
    <n v="11534"/>
    <n v="1850"/>
    <n v="0.86177525403466826"/>
    <n v="17036"/>
    <n v="11780"/>
    <n v="5256"/>
    <n v="0.69147687250528289"/>
    <n v="6453"/>
    <n v="5371"/>
    <n v="1082"/>
    <n v="0.83232604989927172"/>
    <n v="23967"/>
    <n v="17943"/>
    <n v="6024"/>
    <n v="0.74865439979972459"/>
    <n v="24101"/>
    <n v="15270"/>
    <n v="6538"/>
    <n v="2293"/>
    <n v="9.5141280444794821E-2"/>
    <n v="0.27127505082776648"/>
    <n v="6.6593981683384209"/>
    <n v="11273"/>
    <n v="7433"/>
    <n v="0.65936307992548571"/>
    <n v="2757"/>
    <n v="0.24456666370974897"/>
    <n v="1083"/>
    <n v="9.6070256364765363E-2"/>
    <n v="12828"/>
    <n v="7837"/>
    <n v="3781"/>
    <n v="9.4324914250077954E-2"/>
    <n v="0.29474586841284689"/>
    <n v="1210"/>
    <n v="22749"/>
    <n v="6772"/>
    <n v="7520"/>
    <n v="4096"/>
    <n v="3109"/>
    <n v="74"/>
    <n v="1082"/>
    <n v="74"/>
    <n v="13"/>
    <n v="9"/>
    <n v="6772"/>
    <n v="15977"/>
    <n v="8457"/>
    <n v="14292"/>
    <n v="4361"/>
    <n v="0.29768341465558923"/>
    <n v="0.70231658534441077"/>
    <n v="0.37175260451008835"/>
    <n v="0.19170073409820212"/>
    <n v="0.53703459492724959"/>
    <n v="10180"/>
    <n v="1726"/>
    <n v="3499"/>
    <n v="2483"/>
    <n v="1727"/>
    <n v="32"/>
    <n v="653"/>
    <n v="50"/>
    <n v="6"/>
    <n v="4"/>
    <n v="0.16954813359528487"/>
    <n v="0.83045186640471513"/>
    <n v="0.48673870333988212"/>
    <n v="0.24282907662082515"/>
    <n v="12569"/>
    <n v="5046"/>
    <n v="4021"/>
    <n v="1613"/>
    <n v="1382"/>
    <n v="42"/>
    <n v="429"/>
    <n v="24"/>
    <n v="7"/>
    <n v="5"/>
    <n v="0.40146391916620255"/>
    <n v="0.59853608083379739"/>
    <n v="0.27862200652398761"/>
    <n v="37680"/>
    <n v="1934"/>
    <n v="2023"/>
    <n v="288"/>
    <n v="4690"/>
    <n v="8244"/>
    <n v="1080"/>
    <n v="352"/>
    <n v="10422"/>
    <n v="5711"/>
    <n v="2063"/>
    <n v="410"/>
    <n v="463"/>
    <n v="0.37035562632696389"/>
    <n v="0.21878980891719746"/>
    <n v="4.5705967976710333"/>
    <n v="6.247950663740745E-2"/>
    <n v="17211"/>
    <n v="1282"/>
    <n v="1265"/>
    <n v="139"/>
    <n v="2810"/>
    <n v="4178"/>
    <n v="693"/>
    <n v="209"/>
    <n v="4995"/>
    <n v="322"/>
    <n v="872"/>
    <n v="188"/>
    <n v="258"/>
    <n v="0.60234733600604262"/>
    <n v="20469"/>
    <n v="652"/>
    <n v="758"/>
    <n v="149"/>
    <n v="1880"/>
    <n v="4066"/>
    <n v="387"/>
    <n v="143"/>
    <n v="5427"/>
    <n v="5389"/>
    <n v="1191"/>
    <n v="222"/>
    <n v="205"/>
    <n v="0.38555864966534759"/>
    <n v="37680"/>
    <n v="30022"/>
    <n v="15"/>
    <n v="32"/>
    <n v="60"/>
    <n v="9"/>
    <n v="65"/>
    <n v="1"/>
    <n v="23"/>
    <n v="7453"/>
    <n v="0.19779723991507431"/>
    <n v="0.80220276008492575"/>
    <n v="8261"/>
    <n v="7261"/>
    <n v="1"/>
    <n v="3"/>
    <n v="4"/>
    <n v="7"/>
    <n v="4"/>
    <n v="1"/>
    <n v="10"/>
    <n v="970"/>
    <n v="0.11741919864423193"/>
    <n v="29419"/>
    <n v="22761"/>
    <n v="14"/>
    <n v="29"/>
    <n v="56"/>
    <n v="2"/>
    <n v="61"/>
    <n v="0"/>
    <n v="13"/>
    <n v="6483"/>
    <n v="0.22036778952377714"/>
    <n v="51351"/>
    <n v="45975"/>
    <n v="5376"/>
    <n v="0.10469124262429164"/>
    <n v="3041"/>
    <n v="2121"/>
    <n v="2391"/>
    <n v="2886"/>
    <n v="24151"/>
    <n v="21688"/>
    <n v="2463"/>
    <n v="0.10198335472651236"/>
    <n v="27200"/>
    <n v="24287"/>
    <n v="2913"/>
    <n v="0.10709558823529414"/>
    <n v="10157"/>
    <n v="77"/>
    <n v="8400"/>
    <n v="1149"/>
    <n v="55"/>
    <n v="74"/>
    <n v="402"/>
    <n v="3.9578615732992026E-2"/>
    <n v="0.96042138426700796"/>
    <n v="0.83459682977257066"/>
    <n v="10157"/>
    <n v="8960"/>
    <n v="3"/>
    <n v="51"/>
    <n v="137"/>
    <n v="279"/>
    <n v="519"/>
    <n v="185"/>
    <n v="0"/>
    <n v="0"/>
    <n v="23"/>
    <n v="9.6780545436644674E-2"/>
    <n v="0.88746677168455257"/>
    <n v="10157"/>
    <n v="8950"/>
    <n v="8"/>
    <n v="50"/>
    <n v="136"/>
    <n v="281"/>
    <n v="525"/>
    <n v="183"/>
    <n v="0"/>
    <n v="0"/>
    <n v="24"/>
    <n v="0.90489317711922812"/>
    <n v="0.86103180072856156"/>
    <n v="10157"/>
    <n v="1384"/>
    <n v="705"/>
    <n v="3752"/>
    <n v="1263"/>
    <n v="17"/>
    <n v="875"/>
    <n v="1362"/>
    <n v="799"/>
    <n v="0.13626070690164419"/>
    <n v="6883.8909126710641"/>
    <n v="0.27202914246332577"/>
    <n v="10157"/>
    <n v="150"/>
    <n v="0"/>
    <n v="49"/>
    <n v="7"/>
    <n v="9830"/>
    <n v="104"/>
    <n v="7"/>
    <n v="0"/>
    <n v="10"/>
    <n v="10157"/>
    <n v="0.47592793147582946"/>
    <n v="0.12842278551505665"/>
    <n v="2.1011584609019445"/>
    <n v="0.42666380991784381"/>
    <n v="7564"/>
    <n v="0.74470808309540215"/>
    <n v="0.13631530573627204"/>
    <n v="1526"/>
    <n v="2593"/>
    <n v="328"/>
    <n v="202"/>
    <n v="136"/>
    <n v="49"/>
    <n v="1.9887762134488531E-2"/>
    <n v="0.15024121295658166"/>
    <n v="0.25529191690459779"/>
    <n v="1.3389780446982377E-2"/>
    <n v="10157"/>
    <n v="51"/>
    <n v="3030"/>
    <n v="153"/>
    <n v="29"/>
    <n v="7"/>
    <n v="10"/>
    <n v="1650"/>
    <n v="0.3071773161366545"/>
    <n v="9990"/>
    <n v="9459"/>
    <n v="0.65660141607663469"/>
    <n v="0.45534411671424041"/>
    <n v="430710"/>
    <n v="17623791.780000001"/>
    <n v="640888.69305598829"/>
    <n v="4748"/>
    <n v="4748"/>
    <n v="0.32958489518256284"/>
    <n v="0.3154654591406908"/>
    <n v="149783"/>
    <n v="6128820.7939999998"/>
    <n v="1458380.8502458469"/>
    <n v="54"/>
    <n v="54"/>
    <n v="3.7484381507705122E-3"/>
    <n v="8.9814814814814806E-2"/>
    <n v="485"/>
    <n v="19845.23"/>
    <n v="4414.3178001254528"/>
    <m/>
    <m/>
    <n v="0"/>
    <n v="0"/>
    <m/>
    <n v="0"/>
    <n v="0"/>
    <m/>
    <m/>
    <n v="0"/>
    <n v="0"/>
    <m/>
    <n v="0"/>
    <m/>
    <m/>
    <n v="0"/>
    <m/>
    <n v="0"/>
    <m/>
    <n v="73"/>
    <n v="73"/>
    <n v="5.0673330556712482E-3"/>
    <n v="0.11"/>
    <n v="803"/>
    <n v="27.403200000000002"/>
    <n v="72"/>
    <m/>
    <m/>
    <n v="0"/>
    <n v="0"/>
    <m/>
    <n v="0"/>
    <n v="72"/>
    <n v="72"/>
    <n v="4.9979175343606835E-3"/>
    <n v="0.1615277777777778"/>
    <n v="1163"/>
    <n v="16928.835919953057"/>
    <m/>
    <m/>
    <n v="0"/>
    <n v="0"/>
    <m/>
    <n v="0"/>
    <n v="14937"/>
    <n v="14406"/>
    <n v="1.8528307565275435E-2"/>
    <n v="4.2331165469898854E-4"/>
    <n v="0.30221473836551649"/>
    <n v="0.6877078529700702"/>
    <n v="0"/>
    <n v="0"/>
    <n v="0"/>
    <n v="7.9828896559022647E-3"/>
    <n v="0"/>
    <n v="1.2922136102741998E-5"/>
    <n v="2120640.1002219138"/>
    <n v="41.29695819403544"/>
    <n v="531"/>
    <n v="3.5549307089777063E-2"/>
    <n v="3.4378389234786102"/>
    <n v="0.28053981421978152"/>
    <n v="-1.498823"/>
    <n v="131"/>
    <b v="0"/>
    <b v="0"/>
    <b v="0"/>
    <b v="0"/>
    <b v="0"/>
    <b v="1"/>
    <b v="0"/>
    <b v="0"/>
    <m/>
    <m/>
    <m/>
    <m/>
    <m/>
    <m/>
    <m/>
    <m/>
    <m/>
    <n v="0"/>
    <n v="0"/>
    <n v="0"/>
    <n v="0"/>
    <n v="0"/>
    <n v="0"/>
    <n v="0"/>
    <n v="0"/>
    <n v="0"/>
    <n v="0"/>
    <n v="0"/>
    <n v="620"/>
    <n v="1"/>
    <n v="318"/>
    <m/>
    <n v="9"/>
    <m/>
    <m/>
    <n v="26"/>
    <n v="83"/>
    <m/>
    <n v="125"/>
    <m/>
    <m/>
    <m/>
    <n v="98"/>
    <n v="74"/>
    <m/>
    <m/>
    <m/>
    <n v="2"/>
    <m/>
    <n v="16"/>
    <n v="2"/>
    <n v="152"/>
    <m/>
    <n v="94"/>
    <m/>
    <m/>
    <n v="1"/>
    <m/>
    <n v="1"/>
    <m/>
    <n v="124"/>
    <n v="53"/>
    <m/>
    <m/>
    <m/>
    <n v="18"/>
    <n v="14"/>
    <n v="14"/>
    <n v="1"/>
    <n v="156"/>
    <n v="112"/>
    <m/>
    <m/>
    <n v="1"/>
    <m/>
    <m/>
    <n v="1"/>
    <m/>
    <n v="92"/>
    <n v="132"/>
    <m/>
    <n v="20"/>
    <n v="40"/>
    <n v="41"/>
    <n v="13"/>
    <n v="19"/>
    <m/>
    <n v="196"/>
    <n v="155"/>
    <m/>
    <m/>
    <m/>
    <m/>
    <n v="61"/>
    <m/>
    <n v="170"/>
    <n v="80"/>
    <m/>
    <n v="20"/>
    <n v="40"/>
    <n v="40"/>
    <m/>
    <n v="26"/>
    <m/>
    <n v="131"/>
    <n v="38"/>
    <n v="73"/>
    <m/>
    <n v="17"/>
    <m/>
    <m/>
    <n v="1"/>
    <m/>
    <n v="70"/>
    <n v="9"/>
    <m/>
    <m/>
    <n v="89"/>
    <n v="657"/>
    <n v="0"/>
    <n v="40"/>
    <n v="89"/>
    <n v="101"/>
    <n v="27"/>
    <n v="101"/>
    <n v="3"/>
    <n v="718"/>
    <n v="0"/>
    <n v="597"/>
    <n v="0"/>
    <n v="0"/>
    <n v="2"/>
    <n v="0"/>
    <n v="0"/>
    <n v="133"/>
    <n v="9"/>
    <n v="573"/>
  </r>
  <r>
    <s v="MMR004"/>
    <s v="Chin"/>
    <s v="MMR004D002"/>
    <s v="Mindat"/>
    <s v="MMR004008"/>
    <s v="Kanpetlet"/>
    <n v="26"/>
    <n v="2"/>
    <x v="3"/>
    <n v="10700.957988814409"/>
    <n v="0.50211892296029359"/>
    <n v="0.19350486204810868"/>
    <n v="0.7090306834030683"/>
    <n v="0.36420685647879142"/>
    <n v="0.34572922719349214"/>
    <n v="0.83383739548123115"/>
    <n v="0.62962031682172492"/>
    <n v="0.52753331657027913"/>
    <n v="0.12119688207191351"/>
    <n v="0.53985416142821219"/>
    <n v="0.52376162936887105"/>
    <n v="0.23715174465783068"/>
    <n v="1"/>
    <n v="10700.957988814409"/>
    <n v="21493"/>
    <n v="10313"/>
    <n v="11180"/>
    <n v="4.1745123693503198E-4"/>
    <n v="92.245080500894446"/>
    <n v="2509.4881386699999"/>
    <n v="8.5646947952465897"/>
    <n v="7.3965566098525724E-3"/>
    <n v="20726"/>
    <n v="9706"/>
    <n v="11020"/>
    <n v="767"/>
    <n v="607"/>
    <n v="160"/>
    <n v="4159"/>
    <n v="2028"/>
    <n v="2131"/>
    <n v="95.16658845612389"/>
    <n v="17334"/>
    <n v="8285"/>
    <n v="9049"/>
    <n v="91.55707813018013"/>
    <n v="0.19350486204810868"/>
    <n v="9374"/>
    <n v="11242"/>
    <n v="877"/>
    <n v="0.91184842554705581"/>
    <n v="1894.6417897171295"/>
    <n v="0.83383739548123115"/>
    <n v="0.16616260451876885"/>
    <n v="7.8011030065824594"/>
    <n v="12119"/>
    <n v="3553"/>
    <n v="7511"/>
    <n v="858"/>
    <n v="140"/>
    <n v="57"/>
    <n v="3977"/>
    <n v="3130"/>
    <n v="847"/>
    <n v="0.21299999999999999"/>
    <n v="20726"/>
    <n v="767"/>
    <n v="3.7006658303580048E-2"/>
    <n v="289"/>
    <n v="388"/>
    <n v="486"/>
    <n v="536"/>
    <n v="522"/>
    <n v="549"/>
    <n v="446"/>
    <n v="354"/>
    <n v="407"/>
    <n v="5.2"/>
    <n v="3977"/>
    <n v="5.4043248679909484"/>
    <n v="4"/>
    <n v="24"/>
    <n v="46"/>
    <n v="1609"/>
    <n v="2273"/>
    <n v="5"/>
    <n v="1"/>
    <n v="15"/>
    <n v="3977"/>
    <n v="3493"/>
    <n v="222"/>
    <n v="40"/>
    <n v="166"/>
    <n v="26"/>
    <n v="30"/>
    <n v="3977"/>
    <n v="2389"/>
    <n v="110"/>
    <n v="5"/>
    <n v="1384"/>
    <n v="1"/>
    <n v="88"/>
    <n v="12994.800000000001"/>
    <n v="0.34800100578325371"/>
    <n v="2.5144581342720644E-4"/>
    <n v="0.62962031682172492"/>
    <n v="0.37037968317827508"/>
    <n v="3977"/>
    <n v="19"/>
    <n v="2616"/>
    <n v="2"/>
    <n v="1252"/>
    <n v="6"/>
    <n v="74"/>
    <n v="8"/>
    <n v="0.97787276841840587"/>
    <n v="2.2127231581594131E-2"/>
    <n v="3977"/>
    <n v="2087"/>
    <n v="11"/>
    <n v="1810"/>
    <n v="0.45511692230324363"/>
    <n v="52"/>
    <n v="17"/>
    <n v="0.52753331657027913"/>
    <n v="1.3075182298214735E-2"/>
    <n v="0.1962534573799346"/>
    <n v="11472"/>
    <n v="8134"/>
    <n v="3338"/>
    <n v="0.7090306834030683"/>
    <n v="5039"/>
    <n v="4353"/>
    <n v="686"/>
    <n v="0.86386187735661835"/>
    <n v="6433"/>
    <n v="3781"/>
    <n v="2652"/>
    <n v="0.58775066065599257"/>
    <n v="2311"/>
    <n v="1914"/>
    <n v="397"/>
    <n v="0.82821289485071403"/>
    <n v="9161"/>
    <n v="6220"/>
    <n v="2941"/>
    <n v="0.67896517847396576"/>
    <n v="10396"/>
    <n v="6356"/>
    <n v="2874"/>
    <n v="1166"/>
    <n v="0.11215852250865718"/>
    <n v="0.27645248172373987"/>
    <n v="5.4511149228130362"/>
    <n v="4852"/>
    <n v="3199"/>
    <n v="0.65931574608408905"/>
    <n v="1193"/>
    <n v="0.2458779884583677"/>
    <n v="460"/>
    <n v="9.4806265457543282E-2"/>
    <n v="5544"/>
    <n v="3157"/>
    <n v="1681"/>
    <n v="0.12734487734487734"/>
    <n v="0.30321067821067821"/>
    <n v="706"/>
    <n v="8605"/>
    <n v="3134"/>
    <n v="2496"/>
    <n v="1231"/>
    <n v="1118"/>
    <n v="11"/>
    <n v="519"/>
    <n v="48"/>
    <n v="46"/>
    <n v="2"/>
    <n v="3134"/>
    <n v="5471"/>
    <n v="2975"/>
    <n v="5630"/>
    <n v="1744"/>
    <n v="0.36420685647879142"/>
    <n v="0.63579314352120864"/>
    <n v="0.34572922719349214"/>
    <n v="0.20267286461359674"/>
    <n v="0.49076118535735036"/>
    <n v="3928"/>
    <n v="650"/>
    <n v="1341"/>
    <n v="848"/>
    <n v="718"/>
    <n v="7"/>
    <n v="306"/>
    <n v="30"/>
    <n v="26"/>
    <n v="2"/>
    <n v="0.16547861507128309"/>
    <n v="0.83452138492871686"/>
    <n v="0.49312627291242361"/>
    <n v="0.27724032586558045"/>
    <n v="4677"/>
    <n v="2484"/>
    <n v="1155"/>
    <n v="383"/>
    <n v="400"/>
    <n v="4"/>
    <n v="213"/>
    <n v="18"/>
    <n v="20"/>
    <n v="0"/>
    <n v="0.53110968569595896"/>
    <n v="0.46889031430404104"/>
    <n v="0.22193713919178962"/>
    <n v="14788"/>
    <n v="845"/>
    <n v="802"/>
    <n v="58"/>
    <n v="2149"/>
    <n v="2622"/>
    <n v="327"/>
    <n v="61"/>
    <n v="4140"/>
    <n v="2680"/>
    <n v="655"/>
    <n v="147"/>
    <n v="302"/>
    <n v="0.35853394644306197"/>
    <n v="0.17730592372193671"/>
    <n v="5.6399694889397409"/>
    <n v="7.7097702273485169E-2"/>
    <n v="6958"/>
    <n v="538"/>
    <n v="651"/>
    <n v="32"/>
    <n v="1373"/>
    <n v="1224"/>
    <n v="192"/>
    <n v="37"/>
    <n v="2185"/>
    <n v="193"/>
    <n v="262"/>
    <n v="61"/>
    <n v="210"/>
    <n v="0.57631503305547571"/>
    <n v="7830"/>
    <n v="307"/>
    <n v="151"/>
    <n v="26"/>
    <n v="776"/>
    <n v="1398"/>
    <n v="135"/>
    <n v="24"/>
    <n v="1955"/>
    <n v="2487"/>
    <n v="393"/>
    <n v="86"/>
    <n v="92"/>
    <n v="0.35670498084291186"/>
    <n v="14788"/>
    <n v="11173"/>
    <n v="4"/>
    <n v="9"/>
    <n v="18"/>
    <n v="34"/>
    <n v="24"/>
    <n v="1"/>
    <n v="18"/>
    <n v="3507"/>
    <n v="0.23715174465783068"/>
    <n v="0.76284825534216938"/>
    <n v="3154"/>
    <n v="2645"/>
    <n v="0"/>
    <n v="0"/>
    <n v="1"/>
    <n v="10"/>
    <n v="1"/>
    <n v="0"/>
    <n v="17"/>
    <n v="480"/>
    <n v="0.15218769816106531"/>
    <n v="11634"/>
    <n v="8528"/>
    <n v="4"/>
    <n v="9"/>
    <n v="17"/>
    <n v="24"/>
    <n v="23"/>
    <n v="1"/>
    <n v="1"/>
    <n v="3027"/>
    <n v="0.26018566271273852"/>
    <n v="21493"/>
    <n v="19301"/>
    <n v="2192"/>
    <n v="0.10198669334201833"/>
    <n v="1292"/>
    <n v="975"/>
    <n v="1025"/>
    <n v="960"/>
    <n v="10313"/>
    <n v="9257"/>
    <n v="1056"/>
    <n v="0.1023950353922234"/>
    <n v="11180"/>
    <n v="10044"/>
    <n v="1136"/>
    <n v="0.10161001788908766"/>
    <n v="3977"/>
    <n v="5"/>
    <n v="2142"/>
    <n v="873"/>
    <n v="68"/>
    <n v="100"/>
    <n v="789"/>
    <n v="0.19839074679406588"/>
    <n v="0.80160925320593412"/>
    <n v="0.53985416142821219"/>
    <n v="3977"/>
    <n v="2035"/>
    <n v="5"/>
    <n v="41"/>
    <n v="134"/>
    <n v="14"/>
    <n v="1528"/>
    <n v="103"/>
    <n v="2"/>
    <n v="0"/>
    <n v="115"/>
    <n v="0.41362836308775458"/>
    <n v="0.52376162936887105"/>
    <n v="3977"/>
    <n v="2038"/>
    <n v="5"/>
    <n v="41"/>
    <n v="134"/>
    <n v="14"/>
    <n v="1526"/>
    <n v="102"/>
    <n v="1"/>
    <n v="0"/>
    <n v="116"/>
    <n v="0.54991199396530044"/>
    <n v="0.53180789539854167"/>
    <n v="3977"/>
    <n v="482"/>
    <n v="15"/>
    <n v="1460"/>
    <n v="251"/>
    <n v="9"/>
    <n v="121"/>
    <n v="452"/>
    <n v="1187"/>
    <n v="0.12119688207191351"/>
    <n v="2506.4"/>
    <n v="0.23711340206185566"/>
    <n v="3977"/>
    <n v="6"/>
    <n v="0"/>
    <n v="2"/>
    <n v="1"/>
    <n v="3662"/>
    <n v="297"/>
    <n v="2"/>
    <n v="0"/>
    <n v="7"/>
    <n v="3977"/>
    <n v="0.59592657782247926"/>
    <n v="0.16080281493271562"/>
    <n v="1.6780590717299577"/>
    <n v="0.34074872987169547"/>
    <n v="2527"/>
    <n v="0.63540357053055063"/>
    <n v="4.5540557587990416E-2"/>
    <n v="1450"/>
    <n v="497"/>
    <n v="54"/>
    <n v="306"/>
    <n v="57"/>
    <n v="6"/>
    <n v="7.6942418908725163E-2"/>
    <n v="0.36459642946944931"/>
    <n v="0.1249685692733216"/>
    <n v="1.4332411365350767E-2"/>
    <n v="3977"/>
    <n v="33"/>
    <n v="1032"/>
    <n v="22"/>
    <n v="4"/>
    <n v="3"/>
    <n v="0"/>
    <n v="266"/>
    <n v="0.26879557455368369"/>
    <n v="3847"/>
    <n v="3471"/>
    <n v="0.51821439235592714"/>
    <n v="0.41277441659464131"/>
    <n v="143274"/>
    <n v="5862485.5319999997"/>
    <n v="235175.4576168026"/>
    <n v="2842"/>
    <n v="2842"/>
    <n v="0.42430576291430278"/>
    <n v="0.29300140745953551"/>
    <n v="83271"/>
    <n v="3407282.7779999999"/>
    <n v="872939.84338641469"/>
    <n v="28"/>
    <n v="28"/>
    <n v="4.1803523439832785E-3"/>
    <n v="5.392857142857143E-2"/>
    <n v="151"/>
    <n v="6178.6179999999995"/>
    <n v="2288.9055259909755"/>
    <n v="102"/>
    <n v="102"/>
    <n v="1.5228426395939087E-2"/>
    <n v="0.39098039215686275"/>
    <n v="3988"/>
    <n v="163180.984"/>
    <n v="13374.071750875135"/>
    <n v="170"/>
    <n v="170"/>
    <n v="2.5380710659898477E-2"/>
    <n v="0.27970588235294114"/>
    <n v="4755"/>
    <n v="25936.342850205379"/>
    <m/>
    <m/>
    <n v="0"/>
    <m/>
    <n v="0"/>
    <m/>
    <m/>
    <m/>
    <n v="0"/>
    <n v="0"/>
    <m/>
    <n v="0"/>
    <n v="85"/>
    <n v="20"/>
    <n v="20"/>
    <n v="2.9859659599880562E-3"/>
    <n v="8.8000000000000009E-2"/>
    <n v="176"/>
    <n v="4702.4544222091827"/>
    <n v="65"/>
    <n v="65"/>
    <n v="9.7043893699611822E-3"/>
    <n v="0.12953846153846155"/>
    <n v="842"/>
    <n v="15282.976872179843"/>
    <m/>
    <m/>
    <n v="0"/>
    <n v="0"/>
    <m/>
    <n v="0"/>
    <n v="7074"/>
    <n v="6698"/>
    <n v="8.6146469576714475E-3"/>
    <n v="1.9681670575967135E-4"/>
    <n v="0.20105620849490949"/>
    <n v="0.74629375417816968"/>
    <n v="1.1433761777775376E-2"/>
    <n v="2.2173498920891547E-2"/>
    <n v="4.02022245999001E-3"/>
    <n v="1.3065722994967534E-2"/>
    <n v="0"/>
    <n v="0"/>
    <n v="1169700.0524246779"/>
    <n v="54.422372513128828"/>
    <n v="376"/>
    <n v="5.3152389030251629E-2"/>
    <n v="3.0383093016680802"/>
    <n v="0.31163634671753593"/>
    <n v="-4.1061990000000002"/>
    <n v="20"/>
    <b v="0"/>
    <b v="0"/>
    <b v="0"/>
    <b v="0"/>
    <b v="0"/>
    <b v="1"/>
    <b v="0"/>
    <b v="0"/>
    <m/>
    <m/>
    <m/>
    <m/>
    <m/>
    <m/>
    <m/>
    <m/>
    <m/>
    <n v="0"/>
    <n v="0"/>
    <n v="0"/>
    <n v="0"/>
    <n v="0"/>
    <n v="0"/>
    <n v="0"/>
    <n v="0"/>
    <n v="0"/>
    <n v="0"/>
    <n v="0"/>
    <n v="620"/>
    <n v="1"/>
    <n v="419"/>
    <m/>
    <n v="12"/>
    <n v="3"/>
    <m/>
    <n v="37"/>
    <n v="53"/>
    <m/>
    <n v="129"/>
    <m/>
    <m/>
    <m/>
    <n v="69"/>
    <n v="40"/>
    <m/>
    <m/>
    <n v="2"/>
    <n v="2"/>
    <m/>
    <m/>
    <n v="116"/>
    <n v="4"/>
    <m/>
    <n v="3"/>
    <m/>
    <m/>
    <n v="1"/>
    <m/>
    <n v="1"/>
    <m/>
    <n v="2"/>
    <n v="72"/>
    <m/>
    <m/>
    <n v="2"/>
    <n v="3"/>
    <n v="104"/>
    <m/>
    <n v="118"/>
    <n v="118"/>
    <n v="20"/>
    <m/>
    <m/>
    <n v="1"/>
    <m/>
    <m/>
    <n v="1"/>
    <m/>
    <n v="2"/>
    <n v="72"/>
    <m/>
    <m/>
    <n v="2"/>
    <n v="2"/>
    <m/>
    <m/>
    <n v="118"/>
    <n v="119"/>
    <n v="20"/>
    <m/>
    <m/>
    <n v="1"/>
    <m/>
    <n v="1"/>
    <m/>
    <n v="1"/>
    <n v="72"/>
    <m/>
    <m/>
    <n v="1"/>
    <n v="6"/>
    <n v="4"/>
    <n v="14"/>
    <n v="130"/>
    <n v="139"/>
    <n v="4"/>
    <n v="20"/>
    <m/>
    <m/>
    <n v="2"/>
    <m/>
    <n v="1"/>
    <m/>
    <n v="1"/>
    <m/>
    <n v="1"/>
    <m/>
    <n v="5"/>
    <n v="675"/>
    <n v="0"/>
    <n v="0"/>
    <n v="19"/>
    <n v="16"/>
    <n v="104"/>
    <n v="51"/>
    <n v="352"/>
    <n v="433"/>
    <n v="0"/>
    <n v="196"/>
    <n v="0"/>
    <n v="0"/>
    <n v="5"/>
    <n v="0"/>
    <n v="0"/>
    <n v="5"/>
    <n v="0"/>
    <n v="79"/>
  </r>
  <r>
    <s v="MMR004"/>
    <s v="Chin"/>
    <s v="MMR004D002"/>
    <s v="Mindat"/>
    <s v="MMR004009"/>
    <s v="Paletwa"/>
    <n v="96"/>
    <n v="6"/>
    <x v="3"/>
    <n v="60662.071091823658"/>
    <n v="0.37495934085681371"/>
    <n v="9.6916117997382867E-2"/>
    <n v="0.65831240314220063"/>
    <n v="0.40297820823244551"/>
    <n v="0.25084745762711863"/>
    <n v="0.73335194490973388"/>
    <n v="0.58531461365033821"/>
    <n v="0.79416888706702193"/>
    <n v="5.1854888296782128E-2"/>
    <n v="0.24287763886042221"/>
    <n v="0.27756712441073988"/>
    <n v="0.34392124880170549"/>
    <n v="6.1401557285873196E-2"/>
    <n v="60662.071091823658"/>
    <n v="97053"/>
    <n v="46770"/>
    <n v="50283"/>
    <n v="1.8850274460640978E-3"/>
    <n v="93.013543344669174"/>
    <n v="8148.8131764899999"/>
    <n v="11.910077933803407"/>
    <n v="1.028566315217967E-2"/>
    <n v="95265"/>
    <n v="45399"/>
    <n v="49866"/>
    <n v="1788"/>
    <n v="1371"/>
    <n v="417"/>
    <n v="9406"/>
    <n v="4532"/>
    <n v="4874"/>
    <n v="92.983176036109967"/>
    <n v="87647"/>
    <n v="42238"/>
    <n v="45409"/>
    <n v="93.01680283644211"/>
    <n v="9.6916117997382867E-2"/>
    <n v="39403"/>
    <n v="53730"/>
    <n v="3920"/>
    <n v="0.80630932439977665"/>
    <n v="18798.261139028476"/>
    <n v="0.73335194490973388"/>
    <n v="0.26664805509026612"/>
    <n v="7.2957379490042804"/>
    <n v="57650"/>
    <n v="14625"/>
    <n v="37967"/>
    <n v="4215"/>
    <n v="695"/>
    <n v="148"/>
    <n v="19516"/>
    <n v="15985"/>
    <n v="3531"/>
    <n v="0.18092846894855502"/>
    <n v="95265"/>
    <n v="1788"/>
    <n v="1.8768697842859391E-2"/>
    <n v="722"/>
    <n v="1934"/>
    <n v="2938"/>
    <n v="3422"/>
    <n v="3392"/>
    <n v="2875"/>
    <n v="1958"/>
    <n v="1303"/>
    <n v="972"/>
    <n v="4.8813793810207011"/>
    <n v="19516"/>
    <n v="4.9729965156794425"/>
    <n v="97"/>
    <n v="54"/>
    <n v="135"/>
    <n v="3805"/>
    <n v="15205"/>
    <n v="156"/>
    <n v="52"/>
    <n v="12"/>
    <n v="19516"/>
    <n v="18782"/>
    <n v="216"/>
    <n v="90"/>
    <n v="285"/>
    <n v="86"/>
    <n v="57"/>
    <n v="19516"/>
    <n v="8986"/>
    <n v="2415"/>
    <n v="22"/>
    <n v="7573"/>
    <n v="6"/>
    <n v="514"/>
    <n v="55652.606323017011"/>
    <n v="0.38804058208649311"/>
    <n v="3.0744004919040785E-4"/>
    <n v="0.58531461365033821"/>
    <n v="0.41468538634966179"/>
    <n v="19516"/>
    <n v="145"/>
    <n v="17081"/>
    <n v="21"/>
    <n v="2019"/>
    <n v="19"/>
    <n v="211"/>
    <n v="20"/>
    <n v="0.98718999795039963"/>
    <n v="1.2810002049600366E-2"/>
    <n v="19516"/>
    <n v="15463"/>
    <n v="36"/>
    <n v="3709"/>
    <n v="0.19004919040787047"/>
    <n v="198"/>
    <n v="110"/>
    <n v="0.79416888706702193"/>
    <n v="1.0145521623283459E-2"/>
    <n v="0.21374769419963108"/>
    <n v="56139"/>
    <n v="36957"/>
    <n v="19182"/>
    <n v="0.65831240314220063"/>
    <n v="25501"/>
    <n v="20535"/>
    <n v="4966"/>
    <n v="0.80526253872397158"/>
    <n v="30638"/>
    <n v="16422"/>
    <n v="14216"/>
    <n v="0.53600104445459884"/>
    <n v="6011"/>
    <n v="5100"/>
    <n v="911"/>
    <n v="0.84844451838296453"/>
    <n v="50128"/>
    <n v="31857"/>
    <n v="18271"/>
    <n v="0.63551308649856364"/>
    <n v="48375"/>
    <n v="25015"/>
    <n v="14024"/>
    <n v="9336"/>
    <n v="0.19299224806201551"/>
    <n v="0.28990180878552974"/>
    <n v="2.6794130248500427"/>
    <n v="23001"/>
    <n v="13282"/>
    <n v="0.57745315421068644"/>
    <n v="6565"/>
    <n v="0.28542237294030692"/>
    <n v="3154"/>
    <n v="0.13712447284900656"/>
    <n v="25374"/>
    <n v="11733"/>
    <n v="7459"/>
    <n v="0.24363521715141484"/>
    <n v="0.29396232363836999"/>
    <n v="6182"/>
    <n v="41300"/>
    <n v="16643"/>
    <n v="14297"/>
    <n v="5325"/>
    <n v="3664"/>
    <n v="91"/>
    <n v="1153"/>
    <n v="65"/>
    <n v="47"/>
    <n v="15"/>
    <n v="16643"/>
    <n v="24656.999999999996"/>
    <n v="10360"/>
    <n v="30940"/>
    <n v="5035"/>
    <n v="0.40297820823244551"/>
    <n v="0.59702179176755443"/>
    <n v="0.25084745762711863"/>
    <n v="0.12191283292978208"/>
    <n v="0.42393462469733656"/>
    <n v="19309"/>
    <n v="4456"/>
    <n v="7961"/>
    <n v="3563"/>
    <n v="2431"/>
    <n v="61"/>
    <n v="741"/>
    <n v="50"/>
    <n v="35"/>
    <n v="11"/>
    <n v="0.23077321456315708"/>
    <n v="0.76922678543684297"/>
    <n v="0.35693200062147185"/>
    <n v="0.17240664974882181"/>
    <n v="21991"/>
    <n v="12187"/>
    <n v="6336"/>
    <n v="1762"/>
    <n v="1233"/>
    <n v="30"/>
    <n v="412"/>
    <n v="15"/>
    <n v="12"/>
    <n v="4"/>
    <n v="0.55418125596835066"/>
    <n v="0.44581874403164928"/>
    <n v="0.15770087763175844"/>
    <n v="69891"/>
    <n v="1808"/>
    <n v="1711"/>
    <n v="571"/>
    <n v="20806"/>
    <n v="14737"/>
    <n v="1219"/>
    <n v="249"/>
    <n v="16154"/>
    <n v="8718"/>
    <n v="2529"/>
    <n v="574"/>
    <n v="815"/>
    <n v="0.33559399636576953"/>
    <n v="0.21085690575324434"/>
    <n v="4.7425527583633036"/>
    <n v="6.483012386815705E-2"/>
    <n v="32901"/>
    <n v="1276"/>
    <n v="1449"/>
    <n v="337"/>
    <n v="14075"/>
    <n v="4136"/>
    <n v="705"/>
    <n v="141"/>
    <n v="8672"/>
    <n v="441"/>
    <n v="893"/>
    <n v="256"/>
    <n v="520"/>
    <n v="0.66800401203610837"/>
    <n v="36990"/>
    <n v="532"/>
    <n v="262"/>
    <n v="234"/>
    <n v="6731"/>
    <n v="10601"/>
    <n v="514"/>
    <n v="108"/>
    <n v="7482"/>
    <n v="8277"/>
    <n v="1636"/>
    <n v="318"/>
    <n v="295"/>
    <n v="0.51024601243579348"/>
    <n v="69891"/>
    <n v="44368"/>
    <n v="39"/>
    <n v="108"/>
    <n v="502"/>
    <n v="108"/>
    <n v="627"/>
    <n v="5"/>
    <n v="97"/>
    <n v="24037"/>
    <n v="0.34392124880170549"/>
    <n v="0.65607875119829451"/>
    <n v="7460"/>
    <n v="5665"/>
    <n v="0"/>
    <n v="31"/>
    <n v="37"/>
    <n v="19"/>
    <n v="60"/>
    <n v="1"/>
    <n v="61"/>
    <n v="1586"/>
    <n v="0.21260053619302949"/>
    <n v="62431"/>
    <n v="38703"/>
    <n v="39"/>
    <n v="77"/>
    <n v="465"/>
    <n v="89"/>
    <n v="567"/>
    <n v="4"/>
    <n v="36"/>
    <n v="22451"/>
    <n v="0.35961301276609375"/>
    <n v="97053"/>
    <n v="91674"/>
    <n v="5379"/>
    <n v="5.5423325399523972E-2"/>
    <n v="2701"/>
    <n v="2238"/>
    <n v="2490"/>
    <n v="2389"/>
    <n v="46770"/>
    <n v="44201"/>
    <n v="2569"/>
    <n v="5.4928372888603805E-2"/>
    <n v="50283"/>
    <n v="47473"/>
    <n v="2810"/>
    <n v="5.5883698267804233E-2"/>
    <n v="19516"/>
    <n v="49"/>
    <n v="4691"/>
    <n v="2794"/>
    <n v="728"/>
    <n v="134"/>
    <n v="11120"/>
    <n v="0.56978889116622256"/>
    <n v="0.43021110883377744"/>
    <n v="0.24287763886042221"/>
    <n v="19516"/>
    <n v="5046"/>
    <n v="6"/>
    <n v="364"/>
    <n v="376"/>
    <n v="331"/>
    <n v="12428"/>
    <n v="959"/>
    <n v="1"/>
    <n v="0"/>
    <n v="5"/>
    <n v="0.7029104324656692"/>
    <n v="0.27756712441073988"/>
    <n v="19516"/>
    <n v="4368"/>
    <n v="5"/>
    <n v="360"/>
    <n v="432"/>
    <n v="188"/>
    <n v="13243"/>
    <n v="915"/>
    <n v="1"/>
    <n v="0"/>
    <n v="4"/>
    <n v="0.28945480631276899"/>
    <n v="0.26022238163558103"/>
    <n v="19516"/>
    <n v="1012"/>
    <n v="1447"/>
    <n v="10740"/>
    <n v="2302"/>
    <n v="284"/>
    <n v="17"/>
    <n v="3290"/>
    <n v="424"/>
    <n v="5.1854888296782128E-2"/>
    <n v="4939.9559335929498"/>
    <n v="0.23498667759786843"/>
    <n v="19516"/>
    <n v="13"/>
    <n v="1"/>
    <n v="53"/>
    <n v="8"/>
    <n v="19149"/>
    <n v="266"/>
    <n v="8"/>
    <n v="0"/>
    <n v="18"/>
    <n v="19516"/>
    <n v="0.35791145726583318"/>
    <n v="9.6577618731683509E-2"/>
    <n v="2.7939871152469578"/>
    <n v="0.56735044483075969"/>
    <n v="15325"/>
    <n v="0.78525312564050009"/>
    <n v="0.27618086467588171"/>
    <n v="4191"/>
    <n v="2204"/>
    <n v="123"/>
    <n v="286"/>
    <n v="154"/>
    <n v="27"/>
    <n v="1.4654642344742775E-2"/>
    <n v="0.21474687435949991"/>
    <n v="0.11293297806927649"/>
    <n v="7.8909612625538018E-3"/>
    <n v="19516"/>
    <n v="15"/>
    <n v="155"/>
    <n v="303"/>
    <n v="17"/>
    <n v="523"/>
    <n v="1100"/>
    <n v="511"/>
    <n v="6.5945890551342493E-2"/>
    <n v="31420"/>
    <n v="31031"/>
    <n v="0.81888953396316044"/>
    <n v="0.40295285359801492"/>
    <n v="1250403"/>
    <n v="51163989.953999996"/>
    <n v="2102486.2072333624"/>
    <m/>
    <m/>
    <n v="0"/>
    <n v="0"/>
    <m/>
    <n v="0"/>
    <n v="0"/>
    <n v="4308"/>
    <n v="4308"/>
    <n v="0.11368554388557556"/>
    <n v="7.9220055710306408E-2"/>
    <n v="34128"/>
    <n v="1396449.504"/>
    <n v="352164.4644988972"/>
    <n v="2486"/>
    <n v="2486"/>
    <n v="6.5604053412149685E-2"/>
    <n v="0.46576025744167338"/>
    <n v="115788"/>
    <n v="4737813.3839999996"/>
    <n v="325960.2193399567"/>
    <m/>
    <m/>
    <n v="0"/>
    <n v="0"/>
    <m/>
    <n v="0"/>
    <m/>
    <m/>
    <n v="0"/>
    <m/>
    <n v="0"/>
    <m/>
    <m/>
    <m/>
    <n v="0"/>
    <n v="0"/>
    <m/>
    <n v="0"/>
    <n v="69"/>
    <n v="26"/>
    <n v="26"/>
    <n v="6.8612445241990816E-4"/>
    <n v="0.10269230769230769"/>
    <n v="267"/>
    <n v="6113.1907488719371"/>
    <n v="13"/>
    <n v="13"/>
    <n v="3.4306222620995408E-4"/>
    <n v="7.2307692307692309E-2"/>
    <n v="94"/>
    <n v="3056.5953744359686"/>
    <n v="30"/>
    <n v="30"/>
    <n v="7.9168206048450937E-4"/>
    <n v="0.11766666666666667"/>
    <n v="353"/>
    <n v="3241.5369984419581"/>
    <n v="38283"/>
    <n v="37894"/>
    <n v="4.8737448762914574E-2"/>
    <n v="1.1134924228212877E-3"/>
    <n v="0.75276386866837552"/>
    <n v="0"/>
    <n v="0.11670520115573983"/>
    <n v="0"/>
    <n v="2.1887368878790434E-3"/>
    <n v="1.0943684439395217E-3"/>
    <n v="1.1605840375950708E-3"/>
    <n v="0"/>
    <n v="2793022.2141939662"/>
    <n v="28.778319209029771"/>
    <n v="389"/>
    <n v="1.0161168142517567E-2"/>
    <n v="2.5351461484209703"/>
    <n v="0.39044645709045572"/>
    <n v="-5.5418839999999996"/>
    <n v="5"/>
    <b v="0"/>
    <b v="0"/>
    <b v="1"/>
    <b v="0"/>
    <b v="0"/>
    <b v="1"/>
    <b v="0"/>
    <b v="1"/>
    <n v="4"/>
    <m/>
    <m/>
    <m/>
    <n v="4"/>
    <n v="10"/>
    <m/>
    <m/>
    <m/>
    <n v="0"/>
    <n v="9.9502487562189053E-3"/>
    <n v="0"/>
    <n v="9.1324200913242004E-3"/>
    <n v="0"/>
    <n v="0"/>
    <n v="0"/>
    <n v="8.3333333333333329E-2"/>
    <n v="2.1739130434782608E-2"/>
    <n v="4.7706672118857764E-3"/>
    <n v="2.6268115942028984E-2"/>
    <n v="38.068965517241381"/>
    <n v="6.1401557285873196E-2"/>
    <n v="443"/>
    <m/>
    <n v="186"/>
    <n v="30"/>
    <m/>
    <n v="76"/>
    <n v="200"/>
    <m/>
    <n v="167"/>
    <n v="1"/>
    <m/>
    <m/>
    <n v="56"/>
    <n v="78"/>
    <m/>
    <m/>
    <n v="176"/>
    <n v="33"/>
    <m/>
    <n v="80"/>
    <n v="1"/>
    <n v="295"/>
    <m/>
    <n v="98"/>
    <m/>
    <m/>
    <n v="1"/>
    <m/>
    <n v="10"/>
    <m/>
    <n v="43"/>
    <n v="80"/>
    <m/>
    <m/>
    <n v="176"/>
    <n v="23"/>
    <m/>
    <n v="3"/>
    <n v="1"/>
    <n v="701"/>
    <n v="117"/>
    <m/>
    <m/>
    <m/>
    <n v="1"/>
    <m/>
    <n v="10"/>
    <m/>
    <m/>
    <n v="80"/>
    <m/>
    <m/>
    <n v="176"/>
    <n v="22"/>
    <m/>
    <n v="4"/>
    <m/>
    <n v="604"/>
    <n v="102"/>
    <m/>
    <m/>
    <m/>
    <n v="2"/>
    <n v="11"/>
    <m/>
    <m/>
    <n v="40"/>
    <m/>
    <m/>
    <n v="174"/>
    <n v="8"/>
    <n v="4"/>
    <n v="14"/>
    <m/>
    <n v="716"/>
    <n v="30"/>
    <n v="44"/>
    <m/>
    <n v="17"/>
    <n v="5"/>
    <m/>
    <n v="3"/>
    <m/>
    <n v="18"/>
    <n v="6"/>
    <m/>
    <m/>
    <n v="33"/>
    <n v="721"/>
    <n v="0"/>
    <n v="0"/>
    <n v="888"/>
    <n v="116"/>
    <n v="0"/>
    <n v="177"/>
    <n v="2"/>
    <n v="2516"/>
    <n v="0"/>
    <n v="558"/>
    <n v="0"/>
    <n v="0"/>
    <n v="7"/>
    <n v="3"/>
    <n v="0"/>
    <n v="49"/>
    <n v="6"/>
    <n v="132"/>
  </r>
  <r>
    <s v="MMR005"/>
    <s v="Sagaing"/>
    <s v="MMR005D001"/>
    <s v="Sagaing"/>
    <s v="MMR005001"/>
    <s v="Sagaing"/>
    <n v="81"/>
    <n v="18"/>
    <x v="2"/>
    <n v="151761.24672534698"/>
    <n v="0.50597587607392402"/>
    <n v="0.26508330240825018"/>
    <n v="0.97020707705488318"/>
    <n v="4.9051587390245538E-2"/>
    <n v="0.39883040282401305"/>
    <n v="0.35516519923971485"/>
    <n v="0.28201034646853845"/>
    <n v="0.44798366670248529"/>
    <n v="0.56254701195830714"/>
    <n v="0.81066269591514051"/>
    <n v="0.70756643077537107"/>
    <n v="0.22260279215013931"/>
    <n v="1"/>
    <n v="151761.24672534698"/>
    <n v="307194"/>
    <n v="143420"/>
    <n v="163774"/>
    <n v="5.9665246954366631E-3"/>
    <n v="87.57189785924507"/>
    <n v="1267.2762803999999"/>
    <n v="242.40491576393907"/>
    <n v="0.20934332452215509"/>
    <n v="280460"/>
    <n v="127088"/>
    <n v="153372"/>
    <n v="26734"/>
    <n v="16332"/>
    <n v="10402"/>
    <n v="81432"/>
    <n v="38551"/>
    <n v="42881"/>
    <n v="89.902287726498926"/>
    <n v="225762"/>
    <n v="104869"/>
    <n v="120893"/>
    <n v="86.74530369831173"/>
    <n v="0.26508330240825018"/>
    <n v="74183"/>
    <n v="208869"/>
    <n v="24142"/>
    <n v="0.4707496086063514"/>
    <n v="162582.54473378049"/>
    <n v="0.35516519923971485"/>
    <n v="0.6448348007602851"/>
    <n v="11.558440936663651"/>
    <n v="233011"/>
    <n v="79443"/>
    <n v="125862"/>
    <n v="14880"/>
    <n v="2617"/>
    <n v="10209"/>
    <n v="65143"/>
    <n v="49788"/>
    <n v="15355"/>
    <n v="0.23571220238552107"/>
    <n v="280460"/>
    <n v="26734"/>
    <n v="9.5321971047564721E-2"/>
    <n v="2982"/>
    <n v="8178"/>
    <n v="13119"/>
    <n v="14919"/>
    <n v="10870"/>
    <n v="6840"/>
    <n v="3932"/>
    <n v="2380"/>
    <n v="1923"/>
    <n v="4.3052975761018066"/>
    <n v="65143"/>
    <n v="4.7156870270021338"/>
    <n v="1268"/>
    <n v="7077"/>
    <n v="3483"/>
    <n v="28416"/>
    <n v="23528"/>
    <n v="819"/>
    <n v="331"/>
    <n v="221"/>
    <n v="65143"/>
    <n v="56673"/>
    <n v="2745"/>
    <n v="2192"/>
    <n v="2993"/>
    <n v="291"/>
    <n v="249"/>
    <n v="65143"/>
    <n v="10941"/>
    <n v="7332"/>
    <n v="98"/>
    <n v="43583"/>
    <n v="687"/>
    <n v="2502"/>
    <n v="78670.702608108317"/>
    <n v="0.66903581351795283"/>
    <n v="1.0546029504321262E-2"/>
    <n v="0.28201034646853845"/>
    <n v="0.7179896535314616"/>
    <n v="65143"/>
    <n v="635"/>
    <n v="45994"/>
    <n v="65"/>
    <n v="7076"/>
    <n v="127"/>
    <n v="10967"/>
    <n v="279"/>
    <n v="0.82541485654636726"/>
    <n v="0.17458514345363274"/>
    <n v="65143"/>
    <n v="8508"/>
    <n v="20675"/>
    <n v="23004"/>
    <n v="0.35313080453770934"/>
    <n v="12434"/>
    <n v="522"/>
    <n v="0.44798366670248529"/>
    <n v="0.19087238843774465"/>
    <n v="0.44628739849254717"/>
    <n v="212433"/>
    <n v="206104"/>
    <n v="6329"/>
    <n v="0.97020707705488318"/>
    <n v="93432"/>
    <n v="92270"/>
    <n v="1162"/>
    <n v="0.98756314752975427"/>
    <n v="119001"/>
    <n v="113834"/>
    <n v="5167"/>
    <n v="0.95658019680506901"/>
    <n v="56648"/>
    <n v="55191"/>
    <n v="1457"/>
    <n v="0.97427976274537498"/>
    <n v="155785"/>
    <n v="150913"/>
    <n v="4872"/>
    <n v="0.96872612895978416"/>
    <n v="114851"/>
    <n v="40296"/>
    <n v="69972"/>
    <n v="4583"/>
    <n v="3.9903875456025632E-2"/>
    <n v="0.60924153903753564"/>
    <n v="8.7924939995636038"/>
    <n v="54114"/>
    <n v="19426"/>
    <n v="0.35898288797723327"/>
    <n v="32399"/>
    <n v="0.59871752226780506"/>
    <n v="2289"/>
    <n v="4.2299589754961744E-2"/>
    <n v="60737"/>
    <n v="20870"/>
    <n v="37573"/>
    <n v="3.7769399213000314E-2"/>
    <n v="0.61861797586314771"/>
    <n v="2294"/>
    <n v="179036"/>
    <n v="8782"/>
    <n v="98849"/>
    <n v="29116"/>
    <n v="16694"/>
    <n v="967"/>
    <n v="16908"/>
    <n v="1067"/>
    <n v="232"/>
    <n v="6421"/>
    <n v="8782"/>
    <n v="170254"/>
    <n v="71405"/>
    <n v="107631"/>
    <n v="42289"/>
    <n v="4.9051587390245538E-2"/>
    <n v="0.95094841260975449"/>
    <n v="0.39883040282401305"/>
    <n v="0.23620389195469069"/>
    <n v="0.67488940771688377"/>
    <n v="79332"/>
    <n v="2354"/>
    <n v="39980"/>
    <n v="15764"/>
    <n v="9229"/>
    <n v="601"/>
    <n v="7726"/>
    <n v="363"/>
    <n v="161"/>
    <n v="3154"/>
    <n v="2.9672767609539658E-2"/>
    <n v="0.97032723239046037"/>
    <n v="0.46636918267533906"/>
    <n v="0.26765996067160791"/>
    <n v="99704"/>
    <n v="6428"/>
    <n v="58869"/>
    <n v="13352"/>
    <n v="7465"/>
    <n v="366"/>
    <n v="9182"/>
    <n v="704"/>
    <n v="71"/>
    <n v="3267"/>
    <n v="6.4470833667656269E-2"/>
    <n v="0.93552916633234373"/>
    <n v="0.34509147075343016"/>
    <n v="261304"/>
    <n v="11062"/>
    <n v="40047"/>
    <n v="5484"/>
    <n v="76943"/>
    <n v="18835"/>
    <n v="4138"/>
    <n v="1136"/>
    <n v="36375"/>
    <n v="41725"/>
    <n v="18347"/>
    <n v="1581"/>
    <n v="5631"/>
    <n v="0.23176070783455285"/>
    <n v="7.2080794783087904E-2"/>
    <n v="13.873320945049109"/>
    <n v="0.18964662306479546"/>
    <n v="120061"/>
    <n v="5495"/>
    <n v="25170"/>
    <n v="3905"/>
    <n v="45083"/>
    <n v="5345"/>
    <n v="2348"/>
    <n v="683"/>
    <n v="18520"/>
    <n v="1820"/>
    <n v="7414"/>
    <n v="808"/>
    <n v="3470"/>
    <n v="0.72751351396373509"/>
    <n v="141243"/>
    <n v="5567"/>
    <n v="14877"/>
    <n v="1579"/>
    <n v="31860"/>
    <n v="13490"/>
    <n v="1790"/>
    <n v="453"/>
    <n v="17855"/>
    <n v="39905"/>
    <n v="10933"/>
    <n v="773"/>
    <n v="2161"/>
    <n v="0.48967382454351721"/>
    <n v="261304"/>
    <n v="191806"/>
    <n v="87"/>
    <n v="666"/>
    <n v="3144"/>
    <n v="7063"/>
    <n v="242"/>
    <n v="26"/>
    <n v="103"/>
    <n v="58167"/>
    <n v="0.22260279215013931"/>
    <n v="0.77739720784986066"/>
    <n v="69889"/>
    <n v="54461"/>
    <n v="27"/>
    <n v="112"/>
    <n v="315"/>
    <n v="1557"/>
    <n v="98"/>
    <n v="24"/>
    <n v="41"/>
    <n v="13254"/>
    <n v="0.18964357767316745"/>
    <n v="191415"/>
    <n v="137345"/>
    <n v="60"/>
    <n v="554"/>
    <n v="2829"/>
    <n v="5506"/>
    <n v="144"/>
    <n v="2"/>
    <n v="62"/>
    <n v="44913"/>
    <n v="0.23463678395110102"/>
    <n v="307194"/>
    <n v="297871"/>
    <n v="9323"/>
    <n v="3.0348900043620643E-2"/>
    <n v="4535"/>
    <n v="2392"/>
    <n v="4062"/>
    <n v="3133"/>
    <n v="143420"/>
    <n v="139398"/>
    <n v="4022"/>
    <n v="2.8043508576209731E-2"/>
    <n v="163774"/>
    <n v="158473"/>
    <n v="5301"/>
    <n v="3.2367775104717479E-2"/>
    <n v="65143"/>
    <n v="1484"/>
    <n v="51325"/>
    <n v="1895"/>
    <n v="90"/>
    <n v="216"/>
    <n v="10133"/>
    <n v="0.15555009747785642"/>
    <n v="0.84444990252214358"/>
    <n v="0.81066269591514051"/>
    <n v="65143"/>
    <n v="11098"/>
    <n v="24931"/>
    <n v="6827"/>
    <n v="414"/>
    <n v="9146"/>
    <n v="6523"/>
    <n v="916"/>
    <n v="3237"/>
    <n v="1511"/>
    <n v="540"/>
    <n v="0.25459373992600892"/>
    <n v="0.70756643077537107"/>
    <n v="65143"/>
    <n v="13908"/>
    <n v="34473"/>
    <n v="5517"/>
    <n v="537"/>
    <n v="4706"/>
    <n v="4689"/>
    <n v="72"/>
    <n v="49"/>
    <n v="608"/>
    <n v="584"/>
    <n v="0.82923721658505134"/>
    <n v="0.75911456334525584"/>
    <n v="65143"/>
    <n v="36646"/>
    <n v="108"/>
    <n v="6162"/>
    <n v="12142"/>
    <n v="5707"/>
    <n v="60"/>
    <n v="2138"/>
    <n v="2180"/>
    <n v="0.56254701195830714"/>
    <n v="157771.93497382681"/>
    <n v="0.68297437944215034"/>
    <n v="65143"/>
    <n v="15747"/>
    <n v="35"/>
    <n v="10"/>
    <n v="37"/>
    <n v="44023"/>
    <n v="4999"/>
    <n v="152"/>
    <n v="0"/>
    <n v="140"/>
    <n v="65143"/>
    <n v="1.4334771195677203"/>
    <n v="0.38680462417099348"/>
    <n v="0.69760443773358605"/>
    <n v="0.14165641133569756"/>
    <n v="27781"/>
    <n v="0.42646178407503493"/>
    <n v="0.50065778803006"/>
    <n v="24857"/>
    <n v="37362"/>
    <n v="2362"/>
    <n v="26224"/>
    <n v="1542"/>
    <n v="1034"/>
    <n v="0.40256052070061249"/>
    <n v="0.38157591759667192"/>
    <n v="0.57353821592496512"/>
    <n v="2.3671000721489647E-2"/>
    <n v="65143"/>
    <n v="1931"/>
    <n v="38939"/>
    <n v="25547"/>
    <n v="801"/>
    <n v="2038"/>
    <n v="727"/>
    <n v="20525"/>
    <n v="0.65084506393626329"/>
    <n v="31134"/>
    <n v="31134"/>
    <n v="0.11899920499021527"/>
    <n v="0.83808601528875182"/>
    <n v="2609297"/>
    <n v="106767214.646"/>
    <n v="2109464.9085109569"/>
    <n v="3499"/>
    <n v="3499"/>
    <n v="1.337374633072407E-2"/>
    <n v="0.51993426693340961"/>
    <n v="181925"/>
    <n v="7444007.1499999994"/>
    <n v="1074741.9113332389"/>
    <n v="73298"/>
    <n v="72976"/>
    <n v="0.27892612524461841"/>
    <n v="0.11620176496382373"/>
    <n v="847994"/>
    <n v="34698218.491999999"/>
    <n v="5965541.7737399079"/>
    <n v="22670"/>
    <n v="22670"/>
    <n v="8.6648422211350287E-2"/>
    <n v="0.62881737979708863"/>
    <n v="1425529"/>
    <n v="58329795.622000001"/>
    <n v="2972453.0058072484"/>
    <n v="47354"/>
    <n v="47354"/>
    <n v="0.18099467954990214"/>
    <n v="0.25080795708915826"/>
    <n v="1187676"/>
    <n v="7224644.5842860322"/>
    <n v="13335"/>
    <n v="13335"/>
    <n v="5.2100157480314966"/>
    <n v="6947556"/>
    <n v="11193.284666666659"/>
    <m/>
    <m/>
    <m/>
    <n v="0"/>
    <n v="0"/>
    <m/>
    <n v="0"/>
    <n v="70664"/>
    <n v="47001"/>
    <n v="47001"/>
    <n v="0.17964545621330724"/>
    <n v="0.16582987596008597"/>
    <n v="779417"/>
    <n v="11051003.014912689"/>
    <n v="22337"/>
    <n v="22337"/>
    <n v="8.5375642123287673E-2"/>
    <n v="0.15969960155795315"/>
    <n v="356721"/>
    <n v="5251936.2214443255"/>
    <n v="1326"/>
    <n v="1326"/>
    <n v="5.0681873776908023E-3"/>
    <n v="0.17681749622926093"/>
    <n v="23446"/>
    <n v="143275.93533113453"/>
    <n v="261954"/>
    <n v="261632"/>
    <n v="0.33649855372193133"/>
    <n v="7.6878991282941676E-3"/>
    <n v="5.8935023399297452E-2"/>
    <n v="3.0026543431500324E-2"/>
    <n v="8.3045509192291131E-2"/>
    <n v="0.20184483558300129"/>
    <n v="0.30874707545115021"/>
    <n v="0.14673056795285935"/>
    <n v="4.0028969276654754E-3"/>
    <n v="0"/>
    <n v="35793061.35536553"/>
    <n v="116.51614730549923"/>
    <n v="322"/>
    <n v="1.2292234514456736E-3"/>
    <n v="1.1727020774639823"/>
    <n v="0.85168330110614143"/>
    <n v="0.69157150000000001"/>
    <n v="249"/>
    <b v="0"/>
    <b v="0"/>
    <b v="0"/>
    <b v="0"/>
    <b v="0"/>
    <b v="1"/>
    <b v="0"/>
    <b v="1"/>
    <n v="0"/>
    <m/>
    <n v="2"/>
    <m/>
    <n v="2"/>
    <n v="0"/>
    <m/>
    <m/>
    <m/>
    <n v="8.2644628099173556E-3"/>
    <n v="0"/>
    <n v="0"/>
    <n v="0"/>
    <n v="0"/>
    <n v="0"/>
    <n v="0"/>
    <n v="0"/>
    <n v="0"/>
    <n v="0"/>
    <n v="0"/>
    <n v="620"/>
    <n v="1"/>
    <m/>
    <m/>
    <n v="7"/>
    <n v="4"/>
    <m/>
    <m/>
    <n v="61"/>
    <m/>
    <n v="4"/>
    <m/>
    <n v="19"/>
    <m/>
    <n v="2"/>
    <n v="1"/>
    <m/>
    <m/>
    <n v="4"/>
    <n v="7"/>
    <m/>
    <n v="4"/>
    <n v="1"/>
    <n v="70"/>
    <m/>
    <n v="4"/>
    <m/>
    <m/>
    <n v="2"/>
    <m/>
    <n v="23"/>
    <m/>
    <n v="52"/>
    <n v="32"/>
    <m/>
    <m/>
    <n v="2"/>
    <n v="5"/>
    <m/>
    <m/>
    <m/>
    <n v="98"/>
    <n v="51"/>
    <m/>
    <m/>
    <m/>
    <m/>
    <m/>
    <n v="67"/>
    <m/>
    <n v="59"/>
    <n v="60"/>
    <m/>
    <m/>
    <n v="1"/>
    <n v="6"/>
    <n v="7"/>
    <n v="1"/>
    <m/>
    <n v="102"/>
    <n v="54"/>
    <m/>
    <m/>
    <m/>
    <m/>
    <n v="52"/>
    <m/>
    <n v="38"/>
    <n v="41"/>
    <n v="1"/>
    <m/>
    <n v="5"/>
    <n v="4"/>
    <m/>
    <n v="1"/>
    <m/>
    <n v="31"/>
    <m/>
    <n v="66"/>
    <m/>
    <m/>
    <m/>
    <m/>
    <m/>
    <n v="1"/>
    <n v="180"/>
    <m/>
    <m/>
    <m/>
    <m/>
    <n v="134"/>
    <n v="0"/>
    <n v="0"/>
    <n v="19"/>
    <n v="26"/>
    <n v="7"/>
    <n v="6"/>
    <n v="1"/>
    <n v="362"/>
    <n v="0"/>
    <n v="179"/>
    <n v="0"/>
    <n v="0"/>
    <n v="2"/>
    <n v="0"/>
    <n v="0"/>
    <n v="341"/>
    <n v="0"/>
    <n v="151"/>
  </r>
  <r>
    <s v="MMR005"/>
    <s v="Sagaing"/>
    <s v="MMR005D001"/>
    <s v="Sagaing"/>
    <s v="MMR005002"/>
    <s v="Myinmu"/>
    <n v="48"/>
    <n v="4"/>
    <x v="2"/>
    <n v="55046.627396614851"/>
    <n v="0.48547821774236949"/>
    <n v="0.15476791355878339"/>
    <n v="0.95255555830835159"/>
    <n v="8.5890491124349141E-2"/>
    <n v="0.26574433924043034"/>
    <n v="0.33449463070743507"/>
    <n v="0.45297186215618085"/>
    <n v="0.69431710401517543"/>
    <n v="0.27189377173569396"/>
    <n v="0.66586310464748655"/>
    <n v="0.7466013278533038"/>
    <n v="0.20063850956124335"/>
    <n v="1"/>
    <n v="55046.627396614851"/>
    <n v="106986"/>
    <n v="48949"/>
    <n v="58037"/>
    <n v="2.0779527304113587E-3"/>
    <n v="84.341023829625925"/>
    <n v="773.06609350300005"/>
    <n v="138.39178939437579"/>
    <n v="0.11951654192772947"/>
    <n v="104622"/>
    <n v="47075"/>
    <n v="57547"/>
    <n v="2364"/>
    <n v="1874"/>
    <n v="490"/>
    <n v="16558"/>
    <n v="7719"/>
    <n v="8839"/>
    <n v="87.32888335784591"/>
    <n v="90428"/>
    <n v="41230"/>
    <n v="49198"/>
    <n v="83.804219683726984"/>
    <n v="0.15476791355878339"/>
    <n v="24483"/>
    <n v="73194"/>
    <n v="9309"/>
    <n v="0.46167718665464386"/>
    <n v="57593.004508566271"/>
    <n v="0.33449463070743507"/>
    <n v="0.66550536929256499"/>
    <n v="12.718255594720878"/>
    <n v="82503"/>
    <n v="26143"/>
    <n v="48383"/>
    <n v="6020"/>
    <n v="1006"/>
    <n v="951"/>
    <n v="25304"/>
    <n v="19620"/>
    <n v="5684"/>
    <n v="0.22462851723047739"/>
    <n v="104622"/>
    <n v="2364"/>
    <n v="2.2595629982221713E-2"/>
    <n v="1358"/>
    <n v="3162"/>
    <n v="5504"/>
    <n v="5866"/>
    <n v="4263"/>
    <n v="2576"/>
    <n v="1391"/>
    <n v="739"/>
    <n v="445"/>
    <n v="4.1346032247865949"/>
    <n v="25304"/>
    <n v="4.2280271893771735"/>
    <n v="70"/>
    <n v="1772"/>
    <n v="1079"/>
    <n v="5584"/>
    <n v="16471"/>
    <n v="268"/>
    <n v="41"/>
    <n v="19"/>
    <n v="25304"/>
    <n v="24233"/>
    <n v="345"/>
    <n v="443"/>
    <n v="228"/>
    <n v="22"/>
    <n v="33"/>
    <n v="25304"/>
    <n v="7392"/>
    <n v="4048"/>
    <n v="22"/>
    <n v="13226"/>
    <n v="232"/>
    <n v="384"/>
    <n v="47299.860891558645"/>
    <n v="0.52268416060701861"/>
    <n v="9.1685109073664246E-3"/>
    <n v="0.45297186215618085"/>
    <n v="0.5470281378438191"/>
    <n v="25304"/>
    <n v="230"/>
    <n v="20546"/>
    <n v="33"/>
    <n v="1616"/>
    <n v="44"/>
    <n v="2802"/>
    <n v="33"/>
    <n v="0.88622352197281062"/>
    <n v="0.11377647802718938"/>
    <n v="25304"/>
    <n v="2000"/>
    <n v="15569"/>
    <n v="3908"/>
    <n v="0.15444198545684476"/>
    <n v="3339"/>
    <n v="488"/>
    <n v="0.69431710401517543"/>
    <n v="0.13195542206765729"/>
    <n v="0.33040230793550424"/>
    <n v="80726"/>
    <n v="76896"/>
    <n v="3830"/>
    <n v="0.95255555830835159"/>
    <n v="35236"/>
    <n v="34397"/>
    <n v="839"/>
    <n v="0.9761891247587694"/>
    <n v="45490"/>
    <n v="42499"/>
    <n v="2991"/>
    <n v="0.93424928555726539"/>
    <n v="11699"/>
    <n v="11417"/>
    <n v="282"/>
    <n v="0.97589537567313445"/>
    <n v="69027"/>
    <n v="65479"/>
    <n v="3548"/>
    <n v="0.94859982325756587"/>
    <n v="40108"/>
    <n v="14862"/>
    <n v="23619"/>
    <n v="1627"/>
    <n v="4.0565473222299787E-2"/>
    <n v="0.58888501047172637"/>
    <n v="9.1346035648432693"/>
    <n v="18551"/>
    <n v="7097"/>
    <n v="0.38256697752142743"/>
    <n v="10627"/>
    <n v="0.57285321546008305"/>
    <n v="827"/>
    <n v="4.457980701848957E-2"/>
    <n v="21557"/>
    <n v="7765"/>
    <n v="12992"/>
    <n v="3.7110915247947303E-2"/>
    <n v="0.60268126362666419"/>
    <n v="800"/>
    <n v="66643"/>
    <n v="5724"/>
    <n v="43209"/>
    <n v="7564"/>
    <n v="4232"/>
    <n v="181"/>
    <n v="4249"/>
    <n v="168"/>
    <n v="53"/>
    <n v="1263"/>
    <n v="5724"/>
    <n v="60919"/>
    <n v="17710"/>
    <n v="48933"/>
    <n v="10146"/>
    <n v="8.5890491124349141E-2"/>
    <n v="0.9141095088756509"/>
    <n v="0.26574433924043034"/>
    <n v="0.15224404663655597"/>
    <n v="0.58992692405804059"/>
    <n v="29473"/>
    <n v="1961"/>
    <n v="18153"/>
    <n v="4001"/>
    <n v="2437"/>
    <n v="102"/>
    <n v="1840"/>
    <n v="48"/>
    <n v="36"/>
    <n v="895"/>
    <n v="6.6535473144912288E-2"/>
    <n v="0.93346452685508774"/>
    <n v="0.31754487157737588"/>
    <n v="0.18179350592067317"/>
    <n v="37170"/>
    <n v="3763"/>
    <n v="25056"/>
    <n v="3563"/>
    <n v="1795"/>
    <n v="79"/>
    <n v="2409"/>
    <n v="120"/>
    <n v="17"/>
    <n v="368"/>
    <n v="0.10123755716976056"/>
    <n v="0.89876244283023943"/>
    <n v="0.22467043314500942"/>
    <n v="91463"/>
    <n v="1970"/>
    <n v="5019"/>
    <n v="1057"/>
    <n v="24542"/>
    <n v="9576"/>
    <n v="8924"/>
    <n v="1146"/>
    <n v="10224"/>
    <n v="19453"/>
    <n v="6864"/>
    <n v="696"/>
    <n v="1992"/>
    <n v="0.31738517214611373"/>
    <n v="0.10469807463127166"/>
    <n v="9.5512740183792815"/>
    <n v="0.13056476316858812"/>
    <n v="41139"/>
    <n v="880"/>
    <n v="3433"/>
    <n v="800"/>
    <n v="17276"/>
    <n v="3740"/>
    <n v="4438"/>
    <n v="662"/>
    <n v="4823"/>
    <n v="479"/>
    <n v="2773"/>
    <n v="345"/>
    <n v="1490"/>
    <n v="0.74301757456428208"/>
    <n v="50324"/>
    <n v="1090"/>
    <n v="1586"/>
    <n v="257"/>
    <n v="7266"/>
    <n v="5836"/>
    <n v="4486"/>
    <n v="484"/>
    <n v="5401"/>
    <n v="18974"/>
    <n v="4091"/>
    <n v="351"/>
    <n v="502"/>
    <n v="0.40777760114458311"/>
    <n v="91463"/>
    <n v="70261"/>
    <n v="30"/>
    <n v="243"/>
    <n v="1813"/>
    <n v="670"/>
    <n v="62"/>
    <n v="5"/>
    <n v="28"/>
    <n v="18351"/>
    <n v="0.20063850956124335"/>
    <n v="0.79936149043875671"/>
    <n v="14033"/>
    <n v="11375"/>
    <n v="11"/>
    <n v="27"/>
    <n v="37"/>
    <n v="160"/>
    <n v="9"/>
    <n v="4"/>
    <n v="0"/>
    <n v="2410"/>
    <n v="0.17173804603434761"/>
    <n v="77430"/>
    <n v="58886"/>
    <n v="19"/>
    <n v="216"/>
    <n v="1776"/>
    <n v="510"/>
    <n v="53"/>
    <n v="1"/>
    <n v="28"/>
    <n v="15941"/>
    <n v="0.20587627534547334"/>
    <n v="106986"/>
    <n v="102809"/>
    <n v="4177"/>
    <n v="3.9042491540949284E-2"/>
    <n v="2182"/>
    <n v="1024"/>
    <n v="1756"/>
    <n v="1128"/>
    <n v="48949"/>
    <n v="47188"/>
    <n v="1761"/>
    <n v="3.5976220147500459E-2"/>
    <n v="58037"/>
    <n v="55621"/>
    <n v="2416"/>
    <n v="4.1628616227578956E-2"/>
    <n v="25304"/>
    <n v="862"/>
    <n v="15987"/>
    <n v="1053"/>
    <n v="82"/>
    <n v="116"/>
    <n v="7204"/>
    <n v="0.28469807145115394"/>
    <n v="0.715301928548846"/>
    <n v="0.66586310464748655"/>
    <n v="25304"/>
    <n v="1512"/>
    <n v="12396"/>
    <n v="4611"/>
    <n v="171"/>
    <n v="2088"/>
    <n v="2808"/>
    <n v="26"/>
    <n v="373"/>
    <n v="1073"/>
    <n v="246"/>
    <n v="0.19451470123300663"/>
    <n v="0.7466013278533038"/>
    <n v="25304"/>
    <n v="1586"/>
    <n v="14378"/>
    <n v="1796"/>
    <n v="131"/>
    <n v="4928"/>
    <n v="1862"/>
    <n v="4"/>
    <n v="11"/>
    <n v="388"/>
    <n v="220"/>
    <n v="0.70245810938981978"/>
    <n v="0.70623221625039512"/>
    <n v="25304"/>
    <n v="6880"/>
    <n v="68"/>
    <n v="1714"/>
    <n v="8615"/>
    <n v="3959"/>
    <n v="61"/>
    <n v="2200"/>
    <n v="1807"/>
    <n v="0.27189377173569396"/>
    <n v="28446.070186531771"/>
    <n v="0.51529402466013274"/>
    <n v="25304"/>
    <n v="3933"/>
    <n v="8"/>
    <n v="5"/>
    <n v="13"/>
    <n v="20896"/>
    <n v="388"/>
    <n v="11"/>
    <n v="4"/>
    <n v="46"/>
    <n v="25304"/>
    <n v="1.1980319317104016"/>
    <n v="0.32327288992923409"/>
    <n v="0.83470229259442519"/>
    <n v="0.16949566961866389"/>
    <n v="12335"/>
    <n v="0.48747233638950366"/>
    <n v="0.22229631098055472"/>
    <n v="12969"/>
    <n v="10031"/>
    <n v="967"/>
    <n v="5655"/>
    <n v="278"/>
    <n v="415"/>
    <n v="0.2234824533670566"/>
    <n v="0.5125276636104964"/>
    <n v="0.39641953841289912"/>
    <n v="1.6400569079987354E-2"/>
    <n v="25304"/>
    <n v="371"/>
    <n v="13063"/>
    <n v="11826"/>
    <n v="458"/>
    <n v="386"/>
    <n v="85"/>
    <n v="12615"/>
    <n v="0.55236326272526082"/>
    <n v="18560"/>
    <n v="18197"/>
    <n v="7.2799939190027169E-2"/>
    <n v="0.89674891465626205"/>
    <n v="1631814"/>
    <n v="66770565.251999997"/>
    <n v="1232926.477168815"/>
    <n v="3260"/>
    <n v="3260"/>
    <n v="1.3042138910781369E-2"/>
    <n v="0.44279141104294484"/>
    <n v="144350"/>
    <n v="5906513.2999999998"/>
    <n v="1001331.4178183363"/>
    <n v="56607"/>
    <n v="56502"/>
    <n v="0.22604507139170824"/>
    <n v="0.12412994230292734"/>
    <n v="701359"/>
    <n v="28698207.561999999"/>
    <n v="4618847.8581979321"/>
    <n v="68356"/>
    <n v="68356"/>
    <n v="0.27346884889121814"/>
    <n v="0.59798803323775529"/>
    <n v="4087607"/>
    <n v="167256703.22600001"/>
    <n v="8962725.9666943215"/>
    <n v="18564"/>
    <n v="18564"/>
    <n v="7.4268179981516969E-2"/>
    <n v="0.26926578323637146"/>
    <n v="499865"/>
    <n v="2832248.6392424274"/>
    <n v="18015"/>
    <n v="18015"/>
    <n v="5.8801903968914795"/>
    <n v="10593163"/>
    <n v="17066.762611111099"/>
    <m/>
    <m/>
    <m/>
    <n v="0"/>
    <n v="0"/>
    <m/>
    <n v="0"/>
    <n v="67315"/>
    <n v="31697"/>
    <n v="31447"/>
    <n v="0.12580863261574898"/>
    <n v="0.17138391579482939"/>
    <n v="538951"/>
    <n v="7452684.8910382232"/>
    <n v="34999"/>
    <n v="34999"/>
    <n v="0.14001896310995005"/>
    <n v="0.18912054630132288"/>
    <n v="661903"/>
    <n v="8229060.1161449589"/>
    <n v="619"/>
    <n v="619"/>
    <n v="2.4764061306054193E-3"/>
    <n v="0.13890145395799677"/>
    <n v="8598"/>
    <n v="66883.713401185727"/>
    <n v="250677"/>
    <n v="249959"/>
    <n v="0.32148529992424563"/>
    <n v="7.3448950365753492E-3"/>
    <n v="3.5844315056763158E-2"/>
    <n v="2.9111256414036259E-2"/>
    <n v="0.26056928719329903"/>
    <n v="8.2340686508100655E-2"/>
    <n v="0.21666854447524025"/>
    <n v="0.23923975102025219"/>
    <n v="1.9444800154049219E-3"/>
    <n v="0"/>
    <n v="34396709.079706199"/>
    <n v="321.50663712734564"/>
    <n v="718"/>
    <n v="2.8642436282546864E-3"/>
    <n v="0.42678825739896359"/>
    <n v="2.3363711139775298"/>
    <n v="-1.7172190000000001"/>
    <n v="114"/>
    <b v="0"/>
    <b v="0"/>
    <b v="0"/>
    <b v="0"/>
    <b v="0"/>
    <b v="1"/>
    <b v="0"/>
    <b v="0"/>
    <m/>
    <m/>
    <m/>
    <m/>
    <m/>
    <m/>
    <m/>
    <m/>
    <m/>
    <n v="0"/>
    <n v="0"/>
    <n v="0"/>
    <n v="0"/>
    <n v="0"/>
    <n v="0"/>
    <n v="0"/>
    <n v="0"/>
    <n v="0"/>
    <n v="0"/>
    <n v="0"/>
    <n v="620"/>
    <n v="1"/>
    <n v="1"/>
    <m/>
    <m/>
    <m/>
    <m/>
    <m/>
    <n v="4"/>
    <m/>
    <n v="1"/>
    <m/>
    <n v="1"/>
    <m/>
    <m/>
    <m/>
    <m/>
    <m/>
    <m/>
    <n v="1"/>
    <m/>
    <m/>
    <m/>
    <n v="3"/>
    <m/>
    <m/>
    <m/>
    <m/>
    <m/>
    <m/>
    <n v="1"/>
    <m/>
    <m/>
    <n v="17"/>
    <m/>
    <m/>
    <m/>
    <n v="2"/>
    <m/>
    <m/>
    <m/>
    <n v="6"/>
    <n v="20"/>
    <m/>
    <m/>
    <m/>
    <m/>
    <m/>
    <n v="1"/>
    <m/>
    <n v="15"/>
    <n v="29"/>
    <m/>
    <m/>
    <m/>
    <n v="1"/>
    <n v="21"/>
    <m/>
    <m/>
    <n v="6"/>
    <n v="15"/>
    <m/>
    <m/>
    <m/>
    <m/>
    <n v="1"/>
    <m/>
    <m/>
    <n v="42"/>
    <m/>
    <m/>
    <m/>
    <n v="3"/>
    <m/>
    <m/>
    <m/>
    <n v="3"/>
    <m/>
    <n v="29"/>
    <m/>
    <m/>
    <m/>
    <m/>
    <m/>
    <m/>
    <n v="1"/>
    <m/>
    <m/>
    <m/>
    <m/>
    <n v="89"/>
    <n v="0"/>
    <n v="0"/>
    <n v="0"/>
    <n v="7"/>
    <n v="21"/>
    <n v="0"/>
    <n v="0"/>
    <n v="22"/>
    <n v="0"/>
    <n v="65"/>
    <n v="0"/>
    <n v="0"/>
    <n v="0"/>
    <n v="0"/>
    <n v="0"/>
    <n v="5"/>
    <n v="0"/>
    <n v="15"/>
  </r>
  <r>
    <s v="MMR005"/>
    <s v="Sagaing"/>
    <s v="MMR005D001"/>
    <s v="Sagaing"/>
    <s v="MMR005003"/>
    <s v="Myaung"/>
    <n v="48"/>
    <n v="4"/>
    <x v="6"/>
    <n v="57356.049204797557"/>
    <n v="0.46099511136257015"/>
    <n v="7.3253704974109823E-2"/>
    <n v="0.96822156311390162"/>
    <n v="5.6277786294649704E-2"/>
    <n v="0.33910777249731716"/>
    <n v="0.35074730525613956"/>
    <n v="0.37268155964059024"/>
    <n v="0.68122990685021845"/>
    <n v="0.10061000741900915"/>
    <n v="0.59657076910394857"/>
    <n v="0.77330805374659961"/>
    <n v="0.21993290745435826"/>
    <n v="1"/>
    <n v="57356.049204797557"/>
    <n v="106411"/>
    <n v="47677"/>
    <n v="58734"/>
    <n v="2.0667847007627455E-3"/>
    <n v="81.174447509108859"/>
    <n v="414.05838827700001"/>
    <n v="256.99515578660936"/>
    <n v="0.22194360262417362"/>
    <n v="102391"/>
    <n v="45449"/>
    <n v="56942"/>
    <n v="4020"/>
    <n v="2228"/>
    <n v="1792"/>
    <n v="7795"/>
    <n v="3523"/>
    <n v="4272"/>
    <n v="82.467228464419478"/>
    <n v="98616"/>
    <n v="44154"/>
    <n v="54462"/>
    <n v="81.073041753883444"/>
    <n v="7.3253704974109823E-2"/>
    <n v="25251"/>
    <n v="71992"/>
    <n v="9168"/>
    <n v="0.47809478830981222"/>
    <n v="55536.455481164572"/>
    <n v="0.35074730525613956"/>
    <n v="0.64925269474386038"/>
    <n v="12.734748305367264"/>
    <n v="81160"/>
    <n v="25922"/>
    <n v="47191"/>
    <n v="6130"/>
    <n v="1124"/>
    <n v="793"/>
    <n v="24262"/>
    <n v="18072"/>
    <n v="6190"/>
    <n v="0.25513148132882696"/>
    <n v="102391"/>
    <n v="4020"/>
    <n v="3.9261263196960668E-2"/>
    <n v="1340"/>
    <n v="3084"/>
    <n v="4845"/>
    <n v="5478"/>
    <n v="4107"/>
    <n v="2600"/>
    <n v="1429"/>
    <n v="838"/>
    <n v="541"/>
    <n v="4.2202209216058035"/>
    <n v="24262"/>
    <n v="4.3859121259582885"/>
    <n v="24"/>
    <n v="970"/>
    <n v="688"/>
    <n v="13488"/>
    <n v="8746"/>
    <n v="184"/>
    <n v="80"/>
    <n v="82"/>
    <n v="24262"/>
    <n v="23135"/>
    <n v="222"/>
    <n v="690"/>
    <n v="94"/>
    <n v="5"/>
    <n v="116"/>
    <n v="24262"/>
    <n v="4291"/>
    <n v="4705"/>
    <n v="46"/>
    <n v="14881"/>
    <n v="112"/>
    <n v="227"/>
    <n v="37965.107410765806"/>
    <n v="0.61334597312670014"/>
    <n v="4.6162723600692438E-3"/>
    <n v="0.37268155964059024"/>
    <n v="0.62731844035940976"/>
    <n v="24262"/>
    <n v="373"/>
    <n v="19212"/>
    <n v="47"/>
    <n v="2939"/>
    <n v="21"/>
    <n v="1563"/>
    <n v="107"/>
    <n v="0.93030253070645452"/>
    <n v="6.9697469293545478E-2"/>
    <n v="24262"/>
    <n v="7278"/>
    <n v="9250"/>
    <n v="5789"/>
    <n v="0.23860357761107906"/>
    <n v="1652"/>
    <n v="293"/>
    <n v="0.68122990685021845"/>
    <n v="6.809001731102135E-2"/>
    <n v="0.34850795482647762"/>
    <n v="77883"/>
    <n v="75408"/>
    <n v="2475"/>
    <n v="0.96822156311390162"/>
    <n v="33328"/>
    <n v="32769"/>
    <n v="559"/>
    <n v="0.98322731637061933"/>
    <n v="44555"/>
    <n v="42639"/>
    <n v="1916"/>
    <n v="0.95699697003703288"/>
    <n v="5808"/>
    <n v="5588"/>
    <n v="220"/>
    <n v="0.96212121212121215"/>
    <n v="72075"/>
    <n v="69820"/>
    <n v="2255"/>
    <n v="0.96871314602844261"/>
    <n v="39029"/>
    <n v="15482"/>
    <n v="21953"/>
    <n v="1594"/>
    <n v="4.0841425606600222E-2"/>
    <n v="0.56247918214660897"/>
    <n v="9.7126725219573409"/>
    <n v="17912"/>
    <n v="7325"/>
    <n v="0.40894372487717728"/>
    <n v="9792"/>
    <n v="0.54667262170611886"/>
    <n v="795"/>
    <n v="4.4383653416703889E-2"/>
    <n v="21117"/>
    <n v="8157"/>
    <n v="12161"/>
    <n v="3.7836813941374246E-2"/>
    <n v="0.5758867263342331"/>
    <n v="799"/>
    <n v="65230"/>
    <n v="3671"/>
    <n v="39439"/>
    <n v="10177"/>
    <n v="4868"/>
    <n v="125"/>
    <n v="4730"/>
    <n v="100"/>
    <n v="63"/>
    <n v="2057"/>
    <n v="3671"/>
    <n v="61559"/>
    <n v="22120"/>
    <n v="43110"/>
    <n v="11943"/>
    <n v="5.6277786294649704E-2"/>
    <n v="0.94372221370535025"/>
    <n v="0.33910777249731716"/>
    <n v="0.18309060248351985"/>
    <n v="0.64141499310133376"/>
    <n v="28001"/>
    <n v="1159"/>
    <n v="15063"/>
    <n v="5635"/>
    <n v="2921"/>
    <n v="85"/>
    <n v="2200"/>
    <n v="21"/>
    <n v="43"/>
    <n v="874"/>
    <n v="4.1391378879325737E-2"/>
    <n v="0.95860862112067424"/>
    <n v="0.42066354773043818"/>
    <n v="0.21942073497375095"/>
    <n v="37229"/>
    <n v="2512"/>
    <n v="24376"/>
    <n v="4542"/>
    <n v="1947"/>
    <n v="40"/>
    <n v="2530"/>
    <n v="79"/>
    <n v="20"/>
    <n v="1183"/>
    <n v="6.7474280802600123E-2"/>
    <n v="0.9325257191973999"/>
    <n v="0.27776733191866554"/>
    <n v="90323"/>
    <n v="2237"/>
    <n v="15343"/>
    <n v="1763"/>
    <n v="21269"/>
    <n v="11187"/>
    <n v="2264"/>
    <n v="1243"/>
    <n v="10853"/>
    <n v="14986"/>
    <n v="6228"/>
    <n v="774"/>
    <n v="2176"/>
    <n v="0.28977115463392489"/>
    <n v="0.12385549638519536"/>
    <n v="8.073925091624206"/>
    <n v="0.11036958162862062"/>
    <n v="39479"/>
    <n v="898"/>
    <n v="7948"/>
    <n v="1320"/>
    <n v="13604"/>
    <n v="3951"/>
    <n v="1201"/>
    <n v="672"/>
    <n v="5113"/>
    <n v="732"/>
    <n v="2423"/>
    <n v="365"/>
    <n v="1252"/>
    <n v="0.73259201094252646"/>
    <n v="50844"/>
    <n v="1339"/>
    <n v="7395"/>
    <n v="443"/>
    <n v="7665"/>
    <n v="7236"/>
    <n v="1063"/>
    <n v="571"/>
    <n v="5740"/>
    <n v="14254"/>
    <n v="3805"/>
    <n v="409"/>
    <n v="924"/>
    <n v="0.4944732908504445"/>
    <n v="90323"/>
    <n v="68523"/>
    <n v="27"/>
    <n v="134"/>
    <n v="1201"/>
    <n v="503"/>
    <n v="42"/>
    <n v="3"/>
    <n v="25"/>
    <n v="19865"/>
    <n v="0.21993290745435826"/>
    <n v="0.78006709254564177"/>
    <n v="6686"/>
    <n v="5591"/>
    <n v="0"/>
    <n v="3"/>
    <n v="53"/>
    <n v="50"/>
    <n v="2"/>
    <n v="0"/>
    <n v="0"/>
    <n v="987"/>
    <n v="0.14762189650014956"/>
    <n v="83637"/>
    <n v="62932"/>
    <n v="27"/>
    <n v="131"/>
    <n v="1148"/>
    <n v="453"/>
    <n v="40"/>
    <n v="3"/>
    <n v="25"/>
    <n v="18878"/>
    <n v="0.2257135000059782"/>
    <n v="106411"/>
    <n v="102000"/>
    <n v="4411"/>
    <n v="4.1452481416394925E-2"/>
    <n v="2442"/>
    <n v="1216"/>
    <n v="1936"/>
    <n v="1596"/>
    <n v="47677"/>
    <n v="45824"/>
    <n v="1853"/>
    <n v="3.88657004425614E-2"/>
    <n v="58734"/>
    <n v="56176"/>
    <n v="2558"/>
    <n v="4.3552286580175029E-2"/>
    <n v="24262"/>
    <n v="484"/>
    <n v="13990"/>
    <n v="1528"/>
    <n v="167"/>
    <n v="61"/>
    <n v="8032"/>
    <n v="0.33105267496496577"/>
    <n v="0.66894732503503418"/>
    <n v="0.59657076910394857"/>
    <n v="24262"/>
    <n v="1466"/>
    <n v="13332"/>
    <n v="3958"/>
    <n v="71"/>
    <n v="2069"/>
    <n v="2830"/>
    <n v="159"/>
    <n v="6"/>
    <n v="1"/>
    <n v="370"/>
    <n v="0.20847415711812711"/>
    <n v="0.77330805374659961"/>
    <n v="24262"/>
    <n v="644"/>
    <n v="15130"/>
    <n v="5200"/>
    <n v="364"/>
    <n v="644"/>
    <n v="1951"/>
    <n v="1"/>
    <n v="1"/>
    <n v="0"/>
    <n v="327"/>
    <n v="0.86456186629296838"/>
    <n v="0.68493941142527404"/>
    <n v="24262"/>
    <n v="2441"/>
    <n v="37"/>
    <n v="1788"/>
    <n v="9519"/>
    <n v="6757"/>
    <n v="63"/>
    <n v="2490"/>
    <n v="1167"/>
    <n v="0.10061000741900915"/>
    <n v="10301.559269639767"/>
    <n v="0.4817409941472261"/>
    <n v="24262"/>
    <n v="1175"/>
    <n v="0"/>
    <n v="6"/>
    <n v="10"/>
    <n v="22643"/>
    <n v="310"/>
    <n v="18"/>
    <n v="1"/>
    <n v="99"/>
    <n v="24262"/>
    <n v="1.122331217541835"/>
    <n v="0.30284606490793325"/>
    <n v="0.89100257069408739"/>
    <n v="0.18092807302869732"/>
    <n v="9527"/>
    <n v="0.39267166762839006"/>
    <n v="0.17169168664059542"/>
    <n v="14735"/>
    <n v="7616"/>
    <n v="1137"/>
    <n v="3278"/>
    <n v="188"/>
    <n v="276"/>
    <n v="0.13510839996702662"/>
    <n v="0.60732833237160988"/>
    <n v="0.31390652048470857"/>
    <n v="1.1375814030170637E-2"/>
    <n v="24262"/>
    <n v="178"/>
    <n v="11053"/>
    <n v="14614"/>
    <n v="324"/>
    <n v="2144"/>
    <n v="603"/>
    <n v="10634"/>
    <n v="0.50111285137251671"/>
    <n v="10036"/>
    <n v="10036"/>
    <n v="7.6104100946372238E-2"/>
    <n v="0.84695894778796332"/>
    <n v="850008"/>
    <n v="34780627.343999997"/>
    <n v="679982.97108678496"/>
    <n v="8799"/>
    <n v="8799"/>
    <n v="6.6723792768745446E-2"/>
    <n v="0.46206159790885332"/>
    <n v="406568"/>
    <n v="16635949.424000001"/>
    <n v="2702673.3574796142"/>
    <n v="18836"/>
    <n v="18836"/>
    <n v="0.14283547682601311"/>
    <n v="0.1381052240390741"/>
    <n v="260135"/>
    <n v="10644203.93"/>
    <n v="1539779.4459845007"/>
    <n v="33147"/>
    <n v="33112"/>
    <n v="0.25109196796893957"/>
    <n v="0.70584350084561498"/>
    <n v="2337189"/>
    <n v="95633099.502000004"/>
    <n v="4341590.8217154648"/>
    <n v="16195"/>
    <n v="16195"/>
    <n v="0.12280848095122543"/>
    <n v="0.26350169805495521"/>
    <n v="426741"/>
    <n v="2470818.0732886828"/>
    <n v="6264"/>
    <n v="6264"/>
    <n v="5.2575957854406132"/>
    <n v="3293358"/>
    <n v="5305.9656666666633"/>
    <m/>
    <m/>
    <m/>
    <n v="0"/>
    <n v="0"/>
    <m/>
    <n v="0"/>
    <n v="38883"/>
    <n v="23359"/>
    <n v="23349"/>
    <n v="0.17705805629701529"/>
    <n v="0.17534369780290376"/>
    <n v="409410"/>
    <n v="5492231.6424192144"/>
    <n v="11271"/>
    <n v="11028"/>
    <n v="8.3626546954622669E-2"/>
    <n v="0.14267047515415307"/>
    <n v="157337"/>
    <n v="2592933.368406143"/>
    <n v="4253"/>
    <n v="4253"/>
    <n v="3.2250970638194612E-2"/>
    <n v="0.16245238655067012"/>
    <n v="69091"/>
    <n v="459541.89514578821"/>
    <n v="132160"/>
    <n v="131872"/>
    <n v="0.16960745350881593"/>
    <n v="3.8749794896893669E-3"/>
    <n v="3.3530473716559067E-2"/>
    <n v="0.13327086387557305"/>
    <n v="0.21408712148028913"/>
    <n v="0.12183790475281121"/>
    <n v="0.2708260891255288"/>
    <n v="0.12785950215661335"/>
    <n v="2.2660357820750505E-2"/>
    <n v="0"/>
    <n v="20279551.575526193"/>
    <n v="190.57758667361639"/>
    <n v="288"/>
    <n v="2.1791767554479417E-3"/>
    <n v="0.80516797820823249"/>
    <n v="1.2392703761829134"/>
    <n v="-2.0783969999999998"/>
    <n v="78"/>
    <b v="0"/>
    <b v="0"/>
    <b v="0"/>
    <b v="0"/>
    <b v="0"/>
    <b v="1"/>
    <b v="0"/>
    <b v="0"/>
    <m/>
    <m/>
    <m/>
    <m/>
    <m/>
    <m/>
    <m/>
    <m/>
    <m/>
    <n v="0"/>
    <n v="0"/>
    <n v="0"/>
    <n v="0"/>
    <n v="0"/>
    <n v="0"/>
    <n v="0"/>
    <n v="0"/>
    <n v="0"/>
    <n v="0"/>
    <n v="0"/>
    <n v="620"/>
    <n v="1"/>
    <n v="1"/>
    <m/>
    <m/>
    <m/>
    <m/>
    <m/>
    <n v="4"/>
    <m/>
    <n v="82"/>
    <m/>
    <m/>
    <m/>
    <m/>
    <n v="16"/>
    <m/>
    <m/>
    <m/>
    <n v="1"/>
    <m/>
    <n v="4"/>
    <n v="17"/>
    <n v="2"/>
    <m/>
    <n v="95"/>
    <m/>
    <m/>
    <m/>
    <m/>
    <n v="4"/>
    <m/>
    <n v="12"/>
    <n v="33"/>
    <m/>
    <m/>
    <m/>
    <n v="3"/>
    <m/>
    <n v="4"/>
    <n v="17"/>
    <n v="3"/>
    <n v="107"/>
    <m/>
    <m/>
    <m/>
    <m/>
    <m/>
    <n v="6"/>
    <m/>
    <n v="17"/>
    <n v="41"/>
    <m/>
    <m/>
    <m/>
    <n v="2"/>
    <n v="8"/>
    <n v="4"/>
    <n v="6"/>
    <n v="4"/>
    <n v="105"/>
    <m/>
    <m/>
    <m/>
    <m/>
    <n v="6"/>
    <m/>
    <n v="8"/>
    <n v="21"/>
    <m/>
    <m/>
    <m/>
    <n v="3"/>
    <m/>
    <m/>
    <n v="9"/>
    <n v="2"/>
    <n v="80"/>
    <n v="83"/>
    <m/>
    <m/>
    <m/>
    <m/>
    <m/>
    <m/>
    <n v="1"/>
    <m/>
    <m/>
    <m/>
    <m/>
    <n v="112"/>
    <n v="0"/>
    <n v="0"/>
    <n v="0"/>
    <n v="9"/>
    <n v="8"/>
    <n v="12"/>
    <n v="40"/>
    <n v="15"/>
    <n v="0"/>
    <n v="552"/>
    <n v="0"/>
    <n v="0"/>
    <n v="0"/>
    <n v="0"/>
    <n v="0"/>
    <n v="17"/>
    <n v="0"/>
    <n v="37"/>
  </r>
  <r>
    <s v="MMR005"/>
    <s v="Sagaing"/>
    <s v="MMR005D002"/>
    <s v="Shwebo"/>
    <s v="MMR005004"/>
    <s v="Shwebo"/>
    <n v="72"/>
    <n v="14"/>
    <x v="2"/>
    <n v="123941.9776851333"/>
    <n v="0.53546204677863285"/>
    <n v="0.29886397283429594"/>
    <n v="0.95205387966463917"/>
    <n v="9.0523880393316478E-2"/>
    <n v="0.40823806955176739"/>
    <n v="0.35175238167947254"/>
    <n v="0.31347190952405884"/>
    <n v="0.68569035028011938"/>
    <n v="0.44943016213763376"/>
    <n v="0.78009319859678516"/>
    <n v="0.81501649301010526"/>
    <n v="0.28041026367139971"/>
    <n v="1"/>
    <n v="123941.9776851333"/>
    <n v="266807"/>
    <n v="123636"/>
    <n v="143171"/>
    <n v="5.1821017155783316E-3"/>
    <n v="86.35547701699366"/>
    <n v="1059.3179268900001"/>
    <n v="251.86678449151302"/>
    <n v="0.21751468956803346"/>
    <n v="257557"/>
    <n v="116527"/>
    <n v="141030"/>
    <n v="9250"/>
    <n v="7109"/>
    <n v="2141"/>
    <n v="79739"/>
    <n v="37481"/>
    <n v="42258"/>
    <n v="88.695631596384118"/>
    <n v="187068"/>
    <n v="86155"/>
    <n v="100913"/>
    <n v="85.375521488807195"/>
    <n v="0.29886397283429594"/>
    <n v="64504"/>
    <n v="183379"/>
    <n v="18924"/>
    <n v="0.45494849464769688"/>
    <n v="145423.55698853193"/>
    <n v="0.35175238167947254"/>
    <n v="0.64824761832052746"/>
    <n v="10.319611296822428"/>
    <n v="202303"/>
    <n v="67277"/>
    <n v="116689"/>
    <n v="13191"/>
    <n v="2665"/>
    <n v="2481"/>
    <n v="57297"/>
    <n v="42948"/>
    <n v="14349"/>
    <n v="0.2504319597884706"/>
    <n v="257557"/>
    <n v="9250"/>
    <n v="3.5914380117799169E-2"/>
    <n v="2302"/>
    <n v="6472"/>
    <n v="11259"/>
    <n v="12688"/>
    <n v="9689"/>
    <n v="6355"/>
    <n v="3749"/>
    <n v="2449"/>
    <n v="2334"/>
    <n v="4.4951219086514129"/>
    <n v="57297"/>
    <n v="4.6565614255545666"/>
    <n v="799"/>
    <n v="4582"/>
    <n v="2942"/>
    <n v="22122"/>
    <n v="25113"/>
    <n v="829"/>
    <n v="151"/>
    <n v="759"/>
    <n v="57297"/>
    <n v="51272"/>
    <n v="1995"/>
    <n v="1810"/>
    <n v="1699"/>
    <n v="315"/>
    <n v="206"/>
    <n v="57297"/>
    <n v="17250"/>
    <n v="657"/>
    <n v="54"/>
    <n v="38279"/>
    <n v="351"/>
    <n v="706"/>
    <n v="80494.148018220847"/>
    <n v="0.6680803532471159"/>
    <n v="6.1259751819466987E-3"/>
    <n v="0.31347190952405884"/>
    <n v="0.68652809047594121"/>
    <n v="57297"/>
    <n v="618"/>
    <n v="42486"/>
    <n v="38"/>
    <n v="6120"/>
    <n v="77"/>
    <n v="7686"/>
    <n v="272"/>
    <n v="0.85976578180358487"/>
    <n v="0.14023421819641513"/>
    <n v="57297"/>
    <n v="4988"/>
    <n v="34300"/>
    <n v="7951"/>
    <n v="0.13876817285372708"/>
    <n v="9722"/>
    <n v="336"/>
    <n v="0.68569035028011938"/>
    <n v="0.16967729549540114"/>
    <n v="0.41338115433617817"/>
    <n v="194656"/>
    <n v="185323"/>
    <n v="9333"/>
    <n v="0.95205387966463917"/>
    <n v="85540"/>
    <n v="83473"/>
    <n v="2067"/>
    <n v="0.97583586626139818"/>
    <n v="109116"/>
    <n v="101850"/>
    <n v="7266"/>
    <n v="0.93341031562740573"/>
    <n v="56754"/>
    <n v="54827"/>
    <n v="1927"/>
    <n v="0.96604644606547552"/>
    <n v="137902"/>
    <n v="130496"/>
    <n v="7406"/>
    <n v="0.94629519513857663"/>
    <n v="109743"/>
    <n v="37713"/>
    <n v="66841"/>
    <n v="5189"/>
    <n v="4.7283198017185606E-2"/>
    <n v="0.6090684599473315"/>
    <n v="7.2678743495856617"/>
    <n v="51296"/>
    <n v="18502"/>
    <n v="0.36069089207735494"/>
    <n v="30196"/>
    <n v="0.58866188396756081"/>
    <n v="2598"/>
    <n v="5.0647223955084218E-2"/>
    <n v="58447"/>
    <n v="19211"/>
    <n v="36645"/>
    <n v="4.4330761202456929E-2"/>
    <n v="0.62697828802162647"/>
    <n v="2591"/>
    <n v="153871"/>
    <n v="13929"/>
    <n v="77126"/>
    <n v="27155"/>
    <n v="13588"/>
    <n v="532"/>
    <n v="13229"/>
    <n v="779"/>
    <n v="114"/>
    <n v="7419"/>
    <n v="13929"/>
    <n v="139942"/>
    <n v="62816"/>
    <n v="91055"/>
    <n v="35661"/>
    <n v="9.0523880393316478E-2"/>
    <n v="0.90947611960668351"/>
    <n v="0.40823806955176739"/>
    <n v="0.23175907091004802"/>
    <n v="0.65885709457922548"/>
    <n v="68542"/>
    <n v="4416"/>
    <n v="31262"/>
    <n v="14621"/>
    <n v="7931"/>
    <n v="443"/>
    <n v="5952"/>
    <n v="228"/>
    <n v="74"/>
    <n v="3615"/>
    <n v="6.4427650199877451E-2"/>
    <n v="0.9355723498001226"/>
    <n v="0.4794724402556097"/>
    <n v="0.26615797613142306"/>
    <n v="85329"/>
    <n v="9513"/>
    <n v="45864"/>
    <n v="12534"/>
    <n v="5657"/>
    <n v="89"/>
    <n v="7277"/>
    <n v="551"/>
    <n v="40"/>
    <n v="3804"/>
    <n v="0.11148613015504694"/>
    <n v="0.88851386984495306"/>
    <n v="0.35101782512393209"/>
    <n v="226001"/>
    <n v="6727"/>
    <n v="53491"/>
    <n v="6503"/>
    <n v="54246"/>
    <n v="15008"/>
    <n v="4245"/>
    <n v="540"/>
    <n v="28197"/>
    <n v="32528"/>
    <n v="16587"/>
    <n v="1655"/>
    <n v="6274"/>
    <n v="0.21033535249844026"/>
    <n v="6.6406785810682253E-2"/>
    <n v="15.058702025586355"/>
    <n v="0.2058506393821006"/>
    <n v="103230"/>
    <n v="3507"/>
    <n v="29537"/>
    <n v="4445"/>
    <n v="30642"/>
    <n v="5293"/>
    <n v="2325"/>
    <n v="328"/>
    <n v="14079"/>
    <n v="1105"/>
    <n v="6497"/>
    <n v="793"/>
    <n v="4679"/>
    <n v="0.73378862733701444"/>
    <n v="122771"/>
    <n v="3220"/>
    <n v="23954"/>
    <n v="2058"/>
    <n v="23604"/>
    <n v="9715"/>
    <n v="1920"/>
    <n v="212"/>
    <n v="14118"/>
    <n v="31423"/>
    <n v="10090"/>
    <n v="862"/>
    <n v="1595"/>
    <n v="0.52513215661679058"/>
    <n v="226001"/>
    <n v="157677"/>
    <n v="116"/>
    <n v="399"/>
    <n v="1970"/>
    <n v="1907"/>
    <n v="486"/>
    <n v="7"/>
    <n v="66"/>
    <n v="63373"/>
    <n v="0.28041026367139971"/>
    <n v="0.71958973632860035"/>
    <n v="68035"/>
    <n v="47853"/>
    <n v="71"/>
    <n v="168"/>
    <n v="544"/>
    <n v="993"/>
    <n v="81"/>
    <n v="3"/>
    <n v="25"/>
    <n v="18297"/>
    <n v="0.26893510693025646"/>
    <n v="157966"/>
    <n v="109824"/>
    <n v="45"/>
    <n v="231"/>
    <n v="1426"/>
    <n v="914"/>
    <n v="405"/>
    <n v="4"/>
    <n v="41"/>
    <n v="45076"/>
    <n v="0.28535254421837608"/>
    <n v="266807"/>
    <n v="258337"/>
    <n v="8470"/>
    <n v="3.1745793776025363E-2"/>
    <n v="4063"/>
    <n v="2485"/>
    <n v="3609"/>
    <n v="2426"/>
    <n v="123636"/>
    <n v="120084"/>
    <n v="3552"/>
    <n v="2.8729496263224307E-2"/>
    <n v="143171"/>
    <n v="138253"/>
    <n v="4918"/>
    <n v="3.4350531881456439E-2"/>
    <n v="57297"/>
    <n v="778"/>
    <n v="43919"/>
    <n v="870"/>
    <n v="174"/>
    <n v="174"/>
    <n v="11382"/>
    <n v="0.19864914393423738"/>
    <n v="0.80135085606576262"/>
    <n v="0.78009319859678516"/>
    <n v="57297"/>
    <n v="6853"/>
    <n v="28867"/>
    <n v="6665"/>
    <n v="609"/>
    <n v="5696"/>
    <n v="2900"/>
    <n v="758"/>
    <n v="4313"/>
    <n v="37"/>
    <n v="599"/>
    <n v="0.16325462066076757"/>
    <n v="0.81501649301010526"/>
    <n v="57297"/>
    <n v="10179"/>
    <n v="34744"/>
    <n v="6375"/>
    <n v="748"/>
    <n v="1530"/>
    <n v="2989"/>
    <n v="45"/>
    <n v="25"/>
    <n v="35"/>
    <n v="627"/>
    <n v="0.89652163289526499"/>
    <n v="0.79755484580344516"/>
    <n v="57297"/>
    <n v="25751"/>
    <n v="74"/>
    <n v="7352"/>
    <n v="14442"/>
    <n v="5142"/>
    <n v="231"/>
    <n v="2536"/>
    <n v="1769"/>
    <n v="0.44943016213763376"/>
    <n v="115753.88426968253"/>
    <n v="0.58343368762762449"/>
    <n v="57297"/>
    <n v="9079"/>
    <n v="9"/>
    <n v="10"/>
    <n v="27"/>
    <n v="38339"/>
    <n v="9253"/>
    <n v="119"/>
    <n v="43"/>
    <n v="418"/>
    <n v="57297"/>
    <n v="1.2270624989091925"/>
    <n v="0.33110640012727993"/>
    <n v="0.81495441421195614"/>
    <n v="0.16548564125324414"/>
    <n v="30535"/>
    <n v="0.53292493498787019"/>
    <n v="0.5502892465173278"/>
    <n v="20187"/>
    <n v="26762"/>
    <n v="2619"/>
    <n v="16846"/>
    <n v="1236"/>
    <n v="2657"/>
    <n v="0.29401190289194895"/>
    <n v="0.35232211110529349"/>
    <n v="0.46707506501212975"/>
    <n v="4.6372410422884272E-2"/>
    <n v="57297"/>
    <n v="1301"/>
    <n v="33432"/>
    <n v="29565"/>
    <n v="2273"/>
    <n v="369"/>
    <n v="422"/>
    <n v="13498"/>
    <n v="0.65322791769202571"/>
    <n v="176981"/>
    <n v="176981"/>
    <n v="0.59917190293050215"/>
    <n v="0.95290624417310321"/>
    <n v="16864630"/>
    <n v="690066930.34000003"/>
    <n v="11991238.163203496"/>
    <m/>
    <m/>
    <n v="0"/>
    <n v="0"/>
    <m/>
    <n v="0"/>
    <n v="0"/>
    <n v="30453"/>
    <n v="30453"/>
    <n v="0.10309910080710688"/>
    <n v="0.1664177585131186"/>
    <n v="506792"/>
    <n v="20736915.055999998"/>
    <n v="2489429.9993929705"/>
    <n v="35411"/>
    <n v="35256"/>
    <n v="0.11935973132549699"/>
    <n v="0.52360591105060128"/>
    <n v="1846025"/>
    <n v="75535650.950000003"/>
    <n v="4622708.5651848409"/>
    <n v="1481"/>
    <n v="1481"/>
    <n v="5.0139483234927689E-3"/>
    <n v="0.28900742741390956"/>
    <n v="42802"/>
    <n v="225951.31624208335"/>
    <n v="1568"/>
    <n v="1568"/>
    <n v="5.4083928571428563"/>
    <n v="848036"/>
    <n v="1366.2802222222213"/>
    <m/>
    <n v="3305"/>
    <n v="3305"/>
    <n v="1.1189128432912627E-2"/>
    <n v="0.2327049924357035"/>
    <n v="76909"/>
    <n v="57.971467715582456"/>
    <n v="46332"/>
    <n v="22468"/>
    <n v="22468"/>
    <n v="7.6065760251340667E-2"/>
    <n v="0.17285784226455403"/>
    <n v="388377"/>
    <n v="5282737.2979097953"/>
    <n v="16671"/>
    <n v="16671"/>
    <n v="5.643992741454959E-2"/>
    <n v="0.2027628816507708"/>
    <n v="338026"/>
    <n v="3919730.8836324639"/>
    <n v="7193"/>
    <n v="7193"/>
    <n v="2.4352012350360219E-2"/>
    <n v="0.18734742110385094"/>
    <n v="134759"/>
    <n v="777212.52099310013"/>
    <n v="295531"/>
    <n v="295376"/>
    <n v="0.3798984711509647"/>
    <n v="8.679446294486217E-3"/>
    <n v="0.40913067203973152"/>
    <n v="0"/>
    <n v="0.15772281695826418"/>
    <n v="7.7092634308656635E-3"/>
    <n v="0.18024242630218795"/>
    <n v="0.13373782663716288"/>
    <n v="2.6517818819357955E-2"/>
    <n v="1.9779363250733349E-6"/>
    <n v="29309066.718026467"/>
    <n v="109.85119100333374"/>
    <n v="155"/>
    <n v="5.2447966541581089E-4"/>
    <n v="0.90280545864900807"/>
    <n v="1.1070774005179773"/>
    <n v="1.1701899999999999E-2"/>
    <n v="228"/>
    <b v="0"/>
    <b v="0"/>
    <b v="0"/>
    <b v="0"/>
    <b v="0"/>
    <b v="1"/>
    <b v="0"/>
    <b v="0"/>
    <m/>
    <m/>
    <m/>
    <m/>
    <m/>
    <m/>
    <m/>
    <m/>
    <m/>
    <n v="0"/>
    <n v="0"/>
    <n v="0"/>
    <n v="0"/>
    <n v="0"/>
    <n v="0"/>
    <n v="0"/>
    <n v="0"/>
    <n v="0"/>
    <n v="0"/>
    <n v="0"/>
    <n v="620"/>
    <n v="1"/>
    <m/>
    <m/>
    <n v="7"/>
    <n v="1"/>
    <m/>
    <m/>
    <n v="42"/>
    <m/>
    <n v="9"/>
    <m/>
    <m/>
    <m/>
    <n v="1"/>
    <m/>
    <m/>
    <m/>
    <n v="6"/>
    <n v="2"/>
    <m/>
    <m/>
    <m/>
    <n v="42"/>
    <m/>
    <n v="6"/>
    <m/>
    <m/>
    <m/>
    <m/>
    <n v="14"/>
    <m/>
    <n v="2"/>
    <n v="21"/>
    <m/>
    <m/>
    <n v="5"/>
    <n v="5"/>
    <m/>
    <m/>
    <m/>
    <n v="90"/>
    <n v="6"/>
    <m/>
    <m/>
    <m/>
    <m/>
    <m/>
    <n v="23"/>
    <m/>
    <n v="2"/>
    <n v="41"/>
    <m/>
    <m/>
    <n v="4"/>
    <n v="2"/>
    <m/>
    <n v="1"/>
    <m/>
    <n v="95"/>
    <n v="5"/>
    <m/>
    <m/>
    <m/>
    <m/>
    <n v="33"/>
    <m/>
    <n v="1"/>
    <n v="33"/>
    <m/>
    <m/>
    <m/>
    <n v="6"/>
    <m/>
    <n v="1"/>
    <n v="1"/>
    <n v="15"/>
    <m/>
    <n v="60"/>
    <n v="1"/>
    <m/>
    <m/>
    <n v="1"/>
    <m/>
    <m/>
    <n v="44"/>
    <m/>
    <m/>
    <m/>
    <m/>
    <n v="95"/>
    <n v="0"/>
    <n v="0"/>
    <n v="22"/>
    <n v="16"/>
    <n v="0"/>
    <n v="2"/>
    <n v="0"/>
    <n v="284"/>
    <n v="0"/>
    <n v="86"/>
    <n v="0"/>
    <n v="0"/>
    <n v="0"/>
    <n v="0"/>
    <n v="0"/>
    <n v="114"/>
    <n v="0"/>
    <n v="6"/>
  </r>
  <r>
    <s v="MMR005"/>
    <s v="Sagaing"/>
    <s v="MMR005D002"/>
    <s v="Shwebo"/>
    <s v="MMR005005"/>
    <s v="Khin-U"/>
    <n v="59"/>
    <n v="4"/>
    <x v="6"/>
    <n v="77152.911821352303"/>
    <n v="0.47320434106015896"/>
    <n v="7.7387902251172702E-2"/>
    <n v="0.96015608760558591"/>
    <n v="0.10955318080757369"/>
    <n v="0.26119438666953548"/>
    <n v="0.39173929053639378"/>
    <n v="0.3862800392349191"/>
    <n v="0.59241662579695931"/>
    <n v="0.1200649828347229"/>
    <n v="0.60964320745463463"/>
    <n v="0.91362187346738599"/>
    <n v="0.25639451606302432"/>
    <n v="1"/>
    <n v="77152.911821352303"/>
    <n v="146457"/>
    <n v="67929"/>
    <n v="78528"/>
    <n v="2.8445845534729435E-3"/>
    <n v="86.502903422982882"/>
    <n v="1045.93767342"/>
    <n v="140.02459584529151"/>
    <n v="0.12092665000931965"/>
    <n v="143497"/>
    <n v="65732"/>
    <n v="77765"/>
    <n v="2960"/>
    <n v="2197"/>
    <n v="763"/>
    <n v="11334"/>
    <n v="5194"/>
    <n v="6140"/>
    <n v="84.592833876221491"/>
    <n v="135123"/>
    <n v="62735"/>
    <n v="72388"/>
    <n v="86.664916837044814"/>
    <n v="7.7387902251172702E-2"/>
    <n v="38298"/>
    <n v="97764"/>
    <n v="10395"/>
    <n v="0.49806677304529273"/>
    <n v="73511.634620105557"/>
    <n v="0.39173929053639378"/>
    <n v="0.60826070946360622"/>
    <n v="10.632748250889899"/>
    <n v="108159"/>
    <n v="34489"/>
    <n v="63657"/>
    <n v="7833"/>
    <n v="1341"/>
    <n v="839"/>
    <n v="32624"/>
    <n v="25709"/>
    <n v="6915"/>
    <n v="0.2119605198626778"/>
    <n v="143497"/>
    <n v="2960"/>
    <n v="2.0627608939559713E-2"/>
    <n v="1233"/>
    <n v="3410"/>
    <n v="6447"/>
    <n v="7562"/>
    <n v="5987"/>
    <n v="3733"/>
    <n v="2226"/>
    <n v="1173"/>
    <n v="853"/>
    <n v="4.3985102991662579"/>
    <n v="32624"/>
    <n v="4.4892410495340851"/>
    <n v="42"/>
    <n v="2105"/>
    <n v="2061"/>
    <n v="8677"/>
    <n v="18617"/>
    <n v="722"/>
    <n v="195"/>
    <n v="205"/>
    <n v="32624"/>
    <n v="31663"/>
    <n v="207"/>
    <n v="448"/>
    <n v="149"/>
    <n v="35"/>
    <n v="122"/>
    <n v="32624"/>
    <n v="12501"/>
    <n v="78"/>
    <n v="23"/>
    <n v="18453"/>
    <n v="53"/>
    <n v="1516"/>
    <n v="55328.861053212357"/>
    <n v="0.56562653261402651"/>
    <n v="1.6245708680725846E-3"/>
    <n v="0.3862800392349191"/>
    <n v="0.61371996076508095"/>
    <n v="32624"/>
    <n v="177"/>
    <n v="26046"/>
    <n v="33"/>
    <n v="2442"/>
    <n v="36"/>
    <n v="3683"/>
    <n v="207"/>
    <n v="0.87965914664051004"/>
    <n v="0.12034085335948996"/>
    <n v="32624"/>
    <n v="13698"/>
    <n v="5629"/>
    <n v="10981"/>
    <n v="0.33659269249632173"/>
    <n v="2123"/>
    <n v="193"/>
    <n v="0.59241662579695931"/>
    <n v="6.5074791564492404E-2"/>
    <n v="0.36703040706228546"/>
    <n v="105838"/>
    <n v="101621"/>
    <n v="4217"/>
    <n v="0.96015608760558591"/>
    <n v="47066"/>
    <n v="46239"/>
    <n v="827"/>
    <n v="0.98242892958823769"/>
    <n v="58772"/>
    <n v="55382"/>
    <n v="3390"/>
    <n v="0.94231947185734699"/>
    <n v="7821"/>
    <n v="7630"/>
    <n v="191"/>
    <n v="0.97557857051527952"/>
    <n v="98017"/>
    <n v="93991"/>
    <n v="4026"/>
    <n v="0.95892549251660431"/>
    <n v="61478"/>
    <n v="23706"/>
    <n v="35138"/>
    <n v="2634"/>
    <n v="4.2844594814405154E-2"/>
    <n v="0.57155405185594843"/>
    <n v="9"/>
    <n v="28838"/>
    <n v="11546"/>
    <n v="0.40037450586032319"/>
    <n v="15964"/>
    <n v="0.55357514390734452"/>
    <n v="1328"/>
    <n v="4.6050350232332338E-2"/>
    <n v="32640"/>
    <n v="12160"/>
    <n v="19174"/>
    <n v="4.0012254901960781E-2"/>
    <n v="0.58743872549019605"/>
    <n v="1306"/>
    <n v="83658"/>
    <n v="9165"/>
    <n v="52642"/>
    <n v="10647"/>
    <n v="4096"/>
    <n v="197"/>
    <n v="3817"/>
    <n v="84"/>
    <n v="47"/>
    <n v="2963"/>
    <n v="9165"/>
    <n v="74493"/>
    <n v="21851"/>
    <n v="61807"/>
    <n v="11204"/>
    <n v="0.10955318080757369"/>
    <n v="0.8904468191924263"/>
    <n v="0.26119438666953548"/>
    <n v="0.13392622343350308"/>
    <n v="0.57582060293098092"/>
    <n v="37357"/>
    <n v="3176"/>
    <n v="22188"/>
    <n v="6153"/>
    <n v="2456"/>
    <n v="145"/>
    <n v="1790"/>
    <n v="32"/>
    <n v="36"/>
    <n v="1381"/>
    <n v="8.5017533527852879E-2"/>
    <n v="0.91498246647214709"/>
    <n v="0.32103755654897342"/>
    <n v="0.15632946971116524"/>
    <n v="46301"/>
    <n v="5989"/>
    <n v="30454"/>
    <n v="4494"/>
    <n v="1640"/>
    <n v="52"/>
    <n v="2027"/>
    <n v="52"/>
    <n v="11"/>
    <n v="1582"/>
    <n v="0.12934925811537548"/>
    <n v="0.87065074188462455"/>
    <n v="0.21291116822530831"/>
    <n v="122175"/>
    <n v="1746"/>
    <n v="16913"/>
    <n v="1881"/>
    <n v="33932"/>
    <n v="23466"/>
    <n v="1272"/>
    <n v="140"/>
    <n v="15995"/>
    <n v="15589"/>
    <n v="8234"/>
    <n v="877"/>
    <n v="2130"/>
    <n v="0.31966441579701249"/>
    <n v="0.19206875383670963"/>
    <n v="5.2064689337765282"/>
    <n v="7.1171801999927675E-2"/>
    <n v="55674"/>
    <n v="766"/>
    <n v="9635"/>
    <n v="1237"/>
    <n v="22432"/>
    <n v="7534"/>
    <n v="522"/>
    <n v="79"/>
    <n v="7905"/>
    <n v="421"/>
    <n v="3126"/>
    <n v="452"/>
    <n v="1565"/>
    <n v="0.75665481194094186"/>
    <n v="66501"/>
    <n v="980"/>
    <n v="7278"/>
    <n v="644"/>
    <n v="11500"/>
    <n v="15932"/>
    <n v="750"/>
    <n v="61"/>
    <n v="8090"/>
    <n v="15168"/>
    <n v="5108"/>
    <n v="425"/>
    <n v="565"/>
    <n v="0.55764574968797465"/>
    <n v="122175"/>
    <n v="88751"/>
    <n v="24"/>
    <n v="207"/>
    <n v="1026"/>
    <n v="618"/>
    <n v="196"/>
    <n v="0"/>
    <n v="28"/>
    <n v="31325"/>
    <n v="0.25639451606302432"/>
    <n v="0.74360548393697568"/>
    <n v="9670"/>
    <n v="7543"/>
    <n v="1"/>
    <n v="12"/>
    <n v="73"/>
    <n v="61"/>
    <n v="26"/>
    <n v="0"/>
    <n v="2"/>
    <n v="1952"/>
    <n v="0.20186142709410548"/>
    <n v="112505"/>
    <n v="81208"/>
    <n v="23"/>
    <n v="195"/>
    <n v="953"/>
    <n v="557"/>
    <n v="170"/>
    <n v="0"/>
    <n v="26"/>
    <n v="29373"/>
    <n v="0.26108172970090221"/>
    <n v="146457"/>
    <n v="141958"/>
    <n v="4499"/>
    <n v="3.0718914083997354E-2"/>
    <n v="2137"/>
    <n v="1284"/>
    <n v="2050"/>
    <n v="1409"/>
    <n v="67929"/>
    <n v="65990"/>
    <n v="1939"/>
    <n v="2.8544509708666402E-2"/>
    <n v="78528"/>
    <n v="75968"/>
    <n v="2560"/>
    <n v="3.2599837000814993E-2"/>
    <n v="32624"/>
    <n v="453"/>
    <n v="19436"/>
    <n v="4662"/>
    <n v="68"/>
    <n v="40"/>
    <n v="7965"/>
    <n v="0.24414541441883275"/>
    <n v="0.75585458558116725"/>
    <n v="0.60964320745463463"/>
    <n v="32624"/>
    <n v="2989"/>
    <n v="20332"/>
    <n v="6351"/>
    <n v="513"/>
    <n v="446"/>
    <n v="1036"/>
    <n v="4"/>
    <n v="134"/>
    <n v="0"/>
    <n v="819"/>
    <n v="4.5549288867091711E-2"/>
    <n v="0.91362187346738599"/>
    <n v="32624"/>
    <n v="3125"/>
    <n v="20897"/>
    <n v="5924"/>
    <n v="518"/>
    <n v="262"/>
    <n v="1059"/>
    <n v="0"/>
    <n v="3"/>
    <n v="0"/>
    <n v="836"/>
    <n v="0.91800514958312895"/>
    <n v="0.76163254046101025"/>
    <n v="32624"/>
    <n v="3917"/>
    <n v="77"/>
    <n v="5539"/>
    <n v="11563"/>
    <n v="4876"/>
    <n v="49"/>
    <n v="4476"/>
    <n v="2127"/>
    <n v="0.1200649828347229"/>
    <n v="17228.964841834233"/>
    <n v="0.40672511034820991"/>
    <n v="32624"/>
    <n v="1946"/>
    <n v="1"/>
    <n v="6"/>
    <n v="11"/>
    <n v="28638"/>
    <n v="1087"/>
    <n v="42"/>
    <n v="17"/>
    <n v="876"/>
    <n v="32624"/>
    <n v="0.94957699852869049"/>
    <n v="0.25623064995140865"/>
    <n v="1.0531004874269667"/>
    <n v="0.21384387448772077"/>
    <n v="18382"/>
    <n v="0.56345022069641981"/>
    <n v="0.33127286489214081"/>
    <n v="14242"/>
    <n v="10055"/>
    <n v="1160"/>
    <n v="4689"/>
    <n v="185"/>
    <n v="648"/>
    <n v="0.14372854340362923"/>
    <n v="0.43654977930358019"/>
    <n v="0.30820868072584601"/>
    <n v="1.9862677783227072E-2"/>
    <n v="32624"/>
    <n v="282"/>
    <n v="16308"/>
    <n v="10814"/>
    <n v="555"/>
    <n v="96"/>
    <n v="203"/>
    <n v="15144"/>
    <n v="0.53175576262873958"/>
    <n v="142657"/>
    <n v="142484"/>
    <n v="0.4151776868655081"/>
    <n v="0.88553444597288122"/>
    <n v="12617449"/>
    <n v="516280778.18199998"/>
    <n v="9653915.2702600118"/>
    <n v="1855"/>
    <n v="1855"/>
    <n v="5.405200648041307E-3"/>
    <n v="0.36143935309973046"/>
    <n v="67047"/>
    <n v="2743429.1460000002"/>
    <n v="569776.00615123136"/>
    <n v="14175"/>
    <n v="14068"/>
    <n v="4.0992109281210297E-2"/>
    <n v="0.1510641171452943"/>
    <n v="212517"/>
    <n v="8695770.6060000006"/>
    <n v="1150011.5335586087"/>
    <n v="57912"/>
    <n v="57912"/>
    <n v="0.16874715899157314"/>
    <n v="0.54193276004973068"/>
    <n v="3138441"/>
    <n v="128418728.838"/>
    <n v="7593325.914085106"/>
    <n v="2523"/>
    <n v="2523"/>
    <n v="7.3516556522955348E-3"/>
    <n v="0.26766547760602455"/>
    <n v="67532"/>
    <n v="384925.84124157747"/>
    <n v="1544"/>
    <n v="1544"/>
    <n v="4.899468911917098"/>
    <n v="756478"/>
    <n v="1218.7701111111103"/>
    <m/>
    <n v="13700"/>
    <n v="13700"/>
    <n v="3.9919810715992397E-2"/>
    <n v="0.25644671532846713"/>
    <n v="351332"/>
    <n v="63.886005722627736"/>
    <n v="109102"/>
    <n v="64537"/>
    <n v="64537"/>
    <n v="0.18805144702029208"/>
    <n v="0.16871639524613788"/>
    <n v="1088845"/>
    <n v="15174115.0523057"/>
    <n v="38054"/>
    <n v="38054"/>
    <n v="0.11088383043696166"/>
    <n v="0.19959005623587533"/>
    <n v="759520"/>
    <n v="8947360.0291374121"/>
    <n v="6511"/>
    <n v="6511"/>
    <n v="1.8972108581885149E-2"/>
    <n v="0.22050529872523422"/>
    <n v="143571"/>
    <n v="703521.57989518624"/>
    <n v="343468"/>
    <n v="343188"/>
    <n v="0.44139197672579106"/>
    <n v="1.008437318845179E-2"/>
    <n v="0.21852801158351001"/>
    <n v="1.2897566861374457E-2"/>
    <n v="0.17188408711462255"/>
    <n v="8.7132605102474888E-3"/>
    <n v="0.34348438919233065"/>
    <n v="0.20253428182786543"/>
    <n v="1.5925059176166129E-2"/>
    <n v="1.4461367650062842E-6"/>
    <n v="44177015.112640552"/>
    <n v="301.63812663539846"/>
    <n v="280"/>
    <n v="8.1521422665284686E-4"/>
    <n v="0.42640653568891423"/>
    <n v="2.3432679899219564"/>
    <n v="-2.3310140000000001"/>
    <n v="66"/>
    <b v="0"/>
    <b v="0"/>
    <b v="0"/>
    <b v="0"/>
    <b v="0"/>
    <b v="1"/>
    <b v="0"/>
    <b v="1"/>
    <n v="0"/>
    <m/>
    <n v="1"/>
    <m/>
    <n v="1"/>
    <n v="0"/>
    <m/>
    <m/>
    <m/>
    <n v="4.1322314049586778E-3"/>
    <n v="0"/>
    <n v="0"/>
    <n v="0"/>
    <n v="0"/>
    <n v="0"/>
    <n v="0"/>
    <n v="0"/>
    <n v="0"/>
    <n v="0"/>
    <n v="0"/>
    <n v="620"/>
    <n v="1"/>
    <n v="1"/>
    <m/>
    <m/>
    <m/>
    <m/>
    <m/>
    <n v="7"/>
    <m/>
    <n v="1"/>
    <m/>
    <m/>
    <m/>
    <m/>
    <m/>
    <m/>
    <m/>
    <n v="1"/>
    <n v="1"/>
    <m/>
    <m/>
    <m/>
    <n v="9"/>
    <m/>
    <m/>
    <m/>
    <m/>
    <m/>
    <m/>
    <n v="4"/>
    <m/>
    <n v="1"/>
    <n v="22"/>
    <m/>
    <m/>
    <m/>
    <n v="4"/>
    <m/>
    <m/>
    <m/>
    <n v="8"/>
    <m/>
    <m/>
    <m/>
    <m/>
    <m/>
    <m/>
    <n v="4"/>
    <m/>
    <m/>
    <n v="48"/>
    <m/>
    <m/>
    <m/>
    <n v="2"/>
    <m/>
    <m/>
    <m/>
    <n v="7"/>
    <m/>
    <m/>
    <m/>
    <m/>
    <m/>
    <n v="4"/>
    <m/>
    <m/>
    <n v="35"/>
    <m/>
    <m/>
    <m/>
    <n v="3"/>
    <m/>
    <m/>
    <m/>
    <n v="7"/>
    <m/>
    <m/>
    <m/>
    <m/>
    <m/>
    <m/>
    <m/>
    <m/>
    <n v="4"/>
    <m/>
    <m/>
    <m/>
    <m/>
    <n v="106"/>
    <n v="0"/>
    <n v="0"/>
    <n v="1"/>
    <n v="10"/>
    <n v="0"/>
    <n v="0"/>
    <n v="0"/>
    <n v="38"/>
    <n v="0"/>
    <n v="1"/>
    <n v="0"/>
    <n v="0"/>
    <n v="0"/>
    <n v="0"/>
    <n v="0"/>
    <n v="16"/>
    <n v="0"/>
    <n v="1"/>
  </r>
  <r>
    <s v="MMR005"/>
    <s v="Sagaing"/>
    <s v="MMR005D002"/>
    <s v="Shwebo"/>
    <s v="MMR005006"/>
    <s v="Wetlet"/>
    <n v="69"/>
    <n v="3"/>
    <x v="6"/>
    <n v="103570.25870139943"/>
    <n v="0.47216201175541522"/>
    <n v="5.5112732906592736E-2"/>
    <n v="0.94374104566113015"/>
    <n v="0.10353941817319259"/>
    <n v="0.28766879585232374"/>
    <n v="0.36249345604358085"/>
    <n v="0.46305017982531255"/>
    <n v="0.77892190443569109"/>
    <n v="0.11463863675286864"/>
    <n v="0.60706028429525605"/>
    <n v="0.66670234629217329"/>
    <n v="0.28301534082686092"/>
    <n v="1"/>
    <n v="103570.25870139943"/>
    <n v="196216"/>
    <n v="90089"/>
    <n v="106127"/>
    <n v="3.8110367052735417E-3"/>
    <n v="84.887917306623194"/>
    <n v="1318.78039313"/>
    <n v="148.7859548277784"/>
    <n v="0.12849304779026227"/>
    <n v="192658"/>
    <n v="87056"/>
    <n v="105602"/>
    <n v="3558"/>
    <n v="3033"/>
    <n v="525"/>
    <n v="10814"/>
    <n v="4931"/>
    <n v="5883"/>
    <n v="83.817780044195132"/>
    <n v="185402"/>
    <n v="85158"/>
    <n v="100244"/>
    <n v="84.950720242608043"/>
    <n v="5.5112732906592736E-2"/>
    <n v="47777"/>
    <n v="131801"/>
    <n v="16638"/>
    <n v="0.48872922056737045"/>
    <n v="100319.50725715284"/>
    <n v="0.36249345604358085"/>
    <n v="0.63750654395641915"/>
    <n v="12.623576452378964"/>
    <n v="148439"/>
    <n v="43644"/>
    <n v="91003"/>
    <n v="10300"/>
    <n v="2045"/>
    <n v="1447"/>
    <n v="46712"/>
    <n v="36592"/>
    <n v="10120"/>
    <n v="0.21664668607638293"/>
    <n v="192658"/>
    <n v="3558"/>
    <n v="1.8467958766311288E-2"/>
    <n v="2090"/>
    <n v="6265"/>
    <n v="10504"/>
    <n v="10816"/>
    <n v="7718"/>
    <n v="4588"/>
    <n v="2497"/>
    <n v="1453"/>
    <n v="781"/>
    <n v="4.124379174516184"/>
    <n v="46712"/>
    <n v="4.2005480390477823"/>
    <n v="43"/>
    <n v="2686"/>
    <n v="1895"/>
    <n v="14073"/>
    <n v="27013"/>
    <n v="698"/>
    <n v="166"/>
    <n v="138"/>
    <n v="46712"/>
    <n v="45310"/>
    <n v="326"/>
    <n v="749"/>
    <n v="207"/>
    <n v="81"/>
    <n v="39"/>
    <n v="46712"/>
    <n v="21353"/>
    <n v="241"/>
    <n v="36"/>
    <n v="22254"/>
    <n v="202"/>
    <n v="2626"/>
    <n v="89061.843894502483"/>
    <n v="0.47640863161500258"/>
    <n v="4.3243706114060631E-3"/>
    <n v="0.46305017982531255"/>
    <n v="0.5369498201746874"/>
    <n v="46712"/>
    <n v="914"/>
    <n v="37265"/>
    <n v="34"/>
    <n v="3858"/>
    <n v="34"/>
    <n v="4290"/>
    <n v="317"/>
    <n v="0.90064651481418057"/>
    <n v="9.9353485185819435E-2"/>
    <n v="46712"/>
    <n v="4143"/>
    <n v="32242"/>
    <n v="5072"/>
    <n v="0.10858023634183936"/>
    <n v="5133"/>
    <n v="122"/>
    <n v="0.77892190443569109"/>
    <n v="0.10988611063538277"/>
    <n v="0.31815165268025342"/>
    <n v="145879"/>
    <n v="137672"/>
    <n v="8207"/>
    <n v="0.94374104566113015"/>
    <n v="63870"/>
    <n v="62378"/>
    <n v="1492"/>
    <n v="0.97664005010176924"/>
    <n v="82009"/>
    <n v="75294"/>
    <n v="6715"/>
    <n v="0.91811874306478558"/>
    <n v="7991"/>
    <n v="7751"/>
    <n v="240"/>
    <n v="0.96996621198848709"/>
    <n v="137888"/>
    <n v="129921"/>
    <n v="7967"/>
    <n v="0.94222122302158273"/>
    <n v="76913"/>
    <n v="29176"/>
    <n v="44541"/>
    <n v="3196"/>
    <n v="4.1553443501098644E-2"/>
    <n v="0.57910886326108724"/>
    <n v="9.1289111389236552"/>
    <n v="35804"/>
    <n v="14219"/>
    <n v="0.39713439839124121"/>
    <n v="20062"/>
    <n v="0.56032845492123784"/>
    <n v="1523"/>
    <n v="4.2537146687520948E-2"/>
    <n v="41109"/>
    <n v="14957"/>
    <n v="24479"/>
    <n v="4.0696684424335307E-2"/>
    <n v="0.59546571310418639"/>
    <n v="1673"/>
    <n v="118042"/>
    <n v="12222"/>
    <n v="71863"/>
    <n v="16039"/>
    <n v="6244"/>
    <n v="257"/>
    <n v="6114"/>
    <n v="185"/>
    <n v="296"/>
    <n v="4822"/>
    <n v="12222"/>
    <n v="105820"/>
    <n v="33957"/>
    <n v="84085"/>
    <n v="17918"/>
    <n v="0.10353941817319259"/>
    <n v="0.89646058182680743"/>
    <n v="0.28766879585232374"/>
    <n v="0.15179342945731181"/>
    <n v="0.59206468883956553"/>
    <n v="52184"/>
    <n v="3408"/>
    <n v="30328"/>
    <n v="9087"/>
    <n v="3807"/>
    <n v="198"/>
    <n v="2835"/>
    <n v="62"/>
    <n v="191"/>
    <n v="2268"/>
    <n v="6.5307373907711172E-2"/>
    <n v="0.93469262609228887"/>
    <n v="0.353518319791507"/>
    <n v="0.17938448566610454"/>
    <n v="65858"/>
    <n v="8814"/>
    <n v="41535"/>
    <n v="6952"/>
    <n v="2437"/>
    <n v="59"/>
    <n v="3279"/>
    <n v="123"/>
    <n v="105"/>
    <n v="2554"/>
    <n v="0.13383339913146466"/>
    <n v="0.86616660086853536"/>
    <n v="0.23549151204105803"/>
    <n v="165832"/>
    <n v="2521"/>
    <n v="25123"/>
    <n v="4203"/>
    <n v="47977"/>
    <n v="24264"/>
    <n v="2393"/>
    <n v="173"/>
    <n v="18877"/>
    <n v="23641"/>
    <n v="11900"/>
    <n v="1381"/>
    <n v="3379"/>
    <n v="0.2888766944859858"/>
    <n v="0.14631675430556226"/>
    <n v="6.8344873062973948"/>
    <n v="9.3426616680489627E-2"/>
    <n v="74719"/>
    <n v="1114"/>
    <n v="14361"/>
    <n v="2914"/>
    <n v="29946"/>
    <n v="7893"/>
    <n v="1091"/>
    <n v="98"/>
    <n v="9231"/>
    <n v="427"/>
    <n v="4536"/>
    <n v="634"/>
    <n v="2474"/>
    <n v="0.76712750438308863"/>
    <n v="91113"/>
    <n v="1407"/>
    <n v="10762"/>
    <n v="1289"/>
    <n v="18031"/>
    <n v="16371"/>
    <n v="1302"/>
    <n v="75"/>
    <n v="9646"/>
    <n v="23214"/>
    <n v="7364"/>
    <n v="747"/>
    <n v="905"/>
    <n v="0.53957174058586588"/>
    <n v="165832"/>
    <n v="115233"/>
    <n v="44"/>
    <n v="379"/>
    <n v="1975"/>
    <n v="968"/>
    <n v="234"/>
    <n v="30"/>
    <n v="36"/>
    <n v="46933"/>
    <n v="0.28301534082686092"/>
    <n v="0.71698465917313903"/>
    <n v="9355"/>
    <n v="7218"/>
    <n v="2"/>
    <n v="14"/>
    <n v="53"/>
    <n v="91"/>
    <n v="7"/>
    <n v="17"/>
    <n v="1"/>
    <n v="1952"/>
    <n v="0.20865847140566543"/>
    <n v="156477"/>
    <n v="108015"/>
    <n v="42"/>
    <n v="365"/>
    <n v="1922"/>
    <n v="877"/>
    <n v="227"/>
    <n v="13"/>
    <n v="35"/>
    <n v="44981"/>
    <n v="0.28746077698319883"/>
    <n v="196216"/>
    <n v="188268"/>
    <n v="7948"/>
    <n v="4.0506380723284545E-2"/>
    <n v="4060"/>
    <n v="2384"/>
    <n v="3602"/>
    <n v="2872"/>
    <n v="90089"/>
    <n v="86795"/>
    <n v="3294"/>
    <n v="3.656384242249331E-2"/>
    <n v="106127"/>
    <n v="101473"/>
    <n v="4654"/>
    <n v="4.3853119375842152E-2"/>
    <n v="46712"/>
    <n v="607"/>
    <n v="27750"/>
    <n v="2802"/>
    <n v="46"/>
    <n v="129"/>
    <n v="15378"/>
    <n v="0.3292087686247645"/>
    <n v="0.67079123137523555"/>
    <n v="0.60706028429525605"/>
    <n v="46712"/>
    <n v="356"/>
    <n v="25674"/>
    <n v="4358"/>
    <n v="818"/>
    <n v="11160"/>
    <n v="3075"/>
    <n v="417"/>
    <n v="755"/>
    <n v="1"/>
    <n v="98"/>
    <n v="0.31366672375406746"/>
    <n v="0.66670234629217329"/>
    <n v="46712"/>
    <n v="472"/>
    <n v="31123"/>
    <n v="6293"/>
    <n v="1059"/>
    <n v="4696"/>
    <n v="2957"/>
    <n v="13"/>
    <n v="7"/>
    <n v="0"/>
    <n v="92"/>
    <n v="0.81152594622366847"/>
    <n v="0.63688131529371472"/>
    <n v="46712"/>
    <n v="5355"/>
    <n v="199"/>
    <n v="8053"/>
    <n v="16280"/>
    <n v="8843"/>
    <n v="65"/>
    <n v="4745"/>
    <n v="3172"/>
    <n v="0.11463863675286864"/>
    <n v="22086.050479534166"/>
    <n v="0.40552748758349033"/>
    <n v="46712"/>
    <n v="2793"/>
    <n v="1"/>
    <n v="9"/>
    <n v="7"/>
    <n v="41701"/>
    <n v="1456"/>
    <n v="38"/>
    <n v="28"/>
    <n v="679"/>
    <n v="46712"/>
    <n v="1.0901909573557116"/>
    <n v="0.29417344565761666"/>
    <n v="0.91727049582719689"/>
    <n v="0.18626207007103282"/>
    <n v="22202"/>
    <n v="0.47529542729919505"/>
    <n v="0.40011533817513378"/>
    <n v="24510"/>
    <n v="15997"/>
    <n v="1563"/>
    <n v="7460"/>
    <n v="344"/>
    <n v="1051"/>
    <n v="0.15970200376776844"/>
    <n v="0.52470457270080495"/>
    <n v="0.34246018153793456"/>
    <n v="2.2499571844493919E-2"/>
    <n v="46712"/>
    <n v="436"/>
    <n v="22910"/>
    <n v="18106"/>
    <n v="809"/>
    <n v="418"/>
    <n v="406"/>
    <n v="21105"/>
    <n v="0.52579636924130846"/>
    <n v="164630"/>
    <n v="164531"/>
    <n v="0.43253126388374069"/>
    <n v="0.90907038795120665"/>
    <n v="14957026"/>
    <n v="612011589.86800003"/>
    <n v="11147696.115571924"/>
    <m/>
    <m/>
    <n v="0"/>
    <n v="0"/>
    <m/>
    <n v="0"/>
    <n v="0"/>
    <n v="134800"/>
    <n v="133748"/>
    <n v="0.35160663632946099"/>
    <n v="0.16014437599066902"/>
    <n v="2141899"/>
    <n v="87642223.282000005"/>
    <n v="10933447.724651463"/>
    <n v="13023"/>
    <n v="13023"/>
    <n v="3.4235825768748472E-2"/>
    <n v="0.57591645550180448"/>
    <n v="750016"/>
    <n v="30689154.688000001"/>
    <n v="1707554.2785455575"/>
    <n v="5321"/>
    <n v="5321"/>
    <n v="1.3988238417838488E-2"/>
    <n v="0.26531291110693478"/>
    <n v="141173"/>
    <n v="811807.53121142846"/>
    <n v="207"/>
    <n v="207"/>
    <n v="5.8239130434782611"/>
    <n v="120555"/>
    <n v="194.22749999999988"/>
    <m/>
    <n v="1024"/>
    <n v="1024"/>
    <n v="2.6919669497963935E-3"/>
    <n v="0.23328125"/>
    <n v="23888"/>
    <n v="58.115025000000003"/>
    <n v="62553"/>
    <n v="39354"/>
    <n v="39338"/>
    <n v="0.10341464440536186"/>
    <n v="0.16321724541156132"/>
    <n v="642064"/>
    <n v="9253019.566581009"/>
    <n v="21544"/>
    <n v="21544"/>
    <n v="5.6636460904700689E-2"/>
    <n v="0.19799990716672855"/>
    <n v="426571"/>
    <n v="5065483.9036037307"/>
    <n v="1655"/>
    <n v="1655"/>
    <n v="4.3507864276494451E-3"/>
    <n v="0.18217522658610272"/>
    <n v="30150"/>
    <n v="178824.79108071467"/>
    <n v="381558"/>
    <n v="380391"/>
    <n v="0.4892406943678112"/>
    <n v="1.117756099143433E-2"/>
    <n v="0.28512268917417632"/>
    <n v="0"/>
    <n v="4.3673819483623567E-2"/>
    <n v="2.0763460359089311E-2"/>
    <n v="0.23666287584925752"/>
    <n v="0.12955900282808364"/>
    <n v="4.5737706513834025E-3"/>
    <n v="1.4863979101725253E-6"/>
    <n v="39097892.026270829"/>
    <n v="199.25944890462975"/>
    <n v="1167"/>
    <n v="3.0585127293884548E-3"/>
    <n v="0.51424947190204373"/>
    <n v="1.9386339544175806"/>
    <n v="-2.5057939999999999"/>
    <n v="60"/>
    <b v="0"/>
    <b v="0"/>
    <b v="0"/>
    <b v="0"/>
    <b v="0"/>
    <b v="1"/>
    <b v="0"/>
    <b v="0"/>
    <m/>
    <m/>
    <m/>
    <m/>
    <m/>
    <m/>
    <m/>
    <m/>
    <m/>
    <n v="0"/>
    <n v="0"/>
    <n v="0"/>
    <n v="0"/>
    <n v="0"/>
    <n v="0"/>
    <n v="0"/>
    <n v="0"/>
    <n v="0"/>
    <n v="0"/>
    <n v="0"/>
    <n v="620"/>
    <n v="1"/>
    <m/>
    <m/>
    <m/>
    <m/>
    <m/>
    <m/>
    <n v="32"/>
    <m/>
    <n v="1"/>
    <m/>
    <m/>
    <m/>
    <m/>
    <m/>
    <m/>
    <m/>
    <m/>
    <n v="1"/>
    <m/>
    <m/>
    <m/>
    <n v="29"/>
    <m/>
    <m/>
    <m/>
    <m/>
    <m/>
    <m/>
    <m/>
    <m/>
    <n v="1"/>
    <n v="3"/>
    <m/>
    <m/>
    <m/>
    <n v="2"/>
    <m/>
    <m/>
    <m/>
    <n v="78"/>
    <m/>
    <m/>
    <m/>
    <m/>
    <m/>
    <m/>
    <n v="1"/>
    <m/>
    <m/>
    <n v="9"/>
    <m/>
    <m/>
    <m/>
    <n v="1"/>
    <m/>
    <m/>
    <m/>
    <n v="78"/>
    <m/>
    <m/>
    <m/>
    <m/>
    <m/>
    <n v="2"/>
    <m/>
    <n v="14"/>
    <n v="9"/>
    <m/>
    <m/>
    <m/>
    <n v="2"/>
    <m/>
    <n v="14"/>
    <m/>
    <n v="13"/>
    <m/>
    <m/>
    <m/>
    <m/>
    <m/>
    <m/>
    <m/>
    <m/>
    <n v="2"/>
    <m/>
    <m/>
    <m/>
    <n v="21"/>
    <n v="21"/>
    <n v="0"/>
    <n v="0"/>
    <n v="0"/>
    <n v="6"/>
    <n v="0"/>
    <n v="14"/>
    <n v="0"/>
    <n v="230"/>
    <n v="0"/>
    <n v="1"/>
    <n v="0"/>
    <n v="0"/>
    <n v="0"/>
    <n v="0"/>
    <n v="0"/>
    <n v="5"/>
    <n v="0"/>
    <n v="36"/>
  </r>
  <r>
    <s v="MMR005"/>
    <s v="Sagaing"/>
    <s v="MMR005D002"/>
    <s v="Shwebo"/>
    <s v="MMR005007"/>
    <s v="Kanbalu"/>
    <n v="86"/>
    <n v="5"/>
    <x v="4"/>
    <n v="158261.54591778055"/>
    <n v="0.46453846780265134"/>
    <n v="8.4659342741430693E-2"/>
    <n v="0.96145103564748224"/>
    <n v="7.364494726650074E-2"/>
    <n v="0.31525080091235774"/>
    <n v="0.45769579774085545"/>
    <n v="0.38455141375599255"/>
    <n v="0.36260313733163746"/>
    <n v="0.19393079607344357"/>
    <n v="0.64990379284479671"/>
    <n v="0.76509147832893065"/>
    <n v="0.32567907098838733"/>
    <n v="1"/>
    <n v="158261.54591778055"/>
    <n v="295561"/>
    <n v="139944"/>
    <n v="155617"/>
    <n v="5.7405808886500246E-3"/>
    <n v="89.928478251090809"/>
    <n v="4070.82284063"/>
    <n v="72.604731665075121"/>
    <n v="6.2702176871723775E-2"/>
    <n v="290216"/>
    <n v="135755"/>
    <n v="154461"/>
    <n v="5345"/>
    <n v="4189"/>
    <n v="1156"/>
    <n v="25022"/>
    <n v="11976"/>
    <n v="13046"/>
    <n v="91.798252337881351"/>
    <n v="270539"/>
    <n v="127968"/>
    <n v="142571"/>
    <n v="89.757384040232594"/>
    <n v="8.4659342741430693E-2"/>
    <n v="87765"/>
    <n v="191754"/>
    <n v="16042"/>
    <n v="0.54135506951615087"/>
    <n v="135557.55429873694"/>
    <n v="0.45769579774085545"/>
    <n v="0.54230420225914455"/>
    <n v="8.3659271775295441"/>
    <n v="207796"/>
    <n v="64748"/>
    <n v="127161"/>
    <n v="12014"/>
    <n v="2467"/>
    <n v="1406"/>
    <n v="61326"/>
    <n v="49396"/>
    <n v="11930"/>
    <n v="0.19453412908065096"/>
    <n v="290216"/>
    <n v="5345"/>
    <n v="1.8417316757173965E-2"/>
    <n v="1787"/>
    <n v="5285"/>
    <n v="10231"/>
    <n v="13738"/>
    <n v="11643"/>
    <n v="8127"/>
    <n v="4895"/>
    <n v="3020"/>
    <n v="2600"/>
    <n v="4.7323484329648107"/>
    <n v="61326"/>
    <n v="4.8195055930600397"/>
    <n v="437"/>
    <n v="2929"/>
    <n v="3573"/>
    <n v="24271"/>
    <n v="28721"/>
    <n v="1021"/>
    <n v="181"/>
    <n v="193"/>
    <n v="61326"/>
    <n v="58597"/>
    <n v="841"/>
    <n v="712"/>
    <n v="926"/>
    <n v="111"/>
    <n v="139"/>
    <n v="61326"/>
    <n v="22618"/>
    <n v="924"/>
    <n v="41"/>
    <n v="37397"/>
    <n v="123"/>
    <n v="223"/>
    <n v="111408.94680885757"/>
    <n v="0.60980660731174374"/>
    <n v="2.005674591527248E-3"/>
    <n v="0.38455141375599255"/>
    <n v="0.61544858624400745"/>
    <n v="61326"/>
    <n v="374"/>
    <n v="45084"/>
    <n v="51"/>
    <n v="9851"/>
    <n v="67"/>
    <n v="5723"/>
    <n v="176"/>
    <n v="0.90271662916218243"/>
    <n v="9.7283370837817573E-2"/>
    <n v="61326"/>
    <n v="20413"/>
    <n v="1824"/>
    <n v="35332"/>
    <n v="0.57613410299057499"/>
    <n v="3269"/>
    <n v="488"/>
    <n v="0.36260313733163746"/>
    <n v="5.3305286501646933E-2"/>
    <n v="0.35636597854091251"/>
    <n v="203689"/>
    <n v="195837"/>
    <n v="7852"/>
    <n v="0.96145103564748224"/>
    <n v="92662"/>
    <n v="91240"/>
    <n v="1422"/>
    <n v="0.98465390343398584"/>
    <n v="111027"/>
    <n v="104597"/>
    <n v="6430"/>
    <n v="0.94208615922253147"/>
    <n v="17167"/>
    <n v="16829"/>
    <n v="338"/>
    <n v="0.98031106192112771"/>
    <n v="186522"/>
    <n v="179008"/>
    <n v="7514"/>
    <n v="0.95971520785751818"/>
    <n v="136209"/>
    <n v="52660"/>
    <n v="78142"/>
    <n v="5407"/>
    <n v="3.9696348993091497E-2"/>
    <n v="0.57369189994787417"/>
    <n v="9.7392269280562243"/>
    <n v="64626"/>
    <n v="25961"/>
    <n v="0.40171138551047564"/>
    <n v="35970"/>
    <n v="0.55658713211400979"/>
    <n v="2695"/>
    <n v="4.1701482375514499E-2"/>
    <n v="71583"/>
    <n v="26699"/>
    <n v="42172"/>
    <n v="3.7886090272830145E-2"/>
    <n v="0.58913429166142794"/>
    <n v="2712"/>
    <n v="153887"/>
    <n v="11333"/>
    <n v="94041"/>
    <n v="22569"/>
    <n v="8510"/>
    <n v="390"/>
    <n v="7809"/>
    <n v="233"/>
    <n v="169"/>
    <n v="8833"/>
    <n v="11333"/>
    <n v="142554"/>
    <n v="48512.999999999993"/>
    <n v="105374"/>
    <n v="25944"/>
    <n v="7.364494726650074E-2"/>
    <n v="0.92635505273349927"/>
    <n v="0.31525080091235774"/>
    <n v="0.16859123902603859"/>
    <n v="0.62080292682292848"/>
    <n v="70386"/>
    <n v="3078"/>
    <n v="40829"/>
    <n v="13056"/>
    <n v="5120"/>
    <n v="296"/>
    <n v="3829"/>
    <n v="87"/>
    <n v="93"/>
    <n v="3998"/>
    <n v="4.3730287273037252E-2"/>
    <n v="0.95626971272696271"/>
    <n v="0.37619697098854887"/>
    <n v="0.19070553803313159"/>
    <n v="83501"/>
    <n v="8255"/>
    <n v="53212"/>
    <n v="9513"/>
    <n v="3390"/>
    <n v="94"/>
    <n v="3980"/>
    <n v="146"/>
    <n v="76"/>
    <n v="4835"/>
    <n v="9.8861091483934321E-2"/>
    <n v="0.90113890851606571"/>
    <n v="0.26387707931641535"/>
    <n v="239997"/>
    <n v="4212"/>
    <n v="21490"/>
    <n v="4137"/>
    <n v="77483"/>
    <n v="49025"/>
    <n v="3136"/>
    <n v="370"/>
    <n v="35111"/>
    <n v="25560"/>
    <n v="12931"/>
    <n v="1153"/>
    <n v="5389"/>
    <n v="0.31077471801730855"/>
    <n v="0.20427338675066772"/>
    <n v="4.8954003059663433"/>
    <n v="6.691953139800999E-2"/>
    <n v="111803"/>
    <n v="2410"/>
    <n v="12286"/>
    <n v="3092"/>
    <n v="49280"/>
    <n v="15048"/>
    <n v="1638"/>
    <n v="204"/>
    <n v="17655"/>
    <n v="1216"/>
    <n v="4881"/>
    <n v="562"/>
    <n v="3531"/>
    <n v="0.74912122214967403"/>
    <n v="128194"/>
    <n v="1802"/>
    <n v="9204"/>
    <n v="1045"/>
    <n v="28203"/>
    <n v="33977"/>
    <n v="1498"/>
    <n v="166"/>
    <n v="17456"/>
    <n v="24344"/>
    <n v="8050"/>
    <n v="591"/>
    <n v="1858"/>
    <n v="0.59073747601291793"/>
    <n v="239997"/>
    <n v="157115"/>
    <n v="83"/>
    <n v="352"/>
    <n v="776"/>
    <n v="1145"/>
    <n v="2285"/>
    <n v="6"/>
    <n v="73"/>
    <n v="78162"/>
    <n v="0.32567907098838733"/>
    <n v="0.67432092901161267"/>
    <n v="20879"/>
    <n v="15477"/>
    <n v="18"/>
    <n v="46"/>
    <n v="59"/>
    <n v="141"/>
    <n v="280"/>
    <n v="0"/>
    <n v="6"/>
    <n v="4852"/>
    <n v="0.23238660855404952"/>
    <n v="219118"/>
    <n v="141638"/>
    <n v="65"/>
    <n v="306"/>
    <n v="717"/>
    <n v="1004"/>
    <n v="2005"/>
    <n v="6"/>
    <n v="67"/>
    <n v="73310"/>
    <n v="0.3345685886143539"/>
    <n v="295561"/>
    <n v="287018"/>
    <n v="8543"/>
    <n v="2.8904354769404624E-2"/>
    <n v="4119"/>
    <n v="2196"/>
    <n v="3489"/>
    <n v="3066"/>
    <n v="139944"/>
    <n v="136113"/>
    <n v="3831"/>
    <n v="2.7375235808609157E-2"/>
    <n v="155617"/>
    <n v="150905"/>
    <n v="4712"/>
    <n v="3.027946818149688E-2"/>
    <n v="61326"/>
    <n v="787"/>
    <n v="39069"/>
    <n v="12812"/>
    <n v="262"/>
    <n v="770"/>
    <n v="7626"/>
    <n v="0.12435182467468936"/>
    <n v="0.8756481753253107"/>
    <n v="0.64990379284479671"/>
    <n v="61326"/>
    <n v="6216"/>
    <n v="22295"/>
    <n v="17491"/>
    <n v="2788"/>
    <n v="5625"/>
    <n v="3802"/>
    <n v="147"/>
    <n v="918"/>
    <n v="9"/>
    <n v="2035"/>
    <n v="0.1561164921892835"/>
    <n v="0.76509147832893065"/>
    <n v="61326"/>
    <n v="6449"/>
    <n v="22746"/>
    <n v="17349"/>
    <n v="2861"/>
    <n v="5774"/>
    <n v="3990"/>
    <n v="68"/>
    <n v="16"/>
    <n v="4"/>
    <n v="2069"/>
    <n v="0.76033003946123989"/>
    <n v="0.70749763558686363"/>
    <n v="61326"/>
    <n v="11893"/>
    <n v="415"/>
    <n v="14241"/>
    <n v="17022"/>
    <n v="6035"/>
    <n v="51"/>
    <n v="7779"/>
    <n v="3890"/>
    <n v="0.19393079607344357"/>
    <n v="56281.819913250496"/>
    <n v="0.41918598962919479"/>
    <n v="61326"/>
    <n v="6922"/>
    <n v="2"/>
    <n v="35"/>
    <n v="14"/>
    <n v="51127"/>
    <n v="2654"/>
    <n v="95"/>
    <n v="55"/>
    <n v="422"/>
    <n v="61326"/>
    <n v="0.96800704432051654"/>
    <n v="0.26120375125777012"/>
    <n v="1.0330503335354762"/>
    <n v="0.20977246568730584"/>
    <n v="34670"/>
    <n v="0.56533933405081038"/>
    <n v="0.62480852060768799"/>
    <n v="26656"/>
    <n v="19965"/>
    <n v="2416"/>
    <n v="8773"/>
    <n v="554"/>
    <n v="1000"/>
    <n v="0.14305514789811824"/>
    <n v="0.43466066594918956"/>
    <n v="0.32555522942960574"/>
    <n v="1.6306297492091445E-2"/>
    <n v="61326"/>
    <n v="570"/>
    <n v="31029"/>
    <n v="13549"/>
    <n v="554"/>
    <n v="232"/>
    <n v="240"/>
    <n v="34935"/>
    <n v="0.52820989466131818"/>
    <n v="173712"/>
    <n v="173710"/>
    <n v="0.22341748626711064"/>
    <n v="0.83344608830809974"/>
    <n v="14477792"/>
    <n v="592402293.05599999"/>
    <n v="11769613.581853867"/>
    <n v="102762"/>
    <n v="102222"/>
    <n v="0.13147304289445963"/>
    <n v="0.50198567822973528"/>
    <n v="5131398"/>
    <n v="209966543.36399999"/>
    <n v="31398190.243014105"/>
    <n v="93989"/>
    <n v="93962"/>
    <n v="0.12084942631184302"/>
    <n v="0.15401045103339647"/>
    <n v="1447113"/>
    <n v="59212969.733999997"/>
    <n v="7681076.4654701436"/>
    <n v="100399"/>
    <n v="99582"/>
    <n v="0.128077601274834"/>
    <n v="0.56516247916290085"/>
    <n v="5628001"/>
    <n v="230286544.91799998"/>
    <n v="13057027.579369094"/>
    <n v="27451"/>
    <n v="27451"/>
    <n v="3.5306162083463558E-2"/>
    <n v="0.2686962223598412"/>
    <n v="737598"/>
    <n v="4188109.1034175758"/>
    <n v="337"/>
    <n v="337"/>
    <n v="4.9670326409495553"/>
    <n v="167389"/>
    <n v="269.68227777777759"/>
    <m/>
    <n v="27072"/>
    <n v="27072"/>
    <n v="3.4818710426706694E-2"/>
    <n v="0.23598552009456264"/>
    <n v="638860"/>
    <n v="58.788712765957449"/>
    <n v="254795"/>
    <n v="97033"/>
    <n v="96338"/>
    <n v="0.12390532376950611"/>
    <n v="0.15422024538603668"/>
    <n v="1485727"/>
    <n v="22814662.997511178"/>
    <n v="130302"/>
    <n v="129379"/>
    <n v="0.16640107625210124"/>
    <n v="0.1986012413142782"/>
    <n v="2569483"/>
    <n v="30419942.534550093"/>
    <n v="27460"/>
    <n v="27460"/>
    <n v="3.5317737452621373E-2"/>
    <n v="0.18925528040786599"/>
    <n v="519695"/>
    <n v="2967086.8659072057"/>
    <n v="780517"/>
    <n v="777513"/>
    <n v="1"/>
    <n v="2.2846752365679211E-2"/>
    <n v="9.4690380502108262E-2"/>
    <n v="0.25260868256307578"/>
    <n v="0.10504804606526734"/>
    <n v="3.3694703893964909E-2"/>
    <n v="0.18355140593506414"/>
    <n v="0.24473836064506577"/>
    <n v="2.387118169697014E-2"/>
    <n v="4.7297437102100923E-7"/>
    <n v="124295768.15980604"/>
    <n v="420.54184469468584"/>
    <n v="3004"/>
    <n v="3.8487310334047817E-3"/>
    <n v="0.37867336649938438"/>
    <n v="2.6306346236479103"/>
    <n v="-1.748831"/>
    <n v="108"/>
    <b v="0"/>
    <b v="0"/>
    <b v="0"/>
    <b v="0"/>
    <b v="0"/>
    <b v="1"/>
    <b v="0"/>
    <b v="0"/>
    <m/>
    <m/>
    <m/>
    <m/>
    <m/>
    <m/>
    <m/>
    <m/>
    <m/>
    <n v="0"/>
    <n v="0"/>
    <n v="0"/>
    <n v="0"/>
    <n v="0"/>
    <n v="0"/>
    <n v="0"/>
    <n v="0"/>
    <n v="0"/>
    <n v="0"/>
    <n v="0"/>
    <n v="620"/>
    <n v="1"/>
    <m/>
    <m/>
    <m/>
    <m/>
    <m/>
    <m/>
    <n v="27"/>
    <m/>
    <n v="1"/>
    <m/>
    <m/>
    <m/>
    <m/>
    <m/>
    <m/>
    <m/>
    <n v="1"/>
    <n v="1"/>
    <m/>
    <m/>
    <m/>
    <n v="20"/>
    <m/>
    <m/>
    <m/>
    <m/>
    <m/>
    <m/>
    <n v="2"/>
    <m/>
    <m/>
    <n v="9"/>
    <m/>
    <m/>
    <m/>
    <n v="2"/>
    <m/>
    <m/>
    <m/>
    <n v="34"/>
    <m/>
    <m/>
    <m/>
    <m/>
    <m/>
    <m/>
    <n v="3"/>
    <m/>
    <m/>
    <n v="18"/>
    <m/>
    <m/>
    <m/>
    <n v="2"/>
    <m/>
    <m/>
    <m/>
    <n v="43"/>
    <m/>
    <m/>
    <m/>
    <m/>
    <m/>
    <n v="3"/>
    <m/>
    <m/>
    <n v="30"/>
    <m/>
    <m/>
    <m/>
    <n v="3"/>
    <m/>
    <n v="1"/>
    <m/>
    <n v="11"/>
    <m/>
    <m/>
    <m/>
    <m/>
    <m/>
    <m/>
    <m/>
    <m/>
    <n v="3"/>
    <m/>
    <m/>
    <m/>
    <m/>
    <n v="57"/>
    <n v="0"/>
    <n v="0"/>
    <n v="1"/>
    <n v="8"/>
    <n v="0"/>
    <n v="1"/>
    <n v="0"/>
    <n v="135"/>
    <n v="0"/>
    <n v="1"/>
    <n v="0"/>
    <n v="0"/>
    <n v="0"/>
    <n v="0"/>
    <n v="0"/>
    <n v="11"/>
    <n v="0"/>
    <n v="0"/>
  </r>
  <r>
    <s v="MMR005"/>
    <s v="Sagaing"/>
    <s v="MMR005D002"/>
    <s v="Shwebo"/>
    <s v="MMR005008"/>
    <s v="Kyunhla"/>
    <n v="34"/>
    <n v="4"/>
    <x v="2"/>
    <n v="55808.219230450093"/>
    <n v="0.46383103336199433"/>
    <n v="0.11671005985377617"/>
    <n v="0.95170562356810551"/>
    <n v="8.8048045881652756E-2"/>
    <n v="0.31276714700524827"/>
    <n v="0.44144906806007617"/>
    <n v="0.38541916311172891"/>
    <n v="5.1478694339260896E-2"/>
    <n v="0.27560753487034462"/>
    <n v="0.91161386186071036"/>
    <n v="0.81632555241336335"/>
    <n v="0.21484764937966441"/>
    <n v="1"/>
    <n v="55808.219230450093"/>
    <n v="104087"/>
    <n v="51125"/>
    <n v="52962"/>
    <n v="2.0216464383220898E-3"/>
    <n v="96.531475397454784"/>
    <n v="2761.0241615499999"/>
    <n v="37.698692191656534"/>
    <n v="3.2556969930528208E-2"/>
    <n v="100853"/>
    <n v="48733"/>
    <n v="52120"/>
    <n v="3234"/>
    <n v="2392"/>
    <n v="842"/>
    <n v="12148"/>
    <n v="5621"/>
    <n v="6527"/>
    <n v="86.119197180940716"/>
    <n v="91939"/>
    <n v="45504"/>
    <n v="46435"/>
    <n v="97.995046839668348"/>
    <n v="0.11671005985377617"/>
    <n v="30245"/>
    <n v="68513"/>
    <n v="5329"/>
    <n v="0.51922992716710692"/>
    <n v="50041.914570957342"/>
    <n v="0.44144906806007617"/>
    <n v="0.55855093193992378"/>
    <n v="7.7780859107030782"/>
    <n v="73842"/>
    <n v="21067"/>
    <n v="47367"/>
    <n v="4055"/>
    <n v="922"/>
    <n v="431"/>
    <n v="20863"/>
    <n v="16848"/>
    <n v="4015"/>
    <n v="0.1924459569572928"/>
    <n v="100853"/>
    <n v="3234"/>
    <n v="3.2066472985434247E-2"/>
    <n v="639"/>
    <n v="1738"/>
    <n v="3313"/>
    <n v="4750"/>
    <n v="3883"/>
    <n v="2628"/>
    <n v="1746"/>
    <n v="1164"/>
    <n v="1002"/>
    <n v="4.834060298135455"/>
    <n v="20863"/>
    <n v="4.9890715620955763"/>
    <n v="146"/>
    <n v="980"/>
    <n v="812"/>
    <n v="11441"/>
    <n v="6316"/>
    <n v="621"/>
    <n v="366"/>
    <n v="181"/>
    <n v="20863"/>
    <n v="20242"/>
    <n v="262"/>
    <n v="97"/>
    <n v="211"/>
    <n v="42"/>
    <n v="9"/>
    <n v="20863"/>
    <n v="8009"/>
    <n v="21"/>
    <n v="11"/>
    <n v="12322"/>
    <n v="19"/>
    <n v="481"/>
    <n v="38817.504194027701"/>
    <n v="0.59061496429084981"/>
    <n v="9.1070315870200836E-4"/>
    <n v="0.38541916311172891"/>
    <n v="0.61458083688827103"/>
    <n v="20863"/>
    <n v="166"/>
    <n v="12688"/>
    <n v="8"/>
    <n v="5883"/>
    <n v="6"/>
    <n v="1683"/>
    <n v="429"/>
    <n v="0.89848056367732354"/>
    <n v="0.10151943632267646"/>
    <n v="20863"/>
    <n v="839"/>
    <n v="235"/>
    <n v="18348"/>
    <n v="0.87945166083497095"/>
    <n v="1234"/>
    <n v="207"/>
    <n v="5.1478694339260896E-2"/>
    <n v="5.9147773570435699E-2"/>
    <n v="0.35805013660547375"/>
    <n v="71147"/>
    <n v="67711"/>
    <n v="3436"/>
    <n v="0.95170562356810551"/>
    <n v="34047"/>
    <n v="33490"/>
    <n v="557"/>
    <n v="0.98364026199077736"/>
    <n v="37100"/>
    <n v="34221"/>
    <n v="2879"/>
    <n v="0.92239892183288408"/>
    <n v="8637"/>
    <n v="8461"/>
    <n v="176"/>
    <n v="0.97962255412759058"/>
    <n v="62510"/>
    <n v="59250"/>
    <n v="3260"/>
    <n v="0.9478483442649176"/>
    <n v="46485"/>
    <n v="18873"/>
    <n v="25669"/>
    <n v="1943"/>
    <n v="4.1798429600946541E-2"/>
    <n v="0.55219963429063135"/>
    <n v="9.7133299022130721"/>
    <n v="22695"/>
    <n v="9325"/>
    <n v="0.41088345450539765"/>
    <n v="12469"/>
    <n v="0.54941617096276718"/>
    <n v="901"/>
    <n v="3.9700374531835204E-2"/>
    <n v="23790"/>
    <n v="9548"/>
    <n v="13200"/>
    <n v="4.3799915931063471E-2"/>
    <n v="0.55485498108448927"/>
    <n v="1042"/>
    <n v="55447"/>
    <n v="4882"/>
    <n v="33223"/>
    <n v="9073"/>
    <n v="3820"/>
    <n v="73"/>
    <n v="2787"/>
    <n v="55"/>
    <n v="22"/>
    <n v="1512"/>
    <n v="4882"/>
    <n v="50565"/>
    <n v="17342"/>
    <n v="38105"/>
    <n v="8269"/>
    <n v="8.8048045881652756E-2"/>
    <n v="0.91195195411834729"/>
    <n v="0.31276714700524827"/>
    <n v="0.14913340667664618"/>
    <n v="0.61235955056179781"/>
    <n v="26798"/>
    <n v="1194"/>
    <n v="15297"/>
    <n v="5691"/>
    <n v="2334"/>
    <n v="57"/>
    <n v="1386"/>
    <n v="25"/>
    <n v="16"/>
    <n v="798"/>
    <n v="4.455556384804836E-2"/>
    <n v="0.95544443615195163"/>
    <n v="0.38461825509366371"/>
    <n v="0.17225166057168445"/>
    <n v="28649"/>
    <n v="3688"/>
    <n v="17926"/>
    <n v="3382"/>
    <n v="1486"/>
    <n v="16"/>
    <n v="1401"/>
    <n v="30"/>
    <n v="6"/>
    <n v="714"/>
    <n v="0.12873049670145556"/>
    <n v="0.87126950329854447"/>
    <n v="0.24555830919054766"/>
    <n v="84148"/>
    <n v="1548"/>
    <n v="9521"/>
    <n v="1732"/>
    <n v="26505"/>
    <n v="14488"/>
    <n v="1403"/>
    <n v="132"/>
    <n v="11147"/>
    <n v="10849"/>
    <n v="4952"/>
    <n v="457"/>
    <n v="1414"/>
    <n v="0.3011004420782431"/>
    <n v="0.17217283833246186"/>
    <n v="5.808117062396466"/>
    <n v="7.9396259310326983E-2"/>
    <n v="41183"/>
    <n v="818"/>
    <n v="6904"/>
    <n v="1222"/>
    <n v="18120"/>
    <n v="4323"/>
    <n v="713"/>
    <n v="59"/>
    <n v="5499"/>
    <n v="310"/>
    <n v="1990"/>
    <n v="192"/>
    <n v="1033"/>
    <n v="0.77944783041546273"/>
    <n v="42965"/>
    <n v="730"/>
    <n v="2617"/>
    <n v="510"/>
    <n v="8385"/>
    <n v="10165"/>
    <n v="690"/>
    <n v="73"/>
    <n v="5648"/>
    <n v="10539"/>
    <n v="2962"/>
    <n v="265"/>
    <n v="381"/>
    <n v="0.53757709763761197"/>
    <n v="84148"/>
    <n v="65442"/>
    <n v="5"/>
    <n v="48"/>
    <n v="74"/>
    <n v="313"/>
    <n v="181"/>
    <n v="2"/>
    <n v="4"/>
    <n v="18079"/>
    <n v="0.21484764937966441"/>
    <n v="0.78515235062033562"/>
    <n v="10271"/>
    <n v="8899"/>
    <n v="1"/>
    <n v="14"/>
    <n v="2"/>
    <n v="55"/>
    <n v="25"/>
    <n v="0"/>
    <n v="1"/>
    <n v="1274"/>
    <n v="0.12403855515529159"/>
    <n v="73877"/>
    <n v="56543"/>
    <n v="4"/>
    <n v="34"/>
    <n v="72"/>
    <n v="258"/>
    <n v="156"/>
    <n v="2"/>
    <n v="3"/>
    <n v="16805"/>
    <n v="0.22747269109465734"/>
    <n v="104087"/>
    <n v="101933"/>
    <n v="2154"/>
    <n v="2.0694226944767361E-2"/>
    <n v="847"/>
    <n v="622"/>
    <n v="942"/>
    <n v="759"/>
    <n v="51125"/>
    <n v="50161"/>
    <n v="964"/>
    <n v="1.8855745721271393E-2"/>
    <n v="52962"/>
    <n v="51772"/>
    <n v="1190"/>
    <n v="2.2468939994713191E-2"/>
    <n v="20863"/>
    <n v="53"/>
    <n v="18966"/>
    <n v="357"/>
    <n v="40"/>
    <n v="141"/>
    <n v="1306"/>
    <n v="6.2598859224464357E-2"/>
    <n v="0.9374011407755356"/>
    <n v="0.91161386186071036"/>
    <n v="20863"/>
    <n v="404"/>
    <n v="10093"/>
    <n v="6153"/>
    <n v="952"/>
    <n v="947"/>
    <n v="1483"/>
    <n v="26"/>
    <n v="381"/>
    <n v="0"/>
    <n v="424"/>
    <n v="0.11772036619853329"/>
    <n v="0.81632555241336335"/>
    <n v="20863"/>
    <n v="446"/>
    <n v="10723"/>
    <n v="6087"/>
    <n v="956"/>
    <n v="743"/>
    <n v="1505"/>
    <n v="24"/>
    <n v="11"/>
    <n v="0"/>
    <n v="368"/>
    <n v="0.82878780616402248"/>
    <n v="0.86396970713703691"/>
    <n v="20863"/>
    <n v="5750"/>
    <n v="69"/>
    <n v="5717"/>
    <n v="2044"/>
    <n v="5411"/>
    <n v="8"/>
    <n v="1699"/>
    <n v="165"/>
    <n v="0.27560753487034462"/>
    <n v="27795.846714278865"/>
    <n v="0.61640224320567516"/>
    <n v="20863"/>
    <n v="2482"/>
    <n v="3"/>
    <n v="10"/>
    <n v="4"/>
    <n v="17577"/>
    <n v="729"/>
    <n v="45"/>
    <n v="0"/>
    <n v="13"/>
    <n v="20863"/>
    <n v="1.0771701097636965"/>
    <n v="0.29065994412315477"/>
    <n v="0.92835847461398113"/>
    <n v="0.1885136086205941"/>
    <n v="12232"/>
    <n v="0.58630110722331397"/>
    <n v="0.22044008722449496"/>
    <n v="8631"/>
    <n v="8580"/>
    <n v="1197"/>
    <n v="3376"/>
    <n v="186"/>
    <n v="503"/>
    <n v="0.16181757177778844"/>
    <n v="0.41369889277668598"/>
    <n v="0.411254373771749"/>
    <n v="2.4109667833005801E-2"/>
    <n v="20863"/>
    <n v="274"/>
    <n v="12897"/>
    <n v="4615"/>
    <n v="161"/>
    <n v="790"/>
    <n v="282"/>
    <n v="12127"/>
    <n v="0.6525427790825864"/>
    <n v="31539"/>
    <n v="31122"/>
    <n v="0.27641886490807355"/>
    <n v="0.74213578818841985"/>
    <n v="2309675"/>
    <n v="94507281.649999991"/>
    <n v="2108651.8559349263"/>
    <n v="14935"/>
    <n v="14935"/>
    <n v="0.13264943600675017"/>
    <n v="0.49"/>
    <n v="731815"/>
    <n v="29944406.169999998"/>
    <n v="4587387.9524898324"/>
    <n v="12910"/>
    <n v="12910"/>
    <n v="0.11466382449595879"/>
    <n v="0.15"/>
    <n v="193650"/>
    <n v="7923770.7000000002"/>
    <n v="1055348.9407336961"/>
    <n v="20614"/>
    <n v="20614"/>
    <n v="0.18308908428812506"/>
    <n v="0.69457456097797621"/>
    <n v="1431796"/>
    <n v="58586228.728"/>
    <n v="2702873.6771817645"/>
    <n v="1660"/>
    <n v="1660"/>
    <n v="1.4743760547117861E-2"/>
    <n v="0.2405421686746988"/>
    <n v="39930"/>
    <n v="253260.75959612313"/>
    <n v="153"/>
    <n v="153"/>
    <n v="4.4637908496732024"/>
    <n v="68296"/>
    <n v="110.03244444444437"/>
    <m/>
    <n v="2510"/>
    <n v="2510"/>
    <n v="2.2293276489919175E-2"/>
    <n v="0.25"/>
    <n v="62750"/>
    <n v="62.28"/>
    <n v="28963"/>
    <n v="4717"/>
    <n v="4717"/>
    <n v="4.1895372590816236E-2"/>
    <n v="0.175999576001696"/>
    <n v="83019"/>
    <n v="1109073.8754780355"/>
    <n v="8203"/>
    <n v="7926"/>
    <n v="7.0397015720756725E-2"/>
    <n v="0.21699974766590965"/>
    <n v="171994"/>
    <n v="1863582.6875214989"/>
    <n v="16043"/>
    <n v="16043"/>
    <n v="0.14249045208277822"/>
    <n v="0.19505142429720126"/>
    <n v="312921"/>
    <n v="1733465.9355334777"/>
    <n v="113284"/>
    <n v="112590"/>
    <n v="0.14480786816426219"/>
    <n v="3.3083895045508205E-3"/>
    <n v="0.13680367247100109"/>
    <n v="0.29761741711107875"/>
    <n v="0.17535518925181712"/>
    <n v="1.6430878292226819E-2"/>
    <n v="7.1953736118174697E-2"/>
    <n v="0.12090424262723186"/>
    <n v="0.11246261701138668"/>
    <n v="4.0405592310146062E-6"/>
    <n v="15413707.964469355"/>
    <n v="148.08485175352689"/>
    <n v="694"/>
    <n v="6.1261961088944598E-3"/>
    <n v="0.91881466049927618"/>
    <n v="1.0816912774890235"/>
    <n v="-0.61884689999999998"/>
    <n v="195"/>
    <b v="0"/>
    <b v="0"/>
    <b v="0"/>
    <b v="0"/>
    <b v="0"/>
    <b v="1"/>
    <b v="0"/>
    <b v="0"/>
    <m/>
    <m/>
    <m/>
    <m/>
    <m/>
    <m/>
    <m/>
    <m/>
    <m/>
    <n v="0"/>
    <n v="0"/>
    <n v="0"/>
    <n v="0"/>
    <n v="0"/>
    <n v="0"/>
    <n v="0"/>
    <n v="0"/>
    <n v="0"/>
    <n v="0"/>
    <n v="0"/>
    <n v="620"/>
    <n v="1"/>
    <m/>
    <m/>
    <m/>
    <m/>
    <m/>
    <m/>
    <n v="5"/>
    <m/>
    <n v="1"/>
    <m/>
    <m/>
    <m/>
    <m/>
    <m/>
    <m/>
    <m/>
    <m/>
    <n v="1"/>
    <m/>
    <m/>
    <m/>
    <n v="5"/>
    <m/>
    <m/>
    <m/>
    <m/>
    <m/>
    <m/>
    <m/>
    <m/>
    <m/>
    <n v="1"/>
    <m/>
    <m/>
    <m/>
    <n v="3"/>
    <m/>
    <m/>
    <m/>
    <n v="51"/>
    <m/>
    <m/>
    <m/>
    <m/>
    <m/>
    <m/>
    <m/>
    <m/>
    <m/>
    <m/>
    <m/>
    <m/>
    <m/>
    <n v="2"/>
    <m/>
    <m/>
    <m/>
    <n v="51"/>
    <m/>
    <m/>
    <m/>
    <m/>
    <m/>
    <m/>
    <m/>
    <m/>
    <m/>
    <m/>
    <m/>
    <m/>
    <n v="3"/>
    <m/>
    <m/>
    <m/>
    <n v="21"/>
    <m/>
    <m/>
    <m/>
    <m/>
    <m/>
    <m/>
    <m/>
    <m/>
    <m/>
    <m/>
    <m/>
    <m/>
    <m/>
    <n v="1"/>
    <n v="0"/>
    <n v="0"/>
    <n v="0"/>
    <n v="9"/>
    <n v="0"/>
    <n v="0"/>
    <n v="0"/>
    <n v="133"/>
    <n v="0"/>
    <n v="1"/>
    <n v="0"/>
    <n v="0"/>
    <n v="0"/>
    <n v="0"/>
    <n v="0"/>
    <n v="0"/>
    <n v="0"/>
    <n v="0"/>
  </r>
  <r>
    <s v="MMR005"/>
    <s v="Sagaing"/>
    <s v="MMR005D002"/>
    <s v="Shwebo"/>
    <s v="MMR005009"/>
    <s v="Ye-U"/>
    <n v="62"/>
    <n v="5"/>
    <x v="6"/>
    <n v="61783.548910768746"/>
    <n v="0.47769423526275462"/>
    <n v="0.17294784005410432"/>
    <n v="0.96269078575466371"/>
    <n v="0.10468023211769518"/>
    <n v="0.31760124846593235"/>
    <n v="0.44515120334611735"/>
    <n v="0.22697455731240285"/>
    <n v="0.3534675615212528"/>
    <n v="0.16399347817844007"/>
    <n v="0.81295264095855613"/>
    <n v="0.92537822773290868"/>
    <n v="0.24649304771098193"/>
    <n v="1"/>
    <n v="61783.548910768746"/>
    <n v="118290"/>
    <n v="51422"/>
    <n v="66868"/>
    <n v="2.2975064819729645E-3"/>
    <n v="76.900759705688813"/>
    <n v="1401.89777718"/>
    <n v="84.378477464988421"/>
    <n v="7.2870102221195082E-2"/>
    <n v="113057"/>
    <n v="47894"/>
    <n v="65163"/>
    <n v="5233"/>
    <n v="3528"/>
    <n v="1705"/>
    <n v="20458"/>
    <n v="9580"/>
    <n v="10878"/>
    <n v="88.067659496230917"/>
    <n v="97832"/>
    <n v="41842"/>
    <n v="55990"/>
    <n v="74.731202000357214"/>
    <n v="0.17294784005410432"/>
    <n v="33312"/>
    <n v="74833"/>
    <n v="10145"/>
    <n v="0.58071973594537174"/>
    <n v="49596.662435021979"/>
    <n v="0.44515120334611735"/>
    <n v="0.55484879665388265"/>
    <n v="13.556853259925433"/>
    <n v="84978"/>
    <n v="26902"/>
    <n v="49215"/>
    <n v="6811"/>
    <n v="1230"/>
    <n v="820"/>
    <n v="26373"/>
    <n v="17173"/>
    <n v="9200"/>
    <n v="0.34884161832176841"/>
    <n v="113057"/>
    <n v="5233"/>
    <n v="4.6286386512997865E-2"/>
    <n v="1442"/>
    <n v="3390"/>
    <n v="5275"/>
    <n v="5747"/>
    <n v="4302"/>
    <n v="2744"/>
    <n v="1644"/>
    <n v="1044"/>
    <n v="785"/>
    <n v="4.2868463959352372"/>
    <n v="26373"/>
    <n v="4.4852690251393472"/>
    <n v="112"/>
    <n v="973"/>
    <n v="1329"/>
    <n v="14502"/>
    <n v="8630"/>
    <n v="687"/>
    <n v="72"/>
    <n v="68"/>
    <n v="26373"/>
    <n v="25326"/>
    <n v="368"/>
    <n v="387"/>
    <n v="234"/>
    <n v="41"/>
    <n v="17"/>
    <n v="26373"/>
    <n v="5768"/>
    <n v="169"/>
    <n v="49"/>
    <n v="19421"/>
    <n v="89"/>
    <n v="877"/>
    <n v="25451.007052667504"/>
    <n v="0.7363970727638115"/>
    <n v="3.3746634815910209E-3"/>
    <n v="0.22697455731240285"/>
    <n v="0.7730254426875971"/>
    <n v="26373"/>
    <n v="203"/>
    <n v="16115"/>
    <n v="26"/>
    <n v="7483"/>
    <n v="37"/>
    <n v="2211"/>
    <n v="298"/>
    <n v="0.9034618738861715"/>
    <n v="9.6538126113828504E-2"/>
    <n v="26373"/>
    <n v="1305"/>
    <n v="8017"/>
    <n v="14143"/>
    <n v="0.53626815303530129"/>
    <n v="2741"/>
    <n v="167"/>
    <n v="0.3534675615212528"/>
    <n v="0.10393205171956167"/>
    <n v="0.4347817844007128"/>
    <n v="81374"/>
    <n v="78338"/>
    <n v="3036"/>
    <n v="0.96269078575466371"/>
    <n v="32194"/>
    <n v="31753"/>
    <n v="441"/>
    <n v="0.98630179536559615"/>
    <n v="49180"/>
    <n v="46585"/>
    <n v="2595"/>
    <n v="0.94723464823098824"/>
    <n v="13316"/>
    <n v="13054"/>
    <n v="262"/>
    <n v="0.98032442174827272"/>
    <n v="68058"/>
    <n v="65284"/>
    <n v="2774"/>
    <n v="0.95924064768285877"/>
    <n v="46688"/>
    <n v="19870"/>
    <n v="25076"/>
    <n v="1742"/>
    <n v="3.7311514736120634E-2"/>
    <n v="0.53709732693625767"/>
    <n v="11.406429391504018"/>
    <n v="20350"/>
    <n v="9582"/>
    <n v="0.47085995085995086"/>
    <n v="9886"/>
    <n v="0.48579852579852578"/>
    <n v="882"/>
    <n v="4.3341523341523344E-2"/>
    <n v="26338"/>
    <n v="10288"/>
    <n v="15190"/>
    <n v="3.2652441339509453E-2"/>
    <n v="0.57673323714784719"/>
    <n v="860"/>
    <n v="66001"/>
    <n v="6909"/>
    <n v="38130"/>
    <n v="10773"/>
    <n v="4458"/>
    <n v="176"/>
    <n v="4593"/>
    <n v="104"/>
    <n v="53"/>
    <n v="805"/>
    <n v="6909"/>
    <n v="59092"/>
    <n v="20962"/>
    <n v="45039"/>
    <n v="10189"/>
    <n v="0.10468023211769518"/>
    <n v="0.89531976788230483"/>
    <n v="0.31760124846593235"/>
    <n v="0.15437644884168422"/>
    <n v="0.60646050817411856"/>
    <n v="26780"/>
    <n v="1878"/>
    <n v="13807"/>
    <n v="6073"/>
    <n v="2502"/>
    <n v="128"/>
    <n v="2032"/>
    <n v="34"/>
    <n v="34"/>
    <n v="292"/>
    <n v="7.0126960418222556E-2"/>
    <n v="0.92987303958177747"/>
    <n v="0.41430171769977597"/>
    <n v="0.18752800597460792"/>
    <n v="39221"/>
    <n v="5031"/>
    <n v="24323"/>
    <n v="4700"/>
    <n v="1956"/>
    <n v="48"/>
    <n v="2561"/>
    <n v="70"/>
    <n v="19"/>
    <n v="513"/>
    <n v="0.12827311899237653"/>
    <n v="0.87172688100762352"/>
    <n v="0.25157441166721911"/>
    <n v="97378"/>
    <n v="1967"/>
    <n v="11130"/>
    <n v="2120"/>
    <n v="26688"/>
    <n v="13380"/>
    <n v="2267"/>
    <n v="226"/>
    <n v="14928"/>
    <n v="13818"/>
    <n v="8213"/>
    <n v="934"/>
    <n v="1707"/>
    <n v="0.27930333340179508"/>
    <n v="0.13740269876152725"/>
    <n v="7.2778774289985053"/>
    <n v="9.9487706148801744E-2"/>
    <n v="40775"/>
    <n v="831"/>
    <n v="5886"/>
    <n v="1199"/>
    <n v="14668"/>
    <n v="4398"/>
    <n v="1045"/>
    <n v="132"/>
    <n v="7210"/>
    <n v="533"/>
    <n v="3073"/>
    <n v="441"/>
    <n v="1359"/>
    <n v="0.68735744941753529"/>
    <n v="56603"/>
    <n v="1136"/>
    <n v="5244"/>
    <n v="921"/>
    <n v="12020"/>
    <n v="8982"/>
    <n v="1222"/>
    <n v="94"/>
    <n v="7718"/>
    <n v="13285"/>
    <n v="5140"/>
    <n v="493"/>
    <n v="348"/>
    <n v="0.52161546207798171"/>
    <n v="97378"/>
    <n v="71402"/>
    <n v="33"/>
    <n v="141"/>
    <n v="998"/>
    <n v="627"/>
    <n v="140"/>
    <n v="5"/>
    <n v="29"/>
    <n v="24003"/>
    <n v="0.24649304771098193"/>
    <n v="0.75350695228901809"/>
    <n v="17821"/>
    <n v="12940"/>
    <n v="9"/>
    <n v="39"/>
    <n v="113"/>
    <n v="221"/>
    <n v="6"/>
    <n v="5"/>
    <n v="19"/>
    <n v="4469"/>
    <n v="0.25077156164076092"/>
    <n v="79557"/>
    <n v="58462"/>
    <n v="24"/>
    <n v="102"/>
    <n v="885"/>
    <n v="406"/>
    <n v="134"/>
    <n v="0"/>
    <n v="10"/>
    <n v="19534"/>
    <n v="0.24553464811393089"/>
    <n v="118290"/>
    <n v="113800"/>
    <n v="4490"/>
    <n v="3.7957561924084879E-2"/>
    <n v="2095"/>
    <n v="1379"/>
    <n v="2027"/>
    <n v="1425"/>
    <n v="51422"/>
    <n v="49597"/>
    <n v="1825"/>
    <n v="3.549064602699234E-2"/>
    <n v="66868"/>
    <n v="64203"/>
    <n v="2665"/>
    <n v="3.985463899024945E-2"/>
    <n v="26373"/>
    <n v="222"/>
    <n v="21218"/>
    <n v="1126"/>
    <n v="53"/>
    <n v="103"/>
    <n v="3651"/>
    <n v="0.13843703787964964"/>
    <n v="0.86156296212035033"/>
    <n v="0.81295264095855613"/>
    <n v="26373"/>
    <n v="66"/>
    <n v="18526"/>
    <n v="5464"/>
    <n v="262"/>
    <n v="5"/>
    <n v="881"/>
    <n v="4"/>
    <n v="349"/>
    <n v="4"/>
    <n v="812"/>
    <n v="3.3746634815910212E-2"/>
    <n v="0.92537822773290868"/>
    <n v="26373"/>
    <n v="66"/>
    <n v="19457"/>
    <n v="5377"/>
    <n v="245"/>
    <n v="59"/>
    <n v="350"/>
    <n v="2"/>
    <n v="8"/>
    <n v="1"/>
    <n v="808"/>
    <n v="0.94452659917339699"/>
    <n v="0.86916543434573246"/>
    <n v="26373"/>
    <n v="4325"/>
    <n v="86"/>
    <n v="4535"/>
    <n v="7246"/>
    <n v="5528"/>
    <n v="113"/>
    <n v="3087"/>
    <n v="1453"/>
    <n v="0.16399347817844007"/>
    <n v="18540.610662419902"/>
    <n v="0.49065331968300913"/>
    <n v="26373"/>
    <n v="1551"/>
    <n v="4"/>
    <n v="6"/>
    <n v="10"/>
    <n v="22769"/>
    <n v="936"/>
    <n v="52"/>
    <n v="2"/>
    <n v="1043"/>
    <n v="26373"/>
    <n v="1.1482956053539606"/>
    <n v="0.30985220761673893"/>
    <n v="0.87085589750363224"/>
    <n v="0.17683706490124776"/>
    <n v="14463"/>
    <n v="0.54840177454214534"/>
    <n v="0.26064625421254661"/>
    <n v="11910"/>
    <n v="9919"/>
    <n v="1369"/>
    <n v="6047"/>
    <n v="311"/>
    <n v="728"/>
    <n v="0.22928752891214499"/>
    <n v="0.45159822545785461"/>
    <n v="0.37610434914495888"/>
    <n v="2.7603988928070373E-2"/>
    <n v="26373"/>
    <n v="361"/>
    <n v="16672"/>
    <n v="13534"/>
    <n v="352"/>
    <n v="30"/>
    <n v="10"/>
    <n v="11209"/>
    <n v="0.65957608159860459"/>
    <n v="128101"/>
    <n v="128074"/>
    <n v="0.68047733407009114"/>
    <n v="0.92604502084732265"/>
    <n v="11860229"/>
    <n v="485296850.222"/>
    <n v="8677574.6352101341"/>
    <n v="2269"/>
    <n v="2269"/>
    <n v="1.2055554374853889E-2"/>
    <n v="0.49750110180696339"/>
    <n v="112883"/>
    <n v="4618946.5939999996"/>
    <n v="696938.95307662734"/>
    <n v="8746"/>
    <n v="8632"/>
    <n v="4.586317556797654E-2"/>
    <n v="0.13683850787766449"/>
    <n v="118119"/>
    <n v="4833193.2419999996"/>
    <n v="705636.87501264643"/>
    <n v="9642"/>
    <n v="9642"/>
    <n v="5.1229464646249973E-2"/>
    <n v="0.62515245799626629"/>
    <n v="602772"/>
    <n v="24664224.695999999"/>
    <n v="1264243.1355091964"/>
    <n v="4883"/>
    <n v="4883"/>
    <n v="2.594414808832593E-2"/>
    <n v="0.27951054679500303"/>
    <n v="136485"/>
    <n v="744983.30669148744"/>
    <n v="120"/>
    <n v="120"/>
    <n v="5.0190000000000001"/>
    <n v="60228"/>
    <n v="97.033999999999935"/>
    <m/>
    <n v="260"/>
    <n v="260"/>
    <n v="1.3814209508426667E-3"/>
    <n v="0.25038461538461543"/>
    <n v="6510"/>
    <n v="62.375815384615393"/>
    <n v="34332"/>
    <n v="5863"/>
    <n v="5863"/>
    <n v="3.1151042441502137E-2"/>
    <n v="0.16603615896298823"/>
    <n v="97347"/>
    <n v="1378524.5138706218"/>
    <n v="5354"/>
    <n v="5354"/>
    <n v="2.8446645272352453E-2"/>
    <n v="2.0078446021666044E-2"/>
    <n v="10750"/>
    <n v="1258847.0488253981"/>
    <n v="23115"/>
    <n v="23115"/>
    <n v="0.12281363568741632"/>
    <n v="0.19282500540774389"/>
    <n v="445715"/>
    <n v="2497604.2572995285"/>
    <n v="188353"/>
    <n v="188212"/>
    <n v="0.2420692644367361"/>
    <n v="5.5304965399282265E-3"/>
    <n v="0.50379502492073847"/>
    <n v="4.0462271083073244E-2"/>
    <n v="7.3398320237473211E-2"/>
    <n v="4.3251588069006967E-2"/>
    <n v="8.0033168369571875E-2"/>
    <n v="7.3085038964811153E-2"/>
    <n v="0.14500371958113251"/>
    <n v="3.621360436202428E-6"/>
    <n v="17224415.101311028"/>
    <n v="145.61176009223965"/>
    <n v="141"/>
    <n v="7.4859439456764689E-4"/>
    <n v="0.62802291442132596"/>
    <n v="1.5911066024177869"/>
    <n v="-0.78849320000000001"/>
    <n v="185"/>
    <b v="0"/>
    <b v="0"/>
    <b v="0"/>
    <b v="0"/>
    <b v="0"/>
    <b v="1"/>
    <b v="0"/>
    <b v="0"/>
    <m/>
    <m/>
    <m/>
    <m/>
    <m/>
    <m/>
    <m/>
    <m/>
    <m/>
    <n v="0"/>
    <n v="0"/>
    <n v="0"/>
    <n v="0"/>
    <n v="0"/>
    <n v="0"/>
    <n v="0"/>
    <n v="0"/>
    <n v="0"/>
    <n v="0"/>
    <n v="0"/>
    <n v="620"/>
    <n v="1"/>
    <m/>
    <m/>
    <m/>
    <m/>
    <m/>
    <m/>
    <n v="46"/>
    <m/>
    <n v="1"/>
    <m/>
    <m/>
    <m/>
    <m/>
    <m/>
    <m/>
    <m/>
    <m/>
    <m/>
    <m/>
    <m/>
    <m/>
    <n v="39"/>
    <m/>
    <m/>
    <m/>
    <m/>
    <m/>
    <m/>
    <n v="2"/>
    <m/>
    <m/>
    <n v="4"/>
    <m/>
    <m/>
    <m/>
    <n v="1"/>
    <m/>
    <m/>
    <m/>
    <n v="111"/>
    <m/>
    <m/>
    <m/>
    <m/>
    <m/>
    <m/>
    <n v="2"/>
    <m/>
    <n v="1"/>
    <n v="12"/>
    <m/>
    <m/>
    <m/>
    <n v="1"/>
    <m/>
    <m/>
    <m/>
    <n v="111"/>
    <m/>
    <m/>
    <m/>
    <m/>
    <m/>
    <n v="2"/>
    <m/>
    <m/>
    <n v="1"/>
    <m/>
    <m/>
    <m/>
    <n v="3"/>
    <m/>
    <n v="6"/>
    <m/>
    <n v="40"/>
    <m/>
    <m/>
    <m/>
    <m/>
    <m/>
    <m/>
    <m/>
    <m/>
    <n v="2"/>
    <m/>
    <m/>
    <m/>
    <m/>
    <n v="17"/>
    <n v="0"/>
    <n v="0"/>
    <n v="0"/>
    <n v="5"/>
    <n v="0"/>
    <n v="6"/>
    <n v="0"/>
    <n v="347"/>
    <n v="0"/>
    <n v="1"/>
    <n v="0"/>
    <n v="0"/>
    <n v="0"/>
    <n v="0"/>
    <n v="0"/>
    <n v="8"/>
    <n v="0"/>
    <n v="1"/>
  </r>
  <r>
    <s v="MMR005"/>
    <s v="Sagaing"/>
    <s v="MMR005D002"/>
    <s v="Shwebo"/>
    <s v="MMR005010"/>
    <s v="Tabayin"/>
    <n v="56"/>
    <n v="2"/>
    <x v="4"/>
    <n v="74678.682336271959"/>
    <n v="0.4696681295581297"/>
    <n v="3.0593331676312892E-2"/>
    <n v="0.90808119102021578"/>
    <n v="0.1587646524945992"/>
    <n v="0.26340615372815707"/>
    <n v="0.46018673527858611"/>
    <n v="0.37004448838358872"/>
    <n v="0.56922062942824192"/>
    <n v="8.6867688251771297E-2"/>
    <n v="0.63638161146811667"/>
    <n v="0.88805404514747077"/>
    <n v="0.26441702782049492"/>
    <n v="1"/>
    <n v="74678.682336271959"/>
    <n v="140815"/>
    <n v="64396"/>
    <n v="76419"/>
    <n v="2.735001904294725E-3"/>
    <n v="84.267001661890376"/>
    <n v="1382.2555195800001"/>
    <n v="101.87334975720466"/>
    <n v="8.797884997988191E-2"/>
    <n v="137613"/>
    <n v="61945"/>
    <n v="75668"/>
    <n v="3202"/>
    <n v="2451"/>
    <n v="751"/>
    <n v="4308"/>
    <n v="2001"/>
    <n v="2307"/>
    <n v="86.736020806241882"/>
    <n v="136507"/>
    <n v="62395"/>
    <n v="74112"/>
    <n v="84.190144645941274"/>
    <n v="3.0593331676312892E-2"/>
    <n v="40958"/>
    <n v="89003"/>
    <n v="10854"/>
    <n v="0.58213768075233419"/>
    <n v="58841.282484860065"/>
    <n v="0.46018673527858611"/>
    <n v="0.53981326472141389"/>
    <n v="12.195094547374808"/>
    <n v="99857"/>
    <n v="28773"/>
    <n v="61524"/>
    <n v="7452"/>
    <n v="1355"/>
    <n v="753"/>
    <n v="30345"/>
    <n v="22764"/>
    <n v="7581"/>
    <n v="0.24982698961937713"/>
    <n v="137613"/>
    <n v="3202"/>
    <n v="2.326815053810323E-2"/>
    <n v="1315"/>
    <n v="3253"/>
    <n v="5496"/>
    <n v="6555"/>
    <n v="5307"/>
    <n v="3614"/>
    <n v="2226"/>
    <n v="1400"/>
    <n v="1179"/>
    <n v="4.5349480968858131"/>
    <n v="30345"/>
    <n v="4.6404679518866372"/>
    <n v="37"/>
    <n v="1361"/>
    <n v="1675"/>
    <n v="8115"/>
    <n v="16646"/>
    <n v="2068"/>
    <n v="247"/>
    <n v="196"/>
    <n v="30345"/>
    <n v="29662"/>
    <n v="228"/>
    <n v="334"/>
    <n v="96"/>
    <n v="12"/>
    <n v="13"/>
    <n v="30345"/>
    <n v="10649"/>
    <n v="549"/>
    <n v="31"/>
    <n v="16448"/>
    <n v="164"/>
    <n v="2504"/>
    <n v="50782.348788927338"/>
    <n v="0.54203328390179606"/>
    <n v="5.4045147470753009E-3"/>
    <n v="0.37004448838358872"/>
    <n v="0.62995551161641128"/>
    <n v="30345"/>
    <n v="1023"/>
    <n v="19620"/>
    <n v="27"/>
    <n v="6049"/>
    <n v="31"/>
    <n v="2915"/>
    <n v="680"/>
    <n v="0.88050749711649368"/>
    <n v="0.11949250288350632"/>
    <n v="30345"/>
    <n v="487"/>
    <n v="16786"/>
    <n v="10222"/>
    <n v="0.33685944966221781"/>
    <n v="2611"/>
    <n v="239"/>
    <n v="0.56922062942824192"/>
    <n v="8.6043829296424457E-2"/>
    <n v="0.3747240072499588"/>
    <n v="97597"/>
    <n v="88626"/>
    <n v="8971"/>
    <n v="0.90808119102021578"/>
    <n v="42177"/>
    <n v="40747"/>
    <n v="1430"/>
    <n v="0.96609526519192923"/>
    <n v="55420"/>
    <n v="47879"/>
    <n v="7541"/>
    <n v="0.86392998917358355"/>
    <n v="3029"/>
    <n v="2931"/>
    <n v="98"/>
    <n v="0.96764608781776162"/>
    <n v="94568"/>
    <n v="85695"/>
    <n v="8873"/>
    <n v="0.90617333558920565"/>
    <n v="59013"/>
    <n v="25392"/>
    <n v="30449"/>
    <n v="3172"/>
    <n v="5.3750868452713811E-2"/>
    <n v="0.51597105722467929"/>
    <n v="8.0050441361916764"/>
    <n v="27122"/>
    <n v="12359"/>
    <n v="0.4556817343853698"/>
    <n v="13318"/>
    <n v="0.49104048374013715"/>
    <n v="1445"/>
    <n v="5.327778187449303E-2"/>
    <n v="31891"/>
    <n v="13033"/>
    <n v="17131"/>
    <n v="5.4153209369414569E-2"/>
    <n v="0.53717349722492236"/>
    <n v="1727"/>
    <n v="78229"/>
    <n v="12420"/>
    <n v="45203"/>
    <n v="10816"/>
    <n v="4446"/>
    <n v="132"/>
    <n v="3688"/>
    <n v="98"/>
    <n v="57"/>
    <n v="1369"/>
    <n v="12420"/>
    <n v="65809"/>
    <n v="20606"/>
    <n v="57623"/>
    <n v="9790"/>
    <n v="0.1587646524945992"/>
    <n v="0.84123534750540085"/>
    <n v="0.26340615372815707"/>
    <n v="0.12514540643495378"/>
    <n v="0.55232075061677899"/>
    <n v="34091"/>
    <n v="3332"/>
    <n v="19247"/>
    <n v="6199"/>
    <n v="2706"/>
    <n v="104"/>
    <n v="1691"/>
    <n v="32"/>
    <n v="35"/>
    <n v="745"/>
    <n v="9.7738406030917255E-2"/>
    <n v="0.90226159396908279"/>
    <n v="0.33768443284151245"/>
    <n v="0.15584758440644159"/>
    <n v="44138"/>
    <n v="9088"/>
    <n v="25956"/>
    <n v="4617"/>
    <n v="1740"/>
    <n v="28"/>
    <n v="1997"/>
    <n v="66"/>
    <n v="22"/>
    <n v="624"/>
    <n v="0.20589967828175268"/>
    <n v="0.79410032171824729"/>
    <n v="0.20603561556935068"/>
    <n v="114448"/>
    <n v="1723"/>
    <n v="15484"/>
    <n v="5599"/>
    <n v="26847"/>
    <n v="17381"/>
    <n v="2123"/>
    <n v="314"/>
    <n v="16071"/>
    <n v="17726"/>
    <n v="8277"/>
    <n v="1062"/>
    <n v="1841"/>
    <n v="0.30675066405703899"/>
    <n v="0.1518680973018314"/>
    <n v="6.5846614118865423"/>
    <n v="9.0011526853272156E-2"/>
    <n v="51150"/>
    <n v="777"/>
    <n v="8701"/>
    <n v="4397"/>
    <n v="17062"/>
    <n v="5536"/>
    <n v="1064"/>
    <n v="181"/>
    <n v="7940"/>
    <n v="427"/>
    <n v="3233"/>
    <n v="497"/>
    <n v="1335"/>
    <n v="0.73386119257087001"/>
    <n v="63298"/>
    <n v="946"/>
    <n v="6783"/>
    <n v="1202"/>
    <n v="9785"/>
    <n v="11845"/>
    <n v="1059"/>
    <n v="133"/>
    <n v="8131"/>
    <n v="17299"/>
    <n v="5044"/>
    <n v="565"/>
    <n v="506"/>
    <n v="0.49954184966349646"/>
    <n v="114448"/>
    <n v="82764"/>
    <n v="22"/>
    <n v="129"/>
    <n v="683"/>
    <n v="497"/>
    <n v="71"/>
    <n v="3"/>
    <n v="17"/>
    <n v="30262"/>
    <n v="0.26441702782049492"/>
    <n v="0.73558297217950508"/>
    <n v="3604"/>
    <n v="3104"/>
    <n v="0"/>
    <n v="1"/>
    <n v="5"/>
    <n v="26"/>
    <n v="0"/>
    <n v="0"/>
    <n v="0"/>
    <n v="468"/>
    <n v="0.12985571587125416"/>
    <n v="110844"/>
    <n v="79660"/>
    <n v="22"/>
    <n v="128"/>
    <n v="678"/>
    <n v="471"/>
    <n v="71"/>
    <n v="3"/>
    <n v="17"/>
    <n v="29794"/>
    <n v="0.2687921763920465"/>
    <n v="140815"/>
    <n v="134505"/>
    <n v="6310"/>
    <n v="4.4810567056066473E-2"/>
    <n v="3299"/>
    <n v="1884"/>
    <n v="2708"/>
    <n v="2189"/>
    <n v="64396"/>
    <n v="61769"/>
    <n v="2627"/>
    <n v="4.0794459283185293E-2"/>
    <n v="76419"/>
    <n v="72736"/>
    <n v="3683"/>
    <n v="4.819482065978356E-2"/>
    <n v="30345"/>
    <n v="313"/>
    <n v="18998"/>
    <n v="818"/>
    <n v="92"/>
    <n v="47"/>
    <n v="10077"/>
    <n v="0.3320810677212061"/>
    <n v="0.66791893227879395"/>
    <n v="0.63638161146811667"/>
    <n v="30345"/>
    <n v="891"/>
    <n v="21470"/>
    <n v="4581"/>
    <n v="258"/>
    <n v="1657"/>
    <n v="1243"/>
    <n v="1"/>
    <n v="6"/>
    <n v="0"/>
    <n v="238"/>
    <n v="9.5600593178447851E-2"/>
    <n v="0.88805404514747077"/>
    <n v="30345"/>
    <n v="949"/>
    <n v="21332"/>
    <n v="4506"/>
    <n v="163"/>
    <n v="1971"/>
    <n v="1184"/>
    <n v="1"/>
    <n v="1"/>
    <n v="0"/>
    <n v="238"/>
    <n v="0.88281430219146484"/>
    <n v="0.76221782830779372"/>
    <n v="30345"/>
    <n v="2636"/>
    <n v="66"/>
    <n v="4467"/>
    <n v="12187"/>
    <n v="4790"/>
    <n v="140"/>
    <n v="2657"/>
    <n v="3402"/>
    <n v="8.6867688251771297E-2"/>
    <n v="11954.123183391004"/>
    <n v="0.33227879387048936"/>
    <n v="30345"/>
    <n v="821"/>
    <n v="0"/>
    <n v="6"/>
    <n v="7"/>
    <n v="27022"/>
    <n v="1087"/>
    <n v="21"/>
    <n v="0"/>
    <n v="1381"/>
    <n v="30345"/>
    <n v="0.9237436150930961"/>
    <n v="0.24925985702108022"/>
    <n v="1.0825514608825941"/>
    <n v="0.21982422522003695"/>
    <n v="16493"/>
    <n v="0.54351623002142035"/>
    <n v="0.29723008163780207"/>
    <n v="13852"/>
    <n v="7924"/>
    <n v="973"/>
    <n v="4322"/>
    <n v="228"/>
    <n v="732"/>
    <n v="0.1424287362003625"/>
    <n v="0.45648376997857965"/>
    <n v="0.26113033448673589"/>
    <n v="2.4122590212555611E-2"/>
    <n v="30345"/>
    <n v="277"/>
    <n v="16731"/>
    <n v="12130"/>
    <n v="366"/>
    <n v="20"/>
    <n v="14"/>
    <n v="14275"/>
    <n v="0.57301038062283738"/>
    <n v="170956"/>
    <n v="170956"/>
    <n v="0.4882783045812864"/>
    <n v="0.91999181075832381"/>
    <n v="15727812"/>
    <n v="643550611.41600001"/>
    <n v="11583018.015654882"/>
    <m/>
    <m/>
    <n v="0"/>
    <n v="0"/>
    <m/>
    <n v="0"/>
    <n v="0"/>
    <n v="46446"/>
    <n v="38642"/>
    <n v="0.11036787387181538"/>
    <n v="0.13480513430981833"/>
    <n v="520914"/>
    <n v="21314759.052000001"/>
    <n v="3158853.119119403"/>
    <n v="38993"/>
    <n v="38993"/>
    <n v="0.1113703872957843"/>
    <n v="0.52119226527838325"/>
    <n v="2032285"/>
    <n v="83157037.629999995"/>
    <n v="5112697.840998766"/>
    <n v="13446"/>
    <n v="13446"/>
    <n v="3.840397577973266E-2"/>
    <n v="0.24510560761564779"/>
    <n v="329569"/>
    <n v="2051412.1527285972"/>
    <n v="710"/>
    <n v="710"/>
    <n v="4.5814084507042256"/>
    <n v="325280"/>
    <n v="524.06222222222186"/>
    <m/>
    <n v="2"/>
    <n v="2"/>
    <n v="5.7123272021021366E-6"/>
    <n v="0.23499999999999999"/>
    <n v="47"/>
    <n v="58.543199999999999"/>
    <n v="87371"/>
    <n v="37868"/>
    <n v="37868"/>
    <n v="0.10815720324460185"/>
    <n v="0.15806564909686277"/>
    <n v="598563"/>
    <n v="8903627.2030108664"/>
    <n v="31950"/>
    <n v="31950"/>
    <n v="9.1254427053581624E-2"/>
    <n v="0.22029514866979658"/>
    <n v="703843"/>
    <n v="7512170.9394791685"/>
    <n v="17553"/>
    <n v="17553"/>
    <n v="5.0134239689249398E-2"/>
    <n v="0.18335270324161113"/>
    <n v="321839"/>
    <n v="1896623.2977883895"/>
    <n v="357924"/>
    <n v="350120"/>
    <n v="0.45030758328156573"/>
    <n v="1.0288065843621399E-2"/>
    <n v="0.28800251664041393"/>
    <n v="0"/>
    <n v="0.12712315935618484"/>
    <n v="5.1006729149005975E-2"/>
    <n v="0.22138159832173934"/>
    <n v="0.1867841466773944"/>
    <n v="4.7158027566187331E-2"/>
    <n v="1.4556300360920932E-6"/>
    <n v="40218461.111980073"/>
    <n v="285.6120520681751"/>
    <n v="7804"/>
    <n v="2.1803511359953509E-2"/>
    <n v="0.39342150847665985"/>
    <n v="2.4863828427369241"/>
    <n v="-2.4726149999999998"/>
    <n v="63"/>
    <b v="0"/>
    <b v="0"/>
    <b v="0"/>
    <b v="0"/>
    <b v="0"/>
    <b v="1"/>
    <b v="0"/>
    <b v="0"/>
    <m/>
    <m/>
    <m/>
    <m/>
    <m/>
    <m/>
    <m/>
    <m/>
    <m/>
    <n v="0"/>
    <n v="0"/>
    <n v="0"/>
    <n v="0"/>
    <n v="0"/>
    <n v="0"/>
    <n v="0"/>
    <n v="0"/>
    <n v="0"/>
    <n v="0"/>
    <n v="0"/>
    <n v="620"/>
    <n v="1"/>
    <m/>
    <m/>
    <m/>
    <m/>
    <m/>
    <m/>
    <n v="3"/>
    <m/>
    <n v="1"/>
    <m/>
    <m/>
    <m/>
    <m/>
    <m/>
    <m/>
    <m/>
    <m/>
    <n v="1"/>
    <m/>
    <m/>
    <m/>
    <n v="2"/>
    <m/>
    <m/>
    <m/>
    <m/>
    <m/>
    <m/>
    <m/>
    <m/>
    <m/>
    <n v="2"/>
    <m/>
    <m/>
    <m/>
    <n v="4"/>
    <m/>
    <m/>
    <m/>
    <n v="4"/>
    <m/>
    <m/>
    <m/>
    <m/>
    <m/>
    <m/>
    <m/>
    <m/>
    <m/>
    <n v="5"/>
    <m/>
    <m/>
    <m/>
    <n v="2"/>
    <m/>
    <m/>
    <m/>
    <n v="5"/>
    <m/>
    <m/>
    <m/>
    <m/>
    <m/>
    <m/>
    <m/>
    <m/>
    <n v="1"/>
    <m/>
    <m/>
    <m/>
    <n v="3"/>
    <m/>
    <m/>
    <m/>
    <n v="7"/>
    <m/>
    <m/>
    <m/>
    <m/>
    <m/>
    <m/>
    <m/>
    <m/>
    <m/>
    <m/>
    <m/>
    <m/>
    <m/>
    <n v="8"/>
    <n v="0"/>
    <n v="0"/>
    <n v="0"/>
    <n v="10"/>
    <n v="0"/>
    <n v="0"/>
    <n v="0"/>
    <n v="21"/>
    <n v="0"/>
    <n v="1"/>
    <n v="0"/>
    <n v="0"/>
    <n v="0"/>
    <n v="0"/>
    <n v="0"/>
    <n v="0"/>
    <n v="0"/>
    <n v="0"/>
  </r>
  <r>
    <s v="MMR005"/>
    <s v="Sagaing"/>
    <s v="MMR005D002"/>
    <s v="Shwebo"/>
    <s v="MMR005011"/>
    <s v="Taze"/>
    <n v="55"/>
    <n v="4"/>
    <x v="4"/>
    <n v="90445.239473210342"/>
    <n v="0.45221222534546462"/>
    <n v="8.6978378050996299E-2"/>
    <n v="0.95827405104424657"/>
    <n v="8.5848963094307201E-2"/>
    <n v="0.27393473496404147"/>
    <n v="0.48212858062125852"/>
    <n v="0.21398558588641234"/>
    <n v="0.13529231711049894"/>
    <n v="0.13437404346495255"/>
    <n v="0.81656788268358516"/>
    <n v="0.97442747029523891"/>
    <n v="0.26473469693003776"/>
    <n v="1"/>
    <n v="90445.239473210342"/>
    <n v="165110"/>
    <n v="72475"/>
    <n v="92635"/>
    <n v="3.2068754352739554E-3"/>
    <n v="78.23716737734118"/>
    <n v="1856.8281842399999"/>
    <n v="88.920451230429563"/>
    <n v="7.6792596469933028E-2"/>
    <n v="162314"/>
    <n v="70270"/>
    <n v="92044"/>
    <n v="2796"/>
    <n v="2205"/>
    <n v="591"/>
    <n v="14361"/>
    <n v="6472"/>
    <n v="7889"/>
    <n v="82.038281150969709"/>
    <n v="150749"/>
    <n v="66003"/>
    <n v="84746"/>
    <n v="77.883321926698599"/>
    <n v="8.6978378050996299E-2"/>
    <n v="49450"/>
    <n v="102566"/>
    <n v="13094"/>
    <n v="0.60979271883470165"/>
    <n v="64427.124193202413"/>
    <n v="0.48212858062125852"/>
    <n v="0.51787141937874148"/>
    <n v="12.766413821344305"/>
    <n v="115660"/>
    <n v="35330"/>
    <n v="69706"/>
    <n v="8460"/>
    <n v="1439"/>
    <n v="725"/>
    <n v="35937"/>
    <n v="24386"/>
    <n v="11551"/>
    <n v="0.32142360241533796"/>
    <n v="162314"/>
    <n v="2796"/>
    <n v="1.7225870842934067E-2"/>
    <n v="1769"/>
    <n v="3908"/>
    <n v="6264"/>
    <n v="7715"/>
    <n v="6351"/>
    <n v="4338"/>
    <n v="2640"/>
    <n v="1584"/>
    <n v="1368"/>
    <n v="4.5166263182792106"/>
    <n v="35937"/>
    <n v="4.594429139883685"/>
    <n v="23"/>
    <n v="1339"/>
    <n v="1145"/>
    <n v="28418"/>
    <n v="3914"/>
    <n v="912"/>
    <n v="133"/>
    <n v="53"/>
    <n v="35937"/>
    <n v="35193"/>
    <n v="331"/>
    <n v="234"/>
    <n v="157"/>
    <n v="15"/>
    <n v="7"/>
    <n v="35937"/>
    <n v="7566"/>
    <n v="83"/>
    <n v="41"/>
    <n v="27958"/>
    <n v="52"/>
    <n v="237"/>
    <n v="34547.674708517683"/>
    <n v="0.77797256309653007"/>
    <n v="1.4469766535882239E-3"/>
    <n v="0.21398558588641234"/>
    <n v="0.78601441411358763"/>
    <n v="35937"/>
    <n v="316"/>
    <n v="18408"/>
    <n v="32"/>
    <n v="14848"/>
    <n v="38"/>
    <n v="2183"/>
    <n v="112"/>
    <n v="0.93508083590728219"/>
    <n v="6.4919164092717807E-2"/>
    <n v="35937"/>
    <n v="896"/>
    <n v="3966"/>
    <n v="29129"/>
    <n v="0.81055736427637259"/>
    <n v="1790"/>
    <n v="156"/>
    <n v="0.13529231711049894"/>
    <n v="4.980938865236386E-2"/>
    <n v="0.42546678910315272"/>
    <n v="113862"/>
    <n v="109111"/>
    <n v="4751"/>
    <n v="0.95827405104424657"/>
    <n v="46383"/>
    <n v="45735"/>
    <n v="648"/>
    <n v="0.98602936420671372"/>
    <n v="67479"/>
    <n v="63376"/>
    <n v="4103"/>
    <n v="0.93919589798307623"/>
    <n v="10432"/>
    <n v="10156"/>
    <n v="276"/>
    <n v="0.97354294478527603"/>
    <n v="103430"/>
    <n v="98955"/>
    <n v="4475"/>
    <n v="0.95673402301073185"/>
    <n v="69539"/>
    <n v="32941"/>
    <n v="34412"/>
    <n v="2186"/>
    <n v="3.1435597290728944E-2"/>
    <n v="0.49485899998561961"/>
    <n v="15.069075937785911"/>
    <n v="30745"/>
    <n v="15782"/>
    <n v="0.51331923890063424"/>
    <n v="13850"/>
    <n v="0.4504797528053342"/>
    <n v="1113"/>
    <n v="3.6201008294031549E-2"/>
    <n v="38794"/>
    <n v="17159"/>
    <n v="20562"/>
    <n v="2.7658916327267104E-2"/>
    <n v="0.53003041707480536"/>
    <n v="1073"/>
    <n v="90799"/>
    <n v="7795"/>
    <n v="58131"/>
    <n v="13377"/>
    <n v="4960"/>
    <n v="154"/>
    <n v="4307"/>
    <n v="96"/>
    <n v="44"/>
    <n v="1935"/>
    <n v="7795"/>
    <n v="83004"/>
    <n v="24873"/>
    <n v="65926"/>
    <n v="11496"/>
    <n v="8.5848963094307201E-2"/>
    <n v="0.91415103690569277"/>
    <n v="0.27393473496404147"/>
    <n v="0.12660932389123228"/>
    <n v="0.59404288593486709"/>
    <n v="37495"/>
    <n v="1861"/>
    <n v="22138"/>
    <n v="7762"/>
    <n v="2866"/>
    <n v="112"/>
    <n v="1901"/>
    <n v="32"/>
    <n v="29"/>
    <n v="794"/>
    <n v="4.9633284437925057E-2"/>
    <n v="0.95036671556207497"/>
    <n v="0.35994132551006802"/>
    <n v="0.15292705694092545"/>
    <n v="53304"/>
    <n v="5934"/>
    <n v="35993"/>
    <n v="5615"/>
    <n v="2094"/>
    <n v="42"/>
    <n v="2406"/>
    <n v="64"/>
    <n v="15"/>
    <n v="1141"/>
    <n v="0.11132372805042774"/>
    <n v="0.88867627194957222"/>
    <n v="0.2134361398769323"/>
    <n v="133715"/>
    <n v="2007"/>
    <n v="7319"/>
    <n v="8538"/>
    <n v="29301"/>
    <n v="27101"/>
    <n v="4163"/>
    <n v="271"/>
    <n v="21007"/>
    <n v="21026"/>
    <n v="9616"/>
    <n v="1106"/>
    <n v="2260"/>
    <n v="0.35992222263769957"/>
    <n v="0.20267733612534122"/>
    <n v="4.9339507767241058"/>
    <n v="6.7446511680937613E-2"/>
    <n v="56592"/>
    <n v="861"/>
    <n v="4617"/>
    <n v="5770"/>
    <n v="18257"/>
    <n v="8620"/>
    <n v="2023"/>
    <n v="130"/>
    <n v="10000"/>
    <n v="596"/>
    <n v="3667"/>
    <n v="534"/>
    <n v="1517"/>
    <n v="0.70942889454339841"/>
    <n v="77123"/>
    <n v="1146"/>
    <n v="2702"/>
    <n v="2768"/>
    <n v="11044"/>
    <n v="18481"/>
    <n v="2140"/>
    <n v="141"/>
    <n v="11007"/>
    <n v="20430"/>
    <n v="5949"/>
    <n v="572"/>
    <n v="743"/>
    <n v="0.49636295268596914"/>
    <n v="133715"/>
    <n v="96249"/>
    <n v="24"/>
    <n v="145"/>
    <n v="1059"/>
    <n v="628"/>
    <n v="199"/>
    <n v="1"/>
    <n v="11"/>
    <n v="35399"/>
    <n v="0.26473469693003776"/>
    <n v="0.73526530306996229"/>
    <n v="12047"/>
    <n v="9533"/>
    <n v="2"/>
    <n v="2"/>
    <n v="40"/>
    <n v="24"/>
    <n v="6"/>
    <n v="0"/>
    <n v="1"/>
    <n v="2439"/>
    <n v="0.20245704324728148"/>
    <n v="121668"/>
    <n v="86716"/>
    <n v="22"/>
    <n v="143"/>
    <n v="1019"/>
    <n v="604"/>
    <n v="193"/>
    <n v="1"/>
    <n v="10"/>
    <n v="32960"/>
    <n v="0.2709011408094158"/>
    <n v="165110"/>
    <n v="159073"/>
    <n v="6037"/>
    <n v="3.6563503119132701E-2"/>
    <n v="2604"/>
    <n v="1591"/>
    <n v="2878"/>
    <n v="2407"/>
    <n v="72475"/>
    <n v="70001"/>
    <n v="2474"/>
    <n v="3.4135908934115215E-2"/>
    <n v="92635"/>
    <n v="89072"/>
    <n v="3563"/>
    <n v="3.8462784044907432E-2"/>
    <n v="35937"/>
    <n v="420"/>
    <n v="28925"/>
    <n v="2209"/>
    <n v="36"/>
    <n v="62"/>
    <n v="4285"/>
    <n v="0.11923644155049114"/>
    <n v="0.88076355844950882"/>
    <n v="0.81656788268358516"/>
    <n v="35937"/>
    <n v="45"/>
    <n v="31687"/>
    <n v="3272"/>
    <n v="65"/>
    <n v="8"/>
    <n v="158"/>
    <n v="13"/>
    <n v="14"/>
    <n v="0"/>
    <n v="675"/>
    <n v="4.9809388652363859E-3"/>
    <n v="0.97442747029523891"/>
    <n v="35937"/>
    <n v="46"/>
    <n v="31823"/>
    <n v="3062"/>
    <n v="69"/>
    <n v="69"/>
    <n v="190"/>
    <n v="15"/>
    <n v="1"/>
    <n v="0"/>
    <n v="662"/>
    <n v="0.97245179063360887"/>
    <n v="0.89549767648941203"/>
    <n v="35937"/>
    <n v="4829"/>
    <n v="267"/>
    <n v="13250"/>
    <n v="6750"/>
    <n v="4650"/>
    <n v="371"/>
    <n v="4788"/>
    <n v="1032"/>
    <n v="0.13437404346495255"/>
    <n v="21810.788490970306"/>
    <n v="0.39700030609121517"/>
    <n v="35937"/>
    <n v="1055"/>
    <n v="6"/>
    <n v="78"/>
    <n v="6"/>
    <n v="33003"/>
    <n v="1529"/>
    <n v="53"/>
    <n v="4"/>
    <n v="203"/>
    <n v="35937"/>
    <n v="0.99958260288838796"/>
    <n v="0.26972399333077779"/>
    <n v="1.0004175714047103"/>
    <n v="0.2031460170505483"/>
    <n v="19080"/>
    <n v="0.53092912597044828"/>
    <n v="0.34385193461767199"/>
    <n v="16857"/>
    <n v="10845"/>
    <n v="1821"/>
    <n v="5559"/>
    <n v="307"/>
    <n v="533"/>
    <n v="0.15468736956340262"/>
    <n v="0.46907087402955172"/>
    <n v="0.30177811169546709"/>
    <n v="1.4831510699279295E-2"/>
    <n v="35937"/>
    <n v="469"/>
    <n v="22192"/>
    <n v="18033"/>
    <n v="370"/>
    <n v="114"/>
    <n v="33"/>
    <n v="19541"/>
    <n v="0.64178979881459219"/>
    <n v="132144"/>
    <n v="132080"/>
    <n v="0.47047257417031479"/>
    <n v="0.84595298304058142"/>
    <n v="11173347"/>
    <n v="457191012.546"/>
    <n v="8948998.6868416257"/>
    <n v="13449"/>
    <n v="13449"/>
    <n v="4.7905706011633582E-2"/>
    <n v="0.49447468213250056"/>
    <n v="665019"/>
    <n v="27211247.441999998"/>
    <n v="4130952.8338155844"/>
    <n v="1971"/>
    <n v="1971"/>
    <n v="7.020755933447081E-3"/>
    <n v="0.14518518518518519"/>
    <n v="28616"/>
    <n v="1170909.4879999999"/>
    <n v="161122.59970457904"/>
    <n v="60313"/>
    <n v="60313"/>
    <n v="0.21483655637442606"/>
    <n v="0.52522325203521636"/>
    <n v="3167779"/>
    <n v="129619181.12199999"/>
    <n v="7908141.0736326659"/>
    <n v="7040"/>
    <n v="7040"/>
    <n v="2.5076672638999212E-2"/>
    <n v="0.25038352272727271"/>
    <n v="176270"/>
    <n v="1074069.7274437991"/>
    <n v="92"/>
    <n v="92"/>
    <n v="4.052173913043478"/>
    <n v="37280"/>
    <n v="60.062222222222182"/>
    <m/>
    <n v="103"/>
    <n v="103"/>
    <n v="3.6688881843990325E-4"/>
    <n v="0.23572815533980582"/>
    <n v="2428"/>
    <n v="58.724598058252425"/>
    <n v="65691"/>
    <n v="17888"/>
    <n v="17888"/>
    <n v="6.3717545478184368E-2"/>
    <n v="0.16555400268336315"/>
    <n v="296143"/>
    <n v="4205875.2352238921"/>
    <n v="2669"/>
    <n v="2669"/>
    <n v="9.5070510331660366E-3"/>
    <n v="0.20200074934432372"/>
    <n v="53914"/>
    <n v="627542.5426438154"/>
    <n v="45134"/>
    <n v="45134"/>
    <n v="0.1607685430239475"/>
    <n v="0.18764102450480791"/>
    <n v="846899"/>
    <n v="4876784.3629226442"/>
    <n v="280803"/>
    <n v="280739"/>
    <n v="0.36107306244397197"/>
    <n v="8.2493468435748535E-3"/>
    <n v="0.28023817795182948"/>
    <n v="0.129360919122226"/>
    <n v="0.2476436887536291"/>
    <n v="3.363452760973628E-2"/>
    <n v="0.13170711650063346"/>
    <n v="1.9651514643346978E-2"/>
    <n v="0.15271665713158708"/>
    <n v="1.8389626523239928E-6"/>
    <n v="31933545.786826663"/>
    <n v="193.40770266384024"/>
    <n v="64"/>
    <n v="2.2791779290107299E-4"/>
    <n v="0.58799229352962756"/>
    <n v="1.7003149415541154"/>
    <n v="-1.091655"/>
    <n v="167"/>
    <b v="0"/>
    <b v="0"/>
    <b v="0"/>
    <b v="0"/>
    <b v="0"/>
    <b v="1"/>
    <b v="0"/>
    <b v="0"/>
    <m/>
    <m/>
    <m/>
    <m/>
    <m/>
    <m/>
    <m/>
    <m/>
    <m/>
    <n v="0"/>
    <n v="0"/>
    <n v="0"/>
    <n v="0"/>
    <n v="0"/>
    <n v="0"/>
    <n v="0"/>
    <n v="0"/>
    <n v="0"/>
    <n v="0"/>
    <n v="0"/>
    <n v="620"/>
    <n v="1"/>
    <m/>
    <m/>
    <m/>
    <m/>
    <m/>
    <m/>
    <n v="3"/>
    <m/>
    <n v="1"/>
    <m/>
    <m/>
    <m/>
    <m/>
    <m/>
    <m/>
    <m/>
    <m/>
    <m/>
    <m/>
    <m/>
    <m/>
    <n v="2"/>
    <m/>
    <m/>
    <m/>
    <m/>
    <m/>
    <m/>
    <n v="2"/>
    <m/>
    <m/>
    <n v="2"/>
    <m/>
    <m/>
    <m/>
    <n v="1"/>
    <m/>
    <m/>
    <m/>
    <n v="4"/>
    <n v="2"/>
    <m/>
    <m/>
    <m/>
    <m/>
    <m/>
    <n v="2"/>
    <m/>
    <m/>
    <n v="8"/>
    <m/>
    <m/>
    <m/>
    <n v="1"/>
    <n v="2"/>
    <m/>
    <m/>
    <n v="6"/>
    <m/>
    <m/>
    <m/>
    <m/>
    <m/>
    <n v="2"/>
    <m/>
    <m/>
    <n v="6"/>
    <m/>
    <m/>
    <m/>
    <n v="2"/>
    <m/>
    <m/>
    <m/>
    <n v="52"/>
    <m/>
    <m/>
    <m/>
    <m/>
    <m/>
    <m/>
    <m/>
    <m/>
    <n v="2"/>
    <m/>
    <m/>
    <m/>
    <m/>
    <n v="16"/>
    <n v="0"/>
    <n v="0"/>
    <n v="0"/>
    <n v="4"/>
    <n v="2"/>
    <n v="0"/>
    <n v="0"/>
    <n v="67"/>
    <n v="0"/>
    <n v="3"/>
    <n v="0"/>
    <n v="0"/>
    <n v="0"/>
    <n v="0"/>
    <n v="0"/>
    <n v="8"/>
    <n v="0"/>
    <n v="0"/>
  </r>
  <r>
    <s v="MMR005"/>
    <s v="Sagaing"/>
    <s v="MMR005D003"/>
    <s v="Monywa"/>
    <s v="MMR005012"/>
    <s v="Monywa"/>
    <n v="57"/>
    <n v="27"/>
    <x v="8"/>
    <n v="160688.98683197697"/>
    <n v="0.56815064208877575"/>
    <n v="0.5576237251239603"/>
    <n v="0.94494044264081467"/>
    <n v="8.9596816676700788E-2"/>
    <n v="0.44792293798916316"/>
    <n v="0.33893539054966249"/>
    <n v="0.28474763697638295"/>
    <n v="0.49303599168005058"/>
    <n v="0.67275743134725252"/>
    <n v="0.82883547036676231"/>
    <n v="0.92476501408599032"/>
    <n v="0.23464684762856911"/>
    <n v="1"/>
    <n v="160688.98683197697"/>
    <n v="372095"/>
    <n v="171951"/>
    <n v="200144"/>
    <n v="7.2270747688708281E-3"/>
    <n v="85.913642177632113"/>
    <n v="673.85332090700001"/>
    <n v="552.18990313672975"/>
    <n v="0.47687675691685139"/>
    <n v="349622"/>
    <n v="157617"/>
    <n v="192005"/>
    <n v="22473"/>
    <n v="14334"/>
    <n v="8139"/>
    <n v="207489"/>
    <n v="97076"/>
    <n v="110413"/>
    <n v="87.92080642677945"/>
    <n v="164606"/>
    <n v="74875"/>
    <n v="89731"/>
    <n v="83.443848837079713"/>
    <n v="0.5576237251239603"/>
    <n v="87869"/>
    <n v="259250"/>
    <n v="24976"/>
    <n v="0.43527483124397298"/>
    <n v="210131.41166827388"/>
    <n v="0.33893539054966249"/>
    <n v="0.66106460945033751"/>
    <n v="9.6339440694310507"/>
    <n v="284226"/>
    <n v="104415"/>
    <n v="151422"/>
    <n v="19343"/>
    <n v="3969"/>
    <n v="5077"/>
    <n v="75962"/>
    <n v="56106"/>
    <n v="19856"/>
    <n v="0.26139385482214794"/>
    <n v="349622"/>
    <n v="22473"/>
    <n v="6.4277991659563757E-2"/>
    <n v="3249"/>
    <n v="8582"/>
    <n v="14241"/>
    <n v="16092"/>
    <n v="12616"/>
    <n v="8295"/>
    <n v="5398"/>
    <n v="3594"/>
    <n v="3895"/>
    <n v="4.6025907690687449"/>
    <n v="75962"/>
    <n v="4.8984360601353307"/>
    <n v="2619"/>
    <n v="7044"/>
    <n v="6413"/>
    <n v="20977"/>
    <n v="38038"/>
    <n v="532"/>
    <n v="168"/>
    <n v="171"/>
    <n v="75962"/>
    <n v="64432"/>
    <n v="4219"/>
    <n v="2618"/>
    <n v="3691"/>
    <n v="577"/>
    <n v="425"/>
    <n v="75962"/>
    <n v="3143"/>
    <n v="18251"/>
    <n v="236"/>
    <n v="52045"/>
    <n v="1885"/>
    <n v="402"/>
    <n v="98467.826913456724"/>
    <n v="0.68514520418103786"/>
    <n v="2.4815039098496618E-2"/>
    <n v="0.28474763697638295"/>
    <n v="0.71525236302361705"/>
    <n v="75962"/>
    <n v="1192"/>
    <n v="53331"/>
    <n v="79"/>
    <n v="5680"/>
    <n v="266"/>
    <n v="15174"/>
    <n v="240"/>
    <n v="0.79358100102682916"/>
    <n v="0.20641899897317084"/>
    <n v="75962"/>
    <n v="3464"/>
    <n v="33988"/>
    <n v="15935"/>
    <n v="0.2097759406018799"/>
    <n v="21338"/>
    <n v="1237"/>
    <n v="0.49303599168005058"/>
    <n v="0.28090360969958661"/>
    <n v="0.46083568099839395"/>
    <n v="266130"/>
    <n v="251477"/>
    <n v="14653"/>
    <n v="0.94494044264081467"/>
    <n v="115922"/>
    <n v="113078"/>
    <n v="2844"/>
    <n v="0.97546626179672524"/>
    <n v="150208"/>
    <n v="138399"/>
    <n v="11809"/>
    <n v="0.92138234980826583"/>
    <n v="148482"/>
    <n v="142315"/>
    <n v="6167"/>
    <n v="0.95846634608908809"/>
    <n v="117648"/>
    <n v="109162"/>
    <n v="8486"/>
    <n v="0.92786957704338358"/>
    <n v="150669"/>
    <n v="52374"/>
    <n v="91060"/>
    <n v="7235"/>
    <n v="4.8019167844745768E-2"/>
    <n v="0.60437117124292328"/>
    <n v="7.2389771941948862"/>
    <n v="70855"/>
    <n v="25112"/>
    <n v="0.35441394397007975"/>
    <n v="42365"/>
    <n v="0.59791122715404699"/>
    <n v="3378"/>
    <n v="4.7674828875873265E-2"/>
    <n v="79814"/>
    <n v="27262"/>
    <n v="48695"/>
    <n v="4.8324855288545868E-2"/>
    <n v="0.61010599644172703"/>
    <n v="3857"/>
    <n v="212608"/>
    <n v="19049"/>
    <n v="98327"/>
    <n v="38014"/>
    <n v="23762"/>
    <n v="770"/>
    <n v="27823"/>
    <n v="2313"/>
    <n v="243"/>
    <n v="2307"/>
    <n v="19049"/>
    <n v="193559"/>
    <n v="95232"/>
    <n v="117376"/>
    <n v="57218"/>
    <n v="8.9596816676700788E-2"/>
    <n v="0.91040318332329917"/>
    <n v="0.44792293798916316"/>
    <n v="0.26912439795304033"/>
    <n v="0.67916306065623111"/>
    <n v="93037"/>
    <n v="5098"/>
    <n v="39127"/>
    <n v="20719"/>
    <n v="13119"/>
    <n v="536"/>
    <n v="12409"/>
    <n v="690"/>
    <n v="158"/>
    <n v="1181"/>
    <n v="5.4795403979062095E-2"/>
    <n v="0.94520459602093787"/>
    <n v="0.52465148274342466"/>
    <n v="0.301955136128637"/>
    <n v="119571"/>
    <n v="13951"/>
    <n v="59200"/>
    <n v="17295"/>
    <n v="10643"/>
    <n v="234"/>
    <n v="15414"/>
    <n v="1623"/>
    <n v="85"/>
    <n v="1126"/>
    <n v="0.11667544806014836"/>
    <n v="0.8833245519398516"/>
    <n v="0.38822122420988364"/>
    <n v="318078"/>
    <n v="13969"/>
    <n v="70149"/>
    <n v="9411"/>
    <n v="69688"/>
    <n v="16852"/>
    <n v="6939"/>
    <n v="959"/>
    <n v="43489"/>
    <n v="50470"/>
    <n v="20798"/>
    <n v="2218"/>
    <n v="13136"/>
    <n v="0.21165248775457593"/>
    <n v="5.2980715422003409E-2"/>
    <n v="18.874792309518156"/>
    <n v="0.2580161330317165"/>
    <n v="144675"/>
    <n v="7514"/>
    <n v="40631"/>
    <n v="6301"/>
    <n v="37815"/>
    <n v="6410"/>
    <n v="3901"/>
    <n v="606"/>
    <n v="20697"/>
    <n v="2114"/>
    <n v="8371"/>
    <n v="1129"/>
    <n v="9186"/>
    <n v="0.70898220148608948"/>
    <n v="173403"/>
    <n v="6455"/>
    <n v="29518"/>
    <n v="3110"/>
    <n v="31873"/>
    <n v="10442"/>
    <n v="3038"/>
    <n v="353"/>
    <n v="22792"/>
    <n v="48356"/>
    <n v="12427"/>
    <n v="1089"/>
    <n v="3950"/>
    <n v="0.48693505879367716"/>
    <n v="318078"/>
    <n v="234953"/>
    <n v="142"/>
    <n v="498"/>
    <n v="3190"/>
    <n v="4327"/>
    <n v="220"/>
    <n v="18"/>
    <n v="94"/>
    <n v="74636"/>
    <n v="0.23464684762856911"/>
    <n v="0.76535315237143087"/>
    <n v="178392"/>
    <n v="133760"/>
    <n v="86"/>
    <n v="238"/>
    <n v="1212"/>
    <n v="3394"/>
    <n v="131"/>
    <n v="15"/>
    <n v="74"/>
    <n v="39482"/>
    <n v="0.22132158392753037"/>
    <n v="139686"/>
    <n v="101193"/>
    <n v="56"/>
    <n v="260"/>
    <n v="1978"/>
    <n v="933"/>
    <n v="89"/>
    <n v="3"/>
    <n v="20"/>
    <n v="35154"/>
    <n v="0.25166444740346205"/>
    <n v="372095"/>
    <n v="358583"/>
    <n v="13512"/>
    <n v="3.6313307085556107E-2"/>
    <n v="7176"/>
    <n v="3135"/>
    <n v="5855"/>
    <n v="3168"/>
    <n v="171951"/>
    <n v="166242"/>
    <n v="5709"/>
    <n v="3.3201318980407207E-2"/>
    <n v="200144"/>
    <n v="192341"/>
    <n v="7803"/>
    <n v="3.8986929410824205E-2"/>
    <n v="75962"/>
    <n v="1648"/>
    <n v="61312"/>
    <n v="2802"/>
    <n v="65"/>
    <n v="109"/>
    <n v="10026"/>
    <n v="0.13198704615465628"/>
    <n v="0.86801295384534372"/>
    <n v="0.82883547036676231"/>
    <n v="75962"/>
    <n v="9249"/>
    <n v="37135"/>
    <n v="15222"/>
    <n v="804"/>
    <n v="1489"/>
    <n v="766"/>
    <n v="625"/>
    <n v="8641"/>
    <n v="428"/>
    <n v="1603"/>
    <n v="3.7913693688949736E-2"/>
    <n v="0.92476501408599032"/>
    <n v="75962"/>
    <n v="9997"/>
    <n v="41942"/>
    <n v="18338"/>
    <n v="892"/>
    <n v="1683"/>
    <n v="722"/>
    <n v="553"/>
    <n v="181"/>
    <n v="122"/>
    <n v="1532"/>
    <n v="0.93482267449514234"/>
    <n v="0.87680024222637631"/>
    <n v="75962"/>
    <n v="51104"/>
    <n v="70"/>
    <n v="3499"/>
    <n v="13239"/>
    <n v="3028"/>
    <n v="101"/>
    <n v="2209"/>
    <n v="2712"/>
    <n v="0.67275743134725252"/>
    <n v="235210.79866248913"/>
    <n v="0.74169979726705459"/>
    <n v="75962"/>
    <n v="24683"/>
    <n v="94"/>
    <n v="11"/>
    <n v="71"/>
    <n v="37696"/>
    <n v="12675"/>
    <n v="371"/>
    <n v="1"/>
    <n v="360"/>
    <n v="75962"/>
    <n v="1.7270345699165373"/>
    <n v="0.46601717504101448"/>
    <n v="0.57902720502481153"/>
    <n v="0.11757797326524233"/>
    <n v="29656"/>
    <n v="0.39040572918037969"/>
    <n v="0.5344482690262935"/>
    <n v="31197"/>
    <n v="46306"/>
    <n v="5218"/>
    <n v="38578"/>
    <n v="4169"/>
    <n v="5721"/>
    <n v="0.50785919275427183"/>
    <n v="0.41069218819936282"/>
    <n v="0.60959427081962037"/>
    <n v="7.5313972775861618E-2"/>
    <n v="75962"/>
    <n v="4040"/>
    <n v="55632"/>
    <n v="47603"/>
    <n v="1621"/>
    <n v="956"/>
    <n v="393"/>
    <n v="10711"/>
    <n v="0.81206392670019223"/>
    <n v="4007"/>
    <n v="4007"/>
    <n v="4.6632606747588068E-2"/>
    <n v="0.82632393311704522"/>
    <n v="331108"/>
    <n v="13548277.143999999"/>
    <n v="271491.80601282854"/>
    <n v="977"/>
    <n v="977"/>
    <n v="1.1370116494233477E-2"/>
    <n v="0.46188331627430912"/>
    <n v="45126"/>
    <n v="1846465.6680000001"/>
    <n v="300092.2684688695"/>
    <n v="27125"/>
    <n v="27072"/>
    <n v="0.315058130738883"/>
    <n v="9.0463209219858148E-2"/>
    <n v="244902"/>
    <n v="10020900.036"/>
    <n v="2213044.6571295601"/>
    <n v="5729"/>
    <n v="5729"/>
    <n v="6.6672873485633152E-2"/>
    <n v="0.64466748123581785"/>
    <n v="369330"/>
    <n v="15112244.939999999"/>
    <n v="751177.0300074867"/>
    <n v="8672"/>
    <n v="8672"/>
    <n v="0.10092287639507955"/>
    <n v="0.25212638376383767"/>
    <n v="218644"/>
    <n v="1323058.6188057708"/>
    <n v="9826"/>
    <n v="9826"/>
    <n v="6.0095115001017714"/>
    <n v="5904946"/>
    <n v="9513.5241111111045"/>
    <m/>
    <n v="7"/>
    <n v="7"/>
    <n v="8.1464498935142623E-5"/>
    <n v="0.19"/>
    <n v="133"/>
    <n v="47.332799999999999"/>
    <n v="29781"/>
    <n v="12501"/>
    <n v="12501"/>
    <n v="0.14548395731260255"/>
    <n v="0.17080473562115031"/>
    <n v="213523"/>
    <n v="2939269.1366018495"/>
    <n v="17140"/>
    <n v="16996"/>
    <n v="0.19779580341452629"/>
    <n v="0.18349435161214406"/>
    <n v="311867"/>
    <n v="3996145.7679933631"/>
    <n v="140"/>
    <n v="140"/>
    <n v="1.6292899787028524E-3"/>
    <n v="0.17921428571428571"/>
    <n v="2509"/>
    <n v="15127.172659395803"/>
    <n v="86124"/>
    <n v="85927"/>
    <n v="0.11051519395817176"/>
    <n v="2.5249132690073573E-3"/>
    <n v="2.2989361813812881E-2"/>
    <n v="2.5411189526039407E-2"/>
    <n v="6.3608109514183594E-2"/>
    <n v="0.11203385374795498"/>
    <n v="0.24889120096066694"/>
    <n v="0.33838531729681587"/>
    <n v="1.2809375376523723E-3"/>
    <n v="4.008043118654656E-6"/>
    <n v="11809453.790479124"/>
    <n v="31.737738455177102"/>
    <n v="197"/>
    <n v="2.2873995634201849E-3"/>
    <n v="4.3204565510194604"/>
    <n v="0.23092758569720098"/>
    <n v="2.0138539999999998"/>
    <n v="274"/>
    <b v="0"/>
    <b v="0"/>
    <b v="1"/>
    <b v="0"/>
    <b v="0"/>
    <b v="1"/>
    <b v="0"/>
    <b v="1"/>
    <n v="0"/>
    <m/>
    <n v="8"/>
    <m/>
    <n v="8"/>
    <n v="0"/>
    <m/>
    <m/>
    <m/>
    <n v="3.3057851239669422E-2"/>
    <n v="0"/>
    <n v="0"/>
    <n v="0"/>
    <n v="0"/>
    <n v="0"/>
    <n v="0"/>
    <n v="0"/>
    <n v="0"/>
    <n v="0"/>
    <n v="0"/>
    <n v="620"/>
    <n v="1"/>
    <n v="76"/>
    <m/>
    <m/>
    <n v="3"/>
    <m/>
    <m/>
    <n v="303"/>
    <m/>
    <n v="16"/>
    <n v="32"/>
    <n v="38"/>
    <m/>
    <n v="157"/>
    <n v="37"/>
    <m/>
    <m/>
    <n v="4"/>
    <n v="3"/>
    <m/>
    <m/>
    <n v="1"/>
    <n v="309"/>
    <m/>
    <m/>
    <m/>
    <m/>
    <n v="1"/>
    <m/>
    <n v="38"/>
    <m/>
    <n v="17"/>
    <n v="75"/>
    <m/>
    <m/>
    <m/>
    <n v="6"/>
    <m/>
    <m/>
    <n v="1"/>
    <n v="338"/>
    <n v="19"/>
    <m/>
    <m/>
    <n v="17"/>
    <m/>
    <m/>
    <n v="86"/>
    <m/>
    <n v="157"/>
    <n v="117"/>
    <m/>
    <m/>
    <m/>
    <n v="4"/>
    <n v="20"/>
    <n v="1"/>
    <m/>
    <n v="342"/>
    <n v="42"/>
    <m/>
    <m/>
    <n v="17"/>
    <m/>
    <n v="56"/>
    <m/>
    <n v="141"/>
    <n v="130"/>
    <m/>
    <m/>
    <m/>
    <n v="5"/>
    <n v="1"/>
    <n v="1"/>
    <m/>
    <n v="28"/>
    <n v="1"/>
    <n v="82"/>
    <n v="1"/>
    <m/>
    <n v="1"/>
    <m/>
    <m/>
    <m/>
    <n v="68"/>
    <m/>
    <m/>
    <m/>
    <n v="21"/>
    <n v="435"/>
    <n v="0"/>
    <n v="0"/>
    <n v="4"/>
    <n v="21"/>
    <n v="20"/>
    <n v="2"/>
    <n v="2"/>
    <n v="1320"/>
    <n v="0"/>
    <n v="160"/>
    <n v="0"/>
    <n v="0"/>
    <n v="68"/>
    <n v="0"/>
    <n v="0"/>
    <n v="286"/>
    <n v="0"/>
    <n v="493"/>
  </r>
  <r>
    <s v="MMR005"/>
    <s v="Sagaing"/>
    <s v="MMR005D003"/>
    <s v="Monywa"/>
    <s v="MMR005013"/>
    <s v="Budalin"/>
    <n v="54"/>
    <n v="3"/>
    <x v="6"/>
    <n v="63944.695925582579"/>
    <n v="0.48239263774530644"/>
    <n v="4.2172917054533389E-2"/>
    <n v="0.94515871454526523"/>
    <n v="0.11908217568594927"/>
    <n v="0.29483723823346464"/>
    <n v="0.42902283959199666"/>
    <n v="0.36780123008107352"/>
    <n v="0.68122728543472189"/>
    <n v="0.17147749510763211"/>
    <n v="0.68248532289628183"/>
    <n v="0.86836035784176679"/>
    <n v="0.18708607647099224"/>
    <n v="1"/>
    <n v="63944.695925582579"/>
    <n v="123539"/>
    <n v="55106"/>
    <n v="68433"/>
    <n v="2.3994560256696091E-3"/>
    <n v="80.525477474317938"/>
    <n v="1075.8813081799999"/>
    <n v="114.82586328131593"/>
    <n v="9.9164770997656096E-2"/>
    <n v="119492"/>
    <n v="52441"/>
    <n v="67051"/>
    <n v="4047"/>
    <n v="2665"/>
    <n v="1382"/>
    <n v="5210"/>
    <n v="2399"/>
    <n v="2811"/>
    <n v="85.343294201351824"/>
    <n v="118329"/>
    <n v="52707"/>
    <n v="65622"/>
    <n v="80.319100301728071"/>
    <n v="4.2172917054533389E-2"/>
    <n v="33943"/>
    <n v="79117"/>
    <n v="10479"/>
    <n v="0.56147224995892164"/>
    <n v="54175.27971232478"/>
    <n v="0.42902283959199666"/>
    <n v="0.57097716040800339"/>
    <n v="13.244941036692492"/>
    <n v="89596"/>
    <n v="27808"/>
    <n v="51571"/>
    <n v="7949"/>
    <n v="1283"/>
    <n v="985"/>
    <n v="28616"/>
    <n v="19849"/>
    <n v="8767"/>
    <n v="0.30636706737489516"/>
    <n v="119492"/>
    <n v="4047"/>
    <n v="3.3868376125598364E-2"/>
    <n v="1798"/>
    <n v="3910"/>
    <n v="5676"/>
    <n v="6058"/>
    <n v="4806"/>
    <n v="3026"/>
    <n v="1705"/>
    <n v="977"/>
    <n v="660"/>
    <n v="4.175705898797875"/>
    <n v="28616"/>
    <n v="4.3171302767682418"/>
    <n v="164"/>
    <n v="2580"/>
    <n v="3228"/>
    <n v="4935"/>
    <n v="15092"/>
    <n v="1797"/>
    <n v="303"/>
    <n v="517"/>
    <n v="28616"/>
    <n v="27891"/>
    <n v="227"/>
    <n v="325"/>
    <n v="105"/>
    <n v="7"/>
    <n v="61"/>
    <n v="28616"/>
    <n v="7497"/>
    <n v="3005"/>
    <n v="23"/>
    <n v="14520"/>
    <n v="82"/>
    <n v="3489"/>
    <n v="43853.263349175286"/>
    <n v="0.50740844282918651"/>
    <n v="2.8655297735532569E-3"/>
    <n v="0.36780123008107352"/>
    <n v="0.63219876991892643"/>
    <n v="28616"/>
    <n v="1086"/>
    <n v="17694"/>
    <n v="23"/>
    <n v="2921"/>
    <n v="55"/>
    <n v="5594"/>
    <n v="1243"/>
    <n v="0.7591557170813531"/>
    <n v="0.2408442829186469"/>
    <n v="28616"/>
    <n v="414"/>
    <n v="19080"/>
    <n v="4429"/>
    <n v="0.15477355325691922"/>
    <n v="4506"/>
    <n v="187"/>
    <n v="0.68122728543472189"/>
    <n v="0.15746435560525579"/>
    <n v="0.43652152641878667"/>
    <n v="86413"/>
    <n v="81674"/>
    <n v="4739"/>
    <n v="0.94515871454526523"/>
    <n v="36043"/>
    <n v="35282"/>
    <n v="761"/>
    <n v="0.97888633021668559"/>
    <n v="50370"/>
    <n v="46392"/>
    <n v="3978"/>
    <n v="0.92102441929720069"/>
    <n v="3728"/>
    <n v="3685"/>
    <n v="43"/>
    <n v="0.98846566523605151"/>
    <n v="82685"/>
    <n v="77989"/>
    <n v="4696"/>
    <n v="0.94320614379875434"/>
    <n v="48114"/>
    <n v="22165"/>
    <n v="23660"/>
    <n v="2289"/>
    <n v="4.7574510537473504E-2"/>
    <n v="0.4917487633537016"/>
    <n v="9.683267802533857"/>
    <n v="21945"/>
    <n v="10760"/>
    <n v="0.49031670084301665"/>
    <n v="10115"/>
    <n v="0.46092503987240829"/>
    <n v="1070"/>
    <n v="4.8758259284575077E-2"/>
    <n v="26169"/>
    <n v="11405"/>
    <n v="13545"/>
    <n v="4.6581833467079371E-2"/>
    <n v="0.51759715694141928"/>
    <n v="1219"/>
    <n v="72345"/>
    <n v="8615"/>
    <n v="42400"/>
    <n v="9470"/>
    <n v="4394"/>
    <n v="134"/>
    <n v="3789"/>
    <n v="115"/>
    <n v="29"/>
    <n v="3399"/>
    <n v="8615"/>
    <n v="63730"/>
    <n v="21330"/>
    <n v="51015"/>
    <n v="11860"/>
    <n v="0.11908217568594927"/>
    <n v="0.88091782431405075"/>
    <n v="0.29483723823346464"/>
    <n v="0.16393669223857904"/>
    <n v="0.58787753127375764"/>
    <n v="30451"/>
    <n v="2545"/>
    <n v="16865"/>
    <n v="5156"/>
    <n v="2628"/>
    <n v="104"/>
    <n v="1660"/>
    <n v="33"/>
    <n v="17"/>
    <n v="1443"/>
    <n v="8.3576894026468757E-2"/>
    <n v="0.91642310597353127"/>
    <n v="0.36258250960559585"/>
    <n v="0.19326130504745329"/>
    <n v="41894"/>
    <n v="6070"/>
    <n v="25535"/>
    <n v="4314"/>
    <n v="1766"/>
    <n v="30"/>
    <n v="2129"/>
    <n v="82"/>
    <n v="12"/>
    <n v="1956"/>
    <n v="0.14488948298085644"/>
    <n v="0.85511051701914353"/>
    <n v="0.24559602807084546"/>
    <n v="101921"/>
    <n v="2074"/>
    <n v="17350"/>
    <n v="2767"/>
    <n v="26199"/>
    <n v="11499"/>
    <n v="1908"/>
    <n v="232"/>
    <n v="14188"/>
    <n v="14377"/>
    <n v="8477"/>
    <n v="1071"/>
    <n v="1779"/>
    <n v="0.25388290931211427"/>
    <n v="0.11282267638661315"/>
    <n v="8.8634663883815996"/>
    <n v="0.12116251587221814"/>
    <n v="44193"/>
    <n v="865"/>
    <n v="8952"/>
    <n v="1783"/>
    <n v="15270"/>
    <n v="3792"/>
    <n v="895"/>
    <n v="140"/>
    <n v="6978"/>
    <n v="310"/>
    <n v="3260"/>
    <n v="506"/>
    <n v="1442"/>
    <n v="0.71407236440160204"/>
    <n v="57728"/>
    <n v="1209"/>
    <n v="8398"/>
    <n v="984"/>
    <n v="10929"/>
    <n v="7707"/>
    <n v="1013"/>
    <n v="92"/>
    <n v="7210"/>
    <n v="14067"/>
    <n v="5217"/>
    <n v="565"/>
    <n v="337"/>
    <n v="0.52383592017738356"/>
    <n v="101921"/>
    <n v="80887"/>
    <n v="12"/>
    <n v="80"/>
    <n v="1163"/>
    <n v="671"/>
    <n v="26"/>
    <n v="0"/>
    <n v="14"/>
    <n v="19068"/>
    <n v="0.18708607647099224"/>
    <n v="0.81291392352900771"/>
    <n v="4538"/>
    <n v="3968"/>
    <n v="0"/>
    <n v="2"/>
    <n v="7"/>
    <n v="102"/>
    <n v="2"/>
    <n v="0"/>
    <n v="0"/>
    <n v="457"/>
    <n v="0.10070515645658881"/>
    <n v="97383"/>
    <n v="76919"/>
    <n v="12"/>
    <n v="78"/>
    <n v="1156"/>
    <n v="569"/>
    <n v="24"/>
    <n v="0"/>
    <n v="14"/>
    <n v="18611"/>
    <n v="0.19111138494398405"/>
    <n v="123539"/>
    <n v="118405"/>
    <n v="5134"/>
    <n v="4.155772670978395E-2"/>
    <n v="2530"/>
    <n v="1348"/>
    <n v="2121"/>
    <n v="1565"/>
    <n v="55106"/>
    <n v="52964"/>
    <n v="2142"/>
    <n v="3.8870540413022174E-2"/>
    <n v="68433"/>
    <n v="65441"/>
    <n v="2992"/>
    <n v="4.3721596305875819E-2"/>
    <n v="28616"/>
    <n v="294"/>
    <n v="19236"/>
    <n v="374"/>
    <n v="56"/>
    <n v="31"/>
    <n v="8625"/>
    <n v="0.30140480849874196"/>
    <n v="0.69859519150125804"/>
    <n v="0.68248532289628183"/>
    <n v="28616"/>
    <n v="1476"/>
    <n v="13637"/>
    <n v="9674"/>
    <n v="616"/>
    <n v="2186"/>
    <n v="929"/>
    <n v="5"/>
    <n v="62"/>
    <n v="0"/>
    <n v="31"/>
    <n v="0.1090299133351971"/>
    <n v="0.86836035784176679"/>
    <n v="28616"/>
    <n v="1905"/>
    <n v="11627"/>
    <n v="7320"/>
    <n v="319"/>
    <n v="6527"/>
    <n v="871"/>
    <n v="1"/>
    <n v="1"/>
    <n v="0"/>
    <n v="45"/>
    <n v="0.72875314509365385"/>
    <n v="0.77542284036902431"/>
    <n v="28616"/>
    <n v="4907"/>
    <n v="38"/>
    <n v="2973"/>
    <n v="8724"/>
    <n v="4576"/>
    <n v="26"/>
    <n v="2525"/>
    <n v="4847"/>
    <n v="0.17147749510763211"/>
    <n v="20490.188845401171"/>
    <n v="0.41962538440033548"/>
    <n v="28616"/>
    <n v="903"/>
    <n v="0"/>
    <n v="4"/>
    <n v="7"/>
    <n v="26928"/>
    <n v="531"/>
    <n v="14"/>
    <n v="2"/>
    <n v="227"/>
    <n v="28616"/>
    <n v="1.0031800391389432"/>
    <n v="0.27069471337777423"/>
    <n v="0.99683004145330412"/>
    <n v="0.20241752882572195"/>
    <n v="13482"/>
    <n v="0.47113502935420742"/>
    <n v="0.24296707455531727"/>
    <n v="15134"/>
    <n v="7778"/>
    <n v="928"/>
    <n v="4073"/>
    <n v="224"/>
    <n v="570"/>
    <n v="0.14233296058149286"/>
    <n v="0.52886497064579252"/>
    <n v="0.27180598266703943"/>
    <n v="1.9918926474699467E-2"/>
    <n v="28616"/>
    <n v="239"/>
    <n v="14541"/>
    <n v="14540"/>
    <n v="238"/>
    <n v="116"/>
    <n v="151"/>
    <n v="14342"/>
    <n v="0.53008806262230923"/>
    <n v="36265"/>
    <n v="36265"/>
    <n v="0.11649534211371668"/>
    <n v="0.81141513856335312"/>
    <n v="2942597"/>
    <n v="120405184.046"/>
    <n v="2457112.6391453026"/>
    <n v="592"/>
    <n v="592"/>
    <n v="1.9017025377449405E-3"/>
    <n v="0.43069256756756757"/>
    <n v="25497"/>
    <n v="1043286.2459999999"/>
    <n v="181836.87096578378"/>
    <n v="68184"/>
    <n v="68131"/>
    <n v="0.2188596209444266"/>
    <n v="9.2624796348211524E-2"/>
    <n v="631062"/>
    <n v="25821794.916000001"/>
    <n v="5569479.3711175416"/>
    <n v="34048"/>
    <n v="33986"/>
    <n v="0.10917442981047221"/>
    <n v="0.52341640675572298"/>
    <n v="1778883"/>
    <n v="72788334.593999997"/>
    <n v="4456188.2600513948"/>
    <n v="93421"/>
    <n v="93297"/>
    <n v="0.29970125281079346"/>
    <n v="0.27901304436369873"/>
    <n v="2603108"/>
    <n v="14252935.796523744"/>
    <n v="6682"/>
    <n v="6682"/>
    <n v="5.8451466626758455"/>
    <n v="3905727"/>
    <n v="6292.5601666666626"/>
    <m/>
    <n v="10"/>
    <n v="10"/>
    <n v="3.2123353678123996E-5"/>
    <n v="0.19899999999999998"/>
    <n v="199"/>
    <n v="49.574879999999993"/>
    <n v="72607"/>
    <n v="14404"/>
    <n v="14404"/>
    <n v="4.6270478637969806E-2"/>
    <n v="0.16070605387392389"/>
    <n v="231481"/>
    <n v="3386707.6748750531"/>
    <n v="54405"/>
    <n v="54135"/>
    <n v="0.17389977513652424"/>
    <n v="0.17820356516117117"/>
    <n v="964705"/>
    <n v="12728368.507314704"/>
    <n v="3798"/>
    <n v="3798"/>
    <n v="1.2200449726951494E-2"/>
    <n v="0.13399947340705634"/>
    <n v="50893"/>
    <n v="410378.58400275192"/>
    <n v="311809"/>
    <n v="311300"/>
    <n v="0.40037915764752485"/>
    <n v="9.1473634671522374E-3"/>
    <n v="5.6559385850130935E-2"/>
    <n v="4.1856370696589998E-3"/>
    <n v="0.10257538348292465"/>
    <n v="0.3280831665467081"/>
    <n v="7.7957397269132894E-2"/>
    <n v="0.29298970432966598"/>
    <n v="9.4463559820016207E-3"/>
    <n v="1.1411462062110729E-6"/>
    <n v="43443057.278876275"/>
    <n v="351.65459716264724"/>
    <n v="509"/>
    <n v="1.6324095840723008E-3"/>
    <n v="0.396200879384495"/>
    <n v="2.519852030532868"/>
    <n v="-2.031593"/>
    <n v="83"/>
    <b v="0"/>
    <b v="0"/>
    <b v="0"/>
    <b v="0"/>
    <b v="0"/>
    <b v="1"/>
    <b v="0"/>
    <b v="0"/>
    <m/>
    <m/>
    <m/>
    <m/>
    <m/>
    <m/>
    <m/>
    <m/>
    <m/>
    <n v="0"/>
    <n v="0"/>
    <n v="0"/>
    <n v="0"/>
    <n v="0"/>
    <n v="0"/>
    <n v="0"/>
    <n v="0"/>
    <n v="0"/>
    <n v="0"/>
    <n v="0"/>
    <n v="620"/>
    <n v="1"/>
    <n v="1"/>
    <m/>
    <m/>
    <m/>
    <m/>
    <m/>
    <n v="2"/>
    <m/>
    <n v="1"/>
    <m/>
    <m/>
    <m/>
    <n v="31"/>
    <n v="26"/>
    <m/>
    <m/>
    <m/>
    <n v="1"/>
    <m/>
    <m/>
    <m/>
    <n v="2"/>
    <m/>
    <m/>
    <m/>
    <m/>
    <m/>
    <m/>
    <m/>
    <m/>
    <m/>
    <n v="53"/>
    <m/>
    <m/>
    <m/>
    <n v="1"/>
    <m/>
    <m/>
    <n v="99"/>
    <n v="98"/>
    <n v="92"/>
    <m/>
    <m/>
    <m/>
    <m/>
    <m/>
    <n v="1"/>
    <m/>
    <n v="71"/>
    <n v="62"/>
    <m/>
    <m/>
    <m/>
    <n v="1"/>
    <m/>
    <m/>
    <n v="95"/>
    <n v="194"/>
    <n v="88"/>
    <m/>
    <m/>
    <n v="190"/>
    <m/>
    <n v="1"/>
    <m/>
    <n v="261"/>
    <n v="19"/>
    <m/>
    <m/>
    <m/>
    <n v="3"/>
    <n v="27"/>
    <m/>
    <n v="95"/>
    <n v="97"/>
    <m/>
    <n v="104"/>
    <m/>
    <m/>
    <n v="94"/>
    <m/>
    <m/>
    <m/>
    <n v="1"/>
    <m/>
    <m/>
    <m/>
    <n v="111"/>
    <n v="161"/>
    <n v="0"/>
    <n v="0"/>
    <n v="0"/>
    <n v="6"/>
    <n v="0"/>
    <n v="0"/>
    <n v="194"/>
    <n v="393"/>
    <n v="0"/>
    <n v="285"/>
    <n v="0"/>
    <n v="0"/>
    <n v="284"/>
    <n v="0"/>
    <n v="0"/>
    <n v="3"/>
    <n v="0"/>
    <n v="474"/>
  </r>
  <r>
    <s v="MMR005"/>
    <s v="Sagaing"/>
    <s v="MMR005D003"/>
    <s v="Monywa"/>
    <s v="MMR005014"/>
    <s v="Ayadaw"/>
    <n v="38"/>
    <n v="3"/>
    <x v="6"/>
    <n v="77564.952522237843"/>
    <n v="0.50205141894576044"/>
    <n v="6.1090460874756849E-2"/>
    <n v="0.90661218751372952"/>
    <n v="0.26113833150455745"/>
    <n v="0.20295066650732776"/>
    <n v="0.38071852943158951"/>
    <n v="0.47556966648871907"/>
    <n v="0.8232980247815459"/>
    <n v="8.8533618049506893E-2"/>
    <n v="0.67809277626366216"/>
    <n v="0.86316765474417689"/>
    <n v="0.28344511118955174"/>
    <n v="1"/>
    <n v="77564.952522237843"/>
    <n v="155769"/>
    <n v="70734"/>
    <n v="85035"/>
    <n v="3.0254483657997018E-3"/>
    <n v="83.182219086258598"/>
    <n v="1245.1214145900001"/>
    <n v="125.1034623408934"/>
    <n v="0.10804060896677121"/>
    <n v="152641"/>
    <n v="67980"/>
    <n v="84661"/>
    <n v="3128"/>
    <n v="2754"/>
    <n v="374"/>
    <n v="9516"/>
    <n v="4369"/>
    <n v="5147"/>
    <n v="84.884398678842047"/>
    <n v="146253"/>
    <n v="66365"/>
    <n v="79888"/>
    <n v="83.072551572201078"/>
    <n v="6.1090460874756849E-2"/>
    <n v="39538"/>
    <n v="103851"/>
    <n v="12380"/>
    <n v="0.49992778114799097"/>
    <n v="77895.749458358594"/>
    <n v="0.38071852943158951"/>
    <n v="0.61928147056841043"/>
    <n v="11.920925171640139"/>
    <n v="116231"/>
    <n v="33037"/>
    <n v="72061"/>
    <n v="8347"/>
    <n v="1753"/>
    <n v="1033"/>
    <n v="35591"/>
    <n v="27787"/>
    <n v="7804"/>
    <n v="0.21926891629906436"/>
    <n v="152641"/>
    <n v="3128"/>
    <n v="2.0492528219809882E-2"/>
    <n v="1500"/>
    <n v="4392"/>
    <n v="7404"/>
    <n v="8024"/>
    <n v="5971"/>
    <n v="3932"/>
    <n v="2214"/>
    <n v="1385"/>
    <n v="769"/>
    <n v="4.2887527745778424"/>
    <n v="35591"/>
    <n v="4.376640161838667"/>
    <n v="298"/>
    <n v="2279"/>
    <n v="2427"/>
    <n v="4188"/>
    <n v="21793"/>
    <n v="3852"/>
    <n v="228"/>
    <n v="526"/>
    <n v="35591"/>
    <n v="34273"/>
    <n v="295"/>
    <n v="622"/>
    <n v="357"/>
    <n v="2"/>
    <n v="42"/>
    <n v="35591"/>
    <n v="16116"/>
    <n v="790"/>
    <n v="20"/>
    <n v="13757"/>
    <n v="159"/>
    <n v="4749"/>
    <n v="72505.654407013004"/>
    <n v="0.38653030260459104"/>
    <n v="4.4674215391531571E-3"/>
    <n v="0.47556966648871907"/>
    <n v="0.52443033351128099"/>
    <n v="35591"/>
    <n v="1542"/>
    <n v="25371"/>
    <n v="20"/>
    <n v="978"/>
    <n v="50"/>
    <n v="4912"/>
    <n v="2718"/>
    <n v="0.78421511056165882"/>
    <n v="0.21578488943834118"/>
    <n v="35591"/>
    <n v="389"/>
    <n v="28913"/>
    <n v="332"/>
    <n v="9.3282009496782892E-3"/>
    <n v="5581"/>
    <n v="376"/>
    <n v="0.8232980247815459"/>
    <n v="0.15680930572335702"/>
    <n v="0.37010761147481108"/>
    <n v="113805"/>
    <n v="103177"/>
    <n v="10628"/>
    <n v="0.90661218751372952"/>
    <n v="48855"/>
    <n v="46869"/>
    <n v="1986"/>
    <n v="0.95934909425852011"/>
    <n v="64950"/>
    <n v="56308"/>
    <n v="8642"/>
    <n v="0.86694380292532713"/>
    <n v="6784"/>
    <n v="6585"/>
    <n v="199"/>
    <n v="0.97066627358490565"/>
    <n v="107021"/>
    <n v="96592"/>
    <n v="10429"/>
    <n v="0.90255183562104635"/>
    <n v="62887"/>
    <n v="24819"/>
    <n v="34738"/>
    <n v="3330"/>
    <n v="5.2952120470049456E-2"/>
    <n v="0.55238761588245588"/>
    <n v="7.4531531531531527"/>
    <n v="28609"/>
    <n v="11990"/>
    <n v="0.41909888496626935"/>
    <n v="14966"/>
    <n v="0.52312209444580382"/>
    <n v="1653"/>
    <n v="5.7779020587926874E-2"/>
    <n v="34278"/>
    <n v="12829"/>
    <n v="19772"/>
    <n v="4.8923507789252585E-2"/>
    <n v="0.57681311628449738"/>
    <n v="1677"/>
    <n v="92047"/>
    <n v="24037"/>
    <n v="49329"/>
    <n v="9887"/>
    <n v="4058"/>
    <n v="151"/>
    <n v="3660"/>
    <n v="119"/>
    <n v="39"/>
    <n v="767"/>
    <n v="24037"/>
    <n v="68010"/>
    <n v="18681"/>
    <n v="73366"/>
    <n v="8794"/>
    <n v="0.26113833150455745"/>
    <n v="0.73886166849544255"/>
    <n v="0.20295066650732776"/>
    <n v="9.55381489891034E-2"/>
    <n v="0.47090616750138514"/>
    <n v="40211"/>
    <n v="9205"/>
    <n v="21060"/>
    <n v="5110"/>
    <n v="2428"/>
    <n v="121"/>
    <n v="1790"/>
    <n v="39"/>
    <n v="22"/>
    <n v="436"/>
    <n v="0.22891746039640895"/>
    <n v="0.77108253960359108"/>
    <n v="0.24734525378627739"/>
    <n v="0.12026559896545722"/>
    <n v="51836"/>
    <n v="14832"/>
    <n v="28269"/>
    <n v="4777"/>
    <n v="1630"/>
    <n v="30"/>
    <n v="1870"/>
    <n v="80"/>
    <n v="17"/>
    <n v="331"/>
    <n v="0.28613318928929704"/>
    <n v="0.71386681071070301"/>
    <n v="0.1685122308820125"/>
    <n v="130318"/>
    <n v="2186"/>
    <n v="21017"/>
    <n v="2021"/>
    <n v="31101"/>
    <n v="10279"/>
    <n v="3247"/>
    <n v="297"/>
    <n v="15364"/>
    <n v="30078"/>
    <n v="10297"/>
    <n v="1181"/>
    <n v="3250"/>
    <n v="0.30968093432986998"/>
    <n v="7.8876287235838491E-2"/>
    <n v="12.678081525440218"/>
    <n v="0.17330784444210068"/>
    <n v="57949"/>
    <n v="1272"/>
    <n v="12814"/>
    <n v="1541"/>
    <n v="21680"/>
    <n v="4119"/>
    <n v="1713"/>
    <n v="188"/>
    <n v="7396"/>
    <n v="618"/>
    <n v="3837"/>
    <n v="567"/>
    <n v="2204"/>
    <n v="0.74443044746242382"/>
    <n v="72369"/>
    <n v="914"/>
    <n v="8203"/>
    <n v="480"/>
    <n v="9421"/>
    <n v="6160"/>
    <n v="1534"/>
    <n v="109"/>
    <n v="7968"/>
    <n v="29460"/>
    <n v="6460"/>
    <n v="614"/>
    <n v="1046"/>
    <n v="0.36910831986071385"/>
    <n v="130318"/>
    <n v="90608"/>
    <n v="34"/>
    <n v="166"/>
    <n v="1766"/>
    <n v="700"/>
    <n v="65"/>
    <n v="1"/>
    <n v="40"/>
    <n v="36938"/>
    <n v="0.28344511118955174"/>
    <n v="0.71655488881044826"/>
    <n v="7980"/>
    <n v="6698"/>
    <n v="8"/>
    <n v="0"/>
    <n v="47"/>
    <n v="49"/>
    <n v="12"/>
    <n v="0"/>
    <n v="3"/>
    <n v="1163"/>
    <n v="0.14573934837092731"/>
    <n v="122338"/>
    <n v="83910"/>
    <n v="26"/>
    <n v="166"/>
    <n v="1719"/>
    <n v="651"/>
    <n v="53"/>
    <n v="1"/>
    <n v="37"/>
    <n v="35775"/>
    <n v="0.29242753682420836"/>
    <n v="155769"/>
    <n v="149999"/>
    <n v="5770"/>
    <n v="3.7042030185723732E-2"/>
    <n v="2907"/>
    <n v="1731"/>
    <n v="2370"/>
    <n v="1922"/>
    <n v="70734"/>
    <n v="68294"/>
    <n v="2440"/>
    <n v="3.4495433596290329E-2"/>
    <n v="85035"/>
    <n v="81705"/>
    <n v="3330"/>
    <n v="3.9160345739989416E-2"/>
    <n v="35591"/>
    <n v="253"/>
    <n v="23881"/>
    <n v="2036"/>
    <n v="177"/>
    <n v="201"/>
    <n v="9043"/>
    <n v="0.25408108791548423"/>
    <n v="0.74591891208451577"/>
    <n v="0.67809277626366216"/>
    <n v="35591"/>
    <n v="8251"/>
    <n v="18904"/>
    <n v="3542"/>
    <n v="376"/>
    <n v="3832"/>
    <n v="408"/>
    <n v="4"/>
    <n v="24"/>
    <n v="0"/>
    <n v="250"/>
    <n v="0.11924362900733332"/>
    <n v="0.86316765474417689"/>
    <n v="35591"/>
    <n v="8260"/>
    <n v="18937"/>
    <n v="2904"/>
    <n v="282"/>
    <n v="4660"/>
    <n v="290"/>
    <n v="1"/>
    <n v="0"/>
    <n v="0"/>
    <n v="257"/>
    <n v="0.84577561743137308"/>
    <n v="0.77063021550391952"/>
    <n v="35591"/>
    <n v="3151"/>
    <n v="137"/>
    <n v="2798"/>
    <n v="14543"/>
    <n v="6654"/>
    <n v="84"/>
    <n v="4284"/>
    <n v="3940"/>
    <n v="8.8533618049506893E-2"/>
    <n v="13513.859992694781"/>
    <n v="0.39585850355426933"/>
    <n v="35591"/>
    <n v="1067"/>
    <n v="0"/>
    <n v="9"/>
    <n v="8"/>
    <n v="33993"/>
    <n v="417"/>
    <n v="22"/>
    <n v="5"/>
    <n v="70"/>
    <n v="35591"/>
    <n v="0.95451097187491218"/>
    <n v="0.25756201665395534"/>
    <n v="1.0476568939126341"/>
    <n v="0.21273849172307568"/>
    <n v="17784"/>
    <n v="0.49967688460565873"/>
    <n v="0.32049595415307536"/>
    <n v="17807"/>
    <n v="10042"/>
    <n v="721"/>
    <n v="4799"/>
    <n v="199"/>
    <n v="404"/>
    <n v="0.13483745890815094"/>
    <n v="0.50032311539434127"/>
    <n v="0.28214998173695599"/>
    <n v="1.1351184288162737E-2"/>
    <n v="35591"/>
    <n v="336"/>
    <n v="21652"/>
    <n v="15352"/>
    <n v="462"/>
    <n v="58"/>
    <n v="60"/>
    <n v="14520"/>
    <n v="0.63246326318451296"/>
    <n v="25471"/>
    <n v="25429"/>
    <n v="0.11400020622161651"/>
    <n v="0.78179204844862171"/>
    <n v="1988019"/>
    <n v="81345761.442000002"/>
    <n v="1722926.162989822"/>
    <m/>
    <m/>
    <n v="0"/>
    <n v="0"/>
    <m/>
    <n v="0"/>
    <n v="0"/>
    <n v="103653"/>
    <n v="100176"/>
    <n v="0.44909688381205143"/>
    <n v="7.9966059734866632E-2"/>
    <n v="801068"/>
    <n v="32778100.423999999"/>
    <n v="8189049.9989882847"/>
    <n v="21625"/>
    <n v="21625"/>
    <n v="9.6946575152088446E-2"/>
    <n v="0.57336647398843932"/>
    <n v="1239905"/>
    <n v="50734432.789999999"/>
    <n v="2835434.3295360273"/>
    <n v="5334"/>
    <n v="5334"/>
    <n v="2.3912741357745192E-2"/>
    <n v="0.23095613048368954"/>
    <n v="123192"/>
    <n v="813790.89860585588"/>
    <n v="8847"/>
    <n v="8847"/>
    <n v="5.5980275799706112"/>
    <n v="4952575"/>
    <n v="7979.1486111111062"/>
    <m/>
    <n v="55"/>
    <n v="55"/>
    <n v="2.465693240862365E-4"/>
    <n v="0.2"/>
    <n v="1100"/>
    <n v="49.824000000000005"/>
    <n v="61660"/>
    <n v="14158"/>
    <n v="14093"/>
    <n v="6.3180026988133298E-2"/>
    <n v="0.16102675086922585"/>
    <n v="226935"/>
    <n v="3328867.4854818801"/>
    <n v="43367"/>
    <n v="43367"/>
    <n v="0.1944176705026876"/>
    <n v="0.17248391634191898"/>
    <n v="748011"/>
    <n v="10196567.046397282"/>
    <n v="4135"/>
    <n v="4135"/>
    <n v="1.8537530092665237E-2"/>
    <n v="0.16196856106408705"/>
    <n v="66974"/>
    <n v="446791.84961858322"/>
    <n v="226645"/>
    <n v="223061"/>
    <n v="0.28689037996792338"/>
    <n v="6.5545134672227601E-3"/>
    <n v="6.2575682893905318E-2"/>
    <n v="0"/>
    <n v="0.10298133679950836"/>
    <n v="2.9556415304958786E-2"/>
    <n v="0.12090254396385101"/>
    <n v="0.37033342450065887"/>
    <n v="1.622722186352861E-2"/>
    <n v="1.8095788963443565E-6"/>
    <n v="27533477.595617734"/>
    <n v="176.75838963861702"/>
    <n v="3584"/>
    <n v="1.581327626905513E-2"/>
    <n v="0.68728187253193318"/>
    <n v="1.4319986646893799"/>
    <n v="-2.8061090000000002"/>
    <n v="47"/>
    <b v="0"/>
    <b v="0"/>
    <b v="0"/>
    <b v="0"/>
    <b v="0"/>
    <b v="1"/>
    <b v="0"/>
    <b v="0"/>
    <m/>
    <m/>
    <m/>
    <m/>
    <m/>
    <m/>
    <m/>
    <m/>
    <m/>
    <n v="0"/>
    <n v="0"/>
    <n v="0"/>
    <n v="0"/>
    <n v="0"/>
    <n v="0"/>
    <n v="0"/>
    <n v="0"/>
    <n v="0"/>
    <n v="0"/>
    <n v="0"/>
    <n v="620"/>
    <n v="1"/>
    <n v="63"/>
    <m/>
    <n v="15"/>
    <n v="3"/>
    <m/>
    <m/>
    <n v="70"/>
    <m/>
    <n v="176"/>
    <m/>
    <m/>
    <m/>
    <n v="15"/>
    <n v="15"/>
    <m/>
    <m/>
    <n v="15"/>
    <n v="4"/>
    <m/>
    <m/>
    <m/>
    <n v="70"/>
    <m/>
    <n v="156"/>
    <m/>
    <m/>
    <m/>
    <m/>
    <n v="3"/>
    <m/>
    <n v="15"/>
    <n v="35"/>
    <m/>
    <m/>
    <n v="15"/>
    <n v="4"/>
    <m/>
    <m/>
    <m/>
    <n v="146"/>
    <n v="176"/>
    <m/>
    <m/>
    <m/>
    <m/>
    <m/>
    <n v="11"/>
    <m/>
    <n v="30"/>
    <n v="40"/>
    <m/>
    <m/>
    <n v="15"/>
    <n v="5"/>
    <n v="13"/>
    <m/>
    <m/>
    <n v="146"/>
    <n v="180"/>
    <m/>
    <m/>
    <m/>
    <m/>
    <n v="11"/>
    <m/>
    <n v="75"/>
    <n v="32"/>
    <m/>
    <m/>
    <m/>
    <n v="3"/>
    <m/>
    <n v="6"/>
    <m/>
    <n v="10"/>
    <m/>
    <n v="158"/>
    <n v="1"/>
    <m/>
    <m/>
    <m/>
    <m/>
    <m/>
    <n v="16"/>
    <m/>
    <m/>
    <m/>
    <n v="13"/>
    <n v="185"/>
    <n v="0"/>
    <n v="0"/>
    <n v="60"/>
    <n v="19"/>
    <n v="13"/>
    <n v="6"/>
    <n v="0"/>
    <n v="442"/>
    <n v="0"/>
    <n v="846"/>
    <n v="0"/>
    <n v="0"/>
    <n v="0"/>
    <n v="0"/>
    <n v="0"/>
    <n v="41"/>
    <n v="0"/>
    <n v="148"/>
  </r>
  <r>
    <s v="MMR005"/>
    <s v="Sagaing"/>
    <s v="MMR005D003"/>
    <s v="Monywa"/>
    <s v="MMR005015"/>
    <s v="Chaung-U"/>
    <n v="26"/>
    <n v="6"/>
    <x v="2"/>
    <n v="51668.817798859527"/>
    <n v="0.51235130197858025"/>
    <n v="0.20696522108442264"/>
    <n v="0.95228968089515131"/>
    <n v="0.10686998446284698"/>
    <n v="0.32471048037032885"/>
    <n v="0.35618531638535805"/>
    <n v="0.35249828884325807"/>
    <n v="0.65614305270362761"/>
    <n v="0.28794490075290896"/>
    <n v="0.78306810403832994"/>
    <n v="0.88133127994524296"/>
    <n v="0.24020931426148662"/>
    <n v="1"/>
    <n v="51668.817798859527"/>
    <n v="105955"/>
    <n v="48456"/>
    <n v="57499"/>
    <n v="2.0579279676848886E-3"/>
    <n v="84.272769961216724"/>
    <n v="495.053811123"/>
    <n v="214.02723829081813"/>
    <n v="0.18483607669791621"/>
    <n v="101825"/>
    <n v="45889"/>
    <n v="55936"/>
    <n v="4130"/>
    <n v="2567"/>
    <n v="1563"/>
    <n v="21929"/>
    <n v="10145"/>
    <n v="11784"/>
    <n v="86.091310251188048"/>
    <n v="84026"/>
    <n v="38311"/>
    <n v="45715"/>
    <n v="83.804003062452153"/>
    <n v="0.20696522108442264"/>
    <n v="25640"/>
    <n v="71985"/>
    <n v="8330"/>
    <n v="0.47190386886156838"/>
    <n v="55954.425574772518"/>
    <n v="0.35618531638535805"/>
    <n v="0.64381468361464189"/>
    <n v="11.571855247621032"/>
    <n v="80315"/>
    <n v="27094"/>
    <n v="45920"/>
    <n v="5475"/>
    <n v="968"/>
    <n v="858"/>
    <n v="23376"/>
    <n v="17851"/>
    <n v="5525"/>
    <n v="0.23635352498288842"/>
    <n v="101825"/>
    <n v="4130"/>
    <n v="4.055978394303953E-2"/>
    <n v="1091"/>
    <n v="2616"/>
    <n v="4799"/>
    <n v="5385"/>
    <n v="3783"/>
    <n v="2606"/>
    <n v="1464"/>
    <n v="921"/>
    <n v="711"/>
    <n v="4.3559633812457221"/>
    <n v="23376"/>
    <n v="4.5326403148528405"/>
    <n v="34"/>
    <n v="1796"/>
    <n v="1240"/>
    <n v="11811"/>
    <n v="8217"/>
    <n v="167"/>
    <n v="53"/>
    <n v="58"/>
    <n v="23376"/>
    <n v="22386"/>
    <n v="192"/>
    <n v="599"/>
    <n v="152"/>
    <n v="22"/>
    <n v="25"/>
    <n v="23376"/>
    <n v="4338"/>
    <n v="3882"/>
    <n v="20"/>
    <n v="14752"/>
    <n v="154"/>
    <n v="230"/>
    <n v="35806.018993839833"/>
    <n v="0.6310746064339493"/>
    <n v="6.587953456536619E-3"/>
    <n v="0.35249828884325807"/>
    <n v="0.64750171115674193"/>
    <n v="23376"/>
    <n v="426"/>
    <n v="17742"/>
    <n v="30"/>
    <n v="2364"/>
    <n v="39"/>
    <n v="2700"/>
    <n v="75"/>
    <n v="0.87962012320328542"/>
    <n v="0.12037987679671458"/>
    <n v="23376"/>
    <n v="4604"/>
    <n v="10734"/>
    <n v="5162"/>
    <n v="0.22082477754962354"/>
    <n v="2704"/>
    <n v="172"/>
    <n v="0.65614305270362761"/>
    <n v="0.11567419575633128"/>
    <n v="0.38394079397672826"/>
    <n v="77216"/>
    <n v="73532"/>
    <n v="3684"/>
    <n v="0.95228968089515131"/>
    <n v="33675"/>
    <n v="32731"/>
    <n v="944"/>
    <n v="0.97196733481811437"/>
    <n v="43541"/>
    <n v="40801"/>
    <n v="2740"/>
    <n v="0.93707080682575039"/>
    <n v="16243"/>
    <n v="15516"/>
    <n v="727"/>
    <n v="0.95524225820353381"/>
    <n v="60973"/>
    <n v="58016"/>
    <n v="2957"/>
    <n v="0.95150312433372153"/>
    <n v="41525"/>
    <n v="14858"/>
    <n v="24924"/>
    <n v="1743"/>
    <n v="4.1974714027694163E-2"/>
    <n v="0.60021673690547861"/>
    <n v="8.5243832472748142"/>
    <n v="19298"/>
    <n v="7029"/>
    <n v="0.36423463571354542"/>
    <n v="11391"/>
    <n v="0.59026842159809312"/>
    <n v="878"/>
    <n v="4.5496942688361491E-2"/>
    <n v="22227"/>
    <n v="7829"/>
    <n v="13533"/>
    <n v="3.8916632923921356E-2"/>
    <n v="0.60885409636928056"/>
    <n v="865"/>
    <n v="62431"/>
    <n v="6672"/>
    <n v="35487"/>
    <n v="8956"/>
    <n v="4652"/>
    <n v="144"/>
    <n v="4053"/>
    <n v="188"/>
    <n v="55"/>
    <n v="2224"/>
    <n v="6672"/>
    <n v="55759"/>
    <n v="20272"/>
    <n v="42159"/>
    <n v="11316"/>
    <n v="0.10686998446284698"/>
    <n v="0.89313001553715299"/>
    <n v="0.32471048037032885"/>
    <n v="0.181256106741843"/>
    <n v="0.60892024795374089"/>
    <n v="27393"/>
    <n v="2432"/>
    <n v="14629"/>
    <n v="4773"/>
    <n v="2593"/>
    <n v="103"/>
    <n v="1761"/>
    <n v="54"/>
    <n v="37"/>
    <n v="1011"/>
    <n v="8.8781805570766259E-2"/>
    <n v="0.9112181944292338"/>
    <n v="0.3771766509692257"/>
    <n v="0.20293505640127041"/>
    <n v="35038"/>
    <n v="4240"/>
    <n v="20858"/>
    <n v="4183"/>
    <n v="2059"/>
    <n v="41"/>
    <n v="2292"/>
    <n v="134"/>
    <n v="18"/>
    <n v="1213"/>
    <n v="0.12101147325760603"/>
    <n v="0.87898852674239403"/>
    <n v="0.28369199155202923"/>
    <n v="89626"/>
    <n v="1869"/>
    <n v="20775"/>
    <n v="4211"/>
    <n v="21855"/>
    <n v="6626"/>
    <n v="1525"/>
    <n v="260"/>
    <n v="10261"/>
    <n v="13355"/>
    <n v="6109"/>
    <n v="718"/>
    <n v="2062"/>
    <n v="0.22293754044585276"/>
    <n v="7.3929440117822959E-2"/>
    <n v="13.526411107757319"/>
    <n v="0.18490440745463732"/>
    <n v="40155"/>
    <n v="776"/>
    <n v="10840"/>
    <n v="3028"/>
    <n v="12821"/>
    <n v="2160"/>
    <n v="733"/>
    <n v="148"/>
    <n v="4852"/>
    <n v="504"/>
    <n v="2361"/>
    <n v="360"/>
    <n v="1572"/>
    <n v="0.75602042086913213"/>
    <n v="49471"/>
    <n v="1093"/>
    <n v="9935"/>
    <n v="1183"/>
    <n v="9034"/>
    <n v="4466"/>
    <n v="792"/>
    <n v="112"/>
    <n v="5409"/>
    <n v="12851"/>
    <n v="3748"/>
    <n v="358"/>
    <n v="490"/>
    <n v="0.53572800226395267"/>
    <n v="89626"/>
    <n v="66641"/>
    <n v="30"/>
    <n v="153"/>
    <n v="513"/>
    <n v="652"/>
    <n v="91"/>
    <n v="2"/>
    <n v="15"/>
    <n v="21529"/>
    <n v="0.24020931426148662"/>
    <n v="0.75979068573851338"/>
    <n v="18721"/>
    <n v="14356"/>
    <n v="1"/>
    <n v="18"/>
    <n v="112"/>
    <n v="258"/>
    <n v="31"/>
    <n v="1"/>
    <n v="2"/>
    <n v="3942"/>
    <n v="0.21056567491052827"/>
    <n v="70905"/>
    <n v="52285"/>
    <n v="29"/>
    <n v="135"/>
    <n v="401"/>
    <n v="394"/>
    <n v="60"/>
    <n v="1"/>
    <n v="13"/>
    <n v="17587"/>
    <n v="0.24803610464706297"/>
    <n v="105955"/>
    <n v="101013"/>
    <n v="4942"/>
    <n v="4.664244254636403E-2"/>
    <n v="2841"/>
    <n v="1437"/>
    <n v="2242"/>
    <n v="1771"/>
    <n v="48456"/>
    <n v="46375"/>
    <n v="2081"/>
    <n v="4.2946177975895658E-2"/>
    <n v="57499"/>
    <n v="54638"/>
    <n v="2861"/>
    <n v="4.9757387084992784E-2"/>
    <n v="23376"/>
    <n v="525"/>
    <n v="17780"/>
    <n v="223"/>
    <n v="30"/>
    <n v="36"/>
    <n v="4782"/>
    <n v="0.20456878850102669"/>
    <n v="0.79543121149897333"/>
    <n v="0.78306810403832994"/>
    <n v="23376"/>
    <n v="2277"/>
    <n v="13872"/>
    <n v="4340"/>
    <n v="131"/>
    <n v="1813"/>
    <n v="382"/>
    <n v="59"/>
    <n v="113"/>
    <n v="0"/>
    <n v="389"/>
    <n v="9.6423682409308695E-2"/>
    <n v="0.88133127994524296"/>
    <n v="23376"/>
    <n v="2796"/>
    <n v="14725"/>
    <n v="3415"/>
    <n v="157"/>
    <n v="1501"/>
    <n v="357"/>
    <n v="21"/>
    <n v="4"/>
    <n v="0"/>
    <n v="400"/>
    <n v="0.89668891170431209"/>
    <n v="0.83219969199178645"/>
    <n v="23376"/>
    <n v="6731"/>
    <n v="69"/>
    <n v="975"/>
    <n v="9110"/>
    <n v="3668"/>
    <n v="38"/>
    <n v="1574"/>
    <n v="1211"/>
    <n v="0.28794490075290896"/>
    <n v="29319.989519164956"/>
    <n v="0.51219199178644759"/>
    <n v="23376"/>
    <n v="3646"/>
    <n v="1"/>
    <n v="6"/>
    <n v="9"/>
    <n v="19258"/>
    <n v="366"/>
    <n v="35"/>
    <n v="0"/>
    <n v="55"/>
    <n v="23376"/>
    <n v="1.2670687885010268"/>
    <n v="0.3419015621837988"/>
    <n v="0.78922313379925046"/>
    <n v="0.16026061594494984"/>
    <n v="11095"/>
    <n v="0.47463210130047911"/>
    <n v="0.19994953954837896"/>
    <n v="12281"/>
    <n v="8561"/>
    <n v="1075"/>
    <n v="6805"/>
    <n v="280"/>
    <n v="617"/>
    <n v="0.29111054072553044"/>
    <n v="0.52536789869952083"/>
    <n v="0.3662303216974675"/>
    <n v="2.6394592744695414E-2"/>
    <n v="23376"/>
    <n v="399"/>
    <n v="14577"/>
    <n v="16422"/>
    <n v="771"/>
    <n v="337"/>
    <n v="70"/>
    <n v="8465"/>
    <n v="0.67663415468856947"/>
    <n v="18400"/>
    <n v="18383"/>
    <n v="0.16141013258407236"/>
    <n v="0.86086819343959098"/>
    <n v="1582534"/>
    <n v="64754126.211999997"/>
    <n v="1245528.7920972866"/>
    <n v="710"/>
    <n v="707"/>
    <n v="6.2077443146896132E-3"/>
    <n v="0.44229137199434226"/>
    <n v="31270"/>
    <n v="1279505.8599999999"/>
    <n v="217159.91177839381"/>
    <n v="27296"/>
    <n v="27296"/>
    <n v="0.23966985687944509"/>
    <n v="0.13428011430246189"/>
    <n v="366531"/>
    <n v="14997715.458000001"/>
    <n v="2231355.9013374881"/>
    <n v="12344"/>
    <n v="12344"/>
    <n v="0.10838528404600931"/>
    <n v="0.56252511341542455"/>
    <n v="694381"/>
    <n v="28412681.758000001"/>
    <n v="1618524.9185568888"/>
    <n v="4740"/>
    <n v="4740"/>
    <n v="4.1619106155061904E-2"/>
    <n v="0.28029535864978905"/>
    <n v="132860"/>
    <n v="723166.26535278524"/>
    <n v="1331"/>
    <n v="1331"/>
    <n v="5.3017280240420739"/>
    <n v="705660"/>
    <n v="1136.8966666666659"/>
    <m/>
    <m/>
    <m/>
    <n v="0"/>
    <n v="0"/>
    <m/>
    <n v="0"/>
    <n v="49089"/>
    <n v="31719"/>
    <n v="31719"/>
    <n v="0.27850557555536043"/>
    <n v="0.19456130395031368"/>
    <n v="617129"/>
    <n v="7457857.5909026526"/>
    <n v="16260"/>
    <n v="16260"/>
    <n v="0.14276933883571868"/>
    <n v="0.17591635916359163"/>
    <n v="286040"/>
    <n v="3823095.4452560651"/>
    <n v="1110"/>
    <n v="1110"/>
    <n v="9.7462463780841162E-3"/>
    <n v="0.16588288288288289"/>
    <n v="18413"/>
    <n v="119936.86894235243"/>
    <n v="113910"/>
    <n v="113890"/>
    <n v="0.14647986593150211"/>
    <n v="3.3465892234949193E-3"/>
    <n v="7.143175600253221E-2"/>
    <n v="1.245423946046686E-2"/>
    <n v="9.2823287426135673E-2"/>
    <n v="4.1473980002469317E-2"/>
    <n v="0.42771220313418523"/>
    <n v="0.21925661032699176"/>
    <n v="6.8784448921262861E-3"/>
    <n v="0"/>
    <n v="17436625.694223914"/>
    <n v="164.56633187885342"/>
    <n v="20"/>
    <n v="1.7557721007813187E-4"/>
    <n v="0.93016416469142305"/>
    <n v="1.0748902836109668"/>
    <n v="-0.84371499999999999"/>
    <n v="181"/>
    <b v="0"/>
    <b v="0"/>
    <b v="0"/>
    <b v="0"/>
    <b v="0"/>
    <b v="1"/>
    <b v="0"/>
    <b v="0"/>
    <m/>
    <m/>
    <m/>
    <m/>
    <m/>
    <m/>
    <m/>
    <m/>
    <m/>
    <n v="0"/>
    <n v="0"/>
    <n v="0"/>
    <n v="0"/>
    <n v="0"/>
    <n v="0"/>
    <n v="0"/>
    <n v="0"/>
    <n v="0"/>
    <n v="0"/>
    <n v="0"/>
    <n v="620"/>
    <n v="1"/>
    <n v="306"/>
    <m/>
    <n v="10"/>
    <n v="7"/>
    <m/>
    <m/>
    <n v="154"/>
    <m/>
    <n v="161"/>
    <m/>
    <m/>
    <m/>
    <n v="107"/>
    <m/>
    <m/>
    <m/>
    <m/>
    <m/>
    <m/>
    <m/>
    <n v="1"/>
    <n v="22"/>
    <m/>
    <n v="75"/>
    <m/>
    <m/>
    <m/>
    <m/>
    <m/>
    <m/>
    <n v="1"/>
    <n v="10"/>
    <m/>
    <m/>
    <m/>
    <n v="1"/>
    <m/>
    <m/>
    <m/>
    <n v="46"/>
    <n v="86"/>
    <m/>
    <m/>
    <m/>
    <m/>
    <m/>
    <m/>
    <m/>
    <n v="13"/>
    <n v="21"/>
    <m/>
    <m/>
    <m/>
    <n v="1"/>
    <n v="2"/>
    <n v="1"/>
    <m/>
    <n v="45"/>
    <n v="104"/>
    <m/>
    <m/>
    <m/>
    <m/>
    <m/>
    <m/>
    <n v="35"/>
    <n v="22"/>
    <m/>
    <m/>
    <m/>
    <n v="3"/>
    <m/>
    <n v="1"/>
    <m/>
    <n v="11"/>
    <m/>
    <n v="87"/>
    <m/>
    <m/>
    <m/>
    <m/>
    <m/>
    <m/>
    <m/>
    <m/>
    <m/>
    <m/>
    <n v="2"/>
    <n v="359"/>
    <n v="0"/>
    <n v="0"/>
    <n v="10"/>
    <n v="12"/>
    <n v="2"/>
    <n v="2"/>
    <n v="1"/>
    <n v="278"/>
    <n v="0"/>
    <n v="513"/>
    <n v="0"/>
    <n v="0"/>
    <n v="0"/>
    <n v="0"/>
    <n v="0"/>
    <n v="0"/>
    <n v="0"/>
    <n v="158"/>
  </r>
  <r>
    <s v="MMR005"/>
    <s v="Sagaing"/>
    <s v="MMR005D009"/>
    <s v="Yinmabin"/>
    <s v="MMR005016"/>
    <s v="Yinmabin"/>
    <n v="42"/>
    <n v="4"/>
    <x v="6"/>
    <n v="73951.976460022037"/>
    <n v="0.47729731085650234"/>
    <n v="3.396946564885496E-2"/>
    <n v="0.94010708872221893"/>
    <n v="0.20763163234249771"/>
    <n v="0.22364816881404079"/>
    <n v="0.41349532870489414"/>
    <n v="0.41907083841256942"/>
    <n v="0.55204523906271163"/>
    <n v="0.13988216172287687"/>
    <n v="0.71586753352295818"/>
    <n v="0.90403629960720577"/>
    <n v="0.17781397371719979"/>
    <n v="1"/>
    <n v="73951.976460022037"/>
    <n v="141480"/>
    <n v="65974"/>
    <n v="75506"/>
    <n v="2.7479179733665995E-3"/>
    <n v="87.375837681773632"/>
    <n v="951.67384919300002"/>
    <n v="148.66437710773724"/>
    <n v="0.12838805204782433"/>
    <n v="139808"/>
    <n v="64594"/>
    <n v="75214"/>
    <n v="1672"/>
    <n v="1380"/>
    <n v="292"/>
    <n v="4806"/>
    <n v="2259"/>
    <n v="2547"/>
    <n v="88.692579505300344"/>
    <n v="136674"/>
    <n v="63715"/>
    <n v="72959"/>
    <n v="87.329870201071842"/>
    <n v="3.396946564885496E-2"/>
    <n v="38594"/>
    <n v="93336"/>
    <n v="9550"/>
    <n v="0.5158138338904602"/>
    <n v="68502.658781177684"/>
    <n v="0.41349532870489414"/>
    <n v="0.58650467129510586"/>
    <n v="10.231850518556612"/>
    <n v="102886"/>
    <n v="34755"/>
    <n v="59752"/>
    <n v="6698"/>
    <n v="1013"/>
    <n v="668"/>
    <n v="29532"/>
    <n v="23154"/>
    <n v="6378"/>
    <n v="0.21596911824461601"/>
    <n v="139808"/>
    <n v="1672"/>
    <n v="1.195925841153582E-2"/>
    <n v="916"/>
    <n v="2493"/>
    <n v="5043"/>
    <n v="6346"/>
    <n v="5565"/>
    <n v="3977"/>
    <n v="2398"/>
    <n v="1615"/>
    <n v="1179"/>
    <n v="4.7341189218474877"/>
    <n v="29532"/>
    <n v="4.7907354733848031"/>
    <n v="30"/>
    <n v="836"/>
    <n v="2181"/>
    <n v="10990"/>
    <n v="14293"/>
    <n v="1124"/>
    <n v="48"/>
    <n v="30"/>
    <n v="29532"/>
    <n v="28800"/>
    <n v="190"/>
    <n v="213"/>
    <n v="309"/>
    <n v="10"/>
    <n v="10"/>
    <n v="29532"/>
    <n v="9841"/>
    <n v="2511"/>
    <n v="24"/>
    <n v="16423"/>
    <n v="35"/>
    <n v="698"/>
    <n v="58475.836922660172"/>
    <n v="0.55610862792902616"/>
    <n v="1.1851550860083977E-3"/>
    <n v="0.41907083841256942"/>
    <n v="0.58092916158743058"/>
    <n v="29532"/>
    <n v="816"/>
    <n v="21617"/>
    <n v="24"/>
    <n v="4261"/>
    <n v="29"/>
    <n v="2601"/>
    <n v="184"/>
    <n v="0.9047135310849248"/>
    <n v="9.5286468915075195E-2"/>
    <n v="29532"/>
    <n v="2967"/>
    <n v="13336"/>
    <n v="10666"/>
    <n v="0.36116754706758769"/>
    <n v="2442"/>
    <n v="121"/>
    <n v="0.55204523906271163"/>
    <n v="8.2689963429500205E-2"/>
    <n v="0.33810781525125289"/>
    <n v="101598"/>
    <n v="95513"/>
    <n v="6085"/>
    <n v="0.94010708872221893"/>
    <n v="45700"/>
    <n v="44817"/>
    <n v="883"/>
    <n v="0.98067833698030638"/>
    <n v="55898"/>
    <n v="50696"/>
    <n v="5202"/>
    <n v="0.9069376364091738"/>
    <n v="3500"/>
    <n v="3456"/>
    <n v="44"/>
    <n v="0.98742857142857143"/>
    <n v="98098"/>
    <n v="92057"/>
    <n v="6041"/>
    <n v="0.93841872413300986"/>
    <n v="62240"/>
    <n v="26862"/>
    <n v="33084"/>
    <n v="2294"/>
    <n v="3.6857326478149099E-2"/>
    <n v="0.53155526992287916"/>
    <n v="11.709677419354838"/>
    <n v="29319"/>
    <n v="13262"/>
    <n v="0.45233466352876972"/>
    <n v="15051"/>
    <n v="0.51335311572700293"/>
    <n v="1006"/>
    <n v="3.4312220744227295E-2"/>
    <n v="32921"/>
    <n v="13600"/>
    <n v="18033"/>
    <n v="3.9123963427599405E-2"/>
    <n v="0.54776586373439451"/>
    <n v="1288"/>
    <n v="78856"/>
    <n v="16373"/>
    <n v="44847"/>
    <n v="7885"/>
    <n v="4354"/>
    <n v="131"/>
    <n v="4741"/>
    <n v="172"/>
    <n v="58"/>
    <n v="295"/>
    <n v="16373"/>
    <n v="62483"/>
    <n v="17636"/>
    <n v="61220"/>
    <n v="9751"/>
    <n v="0.20763163234249771"/>
    <n v="0.79236836765750229"/>
    <n v="0.22364816881404079"/>
    <n v="0.1236557776199655"/>
    <n v="0.5080082682357715"/>
    <n v="35671"/>
    <n v="5594"/>
    <n v="19678"/>
    <n v="4855"/>
    <n v="2807"/>
    <n v="83"/>
    <n v="2401"/>
    <n v="60"/>
    <n v="38"/>
    <n v="155"/>
    <n v="0.15682206834683637"/>
    <n v="0.84317793165316368"/>
    <n v="0.29152532869838244"/>
    <n v="0.15542036948781923"/>
    <n v="43185"/>
    <n v="10779"/>
    <n v="25169"/>
    <n v="3030"/>
    <n v="1547"/>
    <n v="48"/>
    <n v="2340"/>
    <n v="112"/>
    <n v="20"/>
    <n v="140"/>
    <n v="0.2496005557485238"/>
    <n v="0.7503994442514762"/>
    <n v="0.16758133611207596"/>
    <n v="117263"/>
    <n v="2286"/>
    <n v="17429"/>
    <n v="4030"/>
    <n v="30003"/>
    <n v="21818"/>
    <n v="1810"/>
    <n v="170"/>
    <n v="17773"/>
    <n v="11935"/>
    <n v="7949"/>
    <n v="805"/>
    <n v="1255"/>
    <n v="0.28784015418333148"/>
    <n v="0.18606039415672462"/>
    <n v="5.374598954991292"/>
    <n v="7.3470119099740119E-2"/>
    <n v="53825"/>
    <n v="1111"/>
    <n v="9772"/>
    <n v="2850"/>
    <n v="18645"/>
    <n v="6463"/>
    <n v="897"/>
    <n v="103"/>
    <n v="8715"/>
    <n v="406"/>
    <n v="3455"/>
    <n v="387"/>
    <n v="1021"/>
    <n v="0.73828146771946124"/>
    <n v="63438"/>
    <n v="1175"/>
    <n v="7657"/>
    <n v="1180"/>
    <n v="11358"/>
    <n v="15355"/>
    <n v="913"/>
    <n v="67"/>
    <n v="9058"/>
    <n v="11529"/>
    <n v="4494"/>
    <n v="418"/>
    <n v="234"/>
    <n v="0.59330369809893124"/>
    <n v="117263"/>
    <n v="94445"/>
    <n v="35"/>
    <n v="177"/>
    <n v="1048"/>
    <n v="583"/>
    <n v="92"/>
    <n v="1"/>
    <n v="31"/>
    <n v="20851"/>
    <n v="0.17781397371719979"/>
    <n v="0.82218602628280024"/>
    <n v="4119"/>
    <n v="3458"/>
    <n v="0"/>
    <n v="61"/>
    <n v="21"/>
    <n v="19"/>
    <n v="5"/>
    <n v="0"/>
    <n v="0"/>
    <n v="555"/>
    <n v="0.1347414420975965"/>
    <n v="113144"/>
    <n v="90987"/>
    <n v="35"/>
    <n v="116"/>
    <n v="1027"/>
    <n v="564"/>
    <n v="87"/>
    <n v="1"/>
    <n v="31"/>
    <n v="20296"/>
    <n v="0.17938202644417733"/>
    <n v="141480"/>
    <n v="137765"/>
    <n v="3715"/>
    <n v="2.6258128357364997E-2"/>
    <n v="1468"/>
    <n v="988"/>
    <n v="1859"/>
    <n v="1376"/>
    <n v="65974"/>
    <n v="64276"/>
    <n v="1698"/>
    <n v="2.5737411707642405E-2"/>
    <n v="75506"/>
    <n v="73489"/>
    <n v="2017"/>
    <n v="2.6713108892008577E-2"/>
    <n v="29532"/>
    <n v="104"/>
    <n v="21037"/>
    <n v="377"/>
    <n v="30"/>
    <n v="180"/>
    <n v="7804"/>
    <n v="0.26425572260598673"/>
    <n v="0.73574427739401327"/>
    <n v="0.71586753352295818"/>
    <n v="29532"/>
    <n v="1383"/>
    <n v="19466"/>
    <n v="5828"/>
    <n v="272"/>
    <n v="316"/>
    <n v="1641"/>
    <n v="336"/>
    <n v="21"/>
    <n v="0"/>
    <n v="269"/>
    <n v="7.764458892049303E-2"/>
    <n v="0.90403629960720577"/>
    <n v="29532"/>
    <n v="1329"/>
    <n v="19100"/>
    <n v="6440"/>
    <n v="295"/>
    <n v="696"/>
    <n v="1167"/>
    <n v="211"/>
    <n v="1"/>
    <n v="1"/>
    <n v="292"/>
    <n v="0.91700528240552626"/>
    <n v="0.80995191656508192"/>
    <n v="29532"/>
    <n v="4131"/>
    <n v="35"/>
    <n v="1241"/>
    <n v="13304"/>
    <n v="4508"/>
    <n v="43"/>
    <n v="3635"/>
    <n v="2635"/>
    <n v="0.13988216172287687"/>
    <n v="19556.645266151972"/>
    <n v="0.41561695787620206"/>
    <n v="29532"/>
    <n v="1998"/>
    <n v="1"/>
    <n v="6"/>
    <n v="11"/>
    <n v="26900"/>
    <n v="506"/>
    <n v="15"/>
    <n v="1"/>
    <n v="94"/>
    <n v="29532"/>
    <n v="1.14052553162671"/>
    <n v="0.30775555716670844"/>
    <n v="0.87678878926429549"/>
    <n v="0.17804180516693346"/>
    <n v="10904"/>
    <n v="0.36922660165244481"/>
    <n v="0.19650741588422932"/>
    <n v="18628"/>
    <n v="8793"/>
    <n v="1060"/>
    <n v="4346"/>
    <n v="283"/>
    <n v="572"/>
    <n v="0.14716240010835704"/>
    <n v="0.63077339834755519"/>
    <n v="0.29774481917919543"/>
    <n v="1.9368820262765814E-2"/>
    <n v="29532"/>
    <n v="333"/>
    <n v="16071"/>
    <n v="14455"/>
    <n v="496"/>
    <n v="332"/>
    <n v="118"/>
    <n v="13573"/>
    <n v="0.57625626439116895"/>
    <n v="37416"/>
    <n v="37416"/>
    <n v="0.17071679518182234"/>
    <n v="0.8224826277528331"/>
    <n v="3077401"/>
    <n v="125921094.118"/>
    <n v="2535097.9320628885"/>
    <n v="820"/>
    <n v="820"/>
    <n v="3.7413879636811606E-3"/>
    <n v="0.43302439024390244"/>
    <n v="35508"/>
    <n v="1452916.344"/>
    <n v="251868.63883774105"/>
    <n v="72529"/>
    <n v="72529"/>
    <n v="0.33092576538759866"/>
    <n v="9.1965972231796936E-2"/>
    <n v="667020"/>
    <n v="27293124.359999999"/>
    <n v="5929001.0319499811"/>
    <n v="5209"/>
    <n v="5209"/>
    <n v="2.3766938905872153E-2"/>
    <n v="0.64095987713572666"/>
    <n v="333876"/>
    <n v="13661538.168"/>
    <n v="682995.48774812336"/>
    <n v="40476"/>
    <n v="40476"/>
    <n v="0.18467856002190081"/>
    <n v="0.26508375333530981"/>
    <n v="1072953"/>
    <n v="6175290.6659112526"/>
    <n v="8515"/>
    <n v="8515"/>
    <n v="6.4295349383440987"/>
    <n v="5474749"/>
    <n v="8820.4289444444385"/>
    <m/>
    <m/>
    <m/>
    <n v="0"/>
    <n v="0"/>
    <m/>
    <n v="0"/>
    <n v="54232"/>
    <n v="21705"/>
    <n v="21705"/>
    <n v="9.9032714331340962E-2"/>
    <n v="0.16723381709283575"/>
    <n v="362981"/>
    <n v="5103338.6617025146"/>
    <n v="31954"/>
    <n v="31927"/>
    <n v="0.1456723091664005"/>
    <n v="0.17495223478560465"/>
    <n v="558570"/>
    <n v="7506763.1168936286"/>
    <n v="573"/>
    <n v="573"/>
    <n v="2.6144089063284207E-3"/>
    <n v="0.1537347294938918"/>
    <n v="8809"/>
    <n v="61913.356670241395"/>
    <n v="219197"/>
    <n v="219170"/>
    <n v="0.28188596203536148"/>
    <n v="6.4401787699831549E-3"/>
    <n v="8.9749833571858312E-2"/>
    <n v="8.9168817234856149E-3"/>
    <n v="2.4180024992503376E-2"/>
    <n v="0.2186232344374916"/>
    <n v="0.180673018488056"/>
    <n v="0.26576122834684013"/>
    <n v="2.191912741022828E-3"/>
    <n v="0"/>
    <n v="28246268.891776375"/>
    <n v="199.64849372191387"/>
    <n v="27"/>
    <n v="1.2317686829655514E-4"/>
    <n v="0.64544678987394899"/>
    <n v="1.5491235510319479"/>
    <n v="-2.0420419999999999"/>
    <n v="82"/>
    <b v="0"/>
    <b v="0"/>
    <b v="1"/>
    <b v="0"/>
    <b v="0"/>
    <b v="1"/>
    <b v="0"/>
    <b v="0"/>
    <m/>
    <m/>
    <m/>
    <m/>
    <m/>
    <m/>
    <m/>
    <m/>
    <m/>
    <n v="0"/>
    <n v="0"/>
    <n v="0"/>
    <n v="0"/>
    <n v="0"/>
    <n v="0"/>
    <n v="0"/>
    <n v="0"/>
    <n v="0"/>
    <n v="0"/>
    <n v="0"/>
    <n v="620"/>
    <n v="1"/>
    <n v="67"/>
    <m/>
    <m/>
    <m/>
    <m/>
    <m/>
    <n v="2"/>
    <m/>
    <n v="15"/>
    <m/>
    <m/>
    <m/>
    <n v="31"/>
    <n v="35"/>
    <m/>
    <m/>
    <m/>
    <m/>
    <m/>
    <m/>
    <n v="16"/>
    <n v="84"/>
    <m/>
    <m/>
    <m/>
    <m/>
    <m/>
    <m/>
    <m/>
    <m/>
    <n v="27"/>
    <n v="78"/>
    <m/>
    <m/>
    <m/>
    <n v="1"/>
    <m/>
    <m/>
    <n v="70"/>
    <n v="87"/>
    <n v="78"/>
    <m/>
    <m/>
    <m/>
    <m/>
    <m/>
    <m/>
    <m/>
    <n v="41"/>
    <n v="119"/>
    <m/>
    <m/>
    <m/>
    <n v="1"/>
    <n v="13"/>
    <m/>
    <n v="97"/>
    <n v="251"/>
    <n v="91"/>
    <m/>
    <m/>
    <n v="162"/>
    <m/>
    <m/>
    <m/>
    <n v="183"/>
    <n v="108"/>
    <m/>
    <m/>
    <m/>
    <n v="3"/>
    <m/>
    <m/>
    <n v="97"/>
    <n v="169"/>
    <m/>
    <n v="107"/>
    <m/>
    <m/>
    <n v="81"/>
    <m/>
    <m/>
    <m/>
    <m/>
    <m/>
    <m/>
    <m/>
    <n v="111"/>
    <n v="407"/>
    <n v="0"/>
    <n v="0"/>
    <n v="0"/>
    <n v="5"/>
    <n v="13"/>
    <n v="0"/>
    <n v="183"/>
    <n v="593"/>
    <n v="0"/>
    <n v="291"/>
    <n v="0"/>
    <n v="0"/>
    <n v="243"/>
    <n v="0"/>
    <n v="0"/>
    <n v="0"/>
    <n v="0"/>
    <n v="393"/>
  </r>
  <r>
    <s v="MMR005"/>
    <s v="Sagaing"/>
    <s v="MMR005D009"/>
    <s v="Yinmabin"/>
    <s v="MMR005017"/>
    <s v="Kani"/>
    <n v="45"/>
    <n v="3"/>
    <x v="4"/>
    <n v="75781.761480140194"/>
    <n v="0.43673852966649435"/>
    <n v="3.6323499899658843E-2"/>
    <n v="0.94177777777777782"/>
    <n v="0.11999340695566178"/>
    <n v="0.25645568924784351"/>
    <n v="0.4567265404379427"/>
    <n v="0.31519693392191084"/>
    <n v="0.24576532183554051"/>
    <n v="5.8926188276357663E-2"/>
    <n v="0.75293433254628206"/>
    <n v="0.7874961502925778"/>
    <n v="0.26926651480637814"/>
    <n v="1"/>
    <n v="75781.761480140194"/>
    <n v="134541"/>
    <n v="62465"/>
    <n v="72076"/>
    <n v="2.6131441338331611E-3"/>
    <n v="86.665464232199341"/>
    <n v="3366.2866123600002"/>
    <n v="39.967185059645722"/>
    <n v="3.4516063198678434E-2"/>
    <n v="131237"/>
    <n v="60095"/>
    <n v="71142"/>
    <n v="3304"/>
    <n v="2370"/>
    <n v="934"/>
    <n v="4887"/>
    <n v="2216"/>
    <n v="2671"/>
    <n v="82.965181579932619"/>
    <n v="129654"/>
    <n v="60249"/>
    <n v="69405"/>
    <n v="86.80786686838124"/>
    <n v="3.6323499899658843E-2"/>
    <n v="39463"/>
    <n v="86404"/>
    <n v="8674"/>
    <n v="0.5571154113235498"/>
    <n v="59586.135445118285"/>
    <n v="0.4567265404379427"/>
    <n v="0.5432734595620573"/>
    <n v="10.038887088560715"/>
    <n v="95078"/>
    <n v="27314"/>
    <n v="59192"/>
    <n v="6671"/>
    <n v="1277"/>
    <n v="624"/>
    <n v="29223"/>
    <n v="21790"/>
    <n v="7433"/>
    <n v="0.25435444683981795"/>
    <n v="131237"/>
    <n v="3304"/>
    <n v="2.5175826939049201E-2"/>
    <n v="1133"/>
    <n v="2996"/>
    <n v="5376"/>
    <n v="6465"/>
    <n v="5345"/>
    <n v="3776"/>
    <n v="2086"/>
    <n v="1243"/>
    <n v="803"/>
    <n v="4.4908804708619918"/>
    <n v="29223"/>
    <n v="4.6039421004003698"/>
    <n v="11"/>
    <n v="1746"/>
    <n v="4784"/>
    <n v="13381"/>
    <n v="7610"/>
    <n v="1378"/>
    <n v="194"/>
    <n v="119"/>
    <n v="29223"/>
    <n v="28499"/>
    <n v="173"/>
    <n v="310"/>
    <n v="188"/>
    <n v="24"/>
    <n v="29"/>
    <n v="29223"/>
    <n v="8345"/>
    <n v="831"/>
    <n v="35"/>
    <n v="18569"/>
    <n v="44"/>
    <n v="1399"/>
    <n v="41208.319200629638"/>
    <n v="0.6354241522088766"/>
    <n v="1.5056633473633783E-3"/>
    <n v="0.31519693392191084"/>
    <n v="0.68480306607808916"/>
    <n v="29223"/>
    <n v="888"/>
    <n v="15462"/>
    <n v="28"/>
    <n v="7010"/>
    <n v="48"/>
    <n v="5254"/>
    <n v="533"/>
    <n v="0.80032850836669744"/>
    <n v="0.19967149163330256"/>
    <n v="29223"/>
    <n v="1190"/>
    <n v="5992"/>
    <n v="19039"/>
    <n v="0.65150737432843997"/>
    <n v="2839"/>
    <n v="163"/>
    <n v="0.24576532183554051"/>
    <n v="9.7149505526468879E-2"/>
    <n v="0.44223727885569586"/>
    <n v="92250"/>
    <n v="86879"/>
    <n v="5371"/>
    <n v="0.94177777777777782"/>
    <n v="40708"/>
    <n v="39512"/>
    <n v="1196"/>
    <n v="0.97062002554780391"/>
    <n v="51542"/>
    <n v="47367"/>
    <n v="4175"/>
    <n v="0.91899809863800397"/>
    <n v="3553"/>
    <n v="3468"/>
    <n v="85"/>
    <n v="0.97607655502392343"/>
    <n v="88697"/>
    <n v="83411"/>
    <n v="5286"/>
    <n v="0.94040384680428868"/>
    <n v="59043"/>
    <n v="27741"/>
    <n v="29081"/>
    <n v="2221"/>
    <n v="3.7616652270379212E-2"/>
    <n v="0.49253933573836017"/>
    <n v="12.490319675821702"/>
    <n v="27474"/>
    <n v="13450"/>
    <n v="0.48955375991846839"/>
    <n v="12943"/>
    <n v="0.47109994904273134"/>
    <n v="1081"/>
    <n v="3.9346291038800323E-2"/>
    <n v="31569"/>
    <n v="14291"/>
    <n v="16138"/>
    <n v="3.6111375083151195E-2"/>
    <n v="0.51119769394025782"/>
    <n v="1140"/>
    <n v="72804"/>
    <n v="8736"/>
    <n v="45397"/>
    <n v="10140"/>
    <n v="4025"/>
    <n v="67"/>
    <n v="3605"/>
    <n v="94"/>
    <n v="45"/>
    <n v="695"/>
    <n v="8736"/>
    <n v="64068"/>
    <n v="18671"/>
    <n v="54133"/>
    <n v="8531"/>
    <n v="0.11999340695566178"/>
    <n v="0.88000659304433826"/>
    <n v="0.25645568924784351"/>
    <n v="0.11717762760287896"/>
    <n v="0.56823114114609086"/>
    <n v="32678"/>
    <n v="2910"/>
    <n v="19414"/>
    <n v="5837"/>
    <n v="2398"/>
    <n v="50"/>
    <n v="1646"/>
    <n v="33"/>
    <n v="27"/>
    <n v="363"/>
    <n v="8.9050737499234964E-2"/>
    <n v="0.91094926250076502"/>
    <n v="0.31684925638043943"/>
    <n v="0.13822755370585715"/>
    <n v="40126"/>
    <n v="5826"/>
    <n v="25983"/>
    <n v="4303"/>
    <n v="1627"/>
    <n v="17"/>
    <n v="1959"/>
    <n v="61"/>
    <n v="18"/>
    <n v="332"/>
    <n v="0.14519264317400191"/>
    <n v="0.85480735682599807"/>
    <n v="0.20727209290734186"/>
    <n v="109750"/>
    <n v="2285"/>
    <n v="10172"/>
    <n v="2705"/>
    <n v="25592"/>
    <n v="20343"/>
    <n v="3060"/>
    <n v="329"/>
    <n v="18032"/>
    <n v="16901"/>
    <n v="7178"/>
    <n v="890"/>
    <n v="2263"/>
    <n v="0.33935307517084284"/>
    <n v="0.18535763097949887"/>
    <n v="5.3949761588752887"/>
    <n v="7.3748673017681579E-2"/>
    <n v="49912"/>
    <n v="1103"/>
    <n v="5888"/>
    <n v="2045"/>
    <n v="17710"/>
    <n v="7683"/>
    <n v="1549"/>
    <n v="191"/>
    <n v="8609"/>
    <n v="301"/>
    <n v="2863"/>
    <n v="462"/>
    <n v="1508"/>
    <n v="0.72082865843885235"/>
    <n v="59838"/>
    <n v="1182"/>
    <n v="4284"/>
    <n v="660"/>
    <n v="7882"/>
    <n v="12660"/>
    <n v="1511"/>
    <n v="138"/>
    <n v="9423"/>
    <n v="16600"/>
    <n v="4315"/>
    <n v="428"/>
    <n v="755"/>
    <n v="0.47092148801764766"/>
    <n v="109750"/>
    <n v="77831"/>
    <n v="35"/>
    <n v="196"/>
    <n v="1520"/>
    <n v="466"/>
    <n v="127"/>
    <n v="0"/>
    <n v="23"/>
    <n v="29552"/>
    <n v="0.26926651480637814"/>
    <n v="0.7307334851936218"/>
    <n v="4163"/>
    <n v="3699"/>
    <n v="0"/>
    <n v="1"/>
    <n v="26"/>
    <n v="51"/>
    <n v="12"/>
    <n v="0"/>
    <n v="0"/>
    <n v="374"/>
    <n v="8.9839058371366798E-2"/>
    <n v="105587"/>
    <n v="74132"/>
    <n v="35"/>
    <n v="195"/>
    <n v="1494"/>
    <n v="415"/>
    <n v="115"/>
    <n v="0"/>
    <n v="23"/>
    <n v="29178"/>
    <n v="0.27634083741369675"/>
    <n v="134541"/>
    <n v="128168"/>
    <n v="6373"/>
    <n v="4.7368460171992179E-2"/>
    <n v="3129"/>
    <n v="1787"/>
    <n v="2969"/>
    <n v="2487"/>
    <n v="62465"/>
    <n v="59650"/>
    <n v="2815"/>
    <n v="4.5065236532458176E-2"/>
    <n v="72076"/>
    <n v="68518"/>
    <n v="3558"/>
    <n v="4.9364559631500084E-2"/>
    <n v="29223"/>
    <n v="255"/>
    <n v="21748"/>
    <n v="916"/>
    <n v="143"/>
    <n v="100"/>
    <n v="6061"/>
    <n v="0.20740512609930534"/>
    <n v="0.79259487390069472"/>
    <n v="0.75293433254628206"/>
    <n v="29223"/>
    <n v="498"/>
    <n v="14383"/>
    <n v="8123"/>
    <n v="461"/>
    <n v="1380"/>
    <n v="3927"/>
    <n v="54"/>
    <n v="9"/>
    <n v="4"/>
    <n v="384"/>
    <n v="0.18345139102761523"/>
    <n v="0.7874961502925778"/>
    <n v="29223"/>
    <n v="496"/>
    <n v="14198"/>
    <n v="9726"/>
    <n v="513"/>
    <n v="1435"/>
    <n v="2413"/>
    <n v="54"/>
    <n v="2"/>
    <n v="5"/>
    <n v="381"/>
    <n v="0.83755945659241005"/>
    <n v="0.77021524141942987"/>
    <n v="29223"/>
    <n v="1722"/>
    <n v="83"/>
    <n v="3353"/>
    <n v="9990"/>
    <n v="7355"/>
    <n v="50"/>
    <n v="3760"/>
    <n v="2910"/>
    <n v="5.8926188276357663E-2"/>
    <n v="7733.2961708243502"/>
    <n v="0.43927728159326557"/>
    <n v="29223"/>
    <n v="76"/>
    <n v="2"/>
    <n v="8"/>
    <n v="10"/>
    <n v="27905"/>
    <n v="1160"/>
    <n v="45"/>
    <n v="0"/>
    <n v="17"/>
    <n v="29223"/>
    <n v="1.048420764466345"/>
    <n v="0.28290231789312631"/>
    <n v="0.95381552320647556"/>
    <n v="0.19368294807968225"/>
    <n v="10167"/>
    <n v="0.34791089210553333"/>
    <n v="0.18322550415397645"/>
    <n v="19056"/>
    <n v="7202"/>
    <n v="1337"/>
    <n v="2637"/>
    <n v="175"/>
    <n v="231"/>
    <n v="9.0237141977209737E-2"/>
    <n v="0.65208910789446672"/>
    <n v="0.24644971426616022"/>
    <n v="7.9047325736577353E-3"/>
    <n v="29223"/>
    <n v="268"/>
    <n v="14240"/>
    <n v="7995"/>
    <n v="171"/>
    <n v="1066"/>
    <n v="452"/>
    <n v="16472"/>
    <n v="0.51777709338534716"/>
    <n v="24537"/>
    <n v="24085"/>
    <n v="0.11162141870660969"/>
    <n v="0.71537305376790528"/>
    <n v="1722976"/>
    <n v="70500731.967999995"/>
    <n v="1631864.2744744136"/>
    <n v="561"/>
    <n v="561"/>
    <n v="2.599942532464523E-3"/>
    <n v="0.43620320855614969"/>
    <n v="24471"/>
    <n v="1001304.378"/>
    <n v="172315.00779021066"/>
    <n v="60723"/>
    <n v="60122"/>
    <n v="0.27863412644711594"/>
    <n v="7.8335052060809693E-2"/>
    <n v="470966"/>
    <n v="19270986.787999999"/>
    <n v="4914770.644058194"/>
    <n v="41218"/>
    <n v="40791"/>
    <n v="0.18904501932577605"/>
    <n v="0.55359417518570275"/>
    <n v="2258166"/>
    <n v="92399636.387999997"/>
    <n v="5348448.6351955645"/>
    <n v="20535"/>
    <n v="20535"/>
    <n v="9.5169019437003538E-2"/>
    <n v="0.28826296566837106"/>
    <n v="591948"/>
    <n v="3132957.6495821611"/>
    <n v="2475"/>
    <n v="2475"/>
    <n v="5.6703232323232324"/>
    <n v="1403405"/>
    <n v="2261.0413888888875"/>
    <m/>
    <m/>
    <m/>
    <n v="0"/>
    <n v="0"/>
    <m/>
    <n v="0"/>
    <n v="67517"/>
    <n v="20268"/>
    <n v="20268"/>
    <n v="9.3931613632782449E-2"/>
    <n v="0.15947010065127296"/>
    <n v="323214"/>
    <n v="4765467.3114667861"/>
    <n v="42052"/>
    <n v="41740"/>
    <n v="0.1934431395812285"/>
    <n v="0.19489195016770483"/>
    <n v="813479"/>
    <n v="9814022.3791505639"/>
    <n v="5197"/>
    <n v="5197"/>
    <n v="2.4085385634969921E-2"/>
    <n v="0.189813353857995"/>
    <n v="98646"/>
    <n v="561542.25936342846"/>
    <n v="217566"/>
    <n v="215774"/>
    <n v="0.27751818940647938"/>
    <n v="6.3403893503414938E-3"/>
    <n v="5.3783441476405291E-2"/>
    <n v="5.6792064646283349E-3"/>
    <n v="0.17627567357171814"/>
    <n v="0.10325689889168561"/>
    <n v="0.15706161122777554"/>
    <n v="0.32345330830113234"/>
    <n v="1.8507467634052244E-2"/>
    <n v="0"/>
    <n v="30341388.161081322"/>
    <n v="225.51778388061126"/>
    <n v="1792"/>
    <n v="8.2365810834413473E-3"/>
    <n v="0.61839166046165306"/>
    <n v="1.6037787737566986"/>
    <n v="-1.537207"/>
    <n v="127"/>
    <b v="0"/>
    <b v="0"/>
    <b v="0"/>
    <b v="0"/>
    <b v="0"/>
    <b v="1"/>
    <b v="0"/>
    <b v="0"/>
    <m/>
    <m/>
    <m/>
    <m/>
    <m/>
    <m/>
    <m/>
    <m/>
    <m/>
    <n v="0"/>
    <n v="0"/>
    <n v="0"/>
    <n v="0"/>
    <n v="0"/>
    <n v="0"/>
    <n v="0"/>
    <n v="0"/>
    <n v="0"/>
    <n v="0"/>
    <n v="0"/>
    <n v="620"/>
    <n v="1"/>
    <m/>
    <m/>
    <m/>
    <n v="22"/>
    <m/>
    <m/>
    <n v="34"/>
    <m/>
    <n v="2"/>
    <m/>
    <m/>
    <m/>
    <n v="30"/>
    <m/>
    <m/>
    <m/>
    <m/>
    <n v="32"/>
    <m/>
    <m/>
    <m/>
    <n v="4"/>
    <m/>
    <n v="1"/>
    <m/>
    <m/>
    <n v="30"/>
    <m/>
    <m/>
    <m/>
    <n v="22"/>
    <n v="1"/>
    <m/>
    <m/>
    <m/>
    <n v="12"/>
    <m/>
    <m/>
    <m/>
    <n v="329"/>
    <m/>
    <m/>
    <m/>
    <m/>
    <m/>
    <m/>
    <m/>
    <m/>
    <m/>
    <n v="4"/>
    <m/>
    <m/>
    <m/>
    <n v="12"/>
    <m/>
    <m/>
    <m/>
    <n v="175"/>
    <m/>
    <m/>
    <m/>
    <m/>
    <m/>
    <m/>
    <m/>
    <n v="30"/>
    <n v="59"/>
    <m/>
    <m/>
    <m/>
    <n v="12"/>
    <m/>
    <m/>
    <m/>
    <n v="355"/>
    <m/>
    <n v="14"/>
    <m/>
    <m/>
    <m/>
    <m/>
    <m/>
    <m/>
    <m/>
    <m/>
    <m/>
    <m/>
    <n v="83"/>
    <n v="64"/>
    <n v="0"/>
    <n v="0"/>
    <n v="0"/>
    <n v="90"/>
    <n v="0"/>
    <n v="0"/>
    <n v="0"/>
    <n v="897"/>
    <n v="0"/>
    <n v="17"/>
    <n v="0"/>
    <n v="0"/>
    <n v="30"/>
    <n v="0"/>
    <n v="0"/>
    <n v="0"/>
    <n v="0"/>
    <n v="165"/>
  </r>
  <r>
    <s v="MMR005"/>
    <s v="Sagaing"/>
    <s v="MMR005D009"/>
    <s v="Yinmabin"/>
    <s v="MMR005018"/>
    <s v="Salingyi"/>
    <n v="39"/>
    <n v="3"/>
    <x v="2"/>
    <n v="59900.523524802578"/>
    <n v="0.50823818201758031"/>
    <n v="4.5588138710101145E-2"/>
    <n v="0.93898589156363732"/>
    <n v="0.14832804559620405"/>
    <n v="0.31734845719740573"/>
    <n v="0.37843817999559914"/>
    <n v="0.37359730985755846"/>
    <n v="0.60539539804284581"/>
    <n v="0.45373483961159178"/>
    <n v="0.72085993879170285"/>
    <n v="0.87161370763592394"/>
    <n v="0.24496827720839434"/>
    <n v="1"/>
    <n v="59900.523524802578"/>
    <n v="121808"/>
    <n v="55729"/>
    <n v="66079"/>
    <n v="2.3658354007622191E-3"/>
    <n v="84.336930038287505"/>
    <n v="695.26450484500003"/>
    <n v="175.19663257820918"/>
    <n v="0.1513015748604917"/>
    <n v="116837"/>
    <n v="51813"/>
    <n v="65024"/>
    <n v="4971"/>
    <n v="3916"/>
    <n v="1055"/>
    <n v="5553"/>
    <n v="2465"/>
    <n v="3088"/>
    <n v="79.825129533678748"/>
    <n v="116255"/>
    <n v="53264"/>
    <n v="62991"/>
    <n v="84.55811147624263"/>
    <n v="4.5588138710101145E-2"/>
    <n v="30957"/>
    <n v="81802"/>
    <n v="9049"/>
    <n v="0.48905894721400456"/>
    <n v="62236.707757756536"/>
    <n v="0.37843817999559914"/>
    <n v="0.62156182000440086"/>
    <n v="11.06207672184054"/>
    <n v="90851"/>
    <n v="31560"/>
    <n v="51219"/>
    <n v="6204"/>
    <n v="1081"/>
    <n v="787"/>
    <n v="26467"/>
    <n v="19445"/>
    <n v="7022"/>
    <n v="0.26531152000604524"/>
    <n v="116837"/>
    <n v="4971"/>
    <n v="4.2546453606306218E-2"/>
    <n v="1246"/>
    <n v="3149"/>
    <n v="5031"/>
    <n v="5614"/>
    <n v="4516"/>
    <n v="3078"/>
    <n v="1867"/>
    <n v="1095"/>
    <n v="871"/>
    <n v="4.4144406241734995"/>
    <n v="26467"/>
    <n v="4.6022594173876907"/>
    <n v="31"/>
    <n v="523"/>
    <n v="1186"/>
    <n v="8626"/>
    <n v="15068"/>
    <n v="890"/>
    <n v="82"/>
    <n v="61"/>
    <n v="26467"/>
    <n v="24778"/>
    <n v="447"/>
    <n v="386"/>
    <n v="230"/>
    <n v="602"/>
    <n v="24"/>
    <n v="26467"/>
    <n v="5208"/>
    <n v="4642"/>
    <n v="38"/>
    <n v="13416"/>
    <n v="77"/>
    <n v="3086"/>
    <n v="43482.240148108969"/>
    <n v="0.50689537915139604"/>
    <n v="2.9092832583972493E-3"/>
    <n v="0.37359730985755846"/>
    <n v="0.62640269014244154"/>
    <n v="26467"/>
    <n v="409"/>
    <n v="19192"/>
    <n v="38"/>
    <n v="4899"/>
    <n v="89"/>
    <n v="1525"/>
    <n v="315"/>
    <n v="0.92711678694222999"/>
    <n v="7.2883213057770013E-2"/>
    <n v="26467"/>
    <n v="3439"/>
    <n v="12584"/>
    <n v="7860"/>
    <n v="0.29697358975327764"/>
    <n v="2355"/>
    <n v="229"/>
    <n v="0.60539539804284581"/>
    <n v="8.8978728227604192E-2"/>
    <n v="0.34964295160010578"/>
    <n v="87111"/>
    <n v="81796"/>
    <n v="5315"/>
    <n v="0.93898589156363732"/>
    <n v="37310"/>
    <n v="36217"/>
    <n v="1093"/>
    <n v="0.97070490485124628"/>
    <n v="49801"/>
    <n v="45579"/>
    <n v="4222"/>
    <n v="0.91522258589184957"/>
    <n v="3870"/>
    <n v="3798"/>
    <n v="72"/>
    <n v="0.98139534883720925"/>
    <n v="83241"/>
    <n v="77998"/>
    <n v="5243"/>
    <n v="0.93701421174661514"/>
    <n v="49009"/>
    <n v="19495"/>
    <n v="27292"/>
    <n v="2222"/>
    <n v="4.5338611275480015E-2"/>
    <n v="0.55687730824950521"/>
    <n v="8.7736273627362742"/>
    <n v="22411"/>
    <n v="9295"/>
    <n v="0.41475168444067645"/>
    <n v="12045"/>
    <n v="0.53745928338762217"/>
    <n v="1071"/>
    <n v="4.7789032171701398E-2"/>
    <n v="26598"/>
    <n v="10200"/>
    <n v="15247"/>
    <n v="4.3273930370704566E-2"/>
    <n v="0.57323858936762162"/>
    <n v="1151"/>
    <n v="71234"/>
    <n v="10566"/>
    <n v="38062"/>
    <n v="9690"/>
    <n v="5230"/>
    <n v="184"/>
    <n v="5520"/>
    <n v="190"/>
    <n v="147"/>
    <n v="1645"/>
    <n v="10566"/>
    <n v="60668"/>
    <n v="22606"/>
    <n v="48628"/>
    <n v="12916"/>
    <n v="0.14832804559620405"/>
    <n v="0.85167195440379595"/>
    <n v="0.31734845719740573"/>
    <n v="0.18131790998680405"/>
    <n v="0.58451020580060087"/>
    <n v="31233"/>
    <n v="3751"/>
    <n v="14839"/>
    <n v="5484"/>
    <n v="3324"/>
    <n v="150"/>
    <n v="2732"/>
    <n v="79"/>
    <n v="121"/>
    <n v="753"/>
    <n v="0.12009733294912432"/>
    <n v="0.87990266705087572"/>
    <n v="0.40479620913777092"/>
    <n v="0.22921269170428712"/>
    <n v="40001"/>
    <n v="6815"/>
    <n v="23223"/>
    <n v="4206"/>
    <n v="1906"/>
    <n v="34"/>
    <n v="2788"/>
    <n v="111"/>
    <n v="26"/>
    <n v="892"/>
    <n v="0.1703707407314817"/>
    <n v="0.82962925926851827"/>
    <n v="0.24906877328066798"/>
    <n v="102450"/>
    <n v="4215"/>
    <n v="19890"/>
    <n v="1430"/>
    <n v="23687"/>
    <n v="9579"/>
    <n v="2327"/>
    <n v="218"/>
    <n v="14101"/>
    <n v="16136"/>
    <n v="7014"/>
    <n v="764"/>
    <n v="3089"/>
    <n v="0.25100048804294778"/>
    <n v="9.3499267935578334E-2"/>
    <n v="10.695270905104916"/>
    <n v="0.14620306255079762"/>
    <n v="45970"/>
    <n v="1843"/>
    <n v="12913"/>
    <n v="918"/>
    <n v="13059"/>
    <n v="3317"/>
    <n v="1159"/>
    <n v="158"/>
    <n v="6816"/>
    <n v="556"/>
    <n v="2897"/>
    <n v="383"/>
    <n v="1951"/>
    <n v="0.72240591690232758"/>
    <n v="56480"/>
    <n v="2372"/>
    <n v="6977"/>
    <n v="512"/>
    <n v="10628"/>
    <n v="6262"/>
    <n v="1168"/>
    <n v="60"/>
    <n v="7285"/>
    <n v="15580"/>
    <n v="4117"/>
    <n v="381"/>
    <n v="1138"/>
    <n v="0.49431657223796033"/>
    <n v="102450"/>
    <n v="72247"/>
    <n v="17"/>
    <n v="159"/>
    <n v="3863"/>
    <n v="491"/>
    <n v="88"/>
    <n v="0"/>
    <n v="488"/>
    <n v="25097"/>
    <n v="0.24496827720839434"/>
    <n v="0.75503172279160569"/>
    <n v="4717"/>
    <n v="3929"/>
    <n v="0"/>
    <n v="6"/>
    <n v="85"/>
    <n v="35"/>
    <n v="13"/>
    <n v="0"/>
    <n v="0"/>
    <n v="649"/>
    <n v="0.13758744965020139"/>
    <n v="97733"/>
    <n v="68318"/>
    <n v="17"/>
    <n v="153"/>
    <n v="3778"/>
    <n v="456"/>
    <n v="75"/>
    <n v="0"/>
    <n v="488"/>
    <n v="24448"/>
    <n v="0.25015092138786282"/>
    <n v="121808"/>
    <n v="117606"/>
    <n v="4202"/>
    <n v="3.4496913174832521E-2"/>
    <n v="2242"/>
    <n v="1116"/>
    <n v="1824"/>
    <n v="1227"/>
    <n v="55729"/>
    <n v="53939"/>
    <n v="1790"/>
    <n v="3.211972222720666E-2"/>
    <n v="66079"/>
    <n v="63667"/>
    <n v="2412"/>
    <n v="3.6501763041208252E-2"/>
    <n v="26467"/>
    <n v="473"/>
    <n v="18606"/>
    <n v="216"/>
    <n v="21"/>
    <n v="166"/>
    <n v="6985"/>
    <n v="0.26391355272603617"/>
    <n v="0.73608644727396388"/>
    <n v="0.72085993879170285"/>
    <n v="26467"/>
    <n v="4021"/>
    <n v="11481"/>
    <n v="6579"/>
    <n v="459"/>
    <n v="266"/>
    <n v="2477"/>
    <n v="7"/>
    <n v="988"/>
    <n v="2"/>
    <n v="187"/>
    <n v="0.10390297351418748"/>
    <n v="0.87161370763592394"/>
    <n v="26467"/>
    <n v="4402"/>
    <n v="11719"/>
    <n v="6701"/>
    <n v="547"/>
    <n v="929"/>
    <n v="1989"/>
    <n v="4"/>
    <n v="4"/>
    <n v="1"/>
    <n v="171"/>
    <n v="0.86258359466505463"/>
    <n v="0.79623682321381339"/>
    <n v="26467"/>
    <n v="12009"/>
    <n v="64"/>
    <n v="1041"/>
    <n v="8419"/>
    <n v="1200"/>
    <n v="20"/>
    <n v="1752"/>
    <n v="1962"/>
    <n v="0.45373483961159178"/>
    <n v="53013.017455699555"/>
    <n v="0.56526995881663955"/>
    <n v="26467"/>
    <n v="4195"/>
    <n v="3"/>
    <n v="16"/>
    <n v="14"/>
    <n v="21609"/>
    <n v="532"/>
    <n v="18"/>
    <n v="0"/>
    <n v="80"/>
    <n v="26467"/>
    <n v="1.28133146937696"/>
    <n v="0.34575015581712432"/>
    <n v="0.78043818004894883"/>
    <n v="0.15847673247932734"/>
    <n v="12093"/>
    <n v="0.45690860316620696"/>
    <n v="0.21793508623330751"/>
    <n v="14374"/>
    <n v="11739"/>
    <n v="552"/>
    <n v="5762"/>
    <n v="482"/>
    <n v="1004"/>
    <n v="0.21770506668681755"/>
    <n v="0.54309139683379304"/>
    <n v="0.44353345675747158"/>
    <n v="3.7934031057543359E-2"/>
    <n v="26467"/>
    <n v="406"/>
    <n v="15796"/>
    <n v="17794"/>
    <n v="327"/>
    <n v="632"/>
    <n v="295"/>
    <n v="7809"/>
    <n v="0.63565950051006914"/>
    <n v="5872"/>
    <n v="5872"/>
    <n v="5.0084867921631512E-2"/>
    <n v="0.82858140326975471"/>
    <n v="486543"/>
    <n v="19908366.473999999"/>
    <n v="397853.72720422497"/>
    <m/>
    <m/>
    <n v="0"/>
    <n v="0"/>
    <m/>
    <n v="0"/>
    <n v="0"/>
    <n v="44439"/>
    <n v="44434"/>
    <n v="0.37899710852005697"/>
    <n v="8.8717198541657286E-2"/>
    <n v="394206"/>
    <n v="16130121.107999999"/>
    <n v="3632329.5764958216"/>
    <n v="9102"/>
    <n v="9102"/>
    <n v="7.7634957054272827E-2"/>
    <n v="0.68111074489123269"/>
    <n v="619947"/>
    <n v="25366991.346000001"/>
    <n v="1193439.2262398575"/>
    <n v="20815"/>
    <n v="20815"/>
    <n v="0.17754028027737737"/>
    <n v="0.26166802786452076"/>
    <n v="544662"/>
    <n v="3175676.3319236767"/>
    <n v="4675"/>
    <n v="4673"/>
    <n v="5.379135459019901"/>
    <n v="2513670"/>
    <n v="4049.801666666664"/>
    <m/>
    <m/>
    <m/>
    <n v="0"/>
    <n v="0"/>
    <m/>
    <n v="0"/>
    <n v="32455"/>
    <n v="13445"/>
    <n v="13392"/>
    <n v="0.11422625190846206"/>
    <n v="0.159651284348865"/>
    <n v="213805"/>
    <n v="3161224.985330123"/>
    <n v="18944"/>
    <n v="18887"/>
    <n v="0.16109552119139209"/>
    <n v="0.18883358924127705"/>
    <n v="356650"/>
    <n v="4440762.8336132411"/>
    <n v="66"/>
    <n v="66"/>
    <n v="5.629429977567574E-4"/>
    <n v="0.17545454545454547"/>
    <n v="1158"/>
    <n v="7131.3813965723075"/>
    <n v="117358"/>
    <n v="117241"/>
    <n v="0.15078976171459513"/>
    <n v="3.4450563451731307E-3"/>
    <n v="2.4852782183617052E-2"/>
    <n v="0"/>
    <n v="7.4550728348206544E-2"/>
    <n v="0.1983753997168258"/>
    <n v="0.19747266550927323"/>
    <n v="0.27740172803820329"/>
    <n v="4.4547695898883164E-4"/>
    <n v="0"/>
    <n v="16008418.062203517"/>
    <n v="131.42337171781423"/>
    <n v="117"/>
    <n v="9.9694950493362184E-4"/>
    <n v="1.0379181649312361"/>
    <n v="0.96250656771312226"/>
    <n v="-1.192145"/>
    <n v="161"/>
    <b v="0"/>
    <b v="0"/>
    <b v="0"/>
    <b v="0"/>
    <b v="0"/>
    <b v="1"/>
    <b v="0"/>
    <b v="1"/>
    <n v="0"/>
    <m/>
    <n v="2"/>
    <m/>
    <n v="2"/>
    <n v="0"/>
    <m/>
    <m/>
    <m/>
    <n v="8.2644628099173556E-3"/>
    <n v="0"/>
    <n v="0"/>
    <n v="0"/>
    <n v="0"/>
    <n v="0"/>
    <n v="0"/>
    <n v="0"/>
    <n v="0"/>
    <n v="0"/>
    <n v="0"/>
    <n v="620"/>
    <n v="1"/>
    <m/>
    <m/>
    <m/>
    <n v="1"/>
    <m/>
    <m/>
    <n v="4"/>
    <m/>
    <n v="1"/>
    <m/>
    <n v="1"/>
    <m/>
    <n v="11"/>
    <m/>
    <m/>
    <m/>
    <m/>
    <n v="1"/>
    <m/>
    <m/>
    <m/>
    <n v="2"/>
    <m/>
    <m/>
    <m/>
    <m/>
    <m/>
    <m/>
    <n v="1"/>
    <m/>
    <n v="38"/>
    <m/>
    <m/>
    <m/>
    <m/>
    <n v="58"/>
    <m/>
    <m/>
    <n v="56"/>
    <n v="4"/>
    <n v="92"/>
    <m/>
    <m/>
    <m/>
    <m/>
    <m/>
    <n v="29"/>
    <m/>
    <n v="37"/>
    <n v="1"/>
    <m/>
    <m/>
    <m/>
    <n v="58"/>
    <n v="8"/>
    <m/>
    <n v="56"/>
    <n v="4"/>
    <n v="122"/>
    <m/>
    <m/>
    <m/>
    <m/>
    <n v="29"/>
    <m/>
    <m/>
    <n v="41"/>
    <m/>
    <m/>
    <m/>
    <n v="59"/>
    <m/>
    <m/>
    <n v="56"/>
    <n v="3"/>
    <m/>
    <n v="96"/>
    <m/>
    <n v="18"/>
    <m/>
    <m/>
    <m/>
    <m/>
    <n v="59"/>
    <n v="12"/>
    <m/>
    <m/>
    <n v="36"/>
    <n v="42"/>
    <n v="0"/>
    <n v="0"/>
    <n v="0"/>
    <n v="177"/>
    <n v="8"/>
    <n v="0"/>
    <n v="112"/>
    <n v="17"/>
    <n v="0"/>
    <n v="311"/>
    <n v="0"/>
    <n v="0"/>
    <n v="0"/>
    <n v="0"/>
    <n v="0"/>
    <n v="119"/>
    <n v="12"/>
    <n v="122"/>
  </r>
  <r>
    <s v="MMR005"/>
    <s v="Sagaing"/>
    <s v="MMR005D009"/>
    <s v="Yinmabin"/>
    <s v="MMR005019"/>
    <s v="Pale"/>
    <n v="59"/>
    <n v="2"/>
    <x v="6"/>
    <n v="75568.41398300165"/>
    <n v="0.4752412122897543"/>
    <n v="2.8436315153535268E-2"/>
    <n v="0.88514680483592401"/>
    <n v="0.2389816186825702"/>
    <n v="0.22645391199990203"/>
    <n v="0.43613737321587981"/>
    <n v="0.48000741610530867"/>
    <n v="0.55892713676534211"/>
    <n v="0.19139731784191336"/>
    <n v="0.64146220876336446"/>
    <n v="0.80529633520795996"/>
    <n v="0.21064810890535202"/>
    <n v="1"/>
    <n v="75568.41398300165"/>
    <n v="144006"/>
    <n v="66809"/>
    <n v="77197"/>
    <n v="2.7969796131794636E-3"/>
    <n v="86.543518530512841"/>
    <n v="1592.8741493800001"/>
    <n v="90.406389014506857"/>
    <n v="7.8075867292933809E-2"/>
    <n v="140339"/>
    <n v="64116"/>
    <n v="76223"/>
    <n v="3667"/>
    <n v="2693"/>
    <n v="974"/>
    <n v="4095"/>
    <n v="1943"/>
    <n v="2152"/>
    <n v="90.288104089219331"/>
    <n v="139911"/>
    <n v="64866"/>
    <n v="75045"/>
    <n v="86.436138317009792"/>
    <n v="2.8436315153535268E-2"/>
    <n v="40549"/>
    <n v="92973"/>
    <n v="10484"/>
    <n v="0.54890129392404241"/>
    <n v="64960.920267174348"/>
    <n v="0.43613737321587981"/>
    <n v="0.56386262678412025"/>
    <n v="11.276392070816259"/>
    <n v="103457"/>
    <n v="30043"/>
    <n v="64082"/>
    <n v="7202"/>
    <n v="1424"/>
    <n v="706"/>
    <n v="32362"/>
    <n v="24142"/>
    <n v="8220"/>
    <n v="0.25400160682281686"/>
    <n v="140339"/>
    <n v="3667"/>
    <n v="2.6129586216233548E-2"/>
    <n v="1207"/>
    <n v="3779"/>
    <n v="6680"/>
    <n v="7404"/>
    <n v="5646"/>
    <n v="3624"/>
    <n v="2027"/>
    <n v="1128"/>
    <n v="867"/>
    <n v="4.3365366788208393"/>
    <n v="32362"/>
    <n v="4.4498485878499476"/>
    <n v="3"/>
    <n v="404"/>
    <n v="1102"/>
    <n v="13057"/>
    <n v="17304"/>
    <n v="389"/>
    <n v="54"/>
    <n v="49"/>
    <n v="32362"/>
    <n v="31642"/>
    <n v="213"/>
    <n v="292"/>
    <n v="180"/>
    <n v="10"/>
    <n v="25"/>
    <n v="32362"/>
    <n v="12486"/>
    <n v="3034"/>
    <n v="14"/>
    <n v="15124"/>
    <n v="17"/>
    <n v="1687"/>
    <n v="67303.049255299426"/>
    <n v="0.46733823620295406"/>
    <n v="5.2530745936592304E-4"/>
    <n v="0.48000741610530867"/>
    <n v="0.51999258389469127"/>
    <n v="32362"/>
    <n v="450"/>
    <n v="24347"/>
    <n v="35"/>
    <n v="5904"/>
    <n v="29"/>
    <n v="1425"/>
    <n v="172"/>
    <n v="0.94975588653358878"/>
    <n v="5.0244113466411222E-2"/>
    <n v="32362"/>
    <n v="9017"/>
    <n v="9071"/>
    <n v="12903"/>
    <n v="0.39870836165873558"/>
    <n v="1155"/>
    <n v="216"/>
    <n v="0.55892713676534211"/>
    <n v="3.569000679809653E-2"/>
    <n v="0.28511834868055125"/>
    <n v="100746"/>
    <n v="89175"/>
    <n v="11571"/>
    <n v="0.88514680483592401"/>
    <n v="44608"/>
    <n v="42258"/>
    <n v="2350"/>
    <n v="0.94731886657101849"/>
    <n v="56138"/>
    <n v="46917"/>
    <n v="9221"/>
    <n v="0.83574405928248241"/>
    <n v="2867"/>
    <n v="2786"/>
    <n v="81"/>
    <n v="0.97174747122427629"/>
    <n v="97879"/>
    <n v="86389"/>
    <n v="11490"/>
    <n v="0.88261016152596572"/>
    <n v="59361"/>
    <n v="26195"/>
    <n v="29139"/>
    <n v="4027"/>
    <n v="6.7839153653071887E-2"/>
    <n v="0.49087784909283871"/>
    <n v="6.5048423143779486"/>
    <n v="27295"/>
    <n v="12842"/>
    <n v="0.47048910056786958"/>
    <n v="12694"/>
    <n v="0.46506686206264886"/>
    <n v="1759"/>
    <n v="6.4444037369481594E-2"/>
    <n v="32066"/>
    <n v="13353"/>
    <n v="16445"/>
    <n v="7.0729121187550675E-2"/>
    <n v="0.51284849996881432"/>
    <n v="2268"/>
    <n v="81659"/>
    <n v="19515"/>
    <n v="43652"/>
    <n v="9108"/>
    <n v="3835"/>
    <n v="239"/>
    <n v="4174"/>
    <n v="127"/>
    <n v="72"/>
    <n v="937"/>
    <n v="19515"/>
    <n v="62144"/>
    <n v="18492"/>
    <n v="63167"/>
    <n v="9384"/>
    <n v="0.2389816186825702"/>
    <n v="0.76101838131742983"/>
    <n v="0.22645391199990203"/>
    <n v="0.11491691056711446"/>
    <n v="0.49373614665866594"/>
    <n v="36639"/>
    <n v="6657"/>
    <n v="19367"/>
    <n v="5324"/>
    <n v="2362"/>
    <n v="160"/>
    <n v="2142"/>
    <n v="30"/>
    <n v="53"/>
    <n v="544"/>
    <n v="0.18169164005567837"/>
    <n v="0.81830835994432161"/>
    <n v="0.28971860585714676"/>
    <n v="0.14440896312672288"/>
    <n v="45020"/>
    <n v="12858"/>
    <n v="24285"/>
    <n v="3784"/>
    <n v="1473"/>
    <n v="79"/>
    <n v="2032"/>
    <n v="97"/>
    <n v="19"/>
    <n v="393"/>
    <n v="0.28560639715681918"/>
    <n v="0.71439360284318076"/>
    <n v="0.17496668147490005"/>
    <n v="117974"/>
    <n v="1920"/>
    <n v="12490"/>
    <n v="3844"/>
    <n v="27627"/>
    <n v="20978"/>
    <n v="2646"/>
    <n v="223"/>
    <n v="16971"/>
    <n v="20159"/>
    <n v="8373"/>
    <n v="936"/>
    <n v="1807"/>
    <n v="0.34869547527421296"/>
    <n v="0.17781884143963925"/>
    <n v="5.6237010201163118"/>
    <n v="7.6875314267973102E-2"/>
    <n v="53665"/>
    <n v="1038"/>
    <n v="7880"/>
    <n v="3070"/>
    <n v="18802"/>
    <n v="6916"/>
    <n v="1400"/>
    <n v="144"/>
    <n v="8330"/>
    <n v="645"/>
    <n v="3581"/>
    <n v="453"/>
    <n v="1406"/>
    <n v="0.72870586043044816"/>
    <n v="64309"/>
    <n v="882"/>
    <n v="4610"/>
    <n v="774"/>
    <n v="8825"/>
    <n v="14062"/>
    <n v="1246"/>
    <n v="79"/>
    <n v="8641"/>
    <n v="19514"/>
    <n v="4792"/>
    <n v="483"/>
    <n v="401"/>
    <n v="0.47270211012455488"/>
    <n v="117974"/>
    <n v="91798"/>
    <n v="20"/>
    <n v="111"/>
    <n v="569"/>
    <n v="565"/>
    <n v="46"/>
    <n v="1"/>
    <n v="13"/>
    <n v="24851"/>
    <n v="0.21064810890535202"/>
    <n v="0.78935189109464798"/>
    <n v="3562"/>
    <n v="3150"/>
    <n v="1"/>
    <n v="4"/>
    <n v="15"/>
    <n v="22"/>
    <n v="0"/>
    <n v="0"/>
    <n v="0"/>
    <n v="370"/>
    <n v="0.10387422796181921"/>
    <n v="114412"/>
    <n v="88648"/>
    <n v="19"/>
    <n v="107"/>
    <n v="554"/>
    <n v="543"/>
    <n v="46"/>
    <n v="1"/>
    <n v="13"/>
    <n v="24481"/>
    <n v="0.21397231059679056"/>
    <n v="144006"/>
    <n v="138956"/>
    <n v="5050"/>
    <n v="3.5067983278474511E-2"/>
    <n v="2511"/>
    <n v="1287"/>
    <n v="1994"/>
    <n v="1466"/>
    <n v="66809"/>
    <n v="64500"/>
    <n v="2309"/>
    <n v="3.4561211812779713E-2"/>
    <n v="77197"/>
    <n v="74456"/>
    <n v="2741"/>
    <n v="3.5506561135795429E-2"/>
    <n v="32362"/>
    <n v="79"/>
    <n v="20680"/>
    <n v="719"/>
    <n v="83"/>
    <n v="153"/>
    <n v="10648"/>
    <n v="0.32902787219578516"/>
    <n v="0.67097212780421489"/>
    <n v="0.64146220876336446"/>
    <n v="32362"/>
    <n v="2621"/>
    <n v="14983"/>
    <n v="8450"/>
    <n v="2121"/>
    <n v="417"/>
    <n v="2408"/>
    <n v="774"/>
    <n v="7"/>
    <n v="8"/>
    <n v="573"/>
    <n v="0.11121067919164453"/>
    <n v="0.80529633520795996"/>
    <n v="32362"/>
    <n v="2453"/>
    <n v="15114"/>
    <n v="8158"/>
    <n v="1850"/>
    <n v="780"/>
    <n v="2687"/>
    <n v="734"/>
    <n v="0"/>
    <n v="8"/>
    <n v="578"/>
    <n v="0.81759470984487981"/>
    <n v="0.72337927198566221"/>
    <n v="32362"/>
    <n v="6194"/>
    <n v="32"/>
    <n v="3429"/>
    <n v="12668"/>
    <n v="2574"/>
    <n v="16"/>
    <n v="4133"/>
    <n v="3316"/>
    <n v="0.19139731784191336"/>
    <n v="26860.508188616277"/>
    <n v="0.39864656078116312"/>
    <n v="32362"/>
    <n v="1975"/>
    <n v="2"/>
    <n v="8"/>
    <n v="7"/>
    <n v="29220"/>
    <n v="615"/>
    <n v="37"/>
    <n v="295"/>
    <n v="203"/>
    <n v="32362"/>
    <n v="1.0332488721339843"/>
    <n v="0.27880838571138961"/>
    <n v="0.96782104192834495"/>
    <n v="0.19652692586095982"/>
    <n v="14144"/>
    <n v="0.43705580619244794"/>
    <n v="0.25489736704572075"/>
    <n v="18218"/>
    <n v="9412"/>
    <n v="1166"/>
    <n v="3731"/>
    <n v="229"/>
    <n v="682"/>
    <n v="0.11528953711142698"/>
    <n v="0.56294419380755212"/>
    <n v="0.29083492985600395"/>
    <n v="2.1074099252209381E-2"/>
    <n v="32362"/>
    <n v="303"/>
    <n v="14436"/>
    <n v="11315"/>
    <n v="245"/>
    <n v="82"/>
    <n v="23"/>
    <n v="17870"/>
    <n v="0.4637228848649651"/>
    <n v="45766"/>
    <n v="45766"/>
    <n v="0.16604263717764522"/>
    <n v="0.77949285495782905"/>
    <n v="3567427"/>
    <n v="145971977.986"/>
    <n v="3100847.016217398"/>
    <m/>
    <m/>
    <n v="0"/>
    <n v="0"/>
    <m/>
    <n v="0"/>
    <n v="0"/>
    <n v="121460"/>
    <n v="121460"/>
    <n v="0.44066640544502012"/>
    <n v="6.4371315659476375E-2"/>
    <n v="781854"/>
    <n v="31991901.971999999"/>
    <n v="9928945.1852451377"/>
    <n v="2565"/>
    <n v="2565"/>
    <n v="9.3060211589533724E-3"/>
    <n v="0.63501364522417159"/>
    <n v="162881"/>
    <n v="6664764.7579999994"/>
    <n v="336318.56902936002"/>
    <n v="44464"/>
    <n v="44464"/>
    <n v="0.16131887906888995"/>
    <n v="0.28809508816120905"/>
    <n v="1280986"/>
    <n v="6783726.7558325408"/>
    <n v="8864"/>
    <n v="8864"/>
    <n v="5.9585458032490974"/>
    <n v="5281655"/>
    <n v="8509.3330555555494"/>
    <m/>
    <m/>
    <m/>
    <n v="0"/>
    <n v="0"/>
    <m/>
    <n v="0"/>
    <n v="52509"/>
    <n v="14434"/>
    <n v="14434"/>
    <n v="5.2367683979856909E-2"/>
    <n v="0.18190245254260773"/>
    <n v="262558"/>
    <n v="3393761.3565083672"/>
    <n v="35913"/>
    <n v="35913"/>
    <n v="0.13029518046062083"/>
    <n v="0.18586946231169774"/>
    <n v="667513"/>
    <n v="8443962.2832399178"/>
    <n v="2162"/>
    <n v="2162"/>
    <n v="7.8439055538624524E-3"/>
    <n v="0.16616558741905643"/>
    <n v="35925"/>
    <n v="233606.76635438378"/>
    <n v="275628"/>
    <n v="275628"/>
    <n v="0.3544995389144619"/>
    <n v="8.0991631793261715E-3"/>
    <n v="9.6236332051040652E-2"/>
    <n v="0"/>
    <n v="1.0437814350326261E-2"/>
    <n v="0.210536339652836"/>
    <n v="0.10532707453763383"/>
    <n v="0.26206257640779018"/>
    <n v="7.2501023812760034E-3"/>
    <n v="0"/>
    <n v="32221167.932427108"/>
    <n v="223.74878777569759"/>
    <n v="0"/>
    <n v="0"/>
    <n v="0.52246506160477169"/>
    <n v="1.9140035831840341"/>
    <n v="-2.5940249999999998"/>
    <n v="57"/>
    <b v="0"/>
    <b v="0"/>
    <b v="0"/>
    <b v="0"/>
    <b v="0"/>
    <b v="1"/>
    <b v="0"/>
    <b v="0"/>
    <m/>
    <m/>
    <m/>
    <m/>
    <m/>
    <m/>
    <m/>
    <m/>
    <m/>
    <n v="0"/>
    <n v="0"/>
    <n v="0"/>
    <n v="0"/>
    <n v="0"/>
    <n v="0"/>
    <n v="0"/>
    <n v="0"/>
    <n v="0"/>
    <n v="0"/>
    <n v="0"/>
    <n v="620"/>
    <n v="1"/>
    <m/>
    <m/>
    <m/>
    <m/>
    <m/>
    <m/>
    <n v="6"/>
    <m/>
    <n v="68"/>
    <m/>
    <m/>
    <m/>
    <n v="197"/>
    <n v="357"/>
    <m/>
    <m/>
    <m/>
    <n v="1"/>
    <m/>
    <m/>
    <n v="61"/>
    <n v="216"/>
    <m/>
    <n v="86"/>
    <m/>
    <m/>
    <m/>
    <m/>
    <m/>
    <m/>
    <n v="12"/>
    <n v="377"/>
    <m/>
    <m/>
    <m/>
    <n v="3"/>
    <m/>
    <m/>
    <n v="61"/>
    <n v="218"/>
    <n v="83"/>
    <m/>
    <m/>
    <m/>
    <m/>
    <m/>
    <m/>
    <m/>
    <n v="72"/>
    <n v="402"/>
    <m/>
    <m/>
    <m/>
    <n v="2"/>
    <n v="13"/>
    <m/>
    <n v="61"/>
    <n v="217"/>
    <n v="82"/>
    <m/>
    <m/>
    <m/>
    <m/>
    <m/>
    <m/>
    <n v="268"/>
    <n v="422"/>
    <m/>
    <m/>
    <m/>
    <n v="3"/>
    <m/>
    <m/>
    <n v="61"/>
    <n v="110"/>
    <m/>
    <n v="70"/>
    <m/>
    <m/>
    <m/>
    <m/>
    <m/>
    <m/>
    <m/>
    <m/>
    <m/>
    <m/>
    <n v="93"/>
    <n v="1558"/>
    <n v="0"/>
    <n v="0"/>
    <n v="0"/>
    <n v="9"/>
    <n v="13"/>
    <n v="0"/>
    <n v="183"/>
    <n v="767"/>
    <n v="0"/>
    <n v="389"/>
    <n v="0"/>
    <n v="0"/>
    <n v="0"/>
    <n v="0"/>
    <n v="0"/>
    <n v="0"/>
    <n v="0"/>
    <n v="642"/>
  </r>
  <r>
    <s v="MMR005"/>
    <s v="Sagaing"/>
    <s v="MMR005D004"/>
    <s v="Katha"/>
    <s v="MMR005020"/>
    <s v="Katha"/>
    <n v="32"/>
    <n v="10"/>
    <x v="4"/>
    <n v="85793.916062587887"/>
    <n v="0.48851207231337773"/>
    <n v="0.15937138564632097"/>
    <n v="0.97023803965148536"/>
    <n v="7.3190036854732993E-2"/>
    <n v="0.37214623166538868"/>
    <n v="0.52389395634612101"/>
    <n v="0.5850254998279153"/>
    <n v="4.1300334783016798E-2"/>
    <n v="0.20399862332217389"/>
    <n v="0.73699195894997027"/>
    <n v="0.88423391007790741"/>
    <n v="0.31175489063549949"/>
    <n v="1"/>
    <n v="85793.916062587887"/>
    <n v="167734"/>
    <n v="82325"/>
    <n v="85409"/>
    <n v="3.2578404957921488E-3"/>
    <n v="96.389139317870487"/>
    <n v="2255.0732287400001"/>
    <n v="74.380733123118901"/>
    <n v="6.4235949602410247E-2"/>
    <n v="160711"/>
    <n v="77082"/>
    <n v="83629"/>
    <n v="7023"/>
    <n v="5243"/>
    <n v="1780"/>
    <n v="26732"/>
    <n v="12932"/>
    <n v="13800"/>
    <n v="93.710144927536234"/>
    <n v="141002"/>
    <n v="69393"/>
    <n v="71609"/>
    <n v="96.905416916867992"/>
    <n v="0.15937138564632097"/>
    <n v="55253"/>
    <n v="105466"/>
    <n v="7015"/>
    <n v="0.59040828323819994"/>
    <n v="68702.457019323774"/>
    <n v="0.52389395634612101"/>
    <n v="0.47610604365387899"/>
    <n v="6.6514326892078968"/>
    <n v="112481"/>
    <n v="35047"/>
    <n v="67877"/>
    <n v="7007"/>
    <n v="1495"/>
    <n v="1055"/>
    <n v="31961"/>
    <n v="22812"/>
    <n v="9149"/>
    <n v="0.28625512343168236"/>
    <n v="160711"/>
    <n v="7023"/>
    <n v="4.3699560079894964E-2"/>
    <n v="1037"/>
    <n v="2398"/>
    <n v="4510"/>
    <n v="6286"/>
    <n v="6114"/>
    <n v="4609"/>
    <n v="3109"/>
    <n v="1935"/>
    <n v="1963"/>
    <n v="5.028347047964707"/>
    <n v="31961"/>
    <n v="5.2480836018898032"/>
    <n v="254"/>
    <n v="1180"/>
    <n v="1150"/>
    <n v="20760"/>
    <n v="7811"/>
    <n v="559"/>
    <n v="188"/>
    <n v="59"/>
    <n v="31961"/>
    <n v="29264"/>
    <n v="1017"/>
    <n v="722"/>
    <n v="721"/>
    <n v="169"/>
    <n v="68"/>
    <n v="31961"/>
    <n v="18599"/>
    <n v="76"/>
    <n v="23"/>
    <n v="13139"/>
    <n v="85"/>
    <n v="39"/>
    <n v="93904.381120740902"/>
    <n v="0.41109477175307407"/>
    <n v="2.659491254966991E-3"/>
    <n v="0.5850254998279153"/>
    <n v="0.4149745001720847"/>
    <n v="31961"/>
    <n v="317"/>
    <n v="19829"/>
    <n v="25"/>
    <n v="9574"/>
    <n v="44"/>
    <n v="2122"/>
    <n v="50"/>
    <n v="0.93066549857639003"/>
    <n v="6.9334501423609973E-2"/>
    <n v="31961"/>
    <n v="1114"/>
    <n v="206"/>
    <n v="28716"/>
    <n v="0.89847001032508367"/>
    <n v="1804"/>
    <n v="121"/>
    <n v="4.1300334783016798E-2"/>
    <n v="5.644379087012296E-2"/>
    <n v="0.24215450079784734"/>
    <n v="107083"/>
    <n v="103896"/>
    <n v="3187"/>
    <n v="0.97023803965148536"/>
    <n v="50188"/>
    <n v="49504"/>
    <n v="684"/>
    <n v="0.98637124412210087"/>
    <n v="56895"/>
    <n v="54392"/>
    <n v="2503"/>
    <n v="0.95600667897003266"/>
    <n v="17756"/>
    <n v="17417"/>
    <n v="339"/>
    <n v="0.98090786213111059"/>
    <n v="89327"/>
    <n v="86479"/>
    <n v="2848"/>
    <n v="0.96811714263324644"/>
    <n v="79504"/>
    <n v="33694"/>
    <n v="42831"/>
    <n v="2979"/>
    <n v="3.7469812839605557E-2"/>
    <n v="0.53872761118937407"/>
    <n v="11.31050688150386"/>
    <n v="38903"/>
    <n v="16449"/>
    <n v="0.42282086214430764"/>
    <n v="20939"/>
    <n v="0.53823612574865687"/>
    <n v="1515"/>
    <n v="3.8943012107035449E-2"/>
    <n v="40601"/>
    <n v="17245"/>
    <n v="21892"/>
    <n v="3.6058225166867811E-2"/>
    <n v="0.53919854190783478"/>
    <n v="1464"/>
    <n v="80858"/>
    <n v="5918"/>
    <n v="44849"/>
    <n v="16417"/>
    <n v="7146"/>
    <n v="193"/>
    <n v="4647"/>
    <n v="105"/>
    <n v="49"/>
    <n v="1534"/>
    <n v="5918"/>
    <n v="74940"/>
    <n v="30090.999999999996"/>
    <n v="50767"/>
    <n v="13674"/>
    <n v="7.3190036854732993E-2"/>
    <n v="0.92680996314526698"/>
    <n v="0.37214623166538868"/>
    <n v="0.16911128150584975"/>
    <n v="0.6494780974053278"/>
    <n v="38490"/>
    <n v="2200"/>
    <n v="19968"/>
    <n v="9179"/>
    <n v="3810"/>
    <n v="130"/>
    <n v="2204"/>
    <n v="47"/>
    <n v="27"/>
    <n v="925"/>
    <n v="5.7157703299558327E-2"/>
    <n v="0.94284229670044162"/>
    <n v="0.42405819693426866"/>
    <n v="0.18558067030397507"/>
    <n v="42368"/>
    <n v="3718"/>
    <n v="24881"/>
    <n v="7238"/>
    <n v="3336"/>
    <n v="63"/>
    <n v="2443"/>
    <n v="58"/>
    <n v="22"/>
    <n v="609"/>
    <n v="8.7754909365558909E-2"/>
    <n v="0.91224509063444104"/>
    <n v="0.32498583836858008"/>
    <n v="132447"/>
    <n v="2789"/>
    <n v="17184"/>
    <n v="2806"/>
    <n v="42664"/>
    <n v="22050"/>
    <n v="1246"/>
    <n v="122"/>
    <n v="20886"/>
    <n v="14197"/>
    <n v="5495"/>
    <n v="690"/>
    <n v="2318"/>
    <n v="0.27367173284408103"/>
    <n v="0.16648168701442842"/>
    <n v="6.0066666666666668"/>
    <n v="8.2110408439424479E-2"/>
    <n v="64434"/>
    <n v="1382"/>
    <n v="10648"/>
    <n v="1980"/>
    <n v="26251"/>
    <n v="8322"/>
    <n v="690"/>
    <n v="84"/>
    <n v="10216"/>
    <n v="549"/>
    <n v="2083"/>
    <n v="325"/>
    <n v="1904"/>
    <n v="0.76470496942607935"/>
    <n v="68013"/>
    <n v="1407"/>
    <n v="6536"/>
    <n v="826"/>
    <n v="16413"/>
    <n v="13728"/>
    <n v="556"/>
    <n v="38"/>
    <n v="10670"/>
    <n v="13648"/>
    <n v="3412"/>
    <n v="365"/>
    <n v="414"/>
    <n v="0.58027141869936627"/>
    <n v="132447"/>
    <n v="88698"/>
    <n v="89"/>
    <n v="326"/>
    <n v="845"/>
    <n v="717"/>
    <n v="437"/>
    <n v="14"/>
    <n v="30"/>
    <n v="41291"/>
    <n v="0.31175489063549949"/>
    <n v="0.68824510936450056"/>
    <n v="22351"/>
    <n v="17390"/>
    <n v="48"/>
    <n v="124"/>
    <n v="147"/>
    <n v="257"/>
    <n v="111"/>
    <n v="8"/>
    <n v="9"/>
    <n v="4257"/>
    <n v="0.19046127690036241"/>
    <n v="110096"/>
    <n v="71308"/>
    <n v="41"/>
    <n v="202"/>
    <n v="698"/>
    <n v="460"/>
    <n v="326"/>
    <n v="6"/>
    <n v="21"/>
    <n v="37034"/>
    <n v="0.33637916000581308"/>
    <n v="167734"/>
    <n v="162954"/>
    <n v="4780"/>
    <n v="2.8497501997209865E-2"/>
    <n v="2350"/>
    <n v="1279"/>
    <n v="1683"/>
    <n v="1530"/>
    <n v="82325"/>
    <n v="80195"/>
    <n v="2130"/>
    <n v="2.5873064075311265E-2"/>
    <n v="85409"/>
    <n v="82759"/>
    <n v="2650"/>
    <n v="3.1027175122059734E-2"/>
    <n v="31961"/>
    <n v="255"/>
    <n v="23300"/>
    <n v="4420"/>
    <n v="171"/>
    <n v="212"/>
    <n v="3603"/>
    <n v="0.11273114107818905"/>
    <n v="0.88726885892181095"/>
    <n v="0.73699195894997027"/>
    <n v="31961"/>
    <n v="1211"/>
    <n v="20810"/>
    <n v="5579"/>
    <n v="1018"/>
    <n v="169"/>
    <n v="2060"/>
    <n v="99"/>
    <n v="661"/>
    <n v="8"/>
    <n v="346"/>
    <n v="7.2838772253684181E-2"/>
    <n v="0.88423391007790741"/>
    <n v="31961"/>
    <n v="1378"/>
    <n v="20696"/>
    <n v="5515"/>
    <n v="1030"/>
    <n v="175"/>
    <n v="2775"/>
    <n v="11"/>
    <n v="15"/>
    <n v="12"/>
    <n v="354"/>
    <n v="0.86402177654015833"/>
    <n v="0.81061293451393879"/>
    <n v="31961"/>
    <n v="6520"/>
    <n v="475"/>
    <n v="5969"/>
    <n v="7375"/>
    <n v="2870"/>
    <n v="36"/>
    <n v="8050"/>
    <n v="666"/>
    <n v="0.20399862332217389"/>
    <n v="32784.822752729888"/>
    <n v="0.54566502925440385"/>
    <n v="31961"/>
    <n v="2118"/>
    <n v="2"/>
    <n v="6"/>
    <n v="11"/>
    <n v="24333"/>
    <n v="5268"/>
    <n v="182"/>
    <n v="0"/>
    <n v="41"/>
    <n v="31961"/>
    <n v="1.3982979255968211"/>
    <n v="0.37731198929262472"/>
    <n v="0.71515517665749262"/>
    <n v="0.14522028587228675"/>
    <n v="14657"/>
    <n v="0.45859015675354337"/>
    <n v="0.26414244264629028"/>
    <n v="16415"/>
    <n v="17304"/>
    <n v="1246"/>
    <n v="7934"/>
    <n v="491"/>
    <n v="1301"/>
    <n v="0.24824004255186008"/>
    <n v="0.51359469353274301"/>
    <n v="0.54140984324645658"/>
    <n v="4.0705860267200654E-2"/>
    <n v="31961"/>
    <n v="523"/>
    <n v="20126"/>
    <n v="10949"/>
    <n v="923"/>
    <n v="6474"/>
    <n v="3001"/>
    <n v="15038"/>
    <n v="0.76884327774475136"/>
    <n v="37843"/>
    <n v="33209"/>
    <n v="0.23152808957429899"/>
    <n v="0.81255533138607006"/>
    <n v="2698415"/>
    <n v="110413744.97"/>
    <n v="2250055.2497828859"/>
    <n v="71"/>
    <n v="47"/>
    <n v="3.2767684091637966E-4"/>
    <n v="0.40914893617021275"/>
    <n v="1923"/>
    <n v="78685.313999999998"/>
    <n v="14436.3732016754"/>
    <n v="20558"/>
    <n v="20558"/>
    <n v="0.14332724458636029"/>
    <n v="0.13492168498881216"/>
    <n v="277372"/>
    <n v="11349507.495999999"/>
    <n v="1680547.1358329456"/>
    <n v="29870"/>
    <n v="29753"/>
    <n v="0.20743338399542646"/>
    <n v="0.69486976103250087"/>
    <n v="2067446"/>
    <n v="84595755.428000003"/>
    <n v="3901164.2823900771"/>
    <n v="43"/>
    <n v="43"/>
    <n v="2.9978945020009201E-4"/>
    <n v="0.27488372093023256"/>
    <n v="1182"/>
    <n v="6560.3690738754776"/>
    <m/>
    <m/>
    <n v="0"/>
    <m/>
    <n v="0"/>
    <m/>
    <n v="52647"/>
    <n v="52647"/>
    <n v="0.36704686476009873"/>
    <n v="0.24787528254221514"/>
    <n v="1304989"/>
    <n v="61.750690386916638"/>
    <n v="7177"/>
    <n v="667"/>
    <n v="667"/>
    <n v="4.6502224019409621E-3"/>
    <n v="0.16625187406296851"/>
    <n v="11089"/>
    <n v="156826.85498067623"/>
    <n v="236"/>
    <n v="236"/>
    <n v="1.6453560522609702E-3"/>
    <n v="0.17949152542372881"/>
    <n v="4236"/>
    <n v="55488.962182068353"/>
    <n v="6274"/>
    <n v="6274"/>
    <n v="4.3741372338497148E-2"/>
    <n v="0.19310009563277017"/>
    <n v="121151"/>
    <n v="677913.43760749488"/>
    <n v="148209"/>
    <n v="143434"/>
    <n v="0.18447794442022192"/>
    <n v="4.2147219130983429E-3"/>
    <n v="0.25735345370052892"/>
    <n v="1.6511818999641993E-3"/>
    <n v="0.44620153288374076"/>
    <n v="7.5035208085441748E-4"/>
    <n v="1.7937307435523402E-2"/>
    <n v="6.3466335154175758E-3"/>
    <n v="7.7537369135767351E-2"/>
    <n v="7.0628280976649295E-6"/>
    <n v="8743054.4157420862"/>
    <n v="52.1245210615742"/>
    <n v="4775"/>
    <n v="3.2218016449743266E-2"/>
    <n v="1.1317396379437146"/>
    <n v="0.85512776181334738"/>
    <n v="-0.83662809999999999"/>
    <n v="182"/>
    <b v="0"/>
    <b v="0"/>
    <b v="1"/>
    <b v="0"/>
    <b v="0"/>
    <b v="1"/>
    <b v="0"/>
    <b v="0"/>
    <m/>
    <m/>
    <m/>
    <m/>
    <m/>
    <m/>
    <m/>
    <m/>
    <m/>
    <n v="0"/>
    <n v="0"/>
    <n v="0"/>
    <n v="0"/>
    <n v="0"/>
    <n v="0"/>
    <n v="0"/>
    <n v="0"/>
    <n v="0"/>
    <n v="0"/>
    <n v="0"/>
    <n v="620"/>
    <n v="1"/>
    <m/>
    <m/>
    <m/>
    <m/>
    <m/>
    <m/>
    <n v="41"/>
    <m/>
    <n v="1"/>
    <m/>
    <m/>
    <m/>
    <m/>
    <m/>
    <m/>
    <m/>
    <n v="2"/>
    <n v="1"/>
    <m/>
    <m/>
    <m/>
    <n v="44"/>
    <m/>
    <m/>
    <m/>
    <m/>
    <m/>
    <m/>
    <n v="1"/>
    <m/>
    <m/>
    <n v="1"/>
    <m/>
    <m/>
    <m/>
    <n v="2"/>
    <m/>
    <m/>
    <m/>
    <n v="82"/>
    <m/>
    <m/>
    <m/>
    <m/>
    <m/>
    <m/>
    <n v="1"/>
    <m/>
    <m/>
    <n v="1"/>
    <m/>
    <m/>
    <m/>
    <n v="2"/>
    <m/>
    <n v="1"/>
    <m/>
    <n v="83"/>
    <m/>
    <m/>
    <m/>
    <m/>
    <m/>
    <n v="1"/>
    <m/>
    <m/>
    <m/>
    <m/>
    <m/>
    <m/>
    <n v="3"/>
    <m/>
    <n v="1"/>
    <m/>
    <n v="52"/>
    <m/>
    <m/>
    <m/>
    <m/>
    <m/>
    <m/>
    <m/>
    <m/>
    <n v="1"/>
    <m/>
    <m/>
    <m/>
    <m/>
    <n v="2"/>
    <n v="0"/>
    <n v="0"/>
    <n v="2"/>
    <n v="8"/>
    <n v="0"/>
    <n v="2"/>
    <n v="0"/>
    <n v="302"/>
    <n v="0"/>
    <n v="1"/>
    <n v="0"/>
    <n v="0"/>
    <n v="0"/>
    <n v="0"/>
    <n v="0"/>
    <n v="4"/>
    <n v="0"/>
    <n v="0"/>
  </r>
  <r>
    <s v="MMR005"/>
    <s v="Sagaing"/>
    <s v="MMR005D004"/>
    <s v="Katha"/>
    <s v="MMR005021"/>
    <s v="Indaw"/>
    <n v="39"/>
    <n v="4"/>
    <x v="2"/>
    <n v="67637.178008489456"/>
    <n v="0.43760349551419803"/>
    <n v="7.0917798879151214E-2"/>
    <n v="0.96350374287831175"/>
    <n v="8.9161184210526309E-2"/>
    <n v="0.31850328947368423"/>
    <n v="0.5251681899809697"/>
    <n v="0.45333620318553597"/>
    <n v="0.10710288420146362"/>
    <n v="0.40551011622901423"/>
    <n v="0.31898407232027548"/>
    <n v="0.84773999139044343"/>
    <n v="0.15131447342099999"/>
    <n v="1"/>
    <n v="67637.178008489456"/>
    <n v="120266"/>
    <n v="56814"/>
    <n v="63452"/>
    <n v="2.3358856586436771E-3"/>
    <n v="89.538548824308137"/>
    <n v="1892.4371477300001"/>
    <n v="63.550855648897212"/>
    <n v="5.4883158436949735E-2"/>
    <n v="116826"/>
    <n v="54355"/>
    <n v="62471"/>
    <n v="3440"/>
    <n v="2459"/>
    <n v="981"/>
    <n v="8529"/>
    <n v="3898"/>
    <n v="4631"/>
    <n v="84.171885122003886"/>
    <n v="111737"/>
    <n v="52916"/>
    <n v="58821"/>
    <n v="89.961068325938015"/>
    <n v="7.0917798879151214E-2"/>
    <n v="39187"/>
    <n v="74618"/>
    <n v="6461"/>
    <n v="0.6117558765981399"/>
    <n v="46692.567745048109"/>
    <n v="0.5251681899809697"/>
    <n v="0.4748318100190303"/>
    <n v="8.6587686617170121"/>
    <n v="81079"/>
    <n v="26997"/>
    <n v="46199"/>
    <n v="6328"/>
    <n v="913"/>
    <n v="642"/>
    <n v="23230"/>
    <n v="15967"/>
    <n v="7263"/>
    <n v="0.312656048213517"/>
    <n v="116826"/>
    <n v="3440"/>
    <n v="2.9445500145515554E-2"/>
    <n v="864"/>
    <n v="1881"/>
    <n v="3148"/>
    <n v="4315"/>
    <n v="4297"/>
    <n v="3403"/>
    <n v="2367"/>
    <n v="1469"/>
    <n v="1486"/>
    <n v="5.0291003013344815"/>
    <n v="23230"/>
    <n v="5.1771846749892383"/>
    <n v="39"/>
    <n v="1031"/>
    <n v="1692"/>
    <n v="13593"/>
    <n v="6672"/>
    <n v="118"/>
    <n v="46"/>
    <n v="39"/>
    <n v="23230"/>
    <n v="22243"/>
    <n v="456"/>
    <n v="183"/>
    <n v="292"/>
    <n v="40"/>
    <n v="16"/>
    <n v="23230"/>
    <n v="10461"/>
    <n v="50"/>
    <n v="20"/>
    <n v="12628"/>
    <n v="58"/>
    <n v="13"/>
    <n v="52860.873267326737"/>
    <n v="0.5436074042186827"/>
    <n v="2.496771416272062E-3"/>
    <n v="0.45333620318553597"/>
    <n v="0.54666379681446409"/>
    <n v="23230"/>
    <n v="74"/>
    <n v="13429"/>
    <n v="38"/>
    <n v="7489"/>
    <n v="23"/>
    <n v="2164"/>
    <n v="13"/>
    <n v="0.9052948773138183"/>
    <n v="9.4705122686181697E-2"/>
    <n v="23230"/>
    <n v="2329"/>
    <n v="159"/>
    <n v="19294"/>
    <n v="0.83056392595781314"/>
    <n v="1350"/>
    <n v="98"/>
    <n v="0.10710288420146362"/>
    <n v="5.8114507102884204E-2"/>
    <n v="0.32068445975032289"/>
    <n v="78282"/>
    <n v="75425"/>
    <n v="2857"/>
    <n v="0.96350374287831175"/>
    <n v="34994"/>
    <n v="34471"/>
    <n v="523"/>
    <n v="0.98505458078527752"/>
    <n v="43288"/>
    <n v="40954"/>
    <n v="2334"/>
    <n v="0.94608205507299947"/>
    <n v="6206"/>
    <n v="6094"/>
    <n v="112"/>
    <n v="0.9819529487592652"/>
    <n v="72076"/>
    <n v="69331"/>
    <n v="2745"/>
    <n v="0.9619152006215661"/>
    <n v="54696"/>
    <n v="24349"/>
    <n v="28534"/>
    <n v="1813"/>
    <n v="3.314684803276291E-2"/>
    <n v="0.5216834869094632"/>
    <n v="13.43022614451186"/>
    <n v="26167"/>
    <n v="11809"/>
    <n v="0.45129361409408797"/>
    <n v="13438"/>
    <n v="0.51354759811976913"/>
    <n v="920"/>
    <n v="3.5158787786142849E-2"/>
    <n v="28529"/>
    <n v="12540"/>
    <n v="15096"/>
    <n v="3.130148270181219E-2"/>
    <n v="0.52914578148550595"/>
    <n v="893"/>
    <n v="60800"/>
    <n v="5421"/>
    <n v="36014"/>
    <n v="10830"/>
    <n v="4574"/>
    <n v="101"/>
    <n v="3460"/>
    <n v="90"/>
    <n v="72"/>
    <n v="238"/>
    <n v="5421"/>
    <n v="55379"/>
    <n v="19365"/>
    <n v="41435"/>
    <n v="8535"/>
    <n v="8.9161184210526309E-2"/>
    <n v="0.91083881578947368"/>
    <n v="0.31850328947368423"/>
    <n v="0.14037828947368422"/>
    <n v="0.61467105263157895"/>
    <n v="27548"/>
    <n v="2079"/>
    <n v="15659"/>
    <n v="5707"/>
    <n v="2392"/>
    <n v="57"/>
    <n v="1487"/>
    <n v="26"/>
    <n v="38"/>
    <n v="103"/>
    <n v="7.5468273558879043E-2"/>
    <n v="0.92453172644112092"/>
    <n v="0.35610570640336864"/>
    <n v="0.14894003194424277"/>
    <n v="33252"/>
    <n v="3342"/>
    <n v="20355"/>
    <n v="5123"/>
    <n v="2182"/>
    <n v="44"/>
    <n v="1973"/>
    <n v="64"/>
    <n v="34"/>
    <n v="135"/>
    <n v="0.10050523276795381"/>
    <n v="0.89949476723204624"/>
    <n v="0.28735113677372792"/>
    <n v="94981"/>
    <n v="2028"/>
    <n v="5578"/>
    <n v="1318"/>
    <n v="28926"/>
    <n v="26831"/>
    <n v="709"/>
    <n v="46"/>
    <n v="14608"/>
    <n v="6609"/>
    <n v="6489"/>
    <n v="522"/>
    <n v="1317"/>
    <n v="0.35207041408281659"/>
    <n v="0.28248807656268093"/>
    <n v="3.5399724199619844"/>
    <n v="4.8390995771483307E-2"/>
    <n v="43997"/>
    <n v="936"/>
    <n v="3692"/>
    <n v="948"/>
    <n v="18741"/>
    <n v="8533"/>
    <n v="296"/>
    <n v="35"/>
    <n v="6910"/>
    <n v="407"/>
    <n v="2252"/>
    <n v="250"/>
    <n v="997"/>
    <n v="0.75336954792372213"/>
    <n v="50984"/>
    <n v="1092"/>
    <n v="1886"/>
    <n v="370"/>
    <n v="10185"/>
    <n v="18298"/>
    <n v="413"/>
    <n v="11"/>
    <n v="7698"/>
    <n v="6202"/>
    <n v="4237"/>
    <n v="272"/>
    <n v="320"/>
    <n v="0.63243370469166793"/>
    <n v="94981"/>
    <n v="79532"/>
    <n v="42"/>
    <n v="127"/>
    <n v="269"/>
    <n v="483"/>
    <n v="140"/>
    <n v="3"/>
    <n v="13"/>
    <n v="14372"/>
    <n v="0.15131447342099999"/>
    <n v="0.84868552657899998"/>
    <n v="7247"/>
    <n v="6533"/>
    <n v="17"/>
    <n v="23"/>
    <n v="27"/>
    <n v="23"/>
    <n v="1"/>
    <n v="3"/>
    <n v="1"/>
    <n v="619"/>
    <n v="8.5414654339726781E-2"/>
    <n v="87734"/>
    <n v="72999"/>
    <n v="25"/>
    <n v="104"/>
    <n v="242"/>
    <n v="460"/>
    <n v="139"/>
    <n v="0"/>
    <n v="12"/>
    <n v="13753"/>
    <n v="0.15675792737137256"/>
    <n v="120266"/>
    <n v="117219"/>
    <n v="3047"/>
    <n v="2.5335506294380791E-2"/>
    <n v="981"/>
    <n v="813"/>
    <n v="1361"/>
    <n v="1170"/>
    <n v="56814"/>
    <n v="55529"/>
    <n v="1285"/>
    <n v="2.2617664660118986E-2"/>
    <n v="63452"/>
    <n v="61690"/>
    <n v="1762"/>
    <n v="2.7769022253041665E-2"/>
    <n v="23230"/>
    <n v="65"/>
    <n v="7345"/>
    <n v="15198"/>
    <n v="113"/>
    <n v="201"/>
    <n v="308"/>
    <n v="1.3258717176065433E-2"/>
    <n v="0.98674128282393458"/>
    <n v="0.31898407232027548"/>
    <n v="23230"/>
    <n v="3098"/>
    <n v="8545"/>
    <n v="7616"/>
    <n v="1436"/>
    <n v="166"/>
    <n v="1605"/>
    <n v="104"/>
    <n v="434"/>
    <n v="24"/>
    <n v="202"/>
    <n v="8.0714593198450285E-2"/>
    <n v="0.84773999139044343"/>
    <n v="23230"/>
    <n v="3420"/>
    <n v="8791"/>
    <n v="7416"/>
    <n v="1312"/>
    <n v="166"/>
    <n v="1894"/>
    <n v="22"/>
    <n v="8"/>
    <n v="0"/>
    <n v="201"/>
    <n v="0.84619027120103318"/>
    <n v="0.5833620318553594"/>
    <n v="23230"/>
    <n v="9420"/>
    <n v="462"/>
    <n v="6414"/>
    <n v="828"/>
    <n v="1925"/>
    <n v="22"/>
    <n v="4110"/>
    <n v="49"/>
    <n v="0.40551011622901423"/>
    <n v="47374.124838570817"/>
    <n v="0.66530348687042618"/>
    <n v="23230"/>
    <n v="1303"/>
    <n v="0"/>
    <n v="15"/>
    <n v="2"/>
    <n v="19756"/>
    <n v="2109"/>
    <n v="31"/>
    <n v="0"/>
    <n v="14"/>
    <n v="23230"/>
    <n v="1.2278088678433061"/>
    <n v="0.33130779779949376"/>
    <n v="0.81445901409438326"/>
    <n v="0.16538504469875739"/>
    <n v="9920"/>
    <n v="0.42703400774860095"/>
    <n v="0.17877417145740598"/>
    <n v="7599"/>
    <n v="13310"/>
    <n v="1250"/>
    <n v="5194"/>
    <n v="300"/>
    <n v="869"/>
    <n v="0.22359018510546708"/>
    <n v="0.32712010331467928"/>
    <n v="0.5729659922513991"/>
    <n v="3.7408523461041759E-2"/>
    <n v="23230"/>
    <n v="242"/>
    <n v="15638"/>
    <n v="9408"/>
    <n v="574"/>
    <n v="511"/>
    <n v="69"/>
    <n v="14318"/>
    <n v="0.7112785191562635"/>
    <n v="54212"/>
    <n v="53599"/>
    <n v="0.54303864156754678"/>
    <n v="0.86908039329091968"/>
    <n v="4658184"/>
    <n v="190603572.912"/>
    <n v="3631567.0852212622"/>
    <n v="333"/>
    <n v="333"/>
    <n v="3.373791817794979E-3"/>
    <n v="0.4526126126126126"/>
    <n v="15072"/>
    <n v="616716.09600000002"/>
    <n v="102283.23991825337"/>
    <n v="11000"/>
    <n v="11000"/>
    <n v="0.1114465765637981"/>
    <n v="0.13771818181818182"/>
    <n v="151490"/>
    <n v="6198667.8200000003"/>
    <n v="899212.88521074026"/>
    <n v="21791"/>
    <n v="21791"/>
    <n v="0.22077566817288402"/>
    <n v="0.68670001376715162"/>
    <n v="1496388"/>
    <n v="61229204.184"/>
    <n v="2857199.9757188237"/>
    <n v="11214"/>
    <n v="11214"/>
    <n v="0.11361471905331198"/>
    <n v="0.28170679507758156"/>
    <n v="315906"/>
    <n v="1710883.2277776655"/>
    <m/>
    <m/>
    <n v="0"/>
    <m/>
    <n v="0"/>
    <m/>
    <n v="461"/>
    <n v="461"/>
    <n v="4.6706247087191753E-3"/>
    <n v="0.28195227765726683"/>
    <n v="12998"/>
    <n v="70.239951409978318"/>
    <n v="304"/>
    <n v="304"/>
    <n v="304"/>
    <n v="3.0799781159449656E-3"/>
    <n v="0.15927631578947368"/>
    <n v="4842"/>
    <n v="71477.307217579568"/>
    <m/>
    <m/>
    <n v="0"/>
    <n v="0"/>
    <m/>
    <n v="0"/>
    <m/>
    <m/>
    <n v="0"/>
    <n v="0"/>
    <m/>
    <n v="0"/>
    <n v="99315"/>
    <n v="98702"/>
    <n v="0.12694578740162543"/>
    <n v="2.9002989686310958E-3"/>
    <n v="0.39164099456847151"/>
    <n v="1.1030585108089691E-2"/>
    <n v="0.30813051608637848"/>
    <n v="0.18450767759300174"/>
    <n v="7.7083647447100598E-3"/>
    <n v="0"/>
    <n v="0"/>
    <n v="7.5749239331397287E-6"/>
    <n v="9272693.9610157348"/>
    <n v="77.101541258674402"/>
    <n v="613"/>
    <n v="6.172280118813875E-3"/>
    <n v="1.21095504203796"/>
    <n v="0.82069745397701765"/>
    <n v="-1.3575539999999999"/>
    <n v="146"/>
    <b v="0"/>
    <b v="0"/>
    <b v="0"/>
    <b v="0"/>
    <b v="0"/>
    <b v="1"/>
    <b v="0"/>
    <b v="0"/>
    <m/>
    <m/>
    <m/>
    <m/>
    <m/>
    <m/>
    <m/>
    <m/>
    <m/>
    <n v="0"/>
    <n v="0"/>
    <n v="0"/>
    <n v="0"/>
    <n v="0"/>
    <n v="0"/>
    <n v="0"/>
    <n v="0"/>
    <n v="0"/>
    <n v="0"/>
    <n v="0"/>
    <n v="620"/>
    <n v="1"/>
    <m/>
    <m/>
    <m/>
    <m/>
    <m/>
    <m/>
    <n v="7"/>
    <m/>
    <n v="1"/>
    <m/>
    <m/>
    <m/>
    <m/>
    <m/>
    <m/>
    <m/>
    <m/>
    <n v="2"/>
    <m/>
    <m/>
    <m/>
    <n v="6"/>
    <m/>
    <m/>
    <m/>
    <m/>
    <m/>
    <m/>
    <m/>
    <m/>
    <m/>
    <m/>
    <m/>
    <m/>
    <m/>
    <n v="3"/>
    <m/>
    <m/>
    <m/>
    <n v="103"/>
    <n v="1"/>
    <m/>
    <m/>
    <m/>
    <m/>
    <m/>
    <m/>
    <m/>
    <m/>
    <n v="8"/>
    <m/>
    <m/>
    <m/>
    <n v="21"/>
    <n v="1"/>
    <m/>
    <m/>
    <n v="107"/>
    <n v="4"/>
    <m/>
    <m/>
    <m/>
    <m/>
    <m/>
    <m/>
    <m/>
    <n v="1"/>
    <m/>
    <m/>
    <m/>
    <n v="22"/>
    <m/>
    <m/>
    <m/>
    <n v="69"/>
    <m/>
    <m/>
    <m/>
    <m/>
    <m/>
    <m/>
    <m/>
    <m/>
    <m/>
    <m/>
    <m/>
    <m/>
    <m/>
    <n v="9"/>
    <n v="0"/>
    <n v="0"/>
    <n v="0"/>
    <n v="48"/>
    <n v="1"/>
    <n v="0"/>
    <n v="0"/>
    <n v="292"/>
    <n v="0"/>
    <n v="6"/>
    <n v="0"/>
    <n v="0"/>
    <n v="0"/>
    <n v="0"/>
    <n v="0"/>
    <n v="0"/>
    <n v="0"/>
    <n v="0"/>
  </r>
  <r>
    <s v="MMR005"/>
    <s v="Sagaing"/>
    <s v="MMR005D004"/>
    <s v="Katha"/>
    <s v="MMR005022"/>
    <s v="Tigyaing"/>
    <n v="29"/>
    <n v="4"/>
    <x v="4"/>
    <n v="68058.019372261129"/>
    <n v="0.476295491729744"/>
    <n v="0.10415143703589705"/>
    <n v="0.97320864991233202"/>
    <n v="6.3315131549257636E-2"/>
    <n v="0.32752681378521897"/>
    <n v="0.46265330188679243"/>
    <n v="0.60794270339914358"/>
    <n v="8.5338588048050321E-2"/>
    <n v="0.18651710940164462"/>
    <n v="0.77888514153624622"/>
    <n v="0.86933949751790518"/>
    <n v="0.25666752668444037"/>
    <n v="1"/>
    <n v="68058.019372261129"/>
    <n v="129955"/>
    <n v="63736"/>
    <n v="66219"/>
    <n v="2.5240718138878743E-3"/>
    <n v="96.250320904876247"/>
    <n v="1833.75551533"/>
    <n v="70.868225842316548"/>
    <n v="6.1202512969105685E-2"/>
    <n v="123429"/>
    <n v="59167"/>
    <n v="64262"/>
    <n v="6526"/>
    <n v="4569"/>
    <n v="1957"/>
    <n v="13535"/>
    <n v="6395"/>
    <n v="7140"/>
    <n v="89.565826330532218"/>
    <n v="116420"/>
    <n v="57341"/>
    <n v="59079"/>
    <n v="97.058176340154716"/>
    <n v="0.10415143703589705"/>
    <n v="39233"/>
    <n v="84800"/>
    <n v="5922"/>
    <n v="0.53248820754716986"/>
    <n v="60755.494988207538"/>
    <n v="0.46265330188679243"/>
    <n v="0.53734669811320757"/>
    <n v="6.9834905660377355"/>
    <n v="90722"/>
    <n v="27607"/>
    <n v="55379"/>
    <n v="5698"/>
    <n v="1411"/>
    <n v="627"/>
    <n v="26389"/>
    <n v="19327"/>
    <n v="7062"/>
    <n v="0.26761150479366402"/>
    <n v="123429"/>
    <n v="6526"/>
    <n v="5.2872501600110186E-2"/>
    <n v="831"/>
    <n v="2194"/>
    <n v="4514"/>
    <n v="5937"/>
    <n v="5201"/>
    <n v="3432"/>
    <n v="2045"/>
    <n v="1309"/>
    <n v="926"/>
    <n v="4.6772897798325062"/>
    <n v="26389"/>
    <n v="4.9245897912008791"/>
    <n v="51"/>
    <n v="1035"/>
    <n v="857"/>
    <n v="14501"/>
    <n v="9328"/>
    <n v="408"/>
    <n v="139"/>
    <n v="70"/>
    <n v="26389"/>
    <n v="24797"/>
    <n v="645"/>
    <n v="637"/>
    <n v="135"/>
    <n v="128"/>
    <n v="47"/>
    <n v="26389"/>
    <n v="15951"/>
    <n v="75"/>
    <n v="17"/>
    <n v="10276"/>
    <n v="37"/>
    <n v="33"/>
    <n v="74958.246011595736"/>
    <n v="0.38940467619083707"/>
    <n v="1.4020993595816439E-3"/>
    <n v="0.60794270339914358"/>
    <n v="0.39205729660085642"/>
    <n v="26389"/>
    <n v="124"/>
    <n v="18128"/>
    <n v="26"/>
    <n v="6469"/>
    <n v="25"/>
    <n v="1571"/>
    <n v="46"/>
    <n v="0.9377771040964038"/>
    <n v="6.2222895903596198E-2"/>
    <n v="26389"/>
    <n v="2039"/>
    <n v="213"/>
    <n v="22607"/>
    <n v="0.85668270870438445"/>
    <n v="1419"/>
    <n v="111"/>
    <n v="8.5338588048050321E-2"/>
    <n v="5.3772405168820342E-2"/>
    <n v="0.22714009625222631"/>
    <n v="85550"/>
    <n v="83258"/>
    <n v="2292"/>
    <n v="0.97320864991233202"/>
    <n v="40410"/>
    <n v="39892"/>
    <n v="518"/>
    <n v="0.98718139074486511"/>
    <n v="45140"/>
    <n v="43366"/>
    <n v="1774"/>
    <n v="0.96070004430660172"/>
    <n v="9493"/>
    <n v="9368"/>
    <n v="125"/>
    <n v="0.98683240282313278"/>
    <n v="76057"/>
    <n v="73890"/>
    <n v="2167"/>
    <n v="0.97150821094705297"/>
    <n v="58575"/>
    <n v="22194"/>
    <n v="33843"/>
    <n v="2538"/>
    <n v="4.3329065300896287E-2"/>
    <n v="0.57777208706786176"/>
    <n v="8.7446808510638299"/>
    <n v="28492"/>
    <n v="10699"/>
    <n v="0.375508914783097"/>
    <n v="16515"/>
    <n v="0.57963638916186999"/>
    <n v="1278"/>
    <n v="4.4854696055032992E-2"/>
    <n v="30083"/>
    <n v="11495"/>
    <n v="17328"/>
    <n v="4.1884120599674238E-2"/>
    <n v="0.5760063823421866"/>
    <n v="1260"/>
    <n v="66477"/>
    <n v="4209"/>
    <n v="40495"/>
    <n v="10991"/>
    <n v="4348"/>
    <n v="111"/>
    <n v="3939"/>
    <n v="71"/>
    <n v="34"/>
    <n v="2279"/>
    <n v="4209"/>
    <n v="62268"/>
    <n v="21773"/>
    <n v="44704"/>
    <n v="10782"/>
    <n v="6.3315131549257636E-2"/>
    <n v="0.93668486845074239"/>
    <n v="0.32752681378521897"/>
    <n v="0.16219143463152669"/>
    <n v="0.63210584111798074"/>
    <n v="32009"/>
    <n v="1514"/>
    <n v="18057"/>
    <n v="6311"/>
    <n v="2397"/>
    <n v="73"/>
    <n v="2224"/>
    <n v="33"/>
    <n v="20"/>
    <n v="1380"/>
    <n v="4.7299197100815399E-2"/>
    <n v="0.95270080289918457"/>
    <n v="0.38857821237776874"/>
    <n v="0.19141491455528134"/>
    <n v="34468"/>
    <n v="2695"/>
    <n v="22438"/>
    <n v="4680"/>
    <n v="1951"/>
    <n v="38"/>
    <n v="1715"/>
    <n v="38"/>
    <n v="14"/>
    <n v="899"/>
    <n v="7.8188464662875712E-2"/>
    <n v="0.92181153533712434"/>
    <n v="0.27083091563189043"/>
    <n v="104649"/>
    <n v="1426"/>
    <n v="15367"/>
    <n v="2055"/>
    <n v="27538"/>
    <n v="15474"/>
    <n v="1762"/>
    <n v="254"/>
    <n v="13398"/>
    <n v="18918"/>
    <n v="5400"/>
    <n v="437"/>
    <n v="2620"/>
    <n v="0.32864145859014421"/>
    <n v="0.14786572255826622"/>
    <n v="6.7628925940286928"/>
    <n v="9.2447925603938108E-2"/>
    <n v="51069"/>
    <n v="677"/>
    <n v="10280"/>
    <n v="1688"/>
    <n v="19368"/>
    <n v="6459"/>
    <n v="1176"/>
    <n v="163"/>
    <n v="6487"/>
    <n v="734"/>
    <n v="2081"/>
    <n v="216"/>
    <n v="1740"/>
    <n v="0.7763613934089173"/>
    <n v="53580"/>
    <n v="749"/>
    <n v="5087"/>
    <n v="367"/>
    <n v="8170"/>
    <n v="9015"/>
    <n v="586"/>
    <n v="91"/>
    <n v="6911"/>
    <n v="18184"/>
    <n v="3319"/>
    <n v="221"/>
    <n v="880"/>
    <n v="0.44744307577454273"/>
    <n v="104649"/>
    <n v="76279"/>
    <n v="43"/>
    <n v="56"/>
    <n v="103"/>
    <n v="471"/>
    <n v="779"/>
    <n v="3"/>
    <n v="55"/>
    <n v="26860"/>
    <n v="0.25666752668444037"/>
    <n v="0.74333247331555963"/>
    <n v="11269"/>
    <n v="9423"/>
    <n v="7"/>
    <n v="11"/>
    <n v="11"/>
    <n v="89"/>
    <n v="19"/>
    <n v="0"/>
    <n v="2"/>
    <n v="1707"/>
    <n v="0.15147750465879847"/>
    <n v="93380"/>
    <n v="66856"/>
    <n v="36"/>
    <n v="45"/>
    <n v="92"/>
    <n v="382"/>
    <n v="760"/>
    <n v="3"/>
    <n v="53"/>
    <n v="25153"/>
    <n v="0.26936174769757976"/>
    <n v="129955"/>
    <n v="126750"/>
    <n v="3205"/>
    <n v="2.4662383132622832E-2"/>
    <n v="1502"/>
    <n v="875"/>
    <n v="1330"/>
    <n v="1196"/>
    <n v="63736"/>
    <n v="62298"/>
    <n v="1438"/>
    <n v="2.256181749717585E-2"/>
    <n v="66219"/>
    <n v="64452"/>
    <n v="1767"/>
    <n v="2.6684184297558103E-2"/>
    <n v="26389"/>
    <n v="320"/>
    <n v="20234"/>
    <n v="1615"/>
    <n v="90"/>
    <n v="69"/>
    <n v="4061"/>
    <n v="0.15388987835840692"/>
    <n v="0.84611012164159305"/>
    <n v="0.77888514153624622"/>
    <n v="26389"/>
    <n v="3060"/>
    <n v="17693"/>
    <n v="2017"/>
    <n v="370"/>
    <n v="191"/>
    <n v="2574"/>
    <n v="25"/>
    <n v="171"/>
    <n v="1"/>
    <n v="287"/>
    <n v="0.10572587062791315"/>
    <n v="0.86933949751790518"/>
    <n v="26389"/>
    <n v="2990"/>
    <n v="18339"/>
    <n v="1764"/>
    <n v="373"/>
    <n v="171"/>
    <n v="2416"/>
    <n v="21"/>
    <n v="24"/>
    <n v="0"/>
    <n v="291"/>
    <n v="0.87680472924324526"/>
    <n v="0.82411231952707564"/>
    <n v="26389"/>
    <n v="4922"/>
    <n v="135"/>
    <n v="3284"/>
    <n v="6255"/>
    <n v="3777"/>
    <n v="46"/>
    <n v="7116"/>
    <n v="854"/>
    <n v="0.18651710940164462"/>
    <n v="23021.620296335594"/>
    <n v="0.5993027397779378"/>
    <n v="26389"/>
    <n v="752"/>
    <n v="0"/>
    <n v="5"/>
    <n v="6"/>
    <n v="19624"/>
    <n v="5874"/>
    <n v="108"/>
    <n v="0"/>
    <n v="20"/>
    <n v="26389"/>
    <n v="1.1621130016294667"/>
    <n v="0.31358064715749739"/>
    <n v="0.86050151628786653"/>
    <n v="0.17473449157274024"/>
    <n v="11150"/>
    <n v="0.4225245367387927"/>
    <n v="0.20094072699093515"/>
    <n v="7999"/>
    <n v="15239"/>
    <n v="1044"/>
    <n v="5216"/>
    <n v="253"/>
    <n v="916"/>
    <n v="0.1976581151237258"/>
    <n v="0.30311872371063703"/>
    <n v="0.57747546326120736"/>
    <n v="3.4711432793967184E-2"/>
    <n v="26389"/>
    <n v="561"/>
    <n v="15808"/>
    <n v="7287"/>
    <n v="644"/>
    <n v="4398"/>
    <n v="1484"/>
    <n v="14173"/>
    <n v="0.70093599605896395"/>
    <n v="44018"/>
    <n v="43317"/>
    <n v="0.26441342180279936"/>
    <n v="0.88989219013320409"/>
    <n v="3854746"/>
    <n v="157728496.82800001"/>
    <n v="2934916.5363258538"/>
    <n v="1070"/>
    <n v="1070"/>
    <n v="6.5314394193733477E-3"/>
    <n v="0.441"/>
    <n v="47187"/>
    <n v="1930797.666"/>
    <n v="328657.85799558891"/>
    <n v="7752"/>
    <n v="7700"/>
    <n v="4.700194722352783E-2"/>
    <n v="0.1271051948051948"/>
    <n v="97871"/>
    <n v="4004685.5779999997"/>
    <n v="629449.01964751829"/>
    <n v="22560"/>
    <n v="22560"/>
    <n v="0.13770960121594647"/>
    <n v="0.6698000886524822"/>
    <n v="1511069"/>
    <n v="61829921.342"/>
    <n v="2958029.9872523826"/>
    <n v="18620"/>
    <n v="18620"/>
    <n v="0.11365925419507639"/>
    <n v="0.38238614393125675"/>
    <n v="712003"/>
    <n v="2840792.3757107304"/>
    <m/>
    <m/>
    <n v="0"/>
    <m/>
    <n v="0"/>
    <m/>
    <n v="64366"/>
    <n v="64366"/>
    <n v="0.39289965389475229"/>
    <n v="0.25771043718733488"/>
    <n v="1658779"/>
    <n v="64.200824112108862"/>
    <n v="6190"/>
    <n v="852"/>
    <n v="852"/>
    <n v="5.2007349395384039E-3"/>
    <n v="0.16264084507042254"/>
    <n v="13857"/>
    <n v="200324.5583861112"/>
    <m/>
    <m/>
    <n v="0"/>
    <n v="0"/>
    <m/>
    <n v="0"/>
    <n v="5338"/>
    <n v="5338"/>
    <n v="3.2583947308985915E-2"/>
    <n v="0.18590670663169725"/>
    <n v="99237"/>
    <n v="576777.48325610568"/>
    <n v="164576"/>
    <n v="163823"/>
    <n v="0.21070130017118685"/>
    <n v="4.8138404281377481E-3"/>
    <n v="0.28034321967418152"/>
    <n v="3.1393397713805955E-2"/>
    <n v="0.28255101644466007"/>
    <n v="0.27135248010480123"/>
    <n v="1.9135001279482984E-2"/>
    <n v="0"/>
    <n v="5.50937836528771E-2"/>
    <n v="6.132462546909763E-6"/>
    <n v="10469012.019398404"/>
    <n v="80.558747407936622"/>
    <n v="753"/>
    <n v="4.5753937390628037E-3"/>
    <n v="0.78963518374489594"/>
    <n v="1.2606132892154978"/>
    <n v="-1.08504"/>
    <n v="169"/>
    <b v="0"/>
    <b v="0"/>
    <b v="0"/>
    <b v="0"/>
    <b v="0"/>
    <b v="1"/>
    <b v="0"/>
    <b v="0"/>
    <m/>
    <m/>
    <m/>
    <m/>
    <m/>
    <m/>
    <m/>
    <m/>
    <m/>
    <n v="0"/>
    <n v="0"/>
    <n v="0"/>
    <n v="0"/>
    <n v="0"/>
    <n v="0"/>
    <n v="0"/>
    <n v="0"/>
    <n v="0"/>
    <n v="0"/>
    <n v="0"/>
    <n v="620"/>
    <n v="1"/>
    <m/>
    <m/>
    <m/>
    <m/>
    <m/>
    <m/>
    <n v="5"/>
    <m/>
    <n v="1"/>
    <m/>
    <m/>
    <m/>
    <n v="1"/>
    <m/>
    <m/>
    <m/>
    <m/>
    <m/>
    <m/>
    <m/>
    <m/>
    <n v="64"/>
    <m/>
    <n v="25"/>
    <m/>
    <m/>
    <m/>
    <m/>
    <m/>
    <m/>
    <m/>
    <m/>
    <m/>
    <m/>
    <m/>
    <n v="1"/>
    <m/>
    <m/>
    <m/>
    <n v="65"/>
    <n v="43"/>
    <m/>
    <m/>
    <m/>
    <m/>
    <m/>
    <m/>
    <m/>
    <m/>
    <m/>
    <m/>
    <m/>
    <m/>
    <n v="1"/>
    <m/>
    <m/>
    <m/>
    <n v="67"/>
    <n v="43"/>
    <m/>
    <m/>
    <m/>
    <m/>
    <n v="1"/>
    <m/>
    <m/>
    <m/>
    <m/>
    <m/>
    <m/>
    <n v="3"/>
    <m/>
    <m/>
    <m/>
    <n v="65"/>
    <m/>
    <n v="43"/>
    <m/>
    <m/>
    <m/>
    <m/>
    <m/>
    <m/>
    <n v="1"/>
    <m/>
    <m/>
    <m/>
    <m/>
    <n v="0"/>
    <n v="0"/>
    <n v="0"/>
    <n v="0"/>
    <n v="5"/>
    <n v="0"/>
    <n v="0"/>
    <n v="0"/>
    <n v="266"/>
    <n v="0"/>
    <n v="155"/>
    <n v="0"/>
    <n v="0"/>
    <n v="0"/>
    <n v="0"/>
    <n v="0"/>
    <n v="2"/>
    <n v="0"/>
    <n v="1"/>
  </r>
  <r>
    <s v="MMR005"/>
    <s v="Sagaing"/>
    <s v="MMR005D004"/>
    <s v="Katha"/>
    <s v="MMR005023"/>
    <s v="Banmauk"/>
    <n v="47"/>
    <n v="3"/>
    <x v="4"/>
    <n v="62404.327165603696"/>
    <n v="0.44612199412784737"/>
    <n v="5.4718287357546067E-2"/>
    <n v="0.88849725687314196"/>
    <n v="0.21667853225837486"/>
    <n v="0.2195070327682746"/>
    <n v="0.53816468985869137"/>
    <n v="0.45707017171931313"/>
    <n v="0.10133559465762138"/>
    <n v="8.7926648293406823E-2"/>
    <n v="0.69700021199915196"/>
    <n v="0.8314606741573034"/>
    <n v="0.26110482959134229"/>
    <n v="1"/>
    <n v="62404.327165603696"/>
    <n v="112668"/>
    <n v="57195"/>
    <n v="55473"/>
    <n v="2.1883122859999151E-3"/>
    <n v="103.10421286031041"/>
    <n v="3403.7959168799998"/>
    <n v="33.100691919060225"/>
    <n v="2.8586090626428386E-2"/>
    <n v="102383"/>
    <n v="48801"/>
    <n v="53582"/>
    <n v="10285"/>
    <n v="8394"/>
    <n v="1891"/>
    <n v="6165"/>
    <n v="2883"/>
    <n v="3282"/>
    <n v="87.842778793418645"/>
    <n v="106503"/>
    <n v="54312"/>
    <n v="52191"/>
    <n v="104.06391906650572"/>
    <n v="5.4718287357546067E-2"/>
    <n v="37932"/>
    <n v="70484"/>
    <n v="4252"/>
    <n v="0.59849043754610975"/>
    <n v="45237.279382554909"/>
    <n v="0.53816468985869137"/>
    <n v="0.46183531014130863"/>
    <n v="6.0325747687418421"/>
    <n v="74736"/>
    <n v="24245"/>
    <n v="43925"/>
    <n v="5366"/>
    <n v="674"/>
    <n v="526"/>
    <n v="18868"/>
    <n v="14113"/>
    <n v="4755"/>
    <n v="0.25201399194403223"/>
    <n v="102383"/>
    <n v="10285"/>
    <n v="0.10045613041227548"/>
    <n v="418"/>
    <n v="1101"/>
    <n v="2214"/>
    <n v="3310"/>
    <n v="3513"/>
    <n v="2946"/>
    <n v="2186"/>
    <n v="1497"/>
    <n v="1683"/>
    <n v="5.42627729489082"/>
    <n v="18868"/>
    <n v="5.9713801144795422"/>
    <n v="23"/>
    <n v="260"/>
    <n v="416"/>
    <n v="13275"/>
    <n v="4317"/>
    <n v="435"/>
    <n v="130"/>
    <n v="12"/>
    <n v="18868"/>
    <n v="18339"/>
    <n v="212"/>
    <n v="77"/>
    <n v="198"/>
    <n v="18"/>
    <n v="24"/>
    <n v="18868"/>
    <n v="8597"/>
    <n v="16"/>
    <n v="11"/>
    <n v="9731"/>
    <n v="8"/>
    <n v="505"/>
    <n v="46736.526340894634"/>
    <n v="0.5157409370362519"/>
    <n v="4.2399830400678397E-4"/>
    <n v="0.45707017171931313"/>
    <n v="0.54292982828068692"/>
    <n v="18868"/>
    <n v="68"/>
    <n v="11858"/>
    <n v="15"/>
    <n v="6252"/>
    <n v="13"/>
    <n v="529"/>
    <n v="133"/>
    <n v="0.96422514309942764"/>
    <n v="3.577485690057236E-2"/>
    <n v="18868"/>
    <n v="1667"/>
    <n v="245"/>
    <n v="16488"/>
    <n v="0.87386050455798181"/>
    <n v="408"/>
    <n v="60"/>
    <n v="0.10133559465762138"/>
    <n v="2.1623913504345983E-2"/>
    <n v="0.28935234259062964"/>
    <n v="65254"/>
    <n v="57978"/>
    <n v="7276"/>
    <n v="0.88849725687314196"/>
    <n v="30086"/>
    <n v="29189"/>
    <n v="897"/>
    <n v="0.97018546832413743"/>
    <n v="35168"/>
    <n v="28789"/>
    <n v="6379"/>
    <n v="0.81861351228389456"/>
    <n v="4220"/>
    <n v="4103"/>
    <n v="117"/>
    <n v="0.97227488151658781"/>
    <n v="61034"/>
    <n v="53875"/>
    <n v="7159"/>
    <n v="0.88270472195825278"/>
    <n v="50188"/>
    <n v="21598"/>
    <n v="25914"/>
    <n v="2676"/>
    <n v="5.3319518610026304E-2"/>
    <n v="0.51633856698812464"/>
    <n v="8.0710014947683106"/>
    <n v="24139"/>
    <n v="10514"/>
    <n v="0.43556071088280374"/>
    <n v="12324"/>
    <n v="0.51054310451965701"/>
    <n v="1301"/>
    <n v="5.3896184597539254E-2"/>
    <n v="26049"/>
    <n v="11084"/>
    <n v="13590"/>
    <n v="5.2785135705785254E-2"/>
    <n v="0.52170908672117933"/>
    <n v="1375"/>
    <n v="51971"/>
    <n v="11261"/>
    <n v="29302"/>
    <n v="6704"/>
    <n v="2586"/>
    <n v="71"/>
    <n v="1917"/>
    <n v="39"/>
    <n v="37"/>
    <n v="54"/>
    <n v="11261"/>
    <n v="40710"/>
    <n v="11408"/>
    <n v="40563"/>
    <n v="4704"/>
    <n v="0.21667853225837486"/>
    <n v="0.78332146774162514"/>
    <n v="0.2195070327682746"/>
    <n v="9.0512016316792052E-2"/>
    <n v="0.5014142502549499"/>
    <n v="25706"/>
    <n v="4244"/>
    <n v="14619"/>
    <n v="4209"/>
    <n v="1522"/>
    <n v="45"/>
    <n v="985"/>
    <n v="18"/>
    <n v="22"/>
    <n v="42"/>
    <n v="0.1650976425737182"/>
    <n v="0.83490235742628183"/>
    <n v="0.26620244300941415"/>
    <n v="0.10246635026841983"/>
    <n v="26265"/>
    <n v="7017"/>
    <n v="14683"/>
    <n v="2495"/>
    <n v="1064"/>
    <n v="26"/>
    <n v="932"/>
    <n v="21"/>
    <n v="15"/>
    <n v="12"/>
    <n v="0.26716162193032555"/>
    <n v="0.73283837806967445"/>
    <n v="0.17380544450790025"/>
    <n v="86674"/>
    <n v="1082"/>
    <n v="15028"/>
    <n v="1713"/>
    <n v="22083"/>
    <n v="10152"/>
    <n v="1010"/>
    <n v="202"/>
    <n v="12213"/>
    <n v="15991"/>
    <n v="5534"/>
    <n v="363"/>
    <n v="1303"/>
    <n v="0.30162447792879066"/>
    <n v="0.11712855066109791"/>
    <n v="8.5376280535855003"/>
    <n v="0.11670834515823431"/>
    <n v="43824"/>
    <n v="462"/>
    <n v="11598"/>
    <n v="1441"/>
    <n v="16462"/>
    <n v="3985"/>
    <n v="526"/>
    <n v="125"/>
    <n v="5743"/>
    <n v="368"/>
    <n v="1940"/>
    <n v="188"/>
    <n v="986"/>
    <n v="0.78664658634538154"/>
    <n v="42850"/>
    <n v="620"/>
    <n v="3430"/>
    <n v="272"/>
    <n v="5621"/>
    <n v="6167"/>
    <n v="484"/>
    <n v="77"/>
    <n v="6470"/>
    <n v="15623"/>
    <n v="3594"/>
    <n v="175"/>
    <n v="317"/>
    <n v="0.3872578763127188"/>
    <n v="86674"/>
    <n v="62868"/>
    <n v="27"/>
    <n v="118"/>
    <n v="460"/>
    <n v="405"/>
    <n v="154"/>
    <n v="1"/>
    <n v="10"/>
    <n v="22631"/>
    <n v="0.26110482959134229"/>
    <n v="0.73889517040865771"/>
    <n v="5071"/>
    <n v="4352"/>
    <n v="1"/>
    <n v="6"/>
    <n v="9"/>
    <n v="18"/>
    <n v="1"/>
    <n v="1"/>
    <n v="1"/>
    <n v="682"/>
    <n v="0.13449023861171366"/>
    <n v="81603"/>
    <n v="58516"/>
    <n v="26"/>
    <n v="112"/>
    <n v="451"/>
    <n v="387"/>
    <n v="153"/>
    <n v="0"/>
    <n v="9"/>
    <n v="21949"/>
    <n v="0.26897295442569513"/>
    <n v="112668"/>
    <n v="109013"/>
    <n v="3655"/>
    <n v="3.2440444491781163E-2"/>
    <n v="1504"/>
    <n v="1189"/>
    <n v="1158"/>
    <n v="1276"/>
    <n v="57195"/>
    <n v="55491"/>
    <n v="1704"/>
    <n v="2.9792814057172833E-2"/>
    <n v="55473"/>
    <n v="53522"/>
    <n v="1951"/>
    <n v="3.5170263010834098E-2"/>
    <n v="18868"/>
    <n v="93"/>
    <n v="13058"/>
    <n v="4889"/>
    <n v="101"/>
    <n v="201"/>
    <n v="526"/>
    <n v="2.7877888488446047E-2"/>
    <n v="0.97212211151155392"/>
    <n v="0.69700021199915196"/>
    <n v="18868"/>
    <n v="641"/>
    <n v="2563"/>
    <n v="12246"/>
    <n v="1800"/>
    <n v="14"/>
    <n v="930"/>
    <n v="172"/>
    <n v="238"/>
    <n v="0"/>
    <n v="264"/>
    <n v="5.9147763408946362E-2"/>
    <n v="0.8314606741573034"/>
    <n v="18868"/>
    <n v="812"/>
    <n v="2586"/>
    <n v="11890"/>
    <n v="1810"/>
    <n v="25"/>
    <n v="1256"/>
    <n v="237"/>
    <n v="2"/>
    <n v="0"/>
    <n v="250"/>
    <n v="0.82292770828916684"/>
    <n v="0.76423044307822763"/>
    <n v="18868"/>
    <n v="1659"/>
    <n v="976"/>
    <n v="5075"/>
    <n v="1928"/>
    <n v="4262"/>
    <n v="447"/>
    <n v="4300"/>
    <n v="221"/>
    <n v="8.7926648293406823E-2"/>
    <n v="9002.1940322238697"/>
    <n v="0.54171083315666735"/>
    <n v="18868"/>
    <n v="180"/>
    <n v="2"/>
    <n v="5"/>
    <n v="5"/>
    <n v="17902"/>
    <n v="751"/>
    <n v="13"/>
    <n v="0"/>
    <n v="10"/>
    <n v="18868"/>
    <n v="0.96475514097943604"/>
    <n v="0.26032626864397973"/>
    <n v="1.0365324397077404"/>
    <n v="0.2104795464304493"/>
    <n v="7648"/>
    <n v="0.4053423786304855"/>
    <n v="0.13782911928490332"/>
    <n v="5357"/>
    <n v="11220"/>
    <n v="685"/>
    <n v="745"/>
    <n v="169"/>
    <n v="27"/>
    <n v="3.9484842060631756E-2"/>
    <n v="0.28391986432054273"/>
    <n v="0.5946576213695145"/>
    <n v="8.9569641721433113E-3"/>
    <n v="18868"/>
    <n v="290"/>
    <n v="12017"/>
    <n v="2462"/>
    <n v="220"/>
    <n v="28"/>
    <n v="102"/>
    <n v="10824"/>
    <n v="0.66933432266270931"/>
    <n v="38610"/>
    <n v="38574"/>
    <n v="0.73316480717693344"/>
    <n v="0.88344402965728208"/>
    <n v="3407797"/>
    <n v="139440237.646"/>
    <n v="2613557.5056498251"/>
    <m/>
    <m/>
    <n v="0"/>
    <n v="0"/>
    <m/>
    <n v="0"/>
    <n v="0"/>
    <n v="3545"/>
    <n v="3545"/>
    <n v="6.737878471100299E-2"/>
    <n v="0.11007616361071931"/>
    <n v="39022"/>
    <n v="1596702.196"/>
    <n v="289791.78891564318"/>
    <n v="8559"/>
    <n v="8559"/>
    <n v="0.16267842548419592"/>
    <n v="0.76028391167192422"/>
    <n v="650727"/>
    <n v="26626447.386"/>
    <n v="1122241.9619190223"/>
    <n v="1402"/>
    <n v="1402"/>
    <n v="2.664740653450668E-2"/>
    <n v="0.2714336661911555"/>
    <n v="38055"/>
    <n v="213898.54515287024"/>
    <m/>
    <m/>
    <n v="0"/>
    <m/>
    <n v="0"/>
    <m/>
    <n v="37"/>
    <n v="37"/>
    <n v="7.032482466310608E-4"/>
    <n v="0.23405405405405408"/>
    <n v="866"/>
    <n v="58.307545945945954"/>
    <n v="496"/>
    <n v="496"/>
    <n v="496"/>
    <n v="9.4273278467298955E-3"/>
    <n v="0.14318548387096774"/>
    <n v="7102"/>
    <n v="116620.86967078772"/>
    <m/>
    <m/>
    <n v="0"/>
    <n v="0"/>
    <m/>
    <n v="0"/>
    <m/>
    <m/>
    <n v="0"/>
    <n v="0"/>
    <m/>
    <n v="0"/>
    <n v="52649"/>
    <n v="52613"/>
    <n v="6.7668321944456239E-2"/>
    <n v="1.5460013944660479E-3"/>
    <n v="0.59996697059656545"/>
    <n v="0"/>
    <n v="0.25762131068988786"/>
    <n v="4.9102444416455351E-2"/>
    <n v="2.6771429262017574E-2"/>
    <n v="0"/>
    <n v="0"/>
    <n v="1.3385051458973467E-5"/>
    <n v="4356168.9788540946"/>
    <n v="38.663764146466562"/>
    <n v="36"/>
    <n v="6.8377367091492717E-4"/>
    <n v="2.1399836654067506"/>
    <n v="0.46697376362409915"/>
    <n v="-1.9727170000000001"/>
    <n v="87"/>
    <b v="0"/>
    <b v="0"/>
    <b v="1"/>
    <b v="0"/>
    <b v="0"/>
    <b v="1"/>
    <b v="0"/>
    <b v="0"/>
    <m/>
    <m/>
    <m/>
    <m/>
    <m/>
    <m/>
    <m/>
    <m/>
    <m/>
    <n v="0"/>
    <n v="0"/>
    <n v="0"/>
    <n v="0"/>
    <n v="0"/>
    <n v="0"/>
    <n v="0"/>
    <n v="0"/>
    <n v="0"/>
    <n v="0"/>
    <n v="0"/>
    <n v="620"/>
    <n v="1"/>
    <m/>
    <m/>
    <m/>
    <n v="3"/>
    <m/>
    <m/>
    <n v="5"/>
    <m/>
    <n v="1"/>
    <m/>
    <m/>
    <m/>
    <m/>
    <m/>
    <m/>
    <m/>
    <m/>
    <n v="3"/>
    <m/>
    <m/>
    <m/>
    <n v="5"/>
    <m/>
    <m/>
    <m/>
    <m/>
    <m/>
    <m/>
    <m/>
    <m/>
    <m/>
    <m/>
    <m/>
    <m/>
    <m/>
    <n v="4"/>
    <m/>
    <m/>
    <m/>
    <n v="3"/>
    <m/>
    <m/>
    <m/>
    <m/>
    <m/>
    <m/>
    <m/>
    <m/>
    <m/>
    <m/>
    <m/>
    <m/>
    <m/>
    <n v="3"/>
    <m/>
    <m/>
    <m/>
    <n v="14"/>
    <m/>
    <m/>
    <m/>
    <m/>
    <m/>
    <m/>
    <m/>
    <m/>
    <m/>
    <n v="1"/>
    <m/>
    <m/>
    <n v="4"/>
    <m/>
    <m/>
    <m/>
    <n v="16"/>
    <n v="217"/>
    <m/>
    <m/>
    <m/>
    <m/>
    <m/>
    <m/>
    <m/>
    <m/>
    <m/>
    <m/>
    <m/>
    <m/>
    <n v="0"/>
    <n v="0"/>
    <n v="0"/>
    <n v="0"/>
    <n v="17"/>
    <n v="0"/>
    <n v="0"/>
    <n v="0"/>
    <n v="43"/>
    <n v="0"/>
    <n v="218"/>
    <n v="0"/>
    <n v="0"/>
    <n v="0"/>
    <n v="0"/>
    <n v="0"/>
    <n v="0"/>
    <n v="0"/>
    <n v="0"/>
  </r>
  <r>
    <s v="MMR005"/>
    <s v="Sagaing"/>
    <s v="MMR005D004"/>
    <s v="Katha"/>
    <s v="MMR005024"/>
    <s v="Kawlin"/>
    <n v="47"/>
    <n v="6"/>
    <x v="2"/>
    <n v="77313.002480652547"/>
    <n v="0.46789677363846094"/>
    <n v="0.14749788364522323"/>
    <n v="0.96611195158850227"/>
    <n v="7.6204535304917387E-2"/>
    <n v="0.30350320051605217"/>
    <n v="0.39303573606537384"/>
    <n v="0.33484062032289907"/>
    <n v="3.4041333630544852E-2"/>
    <n v="0.47151546030634017"/>
    <n v="0.78546635671751108"/>
    <n v="0.85402668534853354"/>
    <n v="0.24851752021563342"/>
    <n v="1"/>
    <n v="77313.002480652547"/>
    <n v="145297"/>
    <n v="69782"/>
    <n v="75515"/>
    <n v="2.8220542675731325E-3"/>
    <n v="92.408130834933459"/>
    <n v="1891.6640437200001"/>
    <n v="76.809093286073235"/>
    <n v="6.6333105875202497E-2"/>
    <n v="140228"/>
    <n v="65898"/>
    <n v="74330"/>
    <n v="5069"/>
    <n v="3884"/>
    <n v="1185"/>
    <n v="21431"/>
    <n v="9957"/>
    <n v="11474"/>
    <n v="86.778804253093952"/>
    <n v="123866"/>
    <n v="59825"/>
    <n v="64041"/>
    <n v="93.416717415405756"/>
    <n v="0.14749788364522323"/>
    <n v="38670"/>
    <n v="98388"/>
    <n v="8239"/>
    <n v="0.47677562304346061"/>
    <n v="76022.932298654312"/>
    <n v="0.39303573606537384"/>
    <n v="0.60696426393462621"/>
    <n v="8.3739886978086773"/>
    <n v="106627"/>
    <n v="31086"/>
    <n v="65935"/>
    <n v="6996"/>
    <n v="1825"/>
    <n v="785"/>
    <n v="31403"/>
    <n v="23582"/>
    <n v="7821"/>
    <n v="0.24905263828296659"/>
    <n v="140228"/>
    <n v="5069"/>
    <n v="3.6148272812847645E-2"/>
    <n v="1148"/>
    <n v="3089"/>
    <n v="5930"/>
    <n v="7628"/>
    <n v="5648"/>
    <n v="3656"/>
    <n v="2131"/>
    <n v="1209"/>
    <n v="964"/>
    <n v="4.4654332388625289"/>
    <n v="31403"/>
    <n v="4.6268509378084897"/>
    <n v="73"/>
    <n v="1218"/>
    <n v="1299"/>
    <n v="16295"/>
    <n v="11920"/>
    <n v="381"/>
    <n v="179"/>
    <n v="38"/>
    <n v="31403"/>
    <n v="29441"/>
    <n v="780"/>
    <n v="280"/>
    <n v="713"/>
    <n v="123"/>
    <n v="66"/>
    <n v="31403"/>
    <n v="10281"/>
    <n v="213"/>
    <n v="21"/>
    <n v="20670"/>
    <n v="190"/>
    <n v="28"/>
    <n v="46860.256408623376"/>
    <n v="0.6582173677674108"/>
    <n v="6.0503773524822465E-3"/>
    <n v="0.33484062032289907"/>
    <n v="0.66515937967710093"/>
    <n v="31403"/>
    <n v="184"/>
    <n v="17211"/>
    <n v="32"/>
    <n v="11658"/>
    <n v="23"/>
    <n v="2244"/>
    <n v="51"/>
    <n v="0.92618539629971663"/>
    <n v="7.3814603700283365E-2"/>
    <n v="31403"/>
    <n v="880"/>
    <n v="189"/>
    <n v="28687"/>
    <n v="0.91351144795083272"/>
    <n v="1511"/>
    <n v="136"/>
    <n v="3.4041333630544852E-2"/>
    <n v="4.8116421997898291E-2"/>
    <n v="0.36948699168869215"/>
    <n v="102455"/>
    <n v="98983"/>
    <n v="3472"/>
    <n v="0.96611195158850227"/>
    <n v="47059"/>
    <n v="46504"/>
    <n v="555"/>
    <n v="0.9882062942263965"/>
    <n v="55396"/>
    <n v="52479"/>
    <n v="2917"/>
    <n v="0.94734276843093368"/>
    <n v="15713"/>
    <n v="15388"/>
    <n v="325"/>
    <n v="0.97931648953096162"/>
    <n v="86742"/>
    <n v="83595"/>
    <n v="3147"/>
    <n v="0.96371999723317425"/>
    <n v="61569"/>
    <n v="23673"/>
    <n v="35886"/>
    <n v="2010"/>
    <n v="3.2646299273985283E-2"/>
    <n v="0.5828582565901671"/>
    <n v="11.777611940298508"/>
    <n v="29587"/>
    <n v="11620"/>
    <n v="0.39274005475377699"/>
    <n v="16929"/>
    <n v="0.57217696961503361"/>
    <n v="1038"/>
    <n v="3.5082975631189374E-2"/>
    <n v="31982"/>
    <n v="12053"/>
    <n v="18957"/>
    <n v="3.0392095553748985E-2"/>
    <n v="0.59273966606216"/>
    <n v="972"/>
    <n v="80612"/>
    <n v="6143"/>
    <n v="50003"/>
    <n v="11040"/>
    <n v="5766"/>
    <n v="116"/>
    <n v="5058"/>
    <n v="65"/>
    <n v="61"/>
    <n v="2360"/>
    <n v="6143"/>
    <n v="74469"/>
    <n v="24465.999999999996"/>
    <n v="56146"/>
    <n v="13426"/>
    <n v="7.6204535304917387E-2"/>
    <n v="0.92379546469508267"/>
    <n v="0.30350320051605217"/>
    <n v="0.16655088572420979"/>
    <n v="0.61364933260556742"/>
    <n v="37542"/>
    <n v="1896"/>
    <n v="22271"/>
    <n v="6550"/>
    <n v="3333"/>
    <n v="83"/>
    <n v="2244"/>
    <n v="33"/>
    <n v="37"/>
    <n v="1095"/>
    <n v="5.050343615151031E-2"/>
    <n v="0.94949656384848968"/>
    <n v="0.35626764690213625"/>
    <n v="0.18179638804538917"/>
    <n v="43070"/>
    <n v="4247"/>
    <n v="27732"/>
    <n v="4490"/>
    <n v="2433"/>
    <n v="33"/>
    <n v="2814"/>
    <n v="32"/>
    <n v="24"/>
    <n v="1265"/>
    <n v="9.8606918969120036E-2"/>
    <n v="0.90139308103088001"/>
    <n v="0.25751102855816116"/>
    <n v="120575"/>
    <n v="2512"/>
    <n v="16238"/>
    <n v="3782"/>
    <n v="31912"/>
    <n v="19983"/>
    <n v="1928"/>
    <n v="133"/>
    <n v="14962"/>
    <n v="18309"/>
    <n v="8217"/>
    <n v="719"/>
    <n v="1880"/>
    <n v="0.31757827078581796"/>
    <n v="0.16573087290068422"/>
    <n v="6.0338787969774303"/>
    <n v="8.2482394976770262E-2"/>
    <n v="57204"/>
    <n v="1321"/>
    <n v="10901"/>
    <n v="2872"/>
    <n v="21439"/>
    <n v="6656"/>
    <n v="999"/>
    <n v="85"/>
    <n v="7329"/>
    <n v="642"/>
    <n v="3240"/>
    <n v="345"/>
    <n v="1375"/>
    <n v="0.77246346409342004"/>
    <n v="63371"/>
    <n v="1191"/>
    <n v="5337"/>
    <n v="910"/>
    <n v="10473"/>
    <n v="13327"/>
    <n v="929"/>
    <n v="48"/>
    <n v="7633"/>
    <n v="17667"/>
    <n v="4977"/>
    <n v="374"/>
    <n v="505"/>
    <n v="0.50759811270139343"/>
    <n v="120575"/>
    <n v="89098"/>
    <n v="126"/>
    <n v="116"/>
    <n v="282"/>
    <n v="637"/>
    <n v="328"/>
    <n v="6"/>
    <n v="17"/>
    <n v="29965"/>
    <n v="0.24851752021563342"/>
    <n v="0.75148247978436655"/>
    <n v="18361"/>
    <n v="15454"/>
    <n v="98"/>
    <n v="53"/>
    <n v="33"/>
    <n v="144"/>
    <n v="81"/>
    <n v="6"/>
    <n v="2"/>
    <n v="2490"/>
    <n v="0.13561352867490878"/>
    <n v="102214"/>
    <n v="73644"/>
    <n v="28"/>
    <n v="63"/>
    <n v="249"/>
    <n v="493"/>
    <n v="247"/>
    <n v="0"/>
    <n v="15"/>
    <n v="27475"/>
    <n v="0.26879879468565948"/>
    <n v="145297"/>
    <n v="140851"/>
    <n v="4446"/>
    <n v="3.0599392967507931E-2"/>
    <n v="2043"/>
    <n v="1182"/>
    <n v="1809"/>
    <n v="1593"/>
    <n v="69782"/>
    <n v="67765"/>
    <n v="2017"/>
    <n v="2.8904301968989139E-2"/>
    <n v="75515"/>
    <n v="73086"/>
    <n v="2429"/>
    <n v="3.2165794875190362E-2"/>
    <n v="31403"/>
    <n v="385"/>
    <n v="24281"/>
    <n v="5016"/>
    <n v="59"/>
    <n v="30"/>
    <n v="1632"/>
    <n v="5.1969557048689614E-2"/>
    <n v="0.94803044295131034"/>
    <n v="0.78546635671751108"/>
    <n v="31403"/>
    <n v="247"/>
    <n v="7643"/>
    <n v="17376"/>
    <n v="615"/>
    <n v="519"/>
    <n v="991"/>
    <n v="33"/>
    <n v="1553"/>
    <n v="5"/>
    <n v="2421"/>
    <n v="4.9135432920421614E-2"/>
    <n v="0.85402668534853354"/>
    <n v="31403"/>
    <n v="533"/>
    <n v="8932"/>
    <n v="16819"/>
    <n v="651"/>
    <n v="579"/>
    <n v="1033"/>
    <n v="29"/>
    <n v="22"/>
    <n v="4"/>
    <n v="2801"/>
    <n v="0.83861414514536825"/>
    <n v="0.81974652103302237"/>
    <n v="31403"/>
    <n v="14807"/>
    <n v="520"/>
    <n v="4568"/>
    <n v="2328"/>
    <n v="5089"/>
    <n v="44"/>
    <n v="3668"/>
    <n v="379"/>
    <n v="0.47151546030634017"/>
    <n v="66119.669967837472"/>
    <n v="0.75037416807311408"/>
    <n v="31403"/>
    <n v="3318"/>
    <n v="4"/>
    <n v="8"/>
    <n v="9"/>
    <n v="23549"/>
    <n v="4372"/>
    <n v="128"/>
    <n v="0"/>
    <n v="15"/>
    <n v="31403"/>
    <n v="1.1703340445180397"/>
    <n v="0.31579898560280656"/>
    <n v="0.8544569003047453"/>
    <n v="0.17350706444963704"/>
    <n v="13376"/>
    <n v="0.42594656561475019"/>
    <n v="0.24105678602966354"/>
    <n v="8979"/>
    <n v="18027"/>
    <n v="2120"/>
    <n v="6229"/>
    <n v="562"/>
    <n v="835"/>
    <n v="0.19835684488743113"/>
    <n v="0.28592809604177943"/>
    <n v="0.57405343438524981"/>
    <n v="2.6589816259593033E-2"/>
    <n v="31403"/>
    <n v="672"/>
    <n v="22014"/>
    <n v="13392"/>
    <n v="849"/>
    <n v="485"/>
    <n v="197"/>
    <n v="15063"/>
    <n v="0.75572397541636149"/>
    <n v="99756"/>
    <n v="93695"/>
    <n v="0.71868528035591006"/>
    <n v="0.83497144991728478"/>
    <n v="7823265"/>
    <n v="320112357.26999998"/>
    <n v="6348246.7592642801"/>
    <m/>
    <m/>
    <n v="0"/>
    <n v="0"/>
    <m/>
    <n v="0"/>
    <n v="0"/>
    <n v="11118"/>
    <n v="11118"/>
    <n v="8.5280355910102024E-2"/>
    <n v="0.13703094081669365"/>
    <n v="152351"/>
    <n v="6233898.2180000003"/>
    <n v="908858.98707027384"/>
    <n v="4361"/>
    <n v="4361"/>
    <n v="3.3450947303827569E-2"/>
    <n v="0.75219903691813794"/>
    <n v="328034"/>
    <n v="13422495.211999999"/>
    <n v="571807.12652516132"/>
    <n v="12800"/>
    <n v="12800"/>
    <n v="9.8182097108230421E-2"/>
    <n v="0.32965781249999998"/>
    <n v="421962"/>
    <n v="1952854.0498978167"/>
    <m/>
    <m/>
    <n v="0"/>
    <m/>
    <n v="0"/>
    <m/>
    <n v="2797"/>
    <n v="2797"/>
    <n v="2.1454322313415663E-2"/>
    <n v="0.24840185913478727"/>
    <n v="69478"/>
    <n v="61.881871147658202"/>
    <n v="5599"/>
    <n v="898"/>
    <n v="898"/>
    <n v="6.8880877502492908E-3"/>
    <n v="0.14797327394209353"/>
    <n v="13288"/>
    <n v="211140.20355719229"/>
    <n v="814"/>
    <n v="814"/>
    <n v="6.2437677379765287E-3"/>
    <n v="0.1415110565110565"/>
    <n v="11519"/>
    <n v="191389.89498391372"/>
    <n v="3887"/>
    <n v="3887"/>
    <n v="2.9815141520288409E-2"/>
    <n v="0.18968613326472858"/>
    <n v="73731"/>
    <n v="419995.14376479632"/>
    <n v="136431"/>
    <n v="130370"/>
    <n v="0.16767565301158951"/>
    <n v="3.830844122109339E-3"/>
    <n v="0.59864530467080901"/>
    <n v="0"/>
    <n v="5.3921919618522593E-2"/>
    <n v="0.18415587043345949"/>
    <n v="1.9910708622391471E-2"/>
    <n v="1.8048236991789153E-2"/>
    <n v="3.9605914882312424E-2"/>
    <n v="5.8355153811133356E-6"/>
    <n v="10604354.046934582"/>
    <n v="72.98398485126728"/>
    <n v="6061"/>
    <n v="4.4425387192060455E-2"/>
    <n v="1.0649852306294023"/>
    <n v="0.89726560080387074"/>
    <n v="6.56524E-2"/>
    <n v="231"/>
    <b v="0"/>
    <b v="0"/>
    <b v="0"/>
    <b v="0"/>
    <b v="0"/>
    <b v="1"/>
    <b v="0"/>
    <b v="0"/>
    <m/>
    <m/>
    <m/>
    <m/>
    <m/>
    <m/>
    <m/>
    <m/>
    <m/>
    <n v="0"/>
    <n v="0"/>
    <n v="0"/>
    <n v="0"/>
    <n v="0"/>
    <n v="0"/>
    <n v="0"/>
    <n v="0"/>
    <n v="0"/>
    <n v="0"/>
    <n v="0"/>
    <n v="620"/>
    <n v="1"/>
    <m/>
    <m/>
    <m/>
    <m/>
    <m/>
    <m/>
    <n v="60"/>
    <m/>
    <n v="1"/>
    <m/>
    <m/>
    <m/>
    <m/>
    <m/>
    <m/>
    <m/>
    <m/>
    <n v="1"/>
    <m/>
    <m/>
    <m/>
    <n v="139"/>
    <m/>
    <n v="50"/>
    <m/>
    <m/>
    <m/>
    <m/>
    <m/>
    <m/>
    <m/>
    <m/>
    <m/>
    <m/>
    <m/>
    <n v="2"/>
    <m/>
    <m/>
    <m/>
    <n v="268"/>
    <n v="55"/>
    <m/>
    <m/>
    <m/>
    <m/>
    <m/>
    <n v="1"/>
    <m/>
    <m/>
    <n v="1"/>
    <m/>
    <m/>
    <m/>
    <n v="2"/>
    <m/>
    <m/>
    <m/>
    <n v="515"/>
    <n v="75"/>
    <m/>
    <m/>
    <n v="164"/>
    <m/>
    <n v="1"/>
    <m/>
    <n v="164"/>
    <n v="1"/>
    <m/>
    <m/>
    <m/>
    <n v="4"/>
    <n v="34"/>
    <n v="39"/>
    <n v="158"/>
    <n v="522"/>
    <m/>
    <n v="55"/>
    <m/>
    <m/>
    <n v="158"/>
    <m/>
    <m/>
    <m/>
    <n v="1"/>
    <m/>
    <m/>
    <m/>
    <n v="316"/>
    <n v="2"/>
    <n v="0"/>
    <n v="0"/>
    <n v="0"/>
    <n v="9"/>
    <n v="0"/>
    <n v="39"/>
    <n v="0"/>
    <n v="1504"/>
    <n v="0"/>
    <n v="236"/>
    <n v="0"/>
    <n v="0"/>
    <n v="322"/>
    <n v="0"/>
    <n v="0"/>
    <n v="3"/>
    <n v="0"/>
    <n v="480"/>
  </r>
  <r>
    <s v="MMR005"/>
    <s v="Sagaing"/>
    <s v="MMR005D004"/>
    <s v="Katha"/>
    <s v="MMR005025"/>
    <s v="Wuntho"/>
    <n v="38"/>
    <n v="4"/>
    <x v="2"/>
    <n v="38697.244011250521"/>
    <n v="0.47275367516519484"/>
    <n v="0.16311737856802236"/>
    <n v="0.9650951854709231"/>
    <n v="0.15034800355853262"/>
    <n v="0.27029148568737243"/>
    <n v="0.46590286845541473"/>
    <n v="0.31728264695529745"/>
    <n v="3.0341429074269625E-2"/>
    <n v="0.37641675466385077"/>
    <n v="0.8396339317141851"/>
    <n v="0.90165434706089409"/>
    <n v="0.1929600707735756"/>
    <n v="1"/>
    <n v="38697.244011250521"/>
    <n v="73395"/>
    <n v="35465"/>
    <n v="37930"/>
    <n v="1.425526149669505E-3"/>
    <n v="93.501186395992619"/>
    <n v="1325.0159014400001"/>
    <n v="55.391788068532477"/>
    <n v="4.7836905571608364E-2"/>
    <n v="69442"/>
    <n v="32623"/>
    <n v="36819"/>
    <n v="3953"/>
    <n v="2842"/>
    <n v="1111"/>
    <n v="11972"/>
    <n v="5598"/>
    <n v="6374"/>
    <n v="87.825541261374326"/>
    <n v="61423"/>
    <n v="29867"/>
    <n v="31556"/>
    <n v="94.647610597033847"/>
    <n v="0.16311737856802236"/>
    <n v="22122"/>
    <n v="47482"/>
    <n v="3791"/>
    <n v="0.54574365022534854"/>
    <n v="33340.144791710547"/>
    <n v="0.46590286845541473"/>
    <n v="0.53409713154458527"/>
    <n v="7.9840781769933864"/>
    <n v="51273"/>
    <n v="17088"/>
    <n v="29060"/>
    <n v="3760"/>
    <n v="698"/>
    <n v="667"/>
    <n v="14205"/>
    <n v="10566"/>
    <n v="3639"/>
    <n v="0.25617740232312564"/>
    <n v="69442"/>
    <n v="3953"/>
    <n v="5.6925203767172604E-2"/>
    <n v="471"/>
    <n v="1266"/>
    <n v="2132"/>
    <n v="2837"/>
    <n v="2586"/>
    <n v="2006"/>
    <n v="1299"/>
    <n v="797"/>
    <n v="811"/>
    <n v="4.8885603660682859"/>
    <n v="14205"/>
    <n v="5.1668426610348472"/>
    <n v="203"/>
    <n v="523"/>
    <n v="792"/>
    <n v="8533"/>
    <n v="3908"/>
    <n v="210"/>
    <n v="32"/>
    <n v="4"/>
    <n v="14205"/>
    <n v="13553"/>
    <n v="178"/>
    <n v="64"/>
    <n v="359"/>
    <n v="31"/>
    <n v="20"/>
    <n v="14205"/>
    <n v="4486"/>
    <n v="14"/>
    <n v="7"/>
    <n v="9658"/>
    <n v="15"/>
    <n v="25"/>
    <n v="21998.521647307287"/>
    <n v="0.67990144315381906"/>
    <n v="1.0559662090813093E-3"/>
    <n v="0.31728264695529745"/>
    <n v="0.6827173530447026"/>
    <n v="14205"/>
    <n v="57"/>
    <n v="7358"/>
    <n v="5"/>
    <n v="5521"/>
    <n v="13"/>
    <n v="1221"/>
    <n v="30"/>
    <n v="0.91101724744808166"/>
    <n v="8.8982752551918343E-2"/>
    <n v="14205"/>
    <n v="382"/>
    <n v="49"/>
    <n v="12914"/>
    <n v="0.90911650827173529"/>
    <n v="815"/>
    <n v="45"/>
    <n v="3.0341429074269625E-2"/>
    <n v="5.7374164026751141E-2"/>
    <n v="0.38585005279831047"/>
    <n v="47959"/>
    <n v="46285"/>
    <n v="1674"/>
    <n v="0.9650951854709231"/>
    <n v="21856"/>
    <n v="21522"/>
    <n v="334"/>
    <n v="0.98471815519765737"/>
    <n v="26103"/>
    <n v="24763"/>
    <n v="1340"/>
    <n v="0.94866490441711671"/>
    <n v="8371"/>
    <n v="8158"/>
    <n v="213"/>
    <n v="0.97455501134870393"/>
    <n v="39588"/>
    <n v="38127"/>
    <n v="1461"/>
    <n v="0.96309487723552589"/>
    <n v="31587"/>
    <n v="12866"/>
    <n v="17602"/>
    <n v="1119"/>
    <n v="3.542596637857346E-2"/>
    <n v="0.55725456675214491"/>
    <n v="11.497765862377122"/>
    <n v="15406"/>
    <n v="6217"/>
    <n v="0.40354407373750489"/>
    <n v="8592"/>
    <n v="0.55770479034142539"/>
    <n v="597"/>
    <n v="3.8751135921069713E-2"/>
    <n v="16181"/>
    <n v="6649"/>
    <n v="9010"/>
    <n v="3.2260058092824916E-2"/>
    <n v="0.55682590692787837"/>
    <n v="522"/>
    <n v="38218"/>
    <n v="5746"/>
    <n v="22142"/>
    <n v="5128"/>
    <n v="2883"/>
    <n v="63"/>
    <n v="2161"/>
    <n v="65"/>
    <n v="23"/>
    <n v="7"/>
    <n v="5746"/>
    <n v="32472"/>
    <n v="10330"/>
    <n v="27888"/>
    <n v="5202"/>
    <n v="0.15034800355853262"/>
    <n v="0.84965199644146738"/>
    <n v="0.27029148568737243"/>
    <n v="0.13611387304411535"/>
    <n v="0.55997174106441994"/>
    <n v="17783"/>
    <n v="2397"/>
    <n v="9744"/>
    <n v="3048"/>
    <n v="1575"/>
    <n v="40"/>
    <n v="935"/>
    <n v="22"/>
    <n v="16"/>
    <n v="6"/>
    <n v="0.13479165495135803"/>
    <n v="0.86520834504864197"/>
    <n v="0.31726930214249566"/>
    <n v="0.14586965079008041"/>
    <n v="20435"/>
    <n v="3349"/>
    <n v="12398"/>
    <n v="2080"/>
    <n v="1308"/>
    <n v="23"/>
    <n v="1226"/>
    <n v="43"/>
    <n v="7"/>
    <n v="1"/>
    <n v="0.16388549057988744"/>
    <n v="0.83611450942011256"/>
    <n v="0.22941032542206999"/>
    <n v="58779"/>
    <n v="1722"/>
    <n v="5763"/>
    <n v="1346"/>
    <n v="15850"/>
    <n v="9133"/>
    <n v="737"/>
    <n v="155"/>
    <n v="7754"/>
    <n v="10532"/>
    <n v="3700"/>
    <n v="278"/>
    <n v="1809"/>
    <n v="0.3345582606032767"/>
    <n v="0.15537862161656374"/>
    <n v="6.4358918208693749"/>
    <n v="8.7977864497813932E-2"/>
    <n v="28140"/>
    <n v="1004"/>
    <n v="4192"/>
    <n v="1095"/>
    <n v="10843"/>
    <n v="3691"/>
    <n v="391"/>
    <n v="79"/>
    <n v="3630"/>
    <n v="468"/>
    <n v="1371"/>
    <n v="140"/>
    <n v="1236"/>
    <n v="0.75394456289978673"/>
    <n v="30639"/>
    <n v="718"/>
    <n v="1571"/>
    <n v="251"/>
    <n v="5007"/>
    <n v="5442"/>
    <n v="346"/>
    <n v="76"/>
    <n v="4124"/>
    <n v="10064"/>
    <n v="2329"/>
    <n v="138"/>
    <n v="573"/>
    <n v="0.43522960932145305"/>
    <n v="58779"/>
    <n v="46617"/>
    <n v="27"/>
    <n v="18"/>
    <n v="64"/>
    <n v="568"/>
    <n v="128"/>
    <n v="3"/>
    <n v="12"/>
    <n v="11342"/>
    <n v="0.1929600707735756"/>
    <n v="0.80703992922642442"/>
    <n v="10106"/>
    <n v="8579"/>
    <n v="4"/>
    <n v="1"/>
    <n v="5"/>
    <n v="266"/>
    <n v="8"/>
    <n v="2"/>
    <n v="1"/>
    <n v="1240"/>
    <n v="0.12269938650306748"/>
    <n v="48673"/>
    <n v="38038"/>
    <n v="23"/>
    <n v="17"/>
    <n v="59"/>
    <n v="302"/>
    <n v="120"/>
    <n v="1"/>
    <n v="11"/>
    <n v="10102"/>
    <n v="0.20754833275121731"/>
    <n v="73395"/>
    <n v="71165"/>
    <n v="2230"/>
    <n v="3.0383541113154847E-2"/>
    <n v="867"/>
    <n v="619"/>
    <n v="808"/>
    <n v="729"/>
    <n v="35465"/>
    <n v="34493"/>
    <n v="972"/>
    <n v="2.7407302974763851E-2"/>
    <n v="37930"/>
    <n v="36672"/>
    <n v="1258"/>
    <n v="3.3166359082520434E-2"/>
    <n v="14205"/>
    <n v="74"/>
    <n v="11853"/>
    <n v="1832"/>
    <n v="12"/>
    <n v="27"/>
    <n v="407"/>
    <n v="2.8651883139739528E-2"/>
    <n v="0.97134811686026046"/>
    <n v="0.8396339317141851"/>
    <n v="14205"/>
    <n v="1430"/>
    <n v="528"/>
    <n v="10556"/>
    <n v="863"/>
    <n v="49"/>
    <n v="285"/>
    <n v="188"/>
    <n v="294"/>
    <n v="0"/>
    <n v="12"/>
    <n v="3.6747624076029564E-2"/>
    <n v="0.90165434706089409"/>
    <n v="14205"/>
    <n v="1682"/>
    <n v="607"/>
    <n v="10235"/>
    <n v="1013"/>
    <n v="103"/>
    <n v="312"/>
    <n v="224"/>
    <n v="15"/>
    <n v="0"/>
    <n v="14"/>
    <n v="0.89848644843365011"/>
    <n v="0.8706441393875396"/>
    <n v="14205"/>
    <n v="5347"/>
    <n v="492"/>
    <n v="2796"/>
    <n v="704"/>
    <n v="1891"/>
    <n v="995"/>
    <n v="1924"/>
    <n v="56"/>
    <n v="0.37641675466385077"/>
    <n v="26139.132277367124"/>
    <n v="0.6449841605068638"/>
    <n v="14205"/>
    <n v="649"/>
    <n v="0"/>
    <n v="14"/>
    <n v="7"/>
    <n v="12120"/>
    <n v="1377"/>
    <n v="29"/>
    <n v="1"/>
    <n v="8"/>
    <n v="14205"/>
    <n v="1.2113340373108061"/>
    <n v="0.32686228517469079"/>
    <n v="0.82553611902132851"/>
    <n v="0.16763437518902485"/>
    <n v="5350"/>
    <n v="0.376627947905667"/>
    <n v="9.6415505775919549E-2"/>
    <n v="3538"/>
    <n v="8855"/>
    <n v="630"/>
    <n v="3344"/>
    <n v="167"/>
    <n v="673"/>
    <n v="0.2354100668778599"/>
    <n v="0.24906722984864485"/>
    <n v="0.623372052094333"/>
    <n v="4.7377683914114746E-2"/>
    <n v="14205"/>
    <n v="153"/>
    <n v="9774"/>
    <n v="5950"/>
    <n v="268"/>
    <n v="5"/>
    <n v="5"/>
    <n v="6869"/>
    <n v="0.71805702217529044"/>
    <n v="42478"/>
    <n v="42478"/>
    <n v="0.77589639614956074"/>
    <n v="0.86278167522011406"/>
    <n v="3664924"/>
    <n v="149961360.23199999"/>
    <n v="2878070.6103850589"/>
    <m/>
    <m/>
    <n v="0"/>
    <n v="0"/>
    <m/>
    <n v="0"/>
    <n v="0"/>
    <n v="7586"/>
    <n v="7586"/>
    <n v="0.13856467021023983"/>
    <n v="0.12459926179804905"/>
    <n v="94521"/>
    <n v="3867610.2779999999"/>
    <n v="620129.90429169778"/>
    <n v="2918"/>
    <n v="2918"/>
    <n v="5.3299724185800132E-2"/>
    <n v="0.69030157642220702"/>
    <n v="201430"/>
    <n v="8242112.7400000002"/>
    <n v="382603.34675542789"/>
    <n v="1485"/>
    <n v="1485"/>
    <n v="2.7124773960216998E-2"/>
    <n v="0.25707070707070706"/>
    <n v="38175"/>
    <n v="226561.58313267637"/>
    <m/>
    <m/>
    <n v="0"/>
    <m/>
    <n v="0"/>
    <m/>
    <n v="37"/>
    <n v="37"/>
    <n v="6.7583611887409359E-4"/>
    <n v="0.24"/>
    <n v="888"/>
    <n v="59.788800000000002"/>
    <n v="243"/>
    <n v="178"/>
    <n v="178"/>
    <n v="3.2513197070159097E-3"/>
    <n v="0.15421348314606742"/>
    <n v="2745"/>
    <n v="41851.844357661728"/>
    <n v="65"/>
    <n v="65"/>
    <n v="1.1872796682923265E-3"/>
    <n v="0.18815384615384617"/>
    <n v="1223"/>
    <n v="15282.976872179843"/>
    <m/>
    <m/>
    <n v="0"/>
    <n v="0"/>
    <m/>
    <n v="0"/>
    <n v="54747"/>
    <n v="54747"/>
    <n v="7.0412970586986964E-2"/>
    <n v="1.6087077023327451E-3"/>
    <n v="0.69108635069620927"/>
    <n v="0"/>
    <n v="9.1871252122611796E-2"/>
    <n v="5.4402285034337312E-2"/>
    <n v="1.004952355327117E-2"/>
    <n v="3.6697698368686848E-3"/>
    <n v="0"/>
    <n v="1.4356570493931485E-5"/>
    <n v="4164560.0545947026"/>
    <n v="56.741740644385892"/>
    <n v="0"/>
    <n v="0"/>
    <n v="1.3406214039125433"/>
    <n v="0.74592274678111592"/>
    <n v="-7.88634E-2"/>
    <n v="224"/>
    <b v="0"/>
    <b v="0"/>
    <b v="0"/>
    <b v="0"/>
    <b v="0"/>
    <b v="1"/>
    <b v="0"/>
    <b v="0"/>
    <m/>
    <m/>
    <m/>
    <m/>
    <m/>
    <m/>
    <m/>
    <m/>
    <m/>
    <n v="0"/>
    <n v="0"/>
    <n v="0"/>
    <n v="0"/>
    <n v="0"/>
    <n v="0"/>
    <n v="0"/>
    <n v="0"/>
    <n v="0"/>
    <n v="0"/>
    <n v="0"/>
    <n v="620"/>
    <n v="1"/>
    <m/>
    <m/>
    <m/>
    <m/>
    <m/>
    <m/>
    <n v="8"/>
    <m/>
    <n v="1"/>
    <m/>
    <m/>
    <m/>
    <m/>
    <m/>
    <m/>
    <m/>
    <m/>
    <n v="4"/>
    <m/>
    <m/>
    <m/>
    <n v="8"/>
    <m/>
    <m/>
    <m/>
    <m/>
    <m/>
    <m/>
    <m/>
    <m/>
    <m/>
    <m/>
    <m/>
    <m/>
    <m/>
    <n v="1"/>
    <m/>
    <m/>
    <m/>
    <n v="59"/>
    <m/>
    <m/>
    <m/>
    <m/>
    <m/>
    <m/>
    <m/>
    <m/>
    <m/>
    <m/>
    <m/>
    <m/>
    <m/>
    <n v="1"/>
    <m/>
    <m/>
    <m/>
    <n v="59"/>
    <m/>
    <m/>
    <m/>
    <m/>
    <m/>
    <m/>
    <m/>
    <m/>
    <m/>
    <m/>
    <m/>
    <m/>
    <n v="2"/>
    <m/>
    <m/>
    <m/>
    <n v="23"/>
    <m/>
    <m/>
    <m/>
    <m/>
    <m/>
    <m/>
    <m/>
    <m/>
    <m/>
    <m/>
    <m/>
    <m/>
    <m/>
    <n v="0"/>
    <n v="0"/>
    <n v="0"/>
    <n v="0"/>
    <n v="8"/>
    <n v="0"/>
    <n v="0"/>
    <n v="0"/>
    <n v="157"/>
    <n v="0"/>
    <n v="1"/>
    <n v="0"/>
    <n v="0"/>
    <n v="0"/>
    <n v="0"/>
    <n v="0"/>
    <n v="0"/>
    <n v="0"/>
    <n v="0"/>
  </r>
  <r>
    <s v="MMR005"/>
    <s v="Sagaing"/>
    <s v="MMR005D004"/>
    <s v="Katha"/>
    <s v="MMR005026"/>
    <s v="Pinlebu"/>
    <n v="52"/>
    <n v="2"/>
    <x v="4"/>
    <n v="68795.748817368119"/>
    <n v="0.3855766931858377"/>
    <n v="6.2187410688768222E-2"/>
    <n v="0.94168278266554084"/>
    <n v="0.17899582485815224"/>
    <n v="0.17287585197873176"/>
    <n v="0.51689903434089479"/>
    <n v="0.37187214611872144"/>
    <n v="4.6986301369863016E-2"/>
    <n v="9.2100456621004564E-2"/>
    <n v="5.3561643835616436E-2"/>
    <n v="0.91031963470319632"/>
    <n v="0.2794392310495627"/>
    <n v="1"/>
    <n v="68795.748817368119"/>
    <n v="111968"/>
    <n v="52393"/>
    <n v="59575"/>
    <n v="2.1747164238189948E-3"/>
    <n v="87.944607637431801"/>
    <n v="3288.4321060299999"/>
    <n v="34.049053284294423"/>
    <n v="2.9405105044600643E-2"/>
    <n v="109289"/>
    <n v="50272"/>
    <n v="59017"/>
    <n v="2679"/>
    <n v="2121"/>
    <n v="558"/>
    <n v="6963"/>
    <n v="3259"/>
    <n v="3704"/>
    <n v="87.985961123110144"/>
    <n v="105005"/>
    <n v="49134"/>
    <n v="55871"/>
    <n v="87.941866084372933"/>
    <n v="6.2187410688768222E-2"/>
    <n v="36185"/>
    <n v="70004"/>
    <n v="5779"/>
    <n v="0.59945145991657622"/>
    <n v="44848.618936060797"/>
    <n v="0.51689903434089479"/>
    <n v="0.48310096565910521"/>
    <n v="8.2552425575681383"/>
    <n v="75783"/>
    <n v="22453"/>
    <n v="44950"/>
    <n v="6770"/>
    <n v="997"/>
    <n v="613"/>
    <n v="21900"/>
    <n v="14545"/>
    <n v="7355"/>
    <n v="0.33584474885844751"/>
    <n v="109289"/>
    <n v="2679"/>
    <n v="2.4512988498385017E-2"/>
    <n v="598"/>
    <n v="1615"/>
    <n v="3066"/>
    <n v="4534"/>
    <n v="4245"/>
    <n v="3229"/>
    <n v="2029"/>
    <n v="1334"/>
    <n v="1250"/>
    <n v="4.9903652968036534"/>
    <n v="21900"/>
    <n v="5.1126940639269405"/>
    <n v="7"/>
    <n v="569"/>
    <n v="702"/>
    <n v="15914"/>
    <n v="4542"/>
    <n v="104"/>
    <n v="45"/>
    <n v="17"/>
    <n v="21900"/>
    <n v="21406"/>
    <n v="204"/>
    <n v="74"/>
    <n v="200"/>
    <n v="6"/>
    <n v="10"/>
    <n v="21900"/>
    <n v="8116"/>
    <n v="17"/>
    <n v="11"/>
    <n v="13716"/>
    <n v="18"/>
    <n v="22"/>
    <n v="40586.640958904114"/>
    <n v="0.62630136986301366"/>
    <n v="8.2191780821917813E-4"/>
    <n v="0.37187214611872144"/>
    <n v="0.62812785388127856"/>
    <n v="21900"/>
    <n v="102"/>
    <n v="14896"/>
    <n v="13"/>
    <n v="5770"/>
    <n v="16"/>
    <n v="1076"/>
    <n v="27"/>
    <n v="0.94890410958904114"/>
    <n v="5.1095890410958855E-2"/>
    <n v="21900"/>
    <n v="979"/>
    <n v="50"/>
    <n v="20054"/>
    <n v="0.91570776255707764"/>
    <n v="752"/>
    <n v="65"/>
    <n v="4.6986301369863016E-2"/>
    <n v="3.4337899543378993E-2"/>
    <n v="0.33961187214611871"/>
    <n v="73426"/>
    <n v="69144"/>
    <n v="4282"/>
    <n v="0.94168278266554084"/>
    <n v="32199"/>
    <n v="31605"/>
    <n v="594"/>
    <n v="0.9815522221186993"/>
    <n v="41227"/>
    <n v="37539"/>
    <n v="3688"/>
    <n v="0.91054406093094331"/>
    <n v="4737"/>
    <n v="4630"/>
    <n v="107"/>
    <n v="0.97741186404897618"/>
    <n v="68689"/>
    <n v="64514"/>
    <n v="4175"/>
    <n v="0.93921879776965733"/>
    <n v="51554"/>
    <n v="20159"/>
    <n v="29613"/>
    <n v="1782"/>
    <n v="3.4565698102960001E-2"/>
    <n v="0.57440741746518209"/>
    <n v="11.312570145903479"/>
    <n v="24649"/>
    <n v="9895"/>
    <n v="0.40143616373889407"/>
    <n v="13848"/>
    <n v="0.56180778124873221"/>
    <n v="906"/>
    <n v="3.675605501237373E-2"/>
    <n v="26905"/>
    <n v="10264"/>
    <n v="15765"/>
    <n v="3.2559003902620329E-2"/>
    <n v="0.58595056680914326"/>
    <n v="876"/>
    <n v="56046"/>
    <n v="10032"/>
    <n v="36325"/>
    <n v="4659"/>
    <n v="2162"/>
    <n v="66"/>
    <n v="2308"/>
    <n v="55"/>
    <n v="17"/>
    <n v="422"/>
    <n v="10032"/>
    <n v="46014"/>
    <n v="9689"/>
    <n v="46357"/>
    <n v="5030"/>
    <n v="0.17899582485815224"/>
    <n v="0.82100417514184776"/>
    <n v="0.17287585197873176"/>
    <n v="8.9747707240481034E-2"/>
    <n v="0.49694001356028977"/>
    <n v="24757"/>
    <n v="3499"/>
    <n v="15809"/>
    <n v="2941"/>
    <n v="1175"/>
    <n v="48"/>
    <n v="1010"/>
    <n v="24"/>
    <n v="12"/>
    <n v="239"/>
    <n v="0.14133376418790644"/>
    <n v="0.85866623581209356"/>
    <n v="0.22009936583592518"/>
    <n v="0.10130468150422103"/>
    <n v="31289"/>
    <n v="6533"/>
    <n v="20516"/>
    <n v="1718"/>
    <n v="987"/>
    <n v="18"/>
    <n v="1298"/>
    <n v="31"/>
    <n v="5"/>
    <n v="183"/>
    <n v="0.208795423311707"/>
    <n v="0.79120457668829303"/>
    <n v="0.1355108824187414"/>
    <n v="87808"/>
    <n v="1767"/>
    <n v="2785"/>
    <n v="370"/>
    <n v="21782"/>
    <n v="17401"/>
    <n v="6244"/>
    <n v="410"/>
    <n v="11323"/>
    <n v="15154"/>
    <n v="7821"/>
    <n v="577"/>
    <n v="2174"/>
    <n v="0.37075209548104954"/>
    <n v="0.19817100947521865"/>
    <n v="5.0461467731739553"/>
    <n v="6.8980217412419095E-2"/>
    <n v="40112"/>
    <n v="887"/>
    <n v="1958"/>
    <n v="273"/>
    <n v="16558"/>
    <n v="5960"/>
    <n v="3385"/>
    <n v="252"/>
    <n v="5515"/>
    <n v="764"/>
    <n v="2774"/>
    <n v="263"/>
    <n v="1523"/>
    <n v="0.72349920223374553"/>
    <n v="47696"/>
    <n v="880"/>
    <n v="827"/>
    <n v="97"/>
    <n v="5224"/>
    <n v="11441"/>
    <n v="2859"/>
    <n v="158"/>
    <n v="5808"/>
    <n v="14390"/>
    <n v="5047"/>
    <n v="314"/>
    <n v="651"/>
    <n v="0.44716538074471651"/>
    <n v="87808"/>
    <n v="62216"/>
    <n v="19"/>
    <n v="100"/>
    <n v="212"/>
    <n v="530"/>
    <n v="183"/>
    <n v="1"/>
    <n v="10"/>
    <n v="24537"/>
    <n v="0.2794392310495627"/>
    <n v="0.7205607689504373"/>
    <n v="5900"/>
    <n v="4902"/>
    <n v="4"/>
    <n v="3"/>
    <n v="5"/>
    <n v="60"/>
    <n v="7"/>
    <n v="0"/>
    <n v="2"/>
    <n v="917"/>
    <n v="0.15542372881355931"/>
    <n v="81908"/>
    <n v="57314"/>
    <n v="15"/>
    <n v="97"/>
    <n v="207"/>
    <n v="470"/>
    <n v="176"/>
    <n v="1"/>
    <n v="8"/>
    <n v="23620"/>
    <n v="0.28837232016408654"/>
    <n v="111968"/>
    <n v="108625"/>
    <n v="3343"/>
    <n v="2.9856744784224065E-2"/>
    <n v="1226"/>
    <n v="1123"/>
    <n v="1347"/>
    <n v="1265"/>
    <n v="52393"/>
    <n v="50992"/>
    <n v="1401"/>
    <n v="2.6740213387284561E-2"/>
    <n v="59575"/>
    <n v="57633"/>
    <n v="1942"/>
    <n v="3.2597566093159884E-2"/>
    <n v="21900"/>
    <n v="20"/>
    <n v="1153"/>
    <n v="19502"/>
    <n v="189"/>
    <n v="358"/>
    <n v="678"/>
    <n v="3.0958904109589042E-2"/>
    <n v="0.96904109589041099"/>
    <n v="5.3561643835616436E-2"/>
    <n v="21900"/>
    <n v="308"/>
    <n v="7267"/>
    <n v="12004"/>
    <n v="1200"/>
    <n v="3"/>
    <n v="395"/>
    <n v="172"/>
    <n v="357"/>
    <n v="1"/>
    <n v="193"/>
    <n v="2.6027397260273973E-2"/>
    <n v="0.91031963470319632"/>
    <n v="21900"/>
    <n v="320"/>
    <n v="8148"/>
    <n v="10970"/>
    <n v="1330"/>
    <n v="3"/>
    <n v="680"/>
    <n v="234"/>
    <n v="3"/>
    <n v="0"/>
    <n v="212"/>
    <n v="0.89840182648401823"/>
    <n v="0.48194063926940639"/>
    <n v="21900"/>
    <n v="2017"/>
    <n v="1837"/>
    <n v="5274"/>
    <n v="1888"/>
    <n v="4266"/>
    <n v="462"/>
    <n v="6008"/>
    <n v="148"/>
    <n v="9.2100456621004564E-2"/>
    <n v="10065.56680365297"/>
    <n v="0.5612328767123288"/>
    <n v="21900"/>
    <n v="433"/>
    <n v="1"/>
    <n v="52"/>
    <n v="3"/>
    <n v="20960"/>
    <n v="408"/>
    <n v="38"/>
    <n v="1"/>
    <n v="4"/>
    <n v="21900"/>
    <n v="0.85648401826484022"/>
    <n v="0.2311107545918126"/>
    <n v="1.1675641093991576"/>
    <n v="0.23708699772493094"/>
    <n v="11540"/>
    <n v="0.52694063926940637"/>
    <n v="0.2079691470381517"/>
    <n v="6323"/>
    <n v="10360"/>
    <n v="395"/>
    <n v="1480"/>
    <n v="156"/>
    <n v="43"/>
    <n v="6.7579908675799091E-2"/>
    <n v="0.28872146118721459"/>
    <n v="0.47305936073059363"/>
    <n v="7.1232876712328764E-3"/>
    <n v="21900"/>
    <n v="255"/>
    <n v="11675"/>
    <n v="4420"/>
    <n v="381"/>
    <n v="13"/>
    <n v="65"/>
    <n v="13963"/>
    <n v="0.5651141552511415"/>
    <n v="56305"/>
    <n v="56305"/>
    <n v="0.81512848353239231"/>
    <n v="0.86233265251753832"/>
    <n v="4855364"/>
    <n v="198671784.15200001"/>
    <n v="3814910.4411161249"/>
    <m/>
    <m/>
    <n v="0"/>
    <n v="0"/>
    <m/>
    <n v="0"/>
    <n v="0"/>
    <n v="4967"/>
    <n v="4967"/>
    <n v="7.1907347086500178E-2"/>
    <n v="0.12229917455204349"/>
    <n v="60746"/>
    <n v="2485604.8279999997"/>
    <n v="406035.49098561343"/>
    <n v="4728"/>
    <n v="4728"/>
    <n v="6.8447339847991312E-2"/>
    <n v="0.72369923857868013"/>
    <n v="342165"/>
    <n v="14000707.470000001"/>
    <n v="619927.56115821213"/>
    <n v="1473"/>
    <n v="1473"/>
    <n v="2.1324647122692726E-2"/>
    <n v="0.32556008146639515"/>
    <n v="47955"/>
    <n v="224730.78246089717"/>
    <m/>
    <m/>
    <n v="0"/>
    <m/>
    <n v="0"/>
    <m/>
    <n v="157"/>
    <n v="157"/>
    <n v="2.2728917842924357E-3"/>
    <n v="0.23980891719745223"/>
    <n v="3765"/>
    <n v="59.741197452229301"/>
    <n v="1445"/>
    <n v="833"/>
    <n v="833"/>
    <n v="1.2059355772710821E-2"/>
    <n v="0.14493397358943577"/>
    <n v="12073"/>
    <n v="195857.22668501246"/>
    <m/>
    <m/>
    <n v="0"/>
    <n v="0"/>
    <m/>
    <n v="0"/>
    <n v="612"/>
    <n v="612"/>
    <n v="8.8599348534201955E-3"/>
    <n v="0.21189542483660129"/>
    <n v="12968"/>
    <n v="66127.354768215941"/>
    <n v="69075"/>
    <n v="69075"/>
    <n v="8.8840958286228011E-2"/>
    <n v="2.0297273738950879E-3"/>
    <n v="0.71605894620793997"/>
    <n v="0"/>
    <n v="0.11636044489640361"/>
    <n v="4.2181982972673789E-2"/>
    <n v="3.6762414612870491E-2"/>
    <n v="0"/>
    <n v="1.2412108934592403E-2"/>
    <n v="1.1213426777150814E-5"/>
    <n v="5327648.5983715281"/>
    <n v="47.581885881426196"/>
    <n v="0"/>
    <n v="0"/>
    <n v="1.6209627216793341"/>
    <n v="0.61691733352386391"/>
    <n v="-2.909354"/>
    <n v="44"/>
    <b v="0"/>
    <b v="0"/>
    <b v="0"/>
    <b v="0"/>
    <b v="0"/>
    <b v="1"/>
    <b v="0"/>
    <b v="0"/>
    <m/>
    <m/>
    <m/>
    <m/>
    <m/>
    <m/>
    <m/>
    <m/>
    <m/>
    <n v="0"/>
    <n v="0"/>
    <n v="0"/>
    <n v="0"/>
    <n v="0"/>
    <n v="0"/>
    <n v="0"/>
    <n v="0"/>
    <n v="0"/>
    <n v="0"/>
    <n v="0"/>
    <n v="620"/>
    <n v="1"/>
    <m/>
    <m/>
    <m/>
    <n v="7"/>
    <m/>
    <m/>
    <n v="5"/>
    <m/>
    <n v="1"/>
    <m/>
    <m/>
    <m/>
    <m/>
    <m/>
    <m/>
    <m/>
    <m/>
    <n v="7"/>
    <m/>
    <m/>
    <m/>
    <n v="4"/>
    <m/>
    <m/>
    <m/>
    <m/>
    <m/>
    <m/>
    <m/>
    <m/>
    <m/>
    <m/>
    <m/>
    <m/>
    <m/>
    <n v="3"/>
    <m/>
    <m/>
    <m/>
    <n v="73"/>
    <m/>
    <m/>
    <m/>
    <m/>
    <m/>
    <m/>
    <m/>
    <m/>
    <m/>
    <m/>
    <m/>
    <m/>
    <m/>
    <n v="2"/>
    <m/>
    <m/>
    <m/>
    <n v="91"/>
    <n v="265"/>
    <m/>
    <m/>
    <m/>
    <m/>
    <m/>
    <m/>
    <m/>
    <n v="1"/>
    <n v="1"/>
    <m/>
    <m/>
    <n v="3"/>
    <n v="6"/>
    <m/>
    <m/>
    <n v="29"/>
    <n v="265"/>
    <m/>
    <m/>
    <m/>
    <m/>
    <m/>
    <m/>
    <m/>
    <m/>
    <m/>
    <m/>
    <m/>
    <m/>
    <n v="1"/>
    <n v="0"/>
    <n v="0"/>
    <n v="0"/>
    <n v="22"/>
    <n v="0"/>
    <n v="0"/>
    <n v="0"/>
    <n v="202"/>
    <n v="0"/>
    <n v="531"/>
    <n v="0"/>
    <n v="0"/>
    <n v="0"/>
    <n v="0"/>
    <n v="0"/>
    <n v="0"/>
    <n v="0"/>
    <n v="0"/>
  </r>
  <r>
    <s v="MMR005"/>
    <s v="Sagaing"/>
    <s v="MMR005D005"/>
    <s v="Kale"/>
    <s v="MMR005027"/>
    <s v="Kale"/>
    <n v="41"/>
    <n v="19"/>
    <x v="4"/>
    <n v="185603.53109303975"/>
    <n v="0.46753325388644634"/>
    <n v="0.3744007711440645"/>
    <n v="0.95158046960569553"/>
    <n v="7.7579758965678203E-2"/>
    <n v="0.45351119409280327"/>
    <n v="0.47924888407289978"/>
    <n v="0.21092773021478928"/>
    <n v="5.4143934917341173E-2"/>
    <n v="5.9242259753466447E-2"/>
    <n v="0.81115584933144613"/>
    <n v="0.85104921051546678"/>
    <n v="0.28755898402370467"/>
    <n v="1"/>
    <n v="185603.53109303975"/>
    <n v="348573"/>
    <n v="167558"/>
    <n v="181015"/>
    <n v="6.770214954271386E-3"/>
    <n v="92.565809463304149"/>
    <n v="2336.9541106800002"/>
    <n v="149.15697249124554"/>
    <n v="0.12881346237790328"/>
    <n v="339302"/>
    <n v="161085"/>
    <n v="178217"/>
    <n v="9271"/>
    <n v="6473"/>
    <n v="2798"/>
    <n v="130506"/>
    <n v="60657"/>
    <n v="69849"/>
    <n v="86.840183825108454"/>
    <n v="218067"/>
    <n v="106901"/>
    <n v="111166"/>
    <n v="96.163395282730335"/>
    <n v="0.3744007711440645"/>
    <n v="107473"/>
    <n v="224253"/>
    <n v="16847"/>
    <n v="0.55437385453037413"/>
    <n v="155333.2424047839"/>
    <n v="0.47924888407289978"/>
    <n v="0.52075111592710022"/>
    <n v="7.5124970457474376"/>
    <n v="241100"/>
    <n v="75238"/>
    <n v="143598"/>
    <n v="15784"/>
    <n v="5279"/>
    <n v="1201"/>
    <n v="72769"/>
    <n v="54409"/>
    <n v="18360"/>
    <n v="0.25230523986862535"/>
    <n v="339302"/>
    <n v="9271"/>
    <n v="2.7323741092006529E-2"/>
    <n v="2836"/>
    <n v="7389"/>
    <n v="12842"/>
    <n v="16197"/>
    <n v="12609"/>
    <n v="8645"/>
    <n v="5268"/>
    <n v="3471"/>
    <n v="3512"/>
    <n v="4.6627272602344405"/>
    <n v="72769"/>
    <n v="4.7901304126757269"/>
    <n v="1427"/>
    <n v="4301"/>
    <n v="5514"/>
    <n v="36014"/>
    <n v="24503"/>
    <n v="580"/>
    <n v="332"/>
    <n v="98"/>
    <n v="72769"/>
    <n v="61080"/>
    <n v="7130"/>
    <n v="1391"/>
    <n v="2338"/>
    <n v="564"/>
    <n v="266"/>
    <n v="72769"/>
    <n v="11835"/>
    <n v="2433"/>
    <n v="1081"/>
    <n v="57099"/>
    <n v="137"/>
    <n v="184"/>
    <n v="66527.792549024991"/>
    <n v="0.7846610507221482"/>
    <n v="1.8826698181918125E-3"/>
    <n v="0.21092773021478928"/>
    <n v="0.78907226978521072"/>
    <n v="72769"/>
    <n v="690"/>
    <n v="42720"/>
    <n v="71"/>
    <n v="18628"/>
    <n v="130"/>
    <n v="10360"/>
    <n v="170"/>
    <n v="0.85350904918303128"/>
    <n v="0.14649095081696872"/>
    <n v="72769"/>
    <n v="3409"/>
    <n v="531"/>
    <n v="61200"/>
    <n v="0.84101746622875129"/>
    <n v="7250"/>
    <n v="379"/>
    <n v="5.4143934917341173E-2"/>
    <n v="9.9630337094092261E-2"/>
    <n v="0.46778161030108972"/>
    <n v="233728"/>
    <n v="222411"/>
    <n v="11317"/>
    <n v="0.95158046960569553"/>
    <n v="108149"/>
    <n v="105119"/>
    <n v="3030"/>
    <n v="0.97198309739341093"/>
    <n v="125579"/>
    <n v="117292"/>
    <n v="8287"/>
    <n v="0.9340096672214302"/>
    <n v="88780"/>
    <n v="84705"/>
    <n v="4075"/>
    <n v="0.95410002252759629"/>
    <n v="144948"/>
    <n v="137706"/>
    <n v="7242"/>
    <n v="0.95003725473963074"/>
    <n v="159297"/>
    <n v="72088"/>
    <n v="79547"/>
    <n v="7662"/>
    <n v="4.8098834252999115E-2"/>
    <n v="0.49936282541416349"/>
    <n v="9.4085095275385022"/>
    <n v="76991"/>
    <n v="35475"/>
    <n v="0.46076814173085168"/>
    <n v="37682"/>
    <n v="0.48943382992817341"/>
    <n v="3834"/>
    <n v="4.9798028340974916E-2"/>
    <n v="82306"/>
    <n v="36613"/>
    <n v="41865"/>
    <n v="4.6509367482322067E-2"/>
    <n v="0.50865064515345171"/>
    <n v="3828"/>
    <n v="177817"/>
    <n v="13795"/>
    <n v="83380"/>
    <n v="40298"/>
    <n v="20519"/>
    <n v="386"/>
    <n v="15080"/>
    <n v="835"/>
    <n v="179"/>
    <n v="3345"/>
    <n v="13795"/>
    <n v="164022"/>
    <n v="80642"/>
    <n v="97175"/>
    <n v="40344"/>
    <n v="7.7579758965678203E-2"/>
    <n v="0.92242024103432185"/>
    <n v="0.45351119409280327"/>
    <n v="0.22688494350933824"/>
    <n v="0.68796571756356251"/>
    <n v="82796"/>
    <n v="3981"/>
    <n v="37107"/>
    <n v="21827"/>
    <n v="10469"/>
    <n v="247"/>
    <n v="6830"/>
    <n v="422"/>
    <n v="101"/>
    <n v="1812"/>
    <n v="4.8082032948451613E-2"/>
    <n v="0.95191796705154841"/>
    <n v="0.50374414222909314"/>
    <n v="0.24012029566645732"/>
    <n v="95021"/>
    <n v="9814"/>
    <n v="46273"/>
    <n v="18471"/>
    <n v="10050"/>
    <n v="139"/>
    <n v="8250"/>
    <n v="413"/>
    <n v="78"/>
    <n v="1533"/>
    <n v="0.10328243230443797"/>
    <n v="0.89671756769556199"/>
    <n v="0.40974100462003138"/>
    <n v="279101"/>
    <n v="8541"/>
    <n v="41866"/>
    <n v="5372"/>
    <n v="56714"/>
    <n v="25134"/>
    <n v="10156"/>
    <n v="1227"/>
    <n v="51400"/>
    <n v="52988"/>
    <n v="16939"/>
    <n v="2476"/>
    <n v="6288"/>
    <n v="0.2799058405380131"/>
    <n v="9.005342152124142E-2"/>
    <n v="11.104519774011299"/>
    <n v="0.15179744519995561"/>
    <n v="132708"/>
    <n v="5251"/>
    <n v="28664"/>
    <n v="3854"/>
    <n v="39085"/>
    <n v="8715"/>
    <n v="5850"/>
    <n v="756"/>
    <n v="25223"/>
    <n v="2219"/>
    <n v="7558"/>
    <n v="1268"/>
    <n v="4265"/>
    <n v="0.68887331585134282"/>
    <n v="146393"/>
    <n v="3290"/>
    <n v="13202"/>
    <n v="1518"/>
    <n v="17629"/>
    <n v="16419"/>
    <n v="4306"/>
    <n v="471"/>
    <n v="26177"/>
    <n v="50769"/>
    <n v="9381"/>
    <n v="1208"/>
    <n v="2023"/>
    <n v="0.38501840935017384"/>
    <n v="279101"/>
    <n v="196618"/>
    <n v="90"/>
    <n v="187"/>
    <n v="750"/>
    <n v="786"/>
    <n v="287"/>
    <n v="7"/>
    <n v="118"/>
    <n v="80258"/>
    <n v="0.28755898402370467"/>
    <n v="0.71244101597629528"/>
    <n v="106983"/>
    <n v="77949"/>
    <n v="58"/>
    <n v="91"/>
    <n v="209"/>
    <n v="402"/>
    <n v="66"/>
    <n v="1"/>
    <n v="83"/>
    <n v="28124"/>
    <n v="0.26288288793546638"/>
    <n v="172118"/>
    <n v="118669"/>
    <n v="32"/>
    <n v="96"/>
    <n v="541"/>
    <n v="384"/>
    <n v="221"/>
    <n v="6"/>
    <n v="35"/>
    <n v="52134"/>
    <n v="0.30289684983557791"/>
    <n v="348573"/>
    <n v="337455"/>
    <n v="11118"/>
    <n v="3.1895757846993313E-2"/>
    <n v="4437"/>
    <n v="4016"/>
    <n v="4032"/>
    <n v="4229"/>
    <n v="167558"/>
    <n v="162276"/>
    <n v="5282"/>
    <n v="3.1523412788407597E-2"/>
    <n v="181015"/>
    <n v="175179"/>
    <n v="5836"/>
    <n v="3.2240422064469795E-2"/>
    <n v="72769"/>
    <n v="745"/>
    <n v="58282"/>
    <n v="11794"/>
    <n v="171"/>
    <n v="346"/>
    <n v="1431"/>
    <n v="1.9664967225054626E-2"/>
    <n v="0.98033503277494538"/>
    <n v="0.81115584933144613"/>
    <n v="72769"/>
    <n v="1620"/>
    <n v="24687"/>
    <n v="33542"/>
    <n v="5773"/>
    <n v="37"/>
    <n v="2759"/>
    <n v="223"/>
    <n v="2081"/>
    <n v="122"/>
    <n v="1925"/>
    <n v="4.1487446577526142E-2"/>
    <n v="0.85104921051546678"/>
    <n v="72769"/>
    <n v="1917"/>
    <n v="23778"/>
    <n v="34890"/>
    <n v="5949"/>
    <n v="51"/>
    <n v="3792"/>
    <n v="227"/>
    <n v="85"/>
    <n v="160"/>
    <n v="1920"/>
    <n v="0.83685360524399122"/>
    <n v="0.83110252992345646"/>
    <n v="72769"/>
    <n v="4311"/>
    <n v="672"/>
    <n v="7481"/>
    <n v="11003"/>
    <n v="32710"/>
    <n v="2303"/>
    <n v="11691"/>
    <n v="2598"/>
    <n v="5.9242259753466447E-2"/>
    <n v="20101.017218870675"/>
    <n v="0.66940592834861001"/>
    <n v="72769"/>
    <n v="247"/>
    <n v="69"/>
    <n v="16"/>
    <n v="176"/>
    <n v="57198"/>
    <n v="13573"/>
    <n v="406"/>
    <n v="8"/>
    <n v="1076"/>
    <n v="72769"/>
    <n v="1.2840357844686612"/>
    <n v="0.34647987906725952"/>
    <n v="0.77879449474517859"/>
    <n v="0.15814296372886788"/>
    <n v="36291"/>
    <n v="0.49871511220437276"/>
    <n v="0.65402151777829842"/>
    <n v="21717"/>
    <n v="36478"/>
    <n v="2985"/>
    <n v="26902"/>
    <n v="2124"/>
    <n v="3232"/>
    <n v="0.36969039013865795"/>
    <n v="0.29843752147205543"/>
    <n v="0.5012848877956273"/>
    <n v="4.4414517170773271E-2"/>
    <n v="72769"/>
    <n v="1564"/>
    <n v="42656"/>
    <n v="43172"/>
    <n v="1018"/>
    <n v="885"/>
    <n v="176"/>
    <n v="20221"/>
    <n v="0.6240844315573939"/>
    <n v="102426"/>
    <n v="85600"/>
    <n v="0.45417646028874165"/>
    <n v="0.91811355140186923"/>
    <n v="7859052"/>
    <n v="321576689.736"/>
    <n v="5799775.0423504179"/>
    <n v="25830"/>
    <n v="24823"/>
    <n v="0.13170586768396533"/>
    <n v="0.65704669056923004"/>
    <n v="1630987"/>
    <n v="66736726.066"/>
    <n v="7624555.148621032"/>
    <n v="12506"/>
    <n v="5490"/>
    <n v="2.9128840735808313E-2"/>
    <n v="6.6520947176684886E-2"/>
    <n v="36520"/>
    <n v="1494325.3599999999"/>
    <n v="448788.9763460877"/>
    <n v="18993"/>
    <n v="18993"/>
    <n v="0.10077305502644941"/>
    <n v="0.82540146369715162"/>
    <n v="1567685"/>
    <n v="64146534.829999998"/>
    <n v="2490330.8310232493"/>
    <n v="40251"/>
    <n v="40251"/>
    <n v="0.21356374653133339"/>
    <n v="0.2853422275222976"/>
    <n v="1148531"/>
    <n v="6140963.1533153923"/>
    <m/>
    <m/>
    <n v="0"/>
    <m/>
    <n v="0"/>
    <m/>
    <n v="7"/>
    <n v="7"/>
    <n v="3.7140598388098031E-5"/>
    <n v="0.2"/>
    <n v="140"/>
    <n v="49.824000000000005"/>
    <n v="13452"/>
    <n v="12882"/>
    <n v="12739"/>
    <n v="6.759058326656868E-2"/>
    <n v="0.16841824319020332"/>
    <n v="214548"/>
    <n v="3028850.8933449341"/>
    <n v="555"/>
    <n v="555"/>
    <n v="2.9447188721992011E-3"/>
    <n v="0.17509909909909913"/>
    <n v="9718"/>
    <n v="130493.11021630481"/>
    <n v="15"/>
    <n v="15"/>
    <n v="7.9586996545924347E-5"/>
    <n v="0.17666666666666667"/>
    <n v="265"/>
    <n v="1620.768499220979"/>
    <n v="213465"/>
    <n v="188473"/>
    <n v="0.24240495014231273"/>
    <n v="5.5381658681162346E-3"/>
    <n v="0.22597616916267457"/>
    <n v="0.29707492988498352"/>
    <n v="9.7030560156738666E-2"/>
    <n v="0.23926985412747429"/>
    <n v="0.1180128740934154"/>
    <n v="5.0843925727251625E-3"/>
    <n v="6.314987286214907E-5"/>
    <n v="1.9412885103554396E-6"/>
    <n v="25665427.747716643"/>
    <n v="73.629993567248874"/>
    <n v="24992"/>
    <n v="0.11707774108167615"/>
    <n v="1.6329281146792214"/>
    <n v="0.54069879193167569"/>
    <n v="0.36113240000000002"/>
    <n v="241"/>
    <b v="0"/>
    <b v="0"/>
    <b v="0"/>
    <b v="0"/>
    <b v="0"/>
    <b v="1"/>
    <b v="0"/>
    <b v="0"/>
    <m/>
    <m/>
    <m/>
    <m/>
    <m/>
    <m/>
    <m/>
    <m/>
    <m/>
    <n v="0"/>
    <n v="0"/>
    <n v="0"/>
    <n v="0"/>
    <n v="0"/>
    <n v="0"/>
    <n v="0"/>
    <n v="0"/>
    <n v="0"/>
    <n v="0"/>
    <n v="0"/>
    <n v="620"/>
    <n v="1"/>
    <m/>
    <m/>
    <m/>
    <n v="28"/>
    <m/>
    <m/>
    <n v="407"/>
    <m/>
    <n v="1"/>
    <m/>
    <n v="4"/>
    <m/>
    <m/>
    <m/>
    <m/>
    <m/>
    <m/>
    <n v="33"/>
    <m/>
    <m/>
    <n v="3"/>
    <n v="178"/>
    <m/>
    <n v="37"/>
    <m/>
    <m/>
    <m/>
    <m/>
    <n v="3"/>
    <m/>
    <m/>
    <n v="1"/>
    <m/>
    <m/>
    <m/>
    <n v="14"/>
    <m/>
    <m/>
    <n v="3"/>
    <n v="170"/>
    <n v="67"/>
    <m/>
    <m/>
    <m/>
    <m/>
    <m/>
    <n v="5"/>
    <m/>
    <m/>
    <n v="1"/>
    <m/>
    <m/>
    <n v="1"/>
    <n v="8"/>
    <n v="1"/>
    <n v="1"/>
    <m/>
    <n v="173"/>
    <n v="1"/>
    <m/>
    <m/>
    <n v="1"/>
    <m/>
    <n v="8"/>
    <m/>
    <m/>
    <n v="3"/>
    <n v="1"/>
    <m/>
    <n v="4"/>
    <n v="14"/>
    <m/>
    <n v="87"/>
    <n v="1"/>
    <n v="211"/>
    <n v="3"/>
    <n v="25"/>
    <m/>
    <n v="2"/>
    <n v="52"/>
    <m/>
    <m/>
    <m/>
    <n v="11"/>
    <m/>
    <m/>
    <m/>
    <n v="4"/>
    <n v="5"/>
    <n v="0"/>
    <n v="0"/>
    <n v="5"/>
    <n v="97"/>
    <n v="1"/>
    <n v="88"/>
    <n v="6"/>
    <n v="1139"/>
    <n v="0"/>
    <n v="134"/>
    <n v="0"/>
    <n v="0"/>
    <n v="53"/>
    <n v="0"/>
    <n v="0"/>
    <n v="31"/>
    <n v="0"/>
    <n v="4"/>
  </r>
  <r>
    <s v="MMR005"/>
    <s v="Sagaing"/>
    <s v="MMR005D005"/>
    <s v="Kale"/>
    <s v="MMR005028"/>
    <s v="Kalewa"/>
    <n v="36"/>
    <n v="3"/>
    <x v="6"/>
    <n v="33066.968628444629"/>
    <n v="0.41403869030967133"/>
    <n v="0.15627658066345335"/>
    <n v="0.99185553329343501"/>
    <n v="1.2445217624033991E-2"/>
    <n v="0.36168077347696631"/>
    <n v="0.44259080163335485"/>
    <n v="0.28674904132935664"/>
    <n v="4.4737963357477629E-2"/>
    <n v="0.16812952705581594"/>
    <n v="0.86007669365146999"/>
    <n v="0.47550063911376222"/>
    <n v="0.16842151251692952"/>
    <n v="1"/>
    <n v="33066.968628444629"/>
    <n v="56432"/>
    <n v="27715"/>
    <n v="28717"/>
    <n v="1.0960595637052866E-3"/>
    <n v="96.510777588188176"/>
    <n v="2365.2497878999998"/>
    <n v="23.858790851051495"/>
    <n v="2.0604691864837679E-2"/>
    <n v="54744"/>
    <n v="26411"/>
    <n v="28333"/>
    <n v="1688"/>
    <n v="1304"/>
    <n v="384"/>
    <n v="8819"/>
    <n v="4168"/>
    <n v="4651"/>
    <n v="89.615136529778539"/>
    <n v="47613"/>
    <n v="23547"/>
    <n v="24066"/>
    <n v="97.843430565943663"/>
    <n v="0.15627658066345335"/>
    <n v="16475"/>
    <n v="37224"/>
    <n v="2733"/>
    <n v="0.51601117558564369"/>
    <n v="27312.457339350956"/>
    <n v="0.44259080163335485"/>
    <n v="0.55740919836664515"/>
    <n v="7.3420373952288838"/>
    <n v="39957"/>
    <n v="12523"/>
    <n v="23821"/>
    <n v="2712"/>
    <n v="608"/>
    <n v="293"/>
    <n v="11735"/>
    <n v="9101"/>
    <n v="2634"/>
    <n v="0.22445675330208778"/>
    <n v="54744"/>
    <n v="1688"/>
    <n v="3.0834429343855035E-2"/>
    <n v="417"/>
    <n v="968"/>
    <n v="1949"/>
    <n v="2730"/>
    <n v="2216"/>
    <n v="1507"/>
    <n v="965"/>
    <n v="546"/>
    <n v="437"/>
    <n v="4.6650191734128672"/>
    <n v="11735"/>
    <n v="4.8088623775031953"/>
    <n v="4"/>
    <n v="208"/>
    <n v="506"/>
    <n v="9076"/>
    <n v="1761"/>
    <n v="83"/>
    <n v="57"/>
    <n v="40"/>
    <n v="11735"/>
    <n v="10698"/>
    <n v="305"/>
    <n v="349"/>
    <n v="165"/>
    <n v="199"/>
    <n v="19"/>
    <n v="11735"/>
    <n v="3128"/>
    <n v="234"/>
    <n v="3"/>
    <n v="8340"/>
    <n v="15"/>
    <n v="15"/>
    <n v="15683.79446101406"/>
    <n v="0.71069450362164466"/>
    <n v="1.2782275244993609E-3"/>
    <n v="0.28674904132935664"/>
    <n v="0.71325095867064336"/>
    <n v="11735"/>
    <n v="60"/>
    <n v="5874"/>
    <n v="8"/>
    <n v="5075"/>
    <n v="12"/>
    <n v="660"/>
    <n v="46"/>
    <n v="0.93881550916063061"/>
    <n v="6.1184490839369388E-2"/>
    <n v="11735"/>
    <n v="475"/>
    <n v="50"/>
    <n v="10546"/>
    <n v="0.89867916489135069"/>
    <n v="609"/>
    <n v="55"/>
    <n v="4.4737963357477629E-2"/>
    <n v="5.1896037494674051E-2"/>
    <n v="0.38721772475500638"/>
    <n v="38431"/>
    <n v="38118"/>
    <n v="313"/>
    <n v="0.99185553329343501"/>
    <n v="18241"/>
    <n v="18144"/>
    <n v="97"/>
    <n v="0.99468230908393185"/>
    <n v="20190"/>
    <n v="19974"/>
    <n v="216"/>
    <n v="0.98930163447251118"/>
    <n v="6301"/>
    <n v="6270"/>
    <n v="31"/>
    <n v="0.99508014600857009"/>
    <n v="32130"/>
    <n v="31848"/>
    <n v="282"/>
    <n v="0.99122315592903831"/>
    <n v="25493"/>
    <n v="10489"/>
    <n v="14174"/>
    <n v="830"/>
    <n v="3.2557957086258971E-2"/>
    <n v="0.55599576354293334"/>
    <n v="12.637349397590361"/>
    <n v="12338"/>
    <n v="5081"/>
    <n v="0.41181715026746635"/>
    <n v="6818"/>
    <n v="0.55260171826876314"/>
    <n v="439"/>
    <n v="3.5581131463770468E-2"/>
    <n v="13155"/>
    <n v="5408"/>
    <n v="7356"/>
    <n v="2.9722538958570886E-2"/>
    <n v="0.55917901938426451"/>
    <n v="391"/>
    <n v="29891"/>
    <n v="372"/>
    <n v="18708"/>
    <n v="4205"/>
    <n v="2160"/>
    <n v="53"/>
    <n v="1963"/>
    <n v="24"/>
    <n v="18"/>
    <n v="2388"/>
    <n v="372"/>
    <n v="29519"/>
    <n v="10811"/>
    <n v="19080"/>
    <n v="6606"/>
    <n v="1.2445217624033991E-2"/>
    <n v="0.98755478237596606"/>
    <n v="0.36168077347696631"/>
    <n v="0.22100297748486167"/>
    <n v="0.67461777792646616"/>
    <n v="14527"/>
    <n v="116"/>
    <n v="8619"/>
    <n v="2406"/>
    <n v="1253"/>
    <n v="37"/>
    <n v="886"/>
    <n v="11"/>
    <n v="11"/>
    <n v="1188"/>
    <n v="7.9851311351276932E-3"/>
    <n v="0.99201486886487233"/>
    <n v="0.39870585805741032"/>
    <n v="0.23308322434088249"/>
    <n v="15364"/>
    <n v="256"/>
    <n v="10089"/>
    <n v="1799"/>
    <n v="907"/>
    <n v="16"/>
    <n v="1077"/>
    <n v="13"/>
    <n v="7"/>
    <n v="1200"/>
    <n v="1.6662327518875295E-2"/>
    <n v="0.98333767248112469"/>
    <n v="0.32667274147357461"/>
    <n v="45778"/>
    <n v="1055"/>
    <n v="5823"/>
    <n v="865"/>
    <n v="14948"/>
    <n v="10949"/>
    <n v="505"/>
    <n v="18"/>
    <n v="6156"/>
    <n v="3175"/>
    <n v="1623"/>
    <n v="214"/>
    <n v="447"/>
    <n v="0.308532482852025"/>
    <n v="0.23917602341736205"/>
    <n v="4.181021097817152"/>
    <n v="5.7154053835008427E-2"/>
    <n v="22301"/>
    <n v="524"/>
    <n v="4089"/>
    <n v="632"/>
    <n v="9229"/>
    <n v="3336"/>
    <n v="249"/>
    <n v="15"/>
    <n v="2920"/>
    <n v="140"/>
    <n v="671"/>
    <n v="103"/>
    <n v="393"/>
    <n v="0.80978431460472622"/>
    <n v="23477"/>
    <n v="531"/>
    <n v="1734"/>
    <n v="233"/>
    <n v="5719"/>
    <n v="7613"/>
    <n v="256"/>
    <n v="3"/>
    <n v="3236"/>
    <n v="3035"/>
    <n v="952"/>
    <n v="111"/>
    <n v="54"/>
    <n v="0.68518124121480595"/>
    <n v="45778"/>
    <n v="37675"/>
    <n v="9"/>
    <n v="35"/>
    <n v="37"/>
    <n v="215"/>
    <n v="92"/>
    <n v="1"/>
    <n v="4"/>
    <n v="7710"/>
    <n v="0.16842151251692952"/>
    <n v="0.83157848748307051"/>
    <n v="7456"/>
    <n v="6199"/>
    <n v="3"/>
    <n v="18"/>
    <n v="9"/>
    <n v="64"/>
    <n v="23"/>
    <n v="1"/>
    <n v="0"/>
    <n v="1139"/>
    <n v="0.15276287553648069"/>
    <n v="38322"/>
    <n v="31476"/>
    <n v="6"/>
    <n v="17"/>
    <n v="28"/>
    <n v="151"/>
    <n v="69"/>
    <n v="0"/>
    <n v="4"/>
    <n v="6571"/>
    <n v="0.17146808621679452"/>
    <n v="56432"/>
    <n v="55132"/>
    <n v="1300"/>
    <n v="2.3036574992911826E-2"/>
    <n v="476"/>
    <n v="405"/>
    <n v="494"/>
    <n v="473"/>
    <n v="27715"/>
    <n v="27121"/>
    <n v="594"/>
    <n v="2.1432437308316798E-2"/>
    <n v="28717"/>
    <n v="28011"/>
    <n v="706"/>
    <n v="2.4584740745899641E-2"/>
    <n v="11735"/>
    <n v="34"/>
    <n v="10059"/>
    <n v="383"/>
    <n v="38"/>
    <n v="45"/>
    <n v="1176"/>
    <n v="0.1002130379207499"/>
    <n v="0.89978696207925013"/>
    <n v="0.86007669365146999"/>
    <n v="11735"/>
    <n v="1862"/>
    <n v="1932"/>
    <n v="1673"/>
    <n v="274"/>
    <n v="561"/>
    <n v="5246"/>
    <n v="72"/>
    <n v="113"/>
    <n v="0"/>
    <n v="2"/>
    <n v="0.5009799744354495"/>
    <n v="0.47550063911376222"/>
    <n v="11735"/>
    <n v="1900"/>
    <n v="2038"/>
    <n v="1884"/>
    <n v="290"/>
    <n v="565"/>
    <n v="4985"/>
    <n v="69"/>
    <n v="2"/>
    <n v="0"/>
    <n v="2"/>
    <n v="0.5021729867916489"/>
    <n v="0.66778866638261614"/>
    <n v="11735"/>
    <n v="1973"/>
    <n v="354"/>
    <n v="1353"/>
    <n v="2469"/>
    <n v="4323"/>
    <n v="120"/>
    <n v="799"/>
    <n v="344"/>
    <n v="0.16812952705581594"/>
    <n v="9204.0828291435864"/>
    <n v="0.60460161908819765"/>
    <n v="11735"/>
    <n v="39"/>
    <n v="1"/>
    <n v="6"/>
    <n v="4"/>
    <n v="8576"/>
    <n v="3063"/>
    <n v="36"/>
    <n v="0"/>
    <n v="10"/>
    <n v="11735"/>
    <n v="1.0741371964209629"/>
    <n v="0.28984155303084835"/>
    <n v="0.93097976993256648"/>
    <n v="0.18904589205773542"/>
    <n v="6330"/>
    <n v="0.53941201533873029"/>
    <n v="0.11407666384328426"/>
    <n v="5405"/>
    <n v="4581"/>
    <n v="495"/>
    <n v="1865"/>
    <n v="114"/>
    <n v="145"/>
    <n v="0.15892628887942054"/>
    <n v="0.46058798466126971"/>
    <n v="0.39037068598210484"/>
    <n v="1.2356199403493822E-2"/>
    <n v="11735"/>
    <n v="151"/>
    <n v="4380"/>
    <n v="1929"/>
    <n v="68"/>
    <n v="1854"/>
    <n v="577"/>
    <n v="5314"/>
    <n v="0.44107371112057947"/>
    <n v="18298"/>
    <n v="16842"/>
    <n v="0.54960187965017626"/>
    <n v="0.78888968056050346"/>
    <n v="1328648"/>
    <n v="54365618.864"/>
    <n v="1141119.2904587118"/>
    <n v="400"/>
    <n v="350"/>
    <n v="1.1421485445764261E-2"/>
    <n v="0.45977142857142861"/>
    <n v="16092"/>
    <n v="658452.45600000001"/>
    <n v="107504.90682098702"/>
    <n v="2228"/>
    <n v="2228"/>
    <n v="7.2705913066179351E-2"/>
    <n v="9.1319569120287256E-2"/>
    <n v="20346"/>
    <n v="832517.62800000003"/>
    <n v="182131.48256813906"/>
    <n v="3367"/>
    <n v="3367"/>
    <n v="0.10987468998825219"/>
    <n v="0.72469557469557477"/>
    <n v="244005"/>
    <n v="9984196.5899999999"/>
    <n v="441475.4861293782"/>
    <n v="4957"/>
    <n v="4957"/>
    <n v="0.16176086672758125"/>
    <n v="0.29594512810167439"/>
    <n v="146700"/>
    <n v="756273.2441674592"/>
    <m/>
    <m/>
    <n v="0"/>
    <m/>
    <n v="0"/>
    <m/>
    <m/>
    <m/>
    <n v="0"/>
    <n v="0"/>
    <m/>
    <n v="0"/>
    <n v="2900"/>
    <n v="1640"/>
    <n v="1640"/>
    <n v="5.3517817517295389E-2"/>
    <n v="0.17859756097560975"/>
    <n v="29290"/>
    <n v="385601.26262115297"/>
    <n v="35"/>
    <n v="35"/>
    <n v="1.142148544576426E-3"/>
    <n v="0.16628571428571429"/>
    <n v="582"/>
    <n v="8229.2952388660688"/>
    <n v="1225"/>
    <n v="1225"/>
    <n v="3.997519906017491E-2"/>
    <n v="0.20569795918367348"/>
    <n v="25198"/>
    <n v="132362.76076971329"/>
    <n v="32150"/>
    <n v="30644"/>
    <n v="3.941284583023049E-2"/>
    <n v="9.0045552870996848E-4"/>
    <n v="0.36172064285285227"/>
    <n v="3.4077720296439434E-2"/>
    <n v="0.13994224616280124"/>
    <n v="0.23972922580486639"/>
    <n v="0.1222308112450945"/>
    <n v="2.6085843863282361E-3"/>
    <n v="4.1957351274074642E-2"/>
    <n v="0"/>
    <n v="3154697.7287744079"/>
    <n v="55.902639083754039"/>
    <n v="1506"/>
    <n v="4.6842923794712284E-2"/>
    <n v="1.7552721617418352"/>
    <n v="0.54302523390983837"/>
    <n v="-0.22629540000000001"/>
    <n v="218"/>
    <b v="0"/>
    <b v="0"/>
    <b v="0"/>
    <b v="0"/>
    <b v="0"/>
    <b v="1"/>
    <b v="0"/>
    <b v="0"/>
    <m/>
    <m/>
    <m/>
    <m/>
    <m/>
    <m/>
    <m/>
    <m/>
    <m/>
    <n v="0"/>
    <n v="0"/>
    <n v="0"/>
    <n v="0"/>
    <n v="0"/>
    <n v="0"/>
    <n v="0"/>
    <n v="0"/>
    <n v="0"/>
    <n v="0"/>
    <n v="0"/>
    <n v="620"/>
    <n v="1"/>
    <m/>
    <m/>
    <m/>
    <m/>
    <m/>
    <m/>
    <n v="3"/>
    <m/>
    <n v="1"/>
    <m/>
    <m/>
    <m/>
    <m/>
    <m/>
    <m/>
    <m/>
    <m/>
    <m/>
    <m/>
    <m/>
    <m/>
    <n v="2"/>
    <m/>
    <m/>
    <m/>
    <m/>
    <m/>
    <m/>
    <m/>
    <m/>
    <m/>
    <n v="1"/>
    <m/>
    <m/>
    <m/>
    <n v="1"/>
    <m/>
    <m/>
    <m/>
    <n v="3"/>
    <m/>
    <m/>
    <m/>
    <m/>
    <m/>
    <m/>
    <m/>
    <m/>
    <m/>
    <n v="1"/>
    <m/>
    <m/>
    <m/>
    <n v="1"/>
    <m/>
    <m/>
    <m/>
    <n v="83"/>
    <m/>
    <m/>
    <m/>
    <m/>
    <m/>
    <m/>
    <m/>
    <m/>
    <n v="2"/>
    <m/>
    <m/>
    <m/>
    <n v="2"/>
    <m/>
    <n v="36"/>
    <m/>
    <n v="24"/>
    <m/>
    <m/>
    <m/>
    <m/>
    <n v="2"/>
    <m/>
    <m/>
    <m/>
    <m/>
    <m/>
    <m/>
    <m/>
    <m/>
    <n v="4"/>
    <n v="0"/>
    <n v="0"/>
    <n v="0"/>
    <n v="4"/>
    <n v="0"/>
    <n v="36"/>
    <n v="0"/>
    <n v="115"/>
    <n v="0"/>
    <n v="1"/>
    <n v="0"/>
    <n v="0"/>
    <n v="2"/>
    <n v="0"/>
    <n v="0"/>
    <n v="0"/>
    <n v="0"/>
    <n v="0"/>
  </r>
  <r>
    <s v="MMR005"/>
    <s v="Sagaing"/>
    <s v="MMR005D005"/>
    <s v="Kale"/>
    <s v="MMR005029"/>
    <s v="Mingin"/>
    <n v="61"/>
    <n v="3"/>
    <x v="4"/>
    <n v="60483.264585296885"/>
    <n v="0.42045299018524873"/>
    <n v="3.3220585839809129E-2"/>
    <n v="0.96604785769746604"/>
    <n v="6.2634364894405006E-2"/>
    <n v="0.31864578252307912"/>
    <n v="0.47084101588056859"/>
    <n v="0.45421162390062564"/>
    <n v="3.7129386163750111E-2"/>
    <n v="4.3204279626439385E-2"/>
    <n v="0.72540574848127659"/>
    <n v="0.71044518995375827"/>
    <n v="0.22365004726180648"/>
    <n v="1"/>
    <n v="60483.264585296885"/>
    <n v="104363"/>
    <n v="50171"/>
    <n v="54192"/>
    <n v="2.0270070925534241E-3"/>
    <n v="92.58008562149395"/>
    <n v="3965.5381677999999"/>
    <n v="26.317487207013436"/>
    <n v="2.2728046779177873E-2"/>
    <n v="102299"/>
    <n v="48490"/>
    <n v="53809"/>
    <n v="2064"/>
    <n v="1681"/>
    <n v="383"/>
    <n v="3467"/>
    <n v="1579"/>
    <n v="1888"/>
    <n v="83.633474576271183"/>
    <n v="100896"/>
    <n v="48592"/>
    <n v="52304"/>
    <n v="92.903028449066994"/>
    <n v="3.3220585839809129E-2"/>
    <n v="31665"/>
    <n v="67252"/>
    <n v="5446"/>
    <n v="0.55182002022244692"/>
    <n v="46773.407229524775"/>
    <n v="0.47084101588056859"/>
    <n v="0.52915898411943141"/>
    <n v="8.0979004341878316"/>
    <n v="72698"/>
    <n v="20712"/>
    <n v="45567"/>
    <n v="5004"/>
    <n v="1007"/>
    <n v="408"/>
    <n v="22058"/>
    <n v="17036"/>
    <n v="5022"/>
    <n v="0.22767249977332488"/>
    <n v="102299"/>
    <n v="2064"/>
    <n v="2.0176150304499554E-2"/>
    <n v="782"/>
    <n v="1986"/>
    <n v="3658"/>
    <n v="4914"/>
    <n v="4284"/>
    <n v="2919"/>
    <n v="1765"/>
    <n v="994"/>
    <n v="756"/>
    <n v="4.6377278085048506"/>
    <n v="22058"/>
    <n v="4.7312993018406022"/>
    <n v="18"/>
    <n v="207"/>
    <n v="791"/>
    <n v="15948"/>
    <n v="4473"/>
    <n v="342"/>
    <n v="156"/>
    <n v="123"/>
    <n v="22058"/>
    <n v="21328"/>
    <n v="205"/>
    <n v="295"/>
    <n v="146"/>
    <n v="4"/>
    <n v="80"/>
    <n v="22058"/>
    <n v="9764"/>
    <n v="241"/>
    <n v="14"/>
    <n v="11938"/>
    <n v="11"/>
    <n v="90"/>
    <n v="46400.466724091028"/>
    <n v="0.54120953848943698"/>
    <n v="4.9868528425061199E-4"/>
    <n v="0.45421162390062564"/>
    <n v="0.54578837609937436"/>
    <n v="22058"/>
    <n v="482"/>
    <n v="11761"/>
    <n v="22"/>
    <n v="8814"/>
    <n v="17"/>
    <n v="754"/>
    <n v="208"/>
    <n v="0.9556170097016955"/>
    <n v="4.4382990298304503E-2"/>
    <n v="22058"/>
    <n v="699"/>
    <n v="120"/>
    <n v="20597"/>
    <n v="0.93376552724635054"/>
    <n v="491"/>
    <n v="151"/>
    <n v="3.7129386163750111E-2"/>
    <n v="2.225949768791368E-2"/>
    <n v="0.29508568319883943"/>
    <n v="70835"/>
    <n v="68430"/>
    <n v="2405"/>
    <n v="0.96604785769746604"/>
    <n v="32517"/>
    <n v="32008"/>
    <n v="509"/>
    <n v="0.9843466494449058"/>
    <n v="38318"/>
    <n v="36422"/>
    <n v="1896"/>
    <n v="0.95051933817005063"/>
    <n v="2458"/>
    <n v="2416"/>
    <n v="42"/>
    <n v="0.9829129373474369"/>
    <n v="68377"/>
    <n v="66014"/>
    <n v="2363"/>
    <n v="0.9654415958582564"/>
    <n v="46347"/>
    <n v="21190"/>
    <n v="23628"/>
    <n v="1529"/>
    <n v="3.2990269057328415E-2"/>
    <n v="0.50980645996504625"/>
    <n v="13.858731196860694"/>
    <n v="22106"/>
    <n v="10548"/>
    <n v="0.47715552338731565"/>
    <n v="10771"/>
    <n v="0.48724328236677827"/>
    <n v="787"/>
    <n v="3.560119424590609E-2"/>
    <n v="24241"/>
    <n v="10642"/>
    <n v="12857"/>
    <n v="3.0609298296274907E-2"/>
    <n v="0.53038240996658559"/>
    <n v="742"/>
    <n v="55353"/>
    <n v="3467"/>
    <n v="34248"/>
    <n v="7601"/>
    <n v="3716"/>
    <n v="106"/>
    <n v="3012"/>
    <n v="52"/>
    <n v="25"/>
    <n v="3126"/>
    <n v="3467"/>
    <n v="51886"/>
    <n v="17638"/>
    <n v="37715"/>
    <n v="10037"/>
    <n v="6.2634364894405006E-2"/>
    <n v="0.93736563510559501"/>
    <n v="0.31864578252307912"/>
    <n v="0.18132711867468793"/>
    <n v="0.62800570881433704"/>
    <n v="26037"/>
    <n v="1045"/>
    <n v="15296"/>
    <n v="4430"/>
    <n v="2155"/>
    <n v="64"/>
    <n v="1418"/>
    <n v="22"/>
    <n v="13"/>
    <n v="1594"/>
    <n v="4.0135192226446979E-2"/>
    <n v="0.95986480777355299"/>
    <n v="0.37239313284940662"/>
    <n v="0.20225064331528209"/>
    <n v="29316"/>
    <n v="2422"/>
    <n v="18952"/>
    <n v="3171"/>
    <n v="1561"/>
    <n v="42"/>
    <n v="1594"/>
    <n v="30"/>
    <n v="12"/>
    <n v="1532"/>
    <n v="8.2617000955109834E-2"/>
    <n v="0.91738299904489018"/>
    <n v="0.27091008323100013"/>
    <n v="83577"/>
    <n v="1524"/>
    <n v="6353"/>
    <n v="920"/>
    <n v="23631"/>
    <n v="13520"/>
    <n v="2596"/>
    <n v="145"/>
    <n v="13075"/>
    <n v="14499"/>
    <n v="4940"/>
    <n v="480"/>
    <n v="1894"/>
    <n v="0.33524773562104404"/>
    <n v="0.161766993311557"/>
    <n v="6.1817307692307697"/>
    <n v="8.4503513594466617E-2"/>
    <n v="39552"/>
    <n v="740"/>
    <n v="3995"/>
    <n v="713"/>
    <n v="17114"/>
    <n v="4925"/>
    <n v="1366"/>
    <n v="93"/>
    <n v="6445"/>
    <n v="510"/>
    <n v="2093"/>
    <n v="237"/>
    <n v="1321"/>
    <n v="0.72949534789644011"/>
    <n v="44025"/>
    <n v="784"/>
    <n v="2358"/>
    <n v="207"/>
    <n v="6517"/>
    <n v="8595"/>
    <n v="1230"/>
    <n v="52"/>
    <n v="6630"/>
    <n v="13989"/>
    <n v="2847"/>
    <n v="243"/>
    <n v="573"/>
    <n v="0.4472685973878478"/>
    <n v="83577"/>
    <n v="63801"/>
    <n v="11"/>
    <n v="67"/>
    <n v="501"/>
    <n v="364"/>
    <n v="129"/>
    <n v="5"/>
    <n v="7"/>
    <n v="18692"/>
    <n v="0.22365004726180648"/>
    <n v="0.77634995273819352"/>
    <n v="2930"/>
    <n v="2412"/>
    <n v="0"/>
    <n v="3"/>
    <n v="5"/>
    <n v="57"/>
    <n v="35"/>
    <n v="4"/>
    <n v="0"/>
    <n v="414"/>
    <n v="0.14129692832764504"/>
    <n v="80647"/>
    <n v="61389"/>
    <n v="11"/>
    <n v="64"/>
    <n v="496"/>
    <n v="307"/>
    <n v="94"/>
    <n v="1"/>
    <n v="7"/>
    <n v="18278"/>
    <n v="0.2266420325616576"/>
    <n v="104363"/>
    <n v="101366"/>
    <n v="2997"/>
    <n v="2.8717074058813949E-2"/>
    <n v="1115"/>
    <n v="933"/>
    <n v="1188"/>
    <n v="1067"/>
    <n v="50171"/>
    <n v="48770"/>
    <n v="1401"/>
    <n v="2.7924498216100931E-2"/>
    <n v="54192"/>
    <n v="52596"/>
    <n v="1596"/>
    <n v="2.9450841452612932E-2"/>
    <n v="22058"/>
    <n v="85"/>
    <n v="15916"/>
    <n v="569"/>
    <n v="87"/>
    <n v="90"/>
    <n v="5311"/>
    <n v="0.24077432224136366"/>
    <n v="0.75922567775863636"/>
    <n v="0.72540574848127659"/>
    <n v="22058"/>
    <n v="437"/>
    <n v="11118"/>
    <n v="4110"/>
    <n v="362"/>
    <n v="8"/>
    <n v="5335"/>
    <n v="570"/>
    <n v="6"/>
    <n v="0"/>
    <n v="112"/>
    <n v="0.26806600779762446"/>
    <n v="0.71044518995375827"/>
    <n v="22058"/>
    <n v="436"/>
    <n v="11022"/>
    <n v="4301"/>
    <n v="373"/>
    <n v="9"/>
    <n v="5216"/>
    <n v="588"/>
    <n v="0"/>
    <n v="0"/>
    <n v="113"/>
    <n v="0.74109166742225041"/>
    <n v="0.71792546921751743"/>
    <n v="22058"/>
    <n v="953"/>
    <n v="80"/>
    <n v="3253"/>
    <n v="9635"/>
    <n v="5231"/>
    <n v="40"/>
    <n v="1610"/>
    <n v="1256"/>
    <n v="4.3204279626439385E-2"/>
    <n v="4419.754601505123"/>
    <n v="0.35334119140447912"/>
    <n v="22058"/>
    <n v="21"/>
    <n v="1"/>
    <n v="17"/>
    <n v="11"/>
    <n v="20349"/>
    <n v="1582"/>
    <n v="54"/>
    <n v="0"/>
    <n v="23"/>
    <n v="22058"/>
    <n v="0.87673406473841686"/>
    <n v="0.23657495873482609"/>
    <n v="1.1405967216505508"/>
    <n v="0.23161096694740774"/>
    <n v="9893"/>
    <n v="0.44849941064466409"/>
    <n v="0.17828758853106022"/>
    <n v="12165"/>
    <n v="6123"/>
    <n v="558"/>
    <n v="354"/>
    <n v="123"/>
    <n v="16"/>
    <n v="1.6048599147701514E-2"/>
    <n v="0.55150058935533597"/>
    <n v="0.27758636322422703"/>
    <n v="5.5762081784386614E-3"/>
    <n v="22058"/>
    <n v="62"/>
    <n v="7434"/>
    <n v="3646"/>
    <n v="102"/>
    <n v="1991"/>
    <n v="925"/>
    <n v="14977"/>
    <n v="0.38639042524254241"/>
    <n v="35457"/>
    <n v="35457"/>
    <n v="0.30338838025156156"/>
    <n v="0.85271427362721042"/>
    <n v="3023469"/>
    <n v="123714304.542"/>
    <n v="2402367.09902592"/>
    <n v="1408"/>
    <n v="1408"/>
    <n v="1.204757422777445E-2"/>
    <n v="0.53245028409090911"/>
    <n v="74969"/>
    <n v="3067581.5419999999"/>
    <n v="432476.88229699928"/>
    <n v="32708"/>
    <n v="28632"/>
    <n v="0.2449901600068452"/>
    <n v="0.10182138865604917"/>
    <n v="291535"/>
    <n v="11929029.129999999"/>
    <n v="2340569.3935776288"/>
    <n v="20749"/>
    <n v="20749"/>
    <n v="0.17753914605972448"/>
    <n v="0.67310183623307152"/>
    <n v="1396619"/>
    <n v="57146856.241999999"/>
    <n v="2720574.6544990991"/>
    <n v="10565"/>
    <n v="10565"/>
    <n v="9.0399589287242232E-2"/>
    <n v="0.29353525792711788"/>
    <n v="310120"/>
    <n v="1611867.4247789402"/>
    <m/>
    <m/>
    <n v="0"/>
    <m/>
    <n v="0"/>
    <m/>
    <m/>
    <m/>
    <n v="0"/>
    <n v="0"/>
    <m/>
    <n v="0"/>
    <n v="20059"/>
    <n v="15000"/>
    <n v="15000"/>
    <n v="0.12834773680157441"/>
    <n v="0.18523866666666666"/>
    <n v="277858"/>
    <n v="3526840.8166568866"/>
    <n v="2213"/>
    <n v="2213"/>
    <n v="1.8935569436125611E-2"/>
    <n v="0.1684997740623588"/>
    <n v="37289"/>
    <n v="520326.58181744604"/>
    <n v="2846"/>
    <n v="2846"/>
    <n v="2.4351843929152048E-2"/>
    <n v="0.19319747013352073"/>
    <n v="54984"/>
    <n v="307513.80991886038"/>
    <n v="120946"/>
    <n v="116870"/>
    <n v="0.15031259927486743"/>
    <n v="3.4341547330744683E-3"/>
    <n v="0.17329924223120013"/>
    <n v="3.1197528477213493E-2"/>
    <n v="0.1962537391763606"/>
    <n v="0.11627507028572258"/>
    <n v="0.25441525620481831"/>
    <n v="3.7534730798750859E-2"/>
    <n v="2.2183083616228311E-2"/>
    <n v="0"/>
    <n v="13862536.662571782"/>
    <n v="132.82999398802048"/>
    <n v="4076"/>
    <n v="3.3700990524696973E-2"/>
    <n v="0.86288922328973261"/>
    <n v="1.1198413230742696"/>
    <n v="-1.7721739999999999"/>
    <n v="106"/>
    <b v="0"/>
    <b v="0"/>
    <b v="0"/>
    <b v="0"/>
    <b v="0"/>
    <b v="1"/>
    <b v="0"/>
    <b v="0"/>
    <m/>
    <m/>
    <m/>
    <m/>
    <m/>
    <m/>
    <m/>
    <m/>
    <m/>
    <n v="0"/>
    <n v="0"/>
    <n v="0"/>
    <n v="0"/>
    <n v="0"/>
    <n v="0"/>
    <n v="0"/>
    <n v="0"/>
    <n v="0"/>
    <n v="0"/>
    <n v="0"/>
    <n v="620"/>
    <n v="1"/>
    <m/>
    <m/>
    <m/>
    <m/>
    <m/>
    <m/>
    <n v="3"/>
    <m/>
    <n v="1"/>
    <m/>
    <m/>
    <m/>
    <m/>
    <m/>
    <m/>
    <m/>
    <m/>
    <m/>
    <m/>
    <m/>
    <m/>
    <n v="2"/>
    <m/>
    <m/>
    <m/>
    <m/>
    <m/>
    <m/>
    <m/>
    <m/>
    <m/>
    <m/>
    <m/>
    <m/>
    <m/>
    <n v="1"/>
    <n v="1"/>
    <m/>
    <m/>
    <n v="3"/>
    <m/>
    <m/>
    <m/>
    <m/>
    <m/>
    <m/>
    <m/>
    <m/>
    <m/>
    <m/>
    <m/>
    <m/>
    <m/>
    <n v="1"/>
    <n v="1"/>
    <m/>
    <m/>
    <n v="4"/>
    <m/>
    <m/>
    <m/>
    <m/>
    <m/>
    <m/>
    <m/>
    <m/>
    <m/>
    <m/>
    <m/>
    <m/>
    <n v="3"/>
    <n v="3"/>
    <m/>
    <m/>
    <n v="4"/>
    <m/>
    <m/>
    <m/>
    <m/>
    <m/>
    <m/>
    <m/>
    <m/>
    <m/>
    <m/>
    <m/>
    <m/>
    <m/>
    <n v="0"/>
    <n v="0"/>
    <n v="0"/>
    <n v="0"/>
    <n v="5"/>
    <n v="2"/>
    <n v="0"/>
    <n v="0"/>
    <n v="16"/>
    <n v="0"/>
    <n v="1"/>
    <n v="0"/>
    <n v="0"/>
    <n v="0"/>
    <n v="0"/>
    <n v="0"/>
    <n v="0"/>
    <n v="0"/>
    <n v="0"/>
  </r>
  <r>
    <s v="MMR005"/>
    <s v="Sagaing"/>
    <s v="MMR005D006"/>
    <s v="Tamu"/>
    <s v="MMR005030"/>
    <s v="Tamu"/>
    <n v="21"/>
    <n v="12"/>
    <x v="4"/>
    <n v="65034.910243177044"/>
    <n v="0.43383410456104748"/>
    <n v="0.52179439187248078"/>
    <n v="0.94388797043664296"/>
    <n v="8.6923838509772283E-2"/>
    <n v="0.49877158886729495"/>
    <n v="0.58021229721610257"/>
    <n v="0.42401841441281929"/>
    <n v="2.8861050860962328E-2"/>
    <n v="0.15718649019521047"/>
    <n v="0.94515515028108543"/>
    <n v="0.71377982382364658"/>
    <n v="0.17153514342269363"/>
    <n v="0.13388309483385885"/>
    <n v="65034.910243177044"/>
    <n v="114869"/>
    <n v="57007"/>
    <n v="57862"/>
    <n v="2.2310615612287808E-3"/>
    <n v="98.52234627216481"/>
    <n v="1960.4467886299999"/>
    <n v="58.593276117569502"/>
    <n v="5.0601742866640903E-2"/>
    <n v="111986"/>
    <n v="54942"/>
    <n v="57044"/>
    <n v="2883"/>
    <n v="2065"/>
    <n v="818"/>
    <n v="59938"/>
    <n v="29216"/>
    <n v="30722"/>
    <n v="95.097975392227056"/>
    <n v="54931"/>
    <n v="27791"/>
    <n v="27140"/>
    <n v="102.39867354458363"/>
    <n v="0.52179439187248078"/>
    <n v="40558"/>
    <n v="69902"/>
    <n v="4409"/>
    <n v="0.64328631512689194"/>
    <n v="40975.344267689048"/>
    <n v="0.58021229721610257"/>
    <n v="0.41978770278389743"/>
    <n v="6.3074017910789388"/>
    <n v="74311"/>
    <n v="22490"/>
    <n v="45380"/>
    <n v="4783"/>
    <n v="1316"/>
    <n v="342"/>
    <n v="22591"/>
    <n v="17913"/>
    <n v="4678"/>
    <n v="0.20707361338586164"/>
    <n v="111986"/>
    <n v="2883"/>
    <n v="2.5744289464754523E-2"/>
    <n v="957"/>
    <n v="2152"/>
    <n v="3334"/>
    <n v="4200"/>
    <n v="3958"/>
    <n v="2915"/>
    <n v="2082"/>
    <n v="1360"/>
    <n v="1633"/>
    <n v="4.9571068124474351"/>
    <n v="22591"/>
    <n v="5.0847240051347882"/>
    <n v="131"/>
    <n v="640"/>
    <n v="1098"/>
    <n v="9134"/>
    <n v="11350"/>
    <n v="130"/>
    <n v="64"/>
    <n v="44"/>
    <n v="22591"/>
    <n v="18655"/>
    <n v="2767"/>
    <n v="500"/>
    <n v="427"/>
    <n v="165"/>
    <n v="77"/>
    <n v="22591"/>
    <n v="9460"/>
    <n v="61"/>
    <n v="58"/>
    <n v="12923"/>
    <n v="52"/>
    <n v="37"/>
    <n v="47196.613961312032"/>
    <n v="0.57204196361382853"/>
    <n v="2.3018016024080384E-3"/>
    <n v="0.42401841441281929"/>
    <n v="0.57598158558718071"/>
    <n v="22591"/>
    <n v="82"/>
    <n v="12681"/>
    <n v="29"/>
    <n v="8041"/>
    <n v="12"/>
    <n v="1679"/>
    <n v="67"/>
    <n v="0.92218139967243595"/>
    <n v="7.7818600327564047E-2"/>
    <n v="22591"/>
    <n v="402"/>
    <n v="250"/>
    <n v="20190"/>
    <n v="0.89371873755035192"/>
    <n v="1652"/>
    <n v="97"/>
    <n v="2.8861050860962328E-2"/>
    <n v="7.3126466291886155E-2"/>
    <n v="0.32690009295737238"/>
    <n v="71981"/>
    <n v="67942"/>
    <n v="4039"/>
    <n v="0.94388797043664296"/>
    <n v="34723"/>
    <n v="33682"/>
    <n v="1041"/>
    <n v="0.97001987155487712"/>
    <n v="37258"/>
    <n v="34260"/>
    <n v="2998"/>
    <n v="0.91953405979923775"/>
    <n v="38984"/>
    <n v="36928"/>
    <n v="2056"/>
    <n v="0.94726041452903753"/>
    <n v="32997"/>
    <n v="31014"/>
    <n v="1983"/>
    <n v="0.93990362760250934"/>
    <n v="54430"/>
    <n v="26277"/>
    <n v="25266"/>
    <n v="2887"/>
    <n v="5.304060260885541E-2"/>
    <n v="0.46419254087819217"/>
    <n v="9.101835815725666"/>
    <n v="27085"/>
    <n v="12953"/>
    <n v="0.47823518552704447"/>
    <n v="12672"/>
    <n v="0.46786043935757798"/>
    <n v="1460"/>
    <n v="5.3904375115377517E-2"/>
    <n v="27345"/>
    <n v="13324"/>
    <n v="12594"/>
    <n v="5.2185042969464253E-2"/>
    <n v="0.46055951727921007"/>
    <n v="1427"/>
    <n v="54542"/>
    <n v="4741"/>
    <n v="22597"/>
    <n v="14167"/>
    <n v="7705"/>
    <n v="157"/>
    <n v="3902"/>
    <n v="141"/>
    <n v="146"/>
    <n v="986"/>
    <n v="4741"/>
    <n v="49801"/>
    <n v="27204"/>
    <n v="27338"/>
    <n v="13037"/>
    <n v="8.6923838509772283E-2"/>
    <n v="0.91307616149022774"/>
    <n v="0.49877158886729495"/>
    <n v="0.23902680503098531"/>
    <n v="0.70592387517876132"/>
    <n v="26531"/>
    <n v="1275"/>
    <n v="10487"/>
    <n v="7970"/>
    <n v="4169"/>
    <n v="91"/>
    <n v="1858"/>
    <n v="64"/>
    <n v="125"/>
    <n v="492"/>
    <n v="4.8056989936300934E-2"/>
    <n v="0.95194301006369908"/>
    <n v="0.55666955636802229"/>
    <n v="0.25626625457012553"/>
    <n v="28011"/>
    <n v="3466"/>
    <n v="12110"/>
    <n v="6197"/>
    <n v="3536"/>
    <n v="66"/>
    <n v="2044"/>
    <n v="77"/>
    <n v="21"/>
    <n v="494"/>
    <n v="0.12373710328085395"/>
    <n v="0.87626289671914603"/>
    <n v="0.44393274070900718"/>
    <n v="87399"/>
    <n v="1977"/>
    <n v="12052"/>
    <n v="2068"/>
    <n v="19418"/>
    <n v="7156"/>
    <n v="2360"/>
    <n v="481"/>
    <n v="16480"/>
    <n v="18003"/>
    <n v="4688"/>
    <n v="647"/>
    <n v="2069"/>
    <n v="0.28786370553438828"/>
    <n v="8.1877367017929262E-2"/>
    <n v="12.213387367244271"/>
    <n v="0.16695553137957841"/>
    <n v="43086"/>
    <n v="1072"/>
    <n v="8943"/>
    <n v="1718"/>
    <n v="13844"/>
    <n v="3425"/>
    <n v="1470"/>
    <n v="283"/>
    <n v="8030"/>
    <n v="538"/>
    <n v="1938"/>
    <n v="326"/>
    <n v="1499"/>
    <n v="0.7072366894118739"/>
    <n v="44313"/>
    <n v="905"/>
    <n v="3109"/>
    <n v="350"/>
    <n v="5574"/>
    <n v="3731"/>
    <n v="890"/>
    <n v="198"/>
    <n v="8450"/>
    <n v="17465"/>
    <n v="2750"/>
    <n v="321"/>
    <n v="570"/>
    <n v="0.32854918421230789"/>
    <n v="87399"/>
    <n v="71432"/>
    <n v="436"/>
    <n v="44"/>
    <n v="139"/>
    <n v="237"/>
    <n v="90"/>
    <n v="3"/>
    <n v="26"/>
    <n v="14992"/>
    <n v="0.17153514342269363"/>
    <n v="0.8284648565773064"/>
    <n v="46623"/>
    <n v="38132"/>
    <n v="424"/>
    <n v="24"/>
    <n v="56"/>
    <n v="157"/>
    <n v="29"/>
    <n v="1"/>
    <n v="17"/>
    <n v="7783"/>
    <n v="0.16693477468202389"/>
    <n v="40776"/>
    <n v="33300"/>
    <n v="12"/>
    <n v="20"/>
    <n v="83"/>
    <n v="80"/>
    <n v="61"/>
    <n v="2"/>
    <n v="9"/>
    <n v="7209"/>
    <n v="0.17679517363154798"/>
    <n v="114869"/>
    <n v="110308"/>
    <n v="4561"/>
    <n v="3.9706099992164991E-2"/>
    <n v="2300"/>
    <n v="1521"/>
    <n v="1449"/>
    <n v="1518"/>
    <n v="57007"/>
    <n v="54825"/>
    <n v="2182"/>
    <n v="3.8276001192835966E-2"/>
    <n v="57862"/>
    <n v="55483"/>
    <n v="2379"/>
    <n v="4.1115066883274001E-2"/>
    <n v="22591"/>
    <n v="223"/>
    <n v="21129"/>
    <n v="693"/>
    <n v="31"/>
    <n v="65"/>
    <n v="450"/>
    <n v="1.9919436943915719E-2"/>
    <n v="0.98008056305608426"/>
    <n v="0.94515515028108543"/>
    <n v="22591"/>
    <n v="626"/>
    <n v="2916"/>
    <n v="11770"/>
    <n v="4424"/>
    <n v="105"/>
    <n v="731"/>
    <n v="325"/>
    <n v="813"/>
    <n v="1"/>
    <n v="880"/>
    <n v="5.1392147315302554E-2"/>
    <n v="0.71377982382364658"/>
    <n v="22591"/>
    <n v="591"/>
    <n v="2933"/>
    <n v="12192"/>
    <n v="4637"/>
    <n v="108"/>
    <n v="1034"/>
    <n v="198"/>
    <n v="14"/>
    <n v="0"/>
    <n v="884"/>
    <n v="0.70505953698375456"/>
    <n v="0.82946748705236595"/>
    <n v="22591"/>
    <n v="3551"/>
    <n v="614"/>
    <n v="2587"/>
    <n v="3570"/>
    <n v="6047"/>
    <n v="1799"/>
    <n v="4202"/>
    <n v="221"/>
    <n v="0.15718649019521047"/>
    <n v="17602.686291000842"/>
    <n v="0.61086273294674875"/>
    <n v="22591"/>
    <n v="63"/>
    <n v="27"/>
    <n v="6"/>
    <n v="83"/>
    <n v="15674"/>
    <n v="6562"/>
    <n v="86"/>
    <n v="0"/>
    <n v="90"/>
    <n v="22591"/>
    <n v="1.2019388251958745"/>
    <n v="0.32432711287126487"/>
    <n v="0.83198909881044447"/>
    <n v="0.16894472516661066"/>
    <n v="11653"/>
    <n v="0.5158248860165553"/>
    <n v="0.21000558669285804"/>
    <n v="6514"/>
    <n v="10938"/>
    <n v="1091"/>
    <n v="7259"/>
    <n v="553"/>
    <n v="798"/>
    <n v="0.32132265061307602"/>
    <n v="0.28834491611703778"/>
    <n v="0.48417511398344476"/>
    <n v="3.5323801513877207E-2"/>
    <n v="22591"/>
    <n v="443"/>
    <n v="12613"/>
    <n v="10155"/>
    <n v="274"/>
    <n v="276"/>
    <n v="42"/>
    <n v="6818"/>
    <n v="0.59191713514231326"/>
    <n v="48538"/>
    <n v="43609"/>
    <n v="0.84466094636735167"/>
    <n v="0.80580407714003999"/>
    <n v="3514031"/>
    <n v="143787120.458"/>
    <n v="2954700.8156759269"/>
    <n v="111"/>
    <n v="111"/>
    <n v="2.1499544829456313E-3"/>
    <n v="0.47531531531531535"/>
    <n v="5276"/>
    <n v="215883.36799999999"/>
    <n v="34094.413306084462"/>
    <n v="2076"/>
    <n v="2076"/>
    <n v="4.0209959518875051E-2"/>
    <n v="0.11580443159922929"/>
    <n v="24041"/>
    <n v="983709.63800000004"/>
    <n v="169705.99542704519"/>
    <n v="1495"/>
    <n v="1495"/>
    <n v="2.8956594162195665E-2"/>
    <n v="0.64464882943143809"/>
    <n v="96375"/>
    <n v="3943472.25"/>
    <n v="196021.93399566985"/>
    <n v="3330"/>
    <n v="3330"/>
    <n v="6.4498634488368942E-2"/>
    <n v="0.28554054054054051"/>
    <n v="95085"/>
    <n v="508047.1864187289"/>
    <m/>
    <m/>
    <n v="0"/>
    <m/>
    <n v="0"/>
    <m/>
    <m/>
    <m/>
    <n v="0"/>
    <n v="0"/>
    <m/>
    <n v="0"/>
    <n v="1008"/>
    <n v="627"/>
    <n v="627"/>
    <n v="1.2144337484746944E-2"/>
    <n v="0.16763955342902712"/>
    <n v="10511"/>
    <n v="147421.94613625787"/>
    <m/>
    <m/>
    <n v="0"/>
    <n v="0"/>
    <m/>
    <n v="0"/>
    <n v="381"/>
    <n v="381"/>
    <n v="7.379573495516086E-3"/>
    <n v="0.14761154855643044"/>
    <n v="5624"/>
    <n v="41167.519880212865"/>
    <n v="56558"/>
    <n v="51629"/>
    <n v="6.6402748249868485E-2"/>
    <n v="1.517087145665284E-3"/>
    <n v="0.72934689166540911"/>
    <n v="8.4159635506987508E-3"/>
    <n v="4.8386620905737282E-2"/>
    <n v="0.12540783630883118"/>
    <n v="3.6390059395285348E-2"/>
    <n v="0"/>
    <n v="1.0161909626487338E-2"/>
    <n v="0"/>
    <n v="4051159.8108399259"/>
    <n v="35.267651070697283"/>
    <n v="4929"/>
    <n v="8.71494748753492E-2"/>
    <n v="2.0309947310725271"/>
    <n v="0.44945981944649993"/>
    <n v="0.13900879999999999"/>
    <n v="233"/>
    <b v="0"/>
    <b v="0"/>
    <b v="0"/>
    <b v="0"/>
    <b v="0"/>
    <b v="1"/>
    <b v="0"/>
    <b v="1"/>
    <n v="2"/>
    <m/>
    <m/>
    <m/>
    <n v="2"/>
    <n v="3"/>
    <m/>
    <m/>
    <m/>
    <n v="0"/>
    <n v="4.9751243781094526E-3"/>
    <n v="0"/>
    <n v="2.7397260273972603E-3"/>
    <n v="0"/>
    <n v="0"/>
    <n v="0"/>
    <n v="4.1666666666666664E-2"/>
    <n v="6.5217391304347823E-3"/>
    <n v="1.9287126013766782E-3"/>
    <n v="1.2047101449275361E-2"/>
    <n v="83.007518796992485"/>
    <n v="0.13388309483385885"/>
    <m/>
    <m/>
    <m/>
    <n v="4"/>
    <m/>
    <m/>
    <n v="183"/>
    <m/>
    <n v="1"/>
    <m/>
    <m/>
    <m/>
    <m/>
    <m/>
    <m/>
    <m/>
    <m/>
    <n v="2"/>
    <m/>
    <m/>
    <m/>
    <n v="133"/>
    <m/>
    <m/>
    <m/>
    <m/>
    <m/>
    <m/>
    <n v="4"/>
    <m/>
    <m/>
    <m/>
    <m/>
    <m/>
    <m/>
    <n v="3"/>
    <m/>
    <m/>
    <m/>
    <n v="141"/>
    <n v="1"/>
    <m/>
    <m/>
    <m/>
    <m/>
    <m/>
    <n v="4"/>
    <m/>
    <m/>
    <m/>
    <m/>
    <m/>
    <m/>
    <n v="1"/>
    <m/>
    <m/>
    <m/>
    <n v="42"/>
    <m/>
    <m/>
    <m/>
    <n v="1"/>
    <m/>
    <n v="6"/>
    <m/>
    <m/>
    <n v="1"/>
    <m/>
    <m/>
    <m/>
    <n v="4"/>
    <m/>
    <m/>
    <n v="1"/>
    <n v="83"/>
    <m/>
    <n v="3"/>
    <m/>
    <m/>
    <n v="3"/>
    <m/>
    <m/>
    <m/>
    <n v="6"/>
    <m/>
    <m/>
    <m/>
    <m/>
    <n v="1"/>
    <n v="0"/>
    <n v="0"/>
    <n v="0"/>
    <n v="14"/>
    <n v="0"/>
    <n v="0"/>
    <n v="0"/>
    <n v="582"/>
    <n v="0"/>
    <n v="5"/>
    <n v="0"/>
    <n v="0"/>
    <n v="4"/>
    <n v="0"/>
    <n v="0"/>
    <n v="20"/>
    <n v="0"/>
    <n v="0"/>
  </r>
  <r>
    <s v="MMR005"/>
    <s v="Sagaing"/>
    <s v="MMR005D007"/>
    <s v="Mawlaik"/>
    <s v="MMR005031"/>
    <s v="Mawlaik"/>
    <n v="28"/>
    <n v="2"/>
    <x v="4"/>
    <n v="28442.895142588583"/>
    <n v="0.44570886809469962"/>
    <n v="0.16673812214990061"/>
    <n v="0.98408812729498163"/>
    <n v="5.2715352256793115E-2"/>
    <n v="0.28066851100920909"/>
    <n v="0.50783912747102933"/>
    <n v="0.33339777670372162"/>
    <n v="3.6829386176897051E-2"/>
    <n v="0.12160463992266796"/>
    <n v="0.90343160947317547"/>
    <n v="0.7762203963267279"/>
    <n v="0.1849733683512923"/>
    <n v="1"/>
    <n v="28442.895142588583"/>
    <n v="51314"/>
    <n v="25055"/>
    <n v="26259"/>
    <n v="9.9665438850249995E-4"/>
    <n v="95.414905365779362"/>
    <n v="3528.49008125"/>
    <n v="14.542764417187065"/>
    <n v="1.2559277691386409E-2"/>
    <n v="49782"/>
    <n v="23757"/>
    <n v="26025"/>
    <n v="1532"/>
    <n v="1298"/>
    <n v="234"/>
    <n v="8556"/>
    <n v="4401"/>
    <n v="4155"/>
    <n v="105.92057761732852"/>
    <n v="42758"/>
    <n v="20654"/>
    <n v="22104"/>
    <n v="93.440101339124141"/>
    <n v="0.16673812214990061"/>
    <n v="16390"/>
    <n v="32274"/>
    <n v="2650"/>
    <n v="0.58994856540868812"/>
    <n v="21041.379314618578"/>
    <n v="0.50783912747102933"/>
    <n v="0.49216087252897067"/>
    <n v="8.2109437937658782"/>
    <n v="34924"/>
    <n v="10722"/>
    <n v="21099"/>
    <n v="2302"/>
    <n v="600"/>
    <n v="201"/>
    <n v="10345"/>
    <n v="7911"/>
    <n v="2434"/>
    <n v="0.23528274528757856"/>
    <n v="49782"/>
    <n v="1532"/>
    <n v="3.0774175404764775E-2"/>
    <n v="418"/>
    <n v="938"/>
    <n v="1540"/>
    <n v="2112"/>
    <n v="1873"/>
    <n v="1443"/>
    <n v="953"/>
    <n v="554"/>
    <n v="514"/>
    <n v="4.8121797970033837"/>
    <n v="10345"/>
    <n v="4.9602706621556312"/>
    <n v="230"/>
    <n v="235"/>
    <n v="349"/>
    <n v="7663"/>
    <n v="1542"/>
    <n v="186"/>
    <n v="129"/>
    <n v="11"/>
    <n v="10345"/>
    <n v="9547"/>
    <n v="252"/>
    <n v="108"/>
    <n v="389"/>
    <n v="21"/>
    <n v="28"/>
    <n v="10345"/>
    <n v="3394"/>
    <n v="49"/>
    <n v="6"/>
    <n v="6807"/>
    <n v="27"/>
    <n v="62"/>
    <n v="16568.33504108265"/>
    <n v="0.65799903334944421"/>
    <n v="2.609956500724988E-3"/>
    <n v="0.33339777670372162"/>
    <n v="0.66660222329627838"/>
    <n v="10345"/>
    <n v="49"/>
    <n v="5306"/>
    <n v="8"/>
    <n v="4234"/>
    <n v="16"/>
    <n v="691"/>
    <n v="41"/>
    <n v="0.92769453842435956"/>
    <n v="7.230546157564044E-2"/>
    <n v="10345"/>
    <n v="351"/>
    <n v="30"/>
    <n v="9299"/>
    <n v="0.89888835186080229"/>
    <n v="601"/>
    <n v="64"/>
    <n v="3.6829386176897051E-2"/>
    <n v="5.8095698405026583E-2"/>
    <n v="0.36945384243595941"/>
    <n v="33497"/>
    <n v="32964"/>
    <n v="533"/>
    <n v="0.98408812729498163"/>
    <n v="15506"/>
    <n v="15373"/>
    <n v="133"/>
    <n v="0.99142267509351223"/>
    <n v="17991"/>
    <n v="17591"/>
    <n v="400"/>
    <n v="0.97776666110833199"/>
    <n v="5645"/>
    <n v="5523"/>
    <n v="122"/>
    <n v="0.97838795394154121"/>
    <n v="27852"/>
    <n v="27441"/>
    <n v="411"/>
    <n v="0.9852434295562259"/>
    <n v="23098"/>
    <n v="10187"/>
    <n v="12090"/>
    <n v="821"/>
    <n v="3.5544202961295353E-2"/>
    <n v="0.52342194129361852"/>
    <n v="12.40803897685749"/>
    <n v="11089"/>
    <n v="4988"/>
    <n v="0.44981513211290469"/>
    <n v="5672"/>
    <n v="0.51149788078275771"/>
    <n v="429"/>
    <n v="3.8686987104337635E-2"/>
    <n v="12009"/>
    <n v="5199"/>
    <n v="6418"/>
    <n v="3.2642185027895745E-2"/>
    <n v="0.53443250895161964"/>
    <n v="392"/>
    <n v="26387"/>
    <n v="1391"/>
    <n v="17590"/>
    <n v="3525"/>
    <n v="1784"/>
    <n v="54"/>
    <n v="1406"/>
    <n v="29"/>
    <n v="43"/>
    <n v="565"/>
    <n v="1391"/>
    <n v="24996"/>
    <n v="7406"/>
    <n v="18981"/>
    <n v="3881"/>
    <n v="5.2715352256793115E-2"/>
    <n v="0.94728464774320686"/>
    <n v="0.28066851100920909"/>
    <n v="0.14708000151589798"/>
    <n v="0.61397657937620798"/>
    <n v="12621"/>
    <n v="545"/>
    <n v="7945"/>
    <n v="2122"/>
    <n v="1002"/>
    <n v="35"/>
    <n v="619"/>
    <n v="15"/>
    <n v="32"/>
    <n v="306"/>
    <n v="4.3181998256873466E-2"/>
    <n v="0.95681800174312659"/>
    <n v="0.32731162348466841"/>
    <n v="0.15917914586799778"/>
    <n v="13766"/>
    <n v="846"/>
    <n v="9645"/>
    <n v="1403"/>
    <n v="782"/>
    <n v="19"/>
    <n v="787"/>
    <n v="14"/>
    <n v="11"/>
    <n v="259"/>
    <n v="6.1455760569519104E-2"/>
    <n v="0.93854423943048093"/>
    <n v="0.23790498329216911"/>
    <n v="40741"/>
    <n v="1758"/>
    <n v="4458"/>
    <n v="927"/>
    <n v="11113"/>
    <n v="8918"/>
    <n v="458"/>
    <n v="69"/>
    <n v="6162"/>
    <n v="4426"/>
    <n v="1723"/>
    <n v="239"/>
    <n v="490"/>
    <n v="0.32753246115706536"/>
    <n v="0.21889497066836847"/>
    <n v="4.5684009867683342"/>
    <n v="6.2449490167361441E-2"/>
    <n v="19677"/>
    <n v="1185"/>
    <n v="2944"/>
    <n v="728"/>
    <n v="7261"/>
    <n v="3005"/>
    <n v="287"/>
    <n v="54"/>
    <n v="2948"/>
    <n v="147"/>
    <n v="675"/>
    <n v="113"/>
    <n v="330"/>
    <n v="0.78314783757686635"/>
    <n v="21064"/>
    <n v="573"/>
    <n v="1514"/>
    <n v="199"/>
    <n v="3852"/>
    <n v="5913"/>
    <n v="171"/>
    <n v="15"/>
    <n v="3214"/>
    <n v="4279"/>
    <n v="1048"/>
    <n v="126"/>
    <n v="160"/>
    <n v="0.58023167489555638"/>
    <n v="40741"/>
    <n v="32755"/>
    <n v="14"/>
    <n v="61"/>
    <n v="92"/>
    <n v="161"/>
    <n v="111"/>
    <n v="0"/>
    <n v="11"/>
    <n v="7536"/>
    <n v="0.1849733683512923"/>
    <n v="0.8150266316487077"/>
    <n v="7148"/>
    <n v="5991"/>
    <n v="6"/>
    <n v="14"/>
    <n v="23"/>
    <n v="32"/>
    <n v="23"/>
    <n v="0"/>
    <n v="4"/>
    <n v="1055"/>
    <n v="0.14759373251259095"/>
    <n v="33593"/>
    <n v="26764"/>
    <n v="8"/>
    <n v="47"/>
    <n v="69"/>
    <n v="129"/>
    <n v="88"/>
    <n v="0"/>
    <n v="7"/>
    <n v="6481"/>
    <n v="0.19292709790730211"/>
    <n v="51314"/>
    <n v="49231"/>
    <n v="2083"/>
    <n v="4.0593210429902174E-2"/>
    <n v="958"/>
    <n v="590"/>
    <n v="761"/>
    <n v="761"/>
    <n v="25055"/>
    <n v="24074"/>
    <n v="981"/>
    <n v="3.9153861504689684E-2"/>
    <n v="26259"/>
    <n v="25157"/>
    <n v="1102"/>
    <n v="4.1966563844777031E-2"/>
    <n v="10345"/>
    <n v="46"/>
    <n v="9300"/>
    <n v="350"/>
    <n v="80"/>
    <n v="14"/>
    <n v="555"/>
    <n v="5.3649105848235866E-2"/>
    <n v="0.9463508941517641"/>
    <n v="0.90343160947317547"/>
    <n v="10345"/>
    <n v="272"/>
    <n v="4566"/>
    <n v="3184"/>
    <n v="254"/>
    <n v="5"/>
    <n v="1988"/>
    <n v="67"/>
    <n v="8"/>
    <n v="0"/>
    <n v="1"/>
    <n v="0.19913001449975834"/>
    <n v="0.7762203963267279"/>
    <n v="10345"/>
    <n v="419"/>
    <n v="4270"/>
    <n v="2967"/>
    <n v="246"/>
    <n v="5"/>
    <n v="2317"/>
    <n v="116"/>
    <n v="2"/>
    <n v="0"/>
    <n v="3"/>
    <n v="0.75147414209763175"/>
    <n v="0.83982600289995168"/>
    <n v="10345"/>
    <n v="1258"/>
    <n v="82"/>
    <n v="1547"/>
    <n v="3734"/>
    <n v="1678"/>
    <n v="28"/>
    <n v="1651"/>
    <n v="367"/>
    <n v="0.12160463992266796"/>
    <n v="6053.7221846302564"/>
    <n v="0.44340260995650072"/>
    <n v="10345"/>
    <n v="9"/>
    <n v="2"/>
    <n v="1"/>
    <n v="4"/>
    <n v="9275"/>
    <n v="1020"/>
    <n v="26"/>
    <n v="0"/>
    <n v="8"/>
    <n v="10345"/>
    <n v="1.2053165780570323"/>
    <n v="0.32523855429447823"/>
    <n v="0.82965755072580005"/>
    <n v="0.16847127815758592"/>
    <n v="5134"/>
    <n v="0.49627839536007734"/>
    <n v="9.2522842365153457E-2"/>
    <n v="5211"/>
    <n v="4779"/>
    <n v="199"/>
    <n v="1840"/>
    <n v="134"/>
    <n v="306"/>
    <n v="0.17786370227162882"/>
    <n v="0.50372160463992266"/>
    <n v="0.46196230062832289"/>
    <n v="2.957950700821653E-2"/>
    <n v="10345"/>
    <n v="66"/>
    <n v="3960"/>
    <n v="2365"/>
    <n v="82"/>
    <n v="1642"/>
    <n v="819"/>
    <n v="5671"/>
    <n v="0.4762687288545191"/>
    <n v="21600"/>
    <n v="19282"/>
    <n v="0.6395780814647738"/>
    <n v="0.8437340524841821"/>
    <n v="1626888"/>
    <n v="66569003.184"/>
    <n v="1306439.9809182333"/>
    <n v="455"/>
    <n v="455"/>
    <n v="1.5092211755340321E-2"/>
    <n v="0.4156043956043956"/>
    <n v="18910"/>
    <n v="773759.38"/>
    <n v="139756.37886728314"/>
    <n v="833"/>
    <n v="833"/>
    <n v="2.7630356905930742E-2"/>
    <n v="9.4861944777911156E-2"/>
    <n v="7902"/>
    <n v="323334.03600000002"/>
    <n v="68094.939398231523"/>
    <n v="4095"/>
    <n v="4095"/>
    <n v="0.13582990579806289"/>
    <n v="0.7548717948717949"/>
    <n v="309120"/>
    <n v="12648572.16"/>
    <n v="536929.645292487"/>
    <n v="4920"/>
    <n v="4920"/>
    <n v="0.16319490513466897"/>
    <n v="0.27609552845528457"/>
    <n v="135839"/>
    <n v="750628.27542947326"/>
    <m/>
    <m/>
    <n v="0"/>
    <m/>
    <n v="0"/>
    <m/>
    <m/>
    <m/>
    <n v="0"/>
    <n v="0"/>
    <m/>
    <n v="0"/>
    <n v="563"/>
    <n v="322"/>
    <n v="322"/>
    <n v="1.0680642165317765E-2"/>
    <n v="0.16397515527950313"/>
    <n v="5280"/>
    <n v="75709.516197567835"/>
    <m/>
    <m/>
    <n v="0"/>
    <n v="0"/>
    <m/>
    <n v="0"/>
    <n v="241"/>
    <n v="241"/>
    <n v="7.9938967759055329E-3"/>
    <n v="0.16311203319502074"/>
    <n v="3931"/>
    <n v="26040.347220817061"/>
    <n v="32466"/>
    <n v="30148"/>
    <n v="3.8774914374422036E-2"/>
    <n v="8.8588086671283542E-4"/>
    <n v="0.44993814346524619"/>
    <n v="4.813211977849486E-2"/>
    <n v="0.18491865780512651"/>
    <n v="0.25851650103503282"/>
    <n v="2.6074369782103042E-2"/>
    <n v="0"/>
    <n v="8.9682998490981727E-3"/>
    <n v="0"/>
    <n v="2903599.0833240934"/>
    <n v="56.58492971360824"/>
    <n v="2318"/>
    <n v="7.1397769974742814E-2"/>
    <n v="1.5805458017618432"/>
    <n v="0.58751997505554043"/>
    <n v="-0.70699789999999996"/>
    <n v="191"/>
    <b v="0"/>
    <b v="0"/>
    <b v="0"/>
    <b v="0"/>
    <b v="0"/>
    <b v="1"/>
    <b v="0"/>
    <b v="0"/>
    <m/>
    <m/>
    <m/>
    <m/>
    <m/>
    <m/>
    <m/>
    <m/>
    <m/>
    <n v="0"/>
    <n v="0"/>
    <n v="0"/>
    <n v="0"/>
    <n v="0"/>
    <n v="0"/>
    <n v="0"/>
    <n v="0"/>
    <n v="0"/>
    <n v="0"/>
    <n v="0"/>
    <n v="620"/>
    <n v="1"/>
    <m/>
    <m/>
    <m/>
    <m/>
    <m/>
    <m/>
    <n v="5"/>
    <m/>
    <n v="1"/>
    <m/>
    <m/>
    <m/>
    <m/>
    <m/>
    <m/>
    <m/>
    <m/>
    <m/>
    <m/>
    <m/>
    <n v="1"/>
    <n v="4"/>
    <m/>
    <m/>
    <m/>
    <m/>
    <m/>
    <m/>
    <m/>
    <m/>
    <m/>
    <m/>
    <m/>
    <m/>
    <m/>
    <n v="1"/>
    <m/>
    <m/>
    <m/>
    <n v="5"/>
    <m/>
    <m/>
    <m/>
    <m/>
    <m/>
    <m/>
    <m/>
    <m/>
    <m/>
    <m/>
    <m/>
    <m/>
    <m/>
    <n v="1"/>
    <m/>
    <m/>
    <m/>
    <n v="5"/>
    <m/>
    <m/>
    <m/>
    <m/>
    <m/>
    <m/>
    <m/>
    <m/>
    <m/>
    <m/>
    <m/>
    <m/>
    <n v="2"/>
    <m/>
    <m/>
    <m/>
    <n v="30"/>
    <m/>
    <m/>
    <m/>
    <m/>
    <m/>
    <m/>
    <m/>
    <m/>
    <m/>
    <m/>
    <m/>
    <m/>
    <m/>
    <n v="0"/>
    <n v="0"/>
    <n v="0"/>
    <n v="0"/>
    <n v="4"/>
    <n v="0"/>
    <n v="0"/>
    <n v="1"/>
    <n v="49"/>
    <n v="0"/>
    <n v="1"/>
    <n v="0"/>
    <n v="0"/>
    <n v="0"/>
    <n v="0"/>
    <n v="0"/>
    <n v="0"/>
    <n v="0"/>
    <n v="0"/>
  </r>
  <r>
    <s v="MMR005"/>
    <s v="Sagaing"/>
    <s v="MMR005D007"/>
    <s v="Mawlaik"/>
    <s v="MMR005032"/>
    <s v="Paungbyin"/>
    <n v="40"/>
    <n v="2"/>
    <x v="4"/>
    <n v="61600.648158093536"/>
    <n v="0.45338129662543225"/>
    <n v="8.9170674570074715E-2"/>
    <n v="0.97061772964300053"/>
    <n v="7.5541357410666463E-2"/>
    <n v="0.30771290840921262"/>
    <n v="0.61804831618546885"/>
    <n v="0.39415193124567816"/>
    <n v="4.2477526424972836E-2"/>
    <n v="8.6782574335671242E-2"/>
    <n v="0.76563271757384177"/>
    <n v="0.84436431887780306"/>
    <n v="0.2460755048287972"/>
    <n v="1"/>
    <n v="61600.648158093536"/>
    <n v="112694"/>
    <n v="53869"/>
    <n v="58825"/>
    <n v="2.1888172751666352E-3"/>
    <n v="91.575010624734375"/>
    <n v="4166.6184750299999"/>
    <n v="27.046872823936344"/>
    <n v="2.3357951537602742E-2"/>
    <n v="110354"/>
    <n v="51850"/>
    <n v="58504"/>
    <n v="2340"/>
    <n v="2019"/>
    <n v="321"/>
    <n v="10049"/>
    <n v="4905"/>
    <n v="5144"/>
    <n v="95.3538102643857"/>
    <n v="102645"/>
    <n v="48964"/>
    <n v="53681"/>
    <n v="91.212905869860847"/>
    <n v="8.9170674570074715E-2"/>
    <n v="40908"/>
    <n v="66189"/>
    <n v="5597"/>
    <n v="0.70260919488132456"/>
    <n v="33514.159392044006"/>
    <n v="0.61804831618546885"/>
    <n v="0.38195168381453115"/>
    <n v="8.4560878695855806"/>
    <n v="71786"/>
    <n v="24049"/>
    <n v="40752"/>
    <n v="5407"/>
    <n v="941"/>
    <n v="637"/>
    <n v="20246"/>
    <n v="15528"/>
    <n v="4718"/>
    <n v="0.23303368566630447"/>
    <n v="110354"/>
    <n v="2340"/>
    <n v="2.1204487376986787E-2"/>
    <n v="505"/>
    <n v="1338"/>
    <n v="2428"/>
    <n v="3302"/>
    <n v="3540"/>
    <n v="3249"/>
    <n v="2274"/>
    <n v="1683"/>
    <n v="1927"/>
    <n v="5.4506569198854091"/>
    <n v="20246"/>
    <n v="5.5662353057394052"/>
    <n v="154"/>
    <n v="367"/>
    <n v="918"/>
    <n v="15785"/>
    <n v="2711"/>
    <n v="143"/>
    <n v="148"/>
    <n v="20"/>
    <n v="20246"/>
    <n v="19479"/>
    <n v="303"/>
    <n v="126"/>
    <n v="269"/>
    <n v="55"/>
    <n v="14"/>
    <n v="20246"/>
    <n v="7865"/>
    <n v="96"/>
    <n v="19"/>
    <n v="12200"/>
    <n v="9"/>
    <n v="57"/>
    <n v="43392.679739207742"/>
    <n v="0.60258816556356809"/>
    <n v="4.4453225328459944E-4"/>
    <n v="0.39415193124567816"/>
    <n v="0.60584806875432184"/>
    <n v="20246"/>
    <n v="110"/>
    <n v="7893"/>
    <n v="21"/>
    <n v="10834"/>
    <n v="27"/>
    <n v="1300"/>
    <n v="61"/>
    <n v="0.93144324804899736"/>
    <n v="6.8556751951002637E-2"/>
    <n v="20246"/>
    <n v="790"/>
    <n v="70"/>
    <n v="18129"/>
    <n v="0.89543613553294477"/>
    <n v="1162"/>
    <n v="95"/>
    <n v="4.2477526424972836E-2"/>
    <n v="5.7394053146300507E-2"/>
    <n v="0.33720241035266224"/>
    <n v="69804"/>
    <n v="67753"/>
    <n v="2051"/>
    <n v="0.97061772964300053"/>
    <n v="31406"/>
    <n v="31036"/>
    <n v="370"/>
    <n v="0.98821881169203341"/>
    <n v="38398"/>
    <n v="36717"/>
    <n v="1681"/>
    <n v="0.95622167821240689"/>
    <n v="6398"/>
    <n v="6308"/>
    <n v="90"/>
    <n v="0.98593310409502966"/>
    <n v="63406"/>
    <n v="61445"/>
    <n v="1961"/>
    <n v="0.9690723275399804"/>
    <n v="54162"/>
    <n v="24832"/>
    <n v="27216"/>
    <n v="2114"/>
    <n v="3.9031054983198553E-2"/>
    <n v="0.50249252243270193"/>
    <n v="11.746452223273415"/>
    <n v="26122"/>
    <n v="12218"/>
    <n v="0.46772835158104281"/>
    <n v="12796"/>
    <n v="0.48985529438787229"/>
    <n v="1108"/>
    <n v="4.2416354031084909E-2"/>
    <n v="28040"/>
    <n v="12614"/>
    <n v="14420"/>
    <n v="3.5877318116975747E-2"/>
    <n v="0.51426533523537798"/>
    <n v="1006"/>
    <n v="52276"/>
    <n v="3949"/>
    <n v="32241"/>
    <n v="8363"/>
    <n v="2864"/>
    <n v="84"/>
    <n v="2140"/>
    <n v="69"/>
    <n v="34"/>
    <n v="2532"/>
    <n v="3949"/>
    <n v="48327"/>
    <n v="16085.999999999998"/>
    <n v="36190"/>
    <n v="7723"/>
    <n v="7.5541357410666463E-2"/>
    <n v="0.92445864258933352"/>
    <n v="0.30771290840921262"/>
    <n v="0.14773509832427884"/>
    <n v="0.61608577549927301"/>
    <n v="23851"/>
    <n v="1429"/>
    <n v="13703"/>
    <n v="4605"/>
    <n v="1560"/>
    <n v="53"/>
    <n v="967"/>
    <n v="40"/>
    <n v="20"/>
    <n v="1474"/>
    <n v="5.9913630455746089E-2"/>
    <n v="0.94008636954425395"/>
    <n v="0.36556119240283425"/>
    <n v="0.17248752672843906"/>
    <n v="28425"/>
    <n v="2520"/>
    <n v="18538"/>
    <n v="3758"/>
    <n v="1304"/>
    <n v="31"/>
    <n v="1173"/>
    <n v="29"/>
    <n v="14"/>
    <n v="1058"/>
    <n v="8.8654353562005281E-2"/>
    <n v="0.91134564643799476"/>
    <n v="0.25917326297273524"/>
    <n v="85425"/>
    <n v="1938"/>
    <n v="7631"/>
    <n v="2697"/>
    <n v="26137"/>
    <n v="17915"/>
    <n v="1965"/>
    <n v="89"/>
    <n v="14280"/>
    <n v="7654"/>
    <n v="4081"/>
    <n v="399"/>
    <n v="639"/>
    <n v="0.29931518876207197"/>
    <n v="0.20971612525607258"/>
    <n v="4.7683505442366734"/>
    <n v="6.5182776487728952E-2"/>
    <n v="40093"/>
    <n v="1147"/>
    <n v="4668"/>
    <n v="1882"/>
    <n v="16333"/>
    <n v="5425"/>
    <n v="868"/>
    <n v="61"/>
    <n v="7083"/>
    <n v="475"/>
    <n v="1458"/>
    <n v="195"/>
    <n v="498"/>
    <n v="0.75631656398872626"/>
    <n v="45332"/>
    <n v="791"/>
    <n v="2963"/>
    <n v="815"/>
    <n v="9804"/>
    <n v="12490"/>
    <n v="1097"/>
    <n v="28"/>
    <n v="7197"/>
    <n v="7179"/>
    <n v="2623"/>
    <n v="204"/>
    <n v="141"/>
    <n v="0.61678284655431037"/>
    <n v="85425"/>
    <n v="63286"/>
    <n v="24"/>
    <n v="40"/>
    <n v="256"/>
    <n v="429"/>
    <n v="346"/>
    <n v="0"/>
    <n v="23"/>
    <n v="21021"/>
    <n v="0.2460755048287972"/>
    <n v="0.75392449517120275"/>
    <n v="8019"/>
    <n v="6402"/>
    <n v="9"/>
    <n v="7"/>
    <n v="19"/>
    <n v="47"/>
    <n v="5"/>
    <n v="0"/>
    <n v="0"/>
    <n v="1530"/>
    <n v="0.19079685746352412"/>
    <n v="77406"/>
    <n v="56884"/>
    <n v="15"/>
    <n v="33"/>
    <n v="237"/>
    <n v="382"/>
    <n v="341"/>
    <n v="0"/>
    <n v="23"/>
    <n v="19491"/>
    <n v="0.25180218587706377"/>
    <n v="112694"/>
    <n v="109888"/>
    <n v="2806"/>
    <n v="2.4899284788897368E-2"/>
    <n v="1243"/>
    <n v="912"/>
    <n v="1037"/>
    <n v="931"/>
    <n v="53869"/>
    <n v="52628"/>
    <n v="1241"/>
    <n v="2.3037368430822922E-2"/>
    <n v="58825"/>
    <n v="57260"/>
    <n v="1565"/>
    <n v="2.6604334891627709E-2"/>
    <n v="20246"/>
    <n v="129"/>
    <n v="15372"/>
    <n v="4068"/>
    <n v="139"/>
    <n v="68"/>
    <n v="470"/>
    <n v="2.3214462115973524E-2"/>
    <n v="0.97678553788402644"/>
    <n v="0.76563271757384177"/>
    <n v="20246"/>
    <n v="176"/>
    <n v="13096"/>
    <n v="3822"/>
    <n v="403"/>
    <n v="55"/>
    <n v="2310"/>
    <n v="162"/>
    <n v="1"/>
    <n v="0"/>
    <n v="221"/>
    <n v="0.12481477822779809"/>
    <n v="0.84436431887780306"/>
    <n v="20246"/>
    <n v="179"/>
    <n v="12995"/>
    <n v="3830"/>
    <n v="392"/>
    <n v="53"/>
    <n v="2432"/>
    <n v="140"/>
    <n v="1"/>
    <n v="0"/>
    <n v="224"/>
    <n v="0.84683394250716193"/>
    <n v="0.80499851822582236"/>
    <n v="20246"/>
    <n v="1757"/>
    <n v="381"/>
    <n v="4072"/>
    <n v="7002"/>
    <n v="3828"/>
    <n v="43"/>
    <n v="2323"/>
    <n v="840"/>
    <n v="8.6782574335671242E-2"/>
    <n v="9576.8042082386637"/>
    <n v="0.39059567321940136"/>
    <n v="20246"/>
    <n v="59"/>
    <n v="0"/>
    <n v="17"/>
    <n v="8"/>
    <n v="19259"/>
    <n v="878"/>
    <n v="14"/>
    <n v="1"/>
    <n v="10"/>
    <n v="20246"/>
    <n v="0.80766571174553003"/>
    <n v="0.21793778765142605"/>
    <n v="1.2381360078277885"/>
    <n v="0.25141741383441824"/>
    <n v="10979"/>
    <n v="0.54227995653462413"/>
    <n v="0.19785903512407865"/>
    <n v="9267"/>
    <n v="6099"/>
    <n v="398"/>
    <n v="371"/>
    <n v="164"/>
    <n v="53"/>
    <n v="1.832460732984293E-2"/>
    <n v="0.45772004346537587"/>
    <n v="0.30124469030919687"/>
    <n v="8.1003655042971457E-3"/>
    <n v="20246"/>
    <n v="136"/>
    <n v="8546"/>
    <n v="5049"/>
    <n v="1181"/>
    <n v="2944"/>
    <n v="852"/>
    <n v="12764"/>
    <n v="0.52924034377160922"/>
    <n v="57016"/>
    <n v="56399"/>
    <n v="0.78780555943567543"/>
    <n v="0.81426993386407565"/>
    <n v="4592401"/>
    <n v="187911864.118"/>
    <n v="3821279.3529616967"/>
    <n v="785"/>
    <n v="785"/>
    <n v="1.0965218605950552E-2"/>
    <n v="0.48815286624203824"/>
    <n v="38320"/>
    <n v="1567977.76"/>
    <n v="241118.14815564232"/>
    <n v="326"/>
    <n v="326"/>
    <n v="4.5537086185221398E-3"/>
    <n v="7.7975460122699389E-2"/>
    <n v="2542"/>
    <n v="104013.556"/>
    <n v="26649.400052609217"/>
    <n v="10394"/>
    <n v="10394"/>
    <n v="0.14518787540159239"/>
    <n v="0.72039638252838178"/>
    <n v="748780"/>
    <n v="30638580.039999999"/>
    <n v="1362844.1350842759"/>
    <n v="2305"/>
    <n v="2305"/>
    <n v="3.2197234250593655E-2"/>
    <n v="0.3909718004338395"/>
    <n v="90119"/>
    <n v="351666.29570425529"/>
    <m/>
    <m/>
    <n v="0"/>
    <m/>
    <n v="0"/>
    <m/>
    <n v="11"/>
    <n v="11"/>
    <n v="1.5365274479675931E-4"/>
    <n v="0.17181818181818184"/>
    <n v="189"/>
    <n v="42.803345454545465"/>
    <n v="1370"/>
    <n v="830"/>
    <n v="830"/>
    <n v="1.159379801648275E-2"/>
    <n v="0.18812048192771083"/>
    <n v="15614"/>
    <n v="195151.85852168108"/>
    <m/>
    <m/>
    <n v="0"/>
    <n v="0"/>
    <m/>
    <n v="0"/>
    <n v="540"/>
    <n v="540"/>
    <n v="7.5429529263863664E-3"/>
    <n v="0.18805555555555556"/>
    <n v="10155"/>
    <n v="58347.665971955248"/>
    <n v="72207"/>
    <n v="71590"/>
    <n v="9.20756308897729E-2"/>
    <n v="2.1036291378523247E-3"/>
    <n v="0.63087609047023752"/>
    <n v="3.9807525333618261E-2"/>
    <n v="0.22499945710482541"/>
    <n v="5.8058528909198777E-2"/>
    <n v="3.2218696980825821E-2"/>
    <n v="0"/>
    <n v="9.6329380807819252E-3"/>
    <n v="7.0666404481738319E-6"/>
    <n v="6057099.6597975697"/>
    <n v="53.748200079840714"/>
    <n v="617"/>
    <n v="8.5448779204232283E-3"/>
    <n v="1.5607074106388577"/>
    <n v="0.63526008483149055"/>
    <n v="-1.492092"/>
    <n v="132"/>
    <b v="0"/>
    <b v="0"/>
    <b v="0"/>
    <b v="0"/>
    <b v="0"/>
    <b v="1"/>
    <b v="0"/>
    <b v="0"/>
    <m/>
    <m/>
    <m/>
    <m/>
    <m/>
    <m/>
    <m/>
    <m/>
    <m/>
    <n v="0"/>
    <n v="0"/>
    <n v="0"/>
    <n v="0"/>
    <n v="0"/>
    <n v="0"/>
    <n v="0"/>
    <n v="0"/>
    <n v="0"/>
    <n v="0"/>
    <n v="0"/>
    <n v="620"/>
    <n v="1"/>
    <m/>
    <m/>
    <m/>
    <m/>
    <m/>
    <m/>
    <n v="2"/>
    <m/>
    <n v="1"/>
    <m/>
    <m/>
    <m/>
    <m/>
    <m/>
    <m/>
    <m/>
    <m/>
    <m/>
    <m/>
    <m/>
    <n v="1"/>
    <n v="1"/>
    <m/>
    <m/>
    <m/>
    <m/>
    <m/>
    <m/>
    <m/>
    <m/>
    <m/>
    <m/>
    <m/>
    <m/>
    <m/>
    <n v="1"/>
    <m/>
    <m/>
    <m/>
    <n v="4"/>
    <m/>
    <m/>
    <m/>
    <m/>
    <m/>
    <m/>
    <m/>
    <m/>
    <m/>
    <m/>
    <m/>
    <m/>
    <m/>
    <n v="1"/>
    <m/>
    <m/>
    <m/>
    <n v="3"/>
    <m/>
    <m/>
    <m/>
    <m/>
    <m/>
    <m/>
    <m/>
    <m/>
    <n v="1"/>
    <m/>
    <m/>
    <m/>
    <n v="2"/>
    <m/>
    <m/>
    <m/>
    <n v="77"/>
    <m/>
    <m/>
    <m/>
    <m/>
    <m/>
    <m/>
    <m/>
    <m/>
    <m/>
    <m/>
    <m/>
    <m/>
    <m/>
    <n v="1"/>
    <n v="0"/>
    <n v="0"/>
    <n v="0"/>
    <n v="4"/>
    <n v="0"/>
    <n v="0"/>
    <n v="1"/>
    <n v="87"/>
    <n v="0"/>
    <n v="1"/>
    <n v="0"/>
    <n v="0"/>
    <n v="0"/>
    <n v="0"/>
    <n v="0"/>
    <n v="0"/>
    <n v="0"/>
    <n v="0"/>
  </r>
  <r>
    <s v="MMR005"/>
    <s v="Sagaing"/>
    <s v="MMR005D008"/>
    <s v="Hkamti"/>
    <s v="MMR005033"/>
    <s v="Hkamti"/>
    <n v="28"/>
    <n v="3"/>
    <x v="7"/>
    <n v="25761.236589709737"/>
    <n v="0.45945619644740154"/>
    <n v="0.24237273909941667"/>
    <n v="0.79100815172184324"/>
    <n v="0.22340472123680638"/>
    <n v="0.4455831471992292"/>
    <n v="0.43519005350570622"/>
    <n v="0.45673142236109227"/>
    <n v="0.33568808585789972"/>
    <n v="0.21776932481999728"/>
    <n v="0.71335416383643524"/>
    <n v="0.37141692704795543"/>
    <n v="0.28095562068243668"/>
    <n v="1"/>
    <n v="25761.236589709737"/>
    <n v="47658"/>
    <n v="26916"/>
    <n v="20742"/>
    <n v="9.2564514259757839E-4"/>
    <n v="129.76569279722304"/>
    <n v="8189.8852398400004"/>
    <n v="5.8191291580211519"/>
    <n v="5.0254584975094798E-3"/>
    <n v="37049"/>
    <n v="18368"/>
    <n v="18681"/>
    <n v="10609"/>
    <n v="8548"/>
    <n v="2061"/>
    <n v="11551"/>
    <n v="5881"/>
    <n v="5670"/>
    <n v="103.72134038800705"/>
    <n v="36107"/>
    <n v="21035"/>
    <n v="15072"/>
    <n v="139.5634288747346"/>
    <n v="0.24237273909941667"/>
    <n v="14071"/>
    <n v="32333"/>
    <n v="1254"/>
    <n v="0.47397395849441742"/>
    <n v="25069.349086073056"/>
    <n v="0.43519005350570622"/>
    <n v="0.56480994649429372"/>
    <n v="3.8783904988711226"/>
    <n v="33587"/>
    <n v="13538"/>
    <n v="17411"/>
    <n v="2109"/>
    <n v="377"/>
    <n v="152"/>
    <n v="7361"/>
    <n v="5646"/>
    <n v="1715"/>
    <n v="0.23298464882488795"/>
    <n v="37049"/>
    <n v="10609"/>
    <n v="0.28635050878566221"/>
    <n v="340"/>
    <n v="746"/>
    <n v="1117"/>
    <n v="1272"/>
    <n v="1203"/>
    <n v="934"/>
    <n v="650"/>
    <n v="526"/>
    <n v="573"/>
    <n v="5.0331476701535118"/>
    <n v="7361"/>
    <n v="6.4743920662953407"/>
    <n v="187"/>
    <n v="121"/>
    <n v="330"/>
    <n v="3330"/>
    <n v="2793"/>
    <n v="197"/>
    <n v="250"/>
    <n v="153"/>
    <n v="7361"/>
    <n v="6496"/>
    <n v="241"/>
    <n v="133"/>
    <n v="407"/>
    <n v="27"/>
    <n v="57"/>
    <n v="7361"/>
    <n v="3327"/>
    <n v="28"/>
    <n v="7"/>
    <n v="2629"/>
    <n v="1"/>
    <n v="1369"/>
    <n v="16886.210433365031"/>
    <n v="0.35715256079337049"/>
    <n v="1.3585110718652356E-4"/>
    <n v="0.45673142236109227"/>
    <n v="0.54326857763890768"/>
    <n v="7361"/>
    <n v="100"/>
    <n v="4415"/>
    <n v="7"/>
    <n v="1960"/>
    <n v="12"/>
    <n v="537"/>
    <n v="330"/>
    <n v="0.88058687678304581"/>
    <n v="0.11941312321695419"/>
    <n v="7361"/>
    <n v="2105"/>
    <n v="366"/>
    <n v="4270"/>
    <n v="0.58008422768645562"/>
    <n v="538"/>
    <n v="82"/>
    <n v="0.33568808585789972"/>
    <n v="7.3087895666349684E-2"/>
    <n v="0.33134085042793093"/>
    <n v="24044"/>
    <n v="19019"/>
    <n v="5025"/>
    <n v="0.79100815172184324"/>
    <n v="11817"/>
    <n v="9976"/>
    <n v="1841"/>
    <n v="0.8442074976728442"/>
    <n v="12227"/>
    <n v="9043"/>
    <n v="3184"/>
    <n v="0.73959270466999261"/>
    <n v="7274"/>
    <n v="6446"/>
    <n v="828"/>
    <n v="0.8861699202639538"/>
    <n v="16770"/>
    <n v="12573"/>
    <n v="4197"/>
    <n v="0.74973166368515209"/>
    <n v="18315"/>
    <n v="8847"/>
    <n v="7634"/>
    <n v="1834"/>
    <n v="0.10013650013650013"/>
    <n v="0.41681681681681682"/>
    <n v="4.8238822246455832"/>
    <n v="9147"/>
    <n v="4238"/>
    <n v="0.46332130753252432"/>
    <n v="4044"/>
    <n v="0.4421121679239095"/>
    <n v="865"/>
    <n v="9.4566524543566191E-2"/>
    <n v="9168"/>
    <n v="4609"/>
    <n v="3590"/>
    <n v="0.10569371727748691"/>
    <n v="0.39157940663176266"/>
    <n v="969"/>
    <n v="22833"/>
    <n v="5101"/>
    <n v="7558"/>
    <n v="5710"/>
    <n v="2728"/>
    <n v="58"/>
    <n v="1425"/>
    <n v="75"/>
    <n v="36"/>
    <n v="142"/>
    <n v="5101"/>
    <n v="17732"/>
    <n v="10174"/>
    <n v="12659"/>
    <n v="4464"/>
    <n v="0.22340472123680638"/>
    <n v="0.77659527876319367"/>
    <n v="0.4455831471992292"/>
    <n v="0.1955065037445802"/>
    <n v="0.61108921298121144"/>
    <n v="13047"/>
    <n v="2075"/>
    <n v="4417"/>
    <n v="3793"/>
    <n v="1715"/>
    <n v="32"/>
    <n v="832"/>
    <n v="51"/>
    <n v="25"/>
    <n v="107"/>
    <n v="0.15904039242737794"/>
    <n v="0.840959607572622"/>
    <n v="0.50241434812600594"/>
    <n v="0.21169617536598451"/>
    <n v="9786"/>
    <n v="3026"/>
    <n v="3141"/>
    <n v="1917"/>
    <n v="1013"/>
    <n v="26"/>
    <n v="593"/>
    <n v="24"/>
    <n v="11"/>
    <n v="35"/>
    <n v="0.30921724913141224"/>
    <n v="0.69078275086858776"/>
    <n v="0.3698140200286123"/>
    <n v="38216"/>
    <n v="1710"/>
    <n v="7902"/>
    <n v="855"/>
    <n v="9813"/>
    <n v="5083"/>
    <n v="603"/>
    <n v="89"/>
    <n v="5665"/>
    <n v="4383"/>
    <n v="961"/>
    <n v="174"/>
    <n v="978"/>
    <n v="0.24769729956039355"/>
    <n v="0.13300711743772242"/>
    <n v="7.5183946488294318"/>
    <n v="0.102775547517897"/>
    <n v="22099"/>
    <n v="1185"/>
    <n v="6701"/>
    <n v="648"/>
    <n v="6421"/>
    <n v="2347"/>
    <n v="421"/>
    <n v="60"/>
    <n v="2760"/>
    <n v="404"/>
    <n v="359"/>
    <n v="86"/>
    <n v="707"/>
    <n v="0.80198199013530025"/>
    <n v="16117"/>
    <n v="525"/>
    <n v="1201"/>
    <n v="207"/>
    <n v="3392"/>
    <n v="2736"/>
    <n v="182"/>
    <n v="29"/>
    <n v="2905"/>
    <n v="3979"/>
    <n v="602"/>
    <n v="88"/>
    <n v="271"/>
    <n v="0.51144753986473912"/>
    <n v="38216"/>
    <n v="26978"/>
    <n v="31"/>
    <n v="118"/>
    <n v="91"/>
    <n v="116"/>
    <n v="133"/>
    <n v="2"/>
    <n v="10"/>
    <n v="10737"/>
    <n v="0.28095562068243668"/>
    <n v="0.71904437931756338"/>
    <n v="9508"/>
    <n v="7601"/>
    <n v="2"/>
    <n v="32"/>
    <n v="27"/>
    <n v="48"/>
    <n v="7"/>
    <n v="0"/>
    <n v="2"/>
    <n v="1789"/>
    <n v="0.18815734118636937"/>
    <n v="28708"/>
    <n v="19377"/>
    <n v="29"/>
    <n v="86"/>
    <n v="64"/>
    <n v="68"/>
    <n v="126"/>
    <n v="2"/>
    <n v="8"/>
    <n v="8948"/>
    <n v="0.31169012122056572"/>
    <n v="47658"/>
    <n v="45254"/>
    <n v="2404"/>
    <n v="5.0442737840446512E-2"/>
    <n v="1187"/>
    <n v="840"/>
    <n v="786"/>
    <n v="729"/>
    <n v="26916"/>
    <n v="25728"/>
    <n v="1188"/>
    <n v="4.4137316094516273E-2"/>
    <n v="20742"/>
    <n v="19526"/>
    <n v="1216"/>
    <n v="5.8625012052839647E-2"/>
    <n v="7361"/>
    <n v="205"/>
    <n v="5046"/>
    <n v="956"/>
    <n v="156"/>
    <n v="170"/>
    <n v="828"/>
    <n v="0.11248471675044151"/>
    <n v="0.88751528324955853"/>
    <n v="0.71335416383643524"/>
    <n v="7361"/>
    <n v="702"/>
    <n v="365"/>
    <n v="1354"/>
    <n v="911"/>
    <n v="299"/>
    <n v="2827"/>
    <n v="577"/>
    <n v="313"/>
    <n v="0"/>
    <n v="13"/>
    <n v="0.50305664991169674"/>
    <n v="0.37141692704795543"/>
    <n v="7361"/>
    <n v="1181"/>
    <n v="251"/>
    <n v="1194"/>
    <n v="916"/>
    <n v="308"/>
    <n v="2922"/>
    <n v="569"/>
    <n v="5"/>
    <n v="0"/>
    <n v="15"/>
    <n v="0.43472354299687543"/>
    <n v="0.5423855454421953"/>
    <n v="7361"/>
    <n v="1603"/>
    <n v="22"/>
    <n v="2810"/>
    <n v="400"/>
    <n v="979"/>
    <n v="72"/>
    <n v="1202"/>
    <n v="273"/>
    <n v="0.21776932481999728"/>
    <n v="8068.1357152560795"/>
    <n v="0.51406058959380518"/>
    <n v="7361"/>
    <n v="23"/>
    <n v="2"/>
    <n v="2"/>
    <n v="2"/>
    <n v="6488"/>
    <n v="803"/>
    <n v="22"/>
    <n v="1"/>
    <n v="18"/>
    <n v="7361"/>
    <n v="1.0105963863605489"/>
    <n v="0.27269591546228317"/>
    <n v="0.9895147197203924"/>
    <n v="0.20093207063710006"/>
    <n v="4031"/>
    <n v="0.54761581306887652"/>
    <n v="7.2645028744435833E-2"/>
    <n v="2282"/>
    <n v="3330"/>
    <n v="166"/>
    <n v="1418"/>
    <n v="172"/>
    <n v="71"/>
    <n v="0.19263686999049043"/>
    <n v="0.31001222659964678"/>
    <n v="0.45238418693112348"/>
    <n v="2.3366390436082053E-2"/>
    <n v="7361"/>
    <n v="88"/>
    <n v="2450"/>
    <n v="798"/>
    <n v="44"/>
    <n v="784"/>
    <n v="1177"/>
    <n v="637"/>
    <n v="0.51066431191414208"/>
    <n v="8000"/>
    <n v="7160"/>
    <n v="0.75068148458796391"/>
    <n v="0.65676256983240222"/>
    <n v="470242"/>
    <n v="19241362.155999999"/>
    <n v="485121.37036482466"/>
    <n v="465"/>
    <n v="465"/>
    <n v="4.8752358985112182E-2"/>
    <n v="0.48599999999999999"/>
    <n v="22599"/>
    <n v="924705.88199999998"/>
    <n v="142827.94763359707"/>
    <n v="124"/>
    <n v="124"/>
    <n v="1.3000629062696582E-2"/>
    <n v="6.0403225806451612E-2"/>
    <n v="749"/>
    <n v="30647.581999999999"/>
    <n v="10136.581615102892"/>
    <n v="1587"/>
    <n v="1587"/>
    <n v="0.16638708324596352"/>
    <n v="0.64309388783868937"/>
    <n v="102059"/>
    <n v="4176050.162"/>
    <n v="208084.82224155724"/>
    <n v="177"/>
    <n v="177"/>
    <n v="1.8557349549171733E-2"/>
    <n v="0.22853107344632767"/>
    <n v="4045"/>
    <n v="27004.309908743246"/>
    <m/>
    <m/>
    <n v="0"/>
    <m/>
    <n v="0"/>
    <m/>
    <m/>
    <m/>
    <n v="0"/>
    <n v="0"/>
    <m/>
    <n v="0"/>
    <n v="25"/>
    <m/>
    <m/>
    <n v="0"/>
    <n v="0"/>
    <m/>
    <n v="0"/>
    <m/>
    <m/>
    <n v="0"/>
    <n v="0"/>
    <m/>
    <n v="0"/>
    <n v="25"/>
    <n v="25"/>
    <n v="2.621094569092053E-3"/>
    <n v="0.156"/>
    <n v="390"/>
    <n v="2701.280832034965"/>
    <n v="10378"/>
    <n v="9538"/>
    <n v="1.2267319003026316E-2"/>
    <n v="2.8026839945293299E-4"/>
    <n v="0.55386972268613632"/>
    <n v="0.16306862690497215"/>
    <n v="0.23757329573721453"/>
    <n v="3.0831191025944962E-2"/>
    <n v="0"/>
    <n v="0"/>
    <n v="3.0840893779043987E-3"/>
    <n v="0"/>
    <n v="875876.3125958601"/>
    <n v="18.378369058623107"/>
    <n v="840"/>
    <n v="8.0940450953941034E-2"/>
    <n v="4.5922142994796689"/>
    <n v="0.20013429015065676"/>
    <n v="-1.548387"/>
    <n v="126"/>
    <b v="0"/>
    <b v="0"/>
    <b v="0"/>
    <b v="0"/>
    <b v="0"/>
    <b v="1"/>
    <b v="0"/>
    <b v="0"/>
    <m/>
    <m/>
    <m/>
    <m/>
    <m/>
    <m/>
    <m/>
    <m/>
    <m/>
    <n v="0"/>
    <n v="0"/>
    <n v="0"/>
    <n v="0"/>
    <n v="0"/>
    <n v="0"/>
    <n v="0"/>
    <n v="0"/>
    <n v="0"/>
    <n v="0"/>
    <n v="0"/>
    <n v="620"/>
    <n v="1"/>
    <m/>
    <m/>
    <m/>
    <n v="1"/>
    <m/>
    <m/>
    <n v="2"/>
    <m/>
    <n v="1"/>
    <m/>
    <m/>
    <m/>
    <m/>
    <m/>
    <m/>
    <m/>
    <m/>
    <n v="1"/>
    <m/>
    <m/>
    <m/>
    <n v="1"/>
    <m/>
    <m/>
    <m/>
    <m/>
    <m/>
    <m/>
    <m/>
    <m/>
    <m/>
    <m/>
    <m/>
    <m/>
    <m/>
    <n v="2"/>
    <n v="2"/>
    <m/>
    <m/>
    <n v="4"/>
    <m/>
    <m/>
    <m/>
    <m/>
    <m/>
    <m/>
    <m/>
    <m/>
    <m/>
    <m/>
    <m/>
    <m/>
    <m/>
    <n v="1"/>
    <n v="2"/>
    <m/>
    <m/>
    <n v="4"/>
    <m/>
    <m/>
    <m/>
    <m/>
    <m/>
    <m/>
    <m/>
    <m/>
    <m/>
    <m/>
    <m/>
    <m/>
    <n v="3"/>
    <n v="3"/>
    <m/>
    <m/>
    <n v="4"/>
    <m/>
    <m/>
    <m/>
    <m/>
    <m/>
    <m/>
    <m/>
    <m/>
    <m/>
    <m/>
    <m/>
    <m/>
    <m/>
    <n v="0"/>
    <n v="0"/>
    <n v="0"/>
    <n v="0"/>
    <n v="8"/>
    <n v="4"/>
    <n v="0"/>
    <n v="0"/>
    <n v="15"/>
    <n v="0"/>
    <n v="1"/>
    <n v="0"/>
    <n v="0"/>
    <n v="0"/>
    <n v="0"/>
    <n v="0"/>
    <n v="0"/>
    <n v="0"/>
    <n v="0"/>
  </r>
  <r>
    <s v="MMR005"/>
    <s v="Sagaing"/>
    <s v="MMR005D008"/>
    <s v="Hkamti"/>
    <s v="MMR005034"/>
    <s v="Homalin"/>
    <n v="76"/>
    <n v="13"/>
    <x v="4"/>
    <n v="143430.33301258608"/>
    <n v="0.44451200586901135"/>
    <n v="8.2182443475364617E-2"/>
    <n v="0.92518581193178051"/>
    <n v="0.1269753640190463"/>
    <n v="0.39556448830308466"/>
    <n v="0.55629975124378106"/>
    <n v="0.23005903253783958"/>
    <n v="5.5339507036342779E-2"/>
    <n v="0.1027054248384299"/>
    <n v="0.75340626136586186"/>
    <n v="0.68970148001007192"/>
    <n v="0.41672450566653324"/>
    <n v="1"/>
    <n v="143430.33301258608"/>
    <n v="258206"/>
    <n v="133750"/>
    <n v="124456"/>
    <n v="5.0150474146953361E-3"/>
    <n v="107.46769942791026"/>
    <n v="10667.517158500001"/>
    <n v="24.204882557349205"/>
    <n v="2.0903580145042622E-2"/>
    <n v="198477"/>
    <n v="94143"/>
    <n v="104334"/>
    <n v="59729"/>
    <n v="39607"/>
    <n v="20122"/>
    <n v="21220"/>
    <n v="10958"/>
    <n v="10262"/>
    <n v="106.78230364451373"/>
    <n v="236986"/>
    <n v="122792"/>
    <n v="114194"/>
    <n v="107.52929225703627"/>
    <n v="8.2182443475364617E-2"/>
    <n v="89453"/>
    <n v="160800"/>
    <n v="7953"/>
    <n v="0.60575870646766161"/>
    <n v="101795.46743781096"/>
    <n v="0.55629975124378106"/>
    <n v="0.44370024875621894"/>
    <n v="4.9458955223880601"/>
    <n v="168753"/>
    <n v="61225"/>
    <n v="94594"/>
    <n v="10184"/>
    <n v="1515"/>
    <n v="1235"/>
    <n v="35743"/>
    <n v="26614"/>
    <n v="9129"/>
    <n v="0.25540665305094706"/>
    <n v="198477"/>
    <n v="59729"/>
    <n v="0.3009366324561536"/>
    <n v="987"/>
    <n v="2568"/>
    <n v="4275"/>
    <n v="5420"/>
    <n v="5896"/>
    <n v="5389"/>
    <n v="4125"/>
    <n v="3270"/>
    <n v="3813"/>
    <n v="5.5528914752538956"/>
    <n v="35743"/>
    <n v="7.2239599362112861"/>
    <n v="226"/>
    <n v="448"/>
    <n v="893"/>
    <n v="26364"/>
    <n v="6647"/>
    <n v="689"/>
    <n v="345"/>
    <n v="131"/>
    <n v="35743"/>
    <n v="33563"/>
    <n v="1109"/>
    <n v="316"/>
    <n v="566"/>
    <n v="138"/>
    <n v="51"/>
    <n v="35743"/>
    <n v="7973"/>
    <n v="192"/>
    <n v="58"/>
    <n v="26422"/>
    <n v="58"/>
    <n v="1040"/>
    <n v="45339.358895448058"/>
    <n v="0.73922166578071236"/>
    <n v="1.6226953529362392E-3"/>
    <n v="0.23005903253783958"/>
    <n v="0.76994096746216045"/>
    <n v="35743"/>
    <n v="266"/>
    <n v="16797"/>
    <n v="26"/>
    <n v="16637"/>
    <n v="59"/>
    <n v="1327"/>
    <n v="631"/>
    <n v="0.94356937022633802"/>
    <n v="5.6430629773661978E-2"/>
    <n v="35743"/>
    <n v="1767"/>
    <n v="211"/>
    <n v="32247"/>
    <n v="0.90219063872646388"/>
    <n v="1301"/>
    <n v="217"/>
    <n v="5.5339507036342779E-2"/>
    <n v="3.6398735416724955E-2"/>
    <n v="0.41318579861791122"/>
    <n v="120552"/>
    <n v="111533"/>
    <n v="9019"/>
    <n v="0.92518581193178051"/>
    <n v="55286"/>
    <n v="53799"/>
    <n v="1487"/>
    <n v="0.97310349817313613"/>
    <n v="65266"/>
    <n v="57734"/>
    <n v="7532"/>
    <n v="0.88459534826709163"/>
    <n v="12031"/>
    <n v="11651"/>
    <n v="380"/>
    <n v="0.96841492810240215"/>
    <n v="108521"/>
    <n v="99882"/>
    <n v="8639"/>
    <n v="0.92039328793505404"/>
    <n v="99989"/>
    <n v="48879"/>
    <n v="45583"/>
    <n v="5527"/>
    <n v="5.5276080368840574E-2"/>
    <n v="0.4558801468161498"/>
    <n v="8.8436764971955846"/>
    <n v="48189"/>
    <n v="23508"/>
    <n v="0.48782917263275849"/>
    <n v="21633"/>
    <n v="0.44891987798045196"/>
    <n v="3048"/>
    <n v="6.3250949386789518E-2"/>
    <n v="51800"/>
    <n v="25371"/>
    <n v="23950"/>
    <n v="4.7857142857142855E-2"/>
    <n v="0.46235521235521237"/>
    <n v="2479"/>
    <n v="115928"/>
    <n v="14720"/>
    <n v="55351"/>
    <n v="25600"/>
    <n v="10225"/>
    <n v="220"/>
    <n v="5891"/>
    <n v="180"/>
    <n v="46"/>
    <n v="3695"/>
    <n v="14720"/>
    <n v="101208"/>
    <n v="45857"/>
    <n v="70071"/>
    <n v="20257"/>
    <n v="0.1269753640190463"/>
    <n v="0.8730246359809537"/>
    <n v="0.39556448830308466"/>
    <n v="0.17473776826996065"/>
    <n v="0.63429456214201918"/>
    <n v="59061"/>
    <n v="5688"/>
    <n v="26098"/>
    <n v="15595"/>
    <n v="5973"/>
    <n v="136"/>
    <n v="2890"/>
    <n v="70"/>
    <n v="29"/>
    <n v="2582"/>
    <n v="9.6307207802102904E-2"/>
    <n v="0.90369279219789711"/>
    <n v="0.46181067032390238"/>
    <n v="0.19776163627436041"/>
    <n v="56867"/>
    <n v="9032"/>
    <n v="29253"/>
    <n v="10005"/>
    <n v="4252"/>
    <n v="84"/>
    <n v="3001"/>
    <n v="110"/>
    <n v="17"/>
    <n v="1113"/>
    <n v="0.15882673606837006"/>
    <n v="0.84117326393162994"/>
    <n v="0.32676244570664886"/>
    <n v="197387"/>
    <n v="3853"/>
    <n v="37373"/>
    <n v="7715"/>
    <n v="40981"/>
    <n v="24424"/>
    <n v="5222"/>
    <n v="1150"/>
    <n v="30725"/>
    <n v="30921"/>
    <n v="9286"/>
    <n v="699"/>
    <n v="5038"/>
    <n v="0.28038827278392192"/>
    <n v="0.12373661892627175"/>
    <n v="8.0816819521781849"/>
    <n v="0.11047561697628348"/>
    <n v="102910"/>
    <n v="2108"/>
    <n v="29063"/>
    <n v="6046"/>
    <n v="29017"/>
    <n v="9910"/>
    <n v="3262"/>
    <n v="784"/>
    <n v="14614"/>
    <n v="1328"/>
    <n v="2988"/>
    <n v="350"/>
    <n v="3440"/>
    <n v="0.77160625789524828"/>
    <n v="94477"/>
    <n v="1745"/>
    <n v="8310"/>
    <n v="1669"/>
    <n v="11964"/>
    <n v="14514"/>
    <n v="1960"/>
    <n v="366"/>
    <n v="16111"/>
    <n v="29593"/>
    <n v="6298"/>
    <n v="349"/>
    <n v="1598"/>
    <n v="0.42509817204187261"/>
    <n v="197387"/>
    <n v="110935"/>
    <n v="94"/>
    <n v="301"/>
    <n v="1957"/>
    <n v="721"/>
    <n v="1008"/>
    <n v="44"/>
    <n v="71"/>
    <n v="82256"/>
    <n v="0.41672450566653324"/>
    <n v="0.58327549433346682"/>
    <n v="17272"/>
    <n v="12643"/>
    <n v="2"/>
    <n v="16"/>
    <n v="92"/>
    <n v="92"/>
    <n v="67"/>
    <n v="0"/>
    <n v="4"/>
    <n v="4356"/>
    <n v="0.25220009263547938"/>
    <n v="180115"/>
    <n v="98292"/>
    <n v="92"/>
    <n v="285"/>
    <n v="1865"/>
    <n v="629"/>
    <n v="941"/>
    <n v="44"/>
    <n v="67"/>
    <n v="77900"/>
    <n v="0.43250145740221524"/>
    <n v="258206"/>
    <n v="252363"/>
    <n v="5843"/>
    <n v="2.2629218530940413E-2"/>
    <n v="2531"/>
    <n v="1875"/>
    <n v="2123"/>
    <n v="2137"/>
    <n v="133750"/>
    <n v="131119"/>
    <n v="2631"/>
    <n v="1.9671028037383177E-2"/>
    <n v="124456"/>
    <n v="121244"/>
    <n v="3212"/>
    <n v="2.5808317799061516E-2"/>
    <n v="35743"/>
    <n v="434"/>
    <n v="26495"/>
    <n v="6830"/>
    <n v="301"/>
    <n v="355"/>
    <n v="1328"/>
    <n v="3.7154128081022857E-2"/>
    <n v="0.96284587191897719"/>
    <n v="0.75340626136586186"/>
    <n v="35743"/>
    <n v="908"/>
    <n v="18249"/>
    <n v="5392"/>
    <n v="1363"/>
    <n v="370"/>
    <n v="8077"/>
    <n v="775"/>
    <n v="103"/>
    <n v="2"/>
    <n v="504"/>
    <n v="0.25800856111686205"/>
    <n v="0.68970148001007192"/>
    <n v="35743"/>
    <n v="1054"/>
    <n v="17899"/>
    <n v="4873"/>
    <n v="1387"/>
    <n v="315"/>
    <n v="8980"/>
    <n v="725"/>
    <n v="1"/>
    <n v="1"/>
    <n v="508"/>
    <n v="0.68690372940156119"/>
    <n v="0.72155387068796695"/>
    <n v="35743"/>
    <n v="3671"/>
    <n v="266"/>
    <n v="18029"/>
    <n v="2670"/>
    <n v="6443"/>
    <n v="70"/>
    <n v="4025"/>
    <n v="569"/>
    <n v="0.1027054248384299"/>
    <n v="20384.66460565705"/>
    <n v="0.39557395853733596"/>
    <n v="35743"/>
    <n v="158"/>
    <n v="4"/>
    <n v="19"/>
    <n v="16"/>
    <n v="32232"/>
    <n v="3242"/>
    <n v="47"/>
    <n v="1"/>
    <n v="24"/>
    <n v="35743"/>
    <n v="1.059060515345662"/>
    <n v="0.28577331233312708"/>
    <n v="0.94423310614466116"/>
    <n v="0.19173713073753831"/>
    <n v="16311"/>
    <n v="0.45634110175418963"/>
    <n v="0.29395015228243437"/>
    <n v="12251"/>
    <n v="19432"/>
    <n v="1289"/>
    <n v="4005"/>
    <n v="546"/>
    <n v="331"/>
    <n v="0.11204991187085583"/>
    <n v="0.34275242704865289"/>
    <n v="0.54365889824581037"/>
    <n v="1.5275718322468735E-2"/>
    <n v="35743"/>
    <n v="534"/>
    <n v="19382"/>
    <n v="5671"/>
    <n v="1702"/>
    <n v="6290"/>
    <n v="2452"/>
    <n v="15117"/>
    <n v="0.67341857146853934"/>
    <n v="59159"/>
    <n v="52590"/>
    <n v="0.76001502977050694"/>
    <n v="0.75411770298535841"/>
    <n v="3965905"/>
    <n v="162276900.78999999"/>
    <n v="3563202.9144533705"/>
    <n v="585"/>
    <n v="585"/>
    <n v="8.4542459101682177E-3"/>
    <n v="0.48270085470085466"/>
    <n v="28238"/>
    <n v="1155442.4839999999"/>
    <n v="179686.77282936402"/>
    <n v="186"/>
    <n v="186"/>
    <n v="2.6880166483611769E-3"/>
    <n v="8.8817204301075259E-2"/>
    <n v="1652"/>
    <n v="67596.535999999993"/>
    <n v="15204.872422654336"/>
    <n v="14204"/>
    <n v="14204"/>
    <n v="0.20527198103936645"/>
    <n v="0.64269994367783723"/>
    <n v="912891"/>
    <n v="37353673.938000001"/>
    <n v="1862405.0504846119"/>
    <n v="281"/>
    <n v="281"/>
    <n v="4.0609283773628537E-3"/>
    <n v="0.24188612099644127"/>
    <n v="6797"/>
    <n v="42871.249064163014"/>
    <m/>
    <m/>
    <n v="0"/>
    <m/>
    <n v="0"/>
    <m/>
    <m/>
    <m/>
    <n v="0"/>
    <n v="0"/>
    <m/>
    <n v="0"/>
    <n v="1350"/>
    <n v="468"/>
    <n v="468"/>
    <n v="6.763396728134574E-3"/>
    <n v="0.18987179487179484"/>
    <n v="8886"/>
    <n v="110037.43347969487"/>
    <m/>
    <m/>
    <n v="0"/>
    <n v="0"/>
    <m/>
    <n v="0"/>
    <n v="882"/>
    <n v="882"/>
    <n v="1.2746401526099774E-2"/>
    <n v="0.14549886621315192"/>
    <n v="12833"/>
    <n v="95301.187754193568"/>
    <n v="75765"/>
    <n v="69196"/>
    <n v="8.8996582693794193E-2"/>
    <n v="2.0332828861968077E-3"/>
    <n v="0.6071527183787343"/>
    <n v="3.0617765869443064E-2"/>
    <n v="0.31734490464669091"/>
    <n v="7.3050556015251521E-3"/>
    <n v="1.8749851878942209E-2"/>
    <n v="0"/>
    <n v="1.6238866154653843E-2"/>
    <n v="0"/>
    <n v="5868709.4804880526"/>
    <n v="22.728788178772191"/>
    <n v="6569"/>
    <n v="8.6702303174288925E-2"/>
    <n v="3.4079852174486902"/>
    <n v="0.2679875758115613"/>
    <n v="-0.98390279999999997"/>
    <n v="172"/>
    <b v="0"/>
    <b v="0"/>
    <b v="1"/>
    <b v="0"/>
    <b v="0"/>
    <b v="1"/>
    <b v="0"/>
    <b v="1"/>
    <n v="0"/>
    <m/>
    <n v="1"/>
    <m/>
    <n v="1"/>
    <n v="0"/>
    <m/>
    <m/>
    <m/>
    <n v="4.1322314049586778E-3"/>
    <n v="0"/>
    <n v="0"/>
    <n v="0"/>
    <n v="0"/>
    <n v="0"/>
    <n v="0"/>
    <n v="0"/>
    <n v="0"/>
    <n v="0"/>
    <n v="0"/>
    <n v="620"/>
    <n v="1"/>
    <m/>
    <m/>
    <m/>
    <n v="1"/>
    <m/>
    <m/>
    <n v="400"/>
    <m/>
    <n v="1"/>
    <m/>
    <m/>
    <m/>
    <n v="2"/>
    <m/>
    <m/>
    <m/>
    <m/>
    <n v="5"/>
    <m/>
    <m/>
    <n v="1"/>
    <n v="163"/>
    <m/>
    <m/>
    <m/>
    <m/>
    <m/>
    <m/>
    <m/>
    <m/>
    <m/>
    <n v="2"/>
    <m/>
    <m/>
    <m/>
    <n v="5"/>
    <n v="3"/>
    <m/>
    <m/>
    <n v="246"/>
    <m/>
    <m/>
    <m/>
    <m/>
    <m/>
    <m/>
    <m/>
    <m/>
    <m/>
    <n v="3"/>
    <m/>
    <m/>
    <m/>
    <n v="4"/>
    <n v="4"/>
    <m/>
    <m/>
    <n v="164"/>
    <m/>
    <m/>
    <m/>
    <m/>
    <m/>
    <m/>
    <m/>
    <m/>
    <m/>
    <m/>
    <m/>
    <m/>
    <n v="3"/>
    <n v="11"/>
    <m/>
    <m/>
    <n v="163"/>
    <m/>
    <m/>
    <m/>
    <m/>
    <m/>
    <m/>
    <m/>
    <m/>
    <m/>
    <m/>
    <m/>
    <m/>
    <m/>
    <n v="5"/>
    <n v="0"/>
    <n v="0"/>
    <n v="0"/>
    <n v="18"/>
    <n v="7"/>
    <n v="0"/>
    <n v="1"/>
    <n v="1136"/>
    <n v="0"/>
    <n v="1"/>
    <n v="0"/>
    <n v="0"/>
    <n v="0"/>
    <n v="0"/>
    <n v="0"/>
    <n v="0"/>
    <n v="0"/>
    <n v="2"/>
  </r>
  <r>
    <s v="MMR005"/>
    <s v="Sagaing"/>
    <s v="MMR005D008"/>
    <s v="Hkamti"/>
    <s v="MMR005035"/>
    <s v="Lay Shi"/>
    <n v="21"/>
    <n v="7"/>
    <x v="3"/>
    <n v="5316.0278474874076"/>
    <n v="0.4932772998296247"/>
    <n v="0.25660089600610048"/>
    <n v="0.69558303886925799"/>
    <n v="0.37416182387125613"/>
    <n v="0.3768439874832365"/>
    <n v="0.70424425431974502"/>
    <n v="0.66276703967446593"/>
    <n v="0.5264496439471007"/>
    <n v="0.16073245167853509"/>
    <n v="0.59511698880976605"/>
    <n v="0.35198372329603256"/>
    <n v="0.21484375"/>
    <n v="1"/>
    <n v="5316.0278474874076"/>
    <n v="10491"/>
    <n v="5204"/>
    <n v="5287"/>
    <n v="2.0376312877148003E-4"/>
    <n v="98.430111594477026"/>
    <n v="2792.8373652099999"/>
    <n v="3.7563948873947974"/>
    <n v="3.2440604245462137E-3"/>
    <n v="9742"/>
    <n v="4643"/>
    <n v="5099"/>
    <n v="749"/>
    <n v="561"/>
    <n v="188"/>
    <n v="2692"/>
    <n v="1382"/>
    <n v="1310"/>
    <n v="105.49618320610688"/>
    <n v="7799"/>
    <n v="3822"/>
    <n v="3977"/>
    <n v="96.102589891878296"/>
    <n v="0.25660089600610048"/>
    <n v="4198"/>
    <n v="5961"/>
    <n v="332"/>
    <n v="0.75993960744841471"/>
    <n v="2518.4735782586813"/>
    <n v="0.70424425431974502"/>
    <n v="0.29575574568025498"/>
    <n v="5.5695353128669689"/>
    <n v="6293"/>
    <n v="1972"/>
    <n v="3767"/>
    <n v="500"/>
    <n v="45"/>
    <n v="9"/>
    <n v="1966"/>
    <n v="1590"/>
    <n v="376"/>
    <n v="0.1912512716174975"/>
    <n v="9742"/>
    <n v="749"/>
    <n v="7.6883596797372208E-2"/>
    <n v="115"/>
    <n v="226"/>
    <n v="240"/>
    <n v="328"/>
    <n v="306"/>
    <n v="267"/>
    <n v="193"/>
    <n v="157"/>
    <n v="134"/>
    <n v="4.9552390640895219"/>
    <n v="1966"/>
    <n v="5.3362156663275684"/>
    <n v="33"/>
    <n v="0"/>
    <n v="7"/>
    <n v="969"/>
    <n v="917"/>
    <n v="39"/>
    <n v="0"/>
    <n v="1"/>
    <n v="1966"/>
    <n v="1877"/>
    <n v="25"/>
    <n v="9"/>
    <n v="48"/>
    <n v="6"/>
    <n v="1"/>
    <n v="1966"/>
    <n v="1300"/>
    <n v="2"/>
    <n v="1"/>
    <n v="511"/>
    <n v="0"/>
    <n v="152"/>
    <n v="6451.7212614445571"/>
    <n v="0.25991861648016279"/>
    <n v="0"/>
    <n v="0.66276703967446593"/>
    <n v="0.33723296032553407"/>
    <n v="1966"/>
    <n v="5"/>
    <n v="1351"/>
    <n v="2"/>
    <n v="566"/>
    <n v="3"/>
    <n v="38"/>
    <n v="1"/>
    <n v="0.97863682604272639"/>
    <n v="2.1363173957273607E-2"/>
    <n v="1966"/>
    <n v="427"/>
    <n v="608"/>
    <n v="770"/>
    <n v="0.39165818921668361"/>
    <n v="51"/>
    <n v="110"/>
    <n v="0.5264496439471007"/>
    <n v="2.5940996948118005E-2"/>
    <n v="0.17929806714140384"/>
    <n v="5660"/>
    <n v="3937"/>
    <n v="1723"/>
    <n v="0.69558303886925799"/>
    <n v="2634"/>
    <n v="2124"/>
    <n v="510"/>
    <n v="0.806378132118451"/>
    <n v="3026"/>
    <n v="1813"/>
    <n v="1213"/>
    <n v="0.59914077990746861"/>
    <n v="1401"/>
    <n v="1230"/>
    <n v="171"/>
    <n v="0.87794432548179868"/>
    <n v="4259"/>
    <n v="2707"/>
    <n v="1552"/>
    <n v="0.63559521014322606"/>
    <n v="4762"/>
    <n v="2523"/>
    <n v="1613"/>
    <n v="626"/>
    <n v="0.13145737085258294"/>
    <n v="0.33872322553548928"/>
    <n v="4.0303514376996805"/>
    <n v="2203"/>
    <n v="1203"/>
    <n v="0.54607353608715392"/>
    <n v="789"/>
    <n v="0.35814798002723558"/>
    <n v="211"/>
    <n v="9.5778483885610527E-2"/>
    <n v="2559"/>
    <n v="1320"/>
    <n v="824"/>
    <n v="0.16217272372020319"/>
    <n v="0.32200078155529505"/>
    <n v="415"/>
    <n v="4474"/>
    <n v="1674"/>
    <n v="1114"/>
    <n v="935"/>
    <n v="490"/>
    <n v="13"/>
    <n v="188"/>
    <n v="8"/>
    <n v="4"/>
    <n v="48"/>
    <n v="1674"/>
    <n v="2800"/>
    <n v="1686"/>
    <n v="2788"/>
    <n v="751"/>
    <n v="0.37416182387125613"/>
    <n v="0.62583817612874382"/>
    <n v="0.3768439874832365"/>
    <n v="0.16785873938310236"/>
    <n v="0.50134108180599013"/>
    <n v="2247"/>
    <n v="513"/>
    <n v="624"/>
    <n v="638"/>
    <n v="323"/>
    <n v="10"/>
    <n v="117"/>
    <n v="7"/>
    <n v="3"/>
    <n v="12"/>
    <n v="0.22830440587449932"/>
    <n v="0.77169559412550071"/>
    <n v="0.49399198931909211"/>
    <n v="0.21005785491766801"/>
    <n v="2227"/>
    <n v="1161"/>
    <n v="490"/>
    <n v="297"/>
    <n v="167"/>
    <n v="3"/>
    <n v="71"/>
    <n v="1"/>
    <n v="1"/>
    <n v="36"/>
    <n v="0.52132914234396044"/>
    <n v="0.47867085765603951"/>
    <n v="0.25864391558149979"/>
    <n v="7424"/>
    <n v="438"/>
    <n v="780"/>
    <n v="18"/>
    <n v="1676"/>
    <n v="1989"/>
    <n v="91"/>
    <n v="6"/>
    <n v="1553"/>
    <n v="541"/>
    <n v="177"/>
    <n v="54"/>
    <n v="101"/>
    <n v="0.34078663793103448"/>
    <n v="0.26791487068965519"/>
    <n v="3.7325289089994969"/>
    <n v="5.1023219738608454E-2"/>
    <n v="3696"/>
    <n v="283"/>
    <n v="531"/>
    <n v="17"/>
    <n v="1214"/>
    <n v="647"/>
    <n v="52"/>
    <n v="5"/>
    <n v="757"/>
    <n v="23"/>
    <n v="76"/>
    <n v="23"/>
    <n v="68"/>
    <n v="0.74242424242424243"/>
    <n v="3728"/>
    <n v="155"/>
    <n v="249"/>
    <n v="1"/>
    <n v="462"/>
    <n v="1342"/>
    <n v="39"/>
    <n v="1"/>
    <n v="796"/>
    <n v="518"/>
    <n v="101"/>
    <n v="31"/>
    <n v="33"/>
    <n v="0.60300429184549353"/>
    <n v="7424"/>
    <n v="5735"/>
    <n v="9"/>
    <n v="12"/>
    <n v="51"/>
    <n v="11"/>
    <n v="8"/>
    <n v="2"/>
    <n v="1"/>
    <n v="1595"/>
    <n v="0.21484375"/>
    <n v="0.78515625"/>
    <n v="2010"/>
    <n v="1704"/>
    <n v="0"/>
    <n v="2"/>
    <n v="3"/>
    <n v="7"/>
    <n v="0"/>
    <n v="0"/>
    <n v="0"/>
    <n v="294"/>
    <n v="0.14626865671641792"/>
    <n v="5414"/>
    <n v="4031"/>
    <n v="9"/>
    <n v="10"/>
    <n v="48"/>
    <n v="4"/>
    <n v="8"/>
    <n v="2"/>
    <n v="1"/>
    <n v="1301"/>
    <n v="0.24030291835980791"/>
    <n v="10491"/>
    <n v="9576"/>
    <n v="915"/>
    <n v="8.7217615098655971E-2"/>
    <n v="475"/>
    <n v="380"/>
    <n v="322"/>
    <n v="333"/>
    <n v="5204"/>
    <n v="4698"/>
    <n v="506"/>
    <n v="9.7232897770945431E-2"/>
    <n v="5287"/>
    <n v="4878"/>
    <n v="409"/>
    <n v="7.7359561187819184E-2"/>
    <n v="1966"/>
    <n v="4"/>
    <n v="1166"/>
    <n v="543"/>
    <n v="58"/>
    <n v="31"/>
    <n v="164"/>
    <n v="8.3418107833163779E-2"/>
    <n v="0.91658189216683628"/>
    <n v="0.59511698880976605"/>
    <n v="1966"/>
    <n v="508"/>
    <n v="133"/>
    <n v="51"/>
    <n v="149"/>
    <n v="542"/>
    <n v="410"/>
    <n v="148"/>
    <n v="0"/>
    <n v="0"/>
    <n v="25"/>
    <n v="0.55951169888097663"/>
    <n v="0.35198372329603256"/>
    <n v="1966"/>
    <n v="502"/>
    <n v="87"/>
    <n v="52"/>
    <n v="149"/>
    <n v="544"/>
    <n v="459"/>
    <n v="148"/>
    <n v="0"/>
    <n v="0"/>
    <n v="25"/>
    <n v="0.40132248219735506"/>
    <n v="0.4735503560528993"/>
    <n v="1966"/>
    <n v="316"/>
    <n v="20"/>
    <n v="887"/>
    <n v="134"/>
    <n v="25"/>
    <n v="1"/>
    <n v="387"/>
    <n v="196"/>
    <n v="0.16073245167853509"/>
    <n v="1565.8555442522888"/>
    <n v="0.37029501525940994"/>
    <n v="1966"/>
    <n v="2"/>
    <n v="0"/>
    <n v="0"/>
    <n v="0"/>
    <n v="1944"/>
    <n v="17"/>
    <n v="0"/>
    <n v="0"/>
    <n v="3"/>
    <n v="1966"/>
    <n v="0.49898270600203459"/>
    <n v="0.13464380800242287"/>
    <n v="2.0040774719673804"/>
    <n v="0.4069504254301109"/>
    <n v="1359"/>
    <n v="0.69125127161749744"/>
    <n v="2.4491340626070033E-2"/>
    <n v="607"/>
    <n v="257"/>
    <n v="11"/>
    <n v="90"/>
    <n v="14"/>
    <n v="2"/>
    <n v="4.5778229908443539E-2"/>
    <n v="0.30874872838250256"/>
    <n v="0.13072227873855544"/>
    <n v="7.1210579857578843E-3"/>
    <n v="1966"/>
    <n v="10"/>
    <n v="360"/>
    <n v="25"/>
    <n v="5"/>
    <n v="48"/>
    <n v="33"/>
    <n v="209"/>
    <n v="0.20752797558494404"/>
    <n v="5886"/>
    <n v="5886"/>
    <n v="0.9152542372881356"/>
    <n v="0.56926265715256541"/>
    <n v="335068"/>
    <n v="13710312.424000001"/>
    <n v="398802.28854292713"/>
    <n v="315"/>
    <n v="315"/>
    <n v="4.8981495879334473E-2"/>
    <n v="0.52323809523809528"/>
    <n v="16482"/>
    <n v="674410.47600000002"/>
    <n v="96754.416138888322"/>
    <n v="154"/>
    <n v="154"/>
    <n v="2.3946509096563519E-2"/>
    <n v="5.8246753246753248E-2"/>
    <n v="897"/>
    <n v="36703.445999999996"/>
    <n v="12588.980392950365"/>
    <n v="52"/>
    <n v="52"/>
    <n v="8.0858342403980713E-3"/>
    <n v="0.50576923076923075"/>
    <n v="2630"/>
    <n v="107614.34"/>
    <n v="6818.1542259363423"/>
    <n v="24"/>
    <n v="24"/>
    <n v="3.731923495568341E-3"/>
    <n v="0.22875000000000001"/>
    <n v="549"/>
    <n v="3661.6013435584064"/>
    <m/>
    <m/>
    <n v="0"/>
    <m/>
    <n v="0"/>
    <m/>
    <m/>
    <m/>
    <n v="0"/>
    <n v="0"/>
    <m/>
    <n v="0"/>
    <n v="0"/>
    <m/>
    <m/>
    <n v="0"/>
    <n v="0"/>
    <m/>
    <n v="0"/>
    <m/>
    <m/>
    <n v="0"/>
    <n v="0"/>
    <m/>
    <n v="0"/>
    <m/>
    <m/>
    <n v="0"/>
    <n v="0"/>
    <m/>
    <n v="0"/>
    <n v="6431"/>
    <n v="6431"/>
    <n v="8.2712443393229435E-3"/>
    <n v="1.8897107117653723E-4"/>
    <n v="0.76896013440358124"/>
    <n v="0.18655933272130942"/>
    <n v="1.3146586518136317E-2"/>
    <n v="7.0602038708509852E-3"/>
    <n v="0"/>
    <n v="0"/>
    <n v="0"/>
    <n v="0"/>
    <n v="518625.44064426055"/>
    <n v="49.435272199433854"/>
    <n v="0"/>
    <n v="0"/>
    <n v="1.6313170580003109"/>
    <n v="0.6130016204365647"/>
    <n v="-3.835896"/>
    <n v="23"/>
    <b v="0"/>
    <b v="0"/>
    <b v="0"/>
    <b v="0"/>
    <b v="0"/>
    <b v="1"/>
    <b v="0"/>
    <b v="0"/>
    <m/>
    <m/>
    <m/>
    <m/>
    <m/>
    <m/>
    <m/>
    <m/>
    <m/>
    <n v="0"/>
    <n v="0"/>
    <n v="0"/>
    <n v="0"/>
    <n v="0"/>
    <n v="0"/>
    <n v="0"/>
    <n v="0"/>
    <n v="0"/>
    <n v="0"/>
    <n v="0"/>
    <n v="620"/>
    <n v="1"/>
    <m/>
    <m/>
    <m/>
    <m/>
    <m/>
    <m/>
    <m/>
    <m/>
    <n v="1"/>
    <m/>
    <m/>
    <m/>
    <m/>
    <m/>
    <m/>
    <m/>
    <m/>
    <m/>
    <m/>
    <m/>
    <m/>
    <m/>
    <m/>
    <m/>
    <m/>
    <m/>
    <m/>
    <m/>
    <m/>
    <m/>
    <m/>
    <m/>
    <m/>
    <m/>
    <m/>
    <n v="1"/>
    <m/>
    <m/>
    <m/>
    <m/>
    <m/>
    <m/>
    <m/>
    <m/>
    <m/>
    <m/>
    <m/>
    <m/>
    <m/>
    <m/>
    <m/>
    <m/>
    <m/>
    <n v="1"/>
    <m/>
    <m/>
    <m/>
    <n v="1"/>
    <m/>
    <m/>
    <m/>
    <m/>
    <m/>
    <m/>
    <m/>
    <m/>
    <n v="1"/>
    <m/>
    <m/>
    <m/>
    <n v="3"/>
    <m/>
    <m/>
    <m/>
    <n v="2"/>
    <m/>
    <m/>
    <m/>
    <m/>
    <m/>
    <m/>
    <m/>
    <m/>
    <m/>
    <m/>
    <m/>
    <m/>
    <m/>
    <n v="1"/>
    <n v="0"/>
    <n v="0"/>
    <n v="0"/>
    <n v="5"/>
    <n v="0"/>
    <n v="0"/>
    <n v="0"/>
    <n v="3"/>
    <n v="0"/>
    <n v="1"/>
    <n v="0"/>
    <n v="0"/>
    <n v="0"/>
    <n v="0"/>
    <n v="0"/>
    <n v="0"/>
    <n v="0"/>
    <n v="0"/>
  </r>
  <r>
    <s v="MMR005"/>
    <s v="Sagaing"/>
    <s v="MMR005D008"/>
    <s v="Hkamti"/>
    <s v="MMR005036"/>
    <s v="Lahe"/>
    <n v="36"/>
    <n v="5"/>
    <x v="5"/>
    <n v="27483.948663196348"/>
    <n v="0.49438069313618582"/>
    <n v="0.10326176941332303"/>
    <n v="0.27918036449522837"/>
    <n v="0.79333623693379796"/>
    <n v="0.11620209059233449"/>
    <n v="0.73824341864412413"/>
    <n v="0.85322436184505146"/>
    <n v="0.88569189431258399"/>
    <n v="3.8737124944021498E-2"/>
    <n v="0.23992386923421405"/>
    <n v="0.36027765338110168"/>
    <n v="0.52448953383844865"/>
    <n v="1"/>
    <n v="27483.948663196348"/>
    <n v="54357"/>
    <n v="27025"/>
    <n v="27332"/>
    <n v="1.0557575436689868E-3"/>
    <n v="98.876774476803746"/>
    <n v="3950.8888961600001"/>
    <n v="13.758169725509459"/>
    <n v="1.1881693820446364E-2"/>
    <n v="53424"/>
    <n v="26252"/>
    <n v="27172"/>
    <n v="933"/>
    <n v="773"/>
    <n v="160"/>
    <n v="5613"/>
    <n v="2999"/>
    <n v="2614"/>
    <n v="114.72838561591429"/>
    <n v="48744"/>
    <n v="24026"/>
    <n v="24718"/>
    <n v="97.200420746015055"/>
    <n v="0.10326176941332303"/>
    <n v="22182"/>
    <n v="30047"/>
    <n v="2128"/>
    <n v="0.8090657969181615"/>
    <n v="10378.610476919495"/>
    <n v="0.73824341864412413"/>
    <n v="0.26175658135587587"/>
    <n v="7.0822378274037341"/>
    <n v="32175"/>
    <n v="10797"/>
    <n v="17975"/>
    <n v="3118"/>
    <n v="261"/>
    <n v="24"/>
    <n v="8932"/>
    <n v="7830"/>
    <n v="1102"/>
    <n v="0.12337662337662338"/>
    <n v="53424"/>
    <n v="933"/>
    <n v="1.7464061096136567E-2"/>
    <n v="293"/>
    <n v="597"/>
    <n v="824"/>
    <n v="1099"/>
    <n v="1208"/>
    <n v="1266"/>
    <n v="1164"/>
    <n v="1290"/>
    <n v="1191"/>
    <n v="5.9811912225705326"/>
    <n v="8932"/>
    <n v="6.0856471115091804"/>
    <n v="63"/>
    <n v="7"/>
    <n v="23"/>
    <n v="1756"/>
    <n v="6966"/>
    <n v="94"/>
    <n v="9"/>
    <n v="14"/>
    <n v="8932"/>
    <n v="8632"/>
    <n v="100"/>
    <n v="60"/>
    <n v="102"/>
    <n v="11"/>
    <n v="27"/>
    <n v="8932"/>
    <n v="7604"/>
    <n v="14"/>
    <n v="3"/>
    <n v="1136"/>
    <n v="0"/>
    <n v="175"/>
    <n v="45564.714733542314"/>
    <n v="0.12718316166592028"/>
    <n v="0"/>
    <n v="0.85322436184505146"/>
    <n v="0.14677563815494854"/>
    <n v="8932"/>
    <n v="19"/>
    <n v="7166"/>
    <n v="3"/>
    <n v="1644"/>
    <n v="4"/>
    <n v="80"/>
    <n v="16"/>
    <n v="0.98880429914912671"/>
    <n v="1.1195700850873291E-2"/>
    <n v="8932"/>
    <n v="4194"/>
    <n v="3717"/>
    <n v="920"/>
    <n v="0.10300044782803404"/>
    <n v="87"/>
    <n v="14"/>
    <n v="0.88569189431258399"/>
    <n v="9.74025974025974E-3"/>
    <n v="7.8985669502910916E-2"/>
    <n v="31331"/>
    <n v="8747"/>
    <n v="22584"/>
    <n v="0.27918036449522837"/>
    <n v="15121"/>
    <n v="5070"/>
    <n v="10051"/>
    <n v="0.33529528470339265"/>
    <n v="16210"/>
    <n v="3677"/>
    <n v="12533"/>
    <n v="0.22683528685996296"/>
    <n v="3087"/>
    <n v="2017"/>
    <n v="1070"/>
    <n v="0.65338516358924525"/>
    <n v="28244"/>
    <n v="6730"/>
    <n v="21514"/>
    <n v="0.2382806967851579"/>
    <n v="27647"/>
    <n v="8908"/>
    <n v="4105"/>
    <n v="14634"/>
    <n v="0.52931601982131882"/>
    <n v="0.14847903931710493"/>
    <n v="0.60871942052753858"/>
    <n v="13425"/>
    <n v="4604"/>
    <n v="0.34294227188081938"/>
    <n v="2208"/>
    <n v="0.16446927374301676"/>
    <n v="6613"/>
    <n v="0.49258845437616389"/>
    <n v="14222"/>
    <n v="4304"/>
    <n v="1897"/>
    <n v="0.56398537477148081"/>
    <n v="0.13338489663900999"/>
    <n v="8021"/>
    <n v="22960"/>
    <n v="18215"/>
    <n v="2077"/>
    <n v="1501"/>
    <n v="739"/>
    <n v="17"/>
    <n v="338"/>
    <n v="19"/>
    <n v="9"/>
    <n v="45"/>
    <n v="18215"/>
    <n v="4745"/>
    <n v="2668"/>
    <n v="20292"/>
    <n v="1167"/>
    <n v="0.79333623693379796"/>
    <n v="0.2066637630662021"/>
    <n v="0.11620209059233449"/>
    <n v="5.0827526132404183E-2"/>
    <n v="0.1614329268292683"/>
    <n v="11445"/>
    <n v="8186"/>
    <n v="1373"/>
    <n v="1130"/>
    <n v="487"/>
    <n v="14"/>
    <n v="219"/>
    <n v="15"/>
    <n v="6"/>
    <n v="15"/>
    <n v="0.71524683267802536"/>
    <n v="0.28475316732197464"/>
    <n v="0.16478811708169505"/>
    <n v="6.6055045871559637E-2"/>
    <n v="11515"/>
    <n v="10029"/>
    <n v="704"/>
    <n v="371"/>
    <n v="252"/>
    <n v="3"/>
    <n v="119"/>
    <n v="4"/>
    <n v="3"/>
    <n v="30"/>
    <n v="0.87095093356491537"/>
    <n v="0.12904906643508468"/>
    <n v="6.791141988710378E-2"/>
    <n v="38935"/>
    <n v="905"/>
    <n v="756"/>
    <n v="111"/>
    <n v="11247"/>
    <n v="14992"/>
    <n v="613"/>
    <n v="145"/>
    <n v="5524"/>
    <n v="2671"/>
    <n v="1369"/>
    <n v="227"/>
    <n v="375"/>
    <n v="0.45365352510594581"/>
    <n v="0.38505200975985615"/>
    <n v="2.5970517609391677"/>
    <n v="3.5501384155778297E-2"/>
    <n v="19223"/>
    <n v="630"/>
    <n v="633"/>
    <n v="78"/>
    <n v="7047"/>
    <n v="6292"/>
    <n v="329"/>
    <n v="83"/>
    <n v="2841"/>
    <n v="393"/>
    <n v="583"/>
    <n v="108"/>
    <n v="206"/>
    <n v="0.78078343650834936"/>
    <n v="19712"/>
    <n v="275"/>
    <n v="123"/>
    <n v="33"/>
    <n v="4200"/>
    <n v="8700"/>
    <n v="284"/>
    <n v="62"/>
    <n v="2683"/>
    <n v="2278"/>
    <n v="786"/>
    <n v="119"/>
    <n v="169"/>
    <n v="0.69069602272727271"/>
    <n v="38935"/>
    <n v="18320"/>
    <n v="11"/>
    <n v="43"/>
    <n v="73"/>
    <n v="27"/>
    <n v="24"/>
    <n v="2"/>
    <n v="14"/>
    <n v="20421"/>
    <n v="0.52448953383844865"/>
    <n v="0.47551046616155135"/>
    <n v="4217"/>
    <n v="3191"/>
    <n v="2"/>
    <n v="14"/>
    <n v="5"/>
    <n v="3"/>
    <n v="3"/>
    <n v="0"/>
    <n v="0"/>
    <n v="999"/>
    <n v="0.2368982689115485"/>
    <n v="34718"/>
    <n v="15129"/>
    <n v="9"/>
    <n v="29"/>
    <n v="68"/>
    <n v="24"/>
    <n v="21"/>
    <n v="2"/>
    <n v="14"/>
    <n v="19422"/>
    <n v="0.55942162566968145"/>
    <n v="54357"/>
    <n v="52135"/>
    <n v="2222"/>
    <n v="4.0877899810511986E-2"/>
    <n v="693"/>
    <n v="963"/>
    <n v="907"/>
    <n v="1264"/>
    <n v="27025"/>
    <n v="25901"/>
    <n v="1124"/>
    <n v="4.1591119333950044E-2"/>
    <n v="27332"/>
    <n v="26234"/>
    <n v="1098"/>
    <n v="4.0172691350797603E-2"/>
    <n v="8932"/>
    <n v="109"/>
    <n v="2034"/>
    <n v="1965"/>
    <n v="1710"/>
    <n v="428"/>
    <n v="2686"/>
    <n v="0.30071652485445588"/>
    <n v="0.69928347514554412"/>
    <n v="0.23992386923421405"/>
    <n v="8932"/>
    <n v="3214"/>
    <n v="1"/>
    <n v="3"/>
    <n v="441"/>
    <n v="1739"/>
    <n v="113"/>
    <n v="3412"/>
    <n v="0"/>
    <n v="0"/>
    <n v="9"/>
    <n v="0.58934169278996862"/>
    <n v="0.36027765338110168"/>
    <n v="8932"/>
    <n v="3212"/>
    <n v="3"/>
    <n v="3"/>
    <n v="454"/>
    <n v="1725"/>
    <n v="116"/>
    <n v="3409"/>
    <n v="0"/>
    <n v="0"/>
    <n v="10"/>
    <n v="0.74193909538737124"/>
    <n v="0.30010076130765784"/>
    <n v="8932"/>
    <n v="346"/>
    <n v="67"/>
    <n v="1799"/>
    <n v="521"/>
    <n v="225"/>
    <n v="505"/>
    <n v="2210"/>
    <n v="3259"/>
    <n v="3.8737124944021498E-2"/>
    <n v="2069.4921630094041"/>
    <n v="0.3113524406627855"/>
    <n v="8932"/>
    <n v="22"/>
    <n v="0"/>
    <n v="2"/>
    <n v="2"/>
    <n v="8848"/>
    <n v="9"/>
    <n v="1"/>
    <n v="0"/>
    <n v="48"/>
    <n v="8932"/>
    <n v="0.28817733990147781"/>
    <n v="7.7760800039000405E-2"/>
    <n v="3.4700854700854702"/>
    <n v="0.70463980463980458"/>
    <n v="7717"/>
    <n v="0.86397223466188988"/>
    <n v="0.1390726089855647"/>
    <n v="1215"/>
    <n v="501"/>
    <n v="38"/>
    <n v="787"/>
    <n v="29"/>
    <n v="4"/>
    <n v="8.8110165696372589E-2"/>
    <n v="0.13602776533811017"/>
    <n v="5.6090461262875056E-2"/>
    <n v="3.246753246753247E-3"/>
    <n v="8932"/>
    <n v="24"/>
    <n v="814"/>
    <n v="25"/>
    <n v="7"/>
    <n v="1"/>
    <n v="13"/>
    <n v="1096"/>
    <n v="9.6059113300492605E-2"/>
    <n v="7023"/>
    <n v="7023"/>
    <n v="0.2706775610884144"/>
    <n v="0.52928805353837394"/>
    <n v="371719"/>
    <n v="15209998.041999999"/>
    <n v="475839.02012181055"/>
    <n v="18680"/>
    <n v="18680"/>
    <n v="0.71995683342326366"/>
    <n v="0.5206386509635974"/>
    <n v="972553"/>
    <n v="39794923.653999999"/>
    <n v="5737690.4554743934"/>
    <n v="243"/>
    <n v="243"/>
    <n v="9.3656054883218993E-3"/>
    <n v="5.7325102880658438E-2"/>
    <n v="1393"/>
    <n v="56998.773999999998"/>
    <n v="19864.430100564536"/>
    <m/>
    <m/>
    <n v="0"/>
    <n v="0"/>
    <m/>
    <n v="0"/>
    <n v="0"/>
    <m/>
    <m/>
    <n v="0"/>
    <n v="0"/>
    <m/>
    <n v="0"/>
    <m/>
    <m/>
    <n v="0"/>
    <m/>
    <n v="0"/>
    <m/>
    <m/>
    <m/>
    <n v="0"/>
    <n v="0"/>
    <m/>
    <n v="0"/>
    <n v="0"/>
    <m/>
    <m/>
    <n v="0"/>
    <n v="0"/>
    <m/>
    <n v="0"/>
    <m/>
    <m/>
    <n v="0"/>
    <n v="0"/>
    <m/>
    <n v="0"/>
    <m/>
    <m/>
    <n v="0"/>
    <n v="0"/>
    <m/>
    <n v="0"/>
    <n v="25946"/>
    <n v="25946"/>
    <n v="3.3370503129851202E-2"/>
    <n v="7.6240762132583344E-4"/>
    <n v="7.6337068909913722E-2"/>
    <n v="0.92047615508954972"/>
    <n v="0"/>
    <n v="0"/>
    <n v="0"/>
    <n v="0"/>
    <n v="0"/>
    <n v="0"/>
    <n v="6233393.9056967692"/>
    <n v="114.67509070950879"/>
    <n v="0"/>
    <n v="0"/>
    <n v="2.0950050104062283"/>
    <n v="0.4773258274003348"/>
    <n v="-6.0798860000000001"/>
    <n v="2"/>
    <b v="0"/>
    <b v="0"/>
    <b v="0"/>
    <b v="0"/>
    <b v="0"/>
    <b v="1"/>
    <b v="0"/>
    <b v="0"/>
    <m/>
    <m/>
    <m/>
    <m/>
    <m/>
    <m/>
    <m/>
    <m/>
    <m/>
    <n v="0"/>
    <n v="0"/>
    <n v="0"/>
    <n v="0"/>
    <n v="0"/>
    <n v="0"/>
    <n v="0"/>
    <n v="0"/>
    <n v="0"/>
    <n v="0"/>
    <n v="0"/>
    <n v="620"/>
    <n v="1"/>
    <m/>
    <m/>
    <m/>
    <m/>
    <m/>
    <m/>
    <m/>
    <m/>
    <n v="1"/>
    <m/>
    <m/>
    <m/>
    <m/>
    <m/>
    <m/>
    <m/>
    <m/>
    <n v="1"/>
    <m/>
    <m/>
    <n v="1"/>
    <m/>
    <m/>
    <m/>
    <m/>
    <m/>
    <m/>
    <m/>
    <m/>
    <m/>
    <m/>
    <m/>
    <m/>
    <m/>
    <m/>
    <n v="1"/>
    <m/>
    <m/>
    <m/>
    <m/>
    <m/>
    <m/>
    <m/>
    <m/>
    <m/>
    <m/>
    <m/>
    <m/>
    <m/>
    <m/>
    <m/>
    <m/>
    <m/>
    <n v="1"/>
    <m/>
    <m/>
    <m/>
    <n v="1"/>
    <m/>
    <m/>
    <m/>
    <m/>
    <m/>
    <m/>
    <m/>
    <m/>
    <n v="1"/>
    <m/>
    <m/>
    <m/>
    <n v="3"/>
    <m/>
    <m/>
    <m/>
    <n v="3"/>
    <m/>
    <m/>
    <m/>
    <m/>
    <m/>
    <m/>
    <m/>
    <m/>
    <m/>
    <m/>
    <m/>
    <m/>
    <m/>
    <n v="1"/>
    <n v="0"/>
    <n v="0"/>
    <n v="0"/>
    <n v="6"/>
    <n v="0"/>
    <n v="0"/>
    <n v="1"/>
    <n v="4"/>
    <n v="0"/>
    <n v="1"/>
    <n v="0"/>
    <n v="0"/>
    <n v="0"/>
    <n v="0"/>
    <n v="0"/>
    <n v="0"/>
    <n v="0"/>
    <n v="0"/>
  </r>
  <r>
    <s v="MMR005"/>
    <s v="Sagaing"/>
    <s v="MMR005D008"/>
    <s v="Hkamti"/>
    <s v="MMR005037"/>
    <s v="Nanyun"/>
    <n v="59"/>
    <n v="9"/>
    <x v="5"/>
    <n v="26683.436344984839"/>
    <n v="0.48665955473288119"/>
    <n v="0.11818006925740669"/>
    <n v="0.3883245198998051"/>
    <n v="0.69445866095938213"/>
    <n v="0.1473968268738659"/>
    <n v="0.73129439349010417"/>
    <n v="0.95765306122448979"/>
    <n v="0.95829081632653057"/>
    <n v="4.1836734693877553E-2"/>
    <n v="0.22270408163265307"/>
    <n v="0.10854591836734694"/>
    <n v="0.47122957406911331"/>
    <n v="1"/>
    <n v="26683.436344984839"/>
    <n v="51980"/>
    <n v="26683"/>
    <n v="25297"/>
    <n v="1.0095898802346328E-3"/>
    <n v="105.47891054275212"/>
    <n v="6613.1517533699998"/>
    <n v="7.8600948441129423"/>
    <n v="6.788057001816122E-3"/>
    <n v="49820"/>
    <n v="24939"/>
    <n v="24881"/>
    <n v="2160"/>
    <n v="1744"/>
    <n v="416"/>
    <n v="6143"/>
    <n v="3419"/>
    <n v="2724"/>
    <n v="125.51395007342143"/>
    <n v="45837"/>
    <n v="23264"/>
    <n v="22573"/>
    <n v="103.06117928498648"/>
    <n v="0.11818006925740669"/>
    <n v="21209"/>
    <n v="29002"/>
    <n v="1769"/>
    <n v="0.79229018688366326"/>
    <n v="10796.756085787183"/>
    <n v="0.73129439349010417"/>
    <n v="0.26870560650989583"/>
    <n v="6.0995793393559063"/>
    <n v="30771"/>
    <n v="10868"/>
    <n v="17202"/>
    <n v="2605"/>
    <n v="78"/>
    <n v="18"/>
    <n v="7840"/>
    <n v="6856"/>
    <n v="984"/>
    <n v="0.12551020408163266"/>
    <n v="49820"/>
    <n v="2160"/>
    <n v="4.3356081894821354E-2"/>
    <n v="149"/>
    <n v="432"/>
    <n v="719"/>
    <n v="828"/>
    <n v="1020"/>
    <n v="1117"/>
    <n v="1073"/>
    <n v="1036"/>
    <n v="1466"/>
    <n v="6.3545918367346941"/>
    <n v="7840"/>
    <n v="6.6301020408163263"/>
    <n v="57"/>
    <n v="3"/>
    <n v="10"/>
    <n v="329"/>
    <n v="7383"/>
    <n v="56"/>
    <n v="2"/>
    <n v="0"/>
    <n v="7840"/>
    <n v="7665"/>
    <n v="29"/>
    <n v="12"/>
    <n v="101"/>
    <n v="4"/>
    <n v="29"/>
    <n v="7840"/>
    <n v="7409"/>
    <n v="95"/>
    <n v="4"/>
    <n v="274"/>
    <n v="0"/>
    <n v="58"/>
    <n v="47684.857142857145"/>
    <n v="3.4948979591836737E-2"/>
    <n v="0"/>
    <n v="0.95765306122448979"/>
    <n v="4.2346938775510212E-2"/>
    <n v="7840"/>
    <n v="13"/>
    <n v="7591"/>
    <n v="4"/>
    <n v="167"/>
    <n v="3"/>
    <n v="61"/>
    <n v="1"/>
    <n v="0.99170918367346939"/>
    <n v="8.2908163265306145E-3"/>
    <n v="7840"/>
    <n v="7414"/>
    <n v="99"/>
    <n v="248"/>
    <n v="3.1632653061224487E-2"/>
    <n v="68"/>
    <n v="11"/>
    <n v="0.95829081632653057"/>
    <n v="8.673469387755102E-3"/>
    <n v="2.5318877551020413E-2"/>
    <n v="28744"/>
    <n v="11162"/>
    <n v="17582"/>
    <n v="0.3883245198998051"/>
    <n v="14190"/>
    <n v="6720"/>
    <n v="7470"/>
    <n v="0.47357293868921774"/>
    <n v="14554"/>
    <n v="4442"/>
    <n v="10112"/>
    <n v="0.30520819018826439"/>
    <n v="3255"/>
    <n v="2262"/>
    <n v="993"/>
    <n v="0.69493087557603683"/>
    <n v="25489"/>
    <n v="8900"/>
    <n v="16589"/>
    <n v="0.3491702302954216"/>
    <n v="25675"/>
    <n v="11233"/>
    <n v="4978"/>
    <n v="9464"/>
    <n v="0.36860759493670886"/>
    <n v="0.19388510223953262"/>
    <n v="1.1869188503803889"/>
    <n v="13017"/>
    <n v="6108"/>
    <n v="0.46923254206038256"/>
    <n v="2826"/>
    <n v="0.21710071445033419"/>
    <n v="4083"/>
    <n v="0.31366674348928325"/>
    <n v="12658"/>
    <n v="5125"/>
    <n v="2152"/>
    <n v="0.42510665191973457"/>
    <n v="0.17001106019908357"/>
    <n v="5381"/>
    <n v="21493"/>
    <n v="14926"/>
    <n v="3399"/>
    <n v="1620"/>
    <n v="1066"/>
    <n v="37"/>
    <n v="398"/>
    <n v="18"/>
    <n v="28"/>
    <n v="1"/>
    <n v="14926"/>
    <n v="6567"/>
    <n v="3168"/>
    <n v="18325"/>
    <n v="1548"/>
    <n v="0.69445866095938213"/>
    <n v="0.30554133904061787"/>
    <n v="0.1473968268738659"/>
    <n v="7.202344949518448E-2"/>
    <n v="0.22646908295724189"/>
    <n v="11016"/>
    <n v="6504"/>
    <n v="2218"/>
    <n v="1204"/>
    <n v="743"/>
    <n v="26"/>
    <n v="290"/>
    <n v="14"/>
    <n v="16"/>
    <n v="1"/>
    <n v="0.59041394335511987"/>
    <n v="0.40958605664488018"/>
    <n v="0.20824255628177196"/>
    <n v="9.894698620188816E-2"/>
    <n v="10477"/>
    <n v="8422"/>
    <n v="1181"/>
    <n v="416"/>
    <n v="323"/>
    <n v="11"/>
    <n v="108"/>
    <n v="4"/>
    <n v="12"/>
    <n v="0"/>
    <n v="0.803856065667653"/>
    <n v="0.19614393433234706"/>
    <n v="8.3420826572492127E-2"/>
    <n v="37330"/>
    <n v="912"/>
    <n v="672"/>
    <n v="99"/>
    <n v="8141"/>
    <n v="12293"/>
    <n v="106"/>
    <n v="20"/>
    <n v="7631"/>
    <n v="4554"/>
    <n v="1717"/>
    <n v="276"/>
    <n v="909"/>
    <n v="0.45129922314492366"/>
    <n v="0.32930618805250467"/>
    <n v="3.0366875457577485"/>
    <n v="4.1511152278315575E-2"/>
    <n v="19219"/>
    <n v="709"/>
    <n v="559"/>
    <n v="66"/>
    <n v="6301"/>
    <n v="5460"/>
    <n v="61"/>
    <n v="11"/>
    <n v="4163"/>
    <n v="303"/>
    <n v="706"/>
    <n v="121"/>
    <n v="759"/>
    <n v="0.68453093293095379"/>
    <n v="18111"/>
    <n v="203"/>
    <n v="113"/>
    <n v="33"/>
    <n v="1840"/>
    <n v="6833"/>
    <n v="45"/>
    <n v="9"/>
    <n v="3468"/>
    <n v="4251"/>
    <n v="1011"/>
    <n v="155"/>
    <n v="150"/>
    <n v="0.50063497322069461"/>
    <n v="37330"/>
    <n v="19600"/>
    <n v="15"/>
    <n v="13"/>
    <n v="58"/>
    <n v="8"/>
    <n v="35"/>
    <n v="0"/>
    <n v="10"/>
    <n v="17591"/>
    <n v="0.47122957406911331"/>
    <n v="0.52877042593088674"/>
    <n v="4682"/>
    <n v="3776"/>
    <n v="4"/>
    <n v="0"/>
    <n v="6"/>
    <n v="5"/>
    <n v="7"/>
    <n v="0"/>
    <n v="1"/>
    <n v="883"/>
    <n v="0.18859461768475011"/>
    <n v="32648"/>
    <n v="15824"/>
    <n v="11"/>
    <n v="13"/>
    <n v="52"/>
    <n v="3"/>
    <n v="28"/>
    <n v="0"/>
    <n v="9"/>
    <n v="16708"/>
    <n v="0.51176182308257778"/>
    <n v="51980"/>
    <n v="50143"/>
    <n v="1837"/>
    <n v="3.534051558291651E-2"/>
    <n v="661"/>
    <n v="956"/>
    <n v="980"/>
    <n v="1128"/>
    <n v="26683"/>
    <n v="25757"/>
    <n v="926"/>
    <n v="3.4703743956826447E-2"/>
    <n v="25297"/>
    <n v="24386"/>
    <n v="911"/>
    <n v="3.6012175356761669E-2"/>
    <n v="7840"/>
    <n v="25"/>
    <n v="1721"/>
    <n v="3481"/>
    <n v="1321"/>
    <n v="258"/>
    <n v="1034"/>
    <n v="0.13188775510204082"/>
    <n v="0.86811224489795924"/>
    <n v="0.22270408163265307"/>
    <n v="7840"/>
    <n v="720"/>
    <n v="6"/>
    <n v="125"/>
    <n v="1006"/>
    <n v="356"/>
    <n v="1146"/>
    <n v="4475"/>
    <n v="0"/>
    <n v="0"/>
    <n v="6"/>
    <n v="0.76237244897959189"/>
    <n v="0.10854591836734694"/>
    <n v="7840"/>
    <n v="710"/>
    <n v="8"/>
    <n v="122"/>
    <n v="1108"/>
    <n v="357"/>
    <n v="1211"/>
    <n v="4318"/>
    <n v="0"/>
    <n v="0"/>
    <n v="6"/>
    <n v="0.6579081632653061"/>
    <n v="0.16562499999999999"/>
    <n v="7840"/>
    <n v="328"/>
    <n v="111"/>
    <n v="3309"/>
    <n v="305"/>
    <n v="53"/>
    <n v="211"/>
    <n v="2262"/>
    <n v="1261"/>
    <n v="4.1836734693877553E-2"/>
    <n v="2084.3061224489797"/>
    <n v="0.33711734693877549"/>
    <n v="7840"/>
    <n v="10"/>
    <n v="0"/>
    <n v="20"/>
    <n v="3"/>
    <n v="7791"/>
    <n v="8"/>
    <n v="1"/>
    <n v="0"/>
    <n v="7"/>
    <n v="7840"/>
    <n v="0.20306122448979591"/>
    <n v="5.4793354948116157E-2"/>
    <n v="4.9246231155778899"/>
    <n v="1"/>
    <n v="6839"/>
    <n v="0.87232142857142858"/>
    <n v="0.1232496530843951"/>
    <n v="1001"/>
    <n v="342"/>
    <n v="44"/>
    <n v="170"/>
    <n v="29"/>
    <n v="6"/>
    <n v="2.1683673469387755E-2"/>
    <n v="0.12767857142857142"/>
    <n v="4.3622448979591839E-2"/>
    <n v="3.6989795918367348E-3"/>
    <n v="7840"/>
    <n v="13"/>
    <n v="366"/>
    <n v="21"/>
    <n v="17"/>
    <n v="11"/>
    <n v="57"/>
    <n v="580"/>
    <n v="5.7780612244897958E-2"/>
    <n v="11606"/>
    <n v="11606"/>
    <n v="0.65500310401264183"/>
    <n v="0.56345683267275548"/>
    <n v="653948"/>
    <n v="26758244.263999999"/>
    <n v="786357.34978409985"/>
    <n v="5879"/>
    <n v="5879"/>
    <n v="0.33179073311134938"/>
    <n v="0.52193740432046265"/>
    <n v="306847"/>
    <n v="12555565.546"/>
    <n v="1805775.2777159507"/>
    <n v="172"/>
    <n v="172"/>
    <n v="9.7070940798013438E-3"/>
    <n v="6.7965116279069773E-2"/>
    <n v="1169"/>
    <n v="47833.142"/>
    <n v="14060.41965965885"/>
    <m/>
    <m/>
    <n v="0"/>
    <n v="0"/>
    <m/>
    <n v="0"/>
    <n v="0"/>
    <n v="62"/>
    <n v="62"/>
    <n v="3.4990687962074608E-3"/>
    <n v="0.23177419354838708"/>
    <n v="1437"/>
    <n v="9459.1368041925507"/>
    <m/>
    <m/>
    <n v="0"/>
    <m/>
    <n v="0"/>
    <m/>
    <m/>
    <m/>
    <n v="0"/>
    <n v="0"/>
    <m/>
    <n v="0"/>
    <n v="0"/>
    <m/>
    <m/>
    <n v="0"/>
    <n v="0"/>
    <m/>
    <n v="0"/>
    <m/>
    <m/>
    <n v="0"/>
    <n v="0"/>
    <m/>
    <n v="0"/>
    <m/>
    <m/>
    <n v="0"/>
    <n v="0"/>
    <m/>
    <n v="0"/>
    <n v="17719"/>
    <n v="17719"/>
    <n v="2.27893295674799E-2"/>
    <n v="5.2066216920806463E-4"/>
    <n v="0.30063528882208301"/>
    <n v="0.6903728595058769"/>
    <n v="0"/>
    <n v="3.6163588041960761E-3"/>
    <n v="0"/>
    <n v="0"/>
    <n v="0"/>
    <n v="0"/>
    <n v="2615652.1839639018"/>
    <n v="50.320357521429429"/>
    <n v="0"/>
    <n v="0"/>
    <n v="2.9335741294655455"/>
    <n v="0.34088110811850714"/>
    <n v="-6.7589160000000001"/>
    <n v="1"/>
    <b v="0"/>
    <b v="0"/>
    <b v="0"/>
    <b v="0"/>
    <b v="0"/>
    <b v="1"/>
    <b v="0"/>
    <b v="0"/>
    <m/>
    <m/>
    <m/>
    <m/>
    <m/>
    <m/>
    <m/>
    <m/>
    <m/>
    <n v="0"/>
    <n v="0"/>
    <n v="0"/>
    <n v="0"/>
    <n v="0"/>
    <n v="0"/>
    <n v="0"/>
    <n v="0"/>
    <n v="0"/>
    <n v="0"/>
    <n v="0"/>
    <n v="620"/>
    <n v="1"/>
    <m/>
    <m/>
    <m/>
    <m/>
    <m/>
    <m/>
    <m/>
    <m/>
    <n v="1"/>
    <m/>
    <m/>
    <m/>
    <m/>
    <m/>
    <m/>
    <m/>
    <m/>
    <m/>
    <n v="1"/>
    <m/>
    <m/>
    <m/>
    <m/>
    <m/>
    <m/>
    <m/>
    <m/>
    <m/>
    <m/>
    <m/>
    <m/>
    <m/>
    <m/>
    <m/>
    <m/>
    <n v="1"/>
    <m/>
    <m/>
    <m/>
    <m/>
    <m/>
    <m/>
    <m/>
    <m/>
    <m/>
    <m/>
    <m/>
    <m/>
    <m/>
    <m/>
    <m/>
    <m/>
    <m/>
    <n v="1"/>
    <m/>
    <m/>
    <m/>
    <n v="1"/>
    <n v="13"/>
    <m/>
    <m/>
    <m/>
    <m/>
    <m/>
    <m/>
    <n v="1"/>
    <n v="1"/>
    <m/>
    <m/>
    <m/>
    <n v="2"/>
    <m/>
    <m/>
    <m/>
    <n v="1"/>
    <m/>
    <m/>
    <m/>
    <m/>
    <m/>
    <m/>
    <m/>
    <m/>
    <m/>
    <m/>
    <m/>
    <m/>
    <m/>
    <n v="1"/>
    <n v="0"/>
    <n v="0"/>
    <n v="0"/>
    <n v="4"/>
    <n v="1"/>
    <n v="0"/>
    <n v="0"/>
    <n v="2"/>
    <n v="0"/>
    <n v="14"/>
    <n v="0"/>
    <n v="0"/>
    <n v="0"/>
    <n v="0"/>
    <n v="0"/>
    <n v="0"/>
    <n v="0"/>
    <n v="1"/>
  </r>
  <r>
    <s v="MMR006"/>
    <s v="Tanintharyi"/>
    <s v="MMR006D001"/>
    <s v="Dawei"/>
    <s v="MMR006001"/>
    <s v="Dawei"/>
    <n v="25"/>
    <n v="18"/>
    <x v="6"/>
    <n v="83566.74979175214"/>
    <n v="0.43137945488859758"/>
    <n v="0.56788737377861243"/>
    <n v="0.94138380520360809"/>
    <n v="7.5005682248655198E-2"/>
    <n v="0.48098340783392679"/>
    <n v="0.43790274416119196"/>
    <n v="0.48254556688291628"/>
    <n v="0.18072289156626506"/>
    <n v="4.362750145882676E-2"/>
    <n v="0.84268698726530056"/>
    <n v="0.62726118147804899"/>
    <n v="0.18686889743098001"/>
    <n v="0.30967741935483872"/>
    <n v="83566.74979175214"/>
    <n v="146964"/>
    <n v="70653"/>
    <n v="76311"/>
    <n v="2.8544318422239817E-3"/>
    <n v="92.585603648228954"/>
    <n v="6824.06943254"/>
    <n v="21.53612319640456"/>
    <n v="1.8598812705780624E-2"/>
    <n v="135996"/>
    <n v="63237"/>
    <n v="72759"/>
    <n v="10968"/>
    <n v="7416"/>
    <n v="3552"/>
    <n v="83459"/>
    <n v="39768"/>
    <n v="43691"/>
    <n v="91.021034080245357"/>
    <n v="63505"/>
    <n v="30885"/>
    <n v="32620"/>
    <n v="94.681177191906812"/>
    <n v="0.56788737377861243"/>
    <n v="41793"/>
    <n v="95439"/>
    <n v="9732"/>
    <n v="0.53987363656366893"/>
    <n v="67622.010876056956"/>
    <n v="0.43790274416119196"/>
    <n v="0.56209725583880799"/>
    <n v="10.197089240247697"/>
    <n v="105171"/>
    <n v="36470"/>
    <n v="58259"/>
    <n v="7648"/>
    <n v="1637"/>
    <n v="1157"/>
    <n v="29133"/>
    <n v="17496"/>
    <n v="11637"/>
    <n v="0.39944392956441149"/>
    <n v="135996"/>
    <n v="10968"/>
    <n v="8.06494308656137E-2"/>
    <n v="1611"/>
    <n v="3234"/>
    <n v="5004"/>
    <n v="5614"/>
    <n v="4885"/>
    <n v="3268"/>
    <n v="2238"/>
    <n v="1603"/>
    <n v="1676"/>
    <n v="4.6681083307589333"/>
    <n v="29133"/>
    <n v="5.0445886108536708"/>
    <n v="1307"/>
    <n v="3277"/>
    <n v="3615"/>
    <n v="14329"/>
    <n v="5975"/>
    <n v="355"/>
    <n v="69"/>
    <n v="206"/>
    <n v="29133"/>
    <n v="23282"/>
    <n v="2459"/>
    <n v="1560"/>
    <n v="1462"/>
    <n v="263"/>
    <n v="107"/>
    <n v="29133"/>
    <n v="13990"/>
    <n v="48"/>
    <n v="20"/>
    <n v="14380"/>
    <n v="253"/>
    <n v="442"/>
    <n v="65530.904747193905"/>
    <n v="0.49359832492362615"/>
    <n v="8.6843098891291656E-3"/>
    <n v="0.48254556688291628"/>
    <n v="0.51745443311708372"/>
    <n v="29133"/>
    <n v="1088"/>
    <n v="10488"/>
    <n v="50"/>
    <n v="10647"/>
    <n v="157"/>
    <n v="6308"/>
    <n v="395"/>
    <n v="0.764528198263138"/>
    <n v="0.235471801736862"/>
    <n v="29133"/>
    <n v="4950"/>
    <n v="315"/>
    <n v="18292"/>
    <n v="0.62787903751759178"/>
    <n v="5354"/>
    <n v="222"/>
    <n v="0.18072289156626506"/>
    <n v="0.18377784642844883"/>
    <n v="0.37646311742697286"/>
    <n v="95895"/>
    <n v="90274"/>
    <n v="5621"/>
    <n v="0.94138380520360809"/>
    <n v="42920"/>
    <n v="40992"/>
    <n v="1928"/>
    <n v="0.95507921714818267"/>
    <n v="52975"/>
    <n v="49282"/>
    <n v="3693"/>
    <n v="0.93028787163756488"/>
    <n v="57019"/>
    <n v="55037"/>
    <n v="1982"/>
    <n v="0.96523965695645297"/>
    <n v="38876"/>
    <n v="35237"/>
    <n v="3639"/>
    <n v="0.9063946908118119"/>
    <n v="60587"/>
    <n v="25249"/>
    <n v="30818"/>
    <n v="4520"/>
    <n v="7.4603462789047156E-2"/>
    <n v="0.50865697261788834"/>
    <n v="5.5860619469026549"/>
    <n v="29375"/>
    <n v="12142"/>
    <n v="0.41334468085106385"/>
    <n v="14882"/>
    <n v="0.50662127659574463"/>
    <n v="2351"/>
    <n v="8.0034042553191492E-2"/>
    <n v="31212"/>
    <n v="13107"/>
    <n v="15936"/>
    <n v="6.9492502883506349E-2"/>
    <n v="0.51057285659361784"/>
    <n v="2169"/>
    <n v="79194"/>
    <n v="5940"/>
    <n v="35163"/>
    <n v="16758"/>
    <n v="10935"/>
    <n v="239"/>
    <n v="8962"/>
    <n v="594"/>
    <n v="116"/>
    <n v="487"/>
    <n v="5940"/>
    <n v="73254"/>
    <n v="38091"/>
    <n v="41103"/>
    <n v="21333"/>
    <n v="7.5005682248655198E-2"/>
    <n v="0.92499431775134477"/>
    <n v="0.48098340783392679"/>
    <n v="0.26937646791423592"/>
    <n v="0.70298886279263573"/>
    <n v="36646"/>
    <n v="2298"/>
    <n v="14409"/>
    <n v="9280"/>
    <n v="6043"/>
    <n v="161"/>
    <n v="3841"/>
    <n v="173"/>
    <n v="77"/>
    <n v="364"/>
    <n v="6.2708071822299843E-2"/>
    <n v="0.93729192817770013"/>
    <n v="0.54409758227364513"/>
    <n v="0.29086394149429678"/>
    <n v="42548"/>
    <n v="3642"/>
    <n v="20754"/>
    <n v="7478"/>
    <n v="4892"/>
    <n v="78"/>
    <n v="5121"/>
    <n v="421"/>
    <n v="39"/>
    <n v="123"/>
    <n v="8.5597442888032338E-2"/>
    <n v="0.91440255711196761"/>
    <n v="0.42662404813387234"/>
    <n v="119929"/>
    <n v="6618"/>
    <n v="22010"/>
    <n v="2064"/>
    <n v="24714"/>
    <n v="6735"/>
    <n v="3259"/>
    <n v="638"/>
    <n v="18106"/>
    <n v="21630"/>
    <n v="7822"/>
    <n v="1267"/>
    <n v="5066"/>
    <n v="0.2365149380049863"/>
    <n v="5.6158226950945973E-2"/>
    <n v="17.806829992576095"/>
    <n v="0.24341721704247787"/>
    <n v="56878"/>
    <n v="3453"/>
    <n v="15514"/>
    <n v="1360"/>
    <n v="14496"/>
    <n v="2956"/>
    <n v="2065"/>
    <n v="398"/>
    <n v="8470"/>
    <n v="1252"/>
    <n v="3072"/>
    <n v="663"/>
    <n v="3179"/>
    <n v="0.70051689581208898"/>
    <n v="63051"/>
    <n v="3165"/>
    <n v="6496"/>
    <n v="704"/>
    <n v="10218"/>
    <n v="3779"/>
    <n v="1194"/>
    <n v="240"/>
    <n v="9636"/>
    <n v="20378"/>
    <n v="4750"/>
    <n v="604"/>
    <n v="1887"/>
    <n v="0.40532267529460281"/>
    <n v="119929"/>
    <n v="94493"/>
    <n v="125"/>
    <n v="368"/>
    <n v="1026"/>
    <n v="854"/>
    <n v="312"/>
    <n v="134"/>
    <n v="206"/>
    <n v="22411"/>
    <n v="0.18686889743098001"/>
    <n v="0.81313110256901999"/>
    <n v="70343"/>
    <n v="58105"/>
    <n v="88"/>
    <n v="297"/>
    <n v="407"/>
    <n v="641"/>
    <n v="237"/>
    <n v="63"/>
    <n v="74"/>
    <n v="10431"/>
    <n v="0.1482876761013889"/>
    <n v="49586"/>
    <n v="36388"/>
    <n v="37"/>
    <n v="71"/>
    <n v="619"/>
    <n v="213"/>
    <n v="75"/>
    <n v="71"/>
    <n v="132"/>
    <n v="11980"/>
    <n v="0.24160045174041059"/>
    <n v="146964"/>
    <n v="138419"/>
    <n v="8545"/>
    <n v="5.8143490922947114E-2"/>
    <n v="5006"/>
    <n v="2434"/>
    <n v="3384"/>
    <n v="3179"/>
    <n v="70653"/>
    <n v="66959"/>
    <n v="3694"/>
    <n v="5.2283696375242383E-2"/>
    <n v="76311"/>
    <n v="71460"/>
    <n v="4851"/>
    <n v="6.3568817077485559E-2"/>
    <n v="29133"/>
    <n v="1127"/>
    <n v="23423"/>
    <n v="2206"/>
    <n v="232"/>
    <n v="104"/>
    <n v="2041"/>
    <n v="7.0058009817045963E-2"/>
    <n v="0.92994199018295398"/>
    <n v="0.84268698726530056"/>
    <n v="29133"/>
    <n v="1837"/>
    <n v="3127"/>
    <n v="8957"/>
    <n v="5805"/>
    <n v="58"/>
    <n v="2516"/>
    <n v="260"/>
    <n v="4353"/>
    <n v="900"/>
    <n v="1320"/>
    <n v="9.7278000892458721E-2"/>
    <n v="0.62726118147804899"/>
    <n v="29133"/>
    <n v="2726"/>
    <n v="4659"/>
    <n v="10267"/>
    <n v="5928"/>
    <n v="166"/>
    <n v="2538"/>
    <n v="259"/>
    <n v="117"/>
    <n v="1157"/>
    <n v="1316"/>
    <n v="0.61881714893763085"/>
    <n v="0.73497408437167477"/>
    <n v="29133"/>
    <n v="1271"/>
    <n v="2842"/>
    <n v="3472"/>
    <n v="286"/>
    <n v="18910"/>
    <n v="320"/>
    <n v="1246"/>
    <n v="786"/>
    <n v="4.362750145882676E-2"/>
    <n v="5933.1656883946043"/>
    <n v="0.73548896440462708"/>
    <n v="29133"/>
    <n v="654"/>
    <n v="582"/>
    <n v="39"/>
    <n v="381"/>
    <n v="13051"/>
    <n v="14017"/>
    <n v="213"/>
    <n v="0"/>
    <n v="196"/>
    <n v="29133"/>
    <n v="1.7964507603061819"/>
    <n v="0.48474820539268526"/>
    <n v="0.55665316416997868"/>
    <n v="0.11303467313247526"/>
    <n v="9972"/>
    <n v="0.34229224590670376"/>
    <n v="0.17971129413036818"/>
    <n v="11440"/>
    <n v="19161"/>
    <n v="2147"/>
    <n v="14190"/>
    <n v="1849"/>
    <n v="3549"/>
    <n v="0.48707651117289674"/>
    <n v="0.39268183846497101"/>
    <n v="0.65770775409329629"/>
    <n v="0.12182061579651941"/>
    <n v="29133"/>
    <n v="1427"/>
    <n v="17905"/>
    <n v="13176"/>
    <n v="748"/>
    <n v="413"/>
    <n v="464"/>
    <n v="1860"/>
    <n v="0.70517969313150031"/>
    <n v="17732"/>
    <n v="17732"/>
    <n v="0.99000614147730448"/>
    <n v="0.65291732461087304"/>
    <n v="1157753"/>
    <n v="47372937.254000001"/>
    <n v="1201420.6898476358"/>
    <m/>
    <m/>
    <n v="0"/>
    <n v="0"/>
    <m/>
    <n v="0"/>
    <n v="0"/>
    <n v="179"/>
    <n v="179"/>
    <n v="9.9938585226955496E-3"/>
    <n v="8.0670391061452518E-2"/>
    <n v="1444"/>
    <n v="59085.591999999997"/>
    <n v="14632.646041156593"/>
    <m/>
    <m/>
    <n v="0"/>
    <n v="0"/>
    <m/>
    <n v="0"/>
    <n v="0"/>
    <m/>
    <m/>
    <n v="0"/>
    <n v="0"/>
    <m/>
    <n v="0"/>
    <m/>
    <m/>
    <n v="0"/>
    <m/>
    <n v="0"/>
    <m/>
    <m/>
    <m/>
    <n v="0"/>
    <n v="0"/>
    <m/>
    <n v="0"/>
    <n v="0"/>
    <m/>
    <m/>
    <n v="0"/>
    <n v="0"/>
    <m/>
    <n v="0"/>
    <m/>
    <m/>
    <n v="0"/>
    <n v="0"/>
    <m/>
    <n v="0"/>
    <m/>
    <m/>
    <n v="0"/>
    <n v="0"/>
    <m/>
    <n v="0"/>
    <n v="17911"/>
    <n v="17911"/>
    <n v="2.3036270776179948E-2"/>
    <n v="5.2630397385211613E-4"/>
    <n v="0.98796710176329416"/>
    <n v="0"/>
    <n v="0"/>
    <n v="0"/>
    <n v="0"/>
    <n v="0"/>
    <n v="0"/>
    <n v="0"/>
    <n v="1216053.3358887923"/>
    <n v="8.2744980804060333"/>
    <n v="0"/>
    <n v="0"/>
    <n v="8.2052370051923393"/>
    <n v="0.1218733839579761"/>
    <n v="1.676213"/>
    <n v="268"/>
    <b v="0"/>
    <b v="0"/>
    <b v="0"/>
    <b v="0"/>
    <b v="0"/>
    <b v="0"/>
    <b v="1"/>
    <b v="1"/>
    <n v="1"/>
    <m/>
    <n v="5"/>
    <m/>
    <n v="6"/>
    <n v="0"/>
    <m/>
    <m/>
    <m/>
    <n v="2.0661157024793389E-2"/>
    <n v="2.4875621890547263E-3"/>
    <n v="0"/>
    <n v="0"/>
    <n v="0"/>
    <n v="0"/>
    <n v="0"/>
    <n v="2.0833333333333332E-2"/>
    <n v="0"/>
    <n v="6.2189054726368158E-4"/>
    <n v="5.208333333333333E-3"/>
    <n v="192"/>
    <n v="0.30967741935483872"/>
    <n v="4"/>
    <m/>
    <n v="1"/>
    <n v="28"/>
    <m/>
    <m/>
    <n v="163"/>
    <m/>
    <n v="7"/>
    <m/>
    <n v="78"/>
    <n v="1"/>
    <n v="55"/>
    <n v="1"/>
    <m/>
    <n v="1"/>
    <n v="1"/>
    <n v="49"/>
    <m/>
    <m/>
    <n v="5"/>
    <n v="144"/>
    <m/>
    <n v="11"/>
    <m/>
    <m/>
    <n v="3"/>
    <n v="6"/>
    <n v="42"/>
    <n v="2"/>
    <n v="36"/>
    <n v="1"/>
    <m/>
    <m/>
    <n v="1"/>
    <n v="97"/>
    <n v="3"/>
    <m/>
    <n v="4"/>
    <n v="179"/>
    <n v="5"/>
    <n v="1"/>
    <n v="2"/>
    <n v="3"/>
    <n v="3"/>
    <m/>
    <n v="80"/>
    <m/>
    <n v="97"/>
    <n v="7"/>
    <m/>
    <m/>
    <m/>
    <n v="84"/>
    <n v="4"/>
    <n v="1"/>
    <n v="7"/>
    <n v="220"/>
    <n v="16"/>
    <m/>
    <m/>
    <n v="1"/>
    <n v="3"/>
    <n v="162"/>
    <m/>
    <n v="139"/>
    <m/>
    <m/>
    <m/>
    <n v="5"/>
    <n v="19"/>
    <n v="32"/>
    <n v="1"/>
    <n v="3"/>
    <n v="136"/>
    <n v="13"/>
    <n v="2"/>
    <n v="3"/>
    <m/>
    <n v="1"/>
    <m/>
    <n v="2"/>
    <m/>
    <n v="271"/>
    <m/>
    <m/>
    <m/>
    <n v="34"/>
    <n v="13"/>
    <n v="0"/>
    <n v="1"/>
    <n v="8"/>
    <n v="277"/>
    <n v="7"/>
    <n v="2"/>
    <n v="16"/>
    <n v="842"/>
    <n v="0"/>
    <n v="54"/>
    <n v="1"/>
    <n v="2"/>
    <n v="8"/>
    <n v="12"/>
    <n v="0"/>
    <n v="633"/>
    <n v="3"/>
    <n v="361"/>
  </r>
  <r>
    <s v="MMR006"/>
    <s v="Tanintharyi"/>
    <s v="MMR006D001"/>
    <s v="Dawei"/>
    <s v="MMR006002"/>
    <s v="Launglon"/>
    <n v="41"/>
    <n v="4"/>
    <x v="4"/>
    <n v="65260.469938611976"/>
    <n v="0.44842693832152625"/>
    <n v="4.508227896244834E-2"/>
    <n v="0.91871029351300448"/>
    <n v="0.1170189872370011"/>
    <n v="0.24428479200119188"/>
    <n v="0.59153011465975491"/>
    <n v="0.73363124149990289"/>
    <n v="9.4423936273557413E-2"/>
    <n v="7.7443170779094614E-2"/>
    <n v="0.65984068389353023"/>
    <n v="0.61251214299591994"/>
    <n v="0.286645618042909"/>
    <n v="1"/>
    <n v="65260.469938611976"/>
    <n v="118317"/>
    <n v="55558"/>
    <n v="62759"/>
    <n v="2.2980308937999429E-3"/>
    <n v="88.525948469542215"/>
    <n v="815.20935796100002"/>
    <n v="145.13695021354297"/>
    <n v="0.12534173068626167"/>
    <n v="114977"/>
    <n v="53091"/>
    <n v="61886"/>
    <n v="3340"/>
    <n v="2467"/>
    <n v="873"/>
    <n v="5334"/>
    <n v="2457"/>
    <n v="2877"/>
    <n v="85.40145985401459"/>
    <n v="112983"/>
    <n v="53101"/>
    <n v="59882"/>
    <n v="88.676062923750038"/>
    <n v="4.508227896244834E-2"/>
    <n v="40395"/>
    <n v="68289"/>
    <n v="9633"/>
    <n v="0.73259236480253054"/>
    <n v="31638.869173658994"/>
    <n v="0.59153011465975491"/>
    <n v="0.40846988534024509"/>
    <n v="14.106225014277557"/>
    <n v="77922"/>
    <n v="23269"/>
    <n v="44865"/>
    <n v="7678"/>
    <n v="1306"/>
    <n v="804"/>
    <n v="25735"/>
    <n v="17231"/>
    <n v="8504"/>
    <n v="0.33044491937050707"/>
    <n v="114977"/>
    <n v="3340"/>
    <n v="2.9049288118493263E-2"/>
    <n v="1566"/>
    <n v="3122"/>
    <n v="4546"/>
    <n v="4876"/>
    <n v="4380"/>
    <n v="3083"/>
    <n v="1911"/>
    <n v="1223"/>
    <n v="1028"/>
    <n v="4.467728774043132"/>
    <n v="25735"/>
    <n v="4.5975131144355936"/>
    <n v="79"/>
    <n v="3489"/>
    <n v="3443"/>
    <n v="13864"/>
    <n v="4151"/>
    <n v="450"/>
    <n v="184"/>
    <n v="75"/>
    <n v="25735"/>
    <n v="23456"/>
    <n v="898"/>
    <n v="1067"/>
    <n v="199"/>
    <n v="70"/>
    <n v="45"/>
    <n v="25735"/>
    <n v="18829"/>
    <n v="38"/>
    <n v="13"/>
    <n v="6760"/>
    <n v="68"/>
    <n v="27"/>
    <n v="84292.638779871777"/>
    <n v="0.26267728774043131"/>
    <n v="2.6423159121818536E-3"/>
    <n v="0.73363124149990289"/>
    <n v="0.26636875850009711"/>
    <n v="25735"/>
    <n v="2116"/>
    <n v="5821"/>
    <n v="46"/>
    <n v="12615"/>
    <n v="118"/>
    <n v="4894"/>
    <n v="125"/>
    <n v="0.80038857586943846"/>
    <n v="0.19961142413056154"/>
    <n v="25735"/>
    <n v="2186"/>
    <n v="244"/>
    <n v="19413"/>
    <n v="0.75434233534097528"/>
    <n v="3704"/>
    <n v="188"/>
    <n v="9.4423936273557413E-2"/>
    <n v="0.1439285020400233"/>
    <n v="0.23299009131532933"/>
    <n v="75397"/>
    <n v="69268"/>
    <n v="6129"/>
    <n v="0.91871029351300448"/>
    <n v="33185"/>
    <n v="31533"/>
    <n v="1652"/>
    <n v="0.95021847220129574"/>
    <n v="42212"/>
    <n v="37735"/>
    <n v="4477"/>
    <n v="0.89394011181654509"/>
    <n v="3619"/>
    <n v="3369"/>
    <n v="250"/>
    <n v="0.9309201436861011"/>
    <n v="71778"/>
    <n v="65899"/>
    <n v="5879"/>
    <n v="0.91809468082142165"/>
    <n v="51633"/>
    <n v="25431"/>
    <n v="22196"/>
    <n v="4006"/>
    <n v="7.7586039935700041E-2"/>
    <n v="0.42988011543005444"/>
    <n v="6.3482276585122319"/>
    <n v="24980"/>
    <n v="12156"/>
    <n v="0.48662930344275418"/>
    <n v="10779"/>
    <n v="0.43150520416333066"/>
    <n v="2045"/>
    <n v="8.1865492393915135E-2"/>
    <n v="26653"/>
    <n v="13275"/>
    <n v="11417"/>
    <n v="7.3575207293738037E-2"/>
    <n v="0.42835703297940192"/>
    <n v="1961"/>
    <n v="60409"/>
    <n v="7069"/>
    <n v="38583"/>
    <n v="8747"/>
    <n v="3069"/>
    <n v="85"/>
    <n v="2293"/>
    <n v="203"/>
    <n v="19"/>
    <n v="341"/>
    <n v="7069"/>
    <n v="53340"/>
    <n v="14757"/>
    <n v="45652"/>
    <n v="6010"/>
    <n v="0.1170189872370011"/>
    <n v="0.8829810127629989"/>
    <n v="0.24428479200119188"/>
    <n v="9.9488486814878582E-2"/>
    <n v="0.5636329023820954"/>
    <n v="26617"/>
    <n v="2956"/>
    <n v="15815"/>
    <n v="4761"/>
    <n v="1776"/>
    <n v="70"/>
    <n v="871"/>
    <n v="55"/>
    <n v="10"/>
    <n v="303"/>
    <n v="0.11105684337077808"/>
    <n v="0.88894315662922196"/>
    <n v="0.29477401660592856"/>
    <n v="0.11590337002667468"/>
    <n v="33792"/>
    <n v="4113"/>
    <n v="22768"/>
    <n v="3986"/>
    <n v="1293"/>
    <n v="15"/>
    <n v="1422"/>
    <n v="148"/>
    <n v="9"/>
    <n v="38"/>
    <n v="0.12171519886363637"/>
    <n v="0.87828480113636365"/>
    <n v="0.20451586174242425"/>
    <n v="92801"/>
    <n v="2131"/>
    <n v="18686"/>
    <n v="2257"/>
    <n v="19856"/>
    <n v="5179"/>
    <n v="2565"/>
    <n v="492"/>
    <n v="15665"/>
    <n v="18345"/>
    <n v="5109"/>
    <n v="1207"/>
    <n v="1309"/>
    <n v="0.25348864775164059"/>
    <n v="5.5807588280298706E-2"/>
    <n v="17.918710175709595"/>
    <n v="0.2449466056440377"/>
    <n v="42529"/>
    <n v="679"/>
    <n v="13828"/>
    <n v="1734"/>
    <n v="10237"/>
    <n v="1710"/>
    <n v="1585"/>
    <n v="296"/>
    <n v="7358"/>
    <n v="1279"/>
    <n v="2196"/>
    <n v="609"/>
    <n v="1018"/>
    <n v="0.70006348609184321"/>
    <n v="50272"/>
    <n v="1452"/>
    <n v="4858"/>
    <n v="523"/>
    <n v="9619"/>
    <n v="3469"/>
    <n v="980"/>
    <n v="196"/>
    <n v="8307"/>
    <n v="17066"/>
    <n v="2913"/>
    <n v="598"/>
    <n v="291"/>
    <n v="0.41575827498408657"/>
    <n v="92801"/>
    <n v="64154"/>
    <n v="50"/>
    <n v="122"/>
    <n v="1034"/>
    <n v="524"/>
    <n v="287"/>
    <n v="5"/>
    <n v="24"/>
    <n v="26601"/>
    <n v="0.286645618042909"/>
    <n v="0.713354381957091"/>
    <n v="4401"/>
    <n v="3666"/>
    <n v="1"/>
    <n v="14"/>
    <n v="8"/>
    <n v="40"/>
    <n v="3"/>
    <n v="0"/>
    <n v="0"/>
    <n v="669"/>
    <n v="0.1520109066121336"/>
    <n v="88400"/>
    <n v="60488"/>
    <n v="49"/>
    <n v="108"/>
    <n v="1026"/>
    <n v="484"/>
    <n v="284"/>
    <n v="5"/>
    <n v="24"/>
    <n v="25932"/>
    <n v="0.29334841628959274"/>
    <n v="118317"/>
    <n v="111594"/>
    <n v="6723"/>
    <n v="5.6821927533659576E-2"/>
    <n v="3268"/>
    <n v="2087"/>
    <n v="2672"/>
    <n v="2729"/>
    <n v="55558"/>
    <n v="52639"/>
    <n v="2919"/>
    <n v="5.2539688253716833E-2"/>
    <n v="62759"/>
    <n v="58955"/>
    <n v="3804"/>
    <n v="6.0612820471964174E-2"/>
    <n v="25735"/>
    <n v="313"/>
    <n v="16668"/>
    <n v="2167"/>
    <n v="797"/>
    <n v="66"/>
    <n v="5724"/>
    <n v="0.2224208276666019"/>
    <n v="0.77757917233339813"/>
    <n v="0.65984068389353023"/>
    <n v="25735"/>
    <n v="1403"/>
    <n v="386"/>
    <n v="13695"/>
    <n v="6207"/>
    <n v="360"/>
    <n v="25"/>
    <n v="1391"/>
    <n v="279"/>
    <n v="446"/>
    <n v="1543"/>
    <n v="6.9011074412278994E-2"/>
    <n v="0.61251214299591994"/>
    <n v="25735"/>
    <n v="1610"/>
    <n v="556"/>
    <n v="13639"/>
    <n v="6245"/>
    <n v="622"/>
    <n v="28"/>
    <n v="1437"/>
    <n v="10"/>
    <n v="83"/>
    <n v="1505"/>
    <n v="0.6703710899553138"/>
    <n v="0.63617641344472509"/>
    <n v="25735"/>
    <n v="1993"/>
    <n v="3909"/>
    <n v="4984"/>
    <n v="157"/>
    <n v="14131"/>
    <n v="256"/>
    <n v="267"/>
    <n v="38"/>
    <n v="7.7443170779094614E-2"/>
    <n v="8904.1834466679611"/>
    <n v="0.63691470759665825"/>
    <n v="25735"/>
    <n v="122"/>
    <n v="54"/>
    <n v="30"/>
    <n v="158"/>
    <n v="21010"/>
    <n v="4238"/>
    <n v="72"/>
    <n v="0"/>
    <n v="51"/>
    <n v="25735"/>
    <n v="1.3616864192733631"/>
    <n v="0.36743286408688047"/>
    <n v="0.73438347173472596"/>
    <n v="0.14912480701552086"/>
    <n v="11917"/>
    <n v="0.46306586360986984"/>
    <n v="0.21476328641712772"/>
    <n v="10600"/>
    <n v="13818"/>
    <n v="852"/>
    <n v="7700"/>
    <n v="476"/>
    <n v="1597"/>
    <n v="0.29920341946765106"/>
    <n v="0.41189042160481831"/>
    <n v="0.53693413639013021"/>
    <n v="6.2055566349329704E-2"/>
    <n v="25735"/>
    <n v="456"/>
    <n v="13810"/>
    <n v="9590"/>
    <n v="1448"/>
    <n v="195"/>
    <n v="1440"/>
    <n v="1016"/>
    <n v="0.66656304643481645"/>
    <n v="41312"/>
    <n v="41312"/>
    <n v="0.99606992163954189"/>
    <n v="0.78140007745933393"/>
    <n v="3228120"/>
    <n v="132088214.16"/>
    <n v="2799069.0017474354"/>
    <m/>
    <m/>
    <n v="0"/>
    <n v="0"/>
    <m/>
    <n v="0"/>
    <n v="0"/>
    <n v="18"/>
    <n v="18"/>
    <n v="4.3399638336347196E-4"/>
    <n v="8.7777777777777788E-2"/>
    <n v="158"/>
    <n v="6465.0439999999999"/>
    <n v="1471.4392667084844"/>
    <n v="13"/>
    <n v="13"/>
    <n v="3.1344183242917423E-4"/>
    <n v="0.37384615384615388"/>
    <n v="486"/>
    <n v="19886.148000000001"/>
    <n v="1704.5385564840856"/>
    <n v="6"/>
    <n v="6"/>
    <n v="1.4466546112115733E-4"/>
    <n v="7.166666666666667E-2"/>
    <n v="43"/>
    <n v="915.40033588960159"/>
    <m/>
    <m/>
    <n v="0"/>
    <m/>
    <n v="0"/>
    <m/>
    <m/>
    <m/>
    <n v="0"/>
    <n v="0"/>
    <m/>
    <n v="0"/>
    <n v="126"/>
    <m/>
    <m/>
    <n v="0"/>
    <n v="0"/>
    <m/>
    <n v="0"/>
    <m/>
    <m/>
    <n v="0"/>
    <n v="0"/>
    <m/>
    <n v="0"/>
    <n v="126"/>
    <n v="126"/>
    <n v="3.0379746835443038E-3"/>
    <n v="8.8888888888888892E-2"/>
    <n v="1120"/>
    <n v="13614.455393456223"/>
    <n v="41475"/>
    <n v="41475"/>
    <n v="5.3343159535596187E-2"/>
    <n v="1.2187179563126857E-3"/>
    <n v="0.99371414664365498"/>
    <n v="0"/>
    <n v="6.0513837851812534E-4"/>
    <n v="3.2498172179677102E-4"/>
    <n v="0"/>
    <n v="0"/>
    <n v="4.8333488438050262E-3"/>
    <n v="0"/>
    <n v="2816774.8352999738"/>
    <n v="23.807017041506917"/>
    <n v="0"/>
    <n v="0"/>
    <n v="2.8527305605786619"/>
    <n v="0.35054134232612388"/>
    <n v="-1.189028"/>
    <n v="163"/>
    <b v="0"/>
    <b v="0"/>
    <b v="0"/>
    <b v="0"/>
    <b v="0"/>
    <b v="0"/>
    <b v="0"/>
    <b v="0"/>
    <m/>
    <m/>
    <m/>
    <m/>
    <m/>
    <m/>
    <m/>
    <m/>
    <m/>
    <n v="0"/>
    <n v="0"/>
    <n v="0"/>
    <n v="0"/>
    <n v="0"/>
    <n v="0"/>
    <n v="0"/>
    <n v="0"/>
    <n v="0"/>
    <n v="0"/>
    <n v="0"/>
    <n v="620"/>
    <n v="1"/>
    <m/>
    <m/>
    <m/>
    <n v="3"/>
    <m/>
    <m/>
    <n v="68"/>
    <m/>
    <m/>
    <m/>
    <n v="21"/>
    <m/>
    <n v="7"/>
    <m/>
    <m/>
    <m/>
    <m/>
    <n v="2"/>
    <m/>
    <m/>
    <n v="10"/>
    <n v="67"/>
    <m/>
    <n v="1"/>
    <m/>
    <m/>
    <m/>
    <m/>
    <n v="17"/>
    <m/>
    <n v="5"/>
    <m/>
    <m/>
    <m/>
    <m/>
    <n v="4"/>
    <m/>
    <m/>
    <n v="12"/>
    <n v="115"/>
    <n v="1"/>
    <m/>
    <m/>
    <m/>
    <m/>
    <m/>
    <n v="24"/>
    <m/>
    <n v="5"/>
    <n v="38"/>
    <m/>
    <m/>
    <m/>
    <n v="41"/>
    <m/>
    <m/>
    <n v="2"/>
    <n v="163"/>
    <n v="2"/>
    <m/>
    <m/>
    <m/>
    <m/>
    <n v="81"/>
    <m/>
    <n v="10"/>
    <n v="35"/>
    <m/>
    <m/>
    <n v="7"/>
    <n v="42"/>
    <m/>
    <m/>
    <n v="1"/>
    <n v="158"/>
    <m/>
    <n v="1"/>
    <m/>
    <m/>
    <m/>
    <m/>
    <m/>
    <m/>
    <n v="98"/>
    <m/>
    <m/>
    <m/>
    <n v="6"/>
    <n v="73"/>
    <n v="0"/>
    <n v="0"/>
    <n v="7"/>
    <n v="92"/>
    <n v="0"/>
    <n v="0"/>
    <n v="24"/>
    <n v="571"/>
    <n v="0"/>
    <n v="5"/>
    <n v="0"/>
    <n v="0"/>
    <n v="0"/>
    <n v="0"/>
    <n v="0"/>
    <n v="241"/>
    <n v="0"/>
    <n v="33"/>
  </r>
  <r>
    <s v="MMR006"/>
    <s v="Tanintharyi"/>
    <s v="MMR006D001"/>
    <s v="Dawei"/>
    <s v="MMR006003"/>
    <s v="Thayetchaung"/>
    <n v="39"/>
    <n v="5"/>
    <x v="4"/>
    <n v="58166.511010654824"/>
    <n v="0.44950397483811749"/>
    <n v="0.10699210690692965"/>
    <n v="0.94573815660830152"/>
    <n v="7.0475341982664211E-2"/>
    <n v="0.29762236204688458"/>
    <n v="0.59175852072653423"/>
    <n v="0.76291859753431845"/>
    <n v="0.12940456413395121"/>
    <n v="2.4132202500655765E-2"/>
    <n v="0.78241671767071785"/>
    <n v="0.48316866311095569"/>
    <n v="0.19942046483549652"/>
    <n v="1"/>
    <n v="58166.511010654824"/>
    <n v="105662"/>
    <n v="50421"/>
    <n v="55241"/>
    <n v="2.0522371282291605E-3"/>
    <n v="91.274596766894149"/>
    <n v="2091.9238052300002"/>
    <n v="50.509487838818686"/>
    <n v="4.3620501963692694E-2"/>
    <n v="103182"/>
    <n v="48345"/>
    <n v="54837"/>
    <n v="2480"/>
    <n v="2076"/>
    <n v="404"/>
    <n v="11305"/>
    <n v="5642"/>
    <n v="5663"/>
    <n v="99.629171817058094"/>
    <n v="94357"/>
    <n v="44779"/>
    <n v="49578"/>
    <n v="90.32030336036145"/>
    <n v="0.10699210690692965"/>
    <n v="36131"/>
    <n v="61057"/>
    <n v="8474"/>
    <n v="0.73054686604320551"/>
    <n v="28470.957040142821"/>
    <n v="0.59175852072653423"/>
    <n v="0.40824147927346577"/>
    <n v="13.878834531667131"/>
    <n v="69531"/>
    <n v="20936"/>
    <n v="40332"/>
    <n v="6488"/>
    <n v="1262"/>
    <n v="513"/>
    <n v="22874"/>
    <n v="10281"/>
    <n v="12593"/>
    <n v="0.55053772842528637"/>
    <n v="103182"/>
    <n v="2480"/>
    <n v="2.4035199937973678E-2"/>
    <n v="1250"/>
    <n v="2606"/>
    <n v="3992"/>
    <n v="4560"/>
    <n v="3943"/>
    <n v="2842"/>
    <n v="1711"/>
    <n v="1087"/>
    <n v="883"/>
    <n v="4.5108857217801868"/>
    <n v="22874"/>
    <n v="4.6193057620005247"/>
    <n v="271"/>
    <n v="2045"/>
    <n v="2336"/>
    <n v="12554"/>
    <n v="4236"/>
    <n v="1082"/>
    <n v="295"/>
    <n v="55"/>
    <n v="22874"/>
    <n v="20926"/>
    <n v="390"/>
    <n v="1125"/>
    <n v="301"/>
    <n v="89"/>
    <n v="43"/>
    <n v="22874"/>
    <n v="17421"/>
    <n v="24"/>
    <n v="6"/>
    <n v="5165"/>
    <n v="102"/>
    <n v="156"/>
    <n v="78692.401416455352"/>
    <n v="0.22580222086211418"/>
    <n v="4.459211331642913E-3"/>
    <n v="0.76291859753431845"/>
    <n v="0.23708140246568155"/>
    <n v="22874"/>
    <n v="2375"/>
    <n v="6690"/>
    <n v="24"/>
    <n v="9956"/>
    <n v="53"/>
    <n v="3365"/>
    <n v="411"/>
    <n v="0.83260470403077735"/>
    <n v="0.16739529596922265"/>
    <n v="22874"/>
    <n v="2690"/>
    <n v="270"/>
    <n v="17194"/>
    <n v="0.75168313368890438"/>
    <n v="2505"/>
    <n v="215"/>
    <n v="0.12940456413395121"/>
    <n v="0.10951298417417155"/>
    <n v="0.2022383492174521"/>
    <n v="67506"/>
    <n v="63843"/>
    <n v="3663"/>
    <n v="0.94573815660830152"/>
    <n v="30186"/>
    <n v="28970"/>
    <n v="1216"/>
    <n v="0.95971642483270392"/>
    <n v="37320"/>
    <n v="34873"/>
    <n v="2447"/>
    <n v="0.93443193997856389"/>
    <n v="7656"/>
    <n v="7480"/>
    <n v="176"/>
    <n v="0.97701149425287359"/>
    <n v="59850"/>
    <n v="56363"/>
    <n v="3487"/>
    <n v="0.94173767752715121"/>
    <n v="46780"/>
    <n v="23198"/>
    <n v="21187"/>
    <n v="2395"/>
    <n v="5.1197092774690041E-2"/>
    <n v="0.45290722530996153"/>
    <n v="9.6860125260960341"/>
    <n v="22987"/>
    <n v="11346"/>
    <n v="0.49358332970809587"/>
    <n v="10410"/>
    <n v="0.45286466263540259"/>
    <n v="1231"/>
    <n v="5.3552007656501498E-2"/>
    <n v="23793"/>
    <n v="11852"/>
    <n v="10777"/>
    <n v="4.8921951834573194E-2"/>
    <n v="0.45294834615222967"/>
    <n v="1164"/>
    <n v="53877"/>
    <n v="3797"/>
    <n v="34045"/>
    <n v="9767"/>
    <n v="3617"/>
    <n v="91"/>
    <n v="2236"/>
    <n v="158"/>
    <n v="30"/>
    <n v="136"/>
    <n v="3797"/>
    <n v="50080"/>
    <n v="16035"/>
    <n v="37842"/>
    <n v="6268"/>
    <n v="7.0475341982664211E-2"/>
    <n v="0.92952465801733575"/>
    <n v="0.29762236204688458"/>
    <n v="0.1163390686192624"/>
    <n v="0.61357351003211014"/>
    <n v="24290"/>
    <n v="1428"/>
    <n v="14531"/>
    <n v="5382"/>
    <n v="1892"/>
    <n v="66"/>
    <n v="815"/>
    <n v="48"/>
    <n v="20"/>
    <n v="108"/>
    <n v="5.8789625360230545E-2"/>
    <n v="0.94121037463976942"/>
    <n v="0.34298065047344584"/>
    <n v="0.12140798682585426"/>
    <n v="29587"/>
    <n v="2369"/>
    <n v="19514"/>
    <n v="4385"/>
    <n v="1725"/>
    <n v="25"/>
    <n v="1421"/>
    <n v="110"/>
    <n v="10"/>
    <n v="28"/>
    <n v="8.0068949200662459E-2"/>
    <n v="0.91993105079933757"/>
    <n v="0.2603846283840876"/>
    <n v="82825"/>
    <n v="2301"/>
    <n v="12438"/>
    <n v="864"/>
    <n v="16046"/>
    <n v="4994"/>
    <n v="3020"/>
    <n v="471"/>
    <n v="14772"/>
    <n v="19460"/>
    <n v="5280"/>
    <n v="1346"/>
    <n v="1833"/>
    <n v="0.29524901901599759"/>
    <n v="6.0295804406881981E-2"/>
    <n v="16.584901882258709"/>
    <n v="0.22671360723863082"/>
    <n v="38620"/>
    <n v="880"/>
    <n v="9819"/>
    <n v="634"/>
    <n v="10293"/>
    <n v="2319"/>
    <n v="1932"/>
    <n v="292"/>
    <n v="6995"/>
    <n v="1257"/>
    <n v="2135"/>
    <n v="723"/>
    <n v="1341"/>
    <n v="0.67004142931123767"/>
    <n v="44205"/>
    <n v="1421"/>
    <n v="2619"/>
    <n v="230"/>
    <n v="5753"/>
    <n v="2675"/>
    <n v="1088"/>
    <n v="179"/>
    <n v="7777"/>
    <n v="18203"/>
    <n v="3145"/>
    <n v="623"/>
    <n v="492"/>
    <n v="0.31186517362289334"/>
    <n v="82825"/>
    <n v="64171"/>
    <n v="40"/>
    <n v="134"/>
    <n v="1357"/>
    <n v="357"/>
    <n v="211"/>
    <n v="4"/>
    <n v="34"/>
    <n v="16517"/>
    <n v="0.19942046483549652"/>
    <n v="0.80057953516450353"/>
    <n v="9342"/>
    <n v="8264"/>
    <n v="5"/>
    <n v="6"/>
    <n v="74"/>
    <n v="39"/>
    <n v="22"/>
    <n v="1"/>
    <n v="0"/>
    <n v="931"/>
    <n v="9.9657460929137229E-2"/>
    <n v="73483"/>
    <n v="55907"/>
    <n v="35"/>
    <n v="128"/>
    <n v="1283"/>
    <n v="318"/>
    <n v="189"/>
    <n v="3"/>
    <n v="34"/>
    <n v="15586"/>
    <n v="0.21210347971639698"/>
    <n v="105662"/>
    <n v="95852"/>
    <n v="9810"/>
    <n v="9.2843217050595298E-2"/>
    <n v="5797"/>
    <n v="3194"/>
    <n v="4335"/>
    <n v="4117"/>
    <n v="50421"/>
    <n v="46275"/>
    <n v="4146"/>
    <n v="8.222764324388647E-2"/>
    <n v="55241"/>
    <n v="49577"/>
    <n v="5664"/>
    <n v="0.10253253923716081"/>
    <n v="22874"/>
    <n v="254"/>
    <n v="17643"/>
    <n v="1540"/>
    <n v="416"/>
    <n v="131"/>
    <n v="2890"/>
    <n v="0.12634432106321589"/>
    <n v="0.87365567893678409"/>
    <n v="0.78241671767071785"/>
    <n v="22874"/>
    <n v="542"/>
    <n v="162"/>
    <n v="10125"/>
    <n v="9364"/>
    <n v="148"/>
    <n v="626"/>
    <n v="218"/>
    <n v="223"/>
    <n v="270"/>
    <n v="1196"/>
    <n v="4.3368016088135002E-2"/>
    <n v="0.48316866311095569"/>
    <n v="22874"/>
    <n v="502"/>
    <n v="176"/>
    <n v="10362"/>
    <n v="9352"/>
    <n v="181"/>
    <n v="664"/>
    <n v="317"/>
    <n v="5"/>
    <n v="115"/>
    <n v="1200"/>
    <n v="0.49672116813849787"/>
    <n v="0.63279269039083674"/>
    <n v="22874"/>
    <n v="552"/>
    <n v="6450"/>
    <n v="3301"/>
    <n v="214"/>
    <n v="11128"/>
    <n v="124"/>
    <n v="1072"/>
    <n v="33"/>
    <n v="2.4132202500655765E-2"/>
    <n v="2490.0089184226631"/>
    <n v="0.55748885197167086"/>
    <n v="22874"/>
    <n v="65"/>
    <n v="70"/>
    <n v="90"/>
    <n v="111"/>
    <n v="19381"/>
    <n v="3031"/>
    <n v="103"/>
    <n v="0"/>
    <n v="23"/>
    <n v="22874"/>
    <n v="1.1047477485354551"/>
    <n v="0.2981014010219229"/>
    <n v="0.905184012663237"/>
    <n v="0.18380777399998383"/>
    <n v="12410"/>
    <n v="0.54253737868322116"/>
    <n v="0.22364793022040405"/>
    <n v="8496"/>
    <n v="10464"/>
    <n v="827"/>
    <n v="4525"/>
    <n v="295"/>
    <n v="663"/>
    <n v="0.19782285564396257"/>
    <n v="0.37142607327096266"/>
    <n v="0.45746262131677889"/>
    <n v="2.8984873655678936E-2"/>
    <n v="22874"/>
    <n v="322"/>
    <n v="11255"/>
    <n v="5715"/>
    <n v="893"/>
    <n v="386"/>
    <n v="822"/>
    <n v="1081"/>
    <n v="0.58109644137448635"/>
    <n v="26908"/>
    <n v="26908"/>
    <n v="0.99386865627539334"/>
    <n v="0.72597666121599536"/>
    <n v="1953458"/>
    <n v="79931594.444000006"/>
    <n v="1823134.892985573"/>
    <m/>
    <m/>
    <n v="0"/>
    <n v="0"/>
    <m/>
    <n v="0"/>
    <n v="0"/>
    <n v="136"/>
    <n v="136"/>
    <n v="5.0232695575090497E-3"/>
    <n v="6.220588235294118E-2"/>
    <n v="846"/>
    <n v="34616.627999999997"/>
    <n v="11117.54112624188"/>
    <m/>
    <m/>
    <n v="0"/>
    <n v="0"/>
    <m/>
    <n v="0"/>
    <n v="0"/>
    <n v="30"/>
    <n v="30"/>
    <n v="1.1080741670975844E-3"/>
    <n v="5.9666666666666666E-2"/>
    <n v="179"/>
    <n v="4577.001679448008"/>
    <m/>
    <m/>
    <n v="0"/>
    <m/>
    <n v="0"/>
    <m/>
    <m/>
    <m/>
    <n v="0"/>
    <n v="0"/>
    <m/>
    <n v="0"/>
    <n v="0"/>
    <m/>
    <m/>
    <n v="0"/>
    <n v="0"/>
    <m/>
    <n v="0"/>
    <m/>
    <m/>
    <n v="0"/>
    <n v="0"/>
    <m/>
    <n v="0"/>
    <m/>
    <m/>
    <n v="0"/>
    <n v="0"/>
    <m/>
    <n v="0"/>
    <n v="27074"/>
    <n v="27074"/>
    <n v="3.4821282730963986E-2"/>
    <n v="7.9555322360963597E-4"/>
    <n v="0.99146492736073899"/>
    <n v="0"/>
    <n v="0"/>
    <n v="2.4890844090052801E-3"/>
    <n v="0"/>
    <n v="0"/>
    <n v="0"/>
    <n v="0"/>
    <n v="1838829.4357912629"/>
    <n v="17.40293990073312"/>
    <n v="0"/>
    <n v="0"/>
    <n v="3.9027110881288323"/>
    <n v="0.25623213643504761"/>
    <n v="-1.674806"/>
    <n v="116"/>
    <b v="0"/>
    <b v="0"/>
    <b v="0"/>
    <b v="0"/>
    <b v="0"/>
    <b v="0"/>
    <b v="1"/>
    <b v="0"/>
    <m/>
    <m/>
    <m/>
    <m/>
    <m/>
    <m/>
    <m/>
    <m/>
    <m/>
    <n v="0"/>
    <n v="0"/>
    <n v="0"/>
    <n v="0"/>
    <n v="0"/>
    <n v="0"/>
    <n v="0"/>
    <n v="0"/>
    <n v="0"/>
    <n v="0"/>
    <n v="0"/>
    <n v="620"/>
    <n v="1"/>
    <m/>
    <m/>
    <m/>
    <n v="20"/>
    <m/>
    <m/>
    <n v="132"/>
    <m/>
    <m/>
    <m/>
    <n v="56"/>
    <n v="5"/>
    <n v="23"/>
    <m/>
    <m/>
    <m/>
    <m/>
    <n v="5"/>
    <m/>
    <m/>
    <m/>
    <n v="61"/>
    <m/>
    <n v="2"/>
    <m/>
    <m/>
    <m/>
    <m/>
    <n v="36"/>
    <n v="3"/>
    <n v="17"/>
    <m/>
    <m/>
    <m/>
    <m/>
    <n v="18"/>
    <m/>
    <m/>
    <m/>
    <n v="111"/>
    <n v="6"/>
    <n v="1"/>
    <m/>
    <m/>
    <m/>
    <m/>
    <n v="52"/>
    <n v="2"/>
    <n v="13"/>
    <n v="5"/>
    <m/>
    <m/>
    <m/>
    <n v="16"/>
    <m/>
    <m/>
    <n v="2"/>
    <n v="153"/>
    <n v="10"/>
    <m/>
    <m/>
    <m/>
    <m/>
    <n v="77"/>
    <n v="2"/>
    <n v="20"/>
    <m/>
    <m/>
    <m/>
    <m/>
    <n v="55"/>
    <n v="2"/>
    <m/>
    <m/>
    <n v="162"/>
    <n v="3"/>
    <n v="33"/>
    <n v="1"/>
    <m/>
    <m/>
    <m/>
    <n v="7"/>
    <m/>
    <n v="124"/>
    <m/>
    <m/>
    <m/>
    <n v="11"/>
    <n v="5"/>
    <n v="0"/>
    <n v="0"/>
    <n v="0"/>
    <n v="114"/>
    <n v="0"/>
    <n v="0"/>
    <n v="2"/>
    <n v="619"/>
    <n v="0"/>
    <n v="54"/>
    <n v="1"/>
    <n v="0"/>
    <n v="0"/>
    <n v="0"/>
    <n v="0"/>
    <n v="345"/>
    <n v="12"/>
    <n v="84"/>
  </r>
  <r>
    <s v="MMR006"/>
    <s v="Tanintharyi"/>
    <s v="MMR006D001"/>
    <s v="Dawei"/>
    <s v="MMR006004"/>
    <s v="Yebyu"/>
    <n v="34"/>
    <n v="8"/>
    <x v="7"/>
    <n v="69046.351299353919"/>
    <n v="0.43696760823470088"/>
    <n v="6.4077369060530201E-2"/>
    <n v="0.83670433069283046"/>
    <n v="0.23913961724664523"/>
    <n v="0.28094031257107582"/>
    <n v="0.5657672508140682"/>
    <n v="0.66277039848197339"/>
    <n v="0.16857685009487666"/>
    <n v="3.1916508538899428E-2"/>
    <n v="0.67741935483870963"/>
    <n v="0.4360910815939279"/>
    <n v="0.2802082248828735"/>
    <n v="1"/>
    <n v="69046.351299353919"/>
    <n v="122633"/>
    <n v="62441"/>
    <n v="60192"/>
    <n v="2.3818590954754466E-3"/>
    <n v="103.73637692716639"/>
    <n v="4050.9831389199999"/>
    <n v="30.272404449625579"/>
    <n v="2.6143553107377458E-2"/>
    <n v="115860"/>
    <n v="56387"/>
    <n v="59473"/>
    <n v="6773"/>
    <n v="6054"/>
    <n v="719"/>
    <n v="7858"/>
    <n v="3948"/>
    <n v="3910"/>
    <n v="100.97186700767264"/>
    <n v="114775"/>
    <n v="58493"/>
    <n v="56282"/>
    <n v="103.92843182545042"/>
    <n v="6.4077369060530201E-2"/>
    <n v="41873"/>
    <n v="74011"/>
    <n v="6749"/>
    <n v="0.65695639837321484"/>
    <n v="42068.465998297543"/>
    <n v="0.5657672508140682"/>
    <n v="0.4342327491859318"/>
    <n v="9.1189147559146608"/>
    <n v="80760"/>
    <n v="21143"/>
    <n v="52140"/>
    <n v="5233"/>
    <n v="1691"/>
    <n v="553"/>
    <n v="26350"/>
    <n v="19510"/>
    <n v="6840"/>
    <n v="0.25958254269449715"/>
    <n v="115860"/>
    <n v="6773"/>
    <n v="5.8458484377697219E-2"/>
    <n v="1175"/>
    <n v="3103"/>
    <n v="5107"/>
    <n v="5684"/>
    <n v="4655"/>
    <n v="3060"/>
    <n v="1725"/>
    <n v="1003"/>
    <n v="838"/>
    <n v="4.3969639468690698"/>
    <n v="26350"/>
    <n v="4.6540037950664139"/>
    <n v="958"/>
    <n v="1613"/>
    <n v="2452"/>
    <n v="14810"/>
    <n v="5307"/>
    <n v="755"/>
    <n v="324"/>
    <n v="131"/>
    <n v="26350"/>
    <n v="22554"/>
    <n v="1120"/>
    <n v="977"/>
    <n v="1059"/>
    <n v="441"/>
    <n v="199"/>
    <n v="26350"/>
    <n v="17435"/>
    <n v="20"/>
    <n v="9"/>
    <n v="7702"/>
    <n v="40"/>
    <n v="1144"/>
    <n v="76749.005692599618"/>
    <n v="0.29229601518026566"/>
    <n v="1.5180265654648956E-3"/>
    <n v="0.66277039848197339"/>
    <n v="0.33722960151802661"/>
    <n v="26350"/>
    <n v="2565"/>
    <n v="7360"/>
    <n v="29"/>
    <n v="11831"/>
    <n v="84"/>
    <n v="3884"/>
    <n v="597"/>
    <n v="0.82675521821631881"/>
    <n v="0.17324478178368119"/>
    <n v="26350"/>
    <n v="4236"/>
    <n v="206"/>
    <n v="18483"/>
    <n v="0.70144212523719163"/>
    <n v="3208"/>
    <n v="217"/>
    <n v="0.16857685009487666"/>
    <n v="0.12174573055028463"/>
    <n v="0.2552371916508539"/>
    <n v="74607"/>
    <n v="62424"/>
    <n v="12183"/>
    <n v="0.83670433069283046"/>
    <n v="35396"/>
    <n v="31391"/>
    <n v="4005"/>
    <n v="0.88685162165216413"/>
    <n v="39211"/>
    <n v="31033"/>
    <n v="8178"/>
    <n v="0.791436076611155"/>
    <n v="5183"/>
    <n v="4829"/>
    <n v="354"/>
    <n v="0.93169978776770213"/>
    <n v="69424"/>
    <n v="57595"/>
    <n v="11829"/>
    <n v="0.82961223784282079"/>
    <n v="54103"/>
    <n v="25266"/>
    <n v="23538"/>
    <n v="5299"/>
    <n v="9.7942812783024968E-2"/>
    <n v="0.43505905402657891"/>
    <n v="4.7680694470654839"/>
    <n v="26689"/>
    <n v="12484"/>
    <n v="0.46775825246356179"/>
    <n v="11442"/>
    <n v="0.42871595039154708"/>
    <n v="2763"/>
    <n v="0.10352579714489116"/>
    <n v="27414"/>
    <n v="12782"/>
    <n v="12096"/>
    <n v="9.2507477930984169E-2"/>
    <n v="0.4412344057780696"/>
    <n v="2536"/>
    <n v="61554"/>
    <n v="14720"/>
    <n v="29541"/>
    <n v="9068"/>
    <n v="3988"/>
    <n v="122"/>
    <n v="2750"/>
    <n v="95"/>
    <n v="71"/>
    <n v="1199"/>
    <n v="14720"/>
    <n v="46834"/>
    <n v="17293"/>
    <n v="44261"/>
    <n v="8225"/>
    <n v="0.23913961724664523"/>
    <n v="0.76086038275335477"/>
    <n v="0.28094031257107582"/>
    <n v="0.13362251031614517"/>
    <n v="0.52090034766221527"/>
    <n v="31056"/>
    <n v="6581"/>
    <n v="13450"/>
    <n v="5752"/>
    <n v="2646"/>
    <n v="105"/>
    <n v="1580"/>
    <n v="70"/>
    <n v="59"/>
    <n v="813"/>
    <n v="0.21190752189592993"/>
    <n v="0.78809247810407002"/>
    <n v="0.35500386398763523"/>
    <n v="0.16979005667181865"/>
    <n v="30498"/>
    <n v="8139"/>
    <n v="16091"/>
    <n v="3316"/>
    <n v="1342"/>
    <n v="17"/>
    <n v="1170"/>
    <n v="25"/>
    <n v="12"/>
    <n v="386"/>
    <n v="0.26686995868581548"/>
    <n v="0.73313004131418458"/>
    <n v="0.20552167355236409"/>
    <n v="96050"/>
    <n v="3863"/>
    <n v="15437"/>
    <n v="848"/>
    <n v="23658"/>
    <n v="6404"/>
    <n v="3304"/>
    <n v="440"/>
    <n v="16192"/>
    <n v="17777"/>
    <n v="4146"/>
    <n v="904"/>
    <n v="3077"/>
    <n v="0.25175429463820925"/>
    <n v="6.6673607496095785E-2"/>
    <n v="14.998438475952529"/>
    <n v="0.20502684393130544"/>
    <n v="48760"/>
    <n v="2987"/>
    <n v="11750"/>
    <n v="645"/>
    <n v="15300"/>
    <n v="2975"/>
    <n v="2099"/>
    <n v="259"/>
    <n v="7950"/>
    <n v="619"/>
    <n v="1699"/>
    <n v="472"/>
    <n v="2005"/>
    <n v="0.73330598851517637"/>
    <n v="47290"/>
    <n v="876"/>
    <n v="3687"/>
    <n v="203"/>
    <n v="8358"/>
    <n v="3429"/>
    <n v="1205"/>
    <n v="181"/>
    <n v="8242"/>
    <n v="17158"/>
    <n v="2447"/>
    <n v="432"/>
    <n v="1072"/>
    <n v="0.37551279340241067"/>
    <n v="96050"/>
    <n v="65822"/>
    <n v="104"/>
    <n v="151"/>
    <n v="1977"/>
    <n v="363"/>
    <n v="283"/>
    <n v="10"/>
    <n v="426"/>
    <n v="26914"/>
    <n v="0.2802082248828735"/>
    <n v="0.71979177511712655"/>
    <n v="6452"/>
    <n v="5370"/>
    <n v="0"/>
    <n v="15"/>
    <n v="47"/>
    <n v="25"/>
    <n v="48"/>
    <n v="0"/>
    <n v="1"/>
    <n v="946"/>
    <n v="0.14662120272783633"/>
    <n v="89598"/>
    <n v="60452"/>
    <n v="104"/>
    <n v="136"/>
    <n v="1930"/>
    <n v="338"/>
    <n v="235"/>
    <n v="10"/>
    <n v="425"/>
    <n v="25968"/>
    <n v="0.28982789794415054"/>
    <n v="122633"/>
    <n v="115720"/>
    <n v="6913"/>
    <n v="5.637144977289963E-2"/>
    <n v="3619"/>
    <n v="2112"/>
    <n v="2566"/>
    <n v="2166"/>
    <n v="62441"/>
    <n v="59025"/>
    <n v="3416"/>
    <n v="5.4707644015951053E-2"/>
    <n v="60192"/>
    <n v="56695"/>
    <n v="3497"/>
    <n v="5.8097421584263689E-2"/>
    <n v="26350"/>
    <n v="251"/>
    <n v="17599"/>
    <n v="2680"/>
    <n v="245"/>
    <n v="151"/>
    <n v="5424"/>
    <n v="0.20584440227703985"/>
    <n v="0.79415559772296018"/>
    <n v="0.67741935483870963"/>
    <n v="26350"/>
    <n v="768"/>
    <n v="235"/>
    <n v="9889"/>
    <n v="8164"/>
    <n v="236"/>
    <n v="1212"/>
    <n v="4412"/>
    <n v="599"/>
    <n v="10"/>
    <n v="825"/>
    <n v="0.2223908918406072"/>
    <n v="0.4360910815939279"/>
    <n v="26350"/>
    <n v="1100"/>
    <n v="235"/>
    <n v="9708"/>
    <n v="8148"/>
    <n v="166"/>
    <n v="1408"/>
    <n v="4709"/>
    <n v="13"/>
    <n v="24"/>
    <n v="839"/>
    <n v="0.59829222011385197"/>
    <n v="0.55675521821631879"/>
    <n v="26350"/>
    <n v="841"/>
    <n v="5597"/>
    <n v="7592"/>
    <n v="209"/>
    <n v="10012"/>
    <n v="125"/>
    <n v="1538"/>
    <n v="436"/>
    <n v="3.1916508538899428E-2"/>
    <n v="3697.8466793168877"/>
    <n v="0.47024667931688807"/>
    <n v="26350"/>
    <n v="78"/>
    <n v="32"/>
    <n v="49"/>
    <n v="66"/>
    <n v="19116"/>
    <n v="6798"/>
    <n v="166"/>
    <n v="0"/>
    <n v="45"/>
    <n v="26350"/>
    <n v="1.0588235294117647"/>
    <n v="0.28570936484917797"/>
    <n v="0.94444444444444442"/>
    <n v="0.19178004535147389"/>
    <n v="14924"/>
    <n v="0.56637571157495259"/>
    <n v="0.26895420714015389"/>
    <n v="10170"/>
    <n v="11426"/>
    <n v="849"/>
    <n v="4526"/>
    <n v="512"/>
    <n v="417"/>
    <n v="0.17176470588235293"/>
    <n v="0.38595825426944974"/>
    <n v="0.43362428842504747"/>
    <n v="1.9430740037950665E-2"/>
    <n v="26350"/>
    <n v="402"/>
    <n v="13185"/>
    <n v="5160"/>
    <n v="628"/>
    <n v="238"/>
    <n v="936"/>
    <n v="1975"/>
    <n v="0.57499051233396581"/>
    <n v="27152"/>
    <n v="27152"/>
    <n v="0.99341431289331183"/>
    <n v="0.67474734826163829"/>
    <n v="1832074"/>
    <n v="74964803.931999996"/>
    <n v="1839666.9620315251"/>
    <m/>
    <m/>
    <n v="0"/>
    <n v="0"/>
    <m/>
    <n v="0"/>
    <n v="0"/>
    <n v="180"/>
    <n v="180"/>
    <n v="6.5856871066881312E-3"/>
    <n v="7.2333333333333333E-2"/>
    <n v="1302"/>
    <n v="53275.235999999997"/>
    <n v="14714.392667084843"/>
    <m/>
    <m/>
    <n v="0"/>
    <n v="0"/>
    <m/>
    <n v="0"/>
    <n v="0"/>
    <m/>
    <m/>
    <n v="0"/>
    <n v="0"/>
    <m/>
    <n v="0"/>
    <m/>
    <m/>
    <n v="0"/>
    <m/>
    <n v="0"/>
    <m/>
    <m/>
    <m/>
    <n v="0"/>
    <n v="0"/>
    <m/>
    <n v="0"/>
    <n v="0"/>
    <m/>
    <m/>
    <n v="0"/>
    <n v="0"/>
    <m/>
    <n v="0"/>
    <m/>
    <m/>
    <n v="0"/>
    <n v="0"/>
    <m/>
    <n v="0"/>
    <m/>
    <m/>
    <n v="0"/>
    <n v="0"/>
    <m/>
    <n v="0"/>
    <n v="27332"/>
    <n v="27332"/>
    <n v="3.5153109980154675E-2"/>
    <n v="8.0313439860008019E-4"/>
    <n v="0.99206506653563908"/>
    <n v="0"/>
    <n v="0"/>
    <n v="0"/>
    <n v="0"/>
    <n v="0"/>
    <n v="0"/>
    <n v="0"/>
    <n v="1854381.35469861"/>
    <n v="15.121389468565638"/>
    <n v="0"/>
    <n v="0"/>
    <n v="4.4867920386360307"/>
    <n v="0.22287638726933207"/>
    <n v="-1.6169309999999999"/>
    <n v="120"/>
    <b v="0"/>
    <b v="0"/>
    <b v="0"/>
    <b v="0"/>
    <b v="0"/>
    <b v="0"/>
    <b v="1"/>
    <b v="0"/>
    <m/>
    <m/>
    <m/>
    <m/>
    <m/>
    <m/>
    <m/>
    <m/>
    <m/>
    <n v="0"/>
    <n v="0"/>
    <n v="0"/>
    <n v="0"/>
    <n v="0"/>
    <n v="0"/>
    <n v="0"/>
    <n v="0"/>
    <n v="0"/>
    <n v="0"/>
    <n v="0"/>
    <n v="620"/>
    <n v="1"/>
    <m/>
    <m/>
    <m/>
    <n v="8"/>
    <m/>
    <m/>
    <n v="55"/>
    <m/>
    <m/>
    <m/>
    <n v="8"/>
    <m/>
    <n v="13"/>
    <m/>
    <m/>
    <m/>
    <m/>
    <n v="7"/>
    <m/>
    <n v="3"/>
    <m/>
    <n v="49"/>
    <m/>
    <n v="1"/>
    <m/>
    <m/>
    <m/>
    <m/>
    <n v="10"/>
    <m/>
    <n v="13"/>
    <m/>
    <m/>
    <m/>
    <m/>
    <n v="17"/>
    <m/>
    <m/>
    <n v="4"/>
    <n v="108"/>
    <n v="6"/>
    <m/>
    <n v="1"/>
    <m/>
    <m/>
    <m/>
    <n v="36"/>
    <m/>
    <n v="15"/>
    <n v="6"/>
    <m/>
    <m/>
    <m/>
    <n v="14"/>
    <m/>
    <n v="3"/>
    <n v="5"/>
    <n v="159"/>
    <n v="7"/>
    <n v="1"/>
    <n v="1"/>
    <m/>
    <m/>
    <n v="69"/>
    <m/>
    <n v="26"/>
    <m/>
    <m/>
    <m/>
    <m/>
    <n v="10"/>
    <n v="1"/>
    <n v="2"/>
    <n v="19"/>
    <n v="134"/>
    <m/>
    <n v="1"/>
    <n v="1"/>
    <m/>
    <n v="1"/>
    <m/>
    <n v="6"/>
    <m/>
    <n v="92"/>
    <m/>
    <m/>
    <m/>
    <n v="57"/>
    <n v="6"/>
    <n v="0"/>
    <n v="0"/>
    <n v="0"/>
    <n v="56"/>
    <n v="0"/>
    <n v="8"/>
    <n v="9"/>
    <n v="505"/>
    <n v="0"/>
    <n v="15"/>
    <n v="1"/>
    <n v="2"/>
    <n v="1"/>
    <n v="0"/>
    <n v="0"/>
    <n v="215"/>
    <n v="0"/>
    <n v="124"/>
  </r>
  <r>
    <s v="MMR006"/>
    <s v="Tanintharyi"/>
    <s v="MMR006D002"/>
    <s v="Myeik"/>
    <s v="MMR006005"/>
    <s v="Myeik"/>
    <n v="22"/>
    <n v="12"/>
    <x v="4"/>
    <n v="135517.74126378132"/>
    <n v="0.52364505740544864"/>
    <n v="0.40472918109311784"/>
    <n v="0.96350842300396156"/>
    <n v="5.6413407741391509E-2"/>
    <n v="0.51480182066324165"/>
    <n v="0.49730782639492221"/>
    <n v="0.72347237299674327"/>
    <n v="6.7912933080645457E-2"/>
    <n v="0.10526412629487203"/>
    <n v="0.82737492870154006"/>
    <n v="0.8494912509889786"/>
    <n v="0.27346441790597026"/>
    <n v="1"/>
    <n v="135517.74126378132"/>
    <n v="284489"/>
    <n v="139592"/>
    <n v="144897"/>
    <n v="5.5255331942683809E-3"/>
    <n v="96.338778580646945"/>
    <n v="1215.8434477599999"/>
    <n v="233.98489379872564"/>
    <n v="0.20207170882413067"/>
    <n v="273637"/>
    <n v="131172"/>
    <n v="142465"/>
    <n v="10852"/>
    <n v="8420"/>
    <n v="2432"/>
    <n v="115141"/>
    <n v="55056"/>
    <n v="60085"/>
    <n v="91.630190563368558"/>
    <n v="169348"/>
    <n v="84536"/>
    <n v="84812"/>
    <n v="99.674574352685937"/>
    <n v="0.40472918109311784"/>
    <n v="89868"/>
    <n v="180709"/>
    <n v="13912"/>
    <n v="0.57429347735862624"/>
    <n v="121108.82291972177"/>
    <n v="0.49730782639492221"/>
    <n v="0.50269217360507779"/>
    <n v="7.698565096370408"/>
    <n v="194621"/>
    <n v="71351"/>
    <n v="106820"/>
    <n v="11703"/>
    <n v="2986"/>
    <n v="1761"/>
    <n v="54349"/>
    <n v="43414"/>
    <n v="10935"/>
    <n v="0.2011996540874717"/>
    <n v="273637"/>
    <n v="10852"/>
    <n v="3.965837953200773E-2"/>
    <n v="1761"/>
    <n v="4740"/>
    <n v="8235"/>
    <n v="10043"/>
    <n v="9544"/>
    <n v="7468"/>
    <n v="5127"/>
    <n v="3564"/>
    <n v="3867"/>
    <n v="5.034812048059762"/>
    <n v="54349"/>
    <n v="5.2344845351340412"/>
    <n v="2100"/>
    <n v="5169"/>
    <n v="4054"/>
    <n v="25261"/>
    <n v="16158"/>
    <n v="1077"/>
    <n v="287"/>
    <n v="243"/>
    <n v="54349"/>
    <n v="35333"/>
    <n v="11707"/>
    <n v="3847"/>
    <n v="2367"/>
    <n v="930"/>
    <n v="165"/>
    <n v="54349"/>
    <n v="39251"/>
    <n v="49"/>
    <n v="20"/>
    <n v="14298"/>
    <n v="666"/>
    <n v="65"/>
    <n v="197868.11348874864"/>
    <n v="0.26307751752562147"/>
    <n v="1.2254135310677289E-2"/>
    <n v="0.72347237299674327"/>
    <n v="0.27652762700325673"/>
    <n v="54349"/>
    <n v="2469"/>
    <n v="22265"/>
    <n v="74"/>
    <n v="19539"/>
    <n v="155"/>
    <n v="9699"/>
    <n v="148"/>
    <n v="0.81596717510901762"/>
    <n v="0.18403282489098238"/>
    <n v="54349"/>
    <n v="2967"/>
    <n v="724"/>
    <n v="41019"/>
    <n v="0.75473329776076836"/>
    <n v="9386"/>
    <n v="253"/>
    <n v="6.7912933080645457E-2"/>
    <n v="0.17269866970873429"/>
    <n v="0.23028022594711955"/>
    <n v="185029"/>
    <n v="178277"/>
    <n v="6752"/>
    <n v="0.96350842300396156"/>
    <n v="86689"/>
    <n v="84500"/>
    <n v="2189"/>
    <n v="0.97474881472851227"/>
    <n v="98340"/>
    <n v="93777"/>
    <n v="4563"/>
    <n v="0.95359975594874924"/>
    <n v="79485"/>
    <n v="77281"/>
    <n v="2204"/>
    <n v="0.97227149776687427"/>
    <n v="105544"/>
    <n v="100996"/>
    <n v="4548"/>
    <n v="0.95690896687637372"/>
    <n v="134930"/>
    <n v="57867"/>
    <n v="68916"/>
    <n v="8147"/>
    <n v="6.0379456014229602E-2"/>
    <n v="0.5107537241532647"/>
    <n v="7.1028599484472812"/>
    <n v="65280"/>
    <n v="27713"/>
    <n v="0.42452512254901958"/>
    <n v="33494"/>
    <n v="0.51308210784313724"/>
    <n v="4073"/>
    <n v="6.2392769607843138E-2"/>
    <n v="69650"/>
    <n v="30154"/>
    <n v="35422"/>
    <n v="5.8492462311557789E-2"/>
    <n v="0.50857142857142856"/>
    <n v="4074"/>
    <n v="139949"/>
    <n v="7895"/>
    <n v="60008"/>
    <n v="36491"/>
    <n v="20440"/>
    <n v="269"/>
    <n v="13170"/>
    <n v="638"/>
    <n v="111"/>
    <n v="927"/>
    <n v="7895"/>
    <n v="132054"/>
    <n v="72046"/>
    <n v="67903"/>
    <n v="35555"/>
    <n v="5.6413407741391509E-2"/>
    <n v="0.94358659225860853"/>
    <n v="0.51480182066324165"/>
    <n v="0.25405683498988918"/>
    <n v="0.72919420646092514"/>
    <n v="67487"/>
    <n v="3076"/>
    <n v="26728"/>
    <n v="20228"/>
    <n v="10847"/>
    <n v="186"/>
    <n v="5535"/>
    <n v="228"/>
    <n v="70"/>
    <n v="589"/>
    <n v="4.5579148576762929E-2"/>
    <n v="0.95442085142323707"/>
    <n v="0.55837420540252192"/>
    <n v="0.2586424052039652"/>
    <n v="72462"/>
    <n v="4819"/>
    <n v="33280"/>
    <n v="16263"/>
    <n v="9593"/>
    <n v="83"/>
    <n v="7635"/>
    <n v="410"/>
    <n v="41"/>
    <n v="338"/>
    <n v="6.650382269327372E-2"/>
    <n v="0.93349617730672629"/>
    <n v="0.47422097099169219"/>
    <n v="226673"/>
    <n v="8849"/>
    <n v="54678"/>
    <n v="2889"/>
    <n v="37606"/>
    <n v="6934"/>
    <n v="5955"/>
    <n v="1177"/>
    <n v="38957"/>
    <n v="47715"/>
    <n v="11897"/>
    <n v="1967"/>
    <n v="8049"/>
    <n v="0.24109179302343023"/>
    <n v="3.0590321741010177E-2"/>
    <n v="32.690077877127202"/>
    <n v="0.44686941949070624"/>
    <n v="110300"/>
    <n v="5314"/>
    <n v="39388"/>
    <n v="2083"/>
    <n v="24532"/>
    <n v="3385"/>
    <n v="3660"/>
    <n v="768"/>
    <n v="18231"/>
    <n v="1259"/>
    <n v="4943"/>
    <n v="1109"/>
    <n v="5628"/>
    <n v="0.71044424297370812"/>
    <n v="116373"/>
    <n v="3535"/>
    <n v="15290"/>
    <n v="806"/>
    <n v="13074"/>
    <n v="3549"/>
    <n v="2295"/>
    <n v="409"/>
    <n v="20726"/>
    <n v="46456"/>
    <n v="6954"/>
    <n v="858"/>
    <n v="2421"/>
    <n v="0.33125381316972152"/>
    <n v="226673"/>
    <n v="153118"/>
    <n v="197"/>
    <n v="1061"/>
    <n v="7905"/>
    <n v="1332"/>
    <n v="771"/>
    <n v="145"/>
    <n v="157"/>
    <n v="61987"/>
    <n v="0.27346441790597026"/>
    <n v="0.7265355820940298"/>
    <n v="94954"/>
    <n v="67956"/>
    <n v="152"/>
    <n v="683"/>
    <n v="2876"/>
    <n v="682"/>
    <n v="592"/>
    <n v="130"/>
    <n v="80"/>
    <n v="21803"/>
    <n v="0.2296164458579944"/>
    <n v="131719"/>
    <n v="85162"/>
    <n v="45"/>
    <n v="378"/>
    <n v="5029"/>
    <n v="650"/>
    <n v="179"/>
    <n v="15"/>
    <n v="77"/>
    <n v="40184"/>
    <n v="0.30507367957545989"/>
    <n v="284489"/>
    <n v="269488"/>
    <n v="15001"/>
    <n v="5.272963102264059E-2"/>
    <n v="8721"/>
    <n v="4204"/>
    <n v="5983"/>
    <n v="4949"/>
    <n v="139592"/>
    <n v="132697"/>
    <n v="6895"/>
    <n v="4.939394807725371E-2"/>
    <n v="144897"/>
    <n v="136791"/>
    <n v="8106"/>
    <n v="5.5943187229549267E-2"/>
    <n v="54349"/>
    <n v="562"/>
    <n v="44405"/>
    <n v="2332"/>
    <n v="3176"/>
    <n v="264"/>
    <n v="3610"/>
    <n v="6.6422565272590106E-2"/>
    <n v="0.93357743472740995"/>
    <n v="0.82737492870154006"/>
    <n v="54349"/>
    <n v="11228"/>
    <n v="5842"/>
    <n v="12737"/>
    <n v="5062"/>
    <n v="114"/>
    <n v="558"/>
    <n v="885"/>
    <n v="16362"/>
    <n v="1262"/>
    <n v="299"/>
    <n v="2.8648181199286096E-2"/>
    <n v="0.8494912509889786"/>
    <n v="54349"/>
    <n v="21432"/>
    <n v="7931"/>
    <n v="15576"/>
    <n v="5383"/>
    <n v="201"/>
    <n v="774"/>
    <n v="884"/>
    <n v="83"/>
    <n v="1788"/>
    <n v="297"/>
    <n v="0.84465215551344086"/>
    <n v="0.83843308984525933"/>
    <n v="54349"/>
    <n v="5721"/>
    <n v="6406"/>
    <n v="10524"/>
    <n v="204"/>
    <n v="29918"/>
    <n v="666"/>
    <n v="786"/>
    <n v="124"/>
    <n v="0.10526412629487203"/>
    <n v="28804.1597269499"/>
    <n v="0.67020552356069107"/>
    <n v="54349"/>
    <n v="783"/>
    <n v="515"/>
    <n v="96"/>
    <n v="768"/>
    <n v="16602"/>
    <n v="35043"/>
    <n v="295"/>
    <n v="1"/>
    <n v="246"/>
    <n v="54349"/>
    <n v="1.5348580470661835"/>
    <n v="0.41416091121865511"/>
    <n v="0.65152604953367377"/>
    <n v="0.13229967740530721"/>
    <n v="23273"/>
    <n v="0.42821395057866751"/>
    <n v="0.41941646092018237"/>
    <n v="19723"/>
    <n v="31076"/>
    <n v="2349"/>
    <n v="21639"/>
    <n v="2288"/>
    <n v="6343"/>
    <n v="0.39814899998160042"/>
    <n v="0.36289536146019247"/>
    <n v="0.57178604942133249"/>
    <n v="0.1167086790925316"/>
    <n v="54349"/>
    <n v="1346"/>
    <n v="23374"/>
    <n v="6837"/>
    <n v="704"/>
    <n v="1222"/>
    <n v="2224"/>
    <n v="1439"/>
    <n v="0.50871221181622472"/>
    <n v="43641"/>
    <n v="43641"/>
    <n v="1"/>
    <n v="0.70609449829288973"/>
    <n v="3081467"/>
    <n v="126087466.706"/>
    <n v="2956868.955878675"/>
    <m/>
    <m/>
    <n v="0"/>
    <n v="0"/>
    <m/>
    <n v="0"/>
    <n v="0"/>
    <m/>
    <m/>
    <n v="0"/>
    <n v="0"/>
    <m/>
    <n v="0"/>
    <n v="0"/>
    <m/>
    <m/>
    <n v="0"/>
    <n v="0"/>
    <m/>
    <n v="0"/>
    <n v="0"/>
    <m/>
    <m/>
    <n v="0"/>
    <n v="0"/>
    <m/>
    <n v="0"/>
    <m/>
    <m/>
    <n v="0"/>
    <m/>
    <n v="0"/>
    <m/>
    <m/>
    <m/>
    <n v="0"/>
    <n v="0"/>
    <m/>
    <n v="0"/>
    <n v="0"/>
    <m/>
    <m/>
    <n v="0"/>
    <n v="0"/>
    <m/>
    <n v="0"/>
    <m/>
    <m/>
    <n v="0"/>
    <n v="0"/>
    <m/>
    <n v="0"/>
    <m/>
    <m/>
    <n v="0"/>
    <n v="0"/>
    <m/>
    <n v="0"/>
    <n v="43641"/>
    <n v="43641"/>
    <n v="5.6128965046243602E-2"/>
    <n v="1.2823645649533916E-3"/>
    <n v="1"/>
    <n v="0"/>
    <n v="0"/>
    <n v="0"/>
    <n v="0"/>
    <n v="0"/>
    <n v="0"/>
    <n v="0"/>
    <n v="2956868.955878675"/>
    <n v="10.393614360761488"/>
    <n v="0"/>
    <n v="0"/>
    <n v="6.5188469558442748"/>
    <n v="0.15340136173982122"/>
    <n v="0.96856500000000001"/>
    <n v="254"/>
    <b v="0"/>
    <b v="0"/>
    <b v="0"/>
    <b v="0"/>
    <b v="0"/>
    <b v="0"/>
    <b v="0"/>
    <b v="0"/>
    <m/>
    <m/>
    <m/>
    <m/>
    <m/>
    <m/>
    <m/>
    <m/>
    <m/>
    <n v="0"/>
    <n v="0"/>
    <n v="0"/>
    <n v="0"/>
    <n v="0"/>
    <n v="0"/>
    <n v="0"/>
    <n v="0"/>
    <n v="0"/>
    <n v="0"/>
    <n v="0"/>
    <n v="620"/>
    <n v="1"/>
    <n v="1"/>
    <m/>
    <n v="1"/>
    <n v="48"/>
    <m/>
    <m/>
    <n v="215"/>
    <m/>
    <n v="2"/>
    <m/>
    <n v="87"/>
    <n v="8"/>
    <n v="83"/>
    <n v="9"/>
    <m/>
    <n v="1"/>
    <m/>
    <n v="26"/>
    <m/>
    <m/>
    <n v="4"/>
    <n v="160"/>
    <m/>
    <n v="17"/>
    <n v="4"/>
    <n v="1"/>
    <n v="1"/>
    <m/>
    <n v="18"/>
    <n v="6"/>
    <n v="63"/>
    <n v="18"/>
    <m/>
    <n v="1"/>
    <m/>
    <n v="49"/>
    <m/>
    <m/>
    <n v="6"/>
    <n v="187"/>
    <n v="21"/>
    <n v="4"/>
    <n v="4"/>
    <n v="1"/>
    <m/>
    <m/>
    <n v="40"/>
    <n v="8"/>
    <n v="76"/>
    <n v="18"/>
    <m/>
    <n v="1"/>
    <m/>
    <n v="45"/>
    <m/>
    <n v="1"/>
    <n v="12"/>
    <n v="223"/>
    <n v="24"/>
    <n v="5"/>
    <n v="2"/>
    <n v="1"/>
    <m/>
    <n v="55"/>
    <n v="8"/>
    <n v="75"/>
    <n v="15"/>
    <m/>
    <m/>
    <m/>
    <n v="32"/>
    <m/>
    <n v="6"/>
    <n v="10"/>
    <n v="123"/>
    <n v="3"/>
    <n v="24"/>
    <n v="1"/>
    <m/>
    <n v="27"/>
    <m/>
    <m/>
    <m/>
    <n v="142"/>
    <m/>
    <n v="10"/>
    <m/>
    <n v="58"/>
    <n v="61"/>
    <n v="0"/>
    <n v="3"/>
    <n v="1"/>
    <n v="200"/>
    <n v="0"/>
    <n v="7"/>
    <n v="22"/>
    <n v="908"/>
    <n v="0"/>
    <n v="91"/>
    <n v="13"/>
    <n v="7"/>
    <n v="30"/>
    <n v="0"/>
    <n v="0"/>
    <n v="352"/>
    <n v="30"/>
    <n v="355"/>
  </r>
  <r>
    <s v="MMR006"/>
    <s v="Tanintharyi"/>
    <s v="MMR006D002"/>
    <s v="Myeik"/>
    <s v="MMR006006"/>
    <s v="Kyunsu"/>
    <n v="20"/>
    <n v="4"/>
    <x v="4"/>
    <n v="94148.967662208466"/>
    <n v="0.45183509072791467"/>
    <n v="3.2302201417151372E-2"/>
    <n v="0.90817952655521106"/>
    <n v="0.12870084108490501"/>
    <n v="0.31515707901877926"/>
    <n v="0.6468974940345944"/>
    <n v="0.92188068388504907"/>
    <n v="8.2545167939856917E-2"/>
    <n v="0.11246513883836547"/>
    <n v="0.28501273190251003"/>
    <n v="0.58851703649812048"/>
    <n v="0.40036318756043299"/>
    <n v="1"/>
    <n v="94148.967662208466"/>
    <n v="171753"/>
    <n v="87777"/>
    <n v="83976"/>
    <n v="3.3359001673708903E-3"/>
    <n v="104.52629322663618"/>
    <n v="3135.0784304499998"/>
    <n v="54.784275357139016"/>
    <n v="4.7312251480779506E-2"/>
    <n v="168531"/>
    <n v="85060"/>
    <n v="83471"/>
    <n v="3222"/>
    <n v="2717"/>
    <n v="505"/>
    <n v="5548"/>
    <n v="3054"/>
    <n v="2494"/>
    <n v="122.45388933440258"/>
    <n v="166205"/>
    <n v="84723"/>
    <n v="81482"/>
    <n v="103.97756559730983"/>
    <n v="3.2302201417151372E-2"/>
    <n v="65336"/>
    <n v="100999"/>
    <n v="5418"/>
    <n v="0.70054158952068835"/>
    <n v="51432.880375053217"/>
    <n v="0.6468974940345944"/>
    <n v="0.3531025059654056"/>
    <n v="5.3644095486093928"/>
    <n v="106417"/>
    <n v="32487"/>
    <n v="66098"/>
    <n v="5410"/>
    <n v="1917"/>
    <n v="505"/>
    <n v="32988"/>
    <n v="27672"/>
    <n v="5316"/>
    <n v="0.16114950891233173"/>
    <n v="168531"/>
    <n v="3222"/>
    <n v="1.9118144436335156E-2"/>
    <n v="855"/>
    <n v="2702"/>
    <n v="4872"/>
    <n v="5836"/>
    <n v="5862"/>
    <n v="4905"/>
    <n v="3347"/>
    <n v="2353"/>
    <n v="2256"/>
    <n v="5.108857766460531"/>
    <n v="32988"/>
    <n v="5.206529647144416"/>
    <n v="473"/>
    <n v="252"/>
    <n v="884"/>
    <n v="16551"/>
    <n v="11117"/>
    <n v="2796"/>
    <n v="341"/>
    <n v="574"/>
    <n v="32988"/>
    <n v="24707"/>
    <n v="3034"/>
    <n v="3204"/>
    <n v="585"/>
    <n v="1324"/>
    <n v="134"/>
    <n v="32988"/>
    <n v="30376"/>
    <n v="27"/>
    <n v="8"/>
    <n v="2072"/>
    <n v="378"/>
    <n v="127"/>
    <n v="155324.60267369953"/>
    <n v="6.2810719049351274E-2"/>
    <n v="1.1458712259003273E-2"/>
    <n v="0.92188068388504907"/>
    <n v="7.8119316114950932E-2"/>
    <n v="32988"/>
    <n v="5612"/>
    <n v="14673"/>
    <n v="24"/>
    <n v="11111"/>
    <n v="28"/>
    <n v="1099"/>
    <n v="441"/>
    <n v="0.95246756396265309"/>
    <n v="4.7532436037346915E-2"/>
    <n v="32988"/>
    <n v="2501"/>
    <n v="222"/>
    <n v="28528"/>
    <n v="0.86479932096519951"/>
    <n v="1428"/>
    <n v="309"/>
    <n v="8.2545167939856917E-2"/>
    <n v="4.3288468534012366E-2"/>
    <n v="6.2825876076148923E-2"/>
    <n v="103539"/>
    <n v="94032"/>
    <n v="9507"/>
    <n v="0.90817952655521106"/>
    <n v="52468"/>
    <n v="48506"/>
    <n v="3962"/>
    <n v="0.92448730654875366"/>
    <n v="51071"/>
    <n v="45526"/>
    <n v="5545"/>
    <n v="0.89142566231325016"/>
    <n v="3250"/>
    <n v="3181"/>
    <n v="69"/>
    <n v="0.97876923076923072"/>
    <n v="100289"/>
    <n v="90851"/>
    <n v="9438"/>
    <n v="0.9058919722003409"/>
    <n v="88411"/>
    <n v="35347"/>
    <n v="43279"/>
    <n v="9785"/>
    <n v="0.11067627331440658"/>
    <n v="0.48952053477508456"/>
    <n v="3.6123658661216149"/>
    <n v="44432"/>
    <n v="17063"/>
    <n v="0.38402502700756214"/>
    <n v="22290"/>
    <n v="0.50166546633057252"/>
    <n v="5079"/>
    <n v="0.11430950666186532"/>
    <n v="43979"/>
    <n v="18284"/>
    <n v="20989"/>
    <n v="0.10700561631687851"/>
    <n v="0.47725050592328155"/>
    <n v="4706"/>
    <n v="74071"/>
    <n v="9533"/>
    <n v="41194"/>
    <n v="14082"/>
    <n v="5113"/>
    <n v="67"/>
    <n v="2068"/>
    <n v="48"/>
    <n v="16"/>
    <n v="1950"/>
    <n v="9533"/>
    <n v="64538"/>
    <n v="23344"/>
    <n v="50727"/>
    <n v="9262"/>
    <n v="0.12870084108490501"/>
    <n v="0.87129915891509502"/>
    <n v="0.31515707901877926"/>
    <n v="0.12504218925085392"/>
    <n v="0.59322811896693717"/>
    <n v="38421"/>
    <n v="4436"/>
    <n v="20302"/>
    <n v="8482"/>
    <n v="2826"/>
    <n v="50"/>
    <n v="984"/>
    <n v="22"/>
    <n v="12"/>
    <n v="1307"/>
    <n v="0.11545769240779782"/>
    <n v="0.8845423075922022"/>
    <n v="0.35613336456625283"/>
    <n v="0.13536867858723095"/>
    <n v="35650"/>
    <n v="5097"/>
    <n v="20892"/>
    <n v="5600"/>
    <n v="2287"/>
    <n v="17"/>
    <n v="1084"/>
    <n v="26"/>
    <n v="4"/>
    <n v="643"/>
    <n v="0.1429733520336606"/>
    <n v="0.85702664796633943"/>
    <n v="0.27099579242636745"/>
    <n v="127207"/>
    <n v="2402"/>
    <n v="27598"/>
    <n v="2657"/>
    <n v="25471"/>
    <n v="13904"/>
    <n v="1807"/>
    <n v="1118"/>
    <n v="20251"/>
    <n v="24279"/>
    <n v="4097"/>
    <n v="906"/>
    <n v="2717"/>
    <n v="0.30016429913448162"/>
    <n v="0.1093021610445966"/>
    <n v="9.1489499424626004"/>
    <n v="0.12506504160390453"/>
    <n v="65498"/>
    <n v="1495"/>
    <n v="21151"/>
    <n v="2271"/>
    <n v="18585"/>
    <n v="5945"/>
    <n v="969"/>
    <n v="535"/>
    <n v="9654"/>
    <n v="917"/>
    <n v="1629"/>
    <n v="500"/>
    <n v="1847"/>
    <n v="0.76973342697486946"/>
    <n v="61709"/>
    <n v="907"/>
    <n v="6447"/>
    <n v="386"/>
    <n v="6886"/>
    <n v="7959"/>
    <n v="838"/>
    <n v="583"/>
    <n v="10597"/>
    <n v="23362"/>
    <n v="2468"/>
    <n v="406"/>
    <n v="870"/>
    <n v="0.37957186147887667"/>
    <n v="127207"/>
    <n v="73561"/>
    <n v="40"/>
    <n v="144"/>
    <n v="1998"/>
    <n v="279"/>
    <n v="205"/>
    <n v="4"/>
    <n v="47"/>
    <n v="50929"/>
    <n v="0.40036318756043299"/>
    <n v="0.59963681243956701"/>
    <n v="4507"/>
    <n v="3849"/>
    <n v="0"/>
    <n v="5"/>
    <n v="54"/>
    <n v="12"/>
    <n v="6"/>
    <n v="0"/>
    <n v="0"/>
    <n v="581"/>
    <n v="0.12891058353672066"/>
    <n v="122700"/>
    <n v="69712"/>
    <n v="40"/>
    <n v="139"/>
    <n v="1944"/>
    <n v="267"/>
    <n v="199"/>
    <n v="4"/>
    <n v="47"/>
    <n v="50348"/>
    <n v="0.41033414832925835"/>
    <n v="171753"/>
    <n v="156090"/>
    <n v="15663"/>
    <n v="9.1194913625962867E-2"/>
    <n v="9086"/>
    <n v="4547"/>
    <n v="5695"/>
    <n v="5644"/>
    <n v="87777"/>
    <n v="80140"/>
    <n v="7637"/>
    <n v="8.7004568394909831E-2"/>
    <n v="83976"/>
    <n v="75950"/>
    <n v="8026"/>
    <n v="9.5574926169381721E-2"/>
    <n v="32988"/>
    <n v="114"/>
    <n v="9288"/>
    <n v="2218"/>
    <n v="10322"/>
    <n v="856"/>
    <n v="10190"/>
    <n v="0.30890020613556446"/>
    <n v="0.69109979386443554"/>
    <n v="0.28501273190251003"/>
    <n v="32988"/>
    <n v="6171"/>
    <n v="2533"/>
    <n v="9996"/>
    <n v="8594"/>
    <n v="428"/>
    <n v="813"/>
    <n v="3589"/>
    <n v="714"/>
    <n v="10"/>
    <n v="140"/>
    <n v="0.14641687886504184"/>
    <n v="0.58851703649812048"/>
    <n v="32988"/>
    <n v="6547"/>
    <n v="2061"/>
    <n v="10114"/>
    <n v="8904"/>
    <n v="762"/>
    <n v="858"/>
    <n v="3505"/>
    <n v="98"/>
    <n v="9"/>
    <n v="130"/>
    <n v="0.67676124651388381"/>
    <n v="0.43676488420031523"/>
    <n v="32988"/>
    <n v="3710"/>
    <n v="8640"/>
    <n v="10165"/>
    <n v="301"/>
    <n v="9435"/>
    <n v="143"/>
    <n v="235"/>
    <n v="359"/>
    <n v="0.11246513883836547"/>
    <n v="18953.86231356857"/>
    <n v="0.40560203710440162"/>
    <n v="32988"/>
    <n v="119"/>
    <n v="11"/>
    <n v="190"/>
    <n v="59"/>
    <n v="16012"/>
    <n v="16405"/>
    <n v="136"/>
    <n v="0"/>
    <n v="56"/>
    <n v="32988"/>
    <n v="0.8892021341093731"/>
    <n v="0.23993930046120462"/>
    <n v="1.1246036886782804"/>
    <n v="0.22836340208875283"/>
    <n v="21041"/>
    <n v="0.63783800169758698"/>
    <n v="0.37919227234226605"/>
    <n v="11947"/>
    <n v="11552"/>
    <n v="1215"/>
    <n v="3872"/>
    <n v="275"/>
    <n v="472"/>
    <n v="0.11737601552079543"/>
    <n v="0.36216199830241302"/>
    <n v="0.35018794713229051"/>
    <n v="1.4308233296956468E-2"/>
    <n v="32988"/>
    <n v="56"/>
    <n v="4116"/>
    <n v="2077"/>
    <n v="158"/>
    <n v="2518"/>
    <n v="8188"/>
    <n v="743"/>
    <n v="0.37947132290529889"/>
    <n v="13291"/>
    <n v="13291"/>
    <n v="0.99105212139288645"/>
    <n v="0.69668121285080131"/>
    <n v="925959"/>
    <n v="37888390.361999996"/>
    <n v="900523.48233503976"/>
    <m/>
    <m/>
    <n v="0"/>
    <n v="0"/>
    <m/>
    <n v="0"/>
    <n v="0"/>
    <n v="97"/>
    <n v="97"/>
    <n v="7.2328685407501304E-3"/>
    <n v="4.6907216494845361E-2"/>
    <n v="455"/>
    <n v="18617.689999999999"/>
    <n v="7929.4227150401648"/>
    <m/>
    <m/>
    <n v="0"/>
    <n v="0"/>
    <m/>
    <n v="0"/>
    <n v="0"/>
    <n v="8"/>
    <n v="8"/>
    <n v="5.9652524047423751E-4"/>
    <n v="8.1250000000000003E-2"/>
    <n v="65"/>
    <n v="1220.5337811861355"/>
    <m/>
    <m/>
    <n v="0"/>
    <m/>
    <n v="0"/>
    <m/>
    <m/>
    <m/>
    <n v="0"/>
    <n v="0"/>
    <m/>
    <n v="0"/>
    <n v="15"/>
    <m/>
    <m/>
    <n v="0"/>
    <n v="0"/>
    <m/>
    <n v="0"/>
    <m/>
    <m/>
    <n v="0"/>
    <n v="0"/>
    <m/>
    <n v="0"/>
    <n v="15"/>
    <n v="15"/>
    <n v="1.1184848258891955E-3"/>
    <n v="4.8000000000000001E-2"/>
    <n v="72"/>
    <n v="1620.768499220979"/>
    <n v="13411"/>
    <n v="13411"/>
    <n v="1.7248586197272587E-2"/>
    <n v="3.9407417750715921E-4"/>
    <n v="0.98818084773412673"/>
    <n v="0"/>
    <n v="0"/>
    <n v="1.33934109464113E-3"/>
    <n v="0"/>
    <n v="0"/>
    <n v="1.7785348421875749E-3"/>
    <n v="0"/>
    <n v="911294.20733048709"/>
    <n v="5.3058415709215394"/>
    <n v="0"/>
    <n v="0"/>
    <n v="12.806874953396466"/>
    <n v="7.8083061140125642E-2"/>
    <n v="-3.3452069999999998"/>
    <n v="32"/>
    <b v="0"/>
    <b v="0"/>
    <b v="0"/>
    <b v="0"/>
    <b v="0"/>
    <b v="0"/>
    <b v="0"/>
    <b v="0"/>
    <m/>
    <m/>
    <m/>
    <m/>
    <m/>
    <m/>
    <m/>
    <m/>
    <m/>
    <n v="0"/>
    <n v="0"/>
    <n v="0"/>
    <n v="0"/>
    <n v="0"/>
    <n v="0"/>
    <n v="0"/>
    <n v="0"/>
    <n v="0"/>
    <n v="0"/>
    <n v="0"/>
    <n v="620"/>
    <n v="1"/>
    <m/>
    <m/>
    <n v="1"/>
    <n v="1"/>
    <m/>
    <m/>
    <n v="45"/>
    <m/>
    <m/>
    <m/>
    <m/>
    <m/>
    <m/>
    <m/>
    <m/>
    <m/>
    <n v="16"/>
    <n v="1"/>
    <m/>
    <m/>
    <m/>
    <n v="47"/>
    <m/>
    <n v="1"/>
    <m/>
    <m/>
    <m/>
    <m/>
    <m/>
    <m/>
    <m/>
    <m/>
    <m/>
    <m/>
    <n v="17"/>
    <n v="17"/>
    <m/>
    <m/>
    <n v="119"/>
    <n v="134"/>
    <m/>
    <m/>
    <m/>
    <m/>
    <m/>
    <m/>
    <m/>
    <m/>
    <n v="2"/>
    <m/>
    <m/>
    <m/>
    <n v="17"/>
    <n v="19"/>
    <m/>
    <m/>
    <n v="119"/>
    <n v="201"/>
    <m/>
    <m/>
    <m/>
    <m/>
    <m/>
    <n v="23"/>
    <m/>
    <m/>
    <m/>
    <m/>
    <m/>
    <n v="16"/>
    <n v="3"/>
    <n v="5"/>
    <m/>
    <n v="225"/>
    <n v="44"/>
    <m/>
    <m/>
    <m/>
    <m/>
    <m/>
    <m/>
    <m/>
    <m/>
    <n v="82"/>
    <m/>
    <m/>
    <m/>
    <m/>
    <n v="0"/>
    <n v="0"/>
    <n v="0"/>
    <n v="67"/>
    <n v="41"/>
    <n v="0"/>
    <n v="0"/>
    <n v="238"/>
    <n v="471"/>
    <n v="0"/>
    <n v="1"/>
    <n v="0"/>
    <n v="0"/>
    <n v="0"/>
    <n v="0"/>
    <n v="0"/>
    <n v="105"/>
    <n v="0"/>
    <n v="2"/>
  </r>
  <r>
    <s v="MMR006"/>
    <s v="Tanintharyi"/>
    <s v="MMR006D002"/>
    <s v="Myeik"/>
    <s v="MMR006007"/>
    <s v="Palaw"/>
    <n v="26"/>
    <n v="9"/>
    <x v="4"/>
    <n v="65535.464290187061"/>
    <n v="0.4958500193074416"/>
    <n v="0.19318111883808237"/>
    <n v="0.93063842482100223"/>
    <n v="9.0189585230565444E-2"/>
    <n v="0.37153737892209621"/>
    <n v="0.63711021344105379"/>
    <n v="0.8945152613729388"/>
    <n v="0.16454215881183487"/>
    <n v="0.18968541691030288"/>
    <n v="0.55903792928702301"/>
    <n v="0.65103496667056482"/>
    <n v="0.26872777738383458"/>
    <n v="1"/>
    <n v="65535.464290187061"/>
    <n v="129992"/>
    <n v="63485"/>
    <n v="66507"/>
    <n v="2.5247904523174373E-3"/>
    <n v="95.456117401175817"/>
    <n v="2402.2890512499998"/>
    <n v="54.111723121895075"/>
    <n v="4.6731428602674666E-2"/>
    <n v="127925"/>
    <n v="61703"/>
    <n v="66222"/>
    <n v="2067"/>
    <n v="1782"/>
    <n v="285"/>
    <n v="25112"/>
    <n v="12270"/>
    <n v="12842"/>
    <n v="95.545865130042046"/>
    <n v="104880"/>
    <n v="51215"/>
    <n v="53665"/>
    <n v="95.434640827354883"/>
    <n v="0.19318111883808237"/>
    <n v="47789"/>
    <n v="75009"/>
    <n v="7194"/>
    <n v="0.73301870442213601"/>
    <n v="34705.432574757695"/>
    <n v="0.63711021344105379"/>
    <n v="0.36288978655894621"/>
    <n v="9.5908490981082277"/>
    <n v="82203"/>
    <n v="25633"/>
    <n v="49186"/>
    <n v="5469"/>
    <n v="1331"/>
    <n v="584"/>
    <n v="25653"/>
    <n v="19741"/>
    <n v="5912"/>
    <n v="0.23046037500487274"/>
    <n v="127925"/>
    <n v="2067"/>
    <n v="1.6157905022474106E-2"/>
    <n v="840"/>
    <n v="2187"/>
    <n v="3725"/>
    <n v="4833"/>
    <n v="4609"/>
    <n v="3709"/>
    <n v="2499"/>
    <n v="1748"/>
    <n v="1503"/>
    <n v="4.98674618952949"/>
    <n v="25653"/>
    <n v="5.0673215608310915"/>
    <n v="383"/>
    <n v="2918"/>
    <n v="1473"/>
    <n v="10047"/>
    <n v="9868"/>
    <n v="672"/>
    <n v="154"/>
    <n v="138"/>
    <n v="25653"/>
    <n v="22607"/>
    <n v="1321"/>
    <n v="938"/>
    <n v="479"/>
    <n v="236"/>
    <n v="72"/>
    <n v="25653"/>
    <n v="22926"/>
    <n v="15"/>
    <n v="6"/>
    <n v="2246"/>
    <n v="145"/>
    <n v="315"/>
    <n v="114400.94433399603"/>
    <n v="8.7553112696370797E-2"/>
    <n v="5.6523603477176155E-3"/>
    <n v="0.8945152613729388"/>
    <n v="0.1054847386270612"/>
    <n v="25653"/>
    <n v="4597"/>
    <n v="9365"/>
    <n v="40"/>
    <n v="7049"/>
    <n v="37"/>
    <n v="4366"/>
    <n v="199"/>
    <n v="0.82060577710209337"/>
    <n v="0.17939422289790663"/>
    <n v="25653"/>
    <n v="3729"/>
    <n v="492"/>
    <n v="17666"/>
    <n v="0.68865239932951317"/>
    <n v="3585"/>
    <n v="181"/>
    <n v="0.16454215881183487"/>
    <n v="0.13974973687288036"/>
    <n v="0.14243948076248392"/>
    <n v="80448"/>
    <n v="74868"/>
    <n v="5580"/>
    <n v="0.93063842482100223"/>
    <n v="37785"/>
    <n v="35333"/>
    <n v="2452"/>
    <n v="0.935106523752812"/>
    <n v="42663"/>
    <n v="39535"/>
    <n v="3128"/>
    <n v="0.92668119916555325"/>
    <n v="16343"/>
    <n v="15677"/>
    <n v="666"/>
    <n v="0.95924860796671363"/>
    <n v="64105"/>
    <n v="59191"/>
    <n v="4914"/>
    <n v="0.9233445129085095"/>
    <n v="63196"/>
    <n v="30447"/>
    <n v="27600"/>
    <n v="5149"/>
    <n v="8.1476675738970827E-2"/>
    <n v="0.43673650231027278"/>
    <n v="5.9131870266071083"/>
    <n v="31233"/>
    <n v="14521"/>
    <n v="0.46492491915602085"/>
    <n v="13965"/>
    <n v="0.44712323503986168"/>
    <n v="2747"/>
    <n v="8.795184580411744E-2"/>
    <n v="31963"/>
    <n v="15926"/>
    <n v="13635"/>
    <n v="7.5149391483903261E-2"/>
    <n v="0.42658699120858495"/>
    <n v="2402"/>
    <n v="60395"/>
    <n v="5447"/>
    <n v="32509"/>
    <n v="12530"/>
    <n v="5031"/>
    <n v="123"/>
    <n v="3049"/>
    <n v="185"/>
    <n v="393"/>
    <n v="1128"/>
    <n v="5447"/>
    <n v="54948"/>
    <n v="22439"/>
    <n v="37956"/>
    <n v="9909"/>
    <n v="9.0189585230565444E-2"/>
    <n v="0.90981041476943458"/>
    <n v="0.37153737892209621"/>
    <n v="0.16406987333388526"/>
    <n v="0.64067389684576537"/>
    <n v="28524"/>
    <n v="2567"/>
    <n v="14474"/>
    <n v="6595"/>
    <n v="2578"/>
    <n v="81"/>
    <n v="1163"/>
    <n v="49"/>
    <n v="214"/>
    <n v="803"/>
    <n v="8.999439068854298E-2"/>
    <n v="0.91000560931145702"/>
    <n v="0.40257327163090728"/>
    <n v="0.17136446501191979"/>
    <n v="31871"/>
    <n v="2880"/>
    <n v="18035"/>
    <n v="5935"/>
    <n v="2453"/>
    <n v="42"/>
    <n v="1886"/>
    <n v="136"/>
    <n v="179"/>
    <n v="325"/>
    <n v="9.0364281007812741E-2"/>
    <n v="0.9096357189921872"/>
    <n v="0.34376078566722096"/>
    <n v="98717"/>
    <n v="2903"/>
    <n v="14488"/>
    <n v="1347"/>
    <n v="18619"/>
    <n v="5370"/>
    <n v="3193"/>
    <n v="1861"/>
    <n v="17397"/>
    <n v="22130"/>
    <n v="5756"/>
    <n v="1194"/>
    <n v="4459"/>
    <n v="0.27857410577712044"/>
    <n v="5.4397925382659522E-2"/>
    <n v="18.383054003724396"/>
    <n v="0.25129412973526211"/>
    <n v="47586"/>
    <n v="1339"/>
    <n v="10857"/>
    <n v="1130"/>
    <n v="13343"/>
    <n v="2714"/>
    <n v="1958"/>
    <n v="1249"/>
    <n v="7909"/>
    <n v="1352"/>
    <n v="2436"/>
    <n v="672"/>
    <n v="2627"/>
    <n v="0.65861808094817809"/>
    <n v="51131"/>
    <n v="1564"/>
    <n v="3631"/>
    <n v="217"/>
    <n v="5276"/>
    <n v="2656"/>
    <n v="1235"/>
    <n v="612"/>
    <n v="9488"/>
    <n v="20778"/>
    <n v="3320"/>
    <n v="522"/>
    <n v="1832"/>
    <n v="0.28513035145019655"/>
    <n v="98717"/>
    <n v="70352"/>
    <n v="21"/>
    <n v="154"/>
    <n v="1106"/>
    <n v="387"/>
    <n v="152"/>
    <n v="6"/>
    <n v="11"/>
    <n v="26528"/>
    <n v="0.26872777738383458"/>
    <n v="0.73127222261616542"/>
    <n v="19925"/>
    <n v="15218"/>
    <n v="4"/>
    <n v="36"/>
    <n v="128"/>
    <n v="69"/>
    <n v="40"/>
    <n v="5"/>
    <n v="3"/>
    <n v="4422"/>
    <n v="0.22193224592220828"/>
    <n v="78792"/>
    <n v="55134"/>
    <n v="17"/>
    <n v="118"/>
    <n v="978"/>
    <n v="318"/>
    <n v="112"/>
    <n v="1"/>
    <n v="8"/>
    <n v="22106"/>
    <n v="0.28056147832267236"/>
    <n v="129992"/>
    <n v="117334"/>
    <n v="12658"/>
    <n v="9.7375223090651733E-2"/>
    <n v="7721"/>
    <n v="3421"/>
    <n v="4783"/>
    <n v="4525"/>
    <n v="63485"/>
    <n v="57816"/>
    <n v="5669"/>
    <n v="8.9296684256123499E-2"/>
    <n v="66507"/>
    <n v="59518"/>
    <n v="6989"/>
    <n v="0.10508668260483858"/>
    <n v="25653"/>
    <n v="376"/>
    <n v="13965"/>
    <n v="4301"/>
    <n v="2036"/>
    <n v="414"/>
    <n v="4561"/>
    <n v="0.17779596928234515"/>
    <n v="0.8222040307176548"/>
    <n v="0.55903792928702301"/>
    <n v="25653"/>
    <n v="4646"/>
    <n v="1668"/>
    <n v="10161"/>
    <n v="5383"/>
    <n v="930"/>
    <n v="1109"/>
    <n v="552"/>
    <n v="226"/>
    <n v="323"/>
    <n v="655"/>
    <n v="0.10100183214438857"/>
    <n v="0.65103496667056482"/>
    <n v="25653"/>
    <n v="4925"/>
    <n v="1546"/>
    <n v="10275"/>
    <n v="5363"/>
    <n v="880"/>
    <n v="1371"/>
    <n v="506"/>
    <n v="5"/>
    <n v="69"/>
    <n v="713"/>
    <n v="0.67270884496939931"/>
    <n v="0.60503644797879397"/>
    <n v="25653"/>
    <n v="4866"/>
    <n v="6764"/>
    <n v="5268"/>
    <n v="107"/>
    <n v="7985"/>
    <n v="83"/>
    <n v="530"/>
    <n v="50"/>
    <n v="0.18968541691030288"/>
    <n v="24265.506958250498"/>
    <n v="0.52161540560558217"/>
    <n v="25653"/>
    <n v="122"/>
    <n v="26"/>
    <n v="181"/>
    <n v="184"/>
    <n v="17390"/>
    <n v="7381"/>
    <n v="320"/>
    <n v="0"/>
    <n v="49"/>
    <n v="25653"/>
    <n v="1.02155693291233"/>
    <n v="0.27565347232300852"/>
    <n v="0.97889796229871018"/>
    <n v="0.19877621887494215"/>
    <n v="14435"/>
    <n v="0.56270221806416398"/>
    <n v="0.26014164969633619"/>
    <n v="6886"/>
    <n v="11218"/>
    <n v="1202"/>
    <n v="5807"/>
    <n v="371"/>
    <n v="722"/>
    <n v="0.22636728647721513"/>
    <n v="0.26842864382333448"/>
    <n v="0.43729778193583596"/>
    <n v="2.8144856352083577E-2"/>
    <n v="25653"/>
    <n v="198"/>
    <n v="10061"/>
    <n v="4713"/>
    <n v="775"/>
    <n v="660"/>
    <n v="1987"/>
    <n v="1919"/>
    <n v="0.5075819592250419"/>
    <n v="42005"/>
    <n v="42005"/>
    <n v="0.9967017843583903"/>
    <n v="0.71660445185097021"/>
    <n v="3010097"/>
    <n v="123167149.046"/>
    <n v="2846022.7880131928"/>
    <m/>
    <m/>
    <n v="0"/>
    <n v="0"/>
    <m/>
    <n v="0"/>
    <n v="0"/>
    <n v="129"/>
    <n v="129"/>
    <n v="3.0609339407744874E-3"/>
    <n v="4.6821705426356594E-2"/>
    <n v="604"/>
    <n v="24714.471999999998"/>
    <n v="10545.314744744137"/>
    <m/>
    <m/>
    <n v="0"/>
    <n v="0"/>
    <m/>
    <n v="0"/>
    <n v="0"/>
    <n v="5"/>
    <n v="5"/>
    <n v="1.1864085041761579E-4"/>
    <n v="0.11199999999999999"/>
    <n v="56"/>
    <n v="762.83361324133477"/>
    <m/>
    <m/>
    <n v="0"/>
    <m/>
    <n v="0"/>
    <m/>
    <m/>
    <m/>
    <n v="0"/>
    <n v="0"/>
    <m/>
    <n v="0"/>
    <n v="5"/>
    <m/>
    <m/>
    <n v="0"/>
    <n v="0"/>
    <m/>
    <n v="0"/>
    <n v="5"/>
    <n v="5"/>
    <n v="1.1864085041761579E-4"/>
    <n v="5.5999999999999994E-2"/>
    <n v="28"/>
    <n v="1175.6136055522957"/>
    <m/>
    <m/>
    <n v="0"/>
    <n v="0"/>
    <m/>
    <n v="0"/>
    <n v="42144"/>
    <n v="42144"/>
    <n v="5.4203595309660416E-2"/>
    <n v="1.2383761193693027E-3"/>
    <n v="0.99563276775992016"/>
    <n v="0"/>
    <n v="0"/>
    <n v="2.6686439226369604E-4"/>
    <n v="0"/>
    <n v="4.1126846659206209E-4"/>
    <n v="0"/>
    <n v="0"/>
    <n v="2858506.5499767307"/>
    <n v="21.989865145368412"/>
    <n v="0"/>
    <n v="0"/>
    <n v="3.0844722854973425"/>
    <n v="0.32420456643485751"/>
    <n v="-2.0881780000000001"/>
    <n v="76"/>
    <b v="0"/>
    <b v="0"/>
    <b v="0"/>
    <b v="0"/>
    <b v="0"/>
    <b v="0"/>
    <b v="0"/>
    <b v="0"/>
    <m/>
    <m/>
    <m/>
    <m/>
    <m/>
    <m/>
    <m/>
    <m/>
    <m/>
    <n v="0"/>
    <n v="0"/>
    <n v="0"/>
    <n v="0"/>
    <n v="0"/>
    <n v="0"/>
    <n v="0"/>
    <n v="0"/>
    <n v="0"/>
    <n v="0"/>
    <n v="0"/>
    <n v="620"/>
    <n v="1"/>
    <n v="5"/>
    <m/>
    <m/>
    <n v="32"/>
    <m/>
    <m/>
    <n v="178"/>
    <m/>
    <m/>
    <m/>
    <n v="64"/>
    <n v="10"/>
    <n v="79"/>
    <m/>
    <m/>
    <m/>
    <m/>
    <n v="16"/>
    <m/>
    <m/>
    <m/>
    <n v="69"/>
    <m/>
    <n v="2"/>
    <m/>
    <m/>
    <m/>
    <n v="2"/>
    <n v="3"/>
    <n v="14"/>
    <n v="58"/>
    <m/>
    <m/>
    <m/>
    <m/>
    <n v="41"/>
    <m/>
    <m/>
    <m/>
    <n v="95"/>
    <m/>
    <n v="1"/>
    <n v="7"/>
    <m/>
    <n v="2"/>
    <m/>
    <n v="45"/>
    <n v="23"/>
    <n v="88"/>
    <m/>
    <m/>
    <m/>
    <m/>
    <n v="35"/>
    <m/>
    <n v="5"/>
    <n v="6"/>
    <n v="158"/>
    <n v="2"/>
    <m/>
    <n v="4"/>
    <m/>
    <n v="2"/>
    <n v="109"/>
    <n v="23"/>
    <n v="85"/>
    <n v="12"/>
    <m/>
    <m/>
    <m/>
    <n v="48"/>
    <n v="10"/>
    <m/>
    <m/>
    <n v="177"/>
    <n v="1"/>
    <n v="38"/>
    <m/>
    <m/>
    <m/>
    <m/>
    <n v="8"/>
    <m/>
    <n v="160"/>
    <m/>
    <m/>
    <m/>
    <n v="43"/>
    <n v="17"/>
    <n v="0"/>
    <n v="0"/>
    <n v="0"/>
    <n v="172"/>
    <n v="0"/>
    <n v="5"/>
    <n v="6"/>
    <n v="677"/>
    <n v="0"/>
    <n v="43"/>
    <n v="1"/>
    <n v="11"/>
    <n v="0"/>
    <n v="6"/>
    <n v="0"/>
    <n v="381"/>
    <n v="70"/>
    <n v="353"/>
  </r>
  <r>
    <s v="MMR006"/>
    <s v="Tanintharyi"/>
    <s v="MMR006D002"/>
    <s v="Myeik"/>
    <s v="MMR006008"/>
    <s v="Tanintharyi"/>
    <n v="19"/>
    <n v="2"/>
    <x v="4"/>
    <n v="57767.77907610176"/>
    <n v="0.45937148160461799"/>
    <n v="5.1603604952598428E-2"/>
    <n v="0.91306655841621254"/>
    <n v="0.11769721927580541"/>
    <n v="0.36993822923816061"/>
    <n v="0.61636198014825982"/>
    <n v="0.71197752019669824"/>
    <n v="0.24396607958251793"/>
    <n v="6.0916252697074617E-2"/>
    <n v="0.68929700436549757"/>
    <n v="0.41281549500727582"/>
    <n v="0.324817835375315"/>
    <n v="1"/>
    <n v="57767.77907610176"/>
    <n v="106853"/>
    <n v="54817"/>
    <n v="52036"/>
    <n v="2.0753695165969836E-3"/>
    <n v="105.34437696979015"/>
    <n v="11354.2705563"/>
    <n v="9.4108203138344138"/>
    <n v="8.1272791220837297E-3"/>
    <n v="102805"/>
    <n v="51570"/>
    <n v="51235"/>
    <n v="4048"/>
    <n v="3247"/>
    <n v="801"/>
    <n v="5514"/>
    <n v="2746"/>
    <n v="2768"/>
    <n v="99.205202312138724"/>
    <n v="101339"/>
    <n v="52071"/>
    <n v="49268"/>
    <n v="105.68929122351223"/>
    <n v="5.1603604952598428E-2"/>
    <n v="39245"/>
    <n v="63672"/>
    <n v="3936"/>
    <n v="0.67817879130544023"/>
    <n v="34387.561612639794"/>
    <n v="0.61636198014825982"/>
    <n v="0.38363801985174018"/>
    <n v="6.1816811157180549"/>
    <n v="67608"/>
    <n v="21608"/>
    <n v="40922"/>
    <n v="3821"/>
    <n v="929"/>
    <n v="328"/>
    <n v="19929"/>
    <n v="11956"/>
    <n v="7973"/>
    <n v="0.40007024938531788"/>
    <n v="102805"/>
    <n v="4048"/>
    <n v="3.9375516755021642E-2"/>
    <n v="507"/>
    <n v="1487"/>
    <n v="2825"/>
    <n v="3680"/>
    <n v="3533"/>
    <n v="3017"/>
    <n v="2001"/>
    <n v="1486"/>
    <n v="1393"/>
    <n v="5.1585628982889258"/>
    <n v="19929"/>
    <n v="5.3616839781223344"/>
    <n v="328"/>
    <n v="399"/>
    <n v="1114"/>
    <n v="8655"/>
    <n v="7925"/>
    <n v="1106"/>
    <n v="322"/>
    <n v="80"/>
    <n v="19929"/>
    <n v="17425"/>
    <n v="917"/>
    <n v="740"/>
    <n v="492"/>
    <n v="319"/>
    <n v="36"/>
    <n v="19929"/>
    <n v="14163"/>
    <n v="23"/>
    <n v="3"/>
    <n v="3444"/>
    <n v="1085"/>
    <n v="1211"/>
    <n v="73179.373275126694"/>
    <n v="0.17281348788198103"/>
    <n v="5.4443273621355814E-2"/>
    <n v="0.71197752019669824"/>
    <n v="0.28802247980330176"/>
    <n v="19929"/>
    <n v="213"/>
    <n v="12418"/>
    <n v="19"/>
    <n v="5545"/>
    <n v="23"/>
    <n v="1404"/>
    <n v="307"/>
    <n v="0.91299111847057057"/>
    <n v="8.7008881529429427E-2"/>
    <n v="19929"/>
    <n v="4541"/>
    <n v="321"/>
    <n v="13251"/>
    <n v="0.66491043203371969"/>
    <n v="1335"/>
    <n v="481"/>
    <n v="0.24396607958251793"/>
    <n v="6.6987806713834114E-2"/>
    <n v="0.18751568066636559"/>
    <n v="64049"/>
    <n v="58481"/>
    <n v="5568"/>
    <n v="0.91306655841621254"/>
    <n v="31778"/>
    <n v="29280"/>
    <n v="2498"/>
    <n v="0.92139215809679653"/>
    <n v="32271"/>
    <n v="29201"/>
    <n v="3070"/>
    <n v="0.90486814787270309"/>
    <n v="3754"/>
    <n v="3681"/>
    <n v="73"/>
    <n v="0.98055407565263719"/>
    <n v="60295"/>
    <n v="54800"/>
    <n v="5495"/>
    <n v="0.90886474832075625"/>
    <n v="52566"/>
    <n v="23327"/>
    <n v="24262"/>
    <n v="4977"/>
    <n v="9.4680972491724691E-2"/>
    <n v="0.46155309515656506"/>
    <n v="4.6869600160739404"/>
    <n v="26312"/>
    <n v="11420"/>
    <n v="0.43402249923989056"/>
    <n v="12251"/>
    <n v="0.46560504712678624"/>
    <n v="2641"/>
    <n v="0.1003724536333232"/>
    <n v="26254"/>
    <n v="11907"/>
    <n v="12011"/>
    <n v="8.8976917803001446E-2"/>
    <n v="0.45749219166603183"/>
    <n v="2336"/>
    <n v="48081"/>
    <n v="5659"/>
    <n v="24635"/>
    <n v="9711"/>
    <n v="4728"/>
    <n v="99"/>
    <n v="1814"/>
    <n v="78"/>
    <n v="19"/>
    <n v="1338"/>
    <n v="5659"/>
    <n v="42422"/>
    <n v="17787"/>
    <n v="30294"/>
    <n v="8076"/>
    <n v="0.11769721927580541"/>
    <n v="0.88230278072419455"/>
    <n v="0.36993822923816061"/>
    <n v="0.16796655643601421"/>
    <n v="0.62612050498117755"/>
    <n v="24765"/>
    <n v="2610"/>
    <n v="12054"/>
    <n v="5694"/>
    <n v="2539"/>
    <n v="65"/>
    <n v="879"/>
    <n v="37"/>
    <n v="13"/>
    <n v="874"/>
    <n v="0.10539067231980617"/>
    <n v="0.89460932768019386"/>
    <n v="0.4078740157480315"/>
    <n v="0.17795275590551182"/>
    <n v="23316"/>
    <n v="3049"/>
    <n v="12581"/>
    <n v="4017"/>
    <n v="2189"/>
    <n v="34"/>
    <n v="935"/>
    <n v="41"/>
    <n v="6"/>
    <n v="464"/>
    <n v="0.1307685709384114"/>
    <n v="0.86923142906158857"/>
    <n v="0.32964487905301082"/>
    <n v="80559"/>
    <n v="2017"/>
    <n v="8585"/>
    <n v="835"/>
    <n v="21845"/>
    <n v="7813"/>
    <n v="2055"/>
    <n v="485"/>
    <n v="13869"/>
    <n v="15174"/>
    <n v="3289"/>
    <n v="715"/>
    <n v="3877"/>
    <n v="0.28534366116759147"/>
    <n v="9.6984818580171051E-2"/>
    <n v="10.310892102905415"/>
    <n v="0.14094865071216425"/>
    <n v="41322"/>
    <n v="1271"/>
    <n v="6295"/>
    <n v="570"/>
    <n v="15458"/>
    <n v="4292"/>
    <n v="1357"/>
    <n v="315"/>
    <n v="6670"/>
    <n v="650"/>
    <n v="1256"/>
    <n v="400"/>
    <n v="2788"/>
    <n v="0.70768597841343595"/>
    <n v="39237"/>
    <n v="746"/>
    <n v="2290"/>
    <n v="265"/>
    <n v="6387"/>
    <n v="3521"/>
    <n v="698"/>
    <n v="170"/>
    <n v="7199"/>
    <n v="14524"/>
    <n v="2033"/>
    <n v="315"/>
    <n v="1089"/>
    <n v="0.35443586410785738"/>
    <n v="80559"/>
    <n v="51278"/>
    <n v="35"/>
    <n v="165"/>
    <n v="2220"/>
    <n v="245"/>
    <n v="407"/>
    <n v="29"/>
    <n v="13"/>
    <n v="26167"/>
    <n v="0.324817835375315"/>
    <n v="0.67518216462468494"/>
    <n v="4527"/>
    <n v="3768"/>
    <n v="0"/>
    <n v="6"/>
    <n v="69"/>
    <n v="31"/>
    <n v="4"/>
    <n v="0"/>
    <n v="1"/>
    <n v="648"/>
    <n v="0.14314115308151093"/>
    <n v="76032"/>
    <n v="47510"/>
    <n v="35"/>
    <n v="159"/>
    <n v="2151"/>
    <n v="214"/>
    <n v="403"/>
    <n v="29"/>
    <n v="12"/>
    <n v="25519"/>
    <n v="0.33563499579124578"/>
    <n v="106853"/>
    <n v="94523"/>
    <n v="12330"/>
    <n v="0.11539217429552749"/>
    <n v="7258"/>
    <n v="3255"/>
    <n v="4919"/>
    <n v="6088"/>
    <n v="54817"/>
    <n v="48939"/>
    <n v="5878"/>
    <n v="0.10722950909389423"/>
    <n v="52036"/>
    <n v="45584"/>
    <n v="6452"/>
    <n v="0.12399108309631793"/>
    <n v="19929"/>
    <n v="81"/>
    <n v="13656"/>
    <n v="3206"/>
    <n v="323"/>
    <n v="236"/>
    <n v="2427"/>
    <n v="0.12178232726177932"/>
    <n v="0.87821767273822071"/>
    <n v="0.68929700436549757"/>
    <n v="19929"/>
    <n v="445"/>
    <n v="783"/>
    <n v="6294"/>
    <n v="6732"/>
    <n v="84"/>
    <n v="4048"/>
    <n v="660"/>
    <n v="705"/>
    <n v="74"/>
    <n v="104"/>
    <n v="0.24045361031662402"/>
    <n v="0.41281549500727582"/>
    <n v="19929"/>
    <n v="650"/>
    <n v="708"/>
    <n v="5919"/>
    <n v="6617"/>
    <n v="230"/>
    <n v="5143"/>
    <n v="509"/>
    <n v="5"/>
    <n v="47"/>
    <n v="101"/>
    <n v="0.39093782929399368"/>
    <n v="0.55105624968638667"/>
    <n v="19929"/>
    <n v="1214"/>
    <n v="7062"/>
    <n v="5491"/>
    <n v="105"/>
    <n v="5087"/>
    <n v="147"/>
    <n v="718"/>
    <n v="105"/>
    <n v="6.0916252697074617E-2"/>
    <n v="6262.4953585227559"/>
    <n v="0.35220031110442068"/>
    <n v="19929"/>
    <n v="35"/>
    <n v="21"/>
    <n v="147"/>
    <n v="191"/>
    <n v="12854"/>
    <n v="6596"/>
    <n v="55"/>
    <n v="0"/>
    <n v="30"/>
    <n v="19929"/>
    <n v="0.82944452807466507"/>
    <n v="0.22381450988862545"/>
    <n v="1.2056261343012704"/>
    <n v="0.24481591910811509"/>
    <n v="13456"/>
    <n v="0.67519694916955186"/>
    <n v="0.24249851321883617"/>
    <n v="5820"/>
    <n v="6473"/>
    <n v="616"/>
    <n v="2942"/>
    <n v="236"/>
    <n v="443"/>
    <n v="0.14762406543228462"/>
    <n v="0.29203673039289479"/>
    <n v="0.32480305083044808"/>
    <n v="2.2228912639871545E-2"/>
    <n v="19929"/>
    <n v="127"/>
    <n v="7475"/>
    <n v="2269"/>
    <n v="162"/>
    <n v="1257"/>
    <n v="1343"/>
    <n v="1999"/>
    <n v="0.45697225149279946"/>
    <n v="33840"/>
    <n v="33840"/>
    <n v="0.98702056292839435"/>
    <n v="0.64786377068557921"/>
    <n v="2192371"/>
    <n v="89707436.577999994"/>
    <n v="2292808.2644058196"/>
    <n v="220"/>
    <n v="220"/>
    <n v="6.4168003500072917E-3"/>
    <n v="0.2535"/>
    <n v="5577"/>
    <n v="228199.68599999999"/>
    <n v="67574.512858906135"/>
    <n v="178"/>
    <n v="178"/>
    <n v="5.191774828642263E-3"/>
    <n v="4.2415730337078648E-2"/>
    <n v="755"/>
    <n v="30893.09"/>
    <n v="14550.899415228345"/>
    <m/>
    <m/>
    <n v="0"/>
    <n v="0"/>
    <m/>
    <n v="0"/>
    <n v="0"/>
    <m/>
    <m/>
    <n v="0"/>
    <n v="0"/>
    <m/>
    <n v="0"/>
    <m/>
    <m/>
    <n v="0"/>
    <m/>
    <n v="0"/>
    <m/>
    <m/>
    <m/>
    <n v="0"/>
    <n v="0"/>
    <m/>
    <n v="0"/>
    <n v="47"/>
    <m/>
    <m/>
    <n v="0"/>
    <n v="0"/>
    <m/>
    <n v="0"/>
    <n v="47"/>
    <n v="47"/>
    <n v="1.3708618929561033E-3"/>
    <n v="4.9787234042553197E-2"/>
    <n v="234"/>
    <n v="11050.767892191578"/>
    <m/>
    <m/>
    <n v="0"/>
    <n v="0"/>
    <m/>
    <n v="0"/>
    <n v="34285"/>
    <n v="34285"/>
    <n v="4.4095725730630871E-2"/>
    <n v="1.0074441261526325E-3"/>
    <n v="0.96094853829483606"/>
    <n v="2.8321438981981119E-2"/>
    <n v="0"/>
    <n v="0"/>
    <n v="0"/>
    <n v="4.6315339219125543E-3"/>
    <n v="0"/>
    <n v="0"/>
    <n v="2385984.4445721456"/>
    <n v="22.329597152837501"/>
    <n v="0"/>
    <n v="0"/>
    <n v="3.1166107627242234"/>
    <n v="0.3208613702937681"/>
    <n v="-2.705721"/>
    <n v="54"/>
    <b v="0"/>
    <b v="0"/>
    <b v="0"/>
    <b v="0"/>
    <b v="0"/>
    <b v="0"/>
    <b v="1"/>
    <b v="1"/>
    <n v="0"/>
    <m/>
    <n v="1"/>
    <m/>
    <n v="1"/>
    <n v="0"/>
    <m/>
    <m/>
    <m/>
    <n v="4.1322314049586778E-3"/>
    <n v="0"/>
    <n v="0"/>
    <n v="0"/>
    <n v="0"/>
    <n v="0"/>
    <n v="0"/>
    <n v="0"/>
    <n v="0"/>
    <n v="0"/>
    <n v="0"/>
    <n v="620"/>
    <n v="1"/>
    <m/>
    <m/>
    <m/>
    <n v="30"/>
    <m/>
    <m/>
    <n v="120"/>
    <m/>
    <n v="2"/>
    <m/>
    <n v="65"/>
    <n v="15"/>
    <n v="55"/>
    <n v="2"/>
    <m/>
    <m/>
    <m/>
    <n v="30"/>
    <m/>
    <m/>
    <n v="1"/>
    <n v="157"/>
    <m/>
    <n v="4"/>
    <n v="2"/>
    <n v="2"/>
    <n v="1"/>
    <m/>
    <n v="8"/>
    <n v="11"/>
    <n v="44"/>
    <n v="8"/>
    <m/>
    <m/>
    <m/>
    <n v="47"/>
    <m/>
    <m/>
    <n v="9"/>
    <n v="357"/>
    <n v="9"/>
    <n v="3"/>
    <n v="5"/>
    <n v="1"/>
    <m/>
    <m/>
    <n v="34"/>
    <n v="17"/>
    <n v="61"/>
    <n v="8"/>
    <m/>
    <m/>
    <m/>
    <n v="27"/>
    <m/>
    <n v="3"/>
    <n v="13"/>
    <n v="322"/>
    <n v="9"/>
    <n v="1"/>
    <m/>
    <m/>
    <m/>
    <n v="44"/>
    <n v="14"/>
    <n v="56"/>
    <n v="10"/>
    <m/>
    <m/>
    <m/>
    <n v="12"/>
    <n v="3"/>
    <n v="3"/>
    <n v="6"/>
    <n v="64"/>
    <m/>
    <n v="6"/>
    <n v="1"/>
    <m/>
    <n v="1"/>
    <m/>
    <m/>
    <m/>
    <n v="143"/>
    <m/>
    <m/>
    <m/>
    <n v="29"/>
    <n v="28"/>
    <n v="0"/>
    <n v="0"/>
    <n v="0"/>
    <n v="146"/>
    <n v="0"/>
    <n v="6"/>
    <n v="23"/>
    <n v="1020"/>
    <n v="0"/>
    <n v="30"/>
    <n v="6"/>
    <n v="7"/>
    <n v="3"/>
    <n v="0"/>
    <n v="0"/>
    <n v="294"/>
    <n v="57"/>
    <n v="245"/>
  </r>
  <r>
    <s v="MMR006"/>
    <s v="Tanintharyi"/>
    <s v="MMR006D003"/>
    <s v="Kawthoung"/>
    <s v="MMR006009"/>
    <s v="Kawthoung"/>
    <n v="18"/>
    <n v="13"/>
    <x v="4"/>
    <n v="74143.761358211035"/>
    <n v="0.47047735067696733"/>
    <n v="0.49068704470789887"/>
    <n v="0.94484629294755873"/>
    <n v="8.9214285714285718E-2"/>
    <n v="0.44309999999999999"/>
    <n v="0.51094857858596698"/>
    <n v="0.21251565280432347"/>
    <n v="7.9417386146444335E-2"/>
    <n v="5.86238713504251E-2"/>
    <n v="0.74939036446319118"/>
    <n v="0.77054636525406972"/>
    <n v="0.29643836614944469"/>
    <n v="1"/>
    <n v="74143.761358211035"/>
    <n v="140020"/>
    <n v="72163"/>
    <n v="67857"/>
    <n v="2.7195608893892513E-3"/>
    <n v="106.34569756988964"/>
    <n v="2525.12342377"/>
    <n v="55.450754874765941"/>
    <n v="4.7887829898841848E-2"/>
    <n v="133526"/>
    <n v="66516"/>
    <n v="67010"/>
    <n v="6494"/>
    <n v="5647"/>
    <n v="847"/>
    <n v="68706"/>
    <n v="34581"/>
    <n v="34125"/>
    <n v="101.33626373626375"/>
    <n v="71314"/>
    <n v="37582"/>
    <n v="33732"/>
    <n v="111.41349460452983"/>
    <n v="0.49068704470789887"/>
    <n v="45688"/>
    <n v="89418"/>
    <n v="4914"/>
    <n v="0.56590395669775651"/>
    <n v="60782.127983180137"/>
    <n v="0.51094857858596698"/>
    <n v="0.48905142141403302"/>
    <n v="5.4955378111789566"/>
    <n v="94332"/>
    <n v="26254"/>
    <n v="60477"/>
    <n v="4850"/>
    <n v="1889"/>
    <n v="862"/>
    <n v="30346"/>
    <n v="20967"/>
    <n v="9379"/>
    <n v="0.30906874052593425"/>
    <n v="133526"/>
    <n v="6494"/>
    <n v="4.8634722825517125E-2"/>
    <n v="1670"/>
    <n v="4051"/>
    <n v="5880"/>
    <n v="6056"/>
    <n v="4817"/>
    <n v="3338"/>
    <n v="1975"/>
    <n v="1315"/>
    <n v="1244"/>
    <n v="4.4001186317801357"/>
    <n v="30346"/>
    <n v="4.6141171818361562"/>
    <n v="3705"/>
    <n v="5706"/>
    <n v="4005"/>
    <n v="11900"/>
    <n v="3772"/>
    <n v="605"/>
    <n v="177"/>
    <n v="476"/>
    <n v="30346"/>
    <n v="17176"/>
    <n v="7342"/>
    <n v="1269"/>
    <n v="1451"/>
    <n v="3004"/>
    <n v="104"/>
    <n v="30346"/>
    <n v="6398"/>
    <n v="26"/>
    <n v="25"/>
    <n v="18581"/>
    <n v="4795"/>
    <n v="521"/>
    <n v="28266.362090555591"/>
    <n v="0.61230475186185984"/>
    <n v="0.15801094048639031"/>
    <n v="0.21251565280432347"/>
    <n v="0.7874843471956765"/>
    <n v="30346"/>
    <n v="1152"/>
    <n v="5685"/>
    <n v="35"/>
    <n v="10167"/>
    <n v="363"/>
    <n v="12250"/>
    <n v="694"/>
    <n v="0.56149080603703949"/>
    <n v="0.43850919396296051"/>
    <n v="30346"/>
    <n v="1974"/>
    <n v="436"/>
    <n v="13992"/>
    <n v="0.46108218546101626"/>
    <n v="13570"/>
    <n v="374"/>
    <n v="7.9417386146444335E-2"/>
    <n v="0.44717590456732353"/>
    <n v="0.61299677057931845"/>
    <n v="88480"/>
    <n v="83600"/>
    <n v="4880"/>
    <n v="0.94484629294755873"/>
    <n v="44047"/>
    <n v="42380"/>
    <n v="1667"/>
    <n v="0.96215406270574599"/>
    <n v="44433"/>
    <n v="41220"/>
    <n v="3213"/>
    <n v="0.92768887988657089"/>
    <n v="44395"/>
    <n v="42889"/>
    <n v="1506"/>
    <n v="0.96607726095280999"/>
    <n v="44085"/>
    <n v="40711"/>
    <n v="3374"/>
    <n v="0.92346603152999895"/>
    <n v="63493"/>
    <n v="23837"/>
    <n v="33156"/>
    <n v="6500"/>
    <n v="0.10237348999102264"/>
    <n v="0.52219929756036099"/>
    <n v="3.6672307692307693"/>
    <n v="31510"/>
    <n v="11492"/>
    <n v="0.36470961599492224"/>
    <n v="16765"/>
    <n v="0.53205331640748965"/>
    <n v="3253"/>
    <n v="0.10323706759758806"/>
    <n v="31983"/>
    <n v="12345"/>
    <n v="16391"/>
    <n v="0.10152268392583561"/>
    <n v="0.51249101084951376"/>
    <n v="3247"/>
    <n v="70000"/>
    <n v="6245"/>
    <n v="32738"/>
    <n v="17933"/>
    <n v="8170"/>
    <n v="177"/>
    <n v="4165"/>
    <n v="159"/>
    <n v="52"/>
    <n v="361"/>
    <n v="6245"/>
    <n v="63755"/>
    <n v="31017"/>
    <n v="38983"/>
    <n v="13084"/>
    <n v="8.9214285714285718E-2"/>
    <n v="0.91078571428571431"/>
    <n v="0.44309999999999999"/>
    <n v="0.18691428571428573"/>
    <n v="0.67694285714285718"/>
    <n v="36526"/>
    <n v="2600"/>
    <n v="15485"/>
    <n v="10909"/>
    <n v="4866"/>
    <n v="125"/>
    <n v="2164"/>
    <n v="93"/>
    <n v="43"/>
    <n v="241"/>
    <n v="7.1182171603789077E-2"/>
    <n v="0.92881782839621096"/>
    <n v="0.50487324097902864"/>
    <n v="0.20620927558451513"/>
    <n v="33474"/>
    <n v="3645"/>
    <n v="17253"/>
    <n v="7024"/>
    <n v="3304"/>
    <n v="52"/>
    <n v="2001"/>
    <n v="66"/>
    <n v="9"/>
    <n v="120"/>
    <n v="0.10889048216526259"/>
    <n v="0.89110951783473746"/>
    <n v="0.37569456891916114"/>
    <n v="109753"/>
    <n v="4558"/>
    <n v="29684"/>
    <n v="1906"/>
    <n v="17507"/>
    <n v="3711"/>
    <n v="1871"/>
    <n v="772"/>
    <n v="14622"/>
    <n v="25961"/>
    <n v="4244"/>
    <n v="848"/>
    <n v="4069"/>
    <n v="0.27035251883775385"/>
    <n v="3.3812287591227577E-2"/>
    <n v="29.57504715710051"/>
    <n v="0.40428732547471075"/>
    <n v="56933"/>
    <n v="3431"/>
    <n v="22952"/>
    <n v="1491"/>
    <n v="11924"/>
    <n v="2134"/>
    <n v="1327"/>
    <n v="505"/>
    <n v="7047"/>
    <n v="1181"/>
    <n v="1771"/>
    <n v="484"/>
    <n v="2686"/>
    <n v="0.75982294978307841"/>
    <n v="52820"/>
    <n v="1127"/>
    <n v="6732"/>
    <n v="415"/>
    <n v="5583"/>
    <n v="1577"/>
    <n v="544"/>
    <n v="267"/>
    <n v="7575"/>
    <n v="24780"/>
    <n v="2473"/>
    <n v="364"/>
    <n v="1383"/>
    <n v="0.30249905338886784"/>
    <n v="109753"/>
    <n v="69622"/>
    <n v="70"/>
    <n v="381"/>
    <n v="5828"/>
    <n v="569"/>
    <n v="452"/>
    <n v="65"/>
    <n v="231"/>
    <n v="32535"/>
    <n v="0.29643836614944469"/>
    <n v="0.70356163385055526"/>
    <n v="54552"/>
    <n v="39207"/>
    <n v="35"/>
    <n v="134"/>
    <n v="1809"/>
    <n v="342"/>
    <n v="206"/>
    <n v="59"/>
    <n v="50"/>
    <n v="12710"/>
    <n v="0.23298870802170407"/>
    <n v="55201"/>
    <n v="30415"/>
    <n v="35"/>
    <n v="247"/>
    <n v="4019"/>
    <n v="227"/>
    <n v="246"/>
    <n v="6"/>
    <n v="181"/>
    <n v="19825"/>
    <n v="0.35914204452817883"/>
    <n v="140020"/>
    <n v="134299"/>
    <n v="5721"/>
    <n v="4.0858448793029564E-2"/>
    <n v="3513"/>
    <n v="1335"/>
    <n v="1887"/>
    <n v="1520"/>
    <n v="72163"/>
    <n v="69332"/>
    <n v="2831"/>
    <n v="3.9230630655599133E-2"/>
    <n v="67857"/>
    <n v="64967"/>
    <n v="2890"/>
    <n v="4.2589563346449151E-2"/>
    <n v="30346"/>
    <n v="400"/>
    <n v="22341"/>
    <n v="2173"/>
    <n v="1494"/>
    <n v="319"/>
    <n v="3619"/>
    <n v="0.11925789230870626"/>
    <n v="0.8807421076912938"/>
    <n v="0.74939036446319118"/>
    <n v="30346"/>
    <n v="2919"/>
    <n v="853"/>
    <n v="12493"/>
    <n v="1920"/>
    <n v="74"/>
    <n v="1733"/>
    <n v="1582"/>
    <n v="7118"/>
    <n v="1359"/>
    <n v="295"/>
    <n v="0.11167863968892111"/>
    <n v="0.77054636525406972"/>
    <n v="30346"/>
    <n v="5734"/>
    <n v="1175"/>
    <n v="13721"/>
    <n v="1980"/>
    <n v="190"/>
    <n v="1845"/>
    <n v="1695"/>
    <n v="51"/>
    <n v="3667"/>
    <n v="288"/>
    <n v="0.73736242008831476"/>
    <n v="0.7599683648586304"/>
    <n v="30346"/>
    <n v="1779"/>
    <n v="829"/>
    <n v="6729"/>
    <n v="422"/>
    <n v="19613"/>
    <n v="292"/>
    <n v="437"/>
    <n v="245"/>
    <n v="5.86238713504251E-2"/>
    <n v="7827.8110459368618"/>
    <n v="0.7193369801621301"/>
    <n v="30346"/>
    <n v="1040"/>
    <n v="1633"/>
    <n v="25"/>
    <n v="849"/>
    <n v="5906"/>
    <n v="20245"/>
    <n v="422"/>
    <n v="0"/>
    <n v="226"/>
    <n v="30346"/>
    <n v="1.485203980755289"/>
    <n v="0.40076242567900522"/>
    <n v="0.67330818726425556"/>
    <n v="0.13672278496488455"/>
    <n v="12131"/>
    <n v="0.39975614578527646"/>
    <n v="0.2186199066481645"/>
    <n v="6463"/>
    <n v="18215"/>
    <n v="1438"/>
    <n v="16523"/>
    <n v="1365"/>
    <n v="1066"/>
    <n v="0.54448691755091283"/>
    <n v="0.21297699861596256"/>
    <n v="0.60024385421472348"/>
    <n v="4.4981216634811839E-2"/>
    <n v="30346"/>
    <n v="446"/>
    <n v="13502"/>
    <n v="3678"/>
    <n v="155"/>
    <n v="990"/>
    <n v="2059"/>
    <n v="493"/>
    <n v="0.53259078626507617"/>
    <n v="5341"/>
    <n v="5341"/>
    <n v="0.99906472128694346"/>
    <n v="0.56653810147912376"/>
    <n v="302588"/>
    <n v="12381295.784"/>
    <n v="361876.15071487828"/>
    <m/>
    <m/>
    <n v="0"/>
    <n v="0"/>
    <m/>
    <n v="0"/>
    <n v="0"/>
    <m/>
    <m/>
    <n v="0"/>
    <n v="0"/>
    <m/>
    <n v="0"/>
    <n v="0"/>
    <m/>
    <m/>
    <n v="0"/>
    <n v="0"/>
    <m/>
    <n v="0"/>
    <n v="0"/>
    <m/>
    <m/>
    <n v="0"/>
    <n v="0"/>
    <m/>
    <n v="0"/>
    <m/>
    <m/>
    <n v="0"/>
    <m/>
    <n v="0"/>
    <m/>
    <m/>
    <m/>
    <n v="0"/>
    <n v="0"/>
    <m/>
    <n v="0"/>
    <n v="5"/>
    <m/>
    <m/>
    <n v="0"/>
    <n v="0"/>
    <m/>
    <n v="0"/>
    <m/>
    <m/>
    <n v="0"/>
    <n v="0"/>
    <m/>
    <n v="0"/>
    <n v="5"/>
    <n v="5"/>
    <n v="9.3527871305649081E-4"/>
    <n v="3.4000000000000002E-2"/>
    <n v="17"/>
    <n v="540.25616640699309"/>
    <n v="5346"/>
    <n v="5346"/>
    <n v="6.8757692797419461E-3"/>
    <n v="1.5708899805780876E-4"/>
    <n v="0.99850929440238079"/>
    <n v="0"/>
    <n v="0"/>
    <n v="0"/>
    <n v="0"/>
    <n v="0"/>
    <n v="1.4907055976192652E-3"/>
    <n v="0"/>
    <n v="362416.40688128525"/>
    <n v="2.5883188607433598"/>
    <n v="0"/>
    <n v="0"/>
    <n v="26.191545080433968"/>
    <n v="3.8180259962862451E-2"/>
    <n v="2.5876329999999998"/>
    <n v="279"/>
    <b v="0"/>
    <b v="0"/>
    <b v="0"/>
    <b v="0"/>
    <b v="0"/>
    <b v="0"/>
    <b v="0"/>
    <b v="0"/>
    <m/>
    <m/>
    <m/>
    <m/>
    <m/>
    <m/>
    <m/>
    <m/>
    <m/>
    <n v="0"/>
    <n v="0"/>
    <n v="0"/>
    <n v="0"/>
    <n v="0"/>
    <n v="0"/>
    <n v="0"/>
    <n v="0"/>
    <n v="0"/>
    <n v="0"/>
    <n v="0"/>
    <n v="620"/>
    <n v="1"/>
    <m/>
    <m/>
    <n v="18"/>
    <n v="1"/>
    <m/>
    <m/>
    <n v="62"/>
    <m/>
    <m/>
    <m/>
    <n v="23"/>
    <m/>
    <n v="2"/>
    <m/>
    <m/>
    <m/>
    <m/>
    <n v="17"/>
    <n v="2"/>
    <m/>
    <m/>
    <n v="80"/>
    <m/>
    <m/>
    <m/>
    <m/>
    <n v="1"/>
    <m/>
    <n v="22"/>
    <m/>
    <m/>
    <m/>
    <m/>
    <m/>
    <m/>
    <n v="19"/>
    <n v="4"/>
    <m/>
    <m/>
    <n v="78"/>
    <m/>
    <m/>
    <m/>
    <n v="1"/>
    <n v="1"/>
    <m/>
    <n v="18"/>
    <m/>
    <m/>
    <m/>
    <m/>
    <m/>
    <m/>
    <n v="19"/>
    <n v="1"/>
    <n v="1"/>
    <m/>
    <n v="113"/>
    <m/>
    <m/>
    <m/>
    <m/>
    <m/>
    <n v="21"/>
    <m/>
    <m/>
    <m/>
    <m/>
    <m/>
    <m/>
    <n v="24"/>
    <n v="1"/>
    <n v="1"/>
    <m/>
    <n v="80"/>
    <m/>
    <m/>
    <m/>
    <m/>
    <m/>
    <m/>
    <m/>
    <m/>
    <n v="29"/>
    <m/>
    <m/>
    <m/>
    <m/>
    <n v="0"/>
    <n v="0"/>
    <n v="0"/>
    <n v="18"/>
    <n v="80"/>
    <n v="7"/>
    <n v="2"/>
    <n v="0"/>
    <n v="413"/>
    <n v="0"/>
    <n v="0"/>
    <n v="0"/>
    <n v="0"/>
    <n v="2"/>
    <n v="1"/>
    <n v="0"/>
    <n v="113"/>
    <n v="0"/>
    <n v="2"/>
  </r>
  <r>
    <s v="MMR006"/>
    <s v="Tanintharyi"/>
    <s v="MMR006D003"/>
    <s v="Kawthoung"/>
    <s v="MMR006010"/>
    <s v="Bokpyin"/>
    <n v="20"/>
    <n v="8"/>
    <x v="4"/>
    <n v="45098.939630157009"/>
    <n v="0.44811498531343141"/>
    <n v="0.12778090506375583"/>
    <n v="0.91591688089117396"/>
    <n v="0.11906068254142434"/>
    <n v="0.38796225172830023"/>
    <n v="0.60038943311385895"/>
    <n v="0.67818574514038876"/>
    <n v="0.14909160208359801"/>
    <n v="5.126413416338458E-2"/>
    <n v="0.39238978528776519"/>
    <n v="0.60214712234785928"/>
    <n v="0.35319128139966766"/>
    <n v="1"/>
    <n v="45098.939630157009"/>
    <n v="81718"/>
    <n v="43712"/>
    <n v="38006"/>
    <n v="1.5871809510006486E-3"/>
    <n v="115.01341893385255"/>
    <n v="6646.3208161599996"/>
    <n v="12.295223516943269"/>
    <n v="1.0618278753416241E-2"/>
    <n v="75844"/>
    <n v="38774"/>
    <n v="37070"/>
    <n v="5874"/>
    <n v="4938"/>
    <n v="936"/>
    <n v="10442"/>
    <n v="5460"/>
    <n v="4982"/>
    <n v="109.59454034524288"/>
    <n v="71276"/>
    <n v="38252"/>
    <n v="33024"/>
    <n v="115.83091085271317"/>
    <n v="0.12778090506375583"/>
    <n v="29909"/>
    <n v="49816"/>
    <n v="1993"/>
    <n v="0.6403966597077243"/>
    <n v="29386.065762004186"/>
    <n v="0.60038943311385895"/>
    <n v="0.39961056688614105"/>
    <n v="4.0007226593865424"/>
    <n v="51809"/>
    <n v="15106"/>
    <n v="33244"/>
    <n v="2206"/>
    <n v="996"/>
    <n v="257"/>
    <n v="15742"/>
    <n v="12991"/>
    <n v="2751"/>
    <n v="0.17475543133019947"/>
    <n v="75844"/>
    <n v="5874"/>
    <n v="7.7448446811877014E-2"/>
    <n v="378"/>
    <n v="1647"/>
    <n v="2838"/>
    <n v="3063"/>
    <n v="2589"/>
    <n v="2090"/>
    <n v="1305"/>
    <n v="978"/>
    <n v="854"/>
    <n v="4.8179392707406938"/>
    <n v="15742"/>
    <n v="5.191081184093508"/>
    <n v="1329"/>
    <n v="228"/>
    <n v="426"/>
    <n v="8073"/>
    <n v="4027"/>
    <n v="1068"/>
    <n v="326"/>
    <n v="265"/>
    <n v="15742"/>
    <n v="10484"/>
    <n v="1565"/>
    <n v="687"/>
    <n v="1042"/>
    <n v="1839"/>
    <n v="125"/>
    <n v="15742"/>
    <n v="10665"/>
    <n v="6"/>
    <n v="5"/>
    <n v="3872"/>
    <n v="500"/>
    <n v="694"/>
    <n v="51412.229958073942"/>
    <n v="0.24596620505653666"/>
    <n v="3.1762164909160208E-2"/>
    <n v="0.67818574514038876"/>
    <n v="0.32181425485961124"/>
    <n v="15742"/>
    <n v="1240"/>
    <n v="6090"/>
    <n v="12"/>
    <n v="6128"/>
    <n v="50"/>
    <n v="1860"/>
    <n v="362"/>
    <n v="0.85567272265277605"/>
    <n v="0.14432727734722395"/>
    <n v="15742"/>
    <n v="2238"/>
    <n v="109"/>
    <n v="11354"/>
    <n v="0.72125524075721004"/>
    <n v="1927"/>
    <n v="114"/>
    <n v="0.14909160208359801"/>
    <n v="0.12241138355990344"/>
    <n v="0.23307076610341759"/>
    <n v="46680"/>
    <n v="42755"/>
    <n v="3925"/>
    <n v="0.91591688089117396"/>
    <n v="24091"/>
    <n v="22569"/>
    <n v="1522"/>
    <n v="0.93682287991366087"/>
    <n v="22589"/>
    <n v="20186"/>
    <n v="2403"/>
    <n v="0.8936207888795431"/>
    <n v="6325"/>
    <n v="5977"/>
    <n v="348"/>
    <n v="0.94498023715415025"/>
    <n v="40355"/>
    <n v="36778"/>
    <n v="3577"/>
    <n v="0.91136166522116213"/>
    <n v="39467"/>
    <n v="15533"/>
    <n v="19258"/>
    <n v="4676"/>
    <n v="0.1184787290647883"/>
    <n v="0.48795195986520384"/>
    <n v="3.3218562874251498"/>
    <n v="19894"/>
    <n v="7529"/>
    <n v="0.3784558158238665"/>
    <n v="9982"/>
    <n v="0.50175932441942295"/>
    <n v="2383"/>
    <n v="0.11978485975671056"/>
    <n v="19573"/>
    <n v="8004"/>
    <n v="9276"/>
    <n v="0.11715117764267102"/>
    <n v="0.47391815255709396"/>
    <n v="2293"/>
    <n v="36452"/>
    <n v="4340"/>
    <n v="17970"/>
    <n v="8731"/>
    <n v="3258"/>
    <n v="98"/>
    <n v="1509"/>
    <n v="80"/>
    <n v="20"/>
    <n v="446"/>
    <n v="4340"/>
    <n v="32112"/>
    <n v="14142"/>
    <n v="22310"/>
    <n v="5411"/>
    <n v="0.11906068254142434"/>
    <n v="0.88093931745857568"/>
    <n v="0.38796225172830023"/>
    <n v="0.14844178645890485"/>
    <n v="0.63445078459343796"/>
    <n v="20311"/>
    <n v="2009"/>
    <n v="9341"/>
    <n v="5585"/>
    <n v="2012"/>
    <n v="82"/>
    <n v="949"/>
    <n v="56"/>
    <n v="13"/>
    <n v="264"/>
    <n v="9.8911919649451036E-2"/>
    <n v="0.90108808035054899"/>
    <n v="0.44118950322485351"/>
    <n v="0.16621535128747969"/>
    <n v="16141"/>
    <n v="2331"/>
    <n v="8629"/>
    <n v="3146"/>
    <n v="1246"/>
    <n v="16"/>
    <n v="560"/>
    <n v="24"/>
    <n v="7"/>
    <n v="182"/>
    <n v="0.14441484418561426"/>
    <n v="0.85558515581438577"/>
    <n v="0.3209838299981414"/>
    <n v="61386"/>
    <n v="3112"/>
    <n v="13036"/>
    <n v="781"/>
    <n v="11733"/>
    <n v="4392"/>
    <n v="669"/>
    <n v="293"/>
    <n v="9276"/>
    <n v="14204"/>
    <n v="1621"/>
    <n v="293"/>
    <n v="1976"/>
    <n v="0.30293552275763203"/>
    <n v="7.1547258332518821E-2"/>
    <n v="13.976775956284152"/>
    <n v="0.19106084058326625"/>
    <n v="33502"/>
    <n v="2614"/>
    <n v="10583"/>
    <n v="651"/>
    <n v="8848"/>
    <n v="2769"/>
    <n v="474"/>
    <n v="172"/>
    <n v="4541"/>
    <n v="676"/>
    <n v="676"/>
    <n v="162"/>
    <n v="1336"/>
    <n v="0.77425228344576447"/>
    <n v="27884"/>
    <n v="498"/>
    <n v="2453"/>
    <n v="130"/>
    <n v="2885"/>
    <n v="1623"/>
    <n v="195"/>
    <n v="121"/>
    <n v="4735"/>
    <n v="13528"/>
    <n v="945"/>
    <n v="131"/>
    <n v="640"/>
    <n v="0.27915650552288052"/>
    <n v="61386"/>
    <n v="36653"/>
    <n v="40"/>
    <n v="225"/>
    <n v="2150"/>
    <n v="169"/>
    <n v="432"/>
    <n v="3"/>
    <n v="33"/>
    <n v="21681"/>
    <n v="0.35319128139966766"/>
    <n v="0.6468087186003324"/>
    <n v="8303"/>
    <n v="6079"/>
    <n v="2"/>
    <n v="28"/>
    <n v="202"/>
    <n v="46"/>
    <n v="13"/>
    <n v="2"/>
    <n v="2"/>
    <n v="1929"/>
    <n v="0.23232566542213659"/>
    <n v="53083"/>
    <n v="30574"/>
    <n v="38"/>
    <n v="197"/>
    <n v="1948"/>
    <n v="123"/>
    <n v="419"/>
    <n v="1"/>
    <n v="31"/>
    <n v="19752"/>
    <n v="0.37209652807866928"/>
    <n v="81718"/>
    <n v="76949"/>
    <n v="4769"/>
    <n v="5.8359235419369056E-2"/>
    <n v="2349"/>
    <n v="1368"/>
    <n v="1761"/>
    <n v="1835"/>
    <n v="43712"/>
    <n v="41252"/>
    <n v="2460"/>
    <n v="5.6277452415812591E-2"/>
    <n v="38006"/>
    <n v="35697"/>
    <n v="2309"/>
    <n v="6.0753565226543176E-2"/>
    <n v="15742"/>
    <n v="98"/>
    <n v="6079"/>
    <n v="983"/>
    <n v="4692"/>
    <n v="270"/>
    <n v="3620"/>
    <n v="0.2299580739423199"/>
    <n v="0.77004192605768007"/>
    <n v="0.39238978528776519"/>
    <n v="15742"/>
    <n v="1061"/>
    <n v="3041"/>
    <n v="4692"/>
    <n v="2471"/>
    <n v="42"/>
    <n v="1933"/>
    <n v="1646"/>
    <n v="685"/>
    <n v="66"/>
    <n v="105"/>
    <n v="0.23002159827213822"/>
    <n v="0.60214712234785928"/>
    <n v="15742"/>
    <n v="1275"/>
    <n v="2819"/>
    <n v="4811"/>
    <n v="2537"/>
    <n v="68"/>
    <n v="2204"/>
    <n v="1822"/>
    <n v="50"/>
    <n v="63"/>
    <n v="93"/>
    <n v="0.68460170245203911"/>
    <n v="0.49726845381781226"/>
    <n v="15742"/>
    <n v="807"/>
    <n v="1775"/>
    <n v="4551"/>
    <n v="190"/>
    <n v="7605"/>
    <n v="84"/>
    <n v="442"/>
    <n v="288"/>
    <n v="5.126413416338458E-2"/>
    <n v="3888.0769914877401"/>
    <n v="0.56244441621140895"/>
    <n v="15742"/>
    <n v="96"/>
    <n v="11"/>
    <n v="22"/>
    <n v="82"/>
    <n v="6132"/>
    <n v="9280"/>
    <n v="79"/>
    <n v="1"/>
    <n v="39"/>
    <n v="15742"/>
    <n v="0.86081819336805998"/>
    <n v="0.23228027376237165"/>
    <n v="1.1616854844660911"/>
    <n v="0.23589327694770623"/>
    <n v="10050"/>
    <n v="0.63841951467412017"/>
    <n v="0.18111697813981151"/>
    <n v="3908"/>
    <n v="5692"/>
    <n v="627"/>
    <n v="2728"/>
    <n v="206"/>
    <n v="390"/>
    <n v="0.17329437174437809"/>
    <n v="0.24825308092999618"/>
    <n v="0.36158048532587983"/>
    <n v="2.4774488629144963E-2"/>
    <n v="15742"/>
    <n v="81"/>
    <n v="3641"/>
    <n v="1668"/>
    <n v="38"/>
    <n v="1131"/>
    <n v="3050"/>
    <n v="493"/>
    <n v="0.43260068606276203"/>
    <n v="11355"/>
    <n v="11355"/>
    <n v="0.99710221285563749"/>
    <n v="0.6397534125935711"/>
    <n v="726440"/>
    <n v="29724471.919999998"/>
    <n v="769351.00006879668"/>
    <m/>
    <m/>
    <n v="0"/>
    <n v="0"/>
    <m/>
    <n v="0"/>
    <n v="0"/>
    <n v="33"/>
    <n v="33"/>
    <n v="2.897787144362487E-3"/>
    <n v="4.6060606060606066E-2"/>
    <n v="152"/>
    <n v="6219.5360000000001"/>
    <n v="2697.6386556322213"/>
    <m/>
    <m/>
    <n v="0"/>
    <n v="0"/>
    <m/>
    <n v="0"/>
    <n v="0"/>
    <m/>
    <m/>
    <n v="0"/>
    <n v="0"/>
    <m/>
    <n v="0"/>
    <m/>
    <m/>
    <n v="0"/>
    <m/>
    <n v="0"/>
    <m/>
    <m/>
    <m/>
    <n v="0"/>
    <n v="0"/>
    <m/>
    <n v="0"/>
    <n v="0"/>
    <m/>
    <m/>
    <n v="0"/>
    <n v="0"/>
    <m/>
    <n v="0"/>
    <m/>
    <m/>
    <n v="0"/>
    <n v="0"/>
    <m/>
    <n v="0"/>
    <m/>
    <m/>
    <n v="0"/>
    <n v="0"/>
    <m/>
    <n v="0"/>
    <n v="11388"/>
    <n v="11388"/>
    <n v="1.4646700441021565E-2"/>
    <n v="3.3462953795030417E-4"/>
    <n v="0.99650586955235199"/>
    <n v="0"/>
    <n v="0"/>
    <n v="0"/>
    <n v="0"/>
    <n v="0"/>
    <n v="0"/>
    <n v="0"/>
    <n v="772048.63872442895"/>
    <n v="9.4477182349596038"/>
    <n v="0"/>
    <n v="0"/>
    <n v="7.1757990867579906"/>
    <n v="0.13935730194082088"/>
    <n v="-1.8522289999999999"/>
    <n v="99"/>
    <b v="0"/>
    <b v="0"/>
    <b v="0"/>
    <b v="0"/>
    <b v="0"/>
    <b v="0"/>
    <b v="1"/>
    <b v="0"/>
    <m/>
    <m/>
    <m/>
    <m/>
    <m/>
    <m/>
    <m/>
    <m/>
    <m/>
    <n v="0"/>
    <n v="0"/>
    <n v="0"/>
    <n v="0"/>
    <n v="0"/>
    <n v="0"/>
    <n v="0"/>
    <n v="0"/>
    <n v="0"/>
    <n v="0"/>
    <n v="0"/>
    <n v="620"/>
    <n v="1"/>
    <m/>
    <m/>
    <m/>
    <n v="11"/>
    <n v="1"/>
    <m/>
    <n v="68"/>
    <m/>
    <n v="2"/>
    <m/>
    <n v="19"/>
    <n v="5"/>
    <n v="22"/>
    <m/>
    <m/>
    <m/>
    <m/>
    <n v="11"/>
    <n v="1"/>
    <m/>
    <m/>
    <n v="62"/>
    <m/>
    <n v="1"/>
    <m/>
    <m/>
    <m/>
    <m/>
    <n v="1"/>
    <n v="5"/>
    <n v="18"/>
    <m/>
    <m/>
    <m/>
    <m/>
    <n v="23"/>
    <m/>
    <m/>
    <m/>
    <n v="115"/>
    <m/>
    <m/>
    <n v="1"/>
    <m/>
    <m/>
    <m/>
    <n v="2"/>
    <n v="4"/>
    <n v="18"/>
    <m/>
    <m/>
    <m/>
    <m/>
    <n v="13"/>
    <m/>
    <m/>
    <n v="2"/>
    <n v="231"/>
    <n v="1"/>
    <m/>
    <n v="1"/>
    <m/>
    <m/>
    <n v="4"/>
    <n v="4"/>
    <n v="18"/>
    <m/>
    <m/>
    <m/>
    <m/>
    <n v="4"/>
    <n v="4"/>
    <m/>
    <n v="5"/>
    <n v="40"/>
    <m/>
    <m/>
    <m/>
    <m/>
    <m/>
    <m/>
    <m/>
    <m/>
    <n v="1"/>
    <m/>
    <n v="7"/>
    <m/>
    <n v="9"/>
    <n v="0"/>
    <n v="0"/>
    <n v="0"/>
    <n v="0"/>
    <n v="62"/>
    <n v="2"/>
    <n v="0"/>
    <n v="2"/>
    <n v="516"/>
    <n v="0"/>
    <n v="4"/>
    <n v="0"/>
    <n v="2"/>
    <n v="0"/>
    <n v="0"/>
    <n v="0"/>
    <n v="34"/>
    <n v="18"/>
    <n v="85"/>
  </r>
  <r>
    <s v="MMR111"/>
    <s v="Bago"/>
    <s v="MMR007D001"/>
    <s v="Bago"/>
    <s v="MMR007001"/>
    <s v="Bago"/>
    <n v="65"/>
    <n v="40"/>
    <x v="2"/>
    <n v="232739.47103902212"/>
    <n v="0.52640747071016225"/>
    <n v="0.51800000000000002"/>
    <n v="0.92700000000000005"/>
    <n v="0.14095924167691828"/>
    <n v="0.43848844428847439"/>
    <n v="0.43700000000000006"/>
    <n v="0.27070343128103647"/>
    <n v="0.19389164768696562"/>
    <n v="0.52936564238509498"/>
    <n v="0.83347645894784006"/>
    <n v="0.71776873389836837"/>
    <n v="0.31023604835724949"/>
    <n v="1"/>
    <n v="232739.47103902212"/>
    <n v="491434"/>
    <n v="235529"/>
    <n v="255905"/>
    <n v="9.5449556214549161E-3"/>
    <n v="92"/>
    <n v="2912.6821414800002"/>
    <n v="168.72215234247676"/>
    <n v="0.14571014857761416"/>
    <n v="467615"/>
    <n v="217266"/>
    <n v="250349"/>
    <n v="23819"/>
    <n v="18263"/>
    <n v="5556"/>
    <n v="254424"/>
    <n v="119243"/>
    <n v="135181"/>
    <n v="88.2"/>
    <n v="237010"/>
    <n v="116286"/>
    <n v="120724"/>
    <n v="96.3"/>
    <n v="0.51800000000000002"/>
    <n v="141226"/>
    <n v="322975"/>
    <n v="27233"/>
    <n v="0.52100000000000002"/>
    <n v="235396.886"/>
    <n v="0.43700000000000006"/>
    <n v="0.56299999999999994"/>
    <n v="8.4"/>
    <n v="350208"/>
    <n v="110727"/>
    <n v="199084"/>
    <n v="25287"/>
    <n v="6549"/>
    <n v="8561"/>
    <n v="107132"/>
    <n v="81404"/>
    <n v="25728"/>
    <n v="0.24"/>
    <n v="467615"/>
    <n v="23819"/>
    <n v="5.0937202613260908E-2"/>
    <n v="4634"/>
    <n v="13829"/>
    <n v="21403"/>
    <n v="22786"/>
    <n v="17930"/>
    <n v="11851"/>
    <n v="7036"/>
    <n v="4346"/>
    <n v="3317"/>
    <n v="4.4000000000000004"/>
    <n v="107132"/>
    <n v="4.5871821677930029"/>
    <n v="3869"/>
    <n v="8863"/>
    <n v="9892"/>
    <n v="56854"/>
    <n v="24407"/>
    <n v="1731"/>
    <n v="1072"/>
    <n v="444"/>
    <n v="107132"/>
    <n v="84915"/>
    <n v="9734"/>
    <n v="5505"/>
    <n v="4858"/>
    <n v="1489"/>
    <n v="631"/>
    <n v="107132"/>
    <n v="28567"/>
    <n v="285"/>
    <n v="149"/>
    <n v="76430"/>
    <n v="595"/>
    <n v="1106"/>
    <n v="126948.80000000002"/>
    <n v="0.71341895978792513"/>
    <n v="5.5538961281409848E-3"/>
    <n v="0.27070343128103647"/>
    <n v="0.72929656871896353"/>
    <n v="107132"/>
    <n v="7379"/>
    <n v="49462"/>
    <n v="59"/>
    <n v="28833"/>
    <n v="268"/>
    <n v="19900"/>
    <n v="1231"/>
    <n v="0.8002557592502707"/>
    <n v="0.1997442407497293"/>
    <n v="107132"/>
    <n v="20157"/>
    <n v="615"/>
    <n v="69577"/>
    <n v="0.64945114438263074"/>
    <n v="15809"/>
    <n v="974"/>
    <n v="0.19389164768696562"/>
    <n v="0.14756561998282491"/>
    <n v="0.46452040473434641"/>
    <n v="330506"/>
    <n v="306315"/>
    <n v="24191"/>
    <n v="0.92700000000000005"/>
    <n v="148533"/>
    <n v="142037"/>
    <n v="6496"/>
    <n v="0.95599999999999996"/>
    <n v="181973"/>
    <n v="164278"/>
    <n v="17695"/>
    <n v="0.90300000000000002"/>
    <n v="175938"/>
    <n v="165670"/>
    <n v="10268"/>
    <n v="0.94200000000000006"/>
    <n v="154568"/>
    <n v="140645"/>
    <n v="13923"/>
    <n v="0.91"/>
    <n v="215698"/>
    <n v="84098"/>
    <n v="115247"/>
    <n v="16353"/>
    <n v="7.5814333002624038E-2"/>
    <n v="0.53429795362033949"/>
    <n v="5.1426649544426102"/>
    <n v="103727"/>
    <n v="41738"/>
    <n v="0.40238317892159225"/>
    <n v="53812"/>
    <n v="0.51878488725211369"/>
    <n v="8177"/>
    <n v="7.8831933826294026E-2"/>
    <n v="111971"/>
    <n v="42360"/>
    <n v="61435"/>
    <n v="7.3018906681194234E-2"/>
    <n v="0.54866885175625835"/>
    <n v="8176"/>
    <n v="259309"/>
    <n v="36552"/>
    <n v="109053"/>
    <n v="52369"/>
    <n v="31476"/>
    <n v="1096"/>
    <n v="26975"/>
    <n v="1123"/>
    <n v="252"/>
    <n v="413"/>
    <n v="36552"/>
    <n v="222757"/>
    <n v="113704"/>
    <n v="145605"/>
    <n v="61335"/>
    <n v="0.14095924167691828"/>
    <n v="0.85904075832308169"/>
    <n v="0.43848844428847439"/>
    <n v="0.23653247669768501"/>
    <n v="0.64876460130577807"/>
    <n v="118839"/>
    <n v="14311"/>
    <n v="43280"/>
    <n v="28710"/>
    <n v="18717"/>
    <n v="859"/>
    <n v="12164"/>
    <n v="381"/>
    <n v="181"/>
    <n v="236"/>
    <n v="0.12042343001876489"/>
    <n v="0.87957656998123512"/>
    <n v="0.51538636306263097"/>
    <n v="0.27379900537702268"/>
    <n v="140470"/>
    <n v="22241"/>
    <n v="65773"/>
    <n v="23659"/>
    <n v="12759"/>
    <n v="237"/>
    <n v="14811"/>
    <n v="742"/>
    <n v="71"/>
    <n v="177"/>
    <n v="0.15833274008685128"/>
    <n v="0.84166725991314872"/>
    <n v="0.37343204954794618"/>
    <n v="402587"/>
    <n v="15502"/>
    <n v="98661"/>
    <n v="9162"/>
    <n v="76574"/>
    <n v="11043"/>
    <n v="10531"/>
    <n v="1758"/>
    <n v="55796"/>
    <n v="79163"/>
    <n v="19398"/>
    <n v="3173"/>
    <n v="21826"/>
    <n v="0.22406585408868146"/>
    <n v="2.7430095855057415E-2"/>
    <n v="36.456307162908629"/>
    <n v="0.4983533193129096"/>
    <n v="190703"/>
    <n v="9967"/>
    <n v="59119"/>
    <n v="6461"/>
    <n v="46906"/>
    <n v="6012"/>
    <n v="6532"/>
    <n v="1136"/>
    <n v="27877"/>
    <n v="2067"/>
    <n v="7331"/>
    <n v="1675"/>
    <n v="15620"/>
    <n v="0.7078913284007069"/>
    <n v="211884"/>
    <n v="5535"/>
    <n v="39542"/>
    <n v="2701"/>
    <n v="29668"/>
    <n v="5031"/>
    <n v="3999"/>
    <n v="622"/>
    <n v="27919"/>
    <n v="77096"/>
    <n v="12067"/>
    <n v="1498"/>
    <n v="6206"/>
    <n v="0.40812897623227806"/>
    <n v="402587"/>
    <n v="263171"/>
    <n v="283"/>
    <n v="2290"/>
    <n v="4137"/>
    <n v="5750"/>
    <n v="1702"/>
    <n v="99"/>
    <n v="258"/>
    <n v="124897"/>
    <n v="0.31023604835724949"/>
    <n v="0.68976395164275051"/>
    <n v="213951"/>
    <n v="147374"/>
    <n v="240"/>
    <n v="1713"/>
    <n v="2442"/>
    <n v="4178"/>
    <n v="1026"/>
    <n v="71"/>
    <n v="135"/>
    <n v="56772"/>
    <n v="0.26535047744577028"/>
    <n v="188636"/>
    <n v="115797"/>
    <n v="43"/>
    <n v="577"/>
    <n v="1695"/>
    <n v="1572"/>
    <n v="676"/>
    <n v="28"/>
    <n v="123"/>
    <n v="68125"/>
    <n v="0.36114527449691469"/>
    <n v="491434"/>
    <n v="476786"/>
    <n v="14648"/>
    <n v="0.03"/>
    <n v="6828"/>
    <n v="3765"/>
    <n v="6444"/>
    <n v="4552"/>
    <n v="235529"/>
    <n v="228718"/>
    <n v="6811"/>
    <n v="2.8999999999999998E-2"/>
    <n v="255905"/>
    <n v="248068"/>
    <n v="7837"/>
    <n v="3.1E-2"/>
    <n v="107132"/>
    <n v="1388"/>
    <n v="87904"/>
    <n v="4041"/>
    <n v="4336"/>
    <n v="1196"/>
    <n v="8267"/>
    <n v="7.7166486203935333E-2"/>
    <n v="0.92283351379606471"/>
    <n v="0.83347645894784006"/>
    <n v="107132"/>
    <n v="5327"/>
    <n v="50399"/>
    <n v="10394"/>
    <n v="7772"/>
    <n v="18673"/>
    <n v="2088"/>
    <n v="233"/>
    <n v="10776"/>
    <n v="312"/>
    <n v="1158"/>
    <n v="0.19596385767091065"/>
    <n v="0.71776873389836837"/>
    <n v="107132"/>
    <n v="6951"/>
    <n v="67061"/>
    <n v="8804"/>
    <n v="7788"/>
    <n v="11483"/>
    <n v="3091"/>
    <n v="122"/>
    <n v="74"/>
    <n v="275"/>
    <n v="1483"/>
    <n v="0.77485718552813354"/>
    <n v="0.77562259642310427"/>
    <n v="107132"/>
    <n v="56712"/>
    <n v="2700"/>
    <n v="15746"/>
    <n v="26494"/>
    <n v="3180"/>
    <n v="29"/>
    <n v="1729"/>
    <n v="542"/>
    <n v="0.52936564238509498"/>
    <n v="249532.80000000002"/>
    <n v="0.57518761901205984"/>
    <n v="107132"/>
    <n v="31077"/>
    <n v="445"/>
    <n v="66"/>
    <n v="438"/>
    <n v="57465"/>
    <n v="16201"/>
    <n v="489"/>
    <n v="14"/>
    <n v="937"/>
    <n v="107132"/>
    <n v="1.4958742485905239"/>
    <n v="0.40364165471131547"/>
    <n v="0.66850539137380194"/>
    <n v="0.13574752335039447"/>
    <n v="47335"/>
    <n v="0.44183810626143449"/>
    <n v="0.85305195624357977"/>
    <n v="31032"/>
    <n v="59797"/>
    <n v="5382"/>
    <n v="51250"/>
    <n v="3432"/>
    <n v="9363"/>
    <n v="0.47838180935668145"/>
    <n v="0.28966135235037149"/>
    <n v="0.55816189373856551"/>
    <n v="8.7396856214763091E-2"/>
    <n v="107132"/>
    <n v="2928"/>
    <n v="40126"/>
    <n v="49570"/>
    <n v="952"/>
    <n v="1978"/>
    <n v="536"/>
    <n v="11571"/>
    <n v="0.41576746443639623"/>
    <n v="121976"/>
    <n v="121976"/>
    <n v="0.70575710235491529"/>
    <n v="0.76973527579195899"/>
    <n v="9388923"/>
    <n v="384175951.31400001"/>
    <n v="8264408.417824002"/>
    <m/>
    <m/>
    <n v="0"/>
    <n v="0"/>
    <m/>
    <n v="0"/>
    <n v="0"/>
    <n v="1310"/>
    <n v="1310"/>
    <n v="7.5797025979286005E-3"/>
    <n v="9.1862595419847329E-2"/>
    <n v="12034"/>
    <n v="492407.212"/>
    <n v="107088.07996600635"/>
    <n v="6521"/>
    <n v="6521"/>
    <n v="3.7730718046635421E-2"/>
    <n v="0.6538997086336451"/>
    <n v="426408"/>
    <n v="17447762.544"/>
    <n v="855022.7636025172"/>
    <m/>
    <m/>
    <n v="0"/>
    <n v="0"/>
    <m/>
    <n v="0"/>
    <m/>
    <m/>
    <n v="0"/>
    <m/>
    <n v="0"/>
    <m/>
    <m/>
    <m/>
    <n v="0"/>
    <n v="0"/>
    <m/>
    <n v="0"/>
    <n v="43023"/>
    <n v="30552"/>
    <n v="30552"/>
    <n v="0.17677486547474397"/>
    <n v="0.18690003927729773"/>
    <n v="571017"/>
    <n v="7183469.3753667464"/>
    <m/>
    <m/>
    <n v="0"/>
    <n v="0"/>
    <m/>
    <n v="0"/>
    <n v="12471"/>
    <n v="12471"/>
    <n v="7.215761152577678E-2"/>
    <n v="0.16950044102317377"/>
    <n v="211384"/>
    <n v="1347506.9302523218"/>
    <n v="172830"/>
    <n v="172830"/>
    <n v="0.2222856723939021"/>
    <n v="5.0785057116219763E-3"/>
    <n v="0.46540394092379422"/>
    <n v="0"/>
    <n v="4.8149963511234531E-2"/>
    <n v="0"/>
    <n v="0.40453167217519126"/>
    <n v="0"/>
    <n v="7.5883838752329957E-2"/>
    <n v="0"/>
    <n v="17757495.567011595"/>
    <n v="36.134039498715175"/>
    <n v="0"/>
    <n v="0"/>
    <n v="2.8434531042064455"/>
    <n v="0.35168506859517251"/>
    <n v="1.918123"/>
    <n v="272"/>
    <b v="0"/>
    <b v="0"/>
    <b v="1"/>
    <b v="0"/>
    <b v="0"/>
    <b v="1"/>
    <b v="0"/>
    <b v="1"/>
    <n v="0"/>
    <m/>
    <n v="6"/>
    <m/>
    <n v="6"/>
    <n v="0"/>
    <m/>
    <m/>
    <m/>
    <n v="2.4793388429752067E-2"/>
    <n v="0"/>
    <n v="0"/>
    <n v="0"/>
    <n v="0"/>
    <n v="0"/>
    <n v="0"/>
    <n v="0"/>
    <n v="0"/>
    <n v="0"/>
    <n v="0"/>
    <n v="620"/>
    <n v="1"/>
    <m/>
    <m/>
    <n v="1"/>
    <n v="5"/>
    <m/>
    <n v="1"/>
    <n v="153"/>
    <m/>
    <n v="1"/>
    <m/>
    <n v="1"/>
    <m/>
    <m/>
    <n v="1"/>
    <m/>
    <m/>
    <n v="4"/>
    <n v="20"/>
    <m/>
    <m/>
    <n v="2"/>
    <n v="224"/>
    <m/>
    <n v="2"/>
    <m/>
    <m/>
    <n v="1"/>
    <n v="5"/>
    <n v="5"/>
    <m/>
    <m/>
    <n v="38"/>
    <m/>
    <m/>
    <n v="3"/>
    <n v="27"/>
    <m/>
    <m/>
    <n v="3"/>
    <n v="186"/>
    <n v="4"/>
    <m/>
    <m/>
    <n v="1"/>
    <n v="5"/>
    <m/>
    <n v="5"/>
    <m/>
    <m/>
    <n v="96"/>
    <m/>
    <m/>
    <n v="1"/>
    <n v="25"/>
    <m/>
    <n v="1"/>
    <n v="3"/>
    <n v="187"/>
    <n v="5"/>
    <m/>
    <m/>
    <n v="1"/>
    <n v="5"/>
    <n v="7"/>
    <m/>
    <m/>
    <n v="55"/>
    <m/>
    <m/>
    <n v="6"/>
    <n v="8"/>
    <m/>
    <n v="2"/>
    <n v="1"/>
    <n v="21"/>
    <m/>
    <n v="16"/>
    <n v="4"/>
    <m/>
    <n v="1"/>
    <m/>
    <m/>
    <m/>
    <n v="136"/>
    <m/>
    <m/>
    <m/>
    <m/>
    <n v="190"/>
    <n v="0"/>
    <n v="0"/>
    <n v="15"/>
    <n v="85"/>
    <n v="0"/>
    <n v="4"/>
    <n v="8"/>
    <n v="771"/>
    <n v="0"/>
    <n v="28"/>
    <n v="0"/>
    <n v="0"/>
    <n v="4"/>
    <n v="15"/>
    <n v="0"/>
    <n v="154"/>
    <n v="0"/>
    <n v="0"/>
  </r>
  <r>
    <s v="MMR111"/>
    <s v="Bago"/>
    <s v="MMR007D001"/>
    <s v="Bago"/>
    <s v="MMR007002"/>
    <s v="Thanatpin"/>
    <n v="60"/>
    <n v="6"/>
    <x v="4"/>
    <n v="86798.806668239529"/>
    <n v="0.40257003952012549"/>
    <n v="0.109"/>
    <n v="0.91900000000000004"/>
    <n v="0.12910339790142011"/>
    <n v="0.33009790563413915"/>
    <n v="0.59699999999999998"/>
    <n v="0.40329572355274079"/>
    <n v="0.44000368924278294"/>
    <n v="0.1364404955882805"/>
    <n v="0.29959725766286471"/>
    <n v="3.6677222000184459E-2"/>
    <n v="0.43062478265909354"/>
    <n v="1"/>
    <n v="86798.806668239529"/>
    <n v="145287"/>
    <n v="69136"/>
    <n v="76151"/>
    <n v="2.821860040970548E-3"/>
    <n v="90.8"/>
    <n v="945.97584010699995"/>
    <n v="153.58426065465528"/>
    <n v="0.13263691298667041"/>
    <n v="143037"/>
    <n v="67137"/>
    <n v="75900"/>
    <n v="2250"/>
    <n v="1999"/>
    <n v="251"/>
    <n v="15822"/>
    <n v="7381"/>
    <n v="8441"/>
    <n v="87.4"/>
    <n v="129465"/>
    <n v="61755"/>
    <n v="67710"/>
    <n v="91.2"/>
    <n v="0.109"/>
    <n v="51417"/>
    <n v="86137"/>
    <n v="7733"/>
    <n v="0.68700000000000006"/>
    <n v="45474.830999999991"/>
    <n v="0.59699999999999998"/>
    <n v="0.40300000000000002"/>
    <n v="9"/>
    <n v="93870"/>
    <n v="25301"/>
    <n v="59421"/>
    <n v="6565"/>
    <n v="1641"/>
    <n v="942"/>
    <n v="32527"/>
    <n v="25846"/>
    <n v="6681"/>
    <n v="0.20499999999999999"/>
    <n v="143037"/>
    <n v="2250"/>
    <n v="1.5730195683634304E-2"/>
    <n v="1336"/>
    <n v="3741"/>
    <n v="6341"/>
    <n v="7106"/>
    <n v="5762"/>
    <n v="3940"/>
    <n v="2143"/>
    <n v="1246"/>
    <n v="912"/>
    <n v="4.4000000000000004"/>
    <n v="32527"/>
    <n v="4.4666584683493715"/>
    <n v="53"/>
    <n v="682"/>
    <n v="1249"/>
    <n v="14525"/>
    <n v="14909"/>
    <n v="568"/>
    <n v="471"/>
    <n v="70"/>
    <n v="32527"/>
    <n v="31119"/>
    <n v="440"/>
    <n v="743"/>
    <n v="151"/>
    <n v="24"/>
    <n v="50"/>
    <n v="32527"/>
    <n v="13017"/>
    <n v="78"/>
    <n v="23"/>
    <n v="17815"/>
    <n v="53"/>
    <n v="1541"/>
    <n v="57618.000000000007"/>
    <n v="0.54769883481415438"/>
    <n v="1.629415562455806E-3"/>
    <n v="0.40329572355274079"/>
    <n v="0.59670427644725921"/>
    <n v="32527"/>
    <n v="5248"/>
    <n v="16312"/>
    <n v="25"/>
    <n v="8738"/>
    <n v="29"/>
    <n v="1495"/>
    <n v="680"/>
    <n v="0.93224090755372457"/>
    <n v="6.7759092446275426E-2"/>
    <n v="32527"/>
    <n v="14224"/>
    <n v="88"/>
    <n v="17162"/>
    <n v="0.52762320533710461"/>
    <n v="843"/>
    <n v="210"/>
    <n v="0.44000368924278294"/>
    <n v="2.5916930550004613E-2"/>
    <n v="0.33223168444676732"/>
    <n v="92182"/>
    <n v="84698"/>
    <n v="7484"/>
    <n v="0.91900000000000004"/>
    <n v="41787"/>
    <n v="40024"/>
    <n v="1763"/>
    <n v="0.95799999999999996"/>
    <n v="50395"/>
    <n v="44674"/>
    <n v="5721"/>
    <n v="0.8859999999999999"/>
    <n v="10831"/>
    <n v="10100"/>
    <n v="731"/>
    <n v="0.93299999999999994"/>
    <n v="81351"/>
    <n v="74598"/>
    <n v="6753"/>
    <n v="0.91700000000000004"/>
    <n v="67959"/>
    <n v="29648"/>
    <n v="32513"/>
    <n v="5798"/>
    <n v="8.5316146500095641E-2"/>
    <n v="0.47842081254874264"/>
    <n v="5.113487409451535"/>
    <n v="32510"/>
    <n v="14657"/>
    <n v="0.45084589357120886"/>
    <n v="15158"/>
    <n v="0.466256536450323"/>
    <n v="2695"/>
    <n v="8.2897569978468158E-2"/>
    <n v="35449"/>
    <n v="14991"/>
    <n v="17355"/>
    <n v="8.753420406781573E-2"/>
    <n v="0.48957657479759653"/>
    <n v="3103"/>
    <n v="71191"/>
    <n v="9191"/>
    <n v="38500"/>
    <n v="9472"/>
    <n v="3619"/>
    <n v="113"/>
    <n v="3042"/>
    <n v="87"/>
    <n v="40"/>
    <n v="7127"/>
    <n v="9191"/>
    <n v="62000"/>
    <n v="23500"/>
    <n v="47691"/>
    <n v="14028"/>
    <n v="0.12910339790142011"/>
    <n v="0.87089660209857989"/>
    <n v="0.33009790563413915"/>
    <n v="0.19704737958449803"/>
    <n v="0.60049725386635955"/>
    <n v="32529"/>
    <n v="2943"/>
    <n v="16081"/>
    <n v="5535"/>
    <n v="2247"/>
    <n v="84"/>
    <n v="1309"/>
    <n v="23"/>
    <n v="25"/>
    <n v="4282"/>
    <n v="9.0473116296227979E-2"/>
    <n v="0.90952688370377199"/>
    <n v="0.41516800393495035"/>
    <n v="0.24501214301085186"/>
    <n v="38662"/>
    <n v="6248"/>
    <n v="22419"/>
    <n v="3937"/>
    <n v="1372"/>
    <n v="29"/>
    <n v="1733"/>
    <n v="64"/>
    <n v="15"/>
    <n v="2845"/>
    <n v="0.16160571103409033"/>
    <n v="0.83839428896590973"/>
    <n v="0.25852258031141689"/>
    <n v="112151"/>
    <n v="1651"/>
    <n v="19340"/>
    <n v="4514"/>
    <n v="22180"/>
    <n v="4436"/>
    <n v="3536"/>
    <n v="496"/>
    <n v="17055"/>
    <n v="26417"/>
    <n v="5049"/>
    <n v="1089"/>
    <n v="6388"/>
    <n v="0.27510231741134722"/>
    <n v="3.9553815837576126E-2"/>
    <n v="25.282010820559062"/>
    <n v="0.34560203684451507"/>
    <n v="52505"/>
    <n v="707"/>
    <n v="12696"/>
    <n v="3624"/>
    <n v="14525"/>
    <n v="2622"/>
    <n v="2119"/>
    <n v="326"/>
    <n v="8589"/>
    <n v="687"/>
    <n v="1903"/>
    <n v="558"/>
    <n v="4149"/>
    <n v="0.69122940672316924"/>
    <n v="59646"/>
    <n v="944"/>
    <n v="6644"/>
    <n v="890"/>
    <n v="7655"/>
    <n v="1814"/>
    <n v="1417"/>
    <n v="170"/>
    <n v="8466"/>
    <n v="25730"/>
    <n v="3146"/>
    <n v="531"/>
    <n v="2239"/>
    <n v="0.3246487610233712"/>
    <n v="112151"/>
    <n v="60789"/>
    <n v="93"/>
    <n v="1611"/>
    <n v="572"/>
    <n v="507"/>
    <n v="229"/>
    <n v="17"/>
    <n v="38"/>
    <n v="48295"/>
    <n v="0.43062478265909354"/>
    <n v="0.56937521734090646"/>
    <n v="12820"/>
    <n v="8009"/>
    <n v="28"/>
    <n v="204"/>
    <n v="98"/>
    <n v="96"/>
    <n v="78"/>
    <n v="4"/>
    <n v="8"/>
    <n v="4295"/>
    <n v="0.33502340093603744"/>
    <n v="99331"/>
    <n v="52780"/>
    <n v="65"/>
    <n v="1407"/>
    <n v="474"/>
    <n v="411"/>
    <n v="151"/>
    <n v="13"/>
    <n v="30"/>
    <n v="44000"/>
    <n v="0.44296342531535976"/>
    <n v="145287"/>
    <n v="141145"/>
    <n v="4142"/>
    <n v="2.8999999999999998E-2"/>
    <n v="1889"/>
    <n v="1240"/>
    <n v="1878"/>
    <n v="1636"/>
    <n v="69136"/>
    <n v="67214"/>
    <n v="1922"/>
    <n v="2.7999999999999997E-2"/>
    <n v="76151"/>
    <n v="73931"/>
    <n v="2220"/>
    <n v="2.8999999999999998E-2"/>
    <n v="32527"/>
    <n v="146"/>
    <n v="9599"/>
    <n v="804"/>
    <n v="15063"/>
    <n v="862"/>
    <n v="6053"/>
    <n v="0.18609155470839611"/>
    <n v="0.81390844529160389"/>
    <n v="0.29959725766286471"/>
    <n v="32527"/>
    <n v="2"/>
    <n v="183"/>
    <n v="887"/>
    <n v="299"/>
    <n v="30968"/>
    <n v="16"/>
    <n v="40"/>
    <n v="121"/>
    <n v="10"/>
    <n v="1"/>
    <n v="0.95379223414394199"/>
    <n v="3.6677222000184459E-2"/>
    <n v="32527"/>
    <n v="21"/>
    <n v="1684"/>
    <n v="259"/>
    <n v="349"/>
    <n v="29103"/>
    <n v="1103"/>
    <n v="2"/>
    <n v="2"/>
    <s v="-"/>
    <n v="4"/>
    <n v="6.0503581639868416E-2"/>
    <n v="0.16813723983152459"/>
    <n v="32527"/>
    <n v="4438"/>
    <n v="8678"/>
    <n v="4262"/>
    <n v="8807"/>
    <n v="4458"/>
    <n v="54"/>
    <n v="1693"/>
    <n v="137"/>
    <n v="0.1364404955882805"/>
    <n v="19527.2"/>
    <n v="0.32554493190272699"/>
    <n v="32527"/>
    <n v="1976"/>
    <n v="13"/>
    <n v="226"/>
    <n v="36"/>
    <n v="26813"/>
    <n v="972"/>
    <n v="32"/>
    <n v="128"/>
    <n v="2331"/>
    <n v="32527"/>
    <n v="1.0252713130629938"/>
    <n v="0.2766557481170156"/>
    <n v="0.97535158475516515"/>
    <n v="0.19805608710844677"/>
    <n v="19105"/>
    <n v="0.58735819473053152"/>
    <n v="0.3443024743642884"/>
    <n v="12500"/>
    <n v="13422"/>
    <n v="1436"/>
    <n v="4989"/>
    <n v="196"/>
    <n v="806"/>
    <n v="0.15338026869984936"/>
    <n v="0.38429612322070894"/>
    <n v="0.41264180526946842"/>
    <n v="2.4779414025271312E-2"/>
    <n v="32527"/>
    <n v="191"/>
    <n v="7772"/>
    <n v="11385"/>
    <n v="890"/>
    <n v="4672"/>
    <n v="2888"/>
    <n v="6959"/>
    <n v="0.36096166261874751"/>
    <n v="193796"/>
    <n v="192330"/>
    <n v="0.61071295887618404"/>
    <n v="0.77320225653824148"/>
    <n v="14870999"/>
    <n v="608491537.08200002"/>
    <n v="13031200.162327755"/>
    <m/>
    <m/>
    <n v="0"/>
    <n v="0"/>
    <m/>
    <n v="0"/>
    <n v="0"/>
    <m/>
    <m/>
    <n v="0"/>
    <n v="0"/>
    <m/>
    <n v="0"/>
    <n v="0"/>
    <n v="2982"/>
    <n v="2982"/>
    <n v="9.4688610376372929E-3"/>
    <n v="0.61170020120724344"/>
    <n v="182409"/>
    <n v="7463811.4620000003"/>
    <n v="390994.92118734948"/>
    <n v="52"/>
    <n v="52"/>
    <n v="1.6511763043498969E-4"/>
    <n v="0.27730769230769231"/>
    <n v="1442"/>
    <n v="7933.4695777098796"/>
    <m/>
    <m/>
    <n v="0"/>
    <m/>
    <n v="0"/>
    <m/>
    <m/>
    <m/>
    <n v="0"/>
    <n v="0"/>
    <m/>
    <n v="0"/>
    <n v="119563"/>
    <n v="113379"/>
    <n v="113379"/>
    <n v="0.36001676579016723"/>
    <n v="0.21290000793797795"/>
    <n v="2413839"/>
    <n v="26657978.996782742"/>
    <m/>
    <m/>
    <n v="0"/>
    <n v="0"/>
    <m/>
    <n v="0"/>
    <n v="6184"/>
    <n v="6184"/>
    <n v="1.9636296665576466E-2"/>
    <n v="0.18130012936610609"/>
    <n v="112116"/>
    <n v="668188.82661216892"/>
    <n v="316393"/>
    <n v="314927"/>
    <n v="0.40504403141812417"/>
    <n v="9.2539406830062735E-3"/>
    <n v="0.3197346501250159"/>
    <n v="0"/>
    <n v="9.5934850795940853E-3"/>
    <n v="1.9465629321232172E-4"/>
    <n v="0.65408246987235352"/>
    <n v="0"/>
    <n v="1.6394738629824237E-2"/>
    <n v="0"/>
    <n v="40756296.376487724"/>
    <n v="280.52266463267688"/>
    <n v="1466"/>
    <n v="4.6334779846583206E-3"/>
    <n v="0.45919789628721241"/>
    <n v="2.1676199522324779"/>
    <n v="-2.3544040000000002"/>
    <n v="65"/>
    <b v="0"/>
    <b v="0"/>
    <b v="0"/>
    <b v="0"/>
    <b v="0"/>
    <b v="1"/>
    <b v="0"/>
    <b v="0"/>
    <m/>
    <m/>
    <m/>
    <m/>
    <m/>
    <m/>
    <m/>
    <m/>
    <m/>
    <n v="0"/>
    <n v="0"/>
    <n v="0"/>
    <n v="0"/>
    <n v="0"/>
    <n v="0"/>
    <n v="0"/>
    <n v="0"/>
    <n v="0"/>
    <n v="0"/>
    <n v="0"/>
    <n v="620"/>
    <n v="1"/>
    <m/>
    <m/>
    <m/>
    <n v="1"/>
    <m/>
    <m/>
    <n v="8"/>
    <m/>
    <n v="1"/>
    <m/>
    <m/>
    <m/>
    <m/>
    <m/>
    <m/>
    <m/>
    <m/>
    <n v="1"/>
    <m/>
    <m/>
    <n v="1"/>
    <n v="7"/>
    <m/>
    <n v="1"/>
    <m/>
    <m/>
    <m/>
    <m/>
    <n v="1"/>
    <m/>
    <m/>
    <m/>
    <m/>
    <m/>
    <m/>
    <n v="1"/>
    <m/>
    <m/>
    <m/>
    <n v="8"/>
    <n v="2"/>
    <m/>
    <m/>
    <m/>
    <m/>
    <m/>
    <m/>
    <m/>
    <m/>
    <n v="3"/>
    <m/>
    <m/>
    <m/>
    <n v="1"/>
    <n v="1"/>
    <m/>
    <m/>
    <n v="6"/>
    <n v="2"/>
    <m/>
    <m/>
    <m/>
    <m/>
    <m/>
    <m/>
    <m/>
    <n v="10"/>
    <m/>
    <m/>
    <n v="1"/>
    <n v="3"/>
    <m/>
    <m/>
    <n v="6"/>
    <n v="8"/>
    <m/>
    <n v="18"/>
    <n v="1"/>
    <m/>
    <m/>
    <m/>
    <m/>
    <m/>
    <m/>
    <m/>
    <m/>
    <m/>
    <m/>
    <n v="13"/>
    <n v="0"/>
    <n v="0"/>
    <n v="1"/>
    <n v="7"/>
    <n v="1"/>
    <n v="0"/>
    <n v="1"/>
    <n v="37"/>
    <n v="0"/>
    <n v="24"/>
    <n v="0"/>
    <n v="0"/>
    <n v="0"/>
    <n v="0"/>
    <n v="0"/>
    <n v="1"/>
    <n v="0"/>
    <n v="0"/>
  </r>
  <r>
    <s v="MMR111"/>
    <s v="Bago"/>
    <s v="MMR007D001"/>
    <s v="Bago"/>
    <s v="MMR007003"/>
    <s v="Kawa"/>
    <n v="89"/>
    <n v="12"/>
    <x v="4"/>
    <n v="118224.33431264599"/>
    <n v="0.40098025307354468"/>
    <n v="8.8000000000000009E-2"/>
    <n v="0.94499999999999995"/>
    <n v="0.14837969374431212"/>
    <n v="0.28993392157638587"/>
    <n v="0.55299999999999994"/>
    <n v="0.4329896907216495"/>
    <n v="0.33276180141074335"/>
    <n v="9.5604991861096042E-2"/>
    <n v="0.54096581660336407"/>
    <n v="4.14758545849159E-2"/>
    <n v="0.34365126638006943"/>
    <n v="1"/>
    <n v="118224.33431264599"/>
    <n v="197363"/>
    <n v="93804"/>
    <n v="103559"/>
    <n v="3.8333144965899926E-3"/>
    <n v="90.6"/>
    <n v="1167.2246683200001"/>
    <n v="169.08741338037933"/>
    <n v="0.1460255916854899"/>
    <n v="195158"/>
    <n v="91836"/>
    <n v="103322"/>
    <n v="2205"/>
    <n v="1968"/>
    <n v="237"/>
    <n v="17396"/>
    <n v="8050"/>
    <n v="9346"/>
    <n v="86.1"/>
    <n v="179967"/>
    <n v="85754"/>
    <n v="94213"/>
    <n v="91"/>
    <n v="8.8000000000000009E-2"/>
    <n v="66364"/>
    <n v="119969"/>
    <n v="11030"/>
    <n v="0.64500000000000002"/>
    <n v="70063.864999999991"/>
    <n v="0.55299999999999994"/>
    <n v="0.44700000000000006"/>
    <n v="9.1999999999999993"/>
    <n v="130999"/>
    <n v="34672"/>
    <n v="84245"/>
    <n v="9065"/>
    <n v="1995"/>
    <n v="1022"/>
    <n v="46075"/>
    <n v="36852"/>
    <n v="9223"/>
    <n v="0.2"/>
    <n v="195158"/>
    <n v="2205"/>
    <n v="1.129853759517929E-2"/>
    <n v="2119"/>
    <n v="5767"/>
    <n v="9425"/>
    <n v="10367"/>
    <n v="8235"/>
    <n v="5086"/>
    <n v="2691"/>
    <n v="1421"/>
    <n v="964"/>
    <n v="4.2"/>
    <n v="46075"/>
    <n v="4.2835160065111229"/>
    <n v="51"/>
    <n v="668"/>
    <n v="1885"/>
    <n v="17586"/>
    <n v="24403"/>
    <n v="941"/>
    <n v="389"/>
    <n v="152"/>
    <n v="46075"/>
    <n v="44991"/>
    <n v="460"/>
    <n v="436"/>
    <n v="128"/>
    <n v="24"/>
    <n v="36"/>
    <n v="46075"/>
    <n v="19818"/>
    <n v="70"/>
    <n v="62"/>
    <n v="25998"/>
    <n v="58"/>
    <n v="69"/>
    <n v="83529.600000000006"/>
    <n v="0.56425393380358113"/>
    <n v="1.2588171459576778E-3"/>
    <n v="0.4329896907216495"/>
    <n v="0.5670103092783505"/>
    <n v="46075"/>
    <n v="5014"/>
    <n v="28132"/>
    <n v="31"/>
    <n v="10736"/>
    <n v="31"/>
    <n v="1865"/>
    <n v="266"/>
    <n v="0.95307650569723279"/>
    <n v="4.692349430276721E-2"/>
    <n v="46075"/>
    <n v="15212"/>
    <n v="120"/>
    <n v="29651"/>
    <n v="0.64353771025501894"/>
    <n v="780"/>
    <n v="312"/>
    <n v="0.33276180141074335"/>
    <n v="1.6928920238741183E-2"/>
    <n v="0.30696690179055885"/>
    <n v="129309"/>
    <n v="122185"/>
    <n v="7124"/>
    <n v="0.94499999999999995"/>
    <n v="58620"/>
    <n v="56758"/>
    <n v="1862"/>
    <n v="0.96799999999999997"/>
    <n v="70689"/>
    <n v="65427"/>
    <n v="5262"/>
    <n v="0.92599999999999993"/>
    <n v="12240"/>
    <n v="11519"/>
    <n v="721"/>
    <n v="0.94099999999999995"/>
    <n v="117069"/>
    <n v="110666"/>
    <n v="6403"/>
    <n v="0.94499999999999995"/>
    <n v="89954"/>
    <n v="40989"/>
    <n v="42708"/>
    <n v="6257"/>
    <n v="6.955777397336417E-2"/>
    <n v="0.47477599662049491"/>
    <n v="6.5509029886527088"/>
    <n v="43404"/>
    <n v="20775"/>
    <n v="0.47864252142659663"/>
    <n v="19440"/>
    <n v="0.44788498755875034"/>
    <n v="3189"/>
    <n v="7.347249101465303E-2"/>
    <n v="46550"/>
    <n v="20214"/>
    <n v="23268"/>
    <n v="6.5907626208378089E-2"/>
    <n v="0.49984962406015038"/>
    <n v="3068"/>
    <n v="101092"/>
    <n v="15000"/>
    <n v="56782"/>
    <n v="15984"/>
    <n v="6550"/>
    <n v="146"/>
    <n v="4331"/>
    <n v="55"/>
    <n v="50"/>
    <n v="2194"/>
    <n v="15000"/>
    <n v="86092"/>
    <n v="29310"/>
    <n v="71782"/>
    <n v="13326"/>
    <n v="0.14837969374431212"/>
    <n v="0.85162030625568785"/>
    <n v="0.28993392157638587"/>
    <n v="0.13182051992244689"/>
    <n v="0.57077711391603692"/>
    <n v="46014"/>
    <n v="6535"/>
    <n v="22994"/>
    <n v="9303"/>
    <n v="3927"/>
    <n v="110"/>
    <n v="1847"/>
    <n v="19"/>
    <n v="30"/>
    <n v="1249"/>
    <n v="0.14202199330638501"/>
    <n v="0.85797800669361501"/>
    <n v="0.35826052940409442"/>
    <n v="0.1560829312817838"/>
    <n v="55078"/>
    <n v="8465"/>
    <n v="33788"/>
    <n v="6681"/>
    <n v="2623"/>
    <n v="36"/>
    <n v="2484"/>
    <n v="36"/>
    <n v="20"/>
    <n v="945"/>
    <n v="0.15369112894440612"/>
    <n v="0.84630887105559394"/>
    <n v="0.23285159228730165"/>
    <n v="154456"/>
    <n v="2315"/>
    <n v="29787"/>
    <n v="6726"/>
    <n v="24281"/>
    <n v="11466"/>
    <n v="4948"/>
    <n v="549"/>
    <n v="23989"/>
    <n v="36032"/>
    <n v="7225"/>
    <n v="1216"/>
    <n v="5922"/>
    <n v="0.30751799865333818"/>
    <n v="7.4234733516341217E-2"/>
    <n v="13.4707831850689"/>
    <n v="0.18414398046475117"/>
    <n v="71912"/>
    <n v="905"/>
    <n v="19426"/>
    <n v="5297"/>
    <n v="18507"/>
    <n v="4571"/>
    <n v="2687"/>
    <n v="314"/>
    <n v="12260"/>
    <n v="715"/>
    <n v="2645"/>
    <n v="617"/>
    <n v="3968"/>
    <n v="0.71466514628990985"/>
    <n v="82544"/>
    <n v="1410"/>
    <n v="10361"/>
    <n v="1429"/>
    <n v="5774"/>
    <n v="6895"/>
    <n v="2261"/>
    <n v="235"/>
    <n v="11729"/>
    <n v="35317"/>
    <n v="4580"/>
    <n v="599"/>
    <n v="1954"/>
    <n v="0.34078794339988372"/>
    <n v="154456"/>
    <n v="97691"/>
    <n v="56"/>
    <n v="1773"/>
    <n v="933"/>
    <n v="538"/>
    <n v="349"/>
    <n v="6"/>
    <n v="31"/>
    <n v="53079"/>
    <n v="0.34365126638006943"/>
    <n v="0.65634873361993051"/>
    <n v="14282"/>
    <n v="9835"/>
    <n v="13"/>
    <n v="406"/>
    <n v="108"/>
    <n v="51"/>
    <n v="68"/>
    <n v="4"/>
    <n v="1"/>
    <n v="3796"/>
    <n v="0.2657891051673435"/>
    <n v="140174"/>
    <n v="87856"/>
    <n v="43"/>
    <n v="1367"/>
    <n v="825"/>
    <n v="487"/>
    <n v="281"/>
    <n v="2"/>
    <n v="30"/>
    <n v="49283"/>
    <n v="0.35158445931485155"/>
    <n v="197363"/>
    <n v="191300"/>
    <n v="6063"/>
    <n v="3.1E-2"/>
    <n v="2803"/>
    <n v="1555"/>
    <n v="2779"/>
    <n v="2258"/>
    <n v="93804"/>
    <n v="91017"/>
    <n v="2787"/>
    <n v="0.03"/>
    <n v="103559"/>
    <n v="100283"/>
    <n v="3276"/>
    <n v="3.2000000000000001E-2"/>
    <n v="46075"/>
    <n v="360"/>
    <n v="24565"/>
    <n v="1307"/>
    <n v="12938"/>
    <n v="1025"/>
    <n v="5880"/>
    <n v="0.12761801410743354"/>
    <n v="0.87238198589256644"/>
    <n v="0.54096581660336407"/>
    <n v="46075"/>
    <n v="45"/>
    <n v="1135"/>
    <n v="679"/>
    <n v="123"/>
    <n v="44018"/>
    <n v="17"/>
    <n v="4"/>
    <n v="52"/>
    <s v="-"/>
    <n v="2"/>
    <n v="0.9558111774281064"/>
    <n v="4.14758545849159E-2"/>
    <n v="46075"/>
    <n v="51"/>
    <n v="1880"/>
    <n v="630"/>
    <n v="155"/>
    <n v="43322"/>
    <n v="28"/>
    <n v="1"/>
    <n v="1"/>
    <n v="1"/>
    <n v="6"/>
    <n v="5.5626695604991859E-2"/>
    <n v="0.29122083559413997"/>
    <n v="46075"/>
    <n v="4405"/>
    <n v="14044"/>
    <n v="4187"/>
    <n v="16846"/>
    <n v="2719"/>
    <n v="36"/>
    <n v="3508"/>
    <n v="330"/>
    <n v="9.5604991861096042E-2"/>
    <n v="18501"/>
    <n v="0.23075420510037981"/>
    <n v="46075"/>
    <n v="868"/>
    <n v="13"/>
    <n v="249"/>
    <n v="38"/>
    <n v="39539"/>
    <n v="761"/>
    <n v="33"/>
    <n v="294"/>
    <n v="4280"/>
    <n v="46075"/>
    <n v="1.0118719479110148"/>
    <n v="0.27304010868267004"/>
    <n v="0.98826734159838692"/>
    <n v="0.20067877650824387"/>
    <n v="26944"/>
    <n v="0.58478567552902871"/>
    <n v="0.48557371731334137"/>
    <n v="19131"/>
    <n v="18756"/>
    <n v="2470"/>
    <n v="5475"/>
    <n v="254"/>
    <n v="536"/>
    <n v="0.11882799782962561"/>
    <n v="0.41521432447097123"/>
    <n v="0.40707542051003798"/>
    <n v="1.1633206728160608E-2"/>
    <n v="46075"/>
    <n v="211"/>
    <n v="11799"/>
    <n v="16691"/>
    <n v="1843"/>
    <n v="3337"/>
    <n v="2905"/>
    <n v="11815"/>
    <n v="0.36371134020618556"/>
    <n v="217154"/>
    <n v="217154"/>
    <n v="0.58186875169144781"/>
    <n v="0.74566533427889881"/>
    <n v="16192421"/>
    <n v="662561482.47800004"/>
    <n v="14713134.924609376"/>
    <m/>
    <m/>
    <n v="0"/>
    <n v="0"/>
    <m/>
    <n v="0"/>
    <n v="0"/>
    <m/>
    <m/>
    <n v="0"/>
    <n v="0"/>
    <m/>
    <n v="0"/>
    <n v="0"/>
    <n v="7749"/>
    <n v="7749"/>
    <n v="2.0763609958172672E-2"/>
    <n v="0.5177003484320557"/>
    <n v="401166"/>
    <n v="16414910.388"/>
    <n v="1016036.0980150138"/>
    <n v="132"/>
    <n v="132"/>
    <n v="3.5369680145551591E-4"/>
    <n v="0.12128787878787879"/>
    <n v="1601"/>
    <n v="20138.807389571237"/>
    <m/>
    <m/>
    <n v="0"/>
    <m/>
    <n v="0"/>
    <m/>
    <m/>
    <m/>
    <n v="0"/>
    <n v="0"/>
    <m/>
    <n v="0"/>
    <n v="148166"/>
    <n v="146439"/>
    <n v="146439"/>
    <n v="0.3923864083965477"/>
    <n v="0.22270003209527517"/>
    <n v="3261197"/>
    <n v="34431136.156694524"/>
    <m/>
    <m/>
    <n v="0"/>
    <n v="0"/>
    <m/>
    <n v="0"/>
    <n v="1727"/>
    <n v="1727"/>
    <n v="4.6275331523763334E-3"/>
    <n v="0.19760277938621887"/>
    <n v="34126"/>
    <n v="186604.47987697535"/>
    <n v="373201"/>
    <n v="373201"/>
    <n v="0.47999326056284591"/>
    <n v="1.0966287161274277E-2"/>
    <n v="0.29211825565148736"/>
    <n v="0"/>
    <n v="2.0172634462466154E-2"/>
    <n v="3.9984091192577848E-4"/>
    <n v="0.68360437702296761"/>
    <n v="0"/>
    <n v="3.7048919511531177E-3"/>
    <n v="0"/>
    <n v="50367050.466585457"/>
    <n v="255.20006519249026"/>
    <n v="0"/>
    <n v="0"/>
    <n v="0.5288383471641287"/>
    <n v="1.8909370044030542"/>
    <n v="-2.2341530000000001"/>
    <n v="73"/>
    <b v="0"/>
    <b v="0"/>
    <b v="0"/>
    <b v="0"/>
    <b v="0"/>
    <b v="1"/>
    <b v="0"/>
    <b v="0"/>
    <m/>
    <m/>
    <m/>
    <m/>
    <m/>
    <m/>
    <m/>
    <m/>
    <m/>
    <n v="0"/>
    <n v="0"/>
    <n v="0"/>
    <n v="0"/>
    <n v="0"/>
    <n v="0"/>
    <n v="0"/>
    <n v="0"/>
    <n v="0"/>
    <n v="0"/>
    <n v="0"/>
    <n v="620"/>
    <n v="1"/>
    <m/>
    <m/>
    <m/>
    <n v="1"/>
    <m/>
    <n v="1"/>
    <n v="6"/>
    <m/>
    <n v="1"/>
    <m/>
    <m/>
    <m/>
    <m/>
    <m/>
    <m/>
    <m/>
    <m/>
    <n v="1"/>
    <m/>
    <m/>
    <n v="1"/>
    <n v="5"/>
    <m/>
    <m/>
    <m/>
    <m/>
    <m/>
    <m/>
    <n v="1"/>
    <m/>
    <m/>
    <n v="7"/>
    <m/>
    <m/>
    <m/>
    <n v="7"/>
    <m/>
    <m/>
    <m/>
    <n v="6"/>
    <m/>
    <m/>
    <m/>
    <m/>
    <m/>
    <m/>
    <n v="1"/>
    <m/>
    <m/>
    <n v="33"/>
    <m/>
    <m/>
    <m/>
    <n v="7"/>
    <n v="1"/>
    <m/>
    <m/>
    <n v="6"/>
    <m/>
    <m/>
    <m/>
    <m/>
    <m/>
    <n v="1"/>
    <m/>
    <m/>
    <n v="57"/>
    <m/>
    <m/>
    <n v="5"/>
    <n v="5"/>
    <m/>
    <m/>
    <n v="7"/>
    <n v="12"/>
    <m/>
    <n v="11"/>
    <m/>
    <m/>
    <m/>
    <m/>
    <m/>
    <m/>
    <n v="2"/>
    <m/>
    <m/>
    <m/>
    <m/>
    <n v="97"/>
    <n v="0"/>
    <n v="0"/>
    <n v="5"/>
    <n v="21"/>
    <n v="1"/>
    <n v="1"/>
    <n v="1"/>
    <n v="35"/>
    <n v="0"/>
    <n v="12"/>
    <n v="0"/>
    <n v="0"/>
    <n v="0"/>
    <n v="0"/>
    <n v="0"/>
    <n v="5"/>
    <n v="0"/>
    <n v="0"/>
  </r>
  <r>
    <s v="MMR111"/>
    <s v="Bago"/>
    <s v="MMR007D001"/>
    <s v="Bago"/>
    <s v="MMR007004"/>
    <s v="Waw"/>
    <n v="54"/>
    <n v="6"/>
    <x v="4"/>
    <n v="104939.58797244771"/>
    <n v="0.403799766084245"/>
    <n v="0.13100000000000001"/>
    <n v="0.93200000000000005"/>
    <n v="8.3832265984180837E-2"/>
    <n v="0.36067908883510325"/>
    <n v="0.58099999999999996"/>
    <n v="0.3944395005797805"/>
    <n v="0.26014615861715612"/>
    <n v="0.1426529676671251"/>
    <n v="0.58196478170590293"/>
    <n v="3.8885742793193644E-2"/>
    <n v="0.33899668682849765"/>
    <n v="1"/>
    <n v="104939.58797244771"/>
    <n v="176014"/>
    <n v="83699"/>
    <n v="92315"/>
    <n v="3.4186601227321786E-3"/>
    <n v="90.7"/>
    <n v="952.43978818599999"/>
    <n v="184.80328329755434"/>
    <n v="0.15959797509137369"/>
    <n v="171165"/>
    <n v="79905"/>
    <n v="91260"/>
    <n v="4849"/>
    <n v="3794"/>
    <n v="1055"/>
    <n v="23143"/>
    <n v="10752"/>
    <n v="12391"/>
    <n v="86.8"/>
    <n v="152871"/>
    <n v="72947"/>
    <n v="79924"/>
    <n v="91.3"/>
    <n v="0.13100000000000001"/>
    <n v="61137"/>
    <n v="105247"/>
    <n v="9630"/>
    <n v="0.67200000000000004"/>
    <n v="57732.59199999999"/>
    <n v="0.58099999999999996"/>
    <n v="0.41900000000000004"/>
    <n v="9.1"/>
    <n v="114877"/>
    <n v="32374"/>
    <n v="70971"/>
    <n v="8333"/>
    <n v="2000"/>
    <n v="1199"/>
    <n v="37083"/>
    <n v="28664"/>
    <n v="8419"/>
    <n v="0.22699999999999998"/>
    <n v="171165"/>
    <n v="4849"/>
    <n v="2.8329389770104869E-2"/>
    <n v="1411"/>
    <n v="3901"/>
    <n v="6661"/>
    <n v="7664"/>
    <n v="6730"/>
    <n v="4634"/>
    <n v="2810"/>
    <n v="1717"/>
    <n v="1555"/>
    <n v="4.5999999999999996"/>
    <n v="37083"/>
    <n v="4.7464876088773833"/>
    <n v="97"/>
    <n v="932"/>
    <n v="1507"/>
    <n v="22300"/>
    <n v="10925"/>
    <n v="769"/>
    <n v="438"/>
    <n v="115"/>
    <n v="37083"/>
    <n v="35060"/>
    <n v="739"/>
    <n v="1013"/>
    <n v="192"/>
    <n v="34"/>
    <n v="45"/>
    <n v="37083"/>
    <n v="14536"/>
    <n v="70"/>
    <n v="21"/>
    <n v="20194"/>
    <n v="61"/>
    <n v="2201"/>
    <n v="67187.599999999991"/>
    <n v="0.5445621983118949"/>
    <n v="1.6449586063694954E-3"/>
    <n v="0.3944395005797805"/>
    <n v="0.6055604994202195"/>
    <n v="37083"/>
    <n v="1725"/>
    <n v="18950"/>
    <n v="30"/>
    <n v="13769"/>
    <n v="40"/>
    <n v="1949"/>
    <n v="620"/>
    <n v="0.92964431140954074"/>
    <n v="7.0355688590459264E-2"/>
    <n v="37083"/>
    <n v="9533"/>
    <n v="114"/>
    <n v="26009"/>
    <n v="0.70137259660760998"/>
    <n v="1238"/>
    <n v="189"/>
    <n v="0.26014615861715612"/>
    <n v="3.3384569748941564E-2"/>
    <n v="0.33795809400533938"/>
    <n v="111204"/>
    <n v="103634"/>
    <n v="7570"/>
    <n v="0.93200000000000005"/>
    <n v="49837"/>
    <n v="48204"/>
    <n v="1633"/>
    <n v="0.96700000000000008"/>
    <n v="61367"/>
    <n v="55430"/>
    <n v="5937"/>
    <n v="0.90300000000000002"/>
    <n v="15586"/>
    <n v="14214"/>
    <n v="1372"/>
    <n v="0.91200000000000003"/>
    <n v="95618"/>
    <n v="89420"/>
    <n v="6198"/>
    <n v="0.93500000000000005"/>
    <n v="80390"/>
    <n v="35807"/>
    <n v="39039"/>
    <n v="5544"/>
    <n v="6.8963801467844255E-2"/>
    <n v="0.48562010200273664"/>
    <n v="6.458694083694084"/>
    <n v="38127"/>
    <n v="17849"/>
    <n v="0.46814593332808768"/>
    <n v="17832"/>
    <n v="0.4677000550790778"/>
    <n v="2446"/>
    <n v="6.4154011592834473E-2"/>
    <n v="42263"/>
    <n v="17958"/>
    <n v="21207"/>
    <n v="7.3302889051889364E-2"/>
    <n v="0.50178643257695854"/>
    <n v="3098"/>
    <n v="86351"/>
    <n v="7239"/>
    <n v="47967"/>
    <n v="13690"/>
    <n v="5773"/>
    <n v="145"/>
    <n v="4211"/>
    <n v="113"/>
    <n v="57"/>
    <n v="7156"/>
    <n v="7239"/>
    <n v="79112"/>
    <n v="31145"/>
    <n v="55206"/>
    <n v="17455"/>
    <n v="8.3832265984180837E-2"/>
    <n v="0.91616773401581919"/>
    <n v="0.36067908883510325"/>
    <n v="0.20214010260448634"/>
    <n v="0.63842341142546122"/>
    <n v="39464"/>
    <n v="1793"/>
    <n v="19409"/>
    <n v="8011"/>
    <n v="3584"/>
    <n v="97"/>
    <n v="1899"/>
    <n v="45"/>
    <n v="35"/>
    <n v="4591"/>
    <n v="4.5433813095479426E-2"/>
    <n v="0.95456618690452055"/>
    <n v="0.46275086154469897"/>
    <n v="0.25975572673829311"/>
    <n v="46887"/>
    <n v="5446"/>
    <n v="28558"/>
    <n v="5679"/>
    <n v="2189"/>
    <n v="48"/>
    <n v="2312"/>
    <n v="68"/>
    <n v="22"/>
    <n v="2565"/>
    <n v="0.11615159852411117"/>
    <n v="0.88384840147588883"/>
    <n v="0.27476699298312968"/>
    <n v="136727"/>
    <n v="2257"/>
    <n v="28621"/>
    <n v="4406"/>
    <n v="23920"/>
    <n v="9534"/>
    <n v="4437"/>
    <n v="471"/>
    <n v="20769"/>
    <n v="28751"/>
    <n v="6860"/>
    <n v="1294"/>
    <n v="5407"/>
    <n v="0.28001053193590147"/>
    <n v="6.9730192280968648E-2"/>
    <n v="14.340990140549611"/>
    <n v="0.19603960452823885"/>
    <n v="63628"/>
    <n v="1069"/>
    <n v="16877"/>
    <n v="3446"/>
    <n v="16788"/>
    <n v="4445"/>
    <n v="2586"/>
    <n v="300"/>
    <n v="10312"/>
    <n v="755"/>
    <n v="2628"/>
    <n v="705"/>
    <n v="3717"/>
    <n v="0.71055195825737094"/>
    <n v="73099"/>
    <n v="1188"/>
    <n v="11744"/>
    <n v="960"/>
    <n v="7132"/>
    <n v="5089"/>
    <n v="1851"/>
    <n v="171"/>
    <n v="10457"/>
    <n v="27996"/>
    <n v="4232"/>
    <n v="589"/>
    <n v="1690"/>
    <n v="0.3825496928822556"/>
    <n v="136727"/>
    <n v="87058"/>
    <n v="102"/>
    <n v="1115"/>
    <n v="1089"/>
    <n v="598"/>
    <n v="371"/>
    <n v="6"/>
    <n v="38"/>
    <n v="46350"/>
    <n v="0.33899668682849765"/>
    <n v="0.66100331317150229"/>
    <n v="18667"/>
    <n v="12641"/>
    <n v="41"/>
    <n v="232"/>
    <n v="233"/>
    <n v="108"/>
    <n v="154"/>
    <n v="1"/>
    <n v="1"/>
    <n v="5256"/>
    <n v="0.28156640059998927"/>
    <n v="118060"/>
    <n v="74417"/>
    <n v="61"/>
    <n v="883"/>
    <n v="856"/>
    <n v="490"/>
    <n v="217"/>
    <n v="5"/>
    <n v="37"/>
    <n v="41094"/>
    <n v="0.34807724885651364"/>
    <n v="176014"/>
    <n v="169464"/>
    <n v="6550"/>
    <n v="3.7000000000000005E-2"/>
    <n v="3668"/>
    <n v="1763"/>
    <n v="2718"/>
    <n v="2241"/>
    <n v="83699"/>
    <n v="80584"/>
    <n v="3115"/>
    <n v="3.7000000000000005E-2"/>
    <n v="92315"/>
    <n v="88880"/>
    <n v="3435"/>
    <n v="3.7000000000000005E-2"/>
    <n v="37083"/>
    <n v="108"/>
    <n v="21473"/>
    <n v="2435"/>
    <n v="6133"/>
    <n v="458"/>
    <n v="6476"/>
    <n v="0.17463527762047298"/>
    <n v="0.82536472237952707"/>
    <n v="0.58196478170590293"/>
    <n v="37083"/>
    <n v="1"/>
    <n v="447"/>
    <n v="489"/>
    <n v="209"/>
    <n v="35017"/>
    <n v="258"/>
    <n v="156"/>
    <n v="505"/>
    <s v="-"/>
    <n v="1"/>
    <n v="0.95545128495537035"/>
    <n v="3.8885742793193644E-2"/>
    <n v="37083"/>
    <n v="188"/>
    <n v="22999"/>
    <n v="318"/>
    <n v="353"/>
    <n v="11389"/>
    <n v="1635"/>
    <n v="6"/>
    <n v="0"/>
    <s v="-"/>
    <n v="195"/>
    <n v="0.6340101933500526"/>
    <n v="0.31042526224954831"/>
    <n v="37083"/>
    <n v="5290"/>
    <n v="6970"/>
    <n v="7395"/>
    <n v="5447"/>
    <n v="9820"/>
    <n v="132"/>
    <n v="1792"/>
    <n v="237"/>
    <n v="0.1426529676671251"/>
    <n v="24333.999999999996"/>
    <n v="0.45578836663700351"/>
    <n v="37083"/>
    <n v="1700"/>
    <n v="28"/>
    <n v="115"/>
    <n v="29"/>
    <n v="31831"/>
    <n v="1314"/>
    <n v="66"/>
    <n v="29"/>
    <n v="1971"/>
    <n v="37083"/>
    <n v="1.1202168109376265"/>
    <n v="0.30227552057156309"/>
    <n v="0.89268433595724694"/>
    <n v="0.1812695743423389"/>
    <n v="20612"/>
    <n v="0.55583420974570563"/>
    <n v="0.3714610102903278"/>
    <n v="15383"/>
    <n v="16471"/>
    <n v="1676"/>
    <n v="7037"/>
    <n v="254"/>
    <n v="720"/>
    <n v="0.18976350349216622"/>
    <n v="0.41482620068494996"/>
    <n v="0.44416579025429442"/>
    <n v="1.9415904862066177E-2"/>
    <n v="37083"/>
    <n v="296"/>
    <n v="9085"/>
    <n v="16563"/>
    <n v="1606"/>
    <n v="3945"/>
    <n v="1689"/>
    <n v="10597"/>
    <n v="0.34182779171048727"/>
    <n v="187693"/>
    <n v="187693"/>
    <n v="0.6516552382605677"/>
    <n v="0.76875024641302558"/>
    <n v="14428904"/>
    <n v="590401893.87199998"/>
    <n v="12717023.096073329"/>
    <m/>
    <m/>
    <n v="0"/>
    <n v="0"/>
    <m/>
    <n v="0"/>
    <n v="0"/>
    <m/>
    <m/>
    <n v="0"/>
    <n v="0"/>
    <m/>
    <n v="0"/>
    <n v="0"/>
    <n v="7495"/>
    <n v="7495"/>
    <n v="2.6022046697335301E-2"/>
    <n v="0.64619879919946621"/>
    <n v="484326"/>
    <n v="19817651.267999999"/>
    <n v="982732.03698832483"/>
    <m/>
    <m/>
    <n v="0"/>
    <n v="0"/>
    <m/>
    <n v="0"/>
    <m/>
    <m/>
    <n v="0"/>
    <m/>
    <n v="0"/>
    <m/>
    <m/>
    <m/>
    <n v="0"/>
    <n v="0"/>
    <m/>
    <n v="0"/>
    <n v="92837"/>
    <n v="70216"/>
    <n v="70216"/>
    <n v="0.24378439371582328"/>
    <n v="0.24589993733621968"/>
    <n v="1726611"/>
    <n v="16509376.985491998"/>
    <m/>
    <m/>
    <n v="0"/>
    <n v="0"/>
    <m/>
    <n v="0"/>
    <n v="22621"/>
    <n v="22621"/>
    <n v="7.8538321326273766E-2"/>
    <n v="0.21570001326201318"/>
    <n v="487935"/>
    <n v="2444226.9480585176"/>
    <n v="288025"/>
    <n v="288025"/>
    <n v="0.37044396685328734"/>
    <n v="8.4634415760569334E-3"/>
    <n v="0.38945527993401441"/>
    <n v="0"/>
    <n v="3.0095894115627492E-2"/>
    <n v="0"/>
    <n v="0.50559505843834363"/>
    <n v="0"/>
    <n v="7.4853767512014488E-2"/>
    <n v="0"/>
    <n v="32653359.066612169"/>
    <n v="185.51569231204431"/>
    <n v="0"/>
    <n v="0"/>
    <n v="0.61110667476781533"/>
    <n v="1.6363755155839876"/>
    <n v="-1.5515909999999999"/>
    <n v="125"/>
    <b v="0"/>
    <b v="0"/>
    <b v="0"/>
    <b v="0"/>
    <b v="0"/>
    <b v="1"/>
    <b v="0"/>
    <b v="1"/>
    <n v="0"/>
    <m/>
    <n v="1"/>
    <m/>
    <n v="1"/>
    <n v="0"/>
    <m/>
    <m/>
    <m/>
    <n v="4.1322314049586778E-3"/>
    <n v="0"/>
    <n v="0"/>
    <n v="0"/>
    <n v="0"/>
    <n v="0"/>
    <n v="0"/>
    <n v="0"/>
    <n v="0"/>
    <n v="0"/>
    <n v="0"/>
    <n v="620"/>
    <n v="1"/>
    <m/>
    <m/>
    <m/>
    <n v="1"/>
    <m/>
    <n v="1"/>
    <n v="10"/>
    <m/>
    <n v="1"/>
    <m/>
    <m/>
    <m/>
    <m/>
    <m/>
    <m/>
    <m/>
    <m/>
    <n v="1"/>
    <m/>
    <m/>
    <n v="1"/>
    <n v="9"/>
    <m/>
    <m/>
    <m/>
    <m/>
    <m/>
    <m/>
    <n v="1"/>
    <m/>
    <m/>
    <n v="23"/>
    <m/>
    <m/>
    <m/>
    <n v="3"/>
    <m/>
    <m/>
    <m/>
    <n v="10"/>
    <n v="1"/>
    <m/>
    <m/>
    <m/>
    <m/>
    <m/>
    <n v="1"/>
    <m/>
    <m/>
    <n v="33"/>
    <m/>
    <m/>
    <m/>
    <n v="2"/>
    <m/>
    <n v="1"/>
    <m/>
    <n v="9"/>
    <n v="1"/>
    <m/>
    <m/>
    <m/>
    <m/>
    <n v="1"/>
    <m/>
    <m/>
    <n v="83"/>
    <m/>
    <m/>
    <m/>
    <n v="4"/>
    <m/>
    <n v="1"/>
    <m/>
    <n v="7"/>
    <m/>
    <n v="12"/>
    <m/>
    <m/>
    <m/>
    <m/>
    <m/>
    <m/>
    <n v="1"/>
    <m/>
    <m/>
    <m/>
    <m/>
    <n v="139"/>
    <n v="0"/>
    <n v="0"/>
    <n v="0"/>
    <n v="11"/>
    <n v="0"/>
    <n v="3"/>
    <n v="1"/>
    <n v="45"/>
    <n v="0"/>
    <n v="15"/>
    <n v="0"/>
    <n v="0"/>
    <n v="0"/>
    <n v="0"/>
    <n v="0"/>
    <n v="4"/>
    <n v="0"/>
    <n v="0"/>
  </r>
  <r>
    <s v="MMR111"/>
    <s v="Bago"/>
    <s v="MMR007D001"/>
    <s v="Bago"/>
    <s v="MMR007005"/>
    <s v="Nyaunglebin"/>
    <n v="48"/>
    <n v="13"/>
    <x v="2"/>
    <n v="96191.643407577765"/>
    <n v="0.51779528377065831"/>
    <n v="0.29699999999999999"/>
    <n v="0.95900000000000007"/>
    <n v="8.6517568247160517E-2"/>
    <n v="0.38457524030022111"/>
    <n v="0.47100000000000003"/>
    <n v="0.43510120191233637"/>
    <n v="0.22731334614181672"/>
    <n v="0.27219516554220097"/>
    <n v="0.83124078459407535"/>
    <n v="0.93742460122425275"/>
    <n v="0.31217549728583599"/>
    <n v="1"/>
    <n v="96191.643407577765"/>
    <n v="199483"/>
    <n v="94464"/>
    <n v="105019"/>
    <n v="3.8744905363379233E-3"/>
    <n v="89.9"/>
    <n v="731.76625486399996"/>
    <n v="272.60480880889247"/>
    <n v="0.23542425605079104"/>
    <n v="195607"/>
    <n v="91262"/>
    <n v="104345"/>
    <n v="3876"/>
    <n v="3202"/>
    <n v="674"/>
    <n v="59244"/>
    <n v="27863"/>
    <n v="31381"/>
    <n v="88.8"/>
    <n v="140239"/>
    <n v="66601"/>
    <n v="73638"/>
    <n v="90.4"/>
    <n v="0.29699999999999999"/>
    <n v="60060"/>
    <n v="127611"/>
    <n v="11812"/>
    <n v="0.56400000000000006"/>
    <n v="86974.587999999989"/>
    <n v="0.47100000000000003"/>
    <n v="0.52899999999999991"/>
    <n v="9.3000000000000007"/>
    <n v="139423"/>
    <n v="42579"/>
    <n v="82228"/>
    <n v="10435"/>
    <n v="2659"/>
    <n v="1522"/>
    <n v="44762"/>
    <n v="33239"/>
    <n v="11523"/>
    <n v="0.25700000000000001"/>
    <n v="195607"/>
    <n v="3876"/>
    <n v="1.9815241785825662E-2"/>
    <n v="2067"/>
    <n v="5339"/>
    <n v="8759"/>
    <n v="9805"/>
    <n v="7745"/>
    <n v="5051"/>
    <n v="2923"/>
    <n v="1708"/>
    <n v="1365"/>
    <n v="4.4000000000000004"/>
    <n v="44762"/>
    <n v="4.4565256244135654"/>
    <n v="295"/>
    <n v="1713"/>
    <n v="2494"/>
    <n v="26826"/>
    <n v="12403"/>
    <n v="567"/>
    <n v="300"/>
    <n v="164"/>
    <n v="44762"/>
    <n v="42440"/>
    <n v="740"/>
    <n v="775"/>
    <n v="640"/>
    <n v="58"/>
    <n v="109"/>
    <n v="44762"/>
    <n v="19374"/>
    <n v="79"/>
    <n v="23"/>
    <n v="24972"/>
    <n v="162"/>
    <n v="152"/>
    <n v="85593.200000000012"/>
    <n v="0.55788391939591619"/>
    <n v="3.6191412358697111E-3"/>
    <n v="0.43510120191233637"/>
    <n v="0.56489879808766363"/>
    <n v="44762"/>
    <n v="937"/>
    <n v="29360"/>
    <n v="42"/>
    <n v="10509"/>
    <n v="44"/>
    <n v="3617"/>
    <n v="253"/>
    <n v="0.91255976051114784"/>
    <n v="8.7440239488852156E-2"/>
    <n v="44762"/>
    <n v="9963"/>
    <n v="212"/>
    <n v="32138"/>
    <n v="0.71797506813815293"/>
    <n v="2194"/>
    <n v="255"/>
    <n v="0.22731334614181672"/>
    <n v="4.9014789330235467E-2"/>
    <n v="0.3261695187882579"/>
    <n v="136352"/>
    <n v="130737"/>
    <n v="5615"/>
    <n v="0.95900000000000007"/>
    <n v="61493"/>
    <n v="60120"/>
    <n v="1373"/>
    <n v="0.97799999999999998"/>
    <n v="74859"/>
    <n v="70617"/>
    <n v="4242"/>
    <n v="0.94299999999999995"/>
    <n v="41218"/>
    <n v="39589"/>
    <n v="1629"/>
    <n v="0.96"/>
    <n v="95134"/>
    <n v="91148"/>
    <n v="3986"/>
    <n v="0.95799999999999996"/>
    <n v="88976"/>
    <n v="36279"/>
    <n v="47484"/>
    <n v="5213"/>
    <n v="5.8588832943715162E-2"/>
    <n v="0.53367200143859017"/>
    <n v="6.9593324381354309"/>
    <n v="42915"/>
    <n v="18094"/>
    <n v="0.42162414074332982"/>
    <n v="22237"/>
    <n v="0.51816381218688101"/>
    <n v="2584"/>
    <n v="6.0212047069789117E-2"/>
    <n v="46061"/>
    <n v="18185"/>
    <n v="25247"/>
    <n v="5.7076485530057966E-2"/>
    <n v="0.54812097001801963"/>
    <n v="2629"/>
    <n v="105389"/>
    <n v="9118"/>
    <n v="55741"/>
    <n v="20039"/>
    <n v="10927"/>
    <n v="255"/>
    <n v="7618"/>
    <n v="237"/>
    <n v="77"/>
    <n v="1377"/>
    <n v="9118"/>
    <n v="96271"/>
    <n v="40530"/>
    <n v="64859"/>
    <n v="20491"/>
    <n v="8.6517568247160517E-2"/>
    <n v="0.9134824317528395"/>
    <n v="0.38457524030022111"/>
    <n v="0.19443205647648237"/>
    <n v="0.64902883602653028"/>
    <n v="47655"/>
    <n v="3253"/>
    <n v="22613"/>
    <n v="11475"/>
    <n v="6278"/>
    <n v="176"/>
    <n v="3078"/>
    <n v="66"/>
    <n v="52"/>
    <n v="664"/>
    <n v="6.8261462595740216E-2"/>
    <n v="0.93173853740425983"/>
    <n v="0.45722379603399432"/>
    <n v="0.21643059490084987"/>
    <n v="57734"/>
    <n v="5865"/>
    <n v="33128"/>
    <n v="8564"/>
    <n v="4649"/>
    <n v="79"/>
    <n v="4540"/>
    <n v="171"/>
    <n v="25"/>
    <n v="713"/>
    <n v="0.10158658675996814"/>
    <n v="0.89841341324003188"/>
    <n v="0.32460941559566286"/>
    <n v="160823"/>
    <n v="3749"/>
    <n v="28163"/>
    <n v="5022"/>
    <n v="31847"/>
    <n v="8503"/>
    <n v="5541"/>
    <n v="530"/>
    <n v="23037"/>
    <n v="37714"/>
    <n v="10177"/>
    <n v="1625"/>
    <n v="4915"/>
    <n v="0.28737804915963511"/>
    <n v="5.2871790726450818E-2"/>
    <n v="18.913677525579207"/>
    <n v="0.25854768924254251"/>
    <n v="74765"/>
    <n v="1701"/>
    <n v="18336"/>
    <n v="4002"/>
    <n v="22205"/>
    <n v="4620"/>
    <n v="3078"/>
    <n v="323"/>
    <n v="11330"/>
    <n v="1176"/>
    <n v="4064"/>
    <n v="853"/>
    <n v="3077"/>
    <n v="0.72148732695780116"/>
    <n v="86058"/>
    <n v="2048"/>
    <n v="9827"/>
    <n v="1020"/>
    <n v="9642"/>
    <n v="3883"/>
    <n v="2463"/>
    <n v="207"/>
    <n v="11707"/>
    <n v="36538"/>
    <n v="6113"/>
    <n v="772"/>
    <n v="1838"/>
    <n v="0.33562248715982246"/>
    <n v="160823"/>
    <n v="108310"/>
    <n v="98"/>
    <n v="407"/>
    <n v="683"/>
    <n v="869"/>
    <n v="183"/>
    <n v="29"/>
    <n v="39"/>
    <n v="50205"/>
    <n v="0.31217549728583599"/>
    <n v="0.68782450271416407"/>
    <n v="48733"/>
    <n v="34086"/>
    <n v="74"/>
    <n v="260"/>
    <n v="426"/>
    <n v="382"/>
    <n v="94"/>
    <n v="26"/>
    <n v="19"/>
    <n v="13366"/>
    <n v="0.27427000184679784"/>
    <n v="112090"/>
    <n v="74224"/>
    <n v="24"/>
    <n v="147"/>
    <n v="257"/>
    <n v="487"/>
    <n v="89"/>
    <n v="3"/>
    <n v="20"/>
    <n v="36839"/>
    <n v="0.32865554465161922"/>
    <n v="199483"/>
    <n v="192922"/>
    <n v="6561"/>
    <n v="3.3000000000000002E-2"/>
    <n v="3217"/>
    <n v="1991"/>
    <n v="2920"/>
    <n v="2404"/>
    <n v="94464"/>
    <n v="91518"/>
    <n v="2946"/>
    <n v="3.1E-2"/>
    <n v="105019"/>
    <n v="101404"/>
    <n v="3615"/>
    <n v="3.4000000000000002E-2"/>
    <n v="44762"/>
    <n v="295"/>
    <n v="36913"/>
    <n v="2537"/>
    <n v="1628"/>
    <n v="218"/>
    <n v="3171"/>
    <n v="7.084133863544971E-2"/>
    <n v="0.92915866136455028"/>
    <n v="0.83124078459407535"/>
    <n v="44762"/>
    <n v="277"/>
    <n v="37837"/>
    <n v="1786"/>
    <n v="97"/>
    <n v="1273"/>
    <n v="826"/>
    <n v="18"/>
    <n v="2061"/>
    <n v="6"/>
    <n v="581"/>
    <n v="4.7294580224297396E-2"/>
    <n v="0.93742460122425275"/>
    <n v="44762"/>
    <n v="311"/>
    <n v="40751"/>
    <n v="1701"/>
    <n v="99"/>
    <n v="315"/>
    <n v="968"/>
    <n v="6"/>
    <n v="27"/>
    <s v="-"/>
    <n v="584"/>
    <n v="0.9560788168535812"/>
    <n v="0.88433269290916405"/>
    <n v="44762"/>
    <n v="12184"/>
    <n v="7350"/>
    <n v="6914"/>
    <n v="14202"/>
    <n v="1026"/>
    <n v="59"/>
    <n v="2911"/>
    <n v="116"/>
    <n v="0.27219516554220097"/>
    <n v="53609.600000000006"/>
    <n v="0.3601492337250346"/>
    <n v="44762"/>
    <n v="3761"/>
    <n v="10"/>
    <n v="191"/>
    <n v="51"/>
    <n v="33027"/>
    <n v="4695"/>
    <n v="215"/>
    <n v="14"/>
    <n v="2798"/>
    <n v="44762"/>
    <n v="1.1194316607837005"/>
    <n v="0.3020636583059842"/>
    <n v="0.89331044942923288"/>
    <n v="0.18139671371062993"/>
    <n v="26514"/>
    <n v="0.59233278227067598"/>
    <n v="0.47782443367153848"/>
    <n v="18248"/>
    <n v="16488"/>
    <n v="2169"/>
    <n v="12455"/>
    <n v="432"/>
    <n v="316"/>
    <n v="0.27824940797998304"/>
    <n v="0.40766721772932396"/>
    <n v="0.36834815245073949"/>
    <n v="9.651043295652563E-3"/>
    <n v="44762"/>
    <n v="388"/>
    <n v="14797"/>
    <n v="25025"/>
    <n v="1830"/>
    <n v="2322"/>
    <n v="738"/>
    <n v="8981"/>
    <n v="0.39660873061972207"/>
    <n v="134426"/>
    <n v="134426"/>
    <n v="0.53874917339638895"/>
    <n v="0.78833536667013815"/>
    <n v="10597277"/>
    <n v="433619380.28600001"/>
    <n v="9107950.4654555749"/>
    <m/>
    <m/>
    <n v="0"/>
    <n v="0"/>
    <m/>
    <n v="0"/>
    <n v="0"/>
    <n v="202"/>
    <n v="202"/>
    <n v="8.0957056689978559E-4"/>
    <n v="0.10168316831683168"/>
    <n v="2054"/>
    <n v="84045.572"/>
    <n v="16512.818437506325"/>
    <n v="2027"/>
    <n v="2027"/>
    <n v="8.1237600945834928E-3"/>
    <n v="0.75180069067587563"/>
    <n v="152390"/>
    <n v="6235494.0199999996"/>
    <n v="265776.89646101859"/>
    <m/>
    <m/>
    <n v="0"/>
    <n v="0"/>
    <m/>
    <n v="0"/>
    <m/>
    <m/>
    <n v="0"/>
    <m/>
    <n v="0"/>
    <m/>
    <m/>
    <m/>
    <n v="0"/>
    <n v="0"/>
    <m/>
    <n v="0"/>
    <n v="112860"/>
    <n v="46928"/>
    <n v="46928"/>
    <n v="0.18807686912610463"/>
    <n v="0.19579994885782476"/>
    <n v="918850"/>
    <n v="11033839.056271626"/>
    <m/>
    <m/>
    <n v="0"/>
    <n v="0"/>
    <m/>
    <n v="0"/>
    <n v="65932"/>
    <n v="65932"/>
    <n v="0.26424062681602306"/>
    <n v="0.19469999393314324"/>
    <n v="1283696"/>
    <n v="7124033.9127091728"/>
    <n v="249515"/>
    <n v="249515"/>
    <n v="0.3209142483791268"/>
    <n v="7.3318483633359804E-3"/>
    <n v="0.33061975664476578"/>
    <n v="0"/>
    <n v="9.6477350379779239E-3"/>
    <n v="0"/>
    <n v="0.4005297566645874"/>
    <n v="0"/>
    <n v="0.25860333424981491"/>
    <n v="0"/>
    <n v="27548113.149334893"/>
    <n v="138.09754790801668"/>
    <n v="0"/>
    <n v="0"/>
    <n v="0.79948299701420755"/>
    <n v="1.2508083395577567"/>
    <n v="-0.57180470000000005"/>
    <n v="198"/>
    <b v="0"/>
    <b v="0"/>
    <b v="0"/>
    <b v="0"/>
    <b v="0"/>
    <b v="1"/>
    <b v="0"/>
    <b v="0"/>
    <m/>
    <m/>
    <m/>
    <m/>
    <m/>
    <m/>
    <m/>
    <m/>
    <m/>
    <n v="0"/>
    <n v="0"/>
    <n v="0"/>
    <n v="0"/>
    <n v="0"/>
    <n v="0"/>
    <n v="0"/>
    <n v="0"/>
    <n v="0"/>
    <n v="0"/>
    <n v="0"/>
    <n v="620"/>
    <n v="1"/>
    <m/>
    <m/>
    <m/>
    <n v="2"/>
    <m/>
    <n v="1"/>
    <n v="6"/>
    <m/>
    <n v="1"/>
    <m/>
    <n v="2"/>
    <m/>
    <n v="2"/>
    <m/>
    <m/>
    <m/>
    <m/>
    <n v="2"/>
    <m/>
    <m/>
    <n v="1"/>
    <n v="56"/>
    <m/>
    <n v="4"/>
    <m/>
    <m/>
    <m/>
    <n v="2"/>
    <n v="2"/>
    <m/>
    <m/>
    <n v="34"/>
    <m/>
    <m/>
    <m/>
    <n v="8"/>
    <m/>
    <m/>
    <n v="4"/>
    <n v="109"/>
    <n v="1"/>
    <n v="1"/>
    <m/>
    <m/>
    <n v="2"/>
    <m/>
    <n v="2"/>
    <m/>
    <m/>
    <n v="77"/>
    <m/>
    <m/>
    <m/>
    <n v="8"/>
    <m/>
    <m/>
    <n v="4"/>
    <n v="112"/>
    <n v="5"/>
    <m/>
    <m/>
    <m/>
    <n v="2"/>
    <n v="2"/>
    <m/>
    <m/>
    <n v="50"/>
    <m/>
    <m/>
    <n v="5"/>
    <n v="3"/>
    <m/>
    <n v="1"/>
    <m/>
    <n v="37"/>
    <n v="3"/>
    <n v="34"/>
    <n v="1"/>
    <m/>
    <m/>
    <m/>
    <n v="1"/>
    <m/>
    <n v="1"/>
    <m/>
    <m/>
    <m/>
    <m/>
    <n v="161"/>
    <n v="0"/>
    <n v="0"/>
    <n v="5"/>
    <n v="23"/>
    <n v="0"/>
    <n v="2"/>
    <n v="9"/>
    <n v="320"/>
    <n v="0"/>
    <n v="48"/>
    <n v="1"/>
    <n v="0"/>
    <n v="0"/>
    <n v="6"/>
    <n v="0"/>
    <n v="9"/>
    <n v="0"/>
    <n v="2"/>
  </r>
  <r>
    <s v="MMR111"/>
    <s v="Bago"/>
    <s v="MMR007D001"/>
    <s v="Bago"/>
    <s v="MMR007006"/>
    <s v="Kyauktaga"/>
    <n v="47"/>
    <n v="13"/>
    <x v="2"/>
    <n v="122103.34921932008"/>
    <n v="0.51394300742273424"/>
    <n v="0.126"/>
    <n v="0.91099999999999992"/>
    <n v="0.19328410631728554"/>
    <n v="0.33829415320275102"/>
    <n v="0.53100000000000003"/>
    <n v="0.52271143122676578"/>
    <n v="0.2610943308550186"/>
    <n v="0.25890644361833953"/>
    <n v="0.76895523543990085"/>
    <n v="0.88905669144981414"/>
    <n v="0.36701369696293556"/>
    <n v="1"/>
    <n v="122103.34921932008"/>
    <n v="251212"/>
    <n v="120024"/>
    <n v="131188"/>
    <n v="4.8792053288476828E-3"/>
    <n v="91.5"/>
    <n v="2846.1242165899998"/>
    <n v="88.264594544289523"/>
    <n v="7.6226192036038032E-2"/>
    <n v="248302"/>
    <n v="117523"/>
    <n v="130779"/>
    <n v="2910"/>
    <n v="2501"/>
    <n v="409"/>
    <n v="31656"/>
    <n v="14849"/>
    <n v="16807"/>
    <n v="88.4"/>
    <n v="219556"/>
    <n v="105175"/>
    <n v="114381"/>
    <n v="92"/>
    <n v="0.126"/>
    <n v="82995"/>
    <n v="156164"/>
    <n v="12053"/>
    <n v="0.6080000000000001"/>
    <n v="98475.103999999978"/>
    <n v="0.53100000000000003"/>
    <n v="0.46899999999999997"/>
    <n v="7.7"/>
    <n v="168217"/>
    <n v="52269"/>
    <n v="100084"/>
    <n v="11858"/>
    <n v="2893"/>
    <n v="1113"/>
    <n v="51648"/>
    <n v="40373"/>
    <n v="11275"/>
    <n v="0.218"/>
    <n v="248302"/>
    <n v="2910"/>
    <n v="1.1719599519939429E-2"/>
    <n v="1847"/>
    <n v="5113"/>
    <n v="9014"/>
    <n v="10248"/>
    <n v="8862"/>
    <n v="6466"/>
    <n v="4220"/>
    <n v="2703"/>
    <n v="3175"/>
    <n v="4.8"/>
    <n v="51648"/>
    <n v="4.8639250309789341"/>
    <n v="305"/>
    <n v="2061"/>
    <n v="3911"/>
    <n v="29885"/>
    <n v="13536"/>
    <n v="1015"/>
    <n v="876"/>
    <n v="59"/>
    <n v="51648"/>
    <n v="49730"/>
    <n v="769"/>
    <n v="543"/>
    <n v="443"/>
    <n v="132"/>
    <n v="31"/>
    <n v="51648"/>
    <n v="26746"/>
    <n v="216"/>
    <n v="35"/>
    <n v="24017"/>
    <n v="72"/>
    <n v="562"/>
    <n v="129417.59999999999"/>
    <n v="0.46501316604708798"/>
    <n v="1.3940520446096654E-3"/>
    <n v="0.52271143122676578"/>
    <n v="0.47728856877323422"/>
    <n v="51648"/>
    <n v="689"/>
    <n v="36987"/>
    <n v="19"/>
    <n v="8778"/>
    <n v="49"/>
    <n v="4828"/>
    <n v="298"/>
    <n v="0.89980250929368033"/>
    <n v="0.10019749070631967"/>
    <n v="51648"/>
    <n v="10810"/>
    <n v="2675"/>
    <n v="35298"/>
    <n v="0.68343401486988853"/>
    <n v="2538"/>
    <n v="327"/>
    <n v="0.2610943308550186"/>
    <n v="4.9140334572490708E-2"/>
    <n v="0.28874302973977695"/>
    <n v="165825"/>
    <n v="151129"/>
    <n v="14696"/>
    <n v="0.91099999999999992"/>
    <n v="75902"/>
    <n v="72088"/>
    <n v="3814"/>
    <n v="0.95"/>
    <n v="89923"/>
    <n v="79041"/>
    <n v="10882"/>
    <n v="0.879"/>
    <n v="22077"/>
    <n v="20909"/>
    <n v="1168"/>
    <n v="0.94700000000000006"/>
    <n v="143748"/>
    <n v="130220"/>
    <n v="13528"/>
    <n v="0.90599999999999992"/>
    <n v="121852"/>
    <n v="49006"/>
    <n v="61853"/>
    <n v="10993"/>
    <n v="9.0215999737386338E-2"/>
    <n v="0.50760758953484553"/>
    <n v="4.4579277722186843"/>
    <n v="58724"/>
    <n v="24452"/>
    <n v="0.41638852939173082"/>
    <n v="29197"/>
    <n v="0.49719024589605615"/>
    <n v="5075"/>
    <n v="8.6421224712213071E-2"/>
    <n v="63128"/>
    <n v="24554"/>
    <n v="32656"/>
    <n v="9.3746039792168293E-2"/>
    <n v="0.51729818780889625"/>
    <n v="5918"/>
    <n v="122426"/>
    <n v="23663"/>
    <n v="57347"/>
    <n v="22925"/>
    <n v="10430"/>
    <n v="221"/>
    <n v="6123"/>
    <n v="142"/>
    <n v="56"/>
    <n v="1519"/>
    <n v="23663"/>
    <n v="98763"/>
    <n v="41416"/>
    <n v="81010"/>
    <n v="18491"/>
    <n v="0.19328410631728554"/>
    <n v="0.80671589368271446"/>
    <n v="0.33829415320275102"/>
    <n v="0.15103817816476892"/>
    <n v="0.57250502344273269"/>
    <n v="56273"/>
    <n v="8188"/>
    <n v="24783"/>
    <n v="13436"/>
    <n v="6238"/>
    <n v="147"/>
    <n v="2598"/>
    <n v="50"/>
    <n v="40"/>
    <n v="793"/>
    <n v="0.14550494908748424"/>
    <n v="0.85449505091251576"/>
    <n v="0.41408846160680968"/>
    <n v="0.17532386757414745"/>
    <n v="66153"/>
    <n v="15475"/>
    <n v="32564"/>
    <n v="9489"/>
    <n v="4192"/>
    <n v="74"/>
    <n v="3525"/>
    <n v="92"/>
    <n v="16"/>
    <n v="726"/>
    <n v="0.23392741069943918"/>
    <n v="0.76607258930056077"/>
    <n v="0.27381978141580882"/>
    <n v="197197"/>
    <n v="3716"/>
    <n v="38002"/>
    <n v="6178"/>
    <n v="31482"/>
    <n v="17091"/>
    <n v="6028"/>
    <n v="686"/>
    <n v="29782"/>
    <n v="47623"/>
    <n v="10537"/>
    <n v="1395"/>
    <n v="4677"/>
    <n v="0.32816929263629774"/>
    <n v="8.6669675502162813E-2"/>
    <n v="11.53806096776081"/>
    <n v="0.15772390099808348"/>
    <n v="92663"/>
    <n v="1638"/>
    <n v="25314"/>
    <n v="5140"/>
    <n v="23512"/>
    <n v="8456"/>
    <n v="3551"/>
    <n v="444"/>
    <n v="14810"/>
    <n v="1688"/>
    <n v="4185"/>
    <n v="730"/>
    <n v="3195"/>
    <n v="0.72964397871858244"/>
    <n v="104534"/>
    <n v="2078"/>
    <n v="12688"/>
    <n v="1038"/>
    <n v="7970"/>
    <n v="8635"/>
    <n v="2477"/>
    <n v="242"/>
    <n v="14972"/>
    <n v="45935"/>
    <n v="6352"/>
    <n v="665"/>
    <n v="1482"/>
    <n v="0.33372873897487898"/>
    <n v="197197"/>
    <n v="108816"/>
    <n v="236"/>
    <n v="13370"/>
    <n v="837"/>
    <n v="708"/>
    <n v="769"/>
    <n v="34"/>
    <n v="53"/>
    <n v="72374"/>
    <n v="0.36701369696293556"/>
    <n v="0.63298630303706438"/>
    <n v="25956"/>
    <n v="17242"/>
    <n v="92"/>
    <n v="1241"/>
    <n v="236"/>
    <n v="185"/>
    <n v="125"/>
    <n v="13"/>
    <n v="13"/>
    <n v="6809"/>
    <n v="0.26232855601787641"/>
    <n v="171241"/>
    <n v="91574"/>
    <n v="144"/>
    <n v="12129"/>
    <n v="601"/>
    <n v="523"/>
    <n v="644"/>
    <n v="21"/>
    <n v="40"/>
    <n v="65565"/>
    <n v="0.38288143610467118"/>
    <n v="251212"/>
    <n v="243771"/>
    <n v="7441"/>
    <n v="0.03"/>
    <n v="3442"/>
    <n v="2192"/>
    <n v="3376"/>
    <n v="2717"/>
    <n v="120024"/>
    <n v="116507"/>
    <n v="3517"/>
    <n v="2.8999999999999998E-2"/>
    <n v="131188"/>
    <n v="127264"/>
    <n v="3924"/>
    <n v="0.03"/>
    <n v="51648"/>
    <n v="315"/>
    <n v="39400"/>
    <n v="5851"/>
    <n v="880"/>
    <n v="401"/>
    <n v="4801"/>
    <n v="9.2956164807930605E-2"/>
    <n v="0.90704383519206944"/>
    <n v="0.76895523543990085"/>
    <n v="51648"/>
    <n v="240"/>
    <n v="37423"/>
    <n v="7946"/>
    <n v="1938"/>
    <n v="194"/>
    <n v="1802"/>
    <n v="90"/>
    <n v="309"/>
    <n v="10"/>
    <n v="1696"/>
    <n v="4.038878562577447E-2"/>
    <n v="0.88905669144981414"/>
    <n v="51648"/>
    <n v="253"/>
    <n v="37544"/>
    <n v="7975"/>
    <n v="1951"/>
    <n v="196"/>
    <n v="1908"/>
    <n v="92"/>
    <n v="14"/>
    <n v="13"/>
    <n v="1702"/>
    <n v="0.88828221809169761"/>
    <n v="0.82900596344485744"/>
    <n v="51648"/>
    <n v="13372"/>
    <n v="7467"/>
    <n v="12602"/>
    <n v="9407"/>
    <n v="1157"/>
    <n v="12"/>
    <n v="6347"/>
    <n v="1284"/>
    <n v="0.25890644361833953"/>
    <n v="64185.599999999999"/>
    <n v="0.40419764560099131"/>
    <n v="51648"/>
    <n v="2758"/>
    <n v="6"/>
    <n v="113"/>
    <n v="22"/>
    <n v="38100"/>
    <n v="4509"/>
    <n v="188"/>
    <n v="1187"/>
    <n v="4765"/>
    <n v="51648"/>
    <n v="0.92636694547707554"/>
    <n v="0.24996772763122119"/>
    <n v="1.0794858396906679"/>
    <n v="0.21920171642698255"/>
    <n v="33754"/>
    <n v="0.65353934324659235"/>
    <n v="0.60830074429166137"/>
    <n v="17147"/>
    <n v="17894"/>
    <n v="1869"/>
    <n v="10276"/>
    <n v="412"/>
    <n v="247"/>
    <n v="0.19896220570012391"/>
    <n v="0.33199736679058239"/>
    <n v="0.3464606567534077"/>
    <n v="7.9770755885997524E-3"/>
    <n v="51648"/>
    <n v="419"/>
    <n v="17236"/>
    <n v="31353"/>
    <n v="1921"/>
    <n v="460"/>
    <n v="133"/>
    <n v="15744"/>
    <n v="0.381602385377943"/>
    <n v="150383"/>
    <n v="147286"/>
    <n v="0.50678530630221452"/>
    <n v="0.80239520388903218"/>
    <n v="11818158"/>
    <n v="483575389.04399997"/>
    <n v="9979271.8094348554"/>
    <m/>
    <m/>
    <n v="0"/>
    <n v="0"/>
    <m/>
    <n v="0"/>
    <n v="0"/>
    <n v="2148"/>
    <n v="2148"/>
    <n v="7.390891448862463E-3"/>
    <n v="0.10390130353817505"/>
    <n v="22318"/>
    <n v="913207.924"/>
    <n v="175591.75249387912"/>
    <n v="5763"/>
    <n v="5763"/>
    <n v="1.9829472728023451E-2"/>
    <n v="0.75399965295852855"/>
    <n v="434530"/>
    <n v="17780098.539999999"/>
    <n v="755635.05392444506"/>
    <m/>
    <m/>
    <n v="0"/>
    <n v="0"/>
    <m/>
    <n v="0"/>
    <m/>
    <m/>
    <n v="0"/>
    <m/>
    <n v="0"/>
    <m/>
    <n v="821"/>
    <n v="821"/>
    <n v="2.8249170761248054E-3"/>
    <n v="0.18660170523751521"/>
    <n v="15320"/>
    <n v="46.48621680876979"/>
    <n v="134610"/>
    <n v="18247"/>
    <n v="18247"/>
    <n v="6.2784728243665447E-2"/>
    <n v="0.18919986847152956"/>
    <n v="345233"/>
    <n v="4290284.2921025474"/>
    <m/>
    <m/>
    <n v="0"/>
    <n v="0"/>
    <m/>
    <n v="0"/>
    <n v="116363"/>
    <n v="116363"/>
    <n v="0.40038468420110934"/>
    <n v="0.19950001289069552"/>
    <n v="2321442"/>
    <n v="12573165.658323385"/>
    <n v="293725"/>
    <n v="290628"/>
    <n v="0.37379182084415308"/>
    <n v="8.5399291671426937E-3"/>
    <n v="0.35930271430425942"/>
    <n v="0"/>
    <n v="2.7206566880141347E-2"/>
    <n v="0"/>
    <n v="0.15447127012132883"/>
    <n v="0"/>
    <n v="0.45269561093241045"/>
    <n v="1.6737317307396974E-6"/>
    <n v="27773995.052495919"/>
    <n v="110.55998540076079"/>
    <n v="3097"/>
    <n v="1.0543876074559536E-2"/>
    <n v="0.85526257553834373"/>
    <n v="1.1569033326433451"/>
    <n v="-1.5178119999999999"/>
    <n v="128"/>
    <b v="0"/>
    <b v="0"/>
    <b v="0"/>
    <b v="0"/>
    <b v="0"/>
    <b v="1"/>
    <b v="0"/>
    <b v="0"/>
    <m/>
    <m/>
    <m/>
    <m/>
    <m/>
    <m/>
    <m/>
    <m/>
    <m/>
    <n v="0"/>
    <n v="0"/>
    <n v="0"/>
    <n v="0"/>
    <n v="0"/>
    <n v="0"/>
    <n v="0"/>
    <n v="0"/>
    <n v="0"/>
    <n v="0"/>
    <n v="0"/>
    <n v="620"/>
    <n v="1"/>
    <m/>
    <m/>
    <m/>
    <n v="1"/>
    <m/>
    <m/>
    <n v="8"/>
    <m/>
    <n v="1"/>
    <m/>
    <m/>
    <m/>
    <m/>
    <m/>
    <m/>
    <m/>
    <m/>
    <n v="1"/>
    <m/>
    <m/>
    <n v="1"/>
    <n v="8"/>
    <m/>
    <n v="1"/>
    <m/>
    <m/>
    <m/>
    <m/>
    <n v="2"/>
    <m/>
    <m/>
    <n v="10"/>
    <m/>
    <m/>
    <m/>
    <n v="27"/>
    <m/>
    <m/>
    <n v="2"/>
    <n v="11"/>
    <n v="6"/>
    <m/>
    <m/>
    <m/>
    <m/>
    <m/>
    <n v="2"/>
    <m/>
    <n v="7"/>
    <n v="18"/>
    <m/>
    <m/>
    <m/>
    <n v="26"/>
    <m/>
    <m/>
    <n v="2"/>
    <n v="12"/>
    <n v="6"/>
    <m/>
    <m/>
    <n v="2"/>
    <m/>
    <n v="2"/>
    <m/>
    <n v="3"/>
    <n v="11"/>
    <m/>
    <m/>
    <m/>
    <n v="3"/>
    <m/>
    <m/>
    <n v="4"/>
    <n v="28"/>
    <m/>
    <n v="17"/>
    <m/>
    <m/>
    <m/>
    <m/>
    <m/>
    <m/>
    <n v="5"/>
    <m/>
    <m/>
    <m/>
    <m/>
    <n v="39"/>
    <n v="0"/>
    <n v="0"/>
    <n v="0"/>
    <n v="58"/>
    <n v="0"/>
    <n v="0"/>
    <n v="5"/>
    <n v="67"/>
    <n v="0"/>
    <n v="31"/>
    <n v="0"/>
    <n v="0"/>
    <n v="2"/>
    <n v="0"/>
    <n v="0"/>
    <n v="11"/>
    <n v="0"/>
    <n v="10"/>
  </r>
  <r>
    <s v="MMR111"/>
    <s v="Bago"/>
    <s v="MMR007D001"/>
    <s v="Bago"/>
    <s v="MMR007007"/>
    <s v="Daik-U"/>
    <n v="44"/>
    <n v="9"/>
    <x v="2"/>
    <n v="101239.33222913042"/>
    <n v="0.50012673564839571"/>
    <n v="0.19"/>
    <n v="0.93700000000000006"/>
    <n v="0.13576599060978992"/>
    <n v="0.37352381498799925"/>
    <n v="0.49299999999999999"/>
    <n v="0.44222236793215747"/>
    <n v="0.2231766222979914"/>
    <n v="0.25707603872970081"/>
    <n v="0.76733766091840971"/>
    <n v="0.84807553603042418"/>
    <n v="0.33434279627427665"/>
    <n v="1"/>
    <n v="101239.33222913042"/>
    <n v="202530"/>
    <n v="96362"/>
    <n v="106168"/>
    <n v="3.9336713821454435E-3"/>
    <n v="90.8"/>
    <n v="1284.48037626"/>
    <n v="157.67465485903585"/>
    <n v="0.13616941858232867"/>
    <n v="198484"/>
    <n v="92948"/>
    <n v="105536"/>
    <n v="4046"/>
    <n v="3414"/>
    <n v="632"/>
    <n v="38477"/>
    <n v="18054"/>
    <n v="20423"/>
    <n v="88.4"/>
    <n v="164053"/>
    <n v="78308"/>
    <n v="85745"/>
    <n v="91.3"/>
    <n v="0.19"/>
    <n v="63298"/>
    <n v="128320"/>
    <n v="10912"/>
    <n v="0.57799999999999996"/>
    <n v="85467.66"/>
    <n v="0.49299999999999999"/>
    <n v="0.50700000000000001"/>
    <n v="8.5"/>
    <n v="139232"/>
    <n v="39002"/>
    <n v="85637"/>
    <n v="10567"/>
    <n v="2584"/>
    <n v="1442"/>
    <n v="45753"/>
    <n v="33539"/>
    <n v="12214"/>
    <n v="0.26700000000000002"/>
    <n v="198484"/>
    <n v="4046"/>
    <n v="2.0384514620825859E-2"/>
    <n v="1898"/>
    <n v="5259"/>
    <n v="9269"/>
    <n v="10458"/>
    <n v="8077"/>
    <n v="5109"/>
    <n v="2907"/>
    <n v="1612"/>
    <n v="1164"/>
    <n v="4.3"/>
    <n v="45753"/>
    <n v="4.4265949773785325"/>
    <n v="299"/>
    <n v="2012"/>
    <n v="2585"/>
    <n v="27468"/>
    <n v="12236"/>
    <n v="591"/>
    <n v="432"/>
    <n v="130"/>
    <n v="45753"/>
    <n v="43341"/>
    <n v="682"/>
    <n v="803"/>
    <n v="740"/>
    <n v="135"/>
    <n v="52"/>
    <n v="45753"/>
    <n v="20139"/>
    <n v="58"/>
    <n v="36"/>
    <n v="24935"/>
    <n v="206"/>
    <n v="379"/>
    <n v="86847.099999999991"/>
    <n v="0.54499158525124036"/>
    <n v="4.5024369986667537E-3"/>
    <n v="0.44222236793215747"/>
    <n v="0.55777763206784248"/>
    <n v="45753"/>
    <n v="870"/>
    <n v="30721"/>
    <n v="13"/>
    <n v="10010"/>
    <n v="43"/>
    <n v="4008"/>
    <n v="88"/>
    <n v="0.90953598671125391"/>
    <n v="9.0464013288746092E-2"/>
    <n v="45753"/>
    <n v="9956"/>
    <n v="255"/>
    <n v="32677"/>
    <n v="0.71420453303608511"/>
    <n v="2679"/>
    <n v="186"/>
    <n v="0.2231766222979914"/>
    <n v="5.8553537472952596E-2"/>
    <n v="0.32412082267829428"/>
    <n v="136090"/>
    <n v="127521"/>
    <n v="8569"/>
    <n v="0.93700000000000006"/>
    <n v="61837"/>
    <n v="59993"/>
    <n v="1844"/>
    <n v="0.97"/>
    <n v="74253"/>
    <n v="67528"/>
    <n v="6725"/>
    <n v="0.90900000000000003"/>
    <n v="26903"/>
    <n v="25148"/>
    <n v="1755"/>
    <n v="0.93500000000000005"/>
    <n v="109187"/>
    <n v="102373"/>
    <n v="6814"/>
    <n v="0.93799999999999994"/>
    <n v="91707"/>
    <n v="36420"/>
    <n v="47826"/>
    <n v="7461"/>
    <n v="8.1356930223428964E-2"/>
    <n v="0.52150871798226961"/>
    <n v="4.8813831926015281"/>
    <n v="44019"/>
    <n v="17939"/>
    <n v="0.40752856720961406"/>
    <n v="22441"/>
    <n v="0.50980258524727962"/>
    <n v="3639"/>
    <n v="8.2668847543106383E-2"/>
    <n v="47688"/>
    <n v="18481"/>
    <n v="25385"/>
    <n v="8.0145948666331152E-2"/>
    <n v="0.53231420902533133"/>
    <n v="3822"/>
    <n v="104577"/>
    <n v="14198"/>
    <n v="51317"/>
    <n v="19712"/>
    <n v="8769"/>
    <n v="281"/>
    <n v="5798"/>
    <n v="112"/>
    <n v="314"/>
    <n v="4076"/>
    <n v="14198"/>
    <n v="90379"/>
    <n v="39062"/>
    <n v="65515"/>
    <n v="19350"/>
    <n v="0.13576599060978992"/>
    <n v="0.86423400939021011"/>
    <n v="0.37352381498799925"/>
    <n v="0.18503112539086033"/>
    <n v="0.61887891218910474"/>
    <n v="48089"/>
    <n v="5149"/>
    <n v="21306"/>
    <n v="11239"/>
    <n v="5158"/>
    <n v="202"/>
    <n v="2470"/>
    <n v="37"/>
    <n v="227"/>
    <n v="2301"/>
    <n v="0.10707230343737653"/>
    <n v="0.8929276965626235"/>
    <n v="0.4498741916030693"/>
    <n v="0.21616170018091455"/>
    <n v="56488"/>
    <n v="9049"/>
    <n v="30011"/>
    <n v="8473"/>
    <n v="3611"/>
    <n v="79"/>
    <n v="3328"/>
    <n v="75"/>
    <n v="87"/>
    <n v="1775"/>
    <n v="0.16019331539442005"/>
    <n v="0.83980668460557995"/>
    <n v="0.30852570457442291"/>
    <n v="161472"/>
    <n v="3463"/>
    <n v="39848"/>
    <n v="6031"/>
    <n v="29591"/>
    <n v="9930"/>
    <n v="3564"/>
    <n v="460"/>
    <n v="21995"/>
    <n v="33762"/>
    <n v="8439"/>
    <n v="1426"/>
    <n v="2963"/>
    <n v="0.27058561236623069"/>
    <n v="6.1496730083234245E-2"/>
    <n v="16.261027190332324"/>
    <n v="0.22228627928570047"/>
    <n v="75747"/>
    <n v="1650"/>
    <n v="24324"/>
    <n v="4725"/>
    <n v="19225"/>
    <n v="5063"/>
    <n v="2073"/>
    <n v="306"/>
    <n v="10940"/>
    <n v="830"/>
    <n v="3385"/>
    <n v="756"/>
    <n v="2470"/>
    <n v="0.75329716028357563"/>
    <n v="85725"/>
    <n v="1813"/>
    <n v="15524"/>
    <n v="1306"/>
    <n v="10366"/>
    <n v="4867"/>
    <n v="1491"/>
    <n v="154"/>
    <n v="11055"/>
    <n v="32932"/>
    <n v="5054"/>
    <n v="670"/>
    <n v="493"/>
    <n v="0.4125634295713036"/>
    <n v="161472"/>
    <n v="104427"/>
    <n v="127"/>
    <n v="408"/>
    <n v="1096"/>
    <n v="960"/>
    <n v="430"/>
    <n v="5"/>
    <n v="32"/>
    <n v="53987"/>
    <n v="0.33434279627427665"/>
    <n v="0.66565720372572335"/>
    <n v="31528"/>
    <n v="22015"/>
    <n v="59"/>
    <n v="109"/>
    <n v="304"/>
    <n v="270"/>
    <n v="64"/>
    <n v="5"/>
    <n v="6"/>
    <n v="8696"/>
    <n v="0.27581832022329356"/>
    <n v="129944"/>
    <n v="82412"/>
    <n v="68"/>
    <n v="299"/>
    <n v="792"/>
    <n v="690"/>
    <n v="366"/>
    <s v="-"/>
    <n v="26"/>
    <n v="45291"/>
    <n v="0.34854244905497755"/>
    <n v="202530"/>
    <n v="197903"/>
    <n v="4627"/>
    <n v="2.3E-2"/>
    <n v="1775"/>
    <n v="1347"/>
    <n v="2176"/>
    <n v="1740"/>
    <n v="96362"/>
    <n v="94188"/>
    <n v="2174"/>
    <n v="2.3E-2"/>
    <n v="106168"/>
    <n v="103715"/>
    <n v="2453"/>
    <n v="2.3E-2"/>
    <n v="45753"/>
    <n v="494"/>
    <n v="34614"/>
    <n v="5368"/>
    <n v="1992"/>
    <n v="55"/>
    <n v="3230"/>
    <n v="7.0596463619871916E-2"/>
    <n v="0.92940353638012807"/>
    <n v="0.76733766091840971"/>
    <n v="45753"/>
    <n v="154"/>
    <n v="29704"/>
    <n v="6762"/>
    <n v="1808"/>
    <n v="3797"/>
    <n v="962"/>
    <n v="111"/>
    <n v="2182"/>
    <n v="4"/>
    <n v="269"/>
    <n v="0.10644110768692763"/>
    <n v="0.84807553603042418"/>
    <n v="45753"/>
    <n v="175"/>
    <n v="34036"/>
    <n v="5990"/>
    <n v="1875"/>
    <n v="1313"/>
    <n v="2024"/>
    <n v="25"/>
    <n v="29"/>
    <s v="-"/>
    <n v="286"/>
    <n v="0.87983301641422418"/>
    <n v="0.80770659847441695"/>
    <n v="45753"/>
    <n v="11762"/>
    <n v="4368"/>
    <n v="9772"/>
    <n v="13446"/>
    <n v="2239"/>
    <n v="195"/>
    <n v="3693"/>
    <n v="278"/>
    <n v="0.25707603872970081"/>
    <n v="50576.6"/>
    <n v="0.38672873909907546"/>
    <n v="45753"/>
    <n v="3074"/>
    <n v="26"/>
    <n v="70"/>
    <n v="26"/>
    <n v="38919"/>
    <n v="2800"/>
    <n v="71"/>
    <n v="52"/>
    <n v="715"/>
    <n v="45753"/>
    <n v="1.0885843551242542"/>
    <n v="0.29373992553800804"/>
    <n v="0.91862426213709181"/>
    <n v="0.18653696751559312"/>
    <n v="27392"/>
    <n v="0.59869298188096953"/>
    <n v="0.4936473895727081"/>
    <n v="17095"/>
    <n v="18361"/>
    <n v="1784"/>
    <n v="10442"/>
    <n v="458"/>
    <n v="1666"/>
    <n v="0.2282254715537779"/>
    <n v="0.37363670141848621"/>
    <n v="0.40130701811903047"/>
    <n v="3.6412912814460255E-2"/>
    <n v="45753"/>
    <n v="513"/>
    <n v="13058"/>
    <n v="22782"/>
    <n v="1110"/>
    <n v="2905"/>
    <n v="1237"/>
    <n v="11810"/>
    <n v="0.34791161235328832"/>
    <n v="211085"/>
    <n v="211085"/>
    <n v="0.61856228992735551"/>
    <n v="0.79658421962716441"/>
    <n v="16814698"/>
    <n v="688023812.76399994"/>
    <n v="14301933.584281985"/>
    <m/>
    <m/>
    <n v="0"/>
    <n v="0"/>
    <m/>
    <n v="0"/>
    <n v="0"/>
    <n v="4105"/>
    <n v="4105"/>
    <n v="1.202926877869955E-2"/>
    <n v="9.9532277710109612E-2"/>
    <n v="40858"/>
    <n v="1671827.6439999999"/>
    <n v="335569.89943546266"/>
    <n v="4715"/>
    <n v="4715"/>
    <n v="1.3816809328031273E-2"/>
    <n v="0.70209968186638394"/>
    <n v="331040"/>
    <n v="13545494.720000001"/>
    <n v="618223.02260172809"/>
    <m/>
    <m/>
    <n v="0"/>
    <n v="0"/>
    <m/>
    <n v="0"/>
    <m/>
    <m/>
    <n v="0"/>
    <m/>
    <n v="0"/>
    <m/>
    <m/>
    <m/>
    <n v="0"/>
    <n v="0"/>
    <m/>
    <n v="0"/>
    <n v="121346"/>
    <n v="67755"/>
    <n v="67755"/>
    <n v="0.19854886872126382"/>
    <n v="0.20290000737952918"/>
    <n v="1374749"/>
    <n v="15930739.968839157"/>
    <m/>
    <m/>
    <n v="0"/>
    <n v="0"/>
    <m/>
    <n v="0"/>
    <n v="53591"/>
    <n v="53591"/>
    <n v="0.15704276324464983"/>
    <n v="0.17890018846448097"/>
    <n v="958744"/>
    <n v="5790573.6427834323"/>
    <n v="341251"/>
    <n v="341251"/>
    <n v="0.43890070005260362"/>
    <n v="1.0027455607225084E-2"/>
    <n v="0.38677875618666652"/>
    <n v="0"/>
    <n v="1.6719105169852623E-2"/>
    <n v="0"/>
    <n v="0.43082788449336551"/>
    <n v="0"/>
    <n v="0.1565991659774241"/>
    <n v="0"/>
    <n v="36977040.117941767"/>
    <n v="182.57561900924193"/>
    <n v="0"/>
    <n v="0"/>
    <n v="0.59349276632156389"/>
    <n v="1.684940502641584"/>
    <n v="-0.91338430000000004"/>
    <n v="175"/>
    <b v="0"/>
    <b v="0"/>
    <b v="0"/>
    <b v="0"/>
    <b v="0"/>
    <b v="1"/>
    <b v="0"/>
    <b v="0"/>
    <m/>
    <m/>
    <m/>
    <m/>
    <m/>
    <m/>
    <m/>
    <m/>
    <m/>
    <n v="0"/>
    <n v="0"/>
    <n v="0"/>
    <n v="0"/>
    <n v="0"/>
    <n v="0"/>
    <n v="0"/>
    <n v="0"/>
    <n v="0"/>
    <n v="0"/>
    <n v="0"/>
    <n v="620"/>
    <n v="1"/>
    <m/>
    <m/>
    <m/>
    <n v="1"/>
    <m/>
    <n v="1"/>
    <n v="10"/>
    <m/>
    <n v="1"/>
    <m/>
    <m/>
    <m/>
    <m/>
    <m/>
    <m/>
    <m/>
    <m/>
    <n v="1"/>
    <m/>
    <m/>
    <n v="1"/>
    <n v="190"/>
    <m/>
    <m/>
    <m/>
    <m/>
    <m/>
    <n v="1"/>
    <n v="2"/>
    <m/>
    <m/>
    <n v="21"/>
    <m/>
    <m/>
    <m/>
    <n v="11"/>
    <m/>
    <m/>
    <m/>
    <n v="9"/>
    <n v="3"/>
    <m/>
    <m/>
    <m/>
    <m/>
    <m/>
    <n v="1"/>
    <m/>
    <m/>
    <n v="50"/>
    <m/>
    <m/>
    <m/>
    <n v="10"/>
    <m/>
    <m/>
    <m/>
    <n v="9"/>
    <n v="3"/>
    <m/>
    <m/>
    <m/>
    <m/>
    <n v="1"/>
    <m/>
    <m/>
    <n v="50"/>
    <m/>
    <m/>
    <m/>
    <n v="2"/>
    <m/>
    <m/>
    <m/>
    <n v="7"/>
    <m/>
    <n v="15"/>
    <m/>
    <m/>
    <m/>
    <m/>
    <m/>
    <m/>
    <n v="2"/>
    <m/>
    <m/>
    <m/>
    <m/>
    <n v="121"/>
    <n v="0"/>
    <n v="0"/>
    <n v="0"/>
    <n v="25"/>
    <n v="0"/>
    <n v="1"/>
    <n v="1"/>
    <n v="225"/>
    <n v="0"/>
    <n v="22"/>
    <n v="0"/>
    <n v="0"/>
    <n v="0"/>
    <n v="1"/>
    <n v="0"/>
    <n v="6"/>
    <n v="0"/>
    <n v="0"/>
  </r>
  <r>
    <s v="MMR111"/>
    <s v="Bago"/>
    <s v="MMR007D001"/>
    <s v="Bago"/>
    <s v="MMR007008"/>
    <s v="Shwegyin"/>
    <n v="60"/>
    <n v="8"/>
    <x v="4"/>
    <n v="54142.128276902178"/>
    <n v="0.49617419853620653"/>
    <n v="0.22899999999999998"/>
    <n v="0.93700000000000006"/>
    <n v="0.11437258800140335"/>
    <n v="0.35689782871399056"/>
    <n v="0.56100000000000005"/>
    <n v="0.47952437792672847"/>
    <n v="0.21191809751170693"/>
    <n v="0.22853732439629051"/>
    <n v="0.6966761546230833"/>
    <n v="0.71141309337985492"/>
    <n v="0.42775091788142061"/>
    <n v="1"/>
    <n v="54142.128276902178"/>
    <n v="107462"/>
    <n v="53092"/>
    <n v="54370"/>
    <n v="2.0871979166943843E-3"/>
    <n v="97.6"/>
    <n v="2440.8335055900002"/>
    <n v="44.026763707516459"/>
    <n v="3.8021956169644502E-2"/>
    <n v="104486"/>
    <n v="50630"/>
    <n v="53856"/>
    <n v="2976"/>
    <n v="2462"/>
    <n v="514"/>
    <n v="24579"/>
    <n v="11994"/>
    <n v="12585"/>
    <n v="95.3"/>
    <n v="82883"/>
    <n v="41098"/>
    <n v="41785"/>
    <n v="98.4"/>
    <n v="0.22899999999999998"/>
    <n v="36916"/>
    <n v="65858"/>
    <n v="4688"/>
    <n v="0.63200000000000001"/>
    <n v="39546.015999999996"/>
    <n v="0.56100000000000005"/>
    <n v="0.43899999999999995"/>
    <n v="7.1"/>
    <n v="70546"/>
    <n v="19897"/>
    <n v="43739"/>
    <n v="4821"/>
    <n v="1207"/>
    <n v="882"/>
    <n v="21782"/>
    <n v="16154"/>
    <n v="5628"/>
    <n v="0.25800000000000001"/>
    <n v="104486"/>
    <n v="2976"/>
    <n v="2.8482284707999159E-2"/>
    <n v="682"/>
    <n v="1996"/>
    <n v="3782"/>
    <n v="4415"/>
    <n v="3894"/>
    <n v="2816"/>
    <n v="1896"/>
    <n v="1216"/>
    <n v="1085"/>
    <n v="4.8"/>
    <n v="21782"/>
    <n v="4.933523092461666"/>
    <n v="497"/>
    <n v="714"/>
    <n v="839"/>
    <n v="13135"/>
    <n v="5451"/>
    <n v="599"/>
    <n v="417"/>
    <n v="130"/>
    <n v="21782"/>
    <n v="20149"/>
    <n v="366"/>
    <n v="363"/>
    <n v="706"/>
    <n v="151"/>
    <n v="47"/>
    <n v="21782"/>
    <n v="10393"/>
    <n v="33"/>
    <n v="19"/>
    <n v="11087"/>
    <n v="37"/>
    <n v="213"/>
    <n v="50044.799999999996"/>
    <n v="0.50899825544027177"/>
    <n v="1.6986502616839593E-3"/>
    <n v="0.47952437792672847"/>
    <n v="0.52047562207327158"/>
    <n v="21782"/>
    <n v="736"/>
    <n v="10660"/>
    <n v="12"/>
    <n v="8024"/>
    <n v="22"/>
    <n v="1768"/>
    <n v="560"/>
    <n v="0.89211275364980258"/>
    <n v="0.10788724635019742"/>
    <n v="21782"/>
    <n v="4559"/>
    <n v="57"/>
    <n v="15498"/>
    <n v="0.7115049123129189"/>
    <n v="1535"/>
    <n v="133"/>
    <n v="0.21191809751170693"/>
    <n v="7.0471031126618303E-2"/>
    <n v="0.3141814342117345"/>
    <n v="68120"/>
    <n v="63831"/>
    <n v="4289"/>
    <n v="0.93700000000000006"/>
    <n v="32329"/>
    <n v="30924"/>
    <n v="1405"/>
    <n v="0.95700000000000007"/>
    <n v="35791"/>
    <n v="32907"/>
    <n v="2884"/>
    <n v="0.91900000000000004"/>
    <n v="16425"/>
    <n v="15864"/>
    <n v="561"/>
    <n v="0.96599999999999997"/>
    <n v="51695"/>
    <n v="47967"/>
    <n v="3728"/>
    <n v="0.92799999999999994"/>
    <n v="50781"/>
    <n v="21047"/>
    <n v="25241"/>
    <n v="4493"/>
    <n v="8.847797404541069E-2"/>
    <n v="0.49705598550639019"/>
    <n v="4.6843979523703538"/>
    <n v="24934"/>
    <n v="10343"/>
    <n v="0.41481511189540388"/>
    <n v="12324"/>
    <n v="0.49426485922836289"/>
    <n v="2267"/>
    <n v="9.0920028876233253E-2"/>
    <n v="25847"/>
    <n v="10704"/>
    <n v="12917"/>
    <n v="8.6122180523851899E-2"/>
    <n v="0.49974852013773358"/>
    <n v="2226"/>
    <n v="51306"/>
    <n v="5868"/>
    <n v="27127"/>
    <n v="9946"/>
    <n v="4854"/>
    <n v="115"/>
    <n v="2704"/>
    <n v="99"/>
    <n v="41"/>
    <n v="552"/>
    <n v="5868"/>
    <n v="45438"/>
    <n v="18311"/>
    <n v="32995"/>
    <n v="8365"/>
    <n v="0.11437258800140335"/>
    <n v="0.88562741199859663"/>
    <n v="0.35689782871399056"/>
    <n v="0.16304135968502709"/>
    <n v="0.62126262035629365"/>
    <n v="24914"/>
    <n v="2488"/>
    <n v="11929"/>
    <n v="5909"/>
    <n v="2832"/>
    <n v="60"/>
    <n v="1239"/>
    <n v="66"/>
    <n v="25"/>
    <n v="366"/>
    <n v="9.986353054507506E-2"/>
    <n v="0.90013646945492498"/>
    <n v="0.42132937304326884"/>
    <n v="0.18415348799871559"/>
    <n v="26392"/>
    <n v="3380"/>
    <n v="15198"/>
    <n v="4037"/>
    <n v="2022"/>
    <n v="55"/>
    <n v="1465"/>
    <n v="33"/>
    <n v="16"/>
    <n v="186"/>
    <n v="0.12806911185207639"/>
    <n v="0.87193088814792363"/>
    <n v="0.29607456805092452"/>
    <n v="82527"/>
    <n v="2694"/>
    <n v="12368"/>
    <n v="1347"/>
    <n v="19474"/>
    <n v="4615"/>
    <n v="2731"/>
    <n v="375"/>
    <n v="12460"/>
    <n v="18383"/>
    <n v="3979"/>
    <n v="681"/>
    <n v="3420"/>
    <n v="0.27867243447598966"/>
    <n v="5.5921092490942355E-2"/>
    <n v="17.882340195016251"/>
    <n v="0.24444943239714573"/>
    <n v="40455"/>
    <n v="1771"/>
    <n v="8485"/>
    <n v="1032"/>
    <n v="13574"/>
    <n v="2638"/>
    <n v="1682"/>
    <n v="248"/>
    <n v="6046"/>
    <n v="664"/>
    <n v="1619"/>
    <n v="342"/>
    <n v="2354"/>
    <n v="0.72134470399208994"/>
    <n v="42072"/>
    <n v="923"/>
    <n v="3883"/>
    <n v="315"/>
    <n v="5900"/>
    <n v="1977"/>
    <n v="1049"/>
    <n v="127"/>
    <n v="6414"/>
    <n v="17719"/>
    <n v="2360"/>
    <n v="339"/>
    <n v="1066"/>
    <n v="0.33388001521201749"/>
    <n v="82527"/>
    <n v="44905"/>
    <n v="26"/>
    <n v="194"/>
    <n v="1075"/>
    <n v="467"/>
    <n v="540"/>
    <n v="6"/>
    <n v="13"/>
    <n v="35301"/>
    <n v="0.42775091788142061"/>
    <n v="0.57224908211857939"/>
    <n v="19821"/>
    <n v="13273"/>
    <n v="14"/>
    <n v="77"/>
    <n v="746"/>
    <n v="199"/>
    <n v="147"/>
    <n v="4"/>
    <n v="2"/>
    <n v="5359"/>
    <n v="0.27036980979768932"/>
    <n v="62706"/>
    <n v="31632"/>
    <n v="12"/>
    <n v="117"/>
    <n v="329"/>
    <n v="268"/>
    <n v="393"/>
    <n v="2"/>
    <n v="11"/>
    <n v="29942"/>
    <n v="0.47749816604471662"/>
    <n v="107462"/>
    <n v="100780"/>
    <n v="6682"/>
    <n v="6.2E-2"/>
    <n v="4318"/>
    <n v="2035"/>
    <n v="2466"/>
    <n v="2386"/>
    <n v="53092"/>
    <n v="49918"/>
    <n v="3174"/>
    <n v="0.06"/>
    <n v="54370"/>
    <n v="50862"/>
    <n v="3508"/>
    <n v="6.5000000000000002E-2"/>
    <n v="21782"/>
    <n v="138"/>
    <n v="15037"/>
    <n v="1690"/>
    <n v="834"/>
    <n v="445"/>
    <n v="3638"/>
    <n v="0.16701863924341198"/>
    <n v="0.83298136075658802"/>
    <n v="0.6966761546230833"/>
    <n v="21782"/>
    <n v="508"/>
    <n v="8177"/>
    <n v="6355"/>
    <n v="3055"/>
    <n v="131"/>
    <n v="1930"/>
    <n v="687"/>
    <n v="456"/>
    <n v="3"/>
    <n v="480"/>
    <n v="0.12615921402993296"/>
    <n v="0.71141309337985492"/>
    <n v="21782"/>
    <n v="532"/>
    <n v="8628"/>
    <n v="5860"/>
    <n v="3084"/>
    <n v="140"/>
    <n v="2262"/>
    <n v="676"/>
    <n v="6"/>
    <n v="72"/>
    <n v="522"/>
    <n v="0.72087044348544671"/>
    <n v="0.70404462400146905"/>
    <n v="21782"/>
    <n v="4978"/>
    <n v="2776"/>
    <n v="7105"/>
    <n v="2791"/>
    <n v="2249"/>
    <n v="29"/>
    <n v="1606"/>
    <n v="248"/>
    <n v="0.22853732439629051"/>
    <n v="23894.399999999998"/>
    <n v="0.40551831787714626"/>
    <n v="21782"/>
    <n v="2795"/>
    <n v="4"/>
    <n v="57"/>
    <n v="18"/>
    <n v="17732"/>
    <n v="995"/>
    <n v="76"/>
    <s v="-"/>
    <n v="105"/>
    <n v="21782"/>
    <n v="1.1387843173262326"/>
    <n v="0.30728571378106695"/>
    <n v="0.87812940939326756"/>
    <n v="0.1783140331318982"/>
    <n v="12930"/>
    <n v="0.5936094022587457"/>
    <n v="0.23301915695002612"/>
    <n v="8759"/>
    <n v="8852"/>
    <n v="1128"/>
    <n v="5097"/>
    <n v="252"/>
    <n v="717"/>
    <n v="0.23400055091359839"/>
    <n v="0.40212101735377836"/>
    <n v="0.40639059774125424"/>
    <n v="3.2917087503443208E-2"/>
    <n v="21782"/>
    <n v="203"/>
    <n v="8198"/>
    <n v="5804"/>
    <n v="361"/>
    <n v="2014"/>
    <n v="657"/>
    <n v="4879"/>
    <n v="0.4324212652648976"/>
    <n v="48390"/>
    <n v="46426"/>
    <n v="0.55662662158597698"/>
    <n v="0.76804958428466807"/>
    <n v="3565747"/>
    <n v="145903235.74599999"/>
    <n v="3145564.907899071"/>
    <m/>
    <m/>
    <n v="0"/>
    <n v="0"/>
    <m/>
    <n v="0"/>
    <n v="0"/>
    <n v="3792"/>
    <n v="3792"/>
    <n v="4.5464355082368173E-2"/>
    <n v="0.10549841772151898"/>
    <n v="40005"/>
    <n v="1636924.59"/>
    <n v="309983.20551992068"/>
    <n v="16367"/>
    <n v="16367"/>
    <n v="0.19623288492434596"/>
    <n v="0.80723712348017362"/>
    <n v="1321205"/>
    <n v="54061066.189999998"/>
    <n v="2146014.0426134639"/>
    <n v="304"/>
    <n v="304"/>
    <n v="3.6448217154641154E-3"/>
    <n v="0.15858552631578948"/>
    <n v="4821"/>
    <n v="46380.283685073147"/>
    <m/>
    <m/>
    <n v="0"/>
    <m/>
    <n v="0"/>
    <m/>
    <m/>
    <m/>
    <n v="0"/>
    <n v="0"/>
    <m/>
    <n v="0"/>
    <n v="16517"/>
    <n v="5953"/>
    <n v="5953"/>
    <n v="7.1373762079466704E-2"/>
    <n v="0.2054006383336133"/>
    <n v="122275"/>
    <n v="1399685.558770563"/>
    <n v="96"/>
    <n v="96"/>
    <n v="1.1509963311991942E-3"/>
    <n v="0.1471875"/>
    <n v="1413"/>
    <n v="22571.781226604075"/>
    <n v="10468"/>
    <n v="10468"/>
    <n v="0.12550655828117882"/>
    <n v="0.21760030569354222"/>
    <n v="227784"/>
    <n v="1131080.3099896805"/>
    <n v="85370"/>
    <n v="83406"/>
    <n v="0.107272804441855"/>
    <n v="2.4508351986549937E-3"/>
    <n v="0.38354560184426728"/>
    <n v="0"/>
    <n v="0.26166818095964084"/>
    <n v="5.6552493242240888E-3"/>
    <n v="0.17066671830019359"/>
    <n v="2.7522266011789994E-3"/>
    <n v="0.13791509345103364"/>
    <n v="0"/>
    <n v="8201280.0897043757"/>
    <n v="76.317955088350999"/>
    <n v="1964"/>
    <n v="2.3005739721213541E-2"/>
    <n v="1.2587794307133653"/>
    <n v="0.77614412536524535"/>
    <n v="-1.1485890000000001"/>
    <n v="164"/>
    <b v="0"/>
    <b v="0"/>
    <b v="1"/>
    <b v="0"/>
    <b v="0"/>
    <b v="1"/>
    <b v="1"/>
    <b v="0"/>
    <m/>
    <m/>
    <m/>
    <m/>
    <m/>
    <m/>
    <m/>
    <m/>
    <m/>
    <n v="0"/>
    <n v="0"/>
    <n v="0"/>
    <n v="0"/>
    <n v="0"/>
    <n v="0"/>
    <n v="0"/>
    <n v="0"/>
    <n v="0"/>
    <n v="0"/>
    <n v="0"/>
    <n v="620"/>
    <n v="1"/>
    <m/>
    <m/>
    <m/>
    <n v="1"/>
    <m/>
    <n v="1"/>
    <n v="8"/>
    <m/>
    <n v="1"/>
    <m/>
    <n v="1"/>
    <m/>
    <m/>
    <m/>
    <m/>
    <m/>
    <m/>
    <n v="5"/>
    <m/>
    <m/>
    <n v="1"/>
    <n v="7"/>
    <m/>
    <n v="6"/>
    <m/>
    <m/>
    <m/>
    <n v="3"/>
    <n v="2"/>
    <n v="1"/>
    <m/>
    <m/>
    <m/>
    <m/>
    <m/>
    <n v="22"/>
    <m/>
    <n v="1"/>
    <n v="4"/>
    <n v="31"/>
    <n v="11"/>
    <n v="2"/>
    <m/>
    <m/>
    <n v="3"/>
    <m/>
    <n v="10"/>
    <m/>
    <n v="8"/>
    <n v="6"/>
    <m/>
    <m/>
    <m/>
    <n v="17"/>
    <m/>
    <n v="3"/>
    <n v="4"/>
    <n v="12"/>
    <n v="13"/>
    <n v="3"/>
    <m/>
    <m/>
    <n v="1"/>
    <n v="12"/>
    <m/>
    <m/>
    <n v="6"/>
    <m/>
    <m/>
    <m/>
    <n v="3"/>
    <m/>
    <n v="2"/>
    <n v="9"/>
    <n v="22"/>
    <m/>
    <n v="20"/>
    <n v="12"/>
    <m/>
    <n v="2"/>
    <m/>
    <n v="1"/>
    <m/>
    <n v="54"/>
    <m/>
    <m/>
    <m/>
    <m/>
    <n v="12"/>
    <n v="0"/>
    <n v="0"/>
    <n v="0"/>
    <n v="48"/>
    <n v="0"/>
    <n v="7"/>
    <n v="9"/>
    <n v="80"/>
    <n v="0"/>
    <n v="51"/>
    <n v="5"/>
    <n v="0"/>
    <n v="2"/>
    <n v="7"/>
    <n v="0"/>
    <n v="79"/>
    <n v="1"/>
    <n v="8"/>
  </r>
  <r>
    <s v="MMR111"/>
    <s v="Bago"/>
    <s v="MMR007D002"/>
    <s v="Taungoo"/>
    <s v="MMR007009"/>
    <s v="Taungoo"/>
    <n v="37"/>
    <n v="27"/>
    <x v="2"/>
    <n v="125408.16159137334"/>
    <n v="0.52144518121556716"/>
    <n v="0.41399999999999998"/>
    <n v="0.93700000000000006"/>
    <n v="0.11321909424724602"/>
    <n v="0.47060288633969999"/>
    <n v="0.42"/>
    <n v="0.34058475461190391"/>
    <n v="0.19166376609815525"/>
    <n v="0.51536721197354685"/>
    <n v="0.77800208840932827"/>
    <n v="0.83548555516881307"/>
    <n v="0.24141681773811183"/>
    <n v="1"/>
    <n v="125408.16159137334"/>
    <n v="262056"/>
    <n v="125142"/>
    <n v="136914"/>
    <n v="5.0898246566903988E-3"/>
    <n v="91.4"/>
    <n v="1727.15712661"/>
    <n v="151.72678615196628"/>
    <n v="0.13103277931478266"/>
    <n v="247505"/>
    <n v="115170"/>
    <n v="132335"/>
    <n v="14551"/>
    <n v="9972"/>
    <n v="4579"/>
    <n v="108589"/>
    <n v="50614"/>
    <n v="57975"/>
    <n v="87.3"/>
    <n v="153467"/>
    <n v="74528"/>
    <n v="78939"/>
    <n v="94.4"/>
    <n v="0.41399999999999998"/>
    <n v="72825"/>
    <n v="173353"/>
    <n v="15878"/>
    <n v="0.51200000000000001"/>
    <n v="127883.32799999999"/>
    <n v="0.42"/>
    <n v="0.58000000000000007"/>
    <n v="9.1999999999999993"/>
    <n v="189231"/>
    <n v="62471"/>
    <n v="107106"/>
    <n v="13719"/>
    <n v="3704"/>
    <n v="2231"/>
    <n v="57460"/>
    <n v="42563"/>
    <n v="14897"/>
    <n v="0.25900000000000001"/>
    <n v="247505"/>
    <n v="14551"/>
    <n v="5.8790731500373727E-2"/>
    <n v="3082"/>
    <n v="7598"/>
    <n v="11920"/>
    <n v="12089"/>
    <n v="9124"/>
    <n v="5927"/>
    <n v="3503"/>
    <n v="2127"/>
    <n v="2090"/>
    <n v="4.3"/>
    <n v="57460"/>
    <n v="4.5606682909850331"/>
    <n v="2733"/>
    <n v="5044"/>
    <n v="5768"/>
    <n v="27678"/>
    <n v="14038"/>
    <n v="1127"/>
    <n v="710"/>
    <n v="362"/>
    <n v="57460"/>
    <n v="47396"/>
    <n v="3114"/>
    <n v="1602"/>
    <n v="4425"/>
    <n v="617"/>
    <n v="306"/>
    <n v="57460"/>
    <n v="19387"/>
    <n v="136"/>
    <n v="47"/>
    <n v="36919"/>
    <n v="860"/>
    <n v="111"/>
    <n v="83948.9"/>
    <n v="0.64251653324051516"/>
    <n v="1.4966933518969718E-2"/>
    <n v="0.34058475461190391"/>
    <n v="0.65941524538809615"/>
    <n v="57460"/>
    <n v="1325"/>
    <n v="32338"/>
    <n v="39"/>
    <n v="12283"/>
    <n v="107"/>
    <n v="11048"/>
    <n v="320"/>
    <n v="0.80029585798816572"/>
    <n v="0.19970414201183428"/>
    <n v="57460"/>
    <n v="10273"/>
    <n v="740"/>
    <n v="36603"/>
    <n v="0.63701705534284725"/>
    <n v="9274"/>
    <n v="570"/>
    <n v="0.19166376609815525"/>
    <n v="0.16139923424991298"/>
    <n v="0.42955969369996522"/>
    <n v="176192"/>
    <n v="165044"/>
    <n v="11148"/>
    <n v="0.93700000000000006"/>
    <n v="79394"/>
    <n v="76432"/>
    <n v="2962"/>
    <n v="0.96299999999999997"/>
    <n v="96798"/>
    <n v="88612"/>
    <n v="8186"/>
    <n v="0.91500000000000004"/>
    <n v="74798"/>
    <n v="72204"/>
    <n v="2594"/>
    <n v="0.96499999999999997"/>
    <n v="101394"/>
    <n v="92840"/>
    <n v="8554"/>
    <n v="0.91599999999999993"/>
    <n v="110153"/>
    <n v="42207"/>
    <n v="60883"/>
    <n v="7063"/>
    <n v="6.4119905948998218E-2"/>
    <n v="0.55271304458344306"/>
    <n v="5.9757893246495826"/>
    <n v="53250"/>
    <n v="20775"/>
    <n v="0.39014084507042252"/>
    <n v="28931"/>
    <n v="0.5433051643192488"/>
    <n v="3544"/>
    <n v="6.6553990610328642E-2"/>
    <n v="56903"/>
    <n v="21432"/>
    <n v="31952"/>
    <n v="6.1842082139781734E-2"/>
    <n v="0.56151696747095936"/>
    <n v="3519"/>
    <n v="140524"/>
    <n v="15910"/>
    <n v="58483"/>
    <n v="29775"/>
    <n v="19669"/>
    <n v="445"/>
    <n v="14889"/>
    <n v="760"/>
    <n v="204"/>
    <n v="389"/>
    <n v="15910"/>
    <n v="124613.99999999999"/>
    <n v="66131"/>
    <n v="74393"/>
    <n v="36356"/>
    <n v="0.11321909424724602"/>
    <n v="0.88678090575275392"/>
    <n v="0.47060288633969999"/>
    <n v="0.25871737212148815"/>
    <n v="0.67869189604622693"/>
    <n v="64528"/>
    <n v="5814"/>
    <n v="24235"/>
    <n v="16326"/>
    <n v="10640"/>
    <n v="337"/>
    <n v="6562"/>
    <n v="241"/>
    <n v="135"/>
    <n v="238"/>
    <n v="9.0100421522439869E-2"/>
    <n v="0.90989957847756009"/>
    <n v="0.53432618398214726"/>
    <n v="0.28131973716836101"/>
    <n v="75996"/>
    <n v="10096"/>
    <n v="34248"/>
    <n v="13449"/>
    <n v="9029"/>
    <n v="108"/>
    <n v="8327"/>
    <n v="519"/>
    <n v="69"/>
    <n v="151"/>
    <n v="0.13284909732091163"/>
    <n v="0.86715090267908834"/>
    <n v="0.4164956050318438"/>
    <n v="215130"/>
    <n v="12014"/>
    <n v="39496"/>
    <n v="4430"/>
    <n v="38183"/>
    <n v="10596"/>
    <n v="4601"/>
    <n v="710"/>
    <n v="32942"/>
    <n v="46380"/>
    <n v="13459"/>
    <n v="1598"/>
    <n v="10721"/>
    <n v="0.26484451262027608"/>
    <n v="4.925393947845489E-2"/>
    <n v="20.302944507361268"/>
    <n v="0.27753880122459545"/>
    <n v="101506"/>
    <n v="8057"/>
    <n v="25672"/>
    <n v="3276"/>
    <n v="23838"/>
    <n v="5526"/>
    <n v="2804"/>
    <n v="483"/>
    <n v="16286"/>
    <n v="1811"/>
    <n v="5825"/>
    <n v="866"/>
    <n v="7062"/>
    <n v="0.68146710539278466"/>
    <n v="113624"/>
    <n v="3957"/>
    <n v="13824"/>
    <n v="1154"/>
    <n v="14345"/>
    <n v="5070"/>
    <n v="1797"/>
    <n v="227"/>
    <n v="16656"/>
    <n v="44569"/>
    <n v="7634"/>
    <n v="732"/>
    <n v="3659"/>
    <n v="0.35333204252622685"/>
    <n v="215130"/>
    <n v="154321"/>
    <n v="302"/>
    <n v="1848"/>
    <n v="3735"/>
    <n v="1553"/>
    <n v="1280"/>
    <n v="84"/>
    <n v="71"/>
    <n v="51936"/>
    <n v="0.24141681773811183"/>
    <n v="0.75858318226188814"/>
    <n v="92791"/>
    <n v="70087"/>
    <n v="244"/>
    <n v="1470"/>
    <n v="2261"/>
    <n v="918"/>
    <n v="484"/>
    <n v="70"/>
    <n v="26"/>
    <n v="17231"/>
    <n v="0.18569688870687889"/>
    <n v="122339"/>
    <n v="84234"/>
    <n v="58"/>
    <n v="378"/>
    <n v="1474"/>
    <n v="635"/>
    <n v="796"/>
    <n v="14"/>
    <n v="45"/>
    <n v="34705"/>
    <n v="0.28367895765046308"/>
    <n v="262056"/>
    <n v="251477"/>
    <n v="10579"/>
    <n v="0.04"/>
    <n v="4955"/>
    <n v="3072"/>
    <n v="4427"/>
    <n v="3335"/>
    <n v="125142"/>
    <n v="120404"/>
    <n v="4738"/>
    <n v="3.7999999999999999E-2"/>
    <n v="136914"/>
    <n v="131073"/>
    <n v="5841"/>
    <n v="4.2999999999999997E-2"/>
    <n v="57460"/>
    <n v="765"/>
    <n v="43939"/>
    <n v="5210"/>
    <n v="1226"/>
    <n v="280"/>
    <n v="6040"/>
    <n v="0.10511660285415941"/>
    <n v="0.89488339714584053"/>
    <n v="0.77800208840932827"/>
    <n v="57460"/>
    <n v="1206"/>
    <n v="30323"/>
    <n v="11482"/>
    <n v="6207"/>
    <n v="95"/>
    <n v="1355"/>
    <n v="22"/>
    <n v="4996"/>
    <n v="21"/>
    <n v="1753"/>
    <n v="2.5617821092934215E-2"/>
    <n v="0.83548555516881307"/>
    <n v="57460"/>
    <n v="2183"/>
    <n v="33628"/>
    <n v="11773"/>
    <n v="6345"/>
    <n v="180"/>
    <n v="1500"/>
    <n v="22"/>
    <n v="75"/>
    <n v="2"/>
    <n v="1752"/>
    <n v="0.82981204316045942"/>
    <n v="0.80674382178907067"/>
    <n v="57460"/>
    <n v="29613"/>
    <n v="4004"/>
    <n v="13489"/>
    <n v="5984"/>
    <n v="568"/>
    <n v="16"/>
    <n v="2940"/>
    <n v="846"/>
    <n v="0.51536721197354685"/>
    <n v="127335.9"/>
    <n v="0.57641837800208839"/>
    <n v="57460"/>
    <n v="8464"/>
    <n v="96"/>
    <n v="100"/>
    <n v="113"/>
    <n v="30737"/>
    <n v="16934"/>
    <n v="515"/>
    <n v="2"/>
    <n v="499"/>
    <n v="57460"/>
    <n v="1.4819526627218935"/>
    <n v="0.39988510100266356"/>
    <n v="0.67478538630465157"/>
    <n v="0.13702274681084251"/>
    <n v="24077"/>
    <n v="0.41902192829794638"/>
    <n v="0.43390581917136728"/>
    <n v="17163"/>
    <n v="33383"/>
    <n v="2548"/>
    <n v="25414"/>
    <n v="1948"/>
    <n v="4697"/>
    <n v="0.44229028889662375"/>
    <n v="0.29869474416985731"/>
    <n v="0.58097807170205362"/>
    <n v="8.1743821789070664E-2"/>
    <n v="57460"/>
    <n v="1436"/>
    <n v="26762"/>
    <n v="29406"/>
    <n v="838"/>
    <n v="344"/>
    <n v="116"/>
    <n v="10495"/>
    <n v="0.50734423947093632"/>
    <n v="74044"/>
    <n v="73756"/>
    <n v="0.68129837979641228"/>
    <n v="0.81213514832691569"/>
    <n v="5989984"/>
    <n v="245098165.31200001"/>
    <n v="4997292.1498083808"/>
    <m/>
    <m/>
    <n v="0"/>
    <n v="0"/>
    <m/>
    <n v="0"/>
    <n v="0"/>
    <n v="5456"/>
    <n v="5456"/>
    <n v="5.0398123002457093E-2"/>
    <n v="0.10043071847507332"/>
    <n v="54795"/>
    <n v="2242101.81"/>
    <n v="446009.59106452722"/>
    <n v="4022"/>
    <n v="4022"/>
    <n v="3.7151988767573758E-2"/>
    <n v="0.52062655395325708"/>
    <n v="209396"/>
    <n v="8568065.527999999"/>
    <n v="527358.00570607639"/>
    <n v="308"/>
    <n v="308"/>
    <n v="2.8450553307838682E-3"/>
    <n v="0.27691558441558439"/>
    <n v="8529"/>
    <n v="46990.550575666217"/>
    <m/>
    <m/>
    <n v="0"/>
    <m/>
    <n v="0"/>
    <m/>
    <n v="3122"/>
    <n v="3122"/>
    <n v="2.8838515398400117E-2"/>
    <n v="0.2014990390775144"/>
    <n v="62908"/>
    <n v="50.197440614990391"/>
    <n v="21594"/>
    <n v="3601"/>
    <n v="3601"/>
    <n v="3.3263130669326978E-2"/>
    <n v="0.18382671480144402"/>
    <n v="66196"/>
    <n v="846676.91871876328"/>
    <n v="12"/>
    <n v="12"/>
    <n v="1.1084631158898187E-4"/>
    <n v="0.15833333333333333"/>
    <n v="190"/>
    <n v="2821.4726533255093"/>
    <n v="17981"/>
    <n v="17981"/>
    <n v="0.16609396072345692"/>
    <n v="0.19899894332906956"/>
    <n v="357820"/>
    <n v="1942869.2256328282"/>
    <n v="108546"/>
    <n v="108258"/>
    <n v="0.13923625714296739"/>
    <n v="3.1810962872694088E-3"/>
    <n v="0.5672251436091017"/>
    <n v="0"/>
    <n v="5.9858561707565705E-2"/>
    <n v="5.3337329496685659E-3"/>
    <n v="9.6103334048456113E-2"/>
    <n v="3.2025548697069519E-4"/>
    <n v="0.22052828661729185"/>
    <n v="5.6977358153333249E-6"/>
    <n v="8810068.111600183"/>
    <n v="33.619028419880415"/>
    <n v="288"/>
    <n v="2.6532529987286497E-3"/>
    <n v="2.4142391244265102"/>
    <n v="0.41311017492444363"/>
    <n v="1.3123320000000001"/>
    <n v="261"/>
    <b v="0"/>
    <b v="0"/>
    <b v="1"/>
    <b v="0"/>
    <b v="0"/>
    <b v="1"/>
    <b v="1"/>
    <b v="1"/>
    <n v="0"/>
    <m/>
    <n v="1"/>
    <m/>
    <n v="1"/>
    <n v="0"/>
    <m/>
    <m/>
    <m/>
    <n v="4.1322314049586778E-3"/>
    <n v="0"/>
    <n v="0"/>
    <n v="0"/>
    <n v="0"/>
    <n v="0"/>
    <n v="0"/>
    <n v="0"/>
    <n v="0"/>
    <n v="0"/>
    <n v="0"/>
    <n v="620"/>
    <n v="1"/>
    <m/>
    <m/>
    <n v="1"/>
    <n v="2"/>
    <m/>
    <m/>
    <n v="12"/>
    <m/>
    <n v="2"/>
    <m/>
    <n v="12"/>
    <m/>
    <m/>
    <n v="67"/>
    <m/>
    <n v="1"/>
    <n v="1"/>
    <n v="8"/>
    <m/>
    <n v="9"/>
    <n v="7"/>
    <n v="99"/>
    <m/>
    <n v="10"/>
    <n v="2"/>
    <m/>
    <n v="1"/>
    <n v="4"/>
    <n v="18"/>
    <m/>
    <n v="6"/>
    <n v="84"/>
    <m/>
    <m/>
    <n v="2"/>
    <n v="30"/>
    <m/>
    <n v="10"/>
    <n v="6"/>
    <n v="141"/>
    <n v="14"/>
    <n v="4"/>
    <m/>
    <n v="1"/>
    <n v="2"/>
    <m/>
    <n v="28"/>
    <m/>
    <n v="15"/>
    <n v="94"/>
    <m/>
    <m/>
    <n v="1"/>
    <n v="30"/>
    <m/>
    <n v="12"/>
    <n v="6"/>
    <n v="129"/>
    <n v="14"/>
    <n v="43"/>
    <m/>
    <m/>
    <n v="2"/>
    <n v="23"/>
    <m/>
    <n v="7"/>
    <n v="61"/>
    <m/>
    <m/>
    <n v="5"/>
    <n v="16"/>
    <n v="10"/>
    <n v="12"/>
    <n v="5"/>
    <n v="70"/>
    <n v="1"/>
    <n v="58"/>
    <n v="9"/>
    <m/>
    <m/>
    <m/>
    <m/>
    <m/>
    <n v="23"/>
    <m/>
    <m/>
    <m/>
    <n v="4"/>
    <n v="306"/>
    <n v="0"/>
    <n v="1"/>
    <n v="10"/>
    <n v="86"/>
    <n v="0"/>
    <n v="43"/>
    <n v="19"/>
    <n v="451"/>
    <n v="0"/>
    <n v="99"/>
    <n v="49"/>
    <n v="0"/>
    <n v="2"/>
    <n v="8"/>
    <n v="0"/>
    <n v="104"/>
    <n v="0"/>
    <n v="32"/>
  </r>
  <r>
    <s v="MMR111"/>
    <s v="Bago"/>
    <s v="MMR007D002"/>
    <s v="Taungoo"/>
    <s v="MMR007010"/>
    <s v="Yedashe"/>
    <n v="51"/>
    <n v="8"/>
    <x v="2"/>
    <n v="107107.67050828668"/>
    <n v="0.49854316148803246"/>
    <n v="0.114"/>
    <n v="0.93"/>
    <n v="0.15897719962833251"/>
    <n v="0.3620720463154885"/>
    <n v="0.47299999999999998"/>
    <n v="0.63284976349278599"/>
    <n v="0.27068695944742416"/>
    <n v="0.30708334157974942"/>
    <n v="0.66095354958734931"/>
    <n v="0.73493379777148848"/>
    <n v="0.33796128003377152"/>
    <n v="1"/>
    <n v="107107.67050828668"/>
    <n v="213593"/>
    <n v="103298"/>
    <n v="110295"/>
    <n v="4.1485442725847617E-3"/>
    <n v="93.7"/>
    <n v="2618.6522278100001"/>
    <n v="81.566004730085723"/>
    <n v="7.0441222466026202E-2"/>
    <n v="207291"/>
    <n v="98495"/>
    <n v="108796"/>
    <n v="6302"/>
    <n v="4803"/>
    <n v="1499"/>
    <n v="24420"/>
    <n v="11364"/>
    <n v="13056"/>
    <n v="87"/>
    <n v="189173"/>
    <n v="91934"/>
    <n v="97239"/>
    <n v="94.5"/>
    <n v="0.114"/>
    <n v="65013"/>
    <n v="137337"/>
    <n v="11243"/>
    <n v="0.55500000000000005"/>
    <n v="95048.884999999995"/>
    <n v="0.47299999999999998"/>
    <n v="0.52700000000000002"/>
    <n v="8.1999999999999993"/>
    <n v="148580"/>
    <n v="40401"/>
    <n v="92383"/>
    <n v="10750"/>
    <n v="3664"/>
    <n v="1382"/>
    <n v="50527"/>
    <n v="38735"/>
    <n v="11792"/>
    <n v="0.23300000000000001"/>
    <n v="207291"/>
    <n v="6302"/>
    <n v="3.0401705814531263E-2"/>
    <n v="2563"/>
    <n v="6909"/>
    <n v="11448"/>
    <n v="11430"/>
    <n v="8158"/>
    <n v="4882"/>
    <n v="2623"/>
    <n v="1429"/>
    <n v="1085"/>
    <n v="4.0999999999999996"/>
    <n v="50527"/>
    <n v="4.2273042135887744"/>
    <n v="1648"/>
    <n v="2213"/>
    <n v="2691"/>
    <n v="22033"/>
    <n v="19130"/>
    <n v="1726"/>
    <n v="786"/>
    <n v="300"/>
    <n v="50527"/>
    <n v="45224"/>
    <n v="1118"/>
    <n v="1334"/>
    <n v="2438"/>
    <n v="235"/>
    <n v="178"/>
    <n v="50527"/>
    <n v="31874"/>
    <n v="62"/>
    <n v="40"/>
    <n v="18196"/>
    <n v="228"/>
    <n v="127"/>
    <n v="130937.59999999999"/>
    <n v="0.36012428998357315"/>
    <n v="4.5124388940566426E-3"/>
    <n v="0.63284976349278599"/>
    <n v="0.36715023650721401"/>
    <n v="50527"/>
    <n v="418"/>
    <n v="36333"/>
    <n v="44"/>
    <n v="8674"/>
    <n v="53"/>
    <n v="4836"/>
    <n v="169"/>
    <n v="0.89989510558711183"/>
    <n v="0.10010489441288817"/>
    <n v="50527"/>
    <n v="13108"/>
    <n v="569"/>
    <n v="32102"/>
    <n v="0.63534347972371208"/>
    <n v="4451"/>
    <n v="297"/>
    <n v="0.27068695944742416"/>
    <n v="8.8091515427395253E-2"/>
    <n v="0.23362756546005109"/>
    <n v="143227"/>
    <n v="133223"/>
    <n v="10004"/>
    <n v="0.93"/>
    <n v="66221"/>
    <n v="64158"/>
    <n v="2063"/>
    <n v="0.96900000000000008"/>
    <n v="77006"/>
    <n v="69065"/>
    <n v="7941"/>
    <n v="0.89700000000000002"/>
    <n v="17660"/>
    <n v="17090"/>
    <n v="570"/>
    <n v="0.96799999999999997"/>
    <n v="125567"/>
    <n v="116133"/>
    <n v="9434"/>
    <n v="0.92500000000000004"/>
    <n v="94735"/>
    <n v="36807"/>
    <n v="50947"/>
    <n v="6981"/>
    <n v="7.3689766189898143E-2"/>
    <n v="0.53778434580672407"/>
    <n v="5.2724538031800599"/>
    <n v="46044"/>
    <n v="18141"/>
    <n v="0.39399270263226477"/>
    <n v="24458"/>
    <n v="0.53118755972547993"/>
    <n v="3445"/>
    <n v="7.4819737642255232E-2"/>
    <n v="48691"/>
    <n v="18666"/>
    <n v="26489"/>
    <n v="7.2621223634757967E-2"/>
    <n v="0.54402250929329854"/>
    <n v="3536"/>
    <n v="111928"/>
    <n v="17794"/>
    <n v="53608"/>
    <n v="21235"/>
    <n v="10541"/>
    <n v="353"/>
    <n v="7435"/>
    <n v="201"/>
    <n v="204"/>
    <n v="557"/>
    <n v="17794"/>
    <n v="94134"/>
    <n v="40526"/>
    <n v="71402"/>
    <n v="19291"/>
    <n v="0.15897719962833251"/>
    <n v="0.84102280037166754"/>
    <n v="0.3620720463154885"/>
    <n v="0.17235186905868058"/>
    <n v="0.60154742334357802"/>
    <n v="52209"/>
    <n v="6591"/>
    <n v="23133"/>
    <n v="12738"/>
    <n v="5848"/>
    <n v="246"/>
    <n v="3152"/>
    <n v="88"/>
    <n v="142"/>
    <n v="271"/>
    <n v="0.12624260185025571"/>
    <n v="0.87375739814974429"/>
    <n v="0.43067287249324832"/>
    <n v="0.18669194966385105"/>
    <n v="59719"/>
    <n v="11203"/>
    <n v="30475"/>
    <n v="8497"/>
    <n v="4693"/>
    <n v="107"/>
    <n v="4283"/>
    <n v="113"/>
    <n v="62"/>
    <n v="286"/>
    <n v="0.18759523769654549"/>
    <n v="0.81240476230345449"/>
    <n v="0.30209815971466369"/>
    <n v="170558"/>
    <n v="7727"/>
    <n v="27857"/>
    <n v="4271"/>
    <n v="37170"/>
    <n v="14755"/>
    <n v="3161"/>
    <n v="496"/>
    <n v="22049"/>
    <n v="34290"/>
    <n v="8565"/>
    <n v="1418"/>
    <n v="8799"/>
    <n v="0.2875561392605448"/>
    <n v="8.6510160766425495E-2"/>
    <n v="11.559335818366655"/>
    <n v="0.1580147256383832"/>
    <n v="81341"/>
    <n v="4760"/>
    <n v="17497"/>
    <n v="3261"/>
    <n v="25504"/>
    <n v="6699"/>
    <n v="1849"/>
    <n v="289"/>
    <n v="10824"/>
    <n v="830"/>
    <n v="3412"/>
    <n v="724"/>
    <n v="5692"/>
    <n v="0.73234899988935465"/>
    <n v="89217"/>
    <n v="2967"/>
    <n v="10360"/>
    <n v="1010"/>
    <n v="11666"/>
    <n v="8056"/>
    <n v="1312"/>
    <n v="207"/>
    <n v="11225"/>
    <n v="33460"/>
    <n v="5153"/>
    <n v="694"/>
    <n v="3107"/>
    <n v="0.39646031585908514"/>
    <n v="170558"/>
    <n v="108758"/>
    <n v="96"/>
    <n v="427"/>
    <n v="1758"/>
    <n v="960"/>
    <n v="829"/>
    <n v="15"/>
    <n v="73"/>
    <n v="57642"/>
    <n v="0.33796128003377152"/>
    <n v="0.66203871996622854"/>
    <n v="20541"/>
    <n v="15790"/>
    <n v="41"/>
    <n v="64"/>
    <n v="171"/>
    <n v="147"/>
    <n v="99"/>
    <n v="2"/>
    <n v="15"/>
    <n v="4212"/>
    <n v="0.20505330801811011"/>
    <n v="150017"/>
    <n v="92968"/>
    <n v="55"/>
    <n v="363"/>
    <n v="1587"/>
    <n v="813"/>
    <n v="730"/>
    <n v="13"/>
    <n v="58"/>
    <n v="53430"/>
    <n v="0.35615963524133931"/>
    <n v="213593"/>
    <n v="205729"/>
    <n v="7864"/>
    <n v="3.7000000000000005E-2"/>
    <n v="3736"/>
    <n v="2340"/>
    <n v="3068"/>
    <n v="2613"/>
    <n v="103298"/>
    <n v="99586"/>
    <n v="3712"/>
    <n v="3.6000000000000004E-2"/>
    <n v="110295"/>
    <n v="106143"/>
    <n v="4152"/>
    <n v="3.7999999999999999E-2"/>
    <n v="50527"/>
    <n v="629"/>
    <n v="32767"/>
    <n v="2509"/>
    <n v="1731"/>
    <n v="907"/>
    <n v="11984"/>
    <n v="0.23718012151918777"/>
    <n v="0.76281987848081223"/>
    <n v="0.66095354958734931"/>
    <n v="50527"/>
    <n v="567"/>
    <n v="22212"/>
    <n v="13435"/>
    <n v="5922"/>
    <n v="200"/>
    <n v="4006"/>
    <n v="127"/>
    <n v="920"/>
    <n v="4"/>
    <n v="3134"/>
    <n v="8.5756130385734361E-2"/>
    <n v="0.73493379777148848"/>
    <n v="50527"/>
    <n v="1089"/>
    <n v="22335"/>
    <n v="13518"/>
    <n v="6033"/>
    <n v="197"/>
    <n v="4078"/>
    <n v="129"/>
    <n v="15"/>
    <n v="8"/>
    <n v="3125"/>
    <n v="0.73398381063589768"/>
    <n v="0.6979436736794189"/>
    <n v="50527"/>
    <n v="15516"/>
    <n v="4133"/>
    <n v="17552"/>
    <n v="4860"/>
    <n v="3279"/>
    <n v="79"/>
    <n v="4129"/>
    <n v="979"/>
    <n v="0.30708334157974942"/>
    <n v="63615.599999999991"/>
    <n v="0.45369802283927407"/>
    <n v="50527"/>
    <n v="5327"/>
    <n v="15"/>
    <n v="83"/>
    <n v="30"/>
    <n v="39979"/>
    <n v="4655"/>
    <n v="83"/>
    <n v="3"/>
    <n v="352"/>
    <n v="50527"/>
    <n v="1.1664852455123003"/>
    <n v="0.31476043867896469"/>
    <n v="0.857276166884406"/>
    <n v="0.1740795481734661"/>
    <n v="26857"/>
    <n v="0.53153759376175114"/>
    <n v="0.48400583899511612"/>
    <n v="16350"/>
    <n v="23670"/>
    <n v="1400"/>
    <n v="14665"/>
    <n v="556"/>
    <n v="2298"/>
    <n v="0.2902408613216696"/>
    <n v="0.32358936806064087"/>
    <n v="0.46846240623824886"/>
    <n v="4.548063411641301E-2"/>
    <n v="50527"/>
    <n v="690"/>
    <n v="17629"/>
    <n v="15957"/>
    <n v="465"/>
    <n v="320"/>
    <n v="100"/>
    <n v="13420"/>
    <n v="0.37374077226037566"/>
    <n v="107078"/>
    <n v="107063"/>
    <n v="0.65083099293625613"/>
    <n v="0.82511521253841191"/>
    <n v="8833931"/>
    <n v="361466788.65799999"/>
    <n v="7253987.3289621826"/>
    <n v="1896"/>
    <n v="1896"/>
    <n v="1.1525695736222053E-2"/>
    <n v="0.6062236286919831"/>
    <n v="114940"/>
    <n v="4703114.92"/>
    <n v="582369.43809311837"/>
    <n v="14926"/>
    <n v="14926"/>
    <n v="9.0734459155511787E-2"/>
    <n v="0.10015811335923891"/>
    <n v="149496"/>
    <n v="6117077.3279999997"/>
    <n v="1220150.1386050463"/>
    <n v="10487"/>
    <n v="10487"/>
    <n v="6.3749984802616386E-2"/>
    <n v="0.56090492991322594"/>
    <n v="588221"/>
    <n v="24068826.877999999"/>
    <n v="1375038.1416806621"/>
    <n v="185"/>
    <n v="185"/>
    <n v="1.1246063877642825E-3"/>
    <n v="0.27529729729729729"/>
    <n v="5093"/>
    <n v="28224.843689929385"/>
    <m/>
    <m/>
    <n v="0"/>
    <m/>
    <n v="0"/>
    <m/>
    <n v="13868"/>
    <n v="13868"/>
    <n v="8.4302926408189566E-2"/>
    <n v="0.24078814537063742"/>
    <n v="333925"/>
    <n v="59.985142774733198"/>
    <n v="16077"/>
    <n v="6482"/>
    <n v="6482"/>
    <n v="3.9403776245881511E-2"/>
    <n v="0.21737426720148104"/>
    <n v="140902"/>
    <n v="1524065.4782379959"/>
    <n v="35"/>
    <n v="35"/>
    <n v="2.1276337065810749E-4"/>
    <n v="0.154"/>
    <n v="539"/>
    <n v="8229.2952388660688"/>
    <n v="9560"/>
    <n v="9560"/>
    <n v="5.8114794956900223E-2"/>
    <n v="0.21149999999999999"/>
    <n v="202194"/>
    <n v="1032969.7901701706"/>
    <n v="164517"/>
    <n v="164502"/>
    <n v="0.21157459746653753"/>
    <n v="4.8337924351862429E-3"/>
    <n v="0.55692397183586284"/>
    <n v="4.471134092607263E-2"/>
    <n v="0.10556838171375175"/>
    <n v="2.1669588516486657E-3"/>
    <n v="0.11700993687835175"/>
    <n v="6.3180311489390798E-4"/>
    <n v="7.9306126718908188E-2"/>
    <n v="4.6053518499907881E-6"/>
    <n v="13025094.439820746"/>
    <n v="60.98090499136557"/>
    <n v="15"/>
    <n v="9.1175987891828813E-5"/>
    <n v="1.2983035187852927"/>
    <n v="0.77016568895048054"/>
    <n v="-1.4786809999999999"/>
    <n v="135"/>
    <b v="0"/>
    <b v="0"/>
    <b v="0"/>
    <b v="0"/>
    <b v="0"/>
    <b v="1"/>
    <b v="0"/>
    <b v="0"/>
    <m/>
    <m/>
    <m/>
    <m/>
    <m/>
    <m/>
    <m/>
    <m/>
    <m/>
    <n v="0"/>
    <n v="0"/>
    <n v="0"/>
    <n v="0"/>
    <n v="0"/>
    <n v="0"/>
    <n v="0"/>
    <n v="0"/>
    <n v="0"/>
    <n v="0"/>
    <n v="0"/>
    <n v="620"/>
    <n v="1"/>
    <m/>
    <m/>
    <m/>
    <n v="1"/>
    <m/>
    <m/>
    <n v="12"/>
    <m/>
    <n v="1"/>
    <m/>
    <m/>
    <m/>
    <m/>
    <m/>
    <m/>
    <m/>
    <m/>
    <n v="1"/>
    <m/>
    <m/>
    <n v="1"/>
    <n v="319"/>
    <m/>
    <m/>
    <m/>
    <m/>
    <n v="1"/>
    <m/>
    <n v="2"/>
    <m/>
    <m/>
    <n v="31"/>
    <m/>
    <m/>
    <m/>
    <n v="3"/>
    <m/>
    <m/>
    <m/>
    <n v="16"/>
    <m/>
    <m/>
    <m/>
    <n v="1"/>
    <m/>
    <m/>
    <n v="1"/>
    <m/>
    <m/>
    <n v="36"/>
    <m/>
    <m/>
    <m/>
    <n v="3"/>
    <m/>
    <m/>
    <m/>
    <n v="13"/>
    <m/>
    <m/>
    <m/>
    <m/>
    <m/>
    <n v="1"/>
    <m/>
    <m/>
    <n v="18"/>
    <m/>
    <m/>
    <m/>
    <n v="4"/>
    <m/>
    <m/>
    <m/>
    <n v="34"/>
    <m/>
    <n v="4"/>
    <m/>
    <m/>
    <m/>
    <m/>
    <m/>
    <m/>
    <n v="1"/>
    <m/>
    <m/>
    <m/>
    <m/>
    <n v="85"/>
    <n v="0"/>
    <n v="0"/>
    <n v="0"/>
    <n v="12"/>
    <n v="0"/>
    <n v="0"/>
    <n v="1"/>
    <n v="394"/>
    <n v="0"/>
    <n v="5"/>
    <n v="0"/>
    <n v="0"/>
    <n v="2"/>
    <n v="0"/>
    <n v="0"/>
    <n v="5"/>
    <n v="0"/>
    <n v="0"/>
  </r>
  <r>
    <s v="MMR111"/>
    <s v="Bago"/>
    <s v="MMR007D002"/>
    <s v="Taungoo"/>
    <s v="MMR007011"/>
    <s v="Kyaukkyi"/>
    <n v="46"/>
    <n v="7"/>
    <x v="4"/>
    <n v="57379.996806636103"/>
    <n v="0.49368655148606178"/>
    <n v="9.5000000000000001E-2"/>
    <n v="0.90400000000000003"/>
    <n v="0.17816685765813153"/>
    <n v="0.28393229509120627"/>
    <n v="0.61799999999999999"/>
    <n v="0.67014814491106933"/>
    <n v="0.11703010968841498"/>
    <n v="0.13132019403050299"/>
    <n v="0.724511646200236"/>
    <n v="0.7707031420705327"/>
    <n v="0.43142622818264775"/>
    <n v="1"/>
    <n v="57379.996806636103"/>
    <n v="113329"/>
    <n v="54287"/>
    <n v="59042"/>
    <n v="2.2011506644307559E-3"/>
    <n v="91.9"/>
    <n v="2022.9519709000001"/>
    <n v="56.021596968305957"/>
    <n v="4.8380814875083944E-2"/>
    <n v="111429"/>
    <n v="52624"/>
    <n v="58805"/>
    <n v="1900"/>
    <n v="1663"/>
    <n v="237"/>
    <n v="10815"/>
    <n v="5051"/>
    <n v="5764"/>
    <n v="87.6"/>
    <n v="102514"/>
    <n v="49236"/>
    <n v="53278"/>
    <n v="92.4"/>
    <n v="9.5000000000000001E-2"/>
    <n v="41010"/>
    <n v="66412"/>
    <n v="5907"/>
    <n v="0.70700000000000007"/>
    <n v="33205.39699999999"/>
    <n v="0.61799999999999999"/>
    <n v="0.38200000000000001"/>
    <n v="8.9"/>
    <n v="72319"/>
    <n v="22577"/>
    <n v="42161"/>
    <n v="5820"/>
    <n v="1276"/>
    <n v="485"/>
    <n v="22883"/>
    <n v="15093"/>
    <n v="7790"/>
    <n v="0.34"/>
    <n v="111429"/>
    <n v="1900"/>
    <n v="1.7051216469680244E-2"/>
    <n v="961"/>
    <n v="2121"/>
    <n v="3562"/>
    <n v="4361"/>
    <n v="3990"/>
    <n v="3024"/>
    <n v="2066"/>
    <n v="1380"/>
    <n v="1418"/>
    <n v="4.9000000000000004"/>
    <n v="22883"/>
    <n v="4.9525411877813221"/>
    <n v="315"/>
    <n v="466"/>
    <n v="1018"/>
    <n v="14110"/>
    <n v="5439"/>
    <n v="919"/>
    <n v="388"/>
    <n v="228"/>
    <n v="22883"/>
    <n v="21736"/>
    <n v="299"/>
    <n v="389"/>
    <n v="399"/>
    <n v="14"/>
    <n v="46"/>
    <n v="22883"/>
    <n v="15127"/>
    <n v="198"/>
    <n v="10"/>
    <n v="7511"/>
    <n v="10"/>
    <n v="27"/>
    <n v="75092.5"/>
    <n v="0.32823493423065159"/>
    <n v="4.3700563737272211E-4"/>
    <n v="0.67014814491106933"/>
    <n v="0.32985185508893067"/>
    <n v="22883"/>
    <n v="617"/>
    <n v="13254"/>
    <n v="18"/>
    <n v="6479"/>
    <n v="21"/>
    <n v="1212"/>
    <n v="1282"/>
    <n v="0.89009308220076044"/>
    <n v="0.10990691779923956"/>
    <n v="22883"/>
    <n v="2527"/>
    <n v="151"/>
    <n v="19201"/>
    <n v="0.83909452431936371"/>
    <n v="735"/>
    <n v="269"/>
    <n v="0.11703010968841498"/>
    <n v="3.2119914346895075E-2"/>
    <n v="0.21987938644408511"/>
    <n v="70669"/>
    <n v="63914"/>
    <n v="6755"/>
    <n v="0.90400000000000003"/>
    <n v="32147"/>
    <n v="29663"/>
    <n v="2484"/>
    <n v="0.92299999999999993"/>
    <n v="38522"/>
    <n v="34251"/>
    <n v="4271"/>
    <n v="0.88900000000000001"/>
    <n v="7035"/>
    <n v="6801"/>
    <n v="234"/>
    <n v="0.96700000000000008"/>
    <n v="63634"/>
    <n v="57113"/>
    <n v="6521"/>
    <n v="0.89800000000000002"/>
    <n v="54694"/>
    <n v="22904"/>
    <n v="26409"/>
    <n v="5381"/>
    <n v="9.83837349617874E-2"/>
    <n v="0.48285003839543644"/>
    <n v="4.2564579074521465"/>
    <n v="26418"/>
    <n v="11051"/>
    <n v="0.41831327125444773"/>
    <n v="12553"/>
    <n v="0.47516844575668105"/>
    <n v="2814"/>
    <n v="0.10651828298887123"/>
    <n v="28276"/>
    <n v="11853"/>
    <n v="13856"/>
    <n v="9.07837034941293E-2"/>
    <n v="0.49002687791766869"/>
    <n v="2567"/>
    <n v="53231"/>
    <n v="9484"/>
    <n v="28633"/>
    <n v="8384"/>
    <n v="3801"/>
    <n v="112"/>
    <n v="1970"/>
    <n v="54"/>
    <n v="11"/>
    <n v="782"/>
    <n v="9484"/>
    <n v="43747"/>
    <n v="15114"/>
    <n v="38117"/>
    <n v="6730"/>
    <n v="0.17816685765813153"/>
    <n v="0.82183314234186844"/>
    <n v="0.28393229509120627"/>
    <n v="0.12643008773083353"/>
    <n v="0.55288271871653738"/>
    <n v="24445"/>
    <n v="3984"/>
    <n v="12396"/>
    <n v="4653"/>
    <n v="2046"/>
    <n v="63"/>
    <n v="826"/>
    <n v="31"/>
    <n v="9"/>
    <n v="437"/>
    <n v="0.1629781141337697"/>
    <n v="0.83702188586623028"/>
    <n v="0.32992431990182042"/>
    <n v="0.13957864593986499"/>
    <n v="28786"/>
    <n v="5500"/>
    <n v="16237"/>
    <n v="3731"/>
    <n v="1755"/>
    <n v="49"/>
    <n v="1144"/>
    <n v="23"/>
    <n v="2"/>
    <n v="345"/>
    <n v="0.19106510109080804"/>
    <n v="0.80893489890919201"/>
    <n v="0.24487598137983743"/>
    <n v="86571"/>
    <n v="2444"/>
    <n v="13213"/>
    <n v="1811"/>
    <n v="16511"/>
    <n v="7757"/>
    <n v="2786"/>
    <n v="321"/>
    <n v="13931"/>
    <n v="18752"/>
    <n v="5520"/>
    <n v="987"/>
    <n v="2538"/>
    <n v="0.3062110868535653"/>
    <n v="8.9602753809012253E-2"/>
    <n v="11.160371277555756"/>
    <n v="0.15256092851316172"/>
    <n v="40714"/>
    <n v="1552"/>
    <n v="8296"/>
    <n v="1390"/>
    <n v="11823"/>
    <n v="4105"/>
    <n v="1735"/>
    <n v="207"/>
    <n v="6595"/>
    <n v="612"/>
    <n v="2261"/>
    <n v="500"/>
    <n v="1638"/>
    <n v="0.70985410423932804"/>
    <n v="45857"/>
    <n v="892"/>
    <n v="4917"/>
    <n v="421"/>
    <n v="4688"/>
    <n v="3652"/>
    <n v="1051"/>
    <n v="114"/>
    <n v="7336"/>
    <n v="18140"/>
    <n v="3259"/>
    <n v="487"/>
    <n v="900"/>
    <n v="0.34064592101533026"/>
    <n v="86571"/>
    <n v="46690"/>
    <n v="38"/>
    <n v="477"/>
    <n v="962"/>
    <n v="479"/>
    <n v="518"/>
    <n v="1"/>
    <n v="57"/>
    <n v="37349"/>
    <n v="0.43142622818264775"/>
    <n v="0.56857377181735225"/>
    <n v="8640"/>
    <n v="6253"/>
    <n v="7"/>
    <n v="13"/>
    <n v="73"/>
    <n v="54"/>
    <n v="47"/>
    <s v="-"/>
    <n v="3"/>
    <n v="2190"/>
    <n v="0.25347222222222221"/>
    <n v="77931"/>
    <n v="40437"/>
    <n v="31"/>
    <n v="464"/>
    <n v="889"/>
    <n v="425"/>
    <n v="471"/>
    <n v="1"/>
    <n v="54"/>
    <n v="35159"/>
    <n v="0.45115550936084486"/>
    <n v="113329"/>
    <n v="107583"/>
    <n v="5746"/>
    <n v="5.0999999999999997E-2"/>
    <n v="2822"/>
    <n v="1716"/>
    <n v="2607"/>
    <n v="2218"/>
    <n v="54287"/>
    <n v="51556"/>
    <n v="2731"/>
    <n v="0.05"/>
    <n v="59042"/>
    <n v="56027"/>
    <n v="3015"/>
    <n v="5.0999999999999997E-2"/>
    <n v="22883"/>
    <n v="58"/>
    <n v="16521"/>
    <n v="373"/>
    <n v="712"/>
    <n v="381"/>
    <n v="4838"/>
    <n v="0.21142332736092295"/>
    <n v="0.78857667263907705"/>
    <n v="0.724511646200236"/>
    <n v="22883"/>
    <n v="378"/>
    <n v="14070"/>
    <n v="3148"/>
    <n v="3008"/>
    <n v="4"/>
    <n v="997"/>
    <n v="601"/>
    <n v="40"/>
    <s v="-"/>
    <n v="637"/>
    <n v="7.0008303107110079E-2"/>
    <n v="0.7707031420705327"/>
    <n v="22883"/>
    <n v="405"/>
    <n v="14097"/>
    <n v="3085"/>
    <n v="2988"/>
    <n v="6"/>
    <n v="1051"/>
    <n v="600"/>
    <n v="2"/>
    <n v="1"/>
    <n v="648"/>
    <n v="0.79486955381724422"/>
    <n v="0.74760739413538435"/>
    <n v="22883"/>
    <n v="3005"/>
    <n v="5447"/>
    <n v="4651"/>
    <n v="5951"/>
    <n v="291"/>
    <n v="14"/>
    <n v="3204"/>
    <n v="320"/>
    <n v="0.13132019403050299"/>
    <n v="14724.500000000002"/>
    <n v="0.28405366429226936"/>
    <n v="22883"/>
    <n v="449"/>
    <n v="3"/>
    <n v="136"/>
    <n v="12"/>
    <n v="20027"/>
    <n v="2028"/>
    <n v="51"/>
    <n v="4"/>
    <n v="173"/>
    <n v="22883"/>
    <n v="0.85806056898133987"/>
    <n v="0.23153616571212826"/>
    <n v="1.1654188948306596"/>
    <n v="0.23665138782785841"/>
    <n v="15679"/>
    <n v="0.68518113883669096"/>
    <n v="0.28256050748797057"/>
    <n v="7069"/>
    <n v="7204"/>
    <n v="1186"/>
    <n v="3344"/>
    <n v="185"/>
    <n v="647"/>
    <n v="0.14613468513743827"/>
    <n v="0.30891928505877725"/>
    <n v="0.31481886116330898"/>
    <n v="2.8274264738015122E-2"/>
    <n v="22883"/>
    <n v="136"/>
    <n v="7734"/>
    <n v="11345"/>
    <n v="332"/>
    <n v="957"/>
    <n v="60"/>
    <n v="8508"/>
    <n v="0.36105405759734299"/>
    <n v="73032"/>
    <n v="73032"/>
    <n v="0.65868177062664601"/>
    <n v="0.82818394676306284"/>
    <n v="6048393"/>
    <n v="247488144.77399999"/>
    <n v="4948237.9777212115"/>
    <m/>
    <m/>
    <n v="0"/>
    <n v="0"/>
    <m/>
    <n v="0"/>
    <n v="0"/>
    <n v="1972"/>
    <n v="1972"/>
    <n v="1.7785634402395469E-2"/>
    <n v="9.9051724137931035E-2"/>
    <n v="19533"/>
    <n v="799251.29399999999"/>
    <n v="161204.34633050728"/>
    <n v="7805"/>
    <n v="7805"/>
    <n v="7.0393953605829937E-2"/>
    <n v="0.63819346572709801"/>
    <n v="498110"/>
    <n v="20381664.98"/>
    <n v="1023378.7256429454"/>
    <n v="2"/>
    <n v="2"/>
    <n v="1.8038168765106967E-5"/>
    <n v="0.27500000000000002"/>
    <n v="55"/>
    <n v="305.13344529653386"/>
    <m/>
    <m/>
    <n v="0"/>
    <m/>
    <n v="0"/>
    <m/>
    <n v="3485"/>
    <n v="3485"/>
    <n v="3.1431509073198888E-2"/>
    <n v="0.21882065997130559"/>
    <n v="76259"/>
    <n v="54.512602812051647"/>
    <n v="24580"/>
    <n v="5012"/>
    <n v="5012"/>
    <n v="4.5203650925358059E-2"/>
    <n v="0.2034996009577015"/>
    <n v="101994"/>
    <n v="1178435.0782056211"/>
    <n v="32"/>
    <n v="32"/>
    <n v="2.8861070024171147E-4"/>
    <n v="0.16250000000000001"/>
    <n v="520"/>
    <n v="7523.9270755346915"/>
    <n v="19536"/>
    <n v="19536"/>
    <n v="0.17619683249756485"/>
    <n v="0.23139997952497954"/>
    <n v="452063"/>
    <n v="2110888.8933854029"/>
    <n v="110876"/>
    <n v="110876"/>
    <n v="0.14260340341576283"/>
    <n v="3.2580246443429861E-3"/>
    <n v="0.52473202262131147"/>
    <n v="0"/>
    <n v="0.10852339580917747"/>
    <n v="3.2357637332874547E-5"/>
    <n v="0.12496622533088243"/>
    <n v="7.9786895662175531E-4"/>
    <n v="0.22384756019052374"/>
    <n v="5.7807462900345695E-6"/>
    <n v="9430028.5944093317"/>
    <n v="83.209316189230748"/>
    <n v="0"/>
    <n v="0"/>
    <n v="1.0221238139904036"/>
    <n v="0.9783550547520935"/>
    <n v="-2.2319100000000001"/>
    <n v="74"/>
    <b v="0"/>
    <b v="0"/>
    <b v="0"/>
    <b v="0"/>
    <b v="0"/>
    <b v="1"/>
    <b v="1"/>
    <b v="0"/>
    <m/>
    <m/>
    <m/>
    <m/>
    <m/>
    <m/>
    <m/>
    <m/>
    <m/>
    <n v="0"/>
    <n v="0"/>
    <n v="0"/>
    <n v="0"/>
    <n v="0"/>
    <n v="0"/>
    <n v="0"/>
    <n v="0"/>
    <n v="0"/>
    <n v="0"/>
    <n v="0"/>
    <n v="620"/>
    <n v="1"/>
    <m/>
    <m/>
    <m/>
    <n v="3"/>
    <m/>
    <n v="1"/>
    <n v="2"/>
    <m/>
    <n v="1"/>
    <m/>
    <m/>
    <m/>
    <m/>
    <n v="4"/>
    <m/>
    <m/>
    <m/>
    <n v="16"/>
    <m/>
    <n v="2"/>
    <n v="1"/>
    <n v="2"/>
    <m/>
    <n v="5"/>
    <n v="5"/>
    <m/>
    <m/>
    <n v="13"/>
    <n v="2"/>
    <n v="1"/>
    <m/>
    <n v="1"/>
    <m/>
    <m/>
    <m/>
    <n v="65"/>
    <m/>
    <n v="1"/>
    <n v="4"/>
    <n v="6"/>
    <n v="7"/>
    <n v="15"/>
    <m/>
    <m/>
    <n v="13"/>
    <m/>
    <n v="8"/>
    <m/>
    <n v="15"/>
    <n v="6"/>
    <m/>
    <m/>
    <m/>
    <n v="50"/>
    <m/>
    <n v="1"/>
    <n v="4"/>
    <n v="6"/>
    <n v="11"/>
    <n v="46"/>
    <m/>
    <m/>
    <n v="1"/>
    <n v="8"/>
    <m/>
    <n v="1"/>
    <n v="2"/>
    <m/>
    <m/>
    <m/>
    <n v="10"/>
    <m/>
    <n v="5"/>
    <m/>
    <n v="7"/>
    <n v="4"/>
    <n v="18"/>
    <n v="54"/>
    <m/>
    <n v="1"/>
    <m/>
    <n v="2"/>
    <m/>
    <n v="103"/>
    <m/>
    <m/>
    <m/>
    <n v="5"/>
    <n v="13"/>
    <n v="0"/>
    <n v="0"/>
    <n v="0"/>
    <n v="144"/>
    <n v="0"/>
    <n v="10"/>
    <n v="9"/>
    <n v="23"/>
    <n v="0"/>
    <n v="46"/>
    <n v="66"/>
    <n v="0"/>
    <n v="1"/>
    <n v="27"/>
    <n v="0"/>
    <n v="121"/>
    <n v="1"/>
    <n v="21"/>
  </r>
  <r>
    <s v="MMR111"/>
    <s v="Bago"/>
    <s v="MMR007D002"/>
    <s v="Taungoo"/>
    <s v="MMR007012"/>
    <s v="Phyu"/>
    <n v="58"/>
    <n v="18"/>
    <x v="2"/>
    <n v="123414.04549646493"/>
    <n v="0.52029927160461875"/>
    <n v="0.248"/>
    <n v="0.91"/>
    <n v="0.17598190168498945"/>
    <n v="0.39792837849084872"/>
    <n v="0.50600000000000001"/>
    <n v="0.48014782181281973"/>
    <n v="0.17785949645919427"/>
    <n v="0.28071580710345706"/>
    <n v="0.84664397152791682"/>
    <n v="0.90617319910433092"/>
    <n v="0.31414068307186732"/>
    <n v="1"/>
    <n v="123414.04549646493"/>
    <n v="257273"/>
    <n v="121123"/>
    <n v="136150"/>
    <n v="4.9969260726741953E-3"/>
    <n v="89"/>
    <n v="2316.8579568599998"/>
    <n v="111.04392448325919"/>
    <n v="9.5898650594819362E-2"/>
    <n v="252662"/>
    <n v="117615"/>
    <n v="135047"/>
    <n v="4611"/>
    <n v="3508"/>
    <n v="1103"/>
    <n v="63880"/>
    <n v="29680"/>
    <n v="34200"/>
    <n v="86.8"/>
    <n v="193393"/>
    <n v="91443"/>
    <n v="101950"/>
    <n v="89.7"/>
    <n v="0.248"/>
    <n v="81447"/>
    <n v="160918"/>
    <n v="14908"/>
    <n v="0.59900000000000009"/>
    <n v="103166.47299999998"/>
    <n v="0.50600000000000001"/>
    <n v="0.49399999999999999"/>
    <n v="9.3000000000000007"/>
    <n v="175826"/>
    <n v="53235"/>
    <n v="105339"/>
    <n v="12823"/>
    <n v="3153"/>
    <n v="1276"/>
    <n v="54931"/>
    <n v="39999"/>
    <n v="14932"/>
    <n v="0.27200000000000002"/>
    <n v="252662"/>
    <n v="4611"/>
    <n v="1.8249677434675576E-2"/>
    <n v="2316"/>
    <n v="6219"/>
    <n v="10112"/>
    <n v="11363"/>
    <n v="9268"/>
    <n v="6368"/>
    <n v="3949"/>
    <n v="2570"/>
    <n v="2766"/>
    <n v="4.5999999999999996"/>
    <n v="54931"/>
    <n v="4.6835666563506946"/>
    <n v="695"/>
    <n v="3201"/>
    <n v="5022"/>
    <n v="28914"/>
    <n v="13943"/>
    <n v="1663"/>
    <n v="749"/>
    <n v="744"/>
    <n v="54931"/>
    <n v="50466"/>
    <n v="1458"/>
    <n v="1079"/>
    <n v="1389"/>
    <n v="163"/>
    <n v="376"/>
    <n v="54931"/>
    <n v="26119"/>
    <n v="204"/>
    <n v="52"/>
    <n v="27860"/>
    <n v="287"/>
    <n v="409"/>
    <n v="121085.79999999999"/>
    <n v="0.50718173708834724"/>
    <n v="5.2247364875935261E-3"/>
    <n v="0.48014782181281973"/>
    <n v="0.51985217818718032"/>
    <n v="54931"/>
    <n v="394"/>
    <n v="40166"/>
    <n v="52"/>
    <n v="7405"/>
    <n v="71"/>
    <n v="6645"/>
    <n v="198"/>
    <n v="0.8741330032222242"/>
    <n v="0.1258669967777758"/>
    <n v="54931"/>
    <n v="7163"/>
    <n v="2607"/>
    <n v="40790"/>
    <n v="0.74256794888132382"/>
    <n v="3778"/>
    <n v="593"/>
    <n v="0.17785949645919427"/>
    <n v="6.8777193206022103E-2"/>
    <n v="0.32285958748247806"/>
    <n v="172031"/>
    <n v="156620"/>
    <n v="15411"/>
    <n v="0.91"/>
    <n v="77121"/>
    <n v="73391"/>
    <n v="3730"/>
    <n v="0.95200000000000007"/>
    <n v="94910"/>
    <n v="83229"/>
    <n v="11681"/>
    <n v="0.877"/>
    <n v="44885"/>
    <n v="42243"/>
    <n v="2642"/>
    <n v="0.94099999999999995"/>
    <n v="127146"/>
    <n v="114377"/>
    <n v="12769"/>
    <n v="0.9"/>
    <n v="116698"/>
    <n v="48780"/>
    <n v="59040"/>
    <n v="8878"/>
    <n v="7.6076710826235239E-2"/>
    <n v="0.50592126685975769"/>
    <n v="5.4944807389051586"/>
    <n v="55243"/>
    <n v="24349"/>
    <n v="0.44076172546748005"/>
    <n v="26754"/>
    <n v="0.484296652969607"/>
    <n v="4140"/>
    <n v="7.4941621562912952E-2"/>
    <n v="61455"/>
    <n v="24431"/>
    <n v="32286"/>
    <n v="7.7097062891546664E-2"/>
    <n v="0.52536001952648281"/>
    <n v="4738"/>
    <n v="132167"/>
    <n v="23259"/>
    <n v="56315"/>
    <n v="27964"/>
    <n v="13393"/>
    <n v="356"/>
    <n v="8306"/>
    <n v="153"/>
    <n v="148"/>
    <n v="2273"/>
    <n v="23259"/>
    <n v="108908"/>
    <n v="52593"/>
    <n v="79574"/>
    <n v="24629"/>
    <n v="0.17598190168498945"/>
    <n v="0.82401809831501061"/>
    <n v="0.39792837849084872"/>
    <n v="0.18634757541595104"/>
    <n v="0.61097323840292961"/>
    <n v="59877"/>
    <n v="7654"/>
    <n v="22870"/>
    <n v="16324"/>
    <n v="8089"/>
    <n v="256"/>
    <n v="3512"/>
    <n v="66"/>
    <n v="105"/>
    <n v="1001"/>
    <n v="0.12782871553351036"/>
    <n v="0.87217128446648962"/>
    <n v="0.49022162098969552"/>
    <n v="0.21759607194749236"/>
    <n v="72290"/>
    <n v="15605"/>
    <n v="33445"/>
    <n v="11640"/>
    <n v="5304"/>
    <n v="100"/>
    <n v="4794"/>
    <n v="87"/>
    <n v="43"/>
    <n v="1272"/>
    <n v="0.2158666482224374"/>
    <n v="0.7841333517775626"/>
    <n v="0.32148291603264628"/>
    <n v="204488"/>
    <n v="4993"/>
    <n v="34317"/>
    <n v="6910"/>
    <n v="33777"/>
    <n v="19400"/>
    <n v="4203"/>
    <n v="819"/>
    <n v="30539"/>
    <n v="43728"/>
    <n v="12157"/>
    <n v="1849"/>
    <n v="11796"/>
    <n v="0.30871249168655374"/>
    <n v="9.4871092680255079E-2"/>
    <n v="10.54061855670103"/>
    <n v="0.14408898361180331"/>
    <n v="94461"/>
    <n v="2496"/>
    <n v="21408"/>
    <n v="5474"/>
    <n v="24438"/>
    <n v="8402"/>
    <n v="2479"/>
    <n v="452"/>
    <n v="15265"/>
    <n v="1253"/>
    <n v="4924"/>
    <n v="923"/>
    <n v="6947"/>
    <n v="0.68490699865552984"/>
    <n v="110027"/>
    <n v="2497"/>
    <n v="12909"/>
    <n v="1436"/>
    <n v="9339"/>
    <n v="10998"/>
    <n v="1724"/>
    <n v="367"/>
    <n v="15274"/>
    <n v="42475"/>
    <n v="7233"/>
    <n v="926"/>
    <n v="4849"/>
    <n v="0.35357684931880357"/>
    <n v="204488"/>
    <n v="126267"/>
    <n v="242"/>
    <n v="8664"/>
    <n v="2522"/>
    <n v="865"/>
    <n v="1581"/>
    <n v="28"/>
    <n v="81"/>
    <n v="64238"/>
    <n v="0.31414068307186732"/>
    <n v="0.68585931692813262"/>
    <n v="52684"/>
    <n v="36328"/>
    <n v="117"/>
    <n v="1540"/>
    <n v="900"/>
    <n v="302"/>
    <n v="615"/>
    <n v="15"/>
    <n v="32"/>
    <n v="12835"/>
    <n v="0.24362235213727126"/>
    <n v="151804"/>
    <n v="89939"/>
    <n v="125"/>
    <n v="7124"/>
    <n v="1622"/>
    <n v="563"/>
    <n v="966"/>
    <n v="13"/>
    <n v="49"/>
    <n v="51403"/>
    <n v="0.33861426576374798"/>
    <n v="257273"/>
    <n v="245501"/>
    <n v="11772"/>
    <n v="4.5999999999999999E-2"/>
    <n v="6305"/>
    <n v="3475"/>
    <n v="5047"/>
    <n v="4471"/>
    <n v="121123"/>
    <n v="115773"/>
    <n v="5350"/>
    <n v="4.4000000000000004E-2"/>
    <n v="136150"/>
    <n v="129728"/>
    <n v="6422"/>
    <n v="4.7E-2"/>
    <n v="54931"/>
    <n v="595"/>
    <n v="45912"/>
    <n v="2418"/>
    <n v="839"/>
    <n v="712"/>
    <n v="4455"/>
    <n v="8.1101745826582444E-2"/>
    <n v="0.91889825417341753"/>
    <n v="0.84664397152791682"/>
    <n v="54931"/>
    <n v="776"/>
    <n v="34386"/>
    <n v="10886"/>
    <n v="808"/>
    <n v="180"/>
    <n v="606"/>
    <n v="215"/>
    <n v="3729"/>
    <n v="40"/>
    <n v="3305"/>
    <n v="1.8222861407948154E-2"/>
    <n v="0.90617319910433092"/>
    <n v="54931"/>
    <n v="887"/>
    <n v="35922"/>
    <n v="12131"/>
    <n v="833"/>
    <n v="188"/>
    <n v="740"/>
    <n v="219"/>
    <n v="97"/>
    <n v="159"/>
    <n v="3755"/>
    <n v="0.89668857293695725"/>
    <n v="0.87640858531612387"/>
    <n v="54931"/>
    <n v="15420"/>
    <n v="6249"/>
    <n v="9169"/>
    <n v="16055"/>
    <n v="3602"/>
    <n v="89"/>
    <n v="3449"/>
    <n v="898"/>
    <n v="0.28071580710345706"/>
    <n v="70932"/>
    <n v="0.40907684185614679"/>
    <n v="54931"/>
    <n v="5017"/>
    <n v="13"/>
    <n v="133"/>
    <n v="26"/>
    <n v="38441"/>
    <n v="7280"/>
    <n v="213"/>
    <n v="41"/>
    <n v="3767"/>
    <n v="54931"/>
    <n v="1.0949372849574921"/>
    <n v="0.29545417866628354"/>
    <n v="0.9132943171615735"/>
    <n v="0.18545466236240113"/>
    <n v="31013"/>
    <n v="0.56458101982487119"/>
    <n v="0.55890356647263417"/>
    <n v="15862"/>
    <n v="23918"/>
    <n v="2288"/>
    <n v="14434"/>
    <n v="838"/>
    <n v="2806"/>
    <n v="0.26276601554677687"/>
    <n v="0.28876226538748612"/>
    <n v="0.43541898017512881"/>
    <n v="5.1082266843858658E-2"/>
    <n v="54931"/>
    <n v="566"/>
    <n v="18530"/>
    <n v="31482"/>
    <n v="1224"/>
    <n v="840"/>
    <n v="230"/>
    <n v="18810"/>
    <n v="0.37410569623709744"/>
    <n v="151801"/>
    <n v="150664"/>
    <n v="0.56440513517867108"/>
    <n v="0.79878086337811283"/>
    <n v="12034752"/>
    <n v="492437982.33599997"/>
    <n v="10208146.109587422"/>
    <m/>
    <m/>
    <n v="0"/>
    <n v="0"/>
    <m/>
    <n v="0"/>
    <n v="0"/>
    <n v="1841"/>
    <n v="1841"/>
    <n v="6.896603394732209E-3"/>
    <n v="0.11184682237914177"/>
    <n v="20591"/>
    <n v="842542.53799999994"/>
    <n v="150495.53833390665"/>
    <n v="2917"/>
    <n v="2917"/>
    <n v="1.0927426454336694E-2"/>
    <n v="0.69926636955776489"/>
    <n v="203976"/>
    <n v="8346289.9679999994"/>
    <n v="382472.2284049291"/>
    <m/>
    <m/>
    <n v="0"/>
    <n v="0"/>
    <m/>
    <n v="0"/>
    <m/>
    <m/>
    <n v="0"/>
    <m/>
    <n v="0"/>
    <m/>
    <n v="2343"/>
    <n v="2343"/>
    <n v="8.7771546734696174E-3"/>
    <n v="0.22955612462654718"/>
    <n v="53785"/>
    <n v="57.187021766965437"/>
    <n v="109178"/>
    <n v="4271"/>
    <n v="4271"/>
    <n v="1.5999670341608509E-2"/>
    <n v="0.21600093654881761"/>
    <n v="92254"/>
    <n v="1004209.1418627709"/>
    <n v="152"/>
    <n v="152"/>
    <n v="5.6940994894041051E-4"/>
    <n v="0.17539473684210527"/>
    <n v="2666"/>
    <n v="35738.653608789784"/>
    <n v="104755"/>
    <n v="104755"/>
    <n v="0.39242460000824148"/>
    <n v="0.25250002386520931"/>
    <n v="2645064"/>
    <n v="11318906.94239291"/>
    <n v="268080"/>
    <n v="266943"/>
    <n v="0.34332930767717068"/>
    <n v="7.8439596723804041E-3"/>
    <n v="0.44191059340945005"/>
    <n v="0"/>
    <n v="1.6557220831539224E-2"/>
    <n v="0"/>
    <n v="4.3472208667838845E-2"/>
    <n v="1.5471261338121059E-3"/>
    <n v="0.48999542423882453"/>
    <n v="2.4756258828058863E-6"/>
    <n v="23100025.801212497"/>
    <n v="89.787990971506915"/>
    <n v="1137"/>
    <n v="4.2412712623097586E-3"/>
    <n v="0.95968740674425546"/>
    <n v="1.0375865325937816"/>
    <n v="-0.50009329999999996"/>
    <n v="201"/>
    <b v="0"/>
    <b v="0"/>
    <b v="0"/>
    <b v="0"/>
    <b v="0"/>
    <b v="1"/>
    <b v="0"/>
    <b v="0"/>
    <m/>
    <m/>
    <m/>
    <m/>
    <m/>
    <m/>
    <m/>
    <m/>
    <m/>
    <n v="0"/>
    <n v="0"/>
    <n v="0"/>
    <n v="0"/>
    <n v="0"/>
    <n v="0"/>
    <n v="0"/>
    <n v="0"/>
    <n v="0"/>
    <n v="0"/>
    <n v="0"/>
    <n v="620"/>
    <n v="1"/>
    <m/>
    <m/>
    <m/>
    <n v="1"/>
    <m/>
    <m/>
    <n v="6"/>
    <m/>
    <n v="1"/>
    <m/>
    <m/>
    <m/>
    <m/>
    <m/>
    <m/>
    <m/>
    <m/>
    <n v="1"/>
    <m/>
    <m/>
    <n v="4"/>
    <n v="10"/>
    <m/>
    <n v="1"/>
    <m/>
    <m/>
    <n v="2"/>
    <m/>
    <n v="1"/>
    <m/>
    <m/>
    <n v="5"/>
    <m/>
    <m/>
    <m/>
    <n v="13"/>
    <m/>
    <m/>
    <m/>
    <n v="12"/>
    <n v="2"/>
    <m/>
    <m/>
    <n v="2"/>
    <m/>
    <m/>
    <n v="1"/>
    <m/>
    <n v="2"/>
    <n v="10"/>
    <m/>
    <m/>
    <m/>
    <n v="13"/>
    <m/>
    <n v="1"/>
    <m/>
    <n v="7"/>
    <n v="2"/>
    <m/>
    <m/>
    <m/>
    <m/>
    <n v="1"/>
    <m/>
    <m/>
    <n v="11"/>
    <m/>
    <m/>
    <m/>
    <n v="6"/>
    <m/>
    <n v="1"/>
    <n v="1"/>
    <n v="10"/>
    <m/>
    <n v="16"/>
    <m/>
    <m/>
    <m/>
    <m/>
    <m/>
    <m/>
    <n v="2"/>
    <m/>
    <m/>
    <m/>
    <m/>
    <n v="26"/>
    <n v="0"/>
    <n v="0"/>
    <n v="0"/>
    <n v="34"/>
    <n v="0"/>
    <n v="2"/>
    <n v="4"/>
    <n v="45"/>
    <n v="0"/>
    <n v="22"/>
    <n v="0"/>
    <n v="0"/>
    <n v="4"/>
    <n v="0"/>
    <n v="0"/>
    <n v="5"/>
    <n v="0"/>
    <n v="2"/>
  </r>
  <r>
    <s v="MMR111"/>
    <s v="Bago"/>
    <s v="MMR007D002"/>
    <s v="Taungoo"/>
    <s v="MMR007013"/>
    <s v="Oktwin"/>
    <n v="41"/>
    <n v="6"/>
    <x v="4"/>
    <n v="83239.641216320597"/>
    <n v="0.47919237420026156"/>
    <n v="8.8000000000000009E-2"/>
    <n v="0.90799999999999992"/>
    <n v="0.1464965833646879"/>
    <n v="0.31074996055394399"/>
    <n v="0.496"/>
    <n v="0.45324111743965284"/>
    <n v="0.21885001356116082"/>
    <n v="0.19541632763764577"/>
    <n v="0.77621372389476539"/>
    <n v="0.86010306482234877"/>
    <n v="0.29723769912893355"/>
    <n v="1"/>
    <n v="83239.641216320597"/>
    <n v="159828"/>
    <n v="75381"/>
    <n v="84447"/>
    <n v="3.1042849437887816E-3"/>
    <n v="89.3"/>
    <n v="1436.1528721899999"/>
    <n v="111.2889881675877"/>
    <n v="9.6110290058628492E-2"/>
    <n v="157272"/>
    <n v="73110"/>
    <n v="84162"/>
    <n v="2556"/>
    <n v="2271"/>
    <n v="285"/>
    <n v="14143"/>
    <n v="6481"/>
    <n v="7662"/>
    <n v="84.6"/>
    <n v="145685"/>
    <n v="68900"/>
    <n v="76785"/>
    <n v="89.7"/>
    <n v="8.8000000000000009E-2"/>
    <n v="49912"/>
    <n v="100698"/>
    <n v="9218"/>
    <n v="0.58799999999999997"/>
    <n v="65849.135999999999"/>
    <n v="0.496"/>
    <n v="0.504"/>
    <n v="9.1999999999999993"/>
    <n v="109916"/>
    <n v="32566"/>
    <n v="66426"/>
    <n v="7798"/>
    <n v="2125"/>
    <n v="1001"/>
    <n v="36870"/>
    <n v="26119"/>
    <n v="10751"/>
    <n v="0.29199999999999998"/>
    <n v="157272"/>
    <n v="2556"/>
    <n v="1.6252098275598963E-2"/>
    <n v="1766"/>
    <n v="4615"/>
    <n v="7770"/>
    <n v="7958"/>
    <n v="6235"/>
    <n v="4039"/>
    <n v="2267"/>
    <n v="1281"/>
    <n v="939"/>
    <n v="4.3"/>
    <n v="36870"/>
    <n v="4.3349064279902363"/>
    <n v="562"/>
    <n v="1729"/>
    <n v="2805"/>
    <n v="19605"/>
    <n v="10773"/>
    <n v="779"/>
    <n v="334"/>
    <n v="283"/>
    <n v="36870"/>
    <n v="34202"/>
    <n v="489"/>
    <n v="814"/>
    <n v="991"/>
    <n v="278"/>
    <n v="96"/>
    <n v="36870"/>
    <n v="16502"/>
    <n v="180"/>
    <n v="29"/>
    <n v="19952"/>
    <n v="104"/>
    <n v="103"/>
    <n v="71732.599999999991"/>
    <n v="0.541144561974505"/>
    <n v="2.8207214537564417E-3"/>
    <n v="0.45324111743965284"/>
    <n v="0.5467588825603471"/>
    <n v="36870"/>
    <n v="324"/>
    <n v="26249"/>
    <n v="36"/>
    <n v="6525"/>
    <n v="44"/>
    <n v="3590"/>
    <n v="102"/>
    <n v="0.89867100623813401"/>
    <n v="0.10132899376186599"/>
    <n v="36870"/>
    <n v="7510"/>
    <n v="559"/>
    <n v="26421"/>
    <n v="0.71659886086248981"/>
    <n v="2150"/>
    <n v="230"/>
    <n v="0.21885001356116082"/>
    <n v="5.8312991592080282E-2"/>
    <n v="0.32404393816110655"/>
    <n v="107805"/>
    <n v="97877"/>
    <n v="9928"/>
    <n v="0.90799999999999992"/>
    <n v="48410"/>
    <n v="46011"/>
    <n v="2399"/>
    <n v="0.95"/>
    <n v="59395"/>
    <n v="51866"/>
    <n v="7529"/>
    <n v="0.873"/>
    <n v="9833"/>
    <n v="9176"/>
    <n v="657"/>
    <n v="0.93299999999999994"/>
    <n v="97972"/>
    <n v="88701"/>
    <n v="9271"/>
    <n v="0.90500000000000003"/>
    <n v="72873"/>
    <n v="28393"/>
    <n v="39466"/>
    <n v="5014"/>
    <n v="6.8804632717192921E-2"/>
    <n v="0.54157232445487358"/>
    <n v="5.6627443159154369"/>
    <n v="34428"/>
    <n v="13926"/>
    <n v="0.40449634018821889"/>
    <n v="18181"/>
    <n v="0.52808760311374459"/>
    <n v="2321"/>
    <n v="6.7416056698036478E-2"/>
    <n v="38445"/>
    <n v="14467"/>
    <n v="21285"/>
    <n v="7.0048120691897517E-2"/>
    <n v="0.55364806866952787"/>
    <n v="2693"/>
    <n v="82391"/>
    <n v="12070"/>
    <n v="44718"/>
    <n v="13710"/>
    <n v="6119"/>
    <n v="191"/>
    <n v="4376"/>
    <n v="206"/>
    <n v="71"/>
    <n v="930"/>
    <n v="12070"/>
    <n v="70321"/>
    <n v="25603"/>
    <n v="56788"/>
    <n v="11893"/>
    <n v="0.1464965833646879"/>
    <n v="0.85350341663531215"/>
    <n v="0.31074996055394399"/>
    <n v="0.14434829046861913"/>
    <n v="0.58212668859462813"/>
    <n v="37452"/>
    <n v="3803"/>
    <n v="19359"/>
    <n v="8055"/>
    <n v="3580"/>
    <n v="127"/>
    <n v="1879"/>
    <n v="78"/>
    <n v="57"/>
    <n v="514"/>
    <n v="0.10154330876855709"/>
    <n v="0.89845669123144289"/>
    <n v="0.38155505713980564"/>
    <n v="0.16647976076044002"/>
    <n v="44939"/>
    <n v="8267"/>
    <n v="25359"/>
    <n v="5655"/>
    <n v="2539"/>
    <n v="64"/>
    <n v="2497"/>
    <n v="128"/>
    <n v="14"/>
    <n v="416"/>
    <n v="0.18396047976145441"/>
    <n v="0.81603952023854553"/>
    <n v="0.25174124924898195"/>
    <n v="127430"/>
    <n v="3673"/>
    <n v="28171"/>
    <n v="5871"/>
    <n v="21936"/>
    <n v="11431"/>
    <n v="2878"/>
    <n v="374"/>
    <n v="15833"/>
    <n v="23948"/>
    <n v="6110"/>
    <n v="1199"/>
    <n v="6006"/>
    <n v="0.27763477987914936"/>
    <n v="8.9704151298752255E-2"/>
    <n v="11.147756101828362"/>
    <n v="0.15238848058338733"/>
    <n v="59065"/>
    <n v="2193"/>
    <n v="16381"/>
    <n v="4443"/>
    <n v="14091"/>
    <n v="4543"/>
    <n v="1717"/>
    <n v="243"/>
    <n v="7783"/>
    <n v="799"/>
    <n v="2499"/>
    <n v="610"/>
    <n v="3763"/>
    <n v="0.73424193684923389"/>
    <n v="68365"/>
    <n v="1480"/>
    <n v="11790"/>
    <n v="1428"/>
    <n v="7845"/>
    <n v="6888"/>
    <n v="1161"/>
    <n v="131"/>
    <n v="8050"/>
    <n v="23149"/>
    <n v="3611"/>
    <n v="589"/>
    <n v="2243"/>
    <n v="0.44748043589556058"/>
    <n v="127430"/>
    <n v="86550"/>
    <n v="72"/>
    <n v="1104"/>
    <n v="978"/>
    <n v="617"/>
    <n v="191"/>
    <n v="2"/>
    <n v="39"/>
    <n v="37877"/>
    <n v="0.29723769912893355"/>
    <n v="0.70276230087106639"/>
    <n v="11571"/>
    <n v="9056"/>
    <n v="8"/>
    <n v="16"/>
    <n v="56"/>
    <n v="137"/>
    <n v="16"/>
    <n v="1"/>
    <s v="-"/>
    <n v="2281"/>
    <n v="0.19713075792930601"/>
    <n v="115859"/>
    <n v="77494"/>
    <n v="64"/>
    <n v="1088"/>
    <n v="922"/>
    <n v="480"/>
    <n v="175"/>
    <n v="1"/>
    <n v="39"/>
    <n v="35596"/>
    <n v="0.30723551903606972"/>
    <n v="159828"/>
    <n v="149567"/>
    <n v="10261"/>
    <n v="6.4000000000000001E-2"/>
    <n v="6282"/>
    <n v="2708"/>
    <n v="3240"/>
    <n v="3289"/>
    <n v="75381"/>
    <n v="70859"/>
    <n v="4522"/>
    <n v="0.06"/>
    <n v="84447"/>
    <n v="78708"/>
    <n v="5739"/>
    <n v="6.8000000000000005E-2"/>
    <n v="36870"/>
    <n v="379"/>
    <n v="28240"/>
    <n v="1690"/>
    <n v="610"/>
    <n v="357"/>
    <n v="5594"/>
    <n v="0.15172226742609168"/>
    <n v="0.84827773257390837"/>
    <n v="0.77621372389476539"/>
    <n v="36870"/>
    <n v="196"/>
    <n v="20402"/>
    <n v="10254"/>
    <n v="1559"/>
    <n v="21"/>
    <n v="676"/>
    <n v="901"/>
    <n v="860"/>
    <n v="5"/>
    <n v="1996"/>
    <n v="4.3341470029834551E-2"/>
    <n v="0.86010306482234877"/>
    <n v="36870"/>
    <n v="358"/>
    <n v="20661"/>
    <n v="10603"/>
    <n v="1613"/>
    <n v="22"/>
    <n v="783"/>
    <n v="819"/>
    <n v="15"/>
    <n v="4"/>
    <n v="1992"/>
    <n v="0.88028207214537568"/>
    <n v="0.81815839435855708"/>
    <n v="36870"/>
    <n v="7205"/>
    <n v="3151"/>
    <n v="14211"/>
    <n v="6741"/>
    <n v="1302"/>
    <n v="25"/>
    <n v="3235"/>
    <n v="1000"/>
    <n v="0.19541632763764577"/>
    <n v="30981.5"/>
    <n v="0.31847030105777052"/>
    <n v="36870"/>
    <n v="1632"/>
    <n v="2"/>
    <n v="58"/>
    <n v="32"/>
    <n v="28662"/>
    <n v="5809"/>
    <n v="142"/>
    <n v="2"/>
    <n v="531"/>
    <n v="36870"/>
    <n v="1.0509899647409817"/>
    <n v="0.28359558221739439"/>
    <n v="0.95148387096774201"/>
    <n v="0.19320947992100065"/>
    <n v="21350"/>
    <n v="0.57906156767019257"/>
    <n v="0.38476094361044533"/>
    <n v="12099"/>
    <n v="15520"/>
    <n v="736"/>
    <n v="8414"/>
    <n v="389"/>
    <n v="1592"/>
    <n v="0.22820721453756443"/>
    <n v="0.32815296989422293"/>
    <n v="0.42093843232980743"/>
    <n v="4.3178736099810142E-2"/>
    <n v="36870"/>
    <n v="295"/>
    <n v="12871"/>
    <n v="15078"/>
    <n v="622"/>
    <n v="319"/>
    <n v="201"/>
    <n v="11928"/>
    <n v="0.37941415785191213"/>
    <n v="119429"/>
    <n v="119429"/>
    <n v="0.686578747671718"/>
    <n v="0.84472699260648587"/>
    <n v="10088490"/>
    <n v="412800833.81999999"/>
    <n v="8091838.0085615423"/>
    <m/>
    <m/>
    <n v="0"/>
    <n v="0"/>
    <m/>
    <n v="0"/>
    <n v="0"/>
    <n v="4340"/>
    <n v="4340"/>
    <n v="2.4949985053004345E-2"/>
    <n v="9.862903225806452E-2"/>
    <n v="42805"/>
    <n v="1751494.99"/>
    <n v="354780.3565286012"/>
    <n v="2965"/>
    <n v="2965"/>
    <n v="1.7045323889898132E-2"/>
    <n v="0.64308600337268129"/>
    <n v="190675"/>
    <n v="7802039.6499999994"/>
    <n v="388765.9092288703"/>
    <m/>
    <m/>
    <n v="0"/>
    <n v="0"/>
    <m/>
    <n v="0"/>
    <m/>
    <m/>
    <n v="0"/>
    <m/>
    <n v="0"/>
    <m/>
    <n v="1602"/>
    <n v="1602"/>
    <n v="9.2096488605790238E-3"/>
    <n v="0.2087765293383271"/>
    <n v="33446"/>
    <n v="52.010408988764048"/>
    <n v="45612"/>
    <n v="3580"/>
    <n v="3580"/>
    <n v="2.0580863246487457E-2"/>
    <n v="0.20100000000000001"/>
    <n v="71958"/>
    <n v="841739.34157544363"/>
    <n v="30"/>
    <n v="30"/>
    <n v="1.7246533446777198E-4"/>
    <n v="0.19500000000000001"/>
    <n v="585"/>
    <n v="7053.681633313774"/>
    <n v="42002"/>
    <n v="42002"/>
    <n v="0.24146296594384528"/>
    <n v="0.19559997142993191"/>
    <n v="821559"/>
    <n v="4538367.9002853036"/>
    <n v="173948"/>
    <n v="173948"/>
    <n v="0.22372359047372842"/>
    <n v="5.1113574699139016E-3"/>
    <n v="0.56894235912718261"/>
    <n v="0"/>
    <n v="2.7334382288779522E-2"/>
    <n v="0"/>
    <n v="5.9183237017275243E-2"/>
    <n v="4.9594891355258586E-4"/>
    <n v="0.31909557964994462"/>
    <n v="3.6568854638375682E-6"/>
    <n v="14222597.208222065"/>
    <n v="88.98689346185941"/>
    <n v="0"/>
    <n v="0"/>
    <n v="0.91882631591050201"/>
    <n v="1.088344970843657"/>
    <n v="-1.577215"/>
    <n v="122"/>
    <b v="0"/>
    <b v="0"/>
    <b v="0"/>
    <b v="0"/>
    <b v="0"/>
    <b v="1"/>
    <b v="0"/>
    <b v="0"/>
    <m/>
    <m/>
    <m/>
    <m/>
    <m/>
    <m/>
    <m/>
    <m/>
    <m/>
    <n v="0"/>
    <n v="0"/>
    <n v="0"/>
    <n v="0"/>
    <n v="0"/>
    <n v="0"/>
    <n v="0"/>
    <n v="0"/>
    <n v="0"/>
    <n v="0"/>
    <n v="0"/>
    <n v="620"/>
    <n v="1"/>
    <m/>
    <m/>
    <m/>
    <n v="2"/>
    <m/>
    <m/>
    <n v="14"/>
    <m/>
    <n v="1"/>
    <m/>
    <m/>
    <m/>
    <n v="2"/>
    <n v="2"/>
    <m/>
    <m/>
    <m/>
    <n v="10"/>
    <m/>
    <m/>
    <n v="8"/>
    <n v="333"/>
    <m/>
    <n v="4"/>
    <n v="1"/>
    <m/>
    <n v="2"/>
    <m/>
    <n v="9"/>
    <m/>
    <n v="3"/>
    <n v="27"/>
    <m/>
    <m/>
    <m/>
    <n v="12"/>
    <m/>
    <m/>
    <n v="7"/>
    <n v="217"/>
    <n v="5"/>
    <n v="1"/>
    <m/>
    <n v="2"/>
    <m/>
    <m/>
    <n v="27"/>
    <m/>
    <n v="5"/>
    <n v="78"/>
    <m/>
    <m/>
    <m/>
    <n v="11"/>
    <m/>
    <m/>
    <n v="7"/>
    <n v="216"/>
    <n v="5"/>
    <n v="1"/>
    <m/>
    <m/>
    <m/>
    <n v="27"/>
    <m/>
    <n v="3"/>
    <n v="29"/>
    <m/>
    <m/>
    <m/>
    <n v="63"/>
    <m/>
    <m/>
    <m/>
    <n v="119"/>
    <m/>
    <n v="14"/>
    <m/>
    <m/>
    <m/>
    <m/>
    <m/>
    <m/>
    <n v="24"/>
    <m/>
    <m/>
    <m/>
    <n v="66"/>
    <n v="136"/>
    <n v="0"/>
    <n v="0"/>
    <n v="0"/>
    <n v="98"/>
    <n v="0"/>
    <n v="0"/>
    <n v="22"/>
    <n v="899"/>
    <n v="0"/>
    <n v="29"/>
    <n v="3"/>
    <n v="0"/>
    <n v="4"/>
    <n v="0"/>
    <n v="0"/>
    <n v="87"/>
    <n v="0"/>
    <n v="79"/>
  </r>
  <r>
    <s v="MMR111"/>
    <s v="Bago"/>
    <s v="MMR007D002"/>
    <s v="Taungoo"/>
    <s v="MMR007014"/>
    <s v="Htantabin"/>
    <n v="29"/>
    <n v="6"/>
    <x v="4"/>
    <n v="58824.805131025882"/>
    <n v="0.49840713248212865"/>
    <n v="8.4000000000000005E-2"/>
    <n v="0.92"/>
    <n v="0.15362973196084709"/>
    <n v="0.29285509712418079"/>
    <n v="0.53500000000000003"/>
    <n v="0.58332399835704418"/>
    <n v="0.13711213173518538"/>
    <n v="0.21145588290205744"/>
    <n v="0.83951308763675736"/>
    <n v="0.87644225383667529"/>
    <n v="0.34755340623279612"/>
    <n v="1"/>
    <n v="58824.805131025882"/>
    <n v="117276"/>
    <n v="55333"/>
    <n v="61943"/>
    <n v="2.2778119044708886E-3"/>
    <n v="89.3"/>
    <n v="543.74520127100004"/>
    <n v="215.68190344644566"/>
    <n v="0.18626506217685496"/>
    <n v="115743"/>
    <n v="54006"/>
    <n v="61737"/>
    <n v="1533"/>
    <n v="1327"/>
    <n v="206"/>
    <n v="9889"/>
    <n v="4646"/>
    <n v="5243"/>
    <n v="88.6"/>
    <n v="107387"/>
    <n v="50687"/>
    <n v="56700"/>
    <n v="89.4"/>
    <n v="8.4000000000000005E-2"/>
    <n v="38581"/>
    <n v="72099"/>
    <n v="6596"/>
    <n v="0.626"/>
    <n v="43861.224000000002"/>
    <n v="0.53500000000000003"/>
    <n v="0.46499999999999997"/>
    <n v="9.1"/>
    <n v="78695"/>
    <n v="22842"/>
    <n v="48201"/>
    <n v="5529"/>
    <n v="1451"/>
    <n v="672"/>
    <n v="26781"/>
    <n v="19892"/>
    <n v="6889"/>
    <n v="0.25700000000000001"/>
    <n v="115743"/>
    <n v="1533"/>
    <n v="1.3244861460304295E-2"/>
    <n v="1248"/>
    <n v="3195"/>
    <n v="5511"/>
    <n v="5904"/>
    <n v="4579"/>
    <n v="2899"/>
    <n v="1718"/>
    <n v="915"/>
    <n v="812"/>
    <n v="4.3"/>
    <n v="26781"/>
    <n v="4.3790747171502185"/>
    <n v="122"/>
    <n v="947"/>
    <n v="1884"/>
    <n v="13500"/>
    <n v="9572"/>
    <n v="424"/>
    <n v="194"/>
    <n v="138"/>
    <n v="26781"/>
    <n v="25820"/>
    <n v="286"/>
    <n v="468"/>
    <n v="169"/>
    <n v="8"/>
    <n v="30"/>
    <n v="26781"/>
    <n v="15583"/>
    <n v="22"/>
    <n v="17"/>
    <n v="11115"/>
    <n v="18"/>
    <n v="26"/>
    <n v="67101.5"/>
    <n v="0.41503304581606365"/>
    <n v="6.7211829281953628E-4"/>
    <n v="0.58332399835704418"/>
    <n v="0.41667600164295582"/>
    <n v="26781"/>
    <n v="506"/>
    <n v="19130"/>
    <n v="31"/>
    <n v="5072"/>
    <n v="21"/>
    <n v="1965"/>
    <n v="56"/>
    <n v="0.92375191367013931"/>
    <n v="7.6248086329860687E-2"/>
    <n v="26781"/>
    <n v="3449"/>
    <n v="223"/>
    <n v="22010"/>
    <n v="0.8218513124976663"/>
    <n v="926"/>
    <n v="173"/>
    <n v="0.13711213173518538"/>
    <n v="3.4576752175049477E-2"/>
    <n v="0.24646204398640825"/>
    <n v="77535"/>
    <n v="71358"/>
    <n v="6177"/>
    <n v="0.92"/>
    <n v="34843"/>
    <n v="32996"/>
    <n v="1847"/>
    <n v="0.94700000000000006"/>
    <n v="42692"/>
    <n v="38362"/>
    <n v="4330"/>
    <n v="0.89900000000000002"/>
    <n v="7151"/>
    <n v="6781"/>
    <n v="370"/>
    <n v="0.94799999999999995"/>
    <n v="70384"/>
    <n v="64577"/>
    <n v="5807"/>
    <n v="0.91700000000000004"/>
    <n v="53788"/>
    <n v="22734"/>
    <n v="27967"/>
    <n v="3087"/>
    <n v="5.7391983342009373E-2"/>
    <n v="0.51994868743957756"/>
    <n v="7.3644314868804663"/>
    <n v="25505"/>
    <n v="11109"/>
    <n v="0.43556165457753382"/>
    <n v="12871"/>
    <n v="0.50464614781415407"/>
    <n v="1525"/>
    <n v="5.9792197608312093E-2"/>
    <n v="28283"/>
    <n v="11625"/>
    <n v="15096"/>
    <n v="5.5227521832903158E-2"/>
    <n v="0.53374818795743029"/>
    <n v="1562"/>
    <n v="59357"/>
    <n v="9119"/>
    <n v="32855"/>
    <n v="10183"/>
    <n v="4066"/>
    <n v="101"/>
    <n v="2515"/>
    <n v="70"/>
    <n v="26"/>
    <n v="422"/>
    <n v="9119"/>
    <n v="50238"/>
    <n v="17383"/>
    <n v="41974"/>
    <n v="7200"/>
    <n v="0.15362973196084709"/>
    <n v="0.84637026803915294"/>
    <n v="0.29285509712418079"/>
    <n v="0.12129993092642823"/>
    <n v="0.56961268258166686"/>
    <n v="26940"/>
    <n v="3671"/>
    <n v="14044"/>
    <n v="5589"/>
    <n v="2249"/>
    <n v="70"/>
    <n v="1011"/>
    <n v="20"/>
    <n v="15"/>
    <n v="271"/>
    <n v="0.13626577579806978"/>
    <n v="0.86373422420193025"/>
    <n v="0.34242761692650336"/>
    <n v="0.13496659242761694"/>
    <n v="32417"/>
    <n v="5448"/>
    <n v="18811"/>
    <n v="4594"/>
    <n v="1817"/>
    <n v="31"/>
    <n v="1504"/>
    <n v="50"/>
    <n v="11"/>
    <n v="151"/>
    <n v="0.16805996853502791"/>
    <n v="0.83194003146497209"/>
    <n v="0.25165808063670297"/>
    <n v="92639"/>
    <n v="1837"/>
    <n v="20330"/>
    <n v="4801"/>
    <n v="12443"/>
    <n v="9158"/>
    <n v="2274"/>
    <n v="207"/>
    <n v="13883"/>
    <n v="18639"/>
    <n v="4767"/>
    <n v="695"/>
    <n v="3605"/>
    <n v="0.30005721132568358"/>
    <n v="9.8856852945303816E-2"/>
    <n v="10.115636601878139"/>
    <n v="0.13827953157686002"/>
    <n v="42857"/>
    <n v="830"/>
    <n v="12680"/>
    <n v="3899"/>
    <n v="9012"/>
    <n v="3368"/>
    <n v="1367"/>
    <n v="144"/>
    <n v="6676"/>
    <n v="443"/>
    <n v="1894"/>
    <n v="363"/>
    <n v="2181"/>
    <n v="0.72697575658585534"/>
    <n v="49782"/>
    <n v="1007"/>
    <n v="7650"/>
    <n v="902"/>
    <n v="3431"/>
    <n v="5790"/>
    <n v="907"/>
    <n v="63"/>
    <n v="7207"/>
    <n v="18196"/>
    <n v="2873"/>
    <n v="332"/>
    <n v="1424"/>
    <n v="0.39546422401671288"/>
    <n v="92639"/>
    <n v="59013"/>
    <n v="49"/>
    <n v="248"/>
    <n v="462"/>
    <n v="376"/>
    <n v="262"/>
    <s v="-"/>
    <n v="32"/>
    <n v="32197"/>
    <n v="0.34755340623279612"/>
    <n v="0.65244659376720393"/>
    <n v="8227"/>
    <n v="6300"/>
    <n v="8"/>
    <n v="13"/>
    <n v="62"/>
    <n v="19"/>
    <n v="23"/>
    <s v="-"/>
    <s v="-"/>
    <n v="1802"/>
    <n v="0.21903488513431385"/>
    <n v="84412"/>
    <n v="52713"/>
    <n v="41"/>
    <n v="235"/>
    <n v="400"/>
    <n v="357"/>
    <n v="239"/>
    <s v="-"/>
    <n v="32"/>
    <n v="30395"/>
    <n v="0.3600791356679145"/>
    <n v="117276"/>
    <n v="111046"/>
    <n v="6230"/>
    <n v="5.2999999999999999E-2"/>
    <n v="3402"/>
    <n v="2085"/>
    <n v="2288"/>
    <n v="1989"/>
    <n v="55333"/>
    <n v="52564"/>
    <n v="2769"/>
    <n v="0.05"/>
    <n v="61943"/>
    <n v="58482"/>
    <n v="3461"/>
    <n v="5.5999999999999994E-2"/>
    <n v="26781"/>
    <n v="74"/>
    <n v="22409"/>
    <n v="699"/>
    <n v="677"/>
    <n v="164"/>
    <n v="2758"/>
    <n v="0.1029834584220156"/>
    <n v="0.89701654157798438"/>
    <n v="0.83951308763675736"/>
    <n v="26781"/>
    <n v="76"/>
    <n v="16646"/>
    <n v="6659"/>
    <n v="1355"/>
    <n v="12"/>
    <n v="403"/>
    <n v="10"/>
    <n v="91"/>
    <s v="-"/>
    <n v="1529"/>
    <n v="1.5869459691572385E-2"/>
    <n v="0.87644225383667529"/>
    <n v="26781"/>
    <n v="87"/>
    <n v="16703"/>
    <n v="6628"/>
    <n v="1358"/>
    <n v="13"/>
    <n v="444"/>
    <n v="9"/>
    <n v="3"/>
    <s v="-"/>
    <n v="1536"/>
    <n v="0.87487397782009635"/>
    <n v="0.85797767073671638"/>
    <n v="26781"/>
    <n v="5663"/>
    <n v="4585"/>
    <n v="10179"/>
    <n v="2659"/>
    <n v="207"/>
    <n v="8"/>
    <n v="3198"/>
    <n v="282"/>
    <n v="0.21145588290205744"/>
    <n v="24350.899999999998"/>
    <n v="0.3385982599604197"/>
    <n v="26781"/>
    <n v="1336"/>
    <n v="6"/>
    <n v="99"/>
    <n v="21"/>
    <n v="22953"/>
    <n v="1974"/>
    <n v="71"/>
    <n v="1"/>
    <n v="320"/>
    <n v="26781"/>
    <n v="0.94253388596392962"/>
    <n v="0.25433016024604954"/>
    <n v="1.0609698122177325"/>
    <n v="0.21544182921564156"/>
    <n v="16153"/>
    <n v="0.60315148799522045"/>
    <n v="0.29110274108381839"/>
    <n v="8593"/>
    <n v="10628"/>
    <n v="760"/>
    <n v="4226"/>
    <n v="155"/>
    <n v="880"/>
    <n v="0.15779843919196446"/>
    <n v="0.3208618050110153"/>
    <n v="0.3968485120047795"/>
    <n v="3.2859116537843992E-2"/>
    <n v="26781"/>
    <n v="188"/>
    <n v="9502"/>
    <n v="13049"/>
    <n v="444"/>
    <n v="251"/>
    <n v="73"/>
    <n v="9955"/>
    <n v="0.38112841193383368"/>
    <n v="73592"/>
    <n v="73592"/>
    <n v="0.48365196932156496"/>
    <n v="0.89069450483748225"/>
    <n v="6554799"/>
    <n v="268209265.48199999"/>
    <n v="4986180.4312692983"/>
    <m/>
    <m/>
    <n v="0"/>
    <n v="0"/>
    <m/>
    <n v="0"/>
    <n v="0"/>
    <n v="1941"/>
    <n v="1941"/>
    <n v="1.2756392983655255E-2"/>
    <n v="0.10226687274600721"/>
    <n v="19850"/>
    <n v="812222.29999999993"/>
    <n v="158670.20092673154"/>
    <n v="9611"/>
    <n v="9611"/>
    <n v="6.3164190090628888E-2"/>
    <n v="0.65625949432941422"/>
    <n v="630731"/>
    <n v="25808251.057999998"/>
    <n v="1260178.4666437344"/>
    <m/>
    <m/>
    <n v="0"/>
    <n v="0"/>
    <m/>
    <n v="0"/>
    <m/>
    <m/>
    <n v="0"/>
    <m/>
    <n v="0"/>
    <m/>
    <n v="397"/>
    <n v="397"/>
    <n v="2.6091128359150627E-3"/>
    <n v="0.17100755667506298"/>
    <n v="6789"/>
    <n v="42.601402518891689"/>
    <n v="66618"/>
    <n v="10720"/>
    <n v="10720"/>
    <n v="7.045261864234123E-2"/>
    <n v="0.20320149253731346"/>
    <n v="217832"/>
    <n v="2520515.5703041218"/>
    <m/>
    <m/>
    <n v="0"/>
    <n v="0"/>
    <m/>
    <n v="0"/>
    <n v="55898"/>
    <n v="55898"/>
    <n v="0.36736571612589464"/>
    <n v="0.2083999427528713"/>
    <n v="1164914"/>
    <n v="6039847.8379636183"/>
    <n v="152159"/>
    <n v="152159"/>
    <n v="0.19569962174265895"/>
    <n v="4.4711007960116199E-3"/>
    <n v="0.33317978362245748"/>
    <n v="0"/>
    <n v="8.4205935711627905E-2"/>
    <n v="0"/>
    <n v="0.16842247165074689"/>
    <n v="0"/>
    <n v="0.40358651747646729"/>
    <n v="2.8466531183357708E-6"/>
    <n v="14965435.108510025"/>
    <n v="127.6086761870291"/>
    <n v="0"/>
    <n v="0"/>
    <n v="0.77074639028910552"/>
    <n v="1.2974436372318292"/>
    <n v="-1.952367"/>
    <n v="90"/>
    <b v="0"/>
    <b v="0"/>
    <b v="0"/>
    <b v="0"/>
    <b v="0"/>
    <b v="1"/>
    <b v="1"/>
    <b v="0"/>
    <m/>
    <m/>
    <m/>
    <m/>
    <m/>
    <m/>
    <m/>
    <m/>
    <m/>
    <n v="0"/>
    <n v="0"/>
    <n v="0"/>
    <n v="0"/>
    <n v="0"/>
    <n v="0"/>
    <n v="0"/>
    <n v="0"/>
    <n v="0"/>
    <n v="0"/>
    <n v="0"/>
    <n v="620"/>
    <n v="1"/>
    <m/>
    <m/>
    <n v="2"/>
    <n v="3"/>
    <m/>
    <m/>
    <n v="7"/>
    <m/>
    <n v="1"/>
    <m/>
    <m/>
    <m/>
    <n v="2"/>
    <n v="25"/>
    <m/>
    <m/>
    <n v="1"/>
    <n v="8"/>
    <m/>
    <m/>
    <n v="6"/>
    <n v="69"/>
    <m/>
    <n v="16"/>
    <n v="6"/>
    <m/>
    <m/>
    <n v="2"/>
    <n v="6"/>
    <n v="1"/>
    <n v="10"/>
    <n v="31"/>
    <m/>
    <m/>
    <n v="10"/>
    <n v="21"/>
    <m/>
    <m/>
    <n v="9"/>
    <n v="128"/>
    <n v="17"/>
    <n v="11"/>
    <m/>
    <m/>
    <n v="1"/>
    <m/>
    <n v="6"/>
    <m/>
    <n v="14"/>
    <n v="38"/>
    <m/>
    <m/>
    <n v="10"/>
    <n v="18"/>
    <m/>
    <n v="1"/>
    <n v="9"/>
    <n v="127"/>
    <n v="17"/>
    <n v="12"/>
    <m/>
    <m/>
    <n v="1"/>
    <n v="6"/>
    <m/>
    <n v="10"/>
    <n v="12"/>
    <m/>
    <m/>
    <n v="7"/>
    <n v="5"/>
    <m/>
    <n v="3"/>
    <n v="8"/>
    <n v="45"/>
    <m/>
    <n v="8"/>
    <n v="7"/>
    <m/>
    <m/>
    <m/>
    <n v="1"/>
    <m/>
    <n v="4"/>
    <m/>
    <m/>
    <m/>
    <n v="12"/>
    <n v="106"/>
    <n v="0"/>
    <n v="0"/>
    <n v="30"/>
    <n v="55"/>
    <n v="0"/>
    <n v="4"/>
    <n v="24"/>
    <n v="376"/>
    <n v="0"/>
    <n v="59"/>
    <n v="29"/>
    <n v="0"/>
    <n v="0"/>
    <n v="4"/>
    <n v="0"/>
    <n v="22"/>
    <n v="1"/>
    <n v="48"/>
  </r>
  <r>
    <s v="MMR111"/>
    <s v="Bago"/>
    <s v="MMR008D001"/>
    <s v="Pyay"/>
    <s v="MMR008001"/>
    <s v="Pyay"/>
    <n v="55"/>
    <n v="14"/>
    <x v="2"/>
    <n v="117814.06529423078"/>
    <n v="0.53182061374951506"/>
    <n v="0.53600000000000003"/>
    <n v="0.96900000000000008"/>
    <n v="6.0252049113940456E-2"/>
    <n v="0.4560728285871643"/>
    <n v="0.29399999999999998"/>
    <n v="0.20805369127516779"/>
    <n v="0.2571682292467169"/>
    <n v="0.59926225728777094"/>
    <n v="0.87740150622470414"/>
    <n v="0.91015591645746874"/>
    <n v="0.2144808868012465"/>
    <n v="1"/>
    <n v="117814.06529423078"/>
    <n v="251643"/>
    <n v="119670"/>
    <n v="131973"/>
    <n v="4.8875764954190784E-3"/>
    <n v="90.7"/>
    <n v="786.36248941500003"/>
    <n v="320.00890605451588"/>
    <n v="0.27636291144932412"/>
    <n v="235915"/>
    <n v="109322"/>
    <n v="126593"/>
    <n v="15728"/>
    <n v="10348"/>
    <n v="5380"/>
    <n v="134861"/>
    <n v="62903"/>
    <n v="71958"/>
    <n v="87.4"/>
    <n v="116782"/>
    <n v="56767"/>
    <n v="60015"/>
    <n v="94.6"/>
    <n v="0.53600000000000003"/>
    <n v="53177"/>
    <n v="180807"/>
    <n v="17659"/>
    <n v="0.39200000000000002"/>
    <n v="152998.94399999999"/>
    <n v="0.29399999999999998"/>
    <n v="0.70599999999999996"/>
    <n v="9.8000000000000007"/>
    <n v="198466"/>
    <n v="60624"/>
    <n v="115793"/>
    <n v="14674"/>
    <n v="3618"/>
    <n v="3757"/>
    <n v="58557"/>
    <n v="44362"/>
    <n v="14195"/>
    <n v="0.24199999999999999"/>
    <n v="235915"/>
    <n v="15728"/>
    <n v="6.6668079604942462E-2"/>
    <n v="2806"/>
    <n v="9076"/>
    <n v="14636"/>
    <n v="12790"/>
    <n v="8457"/>
    <n v="4961"/>
    <n v="2761"/>
    <n v="1636"/>
    <n v="1434"/>
    <n v="4"/>
    <n v="58557"/>
    <n v="4.2974025308673598"/>
    <n v="2343"/>
    <n v="5380"/>
    <n v="5190"/>
    <n v="27860"/>
    <n v="15639"/>
    <n v="1430"/>
    <n v="528"/>
    <n v="187"/>
    <n v="58557"/>
    <n v="48251"/>
    <n v="5302"/>
    <n v="1105"/>
    <n v="3283"/>
    <n v="357"/>
    <n v="259"/>
    <n v="58557"/>
    <n v="11681"/>
    <n v="456"/>
    <n v="46"/>
    <n v="45017"/>
    <n v="1241"/>
    <n v="116"/>
    <n v="48548"/>
    <n v="0.7687723073244872"/>
    <n v="2.1193025598989019E-2"/>
    <n v="0.20805369127516779"/>
    <n v="0.79194630872483218"/>
    <n v="58557"/>
    <n v="2937"/>
    <n v="29731"/>
    <n v="28"/>
    <n v="12968"/>
    <n v="179"/>
    <n v="12321"/>
    <n v="393"/>
    <n v="0.77982137063032597"/>
    <n v="0.22017862936967403"/>
    <n v="58557"/>
    <n v="12607"/>
    <n v="2452"/>
    <n v="32203"/>
    <n v="0.54994279078504704"/>
    <n v="10791"/>
    <n v="504"/>
    <n v="0.2571682292467169"/>
    <n v="0.18428198165889645"/>
    <n v="0.50606246904725305"/>
    <n v="184148"/>
    <n v="178366"/>
    <n v="5782"/>
    <n v="0.96900000000000008"/>
    <n v="83190"/>
    <n v="81960"/>
    <n v="1230"/>
    <n v="0.98499999999999999"/>
    <n v="100958"/>
    <n v="96406"/>
    <n v="4552"/>
    <n v="0.95499999999999996"/>
    <n v="96706"/>
    <n v="94175"/>
    <n v="2531"/>
    <n v="0.97400000000000009"/>
    <n v="87442"/>
    <n v="84191"/>
    <n v="3251"/>
    <n v="0.96299999999999997"/>
    <n v="94111"/>
    <n v="34069"/>
    <n v="55720"/>
    <n v="4322"/>
    <n v="4.5924493417347598E-2"/>
    <n v="0.59206681471878952"/>
    <n v="7.8826931975937065"/>
    <n v="45226"/>
    <n v="16607"/>
    <n v="0.36720028302303986"/>
    <n v="26529"/>
    <n v="0.58658736125237698"/>
    <n v="2090"/>
    <n v="4.6212355724583203E-2"/>
    <n v="48885"/>
    <n v="17462"/>
    <n v="29191"/>
    <n v="4.5658177355016878E-2"/>
    <n v="0.59713613582898639"/>
    <n v="2232"/>
    <n v="154335"/>
    <n v="9299"/>
    <n v="74648"/>
    <n v="32359"/>
    <n v="17446"/>
    <n v="657"/>
    <n v="18216"/>
    <n v="1060"/>
    <n v="345"/>
    <n v="305"/>
    <n v="9299"/>
    <n v="145036"/>
    <n v="70388"/>
    <n v="83947"/>
    <n v="38029"/>
    <n v="6.0252049113940456E-2"/>
    <n v="0.93974795088605956"/>
    <n v="0.4560728285871643"/>
    <n v="0.24640554637638903"/>
    <n v="0.6979103897366119"/>
    <n v="70365"/>
    <n v="3023"/>
    <n v="30933"/>
    <n v="18240"/>
    <n v="9435"/>
    <n v="480"/>
    <n v="7548"/>
    <n v="295"/>
    <n v="258"/>
    <n v="153"/>
    <n v="4.2961699708661975E-2"/>
    <n v="0.95703830029133807"/>
    <n v="0.51743054075179418"/>
    <n v="0.25821075818944078"/>
    <n v="83970"/>
    <n v="6276"/>
    <n v="43715"/>
    <n v="14119"/>
    <n v="8011"/>
    <n v="177"/>
    <n v="10668"/>
    <n v="765"/>
    <n v="87"/>
    <n v="152"/>
    <n v="7.4740978921043227E-2"/>
    <n v="0.92525902107895674"/>
    <n v="0.40465642491365966"/>
    <n v="218854"/>
    <n v="10782"/>
    <n v="37970"/>
    <n v="4674"/>
    <n v="44337"/>
    <n v="12441"/>
    <n v="4753"/>
    <n v="918"/>
    <n v="27752"/>
    <n v="46171"/>
    <n v="15125"/>
    <n v="1435"/>
    <n v="12496"/>
    <n v="0.26781324535992029"/>
    <n v="5.684611658914162E-2"/>
    <n v="17.591351177558074"/>
    <n v="0.24047164764550125"/>
    <n v="103034"/>
    <n v="5884"/>
    <n v="25185"/>
    <n v="3368"/>
    <n v="29394"/>
    <n v="5790"/>
    <n v="2739"/>
    <n v="552"/>
    <n v="13493"/>
    <n v="1262"/>
    <n v="6653"/>
    <n v="773"/>
    <n v="7941"/>
    <n v="0.70229244715336681"/>
    <n v="115820"/>
    <n v="4898"/>
    <n v="12785"/>
    <n v="1306"/>
    <n v="14943"/>
    <n v="6651"/>
    <n v="2014"/>
    <n v="366"/>
    <n v="14259"/>
    <n v="44909"/>
    <n v="8472"/>
    <n v="662"/>
    <n v="4555"/>
    <n v="0.36778621999654637"/>
    <n v="218854"/>
    <n v="162993"/>
    <n v="247"/>
    <n v="862"/>
    <n v="2529"/>
    <n v="2810"/>
    <n v="2277"/>
    <n v="104"/>
    <n v="92"/>
    <n v="46940"/>
    <n v="0.2144808868012465"/>
    <n v="0.78551911319875356"/>
    <n v="116921"/>
    <n v="87979"/>
    <n v="226"/>
    <n v="738"/>
    <n v="1016"/>
    <n v="2294"/>
    <n v="1681"/>
    <n v="90"/>
    <n v="53"/>
    <n v="22844"/>
    <n v="0.19537978635146808"/>
    <n v="101933"/>
    <n v="75014"/>
    <n v="21"/>
    <n v="124"/>
    <n v="1513"/>
    <n v="516"/>
    <n v="596"/>
    <n v="14"/>
    <n v="39"/>
    <n v="24096"/>
    <n v="0.23639057027655422"/>
    <n v="251643"/>
    <n v="242086"/>
    <n v="9557"/>
    <n v="3.7999999999999999E-2"/>
    <n v="5416"/>
    <n v="3011"/>
    <n v="3883"/>
    <n v="2901"/>
    <n v="119670"/>
    <n v="115391"/>
    <n v="4279"/>
    <n v="3.6000000000000004E-2"/>
    <n v="131973"/>
    <n v="126695"/>
    <n v="5278"/>
    <n v="0.04"/>
    <n v="58557"/>
    <n v="735"/>
    <n v="50643"/>
    <n v="2837"/>
    <n v="180"/>
    <n v="138"/>
    <n v="4024"/>
    <n v="6.8719367453933769E-2"/>
    <n v="0.93128063254606619"/>
    <n v="0.87740150622470414"/>
    <n v="58557"/>
    <n v="3537"/>
    <n v="38707"/>
    <n v="3809"/>
    <n v="313"/>
    <n v="124"/>
    <n v="3824"/>
    <n v="64"/>
    <n v="7243"/>
    <n v="81"/>
    <n v="855"/>
    <n v="6.8514438922759019E-2"/>
    <n v="0.91015591645746874"/>
    <n v="58557"/>
    <n v="4681"/>
    <n v="43913"/>
    <n v="4498"/>
    <n v="261"/>
    <n v="131"/>
    <n v="4058"/>
    <n v="16"/>
    <n v="59"/>
    <n v="66"/>
    <n v="874"/>
    <n v="0.90795293474734018"/>
    <n v="0.89377871134108644"/>
    <n v="58557"/>
    <n v="35091"/>
    <n v="217"/>
    <n v="11595"/>
    <n v="8487"/>
    <n v="545"/>
    <n v="7"/>
    <n v="2280"/>
    <n v="335"/>
    <n v="0.59926225728777094"/>
    <n v="140364"/>
    <n v="0.64750584900182728"/>
    <n v="58557"/>
    <n v="12002"/>
    <n v="196"/>
    <n v="8"/>
    <n v="188"/>
    <n v="33954"/>
    <n v="11501"/>
    <n v="303"/>
    <n v="3"/>
    <n v="402"/>
    <n v="58557"/>
    <n v="1.6771180217565791"/>
    <n v="0.45254786228578303"/>
    <n v="0.59626095899477638"/>
    <n v="0.12107748044893928"/>
    <n v="18325"/>
    <n v="0.31294294448144544"/>
    <n v="0.33024563426985526"/>
    <n v="22457"/>
    <n v="40232"/>
    <n v="3393"/>
    <n v="24980"/>
    <n v="2289"/>
    <n v="4856"/>
    <n v="0.42659289239544373"/>
    <n v="0.38350666871595196"/>
    <n v="0.68705705551855456"/>
    <n v="8.2927745615383297E-2"/>
    <n v="58557"/>
    <n v="1725"/>
    <n v="26631"/>
    <n v="32593"/>
    <n v="598"/>
    <n v="212"/>
    <n v="78"/>
    <n v="10789"/>
    <n v="0.49579042642211862"/>
    <n v="81529"/>
    <n v="81529"/>
    <n v="0.53088453624358611"/>
    <n v="0.7764638349544335"/>
    <n v="6330432"/>
    <n v="259028616.57600001"/>
    <n v="5523946.9559320938"/>
    <n v="508"/>
    <n v="508"/>
    <n v="3.3078946682989089E-3"/>
    <n v="0.75509842519685033"/>
    <n v="38359"/>
    <n v="1569573.5619999999"/>
    <n v="156035.69332874689"/>
    <n v="12110"/>
    <n v="12110"/>
    <n v="7.8855520537598006E-2"/>
    <n v="0.10828984310487201"/>
    <n v="131139"/>
    <n v="5365945.602"/>
    <n v="989951.63999109692"/>
    <n v="17709"/>
    <n v="17709"/>
    <n v="0.11531398952934128"/>
    <n v="0.55945564402281323"/>
    <n v="990740"/>
    <n v="40539099.32"/>
    <n v="2321974.8689828212"/>
    <m/>
    <m/>
    <n v="0"/>
    <n v="0"/>
    <m/>
    <n v="0"/>
    <n v="1089"/>
    <n v="1089"/>
    <n v="4.3499999999999996"/>
    <n v="473715"/>
    <n v="763.20749999999953"/>
    <m/>
    <n v="6432"/>
    <n v="6432"/>
    <n v="4.1882634855312163E-2"/>
    <n v="0.20935634328358207"/>
    <n v="134658"/>
    <n v="52.154852238805965"/>
    <n v="34195"/>
    <n v="4779"/>
    <n v="4779"/>
    <n v="3.1118953975985207E-2"/>
    <n v="0.17372881355932204"/>
    <n v="83025"/>
    <n v="1123651.484186884"/>
    <n v="973"/>
    <n v="973"/>
    <n v="6.3357903784544058E-3"/>
    <n v="0.15750256937307297"/>
    <n v="15325"/>
    <n v="228774.40764047674"/>
    <n v="28443"/>
    <n v="28443"/>
    <n v="0.18520954340635012"/>
    <n v="0.16300003515803535"/>
    <n v="463621"/>
    <n v="3073301.2282228204"/>
    <n v="153572"/>
    <n v="153572"/>
    <n v="0.19751695470043587"/>
    <n v="4.5126209520639365E-3"/>
    <n v="0.41169140150026157"/>
    <n v="1.1629103932939089E-2"/>
    <n v="0.17305327072942939"/>
    <n v="0"/>
    <n v="8.3744043527784015E-2"/>
    <n v="1.7050210159559293E-2"/>
    <n v="0.22904848652118048"/>
    <n v="3.8870221572592946E-6"/>
    <n v="13417688.433137178"/>
    <n v="53.320332507310667"/>
    <n v="0"/>
    <n v="0"/>
    <n v="1.6385994842809888"/>
    <n v="0.61027725786133535"/>
    <n v="2.288897"/>
    <n v="276"/>
    <b v="0"/>
    <b v="0"/>
    <b v="0"/>
    <b v="0"/>
    <b v="0"/>
    <b v="1"/>
    <b v="0"/>
    <b v="0"/>
    <m/>
    <m/>
    <m/>
    <m/>
    <m/>
    <m/>
    <m/>
    <m/>
    <m/>
    <n v="0"/>
    <n v="0"/>
    <n v="0"/>
    <n v="0"/>
    <n v="0"/>
    <n v="0"/>
    <n v="0"/>
    <n v="0"/>
    <n v="0"/>
    <n v="0"/>
    <n v="0"/>
    <n v="620"/>
    <n v="1"/>
    <m/>
    <m/>
    <m/>
    <n v="5"/>
    <m/>
    <m/>
    <n v="121"/>
    <m/>
    <n v="1"/>
    <m/>
    <n v="33"/>
    <m/>
    <m/>
    <m/>
    <m/>
    <m/>
    <n v="4"/>
    <n v="5"/>
    <m/>
    <m/>
    <n v="1"/>
    <n v="393"/>
    <m/>
    <n v="3"/>
    <m/>
    <m/>
    <n v="1"/>
    <m/>
    <n v="33"/>
    <m/>
    <m/>
    <n v="46"/>
    <m/>
    <m/>
    <n v="1"/>
    <n v="7"/>
    <m/>
    <m/>
    <m/>
    <n v="139"/>
    <m/>
    <m/>
    <m/>
    <n v="1"/>
    <m/>
    <m/>
    <n v="14"/>
    <m/>
    <m/>
    <n v="82"/>
    <m/>
    <m/>
    <n v="1"/>
    <n v="5"/>
    <m/>
    <n v="1"/>
    <m/>
    <n v="141"/>
    <m/>
    <m/>
    <m/>
    <n v="1"/>
    <m/>
    <n v="38"/>
    <m/>
    <m/>
    <n v="48"/>
    <m/>
    <m/>
    <n v="1"/>
    <n v="4"/>
    <m/>
    <n v="1"/>
    <m/>
    <n v="23"/>
    <m/>
    <n v="5"/>
    <m/>
    <m/>
    <n v="13"/>
    <n v="1"/>
    <n v="2"/>
    <m/>
    <n v="136"/>
    <m/>
    <m/>
    <m/>
    <m/>
    <n v="176"/>
    <n v="0"/>
    <n v="0"/>
    <n v="7"/>
    <n v="26"/>
    <n v="0"/>
    <n v="2"/>
    <n v="1"/>
    <n v="817"/>
    <n v="0"/>
    <n v="9"/>
    <n v="0"/>
    <n v="0"/>
    <n v="16"/>
    <n v="0"/>
    <n v="0"/>
    <n v="254"/>
    <n v="0"/>
    <n v="0"/>
  </r>
  <r>
    <s v="MMR111"/>
    <s v="Bago"/>
    <s v="MMR008D001"/>
    <s v="Pyay"/>
    <s v="MMR008002"/>
    <s v="Paukkhaung"/>
    <n v="53"/>
    <n v="5"/>
    <x v="6"/>
    <n v="66548.839313058066"/>
    <n v="0.46699526403970926"/>
    <n v="0.11199999999999999"/>
    <n v="0.93500000000000005"/>
    <n v="7.371413102328099E-2"/>
    <n v="0.22111532214401733"/>
    <n v="0.34399999999999997"/>
    <n v="0.50381797384610627"/>
    <n v="0.45571459486196558"/>
    <n v="0.1294401335517977"/>
    <n v="0.74857019198070918"/>
    <n v="0.80285652456178314"/>
    <n v="0.27771429650685125"/>
    <n v="1"/>
    <n v="66548.839313058066"/>
    <n v="124856"/>
    <n v="60941"/>
    <n v="63915"/>
    <n v="2.4250356692299981E-3"/>
    <n v="95.3"/>
    <n v="1918.6720596800001"/>
    <n v="65.07417428115555"/>
    <n v="5.6198711736595082E-2"/>
    <n v="122999"/>
    <n v="59516"/>
    <n v="63483"/>
    <n v="1857"/>
    <n v="1425"/>
    <n v="432"/>
    <n v="14037"/>
    <n v="6477"/>
    <n v="7560"/>
    <n v="85.7"/>
    <n v="110819"/>
    <n v="54464"/>
    <n v="56355"/>
    <n v="96.6"/>
    <n v="0.11199999999999999"/>
    <n v="30007"/>
    <n v="87178"/>
    <n v="7671"/>
    <n v="0.43200000000000005"/>
    <n v="70918.207999999999"/>
    <n v="0.34399999999999997"/>
    <n v="0.65600000000000003"/>
    <n v="8.8000000000000007"/>
    <n v="94849"/>
    <n v="24361"/>
    <n v="62288"/>
    <n v="6238"/>
    <n v="1465"/>
    <n v="497"/>
    <n v="32347"/>
    <n v="27003"/>
    <n v="5344"/>
    <n v="0.16500000000000001"/>
    <n v="122999"/>
    <n v="1857"/>
    <n v="1.5097683721005862E-2"/>
    <n v="1427"/>
    <n v="5052"/>
    <n v="9080"/>
    <n v="7586"/>
    <n v="4681"/>
    <n v="2521"/>
    <n v="1175"/>
    <n v="562"/>
    <n v="263"/>
    <n v="3.8"/>
    <n v="32347"/>
    <n v="3.8598942714934923"/>
    <n v="352"/>
    <n v="377"/>
    <n v="855"/>
    <n v="17791"/>
    <n v="11749"/>
    <n v="837"/>
    <n v="316"/>
    <n v="70"/>
    <n v="32347"/>
    <n v="31029"/>
    <n v="280"/>
    <n v="301"/>
    <n v="457"/>
    <n v="201"/>
    <n v="79"/>
    <n v="32347"/>
    <n v="15280"/>
    <n v="998"/>
    <n v="19"/>
    <n v="15901"/>
    <n v="123"/>
    <n v="26"/>
    <n v="61856.399999999994"/>
    <n v="0.49157572572417846"/>
    <n v="3.8025164621139518E-3"/>
    <n v="0.50381797384610627"/>
    <n v="0.49618202615389373"/>
    <n v="32347"/>
    <n v="1510"/>
    <n v="19795"/>
    <n v="22"/>
    <n v="9553"/>
    <n v="28"/>
    <n v="1397"/>
    <n v="42"/>
    <n v="0.95464803536649456"/>
    <n v="4.5351964633505437E-2"/>
    <n v="32347"/>
    <n v="14544"/>
    <n v="197"/>
    <n v="16264"/>
    <n v="0.50279778650261231"/>
    <n v="1183"/>
    <n v="159"/>
    <n v="0.45571459486196558"/>
    <n v="3.6572170525860204E-2"/>
    <n v="0.27076699539369958"/>
    <n v="93227"/>
    <n v="87211"/>
    <n v="6016"/>
    <n v="0.93500000000000005"/>
    <n v="44587"/>
    <n v="43018"/>
    <n v="1569"/>
    <n v="0.96499999999999997"/>
    <n v="48640"/>
    <n v="44193"/>
    <n v="4447"/>
    <n v="0.90900000000000003"/>
    <n v="10727"/>
    <n v="10556"/>
    <n v="171"/>
    <n v="0.9840000000000001"/>
    <n v="82500"/>
    <n v="76655"/>
    <n v="5845"/>
    <n v="0.92900000000000005"/>
    <n v="51645"/>
    <n v="15406"/>
    <n v="33228"/>
    <n v="3011"/>
    <n v="5.8301868525510697E-2"/>
    <n v="0.6433923903572466"/>
    <n v="5.1165725672534039"/>
    <n v="25205"/>
    <n v="7458"/>
    <n v="0.29589367189049792"/>
    <n v="16339"/>
    <n v="0.64824439595318384"/>
    <n v="1408"/>
    <n v="5.5861932156318191E-2"/>
    <n v="26440"/>
    <n v="7948"/>
    <n v="16889"/>
    <n v="6.0627836611195161E-2"/>
    <n v="0.63876701966717098"/>
    <n v="1603"/>
    <n v="73880"/>
    <n v="5446"/>
    <n v="52098"/>
    <n v="9505"/>
    <n v="3599"/>
    <n v="101"/>
    <n v="2912"/>
    <n v="52"/>
    <n v="75"/>
    <n v="92"/>
    <n v="5446"/>
    <n v="68434"/>
    <n v="16336"/>
    <n v="57544"/>
    <n v="6831"/>
    <n v="7.371413102328099E-2"/>
    <n v="0.92628586897671905"/>
    <n v="0.22111532214401733"/>
    <n v="9.2460747157552786E-2"/>
    <n v="0.57370059556036823"/>
    <n v="35644"/>
    <n v="1310"/>
    <n v="25365"/>
    <n v="5681"/>
    <n v="1977"/>
    <n v="75"/>
    <n v="1111"/>
    <n v="21"/>
    <n v="48"/>
    <n v="56"/>
    <n v="3.6752328582650658E-2"/>
    <n v="0.96324767141734935"/>
    <n v="0.25162720233419367"/>
    <n v="9.2245539221187292E-2"/>
    <n v="38236"/>
    <n v="4136"/>
    <n v="26733"/>
    <n v="3824"/>
    <n v="1622"/>
    <n v="26"/>
    <n v="1801"/>
    <n v="31"/>
    <n v="27"/>
    <n v="36"/>
    <n v="0.10817031070195628"/>
    <n v="0.89182968929804374"/>
    <n v="0.19267182759702897"/>
    <n v="105893"/>
    <n v="2583"/>
    <n v="12904"/>
    <n v="2085"/>
    <n v="26558"/>
    <n v="15453"/>
    <n v="1739"/>
    <n v="284"/>
    <n v="9306"/>
    <n v="24651"/>
    <n v="6488"/>
    <n v="561"/>
    <n v="3281"/>
    <n v="0.37872191740719408"/>
    <n v="0.14593032589500723"/>
    <n v="6.8525852585258518"/>
    <n v="9.3674013503363518E-2"/>
    <n v="51441"/>
    <n v="1433"/>
    <n v="8527"/>
    <n v="1696"/>
    <n v="21345"/>
    <n v="7050"/>
    <n v="902"/>
    <n v="170"/>
    <n v="4435"/>
    <n v="648"/>
    <n v="2799"/>
    <n v="300"/>
    <n v="2136"/>
    <n v="0.79611593864815999"/>
    <n v="54452"/>
    <n v="1150"/>
    <n v="4377"/>
    <n v="389"/>
    <n v="5213"/>
    <n v="8403"/>
    <n v="837"/>
    <n v="114"/>
    <n v="4871"/>
    <n v="24003"/>
    <n v="3689"/>
    <n v="261"/>
    <n v="1145"/>
    <n v="0.37407257768309704"/>
    <n v="105893"/>
    <n v="73352"/>
    <n v="33"/>
    <n v="237"/>
    <n v="843"/>
    <n v="365"/>
    <n v="1626"/>
    <n v="4"/>
    <n v="25"/>
    <n v="29408"/>
    <n v="0.27771429650685125"/>
    <n v="0.72228570349314869"/>
    <n v="12161"/>
    <n v="9798"/>
    <n v="5"/>
    <n v="80"/>
    <n v="54"/>
    <n v="51"/>
    <n v="117"/>
    <s v="-"/>
    <n v="5"/>
    <n v="2051"/>
    <n v="0.16865389359427679"/>
    <n v="93732"/>
    <n v="63554"/>
    <n v="28"/>
    <n v="157"/>
    <n v="789"/>
    <n v="314"/>
    <n v="1509"/>
    <n v="4"/>
    <n v="20"/>
    <n v="27357"/>
    <n v="0.29186403789527587"/>
    <n v="124856"/>
    <n v="119421"/>
    <n v="5435"/>
    <n v="4.4000000000000004E-2"/>
    <n v="3001"/>
    <n v="1865"/>
    <n v="2218"/>
    <n v="2147"/>
    <n v="60941"/>
    <n v="58392"/>
    <n v="2549"/>
    <n v="4.2000000000000003E-2"/>
    <n v="63915"/>
    <n v="61029"/>
    <n v="2886"/>
    <n v="4.4999999999999998E-2"/>
    <n v="32347"/>
    <n v="235"/>
    <n v="23979"/>
    <n v="1121"/>
    <n v="238"/>
    <n v="70"/>
    <n v="6704"/>
    <n v="0.20725260456920272"/>
    <n v="0.79274739543079731"/>
    <n v="0.74857019198070918"/>
    <n v="32347"/>
    <n v="89"/>
    <n v="15777"/>
    <n v="9971"/>
    <n v="1016"/>
    <n v="1616"/>
    <n v="3040"/>
    <n v="158"/>
    <n v="133"/>
    <s v="-"/>
    <n v="547"/>
    <n v="0.14882369307818344"/>
    <n v="0.80285652456178314"/>
    <n v="32347"/>
    <n v="180"/>
    <n v="15109"/>
    <n v="9606"/>
    <n v="991"/>
    <n v="2298"/>
    <n v="3430"/>
    <n v="159"/>
    <n v="3"/>
    <s v="-"/>
    <n v="571"/>
    <n v="0.7746313413917828"/>
    <n v="0.7757133582712461"/>
    <n v="32347"/>
    <n v="4187"/>
    <n v="696"/>
    <n v="10455"/>
    <n v="10450"/>
    <n v="501"/>
    <n v="4"/>
    <n v="5160"/>
    <n v="894"/>
    <n v="0.1294401335517977"/>
    <n v="15910.599999999999"/>
    <n v="0.30444863511299347"/>
    <n v="32347"/>
    <n v="847"/>
    <n v="2"/>
    <n v="20"/>
    <n v="10"/>
    <n v="30162"/>
    <n v="1008"/>
    <n v="15"/>
    <n v="1"/>
    <n v="282"/>
    <n v="32347"/>
    <n v="1.1851794602281509"/>
    <n v="0.31980482243551678"/>
    <n v="0.84375407569710725"/>
    <n v="0.17133373577931055"/>
    <n v="15736"/>
    <n v="0.48647478900670849"/>
    <n v="0.28358773811025606"/>
    <n v="16611"/>
    <n v="14331"/>
    <n v="963"/>
    <n v="5455"/>
    <n v="212"/>
    <n v="765"/>
    <n v="0.16864005935635454"/>
    <n v="0.51352521099329151"/>
    <n v="0.44303953998825241"/>
    <n v="2.3649797508269701E-2"/>
    <n v="32347"/>
    <n v="413"/>
    <n v="10454"/>
    <n v="7758"/>
    <n v="239"/>
    <n v="1012"/>
    <n v="158"/>
    <n v="12717"/>
    <n v="0.34822394657928091"/>
    <n v="53440"/>
    <n v="53440"/>
    <n v="0.32090314057527175"/>
    <n v="0.77529079341317375"/>
    <n v="4143154"/>
    <n v="169529575.37200001"/>
    <n v="3620794.1385888588"/>
    <n v="1384"/>
    <n v="1384"/>
    <n v="8.3108148681919174E-3"/>
    <n v="0.75910404624277461"/>
    <n v="105060"/>
    <n v="4298845.08"/>
    <n v="425105.11725784582"/>
    <n v="47722"/>
    <n v="47722"/>
    <n v="0.28656698492764066"/>
    <n v="0.10347365994719417"/>
    <n v="493797"/>
    <n v="20205185.645999998"/>
    <n v="3901112.4825479053"/>
    <n v="10501"/>
    <n v="10501"/>
    <n v="6.3057707320002404E-2"/>
    <n v="0.61830301876011806"/>
    <n v="649280"/>
    <n v="26567239.039999999"/>
    <n v="1376873.7985876449"/>
    <m/>
    <m/>
    <n v="0"/>
    <n v="0"/>
    <m/>
    <n v="0"/>
    <n v="441"/>
    <n v="441"/>
    <n v="4.0759863945578232"/>
    <n v="179751"/>
    <n v="289.59883333333312"/>
    <m/>
    <n v="14502"/>
    <n v="14502"/>
    <n v="8.7083408394883807E-2"/>
    <n v="0.28639980692318301"/>
    <n v="415337"/>
    <n v="71.347919900703346"/>
    <n v="38540"/>
    <n v="9896"/>
    <n v="9896"/>
    <n v="5.9424728277187297E-2"/>
    <n v="0.1674848423605497"/>
    <n v="165743"/>
    <n v="2326774.4481091034"/>
    <n v="9286"/>
    <n v="9286"/>
    <n v="5.5761724614183633E-2"/>
    <n v="0.16679948309282794"/>
    <n v="154890"/>
    <n v="2183349.5882317233"/>
    <n v="19358"/>
    <n v="19358"/>
    <n v="0.11624331952200805"/>
    <n v="0.19109980369872923"/>
    <n v="369931"/>
    <n v="2091655.7738613142"/>
    <n v="166530"/>
    <n v="166530"/>
    <n v="0.21418291398343178"/>
    <n v="4.8933839967390371E-3"/>
    <n v="0.2273548915135537"/>
    <n v="2.6692964061657921E-2"/>
    <n v="8.6455893686281232E-2"/>
    <n v="0"/>
    <n v="0.14610152689667241"/>
    <n v="0.13709567287414107"/>
    <n v="0.13133808588611831"/>
    <n v="4.4800388997160978E-6"/>
    <n v="15925736.695104297"/>
    <n v="127.55283442609324"/>
    <n v="0"/>
    <n v="0"/>
    <n v="0.74975079565243496"/>
    <n v="1.3337765105401422"/>
    <n v="-1.98237"/>
    <n v="85"/>
    <b v="0"/>
    <b v="0"/>
    <b v="0"/>
    <b v="0"/>
    <b v="0"/>
    <b v="1"/>
    <b v="0"/>
    <b v="0"/>
    <m/>
    <m/>
    <m/>
    <m/>
    <m/>
    <m/>
    <m/>
    <m/>
    <m/>
    <n v="0"/>
    <n v="0"/>
    <n v="0"/>
    <n v="0"/>
    <n v="0"/>
    <n v="0"/>
    <n v="0"/>
    <n v="0"/>
    <n v="0"/>
    <n v="0"/>
    <n v="0"/>
    <n v="620"/>
    <n v="1"/>
    <n v="1"/>
    <m/>
    <m/>
    <n v="2"/>
    <m/>
    <m/>
    <n v="16"/>
    <m/>
    <n v="1"/>
    <m/>
    <m/>
    <m/>
    <n v="2"/>
    <m/>
    <m/>
    <m/>
    <m/>
    <n v="4"/>
    <m/>
    <m/>
    <n v="1"/>
    <n v="14"/>
    <m/>
    <m/>
    <m/>
    <m/>
    <m/>
    <m/>
    <n v="1"/>
    <m/>
    <n v="1"/>
    <n v="33"/>
    <m/>
    <m/>
    <m/>
    <n v="5"/>
    <m/>
    <m/>
    <m/>
    <n v="8"/>
    <m/>
    <m/>
    <m/>
    <m/>
    <m/>
    <m/>
    <m/>
    <m/>
    <n v="1"/>
    <n v="46"/>
    <m/>
    <m/>
    <m/>
    <n v="2"/>
    <m/>
    <m/>
    <m/>
    <n v="9"/>
    <m/>
    <m/>
    <m/>
    <m/>
    <m/>
    <m/>
    <m/>
    <n v="17"/>
    <n v="47"/>
    <m/>
    <m/>
    <m/>
    <n v="2"/>
    <m/>
    <m/>
    <m/>
    <n v="56"/>
    <m/>
    <n v="4"/>
    <m/>
    <m/>
    <m/>
    <m/>
    <m/>
    <m/>
    <n v="1"/>
    <m/>
    <m/>
    <m/>
    <m/>
    <n v="127"/>
    <n v="0"/>
    <n v="0"/>
    <n v="0"/>
    <n v="15"/>
    <n v="0"/>
    <n v="0"/>
    <n v="1"/>
    <n v="103"/>
    <n v="0"/>
    <n v="5"/>
    <n v="0"/>
    <n v="0"/>
    <n v="0"/>
    <n v="0"/>
    <n v="0"/>
    <n v="2"/>
    <n v="0"/>
    <n v="21"/>
  </r>
  <r>
    <s v="MMR111"/>
    <s v="Bago"/>
    <s v="MMR008D001"/>
    <s v="Pyay"/>
    <s v="MMR008003"/>
    <s v="Padaung"/>
    <n v="40"/>
    <n v="8"/>
    <x v="2"/>
    <n v="77399.034490833918"/>
    <n v="0.46330429437617765"/>
    <n v="0.12300000000000001"/>
    <n v="0.95299999999999996"/>
    <n v="7.7439139146896346E-2"/>
    <n v="0.38035403912364801"/>
    <n v="0.32600000000000001"/>
    <n v="0.34732078576571018"/>
    <n v="0.31844595289519695"/>
    <n v="0.39316568960197468"/>
    <n v="0.87529569063046386"/>
    <n v="0.57060578010901986"/>
    <n v="0.19502445524122131"/>
    <n v="1"/>
    <n v="77399.034490833918"/>
    <n v="144214"/>
    <n v="69284"/>
    <n v="74930"/>
    <n v="2.8010195265132229E-3"/>
    <n v="92.5"/>
    <n v="2515.45662576"/>
    <n v="57.33114159995835"/>
    <n v="4.9511750796644313E-2"/>
    <n v="140748"/>
    <n v="66547"/>
    <n v="74201"/>
    <n v="3466"/>
    <n v="2737"/>
    <n v="729"/>
    <n v="17678"/>
    <n v="8187"/>
    <n v="9491"/>
    <n v="86.3"/>
    <n v="126536"/>
    <n v="61097"/>
    <n v="65439"/>
    <n v="93.4"/>
    <n v="0.12300000000000001"/>
    <n v="32731"/>
    <n v="100310"/>
    <n v="11173"/>
    <n v="0.43700000000000006"/>
    <n v="81192.481999999989"/>
    <n v="0.32600000000000001"/>
    <n v="0.67399999999999993"/>
    <n v="11.1"/>
    <n v="111483"/>
    <n v="26275"/>
    <n v="73357"/>
    <n v="8712"/>
    <n v="2288"/>
    <n v="851"/>
    <n v="38892"/>
    <n v="27956"/>
    <n v="10936"/>
    <n v="0.28100000000000003"/>
    <n v="140748"/>
    <n v="3466"/>
    <n v="2.4625571944183931E-2"/>
    <n v="2280"/>
    <n v="7431"/>
    <n v="10961"/>
    <n v="8824"/>
    <n v="5021"/>
    <n v="2519"/>
    <n v="1082"/>
    <n v="495"/>
    <n v="279"/>
    <n v="3.6"/>
    <n v="38892"/>
    <n v="3.7080633549316055"/>
    <n v="1623"/>
    <n v="771"/>
    <n v="1355"/>
    <n v="22624"/>
    <n v="10826"/>
    <n v="976"/>
    <n v="584"/>
    <n v="133"/>
    <n v="38892"/>
    <n v="32333"/>
    <n v="847"/>
    <n v="677"/>
    <n v="4833"/>
    <n v="126"/>
    <n v="76"/>
    <n v="38892"/>
    <n v="13022"/>
    <n v="443"/>
    <n v="43"/>
    <n v="23830"/>
    <n v="1512"/>
    <n v="42"/>
    <n v="48474"/>
    <n v="0.61272241077856626"/>
    <n v="3.8876889848812095E-2"/>
    <n v="0.34732078576571018"/>
    <n v="0.65267921423428987"/>
    <n v="38892"/>
    <n v="1346"/>
    <n v="19687"/>
    <n v="33"/>
    <n v="13872"/>
    <n v="51"/>
    <n v="3439"/>
    <n v="464"/>
    <n v="0.89833384757790802"/>
    <n v="0.10166615242209198"/>
    <n v="38892"/>
    <n v="12159"/>
    <n v="226"/>
    <n v="23094"/>
    <n v="0.59379821042887992"/>
    <n v="3162"/>
    <n v="251"/>
    <n v="0.31844595289519695"/>
    <n v="8.1302067263190378E-2"/>
    <n v="0.37717268332819093"/>
    <n v="108301"/>
    <n v="103189"/>
    <n v="5112"/>
    <n v="0.95299999999999996"/>
    <n v="50249"/>
    <n v="48913"/>
    <n v="1336"/>
    <n v="0.97299999999999998"/>
    <n v="58052"/>
    <n v="54276"/>
    <n v="3776"/>
    <n v="0.93500000000000005"/>
    <n v="13216"/>
    <n v="12832"/>
    <n v="384"/>
    <n v="0.97099999999999997"/>
    <n v="95085"/>
    <n v="90357"/>
    <n v="4728"/>
    <n v="0.95"/>
    <n v="53769"/>
    <n v="20453"/>
    <n v="30108"/>
    <n v="3208"/>
    <n v="5.9662630883966596E-2"/>
    <n v="0.55995090107682866"/>
    <n v="6.3756234413965087"/>
    <n v="25894"/>
    <n v="10056"/>
    <n v="0.38835251409592958"/>
    <n v="14279"/>
    <n v="0.55144048814397162"/>
    <n v="1559"/>
    <n v="6.0206997760098864E-2"/>
    <n v="27875"/>
    <n v="10397"/>
    <n v="15829"/>
    <n v="5.9156950672645738E-2"/>
    <n v="0.56785650224215245"/>
    <n v="1649"/>
    <n v="90329"/>
    <n v="6995"/>
    <n v="48977"/>
    <n v="17242"/>
    <n v="9909"/>
    <n v="216"/>
    <n v="5455"/>
    <n v="151"/>
    <n v="100"/>
    <n v="1284"/>
    <n v="6995"/>
    <n v="83334"/>
    <n v="34357"/>
    <n v="55972"/>
    <n v="17115"/>
    <n v="7.7439139146896346E-2"/>
    <n v="0.92256086085310363"/>
    <n v="0.38035403912364801"/>
    <n v="0.18947403380973996"/>
    <n v="0.65145744998837585"/>
    <n v="42518"/>
    <n v="2401"/>
    <n v="20959"/>
    <n v="10318"/>
    <n v="5744"/>
    <n v="148"/>
    <n v="2116"/>
    <n v="65"/>
    <n v="67"/>
    <n v="700"/>
    <n v="5.6470200856108002E-2"/>
    <n v="0.94352979914389201"/>
    <n v="0.45058563431958232"/>
    <n v="0.2079119431770074"/>
    <n v="47811"/>
    <n v="4594"/>
    <n v="28018"/>
    <n v="6924"/>
    <n v="4165"/>
    <n v="68"/>
    <n v="3339"/>
    <n v="86"/>
    <n v="33"/>
    <n v="584"/>
    <n v="9.6086674614628428E-2"/>
    <n v="0.90391332538537161"/>
    <n v="0.31789755495597249"/>
    <n v="123082"/>
    <n v="13199"/>
    <n v="11773"/>
    <n v="1621"/>
    <n v="28033"/>
    <n v="11191"/>
    <n v="2502"/>
    <n v="280"/>
    <n v="13444"/>
    <n v="24213"/>
    <n v="9082"/>
    <n v="874"/>
    <n v="6870"/>
    <n v="0.28764563461757203"/>
    <n v="9.0923124421117635E-2"/>
    <n v="10.998302207130729"/>
    <n v="0.15034546387919998"/>
    <n v="58580"/>
    <n v="8386"/>
    <n v="8085"/>
    <n v="1169"/>
    <n v="19401"/>
    <n v="3814"/>
    <n v="1270"/>
    <n v="139"/>
    <n v="6536"/>
    <n v="702"/>
    <n v="4270"/>
    <n v="452"/>
    <n v="4356"/>
    <n v="0.71910208262205533"/>
    <n v="64502"/>
    <n v="4813"/>
    <n v="3688"/>
    <n v="452"/>
    <n v="8632"/>
    <n v="7377"/>
    <n v="1232"/>
    <n v="141"/>
    <n v="6908"/>
    <n v="23511"/>
    <n v="4812"/>
    <n v="422"/>
    <n v="2514"/>
    <n v="0.40609593500976715"/>
    <n v="123082"/>
    <n v="97521"/>
    <n v="18"/>
    <n v="226"/>
    <n v="442"/>
    <n v="637"/>
    <n v="222"/>
    <s v="-"/>
    <n v="12"/>
    <n v="24004"/>
    <n v="0.19502445524122131"/>
    <n v="0.80497554475877875"/>
    <n v="15103"/>
    <n v="12322"/>
    <n v="4"/>
    <n v="44"/>
    <n v="40"/>
    <n v="115"/>
    <n v="43"/>
    <s v="-"/>
    <n v="1"/>
    <n v="2534"/>
    <n v="0.16778123551612262"/>
    <n v="107979"/>
    <n v="85199"/>
    <n v="14"/>
    <n v="182"/>
    <n v="402"/>
    <n v="522"/>
    <n v="179"/>
    <s v="-"/>
    <n v="11"/>
    <n v="21470"/>
    <n v="0.19883495864936701"/>
    <n v="144214"/>
    <n v="134594"/>
    <n v="9620"/>
    <n v="6.7000000000000004E-2"/>
    <n v="6228"/>
    <n v="2692"/>
    <n v="3500"/>
    <n v="2988"/>
    <n v="69284"/>
    <n v="64884"/>
    <n v="4400"/>
    <n v="6.4000000000000001E-2"/>
    <n v="74930"/>
    <n v="69710"/>
    <n v="5220"/>
    <n v="7.0000000000000007E-2"/>
    <n v="38892"/>
    <n v="445"/>
    <n v="33597"/>
    <n v="1374"/>
    <n v="443"/>
    <n v="99"/>
    <n v="2934"/>
    <n v="7.5439679111385369E-2"/>
    <n v="0.92456032088861462"/>
    <n v="0.87529569063046386"/>
    <n v="38892"/>
    <n v="4960"/>
    <n v="9230"/>
    <n v="5829"/>
    <n v="713"/>
    <n v="1824"/>
    <n v="13084"/>
    <n v="834"/>
    <n v="2173"/>
    <n v="6"/>
    <n v="239"/>
    <n v="0.40476190476190477"/>
    <n v="0.57060578010901986"/>
    <n v="38892"/>
    <n v="6109"/>
    <n v="11465"/>
    <n v="5359"/>
    <n v="631"/>
    <n v="2235"/>
    <n v="12171"/>
    <n v="607"/>
    <n v="8"/>
    <n v="4"/>
    <n v="303"/>
    <n v="0.60547156227501797"/>
    <n v="0.72295073536974186"/>
    <n v="38892"/>
    <n v="15291"/>
    <n v="151"/>
    <n v="11814"/>
    <n v="6215"/>
    <n v="3168"/>
    <n v="27"/>
    <n v="1647"/>
    <n v="579"/>
    <n v="0.39316568960197468"/>
    <n v="55047.6"/>
    <n v="0.51697007096575132"/>
    <n v="38892"/>
    <n v="7573"/>
    <n v="5"/>
    <n v="15"/>
    <n v="17"/>
    <n v="29144"/>
    <n v="2069"/>
    <n v="47"/>
    <s v="-"/>
    <n v="22"/>
    <n v="38892"/>
    <n v="1.3940913298364703"/>
    <n v="0.37617689570102802"/>
    <n v="0.71731311901731865"/>
    <n v="0.14565848029025141"/>
    <n v="16640"/>
    <n v="0.42785148616682095"/>
    <n v="0.29987925534790677"/>
    <n v="19303"/>
    <n v="22252"/>
    <n v="1352"/>
    <n v="9555"/>
    <n v="484"/>
    <n v="1273"/>
    <n v="0.24568034557235421"/>
    <n v="0.49632315129075388"/>
    <n v="0.57214851383317911"/>
    <n v="3.2731667180911243E-2"/>
    <n v="38892"/>
    <n v="458"/>
    <n v="14729"/>
    <n v="17917"/>
    <n v="446"/>
    <n v="887"/>
    <n v="296"/>
    <n v="11390"/>
    <n v="0.40957009153553431"/>
    <n v="47981"/>
    <n v="47880"/>
    <n v="0.52141527001862198"/>
    <n v="0.7594791144527987"/>
    <n v="3636386"/>
    <n v="148793642.34799999"/>
    <n v="3244079.7783614253"/>
    <m/>
    <m/>
    <n v="0"/>
    <n v="0"/>
    <m/>
    <n v="0"/>
    <n v="0"/>
    <n v="12482"/>
    <n v="12482"/>
    <n v="0.13592951964019298"/>
    <n v="0.10884153180580036"/>
    <n v="135856"/>
    <n v="5558955.8080000002"/>
    <n v="1020361.3848364055"/>
    <n v="9947"/>
    <n v="9947"/>
    <n v="0.10832326004334238"/>
    <n v="0.6563637277571126"/>
    <n v="652885"/>
    <n v="26714748.43"/>
    <n v="1304234.2324113231"/>
    <n v="55"/>
    <n v="55"/>
    <n v="5.9895237784093999E-4"/>
    <n v="0.1389090909090909"/>
    <n v="764"/>
    <n v="8391.1697456546808"/>
    <n v="13"/>
    <n v="13"/>
    <n v="4.8807692307692312"/>
    <n v="6345"/>
    <n v="10.222499999999993"/>
    <m/>
    <n v="131"/>
    <n v="131"/>
    <n v="1.4265956635847845E-3"/>
    <n v="0.24152671755725191"/>
    <n v="3164"/>
    <n v="60.169135877862601"/>
    <n v="21319"/>
    <n v="7017"/>
    <n v="7017"/>
    <n v="7.641543336927048E-2"/>
    <n v="0.15252102037907936"/>
    <n v="107024"/>
    <n v="1649856.1340320918"/>
    <n v="5059"/>
    <n v="5059"/>
    <n v="5.5092728718133012E-2"/>
    <n v="0.15610001976675231"/>
    <n v="78971"/>
    <n v="1189485.8460978128"/>
    <n v="9243"/>
    <n v="9243"/>
    <n v="0.10065666960697833"/>
    <n v="0.22139997836200367"/>
    <n v="204640"/>
    <n v="998717.54921996733"/>
    <n v="91928"/>
    <n v="91827"/>
    <n v="0.11810349151718363"/>
    <n v="2.6982812242151897E-3"/>
    <n v="0.34455821557354188"/>
    <n v="0"/>
    <n v="0.13852452791298381"/>
    <n v="8.9123778441658043E-4"/>
    <n v="0.17523350975736271"/>
    <n v="0.12633694254845346"/>
    <n v="0.1060751769782385"/>
    <n v="6.3906474276504591E-6"/>
    <n v="9415186.263840558"/>
    <n v="65.286215373268604"/>
    <n v="101"/>
    <n v="1.0986859281176572E-3"/>
    <n v="1.5687712122530677"/>
    <n v="0.63674123178054831"/>
    <n v="2.3169499999999999E-2"/>
    <n v="229"/>
    <b v="0"/>
    <b v="0"/>
    <b v="0"/>
    <b v="0"/>
    <b v="0"/>
    <b v="1"/>
    <b v="0"/>
    <b v="0"/>
    <m/>
    <m/>
    <m/>
    <m/>
    <m/>
    <m/>
    <m/>
    <m/>
    <m/>
    <n v="0"/>
    <n v="0"/>
    <n v="0"/>
    <n v="0"/>
    <n v="0"/>
    <n v="0"/>
    <n v="0"/>
    <n v="0"/>
    <n v="0"/>
    <n v="0"/>
    <n v="0"/>
    <n v="620"/>
    <n v="1"/>
    <m/>
    <m/>
    <m/>
    <n v="2"/>
    <m/>
    <m/>
    <n v="55"/>
    <m/>
    <n v="1"/>
    <m/>
    <n v="1"/>
    <m/>
    <m/>
    <m/>
    <m/>
    <m/>
    <m/>
    <n v="2"/>
    <m/>
    <m/>
    <n v="2"/>
    <n v="45"/>
    <m/>
    <n v="1"/>
    <m/>
    <m/>
    <m/>
    <m/>
    <n v="2"/>
    <m/>
    <m/>
    <n v="229"/>
    <m/>
    <m/>
    <n v="9"/>
    <n v="2"/>
    <m/>
    <m/>
    <m/>
    <n v="93"/>
    <m/>
    <m/>
    <m/>
    <m/>
    <m/>
    <m/>
    <n v="1"/>
    <m/>
    <n v="27"/>
    <n v="15"/>
    <m/>
    <m/>
    <n v="9"/>
    <n v="2"/>
    <m/>
    <m/>
    <m/>
    <n v="94"/>
    <m/>
    <m/>
    <m/>
    <n v="2"/>
    <m/>
    <n v="1"/>
    <m/>
    <n v="27"/>
    <n v="32"/>
    <m/>
    <m/>
    <m/>
    <n v="3"/>
    <m/>
    <n v="1"/>
    <m/>
    <n v="52"/>
    <m/>
    <n v="5"/>
    <m/>
    <m/>
    <m/>
    <m/>
    <m/>
    <m/>
    <n v="2"/>
    <m/>
    <n v="1"/>
    <m/>
    <m/>
    <n v="276"/>
    <n v="0"/>
    <n v="0"/>
    <n v="18"/>
    <n v="11"/>
    <n v="0"/>
    <n v="1"/>
    <n v="2"/>
    <n v="339"/>
    <n v="0"/>
    <n v="7"/>
    <n v="0"/>
    <n v="0"/>
    <n v="2"/>
    <n v="0"/>
    <n v="0"/>
    <n v="8"/>
    <n v="0"/>
    <n v="54"/>
  </r>
  <r>
    <s v="MMR111"/>
    <s v="Bago"/>
    <s v="MMR008D001"/>
    <s v="Pyay"/>
    <s v="MMR008004"/>
    <s v="Paungde"/>
    <n v="43"/>
    <n v="12"/>
    <x v="2"/>
    <n v="75498.177951945661"/>
    <n v="0.45116582496531965"/>
    <n v="0.185"/>
    <n v="0.94799999999999995"/>
    <n v="0.128422221451126"/>
    <n v="0.25931966179719396"/>
    <n v="0.307"/>
    <n v="0.21430517711171662"/>
    <n v="0.34493188010899184"/>
    <n v="0.25487738419618527"/>
    <n v="0.75820163487738423"/>
    <n v="0.7550408719346049"/>
    <n v="0.25889106810663387"/>
    <n v="1"/>
    <n v="75498.177951945661"/>
    <n v="137561"/>
    <n v="66212"/>
    <n v="71349"/>
    <n v="2.6718005678137034E-3"/>
    <n v="92.8"/>
    <n v="935.94871605699996"/>
    <n v="146.97493317745247"/>
    <n v="0.12692903126912031"/>
    <n v="134195"/>
    <n v="63969"/>
    <n v="70226"/>
    <n v="3366"/>
    <n v="2243"/>
    <n v="1123"/>
    <n v="25455"/>
    <n v="11974"/>
    <n v="13481"/>
    <n v="88.8"/>
    <n v="112106"/>
    <n v="54238"/>
    <n v="57868"/>
    <n v="93.7"/>
    <n v="0.185"/>
    <n v="29670"/>
    <n v="96546"/>
    <n v="11345"/>
    <n v="0.42499999999999999"/>
    <n v="79097.574999999997"/>
    <n v="0.307"/>
    <n v="0.69300000000000006"/>
    <n v="11.8"/>
    <n v="107891"/>
    <n v="27608"/>
    <n v="69250"/>
    <n v="8384"/>
    <n v="1950"/>
    <n v="699"/>
    <n v="36700"/>
    <n v="29361"/>
    <n v="7339"/>
    <n v="0.2"/>
    <n v="134195"/>
    <n v="3366"/>
    <n v="2.5082901747457059E-2"/>
    <n v="1960"/>
    <n v="6664"/>
    <n v="10442"/>
    <n v="8313"/>
    <n v="4891"/>
    <n v="2532"/>
    <n v="1089"/>
    <n v="507"/>
    <n v="302"/>
    <n v="3.7"/>
    <n v="36700"/>
    <n v="3.7482561307901907"/>
    <n v="182"/>
    <n v="820"/>
    <n v="1135"/>
    <n v="24385"/>
    <n v="8935"/>
    <n v="815"/>
    <n v="267"/>
    <n v="161"/>
    <n v="36700"/>
    <n v="35365"/>
    <n v="313"/>
    <n v="560"/>
    <n v="395"/>
    <n v="16"/>
    <n v="51"/>
    <n v="36700"/>
    <n v="7658"/>
    <n v="179"/>
    <n v="28"/>
    <n v="28703"/>
    <n v="89"/>
    <n v="43"/>
    <n v="28996.9"/>
    <n v="0.78209809264305175"/>
    <n v="2.425068119891008E-3"/>
    <n v="0.21430517711171662"/>
    <n v="0.78569482288828341"/>
    <n v="36700"/>
    <n v="1186"/>
    <n v="24076"/>
    <n v="16"/>
    <n v="9265"/>
    <n v="54"/>
    <n v="1909"/>
    <n v="194"/>
    <n v="0.94122615803814713"/>
    <n v="5.8773841961852868E-2"/>
    <n v="36700"/>
    <n v="12073"/>
    <n v="586"/>
    <n v="22376"/>
    <n v="0.60970027247956404"/>
    <n v="1383"/>
    <n v="282"/>
    <n v="0.34493188010899184"/>
    <n v="3.7683923705722072E-2"/>
    <n v="0.42223433242506814"/>
    <n v="105348"/>
    <n v="99892"/>
    <n v="5456"/>
    <n v="0.94799999999999995"/>
    <n v="49292"/>
    <n v="47707"/>
    <n v="1585"/>
    <n v="0.96799999999999997"/>
    <n v="56056"/>
    <n v="52185"/>
    <n v="3871"/>
    <n v="0.93099999999999994"/>
    <n v="19753"/>
    <n v="19342"/>
    <n v="411"/>
    <n v="0.97900000000000009"/>
    <n v="85595"/>
    <n v="80550"/>
    <n v="5045"/>
    <n v="0.94099999999999995"/>
    <n v="51741"/>
    <n v="14904"/>
    <n v="33706"/>
    <n v="3131"/>
    <n v="6.0512939448406487E-2"/>
    <n v="0.65143696488278158"/>
    <n v="4.7601405301820501"/>
    <n v="25390"/>
    <n v="7426"/>
    <n v="0.29247735328869634"/>
    <n v="16502"/>
    <n v="0.64994092162268613"/>
    <n v="1462"/>
    <n v="5.7581725088617565E-2"/>
    <n v="26351"/>
    <n v="7478"/>
    <n v="17204"/>
    <n v="6.3337254753140296E-2"/>
    <n v="0.65287844863572542"/>
    <n v="1669"/>
    <n v="86457"/>
    <n v="11103"/>
    <n v="52934"/>
    <n v="12976"/>
    <n v="4771"/>
    <n v="125"/>
    <n v="4237"/>
    <n v="80"/>
    <n v="66"/>
    <n v="165"/>
    <n v="11103"/>
    <n v="75354"/>
    <n v="22419.999999999996"/>
    <n v="64037"/>
    <n v="9444"/>
    <n v="0.128422221451126"/>
    <n v="0.87157777854887397"/>
    <n v="0.25931966179719396"/>
    <n v="0.10923349179360839"/>
    <n v="0.56544872017303394"/>
    <n v="40562"/>
    <n v="4416"/>
    <n v="23307"/>
    <n v="8058"/>
    <n v="2773"/>
    <n v="94"/>
    <n v="1749"/>
    <n v="42"/>
    <n v="41"/>
    <n v="82"/>
    <n v="0.10887037128346728"/>
    <n v="0.89112962871653267"/>
    <n v="0.31652778462600462"/>
    <n v="0.11786894137369952"/>
    <n v="45895"/>
    <n v="6687"/>
    <n v="29627"/>
    <n v="4918"/>
    <n v="1998"/>
    <n v="31"/>
    <n v="2488"/>
    <n v="38"/>
    <n v="25"/>
    <n v="83"/>
    <n v="0.14570214620329011"/>
    <n v="0.85429785379670986"/>
    <n v="0.20875912408759123"/>
    <n v="118799"/>
    <n v="2384"/>
    <n v="20687"/>
    <n v="3336"/>
    <n v="26072"/>
    <n v="12429"/>
    <n v="2156"/>
    <n v="262"/>
    <n v="9872"/>
    <n v="26122"/>
    <n v="8262"/>
    <n v="849"/>
    <n v="6368"/>
    <n v="0.32450609853618295"/>
    <n v="0.10462209277855875"/>
    <n v="9.5582106364148363"/>
    <n v="0.13065958590001225"/>
    <n v="56656"/>
    <n v="1287"/>
    <n v="13263"/>
    <n v="2524"/>
    <n v="19458"/>
    <n v="5383"/>
    <n v="1184"/>
    <n v="171"/>
    <n v="4937"/>
    <n v="568"/>
    <n v="3454"/>
    <n v="431"/>
    <n v="3996"/>
    <n v="0.76071378141767865"/>
    <n v="62143"/>
    <n v="1097"/>
    <n v="7424"/>
    <n v="812"/>
    <n v="6614"/>
    <n v="7046"/>
    <n v="972"/>
    <n v="91"/>
    <n v="4935"/>
    <n v="25554"/>
    <n v="4808"/>
    <n v="418"/>
    <n v="2372"/>
    <n v="0.38564279162576637"/>
    <n v="118799"/>
    <n v="86273"/>
    <n v="93"/>
    <n v="205"/>
    <n v="467"/>
    <n v="446"/>
    <n v="522"/>
    <n v="23"/>
    <n v="14"/>
    <n v="30756"/>
    <n v="0.25889106810663387"/>
    <n v="0.74110893189336613"/>
    <n v="22421"/>
    <n v="18624"/>
    <n v="37"/>
    <n v="116"/>
    <n v="49"/>
    <n v="154"/>
    <n v="165"/>
    <n v="20"/>
    <n v="3"/>
    <n v="3253"/>
    <n v="0.14508719504036394"/>
    <n v="96378"/>
    <n v="67649"/>
    <n v="56"/>
    <n v="89"/>
    <n v="418"/>
    <n v="292"/>
    <n v="357"/>
    <n v="3"/>
    <n v="11"/>
    <n v="27503"/>
    <n v="0.28536595488596983"/>
    <n v="137561"/>
    <n v="130203"/>
    <n v="7358"/>
    <n v="5.2999999999999999E-2"/>
    <n v="4287"/>
    <n v="2498"/>
    <n v="3149"/>
    <n v="2598"/>
    <n v="66212"/>
    <n v="62953"/>
    <n v="3259"/>
    <n v="4.9000000000000002E-2"/>
    <n v="71349"/>
    <n v="67250"/>
    <n v="4099"/>
    <n v="5.7000000000000002E-2"/>
    <n v="36700"/>
    <n v="220"/>
    <n v="27606"/>
    <n v="4187"/>
    <n v="655"/>
    <n v="286"/>
    <n v="3746"/>
    <n v="0.1020708446866485"/>
    <n v="0.89792915531335149"/>
    <n v="0.75820163487738423"/>
    <n v="36700"/>
    <n v="150"/>
    <n v="13845"/>
    <n v="13292"/>
    <n v="1164"/>
    <n v="3514"/>
    <n v="3067"/>
    <n v="1048"/>
    <n v="423"/>
    <n v="1"/>
    <n v="196"/>
    <n v="0.20787465940054495"/>
    <n v="0.7550408719346049"/>
    <n v="36700"/>
    <n v="154"/>
    <n v="14807"/>
    <n v="12321"/>
    <n v="1056"/>
    <n v="3907"/>
    <n v="3911"/>
    <n v="337"/>
    <n v="6"/>
    <s v="-"/>
    <n v="201"/>
    <n v="0.75272479564032702"/>
    <n v="0.75662125340599462"/>
    <n v="36700"/>
    <n v="9354"/>
    <n v="383"/>
    <n v="18547"/>
    <n v="5324"/>
    <n v="864"/>
    <n v="10"/>
    <n v="1679"/>
    <n v="539"/>
    <n v="0.25487738419618527"/>
    <n v="34609.800000000003"/>
    <n v="0.32416893732970026"/>
    <n v="36700"/>
    <n v="1296"/>
    <n v="7"/>
    <n v="15"/>
    <n v="23"/>
    <n v="31987"/>
    <n v="2472"/>
    <n v="47"/>
    <n v="2"/>
    <n v="851"/>
    <n v="36700"/>
    <n v="1.1239237057220708"/>
    <n v="0.30327577653963239"/>
    <n v="0.88974010861132669"/>
    <n v="0.1806717159323"/>
    <n v="20049"/>
    <n v="0.5462942779291553"/>
    <n v="0.36131485519652545"/>
    <n v="16651"/>
    <n v="15343"/>
    <n v="1116"/>
    <n v="7245"/>
    <n v="330"/>
    <n v="563"/>
    <n v="0.19741144414168937"/>
    <n v="0.4537057220708447"/>
    <n v="0.41806539509536783"/>
    <n v="1.5340599455040871E-2"/>
    <n v="36700"/>
    <n v="285"/>
    <n v="12692"/>
    <n v="20153"/>
    <n v="404"/>
    <n v="428"/>
    <n v="135"/>
    <n v="11781"/>
    <n v="0.368283378746594"/>
    <n v="73529"/>
    <n v="73529"/>
    <n v="0.48606502108756294"/>
    <n v="0.74131363135633566"/>
    <n v="5450805"/>
    <n v="223036038.99000001"/>
    <n v="4981911.9052451393"/>
    <m/>
    <m/>
    <n v="0"/>
    <n v="0"/>
    <m/>
    <n v="0"/>
    <n v="0"/>
    <n v="18464"/>
    <n v="18464"/>
    <n v="0.12205666538863255"/>
    <n v="0.12245396447140382"/>
    <n v="226099"/>
    <n v="9251518.8819999993"/>
    <n v="1509369.7011391919"/>
    <n v="12094"/>
    <n v="12094"/>
    <n v="7.9947644671258769E-2"/>
    <n v="0.62733586902596328"/>
    <n v="758700"/>
    <n v="31044486.599999998"/>
    <n v="1585745.3309321948"/>
    <m/>
    <m/>
    <n v="0"/>
    <n v="0"/>
    <m/>
    <n v="0"/>
    <n v="55"/>
    <n v="55"/>
    <n v="3.8065454545454545"/>
    <n v="20936"/>
    <n v="33.730222222222203"/>
    <m/>
    <n v="1150"/>
    <n v="1150"/>
    <n v="7.6020995015666937E-3"/>
    <n v="0.18190434782608694"/>
    <n v="20919"/>
    <n v="45.316011130434781"/>
    <n v="45982"/>
    <n v="6369"/>
    <n v="6369"/>
    <n v="4.2102410196068064E-2"/>
    <n v="0.16951169728371801"/>
    <n v="107962"/>
    <n v="1497496.6107525141"/>
    <n v="1506"/>
    <n v="1506"/>
    <n v="9.9554450863995128E-3"/>
    <n v="0.13480079681274901"/>
    <n v="20301"/>
    <n v="354094.81799235148"/>
    <n v="38107"/>
    <n v="38107"/>
    <n v="0.2519071353966974"/>
    <n v="0.1721001390820584"/>
    <n v="655822"/>
    <n v="4117508.3466542563"/>
    <n v="151274"/>
    <n v="151274"/>
    <n v="0.19456137710880719"/>
    <n v="4.445095602730445E-3"/>
    <n v="0.35468111134167324"/>
    <n v="0"/>
    <n v="0.11289519505307777"/>
    <n v="0"/>
    <n v="0.1066124355938317"/>
    <n v="2.5209346522893795E-2"/>
    <n v="0.29314095956060204"/>
    <n v="3.2262178647503345E-6"/>
    <n v="14046172.028726779"/>
    <n v="102.10867926757423"/>
    <n v="0"/>
    <n v="0"/>
    <n v="0.90934992133479642"/>
    <n v="1.0996866844527156"/>
    <n v="-1.27488"/>
    <n v="155"/>
    <b v="0"/>
    <b v="0"/>
    <b v="0"/>
    <b v="0"/>
    <b v="0"/>
    <b v="1"/>
    <b v="0"/>
    <b v="1"/>
    <n v="0"/>
    <m/>
    <n v="1"/>
    <m/>
    <n v="1"/>
    <n v="0"/>
    <m/>
    <m/>
    <m/>
    <n v="4.1322314049586778E-3"/>
    <n v="0"/>
    <n v="0"/>
    <n v="0"/>
    <n v="0"/>
    <n v="0"/>
    <n v="0"/>
    <n v="0"/>
    <n v="0"/>
    <n v="0"/>
    <n v="0"/>
    <n v="620"/>
    <n v="1"/>
    <m/>
    <m/>
    <m/>
    <n v="2"/>
    <m/>
    <m/>
    <n v="62"/>
    <m/>
    <n v="1"/>
    <m/>
    <m/>
    <m/>
    <n v="2"/>
    <m/>
    <m/>
    <m/>
    <m/>
    <n v="3"/>
    <m/>
    <m/>
    <n v="1"/>
    <n v="64"/>
    <m/>
    <m/>
    <m/>
    <m/>
    <m/>
    <m/>
    <n v="1"/>
    <m/>
    <n v="1"/>
    <n v="26"/>
    <m/>
    <m/>
    <m/>
    <n v="4"/>
    <m/>
    <m/>
    <m/>
    <n v="122"/>
    <m/>
    <m/>
    <m/>
    <m/>
    <m/>
    <m/>
    <m/>
    <m/>
    <n v="1"/>
    <n v="59"/>
    <m/>
    <m/>
    <m/>
    <n v="3"/>
    <m/>
    <n v="1"/>
    <m/>
    <n v="128"/>
    <m/>
    <m/>
    <m/>
    <m/>
    <m/>
    <m/>
    <m/>
    <n v="1"/>
    <n v="91"/>
    <m/>
    <m/>
    <m/>
    <n v="2"/>
    <m/>
    <n v="1"/>
    <m/>
    <n v="73"/>
    <m/>
    <m/>
    <m/>
    <m/>
    <m/>
    <m/>
    <m/>
    <m/>
    <n v="1"/>
    <m/>
    <m/>
    <m/>
    <m/>
    <n v="176"/>
    <n v="0"/>
    <n v="0"/>
    <n v="0"/>
    <n v="14"/>
    <n v="0"/>
    <n v="2"/>
    <n v="1"/>
    <n v="449"/>
    <n v="0"/>
    <n v="1"/>
    <n v="0"/>
    <n v="0"/>
    <n v="0"/>
    <n v="0"/>
    <n v="0"/>
    <n v="2"/>
    <n v="0"/>
    <n v="5"/>
  </r>
  <r>
    <s v="MMR111"/>
    <s v="Bago"/>
    <s v="MMR008D001"/>
    <s v="Pyay"/>
    <s v="MMR008005"/>
    <s v="Thegon"/>
    <n v="50"/>
    <n v="6"/>
    <x v="2"/>
    <n v="72425.492063924437"/>
    <n v="0.44695211356457132"/>
    <n v="0.12"/>
    <n v="0.97799999999999998"/>
    <n v="3.6673215455140802E-2"/>
    <n v="0.30301010384507437"/>
    <n v="0.28399999999999997"/>
    <n v="0.21443671766342143"/>
    <n v="0.23154381084840056"/>
    <n v="0.28542420027816412"/>
    <n v="0.81585535465924897"/>
    <n v="0.88178025034770513"/>
    <n v="0.21270170967770088"/>
    <n v="1"/>
    <n v="72425.492063924437"/>
    <n v="130957"/>
    <n v="61807"/>
    <n v="69150"/>
    <n v="2.5435333194668485E-3"/>
    <n v="89.4"/>
    <n v="779.31164159699995"/>
    <n v="168.04188852053733"/>
    <n v="0.14512266589563905"/>
    <n v="128971"/>
    <n v="60103"/>
    <n v="68868"/>
    <n v="1986"/>
    <n v="1704"/>
    <n v="282"/>
    <n v="15752"/>
    <n v="7280"/>
    <n v="8472"/>
    <n v="85.9"/>
    <n v="115205"/>
    <n v="54527"/>
    <n v="60678"/>
    <n v="89.9"/>
    <n v="0.12"/>
    <n v="26375"/>
    <n v="92806"/>
    <n v="11776"/>
    <n v="0.41099999999999992"/>
    <n v="77133.67300000001"/>
    <n v="0.28399999999999997"/>
    <n v="0.71599999999999997"/>
    <n v="12.7"/>
    <n v="104582"/>
    <n v="27575"/>
    <n v="65456"/>
    <n v="9030"/>
    <n v="1817"/>
    <n v="704"/>
    <n v="35950"/>
    <n v="27415"/>
    <n v="8535"/>
    <n v="0.23699999999999999"/>
    <n v="128971"/>
    <n v="1986"/>
    <n v="1.5398810585325383E-2"/>
    <n v="2337"/>
    <n v="6595"/>
    <n v="10060"/>
    <n v="8199"/>
    <n v="4804"/>
    <n v="2348"/>
    <n v="954"/>
    <n v="427"/>
    <n v="226"/>
    <n v="3.6"/>
    <n v="35950"/>
    <n v="3.6427538247566065"/>
    <n v="614"/>
    <n v="811"/>
    <n v="1982"/>
    <n v="24055"/>
    <n v="7102"/>
    <n v="818"/>
    <n v="460"/>
    <n v="108"/>
    <n v="35950"/>
    <n v="34110"/>
    <n v="302"/>
    <n v="462"/>
    <n v="833"/>
    <n v="123"/>
    <n v="120"/>
    <n v="35950"/>
    <n v="7621"/>
    <n v="46"/>
    <n v="42"/>
    <n v="28113"/>
    <n v="63"/>
    <n v="65"/>
    <n v="27601.200000000001"/>
    <n v="0.78200278164116832"/>
    <n v="1.7524339360222531E-3"/>
    <n v="0.21443671766342143"/>
    <n v="0.78556328233657857"/>
    <n v="35950"/>
    <n v="2086"/>
    <n v="21363"/>
    <n v="15"/>
    <n v="9200"/>
    <n v="55"/>
    <n v="3111"/>
    <n v="120"/>
    <n v="0.90859527121001393"/>
    <n v="9.1404728789986067E-2"/>
    <n v="35950"/>
    <n v="7663"/>
    <n v="661"/>
    <n v="25377"/>
    <n v="0.70589707927677325"/>
    <n v="1964"/>
    <n v="285"/>
    <n v="0.23154381084840056"/>
    <n v="5.4631432545201669E-2"/>
    <n v="0.43848400556328232"/>
    <n v="102921"/>
    <n v="100633"/>
    <n v="2288"/>
    <n v="0.97799999999999998"/>
    <n v="46931"/>
    <n v="46341"/>
    <n v="590"/>
    <n v="0.98699999999999999"/>
    <n v="55990"/>
    <n v="54292"/>
    <n v="1698"/>
    <n v="0.97"/>
    <n v="12321"/>
    <n v="12182"/>
    <n v="139"/>
    <n v="0.9890000000000001"/>
    <n v="90600"/>
    <n v="88451"/>
    <n v="2149"/>
    <n v="0.97599999999999998"/>
    <n v="47257"/>
    <n v="15684"/>
    <n v="29858"/>
    <n v="1715"/>
    <n v="3.6290919863723896E-2"/>
    <n v="0.63182174069450026"/>
    <n v="9.1451895043731781"/>
    <n v="22771"/>
    <n v="7796"/>
    <n v="0.34236528918361075"/>
    <n v="14121"/>
    <n v="0.62013086820956476"/>
    <n v="854"/>
    <n v="3.7503842606824468E-2"/>
    <n v="24486"/>
    <n v="7888"/>
    <n v="15737"/>
    <n v="3.5162950257289882E-2"/>
    <n v="0.64269378420321821"/>
    <n v="861"/>
    <n v="85512"/>
    <n v="3136"/>
    <n v="56465"/>
    <n v="14005"/>
    <n v="5647"/>
    <n v="197"/>
    <n v="4334"/>
    <n v="110"/>
    <n v="112"/>
    <n v="1506"/>
    <n v="3136"/>
    <n v="82376"/>
    <n v="25911"/>
    <n v="59601"/>
    <n v="11906"/>
    <n v="3.6673215455140802E-2"/>
    <n v="0.9633267845448592"/>
    <n v="0.30301010384507437"/>
    <n v="0.13923192066610535"/>
    <n v="0.63316844419496676"/>
    <n v="39284"/>
    <n v="1030"/>
    <n v="23731"/>
    <n v="8532"/>
    <n v="3214"/>
    <n v="147"/>
    <n v="1735"/>
    <n v="39"/>
    <n v="77"/>
    <n v="779"/>
    <n v="2.6219325934222583E-2"/>
    <n v="0.9737806740657774"/>
    <n v="0.36969249567253842"/>
    <n v="0.15250483657468689"/>
    <n v="46228"/>
    <n v="2106"/>
    <n v="32734"/>
    <n v="5473"/>
    <n v="2433"/>
    <n v="50"/>
    <n v="2599"/>
    <n v="71"/>
    <n v="35"/>
    <n v="727"/>
    <n v="4.5556805399325086E-2"/>
    <n v="0.95444319460067495"/>
    <n v="0.24634420697412823"/>
    <n v="114583"/>
    <n v="3566"/>
    <n v="15077"/>
    <n v="2878"/>
    <n v="28862"/>
    <n v="12919"/>
    <n v="1686"/>
    <n v="158"/>
    <n v="9978"/>
    <n v="22942"/>
    <n v="7647"/>
    <n v="731"/>
    <n v="8139"/>
    <n v="0.3129696377298552"/>
    <n v="0.11274796435771449"/>
    <n v="8.8693397321774139"/>
    <n v="0.12124280377310263"/>
    <n v="53464"/>
    <n v="2196"/>
    <n v="9395"/>
    <n v="2091"/>
    <n v="20304"/>
    <n v="4375"/>
    <n v="874"/>
    <n v="102"/>
    <n v="4932"/>
    <n v="590"/>
    <n v="3241"/>
    <n v="371"/>
    <n v="4993"/>
    <n v="0.73385829717192874"/>
    <n v="61119"/>
    <n v="1370"/>
    <n v="5682"/>
    <n v="787"/>
    <n v="8558"/>
    <n v="8544"/>
    <n v="812"/>
    <n v="56"/>
    <n v="5046"/>
    <n v="22352"/>
    <n v="4406"/>
    <n v="360"/>
    <n v="3146"/>
    <n v="0.42135833374237142"/>
    <n v="114583"/>
    <n v="86998"/>
    <n v="24"/>
    <n v="267"/>
    <n v="858"/>
    <n v="549"/>
    <n v="1484"/>
    <n v="13"/>
    <n v="18"/>
    <n v="24372"/>
    <n v="0.21270170967770088"/>
    <n v="0.78729829032229914"/>
    <n v="13863"/>
    <n v="11233"/>
    <n v="10"/>
    <n v="83"/>
    <n v="97"/>
    <n v="122"/>
    <n v="296"/>
    <n v="9"/>
    <n v="6"/>
    <n v="2007"/>
    <n v="0.14477385847219218"/>
    <n v="100720"/>
    <n v="75765"/>
    <n v="14"/>
    <n v="184"/>
    <n v="761"/>
    <n v="427"/>
    <n v="1188"/>
    <n v="4"/>
    <n v="12"/>
    <n v="22365"/>
    <n v="0.22205123113582209"/>
    <n v="130957"/>
    <n v="124139"/>
    <n v="6818"/>
    <n v="5.2000000000000005E-2"/>
    <n v="3997"/>
    <n v="2225"/>
    <n v="2362"/>
    <n v="2036"/>
    <n v="61807"/>
    <n v="58895"/>
    <n v="2912"/>
    <n v="4.7E-2"/>
    <n v="69150"/>
    <n v="65244"/>
    <n v="3906"/>
    <n v="5.5999999999999994E-2"/>
    <n v="35950"/>
    <n v="147"/>
    <n v="29183"/>
    <n v="3284"/>
    <n v="606"/>
    <n v="237"/>
    <n v="2493"/>
    <n v="6.9346314325452019E-2"/>
    <n v="0.93065368567454798"/>
    <n v="0.81585535465924897"/>
    <n v="35950"/>
    <n v="497"/>
    <n v="14746"/>
    <n v="16182"/>
    <n v="582"/>
    <n v="2675"/>
    <n v="588"/>
    <n v="93"/>
    <n v="275"/>
    <n v="1"/>
    <n v="311"/>
    <n v="9.3351877607788597E-2"/>
    <n v="0.88178025034770513"/>
    <n v="35950"/>
    <n v="525"/>
    <n v="15877"/>
    <n v="15598"/>
    <n v="555"/>
    <n v="2092"/>
    <n v="1005"/>
    <n v="11"/>
    <n v="3"/>
    <n v="4"/>
    <n v="280"/>
    <n v="0.89051460361613355"/>
    <n v="0.84881780250347705"/>
    <n v="35950"/>
    <n v="10261"/>
    <n v="500"/>
    <n v="16372"/>
    <n v="6088"/>
    <n v="543"/>
    <n v="18"/>
    <n v="1823"/>
    <n v="345"/>
    <n v="0.28542420027816412"/>
    <n v="36939.599999999999"/>
    <n v="0.35123783031988876"/>
    <n v="35950"/>
    <n v="1719"/>
    <n v="12"/>
    <n v="25"/>
    <n v="14"/>
    <n v="32447"/>
    <n v="1275"/>
    <n v="65"/>
    <n v="3"/>
    <n v="390"/>
    <n v="35950"/>
    <n v="1.2583310152990264"/>
    <n v="0.33954379097604459"/>
    <n v="0.79470345071512261"/>
    <n v="0.16137345580847898"/>
    <n v="18406"/>
    <n v="0.51198887343532684"/>
    <n v="0.33170538304889258"/>
    <n v="16978"/>
    <n v="17544"/>
    <n v="880"/>
    <n v="8338"/>
    <n v="270"/>
    <n v="1227"/>
    <n v="0.23193324061196105"/>
    <n v="0.47226703755215577"/>
    <n v="0.48801112656467316"/>
    <n v="3.4130737134909599E-2"/>
    <n v="35950"/>
    <n v="220"/>
    <n v="13950"/>
    <n v="22914"/>
    <n v="454"/>
    <n v="1073"/>
    <n v="64"/>
    <n v="10943"/>
    <n v="0.40856745479833101"/>
    <n v="83730"/>
    <n v="80670"/>
    <n v="0.56556549538685885"/>
    <n v="0.7732751952398661"/>
    <n v="6238011"/>
    <n v="255246934.09799999"/>
    <n v="5465745.9423645819"/>
    <m/>
    <m/>
    <n v="0"/>
    <n v="0"/>
    <m/>
    <n v="0"/>
    <n v="0"/>
    <n v="8230"/>
    <n v="8230"/>
    <n v="5.7699318545107826E-2"/>
    <n v="0.10582503037667072"/>
    <n v="87094"/>
    <n v="3563712.2919999999"/>
    <n v="672774.73138949031"/>
    <n v="11302"/>
    <n v="11302"/>
    <n v="7.9236658347121347E-2"/>
    <n v="0.57880375154839858"/>
    <n v="654164"/>
    <n v="26767082.552000001"/>
    <n v="1481899.5973371642"/>
    <n v="5"/>
    <n v="5"/>
    <n v="3.5054264000673041E-5"/>
    <n v="0.1"/>
    <n v="50"/>
    <n v="762.83361324133477"/>
    <n v="96"/>
    <n v="96"/>
    <n v="3.8144791666666666"/>
    <n v="36619"/>
    <n v="58.99727777777774"/>
    <m/>
    <n v="5363"/>
    <n v="5363"/>
    <n v="3.7599203567121903E-2"/>
    <n v="0.22639940331903785"/>
    <n v="121418"/>
    <n v="56.40061935483871"/>
    <n v="36970"/>
    <n v="2220"/>
    <n v="2220"/>
    <n v="1.5564093216298831E-2"/>
    <n v="0.1625945945945946"/>
    <n v="36096"/>
    <n v="521972.44086521922"/>
    <n v="1057"/>
    <n v="1057"/>
    <n v="7.410471409742281E-3"/>
    <n v="0.1584957426679281"/>
    <n v="16753"/>
    <n v="248524.71621375528"/>
    <n v="33693"/>
    <n v="33693"/>
    <n v="0.23621666339493536"/>
    <n v="0.19500014839877719"/>
    <n v="657014"/>
    <n v="3640570.2029501628"/>
    <n v="145696"/>
    <n v="142636"/>
    <n v="0.18345159502156233"/>
    <n v="4.1912731625465037E-3"/>
    <n v="0.45425586327948453"/>
    <n v="0"/>
    <n v="0.12316005683035681"/>
    <n v="6.339878310766112E-5"/>
    <n v="4.3380911632850634E-2"/>
    <n v="2.0654785403568975E-2"/>
    <n v="0.30256626960148314"/>
    <n v="4.6874319268937784E-6"/>
    <n v="12032306.86535297"/>
    <n v="91.879829755973105"/>
    <n v="3060"/>
    <n v="2.1002635624862726E-2"/>
    <n v="0.89883730507357784"/>
    <n v="1.0891819452186595"/>
    <n v="-0.68470909999999996"/>
    <n v="193"/>
    <b v="0"/>
    <b v="0"/>
    <b v="0"/>
    <b v="0"/>
    <b v="0"/>
    <b v="1"/>
    <b v="0"/>
    <b v="0"/>
    <m/>
    <m/>
    <m/>
    <m/>
    <m/>
    <m/>
    <m/>
    <m/>
    <m/>
    <n v="0"/>
    <n v="0"/>
    <n v="0"/>
    <n v="0"/>
    <n v="0"/>
    <n v="0"/>
    <n v="0"/>
    <n v="0"/>
    <n v="0"/>
    <n v="0"/>
    <n v="0"/>
    <n v="620"/>
    <n v="1"/>
    <m/>
    <m/>
    <m/>
    <n v="1"/>
    <m/>
    <m/>
    <n v="57"/>
    <m/>
    <n v="1"/>
    <n v="55"/>
    <m/>
    <m/>
    <m/>
    <m/>
    <m/>
    <m/>
    <m/>
    <n v="1"/>
    <m/>
    <m/>
    <n v="1"/>
    <n v="105"/>
    <m/>
    <n v="67"/>
    <m/>
    <m/>
    <n v="29"/>
    <m/>
    <n v="1"/>
    <m/>
    <m/>
    <n v="52"/>
    <m/>
    <m/>
    <m/>
    <n v="1"/>
    <m/>
    <m/>
    <m/>
    <n v="107"/>
    <n v="38"/>
    <m/>
    <m/>
    <m/>
    <m/>
    <m/>
    <m/>
    <m/>
    <m/>
    <n v="126"/>
    <m/>
    <m/>
    <m/>
    <n v="1"/>
    <m/>
    <m/>
    <m/>
    <n v="107"/>
    <n v="36"/>
    <m/>
    <m/>
    <m/>
    <m/>
    <m/>
    <m/>
    <m/>
    <n v="93"/>
    <m/>
    <m/>
    <m/>
    <n v="2"/>
    <m/>
    <m/>
    <m/>
    <n v="107"/>
    <m/>
    <n v="38"/>
    <m/>
    <m/>
    <m/>
    <m/>
    <m/>
    <m/>
    <n v="1"/>
    <m/>
    <m/>
    <m/>
    <m/>
    <n v="271"/>
    <n v="0"/>
    <n v="0"/>
    <n v="0"/>
    <n v="6"/>
    <n v="0"/>
    <n v="0"/>
    <n v="1"/>
    <n v="483"/>
    <n v="0"/>
    <n v="180"/>
    <n v="0"/>
    <n v="0"/>
    <n v="84"/>
    <n v="0"/>
    <n v="0"/>
    <n v="2"/>
    <n v="0"/>
    <n v="0"/>
  </r>
  <r>
    <s v="MMR111"/>
    <s v="Bago"/>
    <s v="MMR008D001"/>
    <s v="Pyay"/>
    <s v="MMR008006"/>
    <s v="Shwedaung"/>
    <n v="48"/>
    <n v="3"/>
    <x v="2"/>
    <n v="62967.512623765855"/>
    <n v="0.48247723267034986"/>
    <n v="0.14499999999999999"/>
    <n v="0.97199999999999998"/>
    <n v="5.7509324807794776E-2"/>
    <n v="0.33073253660145646"/>
    <n v="0.308"/>
    <n v="0.2948695030389703"/>
    <n v="0.47151710165653676"/>
    <n v="0.28339887975211536"/>
    <n v="0.80568466213800505"/>
    <n v="0.87897747586700037"/>
    <n v="0.2420373081823195"/>
    <n v="1"/>
    <n v="62967.512623765855"/>
    <n v="121671"/>
    <n v="56637"/>
    <n v="65034"/>
    <n v="2.3631744963068103E-3"/>
    <n v="87.1"/>
    <n v="699.01846069700002"/>
    <n v="174.05978073694982"/>
    <n v="0.15031977817048509"/>
    <n v="118837"/>
    <n v="54420"/>
    <n v="64417"/>
    <n v="2834"/>
    <n v="2217"/>
    <n v="617"/>
    <n v="17681"/>
    <n v="7956"/>
    <n v="9725"/>
    <n v="81.8"/>
    <n v="103990"/>
    <n v="48681"/>
    <n v="55309"/>
    <n v="88"/>
    <n v="0.14499999999999999"/>
    <n v="26179"/>
    <n v="84940"/>
    <n v="10552"/>
    <n v="0.43200000000000005"/>
    <n v="69109.127999999997"/>
    <n v="0.308"/>
    <n v="0.69199999999999995"/>
    <n v="12.4"/>
    <n v="95492"/>
    <n v="24212"/>
    <n v="60382"/>
    <n v="8194"/>
    <n v="1707"/>
    <n v="997"/>
    <n v="33564"/>
    <n v="25048"/>
    <n v="8516"/>
    <n v="0.254"/>
    <n v="118837"/>
    <n v="2834"/>
    <n v="2.3847791512744347E-2"/>
    <n v="2293"/>
    <n v="6779"/>
    <n v="9301"/>
    <n v="7308"/>
    <n v="4225"/>
    <n v="2071"/>
    <n v="903"/>
    <n v="449"/>
    <n v="235"/>
    <n v="3.5"/>
    <n v="33564"/>
    <n v="3.6250446907400788"/>
    <n v="772"/>
    <n v="629"/>
    <n v="1372"/>
    <n v="21066"/>
    <n v="8195"/>
    <n v="1014"/>
    <n v="408"/>
    <n v="108"/>
    <n v="33564"/>
    <n v="31457"/>
    <n v="345"/>
    <n v="535"/>
    <n v="1170"/>
    <n v="23"/>
    <n v="34"/>
    <n v="33564"/>
    <n v="9819"/>
    <n v="47"/>
    <n v="31"/>
    <n v="23404"/>
    <n v="234"/>
    <n v="29"/>
    <n v="34531"/>
    <n v="0.6972947205339054"/>
    <n v="6.9717554522702894E-3"/>
    <n v="0.2948695030389703"/>
    <n v="0.7051304969610297"/>
    <n v="33564"/>
    <n v="2181"/>
    <n v="18989"/>
    <n v="37"/>
    <n v="9303"/>
    <n v="47"/>
    <n v="2608"/>
    <n v="399"/>
    <n v="0.90900965319985694"/>
    <n v="9.0990346800143063E-2"/>
    <n v="33564"/>
    <n v="14757"/>
    <n v="1069"/>
    <n v="15132"/>
    <n v="0.45084018591347874"/>
    <n v="2392"/>
    <n v="214"/>
    <n v="0.47151710165653676"/>
    <n v="7.1266833512096298E-2"/>
    <n v="0.39806042188058638"/>
    <n v="93020"/>
    <n v="90418"/>
    <n v="2602"/>
    <n v="0.97199999999999998"/>
    <n v="41429"/>
    <n v="40792"/>
    <n v="637"/>
    <n v="0.98499999999999999"/>
    <n v="51591"/>
    <n v="49626"/>
    <n v="1965"/>
    <n v="0.96200000000000008"/>
    <n v="13542"/>
    <n v="13394"/>
    <n v="148"/>
    <n v="0.9890000000000001"/>
    <n v="79478"/>
    <n v="77024"/>
    <n v="2454"/>
    <n v="0.96900000000000008"/>
    <n v="42841"/>
    <n v="14985"/>
    <n v="25921"/>
    <n v="1935"/>
    <n v="4.5167012908195421E-2"/>
    <n v="0.605051235965547"/>
    <n v="7.7441860465116283"/>
    <n v="20337"/>
    <n v="7340"/>
    <n v="0.36091852288931503"/>
    <n v="12024"/>
    <n v="0.59123764567045289"/>
    <n v="973"/>
    <n v="4.784383144023209E-2"/>
    <n v="22504"/>
    <n v="7645"/>
    <n v="13897"/>
    <n v="4.2747955918947741E-2"/>
    <n v="0.6175346605047991"/>
    <n v="962"/>
    <n v="78822"/>
    <n v="4533"/>
    <n v="48220"/>
    <n v="13909"/>
    <n v="6014"/>
    <n v="167"/>
    <n v="4706"/>
    <n v="177"/>
    <n v="62"/>
    <n v="1034"/>
    <n v="4533"/>
    <n v="74289"/>
    <n v="26069"/>
    <n v="52753"/>
    <n v="12160"/>
    <n v="5.7509324807794776E-2"/>
    <n v="0.9424906751922052"/>
    <n v="0.33073253660145646"/>
    <n v="0.15427165004694121"/>
    <n v="0.63661160589683086"/>
    <n v="35535"/>
    <n v="1616"/>
    <n v="19963"/>
    <n v="8086"/>
    <n v="3270"/>
    <n v="118"/>
    <n v="1847"/>
    <n v="68"/>
    <n v="44"/>
    <n v="523"/>
    <n v="4.5476290980723227E-2"/>
    <n v="0.95452370901927674"/>
    <n v="0.3927395525538202"/>
    <n v="0.16518925003517659"/>
    <n v="43287"/>
    <n v="2917"/>
    <n v="28257"/>
    <n v="5823"/>
    <n v="2744"/>
    <n v="49"/>
    <n v="2859"/>
    <n v="109"/>
    <n v="18"/>
    <n v="511"/>
    <n v="6.7387437336844783E-2"/>
    <n v="0.93261256266315518"/>
    <n v="0.27982997204703491"/>
    <n v="105178"/>
    <n v="5128"/>
    <n v="17531"/>
    <n v="3828"/>
    <n v="21799"/>
    <n v="8803"/>
    <n v="2284"/>
    <n v="232"/>
    <n v="10022"/>
    <n v="21803"/>
    <n v="7175"/>
    <n v="860"/>
    <n v="5713"/>
    <n v="0.29099241286200539"/>
    <n v="8.3696210234079374E-2"/>
    <n v="11.947972282176531"/>
    <n v="0.16332733919740913"/>
    <n v="48293"/>
    <n v="2719"/>
    <n v="10812"/>
    <n v="2966"/>
    <n v="14418"/>
    <n v="3428"/>
    <n v="1228"/>
    <n v="135"/>
    <n v="4897"/>
    <n v="584"/>
    <n v="3181"/>
    <n v="414"/>
    <n v="3511"/>
    <n v="0.73656637607934894"/>
    <n v="56885"/>
    <n v="2409"/>
    <n v="6719"/>
    <n v="862"/>
    <n v="7381"/>
    <n v="5375"/>
    <n v="1056"/>
    <n v="97"/>
    <n v="5125"/>
    <n v="21219"/>
    <n v="3994"/>
    <n v="446"/>
    <n v="2202"/>
    <n v="0.41842313439395273"/>
    <n v="105178"/>
    <n v="77699"/>
    <n v="20"/>
    <n v="131"/>
    <n v="797"/>
    <n v="666"/>
    <n v="396"/>
    <n v="1"/>
    <n v="11"/>
    <n v="25457"/>
    <n v="0.2420373081823195"/>
    <n v="0.7579626918176805"/>
    <n v="15491"/>
    <n v="12769"/>
    <n v="2"/>
    <n v="39"/>
    <n v="40"/>
    <n v="206"/>
    <n v="80"/>
    <n v="1"/>
    <s v="-"/>
    <n v="2354"/>
    <n v="0.15195920211735847"/>
    <n v="89687"/>
    <n v="64930"/>
    <n v="18"/>
    <n v="92"/>
    <n v="757"/>
    <n v="460"/>
    <n v="316"/>
    <s v="-"/>
    <n v="11"/>
    <n v="23103"/>
    <n v="0.25759586116159533"/>
    <n v="121671"/>
    <n v="115391"/>
    <n v="6280"/>
    <n v="5.2000000000000005E-2"/>
    <n v="3474"/>
    <n v="1923"/>
    <n v="2843"/>
    <n v="2445"/>
    <n v="56637"/>
    <n v="53816"/>
    <n v="2821"/>
    <n v="0.05"/>
    <n v="65034"/>
    <n v="61575"/>
    <n v="3459"/>
    <n v="5.2999999999999999E-2"/>
    <n v="33564"/>
    <n v="160"/>
    <n v="26882"/>
    <n v="1490"/>
    <n v="934"/>
    <n v="79"/>
    <n v="4019"/>
    <n v="0.11974138958407818"/>
    <n v="0.88025861041592179"/>
    <n v="0.80568466213800505"/>
    <n v="33564"/>
    <n v="1138"/>
    <n v="15573"/>
    <n v="11891"/>
    <n v="725"/>
    <n v="26"/>
    <n v="3026"/>
    <n v="154"/>
    <n v="900"/>
    <n v="4"/>
    <n v="127"/>
    <n v="9.5519008461446786E-2"/>
    <n v="0.87897747586700037"/>
    <n v="33564"/>
    <n v="1597"/>
    <n v="16209"/>
    <n v="11888"/>
    <n v="732"/>
    <n v="71"/>
    <n v="2880"/>
    <n v="6"/>
    <n v="66"/>
    <n v="2"/>
    <n v="113"/>
    <n v="0.88684304612084375"/>
    <n v="0.84233106900250276"/>
    <n v="33564"/>
    <n v="9512"/>
    <n v="77"/>
    <n v="13288"/>
    <n v="7585"/>
    <n v="1245"/>
    <n v="7"/>
    <n v="1549"/>
    <n v="301"/>
    <n v="0.28339887975211536"/>
    <n v="33292"/>
    <n v="0.36664283160529137"/>
    <n v="33564"/>
    <n v="2881"/>
    <n v="283"/>
    <n v="9"/>
    <n v="19"/>
    <n v="29274"/>
    <n v="1019"/>
    <n v="53"/>
    <s v="-"/>
    <n v="26"/>
    <n v="33564"/>
    <n v="1.2850375402216661"/>
    <n v="0.34675018945607761"/>
    <n v="0.77818738262502607"/>
    <n v="0.15801968279834711"/>
    <n v="16173"/>
    <n v="0.4818555595280658"/>
    <n v="0.29146317288111157"/>
    <n v="15911"/>
    <n v="17391"/>
    <n v="960"/>
    <n v="7187"/>
    <n v="357"/>
    <n v="1325"/>
    <n v="0.21412823263019903"/>
    <n v="0.47404957692766059"/>
    <n v="0.5181444404719342"/>
    <n v="3.9476820402812536E-2"/>
    <n v="33564"/>
    <n v="290"/>
    <n v="11391"/>
    <n v="18133"/>
    <n v="323"/>
    <n v="1209"/>
    <n v="209"/>
    <n v="10635"/>
    <n v="0.36387200572041473"/>
    <n v="61404"/>
    <n v="57700"/>
    <n v="0.54226265436159615"/>
    <n v="0.74662894280762571"/>
    <n v="4308049"/>
    <n v="176276748.98199999"/>
    <n v="3909427.8030796628"/>
    <m/>
    <m/>
    <n v="0"/>
    <n v="0"/>
    <m/>
    <n v="0"/>
    <n v="0"/>
    <n v="6541"/>
    <n v="6133"/>
    <n v="5.763772719583482E-2"/>
    <n v="0.12071416924832871"/>
    <n v="74034"/>
    <n v="3029323.2119999998"/>
    <n v="501352.0568179519"/>
    <n v="23194"/>
    <n v="20001"/>
    <n v="0.18796872356821984"/>
    <n v="0.64617269136543176"/>
    <n v="1292410"/>
    <n v="52882832.380000003"/>
    <n v="2622498.1283260155"/>
    <m/>
    <m/>
    <n v="0"/>
    <n v="0"/>
    <m/>
    <n v="0"/>
    <n v="12"/>
    <n v="12"/>
    <n v="4.0066666666666668"/>
    <n v="4808"/>
    <n v="7.746222222222217"/>
    <m/>
    <n v="1051"/>
    <n v="1051"/>
    <n v="9.8772625603819331E-3"/>
    <n v="0.22259752616555661"/>
    <n v="23395"/>
    <n v="55.453495718363463"/>
    <n v="21509"/>
    <n v="947"/>
    <n v="947"/>
    <n v="8.8998740672518468E-3"/>
    <n v="0.16469904963041185"/>
    <n v="15597"/>
    <n v="222661.21689160477"/>
    <n v="186"/>
    <n v="186"/>
    <n v="1.7480217280980395E-3"/>
    <n v="0.17510752688172043"/>
    <n v="3257"/>
    <n v="43732.826126545391"/>
    <n v="20376"/>
    <n v="20376"/>
    <n v="0.19149296092325621"/>
    <n v="0.2110001963093836"/>
    <n v="429934"/>
    <n v="2201651.9293417782"/>
    <n v="113711"/>
    <n v="106406"/>
    <n v="0.13685430340071483"/>
    <n v="3.126676379973662E-3"/>
    <n v="0.41145897166116935"/>
    <n v="0"/>
    <n v="0.27601235715731559"/>
    <n v="0"/>
    <n v="2.3434620089127507E-2"/>
    <n v="4.6027870502404608E-3"/>
    <n v="0.23171918869794206"/>
    <n v="5.83636262711409E-6"/>
    <n v="9501379.4140792768"/>
    <n v="78.090748116472099"/>
    <n v="7305"/>
    <n v="6.4241805981831129E-2"/>
    <n v="1.0700020226715095"/>
    <n v="0.87453871505946368"/>
    <n v="-0.73445170000000004"/>
    <n v="188"/>
    <b v="0"/>
    <b v="0"/>
    <b v="0"/>
    <b v="0"/>
    <b v="0"/>
    <b v="1"/>
    <b v="0"/>
    <b v="0"/>
    <m/>
    <m/>
    <m/>
    <m/>
    <m/>
    <m/>
    <m/>
    <m/>
    <m/>
    <n v="0"/>
    <n v="0"/>
    <n v="0"/>
    <n v="0"/>
    <n v="0"/>
    <n v="0"/>
    <n v="0"/>
    <n v="0"/>
    <n v="0"/>
    <n v="0"/>
    <n v="0"/>
    <n v="620"/>
    <n v="1"/>
    <m/>
    <m/>
    <m/>
    <n v="1"/>
    <m/>
    <m/>
    <n v="41"/>
    <m/>
    <n v="1"/>
    <m/>
    <m/>
    <m/>
    <m/>
    <m/>
    <m/>
    <m/>
    <m/>
    <n v="1"/>
    <m/>
    <m/>
    <n v="1"/>
    <n v="43"/>
    <m/>
    <m/>
    <m/>
    <m/>
    <m/>
    <m/>
    <n v="1"/>
    <m/>
    <m/>
    <n v="60"/>
    <m/>
    <m/>
    <m/>
    <n v="1"/>
    <m/>
    <m/>
    <m/>
    <n v="81"/>
    <m/>
    <m/>
    <m/>
    <m/>
    <m/>
    <m/>
    <m/>
    <m/>
    <m/>
    <n v="132"/>
    <m/>
    <m/>
    <m/>
    <n v="1"/>
    <m/>
    <m/>
    <m/>
    <n v="84"/>
    <m/>
    <m/>
    <m/>
    <m/>
    <m/>
    <m/>
    <m/>
    <m/>
    <n v="118"/>
    <m/>
    <m/>
    <m/>
    <n v="2"/>
    <m/>
    <m/>
    <m/>
    <n v="23"/>
    <m/>
    <m/>
    <m/>
    <m/>
    <m/>
    <m/>
    <m/>
    <m/>
    <m/>
    <m/>
    <m/>
    <m/>
    <m/>
    <n v="310"/>
    <n v="0"/>
    <n v="0"/>
    <n v="0"/>
    <n v="6"/>
    <n v="0"/>
    <n v="0"/>
    <n v="1"/>
    <n v="272"/>
    <n v="0"/>
    <n v="1"/>
    <n v="0"/>
    <n v="0"/>
    <n v="0"/>
    <n v="0"/>
    <n v="0"/>
    <n v="1"/>
    <n v="0"/>
    <n v="0"/>
  </r>
  <r>
    <s v="MMR111"/>
    <s v="Bago"/>
    <s v="MMR008D002"/>
    <s v="Thayarwady"/>
    <s v="MMR008007"/>
    <s v="Thayarwady"/>
    <n v="48"/>
    <n v="21"/>
    <x v="6"/>
    <n v="76413.65140392023"/>
    <n v="0.49429762677414074"/>
    <n v="0.23699999999999999"/>
    <n v="0.95200000000000007"/>
    <n v="8.2963175240005738E-2"/>
    <n v="0.30926111668338346"/>
    <n v="0.44299999999999995"/>
    <n v="0.43682083765630975"/>
    <n v="0.27641566100584286"/>
    <n v="0.23092884835908917"/>
    <n v="0.79014907442800197"/>
    <n v="0.83301479823076507"/>
    <n v="0.34001800968629076"/>
    <n v="1"/>
    <n v="76413.65140392023"/>
    <n v="151104"/>
    <n v="72772"/>
    <n v="78332"/>
    <n v="2.9348416556939966E-3"/>
    <n v="92.9"/>
    <n v="1042.2402248000001"/>
    <n v="144.9800117137064"/>
    <n v="0.1252061970185645"/>
    <n v="147417"/>
    <n v="69615"/>
    <n v="77802"/>
    <n v="3687"/>
    <n v="3157"/>
    <n v="530"/>
    <n v="35815"/>
    <n v="17282"/>
    <n v="18533"/>
    <n v="93.2"/>
    <n v="115289"/>
    <n v="55490"/>
    <n v="59799"/>
    <n v="92.8"/>
    <n v="0.23699999999999999"/>
    <n v="43180"/>
    <n v="97387"/>
    <n v="10537"/>
    <n v="0.55099999999999993"/>
    <n v="67845.696000000011"/>
    <n v="0.44299999999999995"/>
    <n v="0.55700000000000005"/>
    <n v="10.8"/>
    <n v="107924"/>
    <n v="27906"/>
    <n v="68391"/>
    <n v="8827"/>
    <n v="2080"/>
    <n v="720"/>
    <n v="36626"/>
    <n v="28867"/>
    <n v="7759"/>
    <n v="0.21199999999999999"/>
    <n v="147417"/>
    <n v="3687"/>
    <n v="2.5010683978102931E-2"/>
    <n v="2021"/>
    <n v="5618"/>
    <n v="8143"/>
    <n v="8065"/>
    <n v="5854"/>
    <n v="3402"/>
    <n v="1894"/>
    <n v="1030"/>
    <n v="599"/>
    <n v="4"/>
    <n v="36626"/>
    <n v="4.1255938404412165"/>
    <n v="214"/>
    <n v="906"/>
    <n v="2197"/>
    <n v="20182"/>
    <n v="12525"/>
    <n v="300"/>
    <n v="248"/>
    <n v="54"/>
    <n v="36626"/>
    <n v="34699"/>
    <n v="484"/>
    <n v="468"/>
    <n v="814"/>
    <n v="108"/>
    <n v="53"/>
    <n v="36626"/>
    <n v="15843"/>
    <n v="129"/>
    <n v="27"/>
    <n v="20292"/>
    <n v="281"/>
    <n v="54"/>
    <n v="63888"/>
    <n v="0.55403265439851468"/>
    <n v="7.6721454704308419E-3"/>
    <n v="0.43682083765630975"/>
    <n v="0.56317916234369025"/>
    <n v="36626"/>
    <n v="455"/>
    <n v="27005"/>
    <n v="13"/>
    <n v="6191"/>
    <n v="50"/>
    <n v="2842"/>
    <n v="70"/>
    <n v="0.91912848795937308"/>
    <n v="8.0871512040626925E-2"/>
    <n v="36626"/>
    <n v="9873"/>
    <n v="251"/>
    <n v="25016"/>
    <n v="0.68301206792988589"/>
    <n v="1335"/>
    <n v="151"/>
    <n v="0.27641566100584286"/>
    <n v="3.6449516736744389E-2"/>
    <n v="0.32202533719215859"/>
    <n v="104549"/>
    <n v="99509"/>
    <n v="5040"/>
    <n v="0.95200000000000007"/>
    <n v="48145"/>
    <n v="46759"/>
    <n v="1386"/>
    <n v="0.97099999999999997"/>
    <n v="56404"/>
    <n v="52750"/>
    <n v="3654"/>
    <n v="0.93500000000000005"/>
    <n v="24871"/>
    <n v="24249"/>
    <n v="622"/>
    <n v="0.97499999999999998"/>
    <n v="79678"/>
    <n v="75260"/>
    <n v="4418"/>
    <n v="0.94499999999999995"/>
    <n v="64348"/>
    <n v="23812"/>
    <n v="36402"/>
    <n v="4134"/>
    <n v="6.4244420961024423E-2"/>
    <n v="0.56570522782370858"/>
    <n v="5.7600387034349296"/>
    <n v="31369"/>
    <n v="11582"/>
    <n v="0.3692180177882623"/>
    <n v="17757"/>
    <n v="0.56606841148904974"/>
    <n v="2030"/>
    <n v="6.4713570722688005E-2"/>
    <n v="32979"/>
    <n v="12230"/>
    <n v="18645"/>
    <n v="6.3798174595955007E-2"/>
    <n v="0.56535977440189211"/>
    <n v="2104"/>
    <n v="83748"/>
    <n v="6948"/>
    <n v="50900"/>
    <n v="14522"/>
    <n v="5623"/>
    <n v="176"/>
    <n v="5055"/>
    <n v="113"/>
    <n v="57"/>
    <n v="354"/>
    <n v="6948"/>
    <n v="76800"/>
    <n v="25900"/>
    <n v="57848"/>
    <n v="11378"/>
    <n v="8.2963175240005738E-2"/>
    <n v="0.91703682475999426"/>
    <n v="0.30926111668338346"/>
    <n v="0.13585996083488561"/>
    <n v="0.61314897072168884"/>
    <n v="39131"/>
    <n v="2419"/>
    <n v="22213"/>
    <n v="8813"/>
    <n v="3234"/>
    <n v="124"/>
    <n v="2075"/>
    <n v="38"/>
    <n v="39"/>
    <n v="176"/>
    <n v="6.1817995962280547E-2"/>
    <n v="0.93818200403771945"/>
    <n v="0.370524647977307"/>
    <n v="0.14530679001303315"/>
    <n v="44617"/>
    <n v="4529"/>
    <n v="28687"/>
    <n v="5709"/>
    <n v="2389"/>
    <n v="52"/>
    <n v="2980"/>
    <n v="75"/>
    <n v="18"/>
    <n v="178"/>
    <n v="0.1015083936616088"/>
    <n v="0.8984916063383912"/>
    <n v="0.25553040320953896"/>
    <n v="123267"/>
    <n v="3964"/>
    <n v="22856"/>
    <n v="5958"/>
    <n v="19096"/>
    <n v="7739"/>
    <n v="4416"/>
    <n v="444"/>
    <n v="13826"/>
    <n v="32552"/>
    <n v="7854"/>
    <n v="988"/>
    <n v="3574"/>
    <n v="0.32685958123423137"/>
    <n v="6.27824154072055E-2"/>
    <n v="15.928026876857475"/>
    <n v="0.21773420518749687"/>
    <n v="58786"/>
    <n v="2058"/>
    <n v="16777"/>
    <n v="5149"/>
    <n v="13961"/>
    <n v="4160"/>
    <n v="2676"/>
    <n v="290"/>
    <n v="6750"/>
    <n v="807"/>
    <n v="3156"/>
    <n v="546"/>
    <n v="2456"/>
    <n v="0.76176300479706049"/>
    <n v="64481"/>
    <n v="1906"/>
    <n v="6079"/>
    <n v="809"/>
    <n v="5135"/>
    <n v="3579"/>
    <n v="1740"/>
    <n v="154"/>
    <n v="7076"/>
    <n v="31745"/>
    <n v="4698"/>
    <n v="442"/>
    <n v="1118"/>
    <n v="0.29850653680929268"/>
    <n v="123267"/>
    <n v="78281"/>
    <n v="123"/>
    <n v="602"/>
    <n v="1492"/>
    <n v="546"/>
    <n v="230"/>
    <n v="61"/>
    <n v="19"/>
    <n v="41913"/>
    <n v="0.34001800968629076"/>
    <n v="0.65998199031370919"/>
    <n v="30399"/>
    <n v="22438"/>
    <n v="87"/>
    <n v="294"/>
    <n v="346"/>
    <n v="190"/>
    <n v="56"/>
    <n v="53"/>
    <n v="10"/>
    <n v="6925"/>
    <n v="0.22780354616928189"/>
    <n v="92868"/>
    <n v="55843"/>
    <n v="36"/>
    <n v="308"/>
    <n v="1146"/>
    <n v="356"/>
    <n v="174"/>
    <n v="8"/>
    <n v="9"/>
    <n v="34988"/>
    <n v="0.37674979540853687"/>
    <n v="151104"/>
    <n v="143287"/>
    <n v="7817"/>
    <n v="5.2000000000000005E-2"/>
    <n v="4633"/>
    <n v="2331"/>
    <n v="3003"/>
    <n v="2295"/>
    <n v="72772"/>
    <n v="69212"/>
    <n v="3560"/>
    <n v="4.9000000000000002E-2"/>
    <n v="78332"/>
    <n v="74075"/>
    <n v="4257"/>
    <n v="5.4000000000000006E-2"/>
    <n v="36626"/>
    <n v="204"/>
    <n v="28736"/>
    <n v="2254"/>
    <n v="1184"/>
    <n v="330"/>
    <n v="3918"/>
    <n v="0.10697318844536668"/>
    <n v="0.89302681155463337"/>
    <n v="0.79014907442800197"/>
    <n v="36626"/>
    <n v="35"/>
    <n v="26207"/>
    <n v="3009"/>
    <n v="382"/>
    <n v="2852"/>
    <n v="2332"/>
    <n v="215"/>
    <n v="1259"/>
    <n v="3"/>
    <n v="332"/>
    <n v="0.14740894446568012"/>
    <n v="0.83301479823076507"/>
    <n v="36626"/>
    <n v="33"/>
    <n v="26458"/>
    <n v="3435"/>
    <n v="422"/>
    <n v="2971"/>
    <n v="2693"/>
    <n v="214"/>
    <n v="11"/>
    <n v="4"/>
    <n v="385"/>
    <n v="0.8232130180745918"/>
    <n v="0.81158193632938347"/>
    <n v="36626"/>
    <n v="8458"/>
    <n v="6024"/>
    <n v="8400"/>
    <n v="11240"/>
    <n v="403"/>
    <n v="4"/>
    <n v="1976"/>
    <n v="121"/>
    <n v="0.23092884835908917"/>
    <n v="33832"/>
    <n v="0.29588270627423141"/>
    <n v="36626"/>
    <n v="2821"/>
    <n v="8"/>
    <n v="198"/>
    <n v="33"/>
    <n v="30918"/>
    <n v="2182"/>
    <n v="61"/>
    <n v="4"/>
    <n v="401"/>
    <n v="36626"/>
    <n v="1.0682575219789221"/>
    <n v="0.28825500153884603"/>
    <n v="0.93610386954966007"/>
    <n v="0.19008639800039015"/>
    <n v="22545"/>
    <n v="0.61554633320591934"/>
    <n v="0.40629674349871148"/>
    <n v="14081"/>
    <n v="13627"/>
    <n v="1113"/>
    <n v="8770"/>
    <n v="342"/>
    <n v="1193"/>
    <n v="0.23944738710205865"/>
    <n v="0.38445366679408072"/>
    <n v="0.37205810080270846"/>
    <n v="3.2572489488341613E-2"/>
    <n v="36626"/>
    <n v="336"/>
    <n v="10389"/>
    <n v="20389"/>
    <n v="743"/>
    <n v="2582"/>
    <n v="394"/>
    <n v="11630"/>
    <n v="0.3238682902855895"/>
    <n v="121882"/>
    <n v="108882"/>
    <n v="0.54938467826165938"/>
    <n v="0.798380173031355"/>
    <n v="8692923"/>
    <n v="355697023.31400001"/>
    <n v="7377232.5486121289"/>
    <n v="1282"/>
    <n v="1282"/>
    <n v="6.4685729278617888E-3"/>
    <n v="0.51000780031201243"/>
    <n v="65383"/>
    <n v="2675341.594"/>
    <n v="393775.11584144394"/>
    <n v="754"/>
    <n v="754"/>
    <n v="3.8044492883056074E-3"/>
    <n v="8.3023872679045083E-2"/>
    <n v="6260"/>
    <n v="256146.68"/>
    <n v="61636.955949899842"/>
    <n v="4249"/>
    <n v="4249"/>
    <n v="2.1439131334231466E-2"/>
    <n v="0.53158860908449046"/>
    <n v="225872"/>
    <n v="9242230.4959999993"/>
    <n v="557121.87126929848"/>
    <m/>
    <m/>
    <n v="0"/>
    <n v="0"/>
    <m/>
    <n v="0"/>
    <m/>
    <m/>
    <n v="0"/>
    <m/>
    <n v="0"/>
    <m/>
    <n v="120"/>
    <n v="120"/>
    <n v="6.0548264535367758E-4"/>
    <n v="0.21183333333333335"/>
    <n v="2542"/>
    <n v="52.771920000000001"/>
    <n v="82902"/>
    <n v="861"/>
    <n v="861"/>
    <n v="4.3443379804126367E-3"/>
    <n v="0.15249709639953543"/>
    <n v="13130"/>
    <n v="202440.66287610531"/>
    <m/>
    <m/>
    <n v="0"/>
    <n v="0"/>
    <m/>
    <n v="0"/>
    <n v="82041"/>
    <n v="82041"/>
    <n v="0.4139533475621755"/>
    <n v="0.1775999804975561"/>
    <n v="1457048"/>
    <n v="8864631.2296392228"/>
    <n v="211189"/>
    <n v="198189"/>
    <n v="0.25490120422423806"/>
    <n v="5.8236646906245897E-3"/>
    <n v="0.42259715562417671"/>
    <n v="2.2557001262144178E-2"/>
    <n v="3.1914151625695601E-2"/>
    <n v="0"/>
    <n v="1.1596604519429114E-2"/>
    <n v="0"/>
    <n v="0.50780125455141667"/>
    <n v="3.0229849936101197E-6"/>
    <n v="17456891.1561081"/>
    <n v="115.52898107335412"/>
    <n v="13000"/>
    <n v="6.155623635700723E-2"/>
    <n v="0.71549181065301692"/>
    <n v="1.3116065756035578"/>
    <n v="-1.3474969999999999"/>
    <n v="148"/>
    <b v="0"/>
    <b v="0"/>
    <b v="0"/>
    <b v="0"/>
    <b v="0"/>
    <b v="1"/>
    <b v="0"/>
    <b v="1"/>
    <n v="0"/>
    <m/>
    <n v="2"/>
    <m/>
    <n v="2"/>
    <n v="0"/>
    <m/>
    <m/>
    <m/>
    <n v="8.2644628099173556E-3"/>
    <n v="0"/>
    <n v="0"/>
    <n v="0"/>
    <n v="0"/>
    <n v="0"/>
    <n v="0"/>
    <n v="0"/>
    <n v="0"/>
    <n v="0"/>
    <n v="0"/>
    <n v="620"/>
    <n v="1"/>
    <m/>
    <m/>
    <m/>
    <n v="4"/>
    <m/>
    <m/>
    <n v="68"/>
    <m/>
    <n v="1"/>
    <m/>
    <m/>
    <m/>
    <m/>
    <m/>
    <m/>
    <m/>
    <m/>
    <n v="18"/>
    <m/>
    <m/>
    <n v="1"/>
    <n v="71"/>
    <m/>
    <m/>
    <m/>
    <m/>
    <m/>
    <m/>
    <n v="2"/>
    <m/>
    <m/>
    <n v="45"/>
    <m/>
    <m/>
    <m/>
    <n v="34"/>
    <m/>
    <m/>
    <m/>
    <n v="137"/>
    <n v="1"/>
    <m/>
    <m/>
    <m/>
    <m/>
    <m/>
    <n v="1"/>
    <m/>
    <m/>
    <n v="91"/>
    <m/>
    <m/>
    <m/>
    <n v="19"/>
    <m/>
    <n v="1"/>
    <m/>
    <n v="150"/>
    <n v="1"/>
    <m/>
    <m/>
    <m/>
    <m/>
    <n v="1"/>
    <m/>
    <m/>
    <n v="84"/>
    <m/>
    <m/>
    <m/>
    <n v="9"/>
    <m/>
    <n v="1"/>
    <n v="6"/>
    <n v="62"/>
    <m/>
    <n v="2"/>
    <m/>
    <m/>
    <m/>
    <m/>
    <m/>
    <m/>
    <n v="1"/>
    <m/>
    <m/>
    <m/>
    <m/>
    <n v="220"/>
    <n v="0"/>
    <n v="0"/>
    <n v="0"/>
    <n v="84"/>
    <n v="0"/>
    <n v="2"/>
    <n v="1"/>
    <n v="488"/>
    <n v="0"/>
    <n v="5"/>
    <n v="0"/>
    <n v="0"/>
    <n v="0"/>
    <n v="0"/>
    <n v="0"/>
    <n v="5"/>
    <n v="0"/>
    <n v="0"/>
  </r>
  <r>
    <s v="MMR111"/>
    <s v="Bago"/>
    <s v="MMR008D002"/>
    <s v="Thayarwady"/>
    <s v="MMR008008"/>
    <s v="Letpadan"/>
    <n v="49"/>
    <n v="4"/>
    <x v="4"/>
    <n v="92168.523066415451"/>
    <n v="0.48046850988734691"/>
    <n v="0.14000000000000001"/>
    <n v="0.95"/>
    <n v="7.877926872264969E-2"/>
    <n v="0.33144948876952113"/>
    <n v="0.46299999999999997"/>
    <n v="0.44533621561953823"/>
    <n v="0.28622021893110111"/>
    <n v="0.11383497378346058"/>
    <n v="0.70522491031183887"/>
    <n v="0.87834605832030177"/>
    <n v="0.37343098418975085"/>
    <n v="1"/>
    <n v="92168.523066415451"/>
    <n v="177407"/>
    <n v="84396"/>
    <n v="93011"/>
    <n v="3.4457158884722101E-3"/>
    <n v="90.7"/>
    <n v="1472.7538970600001"/>
    <n v="120.45936551527755"/>
    <n v="0.10402992021562404"/>
    <n v="175089"/>
    <n v="82381"/>
    <n v="92708"/>
    <n v="2318"/>
    <n v="2015"/>
    <n v="303"/>
    <n v="24792"/>
    <n v="11638"/>
    <n v="13154"/>
    <n v="88.5"/>
    <n v="152615"/>
    <n v="72758"/>
    <n v="79857"/>
    <n v="91.1"/>
    <n v="0.14000000000000001"/>
    <n v="52297"/>
    <n v="112953"/>
    <n v="12157"/>
    <n v="0.57099999999999995"/>
    <n v="76107.603000000003"/>
    <n v="0.46299999999999997"/>
    <n v="0.53700000000000003"/>
    <n v="10.8"/>
    <n v="125110"/>
    <n v="32582"/>
    <n v="79496"/>
    <n v="9925"/>
    <n v="2234"/>
    <n v="873"/>
    <n v="43484"/>
    <n v="34398"/>
    <n v="9086"/>
    <n v="0.20899999999999999"/>
    <n v="175089"/>
    <n v="2318"/>
    <n v="1.3238981318072524E-2"/>
    <n v="2433"/>
    <n v="6520"/>
    <n v="9806"/>
    <n v="9527"/>
    <n v="6914"/>
    <n v="4085"/>
    <n v="2261"/>
    <n v="1183"/>
    <n v="755"/>
    <n v="4"/>
    <n v="43484"/>
    <n v="4.0798224634348266"/>
    <n v="70"/>
    <n v="762"/>
    <n v="1741"/>
    <n v="21072"/>
    <n v="18882"/>
    <n v="450"/>
    <n v="337"/>
    <n v="170"/>
    <n v="43484"/>
    <n v="41982"/>
    <n v="498"/>
    <n v="484"/>
    <n v="362"/>
    <n v="85"/>
    <n v="73"/>
    <n v="43484"/>
    <n v="19247"/>
    <n v="74"/>
    <n v="44"/>
    <n v="23946"/>
    <n v="130"/>
    <n v="43"/>
    <n v="77284"/>
    <n v="0.55068530953914085"/>
    <n v="2.9896053720908839E-3"/>
    <n v="0.44533621561953823"/>
    <n v="0.55466378438046182"/>
    <n v="43484"/>
    <n v="242"/>
    <n v="32012"/>
    <n v="32"/>
    <n v="8891"/>
    <n v="36"/>
    <n v="2068"/>
    <n v="203"/>
    <n v="0.94694600312758714"/>
    <n v="5.3053996872412856E-2"/>
    <n v="43484"/>
    <n v="12128"/>
    <n v="318"/>
    <n v="29723"/>
    <n v="0.68353877288197962"/>
    <n v="1109"/>
    <n v="206"/>
    <n v="0.28622021893110111"/>
    <n v="2.550363352037531E-2"/>
    <n v="0.30385889062643734"/>
    <n v="123266"/>
    <n v="117154"/>
    <n v="6112"/>
    <n v="0.95"/>
    <n v="56354"/>
    <n v="54693"/>
    <n v="1661"/>
    <n v="0.97099999999999997"/>
    <n v="66912"/>
    <n v="62461"/>
    <n v="4451"/>
    <n v="0.93299999999999994"/>
    <n v="18002"/>
    <n v="17451"/>
    <n v="551"/>
    <n v="0.96900000000000008"/>
    <n v="105264"/>
    <n v="99703"/>
    <n v="5561"/>
    <n v="0.94700000000000006"/>
    <n v="77185"/>
    <n v="29715"/>
    <n v="42434"/>
    <n v="5036"/>
    <n v="6.5245837921876007E-2"/>
    <n v="0.54977003303750727"/>
    <n v="5.9005162827640989"/>
    <n v="37448"/>
    <n v="14896"/>
    <n v="0.39777825251014742"/>
    <n v="20187"/>
    <n v="0.53906750694296091"/>
    <n v="2365"/>
    <n v="6.3154240546891685E-2"/>
    <n v="39737"/>
    <n v="14819"/>
    <n v="22247"/>
    <n v="6.721695145582203E-2"/>
    <n v="0.5598560535521051"/>
    <n v="2671"/>
    <n v="96434"/>
    <n v="7597"/>
    <n v="56874"/>
    <n v="18387"/>
    <n v="7289"/>
    <n v="163"/>
    <n v="4918"/>
    <n v="77"/>
    <n v="73"/>
    <n v="1056"/>
    <n v="7597"/>
    <n v="88837"/>
    <n v="31963"/>
    <n v="64471"/>
    <n v="13576"/>
    <n v="7.877926872264969E-2"/>
    <n v="0.92122073127735027"/>
    <n v="0.33144948876952113"/>
    <n v="0.14078022274301594"/>
    <n v="0.62633511002343567"/>
    <n v="44103"/>
    <n v="2386"/>
    <n v="23447"/>
    <n v="11352"/>
    <n v="4186"/>
    <n v="109"/>
    <n v="2095"/>
    <n v="23"/>
    <n v="52"/>
    <n v="453"/>
    <n v="5.4100628075187632E-2"/>
    <n v="0.94589937192481233"/>
    <n v="0.41425753350112238"/>
    <n v="0.15686007754574519"/>
    <n v="52331"/>
    <n v="5211"/>
    <n v="33427"/>
    <n v="7035"/>
    <n v="3103"/>
    <n v="54"/>
    <n v="2823"/>
    <n v="54"/>
    <n v="21"/>
    <n v="603"/>
    <n v="9.9577688177179879E-2"/>
    <n v="0.90042231182282018"/>
    <n v="0.26166134795818924"/>
    <n v="143641"/>
    <n v="2994"/>
    <n v="25045"/>
    <n v="9812"/>
    <n v="19162"/>
    <n v="8636"/>
    <n v="4815"/>
    <n v="547"/>
    <n v="18239"/>
    <n v="37329"/>
    <n v="8033"/>
    <n v="994"/>
    <n v="8035"/>
    <n v="0.31999916458392796"/>
    <n v="6.012210998252588E-2"/>
    <n v="16.632816118573412"/>
    <n v="0.22736858906668797"/>
    <n v="67375"/>
    <n v="1481"/>
    <n v="17718"/>
    <n v="7882"/>
    <n v="13651"/>
    <n v="4220"/>
    <n v="3150"/>
    <n v="321"/>
    <n v="9160"/>
    <n v="1171"/>
    <n v="3160"/>
    <n v="487"/>
    <n v="4974"/>
    <n v="0.71394434137291285"/>
    <n v="76266"/>
    <n v="1513"/>
    <n v="7327"/>
    <n v="1930"/>
    <n v="5511"/>
    <n v="4416"/>
    <n v="1665"/>
    <n v="226"/>
    <n v="9079"/>
    <n v="36158"/>
    <n v="4873"/>
    <n v="507"/>
    <n v="3061"/>
    <n v="0.29321060498780582"/>
    <n v="143641"/>
    <n v="87245"/>
    <n v="56"/>
    <n v="356"/>
    <n v="908"/>
    <n v="585"/>
    <n v="813"/>
    <n v="18"/>
    <n v="20"/>
    <n v="53640"/>
    <n v="0.37343098418975085"/>
    <n v="0.62656901581024915"/>
    <n v="20896"/>
    <n v="14891"/>
    <n v="25"/>
    <n v="149"/>
    <n v="243"/>
    <n v="179"/>
    <n v="95"/>
    <n v="8"/>
    <n v="5"/>
    <n v="5301"/>
    <n v="0.25368491577335373"/>
    <n v="122745"/>
    <n v="72354"/>
    <n v="31"/>
    <n v="207"/>
    <n v="665"/>
    <n v="406"/>
    <n v="718"/>
    <n v="10"/>
    <n v="15"/>
    <n v="48339"/>
    <n v="0.39381644873518268"/>
    <n v="177407"/>
    <n v="169081"/>
    <n v="8326"/>
    <n v="4.7E-2"/>
    <n v="4711"/>
    <n v="2567"/>
    <n v="3523"/>
    <n v="2955"/>
    <n v="84396"/>
    <n v="80689"/>
    <n v="3707"/>
    <n v="4.4000000000000004E-2"/>
    <n v="93011"/>
    <n v="88392"/>
    <n v="4619"/>
    <n v="0.05"/>
    <n v="43484"/>
    <n v="314"/>
    <n v="30352"/>
    <n v="7737"/>
    <n v="1458"/>
    <n v="199"/>
    <n v="3424"/>
    <n v="7.8741606107993745E-2"/>
    <n v="0.92125839389200626"/>
    <n v="0.70522491031183887"/>
    <n v="43484"/>
    <n v="189"/>
    <n v="33695"/>
    <n v="4036"/>
    <n v="555"/>
    <n v="1028"/>
    <n v="2731"/>
    <n v="322"/>
    <n v="274"/>
    <n v="61"/>
    <n v="593"/>
    <n v="9.385061171925306E-2"/>
    <n v="0.87834605832030177"/>
    <n v="43484"/>
    <n v="196"/>
    <n v="32345"/>
    <n v="4664"/>
    <n v="597"/>
    <n v="1338"/>
    <n v="3390"/>
    <n v="321"/>
    <n v="6"/>
    <n v="60"/>
    <n v="567"/>
    <n v="0.86312206788703894"/>
    <n v="0.79178548431607032"/>
    <n v="43484"/>
    <n v="4950"/>
    <n v="5538"/>
    <n v="15423"/>
    <n v="13676"/>
    <n v="1833"/>
    <n v="24"/>
    <n v="1910"/>
    <n v="130"/>
    <n v="0.11383497378346058"/>
    <n v="19800"/>
    <n v="0.19991261153527734"/>
    <n v="43484"/>
    <n v="1602"/>
    <n v="18"/>
    <n v="125"/>
    <n v="25"/>
    <n v="39623"/>
    <n v="1215"/>
    <n v="33"/>
    <n v="2"/>
    <n v="841"/>
    <n v="43484"/>
    <n v="1.0532609695520192"/>
    <n v="0.2842083824849625"/>
    <n v="0.94943231441048026"/>
    <n v="0.19279288833437302"/>
    <n v="25388"/>
    <n v="0.58384693220494899"/>
    <n v="0.45753212348393374"/>
    <n v="18096"/>
    <n v="15564"/>
    <n v="1464"/>
    <n v="9324"/>
    <n v="291"/>
    <n v="1061"/>
    <n v="0.21442369607211847"/>
    <n v="0.41615306779505107"/>
    <n v="0.35792475393248091"/>
    <n v="2.4399779229141754E-2"/>
    <n v="43484"/>
    <n v="266"/>
    <n v="11198"/>
    <n v="23045"/>
    <n v="928"/>
    <n v="2784"/>
    <n v="401"/>
    <n v="13491"/>
    <n v="0.29420016557814366"/>
    <n v="109598"/>
    <n v="101544"/>
    <n v="0.53119899560577521"/>
    <n v="0.8059365398251005"/>
    <n v="8183802"/>
    <n v="334864810.236"/>
    <n v="6880050.89836952"/>
    <n v="552"/>
    <n v="552"/>
    <n v="2.8876333961079725E-3"/>
    <n v="0.55409420289855071"/>
    <n v="30586"/>
    <n v="1251517.9480000001"/>
    <n v="169550.5959005281"/>
    <n v="686"/>
    <n v="686"/>
    <n v="3.5886168654530237E-3"/>
    <n v="7.8279883381924209E-2"/>
    <n v="5370"/>
    <n v="219729.66"/>
    <n v="56078.185386778896"/>
    <n v="1304"/>
    <n v="1304"/>
    <n v="6.8215107763130358E-3"/>
    <n v="0.55398006134969324"/>
    <n v="72239"/>
    <n v="2955875.4019999998"/>
    <n v="170978.32905040367"/>
    <m/>
    <m/>
    <n v="0"/>
    <n v="0"/>
    <m/>
    <n v="0"/>
    <m/>
    <m/>
    <n v="0"/>
    <m/>
    <n v="0"/>
    <m/>
    <m/>
    <m/>
    <n v="0"/>
    <n v="0"/>
    <m/>
    <n v="0"/>
    <n v="87074"/>
    <n v="1905"/>
    <n v="1905"/>
    <n v="9.9654739485247959E-3"/>
    <n v="0.17710236220472442"/>
    <n v="33738"/>
    <n v="447908.78371542465"/>
    <m/>
    <m/>
    <n v="0"/>
    <n v="0"/>
    <m/>
    <n v="0"/>
    <n v="85169"/>
    <n v="85169"/>
    <n v="0.44553776940782591"/>
    <n v="0.18640009862743487"/>
    <n v="1587551"/>
    <n v="9202615.487343438"/>
    <n v="199214"/>
    <n v="191160"/>
    <n v="0.24586084091198476"/>
    <n v="5.6171217487337678E-3"/>
    <n v="0.40644986180562304"/>
    <n v="1.0016468960885498E-2"/>
    <n v="1.0100814549317083E-2"/>
    <n v="0"/>
    <n v="2.6460918085039611E-2"/>
    <n v="0"/>
    <n v="0.54365902932018306"/>
    <n v="0"/>
    <n v="16927182.279766094"/>
    <n v="95.414398979556012"/>
    <n v="8054"/>
    <n v="4.0428885520093973E-2"/>
    <n v="0.89053480177095989"/>
    <n v="1.0775223074625015"/>
    <n v="-2.0598770000000002"/>
    <n v="80"/>
    <b v="0"/>
    <b v="0"/>
    <b v="0"/>
    <b v="0"/>
    <b v="0"/>
    <b v="1"/>
    <b v="0"/>
    <b v="1"/>
    <n v="0"/>
    <m/>
    <n v="8"/>
    <m/>
    <n v="8"/>
    <n v="0"/>
    <m/>
    <m/>
    <m/>
    <n v="3.3057851239669422E-2"/>
    <n v="0"/>
    <n v="0"/>
    <n v="0"/>
    <n v="0"/>
    <n v="0"/>
    <n v="0"/>
    <n v="0"/>
    <n v="0"/>
    <n v="0"/>
    <n v="0"/>
    <n v="620"/>
    <n v="1"/>
    <m/>
    <m/>
    <m/>
    <n v="2"/>
    <m/>
    <m/>
    <n v="41"/>
    <m/>
    <n v="1"/>
    <m/>
    <n v="1"/>
    <m/>
    <m/>
    <m/>
    <m/>
    <m/>
    <m/>
    <n v="2"/>
    <m/>
    <m/>
    <n v="1"/>
    <n v="43"/>
    <m/>
    <m/>
    <m/>
    <m/>
    <m/>
    <m/>
    <n v="2"/>
    <m/>
    <m/>
    <n v="23"/>
    <m/>
    <m/>
    <m/>
    <n v="15"/>
    <m/>
    <m/>
    <m/>
    <n v="80"/>
    <n v="3"/>
    <m/>
    <m/>
    <m/>
    <m/>
    <m/>
    <n v="1"/>
    <m/>
    <m/>
    <n v="64"/>
    <m/>
    <m/>
    <m/>
    <n v="15"/>
    <n v="2"/>
    <m/>
    <m/>
    <n v="82"/>
    <n v="1"/>
    <m/>
    <m/>
    <m/>
    <m/>
    <n v="1"/>
    <m/>
    <m/>
    <n v="53"/>
    <m/>
    <m/>
    <m/>
    <n v="5"/>
    <m/>
    <n v="1"/>
    <m/>
    <n v="51"/>
    <m/>
    <n v="4"/>
    <m/>
    <n v="1"/>
    <m/>
    <m/>
    <m/>
    <m/>
    <n v="2"/>
    <m/>
    <m/>
    <m/>
    <m/>
    <n v="140"/>
    <n v="0"/>
    <n v="0"/>
    <n v="0"/>
    <n v="39"/>
    <n v="2"/>
    <n v="1"/>
    <n v="1"/>
    <n v="297"/>
    <n v="0"/>
    <n v="9"/>
    <n v="0"/>
    <n v="0"/>
    <n v="0"/>
    <n v="0"/>
    <n v="0"/>
    <n v="7"/>
    <n v="0"/>
    <n v="0"/>
  </r>
  <r>
    <s v="MMR111"/>
    <s v="Bago"/>
    <s v="MMR008D002"/>
    <s v="Thayarwady"/>
    <s v="MMR008009"/>
    <s v="Minhla (B)"/>
    <n v="55"/>
    <n v="8"/>
    <x v="6"/>
    <n v="66614.784532460326"/>
    <n v="0.45616588539190378"/>
    <n v="9.5000000000000001E-2"/>
    <n v="0.97199999999999998"/>
    <n v="4.2002179358362937E-2"/>
    <n v="0.32309695314379522"/>
    <n v="0.39600000000000002"/>
    <n v="0.4074901275328543"/>
    <n v="0.3253382533825338"/>
    <n v="0.1641419045769405"/>
    <n v="0.65443128115491678"/>
    <n v="0.82012688547938106"/>
    <n v="0.27436304007406165"/>
    <n v="1"/>
    <n v="66614.784532460326"/>
    <n v="122491"/>
    <n v="58577"/>
    <n v="63914"/>
    <n v="2.3791010777187457E-3"/>
    <n v="91.6"/>
    <n v="678.53428446099997"/>
    <n v="180.52293422034211"/>
    <n v="0.15590142255606307"/>
    <n v="120682"/>
    <n v="57149"/>
    <n v="63533"/>
    <n v="1809"/>
    <n v="1428"/>
    <n v="381"/>
    <n v="11697"/>
    <n v="5384"/>
    <n v="6313"/>
    <n v="85.3"/>
    <n v="110794"/>
    <n v="53193"/>
    <n v="57601"/>
    <n v="92.3"/>
    <n v="9.5000000000000001E-2"/>
    <n v="32270"/>
    <n v="81402"/>
    <n v="8819"/>
    <n v="0.504"/>
    <n v="60755.536"/>
    <n v="0.39600000000000002"/>
    <n v="0.60399999999999998"/>
    <n v="10.8"/>
    <n v="90221"/>
    <n v="22678"/>
    <n v="57361"/>
    <n v="7646"/>
    <n v="1817"/>
    <n v="719"/>
    <n v="30894"/>
    <n v="24314"/>
    <n v="6580"/>
    <n v="0.21299999999999999"/>
    <n v="120682"/>
    <n v="1809"/>
    <n v="1.4989807924959811E-2"/>
    <n v="1685"/>
    <n v="4870"/>
    <n v="7462"/>
    <n v="7043"/>
    <n v="4775"/>
    <n v="2647"/>
    <n v="1333"/>
    <n v="662"/>
    <n v="417"/>
    <n v="3.9"/>
    <n v="30894"/>
    <n v="3.9648799119570142"/>
    <n v="202"/>
    <n v="575"/>
    <n v="1641"/>
    <n v="20057"/>
    <n v="7962"/>
    <n v="147"/>
    <n v="223"/>
    <n v="87"/>
    <n v="30894"/>
    <n v="29390"/>
    <n v="480"/>
    <n v="421"/>
    <n v="391"/>
    <n v="69"/>
    <n v="143"/>
    <n v="30894"/>
    <n v="12515"/>
    <n v="40"/>
    <n v="34"/>
    <n v="18115"/>
    <n v="123"/>
    <n v="67"/>
    <n v="48964.5"/>
    <n v="0.58635981096653067"/>
    <n v="3.9813556030297145E-3"/>
    <n v="0.4074901275328543"/>
    <n v="0.5925098724671457"/>
    <n v="30894"/>
    <n v="201"/>
    <n v="23002"/>
    <n v="10"/>
    <n v="5598"/>
    <n v="36"/>
    <n v="1942"/>
    <n v="105"/>
    <n v="0.93257590470641549"/>
    <n v="6.7424095293584507E-2"/>
    <n v="30894"/>
    <n v="9677"/>
    <n v="374"/>
    <n v="19804"/>
    <n v="0.64103062083252416"/>
    <n v="886"/>
    <n v="153"/>
    <n v="0.3253382533825338"/>
    <n v="2.8678707839709976E-2"/>
    <n v="0.32996698388036511"/>
    <n v="88760"/>
    <n v="86298"/>
    <n v="2462"/>
    <n v="0.97199999999999998"/>
    <n v="40981"/>
    <n v="40277"/>
    <n v="704"/>
    <n v="0.98299999999999998"/>
    <n v="47779"/>
    <n v="46021"/>
    <n v="1758"/>
    <n v="0.96299999999999997"/>
    <n v="8695"/>
    <n v="8516"/>
    <n v="179"/>
    <n v="0.97900000000000009"/>
    <n v="80065"/>
    <n v="77782"/>
    <n v="2283"/>
    <n v="0.97099999999999997"/>
    <n v="50715"/>
    <n v="18048"/>
    <n v="30179"/>
    <n v="2488"/>
    <n v="4.9058463965296263E-2"/>
    <n v="0.59507049196490192"/>
    <n v="7.254019292604502"/>
    <n v="24958"/>
    <n v="9162"/>
    <n v="0.36709672249378955"/>
    <n v="14571"/>
    <n v="0.58382081897587945"/>
    <n v="1225"/>
    <n v="4.9082458530330955E-2"/>
    <n v="25757"/>
    <n v="8886"/>
    <n v="15608"/>
    <n v="4.9035213728306867E-2"/>
    <n v="0.60597119229723961"/>
    <n v="1263"/>
    <n v="70663"/>
    <n v="2968"/>
    <n v="44864"/>
    <n v="13596"/>
    <n v="4713"/>
    <n v="112"/>
    <n v="3485"/>
    <n v="93"/>
    <n v="60"/>
    <n v="772"/>
    <n v="2968"/>
    <n v="67695"/>
    <n v="22831"/>
    <n v="47832"/>
    <n v="9235"/>
    <n v="4.2002179358362937E-2"/>
    <n v="0.95799782064163708"/>
    <n v="0.32309695314379522"/>
    <n v="0.13069074338762859"/>
    <n v="0.64054738689271618"/>
    <n v="32518"/>
    <n v="893"/>
    <n v="19043"/>
    <n v="8123"/>
    <n v="2569"/>
    <n v="74"/>
    <n v="1408"/>
    <n v="38"/>
    <n v="35"/>
    <n v="335"/>
    <n v="2.7461713512516146E-2"/>
    <n v="0.97253828648748386"/>
    <n v="0.38692416507780308"/>
    <n v="0.13712405436988745"/>
    <n v="38145"/>
    <n v="2075"/>
    <n v="25821"/>
    <n v="5473"/>
    <n v="2144"/>
    <n v="38"/>
    <n v="2077"/>
    <n v="55"/>
    <n v="25"/>
    <n v="437"/>
    <n v="5.4397693013501114E-2"/>
    <n v="0.94560230698649883"/>
    <n v="0.26868527985319179"/>
    <n v="101537"/>
    <n v="2284"/>
    <n v="19993"/>
    <n v="4996"/>
    <n v="15943"/>
    <n v="5699"/>
    <n v="2412"/>
    <n v="276"/>
    <n v="10800"/>
    <n v="28191"/>
    <n v="6368"/>
    <n v="741"/>
    <n v="3834"/>
    <n v="0.33376995577966651"/>
    <n v="5.6127323044801405E-2"/>
    <n v="17.816634497280223"/>
    <n v="0.24355124343856036"/>
    <n v="47972"/>
    <n v="1267"/>
    <n v="14319"/>
    <n v="4040"/>
    <n v="12005"/>
    <n v="2989"/>
    <n v="1482"/>
    <n v="189"/>
    <n v="5489"/>
    <n v="664"/>
    <n v="2458"/>
    <n v="378"/>
    <n v="2692"/>
    <n v="0.75256399566413745"/>
    <n v="53565"/>
    <n v="1017"/>
    <n v="5674"/>
    <n v="956"/>
    <n v="3938"/>
    <n v="2710"/>
    <n v="930"/>
    <n v="87"/>
    <n v="5311"/>
    <n v="27527"/>
    <n v="3910"/>
    <n v="363"/>
    <n v="1142"/>
    <n v="0.28423410809297117"/>
    <n v="101537"/>
    <n v="72224"/>
    <n v="85"/>
    <n v="214"/>
    <n v="369"/>
    <n v="517"/>
    <n v="203"/>
    <n v="43"/>
    <n v="24"/>
    <n v="27858"/>
    <n v="0.27436304007406165"/>
    <n v="0.72563695992593835"/>
    <n v="10074"/>
    <n v="7963"/>
    <n v="63"/>
    <n v="98"/>
    <n v="20"/>
    <n v="174"/>
    <n v="25"/>
    <n v="39"/>
    <n v="1"/>
    <n v="1691"/>
    <n v="0.16785785189596983"/>
    <n v="91463"/>
    <n v="64261"/>
    <n v="22"/>
    <n v="116"/>
    <n v="349"/>
    <n v="343"/>
    <n v="178"/>
    <n v="4"/>
    <n v="23"/>
    <n v="26167"/>
    <n v="0.28609383029203067"/>
    <n v="122491"/>
    <n v="117767"/>
    <n v="4724"/>
    <n v="3.9E-2"/>
    <n v="2297"/>
    <n v="1515"/>
    <n v="1966"/>
    <n v="1503"/>
    <n v="58577"/>
    <n v="56446"/>
    <n v="2131"/>
    <n v="3.6000000000000004E-2"/>
    <n v="63914"/>
    <n v="61321"/>
    <n v="2593"/>
    <n v="4.0999999999999995E-2"/>
    <n v="30894"/>
    <n v="185"/>
    <n v="20033"/>
    <n v="6983"/>
    <n v="1294"/>
    <n v="116"/>
    <n v="2283"/>
    <n v="7.3897844241600313E-2"/>
    <n v="0.92610215575839971"/>
    <n v="0.65443128115491678"/>
    <n v="30894"/>
    <n v="404"/>
    <n v="16655"/>
    <n v="8120"/>
    <n v="1533"/>
    <n v="1177"/>
    <n v="1942"/>
    <n v="75"/>
    <n v="158"/>
    <n v="55"/>
    <n v="775"/>
    <n v="0.10338577069981227"/>
    <n v="0.82012688547938106"/>
    <n v="30894"/>
    <n v="401"/>
    <n v="15614"/>
    <n v="9000"/>
    <n v="1595"/>
    <n v="934"/>
    <n v="2452"/>
    <n v="87"/>
    <n v="4"/>
    <n v="55"/>
    <n v="752"/>
    <n v="0.81264970544442283"/>
    <n v="0.73727908331714898"/>
    <n v="30894"/>
    <n v="5071"/>
    <n v="2811"/>
    <n v="13548"/>
    <n v="6417"/>
    <n v="963"/>
    <n v="12"/>
    <n v="1599"/>
    <n v="473"/>
    <n v="0.1641419045769405"/>
    <n v="19776.899999999998"/>
    <n v="0.24707062860102286"/>
    <n v="30894"/>
    <n v="987"/>
    <n v="8"/>
    <n v="41"/>
    <n v="8"/>
    <n v="27770"/>
    <n v="1041"/>
    <n v="29"/>
    <n v="1"/>
    <n v="1009"/>
    <n v="30894"/>
    <n v="1.0198096717809284"/>
    <n v="0.27518199728093451"/>
    <n v="0.9805751285469434"/>
    <n v="0.19911678630698135"/>
    <n v="18433"/>
    <n v="0.59665307179387583"/>
    <n v="0.33219196597523831"/>
    <n v="12461"/>
    <n v="11416"/>
    <n v="807"/>
    <n v="5968"/>
    <n v="189"/>
    <n v="665"/>
    <n v="0.19317666860879135"/>
    <n v="0.40334692820612417"/>
    <n v="0.36952158995274165"/>
    <n v="2.1525215252152521E-2"/>
    <n v="30894"/>
    <n v="202"/>
    <n v="10274"/>
    <n v="17334"/>
    <n v="514"/>
    <n v="1028"/>
    <n v="49"/>
    <n v="11021"/>
    <n v="0.35731857318573185"/>
    <n v="78317"/>
    <n v="77964"/>
    <n v="0.48740294327260908"/>
    <n v="0.7914547739982557"/>
    <n v="6170498"/>
    <n v="252484437.164"/>
    <n v="5282402.5864697192"/>
    <m/>
    <m/>
    <n v="0"/>
    <n v="0"/>
    <m/>
    <n v="0"/>
    <n v="0"/>
    <n v="348"/>
    <n v="348"/>
    <n v="2.175571087410445E-3"/>
    <n v="9.3735632183908055E-2"/>
    <n v="3262"/>
    <n v="133474.516"/>
    <n v="28447.825823030696"/>
    <n v="1043"/>
    <n v="1043"/>
    <n v="6.5204616211755589E-3"/>
    <n v="0.51243528283796747"/>
    <n v="53447"/>
    <n v="2186944.3459999999"/>
    <n v="136756.43957022319"/>
    <m/>
    <m/>
    <n v="0"/>
    <n v="0"/>
    <m/>
    <n v="0"/>
    <m/>
    <m/>
    <n v="0"/>
    <m/>
    <n v="0"/>
    <m/>
    <m/>
    <m/>
    <n v="0"/>
    <n v="0"/>
    <m/>
    <n v="0"/>
    <n v="80603"/>
    <n v="383"/>
    <n v="383"/>
    <n v="2.3943785243626453E-3"/>
    <n v="0.17989556135770235"/>
    <n v="6890"/>
    <n v="90052.002185305842"/>
    <m/>
    <m/>
    <n v="0"/>
    <n v="0"/>
    <m/>
    <n v="0"/>
    <n v="80220"/>
    <n v="80220"/>
    <n v="0.50150664549444224"/>
    <n v="0.17969995013712292"/>
    <n v="1441553"/>
    <n v="8667869.9338337965"/>
    <n v="160311"/>
    <n v="159958"/>
    <n v="0.20573032219396975"/>
    <n v="4.7002697252770242E-3"/>
    <n v="0.37185539977757354"/>
    <n v="0"/>
    <n v="9.6269869015282467E-3"/>
    <n v="0"/>
    <n v="6.3392221106280851E-3"/>
    <n v="0"/>
    <n v="0.6101758029048423"/>
    <n v="0"/>
    <n v="14205528.787882077"/>
    <n v="115.97202070259918"/>
    <n v="353"/>
    <n v="2.2019699209661222E-3"/>
    <n v="0.76408356257524435"/>
    <n v="1.3058755337126808"/>
    <n v="-1.922828"/>
    <n v="95"/>
    <b v="0"/>
    <b v="0"/>
    <b v="0"/>
    <b v="0"/>
    <b v="0"/>
    <b v="1"/>
    <b v="0"/>
    <b v="1"/>
    <n v="0"/>
    <m/>
    <n v="1"/>
    <m/>
    <n v="1"/>
    <n v="0"/>
    <m/>
    <m/>
    <m/>
    <n v="4.1322314049586778E-3"/>
    <n v="0"/>
    <n v="0"/>
    <n v="0"/>
    <n v="0"/>
    <n v="0"/>
    <n v="0"/>
    <n v="0"/>
    <n v="0"/>
    <n v="0"/>
    <n v="0"/>
    <n v="620"/>
    <n v="1"/>
    <n v="1"/>
    <m/>
    <n v="28"/>
    <m/>
    <m/>
    <m/>
    <n v="4"/>
    <m/>
    <n v="1"/>
    <m/>
    <m/>
    <m/>
    <m/>
    <m/>
    <m/>
    <m/>
    <n v="28"/>
    <m/>
    <m/>
    <m/>
    <n v="1"/>
    <n v="3"/>
    <m/>
    <m/>
    <m/>
    <m/>
    <m/>
    <m/>
    <n v="1"/>
    <m/>
    <m/>
    <n v="13"/>
    <m/>
    <m/>
    <m/>
    <n v="14"/>
    <m/>
    <m/>
    <m/>
    <n v="5"/>
    <n v="2"/>
    <m/>
    <m/>
    <m/>
    <m/>
    <m/>
    <n v="1"/>
    <m/>
    <m/>
    <n v="37"/>
    <m/>
    <m/>
    <m/>
    <n v="14"/>
    <m/>
    <m/>
    <m/>
    <n v="5"/>
    <n v="2"/>
    <m/>
    <m/>
    <m/>
    <m/>
    <n v="1"/>
    <m/>
    <m/>
    <n v="15"/>
    <m/>
    <m/>
    <m/>
    <n v="4"/>
    <m/>
    <m/>
    <m/>
    <n v="4"/>
    <m/>
    <n v="2"/>
    <m/>
    <m/>
    <m/>
    <m/>
    <m/>
    <m/>
    <n v="2"/>
    <m/>
    <m/>
    <m/>
    <m/>
    <n v="66"/>
    <n v="0"/>
    <n v="0"/>
    <n v="56"/>
    <n v="32"/>
    <n v="0"/>
    <n v="0"/>
    <n v="1"/>
    <n v="21"/>
    <n v="0"/>
    <n v="7"/>
    <n v="0"/>
    <n v="0"/>
    <n v="0"/>
    <n v="0"/>
    <n v="0"/>
    <n v="5"/>
    <n v="0"/>
    <n v="0"/>
  </r>
  <r>
    <s v="MMR111"/>
    <s v="Bago"/>
    <s v="MMR008D002"/>
    <s v="Thayarwady"/>
    <s v="MMR008010"/>
    <s v="Okpho"/>
    <n v="54"/>
    <n v="6"/>
    <x v="6"/>
    <n v="68143.633188641645"/>
    <n v="0.46200412761016213"/>
    <n v="9.0999999999999998E-2"/>
    <n v="0.95700000000000007"/>
    <n v="8.2926167209554827E-2"/>
    <n v="0.30624321389793702"/>
    <n v="0.38299999999999995"/>
    <n v="0.43042578541418447"/>
    <n v="0.29312723396250079"/>
    <n v="0.17915595409794946"/>
    <n v="0.66432557847871077"/>
    <n v="0.83868439204866119"/>
    <n v="0.31816120621244759"/>
    <n v="1"/>
    <n v="68143.633188641645"/>
    <n v="126662"/>
    <n v="60705"/>
    <n v="65957"/>
    <n v="2.4601129936567727E-3"/>
    <n v="92"/>
    <n v="1051.3781678600001"/>
    <n v="120.47235131181279"/>
    <n v="0.10404113488018514"/>
    <n v="124678"/>
    <n v="59241"/>
    <n v="65437"/>
    <n v="1984"/>
    <n v="1464"/>
    <n v="520"/>
    <n v="11525"/>
    <n v="5304"/>
    <n v="6221"/>
    <n v="85.3"/>
    <n v="115137"/>
    <n v="55401"/>
    <n v="59736"/>
    <n v="92.7"/>
    <n v="9.0999999999999998E-2"/>
    <n v="32599"/>
    <n v="85199"/>
    <n v="8864"/>
    <n v="0.48699999999999993"/>
    <n v="64977.606000000014"/>
    <n v="0.38299999999999995"/>
    <n v="0.61699999999999999"/>
    <n v="10.4"/>
    <n v="94063"/>
    <n v="23356"/>
    <n v="60932"/>
    <n v="7396"/>
    <n v="1706"/>
    <n v="673"/>
    <n v="31894"/>
    <n v="25721"/>
    <n v="6173"/>
    <n v="0.19399999999999998"/>
    <n v="124678"/>
    <n v="1984"/>
    <n v="1.591299186704952E-2"/>
    <n v="1523"/>
    <n v="4916"/>
    <n v="7851"/>
    <n v="7581"/>
    <n v="4942"/>
    <n v="2651"/>
    <n v="1396"/>
    <n v="665"/>
    <n v="369"/>
    <n v="3.9"/>
    <n v="31894"/>
    <n v="3.9713425722706464"/>
    <n v="178"/>
    <n v="595"/>
    <n v="1608"/>
    <n v="20437"/>
    <n v="8690"/>
    <n v="221"/>
    <n v="136"/>
    <n v="29"/>
    <n v="31894"/>
    <n v="31037"/>
    <n v="303"/>
    <n v="216"/>
    <n v="298"/>
    <n v="26"/>
    <n v="14"/>
    <n v="31894"/>
    <n v="13639"/>
    <n v="60"/>
    <n v="29"/>
    <n v="18132"/>
    <n v="19"/>
    <n v="15"/>
    <n v="53426.1"/>
    <n v="0.5685081833573713"/>
    <n v="5.9572333354235903E-4"/>
    <n v="0.43042578541418447"/>
    <n v="0.56957421458581559"/>
    <n v="31894"/>
    <n v="698"/>
    <n v="22075"/>
    <n v="12"/>
    <n v="7078"/>
    <n v="38"/>
    <n v="1948"/>
    <n v="45"/>
    <n v="0.93632031103028779"/>
    <n v="6.3679688969712211E-2"/>
    <n v="31894"/>
    <n v="8960"/>
    <n v="389"/>
    <n v="21513"/>
    <n v="0.67451558286825108"/>
    <n v="824"/>
    <n v="208"/>
    <n v="0.29312723396250079"/>
    <n v="2.5835580359942309E-2"/>
    <n v="0.3166269517777639"/>
    <n v="92417"/>
    <n v="88480"/>
    <n v="3937"/>
    <n v="0.95700000000000007"/>
    <n v="42878"/>
    <n v="41606"/>
    <n v="1272"/>
    <n v="0.97"/>
    <n v="49539"/>
    <n v="46874"/>
    <n v="2665"/>
    <n v="0.94599999999999995"/>
    <n v="8509"/>
    <n v="8341"/>
    <n v="168"/>
    <n v="0.98"/>
    <n v="83908"/>
    <n v="80139"/>
    <n v="3769"/>
    <n v="0.95499999999999996"/>
    <n v="51772"/>
    <n v="18263"/>
    <n v="30512"/>
    <n v="2997"/>
    <n v="5.788843390249556E-2"/>
    <n v="0.58935331839604421"/>
    <n v="6.0937604270937609"/>
    <n v="25330"/>
    <n v="9059"/>
    <n v="0.35763916304776944"/>
    <n v="14809"/>
    <n v="0.58464271614686147"/>
    <n v="1462"/>
    <n v="5.771812080536913E-2"/>
    <n v="26442"/>
    <n v="9204"/>
    <n v="15703"/>
    <n v="5.8051584600257167E-2"/>
    <n v="0.59386581952953632"/>
    <n v="1535"/>
    <n v="73680"/>
    <n v="6110"/>
    <n v="45006"/>
    <n v="13084"/>
    <n v="4922"/>
    <n v="124"/>
    <n v="3309"/>
    <n v="86"/>
    <n v="50"/>
    <n v="989"/>
    <n v="6110"/>
    <n v="67570"/>
    <n v="22564"/>
    <n v="51116"/>
    <n v="9480"/>
    <n v="8.2926167209554827E-2"/>
    <n v="0.91707383279044519"/>
    <n v="0.30624321389793702"/>
    <n v="0.12866449511400652"/>
    <n v="0.61165852334419113"/>
    <n v="34219"/>
    <n v="2264"/>
    <n v="19459"/>
    <n v="7894"/>
    <n v="2718"/>
    <n v="91"/>
    <n v="1311"/>
    <n v="34"/>
    <n v="38"/>
    <n v="410"/>
    <n v="6.616207370174465E-2"/>
    <n v="0.93383792629825535"/>
    <n v="0.36517724071422308"/>
    <n v="0.13448668868172653"/>
    <n v="39461"/>
    <n v="3846"/>
    <n v="25547"/>
    <n v="5190"/>
    <n v="2204"/>
    <n v="33"/>
    <n v="1998"/>
    <n v="52"/>
    <n v="12"/>
    <n v="579"/>
    <n v="9.7463318212919078E-2"/>
    <n v="0.90253668178708091"/>
    <n v="0.25513798433896756"/>
    <n v="105852"/>
    <n v="2244"/>
    <n v="18941"/>
    <n v="3765"/>
    <n v="17774"/>
    <n v="5458"/>
    <n v="3834"/>
    <n v="462"/>
    <n v="11387"/>
    <n v="31171"/>
    <n v="7016"/>
    <n v="769"/>
    <n v="3031"/>
    <n v="0.34603975361825945"/>
    <n v="5.1562559044703929E-2"/>
    <n v="19.393917185782335"/>
    <n v="0.26511250744144749"/>
    <n v="50111"/>
    <n v="1061"/>
    <n v="14676"/>
    <n v="3184"/>
    <n v="13738"/>
    <n v="3470"/>
    <n v="2204"/>
    <n v="248"/>
    <n v="5658"/>
    <n v="572"/>
    <n v="2820"/>
    <n v="406"/>
    <n v="2074"/>
    <n v="0.76496178483766042"/>
    <n v="55741"/>
    <n v="1183"/>
    <n v="4265"/>
    <n v="581"/>
    <n v="4036"/>
    <n v="1988"/>
    <n v="1630"/>
    <n v="214"/>
    <n v="5729"/>
    <n v="30599"/>
    <n v="4196"/>
    <n v="363"/>
    <n v="957"/>
    <n v="0.24547460576595326"/>
    <n v="105852"/>
    <n v="70333"/>
    <n v="183"/>
    <n v="327"/>
    <n v="634"/>
    <n v="443"/>
    <n v="236"/>
    <n v="6"/>
    <n v="12"/>
    <n v="33678"/>
    <n v="0.31816120621244759"/>
    <n v="0.68183879378755241"/>
    <n v="9738"/>
    <n v="7270"/>
    <n v="125"/>
    <n v="62"/>
    <n v="27"/>
    <n v="29"/>
    <n v="47"/>
    <n v="4"/>
    <s v="-"/>
    <n v="2174"/>
    <n v="0.22324912713082767"/>
    <n v="96114"/>
    <n v="63063"/>
    <n v="58"/>
    <n v="265"/>
    <n v="607"/>
    <n v="414"/>
    <n v="189"/>
    <n v="2"/>
    <n v="12"/>
    <n v="31504"/>
    <n v="0.32777743096739287"/>
    <n v="126662"/>
    <n v="121398"/>
    <n v="5264"/>
    <n v="4.2000000000000003E-2"/>
    <n v="2772"/>
    <n v="1618"/>
    <n v="2081"/>
    <n v="1755"/>
    <n v="60705"/>
    <n v="58312"/>
    <n v="2393"/>
    <n v="3.9E-2"/>
    <n v="65957"/>
    <n v="63086"/>
    <n v="2871"/>
    <n v="4.4000000000000004E-2"/>
    <n v="31894"/>
    <n v="142"/>
    <n v="21046"/>
    <n v="5719"/>
    <n v="1725"/>
    <n v="111"/>
    <n v="3151"/>
    <n v="9.879601178905123E-2"/>
    <n v="0.90120398821094883"/>
    <n v="0.66432557847871077"/>
    <n v="31894"/>
    <n v="206"/>
    <n v="16642"/>
    <n v="9765"/>
    <n v="836"/>
    <n v="1124"/>
    <n v="2627"/>
    <n v="105"/>
    <n v="136"/>
    <n v="1"/>
    <n v="452"/>
    <n v="0.12090048284943876"/>
    <n v="0.83868439204866119"/>
    <n v="31894"/>
    <n v="206"/>
    <n v="15632"/>
    <n v="9867"/>
    <n v="902"/>
    <n v="1591"/>
    <n v="3148"/>
    <n v="90"/>
    <n v="3"/>
    <s v="-"/>
    <n v="455"/>
    <n v="0.80886687151188308"/>
    <n v="0.75150498526368592"/>
    <n v="31894"/>
    <n v="5714"/>
    <n v="480"/>
    <n v="12881"/>
    <n v="9744"/>
    <n v="637"/>
    <n v="10"/>
    <n v="1957"/>
    <n v="471"/>
    <n v="0.17915595409794946"/>
    <n v="22284.6"/>
    <n v="0.26048786605631152"/>
    <n v="31894"/>
    <n v="1795"/>
    <n v="4"/>
    <n v="20"/>
    <n v="10"/>
    <n v="27406"/>
    <n v="1626"/>
    <n v="39"/>
    <n v="5"/>
    <n v="989"/>
    <n v="31894"/>
    <n v="1.0300683514140592"/>
    <n v="0.27795016474298678"/>
    <n v="0.97080936291967235"/>
    <n v="0.19713373798062733"/>
    <n v="19950"/>
    <n v="0.62550950021947704"/>
    <n v="0.35953071779992429"/>
    <n v="11761"/>
    <n v="11944"/>
    <n v="722"/>
    <n v="7025"/>
    <n v="230"/>
    <n v="1171"/>
    <n v="0.22026086411237222"/>
    <n v="0.36875274346272024"/>
    <n v="0.37449049978052296"/>
    <n v="3.6715369662005393E-2"/>
    <n v="31894"/>
    <n v="188"/>
    <n v="10344"/>
    <n v="18272"/>
    <n v="515"/>
    <n v="505"/>
    <n v="60"/>
    <n v="12409"/>
    <n v="0.34824731924499908"/>
    <n v="105015"/>
    <n v="103097"/>
    <n v="0.56448822260427733"/>
    <n v="0.78633772078721975"/>
    <n v="8106906"/>
    <n v="331718379.708"/>
    <n v="6985273.4525841242"/>
    <m/>
    <m/>
    <n v="0"/>
    <n v="0"/>
    <m/>
    <n v="0"/>
    <n v="0"/>
    <n v="1420"/>
    <n v="1420"/>
    <n v="7.7749427829914911E-3"/>
    <n v="9.5880281690140845E-2"/>
    <n v="13615"/>
    <n v="557098.56999999995"/>
    <n v="116080.20881811375"/>
    <n v="2436"/>
    <n v="2436"/>
    <n v="1.3337859591103713E-2"/>
    <n v="0.54273809523809524"/>
    <n v="132211"/>
    <n v="5409809.6979999999"/>
    <n v="319404.30181501794"/>
    <m/>
    <m/>
    <n v="0"/>
    <n v="0"/>
    <m/>
    <n v="0"/>
    <n v="5"/>
    <n v="5"/>
    <n v="4.45"/>
    <n v="2225"/>
    <n v="3.5847222222222199"/>
    <m/>
    <n v="20"/>
    <n v="20"/>
    <n v="1.0950623638016185E-4"/>
    <n v="0.2235"/>
    <n v="447"/>
    <n v="55.678319999999999"/>
    <n v="75660"/>
    <n v="113"/>
    <n v="113"/>
    <n v="6.1871023554791447E-4"/>
    <n v="0.1427433628318584"/>
    <n v="1613"/>
    <n v="26568.867485481882"/>
    <m/>
    <m/>
    <n v="0"/>
    <n v="0"/>
    <m/>
    <n v="0"/>
    <n v="75547"/>
    <n v="75547"/>
    <n v="0.41364338199060435"/>
    <n v="0.19510000397103791"/>
    <n v="1473922"/>
    <n v="8162946.5207098201"/>
    <n v="184556"/>
    <n v="182638"/>
    <n v="0.23490025247166285"/>
    <n v="5.3667078988556072E-3"/>
    <n v="0.44747765657466082"/>
    <n v="0"/>
    <n v="2.0461087092184763E-2"/>
    <n v="0"/>
    <n v="1.7020056037817589E-3"/>
    <n v="0"/>
    <n v="0.52291956852171939"/>
    <n v="3.5667614624875014E-6"/>
    <n v="15610329.029732559"/>
    <n v="123.24398027610933"/>
    <n v="1918"/>
    <n v="1.0392509590584971E-2"/>
    <n v="0.68630659528815097"/>
    <n v="1.4419320711815697"/>
    <n v="-1.7403219999999999"/>
    <n v="109"/>
    <b v="0"/>
    <b v="0"/>
    <b v="0"/>
    <b v="0"/>
    <b v="0"/>
    <b v="1"/>
    <b v="0"/>
    <b v="1"/>
    <n v="0"/>
    <m/>
    <n v="1"/>
    <m/>
    <n v="1"/>
    <n v="0"/>
    <m/>
    <m/>
    <m/>
    <n v="4.1322314049586778E-3"/>
    <n v="0"/>
    <n v="0"/>
    <n v="0"/>
    <n v="0"/>
    <n v="0"/>
    <n v="0"/>
    <n v="0"/>
    <n v="0"/>
    <n v="0"/>
    <n v="0"/>
    <n v="620"/>
    <n v="1"/>
    <m/>
    <m/>
    <m/>
    <n v="2"/>
    <m/>
    <m/>
    <n v="6"/>
    <m/>
    <n v="1"/>
    <m/>
    <m/>
    <m/>
    <m/>
    <m/>
    <m/>
    <m/>
    <m/>
    <n v="2"/>
    <m/>
    <m/>
    <n v="1"/>
    <n v="5"/>
    <m/>
    <m/>
    <m/>
    <m/>
    <m/>
    <m/>
    <n v="1"/>
    <m/>
    <m/>
    <n v="25"/>
    <m/>
    <m/>
    <m/>
    <n v="9"/>
    <m/>
    <m/>
    <m/>
    <n v="6"/>
    <m/>
    <m/>
    <m/>
    <m/>
    <m/>
    <m/>
    <n v="1"/>
    <m/>
    <m/>
    <n v="67"/>
    <m/>
    <m/>
    <m/>
    <n v="9"/>
    <m/>
    <m/>
    <m/>
    <n v="6"/>
    <m/>
    <m/>
    <m/>
    <m/>
    <m/>
    <n v="1"/>
    <m/>
    <m/>
    <n v="22"/>
    <m/>
    <m/>
    <m/>
    <n v="3"/>
    <m/>
    <m/>
    <n v="11"/>
    <n v="9"/>
    <m/>
    <m/>
    <m/>
    <m/>
    <m/>
    <m/>
    <m/>
    <m/>
    <n v="1"/>
    <m/>
    <m/>
    <m/>
    <m/>
    <n v="114"/>
    <n v="0"/>
    <n v="0"/>
    <n v="0"/>
    <n v="25"/>
    <n v="0"/>
    <n v="0"/>
    <n v="1"/>
    <n v="32"/>
    <n v="0"/>
    <n v="1"/>
    <n v="0"/>
    <n v="0"/>
    <n v="0"/>
    <n v="0"/>
    <n v="0"/>
    <n v="4"/>
    <n v="0"/>
    <n v="0"/>
  </r>
  <r>
    <s v="MMR111"/>
    <s v="Bago"/>
    <s v="MMR008D002"/>
    <s v="Thayarwady"/>
    <s v="MMR008011"/>
    <s v="Zigon"/>
    <n v="29"/>
    <n v="5"/>
    <x v="2"/>
    <n v="37306.29187975829"/>
    <n v="0.44750245279744244"/>
    <n v="0.22600000000000001"/>
    <n v="0.96700000000000008"/>
    <n v="4.3663248936318615E-2"/>
    <n v="0.39627072144335168"/>
    <n v="0.32400000000000001"/>
    <n v="0.23333333333333334"/>
    <n v="0.25804503020318509"/>
    <n v="0.26414058209774849"/>
    <n v="0.87040087863811089"/>
    <n v="0.50186710598572215"/>
    <n v="0.28530853293153913"/>
    <n v="1"/>
    <n v="37306.29187975829"/>
    <n v="67523"/>
    <n v="32167"/>
    <n v="35356"/>
    <n v="1.3114762886318413E-3"/>
    <n v="91"/>
    <n v="256.41694305499999"/>
    <n v="263.33283282890045"/>
    <n v="0.2274168842925742"/>
    <n v="66666"/>
    <n v="31436"/>
    <n v="35230"/>
    <n v="857"/>
    <n v="731"/>
    <n v="126"/>
    <n v="15233"/>
    <n v="7076"/>
    <n v="8157"/>
    <n v="86.7"/>
    <n v="52290"/>
    <n v="25091"/>
    <n v="27199"/>
    <n v="92.2"/>
    <n v="0.22600000000000001"/>
    <n v="15100"/>
    <n v="46659"/>
    <n v="5764"/>
    <n v="0.44799999999999995"/>
    <n v="37272.696000000004"/>
    <n v="0.32400000000000001"/>
    <n v="0.67599999999999993"/>
    <n v="12.4"/>
    <n v="52423"/>
    <n v="11304"/>
    <n v="35460"/>
    <n v="4300"/>
    <n v="1000"/>
    <n v="359"/>
    <n v="18210"/>
    <n v="14743"/>
    <n v="3467"/>
    <n v="0.19"/>
    <n v="66666"/>
    <n v="857"/>
    <n v="1.2855128551285512E-2"/>
    <n v="1048"/>
    <n v="3278"/>
    <n v="5144"/>
    <n v="3974"/>
    <n v="2524"/>
    <n v="1252"/>
    <n v="578"/>
    <n v="281"/>
    <n v="131"/>
    <n v="3.7"/>
    <n v="18210"/>
    <n v="3.7080175727622184"/>
    <n v="28"/>
    <n v="261"/>
    <n v="763"/>
    <n v="12161"/>
    <n v="4494"/>
    <n v="329"/>
    <n v="152"/>
    <n v="22"/>
    <n v="18210"/>
    <n v="17471"/>
    <n v="277"/>
    <n v="294"/>
    <n v="146"/>
    <n v="12"/>
    <n v="10"/>
    <n v="18210"/>
    <n v="4191"/>
    <n v="36"/>
    <n v="22"/>
    <n v="13899"/>
    <n v="48"/>
    <n v="14"/>
    <n v="15639.900000000001"/>
    <n v="0.76326194398682046"/>
    <n v="2.6359143327841844E-3"/>
    <n v="0.23333333333333334"/>
    <n v="0.76666666666666661"/>
    <n v="18210"/>
    <n v="243"/>
    <n v="13073"/>
    <n v="11"/>
    <n v="3896"/>
    <n v="37"/>
    <n v="929"/>
    <n v="21"/>
    <n v="0.9457990115321252"/>
    <n v="5.42009884678748E-2"/>
    <n v="18210"/>
    <n v="4208"/>
    <n v="491"/>
    <n v="12971"/>
    <n v="0.71230093355299284"/>
    <n v="395"/>
    <n v="145"/>
    <n v="0.25804503020318509"/>
    <n v="2.1691378363536518E-2"/>
    <n v="0.4104338275672707"/>
    <n v="51695"/>
    <n v="49994"/>
    <n v="1701"/>
    <n v="0.96700000000000008"/>
    <n v="23956"/>
    <n v="23452"/>
    <n v="504"/>
    <n v="0.97900000000000009"/>
    <n v="27739"/>
    <n v="26542"/>
    <n v="1197"/>
    <n v="0.95700000000000007"/>
    <n v="11613"/>
    <n v="11382"/>
    <n v="231"/>
    <n v="0.98"/>
    <n v="40082"/>
    <n v="38612"/>
    <n v="1470"/>
    <n v="0.96299999999999997"/>
    <n v="24633"/>
    <n v="8219"/>
    <n v="15176"/>
    <n v="1238"/>
    <n v="5.025778427312954E-2"/>
    <n v="0.61608411480534242"/>
    <n v="6.6389337641357029"/>
    <n v="12003"/>
    <n v="4127"/>
    <n v="0.34383070898941931"/>
    <n v="7286"/>
    <n v="0.60701491293843202"/>
    <n v="590"/>
    <n v="4.9154378072148633E-2"/>
    <n v="12630"/>
    <n v="4092"/>
    <n v="7890"/>
    <n v="5.1306413301662711E-2"/>
    <n v="0.62470308788598572"/>
    <n v="648"/>
    <n v="43011"/>
    <n v="1878"/>
    <n v="24089"/>
    <n v="9820"/>
    <n v="4271"/>
    <n v="126"/>
    <n v="2635"/>
    <n v="57"/>
    <n v="55"/>
    <n v="80"/>
    <n v="1878"/>
    <n v="41133"/>
    <n v="17044"/>
    <n v="25967"/>
    <n v="7224"/>
    <n v="4.3663248936318615E-2"/>
    <n v="0.95633675106368143"/>
    <n v="0.39627072144335168"/>
    <n v="0.16795703424705308"/>
    <n v="0.67630373625351659"/>
    <n v="19974"/>
    <n v="569"/>
    <n v="10129"/>
    <n v="5628"/>
    <n v="2389"/>
    <n v="83"/>
    <n v="1073"/>
    <n v="23"/>
    <n v="40"/>
    <n v="40"/>
    <n v="2.848703314308601E-2"/>
    <n v="0.97151296685691402"/>
    <n v="0.46440372484229497"/>
    <n v="0.18263742865725444"/>
    <n v="23037"/>
    <n v="1309"/>
    <n v="13960"/>
    <n v="4192"/>
    <n v="1882"/>
    <n v="43"/>
    <n v="1562"/>
    <n v="34"/>
    <n v="15"/>
    <n v="40"/>
    <n v="5.6821634761470681E-2"/>
    <n v="0.94317836523852927"/>
    <n v="0.33719668359595434"/>
    <n v="57741"/>
    <n v="1578"/>
    <n v="8915"/>
    <n v="2403"/>
    <n v="9605"/>
    <n v="2136"/>
    <n v="2348"/>
    <n v="253"/>
    <n v="5135"/>
    <n v="18004"/>
    <n v="3917"/>
    <n v="409"/>
    <n v="3038"/>
    <n v="0.34879894702204672"/>
    <n v="3.699277809528758E-2"/>
    <n v="27.032303370786515"/>
    <n v="0.36952832477808745"/>
    <n v="27209"/>
    <n v="752"/>
    <n v="6962"/>
    <n v="2130"/>
    <n v="7713"/>
    <n v="1018"/>
    <n v="1465"/>
    <n v="175"/>
    <n v="2512"/>
    <n v="370"/>
    <n v="1765"/>
    <n v="217"/>
    <n v="2130"/>
    <n v="0.73652100407953247"/>
    <n v="30532"/>
    <n v="826"/>
    <n v="1953"/>
    <n v="273"/>
    <n v="1892"/>
    <n v="1118"/>
    <n v="883"/>
    <n v="78"/>
    <n v="2623"/>
    <n v="17634"/>
    <n v="2152"/>
    <n v="192"/>
    <n v="908"/>
    <n v="0.22746626490239749"/>
    <n v="57741"/>
    <n v="40401"/>
    <n v="40"/>
    <n v="123"/>
    <n v="300"/>
    <n v="249"/>
    <n v="127"/>
    <n v="13"/>
    <n v="14"/>
    <n v="16474"/>
    <n v="0.28530853293153913"/>
    <n v="0.71469146706846087"/>
    <n v="13093"/>
    <n v="10121"/>
    <n v="29"/>
    <n v="36"/>
    <n v="42"/>
    <n v="81"/>
    <n v="43"/>
    <n v="12"/>
    <n v="7"/>
    <n v="2722"/>
    <n v="0.20789734972886276"/>
    <n v="44648"/>
    <n v="30280"/>
    <n v="11"/>
    <n v="87"/>
    <n v="258"/>
    <n v="168"/>
    <n v="84"/>
    <n v="1"/>
    <n v="7"/>
    <n v="13752"/>
    <n v="0.30800931732664399"/>
    <n v="67523"/>
    <n v="64077"/>
    <n v="3446"/>
    <n v="5.0999999999999997E-2"/>
    <n v="2236"/>
    <n v="1123"/>
    <n v="1364"/>
    <n v="1047"/>
    <n v="32167"/>
    <n v="30599"/>
    <n v="1568"/>
    <n v="4.9000000000000002E-2"/>
    <n v="35356"/>
    <n v="33478"/>
    <n v="1878"/>
    <n v="5.2999999999999999E-2"/>
    <n v="18210"/>
    <n v="159"/>
    <n v="15691"/>
    <n v="494"/>
    <n v="515"/>
    <n v="76"/>
    <n v="1275"/>
    <n v="7.0016474464579898E-2"/>
    <n v="0.92998352553542007"/>
    <n v="0.87040087863811089"/>
    <n v="18210"/>
    <n v="7"/>
    <n v="4025"/>
    <n v="4800"/>
    <n v="372"/>
    <n v="6869"/>
    <n v="1518"/>
    <n v="303"/>
    <n v="307"/>
    <n v="8"/>
    <n v="1"/>
    <n v="0.47721032399780339"/>
    <n v="0.50186710598572215"/>
    <n v="18210"/>
    <n v="22"/>
    <n v="5457"/>
    <n v="4380"/>
    <n v="347"/>
    <n v="5808"/>
    <n v="2168"/>
    <n v="16"/>
    <n v="1"/>
    <n v="10"/>
    <n v="1"/>
    <n v="0.54233937397034593"/>
    <n v="0.68613399231191652"/>
    <n v="18210"/>
    <n v="4810"/>
    <n v="63"/>
    <n v="8455"/>
    <n v="3329"/>
    <n v="96"/>
    <n v="3"/>
    <n v="1275"/>
    <n v="179"/>
    <n v="0.26414058209774849"/>
    <n v="17797"/>
    <n v="0.33942888522789677"/>
    <n v="18210"/>
    <n v="1340"/>
    <n v="4"/>
    <n v="3"/>
    <n v="6"/>
    <n v="15207"/>
    <n v="1137"/>
    <n v="22"/>
    <n v="2"/>
    <n v="489"/>
    <n v="18210"/>
    <n v="1.2063152114222955"/>
    <n v="0.32550802214873442"/>
    <n v="0.82897072882050349"/>
    <n v="0.16833181126048999"/>
    <n v="9036"/>
    <n v="0.49621087314662271"/>
    <n v="0.16284308601704842"/>
    <n v="6374"/>
    <n v="9174"/>
    <n v="547"/>
    <n v="5203"/>
    <n v="170"/>
    <n v="499"/>
    <n v="0.28572213069741897"/>
    <n v="0.35002745744096653"/>
    <n v="0.50378912685337729"/>
    <n v="2.7402526084568918E-2"/>
    <n v="18210"/>
    <n v="153"/>
    <n v="6854"/>
    <n v="12018"/>
    <n v="272"/>
    <n v="70"/>
    <n v="13"/>
    <n v="5363"/>
    <n v="0.40043931905546404"/>
    <n v="49036"/>
    <n v="49036"/>
    <n v="0.55402901432638862"/>
    <n v="0.79163349375968683"/>
    <n v="3881854"/>
    <n v="158837701.972"/>
    <n v="3322403.8431856907"/>
    <m/>
    <m/>
    <n v="0"/>
    <n v="0"/>
    <m/>
    <n v="0"/>
    <n v="0"/>
    <n v="324"/>
    <n v="324"/>
    <n v="3.660686039680029E-3"/>
    <n v="9.0648148148148144E-2"/>
    <n v="2937"/>
    <n v="120176.166"/>
    <n v="26485.90680075272"/>
    <n v="94"/>
    <n v="94"/>
    <n v="1.0620508880553169E-3"/>
    <n v="0.50627659574468087"/>
    <n v="4759"/>
    <n v="194728.76199999999"/>
    <n v="12325.124946884927"/>
    <m/>
    <m/>
    <n v="0"/>
    <n v="0"/>
    <m/>
    <n v="0"/>
    <m/>
    <m/>
    <n v="0"/>
    <m/>
    <n v="0"/>
    <m/>
    <n v="30"/>
    <n v="30"/>
    <n v="3.3895241108148418E-4"/>
    <n v="0.22"/>
    <n v="660"/>
    <n v="54.806400000000004"/>
    <n v="39024"/>
    <n v="60"/>
    <n v="60"/>
    <n v="6.7790482216296835E-4"/>
    <n v="0.14916666666666667"/>
    <n v="895"/>
    <n v="14107.363266627548"/>
    <m/>
    <m/>
    <n v="0"/>
    <n v="0"/>
    <m/>
    <n v="0"/>
    <n v="38964"/>
    <n v="38964"/>
    <n v="0.44023139151263163"/>
    <n v="0.17249999999999999"/>
    <n v="672129"/>
    <n v="4210108.2535764147"/>
    <n v="88508"/>
    <n v="88508"/>
    <n v="0.1138347526022073"/>
    <n v="2.6007544033109873E-3"/>
    <n v="0.4379948958551711"/>
    <n v="0"/>
    <n v="1.6248301146728234E-3"/>
    <n v="0"/>
    <n v="1.8597838782996659E-3"/>
    <n v="0"/>
    <n v="0.5550216087807287"/>
    <n v="7.2251672563620986E-6"/>
    <n v="7585485.2981763706"/>
    <n v="112.33928140302372"/>
    <n v="0"/>
    <n v="0"/>
    <n v="0.76290278844850179"/>
    <n v="1.3107829924618277"/>
    <n v="-0.52985459999999995"/>
    <n v="199"/>
    <b v="0"/>
    <b v="0"/>
    <b v="0"/>
    <b v="0"/>
    <b v="0"/>
    <b v="1"/>
    <b v="0"/>
    <b v="0"/>
    <m/>
    <m/>
    <m/>
    <m/>
    <m/>
    <m/>
    <m/>
    <m/>
    <m/>
    <n v="0"/>
    <n v="0"/>
    <n v="0"/>
    <n v="0"/>
    <n v="0"/>
    <n v="0"/>
    <n v="0"/>
    <n v="0"/>
    <n v="0"/>
    <n v="0"/>
    <n v="0"/>
    <n v="620"/>
    <n v="1"/>
    <m/>
    <m/>
    <m/>
    <n v="1"/>
    <m/>
    <m/>
    <n v="7"/>
    <m/>
    <n v="1"/>
    <m/>
    <m/>
    <m/>
    <m/>
    <m/>
    <m/>
    <m/>
    <m/>
    <n v="1"/>
    <m/>
    <m/>
    <n v="1"/>
    <n v="7"/>
    <m/>
    <m/>
    <m/>
    <m/>
    <m/>
    <m/>
    <n v="2"/>
    <m/>
    <m/>
    <n v="18"/>
    <m/>
    <m/>
    <m/>
    <n v="1"/>
    <m/>
    <m/>
    <m/>
    <n v="6"/>
    <m/>
    <m/>
    <m/>
    <m/>
    <m/>
    <m/>
    <n v="1"/>
    <m/>
    <m/>
    <n v="34"/>
    <m/>
    <m/>
    <m/>
    <n v="1"/>
    <m/>
    <m/>
    <m/>
    <n v="6"/>
    <m/>
    <m/>
    <m/>
    <m/>
    <m/>
    <n v="1"/>
    <m/>
    <m/>
    <n v="28"/>
    <m/>
    <m/>
    <m/>
    <n v="2"/>
    <m/>
    <m/>
    <n v="3"/>
    <n v="3"/>
    <m/>
    <m/>
    <m/>
    <m/>
    <m/>
    <m/>
    <m/>
    <m/>
    <n v="2"/>
    <m/>
    <m/>
    <m/>
    <m/>
    <n v="80"/>
    <n v="0"/>
    <n v="0"/>
    <n v="0"/>
    <n v="6"/>
    <n v="0"/>
    <n v="0"/>
    <n v="1"/>
    <n v="29"/>
    <n v="0"/>
    <n v="1"/>
    <n v="0"/>
    <n v="0"/>
    <n v="0"/>
    <n v="0"/>
    <n v="0"/>
    <n v="6"/>
    <n v="0"/>
    <n v="0"/>
  </r>
  <r>
    <s v="MMR111"/>
    <s v="Bago"/>
    <s v="MMR008D002"/>
    <s v="Thayarwady"/>
    <s v="MMR008012"/>
    <s v="Nattalin"/>
    <n v="78"/>
    <n v="4"/>
    <x v="6"/>
    <n v="94655.748855657817"/>
    <n v="0.45012664701809674"/>
    <n v="0.11"/>
    <n v="0.97199999999999998"/>
    <n v="6.3037913637038132E-2"/>
    <n v="0.30606358510164711"/>
    <n v="0.318"/>
    <n v="0.29159474753654219"/>
    <n v="0.35132950250169326"/>
    <n v="0.13474185584128995"/>
    <n v="0.76822740282724111"/>
    <n v="0.76119207323734406"/>
    <n v="0.3253326835343649"/>
    <n v="1"/>
    <n v="94655.748855657817"/>
    <n v="172141"/>
    <n v="82083"/>
    <n v="90058"/>
    <n v="3.3434361595511717E-3"/>
    <n v="91.1"/>
    <n v="1356.4870994"/>
    <n v="126.90205463519796"/>
    <n v="0.1095938913709792"/>
    <n v="169947"/>
    <n v="80456"/>
    <n v="89491"/>
    <n v="2194"/>
    <n v="1627"/>
    <n v="567"/>
    <n v="18929"/>
    <n v="8632"/>
    <n v="10297"/>
    <n v="83.8"/>
    <n v="153212"/>
    <n v="73451"/>
    <n v="79761"/>
    <n v="92.1"/>
    <n v="0.11"/>
    <n v="38182"/>
    <n v="120195"/>
    <n v="13764"/>
    <n v="0.433"/>
    <n v="97603.946999999986"/>
    <n v="0.318"/>
    <n v="0.68199999999999994"/>
    <n v="11.5"/>
    <n v="133959"/>
    <n v="31396"/>
    <n v="88830"/>
    <n v="10458"/>
    <n v="2265"/>
    <n v="1010"/>
    <n v="45769"/>
    <n v="37530"/>
    <n v="8239"/>
    <n v="0.18"/>
    <n v="169947"/>
    <n v="2194"/>
    <n v="1.2909907206364337E-2"/>
    <n v="2208"/>
    <n v="7804"/>
    <n v="12940"/>
    <n v="10737"/>
    <n v="6433"/>
    <n v="3196"/>
    <n v="1421"/>
    <n v="676"/>
    <n v="354"/>
    <n v="3.7"/>
    <n v="45769"/>
    <n v="3.7610828289890539"/>
    <n v="110"/>
    <n v="866"/>
    <n v="1413"/>
    <n v="29532"/>
    <n v="13149"/>
    <n v="412"/>
    <n v="234"/>
    <n v="53"/>
    <n v="45769"/>
    <n v="44751"/>
    <n v="243"/>
    <n v="490"/>
    <n v="213"/>
    <n v="14"/>
    <n v="58"/>
    <n v="45769"/>
    <n v="12981"/>
    <n v="331"/>
    <n v="34"/>
    <n v="32320"/>
    <n v="75"/>
    <n v="28"/>
    <n v="49254.400000000001"/>
    <n v="0.7061548209486771"/>
    <n v="1.6386637243549127E-3"/>
    <n v="0.29159474753654219"/>
    <n v="0.70840525246345787"/>
    <n v="45769"/>
    <n v="1015"/>
    <n v="31362"/>
    <n v="35"/>
    <n v="11116"/>
    <n v="47"/>
    <n v="2073"/>
    <n v="121"/>
    <n v="0.95103672791627525"/>
    <n v="4.8963272083724751E-2"/>
    <n v="45769"/>
    <n v="15272"/>
    <n v="808"/>
    <n v="28303"/>
    <n v="0.61838799187222793"/>
    <n v="1125"/>
    <n v="261"/>
    <n v="0.35132950250169326"/>
    <n v="2.4579955865323692E-2"/>
    <n v="0.37868426227359131"/>
    <n v="132161"/>
    <n v="128455"/>
    <n v="3706"/>
    <n v="0.97199999999999998"/>
    <n v="61498"/>
    <n v="60306"/>
    <n v="1192"/>
    <n v="0.98099999999999998"/>
    <n v="70663"/>
    <n v="68149"/>
    <n v="2514"/>
    <n v="0.96400000000000008"/>
    <n v="14353"/>
    <n v="14167"/>
    <n v="186"/>
    <n v="0.98699999999999999"/>
    <n v="117808"/>
    <n v="114288"/>
    <n v="3520"/>
    <n v="0.97"/>
    <n v="65419"/>
    <n v="19655"/>
    <n v="42113"/>
    <n v="3651"/>
    <n v="5.5809474311744295E-2"/>
    <n v="0.64374264357449673"/>
    <n v="5.383456587236374"/>
    <n v="31736"/>
    <n v="9689"/>
    <n v="0.3052999747920343"/>
    <n v="20240"/>
    <n v="0.63776153264431557"/>
    <n v="1807"/>
    <n v="5.6938492563650113E-2"/>
    <n v="33683"/>
    <n v="9966"/>
    <n v="21873"/>
    <n v="5.4745717424219936E-2"/>
    <n v="0.64937802452275628"/>
    <n v="1844"/>
    <n v="107824"/>
    <n v="6797"/>
    <n v="68026"/>
    <n v="19238"/>
    <n v="7475"/>
    <n v="190"/>
    <n v="4688"/>
    <n v="103"/>
    <n v="98"/>
    <n v="1209"/>
    <n v="6797"/>
    <n v="101027"/>
    <n v="33001"/>
    <n v="74823"/>
    <n v="13763"/>
    <n v="6.3037913637038132E-2"/>
    <n v="0.93696208636296185"/>
    <n v="0.30606358510164711"/>
    <n v="0.12764319631992876"/>
    <n v="0.62151283573230454"/>
    <n v="50167"/>
    <n v="2597"/>
    <n v="29355"/>
    <n v="11339"/>
    <n v="4251"/>
    <n v="111"/>
    <n v="1890"/>
    <n v="23"/>
    <n v="66"/>
    <n v="535"/>
    <n v="5.1767097893037253E-2"/>
    <n v="0.94823290210696276"/>
    <n v="0.36308728845655508"/>
    <n v="0.13706221221121453"/>
    <n v="57657"/>
    <n v="4200"/>
    <n v="38671"/>
    <n v="7899"/>
    <n v="3224"/>
    <n v="79"/>
    <n v="2798"/>
    <n v="80"/>
    <n v="32"/>
    <n v="674"/>
    <n v="7.2844580883500709E-2"/>
    <n v="0.92715541911649935"/>
    <n v="0.2564476126055813"/>
    <n v="147738"/>
    <n v="2744"/>
    <n v="18465"/>
    <n v="9553"/>
    <n v="22928"/>
    <n v="8666"/>
    <n v="8120"/>
    <n v="545"/>
    <n v="12398"/>
    <n v="43797"/>
    <n v="9882"/>
    <n v="872"/>
    <n v="9768"/>
    <n v="0.35510836751546659"/>
    <n v="5.8657894380592671E-2"/>
    <n v="17.048003692591738"/>
    <n v="0.233044153098034"/>
    <n v="69744"/>
    <n v="1296"/>
    <n v="14039"/>
    <n v="8126"/>
    <n v="18468"/>
    <n v="3580"/>
    <n v="5072"/>
    <n v="386"/>
    <n v="6147"/>
    <n v="1402"/>
    <n v="4212"/>
    <n v="476"/>
    <n v="6540"/>
    <n v="0.72523801330580406"/>
    <n v="77994"/>
    <n v="1448"/>
    <n v="4426"/>
    <n v="1427"/>
    <n v="4460"/>
    <n v="5086"/>
    <n v="3048"/>
    <n v="159"/>
    <n v="6251"/>
    <n v="42395"/>
    <n v="5670"/>
    <n v="396"/>
    <n v="3228"/>
    <n v="0.25508372438905558"/>
    <n v="147738"/>
    <n v="96852"/>
    <n v="57"/>
    <n v="257"/>
    <n v="1286"/>
    <n v="774"/>
    <n v="402"/>
    <n v="7"/>
    <n v="39"/>
    <n v="48064"/>
    <n v="0.3253326835343649"/>
    <n v="0.67466731646563516"/>
    <n v="16506"/>
    <n v="13004"/>
    <n v="14"/>
    <n v="22"/>
    <n v="94"/>
    <n v="295"/>
    <n v="60"/>
    <n v="5"/>
    <n v="5"/>
    <n v="3007"/>
    <n v="0.18217617835938446"/>
    <n v="131232"/>
    <n v="83848"/>
    <n v="43"/>
    <n v="235"/>
    <n v="1192"/>
    <n v="479"/>
    <n v="342"/>
    <n v="2"/>
    <n v="34"/>
    <n v="45057"/>
    <n v="0.34333851499634238"/>
    <n v="172141"/>
    <n v="164733"/>
    <n v="7408"/>
    <n v="4.2999999999999997E-2"/>
    <n v="4345"/>
    <n v="2538"/>
    <n v="2729"/>
    <n v="2324"/>
    <n v="82083"/>
    <n v="78717"/>
    <n v="3366"/>
    <n v="4.0999999999999995E-2"/>
    <n v="90058"/>
    <n v="86016"/>
    <n v="4042"/>
    <n v="4.4999999999999998E-2"/>
    <n v="45769"/>
    <n v="267"/>
    <n v="34894"/>
    <n v="6488"/>
    <n v="980"/>
    <n v="273"/>
    <n v="2867"/>
    <n v="6.2640651969673791E-2"/>
    <n v="0.93735934803032617"/>
    <n v="0.76822740282724111"/>
    <n v="45769"/>
    <n v="128"/>
    <n v="20400"/>
    <n v="13948"/>
    <n v="1107"/>
    <n v="4415"/>
    <n v="4453"/>
    <n v="699"/>
    <n v="363"/>
    <n v="2"/>
    <n v="254"/>
    <n v="0.20902794467871266"/>
    <n v="0.76119207323734406"/>
    <n v="45769"/>
    <n v="142"/>
    <n v="19453"/>
    <n v="14409"/>
    <n v="1147"/>
    <n v="4421"/>
    <n v="5391"/>
    <n v="552"/>
    <n v="4"/>
    <n v="2"/>
    <n v="248"/>
    <n v="0.75509624418274379"/>
    <n v="0.76470973803229259"/>
    <n v="45769"/>
    <n v="6167"/>
    <n v="273"/>
    <n v="23494"/>
    <n v="11042"/>
    <n v="993"/>
    <n v="434"/>
    <n v="3022"/>
    <n v="344"/>
    <n v="0.13474185584128995"/>
    <n v="22817.9"/>
    <n v="0.22246498721842295"/>
    <n v="45769"/>
    <n v="887"/>
    <n v="24"/>
    <n v="30"/>
    <n v="20"/>
    <n v="41022"/>
    <n v="2774"/>
    <n v="71"/>
    <n v="39"/>
    <n v="902"/>
    <n v="45769"/>
    <n v="1.1721033887565819"/>
    <n v="0.31627641947592255"/>
    <n v="0.85316705812176119"/>
    <n v="0.1732451475165617"/>
    <n v="25076"/>
    <n v="0.54788175402565054"/>
    <n v="0.45190938744616049"/>
    <n v="20693"/>
    <n v="20514"/>
    <n v="1292"/>
    <n v="9688"/>
    <n v="284"/>
    <n v="1175"/>
    <n v="0.2116716554873386"/>
    <n v="0.45211824597434946"/>
    <n v="0.44820730188555574"/>
    <n v="2.5672398348226967E-2"/>
    <n v="45769"/>
    <n v="274"/>
    <n v="18016"/>
    <n v="26541"/>
    <n v="627"/>
    <n v="983"/>
    <n v="173"/>
    <n v="15273"/>
    <n v="0.41709453997247042"/>
    <n v="110687"/>
    <n v="110687"/>
    <n v="0.51842085542462113"/>
    <n v="0.76466351062003668"/>
    <n v="8463831"/>
    <n v="346323036.85799998"/>
    <n v="7499529.2069233721"/>
    <m/>
    <m/>
    <n v="0"/>
    <n v="0"/>
    <m/>
    <n v="0"/>
    <n v="0"/>
    <n v="9057"/>
    <n v="9057"/>
    <n v="4.2419956160893266E-2"/>
    <n v="9.7798387987192217E-2"/>
    <n v="88576"/>
    <n v="3624352.7680000002"/>
    <n v="740379.19103215227"/>
    <n v="5001"/>
    <n v="5001"/>
    <n v="2.3423009910635666E-2"/>
    <n v="0.53697060587882428"/>
    <n v="268539"/>
    <n v="10988078.801999999"/>
    <n v="655722.8708443779"/>
    <m/>
    <m/>
    <n v="0"/>
    <n v="0"/>
    <m/>
    <n v="0"/>
    <n v="10"/>
    <n v="10"/>
    <n v="3.383"/>
    <n v="3383"/>
    <n v="5.4503888888888854"/>
    <m/>
    <n v="108"/>
    <n v="108"/>
    <n v="5.0583584690035036E-4"/>
    <n v="0.24009259259259261"/>
    <n v="2593"/>
    <n v="59.811866666666674"/>
    <n v="88645"/>
    <n v="351"/>
    <n v="351"/>
    <n v="1.6439665024261386E-3"/>
    <n v="0.1735042735042735"/>
    <n v="6090"/>
    <n v="82528.075109771147"/>
    <n v="18"/>
    <n v="18"/>
    <n v="8.4305974483391726E-5"/>
    <n v="0.1388888888888889"/>
    <n v="250"/>
    <n v="4232.2089799882642"/>
    <n v="88276"/>
    <n v="88276"/>
    <n v="0.41345523352754932"/>
    <n v="0.19369998640627123"/>
    <n v="1709906"/>
    <n v="9538330.6691487413"/>
    <n v="213508"/>
    <n v="213508"/>
    <n v="0.27460376868296738"/>
    <n v="6.2738043017820109E-3"/>
    <n v="0.40492508324941995"/>
    <n v="0"/>
    <n v="3.5404707514184813E-2"/>
    <n v="0"/>
    <n v="4.4559714032966387E-3"/>
    <n v="2.2851135401521225E-4"/>
    <n v="0.51500690692689954"/>
    <n v="3.229446065353616E-6"/>
    <n v="18520782.03390507"/>
    <n v="107.59076590646661"/>
    <n v="0"/>
    <n v="0"/>
    <n v="0.80625081964141854"/>
    <n v="1.2403088166096399"/>
    <n v="-1.468119"/>
    <n v="138"/>
    <b v="0"/>
    <b v="0"/>
    <b v="0"/>
    <b v="0"/>
    <b v="0"/>
    <b v="1"/>
    <b v="0"/>
    <b v="0"/>
    <m/>
    <m/>
    <m/>
    <m/>
    <m/>
    <m/>
    <m/>
    <m/>
    <m/>
    <n v="0"/>
    <n v="0"/>
    <n v="0"/>
    <n v="0"/>
    <n v="0"/>
    <n v="0"/>
    <n v="0"/>
    <n v="0"/>
    <n v="0"/>
    <n v="0"/>
    <n v="0"/>
    <n v="620"/>
    <n v="1"/>
    <m/>
    <m/>
    <m/>
    <n v="1"/>
    <m/>
    <m/>
    <n v="4"/>
    <m/>
    <n v="1"/>
    <m/>
    <m/>
    <m/>
    <m/>
    <m/>
    <m/>
    <m/>
    <m/>
    <n v="1"/>
    <m/>
    <m/>
    <n v="4"/>
    <n v="3"/>
    <m/>
    <m/>
    <m/>
    <m/>
    <m/>
    <m/>
    <n v="1"/>
    <m/>
    <m/>
    <n v="83"/>
    <m/>
    <m/>
    <m/>
    <n v="4"/>
    <m/>
    <m/>
    <m/>
    <n v="4"/>
    <m/>
    <m/>
    <m/>
    <m/>
    <m/>
    <m/>
    <m/>
    <m/>
    <m/>
    <n v="167"/>
    <m/>
    <m/>
    <m/>
    <n v="4"/>
    <m/>
    <m/>
    <m/>
    <n v="4"/>
    <m/>
    <m/>
    <m/>
    <m/>
    <m/>
    <m/>
    <m/>
    <m/>
    <n v="147"/>
    <m/>
    <m/>
    <m/>
    <n v="2"/>
    <m/>
    <m/>
    <n v="1"/>
    <n v="5"/>
    <m/>
    <n v="3"/>
    <m/>
    <m/>
    <m/>
    <m/>
    <m/>
    <m/>
    <m/>
    <m/>
    <m/>
    <m/>
    <m/>
    <n v="397"/>
    <n v="0"/>
    <n v="0"/>
    <n v="0"/>
    <n v="12"/>
    <n v="0"/>
    <n v="0"/>
    <n v="4"/>
    <n v="20"/>
    <n v="0"/>
    <n v="4"/>
    <n v="0"/>
    <n v="0"/>
    <n v="0"/>
    <n v="0"/>
    <n v="0"/>
    <n v="1"/>
    <n v="0"/>
    <n v="0"/>
  </r>
  <r>
    <s v="MMR111"/>
    <s v="Bago"/>
    <s v="MMR008D002"/>
    <s v="Thayarwady"/>
    <s v="MMR008013"/>
    <s v="Monyo"/>
    <n v="37"/>
    <n v="5"/>
    <x v="6"/>
    <n v="65668.375413334463"/>
    <n v="0.48523653356326357"/>
    <n v="7.400000000000001E-2"/>
    <n v="0.96700000000000008"/>
    <n v="7.7582736130123203E-2"/>
    <n v="0.28618783047481011"/>
    <n v="0.40100000000000002"/>
    <n v="0.60897647730345184"/>
    <n v="0.45600384534502958"/>
    <n v="5.8281010604740592E-2"/>
    <n v="0.57394778742452013"/>
    <n v="0.96809565295761113"/>
    <n v="0.35176306251887646"/>
    <n v="1"/>
    <n v="65668.375413334463"/>
    <n v="127570"/>
    <n v="60664"/>
    <n v="66906"/>
    <n v="2.4777487691714523E-3"/>
    <n v="90.7"/>
    <n v="657.58028471900002"/>
    <n v="193.99912522394698"/>
    <n v="0.16753959671478152"/>
    <n v="126181"/>
    <n v="59458"/>
    <n v="66723"/>
    <n v="1389"/>
    <n v="1206"/>
    <n v="183"/>
    <n v="9457"/>
    <n v="4478"/>
    <n v="4979"/>
    <n v="89.9"/>
    <n v="118113"/>
    <n v="56186"/>
    <n v="61927"/>
    <n v="90.7"/>
    <n v="7.400000000000001E-2"/>
    <n v="33653"/>
    <n v="83861"/>
    <n v="10056"/>
    <n v="0.52100000000000002"/>
    <n v="61106.03"/>
    <n v="0.40100000000000002"/>
    <n v="0.59899999999999998"/>
    <n v="12"/>
    <n v="93917"/>
    <n v="22402"/>
    <n v="62517"/>
    <n v="7064"/>
    <n v="1437"/>
    <n v="497"/>
    <n v="33287"/>
    <n v="27448"/>
    <n v="5839"/>
    <n v="0.17499999999999999"/>
    <n v="126181"/>
    <n v="1389"/>
    <n v="1.1007996449544701E-2"/>
    <n v="1678"/>
    <n v="5620"/>
    <n v="8627"/>
    <n v="7738"/>
    <n v="4864"/>
    <n v="2708"/>
    <n v="1161"/>
    <n v="597"/>
    <n v="294"/>
    <n v="3.8"/>
    <n v="33287"/>
    <n v="3.8324270736323491"/>
    <n v="41"/>
    <n v="246"/>
    <n v="689"/>
    <n v="15651"/>
    <n v="16048"/>
    <n v="289"/>
    <n v="307"/>
    <n v="16"/>
    <n v="33287"/>
    <n v="32745"/>
    <n v="141"/>
    <n v="276"/>
    <n v="114"/>
    <n v="3"/>
    <n v="8"/>
    <n v="33287"/>
    <n v="20191"/>
    <n v="56"/>
    <n v="24"/>
    <n v="12992"/>
    <n v="19"/>
    <n v="5"/>
    <n v="76938.599999999991"/>
    <n v="0.39030252050349984"/>
    <n v="5.7079340282993358E-4"/>
    <n v="0.60897647730345184"/>
    <n v="0.39102352269654816"/>
    <n v="33287"/>
    <n v="407"/>
    <n v="23370"/>
    <n v="32"/>
    <n v="7960"/>
    <n v="15"/>
    <n v="757"/>
    <n v="746"/>
    <n v="0.95439661128969266"/>
    <n v="4.5603388710307335E-2"/>
    <n v="33287"/>
    <n v="14995"/>
    <n v="184"/>
    <n v="17738"/>
    <n v="0.53288070417880851"/>
    <n v="268"/>
    <n v="102"/>
    <n v="0.45600384534502958"/>
    <n v="8.0511911557064313E-3"/>
    <n v="0.21831345570342775"/>
    <n v="92814"/>
    <n v="89727"/>
    <n v="3087"/>
    <n v="0.96700000000000008"/>
    <n v="42758"/>
    <n v="41939"/>
    <n v="819"/>
    <n v="0.98099999999999998"/>
    <n v="50056"/>
    <n v="47788"/>
    <n v="2268"/>
    <n v="0.95499999999999996"/>
    <n v="6881"/>
    <n v="6774"/>
    <n v="107"/>
    <n v="0.9840000000000001"/>
    <n v="85933"/>
    <n v="82953"/>
    <n v="2980"/>
    <n v="0.96499999999999997"/>
    <n v="51284"/>
    <n v="19739"/>
    <n v="29021"/>
    <n v="2524"/>
    <n v="4.9216129787068089E-2"/>
    <n v="0.56588799625614228"/>
    <n v="7.8205229793977811"/>
    <n v="24786"/>
    <n v="9776"/>
    <n v="0.39441620269506977"/>
    <n v="13730"/>
    <n v="0.55394174130557572"/>
    <n v="1280"/>
    <n v="5.1642055999354473E-2"/>
    <n v="26498"/>
    <n v="9963"/>
    <n v="15291"/>
    <n v="4.6946939391652197E-2"/>
    <n v="0.57706241980526829"/>
    <n v="1244"/>
    <n v="74514"/>
    <n v="5781"/>
    <n v="47408"/>
    <n v="12671"/>
    <n v="4051"/>
    <n v="98"/>
    <n v="2829"/>
    <n v="27"/>
    <n v="58"/>
    <n v="1591"/>
    <n v="5781"/>
    <n v="68733"/>
    <n v="21325"/>
    <n v="53189"/>
    <n v="8654"/>
    <n v="7.7582736130123203E-2"/>
    <n v="0.92241726386987677"/>
    <n v="0.28618783047481011"/>
    <n v="0.11613924900018788"/>
    <n v="0.60430254717234344"/>
    <n v="34361"/>
    <n v="2099"/>
    <n v="20236"/>
    <n v="7701"/>
    <n v="2308"/>
    <n v="66"/>
    <n v="1190"/>
    <n v="10"/>
    <n v="31"/>
    <n v="720"/>
    <n v="6.1086697127557404E-2"/>
    <n v="0.93891330287244257"/>
    <n v="0.34998981403335178"/>
    <n v="0.12586944501033148"/>
    <n v="40153"/>
    <n v="3682"/>
    <n v="27172"/>
    <n v="4970"/>
    <n v="1743"/>
    <n v="32"/>
    <n v="1639"/>
    <n v="17"/>
    <n v="27"/>
    <n v="871"/>
    <n v="9.1699250367344901E-2"/>
    <n v="0.90830074963265506"/>
    <n v="0.23158917141932109"/>
    <n v="105952"/>
    <n v="1856"/>
    <n v="17165"/>
    <n v="6575"/>
    <n v="20943"/>
    <n v="11774"/>
    <n v="4112"/>
    <n v="240"/>
    <n v="11792"/>
    <n v="21174"/>
    <n v="6624"/>
    <n v="722"/>
    <n v="2975"/>
    <n v="0.3109710057384476"/>
    <n v="0.11112579281183932"/>
    <n v="8.9988109393579077"/>
    <n v="0.12301265955047261"/>
    <n v="49726"/>
    <n v="925"/>
    <n v="10890"/>
    <n v="4990"/>
    <n v="14548"/>
    <n v="4462"/>
    <n v="2492"/>
    <n v="142"/>
    <n v="5860"/>
    <n v="410"/>
    <n v="2708"/>
    <n v="369"/>
    <n v="1930"/>
    <n v="0.77036158146643607"/>
    <n v="56226"/>
    <n v="931"/>
    <n v="6275"/>
    <n v="1585"/>
    <n v="6395"/>
    <n v="7312"/>
    <n v="1620"/>
    <n v="98"/>
    <n v="5932"/>
    <n v="20764"/>
    <n v="3916"/>
    <n v="353"/>
    <n v="1045"/>
    <n v="0.42894746202824319"/>
    <n v="105952"/>
    <n v="66997"/>
    <n v="37"/>
    <n v="268"/>
    <n v="930"/>
    <n v="327"/>
    <n v="87"/>
    <n v="27"/>
    <n v="9"/>
    <n v="37270"/>
    <n v="0.35176306251887646"/>
    <n v="0.64823693748112354"/>
    <n v="8007"/>
    <n v="6171"/>
    <n v="2"/>
    <n v="30"/>
    <n v="44"/>
    <n v="67"/>
    <n v="11"/>
    <n v="20"/>
    <n v="1"/>
    <n v="1661"/>
    <n v="0.2074434869489197"/>
    <n v="97945"/>
    <n v="60826"/>
    <n v="35"/>
    <n v="238"/>
    <n v="886"/>
    <n v="260"/>
    <n v="76"/>
    <n v="7"/>
    <n v="8"/>
    <n v="35609"/>
    <n v="0.36356118229618661"/>
    <n v="127570"/>
    <n v="123188"/>
    <n v="4382"/>
    <n v="3.4000000000000002E-2"/>
    <n v="2455"/>
    <n v="1508"/>
    <n v="1808"/>
    <n v="1614"/>
    <n v="60664"/>
    <n v="58675"/>
    <n v="1989"/>
    <n v="3.3000000000000002E-2"/>
    <n v="66906"/>
    <n v="64513"/>
    <n v="2393"/>
    <n v="3.6000000000000004E-2"/>
    <n v="33287"/>
    <n v="171"/>
    <n v="18934"/>
    <n v="6455"/>
    <n v="4649"/>
    <n v="446"/>
    <n v="2632"/>
    <n v="7.9069907170967652E-2"/>
    <n v="0.92093009282903238"/>
    <n v="0.57394778742452013"/>
    <n v="33287"/>
    <n v="22"/>
    <n v="29132"/>
    <n v="3032"/>
    <n v="222"/>
    <n v="41"/>
    <n v="655"/>
    <n v="0"/>
    <n v="39"/>
    <n v="0"/>
    <n v="144"/>
    <n v="2.0909063598401778E-2"/>
    <n v="0.96809565295761113"/>
    <n v="33287"/>
    <n v="19"/>
    <n v="29230"/>
    <n v="2896"/>
    <n v="206"/>
    <n v="42"/>
    <n v="741"/>
    <n v="1"/>
    <n v="4"/>
    <s v="-"/>
    <n v="148"/>
    <n v="0.96584252110433499"/>
    <n v="0.77102172019106563"/>
    <n v="33287"/>
    <n v="1940"/>
    <n v="1005"/>
    <n v="14806"/>
    <n v="10613"/>
    <n v="2937"/>
    <n v="57"/>
    <n v="1423"/>
    <n v="506"/>
    <n v="5.8281010604740592E-2"/>
    <n v="7372"/>
    <n v="0.18926307567518852"/>
    <n v="33287"/>
    <n v="420"/>
    <n v="4"/>
    <n v="29"/>
    <n v="13"/>
    <n v="32516"/>
    <n v="209"/>
    <n v="7"/>
    <s v="-"/>
    <n v="89"/>
    <n v="33287"/>
    <n v="0.96749481779673752"/>
    <n v="0.26106553378271163"/>
    <n v="1.0335972675050458"/>
    <n v="0.20988352676888172"/>
    <n v="17636"/>
    <n v="0.52981644485835311"/>
    <n v="0.31782875885310602"/>
    <n v="15651"/>
    <n v="10898"/>
    <n v="827"/>
    <n v="4605"/>
    <n v="116"/>
    <n v="108"/>
    <n v="0.13834229579114971"/>
    <n v="0.47018355514164689"/>
    <n v="0.32739507916003247"/>
    <n v="3.4848439330669632E-3"/>
    <n v="33287"/>
    <n v="92"/>
    <n v="8510"/>
    <n v="18122"/>
    <n v="298"/>
    <n v="6151"/>
    <n v="496"/>
    <n v="11667"/>
    <n v="0.28227235857842403"/>
    <n v="49265"/>
    <n v="44682"/>
    <n v="0.42858376097069684"/>
    <n v="0.76707868940512958"/>
    <n v="3427461"/>
    <n v="140244849.19799998"/>
    <n v="3027401.2668493153"/>
    <n v="2943"/>
    <n v="2943"/>
    <n v="2.8228861925087525E-2"/>
    <n v="0.77429833503227996"/>
    <n v="227876"/>
    <n v="9324230.1679999996"/>
    <n v="903962.68792618532"/>
    <n v="15703"/>
    <n v="15703"/>
    <n v="0.15062107332981631"/>
    <n v="0.1068897662866968"/>
    <n v="167849"/>
    <n v="6868045.3820000002"/>
    <n v="1283667.266951296"/>
    <n v="5814"/>
    <n v="5814"/>
    <n v="5.5767109491151504E-2"/>
    <n v="0.53772617819057444"/>
    <n v="312634"/>
    <n v="12792358.012"/>
    <n v="762322.08979988261"/>
    <n v="77"/>
    <n v="77"/>
    <n v="7.3857368951129438E-4"/>
    <n v="0.12779220779220779"/>
    <n v="984"/>
    <n v="11747.637643916554"/>
    <m/>
    <m/>
    <n v="0"/>
    <m/>
    <n v="0"/>
    <m/>
    <n v="32"/>
    <n v="32"/>
    <n v="3.0693971512157691E-4"/>
    <n v="0.32"/>
    <n v="1024"/>
    <n v="79.718400000000003"/>
    <n v="35004"/>
    <n v="1235"/>
    <n v="1235"/>
    <n v="1.1845954630473358E-2"/>
    <n v="0.20220242914979758"/>
    <n v="24972"/>
    <n v="290376.56057141704"/>
    <m/>
    <m/>
    <n v="0"/>
    <n v="0"/>
    <m/>
    <n v="0"/>
    <n v="33769"/>
    <n v="33769"/>
    <n v="0.32390772624814157"/>
    <n v="0.21130000888388761"/>
    <n v="713539"/>
    <n v="3648782.0966795492"/>
    <n v="108838"/>
    <n v="104255"/>
    <n v="0.13408779017199712"/>
    <n v="3.0634705373207729E-3"/>
    <n v="0.30492524155380085"/>
    <n v="9.1048730140217249E-2"/>
    <n v="7.6782437108492307E-2"/>
    <n v="1.1832429633570857E-3"/>
    <n v="2.9247243780785647E-2"/>
    <n v="0"/>
    <n v="0.36751182421387746"/>
    <n v="8.0293790725603293E-6"/>
    <n v="9928339.3248215634"/>
    <n v="77.826599708564416"/>
    <n v="4583"/>
    <n v="4.2108454767636305E-2"/>
    <n v="1.1721090060456825"/>
    <n v="0.81723759504585713"/>
    <n v="-3.0736520000000001"/>
    <n v="37"/>
    <b v="0"/>
    <b v="0"/>
    <b v="0"/>
    <b v="0"/>
    <b v="0"/>
    <b v="1"/>
    <b v="0"/>
    <b v="0"/>
    <m/>
    <m/>
    <m/>
    <m/>
    <m/>
    <m/>
    <m/>
    <m/>
    <m/>
    <n v="0"/>
    <n v="0"/>
    <n v="0"/>
    <n v="0"/>
    <n v="0"/>
    <n v="0"/>
    <n v="0"/>
    <n v="0"/>
    <n v="0"/>
    <n v="0"/>
    <n v="0"/>
    <n v="620"/>
    <n v="1"/>
    <m/>
    <m/>
    <n v="46"/>
    <n v="1"/>
    <m/>
    <m/>
    <n v="1"/>
    <m/>
    <n v="1"/>
    <m/>
    <m/>
    <m/>
    <m/>
    <m/>
    <m/>
    <m/>
    <n v="46"/>
    <n v="1"/>
    <m/>
    <m/>
    <n v="1"/>
    <n v="2"/>
    <m/>
    <m/>
    <m/>
    <m/>
    <m/>
    <m/>
    <n v="1"/>
    <m/>
    <m/>
    <n v="19"/>
    <m/>
    <m/>
    <m/>
    <n v="3"/>
    <m/>
    <m/>
    <m/>
    <n v="3"/>
    <m/>
    <m/>
    <m/>
    <m/>
    <m/>
    <m/>
    <m/>
    <m/>
    <m/>
    <n v="58"/>
    <m/>
    <m/>
    <m/>
    <n v="3"/>
    <m/>
    <m/>
    <m/>
    <n v="4"/>
    <m/>
    <m/>
    <m/>
    <m/>
    <m/>
    <m/>
    <m/>
    <m/>
    <n v="38"/>
    <m/>
    <m/>
    <m/>
    <n v="3"/>
    <m/>
    <n v="28"/>
    <m/>
    <n v="4"/>
    <m/>
    <n v="1"/>
    <m/>
    <m/>
    <m/>
    <m/>
    <m/>
    <m/>
    <m/>
    <m/>
    <m/>
    <m/>
    <m/>
    <n v="115"/>
    <n v="0"/>
    <n v="0"/>
    <n v="92"/>
    <n v="11"/>
    <n v="0"/>
    <n v="28"/>
    <n v="1"/>
    <n v="14"/>
    <n v="0"/>
    <n v="2"/>
    <n v="0"/>
    <n v="0"/>
    <n v="0"/>
    <n v="0"/>
    <n v="0"/>
    <n v="1"/>
    <n v="0"/>
    <n v="0"/>
  </r>
  <r>
    <s v="MMR111"/>
    <s v="Bago"/>
    <s v="MMR008D002"/>
    <s v="Thayarwady"/>
    <s v="MMR008014"/>
    <s v="Gyobingauk"/>
    <n v="49"/>
    <n v="10"/>
    <x v="6"/>
    <n v="64186.331151938575"/>
    <n v="0.45342168596613752"/>
    <n v="0.19500000000000001"/>
    <n v="0.97599999999999998"/>
    <n v="4.1697518168106407E-2"/>
    <n v="0.34986973810503225"/>
    <n v="0.32"/>
    <n v="0.28424769502386715"/>
    <n v="0.28228601320865754"/>
    <n v="0.18707905577715295"/>
    <n v="0.76548093899169556"/>
    <n v="0.75400510037271951"/>
    <n v="0.2853941719464192"/>
    <n v="1"/>
    <n v="64186.331151938575"/>
    <n v="117433"/>
    <n v="55749"/>
    <n v="61684"/>
    <n v="2.2808612621314666E-3"/>
    <n v="90.4"/>
    <n v="769.73080468900002"/>
    <n v="152.56372654521383"/>
    <n v="0.131755569460342"/>
    <n v="115727"/>
    <n v="54473"/>
    <n v="61254"/>
    <n v="1706"/>
    <n v="1276"/>
    <n v="430"/>
    <n v="22947"/>
    <n v="10564"/>
    <n v="12383"/>
    <n v="85.3"/>
    <n v="94486"/>
    <n v="45185"/>
    <n v="49301"/>
    <n v="91.7"/>
    <n v="0.19500000000000001"/>
    <n v="26225"/>
    <n v="81844"/>
    <n v="9364"/>
    <n v="0.434"/>
    <n v="66467.078000000009"/>
    <n v="0.32"/>
    <n v="0.67999999999999994"/>
    <n v="11.4"/>
    <n v="91208"/>
    <n v="22485"/>
    <n v="59114"/>
    <n v="7045"/>
    <n v="1716"/>
    <n v="848"/>
    <n v="30586"/>
    <n v="24739"/>
    <n v="5847"/>
    <n v="0.191"/>
    <n v="115727"/>
    <n v="1706"/>
    <n v="1.4741590121579233E-2"/>
    <n v="1501"/>
    <n v="5231"/>
    <n v="8121"/>
    <n v="7227"/>
    <n v="4358"/>
    <n v="2234"/>
    <n v="1025"/>
    <n v="502"/>
    <n v="387"/>
    <n v="3.8"/>
    <n v="30586"/>
    <n v="3.8394363434250964"/>
    <n v="79"/>
    <n v="716"/>
    <n v="1091"/>
    <n v="21148"/>
    <n v="6694"/>
    <n v="433"/>
    <n v="383"/>
    <n v="42"/>
    <n v="30586"/>
    <n v="28794"/>
    <n v="490"/>
    <n v="895"/>
    <n v="301"/>
    <n v="65"/>
    <n v="41"/>
    <n v="30586"/>
    <n v="8561"/>
    <n v="72"/>
    <n v="61"/>
    <n v="21796"/>
    <n v="52"/>
    <n v="44"/>
    <n v="32805.4"/>
    <n v="0.71261361407179757"/>
    <n v="1.7001242398482965E-3"/>
    <n v="0.28424769502386715"/>
    <n v="0.71575230497613285"/>
    <n v="30586"/>
    <n v="566"/>
    <n v="20521"/>
    <n v="22"/>
    <n v="7750"/>
    <n v="42"/>
    <n v="1615"/>
    <n v="70"/>
    <n v="0.94353625841888444"/>
    <n v="5.6463741581115556E-2"/>
    <n v="30586"/>
    <n v="7641"/>
    <n v="993"/>
    <n v="20725"/>
    <n v="0.6775975936703067"/>
    <n v="849"/>
    <n v="378"/>
    <n v="0.28228601320865754"/>
    <n v="2.7757797685215458E-2"/>
    <n v="0.3861080232786242"/>
    <n v="89765"/>
    <n v="87576"/>
    <n v="2189"/>
    <n v="0.97599999999999998"/>
    <n v="41401"/>
    <n v="40751"/>
    <n v="650"/>
    <n v="0.9840000000000001"/>
    <n v="48364"/>
    <n v="46825"/>
    <n v="1539"/>
    <n v="0.96799999999999997"/>
    <n v="17492"/>
    <n v="17257"/>
    <n v="235"/>
    <n v="0.98699999999999999"/>
    <n v="72273"/>
    <n v="70319"/>
    <n v="1954"/>
    <n v="0.97299999999999998"/>
    <n v="44811"/>
    <n v="14226"/>
    <n v="28629"/>
    <n v="1956"/>
    <n v="4.3649996652607617E-2"/>
    <n v="0.6388833099015867"/>
    <n v="7.2730061349693251"/>
    <n v="21789"/>
    <n v="7091"/>
    <n v="0.325439441920235"/>
    <n v="13706"/>
    <n v="0.62903299830189541"/>
    <n v="992"/>
    <n v="4.552755977786957E-2"/>
    <n v="23022"/>
    <n v="7135"/>
    <n v="14923"/>
    <n v="4.1872991052037178E-2"/>
    <n v="0.64820606376509426"/>
    <n v="964"/>
    <n v="72930"/>
    <n v="3041"/>
    <n v="44373"/>
    <n v="14353"/>
    <n v="5789"/>
    <n v="194"/>
    <n v="4231"/>
    <n v="105"/>
    <n v="72"/>
    <n v="772"/>
    <n v="3041"/>
    <n v="69889"/>
    <n v="25516"/>
    <n v="47414"/>
    <n v="11163"/>
    <n v="4.1697518168106407E-2"/>
    <n v="0.95830248183189359"/>
    <n v="0.34986973810503225"/>
    <n v="0.15306458247634719"/>
    <n v="0.65408610996846295"/>
    <n v="33623"/>
    <n v="1027"/>
    <n v="18475"/>
    <n v="8449"/>
    <n v="3344"/>
    <n v="129"/>
    <n v="1780"/>
    <n v="35"/>
    <n v="51"/>
    <n v="333"/>
    <n v="3.0544567706629392E-2"/>
    <n v="0.96945543229337061"/>
    <n v="0.41998037057966275"/>
    <n v="0.16869404871665228"/>
    <n v="39307"/>
    <n v="2014"/>
    <n v="25898"/>
    <n v="5904"/>
    <n v="2445"/>
    <n v="65"/>
    <n v="2451"/>
    <n v="70"/>
    <n v="21"/>
    <n v="439"/>
    <n v="5.1237693031775514E-2"/>
    <n v="0.9487623069682245"/>
    <n v="0.28989747373241409"/>
    <n v="100857"/>
    <n v="2520"/>
    <n v="14063"/>
    <n v="6150"/>
    <n v="13824"/>
    <n v="5331"/>
    <n v="6104"/>
    <n v="202"/>
    <n v="9450"/>
    <n v="30079"/>
    <n v="6497"/>
    <n v="653"/>
    <n v="5984"/>
    <n v="0.35109114885431847"/>
    <n v="5.2857015378208749E-2"/>
    <n v="18.918964546989308"/>
    <n v="0.25861996218717259"/>
    <n v="47289"/>
    <n v="1323"/>
    <n v="11150"/>
    <n v="5226"/>
    <n v="10903"/>
    <n v="2649"/>
    <n v="3822"/>
    <n v="125"/>
    <n v="4626"/>
    <n v="550"/>
    <n v="2612"/>
    <n v="339"/>
    <n v="3964"/>
    <n v="0.74167353930089452"/>
    <n v="53568"/>
    <n v="1197"/>
    <n v="2913"/>
    <n v="924"/>
    <n v="2921"/>
    <n v="2682"/>
    <n v="2282"/>
    <n v="77"/>
    <n v="4824"/>
    <n v="29529"/>
    <n v="3885"/>
    <n v="314"/>
    <n v="2020"/>
    <n v="0.24117010155316607"/>
    <n v="100857"/>
    <n v="70218"/>
    <n v="54"/>
    <n v="317"/>
    <n v="580"/>
    <n v="698"/>
    <n v="153"/>
    <n v="30"/>
    <n v="23"/>
    <n v="28784"/>
    <n v="0.2853941719464192"/>
    <n v="0.71460582805358075"/>
    <n v="19955"/>
    <n v="15781"/>
    <n v="44"/>
    <n v="117"/>
    <n v="38"/>
    <n v="377"/>
    <n v="36"/>
    <n v="30"/>
    <n v="12"/>
    <n v="3520"/>
    <n v="0.17639689300927086"/>
    <n v="80902"/>
    <n v="54437"/>
    <n v="10"/>
    <n v="200"/>
    <n v="542"/>
    <n v="321"/>
    <n v="117"/>
    <s v="-"/>
    <n v="11"/>
    <n v="25264"/>
    <n v="0.31227905366987219"/>
    <n v="117433"/>
    <n v="110603"/>
    <n v="6830"/>
    <n v="5.7999999999999996E-2"/>
    <n v="4440"/>
    <n v="2088"/>
    <n v="2764"/>
    <n v="2547"/>
    <n v="55749"/>
    <n v="52728"/>
    <n v="3021"/>
    <n v="5.4000000000000006E-2"/>
    <n v="61684"/>
    <n v="57875"/>
    <n v="3809"/>
    <n v="6.2E-2"/>
    <n v="30586"/>
    <n v="121"/>
    <n v="23292"/>
    <n v="2605"/>
    <n v="2681"/>
    <n v="141"/>
    <n v="1746"/>
    <n v="5.7084940822598573E-2"/>
    <n v="0.94291505917740137"/>
    <n v="0.76548093899169556"/>
    <n v="30586"/>
    <n v="53"/>
    <n v="10442"/>
    <n v="11844"/>
    <n v="424"/>
    <n v="3119"/>
    <n v="2046"/>
    <n v="1780"/>
    <n v="723"/>
    <n v="2"/>
    <n v="153"/>
    <n v="0.22706467011050807"/>
    <n v="0.75400510037271951"/>
    <n v="30586"/>
    <n v="142"/>
    <n v="10908"/>
    <n v="11343"/>
    <n v="474"/>
    <n v="4533"/>
    <n v="2803"/>
    <n v="170"/>
    <n v="14"/>
    <s v="-"/>
    <n v="199"/>
    <n v="0.73814817236644215"/>
    <n v="0.75974301968220748"/>
    <n v="30586"/>
    <n v="5722"/>
    <n v="107"/>
    <n v="13521"/>
    <n v="7403"/>
    <n v="1118"/>
    <n v="41"/>
    <n v="2228"/>
    <n v="446"/>
    <n v="0.18707905577715295"/>
    <n v="21743.599999999999"/>
    <n v="0.29647551167200681"/>
    <n v="30586"/>
    <n v="1244"/>
    <n v="11"/>
    <n v="20"/>
    <n v="17"/>
    <n v="24441"/>
    <n v="2598"/>
    <n v="93"/>
    <n v="8"/>
    <n v="2154"/>
    <n v="30586"/>
    <n v="1.1774668148826259"/>
    <n v="0.31772366826603859"/>
    <n v="0.84928083523074371"/>
    <n v="0.17245600633767141"/>
    <n v="16994"/>
    <n v="0.55561367946119145"/>
    <n v="0.30625889815999568"/>
    <n v="11371"/>
    <n v="13592"/>
    <n v="1003"/>
    <n v="8673"/>
    <n v="326"/>
    <n v="1049"/>
    <n v="0.28356110638854376"/>
    <n v="0.37177139867913422"/>
    <n v="0.44438632053880861"/>
    <n v="3.4296737069247366E-2"/>
    <n v="30586"/>
    <n v="281"/>
    <n v="11628"/>
    <n v="19890"/>
    <n v="470"/>
    <n v="394"/>
    <n v="48"/>
    <n v="10502"/>
    <n v="0.40629699862682273"/>
    <n v="90909"/>
    <n v="89612"/>
    <n v="0.55578158723858195"/>
    <n v="0.77127226264339599"/>
    <n v="6911525"/>
    <n v="282805779.94999999"/>
    <n v="6071605.6202699253"/>
    <m/>
    <m/>
    <n v="0"/>
    <n v="0"/>
    <m/>
    <n v="0"/>
    <n v="0"/>
    <n v="2214"/>
    <n v="2214"/>
    <n v="1.3731424743853729E-2"/>
    <n v="0.11302168021680217"/>
    <n v="25023"/>
    <n v="1023891.1139999999"/>
    <n v="180987.02980514357"/>
    <n v="359"/>
    <n v="359"/>
    <n v="2.226549902006996E-3"/>
    <n v="0.52562674094707518"/>
    <n v="18870"/>
    <n v="772122.66"/>
    <n v="47071.487829060519"/>
    <n v="46"/>
    <n v="46"/>
    <n v="2.8529608772234489E-4"/>
    <n v="0.11565217391304347"/>
    <n v="532"/>
    <n v="7018.069241820278"/>
    <m/>
    <m/>
    <n v="0"/>
    <m/>
    <n v="0"/>
    <m/>
    <n v="35"/>
    <n v="35"/>
    <n v="2.1707311022352329E-4"/>
    <n v="0.22"/>
    <n v="770"/>
    <n v="54.806400000000004"/>
    <n v="68970"/>
    <n v="315"/>
    <n v="315"/>
    <n v="1.9536579920117095E-3"/>
    <n v="0.1705079365079365"/>
    <n v="5371"/>
    <n v="74063.657149794628"/>
    <m/>
    <m/>
    <n v="0"/>
    <n v="0"/>
    <m/>
    <n v="0"/>
    <n v="68655"/>
    <n v="68655"/>
    <n v="0.42580441092559973"/>
    <n v="0.182"/>
    <n v="1249521"/>
    <n v="7418257.420934421"/>
    <n v="162533"/>
    <n v="161236"/>
    <n v="0.20737402461437943"/>
    <n v="4.7378229874389917E-3"/>
    <n v="0.44000145371897992"/>
    <n v="0"/>
    <n v="3.4112102084425449E-3"/>
    <n v="5.0859045561066926E-4"/>
    <n v="5.3672980183131509E-3"/>
    <n v="0"/>
    <n v="0.53759157847403904"/>
    <n v="3.971749349561974E-6"/>
    <n v="13799058.091630165"/>
    <n v="117.50579557390311"/>
    <n v="1297"/>
    <n v="7.9799179243599753E-3"/>
    <n v="0.72251788867491529"/>
    <n v="1.3730041811075251"/>
    <n v="-0.91006779999999998"/>
    <n v="176"/>
    <b v="0"/>
    <b v="0"/>
    <b v="0"/>
    <b v="0"/>
    <b v="0"/>
    <b v="1"/>
    <b v="0"/>
    <b v="0"/>
    <m/>
    <m/>
    <m/>
    <m/>
    <m/>
    <m/>
    <m/>
    <m/>
    <m/>
    <n v="0"/>
    <n v="0"/>
    <n v="0"/>
    <n v="0"/>
    <n v="0"/>
    <n v="0"/>
    <n v="0"/>
    <n v="0"/>
    <n v="0"/>
    <n v="0"/>
    <n v="0"/>
    <n v="620"/>
    <n v="1"/>
    <m/>
    <m/>
    <m/>
    <n v="1"/>
    <m/>
    <m/>
    <n v="46"/>
    <m/>
    <n v="1"/>
    <m/>
    <m/>
    <m/>
    <m/>
    <m/>
    <m/>
    <m/>
    <m/>
    <n v="1"/>
    <m/>
    <m/>
    <n v="1"/>
    <n v="324"/>
    <m/>
    <m/>
    <m/>
    <m/>
    <m/>
    <m/>
    <n v="2"/>
    <m/>
    <m/>
    <n v="24"/>
    <m/>
    <m/>
    <m/>
    <n v="3"/>
    <m/>
    <m/>
    <m/>
    <n v="92"/>
    <m/>
    <m/>
    <m/>
    <m/>
    <m/>
    <m/>
    <m/>
    <m/>
    <m/>
    <n v="66"/>
    <m/>
    <m/>
    <m/>
    <n v="3"/>
    <m/>
    <m/>
    <m/>
    <n v="98"/>
    <m/>
    <m/>
    <m/>
    <m/>
    <m/>
    <m/>
    <m/>
    <m/>
    <n v="24"/>
    <m/>
    <m/>
    <m/>
    <n v="2"/>
    <m/>
    <m/>
    <n v="1"/>
    <n v="25"/>
    <m/>
    <m/>
    <m/>
    <m/>
    <m/>
    <m/>
    <m/>
    <m/>
    <n v="1"/>
    <m/>
    <m/>
    <m/>
    <m/>
    <n v="114"/>
    <n v="0"/>
    <n v="0"/>
    <n v="0"/>
    <n v="10"/>
    <n v="0"/>
    <n v="0"/>
    <n v="1"/>
    <n v="585"/>
    <n v="0"/>
    <n v="1"/>
    <n v="0"/>
    <n v="0"/>
    <n v="0"/>
    <n v="0"/>
    <n v="0"/>
    <n v="3"/>
    <n v="0"/>
    <n v="0"/>
  </r>
  <r>
    <s v="MMR009"/>
    <s v="Magway"/>
    <s v="MMR009D001"/>
    <s v="Magway"/>
    <s v="MMR009001"/>
    <s v="Magway"/>
    <n v="61"/>
    <n v="15"/>
    <x v="2"/>
    <n v="133413.97043940629"/>
    <n v="0.53875417743518073"/>
    <n v="0.32511313859780733"/>
    <n v="0.9290655724706629"/>
    <n v="0.18410008806291944"/>
    <n v="0.4095472351279949"/>
    <n v="0.38221254801536486"/>
    <n v="0.3172823507142129"/>
    <n v="0.7018506923715363"/>
    <n v="0.3965810970193806"/>
    <n v="0.80530599764113164"/>
    <n v="0.81905150195844312"/>
    <n v="0.1949399072427149"/>
    <n v="1"/>
    <n v="133413.97043940629"/>
    <n v="289247"/>
    <n v="135103"/>
    <n v="154144"/>
    <n v="5.6179462117781223E-3"/>
    <n v="87.647264895162962"/>
    <n v="1769.95454092"/>
    <n v="163.42058132727695"/>
    <n v="0.14113165850032122"/>
    <n v="273929"/>
    <n v="125140"/>
    <n v="148789"/>
    <n v="15318"/>
    <n v="9963"/>
    <n v="5355"/>
    <n v="94038"/>
    <n v="43890"/>
    <n v="50148"/>
    <n v="87.520938023450583"/>
    <n v="195209"/>
    <n v="91213"/>
    <n v="103996"/>
    <n v="87.708181083887837"/>
    <n v="0.32511313859780733"/>
    <n v="74627"/>
    <n v="195250"/>
    <n v="19370"/>
    <n v="0.48141869398207426"/>
    <n v="149998.08702176696"/>
    <n v="0.38221254801536486"/>
    <n v="0.61778745198463514"/>
    <n v="9.9206145966709354"/>
    <n v="214620"/>
    <n v="66685"/>
    <n v="126183"/>
    <n v="15880"/>
    <n v="3172"/>
    <n v="2700"/>
    <n v="68677"/>
    <n v="52895"/>
    <n v="15782"/>
    <n v="0.22980036984725602"/>
    <n v="273929"/>
    <n v="15318"/>
    <n v="5.5919599604277018E-2"/>
    <n v="3986"/>
    <n v="10252"/>
    <n v="16008"/>
    <n v="15654"/>
    <n v="10431"/>
    <n v="5943"/>
    <n v="3346"/>
    <n v="1774"/>
    <n v="1283"/>
    <n v="3.9886570467551001"/>
    <n v="68677"/>
    <n v="4.2117011517684233"/>
    <n v="2604"/>
    <n v="6129"/>
    <n v="3407"/>
    <n v="18595"/>
    <n v="36067"/>
    <n v="1124"/>
    <n v="515"/>
    <n v="236"/>
    <n v="68677"/>
    <n v="57412"/>
    <n v="4650"/>
    <n v="2163"/>
    <n v="3776"/>
    <n v="178"/>
    <n v="498"/>
    <n v="68677"/>
    <n v="20213"/>
    <n v="1476"/>
    <n v="101"/>
    <n v="45229"/>
    <n v="720"/>
    <n v="938"/>
    <n v="86509.982687071373"/>
    <n v="0.65857565123694983"/>
    <n v="1.0483859225068072E-2"/>
    <n v="0.3172823507142129"/>
    <n v="0.68271764928578715"/>
    <n v="68677"/>
    <n v="1696"/>
    <n v="51674"/>
    <n v="67"/>
    <n v="3618"/>
    <n v="110"/>
    <n v="10807"/>
    <n v="705"/>
    <n v="0.83077303900869282"/>
    <n v="0.16922696099130718"/>
    <n v="68677"/>
    <n v="46476"/>
    <n v="1725"/>
    <n v="9542"/>
    <n v="0.1389402565633327"/>
    <n v="10267"/>
    <n v="667"/>
    <n v="0.7018506923715363"/>
    <n v="0.14949692036635265"/>
    <n v="0.42597230513854717"/>
    <n v="201792"/>
    <n v="187478"/>
    <n v="14314"/>
    <n v="0.9290655724706629"/>
    <n v="89540"/>
    <n v="86898"/>
    <n v="2642"/>
    <n v="0.97049363412999778"/>
    <n v="112252"/>
    <n v="100580"/>
    <n v="11672"/>
    <n v="0.89601967002815097"/>
    <n v="65553"/>
    <n v="63449"/>
    <n v="2104"/>
    <n v="0.96790383353927356"/>
    <n v="136239"/>
    <n v="124029"/>
    <n v="12210"/>
    <n v="0.91037808557021127"/>
    <n v="114553"/>
    <n v="44631"/>
    <n v="61519"/>
    <n v="8403"/>
    <n v="7.3354691714752118E-2"/>
    <n v="0.53703525878850833"/>
    <n v="5.3113173866476258"/>
    <n v="53791"/>
    <n v="21840"/>
    <n v="0.40601587626182817"/>
    <n v="27860"/>
    <n v="0.5179305088211783"/>
    <n v="4091"/>
    <n v="7.6053614916993556E-2"/>
    <n v="60762"/>
    <n v="22791"/>
    <n v="33659"/>
    <n v="7.0965406010335408E-2"/>
    <n v="0.55394819130377537"/>
    <n v="4312"/>
    <n v="164655"/>
    <n v="30313"/>
    <n v="66908"/>
    <n v="28534"/>
    <n v="17270"/>
    <n v="495"/>
    <n v="17621"/>
    <n v="1377"/>
    <n v="275"/>
    <n v="1862"/>
    <n v="30313"/>
    <n v="134342"/>
    <n v="67434"/>
    <n v="97221"/>
    <n v="38900"/>
    <n v="0.18410008806291944"/>
    <n v="0.81589991193708056"/>
    <n v="0.4095472351279949"/>
    <n v="0.23625155628435213"/>
    <n v="0.6127235735325377"/>
    <n v="73567"/>
    <n v="10945"/>
    <n v="26667"/>
    <n v="16165"/>
    <n v="9853"/>
    <n v="349"/>
    <n v="8106"/>
    <n v="395"/>
    <n v="181"/>
    <n v="906"/>
    <n v="0.14877594573653949"/>
    <n v="0.85122405426346048"/>
    <n v="0.48873815705411394"/>
    <n v="0.26900648388543774"/>
    <n v="91088"/>
    <n v="19368"/>
    <n v="40241"/>
    <n v="12369"/>
    <n v="7417"/>
    <n v="146"/>
    <n v="9515"/>
    <n v="982"/>
    <n v="94"/>
    <n v="956"/>
    <n v="0.2126295450553311"/>
    <n v="0.78737045494466884"/>
    <n v="0.34558888108203056"/>
    <n v="240628"/>
    <n v="12633"/>
    <n v="50652"/>
    <n v="7793"/>
    <n v="40962"/>
    <n v="20532"/>
    <n v="3776"/>
    <n v="618"/>
    <n v="33114"/>
    <n v="43494"/>
    <n v="15365"/>
    <n v="1744"/>
    <n v="9945"/>
    <n v="0.26607876057649149"/>
    <n v="8.53267283940356E-2"/>
    <n v="11.719657120592247"/>
    <n v="0.16020629849198204"/>
    <n v="110510"/>
    <n v="6944"/>
    <n v="30525"/>
    <n v="5409"/>
    <n v="26232"/>
    <n v="7895"/>
    <n v="2064"/>
    <n v="377"/>
    <n v="16256"/>
    <n v="1322"/>
    <n v="6463"/>
    <n v="913"/>
    <n v="6110"/>
    <n v="0.71549181069586465"/>
    <n v="130118"/>
    <n v="5689"/>
    <n v="20127"/>
    <n v="2384"/>
    <n v="14730"/>
    <n v="12637"/>
    <n v="1712"/>
    <n v="241"/>
    <n v="16858"/>
    <n v="42172"/>
    <n v="8902"/>
    <n v="831"/>
    <n v="3835"/>
    <n v="0.4402081187844879"/>
    <n v="240628"/>
    <n v="187015"/>
    <n v="88"/>
    <n v="453"/>
    <n v="4213"/>
    <n v="1680"/>
    <n v="198"/>
    <n v="11"/>
    <n v="62"/>
    <n v="46908"/>
    <n v="0.1949399072427149"/>
    <n v="0.80506009275728507"/>
    <n v="80936"/>
    <n v="69804"/>
    <n v="55"/>
    <n v="104"/>
    <n v="314"/>
    <n v="698"/>
    <n v="78"/>
    <n v="9"/>
    <n v="35"/>
    <n v="9839"/>
    <n v="0.12156518730849065"/>
    <n v="159692"/>
    <n v="117211"/>
    <n v="33"/>
    <n v="349"/>
    <n v="3899"/>
    <n v="982"/>
    <n v="120"/>
    <n v="2"/>
    <n v="27"/>
    <n v="37069"/>
    <n v="0.23212809658592792"/>
    <n v="289247"/>
    <n v="279414"/>
    <n v="9833"/>
    <n v="3.3995166760588703E-2"/>
    <n v="4871"/>
    <n v="2782"/>
    <n v="4282"/>
    <n v="3084"/>
    <n v="135103"/>
    <n v="130780"/>
    <n v="4323"/>
    <n v="3.1997809078998983E-2"/>
    <n v="154144"/>
    <n v="148634"/>
    <n v="5510"/>
    <n v="3.5745796138675526E-2"/>
    <n v="68677"/>
    <n v="611"/>
    <n v="54695"/>
    <n v="2950"/>
    <n v="202"/>
    <n v="133"/>
    <n v="10086"/>
    <n v="0.14686139464449524"/>
    <n v="0.85313860535550479"/>
    <n v="0.80530599764113164"/>
    <n v="68677"/>
    <n v="2993"/>
    <n v="33459"/>
    <n v="11088"/>
    <n v="1801"/>
    <n v="1749"/>
    <n v="7745"/>
    <n v="143"/>
    <n v="8710"/>
    <n v="138"/>
    <n v="851"/>
    <n v="0.14032354354441806"/>
    <n v="0.81905150195844312"/>
    <n v="68677"/>
    <n v="6391"/>
    <n v="43693"/>
    <n v="5599"/>
    <n v="1103"/>
    <n v="4471"/>
    <n v="6272"/>
    <n v="13"/>
    <n v="38"/>
    <n v="163"/>
    <n v="934"/>
    <n v="0.81153806951381102"/>
    <n v="0.81217874979978744"/>
    <n v="68677"/>
    <n v="27236"/>
    <n v="55"/>
    <n v="4138"/>
    <n v="19925"/>
    <n v="5152"/>
    <n v="28"/>
    <n v="6061"/>
    <n v="6082"/>
    <n v="0.3965810970193806"/>
    <n v="108635.06332542191"/>
    <n v="0.55985264353422548"/>
    <n v="68677"/>
    <n v="14208"/>
    <n v="82"/>
    <n v="2"/>
    <n v="62"/>
    <n v="47410"/>
    <n v="6552"/>
    <n v="199"/>
    <n v="3"/>
    <n v="159"/>
    <n v="68677"/>
    <n v="1.3100601365813882"/>
    <n v="0.35350220234040153"/>
    <n v="0.76332373764879802"/>
    <n v="0.15500145284909264"/>
    <n v="36065"/>
    <n v="0.52513942076677778"/>
    <n v="0.64994863846888573"/>
    <n v="25429"/>
    <n v="32612"/>
    <n v="3835"/>
    <n v="23646"/>
    <n v="2293"/>
    <n v="2156"/>
    <n v="0.34430741004994392"/>
    <n v="0.37026952254757778"/>
    <n v="0.47486057923322217"/>
    <n v="3.3388179448723736E-2"/>
    <n v="68677"/>
    <n v="1777"/>
    <n v="29508"/>
    <n v="15913"/>
    <n v="549"/>
    <n v="231"/>
    <n v="244"/>
    <n v="21837"/>
    <n v="0.46708505030796338"/>
    <n v="5991"/>
    <n v="5991"/>
    <n v="1.6247440573853852E-2"/>
    <n v="0.87342847604740437"/>
    <n v="523271"/>
    <n v="21411202.778000001"/>
    <n v="405916.49858319334"/>
    <m/>
    <m/>
    <n v="0"/>
    <n v="0"/>
    <m/>
    <n v="0"/>
    <n v="0"/>
    <n v="184440"/>
    <n v="182857"/>
    <n v="0.49590356217880049"/>
    <n v="0.13896782731861509"/>
    <n v="2541124"/>
    <n v="103977711.832"/>
    <n v="14947942.777361849"/>
    <n v="54213"/>
    <n v="54181"/>
    <n v="0.14693750254247631"/>
    <n v="0.70012587438400908"/>
    <n v="3793352"/>
    <n v="155216377.13600001"/>
    <n v="7104123.348374173"/>
    <n v="7395"/>
    <n v="7395"/>
    <n v="2.0055053086905229E-2"/>
    <n v="0.23467072346179851"/>
    <n v="173539"/>
    <n v="1128230.9139839341"/>
    <n v="23215"/>
    <n v="23215"/>
    <n v="6.2535408141287965"/>
    <n v="14517595"/>
    <n v="23389.458611111095"/>
    <m/>
    <m/>
    <m/>
    <n v="0"/>
    <n v="0"/>
    <m/>
    <n v="0"/>
    <n v="95096"/>
    <n v="63915"/>
    <n v="63915"/>
    <n v="0.17333586450974278"/>
    <n v="0.16190143158882889"/>
    <n v="1034793"/>
    <n v="15027868.719774995"/>
    <n v="31081"/>
    <n v="31081"/>
    <n v="8.429088640893867E-2"/>
    <n v="0.16900003217399695"/>
    <n v="525269"/>
    <n v="7307849.2948341798"/>
    <n v="100"/>
    <n v="100"/>
    <n v="2.7119747243955686E-4"/>
    <n v="0.19550000000000001"/>
    <n v="1955"/>
    <n v="10805.12332813986"/>
    <n v="370350"/>
    <n v="368735"/>
    <n v="0.47424930515631247"/>
    <n v="1.0835056434501705E-2"/>
    <n v="8.8371938611957555E-3"/>
    <n v="0"/>
    <n v="0.15466362038142853"/>
    <n v="2.4562675678053644E-2"/>
    <n v="0.32717120309420694"/>
    <n v="0.15909893082016813"/>
    <n v="2.352379612018416E-4"/>
    <n v="0"/>
    <n v="45932736.676240459"/>
    <n v="158.80108238370823"/>
    <n v="1615"/>
    <n v="4.3607398406912377E-3"/>
    <n v="0.78100985554205482"/>
    <n v="1.2748101103900817"/>
    <n v="0.13778699999999999"/>
    <n v="232"/>
    <b v="0"/>
    <b v="0"/>
    <b v="0"/>
    <b v="0"/>
    <b v="0"/>
    <b v="1"/>
    <b v="0"/>
    <b v="1"/>
    <n v="0"/>
    <m/>
    <n v="6"/>
    <m/>
    <n v="6"/>
    <n v="0"/>
    <m/>
    <m/>
    <m/>
    <n v="2.4793388429752067E-2"/>
    <n v="0"/>
    <n v="0"/>
    <n v="0"/>
    <n v="0"/>
    <n v="0"/>
    <n v="0"/>
    <n v="0"/>
    <n v="0"/>
    <n v="0"/>
    <n v="0"/>
    <n v="620"/>
    <n v="1"/>
    <n v="1089"/>
    <m/>
    <n v="10"/>
    <n v="18"/>
    <m/>
    <m/>
    <n v="628"/>
    <m/>
    <n v="326"/>
    <m/>
    <m/>
    <m/>
    <n v="392"/>
    <n v="392"/>
    <m/>
    <m/>
    <n v="2"/>
    <n v="4"/>
    <n v="1"/>
    <n v="6"/>
    <n v="68"/>
    <n v="509"/>
    <m/>
    <n v="259"/>
    <m/>
    <m/>
    <n v="2"/>
    <m/>
    <n v="1"/>
    <m/>
    <n v="30"/>
    <n v="386"/>
    <m/>
    <m/>
    <n v="1"/>
    <n v="4"/>
    <n v="1"/>
    <n v="7"/>
    <n v="124"/>
    <n v="433"/>
    <n v="321"/>
    <m/>
    <m/>
    <n v="1"/>
    <m/>
    <m/>
    <n v="9"/>
    <m/>
    <n v="53"/>
    <n v="416"/>
    <m/>
    <m/>
    <n v="1"/>
    <n v="4"/>
    <n v="39"/>
    <n v="9"/>
    <n v="186"/>
    <n v="499"/>
    <n v="341"/>
    <m/>
    <m/>
    <n v="123"/>
    <m/>
    <n v="14"/>
    <m/>
    <n v="166"/>
    <n v="246"/>
    <m/>
    <m/>
    <m/>
    <n v="23"/>
    <n v="5"/>
    <n v="8"/>
    <n v="119"/>
    <n v="164"/>
    <m/>
    <n v="268"/>
    <m/>
    <m/>
    <n v="66"/>
    <m/>
    <m/>
    <m/>
    <n v="166"/>
    <m/>
    <m/>
    <m/>
    <n v="158"/>
    <n v="2529"/>
    <n v="0"/>
    <n v="0"/>
    <n v="14"/>
    <n v="53"/>
    <n v="41"/>
    <n v="30"/>
    <n v="378"/>
    <n v="2233"/>
    <n v="0"/>
    <n v="1515"/>
    <n v="0"/>
    <n v="0"/>
    <n v="192"/>
    <n v="0"/>
    <n v="0"/>
    <n v="190"/>
    <n v="0"/>
    <n v="799"/>
  </r>
  <r>
    <s v="MMR009"/>
    <s v="Magway"/>
    <s v="MMR009D001"/>
    <s v="Magway"/>
    <s v="MMR009002"/>
    <s v="Yenangyaung"/>
    <n v="29"/>
    <n v="14"/>
    <x v="2"/>
    <n v="62694.769975402531"/>
    <n v="0.53291983002374688"/>
    <n v="0.33614697490072787"/>
    <n v="0.91262249805389384"/>
    <n v="0.19423081902690387"/>
    <n v="0.39550480333514593"/>
    <n v="0.42364281503912343"/>
    <n v="0.21781538461538461"/>
    <n v="0.80289230769230768"/>
    <n v="0.35098461538461539"/>
    <n v="0.70898461538461544"/>
    <n v="0.84104615384615389"/>
    <n v="0.21116697300609075"/>
    <n v="1"/>
    <n v="62694.769975402531"/>
    <n v="134227"/>
    <n v="60228"/>
    <n v="73999"/>
    <n v="2.6070454185120055E-3"/>
    <n v="81.390289057960246"/>
    <n v="1027.60993758"/>
    <n v="130.6205741023698"/>
    <n v="0.11280524220148869"/>
    <n v="129995"/>
    <n v="57231"/>
    <n v="72764"/>
    <n v="4232"/>
    <n v="2997"/>
    <n v="1235"/>
    <n v="45120"/>
    <n v="20271"/>
    <n v="24849"/>
    <n v="81.576723409392741"/>
    <n v="89107"/>
    <n v="39957"/>
    <n v="49150"/>
    <n v="81.29603255340794"/>
    <n v="0.33614697490072787"/>
    <n v="36654"/>
    <n v="86521"/>
    <n v="11052"/>
    <n v="0.55138058968342951"/>
    <n v="60216.83758856231"/>
    <n v="0.42364281503912343"/>
    <n v="0.57635718496087662"/>
    <n v="12.7737774644306"/>
    <n v="97573"/>
    <n v="31390"/>
    <n v="55368"/>
    <n v="8281"/>
    <n v="1389"/>
    <n v="1145"/>
    <n v="32500"/>
    <n v="22295"/>
    <n v="10205"/>
    <n v="0.314"/>
    <n v="129995"/>
    <n v="4232"/>
    <n v="3.2555098273010501E-2"/>
    <n v="2535"/>
    <n v="5038"/>
    <n v="6778"/>
    <n v="6729"/>
    <n v="4954"/>
    <n v="3133"/>
    <n v="1662"/>
    <n v="970"/>
    <n v="701"/>
    <n v="3.9998461538461538"/>
    <n v="32500"/>
    <n v="4.1300615384615389"/>
    <n v="319"/>
    <n v="1391"/>
    <n v="1233"/>
    <n v="10705"/>
    <n v="17602"/>
    <n v="690"/>
    <n v="279"/>
    <n v="281"/>
    <n v="32500"/>
    <n v="30717"/>
    <n v="473"/>
    <n v="523"/>
    <n v="709"/>
    <n v="11"/>
    <n v="67"/>
    <n v="32500"/>
    <n v="6745"/>
    <n v="287"/>
    <n v="47"/>
    <n v="23800"/>
    <n v="109"/>
    <n v="1512"/>
    <n v="28126.918153846153"/>
    <n v="0.73230769230769233"/>
    <n v="3.3538461538461539E-3"/>
    <n v="0.21781538461538461"/>
    <n v="0.78218461538461537"/>
    <n v="32500"/>
    <n v="1203"/>
    <n v="26644"/>
    <n v="12"/>
    <n v="1330"/>
    <n v="46"/>
    <n v="2324"/>
    <n v="941"/>
    <n v="0.89812307692307691"/>
    <n v="0.10187692307692309"/>
    <n v="32500"/>
    <n v="25331"/>
    <n v="763"/>
    <n v="3808"/>
    <n v="0.11716923076923078"/>
    <n v="2216"/>
    <n v="382"/>
    <n v="0.80289230769230768"/>
    <n v="6.8184615384615385E-2"/>
    <n v="0.44203076923076923"/>
    <n v="93777"/>
    <n v="85583"/>
    <n v="8194"/>
    <n v="0.91262249805389384"/>
    <n v="39257"/>
    <n v="37838"/>
    <n v="1419"/>
    <n v="0.96385358025320333"/>
    <n v="54520"/>
    <n v="47745"/>
    <n v="6775"/>
    <n v="0.87573367571533378"/>
    <n v="32175"/>
    <n v="30881"/>
    <n v="1294"/>
    <n v="0.95978243978243982"/>
    <n v="61602"/>
    <n v="54702"/>
    <n v="6900"/>
    <n v="0.88799064965423202"/>
    <n v="52777"/>
    <n v="25126"/>
    <n v="24239"/>
    <n v="3412"/>
    <n v="6.4649373780245184E-2"/>
    <n v="0.45927203137730449"/>
    <n v="7.3640093786635408"/>
    <n v="24541"/>
    <n v="12496"/>
    <n v="0.5091887046167638"/>
    <n v="10423"/>
    <n v="0.42471781915977341"/>
    <n v="1622"/>
    <n v="6.6093476223462774E-2"/>
    <n v="28236"/>
    <n v="12630"/>
    <n v="13816"/>
    <n v="6.3394248477121412E-2"/>
    <n v="0.48930443405581525"/>
    <n v="1790"/>
    <n v="77238"/>
    <n v="15002"/>
    <n v="31688"/>
    <n v="14423"/>
    <n v="7501"/>
    <n v="183"/>
    <n v="5978"/>
    <n v="235"/>
    <n v="275"/>
    <n v="1953"/>
    <n v="15002"/>
    <n v="62236"/>
    <n v="30548"/>
    <n v="46690"/>
    <n v="16125"/>
    <n v="0.19423081902690387"/>
    <n v="0.80576918097309613"/>
    <n v="0.39550480333514593"/>
    <n v="0.20877029441466635"/>
    <n v="0.60063699215412103"/>
    <n v="32469"/>
    <n v="4868"/>
    <n v="11590"/>
    <n v="7922"/>
    <n v="4224"/>
    <n v="130"/>
    <n v="2505"/>
    <n v="55"/>
    <n v="210"/>
    <n v="965"/>
    <n v="0.14992762327142814"/>
    <n v="0.85007237672857183"/>
    <n v="0.49311651113369676"/>
    <n v="0.24912993932674243"/>
    <n v="44769"/>
    <n v="10134"/>
    <n v="20098"/>
    <n v="6501"/>
    <n v="3277"/>
    <n v="53"/>
    <n v="3473"/>
    <n v="180"/>
    <n v="65"/>
    <n v="988"/>
    <n v="0.22636199155665751"/>
    <n v="0.77363800844334252"/>
    <n v="0.32471129576269292"/>
    <n v="110988"/>
    <n v="4068"/>
    <n v="16287"/>
    <n v="3323"/>
    <n v="19913"/>
    <n v="10738"/>
    <n v="2790"/>
    <n v="366"/>
    <n v="17618"/>
    <n v="22885"/>
    <n v="9195"/>
    <n v="1139"/>
    <n v="2666"/>
    <n v="0.30294266046779833"/>
    <n v="9.6749198111507548E-2"/>
    <n v="10.336002980070777"/>
    <n v="0.14129191337259492"/>
    <n v="48565"/>
    <n v="2332"/>
    <n v="9630"/>
    <n v="2269"/>
    <n v="12486"/>
    <n v="4308"/>
    <n v="1480"/>
    <n v="238"/>
    <n v="8781"/>
    <n v="712"/>
    <n v="3812"/>
    <n v="576"/>
    <n v="1941"/>
    <n v="0.66930917327293316"/>
    <n v="62423"/>
    <n v="1736"/>
    <n v="6657"/>
    <n v="1054"/>
    <n v="7427"/>
    <n v="6430"/>
    <n v="1310"/>
    <n v="128"/>
    <n v="8837"/>
    <n v="22173"/>
    <n v="5383"/>
    <n v="563"/>
    <n v="725"/>
    <n v="0.39430978966086216"/>
    <n v="110988"/>
    <n v="84889"/>
    <n v="63"/>
    <n v="199"/>
    <n v="1481"/>
    <n v="734"/>
    <n v="77"/>
    <n v="27"/>
    <n v="81"/>
    <n v="23437"/>
    <n v="0.21116697300609075"/>
    <n v="0.78883302699390923"/>
    <n v="38661"/>
    <n v="31466"/>
    <n v="44"/>
    <n v="82"/>
    <n v="302"/>
    <n v="450"/>
    <n v="27"/>
    <n v="27"/>
    <n v="10"/>
    <n v="6253"/>
    <n v="0.1617392204029901"/>
    <n v="72327"/>
    <n v="53423"/>
    <n v="19"/>
    <n v="117"/>
    <n v="1179"/>
    <n v="284"/>
    <n v="50"/>
    <s v="-"/>
    <n v="71"/>
    <n v="17184"/>
    <n v="0.23758762287942262"/>
    <n v="134227"/>
    <n v="127880"/>
    <n v="6347"/>
    <n v="4.7285568477281027E-2"/>
    <n v="2898"/>
    <n v="1936"/>
    <n v="2746"/>
    <n v="2099"/>
    <n v="60228"/>
    <n v="57609"/>
    <n v="2619"/>
    <n v="4.3484757919904367E-2"/>
    <n v="73999"/>
    <n v="70271"/>
    <n v="3728"/>
    <n v="5.0379059176475359E-2"/>
    <n v="32500"/>
    <n v="179"/>
    <n v="22863"/>
    <n v="701"/>
    <n v="141"/>
    <n v="64"/>
    <n v="8552"/>
    <n v="0.26313846153846154"/>
    <n v="0.73686153846153846"/>
    <n v="0.70898461538461544"/>
    <n v="32500"/>
    <n v="5262"/>
    <n v="20354"/>
    <n v="1368"/>
    <n v="528"/>
    <n v="3174"/>
    <n v="1302"/>
    <n v="85"/>
    <n v="350"/>
    <n v="1"/>
    <n v="76"/>
    <n v="0.14033846153846155"/>
    <n v="0.84104615384615389"/>
    <n v="32500"/>
    <n v="4681"/>
    <n v="19698"/>
    <n v="1815"/>
    <n v="195"/>
    <n v="4794"/>
    <n v="1158"/>
    <n v="83"/>
    <n v="4"/>
    <n v="1"/>
    <n v="71"/>
    <n v="0.80864615384615379"/>
    <n v="0.77501538461538466"/>
    <n v="32500"/>
    <n v="11407"/>
    <n v="18"/>
    <n v="3712"/>
    <n v="10031"/>
    <n v="2667"/>
    <n v="25"/>
    <n v="2595"/>
    <n v="2045"/>
    <n v="0.35098461538461539"/>
    <n v="45626.245076923078"/>
    <n v="0.51289230769230765"/>
    <n v="32500"/>
    <n v="5333"/>
    <n v="29"/>
    <n v="8"/>
    <n v="9"/>
    <n v="24577"/>
    <n v="2426"/>
    <n v="35"/>
    <s v="-"/>
    <n v="83"/>
    <n v="32500"/>
    <n v="1.1850153846153846"/>
    <n v="0.31976054882635663"/>
    <n v="0.84387090073481685"/>
    <n v="0.17135745841451891"/>
    <n v="19370"/>
    <n v="0.59599999999999997"/>
    <n v="0.34907819567842274"/>
    <n v="13130"/>
    <n v="12818"/>
    <n v="1290"/>
    <n v="9514"/>
    <n v="455"/>
    <n v="1306"/>
    <n v="0.29273846153846156"/>
    <n v="0.40400000000000003"/>
    <n v="0.39439999999999997"/>
    <n v="4.0184615384615388E-2"/>
    <n v="32500"/>
    <n v="459"/>
    <n v="9507"/>
    <n v="2288"/>
    <n v="194"/>
    <n v="525"/>
    <n v="261"/>
    <n v="9281"/>
    <n v="0.32064615384615386"/>
    <n v="1454"/>
    <n v="1454"/>
    <n v="9.5852121403897372E-3"/>
    <n v="1.000261348005502"/>
    <n v="145438"/>
    <n v="5951032.0839999998"/>
    <n v="98514.870462354054"/>
    <m/>
    <m/>
    <n v="0"/>
    <n v="0"/>
    <m/>
    <n v="0"/>
    <n v="0"/>
    <n v="62979"/>
    <n v="62979"/>
    <n v="0.41517680563246578"/>
    <n v="6.2492894456882456E-2"/>
    <n v="393574"/>
    <n v="16104260.932"/>
    <n v="5148320.7543352013"/>
    <n v="22770"/>
    <n v="22770"/>
    <n v="0.15010679534846927"/>
    <n v="0.60014009661835754"/>
    <n v="1366519"/>
    <n v="55915224.442000002"/>
    <n v="2985564.8408571258"/>
    <n v="14143"/>
    <n v="14143"/>
    <n v="9.3234976135854228E-2"/>
    <n v="0.25163190270805347"/>
    <n v="355883"/>
    <n v="2157751.1584144393"/>
    <n v="3115"/>
    <n v="3115"/>
    <n v="5.4416276083467094"/>
    <n v="1695067"/>
    <n v="2730.9412777777761"/>
    <m/>
    <m/>
    <m/>
    <n v="0"/>
    <n v="0"/>
    <m/>
    <n v="0"/>
    <n v="47231"/>
    <n v="22931"/>
    <n v="22931"/>
    <n v="0.15116815652770088"/>
    <n v="0.13944442021717326"/>
    <n v="319760"/>
    <n v="5391599.1177839385"/>
    <n v="24300"/>
    <n v="24300"/>
    <n v="0.16019302270390001"/>
    <n v="0.1837"/>
    <n v="446391"/>
    <n v="5713482.1229841569"/>
    <m/>
    <m/>
    <n v="0"/>
    <n v="0"/>
    <m/>
    <n v="0"/>
    <n v="151692"/>
    <n v="151692"/>
    <n v="0.19509898869858125"/>
    <n v="4.4573782815909326E-3"/>
    <n v="4.5831031969655331E-3"/>
    <n v="0"/>
    <n v="0.13889427761171338"/>
    <n v="0.1003827765896957"/>
    <n v="0.25082766731053829"/>
    <n v="0.26580229015943835"/>
    <n v="0"/>
    <n v="0"/>
    <n v="21495232.864837218"/>
    <n v="160.14090209002077"/>
    <n v="0"/>
    <n v="0"/>
    <n v="0.88486538512248503"/>
    <n v="1.1301154015213035"/>
    <n v="-1.019055"/>
    <n v="171"/>
    <b v="0"/>
    <b v="0"/>
    <b v="0"/>
    <b v="0"/>
    <b v="0"/>
    <b v="1"/>
    <b v="0"/>
    <b v="0"/>
    <m/>
    <m/>
    <m/>
    <m/>
    <m/>
    <m/>
    <m/>
    <m/>
    <m/>
    <n v="0"/>
    <n v="0"/>
    <n v="0"/>
    <n v="0"/>
    <n v="0"/>
    <n v="0"/>
    <n v="0"/>
    <n v="0"/>
    <n v="0"/>
    <n v="0"/>
    <n v="0"/>
    <n v="620"/>
    <n v="1"/>
    <n v="50"/>
    <m/>
    <m/>
    <n v="45"/>
    <m/>
    <n v="20"/>
    <n v="9"/>
    <m/>
    <n v="158"/>
    <n v="50"/>
    <n v="1"/>
    <m/>
    <n v="43"/>
    <n v="449"/>
    <m/>
    <m/>
    <m/>
    <n v="35"/>
    <n v="1"/>
    <n v="90"/>
    <n v="80"/>
    <n v="59"/>
    <m/>
    <n v="136"/>
    <m/>
    <m/>
    <n v="50"/>
    <m/>
    <n v="1"/>
    <m/>
    <n v="39"/>
    <n v="424"/>
    <m/>
    <m/>
    <m/>
    <n v="42"/>
    <m/>
    <n v="77"/>
    <n v="157"/>
    <n v="198"/>
    <n v="197"/>
    <m/>
    <m/>
    <n v="53"/>
    <m/>
    <m/>
    <n v="3"/>
    <m/>
    <n v="43"/>
    <n v="396"/>
    <m/>
    <m/>
    <m/>
    <n v="61"/>
    <n v="44"/>
    <n v="85"/>
    <n v="163"/>
    <n v="271"/>
    <n v="203"/>
    <m/>
    <m/>
    <n v="221"/>
    <m/>
    <n v="40"/>
    <m/>
    <n v="435"/>
    <n v="426"/>
    <m/>
    <m/>
    <m/>
    <n v="53"/>
    <n v="51"/>
    <n v="108"/>
    <n v="163"/>
    <n v="174"/>
    <m/>
    <n v="170"/>
    <m/>
    <m/>
    <n v="136"/>
    <m/>
    <m/>
    <m/>
    <n v="37"/>
    <m/>
    <m/>
    <m/>
    <n v="129"/>
    <n v="1745"/>
    <n v="0"/>
    <n v="0"/>
    <n v="0"/>
    <n v="236"/>
    <n v="45"/>
    <n v="380"/>
    <n v="400"/>
    <n v="711"/>
    <n v="0"/>
    <n v="864"/>
    <n v="0"/>
    <n v="0"/>
    <n v="510"/>
    <n v="0"/>
    <n v="0"/>
    <n v="82"/>
    <n v="0"/>
    <n v="689"/>
  </r>
  <r>
    <s v="MMR009"/>
    <s v="Magway"/>
    <s v="MMR009D001"/>
    <s v="Magway"/>
    <s v="MMR009003"/>
    <s v="Chauk"/>
    <n v="51"/>
    <n v="15"/>
    <x v="2"/>
    <n v="89905.138192667015"/>
    <n v="0.51452225460115331"/>
    <n v="0.2434053858490515"/>
    <n v="0.92083706980354341"/>
    <n v="0.1635353366412072"/>
    <n v="0.40335619111334114"/>
    <n v="0.40623017017594454"/>
    <n v="0.28703662199112467"/>
    <n v="0.77603209467031242"/>
    <n v="0.32065534089380965"/>
    <n v="0.79705500022412479"/>
    <n v="0.63503518759245148"/>
    <n v="0.22108865625892926"/>
    <n v="1"/>
    <n v="89905.138192667015"/>
    <n v="185189"/>
    <n v="82385"/>
    <n v="102804"/>
    <n v="3.5968630306035284E-3"/>
    <n v="80.137932376172145"/>
    <n v="1003.03185526"/>
    <n v="184.62923089516073"/>
    <n v="0.15944766168521476"/>
    <n v="181519"/>
    <n v="79746"/>
    <n v="101773"/>
    <n v="3670"/>
    <n v="2639"/>
    <n v="1031"/>
    <n v="45076"/>
    <n v="20281"/>
    <n v="24795"/>
    <n v="81.794716676749346"/>
    <n v="140113"/>
    <n v="62104"/>
    <n v="78009"/>
    <n v="79.611326898178419"/>
    <n v="0.2434053858490515"/>
    <n v="49294"/>
    <n v="121345"/>
    <n v="14550"/>
    <n v="0.52613622316535491"/>
    <n v="87754.358968231085"/>
    <n v="0.40623017017594454"/>
    <n v="0.59376982982405546"/>
    <n v="11.990605298941036"/>
    <n v="135895"/>
    <n v="43378"/>
    <n v="77717"/>
    <n v="11855"/>
    <n v="1814"/>
    <n v="1131"/>
    <n v="44618"/>
    <n v="30933"/>
    <n v="13685"/>
    <n v="0.30671477878882963"/>
    <n v="181519"/>
    <n v="3670"/>
    <n v="2.0218269161905916E-2"/>
    <n v="3133"/>
    <n v="6604"/>
    <n v="9243"/>
    <n v="9366"/>
    <n v="7083"/>
    <n v="4282"/>
    <n v="2550"/>
    <n v="1327"/>
    <n v="1030"/>
    <n v="4.0682908243309877"/>
    <n v="44618"/>
    <n v="4.1505446232462235"/>
    <n v="626"/>
    <n v="2756"/>
    <n v="2576"/>
    <n v="10608"/>
    <n v="26366"/>
    <n v="865"/>
    <n v="429"/>
    <n v="392"/>
    <n v="44618"/>
    <n v="40675"/>
    <n v="1029"/>
    <n v="891"/>
    <n v="1946"/>
    <n v="41"/>
    <n v="36"/>
    <n v="44618"/>
    <n v="12270"/>
    <n v="490"/>
    <n v="47"/>
    <n v="30443"/>
    <n v="362"/>
    <n v="1006"/>
    <n v="51911.390918463403"/>
    <n v="0.68230310636962666"/>
    <n v="8.1133174951813162E-3"/>
    <n v="0.28703662199112467"/>
    <n v="0.71296337800887533"/>
    <n v="44618"/>
    <n v="2774"/>
    <n v="34809"/>
    <n v="35"/>
    <n v="1150"/>
    <n v="42"/>
    <n v="5066"/>
    <n v="742"/>
    <n v="0.86888699627952848"/>
    <n v="0.13111300372047152"/>
    <n v="44618"/>
    <n v="29603"/>
    <n v="5022"/>
    <n v="3642"/>
    <n v="8.1626249495719214E-2"/>
    <n v="5747"/>
    <n v="604"/>
    <n v="0.77603209467031242"/>
    <n v="0.12880451835582052"/>
    <n v="0.42203819086467342"/>
    <n v="132701"/>
    <n v="122196"/>
    <n v="10505"/>
    <n v="0.92083706980354341"/>
    <n v="55520"/>
    <n v="53809"/>
    <n v="1711"/>
    <n v="0.96918227665706036"/>
    <n v="77181"/>
    <n v="68387"/>
    <n v="8794"/>
    <n v="0.8860600406835879"/>
    <n v="33100"/>
    <n v="32174"/>
    <n v="926"/>
    <n v="0.97202416918429013"/>
    <n v="99601"/>
    <n v="90022"/>
    <n v="9579"/>
    <n v="0.90382626680455014"/>
    <n v="74100"/>
    <n v="33358"/>
    <n v="36198"/>
    <n v="4544"/>
    <n v="6.1322537112010793E-2"/>
    <n v="0.48850202429149797"/>
    <n v="7.3411091549295771"/>
    <n v="33976"/>
    <n v="16509"/>
    <n v="0.48590181304450203"/>
    <n v="15394"/>
    <n v="0.45308453025665174"/>
    <n v="2073"/>
    <n v="6.1013656698846244E-2"/>
    <n v="40124"/>
    <n v="16849"/>
    <n v="20804"/>
    <n v="6.1584089323098397E-2"/>
    <n v="0.51849267271458477"/>
    <n v="2471"/>
    <n v="107622"/>
    <n v="17600"/>
    <n v="46612"/>
    <n v="19802"/>
    <n v="11853"/>
    <n v="471"/>
    <n v="8032"/>
    <n v="321"/>
    <n v="299"/>
    <n v="2632"/>
    <n v="17600"/>
    <n v="90022"/>
    <n v="43410"/>
    <n v="64212"/>
    <n v="23608"/>
    <n v="0.1635353366412072"/>
    <n v="0.83646466335879277"/>
    <n v="0.40335619111334114"/>
    <n v="0.21936035383100111"/>
    <n v="0.61991042723606693"/>
    <n v="45149"/>
    <n v="5366"/>
    <n v="17396"/>
    <n v="10919"/>
    <n v="6468"/>
    <n v="328"/>
    <n v="3198"/>
    <n v="93"/>
    <n v="247"/>
    <n v="1134"/>
    <n v="0.11885091585638663"/>
    <n v="0.88114908414361337"/>
    <n v="0.4958470840993156"/>
    <n v="0.25400341092825979"/>
    <n v="62473"/>
    <n v="12234"/>
    <n v="29216"/>
    <n v="8883"/>
    <n v="5385"/>
    <n v="143"/>
    <n v="4834"/>
    <n v="228"/>
    <n v="52"/>
    <n v="1498"/>
    <n v="0.19582859795431626"/>
    <n v="0.80417140204568371"/>
    <n v="0.33651337377747187"/>
    <n v="153988"/>
    <n v="6262"/>
    <n v="22017"/>
    <n v="3390"/>
    <n v="28443"/>
    <n v="11816"/>
    <n v="4164"/>
    <n v="363"/>
    <n v="23239"/>
    <n v="33707"/>
    <n v="11632"/>
    <n v="1125"/>
    <n v="7830"/>
    <n v="0.29562693196872486"/>
    <n v="7.673325194170974E-2"/>
    <n v="13.032159783344618"/>
    <n v="0.17814805149693699"/>
    <n v="66808"/>
    <n v="3586"/>
    <n v="13179"/>
    <n v="2370"/>
    <n v="17681"/>
    <n v="4380"/>
    <n v="2261"/>
    <n v="238"/>
    <n v="11688"/>
    <n v="1217"/>
    <n v="5093"/>
    <n v="576"/>
    <n v="4539"/>
    <n v="0.65047599089929353"/>
    <n v="87180"/>
    <n v="2676"/>
    <n v="8838"/>
    <n v="1020"/>
    <n v="10762"/>
    <n v="7436"/>
    <n v="1903"/>
    <n v="125"/>
    <n v="11551"/>
    <n v="32490"/>
    <n v="6539"/>
    <n v="549"/>
    <n v="3291"/>
    <n v="0.37434044505620556"/>
    <n v="153988"/>
    <n v="117372"/>
    <n v="84"/>
    <n v="219"/>
    <n v="948"/>
    <n v="931"/>
    <n v="349"/>
    <n v="18"/>
    <n v="22"/>
    <n v="34045"/>
    <n v="0.22108865625892926"/>
    <n v="0.77891134374107074"/>
    <n v="38843"/>
    <n v="32341"/>
    <n v="63"/>
    <n v="90"/>
    <n v="106"/>
    <n v="462"/>
    <n v="128"/>
    <n v="16"/>
    <n v="15"/>
    <n v="5622"/>
    <n v="0.14473650335967872"/>
    <n v="115145"/>
    <n v="85031"/>
    <n v="21"/>
    <n v="129"/>
    <n v="842"/>
    <n v="469"/>
    <n v="221"/>
    <n v="2"/>
    <n v="7"/>
    <n v="28423"/>
    <n v="0.24684528203569411"/>
    <n v="185189"/>
    <n v="177555"/>
    <n v="7634"/>
    <n v="4.1222750811333288E-2"/>
    <n v="3915"/>
    <n v="2420"/>
    <n v="3009"/>
    <n v="2026"/>
    <n v="82385"/>
    <n v="79150"/>
    <n v="3235"/>
    <n v="3.9266856830733748E-2"/>
    <n v="102804"/>
    <n v="98405"/>
    <n v="4399"/>
    <n v="4.2790163806855762E-2"/>
    <n v="44618"/>
    <n v="241"/>
    <n v="35322"/>
    <n v="637"/>
    <n v="134"/>
    <n v="133"/>
    <n v="8151"/>
    <n v="0.18268411851719038"/>
    <n v="0.81731588148280965"/>
    <n v="0.79705500022412479"/>
    <n v="44618"/>
    <n v="9149"/>
    <n v="15608"/>
    <n v="3188"/>
    <n v="452"/>
    <n v="10889"/>
    <n v="4211"/>
    <n v="75"/>
    <n v="389"/>
    <n v="78"/>
    <n v="579"/>
    <n v="0.34010937289883009"/>
    <n v="0.63503518759245148"/>
    <n v="44618"/>
    <n v="9092"/>
    <n v="16561"/>
    <n v="3228"/>
    <n v="242"/>
    <n v="10655"/>
    <n v="4135"/>
    <n v="29"/>
    <n v="12"/>
    <n v="74"/>
    <n v="590"/>
    <n v="0.64821372540230404"/>
    <n v="0.71604509390828808"/>
    <n v="44618"/>
    <n v="14307"/>
    <n v="45"/>
    <n v="5579"/>
    <n v="13463"/>
    <n v="3264"/>
    <n v="14"/>
    <n v="4970"/>
    <n v="2976"/>
    <n v="0.32065534089380965"/>
    <n v="58205.036823703442"/>
    <n v="0.50519969519028196"/>
    <n v="44618"/>
    <n v="6354"/>
    <n v="348"/>
    <n v="9"/>
    <n v="34"/>
    <n v="34389"/>
    <n v="3325"/>
    <n v="84"/>
    <n v="2"/>
    <n v="73"/>
    <n v="44618"/>
    <n v="1.1799273835671702"/>
    <n v="0.31838761980895475"/>
    <n v="0.84750978231964447"/>
    <n v="0.17209637416490739"/>
    <n v="25346"/>
    <n v="0.56806669953830291"/>
    <n v="0.45677521670961813"/>
    <n v="19272"/>
    <n v="17911"/>
    <n v="2226"/>
    <n v="11365"/>
    <n v="484"/>
    <n v="1388"/>
    <n v="0.25471782688601013"/>
    <n v="0.43193330046169709"/>
    <n v="0.40142991617732754"/>
    <n v="3.1108521224617866E-2"/>
    <n v="44618"/>
    <n v="708"/>
    <n v="15813"/>
    <n v="6360"/>
    <n v="240"/>
    <n v="380"/>
    <n v="331"/>
    <n v="13921"/>
    <n v="0.3830740956564615"/>
    <n v="3872"/>
    <n v="3872"/>
    <n v="1.6462935011373542E-2"/>
    <n v="0.84458419421487607"/>
    <n v="327023"/>
    <n v="13381127.114"/>
    <n v="262344.96453248622"/>
    <n v="338"/>
    <n v="338"/>
    <n v="1.4371053806415952E-3"/>
    <n v="0.47967455621301774"/>
    <n v="16213"/>
    <n v="663403.53399999999"/>
    <n v="103819.02430141033"/>
    <n v="86779"/>
    <n v="86779"/>
    <n v="0.36896617700206213"/>
    <n v="9.4783876283432628E-2"/>
    <n v="822525"/>
    <n v="33656077.950000003"/>
    <n v="7093890.4514275305"/>
    <n v="43142"/>
    <n v="43142"/>
    <n v="0.18343077021195178"/>
    <n v="0.61309002827870751"/>
    <n v="2644993"/>
    <n v="108227823.574"/>
    <n v="5656707.8772181869"/>
    <n v="996"/>
    <n v="996"/>
    <n v="4.23478390271902E-3"/>
    <n v="0.1936144578313253"/>
    <n v="19284"/>
    <n v="151956.45575767386"/>
    <n v="5806"/>
    <n v="5806"/>
    <n v="6.1555993799517736"/>
    <n v="3573941"/>
    <n v="5758.0160555555522"/>
    <m/>
    <m/>
    <m/>
    <n v="0"/>
    <n v="0"/>
    <m/>
    <n v="0"/>
    <n v="94262"/>
    <n v="44173"/>
    <n v="44173"/>
    <n v="0.18781436680201535"/>
    <n v="0.13226767482398752"/>
    <n v="584266"/>
    <n v="10386075.95961231"/>
    <n v="50089"/>
    <n v="50089"/>
    <n v="0.21296796275431026"/>
    <n v="0.15650002994669487"/>
    <n v="783893"/>
    <n v="11777061.977701787"/>
    <m/>
    <m/>
    <n v="0"/>
    <n v="0"/>
    <m/>
    <n v="0"/>
    <n v="235195"/>
    <n v="235195"/>
    <n v="0.30249654989691488"/>
    <n v="6.9110637669671394E-3"/>
    <n v="7.4042116018820294E-3"/>
    <n v="2.9301039781664522E-3"/>
    <n v="0.15965033736246889"/>
    <n v="4.2886958196695956E-3"/>
    <n v="0.29312818812905733"/>
    <n v="0.33238624986295595"/>
    <n v="0"/>
    <n v="0"/>
    <n v="35431856.710551389"/>
    <n v="191.328084878429"/>
    <n v="0"/>
    <n v="0"/>
    <n v="0.78738493590424963"/>
    <n v="1.2700268374471486"/>
    <n v="-0.92178210000000005"/>
    <n v="174"/>
    <b v="0"/>
    <b v="0"/>
    <b v="0"/>
    <b v="0"/>
    <b v="0"/>
    <b v="1"/>
    <b v="0"/>
    <b v="1"/>
    <n v="0"/>
    <m/>
    <n v="1"/>
    <m/>
    <n v="1"/>
    <n v="0"/>
    <m/>
    <m/>
    <m/>
    <n v="4.1322314049586778E-3"/>
    <n v="0"/>
    <n v="0"/>
    <n v="0"/>
    <n v="0"/>
    <n v="0"/>
    <n v="0"/>
    <n v="0"/>
    <n v="0"/>
    <n v="0"/>
    <n v="0"/>
    <n v="620"/>
    <n v="1"/>
    <m/>
    <m/>
    <m/>
    <n v="31"/>
    <m/>
    <n v="50"/>
    <n v="9"/>
    <m/>
    <n v="222"/>
    <n v="1"/>
    <n v="1"/>
    <n v="1"/>
    <n v="30"/>
    <n v="4"/>
    <m/>
    <m/>
    <m/>
    <n v="52"/>
    <m/>
    <n v="72"/>
    <n v="3"/>
    <n v="31"/>
    <m/>
    <n v="223"/>
    <m/>
    <m/>
    <n v="2"/>
    <m/>
    <n v="19"/>
    <m/>
    <n v="34"/>
    <n v="5"/>
    <m/>
    <m/>
    <m/>
    <n v="76"/>
    <m/>
    <n v="74"/>
    <m/>
    <n v="30"/>
    <n v="299"/>
    <m/>
    <m/>
    <n v="53"/>
    <m/>
    <m/>
    <n v="19"/>
    <n v="1"/>
    <n v="63"/>
    <n v="36"/>
    <m/>
    <m/>
    <m/>
    <n v="71"/>
    <n v="60"/>
    <n v="80"/>
    <m/>
    <n v="40"/>
    <n v="306"/>
    <m/>
    <m/>
    <n v="19"/>
    <m/>
    <n v="32"/>
    <n v="1"/>
    <n v="60"/>
    <n v="73"/>
    <m/>
    <m/>
    <m/>
    <n v="34"/>
    <m/>
    <n v="107"/>
    <m/>
    <n v="42"/>
    <m/>
    <n v="325"/>
    <m/>
    <m/>
    <n v="44"/>
    <m/>
    <m/>
    <m/>
    <n v="33"/>
    <m/>
    <m/>
    <m/>
    <n v="59"/>
    <n v="118"/>
    <n v="0"/>
    <n v="0"/>
    <n v="0"/>
    <n v="264"/>
    <n v="60"/>
    <n v="383"/>
    <n v="3"/>
    <n v="152"/>
    <n v="0"/>
    <n v="1375"/>
    <n v="0"/>
    <n v="0"/>
    <n v="119"/>
    <n v="0"/>
    <n v="0"/>
    <n v="104"/>
    <n v="3"/>
    <n v="246"/>
  </r>
  <r>
    <s v="MMR009"/>
    <s v="Magway"/>
    <s v="MMR009D001"/>
    <s v="Magway"/>
    <s v="MMR009004"/>
    <s v="Taungdwingyi"/>
    <n v="72"/>
    <n v="10"/>
    <x v="6"/>
    <n v="132835.54842580907"/>
    <n v="0.48881879309701742"/>
    <n v="0.1771069037173863"/>
    <n v="0.93300213071270166"/>
    <n v="0.11888657828012408"/>
    <n v="0.34685615193826297"/>
    <n v="0.420119660824265"/>
    <n v="0.4121600318603455"/>
    <n v="0.32875893997975542"/>
    <n v="0.23329406103247433"/>
    <n v="0.79755405472678098"/>
    <n v="0.90904866999651524"/>
    <n v="0.18903833409559723"/>
    <n v="1"/>
    <n v="132835.54842580907"/>
    <n v="259860"/>
    <n v="122706"/>
    <n v="137154"/>
    <n v="5.0471724947628253E-3"/>
    <n v="89.465855899208194"/>
    <n v="1973.3848871600001"/>
    <n v="131.68237057595891"/>
    <n v="0.11372222032070929"/>
    <n v="254188"/>
    <n v="118197"/>
    <n v="135991"/>
    <n v="5672"/>
    <n v="4509"/>
    <n v="1163"/>
    <n v="46023"/>
    <n v="21742"/>
    <n v="24281"/>
    <n v="89.543264280713316"/>
    <n v="213837"/>
    <n v="100964"/>
    <n v="112873"/>
    <n v="89.449203972606384"/>
    <n v="0.1771069037173863"/>
    <n v="71693"/>
    <n v="170649"/>
    <n v="17518"/>
    <n v="0.52277481848706986"/>
    <n v="124011.73566795002"/>
    <n v="0.420119660824265"/>
    <n v="0.579880339175735"/>
    <n v="10.265515766280494"/>
    <n v="188167"/>
    <n v="57274"/>
    <n v="114215"/>
    <n v="13098"/>
    <n v="2233"/>
    <n v="1347"/>
    <n v="60263"/>
    <n v="46469"/>
    <n v="13794"/>
    <n v="0.22889666959826097"/>
    <n v="254188"/>
    <n v="5672"/>
    <n v="2.2314192644814074E-2"/>
    <n v="2720"/>
    <n v="7495"/>
    <n v="13224"/>
    <n v="13570"/>
    <n v="10100"/>
    <n v="6271"/>
    <n v="3519"/>
    <n v="2014"/>
    <n v="1350"/>
    <n v="4.2179778636974596"/>
    <n v="60263"/>
    <n v="4.3120986343195655"/>
    <n v="1023"/>
    <n v="2086"/>
    <n v="2488"/>
    <n v="39780"/>
    <n v="14175"/>
    <n v="420"/>
    <n v="192"/>
    <n v="99"/>
    <n v="60263"/>
    <n v="56933"/>
    <n v="784"/>
    <n v="800"/>
    <n v="1606"/>
    <n v="50"/>
    <n v="90"/>
    <n v="60263"/>
    <n v="23259"/>
    <n v="1518"/>
    <n v="61"/>
    <n v="35040"/>
    <n v="349"/>
    <n v="36"/>
    <n v="104508.83752883195"/>
    <n v="0.5814513051125898"/>
    <n v="5.7912815492092993E-3"/>
    <n v="0.4121600318603455"/>
    <n v="0.58783996813965445"/>
    <n v="60263"/>
    <n v="805"/>
    <n v="50364"/>
    <n v="31"/>
    <n v="4371"/>
    <n v="38"/>
    <n v="4610"/>
    <n v="44"/>
    <n v="0.92214128071951285"/>
    <n v="7.7858719280487154E-2"/>
    <n v="60263"/>
    <n v="17899"/>
    <n v="1913"/>
    <n v="36588"/>
    <n v="0.60713870866037201"/>
    <n v="3513"/>
    <n v="350"/>
    <n v="0.32875893997975542"/>
    <n v="5.8294475880722833E-2"/>
    <n v="0.3328493437100708"/>
    <n v="183976"/>
    <n v="171650"/>
    <n v="12326"/>
    <n v="0.93300213071270166"/>
    <n v="82977"/>
    <n v="80491"/>
    <n v="2486"/>
    <n v="0.97003989057208628"/>
    <n v="100999"/>
    <n v="91159"/>
    <n v="9840"/>
    <n v="0.90257329280487941"/>
    <n v="31786"/>
    <n v="30258"/>
    <n v="1528"/>
    <n v="0.95192852199081357"/>
    <n v="152190"/>
    <n v="141392"/>
    <n v="10798"/>
    <n v="0.92904921479729285"/>
    <n v="110549"/>
    <n v="42779"/>
    <n v="60914"/>
    <n v="6856"/>
    <n v="6.2017747786049626E-2"/>
    <n v="0.5510135776895313"/>
    <n v="6.239644107351225"/>
    <n v="53039"/>
    <n v="21142"/>
    <n v="0.39861234186164896"/>
    <n v="28552"/>
    <n v="0.53832085823639209"/>
    <n v="3345"/>
    <n v="6.3066799901958931E-2"/>
    <n v="57510"/>
    <n v="21637"/>
    <n v="32362"/>
    <n v="6.1050252130064334E-2"/>
    <n v="0.56271952703877581"/>
    <n v="3511"/>
    <n v="144743"/>
    <n v="17208"/>
    <n v="77330"/>
    <n v="28582"/>
    <n v="11972"/>
    <n v="305"/>
    <n v="8764"/>
    <n v="282"/>
    <n v="117"/>
    <n v="183"/>
    <n v="17208"/>
    <n v="127535"/>
    <n v="50205"/>
    <n v="94538"/>
    <n v="21623"/>
    <n v="0.11888657828012408"/>
    <n v="0.88111342171987594"/>
    <n v="0.34685615193826297"/>
    <n v="0.14938891690789882"/>
    <n v="0.61398478682906943"/>
    <n v="65233"/>
    <n v="5047"/>
    <n v="32094"/>
    <n v="16728"/>
    <n v="6931"/>
    <n v="205"/>
    <n v="3960"/>
    <n v="87"/>
    <n v="75"/>
    <n v="106"/>
    <n v="7.7368816396609072E-2"/>
    <n v="0.92263118360339091"/>
    <n v="0.43064093326997072"/>
    <n v="0.17420630662394801"/>
    <n v="79510"/>
    <n v="12161"/>
    <n v="45236"/>
    <n v="11854"/>
    <n v="5041"/>
    <n v="100"/>
    <n v="4804"/>
    <n v="195"/>
    <n v="42"/>
    <n v="77"/>
    <n v="0.15294931455162872"/>
    <n v="0.84705068544837125"/>
    <n v="0.27811596025657148"/>
    <n v="214274"/>
    <n v="6482"/>
    <n v="21355"/>
    <n v="5690"/>
    <n v="54381"/>
    <n v="39267"/>
    <n v="3577"/>
    <n v="486"/>
    <n v="28713"/>
    <n v="33951"/>
    <n v="13156"/>
    <n v="1476"/>
    <n v="5740"/>
    <n v="0.34170267974649282"/>
    <n v="0.18325601799565042"/>
    <n v="5.45684671607202"/>
    <n v="7.4594436067925485E-2"/>
    <n v="99602"/>
    <n v="3736"/>
    <n v="13048"/>
    <n v="4073"/>
    <n v="37444"/>
    <n v="13289"/>
    <n v="1959"/>
    <n v="326"/>
    <n v="14393"/>
    <n v="1654"/>
    <n v="5273"/>
    <n v="715"/>
    <n v="3692"/>
    <n v="0.73842894720989538"/>
    <n v="114672"/>
    <n v="2746"/>
    <n v="8307"/>
    <n v="1617"/>
    <n v="16937"/>
    <n v="25978"/>
    <n v="1618"/>
    <n v="160"/>
    <n v="14320"/>
    <n v="32297"/>
    <n v="7883"/>
    <n v="761"/>
    <n v="2048"/>
    <n v="0.49884017022464072"/>
    <n v="214274"/>
    <n v="169656"/>
    <n v="129"/>
    <n v="350"/>
    <n v="2571"/>
    <n v="804"/>
    <n v="195"/>
    <n v="14"/>
    <n v="49"/>
    <n v="40506"/>
    <n v="0.18903833409559723"/>
    <n v="0.81096166590440277"/>
    <n v="38424"/>
    <n v="31369"/>
    <n v="85"/>
    <n v="143"/>
    <n v="177"/>
    <n v="241"/>
    <n v="45"/>
    <n v="14"/>
    <n v="19"/>
    <n v="6331"/>
    <n v="0.16476681240891108"/>
    <n v="175850"/>
    <n v="138287"/>
    <n v="44"/>
    <n v="207"/>
    <n v="2394"/>
    <n v="563"/>
    <n v="150"/>
    <s v="-"/>
    <n v="30"/>
    <n v="34175"/>
    <n v="0.19434176855274382"/>
    <n v="259860"/>
    <n v="246375"/>
    <n v="13485"/>
    <n v="5.1893327176171782E-2"/>
    <n v="7601"/>
    <n v="3515"/>
    <n v="5809"/>
    <n v="4700"/>
    <n v="122706"/>
    <n v="116777"/>
    <n v="5929"/>
    <n v="4.8318745619611109E-2"/>
    <n v="137154"/>
    <n v="129598"/>
    <n v="7556"/>
    <n v="5.5091357160564035E-2"/>
    <n v="60263"/>
    <n v="374"/>
    <n v="47689"/>
    <n v="6228"/>
    <n v="274"/>
    <n v="230"/>
    <n v="5468"/>
    <n v="9.0735608914259164E-2"/>
    <n v="0.90926439108574086"/>
    <n v="0.79755405472678098"/>
    <n v="60263"/>
    <n v="3195"/>
    <n v="41517"/>
    <n v="9657"/>
    <n v="879"/>
    <n v="233"/>
    <n v="1367"/>
    <n v="189"/>
    <n v="413"/>
    <n v="196"/>
    <n v="2617"/>
    <n v="2.9686540663425319E-2"/>
    <n v="0.90904866999651524"/>
    <n v="60263"/>
    <n v="2446"/>
    <n v="42026"/>
    <n v="10230"/>
    <n v="1004"/>
    <n v="472"/>
    <n v="1159"/>
    <n v="207"/>
    <n v="7"/>
    <n v="115"/>
    <n v="2597"/>
    <n v="0.91127225660853262"/>
    <n v="0.85330136236164811"/>
    <n v="60263"/>
    <n v="14059"/>
    <n v="158"/>
    <n v="14382"/>
    <n v="16162"/>
    <n v="3619"/>
    <n v="52"/>
    <n v="8225"/>
    <n v="3606"/>
    <n v="0.23329406103247433"/>
    <n v="59300.550785722582"/>
    <n v="0.42983256724690111"/>
    <n v="60263"/>
    <n v="4576"/>
    <n v="11"/>
    <n v="10"/>
    <n v="22"/>
    <n v="50015"/>
    <n v="5219"/>
    <n v="149"/>
    <n v="6"/>
    <n v="255"/>
    <n v="60263"/>
    <n v="1.2357831505235386"/>
    <n v="0.33345955130365207"/>
    <n v="0.80920345901815438"/>
    <n v="0.1643178452496048"/>
    <n v="28934"/>
    <n v="0.48012876889633771"/>
    <n v="0.52143668114401054"/>
    <n v="31329"/>
    <n v="25156"/>
    <n v="2289"/>
    <n v="13243"/>
    <n v="624"/>
    <n v="1831"/>
    <n v="0.21975341420108524"/>
    <n v="0.51987123110366229"/>
    <n v="0.41743690158140151"/>
    <n v="3.0383485720923285E-2"/>
    <n v="60263"/>
    <n v="500"/>
    <n v="18246"/>
    <n v="20338"/>
    <n v="361"/>
    <n v="30"/>
    <n v="16"/>
    <n v="28270"/>
    <n v="0.31732572225080063"/>
    <n v="105563"/>
    <n v="105563"/>
    <n v="0.35513084901312358"/>
    <n v="0.80742523422032331"/>
    <n v="8523423"/>
    <n v="348761422.31400001"/>
    <n v="7152355.7569583785"/>
    <n v="18484"/>
    <n v="18484"/>
    <n v="6.2183138155969195E-2"/>
    <n v="0.53752326336290845"/>
    <n v="993558"/>
    <n v="40654406.244000003"/>
    <n v="5677487.707654641"/>
    <n v="64783"/>
    <n v="64783"/>
    <n v="0.21794039380859948"/>
    <n v="0.13249340104657087"/>
    <n v="858332"/>
    <n v="35121228.776000001"/>
    <n v="5295791.6675097635"/>
    <n v="19799"/>
    <n v="19799"/>
    <n v="6.6607008891475555E-2"/>
    <n v="0.64357997878680739"/>
    <n v="1274224"/>
    <n v="52138697.631999999"/>
    <n v="2596012.2215252626"/>
    <n v="2469"/>
    <n v="2469"/>
    <n v="8.3061116699355095E-3"/>
    <n v="0.27507492912110165"/>
    <n v="67916"/>
    <n v="376687.23821857106"/>
    <n v="9761"/>
    <n v="9761"/>
    <n v="5.9350056346685793"/>
    <n v="5793159"/>
    <n v="9333.4228333333267"/>
    <m/>
    <n v="11304"/>
    <n v="11304"/>
    <n v="3.8028467524078978E-2"/>
    <n v="0.23915958952583158"/>
    <n v="270346"/>
    <n v="59.579436942675166"/>
    <n v="65088"/>
    <n v="35723"/>
    <n v="35723"/>
    <n v="0.12017789679429169"/>
    <n v="0.15948716513170788"/>
    <n v="569736"/>
    <n v="8399288.9662289303"/>
    <n v="9937"/>
    <n v="9937"/>
    <n v="3.3429660455305446E-2"/>
    <n v="0.19279963771762101"/>
    <n v="191585"/>
    <n v="2336414.4796746322"/>
    <n v="19428"/>
    <n v="19428"/>
    <n v="6.5358905436819395E-2"/>
    <n v="0.23909151739757054"/>
    <n v="464507"/>
    <n v="2099219.3601910118"/>
    <n v="297251"/>
    <n v="297251"/>
    <n v="0.3823100063921761"/>
    <n v="8.7345420429632819E-3"/>
    <n v="0.21077679384312259"/>
    <n v="0.16731307792386546"/>
    <n v="7.6503343992406658E-2"/>
    <n v="1.1100808048605151E-2"/>
    <n v="0.24752336978502337"/>
    <n v="6.8853112156139665E-2"/>
    <n v="6.1863075796251596E-2"/>
    <n v="1.7557799310441437E-6"/>
    <n v="33933316.977398135"/>
    <n v="130.58307156699044"/>
    <n v="0"/>
    <n v="0"/>
    <n v="0.87421068390013823"/>
    <n v="1.1438890171630878"/>
    <n v="-1.2767809999999999"/>
    <n v="154"/>
    <b v="0"/>
    <b v="0"/>
    <b v="0"/>
    <b v="0"/>
    <b v="0"/>
    <b v="1"/>
    <b v="0"/>
    <b v="1"/>
    <n v="0"/>
    <m/>
    <n v="3"/>
    <m/>
    <n v="3"/>
    <n v="0"/>
    <m/>
    <m/>
    <m/>
    <n v="1.2396694214876033E-2"/>
    <n v="0"/>
    <n v="0"/>
    <n v="0"/>
    <n v="0"/>
    <n v="0"/>
    <n v="0"/>
    <n v="0"/>
    <n v="0"/>
    <n v="0"/>
    <n v="0"/>
    <n v="620"/>
    <n v="1"/>
    <m/>
    <m/>
    <m/>
    <m/>
    <m/>
    <m/>
    <n v="18"/>
    <m/>
    <n v="272"/>
    <m/>
    <m/>
    <m/>
    <n v="1"/>
    <m/>
    <m/>
    <m/>
    <n v="1"/>
    <n v="1"/>
    <m/>
    <m/>
    <n v="3"/>
    <n v="288"/>
    <m/>
    <n v="253"/>
    <m/>
    <m/>
    <m/>
    <m/>
    <m/>
    <m/>
    <n v="1"/>
    <n v="34"/>
    <m/>
    <m/>
    <n v="6"/>
    <n v="2"/>
    <m/>
    <m/>
    <m/>
    <n v="17"/>
    <n v="280"/>
    <m/>
    <m/>
    <m/>
    <m/>
    <m/>
    <m/>
    <m/>
    <n v="16"/>
    <n v="78"/>
    <m/>
    <m/>
    <n v="6"/>
    <n v="1"/>
    <n v="18"/>
    <m/>
    <m/>
    <n v="22"/>
    <n v="279"/>
    <m/>
    <m/>
    <n v="2"/>
    <m/>
    <n v="1"/>
    <m/>
    <n v="26"/>
    <n v="91"/>
    <m/>
    <m/>
    <m/>
    <n v="2"/>
    <n v="1"/>
    <m/>
    <n v="1"/>
    <n v="15"/>
    <m/>
    <n v="271"/>
    <m/>
    <m/>
    <n v="2"/>
    <n v="1"/>
    <m/>
    <m/>
    <n v="2"/>
    <m/>
    <m/>
    <m/>
    <m/>
    <n v="203"/>
    <n v="0"/>
    <n v="0"/>
    <n v="13"/>
    <n v="6"/>
    <n v="18"/>
    <n v="0"/>
    <n v="3"/>
    <n v="360"/>
    <n v="0"/>
    <n v="1355"/>
    <n v="0"/>
    <n v="0"/>
    <n v="4"/>
    <n v="0"/>
    <n v="0"/>
    <n v="3"/>
    <n v="0"/>
    <n v="44"/>
  </r>
  <r>
    <s v="MMR009"/>
    <s v="Magway"/>
    <s v="MMR009D001"/>
    <s v="Magway"/>
    <s v="MMR009005"/>
    <s v="Myothit"/>
    <n v="47"/>
    <n v="5"/>
    <x v="4"/>
    <n v="85800.236554137722"/>
    <n v="0.46210457865515409"/>
    <n v="5.0654813774598614E-2"/>
    <n v="0.87778596426597899"/>
    <n v="0.23292319252354005"/>
    <n v="0.2758353488153662"/>
    <n v="0.49753664802780717"/>
    <n v="0.37371440944029449"/>
    <n v="0.52706506441485335"/>
    <n v="5.3345241961675866E-2"/>
    <n v="0.72905164014290358"/>
    <n v="0.74618382591750565"/>
    <n v="0.18115879457732492"/>
    <n v="1"/>
    <n v="85800.236554137722"/>
    <n v="159511"/>
    <n v="74039"/>
    <n v="85472"/>
    <n v="3.0981279604868506E-3"/>
    <n v="86.623689629352313"/>
    <n v="1596.3693548599999"/>
    <n v="99.921111310727312"/>
    <n v="8.6292877212549385E-2"/>
    <n v="156984"/>
    <n v="71871"/>
    <n v="85113"/>
    <n v="2527"/>
    <n v="2168"/>
    <n v="359"/>
    <n v="8080"/>
    <n v="3706"/>
    <n v="4374"/>
    <n v="84.727937814357574"/>
    <n v="151431"/>
    <n v="70333"/>
    <n v="81098"/>
    <n v="86.725936521245899"/>
    <n v="5.0654813774598614E-2"/>
    <n v="49383"/>
    <n v="99255"/>
    <n v="10873"/>
    <n v="0.60708276661125393"/>
    <n v="62674.620815072274"/>
    <n v="0.49753664802780717"/>
    <n v="0.50246335197219283"/>
    <n v="10.954611858344668"/>
    <n v="110128"/>
    <n v="30881"/>
    <n v="69243"/>
    <n v="8152"/>
    <n v="1228"/>
    <n v="624"/>
    <n v="36948"/>
    <n v="28420"/>
    <n v="8528"/>
    <n v="0.230810869329869"/>
    <n v="156984"/>
    <n v="2527"/>
    <n v="1.6097181878407991E-2"/>
    <n v="1731"/>
    <n v="4671"/>
    <n v="7726"/>
    <n v="8030"/>
    <n v="6319"/>
    <n v="4084"/>
    <n v="2288"/>
    <n v="1261"/>
    <n v="838"/>
    <n v="4.2487820721013314"/>
    <n v="36948"/>
    <n v="4.3171754898776662"/>
    <n v="122"/>
    <n v="650"/>
    <n v="1094"/>
    <n v="22283"/>
    <n v="11817"/>
    <n v="777"/>
    <n v="118"/>
    <n v="87"/>
    <n v="36948"/>
    <n v="36036"/>
    <n v="222"/>
    <n v="416"/>
    <n v="248"/>
    <n v="13"/>
    <n v="13"/>
    <n v="36948"/>
    <n v="12553"/>
    <n v="1200"/>
    <n v="55"/>
    <n v="22946"/>
    <n v="100"/>
    <n v="94"/>
    <n v="58433.499837609612"/>
    <n v="0.621034968063224"/>
    <n v="2.7065064414853309E-3"/>
    <n v="0.37371440944029449"/>
    <n v="0.62628559055970556"/>
    <n v="36948"/>
    <n v="366"/>
    <n v="33144"/>
    <n v="15"/>
    <n v="2023"/>
    <n v="15"/>
    <n v="1281"/>
    <n v="104"/>
    <n v="0.96210890981920538"/>
    <n v="3.7891090180794618E-2"/>
    <n v="36948"/>
    <n v="19215"/>
    <n v="259"/>
    <n v="16666"/>
    <n v="0.45106636353794521"/>
    <n v="626"/>
    <n v="182"/>
    <n v="0.52706506441485335"/>
    <n v="1.6942730323698172E-2"/>
    <n v="0.33208834037025009"/>
    <n v="108580"/>
    <n v="95310"/>
    <n v="13270"/>
    <n v="0.87778596426597899"/>
    <n v="48062"/>
    <n v="45908"/>
    <n v="2154"/>
    <n v="0.95518288876867374"/>
    <n v="60518"/>
    <n v="49402"/>
    <n v="11116"/>
    <n v="0.81631911166925553"/>
    <n v="5698"/>
    <n v="5599"/>
    <n v="99"/>
    <n v="0.98262548262548266"/>
    <n v="102882"/>
    <n v="89711"/>
    <n v="13171"/>
    <n v="0.87197954938667588"/>
    <n v="70018"/>
    <n v="30108"/>
    <n v="33110"/>
    <n v="6800"/>
    <n v="9.7117883972692734E-2"/>
    <n v="0.47287840269644948"/>
    <n v="4.4276470588235295"/>
    <n v="32488"/>
    <n v="14821"/>
    <n v="0.45619921201674463"/>
    <n v="14979"/>
    <n v="0.46106254617089387"/>
    <n v="2688"/>
    <n v="8.2738241812361488E-2"/>
    <n v="37530"/>
    <n v="15287"/>
    <n v="18131"/>
    <n v="0.10956568078870237"/>
    <n v="0.48310684785504932"/>
    <n v="4112"/>
    <n v="85174"/>
    <n v="19839"/>
    <n v="41841"/>
    <n v="14815"/>
    <n v="4953"/>
    <n v="137"/>
    <n v="3121"/>
    <n v="146"/>
    <n v="80"/>
    <n v="242"/>
    <n v="19839"/>
    <n v="65334.999999999993"/>
    <n v="23494"/>
    <n v="61680"/>
    <n v="8679"/>
    <n v="0.23292319252354005"/>
    <n v="0.7670768074764599"/>
    <n v="0.2758353488153662"/>
    <n v="0.10189729260102848"/>
    <n v="0.52145607814591299"/>
    <n v="38001"/>
    <n v="5931"/>
    <n v="17301"/>
    <n v="9665"/>
    <n v="3254"/>
    <n v="89"/>
    <n v="1536"/>
    <n v="53"/>
    <n v="43"/>
    <n v="129"/>
    <n v="0.1560748401357859"/>
    <n v="0.84392515986421412"/>
    <n v="0.3886476671666535"/>
    <n v="0.13431225494065946"/>
    <n v="47173"/>
    <n v="13908"/>
    <n v="24540"/>
    <n v="5150"/>
    <n v="1699"/>
    <n v="48"/>
    <n v="1585"/>
    <n v="93"/>
    <n v="37"/>
    <n v="113"/>
    <n v="0.29482966951434081"/>
    <n v="0.70517033048565914"/>
    <n v="0.18495749687321136"/>
    <n v="127391"/>
    <n v="2669"/>
    <n v="14185"/>
    <n v="12558"/>
    <n v="24245"/>
    <n v="23334"/>
    <n v="1850"/>
    <n v="143"/>
    <n v="17964"/>
    <n v="20664"/>
    <n v="7114"/>
    <n v="978"/>
    <n v="1687"/>
    <n v="0.34537761694311214"/>
    <n v="0.18316835569231735"/>
    <n v="5.4594583011913951"/>
    <n v="7.4630136121337176E-2"/>
    <n v="57947"/>
    <n v="1440"/>
    <n v="7526"/>
    <n v="9320"/>
    <n v="16278"/>
    <n v="7979"/>
    <n v="1012"/>
    <n v="79"/>
    <n v="9149"/>
    <n v="780"/>
    <n v="2670"/>
    <n v="444"/>
    <n v="1270"/>
    <n v="0.75163511484632506"/>
    <n v="69444"/>
    <n v="1229"/>
    <n v="6659"/>
    <n v="3238"/>
    <n v="7967"/>
    <n v="15355"/>
    <n v="838"/>
    <n v="64"/>
    <n v="8815"/>
    <n v="19884"/>
    <n v="4444"/>
    <n v="534"/>
    <n v="417"/>
    <n v="0.50812165197857262"/>
    <n v="127391"/>
    <n v="102357"/>
    <n v="28"/>
    <n v="176"/>
    <n v="1200"/>
    <n v="435"/>
    <n v="94"/>
    <n v="3"/>
    <n v="20"/>
    <n v="23078"/>
    <n v="0.18115879457732492"/>
    <n v="0.81884120542267502"/>
    <n v="6725"/>
    <n v="5962"/>
    <n v="2"/>
    <n v="9"/>
    <n v="12"/>
    <n v="33"/>
    <n v="23"/>
    <n v="3"/>
    <s v="-"/>
    <n v="681"/>
    <n v="0.1012639405204461"/>
    <n v="120666"/>
    <n v="96395"/>
    <n v="26"/>
    <n v="167"/>
    <n v="1188"/>
    <n v="402"/>
    <n v="71"/>
    <s v="-"/>
    <n v="20"/>
    <n v="22397"/>
    <n v="0.18561152271559511"/>
    <n v="159511"/>
    <n v="150678"/>
    <n v="8833"/>
    <n v="5.5375491345424452E-2"/>
    <n v="5113"/>
    <n v="2403"/>
    <n v="3604"/>
    <n v="2565"/>
    <n v="74039"/>
    <n v="70251"/>
    <n v="3788"/>
    <n v="5.1162225313686027E-2"/>
    <n v="85472"/>
    <n v="80427"/>
    <n v="5045"/>
    <n v="5.9025177836016483E-2"/>
    <n v="36948"/>
    <n v="179"/>
    <n v="26758"/>
    <n v="853"/>
    <n v="122"/>
    <n v="131"/>
    <n v="8905"/>
    <n v="0.24101439861426871"/>
    <n v="0.75898560138573123"/>
    <n v="0.72905164014290358"/>
    <n v="36948"/>
    <n v="307"/>
    <n v="22834"/>
    <n v="4411"/>
    <n v="3330"/>
    <n v="729"/>
    <n v="4270"/>
    <n v="500"/>
    <n v="18"/>
    <s v="-"/>
    <n v="549"/>
    <n v="0.14883078921727833"/>
    <n v="0.74618382591750565"/>
    <n v="36948"/>
    <n v="304"/>
    <n v="22655"/>
    <n v="4185"/>
    <n v="1514"/>
    <n v="3235"/>
    <n v="4114"/>
    <n v="494"/>
    <n v="1"/>
    <s v="-"/>
    <n v="446"/>
    <n v="0.74805131536213054"/>
    <n v="0.73761773303020461"/>
    <n v="36948"/>
    <n v="1971"/>
    <n v="140"/>
    <n v="6675"/>
    <n v="15493"/>
    <n v="2345"/>
    <n v="28"/>
    <n v="5714"/>
    <n v="4582"/>
    <n v="5.3345241961675866E-2"/>
    <n v="8374.349464111725"/>
    <n v="0.27146259608097867"/>
    <n v="36948"/>
    <n v="1055"/>
    <n v="1"/>
    <n v="13"/>
    <n v="11"/>
    <n v="35204"/>
    <n v="597"/>
    <n v="17"/>
    <s v="-"/>
    <n v="50"/>
    <n v="36948"/>
    <n v="1.0015968388004763"/>
    <n v="0.27026750794592697"/>
    <n v="0.99840570702840004"/>
    <n v="0.20273748540678735"/>
    <n v="16178"/>
    <n v="0.4378586121034968"/>
    <n v="0.29155328083043486"/>
    <n v="20770"/>
    <n v="9408"/>
    <n v="975"/>
    <n v="4782"/>
    <n v="144"/>
    <n v="928"/>
    <n v="0.12942513803182851"/>
    <n v="0.56214138789650314"/>
    <n v="0.25462812601493989"/>
    <n v="2.5116379776983871E-2"/>
    <n v="36948"/>
    <n v="181"/>
    <n v="8279"/>
    <n v="7903"/>
    <n v="188"/>
    <n v="69"/>
    <n v="10"/>
    <n v="20325"/>
    <n v="0.23432932770379994"/>
    <n v="75218"/>
    <n v="75218"/>
    <n v="0.2657250756887945"/>
    <n v="0.83838097263952771"/>
    <n v="6306134"/>
    <n v="258034391.01199999"/>
    <n v="5096349.0553214224"/>
    <n v="12022"/>
    <n v="12022"/>
    <n v="4.2470510515178382E-2"/>
    <n v="0.56469971718516054"/>
    <n v="678882"/>
    <n v="27778493.675999999"/>
    <n v="3692639.9708625888"/>
    <n v="90155"/>
    <n v="90155"/>
    <n v="0.31849350153850503"/>
    <n v="0.10915900393766291"/>
    <n v="984123"/>
    <n v="40268344.913999997"/>
    <n v="7369867.0605612993"/>
    <n v="12153"/>
    <n v="12153"/>
    <n v="4.2933298477039007E-2"/>
    <n v="0.6612005266189418"/>
    <n v="803557"/>
    <n v="32879945.325999998"/>
    <n v="1593481.3136116227"/>
    <n v="16680"/>
    <n v="16680"/>
    <n v="5.8925978655230034E-2"/>
    <n v="0.27302817745803354"/>
    <n v="455411"/>
    <n v="2544812.9337730925"/>
    <n v="23471"/>
    <n v="23471"/>
    <n v="5.9338000085211533"/>
    <n v="13927222"/>
    <n v="22438.302111111097"/>
    <m/>
    <m/>
    <m/>
    <n v="0"/>
    <n v="0"/>
    <m/>
    <n v="0"/>
    <n v="53368"/>
    <n v="36410"/>
    <n v="36410"/>
    <n v="0.12862679153698595"/>
    <n v="0.14970612469101893"/>
    <n v="545080"/>
    <n v="8560818.2756318171"/>
    <n v="16286"/>
    <n v="16286"/>
    <n v="5.7534082037114888E-2"/>
    <n v="0.20150006140243154"/>
    <n v="328163"/>
    <n v="3829208.6360049373"/>
    <n v="672"/>
    <n v="672"/>
    <n v="2.3739962623689796E-3"/>
    <n v="0.22479166666666667"/>
    <n v="15106"/>
    <n v="72610.428765099859"/>
    <n v="283067"/>
    <n v="283067"/>
    <n v="0.36406722459946006"/>
    <n v="8.3177537248839781E-3"/>
    <n v="0.15556721874859486"/>
    <n v="0.11271867838549277"/>
    <n v="4.8641380995592565E-2"/>
    <n v="7.7680995953202756E-2"/>
    <n v="0.26132093286694802"/>
    <n v="0.11688746807665794"/>
    <n v="2.2164499198371996E-3"/>
    <n v="0"/>
    <n v="32759787.674531881"/>
    <n v="205.37635444910936"/>
    <n v="0"/>
    <n v="0"/>
    <n v="0.56350969911717019"/>
    <n v="1.7745923478631567"/>
    <n v="-2.712701"/>
    <n v="53"/>
    <b v="0"/>
    <b v="0"/>
    <b v="0"/>
    <b v="0"/>
    <b v="0"/>
    <b v="1"/>
    <b v="0"/>
    <b v="0"/>
    <m/>
    <m/>
    <m/>
    <m/>
    <m/>
    <m/>
    <m/>
    <m/>
    <m/>
    <n v="0"/>
    <n v="0"/>
    <n v="0"/>
    <n v="0"/>
    <n v="0"/>
    <n v="0"/>
    <n v="0"/>
    <n v="0"/>
    <n v="0"/>
    <n v="0"/>
    <n v="0"/>
    <n v="620"/>
    <n v="1"/>
    <m/>
    <m/>
    <m/>
    <m/>
    <m/>
    <m/>
    <n v="2"/>
    <m/>
    <m/>
    <m/>
    <m/>
    <m/>
    <n v="18"/>
    <m/>
    <m/>
    <m/>
    <n v="3"/>
    <m/>
    <m/>
    <m/>
    <m/>
    <n v="4"/>
    <m/>
    <n v="164"/>
    <m/>
    <m/>
    <m/>
    <m/>
    <m/>
    <m/>
    <n v="18"/>
    <n v="32"/>
    <m/>
    <m/>
    <n v="3"/>
    <n v="1"/>
    <m/>
    <m/>
    <m/>
    <n v="3"/>
    <n v="172"/>
    <m/>
    <m/>
    <m/>
    <m/>
    <m/>
    <m/>
    <m/>
    <n v="18"/>
    <n v="69"/>
    <m/>
    <m/>
    <n v="3"/>
    <n v="1"/>
    <n v="33"/>
    <m/>
    <m/>
    <n v="4"/>
    <n v="166"/>
    <m/>
    <m/>
    <n v="2"/>
    <m/>
    <m/>
    <m/>
    <m/>
    <n v="99"/>
    <m/>
    <m/>
    <m/>
    <n v="2"/>
    <m/>
    <m/>
    <m/>
    <n v="3"/>
    <m/>
    <n v="150"/>
    <m/>
    <m/>
    <n v="6"/>
    <m/>
    <m/>
    <m/>
    <m/>
    <m/>
    <m/>
    <m/>
    <m/>
    <n v="200"/>
    <n v="0"/>
    <n v="0"/>
    <n v="9"/>
    <n v="4"/>
    <n v="33"/>
    <n v="0"/>
    <n v="0"/>
    <n v="16"/>
    <n v="0"/>
    <n v="652"/>
    <n v="0"/>
    <n v="0"/>
    <n v="8"/>
    <n v="0"/>
    <n v="0"/>
    <n v="0"/>
    <n v="0"/>
    <n v="54"/>
  </r>
  <r>
    <s v="MMR009"/>
    <s v="Magway"/>
    <s v="MMR009D001"/>
    <s v="Magway"/>
    <s v="MMR009006"/>
    <s v="Natmauk"/>
    <n v="73"/>
    <n v="7"/>
    <x v="4"/>
    <n v="114645.20721013067"/>
    <n v="0.44614771681515258"/>
    <n v="7.1194612456279352E-2"/>
    <n v="0.87593076239164258"/>
    <n v="0.30941288512522203"/>
    <n v="0.21849287448628521"/>
    <n v="0.46770159484954688"/>
    <n v="0.19532895551976212"/>
    <n v="0.4984099450708297"/>
    <n v="7.3534877958121664E-2"/>
    <n v="0.80562094742493706"/>
    <n v="0.64137033824804857"/>
    <n v="0.19677480825115526"/>
    <n v="1"/>
    <n v="114645.20721013067"/>
    <n v="206996"/>
    <n v="92774"/>
    <n v="114222"/>
    <n v="4.0204129828597156E-3"/>
    <n v="81.222531561345448"/>
    <n v="2314.2765359199998"/>
    <n v="89.443070777067874"/>
    <n v="7.7243935969417726E-2"/>
    <n v="202962"/>
    <n v="89280"/>
    <n v="113682"/>
    <n v="4034"/>
    <n v="3494"/>
    <n v="540"/>
    <n v="14737"/>
    <n v="6774"/>
    <n v="7963"/>
    <n v="85.068441542132362"/>
    <n v="192259"/>
    <n v="86000"/>
    <n v="106259"/>
    <n v="80.934320857527368"/>
    <n v="7.1194612456279352E-2"/>
    <n v="60587"/>
    <n v="129542"/>
    <n v="16867"/>
    <n v="0.59790647048833589"/>
    <n v="83231.752234796426"/>
    <n v="0.46770159484954688"/>
    <n v="0.53229840515045312"/>
    <n v="13.020487563878897"/>
    <n v="146409"/>
    <n v="40803"/>
    <n v="91340"/>
    <n v="11404"/>
    <n v="1863"/>
    <n v="999"/>
    <n v="48426"/>
    <n v="35033"/>
    <n v="13393"/>
    <n v="0.27656630735555282"/>
    <n v="202962"/>
    <n v="4034"/>
    <n v="1.987564174574551E-2"/>
    <n v="2513"/>
    <n v="6319"/>
    <n v="10083"/>
    <n v="10773"/>
    <n v="8031"/>
    <n v="5170"/>
    <n v="2962"/>
    <n v="1588"/>
    <n v="987"/>
    <n v="4.1911782926527072"/>
    <n v="48426"/>
    <n v="4.2744806508900179"/>
    <n v="359"/>
    <n v="2923"/>
    <n v="3870"/>
    <n v="27477"/>
    <n v="12903"/>
    <n v="728"/>
    <n v="97"/>
    <n v="69"/>
    <n v="48426"/>
    <n v="47292"/>
    <n v="365"/>
    <n v="275"/>
    <n v="481"/>
    <n v="1"/>
    <n v="12"/>
    <n v="48426"/>
    <n v="8672"/>
    <n v="712"/>
    <n v="75"/>
    <n v="38666"/>
    <n v="69"/>
    <n v="232"/>
    <n v="39330.017098253003"/>
    <n v="0.79845537521166321"/>
    <n v="1.4248544170486928E-3"/>
    <n v="0.19532895551976212"/>
    <n v="0.80467104448023785"/>
    <n v="48426"/>
    <n v="801"/>
    <n v="38785"/>
    <n v="34"/>
    <n v="2830"/>
    <n v="44"/>
    <n v="5744"/>
    <n v="188"/>
    <n v="0.8765952174451741"/>
    <n v="0.1234047825548259"/>
    <n v="48426"/>
    <n v="23668"/>
    <n v="468"/>
    <n v="21389"/>
    <n v="0.44168421922107959"/>
    <n v="2525"/>
    <n v="376"/>
    <n v="0.4984099450708297"/>
    <n v="5.214141163837608E-2"/>
    <n v="0.46403791351753187"/>
    <n v="143968"/>
    <n v="126106"/>
    <n v="17862"/>
    <n v="0.87593076239164258"/>
    <n v="60646"/>
    <n v="58287"/>
    <n v="2359"/>
    <n v="0.96110213369389574"/>
    <n v="83322"/>
    <n v="67819"/>
    <n v="15503"/>
    <n v="0.81393869566261012"/>
    <n v="10507"/>
    <n v="10021"/>
    <n v="486"/>
    <n v="0.95374512229941943"/>
    <n v="133461"/>
    <n v="116085"/>
    <n v="17376"/>
    <n v="0.86980466203610041"/>
    <n v="84257"/>
    <n v="37750"/>
    <n v="40969"/>
    <n v="5538"/>
    <n v="6.5727476648824432E-2"/>
    <n v="0.48623853211009177"/>
    <n v="6.816540267244493"/>
    <n v="37321"/>
    <n v="18237"/>
    <n v="0.4886525012727419"/>
    <n v="16821"/>
    <n v="0.4507113957289462"/>
    <n v="2263"/>
    <n v="6.0636102998311944E-2"/>
    <n v="46936"/>
    <n v="19513"/>
    <n v="24148"/>
    <n v="6.9775865007670024E-2"/>
    <n v="0.5144878131924322"/>
    <n v="3275"/>
    <n v="116553"/>
    <n v="36063"/>
    <n v="55024"/>
    <n v="15012"/>
    <n v="6119"/>
    <n v="147"/>
    <n v="3855"/>
    <n v="118"/>
    <n v="77"/>
    <n v="138"/>
    <n v="36063"/>
    <n v="80490"/>
    <n v="25466"/>
    <n v="91087"/>
    <n v="10454"/>
    <n v="0.30941288512522203"/>
    <n v="0.69058711487477797"/>
    <n v="0.21849287448628521"/>
    <n v="8.9693100992681435E-2"/>
    <n v="0.45453999468053158"/>
    <n v="50074"/>
    <n v="11354"/>
    <n v="22873"/>
    <n v="9648"/>
    <n v="3909"/>
    <n v="110"/>
    <n v="2008"/>
    <n v="53"/>
    <n v="43"/>
    <n v="76"/>
    <n v="0.22674441826097375"/>
    <n v="0.7732555817390262"/>
    <n v="0.31647162199944084"/>
    <n v="0.12379678076446858"/>
    <n v="66479"/>
    <n v="24709"/>
    <n v="32151"/>
    <n v="5364"/>
    <n v="2210"/>
    <n v="37"/>
    <n v="1847"/>
    <n v="65"/>
    <n v="34"/>
    <n v="62"/>
    <n v="0.37168128281111329"/>
    <n v="0.62831871718888677"/>
    <n v="0.14469230884941109"/>
    <n v="167928"/>
    <n v="2826"/>
    <n v="14257"/>
    <n v="18922"/>
    <n v="37179"/>
    <n v="35432"/>
    <n v="2535"/>
    <n v="205"/>
    <n v="23240"/>
    <n v="18959"/>
    <n v="9926"/>
    <n v="1394"/>
    <n v="3053"/>
    <n v="0.32389476442284787"/>
    <n v="0.21099518841408221"/>
    <n v="4.7394445698803347"/>
    <n v="6.4787635306695901E-2"/>
    <n v="73115"/>
    <n v="1738"/>
    <n v="7388"/>
    <n v="12526"/>
    <n v="20781"/>
    <n v="10120"/>
    <n v="1343"/>
    <n v="140"/>
    <n v="11419"/>
    <n v="816"/>
    <n v="3833"/>
    <n v="669"/>
    <n v="2342"/>
    <n v="0.73714012172604804"/>
    <n v="94813"/>
    <n v="1088"/>
    <n v="6869"/>
    <n v="6396"/>
    <n v="16398"/>
    <n v="25312"/>
    <n v="1192"/>
    <n v="65"/>
    <n v="11821"/>
    <n v="18143"/>
    <n v="6093"/>
    <n v="725"/>
    <n v="711"/>
    <n v="0.6038728866294707"/>
    <n v="167928"/>
    <n v="132226"/>
    <n v="44"/>
    <n v="302"/>
    <n v="1400"/>
    <n v="723"/>
    <n v="159"/>
    <n v="4"/>
    <n v="26"/>
    <n v="33044"/>
    <n v="0.19677480825115526"/>
    <n v="0.80322519174884477"/>
    <n v="12464"/>
    <n v="10420"/>
    <n v="18"/>
    <n v="36"/>
    <n v="56"/>
    <n v="71"/>
    <n v="26"/>
    <n v="2"/>
    <n v="2"/>
    <n v="1833"/>
    <n v="0.1470635430038511"/>
    <n v="155464"/>
    <n v="121806"/>
    <n v="26"/>
    <n v="266"/>
    <n v="1344"/>
    <n v="652"/>
    <n v="133"/>
    <n v="2"/>
    <n v="24"/>
    <n v="31211"/>
    <n v="0.20076030463644318"/>
    <n v="206996"/>
    <n v="198028"/>
    <n v="8968"/>
    <n v="4.3324508686158184E-2"/>
    <n v="4841"/>
    <n v="2693"/>
    <n v="3974"/>
    <n v="3062"/>
    <n v="92774"/>
    <n v="88977"/>
    <n v="3797"/>
    <n v="4.0927415008515308E-2"/>
    <n v="114222"/>
    <n v="109051"/>
    <n v="5171"/>
    <n v="4.5271488855036693E-2"/>
    <n v="48426"/>
    <n v="285"/>
    <n v="38728"/>
    <n v="1277"/>
    <n v="125"/>
    <n v="68"/>
    <n v="7943"/>
    <n v="0.16402345847272126"/>
    <n v="0.83597654152727874"/>
    <n v="0.80562094742493706"/>
    <n v="48426"/>
    <n v="300"/>
    <n v="14047"/>
    <n v="16517"/>
    <n v="2421"/>
    <n v="8536"/>
    <n v="6181"/>
    <n v="85"/>
    <n v="195"/>
    <s v="-"/>
    <n v="144"/>
    <n v="0.30566224755296739"/>
    <n v="0.64137033824804857"/>
    <n v="48426"/>
    <n v="542"/>
    <n v="14801"/>
    <n v="12788"/>
    <n v="1349"/>
    <n v="11307"/>
    <n v="7375"/>
    <n v="90"/>
    <n v="1"/>
    <s v="-"/>
    <n v="173"/>
    <n v="0.58278610663693053"/>
    <n v="0.72349564283649281"/>
    <n v="48426"/>
    <n v="3561"/>
    <n v="95"/>
    <n v="10305"/>
    <n v="18158"/>
    <n v="3195"/>
    <n v="52"/>
    <n v="10751"/>
    <n v="2309"/>
    <n v="7.3534877958121664E-2"/>
    <n v="14924.78590013629"/>
    <n v="0.36152067071407923"/>
    <n v="48426"/>
    <n v="1038"/>
    <n v="5"/>
    <n v="13"/>
    <n v="9"/>
    <n v="46051"/>
    <n v="1216"/>
    <n v="55"/>
    <n v="2"/>
    <n v="37"/>
    <n v="48426"/>
    <n v="1.0526989633667865"/>
    <n v="0.28405673263419523"/>
    <n v="0.94993918945427436"/>
    <n v="0.19289581500142916"/>
    <n v="19720"/>
    <n v="0.4072192623797134"/>
    <n v="0.355385752131053"/>
    <n v="28706"/>
    <n v="13157"/>
    <n v="1301"/>
    <n v="6572"/>
    <n v="257"/>
    <n v="985"/>
    <n v="0.13571222070788419"/>
    <n v="0.5927807376202866"/>
    <n v="0.27169289224796594"/>
    <n v="2.0340313054970471E-2"/>
    <n v="48426"/>
    <n v="339"/>
    <n v="13215"/>
    <n v="8048"/>
    <n v="277"/>
    <n v="37"/>
    <n v="17"/>
    <n v="28365"/>
    <n v="0.28596208648246807"/>
    <n v="33112"/>
    <n v="33112"/>
    <n v="7.2819398567011348E-2"/>
    <n v="0.82181897801401305"/>
    <n v="2721207"/>
    <n v="111346348.02599999"/>
    <n v="2243483.0747933066"/>
    <n v="807"/>
    <n v="807"/>
    <n v="1.7747419256939527E-3"/>
    <n v="0.55693928128872361"/>
    <n v="44945"/>
    <n v="1839059.51"/>
    <n v="247875.59944153295"/>
    <n v="201655"/>
    <n v="201655"/>
    <n v="0.44347655889196286"/>
    <n v="0.11500781036919491"/>
    <n v="2319190"/>
    <n v="94896616.420000002"/>
    <n v="16484615.851561079"/>
    <n v="28713"/>
    <n v="28713"/>
    <n v="6.3145185765118295E-2"/>
    <n v="0.56701180649879845"/>
    <n v="1628061"/>
    <n v="66616999.997999996"/>
    <n v="3764801.1978713502"/>
    <n v="40233"/>
    <n v="40233"/>
    <n v="8.8479791693240148E-2"/>
    <n v="0.25156687296497898"/>
    <n v="1012129"/>
    <n v="6138216.9523077235"/>
    <n v="20157"/>
    <n v="20157"/>
    <n v="6.0239906732152599"/>
    <n v="12142558"/>
    <n v="19563.0101111111"/>
    <m/>
    <m/>
    <m/>
    <n v="0"/>
    <n v="0"/>
    <m/>
    <n v="0"/>
    <n v="130037"/>
    <n v="70055"/>
    <n v="70055"/>
    <n v="0.15406387311584865"/>
    <n v="0.14856327171508099"/>
    <n v="1040760"/>
    <n v="16471522.227393214"/>
    <n v="59982"/>
    <n v="59982"/>
    <n v="0.13191148722053864"/>
    <n v="0.17649994998499552"/>
    <n v="1058682"/>
    <n v="14103131.057647558"/>
    <m/>
    <m/>
    <n v="0"/>
    <n v="0"/>
    <m/>
    <n v="0"/>
    <n v="454714"/>
    <n v="454714"/>
    <n v="0.5848313790251739"/>
    <n v="1.3361497692266825E-2"/>
    <n v="3.7734995701766992E-2"/>
    <n v="4.1692245350952398E-3"/>
    <n v="6.3323302331028786E-2"/>
    <n v="0.10324374313953094"/>
    <n v="0.27704814332486394"/>
    <n v="0.23721221515826119"/>
    <n v="0"/>
    <n v="0"/>
    <n v="59453645.961015768"/>
    <n v="287.22123113980837"/>
    <n v="0"/>
    <n v="0"/>
    <n v="0.45522240353277005"/>
    <n v="2.1967284391968929"/>
    <n v="-1.959964"/>
    <n v="88"/>
    <b v="0"/>
    <b v="0"/>
    <b v="0"/>
    <b v="0"/>
    <b v="0"/>
    <b v="1"/>
    <b v="0"/>
    <b v="0"/>
    <m/>
    <m/>
    <m/>
    <m/>
    <m/>
    <m/>
    <m/>
    <m/>
    <m/>
    <n v="0"/>
    <n v="0"/>
    <n v="0"/>
    <n v="0"/>
    <n v="0"/>
    <n v="0"/>
    <n v="0"/>
    <n v="0"/>
    <n v="0"/>
    <n v="0"/>
    <n v="0"/>
    <n v="620"/>
    <n v="1"/>
    <n v="56"/>
    <m/>
    <m/>
    <n v="53"/>
    <m/>
    <n v="29"/>
    <n v="27"/>
    <m/>
    <m/>
    <n v="76"/>
    <m/>
    <m/>
    <n v="49"/>
    <n v="55"/>
    <m/>
    <m/>
    <m/>
    <n v="29"/>
    <m/>
    <n v="27"/>
    <m/>
    <n v="7"/>
    <m/>
    <n v="60"/>
    <m/>
    <m/>
    <n v="81"/>
    <m/>
    <m/>
    <m/>
    <n v="58"/>
    <n v="19"/>
    <m/>
    <m/>
    <m/>
    <n v="41"/>
    <m/>
    <n v="14"/>
    <m/>
    <n v="45"/>
    <n v="150"/>
    <m/>
    <m/>
    <n v="28"/>
    <m/>
    <m/>
    <m/>
    <m/>
    <n v="46"/>
    <n v="19"/>
    <m/>
    <m/>
    <m/>
    <n v="48"/>
    <n v="56"/>
    <n v="19"/>
    <n v="20"/>
    <n v="49"/>
    <n v="148"/>
    <m/>
    <m/>
    <n v="16"/>
    <m/>
    <m/>
    <m/>
    <n v="16"/>
    <n v="68"/>
    <m/>
    <m/>
    <m/>
    <n v="33"/>
    <m/>
    <n v="10"/>
    <n v="20"/>
    <n v="47"/>
    <m/>
    <n v="152"/>
    <m/>
    <m/>
    <n v="16"/>
    <m/>
    <m/>
    <m/>
    <n v="1"/>
    <m/>
    <m/>
    <m/>
    <n v="18"/>
    <n v="217"/>
    <n v="0"/>
    <n v="0"/>
    <n v="0"/>
    <n v="204"/>
    <n v="56"/>
    <n v="99"/>
    <n v="20"/>
    <n v="175"/>
    <n v="0"/>
    <n v="510"/>
    <n v="0"/>
    <n v="0"/>
    <n v="217"/>
    <n v="0"/>
    <n v="0"/>
    <n v="1"/>
    <n v="0"/>
    <n v="187"/>
  </r>
  <r>
    <s v="MMR009"/>
    <s v="Magway"/>
    <s v="MMR009D002"/>
    <s v="Minbu"/>
    <s v="MMR009007"/>
    <s v="Minbu"/>
    <n v="67"/>
    <n v="7"/>
    <x v="2"/>
    <n v="85521.69973562393"/>
    <n v="0.54553730040267434"/>
    <n v="0.21021670510463275"/>
    <n v="0.93694376663271028"/>
    <n v="0.12889957365287455"/>
    <n v="0.37786187855680559"/>
    <n v="0.38921933672020453"/>
    <n v="0.43108839035077712"/>
    <n v="0.78695483488143869"/>
    <n v="0.35324189241618548"/>
    <n v="0.86922883812218998"/>
    <n v="0.82983773421274842"/>
    <n v="0.23295465418152361"/>
    <n v="1"/>
    <n v="85521.69973562393"/>
    <n v="188182"/>
    <n v="88262"/>
    <n v="99920"/>
    <n v="3.6549950527570924E-3"/>
    <n v="88.332666132906326"/>
    <n v="1667.802109"/>
    <n v="112.83233123672709"/>
    <n v="9.7443136663465907E-2"/>
    <n v="172845"/>
    <n v="79763"/>
    <n v="93082"/>
    <n v="15337"/>
    <n v="8499"/>
    <n v="6838"/>
    <n v="39559"/>
    <n v="18140"/>
    <n v="21419"/>
    <n v="84.69116205238339"/>
    <n v="148623"/>
    <n v="70122"/>
    <n v="78501"/>
    <n v="89.326250621011198"/>
    <n v="0.21021670510463275"/>
    <n v="49339"/>
    <n v="126764"/>
    <n v="12079"/>
    <n v="0.48450664226436529"/>
    <n v="97006.571045407196"/>
    <n v="0.38921933672020453"/>
    <n v="0.61078066327979541"/>
    <n v="9.5287305544160805"/>
    <n v="138843"/>
    <n v="40906"/>
    <n v="84177"/>
    <n v="10065"/>
    <n v="2171"/>
    <n v="1524"/>
    <n v="43817"/>
    <n v="33703"/>
    <n v="10114"/>
    <n v="0.23082365292009949"/>
    <n v="172845"/>
    <n v="15337"/>
    <n v="8.8732679568399433E-2"/>
    <n v="2683"/>
    <n v="6790"/>
    <n v="10261"/>
    <n v="9771"/>
    <n v="6606"/>
    <n v="3818"/>
    <n v="2056"/>
    <n v="1101"/>
    <n v="731"/>
    <n v="3.9447018280576032"/>
    <n v="43817"/>
    <n v="4.294725791359518"/>
    <n v="1407"/>
    <n v="1688"/>
    <n v="1412"/>
    <n v="9772"/>
    <n v="28064"/>
    <n v="794"/>
    <n v="474"/>
    <n v="206"/>
    <n v="43817"/>
    <n v="38736"/>
    <n v="1001"/>
    <n v="1618"/>
    <n v="2171"/>
    <n v="136"/>
    <n v="155"/>
    <n v="43817"/>
    <n v="18229"/>
    <n v="616"/>
    <n v="44"/>
    <n v="24224"/>
    <n v="572"/>
    <n v="132"/>
    <n v="74337.905949745531"/>
    <n v="0.55284478627016909"/>
    <n v="1.3054293995481206E-2"/>
    <n v="0.43108839035077712"/>
    <n v="0.56891160964922283"/>
    <n v="43817"/>
    <n v="385"/>
    <n v="37056"/>
    <n v="18"/>
    <n v="2475"/>
    <n v="36"/>
    <n v="3649"/>
    <n v="198"/>
    <n v="0.91138142729990645"/>
    <n v="8.8618572700093545E-2"/>
    <n v="43817"/>
    <n v="33801"/>
    <n v="681"/>
    <n v="5246"/>
    <n v="0.1197252208047105"/>
    <n v="3773"/>
    <n v="316"/>
    <n v="0.78695483488143869"/>
    <n v="8.6108131547116412E-2"/>
    <n v="0.32876509117465819"/>
    <n v="126633"/>
    <n v="118648"/>
    <n v="7985"/>
    <n v="0.93694376663271028"/>
    <n v="56892"/>
    <n v="55272"/>
    <n v="1620"/>
    <n v="0.97152499472685083"/>
    <n v="69741"/>
    <n v="63376"/>
    <n v="6365"/>
    <n v="0.90873374342209035"/>
    <n v="28225"/>
    <n v="27054"/>
    <n v="1171"/>
    <n v="0.95851195748449958"/>
    <n v="98408"/>
    <n v="91594"/>
    <n v="6814"/>
    <n v="0.93075766197870091"/>
    <n v="75298"/>
    <n v="28364"/>
    <n v="41671"/>
    <n v="5263"/>
    <n v="6.9895614757364069E-2"/>
    <n v="0.553414433318282"/>
    <n v="5.3893216796503891"/>
    <n v="35696"/>
    <n v="13742"/>
    <n v="0.38497310623038994"/>
    <n v="19375"/>
    <n v="0.54277790228597045"/>
    <n v="2579"/>
    <n v="7.2248991483639627E-2"/>
    <n v="39602"/>
    <n v="14622"/>
    <n v="22296"/>
    <n v="6.7774354830564112E-2"/>
    <n v="0.56300186859249535"/>
    <n v="2684"/>
    <n v="106486"/>
    <n v="13726"/>
    <n v="52523"/>
    <n v="18274"/>
    <n v="10679"/>
    <n v="283"/>
    <n v="8318"/>
    <n v="310"/>
    <n v="191"/>
    <n v="2182"/>
    <n v="13726"/>
    <n v="92760"/>
    <n v="40237"/>
    <n v="66249"/>
    <n v="21963"/>
    <n v="0.12889957365287455"/>
    <n v="0.87110042634712548"/>
    <n v="0.37786187855680559"/>
    <n v="0.20625246511278478"/>
    <n v="0.62448115245196556"/>
    <n v="48177"/>
    <n v="5222"/>
    <n v="21323"/>
    <n v="10167"/>
    <n v="6086"/>
    <n v="220"/>
    <n v="3658"/>
    <n v="122"/>
    <n v="136"/>
    <n v="1243"/>
    <n v="0.10839197127259896"/>
    <n v="0.89160802872740108"/>
    <n v="0.44901093882973203"/>
    <n v="0.2379766278514644"/>
    <n v="58309"/>
    <n v="8504"/>
    <n v="31200"/>
    <n v="8107"/>
    <n v="4593"/>
    <n v="63"/>
    <n v="4660"/>
    <n v="188"/>
    <n v="55"/>
    <n v="939"/>
    <n v="0.14584369479840162"/>
    <n v="0.85415630520159835"/>
    <n v="0.31907595739937233"/>
    <n v="156773"/>
    <n v="7557"/>
    <n v="29808"/>
    <n v="3330"/>
    <n v="34075"/>
    <n v="14742"/>
    <n v="3426"/>
    <n v="373"/>
    <n v="20648"/>
    <n v="26801"/>
    <n v="10261"/>
    <n v="1118"/>
    <n v="4634"/>
    <n v="0.2649882313918851"/>
    <n v="9.4034049230415959E-2"/>
    <n v="10.634445801112467"/>
    <n v="0.14537159071968933"/>
    <n v="72395"/>
    <n v="5009"/>
    <n v="17553"/>
    <n v="2374"/>
    <n v="20826"/>
    <n v="5466"/>
    <n v="1890"/>
    <n v="250"/>
    <n v="10050"/>
    <n v="890"/>
    <n v="4323"/>
    <n v="544"/>
    <n v="3220"/>
    <n v="0.73372470474480278"/>
    <n v="84378"/>
    <n v="2548"/>
    <n v="12255"/>
    <n v="956"/>
    <n v="13249"/>
    <n v="9276"/>
    <n v="1536"/>
    <n v="123"/>
    <n v="10598"/>
    <n v="25911"/>
    <n v="5938"/>
    <n v="574"/>
    <n v="1414"/>
    <n v="0.47192396122211949"/>
    <n v="156773"/>
    <n v="114991"/>
    <n v="74"/>
    <n v="362"/>
    <n v="3677"/>
    <n v="883"/>
    <n v="228"/>
    <n v="6"/>
    <n v="31"/>
    <n v="36521"/>
    <n v="0.23295465418152361"/>
    <n v="0.76704534581847639"/>
    <n v="33422"/>
    <n v="25521"/>
    <n v="27"/>
    <n v="99"/>
    <n v="637"/>
    <n v="334"/>
    <n v="90"/>
    <n v="5"/>
    <n v="12"/>
    <n v="6697"/>
    <n v="0.20037699718748131"/>
    <n v="123351"/>
    <n v="89470"/>
    <n v="47"/>
    <n v="263"/>
    <n v="3040"/>
    <n v="549"/>
    <n v="138"/>
    <n v="1"/>
    <n v="19"/>
    <n v="29824"/>
    <n v="0.24178158263816263"/>
    <n v="188182"/>
    <n v="179681"/>
    <n v="8501"/>
    <n v="4.5174352488548314E-2"/>
    <n v="4693"/>
    <n v="2302"/>
    <n v="3668"/>
    <n v="2419"/>
    <n v="88262"/>
    <n v="84634"/>
    <n v="3628"/>
    <n v="4.110489225261154E-2"/>
    <n v="99920"/>
    <n v="95047"/>
    <n v="4873"/>
    <n v="4.8769015212169739E-2"/>
    <n v="43817"/>
    <n v="446"/>
    <n v="37641"/>
    <n v="385"/>
    <n v="22"/>
    <n v="75"/>
    <n v="5248"/>
    <n v="0.11977086518931009"/>
    <n v="0.88022913481068987"/>
    <n v="0.86922883812218998"/>
    <n v="43817"/>
    <n v="6900"/>
    <n v="26192"/>
    <n v="2620"/>
    <n v="243"/>
    <n v="1023"/>
    <n v="3280"/>
    <n v="6"/>
    <n v="649"/>
    <n v="1723"/>
    <n v="1181"/>
    <n v="9.8340826619805102E-2"/>
    <n v="0.82983773421274842"/>
    <n v="43817"/>
    <n v="6082"/>
    <n v="27150"/>
    <n v="2794"/>
    <n v="249"/>
    <n v="1145"/>
    <n v="3549"/>
    <n v="9"/>
    <n v="26"/>
    <n v="1630"/>
    <n v="1183"/>
    <n v="0.82299107652281078"/>
    <n v="0.84953328616746915"/>
    <n v="43817"/>
    <n v="15478"/>
    <n v="36"/>
    <n v="14428"/>
    <n v="6681"/>
    <n v="3851"/>
    <n v="21"/>
    <n v="2126"/>
    <n v="1196"/>
    <n v="0.35324189241618548"/>
    <n v="61056.094894675582"/>
    <n v="0.48965013579204419"/>
    <n v="43817"/>
    <n v="4826"/>
    <n v="1014"/>
    <n v="7"/>
    <n v="42"/>
    <n v="35256"/>
    <n v="2484"/>
    <n v="91"/>
    <n v="4"/>
    <n v="93"/>
    <n v="43817"/>
    <n v="1.2035739553141476"/>
    <n v="0.3247683308594948"/>
    <n v="0.83085878984394257"/>
    <n v="0.16871520324382097"/>
    <n v="23784"/>
    <n v="0.54280302165826044"/>
    <n v="0.42862549334102257"/>
    <n v="16650"/>
    <n v="20033"/>
    <n v="1347"/>
    <n v="12635"/>
    <n v="756"/>
    <n v="1316"/>
    <n v="0.28835839970787591"/>
    <n v="0.37998950179154212"/>
    <n v="0.4571969783417395"/>
    <n v="3.0034005066526689E-2"/>
    <n v="43817"/>
    <n v="784"/>
    <n v="19925"/>
    <n v="15037"/>
    <n v="575"/>
    <n v="273"/>
    <n v="158"/>
    <n v="13330"/>
    <n v="0.48935344729214686"/>
    <n v="47372"/>
    <n v="47372"/>
    <n v="0.16317167263709012"/>
    <n v="0.96755361817107155"/>
    <n v="4583495"/>
    <n v="187547448.41"/>
    <n v="3209660.5526428036"/>
    <n v="6433"/>
    <n v="6433"/>
    <n v="2.2158308073849546E-2"/>
    <n v="0.59654904399191666"/>
    <n v="383760"/>
    <n v="15702691.68"/>
    <n v="1975940.1873697415"/>
    <n v="94119"/>
    <n v="86169"/>
    <n v="0.29680697161752551"/>
    <n v="0.11033689609952535"/>
    <n v="950762"/>
    <n v="38903279.516000003"/>
    <n v="7044025.0096112993"/>
    <n v="15184"/>
    <n v="15127"/>
    <n v="5.2104574262882335E-2"/>
    <n v="0.65534276459311169"/>
    <n v="991337"/>
    <n v="40563527.365999997"/>
    <n v="1983427.287994982"/>
    <n v="38649"/>
    <n v="38649"/>
    <n v="0.1331255166712593"/>
    <n v="0.30641801857745349"/>
    <n v="1184275"/>
    <n v="5896551.2636328684"/>
    <n v="32255"/>
    <n v="32255"/>
    <n v="6.0957671678809477"/>
    <n v="19661897"/>
    <n v="31677.500722222201"/>
    <m/>
    <m/>
    <m/>
    <n v="0"/>
    <n v="0"/>
    <m/>
    <n v="0"/>
    <n v="64315"/>
    <n v="54599"/>
    <n v="54599"/>
    <n v="0.18806489391016809"/>
    <n v="0.16160002930456602"/>
    <n v="882320"/>
    <n v="12837465.449909957"/>
    <n v="9166"/>
    <n v="9166"/>
    <n v="3.157205841829705E-2"/>
    <n v="0.18180013091861227"/>
    <n v="166638"/>
    <n v="2155134.8616984682"/>
    <n v="550"/>
    <n v="550"/>
    <n v="1.894461284100303E-3"/>
    <n v="0.18899999999999997"/>
    <n v="10395"/>
    <n v="59428.17830476923"/>
    <n v="298327"/>
    <n v="290320"/>
    <n v="0.37339568598853007"/>
    <n v="8.5308787721928622E-3"/>
    <n v="9.1283034883672953E-2"/>
    <n v="5.619591670004126E-2"/>
    <n v="5.6408850515422035E-2"/>
    <n v="0.16769844843822221"/>
    <n v="0.36509867235561494"/>
    <n v="6.1292229359723928E-2"/>
    <n v="1.6901427376177431E-3"/>
    <n v="0"/>
    <n v="35161632.79116489"/>
    <n v="186.84907584766285"/>
    <n v="8007"/>
    <n v="2.6839675926081111E-2"/>
    <n v="0.63079104472608916"/>
    <n v="1.5427617944330489"/>
    <n v="-1.3864650000000001"/>
    <n v="142"/>
    <b v="0"/>
    <b v="0"/>
    <b v="0"/>
    <b v="0"/>
    <b v="0"/>
    <b v="1"/>
    <b v="0"/>
    <b v="0"/>
    <m/>
    <m/>
    <m/>
    <m/>
    <m/>
    <m/>
    <m/>
    <m/>
    <m/>
    <n v="0"/>
    <n v="0"/>
    <n v="0"/>
    <n v="0"/>
    <n v="0"/>
    <n v="0"/>
    <n v="0"/>
    <n v="0"/>
    <n v="0"/>
    <n v="0"/>
    <n v="0"/>
    <n v="620"/>
    <n v="1"/>
    <n v="1"/>
    <m/>
    <m/>
    <m/>
    <m/>
    <m/>
    <n v="53"/>
    <m/>
    <m/>
    <m/>
    <m/>
    <m/>
    <n v="3"/>
    <n v="26"/>
    <m/>
    <m/>
    <m/>
    <n v="1"/>
    <m/>
    <m/>
    <n v="3"/>
    <n v="50"/>
    <m/>
    <n v="131"/>
    <m/>
    <m/>
    <m/>
    <m/>
    <m/>
    <m/>
    <n v="3"/>
    <n v="20"/>
    <m/>
    <m/>
    <m/>
    <n v="21"/>
    <m/>
    <m/>
    <m/>
    <n v="89"/>
    <n v="128"/>
    <m/>
    <m/>
    <m/>
    <m/>
    <m/>
    <n v="1"/>
    <m/>
    <n v="3"/>
    <n v="57"/>
    <m/>
    <m/>
    <m/>
    <n v="21"/>
    <n v="6"/>
    <n v="1"/>
    <n v="43"/>
    <n v="92"/>
    <n v="127"/>
    <m/>
    <m/>
    <n v="2"/>
    <m/>
    <n v="1"/>
    <m/>
    <m/>
    <n v="123"/>
    <m/>
    <m/>
    <m/>
    <n v="63"/>
    <n v="3"/>
    <n v="1"/>
    <n v="43"/>
    <n v="13"/>
    <m/>
    <n v="128"/>
    <m/>
    <m/>
    <n v="2"/>
    <m/>
    <m/>
    <m/>
    <n v="2"/>
    <m/>
    <m/>
    <m/>
    <n v="1"/>
    <n v="227"/>
    <n v="0"/>
    <n v="0"/>
    <n v="0"/>
    <n v="106"/>
    <n v="6"/>
    <n v="2"/>
    <n v="46"/>
    <n v="297"/>
    <n v="0"/>
    <n v="514"/>
    <n v="0"/>
    <n v="0"/>
    <n v="4"/>
    <n v="0"/>
    <n v="0"/>
    <n v="4"/>
    <n v="0"/>
    <n v="10"/>
  </r>
  <r>
    <s v="MMR009"/>
    <s v="Magway"/>
    <s v="MMR009D002"/>
    <s v="Minbu"/>
    <s v="MMR009008"/>
    <s v="Pwintbyu"/>
    <n v="52"/>
    <n v="4"/>
    <x v="2"/>
    <n v="73202.111795175515"/>
    <n v="0.55280580727723094"/>
    <n v="3.8792366151064191E-2"/>
    <n v="0.92496768062464152"/>
    <n v="0.25896529873589019"/>
    <n v="0.29260329291475584"/>
    <n v="0.40267588584843372"/>
    <n v="0.58477517352379038"/>
    <n v="0.82524393924152495"/>
    <n v="0.25482848807967007"/>
    <n v="0.83007242732119502"/>
    <n v="0.96124635348556486"/>
    <n v="0.25949878140024152"/>
    <n v="1"/>
    <n v="73202.111795175515"/>
    <n v="163692"/>
    <n v="76740"/>
    <n v="86952"/>
    <n v="3.1793341030274627E-3"/>
    <n v="88.255589290643115"/>
    <n v="1205.1377686999999"/>
    <n v="135.82845401698512"/>
    <n v="0.11730281970152351"/>
    <n v="159885"/>
    <n v="73953"/>
    <n v="85932"/>
    <n v="3807"/>
    <n v="2787"/>
    <n v="1020"/>
    <n v="6350"/>
    <n v="2910"/>
    <n v="3440"/>
    <n v="84.593023255813947"/>
    <n v="157342"/>
    <n v="73830"/>
    <n v="83512"/>
    <n v="88.406456557141482"/>
    <n v="3.8792366151064191E-2"/>
    <n v="43911"/>
    <n v="109048"/>
    <n v="10733"/>
    <n v="0.50110043283691585"/>
    <n v="81665.867948059575"/>
    <n v="0.40267588584843372"/>
    <n v="0.59732411415156628"/>
    <n v="9.8424546988482131"/>
    <n v="119781"/>
    <n v="34930"/>
    <n v="72979"/>
    <n v="9055"/>
    <n v="1844"/>
    <n v="973"/>
    <n v="39764"/>
    <n v="31040"/>
    <n v="8724"/>
    <n v="0.21939442712000803"/>
    <n v="159885"/>
    <n v="3807"/>
    <n v="2.3810864058542078E-2"/>
    <n v="2288"/>
    <n v="5727"/>
    <n v="9156"/>
    <n v="8879"/>
    <n v="6135"/>
    <n v="3843"/>
    <n v="1944"/>
    <n v="1058"/>
    <n v="734"/>
    <n v="4.0208480032189922"/>
    <n v="39764"/>
    <n v="4.1165878684237001"/>
    <n v="415"/>
    <n v="879"/>
    <n v="907"/>
    <n v="5608"/>
    <n v="31261"/>
    <n v="482"/>
    <n v="139"/>
    <n v="73"/>
    <n v="39764"/>
    <n v="37997"/>
    <n v="392"/>
    <n v="670"/>
    <n v="617"/>
    <n v="31"/>
    <n v="57"/>
    <n v="39764"/>
    <n v="22318"/>
    <n v="912"/>
    <n v="23"/>
    <n v="16261"/>
    <n v="148"/>
    <n v="102"/>
    <n v="93404.299114777183"/>
    <n v="0.40893773262247257"/>
    <n v="3.7219595614123328E-3"/>
    <n v="0.58477517352379038"/>
    <n v="0.41522482647620962"/>
    <n v="39764"/>
    <n v="201"/>
    <n v="33770"/>
    <n v="19"/>
    <n v="4074"/>
    <n v="23"/>
    <n v="1603"/>
    <n v="74"/>
    <n v="0.95724776179458804"/>
    <n v="4.2752238205411963E-2"/>
    <n v="39764"/>
    <n v="32543"/>
    <n v="272"/>
    <n v="5589"/>
    <n v="0.14055427019414546"/>
    <n v="1143"/>
    <n v="217"/>
    <n v="0.82524393924152495"/>
    <n v="2.8744593099285787E-2"/>
    <n v="0.22898853234081079"/>
    <n v="116803"/>
    <n v="108039"/>
    <n v="8764"/>
    <n v="0.92496768062464152"/>
    <n v="52605"/>
    <n v="50748"/>
    <n v="1857"/>
    <n v="0.96469917308240671"/>
    <n v="64198"/>
    <n v="57291"/>
    <n v="6907"/>
    <n v="0.89241097853515683"/>
    <n v="4496"/>
    <n v="4345"/>
    <n v="151"/>
    <n v="0.96641459074733094"/>
    <n v="112307"/>
    <n v="103694"/>
    <n v="8613"/>
    <n v="0.92330843135334395"/>
    <n v="68485"/>
    <n v="26098"/>
    <n v="36571"/>
    <n v="5816"/>
    <n v="8.4923705921004594E-2"/>
    <n v="0.53400014601737611"/>
    <n v="4.4872764786795045"/>
    <n v="32343"/>
    <n v="12749"/>
    <n v="0.39418112110812231"/>
    <n v="16512"/>
    <n v="0.51052778035432711"/>
    <n v="3082"/>
    <n v="9.5291098537550634E-2"/>
    <n v="36142"/>
    <n v="13349"/>
    <n v="20059"/>
    <n v="7.5646062752476345E-2"/>
    <n v="0.55500525704166892"/>
    <n v="2734"/>
    <n v="93109"/>
    <n v="24112"/>
    <n v="41753"/>
    <n v="14163"/>
    <n v="6830"/>
    <n v="256"/>
    <n v="5128"/>
    <n v="188"/>
    <n v="109"/>
    <n v="570"/>
    <n v="24112"/>
    <n v="68997"/>
    <n v="27244"/>
    <n v="65865"/>
    <n v="13081"/>
    <n v="0.25896529873589019"/>
    <n v="0.74103470126410975"/>
    <n v="0.29260329291475584"/>
    <n v="0.14049125218829545"/>
    <n v="0.5168189970894328"/>
    <n v="42170"/>
    <n v="11179"/>
    <n v="16304"/>
    <n v="8068"/>
    <n v="3934"/>
    <n v="172"/>
    <n v="2086"/>
    <n v="53"/>
    <n v="76"/>
    <n v="298"/>
    <n v="0.26509366848470478"/>
    <n v="0.73490633151529527"/>
    <n v="0.34828076831870997"/>
    <n v="0.15695992411667062"/>
    <n v="50939"/>
    <n v="12933"/>
    <n v="25449"/>
    <n v="6095"/>
    <n v="2896"/>
    <n v="84"/>
    <n v="3042"/>
    <n v="135"/>
    <n v="33"/>
    <n v="272"/>
    <n v="0.25389190993148669"/>
    <n v="0.74610809006851331"/>
    <n v="0.24651053220518659"/>
    <n v="134991"/>
    <n v="4197"/>
    <n v="34988"/>
    <n v="6962"/>
    <n v="31599"/>
    <n v="18038"/>
    <n v="618"/>
    <n v="54"/>
    <n v="15853"/>
    <n v="13892"/>
    <n v="5970"/>
    <n v="971"/>
    <n v="1849"/>
    <n v="0.2365342874710166"/>
    <n v="0.13362372306301901"/>
    <n v="7.4837010755072626"/>
    <n v="0.10230129055745753"/>
    <n v="62304"/>
    <n v="1902"/>
    <n v="18572"/>
    <n v="4831"/>
    <n v="19026"/>
    <n v="4881"/>
    <n v="290"/>
    <n v="41"/>
    <n v="7780"/>
    <n v="673"/>
    <n v="2396"/>
    <n v="486"/>
    <n v="1426"/>
    <n v="0.79452362609142269"/>
    <n v="72687"/>
    <n v="2295"/>
    <n v="16416"/>
    <n v="2131"/>
    <n v="12573"/>
    <n v="13157"/>
    <n v="328"/>
    <n v="13"/>
    <n v="8073"/>
    <n v="13219"/>
    <n v="3574"/>
    <n v="485"/>
    <n v="423"/>
    <n v="0.6452322973846768"/>
    <n v="134991"/>
    <n v="97930"/>
    <n v="40"/>
    <n v="160"/>
    <n v="979"/>
    <n v="660"/>
    <n v="164"/>
    <n v="7"/>
    <n v="21"/>
    <n v="35030"/>
    <n v="0.25949878140024152"/>
    <n v="0.74050121859975848"/>
    <n v="5423"/>
    <n v="4588"/>
    <s v="-"/>
    <n v="2"/>
    <n v="5"/>
    <n v="42"/>
    <n v="4"/>
    <n v="6"/>
    <n v="1"/>
    <n v="775"/>
    <n v="0.1429098285082058"/>
    <n v="129568"/>
    <n v="93342"/>
    <n v="40"/>
    <n v="158"/>
    <n v="974"/>
    <n v="618"/>
    <n v="160"/>
    <n v="1"/>
    <n v="20"/>
    <n v="34255"/>
    <n v="0.26437855025932328"/>
    <n v="163692"/>
    <n v="156418"/>
    <n v="7274"/>
    <n v="4.4437113603596999E-2"/>
    <n v="3950"/>
    <n v="1957"/>
    <n v="2803"/>
    <n v="1853"/>
    <n v="76740"/>
    <n v="73571"/>
    <n v="3169"/>
    <n v="4.1295282772999736E-2"/>
    <n v="86952"/>
    <n v="82847"/>
    <n v="4105"/>
    <n v="4.7209954917655714E-2"/>
    <n v="39764"/>
    <n v="297"/>
    <n v="32710"/>
    <n v="839"/>
    <n v="41"/>
    <n v="66"/>
    <n v="5811"/>
    <n v="0.14613720953626397"/>
    <n v="0.85386279046373603"/>
    <n v="0.83007242732119502"/>
    <n v="39764"/>
    <n v="209"/>
    <n v="35383"/>
    <n v="2212"/>
    <n v="87"/>
    <n v="97"/>
    <n v="1189"/>
    <n v="0"/>
    <n v="419"/>
    <n v="2"/>
    <n v="166"/>
    <n v="3.2340810783623379E-2"/>
    <n v="0.96124635348556486"/>
    <n v="39764"/>
    <n v="204"/>
    <n v="35452"/>
    <n v="2094"/>
    <n v="98"/>
    <n v="144"/>
    <n v="1563"/>
    <n v="1"/>
    <n v="4"/>
    <s v="-"/>
    <n v="204"/>
    <n v="0.94947691379136911"/>
    <n v="0.89565939040337994"/>
    <n v="39764"/>
    <n v="10133"/>
    <n v="35"/>
    <n v="17358"/>
    <n v="5837"/>
    <n v="4302"/>
    <n v="26"/>
    <n v="1341"/>
    <n v="732"/>
    <n v="0.25482848807967007"/>
    <n v="40743.252816618049"/>
    <n v="0.3967407705462227"/>
    <n v="39764"/>
    <n v="2416"/>
    <n v="2"/>
    <n v="7"/>
    <n v="10"/>
    <n v="34188"/>
    <n v="2433"/>
    <n v="69"/>
    <n v="6"/>
    <n v="633"/>
    <n v="39764"/>
    <n v="1.1681923347751735"/>
    <n v="0.31522107387972126"/>
    <n v="0.85602342202703874"/>
    <n v="0.1738251642687558"/>
    <n v="22418"/>
    <n v="0.56377628005230862"/>
    <n v="0.40400800158589989"/>
    <n v="17346"/>
    <n v="16798"/>
    <n v="1155"/>
    <n v="9265"/>
    <n v="337"/>
    <n v="1551"/>
    <n v="0.23299969821949501"/>
    <n v="0.43622371994769138"/>
    <n v="0.42244241022029977"/>
    <n v="3.9005130268584647E-2"/>
    <n v="39764"/>
    <n v="443"/>
    <n v="16032"/>
    <n v="22422"/>
    <n v="1058"/>
    <n v="496"/>
    <n v="185"/>
    <n v="13768"/>
    <n v="0.44557891560205209"/>
    <n v="110301"/>
    <n v="109933"/>
    <n v="0.53651501693492498"/>
    <n v="0.97848971646366423"/>
    <n v="10756831"/>
    <n v="440148010.85799998"/>
    <n v="7448442.4033961268"/>
    <n v="798"/>
    <n v="798"/>
    <n v="3.8945447091780459E-3"/>
    <n v="0.57750626566416041"/>
    <n v="46085"/>
    <n v="1885706.03"/>
    <n v="245111.18755185042"/>
    <n v="59988"/>
    <n v="48895"/>
    <n v="0.23862627011937415"/>
    <n v="0.15905614070968402"/>
    <n v="777705"/>
    <n v="31822133.189999998"/>
    <n v="3997001.2747617415"/>
    <n v="2987"/>
    <n v="2608"/>
    <n v="1.2728035841524241E-2"/>
    <n v="0.66221242331288332"/>
    <n v="172705"/>
    <n v="7066743.1899999995"/>
    <n v="341956.65810080734"/>
    <n v="30655"/>
    <n v="29342"/>
    <n v="0.14320016398082985"/>
    <n v="0.29189625792379525"/>
    <n v="856482"/>
    <n v="4676932.8827826232"/>
    <n v="7330"/>
    <n v="7330"/>
    <n v="5.7194965893587995"/>
    <n v="4192391"/>
    <n v="6754.4077222222177"/>
    <m/>
    <m/>
    <m/>
    <n v="0"/>
    <n v="0"/>
    <m/>
    <n v="0"/>
    <n v="6980"/>
    <n v="3619"/>
    <n v="2635"/>
    <n v="1.2859806151233272E-2"/>
    <n v="0.16200000000000001"/>
    <n v="42687"/>
    <n v="850909.12769875152"/>
    <n v="3096"/>
    <n v="3096"/>
    <n v="1.5109662179968961E-2"/>
    <n v="0.1837984496124031"/>
    <n v="56904"/>
    <n v="727939.94455798145"/>
    <n v="265"/>
    <n v="265"/>
    <n v="1.2933011878849402E-3"/>
    <n v="0.17618867924528303"/>
    <n v="4669"/>
    <n v="28633.576819570626"/>
    <n v="219039"/>
    <n v="204902"/>
    <n v="0.26353514346383922"/>
    <n v="6.0209221623720782E-3"/>
    <n v="0.40664257605866733"/>
    <n v="1.3381676238972826E-2"/>
    <n v="1.8668887912340348E-2"/>
    <n v="0.25533392520308257"/>
    <n v="4.6454796981646451E-2"/>
    <n v="3.9741379236025817E-2"/>
    <n v="1.5632303787936942E-3"/>
    <n v="0"/>
    <n v="18316927.055669453"/>
    <n v="111.89873088281317"/>
    <n v="14137"/>
    <n v="6.4541017809613813E-2"/>
    <n v="0.74731897059427776"/>
    <n v="1.2517532927693473"/>
    <n v="-2.6305749999999999"/>
    <n v="56"/>
    <b v="0"/>
    <b v="0"/>
    <b v="0"/>
    <b v="0"/>
    <b v="0"/>
    <b v="1"/>
    <b v="0"/>
    <b v="0"/>
    <m/>
    <m/>
    <m/>
    <m/>
    <m/>
    <m/>
    <m/>
    <m/>
    <m/>
    <n v="0"/>
    <n v="0"/>
    <n v="0"/>
    <n v="0"/>
    <n v="0"/>
    <n v="0"/>
    <n v="0"/>
    <n v="0"/>
    <n v="0"/>
    <n v="0"/>
    <n v="0"/>
    <n v="620"/>
    <n v="1"/>
    <m/>
    <m/>
    <m/>
    <n v="30"/>
    <m/>
    <m/>
    <n v="64"/>
    <m/>
    <m/>
    <m/>
    <m/>
    <m/>
    <m/>
    <m/>
    <m/>
    <m/>
    <m/>
    <n v="30"/>
    <m/>
    <m/>
    <n v="6"/>
    <n v="42"/>
    <m/>
    <n v="46"/>
    <m/>
    <m/>
    <m/>
    <m/>
    <m/>
    <m/>
    <m/>
    <n v="8"/>
    <m/>
    <m/>
    <m/>
    <n v="16"/>
    <m/>
    <m/>
    <n v="2"/>
    <n v="75"/>
    <n v="73"/>
    <m/>
    <m/>
    <m/>
    <m/>
    <m/>
    <n v="2"/>
    <m/>
    <m/>
    <n v="16"/>
    <m/>
    <m/>
    <m/>
    <n v="16"/>
    <n v="5"/>
    <m/>
    <n v="2"/>
    <n v="75"/>
    <n v="69"/>
    <m/>
    <m/>
    <n v="2"/>
    <m/>
    <n v="3"/>
    <m/>
    <m/>
    <n v="67"/>
    <m/>
    <m/>
    <n v="1"/>
    <n v="17"/>
    <m/>
    <n v="1"/>
    <n v="2"/>
    <n v="61"/>
    <m/>
    <n v="118"/>
    <m/>
    <m/>
    <n v="4"/>
    <m/>
    <m/>
    <m/>
    <n v="9"/>
    <m/>
    <m/>
    <m/>
    <n v="39"/>
    <n v="91"/>
    <n v="0"/>
    <n v="0"/>
    <n v="1"/>
    <n v="109"/>
    <n v="5"/>
    <n v="1"/>
    <n v="10"/>
    <n v="317"/>
    <n v="0"/>
    <n v="306"/>
    <n v="0"/>
    <n v="0"/>
    <n v="6"/>
    <n v="0"/>
    <n v="0"/>
    <n v="14"/>
    <n v="0"/>
    <n v="39"/>
  </r>
  <r>
    <s v="MMR009"/>
    <s v="Magway"/>
    <s v="MMR009D002"/>
    <s v="Minbu"/>
    <s v="MMR009009"/>
    <s v="Ngape"/>
    <n v="31"/>
    <n v="2"/>
    <x v="4"/>
    <n v="25499.025159235953"/>
    <n v="0.51096956082935152"/>
    <n v="7.7960185646887351E-2"/>
    <n v="0.92199750028405858"/>
    <n v="0.22504988273182344"/>
    <n v="0.2560646900269542"/>
    <n v="0.46469316680677314"/>
    <n v="0.63225495705225976"/>
    <n v="0.67608573492815283"/>
    <n v="0.16769687725776672"/>
    <n v="0.84731476278397688"/>
    <n v="0.71221000240828447"/>
    <n v="0.15030697002527987"/>
    <n v="1"/>
    <n v="25499.025159235953"/>
    <n v="52142"/>
    <n v="25075"/>
    <n v="27067"/>
    <n v="1.0127363511965028E-3"/>
    <n v="92.640484723094545"/>
    <n v="1322.7800879500001"/>
    <n v="39.418494786089433"/>
    <n v="3.4042208757083268E-2"/>
    <n v="50336"/>
    <n v="23689"/>
    <n v="26647"/>
    <n v="1806"/>
    <n v="1386"/>
    <n v="420"/>
    <n v="4065"/>
    <n v="1884"/>
    <n v="2181"/>
    <n v="86.382393397524069"/>
    <n v="48077"/>
    <n v="23191"/>
    <n v="24886"/>
    <n v="93.188941573575505"/>
    <n v="7.7960185646887351E-2"/>
    <n v="15478"/>
    <n v="33308"/>
    <n v="3356"/>
    <n v="0.56544974180377094"/>
    <n v="22658.319562867775"/>
    <n v="0.46469316680677314"/>
    <n v="0.53530683319322692"/>
    <n v="10.075657499699773"/>
    <n v="36664"/>
    <n v="9079"/>
    <n v="23362"/>
    <n v="3045"/>
    <n v="892"/>
    <n v="286"/>
    <n v="12457"/>
    <n v="9978"/>
    <n v="2479"/>
    <n v="0.19900457574054747"/>
    <n v="50336"/>
    <n v="1806"/>
    <n v="3.5878893833439285E-2"/>
    <n v="695"/>
    <n v="1800"/>
    <n v="2866"/>
    <n v="2820"/>
    <n v="1953"/>
    <n v="1106"/>
    <n v="585"/>
    <n v="357"/>
    <n v="275"/>
    <n v="4.0407802841775711"/>
    <n v="12457"/>
    <n v="4.1857590109978329"/>
    <n v="376"/>
    <n v="252"/>
    <n v="357"/>
    <n v="4323"/>
    <n v="6963"/>
    <n v="128"/>
    <n v="49"/>
    <n v="9"/>
    <n v="12457"/>
    <n v="11465"/>
    <n v="275"/>
    <n v="83"/>
    <n v="551"/>
    <n v="66"/>
    <n v="17"/>
    <n v="12457"/>
    <n v="7819"/>
    <n v="56"/>
    <n v="1"/>
    <n v="4322"/>
    <n v="247"/>
    <n v="12"/>
    <n v="31821.144737898372"/>
    <n v="0.34695352010917557"/>
    <n v="1.9828209039094484E-2"/>
    <n v="0.63225495705225976"/>
    <n v="0.36774504294774024"/>
    <n v="12457"/>
    <n v="68"/>
    <n v="10019"/>
    <n v="10"/>
    <n v="1507"/>
    <n v="13"/>
    <n v="816"/>
    <n v="24"/>
    <n v="0.93152444408766155"/>
    <n v="6.8475555912338448E-2"/>
    <n v="12457"/>
    <n v="8273"/>
    <n v="149"/>
    <n v="3280"/>
    <n v="0.26330577185518184"/>
    <n v="706"/>
    <n v="49"/>
    <n v="0.67608573492815283"/>
    <n v="5.6674961868828769E-2"/>
    <n v="0.21811029943003934"/>
    <n v="35204"/>
    <n v="32458"/>
    <n v="2746"/>
    <n v="0.92199750028405858"/>
    <n v="16161"/>
    <n v="15441"/>
    <n v="720"/>
    <n v="0.95544830146649351"/>
    <n v="19043"/>
    <n v="17017"/>
    <n v="2026"/>
    <n v="0.89360920023105606"/>
    <n v="2936"/>
    <n v="2890"/>
    <n v="46"/>
    <n v="0.98433242506811991"/>
    <n v="32268"/>
    <n v="29568"/>
    <n v="2700"/>
    <n v="0.91632577166232787"/>
    <n v="21802"/>
    <n v="8380"/>
    <n v="11758"/>
    <n v="1664"/>
    <n v="7.6323273094211538E-2"/>
    <n v="0.53930832033758369"/>
    <n v="5.0360576923076925"/>
    <n v="10278"/>
    <n v="4076"/>
    <n v="0.39657520918466627"/>
    <n v="5309"/>
    <n v="0.51654018291496395"/>
    <n v="893"/>
    <n v="8.6884607900369726E-2"/>
    <n v="11524"/>
    <n v="4304"/>
    <n v="6449"/>
    <n v="6.6903852828878868E-2"/>
    <n v="0.55961471711211386"/>
    <n v="771"/>
    <n v="28567"/>
    <n v="6429"/>
    <n v="14823"/>
    <n v="3730"/>
    <n v="1784"/>
    <n v="76"/>
    <n v="1551"/>
    <n v="25"/>
    <n v="52"/>
    <n v="97"/>
    <n v="6429"/>
    <n v="22138"/>
    <n v="7315.0000000000009"/>
    <n v="21252"/>
    <n v="3585"/>
    <n v="0.22504988273182344"/>
    <n v="0.77495011726817653"/>
    <n v="0.2560646900269542"/>
    <n v="0.1254944516400042"/>
    <n v="0.51550740364756531"/>
    <n v="13456"/>
    <n v="3047"/>
    <n v="6195"/>
    <n v="2234"/>
    <n v="1081"/>
    <n v="54"/>
    <n v="749"/>
    <n v="11"/>
    <n v="40"/>
    <n v="45"/>
    <n v="0.22644173602853745"/>
    <n v="0.77355826397146255"/>
    <n v="0.31316884661117717"/>
    <n v="0.14714625445897742"/>
    <n v="15111"/>
    <n v="3382"/>
    <n v="8628"/>
    <n v="1496"/>
    <n v="703"/>
    <n v="22"/>
    <n v="802"/>
    <n v="14"/>
    <n v="12"/>
    <n v="52"/>
    <n v="0.22381046919462644"/>
    <n v="0.77618953080537356"/>
    <n v="0.20521474422606048"/>
    <n v="41535"/>
    <n v="2231"/>
    <n v="2935"/>
    <n v="415"/>
    <n v="13285"/>
    <n v="5184"/>
    <n v="640"/>
    <n v="84"/>
    <n v="5098"/>
    <n v="7946"/>
    <n v="2708"/>
    <n v="222"/>
    <n v="787"/>
    <n v="0.31611893583724571"/>
    <n v="0.12481040086673889"/>
    <n v="8.0121527777777786"/>
    <n v="0.10952516155311921"/>
    <n v="19664"/>
    <n v="1335"/>
    <n v="1963"/>
    <n v="312"/>
    <n v="9190"/>
    <n v="1998"/>
    <n v="373"/>
    <n v="60"/>
    <n v="2464"/>
    <n v="275"/>
    <n v="1056"/>
    <n v="116"/>
    <n v="522"/>
    <n v="0.77151139137510172"/>
    <n v="21871"/>
    <n v="896"/>
    <n v="972"/>
    <n v="103"/>
    <n v="4095"/>
    <n v="3186"/>
    <n v="267"/>
    <n v="24"/>
    <n v="2634"/>
    <n v="7671"/>
    <n v="1652"/>
    <n v="106"/>
    <n v="265"/>
    <n v="0.43523387133647295"/>
    <n v="41535"/>
    <n v="34956"/>
    <n v="7"/>
    <n v="45"/>
    <n v="50"/>
    <n v="189"/>
    <n v="34"/>
    <s v="-"/>
    <n v="11"/>
    <n v="6243"/>
    <n v="0.15030697002527987"/>
    <n v="0.84969302997472007"/>
    <n v="3500"/>
    <n v="3127"/>
    <n v="1"/>
    <n v="4"/>
    <n v="1"/>
    <n v="41"/>
    <s v="-"/>
    <s v="-"/>
    <s v="-"/>
    <n v="326"/>
    <n v="9.3142857142857138E-2"/>
    <n v="38035"/>
    <n v="31829"/>
    <n v="6"/>
    <n v="41"/>
    <n v="49"/>
    <n v="148"/>
    <n v="34"/>
    <s v="-"/>
    <n v="11"/>
    <n v="5917"/>
    <n v="0.15556724069935585"/>
    <n v="52142"/>
    <n v="50804"/>
    <n v="1338"/>
    <n v="2.5660695792259599E-2"/>
    <n v="546"/>
    <n v="489"/>
    <n v="572"/>
    <n v="497"/>
    <n v="25075"/>
    <n v="24463"/>
    <n v="612"/>
    <n v="2.4406779661016949E-2"/>
    <n v="27067"/>
    <n v="26341"/>
    <n v="726"/>
    <n v="2.6822329774263864E-2"/>
    <n v="12457"/>
    <n v="74"/>
    <n v="10481"/>
    <n v="907"/>
    <n v="47"/>
    <n v="95"/>
    <n v="853"/>
    <n v="6.8475555912338448E-2"/>
    <n v="0.93152444408766155"/>
    <n v="0.84731476278397688"/>
    <n v="12457"/>
    <n v="751"/>
    <n v="5268"/>
    <n v="2770"/>
    <n v="91"/>
    <n v="83"/>
    <n v="1620"/>
    <n v="1720"/>
    <n v="83"/>
    <n v="20"/>
    <n v="51"/>
    <n v="0.2747852612988681"/>
    <n v="0.71221000240828447"/>
    <n v="12457"/>
    <n v="739"/>
    <n v="5023"/>
    <n v="2012"/>
    <n v="39"/>
    <n v="751"/>
    <n v="2055"/>
    <n v="1746"/>
    <n v="6"/>
    <n v="22"/>
    <n v="64"/>
    <n v="0.7647106044794092"/>
    <n v="0.77976238259613062"/>
    <n v="12457"/>
    <n v="2089"/>
    <n v="435"/>
    <n v="3074"/>
    <n v="2281"/>
    <n v="3403"/>
    <n v="206"/>
    <n v="691"/>
    <n v="278"/>
    <n v="0.16769687725776672"/>
    <n v="8441.1900136469467"/>
    <n v="0.49634743517700891"/>
    <n v="12457"/>
    <n v="1101"/>
    <n v="1"/>
    <n v="21"/>
    <n v="1"/>
    <n v="10763"/>
    <n v="536"/>
    <n v="25"/>
    <s v="-"/>
    <n v="9"/>
    <n v="12457"/>
    <n v="1.2307136549731075"/>
    <n v="0.33209161574726703"/>
    <n v="0.81253669036592524"/>
    <n v="0.16499469528859093"/>
    <n v="6639"/>
    <n v="0.53295335955687562"/>
    <n v="0.11964533511146354"/>
    <n v="5818"/>
    <n v="5051"/>
    <n v="397"/>
    <n v="3546"/>
    <n v="141"/>
    <n v="378"/>
    <n v="0.28465922774343744"/>
    <n v="0.46704664044312433"/>
    <n v="0.40547483342698887"/>
    <n v="3.0344384683310587E-2"/>
    <n v="12457"/>
    <n v="146"/>
    <n v="6059"/>
    <n v="4480"/>
    <n v="125"/>
    <n v="12"/>
    <n v="21"/>
    <n v="4961"/>
    <n v="0.50983382836959135"/>
    <n v="13239"/>
    <n v="13239"/>
    <n v="0.28274565918458877"/>
    <n v="0.86197522471485766"/>
    <n v="1141169"/>
    <n v="46694353.141999997"/>
    <n v="897000.25450557459"/>
    <n v="1412"/>
    <n v="1412"/>
    <n v="3.0156119855626509E-2"/>
    <n v="0.60656515580736547"/>
    <n v="85647"/>
    <n v="3504503.946"/>
    <n v="433705.50980352488"/>
    <n v="10555"/>
    <n v="10545"/>
    <n v="0.22520983277449116"/>
    <n v="0.11451493598862021"/>
    <n v="120756"/>
    <n v="4941094.0079999994"/>
    <n v="862018.17041338701"/>
    <n v="2760"/>
    <n v="2760"/>
    <n v="5.8945390086068812E-2"/>
    <n v="0.66102536231884057"/>
    <n v="182443"/>
    <n v="7465202.6739999996"/>
    <n v="361886.64737662132"/>
    <n v="6365"/>
    <n v="6365"/>
    <n v="0.13593746662964781"/>
    <n v="0.27783189316575019"/>
    <n v="176840"/>
    <n v="971087.1896562191"/>
    <n v="3555"/>
    <n v="3555"/>
    <n v="6.1005007032348804"/>
    <n v="2168728"/>
    <n v="3494.0617777777757"/>
    <m/>
    <m/>
    <m/>
    <n v="0"/>
    <n v="0"/>
    <m/>
    <n v="0"/>
    <n v="8947"/>
    <n v="4672"/>
    <n v="4672"/>
    <n v="9.9780022638446916E-2"/>
    <n v="0.17125856164383563"/>
    <n v="80012"/>
    <n v="1098493.3530280648"/>
    <n v="3865"/>
    <n v="3865"/>
    <n v="8.2544903145889845E-2"/>
    <n v="0.18270116429495473"/>
    <n v="70614"/>
    <n v="908749.31709192449"/>
    <n v="410"/>
    <n v="410"/>
    <n v="8.7563804113363099E-3"/>
    <n v="0.17270731707317072"/>
    <n v="7081"/>
    <n v="44301.005645373421"/>
    <n v="46833"/>
    <n v="46823"/>
    <n v="6.0221501119595428E-2"/>
    <n v="1.37586572316887E-3"/>
    <n v="0.16083224349276248"/>
    <n v="7.7763445223682157E-2"/>
    <n v="6.4886315355325824E-2"/>
    <n v="0.17411603904792519"/>
    <n v="0.19695997804010976"/>
    <n v="0.16293885169628089"/>
    <n v="7.9431751453161534E-3"/>
    <n v="0"/>
    <n v="5577241.4475206891"/>
    <n v="106.96255317250372"/>
    <n v="10"/>
    <n v="2.1352465142100656E-4"/>
    <n v="1.1133602374394125"/>
    <n v="0.89799010394691414"/>
    <n v="-2.1920579999999998"/>
    <n v="75"/>
    <b v="0"/>
    <b v="0"/>
    <b v="0"/>
    <b v="0"/>
    <b v="0"/>
    <b v="1"/>
    <b v="0"/>
    <b v="0"/>
    <m/>
    <m/>
    <m/>
    <m/>
    <m/>
    <m/>
    <m/>
    <m/>
    <m/>
    <n v="0"/>
    <n v="0"/>
    <n v="0"/>
    <n v="0"/>
    <n v="0"/>
    <n v="0"/>
    <n v="0"/>
    <n v="0"/>
    <n v="0"/>
    <n v="0"/>
    <n v="0"/>
    <n v="620"/>
    <n v="1"/>
    <m/>
    <m/>
    <m/>
    <m/>
    <m/>
    <m/>
    <n v="122"/>
    <m/>
    <m/>
    <m/>
    <m/>
    <m/>
    <m/>
    <m/>
    <m/>
    <m/>
    <m/>
    <n v="1"/>
    <m/>
    <m/>
    <m/>
    <n v="138"/>
    <m/>
    <m/>
    <m/>
    <m/>
    <m/>
    <m/>
    <m/>
    <m/>
    <m/>
    <n v="3"/>
    <m/>
    <m/>
    <m/>
    <n v="2"/>
    <m/>
    <m/>
    <m/>
    <n v="187"/>
    <m/>
    <m/>
    <m/>
    <m/>
    <m/>
    <m/>
    <m/>
    <m/>
    <m/>
    <n v="3"/>
    <m/>
    <m/>
    <m/>
    <n v="1"/>
    <m/>
    <m/>
    <m/>
    <n v="188"/>
    <m/>
    <m/>
    <m/>
    <n v="2"/>
    <m/>
    <m/>
    <m/>
    <m/>
    <n v="3"/>
    <m/>
    <m/>
    <m/>
    <n v="2"/>
    <m/>
    <m/>
    <n v="1"/>
    <n v="202"/>
    <m/>
    <m/>
    <m/>
    <m/>
    <n v="2"/>
    <m/>
    <m/>
    <m/>
    <m/>
    <m/>
    <m/>
    <m/>
    <m/>
    <n v="9"/>
    <n v="0"/>
    <n v="0"/>
    <n v="0"/>
    <n v="6"/>
    <n v="0"/>
    <n v="0"/>
    <n v="0"/>
    <n v="837"/>
    <n v="0"/>
    <n v="0"/>
    <n v="0"/>
    <n v="0"/>
    <n v="4"/>
    <n v="0"/>
    <n v="0"/>
    <n v="0"/>
    <n v="0"/>
    <n v="0"/>
  </r>
  <r>
    <s v="MMR009"/>
    <s v="Magway"/>
    <s v="MMR009D002"/>
    <s v="Minbu"/>
    <s v="MMR009010"/>
    <s v="Salin"/>
    <n v="100"/>
    <n v="9"/>
    <x v="6"/>
    <n v="108082.62268721213"/>
    <n v="0.54208681545710924"/>
    <n v="5.1509746518495297E-2"/>
    <n v="0.95494705882352937"/>
    <n v="0.22294821553009583"/>
    <n v="0.26829615531594447"/>
    <n v="0.40433748497480887"/>
    <n v="0.58014567035338549"/>
    <n v="0.88019063033899825"/>
    <n v="0.15732398165632586"/>
    <n v="0.76061505260318318"/>
    <n v="0.93302760543116625"/>
    <n v="0.29170018393937686"/>
    <n v="1"/>
    <n v="108082.62268721213"/>
    <n v="236033"/>
    <n v="108725"/>
    <n v="127308"/>
    <n v="4.5843887687845534E-3"/>
    <n v="85.40311685047287"/>
    <n v="2322.74338782"/>
    <n v="101.61819908204654"/>
    <n v="8.775849928928911E-2"/>
    <n v="232255"/>
    <n v="105431"/>
    <n v="126824"/>
    <n v="3778"/>
    <n v="3294"/>
    <n v="484"/>
    <n v="12158"/>
    <n v="5571"/>
    <n v="6587"/>
    <n v="84.575679368453009"/>
    <n v="223875"/>
    <n v="103154"/>
    <n v="120721"/>
    <n v="85.448265007745121"/>
    <n v="5.1509746518495297E-2"/>
    <n v="63240"/>
    <n v="156404"/>
    <n v="16389"/>
    <n v="0.50912380757525388"/>
    <n v="115862.9803265901"/>
    <n v="0.40433748497480887"/>
    <n v="0.59566251502519107"/>
    <n v="10.478632260044501"/>
    <n v="172793"/>
    <n v="55276"/>
    <n v="99996"/>
    <n v="13422"/>
    <n v="2575"/>
    <n v="1524"/>
    <n v="55605"/>
    <n v="42523"/>
    <n v="13082"/>
    <n v="0.23526661271468396"/>
    <n v="232255"/>
    <n v="3778"/>
    <n v="1.6266603517685302E-2"/>
    <n v="3067"/>
    <n v="7503"/>
    <n v="11741"/>
    <n v="11911"/>
    <n v="9123"/>
    <n v="5817"/>
    <n v="3346"/>
    <n v="1870"/>
    <n v="1227"/>
    <n v="4.1768725834007734"/>
    <n v="55605"/>
    <n v="4.2448161136588434"/>
    <n v="492"/>
    <n v="1150"/>
    <n v="1515"/>
    <n v="16205"/>
    <n v="34961"/>
    <n v="881"/>
    <n v="297"/>
    <n v="104"/>
    <n v="55605"/>
    <n v="53934"/>
    <n v="464"/>
    <n v="508"/>
    <n v="626"/>
    <n v="29"/>
    <n v="44"/>
    <n v="55605"/>
    <n v="29638"/>
    <n v="2601"/>
    <n v="20"/>
    <n v="22767"/>
    <n v="63"/>
    <n v="516"/>
    <n v="134658.19521625753"/>
    <n v="0.40944159697868898"/>
    <n v="1.132991637442676E-3"/>
    <n v="0.58014567035338549"/>
    <n v="0.41985432964661451"/>
    <n v="55605"/>
    <n v="738"/>
    <n v="48396"/>
    <n v="41"/>
    <n v="3664"/>
    <n v="43"/>
    <n v="2383"/>
    <n v="340"/>
    <n v="0.950256271917993"/>
    <n v="4.9743728082006999E-2"/>
    <n v="55605"/>
    <n v="48134"/>
    <n v="809"/>
    <n v="4311"/>
    <n v="7.752899919072026E-2"/>
    <n v="1836"/>
    <n v="515"/>
    <n v="0.88019063033899825"/>
    <n v="3.3018613434043699E-2"/>
    <n v="0.23479902886431075"/>
    <n v="170000"/>
    <n v="162341"/>
    <n v="7659"/>
    <n v="0.95494705882352937"/>
    <n v="74594"/>
    <n v="73026"/>
    <n v="1568"/>
    <n v="0.97897954259055675"/>
    <n v="95406"/>
    <n v="89315"/>
    <n v="6091"/>
    <n v="0.93615705511183778"/>
    <n v="9107"/>
    <n v="8871"/>
    <n v="236"/>
    <n v="0.97408586801361574"/>
    <n v="160893"/>
    <n v="153470"/>
    <n v="7423"/>
    <n v="0.95386374795671658"/>
    <n v="100148"/>
    <n v="38301"/>
    <n v="56464"/>
    <n v="5383"/>
    <n v="5.3750449334984227E-2"/>
    <n v="0.56380556775971558"/>
    <n v="7.1151774103659671"/>
    <n v="46690"/>
    <n v="18962"/>
    <n v="0.4061255086742343"/>
    <n v="24844"/>
    <n v="0.53210537588348683"/>
    <n v="2884"/>
    <n v="6.1769115442278859E-2"/>
    <n v="53458"/>
    <n v="19339"/>
    <n v="31620"/>
    <n v="4.6746978936735378E-2"/>
    <n v="0.59149238654644765"/>
    <n v="2499"/>
    <n v="133457"/>
    <n v="29754"/>
    <n v="67897"/>
    <n v="17755"/>
    <n v="9919"/>
    <n v="280"/>
    <n v="6796"/>
    <n v="166"/>
    <n v="161"/>
    <n v="729"/>
    <n v="29754"/>
    <n v="103703"/>
    <n v="35806"/>
    <n v="97651"/>
    <n v="18051"/>
    <n v="0.22294821553009583"/>
    <n v="0.77705178446990419"/>
    <n v="0.26829615531594447"/>
    <n v="0.13525704908697184"/>
    <n v="0.52267396989292436"/>
    <n v="58895"/>
    <n v="13106"/>
    <n v="26246"/>
    <n v="10147"/>
    <n v="5757"/>
    <n v="195"/>
    <n v="2833"/>
    <n v="58"/>
    <n v="115"/>
    <n v="438"/>
    <n v="0.22253162407674676"/>
    <n v="0.77746837592325324"/>
    <n v="0.33182782918753712"/>
    <n v="0.15953816113422192"/>
    <n v="74562"/>
    <n v="16648"/>
    <n v="41651"/>
    <n v="7608"/>
    <n v="4162"/>
    <n v="85"/>
    <n v="3963"/>
    <n v="108"/>
    <n v="46"/>
    <n v="291"/>
    <n v="0.22327727260534858"/>
    <n v="0.77672272739465142"/>
    <n v="0.21811378450148869"/>
    <n v="195173"/>
    <n v="3844"/>
    <n v="35917"/>
    <n v="6634"/>
    <n v="47551"/>
    <n v="32464"/>
    <n v="2622"/>
    <n v="278"/>
    <n v="25287"/>
    <n v="25089"/>
    <n v="10067"/>
    <n v="1351"/>
    <n v="4069"/>
    <n v="0.29488197650289744"/>
    <n v="0.16633448274095289"/>
    <n v="6.0119825036964025"/>
    <n v="8.2183075290097454E-2"/>
    <n v="88071"/>
    <n v="2166"/>
    <n v="18972"/>
    <n v="4613"/>
    <n v="29353"/>
    <n v="10599"/>
    <n v="1267"/>
    <n v="154"/>
    <n v="12655"/>
    <n v="1176"/>
    <n v="3764"/>
    <n v="633"/>
    <n v="2719"/>
    <n v="0.7604092152922074"/>
    <n v="107102"/>
    <n v="1678"/>
    <n v="16945"/>
    <n v="2021"/>
    <n v="18198"/>
    <n v="21865"/>
    <n v="1355"/>
    <n v="124"/>
    <n v="12632"/>
    <n v="23913"/>
    <n v="6303"/>
    <n v="718"/>
    <n v="1350"/>
    <n v="0.57946630315026793"/>
    <n v="195173"/>
    <n v="131694"/>
    <n v="64"/>
    <n v="412"/>
    <n v="4690"/>
    <n v="978"/>
    <n v="332"/>
    <n v="13"/>
    <n v="58"/>
    <n v="56932"/>
    <n v="0.29170018393937686"/>
    <n v="0.70829981606062309"/>
    <n v="10604"/>
    <n v="8630"/>
    <n v="5"/>
    <n v="36"/>
    <n v="189"/>
    <n v="162"/>
    <n v="4"/>
    <n v="1"/>
    <s v="-"/>
    <n v="1577"/>
    <n v="0.14871746510750661"/>
    <n v="184569"/>
    <n v="123064"/>
    <n v="59"/>
    <n v="376"/>
    <n v="4501"/>
    <n v="816"/>
    <n v="328"/>
    <n v="12"/>
    <n v="58"/>
    <n v="55355"/>
    <n v="0.29991493696124483"/>
    <n v="236033"/>
    <n v="226338"/>
    <n v="9695"/>
    <n v="4.107476496930515E-2"/>
    <n v="5515"/>
    <n v="2897"/>
    <n v="4088"/>
    <n v="2665"/>
    <n v="108725"/>
    <n v="104566"/>
    <n v="4159"/>
    <n v="3.8252471832605196E-2"/>
    <n v="127308"/>
    <n v="121772"/>
    <n v="5536"/>
    <n v="4.3485091274703874E-2"/>
    <n v="55605"/>
    <n v="482"/>
    <n v="41812"/>
    <n v="1389"/>
    <n v="150"/>
    <n v="270"/>
    <n v="11502"/>
    <n v="0.20685190180739141"/>
    <n v="0.79314809819260856"/>
    <n v="0.76061505260318318"/>
    <n v="55605"/>
    <n v="357"/>
    <n v="40175"/>
    <n v="10722"/>
    <n v="863"/>
    <n v="398"/>
    <n v="1657"/>
    <n v="450"/>
    <n v="627"/>
    <n v="4"/>
    <n v="352"/>
    <n v="4.5049905584030214E-2"/>
    <n v="0.93302760543116625"/>
    <n v="55605"/>
    <n v="839"/>
    <n v="39308"/>
    <n v="11280"/>
    <n v="908"/>
    <n v="764"/>
    <n v="1664"/>
    <n v="472"/>
    <n v="14"/>
    <n v="4"/>
    <n v="352"/>
    <n v="0.93360309324701019"/>
    <n v="0.84682132901717466"/>
    <n v="55605"/>
    <n v="8748"/>
    <n v="106"/>
    <n v="24126"/>
    <n v="16099"/>
    <n v="2390"/>
    <n v="31"/>
    <n v="2523"/>
    <n v="1582"/>
    <n v="0.15732398165632586"/>
    <n v="36539.281359589964"/>
    <n v="0.24567934538260947"/>
    <n v="55605"/>
    <n v="3223"/>
    <n v="4"/>
    <n v="35"/>
    <n v="24"/>
    <n v="50335"/>
    <n v="1693"/>
    <n v="63"/>
    <n v="6"/>
    <n v="222"/>
    <n v="55605"/>
    <n v="1.0692923298264545"/>
    <n v="0.28853423059321326"/>
    <n v="0.9351979548588919"/>
    <n v="0.18990244185399946"/>
    <n v="25433"/>
    <n v="0.45738692563618377"/>
    <n v="0.45834309502784337"/>
    <n v="30172"/>
    <n v="17487"/>
    <n v="1726"/>
    <n v="8358"/>
    <n v="347"/>
    <n v="1368"/>
    <n v="0.15031022390072835"/>
    <n v="0.54261307436381623"/>
    <n v="0.31448610736444566"/>
    <n v="2.460210412732668E-2"/>
    <n v="55605"/>
    <n v="407"/>
    <n v="19134"/>
    <n v="26050"/>
    <n v="1037"/>
    <n v="1056"/>
    <n v="228"/>
    <n v="24503"/>
    <n v="0.37417498426400503"/>
    <n v="62683"/>
    <n v="62683"/>
    <n v="0.21028777316308936"/>
    <n v="0.96358901137469488"/>
    <n v="6040065"/>
    <n v="247147379.66999999"/>
    <n v="4247047.8852762999"/>
    <n v="11875"/>
    <n v="11875"/>
    <n v="3.9838031145792097E-2"/>
    <n v="0.59260294736842101"/>
    <n v="703716"/>
    <n v="28794651.287999999"/>
    <n v="3647487.9099977743"/>
    <n v="52905"/>
    <n v="52905"/>
    <n v="0.17748471896994786"/>
    <n v="0.1417444475947453"/>
    <n v="749899"/>
    <n v="30684367.281999998"/>
    <n v="4324805.24473402"/>
    <n v="29157"/>
    <n v="29157"/>
    <n v="9.7815366241504012E-2"/>
    <n v="0.68171176732860028"/>
    <n v="1987667"/>
    <n v="81331358.305999994"/>
    <n v="3823017.7454928067"/>
    <n v="50137"/>
    <n v="50137"/>
    <n v="0.16819868358371187"/>
    <n v="0.29623810758521651"/>
    <n v="1485249"/>
    <n v="7649237.7734161587"/>
    <n v="31644"/>
    <n v="31644"/>
    <n v="6.3094744659335102"/>
    <n v="19965701"/>
    <n v="32166.962722222201"/>
    <m/>
    <m/>
    <m/>
    <n v="0"/>
    <n v="0"/>
    <m/>
    <n v="0"/>
    <n v="59681"/>
    <n v="49210"/>
    <n v="49210"/>
    <n v="0.16508880106816246"/>
    <n v="0.16792440560861613"/>
    <n v="826356"/>
    <n v="11570389.105845693"/>
    <n v="9789"/>
    <n v="9789"/>
    <n v="3.2839956790413377E-2"/>
    <n v="0.18301154356931248"/>
    <n v="179150"/>
    <n v="2301616.3169502844"/>
    <n v="682"/>
    <n v="682"/>
    <n v="2.287961030857281E-3"/>
    <n v="0.18890029325513197"/>
    <n v="12883"/>
    <n v="73690.941097913848"/>
    <n v="298082"/>
    <n v="298082"/>
    <n v="0.38337879881108095"/>
    <n v="8.7589604786883178E-3"/>
    <n v="0.11284148129320634"/>
    <n v="9.6911537115017363E-2"/>
    <n v="0.10157525817101946"/>
    <n v="0.20323559904012545"/>
    <n v="0.30741820697824923"/>
    <n v="6.1152546801667991E-2"/>
    <n v="1.9579235214669689E-3"/>
    <n v="0"/>
    <n v="37637292.922810957"/>
    <n v="159.45775769833438"/>
    <n v="0"/>
    <n v="0"/>
    <n v="0.79183915835239971"/>
    <n v="1.2628827324992691"/>
    <n v="-3.073375"/>
    <n v="38"/>
    <b v="0"/>
    <b v="0"/>
    <b v="1"/>
    <b v="0"/>
    <b v="0"/>
    <b v="1"/>
    <b v="0"/>
    <b v="0"/>
    <m/>
    <m/>
    <m/>
    <m/>
    <m/>
    <m/>
    <m/>
    <m/>
    <m/>
    <n v="0"/>
    <n v="0"/>
    <n v="0"/>
    <n v="0"/>
    <n v="0"/>
    <n v="0"/>
    <n v="0"/>
    <n v="0"/>
    <n v="0"/>
    <n v="0"/>
    <n v="0"/>
    <n v="620"/>
    <n v="1"/>
    <n v="1"/>
    <m/>
    <n v="3"/>
    <n v="1"/>
    <m/>
    <m/>
    <n v="124"/>
    <m/>
    <n v="143"/>
    <m/>
    <m/>
    <m/>
    <m/>
    <n v="350"/>
    <m/>
    <m/>
    <m/>
    <n v="1"/>
    <m/>
    <m/>
    <n v="59"/>
    <n v="136"/>
    <m/>
    <n v="155"/>
    <m/>
    <m/>
    <m/>
    <m/>
    <m/>
    <m/>
    <m/>
    <n v="407"/>
    <m/>
    <m/>
    <m/>
    <n v="2"/>
    <m/>
    <m/>
    <n v="113"/>
    <n v="184"/>
    <n v="173"/>
    <m/>
    <m/>
    <m/>
    <m/>
    <m/>
    <m/>
    <m/>
    <m/>
    <n v="442"/>
    <m/>
    <m/>
    <m/>
    <n v="2"/>
    <n v="2"/>
    <m/>
    <n v="132"/>
    <n v="257"/>
    <n v="172"/>
    <m/>
    <m/>
    <n v="148"/>
    <m/>
    <m/>
    <m/>
    <n v="146"/>
    <n v="421"/>
    <m/>
    <m/>
    <m/>
    <n v="2"/>
    <m/>
    <m/>
    <n v="132"/>
    <n v="134"/>
    <m/>
    <n v="179"/>
    <m/>
    <m/>
    <n v="74"/>
    <m/>
    <m/>
    <m/>
    <n v="1"/>
    <m/>
    <m/>
    <m/>
    <n v="72"/>
    <n v="1621"/>
    <n v="0"/>
    <n v="0"/>
    <n v="3"/>
    <n v="8"/>
    <n v="2"/>
    <n v="0"/>
    <n v="304"/>
    <n v="835"/>
    <n v="0"/>
    <n v="822"/>
    <n v="0"/>
    <n v="0"/>
    <n v="222"/>
    <n v="0"/>
    <n v="0"/>
    <n v="1"/>
    <n v="0"/>
    <n v="218"/>
  </r>
  <r>
    <s v="MMR009"/>
    <s v="Magway"/>
    <s v="MMR009D002"/>
    <s v="Minbu"/>
    <s v="MMR009011"/>
    <s v="Sidoktaya"/>
    <n v="46"/>
    <n v="2"/>
    <x v="6"/>
    <n v="23632.528430197352"/>
    <n v="0.50274526721799961"/>
    <n v="0.13706181879392332"/>
    <n v="0.95581646840723"/>
    <n v="0.16113092584336455"/>
    <n v="0.30966711249814238"/>
    <n v="0.43353763336251899"/>
    <n v="0.8702226345083488"/>
    <n v="0.58089053803339519"/>
    <n v="0.13293135435992579"/>
    <n v="0.76122448979591839"/>
    <n v="0.53562152133580709"/>
    <n v="0.15483870967741936"/>
    <n v="1"/>
    <n v="23632.528430197352"/>
    <n v="47526"/>
    <n v="23338"/>
    <n v="24188"/>
    <n v="9.2308135144346197E-4"/>
    <n v="96.48586075740036"/>
    <n v="2830.4543539400001"/>
    <n v="16.790943805132798"/>
    <n v="1.4500828033760934E-2"/>
    <n v="45547"/>
    <n v="21706"/>
    <n v="23841"/>
    <n v="1979"/>
    <n v="1632"/>
    <n v="347"/>
    <n v="6514"/>
    <n v="3222"/>
    <n v="3292"/>
    <n v="97.873633049817741"/>
    <n v="41012"/>
    <n v="20116"/>
    <n v="20896"/>
    <n v="96.267228177641655"/>
    <n v="0.13706181879392332"/>
    <n v="13369"/>
    <n v="30837"/>
    <n v="3320"/>
    <n v="0.5412005058857865"/>
    <n v="21804.90475727211"/>
    <n v="0.43353763336251899"/>
    <n v="0.56646236663748106"/>
    <n v="10.76628725232675"/>
    <n v="34157"/>
    <n v="9830"/>
    <n v="20580"/>
    <n v="2789"/>
    <n v="605"/>
    <n v="353"/>
    <n v="10780"/>
    <n v="8532"/>
    <n v="2248"/>
    <n v="0.20853432282003712"/>
    <n v="45547"/>
    <n v="1979"/>
    <n v="4.3449623465870418E-2"/>
    <n v="515"/>
    <n v="1450"/>
    <n v="2149"/>
    <n v="2312"/>
    <n v="1875"/>
    <n v="1232"/>
    <n v="676"/>
    <n v="375"/>
    <n v="196"/>
    <n v="4.2251391465677184"/>
    <n v="10780"/>
    <n v="4.4087198515769943"/>
    <n v="277"/>
    <n v="61"/>
    <n v="149"/>
    <n v="2555"/>
    <n v="7342"/>
    <n v="218"/>
    <n v="136"/>
    <n v="42"/>
    <n v="10780"/>
    <n v="10104"/>
    <n v="91"/>
    <n v="70"/>
    <n v="358"/>
    <n v="110"/>
    <n v="47"/>
    <n v="10780"/>
    <n v="9145"/>
    <n v="232"/>
    <n v="4"/>
    <n v="1254"/>
    <n v="113"/>
    <n v="32"/>
    <n v="39619.129777365495"/>
    <n v="0.11632653061224489"/>
    <n v="1.0482374768089053E-2"/>
    <n v="0.8702226345083488"/>
    <n v="0.1297773654916512"/>
    <n v="10780"/>
    <n v="141"/>
    <n v="8446"/>
    <n v="5"/>
    <n v="1788"/>
    <n v="7"/>
    <n v="368"/>
    <n v="25"/>
    <n v="0.96289424860853434"/>
    <n v="3.7105751391465658E-2"/>
    <n v="10780"/>
    <n v="6232"/>
    <n v="30"/>
    <n v="4091"/>
    <n v="0.37949907235621522"/>
    <n v="381"/>
    <n v="46"/>
    <n v="0.58089053803339519"/>
    <n v="3.5343228200371057E-2"/>
    <n v="8.3441558441558428E-2"/>
    <n v="32365"/>
    <n v="30935"/>
    <n v="1430"/>
    <n v="0.95581646840723"/>
    <n v="15176"/>
    <n v="14888"/>
    <n v="288"/>
    <n v="0.98102266736953081"/>
    <n v="17189"/>
    <n v="16047"/>
    <n v="1142"/>
    <n v="0.93356216184769325"/>
    <n v="4357"/>
    <n v="4210"/>
    <n v="147"/>
    <n v="0.96626118889143908"/>
    <n v="28008"/>
    <n v="26725"/>
    <n v="1283"/>
    <n v="0.95419165952584972"/>
    <n v="19227"/>
    <n v="8052"/>
    <n v="10302"/>
    <n v="873"/>
    <n v="4.5404899360274614E-2"/>
    <n v="0.53580901856763929"/>
    <n v="9.2233676975945009"/>
    <n v="9314"/>
    <n v="3960"/>
    <n v="0.42516641614773459"/>
    <n v="4922"/>
    <n v="0.52845179299978529"/>
    <n v="432"/>
    <n v="4.6381790852480134E-2"/>
    <n v="9913"/>
    <n v="4092"/>
    <n v="5380"/>
    <n v="4.4487037223847475E-2"/>
    <n v="0.54272167860385356"/>
    <n v="441"/>
    <n v="26916"/>
    <n v="4337"/>
    <n v="14244"/>
    <n v="4857"/>
    <n v="2079"/>
    <n v="38"/>
    <n v="1243"/>
    <n v="30"/>
    <n v="42"/>
    <n v="46"/>
    <n v="4337"/>
    <n v="22579"/>
    <n v="8335"/>
    <n v="18581"/>
    <n v="3478"/>
    <n v="0.16113092584336455"/>
    <n v="0.83886907415663547"/>
    <n v="0.30966711249814238"/>
    <n v="0.12921682270768317"/>
    <n v="0.57426809332738893"/>
    <n v="13010"/>
    <n v="1859"/>
    <n v="6104"/>
    <n v="3027"/>
    <n v="1338"/>
    <n v="21"/>
    <n v="590"/>
    <n v="21"/>
    <n v="18"/>
    <n v="32"/>
    <n v="0.14289008455034588"/>
    <n v="0.85710991544965409"/>
    <n v="0.38793235972328977"/>
    <n v="0.15526518063028438"/>
    <n v="13906"/>
    <n v="2478"/>
    <n v="8140"/>
    <n v="1830"/>
    <n v="741"/>
    <n v="17"/>
    <n v="653"/>
    <n v="9"/>
    <n v="24"/>
    <n v="14"/>
    <n v="0.17819646195886668"/>
    <n v="0.82180353804113337"/>
    <n v="0.23644470012944052"/>
    <n v="38440"/>
    <n v="1941"/>
    <n v="2828"/>
    <n v="198"/>
    <n v="13790"/>
    <n v="6536"/>
    <n v="363"/>
    <n v="31"/>
    <n v="4272"/>
    <n v="4934"/>
    <n v="2450"/>
    <n v="334"/>
    <n v="763"/>
    <n v="0.29838709677419356"/>
    <n v="0.17003121748178981"/>
    <n v="5.8812729498164007"/>
    <n v="8.0396291462790814E-2"/>
    <n v="18859"/>
    <n v="1207"/>
    <n v="2024"/>
    <n v="134"/>
    <n v="8935"/>
    <n v="2203"/>
    <n v="160"/>
    <n v="15"/>
    <n v="2165"/>
    <n v="290"/>
    <n v="1048"/>
    <n v="147"/>
    <n v="531"/>
    <n v="0.77750676069781011"/>
    <n v="19581"/>
    <n v="734"/>
    <n v="804"/>
    <n v="64"/>
    <n v="4855"/>
    <n v="4333"/>
    <n v="203"/>
    <n v="16"/>
    <n v="2107"/>
    <n v="4644"/>
    <n v="1402"/>
    <n v="187"/>
    <n v="232"/>
    <n v="0.56141157244267403"/>
    <n v="38440"/>
    <n v="32055"/>
    <n v="6"/>
    <n v="33"/>
    <n v="130"/>
    <n v="214"/>
    <n v="44"/>
    <s v="-"/>
    <n v="6"/>
    <n v="5952"/>
    <n v="0.15483870967741936"/>
    <n v="0.84516129032258069"/>
    <n v="5489"/>
    <n v="4896"/>
    <s v="-"/>
    <n v="10"/>
    <n v="44"/>
    <n v="35"/>
    <n v="23"/>
    <s v="-"/>
    <s v="-"/>
    <n v="481"/>
    <n v="8.7629805064674798E-2"/>
    <n v="32951"/>
    <n v="27159"/>
    <n v="6"/>
    <n v="23"/>
    <n v="86"/>
    <n v="179"/>
    <n v="21"/>
    <s v="-"/>
    <n v="6"/>
    <n v="5471"/>
    <n v="0.16603441473703379"/>
    <n v="47526"/>
    <n v="44680"/>
    <n v="2846"/>
    <n v="5.9883011404283974E-2"/>
    <n v="1268"/>
    <n v="1133"/>
    <n v="1306"/>
    <n v="1123"/>
    <n v="23338"/>
    <n v="22073"/>
    <n v="1265"/>
    <n v="5.4203445025280655E-2"/>
    <n v="24188"/>
    <n v="22607"/>
    <n v="1581"/>
    <n v="6.5362989912353231E-2"/>
    <n v="10780"/>
    <n v="57"/>
    <n v="8149"/>
    <n v="1625"/>
    <n v="41"/>
    <n v="116"/>
    <n v="792"/>
    <n v="7.3469387755102047E-2"/>
    <n v="0.92653061224489797"/>
    <n v="0.76122448979591839"/>
    <n v="10780"/>
    <n v="700"/>
    <n v="773"/>
    <n v="4177"/>
    <n v="1082"/>
    <n v="541"/>
    <n v="3039"/>
    <n v="91"/>
    <n v="124"/>
    <n v="55"/>
    <n v="198"/>
    <n v="0.34053803339517624"/>
    <n v="0.53562152133580709"/>
    <n v="10780"/>
    <n v="556"/>
    <n v="739"/>
    <n v="4434"/>
    <n v="1093"/>
    <n v="593"/>
    <n v="3020"/>
    <n v="89"/>
    <n v="1"/>
    <n v="55"/>
    <n v="200"/>
    <n v="0.53979591836734697"/>
    <n v="0.64842300556586274"/>
    <n v="10780"/>
    <n v="1433"/>
    <n v="607"/>
    <n v="4142"/>
    <n v="3296"/>
    <n v="279"/>
    <n v="120"/>
    <n v="770"/>
    <n v="133"/>
    <n v="0.13293135435992579"/>
    <n v="6054.6243970315409"/>
    <n v="0.23024118738404453"/>
    <n v="10780"/>
    <n v="876"/>
    <s v="-"/>
    <n v="13"/>
    <n v="1"/>
    <n v="9759"/>
    <n v="126"/>
    <n v="2"/>
    <s v="-"/>
    <n v="3"/>
    <n v="10780"/>
    <n v="0.84434137291280154"/>
    <n v="0.2278342241835328"/>
    <n v="1.1843550867941111"/>
    <n v="0.24049659415513069"/>
    <n v="5586"/>
    <n v="0.51818181818181819"/>
    <n v="0.10066860098397881"/>
    <n v="5194"/>
    <n v="2607"/>
    <n v="84"/>
    <n v="1135"/>
    <n v="62"/>
    <n v="20"/>
    <n v="0.10528756957328386"/>
    <n v="0.48181818181818181"/>
    <n v="0.24183673469387756"/>
    <n v="5.7513914656771798E-3"/>
    <n v="10780"/>
    <n v="68"/>
    <n v="2581"/>
    <n v="1175"/>
    <n v="18"/>
    <n v="350"/>
    <n v="173"/>
    <n v="4620"/>
    <n v="0.26345083487940629"/>
    <n v="8645"/>
    <n v="8454"/>
    <n v="0.23159105851413544"/>
    <n v="0.855166784953868"/>
    <n v="722958"/>
    <n v="29581995.443999998"/>
    <n v="572795.53981343959"/>
    <n v="505"/>
    <n v="505"/>
    <n v="1.383410037256191E-2"/>
    <n v="0.56354455445544549"/>
    <n v="28459"/>
    <n v="1164485.362"/>
    <n v="155114.22269885271"/>
    <n v="15273"/>
    <n v="12678"/>
    <n v="0.34730440499671267"/>
    <n v="9.3197665246884359E-2"/>
    <n v="118156"/>
    <n v="4834707.2079999996"/>
    <n v="1036383.7235183425"/>
    <n v="699"/>
    <n v="651"/>
    <n v="1.7833662064431294E-2"/>
    <n v="0.57809523809523811"/>
    <n v="37634"/>
    <n v="1539908.0119999999"/>
    <n v="85358.046174703064"/>
    <n v="6705"/>
    <n v="6705"/>
    <n v="0.18367850098619329"/>
    <n v="0.30347054436987325"/>
    <n v="203477"/>
    <n v="1022959.8753566297"/>
    <m/>
    <m/>
    <n v="0"/>
    <m/>
    <n v="0"/>
    <m/>
    <m/>
    <m/>
    <n v="0"/>
    <n v="0"/>
    <m/>
    <n v="0"/>
    <n v="7710"/>
    <n v="333"/>
    <n v="320"/>
    <n v="8.7661626123164589E-3"/>
    <n v="0.17609374999999999"/>
    <n v="5635"/>
    <n v="78295.86612978288"/>
    <n v="6719"/>
    <n v="6533"/>
    <n v="0.17896668858207321"/>
    <n v="0.19450022960355121"/>
    <n v="127067"/>
    <n v="1536056.7370146294"/>
    <n v="658"/>
    <n v="658"/>
    <n v="1.8025421871575718E-2"/>
    <n v="0.18958966565349544"/>
    <n v="12475"/>
    <n v="71097.711499160272"/>
    <n v="39537"/>
    <n v="36504"/>
    <n v="4.6949697304096524E-2"/>
    <n v="1.07264810795029E-3"/>
    <n v="0.12566647288318794"/>
    <n v="3.403074204616003E-2"/>
    <n v="1.8726829818662541E-2"/>
    <n v="0.22442870186971559"/>
    <n v="1.7177447542745715E-2"/>
    <n v="0.33699779218245579"/>
    <n v="1.5598233598459858E-2"/>
    <n v="0"/>
    <n v="4558061.7222055411"/>
    <n v="95.906697853922935"/>
    <n v="3033"/>
    <n v="7.6712952424311406E-2"/>
    <n v="1.2020638895212079"/>
    <n v="0.76808483777300851"/>
    <n v="-3.4721320000000002"/>
    <n v="29"/>
    <b v="0"/>
    <b v="0"/>
    <b v="1"/>
    <b v="0"/>
    <b v="0"/>
    <b v="1"/>
    <b v="0"/>
    <b v="0"/>
    <m/>
    <m/>
    <m/>
    <m/>
    <m/>
    <m/>
    <m/>
    <m/>
    <m/>
    <n v="0"/>
    <n v="0"/>
    <n v="0"/>
    <n v="0"/>
    <n v="0"/>
    <n v="0"/>
    <n v="0"/>
    <n v="0"/>
    <n v="0"/>
    <n v="0"/>
    <n v="0"/>
    <n v="620"/>
    <n v="1"/>
    <n v="6"/>
    <m/>
    <m/>
    <m/>
    <m/>
    <m/>
    <n v="162"/>
    <m/>
    <n v="6"/>
    <m/>
    <m/>
    <m/>
    <m/>
    <n v="24"/>
    <m/>
    <m/>
    <m/>
    <m/>
    <m/>
    <n v="3"/>
    <m/>
    <n v="203"/>
    <m/>
    <n v="3"/>
    <m/>
    <m/>
    <m/>
    <m/>
    <m/>
    <m/>
    <m/>
    <n v="22"/>
    <m/>
    <m/>
    <m/>
    <n v="1"/>
    <m/>
    <n v="3"/>
    <m/>
    <n v="204"/>
    <n v="4"/>
    <m/>
    <m/>
    <m/>
    <m/>
    <m/>
    <m/>
    <m/>
    <m/>
    <n v="23"/>
    <m/>
    <m/>
    <m/>
    <n v="1"/>
    <n v="1"/>
    <n v="3"/>
    <m/>
    <n v="209"/>
    <n v="10"/>
    <m/>
    <m/>
    <n v="2"/>
    <m/>
    <m/>
    <m/>
    <m/>
    <n v="15"/>
    <m/>
    <m/>
    <n v="1"/>
    <n v="23"/>
    <n v="3"/>
    <n v="6"/>
    <m/>
    <n v="212"/>
    <m/>
    <n v="59"/>
    <m/>
    <n v="1"/>
    <n v="8"/>
    <m/>
    <m/>
    <m/>
    <n v="6"/>
    <m/>
    <m/>
    <m/>
    <n v="1"/>
    <n v="90"/>
    <n v="0"/>
    <n v="0"/>
    <n v="1"/>
    <n v="25"/>
    <n v="1"/>
    <n v="15"/>
    <n v="0"/>
    <n v="990"/>
    <n v="0"/>
    <n v="82"/>
    <n v="0"/>
    <n v="0"/>
    <n v="10"/>
    <n v="0"/>
    <n v="0"/>
    <n v="6"/>
    <n v="0"/>
    <n v="1"/>
  </r>
  <r>
    <s v="MMR009"/>
    <s v="Magway"/>
    <s v="MMR009D003"/>
    <s v="Thayet"/>
    <s v="MMR009012"/>
    <s v="Thayet"/>
    <n v="53"/>
    <n v="8"/>
    <x v="6"/>
    <n v="63723.322676404176"/>
    <n v="0.38931332308160105"/>
    <n v="0.1940736197494897"/>
    <n v="0.93023619176583938"/>
    <n v="0.14886440992635683"/>
    <n v="0.29413948882975433"/>
    <n v="0.31898013897247907"/>
    <n v="0.32950870167873092"/>
    <n v="0.39003542276297554"/>
    <n v="0.24899892191590944"/>
    <n v="0.18627752964731248"/>
    <n v="0.49256892037578931"/>
    <n v="0.13807653135457587"/>
    <n v="1"/>
    <n v="63723.322676404176"/>
    <n v="104347"/>
    <n v="49385"/>
    <n v="54962"/>
    <n v="2.0266963299892886E-3"/>
    <n v="89.852989338088136"/>
    <n v="1206.1111442900001"/>
    <n v="86.515244050270184"/>
    <n v="7.4715435346065978E-2"/>
    <n v="99610"/>
    <n v="45869"/>
    <n v="53741"/>
    <n v="4737"/>
    <n v="3516"/>
    <n v="1221"/>
    <n v="20251"/>
    <n v="9403"/>
    <n v="10848"/>
    <n v="86.679572271386434"/>
    <n v="84096"/>
    <n v="39982"/>
    <n v="44114"/>
    <n v="90.633359024346021"/>
    <n v="0.1940736197494897"/>
    <n v="23320"/>
    <n v="73108"/>
    <n v="7919"/>
    <n v="0.42729933796574926"/>
    <n v="59759.595981287959"/>
    <n v="0.31898013897247907"/>
    <n v="0.68101986102752088"/>
    <n v="10.831919899327023"/>
    <n v="81027"/>
    <n v="21108"/>
    <n v="51279"/>
    <n v="6613"/>
    <n v="1388"/>
    <n v="639"/>
    <n v="25972"/>
    <n v="20084"/>
    <n v="5888"/>
    <n v="0.22670568304327737"/>
    <n v="99610"/>
    <n v="4737"/>
    <n v="4.7555466318642707E-2"/>
    <n v="1290"/>
    <n v="4086"/>
    <n v="6814"/>
    <n v="6124"/>
    <n v="3888"/>
    <n v="2066"/>
    <n v="950"/>
    <n v="472"/>
    <n v="282"/>
    <n v="3.8352841521638688"/>
    <n v="25972"/>
    <n v="4.0176728784845217"/>
    <n v="556"/>
    <n v="677"/>
    <n v="1320"/>
    <n v="14298"/>
    <n v="8516"/>
    <n v="297"/>
    <n v="169"/>
    <n v="139"/>
    <n v="25972"/>
    <n v="23735"/>
    <n v="337"/>
    <n v="610"/>
    <n v="1162"/>
    <n v="31"/>
    <n v="97"/>
    <n v="25972"/>
    <n v="8148"/>
    <n v="398"/>
    <n v="12"/>
    <n v="16814"/>
    <n v="573"/>
    <n v="27"/>
    <n v="32776.338364392424"/>
    <n v="0.64738949638071774"/>
    <n v="2.2062220853226552E-2"/>
    <n v="0.32950870167873092"/>
    <n v="0.67049129832126908"/>
    <n v="25972"/>
    <n v="1303"/>
    <n v="10705"/>
    <n v="49"/>
    <n v="11423"/>
    <n v="61"/>
    <n v="2002"/>
    <n v="429"/>
    <n v="0.90405051594024333"/>
    <n v="9.5949484059756673E-2"/>
    <n v="25972"/>
    <n v="9666"/>
    <n v="464"/>
    <n v="13788"/>
    <n v="0.53087940859387028"/>
    <n v="1825"/>
    <n v="229"/>
    <n v="0.39003542276297554"/>
    <n v="7.0267980902510394E-2"/>
    <n v="0.38322039119051288"/>
    <n v="76802"/>
    <n v="71444"/>
    <n v="5358"/>
    <n v="0.93023619176583938"/>
    <n v="34317"/>
    <n v="33293"/>
    <n v="1024"/>
    <n v="0.97016056182067201"/>
    <n v="42485"/>
    <n v="38151"/>
    <n v="4334"/>
    <n v="0.89798752500882661"/>
    <n v="14449"/>
    <n v="13879"/>
    <n v="570"/>
    <n v="0.96055090317669045"/>
    <n v="62353"/>
    <n v="57565"/>
    <n v="4788"/>
    <n v="0.9232113931967989"/>
    <n v="39664"/>
    <n v="13231"/>
    <n v="24426"/>
    <n v="2007"/>
    <n v="5.0600040338846311E-2"/>
    <n v="0.61582291246470355"/>
    <n v="6.5924265072247135"/>
    <n v="18789"/>
    <n v="6551"/>
    <n v="0.34866145084890093"/>
    <n v="11261"/>
    <n v="0.59934003938474645"/>
    <n v="977"/>
    <n v="5.1998509766352653E-2"/>
    <n v="20875"/>
    <n v="6680"/>
    <n v="13165"/>
    <n v="4.9341317365269463E-2"/>
    <n v="0.63065868263473057"/>
    <n v="1030"/>
    <n v="64636"/>
    <n v="9622"/>
    <n v="36002"/>
    <n v="8556"/>
    <n v="4800"/>
    <n v="166"/>
    <n v="3792"/>
    <n v="69"/>
    <n v="63"/>
    <n v="1566"/>
    <n v="9622"/>
    <n v="55014"/>
    <n v="19012"/>
    <n v="45624"/>
    <n v="10456"/>
    <n v="0.14886440992635683"/>
    <n v="0.85113559007364314"/>
    <n v="0.29413948882975433"/>
    <n v="0.1617674361037193"/>
    <n v="0.57263753945169871"/>
    <n v="29701"/>
    <n v="3468"/>
    <n v="15920"/>
    <n v="4870"/>
    <n v="2847"/>
    <n v="110"/>
    <n v="1609"/>
    <n v="28"/>
    <n v="37"/>
    <n v="812"/>
    <n v="0.11676374532844012"/>
    <n v="0.88323625467155986"/>
    <n v="0.3472273660819501"/>
    <n v="0.18325982290158579"/>
    <n v="34935"/>
    <n v="6154"/>
    <n v="20082"/>
    <n v="3686"/>
    <n v="1953"/>
    <n v="56"/>
    <n v="2183"/>
    <n v="41"/>
    <n v="26"/>
    <n v="754"/>
    <n v="0.17615571776155717"/>
    <n v="0.82384428223844286"/>
    <n v="0.24900529554887649"/>
    <n v="89349"/>
    <n v="4695"/>
    <n v="5684"/>
    <n v="829"/>
    <n v="28985"/>
    <n v="13275"/>
    <n v="1847"/>
    <n v="146"/>
    <n v="8816"/>
    <n v="11868"/>
    <n v="7235"/>
    <n v="636"/>
    <n v="5333"/>
    <n v="0.28140214216163584"/>
    <n v="0.14857469025954403"/>
    <n v="6.7306214689265538"/>
    <n v="9.2006783218321606E-2"/>
    <n v="41741"/>
    <n v="2650"/>
    <n v="3653"/>
    <n v="594"/>
    <n v="17173"/>
    <n v="4966"/>
    <n v="939"/>
    <n v="91"/>
    <n v="4308"/>
    <n v="453"/>
    <n v="3124"/>
    <n v="301"/>
    <n v="3489"/>
    <n v="0.71811887592534918"/>
    <n v="47608"/>
    <n v="2045"/>
    <n v="2031"/>
    <n v="235"/>
    <n v="11812"/>
    <n v="8309"/>
    <n v="908"/>
    <n v="55"/>
    <n v="4508"/>
    <n v="11415"/>
    <n v="4111"/>
    <n v="335"/>
    <n v="1844"/>
    <n v="0.53226348512854982"/>
    <n v="89349"/>
    <n v="75091"/>
    <n v="26"/>
    <n v="133"/>
    <n v="1088"/>
    <n v="463"/>
    <n v="91"/>
    <n v="109"/>
    <n v="11"/>
    <n v="12337"/>
    <n v="0.13807653135457587"/>
    <n v="0.86192346864542413"/>
    <n v="17513"/>
    <n v="14889"/>
    <n v="16"/>
    <n v="55"/>
    <n v="140"/>
    <n v="133"/>
    <n v="23"/>
    <n v="50"/>
    <n v="3"/>
    <n v="2204"/>
    <n v="0.1258493690401416"/>
    <n v="71836"/>
    <n v="60202"/>
    <n v="10"/>
    <n v="78"/>
    <n v="948"/>
    <n v="330"/>
    <n v="68"/>
    <n v="59"/>
    <n v="8"/>
    <n v="10133"/>
    <n v="0.14105740854167828"/>
    <n v="104347"/>
    <n v="99961"/>
    <n v="4386"/>
    <n v="4.2032832759926017E-2"/>
    <n v="2098"/>
    <n v="1338"/>
    <n v="2203"/>
    <n v="1450"/>
    <n v="49385"/>
    <n v="47446"/>
    <n v="1939"/>
    <n v="3.9262934089298367E-2"/>
    <n v="54962"/>
    <n v="52515"/>
    <n v="2447"/>
    <n v="4.4521669517120922E-2"/>
    <n v="25972"/>
    <n v="394"/>
    <n v="4444"/>
    <n v="17346"/>
    <n v="223"/>
    <n v="582"/>
    <n v="2983"/>
    <n v="0.11485445864777452"/>
    <n v="0.88514554135222545"/>
    <n v="0.18627752964731248"/>
    <n v="25972"/>
    <n v="1698"/>
    <n v="3062"/>
    <n v="7777"/>
    <n v="548"/>
    <n v="735"/>
    <n v="6543"/>
    <n v="308"/>
    <n v="256"/>
    <n v="81"/>
    <n v="4964"/>
    <n v="0.29208378253503775"/>
    <n v="0.49256892037578931"/>
    <n v="25972"/>
    <n v="1572"/>
    <n v="3550"/>
    <n v="7168"/>
    <n v="584"/>
    <n v="1200"/>
    <n v="5582"/>
    <n v="287"/>
    <n v="5"/>
    <n v="81"/>
    <n v="5943"/>
    <n v="0.48444478669336211"/>
    <n v="0.33942322501155087"/>
    <n v="25972"/>
    <n v="6467"/>
    <n v="197"/>
    <n v="7703"/>
    <n v="3213"/>
    <n v="5200"/>
    <n v="15"/>
    <n v="2293"/>
    <n v="884"/>
    <n v="0.24899892191590944"/>
    <n v="24802.782612043738"/>
    <n v="0.53750192515016171"/>
    <n v="25972"/>
    <n v="2251"/>
    <n v="2"/>
    <n v="9"/>
    <n v="9"/>
    <n v="22767"/>
    <n v="865"/>
    <n v="12"/>
    <n v="8"/>
    <n v="49"/>
    <n v="25972"/>
    <n v="1.2418373633143385"/>
    <n v="0.3350931996341554"/>
    <n v="0.80525842557281502"/>
    <n v="0.163516761927541"/>
    <n v="14106"/>
    <n v="0.54312336362236258"/>
    <n v="0.25421254663086379"/>
    <n v="11609"/>
    <n v="11866"/>
    <n v="402"/>
    <n v="7174"/>
    <n v="270"/>
    <n v="932"/>
    <n v="0.27622054520252581"/>
    <n v="0.44698136454643461"/>
    <n v="0.45687663637763748"/>
    <n v="3.5884799014323114E-2"/>
    <n v="25972"/>
    <n v="240"/>
    <n v="8747"/>
    <n v="7035"/>
    <n v="99"/>
    <n v="232"/>
    <n v="223"/>
    <n v="12614"/>
    <n v="0.35842445710765442"/>
    <n v="26270"/>
    <n v="26270"/>
    <n v="0.29940733986779122"/>
    <n v="0.80778035782261126"/>
    <n v="2122039"/>
    <n v="86829591.802000001"/>
    <n v="1779907.5976932882"/>
    <n v="259"/>
    <n v="259"/>
    <n v="2.951903350809209E-3"/>
    <n v="0.55227799227799235"/>
    <n v="14304"/>
    <n v="585291.07200000004"/>
    <n v="79553.631047530405"/>
    <n v="24790"/>
    <n v="23879"/>
    <n v="0.27215637109642127"/>
    <n v="0.11862933958708488"/>
    <n v="283275"/>
    <n v="11591046.449999999"/>
    <n v="1952027.6805406609"/>
    <n v="8248"/>
    <n v="8248"/>
    <n v="9.4005014816503307E-2"/>
    <n v="0.67169980601357904"/>
    <n v="554018"/>
    <n v="22669308.524"/>
    <n v="1081464.154913903"/>
    <n v="3803"/>
    <n v="3803"/>
    <n v="4.3343970822885797E-2"/>
    <n v="0.26170128845648172"/>
    <n v="99525"/>
    <n v="580211.2462313592"/>
    <n v="7985"/>
    <n v="7985"/>
    <n v="6.3620000000000001"/>
    <n v="5080057"/>
    <n v="8184.5362777777727"/>
    <m/>
    <m/>
    <m/>
    <n v="0"/>
    <n v="0"/>
    <m/>
    <n v="0"/>
    <n v="17296"/>
    <n v="10250"/>
    <n v="10250"/>
    <n v="0.11682242990654206"/>
    <n v="0.15740000000000001"/>
    <n v="161335"/>
    <n v="2410007.8913822058"/>
    <n v="7046"/>
    <n v="7046"/>
    <n v="8.0305447914292227E-2"/>
    <n v="0.17150014192449617"/>
    <n v="120839"/>
    <n v="1656674.6929442948"/>
    <m/>
    <m/>
    <n v="0"/>
    <n v="0"/>
    <m/>
    <n v="0"/>
    <n v="88651"/>
    <n v="87740"/>
    <n v="0.11284698776740711"/>
    <n v="2.5781871847347813E-3"/>
    <n v="0.18657611776476288"/>
    <n v="8.3390888685313802E-3"/>
    <n v="0.11336284186161209"/>
    <n v="6.0819764995438848E-2"/>
    <n v="0.25262542658914894"/>
    <n v="0.17365841519484326"/>
    <n v="0"/>
    <n v="0"/>
    <n v="9539846.8947532419"/>
    <n v="91.424256516749324"/>
    <n v="911"/>
    <n v="1.0276251818930413E-2"/>
    <n v="1.1770538403402104"/>
    <n v="0.8408483233825601"/>
    <n v="-1.491743"/>
    <n v="133"/>
    <b v="0"/>
    <b v="0"/>
    <b v="0"/>
    <b v="0"/>
    <b v="0"/>
    <b v="1"/>
    <b v="0"/>
    <b v="0"/>
    <m/>
    <m/>
    <m/>
    <m/>
    <m/>
    <m/>
    <m/>
    <m/>
    <m/>
    <n v="0"/>
    <n v="0"/>
    <n v="0"/>
    <n v="0"/>
    <n v="0"/>
    <n v="0"/>
    <n v="0"/>
    <n v="0"/>
    <n v="0"/>
    <n v="0"/>
    <n v="0"/>
    <n v="620"/>
    <n v="1"/>
    <n v="387"/>
    <m/>
    <n v="9"/>
    <n v="24"/>
    <m/>
    <m/>
    <n v="108"/>
    <m/>
    <n v="96"/>
    <m/>
    <m/>
    <m/>
    <n v="166"/>
    <m/>
    <m/>
    <m/>
    <n v="1"/>
    <m/>
    <m/>
    <m/>
    <n v="1"/>
    <n v="7"/>
    <m/>
    <m/>
    <m/>
    <m/>
    <m/>
    <m/>
    <m/>
    <m/>
    <m/>
    <n v="6"/>
    <m/>
    <m/>
    <n v="2"/>
    <n v="1"/>
    <m/>
    <m/>
    <m/>
    <n v="7"/>
    <m/>
    <m/>
    <m/>
    <m/>
    <m/>
    <m/>
    <m/>
    <m/>
    <m/>
    <n v="3"/>
    <m/>
    <m/>
    <n v="1"/>
    <n v="1"/>
    <m/>
    <m/>
    <m/>
    <n v="9"/>
    <m/>
    <m/>
    <m/>
    <n v="2"/>
    <m/>
    <m/>
    <m/>
    <m/>
    <n v="12"/>
    <m/>
    <m/>
    <m/>
    <n v="2"/>
    <m/>
    <m/>
    <m/>
    <n v="7"/>
    <m/>
    <m/>
    <m/>
    <m/>
    <n v="2"/>
    <m/>
    <m/>
    <m/>
    <m/>
    <m/>
    <m/>
    <m/>
    <m/>
    <n v="408"/>
    <n v="0"/>
    <n v="0"/>
    <n v="13"/>
    <n v="28"/>
    <n v="0"/>
    <n v="0"/>
    <n v="1"/>
    <n v="138"/>
    <n v="0"/>
    <n v="96"/>
    <n v="0"/>
    <n v="0"/>
    <n v="4"/>
    <n v="0"/>
    <n v="0"/>
    <n v="0"/>
    <n v="0"/>
    <n v="166"/>
  </r>
  <r>
    <s v="MMR009"/>
    <s v="Magway"/>
    <s v="MMR009D003"/>
    <s v="Thayet"/>
    <s v="MMR009013"/>
    <s v="Minhla"/>
    <n v="63"/>
    <n v="6"/>
    <x v="6"/>
    <n v="84999.430755909314"/>
    <n v="0.41813891680077414"/>
    <n v="8.5636834106871479E-2"/>
    <n v="0.9290932670485248"/>
    <n v="0.15614770506087652"/>
    <n v="0.29986105550714742"/>
    <n v="0.3411296924336335"/>
    <n v="0.44380494592372399"/>
    <n v="0.57716146986275374"/>
    <n v="0.21829738789450381"/>
    <n v="0.15188792612737967"/>
    <n v="0.57890076528998802"/>
    <n v="0.23574595235388687"/>
    <n v="1"/>
    <n v="84999.430755909314"/>
    <n v="146082"/>
    <n v="73133"/>
    <n v="72949"/>
    <n v="2.8373010558760221E-3"/>
    <n v="100.25223101070611"/>
    <n v="2383.1757070100002"/>
    <n v="61.297200861147843"/>
    <n v="5.2936879484207021E-2"/>
    <n v="123467"/>
    <n v="58660"/>
    <n v="64807"/>
    <n v="22615"/>
    <n v="14473"/>
    <n v="8142"/>
    <n v="12510"/>
    <n v="5892"/>
    <n v="6618"/>
    <n v="89.029918404351776"/>
    <n v="133572"/>
    <n v="67241"/>
    <n v="66331"/>
    <n v="101.37190755453709"/>
    <n v="8.5636834106871479E-2"/>
    <n v="35004"/>
    <n v="102612"/>
    <n v="8466"/>
    <n v="0.42363466261255994"/>
    <n v="84196.601216232011"/>
    <n v="0.3411296924336335"/>
    <n v="0.65887030756636644"/>
    <n v="8.2504970178926449"/>
    <n v="111078"/>
    <n v="29043"/>
    <n v="72588"/>
    <n v="7150"/>
    <n v="1681"/>
    <n v="616"/>
    <n v="31622"/>
    <n v="26495"/>
    <n v="5127"/>
    <n v="0.16213395737145025"/>
    <n v="123467"/>
    <n v="22615"/>
    <n v="0.18316635214267779"/>
    <n v="1483"/>
    <n v="4797"/>
    <n v="8098"/>
    <n v="7548"/>
    <n v="4700"/>
    <n v="2604"/>
    <n v="1288"/>
    <n v="678"/>
    <n v="426"/>
    <n v="3.9044652457150084"/>
    <n v="31622"/>
    <n v="4.6196319018404912"/>
    <n v="1799"/>
    <n v="1105"/>
    <n v="1002"/>
    <n v="11477"/>
    <n v="15464"/>
    <n v="531"/>
    <n v="207"/>
    <n v="37"/>
    <n v="31622"/>
    <n v="27377"/>
    <n v="740"/>
    <n v="613"/>
    <n v="2526"/>
    <n v="81"/>
    <n v="285"/>
    <n v="31622"/>
    <n v="13219"/>
    <n v="791"/>
    <n v="24"/>
    <n v="16490"/>
    <n v="995"/>
    <n v="103"/>
    <n v="54701.558092467269"/>
    <n v="0.5214723926380368"/>
    <n v="3.1465435456327871E-2"/>
    <n v="0.44380494592372399"/>
    <n v="0.55619505407627601"/>
    <n v="31622"/>
    <n v="985"/>
    <n v="19942"/>
    <n v="23"/>
    <n v="7103"/>
    <n v="49"/>
    <n v="3392"/>
    <n v="128"/>
    <n v="0.88713553854911142"/>
    <n v="0.11286446145088858"/>
    <n v="31622"/>
    <n v="18037"/>
    <n v="214"/>
    <n v="9967"/>
    <n v="0.31519195496806018"/>
    <n v="3210"/>
    <n v="194"/>
    <n v="0.57716146986275374"/>
    <n v="0.10151160584403264"/>
    <n v="0.33452975776358229"/>
    <n v="92530"/>
    <n v="85969"/>
    <n v="6561"/>
    <n v="0.9290932670485248"/>
    <n v="43262"/>
    <n v="41767"/>
    <n v="1495"/>
    <n v="0.96544311404928107"/>
    <n v="49268"/>
    <n v="44202"/>
    <n v="5066"/>
    <n v="0.89717463668100994"/>
    <n v="9045"/>
    <n v="8762"/>
    <n v="283"/>
    <n v="0.96871199557766718"/>
    <n v="83485"/>
    <n v="77207"/>
    <n v="6278"/>
    <n v="0.92480086243037674"/>
    <n v="52930"/>
    <n v="18371"/>
    <n v="31500"/>
    <n v="3059"/>
    <n v="5.7793311921405632E-2"/>
    <n v="0.59512563763461179"/>
    <n v="6.0055573716900952"/>
    <n v="25645"/>
    <n v="9069"/>
    <n v="0.35363618639110939"/>
    <n v="15125"/>
    <n v="0.58978358354455063"/>
    <n v="1451"/>
    <n v="5.6580230064340029E-2"/>
    <n v="27285"/>
    <n v="9302"/>
    <n v="16375"/>
    <n v="5.8933479934029684E-2"/>
    <n v="0.60014660069635328"/>
    <n v="1608"/>
    <n v="84926"/>
    <n v="13261"/>
    <n v="46199"/>
    <n v="12099"/>
    <n v="6915"/>
    <n v="171"/>
    <n v="4766"/>
    <n v="114"/>
    <n v="102"/>
    <n v="1299"/>
    <n v="13261"/>
    <n v="71665"/>
    <n v="25466.000000000004"/>
    <n v="59460"/>
    <n v="13367"/>
    <n v="0.15614770506087652"/>
    <n v="0.8438522949391235"/>
    <n v="0.29986105550714742"/>
    <n v="0.15739585050514565"/>
    <n v="0.57185667522313544"/>
    <n v="41838"/>
    <n v="5175"/>
    <n v="21826"/>
    <n v="7398"/>
    <n v="4206"/>
    <n v="127"/>
    <n v="2283"/>
    <n v="44"/>
    <n v="68"/>
    <n v="711"/>
    <n v="0.12369138104115876"/>
    <n v="0.87630861895884127"/>
    <n v="0.35462976241694155"/>
    <n v="0.17780486638940676"/>
    <n v="43088"/>
    <n v="8086"/>
    <n v="24373"/>
    <n v="4701"/>
    <n v="2709"/>
    <n v="44"/>
    <n v="2483"/>
    <n v="70"/>
    <n v="34"/>
    <n v="588"/>
    <n v="0.18766245822502786"/>
    <n v="0.81233754177497219"/>
    <n v="0.24668121054585965"/>
    <n v="123158"/>
    <n v="6504"/>
    <n v="14113"/>
    <n v="1884"/>
    <n v="39369"/>
    <n v="18190"/>
    <n v="2112"/>
    <n v="249"/>
    <n v="12692"/>
    <n v="16701"/>
    <n v="8296"/>
    <n v="611"/>
    <n v="2437"/>
    <n v="0.28330274931388949"/>
    <n v="0.1476964549602949"/>
    <n v="6.7706432105552503"/>
    <n v="9.2553875596499649E-2"/>
    <n v="61721"/>
    <n v="3868"/>
    <n v="10619"/>
    <n v="1498"/>
    <n v="26374"/>
    <n v="6051"/>
    <n v="1210"/>
    <n v="160"/>
    <n v="6269"/>
    <n v="464"/>
    <n v="3334"/>
    <n v="299"/>
    <n v="1575"/>
    <n v="0.80394031204938354"/>
    <n v="61437"/>
    <n v="2636"/>
    <n v="3494"/>
    <n v="386"/>
    <n v="12995"/>
    <n v="12139"/>
    <n v="902"/>
    <n v="89"/>
    <n v="6423"/>
    <n v="16237"/>
    <n v="4962"/>
    <n v="312"/>
    <n v="862"/>
    <n v="0.52984357960186856"/>
    <n v="123158"/>
    <n v="92460"/>
    <n v="38"/>
    <n v="161"/>
    <n v="836"/>
    <n v="400"/>
    <n v="170"/>
    <n v="24"/>
    <n v="35"/>
    <n v="29034"/>
    <n v="0.23574595235388687"/>
    <n v="0.76425404764611315"/>
    <n v="10623"/>
    <n v="8592"/>
    <n v="12"/>
    <n v="12"/>
    <n v="113"/>
    <n v="38"/>
    <n v="6"/>
    <n v="24"/>
    <n v="2"/>
    <n v="1824"/>
    <n v="0.17170290878282971"/>
    <n v="112535"/>
    <n v="83868"/>
    <n v="26"/>
    <n v="149"/>
    <n v="723"/>
    <n v="362"/>
    <n v="164"/>
    <s v="-"/>
    <n v="33"/>
    <n v="27210"/>
    <n v="0.24179144266228283"/>
    <n v="146082"/>
    <n v="140940"/>
    <n v="5142"/>
    <n v="3.5199408551361562E-2"/>
    <n v="2905"/>
    <n v="1617"/>
    <n v="1978"/>
    <n v="1625"/>
    <n v="73133"/>
    <n v="70866"/>
    <n v="2267"/>
    <n v="3.0998318132717105E-2"/>
    <n v="72949"/>
    <n v="70074"/>
    <n v="2875"/>
    <n v="3.9411095422829646E-2"/>
    <n v="31622"/>
    <n v="173"/>
    <n v="4630"/>
    <n v="21380"/>
    <n v="593"/>
    <n v="1488"/>
    <n v="3358"/>
    <n v="0.10619189172095377"/>
    <n v="0.89380810827904622"/>
    <n v="0.15188792612737967"/>
    <n v="31622"/>
    <n v="5064"/>
    <n v="3827"/>
    <n v="9277"/>
    <n v="2846"/>
    <n v="1515"/>
    <n v="8064"/>
    <n v="327"/>
    <n v="138"/>
    <n v="534"/>
    <n v="30"/>
    <n v="0.31326291822149138"/>
    <n v="0.57890076528998802"/>
    <n v="31622"/>
    <n v="4676"/>
    <n v="4363"/>
    <n v="5042"/>
    <n v="1729"/>
    <n v="5656"/>
    <n v="9096"/>
    <n v="486"/>
    <n v="5"/>
    <n v="540"/>
    <n v="29"/>
    <n v="0.46081841755739678"/>
    <n v="0.36539434570868384"/>
    <n v="31622"/>
    <n v="6903"/>
    <n v="102"/>
    <n v="8914"/>
    <n v="3821"/>
    <n v="7949"/>
    <n v="85"/>
    <n v="3003"/>
    <n v="845"/>
    <n v="0.21829738789450381"/>
    <n v="26952.523591170702"/>
    <n v="0.56463854278666747"/>
    <n v="31622"/>
    <n v="4237"/>
    <n v="18"/>
    <n v="7"/>
    <n v="12"/>
    <n v="24766"/>
    <n v="2505"/>
    <n v="48"/>
    <n v="1"/>
    <n v="28"/>
    <n v="31622"/>
    <n v="1.2611156789576876"/>
    <n v="0.34029519521209961"/>
    <n v="0.79294866972592093"/>
    <n v="0.16101712783210026"/>
    <n v="17614"/>
    <n v="0.55701726646005945"/>
    <n v="0.31743228387608352"/>
    <n v="14008"/>
    <n v="12932"/>
    <n v="749"/>
    <n v="10286"/>
    <n v="406"/>
    <n v="1498"/>
    <n v="0.32527986844601858"/>
    <n v="0.44298273353994055"/>
    <n v="0.40895579027259504"/>
    <n v="4.7372082727215228E-2"/>
    <n v="31622"/>
    <n v="762"/>
    <n v="15903"/>
    <n v="4793"/>
    <n v="172"/>
    <n v="104"/>
    <n v="78"/>
    <n v="14849"/>
    <n v="0.53491240275757379"/>
    <n v="14449"/>
    <n v="14449"/>
    <n v="0.11700258314236435"/>
    <n v="0.79451519136272408"/>
    <n v="1147995"/>
    <n v="46973659.409999996"/>
    <n v="978983.05592197657"/>
    <n v="559"/>
    <n v="559"/>
    <n v="4.5265723563278886E-3"/>
    <n v="0.54035778175313065"/>
    <n v="30206"/>
    <n v="1235969.108"/>
    <n v="171700.69403694785"/>
    <n v="49183"/>
    <n v="48385"/>
    <n v="0.39180358400881021"/>
    <n v="9.9500051668905645E-2"/>
    <n v="481431"/>
    <n v="19699193.658"/>
    <n v="3955310.4955383339"/>
    <n v="3390"/>
    <n v="3390"/>
    <n v="2.7450948636764838E-2"/>
    <n v="0.63950442477876113"/>
    <n v="216792"/>
    <n v="8870695.0559999999"/>
    <n v="444491.2081908501"/>
    <n v="908"/>
    <n v="908"/>
    <n v="7.3526434696703459E-3"/>
    <n v="0.28169603524229075"/>
    <n v="25578"/>
    <n v="138530.58416462637"/>
    <n v="22582"/>
    <n v="22582"/>
    <n v="6.3862036134974751"/>
    <n v="14421325"/>
    <n v="23234.356944444429"/>
    <m/>
    <m/>
    <m/>
    <n v="0"/>
    <n v="0"/>
    <m/>
    <n v="0"/>
    <n v="33220"/>
    <n v="13163"/>
    <n v="13163"/>
    <n v="0.10658903743532022"/>
    <n v="0.15114563549342855"/>
    <n v="198953"/>
    <n v="3094920.3779769735"/>
    <n v="19949"/>
    <n v="19949"/>
    <n v="0.16153952045864947"/>
    <n v="0.19870018547295604"/>
    <n v="396387"/>
    <n v="4690463.1634325488"/>
    <n v="108"/>
    <n v="108"/>
    <n v="8.7454349639250813E-4"/>
    <n v="0.19953703703703701"/>
    <n v="2155"/>
    <n v="11669.533194391048"/>
    <n v="124291"/>
    <n v="123493"/>
    <n v="0.15883078482289043"/>
    <n v="3.6287676088950574E-3"/>
    <n v="7.25921725417914E-2"/>
    <n v="1.2731708002174885E-2"/>
    <n v="3.2959285947918499E-2"/>
    <n v="1.0272124739199959E-2"/>
    <n v="0.22949017628259782"/>
    <n v="0.34780061738673124"/>
    <n v="8.6530278742322892E-4"/>
    <n v="0"/>
    <n v="13486069.112456648"/>
    <n v="92.318486277957916"/>
    <n v="798"/>
    <n v="6.4204166029720577E-3"/>
    <n v="1.1753224288162458"/>
    <n v="0.84536767021262027"/>
    <n v="-2.0684130000000001"/>
    <n v="79"/>
    <b v="0"/>
    <b v="0"/>
    <b v="0"/>
    <b v="0"/>
    <b v="0"/>
    <b v="1"/>
    <b v="0"/>
    <b v="1"/>
    <n v="0"/>
    <m/>
    <n v="1"/>
    <m/>
    <n v="1"/>
    <n v="0"/>
    <m/>
    <m/>
    <m/>
    <n v="4.1322314049586778E-3"/>
    <n v="0"/>
    <n v="0"/>
    <n v="0"/>
    <n v="0"/>
    <n v="0"/>
    <n v="0"/>
    <n v="0"/>
    <n v="0"/>
    <n v="0"/>
    <n v="0"/>
    <n v="620"/>
    <n v="1"/>
    <m/>
    <m/>
    <m/>
    <m/>
    <m/>
    <m/>
    <n v="5"/>
    <m/>
    <m/>
    <m/>
    <m/>
    <m/>
    <m/>
    <m/>
    <m/>
    <m/>
    <m/>
    <m/>
    <m/>
    <m/>
    <m/>
    <n v="5"/>
    <m/>
    <n v="24"/>
    <m/>
    <m/>
    <m/>
    <m/>
    <m/>
    <n v="1"/>
    <m/>
    <m/>
    <m/>
    <m/>
    <m/>
    <n v="11"/>
    <m/>
    <m/>
    <m/>
    <n v="7"/>
    <n v="44"/>
    <m/>
    <m/>
    <m/>
    <m/>
    <m/>
    <n v="22"/>
    <m/>
    <m/>
    <n v="2"/>
    <m/>
    <m/>
    <m/>
    <n v="11"/>
    <n v="2"/>
    <m/>
    <n v="20"/>
    <n v="7"/>
    <n v="43"/>
    <m/>
    <m/>
    <n v="2"/>
    <m/>
    <n v="21"/>
    <m/>
    <m/>
    <n v="2"/>
    <m/>
    <m/>
    <m/>
    <n v="2"/>
    <m/>
    <m/>
    <n v="20"/>
    <n v="7"/>
    <m/>
    <n v="20"/>
    <m/>
    <m/>
    <n v="2"/>
    <m/>
    <m/>
    <m/>
    <n v="1"/>
    <m/>
    <m/>
    <m/>
    <m/>
    <n v="4"/>
    <n v="0"/>
    <n v="0"/>
    <n v="0"/>
    <n v="24"/>
    <n v="2"/>
    <n v="0"/>
    <n v="20"/>
    <n v="31"/>
    <n v="0"/>
    <n v="131"/>
    <n v="0"/>
    <n v="0"/>
    <n v="4"/>
    <n v="0"/>
    <n v="0"/>
    <n v="44"/>
    <n v="1"/>
    <n v="0"/>
  </r>
  <r>
    <s v="MMR009"/>
    <s v="Magway"/>
    <s v="MMR009D003"/>
    <s v="Thayet"/>
    <s v="MMR009014"/>
    <s v="Mindon"/>
    <n v="72"/>
    <n v="4"/>
    <x v="6"/>
    <n v="33220.170844650042"/>
    <n v="0.44033271821941744"/>
    <n v="7.7396094816112676E-2"/>
    <n v="0.89761595526889293"/>
    <n v="0.15605966759574688"/>
    <n v="0.27965314338804581"/>
    <n v="0.32747819985967724"/>
    <n v="0.47873163186388246"/>
    <n v="0.54571955500029745"/>
    <n v="4.0514010351597358E-2"/>
    <n v="0.88363376762448687"/>
    <n v="0.4947349634124576"/>
    <n v="0.10245562945181221"/>
    <n v="1"/>
    <n v="33220.170844650042"/>
    <n v="59357"/>
    <n v="27961"/>
    <n v="31396"/>
    <n v="1.1528708449612755E-3"/>
    <n v="89.059115810931331"/>
    <n v="2558.54793169"/>
    <n v="23.199487203193751"/>
    <n v="2.0035310600117234E-2"/>
    <n v="58393"/>
    <n v="27187"/>
    <n v="31206"/>
    <n v="964"/>
    <n v="774"/>
    <n v="190"/>
    <n v="4594"/>
    <n v="2112"/>
    <n v="2482"/>
    <n v="85.092667203867848"/>
    <n v="54763"/>
    <n v="25849"/>
    <n v="28914"/>
    <n v="89.399598810264919"/>
    <n v="7.7396094816112676E-2"/>
    <n v="13069"/>
    <n v="39908"/>
    <n v="6380"/>
    <n v="0.48734589555978752"/>
    <n v="30429.609677257689"/>
    <n v="0.32747819985967724"/>
    <n v="0.67252180014032281"/>
    <n v="15.986769570011026"/>
    <n v="46288"/>
    <n v="8896"/>
    <n v="31019"/>
    <n v="4728"/>
    <n v="1276"/>
    <n v="369"/>
    <n v="16809"/>
    <n v="13394"/>
    <n v="3415"/>
    <n v="0.20316497114640966"/>
    <n v="58393"/>
    <n v="964"/>
    <n v="1.6508828112958746E-2"/>
    <n v="1381"/>
    <n v="3419"/>
    <n v="4675"/>
    <n v="3580"/>
    <n v="2074"/>
    <n v="924"/>
    <n v="417"/>
    <n v="215"/>
    <n v="124"/>
    <n v="3.4739127848176574"/>
    <n v="16809"/>
    <n v="3.5312630138616217"/>
    <n v="24"/>
    <n v="221"/>
    <n v="418"/>
    <n v="9287"/>
    <n v="6632"/>
    <n v="133"/>
    <n v="71"/>
    <n v="23"/>
    <n v="16809"/>
    <n v="16177"/>
    <n v="199"/>
    <n v="258"/>
    <n v="127"/>
    <n v="25"/>
    <n v="23"/>
    <n v="16809"/>
    <n v="7581"/>
    <n v="457"/>
    <n v="9"/>
    <n v="8751"/>
    <n v="4"/>
    <n v="7"/>
    <n v="27923.310964364329"/>
    <n v="0.52061395680885236"/>
    <n v="2.3796775536914747E-4"/>
    <n v="0.47873163186388246"/>
    <n v="0.52126836813611754"/>
    <n v="16809"/>
    <n v="64"/>
    <n v="8076"/>
    <n v="12"/>
    <n v="8080"/>
    <n v="10"/>
    <n v="560"/>
    <n v="7"/>
    <n v="0.96567315128800046"/>
    <n v="3.4326848711999536E-2"/>
    <n v="16809"/>
    <n v="9083"/>
    <n v="90"/>
    <n v="7156"/>
    <n v="0.42572431435540486"/>
    <n v="426"/>
    <n v="54"/>
    <n v="0.54571955500029745"/>
    <n v="2.5343565946814205E-2"/>
    <n v="0.27779760842405854"/>
    <n v="45427"/>
    <n v="40776"/>
    <n v="4651"/>
    <n v="0.89761595526889293"/>
    <n v="20506"/>
    <n v="19501"/>
    <n v="1005"/>
    <n v="0.95098995415975807"/>
    <n v="24921"/>
    <n v="21275"/>
    <n v="3646"/>
    <n v="0.85369768468360019"/>
    <n v="3517"/>
    <n v="3376"/>
    <n v="141"/>
    <n v="0.95990901336366219"/>
    <n v="41910"/>
    <n v="37400"/>
    <n v="4510"/>
    <n v="0.8923884514435696"/>
    <n v="20464"/>
    <n v="7325"/>
    <n v="11895"/>
    <n v="1244"/>
    <n v="6.0789679437060207E-2"/>
    <n v="0.58126465989053944"/>
    <n v="5.888263665594855"/>
    <n v="9842"/>
    <n v="3686"/>
    <n v="0.37451737451737449"/>
    <n v="5572"/>
    <n v="0.56614509246088196"/>
    <n v="584"/>
    <n v="5.9337533021743549E-2"/>
    <n v="10622"/>
    <n v="3639"/>
    <n v="6323"/>
    <n v="6.2135191112784788E-2"/>
    <n v="0.59527395970626995"/>
    <n v="660"/>
    <n v="38748"/>
    <n v="6047"/>
    <n v="21865"/>
    <n v="4084"/>
    <n v="1757"/>
    <n v="71"/>
    <n v="1451"/>
    <n v="21"/>
    <n v="114"/>
    <n v="3338"/>
    <n v="6047"/>
    <n v="32701"/>
    <n v="10835.999999999998"/>
    <n v="27912"/>
    <n v="6752"/>
    <n v="0.15605966759574688"/>
    <n v="0.84394033240425315"/>
    <n v="0.27965314338804581"/>
    <n v="0.17425415505316402"/>
    <n v="0.56179673789614948"/>
    <n v="17704"/>
    <n v="1866"/>
    <n v="9706"/>
    <n v="2328"/>
    <n v="1054"/>
    <n v="46"/>
    <n v="615"/>
    <n v="8"/>
    <n v="70"/>
    <n v="2011"/>
    <n v="0.10539990962494351"/>
    <n v="0.8946000903750565"/>
    <n v="0.34636240397650248"/>
    <n v="0.21486669679168549"/>
    <n v="21044"/>
    <n v="4181"/>
    <n v="12159"/>
    <n v="1756"/>
    <n v="703"/>
    <n v="25"/>
    <n v="836"/>
    <n v="13"/>
    <n v="44"/>
    <n v="1327"/>
    <n v="0.1986789583729329"/>
    <n v="0.80132104162706708"/>
    <n v="0.22353164797567002"/>
    <n v="50822"/>
    <n v="1286"/>
    <n v="2714"/>
    <n v="370"/>
    <n v="18796"/>
    <n v="12800"/>
    <n v="585"/>
    <n v="42"/>
    <n v="4542"/>
    <n v="3393"/>
    <n v="5018"/>
    <n v="460"/>
    <n v="816"/>
    <n v="0.3186218566762426"/>
    <n v="0.25185943095509816"/>
    <n v="3.9704687500000002"/>
    <n v="5.4275828650133938E-2"/>
    <n v="23568"/>
    <n v="708"/>
    <n v="1556"/>
    <n v="249"/>
    <n v="10866"/>
    <n v="4569"/>
    <n v="260"/>
    <n v="20"/>
    <n v="2276"/>
    <n v="241"/>
    <n v="1995"/>
    <n v="235"/>
    <n v="593"/>
    <n v="0.77257298031228783"/>
    <n v="27254"/>
    <n v="578"/>
    <n v="1158"/>
    <n v="121"/>
    <n v="7930"/>
    <n v="8231"/>
    <n v="325"/>
    <n v="22"/>
    <n v="2266"/>
    <n v="3152"/>
    <n v="3023"/>
    <n v="225"/>
    <n v="223"/>
    <n v="0.67303881998972626"/>
    <n v="50822"/>
    <n v="45135"/>
    <n v="6"/>
    <n v="31"/>
    <n v="116"/>
    <n v="259"/>
    <n v="66"/>
    <s v="-"/>
    <n v="2"/>
    <n v="5207"/>
    <n v="0.10245562945181221"/>
    <n v="0.89754437054818781"/>
    <n v="4018"/>
    <n v="3759"/>
    <s v="-"/>
    <n v="1"/>
    <n v="5"/>
    <n v="39"/>
    <n v="2"/>
    <s v="-"/>
    <s v="-"/>
    <n v="212"/>
    <n v="5.2762568442010951E-2"/>
    <n v="46804"/>
    <n v="41376"/>
    <n v="6"/>
    <n v="30"/>
    <n v="111"/>
    <n v="220"/>
    <n v="64"/>
    <s v="-"/>
    <n v="2"/>
    <n v="4995"/>
    <n v="0.10672164772241689"/>
    <n v="59357"/>
    <n v="55147"/>
    <n v="4210"/>
    <n v="7.0926765166703168E-2"/>
    <n v="2162"/>
    <n v="1344"/>
    <n v="1631"/>
    <n v="1191"/>
    <n v="27961"/>
    <n v="26088"/>
    <n v="1873"/>
    <n v="6.6986159293301387E-2"/>
    <n v="31396"/>
    <n v="29059"/>
    <n v="2337"/>
    <n v="7.443623391514842E-2"/>
    <n v="16809"/>
    <n v="7"/>
    <n v="14846"/>
    <n v="389"/>
    <n v="57"/>
    <n v="83"/>
    <n v="1427"/>
    <n v="8.4894996727943359E-2"/>
    <n v="0.91510500327205668"/>
    <n v="0.88363376762448687"/>
    <n v="16809"/>
    <n v="349"/>
    <n v="2463"/>
    <n v="5493"/>
    <n v="1177"/>
    <n v="66"/>
    <n v="6250"/>
    <n v="416"/>
    <n v="11"/>
    <s v="-"/>
    <n v="584"/>
    <n v="0.40049973228627522"/>
    <n v="0.4947349634124576"/>
    <n v="16809"/>
    <n v="433"/>
    <n v="2625"/>
    <n v="5831"/>
    <n v="509"/>
    <n v="132"/>
    <n v="6184"/>
    <n v="418"/>
    <n v="1"/>
    <s v="-"/>
    <n v="676"/>
    <n v="0.55375096674400615"/>
    <n v="0.68918436551847218"/>
    <n v="16809"/>
    <n v="681"/>
    <n v="124"/>
    <n v="3248"/>
    <n v="1050"/>
    <n v="9488"/>
    <n v="33"/>
    <n v="1808"/>
    <n v="377"/>
    <n v="4.0514010351597358E-2"/>
    <n v="2365.7346064608246"/>
    <n v="0.71253495151406987"/>
    <n v="16809"/>
    <n v="7"/>
    <n v="1"/>
    <n v="2"/>
    <n v="5"/>
    <n v="16403"/>
    <n v="368"/>
    <n v="6"/>
    <n v="1"/>
    <n v="16"/>
    <n v="16809"/>
    <n v="1.1008983282765186"/>
    <n v="0.2970626864612167"/>
    <n v="0.90834909483923265"/>
    <n v="0.18445047946225232"/>
    <n v="8360"/>
    <n v="0.49735260872151821"/>
    <n v="0.1506604912685397"/>
    <n v="8449"/>
    <n v="5553"/>
    <n v="891"/>
    <n v="2869"/>
    <n v="87"/>
    <n v="656"/>
    <n v="0.17068237253852103"/>
    <n v="0.50264739127848179"/>
    <n v="0.33035873639121899"/>
    <n v="3.9026711880540188E-2"/>
    <n v="16809"/>
    <n v="100"/>
    <n v="5585"/>
    <n v="2553"/>
    <n v="70"/>
    <n v="36"/>
    <n v="53"/>
    <n v="9191"/>
    <n v="0.34552918079600214"/>
    <n v="19737"/>
    <n v="19737"/>
    <n v="0.37229086107705367"/>
    <n v="0.85945128438972485"/>
    <n v="1696299"/>
    <n v="69409162.481999993"/>
    <n v="1337268.2244260537"/>
    <n v="95"/>
    <n v="95"/>
    <n v="1.7919456757521455E-3"/>
    <n v="0.60126315789473683"/>
    <n v="5712"/>
    <n v="233723.61600000001"/>
    <n v="29179.903279982194"/>
    <n v="11620"/>
    <n v="11620"/>
    <n v="0.21918325002357822"/>
    <n v="0.1027409638554217"/>
    <n v="119385"/>
    <n v="4884995.43"/>
    <n v="949895.79328625486"/>
    <n v="6355"/>
    <n v="6355"/>
    <n v="0.11987173441478827"/>
    <n v="0.68978599527930773"/>
    <n v="438359"/>
    <n v="17936773.561999999"/>
    <n v="833257.11741972028"/>
    <n v="4721"/>
    <n v="4721"/>
    <n v="8.9050268791851364E-2"/>
    <n v="0.26280025418343572"/>
    <n v="124068"/>
    <n v="720267.49762246816"/>
    <n v="4405"/>
    <n v="4405"/>
    <n v="5.2778206583427929"/>
    <n v="2324880"/>
    <n v="3745.6399999999976"/>
    <m/>
    <m/>
    <m/>
    <n v="0"/>
    <n v="0"/>
    <m/>
    <n v="0"/>
    <n v="6082"/>
    <n v="880"/>
    <n v="880"/>
    <n v="1.6599075733283033E-2"/>
    <n v="0.13845454545454547"/>
    <n v="12184"/>
    <n v="206907.99457720402"/>
    <n v="4516"/>
    <n v="4516"/>
    <n v="8.5183438649438836E-2"/>
    <n v="0.17939991142604075"/>
    <n v="81017"/>
    <n v="1061814.2085348333"/>
    <n v="686"/>
    <n v="686"/>
    <n v="1.2939734037536546E-2"/>
    <n v="0.19750728862973763"/>
    <n v="13549"/>
    <n v="74123.146031039432"/>
    <n v="53015"/>
    <n v="53015"/>
    <n v="6.8185355100171957E-2"/>
    <n v="1.5578139229395307E-3"/>
    <n v="0.25653973225513094"/>
    <n v="5.5978332827657708E-3"/>
    <n v="0.15985092137688614"/>
    <n v="0.13817514513324075"/>
    <n v="3.9692950569481772E-2"/>
    <n v="0.2036970054224769"/>
    <n v="1.4219684345578586E-2"/>
    <n v="0"/>
    <n v="5212713.8851775564"/>
    <n v="87.81969919600985"/>
    <n v="0"/>
    <n v="0"/>
    <n v="1.1196265207960012"/>
    <n v="0.8931549775089711"/>
    <n v="-1.7514259999999999"/>
    <n v="107"/>
    <b v="0"/>
    <b v="0"/>
    <b v="0"/>
    <b v="0"/>
    <b v="0"/>
    <b v="1"/>
    <b v="0"/>
    <b v="0"/>
    <m/>
    <m/>
    <m/>
    <m/>
    <m/>
    <m/>
    <m/>
    <m/>
    <m/>
    <n v="0"/>
    <n v="0"/>
    <n v="0"/>
    <n v="0"/>
    <n v="0"/>
    <n v="0"/>
    <n v="0"/>
    <n v="0"/>
    <n v="0"/>
    <n v="0"/>
    <n v="0"/>
    <n v="620"/>
    <n v="1"/>
    <n v="32"/>
    <m/>
    <n v="32"/>
    <m/>
    <m/>
    <m/>
    <n v="189"/>
    <m/>
    <n v="20"/>
    <m/>
    <m/>
    <m/>
    <m/>
    <n v="34"/>
    <m/>
    <m/>
    <n v="32"/>
    <m/>
    <m/>
    <m/>
    <m/>
    <n v="240"/>
    <m/>
    <m/>
    <m/>
    <m/>
    <n v="1"/>
    <m/>
    <m/>
    <m/>
    <m/>
    <n v="32"/>
    <m/>
    <m/>
    <n v="32"/>
    <n v="1"/>
    <m/>
    <m/>
    <m/>
    <n v="242"/>
    <m/>
    <m/>
    <m/>
    <n v="1"/>
    <m/>
    <m/>
    <m/>
    <m/>
    <m/>
    <m/>
    <m/>
    <m/>
    <n v="1"/>
    <n v="1"/>
    <m/>
    <m/>
    <m/>
    <n v="252"/>
    <m/>
    <m/>
    <m/>
    <n v="2"/>
    <m/>
    <m/>
    <m/>
    <m/>
    <m/>
    <m/>
    <m/>
    <m/>
    <n v="2"/>
    <m/>
    <m/>
    <m/>
    <n v="250"/>
    <m/>
    <m/>
    <m/>
    <m/>
    <n v="2"/>
    <m/>
    <m/>
    <m/>
    <m/>
    <m/>
    <m/>
    <m/>
    <m/>
    <n v="98"/>
    <n v="0"/>
    <n v="0"/>
    <n v="97"/>
    <n v="4"/>
    <n v="0"/>
    <n v="0"/>
    <n v="0"/>
    <n v="1173"/>
    <n v="0"/>
    <n v="20"/>
    <n v="0"/>
    <n v="0"/>
    <n v="6"/>
    <n v="0"/>
    <n v="0"/>
    <n v="0"/>
    <n v="0"/>
    <n v="0"/>
  </r>
  <r>
    <s v="MMR009"/>
    <s v="Magway"/>
    <s v="MMR009D003"/>
    <s v="Thayet"/>
    <s v="MMR009015"/>
    <s v="Kamma"/>
    <n v="52"/>
    <n v="4"/>
    <x v="6"/>
    <n v="41382.439999394992"/>
    <n v="0.44966500433014184"/>
    <n v="6.9180131657690005E-2"/>
    <n v="0.94360392320534237"/>
    <n v="0.12978425094691023"/>
    <n v="0.26410948584343025"/>
    <n v="0.31534389512106559"/>
    <n v="0.44538473593480643"/>
    <n v="0.57195841822075955"/>
    <n v="5.3335422869978583E-2"/>
    <n v="0.87212035731076631"/>
    <n v="0.52922739382541917"/>
    <n v="0.2019320370255327"/>
    <n v="1"/>
    <n v="41382.439999394992"/>
    <n v="75195"/>
    <n v="35854"/>
    <n v="39341"/>
    <n v="1.460486938134729E-3"/>
    <n v="91.136473399252694"/>
    <n v="1148.8092996400001"/>
    <n v="65.454727798220034"/>
    <n v="5.652736158335999E-2"/>
    <n v="73772"/>
    <n v="34762"/>
    <n v="39010"/>
    <n v="1423"/>
    <n v="1092"/>
    <n v="331"/>
    <n v="5202"/>
    <n v="2417"/>
    <n v="2785"/>
    <n v="86.786355475763017"/>
    <n v="69993"/>
    <n v="33437"/>
    <n v="36556"/>
    <n v="91.467884888937519"/>
    <n v="6.9180131657690005E-2"/>
    <n v="16501"/>
    <n v="52327"/>
    <n v="6367"/>
    <n v="0.43702104076289489"/>
    <n v="42333.202839834114"/>
    <n v="0.31534389512106559"/>
    <n v="0.68465610487893436"/>
    <n v="12.167714564182926"/>
    <n v="58694"/>
    <n v="14040"/>
    <n v="38521"/>
    <n v="4646"/>
    <n v="1141"/>
    <n v="346"/>
    <n v="19143"/>
    <n v="15777"/>
    <n v="3366"/>
    <n v="0.17583450869769629"/>
    <n v="73772"/>
    <n v="1423"/>
    <n v="1.9289161199371036E-2"/>
    <n v="834"/>
    <n v="2922"/>
    <n v="5203"/>
    <n v="4518"/>
    <n v="2838"/>
    <n v="1573"/>
    <n v="715"/>
    <n v="337"/>
    <n v="203"/>
    <n v="3.8537324348325757"/>
    <n v="19143"/>
    <n v="3.928067700987306"/>
    <n v="13"/>
    <n v="218"/>
    <n v="604"/>
    <n v="9820"/>
    <n v="7823"/>
    <n v="388"/>
    <n v="239"/>
    <n v="38"/>
    <n v="19143"/>
    <n v="18490"/>
    <n v="223"/>
    <n v="309"/>
    <n v="81"/>
    <n v="5"/>
    <n v="35"/>
    <n v="19143"/>
    <n v="7971"/>
    <n v="547"/>
    <n v="8"/>
    <n v="10573"/>
    <n v="5"/>
    <n v="39"/>
    <n v="32826.092879903881"/>
    <n v="0.55231677375541977"/>
    <n v="2.6119208065611448E-4"/>
    <n v="0.44538473593480643"/>
    <n v="0.55461526406519357"/>
    <n v="19143"/>
    <n v="3472"/>
    <n v="9259"/>
    <n v="12"/>
    <n v="5743"/>
    <n v="12"/>
    <n v="608"/>
    <n v="37"/>
    <n v="0.96567936060178661"/>
    <n v="3.4320639398213393E-2"/>
    <n v="19143"/>
    <n v="10810"/>
    <n v="139"/>
    <n v="7822"/>
    <n v="0.40860889097842551"/>
    <n v="237"/>
    <n v="135"/>
    <n v="0.57195841822075955"/>
    <n v="1.2380504623099827E-2"/>
    <n v="0.29446795173170348"/>
    <n v="57504"/>
    <n v="54261"/>
    <n v="3243"/>
    <n v="0.94360392320534237"/>
    <n v="26542"/>
    <n v="25529"/>
    <n v="1013"/>
    <n v="0.96183407429734002"/>
    <n v="30962"/>
    <n v="28732"/>
    <n v="2230"/>
    <n v="0.92797622892578002"/>
    <n v="3914"/>
    <n v="3789"/>
    <n v="125"/>
    <n v="0.96806336228921819"/>
    <n v="53590"/>
    <n v="50472"/>
    <n v="3118"/>
    <n v="0.94181750326553459"/>
    <n v="27635"/>
    <n v="8903"/>
    <n v="17035"/>
    <n v="1697"/>
    <n v="6.1407635245160123E-2"/>
    <n v="0.61642844219287141"/>
    <n v="5.2463170300530351"/>
    <n v="13267"/>
    <n v="4391"/>
    <n v="0.33097158362855206"/>
    <n v="8019"/>
    <n v="0.60443204944599382"/>
    <n v="857"/>
    <n v="6.4596366925454132E-2"/>
    <n v="14368"/>
    <n v="4512"/>
    <n v="9016"/>
    <n v="5.8463251670378621E-2"/>
    <n v="0.62750556792873047"/>
    <n v="840"/>
    <n v="47787"/>
    <n v="6202"/>
    <n v="28964"/>
    <n v="7088"/>
    <n v="2950"/>
    <n v="118"/>
    <n v="2079"/>
    <n v="45"/>
    <n v="63"/>
    <n v="278"/>
    <n v="6202"/>
    <n v="41585"/>
    <n v="12621.000000000002"/>
    <n v="35166"/>
    <n v="5533"/>
    <n v="0.12978425094691023"/>
    <n v="0.87021574905308974"/>
    <n v="0.26410948584343025"/>
    <n v="0.11578462761838994"/>
    <n v="0.56716261744826002"/>
    <n v="22287"/>
    <n v="2711"/>
    <n v="12652"/>
    <n v="4081"/>
    <n v="1710"/>
    <n v="80"/>
    <n v="844"/>
    <n v="17"/>
    <n v="44"/>
    <n v="148"/>
    <n v="0.12164041818100238"/>
    <n v="0.87835958181899765"/>
    <n v="0.31067438417014404"/>
    <n v="0.12756315340781621"/>
    <n v="25500"/>
    <n v="3491"/>
    <n v="16312"/>
    <n v="3007"/>
    <n v="1240"/>
    <n v="38"/>
    <n v="1235"/>
    <n v="28"/>
    <n v="19"/>
    <n v="130"/>
    <n v="0.13690196078431371"/>
    <n v="0.86309803921568629"/>
    <n v="0.22341176470588237"/>
    <n v="64388"/>
    <n v="1296"/>
    <n v="7381"/>
    <n v="1494"/>
    <n v="22757"/>
    <n v="9516"/>
    <n v="793"/>
    <n v="100"/>
    <n v="5780"/>
    <n v="7845"/>
    <n v="4801"/>
    <n v="506"/>
    <n v="2119"/>
    <n v="0.26963098714046096"/>
    <n v="0.14779151394669815"/>
    <n v="6.7662883564522902"/>
    <n v="9.2494345266462774E-2"/>
    <n v="30376"/>
    <n v="614"/>
    <n v="4176"/>
    <n v="970"/>
    <n v="14159"/>
    <n v="3313"/>
    <n v="419"/>
    <n v="60"/>
    <n v="2843"/>
    <n v="230"/>
    <n v="1998"/>
    <n v="244"/>
    <n v="1350"/>
    <n v="0.77860811166710564"/>
    <n v="34012"/>
    <n v="682"/>
    <n v="3205"/>
    <n v="524"/>
    <n v="8598"/>
    <n v="6203"/>
    <n v="374"/>
    <n v="40"/>
    <n v="2937"/>
    <n v="7615"/>
    <n v="2803"/>
    <n v="262"/>
    <n v="769"/>
    <n v="0.57585558038339413"/>
    <n v="64388"/>
    <n v="50821"/>
    <n v="17"/>
    <n v="72"/>
    <n v="174"/>
    <n v="253"/>
    <n v="41"/>
    <n v="2"/>
    <n v="6"/>
    <n v="13002"/>
    <n v="0.2019320370255327"/>
    <n v="0.79806796297446736"/>
    <n v="4510"/>
    <n v="3782"/>
    <n v="3"/>
    <n v="18"/>
    <n v="15"/>
    <n v="27"/>
    <n v="7"/>
    <s v="-"/>
    <s v="-"/>
    <n v="658"/>
    <n v="0.14589800443458981"/>
    <n v="59878"/>
    <n v="47039"/>
    <n v="14"/>
    <n v="54"/>
    <n v="159"/>
    <n v="226"/>
    <n v="34"/>
    <n v="2"/>
    <n v="6"/>
    <n v="12344"/>
    <n v="0.20615251010387789"/>
    <n v="75195"/>
    <n v="67558"/>
    <n v="7637"/>
    <n v="0.10156260389653568"/>
    <n v="4945"/>
    <n v="2241"/>
    <n v="3503"/>
    <n v="2608"/>
    <n v="35854"/>
    <n v="32362"/>
    <n v="3492"/>
    <n v="9.7394990796006026E-2"/>
    <n v="39341"/>
    <n v="35196"/>
    <n v="4145"/>
    <n v="0.10536081950128365"/>
    <n v="19143"/>
    <n v="122"/>
    <n v="16573"/>
    <n v="574"/>
    <n v="79"/>
    <n v="105"/>
    <n v="1690"/>
    <n v="8.8282923261766705E-2"/>
    <n v="0.91171707673823332"/>
    <n v="0.87212035731076631"/>
    <n v="19143"/>
    <n v="77"/>
    <n v="7717"/>
    <n v="2326"/>
    <n v="514"/>
    <n v="625"/>
    <n v="7655"/>
    <n v="131"/>
    <n v="11"/>
    <s v="-"/>
    <n v="87"/>
    <n v="0.43937731807971581"/>
    <n v="0.52922739382541917"/>
    <n v="19143"/>
    <n v="77"/>
    <n v="8533"/>
    <n v="2056"/>
    <n v="433"/>
    <n v="845"/>
    <n v="6749"/>
    <n v="362"/>
    <n v="1"/>
    <s v="-"/>
    <n v="87"/>
    <n v="0.57613749151125737"/>
    <n v="0.7006738755680928"/>
    <n v="19143"/>
    <n v="1021"/>
    <n v="35"/>
    <n v="8280"/>
    <n v="3566"/>
    <n v="3288"/>
    <n v="188"/>
    <n v="2177"/>
    <n v="588"/>
    <n v="5.3335422869978583E-2"/>
    <n v="3934.6608159640596"/>
    <n v="0.33881836702711171"/>
    <n v="19143"/>
    <n v="16"/>
    <n v="1"/>
    <n v="1"/>
    <n v="4"/>
    <n v="18573"/>
    <n v="517"/>
    <n v="10"/>
    <s v="-"/>
    <n v="21"/>
    <n v="19143"/>
    <n v="1.1847150394400041"/>
    <n v="0.31967950469869061"/>
    <n v="0.84408483619207197"/>
    <n v="0.17140090041043093"/>
    <n v="7862"/>
    <n v="0.41069842762367442"/>
    <n v="0.1416857395159401"/>
    <n v="11281"/>
    <n v="7784"/>
    <n v="699"/>
    <n v="2421"/>
    <n v="105"/>
    <n v="389"/>
    <n v="0.12646920545369064"/>
    <n v="0.58930157237632552"/>
    <n v="0.40662383116543904"/>
    <n v="2.0320743875045708E-2"/>
    <n v="19143"/>
    <n v="131"/>
    <n v="6254"/>
    <n v="5485"/>
    <n v="152"/>
    <n v="294"/>
    <n v="130"/>
    <n v="10270"/>
    <n v="0.3482735203468631"/>
    <n v="32676"/>
    <n v="32676"/>
    <n v="0.32749358563181524"/>
    <n v="0.8635876484269801"/>
    <n v="2821859"/>
    <n v="115464826.56199999"/>
    <n v="2213942.1645308677"/>
    <n v="148"/>
    <n v="148"/>
    <n v="1.4833226427196922E-3"/>
    <n v="0.59412162162162163"/>
    <n v="8793"/>
    <n v="359791.97399999999"/>
    <n v="45459.217741445944"/>
    <n v="23125"/>
    <n v="23125"/>
    <n v="0.23176916292495189"/>
    <n v="0.11129989189189189"/>
    <n v="257381"/>
    <n v="10531515.757999999"/>
    <n v="1890390.7245907609"/>
    <n v="13193"/>
    <n v="13193"/>
    <n v="0.13222618665811417"/>
    <n v="0.67000378988857734"/>
    <n v="883936"/>
    <n v="36168893.247999996"/>
    <n v="1729844.3981303496"/>
    <n v="8510"/>
    <n v="8510"/>
    <n v="8.5291051956382299E-2"/>
    <n v="0.31048296122209168"/>
    <n v="264221"/>
    <n v="1298342.8097367517"/>
    <n v="4067"/>
    <n v="4067"/>
    <n v="6.3564986476518319"/>
    <n v="2585188"/>
    <n v="4165.0251111111083"/>
    <m/>
    <n v="1655"/>
    <n v="1655"/>
    <n v="1.6587155227710072E-2"/>
    <n v="0.27376435045317221"/>
    <n v="45308"/>
    <n v="68.200174984894261"/>
    <n v="16402"/>
    <n v="13446"/>
    <n v="13446"/>
    <n v="0.13476186658114175"/>
    <n v="0.15334077048936487"/>
    <n v="206182"/>
    <n v="3161460.1080512335"/>
    <n v="671"/>
    <n v="671"/>
    <n v="6.725064143681847E-3"/>
    <n v="0.18670640834575258"/>
    <n v="12528"/>
    <n v="157767.34586511808"/>
    <n v="2285"/>
    <n v="2285"/>
    <n v="2.2901298909557409E-2"/>
    <n v="0.20369803063457328"/>
    <n v="46545"/>
    <n v="246897.0680479958"/>
    <n v="99776"/>
    <n v="99776"/>
    <n v="0.12832711478779132"/>
    <n v="2.9318578133587592E-3"/>
    <n v="0.20605982079713014"/>
    <n v="4.2310582505053814E-3"/>
    <n v="0.16100304352855171"/>
    <n v="0.12084158791216128"/>
    <n v="0.29424883529437384"/>
    <n v="1.4683992896216337E-2"/>
    <n v="2.297962720633551E-2"/>
    <n v="6.3476436109604121E-6"/>
    <n v="10744172.036869509"/>
    <n v="142.88412842435679"/>
    <n v="0"/>
    <n v="0"/>
    <n v="0.75363814945477869"/>
    <n v="1.326896735155263"/>
    <n v="-2.2640639999999999"/>
    <n v="71"/>
    <b v="0"/>
    <b v="0"/>
    <b v="0"/>
    <b v="0"/>
    <b v="0"/>
    <b v="1"/>
    <b v="0"/>
    <b v="0"/>
    <m/>
    <m/>
    <m/>
    <m/>
    <m/>
    <m/>
    <m/>
    <m/>
    <m/>
    <n v="0"/>
    <n v="0"/>
    <n v="0"/>
    <n v="0"/>
    <n v="0"/>
    <n v="0"/>
    <n v="0"/>
    <n v="0"/>
    <n v="0"/>
    <n v="0"/>
    <n v="0"/>
    <n v="620"/>
    <n v="1"/>
    <n v="132"/>
    <m/>
    <n v="10"/>
    <m/>
    <m/>
    <m/>
    <n v="31"/>
    <m/>
    <n v="30"/>
    <m/>
    <m/>
    <m/>
    <n v="80"/>
    <m/>
    <m/>
    <m/>
    <m/>
    <m/>
    <m/>
    <m/>
    <n v="1"/>
    <n v="2"/>
    <m/>
    <n v="68"/>
    <m/>
    <m/>
    <m/>
    <m/>
    <m/>
    <m/>
    <m/>
    <m/>
    <m/>
    <m/>
    <m/>
    <n v="1"/>
    <m/>
    <m/>
    <m/>
    <n v="3"/>
    <n v="68"/>
    <m/>
    <m/>
    <m/>
    <m/>
    <m/>
    <m/>
    <m/>
    <m/>
    <n v="4"/>
    <m/>
    <m/>
    <m/>
    <n v="1"/>
    <m/>
    <m/>
    <m/>
    <n v="3"/>
    <n v="68"/>
    <m/>
    <m/>
    <n v="2"/>
    <m/>
    <n v="1"/>
    <m/>
    <m/>
    <n v="24"/>
    <m/>
    <m/>
    <m/>
    <n v="2"/>
    <m/>
    <m/>
    <m/>
    <n v="2"/>
    <m/>
    <n v="68"/>
    <m/>
    <m/>
    <n v="2"/>
    <m/>
    <m/>
    <m/>
    <n v="1"/>
    <m/>
    <m/>
    <m/>
    <m/>
    <n v="160"/>
    <n v="0"/>
    <n v="0"/>
    <n v="10"/>
    <n v="4"/>
    <n v="0"/>
    <n v="0"/>
    <n v="1"/>
    <n v="41"/>
    <n v="0"/>
    <n v="302"/>
    <n v="0"/>
    <n v="0"/>
    <n v="4"/>
    <n v="0"/>
    <n v="0"/>
    <n v="2"/>
    <n v="0"/>
    <n v="80"/>
  </r>
  <r>
    <s v="MMR009"/>
    <s v="Magway"/>
    <s v="MMR009D003"/>
    <s v="Thayet"/>
    <s v="MMR009016"/>
    <s v="Aunglan"/>
    <n v="91"/>
    <n v="9"/>
    <x v="2"/>
    <n v="132643.50771766205"/>
    <n v="0.43609225447593319"/>
    <n v="0.22313814184047412"/>
    <n v="0.93418978102189787"/>
    <n v="9.7707383573491249E-2"/>
    <n v="0.30667409372755389"/>
    <n v="0.37468618462960424"/>
    <n v="0.42399625058584595"/>
    <n v="0.32305716120745021"/>
    <n v="0.2813102119460501"/>
    <n v="0.18457185509208632"/>
    <n v="0.76137409085385965"/>
    <n v="0.32240189923288481"/>
    <n v="1"/>
    <n v="132643.50771766205"/>
    <n v="235222"/>
    <n v="111765"/>
    <n v="123457"/>
    <n v="4.5686369913149442E-3"/>
    <n v="90.52949609985663"/>
    <n v="2682.7030919200001"/>
    <n v="87.680966525316279"/>
    <n v="7.5722165005929779E-2"/>
    <n v="230326"/>
    <n v="107772"/>
    <n v="122554"/>
    <n v="4896"/>
    <n v="3993"/>
    <n v="903"/>
    <n v="52487"/>
    <n v="24632"/>
    <n v="27855"/>
    <n v="88.429366361514994"/>
    <n v="182735"/>
    <n v="87133"/>
    <n v="95602"/>
    <n v="91.141398715508046"/>
    <n v="0.22313814184047412"/>
    <n v="59997"/>
    <n v="160126"/>
    <n v="15099"/>
    <n v="0.46898067771629842"/>
    <n v="124907.42702621687"/>
    <n v="0.37468618462960424"/>
    <n v="0.62531381537039576"/>
    <n v="9.4294493086694224"/>
    <n v="175225"/>
    <n v="48763"/>
    <n v="109824"/>
    <n v="12569"/>
    <n v="2634"/>
    <n v="1435"/>
    <n v="57609"/>
    <n v="45664"/>
    <n v="11945"/>
    <n v="0.20734607439809755"/>
    <n v="230326"/>
    <n v="4896"/>
    <n v="2.1256827279595009E-2"/>
    <n v="2467"/>
    <n v="8537"/>
    <n v="14228"/>
    <n v="13380"/>
    <n v="8902"/>
    <n v="5107"/>
    <n v="2646"/>
    <n v="1428"/>
    <n v="914"/>
    <n v="3.9980905761252581"/>
    <n v="57609"/>
    <n v="4.0830772969501297"/>
    <n v="1210"/>
    <n v="2248"/>
    <n v="2714"/>
    <n v="26593"/>
    <n v="22373"/>
    <n v="1592"/>
    <n v="605"/>
    <n v="274"/>
    <n v="57609"/>
    <n v="52394"/>
    <n v="1786"/>
    <n v="1633"/>
    <n v="1375"/>
    <n v="248"/>
    <n v="173"/>
    <n v="57609"/>
    <n v="22806"/>
    <n v="1550"/>
    <n v="70"/>
    <n v="32642"/>
    <n v="475"/>
    <n v="66"/>
    <n v="97377.494072106783"/>
    <n v="0.5666128556301967"/>
    <n v="8.2452394591122913E-3"/>
    <n v="0.42399625058584595"/>
    <n v="0.57600374941415411"/>
    <n v="57609"/>
    <n v="5872"/>
    <n v="26972"/>
    <n v="40"/>
    <n v="19211"/>
    <n v="73"/>
    <n v="5157"/>
    <n v="284"/>
    <n v="0.90428578867885223"/>
    <n v="9.5714211321147769E-2"/>
    <n v="57609"/>
    <n v="17919"/>
    <n v="692"/>
    <n v="34265"/>
    <n v="0.59478553698206882"/>
    <n v="4200"/>
    <n v="533"/>
    <n v="0.32305716120745021"/>
    <n v="7.290527521741394E-2"/>
    <n v="0.33585898036765094"/>
    <n v="171250"/>
    <n v="159980"/>
    <n v="11270"/>
    <n v="0.93418978102189787"/>
    <n v="78285"/>
    <n v="75840"/>
    <n v="2445"/>
    <n v="0.96876796321134317"/>
    <n v="92965"/>
    <n v="84140"/>
    <n v="8825"/>
    <n v="0.90507180121551134"/>
    <n v="38261"/>
    <n v="37146"/>
    <n v="1115"/>
    <n v="0.97085805389299806"/>
    <n v="132989"/>
    <n v="122834"/>
    <n v="10155"/>
    <n v="0.9236403010775327"/>
    <n v="98365"/>
    <n v="32016"/>
    <n v="60379"/>
    <n v="5970"/>
    <n v="6.0692319422558837E-2"/>
    <n v="0.61382605601585927"/>
    <n v="5.3628140703517584"/>
    <n v="47039"/>
    <n v="15678"/>
    <n v="0.33329790174110846"/>
    <n v="28550"/>
    <n v="0.60694317481238969"/>
    <n v="2811"/>
    <n v="5.9758923446501841E-2"/>
    <n v="51326"/>
    <n v="16338"/>
    <n v="31829"/>
    <n v="6.1547753575186062E-2"/>
    <n v="0.62013404512332926"/>
    <n v="3159"/>
    <n v="136438"/>
    <n v="13331"/>
    <n v="81265"/>
    <n v="21374"/>
    <n v="10122"/>
    <n v="439"/>
    <n v="7972"/>
    <n v="210"/>
    <n v="428"/>
    <n v="1297"/>
    <n v="13331"/>
    <n v="123107"/>
    <n v="41842"/>
    <n v="94596"/>
    <n v="20468"/>
    <n v="9.7707383573491249E-2"/>
    <n v="0.90229261642650871"/>
    <n v="0.30667409372755389"/>
    <n v="0.15001685747372434"/>
    <n v="0.60448335507703133"/>
    <n v="62862"/>
    <n v="3655"/>
    <n v="36294"/>
    <n v="12264"/>
    <n v="5817"/>
    <n v="324"/>
    <n v="3423"/>
    <n v="76"/>
    <n v="319"/>
    <n v="690"/>
    <n v="5.8143234386433776E-2"/>
    <n v="0.94185676561356624"/>
    <n v="0.3644968343355286"/>
    <n v="0.16940281887308709"/>
    <n v="73576"/>
    <n v="9676"/>
    <n v="44971"/>
    <n v="9110"/>
    <n v="4305"/>
    <n v="115"/>
    <n v="4549"/>
    <n v="134"/>
    <n v="109"/>
    <n v="607"/>
    <n v="0.13151027508970317"/>
    <n v="0.86848972491029686"/>
    <n v="0.25727139284549311"/>
    <n v="196711"/>
    <n v="4815"/>
    <n v="31641"/>
    <n v="4481"/>
    <n v="50500"/>
    <n v="24591"/>
    <n v="2858"/>
    <n v="370"/>
    <n v="21201"/>
    <n v="33152"/>
    <n v="14323"/>
    <n v="1495"/>
    <n v="7284"/>
    <n v="0.29354230317572477"/>
    <n v="0.12501080264957221"/>
    <n v="7.9993086901712012"/>
    <n v="0.10934958442558185"/>
    <n v="92287"/>
    <n v="2669"/>
    <n v="19324"/>
    <n v="3167"/>
    <n v="33383"/>
    <n v="9312"/>
    <n v="1554"/>
    <n v="213"/>
    <n v="10466"/>
    <n v="1039"/>
    <n v="5810"/>
    <n v="779"/>
    <n v="4571"/>
    <n v="0.75209942895532411"/>
    <n v="104424"/>
    <n v="2146"/>
    <n v="12317"/>
    <n v="1314"/>
    <n v="17117"/>
    <n v="15279"/>
    <n v="1304"/>
    <n v="157"/>
    <n v="10735"/>
    <n v="32113"/>
    <n v="8513"/>
    <n v="716"/>
    <n v="2713"/>
    <n v="0.47380870298015781"/>
    <n v="196711"/>
    <n v="127648"/>
    <n v="166"/>
    <n v="464"/>
    <n v="3760"/>
    <n v="927"/>
    <n v="239"/>
    <n v="20"/>
    <n v="67"/>
    <n v="63420"/>
    <n v="0.32240189923288481"/>
    <n v="0.67759810076711524"/>
    <n v="44220"/>
    <n v="32872"/>
    <n v="109"/>
    <n v="227"/>
    <n v="473"/>
    <n v="426"/>
    <n v="90"/>
    <n v="19"/>
    <n v="15"/>
    <n v="9989"/>
    <n v="0.22589326096788784"/>
    <n v="152491"/>
    <n v="94776"/>
    <n v="57"/>
    <n v="237"/>
    <n v="3287"/>
    <n v="501"/>
    <n v="149"/>
    <n v="1"/>
    <n v="52"/>
    <n v="53431"/>
    <n v="0.3503878917444308"/>
    <n v="235222"/>
    <n v="215390"/>
    <n v="19832"/>
    <n v="8.4311841579444102E-2"/>
    <n v="13197"/>
    <n v="5536"/>
    <n v="8509"/>
    <n v="7045"/>
    <n v="111765"/>
    <n v="102988"/>
    <n v="8777"/>
    <n v="7.8530845971457972E-2"/>
    <n v="123457"/>
    <n v="112402"/>
    <n v="11055"/>
    <n v="8.954534777290879E-2"/>
    <n v="57609"/>
    <n v="456"/>
    <n v="10177"/>
    <n v="33961"/>
    <n v="1040"/>
    <n v="1364"/>
    <n v="10611"/>
    <n v="0.18418997031713794"/>
    <n v="0.81581002968286209"/>
    <n v="0.18457185509208632"/>
    <n v="57609"/>
    <n v="1858"/>
    <n v="31862"/>
    <n v="8513"/>
    <n v="2096"/>
    <n v="765"/>
    <n v="9615"/>
    <n v="141"/>
    <n v="1629"/>
    <n v="74"/>
    <n v="1056"/>
    <n v="0.18262771441962194"/>
    <n v="0.76137409085385965"/>
    <n v="57609"/>
    <n v="2300"/>
    <n v="34319"/>
    <n v="8870"/>
    <n v="2100"/>
    <n v="964"/>
    <n v="7758"/>
    <n v="126"/>
    <n v="49"/>
    <n v="74"/>
    <n v="1049"/>
    <n v="0.79265392560190251"/>
    <n v="0.47297297297297297"/>
    <n v="57609"/>
    <n v="16206"/>
    <n v="205"/>
    <n v="15876"/>
    <n v="17102"/>
    <n v="1244"/>
    <n v="36"/>
    <n v="4609"/>
    <n v="2331"/>
    <n v="0.2813102119460501"/>
    <n v="64793.055876685932"/>
    <n v="0.38290892048117481"/>
    <n v="57609"/>
    <n v="5073"/>
    <n v="24"/>
    <n v="11"/>
    <n v="39"/>
    <n v="46588"/>
    <n v="5407"/>
    <n v="160"/>
    <n v="5"/>
    <n v="302"/>
    <n v="57609"/>
    <n v="1.1722473919005711"/>
    <n v="0.3163152767979055"/>
    <n v="0.85306225196943664"/>
    <n v="0.1732238654509366"/>
    <n v="30461"/>
    <n v="0.52875418771372529"/>
    <n v="0.54895564886734305"/>
    <n v="20572"/>
    <n v="27148"/>
    <n v="1392"/>
    <n v="14800"/>
    <n v="652"/>
    <n v="2968"/>
    <n v="0.25690430314707774"/>
    <n v="0.35709698137443802"/>
    <n v="0.47124581228627471"/>
    <n v="5.1519727820305852E-2"/>
    <n v="57609"/>
    <n v="786"/>
    <n v="16947"/>
    <n v="14772"/>
    <n v="458"/>
    <n v="287"/>
    <n v="253"/>
    <n v="25273"/>
    <n v="0.32015830859761496"/>
    <n v="59893"/>
    <n v="59893"/>
    <n v="0.21176175255982349"/>
    <n v="0.83633145776635009"/>
    <n v="5009040"/>
    <n v="204959898.72"/>
    <n v="4058013.1613492239"/>
    <m/>
    <m/>
    <n v="0"/>
    <n v="0"/>
    <m/>
    <n v="0"/>
    <n v="0"/>
    <n v="37254"/>
    <n v="36529"/>
    <n v="0.12915440968490127"/>
    <n v="0.11496427495962112"/>
    <n v="419953"/>
    <n v="17183636.853999998"/>
    <n v="2986122.4985330123"/>
    <n v="72351"/>
    <n v="72351"/>
    <n v="0.25580910222322795"/>
    <n v="0.6529916656300534"/>
    <n v="4724460"/>
    <n v="193315454.28"/>
    <n v="9486543.7769369297"/>
    <n v="1646"/>
    <n v="1646"/>
    <n v="5.819709226678735E-3"/>
    <n v="0.28549817739975697"/>
    <n v="46993"/>
    <n v="251124.82547904737"/>
    <n v="19799"/>
    <n v="19799"/>
    <n v="6.5166776099803023"/>
    <n v="12902370"/>
    <n v="20787.151666666654"/>
    <m/>
    <n v="10076"/>
    <n v="10076"/>
    <n v="3.5625388923459865E-2"/>
    <n v="0.26826716951171098"/>
    <n v="270306"/>
    <n v="66.830717268757439"/>
    <n v="82854"/>
    <n v="66912"/>
    <n v="66596"/>
    <n v="0.23546133393675397"/>
    <n v="0.16883281278154844"/>
    <n v="1124359"/>
    <n v="15732531.514943039"/>
    <n v="11645"/>
    <n v="11645"/>
    <n v="4.1172851728234428E-2"/>
    <n v="0.182"/>
    <n v="211939"/>
    <n v="2738004.0873312964"/>
    <n v="4297"/>
    <n v="4297"/>
    <n v="1.5192764609379419E-2"/>
    <n v="0.19779613683965558"/>
    <n v="84993"/>
    <n v="464296.14941016975"/>
    <n v="283873"/>
    <n v="282832"/>
    <n v="0.36376497884922826"/>
    <n v="8.3108483910748539E-3"/>
    <n v="0.11361667898052896"/>
    <n v="0"/>
    <n v="0.26560524968347243"/>
    <n v="7.0310192564796573E-3"/>
    <n v="0.44048107081299626"/>
    <n v="7.6658926195859359E-2"/>
    <n v="1.2999412387783347E-2"/>
    <n v="1.8711334458654958E-6"/>
    <n v="35716702.844699986"/>
    <n v="151.84252682444662"/>
    <n v="1041"/>
    <n v="3.6671328375717312E-3"/>
    <n v="0.82861702240086232"/>
    <n v="1.2024045369905876"/>
    <n v="-1.7970410000000001"/>
    <n v="105"/>
    <b v="0"/>
    <b v="0"/>
    <b v="0"/>
    <b v="0"/>
    <b v="0"/>
    <b v="1"/>
    <b v="0"/>
    <b v="1"/>
    <n v="0"/>
    <m/>
    <n v="1"/>
    <m/>
    <n v="1"/>
    <n v="0"/>
    <m/>
    <m/>
    <m/>
    <n v="4.1322314049586778E-3"/>
    <n v="0"/>
    <n v="0"/>
    <n v="0"/>
    <n v="0"/>
    <n v="0"/>
    <n v="0"/>
    <n v="0"/>
    <n v="0"/>
    <n v="0"/>
    <n v="0"/>
    <n v="620"/>
    <n v="1"/>
    <n v="20"/>
    <m/>
    <n v="3"/>
    <n v="1"/>
    <m/>
    <m/>
    <n v="81"/>
    <m/>
    <n v="143"/>
    <m/>
    <n v="5"/>
    <m/>
    <n v="15"/>
    <n v="110"/>
    <m/>
    <m/>
    <m/>
    <n v="1"/>
    <m/>
    <n v="14"/>
    <m/>
    <n v="430"/>
    <m/>
    <n v="150"/>
    <m/>
    <m/>
    <m/>
    <m/>
    <n v="5"/>
    <m/>
    <n v="50"/>
    <n v="155"/>
    <m/>
    <m/>
    <m/>
    <n v="2"/>
    <m/>
    <n v="14"/>
    <n v="66"/>
    <n v="189"/>
    <n v="235"/>
    <m/>
    <m/>
    <m/>
    <m/>
    <m/>
    <n v="7"/>
    <m/>
    <n v="50"/>
    <n v="177"/>
    <m/>
    <m/>
    <m/>
    <n v="2"/>
    <m/>
    <n v="17"/>
    <n v="67"/>
    <n v="256"/>
    <n v="226"/>
    <m/>
    <m/>
    <n v="136"/>
    <m/>
    <n v="16"/>
    <m/>
    <n v="184"/>
    <n v="140"/>
    <m/>
    <m/>
    <m/>
    <n v="2"/>
    <n v="12"/>
    <n v="17"/>
    <n v="68"/>
    <n v="77"/>
    <m/>
    <n v="167"/>
    <m/>
    <m/>
    <n v="69"/>
    <m/>
    <m/>
    <m/>
    <n v="16"/>
    <m/>
    <m/>
    <m/>
    <n v="67"/>
    <n v="602"/>
    <n v="0"/>
    <n v="0"/>
    <n v="3"/>
    <n v="8"/>
    <n v="0"/>
    <n v="62"/>
    <n v="133"/>
    <n v="1033"/>
    <n v="0"/>
    <n v="921"/>
    <n v="0"/>
    <n v="0"/>
    <n v="205"/>
    <n v="0"/>
    <n v="0"/>
    <n v="49"/>
    <n v="0"/>
    <n v="366"/>
  </r>
  <r>
    <s v="MMR009"/>
    <s v="Magway"/>
    <s v="MMR009D003"/>
    <s v="Thayet"/>
    <s v="MMR009017"/>
    <s v="Sinbaungwe"/>
    <n v="46"/>
    <n v="3"/>
    <x v="6"/>
    <n v="69190.647575930372"/>
    <n v="0.41286236400724369"/>
    <n v="4.3184209633074226E-2"/>
    <n v="0.95546890788269279"/>
    <n v="7.5422122030963074E-2"/>
    <n v="0.2166967738082797"/>
    <n v="0.40051234992735341"/>
    <n v="0.53974341096081435"/>
    <n v="0.43923441639938643"/>
    <n v="8.0009761539534235E-2"/>
    <n v="0.39638823037233301"/>
    <n v="0.61190907823176688"/>
    <n v="0.19577910730072576"/>
    <n v="1"/>
    <n v="69190.647575930372"/>
    <n v="117844"/>
    <n v="55789"/>
    <n v="62055"/>
    <n v="2.2888439754976926E-3"/>
    <n v="89.902505841592145"/>
    <n v="2061.2001596700002"/>
    <n v="57.172516432788811"/>
    <n v="4.9374760506065832E-2"/>
    <n v="115123"/>
    <n v="53692"/>
    <n v="61431"/>
    <n v="2721"/>
    <n v="2097"/>
    <n v="624"/>
    <n v="5089"/>
    <n v="2354"/>
    <n v="2735"/>
    <n v="86.06946983546618"/>
    <n v="112755"/>
    <n v="53435"/>
    <n v="59320"/>
    <n v="90.079231287929872"/>
    <n v="4.3184209633074226E-2"/>
    <n v="31425"/>
    <n v="78462"/>
    <n v="7957"/>
    <n v="0.50192449848334231"/>
    <n v="58695.209400729007"/>
    <n v="0.40051234992735341"/>
    <n v="0.59948765007264659"/>
    <n v="10.141214855598889"/>
    <n v="86419"/>
    <n v="23783"/>
    <n v="54943"/>
    <n v="6145"/>
    <n v="1036"/>
    <n v="512"/>
    <n v="28684"/>
    <n v="23195"/>
    <n v="5489"/>
    <n v="0.19136103751220193"/>
    <n v="115123"/>
    <n v="2721"/>
    <n v="2.3635589760517012E-2"/>
    <n v="1315"/>
    <n v="4087"/>
    <n v="6896"/>
    <n v="6613"/>
    <n v="4599"/>
    <n v="2641"/>
    <n v="1386"/>
    <n v="712"/>
    <n v="435"/>
    <n v="4.0134918421419608"/>
    <n v="28684"/>
    <n v="4.1083530888300102"/>
    <n v="399"/>
    <n v="490"/>
    <n v="1245"/>
    <n v="13752"/>
    <n v="12369"/>
    <n v="304"/>
    <n v="89"/>
    <n v="36"/>
    <n v="28684"/>
    <n v="27017"/>
    <n v="338"/>
    <n v="428"/>
    <n v="739"/>
    <n v="139"/>
    <n v="23"/>
    <n v="28684"/>
    <n v="14493"/>
    <n v="978"/>
    <n v="11"/>
    <n v="12720"/>
    <n v="448"/>
    <n v="34"/>
    <n v="62092.732289778272"/>
    <n v="0.44345279598382376"/>
    <n v="1.5618463254776182E-2"/>
    <n v="0.53974341096081435"/>
    <n v="0.46025658903918565"/>
    <n v="28684"/>
    <n v="1063"/>
    <n v="18417"/>
    <n v="11"/>
    <n v="7577"/>
    <n v="17"/>
    <n v="1552"/>
    <n v="47"/>
    <n v="0.94366197183098588"/>
    <n v="5.633802816901412E-2"/>
    <n v="28684"/>
    <n v="12463"/>
    <n v="136"/>
    <n v="14515"/>
    <n v="0.50603123692650953"/>
    <n v="1387"/>
    <n v="183"/>
    <n v="0.43923441639938643"/>
    <n v="4.8354483335657512E-2"/>
    <n v="0.25829730860409988"/>
    <n v="84121"/>
    <n v="80375"/>
    <n v="3746"/>
    <n v="0.95546890788269279"/>
    <n v="38148"/>
    <n v="37479"/>
    <n v="669"/>
    <n v="0.98246303869141238"/>
    <n v="45973"/>
    <n v="42896"/>
    <n v="3077"/>
    <n v="0.93306941030604917"/>
    <n v="3701"/>
    <n v="3572"/>
    <n v="129"/>
    <n v="0.96514455552553369"/>
    <n v="80420"/>
    <n v="76803"/>
    <n v="3617"/>
    <n v="0.95502362596369073"/>
    <n v="49910"/>
    <n v="17914"/>
    <n v="29411"/>
    <n v="2585"/>
    <n v="5.1793227810058101E-2"/>
    <n v="0.58928070526948506"/>
    <n v="6.9299806576402325"/>
    <n v="23707"/>
    <n v="8909"/>
    <n v="0.37579617834394907"/>
    <n v="13601"/>
    <n v="0.57371240561859371"/>
    <n v="1197"/>
    <n v="5.0491416037457292E-2"/>
    <n v="26203"/>
    <n v="9005"/>
    <n v="15810"/>
    <n v="5.2971033851085751E-2"/>
    <n v="0.60336602679082552"/>
    <n v="1388"/>
    <n v="66983"/>
    <n v="5052"/>
    <n v="47416"/>
    <n v="7237"/>
    <n v="3303"/>
    <n v="93"/>
    <n v="2615"/>
    <n v="52"/>
    <n v="61"/>
    <n v="1154"/>
    <n v="5052"/>
    <n v="61931"/>
    <n v="14515"/>
    <n v="52468"/>
    <n v="7278"/>
    <n v="7.5422122030963074E-2"/>
    <n v="0.9245778779690369"/>
    <n v="0.2166967738082797"/>
    <n v="0.1086544347073138"/>
    <n v="0.57063732588865834"/>
    <n v="30847"/>
    <n v="1423"/>
    <n v="21027"/>
    <n v="4399"/>
    <n v="2033"/>
    <n v="66"/>
    <n v="1201"/>
    <n v="17"/>
    <n v="40"/>
    <n v="641"/>
    <n v="4.613090413978669E-2"/>
    <n v="0.95386909586021329"/>
    <n v="0.27221447790708986"/>
    <n v="0.12960741725289332"/>
    <n v="36136"/>
    <n v="3629"/>
    <n v="26389"/>
    <n v="2838"/>
    <n v="1270"/>
    <n v="27"/>
    <n v="1414"/>
    <n v="35"/>
    <n v="21"/>
    <n v="513"/>
    <n v="0.1004261678104937"/>
    <n v="0.89957383218950626"/>
    <n v="0.16930484835067522"/>
    <n v="97278"/>
    <n v="3643"/>
    <n v="12921"/>
    <n v="2251"/>
    <n v="21681"/>
    <n v="17613"/>
    <n v="1631"/>
    <n v="111"/>
    <n v="10444"/>
    <n v="17346"/>
    <n v="6256"/>
    <n v="843"/>
    <n v="2538"/>
    <n v="0.35937210880157899"/>
    <n v="0.18105840991796707"/>
    <n v="5.5230795435189917"/>
    <n v="7.5499830826044584E-2"/>
    <n v="45408"/>
    <n v="1847"/>
    <n v="7975"/>
    <n v="1832"/>
    <n v="16235"/>
    <n v="6311"/>
    <n v="903"/>
    <n v="61"/>
    <n v="5269"/>
    <n v="441"/>
    <n v="2534"/>
    <n v="398"/>
    <n v="1602"/>
    <n v="0.77305761099365755"/>
    <n v="51870"/>
    <n v="1796"/>
    <n v="4946"/>
    <n v="419"/>
    <n v="5446"/>
    <n v="11302"/>
    <n v="728"/>
    <n v="50"/>
    <n v="5175"/>
    <n v="16905"/>
    <n v="3722"/>
    <n v="445"/>
    <n v="936"/>
    <n v="0.47497590129169076"/>
    <n v="97278"/>
    <n v="76791"/>
    <n v="20"/>
    <n v="90"/>
    <n v="939"/>
    <n v="342"/>
    <n v="44"/>
    <n v="1"/>
    <n v="6"/>
    <n v="19045"/>
    <n v="0.19577910730072576"/>
    <n v="0.80422089269927421"/>
    <n v="4355"/>
    <n v="3480"/>
    <n v="9"/>
    <n v="2"/>
    <n v="41"/>
    <n v="42"/>
    <n v="1"/>
    <n v="1"/>
    <s v="-"/>
    <n v="779"/>
    <n v="0.1788748564867968"/>
    <n v="92923"/>
    <n v="73311"/>
    <n v="11"/>
    <n v="88"/>
    <n v="898"/>
    <n v="300"/>
    <n v="43"/>
    <s v="-"/>
    <n v="6"/>
    <n v="18266"/>
    <n v="0.19657135477761156"/>
    <n v="117844"/>
    <n v="109156"/>
    <n v="8688"/>
    <n v="7.3724585044635277E-2"/>
    <n v="5332"/>
    <n v="2701"/>
    <n v="3997"/>
    <n v="3220"/>
    <n v="55789"/>
    <n v="52030"/>
    <n v="3759"/>
    <n v="6.7378873971571454E-2"/>
    <n v="62055"/>
    <n v="57126"/>
    <n v="4929"/>
    <n v="7.942953831278704E-2"/>
    <n v="28684"/>
    <n v="130"/>
    <n v="11240"/>
    <n v="11030"/>
    <n v="383"/>
    <n v="302"/>
    <n v="5599"/>
    <n v="0.19519592804350858"/>
    <n v="0.8048040719564914"/>
    <n v="0.39638823037233301"/>
    <n v="28684"/>
    <n v="2407"/>
    <n v="7645"/>
    <n v="7490"/>
    <n v="542"/>
    <n v="1198"/>
    <n v="9059"/>
    <n v="49"/>
    <n v="10"/>
    <n v="2"/>
    <n v="282"/>
    <n v="0.35929438014223958"/>
    <n v="0.61190907823176688"/>
    <n v="28684"/>
    <n v="2407"/>
    <n v="8228"/>
    <n v="7912"/>
    <n v="604"/>
    <n v="1856"/>
    <n v="7331"/>
    <n v="29"/>
    <n v="2"/>
    <n v="2"/>
    <n v="313"/>
    <n v="0.64767814809649982"/>
    <n v="0.50414865430204991"/>
    <n v="28684"/>
    <n v="2295"/>
    <n v="61"/>
    <n v="5886"/>
    <n v="13399"/>
    <n v="1412"/>
    <n v="14"/>
    <n v="3662"/>
    <n v="1955"/>
    <n v="8.0009761539534235E-2"/>
    <n v="9210.9637777158005"/>
    <n v="0.25690280295635198"/>
    <n v="28684"/>
    <n v="1023"/>
    <n v="1"/>
    <n v="7"/>
    <n v="7"/>
    <n v="26763"/>
    <n v="858"/>
    <n v="13"/>
    <s v="-"/>
    <n v="12"/>
    <n v="28684"/>
    <n v="1.0369543996653185"/>
    <n v="0.27980827274449777"/>
    <n v="0.96436256051640679"/>
    <n v="0.19582464239057645"/>
    <n v="14443"/>
    <n v="0.50352112676056338"/>
    <n v="0.2602858224152535"/>
    <n v="14241"/>
    <n v="9633"/>
    <n v="701"/>
    <n v="4506"/>
    <n v="98"/>
    <n v="565"/>
    <n v="0.15709106121879793"/>
    <n v="0.49647887323943662"/>
    <n v="0.33583182261888161"/>
    <n v="1.9697392274438712E-2"/>
    <n v="28684"/>
    <n v="213"/>
    <n v="6706"/>
    <n v="3410"/>
    <n v="93"/>
    <n v="211"/>
    <n v="259"/>
    <n v="15775"/>
    <n v="0.2534862641193697"/>
    <n v="26247"/>
    <n v="26247"/>
    <n v="0.1353733637292017"/>
    <n v="0.72761648950356228"/>
    <n v="1909775"/>
    <n v="78144173.450000003"/>
    <n v="1778349.2469225635"/>
    <n v="10"/>
    <n v="10"/>
    <n v="5.1576699710138946E-5"/>
    <n v="0.52600000000000002"/>
    <n v="526"/>
    <n v="21522.867999999999"/>
    <n v="3071.5687663139156"/>
    <n v="48983"/>
    <n v="48983"/>
    <n v="0.25263814819017361"/>
    <n v="9.4511361084457873E-2"/>
    <n v="462945"/>
    <n v="18942783.509999998"/>
    <n v="4004194.9778434271"/>
    <n v="44819"/>
    <n v="44819"/>
    <n v="0.23116161043087174"/>
    <n v="0.64101809500435081"/>
    <n v="2872979"/>
    <n v="117556554.722"/>
    <n v="5876593.3510046341"/>
    <n v="416"/>
    <n v="416"/>
    <n v="2.14559070794178E-3"/>
    <n v="0.20499999999999999"/>
    <n v="8528"/>
    <n v="63467.756621679036"/>
    <n v="22048"/>
    <n v="22048"/>
    <n v="6.4014999092888241"/>
    <n v="14114027"/>
    <n v="22739.265722222208"/>
    <m/>
    <m/>
    <m/>
    <n v="0"/>
    <n v="0"/>
    <m/>
    <n v="0"/>
    <n v="51417"/>
    <n v="37826"/>
    <n v="37772"/>
    <n v="0.19481551014513684"/>
    <n v="0.1215950968971725"/>
    <n v="459289"/>
    <n v="8893752.0487242267"/>
    <n v="13285"/>
    <n v="13285"/>
    <n v="6.8519645564919587E-2"/>
    <n v="0.17499962363567934"/>
    <n v="232487"/>
    <n v="3123605.3499524496"/>
    <n v="306"/>
    <n v="306"/>
    <n v="1.5782470111302517E-3"/>
    <n v="0.18398692810457515"/>
    <n v="5630"/>
    <n v="33063.67738410797"/>
    <n v="193940"/>
    <n v="193886"/>
    <n v="0.24936689161467396"/>
    <n v="5.6972236209196234E-3"/>
    <n v="7.4795672890751619E-2"/>
    <n v="1.291872522251918E-4"/>
    <n v="0.2471639104379186"/>
    <n v="2.6693932992070193E-3"/>
    <n v="0.37406272708186172"/>
    <n v="0.13137586129335732"/>
    <n v="1.3906267300793965E-3"/>
    <n v="0"/>
    <n v="23776097.977219403"/>
    <n v="201.7590880928974"/>
    <n v="54"/>
    <n v="2.7843662988553161E-4"/>
    <n v="0.60763122615241827"/>
    <n v="1.6452768066257086"/>
    <n v="-2.9890629999999998"/>
    <n v="41"/>
    <b v="0"/>
    <b v="0"/>
    <b v="0"/>
    <b v="0"/>
    <b v="0"/>
    <b v="1"/>
    <b v="0"/>
    <b v="0"/>
    <m/>
    <m/>
    <m/>
    <m/>
    <m/>
    <m/>
    <m/>
    <m/>
    <m/>
    <n v="0"/>
    <n v="0"/>
    <n v="0"/>
    <n v="0"/>
    <n v="0"/>
    <n v="0"/>
    <n v="0"/>
    <n v="0"/>
    <n v="0"/>
    <n v="0"/>
    <n v="0"/>
    <n v="620"/>
    <n v="1"/>
    <n v="394"/>
    <m/>
    <n v="10"/>
    <n v="51"/>
    <m/>
    <m/>
    <n v="133"/>
    <m/>
    <n v="113"/>
    <m/>
    <n v="20"/>
    <m/>
    <n v="263"/>
    <m/>
    <m/>
    <m/>
    <n v="3"/>
    <n v="8"/>
    <m/>
    <m/>
    <n v="14"/>
    <n v="80"/>
    <m/>
    <n v="55"/>
    <m/>
    <m/>
    <m/>
    <m/>
    <n v="10"/>
    <m/>
    <n v="82"/>
    <m/>
    <m/>
    <m/>
    <n v="13"/>
    <n v="22"/>
    <m/>
    <m/>
    <n v="79"/>
    <n v="104"/>
    <n v="89"/>
    <m/>
    <m/>
    <n v="42"/>
    <m/>
    <m/>
    <n v="40"/>
    <m/>
    <n v="122"/>
    <n v="2"/>
    <m/>
    <m/>
    <n v="13"/>
    <n v="21"/>
    <m/>
    <m/>
    <n v="104"/>
    <n v="172"/>
    <n v="89"/>
    <m/>
    <n v="9"/>
    <n v="148"/>
    <m/>
    <n v="13"/>
    <m/>
    <n v="218"/>
    <n v="8"/>
    <m/>
    <m/>
    <m/>
    <n v="26"/>
    <n v="38"/>
    <m/>
    <n v="81"/>
    <n v="94"/>
    <n v="1"/>
    <n v="97"/>
    <m/>
    <m/>
    <n v="93"/>
    <m/>
    <m/>
    <m/>
    <n v="24"/>
    <n v="3"/>
    <m/>
    <m/>
    <n v="91"/>
    <n v="404"/>
    <n v="0"/>
    <n v="0"/>
    <n v="39"/>
    <n v="128"/>
    <n v="0"/>
    <n v="0"/>
    <n v="197"/>
    <n v="583"/>
    <n v="0"/>
    <n v="444"/>
    <n v="0"/>
    <n v="9"/>
    <n v="283"/>
    <n v="0"/>
    <n v="0"/>
    <n v="107"/>
    <n v="3"/>
    <n v="776"/>
  </r>
  <r>
    <s v="MMR009"/>
    <s v="Magway"/>
    <s v="MMR009D004"/>
    <s v="Pakokku"/>
    <s v="MMR009018"/>
    <s v="Pakokku"/>
    <n v="54"/>
    <n v="27"/>
    <x v="2"/>
    <n v="129391.05573529904"/>
    <n v="0.55403770008410091"/>
    <n v="0.31309820465363153"/>
    <n v="0.91150274500642459"/>
    <n v="0.22144629733974319"/>
    <n v="0.38979535564000817"/>
    <n v="0.40184281672758837"/>
    <n v="0.32770575821525477"/>
    <n v="0.71852577630388903"/>
    <n v="0.56751582755501961"/>
    <n v="0.76489297558034364"/>
    <n v="0.84914078987036479"/>
    <n v="0.18298585411694263"/>
    <n v="1"/>
    <n v="129391.05573529904"/>
    <n v="290139"/>
    <n v="130741"/>
    <n v="159398"/>
    <n v="5.635271224728667E-3"/>
    <n v="82.021731765768706"/>
    <n v="1317.4376493100001"/>
    <n v="220.22977721333419"/>
    <n v="0.1901926517262133"/>
    <n v="280957"/>
    <n v="123947"/>
    <n v="157010"/>
    <n v="9182"/>
    <n v="6794"/>
    <n v="2388"/>
    <n v="90842"/>
    <n v="41225"/>
    <n v="49617"/>
    <n v="83.086442146844831"/>
    <n v="199297"/>
    <n v="89516"/>
    <n v="109781"/>
    <n v="81.540521583880633"/>
    <n v="0.31309820465363153"/>
    <n v="76844"/>
    <n v="191229"/>
    <n v="22066"/>
    <n v="0.51723326482907916"/>
    <n v="140069.45777575581"/>
    <n v="0.40184281672758837"/>
    <n v="0.59815718327241163"/>
    <n v="11.539044810149088"/>
    <n v="213295"/>
    <n v="72172"/>
    <n v="118075"/>
    <n v="16954"/>
    <n v="3402"/>
    <n v="2692"/>
    <n v="66340"/>
    <n v="45441"/>
    <n v="20899"/>
    <n v="0.31502864033765449"/>
    <n v="280957"/>
    <n v="9182"/>
    <n v="3.2681157614866334E-2"/>
    <n v="4373"/>
    <n v="9248"/>
    <n v="12899"/>
    <n v="13817"/>
    <n v="10613"/>
    <n v="6775"/>
    <n v="3970"/>
    <n v="2410"/>
    <n v="2235"/>
    <n v="4.2351070244196567"/>
    <n v="66340"/>
    <n v="4.3735152246005429"/>
    <n v="2518"/>
    <n v="3003"/>
    <n v="4477"/>
    <n v="16231"/>
    <n v="38490"/>
    <n v="1107"/>
    <n v="266"/>
    <n v="248"/>
    <n v="66340"/>
    <n v="55811"/>
    <n v="3263"/>
    <n v="2539"/>
    <n v="4063"/>
    <n v="156"/>
    <n v="508"/>
    <n v="66340"/>
    <n v="9062"/>
    <n v="12602"/>
    <n v="76"/>
    <n v="40401"/>
    <n v="2349"/>
    <n v="1850"/>
    <n v="91749.358577027437"/>
    <n v="0.60899909556828458"/>
    <n v="3.5408501658124814E-2"/>
    <n v="0.32770575821525477"/>
    <n v="0.67229424178474528"/>
    <n v="66340"/>
    <n v="1134"/>
    <n v="53089"/>
    <n v="44"/>
    <n v="1936"/>
    <n v="130"/>
    <n v="9450"/>
    <n v="557"/>
    <n v="0.84719626168224305"/>
    <n v="0.15280373831775695"/>
    <n v="66340"/>
    <n v="23423"/>
    <n v="24244"/>
    <n v="4955"/>
    <n v="7.4690985830569795E-2"/>
    <n v="12916"/>
    <n v="802"/>
    <n v="0.71852577630388903"/>
    <n v="0.19469400060295447"/>
    <n v="0.41254899005125112"/>
    <n v="205464"/>
    <n v="187281"/>
    <n v="18183"/>
    <n v="0.91150274500642459"/>
    <n v="86502"/>
    <n v="82690"/>
    <n v="3812"/>
    <n v="0.95593165475942754"/>
    <n v="118962"/>
    <n v="104591"/>
    <n v="14371"/>
    <n v="0.87919671827978685"/>
    <n v="65303"/>
    <n v="61635"/>
    <n v="3668"/>
    <n v="0.94383106442276765"/>
    <n v="140161"/>
    <n v="125646"/>
    <n v="14515"/>
    <n v="0.89644052197116186"/>
    <n v="116529"/>
    <n v="50423"/>
    <n v="58104"/>
    <n v="8002"/>
    <n v="6.8669601558410356E-2"/>
    <n v="0.49862266045362097"/>
    <n v="6.3012996750812293"/>
    <n v="54220"/>
    <n v="24301"/>
    <n v="0.44819254887495391"/>
    <n v="25888"/>
    <n v="0.47746219107340465"/>
    <n v="4031"/>
    <n v="7.4345260051641465E-2"/>
    <n v="62309"/>
    <n v="26122"/>
    <n v="32216"/>
    <n v="6.3730761206246295E-2"/>
    <n v="0.51703606220610188"/>
    <n v="3971"/>
    <n v="166826"/>
    <n v="36943"/>
    <n v="64855"/>
    <n v="28244"/>
    <n v="18204"/>
    <n v="408"/>
    <n v="16197"/>
    <n v="1015"/>
    <n v="303"/>
    <n v="657"/>
    <n v="36943"/>
    <n v="129883"/>
    <n v="65028"/>
    <n v="101798"/>
    <n v="36784"/>
    <n v="0.22144629733974319"/>
    <n v="0.77855370266025681"/>
    <n v="0.38979535564000817"/>
    <n v="0.220493208492681"/>
    <n v="0.58417452915013246"/>
    <n v="70565"/>
    <n v="15226"/>
    <n v="22547"/>
    <n v="15083"/>
    <n v="10108"/>
    <n v="297"/>
    <n v="6536"/>
    <n v="267"/>
    <n v="211"/>
    <n v="290"/>
    <n v="0.21577269184439879"/>
    <n v="0.78422730815560127"/>
    <n v="0.46470629915680578"/>
    <n v="0.25096010770211863"/>
    <n v="96261"/>
    <n v="21717"/>
    <n v="42308"/>
    <n v="13161"/>
    <n v="8096"/>
    <n v="111"/>
    <n v="9661"/>
    <n v="748"/>
    <n v="92"/>
    <n v="367"/>
    <n v="0.22560538535855643"/>
    <n v="0.77439461464144355"/>
    <n v="0.3348812083813798"/>
    <n v="240494"/>
    <n v="13478"/>
    <n v="48347"/>
    <n v="6112"/>
    <n v="44771"/>
    <n v="19177"/>
    <n v="5680"/>
    <n v="800"/>
    <n v="38233"/>
    <n v="38236"/>
    <n v="17006"/>
    <n v="2666"/>
    <n v="5988"/>
    <n v="0.23872944855173103"/>
    <n v="7.9740035094430631E-2"/>
    <n v="12.540751942431037"/>
    <n v="0.17143056561551359"/>
    <n v="105927"/>
    <n v="6430"/>
    <n v="28299"/>
    <n v="4012"/>
    <n v="24841"/>
    <n v="6634"/>
    <n v="2898"/>
    <n v="456"/>
    <n v="18768"/>
    <n v="1490"/>
    <n v="6912"/>
    <n v="1323"/>
    <n v="3864"/>
    <n v="0.69023006410074861"/>
    <n v="134567"/>
    <n v="7048"/>
    <n v="20048"/>
    <n v="2100"/>
    <n v="19930"/>
    <n v="12543"/>
    <n v="2782"/>
    <n v="344"/>
    <n v="19465"/>
    <n v="36746"/>
    <n v="10094"/>
    <n v="1343"/>
    <n v="2124"/>
    <n v="0.47895100581866284"/>
    <n v="240494"/>
    <n v="192096"/>
    <n v="97"/>
    <n v="339"/>
    <n v="1763"/>
    <n v="1848"/>
    <n v="263"/>
    <n v="6"/>
    <n v="75"/>
    <n v="44007"/>
    <n v="0.18298585411694263"/>
    <n v="0.81701414588305732"/>
    <n v="76869"/>
    <n v="63165"/>
    <n v="67"/>
    <n v="99"/>
    <n v="285"/>
    <n v="1119"/>
    <n v="56"/>
    <n v="3"/>
    <n v="8"/>
    <n v="12067"/>
    <n v="0.15698135789459991"/>
    <n v="163625"/>
    <n v="128931"/>
    <n v="30"/>
    <n v="240"/>
    <n v="1478"/>
    <n v="729"/>
    <n v="207"/>
    <n v="3"/>
    <n v="67"/>
    <n v="31940"/>
    <n v="0.19520244461420933"/>
    <n v="290139"/>
    <n v="276044"/>
    <n v="14095"/>
    <n v="4.8580163301038468E-2"/>
    <n v="7607"/>
    <n v="3823"/>
    <n v="5642"/>
    <n v="4090"/>
    <n v="130741"/>
    <n v="124804"/>
    <n v="5937"/>
    <n v="4.5410391537467204E-2"/>
    <n v="159398"/>
    <n v="151240"/>
    <n v="8158"/>
    <n v="5.1180064994541967E-2"/>
    <n v="66340"/>
    <n v="632"/>
    <n v="50111"/>
    <n v="1511"/>
    <n v="179"/>
    <n v="140"/>
    <n v="13767"/>
    <n v="0.20752185709978896"/>
    <n v="0.79247814290021101"/>
    <n v="0.76489297558034364"/>
    <n v="66340"/>
    <n v="10264"/>
    <n v="40729"/>
    <n v="3645"/>
    <n v="766"/>
    <n v="2495"/>
    <n v="4611"/>
    <n v="263"/>
    <n v="1694"/>
    <n v="71"/>
    <n v="1802"/>
    <n v="0.11107928851371722"/>
    <n v="0.84914078987036479"/>
    <n v="66340"/>
    <n v="10225"/>
    <n v="43354"/>
    <n v="4040"/>
    <n v="505"/>
    <n v="2530"/>
    <n v="3516"/>
    <n v="257"/>
    <n v="23"/>
    <n v="11"/>
    <n v="1879"/>
    <n v="0.87276153150437141"/>
    <n v="0.80701688272535421"/>
    <n v="66340"/>
    <n v="37649"/>
    <n v="203"/>
    <n v="6114"/>
    <n v="11224"/>
    <n v="4811"/>
    <n v="37"/>
    <n v="3244"/>
    <n v="3058"/>
    <n v="0.56751582755501961"/>
    <n v="159447.54436237566"/>
    <n v="0.68893578534820621"/>
    <n v="66340"/>
    <n v="18480"/>
    <n v="168"/>
    <n v="10"/>
    <n v="31"/>
    <n v="43558"/>
    <n v="3766"/>
    <n v="179"/>
    <n v="1"/>
    <n v="147"/>
    <n v="66340"/>
    <n v="1.402803738317757"/>
    <n v="0.37852782257821777"/>
    <n v="0.71285809460359761"/>
    <n v="0.1447538375776693"/>
    <n v="33923"/>
    <n v="0.51135061802833881"/>
    <n v="0.61134639297878857"/>
    <n v="27199"/>
    <n v="32417"/>
    <n v="3157"/>
    <n v="24697"/>
    <n v="1818"/>
    <n v="3774"/>
    <n v="0.37227916792282184"/>
    <n v="0.40999397045523062"/>
    <n v="0.48864938197166113"/>
    <n v="5.6888754899005127E-2"/>
    <n v="66340"/>
    <n v="1729"/>
    <n v="34847"/>
    <n v="35593"/>
    <n v="576"/>
    <n v="3102"/>
    <n v="618"/>
    <n v="11950"/>
    <n v="0.56933976484775395"/>
    <n v="4087"/>
    <n v="4087"/>
    <n v="2.3377395939986386E-2"/>
    <n v="0.982356251529239"/>
    <n v="401489"/>
    <n v="16428126.901999999"/>
    <n v="276912.1565196981"/>
    <n v="1439"/>
    <n v="1439"/>
    <n v="8.2309940684219263E-3"/>
    <n v="0.59230020847810971"/>
    <n v="85232"/>
    <n v="3487522.9759999998"/>
    <n v="441998.74547257239"/>
    <n v="40831"/>
    <n v="40831"/>
    <n v="0.23355088172879476"/>
    <n v="0.12397418628003233"/>
    <n v="506199"/>
    <n v="20712650.682"/>
    <n v="3337796.4832763402"/>
    <n v="16163"/>
    <n v="16163"/>
    <n v="9.2451394807438206E-2"/>
    <n v="0.60791499102889324"/>
    <n v="982573"/>
    <n v="40204922.013999999"/>
    <n v="2119265.8991117137"/>
    <n v="15058"/>
    <n v="15058"/>
    <n v="8.613086079381331E-2"/>
    <n v="0.28550006640988179"/>
    <n v="429906"/>
    <n v="2297349.7096376037"/>
    <n v="6461"/>
    <n v="6461"/>
    <n v="5.9834886240520042"/>
    <n v="3865932"/>
    <n v="6228.4459999999963"/>
    <m/>
    <m/>
    <m/>
    <n v="0"/>
    <n v="0"/>
    <m/>
    <n v="0"/>
    <n v="90788"/>
    <n v="55285"/>
    <n v="55285"/>
    <n v="0.3162268985911787"/>
    <n v="0.13989997286786651"/>
    <n v="773437"/>
    <n v="12998759.636591733"/>
    <n v="35503"/>
    <n v="35503"/>
    <n v="0.20307503989658349"/>
    <n v="0.20260006196659436"/>
    <n v="719291"/>
    <n v="8347561.9675846305"/>
    <m/>
    <m/>
    <n v="0"/>
    <n v="0"/>
    <m/>
    <n v="0"/>
    <n v="174827"/>
    <n v="174827"/>
    <n v="0.22485411819480833"/>
    <n v="5.13718635679995E-3"/>
    <n v="9.2862326245318916E-3"/>
    <n v="1.4822401521825557E-2"/>
    <n v="7.1069455309338059E-2"/>
    <n v="7.7041485255552572E-2"/>
    <n v="0.43591262779097179"/>
    <n v="0.2799349918506443"/>
    <n v="0"/>
    <n v="0"/>
    <n v="29819644.598194297"/>
    <n v="102.77709855687894"/>
    <n v="0"/>
    <n v="0"/>
    <n v="1.6595777540082481"/>
    <n v="0.60256290950199731"/>
    <n v="-4.4100899999999998E-2"/>
    <n v="225"/>
    <b v="0"/>
    <b v="0"/>
    <b v="1"/>
    <b v="0"/>
    <b v="0"/>
    <b v="1"/>
    <b v="0"/>
    <b v="1"/>
    <n v="0"/>
    <m/>
    <n v="3"/>
    <m/>
    <n v="3"/>
    <n v="0"/>
    <m/>
    <m/>
    <m/>
    <n v="1.2396694214876033E-2"/>
    <n v="0"/>
    <n v="0"/>
    <n v="0"/>
    <n v="0"/>
    <n v="0"/>
    <n v="0"/>
    <n v="0"/>
    <n v="0"/>
    <n v="0"/>
    <n v="0"/>
    <n v="620"/>
    <n v="1"/>
    <n v="481"/>
    <n v="1"/>
    <n v="24"/>
    <n v="87"/>
    <m/>
    <n v="90"/>
    <n v="132"/>
    <m/>
    <n v="186"/>
    <n v="14"/>
    <n v="49"/>
    <m/>
    <n v="248"/>
    <n v="40"/>
    <m/>
    <m/>
    <n v="31"/>
    <n v="62"/>
    <m/>
    <n v="9"/>
    <n v="5"/>
    <n v="181"/>
    <m/>
    <n v="258"/>
    <m/>
    <m/>
    <m/>
    <n v="1"/>
    <n v="38"/>
    <m/>
    <n v="100"/>
    <n v="30"/>
    <m/>
    <m/>
    <m/>
    <n v="45"/>
    <m/>
    <n v="12"/>
    <m/>
    <n v="113"/>
    <n v="262"/>
    <m/>
    <m/>
    <m/>
    <m/>
    <m/>
    <n v="110"/>
    <m/>
    <n v="185"/>
    <n v="83"/>
    <m/>
    <m/>
    <m/>
    <n v="76"/>
    <n v="11"/>
    <n v="140"/>
    <n v="30"/>
    <n v="76"/>
    <n v="300"/>
    <m/>
    <m/>
    <n v="2"/>
    <m/>
    <n v="65"/>
    <m/>
    <n v="171"/>
    <n v="125"/>
    <m/>
    <m/>
    <m/>
    <n v="121"/>
    <m/>
    <n v="277"/>
    <n v="30"/>
    <n v="76"/>
    <m/>
    <n v="341"/>
    <n v="1"/>
    <n v="39"/>
    <n v="79"/>
    <m/>
    <m/>
    <m/>
    <n v="139"/>
    <n v="26"/>
    <n v="1"/>
    <m/>
    <n v="97"/>
    <n v="759"/>
    <n v="0"/>
    <n v="1"/>
    <n v="55"/>
    <n v="391"/>
    <n v="11"/>
    <n v="528"/>
    <n v="35"/>
    <n v="578"/>
    <n v="0"/>
    <n v="1347"/>
    <n v="0"/>
    <n v="0"/>
    <n v="95"/>
    <n v="1"/>
    <n v="0"/>
    <n v="402"/>
    <n v="26"/>
    <n v="801"/>
  </r>
  <r>
    <s v="MMR009"/>
    <s v="Magway"/>
    <s v="MMR009D004"/>
    <s v="Pakokku"/>
    <s v="MMR009019"/>
    <s v="Yesagyo"/>
    <n v="81"/>
    <n v="8"/>
    <x v="6"/>
    <n v="106992.38583371975"/>
    <n v="0.50317440361027643"/>
    <n v="0.10832961848508488"/>
    <n v="0.93188453230346269"/>
    <n v="0.24124237581134414"/>
    <n v="0.27475618904726179"/>
    <n v="0.42810304786419423"/>
    <n v="0.31680469872390771"/>
    <n v="0.7176962731344545"/>
    <n v="0.22880926223273895"/>
    <n v="0.69092791346235105"/>
    <n v="0.87970083664328569"/>
    <n v="0.21983809561523102"/>
    <n v="1"/>
    <n v="106992.38583371975"/>
    <n v="215352"/>
    <n v="94353"/>
    <n v="120999"/>
    <n v="4.1827087319793888E-3"/>
    <n v="77.978330399424792"/>
    <n v="992.95972380199998"/>
    <n v="216.8788872678808"/>
    <n v="0.18729878945003653"/>
    <n v="211667"/>
    <n v="91420"/>
    <n v="120247"/>
    <n v="3685"/>
    <n v="2933"/>
    <n v="752"/>
    <n v="23329"/>
    <n v="10471"/>
    <n v="12858"/>
    <n v="81.435682065640066"/>
    <n v="192023"/>
    <n v="83882"/>
    <n v="108141"/>
    <n v="77.567250164137562"/>
    <n v="0.10832961848508488"/>
    <n v="59541"/>
    <n v="139081"/>
    <n v="16730"/>
    <n v="0.54839266326816738"/>
    <n v="97254.543179873624"/>
    <n v="0.42810304786419423"/>
    <n v="0.57189695213580571"/>
    <n v="12.028961540397322"/>
    <n v="155811"/>
    <n v="52566"/>
    <n v="87229"/>
    <n v="12400"/>
    <n v="2324"/>
    <n v="1292"/>
    <n v="47332"/>
    <n v="32014"/>
    <n v="15318"/>
    <n v="0.32362883461505959"/>
    <n v="211667"/>
    <n v="3685"/>
    <n v="1.740942140248598E-2"/>
    <n v="2744"/>
    <n v="5644"/>
    <n v="8344"/>
    <n v="9599"/>
    <n v="8106"/>
    <n v="5472"/>
    <n v="3413"/>
    <n v="2078"/>
    <n v="1932"/>
    <n v="4.4719639989858866"/>
    <n v="47332"/>
    <n v="4.5498183047409784"/>
    <n v="308"/>
    <n v="1554"/>
    <n v="1750"/>
    <n v="12124"/>
    <n v="28359"/>
    <n v="2704"/>
    <n v="364"/>
    <n v="169"/>
    <n v="47332"/>
    <n v="45276"/>
    <n v="494"/>
    <n v="1025"/>
    <n v="468"/>
    <n v="18"/>
    <n v="51"/>
    <n v="47332"/>
    <n v="5692"/>
    <n v="9242"/>
    <n v="61"/>
    <n v="29980"/>
    <n v="185"/>
    <n v="2172"/>
    <n v="66784.310360855234"/>
    <n v="0.63339812389081385"/>
    <n v="3.9085608045297052E-3"/>
    <n v="0.31680469872390771"/>
    <n v="0.68319530127609229"/>
    <n v="47332"/>
    <n v="1874"/>
    <n v="35740"/>
    <n v="48"/>
    <n v="5210"/>
    <n v="55"/>
    <n v="3448"/>
    <n v="957"/>
    <n v="0.90577199357728388"/>
    <n v="9.4228006422716115E-2"/>
    <n v="47332"/>
    <n v="17107"/>
    <n v="16863"/>
    <n v="8289"/>
    <n v="0.17512465139863095"/>
    <n v="4207"/>
    <n v="866"/>
    <n v="0.7176962731344545"/>
    <n v="8.8882785430575512E-2"/>
    <n v="0.3887116538494042"/>
    <n v="152770"/>
    <n v="142364"/>
    <n v="10406"/>
    <n v="0.93188453230346269"/>
    <n v="62142"/>
    <n v="60358"/>
    <n v="1784"/>
    <n v="0.97129155804447875"/>
    <n v="90628"/>
    <n v="82006"/>
    <n v="8622"/>
    <n v="0.90486383899015754"/>
    <n v="16408"/>
    <n v="15550"/>
    <n v="858"/>
    <n v="0.94770843490979995"/>
    <n v="136362"/>
    <n v="126814"/>
    <n v="9548"/>
    <n v="0.92998049309925046"/>
    <n v="88164"/>
    <n v="39282"/>
    <n v="43398"/>
    <n v="5484"/>
    <n v="6.2202259425615899E-2"/>
    <n v="0.4922417313189057"/>
    <n v="7.1630196936542667"/>
    <n v="39541"/>
    <n v="19047"/>
    <n v="0.4817025366075719"/>
    <n v="17541"/>
    <n v="0.44361548772160542"/>
    <n v="2953"/>
    <n v="7.4681975670822687E-2"/>
    <n v="48623"/>
    <n v="20235"/>
    <n v="25857"/>
    <n v="5.2053554902001108E-2"/>
    <n v="0.53178536906402318"/>
    <n v="2531"/>
    <n v="122636"/>
    <n v="29585"/>
    <n v="59356"/>
    <n v="15686"/>
    <n v="7503"/>
    <n v="199"/>
    <n v="6944"/>
    <n v="198"/>
    <n v="173"/>
    <n v="2992"/>
    <n v="29585"/>
    <n v="93051"/>
    <n v="33695"/>
    <n v="88941"/>
    <n v="18009"/>
    <n v="0.24124237581134414"/>
    <n v="0.75875762418865589"/>
    <n v="0.27475618904726179"/>
    <n v="0.14684921230307577"/>
    <n v="0.51675690661795881"/>
    <n v="50400"/>
    <n v="12506"/>
    <n v="20144"/>
    <n v="8348"/>
    <n v="4452"/>
    <n v="145"/>
    <n v="2988"/>
    <n v="52"/>
    <n v="103"/>
    <n v="1662"/>
    <n v="0.24813492063492062"/>
    <n v="0.7518650793650794"/>
    <n v="0.35218253968253971"/>
    <n v="0.18654761904761905"/>
    <n v="72236"/>
    <n v="17079"/>
    <n v="39212"/>
    <n v="7338"/>
    <n v="3051"/>
    <n v="54"/>
    <n v="3956"/>
    <n v="146"/>
    <n v="70"/>
    <n v="1330"/>
    <n v="0.23643335732875576"/>
    <n v="0.7635666426712443"/>
    <n v="0.22073481366631598"/>
    <n v="176771"/>
    <n v="3808"/>
    <n v="23283"/>
    <n v="3473"/>
    <n v="47203"/>
    <n v="27354"/>
    <n v="3791"/>
    <n v="541"/>
    <n v="26011"/>
    <n v="22841"/>
    <n v="12064"/>
    <n v="1654"/>
    <n v="4748"/>
    <n v="0.2839549473612753"/>
    <n v="0.15474257655384649"/>
    <n v="6.4623455436133659"/>
    <n v="8.8339483695247731E-2"/>
    <n v="74924"/>
    <n v="1831"/>
    <n v="12380"/>
    <n v="2258"/>
    <n v="25056"/>
    <n v="8817"/>
    <n v="1975"/>
    <n v="299"/>
    <n v="12544"/>
    <n v="1083"/>
    <n v="4616"/>
    <n v="838"/>
    <n v="3227"/>
    <n v="0.69826757781218296"/>
    <n v="101847"/>
    <n v="1977"/>
    <n v="10903"/>
    <n v="1215"/>
    <n v="22147"/>
    <n v="18537"/>
    <n v="1816"/>
    <n v="242"/>
    <n v="13467"/>
    <n v="21758"/>
    <n v="7448"/>
    <n v="816"/>
    <n v="1521"/>
    <n v="0.55568647088279477"/>
    <n v="176771"/>
    <n v="135432"/>
    <n v="33"/>
    <n v="230"/>
    <n v="1101"/>
    <n v="971"/>
    <n v="108"/>
    <n v="4"/>
    <n v="31"/>
    <n v="38861"/>
    <n v="0.21983809561523102"/>
    <n v="0.78016190438476896"/>
    <n v="19269"/>
    <n v="15496"/>
    <n v="3"/>
    <n v="19"/>
    <n v="68"/>
    <n v="187"/>
    <n v="34"/>
    <n v="1"/>
    <n v="1"/>
    <n v="3460"/>
    <n v="0.1795630286989465"/>
    <n v="157502"/>
    <n v="119936"/>
    <n v="30"/>
    <n v="211"/>
    <n v="1033"/>
    <n v="784"/>
    <n v="74"/>
    <n v="3"/>
    <n v="30"/>
    <n v="35401"/>
    <n v="0.22476539980444693"/>
    <n v="215352"/>
    <n v="204870"/>
    <n v="10482"/>
    <n v="4.8673799175303699E-2"/>
    <n v="5716"/>
    <n v="2642"/>
    <n v="4391"/>
    <n v="3049"/>
    <n v="94353"/>
    <n v="89963"/>
    <n v="4390"/>
    <n v="4.652740241433765E-2"/>
    <n v="120999"/>
    <n v="114907"/>
    <n v="6092"/>
    <n v="5.0347523533252343E-2"/>
    <n v="47332"/>
    <n v="609"/>
    <n v="32094"/>
    <n v="2682"/>
    <n v="205"/>
    <n v="137"/>
    <n v="11605"/>
    <n v="0.2451829629003634"/>
    <n v="0.75481703709963655"/>
    <n v="0.69092791346235105"/>
    <n v="47332"/>
    <n v="3191"/>
    <n v="26817"/>
    <n v="11452"/>
    <n v="485"/>
    <n v="2015"/>
    <n v="2239"/>
    <n v="339"/>
    <n v="178"/>
    <s v="-"/>
    <n v="616"/>
    <n v="9.7037944730837489E-2"/>
    <n v="0.87970083664328569"/>
    <n v="47332"/>
    <n v="2287"/>
    <n v="26609"/>
    <n v="10848"/>
    <n v="471"/>
    <n v="3922"/>
    <n v="2219"/>
    <n v="349"/>
    <n v="6"/>
    <s v="-"/>
    <n v="621"/>
    <n v="0.84718583622073862"/>
    <n v="0.78531437505281843"/>
    <n v="47332"/>
    <n v="10830"/>
    <n v="84"/>
    <n v="4600"/>
    <n v="17640"/>
    <n v="6363"/>
    <n v="60"/>
    <n v="5275"/>
    <n v="2480"/>
    <n v="0.22880926223273895"/>
    <n v="48431.370109017153"/>
    <n v="0.47468942787120766"/>
    <n v="47332"/>
    <n v="2700"/>
    <n v="5"/>
    <n v="7"/>
    <n v="17"/>
    <n v="43660"/>
    <n v="823"/>
    <n v="47"/>
    <n v="2"/>
    <n v="71"/>
    <n v="47332"/>
    <n v="1.2986985548888701"/>
    <n v="0.350436431511853"/>
    <n v="0.77000162680982598"/>
    <n v="0.15635747319913812"/>
    <n v="20055"/>
    <n v="0.42370911856672017"/>
    <n v="0.36142298473571338"/>
    <n v="27277"/>
    <n v="16364"/>
    <n v="1675"/>
    <n v="13420"/>
    <n v="443"/>
    <n v="2291"/>
    <n v="0.28352911349615484"/>
    <n v="0.57629088143327978"/>
    <n v="0.34572804867742751"/>
    <n v="4.840277190906786E-2"/>
    <n v="47332"/>
    <n v="373"/>
    <n v="23102"/>
    <n v="29103"/>
    <n v="551"/>
    <n v="4346"/>
    <n v="723"/>
    <n v="17497"/>
    <n v="0.52288092622327387"/>
    <n v="33404"/>
    <n v="33404"/>
    <n v="0.21178767974436358"/>
    <n v="0.86445425697521261"/>
    <n v="2887623"/>
    <n v="118155757.914"/>
    <n v="2263267.3541433807"/>
    <n v="1567"/>
    <n v="1567"/>
    <n v="9.9350764626816458E-3"/>
    <n v="0.59890236119974471"/>
    <n v="93848"/>
    <n v="3840072.4640000002"/>
    <n v="481314.82568139047"/>
    <n v="19494"/>
    <n v="19494"/>
    <n v="0.12359564809413913"/>
    <n v="0.14022571047501795"/>
    <n v="273356"/>
    <n v="11185180.808"/>
    <n v="1593568.7258452885"/>
    <n v="23804"/>
    <n v="23804"/>
    <n v="0.15092186350840708"/>
    <n v="0.67092295412535707"/>
    <n v="1597065"/>
    <n v="65348705.670000002"/>
    <n v="3121141.2152728597"/>
    <n v="39077"/>
    <n v="39077"/>
    <n v="0.24775557302629911"/>
    <n v="0.29695191544898536"/>
    <n v="1160399"/>
    <n v="5961849.8209263273"/>
    <n v="4560"/>
    <n v="4560"/>
    <n v="6.4374232456140348"/>
    <n v="2935465"/>
    <n v="4729.3602777777742"/>
    <m/>
    <m/>
    <m/>
    <n v="0"/>
    <n v="0"/>
    <m/>
    <n v="0"/>
    <n v="35818"/>
    <n v="25884"/>
    <n v="25884"/>
    <n v="0.16410945702619767"/>
    <n v="0.15018698810075723"/>
    <n v="388744"/>
    <n v="6085916.5132231237"/>
    <n v="7225"/>
    <n v="7225"/>
    <n v="4.5807866906748498E-2"/>
    <n v="0.18989896193771627"/>
    <n v="137202"/>
    <n v="1698761.6600230671"/>
    <n v="2709"/>
    <n v="2709"/>
    <n v="1.717557251908397E-2"/>
    <n v="0.21221483942414174"/>
    <n v="57489"/>
    <n v="292710.7909593088"/>
    <n v="157724"/>
    <n v="157724"/>
    <n v="0.2028570583385744"/>
    <n v="4.6346249774915499E-3"/>
    <n v="0.10527544249564787"/>
    <n v="2.2388265867291771E-2"/>
    <n v="0.14517927894277335"/>
    <n v="0.27731428937973213"/>
    <n v="0.28308522753540583"/>
    <n v="7.9017569500205026E-2"/>
    <n v="1.3615385732082687E-2"/>
    <n v="0"/>
    <n v="21498530.906074747"/>
    <n v="99.829724850824448"/>
    <n v="0"/>
    <n v="0"/>
    <n v="1.3653724227130937"/>
    <n v="0.73240090642297262"/>
    <n v="-1.931986"/>
    <n v="94"/>
    <b v="0"/>
    <b v="0"/>
    <b v="0"/>
    <b v="0"/>
    <b v="0"/>
    <b v="1"/>
    <b v="0"/>
    <b v="0"/>
    <m/>
    <m/>
    <m/>
    <m/>
    <m/>
    <m/>
    <m/>
    <m/>
    <m/>
    <n v="0"/>
    <n v="0"/>
    <n v="0"/>
    <n v="0"/>
    <n v="0"/>
    <n v="0"/>
    <n v="0"/>
    <n v="0"/>
    <n v="0"/>
    <n v="0"/>
    <n v="0"/>
    <n v="620"/>
    <n v="1"/>
    <m/>
    <m/>
    <m/>
    <n v="1"/>
    <m/>
    <n v="2"/>
    <n v="8"/>
    <m/>
    <m/>
    <m/>
    <m/>
    <m/>
    <n v="23"/>
    <n v="7"/>
    <m/>
    <m/>
    <m/>
    <n v="1"/>
    <m/>
    <n v="1"/>
    <m/>
    <n v="9"/>
    <m/>
    <m/>
    <m/>
    <m/>
    <n v="1"/>
    <m/>
    <m/>
    <m/>
    <n v="32"/>
    <n v="18"/>
    <m/>
    <m/>
    <m/>
    <n v="26"/>
    <m/>
    <m/>
    <n v="105"/>
    <n v="138"/>
    <n v="160"/>
    <m/>
    <m/>
    <n v="1"/>
    <m/>
    <n v="1"/>
    <m/>
    <m/>
    <n v="72"/>
    <n v="50"/>
    <m/>
    <m/>
    <n v="1"/>
    <n v="27"/>
    <n v="61"/>
    <m/>
    <n v="148"/>
    <n v="262"/>
    <n v="121"/>
    <m/>
    <m/>
    <n v="251"/>
    <m/>
    <m/>
    <m/>
    <n v="497"/>
    <n v="124"/>
    <m/>
    <m/>
    <m/>
    <n v="29"/>
    <m/>
    <n v="1"/>
    <n v="148"/>
    <n v="261"/>
    <m/>
    <n v="191"/>
    <m/>
    <m/>
    <n v="221"/>
    <m/>
    <m/>
    <n v="1"/>
    <m/>
    <m/>
    <n v="1"/>
    <m/>
    <n v="222"/>
    <n v="199"/>
    <n v="0"/>
    <n v="0"/>
    <n v="1"/>
    <n v="84"/>
    <n v="61"/>
    <n v="4"/>
    <n v="253"/>
    <n v="678"/>
    <n v="0"/>
    <n v="472"/>
    <n v="0"/>
    <n v="0"/>
    <n v="474"/>
    <n v="0"/>
    <n v="1"/>
    <n v="1"/>
    <n v="0"/>
    <n v="846"/>
  </r>
  <r>
    <s v="MMR009"/>
    <s v="Magway"/>
    <s v="MMR009D004"/>
    <s v="Pakokku"/>
    <s v="MMR009020"/>
    <s v="Myaing"/>
    <n v="81"/>
    <n v="3"/>
    <x v="4"/>
    <n v="122508.24958845579"/>
    <n v="0.45737827449736329"/>
    <n v="3.4131930141603657E-2"/>
    <n v="0.8742567086806261"/>
    <n v="0.3735881909411024"/>
    <n v="0.1645899243666778"/>
    <n v="0.45629223565039395"/>
    <n v="0.31091888667250794"/>
    <n v="0.60597304300814681"/>
    <n v="6.4297831882328821E-2"/>
    <n v="0.61285210939393375"/>
    <n v="0.73529576256967621"/>
    <n v="0.25634267066136224"/>
    <n v="1"/>
    <n v="122508.24958845579"/>
    <n v="225771"/>
    <n v="100854"/>
    <n v="124917"/>
    <n v="4.3850734292122601E-3"/>
    <n v="80.736809241336246"/>
    <n v="2041.5671221800001"/>
    <n v="110.58710612410339"/>
    <n v="9.5504137662987723E-2"/>
    <n v="221463"/>
    <n v="97750"/>
    <n v="123713"/>
    <n v="4308"/>
    <n v="3104"/>
    <n v="1204"/>
    <n v="7706"/>
    <n v="3486"/>
    <n v="4220"/>
    <n v="82.606635071090054"/>
    <n v="218065"/>
    <n v="97368"/>
    <n v="120697"/>
    <n v="80.671433424194475"/>
    <n v="3.4131930141603657E-2"/>
    <n v="65091"/>
    <n v="142652"/>
    <n v="18028"/>
    <n v="0.58266971370888598"/>
    <n v="94221.076066231108"/>
    <n v="0.45629223565039395"/>
    <n v="0.54370776434960599"/>
    <n v="12.6377478058492"/>
    <n v="160680"/>
    <n v="45223"/>
    <n v="98364"/>
    <n v="13542"/>
    <n v="2538"/>
    <n v="1013"/>
    <n v="53641"/>
    <n v="38876"/>
    <n v="14765"/>
    <n v="0.27525586771312988"/>
    <n v="221463"/>
    <n v="4308"/>
    <n v="1.9452459327291692E-2"/>
    <n v="3472"/>
    <n v="7142"/>
    <n v="10810"/>
    <n v="11823"/>
    <n v="8925"/>
    <n v="5782"/>
    <n v="3007"/>
    <n v="1639"/>
    <n v="1041"/>
    <n v="4.1286143062209879"/>
    <n v="53641"/>
    <n v="4.2089260080908257"/>
    <n v="107"/>
    <n v="2596"/>
    <n v="6341"/>
    <n v="12063"/>
    <n v="27773"/>
    <n v="3429"/>
    <n v="565"/>
    <n v="767"/>
    <n v="53641"/>
    <n v="50933"/>
    <n v="744"/>
    <n v="1297"/>
    <n v="326"/>
    <n v="20"/>
    <n v="321"/>
    <n v="53641"/>
    <n v="8093"/>
    <n v="8542"/>
    <n v="43"/>
    <n v="32843"/>
    <n v="148"/>
    <n v="3972"/>
    <n v="68679.498983986137"/>
    <n v="0.61227419324770227"/>
    <n v="2.7590835368468151E-3"/>
    <n v="0.31091888667250794"/>
    <n v="0.68908111332749211"/>
    <n v="53641"/>
    <n v="2787"/>
    <n v="36431"/>
    <n v="41"/>
    <n v="3390"/>
    <n v="87"/>
    <n v="8563"/>
    <n v="2342"/>
    <n v="0.7950821200201339"/>
    <n v="0.2049178799798661"/>
    <n v="53641"/>
    <n v="16655"/>
    <n v="15850"/>
    <n v="13200"/>
    <n v="0.24608042355660781"/>
    <n v="6600"/>
    <n v="1336"/>
    <n v="0.60597304300814681"/>
    <n v="0.1230402117783039"/>
    <n v="0.44699949665367911"/>
    <n v="157408"/>
    <n v="137615"/>
    <n v="19793"/>
    <n v="0.8742567086806261"/>
    <n v="66120"/>
    <n v="62462"/>
    <n v="3658"/>
    <n v="0.94467634603750772"/>
    <n v="91288"/>
    <n v="75153"/>
    <n v="16135"/>
    <n v="0.82325168696871442"/>
    <n v="5683"/>
    <n v="5441"/>
    <n v="242"/>
    <n v="0.95741685729368287"/>
    <n v="151725"/>
    <n v="132174"/>
    <n v="19551"/>
    <n v="0.87114186851211073"/>
    <n v="92331"/>
    <n v="43657"/>
    <n v="41231"/>
    <n v="7443"/>
    <n v="8.0612145433278104E-2"/>
    <n v="0.4465564111728455"/>
    <n v="5.8655112185946523"/>
    <n v="41649"/>
    <n v="20993"/>
    <n v="0.50404571538332255"/>
    <n v="16855"/>
    <n v="0.40469158923383514"/>
    <n v="3801"/>
    <n v="9.1262695382842332E-2"/>
    <n v="50682"/>
    <n v="22664"/>
    <n v="24376"/>
    <n v="7.1859831892979759E-2"/>
    <n v="0.48095970956158007"/>
    <n v="3642"/>
    <n v="128647"/>
    <n v="48061"/>
    <n v="59412"/>
    <n v="10711"/>
    <n v="5192"/>
    <n v="137"/>
    <n v="4446"/>
    <n v="123"/>
    <n v="76"/>
    <n v="489"/>
    <n v="48061"/>
    <n v="80586"/>
    <n v="21174"/>
    <n v="107473"/>
    <n v="10463"/>
    <n v="0.3735881909411024"/>
    <n v="0.6264118090588976"/>
    <n v="0.1645899243666778"/>
    <n v="8.1331084284903654E-2"/>
    <n v="0.39550086671278772"/>
    <n v="54775"/>
    <n v="20589"/>
    <n v="23171"/>
    <n v="5897"/>
    <n v="2808"/>
    <n v="106"/>
    <n v="1860"/>
    <n v="40"/>
    <n v="49"/>
    <n v="255"/>
    <n v="0.37588315837517117"/>
    <n v="0.62411684162482883"/>
    <n v="0.20109539023277043"/>
    <n v="9.34367868553172E-2"/>
    <n v="73872"/>
    <n v="27472"/>
    <n v="36241"/>
    <n v="4814"/>
    <n v="2384"/>
    <n v="31"/>
    <n v="2586"/>
    <n v="83"/>
    <n v="27"/>
    <n v="234"/>
    <n v="0.37188650638943038"/>
    <n v="0.62811349361056967"/>
    <n v="0.13752165908598657"/>
    <n v="183243"/>
    <n v="3350"/>
    <n v="24697"/>
    <n v="1727"/>
    <n v="40380"/>
    <n v="19485"/>
    <n v="6200"/>
    <n v="597"/>
    <n v="26713"/>
    <n v="39260"/>
    <n v="14065"/>
    <n v="1865"/>
    <n v="4904"/>
    <n v="0.32058523381520715"/>
    <n v="0.10633421194806895"/>
    <n v="9.4043110084680528"/>
    <n v="0.12855579655882704"/>
    <n v="79518"/>
    <n v="1580"/>
    <n v="15301"/>
    <n v="1275"/>
    <n v="28394"/>
    <n v="6572"/>
    <n v="3118"/>
    <n v="353"/>
    <n v="12615"/>
    <n v="831"/>
    <n v="5517"/>
    <n v="916"/>
    <n v="3046"/>
    <n v="0.7072612490253779"/>
    <n v="103725"/>
    <n v="1770"/>
    <n v="9396"/>
    <n v="452"/>
    <n v="11986"/>
    <n v="12913"/>
    <n v="3082"/>
    <n v="244"/>
    <n v="14098"/>
    <n v="38429"/>
    <n v="8548"/>
    <n v="949"/>
    <n v="1858"/>
    <n v="0.38176910098818995"/>
    <n v="183243"/>
    <n v="133261"/>
    <n v="29"/>
    <n v="211"/>
    <n v="1846"/>
    <n v="770"/>
    <n v="72"/>
    <n v="1"/>
    <n v="80"/>
    <n v="46973"/>
    <n v="0.25634267066136224"/>
    <n v="0.74365732933863771"/>
    <n v="6563"/>
    <n v="5856"/>
    <s v="-"/>
    <s v="-"/>
    <n v="21"/>
    <n v="51"/>
    <n v="1"/>
    <n v="1"/>
    <s v="-"/>
    <n v="633"/>
    <n v="9.644979430138656E-2"/>
    <n v="176680"/>
    <n v="127405"/>
    <n v="29"/>
    <n v="211"/>
    <n v="1825"/>
    <n v="719"/>
    <n v="71"/>
    <s v="-"/>
    <n v="80"/>
    <n v="46340"/>
    <n v="0.26228209191759111"/>
    <n v="225771"/>
    <n v="214279"/>
    <n v="11492"/>
    <n v="5.0901134335233487E-2"/>
    <n v="5898"/>
    <n v="3147"/>
    <n v="4651"/>
    <n v="3185"/>
    <n v="100854"/>
    <n v="96055"/>
    <n v="4799"/>
    <n v="4.7583635750689114E-2"/>
    <n v="124917"/>
    <n v="118224"/>
    <n v="6693"/>
    <n v="5.357957683902112E-2"/>
    <n v="53641"/>
    <n v="274"/>
    <n v="32600"/>
    <n v="3965"/>
    <n v="138"/>
    <n v="320"/>
    <n v="16344"/>
    <n v="0.30469230625827259"/>
    <n v="0.69530769374172741"/>
    <n v="0.61285210939393375"/>
    <n v="53641"/>
    <n v="7514"/>
    <n v="18034"/>
    <n v="13803"/>
    <n v="1746"/>
    <n v="9435"/>
    <n v="911"/>
    <n v="758"/>
    <n v="91"/>
    <n v="1"/>
    <n v="1348"/>
    <n v="0.2070058350888313"/>
    <n v="0.73529576256967621"/>
    <n v="53641"/>
    <n v="7633"/>
    <n v="17595"/>
    <n v="12827"/>
    <n v="1688"/>
    <n v="10909"/>
    <n v="1254"/>
    <n v="360"/>
    <n v="2"/>
    <n v="2"/>
    <n v="1371"/>
    <n v="0.71618724483137897"/>
    <n v="0.67407393598180498"/>
    <n v="53641"/>
    <n v="3449"/>
    <n v="129"/>
    <n v="7716"/>
    <n v="24032"/>
    <n v="2790"/>
    <n v="57"/>
    <n v="10493"/>
    <n v="4975"/>
    <n v="6.4297831882328821E-2"/>
    <n v="14239.590742156188"/>
    <n v="0.31192557931433046"/>
    <n v="53641"/>
    <n v="1516"/>
    <n v="146"/>
    <n v="4"/>
    <n v="13"/>
    <n v="50136"/>
    <n v="1581"/>
    <n v="168"/>
    <n v="1"/>
    <n v="76"/>
    <n v="53641"/>
    <n v="1.1209522566693388"/>
    <n v="0.30247397076373567"/>
    <n v="0.89209865455936399"/>
    <n v="0.1811506451605239"/>
    <n v="22844"/>
    <n v="0.42586827240357189"/>
    <n v="0.41168519886824417"/>
    <n v="30797"/>
    <n v="15412"/>
    <n v="1701"/>
    <n v="10134"/>
    <n v="431"/>
    <n v="1654"/>
    <n v="0.18892265244868664"/>
    <n v="0.57413172759642805"/>
    <n v="0.28731753695866968"/>
    <n v="3.0834622769896163E-2"/>
    <n v="53641"/>
    <n v="865"/>
    <n v="29536"/>
    <n v="26983"/>
    <n v="323"/>
    <n v="18"/>
    <n v="17"/>
    <n v="21894"/>
    <n v="0.57308775004194557"/>
    <n v="36014"/>
    <n v="36014"/>
    <n v="8.6322278789273357E-2"/>
    <n v="0.72722885544510463"/>
    <n v="2619042"/>
    <n v="107165960.55599999"/>
    <n v="2440106.2894299994"/>
    <n v="3529"/>
    <n v="3529"/>
    <n v="8.4586916712207933E-3"/>
    <n v="0.60272598469821481"/>
    <n v="212702"/>
    <n v="8703340.4360000007"/>
    <n v="1083956.6176321807"/>
    <n v="121049"/>
    <n v="121049"/>
    <n v="0.29014343103134199"/>
    <n v="0.10688795446472091"/>
    <n v="1293868"/>
    <n v="52942490.824000001"/>
    <n v="9895347.3219886292"/>
    <n v="34025"/>
    <n v="34025"/>
    <n v="8.155482689523591E-2"/>
    <n v="0.53150389419544453"/>
    <n v="1808442"/>
    <n v="73997829.755999997"/>
    <n v="4461301.8757208474"/>
    <n v="27140"/>
    <n v="27140"/>
    <n v="6.5052108800490893E-2"/>
    <n v="0.2806978629329403"/>
    <n v="761814"/>
    <n v="4140660.8526739646"/>
    <n v="5852"/>
    <n v="5852"/>
    <n v="6.0761722488038279"/>
    <n v="3555776"/>
    <n v="5728.7502222222183"/>
    <m/>
    <m/>
    <m/>
    <n v="0"/>
    <n v="0"/>
    <m/>
    <n v="0"/>
    <n v="189595"/>
    <n v="90058"/>
    <n v="90058"/>
    <n v="0.21586082587894651"/>
    <n v="0.1445733860401075"/>
    <n v="1301999"/>
    <n v="21174682.017765727"/>
    <n v="99537"/>
    <n v="99537"/>
    <n v="0.23858112578019386"/>
    <n v="0.21560002813024301"/>
    <n v="2146018"/>
    <n v="23403410.291171771"/>
    <m/>
    <m/>
    <n v="0"/>
    <n v="0"/>
    <m/>
    <n v="0"/>
    <n v="417204"/>
    <n v="417204"/>
    <n v="0.53658781267965938"/>
    <n v="1.225928887873364E-2"/>
    <n v="3.6638526745974828E-2"/>
    <n v="1.62757555679553E-2"/>
    <n v="6.6987052491737392E-2"/>
    <n v="6.2172584060731381E-2"/>
    <n v="0.31794072119155442"/>
    <n v="0.35140537836998104"/>
    <n v="0"/>
    <n v="0"/>
    <n v="66599465.266383119"/>
    <n v="294.986801964748"/>
    <n v="0"/>
    <n v="0"/>
    <n v="0.54115252969770189"/>
    <n v="1.8479078358159373"/>
    <n v="-2.5003989999999998"/>
    <n v="61"/>
    <b v="0"/>
    <b v="0"/>
    <b v="1"/>
    <b v="0"/>
    <b v="0"/>
    <b v="1"/>
    <b v="0"/>
    <b v="0"/>
    <m/>
    <m/>
    <m/>
    <m/>
    <m/>
    <m/>
    <m/>
    <m/>
    <m/>
    <n v="0"/>
    <n v="0"/>
    <n v="0"/>
    <n v="0"/>
    <n v="0"/>
    <n v="0"/>
    <n v="0"/>
    <n v="0"/>
    <n v="0"/>
    <n v="0"/>
    <n v="0"/>
    <n v="620"/>
    <n v="1"/>
    <n v="48"/>
    <n v="1"/>
    <n v="3"/>
    <n v="3"/>
    <m/>
    <m/>
    <n v="10"/>
    <m/>
    <n v="58"/>
    <n v="17"/>
    <m/>
    <m/>
    <n v="51"/>
    <n v="101"/>
    <m/>
    <m/>
    <n v="19"/>
    <n v="4"/>
    <m/>
    <n v="2"/>
    <n v="29"/>
    <n v="44"/>
    <m/>
    <n v="78"/>
    <m/>
    <n v="2"/>
    <m/>
    <m/>
    <n v="29"/>
    <n v="2"/>
    <n v="91"/>
    <n v="30"/>
    <m/>
    <m/>
    <m/>
    <n v="54"/>
    <m/>
    <n v="1"/>
    <n v="58"/>
    <n v="12"/>
    <n v="160"/>
    <m/>
    <m/>
    <m/>
    <m/>
    <m/>
    <n v="58"/>
    <m/>
    <n v="119"/>
    <n v="31"/>
    <m/>
    <m/>
    <m/>
    <n v="53"/>
    <n v="42"/>
    <n v="9"/>
    <n v="58"/>
    <n v="38"/>
    <n v="177"/>
    <m/>
    <m/>
    <n v="2"/>
    <m/>
    <n v="59"/>
    <m/>
    <n v="166"/>
    <n v="95"/>
    <m/>
    <m/>
    <m/>
    <n v="53"/>
    <m/>
    <n v="14"/>
    <n v="58"/>
    <n v="99"/>
    <m/>
    <n v="163"/>
    <m/>
    <m/>
    <n v="6"/>
    <m/>
    <m/>
    <m/>
    <n v="88"/>
    <m/>
    <m/>
    <m/>
    <n v="63"/>
    <n v="305"/>
    <n v="0"/>
    <n v="1"/>
    <n v="22"/>
    <n v="167"/>
    <n v="42"/>
    <n v="26"/>
    <n v="145"/>
    <n v="203"/>
    <n v="0"/>
    <n v="636"/>
    <n v="0"/>
    <n v="2"/>
    <n v="25"/>
    <n v="0"/>
    <n v="0"/>
    <n v="234"/>
    <n v="2"/>
    <n v="490"/>
  </r>
  <r>
    <s v="MMR009"/>
    <s v="Magway"/>
    <s v="MMR009D004"/>
    <s v="Pakokku"/>
    <s v="MMR009021"/>
    <s v="Pauk"/>
    <n v="67"/>
    <n v="4"/>
    <x v="4"/>
    <n v="91639.849819244133"/>
    <n v="0.46570046865419662"/>
    <n v="4.2480497218885922E-2"/>
    <n v="0.89911228616952354"/>
    <n v="0.24257271737439726"/>
    <n v="0.18747639046285802"/>
    <n v="0.51716616622287692"/>
    <n v="0.52377774926215837"/>
    <n v="0.59887078147055051"/>
    <n v="7.1808032849993583E-2"/>
    <n v="0.58426793276016942"/>
    <n v="0.69341716925445918"/>
    <n v="0.22745590080448741"/>
    <n v="1"/>
    <n v="91639.849819244133"/>
    <n v="171514"/>
    <n v="79030"/>
    <n v="92484"/>
    <n v="3.3312581515691189E-3"/>
    <n v="85.452618831365427"/>
    <n v="2464.1523011499999"/>
    <n v="69.603652306700283"/>
    <n v="6.0110414538616562E-2"/>
    <n v="168662"/>
    <n v="76581"/>
    <n v="92081"/>
    <n v="2852"/>
    <n v="2449"/>
    <n v="403"/>
    <n v="7286"/>
    <n v="3255"/>
    <n v="4031"/>
    <n v="80.749193748449528"/>
    <n v="164228"/>
    <n v="75775"/>
    <n v="88453"/>
    <n v="85.666964376561566"/>
    <n v="4.2480497218885922E-2"/>
    <n v="54771"/>
    <n v="105906"/>
    <n v="10837"/>
    <n v="0.61949275772855183"/>
    <n v="65262.319150945157"/>
    <n v="0.51716616622287692"/>
    <n v="0.48283383377712308"/>
    <n v="10.232659150567484"/>
    <n v="116743"/>
    <n v="30817"/>
    <n v="74411"/>
    <n v="9097"/>
    <n v="1768"/>
    <n v="650"/>
    <n v="38965"/>
    <n v="28984"/>
    <n v="9981"/>
    <n v="0.25615295778262542"/>
    <n v="168662"/>
    <n v="2852"/>
    <n v="1.6909558762495405E-2"/>
    <n v="1811"/>
    <n v="4542"/>
    <n v="7652"/>
    <n v="8639"/>
    <n v="6944"/>
    <n v="4489"/>
    <n v="2455"/>
    <n v="1462"/>
    <n v="971"/>
    <n v="4.3285512639548314"/>
    <n v="38965"/>
    <n v="4.4017451559091496"/>
    <n v="157"/>
    <n v="589"/>
    <n v="1191"/>
    <n v="15813"/>
    <n v="20104"/>
    <n v="800"/>
    <n v="196"/>
    <n v="115"/>
    <n v="38965"/>
    <n v="37464"/>
    <n v="382"/>
    <n v="496"/>
    <n v="425"/>
    <n v="150"/>
    <n v="48"/>
    <n v="38965"/>
    <n v="17290"/>
    <n v="3085"/>
    <n v="34"/>
    <n v="17764"/>
    <n v="31"/>
    <n v="761"/>
    <n v="88194.232003079684"/>
    <n v="0.45589631720775053"/>
    <n v="7.9558578211215197E-4"/>
    <n v="0.52377774926215837"/>
    <n v="0.47622225073784163"/>
    <n v="38965"/>
    <n v="891"/>
    <n v="31267"/>
    <n v="42"/>
    <n v="4871"/>
    <n v="41"/>
    <n v="1552"/>
    <n v="301"/>
    <n v="0.95139227511869628"/>
    <n v="4.8607724881303715E-2"/>
    <n v="38965"/>
    <n v="22731"/>
    <n v="604"/>
    <n v="14030"/>
    <n v="0.36006672654946748"/>
    <n v="1261"/>
    <n v="339"/>
    <n v="0.59887078147055051"/>
    <n v="3.2362376491723341E-2"/>
    <n v="0.26241498780957268"/>
    <n v="114226"/>
    <n v="102702"/>
    <n v="11524"/>
    <n v="0.89911228616952354"/>
    <n v="49523"/>
    <n v="46744"/>
    <n v="2779"/>
    <n v="0.94388465965309043"/>
    <n v="64703"/>
    <n v="55958"/>
    <n v="8745"/>
    <n v="0.86484397941362845"/>
    <n v="5323"/>
    <n v="5160"/>
    <n v="163"/>
    <n v="0.96937817020477179"/>
    <n v="108903"/>
    <n v="97542"/>
    <n v="11361"/>
    <n v="0.89567780501914551"/>
    <n v="76658"/>
    <n v="35354"/>
    <n v="35912"/>
    <n v="5392"/>
    <n v="7.0338386078426254E-2"/>
    <n v="0.46847034882204075"/>
    <n v="6.556750741839763"/>
    <n v="35251"/>
    <n v="17431"/>
    <n v="0.49448242603046721"/>
    <n v="15102"/>
    <n v="0.42841337834387677"/>
    <n v="2718"/>
    <n v="7.7104195625656013E-2"/>
    <n v="41407"/>
    <n v="17923"/>
    <n v="20810"/>
    <n v="6.4578452918588644E-2"/>
    <n v="0.5025720288840051"/>
    <n v="2674"/>
    <n v="90006"/>
    <n v="21833"/>
    <n v="51299"/>
    <n v="8078"/>
    <n v="4060"/>
    <n v="121"/>
    <n v="3335"/>
    <n v="91"/>
    <n v="49"/>
    <n v="1140"/>
    <n v="21833"/>
    <n v="68173"/>
    <n v="16874"/>
    <n v="73132"/>
    <n v="8796"/>
    <n v="0.24257271737439726"/>
    <n v="0.75742728262560277"/>
    <n v="0.18747639046285802"/>
    <n v="9.772681821211919E-2"/>
    <n v="0.4724518365442304"/>
    <n v="40012"/>
    <n v="9807"/>
    <n v="21372"/>
    <n v="4393"/>
    <n v="2180"/>
    <n v="83"/>
    <n v="1369"/>
    <n v="49"/>
    <n v="33"/>
    <n v="726"/>
    <n v="0.24510146955913226"/>
    <n v="0.75489853044086774"/>
    <n v="0.2207587723682895"/>
    <n v="0.11096670998700389"/>
    <n v="49994"/>
    <n v="12026"/>
    <n v="29927"/>
    <n v="3685"/>
    <n v="1880"/>
    <n v="38"/>
    <n v="1966"/>
    <n v="42"/>
    <n v="16"/>
    <n v="414"/>
    <n v="0.24054886586390367"/>
    <n v="0.75945113413609633"/>
    <n v="0.16083930071608593"/>
    <n v="135490"/>
    <n v="3171"/>
    <n v="16725"/>
    <n v="1406"/>
    <n v="28396"/>
    <n v="16697"/>
    <n v="5057"/>
    <n v="420"/>
    <n v="21336"/>
    <n v="28745"/>
    <n v="8814"/>
    <n v="1517"/>
    <n v="3206"/>
    <n v="0.33539006568750462"/>
    <n v="0.12323418702487268"/>
    <n v="8.1146313709049522"/>
    <n v="0.11092603155389111"/>
    <n v="61091"/>
    <n v="1904"/>
    <n v="10582"/>
    <n v="921"/>
    <n v="20822"/>
    <n v="6802"/>
    <n v="2451"/>
    <n v="214"/>
    <n v="10446"/>
    <n v="638"/>
    <n v="3532"/>
    <n v="728"/>
    <n v="2051"/>
    <n v="0.7117578694079324"/>
    <n v="74399"/>
    <n v="1267"/>
    <n v="6143"/>
    <n v="485"/>
    <n v="7574"/>
    <n v="9895"/>
    <n v="2606"/>
    <n v="206"/>
    <n v="10890"/>
    <n v="28107"/>
    <n v="5282"/>
    <n v="789"/>
    <n v="1155"/>
    <n v="0.37594591325152221"/>
    <n v="135490"/>
    <n v="103635"/>
    <n v="15"/>
    <n v="71"/>
    <n v="176"/>
    <n v="519"/>
    <n v="218"/>
    <n v="4"/>
    <n v="34"/>
    <n v="30818"/>
    <n v="0.22745590080448741"/>
    <n v="0.77254409919551259"/>
    <n v="6140"/>
    <n v="5410"/>
    <n v="2"/>
    <n v="4"/>
    <s v="-"/>
    <n v="62"/>
    <n v="2"/>
    <n v="2"/>
    <s v="-"/>
    <n v="658"/>
    <n v="0.10716612377850163"/>
    <n v="129350"/>
    <n v="98225"/>
    <n v="13"/>
    <n v="67"/>
    <n v="176"/>
    <n v="457"/>
    <n v="216"/>
    <n v="2"/>
    <n v="34"/>
    <n v="30160"/>
    <n v="0.23316582914572864"/>
    <n v="171514"/>
    <n v="159588"/>
    <n v="11926"/>
    <n v="6.9533682381613157E-2"/>
    <n v="6656"/>
    <n v="3400"/>
    <n v="4710"/>
    <n v="4095"/>
    <n v="79030"/>
    <n v="73901"/>
    <n v="5129"/>
    <n v="6.4899405289130713E-2"/>
    <n v="92484"/>
    <n v="85687"/>
    <n v="6797"/>
    <n v="7.3493793521041476E-2"/>
    <n v="38965"/>
    <n v="88"/>
    <n v="22678"/>
    <n v="4027"/>
    <n v="160"/>
    <n v="146"/>
    <n v="11866"/>
    <n v="0.30452970614654179"/>
    <n v="0.69547029385345827"/>
    <n v="0.58426793276016942"/>
    <n v="38965"/>
    <n v="1079"/>
    <n v="20146"/>
    <n v="5655"/>
    <n v="1302"/>
    <n v="4004"/>
    <n v="3979"/>
    <n v="1222"/>
    <n v="139"/>
    <n v="3"/>
    <n v="1436"/>
    <n v="0.23623764917233414"/>
    <n v="0.69341716925445918"/>
    <n v="38965"/>
    <n v="1080"/>
    <n v="19896"/>
    <n v="5789"/>
    <n v="1361"/>
    <n v="4381"/>
    <n v="3905"/>
    <n v="1110"/>
    <n v="4"/>
    <s v="-"/>
    <n v="1439"/>
    <n v="0.71548825869369947"/>
    <n v="0.63884255100731435"/>
    <n v="38965"/>
    <n v="2798"/>
    <n v="140"/>
    <n v="13236"/>
    <n v="10668"/>
    <n v="5447"/>
    <n v="98"/>
    <n v="3940"/>
    <n v="2638"/>
    <n v="7.1808032849993583E-2"/>
    <n v="12111.286436545619"/>
    <n v="0.31271654048505071"/>
    <n v="38965"/>
    <n v="1178"/>
    <n v="33"/>
    <n v="20"/>
    <n v="100"/>
    <n v="37189"/>
    <n v="390"/>
    <n v="15"/>
    <n v="1"/>
    <n v="39"/>
    <n v="38965"/>
    <n v="0.94246118311305016"/>
    <n v="0.25431054235433248"/>
    <n v="1.0610516569997004"/>
    <n v="0.21545844871728609"/>
    <n v="17839"/>
    <n v="0.4578211215193122"/>
    <n v="0.32148714159563158"/>
    <n v="21126"/>
    <n v="8856"/>
    <n v="1255"/>
    <n v="4761"/>
    <n v="234"/>
    <n v="491"/>
    <n v="0.12218657769793405"/>
    <n v="0.5421788784806878"/>
    <n v="0.22728089310920058"/>
    <n v="1.2601052226356987E-2"/>
    <n v="38965"/>
    <n v="557"/>
    <n v="15674"/>
    <n v="7704"/>
    <n v="113"/>
    <n v="13"/>
    <n v="39"/>
    <n v="17213"/>
    <n v="0.42045425381752854"/>
    <n v="18071"/>
    <n v="18066"/>
    <n v="0.11919087958198084"/>
    <n v="0.85701538802169819"/>
    <n v="1548284"/>
    <n v="63352684.711999997"/>
    <n v="1224050.653213816"/>
    <n v="11145"/>
    <n v="11145"/>
    <n v="7.3529411764705885E-2"/>
    <n v="0.47705069537909373"/>
    <n v="531673"/>
    <n v="21754995.813999999"/>
    <n v="3423263.3900568583"/>
    <n v="50682"/>
    <n v="50682"/>
    <n v="0.3343757422215185"/>
    <n v="8.1819975533720057E-2"/>
    <n v="414680"/>
    <n v="16967876.239999998"/>
    <n v="4143082.4952955223"/>
    <n v="17865"/>
    <n v="17865"/>
    <n v="0.11786477713561871"/>
    <n v="0.62141673663588026"/>
    <n v="1110161"/>
    <n v="45425567.798"/>
    <n v="2342429.3316606302"/>
    <n v="13414"/>
    <n v="13414"/>
    <n v="8.8499195101997732E-2"/>
    <n v="0.27228567168629791"/>
    <n v="365244"/>
    <n v="2046530.0176038526"/>
    <n v="8513"/>
    <n v="8513"/>
    <n v="6.3507341712674732"/>
    <n v="5406380"/>
    <n v="8710.2788888888826"/>
    <m/>
    <m/>
    <m/>
    <n v="0"/>
    <n v="0"/>
    <m/>
    <n v="0"/>
    <n v="31887"/>
    <n v="22424"/>
    <n v="22424"/>
    <n v="0.14794289182698653"/>
    <n v="0.13464145558330359"/>
    <n v="301920"/>
    <n v="5272391.8981809355"/>
    <n v="9430"/>
    <n v="9430"/>
    <n v="6.2214657060670836E-2"/>
    <n v="0.17509968186638389"/>
    <n v="165119"/>
    <n v="2217207.2600716297"/>
    <n v="33"/>
    <n v="33"/>
    <n v="2.177183120893041E-4"/>
    <n v="0.21090909090909091"/>
    <n v="696"/>
    <n v="3565.6906982861537"/>
    <n v="151577"/>
    <n v="151572"/>
    <n v="0.19494465044314371"/>
    <n v="4.4538521536884E-3"/>
    <n v="5.9211485082026151E-2"/>
    <n v="0.16559487029397557"/>
    <n v="0.11331125804570452"/>
    <n v="9.8997603807578674E-2"/>
    <n v="0.25504349301728091"/>
    <n v="0.10725384138213338"/>
    <n v="1.7248456265625637E-4"/>
    <n v="0"/>
    <n v="20672520.736781534"/>
    <n v="120.529640360446"/>
    <n v="5"/>
    <n v="3.2986534896455266E-5"/>
    <n v="1.1315305092461256"/>
    <n v="0.88372960807864076"/>
    <n v="-3.6375470000000001"/>
    <n v="26"/>
    <b v="0"/>
    <b v="0"/>
    <b v="1"/>
    <b v="0"/>
    <b v="0"/>
    <b v="1"/>
    <b v="0"/>
    <b v="0"/>
    <m/>
    <m/>
    <m/>
    <m/>
    <m/>
    <m/>
    <m/>
    <m/>
    <m/>
    <n v="0"/>
    <n v="0"/>
    <n v="0"/>
    <n v="0"/>
    <n v="0"/>
    <n v="0"/>
    <n v="0"/>
    <n v="0"/>
    <n v="0"/>
    <n v="0"/>
    <n v="0"/>
    <n v="620"/>
    <n v="1"/>
    <n v="953"/>
    <n v="17"/>
    <n v="12"/>
    <n v="3"/>
    <n v="3"/>
    <n v="2"/>
    <n v="2"/>
    <m/>
    <n v="551"/>
    <n v="38"/>
    <m/>
    <n v="38"/>
    <n v="109"/>
    <n v="41"/>
    <m/>
    <m/>
    <m/>
    <n v="60"/>
    <n v="18"/>
    <n v="12"/>
    <n v="3"/>
    <n v="2"/>
    <m/>
    <n v="11"/>
    <m/>
    <m/>
    <m/>
    <m/>
    <m/>
    <m/>
    <n v="4"/>
    <n v="58"/>
    <m/>
    <m/>
    <m/>
    <n v="35"/>
    <n v="19"/>
    <n v="10"/>
    <m/>
    <n v="8"/>
    <n v="21"/>
    <m/>
    <m/>
    <m/>
    <m/>
    <m/>
    <m/>
    <m/>
    <n v="22"/>
    <n v="6"/>
    <m/>
    <m/>
    <m/>
    <n v="35"/>
    <n v="2"/>
    <n v="8"/>
    <m/>
    <n v="30"/>
    <n v="2"/>
    <m/>
    <m/>
    <n v="2"/>
    <m/>
    <n v="1"/>
    <m/>
    <n v="29"/>
    <n v="28"/>
    <m/>
    <m/>
    <m/>
    <n v="35"/>
    <m/>
    <n v="8"/>
    <m/>
    <n v="90"/>
    <m/>
    <n v="2"/>
    <m/>
    <m/>
    <n v="6"/>
    <m/>
    <m/>
    <m/>
    <m/>
    <m/>
    <m/>
    <m/>
    <n v="142"/>
    <n v="1086"/>
    <n v="0"/>
    <n v="17"/>
    <n v="12"/>
    <n v="168"/>
    <n v="42"/>
    <n v="40"/>
    <n v="3"/>
    <n v="132"/>
    <n v="0"/>
    <n v="587"/>
    <n v="0"/>
    <n v="0"/>
    <n v="46"/>
    <n v="0"/>
    <n v="0"/>
    <n v="1"/>
    <n v="38"/>
    <n v="306"/>
  </r>
  <r>
    <s v="MMR009"/>
    <s v="Magway"/>
    <s v="MMR009D004"/>
    <s v="Pakokku"/>
    <s v="MMR009022"/>
    <s v="Seikphyu"/>
    <n v="42"/>
    <n v="4"/>
    <x v="4"/>
    <n v="49886.591252587052"/>
    <n v="0.51457549209793763"/>
    <n v="8.8363222372505323E-2"/>
    <n v="0.91356137055320152"/>
    <n v="0.20271598645647504"/>
    <n v="0.31880074270943315"/>
    <n v="0.47852798427228604"/>
    <n v="0.4645494514875998"/>
    <n v="0.82515900456737956"/>
    <n v="0.12425833440047808"/>
    <n v="0.64050027745763438"/>
    <n v="0.90297519955606775"/>
    <n v="0.21549433134219187"/>
    <n v="1"/>
    <n v="49886.591252587052"/>
    <n v="102769"/>
    <n v="46909"/>
    <n v="55860"/>
    <n v="1.9960473721014425E-3"/>
    <n v="83.976011457214454"/>
    <n v="1527.91089887"/>
    <n v="67.261121100716721"/>
    <n v="5.8087381016742566E-2"/>
    <n v="99503"/>
    <n v="45028"/>
    <n v="54475"/>
    <n v="3266"/>
    <n v="1881"/>
    <n v="1385"/>
    <n v="9081"/>
    <n v="4063"/>
    <n v="5018"/>
    <n v="80.968513351933041"/>
    <n v="93688"/>
    <n v="42846"/>
    <n v="50842"/>
    <n v="84.272845285393956"/>
    <n v="8.8363222372505323E-2"/>
    <n v="31156"/>
    <n v="65108"/>
    <n v="6505"/>
    <n v="0.57843890151747868"/>
    <n v="43323.412529950234"/>
    <n v="0.47852798427228604"/>
    <n v="0.52147201572771396"/>
    <n v="9.9910917245192596"/>
    <n v="71613"/>
    <n v="21643"/>
    <n v="42745"/>
    <n v="5694"/>
    <n v="1101"/>
    <n v="430"/>
    <n v="23427"/>
    <n v="17143"/>
    <n v="6284"/>
    <n v="0.2682375037350066"/>
    <n v="99503"/>
    <n v="3266"/>
    <n v="3.2823130960875552E-2"/>
    <n v="1333"/>
    <n v="3151"/>
    <n v="4500"/>
    <n v="4904"/>
    <n v="3979"/>
    <n v="2612"/>
    <n v="1527"/>
    <n v="841"/>
    <n v="580"/>
    <n v="4.2473641524736419"/>
    <n v="23427"/>
    <n v="4.3867759422888124"/>
    <n v="504"/>
    <n v="487"/>
    <n v="365"/>
    <n v="12759"/>
    <n v="8639"/>
    <n v="551"/>
    <n v="92"/>
    <n v="30"/>
    <n v="23427"/>
    <n v="21977"/>
    <n v="236"/>
    <n v="353"/>
    <n v="791"/>
    <n v="54"/>
    <n v="16"/>
    <n v="23427"/>
    <n v="10526"/>
    <n v="327"/>
    <n v="30"/>
    <n v="12307"/>
    <n v="57"/>
    <n v="180"/>
    <n v="46096.643146796436"/>
    <n v="0.52533401630597176"/>
    <n v="2.4330900243309003E-3"/>
    <n v="0.4645494514875998"/>
    <n v="0.53545054851240015"/>
    <n v="23427"/>
    <n v="383"/>
    <n v="20215"/>
    <n v="17"/>
    <n v="1431"/>
    <n v="7"/>
    <n v="1211"/>
    <n v="163"/>
    <n v="0.94105092414735136"/>
    <n v="5.8949075852648636E-2"/>
    <n v="23427"/>
    <n v="18282"/>
    <n v="1049"/>
    <n v="2796"/>
    <n v="0.11934946856191574"/>
    <n v="1164"/>
    <n v="136"/>
    <n v="0.82515900456737956"/>
    <n v="4.9686259444231017E-2"/>
    <n v="0.29719981218252439"/>
    <n v="68673"/>
    <n v="62737"/>
    <n v="5936"/>
    <n v="0.91356137055320152"/>
    <n v="29669"/>
    <n v="28241"/>
    <n v="1428"/>
    <n v="0.95186895412720351"/>
    <n v="39004"/>
    <n v="34496"/>
    <n v="4508"/>
    <n v="0.88442211055276387"/>
    <n v="6628"/>
    <n v="6473"/>
    <n v="155"/>
    <n v="0.97661436330718165"/>
    <n v="62045"/>
    <n v="56264"/>
    <n v="5781"/>
    <n v="0.90682569103070354"/>
    <n v="44393"/>
    <n v="20863"/>
    <n v="20622"/>
    <n v="2908"/>
    <n v="6.5505822990111054E-2"/>
    <n v="0.46453269659631025"/>
    <n v="7.1743466299862453"/>
    <n v="20582"/>
    <n v="10141"/>
    <n v="0.49271207851520749"/>
    <n v="8883"/>
    <n v="0.43159071032941404"/>
    <n v="1558"/>
    <n v="7.5697211155378488E-2"/>
    <n v="23811"/>
    <n v="10722"/>
    <n v="11739"/>
    <n v="5.6696484817941289E-2"/>
    <n v="0.49300743353912058"/>
    <n v="1350"/>
    <n v="54934"/>
    <n v="11136"/>
    <n v="26285"/>
    <n v="8079"/>
    <n v="4567"/>
    <n v="126"/>
    <n v="3384"/>
    <n v="114"/>
    <n v="111"/>
    <n v="1132"/>
    <n v="11136"/>
    <n v="43798"/>
    <n v="17513"/>
    <n v="37421"/>
    <n v="9434"/>
    <n v="0.20271598645647504"/>
    <n v="0.79728401354352496"/>
    <n v="0.31880074270943315"/>
    <n v="0.17173335275057341"/>
    <n v="0.55804237812647906"/>
    <n v="23882"/>
    <n v="4661"/>
    <n v="10379"/>
    <n v="4314"/>
    <n v="2488"/>
    <n v="81"/>
    <n v="1285"/>
    <n v="49"/>
    <n v="84"/>
    <n v="541"/>
    <n v="0.19516790888535299"/>
    <n v="0.80483209111464704"/>
    <n v="0.37023699857633363"/>
    <n v="0.18959886106691232"/>
    <n v="31052"/>
    <n v="6475"/>
    <n v="15906"/>
    <n v="3765"/>
    <n v="2079"/>
    <n v="45"/>
    <n v="2099"/>
    <n v="65"/>
    <n v="27"/>
    <n v="591"/>
    <n v="0.20852119026149685"/>
    <n v="0.79147880973850315"/>
    <n v="0.27924127270385163"/>
    <n v="82030"/>
    <n v="4144"/>
    <n v="7984"/>
    <n v="987"/>
    <n v="16655"/>
    <n v="10000"/>
    <n v="2073"/>
    <n v="137"/>
    <n v="13309"/>
    <n v="18636"/>
    <n v="4784"/>
    <n v="613"/>
    <n v="2708"/>
    <n v="0.34909179568450566"/>
    <n v="0.12190661952944044"/>
    <n v="8.2030000000000012"/>
    <n v="0.11213402004915633"/>
    <n v="36507"/>
    <n v="2221"/>
    <n v="4694"/>
    <n v="786"/>
    <n v="12481"/>
    <n v="4472"/>
    <n v="1069"/>
    <n v="91"/>
    <n v="6402"/>
    <n v="518"/>
    <n v="1866"/>
    <n v="293"/>
    <n v="1614"/>
    <n v="0.7046045963787767"/>
    <n v="45523"/>
    <n v="1923"/>
    <n v="3290"/>
    <n v="201"/>
    <n v="4174"/>
    <n v="5528"/>
    <n v="1004"/>
    <n v="46"/>
    <n v="6907"/>
    <n v="18118"/>
    <n v="2918"/>
    <n v="320"/>
    <n v="1094"/>
    <n v="0.35410671528677812"/>
    <n v="82030"/>
    <n v="63461"/>
    <n v="13"/>
    <n v="90"/>
    <n v="320"/>
    <n v="332"/>
    <n v="62"/>
    <n v="1"/>
    <n v="74"/>
    <n v="17677"/>
    <n v="0.21549433134219187"/>
    <n v="0.78450566865780813"/>
    <n v="7662"/>
    <n v="6407"/>
    <n v="6"/>
    <n v="10"/>
    <n v="27"/>
    <n v="60"/>
    <n v="1"/>
    <n v="1"/>
    <n v="1"/>
    <n v="1149"/>
    <n v="0.14996084573218479"/>
    <n v="74368"/>
    <n v="57054"/>
    <n v="7"/>
    <n v="80"/>
    <n v="293"/>
    <n v="272"/>
    <n v="61"/>
    <s v="-"/>
    <n v="73"/>
    <n v="16528"/>
    <n v="0.22224612736660929"/>
    <n v="102769"/>
    <n v="97937"/>
    <n v="4832"/>
    <n v="4.7018069651354001E-2"/>
    <n v="2395"/>
    <n v="1430"/>
    <n v="1862"/>
    <n v="1605"/>
    <n v="46909"/>
    <n v="44836"/>
    <n v="2073"/>
    <n v="4.419194610842269E-2"/>
    <n v="55860"/>
    <n v="53101"/>
    <n v="2759"/>
    <n v="4.9391335481561043E-2"/>
    <n v="23427"/>
    <n v="134"/>
    <n v="14871"/>
    <n v="177"/>
    <n v="65"/>
    <n v="111"/>
    <n v="8069"/>
    <n v="0.34443163870747429"/>
    <n v="0.65556836129252571"/>
    <n v="0.64050027745763438"/>
    <n v="23427"/>
    <n v="1821"/>
    <n v="15731"/>
    <n v="3506"/>
    <n v="407"/>
    <n v="618"/>
    <n v="1082"/>
    <n v="37"/>
    <n v="96"/>
    <n v="45"/>
    <n v="84"/>
    <n v="7.4145217057241641E-2"/>
    <n v="0.90297519955606775"/>
    <n v="23427"/>
    <n v="1786"/>
    <n v="15316"/>
    <n v="4280"/>
    <n v="453"/>
    <n v="844"/>
    <n v="573"/>
    <n v="38"/>
    <n v="5"/>
    <n v="47"/>
    <n v="85"/>
    <n v="0.91454304861911473"/>
    <n v="0.77173773850685112"/>
    <n v="23427"/>
    <n v="2911"/>
    <n v="62"/>
    <n v="9187"/>
    <n v="5554"/>
    <n v="2759"/>
    <n v="27"/>
    <n v="2073"/>
    <n v="854"/>
    <n v="0.12425833440047808"/>
    <n v="12364.077047850771"/>
    <n v="0.33051607119989757"/>
    <n v="23427"/>
    <n v="1588"/>
    <n v="2"/>
    <n v="6"/>
    <n v="7"/>
    <n v="21069"/>
    <n v="704"/>
    <n v="42"/>
    <s v="-"/>
    <n v="9"/>
    <n v="23427"/>
    <n v="0.96367439279463862"/>
    <n v="0.26003464320417491"/>
    <n v="1.0376948972360029"/>
    <n v="0.21071559647955568"/>
    <n v="11913"/>
    <n v="0.5085158150851582"/>
    <n v="0.21469120005766909"/>
    <n v="11514"/>
    <n v="5098"/>
    <n v="862"/>
    <n v="4558"/>
    <n v="223"/>
    <n v="321"/>
    <n v="0.19456183036667093"/>
    <n v="0.49148418491484186"/>
    <n v="0.21761215691296368"/>
    <n v="1.3702138558074017E-2"/>
    <n v="23427"/>
    <n v="276"/>
    <n v="7936"/>
    <n v="3510"/>
    <n v="134"/>
    <n v="96"/>
    <n v="63"/>
    <n v="10434"/>
    <n v="0.35894480727365857"/>
    <n v="14024"/>
    <n v="14024"/>
    <n v="0.13759136620063772"/>
    <n v="0.73616871078151747"/>
    <n v="1032403"/>
    <n v="42243865.953999996"/>
    <n v="950187.44385423197"/>
    <n v="6924"/>
    <n v="6924"/>
    <n v="6.793230316409124E-2"/>
    <n v="0.5399162333911034"/>
    <n v="373838"/>
    <n v="15296703.284"/>
    <n v="2126754.2137957551"/>
    <n v="16026"/>
    <n v="16026"/>
    <n v="0.15723325974981603"/>
    <n v="9.3937351803319608E-2"/>
    <n v="150544"/>
    <n v="6159959.392"/>
    <n v="1310071.4271261203"/>
    <n v="9486"/>
    <n v="9486"/>
    <n v="9.3068432671081683E-2"/>
    <n v="0.55581699346405233"/>
    <n v="527248"/>
    <n v="21573933.664000001"/>
    <n v="1243788.6728313875"/>
    <n v="11035"/>
    <n v="11035"/>
    <n v="0.10826588177581555"/>
    <n v="0.2632723153602175"/>
    <n v="290521"/>
    <n v="1683573.7844236253"/>
    <n v="5774"/>
    <n v="5774"/>
    <n v="6.3760166262556286"/>
    <n v="3681512"/>
    <n v="5931.3248888888847"/>
    <m/>
    <m/>
    <m/>
    <n v="0"/>
    <n v="0"/>
    <m/>
    <n v="0"/>
    <n v="38656"/>
    <n v="36137"/>
    <n v="36137"/>
    <n v="0.35454500858474369"/>
    <n v="0.13392616985361264"/>
    <n v="483969"/>
    <n v="8496629.7727686614"/>
    <n v="2519"/>
    <n v="2519"/>
    <n v="2.4714250674515575E-2"/>
    <n v="0.18649861055974593"/>
    <n v="46979"/>
    <n v="592274.13447724655"/>
    <m/>
    <m/>
    <n v="0"/>
    <n v="0"/>
    <m/>
    <n v="0"/>
    <n v="101925"/>
    <n v="101925"/>
    <n v="0.13109105571225177"/>
    <n v="2.9950048872132728E-3"/>
    <n v="5.7926675381739672E-2"/>
    <n v="0.12965420849972115"/>
    <n v="7.5825610157864334E-2"/>
    <n v="0.10263641423836309"/>
    <n v="0.51798360194022963"/>
    <n v="3.6107056293755387E-2"/>
    <n v="0"/>
    <n v="0"/>
    <n v="16403279.449277028"/>
    <n v="159.61310754485331"/>
    <n v="0"/>
    <n v="0"/>
    <n v="1.008280598479274"/>
    <n v="0.99178740670824861"/>
    <n v="-2.8984009999999998"/>
    <n v="45"/>
    <b v="0"/>
    <b v="0"/>
    <b v="1"/>
    <b v="0"/>
    <b v="0"/>
    <b v="1"/>
    <b v="0"/>
    <b v="0"/>
    <m/>
    <m/>
    <m/>
    <m/>
    <m/>
    <m/>
    <m/>
    <m/>
    <m/>
    <n v="0"/>
    <n v="0"/>
    <n v="0"/>
    <n v="0"/>
    <n v="0"/>
    <n v="0"/>
    <n v="0"/>
    <n v="0"/>
    <n v="0"/>
    <n v="0"/>
    <n v="0"/>
    <n v="620"/>
    <n v="1"/>
    <n v="29"/>
    <m/>
    <m/>
    <m/>
    <m/>
    <m/>
    <n v="43"/>
    <m/>
    <n v="51"/>
    <n v="12"/>
    <m/>
    <n v="2"/>
    <n v="28"/>
    <n v="380"/>
    <m/>
    <m/>
    <n v="16"/>
    <m/>
    <m/>
    <m/>
    <n v="62"/>
    <n v="100"/>
    <m/>
    <n v="84"/>
    <m/>
    <m/>
    <m/>
    <m/>
    <m/>
    <n v="1"/>
    <n v="93"/>
    <n v="354"/>
    <m/>
    <m/>
    <n v="2"/>
    <n v="27"/>
    <m/>
    <m/>
    <n v="114"/>
    <n v="104"/>
    <n v="84"/>
    <m/>
    <m/>
    <m/>
    <m/>
    <m/>
    <n v="26"/>
    <n v="1"/>
    <n v="83"/>
    <n v="366"/>
    <m/>
    <m/>
    <n v="2"/>
    <n v="27"/>
    <n v="1"/>
    <m/>
    <n v="130"/>
    <n v="178"/>
    <n v="68"/>
    <m/>
    <m/>
    <n v="144"/>
    <m/>
    <n v="26"/>
    <n v="1"/>
    <n v="225"/>
    <n v="425"/>
    <m/>
    <m/>
    <m/>
    <n v="28"/>
    <m/>
    <m/>
    <n v="130"/>
    <n v="230"/>
    <m/>
    <n v="102"/>
    <m/>
    <m/>
    <n v="77"/>
    <m/>
    <m/>
    <m/>
    <n v="26"/>
    <m/>
    <m/>
    <m/>
    <n v="74"/>
    <n v="1554"/>
    <n v="0"/>
    <n v="0"/>
    <n v="20"/>
    <n v="82"/>
    <n v="1"/>
    <n v="0"/>
    <n v="306"/>
    <n v="655"/>
    <n v="0"/>
    <n v="389"/>
    <n v="0"/>
    <n v="0"/>
    <n v="233"/>
    <n v="0"/>
    <n v="0"/>
    <n v="78"/>
    <n v="5"/>
    <n v="503"/>
  </r>
  <r>
    <s v="MMR009"/>
    <s v="Magway"/>
    <s v="MMR009D005"/>
    <s v="Gangaw"/>
    <s v="MMR009023"/>
    <s v="Gangaw"/>
    <n v="70"/>
    <n v="7"/>
    <x v="6"/>
    <n v="70953.944540328084"/>
    <n v="0.4676923775060724"/>
    <n v="0.10457256461232606"/>
    <n v="0.9611417580791749"/>
    <n v="9.8864326412485951E-2"/>
    <n v="0.36590912027287176"/>
    <n v="0.38368436205789208"/>
    <n v="0.47783498261567264"/>
    <n v="8.6821342604974594E-2"/>
    <n v="0.16889542658464829"/>
    <n v="0.9383190692698582"/>
    <n v="0.86787911206204871"/>
    <n v="0.15838646550091534"/>
    <n v="1"/>
    <n v="70953.944540328084"/>
    <n v="133295"/>
    <n v="63420"/>
    <n v="69875"/>
    <n v="2.588943499151123E-3"/>
    <n v="90.762075134168157"/>
    <n v="2486.67836816"/>
    <n v="53.603635157139635"/>
    <n v="4.6292638723532196E-2"/>
    <n v="128815"/>
    <n v="59971"/>
    <n v="68844"/>
    <n v="4480"/>
    <n v="3449"/>
    <n v="1031"/>
    <n v="13939"/>
    <n v="6449"/>
    <n v="7490"/>
    <n v="86.101468624833117"/>
    <n v="119356"/>
    <n v="56971"/>
    <n v="62385"/>
    <n v="91.321631802516634"/>
    <n v="0.10457256461232606"/>
    <n v="34649"/>
    <n v="90306"/>
    <n v="8340"/>
    <n v="0.47603702965472949"/>
    <n v="69841.644132172834"/>
    <n v="0.38368436205789208"/>
    <n v="0.61631563794210797"/>
    <n v="9.2352667596837428"/>
    <n v="98646"/>
    <n v="29163"/>
    <n v="60357"/>
    <n v="6700"/>
    <n v="1669"/>
    <n v="757"/>
    <n v="29912"/>
    <n v="23423"/>
    <n v="6489"/>
    <n v="0.21693634661674246"/>
    <n v="128815"/>
    <n v="4480"/>
    <n v="3.4778558397702129E-2"/>
    <n v="1141"/>
    <n v="3158"/>
    <n v="6152"/>
    <n v="7589"/>
    <n v="5256"/>
    <n v="3199"/>
    <n v="1725"/>
    <n v="985"/>
    <n v="707"/>
    <n v="4.3064656325220652"/>
    <n v="29912"/>
    <n v="4.4562382990104306"/>
    <n v="418"/>
    <n v="1699"/>
    <n v="2079"/>
    <n v="14702"/>
    <n v="10856"/>
    <n v="76"/>
    <n v="59"/>
    <n v="23"/>
    <n v="29912"/>
    <n v="27820"/>
    <n v="808"/>
    <n v="262"/>
    <n v="880"/>
    <n v="104"/>
    <n v="38"/>
    <n v="29912"/>
    <n v="2409"/>
    <n v="11279"/>
    <n v="605"/>
    <n v="15570"/>
    <n v="27"/>
    <n v="22"/>
    <n v="58946.901577962031"/>
    <n v="0.52052687884461091"/>
    <n v="9.0264776678256216E-4"/>
    <n v="0.47783498261567264"/>
    <n v="0.5221650173843273"/>
    <n v="29912"/>
    <n v="141"/>
    <n v="17361"/>
    <n v="38"/>
    <n v="8595"/>
    <n v="48"/>
    <n v="3702"/>
    <n v="27"/>
    <n v="0.8737296068467505"/>
    <n v="0.1262703931532495"/>
    <n v="29912"/>
    <n v="2425"/>
    <n v="172"/>
    <n v="25163"/>
    <n v="0.8412342872425782"/>
    <n v="2020"/>
    <n v="132"/>
    <n v="8.6821342604974594E-2"/>
    <n v="6.7531425514843535E-2"/>
    <n v="0.3242177052687884"/>
    <n v="94626"/>
    <n v="90949"/>
    <n v="3677"/>
    <n v="0.9611417580791749"/>
    <n v="43051"/>
    <n v="42051"/>
    <n v="1000"/>
    <n v="0.97677173584818011"/>
    <n v="51575"/>
    <n v="48898"/>
    <n v="2677"/>
    <n v="0.94809500727096463"/>
    <n v="10014"/>
    <n v="9727"/>
    <n v="287"/>
    <n v="0.9713401238266427"/>
    <n v="84612"/>
    <n v="81222"/>
    <n v="3390"/>
    <n v="0.95993476102680475"/>
    <n v="53712"/>
    <n v="22050"/>
    <n v="29418"/>
    <n v="2244"/>
    <n v="4.1778373547810548E-2"/>
    <n v="0.54769883824843613"/>
    <n v="9.8262032085561497"/>
    <n v="25131"/>
    <n v="10480"/>
    <n v="0.41701484222673191"/>
    <n v="13523"/>
    <n v="0.53810035414428392"/>
    <n v="1128"/>
    <n v="4.4884803628984123E-2"/>
    <n v="28581"/>
    <n v="11570"/>
    <n v="15895"/>
    <n v="3.9046919282040515E-2"/>
    <n v="0.55613869353766487"/>
    <n v="1116"/>
    <n v="77399"/>
    <n v="7652"/>
    <n v="41426"/>
    <n v="15097"/>
    <n v="7264"/>
    <n v="267"/>
    <n v="5358"/>
    <n v="183"/>
    <n v="97"/>
    <n v="55"/>
    <n v="7652"/>
    <n v="69747"/>
    <n v="28321"/>
    <n v="49078"/>
    <n v="13224"/>
    <n v="9.8864326412485951E-2"/>
    <n v="0.90113567358751401"/>
    <n v="0.36590912027287176"/>
    <n v="0.17085492060620938"/>
    <n v="0.63352239693019285"/>
    <n v="36223"/>
    <n v="3760"/>
    <n v="18243"/>
    <n v="8098"/>
    <n v="3625"/>
    <n v="163"/>
    <n v="2184"/>
    <n v="62"/>
    <n v="45"/>
    <n v="43"/>
    <n v="0.10380145211605886"/>
    <n v="0.89619854788394115"/>
    <n v="0.39256825773679704"/>
    <n v="0.16900864091875328"/>
    <n v="41176"/>
    <n v="3892"/>
    <n v="23183"/>
    <n v="6999"/>
    <n v="3639"/>
    <n v="104"/>
    <n v="3174"/>
    <n v="121"/>
    <n v="52"/>
    <n v="12"/>
    <n v="9.4521080240917044E-2"/>
    <n v="0.90547891975908301"/>
    <n v="0.34245677093452498"/>
    <n v="110887"/>
    <n v="4540"/>
    <n v="12980"/>
    <n v="1802"/>
    <n v="31626"/>
    <n v="15157"/>
    <n v="2760"/>
    <n v="291"/>
    <n v="15010"/>
    <n v="16899"/>
    <n v="6769"/>
    <n v="1248"/>
    <n v="1805"/>
    <n v="0.28908708865782284"/>
    <n v="0.13668870111013914"/>
    <n v="7.3158936464999673"/>
    <n v="0.10000738325419026"/>
    <n v="52333"/>
    <n v="2630"/>
    <n v="8390"/>
    <n v="1268"/>
    <n v="20823"/>
    <n v="5590"/>
    <n v="1318"/>
    <n v="176"/>
    <n v="7038"/>
    <n v="332"/>
    <n v="2875"/>
    <n v="622"/>
    <n v="1271"/>
    <n v="0.76469913821107138"/>
    <n v="58554"/>
    <n v="1910"/>
    <n v="4590"/>
    <n v="534"/>
    <n v="10803"/>
    <n v="9567"/>
    <n v="1442"/>
    <n v="115"/>
    <n v="7972"/>
    <n v="16567"/>
    <n v="3894"/>
    <n v="626"/>
    <n v="534"/>
    <n v="0.49263927314957134"/>
    <n v="110887"/>
    <n v="92274"/>
    <n v="21"/>
    <n v="92"/>
    <n v="344"/>
    <n v="501"/>
    <n v="74"/>
    <n v="7"/>
    <n v="11"/>
    <n v="17563"/>
    <n v="0.15838646550091534"/>
    <n v="0.84161353449908471"/>
    <n v="11913"/>
    <n v="10254"/>
    <n v="1"/>
    <n v="5"/>
    <n v="14"/>
    <n v="57"/>
    <n v="3"/>
    <s v="-"/>
    <s v="-"/>
    <n v="1579"/>
    <n v="0.13254427935868379"/>
    <n v="98974"/>
    <n v="82020"/>
    <n v="20"/>
    <n v="87"/>
    <n v="330"/>
    <n v="444"/>
    <n v="71"/>
    <n v="7"/>
    <n v="11"/>
    <n v="15984"/>
    <n v="0.16149695879725989"/>
    <n v="133295"/>
    <n v="128083"/>
    <n v="5212"/>
    <n v="3.9101241606962003E-2"/>
    <n v="1878"/>
    <n v="1823"/>
    <n v="2550"/>
    <n v="2154"/>
    <n v="63420"/>
    <n v="60942"/>
    <n v="2478"/>
    <n v="3.9072847682119202E-2"/>
    <n v="69875"/>
    <n v="67141"/>
    <n v="2734"/>
    <n v="3.9127012522361358E-2"/>
    <n v="29912"/>
    <n v="202"/>
    <n v="27865"/>
    <n v="1433"/>
    <n v="63"/>
    <n v="90"/>
    <n v="259"/>
    <n v="8.6587322813586522E-3"/>
    <n v="0.99134126771864139"/>
    <n v="0.9383190692698582"/>
    <n v="29912"/>
    <n v="950"/>
    <n v="9907"/>
    <n v="14914"/>
    <n v="978"/>
    <n v="176"/>
    <n v="2409"/>
    <n v="31"/>
    <n v="189"/>
    <n v="212"/>
    <n v="146"/>
    <n v="8.745653918159936E-2"/>
    <n v="0.86787911206204871"/>
    <n v="29912"/>
    <n v="1573"/>
    <n v="9816"/>
    <n v="13684"/>
    <n v="920"/>
    <n v="163"/>
    <n v="3250"/>
    <n v="28"/>
    <n v="3"/>
    <n v="323"/>
    <n v="152"/>
    <n v="0.83926183471516447"/>
    <n v="0.90309909066595351"/>
    <n v="29912"/>
    <n v="5052"/>
    <n v="236"/>
    <n v="5695"/>
    <n v="6123"/>
    <n v="8616"/>
    <n v="162"/>
    <n v="3087"/>
    <n v="941"/>
    <n v="0.16889542658464829"/>
    <n v="21756.264375501472"/>
    <n v="0.56014308638673438"/>
    <n v="29912"/>
    <n v="1932"/>
    <n v="4"/>
    <n v="23"/>
    <n v="5"/>
    <n v="26944"/>
    <n v="940"/>
    <n v="48"/>
    <s v="-"/>
    <n v="16"/>
    <n v="29912"/>
    <n v="1.2736359989301953"/>
    <n v="0.34367363606431695"/>
    <n v="0.78515368664199281"/>
    <n v="0.15943426902220056"/>
    <n v="16911"/>
    <n v="0.56535838459481147"/>
    <n v="0.30476310620122909"/>
    <n v="12828"/>
    <n v="13001"/>
    <n v="1110"/>
    <n v="8888"/>
    <n v="471"/>
    <n v="1799"/>
    <n v="0.29713827226531159"/>
    <n v="0.42885798341802622"/>
    <n v="0.43464161540518853"/>
    <n v="6.0143086386734421E-2"/>
    <n v="29912"/>
    <n v="493"/>
    <n v="15980"/>
    <n v="8822"/>
    <n v="462"/>
    <n v="102"/>
    <n v="80"/>
    <n v="15524"/>
    <n v="0.56883525006686275"/>
    <n v="18331"/>
    <n v="17846"/>
    <n v="0.30404634125564356"/>
    <n v="0.87315140647764211"/>
    <n v="1558226"/>
    <n v="63759491.468000002"/>
    <n v="1209144.6893199247"/>
    <n v="6494"/>
    <n v="6494"/>
    <n v="0.11063974784905017"/>
    <n v="0.56397135817677857"/>
    <n v="366243"/>
    <n v="14985931.073999999"/>
    <n v="1994676.7568442563"/>
    <n v="6317"/>
    <n v="6317"/>
    <n v="0.10762415878694949"/>
    <n v="0.13811619439607409"/>
    <n v="87248"/>
    <n v="3570013.6639999999"/>
    <n v="516393.43598874967"/>
    <n v="6205"/>
    <n v="6205"/>
    <n v="0.10571598943691966"/>
    <n v="0.6921676067687349"/>
    <n v="429490"/>
    <n v="17573871.82"/>
    <n v="813589.36484490393"/>
    <n v="9034"/>
    <n v="9034"/>
    <n v="0.15391430275151205"/>
    <n v="0.29832189506309498"/>
    <n v="269504"/>
    <n v="1378287.7724044435"/>
    <m/>
    <m/>
    <n v="0"/>
    <m/>
    <n v="0"/>
    <m/>
    <m/>
    <m/>
    <n v="0"/>
    <n v="0"/>
    <m/>
    <n v="0"/>
    <n v="12799"/>
    <n v="11199"/>
    <n v="11199"/>
    <n v="0.19079989777664197"/>
    <n v="0.17765604071792127"/>
    <n v="198957"/>
    <n v="2633139.3537160316"/>
    <n v="1600"/>
    <n v="1600"/>
    <n v="2.7259562143283074E-2"/>
    <n v="0.1978"/>
    <n v="31648"/>
    <n v="376196.35377673461"/>
    <m/>
    <m/>
    <n v="0"/>
    <n v="0"/>
    <m/>
    <n v="0"/>
    <n v="59180"/>
    <n v="58695"/>
    <n v="7.5490699190881694E-2"/>
    <n v="1.7247173103260541E-3"/>
    <n v="0.1355326441388712"/>
    <n v="0.22358268406199042"/>
    <n v="9.1194973467330909E-2"/>
    <n v="0.15449183859320839"/>
    <n v="0.29514775373654817"/>
    <n v="4.216772979538147E-2"/>
    <n v="0"/>
    <n v="0"/>
    <n v="8921427.7268950455"/>
    <n v="66.929950312427664"/>
    <n v="485"/>
    <n v="8.1953362622507603E-3"/>
    <n v="2.2523656640757013"/>
    <n v="0.44033909749052852"/>
    <n v="-0.41141149999999999"/>
    <n v="208"/>
    <b v="0"/>
    <b v="0"/>
    <b v="0"/>
    <b v="0"/>
    <b v="0"/>
    <b v="1"/>
    <b v="0"/>
    <b v="0"/>
    <m/>
    <m/>
    <m/>
    <m/>
    <m/>
    <m/>
    <m/>
    <m/>
    <m/>
    <n v="0"/>
    <n v="0"/>
    <n v="0"/>
    <n v="0"/>
    <n v="0"/>
    <n v="0"/>
    <n v="0"/>
    <n v="0"/>
    <n v="0"/>
    <n v="0"/>
    <n v="0"/>
    <n v="620"/>
    <n v="1"/>
    <m/>
    <m/>
    <m/>
    <m/>
    <m/>
    <m/>
    <n v="8"/>
    <m/>
    <n v="3"/>
    <m/>
    <m/>
    <m/>
    <m/>
    <n v="3"/>
    <m/>
    <m/>
    <m/>
    <m/>
    <m/>
    <m/>
    <m/>
    <n v="7"/>
    <m/>
    <n v="3"/>
    <m/>
    <m/>
    <m/>
    <m/>
    <m/>
    <m/>
    <m/>
    <n v="1"/>
    <m/>
    <m/>
    <m/>
    <n v="1"/>
    <m/>
    <m/>
    <m/>
    <n v="165"/>
    <n v="4"/>
    <m/>
    <m/>
    <m/>
    <m/>
    <m/>
    <m/>
    <m/>
    <m/>
    <n v="5"/>
    <m/>
    <m/>
    <m/>
    <n v="1"/>
    <n v="1"/>
    <m/>
    <m/>
    <n v="165"/>
    <m/>
    <m/>
    <m/>
    <n v="2"/>
    <m/>
    <m/>
    <m/>
    <m/>
    <n v="4"/>
    <m/>
    <m/>
    <m/>
    <n v="2"/>
    <m/>
    <m/>
    <m/>
    <n v="172"/>
    <m/>
    <n v="1"/>
    <m/>
    <m/>
    <n v="2"/>
    <m/>
    <m/>
    <m/>
    <m/>
    <m/>
    <m/>
    <m/>
    <m/>
    <n v="13"/>
    <n v="0"/>
    <n v="0"/>
    <n v="0"/>
    <n v="4"/>
    <n v="1"/>
    <n v="0"/>
    <n v="0"/>
    <n v="517"/>
    <n v="0"/>
    <n v="11"/>
    <n v="0"/>
    <n v="0"/>
    <n v="4"/>
    <n v="0"/>
    <n v="0"/>
    <n v="0"/>
    <n v="0"/>
    <n v="0"/>
  </r>
  <r>
    <s v="MMR009"/>
    <s v="Magway"/>
    <s v="MMR009D005"/>
    <s v="Gangaw"/>
    <s v="MMR009024"/>
    <s v="Tilin"/>
    <n v="71"/>
    <n v="2"/>
    <x v="6"/>
    <n v="27007.608455765148"/>
    <n v="0.44731288716561318"/>
    <n v="9.2538779519502318E-2"/>
    <n v="0.96963236299029665"/>
    <n v="8.1918936035465489E-2"/>
    <n v="0.27260924635845474"/>
    <n v="0.34384384384384392"/>
    <n v="0.63216862894037218"/>
    <n v="8.5263957462969997E-2"/>
    <n v="7.1781238131409034E-2"/>
    <n v="0.98490315229775915"/>
    <n v="0.75731105203190274"/>
    <n v="7.5783448375381798E-2"/>
    <n v="1"/>
    <n v="27007.608455765148"/>
    <n v="48866"/>
    <n v="22859"/>
    <n v="26007"/>
    <n v="9.4910771618979533E-4"/>
    <n v="87.895566578228937"/>
    <n v="1335.2110601700001"/>
    <n v="36.597959272280399"/>
    <n v="3.1606365904916875E-2"/>
    <n v="47694"/>
    <n v="21949"/>
    <n v="25745"/>
    <n v="1172"/>
    <n v="910"/>
    <n v="262"/>
    <n v="4522"/>
    <n v="2084"/>
    <n v="2438"/>
    <n v="85.479901558654632"/>
    <n v="44344"/>
    <n v="20775"/>
    <n v="23569"/>
    <n v="88.145445288302426"/>
    <n v="9.2538779519502318E-2"/>
    <n v="11221"/>
    <n v="32634"/>
    <n v="5011"/>
    <n v="0.49739535453821176"/>
    <n v="24560.278605135747"/>
    <n v="0.34384384384384392"/>
    <n v="0.65615615615615608"/>
    <n v="15.355151069436785"/>
    <n v="37645"/>
    <n v="11232"/>
    <n v="22255"/>
    <n v="3371"/>
    <n v="528"/>
    <n v="259"/>
    <n v="10532"/>
    <n v="7805"/>
    <n v="2727"/>
    <n v="0.25892518040258261"/>
    <n v="47694"/>
    <n v="1172"/>
    <n v="2.4573321591814485E-2"/>
    <n v="351"/>
    <n v="1070"/>
    <n v="1877"/>
    <n v="2329"/>
    <n v="1964"/>
    <n v="1407"/>
    <n v="807"/>
    <n v="442"/>
    <n v="285"/>
    <n v="4.5284846183061145"/>
    <n v="10532"/>
    <n v="4.6397645271553358"/>
    <n v="14"/>
    <n v="304"/>
    <n v="663"/>
    <n v="6566"/>
    <n v="2964"/>
    <n v="7"/>
    <n v="7"/>
    <n v="7"/>
    <n v="10532"/>
    <n v="10154"/>
    <n v="169"/>
    <n v="41"/>
    <n v="131"/>
    <n v="12"/>
    <n v="25"/>
    <n v="10532"/>
    <n v="2491"/>
    <n v="4132"/>
    <n v="35"/>
    <n v="3863"/>
    <n v="4"/>
    <n v="7"/>
    <n v="29992.153627041396"/>
    <n v="0.36678693505507026"/>
    <n v="3.7979491074819596E-4"/>
    <n v="0.63216862894037218"/>
    <n v="0.36783137105962782"/>
    <n v="10532"/>
    <n v="138"/>
    <n v="4769"/>
    <n v="9"/>
    <n v="4797"/>
    <n v="18"/>
    <n v="793"/>
    <n v="8"/>
    <n v="0.92223699202430687"/>
    <n v="7.7763007975693133E-2"/>
    <n v="10532"/>
    <n v="843"/>
    <n v="55"/>
    <n v="9136"/>
    <n v="0.86745157614887958"/>
    <n v="449"/>
    <n v="49"/>
    <n v="8.5263957462969997E-2"/>
    <n v="4.2631978731484999E-2"/>
    <n v="0.22279718951766048"/>
    <n v="36585"/>
    <n v="35474"/>
    <n v="1111"/>
    <n v="0.96963236299029665"/>
    <n v="16498"/>
    <n v="16220"/>
    <n v="278"/>
    <n v="0.98314947266335329"/>
    <n v="20087"/>
    <n v="19254"/>
    <n v="833"/>
    <n v="0.95853039279135754"/>
    <n v="3197"/>
    <n v="3046"/>
    <n v="151"/>
    <n v="0.95276822020644358"/>
    <n v="33388"/>
    <n v="32428"/>
    <n v="960"/>
    <n v="0.97124715466634715"/>
    <n v="16918"/>
    <n v="7276"/>
    <n v="9050"/>
    <n v="592"/>
    <n v="3.4992315876581158E-2"/>
    <n v="0.53493320723489779"/>
    <n v="12.29054054054054"/>
    <n v="7932"/>
    <n v="3528"/>
    <n v="0.44478063540090773"/>
    <n v="4123"/>
    <n v="0.51979324256177506"/>
    <n v="281"/>
    <n v="3.5426122037317195E-2"/>
    <n v="8986"/>
    <n v="3748"/>
    <n v="4927"/>
    <n v="3.4609392388159362E-2"/>
    <n v="0.54829735143556646"/>
    <n v="311"/>
    <n v="31580"/>
    <n v="2587"/>
    <n v="20384"/>
    <n v="4559"/>
    <n v="2306"/>
    <n v="73"/>
    <n v="1588"/>
    <n v="43"/>
    <n v="26"/>
    <n v="14"/>
    <n v="2587"/>
    <n v="28993"/>
    <n v="8609"/>
    <n v="22971"/>
    <n v="4050"/>
    <n v="8.1918936035465489E-2"/>
    <n v="0.91808106396453448"/>
    <n v="0.27260924635845474"/>
    <n v="0.12824572514249524"/>
    <n v="0.59534515516149455"/>
    <n v="14507"/>
    <n v="1091"/>
    <n v="8933"/>
    <n v="2545"/>
    <n v="1240"/>
    <n v="39"/>
    <n v="622"/>
    <n v="12"/>
    <n v="15"/>
    <n v="10"/>
    <n v="7.520507341283518E-2"/>
    <n v="0.92479492658716478"/>
    <n v="0.30902323016474803"/>
    <n v="0.13359068036120494"/>
    <n v="17073"/>
    <n v="1496"/>
    <n v="11451"/>
    <n v="2014"/>
    <n v="1066"/>
    <n v="34"/>
    <n v="966"/>
    <n v="31"/>
    <n v="11"/>
    <n v="4"/>
    <n v="8.7623733380190943E-2"/>
    <n v="0.91237626661980908"/>
    <n v="0.24166813096702397"/>
    <n v="41579"/>
    <n v="1445"/>
    <n v="2016"/>
    <n v="441"/>
    <n v="9788"/>
    <n v="14346"/>
    <n v="765"/>
    <n v="31"/>
    <n v="4684"/>
    <n v="3579"/>
    <n v="3448"/>
    <n v="464"/>
    <n v="572"/>
    <n v="0.43110704923158327"/>
    <n v="0.34502994300007217"/>
    <n v="2.8982991774710718"/>
    <n v="3.9619399984760995E-2"/>
    <n v="19290"/>
    <n v="691"/>
    <n v="1382"/>
    <n v="330"/>
    <n v="6791"/>
    <n v="5277"/>
    <n v="319"/>
    <n v="15"/>
    <n v="2263"/>
    <n v="176"/>
    <n v="1401"/>
    <n v="232"/>
    <n v="413"/>
    <n v="0.76671850699844479"/>
    <n v="22289"/>
    <n v="754"/>
    <n v="634"/>
    <n v="111"/>
    <n v="2997"/>
    <n v="9069"/>
    <n v="446"/>
    <n v="16"/>
    <n v="2421"/>
    <n v="3403"/>
    <n v="2047"/>
    <n v="232"/>
    <n v="159"/>
    <n v="0.62860603885324595"/>
    <n v="41579"/>
    <n v="38093"/>
    <n v="2"/>
    <n v="7"/>
    <n v="13"/>
    <n v="238"/>
    <n v="68"/>
    <n v="1"/>
    <n v="6"/>
    <n v="3151"/>
    <n v="7.5783448375381798E-2"/>
    <n v="0.92421655162461824"/>
    <n v="3731"/>
    <n v="3362"/>
    <n v="1"/>
    <s v="-"/>
    <n v="1"/>
    <n v="21"/>
    <n v="3"/>
    <s v="-"/>
    <n v="3"/>
    <n v="340"/>
    <n v="9.1128383811310637E-2"/>
    <n v="37848"/>
    <n v="34731"/>
    <n v="1"/>
    <n v="7"/>
    <n v="12"/>
    <n v="217"/>
    <n v="65"/>
    <n v="1"/>
    <n v="3"/>
    <n v="2811"/>
    <n v="7.4270767279644892E-2"/>
    <n v="48866"/>
    <n v="46302"/>
    <n v="2564"/>
    <n v="5.2470020054843858E-2"/>
    <n v="1029"/>
    <n v="967"/>
    <n v="1275"/>
    <n v="1017"/>
    <n v="22859"/>
    <n v="21727"/>
    <n v="1132"/>
    <n v="4.9520976420665823E-2"/>
    <n v="26007"/>
    <n v="24575"/>
    <n v="1432"/>
    <n v="5.5062098665743839E-2"/>
    <n v="10532"/>
    <n v="4"/>
    <n v="10369"/>
    <n v="117"/>
    <n v="4"/>
    <n v="5"/>
    <n v="33"/>
    <n v="3.1333080136726169E-3"/>
    <n v="0.99686669198632738"/>
    <n v="0.98490315229775915"/>
    <n v="10532"/>
    <n v="1014"/>
    <n v="1138"/>
    <n v="5822"/>
    <n v="1086"/>
    <n v="2"/>
    <n v="1316"/>
    <n v="151"/>
    <n v="2"/>
    <s v="-"/>
    <n v="1"/>
    <n v="0.13947968097227498"/>
    <n v="0.75731105203190274"/>
    <n v="10532"/>
    <n v="1076"/>
    <n v="1089"/>
    <n v="5037"/>
    <n v="1254"/>
    <n v="295"/>
    <n v="1627"/>
    <n v="151"/>
    <n v="0"/>
    <n v="2"/>
    <n v="1"/>
    <n v="0.69815799468287121"/>
    <n v="0.87110710216483089"/>
    <n v="10532"/>
    <n v="756"/>
    <n v="134"/>
    <n v="1641"/>
    <n v="737"/>
    <n v="5956"/>
    <n v="599"/>
    <n v="685"/>
    <n v="24"/>
    <n v="7.1781238131409034E-2"/>
    <n v="3423.5343714394226"/>
    <n v="0.70233573870110144"/>
    <n v="10532"/>
    <n v="15"/>
    <n v="2"/>
    <n v="2"/>
    <n v="4"/>
    <n v="10359"/>
    <n v="139"/>
    <n v="9"/>
    <s v="-"/>
    <n v="2"/>
    <n v="10532"/>
    <n v="1.1750854538549182"/>
    <n v="0.31708108984970801"/>
    <n v="0.85100193923723344"/>
    <n v="0.1728054958247035"/>
    <n v="4380"/>
    <n v="0.41587542726927457"/>
    <n v="7.8934563607201427E-2"/>
    <n v="6152"/>
    <n v="3294"/>
    <n v="400"/>
    <n v="2371"/>
    <n v="75"/>
    <n v="84"/>
    <n v="0.22512343334599316"/>
    <n v="0.58412457273072538"/>
    <n v="0.3127611090011394"/>
    <n v="7.975693125712115E-3"/>
    <n v="10532"/>
    <n v="96"/>
    <n v="4761"/>
    <n v="1191"/>
    <n v="61"/>
    <n v="1"/>
    <n v="2"/>
    <n v="6949"/>
    <n v="0.46714774022028105"/>
    <n v="53518"/>
    <n v="53518"/>
    <n v="0.45926765011284743"/>
    <n v="0.86550001868530213"/>
    <n v="4631983"/>
    <n v="189531480.39399999"/>
    <n v="3626078.9803330568"/>
    <n v="1688"/>
    <n v="1688"/>
    <n v="1.448566451269641E-2"/>
    <n v="0.59144549763033172"/>
    <n v="99836"/>
    <n v="4085089.4479999999"/>
    <n v="518480.80775378889"/>
    <n v="41544"/>
    <n v="27382"/>
    <n v="0.23498013370062387"/>
    <n v="0.13548279891899789"/>
    <n v="370979"/>
    <n v="15179718.721999999"/>
    <n v="2238386.1111673177"/>
    <n v="5025"/>
    <n v="5025"/>
    <n v="4.3122312900651341E-2"/>
    <n v="0.71773930348258697"/>
    <n v="360664"/>
    <n v="14757649.551999999"/>
    <n v="658869.71125634853"/>
    <n v="22475"/>
    <n v="22475"/>
    <n v="0.19287044426709232"/>
    <n v="0.32180600667408227"/>
    <n v="723259"/>
    <n v="3428937.0915197995"/>
    <m/>
    <m/>
    <n v="0"/>
    <m/>
    <n v="0"/>
    <m/>
    <m/>
    <m/>
    <n v="0"/>
    <n v="0"/>
    <m/>
    <n v="0"/>
    <n v="6441"/>
    <n v="4176"/>
    <n v="4176"/>
    <n v="3.5836572870272636E-2"/>
    <n v="0.17483955938697318"/>
    <n v="73013"/>
    <n v="981872.48335727723"/>
    <n v="1908"/>
    <n v="1908"/>
    <n v="1.6373606570038359E-2"/>
    <n v="0.19589622641509433"/>
    <n v="37377"/>
    <n v="448614.15187875601"/>
    <n v="357"/>
    <n v="357"/>
    <n v="3.0636150657776177E-3"/>
    <n v="0.21610644257703082"/>
    <n v="7715"/>
    <n v="38574.290281459296"/>
    <n v="130691"/>
    <n v="116529"/>
    <n v="0.14987402139899911"/>
    <n v="3.4241346529514396E-3"/>
    <n v="0.30369644731864881"/>
    <n v="4.3424531062824831E-2"/>
    <n v="5.5182579210130187E-2"/>
    <n v="0.28718514362807801"/>
    <n v="8.2235159943525343E-2"/>
    <n v="3.7572961008679684E-2"/>
    <n v="3.2307280067135919E-3"/>
    <n v="0"/>
    <n v="11939813.627547804"/>
    <n v="244.3378551047314"/>
    <n v="14162"/>
    <n v="0.1083624733149184"/>
    <n v="0.37390485955421565"/>
    <n v="2.3846641836859983"/>
    <n v="-1.2886660000000001"/>
    <n v="152"/>
    <b v="0"/>
    <b v="0"/>
    <b v="0"/>
    <b v="0"/>
    <b v="0"/>
    <b v="1"/>
    <b v="0"/>
    <b v="0"/>
    <m/>
    <m/>
    <m/>
    <m/>
    <m/>
    <m/>
    <m/>
    <m/>
    <m/>
    <n v="0"/>
    <n v="0"/>
    <n v="0"/>
    <n v="0"/>
    <n v="0"/>
    <n v="0"/>
    <n v="0"/>
    <n v="0"/>
    <n v="0"/>
    <n v="0"/>
    <n v="0"/>
    <n v="620"/>
    <n v="1"/>
    <m/>
    <m/>
    <m/>
    <m/>
    <m/>
    <m/>
    <n v="4"/>
    <m/>
    <n v="5"/>
    <m/>
    <m/>
    <m/>
    <m/>
    <m/>
    <m/>
    <m/>
    <m/>
    <m/>
    <m/>
    <m/>
    <m/>
    <n v="3"/>
    <m/>
    <n v="18"/>
    <m/>
    <m/>
    <m/>
    <m/>
    <m/>
    <m/>
    <m/>
    <m/>
    <m/>
    <m/>
    <m/>
    <n v="1"/>
    <m/>
    <m/>
    <m/>
    <n v="3"/>
    <n v="14"/>
    <m/>
    <m/>
    <m/>
    <m/>
    <m/>
    <m/>
    <m/>
    <m/>
    <n v="1"/>
    <m/>
    <m/>
    <m/>
    <n v="1"/>
    <m/>
    <m/>
    <m/>
    <n v="4"/>
    <m/>
    <m/>
    <m/>
    <n v="2"/>
    <m/>
    <m/>
    <m/>
    <m/>
    <m/>
    <m/>
    <m/>
    <m/>
    <n v="2"/>
    <m/>
    <m/>
    <m/>
    <n v="4"/>
    <m/>
    <n v="1"/>
    <m/>
    <m/>
    <n v="2"/>
    <m/>
    <m/>
    <m/>
    <m/>
    <m/>
    <m/>
    <m/>
    <m/>
    <n v="1"/>
    <n v="0"/>
    <n v="0"/>
    <n v="0"/>
    <n v="4"/>
    <n v="0"/>
    <n v="0"/>
    <n v="0"/>
    <n v="18"/>
    <n v="0"/>
    <n v="38"/>
    <n v="0"/>
    <n v="0"/>
    <n v="4"/>
    <n v="0"/>
    <n v="0"/>
    <n v="0"/>
    <n v="0"/>
    <n v="0"/>
  </r>
  <r>
    <s v="MMR009"/>
    <s v="Magway"/>
    <s v="MMR009D005"/>
    <s v="Gangaw"/>
    <s v="MMR009025"/>
    <s v="Saw"/>
    <n v="63"/>
    <n v="5"/>
    <x v="6"/>
    <n v="38398.365175895276"/>
    <n v="0.44104742309132455"/>
    <n v="0.13789539572324847"/>
    <n v="0.94257508342602891"/>
    <n v="0.1352989352989353"/>
    <n v="0.33253773253773256"/>
    <n v="0.3553884603783341"/>
    <n v="0.54223672649679933"/>
    <n v="0.35552905736161666"/>
    <n v="6.4829923434165937E-2"/>
    <n v="0.84988075812727504"/>
    <n v="0.49849378687084223"/>
    <n v="7.790321744091562E-2"/>
    <n v="1"/>
    <n v="38398.365175895276"/>
    <n v="68697"/>
    <n v="32546"/>
    <n v="36151"/>
    <n v="1.3342784917752706E-3"/>
    <n v="90.027938369616336"/>
    <n v="1784.78762693"/>
    <n v="38.490293726523198"/>
    <n v="3.3240604981754678E-2"/>
    <n v="66641"/>
    <n v="30891"/>
    <n v="35750"/>
    <n v="2056"/>
    <n v="1655"/>
    <n v="401"/>
    <n v="9473"/>
    <n v="4390"/>
    <n v="5083"/>
    <n v="86.366319102891993"/>
    <n v="59224"/>
    <n v="28156"/>
    <n v="31068"/>
    <n v="90.627011716235344"/>
    <n v="0.13789539572324847"/>
    <n v="16495"/>
    <n v="46414"/>
    <n v="5788"/>
    <n v="0.48009221355625459"/>
    <n v="35716.105205325977"/>
    <n v="0.3553884603783341"/>
    <n v="0.64461153962166584"/>
    <n v="12.470375317792046"/>
    <n v="52202"/>
    <n v="13695"/>
    <n v="32510"/>
    <n v="4503"/>
    <n v="1137"/>
    <n v="357"/>
    <n v="15934"/>
    <n v="12052"/>
    <n v="3882"/>
    <n v="0.24362997364127023"/>
    <n v="66641"/>
    <n v="2056"/>
    <n v="3.0851877973019613E-2"/>
    <n v="809"/>
    <n v="2022"/>
    <n v="3350"/>
    <n v="3647"/>
    <n v="2646"/>
    <n v="1771"/>
    <n v="880"/>
    <n v="484"/>
    <n v="325"/>
    <n v="4.1823145475084722"/>
    <n v="15934"/>
    <n v="4.3113468055729882"/>
    <n v="74"/>
    <n v="282"/>
    <n v="615"/>
    <n v="6609"/>
    <n v="8228"/>
    <n v="65"/>
    <n v="50"/>
    <n v="11"/>
    <n v="15934"/>
    <n v="14823"/>
    <n v="472"/>
    <n v="208"/>
    <n v="290"/>
    <n v="100"/>
    <n v="41"/>
    <n v="15934"/>
    <n v="3791"/>
    <n v="4839"/>
    <n v="10"/>
    <n v="7249"/>
    <n v="6"/>
    <n v="39"/>
    <n v="36093.374544998114"/>
    <n v="0.45493912388602986"/>
    <n v="3.7655328228944395E-4"/>
    <n v="0.54223672649679933"/>
    <n v="0.45776327350320067"/>
    <n v="15934"/>
    <n v="42"/>
    <n v="10323"/>
    <n v="23"/>
    <n v="4685"/>
    <n v="18"/>
    <n v="801"/>
    <n v="42"/>
    <n v="0.94596460399146476"/>
    <n v="5.4035396008535241E-2"/>
    <n v="15934"/>
    <n v="5551"/>
    <n v="114"/>
    <n v="9744"/>
    <n v="0.61152253043805693"/>
    <n v="486"/>
    <n v="39"/>
    <n v="0.35552905736161666"/>
    <n v="3.0500815865444959E-2"/>
    <n v="0.25589933475586796"/>
    <n v="50344"/>
    <n v="47453"/>
    <n v="2891"/>
    <n v="0.94257508342602891"/>
    <n v="22714"/>
    <n v="22045"/>
    <n v="669"/>
    <n v="0.97054679933080923"/>
    <n v="27630"/>
    <n v="25408"/>
    <n v="2222"/>
    <n v="0.91958016648570395"/>
    <n v="6859"/>
    <n v="6500"/>
    <n v="359"/>
    <n v="0.9476600087476309"/>
    <n v="43485"/>
    <n v="40953"/>
    <n v="2532"/>
    <n v="0.94177302518109696"/>
    <n v="24947"/>
    <n v="10703"/>
    <n v="13306"/>
    <n v="938"/>
    <n v="3.7599711388142866E-2"/>
    <n v="0.53337074598148071"/>
    <n v="11.41044776119403"/>
    <n v="11766"/>
    <n v="5209"/>
    <n v="0.44271630120686722"/>
    <n v="6076"/>
    <n v="0.5164031956484787"/>
    <n v="481"/>
    <n v="4.0880503144654086E-2"/>
    <n v="13181"/>
    <n v="5494"/>
    <n v="7230"/>
    <n v="3.4671117517639023E-2"/>
    <n v="0.54851680449131324"/>
    <n v="457"/>
    <n v="42735"/>
    <n v="5782"/>
    <n v="22742"/>
    <n v="7813"/>
    <n v="3705"/>
    <n v="97"/>
    <n v="2289"/>
    <n v="142"/>
    <n v="163"/>
    <n v="2"/>
    <n v="5782"/>
    <n v="36953"/>
    <n v="14211"/>
    <n v="28524"/>
    <n v="6398"/>
    <n v="0.1352989352989353"/>
    <n v="0.86470106470106467"/>
    <n v="0.33253773253773256"/>
    <n v="0.14971334971334971"/>
    <n v="0.59861939861939861"/>
    <n v="19831"/>
    <n v="2483"/>
    <n v="9691"/>
    <n v="4389"/>
    <n v="2064"/>
    <n v="56"/>
    <n v="990"/>
    <n v="66"/>
    <n v="91"/>
    <n v="1"/>
    <n v="0.12520800766476728"/>
    <n v="0.87479199233523275"/>
    <n v="0.38611265190862792"/>
    <n v="0.16479249659623821"/>
    <n v="22904"/>
    <n v="3299"/>
    <n v="13051"/>
    <n v="3424"/>
    <n v="1641"/>
    <n v="41"/>
    <n v="1299"/>
    <n v="76"/>
    <n v="72"/>
    <n v="1"/>
    <n v="0.14403597624869019"/>
    <n v="0.85596402375130987"/>
    <n v="0.28615089067411803"/>
    <n v="57841"/>
    <n v="2142"/>
    <n v="5206"/>
    <n v="422"/>
    <n v="19233"/>
    <n v="11805"/>
    <n v="1270"/>
    <n v="43"/>
    <n v="7075"/>
    <n v="5161"/>
    <n v="4330"/>
    <n v="608"/>
    <n v="546"/>
    <n v="0.29332134644975016"/>
    <n v="0.20409398177763177"/>
    <n v="4.8997035154595512"/>
    <n v="6.6978355752464108E-2"/>
    <n v="27042"/>
    <n v="1128"/>
    <n v="3339"/>
    <n v="300"/>
    <n v="11818"/>
    <n v="3828"/>
    <n v="481"/>
    <n v="27"/>
    <n v="3358"/>
    <n v="153"/>
    <n v="1967"/>
    <n v="305"/>
    <n v="338"/>
    <n v="0.77264995192663266"/>
    <n v="30799"/>
    <n v="1014"/>
    <n v="1867"/>
    <n v="122"/>
    <n v="7415"/>
    <n v="7977"/>
    <n v="789"/>
    <n v="16"/>
    <n v="3717"/>
    <n v="5008"/>
    <n v="2363"/>
    <n v="303"/>
    <n v="208"/>
    <n v="0.62287736614825162"/>
    <n v="57841"/>
    <n v="52935"/>
    <n v="12"/>
    <n v="28"/>
    <n v="63"/>
    <n v="274"/>
    <n v="21"/>
    <n v="0"/>
    <n v="2"/>
    <n v="4506"/>
    <n v="7.790321744091562E-2"/>
    <n v="0.92209678255908434"/>
    <n v="8013"/>
    <n v="7307"/>
    <n v="6"/>
    <n v="1"/>
    <n v="7"/>
    <n v="22"/>
    <n v="3"/>
    <n v="0"/>
    <n v="0"/>
    <n v="667"/>
    <n v="8.3239735429926368E-2"/>
    <n v="49828"/>
    <n v="45628"/>
    <n v="6"/>
    <n v="27"/>
    <n v="56"/>
    <n v="252"/>
    <n v="18"/>
    <n v="0"/>
    <n v="2"/>
    <n v="3839"/>
    <n v="7.7045034920125224E-2"/>
    <n v="68697"/>
    <n v="62149"/>
    <n v="6548"/>
    <n v="9.5317117195801854E-2"/>
    <n v="2967"/>
    <n v="2010"/>
    <n v="2735"/>
    <n v="2489"/>
    <n v="32546"/>
    <n v="29506"/>
    <n v="3040"/>
    <n v="9.3406255761076626E-2"/>
    <n v="36151"/>
    <n v="32643"/>
    <n v="3508"/>
    <n v="9.7037426350585043E-2"/>
    <n v="15934"/>
    <n v="109"/>
    <n v="13433"/>
    <n v="1788"/>
    <n v="27"/>
    <n v="163"/>
    <n v="414"/>
    <n v="2.5982176477971634E-2"/>
    <n v="0.97401782352202837"/>
    <n v="0.84988075812727504"/>
    <n v="15934"/>
    <n v="3886"/>
    <n v="1027"/>
    <n v="3021"/>
    <n v="4380"/>
    <n v="126"/>
    <n v="2636"/>
    <n v="530"/>
    <n v="9"/>
    <n v="315"/>
    <n v="4"/>
    <n v="0.20660223421614157"/>
    <n v="0.49849378687084223"/>
    <n v="15934"/>
    <n v="5223"/>
    <n v="1117"/>
    <n v="2993"/>
    <n v="2116"/>
    <n v="130"/>
    <n v="3703"/>
    <n v="370"/>
    <n v="0"/>
    <n v="278"/>
    <n v="4"/>
    <n v="0.6089494163424124"/>
    <n v="0.67418727249905863"/>
    <n v="15934"/>
    <n v="1033"/>
    <n v="49"/>
    <n v="1312"/>
    <n v="818"/>
    <n v="6388"/>
    <n v="5118"/>
    <n v="1076"/>
    <n v="140"/>
    <n v="6.4829923434165937E-2"/>
    <n v="4320.3309275762522"/>
    <n v="0.53326220660223422"/>
    <n v="15934"/>
    <n v="15"/>
    <n v="1"/>
    <n v="1"/>
    <n v="4"/>
    <n v="14298"/>
    <n v="1549"/>
    <n v="44"/>
    <n v="0"/>
    <n v="22"/>
    <n v="15934"/>
    <n v="1.3352579389983683"/>
    <n v="0.36030149223543256"/>
    <n v="0.74891896973115246"/>
    <n v="0.15207640303724421"/>
    <n v="6099"/>
    <n v="0.38276641144721979"/>
    <n v="0.10991367658454829"/>
    <n v="9835"/>
    <n v="5860"/>
    <n v="526"/>
    <n v="4504"/>
    <n v="128"/>
    <n v="423"/>
    <n v="0.28266599723860925"/>
    <n v="0.61723358855278021"/>
    <n v="0.36776703903602359"/>
    <n v="2.6547006401405799E-2"/>
    <n v="15934"/>
    <n v="191"/>
    <n v="6683"/>
    <n v="1680"/>
    <n v="103"/>
    <n v="6"/>
    <n v="14"/>
    <n v="7650"/>
    <n v="0.43874733274758376"/>
    <n v="44379"/>
    <n v="43786"/>
    <n v="0.42551165186293755"/>
    <n v="0.89577399168684058"/>
    <n v="3922236"/>
    <n v="160490052.648"/>
    <n v="2966693.3411723762"/>
    <n v="10540"/>
    <n v="10540"/>
    <n v="0.10242755242852422"/>
    <n v="0.56780550284629983"/>
    <n v="598467"/>
    <n v="24488072.706"/>
    <n v="3237433.479694867"/>
    <n v="11887"/>
    <n v="11887"/>
    <n v="0.11551767701308041"/>
    <n v="0.13571969378312443"/>
    <n v="161330"/>
    <n v="6601300.9399999995"/>
    <n v="971722.1424090974"/>
    <n v="12201"/>
    <n v="12201"/>
    <n v="0.1185691240209131"/>
    <n v="0.69126137201868698"/>
    <n v="843408"/>
    <n v="34510568.544"/>
    <n v="1599774.9944355639"/>
    <n v="20054"/>
    <n v="20054"/>
    <n v="0.1948844531690346"/>
    <n v="0.29410691133938366"/>
    <n v="589802"/>
    <n v="3059573.0559883448"/>
    <m/>
    <m/>
    <n v="0"/>
    <m/>
    <n v="0"/>
    <m/>
    <m/>
    <m/>
    <n v="0"/>
    <n v="0"/>
    <m/>
    <n v="0"/>
    <n v="4434"/>
    <n v="868"/>
    <n v="868"/>
    <n v="8.435210199996112E-3"/>
    <n v="0.17747695852534562"/>
    <n v="15405"/>
    <n v="204086.52192387849"/>
    <n v="3566"/>
    <n v="3566"/>
    <n v="3.4654331305513986E-2"/>
    <n v="0.20564778463264161"/>
    <n v="73334"/>
    <n v="838447.62347989727"/>
    <m/>
    <m/>
    <n v="0"/>
    <n v="0"/>
    <m/>
    <n v="0"/>
    <n v="103495"/>
    <n v="102902"/>
    <n v="0.13234762634193897"/>
    <n v="3.0237134452197226E-3"/>
    <n v="0.23037391482388933"/>
    <n v="0.25139781532138405"/>
    <n v="0.12422801615209904"/>
    <n v="0.23758634329195114"/>
    <n v="1.5848018521461192E-2"/>
    <n v="6.510833415614127E-2"/>
    <n v="0"/>
    <n v="0"/>
    <n v="12877731.159104025"/>
    <n v="187.45696550219114"/>
    <n v="593"/>
    <n v="5.729745398328422E-3"/>
    <n v="0.66377119667616791"/>
    <n v="1.4979111169337818"/>
    <n v="-1.7301660000000001"/>
    <n v="111"/>
    <b v="0"/>
    <b v="0"/>
    <b v="1"/>
    <b v="0"/>
    <b v="0"/>
    <b v="1"/>
    <b v="0"/>
    <b v="0"/>
    <m/>
    <m/>
    <m/>
    <m/>
    <m/>
    <m/>
    <m/>
    <m/>
    <m/>
    <n v="0"/>
    <n v="0"/>
    <n v="0"/>
    <n v="0"/>
    <n v="0"/>
    <n v="0"/>
    <n v="0"/>
    <n v="0"/>
    <n v="0"/>
    <n v="0"/>
    <n v="0"/>
    <n v="620"/>
    <n v="1"/>
    <m/>
    <m/>
    <m/>
    <m/>
    <m/>
    <m/>
    <n v="211"/>
    <m/>
    <m/>
    <m/>
    <m/>
    <m/>
    <m/>
    <m/>
    <m/>
    <m/>
    <m/>
    <n v="16"/>
    <m/>
    <m/>
    <m/>
    <n v="231"/>
    <m/>
    <n v="1"/>
    <m/>
    <m/>
    <m/>
    <m/>
    <m/>
    <m/>
    <m/>
    <m/>
    <m/>
    <m/>
    <m/>
    <n v="20"/>
    <m/>
    <m/>
    <m/>
    <n v="204"/>
    <m/>
    <m/>
    <m/>
    <m/>
    <m/>
    <m/>
    <m/>
    <m/>
    <m/>
    <m/>
    <m/>
    <m/>
    <m/>
    <n v="22"/>
    <m/>
    <m/>
    <m/>
    <n v="207"/>
    <m/>
    <m/>
    <m/>
    <n v="2"/>
    <m/>
    <m/>
    <m/>
    <m/>
    <n v="1"/>
    <m/>
    <m/>
    <m/>
    <n v="63"/>
    <m/>
    <m/>
    <m/>
    <n v="207"/>
    <m/>
    <m/>
    <m/>
    <m/>
    <n v="2"/>
    <m/>
    <m/>
    <m/>
    <m/>
    <m/>
    <m/>
    <m/>
    <m/>
    <n v="1"/>
    <n v="0"/>
    <n v="0"/>
    <n v="0"/>
    <n v="121"/>
    <n v="0"/>
    <n v="0"/>
    <n v="0"/>
    <n v="1060"/>
    <n v="0"/>
    <n v="1"/>
    <n v="0"/>
    <n v="0"/>
    <n v="4"/>
    <n v="0"/>
    <n v="0"/>
    <n v="0"/>
    <n v="0"/>
    <n v="0"/>
  </r>
  <r>
    <s v="MMR010"/>
    <s v="Mandalay"/>
    <s v="MMR010D001"/>
    <s v="Mandalay"/>
    <s v="MMR010001"/>
    <s v="Aungmyaythazan"/>
    <m/>
    <n v="19"/>
    <x v="9"/>
    <n v="105420.8543938341"/>
    <n v="0.60335145216953145"/>
    <n v="1"/>
    <n v="0.97120168439953192"/>
    <n v="4.8052794846970025E-2"/>
    <n v="0.6356457423616737"/>
    <n v="0.29609258504419256"/>
    <n v="8.1558786270133313E-2"/>
    <n v="0.19301843920291167"/>
    <n v="0.94446120126279387"/>
    <n v="0.94058032213307596"/>
    <n v="0.97822283887313743"/>
    <n v="0.15138303163995762"/>
    <n v="1"/>
    <n v="105420.8543938341"/>
    <n v="265779"/>
    <n v="129959"/>
    <n v="135820"/>
    <n v="5.1621352208326369E-3"/>
    <n v="95.68472978942718"/>
    <n v="28.149807537400001"/>
    <n v="9441.5920836007299"/>
    <n v="1"/>
    <n v="241519"/>
    <n v="112312"/>
    <n v="129207"/>
    <n v="24260"/>
    <n v="17647"/>
    <n v="6613"/>
    <n v="265779"/>
    <n v="129959"/>
    <n v="135820"/>
    <n v="95.68472978942718"/>
    <n v="0"/>
    <n v="0"/>
    <n v="0"/>
    <m/>
    <n v="1"/>
    <n v="57386"/>
    <n v="193811"/>
    <n v="14582"/>
    <n v="0.37133083261527988"/>
    <n v="167087.06263834352"/>
    <n v="0.29609258504419256"/>
    <n v="0.70390741495580744"/>
    <n v="7.5238247571087298"/>
    <n v="208393"/>
    <n v="83962"/>
    <n v="104880"/>
    <n v="12041"/>
    <n v="2826"/>
    <n v="4684"/>
    <n v="49731"/>
    <n v="36299"/>
    <n v="13432"/>
    <n v="0.27009310088274918"/>
    <n v="241519"/>
    <n v="24260"/>
    <n v="0.10044758383398407"/>
    <n v="1823"/>
    <n v="5562"/>
    <n v="8632"/>
    <n v="10125"/>
    <n v="7956"/>
    <n v="5577"/>
    <n v="3761"/>
    <n v="2834"/>
    <n v="3461"/>
    <n v="4.8565080131105347"/>
    <n v="49731"/>
    <n v="5.3443325088978701"/>
    <n v="5767"/>
    <n v="7634"/>
    <n v="6460"/>
    <n v="10756"/>
    <n v="18089"/>
    <n v="287"/>
    <n v="248"/>
    <n v="490"/>
    <n v="49731"/>
    <n v="29098"/>
    <n v="10810"/>
    <n v="3693"/>
    <n v="4834"/>
    <n v="404"/>
    <n v="892"/>
    <n v="49731"/>
    <n v="1082"/>
    <n v="2890"/>
    <n v="84"/>
    <n v="40795"/>
    <n v="4430"/>
    <n v="450"/>
    <n v="19290.049828075043"/>
    <n v="0.82031328547586013"/>
    <n v="8.9079246345337912E-2"/>
    <n v="8.1558786270133313E-2"/>
    <n v="0.91844121372986665"/>
    <n v="49731"/>
    <n v="536"/>
    <n v="24910"/>
    <n v="42"/>
    <n v="4130"/>
    <n v="207"/>
    <n v="19303"/>
    <n v="603"/>
    <n v="0.59556413504655048"/>
    <n v="0.40443586495344952"/>
    <n v="49731"/>
    <n v="1496"/>
    <n v="8103"/>
    <n v="16386"/>
    <n v="0.32949267056765397"/>
    <n v="22978"/>
    <n v="768"/>
    <n v="0.19301843920291167"/>
    <n v="0.46204580643863991"/>
    <n v="0.66143853934165808"/>
    <n v="187129"/>
    <n v="181740"/>
    <n v="5389"/>
    <n v="0.97120168439953192"/>
    <n v="84607"/>
    <n v="83569"/>
    <n v="1038"/>
    <n v="0.9877315115770563"/>
    <n v="102522"/>
    <n v="98171"/>
    <n v="4351"/>
    <n v="0.9575603285148554"/>
    <n v="187129"/>
    <n v="181740"/>
    <n v="5389"/>
    <n v="0.97120168439953192"/>
    <n v="0"/>
    <n v="0"/>
    <n v="0"/>
    <n v="0"/>
    <n v="107152"/>
    <n v="35396"/>
    <n v="67477"/>
    <n v="4279"/>
    <n v="3.9933925638345531E-2"/>
    <n v="0.62973159623712105"/>
    <n v="8.2720261743397998"/>
    <n v="52576"/>
    <n v="17355"/>
    <n v="0.33009357881923312"/>
    <n v="33233"/>
    <n v="0.63209449178332322"/>
    <n v="1988"/>
    <n v="3.7811929397443704E-2"/>
    <n v="54576"/>
    <n v="18041"/>
    <n v="34244"/>
    <n v="4.1978158897683963E-2"/>
    <n v="0.62745529170331282"/>
    <n v="2291"/>
    <n v="151833"/>
    <n v="7296"/>
    <n v="48025"/>
    <n v="34770"/>
    <n v="26376"/>
    <n v="713"/>
    <n v="31312"/>
    <n v="1872"/>
    <n v="365"/>
    <n v="1104"/>
    <n v="7296"/>
    <n v="144537"/>
    <n v="96512"/>
    <n v="55321"/>
    <n v="61742"/>
    <n v="4.8052794846970025E-2"/>
    <n v="0.95194720515303"/>
    <n v="0.6356457423616737"/>
    <n v="0.40664414191908216"/>
    <n v="0.79379647375735185"/>
    <n v="70101"/>
    <n v="2162"/>
    <n v="19057"/>
    <n v="18680"/>
    <n v="14240"/>
    <n v="522"/>
    <n v="14018"/>
    <n v="610"/>
    <n v="251"/>
    <n v="561"/>
    <n v="3.0841214818618849E-2"/>
    <n v="0.9691587851813811"/>
    <n v="0.69730816964094666"/>
    <n v="0.43083550876592347"/>
    <n v="81732"/>
    <n v="5134"/>
    <n v="28968"/>
    <n v="16090"/>
    <n v="12136"/>
    <n v="191"/>
    <n v="17294"/>
    <n v="1262"/>
    <n v="114"/>
    <n v="543"/>
    <n v="6.2815054079185625E-2"/>
    <n v="0.93718494592081436"/>
    <n v="0.58275828316938283"/>
    <n v="231195"/>
    <n v="12932"/>
    <n v="62199"/>
    <n v="5562"/>
    <n v="39767"/>
    <n v="8284"/>
    <n v="3715"/>
    <n v="893"/>
    <n v="32290"/>
    <n v="37068"/>
    <n v="14140"/>
    <n v="1248"/>
    <n v="13097"/>
    <n v="0.19616341183849131"/>
    <n v="3.5831224723718073E-2"/>
    <n v="27.908619024625786"/>
    <n v="0.38150745401092934"/>
    <n v="112379"/>
    <n v="7589"/>
    <n v="39556"/>
    <n v="3933"/>
    <n v="21913"/>
    <n v="3846"/>
    <n v="2229"/>
    <n v="509"/>
    <n v="15990"/>
    <n v="1192"/>
    <n v="6156"/>
    <n v="701"/>
    <n v="8765"/>
    <n v="0.70356561279242558"/>
    <n v="118816"/>
    <n v="5343"/>
    <n v="22643"/>
    <n v="1629"/>
    <n v="17854"/>
    <n v="4438"/>
    <n v="1486"/>
    <n v="384"/>
    <n v="16300"/>
    <n v="35876"/>
    <n v="7984"/>
    <n v="547"/>
    <n v="4332"/>
    <n v="0.44937550498249396"/>
    <n v="231195"/>
    <n v="186915"/>
    <n v="506"/>
    <n v="1070"/>
    <n v="1895"/>
    <n v="4388"/>
    <n v="924"/>
    <n v="161"/>
    <n v="337"/>
    <n v="34999"/>
    <n v="0.15138303163995762"/>
    <n v="0.84861696836004241"/>
    <n v="231195"/>
    <n v="186915"/>
    <n v="506"/>
    <n v="1070"/>
    <n v="1895"/>
    <n v="4388"/>
    <n v="924"/>
    <n v="161"/>
    <n v="337"/>
    <n v="34999"/>
    <n v="0.15138303163995762"/>
    <n v="0"/>
    <n v="0"/>
    <n v="0"/>
    <n v="0"/>
    <n v="0"/>
    <n v="0"/>
    <n v="0"/>
    <n v="0"/>
    <n v="0"/>
    <n v="0"/>
    <s v="-"/>
    <n v="265779"/>
    <n v="256345"/>
    <n v="9434"/>
    <n v="3.5495656165460777E-2"/>
    <n v="6207"/>
    <n v="1674"/>
    <n v="3075"/>
    <n v="1923"/>
    <n v="129959"/>
    <n v="125694"/>
    <n v="4265"/>
    <n v="3.2818042613439624E-2"/>
    <n v="135820"/>
    <n v="130651"/>
    <n v="5169"/>
    <n v="3.8057723457517303E-2"/>
    <n v="49731"/>
    <n v="1673"/>
    <n v="45103"/>
    <n v="844"/>
    <n v="384"/>
    <n v="243"/>
    <n v="1484"/>
    <n v="2.9840542116587241E-2"/>
    <n v="0.97015945788341273"/>
    <n v="0.94058032213307596"/>
    <n v="49731"/>
    <n v="19135"/>
    <n v="13250"/>
    <n v="223"/>
    <n v="16"/>
    <n v="201"/>
    <n v="525"/>
    <n v="4"/>
    <n v="16040"/>
    <n v="100"/>
    <n v="237"/>
    <n v="1.4678972874062456E-2"/>
    <n v="0.97822283887313743"/>
    <n v="49731"/>
    <n v="26815"/>
    <n v="20595"/>
    <n v="521"/>
    <n v="45"/>
    <n v="323"/>
    <n v="850"/>
    <n v="1"/>
    <n v="226"/>
    <n v="15"/>
    <n v="340"/>
    <n v="0.96836982968369834"/>
    <n v="0.95940158050310664"/>
    <n v="49731"/>
    <n v="46969"/>
    <n v="12"/>
    <n v="391"/>
    <n v="1388"/>
    <n v="593"/>
    <n v="121"/>
    <n v="37"/>
    <n v="220"/>
    <n v="0.94446120126279387"/>
    <n v="228105.3248677887"/>
    <n v="0.95712935593492987"/>
    <n v="49731"/>
    <n v="28739"/>
    <n v="268"/>
    <n v="6"/>
    <n v="202"/>
    <n v="1698"/>
    <n v="17773"/>
    <n v="456"/>
    <n v="7"/>
    <n v="582"/>
    <n v="49731"/>
    <n v="2.227584404094026"/>
    <n v="0.60108385161710332"/>
    <n v="0.44891677198050184"/>
    <n v="9.1157589412367207E-2"/>
    <n v="7865"/>
    <n v="0.15815085158150852"/>
    <n v="0.14173980428553407"/>
    <n v="11630"/>
    <n v="41866"/>
    <n v="4255"/>
    <n v="37880"/>
    <n v="6064"/>
    <n v="9085"/>
    <n v="0.76169793488970661"/>
    <n v="0.23385815688403611"/>
    <n v="0.84184914841849146"/>
    <n v="0.18268283364501015"/>
    <n v="49731"/>
    <n v="6444"/>
    <n v="38404"/>
    <n v="27864"/>
    <n v="392"/>
    <n v="32"/>
    <n v="54"/>
    <n v="182"/>
    <n v="0.9107799963805272"/>
    <n v="44"/>
    <n v="44"/>
    <n v="1"/>
    <n v="1.07"/>
    <n v="4708"/>
    <n v="192641.94399999999"/>
    <n v="2981.1927787782524"/>
    <m/>
    <m/>
    <n v="0"/>
    <n v="0"/>
    <m/>
    <n v="0"/>
    <n v="0"/>
    <m/>
    <m/>
    <n v="0"/>
    <n v="0"/>
    <m/>
    <n v="0"/>
    <n v="0"/>
    <m/>
    <m/>
    <n v="0"/>
    <n v="0"/>
    <m/>
    <n v="0"/>
    <n v="0"/>
    <m/>
    <m/>
    <n v="0"/>
    <n v="0"/>
    <m/>
    <n v="0"/>
    <m/>
    <m/>
    <n v="0"/>
    <m/>
    <n v="0"/>
    <m/>
    <m/>
    <m/>
    <n v="0"/>
    <n v="0"/>
    <m/>
    <n v="0"/>
    <n v="0"/>
    <m/>
    <m/>
    <n v="0"/>
    <n v="0"/>
    <m/>
    <n v="0"/>
    <m/>
    <m/>
    <n v="0"/>
    <n v="0"/>
    <m/>
    <n v="0"/>
    <m/>
    <m/>
    <n v="0"/>
    <n v="0"/>
    <m/>
    <n v="0"/>
    <n v="44"/>
    <n v="44"/>
    <n v="5.6590693660427545E-5"/>
    <n v="1.2929135642618003E-6"/>
    <n v="1"/>
    <n v="0"/>
    <n v="0"/>
    <n v="0"/>
    <n v="0"/>
    <n v="0"/>
    <n v="0"/>
    <n v="0"/>
    <n v="2981.1927787782524"/>
    <n v="1.1216810879634028E-2"/>
    <n v="0"/>
    <n v="0"/>
    <n v="6040.431818181818"/>
    <n v="1.6555107815139646E-4"/>
    <n v="6.2572349999999997"/>
    <n v="302"/>
    <b v="0"/>
    <b v="0"/>
    <b v="1"/>
    <b v="0"/>
    <b v="0"/>
    <b v="0"/>
    <b v="0"/>
    <b v="0"/>
    <m/>
    <m/>
    <m/>
    <m/>
    <m/>
    <m/>
    <m/>
    <m/>
    <m/>
    <n v="0"/>
    <n v="0"/>
    <n v="0"/>
    <n v="0"/>
    <n v="0"/>
    <n v="0"/>
    <n v="0"/>
    <n v="0"/>
    <n v="0"/>
    <n v="0"/>
    <n v="0"/>
    <n v="620"/>
    <n v="1"/>
    <m/>
    <m/>
    <m/>
    <n v="12"/>
    <m/>
    <m/>
    <n v="67"/>
    <m/>
    <n v="1"/>
    <m/>
    <n v="11"/>
    <m/>
    <m/>
    <m/>
    <m/>
    <m/>
    <m/>
    <n v="6"/>
    <m/>
    <m/>
    <n v="9"/>
    <n v="69"/>
    <m/>
    <n v="9"/>
    <m/>
    <m/>
    <m/>
    <m/>
    <n v="15"/>
    <m/>
    <m/>
    <m/>
    <m/>
    <m/>
    <m/>
    <n v="7"/>
    <m/>
    <n v="1"/>
    <n v="9"/>
    <n v="99"/>
    <n v="8"/>
    <m/>
    <m/>
    <m/>
    <n v="1"/>
    <m/>
    <n v="39"/>
    <m/>
    <m/>
    <m/>
    <m/>
    <m/>
    <m/>
    <n v="9"/>
    <m/>
    <n v="1"/>
    <n v="9"/>
    <n v="99"/>
    <n v="8"/>
    <m/>
    <m/>
    <m/>
    <m/>
    <n v="39"/>
    <m/>
    <m/>
    <m/>
    <m/>
    <m/>
    <m/>
    <n v="12"/>
    <m/>
    <n v="1"/>
    <n v="10"/>
    <n v="69"/>
    <m/>
    <m/>
    <m/>
    <m/>
    <m/>
    <m/>
    <n v="2"/>
    <m/>
    <n v="44"/>
    <m/>
    <m/>
    <m/>
    <m/>
    <n v="0"/>
    <n v="0"/>
    <n v="0"/>
    <n v="0"/>
    <n v="46"/>
    <n v="0"/>
    <n v="3"/>
    <n v="27"/>
    <n v="403"/>
    <n v="0"/>
    <n v="26"/>
    <n v="0"/>
    <n v="0"/>
    <n v="0"/>
    <n v="1"/>
    <n v="0"/>
    <n v="148"/>
    <n v="0"/>
    <n v="0"/>
  </r>
  <r>
    <s v="MMR010"/>
    <s v="Mandalay"/>
    <s v="MMR010D001"/>
    <s v="Mandalay"/>
    <s v="MMR010002"/>
    <s v="Chanayethazan"/>
    <m/>
    <n v="20"/>
    <x v="9"/>
    <n v="79696.342086743971"/>
    <n v="0.59580909300497542"/>
    <n v="1"/>
    <n v="0.97866623175912337"/>
    <n v="3.5348608291366747E-2"/>
    <n v="0.72327541505172221"/>
    <n v="0.2359670885907558"/>
    <n v="3.6296986268441453E-2"/>
    <n v="0.12619813106577327"/>
    <n v="0.97650310988251554"/>
    <n v="0.9584447582704847"/>
    <n v="0.97659325140470543"/>
    <n v="0.10241553547481766"/>
    <n v="1"/>
    <n v="79696.342086743971"/>
    <n v="197175"/>
    <n v="93245"/>
    <n v="103930"/>
    <n v="3.8296630364614026E-3"/>
    <n v="89.71904166265756"/>
    <n v="12.1562346233"/>
    <n v="16220.071930996817"/>
    <n v="1"/>
    <n v="160131"/>
    <n v="72000"/>
    <n v="88131"/>
    <n v="37044"/>
    <n v="21245"/>
    <n v="15799"/>
    <n v="197175"/>
    <n v="93245"/>
    <n v="103930"/>
    <n v="89.71904166265756"/>
    <n v="0"/>
    <n v="0"/>
    <n v="0"/>
    <m/>
    <n v="1"/>
    <n v="35476"/>
    <n v="150343"/>
    <n v="11356"/>
    <n v="0.31150103430156378"/>
    <n v="135754.78356158914"/>
    <n v="0.2359670885907558"/>
    <n v="0.76403291140924423"/>
    <n v="7.5533945710807959"/>
    <n v="161699"/>
    <n v="76954"/>
    <n v="71099"/>
    <n v="7934"/>
    <n v="1681"/>
    <n v="4031"/>
    <n v="33281"/>
    <n v="23252"/>
    <n v="10029"/>
    <n v="0.30134310868062858"/>
    <n v="160131"/>
    <n v="37044"/>
    <n v="0.2313355939824269"/>
    <n v="1695"/>
    <n v="3804"/>
    <n v="5487"/>
    <n v="6509"/>
    <n v="5335"/>
    <n v="3618"/>
    <n v="2490"/>
    <n v="1859"/>
    <n v="2484"/>
    <n v="4.8114840299269854"/>
    <n v="33281"/>
    <n v="5.9245515459271054"/>
    <n v="4378"/>
    <n v="8316"/>
    <n v="6272"/>
    <n v="6572"/>
    <n v="7113"/>
    <n v="104"/>
    <n v="165"/>
    <n v="361"/>
    <n v="33281"/>
    <n v="19539"/>
    <n v="6860"/>
    <n v="3327"/>
    <n v="2640"/>
    <n v="299"/>
    <n v="616"/>
    <n v="33281"/>
    <n v="131"/>
    <n v="984"/>
    <n v="93"/>
    <n v="25719"/>
    <n v="5906"/>
    <n v="448"/>
    <n v="5364.8046933685891"/>
    <n v="0.77278326973348155"/>
    <n v="0.17745861001772784"/>
    <n v="3.6296986268441453E-2"/>
    <n v="0.96370301373155853"/>
    <n v="33281"/>
    <n v="169"/>
    <n v="10872"/>
    <n v="30"/>
    <n v="3029"/>
    <n v="184"/>
    <n v="18475"/>
    <n v="522"/>
    <n v="0.42366515429223883"/>
    <n v="0.57633484570776117"/>
    <n v="33281"/>
    <n v="331"/>
    <n v="3869"/>
    <n v="7440"/>
    <n v="0.22355097503079835"/>
    <n v="21131"/>
    <n v="510"/>
    <n v="0.12619813106577327"/>
    <n v="0.63492683513115589"/>
    <n v="0.77001892971965979"/>
    <n v="128763"/>
    <n v="126016"/>
    <n v="2747"/>
    <n v="0.97866623175912337"/>
    <n v="56133"/>
    <n v="55605"/>
    <n v="528"/>
    <n v="0.99059376837154611"/>
    <n v="72630"/>
    <n v="70411"/>
    <n v="2219"/>
    <n v="0.96944788654825831"/>
    <n v="128763"/>
    <n v="126016"/>
    <n v="2747"/>
    <n v="0.97866623175912337"/>
    <n v="0"/>
    <n v="0"/>
    <n v="0"/>
    <n v="0"/>
    <n v="68116"/>
    <n v="24199"/>
    <n v="41898"/>
    <n v="2019"/>
    <n v="2.9640613071818662E-2"/>
    <n v="0.6150977743848729"/>
    <n v="11.985636453689946"/>
    <n v="32166"/>
    <n v="12006"/>
    <n v="0.37325125909345269"/>
    <n v="19248"/>
    <n v="0.59839582167506067"/>
    <n v="912"/>
    <n v="2.8352919231486664E-2"/>
    <n v="35950"/>
    <n v="12193"/>
    <n v="22650"/>
    <n v="3.0792767732962446E-2"/>
    <n v="0.63004172461752439"/>
    <n v="1107"/>
    <n v="113781"/>
    <n v="4022"/>
    <n v="27464"/>
    <n v="23299"/>
    <n v="22783"/>
    <n v="922"/>
    <n v="31890"/>
    <n v="2306"/>
    <n v="428"/>
    <n v="667"/>
    <n v="4022"/>
    <n v="109759"/>
    <n v="82295"/>
    <n v="31486"/>
    <n v="58996"/>
    <n v="3.5348608291366747E-2"/>
    <n v="0.96465139170863323"/>
    <n v="0.72327541505172221"/>
    <n v="0.51850484703069932"/>
    <n v="0.84396340338017772"/>
    <n v="50960"/>
    <n v="1049"/>
    <n v="9947"/>
    <n v="11776"/>
    <n v="12023"/>
    <n v="720"/>
    <n v="13984"/>
    <n v="747"/>
    <n v="294"/>
    <n v="420"/>
    <n v="2.0584772370486656E-2"/>
    <n v="0.97941522762951339"/>
    <n v="0.78422291993720561"/>
    <n v="0.55313971742543167"/>
    <n v="62821"/>
    <n v="2973"/>
    <n v="17517"/>
    <n v="11523"/>
    <n v="10760"/>
    <n v="202"/>
    <n v="17906"/>
    <n v="1559"/>
    <n v="134"/>
    <n v="247"/>
    <n v="4.7324939112717082E-2"/>
    <n v="0.95267506088728293"/>
    <n v="0.67383518250266627"/>
    <n v="176731"/>
    <n v="9593"/>
    <n v="46694"/>
    <n v="5101"/>
    <n v="30514"/>
    <n v="5821"/>
    <n v="3076"/>
    <n v="628"/>
    <n v="26245"/>
    <n v="28437"/>
    <n v="10873"/>
    <n v="829"/>
    <n v="8920"/>
    <n v="0.1938426195743814"/>
    <n v="3.293706254137644E-2"/>
    <n v="30.36093454732864"/>
    <n v="0.4150303112570124"/>
    <n v="82819"/>
    <n v="4271"/>
    <n v="26204"/>
    <n v="3369"/>
    <n v="18409"/>
    <n v="3171"/>
    <n v="1881"/>
    <n v="425"/>
    <n v="12878"/>
    <n v="1161"/>
    <n v="4581"/>
    <n v="457"/>
    <n v="6012"/>
    <n v="0.69193059563626702"/>
    <n v="93912"/>
    <n v="5322"/>
    <n v="20490"/>
    <n v="1732"/>
    <n v="12105"/>
    <n v="2650"/>
    <n v="1195"/>
    <n v="203"/>
    <n v="13367"/>
    <n v="27276"/>
    <n v="6292"/>
    <n v="372"/>
    <n v="2908"/>
    <n v="0.46313570150779454"/>
    <n v="176731"/>
    <n v="150903"/>
    <n v="917"/>
    <n v="1087"/>
    <n v="1151"/>
    <n v="3120"/>
    <n v="447"/>
    <n v="221"/>
    <n v="785"/>
    <n v="18100"/>
    <n v="0.10241553547481766"/>
    <n v="0.89758446452518237"/>
    <n v="176731"/>
    <n v="150903"/>
    <n v="917"/>
    <n v="1087"/>
    <n v="1151"/>
    <n v="3120"/>
    <n v="447"/>
    <n v="221"/>
    <n v="785"/>
    <n v="18100"/>
    <n v="0.10241553547481766"/>
    <n v="0"/>
    <n v="0"/>
    <n v="0"/>
    <n v="0"/>
    <n v="0"/>
    <n v="0"/>
    <n v="0"/>
    <n v="0"/>
    <n v="0"/>
    <n v="0"/>
    <s v="-"/>
    <n v="197175"/>
    <n v="193555"/>
    <n v="3620"/>
    <n v="1.8359325472296184E-2"/>
    <n v="1379"/>
    <n v="909"/>
    <n v="1756"/>
    <n v="1232"/>
    <n v="93245"/>
    <n v="91620"/>
    <n v="1625"/>
    <n v="1.742720789318462E-2"/>
    <n v="103930"/>
    <n v="101935"/>
    <n v="1995"/>
    <n v="1.9195612431444242E-2"/>
    <n v="33281"/>
    <n v="2157"/>
    <n v="29741"/>
    <n v="735"/>
    <n v="25"/>
    <n v="57"/>
    <n v="566"/>
    <n v="1.700670051981611E-2"/>
    <n v="0.98299329948018388"/>
    <n v="0.9584447582704847"/>
    <n v="33281"/>
    <n v="16007"/>
    <n v="2751"/>
    <n v="100"/>
    <n v="16"/>
    <n v="18"/>
    <n v="313"/>
    <n v="1"/>
    <n v="13644"/>
    <n v="86"/>
    <n v="345"/>
    <n v="9.975661789008744E-3"/>
    <n v="0.97659325140470543"/>
    <n v="33281"/>
    <n v="25549"/>
    <n v="6435"/>
    <n v="343"/>
    <n v="43"/>
    <n v="22"/>
    <n v="331"/>
    <n v="3"/>
    <n v="64"/>
    <n v="8"/>
    <n v="483"/>
    <n v="0.97334815660587126"/>
    <n v="0.96751900483759501"/>
    <n v="33281"/>
    <n v="32499"/>
    <n v="8"/>
    <n v="142"/>
    <n v="383"/>
    <n v="103"/>
    <n v="9"/>
    <n v="7"/>
    <n v="130"/>
    <n v="0.97650310988251554"/>
    <n v="156368.41948859711"/>
    <n v="0.9798082990294763"/>
    <n v="33281"/>
    <n v="20118"/>
    <n v="456"/>
    <n v="0"/>
    <n v="306"/>
    <n v="642"/>
    <n v="10893"/>
    <n v="311"/>
    <n v="1"/>
    <n v="554"/>
    <n v="33281"/>
    <n v="2.673327123584027"/>
    <n v="0.72136156148475716"/>
    <n v="0.37406570680334039"/>
    <n v="7.5958240463127283E-2"/>
    <n v="4326"/>
    <n v="0.12998407499774647"/>
    <n v="7.7961397754509901E-2"/>
    <n v="8165"/>
    <n v="28955"/>
    <n v="5950"/>
    <n v="28208"/>
    <n v="6731"/>
    <n v="10962"/>
    <n v="0.84757068597698382"/>
    <n v="0.24533517622667589"/>
    <n v="0.87001592500225355"/>
    <n v="0.32937712208166819"/>
    <n v="33281"/>
    <n v="6800"/>
    <n v="26954"/>
    <n v="15008"/>
    <n v="166"/>
    <n v="13"/>
    <n v="27"/>
    <n v="47"/>
    <n v="1.0200114179261441"/>
    <m/>
    <m/>
    <m/>
    <n v="0"/>
    <m/>
    <m/>
    <m/>
    <m/>
    <m/>
    <m/>
    <n v="0"/>
    <m/>
    <n v="0"/>
    <n v="0"/>
    <m/>
    <m/>
    <m/>
    <n v="0"/>
    <m/>
    <n v="0"/>
    <n v="0"/>
    <m/>
    <m/>
    <m/>
    <n v="0"/>
    <m/>
    <n v="0"/>
    <n v="0"/>
    <m/>
    <m/>
    <m/>
    <n v="0"/>
    <m/>
    <n v="0"/>
    <m/>
    <m/>
    <n v="0"/>
    <m/>
    <n v="0"/>
    <m/>
    <m/>
    <m/>
    <m/>
    <n v="0"/>
    <m/>
    <n v="0"/>
    <m/>
    <m/>
    <m/>
    <m/>
    <n v="0"/>
    <m/>
    <n v="0"/>
    <m/>
    <m/>
    <m/>
    <n v="0"/>
    <m/>
    <n v="0"/>
    <m/>
    <m/>
    <m/>
    <n v="0"/>
    <m/>
    <n v="0"/>
    <m/>
    <m/>
    <m/>
    <m/>
    <m/>
    <m/>
    <m/>
    <m/>
    <m/>
    <m/>
    <m/>
    <m/>
    <m/>
    <m/>
    <m/>
    <m/>
    <m/>
    <m/>
    <n v="8.4978680000000004"/>
    <n v="309"/>
    <b v="0"/>
    <b v="0"/>
    <b v="0"/>
    <b v="0"/>
    <b v="0"/>
    <b v="0"/>
    <b v="0"/>
    <b v="1"/>
    <n v="0"/>
    <m/>
    <n v="18"/>
    <m/>
    <n v="18"/>
    <n v="0"/>
    <m/>
    <m/>
    <m/>
    <n v="7.43801652892562E-2"/>
    <n v="0"/>
    <n v="0"/>
    <n v="0"/>
    <n v="0"/>
    <n v="0"/>
    <n v="0"/>
    <n v="0"/>
    <n v="0"/>
    <n v="0"/>
    <n v="0"/>
    <n v="620"/>
    <n v="1"/>
    <m/>
    <m/>
    <m/>
    <m/>
    <m/>
    <m/>
    <n v="60"/>
    <m/>
    <n v="1"/>
    <m/>
    <m/>
    <m/>
    <m/>
    <m/>
    <m/>
    <m/>
    <n v="3"/>
    <n v="1"/>
    <m/>
    <m/>
    <m/>
    <n v="61"/>
    <m/>
    <m/>
    <m/>
    <m/>
    <m/>
    <m/>
    <n v="2"/>
    <m/>
    <m/>
    <m/>
    <m/>
    <m/>
    <m/>
    <n v="1"/>
    <m/>
    <m/>
    <m/>
    <n v="62"/>
    <m/>
    <m/>
    <m/>
    <m/>
    <n v="1"/>
    <m/>
    <n v="22"/>
    <m/>
    <m/>
    <m/>
    <m/>
    <m/>
    <m/>
    <n v="1"/>
    <m/>
    <n v="1"/>
    <m/>
    <n v="63"/>
    <m/>
    <m/>
    <m/>
    <m/>
    <m/>
    <n v="21"/>
    <m/>
    <m/>
    <m/>
    <m/>
    <m/>
    <m/>
    <n v="2"/>
    <m/>
    <n v="1"/>
    <m/>
    <n v="59"/>
    <m/>
    <m/>
    <m/>
    <m/>
    <m/>
    <m/>
    <n v="2"/>
    <m/>
    <n v="21"/>
    <m/>
    <m/>
    <m/>
    <m/>
    <n v="0"/>
    <n v="0"/>
    <n v="0"/>
    <n v="3"/>
    <n v="5"/>
    <n v="0"/>
    <n v="2"/>
    <n v="0"/>
    <n v="305"/>
    <n v="0"/>
    <n v="1"/>
    <n v="0"/>
    <n v="0"/>
    <n v="0"/>
    <n v="1"/>
    <n v="0"/>
    <n v="66"/>
    <n v="0"/>
    <n v="0"/>
  </r>
  <r>
    <s v="MMR010"/>
    <s v="Mandalay"/>
    <s v="MMR010D001"/>
    <s v="Mandalay"/>
    <s v="MMR010003"/>
    <s v="Mahaaungmyay"/>
    <m/>
    <n v="18"/>
    <x v="9"/>
    <n v="97435.6829409231"/>
    <n v="0.59589203841799032"/>
    <n v="1"/>
    <n v="0.96869438125434637"/>
    <n v="5.343074164726188E-2"/>
    <n v="0.62216088738775599"/>
    <n v="0.28113827314980339"/>
    <n v="6.5781000310062732E-2"/>
    <n v="0.20290027905645527"/>
    <n v="0.92229351014859162"/>
    <n v="0.92398692966346263"/>
    <n v="0.96627471557707445"/>
    <n v="0.14404374282107021"/>
    <n v="1"/>
    <n v="97435.6829409231"/>
    <n v="241113"/>
    <n v="116903"/>
    <n v="124210"/>
    <n v="4.6830558828975183E-3"/>
    <n v="94.117220835681508"/>
    <n v="15.0932155723"/>
    <n v="15974.925876133741"/>
    <n v="1"/>
    <n v="217725"/>
    <n v="101462"/>
    <n v="116263"/>
    <n v="23388"/>
    <n v="15441"/>
    <n v="7947"/>
    <n v="241113"/>
    <n v="116903"/>
    <n v="124210"/>
    <n v="94.117220835681508"/>
    <n v="0"/>
    <n v="0"/>
    <n v="0"/>
    <m/>
    <n v="1"/>
    <n v="50326"/>
    <n v="179008"/>
    <n v="11779"/>
    <n v="0.3469398015731141"/>
    <n v="157461.30362330173"/>
    <n v="0.28113827314980339"/>
    <n v="0.71886172685019667"/>
    <n v="6.5801528423310689"/>
    <n v="190787"/>
    <n v="81396"/>
    <n v="90372"/>
    <n v="10542"/>
    <n v="2513"/>
    <n v="5964"/>
    <n v="41927"/>
    <n v="30302"/>
    <n v="11625"/>
    <n v="0.27726763183628689"/>
    <n v="217725"/>
    <n v="23388"/>
    <n v="0.10741991043747848"/>
    <n v="1520"/>
    <n v="4067"/>
    <n v="6737"/>
    <n v="7977"/>
    <n v="6617"/>
    <n v="4800"/>
    <n v="3363"/>
    <n v="2682"/>
    <n v="4164"/>
    <n v="5.1929544207789728"/>
    <n v="41927"/>
    <n v="5.7507811195649579"/>
    <n v="1851"/>
    <n v="7881"/>
    <n v="7248"/>
    <n v="9912"/>
    <n v="13565"/>
    <n v="380"/>
    <n v="747"/>
    <n v="343"/>
    <n v="41927"/>
    <n v="26194"/>
    <n v="8683"/>
    <n v="3464"/>
    <n v="1347"/>
    <n v="182"/>
    <n v="2057"/>
    <n v="41927"/>
    <n v="362"/>
    <n v="2284"/>
    <n v="112"/>
    <n v="34597"/>
    <n v="3745"/>
    <n v="827"/>
    <n v="13740.557397381162"/>
    <n v="0.82517232332387247"/>
    <n v="8.9321916664679091E-2"/>
    <n v="6.5781000310062732E-2"/>
    <n v="0.93421899968993727"/>
    <n v="41927"/>
    <n v="162"/>
    <n v="20814"/>
    <n v="52"/>
    <n v="3597"/>
    <n v="235"/>
    <n v="16371"/>
    <n v="696"/>
    <n v="0.58733035991127436"/>
    <n v="0.41266964008872564"/>
    <n v="41927"/>
    <n v="1497"/>
    <n v="7010"/>
    <n v="11926"/>
    <n v="0.28444677654017697"/>
    <n v="20876"/>
    <n v="618"/>
    <n v="0.20290027905645527"/>
    <n v="0.49791303933026448"/>
    <n v="0.6734443198893314"/>
    <n v="169682"/>
    <n v="164370"/>
    <n v="5312"/>
    <n v="0.96869438125434637"/>
    <n v="76854"/>
    <n v="75703"/>
    <n v="1151"/>
    <n v="0.98502355114893159"/>
    <n v="92828"/>
    <n v="88667"/>
    <n v="4161"/>
    <n v="0.95517516266643687"/>
    <n v="169682"/>
    <n v="164370"/>
    <n v="5312"/>
    <n v="0.96869438125434637"/>
    <n v="0"/>
    <n v="0"/>
    <n v="0"/>
    <n v="0"/>
    <n v="99891"/>
    <n v="33656"/>
    <n v="62290"/>
    <n v="3945"/>
    <n v="3.9493047421689645E-2"/>
    <n v="0.62357970187504375"/>
    <n v="8.5313054499366281"/>
    <n v="48888"/>
    <n v="16456"/>
    <n v="0.33660612011127478"/>
    <n v="30500"/>
    <n v="0.62387497954508264"/>
    <n v="1932"/>
    <n v="3.951890034364261E-2"/>
    <n v="51003"/>
    <n v="17200"/>
    <n v="31790"/>
    <n v="3.9468266572554554E-2"/>
    <n v="0.62329666882340251"/>
    <n v="2013"/>
    <n v="134417"/>
    <n v="7182"/>
    <n v="43606"/>
    <n v="28286"/>
    <n v="20323"/>
    <n v="1004"/>
    <n v="30758"/>
    <n v="2488"/>
    <n v="227"/>
    <n v="543"/>
    <n v="7182"/>
    <n v="127235"/>
    <n v="83629"/>
    <n v="50788"/>
    <n v="55343"/>
    <n v="5.343074164726188E-2"/>
    <n v="0.94656925835273809"/>
    <n v="0.62216088738775599"/>
    <n v="0.41172619534731469"/>
    <n v="0.78436507287024704"/>
    <n v="61919"/>
    <n v="2160"/>
    <n v="17296"/>
    <n v="15006"/>
    <n v="10869"/>
    <n v="892"/>
    <n v="14479"/>
    <n v="722"/>
    <n v="137"/>
    <n v="358"/>
    <n v="3.4884284306917104E-2"/>
    <n v="0.96511571569308285"/>
    <n v="0.68578303913176897"/>
    <n v="0.44343416398843649"/>
    <n v="72498"/>
    <n v="5022"/>
    <n v="26310"/>
    <n v="13280"/>
    <n v="9454"/>
    <n v="112"/>
    <n v="16279"/>
    <n v="1766"/>
    <n v="90"/>
    <n v="185"/>
    <n v="6.9270876437970696E-2"/>
    <n v="0.9307291235620293"/>
    <n v="0.56782256062236203"/>
    <n v="210686"/>
    <n v="7838"/>
    <n v="51366"/>
    <n v="5278"/>
    <n v="40679"/>
    <n v="6249"/>
    <n v="4475"/>
    <n v="1167"/>
    <n v="30508"/>
    <n v="38684"/>
    <n v="11806"/>
    <n v="1194"/>
    <n v="11442"/>
    <n v="0.21326998471659248"/>
    <n v="2.9660252698328317E-2"/>
    <n v="33.715154424707954"/>
    <n v="0.46088209218829734"/>
    <n v="101280"/>
    <n v="3313"/>
    <n v="31220"/>
    <n v="3706"/>
    <n v="25603"/>
    <n v="3484"/>
    <n v="2663"/>
    <n v="721"/>
    <n v="14631"/>
    <n v="1403"/>
    <n v="5068"/>
    <n v="662"/>
    <n v="8806"/>
    <n v="0.6910446287519747"/>
    <n v="109406"/>
    <n v="4525"/>
    <n v="20146"/>
    <n v="1572"/>
    <n v="15076"/>
    <n v="2765"/>
    <n v="1812"/>
    <n v="446"/>
    <n v="15877"/>
    <n v="37281"/>
    <n v="6738"/>
    <n v="532"/>
    <n v="2636"/>
    <n v="0.41950167266877503"/>
    <n v="210686"/>
    <n v="170846"/>
    <n v="427"/>
    <n v="782"/>
    <n v="2281"/>
    <n v="5258"/>
    <n v="388"/>
    <n v="57"/>
    <n v="299"/>
    <n v="30348"/>
    <n v="0.14404374282107021"/>
    <n v="0.85595625717892976"/>
    <n v="210686"/>
    <n v="170846"/>
    <n v="427"/>
    <n v="782"/>
    <n v="2281"/>
    <n v="5258"/>
    <n v="388"/>
    <n v="57"/>
    <n v="299"/>
    <n v="30348"/>
    <n v="0.14404374282107021"/>
    <n v="0"/>
    <n v="0"/>
    <n v="0"/>
    <n v="0"/>
    <n v="0"/>
    <n v="0"/>
    <n v="0"/>
    <n v="0"/>
    <n v="0"/>
    <n v="0"/>
    <s v="-"/>
    <n v="241113"/>
    <n v="236878"/>
    <n v="4235"/>
    <n v="1.7564378527910152E-2"/>
    <n v="2107"/>
    <n v="943"/>
    <n v="1719"/>
    <n v="1150"/>
    <n v="116903"/>
    <n v="114935"/>
    <n v="1968"/>
    <n v="1.68344696030042E-2"/>
    <n v="124210"/>
    <n v="121943"/>
    <n v="2267"/>
    <n v="1.8251348522663233E-2"/>
    <n v="41927"/>
    <n v="2123"/>
    <n v="36617"/>
    <n v="1159"/>
    <n v="84"/>
    <n v="283"/>
    <n v="1661"/>
    <n v="3.9616476256350321E-2"/>
    <n v="0.96038352374364966"/>
    <n v="0.92398692966346263"/>
    <n v="41927"/>
    <n v="19068"/>
    <n v="8977"/>
    <n v="71"/>
    <n v="12"/>
    <n v="24"/>
    <n v="579"/>
    <n v="9"/>
    <n v="12397"/>
    <n v="119"/>
    <n v="671"/>
    <n v="1.4596799198607104E-2"/>
    <n v="0.96627471557707445"/>
    <n v="41927"/>
    <n v="26094"/>
    <n v="13889"/>
    <n v="326"/>
    <n v="81"/>
    <n v="28"/>
    <n v="614"/>
    <n v="1"/>
    <n v="90"/>
    <n v="32"/>
    <n v="772"/>
    <n v="0.96357955494073033"/>
    <n v="0.9451308226202686"/>
    <n v="41927"/>
    <n v="38669"/>
    <n v="28"/>
    <n v="393"/>
    <n v="1368"/>
    <n v="1077"/>
    <n v="19"/>
    <n v="35"/>
    <n v="338"/>
    <n v="0.92229351014859162"/>
    <n v="200806.35449710209"/>
    <n v="0.94881579888854439"/>
    <n v="41927"/>
    <n v="22220"/>
    <n v="369"/>
    <n v="4"/>
    <n v="202"/>
    <n v="1686"/>
    <n v="16346"/>
    <n v="531"/>
    <n v="3"/>
    <n v="566"/>
    <n v="41927"/>
    <n v="2.3576931333031221"/>
    <n v="0.63619195164611975"/>
    <n v="0.42414340775510617"/>
    <n v="8.6127079738026649E-2"/>
    <n v="6654"/>
    <n v="0.15870441481622821"/>
    <n v="0.1199156589594334"/>
    <n v="9164"/>
    <n v="35273"/>
    <n v="3958"/>
    <n v="33694"/>
    <n v="5683"/>
    <n v="11079"/>
    <n v="0.80363488921220216"/>
    <n v="0.21857037231378348"/>
    <n v="0.84129558518377179"/>
    <n v="0.2642449972571374"/>
    <n v="41927"/>
    <n v="6811"/>
    <n v="33346"/>
    <n v="18189"/>
    <n v="252"/>
    <n v="19"/>
    <n v="43"/>
    <n v="51"/>
    <n v="0.96481980585303029"/>
    <m/>
    <m/>
    <m/>
    <n v="0"/>
    <m/>
    <m/>
    <m/>
    <m/>
    <m/>
    <m/>
    <n v="0"/>
    <m/>
    <n v="0"/>
    <n v="0"/>
    <m/>
    <m/>
    <m/>
    <n v="0"/>
    <m/>
    <n v="0"/>
    <n v="0"/>
    <m/>
    <m/>
    <m/>
    <n v="0"/>
    <m/>
    <n v="0"/>
    <n v="0"/>
    <m/>
    <m/>
    <m/>
    <n v="0"/>
    <m/>
    <n v="0"/>
    <m/>
    <m/>
    <n v="0"/>
    <m/>
    <n v="0"/>
    <m/>
    <m/>
    <m/>
    <m/>
    <n v="0"/>
    <m/>
    <n v="0"/>
    <m/>
    <m/>
    <m/>
    <m/>
    <n v="0"/>
    <m/>
    <n v="0"/>
    <m/>
    <m/>
    <m/>
    <n v="0"/>
    <m/>
    <n v="0"/>
    <m/>
    <m/>
    <m/>
    <n v="0"/>
    <m/>
    <n v="0"/>
    <m/>
    <m/>
    <m/>
    <m/>
    <m/>
    <m/>
    <m/>
    <m/>
    <m/>
    <m/>
    <m/>
    <m/>
    <m/>
    <m/>
    <m/>
    <m/>
    <m/>
    <m/>
    <n v="6.567863"/>
    <n v="303"/>
    <b v="0"/>
    <b v="0"/>
    <b v="0"/>
    <b v="0"/>
    <b v="0"/>
    <b v="0"/>
    <b v="0"/>
    <b v="1"/>
    <n v="0"/>
    <m/>
    <n v="1"/>
    <m/>
    <n v="1"/>
    <n v="0"/>
    <m/>
    <m/>
    <m/>
    <n v="4.1322314049586778E-3"/>
    <n v="0"/>
    <n v="0"/>
    <n v="0"/>
    <n v="0"/>
    <n v="0"/>
    <n v="0"/>
    <n v="0"/>
    <n v="0"/>
    <n v="0"/>
    <n v="0"/>
    <n v="620"/>
    <n v="1"/>
    <m/>
    <m/>
    <m/>
    <n v="1"/>
    <m/>
    <m/>
    <n v="55"/>
    <m/>
    <n v="1"/>
    <m/>
    <n v="13"/>
    <m/>
    <m/>
    <m/>
    <m/>
    <m/>
    <m/>
    <n v="7"/>
    <m/>
    <m/>
    <n v="2"/>
    <n v="62"/>
    <m/>
    <n v="4"/>
    <m/>
    <m/>
    <m/>
    <m/>
    <n v="20"/>
    <m/>
    <m/>
    <m/>
    <m/>
    <m/>
    <m/>
    <n v="4"/>
    <m/>
    <n v="1"/>
    <n v="1"/>
    <n v="95"/>
    <n v="4"/>
    <m/>
    <m/>
    <m/>
    <n v="1"/>
    <m/>
    <n v="40"/>
    <m/>
    <m/>
    <m/>
    <m/>
    <m/>
    <m/>
    <n v="3"/>
    <m/>
    <n v="1"/>
    <n v="1"/>
    <n v="95"/>
    <n v="4"/>
    <m/>
    <m/>
    <m/>
    <m/>
    <n v="39"/>
    <m/>
    <m/>
    <m/>
    <m/>
    <m/>
    <m/>
    <n v="2"/>
    <m/>
    <n v="1"/>
    <n v="4"/>
    <n v="57"/>
    <m/>
    <m/>
    <m/>
    <m/>
    <m/>
    <m/>
    <n v="2"/>
    <m/>
    <n v="91"/>
    <m/>
    <m/>
    <m/>
    <m/>
    <n v="0"/>
    <n v="0"/>
    <n v="0"/>
    <n v="0"/>
    <n v="17"/>
    <n v="0"/>
    <n v="3"/>
    <n v="4"/>
    <n v="364"/>
    <n v="0"/>
    <n v="13"/>
    <n v="0"/>
    <n v="0"/>
    <n v="0"/>
    <n v="1"/>
    <n v="0"/>
    <n v="203"/>
    <n v="0"/>
    <n v="0"/>
  </r>
  <r>
    <s v="MMR010"/>
    <s v="Mandalay"/>
    <s v="MMR010D001"/>
    <s v="Mandalay"/>
    <s v="MMR010004"/>
    <s v="Chanmyathazi"/>
    <m/>
    <n v="14"/>
    <x v="9"/>
    <n v="112445.19439666353"/>
    <n v="0.60376066615924417"/>
    <n v="1"/>
    <n v="0.96416081748059224"/>
    <n v="5.8930850858078573E-2"/>
    <n v="0.56997434145209325"/>
    <n v="0.33323474463061276"/>
    <n v="9.7064867004731659E-2"/>
    <n v="0.31379719871057743"/>
    <n v="0.86485569400720119"/>
    <n v="0.90005089826003359"/>
    <n v="0.95109996795294738"/>
    <n v="0.19195861355406105"/>
    <n v="1"/>
    <n v="112445.19439666353"/>
    <n v="283781"/>
    <n v="137528"/>
    <n v="146253"/>
    <n v="5.5117819508053931E-3"/>
    <n v="94.034310407307885"/>
    <n v="30.2232494199"/>
    <n v="9389.4933684115731"/>
    <n v="1"/>
    <n v="267247"/>
    <n v="125953"/>
    <n v="141294"/>
    <n v="16534"/>
    <n v="11575"/>
    <n v="4959"/>
    <n v="283781"/>
    <n v="137528"/>
    <n v="146253"/>
    <n v="94.034310407307885"/>
    <n v="0"/>
    <n v="0"/>
    <n v="0"/>
    <m/>
    <n v="1"/>
    <n v="67601"/>
    <n v="202863"/>
    <n v="13317"/>
    <n v="0.39888003233709446"/>
    <n v="170586.425543347"/>
    <n v="0.33323474463061276"/>
    <n v="0.66676525536938724"/>
    <n v="6.5645287706481721"/>
    <n v="216180"/>
    <n v="81219"/>
    <n v="114370"/>
    <n v="13163"/>
    <n v="3356"/>
    <n v="4072"/>
    <n v="53047"/>
    <n v="40491"/>
    <n v="12556"/>
    <n v="0.23669576036345127"/>
    <n v="267247"/>
    <n v="16534"/>
    <n v="6.1867860069523696E-2"/>
    <n v="1636"/>
    <n v="5446"/>
    <n v="8535"/>
    <n v="10412"/>
    <n v="8685"/>
    <n v="6280"/>
    <n v="4286"/>
    <n v="3328"/>
    <n v="4439"/>
    <n v="5.0379286293287082"/>
    <n v="53047"/>
    <n v="5.3496144928082643"/>
    <n v="2650"/>
    <n v="7116"/>
    <n v="4461"/>
    <n v="10553"/>
    <n v="26950"/>
    <n v="586"/>
    <n v="384"/>
    <n v="347"/>
    <n v="53047"/>
    <n v="30331"/>
    <n v="14181"/>
    <n v="3113"/>
    <n v="2652"/>
    <n v="514"/>
    <n v="2256"/>
    <n v="53047"/>
    <n v="731"/>
    <n v="4295"/>
    <n v="123"/>
    <n v="44782"/>
    <n v="2821"/>
    <n v="295"/>
    <n v="25320.629291006087"/>
    <n v="0.84419477067506177"/>
    <n v="5.3179256131355213E-2"/>
    <n v="9.7064867004731659E-2"/>
    <n v="0.9029351329952684"/>
    <n v="53047"/>
    <n v="424"/>
    <n v="36183"/>
    <n v="39"/>
    <n v="2348"/>
    <n v="164"/>
    <n v="13663"/>
    <n v="226"/>
    <n v="0.73508398212905535"/>
    <n v="0.26491601787094465"/>
    <n v="53047"/>
    <n v="1711"/>
    <n v="14935"/>
    <n v="13421"/>
    <n v="0.25300205478160875"/>
    <n v="22289"/>
    <n v="691"/>
    <n v="0.31379719871057743"/>
    <n v="0.4201745621807077"/>
    <n v="0.58392557543310653"/>
    <n v="201595"/>
    <n v="194370"/>
    <n v="7225"/>
    <n v="0.96416081748059224"/>
    <n v="92722"/>
    <n v="91144"/>
    <n v="1578"/>
    <n v="0.98298138521602207"/>
    <n v="108873"/>
    <n v="103226"/>
    <n v="5647"/>
    <n v="0.94813222745768"/>
    <n v="201595"/>
    <n v="194370"/>
    <n v="7225"/>
    <n v="0.96416081748059224"/>
    <n v="0"/>
    <n v="0"/>
    <n v="0"/>
    <n v="0"/>
    <n v="123833"/>
    <n v="42705"/>
    <n v="75861"/>
    <n v="5267"/>
    <n v="4.2533088918139755E-2"/>
    <n v="0.61260730176931832"/>
    <n v="8.1080311372697924"/>
    <n v="60512"/>
    <n v="20720"/>
    <n v="0.34241142252776308"/>
    <n v="37320"/>
    <n v="0.61673717609730305"/>
    <n v="2472"/>
    <n v="4.0851401374933899E-2"/>
    <n v="63321"/>
    <n v="21985"/>
    <n v="38541"/>
    <n v="4.4140174665592773E-2"/>
    <n v="0.60866063391291991"/>
    <n v="2795"/>
    <n v="155114"/>
    <n v="9141"/>
    <n v="57562"/>
    <n v="34111"/>
    <n v="23494"/>
    <n v="1028"/>
    <n v="26785"/>
    <n v="1482"/>
    <n v="302"/>
    <n v="1209"/>
    <n v="9141"/>
    <n v="145973"/>
    <n v="88410.999999999985"/>
    <n v="66703.000000000015"/>
    <n v="54300"/>
    <n v="5.8930850858078573E-2"/>
    <n v="0.94106914914192141"/>
    <n v="0.56997434145209325"/>
    <n v="0.35006511340046675"/>
    <n v="0.75552174529700733"/>
    <n v="71802"/>
    <n v="2525"/>
    <n v="23254"/>
    <n v="18619"/>
    <n v="13056"/>
    <n v="888"/>
    <n v="12164"/>
    <n v="461"/>
    <n v="216"/>
    <n v="619"/>
    <n v="3.5166151360686335E-2"/>
    <n v="0.96483384863931365"/>
    <n v="0.64097100359321468"/>
    <n v="0.38166067797554387"/>
    <n v="83312"/>
    <n v="6616"/>
    <n v="34308"/>
    <n v="15492"/>
    <n v="10438"/>
    <n v="140"/>
    <n v="14621"/>
    <n v="1021"/>
    <n v="86"/>
    <n v="590"/>
    <n v="7.9412329556366429E-2"/>
    <n v="0.92058767044363354"/>
    <n v="0.50878624927981564"/>
    <n v="241625"/>
    <n v="9067"/>
    <n v="67472"/>
    <n v="4836"/>
    <n v="42642"/>
    <n v="9104"/>
    <n v="4684"/>
    <n v="842"/>
    <n v="35211"/>
    <n v="44145"/>
    <n v="15294"/>
    <n v="1439"/>
    <n v="6889"/>
    <n v="0.22037868598034144"/>
    <n v="3.7678220382824625E-2"/>
    <n v="26.540531634446399"/>
    <n v="0.36280586449009877"/>
    <n v="116189"/>
    <n v="4346"/>
    <n v="44551"/>
    <n v="3547"/>
    <n v="25097"/>
    <n v="4642"/>
    <n v="2743"/>
    <n v="594"/>
    <n v="17245"/>
    <n v="1389"/>
    <n v="6767"/>
    <n v="810"/>
    <n v="4458"/>
    <n v="0.73092977820619853"/>
    <n v="125436"/>
    <n v="4721"/>
    <n v="22921"/>
    <n v="1289"/>
    <n v="17545"/>
    <n v="4462"/>
    <n v="1941"/>
    <n v="248"/>
    <n v="17966"/>
    <n v="42756"/>
    <n v="8527"/>
    <n v="629"/>
    <n v="2431"/>
    <n v="0.42156159316304731"/>
    <n v="241625"/>
    <n v="186799"/>
    <n v="282"/>
    <n v="650"/>
    <n v="3126"/>
    <n v="3451"/>
    <n v="688"/>
    <n v="74"/>
    <n v="173"/>
    <n v="46382"/>
    <n v="0.19195861355406105"/>
    <n v="0.80804138644593893"/>
    <n v="241625"/>
    <n v="186799"/>
    <n v="282"/>
    <n v="650"/>
    <n v="3126"/>
    <n v="3451"/>
    <n v="688"/>
    <n v="74"/>
    <n v="173"/>
    <n v="46382"/>
    <n v="0.19195861355406105"/>
    <n v="0"/>
    <n v="0"/>
    <n v="0"/>
    <n v="0"/>
    <n v="0"/>
    <n v="0"/>
    <n v="0"/>
    <n v="0"/>
    <n v="0"/>
    <n v="0"/>
    <s v="-"/>
    <n v="283781"/>
    <n v="278147"/>
    <n v="5634"/>
    <n v="1.9853337608930832E-2"/>
    <n v="2503"/>
    <n v="1261"/>
    <n v="2374"/>
    <n v="1639"/>
    <n v="137528"/>
    <n v="134969"/>
    <n v="2559"/>
    <n v="1.8607120004653598E-2"/>
    <n v="146253"/>
    <n v="143178"/>
    <n v="3075"/>
    <n v="2.1025209739287395E-2"/>
    <n v="53047"/>
    <n v="2060"/>
    <n v="45685"/>
    <n v="3297"/>
    <n v="173"/>
    <n v="266"/>
    <n v="1566"/>
    <n v="2.9520990819461988E-2"/>
    <n v="0.97047900918053798"/>
    <n v="0.90005089826003359"/>
    <n v="53047"/>
    <n v="10309"/>
    <n v="26430"/>
    <n v="119"/>
    <n v="77"/>
    <n v="65"/>
    <n v="1"/>
    <n v="9"/>
    <n v="13595"/>
    <n v="77"/>
    <n v="2365"/>
    <n v="1.4138405564876431E-3"/>
    <n v="0.95109996795294738"/>
    <n v="53047"/>
    <n v="14377"/>
    <n v="35540"/>
    <n v="162"/>
    <n v="83"/>
    <n v="49"/>
    <n v="44"/>
    <n v="3"/>
    <n v="224"/>
    <n v="36"/>
    <n v="2529"/>
    <n v="0.94832884046223165"/>
    <n v="0.92557543310649049"/>
    <n v="53047"/>
    <n v="45878"/>
    <n v="28"/>
    <n v="1008"/>
    <n v="1601"/>
    <n v="3546"/>
    <n v="132"/>
    <n v="122"/>
    <n v="732"/>
    <n v="0.86485569400720119"/>
    <n v="231130.08965634246"/>
    <n v="0.93400192282315686"/>
    <n v="53047"/>
    <n v="29349"/>
    <n v="162"/>
    <n v="0"/>
    <n v="154"/>
    <n v="2879"/>
    <n v="19524"/>
    <n v="335"/>
    <n v="2"/>
    <n v="642"/>
    <n v="53047"/>
    <n v="2.1905480045996946"/>
    <n v="0.59109007467326768"/>
    <n v="0.45650677268893824"/>
    <n v="9.2698824250100717E-2"/>
    <n v="9695"/>
    <n v="0.18276245593530266"/>
    <n v="0.17471931373785796"/>
    <n v="12187"/>
    <n v="43352"/>
    <n v="2904"/>
    <n v="39645"/>
    <n v="5527"/>
    <n v="12587"/>
    <n v="0.74735611815936809"/>
    <n v="0.22973966482553207"/>
    <n v="0.8172375440646974"/>
    <n v="0.23728014779346618"/>
    <n v="53047"/>
    <n v="6520"/>
    <n v="41942"/>
    <n v="27566"/>
    <n v="432"/>
    <n v="60"/>
    <n v="60"/>
    <n v="324"/>
    <n v="0.92284200803061434"/>
    <m/>
    <m/>
    <m/>
    <n v="0"/>
    <m/>
    <m/>
    <m/>
    <m/>
    <m/>
    <m/>
    <n v="0"/>
    <m/>
    <n v="0"/>
    <n v="0"/>
    <m/>
    <m/>
    <m/>
    <n v="0"/>
    <m/>
    <n v="0"/>
    <n v="0"/>
    <m/>
    <m/>
    <m/>
    <n v="0"/>
    <m/>
    <n v="0"/>
    <n v="0"/>
    <m/>
    <m/>
    <m/>
    <n v="0"/>
    <m/>
    <n v="0"/>
    <m/>
    <m/>
    <n v="0"/>
    <m/>
    <n v="0"/>
    <m/>
    <m/>
    <m/>
    <m/>
    <n v="0"/>
    <m/>
    <n v="0"/>
    <m/>
    <m/>
    <m/>
    <m/>
    <n v="0"/>
    <m/>
    <n v="0"/>
    <m/>
    <m/>
    <m/>
    <n v="0"/>
    <m/>
    <n v="0"/>
    <m/>
    <m/>
    <m/>
    <n v="0"/>
    <m/>
    <n v="0"/>
    <m/>
    <m/>
    <m/>
    <m/>
    <m/>
    <m/>
    <m/>
    <m/>
    <m/>
    <m/>
    <m/>
    <m/>
    <m/>
    <m/>
    <m/>
    <m/>
    <m/>
    <m/>
    <n v="5.252491"/>
    <n v="298"/>
    <b v="0"/>
    <b v="0"/>
    <b v="0"/>
    <b v="0"/>
    <b v="0"/>
    <b v="0"/>
    <b v="0"/>
    <b v="0"/>
    <m/>
    <m/>
    <m/>
    <m/>
    <m/>
    <m/>
    <m/>
    <m/>
    <m/>
    <n v="0"/>
    <n v="0"/>
    <n v="0"/>
    <n v="0"/>
    <n v="0"/>
    <n v="0"/>
    <n v="0"/>
    <n v="0"/>
    <n v="0"/>
    <n v="0"/>
    <n v="0"/>
    <n v="620"/>
    <n v="1"/>
    <m/>
    <m/>
    <m/>
    <n v="14"/>
    <m/>
    <m/>
    <n v="58"/>
    <m/>
    <n v="1"/>
    <m/>
    <n v="3"/>
    <m/>
    <m/>
    <m/>
    <m/>
    <m/>
    <m/>
    <n v="1"/>
    <m/>
    <m/>
    <m/>
    <n v="61"/>
    <m/>
    <n v="13"/>
    <m/>
    <m/>
    <m/>
    <m/>
    <n v="16"/>
    <m/>
    <m/>
    <m/>
    <m/>
    <m/>
    <m/>
    <n v="3"/>
    <m/>
    <n v="1"/>
    <m/>
    <n v="90"/>
    <n v="13"/>
    <m/>
    <m/>
    <m/>
    <m/>
    <m/>
    <n v="24"/>
    <m/>
    <m/>
    <m/>
    <m/>
    <m/>
    <m/>
    <n v="2"/>
    <m/>
    <n v="1"/>
    <m/>
    <n v="92"/>
    <n v="13"/>
    <m/>
    <m/>
    <m/>
    <m/>
    <n v="22"/>
    <m/>
    <m/>
    <m/>
    <m/>
    <m/>
    <m/>
    <n v="4"/>
    <m/>
    <n v="1"/>
    <m/>
    <n v="48"/>
    <m/>
    <m/>
    <m/>
    <m/>
    <m/>
    <m/>
    <n v="2"/>
    <m/>
    <n v="21"/>
    <m/>
    <m/>
    <m/>
    <m/>
    <n v="0"/>
    <n v="0"/>
    <n v="0"/>
    <n v="0"/>
    <n v="24"/>
    <n v="0"/>
    <n v="3"/>
    <n v="0"/>
    <n v="349"/>
    <n v="0"/>
    <n v="40"/>
    <n v="0"/>
    <n v="0"/>
    <n v="0"/>
    <n v="0"/>
    <n v="0"/>
    <n v="86"/>
    <n v="0"/>
    <n v="0"/>
  </r>
  <r>
    <s v="MMR010"/>
    <s v="Mandalay"/>
    <s v="MMR010D001"/>
    <s v="Mandalay"/>
    <s v="MMR010005"/>
    <s v="Pyigyitagon"/>
    <m/>
    <n v="16"/>
    <x v="8"/>
    <n v="94755.756227935039"/>
    <n v="0.60136073409143098"/>
    <n v="1"/>
    <n v="0.96857803998932956"/>
    <n v="6.489411112831335E-2"/>
    <n v="0.51624389886166411"/>
    <n v="0.36845481469047131"/>
    <n v="0.16405698005698005"/>
    <n v="0.31676353276353275"/>
    <n v="0.71473504273504274"/>
    <n v="0.9223703703703704"/>
    <n v="0.96034188034188039"/>
    <n v="0.21989013815958719"/>
    <n v="1"/>
    <n v="94755.756227935039"/>
    <n v="237698"/>
    <n v="120794"/>
    <n v="116904"/>
    <n v="4.6167274981148854E-3"/>
    <n v="103.32751659481283"/>
    <n v="28.5323182775"/>
    <n v="8330.8337474786877"/>
    <n v="1"/>
    <n v="219454"/>
    <n v="107491"/>
    <n v="111963"/>
    <n v="18244"/>
    <n v="13303"/>
    <n v="4941"/>
    <n v="237698"/>
    <n v="120794"/>
    <n v="116904"/>
    <n v="103.32751659481283"/>
    <n v="0"/>
    <n v="0"/>
    <n v="0"/>
    <m/>
    <n v="1"/>
    <n v="61459"/>
    <n v="166802"/>
    <n v="9437"/>
    <n v="0.42503087492955716"/>
    <n v="136669.01109099411"/>
    <n v="0.36845481469047131"/>
    <n v="0.63154518530952863"/>
    <n v="5.6576060239085857"/>
    <n v="176239"/>
    <n v="64144"/>
    <n v="97041"/>
    <n v="8918"/>
    <n v="2264"/>
    <n v="3872"/>
    <n v="43875"/>
    <n v="35050"/>
    <n v="8825"/>
    <n v="0.20113960113960114"/>
    <n v="219454"/>
    <n v="18244"/>
    <n v="8.313359519534845E-2"/>
    <n v="1292"/>
    <n v="4566"/>
    <n v="7339"/>
    <n v="8598"/>
    <n v="7246"/>
    <n v="5147"/>
    <n v="3529"/>
    <n v="2711"/>
    <n v="3447"/>
    <n v="5.0018005698005696"/>
    <n v="43875"/>
    <n v="5.4176182336182332"/>
    <n v="1524"/>
    <n v="4062"/>
    <n v="2895"/>
    <n v="9267"/>
    <n v="24283"/>
    <n v="1030"/>
    <n v="470"/>
    <n v="344"/>
    <n v="43875"/>
    <n v="22876"/>
    <n v="13689"/>
    <n v="3059"/>
    <n v="963"/>
    <n v="518"/>
    <n v="2770"/>
    <n v="43875"/>
    <n v="797"/>
    <n v="6298"/>
    <n v="103"/>
    <n v="35207"/>
    <n v="1289"/>
    <n v="181"/>
    <n v="35487.77504273504"/>
    <n v="0.80243874643874646"/>
    <n v="2.9378917378917378E-2"/>
    <n v="0.16405698005698005"/>
    <n v="0.83594301994302"/>
    <n v="43875"/>
    <n v="702"/>
    <n v="33385"/>
    <n v="29"/>
    <n v="1369"/>
    <n v="176"/>
    <n v="8025"/>
    <n v="189"/>
    <n v="0.80877492877492874"/>
    <n v="0.19122507122507126"/>
    <n v="43875"/>
    <n v="3503"/>
    <n v="10395"/>
    <n v="17985"/>
    <n v="0.40991452991452992"/>
    <n v="11539"/>
    <n v="453"/>
    <n v="0.31676353276353275"/>
    <n v="0.26299715099715099"/>
    <n v="0.51358404558404569"/>
    <n v="161193"/>
    <n v="156128"/>
    <n v="5065"/>
    <n v="0.96857803998932956"/>
    <n v="77815"/>
    <n v="76776"/>
    <n v="1039"/>
    <n v="0.98664781854398254"/>
    <n v="83378"/>
    <n v="79352"/>
    <n v="4026"/>
    <n v="0.95171388135959123"/>
    <n v="161193"/>
    <n v="156128"/>
    <n v="5065"/>
    <n v="0.96857803998932956"/>
    <n v="0"/>
    <n v="0"/>
    <n v="0"/>
    <n v="0"/>
    <n v="107357"/>
    <n v="35776"/>
    <n v="67050"/>
    <n v="4531"/>
    <n v="4.2204979647344841E-2"/>
    <n v="0.62455172927708491"/>
    <n v="7.8958287353785037"/>
    <n v="54691"/>
    <n v="17506"/>
    <n v="0.32008922857508548"/>
    <n v="34995"/>
    <n v="0.6398676199008978"/>
    <n v="2190"/>
    <n v="4.0043151524016746E-2"/>
    <n v="52666"/>
    <n v="18270"/>
    <n v="32055"/>
    <n v="4.4449929745946151E-2"/>
    <n v="0.60864694489803672"/>
    <n v="2341"/>
    <n v="122723"/>
    <n v="7964"/>
    <n v="51404"/>
    <n v="28638"/>
    <n v="16126"/>
    <n v="535"/>
    <n v="16454"/>
    <n v="692"/>
    <n v="152"/>
    <n v="758"/>
    <n v="7964"/>
    <n v="114759"/>
    <n v="63355.000000000007"/>
    <n v="59367.999999999993"/>
    <n v="34717"/>
    <n v="6.489411112831335E-2"/>
    <n v="0.93510588887168666"/>
    <n v="0.51624389886166411"/>
    <n v="0.28288910799116712"/>
    <n v="0.72567489386667539"/>
    <n v="59281"/>
    <n v="2471"/>
    <n v="22112"/>
    <n v="16380"/>
    <n v="9201"/>
    <n v="399"/>
    <n v="7987"/>
    <n v="210"/>
    <n v="117"/>
    <n v="404"/>
    <n v="4.1682832610785918E-2"/>
    <n v="0.95831716738921413"/>
    <n v="0.58531401292150942"/>
    <n v="0.30900288456672459"/>
    <n v="63442"/>
    <n v="5493"/>
    <n v="29292"/>
    <n v="12258"/>
    <n v="6925"/>
    <n v="136"/>
    <n v="8467"/>
    <n v="482"/>
    <n v="35"/>
    <n v="354"/>
    <n v="8.6583020711831285E-2"/>
    <n v="0.91341697928816867"/>
    <n v="0.4517039185397686"/>
    <n v="198249"/>
    <n v="4548"/>
    <n v="71727"/>
    <n v="5166"/>
    <n v="25806"/>
    <n v="4300"/>
    <n v="3033"/>
    <n v="686"/>
    <n v="26170"/>
    <n v="37022"/>
    <n v="10382"/>
    <n v="1037"/>
    <n v="8372"/>
    <n v="0.20843484708624002"/>
    <n v="2.1689895030996373E-2"/>
    <n v="46.104418604651165"/>
    <n v="0.63024183837238201"/>
    <n v="100685"/>
    <n v="2436"/>
    <n v="50378"/>
    <n v="4239"/>
    <n v="14236"/>
    <n v="2251"/>
    <n v="1832"/>
    <n v="364"/>
    <n v="12897"/>
    <n v="952"/>
    <n v="4631"/>
    <n v="606"/>
    <n v="5863"/>
    <n v="0.74859214381486816"/>
    <n v="97564"/>
    <n v="2112"/>
    <n v="21349"/>
    <n v="927"/>
    <n v="11570"/>
    <n v="2049"/>
    <n v="1201"/>
    <n v="322"/>
    <n v="13273"/>
    <n v="36070"/>
    <n v="5751"/>
    <n v="431"/>
    <n v="2509"/>
    <n v="0.40186954204419661"/>
    <n v="198249"/>
    <n v="148532"/>
    <n v="196"/>
    <n v="520"/>
    <n v="2119"/>
    <n v="2787"/>
    <n v="392"/>
    <n v="23"/>
    <n v="87"/>
    <n v="43593"/>
    <n v="0.21989013815958719"/>
    <n v="0.78010986184041275"/>
    <n v="198249"/>
    <n v="148532"/>
    <n v="196"/>
    <n v="520"/>
    <n v="2119"/>
    <n v="2787"/>
    <n v="392"/>
    <n v="23"/>
    <n v="87"/>
    <n v="43593"/>
    <n v="0.21989013815958719"/>
    <n v="0"/>
    <n v="0"/>
    <n v="0"/>
    <n v="0"/>
    <n v="0"/>
    <n v="0"/>
    <n v="0"/>
    <n v="0"/>
    <n v="0"/>
    <n v="0"/>
    <s v="-"/>
    <n v="237698"/>
    <n v="233938"/>
    <n v="3760"/>
    <n v="1.5818391404218798E-2"/>
    <n v="1582"/>
    <n v="798"/>
    <n v="1432"/>
    <n v="1395"/>
    <n v="120794"/>
    <n v="119073"/>
    <n v="1721"/>
    <n v="1.4247396393860624E-2"/>
    <n v="116904"/>
    <n v="114865"/>
    <n v="2039"/>
    <n v="1.7441661534250325E-2"/>
    <n v="43875"/>
    <n v="1529"/>
    <n v="38940"/>
    <n v="1419"/>
    <n v="59"/>
    <n v="86"/>
    <n v="1842"/>
    <n v="4.198290598290598E-2"/>
    <n v="0.95801709401709401"/>
    <n v="0.9223703703703704"/>
    <n v="43875"/>
    <n v="518"/>
    <n v="31271"/>
    <n v="199"/>
    <n v="11"/>
    <n v="134"/>
    <n v="14"/>
    <n v="3"/>
    <n v="10147"/>
    <n v="73"/>
    <n v="1505"/>
    <n v="3.4415954415954416E-3"/>
    <n v="0.96034188034188039"/>
    <n v="43875"/>
    <n v="1016"/>
    <n v="40649"/>
    <n v="252"/>
    <n v="19"/>
    <n v="131"/>
    <n v="39"/>
    <n v="0"/>
    <n v="137"/>
    <n v="19"/>
    <n v="1613"/>
    <n v="0.95849572649572645"/>
    <n v="0.94135612535612534"/>
    <n v="43875"/>
    <n v="31359"/>
    <n v="23"/>
    <n v="1329"/>
    <n v="2593"/>
    <n v="7386"/>
    <n v="207"/>
    <n v="344"/>
    <n v="634"/>
    <n v="0.71473504273504274"/>
    <n v="156851.46406837605"/>
    <n v="0.89091737891737888"/>
    <n v="43875"/>
    <n v="17169"/>
    <n v="93"/>
    <n v="1"/>
    <n v="84"/>
    <n v="6418"/>
    <n v="19188"/>
    <n v="517"/>
    <n v="0"/>
    <n v="405"/>
    <n v="43875"/>
    <n v="1.9504273504273504"/>
    <n v="0.52629672839311537"/>
    <n v="0.51270815074496057"/>
    <n v="0.10411114489617056"/>
    <n v="11888"/>
    <n v="0.27095156695156697"/>
    <n v="0.21424066031105263"/>
    <n v="9954"/>
    <n v="31987"/>
    <n v="1965"/>
    <n v="30646"/>
    <n v="2677"/>
    <n v="8346"/>
    <n v="0.69848433048433045"/>
    <n v="0.22687179487179487"/>
    <n v="0.72904843304843303"/>
    <n v="0.19022222222222221"/>
    <n v="43875"/>
    <n v="4024"/>
    <n v="33243"/>
    <n v="21748"/>
    <n v="505"/>
    <n v="21"/>
    <n v="20"/>
    <n v="257"/>
    <n v="0.86135612535612538"/>
    <m/>
    <m/>
    <m/>
    <n v="0"/>
    <m/>
    <m/>
    <m/>
    <m/>
    <m/>
    <m/>
    <n v="0"/>
    <m/>
    <n v="0"/>
    <n v="0"/>
    <m/>
    <m/>
    <m/>
    <n v="0"/>
    <m/>
    <n v="0"/>
    <n v="0"/>
    <m/>
    <m/>
    <m/>
    <n v="0"/>
    <m/>
    <n v="0"/>
    <n v="0"/>
    <m/>
    <m/>
    <m/>
    <n v="0"/>
    <m/>
    <n v="0"/>
    <m/>
    <m/>
    <n v="0"/>
    <m/>
    <n v="0"/>
    <m/>
    <m/>
    <m/>
    <m/>
    <n v="0"/>
    <m/>
    <n v="0"/>
    <m/>
    <m/>
    <m/>
    <m/>
    <n v="0"/>
    <m/>
    <n v="0"/>
    <m/>
    <m/>
    <m/>
    <n v="0"/>
    <m/>
    <n v="0"/>
    <m/>
    <m/>
    <m/>
    <n v="0"/>
    <m/>
    <n v="0"/>
    <m/>
    <m/>
    <m/>
    <m/>
    <m/>
    <m/>
    <m/>
    <m/>
    <m/>
    <m/>
    <m/>
    <m/>
    <m/>
    <m/>
    <m/>
    <m/>
    <m/>
    <m/>
    <n v="3.8307859999999998"/>
    <n v="289"/>
    <b v="0"/>
    <b v="0"/>
    <b v="0"/>
    <b v="0"/>
    <b v="0"/>
    <b v="0"/>
    <b v="0"/>
    <b v="0"/>
    <m/>
    <m/>
    <m/>
    <m/>
    <m/>
    <m/>
    <m/>
    <m/>
    <m/>
    <n v="0"/>
    <n v="0"/>
    <n v="0"/>
    <n v="0"/>
    <n v="0"/>
    <n v="0"/>
    <n v="0"/>
    <n v="0"/>
    <n v="0"/>
    <n v="0"/>
    <n v="0"/>
    <n v="620"/>
    <n v="1"/>
    <m/>
    <m/>
    <m/>
    <n v="6"/>
    <m/>
    <m/>
    <n v="65"/>
    <m/>
    <n v="17"/>
    <m/>
    <n v="4"/>
    <m/>
    <m/>
    <m/>
    <m/>
    <m/>
    <m/>
    <n v="7"/>
    <m/>
    <m/>
    <m/>
    <n v="63"/>
    <m/>
    <m/>
    <m/>
    <m/>
    <m/>
    <m/>
    <n v="5"/>
    <m/>
    <m/>
    <m/>
    <m/>
    <m/>
    <m/>
    <n v="6"/>
    <m/>
    <n v="2"/>
    <m/>
    <n v="110"/>
    <m/>
    <m/>
    <m/>
    <m/>
    <m/>
    <m/>
    <n v="23"/>
    <m/>
    <m/>
    <m/>
    <m/>
    <m/>
    <m/>
    <n v="19"/>
    <m/>
    <n v="1"/>
    <m/>
    <n v="111"/>
    <m/>
    <m/>
    <m/>
    <m/>
    <m/>
    <n v="35"/>
    <m/>
    <m/>
    <m/>
    <m/>
    <m/>
    <n v="5"/>
    <n v="36"/>
    <m/>
    <n v="1"/>
    <m/>
    <n v="120"/>
    <n v="14"/>
    <m/>
    <m/>
    <m/>
    <m/>
    <m/>
    <m/>
    <m/>
    <n v="63"/>
    <n v="14"/>
    <m/>
    <m/>
    <n v="15"/>
    <n v="0"/>
    <n v="0"/>
    <n v="0"/>
    <n v="5"/>
    <n v="74"/>
    <n v="0"/>
    <n v="4"/>
    <n v="0"/>
    <n v="469"/>
    <n v="0"/>
    <n v="31"/>
    <n v="0"/>
    <n v="0"/>
    <n v="0"/>
    <n v="0"/>
    <n v="0"/>
    <n v="130"/>
    <n v="14"/>
    <n v="15"/>
  </r>
  <r>
    <s v="MMR010"/>
    <s v="Mandalay"/>
    <s v="MMR010D001"/>
    <s v="Mandalay"/>
    <s v="MMR010006"/>
    <s v="Amarapura"/>
    <n v="42"/>
    <n v="9"/>
    <x v="8"/>
    <n v="110313.51644438342"/>
    <n v="0.53575269363270706"/>
    <n v="0.34014258179094176"/>
    <n v="0.95598583093179623"/>
    <n v="9.3485090542182944E-2"/>
    <n v="0.45657109223913228"/>
    <n v="0.36373901218979166"/>
    <n v="0.20064079313263208"/>
    <n v="0.43201144561318666"/>
    <n v="0.59386208842139199"/>
    <n v="0.82966590093902393"/>
    <n v="0.96209648168298878"/>
    <n v="0.20083200610941684"/>
    <n v="1"/>
    <n v="110313.51644438342"/>
    <n v="237618"/>
    <n v="114481"/>
    <n v="123137"/>
    <n v="4.6151736852942087E-3"/>
    <n v="92.97043130821767"/>
    <n v="205.20935310600001"/>
    <n v="1157.9296771978002"/>
    <n v="1"/>
    <n v="224121"/>
    <n v="104491"/>
    <n v="119630"/>
    <n v="13497"/>
    <n v="9990"/>
    <n v="3507"/>
    <n v="80824"/>
    <n v="38959"/>
    <n v="41865"/>
    <n v="93.058640869461357"/>
    <n v="156794"/>
    <n v="75522"/>
    <n v="81272"/>
    <n v="92.924992617383609"/>
    <n v="0.34014258179094176"/>
    <n v="59918"/>
    <n v="164728"/>
    <n v="12972"/>
    <n v="0.44248700888737796"/>
    <n v="132475.121922199"/>
    <n v="0.36373901218979166"/>
    <n v="0.63626098781020834"/>
    <n v="7.874799669758632"/>
    <n v="177700"/>
    <n v="61332"/>
    <n v="99056"/>
    <n v="10860"/>
    <n v="2676"/>
    <n v="3776"/>
    <n v="49626"/>
    <n v="29295"/>
    <n v="20331"/>
    <n v="0.40968443960826983"/>
    <n v="224121"/>
    <n v="13497"/>
    <n v="6.0221933687606248E-2"/>
    <n v="2010"/>
    <n v="5864"/>
    <n v="9710"/>
    <n v="10745"/>
    <n v="8159"/>
    <n v="5432"/>
    <n v="3240"/>
    <n v="2217"/>
    <n v="2249"/>
    <n v="4.5162011848627737"/>
    <n v="49626"/>
    <n v="4.7881755531374681"/>
    <n v="1030"/>
    <n v="4481"/>
    <n v="2586"/>
    <n v="13382"/>
    <n v="26543"/>
    <n v="703"/>
    <n v="691"/>
    <n v="210"/>
    <n v="49626"/>
    <n v="37407"/>
    <n v="5102"/>
    <n v="3152"/>
    <n v="2683"/>
    <n v="598"/>
    <n v="684"/>
    <n v="49626"/>
    <n v="3555"/>
    <n v="6327"/>
    <n v="75"/>
    <n v="37793"/>
    <n v="1365"/>
    <n v="511"/>
    <n v="44629.100108813931"/>
    <n v="0.76155644218756302"/>
    <n v="2.7505742957320761E-2"/>
    <n v="0.20064079313263208"/>
    <n v="0.79935920686736794"/>
    <n v="49626"/>
    <n v="994"/>
    <n v="36246"/>
    <n v="22"/>
    <n v="4338"/>
    <n v="124"/>
    <n v="7407"/>
    <n v="495"/>
    <n v="0.83827026155644224"/>
    <n v="0.16172973844355776"/>
    <n v="49626"/>
    <n v="6918"/>
    <n v="14521"/>
    <n v="16722"/>
    <n v="0.33696046427276027"/>
    <n v="10756"/>
    <n v="709"/>
    <n v="0.43201144561318666"/>
    <n v="0.21674122435819934"/>
    <n v="0.48054447265546285"/>
    <n v="166560"/>
    <n v="159229"/>
    <n v="7331"/>
    <n v="0.95598583093179623"/>
    <n v="75545"/>
    <n v="73851"/>
    <n v="1694"/>
    <n v="0.97757627903898336"/>
    <n v="91015"/>
    <n v="85378"/>
    <n v="5637"/>
    <n v="0.93806515409547875"/>
    <n v="57050"/>
    <n v="55320"/>
    <n v="1730"/>
    <n v="0.96967572304995608"/>
    <n v="109510"/>
    <n v="103909"/>
    <n v="5601"/>
    <n v="0.94885398593735748"/>
    <n v="100992"/>
    <n v="33868"/>
    <n v="62197"/>
    <n v="4927"/>
    <n v="4.8786042458808618E-2"/>
    <n v="0.61586066223067171"/>
    <n v="6.8739598132737978"/>
    <n v="49108"/>
    <n v="16711"/>
    <n v="0.34029078765170645"/>
    <n v="30001"/>
    <n v="0.61091879123564385"/>
    <n v="2396"/>
    <n v="4.8790421112649668E-2"/>
    <n v="51884"/>
    <n v="17157"/>
    <n v="32196"/>
    <n v="4.878189808033305E-2"/>
    <n v="0.62053812350628323"/>
    <n v="2531"/>
    <n v="130823"/>
    <n v="12230"/>
    <n v="58863"/>
    <n v="27910"/>
    <n v="14542"/>
    <n v="301"/>
    <n v="14032"/>
    <n v="775"/>
    <n v="294"/>
    <n v="1876"/>
    <n v="12230"/>
    <n v="118593"/>
    <n v="59730"/>
    <n v="71093"/>
    <n v="31820"/>
    <n v="9.3485090542182944E-2"/>
    <n v="0.9065149094578171"/>
    <n v="0.45657109223913228"/>
    <n v="0.24322940155783004"/>
    <n v="0.68154300084847463"/>
    <n v="60132"/>
    <n v="4373"/>
    <n v="23098"/>
    <n v="15757"/>
    <n v="8507"/>
    <n v="230"/>
    <n v="6675"/>
    <n v="235"/>
    <n v="248"/>
    <n v="1009"/>
    <n v="7.2723341980975187E-2"/>
    <n v="0.92727665801902481"/>
    <n v="0.54315505887048499"/>
    <n v="0.28111488059602208"/>
    <n v="70691"/>
    <n v="7857"/>
    <n v="35765"/>
    <n v="12153"/>
    <n v="6035"/>
    <n v="71"/>
    <n v="7357"/>
    <n v="540"/>
    <n v="46"/>
    <n v="867"/>
    <n v="0.11114569039906071"/>
    <n v="0.88885430960093925"/>
    <n v="0.38292003225304494"/>
    <n v="199037"/>
    <n v="6878"/>
    <n v="61984"/>
    <n v="4388"/>
    <n v="35073"/>
    <n v="7662"/>
    <n v="2354"/>
    <n v="604"/>
    <n v="23913"/>
    <n v="31090"/>
    <n v="12659"/>
    <n v="1428"/>
    <n v="11004"/>
    <n v="0.19469746830991222"/>
    <n v="3.8495355134974901E-2"/>
    <n v="25.977160010441139"/>
    <n v="0.3551046423785138"/>
    <n v="94943"/>
    <n v="4216"/>
    <n v="38530"/>
    <n v="2831"/>
    <n v="17587"/>
    <n v="2976"/>
    <n v="1470"/>
    <n v="406"/>
    <n v="11770"/>
    <n v="1037"/>
    <n v="5631"/>
    <n v="761"/>
    <n v="7728"/>
    <n v="0.71211147741276348"/>
    <n v="104094"/>
    <n v="2662"/>
    <n v="23454"/>
    <n v="1557"/>
    <n v="17486"/>
    <n v="4686"/>
    <n v="884"/>
    <n v="198"/>
    <n v="12143"/>
    <n v="30053"/>
    <n v="7028"/>
    <n v="667"/>
    <n v="3276"/>
    <n v="0.48733836724499008"/>
    <n v="199037"/>
    <n v="153730"/>
    <n v="105"/>
    <n v="300"/>
    <n v="1456"/>
    <n v="2407"/>
    <n v="922"/>
    <n v="10"/>
    <n v="134"/>
    <n v="39973"/>
    <n v="0.20083200610941684"/>
    <n v="0.79916799389058313"/>
    <n v="69071"/>
    <n v="54849"/>
    <n v="60"/>
    <n v="61"/>
    <n v="354"/>
    <n v="1544"/>
    <n v="346"/>
    <n v="4"/>
    <n v="14"/>
    <n v="11839"/>
    <n v="0.17140333859362106"/>
    <n v="129966"/>
    <n v="98881"/>
    <n v="45"/>
    <n v="239"/>
    <n v="1102"/>
    <n v="863"/>
    <n v="576"/>
    <n v="6"/>
    <n v="120"/>
    <n v="28134"/>
    <n v="0.21647200036932737"/>
    <n v="237618"/>
    <n v="230933"/>
    <n v="6685"/>
    <n v="2.8133390568054608E-2"/>
    <n v="3101"/>
    <n v="1442"/>
    <n v="2817"/>
    <n v="1929"/>
    <n v="114481"/>
    <n v="111653"/>
    <n v="2828"/>
    <n v="2.4702789109109807E-2"/>
    <n v="123137"/>
    <n v="119280"/>
    <n v="3857"/>
    <n v="3.1322835540901595E-2"/>
    <n v="49626"/>
    <n v="1380"/>
    <n v="39793"/>
    <n v="1335"/>
    <n v="209"/>
    <n v="140"/>
    <n v="6769"/>
    <n v="0.13640027404989319"/>
    <n v="0.86359972595010681"/>
    <n v="0.82966590093902393"/>
    <n v="49626"/>
    <n v="1599"/>
    <n v="40663"/>
    <n v="1061"/>
    <n v="73"/>
    <n v="38"/>
    <n v="925"/>
    <n v="1"/>
    <n v="4422"/>
    <n v="28"/>
    <n v="816"/>
    <n v="1.9425301253375247E-2"/>
    <n v="0.96209648168298878"/>
    <n v="49626"/>
    <n v="1949"/>
    <n v="44657"/>
    <n v="1208"/>
    <n v="80"/>
    <n v="48"/>
    <n v="779"/>
    <n v="1"/>
    <n v="65"/>
    <n v="11"/>
    <n v="828"/>
    <n v="0.9648168298875589"/>
    <n v="0.8958811913110063"/>
    <n v="49626"/>
    <n v="29471"/>
    <n v="46"/>
    <n v="4906"/>
    <n v="7124"/>
    <n v="4881"/>
    <n v="56"/>
    <n v="1936"/>
    <n v="1206"/>
    <n v="0.59386208842139199"/>
    <n v="133096.9651190908"/>
    <n v="0.73122959738846571"/>
    <n v="49626"/>
    <n v="14578"/>
    <n v="25"/>
    <n v="0"/>
    <n v="56"/>
    <n v="19151"/>
    <n v="15143"/>
    <n v="232"/>
    <n v="4"/>
    <n v="437"/>
    <n v="49626"/>
    <n v="1.7407810421956234"/>
    <n v="0.46972647669013484"/>
    <n v="0.57445478538685923"/>
    <n v="0.11664949213467855"/>
    <n v="18000"/>
    <n v="0.36271309394269136"/>
    <n v="0.32438861756384146"/>
    <n v="15396"/>
    <n v="31626"/>
    <n v="1386"/>
    <n v="29905"/>
    <n v="2016"/>
    <n v="6059"/>
    <n v="0.60260750413089914"/>
    <n v="0.31024059968564865"/>
    <n v="0.63728690605730864"/>
    <n v="0.12209325756659815"/>
    <n v="49626"/>
    <n v="2905"/>
    <n v="33945"/>
    <n v="25806"/>
    <n v="1511"/>
    <n v="1955"/>
    <n v="111"/>
    <n v="4208"/>
    <n v="0.77523878612017894"/>
    <n v="18521"/>
    <n v="18261"/>
    <n v="0.76008324661810611"/>
    <n v="0.96183067739992334"/>
    <n v="1756399"/>
    <n v="71868334.282000005"/>
    <n v="1237262.7575743105"/>
    <m/>
    <m/>
    <n v="0"/>
    <n v="0"/>
    <m/>
    <n v="0"/>
    <n v="0"/>
    <n v="4596"/>
    <n v="3808"/>
    <n v="0.15850156087408948"/>
    <n v="0.119375"/>
    <n v="45458"/>
    <n v="1860050.4439999999"/>
    <n v="311291.15153477265"/>
    <n v="1718"/>
    <n v="1718"/>
    <n v="7.1508844953173778E-2"/>
    <n v="0.69270081490104773"/>
    <n v="119006"/>
    <n v="4869487.5079999994"/>
    <n v="225261.32615689686"/>
    <n v="171"/>
    <n v="171"/>
    <n v="7.117585848074922E-3"/>
    <n v="0.22473684210526315"/>
    <n v="3843"/>
    <n v="26088.909572853649"/>
    <n v="62"/>
    <n v="62"/>
    <n v="4.0495161290322583"/>
    <n v="25107"/>
    <n v="40.45016666666664"/>
    <m/>
    <m/>
    <m/>
    <n v="0"/>
    <n v="0"/>
    <m/>
    <n v="0"/>
    <n v="5"/>
    <m/>
    <m/>
    <n v="0"/>
    <n v="0"/>
    <m/>
    <n v="0"/>
    <n v="3"/>
    <n v="3"/>
    <n v="1.2486992715920916E-4"/>
    <n v="0.12"/>
    <n v="36"/>
    <n v="705.36816333137733"/>
    <n v="2"/>
    <n v="2"/>
    <n v="8.3246618106139442E-5"/>
    <n v="0.14499999999999999"/>
    <n v="29"/>
    <n v="216.10246656279719"/>
    <n v="25073"/>
    <n v="24025"/>
    <n v="3.0899804890722086E-2"/>
    <n v="7.0596019048613083E-4"/>
    <n v="0.68705306440916525"/>
    <n v="0"/>
    <n v="0.12508780651604887"/>
    <n v="1.4487193734226786E-2"/>
    <n v="0"/>
    <n v="3.9169154263045099E-4"/>
    <n v="1.2000188397284041E-4"/>
    <n v="0"/>
    <n v="1800825.6154687279"/>
    <n v="7.5786582475600666"/>
    <n v="1048"/>
    <n v="4.1797949986040764E-2"/>
    <n v="9.4770470226937338"/>
    <n v="0.10110766019409304"/>
    <n v="1.7167380000000001"/>
    <n v="269"/>
    <b v="0"/>
    <b v="0"/>
    <b v="0"/>
    <b v="0"/>
    <b v="0"/>
    <b v="0"/>
    <b v="0"/>
    <b v="0"/>
    <m/>
    <m/>
    <m/>
    <m/>
    <m/>
    <m/>
    <m/>
    <m/>
    <m/>
    <n v="0"/>
    <n v="0"/>
    <n v="0"/>
    <n v="0"/>
    <n v="0"/>
    <n v="0"/>
    <n v="0"/>
    <n v="0"/>
    <n v="0"/>
    <n v="0"/>
    <n v="0"/>
    <n v="620"/>
    <n v="1"/>
    <n v="1"/>
    <m/>
    <m/>
    <n v="63"/>
    <m/>
    <m/>
    <n v="97"/>
    <m/>
    <n v="1"/>
    <m/>
    <n v="8"/>
    <m/>
    <m/>
    <m/>
    <m/>
    <m/>
    <m/>
    <n v="62"/>
    <m/>
    <n v="1"/>
    <n v="59"/>
    <n v="143"/>
    <m/>
    <m/>
    <m/>
    <m/>
    <m/>
    <m/>
    <n v="69"/>
    <m/>
    <n v="1"/>
    <n v="4"/>
    <m/>
    <m/>
    <m/>
    <n v="63"/>
    <m/>
    <n v="1"/>
    <n v="59"/>
    <n v="180"/>
    <n v="7"/>
    <m/>
    <m/>
    <m/>
    <n v="8"/>
    <m/>
    <n v="69"/>
    <m/>
    <m/>
    <n v="6"/>
    <m/>
    <m/>
    <m/>
    <n v="68"/>
    <m/>
    <n v="1"/>
    <n v="65"/>
    <n v="127"/>
    <n v="5"/>
    <m/>
    <m/>
    <m/>
    <m/>
    <n v="72"/>
    <m/>
    <m/>
    <n v="6"/>
    <m/>
    <m/>
    <m/>
    <n v="70"/>
    <m/>
    <n v="1"/>
    <n v="68"/>
    <n v="87"/>
    <n v="6"/>
    <m/>
    <m/>
    <m/>
    <m/>
    <m/>
    <n v="8"/>
    <m/>
    <n v="75"/>
    <m/>
    <m/>
    <m/>
    <m/>
    <n v="17"/>
    <n v="0"/>
    <n v="0"/>
    <n v="0"/>
    <n v="326"/>
    <n v="0"/>
    <n v="4"/>
    <n v="183"/>
    <n v="634"/>
    <n v="0"/>
    <n v="19"/>
    <n v="0"/>
    <n v="0"/>
    <n v="0"/>
    <n v="8"/>
    <n v="0"/>
    <n v="293"/>
    <n v="0"/>
    <n v="1"/>
  </r>
  <r>
    <s v="MMR010"/>
    <s v="Mandalay"/>
    <s v="MMR010D001"/>
    <s v="Mandalay"/>
    <s v="MMR010007"/>
    <s v="Patheingyi"/>
    <n v="58"/>
    <n v="1"/>
    <x v="2"/>
    <n v="133212.09358858946"/>
    <n v="0.49488257241979533"/>
    <n v="4.9604701867475592E-2"/>
    <n v="0.93455645709623314"/>
    <n v="0.12573400150265152"/>
    <n v="0.38123582146165685"/>
    <n v="0.41341183067003084"/>
    <n v="0.26582374032836387"/>
    <n v="0.3895074542366484"/>
    <n v="0.48450651066238914"/>
    <n v="0.7620871862615588"/>
    <n v="0.88652575957727875"/>
    <n v="0.24559740537325639"/>
    <n v="1"/>
    <n v="133212.09358858946"/>
    <n v="263725"/>
    <n v="129004"/>
    <n v="134721"/>
    <n v="5.1222410766617642E-3"/>
    <n v="95.756415109745333"/>
    <n v="593.64289005299997"/>
    <n v="444.24856158296586"/>
    <n v="0.38365752816056742"/>
    <n v="247240"/>
    <n v="117871"/>
    <n v="129369"/>
    <n v="16485"/>
    <n v="11133"/>
    <n v="5352"/>
    <n v="13082"/>
    <n v="6125"/>
    <n v="6957"/>
    <n v="88.040822193474199"/>
    <n v="250643"/>
    <n v="122879"/>
    <n v="127764"/>
    <n v="96.176544253467327"/>
    <n v="4.9604701867475592E-2"/>
    <n v="73732"/>
    <n v="178350"/>
    <n v="11643"/>
    <n v="0.47869358003924872"/>
    <n v="137481.53560414913"/>
    <n v="0.41341183067003084"/>
    <n v="0.58658816932996916"/>
    <n v="6.5281749369217836"/>
    <n v="189993"/>
    <n v="59861"/>
    <n v="113953"/>
    <n v="10569"/>
    <n v="2922"/>
    <n v="2688"/>
    <n v="52990"/>
    <n v="27337"/>
    <n v="25653"/>
    <n v="0.48411020947348554"/>
    <n v="247240"/>
    <n v="16485"/>
    <n v="6.6676104190260474E-2"/>
    <n v="1566"/>
    <n v="5570"/>
    <n v="9965"/>
    <n v="11622"/>
    <n v="9097"/>
    <n v="6113"/>
    <n v="3847"/>
    <n v="2816"/>
    <n v="2394"/>
    <n v="4.6657859973579923"/>
    <n v="52990"/>
    <n v="4.9768824306472919"/>
    <n v="1645"/>
    <n v="3238"/>
    <n v="2498"/>
    <n v="10724"/>
    <n v="32419"/>
    <n v="1198"/>
    <n v="944"/>
    <n v="324"/>
    <n v="52990"/>
    <n v="42156"/>
    <n v="4938"/>
    <n v="1474"/>
    <n v="2728"/>
    <n v="1013"/>
    <n v="681"/>
    <n v="52990"/>
    <n v="8576"/>
    <n v="5426"/>
    <n v="84"/>
    <n v="38176"/>
    <n v="436"/>
    <n v="292"/>
    <n v="65330.335535006605"/>
    <n v="0.7204378184563125"/>
    <n v="8.2279675410454802E-3"/>
    <n v="0.26582374032836387"/>
    <n v="0.73417625967163613"/>
    <n v="52990"/>
    <n v="1046"/>
    <n v="40535"/>
    <n v="34"/>
    <n v="3896"/>
    <n v="100"/>
    <n v="6922"/>
    <n v="457"/>
    <n v="0.85886016229477258"/>
    <n v="0.14113983770522742"/>
    <n v="52990"/>
    <n v="12692"/>
    <n v="7948"/>
    <n v="21576"/>
    <n v="0.407171164370636"/>
    <n v="9755"/>
    <n v="1019"/>
    <n v="0.3895074542366484"/>
    <n v="0.18409133798829969"/>
    <n v="0.43765804868843178"/>
    <n v="176488"/>
    <n v="164938"/>
    <n v="11550"/>
    <n v="0.93455645709623314"/>
    <n v="82344"/>
    <n v="79769"/>
    <n v="2575"/>
    <n v="0.96872874769260664"/>
    <n v="94144"/>
    <n v="85169"/>
    <n v="8975"/>
    <n v="0.90466731815091772"/>
    <n v="9827"/>
    <n v="9615"/>
    <n v="212"/>
    <n v="0.9784267833519894"/>
    <n v="166661"/>
    <n v="155323"/>
    <n v="11338"/>
    <n v="0.931969686969357"/>
    <n v="117551"/>
    <n v="36875"/>
    <n v="72257"/>
    <n v="8419"/>
    <n v="7.1619977711801688E-2"/>
    <n v="0.61468639143860959"/>
    <n v="4.3799738686304783"/>
    <n v="57366"/>
    <n v="18162"/>
    <n v="0.316598682146219"/>
    <n v="35220"/>
    <n v="0.6139525154272566"/>
    <n v="3984"/>
    <n v="6.9448802426524417E-2"/>
    <n v="60185"/>
    <n v="18713"/>
    <n v="37037"/>
    <n v="7.3689457506023098E-2"/>
    <n v="0.6153858934950569"/>
    <n v="4435"/>
    <n v="137091"/>
    <n v="17237"/>
    <n v="67590"/>
    <n v="24834"/>
    <n v="12687"/>
    <n v="300"/>
    <n v="11388"/>
    <n v="933"/>
    <n v="162"/>
    <n v="1960"/>
    <n v="17237"/>
    <n v="119854"/>
    <n v="52264"/>
    <n v="84827"/>
    <n v="27430"/>
    <n v="0.12573400150265152"/>
    <n v="0.87426599849734843"/>
    <n v="0.38123582146165685"/>
    <n v="0.20008607421347863"/>
    <n v="0.62775090997950267"/>
    <n v="64944"/>
    <n v="5852"/>
    <n v="29585"/>
    <n v="14692"/>
    <n v="7611"/>
    <n v="194"/>
    <n v="5428"/>
    <n v="298"/>
    <n v="120"/>
    <n v="1164"/>
    <n v="9.0108401084010845E-2"/>
    <n v="0.90989159891598914"/>
    <n v="0.45434528208918451"/>
    <n v="0.22811961074156195"/>
    <n v="72147"/>
    <n v="11385"/>
    <n v="38005"/>
    <n v="10142"/>
    <n v="5076"/>
    <n v="106"/>
    <n v="5960"/>
    <n v="635"/>
    <n v="42"/>
    <n v="796"/>
    <n v="0.15780281924404341"/>
    <n v="0.84219718075595662"/>
    <n v="0.31542545081569573"/>
    <n v="215214"/>
    <n v="7964"/>
    <n v="71296"/>
    <n v="5637"/>
    <n v="35155"/>
    <n v="7731"/>
    <n v="2346"/>
    <n v="671"/>
    <n v="25333"/>
    <n v="34871"/>
    <n v="11473"/>
    <n v="1196"/>
    <n v="11541"/>
    <n v="0.19795180610926799"/>
    <n v="3.5922384231509105E-2"/>
    <n v="27.837795886689946"/>
    <n v="0.38053931026239324"/>
    <n v="104335"/>
    <n v="4685"/>
    <n v="45636"/>
    <n v="3259"/>
    <n v="18451"/>
    <n v="3781"/>
    <n v="1428"/>
    <n v="428"/>
    <n v="12486"/>
    <n v="1149"/>
    <n v="4965"/>
    <n v="632"/>
    <n v="7435"/>
    <n v="0.74030766281688787"/>
    <n v="110879"/>
    <n v="3279"/>
    <n v="25660"/>
    <n v="2378"/>
    <n v="16704"/>
    <n v="3950"/>
    <n v="918"/>
    <n v="243"/>
    <n v="12847"/>
    <n v="33722"/>
    <n v="6508"/>
    <n v="564"/>
    <n v="4106"/>
    <n v="0.47699744766817881"/>
    <n v="215214"/>
    <n v="156877"/>
    <n v="102"/>
    <n v="623"/>
    <n v="2542"/>
    <n v="1674"/>
    <n v="484"/>
    <n v="20"/>
    <n v="36"/>
    <n v="52856"/>
    <n v="0.24559740537325639"/>
    <n v="0.75440259462674364"/>
    <n v="11224"/>
    <n v="9612"/>
    <n v="4"/>
    <n v="18"/>
    <n v="58"/>
    <n v="44"/>
    <n v="15"/>
    <n v="0"/>
    <n v="1"/>
    <n v="1472"/>
    <n v="0.13114754098360656"/>
    <n v="203990"/>
    <n v="147265"/>
    <n v="98"/>
    <n v="605"/>
    <n v="2484"/>
    <n v="1630"/>
    <n v="469"/>
    <n v="20"/>
    <n v="35"/>
    <n v="51384"/>
    <n v="0.25189470072062353"/>
    <n v="263725"/>
    <n v="254908"/>
    <n v="8817"/>
    <n v="3.3432552848611241E-2"/>
    <n v="4907"/>
    <n v="1976"/>
    <n v="3297"/>
    <n v="2671"/>
    <n v="129004"/>
    <n v="125150"/>
    <n v="3854"/>
    <n v="2.9875042634336921E-2"/>
    <n v="134721"/>
    <n v="129758"/>
    <n v="4963"/>
    <n v="3.6839097096963355E-2"/>
    <n v="52990"/>
    <n v="710"/>
    <n v="39673"/>
    <n v="2725"/>
    <n v="151"/>
    <n v="370"/>
    <n v="9361"/>
    <n v="0.17665597282506132"/>
    <n v="0.82334402717493871"/>
    <n v="0.7620871862615588"/>
    <n v="52990"/>
    <n v="1483"/>
    <n v="31993"/>
    <n v="7541"/>
    <n v="864"/>
    <n v="151"/>
    <n v="3686"/>
    <n v="823"/>
    <n v="5960"/>
    <n v="29"/>
    <n v="460"/>
    <n v="8.7941120966220046E-2"/>
    <n v="0.88652575957727875"/>
    <n v="52990"/>
    <n v="2335"/>
    <n v="34163"/>
    <n v="7481"/>
    <n v="1212"/>
    <n v="168"/>
    <n v="6213"/>
    <n v="822"/>
    <n v="121"/>
    <n v="4"/>
    <n v="471"/>
    <n v="0.84774485752028683"/>
    <n v="0.82430647291941872"/>
    <n v="52990"/>
    <n v="25674"/>
    <n v="61"/>
    <n v="8043"/>
    <n v="9969"/>
    <n v="5728"/>
    <n v="125"/>
    <n v="2300"/>
    <n v="1090"/>
    <n v="0.48450651066238914"/>
    <n v="119789.38969616909"/>
    <n v="0.63600679373466695"/>
    <n v="52990"/>
    <n v="14624"/>
    <n v="23"/>
    <n v="6"/>
    <n v="67"/>
    <n v="23978"/>
    <n v="13796"/>
    <n v="287"/>
    <n v="5"/>
    <n v="204"/>
    <n v="52990"/>
    <n v="1.707661822985469"/>
    <n v="0.46078969844334727"/>
    <n v="0.58559603929759418"/>
    <n v="0.11891184879614411"/>
    <n v="20271"/>
    <n v="0.38254387620305719"/>
    <n v="0.36531564814647949"/>
    <n v="18331"/>
    <n v="32719"/>
    <n v="1482"/>
    <n v="30026"/>
    <n v="1723"/>
    <n v="6208"/>
    <n v="0.56663521419135687"/>
    <n v="0.34593319494244196"/>
    <n v="0.61745612379694281"/>
    <n v="0.11715418003396867"/>
    <n v="52990"/>
    <n v="2270"/>
    <n v="36322"/>
    <n v="26629"/>
    <n v="1499"/>
    <n v="2394"/>
    <n v="700"/>
    <n v="6581"/>
    <n v="0.76978675221739956"/>
    <n v="42806"/>
    <n v="42777"/>
    <n v="0.77070121072355147"/>
    <n v="1.0002774855646726"/>
    <n v="4278887"/>
    <n v="175083498.266"/>
    <n v="2898329.170404484"/>
    <m/>
    <m/>
    <n v="0"/>
    <n v="0"/>
    <m/>
    <n v="0"/>
    <n v="0"/>
    <n v="4354"/>
    <n v="4354"/>
    <n v="7.8444796771403869E-2"/>
    <n v="0.1057762976573266"/>
    <n v="46055"/>
    <n v="1884478.49"/>
    <n v="355924.8092915967"/>
    <n v="3480"/>
    <n v="3480"/>
    <n v="6.2698183914672814E-2"/>
    <n v="0.59355747126436786"/>
    <n v="206558"/>
    <n v="8451940.243999999"/>
    <n v="456291.85973573988"/>
    <n v="839"/>
    <n v="839"/>
    <n v="1.5116027673681176E-2"/>
    <n v="0.21517282479141836"/>
    <n v="18053"/>
    <n v="128003.48030189596"/>
    <n v="611"/>
    <n v="611"/>
    <n v="4.0091489361702131"/>
    <n v="244959"/>
    <n v="394.65616666666642"/>
    <m/>
    <n v="10"/>
    <n v="10"/>
    <n v="1.8016719515710579E-4"/>
    <n v="0.22"/>
    <n v="220"/>
    <n v="54.806400000000004"/>
    <n v="3433"/>
    <n v="2511"/>
    <n v="2511"/>
    <n v="4.5239982703949265E-2"/>
    <n v="8.0736758263639991E-2"/>
    <n v="20273"/>
    <n v="590393.1527083629"/>
    <n v="682"/>
    <n v="682"/>
    <n v="1.2287402709714615E-2"/>
    <n v="0.12800586510263931"/>
    <n v="8730"/>
    <n v="160353.69579733312"/>
    <n v="240"/>
    <n v="240"/>
    <n v="4.3240126837705388E-3"/>
    <n v="0.13250000000000001"/>
    <n v="3180"/>
    <n v="25932.295987535665"/>
    <n v="55533"/>
    <n v="55504"/>
    <n v="7.1386587748372046E-2"/>
    <n v="1.6309516925178858E-3"/>
    <n v="0.62798510957070031"/>
    <n v="0"/>
    <n v="9.8865407165735331E-2"/>
    <n v="2.7734696398062638E-2"/>
    <n v="0.12792132532055023"/>
    <n v="3.4744063667309935E-2"/>
    <n v="5.6187875081420468E-3"/>
    <n v="1.1874980751193417E-5"/>
    <n v="4615283.2706269482"/>
    <n v="17.500363145803199"/>
    <n v="29"/>
    <n v="5.222120180793402E-4"/>
    <n v="4.7489780851025518"/>
    <n v="0.21046165513318799"/>
    <n v="0.63750669999999998"/>
    <n v="246"/>
    <b v="0"/>
    <b v="0"/>
    <b v="0"/>
    <b v="0"/>
    <b v="0"/>
    <b v="0"/>
    <b v="0"/>
    <b v="0"/>
    <m/>
    <m/>
    <m/>
    <m/>
    <m/>
    <m/>
    <m/>
    <m/>
    <m/>
    <n v="0"/>
    <n v="0"/>
    <n v="0"/>
    <n v="0"/>
    <n v="0"/>
    <n v="0"/>
    <n v="0"/>
    <n v="0"/>
    <n v="0"/>
    <n v="0"/>
    <n v="0"/>
    <n v="620"/>
    <n v="1"/>
    <n v="8"/>
    <m/>
    <n v="8"/>
    <m/>
    <m/>
    <m/>
    <n v="74"/>
    <m/>
    <n v="17"/>
    <m/>
    <n v="7"/>
    <m/>
    <m/>
    <n v="8"/>
    <m/>
    <m/>
    <n v="8"/>
    <n v="3"/>
    <m/>
    <m/>
    <n v="2"/>
    <n v="104"/>
    <m/>
    <n v="60"/>
    <m/>
    <m/>
    <m/>
    <m/>
    <n v="12"/>
    <m/>
    <m/>
    <n v="8"/>
    <m/>
    <m/>
    <n v="8"/>
    <n v="5"/>
    <m/>
    <n v="1"/>
    <n v="4"/>
    <n v="124"/>
    <n v="81"/>
    <m/>
    <m/>
    <m/>
    <m/>
    <m/>
    <n v="83"/>
    <m/>
    <m/>
    <n v="23"/>
    <m/>
    <m/>
    <n v="8"/>
    <n v="2"/>
    <m/>
    <n v="1"/>
    <n v="4"/>
    <n v="128"/>
    <n v="80"/>
    <m/>
    <m/>
    <m/>
    <m/>
    <n v="17"/>
    <m/>
    <m/>
    <n v="2"/>
    <m/>
    <m/>
    <m/>
    <n v="4"/>
    <m/>
    <n v="1"/>
    <n v="7"/>
    <n v="25"/>
    <n v="6"/>
    <n v="69"/>
    <m/>
    <m/>
    <m/>
    <m/>
    <m/>
    <m/>
    <n v="21"/>
    <m/>
    <m/>
    <m/>
    <m/>
    <n v="49"/>
    <n v="0"/>
    <n v="0"/>
    <n v="32"/>
    <n v="14"/>
    <n v="0"/>
    <n v="3"/>
    <n v="10"/>
    <n v="455"/>
    <n v="0"/>
    <n v="313"/>
    <n v="0"/>
    <n v="0"/>
    <n v="0"/>
    <n v="0"/>
    <n v="0"/>
    <n v="140"/>
    <n v="0"/>
    <n v="0"/>
  </r>
  <r>
    <s v="MMR010"/>
    <s v="Mandalay"/>
    <s v="MMR010D002"/>
    <s v="Pyinoolwin"/>
    <s v="MMR010008"/>
    <s v="Pyinoolwin"/>
    <n v="37"/>
    <n v="21"/>
    <x v="2"/>
    <n v="138593.00635142962"/>
    <n v="0.45757860281701707"/>
    <n v="0.62144042456596271"/>
    <n v="0.95350734573372231"/>
    <n v="8.7505760326528223E-2"/>
    <n v="0.52420800081924646"/>
    <n v="0.34923146723914705"/>
    <n v="4.9436139522685552E-2"/>
    <n v="0.23547263122400811"/>
    <n v="0.64338166423138887"/>
    <n v="0.95743883706118171"/>
    <n v="0.79656063841744407"/>
    <n v="0.20824419563063187"/>
    <n v="6.4516129032258063E-2"/>
    <n v="138593.00635142962"/>
    <n v="255508"/>
    <n v="128027"/>
    <n v="127481"/>
    <n v="4.9626450773180173E-3"/>
    <n v="100.42829911908441"/>
    <n v="1992.1415535799999"/>
    <n v="128.25795413023565"/>
    <n v="0.11076485981901811"/>
    <n v="229770"/>
    <n v="110994"/>
    <n v="118776"/>
    <n v="25738"/>
    <n v="17033"/>
    <n v="8705"/>
    <n v="158783"/>
    <n v="79153"/>
    <n v="79630"/>
    <n v="99.400979530327774"/>
    <n v="96725"/>
    <n v="48874"/>
    <n v="47851"/>
    <n v="102.13788635556205"/>
    <n v="0.62144042456596271"/>
    <n v="63118"/>
    <n v="180734"/>
    <n v="11656"/>
    <n v="0.4137240364292275"/>
    <n v="149798.19890004094"/>
    <n v="0.34923146723914705"/>
    <n v="0.650768532760853"/>
    <n v="6.4492569190080449"/>
    <n v="192390"/>
    <n v="71602"/>
    <n v="104967"/>
    <n v="10720"/>
    <n v="2858"/>
    <n v="2243"/>
    <n v="53382"/>
    <n v="41312"/>
    <n v="12070"/>
    <n v="0.22610617811247236"/>
    <n v="229770"/>
    <n v="25738"/>
    <n v="0.11201636419027723"/>
    <n v="2863"/>
    <n v="7042"/>
    <n v="11585"/>
    <n v="11954"/>
    <n v="8331"/>
    <n v="5155"/>
    <n v="2866"/>
    <n v="1789"/>
    <n v="1797"/>
    <n v="4.3042598628751261"/>
    <n v="53382"/>
    <n v="4.7864074032445396"/>
    <n v="6155"/>
    <n v="17374"/>
    <n v="4878"/>
    <n v="4516"/>
    <n v="19013"/>
    <n v="774"/>
    <n v="184"/>
    <n v="488"/>
    <n v="53382"/>
    <n v="34478"/>
    <n v="7533"/>
    <n v="2727"/>
    <n v="6267"/>
    <n v="1207"/>
    <n v="1170"/>
    <n v="53382"/>
    <n v="2354"/>
    <n v="225"/>
    <n v="60"/>
    <n v="49554"/>
    <n v="876"/>
    <n v="313"/>
    <n v="11100.686186354949"/>
    <n v="0.9282904349780825"/>
    <n v="1.641002585141059E-2"/>
    <n v="4.9436139522685552E-2"/>
    <n v="0.95056386047731445"/>
    <n v="53382"/>
    <n v="442"/>
    <n v="21353"/>
    <n v="56"/>
    <n v="3451"/>
    <n v="253"/>
    <n v="27406"/>
    <n v="421"/>
    <n v="0.47397999325615375"/>
    <n v="0.5260200067438463"/>
    <n v="53382"/>
    <n v="6165"/>
    <n v="6405"/>
    <n v="9542"/>
    <n v="0.17874939118054775"/>
    <n v="30752"/>
    <n v="518"/>
    <n v="0.23547263122400811"/>
    <n v="0.57607433217189319"/>
    <n v="0.73829193361058043"/>
    <n v="170371"/>
    <n v="162450"/>
    <n v="7921"/>
    <n v="0.95350734573372231"/>
    <n v="81173"/>
    <n v="79161"/>
    <n v="2012"/>
    <n v="0.97521343303807906"/>
    <n v="89198"/>
    <n v="83289"/>
    <n v="5909"/>
    <n v="0.93375412004753466"/>
    <n v="106070"/>
    <n v="101997"/>
    <n v="4073"/>
    <n v="0.96160082964080329"/>
    <n v="64301"/>
    <n v="60453"/>
    <n v="3848"/>
    <n v="0.9401564516881542"/>
    <n v="104814"/>
    <n v="41108"/>
    <n v="59280"/>
    <n v="4426"/>
    <n v="4.2227183391531663E-2"/>
    <n v="0.56557330127654704"/>
    <n v="9.287844554902847"/>
    <n v="52598"/>
    <n v="21250"/>
    <n v="0.40400775694893343"/>
    <n v="29136"/>
    <n v="0.5539374120688999"/>
    <n v="2212"/>
    <n v="4.205483098216662E-2"/>
    <n v="52216"/>
    <n v="19858"/>
    <n v="30144"/>
    <n v="4.2400796690669526E-2"/>
    <n v="0.57729431591849245"/>
    <n v="2214"/>
    <n v="136711"/>
    <n v="11963"/>
    <n v="53083"/>
    <n v="28629"/>
    <n v="20687"/>
    <n v="488"/>
    <n v="18038"/>
    <n v="2462"/>
    <n v="233"/>
    <n v="1128"/>
    <n v="11963"/>
    <n v="124748"/>
    <n v="71665"/>
    <n v="65046"/>
    <n v="43036"/>
    <n v="8.7505760326528223E-2"/>
    <n v="0.91249423967347176"/>
    <n v="0.52420800081924646"/>
    <n v="0.31479544440461998"/>
    <n v="0.71835112024635905"/>
    <n v="65645"/>
    <n v="4200"/>
    <n v="23500"/>
    <n v="15624"/>
    <n v="11165"/>
    <n v="356"/>
    <n v="8222"/>
    <n v="1743"/>
    <n v="162"/>
    <n v="673"/>
    <n v="6.3980501180592578E-2"/>
    <n v="0.93601949881940738"/>
    <n v="0.57803336126132987"/>
    <n v="0.3400258968695255"/>
    <n v="71066"/>
    <n v="7763"/>
    <n v="29583"/>
    <n v="13005"/>
    <n v="9522"/>
    <n v="132"/>
    <n v="9816"/>
    <n v="719"/>
    <n v="71"/>
    <n v="455"/>
    <n v="0.10923648439478795"/>
    <n v="0.89076351560521205"/>
    <n v="0.47448850364449946"/>
    <n v="215958"/>
    <n v="18456"/>
    <n v="42548"/>
    <n v="3754"/>
    <n v="43850"/>
    <n v="17973"/>
    <n v="2900"/>
    <n v="861"/>
    <n v="32396"/>
    <n v="32768"/>
    <n v="11607"/>
    <n v="1056"/>
    <n v="7789"/>
    <n v="0.23495772326100445"/>
    <n v="8.3224515878087407E-2"/>
    <n v="12.015690201969621"/>
    <n v="0.16425303498867641"/>
    <n v="108017"/>
    <n v="14768"/>
    <n v="26098"/>
    <n v="2500"/>
    <n v="26844"/>
    <n v="7430"/>
    <n v="1725"/>
    <n v="501"/>
    <n v="16216"/>
    <n v="928"/>
    <n v="5434"/>
    <n v="573"/>
    <n v="5000"/>
    <n v="0.73474545673366232"/>
    <n v="107941"/>
    <n v="3688"/>
    <n v="16450"/>
    <n v="1254"/>
    <n v="17006"/>
    <n v="10543"/>
    <n v="1175"/>
    <n v="360"/>
    <n v="16180"/>
    <n v="31840"/>
    <n v="6173"/>
    <n v="483"/>
    <n v="2789"/>
    <n v="0.46429067731445883"/>
    <n v="215958"/>
    <n v="164992"/>
    <n v="308"/>
    <n v="551"/>
    <n v="1672"/>
    <n v="1366"/>
    <n v="1884"/>
    <n v="82"/>
    <n v="131"/>
    <n v="44972"/>
    <n v="0.20824419563063187"/>
    <n v="0.7917558043693681"/>
    <n v="135413"/>
    <n v="103301"/>
    <n v="271"/>
    <n v="415"/>
    <n v="1248"/>
    <n v="852"/>
    <n v="1169"/>
    <n v="74"/>
    <n v="100"/>
    <n v="27983"/>
    <n v="0.20664928773456021"/>
    <n v="80545"/>
    <n v="61691"/>
    <n v="37"/>
    <n v="136"/>
    <n v="424"/>
    <n v="514"/>
    <n v="715"/>
    <n v="8"/>
    <n v="31"/>
    <n v="16989"/>
    <n v="0.21092556955739028"/>
    <n v="255508"/>
    <n v="250174"/>
    <n v="5334"/>
    <n v="2.0876058675266526E-2"/>
    <n v="2633"/>
    <n v="1334"/>
    <n v="2190"/>
    <n v="1454"/>
    <n v="128027"/>
    <n v="125352"/>
    <n v="2675"/>
    <n v="2.0894030165511963E-2"/>
    <n v="127481"/>
    <n v="124822"/>
    <n v="2659"/>
    <n v="2.0858010213286687E-2"/>
    <n v="53382"/>
    <n v="1676"/>
    <n v="49434"/>
    <n v="839"/>
    <n v="29"/>
    <n v="123"/>
    <n v="1281"/>
    <n v="2.3996852871754525E-2"/>
    <n v="0.97600314712824543"/>
    <n v="0.95743883706118171"/>
    <n v="53382"/>
    <n v="4851"/>
    <n v="8055"/>
    <n v="16253"/>
    <n v="3167"/>
    <n v="1973"/>
    <n v="2124"/>
    <n v="1804"/>
    <n v="13363"/>
    <n v="313"/>
    <n v="1479"/>
    <n v="0.11054287962234462"/>
    <n v="0.79656063841744407"/>
    <n v="53382"/>
    <n v="8628"/>
    <n v="10651"/>
    <n v="21996"/>
    <n v="3356"/>
    <n v="2108"/>
    <n v="2941"/>
    <n v="1846"/>
    <n v="77"/>
    <n v="259"/>
    <n v="1520"/>
    <n v="0.80922408302424043"/>
    <n v="0.87699973773931283"/>
    <n v="53382"/>
    <n v="34345"/>
    <n v="49"/>
    <n v="9100"/>
    <n v="1289"/>
    <n v="2128"/>
    <n v="1006"/>
    <n v="5147"/>
    <n v="318"/>
    <n v="0.64338166423138887"/>
    <n v="147829.8049904462"/>
    <n v="0.77966355700423362"/>
    <n v="53382"/>
    <n v="22788"/>
    <n v="211"/>
    <n v="7"/>
    <n v="327"/>
    <n v="18526"/>
    <n v="11242"/>
    <n v="138"/>
    <n v="0"/>
    <n v="143"/>
    <n v="53382"/>
    <n v="1.9674422089843018"/>
    <n v="0.53088796035601471"/>
    <n v="0.50827414164111751"/>
    <n v="0.10321076957814528"/>
    <n v="14873"/>
    <n v="0.27861451425574163"/>
    <n v="0.26803510605705633"/>
    <n v="18200"/>
    <n v="38509"/>
    <n v="2757"/>
    <n v="35827"/>
    <n v="4006"/>
    <n v="5727"/>
    <n v="0.67114383125398069"/>
    <n v="0.34093889325990034"/>
    <n v="0.72138548574425831"/>
    <n v="0.10728335393953017"/>
    <n v="53382"/>
    <n v="4388"/>
    <n v="40241"/>
    <n v="16574"/>
    <n v="1643"/>
    <n v="23"/>
    <n v="25"/>
    <n v="5758"/>
    <n v="0.86727735940953876"/>
    <n v="7469"/>
    <n v="7469"/>
    <n v="0.61783439490445857"/>
    <n v="0.71738385326014198"/>
    <n v="535814"/>
    <n v="21924437.252"/>
    <n v="506057.47419760836"/>
    <n v="1832"/>
    <n v="1832"/>
    <n v="0.15154272479113243"/>
    <n v="0.55020196506550223"/>
    <n v="100797"/>
    <n v="4124411.6459999997"/>
    <n v="562711.39798870927"/>
    <n v="75"/>
    <n v="75"/>
    <n v="6.2039870957068411E-3"/>
    <n v="5.8533333333333333E-2"/>
    <n v="439"/>
    <n v="17963.002"/>
    <n v="6130.9969446186842"/>
    <n v="1269"/>
    <n v="1269"/>
    <n v="0.10497146165935975"/>
    <n v="0.37550039401103236"/>
    <n v="47651"/>
    <n v="1949783.618"/>
    <n v="166389.18678294652"/>
    <n v="828"/>
    <n v="828"/>
    <n v="6.8492017536603528E-2"/>
    <n v="0.17"/>
    <n v="14076"/>
    <n v="126325.24635276503"/>
    <n v="269"/>
    <n v="269"/>
    <n v="4.0999999999999996"/>
    <n v="110290"/>
    <n v="177.68944444444432"/>
    <m/>
    <m/>
    <m/>
    <n v="0"/>
    <n v="0"/>
    <m/>
    <n v="0"/>
    <n v="347"/>
    <n v="25"/>
    <n v="25"/>
    <n v="2.067995698568947E-3"/>
    <n v="0.12240000000000001"/>
    <n v="306"/>
    <n v="5878.0680277614783"/>
    <n v="322"/>
    <n v="322"/>
    <n v="2.6635784597568036E-2"/>
    <n v="0.11580745341614908"/>
    <n v="3729"/>
    <n v="75709.516197567835"/>
    <m/>
    <m/>
    <n v="0"/>
    <n v="0"/>
    <m/>
    <n v="0"/>
    <n v="12089"/>
    <n v="12089"/>
    <n v="1.5548293083202467E-2"/>
    <n v="3.5522800178092965E-4"/>
    <n v="0.34919736091608372"/>
    <n v="0.38829055029098908"/>
    <n v="0.1148143597754471"/>
    <n v="8.7168839297163292E-2"/>
    <n v="4.0560725752229552E-3"/>
    <n v="5.2242214768871656E-2"/>
    <n v="0"/>
    <n v="0"/>
    <n v="1449201.8864919771"/>
    <n v="5.6718454470778887"/>
    <n v="0"/>
    <n v="0"/>
    <n v="21.135577797998181"/>
    <n v="4.7313587050111933E-2"/>
    <n v="4.7856629999999996"/>
    <n v="294"/>
    <b v="0"/>
    <b v="0"/>
    <b v="0"/>
    <b v="0"/>
    <b v="0"/>
    <b v="1"/>
    <b v="0"/>
    <b v="1"/>
    <n v="0"/>
    <n v="1"/>
    <m/>
    <m/>
    <n v="1"/>
    <n v="0"/>
    <m/>
    <m/>
    <m/>
    <n v="0"/>
    <n v="0"/>
    <n v="1.5151515151515152E-2"/>
    <n v="0"/>
    <n v="0"/>
    <n v="0"/>
    <n v="0.1"/>
    <n v="0"/>
    <n v="0"/>
    <n v="3.787878787878788E-3"/>
    <n v="2.5000000000000001E-2"/>
    <n v="40"/>
    <n v="6.4516129032258063E-2"/>
    <n v="8"/>
    <m/>
    <n v="8"/>
    <n v="2"/>
    <m/>
    <m/>
    <n v="34"/>
    <m/>
    <n v="17"/>
    <m/>
    <n v="1"/>
    <m/>
    <m/>
    <n v="8"/>
    <m/>
    <m/>
    <n v="8"/>
    <n v="2"/>
    <m/>
    <m/>
    <n v="4"/>
    <n v="149"/>
    <m/>
    <n v="16"/>
    <m/>
    <m/>
    <m/>
    <m/>
    <n v="2"/>
    <m/>
    <m/>
    <n v="8"/>
    <m/>
    <m/>
    <n v="8"/>
    <n v="4"/>
    <m/>
    <m/>
    <m/>
    <n v="126"/>
    <n v="16"/>
    <m/>
    <m/>
    <m/>
    <m/>
    <m/>
    <n v="4"/>
    <m/>
    <m/>
    <n v="22"/>
    <m/>
    <m/>
    <n v="8"/>
    <n v="2"/>
    <m/>
    <n v="1"/>
    <m/>
    <n v="316"/>
    <n v="31"/>
    <m/>
    <m/>
    <n v="190"/>
    <m/>
    <n v="4"/>
    <m/>
    <n v="190"/>
    <n v="7"/>
    <m/>
    <m/>
    <m/>
    <n v="3"/>
    <m/>
    <n v="1"/>
    <n v="93"/>
    <n v="207"/>
    <m/>
    <n v="88"/>
    <m/>
    <m/>
    <n v="92"/>
    <m/>
    <m/>
    <m/>
    <n v="5"/>
    <m/>
    <m/>
    <m/>
    <n v="184"/>
    <n v="53"/>
    <n v="0"/>
    <n v="0"/>
    <n v="32"/>
    <n v="13"/>
    <n v="0"/>
    <n v="2"/>
    <n v="4"/>
    <n v="832"/>
    <n v="0"/>
    <n v="168"/>
    <n v="0"/>
    <n v="0"/>
    <n v="282"/>
    <n v="0"/>
    <n v="0"/>
    <n v="16"/>
    <n v="0"/>
    <n v="374"/>
  </r>
  <r>
    <s v="MMR010"/>
    <s v="Mandalay"/>
    <s v="MMR010D002"/>
    <s v="Pyinoolwin"/>
    <s v="MMR010009"/>
    <s v="Madaya"/>
    <n v="83"/>
    <n v="5"/>
    <x v="6"/>
    <n v="132464.78527613019"/>
    <n v="0.48657258973364365"/>
    <n v="9.392986848888181E-2"/>
    <n v="0.93812197698337685"/>
    <n v="0.16366279283181487"/>
    <n v="0.28387892491906058"/>
    <n v="0.43378834580948189"/>
    <n v="0.4038195924631256"/>
    <n v="0.5191576434478643"/>
    <n v="0.24293631170602781"/>
    <n v="0.66416574303009634"/>
    <n v="0.7927018501150993"/>
    <n v="0.30270802700889354"/>
    <n v="1"/>
    <n v="132464.78527613019"/>
    <n v="258001"/>
    <n v="122879"/>
    <n v="135122"/>
    <n v="5.0110657693423523E-3"/>
    <n v="90.939299299891957"/>
    <n v="1099.2689731"/>
    <n v="234.70233974895402"/>
    <n v="0.20269130236625185"/>
    <n v="251757"/>
    <n v="117824"/>
    <n v="133933"/>
    <n v="6244"/>
    <n v="5055"/>
    <n v="1189"/>
    <n v="24234"/>
    <n v="11473"/>
    <n v="12761"/>
    <n v="89.906747120131641"/>
    <n v="233767"/>
    <n v="111406"/>
    <n v="122361"/>
    <n v="91.046983924616512"/>
    <n v="9.392986848888181E-2"/>
    <n v="73885"/>
    <n v="170325"/>
    <n v="13791"/>
    <n v="0.51475708204902393"/>
    <n v="125193.15807426978"/>
    <n v="0.43378834580948189"/>
    <n v="0.56621165419051811"/>
    <n v="8.0968736239542061"/>
    <n v="184116"/>
    <n v="57814"/>
    <n v="109133"/>
    <n v="12100"/>
    <n v="3169"/>
    <n v="1900"/>
    <n v="58645"/>
    <n v="46508"/>
    <n v="12137"/>
    <n v="0.20695711484355017"/>
    <n v="251757"/>
    <n v="6244"/>
    <n v="2.4801693696699597E-2"/>
    <n v="2485"/>
    <n v="6882"/>
    <n v="12250"/>
    <n v="13411"/>
    <n v="10327"/>
    <n v="6341"/>
    <n v="3500"/>
    <n v="1951"/>
    <n v="1498"/>
    <n v="4.292897945263876"/>
    <n v="58645"/>
    <n v="4.3993690851735012"/>
    <n v="210"/>
    <n v="2945"/>
    <n v="1789"/>
    <n v="12693"/>
    <n v="38232"/>
    <n v="1072"/>
    <n v="1104"/>
    <n v="600"/>
    <n v="58645"/>
    <n v="52950"/>
    <n v="1494"/>
    <n v="1764"/>
    <n v="622"/>
    <n v="1656"/>
    <n v="159"/>
    <n v="58645"/>
    <n v="17704"/>
    <n v="5924"/>
    <n v="54"/>
    <n v="34619"/>
    <n v="190"/>
    <n v="154"/>
    <n v="101432.59265069486"/>
    <n v="0.59031460482564579"/>
    <n v="3.2398328928297383E-3"/>
    <n v="0.4038195924631256"/>
    <n v="0.5961804075368744"/>
    <n v="58645"/>
    <n v="719"/>
    <n v="46459"/>
    <n v="21"/>
    <n v="6745"/>
    <n v="54"/>
    <n v="4455"/>
    <n v="192"/>
    <n v="0.91983971353056526"/>
    <n v="8.0160286469434738E-2"/>
    <n v="58645"/>
    <n v="27865"/>
    <n v="2581"/>
    <n v="22386"/>
    <n v="0.38172052178361326"/>
    <n v="4450"/>
    <n v="1363"/>
    <n v="0.5191576434478643"/>
    <n v="7.5880296700485975E-2"/>
    <n v="0.33817034700315457"/>
    <n v="179870"/>
    <n v="168740"/>
    <n v="11130"/>
    <n v="0.93812197698337685"/>
    <n v="82344"/>
    <n v="79906"/>
    <n v="2438"/>
    <n v="0.9703924997571165"/>
    <n v="97526"/>
    <n v="88834"/>
    <n v="8692"/>
    <n v="0.91087504870496072"/>
    <n v="17297"/>
    <n v="16750"/>
    <n v="547"/>
    <n v="0.96837601896282588"/>
    <n v="162573"/>
    <n v="151990"/>
    <n v="10583"/>
    <n v="0.93490308968893965"/>
    <n v="116286"/>
    <n v="38268"/>
    <n v="69711"/>
    <n v="8307"/>
    <n v="7.1435942417831896E-2"/>
    <n v="0.59947887105928488"/>
    <n v="4.6067172264355367"/>
    <n v="55436"/>
    <n v="18492"/>
    <n v="0.33357385092719533"/>
    <n v="32963"/>
    <n v="0.59461360848546074"/>
    <n v="3981"/>
    <n v="7.1812540587343959E-2"/>
    <n v="60850"/>
    <n v="19776"/>
    <n v="36748"/>
    <n v="7.1092851273623664E-2"/>
    <n v="0.60391125718981098"/>
    <n v="4326"/>
    <n v="136213"/>
    <n v="22293"/>
    <n v="75252"/>
    <n v="22539"/>
    <n v="7958"/>
    <n v="267"/>
    <n v="7092"/>
    <n v="216"/>
    <n v="129"/>
    <n v="467"/>
    <n v="22293"/>
    <n v="113920"/>
    <n v="38668"/>
    <n v="97545"/>
    <n v="16129"/>
    <n v="0.16366279283181487"/>
    <n v="0.83633720716818516"/>
    <n v="0.28387892491906058"/>
    <n v="0.11841013706474418"/>
    <n v="0.56010806604362284"/>
    <n v="62773"/>
    <n v="8185"/>
    <n v="31785"/>
    <n v="13774"/>
    <n v="4936"/>
    <n v="206"/>
    <n v="3464"/>
    <n v="79"/>
    <n v="92"/>
    <n v="252"/>
    <n v="0.13039045449476686"/>
    <n v="0.86960954550523317"/>
    <n v="0.36326127475188374"/>
    <n v="0.14383572555079413"/>
    <n v="73440"/>
    <n v="14108"/>
    <n v="43467"/>
    <n v="8765"/>
    <n v="3022"/>
    <n v="61"/>
    <n v="3628"/>
    <n v="137"/>
    <n v="37"/>
    <n v="215"/>
    <n v="0.19210239651416122"/>
    <n v="0.80789760348583883"/>
    <n v="0.21602668845315903"/>
    <n v="210153"/>
    <n v="3499"/>
    <n v="52931"/>
    <n v="4145"/>
    <n v="45665"/>
    <n v="19060"/>
    <n v="3649"/>
    <n v="589"/>
    <n v="24019"/>
    <n v="38710"/>
    <n v="11693"/>
    <n v="1394"/>
    <n v="4799"/>
    <n v="0.27489495748335735"/>
    <n v="9.069582637411791E-2"/>
    <n v="11.025865687303252"/>
    <n v="0.15072225332675457"/>
    <n v="98880"/>
    <n v="1807"/>
    <n v="32607"/>
    <n v="3082"/>
    <n v="29213"/>
    <n v="7659"/>
    <n v="2092"/>
    <n v="371"/>
    <n v="11933"/>
    <n v="1453"/>
    <n v="4520"/>
    <n v="718"/>
    <n v="3425"/>
    <n v="0.77326051779935279"/>
    <n v="111273"/>
    <n v="1692"/>
    <n v="20324"/>
    <n v="1063"/>
    <n v="16452"/>
    <n v="11401"/>
    <n v="1557"/>
    <n v="218"/>
    <n v="12086"/>
    <n v="37257"/>
    <n v="7173"/>
    <n v="676"/>
    <n v="1374"/>
    <n v="0.47171371311998417"/>
    <n v="210153"/>
    <n v="143644"/>
    <n v="65"/>
    <n v="336"/>
    <n v="1176"/>
    <n v="1065"/>
    <n v="224"/>
    <n v="9"/>
    <n v="19"/>
    <n v="63615"/>
    <n v="0.30270802700889354"/>
    <n v="0.69729197299110646"/>
    <n v="20582"/>
    <n v="15797"/>
    <n v="3"/>
    <n v="23"/>
    <n v="80"/>
    <n v="273"/>
    <n v="21"/>
    <n v="2"/>
    <n v="0"/>
    <n v="4383"/>
    <n v="0.21295306578563794"/>
    <n v="189571"/>
    <n v="127847"/>
    <n v="62"/>
    <n v="313"/>
    <n v="1096"/>
    <n v="792"/>
    <n v="203"/>
    <n v="7"/>
    <n v="19"/>
    <n v="59232"/>
    <n v="0.31245285407578166"/>
    <n v="258001"/>
    <n v="251480"/>
    <n v="6521"/>
    <n v="2.5275095832961888E-2"/>
    <n v="3005"/>
    <n v="1681"/>
    <n v="2888"/>
    <n v="2187"/>
    <n v="122879"/>
    <n v="119959"/>
    <n v="2920"/>
    <n v="2.3763214218865715E-2"/>
    <n v="135122"/>
    <n v="131521"/>
    <n v="3601"/>
    <n v="2.6649990379064844E-2"/>
    <n v="58645"/>
    <n v="902"/>
    <n v="38048"/>
    <n v="6370"/>
    <n v="391"/>
    <n v="223"/>
    <n v="12711"/>
    <n v="0.2167448205303095"/>
    <n v="0.78325517946969048"/>
    <n v="0.66416574303009634"/>
    <n v="58645"/>
    <n v="478"/>
    <n v="40735"/>
    <n v="3680"/>
    <n v="1057"/>
    <n v="66"/>
    <n v="10038"/>
    <n v="21"/>
    <n v="1595"/>
    <n v="6"/>
    <n v="969"/>
    <n v="0.17264898968369"/>
    <n v="0.7927018501150993"/>
    <n v="58645"/>
    <n v="535"/>
    <n v="42233"/>
    <n v="3671"/>
    <n v="1288"/>
    <n v="183"/>
    <n v="9877"/>
    <n v="27"/>
    <n v="36"/>
    <n v="0"/>
    <n v="795"/>
    <n v="0.79294057464404466"/>
    <n v="0.72843379657259777"/>
    <n v="58645"/>
    <n v="14247"/>
    <n v="199"/>
    <n v="13628"/>
    <n v="17842"/>
    <n v="6637"/>
    <n v="137"/>
    <n v="3838"/>
    <n v="2117"/>
    <n v="0.24293631170602781"/>
    <n v="61160.917026174444"/>
    <n v="0.4215534146133515"/>
    <n v="58645"/>
    <n v="5288"/>
    <n v="5"/>
    <n v="9"/>
    <n v="23"/>
    <n v="47183"/>
    <n v="5637"/>
    <n v="103"/>
    <n v="14"/>
    <n v="383"/>
    <n v="58645"/>
    <n v="1.2504390826157388"/>
    <n v="0.33741425851691309"/>
    <n v="0.79971908580156004"/>
    <n v="0.16239193681072492"/>
    <n v="29482"/>
    <n v="0.50271975445477024"/>
    <n v="0.53131251238984301"/>
    <n v="23938"/>
    <n v="29163"/>
    <n v="2167"/>
    <n v="15334"/>
    <n v="629"/>
    <n v="2101"/>
    <n v="0.26147156620342737"/>
    <n v="0.40818484099241198"/>
    <n v="0.49728024554522976"/>
    <n v="3.5825731093869898E-2"/>
    <n v="58645"/>
    <n v="957"/>
    <n v="28699"/>
    <n v="24582"/>
    <n v="2136"/>
    <n v="6502"/>
    <n v="1588"/>
    <n v="17658"/>
    <n v="0.56918748401398245"/>
    <n v="94505"/>
    <n v="94368"/>
    <n v="0.62234884457106676"/>
    <n v="0.95524722363513048"/>
    <n v="9014477"/>
    <n v="368854369.88599998"/>
    <n v="6393845.4579033209"/>
    <n v="334"/>
    <n v="334"/>
    <n v="2.202701276775351E-3"/>
    <n v="0.3833532934131737"/>
    <n v="12804"/>
    <n v="523914.07199999999"/>
    <n v="102590.39679488477"/>
    <n v="11970"/>
    <n v="11970"/>
    <n v="7.8941120607787268E-2"/>
    <n v="0.11449707602339182"/>
    <n v="137053"/>
    <n v="5607934.6540000001"/>
    <n v="978507.11236114206"/>
    <n v="17141"/>
    <n v="17141"/>
    <n v="0.11304342091379128"/>
    <n v="0.65090018085292567"/>
    <n v="1115708"/>
    <n v="45652539.943999998"/>
    <n v="2247499.6458995165"/>
    <n v="3489"/>
    <n v="3489"/>
    <n v="2.3009654954099398E-2"/>
    <n v="0.23560045858412151"/>
    <n v="82201"/>
    <n v="532305.29531980329"/>
    <n v="1501"/>
    <n v="1501"/>
    <n v="3.9027781479013992"/>
    <n v="585807"/>
    <n v="943.80016666666609"/>
    <m/>
    <n v="4186"/>
    <n v="4186"/>
    <n v="2.7606310013717422E-2"/>
    <n v="0.19645962732919256"/>
    <n v="82238"/>
    <n v="48.942022360248451"/>
    <n v="18643"/>
    <n v="10836"/>
    <n v="10836"/>
    <n v="7.1462488129154803E-2"/>
    <n v="0.12002676264304171"/>
    <n v="130061"/>
    <n v="2547789.805952935"/>
    <n v="3923"/>
    <n v="3923"/>
    <n v="2.5871847631106889E-2"/>
    <n v="0.10300025490695897"/>
    <n v="40407"/>
    <n v="922386.4349163312"/>
    <n v="3884"/>
    <n v="3884"/>
    <n v="2.5614645985016355E-2"/>
    <n v="0.11941297631307929"/>
    <n v="46380"/>
    <n v="419670.99006495217"/>
    <n v="151769"/>
    <n v="151632"/>
    <n v="0.19502181957086248"/>
    <n v="4.4556152176396663E-3"/>
    <n v="0.45203296888789218"/>
    <n v="7.2529500357654516E-3"/>
    <n v="0.15889404024531972"/>
    <n v="3.7632993256152492E-2"/>
    <n v="0.18012399543746155"/>
    <n v="6.5211003516164795E-2"/>
    <n v="2.9669957593468303E-2"/>
    <n v="3.4601098535364744E-6"/>
    <n v="14144644.081235247"/>
    <n v="54.823989369170071"/>
    <n v="137"/>
    <n v="9.0268763713274782E-4"/>
    <n v="1.6999584895466135"/>
    <n v="0.58771865225328579"/>
    <n v="-1.7397229999999999"/>
    <n v="110"/>
    <b v="0"/>
    <b v="0"/>
    <b v="0"/>
    <b v="0"/>
    <b v="0"/>
    <b v="1"/>
    <b v="0"/>
    <b v="0"/>
    <m/>
    <m/>
    <m/>
    <m/>
    <m/>
    <m/>
    <m/>
    <m/>
    <m/>
    <n v="0"/>
    <n v="0"/>
    <n v="0"/>
    <n v="0"/>
    <n v="0"/>
    <n v="0"/>
    <n v="0"/>
    <n v="0"/>
    <n v="0"/>
    <n v="0"/>
    <n v="0"/>
    <n v="620"/>
    <n v="1"/>
    <n v="1"/>
    <m/>
    <m/>
    <n v="1"/>
    <m/>
    <m/>
    <n v="59"/>
    <m/>
    <n v="1"/>
    <m/>
    <m/>
    <m/>
    <m/>
    <m/>
    <m/>
    <m/>
    <m/>
    <n v="4"/>
    <m/>
    <m/>
    <n v="4"/>
    <n v="223"/>
    <m/>
    <m/>
    <m/>
    <m/>
    <m/>
    <m/>
    <n v="5"/>
    <m/>
    <m/>
    <n v="1"/>
    <m/>
    <m/>
    <m/>
    <n v="7"/>
    <n v="1"/>
    <m/>
    <n v="8"/>
    <n v="390"/>
    <n v="1"/>
    <m/>
    <m/>
    <m/>
    <m/>
    <m/>
    <n v="6"/>
    <m/>
    <n v="1"/>
    <n v="33"/>
    <m/>
    <m/>
    <m/>
    <n v="5"/>
    <n v="1"/>
    <m/>
    <n v="8"/>
    <n v="708"/>
    <n v="40"/>
    <m/>
    <m/>
    <n v="306"/>
    <m/>
    <n v="6"/>
    <m/>
    <n v="306"/>
    <n v="2"/>
    <m/>
    <m/>
    <m/>
    <n v="4"/>
    <n v="4"/>
    <m/>
    <n v="152"/>
    <n v="512"/>
    <m/>
    <n v="119"/>
    <m/>
    <m/>
    <n v="143"/>
    <m/>
    <m/>
    <m/>
    <n v="2"/>
    <m/>
    <m/>
    <m/>
    <n v="287"/>
    <n v="37"/>
    <n v="0"/>
    <n v="0"/>
    <n v="0"/>
    <n v="21"/>
    <n v="2"/>
    <n v="0"/>
    <n v="20"/>
    <n v="1892"/>
    <n v="0"/>
    <n v="161"/>
    <n v="0"/>
    <n v="0"/>
    <n v="449"/>
    <n v="0"/>
    <n v="0"/>
    <n v="19"/>
    <n v="0"/>
    <n v="594"/>
  </r>
  <r>
    <s v="MMR010"/>
    <s v="Mandalay"/>
    <s v="MMR010D002"/>
    <s v="Pyinoolwin"/>
    <s v="MMR010010"/>
    <s v="Singu"/>
    <n v="37"/>
    <n v="2"/>
    <x v="6"/>
    <n v="82777.57785472968"/>
    <n v="0.47471156610889564"/>
    <n v="4.6914363676745882E-2"/>
    <n v="0.96784474626564942"/>
    <n v="6.2069639107291109E-2"/>
    <n v="0.3423108853836011"/>
    <n v="0.43735111042803348"/>
    <n v="0.40778385891755714"/>
    <n v="0.49277502678597285"/>
    <n v="0.22534966553731214"/>
    <n v="0.70075000723945213"/>
    <n v="0.73526771493933341"/>
    <n v="0.27812177502579977"/>
    <n v="1"/>
    <n v="82777.57785472968"/>
    <n v="157585"/>
    <n v="76774"/>
    <n v="80811"/>
    <n v="3.060719916829061E-3"/>
    <n v="95.004392966304096"/>
    <n v="1509.18942894"/>
    <n v="104.41697839792185"/>
    <n v="9.0175553269992006E-2"/>
    <n v="153877"/>
    <n v="73454"/>
    <n v="80423"/>
    <n v="3708"/>
    <n v="3320"/>
    <n v="388"/>
    <n v="7393"/>
    <n v="3546"/>
    <n v="3847"/>
    <n v="92.175721341304921"/>
    <n v="150192"/>
    <n v="73228"/>
    <n v="76964"/>
    <n v="95.145782443739932"/>
    <n v="4.6914363676745882E-2"/>
    <n v="45530"/>
    <n v="104104"/>
    <n v="7951"/>
    <n v="0.51372665795742711"/>
    <n v="76629.384605778847"/>
    <n v="0.43735111042803348"/>
    <n v="0.56264888957196657"/>
    <n v="7.6375547529393684"/>
    <n v="112055"/>
    <n v="35211"/>
    <n v="68367"/>
    <n v="6244"/>
    <n v="1281"/>
    <n v="952"/>
    <n v="34533"/>
    <n v="28444"/>
    <n v="6089"/>
    <n v="0.17632409579243047"/>
    <n v="153877"/>
    <n v="3708"/>
    <n v="2.4097168517712198E-2"/>
    <n v="1148"/>
    <n v="3748"/>
    <n v="6912"/>
    <n v="7828"/>
    <n v="6165"/>
    <n v="3957"/>
    <n v="2323"/>
    <n v="1430"/>
    <n v="1022"/>
    <n v="4.4559406944082474"/>
    <n v="34533"/>
    <n v="4.5633162482263341"/>
    <n v="112"/>
    <n v="1545"/>
    <n v="1416"/>
    <n v="7958"/>
    <n v="22284"/>
    <n v="579"/>
    <n v="393"/>
    <n v="246"/>
    <n v="34533"/>
    <n v="31502"/>
    <n v="1115"/>
    <n v="1301"/>
    <n v="282"/>
    <n v="189"/>
    <n v="144"/>
    <n v="34533"/>
    <n v="11489"/>
    <n v="2546"/>
    <n v="47"/>
    <n v="20090"/>
    <n v="61"/>
    <n v="300"/>
    <n v="62539.127646019755"/>
    <n v="0.58176237222367011"/>
    <n v="1.7664263168563404E-3"/>
    <n v="0.40778385891755714"/>
    <n v="0.59221614108244292"/>
    <n v="34533"/>
    <n v="391"/>
    <n v="26954"/>
    <n v="27"/>
    <n v="4286"/>
    <n v="52"/>
    <n v="2591"/>
    <n v="232"/>
    <n v="0.91674630063996754"/>
    <n v="8.3253699360032463E-2"/>
    <n v="34533"/>
    <n v="16355"/>
    <n v="662"/>
    <n v="14872"/>
    <n v="0.43066052761127038"/>
    <n v="2248"/>
    <n v="396"/>
    <n v="0.49277502678597285"/>
    <n v="6.50971534474271E-2"/>
    <n v="0.33773492022123769"/>
    <n v="109189"/>
    <n v="105678"/>
    <n v="3511"/>
    <n v="0.96784474626564942"/>
    <n v="51256"/>
    <n v="50363"/>
    <n v="893"/>
    <n v="0.98257764944591852"/>
    <n v="57933"/>
    <n v="55315"/>
    <n v="2618"/>
    <n v="0.95480986657000333"/>
    <n v="5388"/>
    <n v="5246"/>
    <n v="142"/>
    <n v="0.97364513734224201"/>
    <n v="103801"/>
    <n v="100432"/>
    <n v="3369"/>
    <n v="0.96754366528260805"/>
    <n v="72235"/>
    <n v="25297"/>
    <n v="43707"/>
    <n v="3231"/>
    <n v="4.4729009482937634E-2"/>
    <n v="0.60506679587457601"/>
    <n v="7.8294645620550911"/>
    <n v="35008"/>
    <n v="12251"/>
    <n v="0.3499485831809872"/>
    <n v="21150"/>
    <n v="0.60414762340036565"/>
    <n v="1607"/>
    <n v="4.5903793418647164E-2"/>
    <n v="37227"/>
    <n v="13046"/>
    <n v="22557"/>
    <n v="4.3624251215515622E-2"/>
    <n v="0.6059311789829962"/>
    <n v="1624"/>
    <n v="81908"/>
    <n v="5084"/>
    <n v="48786"/>
    <n v="16157"/>
    <n v="6513"/>
    <n v="213"/>
    <n v="4782"/>
    <n v="69"/>
    <n v="60"/>
    <n v="244"/>
    <n v="5084"/>
    <n v="76824"/>
    <n v="28038"/>
    <n v="53870"/>
    <n v="11881"/>
    <n v="6.2069639107291109E-2"/>
    <n v="0.93793036089270887"/>
    <n v="0.3423108853836011"/>
    <n v="0.14505298627728672"/>
    <n v="0.64012062313815499"/>
    <n v="39063"/>
    <n v="1739"/>
    <n v="20682"/>
    <n v="9850"/>
    <n v="4105"/>
    <n v="141"/>
    <n v="2358"/>
    <n v="25"/>
    <n v="34"/>
    <n v="129"/>
    <n v="4.4517830171773798E-2"/>
    <n v="0.9554821698282262"/>
    <n v="0.42602974681924072"/>
    <n v="0.17387297442592733"/>
    <n v="42845"/>
    <n v="3345"/>
    <n v="28104"/>
    <n v="6307"/>
    <n v="2408"/>
    <n v="72"/>
    <n v="2424"/>
    <n v="44"/>
    <n v="26"/>
    <n v="115"/>
    <n v="7.8072120434122996E-2"/>
    <n v="0.92192787956587696"/>
    <n v="0.26598202824133504"/>
    <n v="127908"/>
    <n v="2000"/>
    <n v="22665"/>
    <n v="1668"/>
    <n v="27356"/>
    <n v="12572"/>
    <n v="3600"/>
    <n v="399"/>
    <n v="15740"/>
    <n v="28760"/>
    <n v="7571"/>
    <n v="687"/>
    <n v="4890"/>
    <n v="0.32313850580104447"/>
    <n v="9.8289395503017796E-2"/>
    <n v="10.174037543748012"/>
    <n v="0.13907786540430436"/>
    <n v="61771"/>
    <n v="1035"/>
    <n v="16238"/>
    <n v="1201"/>
    <n v="19846"/>
    <n v="5696"/>
    <n v="2287"/>
    <n v="241"/>
    <n v="7685"/>
    <n v="1044"/>
    <n v="3091"/>
    <n v="383"/>
    <n v="3024"/>
    <n v="0.74959123213158274"/>
    <n v="66137"/>
    <n v="965"/>
    <n v="6427"/>
    <n v="467"/>
    <n v="7510"/>
    <n v="6876"/>
    <n v="1313"/>
    <n v="158"/>
    <n v="8055"/>
    <n v="27716"/>
    <n v="4480"/>
    <n v="304"/>
    <n v="1866"/>
    <n v="0.35620000907207766"/>
    <n v="127908"/>
    <n v="84013"/>
    <n v="60"/>
    <n v="940"/>
    <n v="5117"/>
    <n v="791"/>
    <n v="1389"/>
    <n v="3"/>
    <n v="21"/>
    <n v="35574"/>
    <n v="0.27812177502579977"/>
    <n v="0.72187822497420018"/>
    <n v="6229"/>
    <n v="5158"/>
    <n v="2"/>
    <n v="23"/>
    <n v="70"/>
    <n v="84"/>
    <n v="19"/>
    <n v="0"/>
    <n v="0"/>
    <n v="873"/>
    <n v="0.14015090704768021"/>
    <n v="121679"/>
    <n v="78855"/>
    <n v="58"/>
    <n v="917"/>
    <n v="5047"/>
    <n v="707"/>
    <n v="1370"/>
    <n v="3"/>
    <n v="21"/>
    <n v="34701"/>
    <n v="0.28518478948709308"/>
    <n v="157585"/>
    <n v="151686"/>
    <n v="5899"/>
    <n v="3.7433765904115242E-2"/>
    <n v="3356"/>
    <n v="1394"/>
    <n v="2300"/>
    <n v="2097"/>
    <n v="76774"/>
    <n v="74077"/>
    <n v="2697"/>
    <n v="3.5129080157344936E-2"/>
    <n v="80811"/>
    <n v="77609"/>
    <n v="3202"/>
    <n v="3.9623318607615303E-2"/>
    <n v="34533"/>
    <n v="745"/>
    <n v="23454"/>
    <n v="4626"/>
    <n v="175"/>
    <n v="183"/>
    <n v="5350"/>
    <n v="0.15492427533084296"/>
    <n v="0.84507572466915704"/>
    <n v="0.70075000723945213"/>
    <n v="34533"/>
    <n v="480"/>
    <n v="21576"/>
    <n v="2830"/>
    <n v="1455"/>
    <n v="434"/>
    <n v="5982"/>
    <n v="421"/>
    <n v="505"/>
    <n v="7"/>
    <n v="843"/>
    <n v="0.1979845365302754"/>
    <n v="0.73526771493933341"/>
    <n v="34533"/>
    <n v="506"/>
    <n v="23274"/>
    <n v="3126"/>
    <n v="1541"/>
    <n v="307"/>
    <n v="4642"/>
    <n v="286"/>
    <n v="24"/>
    <n v="2"/>
    <n v="825"/>
    <n v="0.78811571540265835"/>
    <n v="0.71800886108939277"/>
    <n v="34533"/>
    <n v="7782"/>
    <n v="83"/>
    <n v="6983"/>
    <n v="9029"/>
    <n v="6348"/>
    <n v="83"/>
    <n v="2350"/>
    <n v="1875"/>
    <n v="0.22534966553731214"/>
    <n v="34676.130483884983"/>
    <n v="0.47722468363594245"/>
    <n v="34533"/>
    <n v="2926"/>
    <n v="3"/>
    <n v="8"/>
    <n v="9"/>
    <n v="24603"/>
    <n v="6469"/>
    <n v="88"/>
    <n v="3"/>
    <n v="424"/>
    <n v="34533"/>
    <n v="1.1180030695276981"/>
    <n v="0.30167817206673497"/>
    <n v="0.89445192706174892"/>
    <n v="0.18162850355641635"/>
    <n v="20067"/>
    <n v="0.58109634262878984"/>
    <n v="0.3616392438140893"/>
    <n v="12573"/>
    <n v="14466"/>
    <n v="1707"/>
    <n v="8437"/>
    <n v="378"/>
    <n v="1047"/>
    <n v="0.24431703008716299"/>
    <n v="0.36408652593171748"/>
    <n v="0.41890365737121016"/>
    <n v="3.0318825471288332E-2"/>
    <n v="34533"/>
    <n v="523"/>
    <n v="16465"/>
    <n v="8457"/>
    <n v="667"/>
    <n v="3289"/>
    <n v="1528"/>
    <n v="12736"/>
    <n v="0.55549763993860946"/>
    <n v="29753"/>
    <n v="29706"/>
    <n v="0.36125940969730874"/>
    <n v="0.7583319868040127"/>
    <n v="2252701"/>
    <n v="92176019.517999992"/>
    <n v="2012711.6519633357"/>
    <n v="3937"/>
    <n v="3937"/>
    <n v="4.7878485692395625E-2"/>
    <n v="0.31662941325882654"/>
    <n v="124657"/>
    <n v="5100715.1260000002"/>
    <n v="1209276.6232977884"/>
    <n v="4836"/>
    <n v="4836"/>
    <n v="5.8811368252076515E-2"/>
    <n v="8.1075268817204296E-2"/>
    <n v="39208"/>
    <n v="1604312.9439999999"/>
    <n v="395326.68298901274"/>
    <n v="20957"/>
    <n v="20957"/>
    <n v="0.25486142358535308"/>
    <n v="0.63343131173354961"/>
    <n v="1327482"/>
    <n v="54317908.475999996"/>
    <n v="2747847.2714028447"/>
    <n v="590"/>
    <n v="590"/>
    <n v="7.1750842160308408E-3"/>
    <n v="0.19233898305084746"/>
    <n v="11348"/>
    <n v="90014.366362477493"/>
    <m/>
    <m/>
    <n v="0"/>
    <m/>
    <n v="0"/>
    <m/>
    <n v="6856"/>
    <n v="6856"/>
    <n v="8.3376910822216002E-2"/>
    <n v="0.24187572928821471"/>
    <n v="165830"/>
    <n v="60.256081680280047"/>
    <n v="15347"/>
    <n v="8328"/>
    <n v="8328"/>
    <n v="0.10127813788322855"/>
    <n v="0.15659221902017292"/>
    <n v="130410"/>
    <n v="1958102.0214079034"/>
    <n v="3450"/>
    <n v="3450"/>
    <n v="4.1956000924248137E-2"/>
    <n v="0.1336"/>
    <n v="46092"/>
    <n v="811173.38783108396"/>
    <n v="3569"/>
    <n v="3569"/>
    <n v="4.3403178927142495E-2"/>
    <n v="0.12539927150462316"/>
    <n v="44755"/>
    <n v="385634.85158131161"/>
    <n v="82276"/>
    <n v="82229"/>
    <n v="0.10575900338643855"/>
    <n v="2.4162497608109907E-3"/>
    <n v="0.20943609169707278"/>
    <n v="0.1258333102593554"/>
    <n v="0.28593186338524801"/>
    <n v="9.3665960889906738E-3"/>
    <n v="0.20375359486182359"/>
    <n v="8.4408009398810213E-2"/>
    <n v="4.0127882232204558E-2"/>
    <n v="6.270047791389904E-6"/>
    <n v="9610147.1129174381"/>
    <n v="60.983895122742886"/>
    <n v="47"/>
    <n v="5.712479945549127E-4"/>
    <n v="1.9153216004667217"/>
    <n v="0.52180727861154297"/>
    <n v="-1.7180280000000001"/>
    <n v="113"/>
    <b v="0"/>
    <b v="0"/>
    <b v="0"/>
    <b v="0"/>
    <b v="0"/>
    <b v="1"/>
    <b v="0"/>
    <b v="0"/>
    <m/>
    <m/>
    <m/>
    <m/>
    <m/>
    <m/>
    <m/>
    <m/>
    <m/>
    <n v="0"/>
    <n v="0"/>
    <n v="0"/>
    <n v="0"/>
    <n v="0"/>
    <n v="0"/>
    <n v="0"/>
    <n v="0"/>
    <n v="0"/>
    <n v="0"/>
    <n v="0"/>
    <n v="620"/>
    <n v="1"/>
    <m/>
    <m/>
    <m/>
    <m/>
    <m/>
    <m/>
    <n v="67"/>
    <m/>
    <n v="1"/>
    <m/>
    <m/>
    <m/>
    <m/>
    <m/>
    <m/>
    <m/>
    <n v="1"/>
    <n v="1"/>
    <m/>
    <m/>
    <n v="1"/>
    <n v="63"/>
    <m/>
    <m/>
    <m/>
    <m/>
    <m/>
    <m/>
    <n v="1"/>
    <m/>
    <m/>
    <m/>
    <m/>
    <m/>
    <m/>
    <n v="4"/>
    <m/>
    <m/>
    <n v="6"/>
    <n v="118"/>
    <n v="1"/>
    <m/>
    <m/>
    <m/>
    <m/>
    <m/>
    <n v="2"/>
    <m/>
    <m/>
    <m/>
    <m/>
    <m/>
    <m/>
    <n v="2"/>
    <m/>
    <n v="1"/>
    <n v="6"/>
    <n v="118"/>
    <n v="1"/>
    <m/>
    <m/>
    <m/>
    <m/>
    <n v="2"/>
    <m/>
    <m/>
    <n v="2"/>
    <m/>
    <m/>
    <m/>
    <n v="6"/>
    <m/>
    <n v="1"/>
    <n v="6"/>
    <n v="55"/>
    <m/>
    <m/>
    <m/>
    <m/>
    <m/>
    <m/>
    <m/>
    <m/>
    <n v="1"/>
    <m/>
    <m/>
    <m/>
    <m/>
    <n v="2"/>
    <n v="0"/>
    <n v="0"/>
    <n v="1"/>
    <n v="13"/>
    <n v="0"/>
    <n v="2"/>
    <n v="13"/>
    <n v="421"/>
    <n v="0"/>
    <n v="3"/>
    <n v="0"/>
    <n v="0"/>
    <n v="0"/>
    <n v="0"/>
    <n v="0"/>
    <n v="6"/>
    <n v="0"/>
    <n v="0"/>
  </r>
  <r>
    <s v="MMR010"/>
    <s v="Mandalay"/>
    <s v="MMR010D002"/>
    <s v="Pyinoolwin"/>
    <s v="MMR010011"/>
    <s v="Mogoke"/>
    <n v="29"/>
    <n v="5"/>
    <x v="2"/>
    <n v="91405.810667025769"/>
    <n v="0.45314772647741969"/>
    <n v="0.46431028603222274"/>
    <n v="0.89139316169010996"/>
    <n v="0.14363788919881171"/>
    <n v="0.49795904483298181"/>
    <n v="0.44448800948299444"/>
    <n v="4.5110222146565668E-2"/>
    <n v="0.2755979232275087"/>
    <n v="0.5087525179447896"/>
    <n v="0.89780690555224563"/>
    <n v="0.72826056118251203"/>
    <n v="0.23077877708345501"/>
    <n v="0.30967741935483872"/>
    <n v="91405.810667025769"/>
    <n v="167149"/>
    <n v="84892"/>
    <n v="82257"/>
    <n v="3.246478239540951E-3"/>
    <n v="103.20337478877177"/>
    <n v="1178.5076338599999"/>
    <n v="141.83107109160767"/>
    <n v="0.12248674021020931"/>
    <n v="156953"/>
    <n v="75765"/>
    <n v="81188"/>
    <n v="10196"/>
    <n v="9127"/>
    <n v="1069"/>
    <n v="77609"/>
    <n v="37664"/>
    <n v="39945"/>
    <n v="94.289648266366257"/>
    <n v="89540"/>
    <n v="47228"/>
    <n v="42312"/>
    <n v="111.61845339383628"/>
    <n v="0.46431028603222274"/>
    <n v="48747"/>
    <n v="109670"/>
    <n v="8732"/>
    <n v="0.52410868970548008"/>
    <n v="79544.756624418704"/>
    <n v="0.44448800948299444"/>
    <n v="0.55551199051700562"/>
    <n v="7.9620680222485642"/>
    <n v="118402"/>
    <n v="39935"/>
    <n v="67747"/>
    <n v="7985"/>
    <n v="1377"/>
    <n v="1358"/>
    <n v="35247"/>
    <n v="25235"/>
    <n v="10012"/>
    <n v="0.28405254347887765"/>
    <n v="156953"/>
    <n v="10196"/>
    <n v="6.4962122418813273E-2"/>
    <n v="1994"/>
    <n v="4167"/>
    <n v="6292"/>
    <n v="7321"/>
    <n v="6058"/>
    <n v="4065"/>
    <n v="2399"/>
    <n v="1555"/>
    <n v="1396"/>
    <n v="4.452946350043975"/>
    <n v="35247"/>
    <n v="4.7422191959599402"/>
    <n v="186"/>
    <n v="3226"/>
    <n v="4842"/>
    <n v="6602"/>
    <n v="19299"/>
    <n v="230"/>
    <n v="52"/>
    <n v="810"/>
    <n v="35247"/>
    <n v="29604"/>
    <n v="3232"/>
    <n v="1527"/>
    <n v="609"/>
    <n v="214"/>
    <n v="61"/>
    <n v="35247"/>
    <n v="1443"/>
    <n v="66"/>
    <n v="81"/>
    <n v="33399"/>
    <n v="110"/>
    <n v="148"/>
    <n v="6719.4960422163585"/>
    <n v="0.94757000595795382"/>
    <n v="3.120832978693222E-3"/>
    <n v="4.5110222146565668E-2"/>
    <n v="0.95488977785343432"/>
    <n v="35247"/>
    <n v="187"/>
    <n v="20652"/>
    <n v="668"/>
    <n v="6777"/>
    <n v="194"/>
    <n v="6631"/>
    <n v="138"/>
    <n v="0.80245127244871906"/>
    <n v="0.19754872755128094"/>
    <n v="35247"/>
    <n v="2672"/>
    <n v="7042"/>
    <n v="19669"/>
    <n v="0.55803330779924532"/>
    <n v="5551"/>
    <n v="313"/>
    <n v="0.2755979232275087"/>
    <n v="0.15748858058841889"/>
    <n v="0.57621925270235763"/>
    <n v="109413"/>
    <n v="97530"/>
    <n v="11883"/>
    <n v="0.89139316169010996"/>
    <n v="51873"/>
    <n v="47741"/>
    <n v="4132"/>
    <n v="0.92034391687390349"/>
    <n v="57540"/>
    <n v="49789"/>
    <n v="7751"/>
    <n v="0.86529370872436562"/>
    <n v="53645"/>
    <n v="49101"/>
    <n v="4544"/>
    <n v="0.9152949948737068"/>
    <n v="55768"/>
    <n v="48429"/>
    <n v="7339"/>
    <n v="0.86840123368239863"/>
    <n v="71627"/>
    <n v="34838"/>
    <n v="32976"/>
    <n v="3813"/>
    <n v="5.3234115626788779E-2"/>
    <n v="0.46038505033018273"/>
    <n v="9.1366378179910832"/>
    <n v="35223"/>
    <n v="16946"/>
    <n v="0.48110609544899641"/>
    <n v="16360"/>
    <n v="0.46446923884961533"/>
    <n v="1917"/>
    <n v="5.4424665701388299E-2"/>
    <n v="36404"/>
    <n v="17892"/>
    <n v="16616"/>
    <n v="5.2082188770464784E-2"/>
    <n v="0.45643335897154158"/>
    <n v="1896"/>
    <n v="88194"/>
    <n v="12668"/>
    <n v="31609"/>
    <n v="21387"/>
    <n v="12687"/>
    <n v="304"/>
    <n v="8021"/>
    <n v="177"/>
    <n v="70"/>
    <n v="1271"/>
    <n v="12668"/>
    <n v="75526"/>
    <n v="43917"/>
    <n v="44277"/>
    <n v="22530"/>
    <n v="0.14363788919881171"/>
    <n v="0.85636211080118829"/>
    <n v="0.49795904483298181"/>
    <n v="0.25545955507177359"/>
    <n v="0.67716057781708505"/>
    <n v="43792"/>
    <n v="4733"/>
    <n v="15332"/>
    <n v="12383"/>
    <n v="6707"/>
    <n v="214"/>
    <n v="3538"/>
    <n v="68"/>
    <n v="42"/>
    <n v="775"/>
    <n v="0.10807910120569968"/>
    <n v="0.89192089879430037"/>
    <n v="0.54181128973328463"/>
    <n v="0.25904274753379614"/>
    <n v="44402"/>
    <n v="7935"/>
    <n v="16277"/>
    <n v="9004"/>
    <n v="5980"/>
    <n v="90"/>
    <n v="4483"/>
    <n v="109"/>
    <n v="28"/>
    <n v="496"/>
    <n v="0.17870816629881536"/>
    <n v="0.82129183370118464"/>
    <n v="0.45470924733120127"/>
    <n v="136984"/>
    <n v="2034"/>
    <n v="25622"/>
    <n v="1282"/>
    <n v="34408"/>
    <n v="6628"/>
    <n v="4034"/>
    <n v="535"/>
    <n v="24705"/>
    <n v="24062"/>
    <n v="8900"/>
    <n v="975"/>
    <n v="3799"/>
    <n v="0.22404076388483327"/>
    <n v="4.8385212871576246E-2"/>
    <n v="20.667471333735666"/>
    <n v="0.28252183894946709"/>
    <n v="69587"/>
    <n v="878"/>
    <n v="21043"/>
    <n v="889"/>
    <n v="20928"/>
    <n v="3260"/>
    <n v="2617"/>
    <n v="338"/>
    <n v="11934"/>
    <n v="802"/>
    <n v="3639"/>
    <n v="576"/>
    <n v="2683"/>
    <n v="0.71299236926437404"/>
    <n v="67397"/>
    <n v="1156"/>
    <n v="4579"/>
    <n v="393"/>
    <n v="13480"/>
    <n v="3368"/>
    <n v="1417"/>
    <n v="197"/>
    <n v="12771"/>
    <n v="23260"/>
    <n v="5261"/>
    <n v="399"/>
    <n v="1116"/>
    <n v="0.36193005623395702"/>
    <n v="136984"/>
    <n v="96759"/>
    <n v="176"/>
    <n v="809"/>
    <n v="6389"/>
    <n v="974"/>
    <n v="161"/>
    <n v="76"/>
    <n v="27"/>
    <n v="31613"/>
    <n v="0.23077877708345501"/>
    <n v="0.76922122291654493"/>
    <n v="64597"/>
    <n v="46925"/>
    <n v="121"/>
    <n v="403"/>
    <n v="2428"/>
    <n v="521"/>
    <n v="70"/>
    <n v="54"/>
    <n v="14"/>
    <n v="14061"/>
    <n v="0.21767264733656361"/>
    <n v="72387"/>
    <n v="49834"/>
    <n v="55"/>
    <n v="406"/>
    <n v="3961"/>
    <n v="453"/>
    <n v="91"/>
    <n v="22"/>
    <n v="13"/>
    <n v="17552"/>
    <n v="0.24247447746142264"/>
    <n v="167149"/>
    <n v="161403"/>
    <n v="5746"/>
    <n v="3.4376514367420688E-2"/>
    <n v="2810"/>
    <n v="1559"/>
    <n v="1867"/>
    <n v="1473"/>
    <n v="84892"/>
    <n v="82129"/>
    <n v="2763"/>
    <n v="3.2547236488715076E-2"/>
    <n v="82257"/>
    <n v="79274"/>
    <n v="2983"/>
    <n v="3.6264390872509329E-2"/>
    <n v="35247"/>
    <n v="693"/>
    <n v="30952"/>
    <n v="2537"/>
    <n v="60"/>
    <n v="98"/>
    <n v="907"/>
    <n v="2.5732686469770477E-2"/>
    <n v="0.97426731353022955"/>
    <n v="0.89780690555224563"/>
    <n v="35247"/>
    <n v="20941"/>
    <n v="350"/>
    <n v="1162"/>
    <n v="122"/>
    <n v="2324"/>
    <n v="273"/>
    <n v="5435"/>
    <n v="3216"/>
    <n v="142"/>
    <n v="1282"/>
    <n v="0.22787754986239964"/>
    <n v="0.72826056118251203"/>
    <n v="35247"/>
    <n v="23846"/>
    <n v="381"/>
    <n v="1230"/>
    <n v="142"/>
    <n v="2431"/>
    <n v="273"/>
    <n v="5474"/>
    <n v="53"/>
    <n v="78"/>
    <n v="1339"/>
    <n v="0.879053536471189"/>
    <n v="0.81303373336737883"/>
    <n v="35247"/>
    <n v="17932"/>
    <n v="92"/>
    <n v="7847"/>
    <n v="1168"/>
    <n v="362"/>
    <n v="4621"/>
    <n v="2996"/>
    <n v="229"/>
    <n v="0.5087525179447896"/>
    <n v="79850.233948988563"/>
    <n v="0.60402303742162455"/>
    <n v="35247"/>
    <n v="6688"/>
    <n v="26"/>
    <n v="2"/>
    <n v="75"/>
    <n v="15376"/>
    <n v="12865"/>
    <n v="165"/>
    <n v="3"/>
    <n v="47"/>
    <n v="35247"/>
    <n v="1.5096887678383977"/>
    <n v="0.40736931792465519"/>
    <n v="0.6623881831165902"/>
    <n v="0.13450535555122595"/>
    <n v="12554"/>
    <n v="0.35617215649558825"/>
    <n v="0.22624303916091479"/>
    <n v="9219"/>
    <n v="22693"/>
    <n v="1585"/>
    <n v="14888"/>
    <n v="1394"/>
    <n v="3433"/>
    <n v="0.42239055806167902"/>
    <n v="0.26155417482338922"/>
    <n v="0.64382784350441169"/>
    <n v="9.7398360144125742E-2"/>
    <n v="35247"/>
    <n v="1418"/>
    <n v="24334"/>
    <n v="5815"/>
    <n v="294"/>
    <n v="5"/>
    <n v="3"/>
    <n v="1712"/>
    <n v="0.73904162056345224"/>
    <n v="3408"/>
    <n v="3399"/>
    <n v="0.55959828778399734"/>
    <n v="0.73436598999705793"/>
    <n v="249611"/>
    <n v="10213582.898"/>
    <n v="230297.14216061999"/>
    <n v="1435"/>
    <n v="1435"/>
    <n v="0.23625288113269674"/>
    <n v="0.5371010452961672"/>
    <n v="77074"/>
    <n v="3153713.932"/>
    <n v="440770.11796604679"/>
    <m/>
    <m/>
    <n v="0"/>
    <n v="0"/>
    <m/>
    <n v="0"/>
    <n v="0"/>
    <n v="1200"/>
    <n v="1200"/>
    <n v="0.19756338491932829"/>
    <n v="0.34299999999999997"/>
    <n v="41160"/>
    <n v="1684184.88"/>
    <n v="157342.020598531"/>
    <n v="40"/>
    <n v="40"/>
    <n v="6.5854461639776093E-3"/>
    <n v="0.15625"/>
    <n v="625"/>
    <n v="6102.6689059306782"/>
    <m/>
    <m/>
    <n v="0"/>
    <m/>
    <n v="0"/>
    <m/>
    <m/>
    <m/>
    <n v="0"/>
    <n v="0"/>
    <m/>
    <n v="0"/>
    <n v="0"/>
    <m/>
    <m/>
    <n v="0"/>
    <n v="0"/>
    <m/>
    <n v="0"/>
    <m/>
    <m/>
    <n v="0"/>
    <n v="0"/>
    <m/>
    <n v="0"/>
    <m/>
    <m/>
    <n v="0"/>
    <n v="0"/>
    <m/>
    <n v="0"/>
    <n v="6083"/>
    <n v="6074"/>
    <n v="7.8120880293962927E-3"/>
    <n v="1.7848084066650401E-4"/>
    <n v="0.27596626059389096"/>
    <n v="0.52817711976548243"/>
    <n v="0.1885437598204309"/>
    <n v="7.3128598201957253E-3"/>
    <n v="0"/>
    <n v="0"/>
    <n v="0"/>
    <n v="0"/>
    <n v="834511.94963112846"/>
    <n v="4.9926230466896513"/>
    <n v="9"/>
    <n v="1.4795331251027453E-3"/>
    <n v="27.478053591977641"/>
    <n v="3.6338835410322526E-2"/>
    <n v="1.632136"/>
    <n v="266"/>
    <b v="0"/>
    <b v="0"/>
    <b v="0"/>
    <b v="0"/>
    <b v="0"/>
    <b v="1"/>
    <b v="0"/>
    <b v="1"/>
    <n v="1"/>
    <m/>
    <n v="2"/>
    <m/>
    <n v="3"/>
    <n v="0"/>
    <m/>
    <m/>
    <m/>
    <n v="8.2644628099173556E-3"/>
    <n v="2.4875621890547263E-3"/>
    <n v="0"/>
    <n v="0"/>
    <n v="0"/>
    <n v="0"/>
    <n v="0"/>
    <n v="2.0833333333333332E-2"/>
    <n v="0"/>
    <n v="6.2189054726368158E-4"/>
    <n v="5.208333333333333E-3"/>
    <n v="192"/>
    <n v="0.30967741935483872"/>
    <m/>
    <m/>
    <m/>
    <n v="1"/>
    <m/>
    <m/>
    <n v="94"/>
    <m/>
    <n v="1"/>
    <m/>
    <m/>
    <m/>
    <m/>
    <m/>
    <m/>
    <m/>
    <n v="3"/>
    <n v="7"/>
    <m/>
    <m/>
    <m/>
    <n v="102"/>
    <m/>
    <m/>
    <m/>
    <m/>
    <m/>
    <m/>
    <m/>
    <m/>
    <n v="38"/>
    <m/>
    <m/>
    <m/>
    <m/>
    <n v="9"/>
    <m/>
    <m/>
    <m/>
    <n v="134"/>
    <m/>
    <m/>
    <m/>
    <m/>
    <m/>
    <m/>
    <m/>
    <m/>
    <n v="38"/>
    <m/>
    <m/>
    <m/>
    <m/>
    <n v="2"/>
    <m/>
    <n v="1"/>
    <m/>
    <n v="124"/>
    <m/>
    <m/>
    <m/>
    <m/>
    <m/>
    <n v="2"/>
    <m/>
    <n v="38"/>
    <m/>
    <m/>
    <m/>
    <m/>
    <n v="4"/>
    <m/>
    <n v="1"/>
    <m/>
    <n v="71"/>
    <m/>
    <m/>
    <m/>
    <m/>
    <m/>
    <m/>
    <m/>
    <m/>
    <n v="2"/>
    <m/>
    <m/>
    <m/>
    <m/>
    <n v="0"/>
    <n v="0"/>
    <n v="0"/>
    <n v="3"/>
    <n v="23"/>
    <n v="0"/>
    <n v="2"/>
    <n v="0"/>
    <n v="525"/>
    <n v="0"/>
    <n v="1"/>
    <n v="0"/>
    <n v="0"/>
    <n v="0"/>
    <n v="0"/>
    <n v="0"/>
    <n v="4"/>
    <n v="0"/>
    <n v="114"/>
  </r>
  <r>
    <s v="MMR010"/>
    <s v="Mandalay"/>
    <s v="MMR010D002"/>
    <s v="Pyinoolwin"/>
    <s v="MMR010012"/>
    <s v="Thabeikkyin"/>
    <n v="22"/>
    <n v="5"/>
    <x v="4"/>
    <n v="85452.956366068611"/>
    <n v="0.47799687012945097"/>
    <n v="8.4085716729178625E-2"/>
    <n v="0.93542681109013215"/>
    <n v="0.15468854311097416"/>
    <n v="0.31206028860473478"/>
    <n v="0.50714041226135242"/>
    <n v="0.54084065055369479"/>
    <n v="0.46585800066383032"/>
    <n v="0.12054554781086871"/>
    <n v="0.67179626444585261"/>
    <n v="0.59189523550888623"/>
    <n v="0.35162497077390692"/>
    <n v="1"/>
    <n v="85452.956366068611"/>
    <n v="163702"/>
    <n v="83228"/>
    <n v="80474"/>
    <n v="3.1795283296300473E-3"/>
    <n v="103.42222332678878"/>
    <n v="2581.4503324299999"/>
    <n v="63.414739359289626"/>
    <n v="5.4765607039535744E-2"/>
    <n v="151500"/>
    <n v="74256"/>
    <n v="77244"/>
    <n v="12202"/>
    <n v="8972"/>
    <n v="3230"/>
    <n v="13765"/>
    <n v="6758"/>
    <n v="7007"/>
    <n v="96.446410732125017"/>
    <n v="149937"/>
    <n v="76470"/>
    <n v="73467"/>
    <n v="104.08754951202582"/>
    <n v="8.4085716729178625E-2"/>
    <n v="53339"/>
    <n v="105176"/>
    <n v="5187"/>
    <n v="0.5564577470145281"/>
    <n v="72608.753898227718"/>
    <n v="0.50714041226135242"/>
    <n v="0.49285958773864758"/>
    <n v="4.9317334753175635"/>
    <n v="110363"/>
    <n v="32537"/>
    <n v="69535"/>
    <n v="5973"/>
    <n v="1575"/>
    <n v="743"/>
    <n v="33141"/>
    <n v="27843"/>
    <n v="5298"/>
    <n v="0.15986240608309948"/>
    <n v="151500"/>
    <n v="12202"/>
    <n v="8.0541254125412548E-2"/>
    <n v="1124"/>
    <n v="3501"/>
    <n v="6187"/>
    <n v="7016"/>
    <n v="5953"/>
    <n v="4196"/>
    <n v="2497"/>
    <n v="1486"/>
    <n v="1181"/>
    <n v="4.5713768443921428"/>
    <n v="33141"/>
    <n v="4.9395612685193564"/>
    <n v="641"/>
    <n v="1147"/>
    <n v="1185"/>
    <n v="5226"/>
    <n v="23348"/>
    <n v="862"/>
    <n v="398"/>
    <n v="334"/>
    <n v="33141"/>
    <n v="29331"/>
    <n v="1230"/>
    <n v="1226"/>
    <n v="912"/>
    <n v="323"/>
    <n v="119"/>
    <n v="33141"/>
    <n v="16007"/>
    <n v="1887"/>
    <n v="30"/>
    <n v="14776"/>
    <n v="39"/>
    <n v="402"/>
    <n v="81800.217253552997"/>
    <n v="0.44585256932500528"/>
    <n v="1.176790078754413E-3"/>
    <n v="0.54084065055369479"/>
    <n v="0.45915934944630521"/>
    <n v="33141"/>
    <n v="339"/>
    <n v="26560"/>
    <n v="17"/>
    <n v="3109"/>
    <n v="54"/>
    <n v="2688"/>
    <n v="374"/>
    <n v="0.90597749011798079"/>
    <n v="9.4022509882019212E-2"/>
    <n v="33141"/>
    <n v="14227"/>
    <n v="1212"/>
    <n v="14771"/>
    <n v="0.44570169880208804"/>
    <n v="2607"/>
    <n v="324"/>
    <n v="0.46585800066383032"/>
    <n v="7.8663890649044985E-2"/>
    <n v="0.27659092966416221"/>
    <n v="100630"/>
    <n v="94132"/>
    <n v="6498"/>
    <n v="0.93542681109013215"/>
    <n v="49063"/>
    <n v="47382"/>
    <n v="1681"/>
    <n v="0.96573792878543907"/>
    <n v="51567"/>
    <n v="46750"/>
    <n v="4817"/>
    <n v="0.90658754629898963"/>
    <n v="9080"/>
    <n v="8576"/>
    <n v="504"/>
    <n v="0.94449339207048455"/>
    <n v="91550"/>
    <n v="85556"/>
    <n v="5994"/>
    <n v="0.93452758055707263"/>
    <n v="74595"/>
    <n v="28530"/>
    <n v="40628"/>
    <n v="5437"/>
    <n v="7.2886922715999738E-2"/>
    <n v="0.54464776459548225"/>
    <n v="5.2473790693397095"/>
    <n v="36789"/>
    <n v="14037"/>
    <n v="0.38155426893908506"/>
    <n v="19914"/>
    <n v="0.54130310690695593"/>
    <n v="2838"/>
    <n v="7.7142624153959061E-2"/>
    <n v="37806"/>
    <n v="14493"/>
    <n v="20714"/>
    <n v="6.8745701740464474E-2"/>
    <n v="0.54790244934666454"/>
    <n v="2599"/>
    <n v="77892"/>
    <n v="12049"/>
    <n v="41536"/>
    <n v="14348"/>
    <n v="5306"/>
    <n v="130"/>
    <n v="3541"/>
    <n v="270"/>
    <n v="34"/>
    <n v="678"/>
    <n v="12049"/>
    <n v="65843"/>
    <n v="24307"/>
    <n v="53585"/>
    <n v="9959"/>
    <n v="0.15468854311097416"/>
    <n v="0.84531145688902587"/>
    <n v="0.31206028860473478"/>
    <n v="0.12785651928310995"/>
    <n v="0.57868587274688033"/>
    <n v="39422"/>
    <n v="5157"/>
    <n v="19088"/>
    <n v="9079"/>
    <n v="3440"/>
    <n v="92"/>
    <n v="1936"/>
    <n v="197"/>
    <n v="27"/>
    <n v="406"/>
    <n v="0.13081528080767085"/>
    <n v="0.8691847191923292"/>
    <n v="0.38498807772309879"/>
    <n v="0.15468520115671452"/>
    <n v="38470"/>
    <n v="6892"/>
    <n v="22448"/>
    <n v="5269"/>
    <n v="1866"/>
    <n v="38"/>
    <n v="1605"/>
    <n v="73"/>
    <n v="7"/>
    <n v="272"/>
    <n v="0.17915258643098519"/>
    <n v="0.82084741356901481"/>
    <n v="0.23732778788666492"/>
    <n v="128310"/>
    <n v="3187"/>
    <n v="29091"/>
    <n v="2544"/>
    <n v="26889"/>
    <n v="12215"/>
    <n v="2263"/>
    <n v="473"/>
    <n v="17293"/>
    <n v="25492"/>
    <n v="4774"/>
    <n v="585"/>
    <n v="3504"/>
    <n v="0.29387421089548749"/>
    <n v="9.5199127114020732E-2"/>
    <n v="10.504297994269342"/>
    <n v="0.1435924859065843"/>
    <n v="65422"/>
    <n v="2546"/>
    <n v="20398"/>
    <n v="1970"/>
    <n v="18819"/>
    <n v="5908"/>
    <n v="1475"/>
    <n v="317"/>
    <n v="8625"/>
    <n v="874"/>
    <n v="1810"/>
    <n v="324"/>
    <n v="2356"/>
    <n v="0.78132738222616249"/>
    <n v="62888"/>
    <n v="641"/>
    <n v="8693"/>
    <n v="574"/>
    <n v="8070"/>
    <n v="6307"/>
    <n v="788"/>
    <n v="156"/>
    <n v="8668"/>
    <n v="24618"/>
    <n v="2964"/>
    <n v="261"/>
    <n v="1148"/>
    <n v="0.3986929143874825"/>
    <n v="128310"/>
    <n v="78161"/>
    <n v="55"/>
    <n v="502"/>
    <n v="3445"/>
    <n v="368"/>
    <n v="628"/>
    <n v="5"/>
    <n v="29"/>
    <n v="45117"/>
    <n v="0.35162497077390692"/>
    <n v="0.64837502922609302"/>
    <n v="11101"/>
    <n v="7134"/>
    <n v="1"/>
    <n v="57"/>
    <n v="316"/>
    <n v="60"/>
    <n v="24"/>
    <n v="0"/>
    <n v="0"/>
    <n v="3509"/>
    <n v="0.31609764886046304"/>
    <n v="117209"/>
    <n v="71027"/>
    <n v="54"/>
    <n v="445"/>
    <n v="3129"/>
    <n v="308"/>
    <n v="604"/>
    <n v="5"/>
    <n v="29"/>
    <n v="41608"/>
    <n v="0.35498980453719425"/>
    <n v="163702"/>
    <n v="160900"/>
    <n v="2802"/>
    <n v="1.711646772794468E-2"/>
    <n v="1061"/>
    <n v="676"/>
    <n v="1280"/>
    <n v="852"/>
    <n v="83228"/>
    <n v="81955"/>
    <n v="1273"/>
    <n v="1.5295333301292836E-2"/>
    <n v="80474"/>
    <n v="78945"/>
    <n v="1529"/>
    <n v="1.8999925441757586E-2"/>
    <n v="33141"/>
    <n v="285"/>
    <n v="21979"/>
    <n v="2509"/>
    <n v="220"/>
    <n v="204"/>
    <n v="7944"/>
    <n v="0.23970308681089889"/>
    <n v="0.76029691318910109"/>
    <n v="0.67179626444585261"/>
    <n v="33141"/>
    <n v="1901"/>
    <n v="9760"/>
    <n v="7017"/>
    <n v="3580"/>
    <n v="205"/>
    <n v="8576"/>
    <n v="424"/>
    <n v="938"/>
    <n v="15"/>
    <n v="725"/>
    <n v="0.27775263269062489"/>
    <n v="0.59189523550888623"/>
    <n v="33141"/>
    <n v="2702"/>
    <n v="10236"/>
    <n v="7380"/>
    <n v="3675"/>
    <n v="306"/>
    <n v="7675"/>
    <n v="382"/>
    <n v="47"/>
    <n v="14"/>
    <n v="724"/>
    <n v="0.62602214779276422"/>
    <n v="0.63184574997736942"/>
    <n v="33141"/>
    <n v="3995"/>
    <n v="59"/>
    <n v="7456"/>
    <n v="7829"/>
    <n v="6370"/>
    <n v="241"/>
    <n v="4597"/>
    <n v="2594"/>
    <n v="0.12054554781086871"/>
    <n v="18262.650493346609"/>
    <n v="0.45146495277752635"/>
    <n v="33141"/>
    <n v="1552"/>
    <n v="0"/>
    <n v="2"/>
    <n v="9"/>
    <n v="20711"/>
    <n v="10700"/>
    <n v="91"/>
    <n v="1"/>
    <n v="75"/>
    <n v="33141"/>
    <n v="0.87906218882954645"/>
    <n v="0.23720317187600576"/>
    <n v="1.1375759448048606"/>
    <n v="0.23099756430221147"/>
    <n v="19601"/>
    <n v="0.59144262394013458"/>
    <n v="0.35324118293715873"/>
    <n v="10004"/>
    <n v="13540"/>
    <n v="1465"/>
    <n v="3559"/>
    <n v="405"/>
    <n v="160"/>
    <n v="0.10738963821248604"/>
    <n v="0.30186174225279866"/>
    <n v="0.40855737605986542"/>
    <n v="1.2220512356295827E-2"/>
    <n v="33141"/>
    <n v="570"/>
    <n v="16630"/>
    <n v="3599"/>
    <n v="524"/>
    <n v="903"/>
    <n v="1126"/>
    <n v="10326"/>
    <n v="0.56878187139796621"/>
    <n v="9630"/>
    <n v="9630"/>
    <n v="0.13459307607373969"/>
    <n v="0.77747559709241953"/>
    <n v="748709"/>
    <n v="30635674.862"/>
    <n v="652474.69226442208"/>
    <n v="4822"/>
    <n v="4822"/>
    <n v="6.7394373086975365E-2"/>
    <n v="0.33577561177934467"/>
    <n v="161911"/>
    <n v="6625074.2979999995"/>
    <n v="1481110.45911657"/>
    <n v="9941"/>
    <n v="9941"/>
    <n v="0.13893974758557073"/>
    <n v="7.999195251986721E-2"/>
    <n v="79520"/>
    <n v="3253799.36"/>
    <n v="812643.20835272456"/>
    <n v="10417"/>
    <n v="10417"/>
    <n v="0.14559253099274622"/>
    <n v="0.57761927618316211"/>
    <n v="601706"/>
    <n v="24620606.107999999"/>
    <n v="1365859.8571457479"/>
    <n v="8655"/>
    <n v="8655"/>
    <n v="0.12096605123761338"/>
    <n v="0.25958752166377819"/>
    <n v="224673"/>
    <n v="1320464.9845207504"/>
    <m/>
    <m/>
    <n v="0"/>
    <m/>
    <n v="0"/>
    <m/>
    <n v="17080"/>
    <n v="17080"/>
    <n v="0.23871752225747389"/>
    <n v="0.22653629976580794"/>
    <n v="386924"/>
    <n v="56.434722997658078"/>
    <n v="11004"/>
    <n v="3096"/>
    <n v="3096"/>
    <n v="4.3271045018099481E-2"/>
    <n v="8.4441214470284243E-2"/>
    <n v="26143"/>
    <n v="727939.94455798145"/>
    <n v="6313"/>
    <n v="6313"/>
    <n v="8.8233238759451563E-2"/>
    <n v="0.14327261207033107"/>
    <n v="90448"/>
    <n v="1484329.7383703284"/>
    <n v="1595"/>
    <n v="1595"/>
    <n v="2.2292414988329675E-2"/>
    <n v="0.13557366771159873"/>
    <n v="21624"/>
    <n v="172341.71708383076"/>
    <n v="71549"/>
    <n v="71549"/>
    <n v="9.2022898652498408E-2"/>
    <n v="2.1024243774856264E-3"/>
    <n v="8.1384146616836087E-2"/>
    <n v="0.1847411281840533"/>
    <n v="0.17036574780581967"/>
    <n v="0.16470357728309204"/>
    <n v="9.0797040679931149E-2"/>
    <n v="0.18514267371201723"/>
    <n v="2.1496440762584602E-2"/>
    <n v="7.0391876116792276E-6"/>
    <n v="8017221.0361353531"/>
    <n v="48.974484344329042"/>
    <n v="0"/>
    <n v="0"/>
    <n v="2.2879704817677395"/>
    <n v="0.43706857582680725"/>
    <n v="-2.3058619999999999"/>
    <n v="69"/>
    <b v="0"/>
    <b v="0"/>
    <b v="0"/>
    <b v="0"/>
    <b v="0"/>
    <b v="1"/>
    <b v="0"/>
    <b v="1"/>
    <n v="0"/>
    <m/>
    <n v="1"/>
    <m/>
    <n v="1"/>
    <n v="0"/>
    <m/>
    <m/>
    <m/>
    <n v="4.1322314049586778E-3"/>
    <n v="0"/>
    <n v="0"/>
    <n v="0"/>
    <n v="0"/>
    <n v="0"/>
    <n v="0"/>
    <n v="0"/>
    <n v="0"/>
    <n v="0"/>
    <n v="0"/>
    <n v="620"/>
    <n v="1"/>
    <m/>
    <m/>
    <m/>
    <n v="3"/>
    <m/>
    <m/>
    <n v="14"/>
    <m/>
    <n v="1"/>
    <m/>
    <m/>
    <m/>
    <n v="1"/>
    <m/>
    <m/>
    <m/>
    <n v="4"/>
    <n v="3"/>
    <m/>
    <m/>
    <m/>
    <n v="96"/>
    <m/>
    <m/>
    <m/>
    <m/>
    <m/>
    <m/>
    <m/>
    <m/>
    <m/>
    <m/>
    <m/>
    <m/>
    <m/>
    <n v="7"/>
    <m/>
    <m/>
    <m/>
    <n v="105"/>
    <m/>
    <m/>
    <m/>
    <m/>
    <m/>
    <m/>
    <n v="1"/>
    <m/>
    <m/>
    <m/>
    <m/>
    <m/>
    <m/>
    <n v="6"/>
    <m/>
    <m/>
    <m/>
    <n v="119"/>
    <m/>
    <m/>
    <m/>
    <m/>
    <m/>
    <n v="1"/>
    <m/>
    <m/>
    <n v="3"/>
    <m/>
    <m/>
    <m/>
    <n v="8"/>
    <m/>
    <m/>
    <m/>
    <n v="55"/>
    <m/>
    <m/>
    <m/>
    <m/>
    <m/>
    <m/>
    <m/>
    <m/>
    <n v="1"/>
    <m/>
    <m/>
    <m/>
    <m/>
    <n v="3"/>
    <n v="0"/>
    <n v="0"/>
    <n v="4"/>
    <n v="27"/>
    <n v="0"/>
    <n v="0"/>
    <n v="0"/>
    <n v="389"/>
    <n v="0"/>
    <n v="1"/>
    <n v="0"/>
    <n v="0"/>
    <n v="0"/>
    <n v="0"/>
    <n v="0"/>
    <n v="3"/>
    <n v="0"/>
    <n v="1"/>
  </r>
  <r>
    <s v="MMR010"/>
    <s v="Mandalay"/>
    <s v="MMR010D003"/>
    <s v="Kyaukse"/>
    <s v="MMR010013"/>
    <s v="Kyaukse"/>
    <n v="86"/>
    <n v="10"/>
    <x v="2"/>
    <n v="123353.49141991181"/>
    <n v="0.52171328649508619"/>
    <n v="0.16084092327854616"/>
    <n v="0.97127398205659077"/>
    <n v="6.6728864951973027E-2"/>
    <n v="0.36311076242375406"/>
    <n v="0.39152308243279349"/>
    <n v="0.40708041201419543"/>
    <n v="0.57898381372803598"/>
    <n v="0.32213277936466717"/>
    <n v="0.8370120315069679"/>
    <n v="0.90845667791915519"/>
    <n v="0.25341610826435423"/>
    <n v="1"/>
    <n v="123353.49141991181"/>
    <n v="257907"/>
    <n v="124539"/>
    <n v="133368"/>
    <n v="5.0092400392780572E-3"/>
    <n v="93.379971207486051"/>
    <n v="1874.44645584"/>
    <n v="137.59102010968007"/>
    <n v="0.11882498951549754"/>
    <n v="248232"/>
    <n v="117600"/>
    <n v="130632"/>
    <n v="9675"/>
    <n v="6939"/>
    <n v="2736"/>
    <n v="41482"/>
    <n v="19775"/>
    <n v="21707"/>
    <n v="91.099645275717506"/>
    <n v="216425"/>
    <n v="104764"/>
    <n v="111661"/>
    <n v="93.823268643483402"/>
    <n v="0.16084092327854616"/>
    <n v="68874"/>
    <n v="175913"/>
    <n v="13120"/>
    <n v="0.46610540437602682"/>
    <n v="137695.15347359204"/>
    <n v="0.39152308243279349"/>
    <n v="0.60847691756720645"/>
    <n v="7.4582321943233305"/>
    <n v="189033"/>
    <n v="58050"/>
    <n v="115608"/>
    <n v="10887"/>
    <n v="2742"/>
    <n v="1746"/>
    <n v="57765"/>
    <n v="45541"/>
    <n v="12224"/>
    <n v="0.21161603046827665"/>
    <n v="248232"/>
    <n v="9675"/>
    <n v="3.8975635695639561E-2"/>
    <n v="2063"/>
    <n v="6945"/>
    <n v="12915"/>
    <n v="13589"/>
    <n v="9305"/>
    <n v="6002"/>
    <n v="3253"/>
    <n v="1950"/>
    <n v="1743"/>
    <n v="4.2972734354713058"/>
    <n v="57765"/>
    <n v="4.4647623993767853"/>
    <n v="1582"/>
    <n v="4835"/>
    <n v="2525"/>
    <n v="5845"/>
    <n v="42303"/>
    <n v="351"/>
    <n v="170"/>
    <n v="154"/>
    <n v="57765"/>
    <n v="50161"/>
    <n v="1986"/>
    <n v="1772"/>
    <n v="2207"/>
    <n v="1165"/>
    <n v="474"/>
    <n v="57765"/>
    <n v="10501"/>
    <n v="12951"/>
    <n v="63"/>
    <n v="31199"/>
    <n v="910"/>
    <n v="2141"/>
    <n v="100779.65660867306"/>
    <n v="0.54010213797282092"/>
    <n v="1.5753483943564441E-2"/>
    <n v="0.40708041201419543"/>
    <n v="0.59291958798580457"/>
    <n v="57765"/>
    <n v="600"/>
    <n v="46365"/>
    <n v="88"/>
    <n v="2053"/>
    <n v="112"/>
    <n v="8368"/>
    <n v="179"/>
    <n v="0.85009954124469833"/>
    <n v="0.14990045875530167"/>
    <n v="57765"/>
    <n v="28398"/>
    <n v="5047"/>
    <n v="13746"/>
    <n v="0.2379641651519086"/>
    <n v="10122"/>
    <n v="452"/>
    <n v="0.57898381372803598"/>
    <n v="0.1752272137107245"/>
    <n v="0.37141002337055312"/>
    <n v="181125"/>
    <n v="175922"/>
    <n v="5203"/>
    <n v="0.97127398205659077"/>
    <n v="83940"/>
    <n v="82553"/>
    <n v="1387"/>
    <n v="0.98347629258994518"/>
    <n v="97185"/>
    <n v="93369"/>
    <n v="3816"/>
    <n v="0.96073468127797501"/>
    <n v="29580"/>
    <n v="29214"/>
    <n v="366"/>
    <n v="0.9876267748478702"/>
    <n v="151545"/>
    <n v="146708"/>
    <n v="4837"/>
    <n v="0.96808208782869765"/>
    <n v="112387"/>
    <n v="39117"/>
    <n v="68224"/>
    <n v="5046"/>
    <n v="4.489843131323018E-2"/>
    <n v="0.60704529883349501"/>
    <n v="7.752080856123662"/>
    <n v="54919"/>
    <n v="19160"/>
    <n v="0.34887743768094831"/>
    <n v="33232"/>
    <n v="0.60510934285037965"/>
    <n v="2527"/>
    <n v="4.6013219468672047E-2"/>
    <n v="57468"/>
    <n v="19957"/>
    <n v="34992"/>
    <n v="4.3833089719496066E-2"/>
    <n v="0.60889538525788267"/>
    <n v="2519"/>
    <n v="141483"/>
    <n v="9441"/>
    <n v="80668"/>
    <n v="22762"/>
    <n v="11056"/>
    <n v="565"/>
    <n v="11651"/>
    <n v="789"/>
    <n v="266"/>
    <n v="4285"/>
    <n v="9441"/>
    <n v="132042"/>
    <n v="51373.999999999993"/>
    <n v="90109"/>
    <n v="28612"/>
    <n v="6.6728864951973027E-2"/>
    <n v="0.93327113504802695"/>
    <n v="0.36311076242375406"/>
    <n v="0.20222924308927576"/>
    <n v="0.64819094873589056"/>
    <n v="65850"/>
    <n v="3528"/>
    <n v="34998"/>
    <n v="12877"/>
    <n v="6315"/>
    <n v="406"/>
    <n v="5214"/>
    <n v="261"/>
    <n v="176"/>
    <n v="2075"/>
    <n v="5.3576309794988612E-2"/>
    <n v="0.94642369020501138"/>
    <n v="0.41494305239179957"/>
    <n v="0.21939255884586181"/>
    <n v="75633"/>
    <n v="5913"/>
    <n v="45670"/>
    <n v="9885"/>
    <n v="4741"/>
    <n v="159"/>
    <n v="6437"/>
    <n v="528"/>
    <n v="90"/>
    <n v="2210"/>
    <n v="7.8180159454206491E-2"/>
    <n v="0.92181984054579347"/>
    <n v="0.31798289106606903"/>
    <n v="213108"/>
    <n v="8838"/>
    <n v="52678"/>
    <n v="5456"/>
    <n v="37904"/>
    <n v="10987"/>
    <n v="5363"/>
    <n v="681"/>
    <n v="25636"/>
    <n v="47679"/>
    <n v="11597"/>
    <n v="1091"/>
    <n v="5198"/>
    <n v="0.27528764757775398"/>
    <n v="5.1556018544587724E-2"/>
    <n v="19.396377537089286"/>
    <n v="0.26514614014689447"/>
    <n v="101850"/>
    <n v="4324"/>
    <n v="35050"/>
    <n v="3998"/>
    <n v="26160"/>
    <n v="5377"/>
    <n v="3243"/>
    <n v="450"/>
    <n v="12832"/>
    <n v="1715"/>
    <n v="4742"/>
    <n v="582"/>
    <n v="3377"/>
    <n v="0.76732449680903292"/>
    <n v="111258"/>
    <n v="4514"/>
    <n v="17628"/>
    <n v="1458"/>
    <n v="11744"/>
    <n v="5610"/>
    <n v="2120"/>
    <n v="231"/>
    <n v="12804"/>
    <n v="45964"/>
    <n v="6855"/>
    <n v="509"/>
    <n v="1821"/>
    <n v="0.3871541821711697"/>
    <n v="213108"/>
    <n v="155553"/>
    <n v="213"/>
    <n v="497"/>
    <n v="563"/>
    <n v="1235"/>
    <n v="462"/>
    <n v="6"/>
    <n v="574"/>
    <n v="54005"/>
    <n v="0.25341610826435423"/>
    <n v="0.74658389173564577"/>
    <n v="35561"/>
    <n v="28899"/>
    <n v="51"/>
    <n v="72"/>
    <n v="91"/>
    <n v="363"/>
    <n v="151"/>
    <n v="4"/>
    <n v="40"/>
    <n v="5890"/>
    <n v="0.16563088777031018"/>
    <n v="177547"/>
    <n v="126654"/>
    <n v="162"/>
    <n v="425"/>
    <n v="472"/>
    <n v="872"/>
    <n v="311"/>
    <n v="2"/>
    <n v="534"/>
    <n v="48115"/>
    <n v="0.27099866514218768"/>
    <n v="257907"/>
    <n v="252039"/>
    <n v="5868"/>
    <n v="2.2752387488513302E-2"/>
    <n v="2976"/>
    <n v="1464"/>
    <n v="2261"/>
    <n v="1616"/>
    <n v="124539"/>
    <n v="121923"/>
    <n v="2616"/>
    <n v="2.1005468166598415E-2"/>
    <n v="133368"/>
    <n v="130116"/>
    <n v="3252"/>
    <n v="2.4383660248335434E-2"/>
    <n v="57765"/>
    <n v="1340"/>
    <n v="47010"/>
    <n v="1210"/>
    <n v="133"/>
    <n v="154"/>
    <n v="7918"/>
    <n v="0.13707262182982774"/>
    <n v="0.86292737817017229"/>
    <n v="0.8370120315069679"/>
    <n v="57765"/>
    <n v="5097"/>
    <n v="32108"/>
    <n v="11015"/>
    <n v="1162"/>
    <n v="292"/>
    <n v="3052"/>
    <n v="221"/>
    <n v="4257"/>
    <n v="84"/>
    <n v="477"/>
    <n v="6.1715571712974981E-2"/>
    <n v="0.90845667791915519"/>
    <n v="57765"/>
    <n v="8013"/>
    <n v="33350"/>
    <n v="6180"/>
    <n v="1246"/>
    <n v="731"/>
    <n v="7442"/>
    <n v="221"/>
    <n v="84"/>
    <n v="3"/>
    <n v="495"/>
    <n v="0.82832164805678177"/>
    <n v="0.87273435471306149"/>
    <n v="57765"/>
    <n v="18608"/>
    <n v="65"/>
    <n v="7830"/>
    <n v="18622"/>
    <n v="6818"/>
    <n v="215"/>
    <n v="2834"/>
    <n v="2773"/>
    <n v="0.32213277936466717"/>
    <n v="79963.664087250057"/>
    <n v="0.48922357829135288"/>
    <n v="57765"/>
    <n v="12168"/>
    <n v="23"/>
    <n v="3"/>
    <n v="30"/>
    <n v="38472"/>
    <n v="6818"/>
    <n v="109"/>
    <n v="1"/>
    <n v="141"/>
    <n v="57765"/>
    <n v="1.4416168960443174"/>
    <n v="0.38900103396218394"/>
    <n v="0.69366556589612738"/>
    <n v="0.14085657919727484"/>
    <n v="25417"/>
    <n v="0.44000692460832685"/>
    <n v="0.4580547495900088"/>
    <n v="20786"/>
    <n v="32348"/>
    <n v="1069"/>
    <n v="23029"/>
    <n v="1520"/>
    <n v="4523"/>
    <n v="0.39866701289708301"/>
    <n v="0.35983727170431923"/>
    <n v="0.5599930753916732"/>
    <n v="7.8300008655760409E-2"/>
    <n v="57765"/>
    <n v="1367"/>
    <n v="33610"/>
    <n v="26688"/>
    <n v="1237"/>
    <n v="90"/>
    <n v="67"/>
    <n v="15689"/>
    <n v="0.6280792867653423"/>
    <n v="53948"/>
    <n v="53948"/>
    <n v="0.38864355130357103"/>
    <n v="0.95063690961666791"/>
    <n v="5128496"/>
    <n v="209847799.32800001"/>
    <n v="3655213.3643074809"/>
    <m/>
    <m/>
    <n v="0"/>
    <n v="0"/>
    <m/>
    <n v="0"/>
    <n v="0"/>
    <n v="27827"/>
    <n v="26469"/>
    <n v="0.1906837354388341"/>
    <n v="0.12525142619668292"/>
    <n v="331528"/>
    <n v="13565462.704"/>
    <n v="2163751.4416948264"/>
    <n v="682"/>
    <n v="682"/>
    <n v="4.913155297490833E-3"/>
    <n v="0.49356304985337246"/>
    <n v="33661"/>
    <n v="1377340.798"/>
    <n v="89422.715040165116"/>
    <n v="14180"/>
    <n v="14180"/>
    <n v="0.10215328756366571"/>
    <n v="0.34170592383638926"/>
    <n v="484539"/>
    <n v="2163396.1271524252"/>
    <n v="16160"/>
    <n v="16160"/>
    <n v="4.1418991336633662"/>
    <n v="6693309"/>
    <n v="10783.664499999993"/>
    <m/>
    <m/>
    <m/>
    <n v="0"/>
    <n v="0"/>
    <m/>
    <n v="0"/>
    <n v="27372"/>
    <n v="24558"/>
    <n v="24558"/>
    <n v="0.17691681494982386"/>
    <n v="0.17234221027770993"/>
    <n v="423238"/>
    <n v="5774143.7850306546"/>
    <n v="2814"/>
    <n v="2814"/>
    <n v="2.0272168632168922E-2"/>
    <n v="0.17120113717128643"/>
    <n v="48176"/>
    <n v="661635.33720483189"/>
    <m/>
    <m/>
    <n v="0"/>
    <n v="0"/>
    <m/>
    <n v="0"/>
    <n v="140169"/>
    <n v="138811"/>
    <n v="0.17853206312949108"/>
    <n v="4.0788778356532903E-3"/>
    <n v="0.25195226945752819"/>
    <n v="0"/>
    <n v="6.1638689044605302E-3"/>
    <n v="0.14912195531298364"/>
    <n v="0.39800922294126712"/>
    <n v="4.5606236393709816E-2"/>
    <n v="0"/>
    <n v="0"/>
    <n v="14507562.770430386"/>
    <n v="56.251140025010514"/>
    <n v="1358"/>
    <n v="9.6883048320241996E-3"/>
    <n v="1.8399717483894442"/>
    <n v="0.53822114172938307"/>
    <n v="-0.48639870000000002"/>
    <n v="202"/>
    <b v="0"/>
    <b v="0"/>
    <b v="0"/>
    <b v="0"/>
    <b v="0"/>
    <b v="0"/>
    <b v="0"/>
    <b v="1"/>
    <n v="0"/>
    <m/>
    <n v="1"/>
    <m/>
    <n v="1"/>
    <n v="0"/>
    <m/>
    <m/>
    <m/>
    <n v="4.1322314049586778E-3"/>
    <n v="0"/>
    <n v="0"/>
    <n v="0"/>
    <n v="0"/>
    <n v="0"/>
    <n v="0"/>
    <n v="0"/>
    <n v="0"/>
    <n v="0"/>
    <n v="0"/>
    <n v="620"/>
    <n v="1"/>
    <n v="1"/>
    <m/>
    <n v="2"/>
    <m/>
    <m/>
    <m/>
    <n v="9"/>
    <m/>
    <n v="1"/>
    <m/>
    <m/>
    <m/>
    <m/>
    <n v="1"/>
    <m/>
    <m/>
    <n v="2"/>
    <n v="1"/>
    <m/>
    <m/>
    <m/>
    <n v="10"/>
    <m/>
    <m/>
    <m/>
    <m/>
    <m/>
    <m/>
    <m/>
    <m/>
    <m/>
    <n v="12"/>
    <m/>
    <m/>
    <n v="2"/>
    <n v="2"/>
    <m/>
    <m/>
    <m/>
    <n v="13"/>
    <n v="4"/>
    <m/>
    <m/>
    <m/>
    <m/>
    <m/>
    <n v="1"/>
    <m/>
    <m/>
    <n v="55"/>
    <m/>
    <m/>
    <n v="2"/>
    <n v="2"/>
    <m/>
    <n v="1"/>
    <m/>
    <n v="11"/>
    <n v="4"/>
    <m/>
    <m/>
    <m/>
    <m/>
    <n v="1"/>
    <m/>
    <m/>
    <n v="12"/>
    <m/>
    <m/>
    <m/>
    <n v="5"/>
    <n v="2"/>
    <n v="1"/>
    <m/>
    <n v="11"/>
    <m/>
    <m/>
    <m/>
    <m/>
    <m/>
    <m/>
    <m/>
    <m/>
    <n v="2"/>
    <m/>
    <m/>
    <m/>
    <m/>
    <n v="81"/>
    <n v="0"/>
    <n v="0"/>
    <n v="8"/>
    <n v="10"/>
    <n v="0"/>
    <n v="2"/>
    <n v="0"/>
    <n v="54"/>
    <n v="0"/>
    <n v="9"/>
    <n v="0"/>
    <n v="0"/>
    <n v="0"/>
    <n v="0"/>
    <n v="0"/>
    <n v="4"/>
    <n v="0"/>
    <n v="0"/>
  </r>
  <r>
    <s v="MMR010"/>
    <s v="Mandalay"/>
    <s v="MMR010D003"/>
    <s v="Kyaukse"/>
    <s v="MMR010014"/>
    <s v="Sintgaing"/>
    <n v="48"/>
    <n v="5"/>
    <x v="2"/>
    <n v="72709.70703240014"/>
    <n v="0.51174668587813332"/>
    <n v="5.5668220094280067E-2"/>
    <n v="0.9653852712150206"/>
    <n v="8.9808939691807838E-2"/>
    <n v="0.41266907601210168"/>
    <n v="0.3642527773994591"/>
    <n v="0.34211858602102507"/>
    <n v="0.54525149647100868"/>
    <n v="0.37654486434974238"/>
    <n v="0.84055510884779172"/>
    <n v="0.92834807468953806"/>
    <n v="0.22035781574582522"/>
    <n v="1"/>
    <n v="72709.70703240014"/>
    <n v="148918"/>
    <n v="71161"/>
    <n v="77757"/>
    <n v="2.892383720369008E-3"/>
    <n v="91.517162441966633"/>
    <n v="448.443993815"/>
    <n v="332.07714241666099"/>
    <n v="0.28678516181173386"/>
    <n v="141835"/>
    <n v="66006"/>
    <n v="75829"/>
    <n v="7083"/>
    <n v="5155"/>
    <n v="1928"/>
    <n v="8290"/>
    <n v="3774"/>
    <n v="4516"/>
    <n v="83.569530558015941"/>
    <n v="140628"/>
    <n v="67387"/>
    <n v="73241"/>
    <n v="92.007209076883171"/>
    <n v="5.5668220094280067E-2"/>
    <n v="37443"/>
    <n v="102794"/>
    <n v="8681"/>
    <n v="0.44870323170613069"/>
    <n v="82098.012140786435"/>
    <n v="0.3642527773994591"/>
    <n v="0.63574722260054095"/>
    <n v="8.4450454306671592"/>
    <n v="111475"/>
    <n v="34744"/>
    <n v="66896"/>
    <n v="6716"/>
    <n v="1764"/>
    <n v="1355"/>
    <n v="33579"/>
    <n v="24965"/>
    <n v="8614"/>
    <n v="0.25652937848059798"/>
    <n v="141835"/>
    <n v="7083"/>
    <n v="4.9938308598018823E-2"/>
    <n v="1396"/>
    <n v="4093"/>
    <n v="7592"/>
    <n v="7791"/>
    <n v="5576"/>
    <n v="3380"/>
    <n v="1855"/>
    <n v="1008"/>
    <n v="888"/>
    <n v="4.2239197117245899"/>
    <n v="33579"/>
    <n v="4.4348551177819466"/>
    <n v="1006"/>
    <n v="3317"/>
    <n v="1458"/>
    <n v="3427"/>
    <n v="23965"/>
    <n v="224"/>
    <n v="78"/>
    <n v="104"/>
    <n v="33579"/>
    <n v="29360"/>
    <n v="1142"/>
    <n v="702"/>
    <n v="1962"/>
    <n v="250"/>
    <n v="163"/>
    <n v="33579"/>
    <n v="7218"/>
    <n v="4246"/>
    <n v="24"/>
    <n v="20611"/>
    <n v="312"/>
    <n v="1168"/>
    <n v="48423.015575210702"/>
    <n v="0.61380624795258942"/>
    <n v="9.2915214866434379E-3"/>
    <n v="0.34211858602102507"/>
    <n v="0.65788141397897493"/>
    <n v="33579"/>
    <n v="217"/>
    <n v="26247"/>
    <n v="20"/>
    <n v="1425"/>
    <n v="58"/>
    <n v="5475"/>
    <n v="137"/>
    <n v="0.83114446529080677"/>
    <n v="0.16885553470919323"/>
    <n v="33579"/>
    <n v="9854"/>
    <n v="8455"/>
    <n v="7933"/>
    <n v="0.23624884600494356"/>
    <n v="6905"/>
    <n v="432"/>
    <n v="0.54525149647100868"/>
    <n v="0.20563447392715686"/>
    <n v="0.41336847434408408"/>
    <n v="105562"/>
    <n v="101908"/>
    <n v="3654"/>
    <n v="0.9653852712150206"/>
    <n v="47860"/>
    <n v="47102"/>
    <n v="758"/>
    <n v="0.98416213957375676"/>
    <n v="57702"/>
    <n v="54806"/>
    <n v="2896"/>
    <n v="0.94981109840213507"/>
    <n v="6109"/>
    <n v="6003"/>
    <n v="106"/>
    <n v="0.9826485513177281"/>
    <n v="99453"/>
    <n v="95905"/>
    <n v="3548"/>
    <n v="0.96432485696761294"/>
    <n v="60860"/>
    <n v="20200"/>
    <n v="37567"/>
    <n v="3093"/>
    <n v="5.0821557673348672E-2"/>
    <n v="0.61726914229378904"/>
    <n v="6.5308761720012933"/>
    <n v="29203"/>
    <n v="9870"/>
    <n v="0.33797897476286681"/>
    <n v="17790"/>
    <n v="0.60918398794644391"/>
    <n v="1543"/>
    <n v="5.2837037290689309E-2"/>
    <n v="31657"/>
    <n v="10330"/>
    <n v="19777"/>
    <n v="4.8962314811889944E-2"/>
    <n v="0.6247275484095145"/>
    <n v="1550"/>
    <n v="84947"/>
    <n v="7629"/>
    <n v="42263"/>
    <n v="16050"/>
    <n v="7401"/>
    <n v="289"/>
    <n v="6970"/>
    <n v="391"/>
    <n v="195"/>
    <n v="3759"/>
    <n v="7629"/>
    <n v="77318"/>
    <n v="35055"/>
    <n v="49892"/>
    <n v="19005"/>
    <n v="8.9808939691807838E-2"/>
    <n v="0.91019106030819219"/>
    <n v="0.41266907601210168"/>
    <n v="0.22372773611781463"/>
    <n v="0.66143006816014693"/>
    <n v="39245"/>
    <n v="2750"/>
    <n v="17316"/>
    <n v="9160"/>
    <n v="4219"/>
    <n v="230"/>
    <n v="3260"/>
    <n v="123"/>
    <n v="147"/>
    <n v="2040"/>
    <n v="7.0072620716014777E-2"/>
    <n v="0.92992737928398517"/>
    <n v="0.48869919734998091"/>
    <n v="0.25529366798318259"/>
    <n v="45702"/>
    <n v="4879"/>
    <n v="24947"/>
    <n v="6890"/>
    <n v="3182"/>
    <n v="59"/>
    <n v="3710"/>
    <n v="268"/>
    <n v="48"/>
    <n v="1719"/>
    <n v="0.10675681589427159"/>
    <n v="0.89324318410572845"/>
    <n v="0.3473808586057503"/>
    <n v="124198"/>
    <n v="4864"/>
    <n v="35536"/>
    <n v="2566"/>
    <n v="23259"/>
    <n v="4883"/>
    <n v="1753"/>
    <n v="251"/>
    <n v="13387"/>
    <n v="24356"/>
    <n v="8207"/>
    <n v="706"/>
    <n v="4430"/>
    <n v="0.23542247057118473"/>
    <n v="3.9316253079759736E-2"/>
    <n v="25.434773704689743"/>
    <n v="0.34769028703491817"/>
    <n v="58596"/>
    <n v="2801"/>
    <n v="21575"/>
    <n v="1856"/>
    <n v="14849"/>
    <n v="1898"/>
    <n v="942"/>
    <n v="153"/>
    <n v="6549"/>
    <n v="703"/>
    <n v="3527"/>
    <n v="375"/>
    <n v="3368"/>
    <n v="0.74955628370537242"/>
    <n v="65602"/>
    <n v="2063"/>
    <n v="13961"/>
    <n v="710"/>
    <n v="8410"/>
    <n v="2985"/>
    <n v="811"/>
    <n v="98"/>
    <n v="6838"/>
    <n v="23653"/>
    <n v="4680"/>
    <n v="331"/>
    <n v="1062"/>
    <n v="0.44114508704002925"/>
    <n v="124198"/>
    <n v="94292"/>
    <n v="42"/>
    <n v="308"/>
    <n v="1050"/>
    <n v="755"/>
    <n v="273"/>
    <n v="2"/>
    <n v="108"/>
    <n v="27368"/>
    <n v="0.22035781574582522"/>
    <n v="0.77964218425417475"/>
    <n v="7126"/>
    <n v="6040"/>
    <n v="2"/>
    <n v="7"/>
    <n v="16"/>
    <n v="57"/>
    <n v="17"/>
    <n v="1"/>
    <n v="3"/>
    <n v="983"/>
    <n v="0.13794555150154364"/>
    <n v="117072"/>
    <n v="88252"/>
    <n v="40"/>
    <n v="301"/>
    <n v="1034"/>
    <n v="698"/>
    <n v="256"/>
    <n v="1"/>
    <n v="105"/>
    <n v="26385"/>
    <n v="0.2253741287412874"/>
    <n v="148918"/>
    <n v="144859"/>
    <n v="4059"/>
    <n v="2.7256611020830254E-2"/>
    <n v="2177"/>
    <n v="862"/>
    <n v="1519"/>
    <n v="1150"/>
    <n v="71161"/>
    <n v="69431"/>
    <n v="1730"/>
    <n v="2.4311069265468443E-2"/>
    <n v="77757"/>
    <n v="75428"/>
    <n v="2329"/>
    <n v="2.9952287253880678E-2"/>
    <n v="33579"/>
    <n v="866"/>
    <n v="27359"/>
    <n v="1106"/>
    <n v="38"/>
    <n v="66"/>
    <n v="4144"/>
    <n v="0.12341046487387951"/>
    <n v="0.87658953512612048"/>
    <n v="0.84055510884779172"/>
    <n v="33579"/>
    <n v="1327"/>
    <n v="20956"/>
    <n v="7239"/>
    <n v="224"/>
    <n v="176"/>
    <n v="1641"/>
    <n v="7"/>
    <n v="1651"/>
    <n v="66"/>
    <n v="292"/>
    <n v="5.4319664075761637E-2"/>
    <n v="0.92834807468953806"/>
    <n v="33579"/>
    <n v="2460"/>
    <n v="23569"/>
    <n v="3269"/>
    <n v="215"/>
    <n v="430"/>
    <n v="3227"/>
    <n v="5"/>
    <n v="51"/>
    <n v="61"/>
    <n v="292"/>
    <n v="0.87417731320170344"/>
    <n v="0.88445159176866484"/>
    <n v="33579"/>
    <n v="12644"/>
    <n v="51"/>
    <n v="5166"/>
    <n v="7498"/>
    <n v="4862"/>
    <n v="28"/>
    <n v="2500"/>
    <n v="830"/>
    <n v="0.37654486434974238"/>
    <n v="53407.240835045712"/>
    <n v="0.59578903481342504"/>
    <n v="33579"/>
    <n v="7455"/>
    <n v="11"/>
    <n v="3"/>
    <n v="18"/>
    <n v="23529"/>
    <n v="2307"/>
    <n v="111"/>
    <n v="0"/>
    <n v="145"/>
    <n v="33579"/>
    <n v="1.4965603502188869"/>
    <n v="0.40382679005730698"/>
    <n v="0.66819891349770155"/>
    <n v="0.13568528957759449"/>
    <n v="13903"/>
    <n v="0.41403853598975549"/>
    <n v="0.25055416388833823"/>
    <n v="12650"/>
    <n v="19676"/>
    <n v="790"/>
    <n v="14191"/>
    <n v="795"/>
    <n v="2151"/>
    <n v="0.42261532505434946"/>
    <n v="0.37672354745525477"/>
    <n v="0.58596146401024451"/>
    <n v="6.4057893326186013E-2"/>
    <n v="33579"/>
    <n v="937"/>
    <n v="22571"/>
    <n v="17767"/>
    <n v="756"/>
    <n v="464"/>
    <n v="48"/>
    <n v="10184"/>
    <n v="0.72402394353613864"/>
    <n v="30716"/>
    <n v="30695"/>
    <n v="0.26196308023179399"/>
    <n v="0.94453559211597982"/>
    <n v="2899252"/>
    <n v="118631593.336"/>
    <n v="2079720.7351045103"/>
    <m/>
    <m/>
    <n v="0"/>
    <n v="0"/>
    <m/>
    <n v="0"/>
    <n v="0"/>
    <n v="54718"/>
    <n v="54527"/>
    <n v="0.46535464654826625"/>
    <n v="7.2749830359271558E-2"/>
    <n v="396683"/>
    <n v="16231474.993999999"/>
    <n v="4457398.2719896408"/>
    <n v="2493"/>
    <n v="2493"/>
    <n v="2.1276232579177799E-2"/>
    <n v="0.50924989971921375"/>
    <n v="126956"/>
    <n v="5194785.608"/>
    <n v="326878.04779344815"/>
    <n v="10031"/>
    <n v="10031"/>
    <n v="8.5608459286695734E-2"/>
    <n v="0.30623965706310435"/>
    <n v="307189"/>
    <n v="1530396.7948847655"/>
    <n v="9432"/>
    <n v="9432"/>
    <n v="3.6643479643765904"/>
    <n v="3456213"/>
    <n v="5568.3431666666629"/>
    <m/>
    <m/>
    <m/>
    <n v="0"/>
    <n v="0"/>
    <m/>
    <n v="0"/>
    <n v="10160"/>
    <n v="8920"/>
    <n v="8755"/>
    <n v="7.4718578512114567E-2"/>
    <n v="0.14118446601941748"/>
    <n v="123607"/>
    <n v="2097294.6723052952"/>
    <n v="1240"/>
    <n v="1240"/>
    <n v="1.058264275899738E-2"/>
    <n v="0.155"/>
    <n v="19220"/>
    <n v="291552.17417696933"/>
    <m/>
    <m/>
    <n v="0"/>
    <n v="0"/>
    <m/>
    <n v="0"/>
    <n v="117550"/>
    <n v="117173"/>
    <n v="0.15070230336984719"/>
    <n v="3.4430582060283625E-3"/>
    <n v="0.19286602179128443"/>
    <n v="0"/>
    <n v="3.0313526054090913E-2"/>
    <n v="0.14192364225128742"/>
    <n v="0.19449576721715522"/>
    <n v="2.7037528178169564E-2"/>
    <n v="0"/>
    <n v="0"/>
    <n v="10783240.69625463"/>
    <n v="72.410593052919253"/>
    <n v="377"/>
    <n v="3.2071458953636749E-3"/>
    <n v="1.266848149723522"/>
    <n v="0.7868289931371627"/>
    <n v="-0.29454360000000002"/>
    <n v="214"/>
    <b v="0"/>
    <b v="0"/>
    <b v="1"/>
    <b v="0"/>
    <b v="0"/>
    <b v="1"/>
    <b v="0"/>
    <b v="1"/>
    <n v="0"/>
    <m/>
    <n v="1"/>
    <m/>
    <n v="1"/>
    <n v="0"/>
    <m/>
    <m/>
    <m/>
    <n v="4.1322314049586778E-3"/>
    <n v="0"/>
    <n v="0"/>
    <n v="0"/>
    <n v="0"/>
    <n v="0"/>
    <n v="0"/>
    <n v="0"/>
    <n v="0"/>
    <n v="0"/>
    <n v="0"/>
    <n v="620"/>
    <n v="1"/>
    <m/>
    <m/>
    <m/>
    <m/>
    <m/>
    <m/>
    <n v="5"/>
    <m/>
    <n v="1"/>
    <m/>
    <m/>
    <m/>
    <m/>
    <n v="1"/>
    <m/>
    <m/>
    <m/>
    <m/>
    <m/>
    <m/>
    <m/>
    <n v="5"/>
    <m/>
    <m/>
    <m/>
    <m/>
    <m/>
    <m/>
    <m/>
    <m/>
    <m/>
    <n v="6"/>
    <m/>
    <m/>
    <n v="4"/>
    <n v="4"/>
    <m/>
    <m/>
    <m/>
    <n v="4"/>
    <m/>
    <m/>
    <m/>
    <m/>
    <m/>
    <m/>
    <m/>
    <m/>
    <m/>
    <n v="37"/>
    <m/>
    <m/>
    <n v="4"/>
    <n v="2"/>
    <m/>
    <m/>
    <m/>
    <n v="5"/>
    <m/>
    <m/>
    <m/>
    <m/>
    <m/>
    <m/>
    <m/>
    <m/>
    <n v="6"/>
    <m/>
    <m/>
    <m/>
    <n v="5"/>
    <m/>
    <m/>
    <m/>
    <n v="8"/>
    <m/>
    <m/>
    <m/>
    <m/>
    <m/>
    <m/>
    <m/>
    <m/>
    <m/>
    <m/>
    <m/>
    <m/>
    <m/>
    <n v="50"/>
    <n v="0"/>
    <n v="0"/>
    <n v="8"/>
    <n v="11"/>
    <n v="0"/>
    <n v="0"/>
    <n v="0"/>
    <n v="27"/>
    <n v="0"/>
    <n v="1"/>
    <n v="0"/>
    <n v="0"/>
    <n v="0"/>
    <n v="0"/>
    <n v="0"/>
    <n v="0"/>
    <n v="0"/>
    <n v="0"/>
  </r>
  <r>
    <s v="MMR010"/>
    <s v="Mandalay"/>
    <s v="MMR010D003"/>
    <s v="Kyaukse"/>
    <s v="MMR010015"/>
    <s v="Myittha"/>
    <n v="82"/>
    <n v="6"/>
    <x v="6"/>
    <n v="99911.954955707741"/>
    <n v="0.48927840475743506"/>
    <n v="9.8870821810672235E-2"/>
    <n v="0.93210461344127693"/>
    <n v="0.12177823273498337"/>
    <n v="0.30478375315321904"/>
    <n v="0.40838444089725279"/>
    <n v="0.31005932590129737"/>
    <n v="0.62161809765956055"/>
    <n v="0.19447160831866483"/>
    <n v="0.74811482712910449"/>
    <n v="0.87143881608970597"/>
    <n v="0.25971631995348293"/>
    <n v="1"/>
    <n v="99911.954955707741"/>
    <n v="195629"/>
    <n v="92672"/>
    <n v="102957"/>
    <n v="3.7996356037018268E-3"/>
    <n v="90.010392688209635"/>
    <n v="891.50660391400004"/>
    <n v="219.43640029263489"/>
    <n v="0.18950748343391646"/>
    <n v="191736"/>
    <n v="89448"/>
    <n v="102288"/>
    <n v="3893"/>
    <n v="3224"/>
    <n v="669"/>
    <n v="19342"/>
    <n v="9081"/>
    <n v="10261"/>
    <n v="88.500146184582391"/>
    <n v="176287"/>
    <n v="83591"/>
    <n v="92696"/>
    <n v="90.177569690170017"/>
    <n v="9.8870821810672235E-2"/>
    <n v="53471"/>
    <n v="130933"/>
    <n v="11225"/>
    <n v="0.49411531088419269"/>
    <n v="98965.715847036263"/>
    <n v="0.40838444089725279"/>
    <n v="0.59161555910274721"/>
    <n v="8.5730869986939897"/>
    <n v="142158"/>
    <n v="39705"/>
    <n v="89845"/>
    <n v="9298"/>
    <n v="2356"/>
    <n v="954"/>
    <n v="46017"/>
    <n v="37029"/>
    <n v="8988"/>
    <n v="0.19531912119434122"/>
    <n v="191736"/>
    <n v="3893"/>
    <n v="2.0303959611131975E-2"/>
    <n v="1839"/>
    <n v="5861"/>
    <n v="10519"/>
    <n v="10939"/>
    <n v="7678"/>
    <n v="4471"/>
    <n v="2385"/>
    <n v="1300"/>
    <n v="1025"/>
    <n v="4.1666340700176026"/>
    <n v="46017"/>
    <n v="4.251233239889606"/>
    <n v="496"/>
    <n v="2394"/>
    <n v="1959"/>
    <n v="4916"/>
    <n v="35767"/>
    <n v="351"/>
    <n v="55"/>
    <n v="79"/>
    <n v="46017"/>
    <n v="43634"/>
    <n v="625"/>
    <n v="488"/>
    <n v="1151"/>
    <n v="31"/>
    <n v="88"/>
    <n v="46017"/>
    <n v="9113"/>
    <n v="5120"/>
    <n v="35"/>
    <n v="30997"/>
    <n v="274"/>
    <n v="478"/>
    <n v="59303.70271856054"/>
    <n v="0.6735988873677119"/>
    <n v="5.9543212291109805E-3"/>
    <n v="0.31005932590129737"/>
    <n v="0.68994067409870263"/>
    <n v="46017"/>
    <n v="327"/>
    <n v="39344"/>
    <n v="19"/>
    <n v="1746"/>
    <n v="30"/>
    <n v="4466"/>
    <n v="85"/>
    <n v="0.90044983375708976"/>
    <n v="9.9550166242910243E-2"/>
    <n v="46017"/>
    <n v="19329"/>
    <n v="9276"/>
    <n v="11541"/>
    <n v="0.25079861790207969"/>
    <n v="5639"/>
    <n v="232"/>
    <n v="0.62161809765956055"/>
    <n v="0.12254166938305409"/>
    <n v="0.39474542017080644"/>
    <n v="139332"/>
    <n v="129872"/>
    <n v="9460"/>
    <n v="0.93210461344127693"/>
    <n v="63416"/>
    <n v="61471"/>
    <n v="1945"/>
    <n v="0.96932950674908536"/>
    <n v="75916"/>
    <n v="68401"/>
    <n v="7515"/>
    <n v="0.90100900995837507"/>
    <n v="14151"/>
    <n v="13590"/>
    <n v="561"/>
    <n v="0.96035615857536571"/>
    <n v="125181"/>
    <n v="116282"/>
    <n v="8899"/>
    <n v="0.9289109369632772"/>
    <n v="84217"/>
    <n v="30977"/>
    <n v="48484"/>
    <n v="4756"/>
    <n v="5.6473158625930629E-2"/>
    <n v="0.57570324281320873"/>
    <n v="6.5132464255677043"/>
    <n v="40039"/>
    <n v="15020"/>
    <n v="0.37513424411199081"/>
    <n v="22819"/>
    <n v="0.56991932865456185"/>
    <n v="2200"/>
    <n v="5.4946427233447385E-2"/>
    <n v="44178"/>
    <n v="15957"/>
    <n v="25665"/>
    <n v="5.785685182670107E-2"/>
    <n v="0.5809452668749151"/>
    <n v="2556"/>
    <n v="109412"/>
    <n v="13324"/>
    <n v="62741"/>
    <n v="16666"/>
    <n v="6067"/>
    <n v="214"/>
    <n v="5858"/>
    <n v="188"/>
    <n v="102"/>
    <n v="4252"/>
    <n v="13324"/>
    <n v="96088"/>
    <n v="33347"/>
    <n v="76065"/>
    <n v="16681"/>
    <n v="0.12177823273498337"/>
    <n v="0.87822176726501666"/>
    <n v="0.30478375315321904"/>
    <n v="0.15246042481629071"/>
    <n v="0.59150276020911785"/>
    <n v="50240"/>
    <n v="4256"/>
    <n v="27554"/>
    <n v="9850"/>
    <n v="3391"/>
    <n v="142"/>
    <n v="2604"/>
    <n v="68"/>
    <n v="77"/>
    <n v="2298"/>
    <n v="8.4713375796178339E-2"/>
    <n v="0.91528662420382167"/>
    <n v="0.36683917197452232"/>
    <n v="0.17078025477707007"/>
    <n v="59172"/>
    <n v="9068"/>
    <n v="35187"/>
    <n v="6816"/>
    <n v="2676"/>
    <n v="72"/>
    <n v="3254"/>
    <n v="120"/>
    <n v="25"/>
    <n v="1954"/>
    <n v="0.15324815791252619"/>
    <n v="0.84675184208747378"/>
    <n v="0.25209558575001689"/>
    <n v="161661"/>
    <n v="4627"/>
    <n v="39745"/>
    <n v="5460"/>
    <n v="31113"/>
    <n v="12803"/>
    <n v="2403"/>
    <n v="419"/>
    <n v="19451"/>
    <n v="32250"/>
    <n v="9358"/>
    <n v="1081"/>
    <n v="2951"/>
    <n v="0.27868811896499462"/>
    <n v="7.9196590395952018E-2"/>
    <n v="12.626806217292822"/>
    <n v="0.17260691716770998"/>
    <n v="75556"/>
    <n v="2539"/>
    <n v="23227"/>
    <n v="4194"/>
    <n v="20815"/>
    <n v="5915"/>
    <n v="1384"/>
    <n v="269"/>
    <n v="9472"/>
    <n v="1108"/>
    <n v="3908"/>
    <n v="572"/>
    <n v="2153"/>
    <n v="0.76862194928265126"/>
    <n v="86105"/>
    <n v="2088"/>
    <n v="16518"/>
    <n v="1266"/>
    <n v="10298"/>
    <n v="6888"/>
    <n v="1019"/>
    <n v="150"/>
    <n v="9979"/>
    <n v="31142"/>
    <n v="5450"/>
    <n v="509"/>
    <n v="798"/>
    <n v="0.44221589919284593"/>
    <n v="161661"/>
    <n v="117930"/>
    <n v="34"/>
    <n v="215"/>
    <n v="525"/>
    <n v="641"/>
    <n v="290"/>
    <n v="10"/>
    <n v="30"/>
    <n v="41986"/>
    <n v="0.25971631995348293"/>
    <n v="0.74028368004651712"/>
    <n v="16383"/>
    <n v="13089"/>
    <n v="0"/>
    <n v="10"/>
    <n v="36"/>
    <n v="95"/>
    <n v="19"/>
    <n v="0"/>
    <n v="4"/>
    <n v="3130"/>
    <n v="0.19105169993285723"/>
    <n v="145278"/>
    <n v="104841"/>
    <n v="34"/>
    <n v="205"/>
    <n v="489"/>
    <n v="546"/>
    <n v="271"/>
    <n v="10"/>
    <n v="26"/>
    <n v="38856"/>
    <n v="0.26745962912485027"/>
    <n v="195629"/>
    <n v="189510"/>
    <n v="6119"/>
    <n v="3.1278593664538487E-2"/>
    <n v="3230"/>
    <n v="1614"/>
    <n v="2420"/>
    <n v="1694"/>
    <n v="92672"/>
    <n v="89928"/>
    <n v="2744"/>
    <n v="2.9609806629834253E-2"/>
    <n v="102957"/>
    <n v="99582"/>
    <n v="3375"/>
    <n v="3.2780675427605696E-2"/>
    <n v="46017"/>
    <n v="643"/>
    <n v="33783"/>
    <n v="1681"/>
    <n v="150"/>
    <n v="27"/>
    <n v="9733"/>
    <n v="0.21150879022969771"/>
    <n v="0.78849120977030229"/>
    <n v="0.74811482712910449"/>
    <n v="46017"/>
    <n v="785"/>
    <n v="34010"/>
    <n v="4754"/>
    <n v="824"/>
    <n v="394"/>
    <n v="3670"/>
    <n v="4"/>
    <n v="552"/>
    <n v="3"/>
    <n v="1021"/>
    <n v="8.8402112262859378E-2"/>
    <n v="0.87143881608970597"/>
    <n v="46017"/>
    <n v="1094"/>
    <n v="34974"/>
    <n v="2898"/>
    <n v="907"/>
    <n v="1123"/>
    <n v="4051"/>
    <n v="6"/>
    <n v="13"/>
    <n v="1"/>
    <n v="950"/>
    <n v="0.84718690918573569"/>
    <n v="0.80977682160940523"/>
    <n v="46017"/>
    <n v="8949"/>
    <n v="59"/>
    <n v="6904"/>
    <n v="18772"/>
    <n v="5057"/>
    <n v="148"/>
    <n v="3663"/>
    <n v="2465"/>
    <n v="0.19447160831866483"/>
    <n v="37287.208292587522"/>
    <n v="0.38396679488015301"/>
    <n v="46017"/>
    <n v="5457"/>
    <n v="3"/>
    <n v="2"/>
    <n v="10"/>
    <n v="38101"/>
    <n v="2345"/>
    <n v="30"/>
    <n v="0"/>
    <n v="69"/>
    <n v="46017"/>
    <n v="1.2433883130147554"/>
    <n v="0.33551170266276237"/>
    <n v="0.80425398046035268"/>
    <n v="0.16331279807307161"/>
    <n v="22413"/>
    <n v="0.48705913032140297"/>
    <n v="0.4039178936365766"/>
    <n v="17847"/>
    <n v="23604"/>
    <n v="963"/>
    <n v="13079"/>
    <n v="474"/>
    <n v="1250"/>
    <n v="0.28422104874285592"/>
    <n v="0.38783493056913748"/>
    <n v="0.51294086967859709"/>
    <n v="2.7163874220396809E-2"/>
    <n v="46017"/>
    <n v="800"/>
    <n v="23851"/>
    <n v="23327"/>
    <n v="1216"/>
    <n v="69"/>
    <n v="31"/>
    <n v="15605"/>
    <n v="0.56279201164786929"/>
    <n v="48076"/>
    <n v="48076"/>
    <n v="0.45771845307233849"/>
    <n v="1.0022778517347533"/>
    <n v="4818551"/>
    <n v="197165469.81799999"/>
    <n v="3257359.6371032554"/>
    <m/>
    <m/>
    <n v="0"/>
    <n v="0"/>
    <m/>
    <n v="0"/>
    <n v="0"/>
    <n v="30885"/>
    <n v="29881"/>
    <n v="0.28448883218767257"/>
    <n v="0.132884776279241"/>
    <n v="397073"/>
    <n v="16247433.014"/>
    <n v="2442670.9293620121"/>
    <n v="2030"/>
    <n v="2030"/>
    <n v="1.9327075042367234E-2"/>
    <n v="0.57851231527093594"/>
    <n v="117438"/>
    <n v="4805328.0839999998"/>
    <n v="266170.25151251495"/>
    <n v="892"/>
    <n v="892"/>
    <n v="8.4924881466953549E-3"/>
    <n v="0.33760089686098654"/>
    <n v="30114"/>
    <n v="136089.51660225409"/>
    <n v="9157"/>
    <n v="9157"/>
    <n v="3.9753314404280875"/>
    <n v="3640211"/>
    <n v="5864.7843888888847"/>
    <m/>
    <m/>
    <m/>
    <n v="0"/>
    <n v="0"/>
    <m/>
    <n v="0"/>
    <n v="14998"/>
    <n v="14831"/>
    <n v="14831"/>
    <n v="0.14120189652874307"/>
    <n v="0.13228373002494773"/>
    <n v="196190"/>
    <n v="3487105.0767892189"/>
    <n v="167"/>
    <n v="167"/>
    <n v="1.5899613458499153E-3"/>
    <n v="0.15"/>
    <n v="2505"/>
    <n v="39265.494425446675"/>
    <m/>
    <m/>
    <n v="0"/>
    <n v="0"/>
    <m/>
    <n v="0"/>
    <n v="106038"/>
    <n v="105034"/>
    <n v="0.13508970268021242"/>
    <n v="3.0863609842880441E-3"/>
    <n v="0.33829830222216234"/>
    <n v="0"/>
    <n v="2.7643537779207583E-2"/>
    <n v="1.4133794712861159E-2"/>
    <n v="0.36215888282976255"/>
    <n v="4.0779808126606672E-3"/>
    <n v="0"/>
    <n v="0"/>
    <n v="9628660.9057947025"/>
    <n v="49.218985456116947"/>
    <n v="1004"/>
    <n v="9.4683038156132705E-3"/>
    <n v="1.8448952262396499"/>
    <n v="0.53690403774491513"/>
    <n v="-1.7136640000000001"/>
    <n v="115"/>
    <b v="0"/>
    <b v="0"/>
    <b v="0"/>
    <b v="0"/>
    <b v="0"/>
    <b v="0"/>
    <b v="0"/>
    <b v="1"/>
    <n v="0"/>
    <m/>
    <n v="1"/>
    <m/>
    <n v="1"/>
    <n v="0"/>
    <m/>
    <m/>
    <m/>
    <n v="4.1322314049586778E-3"/>
    <n v="0"/>
    <n v="0"/>
    <n v="0"/>
    <n v="0"/>
    <n v="0"/>
    <n v="0"/>
    <n v="0"/>
    <n v="0"/>
    <n v="0"/>
    <n v="0"/>
    <n v="620"/>
    <n v="1"/>
    <n v="1"/>
    <m/>
    <m/>
    <m/>
    <m/>
    <m/>
    <n v="35"/>
    <m/>
    <n v="1"/>
    <m/>
    <m/>
    <m/>
    <m/>
    <m/>
    <m/>
    <m/>
    <m/>
    <m/>
    <m/>
    <m/>
    <m/>
    <n v="47"/>
    <m/>
    <n v="75"/>
    <m/>
    <m/>
    <m/>
    <m/>
    <n v="1"/>
    <m/>
    <m/>
    <n v="25"/>
    <m/>
    <m/>
    <m/>
    <n v="1"/>
    <m/>
    <m/>
    <m/>
    <n v="86"/>
    <n v="116"/>
    <m/>
    <m/>
    <m/>
    <n v="1"/>
    <m/>
    <n v="1"/>
    <m/>
    <m/>
    <n v="50"/>
    <m/>
    <m/>
    <m/>
    <n v="1"/>
    <m/>
    <m/>
    <m/>
    <n v="86"/>
    <n v="115"/>
    <m/>
    <m/>
    <m/>
    <m/>
    <n v="1"/>
    <m/>
    <m/>
    <n v="38"/>
    <m/>
    <m/>
    <m/>
    <n v="2"/>
    <m/>
    <m/>
    <m/>
    <n v="26"/>
    <m/>
    <n v="147"/>
    <m/>
    <m/>
    <m/>
    <m/>
    <m/>
    <m/>
    <n v="2"/>
    <m/>
    <m/>
    <m/>
    <n v="4"/>
    <n v="114"/>
    <n v="0"/>
    <n v="0"/>
    <n v="0"/>
    <n v="4"/>
    <n v="0"/>
    <n v="0"/>
    <n v="0"/>
    <n v="280"/>
    <n v="0"/>
    <n v="454"/>
    <n v="0"/>
    <n v="0"/>
    <n v="0"/>
    <n v="1"/>
    <n v="0"/>
    <n v="5"/>
    <n v="0"/>
    <n v="4"/>
  </r>
  <r>
    <s v="MMR010"/>
    <s v="Mandalay"/>
    <s v="MMR010D003"/>
    <s v="Kyaukse"/>
    <s v="MMR010016"/>
    <s v="Tada-U"/>
    <n v="61"/>
    <n v="3"/>
    <x v="6"/>
    <n v="70839.423294663167"/>
    <n v="0.48895573201942649"/>
    <n v="8.9375761991674907E-2"/>
    <n v="0.9478346358950932"/>
    <n v="0.17026689886002938"/>
    <n v="0.24291377968802105"/>
    <n v="0.38300831150350895"/>
    <n v="0.25175468170533605"/>
    <n v="0.69893033377264224"/>
    <n v="0.23299721089894873"/>
    <n v="0.76666564501792989"/>
    <n v="0.87712630643332212"/>
    <n v="0.20659521846661172"/>
    <n v="1"/>
    <n v="70839.423294663167"/>
    <n v="138617"/>
    <n v="64754"/>
    <n v="73863"/>
    <n v="2.6923108970466352E-3"/>
    <n v="87.667709137186407"/>
    <n v="938.10467420400005"/>
    <n v="147.76282840464387"/>
    <n v="0.12760946551574262"/>
    <n v="135085"/>
    <n v="61622"/>
    <n v="73463"/>
    <n v="3532"/>
    <n v="3132"/>
    <n v="400"/>
    <n v="12389"/>
    <n v="5800"/>
    <n v="6589"/>
    <n v="88.025497040522083"/>
    <n v="126228"/>
    <n v="58954"/>
    <n v="67274"/>
    <n v="87.632666409013879"/>
    <n v="8.9375761991674907E-2"/>
    <n v="35529"/>
    <n v="92763"/>
    <n v="10325"/>
    <n v="0.49431346549809729"/>
    <n v="70096.750353050244"/>
    <n v="0.38300831150350895"/>
    <n v="0.616991688496491"/>
    <n v="11.130515399458837"/>
    <n v="103088"/>
    <n v="32880"/>
    <n v="61036"/>
    <n v="6847"/>
    <n v="1169"/>
    <n v="1156"/>
    <n v="32627"/>
    <n v="24865"/>
    <n v="7762"/>
    <n v="0.23790112483525913"/>
    <n v="135085"/>
    <n v="3532"/>
    <n v="2.6146500351630454E-2"/>
    <n v="1875"/>
    <n v="4221"/>
    <n v="6869"/>
    <n v="7519"/>
    <n v="5441"/>
    <n v="3273"/>
    <n v="1802"/>
    <n v="963"/>
    <n v="664"/>
    <n v="4.1402825880405798"/>
    <n v="32627"/>
    <n v="4.2485364881846319"/>
    <n v="143"/>
    <n v="3210"/>
    <n v="1480"/>
    <n v="3851"/>
    <n v="22568"/>
    <n v="862"/>
    <n v="104"/>
    <n v="409"/>
    <n v="32627"/>
    <n v="31201"/>
    <n v="335"/>
    <n v="750"/>
    <n v="248"/>
    <n v="41"/>
    <n v="52"/>
    <n v="32627"/>
    <n v="4749"/>
    <n v="3428"/>
    <n v="37"/>
    <n v="17807"/>
    <n v="129"/>
    <n v="6477"/>
    <n v="33855.090722407818"/>
    <n v="0.5457749716492476"/>
    <n v="3.9537806111502741E-3"/>
    <n v="0.25175468170533605"/>
    <n v="0.74824531829466401"/>
    <n v="32627"/>
    <n v="387"/>
    <n v="25139"/>
    <n v="16"/>
    <n v="1447"/>
    <n v="42"/>
    <n v="4636"/>
    <n v="960"/>
    <n v="0.82719833266926168"/>
    <n v="0.17280166733073832"/>
    <n v="32627"/>
    <n v="2269"/>
    <n v="20535"/>
    <n v="3081"/>
    <n v="9.4430992736077482E-2"/>
    <n v="6399"/>
    <n v="343"/>
    <n v="0.69893033377264224"/>
    <n v="0.19612590799031476"/>
    <n v="0.46052349281270116"/>
    <n v="100699"/>
    <n v="95446"/>
    <n v="5253"/>
    <n v="0.9478346358950932"/>
    <n v="44659"/>
    <n v="43754"/>
    <n v="905"/>
    <n v="0.97973532770550165"/>
    <n v="56040"/>
    <n v="51692"/>
    <n v="4348"/>
    <n v="0.92241256245538905"/>
    <n v="9199"/>
    <n v="8878"/>
    <n v="321"/>
    <n v="0.96510490270681581"/>
    <n v="91500"/>
    <n v="86568"/>
    <n v="4932"/>
    <n v="0.94609836065573771"/>
    <n v="55540"/>
    <n v="19900"/>
    <n v="32683"/>
    <n v="2957"/>
    <n v="5.3240907454087147E-2"/>
    <n v="0.58845876845516742"/>
    <n v="6.7297937098410552"/>
    <n v="26011"/>
    <n v="9619"/>
    <n v="0.3698050824651109"/>
    <n v="14834"/>
    <n v="0.57029718196147783"/>
    <n v="1558"/>
    <n v="5.989773557341125E-2"/>
    <n v="29529"/>
    <n v="10281"/>
    <n v="17849"/>
    <n v="4.7377154661519184E-2"/>
    <n v="0.60445663584950393"/>
    <n v="1399"/>
    <n v="80967"/>
    <n v="13786"/>
    <n v="47513"/>
    <n v="9050"/>
    <n v="3834"/>
    <n v="110"/>
    <n v="3963"/>
    <n v="99"/>
    <n v="25"/>
    <n v="2587"/>
    <n v="13786"/>
    <n v="67181"/>
    <n v="19668"/>
    <n v="61299"/>
    <n v="10618"/>
    <n v="0.17026689886002938"/>
    <n v="0.82973310113997056"/>
    <n v="0.24291377968802105"/>
    <n v="0.13113984709820051"/>
    <n v="0.53632344041399582"/>
    <n v="36333"/>
    <n v="5456"/>
    <n v="19723"/>
    <n v="5390"/>
    <n v="2370"/>
    <n v="84"/>
    <n v="1884"/>
    <n v="28"/>
    <n v="13"/>
    <n v="1385"/>
    <n v="0.15016651528913108"/>
    <n v="0.84983348471086895"/>
    <n v="0.30699364214350588"/>
    <n v="0.15864365728125945"/>
    <n v="44634"/>
    <n v="8330"/>
    <n v="27790"/>
    <n v="3660"/>
    <n v="1464"/>
    <n v="26"/>
    <n v="2079"/>
    <n v="71"/>
    <n v="12"/>
    <n v="1202"/>
    <n v="0.18662902719899629"/>
    <n v="0.81337097280100368"/>
    <n v="0.19075144508670519"/>
    <n v="115235"/>
    <n v="2585"/>
    <n v="14862"/>
    <n v="1509"/>
    <n v="32750"/>
    <n v="10159"/>
    <n v="2139"/>
    <n v="322"/>
    <n v="12699"/>
    <n v="26646"/>
    <n v="8054"/>
    <n v="772"/>
    <n v="2738"/>
    <n v="0.31939081008374193"/>
    <n v="8.815897947672148E-2"/>
    <n v="11.343144010237229"/>
    <n v="0.15505940971161877"/>
    <n v="52857"/>
    <n v="1455"/>
    <n v="9445"/>
    <n v="1098"/>
    <n v="22240"/>
    <n v="4055"/>
    <n v="1199"/>
    <n v="209"/>
    <n v="6289"/>
    <n v="1272"/>
    <n v="3215"/>
    <n v="379"/>
    <n v="2001"/>
    <n v="0.74714796526477101"/>
    <n v="62378"/>
    <n v="1130"/>
    <n v="5417"/>
    <n v="411"/>
    <n v="10510"/>
    <n v="6104"/>
    <n v="940"/>
    <n v="113"/>
    <n v="6410"/>
    <n v="25374"/>
    <n v="4839"/>
    <n v="393"/>
    <n v="737"/>
    <n v="0.39295905607746323"/>
    <n v="115235"/>
    <n v="90029"/>
    <n v="29"/>
    <n v="134"/>
    <n v="310"/>
    <n v="747"/>
    <n v="165"/>
    <n v="0"/>
    <n v="14"/>
    <n v="23807"/>
    <n v="0.20659521846661172"/>
    <n v="0.79340478153338823"/>
    <n v="10608"/>
    <n v="8931"/>
    <n v="1"/>
    <n v="1"/>
    <n v="13"/>
    <n v="122"/>
    <n v="10"/>
    <n v="0"/>
    <n v="0"/>
    <n v="1530"/>
    <n v="0.14423076923076922"/>
    <n v="104627"/>
    <n v="81098"/>
    <n v="28"/>
    <n v="133"/>
    <n v="297"/>
    <n v="625"/>
    <n v="155"/>
    <n v="0"/>
    <n v="14"/>
    <n v="22277"/>
    <n v="0.21291827157425902"/>
    <n v="138617"/>
    <n v="134181"/>
    <n v="4436"/>
    <n v="3.2001846815325682E-2"/>
    <n v="2077"/>
    <n v="1082"/>
    <n v="1834"/>
    <n v="1560"/>
    <n v="64754"/>
    <n v="62872"/>
    <n v="1882"/>
    <n v="2.9063841615961948E-2"/>
    <n v="73863"/>
    <n v="71309"/>
    <n v="2554"/>
    <n v="3.457752866793929E-2"/>
    <n v="32627"/>
    <n v="553"/>
    <n v="24461"/>
    <n v="1041"/>
    <n v="17"/>
    <n v="56"/>
    <n v="6499"/>
    <n v="0.19919085420050878"/>
    <n v="0.80080914579949125"/>
    <n v="0.76666564501792989"/>
    <n v="32627"/>
    <n v="1812"/>
    <n v="12212"/>
    <n v="13928"/>
    <n v="204"/>
    <n v="772"/>
    <n v="2564"/>
    <n v="409"/>
    <n v="666"/>
    <n v="13"/>
    <n v="47"/>
    <n v="0.11478223557176571"/>
    <n v="0.87712630643332212"/>
    <n v="32627"/>
    <n v="1381"/>
    <n v="18530"/>
    <n v="9373"/>
    <n v="197"/>
    <n v="1315"/>
    <n v="1760"/>
    <n v="14"/>
    <n v="2"/>
    <n v="6"/>
    <n v="49"/>
    <n v="0.89802923958684522"/>
    <n v="0.821895975725626"/>
    <n v="32627"/>
    <n v="7602"/>
    <n v="81"/>
    <n v="2775"/>
    <n v="10888"/>
    <n v="4986"/>
    <n v="57"/>
    <n v="3269"/>
    <n v="2969"/>
    <n v="0.23299721089894873"/>
    <n v="31474.428234284489"/>
    <n v="0.48600852055046434"/>
    <n v="32627"/>
    <n v="2988"/>
    <n v="4"/>
    <n v="14"/>
    <n v="12"/>
    <n v="28382"/>
    <n v="1146"/>
    <n v="31"/>
    <n v="0"/>
    <n v="50"/>
    <n v="32627"/>
    <n v="1.3540012872774083"/>
    <n v="0.36535913402672004"/>
    <n v="0.73855173506575822"/>
    <n v="0.14997121967151619"/>
    <n v="16898"/>
    <n v="0.51791461059858401"/>
    <n v="0.30452882553298855"/>
    <n v="15446"/>
    <n v="15729"/>
    <n v="798"/>
    <n v="10158"/>
    <n v="353"/>
    <n v="1693"/>
    <n v="0.31133723603150765"/>
    <n v="0.47341159162656693"/>
    <n v="0.48208538940141599"/>
    <n v="5.188953933858461E-2"/>
    <n v="32627"/>
    <n v="642"/>
    <n v="20085"/>
    <n v="14275"/>
    <n v="592"/>
    <n v="791"/>
    <n v="117"/>
    <n v="16119"/>
    <n v="0.65700186961718821"/>
    <n v="10982"/>
    <n v="10982"/>
    <n v="0.15678940079665349"/>
    <n v="0.94812602440356952"/>
    <n v="1041232"/>
    <n v="42605130.975999996"/>
    <n v="744078.61583051737"/>
    <m/>
    <m/>
    <n v="0"/>
    <n v="0"/>
    <m/>
    <n v="0"/>
    <n v="0"/>
    <n v="10033"/>
    <n v="10018"/>
    <n v="0.14302642662364548"/>
    <n v="8.8832102216011177E-2"/>
    <n v="88992"/>
    <n v="3641374.656"/>
    <n v="818937.69854919973"/>
    <n v="10959"/>
    <n v="10959"/>
    <n v="0.15646103108090745"/>
    <n v="0.53598412263892692"/>
    <n v="587385"/>
    <n v="24034619.43"/>
    <n v="1436926.003116084"/>
    <n v="18998"/>
    <n v="18998"/>
    <n v="0.27123338520623047"/>
    <n v="0.28243078218759871"/>
    <n v="536562"/>
    <n v="2898462.5968717751"/>
    <n v="3954"/>
    <n v="3954"/>
    <n v="3.7330526049570056"/>
    <n v="1476049"/>
    <n v="2378.0789444444426"/>
    <m/>
    <m/>
    <m/>
    <n v="0"/>
    <n v="0"/>
    <m/>
    <n v="0"/>
    <n v="15132"/>
    <n v="5257"/>
    <n v="5257"/>
    <n v="7.5053895464214843E-2"/>
    <n v="0.13024538710291039"/>
    <n v="68470"/>
    <n v="1236040.1448776836"/>
    <n v="9875"/>
    <n v="9875"/>
    <n v="0.14098482360835488"/>
    <n v="0.16"/>
    <n v="158000"/>
    <n v="2321836.8709657839"/>
    <m/>
    <m/>
    <n v="0"/>
    <n v="0"/>
    <m/>
    <n v="0"/>
    <n v="70058"/>
    <n v="70043"/>
    <n v="9.0085953546757414E-2"/>
    <n v="2.0581714723088475E-3"/>
    <n v="7.8686170877935224E-2"/>
    <n v="0"/>
    <n v="0.1519546491655854"/>
    <n v="0.30651186356994409"/>
    <n v="0.13071100819538464"/>
    <n v="0.24553380367689243"/>
    <n v="0"/>
    <n v="0"/>
    <n v="9456281.9302110448"/>
    <n v="68.218774971403548"/>
    <n v="15"/>
    <n v="2.1410831025721544E-4"/>
    <n v="1.978603442861629"/>
    <n v="0.50529877287778557"/>
    <n v="-1.4265129999999999"/>
    <n v="141"/>
    <b v="0"/>
    <b v="0"/>
    <b v="0"/>
    <b v="0"/>
    <b v="0"/>
    <b v="0"/>
    <b v="0"/>
    <b v="0"/>
    <m/>
    <m/>
    <m/>
    <m/>
    <m/>
    <m/>
    <m/>
    <m/>
    <m/>
    <n v="0"/>
    <n v="0"/>
    <n v="0"/>
    <n v="0"/>
    <n v="0"/>
    <n v="0"/>
    <n v="0"/>
    <n v="0"/>
    <n v="0"/>
    <n v="0"/>
    <n v="0"/>
    <n v="620"/>
    <n v="1"/>
    <m/>
    <m/>
    <m/>
    <n v="2"/>
    <m/>
    <m/>
    <n v="20"/>
    <m/>
    <n v="1"/>
    <m/>
    <m/>
    <m/>
    <m/>
    <m/>
    <m/>
    <m/>
    <m/>
    <n v="2"/>
    <m/>
    <m/>
    <m/>
    <n v="6"/>
    <m/>
    <n v="31"/>
    <m/>
    <m/>
    <m/>
    <m/>
    <m/>
    <m/>
    <m/>
    <n v="3"/>
    <m/>
    <m/>
    <m/>
    <n v="4"/>
    <m/>
    <m/>
    <m/>
    <n v="7"/>
    <n v="54"/>
    <m/>
    <m/>
    <m/>
    <m/>
    <m/>
    <n v="1"/>
    <m/>
    <m/>
    <n v="15"/>
    <m/>
    <m/>
    <m/>
    <n v="6"/>
    <m/>
    <m/>
    <m/>
    <n v="7"/>
    <n v="58"/>
    <m/>
    <m/>
    <m/>
    <m/>
    <n v="1"/>
    <m/>
    <m/>
    <n v="9"/>
    <m/>
    <m/>
    <m/>
    <n v="5"/>
    <m/>
    <m/>
    <m/>
    <n v="8"/>
    <n v="1"/>
    <n v="97"/>
    <m/>
    <m/>
    <m/>
    <m/>
    <m/>
    <m/>
    <n v="2"/>
    <m/>
    <m/>
    <m/>
    <m/>
    <n v="27"/>
    <n v="0"/>
    <n v="0"/>
    <n v="0"/>
    <n v="19"/>
    <n v="0"/>
    <n v="0"/>
    <n v="0"/>
    <n v="48"/>
    <n v="0"/>
    <n v="242"/>
    <n v="0"/>
    <n v="0"/>
    <n v="0"/>
    <n v="0"/>
    <n v="0"/>
    <n v="4"/>
    <n v="0"/>
    <n v="0"/>
  </r>
  <r>
    <s v="MMR010"/>
    <s v="Mandalay"/>
    <s v="MMR010D004"/>
    <s v="Myingyan"/>
    <s v="MMR010017"/>
    <s v="Myingyan"/>
    <n v="66"/>
    <n v="19"/>
    <x v="2"/>
    <n v="134178.78224398827"/>
    <n v="0.51401403046770588"/>
    <n v="0.3176721140472879"/>
    <n v="0.93045421809422091"/>
    <n v="0.13854220377836726"/>
    <n v="0.34296665817641908"/>
    <n v="0.36631129377551952"/>
    <n v="0.24786653833814565"/>
    <n v="0.73543471286493423"/>
    <n v="0.36316971446904073"/>
    <n v="0.70445941610522944"/>
    <n v="0.82258581969842792"/>
    <n v="0.19870567626487809"/>
    <n v="1"/>
    <n v="134178.78224398827"/>
    <n v="276096"/>
    <n v="124100"/>
    <n v="151996"/>
    <n v="5.3625188067191448E-3"/>
    <n v="81.646885444353799"/>
    <n v="988.437933853"/>
    <n v="279.32558084224723"/>
    <n v="0.24122838240847652"/>
    <n v="267917"/>
    <n v="117613"/>
    <n v="150304"/>
    <n v="8179"/>
    <n v="6487"/>
    <n v="1692"/>
    <n v="87708"/>
    <n v="40016"/>
    <n v="47692"/>
    <n v="83.905057451983552"/>
    <n v="188388"/>
    <n v="84084"/>
    <n v="104304"/>
    <n v="80.614358030372756"/>
    <n v="0.3176721140472879"/>
    <n v="68272"/>
    <n v="186377"/>
    <n v="21447"/>
    <n v="0.48138450559886681"/>
    <n v="143187.66354217526"/>
    <n v="0.36631129377551952"/>
    <n v="0.63368870622448048"/>
    <n v="11.50732118233473"/>
    <n v="207824"/>
    <n v="72892"/>
    <n v="114199"/>
    <n v="15772"/>
    <n v="2711"/>
    <n v="2250"/>
    <n v="62340"/>
    <n v="45081"/>
    <n v="17259"/>
    <n v="0.27685274302213669"/>
    <n v="267917"/>
    <n v="8179"/>
    <n v="3.0528111318057459E-2"/>
    <n v="3248"/>
    <n v="7944"/>
    <n v="12374"/>
    <n v="13474"/>
    <n v="10446"/>
    <n v="6927"/>
    <n v="3901"/>
    <n v="2273"/>
    <n v="1753"/>
    <n v="4.2976740455566249"/>
    <n v="62340"/>
    <n v="4.4288739172281035"/>
    <n v="510"/>
    <n v="3221"/>
    <n v="1850"/>
    <n v="14401"/>
    <n v="40723"/>
    <n v="1125"/>
    <n v="264"/>
    <n v="246"/>
    <n v="62340"/>
    <n v="56658"/>
    <n v="2269"/>
    <n v="2115"/>
    <n v="822"/>
    <n v="217"/>
    <n v="259"/>
    <n v="62340"/>
    <n v="4530"/>
    <n v="10824"/>
    <n v="98"/>
    <n v="44810"/>
    <n v="914"/>
    <n v="1164"/>
    <n v="65986.487295476414"/>
    <n v="0.71880012832852103"/>
    <n v="1.4661533525826114E-2"/>
    <n v="0.24786653833814565"/>
    <n v="0.75213346166185435"/>
    <n v="62340"/>
    <n v="754"/>
    <n v="52157"/>
    <n v="49"/>
    <n v="3457"/>
    <n v="63"/>
    <n v="5444"/>
    <n v="416"/>
    <n v="0.90498877125441124"/>
    <n v="9.5011228745588761E-2"/>
    <n v="62340"/>
    <n v="7113"/>
    <n v="38734"/>
    <n v="5725"/>
    <n v="9.1835097850497274E-2"/>
    <n v="10349"/>
    <n v="419"/>
    <n v="0.73543471286493423"/>
    <n v="0.16600898299647096"/>
    <n v="0.42357234520372156"/>
    <n v="201335"/>
    <n v="187333"/>
    <n v="14002"/>
    <n v="0.93045421809422091"/>
    <n v="84625"/>
    <n v="81986"/>
    <n v="2639"/>
    <n v="0.96881536189069417"/>
    <n v="116710"/>
    <n v="105347"/>
    <n v="11363"/>
    <n v="0.90263901979264849"/>
    <n v="62479"/>
    <n v="59200"/>
    <n v="3279"/>
    <n v="0.94751836617103347"/>
    <n v="138856"/>
    <n v="128133"/>
    <n v="10723"/>
    <n v="0.9227761133836494"/>
    <n v="112444"/>
    <n v="40796"/>
    <n v="64907"/>
    <n v="6741"/>
    <n v="5.9949841698979045E-2"/>
    <n v="0.57723844758279674"/>
    <n v="6.0519210799584631"/>
    <n v="51659"/>
    <n v="19878"/>
    <n v="0.38479258212508954"/>
    <n v="28650"/>
    <n v="0.55459842428231287"/>
    <n v="3131"/>
    <n v="6.060899359259761E-2"/>
    <n v="60785"/>
    <n v="20918"/>
    <n v="36257"/>
    <n v="5.9389652052315535E-2"/>
    <n v="0.59647939458748045"/>
    <n v="3610"/>
    <n v="160969"/>
    <n v="22301"/>
    <n v="83461"/>
    <n v="25606"/>
    <n v="12926"/>
    <n v="559"/>
    <n v="13593"/>
    <n v="464"/>
    <n v="174"/>
    <n v="1885"/>
    <n v="22301"/>
    <n v="138668"/>
    <n v="55207"/>
    <n v="105762"/>
    <n v="29601"/>
    <n v="0.13854220377836726"/>
    <n v="0.86145779622163277"/>
    <n v="0.34296665817641908"/>
    <n v="0.18389255073958341"/>
    <n v="0.6022122271990259"/>
    <n v="68061"/>
    <n v="7081"/>
    <n v="32423"/>
    <n v="13742"/>
    <n v="7342"/>
    <n v="372"/>
    <n v="5837"/>
    <n v="143"/>
    <n v="106"/>
    <n v="1015"/>
    <n v="0.10403902381687016"/>
    <n v="0.89596097618312986"/>
    <n v="0.41957949486490059"/>
    <n v="0.21767238212779713"/>
    <n v="92908"/>
    <n v="15220"/>
    <n v="51038"/>
    <n v="11864"/>
    <n v="5584"/>
    <n v="187"/>
    <n v="7756"/>
    <n v="321"/>
    <n v="68"/>
    <n v="870"/>
    <n v="0.16381797046540664"/>
    <n v="0.83618202953459331"/>
    <n v="0.28684289835105697"/>
    <n v="233481"/>
    <n v="5423"/>
    <n v="51689"/>
    <n v="7854"/>
    <n v="50022"/>
    <n v="24776"/>
    <n v="5114"/>
    <n v="792"/>
    <n v="30559"/>
    <n v="31971"/>
    <n v="16186"/>
    <n v="1966"/>
    <n v="7129"/>
    <n v="0.24304761415275761"/>
    <n v="0.10611570106346983"/>
    <n v="9.4236761381982568"/>
    <n v="0.12882051554522483"/>
    <n v="102492"/>
    <n v="2360"/>
    <n v="25830"/>
    <n v="5487"/>
    <n v="26662"/>
    <n v="9310"/>
    <n v="3039"/>
    <n v="472"/>
    <n v="14942"/>
    <n v="2268"/>
    <n v="6305"/>
    <n v="994"/>
    <n v="4823"/>
    <n v="0.70920657222027084"/>
    <n v="130989"/>
    <n v="3063"/>
    <n v="25859"/>
    <n v="2367"/>
    <n v="23360"/>
    <n v="15466"/>
    <n v="2075"/>
    <n v="320"/>
    <n v="15617"/>
    <n v="29703"/>
    <n v="9881"/>
    <n v="972"/>
    <n v="2306"/>
    <n v="0.55111497912038421"/>
    <n v="233481"/>
    <n v="181586"/>
    <n v="80"/>
    <n v="614"/>
    <n v="2038"/>
    <n v="1537"/>
    <n v="1148"/>
    <n v="21"/>
    <n v="63"/>
    <n v="46394"/>
    <n v="0.19870567626487809"/>
    <n v="0.80129432373512188"/>
    <n v="74438"/>
    <n v="57962"/>
    <n v="58"/>
    <n v="122"/>
    <n v="398"/>
    <n v="742"/>
    <n v="687"/>
    <n v="19"/>
    <n v="29"/>
    <n v="14421"/>
    <n v="0.19373169617668395"/>
    <n v="159043"/>
    <n v="123624"/>
    <n v="22"/>
    <n v="492"/>
    <n v="1640"/>
    <n v="795"/>
    <n v="461"/>
    <n v="2"/>
    <n v="34"/>
    <n v="31973"/>
    <n v="0.20103368271473751"/>
    <n v="276096"/>
    <n v="257885"/>
    <n v="18211"/>
    <n v="6.5958941817338898E-2"/>
    <n v="11802"/>
    <n v="4588"/>
    <n v="6997"/>
    <n v="5668"/>
    <n v="124100"/>
    <n v="116376"/>
    <n v="7724"/>
    <n v="6.2240128928283643E-2"/>
    <n v="151996"/>
    <n v="141509"/>
    <n v="10487"/>
    <n v="6.8995236716755698E-2"/>
    <n v="62340"/>
    <n v="1912"/>
    <n v="42004"/>
    <n v="1502"/>
    <n v="337"/>
    <n v="275"/>
    <n v="16310"/>
    <n v="0.26162977221687522"/>
    <n v="0.73837022778312478"/>
    <n v="0.70445941610522944"/>
    <n v="62340"/>
    <n v="1477"/>
    <n v="32203"/>
    <n v="14473"/>
    <n v="726"/>
    <n v="2364"/>
    <n v="3920"/>
    <n v="652"/>
    <n v="3127"/>
    <n v="1109"/>
    <n v="2289"/>
    <n v="0.11126082771896054"/>
    <n v="0.82258581969842792"/>
    <n v="62340"/>
    <n v="1639"/>
    <n v="42341"/>
    <n v="11501"/>
    <n v="1005"/>
    <n v="1182"/>
    <n v="1892"/>
    <n v="46"/>
    <n v="57"/>
    <n v="71"/>
    <n v="2606"/>
    <n v="0.89162656400384988"/>
    <n v="0.76352261790182863"/>
    <n v="62340"/>
    <n v="22640"/>
    <n v="406"/>
    <n v="7364"/>
    <n v="13566"/>
    <n v="9923"/>
    <n v="212"/>
    <n v="5901"/>
    <n v="2328"/>
    <n v="0.36316971446904073"/>
    <n v="97299.340391401987"/>
    <n v="0.61700352903432787"/>
    <n v="62340"/>
    <n v="13079"/>
    <n v="13"/>
    <n v="44"/>
    <n v="21"/>
    <n v="45717"/>
    <n v="2719"/>
    <n v="159"/>
    <n v="182"/>
    <n v="406"/>
    <n v="62340"/>
    <n v="1.2818094321462945"/>
    <n v="0.34587912767641421"/>
    <n v="0.78014716924463134"/>
    <n v="0.15841763946906287"/>
    <n v="34968"/>
    <n v="0.56092396535129929"/>
    <n v="0.63017895438735605"/>
    <n v="26801"/>
    <n v="27372"/>
    <n v="2714"/>
    <n v="20665"/>
    <n v="1081"/>
    <n v="1275"/>
    <n v="0.33148861084376002"/>
    <n v="0.42991658646134101"/>
    <n v="0.43907603464870065"/>
    <n v="2.045235803657363E-2"/>
    <n v="62340"/>
    <n v="1181"/>
    <n v="34215"/>
    <n v="33089"/>
    <n v="1449"/>
    <n v="1914"/>
    <n v="466"/>
    <n v="18287"/>
    <n v="0.59850818094321467"/>
    <n v="5047"/>
    <n v="5022"/>
    <n v="4.8826017208691848E-2"/>
    <n v="0.88412982875348467"/>
    <n v="444010"/>
    <n v="18168001.18"/>
    <n v="340262.503068736"/>
    <n v="13022"/>
    <n v="13019"/>
    <n v="0.12657624811628021"/>
    <n v="0.75153621629925493"/>
    <n v="978425"/>
    <n v="40035194.149999999"/>
    <n v="3998875.3768640864"/>
    <n v="24279"/>
    <n v="24180"/>
    <n v="0.2350882310048126"/>
    <n v="5.5169975186104218E-2"/>
    <n v="133401"/>
    <n v="5458502.1179999998"/>
    <n v="1976633.4149450639"/>
    <n v="23209"/>
    <n v="23209"/>
    <n v="0.22564775655048369"/>
    <n v="0.50991641173682623"/>
    <n v="1183465"/>
    <n v="48425020.869999997"/>
    <n v="3043125.7967260885"/>
    <n v="2757"/>
    <n v="2757"/>
    <n v="2.680472509843955E-2"/>
    <n v="0.20485310119695321"/>
    <n v="56478"/>
    <n v="420626.45434127189"/>
    <n v="8974"/>
    <n v="8974"/>
    <n v="4.4003053264987741"/>
    <n v="3948834"/>
    <n v="6362.0103333333291"/>
    <m/>
    <m/>
    <m/>
    <n v="0"/>
    <n v="0"/>
    <m/>
    <n v="0"/>
    <n v="25694"/>
    <n v="4254"/>
    <n v="4254"/>
    <n v="4.135919498322882E-2"/>
    <n v="8.8500235072872593E-2"/>
    <n v="37648"/>
    <n v="1000212.0556038931"/>
    <n v="21044"/>
    <n v="21044"/>
    <n v="0.20459870691750523"/>
    <n v="0.1275"/>
    <n v="268311"/>
    <n v="4947922.543048501"/>
    <n v="396"/>
    <n v="396"/>
    <n v="3.8500802100043751E-3"/>
    <n v="0.09"/>
    <n v="3564"/>
    <n v="42788.288379433849"/>
    <n v="102982"/>
    <n v="102855"/>
    <n v="0.13228717719189262"/>
    <n v="3.0223323784578974E-3"/>
    <n v="2.1575958836347459E-2"/>
    <n v="0.25356767126783208"/>
    <n v="0.19296383331055902"/>
    <n v="2.6671816560735619E-2"/>
    <n v="6.3423192225705277E-2"/>
    <n v="0.31374651085983585"/>
    <n v="2.7131944908015179E-3"/>
    <n v="0"/>
    <n v="15770446.432977075"/>
    <n v="57.119431042018263"/>
    <n v="127"/>
    <n v="1.2332252238255229E-3"/>
    <n v="2.6810122157270202"/>
    <n v="0.37253346662030595"/>
    <n v="-0.93593440000000006"/>
    <n v="173"/>
    <b v="0"/>
    <b v="0"/>
    <b v="0"/>
    <b v="0"/>
    <b v="0"/>
    <b v="1"/>
    <b v="0"/>
    <b v="1"/>
    <n v="0"/>
    <m/>
    <n v="5"/>
    <m/>
    <n v="5"/>
    <n v="0"/>
    <m/>
    <m/>
    <m/>
    <n v="2.0661157024793389E-2"/>
    <n v="0"/>
    <n v="0"/>
    <n v="0"/>
    <n v="0"/>
    <n v="0"/>
    <n v="0"/>
    <n v="0"/>
    <n v="0"/>
    <n v="0"/>
    <n v="0"/>
    <n v="620"/>
    <n v="1"/>
    <n v="1"/>
    <m/>
    <m/>
    <n v="2"/>
    <m/>
    <m/>
    <n v="382"/>
    <m/>
    <n v="1"/>
    <m/>
    <n v="1"/>
    <m/>
    <n v="47"/>
    <m/>
    <m/>
    <m/>
    <m/>
    <n v="3"/>
    <m/>
    <m/>
    <m/>
    <n v="584"/>
    <m/>
    <n v="93"/>
    <m/>
    <m/>
    <n v="2"/>
    <m/>
    <n v="2"/>
    <m/>
    <n v="54"/>
    <n v="29"/>
    <m/>
    <m/>
    <m/>
    <n v="5"/>
    <m/>
    <m/>
    <n v="93"/>
    <n v="586"/>
    <n v="103"/>
    <m/>
    <m/>
    <n v="2"/>
    <m/>
    <m/>
    <n v="2"/>
    <m/>
    <n v="57"/>
    <n v="90"/>
    <m/>
    <m/>
    <m/>
    <n v="4"/>
    <n v="8"/>
    <n v="1"/>
    <n v="83"/>
    <n v="675"/>
    <n v="109"/>
    <m/>
    <m/>
    <n v="166"/>
    <m/>
    <n v="2"/>
    <m/>
    <n v="209"/>
    <n v="62"/>
    <m/>
    <m/>
    <m/>
    <n v="6"/>
    <n v="1"/>
    <n v="1"/>
    <n v="83"/>
    <n v="108"/>
    <m/>
    <n v="214"/>
    <m/>
    <m/>
    <n v="85"/>
    <m/>
    <m/>
    <m/>
    <n v="3"/>
    <m/>
    <m/>
    <m/>
    <n v="141"/>
    <n v="182"/>
    <n v="0"/>
    <n v="0"/>
    <n v="0"/>
    <n v="20"/>
    <n v="8"/>
    <n v="2"/>
    <n v="176"/>
    <n v="2335"/>
    <n v="0"/>
    <n v="520"/>
    <n v="0"/>
    <n v="0"/>
    <n v="255"/>
    <n v="0"/>
    <n v="0"/>
    <n v="10"/>
    <n v="0"/>
    <n v="508"/>
  </r>
  <r>
    <s v="MMR010"/>
    <s v="Mandalay"/>
    <s v="MMR010D004"/>
    <s v="Myingyan"/>
    <s v="MMR010018"/>
    <s v="Taungtha"/>
    <n v="77"/>
    <n v="6"/>
    <x v="6"/>
    <n v="113085.72306508987"/>
    <n v="0.47800646658962781"/>
    <n v="8.0907672565799796E-2"/>
    <n v="0.932133642509553"/>
    <n v="0.15834947117533144"/>
    <n v="0.29203700945098232"/>
    <n v="0.44351104164857746"/>
    <n v="0.33643585011634436"/>
    <n v="0.80175318944074458"/>
    <n v="0.20713311401749177"/>
    <n v="0.53075102302816335"/>
    <n v="0.75088261253309796"/>
    <n v="0.20218297258944748"/>
    <n v="1"/>
    <n v="113085.72306508987"/>
    <n v="216642"/>
    <n v="97161"/>
    <n v="119481"/>
    <n v="4.2077639637127994E-3"/>
    <n v="81.319205564064575"/>
    <n v="1352.3917786899999"/>
    <n v="160.19174577491975"/>
    <n v="0.13834320362622934"/>
    <n v="213483"/>
    <n v="94636"/>
    <n v="118847"/>
    <n v="3159"/>
    <n v="2525"/>
    <n v="634"/>
    <n v="17528"/>
    <n v="8107"/>
    <n v="9421"/>
    <n v="86.052436047128751"/>
    <n v="199114"/>
    <n v="89054"/>
    <n v="110060"/>
    <n v="80.914046883518083"/>
    <n v="8.0907672565799796E-2"/>
    <n v="61295"/>
    <n v="138204"/>
    <n v="17143"/>
    <n v="0.56755231397065198"/>
    <n v="93686.331596770018"/>
    <n v="0.44351104164857746"/>
    <n v="0.55648895835142254"/>
    <n v="12.404127232207461"/>
    <n v="155347"/>
    <n v="53662"/>
    <n v="86143"/>
    <n v="12357"/>
    <n v="2030"/>
    <n v="1155"/>
    <n v="49852"/>
    <n v="36367"/>
    <n v="13485"/>
    <n v="0.27050068201877558"/>
    <n v="213483"/>
    <n v="3159"/>
    <n v="1.4797431177189752E-2"/>
    <n v="3301"/>
    <n v="6464"/>
    <n v="9109"/>
    <n v="10168"/>
    <n v="8409"/>
    <n v="5720"/>
    <n v="3367"/>
    <n v="1921"/>
    <n v="1393"/>
    <n v="4.2823357137125893"/>
    <n v="49852"/>
    <n v="4.345703281713873"/>
    <n v="222"/>
    <n v="2380"/>
    <n v="2272"/>
    <n v="6685"/>
    <n v="34622"/>
    <n v="2910"/>
    <n v="381"/>
    <n v="380"/>
    <n v="49852"/>
    <n v="48232"/>
    <n v="420"/>
    <n v="804"/>
    <n v="353"/>
    <n v="7"/>
    <n v="36"/>
    <n v="49852"/>
    <n v="14021"/>
    <n v="2675"/>
    <n v="76"/>
    <n v="31394"/>
    <n v="179"/>
    <n v="1507"/>
    <n v="71497.877076145392"/>
    <n v="0.6297440423654016"/>
    <n v="3.5906282596485598E-3"/>
    <n v="0.33643585011634436"/>
    <n v="0.66356414988365564"/>
    <n v="49852"/>
    <n v="5556"/>
    <n v="38130"/>
    <n v="22"/>
    <n v="820"/>
    <n v="31"/>
    <n v="4405"/>
    <n v="888"/>
    <n v="0.89320388349514568"/>
    <n v="0.10679611650485432"/>
    <n v="49852"/>
    <n v="16168"/>
    <n v="23801"/>
    <n v="3360"/>
    <n v="6.739950252748135E-2"/>
    <n v="6089"/>
    <n v="434"/>
    <n v="0.80175318944074458"/>
    <n v="0.12214153895530772"/>
    <n v="0.38518013319425498"/>
    <n v="153095"/>
    <n v="142705"/>
    <n v="10390"/>
    <n v="0.932133642509553"/>
    <n v="64773"/>
    <n v="62788"/>
    <n v="1985"/>
    <n v="0.96935451499853331"/>
    <n v="88322"/>
    <n v="79917"/>
    <n v="8405"/>
    <n v="0.90483684699168943"/>
    <n v="12810"/>
    <n v="12296"/>
    <n v="514"/>
    <n v="0.95987509758001566"/>
    <n v="140285"/>
    <n v="130409"/>
    <n v="9876"/>
    <n v="0.92960045621413556"/>
    <n v="92464"/>
    <n v="43098"/>
    <n v="44510"/>
    <n v="4856"/>
    <n v="5.2517736632635405E-2"/>
    <n v="0.48137653573282574"/>
    <n v="8.8752059308072493"/>
    <n v="42424"/>
    <n v="20774"/>
    <n v="0.48967565528945878"/>
    <n v="19116"/>
    <n v="0.45059400339430511"/>
    <n v="2534"/>
    <n v="5.9730341316236092E-2"/>
    <n v="50040"/>
    <n v="22324"/>
    <n v="25394"/>
    <n v="4.6402877697841724E-2"/>
    <n v="0.50747402078337334"/>
    <n v="2322"/>
    <n v="120834"/>
    <n v="19134"/>
    <n v="66412"/>
    <n v="17741"/>
    <n v="9138"/>
    <n v="260"/>
    <n v="7389"/>
    <n v="228"/>
    <n v="67"/>
    <n v="465"/>
    <n v="19134"/>
    <n v="101700"/>
    <n v="35288"/>
    <n v="85546"/>
    <n v="17547"/>
    <n v="0.15834947117533144"/>
    <n v="0.84165052882466851"/>
    <n v="0.29203700945098232"/>
    <n v="0.14521575053379016"/>
    <n v="0.56684376913782542"/>
    <n v="51151"/>
    <n v="6851"/>
    <n v="26052"/>
    <n v="9601"/>
    <n v="5036"/>
    <n v="186"/>
    <n v="3117"/>
    <n v="73"/>
    <n v="43"/>
    <n v="192"/>
    <n v="0.13393677542961038"/>
    <n v="0.86606322457038964"/>
    <n v="0.35674766866727925"/>
    <n v="0.16904850345056793"/>
    <n v="69683"/>
    <n v="12283"/>
    <n v="40360"/>
    <n v="8140"/>
    <n v="4102"/>
    <n v="74"/>
    <n v="4272"/>
    <n v="155"/>
    <n v="24"/>
    <n v="273"/>
    <n v="0.17626967840075772"/>
    <n v="0.82373032159924231"/>
    <n v="0.24453597003573324"/>
    <n v="178289"/>
    <n v="4775"/>
    <n v="24553"/>
    <n v="2567"/>
    <n v="39868"/>
    <n v="16887"/>
    <n v="4427"/>
    <n v="508"/>
    <n v="28665"/>
    <n v="38016"/>
    <n v="11877"/>
    <n v="1477"/>
    <n v="4669"/>
    <n v="0.30794384398364455"/>
    <n v="9.4717004414181474E-2"/>
    <n v="10.557766329128915"/>
    <n v="0.14432339159147256"/>
    <n v="77791"/>
    <n v="1792"/>
    <n v="14139"/>
    <n v="1785"/>
    <n v="26646"/>
    <n v="6636"/>
    <n v="2390"/>
    <n v="256"/>
    <n v="13815"/>
    <n v="1806"/>
    <n v="4766"/>
    <n v="754"/>
    <n v="3006"/>
    <n v="0.68630047177694076"/>
    <n v="100498"/>
    <n v="2983"/>
    <n v="10414"/>
    <n v="782"/>
    <n v="13222"/>
    <n v="10251"/>
    <n v="2037"/>
    <n v="252"/>
    <n v="14850"/>
    <n v="36210"/>
    <n v="7111"/>
    <n v="723"/>
    <n v="1663"/>
    <n v="0.39492328205536431"/>
    <n v="178289"/>
    <n v="138884"/>
    <n v="35"/>
    <n v="399"/>
    <n v="1979"/>
    <n v="750"/>
    <n v="158"/>
    <n v="0"/>
    <n v="37"/>
    <n v="36047"/>
    <n v="0.20218297258944748"/>
    <n v="0.79781702741055249"/>
    <n v="14886"/>
    <n v="12432"/>
    <n v="0"/>
    <n v="5"/>
    <n v="93"/>
    <n v="113"/>
    <n v="7"/>
    <n v="0"/>
    <n v="4"/>
    <n v="2232"/>
    <n v="0.14993954050785974"/>
    <n v="163403"/>
    <n v="126452"/>
    <n v="35"/>
    <n v="394"/>
    <n v="1886"/>
    <n v="637"/>
    <n v="151"/>
    <n v="0"/>
    <n v="33"/>
    <n v="33815"/>
    <n v="0.20694234499978581"/>
    <n v="216642"/>
    <n v="207148"/>
    <n v="9494"/>
    <n v="4.382345066976856E-2"/>
    <n v="4931"/>
    <n v="2863"/>
    <n v="4146"/>
    <n v="2948"/>
    <n v="97161"/>
    <n v="93071"/>
    <n v="4090"/>
    <n v="4.2095079301365773E-2"/>
    <n v="119481"/>
    <n v="114077"/>
    <n v="5404"/>
    <n v="4.5228948535750456E-2"/>
    <n v="49852"/>
    <n v="883"/>
    <n v="25576"/>
    <n v="1630"/>
    <n v="141"/>
    <n v="189"/>
    <n v="21433"/>
    <n v="0.42993260049747251"/>
    <n v="0.57006739950252749"/>
    <n v="0.53075102302816335"/>
    <n v="49852"/>
    <n v="1076"/>
    <n v="23560"/>
    <n v="12472"/>
    <n v="930"/>
    <n v="6405"/>
    <n v="2474"/>
    <n v="1840"/>
    <n v="325"/>
    <n v="661"/>
    <n v="109"/>
    <n v="0.21501644868811681"/>
    <n v="0.75088261253309796"/>
    <n v="49852"/>
    <n v="1974"/>
    <n v="23390"/>
    <n v="13463"/>
    <n v="1050"/>
    <n v="5569"/>
    <n v="3432"/>
    <n v="239"/>
    <n v="14"/>
    <n v="598"/>
    <n v="123"/>
    <n v="0.78392040439701516"/>
    <n v="0.6408168177806306"/>
    <n v="49852"/>
    <n v="10326"/>
    <n v="1172"/>
    <n v="11107"/>
    <n v="12865"/>
    <n v="5320"/>
    <n v="397"/>
    <n v="6280"/>
    <n v="2385"/>
    <n v="0.20713311401749177"/>
    <n v="44219.398579796194"/>
    <n v="0.43982187274332024"/>
    <n v="49852"/>
    <n v="4000"/>
    <n v="3"/>
    <n v="41"/>
    <n v="6"/>
    <n v="44941"/>
    <n v="791"/>
    <n v="34"/>
    <n v="0"/>
    <n v="36"/>
    <n v="49852"/>
    <n v="1.1192529888469871"/>
    <n v="0.30201544607407138"/>
    <n v="0.893453053031525"/>
    <n v="0.18142567097272802"/>
    <n v="23195"/>
    <n v="0.46527722057289578"/>
    <n v="0.41801077691073907"/>
    <n v="26657"/>
    <n v="14528"/>
    <n v="1923"/>
    <n v="11643"/>
    <n v="349"/>
    <n v="697"/>
    <n v="0.23355131188317418"/>
    <n v="0.53472277942710422"/>
    <n v="0.29142261092834792"/>
    <n v="1.3981384899301934E-2"/>
    <n v="49852"/>
    <n v="548"/>
    <n v="21780"/>
    <n v="16583"/>
    <n v="569"/>
    <n v="271"/>
    <n v="158"/>
    <n v="20700"/>
    <n v="0.46246890796758405"/>
    <n v="5029"/>
    <n v="5026"/>
    <n v="2.3544071353620147E-2"/>
    <n v="0.9012495025865499"/>
    <n v="452968"/>
    <n v="18534544.623999998"/>
    <n v="340533.52059407945"/>
    <n v="749"/>
    <n v="749"/>
    <n v="3.5086568730325288E-3"/>
    <n v="0.74500667556742328"/>
    <n v="55801"/>
    <n v="2283265.318"/>
    <n v="230060.50059691223"/>
    <n v="38972"/>
    <n v="38972"/>
    <n v="0.18256258432019187"/>
    <n v="3.3275428512778406E-2"/>
    <n v="129681"/>
    <n v="5306287.1579999998"/>
    <n v="3185829.5056757252"/>
    <n v="76778"/>
    <n v="76778"/>
    <n v="0.35966309398890722"/>
    <n v="0.49011318346401311"/>
    <n v="3762991"/>
    <n v="153974065.73800001"/>
    <n v="10067004.714595011"/>
    <n v="9634"/>
    <n v="9634"/>
    <n v="4.5130040473692103E-2"/>
    <n v="0.23220676769773718"/>
    <n v="223708"/>
    <n v="1469827.8059934035"/>
    <n v="4685"/>
    <n v="4685"/>
    <n v="4.0236072572038424"/>
    <n v="1885060"/>
    <n v="3037.0411111111089"/>
    <m/>
    <m/>
    <m/>
    <n v="0"/>
    <n v="0"/>
    <m/>
    <n v="0"/>
    <n v="77628"/>
    <n v="49604"/>
    <n v="49604"/>
    <n v="0.23236771098785788"/>
    <n v="8.5002217563099738E-2"/>
    <n v="421645"/>
    <n v="11663027.457963213"/>
    <n v="28024"/>
    <n v="28024"/>
    <n v="0.13127716983960425"/>
    <n v="0.11349985726520126"/>
    <n v="318072"/>
    <n v="6589079.1363995066"/>
    <m/>
    <m/>
    <n v="0"/>
    <n v="0"/>
    <m/>
    <n v="0"/>
    <n v="213475"/>
    <n v="213472"/>
    <n v="0.27455746720633611"/>
    <n v="6.2727464634112513E-3"/>
    <n v="1.0151433574593954E-2"/>
    <n v="6.8581908937278098E-3"/>
    <n v="0.30010123372598219"/>
    <n v="4.3816125098647983E-2"/>
    <n v="0.34767927783329472"/>
    <n v="0.19642295141521354"/>
    <n v="0"/>
    <n v="0"/>
    <n v="33545362.641817849"/>
    <n v="154.84237886382996"/>
    <n v="3"/>
    <n v="1.4053167818245697E-5"/>
    <n v="1.0148354608267947"/>
    <n v="0.98536756492277577"/>
    <n v="-2.6736140000000002"/>
    <n v="55"/>
    <b v="0"/>
    <b v="0"/>
    <b v="0"/>
    <b v="0"/>
    <b v="0"/>
    <b v="1"/>
    <b v="0"/>
    <b v="1"/>
    <n v="0"/>
    <m/>
    <n v="1"/>
    <m/>
    <n v="1"/>
    <n v="0"/>
    <m/>
    <m/>
    <m/>
    <n v="4.1322314049586778E-3"/>
    <n v="0"/>
    <n v="0"/>
    <n v="0"/>
    <n v="0"/>
    <n v="0"/>
    <n v="0"/>
    <n v="0"/>
    <n v="0"/>
    <n v="0"/>
    <n v="0"/>
    <n v="620"/>
    <n v="1"/>
    <n v="1"/>
    <m/>
    <m/>
    <n v="1"/>
    <m/>
    <m/>
    <n v="5"/>
    <m/>
    <n v="244"/>
    <m/>
    <m/>
    <m/>
    <n v="21"/>
    <m/>
    <m/>
    <m/>
    <m/>
    <n v="2"/>
    <m/>
    <m/>
    <m/>
    <n v="5"/>
    <m/>
    <n v="212"/>
    <m/>
    <m/>
    <m/>
    <m/>
    <m/>
    <m/>
    <n v="49"/>
    <n v="3"/>
    <m/>
    <m/>
    <m/>
    <n v="3"/>
    <m/>
    <m/>
    <m/>
    <n v="7"/>
    <n v="271"/>
    <m/>
    <m/>
    <m/>
    <m/>
    <m/>
    <m/>
    <m/>
    <n v="60"/>
    <n v="86"/>
    <m/>
    <m/>
    <m/>
    <n v="4"/>
    <n v="31"/>
    <m/>
    <m/>
    <n v="7"/>
    <n v="301"/>
    <m/>
    <m/>
    <m/>
    <m/>
    <m/>
    <m/>
    <n v="3"/>
    <n v="120"/>
    <m/>
    <m/>
    <m/>
    <n v="3"/>
    <m/>
    <m/>
    <m/>
    <n v="11"/>
    <m/>
    <n v="269"/>
    <m/>
    <m/>
    <m/>
    <m/>
    <m/>
    <m/>
    <n v="1"/>
    <m/>
    <m/>
    <m/>
    <n v="70"/>
    <n v="210"/>
    <n v="0"/>
    <n v="0"/>
    <n v="0"/>
    <n v="13"/>
    <n v="31"/>
    <n v="0"/>
    <n v="0"/>
    <n v="35"/>
    <n v="0"/>
    <n v="1297"/>
    <n v="0"/>
    <n v="0"/>
    <n v="0"/>
    <n v="0"/>
    <n v="0"/>
    <n v="1"/>
    <n v="0"/>
    <n v="203"/>
  </r>
  <r>
    <s v="MMR010"/>
    <s v="Mandalay"/>
    <s v="MMR010D004"/>
    <s v="Myingyan"/>
    <s v="MMR010019"/>
    <s v="Natogyi"/>
    <n v="64"/>
    <n v="8"/>
    <x v="6"/>
    <n v="91990.671065315051"/>
    <n v="0.48050762339017244"/>
    <n v="7.2386180101424225E-2"/>
    <n v="0.95360586905366129"/>
    <n v="0.19546905097317654"/>
    <n v="0.24009813222934576"/>
    <n v="0.384563592510206"/>
    <n v="0.20781154644208472"/>
    <n v="0.78051995606005131"/>
    <n v="0.14451360917856707"/>
    <n v="0.73928963749542287"/>
    <n v="0.87462467960454049"/>
    <n v="0.17320922703358965"/>
    <n v="1"/>
    <n v="91990.671065315051"/>
    <n v="177078"/>
    <n v="80848"/>
    <n v="96230"/>
    <n v="3.4393258332471774E-3"/>
    <n v="84.01537981918321"/>
    <n v="1256.313762"/>
    <n v="140.950457884103"/>
    <n v="0.12172623378278738"/>
    <n v="174291"/>
    <n v="78471"/>
    <n v="95820"/>
    <n v="2787"/>
    <n v="2377"/>
    <n v="410"/>
    <n v="12818"/>
    <n v="5975"/>
    <n v="6843"/>
    <n v="87.315504895513669"/>
    <n v="164260"/>
    <n v="74873"/>
    <n v="89387"/>
    <n v="83.762739548256462"/>
    <n v="7.2386180101424225E-2"/>
    <n v="45122"/>
    <n v="117333"/>
    <n v="14623"/>
    <n v="0.50919178747666893"/>
    <n v="86911.336657206411"/>
    <n v="0.384563592510206"/>
    <n v="0.615436407489794"/>
    <n v="12.462819496646297"/>
    <n v="131956"/>
    <n v="42748"/>
    <n v="77458"/>
    <n v="9328"/>
    <n v="1414"/>
    <n v="1008"/>
    <n v="40965"/>
    <n v="31021"/>
    <n v="9944"/>
    <n v="0.24274380568778228"/>
    <n v="174291"/>
    <n v="2787"/>
    <n v="1.5990498648811472E-2"/>
    <n v="2054"/>
    <n v="5099"/>
    <n v="8353"/>
    <n v="9091"/>
    <n v="7023"/>
    <n v="4493"/>
    <n v="2467"/>
    <n v="1456"/>
    <n v="929"/>
    <n v="4.2546320029293296"/>
    <n v="40965"/>
    <n v="4.3226656902233618"/>
    <n v="64"/>
    <n v="3132"/>
    <n v="2161"/>
    <n v="2328"/>
    <n v="28926"/>
    <n v="3046"/>
    <n v="720"/>
    <n v="588"/>
    <n v="40965"/>
    <n v="40014"/>
    <n v="298"/>
    <n v="410"/>
    <n v="168"/>
    <n v="10"/>
    <n v="65"/>
    <n v="40965"/>
    <n v="7503"/>
    <n v="978"/>
    <n v="32"/>
    <n v="28727"/>
    <n v="158"/>
    <n v="3567"/>
    <n v="36083.534016843645"/>
    <n v="0.70125717075552296"/>
    <n v="3.8569510557793238E-3"/>
    <n v="0.20781154644208472"/>
    <n v="0.79218845355791534"/>
    <n v="40965"/>
    <n v="1918"/>
    <n v="30320"/>
    <n v="15"/>
    <n v="1223"/>
    <n v="62"/>
    <n v="5252"/>
    <n v="2175"/>
    <n v="0.81718540217258639"/>
    <n v="0.18281459782741361"/>
    <n v="40965"/>
    <n v="648"/>
    <n v="31326"/>
    <n v="1136"/>
    <n v="2.7730989869400709E-2"/>
    <n v="7557"/>
    <n v="298"/>
    <n v="0.78051995606005131"/>
    <n v="0.18447455144635663"/>
    <n v="0.48750152569266447"/>
    <n v="130038"/>
    <n v="124005"/>
    <n v="6033"/>
    <n v="0.95360586905366129"/>
    <n v="56555"/>
    <n v="55411"/>
    <n v="1144"/>
    <n v="0.97977190345681198"/>
    <n v="73483"/>
    <n v="68594"/>
    <n v="4889"/>
    <n v="0.93346760475211954"/>
    <n v="9270"/>
    <n v="8773"/>
    <n v="497"/>
    <n v="0.94638619201725982"/>
    <n v="120768"/>
    <n v="115232"/>
    <n v="5536"/>
    <n v="0.95416004239533647"/>
    <n v="70865"/>
    <n v="27755"/>
    <n v="39731"/>
    <n v="3379"/>
    <n v="4.76822126578706E-2"/>
    <n v="0.5606575883722571"/>
    <n v="8.2139686297721219"/>
    <n v="32912"/>
    <n v="13479"/>
    <n v="0.4095466699076325"/>
    <n v="17730"/>
    <n v="0.53870928536703933"/>
    <n v="1703"/>
    <n v="5.1744044725328148E-2"/>
    <n v="37953"/>
    <n v="14276"/>
    <n v="22001"/>
    <n v="4.4159881959265408E-2"/>
    <n v="0.57969067003925911"/>
    <n v="1676"/>
    <n v="104349"/>
    <n v="20397"/>
    <n v="58898"/>
    <n v="12152"/>
    <n v="5206"/>
    <n v="185"/>
    <n v="4894"/>
    <n v="89"/>
    <n v="63"/>
    <n v="2465"/>
    <n v="20397"/>
    <n v="83952"/>
    <n v="25054"/>
    <n v="79295"/>
    <n v="12902"/>
    <n v="0.19546905097317654"/>
    <n v="0.80453094902682343"/>
    <n v="0.24009813222934576"/>
    <n v="0.1236427756854402"/>
    <n v="0.52231454062808458"/>
    <n v="45583"/>
    <n v="8378"/>
    <n v="24368"/>
    <n v="6346"/>
    <n v="2938"/>
    <n v="124"/>
    <n v="2130"/>
    <n v="27"/>
    <n v="34"/>
    <n v="1238"/>
    <n v="0.18379659083430225"/>
    <n v="0.81620340916569778"/>
    <n v="0.2816181471162495"/>
    <n v="0.14239957879033852"/>
    <n v="58766"/>
    <n v="12019"/>
    <n v="34530"/>
    <n v="5806"/>
    <n v="2268"/>
    <n v="61"/>
    <n v="2764"/>
    <n v="62"/>
    <n v="29"/>
    <n v="1227"/>
    <n v="0.20452302351699964"/>
    <n v="0.79547697648300042"/>
    <n v="0.20789231868767655"/>
    <n v="148260"/>
    <n v="2499"/>
    <n v="19044"/>
    <n v="2993"/>
    <n v="36684"/>
    <n v="11225"/>
    <n v="4878"/>
    <n v="347"/>
    <n v="17831"/>
    <n v="37108"/>
    <n v="10475"/>
    <n v="1372"/>
    <n v="3804"/>
    <n v="0.32600161877782274"/>
    <n v="7.5711587751247811E-2"/>
    <n v="13.208017817371937"/>
    <n v="0.1805520095992684"/>
    <n v="66394"/>
    <n v="1074"/>
    <n v="11879"/>
    <n v="2343"/>
    <n v="26650"/>
    <n v="4325"/>
    <n v="2645"/>
    <n v="226"/>
    <n v="8772"/>
    <n v="1137"/>
    <n v="4108"/>
    <n v="700"/>
    <n v="2535"/>
    <n v="0.73675332108323044"/>
    <n v="81866"/>
    <n v="1425"/>
    <n v="7165"/>
    <n v="650"/>
    <n v="10034"/>
    <n v="6900"/>
    <n v="2233"/>
    <n v="121"/>
    <n v="9059"/>
    <n v="35971"/>
    <n v="6367"/>
    <n v="672"/>
    <n v="1269"/>
    <n v="0.34699386802824128"/>
    <n v="148260"/>
    <n v="121203"/>
    <n v="26"/>
    <n v="153"/>
    <n v="385"/>
    <n v="713"/>
    <n v="69"/>
    <n v="1"/>
    <n v="30"/>
    <n v="25680"/>
    <n v="0.17320922703358965"/>
    <n v="0.82679077296641035"/>
    <n v="10881"/>
    <n v="9126"/>
    <n v="1"/>
    <n v="3"/>
    <n v="27"/>
    <n v="107"/>
    <n v="6"/>
    <n v="0"/>
    <n v="1"/>
    <n v="1610"/>
    <n v="0.14796434151272861"/>
    <n v="137379"/>
    <n v="112077"/>
    <n v="25"/>
    <n v="150"/>
    <n v="358"/>
    <n v="606"/>
    <n v="63"/>
    <n v="1"/>
    <n v="29"/>
    <n v="24070"/>
    <n v="0.17520872913618529"/>
    <n v="177078"/>
    <n v="169046"/>
    <n v="8032"/>
    <n v="4.5358542563164253E-2"/>
    <n v="4517"/>
    <n v="2395"/>
    <n v="3827"/>
    <n v="2526"/>
    <n v="80848"/>
    <n v="77528"/>
    <n v="3320"/>
    <n v="4.1064714031268552E-2"/>
    <n v="96230"/>
    <n v="91518"/>
    <n v="4712"/>
    <n v="4.8966018913020888E-2"/>
    <n v="40965"/>
    <n v="292"/>
    <n v="29993"/>
    <n v="1612"/>
    <n v="105"/>
    <n v="292"/>
    <n v="8671"/>
    <n v="0.21166849749786404"/>
    <n v="0.78833150250213602"/>
    <n v="0.73928963749542287"/>
    <n v="40965"/>
    <n v="619"/>
    <n v="12303"/>
    <n v="22756"/>
    <n v="998"/>
    <n v="2931"/>
    <n v="319"/>
    <n v="167"/>
    <n v="151"/>
    <n v="32"/>
    <n v="689"/>
    <n v="8.3412669351885751E-2"/>
    <n v="0.87462467960454049"/>
    <n v="40965"/>
    <n v="518"/>
    <n v="17311"/>
    <n v="18468"/>
    <n v="1014"/>
    <n v="2718"/>
    <n v="237"/>
    <n v="9"/>
    <n v="12"/>
    <n v="15"/>
    <n v="663"/>
    <n v="0.88656169901135118"/>
    <n v="0.80695715854998173"/>
    <n v="40965"/>
    <n v="5920"/>
    <n v="229"/>
    <n v="6167"/>
    <n v="18637"/>
    <n v="2618"/>
    <n v="30"/>
    <n v="4828"/>
    <n v="2536"/>
    <n v="0.14451360917856707"/>
    <n v="25187.421457341632"/>
    <n v="0.32627853045282557"/>
    <n v="40965"/>
    <n v="2257"/>
    <n v="6"/>
    <n v="8"/>
    <n v="7"/>
    <n v="38348"/>
    <n v="292"/>
    <n v="15"/>
    <n v="1"/>
    <n v="31"/>
    <n v="40965"/>
    <n v="1.2105211766141828"/>
    <n v="0.32664294558986678"/>
    <n v="0.82609046361088145"/>
    <n v="0.16774694108016877"/>
    <n v="20740"/>
    <n v="0.50628585377761504"/>
    <n v="0.37376777379300402"/>
    <n v="20225"/>
    <n v="16025"/>
    <n v="2027"/>
    <n v="10587"/>
    <n v="263"/>
    <n v="462"/>
    <n v="0.25844013181984621"/>
    <n v="0.49371414622238496"/>
    <n v="0.39118759917002321"/>
    <n v="1.1277920175759794E-2"/>
    <n v="40965"/>
    <n v="551"/>
    <n v="22398"/>
    <n v="16024"/>
    <n v="553"/>
    <n v="112"/>
    <n v="15"/>
    <n v="20479"/>
    <n v="0.57407543024533136"/>
    <n v="5495"/>
    <n v="5495"/>
    <n v="1.8358524101618357E-2"/>
    <n v="0.6469244767970882"/>
    <n v="355485"/>
    <n v="14545735.23"/>
    <n v="372310.3254406022"/>
    <n v="721"/>
    <n v="721"/>
    <n v="2.4088254553715806E-3"/>
    <n v="0.73565880721220522"/>
    <n v="53041"/>
    <n v="2170331.6379999998"/>
    <n v="221460.10805123328"/>
    <n v="162274"/>
    <n v="162274"/>
    <n v="0.54214943404295124"/>
    <n v="3.0407274116617571E-2"/>
    <n v="493431"/>
    <n v="20190209.658"/>
    <n v="13265351.975880699"/>
    <n v="25683"/>
    <n v="25683"/>
    <n v="8.580563685202261E-2"/>
    <n v="0.43939493049877348"/>
    <n v="1128498"/>
    <n v="46175881.163999997"/>
    <n v="3367512.5958600598"/>
    <n v="8775"/>
    <n v="8775"/>
    <n v="2.9316842400673535E-2"/>
    <n v="0.21687179487179489"/>
    <n v="190305"/>
    <n v="1338772.9912385424"/>
    <n v="5155"/>
    <n v="5155"/>
    <n v="4.1851658583899125"/>
    <n v="2157453"/>
    <n v="3475.8964999999976"/>
    <m/>
    <m/>
    <m/>
    <n v="0"/>
    <n v="0"/>
    <m/>
    <n v="0"/>
    <n v="91213"/>
    <n v="8425"/>
    <n v="8425"/>
    <n v="2.8147509655347527E-2"/>
    <n v="8.0199406528189923E-2"/>
    <n v="67568"/>
    <n v="1980908.9253556181"/>
    <n v="82788"/>
    <n v="82788"/>
    <n v="0.27659062662871348"/>
    <n v="0.12850751316615935"/>
    <n v="1063888"/>
    <n v="19465339.835292693"/>
    <m/>
    <m/>
    <n v="0"/>
    <n v="0"/>
    <m/>
    <n v="0"/>
    <n v="299316"/>
    <n v="299316"/>
    <n v="0.38496591053783025"/>
    <n v="8.7952208272860238E-3"/>
    <n v="9.305046469348096E-3"/>
    <n v="5.5348897296492961E-3"/>
    <n v="8.4163288121301388E-2"/>
    <n v="3.3459574027769515E-2"/>
    <n v="4.9508295479495396E-2"/>
    <n v="0.48649172298593063"/>
    <n v="0"/>
    <n v="0"/>
    <n v="40011656.757119447"/>
    <n v="225.95498456679795"/>
    <n v="0"/>
    <n v="0"/>
    <n v="0.59160886821954051"/>
    <n v="1.6903059668620608"/>
    <n v="-1.9486840000000001"/>
    <n v="91"/>
    <b v="0"/>
    <b v="0"/>
    <b v="0"/>
    <b v="0"/>
    <b v="0"/>
    <b v="0"/>
    <b v="0"/>
    <b v="1"/>
    <n v="0"/>
    <m/>
    <n v="1"/>
    <m/>
    <n v="1"/>
    <n v="0"/>
    <m/>
    <m/>
    <m/>
    <n v="4.1322314049586778E-3"/>
    <n v="0"/>
    <n v="0"/>
    <n v="0"/>
    <n v="0"/>
    <n v="0"/>
    <n v="0"/>
    <n v="0"/>
    <n v="0"/>
    <n v="0"/>
    <n v="0"/>
    <n v="620"/>
    <n v="1"/>
    <m/>
    <m/>
    <m/>
    <m/>
    <m/>
    <m/>
    <n v="6"/>
    <m/>
    <n v="1"/>
    <m/>
    <m/>
    <m/>
    <n v="11"/>
    <m/>
    <m/>
    <m/>
    <m/>
    <n v="1"/>
    <m/>
    <m/>
    <m/>
    <n v="196"/>
    <m/>
    <m/>
    <m/>
    <m/>
    <m/>
    <m/>
    <n v="1"/>
    <m/>
    <n v="24"/>
    <n v="6"/>
    <m/>
    <m/>
    <m/>
    <n v="3"/>
    <n v="1"/>
    <m/>
    <m/>
    <n v="8"/>
    <n v="17"/>
    <m/>
    <m/>
    <m/>
    <m/>
    <m/>
    <n v="1"/>
    <m/>
    <n v="31"/>
    <n v="20"/>
    <m/>
    <m/>
    <m/>
    <n v="3"/>
    <n v="19"/>
    <m/>
    <m/>
    <n v="9"/>
    <n v="26"/>
    <m/>
    <m/>
    <m/>
    <m/>
    <n v="2"/>
    <m/>
    <n v="72"/>
    <n v="39"/>
    <m/>
    <m/>
    <m/>
    <n v="4"/>
    <n v="2"/>
    <m/>
    <m/>
    <n v="9"/>
    <m/>
    <n v="60"/>
    <m/>
    <m/>
    <m/>
    <m/>
    <m/>
    <m/>
    <n v="1"/>
    <m/>
    <m/>
    <m/>
    <n v="128"/>
    <n v="65"/>
    <n v="0"/>
    <n v="0"/>
    <n v="0"/>
    <n v="11"/>
    <n v="20"/>
    <n v="0"/>
    <n v="0"/>
    <n v="228"/>
    <n v="0"/>
    <n v="104"/>
    <n v="0"/>
    <n v="0"/>
    <n v="0"/>
    <n v="0"/>
    <n v="0"/>
    <n v="5"/>
    <n v="0"/>
    <n v="266"/>
  </r>
  <r>
    <s v="MMR010"/>
    <s v="Mandalay"/>
    <s v="MMR010D004"/>
    <s v="Myingyan"/>
    <s v="MMR010020"/>
    <s v="Kyaukpadaung"/>
    <n v="109"/>
    <n v="12"/>
    <x v="6"/>
    <n v="136368.0152253432"/>
    <n v="0.47932856107738897"/>
    <n v="0.16348106968859294"/>
    <n v="0.90602446005163673"/>
    <n v="0.16661994954550916"/>
    <n v="0.31978536819765346"/>
    <n v="0.4273962528246158"/>
    <n v="0.12846790723196849"/>
    <n v="0.68075079485482803"/>
    <n v="0.23405045109020189"/>
    <n v="0.83308855570439466"/>
    <n v="0.70035990381046143"/>
    <n v="0.19191801992880581"/>
    <n v="1"/>
    <n v="136368.0152253432"/>
    <n v="261908"/>
    <n v="116625"/>
    <n v="145283"/>
    <n v="5.0869501029721471E-3"/>
    <n v="80.274361074592349"/>
    <n v="1959.9746307600001"/>
    <n v="133.62826022826761"/>
    <n v="0.11540271020551121"/>
    <n v="256214"/>
    <n v="112086"/>
    <n v="144128"/>
    <n v="5694"/>
    <n v="4539"/>
    <n v="1155"/>
    <n v="42817"/>
    <n v="19939"/>
    <n v="22878"/>
    <n v="87.153597342425044"/>
    <n v="219091"/>
    <n v="96686"/>
    <n v="122405"/>
    <n v="78.988603406723584"/>
    <n v="0.16348106968859294"/>
    <n v="72062"/>
    <n v="168607"/>
    <n v="21239"/>
    <n v="0.55336373934652772"/>
    <n v="116977.60975522961"/>
    <n v="0.4273962528246158"/>
    <n v="0.5726037471753842"/>
    <n v="12.59674865219119"/>
    <n v="189846"/>
    <n v="58697"/>
    <n v="111020"/>
    <n v="15627"/>
    <n v="2396"/>
    <n v="2106"/>
    <n v="61961"/>
    <n v="44263"/>
    <n v="17698"/>
    <n v="0.28563128419489681"/>
    <n v="256214"/>
    <n v="5694"/>
    <n v="2.2223609951056537E-2"/>
    <n v="4073"/>
    <n v="8558"/>
    <n v="12355"/>
    <n v="13359"/>
    <n v="10279"/>
    <n v="6493"/>
    <n v="3527"/>
    <n v="1987"/>
    <n v="1330"/>
    <n v="4.1350849728054744"/>
    <n v="61961"/>
    <n v="4.2269814883555785"/>
    <n v="394"/>
    <n v="5038"/>
    <n v="5075"/>
    <n v="24382"/>
    <n v="25600"/>
    <n v="907"/>
    <n v="183"/>
    <n v="382"/>
    <n v="61961"/>
    <n v="59598"/>
    <n v="768"/>
    <n v="716"/>
    <n v="753"/>
    <n v="79"/>
    <n v="47"/>
    <n v="61961"/>
    <n v="7479"/>
    <n v="407"/>
    <n v="74"/>
    <n v="52655"/>
    <n v="158"/>
    <n v="1188"/>
    <n v="32609.280095543971"/>
    <n v="0.84980875066574135"/>
    <n v="2.5499911234486208E-3"/>
    <n v="0.12846790723196849"/>
    <n v="0.87153209276803145"/>
    <n v="61961"/>
    <n v="1776"/>
    <n v="48776"/>
    <n v="27"/>
    <n v="1646"/>
    <n v="84"/>
    <n v="8969"/>
    <n v="683"/>
    <n v="0.8428689014057229"/>
    <n v="0.1571310985942771"/>
    <n v="61961"/>
    <n v="34767"/>
    <n v="7413"/>
    <n v="11045"/>
    <n v="0.17825729087651909"/>
    <n v="8115"/>
    <n v="621"/>
    <n v="0.68075079485482803"/>
    <n v="0.13096948080244025"/>
    <n v="0.51433159568115427"/>
    <n v="185527"/>
    <n v="168092"/>
    <n v="17435"/>
    <n v="0.90602446005163673"/>
    <n v="77267"/>
    <n v="74869"/>
    <n v="2398"/>
    <n v="0.96896475856445829"/>
    <n v="108260"/>
    <n v="93223"/>
    <n v="15037"/>
    <n v="0.86110290042490301"/>
    <n v="30794"/>
    <n v="29961"/>
    <n v="833"/>
    <n v="0.97294927583295443"/>
    <n v="154733"/>
    <n v="138131"/>
    <n v="16602"/>
    <n v="0.89270549915014896"/>
    <n v="105242"/>
    <n v="48252"/>
    <n v="51829"/>
    <n v="5161"/>
    <n v="4.903935691073906E-2"/>
    <n v="0.49247448737196176"/>
    <n v="9.3493509009881812"/>
    <n v="47511"/>
    <n v="23513"/>
    <n v="0.49489591883984763"/>
    <n v="21727"/>
    <n v="0.45730462419229229"/>
    <n v="2271"/>
    <n v="4.7799456967860074E-2"/>
    <n v="57731"/>
    <n v="24739"/>
    <n v="30102"/>
    <n v="5.0059759921012977E-2"/>
    <n v="0.52141830212537454"/>
    <n v="2890"/>
    <n v="149838"/>
    <n v="24966"/>
    <n v="76956"/>
    <n v="23813"/>
    <n v="10911"/>
    <n v="461"/>
    <n v="10190"/>
    <n v="245"/>
    <n v="150"/>
    <n v="2146"/>
    <n v="24966"/>
    <n v="124872"/>
    <n v="47916"/>
    <n v="101922"/>
    <n v="24103"/>
    <n v="0.16661994954550916"/>
    <n v="0.83338005045449082"/>
    <n v="0.31978536819765346"/>
    <n v="0.16086039589423243"/>
    <n v="0.57658270932607214"/>
    <n v="62989"/>
    <n v="5543"/>
    <n v="30300"/>
    <n v="14586"/>
    <n v="6478"/>
    <n v="315"/>
    <n v="4557"/>
    <n v="90"/>
    <n v="111"/>
    <n v="1009"/>
    <n v="8.7999491974789248E-2"/>
    <n v="0.91200050802521071"/>
    <n v="0.43096413659527855"/>
    <n v="0.19939989521980028"/>
    <n v="86849"/>
    <n v="19423"/>
    <n v="46656"/>
    <n v="9227"/>
    <n v="4433"/>
    <n v="146"/>
    <n v="5633"/>
    <n v="155"/>
    <n v="39"/>
    <n v="1137"/>
    <n v="0.22364103213623646"/>
    <n v="0.77635896786376357"/>
    <n v="0.2391507098527329"/>
    <n v="215467"/>
    <n v="5230"/>
    <n v="29187"/>
    <n v="3338"/>
    <n v="51144"/>
    <n v="34716"/>
    <n v="3616"/>
    <n v="378"/>
    <n v="31011"/>
    <n v="33648"/>
    <n v="14790"/>
    <n v="1437"/>
    <n v="6972"/>
    <n v="0.31728292499547495"/>
    <n v="0.16111980024783379"/>
    <n v="6.2065618158774045"/>
    <n v="8.4842951005476647E-2"/>
    <n v="93211"/>
    <n v="2620"/>
    <n v="16628"/>
    <n v="2326"/>
    <n v="31677"/>
    <n v="9540"/>
    <n v="2110"/>
    <n v="235"/>
    <n v="15148"/>
    <n v="1584"/>
    <n v="5983"/>
    <n v="747"/>
    <n v="4613"/>
    <n v="0.69628048191737024"/>
    <n v="122256"/>
    <n v="2610"/>
    <n v="12559"/>
    <n v="1012"/>
    <n v="19467"/>
    <n v="25176"/>
    <n v="1506"/>
    <n v="143"/>
    <n v="15863"/>
    <n v="32064"/>
    <n v="8807"/>
    <n v="690"/>
    <n v="2359"/>
    <n v="0.50983182829472584"/>
    <n v="215467"/>
    <n v="171496"/>
    <n v="33"/>
    <n v="153"/>
    <n v="437"/>
    <n v="1687"/>
    <n v="264"/>
    <n v="1"/>
    <n v="44"/>
    <n v="41352"/>
    <n v="0.19191801992880581"/>
    <n v="0.80808198007119425"/>
    <n v="36581"/>
    <n v="30235"/>
    <n v="9"/>
    <n v="21"/>
    <n v="31"/>
    <n v="650"/>
    <n v="108"/>
    <n v="1"/>
    <n v="9"/>
    <n v="5517"/>
    <n v="0.15081599737568682"/>
    <n v="178886"/>
    <n v="141261"/>
    <n v="24"/>
    <n v="132"/>
    <n v="406"/>
    <n v="1037"/>
    <n v="156"/>
    <n v="0"/>
    <n v="35"/>
    <n v="35835"/>
    <n v="0.20032311080800064"/>
    <n v="261908"/>
    <n v="256967"/>
    <n v="4941"/>
    <n v="1.8865403118652351E-2"/>
    <n v="1892"/>
    <n v="1600"/>
    <n v="2287"/>
    <n v="1775"/>
    <n v="116625"/>
    <n v="114424"/>
    <n v="2201"/>
    <n v="1.8872454448017148E-2"/>
    <n v="145283"/>
    <n v="142543"/>
    <n v="2740"/>
    <n v="1.8859742709057496E-2"/>
    <n v="61961"/>
    <n v="1327"/>
    <n v="50292"/>
    <n v="242"/>
    <n v="71"/>
    <n v="67"/>
    <n v="9962"/>
    <n v="0.1607785542518681"/>
    <n v="0.83922144574813196"/>
    <n v="0.83308855570439466"/>
    <n v="61961"/>
    <n v="11210"/>
    <n v="22455"/>
    <n v="7579"/>
    <n v="2139"/>
    <n v="11454"/>
    <n v="2434"/>
    <n v="1046"/>
    <n v="2151"/>
    <n v="1034"/>
    <n v="459"/>
    <n v="0.24102257871887156"/>
    <n v="0.70035990381046143"/>
    <n v="61961"/>
    <n v="11801"/>
    <n v="22243"/>
    <n v="6940"/>
    <n v="1020"/>
    <n v="13888"/>
    <n v="3454"/>
    <n v="905"/>
    <n v="13"/>
    <n v="1207"/>
    <n v="490"/>
    <n v="0.67626410161230455"/>
    <n v="0.76672422975742804"/>
    <n v="61961"/>
    <n v="14502"/>
    <n v="234"/>
    <n v="12701"/>
    <n v="20859"/>
    <n v="7349"/>
    <n v="217"/>
    <n v="4916"/>
    <n v="1183"/>
    <n v="0.23405045109020189"/>
    <n v="59967.002275624989"/>
    <n v="0.43199754684398251"/>
    <n v="61961"/>
    <n v="7187"/>
    <n v="11"/>
    <n v="17"/>
    <n v="17"/>
    <n v="53258"/>
    <n v="1395"/>
    <n v="47"/>
    <n v="1"/>
    <n v="28"/>
    <n v="61961"/>
    <n v="1.2960087797162732"/>
    <n v="0.34971063166437821"/>
    <n v="0.77159971109063286"/>
    <n v="0.15668198215003665"/>
    <n v="29852"/>
    <n v="0.4817869304885331"/>
    <n v="0.53798050063976643"/>
    <n v="32109"/>
    <n v="23923"/>
    <n v="2859"/>
    <n v="19350"/>
    <n v="731"/>
    <n v="1330"/>
    <n v="0.31229321670082794"/>
    <n v="0.51821306951146684"/>
    <n v="0.38609770662190734"/>
    <n v="2.1465115153080163E-2"/>
    <n v="61961"/>
    <n v="1081"/>
    <n v="24958"/>
    <n v="11025"/>
    <n v="575"/>
    <n v="246"/>
    <n v="16"/>
    <n v="24730"/>
    <n v="0.42978647859137198"/>
    <n v="17109"/>
    <n v="17109"/>
    <n v="5.3371724122871327E-2"/>
    <n v="0.68090361797884158"/>
    <n v="1164958"/>
    <n v="47667751.443999998"/>
    <n v="1159209.710275389"/>
    <m/>
    <m/>
    <n v="0"/>
    <n v="0"/>
    <m/>
    <n v="0"/>
    <n v="0"/>
    <n v="154763"/>
    <n v="154031"/>
    <n v="0.48050149268630504"/>
    <n v="4.1573709188410121E-2"/>
    <n v="640364"/>
    <n v="26202414.151999999"/>
    <n v="12591514.538354142"/>
    <n v="24169"/>
    <n v="24169"/>
    <n v="7.5395476084264251E-2"/>
    <n v="0.43769498117423145"/>
    <n v="1057865"/>
    <n v="43285720.07"/>
    <n v="3168999.4132049126"/>
    <n v="15176"/>
    <n v="15176"/>
    <n v="4.7341708182167E-2"/>
    <n v="0.207745782814971"/>
    <n v="315275"/>
    <n v="2315352.5829100991"/>
    <n v="1503"/>
    <n v="1503"/>
    <n v="3.7065003326679973"/>
    <n v="557087"/>
    <n v="897.52905555555492"/>
    <m/>
    <m/>
    <m/>
    <n v="0"/>
    <n v="0"/>
    <m/>
    <n v="0"/>
    <n v="108575"/>
    <n v="14134"/>
    <n v="14134"/>
    <n v="4.4091177085315521E-2"/>
    <n v="9.8830479694354045E-2"/>
    <n v="139687"/>
    <n v="3323224.5401752293"/>
    <n v="94441"/>
    <n v="94441"/>
    <n v="0.29460979589035541"/>
    <n v="0.12439999576455142"/>
    <n v="1174846"/>
    <n v="22205224.904392872"/>
    <m/>
    <m/>
    <n v="0"/>
    <n v="0"/>
    <m/>
    <n v="0"/>
    <n v="321295"/>
    <n v="320563"/>
    <n v="0.41229278481517351"/>
    <n v="9.4195511568285345E-3"/>
    <n v="2.5896300446060529E-2"/>
    <n v="0"/>
    <n v="7.0794231785936287E-2"/>
    <n v="5.1724088915160962E-2"/>
    <n v="7.4239561987152716E-2"/>
    <n v="0.49605621010532691"/>
    <n v="0"/>
    <n v="0"/>
    <n v="44763525.689312644"/>
    <n v="170.91316679640425"/>
    <n v="732"/>
    <n v="2.2782800852798831E-3"/>
    <n v="0.8151636346659612"/>
    <n v="1.2239526856758862"/>
    <n v="-0.84811440000000005"/>
    <n v="180"/>
    <b v="0"/>
    <b v="0"/>
    <b v="0"/>
    <b v="0"/>
    <b v="0"/>
    <b v="0"/>
    <b v="0"/>
    <b v="1"/>
    <n v="0"/>
    <m/>
    <n v="1"/>
    <m/>
    <n v="1"/>
    <n v="0"/>
    <m/>
    <m/>
    <m/>
    <n v="4.1322314049586778E-3"/>
    <n v="0"/>
    <n v="0"/>
    <n v="0"/>
    <n v="0"/>
    <n v="0"/>
    <n v="0"/>
    <n v="0"/>
    <n v="0"/>
    <n v="0"/>
    <n v="0"/>
    <n v="620"/>
    <n v="1"/>
    <n v="1418"/>
    <m/>
    <n v="3"/>
    <n v="19"/>
    <m/>
    <m/>
    <n v="507"/>
    <m/>
    <n v="452"/>
    <m/>
    <n v="11"/>
    <m/>
    <n v="636"/>
    <m/>
    <m/>
    <m/>
    <m/>
    <n v="13"/>
    <m/>
    <m/>
    <n v="14"/>
    <n v="366"/>
    <m/>
    <n v="323"/>
    <m/>
    <m/>
    <n v="2"/>
    <m/>
    <m/>
    <m/>
    <n v="40"/>
    <n v="4"/>
    <m/>
    <m/>
    <m/>
    <n v="5"/>
    <m/>
    <m/>
    <n v="11"/>
    <n v="374"/>
    <n v="371"/>
    <m/>
    <m/>
    <n v="2"/>
    <m/>
    <m/>
    <n v="1"/>
    <m/>
    <n v="64"/>
    <n v="11"/>
    <m/>
    <m/>
    <m/>
    <n v="4"/>
    <n v="32"/>
    <n v="1"/>
    <n v="11"/>
    <n v="375"/>
    <n v="403"/>
    <m/>
    <m/>
    <m/>
    <m/>
    <n v="1"/>
    <m/>
    <n v="40"/>
    <n v="70"/>
    <m/>
    <m/>
    <m/>
    <n v="4"/>
    <n v="3"/>
    <n v="1"/>
    <n v="11"/>
    <n v="16"/>
    <m/>
    <n v="336"/>
    <m/>
    <m/>
    <m/>
    <m/>
    <m/>
    <m/>
    <n v="2"/>
    <m/>
    <m/>
    <m/>
    <n v="53"/>
    <n v="1503"/>
    <n v="0"/>
    <n v="0"/>
    <n v="3"/>
    <n v="45"/>
    <n v="32"/>
    <n v="2"/>
    <n v="36"/>
    <n v="1638"/>
    <n v="0"/>
    <n v="1885"/>
    <n v="0"/>
    <n v="0"/>
    <n v="4"/>
    <n v="0"/>
    <n v="0"/>
    <n v="15"/>
    <n v="0"/>
    <n v="833"/>
  </r>
  <r>
    <s v="MMR010"/>
    <s v="Mandalay"/>
    <s v="MMR010D004"/>
    <s v="Myingyan"/>
    <s v="MMR010021"/>
    <s v="Ngazun"/>
    <n v="44"/>
    <n v="4"/>
    <x v="6"/>
    <n v="67784.129937356425"/>
    <n v="0.4543790302306438"/>
    <n v="5.6989688730047575E-2"/>
    <n v="0.94026145953996343"/>
    <n v="0.19967105263157894"/>
    <n v="0.20253563596491228"/>
    <n v="0.39389089297366509"/>
    <n v="0.24642574897621955"/>
    <n v="0.78640706947338168"/>
    <n v="0.10237804439974137"/>
    <n v="0.5897334578633523"/>
    <n v="0.73417630576909265"/>
    <n v="0.20007900644576979"/>
    <n v="1"/>
    <n v="67784.129937356425"/>
    <n v="124233"/>
    <n v="56669"/>
    <n v="67564"/>
    <n v="2.4129353518889791E-3"/>
    <n v="83.874548576164827"/>
    <n v="962.27502584900003"/>
    <n v="129.10342330706462"/>
    <n v="0.1114950155079017"/>
    <n v="121590"/>
    <n v="54389"/>
    <n v="67201"/>
    <n v="2643"/>
    <n v="2280"/>
    <n v="363"/>
    <n v="7080"/>
    <n v="3248"/>
    <n v="3832"/>
    <n v="84.759916492693108"/>
    <n v="117153"/>
    <n v="53421"/>
    <n v="63732"/>
    <n v="83.82131425343627"/>
    <n v="5.6989688730047575E-2"/>
    <n v="31993"/>
    <n v="81223"/>
    <n v="11017"/>
    <n v="0.52952981298400703"/>
    <n v="58447.922743557858"/>
    <n v="0.39389089297366509"/>
    <n v="0.60610910702633491"/>
    <n v="13.563892001034189"/>
    <n v="92240"/>
    <n v="31713"/>
    <n v="51382"/>
    <n v="7218"/>
    <n v="999"/>
    <n v="928"/>
    <n v="27838"/>
    <n v="21710"/>
    <n v="6128"/>
    <n v="0.22013075651986494"/>
    <n v="121590"/>
    <n v="2643"/>
    <n v="2.1736984949420182E-2"/>
    <n v="1340"/>
    <n v="3245"/>
    <n v="5140"/>
    <n v="6061"/>
    <n v="5055"/>
    <n v="3330"/>
    <n v="1922"/>
    <n v="1032"/>
    <n v="713"/>
    <n v="4.3677706731805443"/>
    <n v="27838"/>
    <n v="4.4627128385659889"/>
    <n v="58"/>
    <n v="2345"/>
    <n v="1273"/>
    <n v="3334"/>
    <n v="19076"/>
    <n v="1274"/>
    <n v="306"/>
    <n v="172"/>
    <n v="27838"/>
    <n v="26667"/>
    <n v="240"/>
    <n v="730"/>
    <n v="122"/>
    <n v="13"/>
    <n v="66"/>
    <n v="27838"/>
    <n v="4576"/>
    <n v="2261"/>
    <n v="23"/>
    <n v="17203"/>
    <n v="91"/>
    <n v="3684"/>
    <n v="29862.448092535382"/>
    <n v="0.61796824484517565"/>
    <n v="3.2689129966233204E-3"/>
    <n v="0.24642574897621955"/>
    <n v="0.75357425102378039"/>
    <n v="27838"/>
    <n v="391"/>
    <n v="21943"/>
    <n v="17"/>
    <n v="968"/>
    <n v="19"/>
    <n v="3592"/>
    <n v="908"/>
    <n v="0.83766793591493638"/>
    <n v="0.16233206408506362"/>
    <n v="27838"/>
    <n v="1314"/>
    <n v="20578"/>
    <n v="1589"/>
    <n v="5.7080250017961062E-2"/>
    <n v="4119"/>
    <n v="238"/>
    <n v="0.78640706947338168"/>
    <n v="0.14796321574825777"/>
    <n v="0.45795315755442201"/>
    <n v="90645"/>
    <n v="85230"/>
    <n v="5415"/>
    <n v="0.94026145953996343"/>
    <n v="39351"/>
    <n v="38173"/>
    <n v="1178"/>
    <n v="0.97006429315646359"/>
    <n v="51294"/>
    <n v="47057"/>
    <n v="4237"/>
    <n v="0.91739774632510629"/>
    <n v="5102"/>
    <n v="4941"/>
    <n v="161"/>
    <n v="0.96844374754998042"/>
    <n v="85543"/>
    <n v="80289"/>
    <n v="5254"/>
    <n v="0.93858059689279072"/>
    <n v="49221"/>
    <n v="19031"/>
    <n v="27047"/>
    <n v="3143"/>
    <n v="6.385485869852299E-2"/>
    <n v="0.54950122915015953"/>
    <n v="6.0550429525930642"/>
    <n v="22579"/>
    <n v="9052"/>
    <n v="0.40090349439744893"/>
    <n v="11852"/>
    <n v="0.52491252934142341"/>
    <n v="1675"/>
    <n v="7.418397626112759E-2"/>
    <n v="26642"/>
    <n v="9979"/>
    <n v="15195"/>
    <n v="5.5100968395766087E-2"/>
    <n v="0.57034006455971775"/>
    <n v="1468"/>
    <n v="72960"/>
    <n v="14568"/>
    <n v="43615"/>
    <n v="7292"/>
    <n v="3415"/>
    <n v="86"/>
    <n v="3176"/>
    <n v="83"/>
    <n v="29"/>
    <n v="696"/>
    <n v="14568"/>
    <n v="58392"/>
    <n v="14777"/>
    <n v="58183"/>
    <n v="7485"/>
    <n v="0.19967105263157894"/>
    <n v="0.80032894736842108"/>
    <n v="0.20253563596491228"/>
    <n v="0.10259046052631579"/>
    <n v="0.5014322916666667"/>
    <n v="31922"/>
    <n v="6273"/>
    <n v="17949"/>
    <n v="3841"/>
    <n v="1921"/>
    <n v="58"/>
    <n v="1480"/>
    <n v="30"/>
    <n v="15"/>
    <n v="355"/>
    <n v="0.19651024371906523"/>
    <n v="0.80348975628093477"/>
    <n v="0.2412129565816678"/>
    <n v="0.12088841551281249"/>
    <n v="41038"/>
    <n v="8295"/>
    <n v="25666"/>
    <n v="3451"/>
    <n v="1494"/>
    <n v="28"/>
    <n v="1696"/>
    <n v="53"/>
    <n v="14"/>
    <n v="341"/>
    <n v="0.20212973341780788"/>
    <n v="0.79787026658219207"/>
    <n v="0.17244992446025634"/>
    <n v="103789"/>
    <n v="1723"/>
    <n v="11998"/>
    <n v="1711"/>
    <n v="33140"/>
    <n v="13531"/>
    <n v="1559"/>
    <n v="197"/>
    <n v="11856"/>
    <n v="17413"/>
    <n v="7622"/>
    <n v="813"/>
    <n v="2226"/>
    <n v="0.2981433485244101"/>
    <n v="0.13037027045255278"/>
    <n v="7.6704604242110701"/>
    <n v="0.10485426831582888"/>
    <n v="46406"/>
    <n v="807"/>
    <n v="6898"/>
    <n v="1055"/>
    <n v="20497"/>
    <n v="4910"/>
    <n v="856"/>
    <n v="109"/>
    <n v="5627"/>
    <n v="707"/>
    <n v="2841"/>
    <n v="383"/>
    <n v="1716"/>
    <n v="0.75470844287376637"/>
    <n v="57383"/>
    <n v="916"/>
    <n v="5100"/>
    <n v="656"/>
    <n v="12643"/>
    <n v="8621"/>
    <n v="703"/>
    <n v="88"/>
    <n v="6229"/>
    <n v="16706"/>
    <n v="4781"/>
    <n v="430"/>
    <n v="510"/>
    <n v="0.4990850948887301"/>
    <n v="103789"/>
    <n v="80273"/>
    <n v="38"/>
    <n v="208"/>
    <n v="1690"/>
    <n v="609"/>
    <n v="161"/>
    <n v="3"/>
    <n v="41"/>
    <n v="20766"/>
    <n v="0.20007900644576979"/>
    <n v="0.79992099355423019"/>
    <n v="5939"/>
    <n v="4768"/>
    <n v="2"/>
    <n v="34"/>
    <n v="30"/>
    <n v="74"/>
    <n v="7"/>
    <n v="0"/>
    <n v="1"/>
    <n v="1023"/>
    <n v="0.17225122074423305"/>
    <n v="97850"/>
    <n v="75505"/>
    <n v="36"/>
    <n v="174"/>
    <n v="1660"/>
    <n v="535"/>
    <n v="154"/>
    <n v="3"/>
    <n v="40"/>
    <n v="19743"/>
    <n v="0.20176801226366889"/>
    <n v="124233"/>
    <n v="117024"/>
    <n v="7209"/>
    <n v="5.8028060177247591E-2"/>
    <n v="4628"/>
    <n v="1993"/>
    <n v="2831"/>
    <n v="1982"/>
    <n v="56669"/>
    <n v="53692"/>
    <n v="2977"/>
    <n v="5.2533130988723996E-2"/>
    <n v="67564"/>
    <n v="63332"/>
    <n v="4232"/>
    <n v="6.2636907228701674E-2"/>
    <n v="27838"/>
    <n v="762"/>
    <n v="15655"/>
    <n v="496"/>
    <n v="33"/>
    <n v="124"/>
    <n v="10768"/>
    <n v="0.38680939722681229"/>
    <n v="0.61319060277318771"/>
    <n v="0.5897334578633523"/>
    <n v="27838"/>
    <n v="62"/>
    <n v="7766"/>
    <n v="12577"/>
    <n v="691"/>
    <n v="1804"/>
    <n v="2385"/>
    <n v="1435"/>
    <n v="33"/>
    <n v="1052"/>
    <n v="33"/>
    <n v="0.20202600761548961"/>
    <n v="0.73417630576909265"/>
    <n v="27838"/>
    <n v="85"/>
    <n v="13614"/>
    <n v="11752"/>
    <n v="885"/>
    <n v="640"/>
    <n v="828"/>
    <n v="20"/>
    <n v="0"/>
    <n v="1"/>
    <n v="13"/>
    <n v="0.9149723399669516"/>
    <n v="0.66195488181622242"/>
    <n v="27838"/>
    <n v="2850"/>
    <n v="245"/>
    <n v="2318"/>
    <n v="9693"/>
    <n v="6566"/>
    <n v="98"/>
    <n v="3501"/>
    <n v="2567"/>
    <n v="0.10237804439974137"/>
    <n v="12448.146418564551"/>
    <n v="0.46400603491630144"/>
    <n v="27838"/>
    <n v="549"/>
    <n v="0"/>
    <n v="28"/>
    <n v="10"/>
    <n v="26778"/>
    <n v="408"/>
    <n v="26"/>
    <n v="1"/>
    <n v="38"/>
    <n v="27838"/>
    <n v="1.0796752640275882"/>
    <n v="0.29133592648820794"/>
    <n v="0.92620441841895129"/>
    <n v="0.18807620333201153"/>
    <n v="13956"/>
    <n v="0.50132911847115458"/>
    <n v="0.25150930815116512"/>
    <n v="13882"/>
    <n v="9437"/>
    <n v="1172"/>
    <n v="5093"/>
    <n v="155"/>
    <n v="317"/>
    <n v="0.18295136144837992"/>
    <n v="0.49867088152884548"/>
    <n v="0.33899705438609096"/>
    <n v="1.13873123069186E-2"/>
    <n v="27838"/>
    <n v="249"/>
    <n v="15221"/>
    <n v="11283"/>
    <n v="287"/>
    <n v="841"/>
    <n v="279"/>
    <n v="15470"/>
    <n v="0.57604712982254469"/>
    <n v="5658"/>
    <n v="5623"/>
    <n v="3.6789625888172098E-2"/>
    <n v="0.85590965676685049"/>
    <n v="481278"/>
    <n v="19692933.204"/>
    <n v="380982.88625159347"/>
    <n v="4728"/>
    <n v="4728"/>
    <n v="3.0933905601863362E-2"/>
    <n v="0.73437182741116758"/>
    <n v="347211"/>
    <n v="14207179.697999999"/>
    <n v="1452237.7127132192"/>
    <n v="80563"/>
    <n v="80563"/>
    <n v="0.52709988092278304"/>
    <n v="4.1009892878864987E-2"/>
    <n v="330388"/>
    <n v="13518816.184"/>
    <n v="6585753.4246575339"/>
    <n v="10949"/>
    <n v="10949"/>
    <n v="7.1636068619881976E-2"/>
    <n v="0.51749657502968305"/>
    <n v="566607"/>
    <n v="23184425.226"/>
    <n v="1435614.8196110965"/>
    <n v="3838"/>
    <n v="3838"/>
    <n v="2.5110898836707189E-2"/>
    <n v="0.21290515893694631"/>
    <n v="81713"/>
    <n v="585551.08152404847"/>
    <n v="6336"/>
    <n v="6336"/>
    <n v="5.3816429924242426"/>
    <n v="3409809"/>
    <n v="5493.5811666666632"/>
    <m/>
    <m/>
    <m/>
    <n v="0"/>
    <n v="0"/>
    <m/>
    <n v="0"/>
    <n v="40805"/>
    <n v="6202"/>
    <n v="6202"/>
    <n v="4.057785163763887E-2"/>
    <n v="0.10879393743953564"/>
    <n v="67474"/>
    <n v="1458231.1163270676"/>
    <n v="34521"/>
    <n v="34521"/>
    <n v="0.22586069274152393"/>
    <n v="0.1074997827409403"/>
    <n v="371100"/>
    <n v="8116671.4554541595"/>
    <n v="82"/>
    <n v="82"/>
    <n v="5.3650174690202958E-4"/>
    <n v="9.1463414634146339E-2"/>
    <n v="750"/>
    <n v="8860.201129074685"/>
    <n v="152877"/>
    <n v="152842"/>
    <n v="0.19657806364652425"/>
    <n v="4.4911703406568656E-3"/>
    <n v="1.902640519202917E-2"/>
    <n v="7.2525208229380925E-2"/>
    <n v="7.1695055718499073E-2"/>
    <n v="2.924260521862445E-2"/>
    <n v="7.2824520691309055E-2"/>
    <n v="0.40534912589240241"/>
    <n v="4.4248123169848607E-4"/>
    <n v="0"/>
    <n v="20023902.697667796"/>
    <n v="161.18022343232312"/>
    <n v="35"/>
    <n v="2.2894222152449354E-4"/>
    <n v="0.81263368590435447"/>
    <n v="1.2302850289375609"/>
    <n v="-2.7152120000000002"/>
    <n v="52"/>
    <b v="0"/>
    <b v="0"/>
    <b v="0"/>
    <b v="0"/>
    <b v="0"/>
    <b v="0"/>
    <b v="0"/>
    <b v="0"/>
    <m/>
    <m/>
    <m/>
    <m/>
    <m/>
    <m/>
    <m/>
    <m/>
    <m/>
    <n v="0"/>
    <n v="0"/>
    <n v="0"/>
    <n v="0"/>
    <n v="0"/>
    <n v="0"/>
    <n v="0"/>
    <n v="0"/>
    <n v="0"/>
    <n v="0"/>
    <n v="0"/>
    <n v="620"/>
    <n v="1"/>
    <m/>
    <m/>
    <m/>
    <m/>
    <m/>
    <m/>
    <n v="5"/>
    <m/>
    <n v="1"/>
    <m/>
    <m/>
    <m/>
    <n v="13"/>
    <m/>
    <m/>
    <m/>
    <m/>
    <n v="1"/>
    <m/>
    <m/>
    <m/>
    <n v="5"/>
    <m/>
    <m/>
    <m/>
    <m/>
    <m/>
    <m/>
    <m/>
    <m/>
    <n v="23"/>
    <n v="3"/>
    <m/>
    <m/>
    <m/>
    <n v="3"/>
    <m/>
    <m/>
    <m/>
    <n v="7"/>
    <n v="18"/>
    <m/>
    <m/>
    <m/>
    <m/>
    <m/>
    <m/>
    <m/>
    <n v="32"/>
    <n v="10"/>
    <m/>
    <m/>
    <m/>
    <n v="2"/>
    <n v="20"/>
    <m/>
    <m/>
    <n v="7"/>
    <n v="28"/>
    <m/>
    <m/>
    <m/>
    <m/>
    <m/>
    <m/>
    <n v="4"/>
    <n v="33"/>
    <m/>
    <m/>
    <m/>
    <n v="4"/>
    <m/>
    <m/>
    <m/>
    <n v="9"/>
    <m/>
    <m/>
    <m/>
    <m/>
    <m/>
    <m/>
    <m/>
    <m/>
    <n v="1"/>
    <m/>
    <m/>
    <m/>
    <m/>
    <n v="46"/>
    <n v="0"/>
    <n v="0"/>
    <n v="0"/>
    <n v="10"/>
    <n v="20"/>
    <n v="0"/>
    <n v="0"/>
    <n v="33"/>
    <n v="0"/>
    <n v="47"/>
    <n v="0"/>
    <n v="0"/>
    <n v="0"/>
    <n v="0"/>
    <n v="0"/>
    <n v="1"/>
    <n v="0"/>
    <n v="72"/>
  </r>
  <r>
    <s v="MMR010"/>
    <s v="Mandalay"/>
    <s v="MMR010D005"/>
    <s v="Nyaung-U"/>
    <s v="MMR010022"/>
    <s v="Nyaung-U"/>
    <n v="74"/>
    <n v="17"/>
    <x v="2"/>
    <n v="121911.99622081945"/>
    <n v="0.49192114833350931"/>
    <n v="0.22647918081909754"/>
    <n v="0.90133663251855789"/>
    <n v="0.18910867324607847"/>
    <n v="0.31341861154644413"/>
    <n v="0.37244916877819667"/>
    <n v="0.33658876874782001"/>
    <n v="0.74227598993997024"/>
    <n v="0.28314945018633086"/>
    <n v="0.64444770803884488"/>
    <n v="0.77574211077047339"/>
    <n v="0.11805748541029815"/>
    <n v="1"/>
    <n v="121911.99622081945"/>
    <n v="239947"/>
    <n v="109476"/>
    <n v="130471"/>
    <n v="4.6604090610361569E-3"/>
    <n v="83.908301461627488"/>
    <n v="1463.87037489"/>
    <n v="163.912737162968"/>
    <n v="0.1415566892324821"/>
    <n v="232189"/>
    <n v="103975"/>
    <n v="128214"/>
    <n v="7758"/>
    <n v="5501"/>
    <n v="2257"/>
    <n v="54343"/>
    <n v="25840"/>
    <n v="28503"/>
    <n v="90.657123811528606"/>
    <n v="185604"/>
    <n v="83636"/>
    <n v="101968"/>
    <n v="82.021810764161302"/>
    <n v="0.22647918081909754"/>
    <n v="60266"/>
    <n v="161810"/>
    <n v="17871"/>
    <n v="0.4828935170879427"/>
    <n v="124078.14925529942"/>
    <n v="0.37244916877819667"/>
    <n v="0.62755083122180333"/>
    <n v="11.0444348309746"/>
    <n v="179681"/>
    <n v="58835"/>
    <n v="104214"/>
    <n v="12967"/>
    <n v="2319"/>
    <n v="1346"/>
    <n v="54473"/>
    <n v="40392"/>
    <n v="14081"/>
    <n v="0.25849503423714498"/>
    <n v="232189"/>
    <n v="7758"/>
    <n v="3.3412435558962741E-2"/>
    <n v="3068"/>
    <n v="7070"/>
    <n v="10734"/>
    <n v="11825"/>
    <n v="9118"/>
    <n v="5798"/>
    <n v="3343"/>
    <n v="1946"/>
    <n v="1571"/>
    <n v="4.2624603014337374"/>
    <n v="54473"/>
    <n v="4.4048794815780292"/>
    <n v="383"/>
    <n v="5648"/>
    <n v="4182"/>
    <n v="6181"/>
    <n v="32548"/>
    <n v="3887"/>
    <n v="448"/>
    <n v="1196"/>
    <n v="54473"/>
    <n v="51071"/>
    <n v="1066"/>
    <n v="926"/>
    <n v="946"/>
    <n v="369"/>
    <n v="95"/>
    <n v="54473"/>
    <n v="16359"/>
    <n v="1920"/>
    <n v="56"/>
    <n v="31049"/>
    <n v="117"/>
    <n v="4972"/>
    <n v="77913.511849907285"/>
    <n v="0.5699888017917133"/>
    <n v="2.1478530648211041E-3"/>
    <n v="0.33658876874782001"/>
    <n v="0.66341123125218004"/>
    <n v="54473"/>
    <n v="4659"/>
    <n v="36475"/>
    <n v="23"/>
    <n v="1215"/>
    <n v="68"/>
    <n v="9163"/>
    <n v="2870"/>
    <n v="0.77785324839828907"/>
    <n v="0.22214675160171093"/>
    <n v="54473"/>
    <n v="21404"/>
    <n v="19030"/>
    <n v="1652"/>
    <n v="3.0326950966533879E-2"/>
    <n v="11552"/>
    <n v="835"/>
    <n v="0.74227598993997024"/>
    <n v="0.21206836414370422"/>
    <n v="0.44277899142694549"/>
    <n v="172972"/>
    <n v="155906"/>
    <n v="17066"/>
    <n v="0.90133663251855789"/>
    <n v="74287"/>
    <n v="71037"/>
    <n v="3250"/>
    <n v="0.95625075719843311"/>
    <n v="98685"/>
    <n v="84869"/>
    <n v="13816"/>
    <n v="0.85999898667477326"/>
    <n v="37900"/>
    <n v="36105"/>
    <n v="1795"/>
    <n v="0.95263852242744063"/>
    <n v="135072"/>
    <n v="119801"/>
    <n v="15271"/>
    <n v="0.88694177919924189"/>
    <n v="95808"/>
    <n v="41003"/>
    <n v="49226"/>
    <n v="5579"/>
    <n v="5.8231045424181699E-2"/>
    <n v="0.51379843019372073"/>
    <n v="7.34952500448109"/>
    <n v="44594"/>
    <n v="20440"/>
    <n v="0.45835762658653628"/>
    <n v="21518"/>
    <n v="0.4825312822352783"/>
    <n v="2636"/>
    <n v="5.9111091178185408E-2"/>
    <n v="51214"/>
    <n v="20563"/>
    <n v="27708"/>
    <n v="5.7464755730854841E-2"/>
    <n v="0.54102393876674348"/>
    <n v="2943"/>
    <n v="141654"/>
    <n v="26788"/>
    <n v="70469"/>
    <n v="20985"/>
    <n v="10606"/>
    <n v="357"/>
    <n v="10020"/>
    <n v="301"/>
    <n v="135"/>
    <n v="1993"/>
    <n v="26788"/>
    <n v="114866"/>
    <n v="44396.999999999993"/>
    <n v="97257"/>
    <n v="23412"/>
    <n v="0.18910867324607847"/>
    <n v="0.8108913267539215"/>
    <n v="0.31341861154644413"/>
    <n v="0.16527595408530646"/>
    <n v="0.56215496915018281"/>
    <n v="61486"/>
    <n v="8153"/>
    <n v="28369"/>
    <n v="12615"/>
    <n v="6380"/>
    <n v="226"/>
    <n v="4527"/>
    <n v="116"/>
    <n v="86"/>
    <n v="1014"/>
    <n v="0.13259929089548841"/>
    <n v="0.86740070910451161"/>
    <n v="0.40601112448362231"/>
    <n v="0.20084246820414403"/>
    <n v="80168"/>
    <n v="18635"/>
    <n v="42100"/>
    <n v="8370"/>
    <n v="4226"/>
    <n v="131"/>
    <n v="5493"/>
    <n v="185"/>
    <n v="49"/>
    <n v="979"/>
    <n v="0.2324493563516615"/>
    <n v="0.76755064364833847"/>
    <n v="0.24240345274922662"/>
    <n v="201512"/>
    <n v="5190"/>
    <n v="38907"/>
    <n v="2830"/>
    <n v="43266"/>
    <n v="20875"/>
    <n v="3483"/>
    <n v="467"/>
    <n v="26957"/>
    <n v="36287"/>
    <n v="11608"/>
    <n v="1612"/>
    <n v="10030"/>
    <n v="0.2836654889038866"/>
    <n v="0.10359184564690936"/>
    <n v="9.6532694610778442"/>
    <n v="0.13195902856130823"/>
    <n v="89940"/>
    <n v="2679"/>
    <n v="23308"/>
    <n v="1896"/>
    <n v="28058"/>
    <n v="6170"/>
    <n v="1892"/>
    <n v="303"/>
    <n v="13328"/>
    <n v="1002"/>
    <n v="4807"/>
    <n v="812"/>
    <n v="5685"/>
    <n v="0.71161885701578831"/>
    <n v="111572"/>
    <n v="2511"/>
    <n v="15599"/>
    <n v="934"/>
    <n v="15208"/>
    <n v="14705"/>
    <n v="1591"/>
    <n v="164"/>
    <n v="13629"/>
    <n v="35285"/>
    <n v="6801"/>
    <n v="800"/>
    <n v="4345"/>
    <n v="0.453052737245904"/>
    <n v="201512"/>
    <n v="174946"/>
    <n v="107"/>
    <n v="86"/>
    <n v="294"/>
    <n v="1093"/>
    <n v="186"/>
    <n v="46"/>
    <n v="964"/>
    <n v="23790"/>
    <n v="0.11805748541029815"/>
    <n v="0.88194251458970185"/>
    <n v="46372"/>
    <n v="40462"/>
    <n v="82"/>
    <n v="24"/>
    <n v="90"/>
    <n v="447"/>
    <n v="25"/>
    <n v="44"/>
    <n v="606"/>
    <n v="4592"/>
    <n v="9.9025273872164241E-2"/>
    <n v="155140"/>
    <n v="134484"/>
    <n v="25"/>
    <n v="62"/>
    <n v="204"/>
    <n v="646"/>
    <n v="161"/>
    <n v="2"/>
    <n v="358"/>
    <n v="19198"/>
    <n v="0.12374629367023333"/>
    <n v="239947"/>
    <n v="228374"/>
    <n v="11573"/>
    <n v="4.8231484452816664E-2"/>
    <n v="6259"/>
    <n v="3367"/>
    <n v="4049"/>
    <n v="3443"/>
    <n v="109476"/>
    <n v="104654"/>
    <n v="4822"/>
    <n v="4.4046183638423032E-2"/>
    <n v="130471"/>
    <n v="123720"/>
    <n v="6751"/>
    <n v="5.174329927723402E-2"/>
    <n v="54473"/>
    <n v="846"/>
    <n v="34259"/>
    <n v="737"/>
    <n v="41"/>
    <n v="225"/>
    <n v="18365"/>
    <n v="0.33713950030290235"/>
    <n v="0.6628604996970977"/>
    <n v="0.64444770803884488"/>
    <n v="54473"/>
    <n v="9150"/>
    <n v="25159"/>
    <n v="6290"/>
    <n v="177"/>
    <n v="5418"/>
    <n v="6110"/>
    <n v="320"/>
    <n v="1658"/>
    <n v="93"/>
    <n v="98"/>
    <n v="0.21750224882051658"/>
    <n v="0.77574211077047339"/>
    <n v="54473"/>
    <n v="5937"/>
    <n v="34251"/>
    <n v="5970"/>
    <n v="259"/>
    <n v="3826"/>
    <n v="3949"/>
    <n v="101"/>
    <n v="15"/>
    <n v="85"/>
    <n v="80"/>
    <n v="0.84948506599599805"/>
    <n v="0.71009490940465914"/>
    <n v="54473"/>
    <n v="15424"/>
    <n v="419"/>
    <n v="8885"/>
    <n v="11565"/>
    <n v="9486"/>
    <n v="76"/>
    <n v="6630"/>
    <n v="1988"/>
    <n v="0.28314945018633086"/>
    <n v="65744.187689313971"/>
    <n v="0.57900244157656089"/>
    <n v="54473"/>
    <n v="9431"/>
    <n v="15"/>
    <n v="24"/>
    <n v="25"/>
    <n v="43924"/>
    <n v="950"/>
    <n v="27"/>
    <n v="0"/>
    <n v="77"/>
    <n v="54473"/>
    <n v="1.2705560552934481"/>
    <n v="0.34284255447632539"/>
    <n v="0.78705697071274805"/>
    <n v="0.15982075221616004"/>
    <n v="27729"/>
    <n v="0.50904117636260171"/>
    <n v="0.4997206653570978"/>
    <n v="26744"/>
    <n v="19511"/>
    <n v="1976"/>
    <n v="18059"/>
    <n v="1002"/>
    <n v="1919"/>
    <n v="0.33152203844106254"/>
    <n v="0.49095882363739834"/>
    <n v="0.35817744570704751"/>
    <n v="3.5228461806766656E-2"/>
    <n v="54473"/>
    <n v="1433"/>
    <n v="24386"/>
    <n v="11576"/>
    <n v="454"/>
    <n v="633"/>
    <n v="290"/>
    <n v="20309"/>
    <n v="0.48763607658840158"/>
    <n v="2475"/>
    <n v="2475"/>
    <n v="1.1952999357677206E-2"/>
    <n v="0.83571717171717164"/>
    <n v="206840"/>
    <n v="8463479.1199999992"/>
    <n v="167692.09380627668"/>
    <n v="171"/>
    <n v="171"/>
    <n v="8.2584359198497063E-4"/>
    <n v="0.70023391812865499"/>
    <n v="11974"/>
    <n v="489952.13199999998"/>
    <n v="52523.825903967954"/>
    <n v="34963"/>
    <n v="34963"/>
    <n v="0.16885362284544167"/>
    <n v="2.3586934759603009E-2"/>
    <n v="82467"/>
    <n v="3374384.7059999998"/>
    <n v="2858107.282329374"/>
    <n v="108011"/>
    <n v="108011"/>
    <n v="0.52163855095841327"/>
    <n v="0.40409532362444567"/>
    <n v="4364674"/>
    <n v="178593730.73199999"/>
    <n v="14162224.155723277"/>
    <n v="5"/>
    <n v="5"/>
    <n v="2.4147473449852942E-5"/>
    <n v="0.2"/>
    <n v="100"/>
    <n v="762.83361324133477"/>
    <n v="874"/>
    <n v="874"/>
    <n v="4.4144393592677345"/>
    <n v="385822"/>
    <n v="621.60211111111073"/>
    <m/>
    <m/>
    <m/>
    <n v="0"/>
    <n v="0"/>
    <m/>
    <n v="0"/>
    <n v="60562"/>
    <n v="35532"/>
    <n v="35532"/>
    <n v="0.17160160532403496"/>
    <n v="0.1259653270291568"/>
    <n v="447580"/>
    <n v="8354380.5264968332"/>
    <n v="25030"/>
    <n v="25030"/>
    <n v="0.12088225208996382"/>
    <n v="0.12409268877347185"/>
    <n v="310604"/>
    <n v="5885121.7093947921"/>
    <m/>
    <m/>
    <n v="0"/>
    <n v="0"/>
    <m/>
    <n v="0"/>
    <n v="207061"/>
    <n v="207061"/>
    <n v="0.26631194590958607"/>
    <n v="6.0843630802184696E-3"/>
    <n v="5.326803245427893E-3"/>
    <n v="1.66843933984605E-3"/>
    <n v="0.44986844569031426"/>
    <n v="2.4231700341398764E-5"/>
    <n v="0.26538008019324533"/>
    <n v="0.18694313315425337"/>
    <n v="0"/>
    <n v="0"/>
    <n v="31480812.427267764"/>
    <n v="131.19902489828073"/>
    <n v="0"/>
    <n v="0"/>
    <n v="1.1588227623743728"/>
    <n v="0.8629447336286763"/>
    <n v="-1.3229690000000001"/>
    <n v="149"/>
    <b v="0"/>
    <b v="0"/>
    <b v="0"/>
    <b v="0"/>
    <b v="0"/>
    <b v="1"/>
    <b v="0"/>
    <b v="1"/>
    <n v="0"/>
    <m/>
    <n v="1"/>
    <m/>
    <n v="1"/>
    <n v="0"/>
    <m/>
    <m/>
    <m/>
    <n v="4.1322314049586778E-3"/>
    <n v="0"/>
    <n v="0"/>
    <n v="0"/>
    <n v="0"/>
    <n v="0"/>
    <n v="0"/>
    <n v="0"/>
    <n v="0"/>
    <n v="0"/>
    <n v="0"/>
    <n v="620"/>
    <n v="1"/>
    <n v="1"/>
    <m/>
    <m/>
    <n v="2"/>
    <m/>
    <m/>
    <n v="12"/>
    <m/>
    <n v="207"/>
    <m/>
    <n v="29"/>
    <m/>
    <n v="136"/>
    <m/>
    <m/>
    <m/>
    <m/>
    <n v="3"/>
    <m/>
    <m/>
    <m/>
    <n v="11"/>
    <m/>
    <n v="201"/>
    <m/>
    <m/>
    <m/>
    <m/>
    <n v="16"/>
    <m/>
    <n v="192"/>
    <m/>
    <m/>
    <m/>
    <m/>
    <n v="3"/>
    <n v="1"/>
    <m/>
    <n v="44"/>
    <n v="13"/>
    <n v="222"/>
    <m/>
    <m/>
    <m/>
    <m/>
    <m/>
    <n v="63"/>
    <m/>
    <n v="136"/>
    <n v="1"/>
    <m/>
    <m/>
    <m/>
    <n v="6"/>
    <n v="8"/>
    <n v="1"/>
    <m/>
    <n v="13"/>
    <n v="272"/>
    <m/>
    <m/>
    <m/>
    <m/>
    <n v="66"/>
    <m/>
    <n v="186"/>
    <n v="13"/>
    <m/>
    <m/>
    <m/>
    <n v="3"/>
    <n v="4"/>
    <n v="1"/>
    <n v="2"/>
    <n v="12"/>
    <n v="4"/>
    <n v="301"/>
    <m/>
    <m/>
    <m/>
    <n v="1"/>
    <m/>
    <m/>
    <n v="107"/>
    <m/>
    <m/>
    <m/>
    <n v="230"/>
    <n v="15"/>
    <n v="0"/>
    <n v="0"/>
    <n v="0"/>
    <n v="17"/>
    <n v="9"/>
    <n v="2"/>
    <n v="44"/>
    <n v="61"/>
    <n v="0"/>
    <n v="1207"/>
    <n v="0"/>
    <n v="0"/>
    <n v="0"/>
    <n v="0"/>
    <n v="0"/>
    <n v="281"/>
    <n v="0"/>
    <n v="880"/>
  </r>
  <r>
    <s v="MMR010"/>
    <s v="Mandalay"/>
    <s v="MMR010D006"/>
    <s v="Yamethin"/>
    <s v="MMR010023"/>
    <s v="Yamethin"/>
    <n v="63"/>
    <n v="5"/>
    <x v="6"/>
    <n v="144627.81952539939"/>
    <n v="0.43962470785343383"/>
    <n v="0.10731873641467544"/>
    <n v="0.88868407518909942"/>
    <n v="0.15110637384846451"/>
    <n v="0.26762688519597733"/>
    <n v="0.38881892571060545"/>
    <n v="0.16896907036448419"/>
    <n v="0.2563614453623011"/>
    <n v="0.12782270036151522"/>
    <n v="0.79280113169982014"/>
    <n v="0.86368955098761768"/>
    <n v="0.26229759910664435"/>
    <n v="1"/>
    <n v="144627.81952539939"/>
    <n v="258091"/>
    <n v="125368"/>
    <n v="132723"/>
    <n v="5.012813808765614E-3"/>
    <n v="94.458383249323774"/>
    <n v="2151.64592842"/>
    <n v="119.95049770550389"/>
    <n v="0.10359045685447642"/>
    <n v="237145"/>
    <n v="109107"/>
    <n v="128038"/>
    <n v="20946"/>
    <n v="16261"/>
    <n v="4685"/>
    <n v="27698"/>
    <n v="13689"/>
    <n v="14009"/>
    <n v="97.71575415804125"/>
    <n v="230393"/>
    <n v="111679"/>
    <n v="118714"/>
    <n v="94.073992957865116"/>
    <n v="0.10731873641467544"/>
    <n v="67616"/>
    <n v="173901"/>
    <n v="16574"/>
    <n v="0.48412602572728164"/>
    <n v="133142.42989402014"/>
    <n v="0.38881892571060545"/>
    <n v="0.61118107428939461"/>
    <n v="9.5307100016676145"/>
    <n v="190475"/>
    <n v="56972"/>
    <n v="117108"/>
    <n v="12217"/>
    <n v="2627"/>
    <n v="1551"/>
    <n v="57259"/>
    <n v="44807"/>
    <n v="12452"/>
    <n v="0.21746799629752528"/>
    <n v="237145"/>
    <n v="20946"/>
    <n v="8.8325707900229811E-2"/>
    <n v="2356"/>
    <n v="7526"/>
    <n v="13087"/>
    <n v="13351"/>
    <n v="9400"/>
    <n v="5804"/>
    <n v="3011"/>
    <n v="1625"/>
    <n v="1099"/>
    <n v="4.1416196580450233"/>
    <n v="57259"/>
    <n v="4.5074311461953576"/>
    <n v="584"/>
    <n v="3998"/>
    <n v="3720"/>
    <n v="31726"/>
    <n v="16289"/>
    <n v="608"/>
    <n v="190"/>
    <n v="144"/>
    <n v="57259"/>
    <n v="54618"/>
    <n v="810"/>
    <n v="760"/>
    <n v="957"/>
    <n v="51"/>
    <n v="63"/>
    <n v="57259"/>
    <n v="8480"/>
    <n v="1129"/>
    <n v="66"/>
    <n v="46959"/>
    <n v="400"/>
    <n v="225"/>
    <n v="39796.82329415463"/>
    <n v="0.82011561501248709"/>
    <n v="6.9858013587383644E-3"/>
    <n v="0.16896907036448419"/>
    <n v="0.83103092963551584"/>
    <n v="57259"/>
    <n v="721"/>
    <n v="45525"/>
    <n v="21"/>
    <n v="4067"/>
    <n v="43"/>
    <n v="6743"/>
    <n v="139"/>
    <n v="0.87905831397684209"/>
    <n v="0.12094168602315791"/>
    <n v="57259"/>
    <n v="13868"/>
    <n v="811"/>
    <n v="37928"/>
    <n v="0.66239368483557171"/>
    <n v="4371"/>
    <n v="281"/>
    <n v="0.2563614453623011"/>
    <n v="7.6337344347613481E-2"/>
    <n v="0.47598630782933687"/>
    <n v="173057"/>
    <n v="153793"/>
    <n v="19264"/>
    <n v="0.88868407518909942"/>
    <n v="77491"/>
    <n v="74556"/>
    <n v="2935"/>
    <n v="0.9621246338284446"/>
    <n v="95566"/>
    <n v="79237"/>
    <n v="16329"/>
    <n v="0.82913379235292883"/>
    <n v="17909"/>
    <n v="17111"/>
    <n v="798"/>
    <n v="0.95544139817968632"/>
    <n v="155148"/>
    <n v="136682"/>
    <n v="18466"/>
    <n v="0.88097816278650076"/>
    <n v="103132"/>
    <n v="40552"/>
    <n v="55741"/>
    <n v="6839"/>
    <n v="6.631307450645775E-2"/>
    <n v="0.54048210060892832"/>
    <n v="5.9295218599210413"/>
    <n v="48042"/>
    <n v="20073"/>
    <n v="0.41782190583239665"/>
    <n v="25336"/>
    <n v="0.52737188293576454"/>
    <n v="2633"/>
    <n v="5.4806211231838806E-2"/>
    <n v="55090"/>
    <n v="20479"/>
    <n v="30405"/>
    <n v="7.6347794518061354E-2"/>
    <n v="0.55191504810310399"/>
    <n v="4206"/>
    <n v="144481"/>
    <n v="21832"/>
    <n v="83982"/>
    <n v="22486"/>
    <n v="8640"/>
    <n v="291"/>
    <n v="6746"/>
    <n v="208"/>
    <n v="122"/>
    <n v="174"/>
    <n v="21832"/>
    <n v="122649"/>
    <n v="38667"/>
    <n v="105814"/>
    <n v="16181"/>
    <n v="0.15110637384846451"/>
    <n v="0.84889362615153552"/>
    <n v="0.26762688519597733"/>
    <n v="0.11199396460434244"/>
    <n v="0.55826025567375637"/>
    <n v="67704"/>
    <n v="4647"/>
    <n v="39743"/>
    <n v="14101"/>
    <n v="5444"/>
    <n v="204"/>
    <n v="3300"/>
    <n v="88"/>
    <n v="87"/>
    <n v="90"/>
    <n v="6.8637008153137183E-2"/>
    <n v="0.93136299184686278"/>
    <n v="0.34435188467446531"/>
    <n v="0.13607763204537399"/>
    <n v="76777"/>
    <n v="17185"/>
    <n v="44239"/>
    <n v="8385"/>
    <n v="3196"/>
    <n v="87"/>
    <n v="3446"/>
    <n v="120"/>
    <n v="35"/>
    <n v="84"/>
    <n v="0.22383005327116193"/>
    <n v="0.7761699467288381"/>
    <n v="0.19996874063847245"/>
    <n v="214920"/>
    <n v="5218"/>
    <n v="27228"/>
    <n v="3863"/>
    <n v="60369"/>
    <n v="29661"/>
    <n v="3889"/>
    <n v="414"/>
    <n v="27127"/>
    <n v="39904"/>
    <n v="12877"/>
    <n v="1503"/>
    <n v="2867"/>
    <n v="0.32367857807556299"/>
    <n v="0.13800949190396428"/>
    <n v="7.245878426216243"/>
    <n v="9.9050283642457812E-2"/>
    <n v="103661"/>
    <n v="3316"/>
    <n v="18457"/>
    <n v="2768"/>
    <n v="41762"/>
    <n v="11395"/>
    <n v="2197"/>
    <n v="272"/>
    <n v="13982"/>
    <n v="1349"/>
    <n v="5214"/>
    <n v="723"/>
    <n v="2226"/>
    <n v="0.77073344845216618"/>
    <n v="111259"/>
    <n v="1902"/>
    <n v="8771"/>
    <n v="1095"/>
    <n v="18607"/>
    <n v="18266"/>
    <n v="1692"/>
    <n v="142"/>
    <n v="13145"/>
    <n v="38555"/>
    <n v="7663"/>
    <n v="780"/>
    <n v="641"/>
    <n v="0.4523948624380949"/>
    <n v="214920"/>
    <n v="152876"/>
    <n v="133"/>
    <n v="764"/>
    <n v="2989"/>
    <n v="1024"/>
    <n v="649"/>
    <n v="20"/>
    <n v="92"/>
    <n v="56373"/>
    <n v="0.26229759910664435"/>
    <n v="0.7377024008933557"/>
    <n v="23708"/>
    <n v="17896"/>
    <n v="19"/>
    <n v="29"/>
    <n v="268"/>
    <n v="179"/>
    <n v="110"/>
    <n v="8"/>
    <n v="6"/>
    <n v="5193"/>
    <n v="0.21903998650244644"/>
    <n v="191212"/>
    <n v="134980"/>
    <n v="114"/>
    <n v="735"/>
    <n v="2721"/>
    <n v="845"/>
    <n v="539"/>
    <n v="12"/>
    <n v="86"/>
    <n v="51180"/>
    <n v="0.26766102545865322"/>
    <n v="258091"/>
    <n v="243438"/>
    <n v="14653"/>
    <n v="5.6774548511958962E-2"/>
    <n v="7951"/>
    <n v="3903"/>
    <n v="6555"/>
    <n v="5399"/>
    <n v="125368"/>
    <n v="118930"/>
    <n v="6438"/>
    <n v="5.1352817305851575E-2"/>
    <n v="132723"/>
    <n v="124508"/>
    <n v="8215"/>
    <n v="6.1895828153372051E-2"/>
    <n v="57259"/>
    <n v="608"/>
    <n v="44787"/>
    <n v="2549"/>
    <n v="110"/>
    <n v="25"/>
    <n v="9180"/>
    <n v="0.16032414118304547"/>
    <n v="0.8396758588169545"/>
    <n v="0.79280113169982014"/>
    <n v="57259"/>
    <n v="6168"/>
    <n v="29757"/>
    <n v="12880"/>
    <n v="2658"/>
    <n v="1118"/>
    <n v="2454"/>
    <n v="799"/>
    <n v="649"/>
    <n v="141"/>
    <n v="635"/>
    <n v="7.6337344347613481E-2"/>
    <n v="0.86368955098761768"/>
    <n v="57259"/>
    <n v="6133"/>
    <n v="29114"/>
    <n v="10832"/>
    <n v="2479"/>
    <n v="4343"/>
    <n v="2874"/>
    <n v="798"/>
    <n v="6"/>
    <n v="129"/>
    <n v="551"/>
    <n v="0.81878831275432684"/>
    <n v="0.82824534134371897"/>
    <n v="57259"/>
    <n v="7319"/>
    <n v="977"/>
    <n v="18071"/>
    <n v="11099"/>
    <n v="7983"/>
    <n v="252"/>
    <n v="9759"/>
    <n v="1799"/>
    <n v="0.12782270036151522"/>
    <n v="30312.514277231527"/>
    <n v="0.43767791962835539"/>
    <n v="57259"/>
    <n v="2607"/>
    <n v="6"/>
    <n v="43"/>
    <n v="33"/>
    <n v="49691"/>
    <n v="4765"/>
    <n v="48"/>
    <n v="0"/>
    <n v="66"/>
    <n v="57259"/>
    <n v="1.1247664122670671"/>
    <n v="0.30350316962737278"/>
    <n v="0.88907349036535577"/>
    <n v="0.18053635161500589"/>
    <n v="27491"/>
    <n v="0.48011666288269095"/>
    <n v="0.49543152696930925"/>
    <n v="29768"/>
    <n v="19224"/>
    <n v="1236"/>
    <n v="12993"/>
    <n v="506"/>
    <n v="676"/>
    <n v="0.22691629263521892"/>
    <n v="0.51988333711730905"/>
    <n v="0.3357376133009658"/>
    <n v="1.1806004296267835E-2"/>
    <n v="57259"/>
    <n v="618"/>
    <n v="24983"/>
    <n v="20859"/>
    <n v="288"/>
    <n v="88"/>
    <n v="20"/>
    <n v="26683"/>
    <n v="0.4524878185088807"/>
    <n v="39176"/>
    <n v="39176"/>
    <n v="0.18887737145336644"/>
    <n v="0.64427123749234227"/>
    <n v="2523997"/>
    <n v="103276909.24599999"/>
    <n v="2654345.6432140185"/>
    <m/>
    <m/>
    <n v="0"/>
    <n v="0"/>
    <m/>
    <n v="0"/>
    <n v="0"/>
    <n v="19065"/>
    <n v="19065"/>
    <n v="9.1917170889279948E-2"/>
    <n v="6.7217414109624965E-2"/>
    <n v="128150"/>
    <n v="5243641.7"/>
    <n v="1558499.4233220697"/>
    <n v="24865"/>
    <n v="24865"/>
    <n v="0.11988043294843671"/>
    <n v="0.29787210939070985"/>
    <n v="740659"/>
    <n v="30306284.962000001"/>
    <n v="3260257.7851520609"/>
    <n v="29055"/>
    <n v="29055"/>
    <n v="0.14008147916013788"/>
    <n v="0.2958434004474273"/>
    <n v="859573"/>
    <n v="4432826.1265453957"/>
    <n v="35314"/>
    <n v="35314"/>
    <n v="4.6449181627683069"/>
    <n v="16403064"/>
    <n v="26427.158666666648"/>
    <m/>
    <n v="35"/>
    <n v="35"/>
    <n v="1.6874382277077356E-4"/>
    <n v="0.2"/>
    <n v="700"/>
    <n v="49.824000000000005"/>
    <n v="59905"/>
    <n v="54762"/>
    <n v="54762"/>
    <n v="0.26402140635923149"/>
    <n v="0.10427267083013769"/>
    <n v="571018"/>
    <n v="12875790.453450963"/>
    <n v="5030"/>
    <n v="5030"/>
    <n v="2.4250897958199746E-2"/>
    <n v="0.13750099403578531"/>
    <n v="69163"/>
    <n v="1182667.2871856093"/>
    <n v="113"/>
    <n v="113"/>
    <n v="5.4480148494564042E-4"/>
    <n v="0.1031858407079646"/>
    <n v="1166"/>
    <n v="12209.789360798042"/>
    <n v="207415"/>
    <n v="207415"/>
    <n v="0.26676724376312677"/>
    <n v="6.0947651575309391E-3"/>
    <n v="0.10218199875634444"/>
    <n v="0"/>
    <n v="0.12550726307987059"/>
    <n v="0.17064659039705599"/>
    <n v="0.49566792759830325"/>
    <n v="4.5528097509577176E-2"/>
    <n v="4.7002947203575554E-4"/>
    <n v="1.9180305018119345E-6"/>
    <n v="25976646.332230914"/>
    <n v="100.64917541576774"/>
    <n v="0"/>
    <n v="0"/>
    <n v="1.2443217703637635"/>
    <n v="0.80365065035200767"/>
    <n v="-1.475565"/>
    <n v="136"/>
    <b v="0"/>
    <b v="0"/>
    <b v="1"/>
    <b v="0"/>
    <b v="0"/>
    <b v="0"/>
    <b v="0"/>
    <b v="0"/>
    <m/>
    <m/>
    <m/>
    <m/>
    <m/>
    <m/>
    <m/>
    <m/>
    <m/>
    <n v="0"/>
    <n v="0"/>
    <n v="0"/>
    <n v="0"/>
    <n v="0"/>
    <n v="0"/>
    <n v="0"/>
    <n v="0"/>
    <n v="0"/>
    <n v="0"/>
    <n v="0"/>
    <n v="620"/>
    <n v="1"/>
    <n v="67"/>
    <m/>
    <m/>
    <m/>
    <m/>
    <m/>
    <n v="12"/>
    <m/>
    <n v="1"/>
    <m/>
    <m/>
    <m/>
    <n v="5"/>
    <n v="68"/>
    <m/>
    <m/>
    <m/>
    <n v="1"/>
    <m/>
    <m/>
    <m/>
    <n v="9"/>
    <m/>
    <m/>
    <m/>
    <m/>
    <m/>
    <n v="1"/>
    <m/>
    <m/>
    <n v="5"/>
    <n v="78"/>
    <m/>
    <m/>
    <m/>
    <n v="2"/>
    <m/>
    <m/>
    <m/>
    <n v="12"/>
    <m/>
    <m/>
    <m/>
    <m/>
    <n v="1"/>
    <m/>
    <m/>
    <m/>
    <m/>
    <n v="124"/>
    <m/>
    <m/>
    <m/>
    <n v="2"/>
    <m/>
    <n v="1"/>
    <m/>
    <n v="13"/>
    <m/>
    <m/>
    <m/>
    <m/>
    <n v="1"/>
    <m/>
    <m/>
    <m/>
    <n v="65"/>
    <m/>
    <m/>
    <m/>
    <n v="3"/>
    <m/>
    <n v="2"/>
    <m/>
    <n v="42"/>
    <m/>
    <m/>
    <m/>
    <m/>
    <m/>
    <m/>
    <m/>
    <m/>
    <n v="1"/>
    <m/>
    <m/>
    <m/>
    <m/>
    <n v="402"/>
    <n v="0"/>
    <n v="0"/>
    <n v="0"/>
    <n v="8"/>
    <n v="0"/>
    <n v="3"/>
    <n v="0"/>
    <n v="88"/>
    <n v="0"/>
    <n v="1"/>
    <n v="0"/>
    <n v="0"/>
    <n v="0"/>
    <n v="3"/>
    <n v="0"/>
    <n v="1"/>
    <n v="0"/>
    <n v="10"/>
  </r>
  <r>
    <s v="MMR010"/>
    <s v="Mandalay"/>
    <s v="MMR010D006"/>
    <s v="Yamethin"/>
    <s v="MMR010024"/>
    <s v="Pyawbwe"/>
    <n v="75"/>
    <n v="9"/>
    <x v="6"/>
    <n v="141052.4640297619"/>
    <n v="0.4581012012241516"/>
    <n v="0.12376053140115179"/>
    <n v="0.89397222282408506"/>
    <n v="0.18070377248662584"/>
    <n v="0.26598663968733544"/>
    <n v="0.42373360670225174"/>
    <n v="0.13837215228581623"/>
    <n v="0.31014389344749671"/>
    <n v="0.14151504340587465"/>
    <n v="0.81890151708203796"/>
    <n v="0.91162529942408643"/>
    <n v="0.28849973594305717"/>
    <n v="1"/>
    <n v="141052.4640297619"/>
    <n v="260293"/>
    <n v="119235"/>
    <n v="141058"/>
    <n v="5.0555825066547376E-3"/>
    <n v="84.529058968651199"/>
    <n v="1648.5088811799999"/>
    <n v="157.89602529389026"/>
    <n v="0.13636059631747191"/>
    <n v="254433"/>
    <n v="114495"/>
    <n v="139938"/>
    <n v="5860"/>
    <n v="4740"/>
    <n v="1120"/>
    <n v="32214"/>
    <n v="14741"/>
    <n v="17473"/>
    <n v="84.364448005494182"/>
    <n v="228079"/>
    <n v="104494"/>
    <n v="123585"/>
    <n v="84.552332402799692"/>
    <n v="0.12376053140115179"/>
    <n v="71922"/>
    <n v="169734"/>
    <n v="18637"/>
    <n v="0.53353482507924166"/>
    <n v="121417.61977564896"/>
    <n v="0.42373360670225174"/>
    <n v="0.57626639329774831"/>
    <n v="10.980121837698988"/>
    <n v="188371"/>
    <n v="59162"/>
    <n v="111718"/>
    <n v="13581"/>
    <n v="2511"/>
    <n v="1399"/>
    <n v="58863"/>
    <n v="44566"/>
    <n v="14297"/>
    <n v="0.24288602347824606"/>
    <n v="254433"/>
    <n v="5860"/>
    <n v="2.3031603604878298E-2"/>
    <n v="2697"/>
    <n v="7320"/>
    <n v="11938"/>
    <n v="12663"/>
    <n v="9970"/>
    <n v="6695"/>
    <n v="3749"/>
    <n v="2121"/>
    <n v="1710"/>
    <n v="4.3224606289179963"/>
    <n v="58863"/>
    <n v="4.4220138287209281"/>
    <n v="478"/>
    <n v="4386"/>
    <n v="4479"/>
    <n v="30594"/>
    <n v="18083"/>
    <n v="281"/>
    <n v="70"/>
    <n v="492"/>
    <n v="58863"/>
    <n v="56255"/>
    <n v="795"/>
    <n v="680"/>
    <n v="617"/>
    <n v="51"/>
    <n v="465"/>
    <n v="58863"/>
    <n v="6597"/>
    <n v="1441"/>
    <n v="107"/>
    <n v="49982"/>
    <n v="146"/>
    <n v="590"/>
    <n v="34743.938535242851"/>
    <n v="0.84912423763654588"/>
    <n v="2.4803356947488238E-3"/>
    <n v="0.13837215228581623"/>
    <n v="0.86162784771418377"/>
    <n v="58863"/>
    <n v="1142"/>
    <n v="45739"/>
    <n v="25"/>
    <n v="3141"/>
    <n v="52"/>
    <n v="8101"/>
    <n v="663"/>
    <n v="0.85022849667872857"/>
    <n v="0.14977150332127143"/>
    <n v="58863"/>
    <n v="17281"/>
    <n v="975"/>
    <n v="34489"/>
    <n v="0.58591984778213824"/>
    <n v="5280"/>
    <n v="838"/>
    <n v="0.31014389344749671"/>
    <n v="8.9699811426532799E-2"/>
    <n v="0.50569967551772765"/>
    <n v="184612"/>
    <n v="165038"/>
    <n v="19574"/>
    <n v="0.89397222282408506"/>
    <n v="80046"/>
    <n v="77553"/>
    <n v="2493"/>
    <n v="0.96885540814031945"/>
    <n v="104566"/>
    <n v="87485"/>
    <n v="17081"/>
    <n v="0.83664862383566363"/>
    <n v="22899"/>
    <n v="21945"/>
    <n v="954"/>
    <n v="0.95833879208699069"/>
    <n v="161713"/>
    <n v="143093"/>
    <n v="18620"/>
    <n v="0.88485774180183407"/>
    <n v="111177"/>
    <n v="44582"/>
    <n v="59883"/>
    <n v="6712"/>
    <n v="6.0372199285823505E-2"/>
    <n v="0.53862759383685477"/>
    <n v="6.6421334922526816"/>
    <n v="50706"/>
    <n v="22134"/>
    <n v="0.43651638859306591"/>
    <n v="25761"/>
    <n v="0.50804638504319011"/>
    <n v="2811"/>
    <n v="5.5437226363743937E-2"/>
    <n v="60471"/>
    <n v="22448"/>
    <n v="34122"/>
    <n v="6.4510261116899004E-2"/>
    <n v="0.56427047675745401"/>
    <n v="3901"/>
    <n v="144308"/>
    <n v="26077"/>
    <n v="79847"/>
    <n v="21258"/>
    <n v="9210"/>
    <n v="258"/>
    <n v="6497"/>
    <n v="164"/>
    <n v="73"/>
    <n v="924"/>
    <n v="26077"/>
    <n v="118231"/>
    <n v="38384"/>
    <n v="105924"/>
    <n v="17126"/>
    <n v="0.18070377248662584"/>
    <n v="0.81929622751337416"/>
    <n v="0.26598663968733544"/>
    <n v="0.11867671923940461"/>
    <n v="0.54264143360035477"/>
    <n v="63356"/>
    <n v="6138"/>
    <n v="34743"/>
    <n v="13120"/>
    <n v="5607"/>
    <n v="178"/>
    <n v="2896"/>
    <n v="64"/>
    <n v="57"/>
    <n v="553"/>
    <n v="9.6881116232085354E-2"/>
    <n v="0.9031188837679146"/>
    <n v="0.3547414609508176"/>
    <n v="0.14765768040911673"/>
    <n v="80952"/>
    <n v="19939"/>
    <n v="45104"/>
    <n v="8138"/>
    <n v="3603"/>
    <n v="80"/>
    <n v="3601"/>
    <n v="100"/>
    <n v="16"/>
    <n v="371"/>
    <n v="0.24630645320683861"/>
    <n v="0.75369354679316136"/>
    <n v="0.19652386599466351"/>
    <n v="213969"/>
    <n v="3982"/>
    <n v="29959"/>
    <n v="3267"/>
    <n v="62311"/>
    <n v="26125"/>
    <n v="3627"/>
    <n v="452"/>
    <n v="28149"/>
    <n v="36895"/>
    <n v="13396"/>
    <n v="1347"/>
    <n v="4459"/>
    <n v="0.29452864667311618"/>
    <n v="0.12209712621921867"/>
    <n v="8.1902009569377991"/>
    <n v="0.11195905867510453"/>
    <n v="95762"/>
    <n v="2162"/>
    <n v="15583"/>
    <n v="2096"/>
    <n v="40166"/>
    <n v="8433"/>
    <n v="2100"/>
    <n v="327"/>
    <n v="14412"/>
    <n v="1608"/>
    <n v="5175"/>
    <n v="665"/>
    <n v="3035"/>
    <n v="0.73661786512395311"/>
    <n v="118207"/>
    <n v="1820"/>
    <n v="14376"/>
    <n v="1171"/>
    <n v="22145"/>
    <n v="17692"/>
    <n v="1527"/>
    <n v="125"/>
    <n v="13737"/>
    <n v="35287"/>
    <n v="8221"/>
    <n v="682"/>
    <n v="1424"/>
    <n v="0.49684874838207549"/>
    <n v="213969"/>
    <n v="147179"/>
    <n v="127"/>
    <n v="597"/>
    <n v="2610"/>
    <n v="1022"/>
    <n v="564"/>
    <n v="87"/>
    <n v="53"/>
    <n v="61730"/>
    <n v="0.28849973594305717"/>
    <n v="0.71150026405694278"/>
    <n v="27138"/>
    <n v="18803"/>
    <n v="54"/>
    <n v="69"/>
    <n v="175"/>
    <n v="146"/>
    <n v="224"/>
    <n v="74"/>
    <n v="8"/>
    <n v="7585"/>
    <n v="0.27949738374235389"/>
    <n v="186831"/>
    <n v="128376"/>
    <n v="73"/>
    <n v="528"/>
    <n v="2435"/>
    <n v="876"/>
    <n v="340"/>
    <n v="13"/>
    <n v="45"/>
    <n v="54145"/>
    <n v="0.28980736601527585"/>
    <n v="260293"/>
    <n v="248976"/>
    <n v="11317"/>
    <n v="4.3477926797877785E-2"/>
    <n v="4247"/>
    <n v="2682"/>
    <n v="6407"/>
    <n v="4413"/>
    <n v="119235"/>
    <n v="114322"/>
    <n v="4913"/>
    <n v="4.1204344361974253E-2"/>
    <n v="141058"/>
    <n v="134654"/>
    <n v="6404"/>
    <n v="4.5399764635823556E-2"/>
    <n v="58863"/>
    <n v="444"/>
    <n v="47759"/>
    <n v="3619"/>
    <n v="69"/>
    <n v="50"/>
    <n v="6922"/>
    <n v="0.11759509369213259"/>
    <n v="0.88240490630786739"/>
    <n v="0.81890151708203796"/>
    <n v="58863"/>
    <n v="2975"/>
    <n v="32874"/>
    <n v="16407"/>
    <n v="1425"/>
    <n v="1359"/>
    <n v="1278"/>
    <n v="48"/>
    <n v="1405"/>
    <n v="764"/>
    <n v="328"/>
    <n v="4.5614392742469805E-2"/>
    <n v="0.91162529942408643"/>
    <n v="58863"/>
    <n v="3151"/>
    <n v="36217"/>
    <n v="10832"/>
    <n v="1420"/>
    <n v="4565"/>
    <n v="1810"/>
    <n v="21"/>
    <n v="27"/>
    <n v="506"/>
    <n v="314"/>
    <n v="0.85364320540917049"/>
    <n v="0.86526340825306214"/>
    <n v="58863"/>
    <n v="8330"/>
    <n v="275"/>
    <n v="8304"/>
    <n v="21435"/>
    <n v="7531"/>
    <n v="60"/>
    <n v="9918"/>
    <n v="3010"/>
    <n v="0.14151504340587465"/>
    <n v="36006.09703888691"/>
    <n v="0.43794913612965702"/>
    <n v="58863"/>
    <n v="2813"/>
    <n v="12"/>
    <n v="70"/>
    <n v="20"/>
    <n v="50003"/>
    <n v="5774"/>
    <n v="66"/>
    <n v="4"/>
    <n v="101"/>
    <n v="58863"/>
    <n v="1.1717037867590847"/>
    <n v="0.31616859222263061"/>
    <n v="0.85345802522836012"/>
    <n v="0.17330423165351391"/>
    <n v="30227"/>
    <n v="0.51351443181625134"/>
    <n v="0.54473859683901316"/>
    <n v="28636"/>
    <n v="20989"/>
    <n v="1795"/>
    <n v="15515"/>
    <n v="542"/>
    <n v="1493"/>
    <n v="0.26357813906868494"/>
    <n v="0.48648556818374872"/>
    <n v="0.35657373902111683"/>
    <n v="2.5363980768904067E-2"/>
    <n v="58863"/>
    <n v="755"/>
    <n v="25010"/>
    <n v="20142"/>
    <n v="372"/>
    <n v="170"/>
    <n v="17"/>
    <n v="28537"/>
    <n v="0.44431986137301871"/>
    <n v="18656"/>
    <n v="18656"/>
    <n v="8.8284007987961266E-2"/>
    <n v="0.58955188679245285"/>
    <n v="1099868"/>
    <n v="45004398.824000001"/>
    <n v="1264025.7382019791"/>
    <m/>
    <m/>
    <n v="0"/>
    <n v="0"/>
    <m/>
    <n v="0"/>
    <n v="0"/>
    <n v="82115"/>
    <n v="82115"/>
    <n v="0.38858497619701116"/>
    <n v="5.5494854776837362E-2"/>
    <n v="455696"/>
    <n v="18646168.927999999"/>
    <n v="6712624.1880981773"/>
    <n v="4615"/>
    <n v="4615"/>
    <n v="2.1839123974294664E-2"/>
    <n v="0.35604983748645724"/>
    <n v="164317"/>
    <n v="6723523.0060000001"/>
    <n v="605111.18755185045"/>
    <n v="16925"/>
    <n v="16925"/>
    <n v="8.0092561920896463E-2"/>
    <n v="0.26314446085672083"/>
    <n v="445372"/>
    <n v="2582191.7808219176"/>
    <n v="30722"/>
    <n v="30722"/>
    <n v="4.7235518520929629"/>
    <n v="14511696"/>
    <n v="23379.95466666665"/>
    <m/>
    <m/>
    <m/>
    <n v="0"/>
    <n v="0"/>
    <m/>
    <n v="0"/>
    <n v="58285"/>
    <n v="43523"/>
    <n v="43523"/>
    <n v="0.20595973840373277"/>
    <n v="0.12163683569606874"/>
    <n v="529400"/>
    <n v="10233246.190890511"/>
    <n v="14762"/>
    <n v="14762"/>
    <n v="6.9856803490474073E-2"/>
    <n v="0.16209998645170032"/>
    <n v="239292"/>
    <n v="3470881.6090325979"/>
    <m/>
    <m/>
    <n v="0"/>
    <n v="0"/>
    <m/>
    <n v="0"/>
    <n v="211318"/>
    <n v="211318"/>
    <n v="0.27178709552123242"/>
    <n v="6.209452467560799E-3"/>
    <n v="5.0829243869898164E-2"/>
    <n v="0"/>
    <n v="2.4332846389843028E-2"/>
    <n v="0.10383558797856636"/>
    <n v="0.41150124597729165"/>
    <n v="0.13957175270814928"/>
    <n v="0"/>
    <n v="0"/>
    <n v="24868080.694597032"/>
    <n v="95.53879933227951"/>
    <n v="0"/>
    <n v="0"/>
    <n v="1.2317597175820327"/>
    <n v="0.81184664973702714"/>
    <n v="-1.105059"/>
    <n v="166"/>
    <b v="0"/>
    <b v="0"/>
    <b v="0"/>
    <b v="0"/>
    <b v="0"/>
    <b v="0"/>
    <b v="0"/>
    <b v="0"/>
    <m/>
    <m/>
    <m/>
    <m/>
    <m/>
    <m/>
    <m/>
    <m/>
    <m/>
    <n v="0"/>
    <n v="0"/>
    <n v="0"/>
    <n v="0"/>
    <n v="0"/>
    <n v="0"/>
    <n v="0"/>
    <n v="0"/>
    <n v="0"/>
    <n v="0"/>
    <n v="0"/>
    <n v="620"/>
    <n v="1"/>
    <n v="159"/>
    <m/>
    <m/>
    <m/>
    <m/>
    <m/>
    <n v="7"/>
    <m/>
    <n v="13"/>
    <m/>
    <n v="1"/>
    <m/>
    <n v="20"/>
    <n v="326"/>
    <m/>
    <m/>
    <n v="20"/>
    <n v="1"/>
    <m/>
    <m/>
    <m/>
    <n v="7"/>
    <m/>
    <n v="55"/>
    <m/>
    <m/>
    <m/>
    <n v="1"/>
    <n v="1"/>
    <m/>
    <n v="49"/>
    <n v="322"/>
    <m/>
    <m/>
    <n v="20"/>
    <n v="3"/>
    <n v="7"/>
    <n v="1"/>
    <m/>
    <n v="26"/>
    <n v="64"/>
    <m/>
    <m/>
    <m/>
    <n v="1"/>
    <m/>
    <n v="1"/>
    <m/>
    <n v="40"/>
    <n v="378"/>
    <m/>
    <m/>
    <n v="20"/>
    <n v="3"/>
    <n v="207"/>
    <m/>
    <m/>
    <n v="217"/>
    <n v="247"/>
    <m/>
    <m/>
    <m/>
    <n v="1"/>
    <n v="1"/>
    <m/>
    <n v="40"/>
    <n v="71"/>
    <m/>
    <m/>
    <m/>
    <n v="4"/>
    <n v="208"/>
    <m/>
    <m/>
    <n v="15"/>
    <m/>
    <m/>
    <m/>
    <m/>
    <m/>
    <m/>
    <m/>
    <m/>
    <n v="1"/>
    <m/>
    <m/>
    <m/>
    <m/>
    <n v="1256"/>
    <n v="0"/>
    <n v="0"/>
    <n v="60"/>
    <n v="11"/>
    <n v="214"/>
    <n v="1"/>
    <n v="0"/>
    <n v="272"/>
    <n v="0"/>
    <n v="379"/>
    <n v="0"/>
    <n v="0"/>
    <n v="0"/>
    <n v="3"/>
    <n v="0"/>
    <n v="5"/>
    <n v="0"/>
    <n v="149"/>
  </r>
  <r>
    <s v="MMR010"/>
    <s v="Mandalay"/>
    <s v="MMR010D007"/>
    <s v="Meiktila"/>
    <s v="MMR010028"/>
    <s v="Meiktila"/>
    <n v="58"/>
    <n v="14"/>
    <x v="2"/>
    <n v="149517.22442108238"/>
    <n v="0.51716148063836365"/>
    <n v="0.36013989401381502"/>
    <n v="0.91372526819326894"/>
    <n v="0.13653265898445358"/>
    <n v="0.46892726802494322"/>
    <n v="0.40490839619868718"/>
    <n v="8.8662896886278292E-2"/>
    <n v="0.42024284399246042"/>
    <n v="0.42887827116118005"/>
    <n v="0.87606481684419701"/>
    <n v="0.91668493110653282"/>
    <n v="0.19117052225454659"/>
    <n v="1"/>
    <n v="149517.22442108238"/>
    <n v="309663"/>
    <n v="142787"/>
    <n v="166876"/>
    <n v="6.0144792436147955E-3"/>
    <n v="85.564730698243011"/>
    <n v="1229.2382927000001"/>
    <n v="251.91454076803183"/>
    <n v="0.21755593236899623"/>
    <n v="291498"/>
    <n v="129506"/>
    <n v="161992"/>
    <n v="18165"/>
    <n v="13281"/>
    <n v="4884"/>
    <n v="111522"/>
    <n v="51067"/>
    <n v="60455"/>
    <n v="84.471094202299241"/>
    <n v="198141"/>
    <n v="91720"/>
    <n v="106421"/>
    <n v="86.185997124627661"/>
    <n v="0.36013989401381502"/>
    <n v="82658"/>
    <n v="204140"/>
    <n v="22865"/>
    <n v="0.51691486234936801"/>
    <n v="149593.59298030764"/>
    <n v="0.40490839619868718"/>
    <n v="0.59509160380131276"/>
    <n v="11.200646615068091"/>
    <n v="227005"/>
    <n v="76530"/>
    <n v="125757"/>
    <n v="18632"/>
    <n v="3213"/>
    <n v="2873"/>
    <n v="68439"/>
    <n v="48510"/>
    <n v="19929"/>
    <n v="0.29119361767413315"/>
    <n v="291498"/>
    <n v="18165"/>
    <n v="6.2316036473663627E-2"/>
    <n v="4158"/>
    <n v="9346"/>
    <n v="13617"/>
    <n v="14344"/>
    <n v="11086"/>
    <n v="7016"/>
    <n v="4090"/>
    <n v="2434"/>
    <n v="2348"/>
    <n v="4.2592381536843025"/>
    <n v="68439"/>
    <n v="4.5246569938193133"/>
    <n v="3823"/>
    <n v="6865"/>
    <n v="6221"/>
    <n v="16344"/>
    <n v="34260"/>
    <n v="518"/>
    <n v="276"/>
    <n v="132"/>
    <n v="68439"/>
    <n v="56384"/>
    <n v="3910"/>
    <n v="1587"/>
    <n v="6025"/>
    <n v="329"/>
    <n v="204"/>
    <n v="68439"/>
    <n v="4840"/>
    <n v="1116"/>
    <n v="112"/>
    <n v="60750"/>
    <n v="1047"/>
    <n v="574"/>
    <n v="25368.022443343707"/>
    <n v="0.88765177749528779"/>
    <n v="1.5298294831894096E-2"/>
    <n v="8.8662896886278292E-2"/>
    <n v="0.91133710311372174"/>
    <n v="68439"/>
    <n v="663"/>
    <n v="48326"/>
    <n v="46"/>
    <n v="3021"/>
    <n v="159"/>
    <n v="15768"/>
    <n v="456"/>
    <n v="0.76061894533818442"/>
    <n v="0.23938105466181558"/>
    <n v="68439"/>
    <n v="22862"/>
    <n v="5899"/>
    <n v="23610"/>
    <n v="0.34497874019199581"/>
    <n v="15250"/>
    <n v="818"/>
    <n v="0.42024284399246042"/>
    <n v="0.22282616636712985"/>
    <n v="0.57535907888776872"/>
    <n v="211974"/>
    <n v="193686"/>
    <n v="18288"/>
    <n v="0.91372526819326894"/>
    <n v="90475"/>
    <n v="88004"/>
    <n v="2471"/>
    <n v="0.97268858800773694"/>
    <n v="121499"/>
    <n v="105682"/>
    <n v="15817"/>
    <n v="0.86981785858319827"/>
    <n v="78793"/>
    <n v="75812"/>
    <n v="2981"/>
    <n v="0.96216668993438503"/>
    <n v="133181"/>
    <n v="117874"/>
    <n v="15307"/>
    <n v="0.88506618811992699"/>
    <n v="121859"/>
    <n v="55554"/>
    <n v="60160"/>
    <n v="6145"/>
    <n v="5.0427132997973065E-2"/>
    <n v="0.49368532484264599"/>
    <n v="9.0405207485760783"/>
    <n v="55891"/>
    <n v="26741"/>
    <n v="0.47844912418815194"/>
    <n v="26419"/>
    <n v="0.47268791039702279"/>
    <n v="2731"/>
    <n v="4.8862965414825286E-2"/>
    <n v="65968"/>
    <n v="28813"/>
    <n v="33741"/>
    <n v="5.1752364782925053E-2"/>
    <n v="0.5114752607324764"/>
    <n v="3414"/>
    <n v="173995"/>
    <n v="23756"/>
    <n v="68648"/>
    <n v="36905"/>
    <n v="23376"/>
    <n v="636"/>
    <n v="18883"/>
    <n v="1334"/>
    <n v="273"/>
    <n v="184"/>
    <n v="23756"/>
    <n v="150239"/>
    <n v="81591"/>
    <n v="92404"/>
    <n v="44686"/>
    <n v="0.13653265898445358"/>
    <n v="0.86346734101554645"/>
    <n v="0.46892726802494322"/>
    <n v="0.2568234719388488"/>
    <n v="0.66619730452024484"/>
    <n v="75956"/>
    <n v="5272"/>
    <n v="26951"/>
    <n v="20902"/>
    <n v="13162"/>
    <n v="470"/>
    <n v="8451"/>
    <n v="472"/>
    <n v="191"/>
    <n v="85"/>
    <n v="6.9408604981831587E-2"/>
    <n v="0.93059139501816845"/>
    <n v="0.57576754963399868"/>
    <n v="0.30058191584601612"/>
    <n v="98039"/>
    <n v="18484"/>
    <n v="41697"/>
    <n v="16003"/>
    <n v="10214"/>
    <n v="166"/>
    <n v="10432"/>
    <n v="862"/>
    <n v="82"/>
    <n v="99"/>
    <n v="0.18853721478187252"/>
    <n v="0.81146278521812742"/>
    <n v="0.38615244953538896"/>
    <n v="257116"/>
    <n v="19676"/>
    <n v="39208"/>
    <n v="5410"/>
    <n v="50721"/>
    <n v="15646"/>
    <n v="5534"/>
    <n v="1369"/>
    <n v="41320"/>
    <n v="52532"/>
    <n v="19135"/>
    <n v="1785"/>
    <n v="4780"/>
    <n v="0.26516436161110163"/>
    <n v="6.0851911199614181E-2"/>
    <n v="16.433337594273297"/>
    <n v="0.22464174171288506"/>
    <n v="116240"/>
    <n v="11911"/>
    <n v="23705"/>
    <n v="3658"/>
    <n v="31087"/>
    <n v="6548"/>
    <n v="3256"/>
    <n v="995"/>
    <n v="20446"/>
    <n v="2271"/>
    <n v="8039"/>
    <n v="950"/>
    <n v="3374"/>
    <n v="0.68965072264280802"/>
    <n v="140876"/>
    <n v="7765"/>
    <n v="15503"/>
    <n v="1752"/>
    <n v="19634"/>
    <n v="9098"/>
    <n v="2278"/>
    <n v="374"/>
    <n v="20874"/>
    <n v="50261"/>
    <n v="11096"/>
    <n v="835"/>
    <n v="1406"/>
    <n v="0.39772565944518584"/>
    <n v="257116"/>
    <n v="202827"/>
    <n v="121"/>
    <n v="487"/>
    <n v="1747"/>
    <n v="2097"/>
    <n v="557"/>
    <n v="31"/>
    <n v="96"/>
    <n v="49153"/>
    <n v="0.19117052225454659"/>
    <n v="0.80882947774545344"/>
    <n v="95390"/>
    <n v="75432"/>
    <n v="106"/>
    <n v="250"/>
    <n v="616"/>
    <n v="1256"/>
    <n v="294"/>
    <n v="23"/>
    <n v="60"/>
    <n v="17353"/>
    <n v="0.1819163434322256"/>
    <n v="161726"/>
    <n v="127395"/>
    <n v="15"/>
    <n v="237"/>
    <n v="1131"/>
    <n v="841"/>
    <n v="263"/>
    <n v="8"/>
    <n v="36"/>
    <n v="31800"/>
    <n v="0.19662886610687211"/>
    <n v="309663"/>
    <n v="299990"/>
    <n v="9673"/>
    <n v="3.1237183648030277E-2"/>
    <n v="4185"/>
    <n v="2682"/>
    <n v="4281"/>
    <n v="3002"/>
    <n v="142787"/>
    <n v="138598"/>
    <n v="4189"/>
    <n v="2.9337404665690854E-2"/>
    <n v="166876"/>
    <n v="161392"/>
    <n v="5484"/>
    <n v="3.2862724418130825E-2"/>
    <n v="68439"/>
    <n v="924"/>
    <n v="59033"/>
    <n v="1915"/>
    <n v="56"/>
    <n v="97"/>
    <n v="6414"/>
    <n v="9.3718493841230877E-2"/>
    <n v="0.90628150615876912"/>
    <n v="0.87606481684419701"/>
    <n v="68439"/>
    <n v="4655"/>
    <n v="26790"/>
    <n v="22126"/>
    <n v="1126"/>
    <n v="1635"/>
    <n v="1040"/>
    <n v="94"/>
    <n v="9166"/>
    <n v="227"/>
    <n v="1580"/>
    <n v="4.045938719151361E-2"/>
    <n v="0.91668493110653282"/>
    <n v="68439"/>
    <n v="11841"/>
    <n v="30096"/>
    <n v="14962"/>
    <n v="998"/>
    <n v="6164"/>
    <n v="1997"/>
    <n v="12"/>
    <n v="94"/>
    <n v="572"/>
    <n v="1703"/>
    <n v="0.83293151565627788"/>
    <n v="0.89637487397536497"/>
    <n v="68439"/>
    <n v="29352"/>
    <n v="289"/>
    <n v="3910"/>
    <n v="19168"/>
    <n v="5495"/>
    <n v="171"/>
    <n v="5487"/>
    <n v="4567"/>
    <n v="0.42887827116118005"/>
    <n v="125017.15828694165"/>
    <n v="0.58934233404929937"/>
    <n v="68439"/>
    <n v="15397"/>
    <n v="40"/>
    <n v="8"/>
    <n v="53"/>
    <n v="44107"/>
    <n v="8477"/>
    <n v="133"/>
    <n v="1"/>
    <n v="223"/>
    <n v="68439"/>
    <n v="1.5351334765265419"/>
    <n v="0.41423523217393599"/>
    <n v="0.65140915450729564"/>
    <n v="0.13227594055811409"/>
    <n v="31266"/>
    <n v="0.45684478148424146"/>
    <n v="0.5634630287083926"/>
    <n v="30247"/>
    <n v="37173"/>
    <n v="3216"/>
    <n v="27623"/>
    <n v="2256"/>
    <n v="4548"/>
    <n v="0.40361489793831001"/>
    <n v="0.44195561010534928"/>
    <n v="0.54315521851575854"/>
    <n v="6.6453338009029944E-2"/>
    <n v="68439"/>
    <n v="2125"/>
    <n v="36155"/>
    <n v="24442"/>
    <n v="380"/>
    <n v="374"/>
    <n v="30"/>
    <n v="20368"/>
    <n v="0.56532094273732814"/>
    <n v="9851"/>
    <n v="9851"/>
    <n v="6.204885300008818E-2"/>
    <n v="0.61014110242614961"/>
    <n v="601050"/>
    <n v="24593763.899999999"/>
    <n v="667448.41053964908"/>
    <m/>
    <m/>
    <n v="0"/>
    <n v="0"/>
    <m/>
    <n v="0"/>
    <n v="0"/>
    <n v="92464"/>
    <n v="92464"/>
    <n v="0.58240636928232192"/>
    <n v="5.0681778854473093E-2"/>
    <n v="468624"/>
    <n v="19175156.831999999"/>
    <n v="7558620.0198296271"/>
    <n v="1364"/>
    <n v="1364"/>
    <n v="8.5914765498041092E-3"/>
    <n v="0.27045454545454545"/>
    <n v="36890"/>
    <n v="1509465.02"/>
    <n v="178845.43008033023"/>
    <n v="5157"/>
    <n v="5157"/>
    <n v="3.2482583993650872E-2"/>
    <n v="0.1798681403917006"/>
    <n v="92758"/>
    <n v="786786.58869711263"/>
    <n v="9402"/>
    <n v="9402"/>
    <n v="2.7384205488193998"/>
    <n v="2574663"/>
    <n v="4148.0681666666642"/>
    <m/>
    <m/>
    <m/>
    <n v="0"/>
    <n v="0"/>
    <m/>
    <n v="0"/>
    <n v="40524"/>
    <n v="9643"/>
    <n v="9643"/>
    <n v="6.0738715813607791E-2"/>
    <n v="5.2384112827958101E-2"/>
    <n v="50514"/>
    <n v="2267288.3996681576"/>
    <n v="30881"/>
    <n v="30881"/>
    <n v="0.19451128103702398"/>
    <n v="0.1124999190440724"/>
    <n v="347411"/>
    <n v="7260824.7506120885"/>
    <m/>
    <m/>
    <n v="0"/>
    <n v="0"/>
    <m/>
    <n v="0"/>
    <n v="158762"/>
    <n v="158762"/>
    <n v="0.20419208424810903"/>
    <n v="4.6651259838484532E-3"/>
    <n v="3.5654650458703308E-2"/>
    <n v="0"/>
    <n v="9.5538040018627573E-3"/>
    <n v="4.2029616615477251E-2"/>
    <n v="0.12111703931376548"/>
    <n v="0.38786843213194977"/>
    <n v="0"/>
    <n v="0"/>
    <n v="18719813.599426966"/>
    <n v="60.452212887645494"/>
    <n v="0"/>
    <n v="0"/>
    <n v="1.9504856325821041"/>
    <n v="0.51269283059325788"/>
    <n v="1.2735289999999999"/>
    <n v="260"/>
    <b v="0"/>
    <b v="0"/>
    <b v="0"/>
    <b v="0"/>
    <b v="0"/>
    <b v="0"/>
    <b v="0"/>
    <b v="0"/>
    <m/>
    <m/>
    <m/>
    <m/>
    <m/>
    <m/>
    <m/>
    <m/>
    <m/>
    <n v="0"/>
    <n v="0"/>
    <n v="0"/>
    <n v="0"/>
    <n v="0"/>
    <n v="0"/>
    <n v="0"/>
    <n v="0"/>
    <n v="0"/>
    <n v="0"/>
    <n v="0"/>
    <n v="620"/>
    <n v="1"/>
    <n v="161"/>
    <m/>
    <n v="1"/>
    <n v="56"/>
    <m/>
    <m/>
    <n v="58"/>
    <m/>
    <n v="10"/>
    <m/>
    <n v="10"/>
    <m/>
    <n v="75"/>
    <n v="466"/>
    <m/>
    <n v="30"/>
    <m/>
    <n v="91"/>
    <m/>
    <n v="1"/>
    <n v="129"/>
    <n v="64"/>
    <m/>
    <n v="120"/>
    <m/>
    <m/>
    <m/>
    <n v="1"/>
    <n v="49"/>
    <m/>
    <n v="146"/>
    <n v="411"/>
    <m/>
    <n v="30"/>
    <n v="44"/>
    <n v="35"/>
    <m/>
    <n v="3"/>
    <n v="244"/>
    <n v="210"/>
    <n v="209"/>
    <m/>
    <m/>
    <m/>
    <n v="1"/>
    <m/>
    <n v="55"/>
    <m/>
    <n v="146"/>
    <n v="486"/>
    <m/>
    <n v="30"/>
    <n v="47"/>
    <n v="35"/>
    <m/>
    <n v="1"/>
    <n v="194"/>
    <n v="237"/>
    <n v="219"/>
    <m/>
    <m/>
    <n v="144"/>
    <m/>
    <n v="58"/>
    <m/>
    <n v="218"/>
    <n v="588"/>
    <m/>
    <n v="30"/>
    <n v="189"/>
    <n v="34"/>
    <n v="61"/>
    <n v="1"/>
    <n v="197"/>
    <n v="187"/>
    <m/>
    <n v="213"/>
    <m/>
    <m/>
    <n v="116"/>
    <m/>
    <n v="2"/>
    <m/>
    <n v="83"/>
    <m/>
    <m/>
    <m/>
    <n v="116"/>
    <n v="2112"/>
    <n v="0"/>
    <n v="120"/>
    <n v="281"/>
    <n v="251"/>
    <n v="0"/>
    <n v="6"/>
    <n v="567"/>
    <n v="756"/>
    <n v="0"/>
    <n v="771"/>
    <n v="0"/>
    <n v="0"/>
    <n v="260"/>
    <n v="2"/>
    <n v="0"/>
    <n v="255"/>
    <n v="0"/>
    <n v="701"/>
  </r>
  <r>
    <s v="MMR010"/>
    <s v="Mandalay"/>
    <s v="MMR010D007"/>
    <s v="Meiktila"/>
    <s v="MMR010029"/>
    <s v="Mahlaing"/>
    <n v="52"/>
    <n v="4"/>
    <x v="6"/>
    <n v="71883.420594512441"/>
    <n v="0.48443686951227205"/>
    <n v="9.9335135949278119E-2"/>
    <n v="0.94753546862641047"/>
    <n v="0.13061534932573554"/>
    <n v="0.26733952264248895"/>
    <n v="0.41955257270693513"/>
    <n v="0.15518948600234045"/>
    <n v="0.71080505296006247"/>
    <n v="0.12575389323971556"/>
    <n v="0.84787109550814654"/>
    <n v="0.91160320460887567"/>
    <n v="0.1976416525772749"/>
    <n v="1"/>
    <n v="71883.420594512441"/>
    <n v="139427"/>
    <n v="63581"/>
    <n v="75846"/>
    <n v="2.7080432518559855E-3"/>
    <n v="83.829074704005478"/>
    <n v="1122.9734088499999"/>
    <n v="124.15877250627207"/>
    <n v="0.10722476531938206"/>
    <n v="136355"/>
    <n v="61052"/>
    <n v="75303"/>
    <n v="3072"/>
    <n v="2529"/>
    <n v="543"/>
    <n v="13850"/>
    <n v="6331"/>
    <n v="7519"/>
    <n v="84.200026599281813"/>
    <n v="125577"/>
    <n v="57250"/>
    <n v="68327"/>
    <n v="83.788253545450559"/>
    <n v="9.9335135949278119E-2"/>
    <n v="37508"/>
    <n v="89400"/>
    <n v="12519"/>
    <n v="0.55958612975391508"/>
    <n v="61405.584686800881"/>
    <n v="0.41955257270693513"/>
    <n v="0.58044742729306487"/>
    <n v="14.003355704697986"/>
    <n v="101919"/>
    <n v="31176"/>
    <n v="59570"/>
    <n v="8884"/>
    <n v="1386"/>
    <n v="903"/>
    <n v="33327"/>
    <n v="23525"/>
    <n v="9802"/>
    <n v="0.29411588201758332"/>
    <n v="136355"/>
    <n v="3072"/>
    <n v="2.2529426863701369E-2"/>
    <n v="2510"/>
    <n v="4774"/>
    <n v="6741"/>
    <n v="6991"/>
    <n v="5267"/>
    <n v="3314"/>
    <n v="1842"/>
    <n v="1079"/>
    <n v="809"/>
    <n v="4.0914273712005285"/>
    <n v="33327"/>
    <n v="4.183604884928136"/>
    <n v="65"/>
    <n v="3499"/>
    <n v="2690"/>
    <n v="6597"/>
    <n v="19561"/>
    <n v="640"/>
    <n v="151"/>
    <n v="124"/>
    <n v="33327"/>
    <n v="32330"/>
    <n v="367"/>
    <n v="392"/>
    <n v="201"/>
    <n v="13"/>
    <n v="24"/>
    <n v="33327"/>
    <n v="5072"/>
    <n v="83"/>
    <n v="17"/>
    <n v="27077"/>
    <n v="134"/>
    <n v="944"/>
    <n v="21091.308098538724"/>
    <n v="0.81246436822996371"/>
    <n v="4.0207639451495785E-3"/>
    <n v="0.15518948600234045"/>
    <n v="0.84481051399765961"/>
    <n v="33327"/>
    <n v="534"/>
    <n v="25369"/>
    <n v="14"/>
    <n v="1189"/>
    <n v="36"/>
    <n v="5782"/>
    <n v="403"/>
    <n v="0.81333453356137664"/>
    <n v="0.18666546643862336"/>
    <n v="33327"/>
    <n v="1587"/>
    <n v="22102"/>
    <n v="2690"/>
    <n v="8.0715335913823627E-2"/>
    <n v="6556"/>
    <n v="392"/>
    <n v="0.71080505296006247"/>
    <n v="0.19671737630149727"/>
    <n v="0.51573799021814148"/>
    <n v="99877"/>
    <n v="94637"/>
    <n v="5240"/>
    <n v="0.94753546862641047"/>
    <n v="43004"/>
    <n v="42316"/>
    <n v="688"/>
    <n v="0.98400148823365252"/>
    <n v="56873"/>
    <n v="52321"/>
    <n v="4552"/>
    <n v="0.91996202064248411"/>
    <n v="9715"/>
    <n v="9420"/>
    <n v="295"/>
    <n v="0.96963458569222849"/>
    <n v="90162"/>
    <n v="85217"/>
    <n v="4945"/>
    <n v="0.94515427785541595"/>
    <n v="52769"/>
    <n v="22805"/>
    <n v="27632"/>
    <n v="2332"/>
    <n v="4.4192613087229243E-2"/>
    <n v="0.52364077393924469"/>
    <n v="9.7791595197255567"/>
    <n v="24709"/>
    <n v="11080"/>
    <n v="0.44841960419280424"/>
    <n v="12437"/>
    <n v="0.50333886438139952"/>
    <n v="1192"/>
    <n v="4.824153142579627E-2"/>
    <n v="28060"/>
    <n v="11725"/>
    <n v="15195"/>
    <n v="4.0627227369921595E-2"/>
    <n v="0.54151817533856028"/>
    <n v="1140"/>
    <n v="82831"/>
    <n v="10819"/>
    <n v="49868"/>
    <n v="11316"/>
    <n v="5517"/>
    <n v="135"/>
    <n v="4112"/>
    <n v="98"/>
    <n v="94"/>
    <n v="872"/>
    <n v="10819"/>
    <n v="72012"/>
    <n v="22144.000000000004"/>
    <n v="60687"/>
    <n v="10828"/>
    <n v="0.13061534932573554"/>
    <n v="0.86938465067426451"/>
    <n v="0.26733952264248895"/>
    <n v="0.13072400429790779"/>
    <n v="0.56836208665837673"/>
    <n v="35816"/>
    <n v="3335"/>
    <n v="19929"/>
    <n v="6778"/>
    <n v="3267"/>
    <n v="92"/>
    <n v="1873"/>
    <n v="50"/>
    <n v="70"/>
    <n v="422"/>
    <n v="9.311480902389993E-2"/>
    <n v="0.9068851909761001"/>
    <n v="0.35045789591244136"/>
    <n v="0.16121286575832031"/>
    <n v="47015"/>
    <n v="7484"/>
    <n v="29939"/>
    <n v="4538"/>
    <n v="2250"/>
    <n v="43"/>
    <n v="2239"/>
    <n v="48"/>
    <n v="24"/>
    <n v="450"/>
    <n v="0.1591832393916835"/>
    <n v="0.84081676060831645"/>
    <n v="0.20401999361905776"/>
    <n v="115335"/>
    <n v="2368"/>
    <n v="17051"/>
    <n v="2727"/>
    <n v="24644"/>
    <n v="20340"/>
    <n v="2384"/>
    <n v="353"/>
    <n v="14495"/>
    <n v="19169"/>
    <n v="7881"/>
    <n v="1121"/>
    <n v="2802"/>
    <n v="0.342558633545758"/>
    <n v="0.17635583300819352"/>
    <n v="5.6703539823008855"/>
    <n v="7.7513054630883926E-2"/>
    <n v="51313"/>
    <n v="1161"/>
    <n v="10131"/>
    <n v="1955"/>
    <n v="16948"/>
    <n v="6352"/>
    <n v="1212"/>
    <n v="181"/>
    <n v="7059"/>
    <n v="847"/>
    <n v="3076"/>
    <n v="525"/>
    <n v="1866"/>
    <n v="0.73585641065616902"/>
    <n v="64022"/>
    <n v="1207"/>
    <n v="6920"/>
    <n v="772"/>
    <n v="7696"/>
    <n v="13988"/>
    <n v="1172"/>
    <n v="172"/>
    <n v="7436"/>
    <n v="18322"/>
    <n v="4805"/>
    <n v="596"/>
    <n v="936"/>
    <n v="0.49600137452750614"/>
    <n v="115335"/>
    <n v="89833"/>
    <n v="29"/>
    <n v="394"/>
    <n v="1277"/>
    <n v="706"/>
    <n v="270"/>
    <n v="4"/>
    <n v="27"/>
    <n v="22795"/>
    <n v="0.1976416525772749"/>
    <n v="0.80235834742272516"/>
    <n v="11749"/>
    <n v="9164"/>
    <n v="2"/>
    <n v="69"/>
    <n v="105"/>
    <n v="91"/>
    <n v="37"/>
    <n v="2"/>
    <n v="10"/>
    <n v="2269"/>
    <n v="0.19312281896331604"/>
    <n v="103586"/>
    <n v="80669"/>
    <n v="27"/>
    <n v="325"/>
    <n v="1172"/>
    <n v="615"/>
    <n v="233"/>
    <n v="2"/>
    <n v="17"/>
    <n v="20526"/>
    <n v="0.19815419072075377"/>
    <n v="139427"/>
    <n v="133284"/>
    <n v="6143"/>
    <n v="4.405889820479534E-2"/>
    <n v="2836"/>
    <n v="1673"/>
    <n v="3019"/>
    <n v="2168"/>
    <n v="63581"/>
    <n v="61054"/>
    <n v="2527"/>
    <n v="3.9744577782670924E-2"/>
    <n v="75846"/>
    <n v="72230"/>
    <n v="3616"/>
    <n v="4.767555309442819E-2"/>
    <n v="33327"/>
    <n v="306"/>
    <n v="27951"/>
    <n v="987"/>
    <n v="192"/>
    <n v="90"/>
    <n v="3801"/>
    <n v="0.11405166981726528"/>
    <n v="0.88594833018273467"/>
    <n v="0.84787109550814654"/>
    <n v="33327"/>
    <n v="525"/>
    <n v="6916"/>
    <n v="22313"/>
    <n v="882"/>
    <n v="1189"/>
    <n v="171"/>
    <n v="44"/>
    <n v="627"/>
    <n v="343"/>
    <n v="317"/>
    <n v="4.2128004320820957E-2"/>
    <n v="0.91160320460887567"/>
    <n v="33327"/>
    <n v="938"/>
    <n v="10323"/>
    <n v="17651"/>
    <n v="923"/>
    <n v="2320"/>
    <n v="563"/>
    <n v="5"/>
    <n v="19"/>
    <n v="134"/>
    <n v="451"/>
    <n v="0.86824496654364325"/>
    <n v="0.87973715005851116"/>
    <n v="33327"/>
    <n v="4191"/>
    <n v="121"/>
    <n v="4428"/>
    <n v="14629"/>
    <n v="2262"/>
    <n v="35"/>
    <n v="4444"/>
    <n v="3217"/>
    <n v="0.12575389323971556"/>
    <n v="17147.172112701413"/>
    <n v="0.32697212470369369"/>
    <n v="33327"/>
    <n v="1700"/>
    <n v="5"/>
    <n v="6"/>
    <n v="6"/>
    <n v="30823"/>
    <n v="718"/>
    <n v="17"/>
    <n v="1"/>
    <n v="51"/>
    <n v="33327"/>
    <n v="1.2019683739910583"/>
    <n v="0.324335086218352"/>
    <n v="0.83196864546407712"/>
    <n v="0.16894057188505238"/>
    <n v="15387"/>
    <n v="0.4616977225672878"/>
    <n v="0.27729820324749049"/>
    <n v="17940"/>
    <n v="13999"/>
    <n v="1973"/>
    <n v="5134"/>
    <n v="376"/>
    <n v="636"/>
    <n v="0.15404926936117863"/>
    <n v="0.5383022774327122"/>
    <n v="0.42004980946379811"/>
    <n v="1.9083625888918893E-2"/>
    <n v="33327"/>
    <n v="629"/>
    <n v="17970"/>
    <n v="13836"/>
    <n v="490"/>
    <n v="182"/>
    <n v="143"/>
    <n v="16223"/>
    <n v="0.5770696432322141"/>
    <n v="5883"/>
    <n v="5883"/>
    <n v="2.2331630212801493E-2"/>
    <n v="0.57840897501274857"/>
    <n v="340278"/>
    <n v="13923495.204"/>
    <n v="398599.02539891948"/>
    <m/>
    <m/>
    <n v="0"/>
    <n v="0"/>
    <m/>
    <n v="0"/>
    <n v="0"/>
    <n v="131112"/>
    <n v="131112"/>
    <n v="0.49769585253456222"/>
    <n v="5.3028250655927762E-2"/>
    <n v="695264"/>
    <n v="28448812.351999998"/>
    <n v="10717963.618704598"/>
    <n v="15872"/>
    <n v="15872"/>
    <n v="6.0249470463638502E-2"/>
    <n v="0.50844884072580643"/>
    <n v="807010"/>
    <n v="33021235.18"/>
    <n v="2081110.45911657"/>
    <n v="6282"/>
    <n v="6282"/>
    <n v="2.3846218085469825E-2"/>
    <n v="0.23513689907672716"/>
    <n v="147713"/>
    <n v="958424.1516764129"/>
    <n v="11448"/>
    <n v="11448"/>
    <n v="3.0991343466107617"/>
    <n v="3547889"/>
    <n v="5716.0433888888847"/>
    <m/>
    <m/>
    <m/>
    <n v="0"/>
    <n v="0"/>
    <m/>
    <n v="0"/>
    <n v="92841"/>
    <n v="3418"/>
    <n v="3418"/>
    <n v="1.2974589846567314E-2"/>
    <n v="6.929783499122294E-2"/>
    <n v="23686"/>
    <n v="803649.46075554925"/>
    <n v="89423"/>
    <n v="89423"/>
    <n v="0.3394460935779956"/>
    <n v="0.14198282321103073"/>
    <n v="1269653"/>
    <n v="21025379.089860585"/>
    <m/>
    <m/>
    <n v="0"/>
    <n v="0"/>
    <m/>
    <n v="0"/>
    <n v="263438"/>
    <n v="263438"/>
    <n v="0.33882134446626616"/>
    <n v="7.7409673532272769E-3"/>
    <n v="1.1076771762678048E-2"/>
    <n v="0"/>
    <n v="5.783251864573892E-2"/>
    <n v="2.6633897484654345E-2"/>
    <n v="2.2332823430964266E-2"/>
    <n v="0.58427971611091789"/>
    <n v="0"/>
    <n v="0"/>
    <n v="35985125.805512629"/>
    <n v="258.09295047238072"/>
    <n v="0"/>
    <n v="0"/>
    <n v="0.52925925644743732"/>
    <n v="1.8894331800870707"/>
    <n v="-1.4582269999999999"/>
    <n v="140"/>
    <b v="0"/>
    <b v="0"/>
    <b v="0"/>
    <b v="0"/>
    <b v="0"/>
    <b v="0"/>
    <b v="0"/>
    <b v="0"/>
    <m/>
    <m/>
    <m/>
    <m/>
    <m/>
    <m/>
    <m/>
    <m/>
    <m/>
    <n v="0"/>
    <n v="0"/>
    <n v="0"/>
    <n v="0"/>
    <n v="0"/>
    <n v="0"/>
    <n v="0"/>
    <n v="0"/>
    <n v="0"/>
    <n v="0"/>
    <n v="0"/>
    <n v="620"/>
    <n v="1"/>
    <n v="15"/>
    <m/>
    <n v="15"/>
    <m/>
    <m/>
    <m/>
    <n v="19"/>
    <m/>
    <n v="16"/>
    <m/>
    <m/>
    <m/>
    <n v="25"/>
    <n v="15"/>
    <m/>
    <m/>
    <n v="15"/>
    <m/>
    <m/>
    <m/>
    <m/>
    <n v="19"/>
    <m/>
    <n v="86"/>
    <m/>
    <m/>
    <m/>
    <m/>
    <m/>
    <m/>
    <n v="45"/>
    <n v="28"/>
    <m/>
    <m/>
    <n v="15"/>
    <n v="1"/>
    <m/>
    <m/>
    <m/>
    <n v="22"/>
    <n v="124"/>
    <m/>
    <m/>
    <m/>
    <m/>
    <m/>
    <n v="15"/>
    <m/>
    <n v="47"/>
    <n v="60"/>
    <m/>
    <m/>
    <n v="15"/>
    <n v="2"/>
    <n v="3"/>
    <m/>
    <m/>
    <n v="21"/>
    <n v="155"/>
    <m/>
    <m/>
    <m/>
    <m/>
    <n v="15"/>
    <m/>
    <n v="75"/>
    <n v="123"/>
    <m/>
    <m/>
    <m/>
    <n v="4"/>
    <n v="1"/>
    <m/>
    <m/>
    <n v="9"/>
    <m/>
    <n v="293"/>
    <m/>
    <m/>
    <n v="78"/>
    <m/>
    <m/>
    <m/>
    <n v="15"/>
    <m/>
    <n v="1"/>
    <m/>
    <n v="58"/>
    <n v="241"/>
    <n v="0"/>
    <n v="0"/>
    <n v="60"/>
    <n v="7"/>
    <n v="3"/>
    <n v="0"/>
    <n v="0"/>
    <n v="90"/>
    <n v="0"/>
    <n v="674"/>
    <n v="0"/>
    <n v="0"/>
    <n v="78"/>
    <n v="0"/>
    <n v="0"/>
    <n v="46"/>
    <n v="0"/>
    <n v="250"/>
  </r>
  <r>
    <s v="MMR010"/>
    <s v="Mandalay"/>
    <s v="MMR010D007"/>
    <s v="Meiktila"/>
    <s v="MMR010030"/>
    <s v="Thazi"/>
    <n v="80"/>
    <n v="7"/>
    <x v="6"/>
    <n v="109467.15565008309"/>
    <n v="0.45990154109885978"/>
    <n v="0.10144562857706729"/>
    <n v="0.92354863903271533"/>
    <n v="0.13380607368583319"/>
    <n v="0.3541290726248878"/>
    <n v="0.44387848193650403"/>
    <n v="0.10687873117704713"/>
    <n v="0.39648489708634055"/>
    <n v="0.2338724048828299"/>
    <n v="0.78994030116724578"/>
    <n v="0.79067539873474113"/>
    <n v="0.24415886428110503"/>
    <n v="1"/>
    <n v="109467.15565008309"/>
    <n v="202680"/>
    <n v="95463"/>
    <n v="107217"/>
    <n v="3.9365847811842127E-3"/>
    <n v="89.037186267103166"/>
    <n v="2041.5074538399999"/>
    <n v="99.279578734217409"/>
    <n v="8.5738843223871389E-2"/>
    <n v="195014"/>
    <n v="89616"/>
    <n v="105398"/>
    <n v="7666"/>
    <n v="5847"/>
    <n v="1819"/>
    <n v="20561"/>
    <n v="9287"/>
    <n v="11274"/>
    <n v="82.375376973567498"/>
    <n v="182119"/>
    <n v="86176"/>
    <n v="95943"/>
    <n v="89.819997290057643"/>
    <n v="0.10144562857706729"/>
    <n v="58386"/>
    <n v="131536"/>
    <n v="12758"/>
    <n v="0.54087094027490568"/>
    <n v="93056.277825082114"/>
    <n v="0.44387848193650403"/>
    <n v="0.55612151806349597"/>
    <n v="9.6992458338401661"/>
    <n v="144294"/>
    <n v="45310"/>
    <n v="85914"/>
    <n v="9794"/>
    <n v="1965"/>
    <n v="1311"/>
    <n v="44892"/>
    <n v="34598"/>
    <n v="10294"/>
    <n v="0.22930588969081347"/>
    <n v="195014"/>
    <n v="7666"/>
    <n v="3.9309998256535431E-2"/>
    <n v="2205"/>
    <n v="5512"/>
    <n v="8912"/>
    <n v="9746"/>
    <n v="7501"/>
    <n v="4930"/>
    <n v="2961"/>
    <n v="1732"/>
    <n v="1393"/>
    <n v="4.344070212955538"/>
    <n v="44892"/>
    <n v="4.5148356054530874"/>
    <n v="1337"/>
    <n v="3234"/>
    <n v="3119"/>
    <n v="17112"/>
    <n v="19600"/>
    <n v="342"/>
    <n v="115"/>
    <n v="33"/>
    <n v="44892"/>
    <n v="41142"/>
    <n v="812"/>
    <n v="422"/>
    <n v="2189"/>
    <n v="299"/>
    <n v="28"/>
    <n v="44892"/>
    <n v="4154"/>
    <n v="576"/>
    <n v="68"/>
    <n v="39280"/>
    <n v="501"/>
    <n v="313"/>
    <n v="20547.452107279696"/>
    <n v="0.87498886215806826"/>
    <n v="1.1160117615610799E-2"/>
    <n v="0.10687873117704713"/>
    <n v="0.89312126882295284"/>
    <n v="44892"/>
    <n v="366"/>
    <n v="33942"/>
    <n v="23"/>
    <n v="3439"/>
    <n v="49"/>
    <n v="6798"/>
    <n v="275"/>
    <n v="0.8413525795241914"/>
    <n v="0.1586474204758086"/>
    <n v="44892"/>
    <n v="16752"/>
    <n v="1047"/>
    <n v="21442"/>
    <n v="0.47763521340105142"/>
    <n v="5380"/>
    <n v="271"/>
    <n v="0.39648489708634055"/>
    <n v="0.119843179185601"/>
    <n v="0.52588434464938072"/>
    <n v="138284"/>
    <n v="127712"/>
    <n v="10572"/>
    <n v="0.92354863903271533"/>
    <n v="61644"/>
    <n v="59918"/>
    <n v="1726"/>
    <n v="0.97200051910972685"/>
    <n v="76640"/>
    <n v="67794"/>
    <n v="8846"/>
    <n v="0.88457724425887263"/>
    <n v="15108"/>
    <n v="14558"/>
    <n v="550"/>
    <n v="0.96359544612126025"/>
    <n v="123176"/>
    <n v="113154"/>
    <n v="10022"/>
    <n v="0.91863674741832824"/>
    <n v="86365"/>
    <n v="35120"/>
    <n v="45847"/>
    <n v="5398"/>
    <n v="6.2502171018352343E-2"/>
    <n v="0.53085161813234527"/>
    <n v="6.506113375324194"/>
    <n v="40437"/>
    <n v="16993"/>
    <n v="0.42023394416005144"/>
    <n v="20931"/>
    <n v="0.51762000148378962"/>
    <n v="2513"/>
    <n v="6.2146054356158963E-2"/>
    <n v="45928"/>
    <n v="18127"/>
    <n v="24916"/>
    <n v="6.2815711548510719E-2"/>
    <n v="0.54250130639261451"/>
    <n v="2885"/>
    <n v="110279"/>
    <n v="14756"/>
    <n v="56470"/>
    <n v="20498"/>
    <n v="9464"/>
    <n v="418"/>
    <n v="7455"/>
    <n v="205"/>
    <n v="114"/>
    <n v="899"/>
    <n v="14756"/>
    <n v="95523"/>
    <n v="39053"/>
    <n v="71226"/>
    <n v="18555"/>
    <n v="0.13380607368583319"/>
    <n v="0.86619392631416681"/>
    <n v="0.3541290726248878"/>
    <n v="0.16825506216052014"/>
    <n v="0.61016149946952725"/>
    <n v="50036"/>
    <n v="4199"/>
    <n v="23404"/>
    <n v="12130"/>
    <n v="5777"/>
    <n v="325"/>
    <n v="3564"/>
    <n v="89"/>
    <n v="89"/>
    <n v="459"/>
    <n v="8.3919577903909179E-2"/>
    <n v="0.91608042209609086"/>
    <n v="0.44833719721800303"/>
    <n v="0.20591174354464786"/>
    <n v="60243"/>
    <n v="10557"/>
    <n v="33066"/>
    <n v="8368"/>
    <n v="3687"/>
    <n v="93"/>
    <n v="3891"/>
    <n v="116"/>
    <n v="25"/>
    <n v="440"/>
    <n v="0.17524027687864149"/>
    <n v="0.82475972312135848"/>
    <n v="0.27588267516557941"/>
    <n v="164266"/>
    <n v="7002"/>
    <n v="24519"/>
    <n v="2949"/>
    <n v="38112"/>
    <n v="18005"/>
    <n v="4652"/>
    <n v="563"/>
    <n v="21521"/>
    <n v="31875"/>
    <n v="9609"/>
    <n v="1196"/>
    <n v="4263"/>
    <n v="0.30365382976391947"/>
    <n v="0.10960880523054072"/>
    <n v="9.1233546237156347"/>
    <n v="0.12471515668551653"/>
    <n v="76085"/>
    <n v="3952"/>
    <n v="14849"/>
    <n v="2023"/>
    <n v="25804"/>
    <n v="7060"/>
    <n v="2575"/>
    <n v="300"/>
    <n v="10780"/>
    <n v="1134"/>
    <n v="3980"/>
    <n v="589"/>
    <n v="3039"/>
    <n v="0.73947558651508183"/>
    <n v="88181"/>
    <n v="3050"/>
    <n v="9670"/>
    <n v="926"/>
    <n v="12308"/>
    <n v="10945"/>
    <n v="2077"/>
    <n v="263"/>
    <n v="10741"/>
    <n v="30741"/>
    <n v="5629"/>
    <n v="607"/>
    <n v="1224"/>
    <n v="0.44199997731937718"/>
    <n v="164266"/>
    <n v="120447"/>
    <n v="88"/>
    <n v="262"/>
    <n v="1732"/>
    <n v="1026"/>
    <n v="499"/>
    <n v="26"/>
    <n v="79"/>
    <n v="40107"/>
    <n v="0.24415886428110503"/>
    <n v="0.755841135718895"/>
    <n v="17550"/>
    <n v="14468"/>
    <n v="7"/>
    <n v="45"/>
    <n v="223"/>
    <n v="91"/>
    <n v="91"/>
    <n v="21"/>
    <n v="6"/>
    <n v="2598"/>
    <n v="0.14803418803418802"/>
    <n v="146716"/>
    <n v="105979"/>
    <n v="81"/>
    <n v="217"/>
    <n v="1509"/>
    <n v="935"/>
    <n v="408"/>
    <n v="5"/>
    <n v="73"/>
    <n v="37509"/>
    <n v="0.25565718803675125"/>
    <n v="202680"/>
    <n v="196170"/>
    <n v="6510"/>
    <n v="3.2119597394908231E-2"/>
    <n v="3064"/>
    <n v="1929"/>
    <n v="2990"/>
    <n v="2413"/>
    <n v="95463"/>
    <n v="92492"/>
    <n v="2971"/>
    <n v="3.1122005384285011E-2"/>
    <n v="107217"/>
    <n v="103678"/>
    <n v="3539"/>
    <n v="3.3007825251592564E-2"/>
    <n v="44892"/>
    <n v="953"/>
    <n v="34509"/>
    <n v="2851"/>
    <n v="130"/>
    <n v="168"/>
    <n v="6281"/>
    <n v="0.13991357034660964"/>
    <n v="0.86008642965339033"/>
    <n v="0.78994030116724578"/>
    <n v="44892"/>
    <n v="1390"/>
    <n v="25495"/>
    <n v="7167"/>
    <n v="1043"/>
    <n v="1656"/>
    <n v="2925"/>
    <n v="1852"/>
    <n v="1443"/>
    <n v="1349"/>
    <n v="572"/>
    <n v="0.14329947429386083"/>
    <n v="0.79067539873474113"/>
    <n v="44892"/>
    <n v="2873"/>
    <n v="25158"/>
    <n v="2854"/>
    <n v="868"/>
    <n v="6209"/>
    <n v="3186"/>
    <n v="1869"/>
    <n v="168"/>
    <n v="1133"/>
    <n v="574"/>
    <n v="0.73336006415396948"/>
    <n v="0.79030784995099346"/>
    <n v="44892"/>
    <n v="10499"/>
    <n v="388"/>
    <n v="10852"/>
    <n v="9218"/>
    <n v="7102"/>
    <n v="362"/>
    <n v="4358"/>
    <n v="2113"/>
    <n v="0.2338724048828299"/>
    <n v="45608.393165820191"/>
    <n v="0.4891517419584781"/>
    <n v="44892"/>
    <n v="4573"/>
    <n v="4"/>
    <n v="20"/>
    <n v="15"/>
    <n v="37576"/>
    <n v="2587"/>
    <n v="76"/>
    <n v="2"/>
    <n v="39"/>
    <n v="44892"/>
    <n v="1.22743473224628"/>
    <n v="0.33120684231368852"/>
    <n v="0.81470727015353339"/>
    <n v="0.16543545587811545"/>
    <n v="24473"/>
    <n v="0.54515281119130354"/>
    <n v="0.44104236875777181"/>
    <n v="20419"/>
    <n v="18880"/>
    <n v="1377"/>
    <n v="12542"/>
    <n v="520"/>
    <n v="1364"/>
    <n v="0.27938162701594937"/>
    <n v="0.4548471888086964"/>
    <n v="0.42056491134277824"/>
    <n v="3.0384032789806645E-2"/>
    <n v="44892"/>
    <n v="607"/>
    <n v="22392"/>
    <n v="15814"/>
    <n v="622"/>
    <n v="322"/>
    <n v="102"/>
    <n v="17534"/>
    <n v="0.52844604829368258"/>
    <n v="23596"/>
    <n v="23596"/>
    <n v="0.22072758907774484"/>
    <n v="0.62530683166638412"/>
    <n v="1475474"/>
    <n v="60373445.131999999"/>
    <n v="1598732.3820011737"/>
    <m/>
    <m/>
    <n v="0"/>
    <n v="0"/>
    <m/>
    <n v="0"/>
    <n v="0"/>
    <n v="35739"/>
    <n v="35739"/>
    <n v="0.33431866867475513"/>
    <n v="6.0246789221858471E-2"/>
    <n v="215316"/>
    <n v="8810300.0879999995"/>
    <n v="2921542.6640496957"/>
    <n v="3935"/>
    <n v="3935"/>
    <n v="3.6809758561659855E-2"/>
    <n v="0.3467166454891995"/>
    <n v="136433"/>
    <n v="5582565.4939999999"/>
    <n v="515950.70921268291"/>
    <n v="11842"/>
    <n v="11842"/>
    <n v="0.11077539031440305"/>
    <n v="0.24533018071271745"/>
    <n v="290520"/>
    <n v="1806695.1296007771"/>
    <n v="12235"/>
    <n v="12235"/>
    <n v="3.120125051082959"/>
    <n v="3817473"/>
    <n v="6150.3731666666627"/>
    <m/>
    <m/>
    <m/>
    <n v="0"/>
    <n v="0"/>
    <m/>
    <n v="0"/>
    <n v="19554"/>
    <n v="15202"/>
    <n v="15202"/>
    <n v="0.14220634044583305"/>
    <n v="6.9115247993685042E-2"/>
    <n v="105069"/>
    <n v="3574335.6063211993"/>
    <n v="4352"/>
    <n v="4352"/>
    <n v="4.0710563979756968E-2"/>
    <n v="0.12019990808823529"/>
    <n v="52311"/>
    <n v="1023254.0822727181"/>
    <m/>
    <m/>
    <n v="0"/>
    <n v="0"/>
    <m/>
    <n v="0"/>
    <n v="106901"/>
    <n v="106901"/>
    <n v="0.13749094870439466"/>
    <n v="3.1412216575716074E-3"/>
    <n v="0.13974309728013368"/>
    <n v="0"/>
    <n v="4.5098573695624922E-2"/>
    <n v="0.15792084785029378"/>
    <n v="0.3124279797978235"/>
    <n v="8.9441295098021831E-2"/>
    <n v="0"/>
    <n v="0"/>
    <n v="11440510.573458247"/>
    <n v="56.446174133897017"/>
    <n v="0"/>
    <n v="0"/>
    <n v="1.8959598132851891"/>
    <n v="0.52743733964870732"/>
    <n v="-0.78725509999999999"/>
    <n v="186"/>
    <b v="0"/>
    <b v="0"/>
    <b v="1"/>
    <b v="0"/>
    <b v="0"/>
    <b v="0"/>
    <b v="0"/>
    <b v="0"/>
    <m/>
    <m/>
    <m/>
    <m/>
    <m/>
    <m/>
    <m/>
    <m/>
    <m/>
    <n v="0"/>
    <n v="0"/>
    <n v="0"/>
    <n v="0"/>
    <n v="0"/>
    <n v="0"/>
    <n v="0"/>
    <n v="0"/>
    <n v="0"/>
    <n v="0"/>
    <n v="0"/>
    <n v="620"/>
    <n v="1"/>
    <n v="176"/>
    <m/>
    <m/>
    <n v="9"/>
    <m/>
    <m/>
    <n v="11"/>
    <m/>
    <n v="1"/>
    <m/>
    <n v="1"/>
    <m/>
    <m/>
    <n v="128"/>
    <m/>
    <m/>
    <m/>
    <n v="10"/>
    <m/>
    <m/>
    <m/>
    <n v="10"/>
    <m/>
    <m/>
    <m/>
    <m/>
    <m/>
    <m/>
    <n v="1"/>
    <m/>
    <m/>
    <n v="47"/>
    <m/>
    <m/>
    <m/>
    <n v="2"/>
    <m/>
    <m/>
    <m/>
    <n v="15"/>
    <m/>
    <m/>
    <m/>
    <m/>
    <m/>
    <m/>
    <n v="1"/>
    <m/>
    <m/>
    <n v="141"/>
    <m/>
    <m/>
    <m/>
    <n v="3"/>
    <m/>
    <m/>
    <m/>
    <n v="15"/>
    <m/>
    <m/>
    <m/>
    <m/>
    <m/>
    <n v="1"/>
    <m/>
    <m/>
    <n v="93"/>
    <m/>
    <m/>
    <m/>
    <n v="3"/>
    <n v="68"/>
    <m/>
    <m/>
    <n v="24"/>
    <m/>
    <m/>
    <m/>
    <m/>
    <m/>
    <m/>
    <m/>
    <m/>
    <n v="2"/>
    <m/>
    <m/>
    <m/>
    <n v="4"/>
    <n v="585"/>
    <n v="0"/>
    <n v="0"/>
    <n v="0"/>
    <n v="27"/>
    <n v="0"/>
    <n v="0"/>
    <n v="0"/>
    <n v="75"/>
    <n v="0"/>
    <n v="1"/>
    <n v="0"/>
    <n v="0"/>
    <n v="0"/>
    <n v="0"/>
    <n v="0"/>
    <n v="6"/>
    <n v="0"/>
    <n v="4"/>
  </r>
  <r>
    <s v="MMR010"/>
    <s v="Mandalay"/>
    <s v="MMR010D007"/>
    <s v="Meiktila"/>
    <s v="MMR010031"/>
    <s v="Wundwin"/>
    <n v="69"/>
    <n v="6"/>
    <x v="6"/>
    <n v="122197.50345017217"/>
    <n v="0.468151534426479"/>
    <n v="0.14170438718662953"/>
    <n v="0.90641649973859362"/>
    <n v="0.20929321596712563"/>
    <n v="0.23859042297657848"/>
    <n v="0.36123823032932612"/>
    <n v="0.11148238720155314"/>
    <n v="0.44863633818066417"/>
    <n v="0.24010155127032426"/>
    <n v="0.80488715488435481"/>
    <n v="0.91946834923183185"/>
    <n v="0.23599987615076581"/>
    <n v="1"/>
    <n v="122197.50345017217"/>
    <n v="229760"/>
    <n v="106214"/>
    <n v="123546"/>
    <n v="4.4625504209832474E-3"/>
    <n v="85.971217198452393"/>
    <n v="1395.4012525400001"/>
    <n v="164.65514817460277"/>
    <n v="0.14219784285285186"/>
    <n v="225113"/>
    <n v="102662"/>
    <n v="122451"/>
    <n v="4647"/>
    <n v="3552"/>
    <n v="1095"/>
    <n v="32558"/>
    <n v="14656"/>
    <n v="17902"/>
    <n v="81.867947715339071"/>
    <n v="197202"/>
    <n v="91558"/>
    <n v="105644"/>
    <n v="86.666540456627914"/>
    <n v="0.14170438718662953"/>
    <n v="56282"/>
    <n v="155803"/>
    <n v="17675"/>
    <n v="0.47468277247549795"/>
    <n v="120696.88619602959"/>
    <n v="0.36123823032932612"/>
    <n v="0.63876176967067388"/>
    <n v="11.344454214617176"/>
    <n v="173478"/>
    <n v="57079"/>
    <n v="101045"/>
    <n v="11606"/>
    <n v="2364"/>
    <n v="1384"/>
    <n v="53569"/>
    <n v="42673"/>
    <n v="10896"/>
    <n v="0.20340122085534545"/>
    <n v="225113"/>
    <n v="4647"/>
    <n v="2.0642965977087063E-2"/>
    <n v="2284"/>
    <n v="6704"/>
    <n v="11655"/>
    <n v="12411"/>
    <n v="8978"/>
    <n v="5743"/>
    <n v="3039"/>
    <n v="1654"/>
    <n v="1101"/>
    <n v="4.2022998375926379"/>
    <n v="53569"/>
    <n v="4.2890477701655811"/>
    <n v="107"/>
    <n v="3974"/>
    <n v="2385"/>
    <n v="11399"/>
    <n v="35253"/>
    <n v="258"/>
    <n v="96"/>
    <n v="97"/>
    <n v="53569"/>
    <n v="51620"/>
    <n v="572"/>
    <n v="524"/>
    <n v="376"/>
    <n v="367"/>
    <n v="110"/>
    <n v="53569"/>
    <n v="5489"/>
    <n v="410"/>
    <n v="73"/>
    <n v="47243"/>
    <n v="99"/>
    <n v="255"/>
    <n v="24789.366741958973"/>
    <n v="0.88190931322219945"/>
    <n v="1.8480837797980175E-3"/>
    <n v="0.11148238720155314"/>
    <n v="0.88851761279844688"/>
    <n v="53569"/>
    <n v="419"/>
    <n v="45259"/>
    <n v="18"/>
    <n v="1762"/>
    <n v="39"/>
    <n v="5940"/>
    <n v="132"/>
    <n v="0.88592282850155879"/>
    <n v="0.11407717149844121"/>
    <n v="53569"/>
    <n v="19372"/>
    <n v="4661"/>
    <n v="22889"/>
    <n v="0.42728070339188712"/>
    <n v="6200"/>
    <n v="447"/>
    <n v="0.44863633818066417"/>
    <n v="0.11573858014896675"/>
    <n v="0.50129739214844404"/>
    <n v="170233"/>
    <n v="154302"/>
    <n v="15931"/>
    <n v="0.90641649973859362"/>
    <n v="75661"/>
    <n v="72444"/>
    <n v="3217"/>
    <n v="0.95748139728525927"/>
    <n v="94572"/>
    <n v="81858"/>
    <n v="12714"/>
    <n v="0.86556274584443604"/>
    <n v="23383"/>
    <n v="21854"/>
    <n v="1529"/>
    <n v="0.93461061454903127"/>
    <n v="146850"/>
    <n v="132448"/>
    <n v="14402"/>
    <n v="0.90192713653387813"/>
    <n v="93226"/>
    <n v="32393"/>
    <n v="54411"/>
    <n v="6422"/>
    <n v="6.8886362173642551E-2"/>
    <n v="0.58364619312209043"/>
    <n v="5.0440672687636248"/>
    <n v="43349"/>
    <n v="15803"/>
    <n v="0.36455281552054258"/>
    <n v="24379"/>
    <n v="0.56238898244480839"/>
    <n v="3167"/>
    <n v="7.3058202034649009E-2"/>
    <n v="49877"/>
    <n v="16590"/>
    <n v="30032"/>
    <n v="6.526054093068949E-2"/>
    <n v="0.60212121819676401"/>
    <n v="3255"/>
    <n v="135303"/>
    <n v="28318"/>
    <n v="74703"/>
    <n v="17952"/>
    <n v="6755"/>
    <n v="209"/>
    <n v="6534"/>
    <n v="154"/>
    <n v="86"/>
    <n v="592"/>
    <n v="28318"/>
    <n v="106985"/>
    <n v="32282"/>
    <n v="103021"/>
    <n v="14330"/>
    <n v="0.20929321596712563"/>
    <n v="0.79070678403287431"/>
    <n v="0.23859042297657848"/>
    <n v="0.1059104380538495"/>
    <n v="0.51464860350472641"/>
    <n v="60489"/>
    <n v="9962"/>
    <n v="32125"/>
    <n v="10491"/>
    <n v="4180"/>
    <n v="144"/>
    <n v="3154"/>
    <n v="50"/>
    <n v="57"/>
    <n v="326"/>
    <n v="0.16469110086131364"/>
    <n v="0.83530889913868633"/>
    <n v="0.30422060209294249"/>
    <n v="0.13078410950751376"/>
    <n v="74814"/>
    <n v="18356"/>
    <n v="42578"/>
    <n v="7461"/>
    <n v="2575"/>
    <n v="65"/>
    <n v="3380"/>
    <n v="104"/>
    <n v="29"/>
    <n v="266"/>
    <n v="0.24535514743229878"/>
    <n v="0.7546448525677012"/>
    <n v="0.18552677306386506"/>
    <n v="193784"/>
    <n v="3206"/>
    <n v="39318"/>
    <n v="4959"/>
    <n v="49494"/>
    <n v="26700"/>
    <n v="2050"/>
    <n v="324"/>
    <n v="20833"/>
    <n v="27840"/>
    <n v="13806"/>
    <n v="1230"/>
    <n v="4024"/>
    <n v="0.28144738471700448"/>
    <n v="0.13778227304627833"/>
    <n v="7.2578277153558055"/>
    <n v="9.9213628982936772E-2"/>
    <n v="88077"/>
    <n v="1516"/>
    <n v="20295"/>
    <n v="3548"/>
    <n v="32809"/>
    <n v="8324"/>
    <n v="1064"/>
    <n v="199"/>
    <n v="10217"/>
    <n v="749"/>
    <n v="5816"/>
    <n v="634"/>
    <n v="2906"/>
    <n v="0.76701068383346394"/>
    <n v="105707"/>
    <n v="1690"/>
    <n v="19023"/>
    <n v="1411"/>
    <n v="16685"/>
    <n v="18376"/>
    <n v="986"/>
    <n v="125"/>
    <n v="10616"/>
    <n v="27091"/>
    <n v="7990"/>
    <n v="596"/>
    <n v="1118"/>
    <n v="0.55030414258279958"/>
    <n v="193784"/>
    <n v="142455"/>
    <n v="60"/>
    <n v="759"/>
    <n v="3428"/>
    <n v="982"/>
    <n v="333"/>
    <n v="4"/>
    <n v="30"/>
    <n v="45733"/>
    <n v="0.23599987615076581"/>
    <n v="0.76400012384923421"/>
    <n v="27470"/>
    <n v="20541"/>
    <n v="14"/>
    <n v="42"/>
    <n v="203"/>
    <n v="203"/>
    <n v="92"/>
    <n v="1"/>
    <n v="8"/>
    <n v="6366"/>
    <n v="0.23174372042227884"/>
    <n v="166314"/>
    <n v="121914"/>
    <n v="46"/>
    <n v="717"/>
    <n v="3225"/>
    <n v="779"/>
    <n v="241"/>
    <n v="3"/>
    <n v="22"/>
    <n v="39367"/>
    <n v="0.2367028632586553"/>
    <n v="229760"/>
    <n v="222157"/>
    <n v="7603"/>
    <n v="3.3091051532033428E-2"/>
    <n v="3603"/>
    <n v="1956"/>
    <n v="3156"/>
    <n v="2571"/>
    <n v="106214"/>
    <n v="102827"/>
    <n v="3387"/>
    <n v="3.1888451616547728E-2"/>
    <n v="123546"/>
    <n v="119330"/>
    <n v="4216"/>
    <n v="3.4124941317404046E-2"/>
    <n v="53569"/>
    <n v="381"/>
    <n v="42736"/>
    <n v="629"/>
    <n v="56"/>
    <n v="112"/>
    <n v="9655"/>
    <n v="0.18023483731262485"/>
    <n v="0.8197651626873752"/>
    <n v="0.80488715488435481"/>
    <n v="53569"/>
    <n v="2900"/>
    <n v="36468"/>
    <n v="9479"/>
    <n v="443"/>
    <n v="1581"/>
    <n v="1443"/>
    <n v="86"/>
    <n v="408"/>
    <n v="44"/>
    <n v="717"/>
    <n v="5.8055965203755902E-2"/>
    <n v="0.91946834923183185"/>
    <n v="53569"/>
    <n v="3121"/>
    <n v="34243"/>
    <n v="4014"/>
    <n v="383"/>
    <n v="9276"/>
    <n v="1704"/>
    <n v="62"/>
    <n v="13"/>
    <n v="40"/>
    <n v="713"/>
    <n v="0.77382441337340624"/>
    <n v="0.86217775205809333"/>
    <n v="53569"/>
    <n v="12862"/>
    <n v="250"/>
    <n v="7217"/>
    <n v="15976"/>
    <n v="8003"/>
    <n v="36"/>
    <n v="5307"/>
    <n v="3918"/>
    <n v="0.24010155127032426"/>
    <n v="54049.980511116511"/>
    <n v="0.48856614833205769"/>
    <n v="53569"/>
    <n v="4392"/>
    <n v="4"/>
    <n v="11"/>
    <n v="19"/>
    <n v="44266"/>
    <n v="4744"/>
    <n v="52"/>
    <n v="1"/>
    <n v="80"/>
    <n v="53569"/>
    <n v="1.1919393679180124"/>
    <n v="0.32162889309399784"/>
    <n v="0.83896884935239846"/>
    <n v="0.17036204185829315"/>
    <n v="28629"/>
    <n v="0.53443222759431763"/>
    <n v="0.51594009623528991"/>
    <n v="24940"/>
    <n v="21342"/>
    <n v="2179"/>
    <n v="13075"/>
    <n v="457"/>
    <n v="1858"/>
    <n v="0.24407773152382908"/>
    <n v="0.46556777240568237"/>
    <n v="0.39840206089342717"/>
    <n v="3.4684239018835522E-2"/>
    <n v="53569"/>
    <n v="864"/>
    <n v="29419"/>
    <n v="25137"/>
    <n v="575"/>
    <n v="62"/>
    <n v="13"/>
    <n v="23392"/>
    <n v="0.57628479157721813"/>
    <n v="55103"/>
    <n v="55090"/>
    <n v="0.38886418341344964"/>
    <n v="0.68304066073697589"/>
    <n v="3762871"/>
    <n v="153969155.57800001"/>
    <n v="3732588.8677930431"/>
    <m/>
    <m/>
    <n v="0"/>
    <n v="0"/>
    <m/>
    <n v="0"/>
    <n v="0"/>
    <n v="51953"/>
    <n v="51355"/>
    <n v="0.36249991176615914"/>
    <n v="4.5994158309804307E-2"/>
    <n v="236203"/>
    <n v="9664954.3540000003"/>
    <n v="4198097.9745452339"/>
    <n v="8401"/>
    <n v="8401"/>
    <n v="5.9300199761415692E-2"/>
    <n v="0.42373526961076058"/>
    <n v="355980"/>
    <n v="14565989.640000001"/>
    <n v="1101525.2625402159"/>
    <n v="998"/>
    <n v="998"/>
    <n v="7.0445898538141725E-3"/>
    <n v="0.20061122244488977"/>
    <n v="20021"/>
    <n v="152261.58920297041"/>
    <n v="11126"/>
    <n v="11126"/>
    <n v="3.0137749415782848"/>
    <n v="3353126"/>
    <n v="5402.2585555555515"/>
    <m/>
    <m/>
    <m/>
    <n v="0"/>
    <n v="0"/>
    <m/>
    <n v="0"/>
    <n v="14699"/>
    <n v="12966"/>
    <n v="12966"/>
    <n v="9.1523198441437428E-2"/>
    <n v="9.7806571031929662E-2"/>
    <n v="126816"/>
    <n v="3048601.2019182127"/>
    <n v="1733"/>
    <n v="1733"/>
    <n v="1.2232739696052064E-2"/>
    <n v="0.13559723023658396"/>
    <n v="23499"/>
    <n v="407467.67568442563"/>
    <m/>
    <m/>
    <n v="0"/>
    <n v="0"/>
    <m/>
    <n v="0"/>
    <n v="142280"/>
    <n v="141669"/>
    <n v="0.18220788591316159"/>
    <n v="4.1628584485319323E-3"/>
    <n v="0.29528707700841594"/>
    <n v="0"/>
    <n v="8.7142245381754968E-2"/>
    <n v="1.2045494751471304E-2"/>
    <n v="0.24117645145607444"/>
    <n v="3.2234983061343286E-2"/>
    <n v="0"/>
    <n v="0"/>
    <n v="12640542.5716841"/>
    <n v="55.016289048067982"/>
    <n v="611"/>
    <n v="4.2943491706494237E-3"/>
    <n v="1.6148439696373349"/>
    <n v="0.61659557799442899"/>
    <n v="-1.2883990000000001"/>
    <n v="153"/>
    <b v="0"/>
    <b v="0"/>
    <b v="0"/>
    <b v="0"/>
    <b v="0"/>
    <b v="0"/>
    <b v="0"/>
    <b v="1"/>
    <n v="0"/>
    <m/>
    <n v="2"/>
    <m/>
    <n v="2"/>
    <n v="0"/>
    <m/>
    <m/>
    <m/>
    <n v="8.2644628099173556E-3"/>
    <n v="0"/>
    <n v="0"/>
    <n v="0"/>
    <n v="0"/>
    <n v="0"/>
    <n v="0"/>
    <n v="0"/>
    <n v="0"/>
    <n v="0"/>
    <n v="0"/>
    <n v="620"/>
    <n v="1"/>
    <m/>
    <m/>
    <n v="4"/>
    <n v="2"/>
    <m/>
    <m/>
    <n v="34"/>
    <m/>
    <n v="1"/>
    <m/>
    <m/>
    <m/>
    <n v="114"/>
    <m/>
    <m/>
    <m/>
    <m/>
    <n v="1"/>
    <m/>
    <m/>
    <m/>
    <n v="263"/>
    <m/>
    <n v="54"/>
    <m/>
    <m/>
    <m/>
    <m/>
    <n v="1"/>
    <m/>
    <n v="11"/>
    <n v="1"/>
    <m/>
    <m/>
    <m/>
    <n v="2"/>
    <m/>
    <m/>
    <m/>
    <n v="81"/>
    <n v="154"/>
    <m/>
    <m/>
    <m/>
    <m/>
    <m/>
    <n v="2"/>
    <m/>
    <n v="11"/>
    <n v="40"/>
    <m/>
    <m/>
    <m/>
    <n v="1"/>
    <n v="14"/>
    <m/>
    <m/>
    <n v="81"/>
    <n v="158"/>
    <m/>
    <m/>
    <m/>
    <m/>
    <n v="3"/>
    <m/>
    <m/>
    <n v="30"/>
    <m/>
    <m/>
    <m/>
    <n v="3"/>
    <n v="11"/>
    <m/>
    <m/>
    <n v="49"/>
    <m/>
    <n v="182"/>
    <m/>
    <m/>
    <m/>
    <m/>
    <m/>
    <m/>
    <n v="3"/>
    <m/>
    <m/>
    <m/>
    <n v="4"/>
    <n v="71"/>
    <n v="0"/>
    <n v="0"/>
    <n v="4"/>
    <n v="9"/>
    <n v="14"/>
    <n v="0"/>
    <n v="0"/>
    <n v="508"/>
    <n v="0"/>
    <n v="549"/>
    <n v="0"/>
    <n v="0"/>
    <n v="0"/>
    <n v="0"/>
    <n v="0"/>
    <n v="9"/>
    <n v="0"/>
    <n v="140"/>
  </r>
  <r>
    <s v="MMR011"/>
    <s v="Mon"/>
    <s v="MMR011D001"/>
    <s v="Mawlamyine"/>
    <s v="MMR011001"/>
    <s v="Mawlamyine"/>
    <n v="13"/>
    <n v="28"/>
    <x v="8"/>
    <n v="138543.06652627967"/>
    <n v="0.52125497074419236"/>
    <n v="0.87679516773328525"/>
    <n v="0.95622849625581863"/>
    <n v="5.7182050969393973E-2"/>
    <n v="0.60994390927935616"/>
    <n v="0.38494853739204676"/>
    <n v="0.1945802948291766"/>
    <n v="5.7660511338914318E-2"/>
    <n v="0.76020328245470525"/>
    <n v="0.94070348260438241"/>
    <n v="0.88650643089614845"/>
    <n v="0.2206300658222429"/>
    <n v="0.30967741935483872"/>
    <n v="138543.06652627967"/>
    <n v="289388"/>
    <n v="139026"/>
    <n v="150362"/>
    <n v="5.6206848068745653E-3"/>
    <n v="92.460861121825985"/>
    <n v="138.953495369"/>
    <n v="2082.624832369358"/>
    <n v="1"/>
    <n v="269916"/>
    <n v="124473"/>
    <n v="145443"/>
    <n v="19472"/>
    <n v="14553"/>
    <n v="4919"/>
    <n v="253734"/>
    <n v="122052"/>
    <n v="131682"/>
    <n v="92.686927598305004"/>
    <n v="35654"/>
    <n v="16974"/>
    <n v="18680"/>
    <n v="90.86723768736617"/>
    <n v="0.87679516773328525"/>
    <n v="74839"/>
    <n v="194413"/>
    <n v="20136"/>
    <n v="0.48852185810619658"/>
    <n v="148015.63652636399"/>
    <n v="0.38494853739204676"/>
    <n v="0.61505146260795329"/>
    <n v="10.357332071414978"/>
    <n v="214549"/>
    <n v="74339"/>
    <n v="113988"/>
    <n v="16573"/>
    <n v="4251"/>
    <n v="5398"/>
    <n v="57457"/>
    <n v="39309"/>
    <n v="18148"/>
    <n v="0.31585359486224479"/>
    <n v="269916"/>
    <n v="19472"/>
    <n v="7.2140962373479153E-2"/>
    <n v="2894"/>
    <n v="6484"/>
    <n v="10137"/>
    <n v="11467"/>
    <n v="9268"/>
    <n v="6404"/>
    <n v="4117"/>
    <n v="3062"/>
    <n v="3624"/>
    <n v="4.6977043702246899"/>
    <n v="57457"/>
    <n v="5.036601284438798"/>
    <n v="3368"/>
    <n v="9539"/>
    <n v="7718"/>
    <n v="31089"/>
    <n v="4730"/>
    <n v="501"/>
    <n v="258"/>
    <n v="254"/>
    <n v="57457"/>
    <n v="42788"/>
    <n v="7677"/>
    <n v="2800"/>
    <n v="3587"/>
    <n v="294"/>
    <n v="311"/>
    <n v="57457"/>
    <n v="11071"/>
    <n v="70"/>
    <n v="39"/>
    <n v="44707"/>
    <n v="1519"/>
    <n v="51"/>
    <n v="52337.12438867327"/>
    <n v="0.77809492315992834"/>
    <n v="2.6437161703534818E-2"/>
    <n v="0.1945802948291766"/>
    <n v="0.8054197051708234"/>
    <n v="57457"/>
    <n v="1479"/>
    <n v="15248"/>
    <n v="23"/>
    <n v="21366"/>
    <n v="754"/>
    <n v="18097"/>
    <n v="490"/>
    <n v="0.66338305167342537"/>
    <n v="0.33661694832657463"/>
    <n v="57457"/>
    <n v="3099"/>
    <n v="214"/>
    <n v="43768"/>
    <n v="0.76175226691264775"/>
    <n v="9783"/>
    <n v="593"/>
    <n v="5.7660511338914318E-2"/>
    <n v="0.17026646013540561"/>
    <n v="0.57101832674869901"/>
    <n v="197640"/>
    <n v="188989"/>
    <n v="8651"/>
    <n v="0.95622849625581863"/>
    <n v="87832"/>
    <n v="85530"/>
    <n v="2302"/>
    <n v="0.97379087348574556"/>
    <n v="109808"/>
    <n v="103459"/>
    <n v="6349"/>
    <n v="0.94218089756666179"/>
    <n v="174987"/>
    <n v="167410"/>
    <n v="7577"/>
    <n v="0.95669964054472634"/>
    <n v="22653"/>
    <n v="21579"/>
    <n v="1074"/>
    <n v="0.95258906105151619"/>
    <n v="114400"/>
    <n v="46835"/>
    <n v="61756"/>
    <n v="5809"/>
    <n v="5.0777972027972025E-2"/>
    <n v="0.53982517482517478"/>
    <n v="8.0624892408331892"/>
    <n v="55380"/>
    <n v="23113"/>
    <n v="0.41735283495846875"/>
    <n v="29411"/>
    <n v="0.53107620079451068"/>
    <n v="2856"/>
    <n v="5.1570964247020588E-2"/>
    <n v="59020"/>
    <n v="23722"/>
    <n v="32345"/>
    <n v="5.0033886818027784E-2"/>
    <n v="0.54803456455438837"/>
    <n v="2953"/>
    <n v="164020"/>
    <n v="9379"/>
    <n v="54598"/>
    <n v="43371"/>
    <n v="27499"/>
    <n v="763"/>
    <n v="26299"/>
    <n v="1520"/>
    <n v="224"/>
    <n v="367"/>
    <n v="9379"/>
    <n v="154641"/>
    <n v="100043"/>
    <n v="63977"/>
    <n v="56672"/>
    <n v="5.7182050969393973E-2"/>
    <n v="0.94281794903060601"/>
    <n v="0.60994390927935616"/>
    <n v="0.34551883916595538"/>
    <n v="0.77638092915498103"/>
    <n v="74677"/>
    <n v="2755"/>
    <n v="21413"/>
    <n v="23448"/>
    <n v="15260"/>
    <n v="581"/>
    <n v="10387"/>
    <n v="439"/>
    <n v="164"/>
    <n v="230"/>
    <n v="3.6892215809419232E-2"/>
    <n v="0.96310778419058074"/>
    <n v="0.67636621717530165"/>
    <n v="0.36237395717556947"/>
    <n v="89343"/>
    <n v="6624"/>
    <n v="33185"/>
    <n v="19923"/>
    <n v="12239"/>
    <n v="182"/>
    <n v="15912"/>
    <n v="1081"/>
    <n v="60"/>
    <n v="137"/>
    <n v="7.414123098619925E-2"/>
    <n v="0.92585876901380071"/>
    <n v="0.55442508086811504"/>
    <n v="242927"/>
    <n v="12815"/>
    <n v="43276"/>
    <n v="4239"/>
    <n v="44739"/>
    <n v="10881"/>
    <n v="6472"/>
    <n v="1016"/>
    <n v="37297"/>
    <n v="49261"/>
    <n v="16650"/>
    <n v="2418"/>
    <n v="13863"/>
    <n v="0.24757231596323176"/>
    <n v="4.4791233580458327E-2"/>
    <n v="22.325797261281132"/>
    <n v="0.30519095424965231"/>
    <n v="115340"/>
    <n v="6459"/>
    <n v="30302"/>
    <n v="2884"/>
    <n v="27442"/>
    <n v="3843"/>
    <n v="3993"/>
    <n v="714"/>
    <n v="18675"/>
    <n v="2425"/>
    <n v="7437"/>
    <n v="1335"/>
    <n v="9831"/>
    <n v="0.64958383908444595"/>
    <n v="127587"/>
    <n v="6356"/>
    <n v="12974"/>
    <n v="1355"/>
    <n v="17297"/>
    <n v="7038"/>
    <n v="2479"/>
    <n v="302"/>
    <n v="18622"/>
    <n v="46836"/>
    <n v="9213"/>
    <n v="1083"/>
    <n v="4032"/>
    <n v="0.37228714524207013"/>
    <n v="242927"/>
    <n v="159859"/>
    <n v="180"/>
    <n v="957"/>
    <n v="23954"/>
    <n v="3132"/>
    <n v="682"/>
    <n v="77"/>
    <n v="489"/>
    <n v="53597"/>
    <n v="0.2206300658222429"/>
    <n v="0.77936993417775713"/>
    <n v="214011"/>
    <n v="140229"/>
    <n v="168"/>
    <n v="862"/>
    <n v="21822"/>
    <n v="2491"/>
    <n v="622"/>
    <n v="76"/>
    <n v="214"/>
    <n v="47527"/>
    <n v="0.22207736985482054"/>
    <n v="28916"/>
    <n v="19630"/>
    <n v="12"/>
    <n v="95"/>
    <n v="2132"/>
    <n v="641"/>
    <n v="60"/>
    <n v="1"/>
    <n v="275"/>
    <n v="6070"/>
    <n v="0.20991838428551668"/>
    <n v="289388"/>
    <n v="278955"/>
    <n v="10433"/>
    <n v="3.6051944102727135E-2"/>
    <n v="5100"/>
    <n v="2895"/>
    <n v="4733"/>
    <n v="3661"/>
    <n v="139026"/>
    <n v="134509"/>
    <n v="4517"/>
    <n v="3.2490325550616435E-2"/>
    <n v="150362"/>
    <n v="144446"/>
    <n v="5916"/>
    <n v="3.9345047285883401E-2"/>
    <n v="57457"/>
    <n v="1164"/>
    <n v="52886"/>
    <n v="1148"/>
    <n v="313"/>
    <n v="60"/>
    <n v="1886"/>
    <n v="3.2824547052578451E-2"/>
    <n v="0.96717545294742158"/>
    <n v="0.94070348260438241"/>
    <n v="57457"/>
    <n v="5307"/>
    <n v="2433"/>
    <n v="11094"/>
    <n v="3427"/>
    <n v="988"/>
    <n v="772"/>
    <n v="365"/>
    <n v="32102"/>
    <n v="540"/>
    <n v="429"/>
    <n v="3.6984179473345286E-2"/>
    <n v="0.88650643089614845"/>
    <n v="57457"/>
    <n v="17046"/>
    <n v="11811"/>
    <n v="15980"/>
    <n v="3839"/>
    <n v="5196"/>
    <n v="2489"/>
    <n v="21"/>
    <n v="88"/>
    <n v="173"/>
    <n v="814"/>
    <n v="0.78225455558069512"/>
    <n v="0.91360495675026543"/>
    <n v="57457"/>
    <n v="43679"/>
    <n v="437"/>
    <n v="7824"/>
    <n v="2735"/>
    <n v="2224"/>
    <n v="44"/>
    <n v="312"/>
    <n v="202"/>
    <n v="0.76020328245470525"/>
    <n v="205191.02918704422"/>
    <n v="0.80434063734618932"/>
    <n v="57457"/>
    <n v="27820"/>
    <n v="983"/>
    <n v="17"/>
    <n v="915"/>
    <n v="19910"/>
    <n v="7456"/>
    <n v="145"/>
    <n v="1"/>
    <n v="210"/>
    <n v="57457"/>
    <n v="1.9173468854969804"/>
    <n v="0.51737040747028673"/>
    <n v="0.52155403258748245"/>
    <n v="0.1059074004948051"/>
    <n v="12315"/>
    <n v="0.21433419774788101"/>
    <n v="0.22193587918326155"/>
    <n v="15312"/>
    <n v="45142"/>
    <n v="3732"/>
    <n v="34727"/>
    <n v="4033"/>
    <n v="7219"/>
    <n v="0.6043998120333467"/>
    <n v="0.26649494404511198"/>
    <n v="0.78566580225211902"/>
    <n v="0.12564178429086098"/>
    <n v="57457"/>
    <n v="3529"/>
    <n v="27397"/>
    <n v="20634"/>
    <n v="547"/>
    <n v="524"/>
    <n v="890"/>
    <n v="1039"/>
    <n v="0.5632560001392346"/>
    <n v="14604"/>
    <n v="14604"/>
    <n v="0.82615828477682862"/>
    <n v="0.64186113393590805"/>
    <n v="937374"/>
    <n v="38355469.332000002"/>
    <n v="989484.9850290363"/>
    <m/>
    <m/>
    <n v="0"/>
    <n v="0"/>
    <m/>
    <n v="0"/>
    <n v="0"/>
    <n v="468"/>
    <n v="468"/>
    <n v="2.6475080613226225E-2"/>
    <n v="0.13519230769230769"/>
    <n v="6327"/>
    <n v="258888.18599999999"/>
    <n v="38257.420934420588"/>
    <n v="728"/>
    <n v="728"/>
    <n v="4.1183458731685239E-2"/>
    <n v="0.54500000000000004"/>
    <n v="39676"/>
    <n v="1623462.568"/>
    <n v="95454.159163108809"/>
    <n v="483"/>
    <n v="483"/>
    <n v="2.7323640889291168E-2"/>
    <n v="0.12509316770186335"/>
    <n v="6042"/>
    <n v="73689.727039112928"/>
    <m/>
    <m/>
    <n v="0"/>
    <m/>
    <n v="0"/>
    <m/>
    <m/>
    <m/>
    <n v="0"/>
    <n v="0"/>
    <m/>
    <n v="0"/>
    <n v="1394"/>
    <n v="687"/>
    <n v="687"/>
    <n v="3.8864060643774394E-2"/>
    <n v="0.16940320232896652"/>
    <n v="11638"/>
    <n v="161529.30940288544"/>
    <m/>
    <m/>
    <n v="0"/>
    <n v="0"/>
    <m/>
    <n v="0"/>
    <n v="707"/>
    <n v="707"/>
    <n v="3.9995474345194321E-2"/>
    <n v="0.16719943422913719"/>
    <n v="11821"/>
    <n v="76392.221929948806"/>
    <n v="17677"/>
    <n v="17677"/>
    <n v="2.2735311178076766E-2"/>
    <n v="5.1942802444217837E-4"/>
    <n v="0.68962893066498665"/>
    <n v="0"/>
    <n v="6.6527487235441427E-2"/>
    <n v="5.1358604150508594E-2"/>
    <n v="0.11257905536716838"/>
    <n v="0"/>
    <n v="5.3242128094674407E-2"/>
    <n v="0"/>
    <n v="1434807.8234985129"/>
    <n v="4.9580764354379339"/>
    <n v="0"/>
    <n v="0"/>
    <n v="16.370877411325452"/>
    <n v="6.1084080887942829E-2"/>
    <n v="5.3432409999999999"/>
    <n v="299"/>
    <b v="0"/>
    <b v="0"/>
    <b v="0"/>
    <b v="0"/>
    <b v="1"/>
    <b v="1"/>
    <b v="1"/>
    <b v="1"/>
    <n v="1"/>
    <m/>
    <n v="1"/>
    <m/>
    <n v="2"/>
    <n v="0"/>
    <m/>
    <m/>
    <m/>
    <n v="4.1322314049586778E-3"/>
    <n v="2.4875621890547263E-3"/>
    <n v="0"/>
    <n v="0"/>
    <n v="0"/>
    <n v="0"/>
    <n v="0"/>
    <n v="2.0833333333333332E-2"/>
    <n v="0"/>
    <n v="6.2189054726368158E-4"/>
    <n v="5.208333333333333E-3"/>
    <n v="192"/>
    <n v="0.30967741935483872"/>
    <m/>
    <m/>
    <m/>
    <n v="57"/>
    <m/>
    <m/>
    <n v="177"/>
    <m/>
    <n v="2"/>
    <m/>
    <n v="14"/>
    <m/>
    <n v="34"/>
    <n v="1"/>
    <m/>
    <n v="1"/>
    <n v="9"/>
    <n v="25"/>
    <m/>
    <m/>
    <n v="10"/>
    <n v="204"/>
    <m/>
    <n v="15"/>
    <m/>
    <m/>
    <n v="1"/>
    <n v="2"/>
    <n v="29"/>
    <m/>
    <n v="6"/>
    <n v="10"/>
    <m/>
    <n v="1"/>
    <n v="9"/>
    <n v="25"/>
    <m/>
    <n v="2"/>
    <n v="9"/>
    <n v="160"/>
    <n v="19"/>
    <m/>
    <m/>
    <n v="1"/>
    <n v="4"/>
    <m/>
    <n v="56"/>
    <m/>
    <n v="5"/>
    <n v="22"/>
    <m/>
    <n v="1"/>
    <n v="13"/>
    <n v="25"/>
    <m/>
    <n v="17"/>
    <n v="9"/>
    <n v="148"/>
    <n v="15"/>
    <m/>
    <m/>
    <n v="1"/>
    <n v="2"/>
    <n v="53"/>
    <m/>
    <n v="8"/>
    <n v="12"/>
    <m/>
    <m/>
    <n v="14"/>
    <n v="23"/>
    <m/>
    <n v="12"/>
    <n v="5"/>
    <n v="88"/>
    <n v="1"/>
    <n v="37"/>
    <n v="1"/>
    <m/>
    <n v="1"/>
    <m/>
    <n v="2"/>
    <m/>
    <n v="167"/>
    <m/>
    <n v="12"/>
    <m/>
    <n v="6"/>
    <n v="45"/>
    <n v="0"/>
    <n v="3"/>
    <n v="45"/>
    <n v="155"/>
    <n v="0"/>
    <n v="31"/>
    <n v="28"/>
    <n v="777"/>
    <n v="0"/>
    <n v="89"/>
    <n v="0"/>
    <n v="0"/>
    <n v="4"/>
    <n v="8"/>
    <n v="0"/>
    <n v="331"/>
    <n v="0"/>
    <n v="59"/>
  </r>
  <r>
    <s v="MMR011"/>
    <s v="Mon"/>
    <s v="MMR011D001"/>
    <s v="Mawlamyine"/>
    <s v="MMR011002"/>
    <s v="Kyaikmaraw"/>
    <n v="44"/>
    <n v="2"/>
    <x v="7"/>
    <n v="110310.97456591568"/>
    <n v="0.43664279369840314"/>
    <n v="5.628415300546448E-2"/>
    <n v="0.74610805668050295"/>
    <n v="0.32293055014455907"/>
    <n v="0.21627468268777297"/>
    <n v="0.60179379246502362"/>
    <n v="0.28906089282040731"/>
    <n v="8.2107591030652127E-2"/>
    <n v="0.28612939724336556"/>
    <n v="0.70746759925941161"/>
    <n v="0.58629911540835222"/>
    <n v="0.34525769363532566"/>
    <n v="1"/>
    <n v="110310.97456591568"/>
    <n v="195810"/>
    <n v="92746"/>
    <n v="103064"/>
    <n v="3.8031511052086077E-3"/>
    <n v="89.988744857564228"/>
    <n v="1317.90241937"/>
    <n v="148.57700928540939"/>
    <n v="0.12831260031729844"/>
    <n v="184488"/>
    <n v="85389"/>
    <n v="99099"/>
    <n v="11322"/>
    <n v="7357"/>
    <n v="3965"/>
    <n v="11021"/>
    <n v="4936"/>
    <n v="6085"/>
    <n v="81.117502054231721"/>
    <n v="184789"/>
    <n v="87810"/>
    <n v="96979"/>
    <n v="90.545375803008895"/>
    <n v="5.628415300546448E-2"/>
    <n v="68909"/>
    <n v="114506"/>
    <n v="12395"/>
    <n v="0.71004139521073129"/>
    <n v="56776.794403786706"/>
    <n v="0.60179379246502362"/>
    <n v="0.39820620753497638"/>
    <n v="10.824760274570764"/>
    <n v="126901"/>
    <n v="31423"/>
    <n v="81638"/>
    <n v="10384"/>
    <n v="2206"/>
    <n v="1250"/>
    <n v="38888"/>
    <n v="27596"/>
    <n v="11292"/>
    <n v="0.29037235136803125"/>
    <n v="184488"/>
    <n v="11322"/>
    <n v="6.1369845193183295E-2"/>
    <n v="1892"/>
    <n v="4229"/>
    <n v="6527"/>
    <n v="7704"/>
    <n v="6571"/>
    <n v="4746"/>
    <n v="2841"/>
    <n v="1945"/>
    <n v="2433"/>
    <n v="4.7440855790989511"/>
    <n v="38888"/>
    <n v="5.0352293766714666"/>
    <n v="269"/>
    <n v="2893"/>
    <n v="4715"/>
    <n v="24701"/>
    <n v="3610"/>
    <n v="1612"/>
    <n v="641"/>
    <n v="447"/>
    <n v="38888"/>
    <n v="36140"/>
    <n v="658"/>
    <n v="1436"/>
    <n v="303"/>
    <n v="144"/>
    <n v="207"/>
    <n v="38888"/>
    <n v="11177"/>
    <n v="27"/>
    <n v="37"/>
    <n v="27489"/>
    <n v="96"/>
    <n v="62"/>
    <n v="53152.734828224646"/>
    <n v="0.70687615716930674"/>
    <n v="2.4686278543509564E-3"/>
    <n v="0.28906089282040731"/>
    <n v="0.71093910717959274"/>
    <n v="38888"/>
    <n v="7125"/>
    <n v="5464"/>
    <n v="40"/>
    <n v="20170"/>
    <n v="101"/>
    <n v="5500"/>
    <n v="488"/>
    <n v="0.84342213536309396"/>
    <n v="0.15657786463690604"/>
    <n v="38888"/>
    <n v="3074"/>
    <n v="119"/>
    <n v="32606"/>
    <n v="0.83845916478090932"/>
    <n v="2735"/>
    <n v="354"/>
    <n v="8.2107591030652127E-2"/>
    <n v="7.0330178975519436E-2"/>
    <n v="0.43375848590824939"/>
    <n v="118771"/>
    <n v="88616"/>
    <n v="30155"/>
    <n v="0.74610805668050295"/>
    <n v="52284"/>
    <n v="41512"/>
    <n v="10772"/>
    <n v="0.79397138704001224"/>
    <n v="66487"/>
    <n v="47104"/>
    <n v="19383"/>
    <n v="0.70846932483041802"/>
    <n v="7644"/>
    <n v="6600"/>
    <n v="1044"/>
    <n v="0.86342229199372056"/>
    <n v="111127"/>
    <n v="82016"/>
    <n v="29111"/>
    <n v="0.73803846050014843"/>
    <n v="82292"/>
    <n v="36102"/>
    <n v="36342"/>
    <n v="9848"/>
    <n v="0.11967141398920916"/>
    <n v="0.4416225149467749"/>
    <n v="3.6659220146222582"/>
    <n v="39282"/>
    <n v="17404"/>
    <n v="0.44305279771905709"/>
    <n v="16683"/>
    <n v="0.42469833511532001"/>
    <n v="5195"/>
    <n v="0.13224886716562292"/>
    <n v="43010"/>
    <n v="18698"/>
    <n v="19659"/>
    <n v="0.1081841432225064"/>
    <n v="0.45707974889560565"/>
    <n v="4653"/>
    <n v="97538"/>
    <n v="31498"/>
    <n v="44945"/>
    <n v="13222"/>
    <n v="4672"/>
    <n v="50"/>
    <n v="2622"/>
    <n v="69"/>
    <n v="55"/>
    <n v="405"/>
    <n v="31498"/>
    <n v="66040"/>
    <n v="21095"/>
    <n v="76443"/>
    <n v="7873"/>
    <n v="0.32293055014455907"/>
    <n v="0.67706944985544093"/>
    <n v="0.21627468268777297"/>
    <n v="8.0717258914474357E-2"/>
    <n v="0.44667206627160694"/>
    <n v="43890"/>
    <n v="12617"/>
    <n v="20017"/>
    <n v="7235"/>
    <n v="2569"/>
    <n v="26"/>
    <n v="1047"/>
    <n v="35"/>
    <n v="48"/>
    <n v="296"/>
    <n v="0.28746867167919798"/>
    <n v="0.71253132832080202"/>
    <n v="0.25645933014354066"/>
    <n v="9.1615402141717928E-2"/>
    <n v="53648"/>
    <n v="18881"/>
    <n v="24928"/>
    <n v="5987"/>
    <n v="2103"/>
    <n v="24"/>
    <n v="1575"/>
    <n v="34"/>
    <n v="7"/>
    <n v="109"/>
    <n v="0.35194229048613185"/>
    <n v="0.64805770951386821"/>
    <n v="0.18339919475096927"/>
    <n v="150644"/>
    <n v="2401"/>
    <n v="21678"/>
    <n v="3115"/>
    <n v="26282"/>
    <n v="8611"/>
    <n v="5626"/>
    <n v="970"/>
    <n v="21328"/>
    <n v="37226"/>
    <n v="7842"/>
    <n v="1732"/>
    <n v="13833"/>
    <n v="0.30427365178832216"/>
    <n v="5.7161254347999256E-2"/>
    <n v="17.494367669260249"/>
    <n v="0.23914589479119114"/>
    <n v="69769"/>
    <n v="1252"/>
    <n v="14825"/>
    <n v="2430"/>
    <n v="17884"/>
    <n v="4197"/>
    <n v="3820"/>
    <n v="633"/>
    <n v="10188"/>
    <n v="1451"/>
    <n v="3093"/>
    <n v="905"/>
    <n v="9091"/>
    <n v="0.63650045148991674"/>
    <n v="80875"/>
    <n v="1149"/>
    <n v="6853"/>
    <n v="685"/>
    <n v="8398"/>
    <n v="4414"/>
    <n v="1806"/>
    <n v="337"/>
    <n v="11140"/>
    <n v="35775"/>
    <n v="4749"/>
    <n v="827"/>
    <n v="4742"/>
    <n v="0.28816074188562596"/>
    <n v="150644"/>
    <n v="82441"/>
    <n v="67"/>
    <n v="314"/>
    <n v="14781"/>
    <n v="671"/>
    <n v="299"/>
    <n v="1"/>
    <n v="59"/>
    <n v="52011"/>
    <n v="0.34525769363532566"/>
    <n v="0.65474230636467434"/>
    <n v="8938"/>
    <n v="5812"/>
    <n v="3"/>
    <n v="11"/>
    <n v="1223"/>
    <n v="50"/>
    <n v="9"/>
    <s v="-"/>
    <n v="2"/>
    <n v="1828"/>
    <n v="0.20452002685164467"/>
    <n v="141706"/>
    <n v="76629"/>
    <n v="64"/>
    <n v="303"/>
    <n v="13558"/>
    <n v="621"/>
    <n v="290"/>
    <n v="1"/>
    <n v="57"/>
    <n v="50183"/>
    <n v="0.35413461674170466"/>
    <n v="195810"/>
    <n v="184512"/>
    <n v="11298"/>
    <n v="5.7698789643021303E-2"/>
    <n v="5941"/>
    <n v="3249"/>
    <n v="4364"/>
    <n v="3738"/>
    <n v="92746"/>
    <n v="87677"/>
    <n v="5069"/>
    <n v="5.4654648178897203E-2"/>
    <n v="103064"/>
    <n v="96835"/>
    <n v="6229"/>
    <n v="6.0438174338275245E-2"/>
    <n v="38888"/>
    <n v="482"/>
    <n v="27030"/>
    <n v="1457"/>
    <n v="190"/>
    <n v="209"/>
    <n v="9520"/>
    <n v="0.24480559555646986"/>
    <n v="0.75519440444353014"/>
    <n v="0.70746759925941161"/>
    <n v="38888"/>
    <n v="85"/>
    <n v="963"/>
    <n v="20555"/>
    <n v="10595"/>
    <n v="3118"/>
    <n v="527"/>
    <n v="138"/>
    <n v="1197"/>
    <n v="103"/>
    <n v="1607"/>
    <n v="9.7279366385517388E-2"/>
    <n v="0.58629911540835222"/>
    <n v="38888"/>
    <n v="359"/>
    <n v="1529"/>
    <n v="19555"/>
    <n v="10767"/>
    <n v="1161"/>
    <n v="3715"/>
    <n v="57"/>
    <n v="20"/>
    <n v="127"/>
    <n v="1598"/>
    <n v="0.55338407735033945"/>
    <n v="0.64688335733388191"/>
    <n v="38888"/>
    <n v="11127"/>
    <n v="3543"/>
    <n v="15173"/>
    <n v="725"/>
    <n v="6811"/>
    <n v="50"/>
    <n v="1264"/>
    <n v="195"/>
    <n v="0.28612939724336556"/>
    <n v="52787.44023863403"/>
    <n v="0.49377700061715696"/>
    <n v="38888"/>
    <n v="6540"/>
    <n v="60"/>
    <n v="116"/>
    <n v="184"/>
    <n v="28475"/>
    <n v="3250"/>
    <n v="208"/>
    <n v="1"/>
    <n v="54"/>
    <n v="38888"/>
    <n v="1.1290372351368032"/>
    <n v="0.30465559404522979"/>
    <n v="0.88571038126907475"/>
    <n v="0.1798534345638223"/>
    <n v="17056"/>
    <n v="0.43859288212301994"/>
    <n v="0.30737623673160447"/>
    <n v="10530"/>
    <n v="21832"/>
    <n v="1702"/>
    <n v="8573"/>
    <n v="472"/>
    <n v="797"/>
    <n v="0.22045361036823699"/>
    <n v="0.27077761777412057"/>
    <n v="0.56140711787698006"/>
    <n v="2.0494754165809505E-2"/>
    <n v="38888"/>
    <n v="921"/>
    <n v="17045"/>
    <n v="16621"/>
    <n v="901"/>
    <n v="2112"/>
    <n v="1566"/>
    <n v="6465"/>
    <n v="0.52543200987451144"/>
    <n v="54001"/>
    <n v="54001"/>
    <n v="0.96068385191510564"/>
    <n v="0.68568600581470718"/>
    <n v="3702773"/>
    <n v="151510065.61399999"/>
    <n v="3658804.3465182818"/>
    <m/>
    <m/>
    <n v="0"/>
    <n v="0"/>
    <m/>
    <n v="0"/>
    <n v="0"/>
    <n v="476"/>
    <n v="476"/>
    <n v="8.4680934336695667E-3"/>
    <n v="9.9978991596638644E-2"/>
    <n v="4759"/>
    <n v="194728.76199999999"/>
    <n v="38911.393941846582"/>
    <n v="1111"/>
    <n v="1111"/>
    <n v="1.9764814715980857E-2"/>
    <n v="0.47600360036003603"/>
    <n v="52884"/>
    <n v="2163907.5120000001"/>
    <n v="145672.48740413995"/>
    <n v="5"/>
    <n v="5"/>
    <n v="8.895056127804167E-5"/>
    <n v="0.24600000000000002"/>
    <n v="123"/>
    <n v="762.83361324133477"/>
    <m/>
    <m/>
    <n v="0"/>
    <m/>
    <n v="0"/>
    <m/>
    <m/>
    <m/>
    <n v="0"/>
    <n v="0"/>
    <m/>
    <n v="0"/>
    <n v="618"/>
    <n v="373"/>
    <n v="373"/>
    <n v="6.6357118713419082E-3"/>
    <n v="0.16501340482573729"/>
    <n v="6155"/>
    <n v="87700.774974201253"/>
    <m/>
    <m/>
    <n v="0"/>
    <n v="0"/>
    <m/>
    <n v="0"/>
    <n v="245"/>
    <n v="245"/>
    <n v="4.358577502624042E-3"/>
    <n v="0.152"/>
    <n v="3724"/>
    <n v="26472.552153942655"/>
    <n v="56211"/>
    <n v="56211"/>
    <n v="7.2295897303324835E-2"/>
    <n v="1.6517264627436377E-3"/>
    <n v="0.92433160785165469"/>
    <n v="0"/>
    <n v="3.6801553663330266E-2"/>
    <n v="1.9271629567228269E-4"/>
    <n v="2.2156035323091454E-2"/>
    <n v="0"/>
    <n v="6.687817762017172E-3"/>
    <n v="0"/>
    <n v="3958324.3886056538"/>
    <n v="20.21512889334382"/>
    <n v="0"/>
    <n v="0"/>
    <n v="3.4834818807706678"/>
    <n v="0.28706909759460703"/>
    <n v="-0.46575080000000002"/>
    <n v="204"/>
    <b v="0"/>
    <b v="0"/>
    <b v="0"/>
    <b v="1"/>
    <b v="1"/>
    <b v="0"/>
    <b v="0"/>
    <b v="0"/>
    <m/>
    <m/>
    <m/>
    <m/>
    <m/>
    <m/>
    <m/>
    <m/>
    <m/>
    <n v="0"/>
    <n v="0"/>
    <n v="0"/>
    <n v="0"/>
    <n v="0"/>
    <n v="0"/>
    <n v="0"/>
    <n v="0"/>
    <n v="0"/>
    <n v="0"/>
    <n v="0"/>
    <n v="620"/>
    <n v="1"/>
    <n v="277"/>
    <m/>
    <m/>
    <n v="35"/>
    <m/>
    <m/>
    <n v="111"/>
    <m/>
    <n v="76"/>
    <m/>
    <n v="115"/>
    <n v="1"/>
    <n v="120"/>
    <n v="1"/>
    <m/>
    <m/>
    <m/>
    <n v="32"/>
    <m/>
    <m/>
    <n v="2"/>
    <n v="149"/>
    <m/>
    <n v="4"/>
    <m/>
    <m/>
    <m/>
    <n v="1"/>
    <n v="27"/>
    <n v="1"/>
    <n v="40"/>
    <n v="1"/>
    <m/>
    <n v="5"/>
    <m/>
    <n v="35"/>
    <m/>
    <n v="2"/>
    <n v="3"/>
    <n v="146"/>
    <n v="3"/>
    <m/>
    <m/>
    <m/>
    <n v="1"/>
    <m/>
    <n v="40"/>
    <m/>
    <n v="42"/>
    <n v="1"/>
    <m/>
    <m/>
    <n v="1"/>
    <n v="22"/>
    <m/>
    <n v="27"/>
    <n v="14"/>
    <n v="121"/>
    <n v="3"/>
    <n v="5"/>
    <m/>
    <m/>
    <n v="1"/>
    <n v="16"/>
    <m/>
    <n v="55"/>
    <m/>
    <m/>
    <m/>
    <m/>
    <n v="11"/>
    <m/>
    <n v="44"/>
    <m/>
    <n v="113"/>
    <m/>
    <n v="4"/>
    <n v="5"/>
    <m/>
    <m/>
    <m/>
    <n v="1"/>
    <m/>
    <n v="5"/>
    <m/>
    <n v="1"/>
    <m/>
    <n v="26"/>
    <n v="280"/>
    <n v="0"/>
    <n v="5"/>
    <n v="1"/>
    <n v="135"/>
    <n v="0"/>
    <n v="73"/>
    <n v="19"/>
    <n v="640"/>
    <n v="0"/>
    <n v="90"/>
    <n v="5"/>
    <n v="0"/>
    <n v="0"/>
    <n v="3"/>
    <n v="0"/>
    <n v="204"/>
    <n v="2"/>
    <n v="283"/>
  </r>
  <r>
    <s v="MMR011"/>
    <s v="Mon"/>
    <s v="MMR011D001"/>
    <s v="Mawlamyine"/>
    <s v="MMR011003"/>
    <s v="Chaungzon"/>
    <n v="43"/>
    <n v="3"/>
    <x v="4"/>
    <n v="67037.293358219089"/>
    <n v="0.45108090530911454"/>
    <n v="6.327072040351768E-2"/>
    <n v="0.89835296370774687"/>
    <n v="0.12435317666246572"/>
    <n v="0.33768255615686854"/>
    <n v="0.4914976193334134"/>
    <n v="0.50730031491554539"/>
    <n v="0.16933867735470942"/>
    <n v="2.7054108216432865E-2"/>
    <n v="0.78288720297738335"/>
    <n v="0.78274405954766679"/>
    <n v="0.22848946443362492"/>
    <n v="1"/>
    <n v="67037.293358219089"/>
    <n v="122126"/>
    <n v="55596"/>
    <n v="66530"/>
    <n v="2.3720118067244085E-3"/>
    <n v="83.565308883210577"/>
    <n v="404.35227372899999"/>
    <n v="302.02872083229533"/>
    <n v="0.26083504256068618"/>
    <n v="119874"/>
    <n v="53664"/>
    <n v="66210"/>
    <n v="2252"/>
    <n v="1932"/>
    <n v="320"/>
    <n v="7727"/>
    <n v="3538"/>
    <n v="4189"/>
    <n v="84.459298161852473"/>
    <n v="114399"/>
    <n v="52058"/>
    <n v="62341"/>
    <n v="83.505237323751629"/>
    <n v="6.327072040351768E-2"/>
    <n v="36852"/>
    <n v="74979"/>
    <n v="10295"/>
    <n v="0.62880273143146748"/>
    <n v="45332.837621200604"/>
    <n v="0.4914976193334134"/>
    <n v="0.5085023806665866"/>
    <n v="13.730511209805412"/>
    <n v="85274"/>
    <n v="25051"/>
    <n v="51016"/>
    <n v="6831"/>
    <n v="1429"/>
    <n v="947"/>
    <n v="27944"/>
    <n v="18307"/>
    <n v="9637"/>
    <n v="0.34486830804466073"/>
    <n v="119874"/>
    <n v="2252"/>
    <n v="1.8786392378664266E-2"/>
    <n v="1882"/>
    <n v="3692"/>
    <n v="5400"/>
    <n v="5859"/>
    <n v="4337"/>
    <n v="2942"/>
    <n v="1726"/>
    <n v="1016"/>
    <n v="1090"/>
    <n v="4.2897938734612078"/>
    <n v="27944"/>
    <n v="4.3703836243916401"/>
    <n v="35"/>
    <n v="1619"/>
    <n v="3788"/>
    <n v="15988"/>
    <n v="5808"/>
    <n v="496"/>
    <n v="177"/>
    <n v="33"/>
    <n v="27944"/>
    <n v="26963"/>
    <n v="352"/>
    <n v="430"/>
    <n v="62"/>
    <n v="56"/>
    <n v="81"/>
    <n v="27944"/>
    <n v="14141"/>
    <n v="22"/>
    <n v="13"/>
    <n v="13636"/>
    <n v="114"/>
    <n v="18"/>
    <n v="60756.350629831082"/>
    <n v="0.4879759519038076"/>
    <n v="4.0795877469224162E-3"/>
    <n v="0.50730031491554539"/>
    <n v="0.49269968508445461"/>
    <n v="27944"/>
    <n v="2776"/>
    <n v="7819"/>
    <n v="15"/>
    <n v="14292"/>
    <n v="37"/>
    <n v="2879"/>
    <n v="126"/>
    <n v="0.89113942170054394"/>
    <n v="0.10886057829945606"/>
    <n v="27944"/>
    <n v="4670"/>
    <n v="62"/>
    <n v="21648"/>
    <n v="0.77469224162610939"/>
    <n v="1388"/>
    <n v="176"/>
    <n v="0.16933867735470942"/>
    <n v="4.9670770111651878E-2"/>
    <n v="0.30078013169195533"/>
    <n v="83544"/>
    <n v="75052"/>
    <n v="8492"/>
    <n v="0.89835296370774687"/>
    <n v="35456"/>
    <n v="32313"/>
    <n v="3143"/>
    <n v="0.91135491877256314"/>
    <n v="48088"/>
    <n v="42739"/>
    <n v="5349"/>
    <n v="0.88876642821493912"/>
    <n v="5328"/>
    <n v="5035"/>
    <n v="293"/>
    <n v="0.9450075075075075"/>
    <n v="78216"/>
    <n v="70017"/>
    <n v="8199"/>
    <n v="0.89517490027615831"/>
    <n v="50657"/>
    <n v="21116"/>
    <n v="25493"/>
    <n v="4048"/>
    <n v="7.9909982825670689E-2"/>
    <n v="0.50324733008271316"/>
    <n v="5.2164031620553359"/>
    <n v="23353"/>
    <n v="10049"/>
    <n v="0.4303087397764741"/>
    <n v="11286"/>
    <n v="0.48327837965143666"/>
    <n v="2018"/>
    <n v="8.6412880572089235E-2"/>
    <n v="27304"/>
    <n v="11067"/>
    <n v="14207"/>
    <n v="7.4348080867272195E-2"/>
    <n v="0.52032669205977145"/>
    <n v="2030"/>
    <n v="67445"/>
    <n v="8387"/>
    <n v="36283"/>
    <n v="13251"/>
    <n v="5441"/>
    <n v="110"/>
    <n v="3586"/>
    <n v="151"/>
    <n v="58"/>
    <n v="178"/>
    <n v="8387"/>
    <n v="59058"/>
    <n v="22775"/>
    <n v="44670"/>
    <n v="9524"/>
    <n v="0.12435317666246572"/>
    <n v="0.8756468233375343"/>
    <n v="0.33768255615686854"/>
    <n v="0.14121135740232782"/>
    <n v="0.60666468974720145"/>
    <n v="29032"/>
    <n v="3597"/>
    <n v="14838"/>
    <n v="6634"/>
    <n v="2584"/>
    <n v="66"/>
    <n v="1081"/>
    <n v="30"/>
    <n v="48"/>
    <n v="154"/>
    <n v="0.12389776798015982"/>
    <n v="0.87610223201984017"/>
    <n v="0.36501102232019839"/>
    <n v="0.13650454670708184"/>
    <n v="38413"/>
    <n v="4790"/>
    <n v="21445"/>
    <n v="6617"/>
    <n v="2857"/>
    <n v="44"/>
    <n v="2505"/>
    <n v="121"/>
    <n v="10"/>
    <n v="24"/>
    <n v="0.12469736807851509"/>
    <n v="0.87530263192148494"/>
    <n v="0.3170280894488845"/>
    <n v="98998"/>
    <n v="2590"/>
    <n v="16473"/>
    <n v="2429"/>
    <n v="13256"/>
    <n v="4203"/>
    <n v="5458"/>
    <n v="685"/>
    <n v="13549"/>
    <n v="26447"/>
    <n v="6669"/>
    <n v="1291"/>
    <n v="5948"/>
    <n v="0.3096022141861452"/>
    <n v="4.2455403139457365E-2"/>
    <n v="23.554128003806802"/>
    <n v="0.32198208726310695"/>
    <n v="43810"/>
    <n v="609"/>
    <n v="12394"/>
    <n v="1926"/>
    <n v="8537"/>
    <n v="1772"/>
    <n v="3218"/>
    <n v="407"/>
    <n v="6352"/>
    <n v="830"/>
    <n v="2953"/>
    <n v="664"/>
    <n v="4148"/>
    <n v="0.64953207030358362"/>
    <n v="55188"/>
    <n v="1981"/>
    <n v="4079"/>
    <n v="503"/>
    <n v="4719"/>
    <n v="2431"/>
    <n v="2240"/>
    <n v="278"/>
    <n v="7197"/>
    <n v="25617"/>
    <n v="3716"/>
    <n v="627"/>
    <n v="1800"/>
    <n v="0.28906646372399797"/>
    <n v="98998"/>
    <n v="71718"/>
    <n v="32"/>
    <n v="269"/>
    <n v="3556"/>
    <n v="624"/>
    <n v="160"/>
    <n v="2"/>
    <n v="17"/>
    <n v="22620"/>
    <n v="0.22848946443362492"/>
    <n v="0.77151053556637506"/>
    <n v="6285"/>
    <n v="4159"/>
    <s v="-"/>
    <n v="12"/>
    <n v="871"/>
    <n v="29"/>
    <n v="11"/>
    <s v="-"/>
    <n v="1"/>
    <n v="1202"/>
    <n v="0.19124900556881463"/>
    <n v="92713"/>
    <n v="67559"/>
    <n v="32"/>
    <n v="257"/>
    <n v="2685"/>
    <n v="595"/>
    <n v="149"/>
    <n v="2"/>
    <n v="16"/>
    <n v="21418"/>
    <n v="0.23101398940817361"/>
    <n v="122126"/>
    <n v="114709"/>
    <n v="7417"/>
    <n v="6.0732358383964104E-2"/>
    <n v="3992"/>
    <n v="2123"/>
    <n v="3314"/>
    <n v="2367"/>
    <n v="55596"/>
    <n v="52403"/>
    <n v="3193"/>
    <n v="5.7432189366141452E-2"/>
    <n v="66530"/>
    <n v="62306"/>
    <n v="4224"/>
    <n v="6.3490154817375619E-2"/>
    <n v="27944"/>
    <n v="128"/>
    <n v="21749"/>
    <n v="876"/>
    <n v="704"/>
    <n v="168"/>
    <n v="4319"/>
    <n v="0.15455911823647295"/>
    <n v="0.84544088176352705"/>
    <n v="0.78288720297738335"/>
    <n v="27944"/>
    <n v="67"/>
    <n v="2918"/>
    <n v="18570"/>
    <n v="2691"/>
    <n v="1565"/>
    <n v="1"/>
    <n v="497"/>
    <n v="318"/>
    <n v="830"/>
    <n v="487"/>
    <n v="7.3826223876324079E-2"/>
    <n v="0.78274405954766679"/>
    <n v="27944"/>
    <n v="64"/>
    <n v="2901"/>
    <n v="18352"/>
    <n v="2796"/>
    <n v="2359"/>
    <n v="433"/>
    <n v="475"/>
    <n v="5"/>
    <n v="83"/>
    <n v="476"/>
    <n v="0.78002433438305185"/>
    <n v="0.78281563126252507"/>
    <n v="27944"/>
    <n v="756"/>
    <n v="771"/>
    <n v="7318"/>
    <n v="945"/>
    <n v="16203"/>
    <n v="182"/>
    <n v="1666"/>
    <n v="103"/>
    <n v="2.7054108216432865E-2"/>
    <n v="3243.084168336673"/>
    <n v="0.66651159461780707"/>
    <n v="27944"/>
    <n v="12"/>
    <n v="88"/>
    <n v="46"/>
    <n v="224"/>
    <n v="26811"/>
    <n v="538"/>
    <n v="61"/>
    <n v="8"/>
    <n v="156"/>
    <n v="27944"/>
    <n v="1.5159604924133983"/>
    <n v="0.40906165890033025"/>
    <n v="0.65964779755441194"/>
    <n v="0.13394888950339587"/>
    <n v="10773"/>
    <n v="0.38552104208416832"/>
    <n v="0.19414658761195913"/>
    <n v="13726"/>
    <n v="17171"/>
    <n v="1335"/>
    <n v="8744"/>
    <n v="476"/>
    <n v="910"/>
    <n v="0.31291153736043514"/>
    <n v="0.49119667907243059"/>
    <n v="0.61447895791583163"/>
    <n v="3.256513026052104E-2"/>
    <n v="27944"/>
    <n v="271"/>
    <n v="10928"/>
    <n v="14812"/>
    <n v="752"/>
    <n v="436"/>
    <n v="737"/>
    <n v="5154"/>
    <n v="0.45405095906097909"/>
    <n v="65588"/>
    <n v="65588"/>
    <n v="0.95030281955431917"/>
    <n v="0.62771818015490632"/>
    <n v="4117078"/>
    <n v="168462597.604"/>
    <n v="4443874.3630569996"/>
    <m/>
    <m/>
    <n v="0"/>
    <n v="0"/>
    <m/>
    <n v="0"/>
    <n v="0"/>
    <m/>
    <m/>
    <n v="0"/>
    <n v="0"/>
    <m/>
    <n v="0"/>
    <n v="0"/>
    <n v="25"/>
    <n v="25"/>
    <n v="3.6222434727172621E-4"/>
    <n v="0.51400000000000001"/>
    <n v="1285"/>
    <n v="52579.63"/>
    <n v="3277.9587624693959"/>
    <n v="15"/>
    <n v="15"/>
    <n v="2.1733460836303572E-4"/>
    <n v="0.27"/>
    <n v="405"/>
    <n v="2288.500839724004"/>
    <m/>
    <m/>
    <n v="0"/>
    <m/>
    <n v="0"/>
    <m/>
    <m/>
    <m/>
    <n v="0"/>
    <n v="0"/>
    <m/>
    <n v="0"/>
    <n v="3390"/>
    <n v="1135"/>
    <n v="1135"/>
    <n v="1.644498536613637E-2"/>
    <n v="0.11450220264317182"/>
    <n v="12996"/>
    <n v="266864.28846037114"/>
    <m/>
    <m/>
    <n v="0"/>
    <n v="0"/>
    <m/>
    <n v="0"/>
    <n v="2255"/>
    <n v="2255"/>
    <n v="3.2672636123909707E-2"/>
    <n v="0.11599999999999999"/>
    <n v="26158"/>
    <n v="243655.53104955383"/>
    <n v="69018"/>
    <n v="69018"/>
    <n v="8.8767647614895182E-2"/>
    <n v="2.0280524631413849E-3"/>
    <n v="0.89594952130781014"/>
    <n v="0"/>
    <n v="6.6088402690144346E-4"/>
    <n v="4.613949595219336E-4"/>
    <n v="5.3803710898734987E-2"/>
    <n v="0"/>
    <n v="4.9124488807031547E-2"/>
    <n v="0"/>
    <n v="4959960.6421691179"/>
    <n v="40.613470040524689"/>
    <n v="0"/>
    <n v="0"/>
    <n v="1.7694804253962735"/>
    <n v="0.56513764472757644"/>
    <n v="-0.81794080000000002"/>
    <n v="183"/>
    <b v="0"/>
    <b v="0"/>
    <b v="0"/>
    <b v="1"/>
    <b v="1"/>
    <b v="1"/>
    <b v="0"/>
    <b v="0"/>
    <m/>
    <m/>
    <m/>
    <m/>
    <m/>
    <m/>
    <m/>
    <m/>
    <m/>
    <n v="0"/>
    <n v="0"/>
    <n v="0"/>
    <n v="0"/>
    <n v="0"/>
    <n v="0"/>
    <n v="0"/>
    <n v="0"/>
    <n v="0"/>
    <n v="0"/>
    <n v="0"/>
    <n v="620"/>
    <n v="1"/>
    <m/>
    <m/>
    <m/>
    <n v="2"/>
    <m/>
    <m/>
    <n v="44"/>
    <m/>
    <n v="3"/>
    <m/>
    <n v="35"/>
    <m/>
    <m/>
    <m/>
    <m/>
    <m/>
    <n v="2"/>
    <n v="11"/>
    <m/>
    <m/>
    <n v="1"/>
    <n v="53"/>
    <m/>
    <n v="48"/>
    <m/>
    <m/>
    <m/>
    <m/>
    <n v="26"/>
    <m/>
    <m/>
    <n v="1"/>
    <m/>
    <n v="5"/>
    <n v="3"/>
    <n v="9"/>
    <m/>
    <m/>
    <n v="4"/>
    <n v="85"/>
    <n v="48"/>
    <m/>
    <m/>
    <m/>
    <m/>
    <m/>
    <n v="30"/>
    <m/>
    <m/>
    <m/>
    <m/>
    <m/>
    <n v="2"/>
    <n v="9"/>
    <m/>
    <n v="1"/>
    <n v="4"/>
    <n v="89"/>
    <n v="48"/>
    <m/>
    <m/>
    <m/>
    <n v="1"/>
    <n v="19"/>
    <m/>
    <m/>
    <n v="1"/>
    <m/>
    <m/>
    <n v="1"/>
    <n v="7"/>
    <n v="12"/>
    <n v="1"/>
    <n v="7"/>
    <n v="38"/>
    <m/>
    <n v="1"/>
    <n v="1"/>
    <m/>
    <m/>
    <m/>
    <m/>
    <m/>
    <n v="31"/>
    <m/>
    <m/>
    <m/>
    <m/>
    <n v="2"/>
    <n v="0"/>
    <n v="5"/>
    <n v="8"/>
    <n v="38"/>
    <n v="0"/>
    <n v="2"/>
    <n v="9"/>
    <n v="309"/>
    <n v="0"/>
    <n v="148"/>
    <n v="0"/>
    <n v="0"/>
    <n v="0"/>
    <n v="1"/>
    <n v="0"/>
    <n v="141"/>
    <n v="0"/>
    <n v="0"/>
  </r>
  <r>
    <s v="MMR011"/>
    <s v="Mon"/>
    <s v="MMR011D001"/>
    <s v="Mawlamyine"/>
    <s v="MMR011004"/>
    <s v="Thanbyuzayat"/>
    <n v="25"/>
    <n v="16"/>
    <x v="2"/>
    <n v="87759.020146473165"/>
    <n v="0.48539299534131697"/>
    <n v="0.33545996153304874"/>
    <n v="0.86148570616349518"/>
    <n v="0.1916159074858757"/>
    <n v="0.3467183086158192"/>
    <n v="0.48223284060319854"/>
    <n v="0.32452944748026713"/>
    <n v="0.11453331125462272"/>
    <n v="0.40944968813821275"/>
    <n v="0.79869735607440528"/>
    <n v="0.68631671910360437"/>
    <n v="0.27367669764325459"/>
    <n v="1"/>
    <n v="87759.020146473165"/>
    <n v="170536"/>
    <n v="81449"/>
    <n v="89087"/>
    <n v="3.3122627898363472E-3"/>
    <n v="91.426358503485361"/>
    <n v="770.99175848499999"/>
    <n v="221.19043183432143"/>
    <n v="0.19102228272375826"/>
    <n v="162386"/>
    <n v="75923"/>
    <n v="86463"/>
    <n v="8150"/>
    <n v="5526"/>
    <n v="2624"/>
    <n v="57208"/>
    <n v="27345"/>
    <n v="29863"/>
    <n v="91.568161269798736"/>
    <n v="113328"/>
    <n v="54104"/>
    <n v="59224"/>
    <n v="91.354856139402941"/>
    <n v="0.33545996153304874"/>
    <n v="51773"/>
    <n v="107361"/>
    <n v="11402"/>
    <n v="0.58843527910507543"/>
    <n v="70186.601242536854"/>
    <n v="0.48223284060319854"/>
    <n v="0.5177671593968014"/>
    <n v="10.620243850187684"/>
    <n v="118763"/>
    <n v="32314"/>
    <n v="72993"/>
    <n v="9173"/>
    <n v="2470"/>
    <n v="1813"/>
    <n v="36234"/>
    <n v="26763"/>
    <n v="9471"/>
    <n v="0.26138433515482695"/>
    <n v="162386"/>
    <n v="8150"/>
    <n v="5.0189055706772755E-2"/>
    <n v="1807"/>
    <n v="4304"/>
    <n v="6688"/>
    <n v="7583"/>
    <n v="6178"/>
    <n v="4082"/>
    <n v="2471"/>
    <n v="1558"/>
    <n v="1563"/>
    <n v="4.4815918750344981"/>
    <n v="36234"/>
    <n v="4.7065187393056247"/>
    <n v="443"/>
    <n v="3122"/>
    <n v="4522"/>
    <n v="20123"/>
    <n v="5554"/>
    <n v="1477"/>
    <n v="730"/>
    <n v="263"/>
    <n v="36234"/>
    <n v="30994"/>
    <n v="2268"/>
    <n v="1375"/>
    <n v="621"/>
    <n v="605"/>
    <n v="371"/>
    <n v="36234"/>
    <n v="11699"/>
    <n v="31"/>
    <n v="29"/>
    <n v="24295"/>
    <n v="137"/>
    <n v="43"/>
    <n v="52569.07269415466"/>
    <n v="0.67050284263399018"/>
    <n v="3.7809791908152562E-3"/>
    <n v="0.32452944748026713"/>
    <n v="0.67547055251973287"/>
    <n v="36234"/>
    <n v="4983"/>
    <n v="6255"/>
    <n v="19"/>
    <n v="18562"/>
    <n v="119"/>
    <n v="5934"/>
    <n v="362"/>
    <n v="0.82295633934978196"/>
    <n v="0.17704366065021804"/>
    <n v="36234"/>
    <n v="4044"/>
    <n v="106"/>
    <n v="29068"/>
    <n v="0.80222994977093343"/>
    <n v="2602"/>
    <n v="414"/>
    <n v="0.11453331125462272"/>
    <n v="7.1811006237235742E-2"/>
    <n v="0.42625710658497545"/>
    <n v="112566"/>
    <n v="96974"/>
    <n v="15592"/>
    <n v="0.86148570616349518"/>
    <n v="51167"/>
    <n v="45367"/>
    <n v="5800"/>
    <n v="0.88664568960462797"/>
    <n v="61399"/>
    <n v="51607"/>
    <n v="9792"/>
    <n v="0.84051857522109485"/>
    <n v="38348"/>
    <n v="36607"/>
    <n v="1741"/>
    <n v="0.95459997913841665"/>
    <n v="74218"/>
    <n v="60367"/>
    <n v="13851"/>
    <n v="0.81337411409631089"/>
    <n v="72157"/>
    <n v="29327"/>
    <n v="35767"/>
    <n v="7063"/>
    <n v="9.7883781199329237E-2"/>
    <n v="0.49568302451598595"/>
    <n v="4.1522016140450235"/>
    <n v="34659"/>
    <n v="13959"/>
    <n v="0.40275253180991949"/>
    <n v="16966"/>
    <n v="0.48951210363830461"/>
    <n v="3734"/>
    <n v="0.10773536455177588"/>
    <n v="37498"/>
    <n v="15368"/>
    <n v="18801"/>
    <n v="8.8778068163635399E-2"/>
    <n v="0.50138674062616673"/>
    <n v="3329"/>
    <n v="90624"/>
    <n v="17365"/>
    <n v="41838"/>
    <n v="17639"/>
    <n v="7084"/>
    <n v="203"/>
    <n v="5579"/>
    <n v="146"/>
    <n v="60"/>
    <n v="710"/>
    <n v="17365"/>
    <n v="73259"/>
    <n v="31421"/>
    <n v="59203"/>
    <n v="13782"/>
    <n v="0.1916159074858757"/>
    <n v="0.80838409251412424"/>
    <n v="0.3467183086158192"/>
    <n v="0.15207891949152541"/>
    <n v="0.57755120056497167"/>
    <n v="41701"/>
    <n v="7318"/>
    <n v="18313"/>
    <n v="9520"/>
    <n v="3748"/>
    <n v="138"/>
    <n v="2023"/>
    <n v="56"/>
    <n v="45"/>
    <n v="540"/>
    <n v="0.17548739838373181"/>
    <n v="0.82451260161626816"/>
    <n v="0.38536246133186253"/>
    <n v="0.15707057384714995"/>
    <n v="48923"/>
    <n v="10047"/>
    <n v="23525"/>
    <n v="8119"/>
    <n v="3336"/>
    <n v="65"/>
    <n v="3556"/>
    <n v="90"/>
    <n v="15"/>
    <n v="170"/>
    <n v="0.20536353044580258"/>
    <n v="0.79463646955419742"/>
    <n v="0.31377879524967806"/>
    <n v="137308"/>
    <n v="3149"/>
    <n v="36616"/>
    <n v="3897"/>
    <n v="32630"/>
    <n v="20424"/>
    <n v="3493"/>
    <n v="381"/>
    <n v="18507"/>
    <n v="6160"/>
    <n v="6768"/>
    <n v="1717"/>
    <n v="3566"/>
    <n v="0.19360852972878492"/>
    <n v="0.14874588516328255"/>
    <n v="6.7228750489620053"/>
    <n v="9.1900890592256285E-2"/>
    <n v="64708"/>
    <n v="1490"/>
    <n v="22978"/>
    <n v="2469"/>
    <n v="17424"/>
    <n v="2855"/>
    <n v="1764"/>
    <n v="211"/>
    <n v="8657"/>
    <n v="333"/>
    <n v="2837"/>
    <n v="948"/>
    <n v="2742"/>
    <n v="0.75693886381900233"/>
    <n v="72600"/>
    <n v="1659"/>
    <n v="13638"/>
    <n v="1428"/>
    <n v="15206"/>
    <n v="17569"/>
    <n v="1729"/>
    <n v="170"/>
    <n v="9850"/>
    <n v="5827"/>
    <n v="3931"/>
    <n v="769"/>
    <n v="824"/>
    <n v="0.70563360881542703"/>
    <n v="137308"/>
    <n v="96262"/>
    <n v="59"/>
    <n v="322"/>
    <n v="1414"/>
    <n v="1173"/>
    <n v="471"/>
    <n v="5"/>
    <n v="24"/>
    <n v="37578"/>
    <n v="0.27367669764325459"/>
    <n v="0.72632330235674547"/>
    <n v="47521"/>
    <n v="33724"/>
    <n v="14"/>
    <n v="146"/>
    <n v="666"/>
    <n v="640"/>
    <n v="153"/>
    <s v="-"/>
    <n v="9"/>
    <n v="12169"/>
    <n v="0.25607626102144315"/>
    <n v="89787"/>
    <n v="62538"/>
    <n v="45"/>
    <n v="176"/>
    <n v="748"/>
    <n v="533"/>
    <n v="318"/>
    <n v="5"/>
    <n v="15"/>
    <n v="25409"/>
    <n v="0.28299196988428171"/>
    <n v="170536"/>
    <n v="158537"/>
    <n v="11999"/>
    <n v="7.0360510390767933E-2"/>
    <n v="7905"/>
    <n v="2855"/>
    <n v="4172"/>
    <n v="3347"/>
    <n v="81449"/>
    <n v="76080"/>
    <n v="5369"/>
    <n v="6.5918550258443939E-2"/>
    <n v="89087"/>
    <n v="82457"/>
    <n v="6630"/>
    <n v="7.4421632785928366E-2"/>
    <n v="36234"/>
    <n v="359"/>
    <n v="28581"/>
    <n v="1063"/>
    <n v="313"/>
    <n v="456"/>
    <n v="5462"/>
    <n v="0.15074239664403599"/>
    <n v="0.84925760335596401"/>
    <n v="0.79869735607440528"/>
    <n v="36234"/>
    <n v="766"/>
    <n v="334"/>
    <n v="21706"/>
    <n v="5991"/>
    <n v="288"/>
    <n v="381"/>
    <n v="187"/>
    <n v="2062"/>
    <n v="2617"/>
    <n v="1902"/>
    <n v="2.362422034553182E-2"/>
    <n v="0.68631671910360437"/>
    <n v="36234"/>
    <n v="829"/>
    <n v="450"/>
    <n v="23415"/>
    <n v="6111"/>
    <n v="314"/>
    <n v="461"/>
    <n v="188"/>
    <n v="71"/>
    <n v="2479"/>
    <n v="1916"/>
    <n v="0.68866258210520503"/>
    <n v="0.74250703758900483"/>
    <n v="36234"/>
    <n v="14836"/>
    <n v="655"/>
    <n v="11711"/>
    <n v="1651"/>
    <n v="6216"/>
    <n v="196"/>
    <n v="762"/>
    <n v="207"/>
    <n v="0.40944968813821275"/>
    <n v="66488.897058011818"/>
    <n v="0.60203124137550368"/>
    <n v="36234"/>
    <n v="3722"/>
    <n v="223"/>
    <n v="19"/>
    <n v="811"/>
    <n v="27715"/>
    <n v="3357"/>
    <n v="300"/>
    <s v="-"/>
    <n v="87"/>
    <n v="36234"/>
    <n v="1.4357233537561407"/>
    <n v="0.38741074041742091"/>
    <n v="0.69651301372496255"/>
    <n v="0.14143478544006891"/>
    <n v="12272"/>
    <n v="0.33868742065463375"/>
    <n v="0.22116095081908127"/>
    <n v="11377"/>
    <n v="23962"/>
    <n v="1991"/>
    <n v="12169"/>
    <n v="1018"/>
    <n v="1505"/>
    <n v="0.33584478666445877"/>
    <n v="0.31398686316719104"/>
    <n v="0.66131257934536625"/>
    <n v="4.1535574322459572E-2"/>
    <n v="36234"/>
    <n v="1085"/>
    <n v="19909"/>
    <n v="20061"/>
    <n v="1270"/>
    <n v="235"/>
    <n v="385"/>
    <n v="1182"/>
    <n v="0.62507589556769882"/>
    <n v="26178"/>
    <n v="26178"/>
    <n v="0.99942732791203759"/>
    <n v="0.68324585529834214"/>
    <n v="1788601"/>
    <n v="73185975.717999995"/>
    <n v="1773674.1946103885"/>
    <m/>
    <m/>
    <n v="0"/>
    <n v="0"/>
    <m/>
    <n v="0"/>
    <n v="0"/>
    <m/>
    <m/>
    <n v="0"/>
    <n v="0"/>
    <m/>
    <n v="0"/>
    <n v="0"/>
    <m/>
    <m/>
    <n v="0"/>
    <n v="0"/>
    <m/>
    <n v="0"/>
    <n v="0"/>
    <m/>
    <m/>
    <n v="0"/>
    <n v="0"/>
    <m/>
    <n v="0"/>
    <m/>
    <m/>
    <n v="0"/>
    <m/>
    <n v="0"/>
    <m/>
    <m/>
    <m/>
    <n v="0"/>
    <n v="0"/>
    <m/>
    <n v="0"/>
    <n v="15"/>
    <n v="5"/>
    <n v="5"/>
    <n v="1.9089069598747757E-4"/>
    <n v="0.158"/>
    <n v="79"/>
    <n v="1175.6136055522957"/>
    <m/>
    <m/>
    <n v="0"/>
    <n v="0"/>
    <m/>
    <n v="0"/>
    <n v="10"/>
    <n v="10"/>
    <n v="3.8178139197495513E-4"/>
    <n v="0.155"/>
    <n v="155"/>
    <n v="1080.5123328139862"/>
    <n v="26193"/>
    <n v="26193"/>
    <n v="3.368818270562679E-2"/>
    <n v="7.6966556792521228E-4"/>
    <n v="0.998729608976061"/>
    <n v="0"/>
    <n v="0"/>
    <n v="0"/>
    <n v="6.6197056942472624E-4"/>
    <n v="0"/>
    <n v="6.0842045451429234E-4"/>
    <n v="0"/>
    <n v="1775930.3205487547"/>
    <n v="10.413814798920782"/>
    <n v="0"/>
    <n v="0"/>
    <n v="6.5107471461840953"/>
    <n v="0.15359220340573251"/>
    <n v="0.68538169999999998"/>
    <n v="248"/>
    <b v="0"/>
    <b v="0"/>
    <b v="0"/>
    <b v="0"/>
    <b v="0"/>
    <b v="0"/>
    <b v="1"/>
    <b v="0"/>
    <m/>
    <m/>
    <m/>
    <m/>
    <m/>
    <m/>
    <m/>
    <m/>
    <m/>
    <n v="0"/>
    <n v="0"/>
    <n v="0"/>
    <n v="0"/>
    <n v="0"/>
    <n v="0"/>
    <n v="0"/>
    <n v="0"/>
    <n v="0"/>
    <n v="0"/>
    <n v="0"/>
    <n v="620"/>
    <n v="1"/>
    <m/>
    <m/>
    <n v="14"/>
    <n v="49"/>
    <m/>
    <m/>
    <n v="100"/>
    <m/>
    <n v="21"/>
    <m/>
    <n v="67"/>
    <m/>
    <n v="18"/>
    <n v="2"/>
    <m/>
    <m/>
    <m/>
    <n v="63"/>
    <m/>
    <m/>
    <n v="2"/>
    <n v="127"/>
    <m/>
    <n v="71"/>
    <n v="1"/>
    <m/>
    <m/>
    <m/>
    <n v="30"/>
    <m/>
    <n v="11"/>
    <n v="3"/>
    <m/>
    <m/>
    <m/>
    <n v="59"/>
    <m/>
    <n v="2"/>
    <n v="6"/>
    <n v="179"/>
    <n v="70"/>
    <n v="2"/>
    <m/>
    <m/>
    <m/>
    <m/>
    <n v="39"/>
    <m/>
    <n v="12"/>
    <n v="4"/>
    <m/>
    <m/>
    <m/>
    <n v="50"/>
    <m/>
    <n v="33"/>
    <n v="7"/>
    <n v="164"/>
    <n v="74"/>
    <n v="1"/>
    <m/>
    <m/>
    <n v="1"/>
    <n v="54"/>
    <m/>
    <n v="12"/>
    <n v="12"/>
    <m/>
    <m/>
    <m/>
    <n v="21"/>
    <n v="12"/>
    <n v="38"/>
    <n v="1"/>
    <n v="101"/>
    <n v="2"/>
    <n v="23"/>
    <m/>
    <m/>
    <n v="24"/>
    <m/>
    <n v="1"/>
    <m/>
    <n v="31"/>
    <m/>
    <n v="1"/>
    <m/>
    <n v="20"/>
    <n v="21"/>
    <n v="0"/>
    <n v="0"/>
    <n v="14"/>
    <n v="242"/>
    <n v="0"/>
    <n v="73"/>
    <n v="15"/>
    <n v="671"/>
    <n v="0"/>
    <n v="261"/>
    <n v="4"/>
    <n v="0"/>
    <n v="24"/>
    <n v="1"/>
    <n v="0"/>
    <n v="222"/>
    <n v="0"/>
    <n v="73"/>
  </r>
  <r>
    <s v="MMR011"/>
    <s v="Mon"/>
    <s v="MMR011D001"/>
    <s v="Mawlamyine"/>
    <s v="MMR011005"/>
    <s v="Mudon"/>
    <n v="33"/>
    <n v="9"/>
    <x v="2"/>
    <n v="99835.109560927071"/>
    <n v="0.4765823644026746"/>
    <n v="0.27532151601419758"/>
    <n v="0.91752192573241276"/>
    <n v="0.1007084212995543"/>
    <n v="0.36499178981937602"/>
    <n v="0.43811227252588564"/>
    <n v="0.22886141636141635"/>
    <n v="6.3034188034188032E-2"/>
    <n v="0.47008547008547008"/>
    <n v="0.91030728530728533"/>
    <n v="0.73219373219373218"/>
    <n v="0.21785035545857676"/>
    <n v="1"/>
    <n v="99835.109560927071"/>
    <n v="190737"/>
    <n v="89976"/>
    <n v="100761"/>
    <n v="3.704619949717452E-3"/>
    <n v="89.296453985172832"/>
    <n v="729.91888607500005"/>
    <n v="261.31259738414485"/>
    <n v="0.22567218863328944"/>
    <n v="179517"/>
    <n v="82543"/>
    <n v="96974"/>
    <n v="11220"/>
    <n v="7433"/>
    <n v="3787"/>
    <n v="52514"/>
    <n v="24801"/>
    <n v="27713"/>
    <n v="89.492296034352108"/>
    <n v="138223"/>
    <n v="65175"/>
    <n v="73048"/>
    <n v="89.222155295148397"/>
    <n v="0.27532151601419758"/>
    <n v="53398"/>
    <n v="121882"/>
    <n v="15457"/>
    <n v="0.56493165520749566"/>
    <n v="82983.630880687895"/>
    <n v="0.43811227252588564"/>
    <n v="0.56188772747411431"/>
    <n v="12.681938268161009"/>
    <n v="137339"/>
    <n v="39954"/>
    <n v="81637"/>
    <n v="10784"/>
    <n v="2303"/>
    <n v="2661"/>
    <n v="39312"/>
    <n v="28478"/>
    <n v="10834"/>
    <n v="0.27559015059015057"/>
    <n v="179517"/>
    <n v="11220"/>
    <n v="6.2501044469326028E-2"/>
    <n v="2231"/>
    <n v="4593"/>
    <n v="6814"/>
    <n v="8059"/>
    <n v="6546"/>
    <n v="4403"/>
    <n v="2741"/>
    <n v="1818"/>
    <n v="2107"/>
    <n v="4.566468253968254"/>
    <n v="39312"/>
    <n v="4.8518772893772892"/>
    <n v="531"/>
    <n v="3870"/>
    <n v="7326"/>
    <n v="21710"/>
    <n v="5151"/>
    <n v="525"/>
    <n v="116"/>
    <n v="83"/>
    <n v="39312"/>
    <n v="36294"/>
    <n v="1140"/>
    <n v="987"/>
    <n v="655"/>
    <n v="123"/>
    <n v="113"/>
    <n v="39312"/>
    <n v="8910"/>
    <n v="46"/>
    <n v="41"/>
    <n v="30180"/>
    <n v="110"/>
    <n v="25"/>
    <n v="40897.289682539682"/>
    <n v="0.76770451770451775"/>
    <n v="2.7981277981277983E-3"/>
    <n v="0.22886141636141635"/>
    <n v="0.77113858363858367"/>
    <n v="39312"/>
    <n v="4244"/>
    <n v="6135"/>
    <n v="23"/>
    <n v="20319"/>
    <n v="104"/>
    <n v="8330"/>
    <n v="157"/>
    <n v="0.78146621896621893"/>
    <n v="0.21853378103378107"/>
    <n v="39312"/>
    <n v="2402"/>
    <n v="76"/>
    <n v="33403"/>
    <n v="0.84968966218966224"/>
    <n v="3009"/>
    <n v="422"/>
    <n v="6.3034188034188032E-2"/>
    <n v="7.6541514041514047E-2"/>
    <n v="0.49483618233618237"/>
    <n v="128616"/>
    <n v="118008"/>
    <n v="10608"/>
    <n v="0.91752192573241276"/>
    <n v="56958"/>
    <n v="52867"/>
    <n v="4091"/>
    <n v="0.92817514659924849"/>
    <n v="71658"/>
    <n v="65141"/>
    <n v="6517"/>
    <n v="0.9090541181724302"/>
    <n v="36991"/>
    <n v="35346"/>
    <n v="1645"/>
    <n v="0.95552972344624365"/>
    <n v="91625"/>
    <n v="82662"/>
    <n v="8963"/>
    <n v="0.90217735334242832"/>
    <n v="75073"/>
    <n v="29837"/>
    <n v="40143"/>
    <n v="5093"/>
    <n v="6.7840635115154577E-2"/>
    <n v="0.53471953964807584"/>
    <n v="5.8584331435303358"/>
    <n v="36040"/>
    <n v="14222"/>
    <n v="0.39461709211986684"/>
    <n v="19145"/>
    <n v="0.53121531631520535"/>
    <n v="2673"/>
    <n v="7.4167591564927859E-2"/>
    <n v="39033"/>
    <n v="15615"/>
    <n v="20998"/>
    <n v="6.1998821510004354E-2"/>
    <n v="0.53795506366407908"/>
    <n v="2420"/>
    <n v="106575"/>
    <n v="10733"/>
    <n v="56943"/>
    <n v="21825"/>
    <n v="8216"/>
    <n v="264"/>
    <n v="7388"/>
    <n v="295"/>
    <n v="98"/>
    <n v="813"/>
    <n v="10733"/>
    <n v="95842"/>
    <n v="38899"/>
    <n v="67676"/>
    <n v="17074"/>
    <n v="0.1007084212995543"/>
    <n v="0.89929157870044574"/>
    <n v="0.36499178981937602"/>
    <n v="0.16020642739854563"/>
    <n v="0.63214168425991091"/>
    <n v="47831"/>
    <n v="4284"/>
    <n v="24542"/>
    <n v="11197"/>
    <n v="4319"/>
    <n v="208"/>
    <n v="2609"/>
    <n v="87"/>
    <n v="62"/>
    <n v="523"/>
    <n v="8.9565344650958584E-2"/>
    <n v="0.91043465534904144"/>
    <n v="0.39733645543685059"/>
    <n v="0.1632414124730823"/>
    <n v="58744"/>
    <n v="6449"/>
    <n v="32401"/>
    <n v="10628"/>
    <n v="3897"/>
    <n v="56"/>
    <n v="4779"/>
    <n v="208"/>
    <n v="36"/>
    <n v="290"/>
    <n v="0.10978142448590494"/>
    <n v="0.89021857551409511"/>
    <n v="0.33865586272640608"/>
    <n v="156277"/>
    <n v="4457"/>
    <n v="33360"/>
    <n v="6134"/>
    <n v="26272"/>
    <n v="7414"/>
    <n v="7229"/>
    <n v="1650"/>
    <n v="18931"/>
    <n v="33301"/>
    <n v="9124"/>
    <n v="1833"/>
    <n v="6572"/>
    <n v="0.26053098024661336"/>
    <n v="4.7441402125712677E-2"/>
    <n v="21.078635014836795"/>
    <n v="0.28814239685024473"/>
    <n v="72436"/>
    <n v="1781"/>
    <n v="22209"/>
    <n v="4432"/>
    <n v="15820"/>
    <n v="3521"/>
    <n v="4246"/>
    <n v="974"/>
    <n v="8619"/>
    <n v="1032"/>
    <n v="3973"/>
    <n v="992"/>
    <n v="4837"/>
    <n v="0.71799933734607102"/>
    <n v="83841"/>
    <n v="2676"/>
    <n v="11151"/>
    <n v="1702"/>
    <n v="10452"/>
    <n v="3893"/>
    <n v="2983"/>
    <n v="676"/>
    <n v="10312"/>
    <n v="32269"/>
    <n v="5151"/>
    <n v="841"/>
    <n v="1735"/>
    <n v="0.39189656611920182"/>
    <n v="156277"/>
    <n v="117900"/>
    <n v="76"/>
    <n v="291"/>
    <n v="1637"/>
    <n v="1886"/>
    <n v="412"/>
    <n v="10"/>
    <n v="20"/>
    <n v="34045"/>
    <n v="0.21785035545857676"/>
    <n v="0.78214964454142322"/>
    <n v="44282"/>
    <n v="33473"/>
    <n v="16"/>
    <n v="107"/>
    <n v="723"/>
    <n v="779"/>
    <n v="73"/>
    <n v="5"/>
    <n v="3"/>
    <n v="9103"/>
    <n v="0.20556885416196197"/>
    <n v="111995"/>
    <n v="84427"/>
    <n v="60"/>
    <n v="184"/>
    <n v="914"/>
    <n v="1107"/>
    <n v="339"/>
    <n v="5"/>
    <n v="17"/>
    <n v="24942"/>
    <n v="0.2227063708201259"/>
    <n v="190737"/>
    <n v="183767"/>
    <n v="6970"/>
    <n v="3.6542464230851904E-2"/>
    <n v="3326"/>
    <n v="1943"/>
    <n v="2747"/>
    <n v="2188"/>
    <n v="89976"/>
    <n v="86694"/>
    <n v="3282"/>
    <n v="3.6476393704987994E-2"/>
    <n v="100761"/>
    <n v="97073"/>
    <n v="3688"/>
    <n v="3.6601462867577733E-2"/>
    <n v="39312"/>
    <n v="422"/>
    <n v="35364"/>
    <n v="829"/>
    <n v="101"/>
    <n v="172"/>
    <n v="2424"/>
    <n v="6.1660561660561664E-2"/>
    <n v="0.93833943833943834"/>
    <n v="0.91030728530728533"/>
    <n v="39312"/>
    <n v="305"/>
    <n v="248"/>
    <n v="24271"/>
    <n v="7227"/>
    <n v="1881"/>
    <n v="76"/>
    <n v="14"/>
    <n v="3960"/>
    <n v="9"/>
    <n v="1321"/>
    <n v="5.013736263736264E-2"/>
    <n v="0.73219373219373218"/>
    <n v="39312"/>
    <n v="1142"/>
    <n v="384"/>
    <n v="26615"/>
    <n v="7542"/>
    <n v="2087"/>
    <n v="111"/>
    <n v="16"/>
    <n v="62"/>
    <n v="1"/>
    <n v="1352"/>
    <n v="0.71782153032153029"/>
    <n v="0.82125050875050876"/>
    <n v="39312"/>
    <n v="18480"/>
    <n v="469"/>
    <n v="10709"/>
    <n v="3562"/>
    <n v="5282"/>
    <n v="61"/>
    <n v="700"/>
    <n v="49"/>
    <n v="0.47008547008547008"/>
    <n v="84388.333333333328"/>
    <n v="0.62225274725274726"/>
    <n v="39312"/>
    <n v="6318"/>
    <n v="160"/>
    <n v="85"/>
    <n v="497"/>
    <n v="29741"/>
    <n v="2278"/>
    <n v="166"/>
    <n v="1"/>
    <n v="66"/>
    <n v="39312"/>
    <n v="1.6094576719576719"/>
    <n v="0.43429062202851509"/>
    <n v="0.62132730634888023"/>
    <n v="0.12616748363615016"/>
    <n v="10405"/>
    <n v="0.2646774521774522"/>
    <n v="0.18751464254176503"/>
    <n v="14838"/>
    <n v="28907"/>
    <n v="1705"/>
    <n v="16245"/>
    <n v="971"/>
    <n v="605"/>
    <n v="0.41323260073260071"/>
    <n v="0.37744200244200243"/>
    <n v="0.7353225478225478"/>
    <n v="2.4699837199837201E-2"/>
    <n v="39312"/>
    <n v="1343"/>
    <n v="23185"/>
    <n v="27499"/>
    <n v="2312"/>
    <n v="282"/>
    <n v="517"/>
    <n v="3193"/>
    <n v="0.69589438339438336"/>
    <n v="78186"/>
    <n v="78186"/>
    <n v="0.99965478884584402"/>
    <n v="0.69119701736883843"/>
    <n v="5404193"/>
    <n v="221128769.17399999"/>
    <n v="5297444.059126283"/>
    <m/>
    <m/>
    <n v="0"/>
    <n v="0"/>
    <m/>
    <n v="0"/>
    <n v="0"/>
    <n v="13"/>
    <n v="13"/>
    <n v="1.6621277792694308E-4"/>
    <n v="8.2307692307692304E-2"/>
    <n v="107"/>
    <n v="4378.2259999999997"/>
    <n v="1062.7061370672386"/>
    <m/>
    <m/>
    <n v="0"/>
    <n v="0"/>
    <m/>
    <n v="0"/>
    <n v="0"/>
    <m/>
    <m/>
    <n v="0"/>
    <n v="0"/>
    <m/>
    <n v="0"/>
    <m/>
    <m/>
    <n v="0"/>
    <m/>
    <n v="0"/>
    <m/>
    <m/>
    <m/>
    <n v="0"/>
    <n v="0"/>
    <m/>
    <n v="0"/>
    <n v="14"/>
    <m/>
    <m/>
    <n v="0"/>
    <n v="0"/>
    <m/>
    <n v="0"/>
    <m/>
    <m/>
    <n v="0"/>
    <n v="0"/>
    <m/>
    <n v="0"/>
    <n v="14"/>
    <n v="14"/>
    <n v="1.7899837622901564E-4"/>
    <n v="0.10285714285714287"/>
    <n v="144"/>
    <n v="1512.7172659395806"/>
    <n v="78213"/>
    <n v="78213"/>
    <n v="0.1005938164377959"/>
    <n v="2.2982420136729137E-3"/>
    <n v="0.99951407284227978"/>
    <n v="0"/>
    <n v="0"/>
    <n v="0"/>
    <n v="0"/>
    <n v="0"/>
    <n v="2.8541730288464477E-4"/>
    <n v="0"/>
    <n v="5300019.48252929"/>
    <n v="27.787054858413889"/>
    <n v="0"/>
    <n v="0"/>
    <n v="2.4386866633424109"/>
    <n v="0.41005677975432142"/>
    <n v="1.7197610000000001"/>
    <n v="270"/>
    <b v="0"/>
    <b v="0"/>
    <b v="0"/>
    <b v="1"/>
    <b v="0"/>
    <b v="0"/>
    <b v="0"/>
    <b v="0"/>
    <m/>
    <m/>
    <m/>
    <m/>
    <m/>
    <m/>
    <m/>
    <m/>
    <m/>
    <n v="0"/>
    <n v="0"/>
    <n v="0"/>
    <n v="0"/>
    <n v="0"/>
    <n v="0"/>
    <n v="0"/>
    <n v="0"/>
    <n v="0"/>
    <n v="0"/>
    <n v="0"/>
    <n v="620"/>
    <n v="1"/>
    <m/>
    <m/>
    <m/>
    <n v="19"/>
    <m/>
    <m/>
    <n v="135"/>
    <m/>
    <n v="2"/>
    <m/>
    <n v="22"/>
    <n v="2"/>
    <n v="12"/>
    <n v="1"/>
    <m/>
    <m/>
    <m/>
    <n v="23"/>
    <m/>
    <m/>
    <n v="1"/>
    <n v="178"/>
    <m/>
    <n v="4"/>
    <m/>
    <m/>
    <m/>
    <m/>
    <n v="1"/>
    <m/>
    <n v="3"/>
    <n v="1"/>
    <m/>
    <m/>
    <m/>
    <n v="5"/>
    <m/>
    <n v="2"/>
    <n v="5"/>
    <n v="220"/>
    <n v="3"/>
    <m/>
    <m/>
    <m/>
    <m/>
    <m/>
    <n v="3"/>
    <m/>
    <n v="6"/>
    <n v="1"/>
    <m/>
    <m/>
    <m/>
    <n v="5"/>
    <m/>
    <n v="35"/>
    <n v="5"/>
    <n v="181"/>
    <n v="5"/>
    <m/>
    <m/>
    <m/>
    <n v="1"/>
    <n v="5"/>
    <m/>
    <n v="8"/>
    <m/>
    <m/>
    <m/>
    <m/>
    <n v="8"/>
    <m/>
    <n v="41"/>
    <m/>
    <n v="64"/>
    <n v="1"/>
    <n v="4"/>
    <m/>
    <m/>
    <m/>
    <m/>
    <n v="1"/>
    <m/>
    <n v="4"/>
    <m/>
    <m/>
    <m/>
    <n v="5"/>
    <n v="3"/>
    <n v="0"/>
    <n v="0"/>
    <n v="0"/>
    <n v="60"/>
    <n v="0"/>
    <n v="78"/>
    <n v="11"/>
    <n v="778"/>
    <n v="0"/>
    <n v="19"/>
    <n v="0"/>
    <n v="0"/>
    <n v="0"/>
    <n v="1"/>
    <n v="0"/>
    <n v="35"/>
    <n v="2"/>
    <n v="34"/>
  </r>
  <r>
    <s v="MMR011"/>
    <s v="Mon"/>
    <s v="MMR011D001"/>
    <s v="Mawlamyine"/>
    <s v="MMR011006"/>
    <s v="Ye"/>
    <n v="30"/>
    <n v="14"/>
    <x v="7"/>
    <n v="140042.65631247163"/>
    <n v="0.46877880499320379"/>
    <n v="0.19682578217461233"/>
    <n v="0.79407613056644"/>
    <n v="0.26532076245132197"/>
    <n v="0.31590197054431529"/>
    <n v="0.51270024490493904"/>
    <n v="0.53790600209549466"/>
    <n v="0.17968866936087413"/>
    <n v="3.9440203562340966E-2"/>
    <n v="0.73078506211644967"/>
    <n v="0.75768971710821731"/>
    <n v="0.29501111503344052"/>
    <n v="1"/>
    <n v="140042.65631247163"/>
    <n v="263624"/>
    <n v="128883"/>
    <n v="134741"/>
    <n v="5.1202793879756604E-3"/>
    <n v="95.652399789225257"/>
    <n v="2719.3796475099998"/>
    <n v="96.942698030923097"/>
    <n v="8.372068953297962E-2"/>
    <n v="252444"/>
    <n v="119951"/>
    <n v="132493"/>
    <n v="11180"/>
    <n v="8932"/>
    <n v="2248"/>
    <n v="51888"/>
    <n v="24903"/>
    <n v="26985"/>
    <n v="92.284602556976097"/>
    <n v="211736"/>
    <n v="103980"/>
    <n v="107756"/>
    <n v="96.495786777534434"/>
    <n v="0.19682578217461233"/>
    <n v="83948"/>
    <n v="163737"/>
    <n v="15939"/>
    <n v="0.61004537764830191"/>
    <n v="102801.39736284406"/>
    <n v="0.51270024490493904"/>
    <n v="0.48729975509506096"/>
    <n v="9.7345132743362832"/>
    <n v="179676"/>
    <n v="45221"/>
    <n v="114621"/>
    <n v="13106"/>
    <n v="3856"/>
    <n v="2872"/>
    <n v="53448"/>
    <n v="40599"/>
    <n v="12849"/>
    <n v="0.24040188594521777"/>
    <n v="252444"/>
    <n v="11180"/>
    <n v="4.4287049801144014E-2"/>
    <n v="2105"/>
    <n v="5522"/>
    <n v="9427"/>
    <n v="11026"/>
    <n v="9210"/>
    <n v="6400"/>
    <n v="3984"/>
    <n v="2664"/>
    <n v="3110"/>
    <n v="4.723170184104176"/>
    <n v="53448"/>
    <n v="4.9323454572668766"/>
    <n v="992"/>
    <n v="2927"/>
    <n v="5314"/>
    <n v="31146"/>
    <n v="11144"/>
    <n v="1227"/>
    <n v="483"/>
    <n v="215"/>
    <n v="53448"/>
    <n v="45686"/>
    <n v="4253"/>
    <n v="1901"/>
    <n v="1073"/>
    <n v="189"/>
    <n v="346"/>
    <n v="53448"/>
    <n v="28642"/>
    <n v="80"/>
    <n v="28"/>
    <n v="24213"/>
    <n v="234"/>
    <n v="251"/>
    <n v="135658.89402784014"/>
    <n v="0.45301975752132917"/>
    <n v="4.3780871127076784E-3"/>
    <n v="0.53790600209549466"/>
    <n v="0.46209399790450534"/>
    <n v="53448"/>
    <n v="5081"/>
    <n v="14783"/>
    <n v="89"/>
    <n v="25957"/>
    <n v="160"/>
    <n v="6828"/>
    <n v="550"/>
    <n v="0.85896572369405777"/>
    <n v="0.14103427630594223"/>
    <n v="53448"/>
    <n v="9354"/>
    <n v="250"/>
    <n v="39117"/>
    <n v="0.73187022900763354"/>
    <n v="4107"/>
    <n v="620"/>
    <n v="0.17968866936087413"/>
    <n v="7.6841041760215542E-2"/>
    <n v="0.30156413710522378"/>
    <n v="170733"/>
    <n v="135575"/>
    <n v="35158"/>
    <n v="0.79407613056644"/>
    <n v="78696"/>
    <n v="66072"/>
    <n v="12624"/>
    <n v="0.83958523940225693"/>
    <n v="92037"/>
    <n v="69503"/>
    <n v="22534"/>
    <n v="0.75516368417049662"/>
    <n v="35366"/>
    <n v="30978"/>
    <n v="4388"/>
    <n v="0.87592603065090768"/>
    <n v="135367"/>
    <n v="104597"/>
    <n v="30770"/>
    <n v="0.77269201504059337"/>
    <n v="114050"/>
    <n v="48177"/>
    <n v="53397"/>
    <n v="12476"/>
    <n v="0.10939061814993424"/>
    <n v="0.46818939061814996"/>
    <n v="3.861574222507214"/>
    <n v="54982"/>
    <n v="23166"/>
    <n v="0.42133789240114949"/>
    <n v="25381"/>
    <n v="0.46162380415408677"/>
    <n v="6435"/>
    <n v="0.11703830344476374"/>
    <n v="59068"/>
    <n v="25011"/>
    <n v="28016"/>
    <n v="0.10227195774361753"/>
    <n v="0.47430080585088374"/>
    <n v="6041"/>
    <n v="136612"/>
    <n v="36246"/>
    <n v="57210"/>
    <n v="23796"/>
    <n v="9102"/>
    <n v="188"/>
    <n v="5219"/>
    <n v="128"/>
    <n v="53"/>
    <n v="4670"/>
    <n v="36246"/>
    <n v="100366"/>
    <n v="43156"/>
    <n v="93456"/>
    <n v="19360"/>
    <n v="0.26532076245132197"/>
    <n v="0.73467923754867803"/>
    <n v="0.31590197054431529"/>
    <n v="0.14171522267443562"/>
    <n v="0.52529060404649663"/>
    <n v="64642"/>
    <n v="14511"/>
    <n v="26291"/>
    <n v="12855"/>
    <n v="4767"/>
    <n v="141"/>
    <n v="1965"/>
    <n v="66"/>
    <n v="38"/>
    <n v="4008"/>
    <n v="0.22448253457504408"/>
    <n v="0.77551746542495592"/>
    <n v="0.36880047028247886"/>
    <n v="0.16993595495188887"/>
    <n v="71970"/>
    <n v="21735"/>
    <n v="30919"/>
    <n v="10941"/>
    <n v="4335"/>
    <n v="47"/>
    <n v="3254"/>
    <n v="62"/>
    <n v="15"/>
    <n v="662"/>
    <n v="0.3020008336807003"/>
    <n v="0.6979991663192997"/>
    <n v="0.26838960678060303"/>
    <n v="209626"/>
    <n v="4632"/>
    <n v="31638"/>
    <n v="4069"/>
    <n v="45648"/>
    <n v="10185"/>
    <n v="7865"/>
    <n v="2777"/>
    <n v="29780"/>
    <n v="50356"/>
    <n v="11454"/>
    <n v="2321"/>
    <n v="8901"/>
    <n v="0.28880482382910516"/>
    <n v="4.8586530296814326E-2"/>
    <n v="20.581836033382427"/>
    <n v="0.28135121472824004"/>
    <n v="101274"/>
    <n v="3046"/>
    <n v="23827"/>
    <n v="3225"/>
    <n v="30644"/>
    <n v="5091"/>
    <n v="5325"/>
    <n v="1805"/>
    <n v="14020"/>
    <n v="1514"/>
    <n v="4891"/>
    <n v="1262"/>
    <n v="6624"/>
    <n v="0.70262851274759563"/>
    <n v="108352"/>
    <n v="1586"/>
    <n v="7811"/>
    <n v="844"/>
    <n v="15004"/>
    <n v="5094"/>
    <n v="2540"/>
    <n v="972"/>
    <n v="15760"/>
    <n v="48842"/>
    <n v="6563"/>
    <n v="1059"/>
    <n v="2277"/>
    <n v="0.30344617542823388"/>
    <n v="209626"/>
    <n v="142891"/>
    <n v="90"/>
    <n v="419"/>
    <n v="2425"/>
    <n v="1277"/>
    <n v="639"/>
    <n v="10"/>
    <n v="33"/>
    <n v="61842"/>
    <n v="0.29501111503344052"/>
    <n v="0.70498888496655954"/>
    <n v="42671"/>
    <n v="32036"/>
    <n v="18"/>
    <n v="88"/>
    <n v="576"/>
    <n v="293"/>
    <n v="152"/>
    <n v="4"/>
    <n v="5"/>
    <n v="9499"/>
    <n v="0.22261020365119166"/>
    <n v="166955"/>
    <n v="110855"/>
    <n v="72"/>
    <n v="331"/>
    <n v="1849"/>
    <n v="984"/>
    <n v="487"/>
    <n v="6"/>
    <n v="28"/>
    <n v="52343"/>
    <n v="0.31351561798089306"/>
    <n v="263624"/>
    <n v="244031"/>
    <n v="19593"/>
    <n v="7.4321761296391828E-2"/>
    <n v="12317"/>
    <n v="5051"/>
    <n v="7724"/>
    <n v="5354"/>
    <n v="128883"/>
    <n v="119850"/>
    <n v="9033"/>
    <n v="7.0086822932427087E-2"/>
    <n v="134741"/>
    <n v="124181"/>
    <n v="10560"/>
    <n v="7.8372581471118669E-2"/>
    <n v="53448"/>
    <n v="860"/>
    <n v="38199"/>
    <n v="2842"/>
    <n v="613"/>
    <n v="395"/>
    <n v="10539"/>
    <n v="0.19718230803771891"/>
    <n v="0.80281769196228114"/>
    <n v="0.73078506211644967"/>
    <n v="53448"/>
    <n v="11427"/>
    <n v="945"/>
    <n v="26856"/>
    <n v="6249"/>
    <n v="120"/>
    <n v="1117"/>
    <n v="2082"/>
    <n v="1269"/>
    <n v="1178"/>
    <n v="2205"/>
    <n v="6.2097739859302496E-2"/>
    <n v="0.75768971710821731"/>
    <n v="53448"/>
    <n v="11900"/>
    <n v="765"/>
    <n v="26987"/>
    <n v="6348"/>
    <n v="142"/>
    <n v="1440"/>
    <n v="2153"/>
    <n v="39"/>
    <n v="1451"/>
    <n v="2223"/>
    <n v="0.78289178266726533"/>
    <n v="0.74423738961233354"/>
    <n v="53448"/>
    <n v="2108"/>
    <n v="1448"/>
    <n v="14571"/>
    <n v="2290"/>
    <n v="30793"/>
    <n v="492"/>
    <n v="1162"/>
    <n v="584"/>
    <n v="3.9440203562340966E-2"/>
    <n v="9956.4427480916038"/>
    <n v="0.63731103128274214"/>
    <n v="53448"/>
    <n v="385"/>
    <n v="495"/>
    <n v="57"/>
    <n v="1056"/>
    <n v="41556"/>
    <n v="9420"/>
    <n v="354"/>
    <n v="0"/>
    <n v="125"/>
    <n v="53448"/>
    <n v="1.2536296961532705"/>
    <n v="0.33827520289712892"/>
    <n v="0.79768372037490298"/>
    <n v="0.16197863301490376"/>
    <n v="20539"/>
    <n v="0.38428004789702142"/>
    <n v="0.37014543423020779"/>
    <n v="14593"/>
    <n v="32909"/>
    <n v="2152"/>
    <n v="15150"/>
    <n v="1087"/>
    <n v="1113"/>
    <n v="0.28345307588684326"/>
    <n v="0.27303173177668016"/>
    <n v="0.61571995210297858"/>
    <n v="2.0823978446340367E-2"/>
    <n v="53448"/>
    <n v="989"/>
    <n v="27981"/>
    <n v="14188"/>
    <n v="1280"/>
    <n v="316"/>
    <n v="1087"/>
    <n v="2422"/>
    <n v="0.58630818739709623"/>
    <n v="68509"/>
    <n v="68509"/>
    <n v="0.99908125765618616"/>
    <n v="0.60622443766512424"/>
    <n v="4153183"/>
    <n v="169939941.99399999"/>
    <n v="4641784.9109390741"/>
    <m/>
    <m/>
    <n v="0"/>
    <n v="0"/>
    <m/>
    <n v="0"/>
    <n v="0"/>
    <n v="59"/>
    <n v="59"/>
    <n v="8.6040949658752839E-4"/>
    <n v="5.9830508474576272E-2"/>
    <n v="353"/>
    <n v="14444.054"/>
    <n v="4823.0509297666986"/>
    <m/>
    <m/>
    <n v="0"/>
    <n v="0"/>
    <m/>
    <n v="0"/>
    <n v="0"/>
    <m/>
    <m/>
    <n v="0"/>
    <n v="0"/>
    <m/>
    <n v="0"/>
    <m/>
    <m/>
    <n v="0"/>
    <m/>
    <n v="0"/>
    <m/>
    <m/>
    <m/>
    <n v="0"/>
    <n v="0"/>
    <m/>
    <n v="0"/>
    <n v="4"/>
    <n v="1"/>
    <n v="1"/>
    <n v="1.4583211806568279E-5"/>
    <n v="0.13"/>
    <n v="13"/>
    <n v="235.12272111045911"/>
    <m/>
    <m/>
    <n v="0"/>
    <n v="0"/>
    <m/>
    <n v="0"/>
    <n v="3"/>
    <n v="3"/>
    <n v="4.3749635419704833E-5"/>
    <n v="0.11"/>
    <n v="33"/>
    <n v="324.15369984419578"/>
    <n v="68572"/>
    <n v="68572"/>
    <n v="8.8194023765519033E-2"/>
    <n v="2.0149470211036405E-3"/>
    <n v="0.99884180467912265"/>
    <n v="0"/>
    <n v="0"/>
    <n v="0"/>
    <n v="5.0594848227796213E-5"/>
    <n v="0"/>
    <n v="6.9752966317495306E-5"/>
    <n v="0"/>
    <n v="4647167.2382897958"/>
    <n v="17.628012769284268"/>
    <n v="0"/>
    <n v="0"/>
    <n v="3.8444846292947559"/>
    <n v="0.26011288805268107"/>
    <n v="-0.88052680000000005"/>
    <n v="178"/>
    <b v="0"/>
    <b v="0"/>
    <b v="0"/>
    <b v="0"/>
    <b v="0"/>
    <b v="0"/>
    <b v="1"/>
    <b v="1"/>
    <n v="0"/>
    <m/>
    <n v="1"/>
    <m/>
    <n v="1"/>
    <n v="0"/>
    <m/>
    <m/>
    <m/>
    <n v="4.1322314049586778E-3"/>
    <n v="0"/>
    <n v="0"/>
    <n v="0"/>
    <n v="0"/>
    <n v="0"/>
    <n v="0"/>
    <n v="0"/>
    <n v="0"/>
    <n v="0"/>
    <n v="0"/>
    <n v="620"/>
    <n v="1"/>
    <m/>
    <m/>
    <m/>
    <n v="37"/>
    <m/>
    <m/>
    <n v="124"/>
    <m/>
    <n v="3"/>
    <m/>
    <n v="101"/>
    <n v="1"/>
    <n v="49"/>
    <n v="9"/>
    <m/>
    <m/>
    <n v="11"/>
    <n v="103"/>
    <m/>
    <m/>
    <n v="8"/>
    <n v="205"/>
    <m/>
    <n v="21"/>
    <n v="4"/>
    <m/>
    <m/>
    <m/>
    <n v="28"/>
    <n v="1"/>
    <n v="57"/>
    <n v="13"/>
    <m/>
    <m/>
    <n v="12"/>
    <n v="68"/>
    <m/>
    <n v="2"/>
    <n v="13"/>
    <n v="239"/>
    <n v="14"/>
    <n v="4"/>
    <m/>
    <m/>
    <n v="3"/>
    <m/>
    <n v="85"/>
    <m/>
    <n v="83"/>
    <n v="13"/>
    <m/>
    <m/>
    <n v="16"/>
    <n v="57"/>
    <m/>
    <n v="38"/>
    <n v="13"/>
    <n v="243"/>
    <n v="22"/>
    <n v="4"/>
    <m/>
    <m/>
    <n v="2"/>
    <n v="88"/>
    <m/>
    <n v="110"/>
    <n v="1"/>
    <m/>
    <m/>
    <m/>
    <n v="59"/>
    <m/>
    <n v="41"/>
    <n v="4"/>
    <n v="152"/>
    <n v="9"/>
    <n v="2"/>
    <m/>
    <m/>
    <m/>
    <m/>
    <n v="1"/>
    <m/>
    <n v="82"/>
    <m/>
    <n v="1"/>
    <m/>
    <n v="54"/>
    <n v="36"/>
    <n v="0"/>
    <n v="0"/>
    <n v="39"/>
    <n v="324"/>
    <n v="0"/>
    <n v="81"/>
    <n v="34"/>
    <n v="963"/>
    <n v="0"/>
    <n v="71"/>
    <n v="12"/>
    <n v="0"/>
    <n v="0"/>
    <n v="5"/>
    <n v="0"/>
    <n v="385"/>
    <n v="2"/>
    <n v="353"/>
  </r>
  <r>
    <s v="MMR011"/>
    <s v="Mon"/>
    <s v="MMR011D002"/>
    <s v="Thaton"/>
    <s v="MMR011007"/>
    <s v="Thaton"/>
    <n v="46"/>
    <n v="8"/>
    <x v="2"/>
    <n v="119579.66776526155"/>
    <n v="0.49778809536399105"/>
    <n v="0.23118695034984418"/>
    <n v="0.85796206733679692"/>
    <n v="0.17768625920605793"/>
    <n v="0.32335577937012711"/>
    <n v="0.54962460074941577"/>
    <n v="0.40278353077624057"/>
    <n v="0.223469472288957"/>
    <n v="0.41367740866539643"/>
    <n v="0.74910943583795875"/>
    <n v="0.68382901168088805"/>
    <n v="0.36077262810620975"/>
    <n v="1"/>
    <n v="119579.66776526155"/>
    <n v="238106"/>
    <n v="116394"/>
    <n v="121712"/>
    <n v="4.6246519435003356E-3"/>
    <n v="95.63066912054687"/>
    <n v="1235.75730101"/>
    <n v="192.68022920470952"/>
    <n v="0.1664005848408017"/>
    <n v="228090"/>
    <n v="108377"/>
    <n v="119713"/>
    <n v="10016"/>
    <n v="8017"/>
    <n v="1999"/>
    <n v="55047"/>
    <n v="26585"/>
    <n v="28462"/>
    <n v="93.405242077155506"/>
    <n v="183059"/>
    <n v="89809"/>
    <n v="93250"/>
    <n v="96.309919571045583"/>
    <n v="0.23118695034984418"/>
    <n v="79501"/>
    <n v="144646"/>
    <n v="13959"/>
    <n v="0.64612917052666508"/>
    <n v="84258.76772257789"/>
    <n v="0.54962460074941577"/>
    <n v="0.45037539925058423"/>
    <n v="9.6504569777249287"/>
    <n v="158605"/>
    <n v="47470"/>
    <n v="91238"/>
    <n v="12861"/>
    <n v="3579"/>
    <n v="3457"/>
    <n v="48284"/>
    <n v="33596"/>
    <n v="14688"/>
    <n v="0.30420014911772014"/>
    <n v="228090"/>
    <n v="10016"/>
    <n v="4.3912490683502128E-2"/>
    <n v="2374"/>
    <n v="5110"/>
    <n v="7756"/>
    <n v="9421"/>
    <n v="8276"/>
    <n v="6263"/>
    <n v="3909"/>
    <n v="2548"/>
    <n v="2627"/>
    <n v="4.7239251097672108"/>
    <n v="48284"/>
    <n v="4.9313644271394255"/>
    <n v="1339"/>
    <n v="3117"/>
    <n v="4420"/>
    <n v="26819"/>
    <n v="10768"/>
    <n v="1172"/>
    <n v="462"/>
    <n v="187"/>
    <n v="48284"/>
    <n v="43743"/>
    <n v="1396"/>
    <n v="1064"/>
    <n v="1812"/>
    <n v="154"/>
    <n v="115"/>
    <n v="48284"/>
    <n v="19378"/>
    <n v="36"/>
    <n v="34"/>
    <n v="26295"/>
    <n v="437"/>
    <n v="2104"/>
    <n v="91710.282081020632"/>
    <n v="0.54459034048546107"/>
    <n v="9.0506171816750886E-3"/>
    <n v="0.40278353077624057"/>
    <n v="0.59721646922375937"/>
    <n v="48284"/>
    <n v="8021"/>
    <n v="11661"/>
    <n v="47"/>
    <n v="20140"/>
    <n v="155"/>
    <n v="6580"/>
    <n v="1680"/>
    <n v="0.82571866456797283"/>
    <n v="0.17428133543202717"/>
    <n v="48284"/>
    <n v="10584"/>
    <n v="206"/>
    <n v="32976"/>
    <n v="0.68295915831331289"/>
    <n v="4146"/>
    <n v="372"/>
    <n v="0.223469472288957"/>
    <n v="8.5866953856349931E-2"/>
    <n v="0.38574890232789327"/>
    <n v="150319"/>
    <n v="128968"/>
    <n v="21351"/>
    <n v="0.85796206733679692"/>
    <n v="69103"/>
    <n v="61440"/>
    <n v="7663"/>
    <n v="0.88910756407102443"/>
    <n v="81216"/>
    <n v="67528"/>
    <n v="13688"/>
    <n v="0.831461780929866"/>
    <n v="37248"/>
    <n v="34420"/>
    <n v="2828"/>
    <n v="0.9240764604810997"/>
    <n v="113071"/>
    <n v="94548"/>
    <n v="18523"/>
    <n v="0.83618257554987574"/>
    <n v="103931"/>
    <n v="43470"/>
    <n v="49874"/>
    <n v="10587"/>
    <n v="0.10186566087115489"/>
    <n v="0.47987607162444312"/>
    <n v="4.1059790308869371"/>
    <n v="51431"/>
    <n v="21157"/>
    <n v="0.41136668546207539"/>
    <n v="24715"/>
    <n v="0.48054675195893526"/>
    <n v="5559"/>
    <n v="0.10808656257898933"/>
    <n v="52500"/>
    <n v="22313"/>
    <n v="25159"/>
    <n v="9.5771428571428577E-2"/>
    <n v="0.4792190476190476"/>
    <n v="5028"/>
    <n v="120437"/>
    <n v="21400"/>
    <n v="60093"/>
    <n v="18644"/>
    <n v="10727"/>
    <n v="377"/>
    <n v="7959"/>
    <n v="234"/>
    <n v="172"/>
    <n v="831"/>
    <n v="21400"/>
    <n v="99037"/>
    <n v="38944"/>
    <n v="81493"/>
    <n v="20300"/>
    <n v="0.17768625920605793"/>
    <n v="0.82231374079394204"/>
    <n v="0.32335577937012711"/>
    <n v="0.16855285335901757"/>
    <n v="0.5728347600820346"/>
    <n v="56131"/>
    <n v="8341"/>
    <n v="26927"/>
    <n v="10584"/>
    <n v="5989"/>
    <n v="253"/>
    <n v="3172"/>
    <n v="100"/>
    <n v="116"/>
    <n v="649"/>
    <n v="0.14859881348987192"/>
    <n v="0.85140118651012808"/>
    <n v="0.37168409613226205"/>
    <n v="0.18312518928934102"/>
    <n v="64306"/>
    <n v="13059"/>
    <n v="33166"/>
    <n v="8060"/>
    <n v="4738"/>
    <n v="124"/>
    <n v="4787"/>
    <n v="134"/>
    <n v="56"/>
    <n v="182"/>
    <n v="0.20307591826579169"/>
    <n v="0.79692408173420837"/>
    <n v="0.28117127484216092"/>
    <n v="187930"/>
    <n v="6470"/>
    <n v="33443"/>
    <n v="4529"/>
    <n v="29098"/>
    <n v="7922"/>
    <n v="5407"/>
    <n v="1445"/>
    <n v="28310"/>
    <n v="41846"/>
    <n v="11275"/>
    <n v="2004"/>
    <n v="16181"/>
    <n v="0.26482200819454055"/>
    <n v="4.2153993508221146E-2"/>
    <n v="23.722544811916183"/>
    <n v="0.32428432470515894"/>
    <n v="90930"/>
    <n v="3735"/>
    <n v="24702"/>
    <n v="3501"/>
    <n v="18514"/>
    <n v="4038"/>
    <n v="3329"/>
    <n v="901"/>
    <n v="13636"/>
    <n v="1497"/>
    <n v="4933"/>
    <n v="1091"/>
    <n v="11053"/>
    <n v="0.63586275156713956"/>
    <n v="97000"/>
    <n v="2735"/>
    <n v="8741"/>
    <n v="1028"/>
    <n v="10584"/>
    <n v="3884"/>
    <n v="2078"/>
    <n v="544"/>
    <n v="14674"/>
    <n v="40349"/>
    <n v="6342"/>
    <n v="913"/>
    <n v="5128"/>
    <n v="0.29948453608247422"/>
    <n v="187930"/>
    <n v="112078"/>
    <n v="83"/>
    <n v="801"/>
    <n v="4429"/>
    <n v="2009"/>
    <n v="622"/>
    <n v="11"/>
    <n v="97"/>
    <n v="67800"/>
    <n v="0.36077262810620975"/>
    <n v="0.6392273718937902"/>
    <n v="45854"/>
    <n v="29305"/>
    <n v="32"/>
    <n v="390"/>
    <n v="2397"/>
    <n v="875"/>
    <n v="78"/>
    <n v="8"/>
    <n v="24"/>
    <n v="12745"/>
    <n v="0.27794739826405546"/>
    <n v="142076"/>
    <n v="82773"/>
    <n v="51"/>
    <n v="411"/>
    <n v="2032"/>
    <n v="1134"/>
    <n v="544"/>
    <n v="3"/>
    <n v="73"/>
    <n v="55055"/>
    <n v="0.38750387116754414"/>
    <n v="238106"/>
    <n v="227714"/>
    <n v="10392"/>
    <n v="4.3644427271887311E-2"/>
    <n v="5263"/>
    <n v="3089"/>
    <n v="4502"/>
    <n v="3801"/>
    <n v="116394"/>
    <n v="111612"/>
    <n v="4782"/>
    <n v="4.1084591989277802E-2"/>
    <n v="121712"/>
    <n v="116102"/>
    <n v="5610"/>
    <n v="4.6092414881030629E-2"/>
    <n v="48284"/>
    <n v="514"/>
    <n v="35656"/>
    <n v="874"/>
    <n v="516"/>
    <n v="331"/>
    <n v="10393"/>
    <n v="0.21524728688592495"/>
    <n v="0.78475271311407502"/>
    <n v="0.74910943583795875"/>
    <n v="48284"/>
    <n v="3460"/>
    <n v="1369"/>
    <n v="27552"/>
    <n v="10096"/>
    <n v="1762"/>
    <n v="178"/>
    <n v="678"/>
    <n v="637"/>
    <n v="18"/>
    <n v="2534"/>
    <n v="5.4220859912186233E-2"/>
    <n v="0.68382901168088805"/>
    <n v="48284"/>
    <n v="3722"/>
    <n v="1420"/>
    <n v="27340"/>
    <n v="10175"/>
    <n v="1987"/>
    <n v="319"/>
    <n v="742"/>
    <n v="13"/>
    <n v="18"/>
    <n v="2548"/>
    <n v="0.68836467566895865"/>
    <n v="0.71646922375942346"/>
    <n v="48284"/>
    <n v="19974"/>
    <n v="1178"/>
    <n v="20399"/>
    <n v="902"/>
    <n v="4055"/>
    <n v="22"/>
    <n v="1572"/>
    <n v="182"/>
    <n v="0.41367740866539643"/>
    <n v="94355.680142490266"/>
    <n v="0.53021704912600442"/>
    <n v="48284"/>
    <n v="11493"/>
    <n v="119"/>
    <n v="81"/>
    <n v="67"/>
    <n v="35526"/>
    <n v="881"/>
    <n v="20"/>
    <n v="1"/>
    <n v="96"/>
    <n v="48284"/>
    <n v="1.2645182669207191"/>
    <n v="0.3412133380553185"/>
    <n v="0.7908149895178197"/>
    <n v="0.16058386011637357"/>
    <n v="22782"/>
    <n v="0.471833319526137"/>
    <n v="0.41056786029663539"/>
    <n v="16137"/>
    <n v="25502"/>
    <n v="2002"/>
    <n v="14961"/>
    <n v="1070"/>
    <n v="1384"/>
    <n v="0.30985419600695885"/>
    <n v="0.33421009029906384"/>
    <n v="0.52816668047386295"/>
    <n v="2.8663739541048793E-2"/>
    <n v="48284"/>
    <n v="868"/>
    <n v="14402"/>
    <n v="31066"/>
    <n v="2660"/>
    <n v="938"/>
    <n v="845"/>
    <n v="3921"/>
    <n v="0.38884516610057163"/>
    <n v="138781"/>
    <n v="138781"/>
    <n v="0.92894722750274439"/>
    <n v="0.68264856140249752"/>
    <n v="9473865"/>
    <n v="387651608.06999999"/>
    <n v="9403020.7961732876"/>
    <m/>
    <m/>
    <n v="0"/>
    <n v="0"/>
    <m/>
    <n v="0"/>
    <n v="0"/>
    <m/>
    <m/>
    <n v="0"/>
    <n v="0"/>
    <m/>
    <n v="0"/>
    <n v="0"/>
    <n v="4405"/>
    <n v="4405"/>
    <n v="2.9485394521941686E-2"/>
    <n v="0.58927355278093074"/>
    <n v="259575"/>
    <n v="10621289.85"/>
    <n v="577576.33394710755"/>
    <m/>
    <m/>
    <n v="0"/>
    <n v="0"/>
    <m/>
    <n v="0"/>
    <m/>
    <m/>
    <n v="0"/>
    <m/>
    <n v="0"/>
    <m/>
    <m/>
    <m/>
    <n v="0"/>
    <n v="0"/>
    <m/>
    <n v="0"/>
    <n v="6210"/>
    <n v="5603"/>
    <n v="5603"/>
    <n v="3.750435085276714E-2"/>
    <n v="0.15980010708548992"/>
    <n v="89536"/>
    <n v="1317392.6063819025"/>
    <m/>
    <m/>
    <n v="0"/>
    <n v="0"/>
    <m/>
    <n v="0"/>
    <n v="607"/>
    <n v="607"/>
    <n v="4.0630271225467881E-3"/>
    <n v="0.1600988467874794"/>
    <n v="9718"/>
    <n v="65587.098601808946"/>
    <n v="149396"/>
    <n v="149396"/>
    <n v="0.19214598341120984"/>
    <n v="4.3899117010558165E-3"/>
    <n v="0.82747016477467616"/>
    <n v="0"/>
    <n v="5.0826983645050186E-2"/>
    <n v="0"/>
    <n v="0.11593115666822816"/>
    <n v="0"/>
    <n v="5.7716949120455415E-3"/>
    <n v="0"/>
    <n v="11363576.835104106"/>
    <n v="47.724865543514682"/>
    <n v="0"/>
    <n v="0"/>
    <n v="1.5937909984203058"/>
    <n v="0.62743483994523452"/>
    <n v="-0.18808800000000001"/>
    <n v="220"/>
    <b v="0"/>
    <b v="0"/>
    <b v="0"/>
    <b v="1"/>
    <b v="1"/>
    <b v="1"/>
    <b v="1"/>
    <b v="0"/>
    <m/>
    <m/>
    <m/>
    <m/>
    <m/>
    <m/>
    <m/>
    <m/>
    <m/>
    <n v="0"/>
    <n v="0"/>
    <n v="0"/>
    <n v="0"/>
    <n v="0"/>
    <n v="0"/>
    <n v="0"/>
    <n v="0"/>
    <n v="0"/>
    <n v="0"/>
    <n v="0"/>
    <n v="620"/>
    <n v="1"/>
    <n v="19"/>
    <m/>
    <n v="5"/>
    <n v="52"/>
    <m/>
    <n v="19"/>
    <n v="272"/>
    <m/>
    <n v="3"/>
    <n v="9"/>
    <n v="115"/>
    <n v="1"/>
    <n v="89"/>
    <n v="19"/>
    <m/>
    <m/>
    <m/>
    <n v="36"/>
    <m/>
    <n v="19"/>
    <n v="1"/>
    <n v="413"/>
    <m/>
    <n v="3"/>
    <m/>
    <m/>
    <n v="2"/>
    <n v="1"/>
    <n v="38"/>
    <n v="1"/>
    <n v="92"/>
    <n v="48"/>
    <m/>
    <m/>
    <n v="5"/>
    <n v="61"/>
    <m/>
    <n v="19"/>
    <n v="6"/>
    <n v="448"/>
    <n v="6"/>
    <n v="2"/>
    <n v="3"/>
    <n v="11"/>
    <n v="1"/>
    <m/>
    <n v="105"/>
    <m/>
    <n v="92"/>
    <n v="80"/>
    <m/>
    <m/>
    <n v="1"/>
    <n v="47"/>
    <n v="1"/>
    <n v="20"/>
    <n v="16"/>
    <n v="387"/>
    <n v="2"/>
    <m/>
    <n v="4"/>
    <m/>
    <n v="1"/>
    <n v="120"/>
    <m/>
    <n v="109"/>
    <n v="58"/>
    <m/>
    <n v="8"/>
    <n v="18"/>
    <n v="8"/>
    <m/>
    <n v="25"/>
    <n v="2"/>
    <n v="165"/>
    <m/>
    <n v="1"/>
    <n v="5"/>
    <m/>
    <m/>
    <m/>
    <m/>
    <m/>
    <n v="187"/>
    <m/>
    <m/>
    <m/>
    <n v="45"/>
    <n v="224"/>
    <n v="0"/>
    <n v="8"/>
    <n v="29"/>
    <n v="204"/>
    <n v="1"/>
    <n v="102"/>
    <n v="23"/>
    <n v="1685"/>
    <n v="0"/>
    <n v="15"/>
    <n v="2"/>
    <n v="7"/>
    <n v="22"/>
    <n v="3"/>
    <n v="0"/>
    <n v="565"/>
    <n v="2"/>
    <n v="427"/>
  </r>
  <r>
    <s v="MMR011"/>
    <s v="Mon"/>
    <s v="MMR011D002"/>
    <s v="Thaton"/>
    <s v="MMR011008"/>
    <s v="Paung"/>
    <n v="49"/>
    <n v="8"/>
    <x v="2"/>
    <n v="116972.83193101057"/>
    <n v="0.46455475887461456"/>
    <n v="0.13473466417039354"/>
    <n v="0.82294030201079726"/>
    <n v="0.21107192666092225"/>
    <n v="0.2860366162401286"/>
    <n v="0.55155179485621397"/>
    <n v="0.33732790559392584"/>
    <n v="0.13204958148470017"/>
    <n v="0.38887618350638065"/>
    <n v="0.74315052828980466"/>
    <n v="0.65496500937657232"/>
    <n v="0.31195259430553546"/>
    <n v="1"/>
    <n v="116972.83193101057"/>
    <n v="218459"/>
    <n v="105371"/>
    <n v="113088"/>
    <n v="4.2430549374024166E-3"/>
    <n v="93.176110639501985"/>
    <n v="974.27296472600005"/>
    <n v="224.22771431560597"/>
    <n v="0.19364531043811453"/>
    <n v="211821"/>
    <n v="99905"/>
    <n v="111916"/>
    <n v="6638"/>
    <n v="5466"/>
    <n v="1172"/>
    <n v="29434"/>
    <n v="13871"/>
    <n v="15563"/>
    <n v="89.128060142646021"/>
    <n v="189025"/>
    <n v="91500"/>
    <n v="97525"/>
    <n v="93.822096898231223"/>
    <n v="0.13473466417039354"/>
    <n v="72614"/>
    <n v="131654"/>
    <n v="14191"/>
    <n v="0.65934191137375242"/>
    <n v="74419.825383201416"/>
    <n v="0.55155179485621397"/>
    <n v="0.44844820514378603"/>
    <n v="10.779011651753839"/>
    <n v="145845"/>
    <n v="38292"/>
    <n v="91072"/>
    <n v="11756"/>
    <n v="2688"/>
    <n v="2037"/>
    <n v="43726"/>
    <n v="30421"/>
    <n v="13305"/>
    <n v="0.30428120568997852"/>
    <n v="211821"/>
    <n v="6638"/>
    <n v="3.1337780484465658E-2"/>
    <n v="1852"/>
    <n v="4280"/>
    <n v="7061"/>
    <n v="8815"/>
    <n v="7564"/>
    <n v="5301"/>
    <n v="3590"/>
    <n v="2391"/>
    <n v="2872"/>
    <n v="4.8442802909024376"/>
    <n v="43726"/>
    <n v="4.9960892832639621"/>
    <n v="371"/>
    <n v="3110"/>
    <n v="3932"/>
    <n v="26952"/>
    <n v="6854"/>
    <n v="1224"/>
    <n v="595"/>
    <n v="688"/>
    <n v="43726"/>
    <n v="40827"/>
    <n v="1016"/>
    <n v="1022"/>
    <n v="556"/>
    <n v="100"/>
    <n v="205"/>
    <n v="43726"/>
    <n v="14656"/>
    <n v="54"/>
    <n v="40"/>
    <n v="28517"/>
    <n v="242"/>
    <n v="217"/>
    <n v="71259.363079174858"/>
    <n v="0.65217490737776151"/>
    <n v="5.5344646205918672E-3"/>
    <n v="0.33732790559392584"/>
    <n v="0.66267209440607422"/>
    <n v="43726"/>
    <n v="7198"/>
    <n v="9278"/>
    <n v="24"/>
    <n v="20502"/>
    <n v="131"/>
    <n v="5196"/>
    <n v="1397"/>
    <n v="0.84622421442619955"/>
    <n v="0.15377578557380045"/>
    <n v="43726"/>
    <n v="5667"/>
    <n v="107"/>
    <n v="34399"/>
    <n v="0.78669441522206462"/>
    <n v="2933"/>
    <n v="620"/>
    <n v="0.13204958148470017"/>
    <n v="6.7076796414032844E-2"/>
    <n v="0.40822393998993733"/>
    <n v="140591"/>
    <n v="115698"/>
    <n v="24893"/>
    <n v="0.82294030201079726"/>
    <n v="63875"/>
    <n v="54615"/>
    <n v="9260"/>
    <n v="0.85502935420743642"/>
    <n v="76716"/>
    <n v="61083"/>
    <n v="15633"/>
    <n v="0.79622243078366961"/>
    <n v="20144"/>
    <n v="17109"/>
    <n v="3035"/>
    <n v="0.84933478951548846"/>
    <n v="120447"/>
    <n v="98589"/>
    <n v="21858"/>
    <n v="0.81852599068469944"/>
    <n v="94899"/>
    <n v="39435"/>
    <n v="44490"/>
    <n v="10974"/>
    <n v="0.11563873170423292"/>
    <n v="0.46881421300540577"/>
    <n v="3.5934937124111537"/>
    <n v="46068"/>
    <n v="19249"/>
    <n v="0.41783884692194145"/>
    <n v="21338"/>
    <n v="0.46318485716766516"/>
    <n v="5481"/>
    <n v="0.11897629591039333"/>
    <n v="48831"/>
    <n v="20186"/>
    <n v="23152"/>
    <n v="0.1124900165878233"/>
    <n v="0.47412504351743767"/>
    <n v="5493"/>
    <n v="112573"/>
    <n v="23761"/>
    <n v="56612"/>
    <n v="18256"/>
    <n v="7736"/>
    <n v="193"/>
    <n v="5169"/>
    <n v="168"/>
    <n v="63"/>
    <n v="615"/>
    <n v="23761"/>
    <n v="88812"/>
    <n v="32199.999999999996"/>
    <n v="80373"/>
    <n v="13944"/>
    <n v="0.21107192666092225"/>
    <n v="0.78892807333907777"/>
    <n v="0.2860366162401286"/>
    <n v="0.12386629120659483"/>
    <n v="0.53748234478960322"/>
    <n v="52186"/>
    <n v="9409"/>
    <n v="25416"/>
    <n v="10299"/>
    <n v="4395"/>
    <n v="135"/>
    <n v="1970"/>
    <n v="68"/>
    <n v="43"/>
    <n v="451"/>
    <n v="0.18029739776951673"/>
    <n v="0.8197026022304833"/>
    <n v="0.33267543019200552"/>
    <n v="0.13532365002107846"/>
    <n v="60387"/>
    <n v="14352"/>
    <n v="31196"/>
    <n v="7957"/>
    <n v="3341"/>
    <n v="58"/>
    <n v="3199"/>
    <n v="100"/>
    <n v="20"/>
    <n v="164"/>
    <n v="0.23766704754334542"/>
    <n v="0.76233295245665456"/>
    <n v="0.24573169721960025"/>
    <n v="172975"/>
    <n v="3739"/>
    <n v="25035"/>
    <n v="5215"/>
    <n v="23621"/>
    <n v="7477"/>
    <n v="6835"/>
    <n v="1756"/>
    <n v="25627"/>
    <n v="45177"/>
    <n v="10860"/>
    <n v="2038"/>
    <n v="15595"/>
    <n v="0.30440237028472322"/>
    <n v="4.3225899696487935E-2"/>
    <n v="23.134278453925369"/>
    <n v="0.31624279458432675"/>
    <n v="82205"/>
    <n v="1552"/>
    <n v="20682"/>
    <n v="4321"/>
    <n v="16452"/>
    <n v="3839"/>
    <n v="4472"/>
    <n v="1000"/>
    <n v="12378"/>
    <n v="1402"/>
    <n v="4774"/>
    <n v="1129"/>
    <n v="10204"/>
    <n v="0.62426859680068125"/>
    <n v="90770"/>
    <n v="2187"/>
    <n v="4353"/>
    <n v="894"/>
    <n v="7169"/>
    <n v="3638"/>
    <n v="2363"/>
    <n v="756"/>
    <n v="13249"/>
    <n v="43775"/>
    <n v="6086"/>
    <n v="909"/>
    <n v="5391"/>
    <n v="0.2269912966839264"/>
    <n v="172975"/>
    <n v="109547"/>
    <n v="77"/>
    <n v="2634"/>
    <n v="5209"/>
    <n v="1156"/>
    <n v="334"/>
    <n v="12"/>
    <n v="46"/>
    <n v="53960"/>
    <n v="0.31195259430553546"/>
    <n v="0.68804740569446454"/>
    <n v="24086"/>
    <n v="18049"/>
    <n v="2"/>
    <n v="211"/>
    <n v="315"/>
    <n v="183"/>
    <n v="55"/>
    <n v="1"/>
    <n v="6"/>
    <n v="5264"/>
    <n v="0.21855019513410279"/>
    <n v="148889"/>
    <n v="91498"/>
    <n v="75"/>
    <n v="2423"/>
    <n v="4894"/>
    <n v="973"/>
    <n v="279"/>
    <n v="11"/>
    <n v="40"/>
    <n v="48696"/>
    <n v="0.32706244249071453"/>
    <n v="218459"/>
    <n v="207543"/>
    <n v="10916"/>
    <n v="4.9968186250051498E-2"/>
    <n v="5914"/>
    <n v="3352"/>
    <n v="4367"/>
    <n v="3978"/>
    <n v="105371"/>
    <n v="100222"/>
    <n v="5149"/>
    <n v="4.8865437359425272E-2"/>
    <n v="113088"/>
    <n v="107321"/>
    <n v="5767"/>
    <n v="5.0995684776457273E-2"/>
    <n v="43726"/>
    <n v="308"/>
    <n v="32187"/>
    <n v="948"/>
    <n v="1700"/>
    <n v="411"/>
    <n v="8172"/>
    <n v="0.18689109454329231"/>
    <n v="0.81310890545670766"/>
    <n v="0.74315052828980466"/>
    <n v="43726"/>
    <n v="7128"/>
    <n v="4224"/>
    <n v="16910"/>
    <n v="4652"/>
    <n v="8997"/>
    <n v="266"/>
    <n v="368"/>
    <n v="377"/>
    <n v="5"/>
    <n v="799"/>
    <n v="0.22025797008644743"/>
    <n v="0.65496500937657232"/>
    <n v="43726"/>
    <n v="7189"/>
    <n v="4980"/>
    <n v="15578"/>
    <n v="4722"/>
    <n v="8688"/>
    <n v="1438"/>
    <n v="446"/>
    <n v="30"/>
    <n v="5"/>
    <n v="650"/>
    <n v="0.64545121895439783"/>
    <n v="0.69905776883318849"/>
    <n v="43726"/>
    <n v="17004"/>
    <n v="3332"/>
    <n v="13602"/>
    <n v="1774"/>
    <n v="5971"/>
    <n v="407"/>
    <n v="1390"/>
    <n v="246"/>
    <n v="0.38887618350638065"/>
    <n v="82372.142066505054"/>
    <n v="0.55721996066413571"/>
    <n v="43726"/>
    <n v="10824"/>
    <n v="91"/>
    <n v="173"/>
    <n v="125"/>
    <n v="30531"/>
    <n v="1351"/>
    <n v="74"/>
    <n v="2"/>
    <n v="555"/>
    <n v="43726"/>
    <n v="1.3732104468737136"/>
    <n v="0.37054246877051428"/>
    <n v="0.7282205012906986"/>
    <n v="0.14787334669066227"/>
    <n v="16768"/>
    <n v="0.38347893701687785"/>
    <n v="0.30218601885058299"/>
    <n v="15860"/>
    <n v="26958"/>
    <n v="1914"/>
    <n v="13038"/>
    <n v="676"/>
    <n v="1599"/>
    <n v="0.29817499885651555"/>
    <n v="0.36271325984540093"/>
    <n v="0.61652106298312215"/>
    <n v="3.6568631935233041E-2"/>
    <n v="43726"/>
    <n v="746"/>
    <n v="12711"/>
    <n v="22359"/>
    <n v="1732"/>
    <n v="583"/>
    <n v="1229"/>
    <n v="8294"/>
    <n v="0.37547454603668295"/>
    <n v="139020"/>
    <n v="139020"/>
    <n v="0.98498643181544432"/>
    <n v="0.65704502949215937"/>
    <n v="9134240"/>
    <n v="373754832.31999999"/>
    <n v="9419214.0933125596"/>
    <m/>
    <m/>
    <n v="0"/>
    <n v="0"/>
    <m/>
    <n v="0"/>
    <n v="0"/>
    <n v="248"/>
    <n v="248"/>
    <n v="1.757133039060784E-3"/>
    <n v="8.8306451612903222E-2"/>
    <n v="2190"/>
    <n v="89610.42"/>
    <n v="20273.163230205784"/>
    <n v="779"/>
    <n v="779"/>
    <n v="5.5193816025336725E-3"/>
    <n v="0.57480102695763802"/>
    <n v="44777"/>
    <n v="1832185.2860000001"/>
    <n v="102141.19503854637"/>
    <m/>
    <m/>
    <n v="0"/>
    <n v="0"/>
    <m/>
    <n v="0"/>
    <m/>
    <m/>
    <n v="0"/>
    <m/>
    <n v="0"/>
    <m/>
    <m/>
    <m/>
    <n v="0"/>
    <n v="0"/>
    <m/>
    <n v="0"/>
    <n v="1092"/>
    <n v="733"/>
    <n v="733"/>
    <n v="5.1934617646433659E-3"/>
    <n v="0.16780354706684858"/>
    <n v="12300"/>
    <n v="172344.95457396653"/>
    <m/>
    <m/>
    <n v="0"/>
    <n v="0"/>
    <m/>
    <n v="0"/>
    <n v="359"/>
    <n v="359"/>
    <n v="2.5435917783178286E-3"/>
    <n v="0.16019498607242341"/>
    <n v="5751"/>
    <n v="38790.392748022095"/>
    <n v="141139"/>
    <n v="141139"/>
    <n v="0.18152622528497916"/>
    <n v="4.147284716962415E-3"/>
    <n v="0.96579946849238274"/>
    <n v="0"/>
    <n v="1.0473051244205479E-2"/>
    <n v="0"/>
    <n v="1.7671396347499643E-2"/>
    <n v="0"/>
    <n v="3.9773743677032425E-3"/>
    <n v="0"/>
    <n v="9752763.7989033014"/>
    <n v="44.643451626636129"/>
    <n v="0"/>
    <n v="0"/>
    <n v="1.5478287362104024"/>
    <n v="0.64606630992543224"/>
    <n v="5.1937900000000002E-2"/>
    <n v="230"/>
    <b v="0"/>
    <b v="0"/>
    <b v="0"/>
    <b v="1"/>
    <b v="1"/>
    <b v="1"/>
    <b v="0"/>
    <b v="0"/>
    <m/>
    <m/>
    <m/>
    <m/>
    <m/>
    <m/>
    <m/>
    <m/>
    <m/>
    <n v="0"/>
    <n v="0"/>
    <n v="0"/>
    <n v="0"/>
    <n v="0"/>
    <n v="0"/>
    <n v="0"/>
    <n v="0"/>
    <n v="0"/>
    <n v="0"/>
    <n v="0"/>
    <n v="620"/>
    <n v="1"/>
    <m/>
    <m/>
    <m/>
    <n v="35"/>
    <m/>
    <m/>
    <n v="112"/>
    <m/>
    <n v="2"/>
    <m/>
    <n v="36"/>
    <m/>
    <n v="1"/>
    <m/>
    <m/>
    <m/>
    <m/>
    <n v="37"/>
    <m/>
    <m/>
    <n v="1"/>
    <n v="129"/>
    <m/>
    <n v="64"/>
    <m/>
    <m/>
    <n v="1"/>
    <m/>
    <n v="38"/>
    <m/>
    <n v="1"/>
    <n v="1"/>
    <m/>
    <m/>
    <m/>
    <n v="38"/>
    <m/>
    <m/>
    <n v="2"/>
    <n v="208"/>
    <n v="64"/>
    <m/>
    <m/>
    <n v="1"/>
    <m/>
    <m/>
    <n v="37"/>
    <m/>
    <n v="1"/>
    <n v="4"/>
    <m/>
    <m/>
    <m/>
    <n v="38"/>
    <n v="1"/>
    <n v="1"/>
    <n v="2"/>
    <n v="214"/>
    <n v="64"/>
    <m/>
    <m/>
    <m/>
    <n v="1"/>
    <n v="37"/>
    <m/>
    <m/>
    <n v="5"/>
    <m/>
    <m/>
    <m/>
    <n v="7"/>
    <n v="17"/>
    <n v="1"/>
    <m/>
    <n v="64"/>
    <m/>
    <n v="1"/>
    <m/>
    <m/>
    <m/>
    <m/>
    <n v="1"/>
    <m/>
    <n v="6"/>
    <m/>
    <m/>
    <m/>
    <m/>
    <n v="10"/>
    <n v="0"/>
    <n v="0"/>
    <n v="0"/>
    <n v="155"/>
    <n v="1"/>
    <n v="2"/>
    <n v="5"/>
    <n v="727"/>
    <n v="0"/>
    <n v="195"/>
    <n v="0"/>
    <n v="0"/>
    <n v="2"/>
    <n v="1"/>
    <n v="0"/>
    <n v="154"/>
    <n v="0"/>
    <n v="3"/>
  </r>
  <r>
    <s v="MMR011"/>
    <s v="Mon"/>
    <s v="MMR011D002"/>
    <s v="Thaton"/>
    <s v="MMR011009"/>
    <s v="Kyaikto"/>
    <n v="35"/>
    <n v="6"/>
    <x v="2"/>
    <n v="93615.488281076628"/>
    <n v="0.4926869687583908"/>
    <n v="0.19088288210174928"/>
    <n v="0.93015901617189967"/>
    <n v="0.11821423136291498"/>
    <n v="0.37719851294649653"/>
    <n v="0.50853212980872553"/>
    <n v="0.4943289224952741"/>
    <n v="0.23787019533711407"/>
    <n v="0.37405482041587901"/>
    <n v="0.7843152699012812"/>
    <n v="0.61617832388153748"/>
    <n v="0.28050932067781775"/>
    <n v="1"/>
    <n v="93615.488281076628"/>
    <n v="184532"/>
    <n v="90031"/>
    <n v="94501"/>
    <n v="3.5841023428137215E-3"/>
    <n v="95.269891323901334"/>
    <n v="952.73543035900002"/>
    <n v="193.68650951761765"/>
    <n v="0.16726961864501105"/>
    <n v="167264"/>
    <n v="79204"/>
    <n v="88060"/>
    <n v="17268"/>
    <n v="10827"/>
    <n v="6441"/>
    <n v="35224"/>
    <n v="16622"/>
    <n v="18602"/>
    <n v="89.35598322760994"/>
    <n v="149308"/>
    <n v="73409"/>
    <n v="75899"/>
    <n v="96.7193243652749"/>
    <n v="0.19088288210174928"/>
    <n v="59155"/>
    <n v="116325"/>
    <n v="9052"/>
    <n v="0.58634859230603908"/>
    <n v="76331.921564581993"/>
    <n v="0.50853212980872553"/>
    <n v="0.49146787019127447"/>
    <n v="7.7816462497313559"/>
    <n v="125377"/>
    <n v="36709"/>
    <n v="75181"/>
    <n v="8729"/>
    <n v="2562"/>
    <n v="2196"/>
    <n v="38088"/>
    <n v="28176"/>
    <n v="9912"/>
    <n v="0.26023944549464401"/>
    <n v="167264"/>
    <n v="17268"/>
    <n v="0.10323799502582744"/>
    <n v="1821"/>
    <n v="4515"/>
    <n v="7313"/>
    <n v="8135"/>
    <n v="6701"/>
    <n v="4361"/>
    <n v="2529"/>
    <n v="1512"/>
    <n v="1201"/>
    <n v="4.3915143877336691"/>
    <n v="38088"/>
    <n v="4.8448855282503676"/>
    <n v="1375"/>
    <n v="2287"/>
    <n v="2681"/>
    <n v="19073"/>
    <n v="10406"/>
    <n v="1196"/>
    <n v="682"/>
    <n v="388"/>
    <n v="38088"/>
    <n v="32203"/>
    <n v="1732"/>
    <n v="1360"/>
    <n v="2064"/>
    <n v="406"/>
    <n v="323"/>
    <n v="38088"/>
    <n v="18734"/>
    <n v="57"/>
    <n v="37"/>
    <n v="16455"/>
    <n v="210"/>
    <n v="2595"/>
    <n v="82520.946859903372"/>
    <n v="0.43202583490863267"/>
    <n v="5.5135475740390677E-3"/>
    <n v="0.4943289224952741"/>
    <n v="0.50567107750472595"/>
    <n v="38088"/>
    <n v="3024"/>
    <n v="14231"/>
    <n v="43"/>
    <n v="13365"/>
    <n v="269"/>
    <n v="5335"/>
    <n v="1821"/>
    <n v="0.80505671077504726"/>
    <n v="0.19494328922495274"/>
    <n v="38088"/>
    <n v="8817"/>
    <n v="243"/>
    <n v="23612"/>
    <n v="0.61993278722957357"/>
    <n v="4995"/>
    <n v="421"/>
    <n v="0.23787019533711407"/>
    <n v="0.13114366729678639"/>
    <n v="0.35030718336483935"/>
    <n v="110995"/>
    <n v="103243"/>
    <n v="7752"/>
    <n v="0.93015901617189967"/>
    <n v="51158"/>
    <n v="49034"/>
    <n v="2124"/>
    <n v="0.95848156691035613"/>
    <n v="59837"/>
    <n v="54209"/>
    <n v="5628"/>
    <n v="0.90594448251082094"/>
    <n v="23530"/>
    <n v="22156"/>
    <n v="1374"/>
    <n v="0.941606459838504"/>
    <n v="87465"/>
    <n v="81087"/>
    <n v="6378"/>
    <n v="0.92707940318984738"/>
    <n v="79004"/>
    <n v="32298"/>
    <n v="40500"/>
    <n v="6206"/>
    <n v="7.8552984659004607E-2"/>
    <n v="0.51263227178370718"/>
    <n v="5.2043184015468897"/>
    <n v="38118"/>
    <n v="15590"/>
    <n v="0.40899312660685239"/>
    <n v="19446"/>
    <n v="0.51015268377144651"/>
    <n v="3082"/>
    <n v="8.0854189621701031E-2"/>
    <n v="40886"/>
    <n v="16708"/>
    <n v="21054"/>
    <n v="7.6407572274128061E-2"/>
    <n v="0.51494399060803209"/>
    <n v="3124"/>
    <n v="91994"/>
    <n v="10875"/>
    <n v="46419"/>
    <n v="16413"/>
    <n v="9449"/>
    <n v="234"/>
    <n v="6641"/>
    <n v="219"/>
    <n v="111"/>
    <n v="1633"/>
    <n v="10875"/>
    <n v="81119"/>
    <n v="34700"/>
    <n v="57294"/>
    <n v="18287"/>
    <n v="0.11821423136291498"/>
    <n v="0.88178576863708502"/>
    <n v="0.37719851294649653"/>
    <n v="0.1987847033502185"/>
    <n v="0.62949214079179083"/>
    <n v="43753"/>
    <n v="4373"/>
    <n v="20145"/>
    <n v="9574"/>
    <n v="5446"/>
    <n v="171"/>
    <n v="2883"/>
    <n v="89"/>
    <n v="86"/>
    <n v="986"/>
    <n v="9.9947432176079348E-2"/>
    <n v="0.90005256782392062"/>
    <n v="0.43962699700591962"/>
    <n v="0.22080771604232852"/>
    <n v="48241"/>
    <n v="6502"/>
    <n v="26274"/>
    <n v="6839"/>
    <n v="4003"/>
    <n v="63"/>
    <n v="3758"/>
    <n v="130"/>
    <n v="25"/>
    <n v="647"/>
    <n v="0.13478161729649055"/>
    <n v="0.86521838270350948"/>
    <n v="0.32057793163491638"/>
    <n v="146234"/>
    <n v="5250"/>
    <n v="29066"/>
    <n v="3150"/>
    <n v="31649"/>
    <n v="7088"/>
    <n v="2631"/>
    <n v="603"/>
    <n v="21757"/>
    <n v="28062"/>
    <n v="8232"/>
    <n v="1155"/>
    <n v="7591"/>
    <n v="0.24036817703133334"/>
    <n v="4.8470259994255784E-2"/>
    <n v="20.631207674943568"/>
    <n v="0.28202611911013409"/>
    <n v="70663"/>
    <n v="3237"/>
    <n v="20063"/>
    <n v="2179"/>
    <n v="18705"/>
    <n v="3379"/>
    <n v="1647"/>
    <n v="372"/>
    <n v="10494"/>
    <n v="921"/>
    <n v="3405"/>
    <n v="659"/>
    <n v="5602"/>
    <n v="0.69640405870115907"/>
    <n v="75571"/>
    <n v="2013"/>
    <n v="9003"/>
    <n v="971"/>
    <n v="12944"/>
    <n v="3709"/>
    <n v="984"/>
    <n v="231"/>
    <n v="11263"/>
    <n v="27141"/>
    <n v="4827"/>
    <n v="496"/>
    <n v="1989"/>
    <n v="0.39200222307498911"/>
    <n v="146234"/>
    <n v="100833"/>
    <n v="126"/>
    <n v="349"/>
    <n v="1714"/>
    <n v="1594"/>
    <n v="552"/>
    <n v="8"/>
    <n v="38"/>
    <n v="41020"/>
    <n v="0.28050932067781775"/>
    <n v="0.71949067932218225"/>
    <n v="28697"/>
    <n v="20016"/>
    <n v="34"/>
    <n v="128"/>
    <n v="606"/>
    <n v="359"/>
    <n v="101"/>
    <n v="1"/>
    <s v="-"/>
    <n v="7452"/>
    <n v="0.25967871206049414"/>
    <n v="117537"/>
    <n v="80817"/>
    <n v="92"/>
    <n v="221"/>
    <n v="1108"/>
    <n v="1235"/>
    <n v="451"/>
    <n v="7"/>
    <n v="38"/>
    <n v="33568"/>
    <n v="0.28559517428554415"/>
    <n v="184532"/>
    <n v="173460"/>
    <n v="11072"/>
    <n v="6.0000433529143998E-2"/>
    <n v="6825"/>
    <n v="2811"/>
    <n v="4322"/>
    <n v="3303"/>
    <n v="90031"/>
    <n v="84971"/>
    <n v="5060"/>
    <n v="5.6202863458142203E-2"/>
    <n v="94501"/>
    <n v="88489"/>
    <n v="6012"/>
    <n v="6.3618374408736411E-2"/>
    <n v="38088"/>
    <n v="389"/>
    <n v="29484"/>
    <n v="1530"/>
    <n v="646"/>
    <n v="277"/>
    <n v="5762"/>
    <n v="0.15128124343625288"/>
    <n v="0.84871875656374707"/>
    <n v="0.7843152699012812"/>
    <n v="38088"/>
    <n v="2889"/>
    <n v="1295"/>
    <n v="18530"/>
    <n v="9826"/>
    <n v="688"/>
    <n v="497"/>
    <n v="984"/>
    <n v="755"/>
    <n v="91"/>
    <n v="2533"/>
    <n v="5.6947069943289227E-2"/>
    <n v="0.61617832388153748"/>
    <n v="38088"/>
    <n v="3673"/>
    <n v="1336"/>
    <n v="18194"/>
    <n v="9862"/>
    <n v="911"/>
    <n v="535"/>
    <n v="959"/>
    <n v="21"/>
    <n v="93"/>
    <n v="2504"/>
    <n v="0.63492438563327036"/>
    <n v="0.70024679689140934"/>
    <n v="38088"/>
    <n v="14247"/>
    <n v="657"/>
    <n v="15492"/>
    <n v="2182"/>
    <n v="4115"/>
    <n v="183"/>
    <n v="961"/>
    <n v="251"/>
    <n v="0.37405482041587901"/>
    <n v="62565.905482041584"/>
    <n v="0.50732514177693766"/>
    <n v="38088"/>
    <n v="8111"/>
    <n v="26"/>
    <n v="50"/>
    <n v="88"/>
    <n v="28138"/>
    <n v="1542"/>
    <n v="65"/>
    <n v="1"/>
    <n v="67"/>
    <n v="38088"/>
    <n v="1.2211457676958621"/>
    <n v="0.32950984936127731"/>
    <n v="0.81890305519124518"/>
    <n v="0.16628745712556917"/>
    <n v="18956"/>
    <n v="0.49768956101659317"/>
    <n v="0.34161725747445437"/>
    <n v="12212"/>
    <n v="19132"/>
    <n v="1636"/>
    <n v="12015"/>
    <n v="794"/>
    <n v="722"/>
    <n v="0.31545368620037806"/>
    <n v="0.32062591892459569"/>
    <n v="0.50231043898340688"/>
    <n v="2.0846460827557235E-2"/>
    <n v="38088"/>
    <n v="715"/>
    <n v="13037"/>
    <n v="18504"/>
    <n v="488"/>
    <n v="161"/>
    <n v="740"/>
    <n v="3180"/>
    <n v="0.39329972694812015"/>
    <n v="22021"/>
    <n v="22021"/>
    <n v="0.72325680691036887"/>
    <n v="0.70131238363380399"/>
    <n v="1544360"/>
    <n v="63192122.479999997"/>
    <n v="1492019.2313971792"/>
    <m/>
    <m/>
    <n v="0"/>
    <n v="0"/>
    <m/>
    <n v="0"/>
    <n v="0"/>
    <n v="883"/>
    <n v="883"/>
    <n v="2.9001215226459091E-2"/>
    <n v="0.10976217440543602"/>
    <n v="9692"/>
    <n v="396577.25599999999"/>
    <n v="72182.270694643972"/>
    <n v="3222"/>
    <n v="3222"/>
    <n v="0.10582323381613952"/>
    <n v="0.66811607697082553"/>
    <n v="215267"/>
    <n v="8808295.1060000006"/>
    <n v="422463.32530705567"/>
    <m/>
    <m/>
    <n v="0"/>
    <n v="0"/>
    <m/>
    <n v="0"/>
    <m/>
    <m/>
    <n v="0"/>
    <m/>
    <n v="0"/>
    <m/>
    <n v="57"/>
    <n v="57"/>
    <n v="1.8721056261700661E-3"/>
    <n v="0.1492982456140351"/>
    <n v="851"/>
    <n v="37.193178947368423"/>
    <n v="4264"/>
    <n v="3572"/>
    <n v="3572"/>
    <n v="0.1173186192399908"/>
    <n v="0.18330067189249721"/>
    <n v="65475"/>
    <n v="839858.35980655998"/>
    <m/>
    <m/>
    <n v="0"/>
    <n v="0"/>
    <m/>
    <n v="0"/>
    <n v="692"/>
    <n v="692"/>
    <n v="2.2728019180871677E-2"/>
    <n v="0.14930635838150288"/>
    <n v="10332"/>
    <n v="74771.453430727823"/>
    <n v="30447"/>
    <n v="30447"/>
    <n v="3.9159473860887216E-2"/>
    <n v="8.9466680206997816E-4"/>
    <n v="0.51425321778351862"/>
    <n v="0"/>
    <n v="0.14561013682862206"/>
    <n v="0"/>
    <n v="0.28947338943377121"/>
    <n v="0"/>
    <n v="2.5771424198798697E-2"/>
    <n v="1.2819346795799348E-5"/>
    <n v="2901331.8338151136"/>
    <n v="15.722648829553213"/>
    <n v="0"/>
    <n v="0"/>
    <n v="6.0607613229546429"/>
    <n v="0.16499577309084604"/>
    <n v="-0.39821050000000002"/>
    <n v="209"/>
    <b v="0"/>
    <b v="0"/>
    <b v="0"/>
    <b v="0"/>
    <b v="0"/>
    <b v="1"/>
    <b v="1"/>
    <b v="0"/>
    <m/>
    <m/>
    <m/>
    <m/>
    <m/>
    <m/>
    <m/>
    <m/>
    <m/>
    <n v="0"/>
    <n v="0"/>
    <n v="0"/>
    <n v="0"/>
    <n v="0"/>
    <n v="0"/>
    <n v="0"/>
    <n v="0"/>
    <n v="0"/>
    <n v="0"/>
    <n v="0"/>
    <n v="620"/>
    <n v="1"/>
    <n v="235"/>
    <m/>
    <n v="2"/>
    <n v="15"/>
    <m/>
    <m/>
    <n v="156"/>
    <m/>
    <n v="60"/>
    <m/>
    <n v="35"/>
    <n v="3"/>
    <n v="110"/>
    <m/>
    <m/>
    <m/>
    <m/>
    <n v="7"/>
    <m/>
    <m/>
    <n v="3"/>
    <n v="154"/>
    <m/>
    <m/>
    <m/>
    <m/>
    <n v="1"/>
    <m/>
    <n v="7"/>
    <m/>
    <n v="63"/>
    <n v="9"/>
    <m/>
    <m/>
    <n v="1"/>
    <n v="10"/>
    <m/>
    <m/>
    <n v="5"/>
    <n v="122"/>
    <m/>
    <m/>
    <m/>
    <n v="4"/>
    <m/>
    <m/>
    <n v="25"/>
    <m/>
    <n v="7"/>
    <n v="21"/>
    <m/>
    <m/>
    <m/>
    <n v="7"/>
    <n v="1"/>
    <m/>
    <n v="5"/>
    <n v="117"/>
    <m/>
    <m/>
    <m/>
    <m/>
    <m/>
    <n v="32"/>
    <m/>
    <m/>
    <n v="29"/>
    <m/>
    <n v="6"/>
    <n v="12"/>
    <n v="6"/>
    <m/>
    <n v="1"/>
    <n v="6"/>
    <n v="101"/>
    <m/>
    <n v="1"/>
    <m/>
    <m/>
    <m/>
    <m/>
    <m/>
    <n v="1"/>
    <n v="104"/>
    <m/>
    <m/>
    <m/>
    <m/>
    <n v="294"/>
    <n v="0"/>
    <n v="6"/>
    <n v="15"/>
    <n v="45"/>
    <n v="1"/>
    <n v="1"/>
    <n v="13"/>
    <n v="650"/>
    <n v="0"/>
    <n v="61"/>
    <n v="0"/>
    <n v="0"/>
    <n v="5"/>
    <n v="0"/>
    <n v="0"/>
    <n v="203"/>
    <n v="3"/>
    <n v="180"/>
  </r>
  <r>
    <s v="MMR011"/>
    <s v="Mon"/>
    <s v="MMR011D002"/>
    <s v="Thaton"/>
    <s v="MMR011010"/>
    <s v="Bilin"/>
    <n v="50"/>
    <n v="5"/>
    <x v="4"/>
    <n v="97158.231668521519"/>
    <n v="0.46343652260929707"/>
    <n v="0.10157117216622946"/>
    <n v="0.86338888549031256"/>
    <n v="0.179705016046072"/>
    <n v="0.31261265221787488"/>
    <n v="0.55685346874657504"/>
    <n v="0.65160204939970945"/>
    <n v="0.24562208457597309"/>
    <n v="0.2208712497769621"/>
    <n v="0.68659988274578776"/>
    <n v="0.42468965868828223"/>
    <n v="0.31772215145778648"/>
    <n v="1"/>
    <n v="97158.231668521519"/>
    <n v="181075"/>
    <n v="87920"/>
    <n v="93155"/>
    <n v="3.5169582063002331E-3"/>
    <n v="94.380333852181849"/>
    <n v="1994.5568498299999"/>
    <n v="90.784577042982448"/>
    <n v="7.8402474279949952E-2"/>
    <n v="174021"/>
    <n v="82222"/>
    <n v="91799"/>
    <n v="7054"/>
    <n v="5698"/>
    <n v="1356"/>
    <n v="18392"/>
    <n v="8908"/>
    <n v="9484"/>
    <n v="93.926613243357238"/>
    <n v="162683"/>
    <n v="79012"/>
    <n v="83671"/>
    <n v="94.431762498356662"/>
    <n v="0.10157117216622946"/>
    <n v="60971"/>
    <n v="109492"/>
    <n v="10612"/>
    <n v="0.65377379169254368"/>
    <n v="62692.910669272656"/>
    <n v="0.55685346874657504"/>
    <n v="0.44314653125342496"/>
    <n v="9.6920322945968653"/>
    <n v="120104"/>
    <n v="33451"/>
    <n v="72246"/>
    <n v="9371"/>
    <n v="2361"/>
    <n v="2675"/>
    <n v="39231"/>
    <n v="29057"/>
    <n v="10174"/>
    <n v="0.25933572939767019"/>
    <n v="174021"/>
    <n v="7054"/>
    <n v="4.0535337689129473E-2"/>
    <n v="1966"/>
    <n v="4514"/>
    <n v="7293"/>
    <n v="8370"/>
    <n v="6709"/>
    <n v="4573"/>
    <n v="2718"/>
    <n v="1779"/>
    <n v="1309"/>
    <n v="4.4358033188040071"/>
    <n v="39231"/>
    <n v="4.615610104254289"/>
    <n v="654"/>
    <n v="1298"/>
    <n v="1773"/>
    <n v="23528"/>
    <n v="10353"/>
    <n v="897"/>
    <n v="458"/>
    <n v="270"/>
    <n v="39231"/>
    <n v="36676"/>
    <n v="602"/>
    <n v="889"/>
    <n v="720"/>
    <n v="259"/>
    <n v="85"/>
    <n v="39231"/>
    <n v="25502"/>
    <n v="49"/>
    <n v="12"/>
    <n v="10552"/>
    <n v="165"/>
    <n v="2951"/>
    <n v="113339.21059876119"/>
    <n v="0.26897096683744998"/>
    <n v="4.2058576126022791E-3"/>
    <n v="0.65160204939970945"/>
    <n v="0.34839795060029055"/>
    <n v="39231"/>
    <n v="5120"/>
    <n v="12468"/>
    <n v="39"/>
    <n v="17624"/>
    <n v="53"/>
    <n v="3058"/>
    <n v="869"/>
    <n v="0.89854961637480568"/>
    <n v="0.10145038362519432"/>
    <n v="39231"/>
    <n v="9461"/>
    <n v="175"/>
    <n v="27071"/>
    <n v="0.6900410389742806"/>
    <n v="2175"/>
    <n v="349"/>
    <n v="0.24562208457597309"/>
    <n v="5.5440850347939129E-2"/>
    <n v="0.22492416711274243"/>
    <n v="114427"/>
    <n v="98795"/>
    <n v="15632"/>
    <n v="0.86338888549031256"/>
    <n v="52206"/>
    <n v="46861"/>
    <n v="5345"/>
    <n v="0.8976171321304065"/>
    <n v="62221"/>
    <n v="51934"/>
    <n v="10287"/>
    <n v="0.83466996673148941"/>
    <n v="12329"/>
    <n v="11783"/>
    <n v="546"/>
    <n v="0.95571416984345847"/>
    <n v="102098"/>
    <n v="87012"/>
    <n v="15086"/>
    <n v="0.85224000470136541"/>
    <n v="80514"/>
    <n v="35053"/>
    <n v="36616"/>
    <n v="8845"/>
    <n v="0.10985667088953474"/>
    <n v="0.45477805102218249"/>
    <n v="3.9630299604296213"/>
    <n v="38972"/>
    <n v="16997"/>
    <n v="0.43613363440418762"/>
    <n v="17596"/>
    <n v="0.45150364364158885"/>
    <n v="4379"/>
    <n v="0.11236272195422355"/>
    <n v="41542"/>
    <n v="18056"/>
    <n v="19020"/>
    <n v="0.10750565692552116"/>
    <n v="0.45784988686148959"/>
    <n v="4466"/>
    <n v="90988"/>
    <n v="16351"/>
    <n v="46193"/>
    <n v="14321"/>
    <n v="7314"/>
    <n v="305"/>
    <n v="4566"/>
    <n v="161"/>
    <n v="62"/>
    <n v="1715"/>
    <n v="16351"/>
    <n v="74637"/>
    <n v="28444"/>
    <n v="62544"/>
    <n v="14123"/>
    <n v="0.179705016046072"/>
    <n v="0.82029498395392797"/>
    <n v="0.31261265221787488"/>
    <n v="0.15521827054117027"/>
    <n v="0.56645381808590145"/>
    <n v="42644"/>
    <n v="6510"/>
    <n v="20762"/>
    <n v="7854"/>
    <n v="3982"/>
    <n v="218"/>
    <n v="1933"/>
    <n v="71"/>
    <n v="42"/>
    <n v="1272"/>
    <n v="0.15265922521339462"/>
    <n v="0.84734077478660541"/>
    <n v="0.36047275114904792"/>
    <n v="0.17629678266579121"/>
    <n v="48344"/>
    <n v="9841"/>
    <n v="25431"/>
    <n v="6467"/>
    <n v="3332"/>
    <n v="87"/>
    <n v="2633"/>
    <n v="90"/>
    <n v="20"/>
    <n v="443"/>
    <n v="0.20356197253020022"/>
    <n v="0.79643802746979975"/>
    <n v="0.27039549892437531"/>
    <n v="142099"/>
    <n v="3545"/>
    <n v="21982"/>
    <n v="3424"/>
    <n v="28196"/>
    <n v="10074"/>
    <n v="3475"/>
    <n v="529"/>
    <n v="21619"/>
    <n v="28415"/>
    <n v="7537"/>
    <n v="1276"/>
    <n v="12027"/>
    <n v="0.27086045644233947"/>
    <n v="7.0894235708907169E-2"/>
    <n v="14.105519158229106"/>
    <n v="0.19282074461692322"/>
    <n v="68072"/>
    <n v="1731"/>
    <n v="15294"/>
    <n v="2757"/>
    <n v="18222"/>
    <n v="4575"/>
    <n v="2099"/>
    <n v="338"/>
    <n v="10329"/>
    <n v="899"/>
    <n v="3079"/>
    <n v="706"/>
    <n v="8043"/>
    <n v="0.65633446938535667"/>
    <n v="74027"/>
    <n v="1814"/>
    <n v="6688"/>
    <n v="667"/>
    <n v="9974"/>
    <n v="5499"/>
    <n v="1376"/>
    <n v="191"/>
    <n v="11290"/>
    <n v="27516"/>
    <n v="4458"/>
    <n v="570"/>
    <n v="3984"/>
    <n v="0.35146635686979077"/>
    <n v="142099"/>
    <n v="92842"/>
    <n v="83"/>
    <n v="318"/>
    <n v="1584"/>
    <n v="1786"/>
    <n v="293"/>
    <n v="9"/>
    <n v="36"/>
    <n v="45148"/>
    <n v="0.31772215145778648"/>
    <n v="0.68227784854221352"/>
    <n v="15243"/>
    <n v="11269"/>
    <n v="5"/>
    <n v="26"/>
    <n v="209"/>
    <n v="305"/>
    <n v="41"/>
    <n v="3"/>
    <s v="-"/>
    <n v="3385"/>
    <n v="0.22206914649347242"/>
    <n v="126856"/>
    <n v="81573"/>
    <n v="78"/>
    <n v="292"/>
    <n v="1375"/>
    <n v="1481"/>
    <n v="252"/>
    <n v="6"/>
    <n v="36"/>
    <n v="41763"/>
    <n v="0.3292158037459797"/>
    <n v="181075"/>
    <n v="171867"/>
    <n v="9208"/>
    <n v="5.085185696534586E-2"/>
    <n v="4275"/>
    <n v="2508"/>
    <n v="3411"/>
    <n v="4016"/>
    <n v="87920"/>
    <n v="83595"/>
    <n v="4325"/>
    <n v="4.9192447679708824E-2"/>
    <n v="93155"/>
    <n v="88272"/>
    <n v="4883"/>
    <n v="5.241801298910418E-2"/>
    <n v="39231"/>
    <n v="574"/>
    <n v="26362"/>
    <n v="883"/>
    <n v="736"/>
    <n v="419"/>
    <n v="10257"/>
    <n v="0.26145140322703986"/>
    <n v="0.73854859677296014"/>
    <n v="0.68659988274578776"/>
    <n v="39231"/>
    <n v="594"/>
    <n v="968"/>
    <n v="14729"/>
    <n v="13303"/>
    <n v="2533"/>
    <n v="1798"/>
    <n v="1260"/>
    <n v="370"/>
    <n v="4"/>
    <n v="3672"/>
    <n v="0.1425148479518748"/>
    <n v="0.42468965868828223"/>
    <n v="39231"/>
    <n v="740"/>
    <n v="1065"/>
    <n v="14791"/>
    <n v="13370"/>
    <n v="2415"/>
    <n v="2111"/>
    <n v="1243"/>
    <n v="5"/>
    <n v="4"/>
    <n v="3487"/>
    <n v="0.45484438326833371"/>
    <n v="0.555644770717035"/>
    <n v="39231"/>
    <n v="8665"/>
    <n v="2468"/>
    <n v="18054"/>
    <n v="1548"/>
    <n v="6686"/>
    <n v="132"/>
    <n v="1594"/>
    <n v="84"/>
    <n v="0.2208712497769621"/>
    <n v="38436.23575743672"/>
    <n v="0.43192883179118552"/>
    <n v="39231"/>
    <n v="4551"/>
    <n v="15"/>
    <n v="109"/>
    <n v="46"/>
    <n v="33830"/>
    <n v="540"/>
    <n v="30"/>
    <n v="6"/>
    <n v="104"/>
    <n v="39231"/>
    <n v="1.0508016619510081"/>
    <n v="0.28354477122856742"/>
    <n v="0.9516543760915972"/>
    <n v="0.19324410290023247"/>
    <n v="22278"/>
    <n v="0.56786724783971854"/>
    <n v="0.40148497900484781"/>
    <n v="13128"/>
    <n v="16953"/>
    <n v="1230"/>
    <n v="8892"/>
    <n v="429"/>
    <n v="592"/>
    <n v="0.22665749025005735"/>
    <n v="0.33463332568631948"/>
    <n v="0.43213275216028141"/>
    <n v="1.5090107313094236E-2"/>
    <n v="39231"/>
    <n v="419"/>
    <n v="10754"/>
    <n v="22102"/>
    <n v="1525"/>
    <n v="250"/>
    <n v="370"/>
    <n v="5317"/>
    <n v="0.33310392291810048"/>
    <n v="113377"/>
    <n v="113377"/>
    <n v="0.77280194125786417"/>
    <n v="0.7253859248348431"/>
    <n v="8224208"/>
    <n v="336518142.94400001"/>
    <n v="7681788.492716861"/>
    <m/>
    <m/>
    <n v="0"/>
    <n v="0"/>
    <m/>
    <n v="0"/>
    <n v="0"/>
    <n v="1663"/>
    <n v="1663"/>
    <n v="1.1335364565227764E-2"/>
    <n v="0.14671677690920024"/>
    <n v="24399"/>
    <n v="998358.28200000001"/>
    <n v="135944.63891867831"/>
    <n v="13807"/>
    <n v="13807"/>
    <n v="9.4111472370474888E-2"/>
    <n v="0.61945462446585065"/>
    <n v="855281"/>
    <n v="34996387.957999997"/>
    <n v="1810351.0653365979"/>
    <n v="41"/>
    <n v="41"/>
    <n v="2.7946479084446082E-4"/>
    <n v="0.23317073170731706"/>
    <n v="956"/>
    <n v="6255.2356285789438"/>
    <m/>
    <m/>
    <n v="0"/>
    <m/>
    <n v="0"/>
    <m/>
    <n v="256"/>
    <n v="256"/>
    <n v="1.7449508891751698E-3"/>
    <n v="0.1630859375"/>
    <n v="4175"/>
    <n v="40.627968750000001"/>
    <n v="17565"/>
    <n v="16580"/>
    <n v="16580"/>
    <n v="0.11301283493173561"/>
    <n v="0.16350000000000001"/>
    <n v="271083"/>
    <n v="3898334.716011412"/>
    <m/>
    <m/>
    <n v="0"/>
    <n v="0"/>
    <m/>
    <n v="0"/>
    <n v="985"/>
    <n v="985"/>
    <n v="6.7139711946778997E-3"/>
    <n v="0.16750253807106599"/>
    <n v="16499"/>
    <n v="106430.46478217762"/>
    <n v="146709"/>
    <n v="146709"/>
    <n v="0.18869009264153783"/>
    <n v="4.3109558204382833E-3"/>
    <n v="0.56321626881870246"/>
    <n v="0"/>
    <n v="0.13273200287114742"/>
    <n v="4.5862372735857849E-4"/>
    <n v="0.28581957644889949"/>
    <n v="0"/>
    <n v="7.8033089976495672E-3"/>
    <n v="2.9787767511111102E-6"/>
    <n v="13639145.241363056"/>
    <n v="75.323182335292316"/>
    <n v="0"/>
    <n v="0"/>
    <n v="1.234246024442945"/>
    <n v="0.81021123843711174"/>
    <n v="-1.81419"/>
    <n v="103"/>
    <b v="0"/>
    <b v="0"/>
    <b v="0"/>
    <b v="1"/>
    <b v="1"/>
    <b v="1"/>
    <b v="1"/>
    <b v="0"/>
    <m/>
    <m/>
    <m/>
    <m/>
    <m/>
    <m/>
    <m/>
    <m/>
    <m/>
    <n v="0"/>
    <n v="0"/>
    <n v="0"/>
    <n v="0"/>
    <n v="0"/>
    <n v="0"/>
    <n v="0"/>
    <n v="0"/>
    <n v="0"/>
    <n v="0"/>
    <n v="0"/>
    <n v="620"/>
    <n v="1"/>
    <n v="362"/>
    <m/>
    <n v="4"/>
    <n v="16"/>
    <m/>
    <m/>
    <n v="155"/>
    <m/>
    <n v="70"/>
    <m/>
    <n v="38"/>
    <n v="2"/>
    <n v="128"/>
    <n v="1"/>
    <m/>
    <m/>
    <n v="15"/>
    <n v="8"/>
    <m/>
    <n v="1"/>
    <n v="2"/>
    <n v="221"/>
    <m/>
    <n v="2"/>
    <m/>
    <m/>
    <m/>
    <m/>
    <n v="22"/>
    <n v="1"/>
    <n v="54"/>
    <n v="60"/>
    <m/>
    <m/>
    <n v="35"/>
    <n v="31"/>
    <m/>
    <n v="4"/>
    <n v="4"/>
    <n v="301"/>
    <n v="7"/>
    <n v="2"/>
    <n v="2"/>
    <n v="12"/>
    <m/>
    <m/>
    <n v="81"/>
    <m/>
    <n v="32"/>
    <n v="71"/>
    <m/>
    <m/>
    <n v="15"/>
    <n v="36"/>
    <n v="1"/>
    <n v="44"/>
    <n v="4"/>
    <n v="221"/>
    <n v="3"/>
    <m/>
    <n v="2"/>
    <m/>
    <m/>
    <n v="85"/>
    <m/>
    <n v="18"/>
    <n v="87"/>
    <m/>
    <n v="3"/>
    <n v="6"/>
    <n v="16"/>
    <m/>
    <n v="41"/>
    <n v="8"/>
    <n v="160"/>
    <n v="3"/>
    <n v="5"/>
    <m/>
    <m/>
    <n v="1"/>
    <m/>
    <m/>
    <m/>
    <n v="147"/>
    <m/>
    <m/>
    <m/>
    <n v="20"/>
    <n v="581"/>
    <n v="0"/>
    <n v="3"/>
    <n v="75"/>
    <n v="107"/>
    <n v="1"/>
    <n v="90"/>
    <n v="10"/>
    <n v="1058"/>
    <n v="0"/>
    <n v="90"/>
    <n v="2"/>
    <n v="4"/>
    <n v="13"/>
    <n v="0"/>
    <n v="0"/>
    <n v="373"/>
    <n v="3"/>
    <n v="252"/>
  </r>
  <r>
    <s v="MMR012"/>
    <s v="Rakhine"/>
    <s v="MMR012D001"/>
    <s v="Sittwe"/>
    <s v="MMR012001"/>
    <s v="Sittwe"/>
    <n v="27"/>
    <n v="32"/>
    <x v="7"/>
    <n v="157118.99500806609"/>
    <n v="0.4744885327658559"/>
    <n v="0.68119459901689661"/>
    <n v="0.88985817925586286"/>
    <n v="0.12891020449483701"/>
    <n v="0.51335037456975097"/>
    <n v="0.39824971527902653"/>
    <n v="0.43153326904532302"/>
    <n v="0.38999862239977956"/>
    <n v="0.47489323598291777"/>
    <n v="0.69944207191073149"/>
    <n v="0.76591128254580521"/>
    <n v="0.31526432160804019"/>
    <n v="5.2565170812998458E-3"/>
    <n v="157118.99500806609"/>
    <n v="298983"/>
    <n v="142447.39790575916"/>
    <n v="156535.60209424084"/>
    <n v="5.8070452320544671E-3"/>
    <n v="91.012411370416771"/>
    <n v="221.26421860799999"/>
    <n v="1351.2487553610713"/>
    <n v="1"/>
    <n v="139673"/>
    <n v="63584"/>
    <n v="76089"/>
    <n v="8226"/>
    <n v="6886"/>
    <n v="1340"/>
    <n v="203665.60479786879"/>
    <n v="47880"/>
    <n v="52868"/>
    <n v="90.565181206022544"/>
    <n v="95317.395202131214"/>
    <n v="22590"/>
    <n v="24561"/>
    <n v="91.97508244778308"/>
    <n v="0.68119459901689661"/>
    <n v="80586.469901757271"/>
    <n v="202351.60706968946"/>
    <n v="16044.92302855327"/>
    <n v="0.47754200883134529"/>
    <n v="156206.05757357788"/>
    <n v="0.39824971527902653"/>
    <n v="0.60175028472097347"/>
    <n v="7.9292293552318736"/>
    <n v="108035"/>
    <n v="36372"/>
    <n v="59446"/>
    <n v="8609"/>
    <n v="1858"/>
    <n v="1750"/>
    <n v="29036"/>
    <n v="18383"/>
    <n v="10653"/>
    <n v="0.36688937870230054"/>
    <n v="139673"/>
    <n v="8226"/>
    <n v="5.8894704058765832E-2"/>
    <n v="1123"/>
    <n v="2807"/>
    <n v="4925"/>
    <n v="5737"/>
    <n v="5116"/>
    <n v="3602"/>
    <n v="2336"/>
    <n v="1696"/>
    <n v="1694"/>
    <n v="4.8103388896542221"/>
    <n v="29036"/>
    <n v="10.296976167516187"/>
    <n v="2189"/>
    <n v="1877"/>
    <n v="2102"/>
    <n v="10151"/>
    <n v="12205"/>
    <n v="271"/>
    <n v="161"/>
    <n v="80"/>
    <n v="29036"/>
    <n v="22280"/>
    <n v="1894"/>
    <n v="1339"/>
    <n v="3182"/>
    <n v="89"/>
    <n v="252"/>
    <n v="29036"/>
    <n v="12270"/>
    <n v="212"/>
    <n v="48"/>
    <n v="15527"/>
    <n v="931"/>
    <n v="48"/>
    <n v="60042.650020663998"/>
    <n v="0.53474996555999454"/>
    <n v="3.206364513018322E-2"/>
    <n v="0.43153326904532302"/>
    <n v="0.56846673095467692"/>
    <n v="29036"/>
    <n v="672"/>
    <n v="18781"/>
    <n v="34"/>
    <n v="3654"/>
    <n v="258"/>
    <n v="5551"/>
    <n v="86"/>
    <n v="0.79697616751618683"/>
    <n v="0.20302383248381317"/>
    <n v="29036"/>
    <n v="10981"/>
    <n v="343"/>
    <n v="13225"/>
    <n v="0.45546907287505167"/>
    <n v="4235"/>
    <n v="252"/>
    <n v="0.38999862239977956"/>
    <n v="0.14585342333654774"/>
    <n v="0.38574528171924505"/>
    <n v="100761"/>
    <n v="89663"/>
    <n v="11098"/>
    <n v="0.88985817925586286"/>
    <n v="43773"/>
    <n v="41171"/>
    <n v="2602"/>
    <n v="0.94055696433874758"/>
    <n v="56988"/>
    <n v="48492"/>
    <n v="8496"/>
    <n v="0.85091598231206556"/>
    <n v="70079"/>
    <n v="63603"/>
    <n v="6476"/>
    <n v="0.90759000556514791"/>
    <n v="30682"/>
    <n v="26060"/>
    <n v="4622"/>
    <n v="0.84935792973078672"/>
    <n v="66216"/>
    <n v="25094"/>
    <n v="33850"/>
    <n v="7272"/>
    <n v="0.10982239942007974"/>
    <n v="0.51120575087592124"/>
    <n v="3.4507700770077006"/>
    <n v="31232"/>
    <n v="12679"/>
    <n v="0.40596183401639346"/>
    <n v="15539"/>
    <n v="0.49753457991803279"/>
    <n v="3014"/>
    <n v="9.6503586065573771E-2"/>
    <n v="34984"/>
    <n v="12415"/>
    <n v="18311"/>
    <n v="0.12171278298650812"/>
    <n v="0.52341070203521611"/>
    <n v="4258"/>
    <n v="144082.18976731642"/>
    <n v="18573.66454696867"/>
    <n v="28270"/>
    <n v="18047"/>
    <n v="10535"/>
    <n v="246"/>
    <n v="10708"/>
    <n v="817"/>
    <n v="95"/>
    <n v="119"/>
    <n v="18573.66454696867"/>
    <n v="125508.52522034774"/>
    <n v="73964.646085881817"/>
    <n v="70117.543681434603"/>
    <n v="41060.069264526799"/>
    <n v="0.12891020449483701"/>
    <n v="0.87108979550516297"/>
    <n v="0.51335037456975097"/>
    <n v="0.28497671593439966"/>
    <n v="0.69222008503745691"/>
    <n v="35707"/>
    <n v="2688"/>
    <n v="10979"/>
    <n v="10409"/>
    <n v="6055"/>
    <n v="200"/>
    <n v="4994"/>
    <n v="268"/>
    <n v="65"/>
    <n v="49"/>
    <n v="7.5279356988825721E-2"/>
    <n v="0.92472064301117429"/>
    <n v="0.61724591816730612"/>
    <n v="0.32573444982776484"/>
    <n v="43317"/>
    <n v="7499"/>
    <n v="17291"/>
    <n v="7638"/>
    <n v="4480"/>
    <n v="46"/>
    <n v="5714"/>
    <n v="549"/>
    <n v="30"/>
    <n v="70"/>
    <n v="0.17311909873721634"/>
    <n v="0.82688090126278369"/>
    <n v="0.42770736662280395"/>
    <n v="124375"/>
    <n v="11367"/>
    <n v="16227"/>
    <n v="2628"/>
    <n v="18734"/>
    <n v="3559"/>
    <n v="6340"/>
    <n v="1419"/>
    <n v="21406"/>
    <n v="27861"/>
    <n v="7451"/>
    <n v="691"/>
    <n v="6692"/>
    <n v="0.25262311557788947"/>
    <n v="2.8615075376884423E-2"/>
    <n v="34.946614217476821"/>
    <n v="0.47771599894095784"/>
    <n v="58375"/>
    <n v="7190"/>
    <n v="11486"/>
    <n v="1838"/>
    <n v="11827"/>
    <n v="1696"/>
    <n v="3570"/>
    <n v="854"/>
    <n v="10904"/>
    <n v="839"/>
    <n v="3179"/>
    <n v="368"/>
    <n v="4624"/>
    <n v="0.64423126338329761"/>
    <n v="66000"/>
    <n v="4177"/>
    <n v="4741"/>
    <n v="790"/>
    <n v="6907"/>
    <n v="1863"/>
    <n v="2770"/>
    <n v="565"/>
    <n v="10502"/>
    <n v="27022"/>
    <n v="4272"/>
    <n v="323"/>
    <n v="2068"/>
    <n v="0.32193939393939391"/>
    <n v="228458.35580844135"/>
    <n v="80454"/>
    <n v="57"/>
    <n v="908"/>
    <n v="1036"/>
    <n v="1121"/>
    <n v="1376"/>
    <n v="18"/>
    <n v="194"/>
    <n v="72024.768559636534"/>
    <n v="0.31526432160804019"/>
    <n v="0.68473567839195981"/>
    <n v="86228"/>
    <n v="57460"/>
    <n v="39"/>
    <n v="820"/>
    <n v="686"/>
    <n v="1036"/>
    <n v="1084"/>
    <n v="16"/>
    <n v="166"/>
    <n v="24921"/>
    <n v="0.2890128496544046"/>
    <n v="38147"/>
    <n v="22994"/>
    <n v="18"/>
    <n v="88"/>
    <n v="350"/>
    <n v="85"/>
    <n v="292"/>
    <n v="2"/>
    <n v="28"/>
    <n v="14290"/>
    <n v="0.37460350748420584"/>
    <n v="147899"/>
    <n v="143762"/>
    <n v="4137"/>
    <n v="2.7971791560456798E-2"/>
    <n v="2040"/>
    <n v="1241"/>
    <n v="2107"/>
    <n v="1644"/>
    <n v="70470"/>
    <n v="68637"/>
    <n v="1833"/>
    <n v="2.6011068539804172E-2"/>
    <n v="77429"/>
    <n v="75125"/>
    <n v="2304"/>
    <n v="2.9756292861847625E-2"/>
    <n v="29036"/>
    <n v="389"/>
    <n v="19920"/>
    <n v="270"/>
    <n v="366"/>
    <n v="80"/>
    <n v="8011"/>
    <n v="0.27589888414382147"/>
    <n v="0.72410111585617853"/>
    <n v="0.69944207191073149"/>
    <n v="29036"/>
    <n v="8277"/>
    <n v="5366"/>
    <n v="7045"/>
    <n v="539"/>
    <n v="5701"/>
    <n v="3"/>
    <n v="2"/>
    <n v="1551"/>
    <n v="117"/>
    <n v="435"/>
    <n v="0.19651467144234744"/>
    <n v="0.76591128254580521"/>
    <n v="29036"/>
    <n v="8283"/>
    <n v="7909"/>
    <n v="6755"/>
    <n v="672"/>
    <n v="4950"/>
    <n v="9"/>
    <n v="3"/>
    <n v="38"/>
    <n v="1"/>
    <n v="416"/>
    <n v="0.79170684667309543"/>
    <n v="0.73267667722826835"/>
    <n v="29036"/>
    <n v="13789"/>
    <n v="1176"/>
    <n v="8645"/>
    <n v="874"/>
    <n v="3704"/>
    <n v="108"/>
    <n v="652"/>
    <n v="88"/>
    <n v="0.47489323598291777"/>
    <n v="66329.762949442069"/>
    <n v="0.62491389998622404"/>
    <n v="29036"/>
    <n v="881"/>
    <n v="42"/>
    <n v="203"/>
    <n v="28"/>
    <n v="14016"/>
    <n v="13125"/>
    <n v="579"/>
    <n v="4"/>
    <n v="158"/>
    <n v="29036"/>
    <n v="1.4398333103733296"/>
    <n v="0.38851975722903925"/>
    <n v="0.69452484033774253"/>
    <n v="0.141031064517562"/>
    <n v="15514"/>
    <n v="0.53430224548835925"/>
    <n v="0.27958694516030203"/>
    <n v="9556"/>
    <n v="13522"/>
    <n v="1500"/>
    <n v="12905"/>
    <n v="1608"/>
    <n v="2716"/>
    <n v="0.44444827111172336"/>
    <n v="0.32910869265739084"/>
    <n v="0.46569775451164075"/>
    <n v="9.35390549662488E-2"/>
    <n v="29036"/>
    <n v="544"/>
    <n v="8162"/>
    <n v="11218"/>
    <n v="181"/>
    <n v="505"/>
    <n v="400"/>
    <n v="1371"/>
    <n v="0.31984433117509298"/>
    <n v="23360"/>
    <n v="23360"/>
    <n v="0.99505878343840515"/>
    <n v="0.7065115582191781"/>
    <n v="1650411"/>
    <n v="67531517.297999993"/>
    <n v="1582742.3480059083"/>
    <m/>
    <m/>
    <n v="0"/>
    <n v="0"/>
    <m/>
    <n v="0"/>
    <n v="0"/>
    <n v="4"/>
    <n v="4"/>
    <n v="1.7038677798602829E-4"/>
    <n v="0.08"/>
    <n v="32"/>
    <n v="1309.376"/>
    <n v="326.98650371299652"/>
    <m/>
    <m/>
    <n v="0"/>
    <n v="0"/>
    <m/>
    <n v="0"/>
    <n v="0"/>
    <n v="5"/>
    <n v="5"/>
    <n v="2.1298347248253536E-4"/>
    <n v="0.19399999999999998"/>
    <n v="97"/>
    <n v="762.83361324133477"/>
    <m/>
    <m/>
    <n v="0"/>
    <m/>
    <n v="0"/>
    <m/>
    <m/>
    <m/>
    <n v="0"/>
    <n v="0"/>
    <m/>
    <n v="0"/>
    <n v="107"/>
    <n v="5"/>
    <n v="5"/>
    <n v="2.1298347248253536E-4"/>
    <n v="0.152"/>
    <n v="76"/>
    <n v="1175.6136055522957"/>
    <m/>
    <m/>
    <n v="0"/>
    <n v="0"/>
    <m/>
    <n v="0"/>
    <n v="102"/>
    <n v="102"/>
    <n v="4.344862838643721E-3"/>
    <n v="0.13392156862745097"/>
    <n v="1366"/>
    <n v="11021.225794702657"/>
    <n v="23476"/>
    <n v="23476"/>
    <n v="3.0193707372095386E-2"/>
    <n v="6.8982815533204602E-4"/>
    <n v="0.99167517666998495"/>
    <n v="0"/>
    <n v="0"/>
    <n v="4.7795723614395871E-4"/>
    <n v="7.3658661591416441E-4"/>
    <n v="0"/>
    <n v="6.9054044398644933E-3"/>
    <n v="0"/>
    <n v="1596029.0075231176"/>
    <n v="5.3381931665784261"/>
    <n v="0"/>
    <n v="0"/>
    <n v="12.735687510649173"/>
    <n v="7.8519514487445777E-2"/>
    <n v="0.72662919999999998"/>
    <n v="251"/>
    <b v="0"/>
    <b v="1"/>
    <b v="1"/>
    <b v="0"/>
    <b v="0"/>
    <b v="1"/>
    <b v="0"/>
    <b v="1"/>
    <n v="1"/>
    <n v="2"/>
    <n v="8"/>
    <n v="1"/>
    <n v="12"/>
    <n v="3"/>
    <n v="15"/>
    <n v="17786"/>
    <n v="98847"/>
    <n v="3.3057851239669422E-2"/>
    <n v="2.4875621890547263E-3"/>
    <n v="3.0303030303030304E-2"/>
    <n v="2.7397260273972603E-3"/>
    <n v="0.40253377965646153"/>
    <n v="1"/>
    <n v="0.2"/>
    <n v="2.0833333333333332E-2"/>
    <n v="6.5217391304347823E-3"/>
    <n v="0.10951602454398596"/>
    <n v="0.30683876811594202"/>
    <n v="3.2590405904059043"/>
    <n v="5.2565170812998458E-3"/>
    <m/>
    <n v="1"/>
    <n v="12"/>
    <n v="10"/>
    <m/>
    <n v="1"/>
    <n v="22"/>
    <m/>
    <n v="4"/>
    <m/>
    <n v="31"/>
    <n v="23"/>
    <n v="13"/>
    <n v="2"/>
    <n v="27"/>
    <n v="1"/>
    <n v="37"/>
    <n v="32"/>
    <n v="6"/>
    <n v="57"/>
    <n v="7"/>
    <n v="111"/>
    <m/>
    <n v="165"/>
    <m/>
    <n v="10"/>
    <n v="43"/>
    <n v="4"/>
    <n v="57"/>
    <n v="24"/>
    <n v="104"/>
    <n v="55"/>
    <n v="56"/>
    <n v="2"/>
    <n v="78"/>
    <n v="59"/>
    <n v="5"/>
    <n v="17"/>
    <n v="9"/>
    <n v="294"/>
    <n v="167"/>
    <m/>
    <n v="11"/>
    <n v="150"/>
    <n v="2"/>
    <m/>
    <n v="136"/>
    <n v="21"/>
    <n v="158"/>
    <n v="59"/>
    <n v="50"/>
    <n v="2"/>
    <n v="70"/>
    <n v="47"/>
    <n v="5"/>
    <n v="21"/>
    <n v="8"/>
    <n v="216"/>
    <n v="80"/>
    <m/>
    <n v="11"/>
    <n v="148"/>
    <m/>
    <n v="165"/>
    <n v="20"/>
    <n v="173"/>
    <n v="13"/>
    <n v="37"/>
    <n v="5"/>
    <n v="65"/>
    <n v="37"/>
    <m/>
    <n v="36"/>
    <n v="5"/>
    <n v="244"/>
    <n v="5"/>
    <n v="11"/>
    <m/>
    <n v="10"/>
    <n v="179"/>
    <m/>
    <n v="2"/>
    <m/>
    <n v="77"/>
    <n v="10"/>
    <n v="6"/>
    <m/>
    <n v="54"/>
    <n v="129"/>
    <n v="133"/>
    <n v="11"/>
    <n v="262"/>
    <n v="185"/>
    <n v="16"/>
    <n v="132"/>
    <n v="24"/>
    <n v="887"/>
    <n v="0"/>
    <n v="432"/>
    <n v="0"/>
    <n v="32"/>
    <n v="520"/>
    <n v="6"/>
    <n v="0"/>
    <n v="472"/>
    <n v="98"/>
    <n v="502"/>
  </r>
  <r>
    <s v="MMR012"/>
    <s v="Rakhine"/>
    <s v="MMR012D001"/>
    <s v="Sittwe"/>
    <s v="MMR012002"/>
    <s v="Ponnagyun"/>
    <n v="92"/>
    <n v="4"/>
    <x v="5"/>
    <n v="101631.90348260466"/>
    <n v="0.32262557830279887"/>
    <n v="9.7808913859409805E-2"/>
    <n v="0.85084370286576172"/>
    <n v="0.18823003765877322"/>
    <n v="0.19306504116933682"/>
    <n v="0.55043531233342635"/>
    <n v="0.67144266824551013"/>
    <n v="0.50183540556542328"/>
    <n v="5.0167752121570951E-2"/>
    <n v="0.1361357805407539"/>
    <n v="7.3810933491217687E-2"/>
    <n v="0.40618712273641849"/>
    <n v="0.15154426904598492"/>
    <n v="101631.90348260466"/>
    <n v="150038"/>
    <n v="69372.408602150535"/>
    <n v="80665.591397849465"/>
    <n v="2.9141370998584807E-3"/>
    <n v="85.961819588958647"/>
    <n v="1137.1688441399999"/>
    <n v="131.9399496153699"/>
    <n v="0.11394466817110696"/>
    <n v="127640"/>
    <n v="58170"/>
    <n v="69470"/>
    <n v="2113"/>
    <n v="1809"/>
    <n v="304"/>
    <n v="14675.053817638129"/>
    <n v="5912"/>
    <n v="6779"/>
    <n v="87.210503024044854"/>
    <n v="135362.94618236186"/>
    <n v="54067"/>
    <n v="62995"/>
    <n v="85.827446622747843"/>
    <n v="9.7808913859409805E-2"/>
    <n v="50151.426926545049"/>
    <n v="91112.299307145106"/>
    <n v="8774.273766309836"/>
    <n v="0.64673706119755314"/>
    <n v="53002.864812041524"/>
    <n v="0.55043531233342635"/>
    <n v="0.44956468766657365"/>
    <n v="9.6301748864126715"/>
    <n v="86382"/>
    <n v="23670"/>
    <n v="52679"/>
    <n v="7273"/>
    <n v="2023"/>
    <n v="737"/>
    <n v="25335"/>
    <n v="19050"/>
    <n v="6285"/>
    <n v="0.24807578448786263"/>
    <n v="127640"/>
    <n v="2113"/>
    <n v="1.6554371670322782E-2"/>
    <n v="779"/>
    <n v="1969"/>
    <n v="3594"/>
    <n v="4758"/>
    <n v="4636"/>
    <n v="3744"/>
    <n v="2627"/>
    <n v="1805"/>
    <n v="1423"/>
    <n v="5.0380895993684627"/>
    <n v="25335"/>
    <n v="5.9221630155910798"/>
    <n v="22"/>
    <n v="290"/>
    <n v="213"/>
    <n v="11318"/>
    <n v="13198"/>
    <n v="179"/>
    <n v="67"/>
    <n v="48"/>
    <n v="25335"/>
    <n v="24667"/>
    <n v="204"/>
    <n v="290"/>
    <n v="149"/>
    <n v="13"/>
    <n v="12"/>
    <n v="25335"/>
    <n v="16919"/>
    <n v="82"/>
    <n v="10"/>
    <n v="8295"/>
    <n v="21"/>
    <n v="8"/>
    <n v="85652.561278863228"/>
    <n v="0.32741267021906456"/>
    <n v="8.2889283599763171E-4"/>
    <n v="0.67144266824551013"/>
    <n v="0.32855733175448987"/>
    <n v="25335"/>
    <n v="1999"/>
    <n v="17776"/>
    <n v="37"/>
    <n v="4876"/>
    <n v="171"/>
    <n v="446"/>
    <n v="30"/>
    <n v="0.97446220643378723"/>
    <n v="2.5537793566212774E-2"/>
    <n v="25335"/>
    <n v="12514"/>
    <n v="200"/>
    <n v="12134"/>
    <n v="0.47894217485691731"/>
    <n v="339"/>
    <n v="148"/>
    <n v="0.50183540556542328"/>
    <n v="1.3380698638247484E-2"/>
    <n v="0.17704756266035132"/>
    <n v="84864"/>
    <n v="72206"/>
    <n v="12658"/>
    <n v="0.85084370286576172"/>
    <n v="36806"/>
    <n v="34628"/>
    <n v="2178"/>
    <n v="0.94082486551105793"/>
    <n v="48058"/>
    <n v="37578"/>
    <n v="10480"/>
    <n v="0.78193016771401214"/>
    <n v="8806"/>
    <n v="7840"/>
    <n v="966"/>
    <n v="0.890302066772655"/>
    <n v="76058"/>
    <n v="64366"/>
    <n v="11692"/>
    <n v="0.8462752110231665"/>
    <n v="64274"/>
    <n v="27554"/>
    <n v="30599"/>
    <n v="6121"/>
    <n v="9.5232909107881875E-2"/>
    <n v="0.47607119519556895"/>
    <n v="4.5015520339813753"/>
    <n v="29523"/>
    <n v="14137"/>
    <n v="0.47884700064356606"/>
    <n v="13102"/>
    <n v="0.44378958777901972"/>
    <n v="2284"/>
    <n v="7.7363411577414221E-2"/>
    <n v="34751"/>
    <n v="13417"/>
    <n v="17497"/>
    <n v="0.1104140888031999"/>
    <n v="0.503496302264683"/>
    <n v="3837"/>
    <n v="72304.477563151187"/>
    <n v="13609.874534609871"/>
    <n v="38773"/>
    <n v="7465"/>
    <n v="1962"/>
    <n v="128"/>
    <n v="2021"/>
    <n v="72"/>
    <n v="36"/>
    <n v="415"/>
    <n v="13609.874534609871"/>
    <n v="58694.603028541314"/>
    <n v="13959.466937457175"/>
    <n v="58345.010625694013"/>
    <n v="5346.571599981532"/>
    <n v="0.18823003765877322"/>
    <n v="0.81176996234122678"/>
    <n v="0.19306504116933682"/>
    <n v="7.3945235207761542E-2"/>
    <n v="0.50241750175528177"/>
    <n v="27544"/>
    <n v="2353"/>
    <n v="17577"/>
    <n v="4820"/>
    <n v="1262"/>
    <n v="102"/>
    <n v="1061"/>
    <n v="39"/>
    <n v="23"/>
    <n v="307"/>
    <n v="8.5426953238454839E-2"/>
    <n v="0.91457304676154516"/>
    <n v="0.27643043857101363"/>
    <n v="0.10143769968051118"/>
    <n v="35124"/>
    <n v="9443"/>
    <n v="21196"/>
    <n v="2645"/>
    <n v="700"/>
    <n v="26"/>
    <n v="960"/>
    <n v="33"/>
    <n v="13"/>
    <n v="108"/>
    <n v="0.2688475116729302"/>
    <n v="0.7311524883270698"/>
    <n v="0.12769046805603007"/>
    <n v="103376"/>
    <n v="1928"/>
    <n v="4502"/>
    <n v="2271"/>
    <n v="16997"/>
    <n v="5879"/>
    <n v="7804"/>
    <n v="1081"/>
    <n v="17075"/>
    <n v="29521"/>
    <n v="5789"/>
    <n v="576"/>
    <n v="9953"/>
    <n v="0.34243925088995514"/>
    <n v="5.6870066553165143E-2"/>
    <n v="17.583942847423032"/>
    <n v="0.24037037666660407"/>
    <n v="46570"/>
    <n v="1104"/>
    <n v="3709"/>
    <n v="2017"/>
    <n v="13317"/>
    <n v="2807"/>
    <n v="4641"/>
    <n v="571"/>
    <n v="8901"/>
    <n v="1108"/>
    <n v="2142"/>
    <n v="281"/>
    <n v="5972"/>
    <n v="0.59254885119175438"/>
    <n v="56806"/>
    <n v="824"/>
    <n v="793"/>
    <n v="254"/>
    <n v="3680"/>
    <n v="3072"/>
    <n v="3163"/>
    <n v="510"/>
    <n v="8174"/>
    <n v="28413"/>
    <n v="3647"/>
    <n v="295"/>
    <n v="3981"/>
    <n v="0.20747808330105974"/>
    <n v="114646.80047091377"/>
    <n v="60427"/>
    <n v="24"/>
    <n v="77"/>
    <n v="201"/>
    <n v="383"/>
    <n v="242"/>
    <n v="2"/>
    <n v="30"/>
    <n v="46568.054014216737"/>
    <n v="0.40618712273641849"/>
    <n v="0.59381287726358156"/>
    <n v="10611"/>
    <n v="7624"/>
    <n v="4"/>
    <n v="48"/>
    <n v="19"/>
    <n v="46"/>
    <n v="27"/>
    <n v="1"/>
    <n v="0"/>
    <n v="2842"/>
    <n v="0.26783526529073604"/>
    <n v="92765"/>
    <n v="52803"/>
    <n v="20"/>
    <n v="29"/>
    <n v="182"/>
    <n v="337"/>
    <n v="215"/>
    <n v="1"/>
    <n v="30"/>
    <n v="39148"/>
    <n v="0.42201261251549615"/>
    <n v="129753"/>
    <n v="126409"/>
    <n v="3344"/>
    <n v="2.577204380630891E-2"/>
    <n v="1596"/>
    <n v="1294"/>
    <n v="1485"/>
    <n v="1589"/>
    <n v="59979"/>
    <n v="58433"/>
    <n v="1546"/>
    <n v="2.5775688157521799E-2"/>
    <n v="69774"/>
    <n v="67976"/>
    <n v="1798"/>
    <n v="2.5768911055694101E-2"/>
    <n v="25335"/>
    <n v="85"/>
    <n v="3364"/>
    <n v="130"/>
    <n v="466"/>
    <n v="180"/>
    <n v="21110"/>
    <n v="0.83323465561476218"/>
    <n v="0.16676534438523782"/>
    <n v="0.1361357805407539"/>
    <n v="25335"/>
    <n v="308"/>
    <n v="20"/>
    <n v="1536"/>
    <n v="1300"/>
    <n v="21010"/>
    <n v="474"/>
    <n v="532"/>
    <n v="6"/>
    <n v="0"/>
    <n v="149"/>
    <n v="0.86899546082494572"/>
    <n v="7.3810933491217687E-2"/>
    <n v="25335"/>
    <n v="523"/>
    <n v="63"/>
    <n v="1196"/>
    <n v="1112"/>
    <n v="20919"/>
    <n v="879"/>
    <n v="643"/>
    <n v="0"/>
    <n v="0"/>
    <n v="0"/>
    <n v="9.5717387014012237E-2"/>
    <n v="0.10497335701598579"/>
    <n v="25335"/>
    <n v="1271"/>
    <n v="3072"/>
    <n v="17099"/>
    <n v="1397"/>
    <n v="1944"/>
    <n v="38"/>
    <n v="481"/>
    <n v="33"/>
    <n v="5.0167752121570951E-2"/>
    <n v="6403.4118807973164"/>
    <n v="0.14588513913558318"/>
    <n v="25335"/>
    <n v="31"/>
    <n v="1"/>
    <n v="218"/>
    <n v="9"/>
    <n v="24069"/>
    <n v="761"/>
    <n v="17"/>
    <n v="18"/>
    <n v="211"/>
    <n v="25335"/>
    <n v="0.52042628774422739"/>
    <n v="0.14043007167098437"/>
    <n v="1.9215017064846416"/>
    <n v="0.39018248937800371"/>
    <n v="18754"/>
    <n v="0.74024077363331364"/>
    <n v="0.33797689632179351"/>
    <n v="6581"/>
    <n v="3673"/>
    <n v="521"/>
    <n v="2149"/>
    <n v="108"/>
    <n v="153"/>
    <n v="8.4823366883757648E-2"/>
    <n v="0.25975922636668641"/>
    <n v="0.14497730412472865"/>
    <n v="6.0390763765541741E-3"/>
    <n v="25335"/>
    <n v="17"/>
    <n v="768"/>
    <n v="1286"/>
    <n v="96"/>
    <n v="1304"/>
    <n v="719"/>
    <n v="2603"/>
    <n v="6.3153739885533841E-2"/>
    <n v="62914"/>
    <n v="62706"/>
    <n v="0.99380319191086741"/>
    <n v="0.6858372404554588"/>
    <n v="4300611"/>
    <n v="175972400.898"/>
    <n v="4248606.2360470248"/>
    <m/>
    <m/>
    <n v="0"/>
    <n v="0"/>
    <m/>
    <n v="0"/>
    <n v="0"/>
    <n v="39"/>
    <n v="39"/>
    <n v="6.1809594750939032E-4"/>
    <n v="7.0000000000000007E-2"/>
    <n v="273"/>
    <n v="11170.614"/>
    <n v="3188.1184112017158"/>
    <n v="183"/>
    <n v="183"/>
    <n v="2.9002963690825238E-3"/>
    <n v="0.47513661202185792"/>
    <n v="8695"/>
    <n v="355782.01"/>
    <n v="23994.658141275977"/>
    <m/>
    <m/>
    <n v="0"/>
    <n v="0"/>
    <m/>
    <n v="0"/>
    <m/>
    <m/>
    <n v="0"/>
    <m/>
    <n v="0"/>
    <m/>
    <m/>
    <m/>
    <n v="0"/>
    <n v="0"/>
    <m/>
    <n v="0"/>
    <n v="169"/>
    <m/>
    <m/>
    <n v="0"/>
    <n v="0"/>
    <m/>
    <n v="0"/>
    <n v="169"/>
    <n v="169"/>
    <n v="2.6784157725406911E-3"/>
    <n v="0.09"/>
    <n v="1521"/>
    <n v="39735.739867667595"/>
    <m/>
    <m/>
    <n v="0"/>
    <n v="0"/>
    <m/>
    <n v="0"/>
    <n v="63305"/>
    <n v="63097"/>
    <n v="8.115234086118174E-2"/>
    <n v="1.8540674355506095E-3"/>
    <n v="0.98449353896489911"/>
    <n v="0"/>
    <n v="5.5600789052497766E-3"/>
    <n v="0"/>
    <n v="0"/>
    <n v="9.2076264526001882E-3"/>
    <n v="0"/>
    <n v="0"/>
    <n v="4315524.7524671704"/>
    <n v="28.762878420581256"/>
    <n v="208"/>
    <n v="3.2856804359845193E-3"/>
    <n v="2.3700813521838717"/>
    <n v="0.42054012983377542"/>
    <n v="-4.8313879999999996"/>
    <n v="12"/>
    <b v="0"/>
    <b v="0"/>
    <b v="1"/>
    <b v="0"/>
    <b v="0"/>
    <b v="1"/>
    <b v="0"/>
    <b v="1"/>
    <n v="1"/>
    <m/>
    <m/>
    <m/>
    <n v="1"/>
    <n v="10"/>
    <m/>
    <m/>
    <m/>
    <n v="0"/>
    <n v="2.4875621890547263E-3"/>
    <n v="0"/>
    <n v="9.1324200913242004E-3"/>
    <n v="0"/>
    <n v="0"/>
    <n v="0"/>
    <n v="2.0833333333333332E-2"/>
    <n v="2.1739130434782608E-2"/>
    <n v="2.9049955700947315E-3"/>
    <n v="1.0643115942028984E-2"/>
    <n v="93.957446808510653"/>
    <n v="0.15154426904598492"/>
    <m/>
    <m/>
    <m/>
    <n v="6"/>
    <m/>
    <n v="1"/>
    <n v="8"/>
    <m/>
    <m/>
    <m/>
    <m/>
    <m/>
    <n v="2"/>
    <m/>
    <m/>
    <m/>
    <m/>
    <n v="9"/>
    <m/>
    <m/>
    <m/>
    <n v="206"/>
    <m/>
    <m/>
    <m/>
    <m/>
    <m/>
    <n v="2"/>
    <n v="1"/>
    <m/>
    <m/>
    <n v="1"/>
    <m/>
    <m/>
    <n v="9"/>
    <m/>
    <m/>
    <m/>
    <n v="1"/>
    <n v="11"/>
    <m/>
    <m/>
    <n v="2"/>
    <m/>
    <n v="2"/>
    <m/>
    <n v="2"/>
    <m/>
    <n v="3"/>
    <m/>
    <m/>
    <m/>
    <m/>
    <n v="2"/>
    <m/>
    <m/>
    <m/>
    <n v="9"/>
    <m/>
    <m/>
    <m/>
    <m/>
    <m/>
    <n v="2"/>
    <m/>
    <n v="18"/>
    <n v="6"/>
    <m/>
    <m/>
    <n v="19"/>
    <n v="55"/>
    <m/>
    <n v="6"/>
    <m/>
    <n v="9"/>
    <n v="2"/>
    <n v="1"/>
    <m/>
    <n v="20"/>
    <m/>
    <m/>
    <m/>
    <m/>
    <n v="2"/>
    <n v="2"/>
    <m/>
    <m/>
    <n v="81"/>
    <n v="7"/>
    <n v="0"/>
    <n v="0"/>
    <n v="28"/>
    <n v="72"/>
    <n v="0"/>
    <n v="7"/>
    <n v="1"/>
    <n v="243"/>
    <n v="0"/>
    <n v="3"/>
    <n v="0"/>
    <n v="2"/>
    <n v="0"/>
    <n v="4"/>
    <n v="0"/>
    <n v="7"/>
    <n v="2"/>
    <n v="104"/>
  </r>
  <r>
    <s v="MMR012"/>
    <s v="Rakhine"/>
    <s v="MMR012D005"/>
    <s v="Mrauk-U"/>
    <s v="MMR012003"/>
    <s v="Mrauk-U"/>
    <n v="94"/>
    <n v="7"/>
    <x v="4"/>
    <n v="121007.81788651523"/>
    <n v="0.44249131362437755"/>
    <n v="0.19057638559299689"/>
    <n v="0.86243301862720079"/>
    <n v="0.18901443547001204"/>
    <n v="0.23420046399725039"/>
    <n v="0.52829076117145368"/>
    <n v="0.77692956050571949"/>
    <n v="0.71506321493076463"/>
    <n v="7.8386514148103548E-2"/>
    <n v="0.20231186032510537"/>
    <n v="0.13336544250451535"/>
    <n v="0.3993241062194085"/>
    <n v="1"/>
    <n v="121007.81788651523"/>
    <n v="217051"/>
    <n v="100356.91397849463"/>
    <n v="116694.08602150537"/>
    <n v="4.2157078317585084E-3"/>
    <n v="85.991996547530306"/>
    <n v="1245.4688385699999"/>
    <n v="174.27252555688966"/>
    <n v="0.15050350673779042"/>
    <n v="186551"/>
    <n v="85032"/>
    <n v="101519"/>
    <n v="3079"/>
    <n v="2642"/>
    <n v="437"/>
    <n v="41364.795069345564"/>
    <n v="16836"/>
    <n v="19303"/>
    <n v="87.219603170491638"/>
    <n v="175686.20493065444"/>
    <n v="70838"/>
    <n v="82653"/>
    <n v="85.705298053307203"/>
    <n v="0.19057638559299689"/>
    <n v="70758.19105099405"/>
    <n v="133937.9679744766"/>
    <n v="12354.840974529347"/>
    <n v="0.62053376859772513"/>
    <n v="82363.524992095161"/>
    <n v="0.52829076117145368"/>
    <n v="0.47170923882854632"/>
    <n v="9.2243007426271397"/>
    <n v="127811"/>
    <n v="31632"/>
    <n v="80708"/>
    <n v="11358"/>
    <n v="2973"/>
    <n v="1140"/>
    <n v="41525"/>
    <n v="31260"/>
    <n v="10265"/>
    <n v="0.24720048163756772"/>
    <n v="186551"/>
    <n v="3079"/>
    <n v="1.6504869981935236E-2"/>
    <n v="1535"/>
    <n v="4406"/>
    <n v="7880"/>
    <n v="8918"/>
    <n v="7390"/>
    <n v="5236"/>
    <n v="3186"/>
    <n v="1728"/>
    <n v="1246"/>
    <n v="4.492498494882601"/>
    <n v="41525"/>
    <n v="5.2269957856712823"/>
    <n v="423"/>
    <n v="326"/>
    <n v="254"/>
    <n v="10288"/>
    <n v="29532"/>
    <n v="418"/>
    <n v="205"/>
    <n v="79"/>
    <n v="41525"/>
    <n v="38534"/>
    <n v="602"/>
    <n v="1827"/>
    <n v="501"/>
    <n v="30"/>
    <n v="31"/>
    <n v="41525"/>
    <n v="31952"/>
    <n v="265"/>
    <n v="45"/>
    <n v="9232"/>
    <n v="13"/>
    <n v="18"/>
    <n v="144734.82400963275"/>
    <n v="0.22232390126429863"/>
    <n v="3.1306441902468393E-4"/>
    <n v="0.77692956050571949"/>
    <n v="0.22307043949428051"/>
    <n v="41525"/>
    <n v="2039"/>
    <n v="34986"/>
    <n v="41"/>
    <n v="3485"/>
    <n v="54"/>
    <n v="890"/>
    <n v="30"/>
    <n v="0.97654425045153526"/>
    <n v="2.3455749548464744E-2"/>
    <n v="41525"/>
    <n v="29410"/>
    <n v="283"/>
    <n v="11004"/>
    <n v="0.2649969897652017"/>
    <n v="673"/>
    <n v="155"/>
    <n v="0.71506321493076463"/>
    <n v="1.6207104154124023E-2"/>
    <n v="0.12326309452137263"/>
    <n v="125408"/>
    <n v="108156"/>
    <n v="17252"/>
    <n v="0.86243301862720079"/>
    <n v="54072"/>
    <n v="50428"/>
    <n v="3644"/>
    <n v="0.93260837401982544"/>
    <n v="71336"/>
    <n v="57728"/>
    <n v="13608"/>
    <n v="0.80924077604575528"/>
    <n v="24859"/>
    <n v="22655"/>
    <n v="2204"/>
    <n v="0.91133995735950757"/>
    <n v="100549"/>
    <n v="85501"/>
    <n v="15048"/>
    <n v="0.850341624481596"/>
    <n v="93106"/>
    <n v="36781"/>
    <n v="46911"/>
    <n v="9414"/>
    <n v="0.10111056215496315"/>
    <n v="0.5038450798015166"/>
    <n v="3.9070533248353514"/>
    <n v="43042"/>
    <n v="19086"/>
    <n v="0.44342735003020306"/>
    <n v="20027"/>
    <n v="0.46528971702058453"/>
    <n v="3929"/>
    <n v="9.12829329492124E-2"/>
    <n v="50064"/>
    <n v="17695"/>
    <n v="26884"/>
    <n v="0.10955976350271653"/>
    <n v="0.53699264940875679"/>
    <n v="5485"/>
    <n v="104598.51601269461"/>
    <n v="19770.629455140486"/>
    <n v="53701"/>
    <n v="14521"/>
    <n v="3943"/>
    <n v="190"/>
    <n v="2837"/>
    <n v="85"/>
    <n v="59"/>
    <n v="170"/>
    <n v="19770.629455140486"/>
    <n v="84827.886557554128"/>
    <n v="24497.020983596904"/>
    <n v="80101.495029097714"/>
    <n v="8183.2745170612179"/>
    <n v="0.18901443547001204"/>
    <n v="0.81098556452998793"/>
    <n v="0.23420046399725039"/>
    <n v="7.8235091940195914E-2"/>
    <n v="0.52259301426361915"/>
    <n v="40740"/>
    <n v="4888"/>
    <n v="22823"/>
    <n v="8626"/>
    <n v="2475"/>
    <n v="137"/>
    <n v="1584"/>
    <n v="55"/>
    <n v="37"/>
    <n v="115"/>
    <n v="0.11998036327933236"/>
    <n v="0.88001963672066763"/>
    <n v="0.3198085419734904"/>
    <n v="0.10807560137457045"/>
    <n v="52364"/>
    <n v="12710"/>
    <n v="30878"/>
    <n v="5895"/>
    <n v="1468"/>
    <n v="53"/>
    <n v="1253"/>
    <n v="30"/>
    <n v="22"/>
    <n v="55"/>
    <n v="0.24272400886104958"/>
    <n v="0.75727599113895039"/>
    <n v="0.16759605836070582"/>
    <n v="151799"/>
    <n v="3139"/>
    <n v="24654"/>
    <n v="7309"/>
    <n v="21675"/>
    <n v="10333"/>
    <n v="9848"/>
    <n v="1604"/>
    <n v="22531"/>
    <n v="37807"/>
    <n v="8038"/>
    <n v="1118"/>
    <n v="3743"/>
    <n v="0.31712988886619808"/>
    <n v="6.8070277142800673E-2"/>
    <n v="14.690699699990324"/>
    <n v="0.20082009200229792"/>
    <n v="68325"/>
    <n v="2044"/>
    <n v="18037"/>
    <n v="6144"/>
    <n v="13741"/>
    <n v="3550"/>
    <n v="5485"/>
    <n v="802"/>
    <n v="11848"/>
    <n v="807"/>
    <n v="2800"/>
    <n v="530"/>
    <n v="2537"/>
    <n v="0.71717526527625319"/>
    <n v="83474"/>
    <n v="1095"/>
    <n v="6617"/>
    <n v="1165"/>
    <n v="7934"/>
    <n v="6783"/>
    <n v="4363"/>
    <n v="802"/>
    <n v="10683"/>
    <n v="37000"/>
    <n v="5238"/>
    <n v="588"/>
    <n v="1206"/>
    <n v="0.33491865730646669"/>
    <n v="165852.59445913692"/>
    <n v="89540"/>
    <n v="41"/>
    <n v="46"/>
    <n v="330"/>
    <n v="838"/>
    <n v="316"/>
    <n v="2"/>
    <n v="69"/>
    <n v="66228.939046564876"/>
    <n v="0.3993241062194085"/>
    <n v="0.6006758937805915"/>
    <n v="29847"/>
    <n v="21018"/>
    <n v="11"/>
    <n v="16"/>
    <n v="31"/>
    <n v="361"/>
    <n v="52"/>
    <n v="0"/>
    <n v="30"/>
    <n v="8328"/>
    <n v="0.27902301738868229"/>
    <n v="121952"/>
    <n v="68522"/>
    <n v="30"/>
    <n v="30"/>
    <n v="299"/>
    <n v="477"/>
    <n v="264"/>
    <n v="2"/>
    <n v="39"/>
    <n v="52289"/>
    <n v="0.4287670558908423"/>
    <n v="189630"/>
    <n v="176650"/>
    <n v="12980"/>
    <n v="6.8449085060380735E-2"/>
    <n v="7655"/>
    <n v="4764"/>
    <n v="5559"/>
    <n v="6224"/>
    <n v="87674"/>
    <n v="81830"/>
    <n v="5844"/>
    <n v="6.6656021169331836E-2"/>
    <n v="101956"/>
    <n v="94820"/>
    <n v="7136"/>
    <n v="6.9990976499666527E-2"/>
    <n v="41525"/>
    <n v="209"/>
    <n v="8192"/>
    <n v="472"/>
    <n v="2487"/>
    <n v="191"/>
    <n v="29974"/>
    <n v="0.72183022275737507"/>
    <n v="0.27816977724262493"/>
    <n v="0.20231186032510537"/>
    <n v="41525"/>
    <n v="1717"/>
    <n v="525"/>
    <n v="3285"/>
    <n v="892"/>
    <n v="32361"/>
    <n v="2678"/>
    <n v="21"/>
    <n v="11"/>
    <n v="5"/>
    <n v="30"/>
    <n v="0.84431065623118606"/>
    <n v="0.13336544250451535"/>
    <n v="41525"/>
    <n v="1697"/>
    <n v="564"/>
    <n v="2361"/>
    <n v="761"/>
    <n v="32332"/>
    <n v="3766"/>
    <n v="22"/>
    <n v="0"/>
    <n v="5"/>
    <n v="17"/>
    <n v="0.11183624322697171"/>
    <n v="0.16783865141481036"/>
    <n v="41525"/>
    <n v="3255"/>
    <n v="5861"/>
    <n v="23970"/>
    <n v="3907"/>
    <n v="1850"/>
    <n v="45"/>
    <n v="2594"/>
    <n v="43"/>
    <n v="7.8386514148103548E-2"/>
    <n v="14623.082600842867"/>
    <n v="0.18540638169777243"/>
    <n v="41525"/>
    <n v="135"/>
    <n v="2"/>
    <n v="312"/>
    <n v="14"/>
    <n v="39345"/>
    <n v="846"/>
    <n v="24"/>
    <n v="22"/>
    <n v="825"/>
    <n v="41525"/>
    <n v="0.5890186634557496"/>
    <n v="0.15893880665246204"/>
    <n v="1.6977390735516578"/>
    <n v="0.34474497513957131"/>
    <n v="30222"/>
    <n v="0.7278025285972306"/>
    <n v="0.54464848888968986"/>
    <n v="11303"/>
    <n v="7258"/>
    <n v="1004"/>
    <n v="4070"/>
    <n v="343"/>
    <n v="481"/>
    <n v="9.8013245033112581E-2"/>
    <n v="0.2721974714027694"/>
    <n v="0.17478627332931967"/>
    <n v="1.1583383503913306E-2"/>
    <n v="41525"/>
    <n v="119"/>
    <n v="3470"/>
    <n v="5407"/>
    <n v="338"/>
    <n v="2202"/>
    <n v="2750"/>
    <n v="5291"/>
    <n v="0.16079470198675497"/>
    <n v="132487"/>
    <n v="132440"/>
    <n v="0.93262351416821587"/>
    <n v="0.70420703714889765"/>
    <n v="9326518"/>
    <n v="381622463.52399999"/>
    <n v="8973390.2641225401"/>
    <m/>
    <m/>
    <n v="0"/>
    <n v="0"/>
    <m/>
    <n v="0"/>
    <n v="0"/>
    <n v="79"/>
    <n v="79"/>
    <n v="5.5630668694721429E-4"/>
    <n v="7.1265822784810126E-2"/>
    <n v="563"/>
    <n v="23036.833999999999"/>
    <n v="6457.9834483316808"/>
    <n v="1959"/>
    <n v="1959"/>
    <n v="1.3794997464931553E-2"/>
    <n v="0.62919857069933638"/>
    <n v="123260"/>
    <n v="5043552.68"/>
    <n v="256860.84862710183"/>
    <n v="17"/>
    <n v="17"/>
    <n v="1.1971156554560307E-4"/>
    <n v="0.25176470588235295"/>
    <n v="428"/>
    <n v="2593.6342850205378"/>
    <m/>
    <m/>
    <n v="0"/>
    <m/>
    <n v="0"/>
    <m/>
    <m/>
    <m/>
    <n v="0"/>
    <n v="0"/>
    <m/>
    <n v="0"/>
    <n v="7513"/>
    <n v="427"/>
    <n v="427"/>
    <n v="3.0068728522336771E-3"/>
    <n v="0.11950819672131148"/>
    <n v="5103"/>
    <n v="100397.40191416604"/>
    <n v="72"/>
    <n v="72"/>
    <n v="5.0701368936961299E-4"/>
    <n v="9.8472222222222211E-2"/>
    <n v="709"/>
    <n v="16928.835919953057"/>
    <n v="7014"/>
    <n v="7014"/>
    <n v="4.9391583572756463E-2"/>
    <n v="0.16149985742800116"/>
    <n v="113276"/>
    <n v="757871.35023572983"/>
    <n v="142055"/>
    <n v="142008"/>
    <n v="0.18264389148477261"/>
    <n v="4.1728197598565851E-3"/>
    <n v="0.88718077824001007"/>
    <n v="0"/>
    <n v="2.5395307779658347E-2"/>
    <n v="2.5642732743436493E-4"/>
    <n v="9.9260861883615666E-3"/>
    <n v="1.6737194509649483E-3"/>
    <n v="7.4929193372566344E-2"/>
    <n v="0"/>
    <n v="10114500.318552842"/>
    <n v="46.599648555191372"/>
    <n v="47"/>
    <n v="3.3085776635810072E-4"/>
    <n v="1.5279363626764282"/>
    <n v="0.65426098013830847"/>
    <n v="-5.1140169999999996"/>
    <n v="7"/>
    <b v="0"/>
    <b v="0"/>
    <b v="1"/>
    <b v="0"/>
    <b v="0"/>
    <b v="1"/>
    <b v="0"/>
    <b v="1"/>
    <n v="0"/>
    <m/>
    <n v="1"/>
    <m/>
    <n v="2"/>
    <n v="0"/>
    <m/>
    <m/>
    <m/>
    <n v="4.1322314049586778E-3"/>
    <n v="0"/>
    <n v="0"/>
    <n v="0"/>
    <n v="0"/>
    <n v="0"/>
    <n v="0"/>
    <n v="0"/>
    <n v="0"/>
    <n v="0"/>
    <n v="0"/>
    <n v="620"/>
    <n v="1"/>
    <n v="311"/>
    <m/>
    <n v="10"/>
    <n v="3"/>
    <m/>
    <m/>
    <n v="13"/>
    <m/>
    <n v="132"/>
    <m/>
    <n v="1"/>
    <m/>
    <n v="56"/>
    <n v="127"/>
    <n v="1"/>
    <m/>
    <m/>
    <n v="6"/>
    <m/>
    <n v="5"/>
    <n v="3"/>
    <n v="267"/>
    <m/>
    <n v="73"/>
    <m/>
    <n v="7"/>
    <m/>
    <n v="2"/>
    <n v="10"/>
    <n v="2"/>
    <n v="14"/>
    <n v="159"/>
    <n v="4"/>
    <m/>
    <m/>
    <n v="37"/>
    <m/>
    <n v="4"/>
    <n v="2"/>
    <n v="36"/>
    <n v="74"/>
    <m/>
    <n v="2"/>
    <n v="8"/>
    <n v="3"/>
    <m/>
    <n v="15"/>
    <n v="2"/>
    <n v="28"/>
    <n v="160"/>
    <n v="28"/>
    <m/>
    <n v="24"/>
    <n v="47"/>
    <m/>
    <n v="4"/>
    <n v="4"/>
    <n v="23"/>
    <n v="60"/>
    <m/>
    <n v="2"/>
    <n v="15"/>
    <n v="1"/>
    <n v="15"/>
    <n v="15"/>
    <n v="25"/>
    <n v="27"/>
    <n v="28"/>
    <n v="2"/>
    <n v="24"/>
    <n v="30"/>
    <m/>
    <n v="112"/>
    <n v="7"/>
    <n v="45"/>
    <n v="2"/>
    <n v="25"/>
    <m/>
    <n v="4"/>
    <n v="28"/>
    <m/>
    <n v="5"/>
    <n v="24"/>
    <n v="14"/>
    <n v="1"/>
    <m/>
    <m/>
    <n v="6"/>
    <n v="784"/>
    <n v="33"/>
    <n v="2"/>
    <n v="58"/>
    <n v="123"/>
    <n v="0"/>
    <n v="125"/>
    <n v="9"/>
    <n v="384"/>
    <n v="0"/>
    <n v="366"/>
    <n v="0"/>
    <n v="11"/>
    <n v="51"/>
    <n v="6"/>
    <n v="0"/>
    <n v="55"/>
    <n v="20"/>
    <n v="129"/>
  </r>
  <r>
    <s v="MMR012"/>
    <s v="Rakhine"/>
    <s v="MMR012D005"/>
    <s v="Mrauk-U"/>
    <s v="MMR012004"/>
    <s v="Kyauktaw"/>
    <n v="79"/>
    <n v="5"/>
    <x v="5"/>
    <n v="141928.84798473257"/>
    <n v="0.32745980275816905"/>
    <n v="0.1126054303870595"/>
    <n v="0.84745261950486184"/>
    <n v="0.19589802348897162"/>
    <n v="0.26934402749928388"/>
    <n v="0.53019279223169036"/>
    <n v="0.53925195232223588"/>
    <n v="0.63279901356350188"/>
    <n v="0.10341142622277025"/>
    <n v="0.2167146184408823"/>
    <n v="7.06398136731059E-2"/>
    <n v="0.40395402631198496"/>
    <n v="7.253889451680564E-3"/>
    <n v="141928.84798473257"/>
    <n v="211034"/>
    <n v="95144.928061504674"/>
    <n v="115889.07193849533"/>
    <n v="4.0988416849833684E-3"/>
    <n v="82.097434225060226"/>
    <n v="1718.76051992"/>
    <n v="122.78266666831666"/>
    <n v="0.10603634647026734"/>
    <n v="170787"/>
    <n v="76054"/>
    <n v="94733"/>
    <n v="2313"/>
    <n v="1987"/>
    <n v="326"/>
    <n v="23763.574396302716"/>
    <n v="8745"/>
    <n v="10747"/>
    <n v="81.371545547594678"/>
    <n v="187270.42560369728"/>
    <n v="69296"/>
    <n v="84312"/>
    <n v="82.189961096878264"/>
    <n v="0.1126054303870595"/>
    <n v="68496.442842287695"/>
    <n v="129191.57681109184"/>
    <n v="13345.98034662045"/>
    <n v="0.63349658862497515"/>
    <n v="77344.680916116995"/>
    <n v="0.53019279223169036"/>
    <n v="0.46980720776830964"/>
    <n v="10.330379639328482"/>
    <n v="116916"/>
    <n v="29633"/>
    <n v="73387"/>
    <n v="10445"/>
    <n v="2636"/>
    <n v="815"/>
    <n v="36495"/>
    <n v="26629"/>
    <n v="9866"/>
    <n v="0.27033840252089325"/>
    <n v="170787"/>
    <n v="2313"/>
    <n v="1.354318537125191E-2"/>
    <n v="1395"/>
    <n v="3461"/>
    <n v="6043"/>
    <n v="7600"/>
    <n v="6795"/>
    <n v="4843"/>
    <n v="3060"/>
    <n v="1880"/>
    <n v="1418"/>
    <n v="4.6797369502671602"/>
    <n v="36495"/>
    <n v="5.7825455541855044"/>
    <n v="556"/>
    <n v="427"/>
    <n v="461"/>
    <n v="11663"/>
    <n v="22707"/>
    <n v="437"/>
    <n v="175"/>
    <n v="69"/>
    <n v="36495"/>
    <n v="34510"/>
    <n v="383"/>
    <n v="762"/>
    <n v="781"/>
    <n v="20"/>
    <n v="39"/>
    <n v="36495"/>
    <n v="19379"/>
    <n v="261"/>
    <n v="40"/>
    <n v="16695"/>
    <n v="96"/>
    <n v="24"/>
    <n v="91910.033703247027"/>
    <n v="0.45745992601726265"/>
    <n v="2.6304973284011508E-3"/>
    <n v="0.53925195232223588"/>
    <n v="0.46074804767776412"/>
    <n v="36495"/>
    <n v="378"/>
    <n v="28990"/>
    <n v="68"/>
    <n v="5678"/>
    <n v="99"/>
    <n v="1207"/>
    <n v="75"/>
    <n v="0.962159199890396"/>
    <n v="3.7840800109604E-2"/>
    <n v="36495"/>
    <n v="22874"/>
    <n v="220"/>
    <n v="12295"/>
    <n v="0.33689546513220991"/>
    <n v="871"/>
    <n v="235"/>
    <n v="0.63279901356350188"/>
    <n v="2.3866283052472941E-2"/>
    <n v="0.24929442389368406"/>
    <n v="115079"/>
    <n v="97524"/>
    <n v="17555"/>
    <n v="0.84745261950486184"/>
    <n v="48083"/>
    <n v="44507"/>
    <n v="3576"/>
    <n v="0.92562860054489127"/>
    <n v="66996"/>
    <n v="53017"/>
    <n v="13979"/>
    <n v="0.79134575198519319"/>
    <n v="13992"/>
    <n v="12664"/>
    <n v="1328"/>
    <n v="0.90508862206975427"/>
    <n v="101087"/>
    <n v="84860"/>
    <n v="16227"/>
    <n v="0.83947490775272782"/>
    <n v="82366"/>
    <n v="35690"/>
    <n v="38979"/>
    <n v="7697"/>
    <n v="9.3448753126289974E-2"/>
    <n v="0.47324138600879001"/>
    <n v="4.6368715083798886"/>
    <n v="37353"/>
    <n v="18094"/>
    <n v="0.48440553636923406"/>
    <n v="16163"/>
    <n v="0.43270955478810269"/>
    <n v="3096"/>
    <n v="8.2884908842663238E-2"/>
    <n v="45013"/>
    <n v="17596"/>
    <n v="22816"/>
    <n v="0.10221491569102259"/>
    <n v="0.50687579143802897"/>
    <n v="4601"/>
    <n v="101698.93372133958"/>
    <n v="19922.62010694635"/>
    <n v="46671"/>
    <n v="15273"/>
    <n v="4604"/>
    <n v="170"/>
    <n v="2958"/>
    <n v="155"/>
    <n v="100"/>
    <n v="247"/>
    <n v="19922.62010694635"/>
    <n v="81776.313614393221"/>
    <n v="27392.000400888337"/>
    <n v="74306.933320451237"/>
    <n v="9594.8326583959897"/>
    <n v="0.19589802348897162"/>
    <n v="0.80410197651102833"/>
    <n v="0.26934402749928388"/>
    <n v="9.4345459753652244E-2"/>
    <n v="0.5367230020051561"/>
    <n v="37002"/>
    <n v="4155"/>
    <n v="19363"/>
    <n v="8911"/>
    <n v="2648"/>
    <n v="137"/>
    <n v="1472"/>
    <n v="75"/>
    <n v="77"/>
    <n v="164"/>
    <n v="0.11229122750121615"/>
    <n v="0.88770877249878388"/>
    <n v="0.36441273444678668"/>
    <n v="0.12358791416680179"/>
    <n v="50273"/>
    <n v="12942"/>
    <n v="27308"/>
    <n v="6362"/>
    <n v="1956"/>
    <n v="33"/>
    <n v="1486"/>
    <n v="80"/>
    <n v="23"/>
    <n v="83"/>
    <n v="0.25743440813160146"/>
    <n v="0.74256559186839854"/>
    <n v="0.19937143198138166"/>
    <n v="138340"/>
    <n v="3923"/>
    <n v="11570"/>
    <n v="5592"/>
    <n v="23312"/>
    <n v="15400"/>
    <n v="6445"/>
    <n v="1201"/>
    <n v="23432"/>
    <n v="30850"/>
    <n v="7666"/>
    <n v="801"/>
    <n v="8148"/>
    <n v="0.3343212375307214"/>
    <n v="0.11131993638860778"/>
    <n v="8.9831168831168835"/>
    <n v="0.12279812369564101"/>
    <n v="60468"/>
    <n v="2578"/>
    <n v="7961"/>
    <n v="4407"/>
    <n v="16316"/>
    <n v="4769"/>
    <n v="3465"/>
    <n v="630"/>
    <n v="11905"/>
    <n v="928"/>
    <n v="2675"/>
    <n v="354"/>
    <n v="4480"/>
    <n v="0.65317192564662296"/>
    <n v="77872"/>
    <n v="1345"/>
    <n v="3609"/>
    <n v="1185"/>
    <n v="6996"/>
    <n v="10631"/>
    <n v="2980"/>
    <n v="571"/>
    <n v="11527"/>
    <n v="29922"/>
    <n v="4991"/>
    <n v="447"/>
    <n v="3668"/>
    <n v="0.34346106431066364"/>
    <n v="161254.98386004739"/>
    <n v="81016"/>
    <n v="32"/>
    <n v="306"/>
    <n v="265"/>
    <n v="610"/>
    <n v="160"/>
    <n v="1"/>
    <n v="67"/>
    <n v="65139.599993140291"/>
    <n v="0.40395402631198496"/>
    <n v="0.59604597368801504"/>
    <n v="16334"/>
    <n v="12379"/>
    <n v="3"/>
    <n v="59"/>
    <n v="13"/>
    <n v="128"/>
    <n v="18"/>
    <n v="0"/>
    <n v="7"/>
    <n v="3727"/>
    <n v="0.22817436023019469"/>
    <n v="122006"/>
    <n v="68637"/>
    <n v="29"/>
    <n v="247"/>
    <n v="252"/>
    <n v="482"/>
    <n v="142"/>
    <n v="1"/>
    <n v="60"/>
    <n v="52156"/>
    <n v="0.42748717276199533"/>
    <n v="173100"/>
    <n v="163389"/>
    <n v="9711"/>
    <n v="5.6100519930675913E-2"/>
    <n v="6086"/>
    <n v="3698"/>
    <n v="3997"/>
    <n v="4328"/>
    <n v="78041"/>
    <n v="73703"/>
    <n v="4338"/>
    <n v="5.5586166245947644E-2"/>
    <n v="95059"/>
    <n v="89686"/>
    <n v="5373"/>
    <n v="5.652279110867988E-2"/>
    <n v="36495"/>
    <n v="266"/>
    <n v="7643"/>
    <n v="447"/>
    <n v="1262"/>
    <n v="343"/>
    <n v="26534"/>
    <n v="0.72705850116454307"/>
    <n v="0.27294149883545693"/>
    <n v="0.2167146184408823"/>
    <n v="36495"/>
    <n v="579"/>
    <n v="238"/>
    <n v="1737"/>
    <n v="2111"/>
    <n v="28710"/>
    <n v="2667"/>
    <n v="426"/>
    <n v="24"/>
    <n v="1"/>
    <n v="2"/>
    <n v="0.87143444307439377"/>
    <n v="7.06398136731059E-2"/>
    <n v="36495"/>
    <n v="1428"/>
    <n v="44"/>
    <n v="504"/>
    <n v="573"/>
    <n v="24224"/>
    <n v="9315"/>
    <n v="405"/>
    <n v="0"/>
    <n v="0"/>
    <n v="2"/>
    <n v="6.5241813947116048E-2"/>
    <n v="0.1436772160569941"/>
    <n v="36495"/>
    <n v="3774"/>
    <n v="4756"/>
    <n v="21941"/>
    <n v="1437"/>
    <n v="3173"/>
    <n v="91"/>
    <n v="1265"/>
    <n v="58"/>
    <n v="0.10341142622277025"/>
    <n v="17661.327250308263"/>
    <n v="0.22501712563364845"/>
    <n v="36495"/>
    <n v="159"/>
    <n v="0"/>
    <n v="345"/>
    <n v="17"/>
    <n v="33953"/>
    <n v="1044"/>
    <n v="154"/>
    <n v="193"/>
    <n v="630"/>
    <n v="36495"/>
    <n v="0.68390190437046172"/>
    <n v="0.18454177989922632"/>
    <n v="1.4621980047277534"/>
    <n v="0.29691571728655397"/>
    <n v="25240"/>
    <n v="0.69160158925880255"/>
    <n v="0.4548649281839644"/>
    <n v="11255"/>
    <n v="6813"/>
    <n v="975"/>
    <n v="4977"/>
    <n v="355"/>
    <n v="584"/>
    <n v="0.13637484586929716"/>
    <n v="0.30839841074119745"/>
    <n v="0.18668310727496917"/>
    <n v="1.6002192081107001E-2"/>
    <n v="36495"/>
    <n v="106"/>
    <n v="3123"/>
    <n v="5374"/>
    <n v="560"/>
    <n v="688"/>
    <n v="714"/>
    <n v="7312"/>
    <n v="0.12338676531031648"/>
    <n v="92914"/>
    <n v="92909"/>
    <n v="0.87804901099108801"/>
    <n v="0.71024916854126074"/>
    <n v="6598854"/>
    <n v="270011907.972"/>
    <n v="6294991.8155342871"/>
    <m/>
    <m/>
    <n v="0"/>
    <n v="0"/>
    <m/>
    <n v="0"/>
    <n v="0"/>
    <n v="109"/>
    <n v="109"/>
    <n v="1.0301191725024335E-3"/>
    <n v="7.238532110091743E-2"/>
    <n v="789"/>
    <n v="32284.302"/>
    <n v="8910.3822261791556"/>
    <n v="9640"/>
    <n v="9640"/>
    <n v="9.110411764149963E-2"/>
    <n v="0.63269190871369296"/>
    <n v="609915"/>
    <n v="24956501.969999999"/>
    <n v="1263980.898808199"/>
    <n v="26"/>
    <n v="26"/>
    <n v="2.4571649986296579E-4"/>
    <n v="0.24269230769230771"/>
    <n v="631"/>
    <n v="3966.7347888549398"/>
    <m/>
    <m/>
    <n v="0"/>
    <m/>
    <n v="0"/>
    <m/>
    <n v="829"/>
    <n v="829"/>
    <n v="7.8345760917845637E-3"/>
    <n v="0.12670687575392039"/>
    <n v="10504"/>
    <n v="31.56521688781665"/>
    <n v="2300"/>
    <n v="975"/>
    <n v="975"/>
    <n v="9.2143687448612167E-3"/>
    <n v="0.12570256410256411"/>
    <n v="12256"/>
    <n v="229244.65308269762"/>
    <n v="78"/>
    <n v="78"/>
    <n v="7.3714949958889736E-4"/>
    <n v="0.10628205128205127"/>
    <n v="829"/>
    <n v="18339.572246615811"/>
    <n v="1247"/>
    <n v="1247"/>
    <n v="1.1784941358812244E-2"/>
    <n v="0.1665036086607859"/>
    <n v="20763"/>
    <n v="134739.88790190406"/>
    <n v="105818"/>
    <n v="105813"/>
    <n v="0.13609161518842772"/>
    <n v="3.1092514312553157E-3"/>
    <n v="0.79140422104685049"/>
    <n v="0"/>
    <n v="0.15890724689599911"/>
    <n v="4.9869654284955402E-4"/>
    <n v="2.8820559488951351E-2"/>
    <n v="2.305644759116108E-3"/>
    <n v="1.6939452687738849E-2"/>
    <n v="3.9683682862989039E-6"/>
    <n v="7954205.5098056253"/>
    <n v="37.691582919366667"/>
    <n v="5"/>
    <n v="4.7250940293711847E-5"/>
    <n v="1.9943109867886371"/>
    <n v="0.50140261758768734"/>
    <n v="-4.3453249999999999"/>
    <n v="16"/>
    <b v="0"/>
    <b v="0"/>
    <b v="1"/>
    <b v="0"/>
    <b v="0"/>
    <b v="1"/>
    <b v="0"/>
    <b v="1"/>
    <n v="13"/>
    <n v="6"/>
    <n v="1"/>
    <m/>
    <n v="20"/>
    <n v="6"/>
    <n v="1"/>
    <n v="85"/>
    <n v="546"/>
    <n v="4.1322314049586778E-3"/>
    <n v="3.2338308457711441E-2"/>
    <n v="9.0909090909090912E-2"/>
    <n v="5.4794520547945206E-3"/>
    <n v="2.2234710582256212E-3"/>
    <n v="5.523688124070533E-3"/>
    <n v="0.6"/>
    <n v="0.27083333333333331"/>
    <n v="1.3043478260869565E-2"/>
    <n v="3.2737580619955624E-2"/>
    <n v="0.22235012492956838"/>
    <n v="4.4974114600419499"/>
    <n v="7.253889451680564E-3"/>
    <n v="377"/>
    <m/>
    <n v="9"/>
    <n v="2"/>
    <m/>
    <m/>
    <n v="8"/>
    <m/>
    <n v="133"/>
    <m/>
    <m/>
    <n v="4"/>
    <n v="56"/>
    <n v="1"/>
    <n v="1"/>
    <m/>
    <m/>
    <n v="2"/>
    <m/>
    <n v="9"/>
    <n v="1"/>
    <n v="11"/>
    <m/>
    <n v="36"/>
    <m/>
    <n v="25"/>
    <n v="1"/>
    <n v="2"/>
    <n v="4"/>
    <n v="2"/>
    <n v="22"/>
    <n v="63"/>
    <n v="11"/>
    <m/>
    <m/>
    <n v="1"/>
    <m/>
    <n v="10"/>
    <n v="1"/>
    <n v="30"/>
    <n v="44"/>
    <m/>
    <n v="2"/>
    <n v="25"/>
    <n v="2"/>
    <m/>
    <n v="26"/>
    <n v="2"/>
    <n v="83"/>
    <n v="63"/>
    <n v="11"/>
    <m/>
    <m/>
    <n v="3"/>
    <m/>
    <n v="9"/>
    <m/>
    <n v="20"/>
    <n v="24"/>
    <m/>
    <n v="2"/>
    <n v="31"/>
    <m/>
    <n v="25"/>
    <n v="2"/>
    <n v="51"/>
    <n v="15"/>
    <n v="11"/>
    <m/>
    <m/>
    <n v="8"/>
    <m/>
    <n v="31"/>
    <m/>
    <n v="26"/>
    <n v="2"/>
    <n v="14"/>
    <m/>
    <n v="9"/>
    <n v="45"/>
    <m/>
    <m/>
    <n v="44"/>
    <n v="1"/>
    <n v="1"/>
    <m/>
    <m/>
    <n v="37"/>
    <n v="519"/>
    <n v="23"/>
    <n v="0"/>
    <n v="9"/>
    <n v="16"/>
    <n v="0"/>
    <n v="59"/>
    <n v="2"/>
    <n v="95"/>
    <n v="0"/>
    <n v="253"/>
    <n v="0"/>
    <n v="29"/>
    <n v="102"/>
    <n v="4"/>
    <n v="0"/>
    <n v="56"/>
    <n v="11"/>
    <n v="249"/>
  </r>
  <r>
    <s v="MMR012"/>
    <s v="Rakhine"/>
    <s v="MMR012D005"/>
    <s v="Mrauk-U"/>
    <s v="MMR012005"/>
    <s v="Minbya"/>
    <n v="62"/>
    <n v="3"/>
    <x v="5"/>
    <n v="114395.58351227686"/>
    <n v="0.4151046690546884"/>
    <n v="0.13559642570091249"/>
    <n v="0.81634253450439143"/>
    <n v="0.2452704206543512"/>
    <n v="0.20454039617182285"/>
    <n v="0.57012087437698677"/>
    <n v="0.81819919187506829"/>
    <n v="0.46393469476902915"/>
    <n v="4.4719886425685265E-2"/>
    <n v="0.16225292126242219"/>
    <n v="7.4314731899093586E-2"/>
    <n v="0.44596395101649744"/>
    <n v="1"/>
    <n v="114395.58351227686"/>
    <n v="195583"/>
    <n v="91160.68286171915"/>
    <n v="104422.31713828085"/>
    <n v="3.798742161329938E-3"/>
    <n v="87.315820353580648"/>
    <n v="3446.0200405300002"/>
    <n v="56.756199238446449"/>
    <n v="4.9015224787721579E-2"/>
    <n v="165769"/>
    <n v="75866"/>
    <n v="89903"/>
    <n v="3439"/>
    <n v="3009"/>
    <n v="430"/>
    <n v="26520.355727861566"/>
    <n v="10656"/>
    <n v="12288"/>
    <n v="86.71875"/>
    <n v="169062.64427213842"/>
    <n v="68219"/>
    <n v="78045"/>
    <n v="87.409827663527452"/>
    <n v="0.13559642570091249"/>
    <n v="67166.638379982032"/>
    <n v="117811.22459930972"/>
    <n v="10605.137020708242"/>
    <n v="0.6601389270436796"/>
    <n v="66471.048232016008"/>
    <n v="0.57012087437698677"/>
    <n v="0.42987912562301323"/>
    <n v="9.0018052666692832"/>
    <n v="111099"/>
    <n v="26670"/>
    <n v="71279"/>
    <n v="9839"/>
    <n v="2430"/>
    <n v="881"/>
    <n v="36628"/>
    <n v="28326"/>
    <n v="8302"/>
    <n v="0.22665720214043902"/>
    <n v="165769"/>
    <n v="3439"/>
    <n v="2.0745736536988219E-2"/>
    <n v="1321"/>
    <n v="3796"/>
    <n v="6857"/>
    <n v="7816"/>
    <n v="6568"/>
    <n v="4592"/>
    <n v="2930"/>
    <n v="1680"/>
    <n v="1068"/>
    <n v="4.5257453314404277"/>
    <n v="36628"/>
    <n v="5.3397127880310142"/>
    <n v="482"/>
    <n v="232"/>
    <n v="226"/>
    <n v="15432"/>
    <n v="19423"/>
    <n v="520"/>
    <n v="208"/>
    <n v="105"/>
    <n v="36628"/>
    <n v="34236"/>
    <n v="646"/>
    <n v="1003"/>
    <n v="662"/>
    <n v="19"/>
    <n v="62"/>
    <n v="36628"/>
    <n v="29424"/>
    <n v="528"/>
    <n v="17"/>
    <n v="6481"/>
    <n v="49"/>
    <n v="129"/>
    <n v="135555.1241673037"/>
    <n v="0.17694113792726876"/>
    <n v="1.3377743802555422E-3"/>
    <n v="0.81819919187506829"/>
    <n v="0.18180080812493171"/>
    <n v="36628"/>
    <n v="3745"/>
    <n v="28465"/>
    <n v="33"/>
    <n v="3384"/>
    <n v="41"/>
    <n v="855"/>
    <n v="105"/>
    <n v="0.97267118051763679"/>
    <n v="2.7328819482363209E-2"/>
    <n v="36628"/>
    <n v="16701"/>
    <n v="292"/>
    <n v="18714"/>
    <n v="0.51092060718575949"/>
    <n v="731"/>
    <n v="190"/>
    <n v="0.46393469476902915"/>
    <n v="1.9957409631975537E-2"/>
    <n v="0.10456481380364746"/>
    <n v="108392"/>
    <n v="88485"/>
    <n v="19907"/>
    <n v="0.81634253450439143"/>
    <n v="47368"/>
    <n v="42694"/>
    <n v="4674"/>
    <n v="0.90132578956257392"/>
    <n v="61024"/>
    <n v="45791"/>
    <n v="15233"/>
    <n v="0.75037690089145259"/>
    <n v="15512"/>
    <n v="13021"/>
    <n v="2491"/>
    <n v="0.83941464672511601"/>
    <n v="92880"/>
    <n v="75464"/>
    <n v="17416"/>
    <n v="0.81248923341946588"/>
    <n v="84173"/>
    <n v="33818"/>
    <n v="39767"/>
    <n v="10588"/>
    <n v="0.12578855452461002"/>
    <n v="0.47244365770496477"/>
    <n v="3.1939931998488857"/>
    <n v="38820"/>
    <n v="17193"/>
    <n v="0.44289026275115917"/>
    <n v="17367"/>
    <n v="0.44737248840803712"/>
    <n v="4260"/>
    <n v="0.10973724884080371"/>
    <n v="45353"/>
    <n v="16625"/>
    <n v="22400"/>
    <n v="0.13952770489273036"/>
    <n v="0.4939033801512579"/>
    <n v="6328"/>
    <n v="94253.034187565354"/>
    <n v="23117.481343133099"/>
    <n v="44496"/>
    <n v="10321"/>
    <n v="3184"/>
    <n v="107"/>
    <n v="2334"/>
    <n v="80"/>
    <n v="51"/>
    <n v="465"/>
    <n v="23117.481343133099"/>
    <n v="71135.552844432255"/>
    <n v="19278.55295312098"/>
    <n v="74974.481234444378"/>
    <n v="7250.1437505359454"/>
    <n v="0.2452704206543512"/>
    <n v="0.75472957934564877"/>
    <n v="0.20454039617182285"/>
    <n v="7.6922125775898312E-2"/>
    <n v="0.47963498775873581"/>
    <n v="36072"/>
    <n v="5986"/>
    <n v="19921"/>
    <n v="6397"/>
    <n v="1983"/>
    <n v="89"/>
    <n v="1272"/>
    <n v="53"/>
    <n v="37"/>
    <n v="334"/>
    <n v="0.16594588600576624"/>
    <n v="0.83405411399423379"/>
    <n v="0.2817975160789532"/>
    <n v="0.10445775116433799"/>
    <n v="44802"/>
    <n v="13850"/>
    <n v="24575"/>
    <n v="3924"/>
    <n v="1201"/>
    <n v="18"/>
    <n v="1062"/>
    <n v="27"/>
    <n v="14"/>
    <n v="131"/>
    <n v="0.30913798491138789"/>
    <n v="0.69086201508861211"/>
    <n v="0.14233739565197981"/>
    <n v="133596"/>
    <n v="3383"/>
    <n v="14496"/>
    <n v="4946"/>
    <n v="18546"/>
    <n v="10795"/>
    <n v="12420"/>
    <n v="1564"/>
    <n v="19965"/>
    <n v="29013"/>
    <n v="6232"/>
    <n v="926"/>
    <n v="11310"/>
    <n v="0.29797299320338932"/>
    <n v="8.0803317464594751E-2"/>
    <n v="12.375729504400185"/>
    <n v="0.16917472880279724"/>
    <n v="61006"/>
    <n v="2412"/>
    <n v="10809"/>
    <n v="4087"/>
    <n v="13629"/>
    <n v="2957"/>
    <n v="6335"/>
    <n v="707"/>
    <n v="10230"/>
    <n v="1064"/>
    <n v="2173"/>
    <n v="421"/>
    <n v="6182"/>
    <n v="0.65942694161230042"/>
    <n v="72590"/>
    <n v="971"/>
    <n v="3687"/>
    <n v="859"/>
    <n v="4917"/>
    <n v="7838"/>
    <n v="6085"/>
    <n v="857"/>
    <n v="9735"/>
    <n v="27949"/>
    <n v="4059"/>
    <n v="505"/>
    <n v="5128"/>
    <n v="0.33554208568673372"/>
    <n v="149448.68102867014"/>
    <n v="72697"/>
    <n v="35"/>
    <n v="70"/>
    <n v="148"/>
    <n v="686"/>
    <n v="345"/>
    <n v="1"/>
    <n v="35"/>
    <n v="66648.724265750003"/>
    <n v="0.44596395101649744"/>
    <n v="0.55403604898350256"/>
    <n v="19035"/>
    <n v="12641"/>
    <n v="4"/>
    <n v="40"/>
    <n v="13"/>
    <n v="312"/>
    <n v="77"/>
    <n v="0"/>
    <n v="2"/>
    <n v="5946"/>
    <n v="0.31237194641449961"/>
    <n v="114561"/>
    <n v="60056"/>
    <n v="31"/>
    <n v="30"/>
    <n v="135"/>
    <n v="374"/>
    <n v="268"/>
    <n v="1"/>
    <n v="33"/>
    <n v="53633"/>
    <n v="0.46816106702979199"/>
    <n v="169208"/>
    <n v="158958"/>
    <n v="10250"/>
    <n v="6.0576332088317336E-2"/>
    <n v="6608"/>
    <n v="3902"/>
    <n v="4343"/>
    <n v="4647"/>
    <n v="78875"/>
    <n v="74234"/>
    <n v="4641"/>
    <n v="5.8839936608557845E-2"/>
    <n v="90333"/>
    <n v="84724"/>
    <n v="5609"/>
    <n v="6.2092480046051828E-2"/>
    <n v="36628"/>
    <n v="65"/>
    <n v="5878"/>
    <n v="277"/>
    <n v="1939"/>
    <n v="341"/>
    <n v="28128"/>
    <n v="0.76793709730261006"/>
    <n v="0.23206290269738994"/>
    <n v="0.16225292126242219"/>
    <n v="36628"/>
    <n v="377"/>
    <n v="104"/>
    <n v="2233"/>
    <n v="1820"/>
    <n v="30384"/>
    <n v="376"/>
    <n v="1324"/>
    <n v="8"/>
    <n v="1"/>
    <n v="1"/>
    <n v="0.87594190236977176"/>
    <n v="7.4314731899093586E-2"/>
    <n v="36628"/>
    <n v="554"/>
    <n v="163"/>
    <n v="902"/>
    <n v="1651"/>
    <n v="29826"/>
    <n v="2452"/>
    <n v="1077"/>
    <n v="1"/>
    <n v="0"/>
    <n v="2"/>
    <n v="7.3632193949983618E-2"/>
    <n v="0.11828382658075789"/>
    <n v="36628"/>
    <n v="1638"/>
    <n v="4435"/>
    <n v="24213"/>
    <n v="1325"/>
    <n v="3153"/>
    <n v="65"/>
    <n v="1397"/>
    <n v="402"/>
    <n v="4.4719886425685265E-2"/>
    <n v="7413.1708528994204"/>
    <n v="0.16894179316369989"/>
    <n v="36628"/>
    <n v="57"/>
    <n v="5"/>
    <n v="513"/>
    <n v="10"/>
    <n v="34515"/>
    <n v="1334"/>
    <n v="56"/>
    <n v="3"/>
    <n v="135"/>
    <n v="36628"/>
    <n v="0.52721961341050561"/>
    <n v="0.14226315972334777"/>
    <n v="1.8967427890839419"/>
    <n v="0.38515491329357593"/>
    <n v="27701"/>
    <n v="0.75627934913181172"/>
    <n v="0.49921606084088738"/>
    <n v="8927"/>
    <n v="5709"/>
    <n v="743"/>
    <n v="3271"/>
    <n v="253"/>
    <n v="408"/>
    <n v="8.9303265261548539E-2"/>
    <n v="0.24372065086818828"/>
    <n v="0.15586436605875287"/>
    <n v="1.1139019329474718E-2"/>
    <n v="36628"/>
    <n v="86"/>
    <n v="1832"/>
    <n v="2876"/>
    <n v="90"/>
    <n v="1303"/>
    <n v="1639"/>
    <n v="3453"/>
    <n v="9.9568636016162504E-2"/>
    <n v="93870"/>
    <n v="93799"/>
    <n v="0.95406601230737931"/>
    <n v="0.7038456699964819"/>
    <n v="6602002"/>
    <n v="270140717.83599997"/>
    <n v="6355293.2149232114"/>
    <m/>
    <m/>
    <n v="0"/>
    <n v="0"/>
    <m/>
    <n v="0"/>
    <n v="0"/>
    <n v="63"/>
    <n v="63"/>
    <n v="6.4079743681025271E-4"/>
    <n v="7.5396825396825393E-2"/>
    <n v="475"/>
    <n v="19436.05"/>
    <n v="5150.0374334796943"/>
    <n v="538"/>
    <n v="538"/>
    <n v="5.4722066826018408E-3"/>
    <n v="0.63910780669144984"/>
    <n v="34384"/>
    <n v="1406924.5119999999"/>
    <n v="70541.672568341397"/>
    <n v="59"/>
    <n v="59"/>
    <n v="6.0011188526674464E-4"/>
    <n v="0.26050847457627119"/>
    <n v="1537"/>
    <n v="9001.4366362477485"/>
    <m/>
    <m/>
    <n v="0"/>
    <m/>
    <n v="0"/>
    <m/>
    <m/>
    <m/>
    <n v="0"/>
    <n v="0"/>
    <m/>
    <n v="0"/>
    <n v="3856"/>
    <n v="194"/>
    <n v="194"/>
    <n v="1.9732492498601433E-3"/>
    <n v="0.12139175257731959"/>
    <n v="2355"/>
    <n v="45613.807895429069"/>
    <n v="135"/>
    <n v="135"/>
    <n v="1.3731373645933988E-3"/>
    <n v="9.5703703703703694E-2"/>
    <n v="1292"/>
    <n v="31741.567349911984"/>
    <n v="3527"/>
    <n v="3527"/>
    <n v="3.5874485073488276E-2"/>
    <n v="0.15500141763538416"/>
    <n v="54669"/>
    <n v="381096.69978349289"/>
    <n v="98386"/>
    <n v="98315"/>
    <n v="0.12644804652783942"/>
    <n v="2.8889272061454296E-3"/>
    <n v="0.92126548252050811"/>
    <n v="0"/>
    <n v="1.0225745031539344E-2"/>
    <n v="1.3048513397616319E-3"/>
    <n v="6.61219322527953E-3"/>
    <n v="4.601268481508952E-3"/>
    <n v="5.5243908210025033E-2"/>
    <n v="0"/>
    <n v="6898438.4365901146"/>
    <n v="35.271155655604602"/>
    <n v="71"/>
    <n v="7.2164738885613811E-4"/>
    <n v="1.9879149472485922"/>
    <n v="0.50267661299806221"/>
    <n v="-5.1911709999999998"/>
    <n v="6"/>
    <b v="0"/>
    <b v="1"/>
    <b v="1"/>
    <b v="0"/>
    <b v="0"/>
    <b v="1"/>
    <b v="0"/>
    <b v="1"/>
    <n v="0"/>
    <m/>
    <n v="1"/>
    <m/>
    <n v="1"/>
    <n v="0"/>
    <m/>
    <m/>
    <m/>
    <n v="4.1322314049586778E-3"/>
    <n v="0"/>
    <n v="0"/>
    <n v="0"/>
    <n v="0"/>
    <n v="0"/>
    <n v="0"/>
    <n v="0"/>
    <n v="0"/>
    <n v="0"/>
    <n v="0"/>
    <n v="620"/>
    <n v="1"/>
    <n v="476"/>
    <m/>
    <n v="30"/>
    <n v="2"/>
    <m/>
    <m/>
    <n v="7"/>
    <m/>
    <n v="153"/>
    <m/>
    <n v="1"/>
    <n v="24"/>
    <n v="79"/>
    <n v="146"/>
    <n v="1"/>
    <m/>
    <n v="8"/>
    <n v="3"/>
    <m/>
    <n v="9"/>
    <n v="7"/>
    <n v="16"/>
    <m/>
    <n v="85"/>
    <m/>
    <n v="17"/>
    <n v="6"/>
    <n v="2"/>
    <n v="8"/>
    <n v="2"/>
    <n v="22"/>
    <n v="218"/>
    <n v="7"/>
    <m/>
    <n v="11"/>
    <n v="13"/>
    <m/>
    <n v="7"/>
    <n v="3"/>
    <n v="44"/>
    <n v="88"/>
    <m/>
    <n v="2"/>
    <n v="20"/>
    <n v="2"/>
    <m/>
    <n v="21"/>
    <n v="2"/>
    <n v="34"/>
    <n v="219"/>
    <n v="7"/>
    <m/>
    <n v="12"/>
    <n v="19"/>
    <m/>
    <n v="7"/>
    <m/>
    <n v="28"/>
    <n v="52"/>
    <m/>
    <n v="2"/>
    <n v="26"/>
    <m/>
    <n v="21"/>
    <n v="2"/>
    <n v="30"/>
    <n v="176"/>
    <n v="7"/>
    <m/>
    <n v="3"/>
    <n v="21"/>
    <m/>
    <n v="55"/>
    <n v="2"/>
    <n v="36"/>
    <n v="6"/>
    <n v="35"/>
    <m/>
    <n v="6"/>
    <n v="39"/>
    <m/>
    <n v="2"/>
    <m/>
    <n v="18"/>
    <n v="50"/>
    <n v="1"/>
    <m/>
    <n v="32"/>
    <n v="1235"/>
    <n v="15"/>
    <n v="0"/>
    <n v="64"/>
    <n v="58"/>
    <n v="0"/>
    <n v="78"/>
    <n v="10"/>
    <n v="131"/>
    <n v="0"/>
    <n v="419"/>
    <n v="0"/>
    <n v="21"/>
    <n v="91"/>
    <n v="4"/>
    <n v="0"/>
    <n v="70"/>
    <n v="80"/>
    <n v="197"/>
  </r>
  <r>
    <s v="MMR012"/>
    <s v="Rakhine"/>
    <s v="MMR012D005"/>
    <s v="Mrauk-U"/>
    <s v="MMR012006"/>
    <s v="Myebon"/>
    <n v="51"/>
    <n v="14"/>
    <x v="5"/>
    <n v="87823.536922032697"/>
    <n v="0.37080142626427359"/>
    <n v="8.4304592799924194E-2"/>
    <n v="0.77432142204350218"/>
    <n v="0.32766876633283487"/>
    <n v="0.19807857887343092"/>
    <n v="0.58971716056199763"/>
    <n v="0.83834838380292931"/>
    <n v="0.29464884010338555"/>
    <n v="7.5018347745620467E-2"/>
    <n v="0.16318325409234499"/>
    <n v="0.40537349628258718"/>
    <n v="0.46646335724101579"/>
    <n v="0.23249091529171026"/>
    <n v="87823.536922032697"/>
    <n v="139580"/>
    <n v="66501.465968586388"/>
    <n v="73078.534031413612"/>
    <n v="2.7110149188755298E-3"/>
    <n v="90.986162541414927"/>
    <n v="1983.1111979499999"/>
    <n v="70.384353708600869"/>
    <n v="6.0784636125327841E-2"/>
    <n v="134892"/>
    <n v="63663"/>
    <n v="71229"/>
    <n v="2301"/>
    <n v="1696"/>
    <n v="605"/>
    <n v="11767.235063013419"/>
    <n v="5387"/>
    <n v="6179"/>
    <n v="87.182391972811132"/>
    <n v="127812.76493698658"/>
    <n v="59972"/>
    <n v="65655"/>
    <n v="91.344147437361968"/>
    <n v="8.4304592799924194E-2"/>
    <n v="48895.171182203172"/>
    <n v="82912.919026480944"/>
    <n v="7771.909791315883"/>
    <n v="0.68345297257500448"/>
    <n v="44183.634087980878"/>
    <n v="0.58971716056199763"/>
    <n v="0.41028283943800237"/>
    <n v="9.3735812013006932"/>
    <n v="89134"/>
    <n v="18575"/>
    <n v="60657"/>
    <n v="6963"/>
    <n v="2461"/>
    <n v="478"/>
    <n v="31339"/>
    <n v="26101"/>
    <n v="5238"/>
    <n v="0.16713998532180349"/>
    <n v="134892"/>
    <n v="2301"/>
    <n v="1.7058090917178186E-2"/>
    <n v="1113"/>
    <n v="3825"/>
    <n v="6423"/>
    <n v="6893"/>
    <n v="5686"/>
    <n v="3729"/>
    <n v="2027"/>
    <n v="1066"/>
    <n v="577"/>
    <n v="4.3042853951944862"/>
    <n v="31339"/>
    <n v="4.4538753629662722"/>
    <n v="17"/>
    <n v="403"/>
    <n v="341"/>
    <n v="16920"/>
    <n v="12083"/>
    <n v="728"/>
    <n v="284"/>
    <n v="563"/>
    <n v="31339"/>
    <n v="27627"/>
    <n v="1168"/>
    <n v="1731"/>
    <n v="149"/>
    <n v="20"/>
    <n v="644"/>
    <n v="31339"/>
    <n v="26225"/>
    <n v="41"/>
    <n v="7"/>
    <n v="4951"/>
    <n v="12"/>
    <n v="103"/>
    <n v="113056.36019017837"/>
    <n v="0.15798206707297616"/>
    <n v="3.8290947381856475E-4"/>
    <n v="0.83834838380292931"/>
    <n v="0.16165161619707069"/>
    <n v="31339"/>
    <n v="4135"/>
    <n v="20626"/>
    <n v="27"/>
    <n v="5409"/>
    <n v="20"/>
    <n v="651"/>
    <n v="471"/>
    <n v="0.96355978174159995"/>
    <n v="3.6440218258400048E-2"/>
    <n v="31339"/>
    <n v="9007"/>
    <n v="227"/>
    <n v="21412"/>
    <n v="0.68323813778359233"/>
    <n v="535"/>
    <n v="158"/>
    <n v="0.29464884010338555"/>
    <n v="1.7071380707744343E-2"/>
    <n v="9.9045917227735369E-2"/>
    <n v="87536"/>
    <n v="67781"/>
    <n v="19755"/>
    <n v="0.77432142204350218"/>
    <n v="40022"/>
    <n v="36341"/>
    <n v="3681"/>
    <n v="0.90802558592773974"/>
    <n v="47514"/>
    <n v="31440"/>
    <n v="16074"/>
    <n v="0.66169970955928781"/>
    <n v="7568"/>
    <n v="5972"/>
    <n v="1596"/>
    <n v="0.78911205073995772"/>
    <n v="79968"/>
    <n v="61809"/>
    <n v="18159"/>
    <n v="0.77292166866746692"/>
    <n v="66603"/>
    <n v="30862"/>
    <n v="27445"/>
    <n v="8296"/>
    <n v="0.12455895380087983"/>
    <n v="0.4120685254417969"/>
    <n v="3.7201060752169721"/>
    <n v="31218"/>
    <n v="15571"/>
    <n v="0.49878275353962459"/>
    <n v="12603"/>
    <n v="0.40370939842398618"/>
    <n v="3044"/>
    <n v="9.7507848036389261E-2"/>
    <n v="35385"/>
    <n v="15291"/>
    <n v="14842"/>
    <n v="0.14842447364702557"/>
    <n v="0.41944326692101175"/>
    <n v="5252"/>
    <n v="67264.614398799211"/>
    <n v="22040.513217908378"/>
    <n v="31396"/>
    <n v="8324"/>
    <n v="2242"/>
    <n v="156"/>
    <n v="1856"/>
    <n v="50"/>
    <n v="55"/>
    <n v="430"/>
    <n v="22040.513217908378"/>
    <n v="45224.101180890837"/>
    <n v="13323.679228583467"/>
    <n v="53940.935170215744"/>
    <n v="4865.9421814753468"/>
    <n v="0.32766876633283487"/>
    <n v="0.67233123366716518"/>
    <n v="0.19807857887343092"/>
    <n v="7.2340296974365947E-2"/>
    <n v="0.43520490627029806"/>
    <n v="30881"/>
    <n v="6509"/>
    <n v="15979"/>
    <n v="5467"/>
    <n v="1429"/>
    <n v="111"/>
    <n v="980"/>
    <n v="25"/>
    <n v="30"/>
    <n v="351"/>
    <n v="0.2107768530811826"/>
    <n v="0.78922314691881734"/>
    <n v="0.27178524011528127"/>
    <n v="9.4750817654868688E-2"/>
    <n v="35320"/>
    <n v="15183"/>
    <n v="15417"/>
    <n v="2857"/>
    <n v="813"/>
    <n v="45"/>
    <n v="876"/>
    <n v="25"/>
    <n v="25"/>
    <n v="79"/>
    <n v="0.42986976217440542"/>
    <n v="0.57013023782559458"/>
    <n v="0.13363533408833522"/>
    <n v="106242"/>
    <n v="1575"/>
    <n v="8074"/>
    <n v="3316"/>
    <n v="26191"/>
    <n v="9766"/>
    <n v="5622"/>
    <n v="1128"/>
    <n v="17583"/>
    <n v="22345"/>
    <n v="4983"/>
    <n v="676"/>
    <n v="4983"/>
    <n v="0.30224393366088742"/>
    <n v="9.1922215319741721E-2"/>
    <n v="10.87876305549867"/>
    <n v="0.14871137810256113"/>
    <n v="49713"/>
    <n v="870"/>
    <n v="5938"/>
    <n v="2781"/>
    <n v="19213"/>
    <n v="2450"/>
    <n v="3242"/>
    <n v="626"/>
    <n v="8856"/>
    <n v="722"/>
    <n v="1780"/>
    <n v="333"/>
    <n v="2902"/>
    <n v="0.69386277231307703"/>
    <n v="56529"/>
    <n v="705"/>
    <n v="2136"/>
    <n v="535"/>
    <n v="6978"/>
    <n v="7316"/>
    <n v="2380"/>
    <n v="502"/>
    <n v="8727"/>
    <n v="21623"/>
    <n v="3203"/>
    <n v="343"/>
    <n v="2081"/>
    <n v="0.35468520582355961"/>
    <n v="106655.53622175976"/>
    <n v="54869"/>
    <n v="34"/>
    <n v="128"/>
    <n v="365"/>
    <n v="289"/>
    <n v="965"/>
    <n v="1"/>
    <n v="33"/>
    <n v="49750.899494342819"/>
    <n v="0.46646335724101579"/>
    <n v="0.53353664275898427"/>
    <n v="9147"/>
    <n v="5367"/>
    <n v="1"/>
    <n v="22"/>
    <n v="90"/>
    <n v="54"/>
    <n v="667"/>
    <n v="0"/>
    <n v="2"/>
    <n v="2944"/>
    <n v="0.32185415983382532"/>
    <n v="97095"/>
    <n v="49502"/>
    <n v="33"/>
    <n v="106"/>
    <n v="275"/>
    <n v="235"/>
    <n v="298"/>
    <n v="1"/>
    <n v="31"/>
    <n v="46614"/>
    <n v="0.48008651320871309"/>
    <n v="137193"/>
    <n v="128525"/>
    <n v="8668"/>
    <n v="6.3181066089377735E-2"/>
    <n v="5198"/>
    <n v="2783"/>
    <n v="3857"/>
    <n v="4035"/>
    <n v="65359"/>
    <n v="61393"/>
    <n v="3966"/>
    <n v="6.0680242965773651E-2"/>
    <n v="71834"/>
    <n v="67132"/>
    <n v="4702"/>
    <n v="6.545646908149344E-2"/>
    <n v="31339"/>
    <n v="182"/>
    <n v="4932"/>
    <n v="106"/>
    <n v="537"/>
    <n v="1234"/>
    <n v="24348"/>
    <n v="0.77692332237786788"/>
    <n v="0.22307667762213212"/>
    <n v="0.16318325409234499"/>
    <n v="31339"/>
    <n v="2436"/>
    <n v="18"/>
    <n v="10144"/>
    <n v="2379"/>
    <n v="15013"/>
    <n v="391"/>
    <n v="844"/>
    <n v="106"/>
    <n v="1"/>
    <n v="7"/>
    <n v="0.51845942755033669"/>
    <n v="0.40537349628258718"/>
    <n v="31339"/>
    <n v="2382"/>
    <n v="150"/>
    <n v="9159"/>
    <n v="2666"/>
    <n v="15787"/>
    <n v="396"/>
    <n v="789"/>
    <n v="3"/>
    <n v="0"/>
    <n v="7"/>
    <n v="0.39832158013976193"/>
    <n v="0.28427837518746607"/>
    <n v="31339"/>
    <n v="2351"/>
    <n v="592"/>
    <n v="22343"/>
    <n v="1092"/>
    <n v="3524"/>
    <n v="41"/>
    <n v="1332"/>
    <n v="64"/>
    <n v="7.5018347745620467E-2"/>
    <n v="10119.374964102237"/>
    <n v="0.22996904815086633"/>
    <n v="31339"/>
    <n v="47"/>
    <n v="1"/>
    <n v="63"/>
    <n v="15"/>
    <n v="30122"/>
    <n v="1044"/>
    <n v="20"/>
    <n v="0"/>
    <n v="27"/>
    <n v="31339"/>
    <n v="0.59191422827786466"/>
    <n v="0.15972013608387894"/>
    <n v="1.689433962264151"/>
    <n v="0.34305852907200612"/>
    <n v="21727"/>
    <n v="0.69328951147132967"/>
    <n v="0.39155508298942132"/>
    <n v="9612"/>
    <n v="5296"/>
    <n v="569"/>
    <n v="2496"/>
    <n v="219"/>
    <n v="358"/>
    <n v="7.9645170554261457E-2"/>
    <n v="0.30671048852867033"/>
    <n v="0.1689907144452599"/>
    <n v="1.1423465968920514E-2"/>
    <n v="31339"/>
    <n v="33"/>
    <n v="1303"/>
    <n v="1664"/>
    <n v="91"/>
    <n v="2341"/>
    <n v="4490"/>
    <n v="2418"/>
    <n v="0.18880627971537062"/>
    <n v="55367"/>
    <n v="55310"/>
    <n v="0.99237462994527681"/>
    <n v="0.61009998192008685"/>
    <n v="3374463"/>
    <n v="138076277.03400001"/>
    <n v="3747494.8316869349"/>
    <m/>
    <m/>
    <n v="0"/>
    <n v="0"/>
    <m/>
    <n v="0"/>
    <n v="0"/>
    <n v="9"/>
    <n v="9"/>
    <n v="1.6147842468825692E-4"/>
    <n v="6.777777777777777E-2"/>
    <n v="61"/>
    <n v="2495.998"/>
    <n v="735.71963335424221"/>
    <m/>
    <m/>
    <n v="0"/>
    <n v="0"/>
    <m/>
    <n v="0"/>
    <n v="0"/>
    <n v="111"/>
    <n v="111"/>
    <n v="1.9915672378218357E-3"/>
    <n v="0.22297297297297297"/>
    <n v="2475"/>
    <n v="16934.906213957631"/>
    <m/>
    <m/>
    <n v="0"/>
    <m/>
    <n v="0"/>
    <m/>
    <m/>
    <m/>
    <n v="0"/>
    <n v="0"/>
    <m/>
    <n v="0"/>
    <n v="305"/>
    <n v="12"/>
    <n v="12"/>
    <n v="2.1530456625100923E-4"/>
    <n v="0.10583333333333333"/>
    <n v="127"/>
    <n v="2821.4726533255093"/>
    <n v="53"/>
    <n v="53"/>
    <n v="9.5092850094195748E-4"/>
    <n v="7.6037735849056598E-2"/>
    <n v="403"/>
    <n v="12461.504218854332"/>
    <n v="240"/>
    <n v="240"/>
    <n v="4.306091325020185E-3"/>
    <n v="0.11358333333333333"/>
    <n v="2726"/>
    <n v="25932.295987535665"/>
    <n v="55792"/>
    <n v="55735"/>
    <n v="7.1683688890089303E-2"/>
    <n v="1.6377394887302601E-3"/>
    <n v="0.98452968768026183"/>
    <n v="0"/>
    <n v="0"/>
    <n v="4.449083634417427E-3"/>
    <n v="7.4124814441078922E-4"/>
    <n v="3.2738459711476524E-3"/>
    <n v="6.8128486938960672E-3"/>
    <n v="0"/>
    <n v="3806380.7303939625"/>
    <n v="27.270244522094586"/>
    <n v="57"/>
    <n v="1.0216518497275595E-3"/>
    <n v="2.5017923716661885"/>
    <n v="0.39930505803123656"/>
    <n v="-4.989649"/>
    <n v="9"/>
    <b v="0"/>
    <b v="1"/>
    <b v="1"/>
    <b v="0"/>
    <b v="0"/>
    <b v="1"/>
    <b v="0"/>
    <b v="0"/>
    <m/>
    <m/>
    <m/>
    <m/>
    <m/>
    <m/>
    <n v="1"/>
    <n v="691"/>
    <n v="2743"/>
    <n v="0"/>
    <n v="0"/>
    <n v="0"/>
    <n v="0"/>
    <n v="1.1170295078228715E-2"/>
    <n v="2.7749957004259109E-2"/>
    <n v="0"/>
    <n v="0"/>
    <n v="0"/>
    <n v="2.7925737695571788E-3"/>
    <n v="6.9374892510647773E-3"/>
    <n v="144.14436748086035"/>
    <n v="0.23249091529171026"/>
    <n v="523"/>
    <m/>
    <n v="94"/>
    <n v="5"/>
    <m/>
    <m/>
    <n v="5"/>
    <m/>
    <n v="335"/>
    <m/>
    <n v="26"/>
    <n v="81"/>
    <n v="111"/>
    <n v="363"/>
    <n v="1"/>
    <m/>
    <n v="15"/>
    <n v="5"/>
    <n v="7"/>
    <n v="12"/>
    <n v="1"/>
    <n v="12"/>
    <m/>
    <n v="290"/>
    <m/>
    <n v="7"/>
    <n v="4"/>
    <n v="2"/>
    <n v="24"/>
    <n v="15"/>
    <n v="59"/>
    <n v="358"/>
    <m/>
    <m/>
    <n v="22"/>
    <n v="17"/>
    <n v="7"/>
    <n v="13"/>
    <n v="2"/>
    <n v="67"/>
    <n v="294"/>
    <m/>
    <n v="2"/>
    <n v="7"/>
    <n v="1"/>
    <m/>
    <n v="31"/>
    <n v="2"/>
    <n v="59"/>
    <n v="368"/>
    <n v="2"/>
    <m/>
    <n v="23"/>
    <n v="15"/>
    <n v="7"/>
    <n v="13"/>
    <n v="2"/>
    <n v="66"/>
    <n v="290"/>
    <m/>
    <n v="2"/>
    <n v="7"/>
    <m/>
    <n v="30"/>
    <n v="2"/>
    <n v="44"/>
    <n v="363"/>
    <n v="3"/>
    <m/>
    <n v="9"/>
    <n v="32"/>
    <m/>
    <n v="18"/>
    <n v="3"/>
    <n v="13"/>
    <n v="15"/>
    <n v="295"/>
    <m/>
    <n v="2"/>
    <n v="21"/>
    <m/>
    <n v="1"/>
    <m/>
    <n v="16"/>
    <n v="1"/>
    <n v="1"/>
    <m/>
    <n v="63"/>
    <n v="1975"/>
    <n v="3"/>
    <n v="0"/>
    <n v="163"/>
    <n v="74"/>
    <n v="21"/>
    <n v="56"/>
    <n v="5"/>
    <n v="163"/>
    <n v="0"/>
    <n v="1519"/>
    <n v="0"/>
    <n v="11"/>
    <n v="39"/>
    <n v="3"/>
    <n v="0"/>
    <n v="128"/>
    <n v="101"/>
    <n v="336"/>
  </r>
  <r>
    <s v="MMR012"/>
    <s v="Rakhine"/>
    <s v="MMR012D001"/>
    <s v="Sittwe"/>
    <s v="MMR012007"/>
    <s v="Pauktaw"/>
    <n v="53"/>
    <n v="5"/>
    <x v="5"/>
    <n v="119965.85483507338"/>
    <n v="0.32597772376844464"/>
    <n v="8.7107846831601082E-2"/>
    <n v="0.84792820358120191"/>
    <n v="0.22128575271227471"/>
    <n v="0.14553632804327685"/>
    <n v="0.5921612721869729"/>
    <n v="0.7491160293347302"/>
    <n v="0.47757333682556313"/>
    <n v="6.060110005238345E-2"/>
    <n v="0.1123297537977999"/>
    <n v="6.5446568884232587E-2"/>
    <n v="0.51216388136429336"/>
    <n v="4.0482611607005725E-2"/>
    <n v="119965.85483507338"/>
    <n v="177985"/>
    <n v="83160.812466702191"/>
    <n v="94824.187533297809"/>
    <n v="3.4569421861015987E-3"/>
    <n v="87.69707569249762"/>
    <n v="935.884705349"/>
    <n v="190.17834032625606"/>
    <n v="0.16423992842940077"/>
    <n v="143601"/>
    <n v="66140"/>
    <n v="77461"/>
    <n v="2356"/>
    <n v="2055"/>
    <n v="301"/>
    <n v="15503.890118322519"/>
    <n v="5946"/>
    <n v="6768"/>
    <n v="87.854609929078009"/>
    <n v="162481.10988167749"/>
    <n v="62249"/>
    <n v="70994"/>
    <n v="87.682057638673697"/>
    <n v="8.7107846831601082E-2"/>
    <n v="62936.233513980143"/>
    <n v="106282.25193036305"/>
    <n v="8766.5145556568041"/>
    <n v="0.67464460685888683"/>
    <n v="57908.379648221031"/>
    <n v="0.5921612721869729"/>
    <n v="0.4078387278130271"/>
    <n v="8.2483334671913902"/>
    <n v="94346"/>
    <n v="23326"/>
    <n v="59937"/>
    <n v="8179"/>
    <n v="2207"/>
    <n v="697"/>
    <n v="30544"/>
    <n v="23703"/>
    <n v="6841"/>
    <n v="0.22397197485594553"/>
    <n v="143601"/>
    <n v="2356"/>
    <n v="1.640657098488172E-2"/>
    <n v="1058"/>
    <n v="2792"/>
    <n v="5131"/>
    <n v="6357"/>
    <n v="5660"/>
    <n v="4076"/>
    <n v="2669"/>
    <n v="1735"/>
    <n v="1066"/>
    <n v="4.7014470927187011"/>
    <n v="30544"/>
    <n v="5.8271673651126248"/>
    <n v="35"/>
    <n v="115"/>
    <n v="209"/>
    <n v="12209"/>
    <n v="16710"/>
    <n v="562"/>
    <n v="311"/>
    <n v="393"/>
    <n v="30544"/>
    <n v="29299"/>
    <n v="233"/>
    <n v="570"/>
    <n v="116"/>
    <n v="7"/>
    <n v="319"/>
    <n v="30544"/>
    <n v="22723"/>
    <n v="123"/>
    <n v="35"/>
    <n v="7515"/>
    <n v="18"/>
    <n v="130"/>
    <n v="107409.26028025144"/>
    <n v="0.24603850183342063"/>
    <n v="5.8931377684651653E-4"/>
    <n v="0.7491160293347302"/>
    <n v="0.2508839706652698"/>
    <n v="30544"/>
    <n v="4886"/>
    <n v="20285"/>
    <n v="39"/>
    <n v="4540"/>
    <n v="75"/>
    <n v="262"/>
    <n v="457"/>
    <n v="0.97400471451021475"/>
    <n v="2.5995285489785247E-2"/>
    <n v="30544"/>
    <n v="14359"/>
    <n v="228"/>
    <n v="15507"/>
    <n v="0.50769381875327402"/>
    <n v="162"/>
    <n v="288"/>
    <n v="0.47757333682556313"/>
    <n v="5.3038239916186483E-3"/>
    <n v="0.13843962807752752"/>
    <n v="92818"/>
    <n v="78703"/>
    <n v="14115"/>
    <n v="0.84792820358120191"/>
    <n v="40851"/>
    <n v="38347"/>
    <n v="2504"/>
    <n v="0.93870407089177743"/>
    <n v="51967"/>
    <n v="40356"/>
    <n v="11611"/>
    <n v="0.77656974618507901"/>
    <n v="8642"/>
    <n v="7822"/>
    <n v="820"/>
    <n v="0.90511455681555186"/>
    <n v="84176"/>
    <n v="70881"/>
    <n v="13295"/>
    <n v="0.84205711841855158"/>
    <n v="76500"/>
    <n v="29008"/>
    <n v="38556"/>
    <n v="8936"/>
    <n v="0.11681045751633987"/>
    <n v="0.504"/>
    <n v="3.2461951656222023"/>
    <n v="35482"/>
    <n v="14794"/>
    <n v="0.41694380249140411"/>
    <n v="17198"/>
    <n v="0.484696465813652"/>
    <n v="3490"/>
    <n v="9.8359731694943914E-2"/>
    <n v="41018"/>
    <n v="14214"/>
    <n v="21358"/>
    <n v="0.13277097859476328"/>
    <n v="0.52069823004534599"/>
    <n v="5446"/>
    <n v="85772.586471278191"/>
    <n v="18980.251359375467"/>
    <n v="42371"/>
    <n v="6092"/>
    <n v="1497"/>
    <n v="112"/>
    <n v="1502"/>
    <n v="44"/>
    <n v="38"/>
    <n v="454"/>
    <n v="18980.251359375467"/>
    <n v="66792.335111902721"/>
    <n v="12483.027281804272"/>
    <n v="73289.559189473919"/>
    <n v="4674.5662282308431"/>
    <n v="0.22128575271227471"/>
    <n v="0.7787142472877252"/>
    <n v="0.14553632804327685"/>
    <n v="5.4499536746465821E-2"/>
    <n v="0.46212528766550104"/>
    <n v="29801"/>
    <n v="3911"/>
    <n v="19749"/>
    <n v="3978"/>
    <n v="962"/>
    <n v="72"/>
    <n v="757"/>
    <n v="15"/>
    <n v="32"/>
    <n v="325"/>
    <n v="0.13123720680514075"/>
    <n v="0.86876279319485927"/>
    <n v="0.20606691050635884"/>
    <n v="7.258145699808731E-2"/>
    <n v="37117"/>
    <n v="10897"/>
    <n v="22622"/>
    <n v="2114"/>
    <n v="535"/>
    <n v="40"/>
    <n v="745"/>
    <n v="29"/>
    <n v="6"/>
    <n v="129"/>
    <n v="0.29358514966187998"/>
    <n v="0.70641485033812002"/>
    <n v="9.6936713635261476E-2"/>
    <n v="115547"/>
    <n v="1706"/>
    <n v="14067"/>
    <n v="4583"/>
    <n v="15897"/>
    <n v="7624"/>
    <n v="8296"/>
    <n v="1631"/>
    <n v="17427"/>
    <n v="31970"/>
    <n v="5399"/>
    <n v="640"/>
    <n v="6307"/>
    <n v="0.34266575506071123"/>
    <n v="6.5981808268496797E-2"/>
    <n v="15.155692549842604"/>
    <n v="0.20717648814371567"/>
    <n v="52798"/>
    <n v="898"/>
    <n v="11427"/>
    <n v="4048"/>
    <n v="12018"/>
    <n v="2869"/>
    <n v="4500"/>
    <n v="902"/>
    <n v="9148"/>
    <n v="1128"/>
    <n v="1902"/>
    <n v="301"/>
    <n v="3657"/>
    <n v="0.67729838251448915"/>
    <n v="62749"/>
    <n v="808"/>
    <n v="2640"/>
    <n v="535"/>
    <n v="3879"/>
    <n v="4755"/>
    <n v="3796"/>
    <n v="729"/>
    <n v="8279"/>
    <n v="30842"/>
    <n v="3497"/>
    <n v="339"/>
    <n v="2650"/>
    <n v="0.26156592136926488"/>
    <n v="136001.98685424624"/>
    <n v="55369"/>
    <n v="55"/>
    <n v="91"/>
    <n v="274"/>
    <n v="406"/>
    <n v="128"/>
    <n v="0"/>
    <n v="45"/>
    <n v="69655.305460526361"/>
    <n v="0.51216388136429336"/>
    <n v="0.48783611863570664"/>
    <n v="10472"/>
    <n v="7417"/>
    <n v="2"/>
    <n v="5"/>
    <n v="8"/>
    <n v="56"/>
    <n v="5"/>
    <n v="0"/>
    <n v="2"/>
    <n v="2977"/>
    <n v="0.28428189457601222"/>
    <n v="105075"/>
    <n v="47952"/>
    <n v="53"/>
    <n v="86"/>
    <n v="266"/>
    <n v="350"/>
    <n v="123"/>
    <n v="0"/>
    <n v="43"/>
    <n v="56202"/>
    <n v="0.53487508922198435"/>
    <n v="145957"/>
    <n v="143013"/>
    <n v="2944"/>
    <n v="2.017032413656077E-2"/>
    <n v="1348"/>
    <n v="1091"/>
    <n v="1292"/>
    <n v="1229"/>
    <n v="68195"/>
    <n v="66859"/>
    <n v="1336"/>
    <n v="1.959087909670797E-2"/>
    <n v="77762"/>
    <n v="76154"/>
    <n v="1608"/>
    <n v="2.0678480491756898E-2"/>
    <n v="30544"/>
    <n v="100"/>
    <n v="3331"/>
    <n v="140"/>
    <n v="1748"/>
    <n v="315"/>
    <n v="24910"/>
    <n v="0.81554478784704032"/>
    <n v="0.18445521215295968"/>
    <n v="0.1123297537977999"/>
    <n v="30544"/>
    <n v="266"/>
    <n v="126"/>
    <n v="1602"/>
    <n v="823"/>
    <n v="25920"/>
    <n v="165"/>
    <n v="1596"/>
    <n v="5"/>
    <n v="0"/>
    <n v="41"/>
    <n v="0.9062663698271346"/>
    <n v="6.5446568884232587E-2"/>
    <n v="30544"/>
    <n v="266"/>
    <n v="162"/>
    <n v="1663"/>
    <n v="805"/>
    <n v="26015"/>
    <n v="165"/>
    <n v="1433"/>
    <n v="2"/>
    <n v="0"/>
    <n v="33"/>
    <n v="0.11544002095337873"/>
    <n v="8.8888161341016236E-2"/>
    <n v="30544"/>
    <n v="1851"/>
    <n v="11545"/>
    <n v="13975"/>
    <n v="1090"/>
    <n v="1403"/>
    <n v="46"/>
    <n v="591"/>
    <n v="43"/>
    <n v="6.060110005238345E-2"/>
    <n v="8702.3785686223164"/>
    <n v="0.12588397066526977"/>
    <n v="30544"/>
    <n v="66"/>
    <n v="3"/>
    <n v="997"/>
    <n v="11"/>
    <n v="28242"/>
    <n v="1046"/>
    <n v="38"/>
    <n v="17"/>
    <n v="124"/>
    <n v="30544"/>
    <n v="0.47737689889994761"/>
    <n v="0.12881376999068681"/>
    <n v="2.0947808792263904"/>
    <n v="0.42536877037352211"/>
    <n v="23203"/>
    <n v="0.75965819800942902"/>
    <n v="0.41815494962965633"/>
    <n v="7341"/>
    <n v="4080"/>
    <n v="595"/>
    <n v="2285"/>
    <n v="100"/>
    <n v="180"/>
    <n v="7.4810110005238351E-2"/>
    <n v="0.24034180199057098"/>
    <n v="0.13357778941854373"/>
    <n v="5.8931377684651653E-3"/>
    <n v="30544"/>
    <n v="20"/>
    <n v="343"/>
    <n v="505"/>
    <n v="34"/>
    <n v="1649"/>
    <n v="2380"/>
    <n v="4129"/>
    <n v="9.0918019905709802E-2"/>
    <n v="102610"/>
    <n v="102610"/>
    <n v="0.99728833986140408"/>
    <n v="0.63460003898255524"/>
    <n v="6511631"/>
    <n v="266442917.25799999"/>
    <n v="6952277.0688735563"/>
    <m/>
    <m/>
    <n v="0"/>
    <n v="0"/>
    <m/>
    <n v="0"/>
    <n v="0"/>
    <m/>
    <m/>
    <n v="0"/>
    <n v="0"/>
    <m/>
    <n v="0"/>
    <n v="0"/>
    <n v="62"/>
    <n v="62"/>
    <n v="6.0259114191021392E-4"/>
    <n v="0.4604838709677419"/>
    <n v="2855"/>
    <n v="116820.89"/>
    <n v="8129.3377309241014"/>
    <n v="22"/>
    <n v="22"/>
    <n v="2.13822663258463E-4"/>
    <n v="0.21772727272727274"/>
    <n v="479"/>
    <n v="3356.4678982618725"/>
    <m/>
    <m/>
    <n v="0"/>
    <m/>
    <n v="0"/>
    <m/>
    <m/>
    <m/>
    <n v="0"/>
    <n v="0"/>
    <m/>
    <n v="0"/>
    <n v="195"/>
    <n v="20"/>
    <n v="20"/>
    <n v="1.9438423932587547E-4"/>
    <n v="0.11"/>
    <n v="220"/>
    <n v="4702.4544222091827"/>
    <m/>
    <m/>
    <n v="0"/>
    <n v="0"/>
    <m/>
    <n v="0"/>
    <n v="175"/>
    <n v="175"/>
    <n v="1.7008620941014103E-3"/>
    <n v="0.10862857142857144"/>
    <n v="1901"/>
    <n v="18908.965824244751"/>
    <n v="102889"/>
    <n v="102889"/>
    <n v="0.13233090636426659"/>
    <n v="3.0233314480302815E-3"/>
    <n v="0.99497705083553134"/>
    <n v="0"/>
    <n v="1.1634324122343147E-3"/>
    <n v="4.8036182930462991E-4"/>
    <n v="6.729930620351821E-4"/>
    <n v="0"/>
    <n v="2.7061618608944815E-3"/>
    <n v="0"/>
    <n v="6987374.2947491966"/>
    <n v="39.258220045224014"/>
    <n v="0"/>
    <n v="0"/>
    <n v="1.7298739418207971"/>
    <n v="0.57807680422507512"/>
    <n v="-4.9675149999999997"/>
    <n v="10"/>
    <b v="0"/>
    <b v="1"/>
    <b v="0"/>
    <b v="0"/>
    <b v="0"/>
    <b v="1"/>
    <b v="0"/>
    <b v="0"/>
    <m/>
    <m/>
    <m/>
    <m/>
    <m/>
    <m/>
    <n v="4"/>
    <n v="3640"/>
    <n v="15753"/>
    <n v="0"/>
    <n v="0"/>
    <n v="0"/>
    <n v="0"/>
    <n v="6.4150805091993057E-2"/>
    <n v="0.15936750735985919"/>
    <n v="0"/>
    <n v="0"/>
    <n v="0"/>
    <n v="1.6037701272998264E-2"/>
    <n v="3.9841876839964797E-2"/>
    <n v="25.099219196343551"/>
    <n v="4.0482611607005725E-2"/>
    <n v="121"/>
    <n v="3"/>
    <n v="30"/>
    <n v="4"/>
    <m/>
    <n v="16"/>
    <n v="3"/>
    <m/>
    <n v="35"/>
    <m/>
    <m/>
    <n v="8"/>
    <n v="27"/>
    <n v="238"/>
    <n v="1"/>
    <m/>
    <n v="11"/>
    <n v="10"/>
    <n v="7"/>
    <n v="12"/>
    <m/>
    <n v="16"/>
    <m/>
    <n v="18"/>
    <m/>
    <n v="12"/>
    <n v="62"/>
    <n v="2"/>
    <n v="21"/>
    <n v="16"/>
    <n v="44"/>
    <n v="147"/>
    <n v="7"/>
    <m/>
    <n v="11"/>
    <n v="16"/>
    <n v="6"/>
    <n v="6"/>
    <m/>
    <n v="58"/>
    <n v="34"/>
    <m/>
    <n v="4"/>
    <n v="28"/>
    <n v="2"/>
    <m/>
    <n v="30"/>
    <n v="11"/>
    <n v="51"/>
    <n v="138"/>
    <n v="7"/>
    <m/>
    <n v="12"/>
    <n v="18"/>
    <n v="6"/>
    <n v="15"/>
    <m/>
    <n v="36"/>
    <n v="20"/>
    <m/>
    <n v="7"/>
    <n v="28"/>
    <m/>
    <n v="55"/>
    <n v="12"/>
    <n v="56"/>
    <n v="56"/>
    <n v="8"/>
    <m/>
    <n v="21"/>
    <n v="27"/>
    <m/>
    <n v="16"/>
    <n v="5"/>
    <n v="220"/>
    <n v="3"/>
    <n v="12"/>
    <m/>
    <n v="2"/>
    <n v="49"/>
    <m/>
    <n v="5"/>
    <m/>
    <n v="12"/>
    <n v="2"/>
    <n v="4"/>
    <m/>
    <n v="37"/>
    <n v="700"/>
    <n v="15"/>
    <n v="3"/>
    <n v="85"/>
    <n v="75"/>
    <n v="19"/>
    <n v="65"/>
    <n v="0"/>
    <n v="333"/>
    <n v="0"/>
    <n v="122"/>
    <n v="0"/>
    <n v="23"/>
    <n v="167"/>
    <n v="4"/>
    <n v="0"/>
    <n v="122"/>
    <n v="49"/>
    <n v="215"/>
  </r>
  <r>
    <s v="MMR012"/>
    <s v="Rakhine"/>
    <s v="MMR012D001"/>
    <s v="Sittwe"/>
    <s v="MMR012008"/>
    <s v="Rathedaung"/>
    <n v="88"/>
    <n v="4"/>
    <x v="5"/>
    <n v="108472.11131880274"/>
    <n v="0.33930581061644455"/>
    <n v="6.7078071695214958E-2"/>
    <n v="0.8339468473744388"/>
    <n v="0.2215791801828369"/>
    <n v="0.19717634915953997"/>
    <n v="0.58946455206843018"/>
    <n v="0.71028306150117082"/>
    <n v="0.57269627377675525"/>
    <n v="9.0834394642783783E-2"/>
    <n v="0.15492379113430016"/>
    <n v="0.17041206195308328"/>
    <n v="0.41326680363956558"/>
    <n v="5.0008340269214205E-2"/>
    <n v="108472.11131880274"/>
    <n v="164179"/>
    <n v="73372.030973451314"/>
    <n v="90806.969026548686"/>
    <n v="3.1887929385733312E-3"/>
    <n v="80.754826628785437"/>
    <n v="841.16410849500005"/>
    <n v="195.18070058142035"/>
    <n v="0.16856001708343366"/>
    <n v="109989"/>
    <n v="48273"/>
    <n v="61716"/>
    <n v="1985"/>
    <n v="1753"/>
    <n v="232"/>
    <n v="11012.810732848697"/>
    <n v="3409"/>
    <n v="4102"/>
    <n v="83.10580204778158"/>
    <n v="153166.18926715129"/>
    <n v="46617"/>
    <n v="57846"/>
    <n v="80.588113266258688"/>
    <n v="6.7078071695214958E-2"/>
    <n v="56785.400994873809"/>
    <n v="96333.869094611247"/>
    <n v="11059.729910514941"/>
    <n v="0.70427079845362395"/>
    <n v="48552.524580682475"/>
    <n v="0.58946455206843018"/>
    <n v="0.41053544793156982"/>
    <n v="11.480624638519375"/>
    <n v="73245"/>
    <n v="19537"/>
    <n v="44128"/>
    <n v="7413"/>
    <n v="1488"/>
    <n v="679"/>
    <n v="24341"/>
    <n v="15161"/>
    <n v="9180"/>
    <n v="0.37714144858469256"/>
    <n v="109989"/>
    <n v="1985"/>
    <n v="1.8047259271381684E-2"/>
    <n v="1177"/>
    <n v="2665"/>
    <n v="4198"/>
    <n v="4995"/>
    <n v="4333"/>
    <n v="3162"/>
    <n v="1919"/>
    <n v="1133"/>
    <n v="759"/>
    <n v="4.5186721991701244"/>
    <n v="24341"/>
    <n v="6.7449570683209403"/>
    <n v="253"/>
    <n v="181"/>
    <n v="397"/>
    <n v="8961"/>
    <n v="14067"/>
    <n v="309"/>
    <n v="108"/>
    <n v="65"/>
    <n v="24341"/>
    <n v="22913"/>
    <n v="199"/>
    <n v="933"/>
    <n v="272"/>
    <n v="3"/>
    <n v="21"/>
    <n v="24341"/>
    <n v="17124"/>
    <n v="147"/>
    <n v="18"/>
    <n v="7035"/>
    <n v="10"/>
    <n v="7"/>
    <n v="78041.98755186722"/>
    <n v="0.2890185284088575"/>
    <n v="4.108294646892075E-4"/>
    <n v="0.71028306150117082"/>
    <n v="0.28971693849882918"/>
    <n v="24341"/>
    <n v="1598"/>
    <n v="18557"/>
    <n v="29"/>
    <n v="3320"/>
    <n v="107"/>
    <n v="716"/>
    <n v="14"/>
    <n v="0.96561357380551338"/>
    <n v="3.4386426194486619E-2"/>
    <n v="24341"/>
    <n v="13560"/>
    <n v="380"/>
    <n v="9799"/>
    <n v="0.40257179244895441"/>
    <n v="447"/>
    <n v="155"/>
    <n v="0.57269627377675525"/>
    <n v="1.8364077071607577E-2"/>
    <n v="0.1620516823466579"/>
    <n v="71718"/>
    <n v="59809"/>
    <n v="11909"/>
    <n v="0.8339468473744388"/>
    <n v="28973"/>
    <n v="26931"/>
    <n v="2042"/>
    <n v="0.92952058813377969"/>
    <n v="42745"/>
    <n v="32878"/>
    <n v="9867"/>
    <n v="0.76916598432565209"/>
    <n v="5048"/>
    <n v="4462"/>
    <n v="586"/>
    <n v="0.88391442155309041"/>
    <n v="66670"/>
    <n v="55347"/>
    <n v="11323"/>
    <n v="0.83016349182540883"/>
    <n v="55261"/>
    <n v="26144"/>
    <n v="23413"/>
    <n v="5704"/>
    <n v="0.10321926856191528"/>
    <n v="0.42368035323284053"/>
    <n v="4.5834502103786816"/>
    <n v="25133"/>
    <n v="13535"/>
    <n v="0.53853499383280945"/>
    <n v="9348"/>
    <n v="0.37194127243066882"/>
    <n v="2250"/>
    <n v="8.9523733736521699E-2"/>
    <n v="30128"/>
    <n v="12609"/>
    <n v="14065"/>
    <n v="0.11464418481147105"/>
    <n v="0.46684147636749868"/>
    <n v="3454"/>
    <n v="79119.207792915229"/>
    <n v="17531.169199469678"/>
    <n v="31536"/>
    <n v="6473"/>
    <n v="1875"/>
    <n v="108"/>
    <n v="1763"/>
    <n v="160"/>
    <n v="54"/>
    <n v="265"/>
    <n v="17531.169199469678"/>
    <n v="61588.038593445548"/>
    <n v="15600.436541002049"/>
    <n v="63518.771251913182"/>
    <n v="6161.1370710164192"/>
    <n v="0.2215791801828369"/>
    <n v="0.77842081981716305"/>
    <n v="0.19717634915953997"/>
    <n v="7.7871571807726331E-2"/>
    <n v="0.48779858448835151"/>
    <n v="22188"/>
    <n v="2856"/>
    <n v="12827"/>
    <n v="4055"/>
    <n v="1075"/>
    <n v="78"/>
    <n v="976"/>
    <n v="76"/>
    <n v="32"/>
    <n v="213"/>
    <n v="0.12871822606814495"/>
    <n v="0.87128177393185502"/>
    <n v="0.29317649179736793"/>
    <n v="0.11042004687218317"/>
    <n v="32068"/>
    <n v="9166"/>
    <n v="18709"/>
    <n v="2418"/>
    <n v="800"/>
    <n v="30"/>
    <n v="787"/>
    <n v="84"/>
    <n v="22"/>
    <n v="52"/>
    <n v="0.28583011101409506"/>
    <n v="0.71416988898590494"/>
    <n v="0.13075339902706748"/>
    <n v="88582"/>
    <n v="2527"/>
    <n v="5127"/>
    <n v="3541"/>
    <n v="10531"/>
    <n v="7874"/>
    <n v="6113"/>
    <n v="1278"/>
    <n v="16084"/>
    <n v="22038"/>
    <n v="5522"/>
    <n v="800"/>
    <n v="7147"/>
    <n v="0.33767582578853489"/>
    <n v="8.8889390621119418E-2"/>
    <n v="11.249936499873"/>
    <n v="0.15378527429336761"/>
    <n v="38140"/>
    <n v="1615"/>
    <n v="3675"/>
    <n v="2751"/>
    <n v="7663"/>
    <n v="3034"/>
    <n v="3477"/>
    <n v="656"/>
    <n v="8470"/>
    <n v="694"/>
    <n v="1894"/>
    <n v="331"/>
    <n v="3880"/>
    <n v="0.58245936025170419"/>
    <n v="50442"/>
    <n v="912"/>
    <n v="1452"/>
    <n v="790"/>
    <n v="2868"/>
    <n v="4840"/>
    <n v="2636"/>
    <n v="622"/>
    <n v="7614"/>
    <n v="21344"/>
    <n v="3628"/>
    <n v="469"/>
    <n v="3267"/>
    <n v="0.26759446493001865"/>
    <n v="125452.31408841388"/>
    <n v="50836"/>
    <n v="36"/>
    <n v="88"/>
    <n v="337"/>
    <n v="363"/>
    <n v="276"/>
    <n v="2"/>
    <n v="36"/>
    <n v="51845.276852505645"/>
    <n v="0.41326680363956558"/>
    <n v="0.58673319636043442"/>
    <n v="6152"/>
    <n v="4526"/>
    <n v="1"/>
    <n v="13"/>
    <n v="18"/>
    <n v="49"/>
    <n v="17"/>
    <n v="0"/>
    <n v="2"/>
    <n v="1526"/>
    <n v="0.24804941482444734"/>
    <n v="82430"/>
    <n v="46310"/>
    <n v="35"/>
    <n v="75"/>
    <n v="319"/>
    <n v="314"/>
    <n v="259"/>
    <n v="2"/>
    <n v="34"/>
    <n v="35082"/>
    <n v="0.42559747664685188"/>
    <n v="111974"/>
    <n v="102260"/>
    <n v="9714"/>
    <n v="8.6752281779698862E-2"/>
    <n v="5468"/>
    <n v="3430"/>
    <n v="4930"/>
    <n v="5827"/>
    <n v="50026"/>
    <n v="45906"/>
    <n v="4120"/>
    <n v="8.2357174269379912E-2"/>
    <n v="61948"/>
    <n v="56354"/>
    <n v="5594"/>
    <n v="9.0301543229805645E-2"/>
    <n v="24341"/>
    <n v="151"/>
    <n v="3620"/>
    <n v="136"/>
    <n v="86"/>
    <n v="148"/>
    <n v="20200"/>
    <n v="0.82987551867219922"/>
    <n v="0.17012448132780078"/>
    <n v="0.15492379113430016"/>
    <n v="24341"/>
    <n v="273"/>
    <n v="42"/>
    <n v="3830"/>
    <n v="835"/>
    <n v="19126"/>
    <n v="61"/>
    <n v="99"/>
    <n v="3"/>
    <n v="0"/>
    <n v="72"/>
    <n v="0.79232570559960558"/>
    <n v="0.17041206195308328"/>
    <n v="24341"/>
    <n v="299"/>
    <n v="120"/>
    <n v="4634"/>
    <n v="918"/>
    <n v="18102"/>
    <n v="64"/>
    <n v="130"/>
    <n v="1"/>
    <n v="0"/>
    <n v="73"/>
    <n v="0.21297399449488516"/>
    <n v="0.16266792654369172"/>
    <n v="24341"/>
    <n v="2211"/>
    <n v="4908"/>
    <n v="13615"/>
    <n v="1874"/>
    <n v="657"/>
    <n v="11"/>
    <n v="1032"/>
    <n v="33"/>
    <n v="9.0834394642783783E-2"/>
    <n v="9990.7842323651457"/>
    <n v="0.16022349122879093"/>
    <n v="24341"/>
    <n v="49"/>
    <n v="1"/>
    <n v="436"/>
    <n v="5"/>
    <n v="22307"/>
    <n v="892"/>
    <n v="86"/>
    <n v="72"/>
    <n v="493"/>
    <n v="24341"/>
    <n v="0.68090875477589252"/>
    <n v="0.18373411852241686"/>
    <n v="1.468625558103053"/>
    <n v="0.29822090414541585"/>
    <n v="16942"/>
    <n v="0.69602727907645534"/>
    <n v="0.30532177548703349"/>
    <n v="7399"/>
    <n v="4000"/>
    <n v="994"/>
    <n v="3679"/>
    <n v="225"/>
    <n v="277"/>
    <n v="0.15114416005915945"/>
    <n v="0.30397272092354466"/>
    <n v="0.16433178587568301"/>
    <n v="1.1379976171891048E-2"/>
    <n v="24341"/>
    <n v="24"/>
    <n v="815"/>
    <n v="1315"/>
    <n v="84"/>
    <n v="1153"/>
    <n v="696"/>
    <n v="4231"/>
    <n v="6.6513290333182692E-2"/>
    <n v="88282"/>
    <n v="88282"/>
    <n v="0.98596142463060787"/>
    <n v="0.6341430869259872"/>
    <n v="5598342"/>
    <n v="229072957.956"/>
    <n v="5981492.2930932203"/>
    <m/>
    <m/>
    <n v="0"/>
    <n v="0"/>
    <m/>
    <n v="0"/>
    <n v="0"/>
    <n v="27"/>
    <n v="27"/>
    <n v="3.015445783401646E-4"/>
    <n v="6.1481481481481477E-2"/>
    <n v="166"/>
    <n v="6792.3879999999999"/>
    <n v="2207.1589000627264"/>
    <n v="1070"/>
    <n v="1070"/>
    <n v="1.195009995644356E-2"/>
    <n v="0.45512149532710283"/>
    <n v="48698"/>
    <n v="1992624.764"/>
    <n v="140296.63503369014"/>
    <n v="56"/>
    <n v="56"/>
    <n v="6.2542579211293404E-4"/>
    <n v="0.19321428571428573"/>
    <n v="1082"/>
    <n v="8543.7364683029482"/>
    <m/>
    <m/>
    <n v="0"/>
    <m/>
    <n v="0"/>
    <m/>
    <m/>
    <m/>
    <n v="0"/>
    <n v="0"/>
    <m/>
    <n v="0"/>
    <n v="104"/>
    <n v="19"/>
    <n v="19"/>
    <n v="2.1219803660974549E-4"/>
    <n v="9.4736842105263147E-2"/>
    <n v="180"/>
    <n v="4467.331701098723"/>
    <n v="36"/>
    <n v="36"/>
    <n v="4.0205943778688614E-4"/>
    <n v="7.3888888888888893E-2"/>
    <n v="266"/>
    <n v="8464.4179599765284"/>
    <n v="49"/>
    <n v="49"/>
    <n v="5.4724756809881728E-4"/>
    <n v="0.10857142857142858"/>
    <n v="532"/>
    <n v="5294.5104307885313"/>
    <n v="89539"/>
    <n v="89539"/>
    <n v="0.1151607754468414"/>
    <n v="2.631049718873576E-3"/>
    <n v="0.97247923458744201"/>
    <n v="0"/>
    <n v="2.2809619668037975E-2"/>
    <n v="1.3890524126907169E-3"/>
    <n v="7.2630492533596171E-4"/>
    <n v="1.3761567006365591E-3"/>
    <n v="8.607887796150364E-4"/>
    <n v="0"/>
    <n v="6150766.0835871398"/>
    <n v="37.463780895164057"/>
    <n v="0"/>
    <n v="0"/>
    <n v="1.8336032343448105"/>
    <n v="0.54537425614725388"/>
    <n v="-5.0191610000000004"/>
    <n v="8"/>
    <b v="0"/>
    <b v="0"/>
    <b v="0"/>
    <b v="0"/>
    <b v="0"/>
    <b v="1"/>
    <b v="0"/>
    <b v="1"/>
    <n v="3"/>
    <m/>
    <m/>
    <m/>
    <n v="3"/>
    <n v="14"/>
    <n v="3"/>
    <n v="661"/>
    <n v="3566"/>
    <n v="0"/>
    <n v="7.462686567164179E-3"/>
    <n v="0"/>
    <n v="1.2785388127853882E-2"/>
    <n v="1.4521790830828874E-2"/>
    <n v="3.607595577002843E-2"/>
    <n v="0"/>
    <n v="6.25E-2"/>
    <n v="3.0434782608695653E-2"/>
    <n v="8.6924663814617331E-3"/>
    <n v="3.2252684594681023E-2"/>
    <n v="31.005170966912807"/>
    <n v="5.0008340269214205E-2"/>
    <n v="399"/>
    <m/>
    <n v="33"/>
    <n v="24"/>
    <m/>
    <m/>
    <n v="183"/>
    <m/>
    <n v="186"/>
    <m/>
    <n v="25"/>
    <n v="3"/>
    <n v="149"/>
    <n v="28"/>
    <m/>
    <m/>
    <n v="37"/>
    <n v="10"/>
    <n v="7"/>
    <n v="2"/>
    <n v="1"/>
    <n v="333"/>
    <m/>
    <n v="85"/>
    <m/>
    <m/>
    <n v="1"/>
    <n v="3"/>
    <n v="22"/>
    <m/>
    <n v="30"/>
    <n v="32"/>
    <m/>
    <m/>
    <n v="8"/>
    <n v="38"/>
    <n v="6"/>
    <n v="10"/>
    <m/>
    <n v="76"/>
    <n v="18"/>
    <m/>
    <n v="6"/>
    <n v="203"/>
    <n v="5"/>
    <n v="2"/>
    <n v="7"/>
    <m/>
    <n v="58"/>
    <n v="32"/>
    <m/>
    <m/>
    <n v="10"/>
    <n v="34"/>
    <n v="6"/>
    <n v="10"/>
    <m/>
    <n v="79"/>
    <n v="22"/>
    <m/>
    <n v="6"/>
    <n v="203"/>
    <n v="3"/>
    <n v="7"/>
    <m/>
    <n v="109"/>
    <n v="19"/>
    <n v="1"/>
    <m/>
    <n v="16"/>
    <n v="45"/>
    <m/>
    <n v="77"/>
    <n v="2"/>
    <n v="63"/>
    <m/>
    <n v="60"/>
    <m/>
    <n v="32"/>
    <n v="9"/>
    <m/>
    <n v="2"/>
    <m/>
    <m/>
    <n v="3"/>
    <m/>
    <m/>
    <n v="158"/>
    <n v="510"/>
    <n v="0"/>
    <n v="0"/>
    <n v="104"/>
    <n v="151"/>
    <n v="19"/>
    <n v="99"/>
    <n v="1"/>
    <n v="734"/>
    <n v="0"/>
    <n v="371"/>
    <n v="0"/>
    <n v="12"/>
    <n v="416"/>
    <n v="11"/>
    <n v="2"/>
    <n v="61"/>
    <n v="6"/>
    <n v="504"/>
  </r>
  <r>
    <s v="MMR012"/>
    <s v="Rakhine"/>
    <s v="MMR012D002"/>
    <s v="Maungdaw"/>
    <s v="MMR012009"/>
    <s v="Maungdaw"/>
    <n v="98"/>
    <n v="11"/>
    <x v="3"/>
    <n v="305593.24260697828"/>
    <n v="0.42535950122700816"/>
    <n v="0.3057251440480569"/>
    <n v="0.649911924951866"/>
    <n v="0.35671588412609206"/>
    <n v="0.41710519593317325"/>
    <n v="0.50882251182101257"/>
    <n v="0.55699088145896658"/>
    <n v="0.39665653495440728"/>
    <n v="0.38867781155015196"/>
    <n v="0.63335866261398177"/>
    <n v="0.62006079027355621"/>
    <n v="0.26639587564443057"/>
    <n v="3.8927973484018806E-3"/>
    <n v="305593.24260697828"/>
    <n v="531799"/>
    <n v="275139.25096525095"/>
    <n v="256659.74903474905"/>
    <n v="1.0328951302787562E-2"/>
    <n v="107.16716615025143"/>
    <n v="1483.04418695"/>
    <n v="358.58607901204044"/>
    <n v="0.30967854620921853"/>
    <n v="37548"/>
    <n v="18159"/>
    <n v="19389"/>
    <n v="3237"/>
    <n v="2939"/>
    <n v="298"/>
    <n v="162584.32587961262"/>
    <n v="6234"/>
    <n v="6235"/>
    <n v="99.983961507618275"/>
    <n v="369214.67412038741"/>
    <n v="14864"/>
    <n v="13452"/>
    <n v="110.49658043413619"/>
    <n v="0.3057251440480569"/>
    <n v="172585.30253769769"/>
    <n v="339185.66598013975"/>
    <n v="20028.031482162562"/>
    <n v="0.56786991119824703"/>
    <n v="229806.34909468342"/>
    <n v="0.50882251182101257"/>
    <n v="0.49117748817898743"/>
    <n v="5.9047399377234457"/>
    <n v="27549"/>
    <n v="8628"/>
    <n v="16782"/>
    <n v="1694"/>
    <n v="256"/>
    <n v="189"/>
    <n v="7896"/>
    <n v="5974"/>
    <n v="1922"/>
    <n v="0.2434143870314083"/>
    <n v="37548"/>
    <n v="3237"/>
    <n v="8.6209651645893254E-2"/>
    <n v="439"/>
    <n v="934"/>
    <n v="1282"/>
    <n v="1419"/>
    <n v="1249"/>
    <n v="938"/>
    <n v="670"/>
    <n v="474"/>
    <n v="491"/>
    <n v="4.7553191489361701"/>
    <n v="7896"/>
    <n v="67.350430597771023"/>
    <n v="461"/>
    <n v="232"/>
    <n v="321"/>
    <n v="2985"/>
    <n v="3674"/>
    <n v="36"/>
    <n v="66"/>
    <n v="121"/>
    <n v="7896"/>
    <n v="6694"/>
    <n v="295"/>
    <n v="142"/>
    <n v="677"/>
    <n v="20"/>
    <n v="68"/>
    <n v="7896"/>
    <n v="4247"/>
    <n v="142"/>
    <n v="9"/>
    <n v="3354"/>
    <n v="57"/>
    <n v="87"/>
    <n v="20871.09574468085"/>
    <n v="0.42477203647416412"/>
    <n v="7.2188449848024317E-3"/>
    <n v="0.55699088145896658"/>
    <n v="0.44300911854103342"/>
    <n v="7896"/>
    <n v="117"/>
    <n v="6303"/>
    <n v="32"/>
    <n v="452"/>
    <n v="24"/>
    <n v="901"/>
    <n v="67"/>
    <n v="0.87436676798378921"/>
    <n v="0.12563323201621079"/>
    <n v="7896"/>
    <n v="2450"/>
    <n v="682"/>
    <n v="3815"/>
    <n v="0.48315602836879434"/>
    <n v="803"/>
    <n v="146"/>
    <n v="0.39665653495440728"/>
    <n v="0.10169706180344479"/>
    <n v="0.28432117527862211"/>
    <n v="24411"/>
    <n v="15865"/>
    <n v="8546"/>
    <n v="0.649911924951866"/>
    <n v="11456"/>
    <n v="8204"/>
    <n v="3252"/>
    <n v="0.71613128491620115"/>
    <n v="12955"/>
    <n v="7661"/>
    <n v="5294"/>
    <n v="0.59135468930914703"/>
    <n v="8253"/>
    <n v="6802"/>
    <n v="1451"/>
    <n v="0.82418514479583183"/>
    <n v="16158"/>
    <n v="9063"/>
    <n v="7095"/>
    <n v="0.56089862606758267"/>
    <n v="19128"/>
    <n v="6716"/>
    <n v="6691"/>
    <n v="5721"/>
    <n v="0.29909033877038899"/>
    <n v="0.34980133835215393"/>
    <n v="1.173920643244188"/>
    <n v="9256"/>
    <n v="3565"/>
    <n v="0.38515557476231632"/>
    <n v="3307"/>
    <n v="0.35728176318063959"/>
    <n v="2384"/>
    <n v="0.25756266205704409"/>
    <n v="9872"/>
    <n v="3151"/>
    <n v="3384"/>
    <n v="0.33802674230145868"/>
    <n v="0.34278768233387358"/>
    <n v="3337"/>
    <n v="256278.4655974569"/>
    <n v="91418.599438075107"/>
    <n v="4427"/>
    <n v="3354"/>
    <n v="2093"/>
    <n v="129"/>
    <n v="2369"/>
    <n v="65"/>
    <n v="25"/>
    <n v="129"/>
    <n v="91418.599438075107"/>
    <n v="164859.86615938178"/>
    <n v="106895.07960648026"/>
    <n v="149383.38599097665"/>
    <n v="62979.585118467665"/>
    <n v="0.35671588412609206"/>
    <n v="0.64328411587390788"/>
    <n v="0.41710519593317325"/>
    <n v="0.24574669187145556"/>
    <n v="0.53019465590354053"/>
    <n v="10090"/>
    <n v="2755"/>
    <n v="2098"/>
    <n v="2164"/>
    <n v="1391"/>
    <n v="99"/>
    <n v="1444"/>
    <n v="34"/>
    <n v="16"/>
    <n v="89"/>
    <n v="0.27304261645193262"/>
    <n v="0.72695738354806738"/>
    <n v="0.51902874132804755"/>
    <n v="0.30455896927651138"/>
    <n v="9483"/>
    <n v="4227"/>
    <n v="2329"/>
    <n v="1190"/>
    <n v="702"/>
    <n v="30"/>
    <n v="925"/>
    <n v="31"/>
    <n v="9"/>
    <n v="40"/>
    <n v="0.44574501739955708"/>
    <n v="0.55425498260044292"/>
    <n v="0.30865759780660129"/>
    <n v="32005"/>
    <n v="4159"/>
    <n v="2117"/>
    <n v="782"/>
    <n v="6353"/>
    <n v="3256"/>
    <n v="1353"/>
    <n v="232"/>
    <n v="4487"/>
    <n v="6400"/>
    <n v="986"/>
    <n v="125"/>
    <n v="1755"/>
    <n v="0.30170285892829246"/>
    <n v="0.10173410404624278"/>
    <n v="9.8295454545454533"/>
    <n v="0.13436870011874841"/>
    <n v="16601"/>
    <n v="3156"/>
    <n v="1695"/>
    <n v="597"/>
    <n v="4712"/>
    <n v="1279"/>
    <n v="882"/>
    <n v="157"/>
    <n v="2426"/>
    <n v="284"/>
    <n v="403"/>
    <n v="56"/>
    <n v="954"/>
    <n v="0.74218420577073674"/>
    <n v="15404"/>
    <n v="1003"/>
    <n v="422"/>
    <n v="185"/>
    <n v="1641"/>
    <n v="1977"/>
    <n v="471"/>
    <n v="75"/>
    <n v="2061"/>
    <n v="6116"/>
    <n v="583"/>
    <n v="69"/>
    <n v="801"/>
    <n v="0.36996883926252921"/>
    <n v="406358.04448876058"/>
    <n v="19932"/>
    <n v="21"/>
    <n v="1671"/>
    <n v="208"/>
    <n v="139"/>
    <n v="1448"/>
    <n v="37"/>
    <n v="23"/>
    <n v="108252.10708674185"/>
    <n v="0.26639587564443057"/>
    <n v="0.73360412435556943"/>
    <n v="10347"/>
    <n v="7347"/>
    <n v="14"/>
    <n v="581"/>
    <n v="25"/>
    <n v="72"/>
    <n v="315"/>
    <n v="28"/>
    <n v="7"/>
    <n v="1958"/>
    <n v="0.18923359427853484"/>
    <n v="21658"/>
    <n v="12585"/>
    <n v="7"/>
    <n v="1090"/>
    <n v="183"/>
    <n v="67"/>
    <n v="1133"/>
    <n v="9"/>
    <n v="16"/>
    <n v="6568"/>
    <n v="0.3032597654446394"/>
    <n v="40785"/>
    <n v="38620"/>
    <n v="2165"/>
    <n v="5.3083241387765108E-2"/>
    <n v="1189"/>
    <n v="664"/>
    <n v="833"/>
    <n v="957"/>
    <n v="21098"/>
    <n v="20048"/>
    <n v="1050"/>
    <n v="4.9767750497677496E-2"/>
    <n v="19687"/>
    <n v="18572"/>
    <n v="1115"/>
    <n v="5.6636359018641745E-2"/>
    <n v="7896"/>
    <n v="101"/>
    <n v="4900"/>
    <n v="169"/>
    <n v="101"/>
    <n v="37"/>
    <n v="2588"/>
    <n v="0.32776089159067884"/>
    <n v="0.67223910840932111"/>
    <n v="0.63335866261398177"/>
    <n v="7896"/>
    <n v="355"/>
    <n v="2565"/>
    <n v="1849"/>
    <n v="376"/>
    <n v="1328"/>
    <n v="1122"/>
    <n v="149"/>
    <n v="127"/>
    <n v="1"/>
    <n v="24"/>
    <n v="0.32915400202634243"/>
    <n v="0.62006079027355621"/>
    <n v="7896"/>
    <n v="521"/>
    <n v="2441"/>
    <n v="1519"/>
    <n v="418"/>
    <n v="1509"/>
    <n v="1309"/>
    <n v="151"/>
    <n v="4"/>
    <n v="0"/>
    <n v="24"/>
    <n v="0.5871327254305978"/>
    <n v="0.62670972644376899"/>
    <n v="7896"/>
    <n v="3069"/>
    <n v="2325"/>
    <n v="1464"/>
    <n v="21"/>
    <n v="598"/>
    <n v="13"/>
    <n v="372"/>
    <n v="34"/>
    <n v="0.38867781155015196"/>
    <n v="14594.074468085106"/>
    <n v="0.51152482269503541"/>
    <n v="7896"/>
    <n v="61"/>
    <n v="2"/>
    <n v="177"/>
    <n v="1"/>
    <n v="6246"/>
    <n v="1257"/>
    <n v="83"/>
    <n v="23"/>
    <n v="46"/>
    <n v="7896"/>
    <n v="0.98961499493414384"/>
    <n v="0.26703436766742022"/>
    <n v="1.0104939851548502"/>
    <n v="0.20519214596511753"/>
    <n v="5359"/>
    <n v="0.67869807497467072"/>
    <n v="9.657770008470147E-2"/>
    <n v="2096"/>
    <n v="2246"/>
    <n v="276"/>
    <n v="2537"/>
    <n v="298"/>
    <n v="361"/>
    <n v="0.32130192502532928"/>
    <n v="0.26545086119554206"/>
    <n v="0.28444782168186422"/>
    <n v="4.5719351570415401E-2"/>
    <n v="7896"/>
    <n v="108"/>
    <n v="1507"/>
    <n v="1427"/>
    <n v="58"/>
    <n v="44"/>
    <n v="17"/>
    <n v="553"/>
    <n v="0.21403242147922999"/>
    <n v="78624"/>
    <n v="78595"/>
    <n v="0.93044868000473546"/>
    <n v="0.66595228704116038"/>
    <n v="5234052"/>
    <n v="214166939.736"/>
    <n v="5325155.6010926533"/>
    <m/>
    <m/>
    <n v="0"/>
    <n v="0"/>
    <m/>
    <n v="0"/>
    <n v="0"/>
    <n v="89"/>
    <n v="89"/>
    <n v="1.0536285071623061E-3"/>
    <n v="7.5056179775280896E-2"/>
    <n v="668"/>
    <n v="27333.223999999998"/>
    <n v="7275.4497076141724"/>
    <n v="3909"/>
    <n v="3909"/>
    <n v="4.6276784657274771E-2"/>
    <n v="0.49049629061140954"/>
    <n v="191735"/>
    <n v="7845412.7299999995"/>
    <n v="512541.63209971471"/>
    <n v="3"/>
    <n v="3"/>
    <n v="3.5515567657156389E-5"/>
    <n v="0.23333333333333331"/>
    <n v="70"/>
    <n v="457.7001679448008"/>
    <m/>
    <m/>
    <n v="0"/>
    <m/>
    <n v="0"/>
    <m/>
    <m/>
    <m/>
    <n v="0"/>
    <n v="0"/>
    <m/>
    <n v="0"/>
    <n v="1874"/>
    <n v="322"/>
    <n v="322"/>
    <n v="3.8120042618681187E-3"/>
    <n v="0.11838509316770188"/>
    <n v="3812"/>
    <n v="75709.516197567835"/>
    <n v="60"/>
    <n v="60"/>
    <n v="7.1031135314312773E-4"/>
    <n v="8.6500000000000007E-2"/>
    <n v="519"/>
    <n v="14107.363266627548"/>
    <n v="1492"/>
    <n v="1492"/>
    <n v="1.766307564815911E-2"/>
    <n v="0.13420241286863269"/>
    <n v="20023"/>
    <n v="161212.4400558467"/>
    <n v="84499"/>
    <n v="84470"/>
    <n v="0.10864127030673443"/>
    <n v="2.4821001993907792E-3"/>
    <n v="0.87348327732439635"/>
    <n v="0"/>
    <n v="8.4072011807465735E-2"/>
    <n v="7.5076386997277361E-5"/>
    <n v="1.2418603565185361E-2"/>
    <n v="2.3140255090407509E-3"/>
    <n v="2.6443616118287709E-2"/>
    <n v="0"/>
    <n v="6096459.7025879687"/>
    <n v="11.463841982756584"/>
    <n v="29"/>
    <n v="3.4319932780269588E-4"/>
    <n v="6.2935537698670991"/>
    <n v="0.15883820766868686"/>
    <n v="-1.7181740000000001"/>
    <n v="112"/>
    <b v="0"/>
    <b v="0"/>
    <b v="1"/>
    <b v="0"/>
    <b v="0"/>
    <b v="1"/>
    <b v="1"/>
    <b v="1"/>
    <n v="16"/>
    <n v="8"/>
    <n v="2"/>
    <m/>
    <n v="28"/>
    <n v="134"/>
    <m/>
    <m/>
    <n v="23000"/>
    <n v="8.2644628099173556E-3"/>
    <n v="3.9800995024875621E-2"/>
    <n v="0.12121212121212122"/>
    <n v="0.12237442922374429"/>
    <n v="9.3662700254925429E-2"/>
    <n v="0.23268283306524223"/>
    <n v="0.8"/>
    <n v="0.33333333333333331"/>
    <n v="0.29130434782608694"/>
    <n v="9.4262561428916647E-2"/>
    <n v="0.41433012855616558"/>
    <n v="2.413534356009166"/>
    <n v="3.8927973484018806E-3"/>
    <n v="824"/>
    <m/>
    <n v="10"/>
    <n v="22"/>
    <m/>
    <n v="3"/>
    <n v="246"/>
    <n v="1"/>
    <n v="397"/>
    <n v="60"/>
    <n v="9"/>
    <n v="7"/>
    <n v="338"/>
    <n v="115"/>
    <m/>
    <m/>
    <n v="1"/>
    <n v="4"/>
    <m/>
    <n v="17"/>
    <n v="3"/>
    <n v="212"/>
    <n v="1"/>
    <n v="239"/>
    <m/>
    <n v="2"/>
    <n v="37"/>
    <n v="6"/>
    <n v="1"/>
    <n v="6"/>
    <n v="97"/>
    <n v="287"/>
    <m/>
    <m/>
    <n v="30"/>
    <n v="135"/>
    <m/>
    <n v="135"/>
    <n v="3"/>
    <n v="475"/>
    <n v="93"/>
    <m/>
    <n v="1"/>
    <n v="117"/>
    <n v="14"/>
    <n v="6"/>
    <n v="3"/>
    <n v="2"/>
    <n v="76"/>
    <n v="286"/>
    <m/>
    <m/>
    <n v="37"/>
    <n v="167"/>
    <m/>
    <n v="137"/>
    <m/>
    <n v="531"/>
    <n v="85"/>
    <m/>
    <n v="2"/>
    <n v="83"/>
    <n v="13"/>
    <n v="2"/>
    <n v="2"/>
    <n v="84"/>
    <n v="70"/>
    <m/>
    <n v="1"/>
    <n v="1"/>
    <n v="95"/>
    <m/>
    <n v="202"/>
    <m/>
    <n v="635"/>
    <n v="14"/>
    <n v="33"/>
    <m/>
    <m/>
    <n v="75"/>
    <m/>
    <n v="26"/>
    <m/>
    <n v="1"/>
    <n v="2"/>
    <m/>
    <m/>
    <n v="25"/>
    <n v="1582"/>
    <n v="0"/>
    <n v="1"/>
    <n v="79"/>
    <n v="423"/>
    <n v="0"/>
    <n v="494"/>
    <n v="6"/>
    <n v="2099"/>
    <n v="2"/>
    <n v="861"/>
    <n v="0"/>
    <n v="5"/>
    <n v="372"/>
    <n v="33"/>
    <n v="6"/>
    <n v="16"/>
    <n v="19"/>
    <n v="620"/>
  </r>
  <r>
    <s v="MMR012"/>
    <s v="Rakhine"/>
    <s v="MMR012D002"/>
    <s v="Maungdaw"/>
    <s v="MMR012010"/>
    <s v="Buthidaung"/>
    <n v="78"/>
    <n v="7"/>
    <x v="3"/>
    <n v="185528.39778687109"/>
    <n v="0.39133499407217859"/>
    <n v="0.17484922135205688"/>
    <n v="0.6951341518872215"/>
    <n v="0.34074328711661128"/>
    <n v="0.30323517054352395"/>
    <n v="0.55866736682420215"/>
    <n v="0.69211647727272729"/>
    <n v="0.49698153409090912"/>
    <n v="0.25337357954545453"/>
    <n v="0.38805042613636365"/>
    <n v="0.3505859375"/>
    <n v="0.34335804541427706"/>
    <n v="9.8924731182795697E-2"/>
    <n v="185528.39778687109"/>
    <n v="304812"/>
    <n v="152100.57715430862"/>
    <n v="152711.42284569138"/>
    <n v="5.9202599187010169E-3"/>
    <n v="99.608294102849754"/>
    <n v="2247.92720663"/>
    <n v="135.59691750737855"/>
    <n v="0.11710286244192528"/>
    <n v="52056"/>
    <n v="24359"/>
    <n v="27697"/>
    <n v="3489"/>
    <n v="3359"/>
    <n v="130"/>
    <n v="53296.140858763159"/>
    <n v="4345"/>
    <n v="5367"/>
    <n v="80.957704490404325"/>
    <n v="251515.85914123684"/>
    <n v="23373"/>
    <n v="22460"/>
    <n v="104.06500445235976"/>
    <n v="0.17484922135205688"/>
    <n v="105088.66324601675"/>
    <n v="188105.96338104238"/>
    <n v="11617.37337294086"/>
    <n v="0.62042709609662183"/>
    <n v="115698.37598459651"/>
    <n v="0.55866736682420215"/>
    <n v="0.44133263317579785"/>
    <n v="6.175972927241963"/>
    <n v="36395"/>
    <n v="10350"/>
    <n v="22918"/>
    <n v="2532"/>
    <n v="326"/>
    <n v="269"/>
    <n v="11264"/>
    <n v="8804"/>
    <n v="2460"/>
    <n v="0.21839488636363635"/>
    <n v="52056"/>
    <n v="3489"/>
    <n v="6.7023974181650528E-2"/>
    <n v="522"/>
    <n v="1270"/>
    <n v="2008"/>
    <n v="2152"/>
    <n v="1900"/>
    <n v="1405"/>
    <n v="895"/>
    <n v="590"/>
    <n v="522"/>
    <n v="4.6214488636363633"/>
    <n v="11264"/>
    <n v="27.060724431818183"/>
    <n v="1366"/>
    <n v="194"/>
    <n v="347"/>
    <n v="3016"/>
    <n v="6178"/>
    <n v="101"/>
    <n v="36"/>
    <n v="26"/>
    <n v="11264"/>
    <n v="9276"/>
    <n v="145"/>
    <n v="169"/>
    <n v="1639"/>
    <n v="9"/>
    <n v="26"/>
    <n v="11264"/>
    <n v="7327"/>
    <n v="457"/>
    <n v="12"/>
    <n v="3032"/>
    <n v="86"/>
    <n v="350"/>
    <n v="35973.357954545449"/>
    <n v="0.26917613636363635"/>
    <n v="7.634943181818182E-3"/>
    <n v="0.69211647727272729"/>
    <n v="0.30788352272727271"/>
    <n v="11264"/>
    <n v="185"/>
    <n v="8688"/>
    <n v="7"/>
    <n v="493"/>
    <n v="18"/>
    <n v="1854"/>
    <n v="19"/>
    <n v="0.83212002840909094"/>
    <n v="0.16787997159090906"/>
    <n v="11264"/>
    <n v="5428"/>
    <n v="170"/>
    <n v="3812"/>
    <n v="0.33842329545454547"/>
    <n v="1721"/>
    <n v="133"/>
    <n v="0.49698153409090912"/>
    <n v="0.15278764204545456"/>
    <n v="0.23788174715909088"/>
    <n v="32985"/>
    <n v="22929"/>
    <n v="10056"/>
    <n v="0.6951341518872215"/>
    <n v="14682"/>
    <n v="11341"/>
    <n v="3341"/>
    <n v="0.77244244653316985"/>
    <n v="18303"/>
    <n v="11588"/>
    <n v="6715"/>
    <n v="0.6331202535103535"/>
    <n v="6653"/>
    <n v="5705"/>
    <n v="948"/>
    <n v="0.85750789117691251"/>
    <n v="26332"/>
    <n v="17224"/>
    <n v="9108"/>
    <n v="0.65410906881361086"/>
    <n v="26602"/>
    <n v="10633"/>
    <n v="9768"/>
    <n v="6201"/>
    <n v="0.2331027742275017"/>
    <n v="0.36719043680926244"/>
    <n v="1.7147234317045639"/>
    <n v="12345"/>
    <n v="5641"/>
    <n v="0.45694613203726203"/>
    <n v="4305"/>
    <n v="0.34872417982989062"/>
    <n v="2399"/>
    <n v="0.19432968813284732"/>
    <n v="14257"/>
    <n v="4992"/>
    <n v="5463"/>
    <n v="0.26667601879778352"/>
    <n v="0.38318019218629445"/>
    <n v="3802"/>
    <n v="146891.60501524142"/>
    <n v="50052.328342728266"/>
    <n v="9321"/>
    <n v="4117"/>
    <n v="1911"/>
    <n v="81"/>
    <n v="1613"/>
    <n v="97"/>
    <n v="18"/>
    <n v="102"/>
    <n v="50052.328342728266"/>
    <n v="96839.276672513151"/>
    <n v="44542.700898208692"/>
    <n v="102348.90411703274"/>
    <n v="21443.784208710618"/>
    <n v="0.34074328711661128"/>
    <n v="0.65925671288338872"/>
    <n v="0.30323517054352395"/>
    <n v="0.14598372865818723"/>
    <n v="0.48124594171345636"/>
    <n v="13014"/>
    <n v="3418"/>
    <n v="4621"/>
    <n v="2644"/>
    <n v="1153"/>
    <n v="54"/>
    <n v="962"/>
    <n v="69"/>
    <n v="8"/>
    <n v="85"/>
    <n v="0.26264023359459043"/>
    <n v="0.73735976640540957"/>
    <n v="0.3822806208698325"/>
    <n v="0.17911479944674966"/>
    <n v="13167"/>
    <n v="5503"/>
    <n v="4700"/>
    <n v="1473"/>
    <n v="758"/>
    <n v="27"/>
    <n v="651"/>
    <n v="28"/>
    <n v="10"/>
    <n v="17"/>
    <n v="0.417938786359839"/>
    <n v="0.58206121364016106"/>
    <n v="0.22510822510822512"/>
    <n v="42894"/>
    <n v="4513"/>
    <n v="1986"/>
    <n v="1030"/>
    <n v="7993"/>
    <n v="4749"/>
    <n v="1762"/>
    <n v="422"/>
    <n v="6720"/>
    <n v="9546"/>
    <n v="1402"/>
    <n v="215"/>
    <n v="2556"/>
    <n v="0.33326339348160583"/>
    <n v="0.1107147852846552"/>
    <n v="9.0322173089071374"/>
    <n v="0.12346932059067776"/>
    <n v="21315"/>
    <n v="3801"/>
    <n v="1574"/>
    <n v="795"/>
    <n v="6092"/>
    <n v="1732"/>
    <n v="947"/>
    <n v="185"/>
    <n v="3674"/>
    <n v="298"/>
    <n v="497"/>
    <n v="94"/>
    <n v="1626"/>
    <n v="0.70096176401595123"/>
    <n v="21579"/>
    <n v="712"/>
    <n v="412"/>
    <n v="235"/>
    <n v="1901"/>
    <n v="3017"/>
    <n v="815"/>
    <n v="237"/>
    <n v="3046"/>
    <n v="9248"/>
    <n v="905"/>
    <n v="121"/>
    <n v="930"/>
    <n v="0.32865285694425134"/>
    <n v="232912.99651983415"/>
    <n v="26091"/>
    <n v="16"/>
    <n v="455"/>
    <n v="85"/>
    <n v="195"/>
    <n v="1241"/>
    <n v="64"/>
    <n v="19"/>
    <n v="79972.551236632571"/>
    <n v="0.34335804541427706"/>
    <n v="0.65664195458572294"/>
    <n v="7924"/>
    <n v="5565"/>
    <n v="3"/>
    <n v="420"/>
    <n v="18"/>
    <n v="79"/>
    <n v="219"/>
    <n v="10"/>
    <n v="6"/>
    <n v="1604"/>
    <n v="0.20242301867743565"/>
    <n v="34970"/>
    <n v="20526"/>
    <n v="13"/>
    <n v="35"/>
    <n v="67"/>
    <n v="116"/>
    <n v="1022"/>
    <n v="54"/>
    <n v="13"/>
    <n v="13124"/>
    <n v="0.37529310837861024"/>
    <n v="55545"/>
    <n v="52111"/>
    <n v="3434"/>
    <n v="6.1823746511837252E-2"/>
    <n v="1715"/>
    <n v="1184"/>
    <n v="1544"/>
    <n v="1889"/>
    <n v="27718"/>
    <n v="26012"/>
    <n v="1706"/>
    <n v="6.1548452269283495E-2"/>
    <n v="27827"/>
    <n v="26099"/>
    <n v="1728"/>
    <n v="6.2097962410608408E-2"/>
    <n v="11264"/>
    <n v="65"/>
    <n v="4306"/>
    <n v="45"/>
    <n v="32"/>
    <n v="243"/>
    <n v="6573"/>
    <n v="0.58354048295454541"/>
    <n v="0.41645951704545459"/>
    <n v="0.38805042613636365"/>
    <n v="11264"/>
    <n v="154"/>
    <n v="1277"/>
    <n v="2073"/>
    <n v="749"/>
    <n v="3337"/>
    <n v="1945"/>
    <n v="1223"/>
    <n v="445"/>
    <n v="1"/>
    <n v="60"/>
    <n v="0.57750355113636365"/>
    <n v="0.3505859375"/>
    <n v="11264"/>
    <n v="399"/>
    <n v="1678"/>
    <n v="1213"/>
    <n v="526"/>
    <n v="3571"/>
    <n v="2552"/>
    <n v="1155"/>
    <n v="3"/>
    <n v="0"/>
    <n v="167"/>
    <n v="0.39488636363636365"/>
    <n v="0.36931818181818182"/>
    <n v="11264"/>
    <n v="2854"/>
    <n v="4626"/>
    <n v="2421"/>
    <n v="212"/>
    <n v="536"/>
    <n v="47"/>
    <n v="422"/>
    <n v="146"/>
    <n v="0.25337357954545453"/>
    <n v="13189.61505681818"/>
    <n v="0.33842329545454547"/>
    <n v="11264"/>
    <n v="87"/>
    <n v="4"/>
    <n v="247"/>
    <n v="1"/>
    <n v="9910"/>
    <n v="892"/>
    <n v="100"/>
    <n v="1"/>
    <n v="22"/>
    <n v="11264"/>
    <n v="0.81551846590909094"/>
    <n v="0.22005674831112557"/>
    <n v="1.2262138036141954"/>
    <n v="0.24899647644818865"/>
    <n v="8167"/>
    <n v="0.72505326704545459"/>
    <n v="0.14718232442466075"/>
    <n v="3097"/>
    <n v="2655"/>
    <n v="259"/>
    <n v="2578"/>
    <n v="199"/>
    <n v="398"/>
    <n v="0.22887073863636365"/>
    <n v="0.27494673295454547"/>
    <n v="0.23570667613636365"/>
    <n v="3.5333806818181816E-2"/>
    <n v="11264"/>
    <n v="50"/>
    <n v="1089"/>
    <n v="1500"/>
    <n v="26"/>
    <n v="105"/>
    <n v="128"/>
    <n v="999"/>
    <n v="0.11479048295454546"/>
    <n v="89558"/>
    <n v="89503"/>
    <n v="0.91114821186794392"/>
    <n v="0.69415561489559008"/>
    <n v="6212901"/>
    <n v="254219483.118"/>
    <n v="6064220.3927043164"/>
    <m/>
    <m/>
    <n v="0"/>
    <n v="0"/>
    <m/>
    <n v="0"/>
    <n v="0"/>
    <n v="291"/>
    <n v="291"/>
    <n v="2.9624049434496241E-3"/>
    <n v="8.7800687285223375E-2"/>
    <n v="2555"/>
    <n v="104545.49"/>
    <n v="23788.268145120495"/>
    <n v="1390"/>
    <n v="1390"/>
    <n v="1.4150319145687207E-2"/>
    <n v="0.52600000000000002"/>
    <n v="73114"/>
    <n v="2991678.6519999998"/>
    <n v="182254.5071932984"/>
    <n v="499"/>
    <n v="499"/>
    <n v="5.0798627724445442E-3"/>
    <n v="0.22729458917835671"/>
    <n v="11342"/>
    <n v="76130.794601485206"/>
    <m/>
    <m/>
    <n v="0"/>
    <m/>
    <n v="0"/>
    <m/>
    <m/>
    <m/>
    <n v="0"/>
    <n v="0"/>
    <m/>
    <n v="0"/>
    <n v="6548"/>
    <n v="241"/>
    <n v="241"/>
    <n v="2.4534006576335371E-3"/>
    <n v="0.10771784232365146"/>
    <n v="2596"/>
    <n v="56664.575787620648"/>
    <n v="235"/>
    <n v="235"/>
    <n v="2.3923201433356067E-3"/>
    <n v="7.8808510638297871E-2"/>
    <n v="1852"/>
    <n v="55253.839460957897"/>
    <n v="6072"/>
    <n v="6072"/>
    <n v="6.1813480469505556E-2"/>
    <n v="0.13300065876152833"/>
    <n v="80758"/>
    <n v="656087.08848465234"/>
    <n v="98286"/>
    <n v="98231"/>
    <n v="0.12634000974903314"/>
    <n v="2.8864589166136571E-3"/>
    <n v="0.85238682777987562"/>
    <n v="0"/>
    <n v="2.5617693813037985E-2"/>
    <n v="1.07009446069592E-2"/>
    <n v="7.9647728603681311E-3"/>
    <n v="7.7664797601100042E-3"/>
    <n v="9.2219602172370324E-2"/>
    <n v="0"/>
    <n v="7114399.466377452"/>
    <n v="23.340286689426438"/>
    <n v="55"/>
    <n v="5.5959139653663796E-4"/>
    <n v="3.1012758683841035"/>
    <n v="0.32226749603033999"/>
    <n v="-3.1018849999999998"/>
    <n v="36"/>
    <b v="0"/>
    <b v="0"/>
    <b v="0"/>
    <b v="0"/>
    <b v="0"/>
    <b v="1"/>
    <b v="0"/>
    <b v="1"/>
    <n v="0"/>
    <m/>
    <n v="2"/>
    <n v="1"/>
    <n v="4"/>
    <n v="30"/>
    <m/>
    <m/>
    <m/>
    <n v="8.2644628099173556E-3"/>
    <n v="0"/>
    <n v="0"/>
    <n v="2.7397260273972601E-2"/>
    <n v="0"/>
    <n v="0"/>
    <n v="0"/>
    <n v="0"/>
    <n v="6.5217391304347824E-2"/>
    <n v="6.8493150684931503E-3"/>
    <n v="1.6304347826086956E-2"/>
    <n v="61.333333333333336"/>
    <n v="9.8924731182795697E-2"/>
    <n v="699"/>
    <m/>
    <n v="52"/>
    <n v="16"/>
    <m/>
    <n v="2"/>
    <n v="161"/>
    <m/>
    <n v="239"/>
    <n v="25"/>
    <n v="7"/>
    <n v="5"/>
    <n v="253"/>
    <n v="175"/>
    <m/>
    <m/>
    <n v="39"/>
    <n v="5"/>
    <m/>
    <n v="24"/>
    <m/>
    <n v="164"/>
    <m/>
    <n v="57"/>
    <m/>
    <m/>
    <n v="13"/>
    <n v="5"/>
    <n v="8"/>
    <n v="1"/>
    <n v="124"/>
    <n v="345"/>
    <m/>
    <m/>
    <n v="61"/>
    <n v="146"/>
    <m/>
    <n v="86"/>
    <m/>
    <n v="127"/>
    <n v="57"/>
    <m/>
    <n v="1"/>
    <n v="92"/>
    <n v="9"/>
    <n v="3"/>
    <n v="3"/>
    <m/>
    <n v="220"/>
    <n v="345"/>
    <m/>
    <m/>
    <n v="63"/>
    <n v="156"/>
    <m/>
    <n v="94"/>
    <m/>
    <n v="170"/>
    <n v="61"/>
    <m/>
    <n v="1"/>
    <n v="46"/>
    <n v="7"/>
    <n v="3"/>
    <m/>
    <n v="165"/>
    <n v="81"/>
    <n v="1"/>
    <m/>
    <n v="39"/>
    <n v="71"/>
    <m/>
    <n v="300"/>
    <m/>
    <n v="731"/>
    <n v="9"/>
    <n v="31"/>
    <m/>
    <m/>
    <n v="47"/>
    <m/>
    <n v="14"/>
    <m/>
    <n v="2"/>
    <m/>
    <m/>
    <m/>
    <n v="37"/>
    <n v="1645"/>
    <n v="0"/>
    <n v="0"/>
    <n v="254"/>
    <n v="394"/>
    <n v="0"/>
    <n v="506"/>
    <n v="0"/>
    <n v="1353"/>
    <n v="0"/>
    <n v="454"/>
    <n v="0"/>
    <n v="2"/>
    <n v="223"/>
    <n v="21"/>
    <n v="3"/>
    <n v="23"/>
    <n v="6"/>
    <n v="799"/>
  </r>
  <r>
    <s v="MMR012"/>
    <s v="Rakhine"/>
    <s v="MMR012D003"/>
    <s v="Kyaukpyu"/>
    <s v="MMR012011"/>
    <s v="Kyaukpyu"/>
    <n v="54"/>
    <n v="10"/>
    <x v="5"/>
    <n v="103932.99294773521"/>
    <n v="0.3714439925266389"/>
    <n v="0.12619139774541585"/>
    <n v="0.76842655514898051"/>
    <n v="0.3104192286193404"/>
    <n v="0.25405254332029065"/>
    <n v="0.48921531259467754"/>
    <n v="0.75703091455560323"/>
    <n v="0.12521468441391154"/>
    <n v="0.20547981966509232"/>
    <n v="0.27941176470588236"/>
    <n v="0.36166273078574496"/>
    <n v="0.3818953006478254"/>
    <n v="0.39832765811690274"/>
    <n v="103932.99294773521"/>
    <n v="165352"/>
    <n v="78762"/>
    <n v="86590"/>
    <n v="3.2115757190565022E-3"/>
    <n v="90.959695114909351"/>
    <n v="1176.26249373"/>
    <n v="140.57406478689867"/>
    <n v="0.12140117691647911"/>
    <n v="155649"/>
    <n v="71671"/>
    <n v="83978"/>
    <n v="9703"/>
    <n v="7091"/>
    <n v="2612"/>
    <n v="20866"/>
    <n v="10145"/>
    <n v="10721"/>
    <n v="94.627366850107265"/>
    <n v="144486"/>
    <n v="68617"/>
    <n v="75869"/>
    <n v="90.441418761285902"/>
    <n v="0.12619139774541585"/>
    <n v="50057"/>
    <n v="102321"/>
    <n v="12974"/>
    <n v="0.61601235328036286"/>
    <n v="63493.125360385442"/>
    <n v="0.48921531259467754"/>
    <n v="0.51078468740532246"/>
    <n v="12.679704068568526"/>
    <n v="115295"/>
    <n v="27873"/>
    <n v="72793"/>
    <n v="10289"/>
    <n v="3556"/>
    <n v="784"/>
    <n v="37264"/>
    <n v="29308"/>
    <n v="7956"/>
    <n v="0.21350364963503649"/>
    <n v="155649"/>
    <n v="9703"/>
    <n v="6.2338980655192132E-2"/>
    <n v="2043"/>
    <n v="5258"/>
    <n v="7446"/>
    <n v="7883"/>
    <n v="6233"/>
    <n v="4137"/>
    <n v="2256"/>
    <n v="1296"/>
    <n v="712"/>
    <n v="4.1769267926148563"/>
    <n v="37264"/>
    <n v="4.4373121511378271"/>
    <n v="822"/>
    <n v="543"/>
    <n v="968"/>
    <n v="25877"/>
    <n v="8465"/>
    <n v="410"/>
    <n v="111"/>
    <n v="68"/>
    <n v="37264"/>
    <n v="33584"/>
    <n v="1361"/>
    <n v="978"/>
    <n v="1132"/>
    <n v="106"/>
    <n v="103"/>
    <n v="37264"/>
    <n v="28103"/>
    <n v="68"/>
    <n v="39"/>
    <n v="8824"/>
    <n v="191"/>
    <n v="39"/>
    <n v="117668.20467475311"/>
    <n v="0.23679690854443966"/>
    <n v="5.125590382138257E-3"/>
    <n v="0.75703091455560323"/>
    <n v="0.24296908544439677"/>
    <n v="37264"/>
    <n v="3509"/>
    <n v="21987"/>
    <n v="62"/>
    <n v="9423"/>
    <n v="79"/>
    <n v="2065"/>
    <n v="139"/>
    <n v="0.93873443537999146"/>
    <n v="6.1265564620008539E-2"/>
    <n v="37264"/>
    <n v="4443"/>
    <n v="223"/>
    <n v="30497"/>
    <n v="0.81840382138256762"/>
    <n v="1805"/>
    <n v="296"/>
    <n v="0.12521468441391154"/>
    <n v="4.8438170888793472E-2"/>
    <n v="0.15211732503220265"/>
    <n v="107128"/>
    <n v="82320"/>
    <n v="24808"/>
    <n v="0.76842655514898051"/>
    <n v="47341"/>
    <n v="42740"/>
    <n v="4601"/>
    <n v="0.90281151644451951"/>
    <n v="59787"/>
    <n v="39580"/>
    <n v="20207"/>
    <n v="0.66201682640038806"/>
    <n v="14263"/>
    <n v="12929"/>
    <n v="1334"/>
    <n v="0.9064712893500666"/>
    <n v="92865"/>
    <n v="69391"/>
    <n v="23474"/>
    <n v="0.74722446562213962"/>
    <n v="68810"/>
    <n v="32180"/>
    <n v="29185"/>
    <n v="7445"/>
    <n v="0.10819648306932132"/>
    <n v="0.4241389332945793"/>
    <n v="4.322364002686367"/>
    <n v="32688"/>
    <n v="16271"/>
    <n v="0.49776676456191876"/>
    <n v="13688"/>
    <n v="0.41874694077337249"/>
    <n v="2729"/>
    <n v="8.3486294664708763E-2"/>
    <n v="36122"/>
    <n v="15909"/>
    <n v="15497"/>
    <n v="0.13055755495266042"/>
    <n v="0.42901832678146284"/>
    <n v="4716"/>
    <n v="89450"/>
    <n v="27767"/>
    <n v="38958"/>
    <n v="12049"/>
    <n v="5484"/>
    <n v="238"/>
    <n v="4461"/>
    <n v="121"/>
    <n v="62"/>
    <n v="310"/>
    <n v="27767"/>
    <n v="61682.999999999993"/>
    <n v="22725"/>
    <n v="66725"/>
    <n v="10676"/>
    <n v="0.3104192286193404"/>
    <n v="0.68958077138065954"/>
    <n v="0.25405254332029065"/>
    <n v="0.11935159306875349"/>
    <n v="0.47181665735047507"/>
    <n v="41009"/>
    <n v="7522"/>
    <n v="19414"/>
    <n v="7689"/>
    <n v="3428"/>
    <n v="174"/>
    <n v="2441"/>
    <n v="75"/>
    <n v="46"/>
    <n v="220"/>
    <n v="0.18342315101563073"/>
    <n v="0.81657684898436933"/>
    <n v="0.34316857275232265"/>
    <n v="0.15567314491940792"/>
    <n v="48441"/>
    <n v="20245"/>
    <n v="19544"/>
    <n v="4360"/>
    <n v="2056"/>
    <n v="64"/>
    <n v="2020"/>
    <n v="46"/>
    <n v="16"/>
    <n v="90"/>
    <n v="0.41793109143081275"/>
    <n v="0.58206890856918725"/>
    <n v="0.17860902954109123"/>
    <n v="133678"/>
    <n v="4871"/>
    <n v="13513"/>
    <n v="2259"/>
    <n v="34455"/>
    <n v="8213"/>
    <n v="5904"/>
    <n v="1234"/>
    <n v="20577"/>
    <n v="28091"/>
    <n v="8773"/>
    <n v="928"/>
    <n v="4860"/>
    <n v="0.27157797094510688"/>
    <n v="6.1438681009590213E-2"/>
    <n v="16.27639108730062"/>
    <n v="0.222496301903118"/>
    <n v="62661"/>
    <n v="3065"/>
    <n v="9662"/>
    <n v="1677"/>
    <n v="23781"/>
    <n v="2682"/>
    <n v="3384"/>
    <n v="669"/>
    <n v="10589"/>
    <n v="687"/>
    <n v="3164"/>
    <n v="414"/>
    <n v="2887"/>
    <n v="0.70619683694802193"/>
    <n v="71017"/>
    <n v="1806"/>
    <n v="3851"/>
    <n v="582"/>
    <n v="10674"/>
    <n v="5531"/>
    <n v="2520"/>
    <n v="565"/>
    <n v="9988"/>
    <n v="27404"/>
    <n v="5609"/>
    <n v="514"/>
    <n v="1973"/>
    <n v="0.35152146669107398"/>
    <n v="133678"/>
    <n v="80200"/>
    <n v="50"/>
    <n v="112"/>
    <n v="658"/>
    <n v="532"/>
    <n v="389"/>
    <n v="7"/>
    <n v="679"/>
    <n v="51051"/>
    <n v="0.3818953006478254"/>
    <n v="0.6181046993521746"/>
    <n v="18107"/>
    <n v="14109"/>
    <n v="7"/>
    <n v="26"/>
    <n v="40"/>
    <n v="102"/>
    <n v="97"/>
    <n v="7"/>
    <n v="10"/>
    <n v="3709"/>
    <n v="0.20483790799138454"/>
    <n v="115571"/>
    <n v="66091"/>
    <n v="43"/>
    <n v="86"/>
    <n v="618"/>
    <n v="430"/>
    <n v="292"/>
    <n v="0"/>
    <n v="669"/>
    <n v="47342"/>
    <n v="0.40963563523721347"/>
    <n v="165352"/>
    <n v="155905"/>
    <n v="9447"/>
    <n v="5.7132662441337266E-2"/>
    <n v="5579"/>
    <n v="3757"/>
    <n v="4455"/>
    <n v="5140"/>
    <n v="78762"/>
    <n v="74651"/>
    <n v="4111"/>
    <n v="5.219522104568193E-2"/>
    <n v="86590"/>
    <n v="81254"/>
    <n v="5336"/>
    <n v="6.1623744081302688E-2"/>
    <n v="37264"/>
    <n v="208"/>
    <n v="10204"/>
    <n v="405"/>
    <n v="564"/>
    <n v="317"/>
    <n v="25566"/>
    <n v="0.68607771575783594"/>
    <n v="0.31392228424216406"/>
    <n v="0.27941176470588236"/>
    <n v="37264"/>
    <n v="744"/>
    <n v="1123"/>
    <n v="10816"/>
    <n v="1119"/>
    <n v="21644"/>
    <n v="368"/>
    <n v="377"/>
    <n v="794"/>
    <n v="3"/>
    <n v="276"/>
    <n v="0.60082116788321172"/>
    <n v="0.36166273078574496"/>
    <n v="37264"/>
    <n v="995"/>
    <n v="1800"/>
    <n v="10391"/>
    <n v="1204"/>
    <n v="21932"/>
    <n v="349"/>
    <n v="353"/>
    <n v="8"/>
    <n v="1"/>
    <n v="231"/>
    <n v="0.36354121940747103"/>
    <n v="0.32053724774581366"/>
    <n v="37264"/>
    <n v="7657"/>
    <n v="3807"/>
    <n v="23314"/>
    <n v="214"/>
    <n v="1648"/>
    <n v="47"/>
    <n v="554"/>
    <n v="23"/>
    <n v="0.20547981966509232"/>
    <n v="31982.728451051957"/>
    <n v="0.26457170459424645"/>
    <n v="37264"/>
    <n v="4094"/>
    <n v="2"/>
    <n v="409"/>
    <n v="8"/>
    <n v="31807"/>
    <n v="880"/>
    <n v="29"/>
    <n v="1"/>
    <n v="34"/>
    <n v="37264"/>
    <n v="0.71149098325461568"/>
    <n v="0.19198632375928262"/>
    <n v="1.4054991890770565"/>
    <n v="0.28540238635340226"/>
    <n v="27777"/>
    <n v="0.74541112065264059"/>
    <n v="0.50058570167060135"/>
    <n v="9487"/>
    <n v="9301"/>
    <n v="930"/>
    <n v="5937"/>
    <n v="466"/>
    <n v="392"/>
    <n v="0.15932267067410905"/>
    <n v="0.25458887934735941"/>
    <n v="0.24959746672391583"/>
    <n v="1.2505367110347788E-2"/>
    <n v="37264"/>
    <n v="211"/>
    <n v="4671"/>
    <n v="4471"/>
    <n v="306"/>
    <n v="1341"/>
    <n v="2393"/>
    <n v="6817"/>
    <n v="0.20344031773293259"/>
    <n v="45724"/>
    <n v="44985"/>
    <n v="0.9705501618122977"/>
    <n v="0.62953829054129151"/>
    <n v="2831978"/>
    <n v="115878875.80400001"/>
    <n v="3047930.8443940836"/>
    <m/>
    <m/>
    <n v="0"/>
    <n v="0"/>
    <m/>
    <n v="0"/>
    <n v="0"/>
    <m/>
    <m/>
    <n v="0"/>
    <n v="0"/>
    <m/>
    <n v="0"/>
    <n v="0"/>
    <n v="1202"/>
    <n v="1202"/>
    <n v="2.5933117583603022E-2"/>
    <n v="0.43880199667221298"/>
    <n v="52744"/>
    <n v="2158178.9920000001"/>
    <n v="157604.25729952854"/>
    <n v="19"/>
    <n v="19"/>
    <n v="4.0992448759439052E-4"/>
    <n v="0.24"/>
    <n v="456"/>
    <n v="2898.7677303170717"/>
    <m/>
    <m/>
    <n v="0"/>
    <m/>
    <n v="0"/>
    <m/>
    <m/>
    <m/>
    <n v="0"/>
    <n v="0"/>
    <m/>
    <n v="0"/>
    <n v="144"/>
    <n v="95"/>
    <n v="95"/>
    <n v="2.0496224379719526E-3"/>
    <n v="0.11978947368421053"/>
    <n v="1138"/>
    <n v="22336.658505493615"/>
    <n v="1"/>
    <n v="1"/>
    <n v="2.1574973031283711E-5"/>
    <n v="0.09"/>
    <n v="9"/>
    <n v="235.12272111045911"/>
    <n v="48"/>
    <n v="48"/>
    <n v="1.0355987055016181E-3"/>
    <n v="0.13062499999999999"/>
    <n v="627"/>
    <n v="5186.4591975071326"/>
    <n v="47089"/>
    <n v="46350"/>
    <n v="5.9613151162745834E-2"/>
    <n v="1.3619669023530556E-3"/>
    <n v="0.94182630107741128"/>
    <n v="0"/>
    <n v="4.8700525787676134E-2"/>
    <n v="8.9573413194347939E-4"/>
    <n v="6.9021423164345027E-3"/>
    <n v="7.2654129646678971E-5"/>
    <n v="1.6026425568878447E-3"/>
    <n v="0"/>
    <n v="3236192.1098480406"/>
    <n v="19.571532910687747"/>
    <n v="739"/>
    <n v="1.5693686423580877E-2"/>
    <n v="3.5114782645628493"/>
    <n v="0.28031109390875225"/>
    <n v="-3.3526210000000001"/>
    <n v="31"/>
    <b v="0"/>
    <b v="1"/>
    <b v="0"/>
    <b v="0"/>
    <b v="0"/>
    <b v="1"/>
    <b v="0"/>
    <b v="1"/>
    <n v="0"/>
    <m/>
    <n v="3"/>
    <m/>
    <n v="3"/>
    <n v="0"/>
    <n v="2"/>
    <n v="492"/>
    <n v="1601"/>
    <n v="1.2396694214876033E-2"/>
    <n v="0"/>
    <n v="0"/>
    <n v="0"/>
    <n v="6.5197383960058971E-3"/>
    <n v="1.6196748510324037E-2"/>
    <n v="0"/>
    <n v="0"/>
    <n v="0"/>
    <n v="1.6299345990014743E-3"/>
    <n v="4.0491871275810092E-3"/>
    <n v="246.96314803247969"/>
    <n v="0.39832765811690274"/>
    <n v="112"/>
    <m/>
    <n v="1"/>
    <n v="2"/>
    <n v="7"/>
    <m/>
    <n v="2"/>
    <m/>
    <n v="15"/>
    <m/>
    <n v="33"/>
    <n v="3"/>
    <n v="7"/>
    <n v="134"/>
    <n v="1"/>
    <m/>
    <n v="30"/>
    <n v="1"/>
    <n v="17"/>
    <n v="1"/>
    <m/>
    <n v="4"/>
    <m/>
    <n v="29"/>
    <m/>
    <n v="3"/>
    <m/>
    <n v="2"/>
    <n v="157"/>
    <n v="2"/>
    <n v="36"/>
    <n v="283"/>
    <n v="2"/>
    <m/>
    <n v="29"/>
    <m/>
    <m/>
    <n v="2"/>
    <n v="1"/>
    <n v="4"/>
    <n v="70"/>
    <m/>
    <n v="2"/>
    <n v="137"/>
    <n v="1"/>
    <m/>
    <n v="143"/>
    <n v="2"/>
    <n v="37"/>
    <n v="168"/>
    <n v="2"/>
    <m/>
    <n v="63"/>
    <n v="9"/>
    <m/>
    <n v="2"/>
    <m/>
    <n v="52"/>
    <n v="15"/>
    <m/>
    <n v="2"/>
    <n v="3"/>
    <m/>
    <n v="99"/>
    <n v="2"/>
    <n v="86"/>
    <n v="145"/>
    <n v="2"/>
    <m/>
    <n v="69"/>
    <n v="2"/>
    <n v="13"/>
    <n v="5"/>
    <n v="1"/>
    <n v="9"/>
    <n v="10"/>
    <n v="35"/>
    <m/>
    <n v="2"/>
    <n v="10"/>
    <m/>
    <n v="1"/>
    <m/>
    <n v="192"/>
    <m/>
    <m/>
    <m/>
    <n v="5"/>
    <n v="842"/>
    <n v="5"/>
    <n v="0"/>
    <n v="192"/>
    <n v="14"/>
    <n v="24"/>
    <n v="10"/>
    <n v="1"/>
    <n v="71"/>
    <n v="0"/>
    <n v="174"/>
    <n v="0"/>
    <n v="7"/>
    <n v="150"/>
    <n v="3"/>
    <n v="0"/>
    <n v="624"/>
    <n v="9"/>
    <n v="171"/>
  </r>
  <r>
    <s v="MMR012"/>
    <s v="Rakhine"/>
    <s v="MMR012D003"/>
    <s v="Kyaukpyu"/>
    <s v="MMR012012"/>
    <s v="Munaung"/>
    <n v="36"/>
    <n v="5"/>
    <x v="6"/>
    <n v="34379.80076072985"/>
    <n v="0.39648560964909169"/>
    <n v="9.2090018607590488E-2"/>
    <n v="0.93817341040462443"/>
    <n v="8.7947882736156349E-2"/>
    <n v="0.300672480823789"/>
    <n v="0.35797113539667974"/>
    <n v="0.65184933831014591"/>
    <n v="9.9626739056667801E-2"/>
    <n v="6.766202918221921E-2"/>
    <n v="0.28788598574821855"/>
    <n v="0.70797421106209701"/>
    <n v="0.16597408446091175"/>
    <n v="1"/>
    <n v="34379.80076072985"/>
    <n v="56966"/>
    <n v="24957"/>
    <n v="32009"/>
    <n v="1.1064312642833029E-3"/>
    <n v="77.968696304164453"/>
    <n v="515.26215001699995"/>
    <n v="110.55731533573838"/>
    <n v="9.5478410038377426E-2"/>
    <n v="56013"/>
    <n v="24117"/>
    <n v="31896"/>
    <n v="953"/>
    <n v="840"/>
    <n v="113"/>
    <n v="5246"/>
    <n v="2310"/>
    <n v="2936"/>
    <n v="78.678474114441428"/>
    <n v="51720"/>
    <n v="22647"/>
    <n v="29073"/>
    <n v="77.897017851614905"/>
    <n v="9.2090018607590488E-2"/>
    <n v="12873"/>
    <n v="35961"/>
    <n v="8132"/>
    <n v="0.5841050026417508"/>
    <n v="23691.874419510023"/>
    <n v="0.35797113539667974"/>
    <n v="0.64202886460332032"/>
    <n v="22.613386724507105"/>
    <n v="44093"/>
    <n v="8795"/>
    <n v="28929"/>
    <n v="5083"/>
    <n v="1013"/>
    <n v="273"/>
    <n v="14735"/>
    <n v="11080"/>
    <n v="3655"/>
    <n v="0.2480488632507635"/>
    <n v="56013"/>
    <n v="953"/>
    <n v="1.7013907485762234E-2"/>
    <n v="1034"/>
    <n v="2749"/>
    <n v="3231"/>
    <n v="3106"/>
    <n v="2167"/>
    <n v="1360"/>
    <n v="665"/>
    <n v="292"/>
    <n v="131"/>
    <n v="3.8013573125212079"/>
    <n v="14735"/>
    <n v="3.8660332541567697"/>
    <n v="32"/>
    <n v="60"/>
    <n v="429"/>
    <n v="12030"/>
    <n v="2096"/>
    <n v="59"/>
    <n v="19"/>
    <n v="10"/>
    <n v="14735"/>
    <n v="14121"/>
    <n v="236"/>
    <n v="268"/>
    <n v="94"/>
    <n v="5"/>
    <n v="11"/>
    <n v="14735"/>
    <n v="9568"/>
    <n v="31"/>
    <n v="6"/>
    <n v="5125"/>
    <n v="3"/>
    <n v="2"/>
    <n v="36489.228842891076"/>
    <n v="0.34781133355955207"/>
    <n v="2.0359687818120121E-4"/>
    <n v="0.65184933831014591"/>
    <n v="0.34815066168985409"/>
    <n v="14735"/>
    <n v="646"/>
    <n v="3038"/>
    <n v="16"/>
    <n v="10471"/>
    <n v="39"/>
    <n v="518"/>
    <n v="7"/>
    <n v="0.96172378690193416"/>
    <n v="3.8276213098065837E-2"/>
    <n v="14735"/>
    <n v="1429"/>
    <n v="39"/>
    <n v="12877"/>
    <n v="0.87390566677977599"/>
    <n v="277"/>
    <n v="113"/>
    <n v="9.9626739056667801E-2"/>
    <n v="1.8798778418730913E-2"/>
    <n v="0.19321343739395996"/>
    <n v="43250"/>
    <n v="40576"/>
    <n v="2674"/>
    <n v="0.93817341040462443"/>
    <n v="17773"/>
    <n v="17168"/>
    <n v="605"/>
    <n v="0.96595960164294159"/>
    <n v="25477"/>
    <n v="23408"/>
    <n v="2069"/>
    <n v="0.91878949640852536"/>
    <n v="3954"/>
    <n v="3832"/>
    <n v="122"/>
    <n v="0.96914516944865947"/>
    <n v="39296"/>
    <n v="36744"/>
    <n v="2552"/>
    <n v="0.93505700325732899"/>
    <n v="17986"/>
    <n v="8303"/>
    <n v="8726"/>
    <n v="957"/>
    <n v="5.3208050706104751E-2"/>
    <n v="0.48515512064939398"/>
    <n v="8.6760710553813993"/>
    <n v="7980"/>
    <n v="3922"/>
    <n v="0.49147869674185463"/>
    <n v="3595"/>
    <n v="0.45050125313283207"/>
    <n v="463"/>
    <n v="5.8020050125313284E-2"/>
    <n v="10006"/>
    <n v="4381"/>
    <n v="5131"/>
    <n v="4.9370377773335999E-2"/>
    <n v="0.51279232460523683"/>
    <n v="494"/>
    <n v="38068"/>
    <n v="3348"/>
    <n v="23274"/>
    <n v="6885"/>
    <n v="2609"/>
    <n v="107"/>
    <n v="1730"/>
    <n v="35"/>
    <n v="64"/>
    <n v="16"/>
    <n v="3348"/>
    <n v="34720"/>
    <n v="11446"/>
    <n v="26622"/>
    <n v="4561"/>
    <n v="8.7947882736156349E-2"/>
    <n v="0.91205211726384361"/>
    <n v="0.300672480823789"/>
    <n v="0.11981191551959651"/>
    <n v="0.60636229904381633"/>
    <n v="16114"/>
    <n v="933"/>
    <n v="9389"/>
    <n v="3646"/>
    <n v="1325"/>
    <n v="67"/>
    <n v="711"/>
    <n v="14"/>
    <n v="21"/>
    <n v="8"/>
    <n v="5.7899962765297255E-2"/>
    <n v="0.9421000372347027"/>
    <n v="0.35943899714533945"/>
    <n v="0.13317612014397417"/>
    <n v="21954"/>
    <n v="2415"/>
    <n v="13885"/>
    <n v="3239"/>
    <n v="1284"/>
    <n v="40"/>
    <n v="1019"/>
    <n v="21"/>
    <n v="43"/>
    <n v="8"/>
    <n v="0.11000273298715496"/>
    <n v="0.88999726701284509"/>
    <n v="0.25753848956909903"/>
    <n v="48851"/>
    <n v="1341"/>
    <n v="1721"/>
    <n v="898"/>
    <n v="11665"/>
    <n v="4498"/>
    <n v="1416"/>
    <n v="173"/>
    <n v="5573"/>
    <n v="12635"/>
    <n v="4449"/>
    <n v="402"/>
    <n v="4080"/>
    <n v="0.3507195349122843"/>
    <n v="9.2075904280362733E-2"/>
    <n v="10.86060471320587"/>
    <n v="0.14846315575479566"/>
    <n v="20864"/>
    <n v="620"/>
    <n v="1435"/>
    <n v="687"/>
    <n v="8885"/>
    <n v="1542"/>
    <n v="753"/>
    <n v="115"/>
    <n v="2554"/>
    <n v="304"/>
    <n v="1712"/>
    <n v="191"/>
    <n v="2066"/>
    <n v="0.667273773006135"/>
    <n v="27987"/>
    <n v="721"/>
    <n v="286"/>
    <n v="211"/>
    <n v="2780"/>
    <n v="2956"/>
    <n v="663"/>
    <n v="58"/>
    <n v="3019"/>
    <n v="12331"/>
    <n v="2737"/>
    <n v="211"/>
    <n v="2014"/>
    <n v="0.27216207524922287"/>
    <n v="48851"/>
    <n v="40130"/>
    <n v="15"/>
    <n v="41"/>
    <n v="164"/>
    <n v="217"/>
    <n v="172"/>
    <n v="0"/>
    <n v="4"/>
    <n v="8108"/>
    <n v="0.16597408446091175"/>
    <n v="0.83402591553908823"/>
    <n v="4515"/>
    <n v="4007"/>
    <n v="1"/>
    <n v="1"/>
    <n v="6"/>
    <n v="21"/>
    <n v="0"/>
    <n v="0"/>
    <n v="2"/>
    <n v="477"/>
    <n v="0.10564784053156147"/>
    <n v="44336"/>
    <n v="36123"/>
    <n v="14"/>
    <n v="40"/>
    <n v="158"/>
    <n v="196"/>
    <n v="172"/>
    <n v="0"/>
    <n v="2"/>
    <n v="7631"/>
    <n v="0.17211746661854926"/>
    <n v="56966"/>
    <n v="51513"/>
    <n v="5453"/>
    <n v="9.5723765052838541E-2"/>
    <n v="3439"/>
    <n v="2133"/>
    <n v="2898"/>
    <n v="3294"/>
    <n v="24957"/>
    <n v="22676"/>
    <n v="2281"/>
    <n v="9.1397203189485909E-2"/>
    <n v="32009"/>
    <n v="28837"/>
    <n v="3172"/>
    <n v="9.9097128932487732E-2"/>
    <n v="14735"/>
    <n v="73"/>
    <n v="4169"/>
    <n v="379"/>
    <n v="415"/>
    <n v="57"/>
    <n v="9642"/>
    <n v="0.65436036647438067"/>
    <n v="0.34563963352561933"/>
    <n v="0.28788598574821855"/>
    <n v="14735"/>
    <n v="6"/>
    <n v="29"/>
    <n v="10388"/>
    <n v="1251"/>
    <n v="2157"/>
    <n v="409"/>
    <n v="1"/>
    <n v="9"/>
    <n v="0"/>
    <n v="485"/>
    <n v="0.17421106209704784"/>
    <n v="0.70797421106209701"/>
    <n v="14735"/>
    <n v="9"/>
    <n v="30"/>
    <n v="9753"/>
    <n v="1267"/>
    <n v="2770"/>
    <n v="412"/>
    <n v="1"/>
    <n v="0"/>
    <n v="0"/>
    <n v="493"/>
    <n v="0.66460807600950123"/>
    <n v="0.49793009840515778"/>
    <n v="14735"/>
    <n v="997"/>
    <n v="1505"/>
    <n v="10980"/>
    <n v="104"/>
    <n v="910"/>
    <n v="8"/>
    <n v="229"/>
    <n v="2"/>
    <n v="6.766202918221921E-2"/>
    <n v="3789.9532405836444"/>
    <n v="0.14496097726501528"/>
    <n v="14735"/>
    <n v="22"/>
    <n v="1"/>
    <n v="107"/>
    <n v="3"/>
    <n v="14293"/>
    <n v="292"/>
    <n v="8"/>
    <n v="0"/>
    <n v="9"/>
    <n v="14735"/>
    <n v="0.76647438072616225"/>
    <n v="0.20682285801874778"/>
    <n v="1.3046750486984238"/>
    <n v="0.26492891294998605"/>
    <n v="9289"/>
    <n v="0.63040380047505939"/>
    <n v="0.16740254825280687"/>
    <n v="5446"/>
    <n v="2868"/>
    <n v="331"/>
    <n v="2405"/>
    <n v="117"/>
    <n v="127"/>
    <n v="0.16321683067526299"/>
    <n v="0.36959619952494061"/>
    <n v="0.19463861554122835"/>
    <n v="8.6189345096708524E-3"/>
    <n v="14735"/>
    <n v="76"/>
    <n v="2856"/>
    <n v="2225"/>
    <n v="143"/>
    <n v="49"/>
    <n v="462"/>
    <n v="3482"/>
    <n v="0.24004071937563623"/>
    <n v="27438"/>
    <n v="27438"/>
    <n v="0.66952978209414116"/>
    <n v="0.64059989795174577"/>
    <n v="1757678"/>
    <n v="71920668.403999999"/>
    <n v="1859044.7150935838"/>
    <m/>
    <m/>
    <n v="0"/>
    <n v="0"/>
    <m/>
    <n v="0"/>
    <n v="0"/>
    <m/>
    <m/>
    <n v="0"/>
    <n v="0"/>
    <m/>
    <n v="0"/>
    <n v="0"/>
    <n v="12565"/>
    <n v="12565"/>
    <n v="0.30660550010980697"/>
    <n v="0.50588300835654598"/>
    <n v="635642"/>
    <n v="26009199.355999999"/>
    <n v="1647502.0740171184"/>
    <m/>
    <m/>
    <n v="0"/>
    <n v="0"/>
    <m/>
    <n v="0"/>
    <m/>
    <m/>
    <n v="0"/>
    <m/>
    <n v="0"/>
    <m/>
    <m/>
    <m/>
    <n v="0"/>
    <n v="0"/>
    <m/>
    <n v="0"/>
    <n v="978"/>
    <n v="70"/>
    <n v="70"/>
    <n v="1.7081086357092312E-3"/>
    <n v="0.11128571428571428"/>
    <n v="779"/>
    <n v="16458.590477732138"/>
    <m/>
    <m/>
    <n v="0"/>
    <n v="0"/>
    <m/>
    <n v="0"/>
    <n v="908"/>
    <n v="908"/>
    <n v="2.2156609160342598E-2"/>
    <n v="0.13620044052863436"/>
    <n v="12367"/>
    <n v="98110.519819509922"/>
    <n v="40981"/>
    <n v="40981"/>
    <n v="5.2707800384045024E-2"/>
    <n v="1.2042020631139283E-3"/>
    <n v="0.51339000648875655"/>
    <n v="0"/>
    <n v="0.45497082109039549"/>
    <n v="0"/>
    <n v="4.5451708630544338E-3"/>
    <n v="0"/>
    <n v="2.7094001557793575E-2"/>
    <n v="0"/>
    <n v="3621115.8994079442"/>
    <n v="63.566265832390272"/>
    <n v="0"/>
    <n v="0"/>
    <n v="1.3900588077401723"/>
    <n v="0.71939402450584555"/>
    <n v="-3.0721229999999999"/>
    <n v="40"/>
    <b v="0"/>
    <b v="1"/>
    <b v="0"/>
    <b v="0"/>
    <b v="0"/>
    <b v="1"/>
    <b v="0"/>
    <b v="0"/>
    <m/>
    <m/>
    <m/>
    <m/>
    <m/>
    <m/>
    <m/>
    <m/>
    <m/>
    <n v="0"/>
    <n v="0"/>
    <n v="0"/>
    <n v="0"/>
    <n v="0"/>
    <n v="0"/>
    <n v="0"/>
    <n v="0"/>
    <n v="0"/>
    <n v="0"/>
    <n v="0"/>
    <n v="620"/>
    <n v="1"/>
    <m/>
    <m/>
    <m/>
    <n v="1"/>
    <m/>
    <m/>
    <n v="2"/>
    <m/>
    <m/>
    <m/>
    <n v="11"/>
    <m/>
    <m/>
    <m/>
    <m/>
    <m/>
    <m/>
    <n v="1"/>
    <m/>
    <m/>
    <m/>
    <n v="1"/>
    <m/>
    <m/>
    <m/>
    <m/>
    <m/>
    <n v="2"/>
    <m/>
    <m/>
    <m/>
    <m/>
    <m/>
    <m/>
    <m/>
    <n v="7"/>
    <m/>
    <m/>
    <m/>
    <n v="5"/>
    <m/>
    <m/>
    <m/>
    <m/>
    <n v="1"/>
    <m/>
    <n v="1"/>
    <m/>
    <m/>
    <m/>
    <m/>
    <m/>
    <m/>
    <n v="6"/>
    <m/>
    <m/>
    <m/>
    <n v="34"/>
    <m/>
    <m/>
    <m/>
    <m/>
    <m/>
    <n v="1"/>
    <m/>
    <m/>
    <m/>
    <m/>
    <m/>
    <n v="10"/>
    <n v="4"/>
    <m/>
    <m/>
    <m/>
    <n v="3"/>
    <n v="7"/>
    <m/>
    <m/>
    <m/>
    <m/>
    <m/>
    <m/>
    <m/>
    <n v="1"/>
    <m/>
    <m/>
    <m/>
    <m/>
    <n v="0"/>
    <n v="0"/>
    <n v="0"/>
    <n v="10"/>
    <n v="19"/>
    <n v="0"/>
    <n v="0"/>
    <n v="0"/>
    <n v="45"/>
    <n v="0"/>
    <n v="7"/>
    <n v="0"/>
    <n v="0"/>
    <n v="0"/>
    <n v="3"/>
    <n v="0"/>
    <n v="14"/>
    <n v="0"/>
    <n v="0"/>
  </r>
  <r>
    <s v="MMR012"/>
    <s v="Rakhine"/>
    <s v="MMR012D003"/>
    <s v="Kyaukpyu"/>
    <s v="MMR012013"/>
    <s v="Ramree"/>
    <n v="51"/>
    <n v="6"/>
    <x v="4"/>
    <n v="63916.973346940438"/>
    <n v="0.34705975680154005"/>
    <n v="0.100867291170792"/>
    <n v="0.88243757065049844"/>
    <n v="0.15614109198437004"/>
    <n v="0.28489456824022247"/>
    <n v="0.46038124335812969"/>
    <n v="0.77794629315728436"/>
    <n v="5.7409224730127578E-2"/>
    <n v="2.3061825318940136E-2"/>
    <n v="0.21099116781157998"/>
    <n v="0.46578642162547951"/>
    <n v="0.31758494145842175"/>
    <n v="0.42721544211263457"/>
    <n v="63916.973346940438"/>
    <n v="97891"/>
    <n v="44766"/>
    <n v="53125"/>
    <n v="1.9013036353606855E-3"/>
    <n v="84.265411764705874"/>
    <n v="1177.6306254399999"/>
    <n v="83.125385740902274"/>
    <n v="7.1787919598682359E-2"/>
    <n v="95348"/>
    <n v="42784"/>
    <n v="52564"/>
    <n v="2543"/>
    <n v="1982"/>
    <n v="561"/>
    <n v="9874"/>
    <n v="4493"/>
    <n v="5381"/>
    <n v="83.497491172644487"/>
    <n v="88017"/>
    <n v="40273"/>
    <n v="47744"/>
    <n v="84.351960455764072"/>
    <n v="0.100867291170792"/>
    <n v="27726"/>
    <n v="60224"/>
    <n v="9941"/>
    <n v="0.62544832624867164"/>
    <n v="36665.237895191283"/>
    <n v="0.46038124335812969"/>
    <n v="0.53961875664187031"/>
    <n v="16.506708289054199"/>
    <n v="70165"/>
    <n v="16984"/>
    <n v="43845"/>
    <n v="7268"/>
    <n v="1542"/>
    <n v="526"/>
    <n v="22418"/>
    <n v="17244"/>
    <n v="5174"/>
    <n v="0.23079668123829067"/>
    <n v="95348"/>
    <n v="2543"/>
    <n v="2.6670721986827201E-2"/>
    <n v="1214"/>
    <n v="3119"/>
    <n v="4314"/>
    <n v="4646"/>
    <n v="3730"/>
    <n v="2527"/>
    <n v="1515"/>
    <n v="826"/>
    <n v="527"/>
    <n v="4.2531894013738958"/>
    <n v="22418"/>
    <n v="4.366625033455259"/>
    <n v="8"/>
    <n v="44"/>
    <n v="216"/>
    <n v="19679"/>
    <n v="2321"/>
    <n v="101"/>
    <n v="38"/>
    <n v="11"/>
    <n v="22418"/>
    <n v="21643"/>
    <n v="328"/>
    <n v="338"/>
    <n v="91"/>
    <n v="7"/>
    <n v="11"/>
    <n v="22418"/>
    <n v="17373"/>
    <n v="58"/>
    <n v="9"/>
    <n v="4961"/>
    <n v="8"/>
    <n v="9"/>
    <n v="74137.344455348371"/>
    <n v="0.22129538763493622"/>
    <n v="3.5685609777857079E-4"/>
    <n v="0.77794629315728436"/>
    <n v="0.22205370684271564"/>
    <n v="22418"/>
    <n v="2201"/>
    <n v="2642"/>
    <n v="39"/>
    <n v="17252"/>
    <n v="46"/>
    <n v="213"/>
    <n v="25"/>
    <n v="0.9873316085288607"/>
    <n v="1.2668391471139295E-2"/>
    <n v="22418"/>
    <n v="1240"/>
    <n v="47"/>
    <n v="20884"/>
    <n v="0.93157284325095902"/>
    <n v="135"/>
    <n v="112"/>
    <n v="5.7409224730127578E-2"/>
    <n v="6.0219466500133819E-3"/>
    <n v="0.11736104915692747"/>
    <n v="68117"/>
    <n v="60109"/>
    <n v="8008"/>
    <n v="0.88243757065049844"/>
    <n v="29298"/>
    <n v="27557"/>
    <n v="1741"/>
    <n v="0.94057614854256277"/>
    <n v="38819"/>
    <n v="32552"/>
    <n v="6267"/>
    <n v="0.83855843787835849"/>
    <n v="7090"/>
    <n v="6451"/>
    <n v="639"/>
    <n v="0.90987306064880114"/>
    <n v="61027"/>
    <n v="53658"/>
    <n v="7369"/>
    <n v="0.87925016795844457"/>
    <n v="38213"/>
    <n v="18964"/>
    <n v="16405"/>
    <n v="2844"/>
    <n v="7.44249339230105E-2"/>
    <n v="0.42930416350456652"/>
    <n v="6.6680731364275667"/>
    <n v="18004"/>
    <n v="9340"/>
    <n v="0.51877360586536325"/>
    <n v="7397"/>
    <n v="0.41085314374583426"/>
    <n v="1267"/>
    <n v="7.0373250388802489E-2"/>
    <n v="20209"/>
    <n v="9624"/>
    <n v="9008"/>
    <n v="7.8034539066752437E-2"/>
    <n v="0.4457419961403335"/>
    <n v="1577"/>
    <n v="56814"/>
    <n v="8871"/>
    <n v="31757"/>
    <n v="10237"/>
    <n v="3138"/>
    <n v="193"/>
    <n v="2320"/>
    <n v="89"/>
    <n v="115"/>
    <n v="94"/>
    <n v="8871"/>
    <n v="47943"/>
    <n v="16186"/>
    <n v="40628"/>
    <n v="5949"/>
    <n v="0.15614109198437004"/>
    <n v="0.8438589080156299"/>
    <n v="0.28489456824022247"/>
    <n v="0.10471010666385046"/>
    <n v="0.56437673812792621"/>
    <n v="24520"/>
    <n v="2289"/>
    <n v="12942"/>
    <n v="6053"/>
    <n v="1830"/>
    <n v="114"/>
    <n v="1140"/>
    <n v="32"/>
    <n v="73"/>
    <n v="47"/>
    <n v="9.3352365415986946E-2"/>
    <n v="0.9066476345840131"/>
    <n v="0.37883360522022841"/>
    <n v="0.13197389885807503"/>
    <n v="32294"/>
    <n v="6582"/>
    <n v="18815"/>
    <n v="4184"/>
    <n v="1308"/>
    <n v="79"/>
    <n v="1180"/>
    <n v="57"/>
    <n v="42"/>
    <n v="47"/>
    <n v="0.20381495014553788"/>
    <n v="0.79618504985446215"/>
    <n v="0.21356908404037903"/>
    <n v="80114"/>
    <n v="1824"/>
    <n v="4513"/>
    <n v="1805"/>
    <n v="19905"/>
    <n v="9367"/>
    <n v="3419"/>
    <n v="628"/>
    <n v="12153"/>
    <n v="16048"/>
    <n v="6522"/>
    <n v="694"/>
    <n v="3236"/>
    <n v="0.31723543949871436"/>
    <n v="0.11692088773497766"/>
    <n v="8.5527917155973086"/>
    <n v="0.11691563058796133"/>
    <n v="35750"/>
    <n v="880"/>
    <n v="3190"/>
    <n v="1244"/>
    <n v="13625"/>
    <n v="3636"/>
    <n v="1927"/>
    <n v="381"/>
    <n v="5936"/>
    <n v="412"/>
    <n v="2373"/>
    <n v="319"/>
    <n v="1827"/>
    <n v="0.68537062937062943"/>
    <n v="44364"/>
    <n v="944"/>
    <n v="1323"/>
    <n v="561"/>
    <n v="6280"/>
    <n v="5731"/>
    <n v="1492"/>
    <n v="247"/>
    <n v="6217"/>
    <n v="15636"/>
    <n v="4149"/>
    <n v="375"/>
    <n v="1409"/>
    <n v="0.36811378595257416"/>
    <n v="80114"/>
    <n v="52574"/>
    <n v="16"/>
    <n v="47"/>
    <n v="1254"/>
    <n v="400"/>
    <n v="359"/>
    <n v="0"/>
    <n v="21"/>
    <n v="25443"/>
    <n v="0.31758494145842175"/>
    <n v="0.68241505854157825"/>
    <n v="8310"/>
    <n v="6238"/>
    <n v="1"/>
    <n v="2"/>
    <n v="15"/>
    <n v="38"/>
    <n v="4"/>
    <n v="0"/>
    <n v="0"/>
    <n v="2012"/>
    <n v="0.24211793020457281"/>
    <n v="71804"/>
    <n v="46336"/>
    <n v="15"/>
    <n v="45"/>
    <n v="1239"/>
    <n v="362"/>
    <n v="355"/>
    <n v="0"/>
    <n v="21"/>
    <n v="23431"/>
    <n v="0.32631886802963622"/>
    <n v="97891"/>
    <n v="92368"/>
    <n v="5523"/>
    <n v="5.6419895598165307E-2"/>
    <n v="3268"/>
    <n v="2036"/>
    <n v="2602"/>
    <n v="2781"/>
    <n v="44766"/>
    <n v="42397"/>
    <n v="2369"/>
    <n v="5.2919626502256178E-2"/>
    <n v="53125"/>
    <n v="49971"/>
    <n v="3154"/>
    <n v="5.9369411764705872E-2"/>
    <n v="22418"/>
    <n v="223"/>
    <n v="4507"/>
    <n v="128"/>
    <n v="312"/>
    <n v="89"/>
    <n v="17159"/>
    <n v="0.76541172272281199"/>
    <n v="0.23458827727718801"/>
    <n v="0.21099116781157998"/>
    <n v="22418"/>
    <n v="1098"/>
    <n v="40"/>
    <n v="9300"/>
    <n v="521"/>
    <n v="11038"/>
    <n v="407"/>
    <n v="1"/>
    <n v="4"/>
    <n v="0"/>
    <n v="9"/>
    <n v="0.51057186189669013"/>
    <n v="0.46578642162547951"/>
    <n v="22418"/>
    <n v="980"/>
    <n v="47"/>
    <n v="7434"/>
    <n v="746"/>
    <n v="12615"/>
    <n v="585"/>
    <n v="2"/>
    <n v="0"/>
    <n v="0"/>
    <n v="9"/>
    <n v="0.37750914443750555"/>
    <n v="0.33838879471852973"/>
    <n v="22418"/>
    <n v="517"/>
    <n v="2841"/>
    <n v="17810"/>
    <n v="86"/>
    <n v="951"/>
    <n v="10"/>
    <n v="195"/>
    <n v="8"/>
    <n v="2.3061825318940136E-2"/>
    <n v="2198.8989205103039"/>
    <n v="7.4181461325720399E-2"/>
    <n v="22418"/>
    <n v="25"/>
    <n v="2"/>
    <n v="291"/>
    <n v="7"/>
    <n v="21884"/>
    <n v="195"/>
    <n v="8"/>
    <n v="0"/>
    <n v="6"/>
    <n v="22418"/>
    <n v="0.48813453474886254"/>
    <n v="0.13171657411271059"/>
    <n v="2.048615553321758"/>
    <n v="0.41599438276635697"/>
    <n v="15673"/>
    <n v="0.69912570256044249"/>
    <n v="0.28245237794878264"/>
    <n v="6745"/>
    <n v="1705"/>
    <n v="233"/>
    <n v="1979"/>
    <n v="108"/>
    <n v="173"/>
    <n v="8.8277277187973943E-2"/>
    <n v="0.30087429743955751"/>
    <n v="7.60549558390579E-2"/>
    <n v="7.717013114461593E-3"/>
    <n v="22418"/>
    <n v="63"/>
    <n v="2080"/>
    <n v="1736"/>
    <n v="89"/>
    <n v="648"/>
    <n v="1151"/>
    <n v="4030"/>
    <n v="0.15090552234811314"/>
    <n v="45869"/>
    <n v="45869"/>
    <n v="0.77804729110832171"/>
    <n v="0.66209989317403906"/>
    <n v="3036986"/>
    <n v="124267393.148"/>
    <n v="3107825.7174949916"/>
    <m/>
    <m/>
    <n v="0"/>
    <n v="0"/>
    <m/>
    <n v="0"/>
    <n v="0"/>
    <n v="108"/>
    <n v="108"/>
    <n v="1.8319367642568782E-3"/>
    <n v="6.7037037037037034E-2"/>
    <n v="724"/>
    <n v="29624.631999999998"/>
    <n v="8828.6356002509056"/>
    <n v="9451"/>
    <n v="9451"/>
    <n v="0.16031142924992367"/>
    <n v="0.372867421436885"/>
    <n v="352397"/>
    <n v="14419380.446"/>
    <n v="1239199.5305639303"/>
    <n v="150"/>
    <n v="150"/>
    <n v="2.5443566170234421E-3"/>
    <n v="0.23893333333333333"/>
    <n v="3584"/>
    <n v="22885.008397240039"/>
    <m/>
    <m/>
    <n v="0"/>
    <m/>
    <n v="0"/>
    <m/>
    <m/>
    <m/>
    <n v="0"/>
    <n v="0"/>
    <m/>
    <n v="0"/>
    <n v="3376"/>
    <n v="358"/>
    <n v="358"/>
    <n v="6.0725311259626153E-3"/>
    <n v="0.11751396648044693"/>
    <n v="4207"/>
    <n v="84173.934157544354"/>
    <n v="13"/>
    <n v="13"/>
    <n v="2.205109068086983E-4"/>
    <n v="9.9230769230769234E-2"/>
    <n v="129"/>
    <n v="3056.5953744359686"/>
    <n v="3005"/>
    <n v="3005"/>
    <n v="5.0971944227702952E-2"/>
    <n v="0.14360066555740433"/>
    <n v="43152"/>
    <n v="324693.95601060282"/>
    <n v="58954"/>
    <n v="58954"/>
    <n v="7.5823812592201029E-2"/>
    <n v="1.7323278697156861E-3"/>
    <n v="0.64872554645085168"/>
    <n v="0"/>
    <n v="0.25866971500406216"/>
    <n v="4.7770019710108788E-3"/>
    <n v="1.757041301443538E-2"/>
    <n v="6.3803175750743E-4"/>
    <n v="6.7776408070928634E-2"/>
    <n v="0"/>
    <n v="4790663.3775989963"/>
    <n v="48.93875205686934"/>
    <n v="0"/>
    <n v="0"/>
    <n v="1.660464090646945"/>
    <n v="0.60224126834949077"/>
    <n v="-3.6084399999999999"/>
    <n v="27"/>
    <b v="0"/>
    <b v="1"/>
    <b v="0"/>
    <b v="0"/>
    <b v="0"/>
    <b v="1"/>
    <b v="0"/>
    <b v="0"/>
    <m/>
    <m/>
    <m/>
    <m/>
    <m/>
    <m/>
    <n v="2"/>
    <n v="75"/>
    <n v="264"/>
    <n v="0"/>
    <n v="0"/>
    <n v="0"/>
    <n v="0"/>
    <n v="1.0750849072739268E-3"/>
    <n v="1.5101544249715699E-2"/>
    <n v="0"/>
    <n v="0"/>
    <n v="0"/>
    <n v="2.687712268184817E-4"/>
    <n v="3.7753860624289248E-3"/>
    <n v="264.87357410983344"/>
    <n v="0.42721544211263457"/>
    <m/>
    <m/>
    <m/>
    <n v="2"/>
    <m/>
    <m/>
    <n v="2"/>
    <m/>
    <m/>
    <m/>
    <m/>
    <m/>
    <m/>
    <m/>
    <n v="1"/>
    <m/>
    <m/>
    <n v="1"/>
    <m/>
    <n v="1"/>
    <n v="30"/>
    <n v="3"/>
    <m/>
    <n v="8"/>
    <m/>
    <n v="1"/>
    <m/>
    <n v="2"/>
    <n v="40"/>
    <n v="2"/>
    <n v="9"/>
    <m/>
    <n v="2"/>
    <m/>
    <m/>
    <n v="1"/>
    <m/>
    <n v="2"/>
    <n v="33"/>
    <n v="2"/>
    <m/>
    <m/>
    <n v="2"/>
    <m/>
    <n v="1"/>
    <m/>
    <n v="43"/>
    <n v="2"/>
    <n v="3"/>
    <m/>
    <n v="2"/>
    <m/>
    <m/>
    <n v="8"/>
    <m/>
    <n v="2"/>
    <n v="33"/>
    <n v="36"/>
    <m/>
    <m/>
    <n v="2"/>
    <m/>
    <m/>
    <n v="42"/>
    <n v="2"/>
    <n v="2"/>
    <m/>
    <n v="1"/>
    <m/>
    <m/>
    <n v="1"/>
    <m/>
    <n v="6"/>
    <n v="33"/>
    <n v="13"/>
    <n v="7"/>
    <m/>
    <m/>
    <n v="2"/>
    <m/>
    <m/>
    <m/>
    <m/>
    <n v="44"/>
    <m/>
    <m/>
    <m/>
    <n v="4"/>
    <n v="0"/>
    <n v="5"/>
    <n v="0"/>
    <n v="0"/>
    <n v="13"/>
    <n v="0"/>
    <n v="11"/>
    <n v="96"/>
    <n v="56"/>
    <n v="0"/>
    <n v="15"/>
    <n v="0"/>
    <n v="5"/>
    <n v="0"/>
    <n v="3"/>
    <n v="0"/>
    <n v="169"/>
    <n v="6"/>
    <n v="18"/>
  </r>
  <r>
    <s v="MMR012"/>
    <s v="Rakhine"/>
    <s v="MMR012D003"/>
    <s v="Kyaukpyu"/>
    <s v="MMR012014"/>
    <s v="Ann"/>
    <n v="29"/>
    <n v="4"/>
    <x v="5"/>
    <n v="67491.969032970461"/>
    <n v="0.4362232568206687"/>
    <n v="7.1119501478523819E-2"/>
    <n v="0.78956195867237966"/>
    <n v="0.27116057655625403"/>
    <n v="0.23438769924861916"/>
    <n v="0.54080603847621123"/>
    <n v="0.8011623231843269"/>
    <n v="0.286194670857853"/>
    <n v="4.5250191892978547E-2"/>
    <n v="0.37947293395226434"/>
    <n v="0.41203991373953724"/>
    <n v="0.40352327378907593"/>
    <n v="1"/>
    <n v="67491.969032970461"/>
    <n v="119714"/>
    <n v="58823"/>
    <n v="60891"/>
    <n v="2.3251643501810085E-3"/>
    <n v="96.603767387627073"/>
    <n v="6298.3609528799998"/>
    <n v="19.007167244878108"/>
    <n v="1.6414780897703752E-2"/>
    <n v="115558"/>
    <n v="55465"/>
    <n v="60093"/>
    <n v="4156"/>
    <n v="3358"/>
    <n v="798"/>
    <n v="8514"/>
    <n v="4110"/>
    <n v="4404"/>
    <n v="93.324250681198905"/>
    <n v="111200"/>
    <n v="54713"/>
    <n v="56487"/>
    <n v="96.859454387735227"/>
    <n v="7.1119501478523819E-2"/>
    <n v="39693"/>
    <n v="73396"/>
    <n v="6625"/>
    <n v="0.63106981306883203"/>
    <n v="44166.108398277844"/>
    <n v="0.54080603847621123"/>
    <n v="0.45919396152378877"/>
    <n v="9.0263774592620845"/>
    <n v="80021"/>
    <n v="17012"/>
    <n v="54558"/>
    <n v="5985"/>
    <n v="2080"/>
    <n v="386"/>
    <n v="27359"/>
    <n v="23240"/>
    <n v="4119"/>
    <n v="0.15055374830951423"/>
    <n v="115558"/>
    <n v="4156"/>
    <n v="3.5964623825265232E-2"/>
    <n v="1035"/>
    <n v="3609"/>
    <n v="5644"/>
    <n v="6283"/>
    <n v="4846"/>
    <n v="2991"/>
    <n v="1595"/>
    <n v="851"/>
    <n v="505"/>
    <n v="4.2237654885046965"/>
    <n v="27359"/>
    <n v="4.3756716254249062"/>
    <n v="917"/>
    <n v="218"/>
    <n v="398"/>
    <n v="15253"/>
    <n v="9928"/>
    <n v="407"/>
    <n v="186"/>
    <n v="52"/>
    <n v="27359"/>
    <n v="24602"/>
    <n v="940"/>
    <n v="682"/>
    <n v="1044"/>
    <n v="35"/>
    <n v="56"/>
    <n v="27359"/>
    <n v="21575"/>
    <n v="340"/>
    <n v="4"/>
    <n v="5377"/>
    <n v="25"/>
    <n v="38"/>
    <n v="92563.820680580422"/>
    <n v="0.19653496107313864"/>
    <n v="9.1377608830732113E-4"/>
    <n v="0.8011623231843269"/>
    <n v="0.1988376768156731"/>
    <n v="27359"/>
    <n v="335"/>
    <n v="19379"/>
    <n v="35"/>
    <n v="6094"/>
    <n v="34"/>
    <n v="1385"/>
    <n v="97"/>
    <n v="0.94458861800504401"/>
    <n v="5.5411381994955988E-2"/>
    <n v="27359"/>
    <n v="7597"/>
    <n v="233"/>
    <n v="18024"/>
    <n v="0.65879600862604626"/>
    <n v="1423"/>
    <n v="82"/>
    <n v="0.286194670857853"/>
    <n v="5.2012134946452723E-2"/>
    <n v="0.12712452940531455"/>
    <n v="76317"/>
    <n v="60257"/>
    <n v="16060"/>
    <n v="0.78956195867237966"/>
    <n v="35624"/>
    <n v="31337"/>
    <n v="4287"/>
    <n v="0.87965977992364697"/>
    <n v="40693"/>
    <n v="28920"/>
    <n v="11773"/>
    <n v="0.71068734180325843"/>
    <n v="5519"/>
    <n v="4940"/>
    <n v="579"/>
    <n v="0.89508969016126105"/>
    <n v="70798"/>
    <n v="55317"/>
    <n v="15481"/>
    <n v="0.78133563095002667"/>
    <n v="54223"/>
    <n v="23223"/>
    <n v="23424"/>
    <n v="7576"/>
    <n v="0.13971930730501816"/>
    <n v="0.43199380336757465"/>
    <n v="3.0653379091869062"/>
    <n v="25939"/>
    <n v="11850"/>
    <n v="0.45684105015613558"/>
    <n v="11098"/>
    <n v="0.42784995566521455"/>
    <n v="2991"/>
    <n v="0.11530899417864991"/>
    <n v="28284"/>
    <n v="11373"/>
    <n v="12326"/>
    <n v="0.16210578418894075"/>
    <n v="0.43579408853061802"/>
    <n v="4585"/>
    <n v="60289"/>
    <n v="16348"/>
    <n v="29810"/>
    <n v="7724"/>
    <n v="3434"/>
    <n v="135"/>
    <n v="2418"/>
    <n v="118"/>
    <n v="100"/>
    <n v="202"/>
    <n v="16348"/>
    <n v="43941"/>
    <n v="14131"/>
    <n v="46158"/>
    <n v="6407"/>
    <n v="0.27116057655625403"/>
    <n v="0.72883942344374597"/>
    <n v="0.23438769924861916"/>
    <n v="0.10627145913848297"/>
    <n v="0.48161356134618255"/>
    <n v="29287"/>
    <n v="5193"/>
    <n v="15189"/>
    <n v="4969"/>
    <n v="2174"/>
    <n v="87"/>
    <n v="1386"/>
    <n v="77"/>
    <n v="73"/>
    <n v="139"/>
    <n v="0.17731416669512071"/>
    <n v="0.82268583330487932"/>
    <n v="0.30405982176392254"/>
    <n v="0.13439409977122957"/>
    <n v="31002"/>
    <n v="11155"/>
    <n v="14621"/>
    <n v="2755"/>
    <n v="1260"/>
    <n v="48"/>
    <n v="1032"/>
    <n v="41"/>
    <n v="27"/>
    <n v="63"/>
    <n v="0.35981549577446614"/>
    <n v="0.64018450422553386"/>
    <n v="0.16856976969227791"/>
    <n v="93152"/>
    <n v="3712"/>
    <n v="6630"/>
    <n v="824"/>
    <n v="27002"/>
    <n v="5953"/>
    <n v="3813"/>
    <n v="673"/>
    <n v="13623"/>
    <n v="21056"/>
    <n v="4339"/>
    <n v="534"/>
    <n v="4993"/>
    <n v="0.28994546547578154"/>
    <n v="6.3906303675712817E-2"/>
    <n v="15.647908617503779"/>
    <n v="0.2139050223872406"/>
    <n v="45369"/>
    <n v="2844"/>
    <n v="4780"/>
    <n v="585"/>
    <n v="19430"/>
    <n v="2678"/>
    <n v="2448"/>
    <n v="384"/>
    <n v="7006"/>
    <n v="585"/>
    <n v="1624"/>
    <n v="251"/>
    <n v="2754"/>
    <n v="0.72218915999911837"/>
    <n v="47783"/>
    <n v="868"/>
    <n v="1850"/>
    <n v="239"/>
    <n v="7572"/>
    <n v="3275"/>
    <n v="1365"/>
    <n v="289"/>
    <n v="6617"/>
    <n v="20471"/>
    <n v="2715"/>
    <n v="283"/>
    <n v="2239"/>
    <n v="0.31745599899545862"/>
    <n v="93152"/>
    <n v="54637"/>
    <n v="43"/>
    <n v="52"/>
    <n v="191"/>
    <n v="255"/>
    <n v="229"/>
    <n v="2"/>
    <n v="154"/>
    <n v="37589"/>
    <n v="0.40352327378907593"/>
    <n v="0.59647672621092407"/>
    <n v="6891"/>
    <n v="5736"/>
    <n v="7"/>
    <n v="2"/>
    <n v="1"/>
    <n v="50"/>
    <n v="13"/>
    <n v="0"/>
    <n v="3"/>
    <n v="1079"/>
    <n v="0.15658104774343345"/>
    <n v="86261"/>
    <n v="48901"/>
    <n v="36"/>
    <n v="50"/>
    <n v="190"/>
    <n v="205"/>
    <n v="216"/>
    <n v="2"/>
    <n v="151"/>
    <n v="36510"/>
    <n v="0.4232503680689999"/>
    <n v="119714"/>
    <n v="112238"/>
    <n v="7476"/>
    <n v="6.2448836393404282E-2"/>
    <n v="4657"/>
    <n v="2750"/>
    <n v="3176"/>
    <n v="3910"/>
    <n v="58823"/>
    <n v="55364"/>
    <n v="3459"/>
    <n v="5.8803529231763088E-2"/>
    <n v="60891"/>
    <n v="56874"/>
    <n v="4017"/>
    <n v="6.5970340444400644E-2"/>
    <n v="27359"/>
    <n v="148"/>
    <n v="10234"/>
    <n v="1153"/>
    <n v="1382"/>
    <n v="567"/>
    <n v="13875"/>
    <n v="0.50714572901056321"/>
    <n v="0.49285427098943679"/>
    <n v="0.37947293395226434"/>
    <n v="27359"/>
    <n v="1332"/>
    <n v="229"/>
    <n v="9634"/>
    <n v="5249"/>
    <n v="6807"/>
    <n v="3261"/>
    <n v="765"/>
    <n v="78"/>
    <n v="0"/>
    <n v="4"/>
    <n v="0.39595745458532844"/>
    <n v="0.41203991373953724"/>
    <n v="27359"/>
    <n v="1597"/>
    <n v="138"/>
    <n v="7542"/>
    <n v="5239"/>
    <n v="7312"/>
    <n v="4748"/>
    <n v="774"/>
    <n v="2"/>
    <n v="1"/>
    <n v="6"/>
    <n v="0.36744764063014002"/>
    <n v="0.39575642384590082"/>
    <n v="27359"/>
    <n v="1238"/>
    <n v="139"/>
    <n v="21889"/>
    <n v="872"/>
    <n v="2169"/>
    <n v="34"/>
    <n v="961"/>
    <n v="57"/>
    <n v="4.5250191892978547E-2"/>
    <n v="5229.0216747688146"/>
    <n v="0.15965495814905514"/>
    <n v="27359"/>
    <n v="67"/>
    <n v="6"/>
    <n v="226"/>
    <n v="8"/>
    <n v="25593"/>
    <n v="1399"/>
    <n v="52"/>
    <n v="0"/>
    <n v="8"/>
    <n v="27359"/>
    <n v="0.65777257940714207"/>
    <n v="0.17749113110664114"/>
    <n v="1.5202822849522115"/>
    <n v="0.30871038235254089"/>
    <n v="20351"/>
    <n v="0.74385028692569177"/>
    <n v="0.36675737533565211"/>
    <n v="7008"/>
    <n v="5744"/>
    <n v="876"/>
    <n v="3937"/>
    <n v="232"/>
    <n v="199"/>
    <n v="0.14390145838663693"/>
    <n v="0.25614971307430828"/>
    <n v="0.20994919404949011"/>
    <n v="8.4798420994919403E-3"/>
    <n v="27359"/>
    <n v="155"/>
    <n v="3849"/>
    <n v="1381"/>
    <n v="130"/>
    <n v="832"/>
    <n v="1681"/>
    <n v="5458"/>
    <n v="0.21254431814028291"/>
    <n v="43922"/>
    <n v="43677"/>
    <n v="0.82302285703518063"/>
    <n v="0.61921148430524076"/>
    <n v="2704530"/>
    <n v="110663958.53999999"/>
    <n v="2959308.1136067663"/>
    <m/>
    <m/>
    <n v="0"/>
    <n v="0"/>
    <m/>
    <n v="0"/>
    <n v="0"/>
    <n v="2915"/>
    <n v="2915"/>
    <n v="5.4928489325218113E-2"/>
    <n v="8.9801029159519721E-2"/>
    <n v="26177"/>
    <n v="1071110.486"/>
    <n v="238291.41458084621"/>
    <n v="3700"/>
    <n v="3700"/>
    <n v="6.9720552488269985E-2"/>
    <n v="0.49700000000000005"/>
    <n v="183890"/>
    <n v="7524411.0199999996"/>
    <n v="485137.89684547053"/>
    <n v="5"/>
    <n v="5"/>
    <n v="9.4216962821986466E-5"/>
    <n v="0.24199999999999999"/>
    <n v="121"/>
    <n v="762.83361324133477"/>
    <m/>
    <m/>
    <n v="0"/>
    <m/>
    <n v="0"/>
    <m/>
    <n v="40"/>
    <n v="40"/>
    <n v="7.5373570257589173E-4"/>
    <n v="0.16200000000000001"/>
    <n v="648"/>
    <n v="40.357440000000004"/>
    <n v="2732"/>
    <n v="267"/>
    <n v="267"/>
    <n v="5.0311858146940775E-3"/>
    <n v="9.6404494382022463E-2"/>
    <n v="2574"/>
    <n v="62777.766536492585"/>
    <n v="355"/>
    <n v="355"/>
    <n v="6.6894043603610391E-3"/>
    <n v="8.4929577464788741E-2"/>
    <n v="3015"/>
    <n v="83468.565994212986"/>
    <n v="2110"/>
    <n v="2110"/>
    <n v="3.9759558310878289E-2"/>
    <n v="0.11968246445497631"/>
    <n v="25253"/>
    <n v="227988.10222375102"/>
    <n v="53314"/>
    <n v="53069"/>
    <n v="6.8254807315118848E-2"/>
    <n v="1.5594006804956701E-3"/>
    <n v="0.72929328918654335"/>
    <n v="0"/>
    <n v="0.11955761242727064"/>
    <n v="1.8799307593043478E-4"/>
    <n v="1.5470982434939284E-2"/>
    <n v="2.0570032825481071E-2"/>
    <n v="5.6185495589882763E-2"/>
    <n v="9.9457065742562154E-6"/>
    <n v="4057775.0508407811"/>
    <n v="33.895576547778717"/>
    <n v="245"/>
    <n v="4.5954158382413629E-3"/>
    <n v="2.2454514761601079"/>
    <n v="0.4432981940291027"/>
    <n v="-4.288049"/>
    <n v="17"/>
    <b v="0"/>
    <b v="1"/>
    <b v="1"/>
    <b v="0"/>
    <b v="0"/>
    <b v="1"/>
    <b v="0"/>
    <b v="0"/>
    <m/>
    <m/>
    <m/>
    <m/>
    <m/>
    <m/>
    <m/>
    <m/>
    <m/>
    <n v="0"/>
    <n v="0"/>
    <n v="0"/>
    <n v="0"/>
    <n v="0"/>
    <n v="0"/>
    <n v="0"/>
    <n v="0"/>
    <n v="0"/>
    <n v="0"/>
    <n v="0"/>
    <n v="620"/>
    <n v="1"/>
    <n v="2"/>
    <m/>
    <m/>
    <n v="2"/>
    <m/>
    <m/>
    <n v="4"/>
    <m/>
    <n v="1"/>
    <m/>
    <m/>
    <m/>
    <m/>
    <n v="2"/>
    <m/>
    <m/>
    <m/>
    <n v="2"/>
    <m/>
    <m/>
    <m/>
    <n v="5"/>
    <m/>
    <n v="1"/>
    <m/>
    <m/>
    <m/>
    <n v="2"/>
    <m/>
    <m/>
    <m/>
    <n v="2"/>
    <m/>
    <m/>
    <m/>
    <n v="6"/>
    <m/>
    <m/>
    <m/>
    <n v="4"/>
    <n v="1"/>
    <m/>
    <m/>
    <m/>
    <n v="1"/>
    <m/>
    <n v="1"/>
    <m/>
    <m/>
    <n v="2"/>
    <n v="4"/>
    <m/>
    <n v="4"/>
    <n v="10"/>
    <m/>
    <m/>
    <m/>
    <n v="33"/>
    <n v="1"/>
    <m/>
    <m/>
    <m/>
    <m/>
    <n v="1"/>
    <n v="2"/>
    <n v="1"/>
    <n v="2"/>
    <n v="4"/>
    <m/>
    <n v="60"/>
    <n v="9"/>
    <m/>
    <n v="1"/>
    <m/>
    <n v="21"/>
    <n v="8"/>
    <n v="67"/>
    <m/>
    <m/>
    <m/>
    <m/>
    <m/>
    <m/>
    <n v="2"/>
    <m/>
    <m/>
    <m/>
    <n v="202"/>
    <n v="10"/>
    <n v="4"/>
    <n v="0"/>
    <n v="64"/>
    <n v="29"/>
    <n v="0"/>
    <n v="1"/>
    <n v="0"/>
    <n v="67"/>
    <n v="0"/>
    <n v="79"/>
    <n v="0"/>
    <n v="0"/>
    <n v="0"/>
    <n v="3"/>
    <n v="0"/>
    <n v="4"/>
    <n v="2"/>
    <n v="203"/>
  </r>
  <r>
    <s v="MMR012"/>
    <s v="Rakhine"/>
    <s v="MMR012D004"/>
    <s v="Thandwe"/>
    <s v="MMR012015"/>
    <s v="Thandwe"/>
    <n v="59"/>
    <n v="12"/>
    <x v="6"/>
    <n v="68550.23378381769"/>
    <n v="0.48645355410522845"/>
    <n v="0.10733121572622936"/>
    <n v="0.93574004935771693"/>
    <n v="9.3437234553310933E-2"/>
    <n v="0.43006980093806552"/>
    <n v="0.34501722767028897"/>
    <n v="0.80540627514078844"/>
    <n v="7.4368463395012074E-2"/>
    <n v="0.20141592920353982"/>
    <n v="0.69975864843121482"/>
    <n v="0.87842316975060342"/>
    <n v="0.26647463509597175"/>
    <n v="1"/>
    <n v="68550.23378381769"/>
    <n v="133484"/>
    <n v="65122"/>
    <n v="68362"/>
    <n v="2.5926143819399714E-3"/>
    <n v="95.26052485298851"/>
    <n v="3509.2519186700001"/>
    <n v="38.037736558562656"/>
    <n v="3.2849772057518725E-2"/>
    <n v="124773"/>
    <n v="59301"/>
    <n v="65472"/>
    <n v="8711"/>
    <n v="5821"/>
    <n v="2890"/>
    <n v="14327"/>
    <n v="6731"/>
    <n v="7596"/>
    <n v="88.612427593470244"/>
    <n v="119157"/>
    <n v="58391"/>
    <n v="60766"/>
    <n v="96.091564361649603"/>
    <n v="0.10733121572622936"/>
    <n v="31242"/>
    <n v="90552"/>
    <n v="11690"/>
    <n v="0.47411432105309659"/>
    <n v="70197.323968548459"/>
    <n v="0.34501722767028897"/>
    <n v="0.65498277232971103"/>
    <n v="12.909709338280766"/>
    <n v="102242"/>
    <n v="24424"/>
    <n v="65818"/>
    <n v="8544"/>
    <n v="2892"/>
    <n v="564"/>
    <n v="31075"/>
    <n v="25044"/>
    <n v="6031"/>
    <n v="0.19407884151246982"/>
    <n v="124773"/>
    <n v="8711"/>
    <n v="6.981478364710314E-2"/>
    <n v="1499"/>
    <n v="4591"/>
    <n v="7141"/>
    <n v="7145"/>
    <n v="5117"/>
    <n v="2879"/>
    <n v="1453"/>
    <n v="767"/>
    <n v="483"/>
    <n v="4.0152212389380528"/>
    <n v="31075"/>
    <n v="4.2955430410297666"/>
    <n v="417"/>
    <n v="512"/>
    <n v="1136"/>
    <n v="24181"/>
    <n v="3800"/>
    <n v="599"/>
    <n v="300"/>
    <n v="130"/>
    <n v="31075"/>
    <n v="27516"/>
    <n v="1682"/>
    <n v="726"/>
    <n v="888"/>
    <n v="190"/>
    <n v="73"/>
    <n v="31075"/>
    <n v="24975"/>
    <n v="41"/>
    <n v="12"/>
    <n v="5884"/>
    <n v="128"/>
    <n v="35"/>
    <n v="100444.77451327433"/>
    <n v="0.18934835076427997"/>
    <n v="4.1190667739340308E-3"/>
    <n v="0.80540627514078844"/>
    <n v="0.19459372485921156"/>
    <n v="31075"/>
    <n v="1999"/>
    <n v="10288"/>
    <n v="49"/>
    <n v="17173"/>
    <n v="44"/>
    <n v="1454"/>
    <n v="68"/>
    <n v="0.94960579243765086"/>
    <n v="5.0394207562349136E-2"/>
    <n v="31075"/>
    <n v="2137"/>
    <n v="174"/>
    <n v="27606"/>
    <n v="0.88836685438455354"/>
    <n v="1038"/>
    <n v="120"/>
    <n v="7.4368463395012074E-2"/>
    <n v="3.3403057119871279E-2"/>
    <n v="0.12249396621078035"/>
    <n v="94818"/>
    <n v="88725"/>
    <n v="6093"/>
    <n v="0.93574004935771693"/>
    <n v="44198"/>
    <n v="42431"/>
    <n v="1767"/>
    <n v="0.9600208154215123"/>
    <n v="50620"/>
    <n v="46294"/>
    <n v="4326"/>
    <n v="0.91453970762544445"/>
    <n v="10674"/>
    <n v="10393"/>
    <n v="281"/>
    <n v="0.97367434888514159"/>
    <n v="84144"/>
    <n v="78332"/>
    <n v="5812"/>
    <n v="0.93092793306712307"/>
    <n v="49070"/>
    <n v="19224"/>
    <n v="26568"/>
    <n v="3278"/>
    <n v="6.6802527002241693E-2"/>
    <n v="0.5414306093336051"/>
    <n v="5.8645515558267238"/>
    <n v="24026"/>
    <n v="9555"/>
    <n v="0.39769416465495711"/>
    <n v="12876"/>
    <n v="0.53591942062765341"/>
    <n v="1595"/>
    <n v="6.63864147173895E-2"/>
    <n v="25044"/>
    <n v="9669"/>
    <n v="13692"/>
    <n v="6.720172496406325E-2"/>
    <n v="0.54671777671298516"/>
    <n v="1683"/>
    <n v="81231"/>
    <n v="7590"/>
    <n v="38706"/>
    <n v="19006"/>
    <n v="9379"/>
    <n v="370"/>
    <n v="5590"/>
    <n v="267"/>
    <n v="124"/>
    <n v="199"/>
    <n v="7590"/>
    <n v="73641"/>
    <n v="34935"/>
    <n v="46296"/>
    <n v="15929"/>
    <n v="9.3437234553310933E-2"/>
    <n v="0.90656276544668912"/>
    <n v="0.43006980093806552"/>
    <n v="0.19609508685107901"/>
    <n v="0.66831628319237735"/>
    <n v="38867"/>
    <n v="2767"/>
    <n v="17319"/>
    <n v="10620"/>
    <n v="5037"/>
    <n v="246"/>
    <n v="2553"/>
    <n v="102"/>
    <n v="98"/>
    <n v="125"/>
    <n v="7.1191499215272597E-2"/>
    <n v="0.92880850078472743"/>
    <n v="0.48321197931407106"/>
    <n v="0.20997247021895182"/>
    <n v="42364"/>
    <n v="4823"/>
    <n v="21387"/>
    <n v="8386"/>
    <n v="4342"/>
    <n v="124"/>
    <n v="3037"/>
    <n v="165"/>
    <n v="26"/>
    <n v="74"/>
    <n v="0.11384666226040978"/>
    <n v="0.88615333773959026"/>
    <n v="0.38131432348220184"/>
    <n v="113523"/>
    <n v="4167"/>
    <n v="19528"/>
    <n v="1729"/>
    <n v="24992"/>
    <n v="6408"/>
    <n v="2939"/>
    <n v="606"/>
    <n v="13377"/>
    <n v="26235"/>
    <n v="9181"/>
    <n v="817"/>
    <n v="3544"/>
    <n v="0.28754525514653417"/>
    <n v="5.6446711239132155E-2"/>
    <n v="17.715823970037455"/>
    <n v="0.24217317569712352"/>
    <n v="55019"/>
    <n v="2427"/>
    <n v="14478"/>
    <n v="1260"/>
    <n v="18257"/>
    <n v="2635"/>
    <n v="1855"/>
    <n v="397"/>
    <n v="6585"/>
    <n v="544"/>
    <n v="3710"/>
    <n v="426"/>
    <n v="2445"/>
    <n v="0.7435976662607463"/>
    <n v="58504"/>
    <n v="1740"/>
    <n v="5050"/>
    <n v="469"/>
    <n v="6735"/>
    <n v="3773"/>
    <n v="1084"/>
    <n v="209"/>
    <n v="6792"/>
    <n v="25691"/>
    <n v="5471"/>
    <n v="391"/>
    <n v="1099"/>
    <n v="0.3222172842882538"/>
    <n v="113523"/>
    <n v="76978"/>
    <n v="32"/>
    <n v="213"/>
    <n v="3377"/>
    <n v="468"/>
    <n v="1727"/>
    <n v="6"/>
    <n v="471"/>
    <n v="30251"/>
    <n v="0.26647463509597175"/>
    <n v="0.73352536490402831"/>
    <n v="12610"/>
    <n v="9305"/>
    <n v="5"/>
    <n v="38"/>
    <n v="466"/>
    <n v="50"/>
    <n v="421"/>
    <n v="0"/>
    <n v="1"/>
    <n v="2324"/>
    <n v="0.18429817605075338"/>
    <n v="100913"/>
    <n v="67673"/>
    <n v="27"/>
    <n v="175"/>
    <n v="2911"/>
    <n v="418"/>
    <n v="1306"/>
    <n v="6"/>
    <n v="470"/>
    <n v="27927"/>
    <n v="0.27674333336636509"/>
    <n v="133484"/>
    <n v="127609"/>
    <n v="5875"/>
    <n v="4.4012765574900366E-2"/>
    <n v="3325"/>
    <n v="1850"/>
    <n v="2292"/>
    <n v="2140"/>
    <n v="65122"/>
    <n v="62439"/>
    <n v="2683"/>
    <n v="4.119959460704524E-2"/>
    <n v="68362"/>
    <n v="65170"/>
    <n v="3192"/>
    <n v="4.6692607003891051E-2"/>
    <n v="31075"/>
    <n v="197"/>
    <n v="21548"/>
    <n v="794"/>
    <n v="456"/>
    <n v="135"/>
    <n v="7945"/>
    <n v="0.25567176186645213"/>
    <n v="0.74432823813354787"/>
    <n v="0.69975864843121482"/>
    <n v="31075"/>
    <n v="3860"/>
    <n v="1679"/>
    <n v="21588"/>
    <n v="946"/>
    <n v="1272"/>
    <n v="1036"/>
    <n v="369"/>
    <n v="170"/>
    <n v="74"/>
    <n v="81"/>
    <n v="8.6146419951729683E-2"/>
    <n v="0.87842316975060342"/>
    <n v="31075"/>
    <n v="5330"/>
    <n v="1960"/>
    <n v="18604"/>
    <n v="1635"/>
    <n v="1460"/>
    <n v="1360"/>
    <n v="494"/>
    <n v="6"/>
    <n v="139"/>
    <n v="87"/>
    <n v="0.84936444086886564"/>
    <n v="0.78909090909090907"/>
    <n v="31075"/>
    <n v="6259"/>
    <n v="233"/>
    <n v="16415"/>
    <n v="700"/>
    <n v="6496"/>
    <n v="61"/>
    <n v="850"/>
    <n v="61"/>
    <n v="0.20141592920353982"/>
    <n v="25131.269734513273"/>
    <n v="0.43781174577634757"/>
    <n v="31075"/>
    <n v="244"/>
    <n v="7"/>
    <n v="28"/>
    <n v="16"/>
    <n v="24946"/>
    <n v="5647"/>
    <n v="108"/>
    <n v="3"/>
    <n v="76"/>
    <n v="31075"/>
    <n v="1.2556074014481093"/>
    <n v="0.33880886021390688"/>
    <n v="0.79642728996873247"/>
    <n v="0.16172350071814057"/>
    <n v="16185"/>
    <n v="0.5208366854384554"/>
    <n v="0.29167943195948748"/>
    <n v="14890"/>
    <n v="11746"/>
    <n v="1223"/>
    <n v="8705"/>
    <n v="544"/>
    <n v="1910"/>
    <n v="0.28012872083668544"/>
    <n v="0.47916331456154465"/>
    <n v="0.37798873692679003"/>
    <n v="6.1464199517296862E-2"/>
    <n v="31075"/>
    <n v="433"/>
    <n v="8522"/>
    <n v="11492"/>
    <n v="207"/>
    <n v="681"/>
    <n v="1415"/>
    <n v="8444"/>
    <n v="0.34037007240547063"/>
    <n v="39120"/>
    <n v="39120"/>
    <n v="0.61840025292443879"/>
    <n v="0.71031007157464221"/>
    <n v="2778733"/>
    <n v="113700196.89399999"/>
    <n v="2650551.3978592097"/>
    <m/>
    <m/>
    <n v="0"/>
    <n v="0"/>
    <m/>
    <n v="0"/>
    <n v="0"/>
    <n v="87"/>
    <n v="87"/>
    <n v="1.3752766361049636E-3"/>
    <n v="7.9655172413793107E-2"/>
    <n v="693"/>
    <n v="28356.173999999999"/>
    <n v="7111.9564557576741"/>
    <n v="19504"/>
    <n v="19504"/>
    <n v="0.30831489092633574"/>
    <n v="0.55747026251025433"/>
    <n v="1087290"/>
    <n v="44489732.219999999"/>
    <n v="2557332.3081281236"/>
    <n v="269"/>
    <n v="269"/>
    <n v="4.2522921277268417E-3"/>
    <n v="0.23245353159851301"/>
    <n v="6253"/>
    <n v="41040.448392383805"/>
    <m/>
    <m/>
    <n v="0"/>
    <m/>
    <n v="0"/>
    <m/>
    <n v="149"/>
    <n v="149"/>
    <n v="2.3553588365475813E-3"/>
    <n v="0.16899328859060403"/>
    <n v="2518"/>
    <n v="42.099608053691277"/>
    <n v="4131"/>
    <n v="416"/>
    <n v="416"/>
    <n v="6.5760354094214352E-3"/>
    <n v="0.11471153846153846"/>
    <n v="4772"/>
    <n v="97811.051981950994"/>
    <m/>
    <m/>
    <n v="0"/>
    <n v="0"/>
    <m/>
    <n v="0"/>
    <n v="3715"/>
    <n v="3715"/>
    <n v="5.8725893139424598E-2"/>
    <n v="0.13800000000000001"/>
    <n v="51267"/>
    <n v="401410.3316403958"/>
    <n v="63260"/>
    <n v="63260"/>
    <n v="8.136198365815106E-2"/>
    <n v="1.8588570926182158E-3"/>
    <n v="0.46054099435451068"/>
    <n v="0"/>
    <n v="0.44434390709476113"/>
    <n v="7.1308969622883647E-3"/>
    <n v="1.6994954021646618E-2"/>
    <n v="0"/>
    <n v="6.9746209572526599E-2"/>
    <n v="7.3149290259535717E-6"/>
    <n v="5755299.5940658748"/>
    <n v="43.116025846287755"/>
    <n v="0"/>
    <n v="0"/>
    <n v="2.1100853619981033"/>
    <n v="0.47391447664139524"/>
    <n v="-1.2034450000000001"/>
    <n v="158"/>
    <b v="0"/>
    <b v="0"/>
    <b v="1"/>
    <b v="0"/>
    <b v="0"/>
    <b v="1"/>
    <b v="0"/>
    <b v="1"/>
    <n v="0"/>
    <m/>
    <n v="1"/>
    <m/>
    <n v="1"/>
    <n v="0"/>
    <m/>
    <m/>
    <m/>
    <n v="4.1322314049586778E-3"/>
    <n v="0"/>
    <n v="0"/>
    <n v="0"/>
    <n v="0"/>
    <n v="0"/>
    <n v="0"/>
    <n v="0"/>
    <n v="0"/>
    <n v="0"/>
    <n v="0"/>
    <n v="620"/>
    <n v="1"/>
    <n v="2"/>
    <m/>
    <n v="46"/>
    <n v="4"/>
    <m/>
    <m/>
    <n v="11"/>
    <m/>
    <m/>
    <m/>
    <n v="17"/>
    <m/>
    <m/>
    <m/>
    <m/>
    <m/>
    <n v="31"/>
    <n v="4"/>
    <n v="1"/>
    <m/>
    <m/>
    <n v="10"/>
    <m/>
    <m/>
    <m/>
    <n v="2"/>
    <m/>
    <n v="2"/>
    <n v="1"/>
    <m/>
    <m/>
    <m/>
    <m/>
    <m/>
    <m/>
    <m/>
    <m/>
    <m/>
    <m/>
    <n v="10"/>
    <m/>
    <m/>
    <n v="2"/>
    <m/>
    <n v="1"/>
    <m/>
    <n v="5"/>
    <n v="2"/>
    <m/>
    <m/>
    <m/>
    <m/>
    <m/>
    <n v="5"/>
    <m/>
    <n v="1"/>
    <m/>
    <n v="53"/>
    <m/>
    <m/>
    <n v="2"/>
    <m/>
    <m/>
    <n v="5"/>
    <n v="2"/>
    <m/>
    <m/>
    <m/>
    <m/>
    <m/>
    <n v="1"/>
    <n v="3"/>
    <n v="2"/>
    <m/>
    <n v="6"/>
    <n v="6"/>
    <n v="43"/>
    <m/>
    <n v="2"/>
    <n v="4"/>
    <m/>
    <m/>
    <m/>
    <n v="2"/>
    <m/>
    <m/>
    <m/>
    <m/>
    <n v="2"/>
    <n v="0"/>
    <n v="0"/>
    <n v="77"/>
    <n v="14"/>
    <n v="1"/>
    <n v="3"/>
    <n v="0"/>
    <n v="90"/>
    <n v="0"/>
    <n v="49"/>
    <n v="0"/>
    <n v="6"/>
    <n v="4"/>
    <n v="3"/>
    <n v="0"/>
    <n v="30"/>
    <n v="4"/>
    <n v="0"/>
  </r>
  <r>
    <s v="MMR012"/>
    <s v="Rakhine"/>
    <s v="MMR012D004"/>
    <s v="Thandwe"/>
    <s v="MMR012016"/>
    <s v="Toungup"/>
    <n v="52"/>
    <n v="8"/>
    <x v="4"/>
    <n v="85438.669902277266"/>
    <n v="0.46041347533312754"/>
    <n v="0.21527589190418148"/>
    <n v="0.9038836918090748"/>
    <n v="0.14230857668429525"/>
    <n v="0.33578983674407908"/>
    <n v="0.45469504277232042"/>
    <n v="0.74488520118208679"/>
    <n v="7.8625824050920667E-2"/>
    <n v="0.11965787679017958"/>
    <n v="0.47147078881563992"/>
    <n v="0.71013298476926578"/>
    <n v="0.34823598847548709"/>
    <n v="1"/>
    <n v="85438.669902277266"/>
    <n v="158341"/>
    <n v="77257"/>
    <n v="81084"/>
    <n v="3.0754034479844551E-3"/>
    <n v="95.280203246016484"/>
    <n v="4817.4475494500002"/>
    <n v="32.868235382879782"/>
    <n v="2.8385338822622938E-2"/>
    <n v="153721"/>
    <n v="73405"/>
    <n v="80316"/>
    <n v="4620"/>
    <n v="3852"/>
    <n v="768"/>
    <n v="34087"/>
    <n v="16217"/>
    <n v="17870"/>
    <n v="90.749860100727474"/>
    <n v="124254"/>
    <n v="61040"/>
    <n v="63214"/>
    <n v="96.560888410795073"/>
    <n v="0.21527589190418148"/>
    <n v="45871"/>
    <n v="100883"/>
    <n v="11587"/>
    <n v="0.56955086585450476"/>
    <n v="68157.746349731868"/>
    <n v="0.45469504277232042"/>
    <n v="0.54530495722767958"/>
    <n v="11.485582308218431"/>
    <n v="112470"/>
    <n v="27935"/>
    <n v="72316"/>
    <n v="9016"/>
    <n v="2515"/>
    <n v="688"/>
    <n v="35192"/>
    <n v="28948"/>
    <n v="6244"/>
    <n v="0.17742668788360991"/>
    <n v="153721"/>
    <n v="4620"/>
    <n v="3.0054449294501077E-2"/>
    <n v="1311"/>
    <n v="4259"/>
    <n v="6910"/>
    <n v="7900"/>
    <n v="6257"/>
    <n v="4039"/>
    <n v="2253"/>
    <n v="1300"/>
    <n v="963"/>
    <n v="4.3680666060468285"/>
    <n v="35192"/>
    <n v="4.499346442373267"/>
    <n v="462"/>
    <n v="246"/>
    <n v="803"/>
    <n v="27552"/>
    <n v="4825"/>
    <n v="871"/>
    <n v="249"/>
    <n v="184"/>
    <n v="35192"/>
    <n v="31330"/>
    <n v="1818"/>
    <n v="1119"/>
    <n v="751"/>
    <n v="96"/>
    <n v="78"/>
    <n v="35192"/>
    <n v="26104"/>
    <n v="103"/>
    <n v="7"/>
    <n v="8902"/>
    <n v="40"/>
    <n v="36"/>
    <n v="114473.92154466924"/>
    <n v="0.25295521709479429"/>
    <n v="1.1366219595362582E-3"/>
    <n v="0.74488520118208679"/>
    <n v="0.25511479881791321"/>
    <n v="35192"/>
    <n v="5524"/>
    <n v="6692"/>
    <n v="31"/>
    <n v="21434"/>
    <n v="82"/>
    <n v="1296"/>
    <n v="133"/>
    <n v="0.95706410547851783"/>
    <n v="4.2935894521482165E-2"/>
    <n v="35192"/>
    <n v="2661"/>
    <n v="106"/>
    <n v="31361"/>
    <n v="0.8911400318254149"/>
    <n v="856"/>
    <n v="208"/>
    <n v="7.8625824050920667E-2"/>
    <n v="2.4323709934075927E-2"/>
    <n v="0.14902534666969769"/>
    <n v="108608"/>
    <n v="98169"/>
    <n v="10439"/>
    <n v="0.9038836918090748"/>
    <n v="50598"/>
    <n v="47955"/>
    <n v="2643"/>
    <n v="0.94776473378394399"/>
    <n v="58010"/>
    <n v="50214"/>
    <n v="7796"/>
    <n v="0.86560937769350099"/>
    <n v="24391"/>
    <n v="22796"/>
    <n v="1595"/>
    <n v="0.93460702718215738"/>
    <n v="84217"/>
    <n v="75373"/>
    <n v="8844"/>
    <n v="0.89498557298407688"/>
    <n v="67289"/>
    <n v="29122"/>
    <n v="32835"/>
    <n v="5332"/>
    <n v="7.9240291875343663E-2"/>
    <n v="0.48796980189927031"/>
    <n v="5.4617404351087773"/>
    <n v="32647"/>
    <n v="14464"/>
    <n v="0.44304223971574724"/>
    <n v="15654"/>
    <n v="0.47949275584280332"/>
    <n v="2529"/>
    <n v="7.746500444144945E-2"/>
    <n v="34642"/>
    <n v="14658"/>
    <n v="17181"/>
    <n v="8.0913342185786039E-2"/>
    <n v="0.49595866289475204"/>
    <n v="2803"/>
    <n v="86980"/>
    <n v="12378.000000000002"/>
    <n v="45395"/>
    <n v="16789"/>
    <n v="7262"/>
    <n v="254"/>
    <n v="4387"/>
    <n v="160"/>
    <n v="64"/>
    <n v="291"/>
    <n v="12378.000000000002"/>
    <n v="74602"/>
    <n v="29207"/>
    <n v="57773"/>
    <n v="12418"/>
    <n v="0.14230857668429525"/>
    <n v="0.8576914233157048"/>
    <n v="0.33578983674407908"/>
    <n v="0.14276845251782019"/>
    <n v="0.59674063002989197"/>
    <n v="41437"/>
    <n v="4180"/>
    <n v="20521"/>
    <n v="10038"/>
    <n v="4143"/>
    <n v="150"/>
    <n v="2086"/>
    <n v="61"/>
    <n v="41"/>
    <n v="217"/>
    <n v="0.10087602867002921"/>
    <n v="0.89912397132997079"/>
    <n v="0.40389024301952359"/>
    <n v="0.16164297608417597"/>
    <n v="45543"/>
    <n v="8198"/>
    <n v="24874"/>
    <n v="6751"/>
    <n v="3119"/>
    <n v="104"/>
    <n v="2301"/>
    <n v="99"/>
    <n v="23"/>
    <n v="74"/>
    <n v="0.18000570889049908"/>
    <n v="0.81999429110950095"/>
    <n v="0.27382912851590802"/>
    <n v="128769"/>
    <n v="3477"/>
    <n v="10310"/>
    <n v="1433"/>
    <n v="36345"/>
    <n v="9987"/>
    <n v="4714"/>
    <n v="1951"/>
    <n v="18929"/>
    <n v="26226"/>
    <n v="8598"/>
    <n v="898"/>
    <n v="5901"/>
    <n v="0.28122451832350953"/>
    <n v="7.7557486662162473E-2"/>
    <n v="12.893661760288376"/>
    <n v="0.17625480023591575"/>
    <n v="62231"/>
    <n v="2169"/>
    <n v="7956"/>
    <n v="1101"/>
    <n v="25914"/>
    <n v="3967"/>
    <n v="2942"/>
    <n v="684"/>
    <n v="9381"/>
    <n v="637"/>
    <n v="3489"/>
    <n v="454"/>
    <n v="3537"/>
    <n v="0.70783050248268553"/>
    <n v="66538"/>
    <n v="1308"/>
    <n v="2354"/>
    <n v="332"/>
    <n v="10431"/>
    <n v="6020"/>
    <n v="1772"/>
    <n v="1267"/>
    <n v="9548"/>
    <n v="25589"/>
    <n v="5109"/>
    <n v="444"/>
    <n v="2364"/>
    <n v="0.33389942589197152"/>
    <n v="128769"/>
    <n v="82278"/>
    <n v="58"/>
    <n v="102"/>
    <n v="465"/>
    <n v="433"/>
    <n v="509"/>
    <n v="22"/>
    <n v="60"/>
    <n v="44842"/>
    <n v="0.34823598847548709"/>
    <n v="0.65176401152451291"/>
    <n v="28719"/>
    <n v="21883"/>
    <n v="10"/>
    <n v="25"/>
    <n v="72"/>
    <n v="128"/>
    <n v="52"/>
    <n v="18"/>
    <n v="7"/>
    <n v="6524"/>
    <n v="0.22716668407674362"/>
    <n v="100050"/>
    <n v="60395"/>
    <n v="48"/>
    <n v="77"/>
    <n v="393"/>
    <n v="305"/>
    <n v="457"/>
    <n v="4"/>
    <n v="53"/>
    <n v="38318"/>
    <n v="0.38298850574712645"/>
    <n v="158341"/>
    <n v="151023"/>
    <n v="7318"/>
    <n v="4.6216709506697567E-2"/>
    <n v="4181"/>
    <n v="2663"/>
    <n v="2926"/>
    <n v="3308"/>
    <n v="77257"/>
    <n v="73822"/>
    <n v="3435"/>
    <n v="4.4461990499242793E-2"/>
    <n v="81084"/>
    <n v="77201"/>
    <n v="3883"/>
    <n v="4.7888609343396969E-2"/>
    <n v="35192"/>
    <n v="310"/>
    <n v="16282"/>
    <n v="1171"/>
    <n v="790"/>
    <n v="146"/>
    <n v="16493"/>
    <n v="0.4686576494657877"/>
    <n v="0.5313423505342123"/>
    <n v="0.47147078881563992"/>
    <n v="35192"/>
    <n v="783"/>
    <n v="2294"/>
    <n v="21718"/>
    <n v="2221"/>
    <n v="5249"/>
    <n v="1954"/>
    <n v="662"/>
    <n v="196"/>
    <n v="0"/>
    <n v="115"/>
    <n v="0.22348829279381677"/>
    <n v="0.71013298476926578"/>
    <n v="35192"/>
    <n v="2466"/>
    <n v="2767"/>
    <n v="18905"/>
    <n v="2479"/>
    <n v="5620"/>
    <n v="2047"/>
    <n v="778"/>
    <n v="4"/>
    <n v="9"/>
    <n v="117"/>
    <n v="0.70811548079108888"/>
    <n v="0.59080188679245282"/>
    <n v="35192"/>
    <n v="4211"/>
    <n v="111"/>
    <n v="23251"/>
    <n v="425"/>
    <n v="5649"/>
    <n v="115"/>
    <n v="1229"/>
    <n v="201"/>
    <n v="0.11965787679017958"/>
    <n v="18393.928478063193"/>
    <n v="0.3151000227324392"/>
    <n v="35192"/>
    <n v="111"/>
    <n v="3"/>
    <n v="39"/>
    <n v="7"/>
    <n v="31285"/>
    <n v="3613"/>
    <n v="87"/>
    <n v="0"/>
    <n v="47"/>
    <n v="35192"/>
    <n v="0.90978063196180947"/>
    <n v="0.24549213281489829"/>
    <n v="1.0991660680263611"/>
    <n v="0.22319800769106718"/>
    <n v="21475"/>
    <n v="0.61022391452602864"/>
    <n v="0.38701364234352753"/>
    <n v="13717"/>
    <n v="9744"/>
    <n v="1237"/>
    <n v="6101"/>
    <n v="367"/>
    <n v="851"/>
    <n v="0.1733632643782678"/>
    <n v="0.38977608547397136"/>
    <n v="0.27688110934303251"/>
    <n v="2.4181632189133894E-2"/>
    <n v="35192"/>
    <n v="234"/>
    <n v="5788"/>
    <n v="8514"/>
    <n v="188"/>
    <n v="1671"/>
    <n v="3105"/>
    <n v="9364"/>
    <n v="0.26469083882700611"/>
    <n v="70542"/>
    <n v="70542"/>
    <n v="0.76340024890428004"/>
    <n v="0.69418459924583942"/>
    <n v="4896917"/>
    <n v="200372049.80599999"/>
    <n v="4779529.5681948969"/>
    <m/>
    <m/>
    <n v="0"/>
    <n v="0"/>
    <m/>
    <n v="0"/>
    <n v="0"/>
    <n v="146"/>
    <n v="146"/>
    <n v="1.580001082192522E-3"/>
    <n v="8.6712328767123287E-2"/>
    <n v="1266"/>
    <n v="51802.188000000002"/>
    <n v="11935.007385524372"/>
    <n v="11857"/>
    <n v="11857"/>
    <n v="0.1283155673394297"/>
    <n v="0.52420679767226108"/>
    <n v="621552"/>
    <n v="25432664.735999998"/>
    <n v="1554670.2818639851"/>
    <n v="1852"/>
    <n v="1852"/>
    <n v="2.0042205508359938E-2"/>
    <n v="0.24610151187904969"/>
    <n v="45578"/>
    <n v="282553.57034459041"/>
    <m/>
    <m/>
    <n v="0"/>
    <m/>
    <n v="0"/>
    <m/>
    <n v="732"/>
    <n v="732"/>
    <n v="7.921649261403603E-3"/>
    <n v="0.16493169398907104"/>
    <n v="12073"/>
    <n v="41.08778360655738"/>
    <n v="7276"/>
    <n v="311"/>
    <n v="311"/>
    <n v="3.3656187435744818E-3"/>
    <n v="0.11929260450160772"/>
    <n v="3710"/>
    <n v="73123.166265352789"/>
    <n v="182"/>
    <n v="182"/>
    <n v="1.9695903901304043E-3"/>
    <n v="7.9120879120879117E-2"/>
    <n v="1440"/>
    <n v="42792.33524210356"/>
    <n v="6783"/>
    <n v="6783"/>
    <n v="7.3405118770629302E-2"/>
    <n v="0.13900044228217603"/>
    <n v="94284"/>
    <n v="732911.51534772664"/>
    <n v="92405"/>
    <n v="92405"/>
    <n v="0.11884688744754107"/>
    <n v="2.7152654069457199E-3"/>
    <n v="0.63918334117135678"/>
    <n v="0"/>
    <n v="0.20791153836442081"/>
    <n v="3.7786885210328455E-2"/>
    <n v="9.7790188476998951E-3"/>
    <n v="5.7227698722873985E-3"/>
    <n v="9.8014841100742253E-2"/>
    <n v="5.4948141720323639E-6"/>
    <n v="7477556.5324277859"/>
    <n v="47.224386181897209"/>
    <n v="0"/>
    <n v="0"/>
    <n v="1.7135544613386722"/>
    <n v="0.58358226864804441"/>
    <n v="-2.274956"/>
    <n v="70"/>
    <b v="0"/>
    <b v="0"/>
    <b v="1"/>
    <b v="0"/>
    <b v="0"/>
    <b v="1"/>
    <b v="0"/>
    <b v="0"/>
    <m/>
    <m/>
    <m/>
    <m/>
    <m/>
    <m/>
    <m/>
    <m/>
    <m/>
    <n v="0"/>
    <n v="0"/>
    <n v="0"/>
    <n v="0"/>
    <n v="0"/>
    <n v="0"/>
    <n v="0"/>
    <n v="0"/>
    <n v="0"/>
    <n v="0"/>
    <n v="0"/>
    <n v="620"/>
    <n v="1"/>
    <m/>
    <m/>
    <n v="1"/>
    <n v="2"/>
    <m/>
    <m/>
    <n v="25"/>
    <m/>
    <m/>
    <m/>
    <m/>
    <m/>
    <m/>
    <m/>
    <m/>
    <m/>
    <n v="40"/>
    <n v="3"/>
    <m/>
    <m/>
    <m/>
    <n v="23"/>
    <m/>
    <m/>
    <m/>
    <m/>
    <m/>
    <n v="2"/>
    <n v="9"/>
    <m/>
    <n v="4"/>
    <m/>
    <m/>
    <m/>
    <n v="59"/>
    <n v="7"/>
    <m/>
    <m/>
    <n v="1"/>
    <n v="13"/>
    <m/>
    <m/>
    <m/>
    <m/>
    <n v="1"/>
    <m/>
    <n v="10"/>
    <m/>
    <m/>
    <m/>
    <m/>
    <m/>
    <n v="108"/>
    <n v="28"/>
    <m/>
    <m/>
    <n v="3"/>
    <n v="57"/>
    <m/>
    <m/>
    <m/>
    <n v="7"/>
    <m/>
    <n v="11"/>
    <m/>
    <n v="40"/>
    <m/>
    <m/>
    <m/>
    <n v="101"/>
    <n v="35"/>
    <m/>
    <n v="1"/>
    <n v="3"/>
    <n v="8"/>
    <n v="7"/>
    <n v="32"/>
    <m/>
    <m/>
    <n v="45"/>
    <m/>
    <m/>
    <m/>
    <n v="10"/>
    <m/>
    <m/>
    <m/>
    <n v="49"/>
    <n v="0"/>
    <n v="0"/>
    <n v="0"/>
    <n v="309"/>
    <n v="75"/>
    <n v="0"/>
    <n v="1"/>
    <n v="4"/>
    <n v="126"/>
    <n v="0"/>
    <n v="39"/>
    <n v="0"/>
    <n v="0"/>
    <n v="52"/>
    <n v="3"/>
    <n v="0"/>
    <n v="40"/>
    <n v="0"/>
    <n v="93"/>
  </r>
  <r>
    <s v="MMR012"/>
    <s v="Rakhine"/>
    <s v="MMR012D004"/>
    <s v="Thandwe"/>
    <s v="MMR012017"/>
    <s v="Gwa"/>
    <n v="33"/>
    <n v="6"/>
    <x v="6"/>
    <n v="34160.023267243705"/>
    <n v="0.48254149409613417"/>
    <n v="0.23309853821101265"/>
    <n v="0.9575772387527749"/>
    <n v="6.3236555188043608E-2"/>
    <n v="0.45319122871493323"/>
    <n v="0.35952669209859051"/>
    <n v="0.8763130555234907"/>
    <n v="0.12103197506637424"/>
    <n v="0.12103197506637424"/>
    <n v="0.61104698141521407"/>
    <n v="0.74754703913194043"/>
    <n v="0.24689664998486172"/>
    <n v="1"/>
    <n v="34160.023267243705"/>
    <n v="66015"/>
    <n v="32580"/>
    <n v="33435"/>
    <n v="1.282186916962087E-3"/>
    <n v="97.442799461641997"/>
    <n v="2265.6975673799998"/>
    <n v="29.136721930781881"/>
    <n v="2.5162766255975647E-2"/>
    <n v="64580"/>
    <n v="31417"/>
    <n v="33163"/>
    <n v="1435"/>
    <n v="1163"/>
    <n v="272"/>
    <n v="15388"/>
    <n v="7501"/>
    <n v="7887"/>
    <n v="95.105870419677956"/>
    <n v="50627"/>
    <n v="25079"/>
    <n v="25548"/>
    <n v="98.164239862220143"/>
    <n v="0.23309853821101265"/>
    <n v="15739"/>
    <n v="43777"/>
    <n v="6499"/>
    <n v="0.50798364437946864"/>
    <n v="32480.459716289377"/>
    <n v="0.35952669209859051"/>
    <n v="0.64047330790140955"/>
    <n v="14.845695228087807"/>
    <n v="50276"/>
    <n v="9227"/>
    <n v="34458"/>
    <n v="4512"/>
    <n v="1753"/>
    <n v="326"/>
    <n v="17326"/>
    <n v="14698"/>
    <n v="2628"/>
    <n v="0.15167955673554195"/>
    <n v="64580"/>
    <n v="1435"/>
    <n v="2.222050170331372E-2"/>
    <n v="1042"/>
    <n v="3179"/>
    <n v="4371"/>
    <n v="3820"/>
    <n v="2451"/>
    <n v="1389"/>
    <n v="652"/>
    <n v="310"/>
    <n v="112"/>
    <n v="3.7273461849243912"/>
    <n v="17326"/>
    <n v="3.8101696871753434"/>
    <n v="197"/>
    <n v="172"/>
    <n v="351"/>
    <n v="12361"/>
    <n v="3350"/>
    <n v="518"/>
    <n v="336"/>
    <n v="41"/>
    <n v="17326"/>
    <n v="15430"/>
    <n v="861"/>
    <n v="663"/>
    <n v="309"/>
    <n v="39"/>
    <n v="24"/>
    <n v="17326"/>
    <n v="15159"/>
    <n v="22"/>
    <n v="2"/>
    <n v="2035"/>
    <n v="90"/>
    <n v="18"/>
    <n v="56584.84243333718"/>
    <n v="0.11745353803532263"/>
    <n v="5.1945053676555469E-3"/>
    <n v="0.8763130555234907"/>
    <n v="0.1236869444765093"/>
    <n v="17326"/>
    <n v="2327"/>
    <n v="5653"/>
    <n v="15"/>
    <n v="8661"/>
    <n v="22"/>
    <n v="612"/>
    <n v="36"/>
    <n v="0.96132979337411983"/>
    <n v="3.8670206625880166E-2"/>
    <n v="17326"/>
    <n v="2045"/>
    <n v="52"/>
    <n v="14644"/>
    <n v="0.84520374004386467"/>
    <n v="525"/>
    <n v="60"/>
    <n v="0.12103197506637424"/>
    <n v="3.0301281311324021E-2"/>
    <n v="8.1178575551194732E-2"/>
    <n v="49101"/>
    <n v="47018"/>
    <n v="2083"/>
    <n v="0.9575772387527749"/>
    <n v="23716"/>
    <n v="23053"/>
    <n v="663"/>
    <n v="0.97204418957665706"/>
    <n v="25385"/>
    <n v="23965"/>
    <n v="1420"/>
    <n v="0.94406145361433913"/>
    <n v="11254"/>
    <n v="10854"/>
    <n v="400"/>
    <n v="0.96445708192642632"/>
    <n v="37847"/>
    <n v="36164"/>
    <n v="1683"/>
    <n v="0.95553148201971094"/>
    <n v="24849"/>
    <n v="9675"/>
    <n v="13578"/>
    <n v="1596"/>
    <n v="6.4227936737896896E-2"/>
    <n v="0.54642037908970176"/>
    <n v="6.0620300751879697"/>
    <n v="12106"/>
    <n v="4624"/>
    <n v="0.3819593589955394"/>
    <n v="6684"/>
    <n v="0.55212291425739302"/>
    <n v="798"/>
    <n v="6.591772674706757E-2"/>
    <n v="12743"/>
    <n v="5051"/>
    <n v="6894"/>
    <n v="6.2622616338381856E-2"/>
    <n v="0.54100290355489289"/>
    <n v="798"/>
    <n v="40815"/>
    <n v="2581"/>
    <n v="19737"/>
    <n v="11009"/>
    <n v="4672"/>
    <n v="158"/>
    <n v="1966"/>
    <n v="53"/>
    <n v="38"/>
    <n v="601"/>
    <n v="2581"/>
    <n v="38234"/>
    <n v="18497"/>
    <n v="22318"/>
    <n v="7488"/>
    <n v="6.3236555188043608E-2"/>
    <n v="0.93676344481195639"/>
    <n v="0.45319122871493323"/>
    <n v="0.18346196251378169"/>
    <n v="0.69497733676344486"/>
    <n v="20008"/>
    <n v="992"/>
    <n v="9035"/>
    <n v="6092"/>
    <n v="2461"/>
    <n v="95"/>
    <n v="904"/>
    <n v="16"/>
    <n v="25"/>
    <n v="388"/>
    <n v="4.9580167932826873E-2"/>
    <n v="0.95041983206717318"/>
    <n v="0.49885045981607357"/>
    <n v="0.19437225109956019"/>
    <n v="20807"/>
    <n v="1589"/>
    <n v="10702"/>
    <n v="4917"/>
    <n v="2211"/>
    <n v="63"/>
    <n v="1062"/>
    <n v="37"/>
    <n v="13"/>
    <n v="213"/>
    <n v="7.636852982169462E-2"/>
    <n v="0.92363147017830538"/>
    <n v="0.40928533666554523"/>
    <n v="56149"/>
    <n v="1664"/>
    <n v="8648"/>
    <n v="1512"/>
    <n v="11910"/>
    <n v="3588"/>
    <n v="1490"/>
    <n v="126"/>
    <n v="6512"/>
    <n v="13383"/>
    <n v="4129"/>
    <n v="478"/>
    <n v="2709"/>
    <n v="0.30224937220609449"/>
    <n v="6.390140518976295E-2"/>
    <n v="15.649108138238574"/>
    <n v="0.21392141969092524"/>
    <n v="27657"/>
    <n v="1003"/>
    <n v="7061"/>
    <n v="1182"/>
    <n v="8914"/>
    <n v="1481"/>
    <n v="909"/>
    <n v="77"/>
    <n v="3185"/>
    <n v="176"/>
    <n v="1654"/>
    <n v="246"/>
    <n v="1769"/>
    <n v="0.74303069747261086"/>
    <n v="28492"/>
    <n v="661"/>
    <n v="1587"/>
    <n v="330"/>
    <n v="2996"/>
    <n v="2107"/>
    <n v="581"/>
    <n v="49"/>
    <n v="3327"/>
    <n v="13207"/>
    <n v="2475"/>
    <n v="232"/>
    <n v="940"/>
    <n v="0.28997613365155134"/>
    <n v="56149"/>
    <n v="40935"/>
    <n v="11"/>
    <n v="93"/>
    <n v="537"/>
    <n v="208"/>
    <n v="469"/>
    <n v="5"/>
    <n v="28"/>
    <n v="13863"/>
    <n v="0.24689664998486172"/>
    <n v="0.75310335001513828"/>
    <n v="13095"/>
    <n v="10019"/>
    <n v="5"/>
    <n v="9"/>
    <n v="59"/>
    <n v="47"/>
    <n v="31"/>
    <n v="1"/>
    <n v="2"/>
    <n v="2922"/>
    <n v="0.22313860252004583"/>
    <n v="43054"/>
    <n v="30916"/>
    <n v="6"/>
    <n v="84"/>
    <n v="478"/>
    <n v="161"/>
    <n v="438"/>
    <n v="4"/>
    <n v="26"/>
    <n v="10941"/>
    <n v="0.25412272959539184"/>
    <n v="66015"/>
    <n v="62275"/>
    <n v="3740"/>
    <n v="5.665379080512005E-2"/>
    <n v="2224"/>
    <n v="1420"/>
    <n v="1684"/>
    <n v="1608"/>
    <n v="32580"/>
    <n v="30812"/>
    <n v="1768"/>
    <n v="5.4266421117249844E-2"/>
    <n v="33435"/>
    <n v="31463"/>
    <n v="1972"/>
    <n v="5.8980110662479435E-2"/>
    <n v="17326"/>
    <n v="143"/>
    <n v="10444"/>
    <n v="273"/>
    <n v="388"/>
    <n v="71"/>
    <n v="6007"/>
    <n v="0.34670437492785411"/>
    <n v="0.65329562507214589"/>
    <n v="0.61104698141521407"/>
    <n v="17326"/>
    <n v="184"/>
    <n v="157"/>
    <n v="12603"/>
    <n v="2261"/>
    <n v="62"/>
    <n v="643"/>
    <n v="93"/>
    <n v="8"/>
    <n v="0"/>
    <n v="1315"/>
    <n v="4.6057947593212516E-2"/>
    <n v="0.74754703913194043"/>
    <n v="17326"/>
    <n v="250"/>
    <n v="177"/>
    <n v="11849"/>
    <n v="2824"/>
    <n v="57"/>
    <n v="651"/>
    <n v="93"/>
    <n v="0"/>
    <n v="0"/>
    <n v="1425"/>
    <n v="0.71389818769479396"/>
    <n v="0.67929701027357725"/>
    <n v="17326"/>
    <n v="2097"/>
    <n v="2233"/>
    <n v="7774"/>
    <n v="2014"/>
    <n v="2579"/>
    <n v="17"/>
    <n v="570"/>
    <n v="42"/>
    <n v="0.12103197506637424"/>
    <n v="7816.2449497864482"/>
    <n v="0.30278194620801108"/>
    <n v="17326"/>
    <n v="75"/>
    <n v="2"/>
    <n v="50"/>
    <n v="7"/>
    <n v="16025"/>
    <n v="1107"/>
    <n v="32"/>
    <n v="0"/>
    <n v="28"/>
    <n v="17326"/>
    <n v="0.99619069606371924"/>
    <n v="0.26880873264985761"/>
    <n v="1.0038238702201623"/>
    <n v="0.20383770425899211"/>
    <n v="9569"/>
    <n v="0.55229135403439922"/>
    <n v="0.17244859341491106"/>
    <n v="7757"/>
    <n v="5286"/>
    <n v="620"/>
    <n v="2826"/>
    <n v="204"/>
    <n v="567"/>
    <n v="0.16310746854438415"/>
    <n v="0.44770864596560084"/>
    <n v="0.30509061526030246"/>
    <n v="3.2725383816229942E-2"/>
    <n v="17326"/>
    <n v="136"/>
    <n v="4329"/>
    <n v="5982"/>
    <n v="204"/>
    <n v="664"/>
    <n v="943"/>
    <n v="4608"/>
    <n v="0.32390626803647699"/>
    <n v="24061"/>
    <n v="24061"/>
    <n v="0.65927772906619908"/>
    <n v="0.72030297992602133"/>
    <n v="1733121"/>
    <n v="70915845.077999994"/>
    <n v="1630238.1693223531"/>
    <m/>
    <m/>
    <n v="0"/>
    <n v="0"/>
    <m/>
    <n v="0"/>
    <n v="0"/>
    <n v="198"/>
    <n v="198"/>
    <n v="5.4252520824199912E-3"/>
    <n v="7.8585858585858592E-2"/>
    <n v="1556"/>
    <n v="63668.407999999996"/>
    <n v="16185.831933793328"/>
    <n v="10485"/>
    <n v="10485"/>
    <n v="0.28729175800087681"/>
    <n v="0.50337434430138295"/>
    <n v="527788"/>
    <n v="21596029.384"/>
    <n v="1374775.9049796644"/>
    <n v="167"/>
    <n v="167"/>
    <n v="4.5758439281017096E-3"/>
    <n v="0.22395209580838324"/>
    <n v="3740"/>
    <n v="25478.642682260579"/>
    <m/>
    <m/>
    <n v="0"/>
    <m/>
    <n v="0"/>
    <m/>
    <n v="118"/>
    <n v="118"/>
    <n v="3.2332310390179747E-3"/>
    <n v="0.16779661016949152"/>
    <n v="1980"/>
    <n v="41.801491525423728"/>
    <n v="1467"/>
    <n v="220"/>
    <n v="220"/>
    <n v="6.0280578693555457E-3"/>
    <n v="0.113"/>
    <n v="2486"/>
    <n v="51726.998644301006"/>
    <n v="72"/>
    <n v="72"/>
    <n v="1.9728189390618152E-3"/>
    <n v="9.8055555555555549E-2"/>
    <n v="706"/>
    <n v="16928.835919953057"/>
    <n v="1175"/>
    <n v="1175"/>
    <n v="3.2195309074967121E-2"/>
    <n v="0.13200000000000001"/>
    <n v="15510"/>
    <n v="126960.19910564335"/>
    <n v="36496"/>
    <n v="36496"/>
    <n v="4.6939408087067355E-2"/>
    <n v="1.0724130327567879E-3"/>
    <n v="0.50279735851194873"/>
    <n v="0"/>
    <n v="0.42400779627002394"/>
    <n v="7.8581120723209639E-3"/>
    <n v="1.5953618784988098E-2"/>
    <n v="5.2211843296324683E-3"/>
    <n v="3.9157010274764439E-2"/>
    <n v="1.2892398127065786E-5"/>
    <n v="3242336.3840794945"/>
    <n v="49.115146316435577"/>
    <n v="0"/>
    <n v="0"/>
    <n v="1.8088283647523016"/>
    <n v="0.55284405059456188"/>
    <n v="-1.9739279999999999"/>
    <n v="86"/>
    <b v="0"/>
    <b v="0"/>
    <b v="1"/>
    <b v="0"/>
    <b v="0"/>
    <b v="1"/>
    <b v="0"/>
    <b v="0"/>
    <m/>
    <m/>
    <m/>
    <m/>
    <m/>
    <m/>
    <m/>
    <m/>
    <m/>
    <n v="0"/>
    <n v="0"/>
    <n v="0"/>
    <n v="0"/>
    <n v="0"/>
    <n v="0"/>
    <n v="0"/>
    <n v="0"/>
    <n v="0"/>
    <n v="0"/>
    <n v="0"/>
    <n v="620"/>
    <n v="1"/>
    <n v="5"/>
    <m/>
    <n v="63"/>
    <n v="2"/>
    <n v="58"/>
    <m/>
    <n v="8"/>
    <m/>
    <m/>
    <m/>
    <m/>
    <m/>
    <m/>
    <n v="123"/>
    <m/>
    <m/>
    <n v="165"/>
    <n v="1"/>
    <n v="61"/>
    <m/>
    <n v="3"/>
    <n v="7"/>
    <m/>
    <m/>
    <m/>
    <m/>
    <m/>
    <n v="2"/>
    <m/>
    <m/>
    <m/>
    <m/>
    <m/>
    <m/>
    <n v="126"/>
    <m/>
    <n v="64"/>
    <m/>
    <n v="3"/>
    <n v="55"/>
    <m/>
    <m/>
    <m/>
    <m/>
    <n v="1"/>
    <m/>
    <n v="1"/>
    <m/>
    <m/>
    <m/>
    <m/>
    <m/>
    <n v="122"/>
    <n v="4"/>
    <n v="4"/>
    <m/>
    <n v="3"/>
    <n v="90"/>
    <m/>
    <m/>
    <m/>
    <m/>
    <m/>
    <n v="1"/>
    <m/>
    <m/>
    <n v="1"/>
    <m/>
    <m/>
    <m/>
    <n v="2"/>
    <n v="5"/>
    <n v="1"/>
    <m/>
    <n v="6"/>
    <n v="4"/>
    <n v="36"/>
    <m/>
    <m/>
    <m/>
    <m/>
    <m/>
    <m/>
    <m/>
    <m/>
    <m/>
    <m/>
    <m/>
    <n v="129"/>
    <n v="0"/>
    <n v="0"/>
    <n v="476"/>
    <n v="9"/>
    <n v="187"/>
    <n v="1"/>
    <n v="9"/>
    <n v="166"/>
    <n v="0"/>
    <n v="40"/>
    <n v="0"/>
    <n v="0"/>
    <n v="0"/>
    <n v="3"/>
    <n v="0"/>
    <n v="2"/>
    <n v="0"/>
    <n v="0"/>
  </r>
  <r>
    <s v="MMR013"/>
    <s v="Yangon"/>
    <s v="MMR013D001"/>
    <s v="Yangon (North)"/>
    <s v="MMR013001"/>
    <s v="Insein"/>
    <m/>
    <n v="21"/>
    <x v="9"/>
    <n v="121854.63859895663"/>
    <n v="0.60084695643400832"/>
    <n v="1"/>
    <n v="0.97727357124289815"/>
    <n v="3.6336181788362239E-2"/>
    <n v="0.73785919093320362"/>
    <n v="0.29275311489709938"/>
    <n v="7.6788377975225378E-2"/>
    <n v="8.030676438160711E-2"/>
    <n v="0.89838835203320577"/>
    <n v="0.93942538426616518"/>
    <n v="0.98959076464102735"/>
    <n v="0.18144177504930484"/>
    <n v="1"/>
    <n v="121854.63859895663"/>
    <n v="305283"/>
    <n v="146158"/>
    <n v="159125"/>
    <n v="5.9294079916827509E-3"/>
    <n v="91.851060487038495"/>
    <n v="29.878339196100001"/>
    <n v="10217.535787258495"/>
    <n v="1"/>
    <n v="278986"/>
    <n v="128996"/>
    <n v="149990"/>
    <n v="26297"/>
    <n v="17162"/>
    <n v="9135"/>
    <n v="305283"/>
    <n v="146158"/>
    <n v="159125"/>
    <n v="91.851060487038495"/>
    <s v="-"/>
    <s v="-"/>
    <s v="-"/>
    <m/>
    <n v="1"/>
    <n v="65108"/>
    <n v="222399"/>
    <n v="17776"/>
    <n v="0.37268153184142017"/>
    <n v="191509.66391485572"/>
    <n v="0.29275311489709938"/>
    <n v="0.70724688510290057"/>
    <n v="7.9928416944320793"/>
    <n v="240175"/>
    <n v="91726"/>
    <n v="125689"/>
    <n v="15787"/>
    <n v="4793"/>
    <n v="2180"/>
    <n v="61676"/>
    <n v="45309"/>
    <n v="16367"/>
    <n v="0.26537064660483817"/>
    <n v="278986"/>
    <n v="26297"/>
    <n v="9.4259210139576902E-2"/>
    <n v="2453"/>
    <n v="7965"/>
    <n v="12072"/>
    <n v="12988"/>
    <n v="9853"/>
    <n v="6440"/>
    <n v="4068"/>
    <n v="2791"/>
    <n v="3046"/>
    <n v="4.5234126726765682"/>
    <n v="61676"/>
    <n v="4.9497859783384133"/>
    <n v="6174"/>
    <n v="6785"/>
    <n v="12274"/>
    <n v="28627"/>
    <n v="6746"/>
    <n v="260"/>
    <n v="226"/>
    <n v="584"/>
    <n v="61676"/>
    <n v="34320"/>
    <n v="15126"/>
    <n v="2344"/>
    <n v="7212"/>
    <n v="1648"/>
    <n v="1026"/>
    <n v="61676"/>
    <n v="4534"/>
    <n v="89"/>
    <n v="113"/>
    <n v="53056"/>
    <n v="3714"/>
    <n v="170"/>
    <n v="20911.736785783774"/>
    <n v="0.86023736947921392"/>
    <n v="6.0217912964524285E-2"/>
    <n v="7.6788377975225378E-2"/>
    <n v="0.92321162202477458"/>
    <n v="61676"/>
    <n v="1431"/>
    <n v="17445"/>
    <n v="41"/>
    <n v="18171"/>
    <n v="1233"/>
    <n v="22722"/>
    <n v="633"/>
    <n v="0.60133601400869052"/>
    <n v="0.39866398599130948"/>
    <n v="61676"/>
    <n v="4654"/>
    <n v="299"/>
    <n v="33659"/>
    <n v="0.54573902328296253"/>
    <n v="22319"/>
    <n v="745"/>
    <n v="8.030676438160711E-2"/>
    <n v="0.36187495946559439"/>
    <n v="0.66093780400804203"/>
    <n v="215432"/>
    <n v="210536"/>
    <n v="4896"/>
    <n v="0.97727357124289815"/>
    <n v="97031"/>
    <n v="95861"/>
    <n v="1170"/>
    <n v="0.98794199791819115"/>
    <n v="118401"/>
    <n v="114675"/>
    <n v="3726"/>
    <n v="0.96853067119365543"/>
    <n v="215432"/>
    <n v="210536"/>
    <n v="4896"/>
    <n v="0.97727357124289815"/>
    <s v="-"/>
    <s v="-"/>
    <s v="-"/>
    <n v="0"/>
    <n v="121019"/>
    <n v="45151"/>
    <n v="70797"/>
    <n v="5071"/>
    <n v="4.1902511175931051E-2"/>
    <n v="0.58500731290127994"/>
    <n v="8.9037665154801822"/>
    <n v="58435"/>
    <n v="22583"/>
    <n v="0.38646359202532726"/>
    <n v="33355"/>
    <n v="0.57080516813553517"/>
    <n v="2497"/>
    <n v="4.27312398391375E-2"/>
    <n v="62584"/>
    <n v="22568"/>
    <n v="37442"/>
    <n v="4.1128722996292985E-2"/>
    <n v="0.5982679279048958"/>
    <n v="2574"/>
    <n v="176821"/>
    <n v="6425"/>
    <n v="39927"/>
    <n v="46800"/>
    <n v="40974"/>
    <n v="1095"/>
    <n v="36780"/>
    <n v="2435"/>
    <n v="826"/>
    <n v="1559"/>
    <n v="6425"/>
    <n v="170396"/>
    <n v="130469"/>
    <n v="46352"/>
    <n v="83669"/>
    <n v="3.6336181788362239E-2"/>
    <n v="0.96366381821163771"/>
    <n v="0.73785919093320362"/>
    <n v="0.47318474615571682"/>
    <n v="0.85076150457242061"/>
    <n v="81337"/>
    <n v="1893"/>
    <n v="14768"/>
    <n v="23827"/>
    <n v="21761"/>
    <n v="852"/>
    <n v="15941"/>
    <n v="872"/>
    <n v="684"/>
    <n v="739"/>
    <n v="2.3273540946924524E-2"/>
    <n v="0.97672645905307542"/>
    <n v="0.79516087389502932"/>
    <n v="0.50221916225088215"/>
    <n v="95484"/>
    <n v="4532"/>
    <n v="25159"/>
    <n v="22973"/>
    <n v="19213"/>
    <n v="243"/>
    <n v="20839"/>
    <n v="1563"/>
    <n v="142"/>
    <n v="820"/>
    <n v="4.7463449373717062E-2"/>
    <n v="0.95253655062628295"/>
    <n v="0.68904737966570317"/>
    <n v="265187"/>
    <n v="16105"/>
    <n v="76766"/>
    <n v="3461"/>
    <n v="37202"/>
    <n v="5195"/>
    <n v="6252"/>
    <n v="1056"/>
    <n v="38356"/>
    <n v="47804"/>
    <n v="18647"/>
    <n v="1933"/>
    <n v="12410"/>
    <n v="0.19985519652169978"/>
    <n v="1.9589949733584227E-2"/>
    <n v="51.046583253128006"/>
    <n v="0.69780063268891668"/>
    <n v="125761"/>
    <n v="8920"/>
    <n v="47733"/>
    <n v="2368"/>
    <n v="20900"/>
    <n v="2598"/>
    <n v="3977"/>
    <n v="704"/>
    <n v="19012"/>
    <n v="1330"/>
    <n v="8736"/>
    <n v="1053"/>
    <n v="8430"/>
    <n v="0.68778079054714891"/>
    <n v="139426"/>
    <n v="7185"/>
    <n v="29033"/>
    <n v="1093"/>
    <n v="16302"/>
    <n v="2597"/>
    <n v="2275"/>
    <n v="352"/>
    <n v="19344"/>
    <n v="46474"/>
    <n v="9911"/>
    <n v="880"/>
    <n v="3980"/>
    <n v="0.4194698262877799"/>
    <n v="265187"/>
    <n v="202895"/>
    <n v="230"/>
    <n v="1457"/>
    <n v="7982"/>
    <n v="1926"/>
    <n v="2051"/>
    <n v="193"/>
    <n v="337"/>
    <n v="48116"/>
    <n v="0.18144177504930484"/>
    <n v="0.81855822495069519"/>
    <n v="265187"/>
    <n v="202895"/>
    <n v="230"/>
    <n v="1457"/>
    <n v="7982"/>
    <n v="1926"/>
    <n v="2051"/>
    <n v="193"/>
    <n v="337"/>
    <n v="48116"/>
    <n v="0.18144177504930484"/>
    <n v="0"/>
    <n v="0"/>
    <n v="0"/>
    <n v="0"/>
    <n v="0"/>
    <n v="0"/>
    <n v="0"/>
    <n v="0"/>
    <n v="0"/>
    <n v="0"/>
    <s v="-"/>
    <n v="305283"/>
    <n v="296821"/>
    <n v="8462"/>
    <n v="2.7718543122283258E-2"/>
    <n v="3357"/>
    <n v="2208"/>
    <n v="4103"/>
    <n v="3042"/>
    <n v="146158"/>
    <n v="141989"/>
    <n v="4169"/>
    <n v="2.8523926162098551E-2"/>
    <n v="159125"/>
    <n v="154832"/>
    <n v="4293"/>
    <n v="2.6978790259230164E-2"/>
    <n v="61676"/>
    <n v="3350"/>
    <n v="54590"/>
    <n v="933"/>
    <n v="2219"/>
    <n v="227"/>
    <n v="357"/>
    <n v="5.7883131201764059E-3"/>
    <n v="0.99421168687982364"/>
    <n v="0.93942538426616518"/>
    <n v="61676"/>
    <n v="12238"/>
    <n v="31876"/>
    <n v="623"/>
    <n v="51"/>
    <n v="153"/>
    <n v="0"/>
    <n v="8"/>
    <n v="16297"/>
    <n v="70"/>
    <n v="360"/>
    <n v="2.6104157208638691E-3"/>
    <n v="0.98959076464102735"/>
    <n v="61676"/>
    <n v="15947"/>
    <n v="43630"/>
    <n v="1157"/>
    <n v="104"/>
    <n v="267"/>
    <n v="1"/>
    <n v="1"/>
    <n v="93"/>
    <n v="12"/>
    <n v="464"/>
    <n v="0.98625072961930083"/>
    <n v="0.96450807445359632"/>
    <n v="61676"/>
    <n v="55409"/>
    <n v="55"/>
    <n v="3212"/>
    <n v="1569"/>
    <n v="1264"/>
    <n v="13"/>
    <n v="34"/>
    <n v="120"/>
    <n v="0.89838835203320577"/>
    <n v="250637.77278033597"/>
    <n v="0.91943381542253066"/>
    <n v="61676"/>
    <n v="39235"/>
    <n v="1454"/>
    <n v="3"/>
    <n v="487"/>
    <n v="2525"/>
    <n v="17327"/>
    <n v="368"/>
    <n v="2"/>
    <n v="275"/>
    <n v="61676"/>
    <n v="2.663061806861664"/>
    <n v="0.7185916030929641"/>
    <n v="0.3755076196216674"/>
    <n v="7.625103704562429E-2"/>
    <n v="9969"/>
    <n v="0.16163499578442181"/>
    <n v="0.17965722936077422"/>
    <n v="23395"/>
    <n v="51707"/>
    <n v="4760"/>
    <n v="45976"/>
    <n v="8286"/>
    <n v="30123"/>
    <n v="0.7454439328101693"/>
    <n v="0.37932096763733059"/>
    <n v="0.83836500421557814"/>
    <n v="0.4884071599974058"/>
    <n v="61676"/>
    <n v="5539"/>
    <n v="2792"/>
    <n v="31893"/>
    <n v="135"/>
    <n v="57"/>
    <n v="75"/>
    <n v="104"/>
    <n v="0.13848174330371618"/>
    <m/>
    <m/>
    <m/>
    <n v="0"/>
    <m/>
    <m/>
    <m/>
    <m/>
    <m/>
    <m/>
    <n v="0"/>
    <m/>
    <n v="0"/>
    <n v="0"/>
    <m/>
    <m/>
    <m/>
    <n v="0"/>
    <m/>
    <n v="0"/>
    <n v="0"/>
    <m/>
    <m/>
    <m/>
    <n v="0"/>
    <m/>
    <n v="0"/>
    <n v="0"/>
    <m/>
    <m/>
    <m/>
    <n v="0"/>
    <m/>
    <n v="0"/>
    <m/>
    <m/>
    <n v="0"/>
    <m/>
    <n v="0"/>
    <m/>
    <m/>
    <m/>
    <m/>
    <n v="0"/>
    <m/>
    <n v="0"/>
    <m/>
    <m/>
    <m/>
    <m/>
    <n v="0"/>
    <m/>
    <n v="0"/>
    <m/>
    <m/>
    <m/>
    <n v="0"/>
    <m/>
    <n v="0"/>
    <m/>
    <m/>
    <m/>
    <n v="0"/>
    <m/>
    <n v="0"/>
    <m/>
    <m/>
    <m/>
    <m/>
    <m/>
    <m/>
    <m/>
    <m/>
    <m/>
    <m/>
    <m/>
    <m/>
    <m/>
    <m/>
    <m/>
    <m/>
    <m/>
    <m/>
    <n v="7.7615780000000001"/>
    <n v="307"/>
    <b v="1"/>
    <b v="0"/>
    <b v="0"/>
    <b v="0"/>
    <b v="0"/>
    <b v="0"/>
    <b v="0"/>
    <b v="1"/>
    <n v="0"/>
    <m/>
    <n v="2"/>
    <m/>
    <n v="2"/>
    <n v="0"/>
    <m/>
    <m/>
    <m/>
    <n v="8.2644628099173556E-3"/>
    <n v="0"/>
    <n v="0"/>
    <n v="0"/>
    <n v="0"/>
    <n v="0"/>
    <n v="0"/>
    <n v="0"/>
    <n v="0"/>
    <n v="0"/>
    <n v="0"/>
    <n v="620"/>
    <n v="1"/>
    <m/>
    <m/>
    <m/>
    <n v="2"/>
    <m/>
    <m/>
    <n v="23"/>
    <m/>
    <n v="2"/>
    <m/>
    <n v="13"/>
    <m/>
    <n v="1"/>
    <m/>
    <m/>
    <m/>
    <m/>
    <n v="3"/>
    <m/>
    <m/>
    <n v="1"/>
    <n v="43"/>
    <m/>
    <n v="11"/>
    <m/>
    <m/>
    <m/>
    <m/>
    <n v="38"/>
    <m/>
    <n v="1"/>
    <m/>
    <m/>
    <m/>
    <m/>
    <n v="6"/>
    <m/>
    <n v="2"/>
    <m/>
    <n v="33"/>
    <n v="11"/>
    <m/>
    <m/>
    <m/>
    <m/>
    <m/>
    <n v="43"/>
    <m/>
    <n v="1"/>
    <m/>
    <m/>
    <m/>
    <n v="3"/>
    <n v="10"/>
    <m/>
    <n v="3"/>
    <n v="1"/>
    <n v="32"/>
    <n v="11"/>
    <m/>
    <m/>
    <m/>
    <m/>
    <n v="28"/>
    <m/>
    <n v="1"/>
    <m/>
    <m/>
    <m/>
    <m/>
    <n v="8"/>
    <m/>
    <n v="2"/>
    <m/>
    <n v="21"/>
    <m/>
    <n v="18"/>
    <m/>
    <m/>
    <n v="1"/>
    <m/>
    <n v="1"/>
    <n v="1"/>
    <n v="26"/>
    <m/>
    <m/>
    <m/>
    <m/>
    <n v="0"/>
    <n v="0"/>
    <n v="0"/>
    <n v="3"/>
    <n v="29"/>
    <n v="0"/>
    <n v="7"/>
    <n v="2"/>
    <n v="152"/>
    <n v="0"/>
    <n v="53"/>
    <n v="0"/>
    <n v="0"/>
    <n v="1"/>
    <n v="0"/>
    <n v="0"/>
    <n v="148"/>
    <n v="0"/>
    <n v="4"/>
  </r>
  <r>
    <s v="MMR013"/>
    <s v="Yangon"/>
    <s v="MMR013D001"/>
    <s v="Yangon (North)"/>
    <s v="MMR013002"/>
    <s v="Mingaladon"/>
    <n v="5"/>
    <n v="27"/>
    <x v="9"/>
    <n v="142594.26023522663"/>
    <n v="0.56996296515767664"/>
    <n v="0.59832441659177404"/>
    <n v="0.97924285766013686"/>
    <n v="3.7510045869302559E-2"/>
    <n v="0.70516808721181334"/>
    <n v="0.32164058736043905"/>
    <n v="8.750735260847925E-2"/>
    <n v="0.11587710963304827"/>
    <n v="0.89406210880352321"/>
    <n v="0.97924679124624825"/>
    <n v="0.91721339909204713"/>
    <n v="0.20376282581530825"/>
    <n v="1"/>
    <n v="142594.26023522663"/>
    <n v="331586"/>
    <n v="158259"/>
    <n v="173327"/>
    <n v="6.440282224460964E-3"/>
    <n v="91.306605433660067"/>
    <n v="128.62691561400001"/>
    <n v="2577.8896929711459"/>
    <n v="1"/>
    <n v="291904"/>
    <n v="135687"/>
    <n v="156217"/>
    <n v="39682"/>
    <n v="22572"/>
    <n v="17110"/>
    <n v="198396"/>
    <n v="95814"/>
    <n v="102582"/>
    <n v="93.402351289699951"/>
    <n v="133190"/>
    <n v="62445"/>
    <n v="70745"/>
    <n v="88.2677221005018"/>
    <n v="0.59832441659177404"/>
    <n v="76774"/>
    <n v="238695"/>
    <n v="16117"/>
    <n v="0.3891619011709504"/>
    <n v="202545.36183832923"/>
    <n v="0.32164058736043905"/>
    <n v="0.6783594126395609"/>
    <n v="6.7521313810511323"/>
    <n v="254812"/>
    <n v="95907"/>
    <n v="133883"/>
    <n v="16297"/>
    <n v="4462"/>
    <n v="4263"/>
    <n v="66303"/>
    <n v="50443"/>
    <n v="15860"/>
    <n v="0.23920486252507428"/>
    <n v="291904"/>
    <n v="39682"/>
    <n v="0.13594195351896515"/>
    <n v="2005"/>
    <n v="9132"/>
    <n v="13690"/>
    <n v="14465"/>
    <n v="10593"/>
    <n v="6940"/>
    <n v="4165"/>
    <n v="3103"/>
    <n v="2210"/>
    <n v="4.4025760523656547"/>
    <n v="66303"/>
    <n v="5.0010708414400558"/>
    <n v="8404"/>
    <n v="7445"/>
    <n v="10329"/>
    <n v="28675"/>
    <n v="9818"/>
    <n v="433"/>
    <n v="216"/>
    <n v="983"/>
    <n v="66303"/>
    <n v="33027"/>
    <n v="20612"/>
    <n v="2495"/>
    <n v="8207"/>
    <n v="1254"/>
    <n v="708"/>
    <n v="66303"/>
    <n v="5518"/>
    <n v="177"/>
    <n v="107"/>
    <n v="59125"/>
    <n v="1219"/>
    <n v="157"/>
    <n v="25072.670618222404"/>
    <n v="0.89173943863776906"/>
    <n v="1.838529176658673E-2"/>
    <n v="8.750735260847925E-2"/>
    <n v="0.91249264739152069"/>
    <n v="66303"/>
    <n v="1768"/>
    <n v="24991"/>
    <n v="50"/>
    <n v="13968"/>
    <n v="664"/>
    <n v="24000"/>
    <n v="862"/>
    <n v="0.61500987888934133"/>
    <n v="0.38499012111065867"/>
    <n v="66303"/>
    <n v="6836"/>
    <n v="847"/>
    <n v="32476"/>
    <n v="1.2774685911648039E-2"/>
    <n v="25225"/>
    <n v="919"/>
    <n v="0.11587710963304827"/>
    <n v="0.38045035669577548"/>
    <n v="0.64874138425108963"/>
    <n v="220936"/>
    <n v="216350"/>
    <n v="4586"/>
    <n v="0.97924285766013686"/>
    <n v="99745"/>
    <n v="98709"/>
    <n v="1036"/>
    <n v="0.98961351446187795"/>
    <n v="121191"/>
    <n v="117641"/>
    <n v="3550"/>
    <n v="0.97070739576371179"/>
    <n v="140720"/>
    <n v="138184"/>
    <n v="2536"/>
    <n v="0.98197839681637289"/>
    <n v="80216"/>
    <n v="78166"/>
    <n v="2050"/>
    <n v="0.97444400119676866"/>
    <n v="131019"/>
    <n v="47759"/>
    <n v="78111"/>
    <n v="5149"/>
    <n v="3.929964356314733E-2"/>
    <n v="0.59618070661507105"/>
    <n v="9.2753932802485917"/>
    <n v="62413"/>
    <n v="23925"/>
    <n v="0.38333360037171743"/>
    <n v="35941"/>
    <n v="0.57585759377052859"/>
    <n v="2547"/>
    <n v="4.0808805857753996E-2"/>
    <n v="68606"/>
    <n v="23834"/>
    <n v="42170"/>
    <n v="3.7926711949392185E-2"/>
    <n v="0.61466927090924994"/>
    <n v="2602"/>
    <n v="182911"/>
    <n v="6861"/>
    <n v="47067"/>
    <n v="51778"/>
    <n v="42239"/>
    <n v="778"/>
    <n v="30796"/>
    <n v="1834"/>
    <n v="358"/>
    <n v="1200"/>
    <n v="6861"/>
    <n v="176050"/>
    <n v="128982.99999999999"/>
    <n v="53928.000000000015"/>
    <n v="77205"/>
    <n v="3.7510045869302559E-2"/>
    <n v="0.96248995413069749"/>
    <n v="0.70516808721181334"/>
    <n v="0.42209052490008803"/>
    <n v="0.83382902067125542"/>
    <n v="84726"/>
    <n v="2008"/>
    <n v="17101"/>
    <n v="25741"/>
    <n v="23144"/>
    <n v="578"/>
    <n v="14279"/>
    <n v="1071"/>
    <n v="279"/>
    <n v="525"/>
    <n v="2.3699926822935109E-2"/>
    <n v="0.97630007317706491"/>
    <n v="0.77446120435285504"/>
    <n v="0.47064655477657391"/>
    <n v="98185"/>
    <n v="4853"/>
    <n v="29966"/>
    <n v="26037"/>
    <n v="19095"/>
    <n v="200"/>
    <n v="16517"/>
    <n v="763"/>
    <n v="79"/>
    <n v="675"/>
    <n v="4.9427101899475481E-2"/>
    <n v="0.95057289810052448"/>
    <n v="0.64537352956154204"/>
    <n v="284095"/>
    <n v="22287"/>
    <n v="88051"/>
    <n v="3136"/>
    <n v="34075"/>
    <n v="5318"/>
    <n v="5542"/>
    <n v="1466"/>
    <n v="38963"/>
    <n v="54231"/>
    <n v="15852"/>
    <n v="1658"/>
    <n v="13516"/>
    <n v="0.20960946162375263"/>
    <n v="1.8719090445097591E-2"/>
    <n v="53.421399022188787"/>
    <n v="0.73026407765550372"/>
    <n v="134062"/>
    <n v="16295"/>
    <n v="50784"/>
    <n v="2032"/>
    <n v="19234"/>
    <n v="2438"/>
    <n v="3577"/>
    <n v="891"/>
    <n v="19537"/>
    <n v="1561"/>
    <n v="8331"/>
    <n v="934"/>
    <n v="8448"/>
    <n v="0.70385344094523428"/>
    <n v="150033"/>
    <n v="5992"/>
    <n v="37267"/>
    <n v="1104"/>
    <n v="14841"/>
    <n v="2880"/>
    <n v="1965"/>
    <n v="575"/>
    <n v="19426"/>
    <n v="52670"/>
    <n v="7521"/>
    <n v="724"/>
    <n v="5068"/>
    <n v="0.42689941546193172"/>
    <n v="284095"/>
    <n v="208418"/>
    <n v="205"/>
    <n v="1307"/>
    <n v="9753"/>
    <n v="3859"/>
    <n v="2128"/>
    <n v="124"/>
    <n v="413"/>
    <n v="57888"/>
    <n v="0.20376282581530825"/>
    <n v="0.79623717418469175"/>
    <n v="170325"/>
    <n v="129844"/>
    <n v="143"/>
    <n v="894"/>
    <n v="5878"/>
    <n v="1199"/>
    <n v="1206"/>
    <n v="53"/>
    <n v="293"/>
    <n v="30815"/>
    <n v="0.18091883164538383"/>
    <n v="113770"/>
    <n v="78574"/>
    <n v="62"/>
    <n v="413"/>
    <n v="3875"/>
    <n v="2660"/>
    <n v="922"/>
    <n v="71"/>
    <n v="120"/>
    <n v="27073"/>
    <n v="0.23796255603410391"/>
    <n v="331586"/>
    <n v="320116"/>
    <n v="11470"/>
    <n v="3.4591327740013146E-2"/>
    <n v="6316"/>
    <n v="2715"/>
    <n v="5063"/>
    <n v="3453"/>
    <n v="158259"/>
    <n v="152813"/>
    <n v="5446"/>
    <n v="3.4411944976273069E-2"/>
    <n v="173327"/>
    <n v="167303"/>
    <n v="6024"/>
    <n v="3.4755116052317299E-2"/>
    <n v="66303"/>
    <n v="2395"/>
    <n v="62532"/>
    <n v="798"/>
    <n v="74"/>
    <n v="87"/>
    <n v="417"/>
    <n v="6.2893081761006293E-3"/>
    <n v="0.99371069182389937"/>
    <n v="0.97924679124624825"/>
    <n v="66303"/>
    <n v="15140"/>
    <n v="20353"/>
    <n v="16437"/>
    <n v="3229"/>
    <n v="169"/>
    <n v="44"/>
    <n v="5"/>
    <n v="8884"/>
    <n v="210"/>
    <n v="1832"/>
    <n v="3.2879356891845016E-3"/>
    <n v="0.91721339909204713"/>
    <n v="66303"/>
    <n v="19633"/>
    <n v="20975"/>
    <n v="19437"/>
    <n v="3684"/>
    <n v="187"/>
    <n v="110"/>
    <n v="0"/>
    <n v="124"/>
    <n v="241"/>
    <n v="1912"/>
    <n v="0.90748533248872598"/>
    <n v="0.94823009516914769"/>
    <n v="66303"/>
    <n v="59279"/>
    <n v="92"/>
    <n v="3781"/>
    <n v="2716"/>
    <n v="177"/>
    <n v="2"/>
    <n v="53"/>
    <n v="203"/>
    <n v="0.89406210880352321"/>
    <n v="260980.30580818365"/>
    <n v="0.89753103177835092"/>
    <n v="66303"/>
    <n v="45438"/>
    <n v="503"/>
    <n v="10"/>
    <n v="168"/>
    <n v="6834"/>
    <n v="12880"/>
    <n v="161"/>
    <n v="2"/>
    <n v="307"/>
    <n v="66303"/>
    <n v="1.9059167760131517"/>
    <n v="0.51428614533399331"/>
    <n v="0.52468188148898454"/>
    <n v="0.10654254532276318"/>
    <n v="12187"/>
    <n v="0.18380767084445651"/>
    <n v="0.21962911568058535"/>
    <n v="9415"/>
    <n v="54116"/>
    <n v="3162"/>
    <n v="44526"/>
    <n v="5690"/>
    <n v="9459"/>
    <n v="0.67155332337903262"/>
    <n v="0.14199960786088112"/>
    <n v="0.81619232915554352"/>
    <n v="0.14266322790823946"/>
    <n v="66303"/>
    <n v="4145"/>
    <n v="11079"/>
    <n v="33829"/>
    <n v="303"/>
    <n v="174"/>
    <n v="93"/>
    <n v="464"/>
    <n v="0.23558511681221062"/>
    <n v="3193"/>
    <n v="3193"/>
    <n v="0.98155548724254538"/>
    <n v="0.77005324146570631"/>
    <n v="245878"/>
    <n v="10060836.004000001"/>
    <n v="216339.73960543089"/>
    <m/>
    <m/>
    <n v="0"/>
    <n v="0"/>
    <m/>
    <n v="0"/>
    <n v="0"/>
    <m/>
    <m/>
    <n v="0"/>
    <n v="0"/>
    <m/>
    <n v="0"/>
    <n v="0"/>
    <m/>
    <m/>
    <n v="0"/>
    <n v="0"/>
    <m/>
    <n v="0"/>
    <n v="0"/>
    <m/>
    <m/>
    <n v="0"/>
    <n v="0"/>
    <m/>
    <n v="0"/>
    <m/>
    <m/>
    <n v="0"/>
    <m/>
    <n v="0"/>
    <m/>
    <m/>
    <m/>
    <n v="0"/>
    <n v="0"/>
    <m/>
    <n v="0"/>
    <n v="60"/>
    <m/>
    <m/>
    <n v="0"/>
    <n v="0"/>
    <m/>
    <n v="0"/>
    <m/>
    <m/>
    <n v="0"/>
    <n v="0"/>
    <m/>
    <n v="0"/>
    <n v="60"/>
    <n v="60"/>
    <n v="1.8444512757454658E-2"/>
    <n v="0.13150000000000001"/>
    <n v="789"/>
    <n v="6483.0739968839162"/>
    <n v="3253"/>
    <n v="3253"/>
    <n v="4.1838528744857001E-3"/>
    <n v="9.5587450557809925E-5"/>
    <n v="0.97090480147847591"/>
    <n v="0"/>
    <n v="0"/>
    <n v="0"/>
    <n v="0"/>
    <n v="0"/>
    <n v="2.9095198521524129E-2"/>
    <n v="0"/>
    <n v="222822.8136023148"/>
    <n v="0.67199101772184233"/>
    <n v="0"/>
    <n v="0"/>
    <n v="101.93237011988933"/>
    <n v="9.8104262544256998E-3"/>
    <n v="5.935187"/>
    <n v="301"/>
    <b v="1"/>
    <b v="0"/>
    <b v="0"/>
    <b v="0"/>
    <b v="0"/>
    <b v="1"/>
    <b v="0"/>
    <b v="0"/>
    <m/>
    <m/>
    <m/>
    <m/>
    <m/>
    <m/>
    <m/>
    <m/>
    <m/>
    <n v="0"/>
    <n v="0"/>
    <n v="0"/>
    <n v="0"/>
    <n v="0"/>
    <n v="0"/>
    <n v="0"/>
    <n v="0"/>
    <n v="0"/>
    <n v="0"/>
    <n v="0"/>
    <n v="620"/>
    <n v="1"/>
    <m/>
    <m/>
    <m/>
    <n v="14"/>
    <m/>
    <m/>
    <n v="23"/>
    <m/>
    <n v="10"/>
    <n v="2"/>
    <n v="16"/>
    <m/>
    <n v="8"/>
    <m/>
    <m/>
    <m/>
    <m/>
    <n v="15"/>
    <m/>
    <m/>
    <n v="1"/>
    <n v="71"/>
    <m/>
    <n v="12"/>
    <m/>
    <m/>
    <n v="2"/>
    <m/>
    <n v="59"/>
    <m/>
    <n v="7"/>
    <m/>
    <m/>
    <m/>
    <n v="5"/>
    <n v="16"/>
    <m/>
    <m/>
    <n v="7"/>
    <n v="29"/>
    <n v="18"/>
    <m/>
    <m/>
    <n v="20"/>
    <m/>
    <m/>
    <n v="78"/>
    <m/>
    <n v="21"/>
    <n v="3"/>
    <m/>
    <m/>
    <n v="5"/>
    <n v="17"/>
    <m/>
    <n v="1"/>
    <n v="7"/>
    <n v="31"/>
    <n v="18"/>
    <m/>
    <n v="2"/>
    <n v="5"/>
    <m/>
    <n v="13"/>
    <m/>
    <n v="4"/>
    <n v="3"/>
    <m/>
    <m/>
    <m/>
    <n v="11"/>
    <m/>
    <n v="1"/>
    <m/>
    <n v="21"/>
    <n v="1"/>
    <n v="28"/>
    <m/>
    <m/>
    <n v="8"/>
    <m/>
    <n v="2"/>
    <m/>
    <n v="15"/>
    <m/>
    <m/>
    <m/>
    <n v="4"/>
    <n v="6"/>
    <n v="0"/>
    <n v="0"/>
    <n v="10"/>
    <n v="73"/>
    <n v="0"/>
    <n v="2"/>
    <n v="15"/>
    <n v="175"/>
    <n v="0"/>
    <n v="87"/>
    <n v="0"/>
    <n v="2"/>
    <n v="37"/>
    <n v="0"/>
    <n v="0"/>
    <n v="181"/>
    <n v="0"/>
    <n v="44"/>
  </r>
  <r>
    <s v="MMR013"/>
    <s v="Yangon"/>
    <s v="MMR013D001"/>
    <s v="Yangon (North)"/>
    <s v="MMR013003"/>
    <s v="Hmawbi"/>
    <n v="39"/>
    <n v="4"/>
    <x v="8"/>
    <n v="117351.12491545854"/>
    <n v="0.52024625249703182"/>
    <n v="0.1061294239330845"/>
    <n v="0.95185591548704662"/>
    <n v="6.8565199826204945E-2"/>
    <n v="0.5279710951375497"/>
    <n v="0.40023506720511121"/>
    <n v="0.21997910357895484"/>
    <n v="0.29614478740547912"/>
    <n v="0.56533673342896107"/>
    <n v="0.9199383732667481"/>
    <n v="0.89842214312277535"/>
    <n v="0.28837718757246683"/>
    <n v="1"/>
    <n v="117351.12491545854"/>
    <n v="244607"/>
    <n v="120931"/>
    <n v="123676"/>
    <n v="4.75091865784057E-3"/>
    <n v="97.780490960250972"/>
    <n v="471.13540768299998"/>
    <n v="519.18619575411333"/>
    <n v="0.44837442311203035"/>
    <n v="231073"/>
    <n v="110580"/>
    <n v="120493"/>
    <n v="13534"/>
    <n v="10351"/>
    <n v="3183"/>
    <n v="25960"/>
    <n v="12285"/>
    <n v="13675"/>
    <n v="89.835466179159056"/>
    <n v="218647"/>
    <n v="108646"/>
    <n v="110001"/>
    <n v="98.768193016427119"/>
    <n v="0.1061294239330845"/>
    <n v="66403"/>
    <n v="165910"/>
    <n v="12294"/>
    <n v="0.47433548309324336"/>
    <n v="128581.22048701101"/>
    <n v="0.40023506720511121"/>
    <n v="0.59976493279488885"/>
    <n v="7.410041588813213"/>
    <n v="178204"/>
    <n v="55536"/>
    <n v="104556"/>
    <n v="11795"/>
    <n v="3253"/>
    <n v="3064"/>
    <n v="56469"/>
    <n v="45464"/>
    <n v="11005"/>
    <n v="0.19488568949335033"/>
    <n v="231073"/>
    <n v="13534"/>
    <n v="5.8570235380161248E-2"/>
    <n v="2482"/>
    <n v="8257"/>
    <n v="12883"/>
    <n v="12827"/>
    <n v="9051"/>
    <n v="5310"/>
    <n v="2892"/>
    <n v="1581"/>
    <n v="1186"/>
    <n v="4.0920327967557419"/>
    <n v="56469"/>
    <n v="4.3317041208450657"/>
    <n v="4137"/>
    <n v="4180"/>
    <n v="4284"/>
    <n v="23927"/>
    <n v="18186"/>
    <n v="638"/>
    <n v="576"/>
    <n v="541"/>
    <n v="56469"/>
    <n v="42215"/>
    <n v="5755"/>
    <n v="1871"/>
    <n v="4784"/>
    <n v="1416"/>
    <n v="428"/>
    <n v="56469"/>
    <n v="12220"/>
    <n v="143"/>
    <n v="59"/>
    <n v="42900"/>
    <n v="983"/>
    <n v="164"/>
    <n v="50589.801466291239"/>
    <n v="0.7597088668118791"/>
    <n v="1.7407781260514617E-2"/>
    <n v="0.21997910357895484"/>
    <n v="0.78002089642104511"/>
    <n v="56469"/>
    <n v="3056"/>
    <n v="28948"/>
    <n v="36"/>
    <n v="9884"/>
    <n v="322"/>
    <n v="11937"/>
    <n v="2286"/>
    <n v="0.74242504737112403"/>
    <n v="0.25757495262887597"/>
    <n v="56469"/>
    <n v="15975"/>
    <n v="748"/>
    <n v="26869"/>
    <n v="0.47581859073119764"/>
    <n v="12197"/>
    <n v="680"/>
    <n v="0.29614478740547912"/>
    <n v="0.21599461651525617"/>
    <n v="0.51879792452496054"/>
    <n v="166791"/>
    <n v="158761"/>
    <n v="8030"/>
    <n v="0.95185591548704662"/>
    <n v="78143"/>
    <n v="75892"/>
    <n v="2251"/>
    <n v="0.97119383693996908"/>
    <n v="88648"/>
    <n v="82869"/>
    <n v="5779"/>
    <n v="0.93480958397256553"/>
    <n v="19058"/>
    <n v="18451"/>
    <n v="607"/>
    <n v="0.96814985832721168"/>
    <n v="147733"/>
    <n v="140310"/>
    <n v="7423"/>
    <n v="0.94975394800078516"/>
    <n v="105786"/>
    <n v="40157"/>
    <n v="59526"/>
    <n v="6103"/>
    <n v="5.7691944113587808E-2"/>
    <n v="0.56270205887357494"/>
    <n v="6.5798787481566441"/>
    <n v="51740"/>
    <n v="20008"/>
    <n v="0.38670274449168923"/>
    <n v="28735"/>
    <n v="0.55537301894085811"/>
    <n v="2997"/>
    <n v="5.7924236567452651E-2"/>
    <n v="54046"/>
    <n v="20149"/>
    <n v="30791"/>
    <n v="5.7469562964881767E-2"/>
    <n v="0.56971838803981789"/>
    <n v="3106"/>
    <n v="131189"/>
    <n v="8995"/>
    <n v="52930"/>
    <n v="31818"/>
    <n v="20647"/>
    <n v="423"/>
    <n v="13310"/>
    <n v="713"/>
    <n v="229"/>
    <n v="2124"/>
    <n v="8995"/>
    <n v="122194"/>
    <n v="69264"/>
    <n v="61925"/>
    <n v="37446"/>
    <n v="6.8565199826204945E-2"/>
    <n v="0.9314348001737951"/>
    <n v="0.5279710951375497"/>
    <n v="0.28543551669728406"/>
    <n v="0.72970294765567245"/>
    <n v="62939"/>
    <n v="2803"/>
    <n v="22843"/>
    <n v="17510"/>
    <n v="11584"/>
    <n v="332"/>
    <n v="6282"/>
    <n v="306"/>
    <n v="192"/>
    <n v="1087"/>
    <n v="4.4535184861532594E-2"/>
    <n v="0.95546481513846737"/>
    <n v="0.59252609669680167"/>
    <n v="0.31432021481116634"/>
    <n v="68250"/>
    <n v="6192"/>
    <n v="30087"/>
    <n v="14308"/>
    <n v="9063"/>
    <n v="91"/>
    <n v="7028"/>
    <n v="407"/>
    <n v="37"/>
    <n v="1037"/>
    <n v="9.0725274725274724E-2"/>
    <n v="0.9092747252747253"/>
    <n v="0.46843956043956042"/>
    <n v="202679"/>
    <n v="11927"/>
    <n v="50276"/>
    <n v="2764"/>
    <n v="32559"/>
    <n v="8545"/>
    <n v="4069"/>
    <n v="831"/>
    <n v="29364"/>
    <n v="39589"/>
    <n v="11474"/>
    <n v="1431"/>
    <n v="9850"/>
    <n v="0.2374888370280098"/>
    <n v="4.2160263273452112E-2"/>
    <n v="23.71901696898771"/>
    <n v="0.32423609951807225"/>
    <n v="99729"/>
    <n v="8518"/>
    <n v="32777"/>
    <n v="2021"/>
    <n v="20586"/>
    <n v="3484"/>
    <n v="2630"/>
    <n v="573"/>
    <n v="14814"/>
    <n v="1141"/>
    <n v="5469"/>
    <n v="782"/>
    <n v="6934"/>
    <n v="0.70206258961786439"/>
    <n v="102950"/>
    <n v="3409"/>
    <n v="17499"/>
    <n v="743"/>
    <n v="11973"/>
    <n v="5061"/>
    <n v="1439"/>
    <n v="258"/>
    <n v="14550"/>
    <n v="38448"/>
    <n v="6005"/>
    <n v="649"/>
    <n v="2916"/>
    <n v="0.38974259349198642"/>
    <n v="202679"/>
    <n v="128783"/>
    <n v="154"/>
    <n v="610"/>
    <n v="10606"/>
    <n v="1976"/>
    <n v="1763"/>
    <n v="127"/>
    <n v="212"/>
    <n v="58448"/>
    <n v="0.28837718757246683"/>
    <n v="0.71162281242753322"/>
    <n v="22189"/>
    <n v="15247"/>
    <n v="59"/>
    <n v="72"/>
    <n v="1118"/>
    <n v="377"/>
    <n v="127"/>
    <n v="17"/>
    <n v="14"/>
    <n v="5158"/>
    <n v="0.23245752399837757"/>
    <n v="180490"/>
    <n v="113536"/>
    <n v="95"/>
    <n v="538"/>
    <n v="9488"/>
    <n v="1599"/>
    <n v="1636"/>
    <n v="110"/>
    <n v="198"/>
    <n v="53290"/>
    <n v="0.29525181450495874"/>
    <n v="244607"/>
    <n v="233081"/>
    <n v="11526"/>
    <n v="4.7120483060582898E-2"/>
    <n v="6970"/>
    <n v="2812"/>
    <n v="4284"/>
    <n v="3307"/>
    <n v="120931"/>
    <n v="115448"/>
    <n v="5483"/>
    <n v="4.5339904573682512E-2"/>
    <n v="123676"/>
    <n v="117633"/>
    <n v="6043"/>
    <n v="4.8861541447006697E-2"/>
    <n v="56469"/>
    <n v="930"/>
    <n v="51018"/>
    <n v="1613"/>
    <n v="282"/>
    <n v="410"/>
    <n v="2216"/>
    <n v="3.9242770369583312E-2"/>
    <n v="0.96075722963041665"/>
    <n v="0.9199383732667481"/>
    <n v="56469"/>
    <n v="2875"/>
    <n v="40280"/>
    <n v="6196"/>
    <n v="3771"/>
    <n v="1274"/>
    <n v="202"/>
    <n v="3"/>
    <n v="1382"/>
    <s v="-"/>
    <n v="486"/>
    <n v="2.6191361632045902E-2"/>
    <n v="0.89842214312277535"/>
    <n v="56469"/>
    <n v="3395"/>
    <n v="41632"/>
    <n v="6095"/>
    <n v="3827"/>
    <n v="577"/>
    <n v="413"/>
    <n v="2"/>
    <n v="48"/>
    <s v="-"/>
    <n v="480"/>
    <n v="0.90619632010483631"/>
    <n v="0.90918025819476167"/>
    <n v="56469"/>
    <n v="31924"/>
    <n v="2800"/>
    <n v="10289"/>
    <n v="9293"/>
    <n v="1190"/>
    <n v="21"/>
    <n v="681"/>
    <n v="271"/>
    <n v="0.56533673342896107"/>
    <n v="130634.0550036303"/>
    <n v="0.59846995696753968"/>
    <n v="56469"/>
    <n v="19352"/>
    <n v="222"/>
    <n v="57"/>
    <n v="239"/>
    <n v="30275"/>
    <n v="5932"/>
    <n v="211"/>
    <n v="1"/>
    <n v="180"/>
    <n v="56469"/>
    <n v="1.5168853707343852"/>
    <n v="0.40931122494255712"/>
    <n v="0.65924559580653075"/>
    <n v="0.13386721792397918"/>
    <n v="20390"/>
    <n v="0.36108307212807028"/>
    <n v="0.36746021734037376"/>
    <n v="12829"/>
    <n v="36079"/>
    <n v="1577"/>
    <n v="27860"/>
    <n v="2113"/>
    <n v="5199"/>
    <n v="0.49336804264286599"/>
    <n v="0.22718659795640087"/>
    <n v="0.63891692787192977"/>
    <n v="9.2068214418530525E-2"/>
    <n v="56469"/>
    <n v="1635"/>
    <n v="16716"/>
    <n v="31263"/>
    <n v="970"/>
    <n v="799"/>
    <n v="385"/>
    <n v="3841"/>
    <n v="0.34897023145442635"/>
    <n v="50050"/>
    <n v="50050"/>
    <n v="0.96400161790481331"/>
    <n v="0.68834465534465539"/>
    <n v="3445165"/>
    <n v="140969261.47"/>
    <n v="3391106.7858602614"/>
    <m/>
    <m/>
    <n v="0"/>
    <n v="0"/>
    <m/>
    <n v="0"/>
    <n v="0"/>
    <m/>
    <m/>
    <n v="0"/>
    <n v="0"/>
    <m/>
    <n v="0"/>
    <n v="0"/>
    <n v="285"/>
    <n v="285"/>
    <n v="5.4893199021552805E-3"/>
    <n v="0.63224561403508772"/>
    <n v="18019"/>
    <n v="737301.44200000004"/>
    <n v="37368.72989215111"/>
    <m/>
    <m/>
    <n v="0"/>
    <n v="0"/>
    <m/>
    <n v="0"/>
    <m/>
    <m/>
    <n v="0"/>
    <m/>
    <n v="0"/>
    <m/>
    <m/>
    <m/>
    <n v="0"/>
    <n v="0"/>
    <m/>
    <n v="0"/>
    <n v="1584"/>
    <n v="59"/>
    <n v="59"/>
    <n v="1.1363855236040756E-3"/>
    <n v="0.12118644067796611"/>
    <n v="715"/>
    <n v="13872.240545517088"/>
    <m/>
    <m/>
    <n v="0"/>
    <n v="0"/>
    <m/>
    <n v="0"/>
    <n v="1525"/>
    <n v="1525"/>
    <n v="2.9372676669427378E-2"/>
    <n v="0.1461967213114754"/>
    <n v="22295"/>
    <n v="164778.13075413287"/>
    <n v="51919"/>
    <n v="51919"/>
    <n v="6.677573236717585E-2"/>
    <n v="1.5256086214297368E-3"/>
    <n v="0.94011323475922726"/>
    <n v="0"/>
    <n v="1.0359696628911072E-2"/>
    <n v="0"/>
    <n v="3.8457877489976458E-3"/>
    <n v="0"/>
    <n v="4.5681280862864042E-2"/>
    <n v="0"/>
    <n v="3607125.8870520624"/>
    <n v="14.746617582702305"/>
    <n v="0"/>
    <n v="0"/>
    <n v="4.711319555461392"/>
    <n v="0.21225475967572474"/>
    <n v="1.8858980000000001"/>
    <n v="271"/>
    <b v="0"/>
    <b v="0"/>
    <b v="0"/>
    <b v="0"/>
    <b v="0"/>
    <b v="1"/>
    <b v="0"/>
    <b v="1"/>
    <n v="0"/>
    <m/>
    <n v="1"/>
    <m/>
    <n v="1"/>
    <n v="0"/>
    <m/>
    <m/>
    <m/>
    <n v="4.1322314049586778E-3"/>
    <n v="0"/>
    <n v="0"/>
    <n v="0"/>
    <n v="0"/>
    <n v="0"/>
    <n v="0"/>
    <n v="0"/>
    <n v="0"/>
    <n v="0"/>
    <n v="0"/>
    <n v="620"/>
    <n v="1"/>
    <n v="208"/>
    <m/>
    <n v="25"/>
    <n v="74"/>
    <m/>
    <m/>
    <n v="186"/>
    <m/>
    <n v="15"/>
    <m/>
    <n v="72"/>
    <m/>
    <m/>
    <n v="17"/>
    <m/>
    <m/>
    <m/>
    <n v="21"/>
    <m/>
    <m/>
    <n v="1"/>
    <n v="270"/>
    <m/>
    <n v="16"/>
    <m/>
    <m/>
    <m/>
    <m/>
    <n v="222"/>
    <m/>
    <n v="1"/>
    <n v="34"/>
    <m/>
    <m/>
    <m/>
    <n v="43"/>
    <m/>
    <m/>
    <m/>
    <n v="105"/>
    <n v="49"/>
    <m/>
    <m/>
    <m/>
    <m/>
    <m/>
    <n v="225"/>
    <m/>
    <n v="1"/>
    <n v="64"/>
    <m/>
    <m/>
    <m/>
    <n v="45"/>
    <m/>
    <n v="1"/>
    <m/>
    <n v="98"/>
    <n v="49"/>
    <m/>
    <m/>
    <m/>
    <m/>
    <n v="54"/>
    <m/>
    <n v="1"/>
    <n v="23"/>
    <m/>
    <m/>
    <m/>
    <n v="37"/>
    <m/>
    <n v="1"/>
    <n v="1"/>
    <n v="70"/>
    <m/>
    <n v="131"/>
    <m/>
    <m/>
    <m/>
    <m/>
    <n v="1"/>
    <m/>
    <n v="55"/>
    <m/>
    <m/>
    <m/>
    <n v="4"/>
    <n v="346"/>
    <n v="0"/>
    <n v="0"/>
    <n v="25"/>
    <n v="220"/>
    <n v="0"/>
    <n v="2"/>
    <n v="1"/>
    <n v="729"/>
    <n v="0"/>
    <n v="260"/>
    <n v="0"/>
    <n v="0"/>
    <n v="0"/>
    <n v="0"/>
    <n v="0"/>
    <n v="628"/>
    <n v="0"/>
    <n v="7"/>
  </r>
  <r>
    <s v="MMR013"/>
    <s v="Yangon"/>
    <s v="MMR013D001"/>
    <s v="Yangon (North)"/>
    <s v="MMR013004"/>
    <s v="Hlegu"/>
    <n v="52"/>
    <n v="5"/>
    <x v="2"/>
    <n v="136184.86892888325"/>
    <n v="0.49699207386807592"/>
    <n v="0.14803077479953167"/>
    <n v="0.93894054647182201"/>
    <n v="8.5832134428529924E-2"/>
    <n v="0.47572306362109412"/>
    <n v="0.43496292502616396"/>
    <n v="0.27142684797407923"/>
    <n v="0.2554504248315323"/>
    <n v="0.55319442290126331"/>
    <n v="0.88480430174241254"/>
    <n v="0.60453613222342861"/>
    <n v="0.31100331239705326"/>
    <n v="1"/>
    <n v="136184.86892888325"/>
    <n v="270741"/>
    <n v="134087"/>
    <n v="136654"/>
    <n v="5.2585104610351043E-3"/>
    <n v="98.121533215273615"/>
    <n v="1510.15349851"/>
    <n v="179.28045080657554"/>
    <n v="0.15482840137709147"/>
    <n v="247452"/>
    <n v="118576"/>
    <n v="128876"/>
    <n v="23289"/>
    <n v="15511"/>
    <n v="7778"/>
    <n v="40078"/>
    <n v="18906"/>
    <n v="21172"/>
    <n v="89.297184961269608"/>
    <n v="230663"/>
    <n v="115181"/>
    <n v="115482"/>
    <n v="99.739353319131979"/>
    <n v="0.14803077479953167"/>
    <n v="78135"/>
    <n v="179636"/>
    <n v="12970"/>
    <n v="0.50716448818722304"/>
    <n v="133430.77930370305"/>
    <n v="0.43496292502616396"/>
    <n v="0.56503707497383604"/>
    <n v="7.2201563161059026"/>
    <n v="192606"/>
    <n v="58147"/>
    <n v="116499"/>
    <n v="12088"/>
    <n v="3186"/>
    <n v="2686"/>
    <n v="58023"/>
    <n v="45336"/>
    <n v="12687"/>
    <n v="0.21865467142340106"/>
    <n v="247452"/>
    <n v="23289"/>
    <n v="9.411522234615198E-2"/>
    <n v="2395"/>
    <n v="7505"/>
    <n v="12217"/>
    <n v="13143"/>
    <n v="9797"/>
    <n v="6133"/>
    <n v="3358"/>
    <n v="2020"/>
    <n v="1455"/>
    <n v="4.2647226099994828"/>
    <n v="58023"/>
    <n v="4.6660979266842455"/>
    <n v="3979"/>
    <n v="3810"/>
    <n v="3740"/>
    <n v="27035"/>
    <n v="16913"/>
    <n v="1150"/>
    <n v="856"/>
    <n v="540"/>
    <n v="58023"/>
    <n v="46846"/>
    <n v="3118"/>
    <n v="1437"/>
    <n v="5365"/>
    <n v="713"/>
    <n v="544"/>
    <n v="58023"/>
    <n v="15488"/>
    <n v="166"/>
    <n v="95"/>
    <n v="41772"/>
    <n v="275"/>
    <n v="227"/>
    <n v="66759.967736931911"/>
    <n v="0.71992141047515645"/>
    <n v="4.7394998535063683E-3"/>
    <n v="0.27142684797407923"/>
    <n v="0.72857315202592077"/>
    <n v="58023"/>
    <n v="8091"/>
    <n v="26073"/>
    <n v="20"/>
    <n v="11948"/>
    <n v="223"/>
    <n v="10640"/>
    <n v="1028"/>
    <n v="0.79506402633438467"/>
    <n v="0.20493597366561533"/>
    <n v="58023"/>
    <n v="14441"/>
    <n v="381"/>
    <n v="33095"/>
    <n v="0.57037726418833912"/>
    <n v="9504"/>
    <n v="602"/>
    <n v="0.2554504248315323"/>
    <n v="0.16379711493718008"/>
    <n v="0.46675456284576805"/>
    <n v="174977"/>
    <n v="164293"/>
    <n v="10684"/>
    <n v="0.93894054647182201"/>
    <n v="82189"/>
    <n v="78955"/>
    <n v="3234"/>
    <n v="0.96065166871479146"/>
    <n v="92788"/>
    <n v="85338"/>
    <n v="7450"/>
    <n v="0.91970944518687758"/>
    <n v="29279"/>
    <n v="28358"/>
    <n v="921"/>
    <n v="0.9685440076505345"/>
    <n v="145698"/>
    <n v="135935"/>
    <n v="9763"/>
    <n v="0.93299153042594962"/>
    <n v="114887"/>
    <n v="45874"/>
    <n v="61849"/>
    <n v="7164"/>
    <n v="6.2356924630288892E-2"/>
    <n v="0.5383463751338271"/>
    <n v="6.4034059184812957"/>
    <n v="56100"/>
    <n v="22780"/>
    <n v="0.40606060606060607"/>
    <n v="29845"/>
    <n v="0.5319964349376114"/>
    <n v="3475"/>
    <n v="6.1942959001782531E-2"/>
    <n v="58787"/>
    <n v="23094"/>
    <n v="32004"/>
    <n v="6.2751968972732067E-2"/>
    <n v="0.54440607617330361"/>
    <n v="3689"/>
    <n v="141101"/>
    <n v="12111"/>
    <n v="61865"/>
    <n v="31964"/>
    <n v="16867"/>
    <n v="415"/>
    <n v="12278"/>
    <n v="638"/>
    <n v="249"/>
    <n v="4714"/>
    <n v="12111"/>
    <n v="128990"/>
    <n v="67125"/>
    <n v="73976"/>
    <n v="35161"/>
    <n v="8.5832134428529924E-2"/>
    <n v="0.91416786557147012"/>
    <n v="0.47572306362109412"/>
    <n v="0.24919029631257042"/>
    <n v="0.69494546459628215"/>
    <n v="68355"/>
    <n v="4169"/>
    <n v="27019"/>
    <n v="18281"/>
    <n v="9743"/>
    <n v="288"/>
    <n v="5685"/>
    <n v="280"/>
    <n v="181"/>
    <n v="2709"/>
    <n v="6.099041767244532E-2"/>
    <n v="0.93900958232755471"/>
    <n v="0.54373491332016677"/>
    <n v="0.27629288274449565"/>
    <n v="72746"/>
    <n v="7942"/>
    <n v="34846"/>
    <n v="13683"/>
    <n v="7124"/>
    <n v="127"/>
    <n v="6593"/>
    <n v="358"/>
    <n v="68"/>
    <n v="2005"/>
    <n v="0.10917438759519424"/>
    <n v="0.89082561240480573"/>
    <n v="0.41181645726225496"/>
    <n v="220988"/>
    <n v="12588"/>
    <n v="54931"/>
    <n v="3927"/>
    <n v="30162"/>
    <n v="6723"/>
    <n v="4036"/>
    <n v="826"/>
    <n v="31971"/>
    <n v="46412"/>
    <n v="11200"/>
    <n v="1701"/>
    <n v="16511"/>
    <n v="0.24044291997755535"/>
    <n v="3.0422466378264883E-2"/>
    <n v="32.870444741930683"/>
    <n v="0.44933501276561505"/>
    <n v="108848"/>
    <n v="9443"/>
    <n v="34958"/>
    <n v="3017"/>
    <n v="20409"/>
    <n v="3366"/>
    <n v="2604"/>
    <n v="512"/>
    <n v="15848"/>
    <n v="1277"/>
    <n v="5105"/>
    <n v="938"/>
    <n v="11371"/>
    <n v="0.67798214023225045"/>
    <n v="112140"/>
    <n v="3145"/>
    <n v="19973"/>
    <n v="910"/>
    <n v="9753"/>
    <n v="3357"/>
    <n v="1432"/>
    <n v="314"/>
    <n v="16123"/>
    <n v="45135"/>
    <n v="6095"/>
    <n v="763"/>
    <n v="5140"/>
    <n v="0.3439450686641698"/>
    <n v="220988"/>
    <n v="133924"/>
    <n v="114"/>
    <n v="1157"/>
    <n v="12721"/>
    <n v="1862"/>
    <n v="2397"/>
    <n v="17"/>
    <n v="68"/>
    <n v="68728"/>
    <n v="0.31100331239705326"/>
    <n v="0.68899668760294674"/>
    <n v="34211"/>
    <n v="23562"/>
    <n v="21"/>
    <n v="227"/>
    <n v="1703"/>
    <n v="403"/>
    <n v="540"/>
    <n v="2"/>
    <n v="11"/>
    <n v="7742"/>
    <n v="0.22630148197948027"/>
    <n v="186777"/>
    <n v="110362"/>
    <n v="93"/>
    <n v="930"/>
    <n v="11018"/>
    <n v="1459"/>
    <n v="1857"/>
    <n v="15"/>
    <n v="57"/>
    <n v="60986"/>
    <n v="0.32651771899109633"/>
    <n v="270741"/>
    <n v="257832"/>
    <n v="12909"/>
    <n v="4.768025529934513E-2"/>
    <n v="7458"/>
    <n v="3335"/>
    <n v="4901"/>
    <n v="4174"/>
    <n v="134087"/>
    <n v="127772"/>
    <n v="6315"/>
    <n v="4.7096288230775538E-2"/>
    <n v="136654"/>
    <n v="130060"/>
    <n v="6594"/>
    <n v="4.8253252740497903E-2"/>
    <n v="58023"/>
    <n v="622"/>
    <n v="50717"/>
    <n v="1966"/>
    <n v="989"/>
    <n v="509"/>
    <n v="3220"/>
    <n v="5.549523464832911E-2"/>
    <n v="0.94450476535167094"/>
    <n v="0.88480430174241254"/>
    <n v="58023"/>
    <n v="1929"/>
    <n v="24505"/>
    <n v="3893"/>
    <n v="7227"/>
    <n v="13321"/>
    <n v="1472"/>
    <n v="137"/>
    <n v="4750"/>
    <n v="48"/>
    <n v="741"/>
    <n v="0.25731175568309117"/>
    <n v="0.60453613222342861"/>
    <n v="58023"/>
    <n v="2441"/>
    <n v="31922"/>
    <n v="3306"/>
    <n v="7186"/>
    <n v="10314"/>
    <n v="1925"/>
    <n v="99"/>
    <n v="99"/>
    <n v="4"/>
    <n v="727"/>
    <n v="0.65262051255536602"/>
    <n v="0.74467021698292057"/>
    <n v="58023"/>
    <n v="32098"/>
    <n v="2139"/>
    <n v="13146"/>
    <n v="8510"/>
    <n v="846"/>
    <n v="4"/>
    <n v="849"/>
    <n v="431"/>
    <n v="0.55319442290126331"/>
    <n v="136889.0663357634"/>
    <n v="0.58240697654378437"/>
    <n v="58023"/>
    <n v="17201"/>
    <n v="124"/>
    <n v="125"/>
    <n v="119"/>
    <n v="35793"/>
    <n v="3369"/>
    <n v="111"/>
    <n v="18"/>
    <n v="1163"/>
    <n v="58023"/>
    <n v="1.4615066439170674"/>
    <n v="0.39436801634771018"/>
    <n v="0.68422542187002511"/>
    <n v="0.13893965199197447"/>
    <n v="23144"/>
    <n v="0.39887630767109594"/>
    <n v="0.41709167582764151"/>
    <n v="14314"/>
    <n v="34879"/>
    <n v="2311"/>
    <n v="27770"/>
    <n v="2131"/>
    <n v="3396"/>
    <n v="0.47860331247953397"/>
    <n v="0.24669527601123692"/>
    <n v="0.60112369232890406"/>
    <n v="5.852851455457319E-2"/>
    <n v="58023"/>
    <n v="1759"/>
    <n v="17551"/>
    <n v="31000"/>
    <n v="812"/>
    <n v="818"/>
    <n v="659"/>
    <n v="7394"/>
    <n v="0.35815107802078489"/>
    <n v="118846"/>
    <n v="118846"/>
    <n v="0.8877319310406645"/>
    <n v="0.71758081887484648"/>
    <n v="8528161"/>
    <n v="348955291.79799998"/>
    <n v="8052337.2042427314"/>
    <m/>
    <m/>
    <n v="0"/>
    <n v="0"/>
    <m/>
    <n v="0"/>
    <n v="0"/>
    <n v="130"/>
    <n v="130"/>
    <n v="9.7104783531028714E-4"/>
    <n v="6.7846153846153848E-2"/>
    <n v="882"/>
    <n v="36089.675999999999"/>
    <n v="10627.061370672387"/>
    <n v="3439"/>
    <n v="3439"/>
    <n v="2.5687950043323672E-2"/>
    <n v="0.48009886594940387"/>
    <n v="165106"/>
    <n v="6755807.3080000002"/>
    <n v="450916.00736529008"/>
    <m/>
    <m/>
    <n v="0"/>
    <n v="0"/>
    <m/>
    <n v="0"/>
    <m/>
    <m/>
    <n v="0"/>
    <m/>
    <n v="0"/>
    <m/>
    <m/>
    <m/>
    <n v="0"/>
    <n v="0"/>
    <m/>
    <n v="0"/>
    <n v="11461"/>
    <n v="8897"/>
    <n v="8897"/>
    <n v="6.6457019928889416E-2"/>
    <n v="0.14169944925255704"/>
    <n v="126070"/>
    <n v="2091886.8497197549"/>
    <m/>
    <m/>
    <n v="0"/>
    <n v="0"/>
    <m/>
    <n v="0"/>
    <n v="2564"/>
    <n v="2564"/>
    <n v="1.9152051151812125E-2"/>
    <n v="0.13030031201248049"/>
    <n v="33409"/>
    <n v="277043.36213350599"/>
    <n v="133876"/>
    <n v="133876"/>
    <n v="0.17218490237462267"/>
    <n v="3.9338658256616544E-3"/>
    <n v="0.73991339052221583"/>
    <n v="0"/>
    <n v="4.1433782936288334E-2"/>
    <n v="0"/>
    <n v="0.19221935846768137"/>
    <n v="0"/>
    <n v="2.5456968355705396E-2"/>
    <n v="0"/>
    <n v="10882810.484831955"/>
    <n v="40.196388743603499"/>
    <n v="0"/>
    <n v="0"/>
    <n v="2.0223266306134033"/>
    <n v="0.49447996424627227"/>
    <n v="1.422992"/>
    <n v="264"/>
    <b v="0"/>
    <b v="0"/>
    <b v="0"/>
    <b v="0"/>
    <b v="0"/>
    <b v="1"/>
    <b v="0"/>
    <b v="0"/>
    <m/>
    <m/>
    <m/>
    <m/>
    <m/>
    <m/>
    <m/>
    <m/>
    <m/>
    <n v="0"/>
    <n v="0"/>
    <n v="0"/>
    <n v="0"/>
    <n v="0"/>
    <n v="0"/>
    <n v="0"/>
    <n v="0"/>
    <n v="0"/>
    <n v="0"/>
    <n v="0"/>
    <n v="620"/>
    <n v="1"/>
    <m/>
    <m/>
    <n v="1"/>
    <n v="34"/>
    <m/>
    <m/>
    <n v="83"/>
    <m/>
    <n v="2"/>
    <m/>
    <n v="34"/>
    <m/>
    <n v="2"/>
    <m/>
    <m/>
    <m/>
    <n v="1"/>
    <n v="40"/>
    <m/>
    <m/>
    <n v="1"/>
    <n v="259"/>
    <m/>
    <n v="1"/>
    <m/>
    <m/>
    <m/>
    <m/>
    <n v="207"/>
    <m/>
    <n v="2"/>
    <n v="4"/>
    <m/>
    <m/>
    <m/>
    <n v="50"/>
    <m/>
    <m/>
    <m/>
    <n v="138"/>
    <n v="4"/>
    <m/>
    <m/>
    <m/>
    <m/>
    <m/>
    <n v="208"/>
    <m/>
    <n v="5"/>
    <n v="34"/>
    <m/>
    <m/>
    <m/>
    <n v="26"/>
    <m/>
    <n v="1"/>
    <m/>
    <n v="122"/>
    <n v="4"/>
    <m/>
    <m/>
    <m/>
    <m/>
    <n v="23"/>
    <m/>
    <n v="5"/>
    <n v="8"/>
    <m/>
    <m/>
    <m/>
    <n v="55"/>
    <m/>
    <n v="1"/>
    <m/>
    <n v="93"/>
    <m/>
    <n v="64"/>
    <m/>
    <m/>
    <m/>
    <m/>
    <n v="2"/>
    <m/>
    <n v="42"/>
    <m/>
    <m/>
    <m/>
    <n v="12"/>
    <n v="46"/>
    <n v="0"/>
    <n v="0"/>
    <n v="2"/>
    <n v="205"/>
    <n v="0"/>
    <n v="2"/>
    <n v="1"/>
    <n v="695"/>
    <n v="0"/>
    <n v="75"/>
    <n v="0"/>
    <n v="0"/>
    <n v="0"/>
    <n v="0"/>
    <n v="0"/>
    <n v="514"/>
    <n v="0"/>
    <n v="26"/>
  </r>
  <r>
    <s v="MMR013"/>
    <s v="Yangon"/>
    <s v="MMR013D001"/>
    <s v="Yangon (North)"/>
    <s v="MMR013005"/>
    <s v="Taikkyi"/>
    <n v="74"/>
    <n v="20"/>
    <x v="2"/>
    <n v="132184.91348890617"/>
    <n v="0.52325939708546909"/>
    <n v="0.31738246029112627"/>
    <n v="0.94082076122414049"/>
    <n v="0.12083012658899711"/>
    <n v="0.37656909317693266"/>
    <n v="0.43612962891603407"/>
    <n v="0.42173763787519214"/>
    <n v="0.31170614486783382"/>
    <n v="0.33046761891968535"/>
    <n v="0.83743040940909563"/>
    <n v="0.83651994805892627"/>
    <n v="0.34951893569766468"/>
    <n v="1"/>
    <n v="132184.91348890617"/>
    <n v="277268"/>
    <n v="134714"/>
    <n v="142554"/>
    <n v="5.3852821645420578E-3"/>
    <n v="94.500329699622597"/>
    <n v="1764.0736686499999"/>
    <n v="157.1748419169966"/>
    <n v="0.13573777509607368"/>
    <n v="271120"/>
    <n v="129706"/>
    <n v="141414"/>
    <n v="6148"/>
    <n v="5008"/>
    <n v="1140"/>
    <n v="88000"/>
    <n v="42161"/>
    <n v="45839"/>
    <n v="91.976264752721477"/>
    <n v="189268"/>
    <n v="92553"/>
    <n v="96715"/>
    <n v="95.696634441399979"/>
    <n v="0.31738246029112627"/>
    <n v="79226"/>
    <n v="181657"/>
    <n v="16385"/>
    <n v="0.52632708896436697"/>
    <n v="131334.34069702789"/>
    <n v="0.43612962891603407"/>
    <n v="0.56387037108396587"/>
    <n v="9.0197460048332836"/>
    <n v="198042"/>
    <n v="54874"/>
    <n v="122542"/>
    <n v="14794"/>
    <n v="4006"/>
    <n v="1826"/>
    <n v="66999"/>
    <n v="53817"/>
    <n v="13182"/>
    <n v="0.19674920521201808"/>
    <n v="271120"/>
    <n v="6148"/>
    <n v="2.267630569489525E-2"/>
    <n v="3136"/>
    <n v="10081"/>
    <n v="15083"/>
    <n v="15297"/>
    <n v="10893"/>
    <n v="6245"/>
    <n v="3301"/>
    <n v="1785"/>
    <n v="1178"/>
    <n v="4.0466275616053968"/>
    <n v="66999"/>
    <n v="4.13839012522575"/>
    <n v="1537"/>
    <n v="2260"/>
    <n v="3932"/>
    <n v="33325"/>
    <n v="22890"/>
    <n v="1418"/>
    <n v="1323"/>
    <n v="314"/>
    <n v="66999"/>
    <n v="59512"/>
    <n v="2556"/>
    <n v="1337"/>
    <n v="2003"/>
    <n v="1160"/>
    <n v="431"/>
    <n v="66999"/>
    <n v="27954"/>
    <n v="222"/>
    <n v="80"/>
    <n v="37771"/>
    <n v="812"/>
    <n v="160"/>
    <n v="114017.77817579366"/>
    <n v="0.56375468290571507"/>
    <n v="1.2119583874386185E-2"/>
    <n v="0.42173763787519214"/>
    <n v="0.57826236212480786"/>
    <n v="66999"/>
    <n v="3579"/>
    <n v="44671"/>
    <n v="45"/>
    <n v="10816"/>
    <n v="166"/>
    <n v="6681"/>
    <n v="1041"/>
    <n v="0.88226689950596282"/>
    <n v="0.11773310049403718"/>
    <n v="66999"/>
    <n v="20393"/>
    <n v="491"/>
    <n v="40580"/>
    <n v="7.3284675890684936E-3"/>
    <n v="5037"/>
    <n v="498"/>
    <n v="0.31170614486783382"/>
    <n v="7.5180226570545836E-2"/>
    <n v="0.34799773130942252"/>
    <n v="192821"/>
    <n v="181410"/>
    <n v="11411"/>
    <n v="0.94082076122414049"/>
    <n v="90013"/>
    <n v="86968"/>
    <n v="3045"/>
    <n v="0.96617155299790025"/>
    <n v="102808"/>
    <n v="94442"/>
    <n v="8366"/>
    <n v="0.91862500972686956"/>
    <n v="61957"/>
    <n v="58879"/>
    <n v="3078"/>
    <n v="0.95032038349177672"/>
    <n v="130864"/>
    <n v="122531"/>
    <n v="8333"/>
    <n v="0.93632320577087669"/>
    <n v="121260"/>
    <n v="44867"/>
    <n v="67755"/>
    <n v="8638"/>
    <n v="7.123536203199736E-2"/>
    <n v="0.55875804057397327"/>
    <n v="5.1941421625376245"/>
    <n v="59791"/>
    <n v="22606"/>
    <n v="0.3780836580756301"/>
    <n v="33019"/>
    <n v="0.55224030372464084"/>
    <n v="4166"/>
    <n v="6.9676038199729062E-2"/>
    <n v="61469"/>
    <n v="22261"/>
    <n v="34736"/>
    <n v="7.2752118954269626E-2"/>
    <n v="0.56509785420293157"/>
    <n v="4472"/>
    <n v="150724"/>
    <n v="18212"/>
    <n v="75754"/>
    <n v="29017"/>
    <n v="13759"/>
    <n v="242"/>
    <n v="9032"/>
    <n v="291"/>
    <n v="128"/>
    <n v="4289"/>
    <n v="18212"/>
    <n v="132512"/>
    <n v="56758"/>
    <n v="93966"/>
    <n v="27741"/>
    <n v="0.12083012658899711"/>
    <n v="0.87916987341100294"/>
    <n v="0.37656909317693266"/>
    <n v="0.18405164406464797"/>
    <n v="0.62786948329396775"/>
    <n v="70707"/>
    <n v="6550"/>
    <n v="32566"/>
    <n v="16987"/>
    <n v="7969"/>
    <n v="167"/>
    <n v="4031"/>
    <n v="116"/>
    <n v="93"/>
    <n v="2228"/>
    <n v="9.2635806921521208E-2"/>
    <n v="0.90736419307847882"/>
    <n v="0.44678744678744681"/>
    <n v="0.20654249225677798"/>
    <n v="80017"/>
    <n v="11662"/>
    <n v="43188"/>
    <n v="12030"/>
    <n v="5790"/>
    <n v="75"/>
    <n v="5001"/>
    <n v="175"/>
    <n v="35"/>
    <n v="2061"/>
    <n v="0.14574402939375383"/>
    <n v="0.85425597060624614"/>
    <n v="0.31452066435882375"/>
    <n v="226477"/>
    <n v="7276"/>
    <n v="52076"/>
    <n v="7211"/>
    <n v="34312"/>
    <n v="13458"/>
    <n v="4560"/>
    <n v="825"/>
    <n v="28670"/>
    <n v="50047"/>
    <n v="11561"/>
    <n v="1585"/>
    <n v="14896"/>
    <n v="0.28040374960812797"/>
    <n v="5.9423252692326373E-2"/>
    <n v="16.82842918710061"/>
    <n v="0.23004259610656433"/>
    <n v="108882"/>
    <n v="4534"/>
    <n v="35350"/>
    <n v="5487"/>
    <n v="23688"/>
    <n v="6191"/>
    <n v="2788"/>
    <n v="509"/>
    <n v="14494"/>
    <n v="1159"/>
    <n v="4376"/>
    <n v="780"/>
    <n v="9526"/>
    <n v="0.71672085376829964"/>
    <n v="117595"/>
    <n v="2742"/>
    <n v="16726"/>
    <n v="1724"/>
    <n v="10624"/>
    <n v="7267"/>
    <n v="1772"/>
    <n v="316"/>
    <n v="14176"/>
    <n v="48888"/>
    <n v="7185"/>
    <n v="805"/>
    <n v="5370"/>
    <n v="0.34742123389599899"/>
    <n v="226477"/>
    <n v="131601"/>
    <n v="336"/>
    <n v="1009"/>
    <n v="11616"/>
    <n v="1154"/>
    <n v="1296"/>
    <n v="240"/>
    <n v="67"/>
    <n v="79158"/>
    <n v="0.34951893569766468"/>
    <n v="0.65048106430233532"/>
    <n v="72819"/>
    <n v="45137"/>
    <n v="306"/>
    <n v="428"/>
    <n v="3248"/>
    <n v="508"/>
    <n v="614"/>
    <n v="164"/>
    <n v="43"/>
    <n v="22371"/>
    <n v="0.30721377662423266"/>
    <n v="153658"/>
    <n v="86464"/>
    <n v="30"/>
    <n v="581"/>
    <n v="8368"/>
    <n v="646"/>
    <n v="682"/>
    <n v="76"/>
    <n v="24"/>
    <n v="56787"/>
    <n v="0.36956748102929882"/>
    <n v="277268"/>
    <n v="266790"/>
    <n v="10478"/>
    <n v="3.7790152487845695E-2"/>
    <n v="5781"/>
    <n v="3172"/>
    <n v="4198"/>
    <n v="3830"/>
    <n v="134714"/>
    <n v="129940"/>
    <n v="4774"/>
    <n v="3.5438039105067029E-2"/>
    <n v="142554"/>
    <n v="136850"/>
    <n v="5704"/>
    <n v="4.0012907389480476E-2"/>
    <n v="66999"/>
    <n v="520"/>
    <n v="55587"/>
    <n v="3917"/>
    <n v="487"/>
    <n v="495"/>
    <n v="5993"/>
    <n v="8.944909625516799E-2"/>
    <n v="0.91055090374483205"/>
    <n v="0.83743040940909563"/>
    <n v="66999"/>
    <n v="1961"/>
    <n v="50965"/>
    <n v="2568"/>
    <n v="2018"/>
    <n v="4748"/>
    <n v="3291"/>
    <n v="79"/>
    <n v="552"/>
    <s v="-"/>
    <n v="817"/>
    <n v="0.12116598755205302"/>
    <n v="0.83651994805892627"/>
    <n v="66999"/>
    <n v="2070"/>
    <n v="52190"/>
    <n v="2344"/>
    <n v="2021"/>
    <n v="3042"/>
    <n v="4440"/>
    <n v="47"/>
    <n v="10"/>
    <s v="-"/>
    <n v="835"/>
    <n v="0.84569918954014234"/>
    <n v="0.83697517873401095"/>
    <n v="66999"/>
    <n v="22141"/>
    <n v="10579"/>
    <n v="13271"/>
    <n v="18046"/>
    <n v="616"/>
    <n v="14"/>
    <n v="1718"/>
    <n v="614"/>
    <n v="0.33046761891968535"/>
    <n v="89596.380841505088"/>
    <n v="0.36530395976059343"/>
    <n v="66999"/>
    <n v="10421"/>
    <n v="106"/>
    <n v="306"/>
    <n v="52"/>
    <n v="53476"/>
    <n v="2323"/>
    <n v="45"/>
    <n v="10"/>
    <n v="260"/>
    <n v="66999"/>
    <n v="1.1219570441349871"/>
    <n v="0.30274509921965337"/>
    <n v="0.89129972063323137"/>
    <n v="0.18098841265919696"/>
    <n v="37517"/>
    <n v="0.55996358154599324"/>
    <n v="0.67611598695236896"/>
    <n v="19566"/>
    <n v="29482"/>
    <n v="2654"/>
    <n v="19843"/>
    <n v="904"/>
    <n v="2721"/>
    <n v="0.29616859953133629"/>
    <n v="0.29203420946581293"/>
    <n v="0.44003641845400676"/>
    <n v="4.0612546455917255E-2"/>
    <n v="66999"/>
    <n v="814"/>
    <n v="18447"/>
    <n v="36983"/>
    <n v="817"/>
    <n v="3064"/>
    <n v="829"/>
    <n v="13678"/>
    <n v="0.3120494335736354"/>
    <n v="176590"/>
    <n v="164339"/>
    <n v="0.76515751147696687"/>
    <n v="0.76414046574458894"/>
    <n v="12557808"/>
    <n v="513840387.74400002"/>
    <n v="11134687.274355436"/>
    <m/>
    <m/>
    <n v="0"/>
    <n v="0"/>
    <m/>
    <n v="0"/>
    <n v="0"/>
    <n v="4355"/>
    <n v="4355"/>
    <n v="2.027675087765041E-2"/>
    <n v="0.11132491389207808"/>
    <n v="48482"/>
    <n v="1983786.476"/>
    <n v="356006.55591752497"/>
    <n v="2309"/>
    <n v="2309"/>
    <n v="1.0750635539952881E-2"/>
    <n v="0.51217843222174109"/>
    <n v="118262"/>
    <n v="4839044.5159999998"/>
    <n v="302752.27130167338"/>
    <n v="106"/>
    <n v="106"/>
    <n v="4.935328571827655E-4"/>
    <n v="0.15566037735849056"/>
    <n v="1650"/>
    <n v="16172.072600716294"/>
    <m/>
    <m/>
    <n v="0"/>
    <m/>
    <n v="0"/>
    <m/>
    <n v="6183"/>
    <n v="6183"/>
    <n v="2.8787864678877725E-2"/>
    <n v="0.20099951479864142"/>
    <n v="124278"/>
    <n v="50.072999126637555"/>
    <n v="37486"/>
    <n v="362"/>
    <n v="362"/>
    <n v="1.6854612669826518E-3"/>
    <n v="0.14320441988950278"/>
    <n v="5184"/>
    <n v="85114.425041986193"/>
    <m/>
    <m/>
    <n v="0"/>
    <n v="0"/>
    <m/>
    <n v="0"/>
    <n v="37124"/>
    <n v="37124"/>
    <n v="0.17284824330238666"/>
    <n v="0.17280007542290701"/>
    <n v="641503"/>
    <n v="4011293.9843386416"/>
    <n v="227029"/>
    <n v="214778"/>
    <n v="0.27623718188634788"/>
    <n v="6.3111224887504765E-3"/>
    <n v="0.70002726095040435"/>
    <n v="0"/>
    <n v="1.9033749040616194E-2"/>
    <n v="1.0167229135068683E-3"/>
    <n v="5.3510634256191273E-3"/>
    <n v="0"/>
    <n v="0.25218626006593109"/>
    <n v="3.1480421104346815E-6"/>
    <n v="15906076.656555105"/>
    <n v="57.367156168598989"/>
    <n v="12251"/>
    <n v="5.3962269137422969E-2"/>
    <n v="1.2212889102273279"/>
    <n v="0.77462238700463093"/>
    <n v="-0.47849150000000001"/>
    <n v="203"/>
    <b v="0"/>
    <b v="0"/>
    <b v="0"/>
    <b v="0"/>
    <b v="0"/>
    <b v="1"/>
    <b v="0"/>
    <b v="0"/>
    <m/>
    <m/>
    <m/>
    <m/>
    <m/>
    <m/>
    <m/>
    <m/>
    <m/>
    <n v="0"/>
    <n v="0"/>
    <n v="0"/>
    <n v="0"/>
    <n v="0"/>
    <n v="0"/>
    <n v="0"/>
    <n v="0"/>
    <n v="0"/>
    <n v="0"/>
    <n v="0"/>
    <n v="620"/>
    <n v="1"/>
    <n v="1"/>
    <m/>
    <m/>
    <n v="3"/>
    <m/>
    <m/>
    <n v="59"/>
    <m/>
    <n v="2"/>
    <m/>
    <n v="3"/>
    <m/>
    <m/>
    <n v="2"/>
    <m/>
    <m/>
    <m/>
    <n v="3"/>
    <n v="1"/>
    <m/>
    <n v="1"/>
    <n v="996"/>
    <m/>
    <n v="1"/>
    <m/>
    <m/>
    <m/>
    <m/>
    <n v="485"/>
    <m/>
    <m/>
    <n v="37"/>
    <m/>
    <m/>
    <m/>
    <n v="20"/>
    <m/>
    <m/>
    <m/>
    <n v="92"/>
    <n v="6"/>
    <m/>
    <m/>
    <m/>
    <m/>
    <m/>
    <n v="485"/>
    <m/>
    <m/>
    <n v="144"/>
    <m/>
    <m/>
    <m/>
    <n v="20"/>
    <m/>
    <n v="1"/>
    <m/>
    <n v="92"/>
    <n v="5"/>
    <m/>
    <m/>
    <m/>
    <n v="1"/>
    <n v="3"/>
    <m/>
    <m/>
    <n v="123"/>
    <m/>
    <m/>
    <m/>
    <n v="4"/>
    <m/>
    <n v="1"/>
    <m/>
    <n v="43"/>
    <m/>
    <n v="5"/>
    <m/>
    <m/>
    <m/>
    <m/>
    <n v="2"/>
    <m/>
    <n v="2"/>
    <m/>
    <m/>
    <m/>
    <m/>
    <n v="307"/>
    <n v="0"/>
    <n v="0"/>
    <n v="0"/>
    <n v="50"/>
    <n v="1"/>
    <n v="2"/>
    <n v="1"/>
    <n v="1282"/>
    <n v="0"/>
    <n v="19"/>
    <n v="0"/>
    <n v="0"/>
    <n v="0"/>
    <n v="1"/>
    <n v="0"/>
    <n v="978"/>
    <n v="0"/>
    <n v="0"/>
  </r>
  <r>
    <s v="MMR013"/>
    <s v="Yangon"/>
    <s v="MMR013D001"/>
    <s v="Yangon (North)"/>
    <s v="MMR013006"/>
    <s v="Htantabin (Y)"/>
    <n v="54"/>
    <n v="5"/>
    <x v="6"/>
    <n v="83357.900135699208"/>
    <n v="0.42824091763814748"/>
    <n v="6.1862104916593504E-2"/>
    <n v="0.95612208472156113"/>
    <n v="8.9232969973112225E-2"/>
    <n v="0.3266003523225473"/>
    <n v="0.45196842160296957"/>
    <n v="0.29060828388530002"/>
    <n v="0.29885124667504603"/>
    <n v="0.20063722194615766"/>
    <n v="0.77852152816345621"/>
    <n v="0.34883516997456959"/>
    <n v="0.33565162747645616"/>
    <n v="1"/>
    <n v="83357.900135699208"/>
    <n v="145792"/>
    <n v="71807"/>
    <n v="73985"/>
    <n v="2.831668484401069E-3"/>
    <n v="97.05616003243901"/>
    <n v="600.28705593999996"/>
    <n v="242.87047098109048"/>
    <n v="0.20974538269246887"/>
    <n v="143791"/>
    <n v="70018"/>
    <n v="73773"/>
    <n v="2001"/>
    <n v="1789"/>
    <n v="212"/>
    <n v="9019"/>
    <n v="4318"/>
    <n v="4701"/>
    <n v="91.852797277175071"/>
    <n v="136773"/>
    <n v="67489"/>
    <n v="69284"/>
    <n v="97.409214248599966"/>
    <n v="6.1862104916593504E-2"/>
    <n v="43224"/>
    <n v="95635"/>
    <n v="6933"/>
    <n v="0.52446280127568357"/>
    <n v="69329.519276415536"/>
    <n v="0.45196842160296957"/>
    <n v="0.54803157839703043"/>
    <n v="7.2494379672713967"/>
    <n v="102568"/>
    <n v="30964"/>
    <n v="63368"/>
    <n v="6191"/>
    <n v="1390"/>
    <n v="655"/>
    <n v="34211"/>
    <n v="28678"/>
    <n v="5533"/>
    <n v="0.16173160679313672"/>
    <n v="143791"/>
    <n v="2001"/>
    <n v="1.3916030905967689E-2"/>
    <n v="1307"/>
    <n v="4525"/>
    <n v="7443"/>
    <n v="7738"/>
    <n v="5912"/>
    <n v="3572"/>
    <n v="1978"/>
    <n v="1017"/>
    <n v="719"/>
    <n v="4.2030633421998775"/>
    <n v="34211"/>
    <n v="4.2615533015696707"/>
    <n v="158"/>
    <n v="620"/>
    <n v="1091"/>
    <n v="15941"/>
    <n v="15207"/>
    <n v="421"/>
    <n v="335"/>
    <n v="438"/>
    <n v="34211"/>
    <n v="29640"/>
    <n v="2186"/>
    <n v="1620"/>
    <n v="135"/>
    <n v="145"/>
    <n v="485"/>
    <n v="34211"/>
    <n v="9878"/>
    <n v="34"/>
    <n v="30"/>
    <n v="24040"/>
    <n v="65"/>
    <n v="164"/>
    <n v="41660.763847885188"/>
    <n v="0.70269796264359419"/>
    <n v="1.8999736926719477E-3"/>
    <n v="0.29060828388530002"/>
    <n v="0.70939171611469998"/>
    <n v="34211"/>
    <n v="11039"/>
    <n v="10874"/>
    <n v="15"/>
    <n v="8052"/>
    <n v="134"/>
    <n v="1730"/>
    <n v="2367"/>
    <n v="0.87632632778930752"/>
    <n v="0.12367367221069248"/>
    <n v="34211"/>
    <n v="10093"/>
    <n v="131"/>
    <n v="21931"/>
    <n v="0.64105112390751517"/>
    <n v="1593"/>
    <n v="463"/>
    <n v="0.29885124667504603"/>
    <n v="4.6563970652714039E-2"/>
    <n v="0.41653269416269623"/>
    <n v="100848"/>
    <n v="96423"/>
    <n v="4425"/>
    <n v="0.95612208472156113"/>
    <n v="48161"/>
    <n v="46993"/>
    <n v="1168"/>
    <n v="0.9757480118768298"/>
    <n v="52687"/>
    <n v="49430"/>
    <n v="3257"/>
    <n v="0.93818209425474974"/>
    <n v="6441"/>
    <n v="5993"/>
    <n v="448"/>
    <n v="0.9304455829840087"/>
    <n v="94407"/>
    <n v="90430"/>
    <n v="3977"/>
    <n v="0.95787388647028293"/>
    <n v="68448"/>
    <n v="24919"/>
    <n v="40011"/>
    <n v="3518"/>
    <n v="5.1396680691912111E-2"/>
    <n v="0.58454593267882193"/>
    <n v="7.0832859579306424"/>
    <n v="33920"/>
    <n v="12774"/>
    <n v="0.37659198113207548"/>
    <n v="19421"/>
    <n v="0.57255306603773581"/>
    <n v="1725"/>
    <n v="5.0854952830188677E-2"/>
    <n v="34528"/>
    <n v="12145"/>
    <n v="20590"/>
    <n v="5.1928869323447639E-2"/>
    <n v="0.5963276181649676"/>
    <n v="1793"/>
    <n v="75499"/>
    <n v="6737"/>
    <n v="44104"/>
    <n v="12929"/>
    <n v="4924"/>
    <n v="104"/>
    <n v="2895"/>
    <n v="200"/>
    <n v="68"/>
    <n v="3538"/>
    <n v="6737"/>
    <n v="68762"/>
    <n v="24658"/>
    <n v="50841"/>
    <n v="11729"/>
    <n v="8.9232969973112225E-2"/>
    <n v="0.91076703002688775"/>
    <n v="0.3266003523225473"/>
    <n v="0.15535305103378852"/>
    <n v="0.61868369117471755"/>
    <n v="36396"/>
    <n v="2456"/>
    <n v="19779"/>
    <n v="7746"/>
    <n v="2918"/>
    <n v="72"/>
    <n v="1382"/>
    <n v="55"/>
    <n v="42"/>
    <n v="1946"/>
    <n v="6.7479942850862729E-2"/>
    <n v="0.93252005714913722"/>
    <n v="0.38908121771623255"/>
    <n v="0.17625563248708651"/>
    <n v="39103"/>
    <n v="4281"/>
    <n v="24325"/>
    <n v="5183"/>
    <n v="2006"/>
    <n v="32"/>
    <n v="1513"/>
    <n v="145"/>
    <n v="26"/>
    <n v="1592"/>
    <n v="0.10948009104160807"/>
    <n v="0.89051990895839195"/>
    <n v="0.26844487635219805"/>
    <n v="117759"/>
    <n v="1713"/>
    <n v="32276"/>
    <n v="3068"/>
    <n v="18661"/>
    <n v="7853"/>
    <n v="1638"/>
    <n v="402"/>
    <n v="15556"/>
    <n v="24248"/>
    <n v="5112"/>
    <n v="904"/>
    <n v="6328"/>
    <n v="0.27259912193547842"/>
    <n v="6.6687047274518296E-2"/>
    <n v="14.99541576467592"/>
    <n v="0.20498552383293972"/>
    <n v="57480"/>
    <n v="862"/>
    <n v="20286"/>
    <n v="2467"/>
    <n v="13350"/>
    <n v="3313"/>
    <n v="976"/>
    <n v="253"/>
    <n v="7973"/>
    <n v="687"/>
    <n v="2139"/>
    <n v="470"/>
    <n v="4704"/>
    <n v="0.71771050800278358"/>
    <n v="60279"/>
    <n v="851"/>
    <n v="11990"/>
    <n v="601"/>
    <n v="5311"/>
    <n v="4540"/>
    <n v="662"/>
    <n v="149"/>
    <n v="7583"/>
    <n v="23561"/>
    <n v="2973"/>
    <n v="434"/>
    <n v="1624"/>
    <n v="0.39740208032648183"/>
    <n v="117759"/>
    <n v="72340"/>
    <n v="48"/>
    <n v="308"/>
    <n v="4804"/>
    <n v="458"/>
    <n v="243"/>
    <n v="9"/>
    <n v="23"/>
    <n v="39526"/>
    <n v="0.33565162747645616"/>
    <n v="0.66434837252354384"/>
    <n v="7390"/>
    <n v="5503"/>
    <n v="12"/>
    <n v="88"/>
    <n v="137"/>
    <n v="66"/>
    <n v="31"/>
    <n v="8"/>
    <n v="2"/>
    <n v="1543"/>
    <n v="0.20879566982408659"/>
    <n v="110369"/>
    <n v="66837"/>
    <n v="36"/>
    <n v="220"/>
    <n v="4667"/>
    <n v="392"/>
    <n v="212"/>
    <n v="1"/>
    <n v="21"/>
    <n v="37983"/>
    <n v="0.3441455481158659"/>
    <n v="145792"/>
    <n v="140788"/>
    <n v="5004"/>
    <n v="3.4322870939420547E-2"/>
    <n v="2919"/>
    <n v="1345"/>
    <n v="1987"/>
    <n v="1557"/>
    <n v="71807"/>
    <n v="69459"/>
    <n v="2348"/>
    <n v="3.2698761959140475E-2"/>
    <n v="73985"/>
    <n v="71329"/>
    <n v="2656"/>
    <n v="3.5899168750422386E-2"/>
    <n v="34211"/>
    <n v="226"/>
    <n v="26408"/>
    <n v="3608"/>
    <n v="892"/>
    <n v="115"/>
    <n v="2962"/>
    <n v="8.6580339656835523E-2"/>
    <n v="0.91341966034316446"/>
    <n v="0.77852152816345621"/>
    <n v="34211"/>
    <n v="167"/>
    <n v="10541"/>
    <n v="827"/>
    <n v="155"/>
    <n v="20804"/>
    <n v="841"/>
    <n v="330"/>
    <n v="399"/>
    <n v="29"/>
    <n v="118"/>
    <n v="0.64233725994563151"/>
    <n v="0.34883516997456959"/>
    <n v="34211"/>
    <n v="251"/>
    <n v="21911"/>
    <n v="786"/>
    <n v="118"/>
    <n v="6730"/>
    <n v="4222"/>
    <n v="8"/>
    <n v="23"/>
    <s v="-"/>
    <n v="162"/>
    <n v="0.67168454590628746"/>
    <n v="0.56367834906901293"/>
    <n v="34211"/>
    <n v="6864"/>
    <n v="10164"/>
    <n v="4357"/>
    <n v="9428"/>
    <n v="1824"/>
    <n v="24"/>
    <n v="1449"/>
    <n v="101"/>
    <n v="0.20063722194615766"/>
    <n v="28849.826780859959"/>
    <n v="0.29630820496331589"/>
    <n v="34211"/>
    <n v="4347"/>
    <n v="17"/>
    <n v="214"/>
    <n v="24"/>
    <n v="27308"/>
    <n v="1878"/>
    <n v="22"/>
    <n v="57"/>
    <n v="344"/>
    <n v="34211"/>
    <n v="1.218087749554237"/>
    <n v="0.32868468407483309"/>
    <n v="0.82095891725859083"/>
    <n v="0.1667049229943465"/>
    <n v="16729"/>
    <n v="0.48899476776475403"/>
    <n v="0.30148317684586134"/>
    <n v="9038"/>
    <n v="17482"/>
    <n v="1107"/>
    <n v="12085"/>
    <n v="308"/>
    <n v="1652"/>
    <n v="0.35324895501446901"/>
    <n v="0.26418403437490867"/>
    <n v="0.51100523223524597"/>
    <n v="4.8288562158370116E-2"/>
    <n v="34211"/>
    <n v="398"/>
    <n v="6411"/>
    <n v="12086"/>
    <n v="1009"/>
    <n v="4039"/>
    <n v="1683"/>
    <n v="4515"/>
    <n v="0.27771769313963346"/>
    <n v="136065"/>
    <n v="136008"/>
    <n v="0.92971494975733138"/>
    <n v="0.7223612581612846"/>
    <n v="9824691"/>
    <n v="402006706.338"/>
    <n v="9215137.8967289217"/>
    <m/>
    <m/>
    <n v="0"/>
    <n v="0"/>
    <m/>
    <n v="0"/>
    <n v="0"/>
    <n v="7"/>
    <n v="7"/>
    <n v="4.7850160639825007E-5"/>
    <n v="8.5714285714285715E-2"/>
    <n v="60"/>
    <n v="2455.08"/>
    <n v="572.22638149774389"/>
    <n v="1215"/>
    <n v="1215"/>
    <n v="8.3054207396267687E-3"/>
    <n v="0.5186995884773663"/>
    <n v="63022"/>
    <n v="2578734.196"/>
    <n v="159308.79585601264"/>
    <n v="12"/>
    <n v="12"/>
    <n v="8.2028846811128578E-5"/>
    <n v="0.13333333333333333"/>
    <n v="160"/>
    <n v="1830.8006717792032"/>
    <m/>
    <m/>
    <n v="0"/>
    <m/>
    <n v="0"/>
    <m/>
    <m/>
    <m/>
    <n v="0"/>
    <n v="0"/>
    <m/>
    <n v="0"/>
    <n v="9050"/>
    <n v="720"/>
    <n v="720"/>
    <n v="4.9217308086677144E-3"/>
    <n v="0.13150000000000001"/>
    <n v="9468"/>
    <n v="169288.35919953059"/>
    <m/>
    <m/>
    <n v="0"/>
    <n v="0"/>
    <m/>
    <n v="0"/>
    <n v="8330"/>
    <n v="8328"/>
    <n v="5.6928019686923237E-2"/>
    <n v="0.13189961575408263"/>
    <n v="109846"/>
    <n v="899850.67076748749"/>
    <n v="146349"/>
    <n v="146290"/>
    <n v="0.18815119489963511"/>
    <n v="4.2986437571786084E-3"/>
    <n v="0.88217000014260749"/>
    <n v="0"/>
    <n v="1.5250714860480123E-2"/>
    <n v="1.752635117329982E-4"/>
    <n v="1.6206063710908006E-2"/>
    <n v="0"/>
    <n v="8.6143178241647481E-2"/>
    <n v="0"/>
    <n v="10445988.749605229"/>
    <n v="71.649944781642546"/>
    <n v="59"/>
    <n v="4.0314590465257707E-4"/>
    <n v="0.99619402934082224"/>
    <n v="1.003415825285338"/>
    <n v="-0.52081809999999995"/>
    <n v="200"/>
    <b v="0"/>
    <b v="0"/>
    <b v="0"/>
    <b v="0"/>
    <b v="0"/>
    <b v="1"/>
    <b v="0"/>
    <b v="0"/>
    <m/>
    <m/>
    <m/>
    <m/>
    <m/>
    <m/>
    <m/>
    <m/>
    <m/>
    <n v="0"/>
    <n v="0"/>
    <n v="0"/>
    <n v="0"/>
    <n v="0"/>
    <n v="0"/>
    <n v="0"/>
    <n v="0"/>
    <n v="0"/>
    <n v="0"/>
    <n v="0"/>
    <n v="620"/>
    <n v="1"/>
    <n v="80"/>
    <m/>
    <m/>
    <n v="2"/>
    <m/>
    <m/>
    <n v="4"/>
    <m/>
    <n v="81"/>
    <n v="40"/>
    <n v="2"/>
    <m/>
    <n v="6"/>
    <m/>
    <m/>
    <m/>
    <m/>
    <n v="3"/>
    <m/>
    <m/>
    <n v="3"/>
    <n v="242"/>
    <m/>
    <n v="1"/>
    <m/>
    <m/>
    <m/>
    <m/>
    <n v="242"/>
    <m/>
    <n v="6"/>
    <n v="34"/>
    <m/>
    <m/>
    <m/>
    <n v="11"/>
    <m/>
    <m/>
    <n v="40"/>
    <n v="2"/>
    <n v="14"/>
    <m/>
    <m/>
    <m/>
    <m/>
    <m/>
    <n v="242"/>
    <m/>
    <m/>
    <n v="64"/>
    <m/>
    <m/>
    <m/>
    <n v="15"/>
    <m/>
    <n v="1"/>
    <n v="40"/>
    <n v="2"/>
    <n v="15"/>
    <n v="1"/>
    <m/>
    <m/>
    <m/>
    <n v="2"/>
    <m/>
    <m/>
    <n v="1"/>
    <m/>
    <m/>
    <m/>
    <n v="7"/>
    <m/>
    <n v="1"/>
    <n v="30"/>
    <n v="8"/>
    <n v="1"/>
    <n v="3"/>
    <m/>
    <m/>
    <m/>
    <m/>
    <m/>
    <m/>
    <n v="3"/>
    <m/>
    <m/>
    <m/>
    <m/>
    <n v="179"/>
    <n v="0"/>
    <n v="0"/>
    <n v="0"/>
    <n v="38"/>
    <n v="0"/>
    <n v="2"/>
    <n v="83"/>
    <n v="258"/>
    <n v="0"/>
    <n v="115"/>
    <n v="1"/>
    <n v="0"/>
    <n v="40"/>
    <n v="0"/>
    <n v="0"/>
    <n v="491"/>
    <n v="0"/>
    <n v="12"/>
  </r>
  <r>
    <s v="MMR013"/>
    <s v="Yangon"/>
    <s v="MMR013D001"/>
    <s v="Yangon (North)"/>
    <s v="MMR013007"/>
    <s v="Shwepyithar"/>
    <n v="4"/>
    <n v="23"/>
    <x v="9"/>
    <n v="142130.36075512238"/>
    <n v="0.58626025175642493"/>
    <n v="0.81447983558740811"/>
    <n v="0.96905232688505205"/>
    <n v="5.0772436278055472E-2"/>
    <n v="0.64215310539895709"/>
    <n v="0.35451962189433917"/>
    <n v="0.14247373771602848"/>
    <n v="0.19207048458149781"/>
    <n v="0.73417824466282611"/>
    <n v="0.9358048119281599"/>
    <n v="0.94651304642494072"/>
    <n v="0.25310536971983316"/>
    <n v="1"/>
    <n v="142130.36075512238"/>
    <n v="343526"/>
    <n v="164264"/>
    <n v="179262"/>
    <n v="6.6721887879469498E-3"/>
    <n v="91.633475025381841"/>
    <n v="55.944186152900002"/>
    <n v="6140.5129580599414"/>
    <n v="1"/>
    <n v="328740"/>
    <n v="155230"/>
    <n v="173510"/>
    <n v="14786"/>
    <n v="9034"/>
    <n v="5752"/>
    <n v="279795"/>
    <n v="133915"/>
    <n v="145880"/>
    <n v="91.798053194406364"/>
    <n v="63731"/>
    <n v="30349"/>
    <n v="33382"/>
    <n v="90.914265172847635"/>
    <n v="0.81447983558740811"/>
    <n v="85586"/>
    <n v="241414"/>
    <n v="16526"/>
    <n v="0.42297464107301147"/>
    <n v="198223.21345075264"/>
    <n v="0.35451962189433917"/>
    <n v="0.64548037810566083"/>
    <n v="6.8455019178672316"/>
    <n v="257940"/>
    <n v="88897"/>
    <n v="144963"/>
    <n v="16606"/>
    <n v="5315"/>
    <n v="2159"/>
    <n v="73775"/>
    <n v="56790"/>
    <n v="16985"/>
    <n v="0.2302270416807862"/>
    <n v="328740"/>
    <n v="14786"/>
    <n v="4.4977794001338445E-2"/>
    <n v="2967"/>
    <n v="10723"/>
    <n v="14731"/>
    <n v="14943"/>
    <n v="11188"/>
    <n v="7622"/>
    <n v="4809"/>
    <n v="3126"/>
    <n v="3666"/>
    <n v="4.4559810233819048"/>
    <n v="73775"/>
    <n v="4.6564012199254492"/>
    <n v="2700"/>
    <n v="5838"/>
    <n v="7321"/>
    <n v="38779"/>
    <n v="16278"/>
    <n v="1074"/>
    <n v="712"/>
    <n v="1073"/>
    <n v="73775"/>
    <n v="40677"/>
    <n v="25986"/>
    <n v="2419"/>
    <n v="1711"/>
    <n v="1647"/>
    <n v="1335"/>
    <n v="73775"/>
    <n v="10208"/>
    <n v="181"/>
    <n v="122"/>
    <n v="62475"/>
    <n v="630"/>
    <n v="159"/>
    <n v="46293.186851914608"/>
    <n v="0.84683158251440194"/>
    <n v="8.5394781430023717E-3"/>
    <n v="0.14247373771602848"/>
    <n v="0.85752626228397155"/>
    <n v="73775"/>
    <n v="4293"/>
    <n v="32208"/>
    <n v="52"/>
    <n v="20527"/>
    <n v="827"/>
    <n v="14475"/>
    <n v="1393"/>
    <n v="0.77370382921043712"/>
    <n v="0.22629617078956288"/>
    <n v="73775"/>
    <n v="13627"/>
    <n v="543"/>
    <n v="43045"/>
    <n v="0.58346323280243984"/>
    <n v="15689"/>
    <n v="871"/>
    <n v="0.19207048458149781"/>
    <n v="0.2126601152151813"/>
    <n v="0.54191121653676722"/>
    <n v="245285"/>
    <n v="237694"/>
    <n v="7591"/>
    <n v="0.96905232688505205"/>
    <n v="113143"/>
    <n v="111223"/>
    <n v="1920"/>
    <n v="0.98303032445666105"/>
    <n v="132142"/>
    <n v="126471"/>
    <n v="5671"/>
    <n v="0.95708404595056829"/>
    <n v="199611"/>
    <n v="193650"/>
    <n v="5961"/>
    <n v="0.97013691630220777"/>
    <n v="45674"/>
    <n v="44044"/>
    <n v="1630"/>
    <n v="0.96431230021456404"/>
    <n v="153249"/>
    <n v="53076"/>
    <n v="92903"/>
    <n v="7270"/>
    <n v="4.7439135002512255E-2"/>
    <n v="0.60622255283884396"/>
    <n v="7.3006877579092162"/>
    <n v="74111"/>
    <n v="26715"/>
    <n v="0.36047280430705292"/>
    <n v="43835"/>
    <n v="0.59147764839227646"/>
    <n v="3561"/>
    <n v="4.8049547300670618E-2"/>
    <n v="79138"/>
    <n v="26361"/>
    <n v="49068"/>
    <n v="4.6867497283226769E-2"/>
    <n v="0.62003083221713973"/>
    <n v="3709"/>
    <n v="185258"/>
    <n v="9406"/>
    <n v="56888"/>
    <n v="56478"/>
    <n v="37919"/>
    <n v="542"/>
    <n v="21620"/>
    <n v="688"/>
    <n v="342"/>
    <n v="1375"/>
    <n v="9406"/>
    <n v="175852"/>
    <n v="118964"/>
    <n v="66294"/>
    <n v="62486"/>
    <n v="5.0772436278055472E-2"/>
    <n v="0.9492275637219445"/>
    <n v="0.64215310539895709"/>
    <n v="0.33729177687333339"/>
    <n v="0.7956903345604508"/>
    <n v="85804"/>
    <n v="2732"/>
    <n v="21822"/>
    <n v="29150"/>
    <n v="20717"/>
    <n v="394"/>
    <n v="9768"/>
    <n v="244"/>
    <n v="270"/>
    <n v="707"/>
    <n v="3.1840007458859725E-2"/>
    <n v="0.96815999254114027"/>
    <n v="0.71383618479324973"/>
    <n v="0.37410843317327863"/>
    <n v="99454"/>
    <n v="6674"/>
    <n v="35066"/>
    <n v="27328"/>
    <n v="17202"/>
    <n v="148"/>
    <n v="11852"/>
    <n v="444"/>
    <n v="72"/>
    <n v="668"/>
    <n v="6.7106400949182535E-2"/>
    <n v="0.93289359905081748"/>
    <n v="0.58030848432441129"/>
    <n v="288935"/>
    <n v="8733"/>
    <n v="101871"/>
    <n v="3547"/>
    <n v="37816"/>
    <n v="5391"/>
    <n v="6165"/>
    <n v="1278"/>
    <n v="39014"/>
    <n v="54856"/>
    <n v="17901"/>
    <n v="2146"/>
    <n v="10217"/>
    <n v="0.20851402564590651"/>
    <n v="1.8658175714260993E-2"/>
    <n v="53.59580782786125"/>
    <n v="0.73264822498111948"/>
    <n v="136753"/>
    <n v="5501"/>
    <n v="62961"/>
    <n v="2342"/>
    <n v="21748"/>
    <n v="2027"/>
    <n v="3925"/>
    <n v="751"/>
    <n v="19797"/>
    <n v="1549"/>
    <n v="8498"/>
    <n v="1214"/>
    <n v="6440"/>
    <n v="0.72030595306867129"/>
    <n v="152182"/>
    <n v="3232"/>
    <n v="38910"/>
    <n v="1205"/>
    <n v="16068"/>
    <n v="3364"/>
    <n v="2240"/>
    <n v="527"/>
    <n v="19217"/>
    <n v="53307"/>
    <n v="9403"/>
    <n v="932"/>
    <n v="3777"/>
    <n v="0.42724500926522191"/>
    <n v="288935"/>
    <n v="192014"/>
    <n v="189"/>
    <n v="1683"/>
    <n v="15576"/>
    <n v="1458"/>
    <n v="4599"/>
    <n v="202"/>
    <n v="83"/>
    <n v="73131"/>
    <n v="0.25310536971983316"/>
    <n v="0.74689463028016689"/>
    <n v="235607"/>
    <n v="156584"/>
    <n v="168"/>
    <n v="1453"/>
    <n v="13403"/>
    <n v="1194"/>
    <n v="3911"/>
    <n v="174"/>
    <n v="73"/>
    <n v="58647"/>
    <n v="0.24891875029179947"/>
    <n v="53328"/>
    <n v="35430"/>
    <n v="21"/>
    <n v="230"/>
    <n v="2173"/>
    <n v="264"/>
    <n v="688"/>
    <n v="28"/>
    <n v="10"/>
    <n v="14484"/>
    <n v="0.27160216021602163"/>
    <n v="343526"/>
    <n v="335682"/>
    <n v="7844"/>
    <n v="2.2833788417761684E-2"/>
    <n v="3338"/>
    <n v="1943"/>
    <n v="3374"/>
    <n v="2560"/>
    <n v="164264"/>
    <n v="160642"/>
    <n v="3622"/>
    <n v="2.2049870939463301E-2"/>
    <n v="179262"/>
    <n v="175040"/>
    <n v="4222"/>
    <n v="2.3552119244457832E-2"/>
    <n v="73775"/>
    <n v="1370"/>
    <n v="67669"/>
    <n v="3193"/>
    <n v="463"/>
    <n v="180"/>
    <n v="900"/>
    <n v="1.2199254490003388E-2"/>
    <n v="0.98780074550999664"/>
    <n v="0.9358048119281599"/>
    <n v="73775"/>
    <n v="5268"/>
    <n v="30417"/>
    <n v="281"/>
    <n v="49"/>
    <n v="3501"/>
    <n v="81"/>
    <n v="31"/>
    <n v="33863"/>
    <n v="105"/>
    <n v="179"/>
    <n v="4.8973229413758049E-2"/>
    <n v="0.94651304642494072"/>
    <n v="73775"/>
    <n v="6123"/>
    <n v="64960"/>
    <n v="543"/>
    <n v="50"/>
    <n v="1412"/>
    <n v="114"/>
    <n v="2"/>
    <n v="298"/>
    <n v="22"/>
    <n v="251"/>
    <n v="0.97493730938664858"/>
    <n v="0.94115892917655031"/>
    <n v="73775"/>
    <n v="54164"/>
    <n v="218"/>
    <n v="4679"/>
    <n v="9295"/>
    <n v="4904"/>
    <n v="80"/>
    <n v="153"/>
    <n v="282"/>
    <n v="0.73417824466282611"/>
    <n v="241353.75615045748"/>
    <n v="0.80272450016943409"/>
    <n v="73775"/>
    <n v="37448"/>
    <n v="428"/>
    <n v="12"/>
    <n v="224"/>
    <n v="10939"/>
    <n v="23865"/>
    <n v="355"/>
    <s v="-"/>
    <n v="504"/>
    <n v="73775"/>
    <n v="1.7806980684513725"/>
    <n v="0.4804975522295441"/>
    <n v="0.56157751710803749"/>
    <n v="0.1140346182698974"/>
    <n v="22997"/>
    <n v="0.31171806167400878"/>
    <n v="0.4144425021175368"/>
    <n v="15800"/>
    <n v="50778"/>
    <n v="2157"/>
    <n v="41959"/>
    <n v="3387"/>
    <n v="17290"/>
    <n v="0.56874279905116909"/>
    <n v="0.21416468993561505"/>
    <n v="0.68828193832599116"/>
    <n v="0.23436123348017621"/>
    <n v="73775"/>
    <n v="2776"/>
    <n v="8811"/>
    <n v="45078"/>
    <n v="462"/>
    <n v="145"/>
    <n v="158"/>
    <n v="353"/>
    <n v="0.16546255506607929"/>
    <n v="1590"/>
    <n v="1590"/>
    <n v="0.9839108910891089"/>
    <n v="0.75011949685534585"/>
    <n v="119269"/>
    <n v="4880248.9419999998"/>
    <n v="107729.4663240323"/>
    <m/>
    <m/>
    <n v="0"/>
    <n v="0"/>
    <m/>
    <n v="0"/>
    <n v="0"/>
    <m/>
    <m/>
    <n v="0"/>
    <n v="0"/>
    <m/>
    <n v="0"/>
    <n v="0"/>
    <m/>
    <m/>
    <n v="0"/>
    <n v="0"/>
    <m/>
    <n v="0"/>
    <n v="0"/>
    <m/>
    <m/>
    <n v="0"/>
    <n v="0"/>
    <m/>
    <n v="0"/>
    <m/>
    <m/>
    <n v="0"/>
    <m/>
    <n v="0"/>
    <m/>
    <m/>
    <m/>
    <n v="0"/>
    <n v="0"/>
    <m/>
    <n v="0"/>
    <n v="26"/>
    <m/>
    <m/>
    <n v="0"/>
    <n v="0"/>
    <m/>
    <n v="0"/>
    <m/>
    <m/>
    <n v="0"/>
    <n v="0"/>
    <m/>
    <n v="0"/>
    <n v="26"/>
    <n v="26"/>
    <n v="1.608910891089109E-2"/>
    <n v="0.1223076923076923"/>
    <n v="318"/>
    <n v="2809.3320653163632"/>
    <n v="1616"/>
    <n v="1616"/>
    <n v="2.0784218398920661E-3"/>
    <n v="4.7485189087433398E-5"/>
    <n v="0.97458510399741172"/>
    <n v="0"/>
    <n v="0"/>
    <n v="0"/>
    <n v="0"/>
    <n v="0"/>
    <n v="2.5414896002588224E-2"/>
    <n v="0"/>
    <n v="110538.79838934867"/>
    <n v="0.32177709515247366"/>
    <n v="0"/>
    <n v="0"/>
    <n v="212.57797029702971"/>
    <n v="4.7041563084016932E-3"/>
    <n v="5.0272969999999999"/>
    <n v="297"/>
    <b v="1"/>
    <b v="0"/>
    <b v="0"/>
    <b v="0"/>
    <b v="0"/>
    <b v="1"/>
    <b v="0"/>
    <b v="1"/>
    <n v="0"/>
    <m/>
    <n v="25"/>
    <m/>
    <n v="25"/>
    <n v="0"/>
    <m/>
    <m/>
    <m/>
    <n v="0.10330578512396695"/>
    <n v="0"/>
    <n v="0"/>
    <n v="0"/>
    <n v="0"/>
    <n v="0"/>
    <n v="0"/>
    <n v="0"/>
    <n v="0"/>
    <n v="0"/>
    <n v="0"/>
    <n v="620"/>
    <n v="1"/>
    <m/>
    <m/>
    <n v="4"/>
    <n v="15"/>
    <m/>
    <m/>
    <n v="93"/>
    <m/>
    <n v="51"/>
    <n v="8"/>
    <n v="29"/>
    <m/>
    <n v="5"/>
    <m/>
    <m/>
    <m/>
    <n v="4"/>
    <n v="16"/>
    <m/>
    <n v="6"/>
    <n v="8"/>
    <n v="124"/>
    <m/>
    <n v="113"/>
    <m/>
    <m/>
    <m/>
    <m/>
    <n v="109"/>
    <m/>
    <n v="3"/>
    <n v="1"/>
    <m/>
    <m/>
    <m/>
    <n v="9"/>
    <m/>
    <n v="8"/>
    <n v="16"/>
    <n v="99"/>
    <n v="88"/>
    <m/>
    <m/>
    <n v="4"/>
    <m/>
    <m/>
    <n v="119"/>
    <m/>
    <n v="3"/>
    <n v="1"/>
    <m/>
    <m/>
    <m/>
    <n v="9"/>
    <m/>
    <n v="9"/>
    <n v="7"/>
    <n v="90"/>
    <n v="89"/>
    <m/>
    <m/>
    <n v="22"/>
    <m/>
    <n v="86"/>
    <m/>
    <n v="21"/>
    <n v="1"/>
    <m/>
    <m/>
    <n v="5"/>
    <n v="5"/>
    <m/>
    <n v="8"/>
    <n v="12"/>
    <n v="21"/>
    <m/>
    <n v="55"/>
    <n v="1"/>
    <m/>
    <n v="18"/>
    <m/>
    <n v="1"/>
    <m/>
    <n v="97"/>
    <m/>
    <m/>
    <m/>
    <n v="18"/>
    <n v="3"/>
    <n v="0"/>
    <n v="0"/>
    <n v="13"/>
    <n v="54"/>
    <n v="0"/>
    <n v="31"/>
    <n v="31"/>
    <n v="427"/>
    <n v="0"/>
    <n v="396"/>
    <n v="0"/>
    <n v="0"/>
    <n v="52"/>
    <n v="0"/>
    <n v="0"/>
    <n v="440"/>
    <n v="0"/>
    <n v="50"/>
  </r>
  <r>
    <s v="MMR013"/>
    <s v="Yangon"/>
    <s v="MMR013D001"/>
    <s v="Yangon (North)"/>
    <s v="MMR013008"/>
    <s v="Hlaingtharya"/>
    <n v="9"/>
    <n v="20"/>
    <x v="9"/>
    <n v="295086.76219687238"/>
    <n v="0.57101189300130351"/>
    <n v="0.70090293617806931"/>
    <n v="0.96777355251469688"/>
    <n v="5.5515212924653098E-2"/>
    <n v="0.58299980297784904"/>
    <n v="0.32899028002315228"/>
    <n v="0.16090941490542057"/>
    <n v="0.17542078259173835"/>
    <n v="0.76324548957373695"/>
    <n v="0.94263369891938054"/>
    <n v="0.91275695812683666"/>
    <n v="0.26099458728010827"/>
    <n v="1"/>
    <n v="295086.76219687238"/>
    <n v="687867"/>
    <n v="322862"/>
    <n v="365005"/>
    <n v="1.3360207044004542E-2"/>
    <n v="88.454130765331982"/>
    <n v="83.464966458999996"/>
    <n v="8241.3859273267281"/>
    <n v="1"/>
    <n v="663463"/>
    <n v="310705"/>
    <n v="352758"/>
    <n v="24404"/>
    <n v="12157"/>
    <n v="12247"/>
    <n v="482128"/>
    <n v="223568"/>
    <n v="258560"/>
    <n v="86.466584158415841"/>
    <n v="205739"/>
    <n v="99294"/>
    <n v="106445"/>
    <n v="93.281976607637745"/>
    <n v="0.70090293617806931"/>
    <n v="164834"/>
    <n v="501030"/>
    <n v="22003"/>
    <n v="0.37290581402311235"/>
    <n v="431357.39642536384"/>
    <n v="0.32899028002315228"/>
    <n v="0.67100971997684766"/>
    <n v="4.3915533999960079"/>
    <n v="523033"/>
    <n v="193181"/>
    <n v="289891"/>
    <n v="27545"/>
    <n v="10063"/>
    <n v="2353"/>
    <n v="148711"/>
    <n v="118386"/>
    <n v="30325"/>
    <n v="0.20391901069860333"/>
    <n v="663463"/>
    <n v="24404"/>
    <n v="3.6782759551022441E-2"/>
    <n v="4616"/>
    <n v="23208"/>
    <n v="29908"/>
    <n v="29764"/>
    <n v="22561"/>
    <n v="15347"/>
    <n v="9462"/>
    <n v="6962"/>
    <n v="6883"/>
    <n v="4.4614251803834284"/>
    <n v="148711"/>
    <n v="4.6255287100483491"/>
    <n v="14289"/>
    <n v="9606"/>
    <n v="17161"/>
    <n v="69538"/>
    <n v="32302"/>
    <n v="2123"/>
    <n v="1599"/>
    <n v="2093"/>
    <n v="148711"/>
    <n v="58666"/>
    <n v="81378"/>
    <n v="2097"/>
    <n v="1066"/>
    <n v="1941"/>
    <n v="3563"/>
    <n v="148711"/>
    <n v="23325"/>
    <n v="386"/>
    <n v="218"/>
    <n v="120741"/>
    <n v="3336"/>
    <n v="705"/>
    <n v="105784.85245207147"/>
    <n v="0.81191707405639124"/>
    <n v="2.2432772289877681E-2"/>
    <n v="0.16090941490542057"/>
    <n v="0.83909058509457946"/>
    <n v="148711"/>
    <n v="15023"/>
    <n v="58101"/>
    <n v="82"/>
    <n v="33648"/>
    <n v="2499"/>
    <n v="36886"/>
    <n v="2472"/>
    <n v="0.71853460739286268"/>
    <n v="0.28146539260713732"/>
    <n v="148711"/>
    <n v="25347"/>
    <n v="740"/>
    <n v="80111"/>
    <n v="0.53870258420695172"/>
    <n v="40154"/>
    <n v="2359"/>
    <n v="0.17542078259173835"/>
    <n v="0.2700136506378143"/>
    <n v="0.56027798885085844"/>
    <n v="500955"/>
    <n v="484811"/>
    <n v="16144"/>
    <n v="0.96777355251469688"/>
    <n v="228661"/>
    <n v="224528"/>
    <n v="4133"/>
    <n v="0.98192520805909178"/>
    <n v="272294"/>
    <n v="260283"/>
    <n v="12011"/>
    <n v="0.95588958992853312"/>
    <n v="360425"/>
    <n v="349836"/>
    <n v="10589"/>
    <n v="0.97062079489491571"/>
    <n v="140530"/>
    <n v="134975"/>
    <n v="5555"/>
    <n v="0.96047107379207286"/>
    <n v="336832"/>
    <n v="90897"/>
    <n v="229659"/>
    <n v="16276"/>
    <n v="4.8320824624738745E-2"/>
    <n v="0.68182061086832602"/>
    <n v="5.5847259768985005"/>
    <n v="156207"/>
    <n v="45651"/>
    <n v="0.29224682632660509"/>
    <n v="102702"/>
    <n v="0.65747373677235976"/>
    <n v="7854"/>
    <n v="5.0279436901035167E-2"/>
    <n v="180625"/>
    <n v="45246"/>
    <n v="126957"/>
    <n v="4.6626989619377161E-2"/>
    <n v="0.70287612456747406"/>
    <n v="8422"/>
    <n v="355290"/>
    <n v="19724"/>
    <n v="128432"/>
    <n v="107919"/>
    <n v="59606"/>
    <n v="824"/>
    <n v="34536"/>
    <n v="931"/>
    <n v="348"/>
    <n v="2970"/>
    <n v="19724"/>
    <n v="335566"/>
    <n v="207133.99999999997"/>
    <n v="148156.00000000003"/>
    <n v="99215"/>
    <n v="5.5515212924653098E-2"/>
    <n v="0.94448478707534689"/>
    <n v="0.58299980297784904"/>
    <n v="0.2792507529060767"/>
    <n v="0.76374229502659796"/>
    <n v="165823"/>
    <n v="6128"/>
    <n v="51331"/>
    <n v="56507"/>
    <n v="33254"/>
    <n v="581"/>
    <n v="15885"/>
    <n v="344"/>
    <n v="275"/>
    <n v="1518"/>
    <n v="3.6955066546860205E-2"/>
    <n v="0.9630449334531398"/>
    <n v="0.65349197638445811"/>
    <n v="0.31272501402097419"/>
    <n v="189467"/>
    <n v="13596"/>
    <n v="77101"/>
    <n v="51412"/>
    <n v="26352"/>
    <n v="243"/>
    <n v="18651"/>
    <n v="587"/>
    <n v="73"/>
    <n v="1452"/>
    <n v="7.1759198171713279E-2"/>
    <n v="0.92824080182828672"/>
    <n v="0.52130450157547226"/>
    <n v="579376"/>
    <n v="9009"/>
    <n v="257135"/>
    <n v="8032"/>
    <n v="63054"/>
    <n v="7920"/>
    <n v="9051"/>
    <n v="2647"/>
    <n v="63774"/>
    <n v="111046"/>
    <n v="24786"/>
    <n v="3611"/>
    <n v="19311"/>
    <n v="0.20533470492391814"/>
    <n v="1.3669879318439148E-2"/>
    <n v="73.153535353535361"/>
    <n v="1"/>
    <n v="268014"/>
    <n v="4940"/>
    <n v="149279"/>
    <n v="5267"/>
    <n v="35895"/>
    <n v="3775"/>
    <n v="6015"/>
    <n v="1653"/>
    <n v="32244"/>
    <n v="3491"/>
    <n v="11328"/>
    <n v="2174"/>
    <n v="11953"/>
    <n v="0.76552344280522655"/>
    <n v="311362"/>
    <n v="4069"/>
    <n v="107856"/>
    <n v="2765"/>
    <n v="27159"/>
    <n v="4145"/>
    <n v="3036"/>
    <n v="994"/>
    <n v="31530"/>
    <n v="107555"/>
    <n v="13458"/>
    <n v="1437"/>
    <n v="7358"/>
    <n v="0.47863901182546359"/>
    <n v="579376"/>
    <n v="373011"/>
    <n v="479"/>
    <n v="3023"/>
    <n v="39119"/>
    <n v="1943"/>
    <n v="9619"/>
    <n v="149"/>
    <n v="819"/>
    <n v="151214"/>
    <n v="0.26099458728010827"/>
    <n v="0.73900541271989173"/>
    <n v="408208"/>
    <n v="267499"/>
    <n v="341"/>
    <n v="2229"/>
    <n v="28152"/>
    <n v="1180"/>
    <n v="7260"/>
    <n v="115"/>
    <n v="447"/>
    <n v="100985"/>
    <n v="0.24738613647944185"/>
    <n v="171168"/>
    <n v="105512"/>
    <n v="138"/>
    <n v="794"/>
    <n v="10967"/>
    <n v="763"/>
    <n v="2359"/>
    <n v="34"/>
    <n v="372"/>
    <n v="50229"/>
    <n v="0.29344854178351093"/>
    <n v="687867"/>
    <n v="672108"/>
    <n v="15759"/>
    <n v="2.2909952069222684E-2"/>
    <n v="7593"/>
    <n v="3625"/>
    <n v="6437"/>
    <n v="4825"/>
    <n v="322862"/>
    <n v="315594"/>
    <n v="7268"/>
    <n v="2.251116576122306E-2"/>
    <n v="365005"/>
    <n v="356514"/>
    <n v="8491"/>
    <n v="2.3262695031574906E-2"/>
    <n v="148711"/>
    <n v="2525"/>
    <n v="137655"/>
    <n v="3187"/>
    <n v="1145"/>
    <n v="619"/>
    <n v="3580"/>
    <n v="2.4073538608441879E-2"/>
    <n v="0.97592646139155814"/>
    <n v="0.94263369891938054"/>
    <n v="148711"/>
    <n v="12757"/>
    <n v="23669"/>
    <n v="187"/>
    <n v="25"/>
    <n v="8724"/>
    <n v="11"/>
    <n v="149"/>
    <n v="99124"/>
    <n v="1471"/>
    <n v="2594"/>
    <n v="5.9740032680837329E-2"/>
    <n v="0.91275695812683666"/>
    <n v="148711"/>
    <n v="4545"/>
    <n v="137159"/>
    <n v="581"/>
    <n v="348"/>
    <n v="4249"/>
    <n v="159"/>
    <n v="5"/>
    <n v="419"/>
    <n v="60"/>
    <n v="1186"/>
    <n v="0.95963983834417088"/>
    <n v="0.92769532852310865"/>
    <n v="148711"/>
    <n v="113503"/>
    <n v="181"/>
    <n v="3597"/>
    <n v="12612"/>
    <n v="17935"/>
    <n v="124"/>
    <n v="330"/>
    <n v="429"/>
    <n v="0.76324548957373695"/>
    <n v="506385.14224906027"/>
    <n v="0.88606760764166737"/>
    <n v="148711"/>
    <n v="61386"/>
    <n v="702"/>
    <n v="18"/>
    <n v="370"/>
    <n v="8858"/>
    <n v="73724"/>
    <n v="1726"/>
    <n v="4"/>
    <n v="1923"/>
    <n v="148711"/>
    <n v="1.356806154218585"/>
    <n v="0.36611598984828952"/>
    <n v="0.73702495886446096"/>
    <n v="0.14966119062655889"/>
    <n v="55489"/>
    <n v="0.37313312397872384"/>
    <n v="1"/>
    <n v="15429"/>
    <n v="93222"/>
    <n v="4184"/>
    <n v="71432"/>
    <n v="4843"/>
    <n v="12662"/>
    <n v="0.48034106421179334"/>
    <n v="0.10375157184068429"/>
    <n v="0.62686687602127622"/>
    <n v="8.51450128100813E-2"/>
    <n v="148711"/>
    <n v="4068"/>
    <n v="14581"/>
    <n v="73806"/>
    <n v="561"/>
    <n v="157"/>
    <n v="150"/>
    <n v="383"/>
    <n v="0.1301853931450935"/>
    <n v="2226"/>
    <n v="2226"/>
    <n v="0.96866840731070492"/>
    <n v="0.74924977538185089"/>
    <n v="166783"/>
    <n v="6824426.7939999998"/>
    <n v="150821.25285364522"/>
    <m/>
    <m/>
    <n v="0"/>
    <n v="0"/>
    <m/>
    <n v="0"/>
    <n v="0"/>
    <m/>
    <m/>
    <n v="0"/>
    <n v="0"/>
    <m/>
    <n v="0"/>
    <n v="0"/>
    <m/>
    <m/>
    <n v="0"/>
    <n v="0"/>
    <m/>
    <n v="0"/>
    <n v="0"/>
    <n v="10"/>
    <n v="10"/>
    <n v="4.3516100957354219E-3"/>
    <n v="0.13"/>
    <n v="130"/>
    <n v="1525.6672264826695"/>
    <m/>
    <m/>
    <n v="0"/>
    <m/>
    <n v="0"/>
    <m/>
    <m/>
    <m/>
    <n v="0"/>
    <n v="0"/>
    <m/>
    <n v="0"/>
    <n v="62"/>
    <n v="27"/>
    <n v="27"/>
    <n v="1.1749347258485639E-2"/>
    <n v="0.1174074074074074"/>
    <n v="317"/>
    <n v="6348.3134699823959"/>
    <m/>
    <m/>
    <n v="0"/>
    <n v="0"/>
    <m/>
    <n v="0"/>
    <n v="35"/>
    <n v="35"/>
    <n v="1.5230635335073977E-2"/>
    <n v="0.11714285714285713"/>
    <n v="410"/>
    <n v="3781.7931648489507"/>
    <n v="2298"/>
    <n v="2298"/>
    <n v="2.9555775916286931E-3"/>
    <n v="6.7525349333491308E-5"/>
    <n v="0.92826201896368854"/>
    <n v="0"/>
    <n v="0"/>
    <n v="9.390048903093336E-3"/>
    <n v="3.9072068207645923E-2"/>
    <n v="0"/>
    <n v="2.3275863925572203E-2"/>
    <n v="0"/>
    <n v="162477.02671495924"/>
    <n v="0.23620413061676057"/>
    <n v="0"/>
    <n v="0"/>
    <n v="299.33289817232378"/>
    <n v="3.3407620949980157E-3"/>
    <n v="4.8152090000000003"/>
    <n v="295"/>
    <b v="0"/>
    <b v="0"/>
    <b v="0"/>
    <b v="0"/>
    <b v="0"/>
    <b v="0"/>
    <b v="0"/>
    <b v="1"/>
    <n v="0"/>
    <m/>
    <n v="1"/>
    <m/>
    <n v="1"/>
    <n v="0"/>
    <m/>
    <m/>
    <m/>
    <n v="4.1322314049586778E-3"/>
    <n v="0"/>
    <n v="0"/>
    <n v="0"/>
    <n v="0"/>
    <n v="0"/>
    <n v="0"/>
    <n v="0"/>
    <n v="0"/>
    <n v="0"/>
    <n v="0"/>
    <n v="620"/>
    <n v="1"/>
    <m/>
    <m/>
    <m/>
    <n v="69"/>
    <m/>
    <m/>
    <n v="85"/>
    <m/>
    <n v="25"/>
    <n v="11"/>
    <n v="103"/>
    <n v="1"/>
    <n v="1"/>
    <m/>
    <m/>
    <m/>
    <m/>
    <n v="29"/>
    <m/>
    <m/>
    <n v="9"/>
    <n v="67"/>
    <m/>
    <n v="44"/>
    <m/>
    <m/>
    <n v="12"/>
    <m/>
    <n v="156"/>
    <n v="20"/>
    <n v="2"/>
    <m/>
    <m/>
    <m/>
    <m/>
    <n v="29"/>
    <m/>
    <n v="4"/>
    <n v="8"/>
    <n v="29"/>
    <n v="42"/>
    <m/>
    <m/>
    <m/>
    <m/>
    <n v="1"/>
    <n v="217"/>
    <n v="1"/>
    <n v="2"/>
    <m/>
    <m/>
    <m/>
    <n v="21"/>
    <n v="12"/>
    <m/>
    <n v="7"/>
    <n v="10"/>
    <n v="27"/>
    <n v="41"/>
    <m/>
    <m/>
    <m/>
    <m/>
    <n v="178"/>
    <m/>
    <n v="2"/>
    <m/>
    <m/>
    <m/>
    <n v="4"/>
    <n v="12"/>
    <n v="1"/>
    <n v="4"/>
    <n v="13"/>
    <n v="32"/>
    <m/>
    <n v="5"/>
    <n v="1"/>
    <m/>
    <m/>
    <m/>
    <n v="1"/>
    <m/>
    <n v="161"/>
    <m/>
    <m/>
    <m/>
    <n v="35"/>
    <n v="0"/>
    <n v="0"/>
    <n v="0"/>
    <n v="25"/>
    <n v="151"/>
    <n v="0"/>
    <n v="15"/>
    <n v="27"/>
    <n v="240"/>
    <n v="0"/>
    <n v="157"/>
    <n v="0"/>
    <n v="0"/>
    <n v="23"/>
    <n v="0"/>
    <n v="1"/>
    <n v="815"/>
    <n v="22"/>
    <n v="42"/>
  </r>
  <r>
    <s v="MMR013"/>
    <s v="Yangon"/>
    <s v="MMR013D002"/>
    <s v="Yangon (East)"/>
    <s v="MMR013009"/>
    <s v="Thingangyun"/>
    <m/>
    <n v="39"/>
    <x v="9"/>
    <n v="83842.98171484808"/>
    <n v="0.59976809087553307"/>
    <n v="1"/>
    <n v="0.96934629525768057"/>
    <n v="4.169133057097605E-2"/>
    <n v="0.76331450877501716"/>
    <n v="0.27470175966704402"/>
    <n v="2.4907663896583564E-2"/>
    <n v="1.4750692520775623E-2"/>
    <n v="0.9726915974145891"/>
    <n v="0.97689289012003688"/>
    <n v="0.99323638042474605"/>
    <n v="0.16568397185894759"/>
    <n v="1"/>
    <n v="83842.98171484808"/>
    <n v="209486"/>
    <n v="98698"/>
    <n v="110788"/>
    <n v="4.068775406903276E-3"/>
    <n v="89.087265768855829"/>
    <n v="13.1206426259"/>
    <n v="15966.138700133255"/>
    <n v="1"/>
    <n v="201316"/>
    <n v="93030"/>
    <n v="108286"/>
    <n v="8170"/>
    <n v="5668"/>
    <n v="2502"/>
    <n v="209486"/>
    <n v="98698"/>
    <n v="110788"/>
    <n v="89.087265768855829"/>
    <s v="-"/>
    <s v="-"/>
    <s v="-"/>
    <m/>
    <n v="1"/>
    <n v="41978"/>
    <n v="152813"/>
    <n v="14695"/>
    <n v="0.37086504420435434"/>
    <n v="131794.96534980662"/>
    <n v="0.27470175966704402"/>
    <n v="0.72529824033295598"/>
    <n v="9.6163284537310307"/>
    <n v="167508"/>
    <n v="64726"/>
    <n v="84421"/>
    <n v="11852"/>
    <n v="3328"/>
    <n v="3181"/>
    <n v="43320"/>
    <n v="30120"/>
    <n v="13200"/>
    <n v="0.3047091412742382"/>
    <n v="201316"/>
    <n v="8170"/>
    <n v="4.0582964096246697E-2"/>
    <n v="2042"/>
    <n v="5510"/>
    <n v="8018"/>
    <n v="8763"/>
    <n v="6832"/>
    <n v="4497"/>
    <n v="2859"/>
    <n v="2093"/>
    <n v="2706"/>
    <n v="4.6471837488457988"/>
    <n v="43320"/>
    <n v="4.835780240073869"/>
    <n v="15549"/>
    <n v="4792"/>
    <n v="5110"/>
    <n v="15908"/>
    <n v="1028"/>
    <n v="231"/>
    <n v="139"/>
    <n v="563"/>
    <n v="43320"/>
    <n v="24773"/>
    <n v="13721"/>
    <n v="1710"/>
    <n v="2013"/>
    <n v="395"/>
    <n v="708"/>
    <n v="43320"/>
    <n v="987"/>
    <n v="36"/>
    <n v="56"/>
    <n v="37661"/>
    <n v="4348"/>
    <n v="232"/>
    <n v="4754.0689750692518"/>
    <n v="0.86936749769159738"/>
    <n v="0.10036934441366574"/>
    <n v="2.4907663896583564E-2"/>
    <n v="0.97509233610341639"/>
    <n v="43320"/>
    <n v="776"/>
    <n v="5491"/>
    <n v="15"/>
    <n v="9914"/>
    <n v="1950"/>
    <n v="24576"/>
    <n v="598"/>
    <n v="0.37386888273314867"/>
    <n v="0.62613111726685133"/>
    <n v="43320"/>
    <n v="492"/>
    <n v="147"/>
    <n v="18612"/>
    <n v="0.42963988919667589"/>
    <n v="23544"/>
    <n v="525"/>
    <n v="1.4750692520775623E-2"/>
    <n v="0.54349030470914128"/>
    <n v="0.80061172668513381"/>
    <n v="160470"/>
    <n v="155551"/>
    <n v="4919"/>
    <n v="0.96934629525768057"/>
    <n v="72285"/>
    <n v="71026"/>
    <n v="1259"/>
    <n v="0.98258283184616446"/>
    <n v="88185"/>
    <n v="84525"/>
    <n v="3660"/>
    <n v="0.95849634291546182"/>
    <n v="160470"/>
    <n v="155551"/>
    <n v="4919"/>
    <n v="0.96934629525768057"/>
    <s v="-"/>
    <s v="-"/>
    <s v="-"/>
    <n v="0"/>
    <n v="85935"/>
    <n v="30398"/>
    <n v="52123"/>
    <n v="3414"/>
    <n v="3.9727701169488566E-2"/>
    <n v="0.60653982661313788"/>
    <n v="8.9039250146455764"/>
    <n v="41645"/>
    <n v="15268"/>
    <n v="0.36662264377476289"/>
    <n v="24768"/>
    <n v="0.59474126545803818"/>
    <n v="1609"/>
    <n v="3.8636090767198941E-2"/>
    <n v="44290"/>
    <n v="15130"/>
    <n v="27355"/>
    <n v="4.0754120568977197E-2"/>
    <n v="0.61763377737638292"/>
    <n v="1805"/>
    <n v="125014"/>
    <n v="5212"/>
    <n v="24377"/>
    <n v="29709"/>
    <n v="30392"/>
    <n v="1088"/>
    <n v="31607"/>
    <n v="1970"/>
    <n v="409"/>
    <n v="250"/>
    <n v="5212"/>
    <n v="119802"/>
    <n v="95425"/>
    <n v="29589"/>
    <n v="65716"/>
    <n v="4.169133057097605E-2"/>
    <n v="0.95830866942902393"/>
    <n v="0.76331450877501716"/>
    <n v="0.52566912505799346"/>
    <n v="0.86081158910202049"/>
    <n v="55892"/>
    <n v="1381"/>
    <n v="8956"/>
    <n v="14296"/>
    <n v="15809"/>
    <n v="740"/>
    <n v="13624"/>
    <n v="626"/>
    <n v="339"/>
    <n v="121"/>
    <n v="2.4708366134688329E-2"/>
    <n v="0.9752916338653117"/>
    <n v="0.81505403277749944"/>
    <n v="0.55927503041580195"/>
    <n v="69122"/>
    <n v="3831"/>
    <n v="15421"/>
    <n v="15413"/>
    <n v="14583"/>
    <n v="348"/>
    <n v="17983"/>
    <n v="1344"/>
    <n v="70"/>
    <n v="129"/>
    <n v="5.5423743525939644E-2"/>
    <n v="0.94457625647406041"/>
    <n v="0.72147796649402507"/>
    <n v="184357"/>
    <n v="7384"/>
    <n v="43650"/>
    <n v="3438"/>
    <n v="26377"/>
    <n v="2980"/>
    <n v="4199"/>
    <n v="736"/>
    <n v="27106"/>
    <n v="39283"/>
    <n v="15101"/>
    <n v="1181"/>
    <n v="12922"/>
    <n v="0.22924543141838932"/>
    <n v="1.61642899374583E-2"/>
    <n v="61.864765100671143"/>
    <n v="0.84568387298976033"/>
    <n v="85854"/>
    <n v="3019"/>
    <n v="28386"/>
    <n v="2360"/>
    <n v="16459"/>
    <n v="1506"/>
    <n v="2769"/>
    <n v="512"/>
    <n v="13683"/>
    <n v="1055"/>
    <n v="7024"/>
    <n v="636"/>
    <n v="8445"/>
    <n v="0.63478696391548439"/>
    <n v="98503"/>
    <n v="4365"/>
    <n v="15264"/>
    <n v="1078"/>
    <n v="9918"/>
    <n v="1474"/>
    <n v="1430"/>
    <n v="224"/>
    <n v="13423"/>
    <n v="38228"/>
    <n v="8077"/>
    <n v="545"/>
    <n v="4477"/>
    <n v="0.34038557201303515"/>
    <n v="184357"/>
    <n v="133715"/>
    <n v="356"/>
    <n v="3508"/>
    <n v="8267"/>
    <n v="2380"/>
    <n v="4985"/>
    <n v="241"/>
    <n v="360"/>
    <n v="30545"/>
    <n v="0.16568397185894759"/>
    <n v="0.83431602814105243"/>
    <n v="184357"/>
    <n v="133715"/>
    <n v="356"/>
    <n v="3508"/>
    <n v="8267"/>
    <n v="2380"/>
    <n v="4985"/>
    <n v="241"/>
    <n v="360"/>
    <n v="30545"/>
    <n v="0.16568397185894759"/>
    <s v="-"/>
    <s v="-"/>
    <s v="-"/>
    <s v="-"/>
    <s v="-"/>
    <s v="-"/>
    <s v="-"/>
    <s v="-"/>
    <s v="-"/>
    <s v="-"/>
    <s v="-"/>
    <n v="209486"/>
    <n v="203787"/>
    <n v="5699"/>
    <n v="2.7204681935785686E-2"/>
    <n v="2236"/>
    <n v="1523"/>
    <n v="2700"/>
    <n v="1921"/>
    <n v="98698"/>
    <n v="96159"/>
    <n v="2539"/>
    <n v="2.5724938701898722E-2"/>
    <n v="110788"/>
    <n v="107628"/>
    <n v="3160"/>
    <n v="2.8522944723255225E-2"/>
    <n v="43320"/>
    <n v="5796"/>
    <n v="36523"/>
    <n v="639"/>
    <n v="36"/>
    <n v="79"/>
    <n v="247"/>
    <n v="5.7017543859649127E-3"/>
    <n v="0.99429824561403513"/>
    <n v="0.97689289012003688"/>
    <n v="43320"/>
    <n v="8204"/>
    <n v="6331"/>
    <n v="241"/>
    <n v="22"/>
    <n v="7"/>
    <n v="1"/>
    <n v="14"/>
    <n v="28251"/>
    <n v="67"/>
    <n v="182"/>
    <n v="5.0784856879039703E-4"/>
    <n v="0.99323638042474605"/>
    <n v="43320"/>
    <n v="20874"/>
    <n v="21351"/>
    <n v="692"/>
    <n v="36"/>
    <n v="49"/>
    <n v="0"/>
    <n v="1"/>
    <n v="70"/>
    <n v="1"/>
    <n v="246"/>
    <n v="0.99233610341643586"/>
    <n v="0.98506463527239152"/>
    <n v="43320"/>
    <n v="42137"/>
    <n v="27"/>
    <n v="579"/>
    <n v="418"/>
    <n v="49"/>
    <n v="2"/>
    <n v="3"/>
    <n v="105"/>
    <n v="0.9726915974145891"/>
    <n v="195818.38162511543"/>
    <n v="0.9738919667590028"/>
    <n v="43320"/>
    <n v="28419"/>
    <n v="2249"/>
    <n v="5"/>
    <n v="504"/>
    <n v="746"/>
    <n v="10404"/>
    <n v="427"/>
    <s v="-"/>
    <n v="566"/>
    <n v="43320"/>
    <n v="2.5470221606648198"/>
    <n v="0.68727985690364179"/>
    <n v="0.39261535115147234"/>
    <n v="7.9724953958309169E-2"/>
    <n v="4968"/>
    <n v="0.11468144044321329"/>
    <n v="8.9531258447620249E-2"/>
    <n v="8478"/>
    <n v="38352"/>
    <n v="5497"/>
    <n v="35436"/>
    <n v="8570"/>
    <n v="14004"/>
    <n v="0.81800554016620497"/>
    <n v="0.19570637119113574"/>
    <n v="0.88531855955678673"/>
    <n v="0.32326869806094183"/>
    <n v="43320"/>
    <n v="6765"/>
    <n v="1145"/>
    <n v="20959"/>
    <n v="23"/>
    <n v="16"/>
    <n v="10"/>
    <n v="51"/>
    <n v="0.18335641735918745"/>
    <m/>
    <m/>
    <m/>
    <n v="0"/>
    <m/>
    <m/>
    <m/>
    <m/>
    <m/>
    <m/>
    <n v="0"/>
    <m/>
    <n v="0"/>
    <n v="0"/>
    <m/>
    <m/>
    <m/>
    <n v="0"/>
    <m/>
    <n v="0"/>
    <n v="0"/>
    <m/>
    <m/>
    <m/>
    <n v="0"/>
    <m/>
    <n v="0"/>
    <n v="0"/>
    <m/>
    <m/>
    <m/>
    <n v="0"/>
    <m/>
    <n v="0"/>
    <m/>
    <m/>
    <n v="0"/>
    <m/>
    <n v="0"/>
    <m/>
    <m/>
    <m/>
    <m/>
    <n v="0"/>
    <m/>
    <n v="0"/>
    <m/>
    <m/>
    <m/>
    <m/>
    <n v="0"/>
    <m/>
    <n v="0"/>
    <m/>
    <m/>
    <m/>
    <n v="0"/>
    <m/>
    <n v="0"/>
    <m/>
    <m/>
    <m/>
    <n v="0"/>
    <m/>
    <n v="0"/>
    <m/>
    <m/>
    <m/>
    <m/>
    <m/>
    <m/>
    <m/>
    <m/>
    <m/>
    <m/>
    <m/>
    <m/>
    <m/>
    <m/>
    <m/>
    <m/>
    <m/>
    <m/>
    <n v="9.3919280000000001"/>
    <n v="312"/>
    <b v="1"/>
    <b v="0"/>
    <b v="0"/>
    <b v="0"/>
    <b v="0"/>
    <b v="0"/>
    <b v="0"/>
    <b v="0"/>
    <m/>
    <m/>
    <m/>
    <m/>
    <m/>
    <m/>
    <m/>
    <m/>
    <m/>
    <n v="0"/>
    <n v="0"/>
    <n v="0"/>
    <n v="0"/>
    <n v="0"/>
    <n v="0"/>
    <n v="0"/>
    <n v="0"/>
    <n v="0"/>
    <n v="0"/>
    <n v="0"/>
    <n v="620"/>
    <n v="1"/>
    <m/>
    <m/>
    <n v="1"/>
    <n v="2"/>
    <m/>
    <m/>
    <n v="90"/>
    <m/>
    <n v="2"/>
    <m/>
    <n v="7"/>
    <m/>
    <n v="1"/>
    <m/>
    <m/>
    <m/>
    <n v="1"/>
    <n v="3"/>
    <m/>
    <n v="1"/>
    <n v="1"/>
    <n v="131"/>
    <m/>
    <n v="16"/>
    <m/>
    <m/>
    <m/>
    <m/>
    <n v="45"/>
    <m/>
    <n v="1"/>
    <m/>
    <m/>
    <m/>
    <m/>
    <n v="4"/>
    <m/>
    <n v="1"/>
    <n v="3"/>
    <n v="96"/>
    <n v="16"/>
    <m/>
    <m/>
    <m/>
    <m/>
    <m/>
    <n v="46"/>
    <m/>
    <n v="1"/>
    <m/>
    <m/>
    <m/>
    <m/>
    <n v="4"/>
    <m/>
    <n v="2"/>
    <n v="3"/>
    <n v="98"/>
    <n v="15"/>
    <m/>
    <m/>
    <m/>
    <n v="1"/>
    <n v="9"/>
    <m/>
    <n v="1"/>
    <m/>
    <m/>
    <m/>
    <m/>
    <n v="2"/>
    <n v="1"/>
    <n v="2"/>
    <n v="2"/>
    <n v="15"/>
    <m/>
    <n v="15"/>
    <m/>
    <m/>
    <m/>
    <m/>
    <n v="1"/>
    <m/>
    <n v="10"/>
    <m/>
    <m/>
    <m/>
    <n v="1"/>
    <n v="0"/>
    <n v="0"/>
    <n v="0"/>
    <n v="2"/>
    <n v="15"/>
    <n v="0"/>
    <n v="6"/>
    <n v="7"/>
    <n v="430"/>
    <n v="0"/>
    <n v="64"/>
    <n v="0"/>
    <n v="0"/>
    <n v="0"/>
    <n v="1"/>
    <n v="0"/>
    <n v="117"/>
    <n v="0"/>
    <n v="5"/>
  </r>
  <r>
    <s v="MMR013"/>
    <s v="Yangon"/>
    <s v="MMR013D002"/>
    <s v="Yangon (East)"/>
    <s v="MMR013010"/>
    <s v="Yankin"/>
    <m/>
    <n v="15"/>
    <x v="9"/>
    <n v="28420.475572695013"/>
    <n v="0.59940693523672917"/>
    <n v="1"/>
    <n v="0.97610277273810164"/>
    <n v="3.3942558746736295E-2"/>
    <n v="0.81982063798388016"/>
    <n v="0.241799919952734"/>
    <n v="2.2067363530778164E-2"/>
    <n v="1.0657921705267474E-2"/>
    <n v="0.98968367834938853"/>
    <n v="0.99043519846963179"/>
    <n v="0.99180159868825579"/>
    <n v="0.11657157267597643"/>
    <n v="1"/>
    <n v="28420.475572695013"/>
    <n v="70946"/>
    <n v="32724"/>
    <n v="38222"/>
    <n v="1.3779600546965419E-3"/>
    <n v="85.615614044267701"/>
    <n v="4.7911663708200001"/>
    <n v="14807.667801328658"/>
    <n v="1"/>
    <n v="66792"/>
    <n v="29592"/>
    <n v="37200"/>
    <n v="4154"/>
    <n v="3132"/>
    <n v="1022"/>
    <n v="70946"/>
    <n v="32724"/>
    <n v="38222"/>
    <n v="85.615614044267701"/>
    <s v="-"/>
    <s v="-"/>
    <s v="-"/>
    <m/>
    <n v="1"/>
    <n v="12687"/>
    <n v="52469"/>
    <n v="5790"/>
    <n v="0.3521507938020545"/>
    <n v="45962.309782919445"/>
    <n v="0.241799919952734"/>
    <n v="0.75820008004726602"/>
    <n v="11.035087384932055"/>
    <n v="58259"/>
    <n v="24132"/>
    <n v="27729"/>
    <n v="4186"/>
    <n v="997"/>
    <n v="1215"/>
    <n v="14637"/>
    <n v="9596"/>
    <n v="5041"/>
    <n v="0.344401175104188"/>
    <n v="66792"/>
    <n v="4154"/>
    <n v="6.2193077015211401E-2"/>
    <n v="784"/>
    <n v="1974"/>
    <n v="2781"/>
    <n v="2925"/>
    <n v="2156"/>
    <n v="1443"/>
    <n v="983"/>
    <n v="713"/>
    <n v="878"/>
    <n v="4.5632301701168272"/>
    <n v="14637"/>
    <n v="4.8470314955250391"/>
    <n v="6460"/>
    <n v="1837"/>
    <n v="1620"/>
    <n v="4290"/>
    <n v="194"/>
    <n v="76"/>
    <n v="23"/>
    <n v="137"/>
    <n v="14637"/>
    <n v="7902"/>
    <n v="3347"/>
    <n v="371"/>
    <n v="2540"/>
    <n v="173"/>
    <n v="304"/>
    <n v="14637"/>
    <n v="301"/>
    <n v="3"/>
    <n v="19"/>
    <n v="9645"/>
    <n v="4584"/>
    <n v="85"/>
    <n v="1387.2219717155156"/>
    <n v="0.65894650543144084"/>
    <n v="0.31317893010862879"/>
    <n v="2.2067363530778164E-2"/>
    <n v="0.97793263646922179"/>
    <n v="14637"/>
    <n v="67"/>
    <n v="1030"/>
    <n v="4"/>
    <n v="3335"/>
    <n v="355"/>
    <n v="9703"/>
    <n v="143"/>
    <n v="0.30306756849081096"/>
    <n v="0.69693243150918904"/>
    <n v="14637"/>
    <n v="94"/>
    <n v="62"/>
    <n v="5145"/>
    <n v="0.35150645624103299"/>
    <n v="9201"/>
    <n v="135"/>
    <n v="1.0657921705267474E-2"/>
    <n v="0.62861242057798727"/>
    <n v="0.83743253398920547"/>
    <n v="54567"/>
    <n v="53263"/>
    <n v="1304"/>
    <n v="0.97610277273810164"/>
    <n v="23549"/>
    <n v="23254"/>
    <n v="295"/>
    <n v="0.98747292878678505"/>
    <n v="31018"/>
    <n v="30009"/>
    <n v="1009"/>
    <n v="0.96747050099941978"/>
    <n v="54567"/>
    <n v="53263"/>
    <n v="1304"/>
    <n v="0.97610277273810164"/>
    <s v="-"/>
    <s v="-"/>
    <s v="-"/>
    <n v="0"/>
    <n v="26932"/>
    <n v="10472"/>
    <n v="15579"/>
    <n v="881"/>
    <n v="3.2712015446309223E-2"/>
    <n v="0.57845685429971783"/>
    <n v="11.886492622020432"/>
    <n v="12393"/>
    <n v="5214"/>
    <n v="0.42072137496974099"/>
    <n v="6788"/>
    <n v="0.54772855644315344"/>
    <n v="391"/>
    <n v="3.1550068587105622E-2"/>
    <n v="14539"/>
    <n v="5258"/>
    <n v="8791"/>
    <n v="3.3702455464612424E-2"/>
    <n v="0.60464956324368935"/>
    <n v="490"/>
    <n v="44045"/>
    <n v="1495"/>
    <n v="6441"/>
    <n v="8324"/>
    <n v="10269"/>
    <n v="346"/>
    <n v="15238"/>
    <n v="1450"/>
    <n v="151"/>
    <n v="331"/>
    <n v="1495"/>
    <n v="42550"/>
    <n v="36109"/>
    <n v="7936"/>
    <n v="27785"/>
    <n v="3.3942558746736295E-2"/>
    <n v="0.96605744125326376"/>
    <n v="0.81982063798388016"/>
    <n v="0.63083210353048014"/>
    <n v="0.89293903961857191"/>
    <n v="19390"/>
    <n v="373"/>
    <n v="2150"/>
    <n v="3914"/>
    <n v="5134"/>
    <n v="266"/>
    <n v="6694"/>
    <n v="532"/>
    <n v="117"/>
    <n v="210"/>
    <n v="1.923671995874162E-2"/>
    <n v="0.98076328004125835"/>
    <n v="0.86988138215575039"/>
    <n v="0.66802475502836511"/>
    <n v="24655"/>
    <n v="1122"/>
    <n v="4291"/>
    <n v="4410"/>
    <n v="5135"/>
    <n v="80"/>
    <n v="8544"/>
    <n v="918"/>
    <n v="34"/>
    <n v="121"/>
    <n v="4.5508010545528291E-2"/>
    <n v="0.95449198945447167"/>
    <n v="0.78045021293855199"/>
    <n v="63446"/>
    <n v="5027"/>
    <n v="15967"/>
    <n v="1221"/>
    <n v="7582"/>
    <n v="1072"/>
    <n v="1703"/>
    <n v="334"/>
    <n v="8957"/>
    <n v="11802"/>
    <n v="6077"/>
    <n v="436"/>
    <n v="3268"/>
    <n v="0.20291271317340731"/>
    <n v="1.6896258235349747E-2"/>
    <n v="59.184701492537307"/>
    <n v="0.80904772690083027"/>
    <n v="28955"/>
    <n v="2389"/>
    <n v="9484"/>
    <n v="837"/>
    <n v="4479"/>
    <n v="553"/>
    <n v="1047"/>
    <n v="214"/>
    <n v="4412"/>
    <n v="331"/>
    <n v="2665"/>
    <n v="231"/>
    <n v="2313"/>
    <n v="0.6489034709031255"/>
    <n v="34491"/>
    <n v="2638"/>
    <n v="6483"/>
    <n v="384"/>
    <n v="3103"/>
    <n v="519"/>
    <n v="656"/>
    <n v="120"/>
    <n v="4545"/>
    <n v="11471"/>
    <n v="3412"/>
    <n v="205"/>
    <n v="955"/>
    <n v="0.39961149285320807"/>
    <n v="63446"/>
    <n v="51119"/>
    <n v="204"/>
    <n v="1194"/>
    <n v="812"/>
    <n v="1119"/>
    <n v="567"/>
    <n v="151"/>
    <n v="884"/>
    <n v="7396"/>
    <n v="0.11657157267597643"/>
    <n v="0.8834284273240236"/>
    <n v="63446"/>
    <n v="51119"/>
    <n v="204"/>
    <n v="1194"/>
    <n v="812"/>
    <n v="1119"/>
    <n v="567"/>
    <n v="151"/>
    <n v="884"/>
    <n v="7396"/>
    <n v="0.11657157267597643"/>
    <s v="-"/>
    <s v="-"/>
    <s v="-"/>
    <s v="-"/>
    <s v="-"/>
    <s v="-"/>
    <s v="-"/>
    <s v="-"/>
    <s v="-"/>
    <s v="-"/>
    <s v="-"/>
    <n v="70946"/>
    <n v="68981"/>
    <n v="1965"/>
    <n v="2.7697121754573902E-2"/>
    <n v="690"/>
    <n v="513"/>
    <n v="1122"/>
    <n v="590"/>
    <n v="32724"/>
    <n v="31905"/>
    <n v="819"/>
    <n v="2.502750275027503E-2"/>
    <n v="38222"/>
    <n v="37076"/>
    <n v="1146"/>
    <n v="2.9982732457746849E-2"/>
    <n v="14637"/>
    <n v="5069"/>
    <n v="9428"/>
    <n v="35"/>
    <n v="13"/>
    <n v="10"/>
    <n v="82"/>
    <n v="5.6022408963585435E-3"/>
    <n v="0.99439775910364148"/>
    <n v="0.99043519846963179"/>
    <n v="14637"/>
    <n v="6690"/>
    <n v="257"/>
    <n v="252"/>
    <n v="44"/>
    <n v="1"/>
    <n v="0"/>
    <n v="0"/>
    <n v="7318"/>
    <n v="33"/>
    <n v="42"/>
    <n v="6.8320010931201755E-5"/>
    <n v="0.99180159868825579"/>
    <n v="14637"/>
    <n v="13058"/>
    <n v="871"/>
    <n v="560"/>
    <n v="84"/>
    <n v="1"/>
    <n v="0"/>
    <n v="0"/>
    <n v="17"/>
    <s v="-"/>
    <n v="46"/>
    <n v="0.99105007856801253"/>
    <n v="0.99111839857894379"/>
    <n v="14637"/>
    <n v="14486"/>
    <n v="7"/>
    <n v="85"/>
    <n v="38"/>
    <n v="5"/>
    <n v="1"/>
    <n v="1"/>
    <n v="14"/>
    <n v="0.98968367834938853"/>
    <n v="66102.952244312357"/>
    <n v="0.9900935984149758"/>
    <n v="14637"/>
    <n v="10869"/>
    <n v="1503"/>
    <n v="1"/>
    <n v="35"/>
    <n v="332"/>
    <n v="1694"/>
    <n v="115"/>
    <s v="-"/>
    <n v="88"/>
    <n v="14637"/>
    <n v="3.2087176333948215"/>
    <n v="0.86582952829439241"/>
    <n v="0.3116509815611293"/>
    <n v="6.3284229929249716E-2"/>
    <n v="1006"/>
    <n v="6.8729930996788965E-2"/>
    <n v="1.8129719403845806E-2"/>
    <n v="5542"/>
    <n v="13631"/>
    <n v="4093"/>
    <n v="13270"/>
    <n v="4767"/>
    <n v="5663"/>
    <n v="0.90660654505704719"/>
    <n v="0.37862950058072009"/>
    <n v="0.93127006900321108"/>
    <n v="0.38689622190339551"/>
    <n v="14637"/>
    <n v="3650"/>
    <n v="273"/>
    <n v="4852"/>
    <n v="9"/>
    <n v="1"/>
    <n v="1"/>
    <n v="15"/>
    <n v="0.26870260299241649"/>
    <m/>
    <m/>
    <m/>
    <n v="0"/>
    <m/>
    <m/>
    <m/>
    <m/>
    <m/>
    <m/>
    <n v="0"/>
    <m/>
    <n v="0"/>
    <n v="0"/>
    <m/>
    <m/>
    <m/>
    <n v="0"/>
    <m/>
    <n v="0"/>
    <n v="0"/>
    <m/>
    <m/>
    <m/>
    <n v="0"/>
    <m/>
    <n v="0"/>
    <n v="0"/>
    <m/>
    <m/>
    <m/>
    <n v="0"/>
    <m/>
    <n v="0"/>
    <m/>
    <m/>
    <n v="0"/>
    <m/>
    <n v="0"/>
    <m/>
    <m/>
    <m/>
    <m/>
    <n v="0"/>
    <m/>
    <n v="0"/>
    <m/>
    <m/>
    <m/>
    <m/>
    <n v="0"/>
    <m/>
    <n v="0"/>
    <m/>
    <m/>
    <m/>
    <n v="0"/>
    <m/>
    <n v="0"/>
    <m/>
    <m/>
    <m/>
    <n v="0"/>
    <m/>
    <n v="0"/>
    <m/>
    <m/>
    <m/>
    <m/>
    <m/>
    <m/>
    <m/>
    <m/>
    <m/>
    <m/>
    <m/>
    <m/>
    <m/>
    <m/>
    <m/>
    <m/>
    <m/>
    <m/>
    <n v="10.85177"/>
    <n v="317"/>
    <b v="1"/>
    <b v="0"/>
    <b v="0"/>
    <b v="0"/>
    <b v="0"/>
    <b v="0"/>
    <b v="0"/>
    <b v="0"/>
    <m/>
    <m/>
    <m/>
    <m/>
    <m/>
    <m/>
    <m/>
    <m/>
    <m/>
    <n v="0"/>
    <n v="0"/>
    <n v="0"/>
    <n v="0"/>
    <n v="0"/>
    <n v="0"/>
    <n v="0"/>
    <n v="0"/>
    <n v="0"/>
    <n v="0"/>
    <n v="0"/>
    <n v="620"/>
    <n v="1"/>
    <m/>
    <m/>
    <n v="1"/>
    <n v="2"/>
    <m/>
    <m/>
    <n v="10"/>
    <m/>
    <n v="2"/>
    <m/>
    <n v="5"/>
    <m/>
    <m/>
    <m/>
    <m/>
    <m/>
    <n v="1"/>
    <n v="2"/>
    <m/>
    <m/>
    <n v="1"/>
    <n v="27"/>
    <m/>
    <n v="2"/>
    <m/>
    <m/>
    <m/>
    <m/>
    <n v="21"/>
    <m/>
    <m/>
    <m/>
    <m/>
    <m/>
    <m/>
    <n v="3"/>
    <m/>
    <m/>
    <n v="1"/>
    <n v="10"/>
    <n v="1"/>
    <m/>
    <m/>
    <m/>
    <m/>
    <m/>
    <n v="19"/>
    <m/>
    <m/>
    <m/>
    <m/>
    <m/>
    <m/>
    <n v="3"/>
    <m/>
    <n v="1"/>
    <n v="1"/>
    <n v="12"/>
    <n v="1"/>
    <m/>
    <m/>
    <m/>
    <m/>
    <n v="6"/>
    <m/>
    <m/>
    <m/>
    <m/>
    <m/>
    <m/>
    <n v="2"/>
    <m/>
    <n v="1"/>
    <n v="3"/>
    <n v="11"/>
    <m/>
    <n v="1"/>
    <m/>
    <m/>
    <m/>
    <m/>
    <n v="1"/>
    <m/>
    <n v="2"/>
    <m/>
    <m/>
    <m/>
    <m/>
    <n v="0"/>
    <n v="0"/>
    <n v="0"/>
    <n v="2"/>
    <n v="12"/>
    <n v="0"/>
    <n v="2"/>
    <n v="3"/>
    <n v="70"/>
    <n v="0"/>
    <n v="7"/>
    <n v="0"/>
    <n v="0"/>
    <n v="0"/>
    <n v="0"/>
    <n v="0"/>
    <n v="53"/>
    <n v="0"/>
    <n v="0"/>
  </r>
  <r>
    <s v="MMR013"/>
    <s v="Yangon"/>
    <s v="MMR013D002"/>
    <s v="Yangon (East)"/>
    <s v="MMR013011"/>
    <s v="South Okkalapa"/>
    <m/>
    <n v="13"/>
    <x v="9"/>
    <n v="64511.364952990785"/>
    <n v="0.5996216318099451"/>
    <n v="1"/>
    <n v="0.98330942132950738"/>
    <n v="2.3737712802733495E-2"/>
    <n v="0.79598993977895571"/>
    <n v="0.24252652686105777"/>
    <n v="2.478227654698243E-2"/>
    <n v="2.9365928189457602E-2"/>
    <n v="0.98181818181818181"/>
    <n v="0.97607333842627964"/>
    <n v="0.99706646294881585"/>
    <n v="0.14078979301736991"/>
    <n v="1"/>
    <n v="64511.364952990785"/>
    <n v="161126"/>
    <n v="75547"/>
    <n v="85579"/>
    <n v="3.1294955568042598E-3"/>
    <n v="88.277497984318586"/>
    <n v="8.2178315600699996"/>
    <n v="19606.875466139089"/>
    <n v="1"/>
    <n v="153687"/>
    <n v="70109"/>
    <n v="83578"/>
    <n v="7439"/>
    <n v="5438"/>
    <n v="2001"/>
    <n v="161126"/>
    <n v="75547"/>
    <n v="85579"/>
    <n v="88.277497984318586"/>
    <s v="-"/>
    <s v="-"/>
    <s v="-"/>
    <m/>
    <n v="1"/>
    <n v="29028"/>
    <n v="119690"/>
    <n v="12408"/>
    <n v="0.34619433536636313"/>
    <n v="105345.09151975937"/>
    <n v="0.24252652686105777"/>
    <n v="0.7574734731389422"/>
    <n v="10.366780850530537"/>
    <n v="132098"/>
    <n v="54216"/>
    <n v="64149"/>
    <n v="9484"/>
    <n v="2395"/>
    <n v="1854"/>
    <n v="32725"/>
    <n v="22904"/>
    <n v="9821"/>
    <n v="0.30010695187165776"/>
    <n v="153687"/>
    <n v="7439"/>
    <n v="4.8403573496782419E-2"/>
    <n v="1290"/>
    <n v="3816"/>
    <n v="6191"/>
    <n v="6831"/>
    <n v="5151"/>
    <n v="3467"/>
    <n v="2280"/>
    <n v="1639"/>
    <n v="2060"/>
    <n v="4.6963177998472112"/>
    <n v="32725"/>
    <n v="4.9236363636363638"/>
    <n v="2299"/>
    <n v="5809"/>
    <n v="7093"/>
    <n v="15829"/>
    <n v="1348"/>
    <n v="89"/>
    <n v="34"/>
    <n v="224"/>
    <n v="32725"/>
    <n v="18924"/>
    <n v="9355"/>
    <n v="2754"/>
    <n v="920"/>
    <n v="293"/>
    <n v="479"/>
    <n v="32725"/>
    <n v="728"/>
    <n v="26"/>
    <n v="57"/>
    <n v="30772"/>
    <n v="1064"/>
    <n v="78"/>
    <n v="3541.0236210847975"/>
    <n v="0.94032085561497325"/>
    <n v="3.2513368983957222E-2"/>
    <n v="2.478227654698243E-2"/>
    <n v="0.9752177234530176"/>
    <n v="32725"/>
    <n v="381"/>
    <n v="4388"/>
    <n v="12"/>
    <n v="12864"/>
    <n v="742"/>
    <n v="14165"/>
    <n v="173"/>
    <n v="0.53919022154316276"/>
    <n v="0.46080977845683724"/>
    <n v="32725"/>
    <n v="851"/>
    <n v="110"/>
    <n v="18520"/>
    <n v="0.56592818945760126"/>
    <n v="12753"/>
    <n v="491"/>
    <n v="2.9365928189457602E-2"/>
    <n v="0.38970206264323909"/>
    <n v="0.71801375095492737"/>
    <n v="125460"/>
    <n v="123366"/>
    <n v="2094"/>
    <n v="0.98330942132950738"/>
    <n v="55848"/>
    <n v="55419"/>
    <n v="429"/>
    <n v="0.99231843575418988"/>
    <n v="69612"/>
    <n v="67947"/>
    <n v="1665"/>
    <n v="0.97608171004999134"/>
    <n v="125460"/>
    <n v="123366"/>
    <n v="2094"/>
    <n v="0.98330942132950738"/>
    <s v="-"/>
    <s v="-"/>
    <s v="-"/>
    <n v="0"/>
    <n v="61917"/>
    <n v="22897"/>
    <n v="37290"/>
    <n v="1730"/>
    <n v="2.794063019849153E-2"/>
    <n v="0.60225786133049086"/>
    <n v="13.235260115606936"/>
    <n v="29858"/>
    <n v="11536"/>
    <n v="0.3863621140062965"/>
    <n v="17497"/>
    <n v="0.58600710027463332"/>
    <n v="825"/>
    <n v="2.7630785719070267E-2"/>
    <n v="32059"/>
    <n v="11361"/>
    <n v="19793"/>
    <n v="2.822920240806014E-2"/>
    <n v="0.61739293178202692"/>
    <n v="905"/>
    <n v="99799"/>
    <n v="2369"/>
    <n v="17991"/>
    <n v="24111"/>
    <n v="25584"/>
    <n v="593"/>
    <n v="26787"/>
    <n v="1719"/>
    <n v="347"/>
    <n v="298"/>
    <n v="2369"/>
    <n v="97430"/>
    <n v="79439"/>
    <n v="20360"/>
    <n v="55328"/>
    <n v="2.3737712802733495E-2"/>
    <n v="0.97626228719726649"/>
    <n v="0.79598993977895571"/>
    <n v="0.55439433260854321"/>
    <n v="0.8861261134881111"/>
    <n v="44412"/>
    <n v="514"/>
    <n v="6057"/>
    <n v="11615"/>
    <n v="13336"/>
    <n v="452"/>
    <n v="11471"/>
    <n v="537"/>
    <n v="290"/>
    <n v="140"/>
    <n v="1.1573448617490769E-2"/>
    <n v="0.98842655138250923"/>
    <n v="0.85204449247951008"/>
    <n v="0.59051607673601725"/>
    <n v="55387"/>
    <n v="1855"/>
    <n v="11934"/>
    <n v="12496"/>
    <n v="12248"/>
    <n v="141"/>
    <n v="15316"/>
    <n v="1182"/>
    <n v="57"/>
    <n v="158"/>
    <n v="3.3491613555527468E-2"/>
    <n v="0.96650838644447257"/>
    <n v="0.75104266344087967"/>
    <n v="144215"/>
    <n v="6417"/>
    <n v="35954"/>
    <n v="2628"/>
    <n v="22133"/>
    <n v="2418"/>
    <n v="4280"/>
    <n v="780"/>
    <n v="20500"/>
    <n v="29206"/>
    <n v="13568"/>
    <n v="1086"/>
    <n v="5245"/>
    <n v="0.21928370835211317"/>
    <n v="1.6766633151891273E-2"/>
    <n v="59.642266335814725"/>
    <n v="0.81530258308879311"/>
    <n v="66953"/>
    <n v="2599"/>
    <n v="22548"/>
    <n v="1826"/>
    <n v="13490"/>
    <n v="1229"/>
    <n v="2843"/>
    <n v="573"/>
    <n v="10365"/>
    <n v="811"/>
    <n v="6235"/>
    <n v="590"/>
    <n v="3844"/>
    <n v="0.66516810299762519"/>
    <n v="77262"/>
    <n v="3818"/>
    <n v="13406"/>
    <n v="802"/>
    <n v="8643"/>
    <n v="1189"/>
    <n v="1437"/>
    <n v="207"/>
    <n v="10135"/>
    <n v="28395"/>
    <n v="7333"/>
    <n v="496"/>
    <n v="1401"/>
    <n v="0.37916440164634618"/>
    <n v="144215"/>
    <n v="117118"/>
    <n v="225"/>
    <n v="796"/>
    <n v="2538"/>
    <n v="1791"/>
    <n v="1227"/>
    <n v="96"/>
    <n v="120"/>
    <n v="20304"/>
    <n v="0.14078979301736991"/>
    <n v="0.85921020698263006"/>
    <n v="144215"/>
    <n v="117118"/>
    <n v="225"/>
    <n v="796"/>
    <n v="2538"/>
    <n v="1791"/>
    <n v="1227"/>
    <n v="96"/>
    <n v="120"/>
    <n v="20304"/>
    <n v="0.14078979301736991"/>
    <s v="-"/>
    <s v="-"/>
    <s v="-"/>
    <s v="-"/>
    <s v="-"/>
    <s v="-"/>
    <s v="-"/>
    <s v="-"/>
    <s v="-"/>
    <s v="-"/>
    <s v="-"/>
    <n v="161126"/>
    <n v="156756"/>
    <n v="4370"/>
    <n v="2.7121631518190734E-2"/>
    <n v="1960"/>
    <n v="1263"/>
    <n v="2104"/>
    <n v="1288"/>
    <n v="75547"/>
    <n v="73692"/>
    <n v="1855"/>
    <n v="2.4554250996068672E-2"/>
    <n v="85579"/>
    <n v="83064"/>
    <n v="2515"/>
    <n v="2.9388050806856823E-2"/>
    <n v="32725"/>
    <n v="3279"/>
    <n v="28663"/>
    <n v="642"/>
    <n v="58"/>
    <n v="10"/>
    <n v="73"/>
    <n v="2.2307104660045838E-3"/>
    <n v="0.99776928953399546"/>
    <n v="0.97607333842627964"/>
    <n v="32725"/>
    <n v="9865"/>
    <n v="4758"/>
    <n v="24"/>
    <n v="5"/>
    <n v="12"/>
    <n v="3"/>
    <n v="13"/>
    <n v="17982"/>
    <n v="49"/>
    <n v="14"/>
    <n v="8.5561497326203204E-4"/>
    <n v="0.99706646294881585"/>
    <n v="32725"/>
    <n v="22379"/>
    <n v="10163"/>
    <n v="81"/>
    <n v="8"/>
    <n v="28"/>
    <n v="2"/>
    <n v="1"/>
    <n v="42"/>
    <s v="-"/>
    <n v="21"/>
    <n v="0.99819709702062642"/>
    <n v="0.98656990068754769"/>
    <n v="32725"/>
    <n v="32130"/>
    <n v="7"/>
    <n v="161"/>
    <n v="338"/>
    <n v="51"/>
    <s v="-"/>
    <n v="1"/>
    <n v="37"/>
    <n v="0.98181818181818181"/>
    <n v="150892.69090909089"/>
    <n v="0.98340718105423985"/>
    <n v="32725"/>
    <n v="22136"/>
    <n v="1622"/>
    <n v="8"/>
    <n v="252"/>
    <n v="901"/>
    <n v="7370"/>
    <n v="174"/>
    <n v="1"/>
    <n v="261"/>
    <n v="32725"/>
    <n v="2.5034377387318565"/>
    <n v="0.67551918370184427"/>
    <n v="0.39945071711931646"/>
    <n v="8.111295174157547E-2"/>
    <n v="3058"/>
    <n v="9.34453781512605E-2"/>
    <n v="5.5110021806123739E-2"/>
    <n v="6334"/>
    <n v="29667"/>
    <n v="4461"/>
    <n v="27068"/>
    <n v="6447"/>
    <n v="7948"/>
    <n v="0.827135217723453"/>
    <n v="0.19355233002291825"/>
    <n v="0.90655462184873947"/>
    <n v="0.24287242169595111"/>
    <n v="32725"/>
    <n v="5541"/>
    <n v="1258"/>
    <n v="22098"/>
    <n v="44"/>
    <n v="17"/>
    <n v="10"/>
    <n v="36"/>
    <n v="0.20941176470588235"/>
    <m/>
    <m/>
    <m/>
    <n v="0"/>
    <m/>
    <m/>
    <m/>
    <m/>
    <m/>
    <m/>
    <n v="0"/>
    <m/>
    <n v="0"/>
    <n v="0"/>
    <m/>
    <m/>
    <m/>
    <n v="0"/>
    <m/>
    <n v="0"/>
    <n v="0"/>
    <m/>
    <m/>
    <m/>
    <n v="0"/>
    <m/>
    <n v="0"/>
    <n v="0"/>
    <m/>
    <m/>
    <m/>
    <n v="0"/>
    <m/>
    <n v="0"/>
    <m/>
    <m/>
    <n v="0"/>
    <m/>
    <n v="0"/>
    <m/>
    <m/>
    <m/>
    <m/>
    <n v="0"/>
    <m/>
    <n v="0"/>
    <m/>
    <m/>
    <m/>
    <m/>
    <n v="0"/>
    <m/>
    <n v="0"/>
    <m/>
    <m/>
    <m/>
    <n v="0"/>
    <m/>
    <n v="0"/>
    <m/>
    <m/>
    <m/>
    <n v="0"/>
    <m/>
    <n v="0"/>
    <m/>
    <m/>
    <m/>
    <m/>
    <m/>
    <m/>
    <m/>
    <m/>
    <m/>
    <m/>
    <m/>
    <m/>
    <m/>
    <m/>
    <m/>
    <m/>
    <m/>
    <m/>
    <n v="8.951193"/>
    <n v="311"/>
    <b v="1"/>
    <b v="0"/>
    <b v="0"/>
    <b v="0"/>
    <b v="0"/>
    <b v="0"/>
    <b v="0"/>
    <b v="0"/>
    <m/>
    <m/>
    <m/>
    <m/>
    <m/>
    <m/>
    <m/>
    <m/>
    <m/>
    <n v="0"/>
    <n v="0"/>
    <n v="0"/>
    <n v="0"/>
    <n v="0"/>
    <n v="0"/>
    <n v="0"/>
    <n v="0"/>
    <n v="0"/>
    <n v="0"/>
    <n v="0"/>
    <n v="620"/>
    <n v="1"/>
    <m/>
    <m/>
    <m/>
    <n v="8"/>
    <m/>
    <m/>
    <n v="15"/>
    <m/>
    <n v="4"/>
    <m/>
    <n v="5"/>
    <m/>
    <n v="1"/>
    <m/>
    <m/>
    <m/>
    <m/>
    <n v="8"/>
    <m/>
    <m/>
    <n v="1"/>
    <n v="28"/>
    <m/>
    <n v="5"/>
    <m/>
    <m/>
    <m/>
    <m/>
    <n v="19"/>
    <m/>
    <n v="1"/>
    <m/>
    <m/>
    <m/>
    <m/>
    <n v="9"/>
    <m/>
    <m/>
    <m/>
    <n v="15"/>
    <n v="4"/>
    <m/>
    <m/>
    <m/>
    <m/>
    <m/>
    <n v="19"/>
    <m/>
    <n v="1"/>
    <m/>
    <m/>
    <m/>
    <m/>
    <n v="8"/>
    <m/>
    <n v="1"/>
    <m/>
    <n v="15"/>
    <n v="4"/>
    <m/>
    <m/>
    <m/>
    <m/>
    <n v="8"/>
    <m/>
    <n v="1"/>
    <m/>
    <m/>
    <m/>
    <m/>
    <n v="2"/>
    <m/>
    <n v="1"/>
    <m/>
    <n v="12"/>
    <m/>
    <n v="1"/>
    <m/>
    <m/>
    <m/>
    <m/>
    <n v="1"/>
    <m/>
    <n v="4"/>
    <m/>
    <m/>
    <m/>
    <m/>
    <n v="0"/>
    <n v="0"/>
    <n v="0"/>
    <n v="0"/>
    <n v="35"/>
    <n v="0"/>
    <n v="2"/>
    <n v="1"/>
    <n v="85"/>
    <n v="0"/>
    <n v="18"/>
    <n v="0"/>
    <n v="0"/>
    <n v="0"/>
    <n v="0"/>
    <n v="0"/>
    <n v="55"/>
    <n v="0"/>
    <n v="4"/>
  </r>
  <r>
    <s v="MMR013"/>
    <s v="Yangon"/>
    <s v="MMR013D002"/>
    <s v="Yangon (East)"/>
    <s v="MMR013012"/>
    <s v="North Okkalapa"/>
    <m/>
    <n v="19"/>
    <x v="9"/>
    <n v="133124.07098955795"/>
    <n v="0.60057945714564076"/>
    <n v="1"/>
    <n v="0.9778759980446472"/>
    <n v="4.0311093679038852E-2"/>
    <n v="0.73801659716774703"/>
    <n v="0.28782932700234115"/>
    <n v="4.5818148125270249E-2"/>
    <n v="5.8434739638025819E-2"/>
    <n v="0.91674902711717832"/>
    <n v="0.95733213910680093"/>
    <n v="0.99147569337204278"/>
    <n v="0.19311072249459735"/>
    <n v="1"/>
    <n v="133124.07098955795"/>
    <n v="333293"/>
    <n v="156340"/>
    <n v="176953"/>
    <n v="6.4734367055221519E-3"/>
    <n v="88.351144089108402"/>
    <n v="27.755350838599998"/>
    <n v="12008.243092949193"/>
    <n v="1"/>
    <n v="313240"/>
    <n v="146551"/>
    <n v="166689"/>
    <n v="20053"/>
    <n v="9789"/>
    <n v="10264"/>
    <n v="333293"/>
    <n v="156340"/>
    <n v="176953"/>
    <n v="88.351144089108402"/>
    <s v="-"/>
    <s v="-"/>
    <s v="-"/>
    <m/>
    <n v="1"/>
    <n v="69832"/>
    <n v="242616"/>
    <n v="20845"/>
    <n v="0.37374699113001619"/>
    <n v="208725.74408530351"/>
    <n v="0.28782932700234115"/>
    <n v="0.7121706729976589"/>
    <n v="8.5917664127675017"/>
    <n v="263461"/>
    <n v="100782"/>
    <n v="135032"/>
    <n v="18860"/>
    <n v="5569"/>
    <n v="3218"/>
    <n v="64756"/>
    <n v="47111"/>
    <n v="17645"/>
    <n v="0.27248440298968435"/>
    <n v="313240"/>
    <n v="20053"/>
    <n v="6.4018005363299713E-2"/>
    <n v="2156"/>
    <n v="7486"/>
    <n v="11853"/>
    <n v="13166"/>
    <n v="10279"/>
    <n v="6988"/>
    <n v="4648"/>
    <n v="3484"/>
    <n v="4696"/>
    <n v="4.8372351596763234"/>
    <n v="64756"/>
    <n v="5.146905306072024"/>
    <n v="2096"/>
    <n v="8633"/>
    <n v="10642"/>
    <n v="36459"/>
    <n v="5679"/>
    <n v="430"/>
    <n v="90"/>
    <n v="727"/>
    <n v="64756"/>
    <n v="39317"/>
    <n v="19839"/>
    <n v="3349"/>
    <n v="1204"/>
    <n v="440"/>
    <n v="607"/>
    <n v="64756"/>
    <n v="2704"/>
    <n v="160"/>
    <n v="103"/>
    <n v="61005"/>
    <n v="574"/>
    <n v="210"/>
    <n v="13853.841497312991"/>
    <n v="0.94207486564951515"/>
    <n v="8.8640434863178699E-3"/>
    <n v="4.5818148125270249E-2"/>
    <n v="0.9541818518747297"/>
    <n v="64756"/>
    <n v="1847"/>
    <n v="18928"/>
    <n v="34"/>
    <n v="21516"/>
    <n v="1778"/>
    <n v="19864"/>
    <n v="789"/>
    <n v="0.65360738773241089"/>
    <n v="0.34639261226758911"/>
    <n v="64756"/>
    <n v="3476"/>
    <n v="308"/>
    <n v="39705"/>
    <n v="0.61314781641855576"/>
    <n v="20409"/>
    <n v="858"/>
    <n v="5.8434739638025819E-2"/>
    <n v="0.31516770646735437"/>
    <n v="0.65028723207115946"/>
    <n v="245480"/>
    <n v="240049"/>
    <n v="5431"/>
    <n v="0.9778759980446472"/>
    <n v="112082"/>
    <n v="110821"/>
    <n v="1261"/>
    <n v="0.98874930854196041"/>
    <n v="133398"/>
    <n v="129228"/>
    <n v="4170"/>
    <n v="0.96874016102190441"/>
    <n v="245480"/>
    <n v="240049"/>
    <n v="5431"/>
    <n v="0.9778759980446472"/>
    <s v="-"/>
    <s v="-"/>
    <s v="-"/>
    <n v="0"/>
    <n v="134893"/>
    <n v="49492"/>
    <n v="80870"/>
    <n v="4531"/>
    <n v="3.3589585819872043E-2"/>
    <n v="0.59951220597065824"/>
    <n v="10.922975060693004"/>
    <n v="66070"/>
    <n v="24670"/>
    <n v="0.37339185712123507"/>
    <n v="39087"/>
    <n v="0.5915998183744513"/>
    <n v="2313"/>
    <n v="3.5008324504313605E-2"/>
    <n v="68823"/>
    <n v="24822"/>
    <n v="41783"/>
    <n v="3.2227598331952982E-2"/>
    <n v="0.60710808886564083"/>
    <n v="2218"/>
    <n v="193768"/>
    <n v="7811"/>
    <n v="42953"/>
    <n v="54868"/>
    <n v="47593"/>
    <n v="660"/>
    <n v="37427"/>
    <n v="1507"/>
    <n v="456"/>
    <n v="493"/>
    <n v="7811"/>
    <n v="185957"/>
    <n v="143004"/>
    <n v="50764"/>
    <n v="88136"/>
    <n v="4.0311093679038852E-2"/>
    <n v="0.95968890632096115"/>
    <n v="0.73801659716774703"/>
    <n v="0.45485322653895383"/>
    <n v="0.84885275174435404"/>
    <n v="87391"/>
    <n v="2398"/>
    <n v="14659"/>
    <n v="27013"/>
    <n v="25743"/>
    <n v="506"/>
    <n v="16048"/>
    <n v="417"/>
    <n v="376"/>
    <n v="231"/>
    <n v="2.743989655685368E-2"/>
    <n v="0.97256010344314636"/>
    <n v="0.80481971827762588"/>
    <n v="0.49571466169285167"/>
    <n v="106377"/>
    <n v="5413"/>
    <n v="28294"/>
    <n v="27855"/>
    <n v="21850"/>
    <n v="154"/>
    <n v="21379"/>
    <n v="1090"/>
    <n v="80"/>
    <n v="262"/>
    <n v="5.0885059740357411E-2"/>
    <n v="0.9491149402596426"/>
    <n v="0.68313639226524525"/>
    <n v="291061"/>
    <n v="10832"/>
    <n v="81351"/>
    <n v="4715"/>
    <n v="49388"/>
    <n v="5273"/>
    <n v="7380"/>
    <n v="1197"/>
    <n v="40986"/>
    <n v="55341"/>
    <n v="21333"/>
    <n v="2449"/>
    <n v="10816"/>
    <n v="0.2082518784722103"/>
    <n v="1.8116477302008858E-2"/>
    <n v="55.198369049876732"/>
    <n v="0.75455504348648139"/>
    <n v="134840"/>
    <n v="4975"/>
    <n v="48584"/>
    <n v="3259"/>
    <n v="28901"/>
    <n v="2523"/>
    <n v="4825"/>
    <n v="821"/>
    <n v="20384"/>
    <n v="1784"/>
    <n v="10270"/>
    <n v="1362"/>
    <n v="7152"/>
    <n v="0.69020320379709288"/>
    <n v="156221"/>
    <n v="5857"/>
    <n v="32767"/>
    <n v="1456"/>
    <n v="20487"/>
    <n v="2750"/>
    <n v="2555"/>
    <n v="376"/>
    <n v="20602"/>
    <n v="53557"/>
    <n v="11063"/>
    <n v="1087"/>
    <n v="3664"/>
    <n v="0.42165905992152142"/>
    <n v="291061"/>
    <n v="217540"/>
    <n v="339"/>
    <n v="1593"/>
    <n v="7448"/>
    <n v="2407"/>
    <n v="5165"/>
    <n v="160"/>
    <n v="202"/>
    <n v="56207"/>
    <n v="0.19311072249459735"/>
    <n v="0.80688927750540262"/>
    <n v="291061"/>
    <n v="217540"/>
    <n v="339"/>
    <n v="1593"/>
    <n v="7448"/>
    <n v="2407"/>
    <n v="5165"/>
    <n v="160"/>
    <n v="202"/>
    <n v="56207"/>
    <n v="0.19311072249459735"/>
    <s v="-"/>
    <s v="-"/>
    <s v="-"/>
    <s v="-"/>
    <s v="-"/>
    <s v="-"/>
    <s v="-"/>
    <s v="-"/>
    <s v="-"/>
    <s v="-"/>
    <s v="-"/>
    <n v="333293"/>
    <n v="322851"/>
    <n v="10442"/>
    <n v="3.1329790904699471E-2"/>
    <n v="4845"/>
    <n v="2620"/>
    <n v="4881"/>
    <n v="2935"/>
    <n v="156340"/>
    <n v="151749"/>
    <n v="4591"/>
    <n v="2.9365485480363312E-2"/>
    <n v="176953"/>
    <n v="171102"/>
    <n v="5851"/>
    <n v="3.3065277220504882E-2"/>
    <n v="64756"/>
    <n v="2789"/>
    <n v="59204"/>
    <n v="2152"/>
    <n v="319"/>
    <n v="23"/>
    <n v="269"/>
    <n v="4.1540552226820683E-3"/>
    <n v="0.99584594477731792"/>
    <n v="0.95733213910680093"/>
    <n v="64756"/>
    <n v="40429"/>
    <n v="4360"/>
    <n v="201"/>
    <n v="12"/>
    <n v="175"/>
    <n v="0"/>
    <n v="22"/>
    <n v="19214"/>
    <n v="44"/>
    <n v="299"/>
    <n v="3.0421891407746001E-3"/>
    <n v="0.99147569337204278"/>
    <n v="64756"/>
    <n v="55662"/>
    <n v="7853"/>
    <n v="477"/>
    <n v="31"/>
    <n v="256"/>
    <s v="-"/>
    <n v="0"/>
    <n v="130"/>
    <n v="3"/>
    <n v="344"/>
    <n v="0.99020940144542591"/>
    <n v="0.9744039162394218"/>
    <n v="64756"/>
    <n v="59365"/>
    <n v="25"/>
    <n v="671"/>
    <n v="3925"/>
    <n v="607"/>
    <n v="22"/>
    <n v="41"/>
    <n v="100"/>
    <n v="0.91674902711717832"/>
    <n v="287162.46525418496"/>
    <n v="0.92675582185434557"/>
    <n v="64756"/>
    <n v="38128"/>
    <n v="1165"/>
    <n v="10"/>
    <n v="511"/>
    <n v="2468"/>
    <n v="21383"/>
    <n v="606"/>
    <n v="4"/>
    <n v="481"/>
    <n v="64756"/>
    <n v="2.1242973624065722"/>
    <n v="0.57321322515485651"/>
    <n v="0.47074388816597734"/>
    <n v="9.5589830352070901E-2"/>
    <n v="9797"/>
    <n v="0.15129100006177035"/>
    <n v="0.17655751590405305"/>
    <n v="10320"/>
    <n v="54959"/>
    <n v="3195"/>
    <n v="46986"/>
    <n v="6906"/>
    <n v="15195"/>
    <n v="0.72558527395144856"/>
    <n v="0.1593674717400704"/>
    <n v="0.84870899993822968"/>
    <n v="0.23465007103588856"/>
    <n v="64756"/>
    <n v="4977"/>
    <n v="5500"/>
    <n v="42232"/>
    <n v="88"/>
    <n v="20"/>
    <n v="37"/>
    <n v="142"/>
    <n v="0.16372228056087468"/>
    <m/>
    <m/>
    <m/>
    <n v="0"/>
    <m/>
    <m/>
    <m/>
    <m/>
    <m/>
    <m/>
    <n v="0"/>
    <m/>
    <n v="0"/>
    <n v="0"/>
    <m/>
    <m/>
    <m/>
    <n v="0"/>
    <m/>
    <n v="0"/>
    <n v="0"/>
    <m/>
    <m/>
    <m/>
    <n v="0"/>
    <m/>
    <n v="0"/>
    <n v="0"/>
    <m/>
    <m/>
    <m/>
    <n v="0"/>
    <m/>
    <n v="0"/>
    <m/>
    <m/>
    <n v="0"/>
    <m/>
    <n v="0"/>
    <m/>
    <m/>
    <m/>
    <m/>
    <n v="0"/>
    <m/>
    <n v="0"/>
    <m/>
    <m/>
    <m/>
    <m/>
    <n v="0"/>
    <m/>
    <n v="0"/>
    <m/>
    <m/>
    <m/>
    <n v="0"/>
    <m/>
    <n v="0"/>
    <m/>
    <m/>
    <m/>
    <n v="0"/>
    <m/>
    <n v="0"/>
    <m/>
    <m/>
    <m/>
    <m/>
    <m/>
    <m/>
    <m/>
    <m/>
    <m/>
    <m/>
    <m/>
    <m/>
    <m/>
    <m/>
    <m/>
    <m/>
    <m/>
    <m/>
    <n v="6.9992619999999999"/>
    <n v="304"/>
    <b v="1"/>
    <b v="0"/>
    <b v="0"/>
    <b v="0"/>
    <b v="0"/>
    <b v="1"/>
    <b v="0"/>
    <b v="0"/>
    <m/>
    <m/>
    <m/>
    <m/>
    <m/>
    <m/>
    <m/>
    <m/>
    <m/>
    <n v="0"/>
    <n v="0"/>
    <n v="0"/>
    <n v="0"/>
    <n v="0"/>
    <n v="0"/>
    <n v="0"/>
    <n v="0"/>
    <n v="0"/>
    <n v="0"/>
    <n v="0"/>
    <n v="620"/>
    <n v="1"/>
    <m/>
    <m/>
    <m/>
    <n v="5"/>
    <m/>
    <m/>
    <n v="16"/>
    <m/>
    <n v="2"/>
    <m/>
    <n v="8"/>
    <m/>
    <n v="1"/>
    <m/>
    <m/>
    <m/>
    <m/>
    <n v="6"/>
    <m/>
    <m/>
    <n v="1"/>
    <n v="38"/>
    <m/>
    <n v="39"/>
    <m/>
    <m/>
    <m/>
    <m/>
    <n v="26"/>
    <m/>
    <n v="1"/>
    <m/>
    <m/>
    <m/>
    <m/>
    <n v="7"/>
    <m/>
    <m/>
    <m/>
    <n v="24"/>
    <n v="34"/>
    <m/>
    <m/>
    <m/>
    <m/>
    <m/>
    <n v="30"/>
    <m/>
    <n v="1"/>
    <m/>
    <m/>
    <m/>
    <m/>
    <n v="7"/>
    <m/>
    <n v="1"/>
    <m/>
    <n v="27"/>
    <n v="33"/>
    <m/>
    <m/>
    <m/>
    <m/>
    <n v="16"/>
    <m/>
    <n v="1"/>
    <m/>
    <m/>
    <m/>
    <m/>
    <n v="4"/>
    <m/>
    <n v="1"/>
    <m/>
    <n v="28"/>
    <m/>
    <n v="36"/>
    <m/>
    <m/>
    <m/>
    <m/>
    <n v="1"/>
    <m/>
    <n v="12"/>
    <m/>
    <m/>
    <m/>
    <m/>
    <n v="0"/>
    <n v="0"/>
    <n v="0"/>
    <n v="0"/>
    <n v="29"/>
    <n v="0"/>
    <n v="2"/>
    <n v="1"/>
    <n v="133"/>
    <n v="0"/>
    <n v="144"/>
    <n v="0"/>
    <n v="0"/>
    <n v="0"/>
    <n v="0"/>
    <n v="0"/>
    <n v="92"/>
    <n v="0"/>
    <n v="4"/>
  </r>
  <r>
    <s v="MMR013"/>
    <s v="Yangon"/>
    <s v="MMR013D002"/>
    <s v="Yangon (East)"/>
    <s v="MMR013013"/>
    <s v="Thaketa"/>
    <m/>
    <n v="19"/>
    <x v="9"/>
    <n v="107242.708542755"/>
    <n v="0.51376199902630171"/>
    <n v="1"/>
    <n v="0.97387533618473265"/>
    <n v="4.4565059956242999E-2"/>
    <n v="0.73586473444682454"/>
    <n v="0.27526521841153007"/>
    <n v="3.9466737064413941E-2"/>
    <n v="3.5396867300246389E-2"/>
    <n v="0.95558342133051744"/>
    <n v="0.94935762055614226"/>
    <n v="0.92260647659274908"/>
    <n v="0.16864638743996282"/>
    <n v="6.4516129032258063E-2"/>
    <n v="107242.708542755"/>
    <n v="220556"/>
    <n v="107290"/>
    <n v="113266"/>
    <n v="4.283784255964403E-3"/>
    <n v="94.723924213797602"/>
    <n v="13.4480376942"/>
    <n v="16400.608402155471"/>
    <n v="1"/>
    <n v="212290"/>
    <n v="100834"/>
    <n v="111456"/>
    <n v="8266"/>
    <n v="6456"/>
    <n v="1810"/>
    <n v="220556"/>
    <n v="107290"/>
    <n v="113266"/>
    <n v="94.723924213797602"/>
    <s v="-"/>
    <s v="-"/>
    <s v="-"/>
    <m/>
    <n v="1"/>
    <n v="44577"/>
    <n v="161942"/>
    <n v="14037"/>
    <n v="0.36194439984685872"/>
    <n v="140726.99094737621"/>
    <n v="0.27526521841153007"/>
    <n v="0.72473478158846993"/>
    <n v="8.6679181435328694"/>
    <n v="175979"/>
    <n v="66575"/>
    <n v="90194"/>
    <n v="12872"/>
    <n v="3989"/>
    <n v="2349"/>
    <n v="45456"/>
    <n v="32313"/>
    <n v="13143"/>
    <n v="0.28913674762407604"/>
    <n v="212290"/>
    <n v="8266"/>
    <n v="3.8937302746243345E-2"/>
    <n v="1628"/>
    <n v="5333"/>
    <n v="8762"/>
    <n v="9630"/>
    <n v="7220"/>
    <n v="4815"/>
    <n v="3125"/>
    <n v="2230"/>
    <n v="2713"/>
    <n v="4.670230552622316"/>
    <n v="45456"/>
    <n v="4.8520767335445267"/>
    <n v="3868"/>
    <n v="3454"/>
    <n v="8015"/>
    <n v="27030"/>
    <n v="2174"/>
    <n v="181"/>
    <n v="225"/>
    <n v="509"/>
    <n v="45456"/>
    <n v="23224"/>
    <n v="13820"/>
    <n v="4563"/>
    <n v="2425"/>
    <n v="641"/>
    <n v="783"/>
    <n v="45456"/>
    <n v="1694"/>
    <n v="41"/>
    <n v="59"/>
    <n v="42394"/>
    <n v="1130"/>
    <n v="138"/>
    <n v="8102.8500087997181"/>
    <n v="0.93263815557902152"/>
    <n v="2.4859204505455826E-2"/>
    <n v="3.9466737064413941E-2"/>
    <n v="0.96053326293558605"/>
    <n v="45456"/>
    <n v="423"/>
    <n v="7746"/>
    <n v="27"/>
    <n v="21228"/>
    <n v="1680"/>
    <n v="13778"/>
    <n v="574"/>
    <n v="0.64730728616684263"/>
    <n v="0.35269271383315737"/>
    <n v="45456"/>
    <n v="1465"/>
    <n v="144"/>
    <n v="29514"/>
    <n v="0.64928722280887008"/>
    <n v="13782"/>
    <n v="551"/>
    <n v="3.5396867300246389E-2"/>
    <n v="0.30319429778247098"/>
    <n v="0.65661298838437165"/>
    <n v="168806"/>
    <n v="164396"/>
    <n v="4410"/>
    <n v="0.97387533618473265"/>
    <n v="78483"/>
    <n v="77513"/>
    <n v="970"/>
    <n v="0.98764063555164805"/>
    <n v="90323"/>
    <n v="86883"/>
    <n v="3440"/>
    <n v="0.96191446253999535"/>
    <n v="168806"/>
    <n v="164396"/>
    <n v="4410"/>
    <n v="0.97387533618473265"/>
    <s v="-"/>
    <s v="-"/>
    <s v="-"/>
    <n v="0"/>
    <n v="90688"/>
    <n v="31679"/>
    <n v="55863"/>
    <n v="3146"/>
    <n v="3.4690366972477064E-2"/>
    <n v="0.61599109033168664"/>
    <n v="10.069612205975842"/>
    <n v="45808"/>
    <n v="15756"/>
    <n v="0.34395738735592035"/>
    <n v="28459"/>
    <n v="0.62126702759343344"/>
    <n v="1593"/>
    <n v="3.4775585050646173E-2"/>
    <n v="44880"/>
    <n v="15923"/>
    <n v="27404"/>
    <n v="3.4603386809269165E-2"/>
    <n v="0.6106060606060606"/>
    <n v="1553"/>
    <n v="131179"/>
    <n v="5846"/>
    <n v="28803"/>
    <n v="36826"/>
    <n v="31171"/>
    <n v="530"/>
    <n v="26132"/>
    <n v="1049"/>
    <n v="371"/>
    <n v="451"/>
    <n v="5846"/>
    <n v="125333"/>
    <n v="96530"/>
    <n v="34649"/>
    <n v="59704"/>
    <n v="4.4565059956242999E-2"/>
    <n v="0.95543494004375695"/>
    <n v="0.73586473444682454"/>
    <n v="0.45513382477378239"/>
    <n v="0.84564983724529075"/>
    <n v="60244"/>
    <n v="1641"/>
    <n v="10336"/>
    <n v="18651"/>
    <n v="17127"/>
    <n v="441"/>
    <n v="11150"/>
    <n v="345"/>
    <n v="327"/>
    <n v="226"/>
    <n v="2.7239227142951995E-2"/>
    <n v="0.97276077285704798"/>
    <n v="0.8011918199322754"/>
    <n v="0.49160082331850474"/>
    <n v="70935"/>
    <n v="4205"/>
    <n v="18467"/>
    <n v="18175"/>
    <n v="14044"/>
    <n v="89"/>
    <n v="14982"/>
    <n v="704"/>
    <n v="44"/>
    <n v="225"/>
    <n v="5.9279622189328258E-2"/>
    <n v="0.94072037781067175"/>
    <n v="0.6803834496369916"/>
    <n v="193630"/>
    <n v="9182"/>
    <n v="50495"/>
    <n v="2816"/>
    <n v="30503"/>
    <n v="3930"/>
    <n v="5764"/>
    <n v="1092"/>
    <n v="27360"/>
    <n v="39451"/>
    <n v="14169"/>
    <n v="1723"/>
    <n v="7145"/>
    <n v="0.22404069617311367"/>
    <n v="2.0296441667097039E-2"/>
    <n v="49.269720101781175"/>
    <n v="0.67351112784462397"/>
    <n v="93383"/>
    <n v="4684"/>
    <n v="34291"/>
    <n v="2018"/>
    <n v="17843"/>
    <n v="1909"/>
    <n v="3966"/>
    <n v="767"/>
    <n v="13823"/>
    <n v="1116"/>
    <n v="6920"/>
    <n v="991"/>
    <n v="5055"/>
    <n v="0.69296338734030816"/>
    <n v="100247"/>
    <n v="4498"/>
    <n v="16204"/>
    <n v="798"/>
    <n v="12660"/>
    <n v="2021"/>
    <n v="1798"/>
    <n v="325"/>
    <n v="13537"/>
    <n v="38335"/>
    <n v="7249"/>
    <n v="732"/>
    <n v="2090"/>
    <n v="0.3788542300517721"/>
    <n v="193630"/>
    <n v="145927"/>
    <n v="195"/>
    <n v="1845"/>
    <n v="7725"/>
    <n v="1677"/>
    <n v="3379"/>
    <n v="87"/>
    <n v="140"/>
    <n v="32655"/>
    <n v="0.16864638743996282"/>
    <n v="0.83135361256003715"/>
    <n v="193630"/>
    <n v="145927"/>
    <n v="195"/>
    <n v="1845"/>
    <n v="7725"/>
    <n v="1677"/>
    <n v="3379"/>
    <n v="87"/>
    <n v="140"/>
    <n v="32655"/>
    <n v="0.16864638743996282"/>
    <s v="-"/>
    <s v="-"/>
    <s v="-"/>
    <s v="-"/>
    <s v="-"/>
    <s v="-"/>
    <s v="-"/>
    <s v="-"/>
    <s v="-"/>
    <s v="-"/>
    <s v="-"/>
    <n v="220556"/>
    <n v="212892"/>
    <n v="7664"/>
    <n v="3.4748544587315695E-2"/>
    <n v="3892"/>
    <n v="1962"/>
    <n v="3443"/>
    <n v="2202"/>
    <n v="107290"/>
    <n v="103972"/>
    <n v="3318"/>
    <n v="3.0925528940255381E-2"/>
    <n v="113266"/>
    <n v="108920"/>
    <n v="4346"/>
    <n v="3.8369855031518726E-2"/>
    <n v="45456"/>
    <n v="1810"/>
    <n v="41344"/>
    <n v="1686"/>
    <n v="386"/>
    <n v="26"/>
    <n v="204"/>
    <n v="4.4878563885955647E-3"/>
    <n v="0.99551214361140439"/>
    <n v="0.94935762055614226"/>
    <n v="45456"/>
    <n v="5132"/>
    <n v="5429"/>
    <n v="48"/>
    <n v="15"/>
    <n v="3177"/>
    <n v="9"/>
    <n v="195"/>
    <n v="31329"/>
    <n v="82"/>
    <n v="40"/>
    <n v="7.4379619852164736E-2"/>
    <n v="0.92260647659274908"/>
    <n v="45456"/>
    <n v="12642"/>
    <n v="31055"/>
    <n v="117"/>
    <n v="12"/>
    <n v="1352"/>
    <n v="3"/>
    <n v="7"/>
    <n v="139"/>
    <n v="1"/>
    <n v="128"/>
    <n v="0.96708905315029914"/>
    <n v="0.93598204857444567"/>
    <n v="45456"/>
    <n v="43437"/>
    <n v="9"/>
    <n v="522"/>
    <n v="901"/>
    <n v="510"/>
    <n v="8"/>
    <n v="16"/>
    <n v="53"/>
    <n v="0.95558342133051744"/>
    <n v="202860.80451425555"/>
    <n v="0.96715505103836674"/>
    <n v="45456"/>
    <n v="28804"/>
    <n v="631"/>
    <n v="4"/>
    <n v="345"/>
    <n v="1672"/>
    <n v="13389"/>
    <n v="314"/>
    <n v="2"/>
    <n v="295"/>
    <n v="45456"/>
    <n v="2.1633447729672652"/>
    <n v="0.58374964653236272"/>
    <n v="0.46224717044449187"/>
    <n v="9.3864476447401909E-2"/>
    <n v="6331"/>
    <n v="0.1392775431186202"/>
    <n v="0.11409468543314891"/>
    <n v="5523"/>
    <n v="39125"/>
    <n v="2254"/>
    <n v="35359"/>
    <n v="5264"/>
    <n v="10812"/>
    <n v="0.77787310806054211"/>
    <n v="0.12150211193241817"/>
    <n v="0.86072245688137983"/>
    <n v="0.23785638859556493"/>
    <n v="45456"/>
    <n v="3884"/>
    <n v="1932"/>
    <n v="28462"/>
    <n v="76"/>
    <n v="31"/>
    <n v="29"/>
    <n v="75"/>
    <n v="0.13025783174938402"/>
    <m/>
    <m/>
    <m/>
    <n v="0"/>
    <m/>
    <m/>
    <m/>
    <m/>
    <m/>
    <m/>
    <n v="0"/>
    <m/>
    <n v="0"/>
    <n v="0"/>
    <m/>
    <m/>
    <m/>
    <n v="0"/>
    <m/>
    <n v="0"/>
    <n v="0"/>
    <m/>
    <m/>
    <m/>
    <n v="0"/>
    <m/>
    <n v="0"/>
    <n v="0"/>
    <m/>
    <m/>
    <m/>
    <n v="0"/>
    <m/>
    <n v="0"/>
    <m/>
    <m/>
    <n v="0"/>
    <m/>
    <n v="0"/>
    <m/>
    <m/>
    <m/>
    <m/>
    <n v="0"/>
    <m/>
    <n v="0"/>
    <m/>
    <m/>
    <m/>
    <m/>
    <n v="0"/>
    <m/>
    <n v="0"/>
    <m/>
    <m/>
    <m/>
    <n v="0"/>
    <m/>
    <n v="0"/>
    <m/>
    <m/>
    <m/>
    <n v="0"/>
    <m/>
    <n v="0"/>
    <m/>
    <m/>
    <m/>
    <m/>
    <m/>
    <m/>
    <m/>
    <m/>
    <m/>
    <m/>
    <m/>
    <m/>
    <m/>
    <m/>
    <m/>
    <m/>
    <m/>
    <m/>
    <n v="7.8968699999999998"/>
    <n v="308"/>
    <b v="1"/>
    <b v="0"/>
    <b v="0"/>
    <b v="0"/>
    <b v="0"/>
    <b v="0"/>
    <b v="0"/>
    <b v="1"/>
    <n v="0"/>
    <n v="1"/>
    <m/>
    <n v="1"/>
    <n v="2"/>
    <n v="0"/>
    <m/>
    <m/>
    <m/>
    <n v="0"/>
    <n v="0"/>
    <n v="1.5151515151515152E-2"/>
    <n v="0"/>
    <n v="0"/>
    <n v="0"/>
    <n v="0.1"/>
    <n v="0"/>
    <n v="0"/>
    <n v="3.787878787878788E-3"/>
    <n v="2.5000000000000001E-2"/>
    <n v="40"/>
    <n v="6.4516129032258063E-2"/>
    <m/>
    <m/>
    <m/>
    <n v="3"/>
    <m/>
    <m/>
    <n v="55"/>
    <m/>
    <n v="2"/>
    <m/>
    <n v="6"/>
    <m/>
    <m/>
    <n v="1"/>
    <m/>
    <m/>
    <m/>
    <n v="4"/>
    <m/>
    <m/>
    <n v="1"/>
    <n v="77"/>
    <m/>
    <n v="18"/>
    <m/>
    <m/>
    <m/>
    <m/>
    <n v="26"/>
    <m/>
    <m/>
    <n v="1"/>
    <m/>
    <m/>
    <m/>
    <n v="5"/>
    <m/>
    <n v="2"/>
    <m/>
    <n v="52"/>
    <n v="17"/>
    <m/>
    <m/>
    <m/>
    <m/>
    <m/>
    <n v="44"/>
    <m/>
    <m/>
    <n v="1"/>
    <m/>
    <m/>
    <m/>
    <n v="5"/>
    <m/>
    <n v="3"/>
    <m/>
    <n v="52"/>
    <n v="17"/>
    <m/>
    <m/>
    <m/>
    <m/>
    <n v="27"/>
    <m/>
    <m/>
    <m/>
    <m/>
    <m/>
    <m/>
    <n v="3"/>
    <m/>
    <n v="2"/>
    <m/>
    <n v="12"/>
    <m/>
    <n v="17"/>
    <m/>
    <m/>
    <m/>
    <m/>
    <n v="2"/>
    <m/>
    <n v="24"/>
    <m/>
    <m/>
    <m/>
    <m/>
    <n v="3"/>
    <n v="0"/>
    <n v="0"/>
    <n v="0"/>
    <n v="20"/>
    <n v="0"/>
    <n v="7"/>
    <n v="1"/>
    <n v="248"/>
    <n v="0"/>
    <n v="71"/>
    <n v="0"/>
    <n v="0"/>
    <n v="0"/>
    <n v="0"/>
    <n v="0"/>
    <n v="127"/>
    <n v="0"/>
    <n v="0"/>
  </r>
  <r>
    <s v="MMR013"/>
    <s v="Yangon"/>
    <s v="MMR013D002"/>
    <s v="Yangon (East)"/>
    <s v="MMR013014"/>
    <s v="Dawbon"/>
    <m/>
    <n v="14"/>
    <x v="9"/>
    <n v="30569.059708308745"/>
    <n v="0.59417112899689684"/>
    <n v="1"/>
    <n v="0.95718831356667633"/>
    <n v="6.2370697761895806E-2"/>
    <n v="0.59206319353018622"/>
    <n v="0.32714500752634218"/>
    <n v="3.4492331181900204E-2"/>
    <n v="2.5678395447289889E-2"/>
    <n v="0.96800610729405234"/>
    <n v="0.9689777222569228"/>
    <n v="0.98820181830800191"/>
    <n v="0.20592996108949416"/>
    <n v="1"/>
    <n v="30569.059708308745"/>
    <n v="75325"/>
    <n v="36745"/>
    <n v="38580"/>
    <n v="1.4630118839683284E-3"/>
    <n v="95.243649559357181"/>
    <n v="3.1117796001100002"/>
    <n v="24206.405876989902"/>
    <n v="1"/>
    <n v="72683"/>
    <n v="34519"/>
    <n v="38164"/>
    <n v="2642"/>
    <n v="2226"/>
    <n v="416"/>
    <n v="75325"/>
    <n v="36745"/>
    <n v="38580"/>
    <n v="95.243649559357181"/>
    <s v="-"/>
    <s v="-"/>
    <s v="-"/>
    <m/>
    <n v="1"/>
    <n v="17604"/>
    <n v="53811"/>
    <n v="3910"/>
    <n v="0.39980673096578762"/>
    <n v="45209.557990002053"/>
    <n v="0.32714500752634218"/>
    <n v="0.67285499247365776"/>
    <n v="7.2661723439445467"/>
    <n v="57721"/>
    <n v="20590"/>
    <n v="31025"/>
    <n v="4116"/>
    <n v="1384"/>
    <n v="606"/>
    <n v="14409"/>
    <n v="10303"/>
    <n v="4106"/>
    <n v="0.28496078839614131"/>
    <n v="72683"/>
    <n v="2642"/>
    <n v="3.6349627835945135E-2"/>
    <n v="454"/>
    <n v="1479"/>
    <n v="2568"/>
    <n v="2824"/>
    <n v="2263"/>
    <n v="1649"/>
    <n v="1079"/>
    <n v="800"/>
    <n v="1293"/>
    <n v="5.0442778818793812"/>
    <n v="14409"/>
    <n v="5.227635505586786"/>
    <n v="2356"/>
    <n v="948"/>
    <n v="2263"/>
    <n v="8088"/>
    <n v="579"/>
    <n v="13"/>
    <n v="28"/>
    <n v="134"/>
    <n v="14409"/>
    <n v="7269"/>
    <n v="5775"/>
    <n v="295"/>
    <n v="524"/>
    <n v="397"/>
    <n v="149"/>
    <n v="14409"/>
    <n v="459"/>
    <n v="8"/>
    <n v="30"/>
    <n v="12852"/>
    <n v="1027"/>
    <n v="33"/>
    <n v="2355.6777708376712"/>
    <n v="0.89194253591505313"/>
    <n v="7.1274897633423553E-2"/>
    <n v="3.4492331181900204E-2"/>
    <n v="0.9655076688180998"/>
    <n v="14409"/>
    <n v="218"/>
    <n v="2015"/>
    <n v="8"/>
    <n v="5743"/>
    <n v="874"/>
    <n v="5468"/>
    <n v="83"/>
    <n v="0.55409813311124989"/>
    <n v="0.44590186688875011"/>
    <n v="14409"/>
    <n v="333"/>
    <n v="37"/>
    <n v="8676"/>
    <n v="0.60212367270455969"/>
    <n v="5172"/>
    <n v="191"/>
    <n v="2.5678395447289889E-2"/>
    <n v="0.35894232771184675"/>
    <n v="0.70570476785342495"/>
    <n v="55312"/>
    <n v="52944"/>
    <n v="2368"/>
    <n v="0.95718831356667633"/>
    <n v="25763"/>
    <n v="25125"/>
    <n v="638"/>
    <n v="0.97523580328377901"/>
    <n v="29549"/>
    <n v="27819"/>
    <n v="1730"/>
    <n v="0.94145317946461804"/>
    <n v="55312"/>
    <n v="52944"/>
    <n v="2368"/>
    <n v="0.95718831356667633"/>
    <s v="-"/>
    <s v="-"/>
    <s v="-"/>
    <n v="0"/>
    <n v="32760"/>
    <n v="11657"/>
    <n v="19526"/>
    <n v="1577"/>
    <n v="4.813797313797314E-2"/>
    <n v="0.59603174603174602"/>
    <n v="7.3918833227647429"/>
    <n v="16265"/>
    <n v="5776"/>
    <n v="0.35511835229019367"/>
    <n v="9676"/>
    <n v="0.59489701813710416"/>
    <n v="813"/>
    <n v="4.9984629572702124E-2"/>
    <n v="16495"/>
    <n v="5881"/>
    <n v="9850"/>
    <n v="4.6317065777508333E-2"/>
    <n v="0.59715065171264015"/>
    <n v="764"/>
    <n v="42536"/>
    <n v="2653"/>
    <n v="14699"/>
    <n v="11775"/>
    <n v="6803"/>
    <n v="183"/>
    <n v="6035"/>
    <n v="274"/>
    <n v="59"/>
    <n v="55"/>
    <n v="2653"/>
    <n v="39883"/>
    <n v="25184"/>
    <n v="17352"/>
    <n v="13409"/>
    <n v="6.2370697761895806E-2"/>
    <n v="0.93762930223810415"/>
    <n v="0.59206319353018622"/>
    <n v="0.31523885649802519"/>
    <n v="0.76484624788414513"/>
    <n v="19850"/>
    <n v="754"/>
    <n v="5945"/>
    <n v="6427"/>
    <n v="3860"/>
    <n v="150"/>
    <n v="2536"/>
    <n v="114"/>
    <n v="49"/>
    <n v="15"/>
    <n v="3.7984886649874053E-2"/>
    <n v="0.96201511335012591"/>
    <n v="0.66251889168765743"/>
    <n v="0.33874055415617127"/>
    <n v="22686"/>
    <n v="1899"/>
    <n v="8754"/>
    <n v="5348"/>
    <n v="2943"/>
    <n v="33"/>
    <n v="3499"/>
    <n v="160"/>
    <n v="10"/>
    <n v="40"/>
    <n v="8.3708013752975402E-2"/>
    <n v="0.91629198624702457"/>
    <n v="0.53041523406506219"/>
    <n v="64250"/>
    <n v="2133"/>
    <n v="17434"/>
    <n v="755"/>
    <n v="10210"/>
    <n v="1081"/>
    <n v="1581"/>
    <n v="246"/>
    <n v="8978"/>
    <n v="15016"/>
    <n v="4006"/>
    <n v="542"/>
    <n v="2268"/>
    <n v="0.25053696498054473"/>
    <n v="1.6824902723735408E-2"/>
    <n v="59.435707678075858"/>
    <n v="0.81247895116532398"/>
    <n v="31170"/>
    <n v="1195"/>
    <n v="12275"/>
    <n v="558"/>
    <n v="6140"/>
    <n v="580"/>
    <n v="1186"/>
    <n v="193"/>
    <n v="4461"/>
    <n v="643"/>
    <n v="1997"/>
    <n v="316"/>
    <n v="1626"/>
    <n v="0.70368944497914665"/>
    <n v="33080"/>
    <n v="938"/>
    <n v="5159"/>
    <n v="197"/>
    <n v="4070"/>
    <n v="501"/>
    <n v="395"/>
    <n v="53"/>
    <n v="4517"/>
    <n v="14373"/>
    <n v="2009"/>
    <n v="226"/>
    <n v="642"/>
    <n v="0.34038694074969772"/>
    <n v="64250"/>
    <n v="44478"/>
    <n v="66"/>
    <n v="1930"/>
    <n v="2997"/>
    <n v="387"/>
    <n v="1100"/>
    <n v="46"/>
    <n v="15"/>
    <n v="13231"/>
    <n v="0.20592996108949416"/>
    <n v="0.79407003891050587"/>
    <n v="64250"/>
    <n v="44478"/>
    <n v="66"/>
    <n v="1930"/>
    <n v="2997"/>
    <n v="387"/>
    <n v="1100"/>
    <n v="46"/>
    <n v="15"/>
    <n v="13231"/>
    <n v="0.20592996108949416"/>
    <s v="-"/>
    <s v="-"/>
    <s v="-"/>
    <s v="-"/>
    <s v="-"/>
    <s v="-"/>
    <s v="-"/>
    <s v="-"/>
    <s v="-"/>
    <s v="-"/>
    <s v="-"/>
    <n v="75325"/>
    <n v="72822"/>
    <n v="2503"/>
    <n v="3.3229339528708927E-2"/>
    <n v="1297"/>
    <n v="656"/>
    <n v="1073"/>
    <n v="781"/>
    <n v="36745"/>
    <n v="35594"/>
    <n v="1151"/>
    <n v="3.1323989658456931E-2"/>
    <n v="38580"/>
    <n v="37228"/>
    <n v="1352"/>
    <n v="3.5044064282011407E-2"/>
    <n v="14409"/>
    <n v="307"/>
    <n v="13655"/>
    <n v="187"/>
    <n v="152"/>
    <n v="72"/>
    <n v="36"/>
    <n v="2.4984384759525295E-3"/>
    <n v="0.99750156152404745"/>
    <n v="0.9689777222569228"/>
    <n v="14409"/>
    <n v="2375"/>
    <n v="5263"/>
    <n v="34"/>
    <s v="-"/>
    <n v="139"/>
    <n v="0"/>
    <n v="6"/>
    <n v="6567"/>
    <n v="9"/>
    <n v="16"/>
    <n v="1.0063154972586578E-2"/>
    <n v="0.98820181830800191"/>
    <n v="14409"/>
    <n v="4194"/>
    <n v="9508"/>
    <n v="59"/>
    <n v="3"/>
    <n v="554"/>
    <n v="2"/>
    <n v="0"/>
    <n v="19"/>
    <n v="1"/>
    <n v="69"/>
    <n v="0.95634672773960716"/>
    <n v="0.97858977028246241"/>
    <n v="14409"/>
    <n v="13948"/>
    <n v="11"/>
    <n v="178"/>
    <n v="67"/>
    <n v="181"/>
    <n v="3"/>
    <n v="8"/>
    <n v="13"/>
    <n v="0.96800610729405234"/>
    <n v="70357.58789645361"/>
    <n v="0.9811229092928031"/>
    <n v="14409"/>
    <n v="10049"/>
    <n v="138"/>
    <n v="2"/>
    <n v="90"/>
    <n v="362"/>
    <n v="3546"/>
    <n v="148"/>
    <s v="-"/>
    <n v="74"/>
    <n v="14409"/>
    <n v="2.1412311749600943"/>
    <n v="0.57778258793793491"/>
    <n v="0.46702103523158206"/>
    <n v="9.4833863276617164E-2"/>
    <n v="1897"/>
    <n v="0.13165382746894302"/>
    <n v="3.418695597325596E-2"/>
    <n v="2060"/>
    <n v="12512"/>
    <n v="554"/>
    <n v="11236"/>
    <n v="1313"/>
    <n v="3178"/>
    <n v="0.77979040877229511"/>
    <n v="0.14296620167950586"/>
    <n v="0.86834617253105695"/>
    <n v="0.22055659657158722"/>
    <n v="14409"/>
    <n v="968"/>
    <n v="226"/>
    <n v="6802"/>
    <n v="19"/>
    <n v="92"/>
    <n v="73"/>
    <n v="17"/>
    <n v="8.9249774446526473E-2"/>
    <m/>
    <m/>
    <m/>
    <n v="0"/>
    <m/>
    <m/>
    <m/>
    <m/>
    <m/>
    <m/>
    <n v="0"/>
    <m/>
    <n v="0"/>
    <n v="0"/>
    <m/>
    <m/>
    <m/>
    <n v="0"/>
    <m/>
    <n v="0"/>
    <n v="0"/>
    <m/>
    <m/>
    <m/>
    <n v="0"/>
    <m/>
    <n v="0"/>
    <n v="0"/>
    <m/>
    <m/>
    <m/>
    <n v="0"/>
    <m/>
    <n v="0"/>
    <m/>
    <m/>
    <n v="0"/>
    <m/>
    <n v="0"/>
    <m/>
    <m/>
    <m/>
    <m/>
    <n v="0"/>
    <m/>
    <n v="0"/>
    <m/>
    <m/>
    <m/>
    <m/>
    <n v="0"/>
    <m/>
    <n v="0"/>
    <m/>
    <m/>
    <m/>
    <n v="0"/>
    <m/>
    <n v="0"/>
    <m/>
    <m/>
    <m/>
    <n v="0"/>
    <m/>
    <n v="0"/>
    <m/>
    <m/>
    <m/>
    <m/>
    <m/>
    <m/>
    <m/>
    <m/>
    <m/>
    <m/>
    <m/>
    <m/>
    <m/>
    <m/>
    <m/>
    <m/>
    <m/>
    <m/>
    <n v="7.4164669999999999"/>
    <n v="305"/>
    <b v="1"/>
    <b v="0"/>
    <b v="0"/>
    <b v="0"/>
    <b v="0"/>
    <b v="0"/>
    <b v="0"/>
    <b v="0"/>
    <m/>
    <m/>
    <m/>
    <m/>
    <m/>
    <m/>
    <m/>
    <m/>
    <m/>
    <n v="0"/>
    <n v="0"/>
    <n v="0"/>
    <n v="0"/>
    <n v="0"/>
    <n v="0"/>
    <n v="0"/>
    <n v="0"/>
    <n v="0"/>
    <n v="0"/>
    <n v="0"/>
    <n v="620"/>
    <n v="1"/>
    <m/>
    <m/>
    <m/>
    <n v="2"/>
    <m/>
    <m/>
    <n v="19"/>
    <m/>
    <n v="2"/>
    <m/>
    <n v="7"/>
    <m/>
    <n v="6"/>
    <m/>
    <m/>
    <m/>
    <m/>
    <n v="3"/>
    <m/>
    <m/>
    <n v="1"/>
    <n v="31"/>
    <m/>
    <n v="2"/>
    <m/>
    <m/>
    <m/>
    <m/>
    <n v="20"/>
    <m/>
    <n v="6"/>
    <m/>
    <m/>
    <m/>
    <m/>
    <n v="3"/>
    <m/>
    <m/>
    <m/>
    <n v="12"/>
    <n v="1"/>
    <m/>
    <m/>
    <m/>
    <m/>
    <m/>
    <n v="16"/>
    <m/>
    <m/>
    <m/>
    <m/>
    <m/>
    <m/>
    <n v="3"/>
    <m/>
    <n v="1"/>
    <m/>
    <n v="15"/>
    <n v="1"/>
    <m/>
    <m/>
    <m/>
    <m/>
    <n v="6"/>
    <m/>
    <m/>
    <m/>
    <m/>
    <m/>
    <m/>
    <n v="2"/>
    <m/>
    <n v="1"/>
    <m/>
    <n v="7"/>
    <m/>
    <n v="1"/>
    <m/>
    <m/>
    <m/>
    <m/>
    <n v="1"/>
    <m/>
    <n v="1"/>
    <m/>
    <m/>
    <m/>
    <m/>
    <n v="0"/>
    <n v="0"/>
    <n v="0"/>
    <n v="0"/>
    <n v="13"/>
    <n v="0"/>
    <n v="2"/>
    <n v="1"/>
    <n v="84"/>
    <n v="0"/>
    <n v="7"/>
    <n v="0"/>
    <n v="0"/>
    <n v="0"/>
    <n v="0"/>
    <n v="0"/>
    <n v="50"/>
    <n v="0"/>
    <n v="12"/>
  </r>
  <r>
    <s v="MMR013"/>
    <s v="Yangon"/>
    <s v="MMR013D002"/>
    <s v="Yangon (East)"/>
    <s v="MMR013015"/>
    <s v="Tamwe"/>
    <m/>
    <n v="20"/>
    <x v="9"/>
    <n v="66261.404214594295"/>
    <n v="0.59917608285740209"/>
    <n v="1"/>
    <n v="0.98413713501372602"/>
    <n v="2.3987947328259211E-2"/>
    <n v="0.82927664403529711"/>
    <n v="0.23296558060070757"/>
    <n v="1.1255656108597285E-2"/>
    <n v="5.2319004524886874E-3"/>
    <n v="0.99700226244343892"/>
    <n v="0.99736990950226245"/>
    <n v="0.99691742081447965"/>
    <n v="0.11196853798956673"/>
    <n v="1"/>
    <n v="66261.404214594295"/>
    <n v="165313"/>
    <n v="74662"/>
    <n v="90651"/>
    <n v="3.2108182353064226E-3"/>
    <n v="82.362025791221271"/>
    <n v="4.9851430819999996"/>
    <n v="33161.134451065293"/>
    <n v="1"/>
    <n v="156340"/>
    <n v="68936"/>
    <n v="87404"/>
    <n v="8973"/>
    <n v="5726"/>
    <n v="3247"/>
    <n v="165313"/>
    <n v="74662"/>
    <n v="90651"/>
    <n v="82.362025791221271"/>
    <s v="-"/>
    <s v="-"/>
    <s v="-"/>
    <m/>
    <n v="1"/>
    <n v="28908"/>
    <n v="124087"/>
    <n v="12318"/>
    <n v="0.33223464182388163"/>
    <n v="110390.29465616865"/>
    <n v="0.23296558060070757"/>
    <n v="0.7670344193992924"/>
    <n v="9.9269061223174067"/>
    <n v="136405"/>
    <n v="59202"/>
    <n v="65210"/>
    <n v="8306"/>
    <n v="2157"/>
    <n v="1530"/>
    <n v="35360"/>
    <n v="23978"/>
    <n v="11382"/>
    <n v="0.32188914027149323"/>
    <n v="156340"/>
    <n v="8973"/>
    <n v="5.7394140974798516E-2"/>
    <n v="1824"/>
    <n v="5003"/>
    <n v="7016"/>
    <n v="7292"/>
    <n v="5506"/>
    <n v="3386"/>
    <n v="2059"/>
    <n v="1476"/>
    <n v="1798"/>
    <n v="4.4213800904977374"/>
    <n v="35360"/>
    <n v="4.6751414027149325"/>
    <n v="29261"/>
    <n v="2022"/>
    <n v="1340"/>
    <n v="2362"/>
    <n v="172"/>
    <n v="58"/>
    <n v="15"/>
    <n v="130"/>
    <n v="35360"/>
    <n v="22307"/>
    <n v="10578"/>
    <n v="979"/>
    <n v="1109"/>
    <n v="186"/>
    <n v="201"/>
    <n v="35360"/>
    <n v="200"/>
    <n v="4"/>
    <n v="194"/>
    <n v="30789"/>
    <n v="4113"/>
    <n v="60"/>
    <n v="901.96153846153845"/>
    <n v="0.87072963800904979"/>
    <n v="0.11631787330316742"/>
    <n v="1.1255656108597285E-2"/>
    <n v="0.98874434389140275"/>
    <n v="35360"/>
    <n v="62"/>
    <n v="543"/>
    <n v="5"/>
    <n v="2040"/>
    <n v="349"/>
    <n v="32296"/>
    <n v="65"/>
    <n v="7.4943438914027147E-2"/>
    <n v="0.92505656108597289"/>
    <n v="35360"/>
    <n v="133"/>
    <n v="52"/>
    <n v="4609"/>
    <n v="0.1303450226244344"/>
    <n v="30246"/>
    <n v="320"/>
    <n v="5.2319004524886874E-3"/>
    <n v="0.85537330316742077"/>
    <n v="0.95690045248868782"/>
    <n v="128224"/>
    <n v="126190"/>
    <n v="2034"/>
    <n v="0.98413713501372602"/>
    <n v="54805"/>
    <n v="54362"/>
    <n v="443"/>
    <n v="0.9919167959127817"/>
    <n v="73419"/>
    <n v="71828"/>
    <n v="1591"/>
    <n v="0.97832986011795309"/>
    <n v="128224"/>
    <n v="126190"/>
    <n v="2034"/>
    <n v="0.98413713501372602"/>
    <s v="-"/>
    <s v="-"/>
    <s v="-"/>
    <n v="0"/>
    <n v="63586"/>
    <n v="21337"/>
    <n v="40323"/>
    <n v="1926"/>
    <n v="3.0289686408957947E-2"/>
    <n v="0.63414902651527061"/>
    <n v="11.07840083073728"/>
    <n v="29195"/>
    <n v="10702"/>
    <n v="0.3665696180852886"/>
    <n v="17630"/>
    <n v="0.60387052577496148"/>
    <n v="863"/>
    <n v="2.9559856139749957E-2"/>
    <n v="34391"/>
    <n v="10635"/>
    <n v="22693"/>
    <n v="3.0909249512953971E-2"/>
    <n v="0.65985286848303337"/>
    <n v="1063"/>
    <n v="102218"/>
    <n v="2452"/>
    <n v="14999"/>
    <n v="23368"/>
    <n v="19539"/>
    <n v="701"/>
    <n v="37845"/>
    <n v="2367"/>
    <n v="396"/>
    <n v="551"/>
    <n v="2452"/>
    <n v="99766"/>
    <n v="84767"/>
    <n v="17451"/>
    <n v="61399"/>
    <n v="2.3987947328259211E-2"/>
    <n v="0.97601205267174074"/>
    <n v="0.82927664403529711"/>
    <n v="0.6006672014713651"/>
    <n v="0.90264434835351892"/>
    <n v="43764"/>
    <n v="609"/>
    <n v="4950"/>
    <n v="10713"/>
    <n v="9623"/>
    <n v="556"/>
    <n v="15769"/>
    <n v="855"/>
    <n v="296"/>
    <n v="393"/>
    <n v="1.3915547024952015E-2"/>
    <n v="0.98608445297504799"/>
    <n v="0.87297778996435427"/>
    <n v="0.62818755141211957"/>
    <n v="58454"/>
    <n v="1843"/>
    <n v="10049"/>
    <n v="12655"/>
    <n v="9916"/>
    <n v="145"/>
    <n v="22076"/>
    <n v="1512"/>
    <n v="100"/>
    <n v="158"/>
    <n v="3.1529065590036612E-2"/>
    <n v="0.96847093440996335"/>
    <n v="0.79655797721285115"/>
    <n v="147988"/>
    <n v="6478"/>
    <n v="34570"/>
    <n v="3716"/>
    <n v="20687"/>
    <n v="4627"/>
    <n v="4437"/>
    <n v="887"/>
    <n v="20760"/>
    <n v="31475"/>
    <n v="13094"/>
    <n v="940"/>
    <n v="6317"/>
    <n v="0.24395221234154121"/>
    <n v="3.1266048598535018E-2"/>
    <n v="31.983574670412793"/>
    <n v="0.43721160591683"/>
    <n v="65743"/>
    <n v="2530"/>
    <n v="19715"/>
    <n v="2498"/>
    <n v="13471"/>
    <n v="2685"/>
    <n v="2694"/>
    <n v="531"/>
    <n v="10517"/>
    <n v="868"/>
    <n v="6005"/>
    <n v="482"/>
    <n v="3747"/>
    <n v="0.66308200112559512"/>
    <n v="82245"/>
    <n v="3948"/>
    <n v="14855"/>
    <n v="1218"/>
    <n v="7216"/>
    <n v="1942"/>
    <n v="1743"/>
    <n v="356"/>
    <n v="10243"/>
    <n v="30607"/>
    <n v="7089"/>
    <n v="458"/>
    <n v="2570"/>
    <n v="0.375974223357043"/>
    <n v="147988"/>
    <n v="121957"/>
    <n v="579"/>
    <n v="1206"/>
    <n v="4781"/>
    <n v="1383"/>
    <n v="557"/>
    <n v="181"/>
    <n v="774"/>
    <n v="16570"/>
    <n v="0.11196853798956673"/>
    <n v="0.88803146201043326"/>
    <n v="147988"/>
    <n v="121957"/>
    <n v="579"/>
    <n v="1206"/>
    <n v="4781"/>
    <n v="1383"/>
    <n v="557"/>
    <n v="181"/>
    <n v="774"/>
    <n v="16570"/>
    <n v="0.11196853798956673"/>
    <s v="-"/>
    <s v="-"/>
    <s v="-"/>
    <s v="-"/>
    <s v="-"/>
    <s v="-"/>
    <s v="-"/>
    <s v="-"/>
    <s v="-"/>
    <s v="-"/>
    <s v="-"/>
    <n v="165313"/>
    <n v="160775"/>
    <n v="4538"/>
    <n v="2.7450956670074345E-2"/>
    <n v="2183"/>
    <n v="1266"/>
    <n v="2163"/>
    <n v="1367"/>
    <n v="74662"/>
    <n v="72820"/>
    <n v="1842"/>
    <n v="2.4671184806193246E-2"/>
    <n v="90651"/>
    <n v="87955"/>
    <n v="2696"/>
    <n v="2.9740433089541208E-2"/>
    <n v="35360"/>
    <n v="6140"/>
    <n v="29127"/>
    <n v="52"/>
    <n v="3"/>
    <n v="13"/>
    <n v="25"/>
    <n v="7.0701357466063347E-4"/>
    <n v="0.99929298642533937"/>
    <n v="0.99736990950226245"/>
    <n v="35360"/>
    <n v="11823"/>
    <n v="758"/>
    <n v="105"/>
    <s v="-"/>
    <n v="0"/>
    <n v="1"/>
    <n v="6"/>
    <n v="22565"/>
    <n v="73"/>
    <n v="29"/>
    <n v="1.9796380090497738E-4"/>
    <n v="0.99691742081447965"/>
    <n v="35360"/>
    <n v="30816"/>
    <n v="4197"/>
    <n v="176"/>
    <n v="1"/>
    <n v="2"/>
    <n v="0"/>
    <n v="2"/>
    <n v="145"/>
    <n v="1"/>
    <n v="20"/>
    <n v="0.99932126696832579"/>
    <n v="0.99714366515837105"/>
    <n v="35360"/>
    <n v="35254"/>
    <n v="22"/>
    <n v="42"/>
    <n v="19"/>
    <n v="4"/>
    <s v="-"/>
    <n v="0"/>
    <n v="19"/>
    <n v="0.99700226244343892"/>
    <n v="155871.33371040723"/>
    <n v="0.99711538461538463"/>
    <n v="35360"/>
    <n v="29183"/>
    <n v="2439"/>
    <n v="3"/>
    <n v="343"/>
    <n v="111"/>
    <n v="2996"/>
    <n v="94"/>
    <s v="-"/>
    <n v="191"/>
    <n v="35360"/>
    <n v="3.0749434389140271"/>
    <n v="0.8297323514970919"/>
    <n v="0.32520923388209327"/>
    <n v="6.6037385247486285E-2"/>
    <n v="1896"/>
    <n v="5.361990950226244E-2"/>
    <n v="3.4168934383391303E-2"/>
    <n v="9266"/>
    <n v="33464"/>
    <n v="7268"/>
    <n v="33432"/>
    <n v="12194"/>
    <n v="13106"/>
    <n v="0.94547511312217192"/>
    <n v="0.26204751131221721"/>
    <n v="0.94638009049773753"/>
    <n v="0.37064479638009051"/>
    <n v="35360"/>
    <n v="8064"/>
    <n v="329"/>
    <n v="4301"/>
    <n v="36"/>
    <n v="23"/>
    <n v="46"/>
    <n v="40"/>
    <n v="0.23967760180995476"/>
    <m/>
    <m/>
    <m/>
    <n v="0"/>
    <m/>
    <m/>
    <m/>
    <m/>
    <m/>
    <m/>
    <n v="0"/>
    <m/>
    <n v="0"/>
    <n v="0"/>
    <m/>
    <m/>
    <m/>
    <n v="0"/>
    <m/>
    <n v="0"/>
    <n v="0"/>
    <m/>
    <m/>
    <m/>
    <n v="0"/>
    <m/>
    <n v="0"/>
    <n v="0"/>
    <m/>
    <m/>
    <m/>
    <n v="0"/>
    <m/>
    <n v="0"/>
    <m/>
    <m/>
    <n v="0"/>
    <m/>
    <n v="0"/>
    <m/>
    <m/>
    <m/>
    <m/>
    <n v="0"/>
    <m/>
    <n v="0"/>
    <m/>
    <m/>
    <m/>
    <m/>
    <n v="0"/>
    <m/>
    <n v="0"/>
    <m/>
    <m/>
    <m/>
    <n v="0"/>
    <m/>
    <n v="0"/>
    <m/>
    <m/>
    <m/>
    <n v="0"/>
    <m/>
    <n v="0"/>
    <m/>
    <m/>
    <m/>
    <m/>
    <m/>
    <m/>
    <m/>
    <m/>
    <m/>
    <m/>
    <m/>
    <m/>
    <m/>
    <m/>
    <m/>
    <m/>
    <m/>
    <m/>
    <n v="11.733309999999999"/>
    <n v="321"/>
    <b v="1"/>
    <b v="0"/>
    <b v="0"/>
    <b v="0"/>
    <b v="0"/>
    <b v="0"/>
    <b v="0"/>
    <b v="0"/>
    <m/>
    <m/>
    <m/>
    <m/>
    <m/>
    <m/>
    <m/>
    <m/>
    <m/>
    <n v="0"/>
    <n v="0"/>
    <n v="0"/>
    <n v="0"/>
    <n v="0"/>
    <n v="0"/>
    <n v="0"/>
    <n v="0"/>
    <n v="0"/>
    <n v="0"/>
    <n v="0"/>
    <n v="620"/>
    <n v="1"/>
    <m/>
    <m/>
    <m/>
    <n v="2"/>
    <m/>
    <m/>
    <n v="12"/>
    <m/>
    <n v="3"/>
    <m/>
    <n v="6"/>
    <m/>
    <m/>
    <m/>
    <m/>
    <m/>
    <m/>
    <n v="2"/>
    <m/>
    <m/>
    <n v="1"/>
    <n v="33"/>
    <m/>
    <n v="1"/>
    <m/>
    <m/>
    <m/>
    <m/>
    <n v="25"/>
    <m/>
    <n v="1"/>
    <m/>
    <m/>
    <m/>
    <m/>
    <n v="3"/>
    <m/>
    <m/>
    <m/>
    <n v="12"/>
    <n v="1"/>
    <m/>
    <m/>
    <m/>
    <m/>
    <m/>
    <n v="22"/>
    <m/>
    <n v="1"/>
    <m/>
    <m/>
    <m/>
    <m/>
    <n v="3"/>
    <m/>
    <n v="1"/>
    <m/>
    <n v="13"/>
    <n v="1"/>
    <m/>
    <m/>
    <m/>
    <m/>
    <n v="7"/>
    <m/>
    <n v="1"/>
    <m/>
    <m/>
    <m/>
    <m/>
    <n v="2"/>
    <n v="1"/>
    <n v="1"/>
    <n v="1"/>
    <n v="11"/>
    <m/>
    <n v="1"/>
    <m/>
    <m/>
    <m/>
    <m/>
    <n v="2"/>
    <m/>
    <n v="1"/>
    <m/>
    <m/>
    <m/>
    <n v="1"/>
    <n v="0"/>
    <n v="0"/>
    <n v="0"/>
    <n v="0"/>
    <n v="12"/>
    <n v="0"/>
    <n v="2"/>
    <n v="1"/>
    <n v="81"/>
    <n v="0"/>
    <n v="7"/>
    <n v="0"/>
    <n v="0"/>
    <n v="0"/>
    <n v="0"/>
    <n v="0"/>
    <n v="61"/>
    <n v="0"/>
    <n v="4"/>
  </r>
  <r>
    <s v="MMR013"/>
    <s v="Yangon"/>
    <s v="MMR013D002"/>
    <s v="Yangon (East)"/>
    <s v="MMR013016"/>
    <s v="Pazundaung"/>
    <m/>
    <n v="10"/>
    <x v="9"/>
    <n v="19490.325208088492"/>
    <n v="0.59776441630196075"/>
    <n v="1"/>
    <n v="0.97820790833400262"/>
    <n v="2.9715931404634115E-2"/>
    <n v="0.83937688179081027"/>
    <n v="0.22526170798898071"/>
    <n v="1.5136813506695129E-2"/>
    <n v="1.1643702697457792E-3"/>
    <n v="0.99359596351639823"/>
    <n v="0.99660392004657483"/>
    <n v="0.99417814865127108"/>
    <n v="9.9931350114416478E-2"/>
    <n v="1"/>
    <n v="19490.325208088492"/>
    <n v="48455"/>
    <n v="22131"/>
    <n v="26324"/>
    <n v="9.4112500282356919E-4"/>
    <n v="84.071569670262875"/>
    <n v="1.067445524"/>
    <n v="45393.417191376968"/>
    <n v="1"/>
    <n v="45347"/>
    <n v="19873"/>
    <n v="25474"/>
    <n v="3108"/>
    <n v="2258"/>
    <n v="850"/>
    <n v="48455"/>
    <n v="22131"/>
    <n v="26324"/>
    <n v="84.071569670262875"/>
    <s v="-"/>
    <s v="-"/>
    <s v="-"/>
    <m/>
    <n v="1"/>
    <n v="8177"/>
    <n v="36300"/>
    <n v="3978"/>
    <n v="0.33484848484848484"/>
    <n v="32229.916666666668"/>
    <n v="0.22526170798898071"/>
    <n v="0.77473829201101929"/>
    <n v="10.958677685950413"/>
    <n v="40278"/>
    <n v="17864"/>
    <n v="19029"/>
    <n v="2355"/>
    <n v="555"/>
    <n v="475"/>
    <n v="10306"/>
    <n v="6873"/>
    <n v="3433"/>
    <n v="0.33310692800310499"/>
    <n v="45347"/>
    <n v="3108"/>
    <n v="6.8538161289611224E-2"/>
    <n v="650"/>
    <n v="1428"/>
    <n v="1957"/>
    <n v="2166"/>
    <n v="1543"/>
    <n v="994"/>
    <n v="592"/>
    <n v="456"/>
    <n v="520"/>
    <n v="4.4000582185134869"/>
    <n v="10306"/>
    <n v="4.7016301183776443"/>
    <n v="8460"/>
    <n v="434"/>
    <n v="769"/>
    <n v="480"/>
    <n v="107"/>
    <n v="6"/>
    <n v="1"/>
    <n v="49"/>
    <n v="10306"/>
    <n v="6866"/>
    <n v="2552"/>
    <n v="321"/>
    <n v="365"/>
    <n v="53"/>
    <n v="149"/>
    <n v="10306"/>
    <n v="113"/>
    <n v="3"/>
    <n v="40"/>
    <n v="6914"/>
    <n v="3211"/>
    <n v="25"/>
    <n v="510.40675334756446"/>
    <n v="0.67087133708519309"/>
    <n v="0.31156607801280806"/>
    <n v="1.5136813506695129E-2"/>
    <n v="0.98486318649330484"/>
    <n v="10306"/>
    <n v="102"/>
    <n v="31"/>
    <n v="2"/>
    <n v="463"/>
    <n v="119"/>
    <n v="9566"/>
    <n v="23"/>
    <n v="5.8024451775664662E-2"/>
    <n v="0.94197554822433538"/>
    <n v="10306"/>
    <n v="3"/>
    <n v="9"/>
    <n v="1865"/>
    <n v="0.18096254608965651"/>
    <n v="8217"/>
    <n v="212"/>
    <n v="1.1643702697457792E-3"/>
    <n v="0.79730254220842223"/>
    <n v="0.96341936735882006"/>
    <n v="37353"/>
    <n v="36539"/>
    <n v="814"/>
    <n v="0.97820790833400262"/>
    <n v="15952"/>
    <n v="15785"/>
    <n v="167"/>
    <n v="0.98953109327983957"/>
    <n v="21401"/>
    <n v="20754"/>
    <n v="647"/>
    <n v="0.96976776786131491"/>
    <n v="37353"/>
    <n v="36539"/>
    <n v="814"/>
    <n v="0.97820790833400262"/>
    <s v="-"/>
    <s v="-"/>
    <s v="-"/>
    <n v="0"/>
    <n v="18006"/>
    <n v="5971"/>
    <n v="11433"/>
    <n v="602"/>
    <n v="3.3433300011107406E-2"/>
    <n v="0.63495501499500162"/>
    <n v="9.9186046511627914"/>
    <n v="8209"/>
    <n v="2990"/>
    <n v="0.36423437690339872"/>
    <n v="4967"/>
    <n v="0.60506760872213428"/>
    <n v="252"/>
    <n v="3.0698014374467047E-2"/>
    <n v="9797"/>
    <n v="2981"/>
    <n v="6466"/>
    <n v="3.5725222006736758E-2"/>
    <n v="0.65999795855874244"/>
    <n v="350"/>
    <n v="30556"/>
    <n v="908"/>
    <n v="4000"/>
    <n v="5588"/>
    <n v="6660"/>
    <n v="238"/>
    <n v="12042"/>
    <n v="898"/>
    <n v="94"/>
    <n v="128"/>
    <n v="908"/>
    <n v="29648"/>
    <n v="25648"/>
    <n v="4908"/>
    <n v="20060"/>
    <n v="2.9715931404634115E-2"/>
    <n v="0.97028406859536587"/>
    <n v="0.83937688179081027"/>
    <n v="0.65649954182484616"/>
    <n v="0.90483047519308801"/>
    <n v="13378"/>
    <n v="246"/>
    <n v="1458"/>
    <n v="2643"/>
    <n v="3356"/>
    <n v="174"/>
    <n v="5032"/>
    <n v="334"/>
    <n v="67"/>
    <n v="68"/>
    <n v="1.8388398863806249E-2"/>
    <n v="0.98161160113619372"/>
    <n v="0.87262670055314695"/>
    <n v="0.67506353715054568"/>
    <n v="17178"/>
    <n v="662"/>
    <n v="2542"/>
    <n v="2945"/>
    <n v="3304"/>
    <n v="64"/>
    <n v="7010"/>
    <n v="564"/>
    <n v="27"/>
    <n v="60"/>
    <n v="3.8537664454534867E-2"/>
    <n v="0.96146233554546512"/>
    <n v="0.8134823611596228"/>
    <n v="43700"/>
    <n v="1786"/>
    <n v="9254"/>
    <n v="1259"/>
    <n v="5518"/>
    <n v="1465"/>
    <n v="1139"/>
    <n v="388"/>
    <n v="6001"/>
    <n v="9641"/>
    <n v="4392"/>
    <n v="206"/>
    <n v="2651"/>
    <n v="0.25414187643020597"/>
    <n v="3.3524027459954232E-2"/>
    <n v="29.829351535836178"/>
    <n v="0.40776363564217799"/>
    <n v="19764"/>
    <n v="746"/>
    <n v="5506"/>
    <n v="923"/>
    <n v="3810"/>
    <n v="878"/>
    <n v="693"/>
    <n v="263"/>
    <n v="2972"/>
    <n v="359"/>
    <n v="1938"/>
    <n v="90"/>
    <n v="1586"/>
    <n v="0.6352964986844768"/>
    <n v="23936"/>
    <n v="1040"/>
    <n v="3748"/>
    <n v="336"/>
    <n v="1708"/>
    <n v="587"/>
    <n v="446"/>
    <n v="125"/>
    <n v="3029"/>
    <n v="9282"/>
    <n v="2454"/>
    <n v="116"/>
    <n v="1065"/>
    <n v="0.32858455882352944"/>
    <n v="43700"/>
    <n v="35978"/>
    <n v="460"/>
    <n v="751"/>
    <n v="1017"/>
    <n v="445"/>
    <n v="201"/>
    <n v="172"/>
    <n v="309"/>
    <n v="4367"/>
    <n v="9.9931350114416478E-2"/>
    <n v="0.90006864988558355"/>
    <n v="43700"/>
    <n v="35978"/>
    <n v="460"/>
    <n v="751"/>
    <n v="1017"/>
    <n v="445"/>
    <n v="201"/>
    <n v="172"/>
    <n v="309"/>
    <n v="4367"/>
    <n v="9.9931350114416478E-2"/>
    <s v="-"/>
    <s v="-"/>
    <s v="-"/>
    <s v="-"/>
    <s v="-"/>
    <s v="-"/>
    <s v="-"/>
    <s v="-"/>
    <s v="-"/>
    <s v="-"/>
    <s v="-"/>
    <n v="48455"/>
    <n v="46139"/>
    <n v="2316"/>
    <n v="4.7796924981942011E-2"/>
    <n v="1454"/>
    <n v="577"/>
    <n v="985"/>
    <n v="636"/>
    <n v="22131"/>
    <n v="21143"/>
    <n v="988"/>
    <n v="4.4643260584700195E-2"/>
    <n v="26324"/>
    <n v="24996"/>
    <n v="1328"/>
    <n v="5.044826014283544E-2"/>
    <n v="10306"/>
    <n v="3011"/>
    <n v="7260"/>
    <n v="12"/>
    <s v="-"/>
    <n v="1"/>
    <n v="22"/>
    <n v="2.1346788278672618E-3"/>
    <n v="0.99786532117213278"/>
    <n v="0.99660392004657483"/>
    <n v="10306"/>
    <n v="3079"/>
    <n v="4"/>
    <n v="1"/>
    <s v="-"/>
    <n v="2"/>
    <n v="2"/>
    <n v="1"/>
    <n v="7162"/>
    <n v="24"/>
    <n v="31"/>
    <n v="4.8515427906074132E-4"/>
    <n v="0.99417814865127108"/>
    <n v="10306"/>
    <n v="10162"/>
    <n v="91"/>
    <n v="3"/>
    <n v="0"/>
    <n v="2"/>
    <n v="0"/>
    <n v="0"/>
    <n v="17"/>
    <n v="1"/>
    <n v="30"/>
    <n v="0.99679798175819911"/>
    <n v="0.99539103434892295"/>
    <n v="10306"/>
    <n v="10240"/>
    <n v="7"/>
    <n v="39"/>
    <n v="11"/>
    <n v="0"/>
    <s v="-"/>
    <n v="0"/>
    <n v="9"/>
    <n v="0.99359596351639823"/>
    <n v="45056.596157578104"/>
    <n v="0.99359596351639823"/>
    <n v="10306"/>
    <n v="8374"/>
    <n v="907"/>
    <s v="-"/>
    <n v="245"/>
    <n v="13"/>
    <n v="699"/>
    <n v="19"/>
    <s v="-"/>
    <n v="49"/>
    <n v="10306"/>
    <n v="3.335241606830972"/>
    <n v="0.89997032993366044"/>
    <n v="0.29982835364966692"/>
    <n v="6.0883512628860929E-2"/>
    <n v="592"/>
    <n v="5.7442266640791773E-2"/>
    <n v="1.0668781199877454E-2"/>
    <n v="2719"/>
    <n v="9714"/>
    <n v="3530"/>
    <n v="9704"/>
    <n v="4241"/>
    <n v="4465"/>
    <n v="0.9415874248010867"/>
    <n v="0.26382689695323114"/>
    <n v="0.94255773335920823"/>
    <n v="0.43324277120124199"/>
    <n v="10306"/>
    <n v="2664"/>
    <n v="47"/>
    <n v="511"/>
    <n v="8"/>
    <n v="6"/>
    <n v="11"/>
    <n v="10"/>
    <n v="0.26489423636716475"/>
    <m/>
    <m/>
    <m/>
    <n v="0"/>
    <m/>
    <m/>
    <m/>
    <m/>
    <m/>
    <m/>
    <n v="0"/>
    <m/>
    <n v="0"/>
    <n v="0"/>
    <m/>
    <m/>
    <m/>
    <n v="0"/>
    <m/>
    <n v="0"/>
    <n v="0"/>
    <m/>
    <m/>
    <m/>
    <n v="0"/>
    <m/>
    <n v="0"/>
    <n v="0"/>
    <m/>
    <m/>
    <m/>
    <n v="0"/>
    <m/>
    <n v="0"/>
    <m/>
    <m/>
    <n v="0"/>
    <m/>
    <n v="0"/>
    <m/>
    <m/>
    <m/>
    <m/>
    <n v="0"/>
    <m/>
    <n v="0"/>
    <m/>
    <m/>
    <m/>
    <m/>
    <n v="0"/>
    <m/>
    <n v="0"/>
    <m/>
    <m/>
    <m/>
    <n v="0"/>
    <m/>
    <n v="0"/>
    <m/>
    <m/>
    <m/>
    <n v="0"/>
    <m/>
    <n v="0"/>
    <m/>
    <m/>
    <m/>
    <m/>
    <m/>
    <m/>
    <m/>
    <m/>
    <m/>
    <m/>
    <m/>
    <m/>
    <m/>
    <m/>
    <m/>
    <m/>
    <m/>
    <m/>
    <n v="12.36247"/>
    <n v="323"/>
    <b v="1"/>
    <b v="0"/>
    <b v="0"/>
    <b v="0"/>
    <b v="0"/>
    <b v="0"/>
    <b v="0"/>
    <b v="0"/>
    <m/>
    <m/>
    <m/>
    <m/>
    <m/>
    <m/>
    <m/>
    <m/>
    <m/>
    <n v="0"/>
    <n v="0"/>
    <n v="0"/>
    <n v="0"/>
    <n v="0"/>
    <n v="0"/>
    <n v="0"/>
    <n v="0"/>
    <n v="0"/>
    <n v="0"/>
    <n v="0"/>
    <n v="620"/>
    <n v="1"/>
    <m/>
    <m/>
    <m/>
    <n v="2"/>
    <m/>
    <m/>
    <n v="7"/>
    <m/>
    <n v="2"/>
    <m/>
    <n v="8"/>
    <m/>
    <m/>
    <m/>
    <m/>
    <m/>
    <m/>
    <n v="2"/>
    <m/>
    <m/>
    <n v="1"/>
    <n v="19"/>
    <m/>
    <n v="2"/>
    <m/>
    <m/>
    <m/>
    <m/>
    <n v="17"/>
    <m/>
    <m/>
    <m/>
    <m/>
    <m/>
    <m/>
    <n v="3"/>
    <m/>
    <m/>
    <m/>
    <n v="11"/>
    <n v="1"/>
    <m/>
    <m/>
    <m/>
    <m/>
    <m/>
    <n v="12"/>
    <m/>
    <m/>
    <m/>
    <m/>
    <m/>
    <m/>
    <n v="3"/>
    <m/>
    <n v="1"/>
    <m/>
    <n v="13"/>
    <n v="1"/>
    <m/>
    <m/>
    <m/>
    <m/>
    <n v="5"/>
    <m/>
    <m/>
    <m/>
    <m/>
    <m/>
    <m/>
    <n v="2"/>
    <m/>
    <n v="1"/>
    <m/>
    <n v="10"/>
    <m/>
    <n v="1"/>
    <m/>
    <m/>
    <m/>
    <m/>
    <n v="1"/>
    <m/>
    <m/>
    <m/>
    <m/>
    <m/>
    <m/>
    <n v="0"/>
    <n v="0"/>
    <n v="0"/>
    <n v="0"/>
    <n v="12"/>
    <n v="0"/>
    <n v="2"/>
    <n v="1"/>
    <n v="60"/>
    <n v="0"/>
    <n v="7"/>
    <n v="0"/>
    <n v="0"/>
    <n v="0"/>
    <n v="0"/>
    <n v="0"/>
    <n v="42"/>
    <n v="0"/>
    <n v="0"/>
  </r>
  <r>
    <s v="MMR013"/>
    <s v="Yangon"/>
    <s v="MMR013D002"/>
    <s v="Yangon (East)"/>
    <s v="MMR013017"/>
    <s v="Botahtaung"/>
    <m/>
    <n v="10"/>
    <x v="9"/>
    <n v="16327.398990395393"/>
    <n v="0.60172218586668147"/>
    <n v="1"/>
    <n v="0.98299741775378113"/>
    <n v="2.5579093248861613E-2"/>
    <n v="0.85749356563056822"/>
    <n v="0.22974196468990493"/>
    <n v="1.941169465285221E-2"/>
    <n v="1.8458973442896272E-2"/>
    <n v="0.992497320471597"/>
    <n v="0.99547457425270935"/>
    <n v="0.99642729546266529"/>
    <n v="0.10258433079434168"/>
    <n v="1"/>
    <n v="16327.398990395393"/>
    <n v="40995"/>
    <n v="19416"/>
    <n v="21579"/>
    <n v="7.9623195729547455E-4"/>
    <n v="89.976365911302665"/>
    <n v="2.6018246626099999"/>
    <n v="15756.250061399674"/>
    <n v="1"/>
    <n v="36661"/>
    <n v="16530"/>
    <n v="20131"/>
    <n v="4334"/>
    <n v="2886"/>
    <n v="1448"/>
    <n v="40995"/>
    <n v="19416"/>
    <n v="21579"/>
    <n v="89.976365911302665"/>
    <s v="-"/>
    <s v="-"/>
    <s v="-"/>
    <m/>
    <n v="1"/>
    <n v="7105"/>
    <n v="30926"/>
    <n v="2964"/>
    <n v="0.32558365129664357"/>
    <n v="27647.698215094097"/>
    <n v="0.22974196468990493"/>
    <n v="0.77025803531009507"/>
    <n v="9.5841686606738676"/>
    <n v="33890"/>
    <n v="15010"/>
    <n v="16141"/>
    <n v="1981"/>
    <n v="432"/>
    <n v="326"/>
    <n v="8397"/>
    <n v="5872"/>
    <n v="2525"/>
    <n v="0.30070263189234248"/>
    <n v="36661"/>
    <n v="4334"/>
    <n v="0.1182182700962876"/>
    <n v="514"/>
    <n v="1103"/>
    <n v="1690"/>
    <n v="1776"/>
    <n v="1341"/>
    <n v="793"/>
    <n v="459"/>
    <n v="314"/>
    <n v="407"/>
    <n v="4.3659640347743238"/>
    <n v="8397"/>
    <n v="4.882100750267953"/>
    <n v="6986"/>
    <n v="277"/>
    <n v="290"/>
    <n v="630"/>
    <n v="159"/>
    <s v="-"/>
    <n v="5"/>
    <n v="50"/>
    <n v="8397"/>
    <n v="4468"/>
    <n v="1337"/>
    <n v="227"/>
    <n v="2165"/>
    <n v="93"/>
    <n v="107"/>
    <n v="8397"/>
    <n v="152"/>
    <n v="1"/>
    <n v="10"/>
    <n v="6433"/>
    <n v="1776"/>
    <n v="25"/>
    <n v="667.99249732047156"/>
    <n v="0.7661069429558176"/>
    <n v="0.21150410861021793"/>
    <n v="1.941169465285221E-2"/>
    <n v="0.9805883053471478"/>
    <n v="8397"/>
    <n v="7"/>
    <n v="228"/>
    <n v="2"/>
    <n v="524"/>
    <n v="210"/>
    <n v="7409"/>
    <n v="17"/>
    <n v="9.0627605097058472E-2"/>
    <n v="0.90937239490294153"/>
    <n v="8397"/>
    <n v="146"/>
    <n v="9"/>
    <n v="1296"/>
    <n v="0.15434083601286175"/>
    <n v="6872"/>
    <n v="74"/>
    <n v="1.8458973442896272E-2"/>
    <n v="0.81838751935214959"/>
    <n v="0.94498035012504467"/>
    <n v="29819"/>
    <n v="29312"/>
    <n v="507"/>
    <n v="0.98299741775378113"/>
    <n v="13063"/>
    <n v="12953"/>
    <n v="110"/>
    <n v="0.99157926969302612"/>
    <n v="16756"/>
    <n v="16359"/>
    <n v="397"/>
    <n v="0.97630699450942937"/>
    <n v="29819"/>
    <n v="29312"/>
    <n v="507"/>
    <n v="0.98299741775378113"/>
    <s v="-"/>
    <s v="-"/>
    <s v="-"/>
    <n v="0"/>
    <n v="14527"/>
    <n v="5281"/>
    <n v="8746"/>
    <n v="500"/>
    <n v="3.4418668685895229E-2"/>
    <n v="0.60205135265367937"/>
    <n v="10.561999999999999"/>
    <n v="6922"/>
    <n v="2718"/>
    <n v="0.39266108061253974"/>
    <n v="4001"/>
    <n v="0.57801213522103434"/>
    <n v="203"/>
    <n v="2.9326784166425889E-2"/>
    <n v="7605"/>
    <n v="2563"/>
    <n v="4745"/>
    <n v="3.9053254437869819E-2"/>
    <n v="0.62393162393162394"/>
    <n v="297"/>
    <n v="25255"/>
    <n v="646"/>
    <n v="2953"/>
    <n v="4772"/>
    <n v="6394"/>
    <n v="172"/>
    <n v="9413"/>
    <n v="683"/>
    <n v="92"/>
    <n v="130"/>
    <n v="646"/>
    <n v="24609"/>
    <n v="21656"/>
    <n v="3599"/>
    <n v="16884"/>
    <n v="2.5579093248861613E-2"/>
    <n v="0.97442090675113835"/>
    <n v="0.85749356563056822"/>
    <n v="0.66854088299346659"/>
    <n v="0.91595723619085323"/>
    <n v="11294"/>
    <n v="151"/>
    <n v="933"/>
    <n v="2318"/>
    <n v="3298"/>
    <n v="130"/>
    <n v="4071"/>
    <n v="261"/>
    <n v="65"/>
    <n v="67"/>
    <n v="1.3369930936780591E-2"/>
    <n v="0.98663006906321937"/>
    <n v="0.90401983353993276"/>
    <n v="0.69877811227200282"/>
    <n v="13961"/>
    <n v="495"/>
    <n v="2020"/>
    <n v="2454"/>
    <n v="3096"/>
    <n v="42"/>
    <n v="5342"/>
    <n v="422"/>
    <n v="27"/>
    <n v="63"/>
    <n v="3.5455912900222049E-2"/>
    <n v="0.9645440870997779"/>
    <n v="0.81985531122412436"/>
    <n v="36760"/>
    <n v="4093"/>
    <n v="8037"/>
    <n v="1001"/>
    <n v="3528"/>
    <n v="937"/>
    <n v="884"/>
    <n v="132"/>
    <n v="5263"/>
    <n v="7613"/>
    <n v="3044"/>
    <n v="276"/>
    <n v="1952"/>
    <n v="0.23258977149075083"/>
    <n v="2.5489662676822632E-2"/>
    <n v="39.2315901814301"/>
    <n v="0.53629110325061158"/>
    <n v="17313"/>
    <n v="2831"/>
    <n v="4712"/>
    <n v="723"/>
    <n v="2261"/>
    <n v="498"/>
    <n v="540"/>
    <n v="91"/>
    <n v="2681"/>
    <n v="307"/>
    <n v="1334"/>
    <n v="125"/>
    <n v="1210"/>
    <n v="0.66799514815456595"/>
    <n v="19447"/>
    <n v="1262"/>
    <n v="3325"/>
    <n v="278"/>
    <n v="1267"/>
    <n v="439"/>
    <n v="344"/>
    <n v="41"/>
    <n v="2582"/>
    <n v="7306"/>
    <n v="1710"/>
    <n v="151"/>
    <n v="742"/>
    <n v="0.35558183781560138"/>
    <n v="36760"/>
    <n v="30218"/>
    <n v="261"/>
    <n v="513"/>
    <n v="1043"/>
    <n v="248"/>
    <n v="227"/>
    <n v="157"/>
    <n v="322"/>
    <n v="3771"/>
    <n v="0.10258433079434168"/>
    <n v="0.8974156692056583"/>
    <n v="36760"/>
    <n v="30218"/>
    <n v="261"/>
    <n v="513"/>
    <n v="1043"/>
    <n v="248"/>
    <n v="227"/>
    <n v="157"/>
    <n v="322"/>
    <n v="3771"/>
    <n v="0.10258433079434168"/>
    <s v="-"/>
    <s v="-"/>
    <s v="-"/>
    <s v="-"/>
    <s v="-"/>
    <s v="-"/>
    <s v="-"/>
    <s v="-"/>
    <s v="-"/>
    <s v="-"/>
    <s v="-"/>
    <n v="40995"/>
    <n v="39362"/>
    <n v="1633"/>
    <n v="3.9834126112940606E-2"/>
    <n v="851"/>
    <n v="433"/>
    <n v="702"/>
    <n v="474"/>
    <n v="19416"/>
    <n v="18744"/>
    <n v="672"/>
    <n v="3.4610630407911E-2"/>
    <n v="21579"/>
    <n v="20618"/>
    <n v="961"/>
    <n v="4.4534037721859224E-2"/>
    <n v="8397"/>
    <n v="2427"/>
    <n v="5932"/>
    <n v="8"/>
    <n v="1"/>
    <n v="1"/>
    <n v="28"/>
    <n v="3.3345242348457784E-3"/>
    <n v="0.99666547576515419"/>
    <n v="0.99547457425270935"/>
    <n v="8397"/>
    <n v="1980"/>
    <n v="11"/>
    <n v="33"/>
    <n v="3"/>
    <n v="1"/>
    <n v="0"/>
    <n v="0"/>
    <n v="6343"/>
    <n v="22"/>
    <n v="4"/>
    <n v="1.1909015124449208E-4"/>
    <n v="0.99642729546266529"/>
    <n v="8397"/>
    <n v="8227"/>
    <n v="91"/>
    <n v="48"/>
    <n v="3"/>
    <n v="14"/>
    <n v="0"/>
    <n v="0"/>
    <n v="11"/>
    <s v="-"/>
    <n v="3"/>
    <n v="0.99761819697511012"/>
    <n v="0.99595093485768738"/>
    <n v="8397"/>
    <n v="8334"/>
    <n v="3"/>
    <n v="35"/>
    <n v="16"/>
    <n v="2"/>
    <s v="-"/>
    <n v="0"/>
    <n v="7"/>
    <n v="0.992497320471597"/>
    <n v="36385.944265809216"/>
    <n v="0.99273550077408601"/>
    <n v="8397"/>
    <n v="6753"/>
    <n v="732"/>
    <n v="1"/>
    <n v="99"/>
    <n v="41"/>
    <n v="709"/>
    <n v="17"/>
    <s v="-"/>
    <n v="45"/>
    <n v="8397"/>
    <n v="3.4526616648803143"/>
    <n v="0.93165456179472328"/>
    <n v="0.28963162251655628"/>
    <n v="5.8812951919178257E-2"/>
    <n v="477"/>
    <n v="5.6806002143622719E-2"/>
    <n v="8.5962983654417988E-3"/>
    <n v="3444"/>
    <n v="7920"/>
    <n v="2728"/>
    <n v="7823"/>
    <n v="3354"/>
    <n v="3723"/>
    <n v="0.93164225318566152"/>
    <n v="0.41014648088603073"/>
    <n v="0.94319399785637725"/>
    <n v="0.44337263308324404"/>
    <n v="8397"/>
    <n v="2143"/>
    <n v="121"/>
    <n v="1288"/>
    <n v="13"/>
    <n v="11"/>
    <n v="19"/>
    <n v="13"/>
    <n v="0.27343098725735382"/>
    <m/>
    <m/>
    <m/>
    <n v="0"/>
    <m/>
    <m/>
    <m/>
    <m/>
    <m/>
    <m/>
    <n v="0"/>
    <m/>
    <n v="0"/>
    <n v="0"/>
    <m/>
    <m/>
    <m/>
    <n v="0"/>
    <m/>
    <n v="0"/>
    <n v="0"/>
    <m/>
    <m/>
    <m/>
    <n v="0"/>
    <m/>
    <n v="0"/>
    <n v="0"/>
    <m/>
    <m/>
    <m/>
    <n v="0"/>
    <m/>
    <n v="0"/>
    <m/>
    <m/>
    <n v="0"/>
    <m/>
    <n v="0"/>
    <m/>
    <m/>
    <m/>
    <m/>
    <n v="0"/>
    <m/>
    <n v="0"/>
    <m/>
    <m/>
    <m/>
    <m/>
    <n v="0"/>
    <m/>
    <n v="0"/>
    <m/>
    <m/>
    <m/>
    <n v="0"/>
    <m/>
    <n v="0"/>
    <m/>
    <m/>
    <m/>
    <n v="0"/>
    <m/>
    <n v="0"/>
    <m/>
    <m/>
    <m/>
    <m/>
    <m/>
    <m/>
    <m/>
    <m/>
    <m/>
    <m/>
    <m/>
    <m/>
    <m/>
    <m/>
    <m/>
    <m/>
    <m/>
    <m/>
    <n v="12.35261"/>
    <n v="322"/>
    <b v="1"/>
    <b v="0"/>
    <b v="0"/>
    <b v="0"/>
    <b v="0"/>
    <b v="0"/>
    <b v="0"/>
    <b v="1"/>
    <n v="0"/>
    <m/>
    <n v="1"/>
    <m/>
    <n v="1"/>
    <n v="0"/>
    <m/>
    <m/>
    <m/>
    <n v="4.1322314049586778E-3"/>
    <n v="0"/>
    <n v="0"/>
    <n v="0"/>
    <n v="0"/>
    <n v="0"/>
    <n v="0"/>
    <n v="0"/>
    <n v="0"/>
    <n v="0"/>
    <n v="0"/>
    <n v="620"/>
    <n v="1"/>
    <m/>
    <m/>
    <n v="2"/>
    <n v="2"/>
    <m/>
    <m/>
    <n v="7"/>
    <m/>
    <n v="2"/>
    <m/>
    <n v="2"/>
    <m/>
    <m/>
    <m/>
    <m/>
    <m/>
    <n v="1"/>
    <n v="2"/>
    <m/>
    <m/>
    <n v="1"/>
    <n v="16"/>
    <m/>
    <n v="1"/>
    <m/>
    <m/>
    <m/>
    <m/>
    <n v="13"/>
    <m/>
    <m/>
    <m/>
    <m/>
    <m/>
    <n v="2"/>
    <n v="3"/>
    <m/>
    <m/>
    <m/>
    <n v="6"/>
    <n v="5"/>
    <m/>
    <m/>
    <m/>
    <m/>
    <m/>
    <n v="11"/>
    <m/>
    <m/>
    <m/>
    <m/>
    <m/>
    <n v="2"/>
    <n v="3"/>
    <m/>
    <n v="1"/>
    <m/>
    <n v="6"/>
    <n v="5"/>
    <m/>
    <m/>
    <m/>
    <m/>
    <n v="1"/>
    <m/>
    <m/>
    <m/>
    <m/>
    <m/>
    <n v="1"/>
    <n v="2"/>
    <m/>
    <n v="2"/>
    <m/>
    <n v="6"/>
    <m/>
    <n v="5"/>
    <m/>
    <m/>
    <m/>
    <m/>
    <n v="2"/>
    <m/>
    <m/>
    <m/>
    <m/>
    <m/>
    <m/>
    <n v="0"/>
    <n v="0"/>
    <n v="0"/>
    <n v="8"/>
    <n v="12"/>
    <n v="0"/>
    <n v="3"/>
    <n v="1"/>
    <n v="41"/>
    <n v="0"/>
    <n v="18"/>
    <n v="0"/>
    <n v="0"/>
    <n v="0"/>
    <n v="0"/>
    <n v="0"/>
    <n v="27"/>
    <n v="0"/>
    <n v="0"/>
  </r>
  <r>
    <s v="MMR013"/>
    <s v="Yangon"/>
    <s v="MMR013D002"/>
    <s v="Yangon (East)"/>
    <s v="MMR013018"/>
    <s v="Dagon Myothit (South)"/>
    <m/>
    <n v="44"/>
    <x v="9"/>
    <n v="150779.66237397038"/>
    <n v="0.59429225022206511"/>
    <n v="1"/>
    <n v="0.95571926696903764"/>
    <n v="6.5549696939831467E-2"/>
    <n v="0.6382742817720396"/>
    <n v="0.3540526053830545"/>
    <n v="8.540735737296061E-2"/>
    <n v="0.10967213966538501"/>
    <n v="0.84183726488621013"/>
    <n v="0.95838096227787595"/>
    <n v="0.87984516263119605"/>
    <n v="0.24276826476719054"/>
    <n v="1"/>
    <n v="150779.66237397038"/>
    <n v="371646"/>
    <n v="181140"/>
    <n v="190506"/>
    <n v="7.2183539944147808E-3"/>
    <n v="95.083619413561777"/>
    <n v="37.506366140700003"/>
    <n v="9908.8778317211763"/>
    <n v="1"/>
    <n v="358350"/>
    <n v="172344"/>
    <n v="186006"/>
    <n v="13296"/>
    <n v="8796"/>
    <n v="4500"/>
    <n v="371646"/>
    <n v="181140"/>
    <n v="190506"/>
    <n v="95.083619413561777"/>
    <s v="-"/>
    <s v="-"/>
    <s v="-"/>
    <m/>
    <n v="1"/>
    <n v="92475"/>
    <n v="261190"/>
    <n v="17981"/>
    <n v="0.42289521038324596"/>
    <n v="214478.68664190816"/>
    <n v="0.3540526053830545"/>
    <n v="0.6459473946169455"/>
    <n v="6.8842605000191428"/>
    <n v="279171"/>
    <n v="95016"/>
    <n v="156415"/>
    <n v="19356"/>
    <n v="6532"/>
    <n v="1852"/>
    <n v="76984"/>
    <n v="59357"/>
    <n v="17627"/>
    <n v="0.22896965603242228"/>
    <n v="358350"/>
    <n v="13296"/>
    <n v="3.7103390539974884E-2"/>
    <n v="2406"/>
    <n v="9186"/>
    <n v="14909"/>
    <n v="15966"/>
    <n v="12557"/>
    <n v="8541"/>
    <n v="5332"/>
    <n v="3577"/>
    <n v="4510"/>
    <n v="4.6548633482282034"/>
    <n v="76984"/>
    <n v="4.8275745609477294"/>
    <n v="3291"/>
    <n v="4855"/>
    <n v="7098"/>
    <n v="46860"/>
    <n v="11790"/>
    <n v="874"/>
    <n v="685"/>
    <n v="1531"/>
    <n v="76984"/>
    <n v="40931"/>
    <n v="28549"/>
    <n v="3038"/>
    <n v="1264"/>
    <n v="837"/>
    <n v="2365"/>
    <n v="76984"/>
    <n v="6269"/>
    <n v="188"/>
    <n v="118"/>
    <n v="69664"/>
    <n v="558"/>
    <n v="187"/>
    <n v="30056.452639509509"/>
    <n v="0.90491530707679513"/>
    <n v="7.248259378572171E-3"/>
    <n v="8.540735737296061E-2"/>
    <n v="0.91459264262703943"/>
    <n v="76984"/>
    <n v="3013"/>
    <n v="30928"/>
    <n v="60"/>
    <n v="24926"/>
    <n v="2101"/>
    <n v="14262"/>
    <n v="1694"/>
    <n v="0.76544476774394676"/>
    <n v="0.23455523225605324"/>
    <n v="76984"/>
    <n v="8028"/>
    <n v="415"/>
    <n v="52877"/>
    <n v="5.3907305414112022E-3"/>
    <n v="14661"/>
    <n v="1003"/>
    <n v="0.10967213966538501"/>
    <n v="0.19044216980151721"/>
    <n v="0.57457393744154639"/>
    <n v="267001"/>
    <n v="255178"/>
    <n v="11823"/>
    <n v="0.95571926696903764"/>
    <n v="125721"/>
    <n v="122573"/>
    <n v="3148"/>
    <n v="0.97496042824985485"/>
    <n v="141280"/>
    <n v="132605"/>
    <n v="8675"/>
    <n v="0.9385971121177803"/>
    <n v="267001"/>
    <n v="255178"/>
    <n v="11823"/>
    <n v="0.95571926696903764"/>
    <s v="-"/>
    <s v="-"/>
    <s v="-"/>
    <n v="0"/>
    <n v="164235"/>
    <n v="58089"/>
    <n v="96955"/>
    <n v="9191"/>
    <n v="5.5962492769507106E-2"/>
    <n v="0.59034310591530426"/>
    <n v="6.3202045479273199"/>
    <n v="81210"/>
    <n v="29073"/>
    <n v="0.35799778352419653"/>
    <n v="47675"/>
    <n v="0.58705824405861351"/>
    <n v="4462"/>
    <n v="5.4943972417189998E-2"/>
    <n v="83025"/>
    <n v="29016"/>
    <n v="49280"/>
    <n v="5.695874736525143E-2"/>
    <n v="0.59355615778380011"/>
    <n v="4729"/>
    <n v="202930"/>
    <n v="13302"/>
    <n v="60103"/>
    <n v="59761"/>
    <n v="42352"/>
    <n v="584"/>
    <n v="24955"/>
    <n v="919"/>
    <n v="524"/>
    <n v="430"/>
    <n v="13302"/>
    <n v="189628"/>
    <n v="129525"/>
    <n v="73405"/>
    <n v="69764"/>
    <n v="6.5549696939831467E-2"/>
    <n v="0.93445030306016852"/>
    <n v="0.6382742817720396"/>
    <n v="0.3437835706894003"/>
    <n v="0.786362292416104"/>
    <n v="95535"/>
    <n v="4010"/>
    <n v="23850"/>
    <n v="31521"/>
    <n v="23488"/>
    <n v="414"/>
    <n v="11281"/>
    <n v="321"/>
    <n v="391"/>
    <n v="259"/>
    <n v="4.1974145601088607E-2"/>
    <n v="0.95802585439891141"/>
    <n v="0.70837912806824721"/>
    <n v="0.37843722196053803"/>
    <n v="107395"/>
    <n v="9292"/>
    <n v="36253"/>
    <n v="28240"/>
    <n v="18864"/>
    <n v="170"/>
    <n v="13674"/>
    <n v="598"/>
    <n v="133"/>
    <n v="171"/>
    <n v="8.6521718888216401E-2"/>
    <n v="0.91347828111178364"/>
    <n v="0.57591135527724757"/>
    <n v="312788"/>
    <n v="8196"/>
    <n v="100264"/>
    <n v="3720"/>
    <n v="40847"/>
    <n v="5970"/>
    <n v="7159"/>
    <n v="1666"/>
    <n v="42624"/>
    <n v="68263"/>
    <n v="19566"/>
    <n v="2615"/>
    <n v="11898"/>
    <n v="0.23732687954780873"/>
    <n v="1.9086409964576646E-2"/>
    <n v="52.393299832495813"/>
    <n v="0.71621008580501577"/>
    <n v="151037"/>
    <n v="4495"/>
    <n v="68907"/>
    <n v="2822"/>
    <n v="24562"/>
    <n v="2838"/>
    <n v="4846"/>
    <n v="1137"/>
    <n v="21239"/>
    <n v="1850"/>
    <n v="9244"/>
    <n v="1507"/>
    <n v="7590"/>
    <n v="0.71816839582353997"/>
    <n v="161751"/>
    <n v="3701"/>
    <n v="31357"/>
    <n v="898"/>
    <n v="16285"/>
    <n v="3132"/>
    <n v="2313"/>
    <n v="529"/>
    <n v="21385"/>
    <n v="66413"/>
    <n v="10322"/>
    <n v="1108"/>
    <n v="4308"/>
    <n v="0.35663458031171369"/>
    <n v="312788"/>
    <n v="207939"/>
    <n v="291"/>
    <n v="3454"/>
    <n v="15583"/>
    <n v="1559"/>
    <n v="7810"/>
    <n v="108"/>
    <n v="109"/>
    <n v="75935"/>
    <n v="0.24276826476719054"/>
    <n v="0.75723173523280951"/>
    <n v="312788"/>
    <n v="207939"/>
    <n v="291"/>
    <n v="3454"/>
    <n v="15583"/>
    <n v="1559"/>
    <n v="7810"/>
    <n v="108"/>
    <n v="109"/>
    <n v="75935"/>
    <n v="0.24276826476719054"/>
    <s v="-"/>
    <s v="-"/>
    <s v="-"/>
    <s v="-"/>
    <s v="-"/>
    <s v="-"/>
    <s v="-"/>
    <s v="-"/>
    <s v="-"/>
    <s v="-"/>
    <s v="-"/>
    <n v="371646"/>
    <n v="357771"/>
    <n v="13875"/>
    <n v="3.7333914531570367E-2"/>
    <n v="7324"/>
    <n v="3139"/>
    <n v="5816"/>
    <n v="3799"/>
    <n v="181140"/>
    <n v="174898"/>
    <n v="6242"/>
    <n v="3.4459534062051454E-2"/>
    <n v="190506"/>
    <n v="182873"/>
    <n v="7633"/>
    <n v="4.0066979517705478E-2"/>
    <n v="76984"/>
    <n v="1172"/>
    <n v="72608"/>
    <n v="2083"/>
    <n v="138"/>
    <n v="32"/>
    <n v="951"/>
    <n v="1.2353216252727839E-2"/>
    <n v="0.98764678374727222"/>
    <n v="0.95838096227787595"/>
    <n v="76984"/>
    <n v="9646"/>
    <n v="21566"/>
    <n v="115"/>
    <n v="39"/>
    <n v="7893"/>
    <n v="10"/>
    <n v="79"/>
    <n v="36407"/>
    <n v="288"/>
    <n v="941"/>
    <n v="0.10368388236516679"/>
    <n v="0.87984516263119605"/>
    <n v="76984"/>
    <n v="19324"/>
    <n v="49845"/>
    <n v="278"/>
    <n v="45"/>
    <n v="5214"/>
    <n v="12"/>
    <n v="4"/>
    <n v="114"/>
    <n v="56"/>
    <n v="2092"/>
    <n v="0.90362932557414533"/>
    <n v="0.91911306245453606"/>
    <n v="76984"/>
    <n v="64808"/>
    <n v="408"/>
    <n v="2505"/>
    <n v="6124"/>
    <n v="2684"/>
    <n v="67"/>
    <n v="154"/>
    <n v="234"/>
    <n v="0.84183726488621013"/>
    <n v="301672.38387197338"/>
    <n v="0.87870206796217398"/>
    <n v="76984"/>
    <n v="39529"/>
    <n v="603"/>
    <n v="45"/>
    <n v="264"/>
    <n v="8040"/>
    <n v="27491"/>
    <n v="481"/>
    <n v="1"/>
    <n v="530"/>
    <n v="76984"/>
    <n v="1.7817338667775122"/>
    <n v="0.48077704855131326"/>
    <n v="0.56125104800787373"/>
    <n v="0.11396832505466006"/>
    <n v="16713"/>
    <n v="0.21709705912916968"/>
    <n v="0.30119483140802683"/>
    <n v="13243"/>
    <n v="60271"/>
    <n v="2592"/>
    <n v="47585"/>
    <n v="4223"/>
    <n v="9251"/>
    <n v="0.61811545256157119"/>
    <n v="0.17202275797568325"/>
    <n v="0.78290294087083034"/>
    <n v="0.12016782708095189"/>
    <n v="76984"/>
    <n v="3702"/>
    <n v="7836"/>
    <n v="50200"/>
    <n v="389"/>
    <n v="241"/>
    <n v="252"/>
    <n v="787"/>
    <n v="0.1582017042502338"/>
    <m/>
    <m/>
    <m/>
    <n v="0"/>
    <m/>
    <m/>
    <m/>
    <m/>
    <m/>
    <m/>
    <n v="0"/>
    <m/>
    <n v="0"/>
    <n v="0"/>
    <m/>
    <m/>
    <m/>
    <n v="0"/>
    <m/>
    <n v="0"/>
    <n v="0"/>
    <m/>
    <m/>
    <m/>
    <n v="0"/>
    <m/>
    <n v="0"/>
    <n v="0"/>
    <m/>
    <m/>
    <m/>
    <n v="0"/>
    <m/>
    <n v="0"/>
    <m/>
    <m/>
    <n v="0"/>
    <m/>
    <n v="0"/>
    <m/>
    <m/>
    <m/>
    <m/>
    <n v="0"/>
    <m/>
    <n v="0"/>
    <m/>
    <m/>
    <m/>
    <m/>
    <n v="0"/>
    <m/>
    <n v="0"/>
    <m/>
    <m/>
    <m/>
    <n v="0"/>
    <m/>
    <n v="0"/>
    <m/>
    <m/>
    <m/>
    <n v="0"/>
    <m/>
    <n v="0"/>
    <m/>
    <m/>
    <m/>
    <m/>
    <m/>
    <m/>
    <m/>
    <m/>
    <m/>
    <m/>
    <m/>
    <m/>
    <m/>
    <m/>
    <m/>
    <m/>
    <m/>
    <m/>
    <n v="5.4456930000000003"/>
    <n v="300"/>
    <b v="1"/>
    <b v="0"/>
    <b v="0"/>
    <b v="0"/>
    <b v="0"/>
    <b v="0"/>
    <b v="0"/>
    <b v="0"/>
    <m/>
    <m/>
    <m/>
    <m/>
    <m/>
    <m/>
    <m/>
    <m/>
    <m/>
    <n v="0"/>
    <n v="0"/>
    <n v="0"/>
    <n v="0"/>
    <n v="0"/>
    <n v="0"/>
    <n v="0"/>
    <n v="0"/>
    <n v="0"/>
    <n v="0"/>
    <n v="0"/>
    <n v="620"/>
    <n v="1"/>
    <m/>
    <m/>
    <n v="2"/>
    <n v="31"/>
    <m/>
    <m/>
    <n v="39"/>
    <m/>
    <n v="34"/>
    <m/>
    <n v="7"/>
    <m/>
    <n v="1"/>
    <m/>
    <m/>
    <m/>
    <n v="2"/>
    <n v="3"/>
    <m/>
    <m/>
    <n v="1"/>
    <n v="92"/>
    <m/>
    <n v="48"/>
    <m/>
    <m/>
    <m/>
    <m/>
    <n v="74"/>
    <m/>
    <n v="1"/>
    <m/>
    <m/>
    <m/>
    <n v="2"/>
    <n v="4"/>
    <m/>
    <n v="2"/>
    <m/>
    <n v="44"/>
    <n v="47"/>
    <m/>
    <m/>
    <m/>
    <m/>
    <m/>
    <n v="82"/>
    <m/>
    <n v="1"/>
    <m/>
    <m/>
    <m/>
    <n v="2"/>
    <n v="3"/>
    <m/>
    <n v="3"/>
    <m/>
    <n v="44"/>
    <n v="47"/>
    <m/>
    <m/>
    <m/>
    <n v="1"/>
    <n v="44"/>
    <m/>
    <n v="1"/>
    <m/>
    <m/>
    <m/>
    <m/>
    <n v="2"/>
    <m/>
    <n v="2"/>
    <m/>
    <n v="12"/>
    <m/>
    <n v="1"/>
    <m/>
    <m/>
    <m/>
    <m/>
    <n v="1"/>
    <m/>
    <n v="17"/>
    <m/>
    <m/>
    <m/>
    <m/>
    <n v="0"/>
    <n v="0"/>
    <n v="0"/>
    <n v="8"/>
    <n v="43"/>
    <n v="0"/>
    <n v="7"/>
    <n v="1"/>
    <n v="231"/>
    <n v="0"/>
    <n v="177"/>
    <n v="0"/>
    <n v="0"/>
    <n v="0"/>
    <n v="1"/>
    <n v="0"/>
    <n v="224"/>
    <n v="0"/>
    <n v="4"/>
  </r>
  <r>
    <s v="MMR013"/>
    <s v="Yangon"/>
    <s v="MMR013D002"/>
    <s v="Yangon (East)"/>
    <s v="MMR013019"/>
    <s v="Dagon Myothit (North)"/>
    <m/>
    <n v="27"/>
    <x v="9"/>
    <n v="80554.532493786639"/>
    <n v="0.60502416060080688"/>
    <n v="1"/>
    <n v="0.9825709017473"/>
    <n v="2.8223018922525361E-2"/>
    <n v="0.79899840838571723"/>
    <n v="0.29111030831862833"/>
    <n v="4.7232109404271264E-2"/>
    <n v="6.3787935556388162E-2"/>
    <n v="0.93590764331210186"/>
    <n v="0.96925346571749715"/>
    <n v="0.98180498313975273"/>
    <n v="0.16140115270550054"/>
    <n v="1"/>
    <n v="80554.532493786639"/>
    <n v="203948"/>
    <n v="96388"/>
    <n v="107560"/>
    <n v="3.9612127143919366E-3"/>
    <n v="89.613239122350322"/>
    <n v="24.1763693033"/>
    <n v="8435.8406939193192"/>
    <n v="1"/>
    <n v="200629"/>
    <n v="94243"/>
    <n v="106386"/>
    <n v="3319"/>
    <n v="2145"/>
    <n v="1174"/>
    <n v="203948"/>
    <n v="96388"/>
    <n v="107560"/>
    <n v="89.613239122350322"/>
    <s v="-"/>
    <s v="-"/>
    <s v="-"/>
    <m/>
    <n v="1"/>
    <n v="41903"/>
    <n v="143942"/>
    <n v="18103"/>
    <n v="0.4168762418196218"/>
    <n v="118926.92423337177"/>
    <n v="0.29111030831862833"/>
    <n v="0.70888969168137161"/>
    <n v="12.576593350099346"/>
    <n v="162045"/>
    <n v="59136"/>
    <n v="86891"/>
    <n v="11774"/>
    <n v="3050"/>
    <n v="1194"/>
    <n v="42704"/>
    <n v="31678"/>
    <n v="11026"/>
    <n v="0.25819595354065195"/>
    <n v="200629"/>
    <n v="3319"/>
    <n v="1.6542972351953109E-2"/>
    <n v="1512"/>
    <n v="5287"/>
    <n v="8095"/>
    <n v="8900"/>
    <n v="6638"/>
    <n v="4504"/>
    <n v="2915"/>
    <n v="2181"/>
    <n v="2672"/>
    <n v="4.6981313225927313"/>
    <n v="42704"/>
    <n v="4.7758523791682279"/>
    <n v="3274"/>
    <n v="9769"/>
    <n v="5323"/>
    <n v="19201"/>
    <n v="3761"/>
    <n v="326"/>
    <n v="153"/>
    <n v="897"/>
    <n v="42704"/>
    <n v="23079"/>
    <n v="14753"/>
    <n v="2468"/>
    <n v="724"/>
    <n v="907"/>
    <n v="773"/>
    <n v="42704"/>
    <n v="1870"/>
    <n v="66"/>
    <n v="81"/>
    <n v="39343"/>
    <n v="1210"/>
    <n v="134"/>
    <n v="9095.5822405395284"/>
    <n v="0.92129542899962535"/>
    <n v="2.8334582240539526E-2"/>
    <n v="4.7232109404271264E-2"/>
    <n v="0.95276789059572875"/>
    <n v="42704"/>
    <n v="642"/>
    <n v="7653"/>
    <n v="18"/>
    <n v="16037"/>
    <n v="505"/>
    <n v="17418"/>
    <n v="431"/>
    <n v="0.57020419632821284"/>
    <n v="0.42979580367178716"/>
    <n v="42704"/>
    <n v="2524"/>
    <n v="200"/>
    <n v="22771"/>
    <n v="0.53322873735481457"/>
    <n v="16612"/>
    <n v="597"/>
    <n v="6.3787935556388162E-2"/>
    <n v="0.38900337204945673"/>
    <n v="0.69128184713375795"/>
    <n v="159446"/>
    <n v="156667"/>
    <n v="2779"/>
    <n v="0.9825709017473"/>
    <n v="73304"/>
    <n v="72603"/>
    <n v="701"/>
    <n v="0.99043708392447893"/>
    <n v="86142"/>
    <n v="84064"/>
    <n v="2078"/>
    <n v="0.9758770402358895"/>
    <n v="159446"/>
    <n v="156667"/>
    <n v="2779"/>
    <n v="0.9825709017473"/>
    <s v="-"/>
    <s v="-"/>
    <s v="-"/>
    <n v="0"/>
    <n v="81861"/>
    <n v="31936"/>
    <n v="46953"/>
    <n v="2972"/>
    <n v="3.6305444595106338E-2"/>
    <n v="0.57356983178803089"/>
    <n v="10.745625841184388"/>
    <n v="40432"/>
    <n v="16120"/>
    <n v="0.39869410368025326"/>
    <n v="22823"/>
    <n v="0.56447863078749505"/>
    <n v="1489"/>
    <n v="3.6827265532251685E-2"/>
    <n v="41429"/>
    <n v="15816"/>
    <n v="24130"/>
    <n v="3.5796181418812911E-2"/>
    <n v="0.58244225059740762"/>
    <n v="1483"/>
    <n v="124402"/>
    <n v="3511"/>
    <n v="21494"/>
    <n v="26225"/>
    <n v="32991"/>
    <n v="1081"/>
    <n v="35867"/>
    <n v="2164"/>
    <n v="595"/>
    <n v="474"/>
    <n v="3511"/>
    <n v="120891"/>
    <n v="99397"/>
    <n v="25005"/>
    <n v="73172"/>
    <n v="2.8223018922525361E-2"/>
    <n v="0.97177698107747468"/>
    <n v="0.79899840838571723"/>
    <n v="0.58818990048391506"/>
    <n v="0.88538769473159595"/>
    <n v="56192"/>
    <n v="1036"/>
    <n v="7462"/>
    <n v="12285"/>
    <n v="17172"/>
    <n v="783"/>
    <n v="15958"/>
    <n v="764"/>
    <n v="485"/>
    <n v="247"/>
    <n v="1.8436788154897493E-2"/>
    <n v="0.98156321184510253"/>
    <n v="0.84876850797266512"/>
    <n v="0.63014308086560367"/>
    <n v="68210"/>
    <n v="2475"/>
    <n v="14032"/>
    <n v="13940"/>
    <n v="15819"/>
    <n v="298"/>
    <n v="19909"/>
    <n v="1400"/>
    <n v="110"/>
    <n v="227"/>
    <n v="3.6285002199091039E-2"/>
    <n v="0.96371499780090897"/>
    <n v="0.75799736109074911"/>
    <n v="178710"/>
    <n v="8236"/>
    <n v="45495"/>
    <n v="2767"/>
    <n v="23690"/>
    <n v="3699"/>
    <n v="4588"/>
    <n v="832"/>
    <n v="26734"/>
    <n v="36560"/>
    <n v="18173"/>
    <n v="1435"/>
    <n v="6501"/>
    <n v="0.22527558614515136"/>
    <n v="2.0698338089642436E-2"/>
    <n v="48.313057583130579"/>
    <n v="0.6604336666661963"/>
    <n v="83513"/>
    <n v="3443"/>
    <n v="29565"/>
    <n v="1944"/>
    <n v="14666"/>
    <n v="1563"/>
    <n v="2923"/>
    <n v="551"/>
    <n v="13424"/>
    <n v="1145"/>
    <n v="9591"/>
    <n v="791"/>
    <n v="3907"/>
    <n v="0.64785123274220779"/>
    <n v="95197"/>
    <n v="4793"/>
    <n v="15930"/>
    <n v="823"/>
    <n v="9024"/>
    <n v="2136"/>
    <n v="1665"/>
    <n v="281"/>
    <n v="13310"/>
    <n v="35415"/>
    <n v="8582"/>
    <n v="644"/>
    <n v="2594"/>
    <n v="0.36105129363320271"/>
    <n v="178710"/>
    <n v="142123"/>
    <n v="114"/>
    <n v="573"/>
    <n v="4102"/>
    <n v="872"/>
    <n v="1901"/>
    <n v="43"/>
    <n v="138"/>
    <n v="28844"/>
    <n v="0.16140115270550054"/>
    <n v="0.83859884729449941"/>
    <n v="178710"/>
    <n v="142123"/>
    <n v="114"/>
    <n v="573"/>
    <n v="4102"/>
    <n v="872"/>
    <n v="1901"/>
    <n v="43"/>
    <n v="138"/>
    <n v="28844"/>
    <n v="0.16140115270550054"/>
    <s v="-"/>
    <s v="-"/>
    <s v="-"/>
    <s v="-"/>
    <s v="-"/>
    <s v="-"/>
    <s v="-"/>
    <s v="-"/>
    <s v="-"/>
    <s v="-"/>
    <s v="-"/>
    <n v="203948"/>
    <n v="197204"/>
    <n v="6744"/>
    <n v="3.3067252436895678E-2"/>
    <n v="2755"/>
    <n v="1929"/>
    <n v="3211"/>
    <n v="1877"/>
    <n v="96388"/>
    <n v="93360"/>
    <n v="3028"/>
    <n v="3.1414698925177405E-2"/>
    <n v="107560"/>
    <n v="103844"/>
    <n v="3716"/>
    <n v="3.4548159166976573E-2"/>
    <n v="42704"/>
    <n v="4807"/>
    <n v="36584"/>
    <n v="953"/>
    <n v="208"/>
    <n v="41"/>
    <n v="111"/>
    <n v="2.5992881228924692E-3"/>
    <n v="0.99740071187710755"/>
    <n v="0.96925346571749715"/>
    <n v="42704"/>
    <n v="7847"/>
    <n v="11043"/>
    <n v="56"/>
    <n v="2"/>
    <n v="538"/>
    <n v="1"/>
    <n v="37"/>
    <n v="22981"/>
    <n v="61"/>
    <n v="138"/>
    <n v="1.3488197826901461E-2"/>
    <n v="0.98180498313975273"/>
    <n v="42704"/>
    <n v="14609"/>
    <n v="26901"/>
    <n v="145"/>
    <n v="3"/>
    <n v="644"/>
    <n v="2"/>
    <n v="0"/>
    <n v="43"/>
    <n v="4"/>
    <n v="353"/>
    <n v="0.97644248782315479"/>
    <n v="0.97552922442862489"/>
    <n v="42704"/>
    <n v="39967"/>
    <n v="29"/>
    <n v="624"/>
    <n v="1705"/>
    <n v="219"/>
    <s v="-"/>
    <n v="20"/>
    <n v="140"/>
    <n v="0.93590764331210186"/>
    <n v="187770.21457006369"/>
    <n v="0.94150430872986135"/>
    <n v="42704"/>
    <n v="30816"/>
    <n v="2297"/>
    <n v="3"/>
    <n v="381"/>
    <n v="2039"/>
    <n v="6801"/>
    <n v="110"/>
    <n v="1"/>
    <n v="256"/>
    <n v="42704"/>
    <n v="2.6567534657174972"/>
    <n v="0.71688938162594296"/>
    <n v="0.37639924550919318"/>
    <n v="7.6432091690132084E-2"/>
    <n v="4743"/>
    <n v="0.11106687898089172"/>
    <n v="8.5476400728072235E-2"/>
    <n v="13417"/>
    <n v="37961"/>
    <n v="3789"/>
    <n v="35386"/>
    <n v="8598"/>
    <n v="14303"/>
    <n v="0.82863431997002623"/>
    <n v="0.31418602472836266"/>
    <n v="0.88893312101910826"/>
    <n v="0.33493349569127012"/>
    <n v="42704"/>
    <n v="6360"/>
    <n v="3242"/>
    <n v="30575"/>
    <n v="62"/>
    <n v="28"/>
    <n v="37"/>
    <n v="123"/>
    <n v="0.22716841513675534"/>
    <m/>
    <m/>
    <m/>
    <n v="0"/>
    <m/>
    <m/>
    <m/>
    <m/>
    <m/>
    <m/>
    <n v="0"/>
    <m/>
    <n v="0"/>
    <n v="0"/>
    <m/>
    <m/>
    <m/>
    <n v="0"/>
    <m/>
    <n v="0"/>
    <n v="0"/>
    <m/>
    <m/>
    <m/>
    <n v="0"/>
    <m/>
    <n v="0"/>
    <n v="0"/>
    <m/>
    <m/>
    <m/>
    <n v="0"/>
    <m/>
    <n v="0"/>
    <m/>
    <m/>
    <n v="0"/>
    <m/>
    <n v="0"/>
    <m/>
    <m/>
    <m/>
    <m/>
    <n v="0"/>
    <m/>
    <n v="0"/>
    <m/>
    <m/>
    <m/>
    <m/>
    <n v="0"/>
    <m/>
    <n v="0"/>
    <m/>
    <m/>
    <m/>
    <n v="0"/>
    <m/>
    <n v="0"/>
    <m/>
    <m/>
    <m/>
    <n v="0"/>
    <m/>
    <n v="0"/>
    <m/>
    <m/>
    <m/>
    <m/>
    <m/>
    <m/>
    <m/>
    <m/>
    <m/>
    <m/>
    <m/>
    <m/>
    <m/>
    <m/>
    <m/>
    <m/>
    <m/>
    <m/>
    <n v="8.6434479999999994"/>
    <n v="310"/>
    <b v="1"/>
    <b v="0"/>
    <b v="0"/>
    <b v="0"/>
    <b v="0"/>
    <b v="0"/>
    <b v="0"/>
    <b v="0"/>
    <m/>
    <m/>
    <m/>
    <m/>
    <m/>
    <m/>
    <m/>
    <m/>
    <m/>
    <n v="0"/>
    <n v="0"/>
    <n v="0"/>
    <n v="0"/>
    <n v="0"/>
    <n v="0"/>
    <n v="0"/>
    <n v="0"/>
    <n v="0"/>
    <n v="0"/>
    <n v="0"/>
    <n v="620"/>
    <n v="1"/>
    <m/>
    <m/>
    <m/>
    <n v="2"/>
    <m/>
    <m/>
    <n v="13"/>
    <m/>
    <n v="2"/>
    <m/>
    <n v="6"/>
    <m/>
    <n v="1"/>
    <m/>
    <m/>
    <m/>
    <m/>
    <n v="3"/>
    <m/>
    <m/>
    <n v="1"/>
    <n v="40"/>
    <m/>
    <n v="2"/>
    <m/>
    <m/>
    <m/>
    <m/>
    <n v="36"/>
    <m/>
    <n v="1"/>
    <m/>
    <m/>
    <m/>
    <m/>
    <n v="4"/>
    <m/>
    <m/>
    <m/>
    <n v="16"/>
    <n v="1"/>
    <m/>
    <m/>
    <m/>
    <m/>
    <m/>
    <n v="36"/>
    <m/>
    <n v="1"/>
    <m/>
    <m/>
    <m/>
    <m/>
    <n v="5"/>
    <m/>
    <n v="1"/>
    <m/>
    <n v="17"/>
    <n v="1"/>
    <m/>
    <m/>
    <m/>
    <m/>
    <n v="12"/>
    <m/>
    <n v="1"/>
    <m/>
    <m/>
    <m/>
    <m/>
    <n v="3"/>
    <m/>
    <n v="1"/>
    <m/>
    <n v="13"/>
    <m/>
    <n v="9"/>
    <m/>
    <m/>
    <m/>
    <m/>
    <n v="1"/>
    <m/>
    <n v="10"/>
    <m/>
    <m/>
    <m/>
    <m/>
    <n v="0"/>
    <n v="0"/>
    <n v="0"/>
    <n v="0"/>
    <n v="17"/>
    <n v="0"/>
    <n v="2"/>
    <n v="1"/>
    <n v="99"/>
    <n v="0"/>
    <n v="15"/>
    <n v="0"/>
    <n v="0"/>
    <n v="0"/>
    <n v="0"/>
    <n v="0"/>
    <n v="100"/>
    <n v="0"/>
    <n v="4"/>
  </r>
  <r>
    <s v="MMR013"/>
    <s v="Yangon"/>
    <s v="MMR013D002"/>
    <s v="Yangon (East)"/>
    <s v="MMR013020"/>
    <s v="Dagon Myothit (East)"/>
    <n v="3"/>
    <n v="63"/>
    <x v="8"/>
    <n v="67709.765045459702"/>
    <n v="0.59119372904666057"/>
    <n v="0.94334291303402806"/>
    <n v="0.96224034839111061"/>
    <n v="7.8277137168238406E-2"/>
    <n v="0.64349167450714395"/>
    <n v="0.35143753447324877"/>
    <n v="0.13814761300976028"/>
    <n v="0.17733612478990357"/>
    <n v="0.7042432105682187"/>
    <n v="0.94394479992923064"/>
    <n v="0.87202547695573973"/>
    <n v="0.27983791573330291"/>
    <n v="1"/>
    <n v="67709.765045459702"/>
    <n v="165628"/>
    <n v="80861"/>
    <n v="84767"/>
    <n v="3.2169363732878365E-3"/>
    <n v="95.39207474606863"/>
    <n v="137.16456715699999"/>
    <n v="1207.5130147162602"/>
    <n v="1"/>
    <n v="155258"/>
    <n v="74448"/>
    <n v="80810"/>
    <n v="10370"/>
    <n v="6413"/>
    <n v="3957"/>
    <n v="156244"/>
    <n v="76015"/>
    <n v="80229"/>
    <n v="94.747535180545682"/>
    <n v="9384"/>
    <n v="4846"/>
    <n v="4538"/>
    <n v="106.78713089466724"/>
    <n v="0.94334291303402806"/>
    <n v="40778"/>
    <n v="116032"/>
    <n v="8818"/>
    <n v="0.42743381136238279"/>
    <n v="94832.992691671257"/>
    <n v="0.35143753447324877"/>
    <n v="0.64856246552675123"/>
    <n v="7.5996276889134036"/>
    <n v="124850"/>
    <n v="42984"/>
    <n v="68509"/>
    <n v="8528"/>
    <n v="2788"/>
    <n v="2041"/>
    <n v="33913"/>
    <n v="25590"/>
    <n v="8323"/>
    <n v="0.24542210951552501"/>
    <n v="155258"/>
    <n v="10370"/>
    <n v="6.6792049362995792E-2"/>
    <n v="1202"/>
    <n v="4317"/>
    <n v="6543"/>
    <n v="7024"/>
    <n v="5420"/>
    <n v="3743"/>
    <n v="2298"/>
    <n v="1524"/>
    <n v="1842"/>
    <n v="4.5781263822133109"/>
    <n v="33913"/>
    <n v="4.8839088255241352"/>
    <n v="791"/>
    <n v="3280"/>
    <n v="2893"/>
    <n v="17461"/>
    <n v="7494"/>
    <n v="745"/>
    <n v="573"/>
    <n v="676"/>
    <n v="33913"/>
    <n v="18870"/>
    <n v="10090"/>
    <n v="1310"/>
    <n v="872"/>
    <n v="559"/>
    <n v="2212"/>
    <n v="33913"/>
    <n v="4568"/>
    <n v="55"/>
    <n v="62"/>
    <n v="28796"/>
    <n v="302"/>
    <n v="130"/>
    <n v="21164.678264972135"/>
    <n v="0.8491139091203963"/>
    <n v="8.9051396219738746E-3"/>
    <n v="0.13814761300976028"/>
    <n v="0.86185238699023969"/>
    <n v="33913"/>
    <n v="3266"/>
    <n v="13092"/>
    <n v="22"/>
    <n v="9520"/>
    <n v="481"/>
    <n v="6439"/>
    <n v="1093"/>
    <n v="0.76371892784477924"/>
    <n v="0.23628107215522076"/>
    <n v="33913"/>
    <n v="5746"/>
    <n v="268"/>
    <n v="20702"/>
    <n v="0.61044437236457993"/>
    <n v="6657"/>
    <n v="540"/>
    <n v="0.17733612478990357"/>
    <n v="0.1962964055082122"/>
    <n v="0.54906672957273028"/>
    <n v="115732"/>
    <n v="111362"/>
    <n v="4370"/>
    <n v="0.96224034839111061"/>
    <n v="54458"/>
    <n v="53279"/>
    <n v="1179"/>
    <n v="0.97835028829556725"/>
    <n v="61274"/>
    <n v="58083"/>
    <n v="3191"/>
    <n v="0.94792244671475667"/>
    <n v="109684"/>
    <n v="105990"/>
    <n v="3694"/>
    <n v="0.96632143247875713"/>
    <n v="6048"/>
    <n v="5372"/>
    <n v="676"/>
    <n v="0.88822751322751325"/>
    <n v="69805"/>
    <n v="26329"/>
    <n v="39697"/>
    <n v="3779"/>
    <n v="5.4136523171692569E-2"/>
    <n v="0.56868419167681394"/>
    <n v="6.9671870865308279"/>
    <n v="34563"/>
    <n v="13233"/>
    <n v="0.38286607065358907"/>
    <n v="19472"/>
    <n v="0.56337702167057258"/>
    <n v="1858"/>
    <n v="5.3756907675838322E-2"/>
    <n v="35242"/>
    <n v="13096"/>
    <n v="20225"/>
    <n v="5.4508824697803757E-2"/>
    <n v="0.57388910958515404"/>
    <n v="1921"/>
    <n v="91406"/>
    <n v="7155"/>
    <n v="25432"/>
    <n v="23926"/>
    <n v="19879"/>
    <n v="335"/>
    <n v="13564"/>
    <n v="626"/>
    <n v="218"/>
    <n v="271"/>
    <n v="7155"/>
    <n v="84251"/>
    <n v="58819"/>
    <n v="32587"/>
    <n v="34893"/>
    <n v="7.8277137168238406E-2"/>
    <n v="0.92172286283176164"/>
    <n v="0.64349167450714395"/>
    <n v="0.38173642868083058"/>
    <n v="0.78260726866945274"/>
    <n v="43374"/>
    <n v="2901"/>
    <n v="9975"/>
    <n v="12530"/>
    <n v="11024"/>
    <n v="258"/>
    <n v="6136"/>
    <n v="230"/>
    <n v="171"/>
    <n v="149"/>
    <n v="6.6883386360492458E-2"/>
    <n v="0.93311661363950749"/>
    <n v="0.7031401300318163"/>
    <n v="0.41425738921934802"/>
    <n v="48032"/>
    <n v="4254"/>
    <n v="15457"/>
    <n v="11396"/>
    <n v="8855"/>
    <n v="77"/>
    <n v="7428"/>
    <n v="396"/>
    <n v="47"/>
    <n v="122"/>
    <n v="8.8565956029313789E-2"/>
    <n v="0.91143404397068617"/>
    <n v="0.5896277481678881"/>
    <n v="140174"/>
    <n v="4742"/>
    <n v="41276"/>
    <n v="1925"/>
    <n v="19629"/>
    <n v="3421"/>
    <n v="2993"/>
    <n v="732"/>
    <n v="19749"/>
    <n v="28277"/>
    <n v="8837"/>
    <n v="1191"/>
    <n v="7402"/>
    <n v="0.22613323440866351"/>
    <n v="2.4405381882517441E-2"/>
    <n v="40.974568839520607"/>
    <n v="0.56011741116132385"/>
    <n v="68054"/>
    <n v="2397"/>
    <n v="27220"/>
    <n v="1444"/>
    <n v="11809"/>
    <n v="1791"/>
    <n v="1956"/>
    <n v="492"/>
    <n v="9947"/>
    <n v="828"/>
    <n v="4418"/>
    <n v="694"/>
    <n v="5058"/>
    <n v="0.68500014694213418"/>
    <n v="72120"/>
    <n v="2345"/>
    <n v="14056"/>
    <n v="481"/>
    <n v="7820"/>
    <n v="1630"/>
    <n v="1037"/>
    <n v="240"/>
    <n v="9802"/>
    <n v="27449"/>
    <n v="4419"/>
    <n v="497"/>
    <n v="2344"/>
    <n v="0.37949251247920135"/>
    <n v="140174"/>
    <n v="92011"/>
    <n v="92"/>
    <n v="595"/>
    <n v="4508"/>
    <n v="1455"/>
    <n v="2094"/>
    <n v="143"/>
    <n v="50"/>
    <n v="39226"/>
    <n v="0.27983791573330291"/>
    <n v="0.72016208426669714"/>
    <n v="132552"/>
    <n v="87877"/>
    <n v="90"/>
    <n v="500"/>
    <n v="4148"/>
    <n v="1256"/>
    <n v="1996"/>
    <n v="143"/>
    <n v="50"/>
    <n v="36492"/>
    <n v="0.27530327720441788"/>
    <n v="7622"/>
    <n v="4134"/>
    <n v="2"/>
    <n v="95"/>
    <n v="360"/>
    <n v="199"/>
    <n v="98"/>
    <s v="-"/>
    <s v="-"/>
    <n v="2734"/>
    <n v="0.35869850432957229"/>
    <n v="165628"/>
    <n v="156485"/>
    <n v="9143"/>
    <n v="5.5202018982297679E-2"/>
    <n v="4886"/>
    <n v="2096"/>
    <n v="3669"/>
    <n v="2749"/>
    <n v="80861"/>
    <n v="76729"/>
    <n v="4132"/>
    <n v="5.1100035864013557E-2"/>
    <n v="84767"/>
    <n v="79756"/>
    <n v="5011"/>
    <n v="5.9114985784562396E-2"/>
    <n v="33913"/>
    <n v="926"/>
    <n v="31086"/>
    <n v="1025"/>
    <n v="266"/>
    <n v="18"/>
    <n v="592"/>
    <n v="1.7456432636452097E-2"/>
    <n v="0.98254356736354787"/>
    <n v="0.94394479992923064"/>
    <n v="33913"/>
    <n v="3244"/>
    <n v="13132"/>
    <n v="48"/>
    <n v="136"/>
    <n v="3491"/>
    <n v="158"/>
    <n v="24"/>
    <n v="13149"/>
    <n v="33"/>
    <n v="498"/>
    <n v="0.1083065491109604"/>
    <n v="0.87202547695573973"/>
    <n v="33913"/>
    <n v="5405"/>
    <n v="24039"/>
    <n v="81"/>
    <n v="136"/>
    <n v="3395"/>
    <n v="208"/>
    <n v="1"/>
    <n v="37"/>
    <s v="-"/>
    <n v="611"/>
    <n v="0.8717306047828266"/>
    <n v="0.90798513844248518"/>
    <n v="33913"/>
    <n v="23883"/>
    <n v="272"/>
    <n v="1592"/>
    <n v="6345"/>
    <n v="1257"/>
    <n v="3"/>
    <n v="334"/>
    <n v="227"/>
    <n v="0.7042432105682187"/>
    <n v="109339.3923864005"/>
    <n v="0.7511573732786837"/>
    <n v="33913"/>
    <n v="16174"/>
    <n v="335"/>
    <n v="15"/>
    <n v="201"/>
    <n v="5815"/>
    <n v="10987"/>
    <n v="124"/>
    <n v="15"/>
    <n v="247"/>
    <n v="33913"/>
    <n v="2.035974405095391"/>
    <n v="0.54938045667737667"/>
    <n v="0.49116531008313302"/>
    <n v="9.9736629292391285E-2"/>
    <n v="8621"/>
    <n v="0.25420930026833366"/>
    <n v="0.15536412622321541"/>
    <n v="11691"/>
    <n v="25292"/>
    <n v="746"/>
    <n v="22938"/>
    <n v="2242"/>
    <n v="6137"/>
    <n v="0.6763777902279362"/>
    <n v="0.34473505735263765"/>
    <n v="0.74579069973166634"/>
    <n v="0.180963052516734"/>
    <n v="33913"/>
    <n v="1762"/>
    <n v="3552"/>
    <n v="22555"/>
    <n v="76"/>
    <n v="95"/>
    <n v="61"/>
    <n v="495"/>
    <n v="0.16073482145489931"/>
    <n v="33231"/>
    <n v="33231"/>
    <n v="0.85715391163042642"/>
    <n v="0.75232734494899345"/>
    <n v="2500059"/>
    <n v="102297414.162"/>
    <n v="2251545.846172275"/>
    <m/>
    <m/>
    <n v="0"/>
    <n v="0"/>
    <m/>
    <n v="0"/>
    <n v="0"/>
    <m/>
    <m/>
    <n v="0"/>
    <n v="0"/>
    <m/>
    <n v="0"/>
    <n v="0"/>
    <m/>
    <m/>
    <n v="0"/>
    <n v="0"/>
    <m/>
    <n v="0"/>
    <n v="0"/>
    <m/>
    <m/>
    <n v="0"/>
    <n v="0"/>
    <m/>
    <n v="0"/>
    <m/>
    <m/>
    <n v="0"/>
    <m/>
    <n v="0"/>
    <m/>
    <m/>
    <m/>
    <n v="0"/>
    <n v="0"/>
    <m/>
    <n v="0"/>
    <n v="5538"/>
    <n v="5538"/>
    <n v="5538"/>
    <n v="0.14284608836957363"/>
    <n v="0.12386601661249548"/>
    <n v="68597"/>
    <n v="1302109.6295097226"/>
    <m/>
    <m/>
    <n v="0"/>
    <n v="0"/>
    <m/>
    <n v="0"/>
    <m/>
    <m/>
    <n v="0"/>
    <n v="0"/>
    <m/>
    <n v="0"/>
    <n v="38769"/>
    <n v="38769"/>
    <n v="4.9862831875479893E-2"/>
    <n v="1.139203772110585E-3"/>
    <n v="0.63358585591085492"/>
    <n v="0"/>
    <n v="0"/>
    <n v="0"/>
    <n v="0.36641414408914497"/>
    <n v="0"/>
    <n v="0"/>
    <n v="0"/>
    <n v="3553655.4756819978"/>
    <n v="21.455644430180875"/>
    <n v="0"/>
    <n v="0"/>
    <n v="4.2721762232711704"/>
    <n v="0.23407274132393074"/>
    <n v="4.9205730000000001"/>
    <n v="296"/>
    <b v="1"/>
    <b v="0"/>
    <b v="0"/>
    <b v="0"/>
    <b v="0"/>
    <b v="1"/>
    <b v="0"/>
    <b v="0"/>
    <m/>
    <m/>
    <m/>
    <m/>
    <m/>
    <m/>
    <m/>
    <m/>
    <m/>
    <n v="0"/>
    <n v="0"/>
    <n v="0"/>
    <n v="0"/>
    <n v="0"/>
    <n v="0"/>
    <n v="0"/>
    <n v="0"/>
    <n v="0"/>
    <n v="0"/>
    <n v="0"/>
    <n v="620"/>
    <n v="1"/>
    <n v="2"/>
    <m/>
    <n v="2"/>
    <n v="1"/>
    <m/>
    <m/>
    <n v="14"/>
    <m/>
    <n v="5"/>
    <m/>
    <n v="4"/>
    <m/>
    <m/>
    <n v="2"/>
    <m/>
    <m/>
    <n v="2"/>
    <n v="2"/>
    <m/>
    <m/>
    <n v="1"/>
    <n v="83"/>
    <m/>
    <n v="4"/>
    <m/>
    <m/>
    <m/>
    <m/>
    <n v="74"/>
    <m/>
    <m/>
    <n v="2"/>
    <m/>
    <m/>
    <n v="2"/>
    <n v="3"/>
    <m/>
    <m/>
    <m/>
    <n v="10"/>
    <n v="5"/>
    <m/>
    <m/>
    <m/>
    <m/>
    <m/>
    <n v="75"/>
    <m/>
    <m/>
    <n v="2"/>
    <m/>
    <m/>
    <n v="2"/>
    <n v="2"/>
    <m/>
    <n v="1"/>
    <m/>
    <n v="10"/>
    <n v="5"/>
    <m/>
    <m/>
    <m/>
    <m/>
    <n v="8"/>
    <m/>
    <m/>
    <m/>
    <m/>
    <m/>
    <m/>
    <n v="2"/>
    <m/>
    <n v="1"/>
    <m/>
    <n v="14"/>
    <m/>
    <n v="22"/>
    <m/>
    <m/>
    <m/>
    <m/>
    <m/>
    <m/>
    <n v="5"/>
    <m/>
    <m/>
    <m/>
    <m/>
    <n v="8"/>
    <n v="0"/>
    <n v="0"/>
    <n v="8"/>
    <n v="10"/>
    <n v="0"/>
    <n v="2"/>
    <n v="1"/>
    <n v="131"/>
    <n v="0"/>
    <n v="41"/>
    <n v="0"/>
    <n v="0"/>
    <n v="0"/>
    <n v="0"/>
    <n v="0"/>
    <n v="166"/>
    <n v="0"/>
    <n v="0"/>
  </r>
  <r>
    <s v="MMR013"/>
    <s v="Yangon"/>
    <s v="MMR013D002"/>
    <s v="Yangon (East)"/>
    <s v="MMR013021"/>
    <s v="Dagon Myothit (Seikkan)"/>
    <n v="4"/>
    <n v="35"/>
    <x v="8"/>
    <n v="69493.295520902"/>
    <n v="0.58498581338145572"/>
    <n v="0.89625435956237165"/>
    <n v="0.94922710751755024"/>
    <n v="8.0697692892565731E-2"/>
    <n v="0.59546749282220635"/>
    <n v="0.37087626671208374"/>
    <n v="0.22978498878775888"/>
    <n v="0.27059754649782353"/>
    <n v="0.56934441366574329"/>
    <n v="0.92681704260651632"/>
    <n v="0.85355493998153276"/>
    <n v="0.27720790953131635"/>
    <n v="1"/>
    <n v="69493.295520902"/>
    <n v="167448"/>
    <n v="82697"/>
    <n v="84751"/>
    <n v="3.2522856149582299E-3"/>
    <n v="97.576429776639799"/>
    <n v="77.117875261999998"/>
    <n v="2171.3253824889853"/>
    <n v="1"/>
    <n v="159313"/>
    <n v="77895"/>
    <n v="81418"/>
    <n v="8135"/>
    <n v="4802"/>
    <n v="3333"/>
    <n v="150076"/>
    <n v="73906"/>
    <n v="76170"/>
    <n v="97.027701194696064"/>
    <n v="17372"/>
    <n v="8791"/>
    <n v="8581"/>
    <n v="102.44726721827293"/>
    <n v="0.89625435956237165"/>
    <n v="43552"/>
    <n v="117430"/>
    <n v="6466"/>
    <n v="0.42593885719151831"/>
    <n v="96125.390240994631"/>
    <n v="0.37087626671208374"/>
    <n v="0.62912373328791626"/>
    <n v="5.5062590479434554"/>
    <n v="123896"/>
    <n v="40364"/>
    <n v="72790"/>
    <n v="7584"/>
    <n v="2659"/>
    <n v="499"/>
    <n v="37905"/>
    <n v="30570"/>
    <n v="7335"/>
    <n v="0.19351009101701622"/>
    <n v="159313"/>
    <n v="8135"/>
    <n v="5.1063001763823418E-2"/>
    <n v="1868"/>
    <n v="5937"/>
    <n v="8121"/>
    <n v="7751"/>
    <n v="5902"/>
    <n v="3609"/>
    <n v="2117"/>
    <n v="1391"/>
    <n v="1209"/>
    <n v="4.2029547553093263"/>
    <n v="37905"/>
    <n v="4.4175702413929558"/>
    <n v="8972"/>
    <n v="780"/>
    <n v="1313"/>
    <n v="12518"/>
    <n v="12726"/>
    <n v="696"/>
    <n v="550"/>
    <n v="350"/>
    <n v="37905"/>
    <n v="19894"/>
    <n v="14446"/>
    <n v="932"/>
    <n v="602"/>
    <n v="841"/>
    <n v="1190"/>
    <n v="37905"/>
    <n v="8590"/>
    <n v="75"/>
    <n v="45"/>
    <n v="28503"/>
    <n v="578"/>
    <n v="114"/>
    <n v="36418.602954755312"/>
    <n v="0.75195884447962014"/>
    <n v="1.5248647935628546E-2"/>
    <n v="0.22978498878775888"/>
    <n v="0.77021501121224112"/>
    <n v="37905"/>
    <n v="4204"/>
    <n v="16043"/>
    <n v="14"/>
    <n v="5301"/>
    <n v="557"/>
    <n v="10815"/>
    <n v="971"/>
    <n v="0.67437013586598071"/>
    <n v="0.32562986413401929"/>
    <n v="37905"/>
    <n v="10026"/>
    <n v="231"/>
    <n v="16125"/>
    <n v="0.4254056193114365"/>
    <n v="11068"/>
    <n v="455"/>
    <n v="0.27059754649782353"/>
    <n v="0.29199314074660337"/>
    <n v="0.5479224376731302"/>
    <n v="116381"/>
    <n v="110472"/>
    <n v="5909"/>
    <n v="0.94922710751755024"/>
    <n v="55843"/>
    <n v="54083"/>
    <n v="1760"/>
    <n v="0.96848306860304778"/>
    <n v="60538"/>
    <n v="56389"/>
    <n v="4149"/>
    <n v="0.93146453467243717"/>
    <n v="104813"/>
    <n v="99848"/>
    <n v="4965"/>
    <n v="0.95262992186083784"/>
    <n v="11568"/>
    <n v="10624"/>
    <n v="944"/>
    <n v="0.91839557399723371"/>
    <n v="75387"/>
    <n v="24310"/>
    <n v="45843"/>
    <n v="5234"/>
    <n v="6.9428416039900784E-2"/>
    <n v="0.60810219268574162"/>
    <n v="4.6446312571646926"/>
    <n v="37612"/>
    <n v="12451"/>
    <n v="0.33103796660640222"/>
    <n v="22639"/>
    <n v="0.60190896522386472"/>
    <n v="2522"/>
    <n v="6.7053068169733068E-2"/>
    <n v="37775"/>
    <n v="11859"/>
    <n v="23204"/>
    <n v="7.1793514228987429E-2"/>
    <n v="0.61426869622766378"/>
    <n v="2712"/>
    <n v="88119"/>
    <n v="7111"/>
    <n v="28536"/>
    <n v="23131"/>
    <n v="16900"/>
    <n v="273"/>
    <n v="11194"/>
    <n v="380"/>
    <n v="159"/>
    <n v="435"/>
    <n v="7111"/>
    <n v="81008"/>
    <n v="52472"/>
    <n v="35647"/>
    <n v="29341"/>
    <n v="8.0697692892565731E-2"/>
    <n v="0.91930230710743421"/>
    <n v="0.59546749282220635"/>
    <n v="0.33297018804117162"/>
    <n v="0.75738489996482028"/>
    <n v="42411"/>
    <n v="2697"/>
    <n v="11742"/>
    <n v="12509"/>
    <n v="9388"/>
    <n v="196"/>
    <n v="5345"/>
    <n v="144"/>
    <n v="126"/>
    <n v="264"/>
    <n v="6.3591992643417986E-2"/>
    <n v="0.93640800735658203"/>
    <n v="0.65954587253306929"/>
    <n v="0.36459880691330082"/>
    <n v="45708"/>
    <n v="4414"/>
    <n v="16794"/>
    <n v="10622"/>
    <n v="7512"/>
    <n v="77"/>
    <n v="5849"/>
    <n v="236"/>
    <n v="33"/>
    <n v="171"/>
    <n v="9.6569528310142649E-2"/>
    <n v="0.90343047168985735"/>
    <n v="0.53601120154021176"/>
    <n v="138921"/>
    <n v="3067"/>
    <n v="51120"/>
    <n v="1454"/>
    <n v="17994"/>
    <n v="2939"/>
    <n v="2645"/>
    <n v="600"/>
    <n v="17065"/>
    <n v="29492"/>
    <n v="6588"/>
    <n v="1057"/>
    <n v="4900"/>
    <n v="0.23344922653882422"/>
    <n v="2.1155908753896099E-2"/>
    <n v="47.268118407621643"/>
    <n v="0.64614947424187985"/>
    <n v="67980"/>
    <n v="1659"/>
    <n v="34017"/>
    <n v="1086"/>
    <n v="10829"/>
    <n v="1356"/>
    <n v="1758"/>
    <n v="419"/>
    <n v="8798"/>
    <n v="876"/>
    <n v="3242"/>
    <n v="625"/>
    <n v="3315"/>
    <n v="0.74588114151220952"/>
    <n v="70941"/>
    <n v="1408"/>
    <n v="17103"/>
    <n v="368"/>
    <n v="7165"/>
    <n v="1583"/>
    <n v="887"/>
    <n v="181"/>
    <n v="8267"/>
    <n v="28616"/>
    <n v="3346"/>
    <n v="432"/>
    <n v="1585"/>
    <n v="0.40193963998252069"/>
    <n v="138921"/>
    <n v="89074"/>
    <n v="116"/>
    <n v="968"/>
    <n v="7392"/>
    <n v="545"/>
    <n v="2201"/>
    <n v="16"/>
    <n v="99"/>
    <n v="38510"/>
    <n v="0.27720790953131635"/>
    <n v="0.72279209046868365"/>
    <n v="125081"/>
    <n v="81717"/>
    <n v="114"/>
    <n v="944"/>
    <n v="6360"/>
    <n v="494"/>
    <n v="2026"/>
    <n v="16"/>
    <n v="93"/>
    <n v="33317"/>
    <n v="0.26636339651905566"/>
    <n v="13840"/>
    <n v="7357"/>
    <n v="2"/>
    <n v="24"/>
    <n v="1032"/>
    <n v="51"/>
    <n v="175"/>
    <s v="-"/>
    <n v="6"/>
    <n v="5193"/>
    <n v="0.37521676300578033"/>
    <n v="167448"/>
    <n v="161887"/>
    <n v="5561"/>
    <n v="3.3210310066408677E-2"/>
    <n v="2771"/>
    <n v="1273"/>
    <n v="2131"/>
    <n v="1652"/>
    <n v="82697"/>
    <n v="80145"/>
    <n v="2552"/>
    <n v="3.0859644243442931E-2"/>
    <n v="84751"/>
    <n v="81742"/>
    <n v="3009"/>
    <n v="3.550400585243832E-2"/>
    <n v="37905"/>
    <n v="489"/>
    <n v="34642"/>
    <n v="1157"/>
    <n v="243"/>
    <n v="87"/>
    <n v="1287"/>
    <n v="3.3953304313415117E-2"/>
    <n v="0.96604669568658486"/>
    <n v="0.92681704260651632"/>
    <n v="37905"/>
    <n v="382"/>
    <n v="7874"/>
    <n v="154"/>
    <n v="12"/>
    <n v="5310"/>
    <n v="7"/>
    <n v="36"/>
    <n v="23944"/>
    <n v="64"/>
    <n v="122"/>
    <n v="0.14122147473948027"/>
    <n v="0.85355493998153276"/>
    <n v="37905"/>
    <n v="5262"/>
    <n v="28119"/>
    <n v="398"/>
    <n v="12"/>
    <n v="3243"/>
    <n v="41"/>
    <n v="1"/>
    <n v="35"/>
    <n v="12"/>
    <n v="782"/>
    <n v="0.89209866772193647"/>
    <n v="0.89018599129402454"/>
    <n v="37905"/>
    <n v="21581"/>
    <n v="219"/>
    <n v="2514"/>
    <n v="7699"/>
    <n v="5449"/>
    <n v="45"/>
    <n v="274"/>
    <n v="124"/>
    <n v="0.56934441366574329"/>
    <n v="90703.966574330567"/>
    <n v="0.72032713362353251"/>
    <n v="37905"/>
    <n v="16170"/>
    <n v="109"/>
    <n v="10"/>
    <n v="69"/>
    <n v="8471"/>
    <n v="12431"/>
    <n v="194"/>
    <n v="2"/>
    <n v="449"/>
    <n v="37905"/>
    <n v="1.5773380820472234"/>
    <n v="0.4256235803755698"/>
    <n v="0.63397949455585478"/>
    <n v="0.12873665246593377"/>
    <n v="14319"/>
    <n v="0.37776018994855559"/>
    <n v="0.25805114527203588"/>
    <n v="8611"/>
    <n v="23586"/>
    <n v="782"/>
    <n v="20606"/>
    <n v="2039"/>
    <n v="4165"/>
    <n v="0.54362221342830763"/>
    <n v="0.22717319614826539"/>
    <n v="0.62223981005144435"/>
    <n v="0.10987996306555864"/>
    <n v="37905"/>
    <n v="1103"/>
    <n v="4623"/>
    <n v="19304"/>
    <n v="144"/>
    <n v="149"/>
    <n v="93"/>
    <n v="604"/>
    <n v="0.15731433847777337"/>
    <m/>
    <m/>
    <m/>
    <n v="0"/>
    <m/>
    <m/>
    <m/>
    <m/>
    <m/>
    <m/>
    <n v="0"/>
    <m/>
    <n v="0"/>
    <n v="0"/>
    <m/>
    <m/>
    <m/>
    <n v="0"/>
    <m/>
    <n v="0"/>
    <n v="0"/>
    <m/>
    <m/>
    <m/>
    <n v="0"/>
    <m/>
    <n v="0"/>
    <n v="0"/>
    <m/>
    <m/>
    <m/>
    <n v="0"/>
    <m/>
    <n v="0"/>
    <m/>
    <m/>
    <n v="0"/>
    <m/>
    <n v="0"/>
    <m/>
    <m/>
    <m/>
    <m/>
    <n v="0"/>
    <m/>
    <n v="0"/>
    <m/>
    <m/>
    <m/>
    <m/>
    <n v="0"/>
    <m/>
    <n v="0"/>
    <m/>
    <m/>
    <m/>
    <n v="0"/>
    <m/>
    <n v="0"/>
    <m/>
    <m/>
    <m/>
    <n v="0"/>
    <m/>
    <n v="0"/>
    <m/>
    <m/>
    <m/>
    <m/>
    <m/>
    <m/>
    <m/>
    <m/>
    <m/>
    <m/>
    <m/>
    <m/>
    <m/>
    <m/>
    <m/>
    <m/>
    <m/>
    <m/>
    <n v="4.3301319999999999"/>
    <n v="291"/>
    <b v="1"/>
    <b v="0"/>
    <b v="0"/>
    <b v="0"/>
    <b v="0"/>
    <b v="0"/>
    <b v="0"/>
    <b v="1"/>
    <n v="0"/>
    <m/>
    <m/>
    <n v="1"/>
    <n v="1"/>
    <n v="0"/>
    <m/>
    <m/>
    <m/>
    <n v="0"/>
    <n v="0"/>
    <n v="0"/>
    <n v="0"/>
    <n v="0"/>
    <n v="0"/>
    <n v="0"/>
    <n v="0"/>
    <n v="0"/>
    <n v="0"/>
    <n v="0"/>
    <n v="620"/>
    <n v="1"/>
    <m/>
    <m/>
    <m/>
    <n v="11"/>
    <m/>
    <m/>
    <n v="17"/>
    <m/>
    <n v="1"/>
    <m/>
    <n v="3"/>
    <m/>
    <m/>
    <m/>
    <m/>
    <m/>
    <m/>
    <n v="11"/>
    <m/>
    <m/>
    <n v="1"/>
    <n v="59"/>
    <m/>
    <m/>
    <m/>
    <m/>
    <m/>
    <m/>
    <n v="42"/>
    <m/>
    <m/>
    <m/>
    <m/>
    <m/>
    <m/>
    <n v="12"/>
    <m/>
    <m/>
    <n v="1"/>
    <n v="20"/>
    <m/>
    <m/>
    <m/>
    <n v="1"/>
    <m/>
    <m/>
    <n v="55"/>
    <m/>
    <m/>
    <n v="9"/>
    <m/>
    <m/>
    <n v="3"/>
    <n v="13"/>
    <m/>
    <n v="1"/>
    <n v="1"/>
    <n v="22"/>
    <n v="1"/>
    <m/>
    <n v="1"/>
    <m/>
    <m/>
    <n v="18"/>
    <m/>
    <n v="1"/>
    <m/>
    <m/>
    <m/>
    <n v="14"/>
    <n v="15"/>
    <m/>
    <n v="1"/>
    <m/>
    <n v="20"/>
    <m/>
    <n v="13"/>
    <m/>
    <m/>
    <n v="4"/>
    <m/>
    <m/>
    <m/>
    <n v="23"/>
    <n v="1"/>
    <m/>
    <m/>
    <n v="2"/>
    <n v="9"/>
    <n v="0"/>
    <n v="0"/>
    <n v="17"/>
    <n v="62"/>
    <n v="0"/>
    <n v="2"/>
    <n v="3"/>
    <n v="138"/>
    <n v="0"/>
    <n v="15"/>
    <n v="0"/>
    <n v="1"/>
    <n v="5"/>
    <n v="0"/>
    <n v="0"/>
    <n v="141"/>
    <n v="1"/>
    <n v="3"/>
  </r>
  <r>
    <s v="MMR013"/>
    <s v="Yangon"/>
    <s v="MMR013D002"/>
    <s v="Yangon (East)"/>
    <s v="MMR013022"/>
    <s v="Mingalartaungnyunt"/>
    <m/>
    <n v="20"/>
    <x v="9"/>
    <n v="52793.255059429554"/>
    <n v="0.60154229580637952"/>
    <n v="1"/>
    <n v="0.97646423103479341"/>
    <n v="3.1723947757639565E-2"/>
    <n v="0.8053696322478755"/>
    <n v="0.27466765368125595"/>
    <n v="1.7593950150474574E-2"/>
    <n v="1.2771047148699746E-2"/>
    <n v="0.98726753607531448"/>
    <n v="0.97951230804846057"/>
    <n v="0.99509993055019674"/>
    <n v="0.13803731298184424"/>
    <n v="1"/>
    <n v="52793.255059429554"/>
    <n v="132494"/>
    <n v="62530"/>
    <n v="69964"/>
    <n v="2.5733859482840985E-3"/>
    <n v="89.374535475387347"/>
    <n v="4.9425061368099996"/>
    <n v="26807.048151793391"/>
    <n v="1"/>
    <n v="126134"/>
    <n v="58290"/>
    <n v="67844"/>
    <n v="6360"/>
    <n v="4240"/>
    <n v="2120"/>
    <n v="132494"/>
    <n v="62530"/>
    <n v="69964"/>
    <n v="89.374535475387347"/>
    <s v="-"/>
    <s v="-"/>
    <s v="-"/>
    <m/>
    <n v="1"/>
    <n v="26715"/>
    <n v="97263"/>
    <n v="8516"/>
    <n v="0.36222407287457714"/>
    <n v="84501.483688555774"/>
    <n v="0.27466765368125595"/>
    <n v="0.72533234631874399"/>
    <n v="8.7556419193321204"/>
    <n v="105779"/>
    <n v="43533"/>
    <n v="53439"/>
    <n v="6470"/>
    <n v="1644"/>
    <n v="693"/>
    <n v="25918"/>
    <n v="18179"/>
    <n v="7739"/>
    <n v="0.29859557064588316"/>
    <n v="126134"/>
    <n v="6360"/>
    <n v="5.0422566476921372E-2"/>
    <n v="1227"/>
    <n v="2939"/>
    <n v="4493"/>
    <n v="5134"/>
    <n v="4223"/>
    <n v="2735"/>
    <n v="1749"/>
    <n v="1367"/>
    <n v="2051"/>
    <n v="4.8666563778069296"/>
    <n v="25918"/>
    <n v="5.1120456825372331"/>
    <n v="19003"/>
    <n v="698"/>
    <n v="1003"/>
    <n v="4537"/>
    <n v="433"/>
    <n v="56"/>
    <n v="45"/>
    <n v="143"/>
    <n v="25918"/>
    <n v="13977"/>
    <n v="6786"/>
    <n v="532"/>
    <n v="3870"/>
    <n v="429"/>
    <n v="324"/>
    <n v="25918"/>
    <n v="309"/>
    <n v="11"/>
    <n v="136"/>
    <n v="17527"/>
    <n v="7779"/>
    <n v="156"/>
    <n v="1557.3300408982175"/>
    <n v="0.67624816729685933"/>
    <n v="0.30013889960645113"/>
    <n v="1.7593950150474574E-2"/>
    <n v="0.9824060498495254"/>
    <n v="25918"/>
    <n v="46"/>
    <n v="895"/>
    <n v="5"/>
    <n v="3861"/>
    <n v="437"/>
    <n v="20535"/>
    <n v="139"/>
    <n v="0.1854695578362528"/>
    <n v="0.81453044216374715"/>
    <n v="25918"/>
    <n v="276"/>
    <n v="55"/>
    <n v="5462"/>
    <n v="0.2107415695655529"/>
    <n v="19923"/>
    <n v="202"/>
    <n v="1.2771047148699746E-2"/>
    <n v="0.7686935720348792"/>
    <n v="0.89846824600663622"/>
    <n v="99933"/>
    <n v="97581"/>
    <n v="2352"/>
    <n v="0.97646423103479341"/>
    <n v="45041"/>
    <n v="44482"/>
    <n v="559"/>
    <n v="0.98758908549987789"/>
    <n v="54892"/>
    <n v="53099"/>
    <n v="1793"/>
    <n v="0.96733585950593892"/>
    <n v="99933"/>
    <n v="97581"/>
    <n v="2352"/>
    <n v="0.97646423103479341"/>
    <s v="-"/>
    <s v="-"/>
    <s v="-"/>
    <n v="0"/>
    <n v="52942"/>
    <n v="18498"/>
    <n v="32353"/>
    <n v="2091"/>
    <n v="3.9496052283631143E-2"/>
    <n v="0.61110271617997058"/>
    <n v="8.846484935437589"/>
    <n v="25405"/>
    <n v="9304"/>
    <n v="0.36622712064554219"/>
    <n v="15135"/>
    <n v="0.59574886833300533"/>
    <n v="966"/>
    <n v="3.8024011021452468E-2"/>
    <n v="27537"/>
    <n v="9194"/>
    <n v="17218"/>
    <n v="4.0854123542869596E-2"/>
    <n v="0.62526782147655879"/>
    <n v="1125"/>
    <n v="79782"/>
    <n v="2531"/>
    <n v="12997"/>
    <n v="19163"/>
    <n v="20764"/>
    <n v="467"/>
    <n v="22192"/>
    <n v="1307"/>
    <n v="255"/>
    <n v="106"/>
    <n v="2531"/>
    <n v="77251"/>
    <n v="64254"/>
    <n v="15528"/>
    <n v="45091"/>
    <n v="3.1723947757639565E-2"/>
    <n v="0.96827605224236046"/>
    <n v="0.8053696322478755"/>
    <n v="0.56517760898448266"/>
    <n v="0.88682284224511798"/>
    <n v="36070"/>
    <n v="629"/>
    <n v="4720"/>
    <n v="9478"/>
    <n v="10823"/>
    <n v="370"/>
    <n v="9362"/>
    <n v="435"/>
    <n v="199"/>
    <n v="54"/>
    <n v="1.7438314388688661E-2"/>
    <n v="0.9825616856113113"/>
    <n v="0.85170501802051568"/>
    <n v="0.58893817576933738"/>
    <n v="43712"/>
    <n v="1902"/>
    <n v="8277"/>
    <n v="9685"/>
    <n v="9941"/>
    <n v="97"/>
    <n v="12830"/>
    <n v="872"/>
    <n v="56"/>
    <n v="52"/>
    <n v="4.3512079062957537E-2"/>
    <n v="0.95648792093704249"/>
    <n v="0.76713488286969256"/>
    <n v="115831"/>
    <n v="6605"/>
    <n v="25732"/>
    <n v="2389"/>
    <n v="16450"/>
    <n v="3517"/>
    <n v="2942"/>
    <n v="508"/>
    <n v="16698"/>
    <n v="27400"/>
    <n v="8705"/>
    <n v="870"/>
    <n v="4015"/>
    <n v="0.26691472921756698"/>
    <n v="3.036320156089475E-2"/>
    <n v="32.934603355132218"/>
    <n v="0.45021205326531843"/>
    <n v="54044"/>
    <n v="4020"/>
    <n v="16316"/>
    <n v="1778"/>
    <n v="11105"/>
    <n v="2101"/>
    <n v="1937"/>
    <n v="319"/>
    <n v="8509"/>
    <n v="876"/>
    <n v="3984"/>
    <n v="431"/>
    <n v="2668"/>
    <n v="0.68938272518688481"/>
    <n v="61787"/>
    <n v="2585"/>
    <n v="9416"/>
    <n v="611"/>
    <n v="5345"/>
    <n v="1416"/>
    <n v="1005"/>
    <n v="189"/>
    <n v="8189"/>
    <n v="26524"/>
    <n v="4721"/>
    <n v="439"/>
    <n v="1347"/>
    <n v="0.3298104779322511"/>
    <n v="115831"/>
    <n v="89113"/>
    <n v="529"/>
    <n v="2174"/>
    <n v="5237"/>
    <n v="841"/>
    <n v="1261"/>
    <n v="277"/>
    <n v="410"/>
    <n v="15989"/>
    <n v="0.13803731298184424"/>
    <n v="0.86196268701815582"/>
    <n v="115831"/>
    <n v="89113"/>
    <n v="529"/>
    <n v="2174"/>
    <n v="5237"/>
    <n v="841"/>
    <n v="1261"/>
    <n v="277"/>
    <n v="410"/>
    <n v="15989"/>
    <n v="0.13803731298184424"/>
    <s v="-"/>
    <s v="-"/>
    <s v="-"/>
    <s v="-"/>
    <s v="-"/>
    <s v="-"/>
    <s v="-"/>
    <s v="-"/>
    <s v="-"/>
    <s v="-"/>
    <s v="-"/>
    <n v="132494"/>
    <n v="128088"/>
    <n v="4406"/>
    <n v="3.3254336045405827E-2"/>
    <n v="2001"/>
    <n v="1323"/>
    <n v="2174"/>
    <n v="1503"/>
    <n v="62530"/>
    <n v="60672"/>
    <n v="1858"/>
    <n v="2.9713737406045094E-2"/>
    <n v="69964"/>
    <n v="67416"/>
    <n v="2548"/>
    <n v="3.6418729632382366E-2"/>
    <n v="25918"/>
    <n v="3402"/>
    <n v="21985"/>
    <n v="52"/>
    <n v="67"/>
    <n v="162"/>
    <n v="250"/>
    <n v="9.6458060035496569E-3"/>
    <n v="0.9903541939964503"/>
    <n v="0.97951230804846057"/>
    <n v="25918"/>
    <n v="10090"/>
    <n v="280"/>
    <n v="22"/>
    <n v="3"/>
    <n v="11"/>
    <n v="2"/>
    <n v="1"/>
    <n v="15399"/>
    <n v="55"/>
    <n v="55"/>
    <n v="5.4016513619878077E-4"/>
    <n v="0.99509993055019674"/>
    <n v="25918"/>
    <n v="24955"/>
    <n v="801"/>
    <n v="37"/>
    <n v="8"/>
    <n v="10"/>
    <n v="0"/>
    <n v="0"/>
    <n v="57"/>
    <s v="-"/>
    <n v="50"/>
    <n v="0.99737634076703452"/>
    <n v="0.98730611929932866"/>
    <n v="25918"/>
    <n v="25588"/>
    <n v="13"/>
    <n v="162"/>
    <n v="93"/>
    <n v="37"/>
    <n v="1"/>
    <n v="2"/>
    <n v="22"/>
    <n v="0.98726753607531448"/>
    <n v="124528.00339532371"/>
    <n v="0.98877228181186816"/>
    <n v="25918"/>
    <n v="18525"/>
    <n v="1548"/>
    <n v="8"/>
    <n v="301"/>
    <n v="212"/>
    <n v="5093"/>
    <n v="83"/>
    <s v="-"/>
    <n v="148"/>
    <n v="25918"/>
    <n v="2.7249401960027781"/>
    <n v="0.7352886586157289"/>
    <n v="0.36698053097345129"/>
    <n v="7.4519515983384493E-2"/>
    <n v="2071"/>
    <n v="7.990585693340535E-2"/>
    <n v="3.7322712609706425E-2"/>
    <n v="4362"/>
    <n v="23847"/>
    <n v="5029"/>
    <n v="23591"/>
    <n v="6655"/>
    <n v="7141"/>
    <n v="0.91021683771895978"/>
    <n v="0.16830002314993442"/>
    <n v="0.92009414306659465"/>
    <n v="0.27552280268539237"/>
    <n v="25918"/>
    <n v="4602"/>
    <n v="204"/>
    <n v="2809"/>
    <n v="28"/>
    <n v="19"/>
    <n v="18"/>
    <n v="29"/>
    <n v="0.18720580291689173"/>
    <m/>
    <m/>
    <m/>
    <n v="0"/>
    <m/>
    <m/>
    <m/>
    <m/>
    <m/>
    <m/>
    <n v="0"/>
    <m/>
    <n v="0"/>
    <n v="0"/>
    <m/>
    <m/>
    <m/>
    <n v="0"/>
    <m/>
    <n v="0"/>
    <n v="0"/>
    <m/>
    <m/>
    <m/>
    <n v="0"/>
    <m/>
    <n v="0"/>
    <n v="0"/>
    <m/>
    <m/>
    <m/>
    <n v="0"/>
    <m/>
    <n v="0"/>
    <m/>
    <m/>
    <n v="0"/>
    <m/>
    <n v="0"/>
    <m/>
    <m/>
    <m/>
    <m/>
    <n v="0"/>
    <m/>
    <n v="0"/>
    <m/>
    <m/>
    <m/>
    <m/>
    <n v="0"/>
    <m/>
    <n v="0"/>
    <m/>
    <m/>
    <m/>
    <n v="0"/>
    <m/>
    <n v="0"/>
    <m/>
    <m/>
    <m/>
    <n v="0"/>
    <m/>
    <n v="0"/>
    <m/>
    <m/>
    <m/>
    <m/>
    <m/>
    <m/>
    <m/>
    <m/>
    <m/>
    <m/>
    <m/>
    <m/>
    <m/>
    <m/>
    <m/>
    <m/>
    <m/>
    <m/>
    <n v="10.51412"/>
    <n v="316"/>
    <b v="1"/>
    <b v="0"/>
    <b v="0"/>
    <b v="0"/>
    <b v="0"/>
    <b v="1"/>
    <b v="0"/>
    <b v="0"/>
    <m/>
    <m/>
    <m/>
    <m/>
    <m/>
    <m/>
    <m/>
    <m/>
    <m/>
    <n v="0"/>
    <n v="0"/>
    <n v="0"/>
    <n v="0"/>
    <n v="0"/>
    <n v="0"/>
    <n v="0"/>
    <n v="0"/>
    <n v="0"/>
    <n v="0"/>
    <n v="0"/>
    <n v="620"/>
    <n v="1"/>
    <m/>
    <m/>
    <m/>
    <n v="2"/>
    <m/>
    <m/>
    <n v="13"/>
    <m/>
    <n v="2"/>
    <m/>
    <n v="5"/>
    <m/>
    <m/>
    <m/>
    <m/>
    <m/>
    <m/>
    <n v="3"/>
    <m/>
    <m/>
    <n v="1"/>
    <n v="36"/>
    <m/>
    <n v="16"/>
    <m/>
    <m/>
    <m/>
    <m/>
    <n v="26"/>
    <m/>
    <m/>
    <m/>
    <m/>
    <m/>
    <m/>
    <n v="3"/>
    <m/>
    <m/>
    <m/>
    <n v="14"/>
    <n v="15"/>
    <m/>
    <m/>
    <m/>
    <m/>
    <m/>
    <n v="26"/>
    <m/>
    <m/>
    <m/>
    <m/>
    <m/>
    <m/>
    <n v="3"/>
    <m/>
    <n v="1"/>
    <m/>
    <n v="15"/>
    <n v="15"/>
    <m/>
    <m/>
    <m/>
    <m/>
    <n v="8"/>
    <m/>
    <m/>
    <m/>
    <m/>
    <m/>
    <m/>
    <n v="2"/>
    <m/>
    <n v="1"/>
    <m/>
    <n v="11"/>
    <m/>
    <n v="6"/>
    <m/>
    <m/>
    <m/>
    <m/>
    <n v="2"/>
    <m/>
    <n v="5"/>
    <m/>
    <m/>
    <m/>
    <m/>
    <n v="0"/>
    <n v="0"/>
    <n v="0"/>
    <n v="0"/>
    <n v="13"/>
    <n v="0"/>
    <n v="2"/>
    <n v="1"/>
    <n v="89"/>
    <n v="0"/>
    <n v="54"/>
    <n v="0"/>
    <n v="0"/>
    <n v="0"/>
    <n v="0"/>
    <n v="0"/>
    <n v="70"/>
    <n v="0"/>
    <n v="0"/>
  </r>
  <r>
    <s v="MMR013"/>
    <s v="Yangon"/>
    <s v="MMR013D003"/>
    <s v="Yangon (South)"/>
    <s v="MMR013023"/>
    <s v="Thanlyin"/>
    <n v="28"/>
    <n v="17"/>
    <x v="8"/>
    <n v="131082.89092403793"/>
    <n v="0.51099968692420095"/>
    <n v="0.32106258603388016"/>
    <n v="0.974024172247272"/>
    <n v="5.3344975819451905E-2"/>
    <n v="0.50724073078989795"/>
    <n v="0.37434957106848843"/>
    <n v="0.27856876146565579"/>
    <n v="0.25343766741886781"/>
    <n v="0.47403282627400684"/>
    <n v="0.92936344302482266"/>
    <n v="0.68673799048654971"/>
    <n v="0.27983351846151788"/>
    <n v="1"/>
    <n v="131082.89092403793"/>
    <n v="268063"/>
    <n v="130537"/>
    <n v="137526"/>
    <n v="5.2064965768629538E-3"/>
    <n v="94.918051859284787"/>
    <n v="359.580242285"/>
    <n v="745.48867951297427"/>
    <n v="0.64381152531929753"/>
    <n v="253923"/>
    <n v="121119"/>
    <n v="132804"/>
    <n v="14140"/>
    <n v="9418"/>
    <n v="4722"/>
    <n v="86065"/>
    <n v="41110"/>
    <n v="44955"/>
    <n v="91.447002558113667"/>
    <n v="181998"/>
    <n v="89427"/>
    <n v="92571"/>
    <n v="96.603687980036952"/>
    <n v="0.32106258603388016"/>
    <n v="69209"/>
    <n v="184878"/>
    <n v="13976"/>
    <n v="0.44994536937872548"/>
    <n v="147449.29444823074"/>
    <n v="0.37434957106848843"/>
    <n v="0.62565042893151157"/>
    <n v="7.5595798310237026"/>
    <n v="198854"/>
    <n v="61911"/>
    <n v="117359"/>
    <n v="12899"/>
    <n v="3801"/>
    <n v="2884"/>
    <n v="61597"/>
    <n v="47125"/>
    <n v="14472"/>
    <n v="0.23494650713508775"/>
    <n v="253923"/>
    <n v="14140"/>
    <n v="5.5686172579876576E-2"/>
    <n v="2949"/>
    <n v="9044"/>
    <n v="14045"/>
    <n v="13844"/>
    <n v="9421"/>
    <n v="5588"/>
    <n v="3162"/>
    <n v="2034"/>
    <n v="1510"/>
    <n v="4.1223273860739971"/>
    <n v="61597"/>
    <n v="4.3518840203256648"/>
    <n v="3097"/>
    <n v="5076"/>
    <n v="5569"/>
    <n v="26851"/>
    <n v="19565"/>
    <n v="512"/>
    <n v="357"/>
    <n v="570"/>
    <n v="61597"/>
    <n v="44779"/>
    <n v="10096"/>
    <n v="1620"/>
    <n v="3989"/>
    <n v="770"/>
    <n v="343"/>
    <n v="61597"/>
    <n v="16839"/>
    <n v="236"/>
    <n v="84"/>
    <n v="43431"/>
    <n v="955"/>
    <n v="52"/>
    <n v="70388.7401172135"/>
    <n v="0.70508303975842979"/>
    <n v="1.550400181827037E-2"/>
    <n v="0.27856876146565579"/>
    <n v="0.72143123853434421"/>
    <n v="61597"/>
    <n v="4382"/>
    <n v="28132"/>
    <n v="43"/>
    <n v="15138"/>
    <n v="565"/>
    <n v="11962"/>
    <n v="1375"/>
    <n v="0.7743071902852412"/>
    <n v="0.2256928097147588"/>
    <n v="61597"/>
    <n v="15152"/>
    <n v="459"/>
    <n v="32117"/>
    <n v="0.5214052632433398"/>
    <n v="13279"/>
    <n v="590"/>
    <n v="0.25343766741886781"/>
    <n v="0.21557868077990811"/>
    <n v="0.47356202412455151"/>
    <n v="187405"/>
    <n v="182537"/>
    <n v="4868"/>
    <n v="0.974024172247272"/>
    <n v="87552"/>
    <n v="86084"/>
    <n v="1468"/>
    <n v="0.98323282163742687"/>
    <n v="99853"/>
    <n v="96453"/>
    <n v="3400"/>
    <n v="0.96594994642123921"/>
    <n v="62281"/>
    <n v="61209"/>
    <n v="1072"/>
    <n v="0.98278768805895855"/>
    <n v="125124"/>
    <n v="121328"/>
    <n v="3796"/>
    <n v="0.9696620952015601"/>
    <n v="113573"/>
    <n v="39840"/>
    <n v="68212"/>
    <n v="5521"/>
    <n v="4.861190599878492E-2"/>
    <n v="0.60060049483592048"/>
    <n v="7.2160840427458792"/>
    <n v="55839"/>
    <n v="20127"/>
    <n v="0.3604469994090152"/>
    <n v="33051"/>
    <n v="0.59189813571159944"/>
    <n v="2661"/>
    <n v="4.7654864879385375E-2"/>
    <n v="57734"/>
    <n v="19713"/>
    <n v="35161"/>
    <n v="4.9537534208611907E-2"/>
    <n v="0.60901721689125987"/>
    <n v="2860"/>
    <n v="148880"/>
    <n v="7942"/>
    <n v="65420"/>
    <n v="37290"/>
    <n v="18504"/>
    <n v="730"/>
    <n v="17138"/>
    <n v="736"/>
    <n v="280"/>
    <n v="840"/>
    <n v="7942"/>
    <n v="140938"/>
    <n v="75518.000000000015"/>
    <n v="73361.999999999985"/>
    <n v="38228"/>
    <n v="5.3344975819451905E-2"/>
    <n v="0.94665502418054814"/>
    <n v="0.50724073078989795"/>
    <n v="0.25677055346587857"/>
    <n v="0.72694787748522305"/>
    <n v="70322"/>
    <n v="3022"/>
    <n v="27139"/>
    <n v="20668"/>
    <n v="10253"/>
    <n v="539"/>
    <n v="7836"/>
    <n v="260"/>
    <n v="220"/>
    <n v="385"/>
    <n v="4.2973749324535709E-2"/>
    <n v="0.95702625067546432"/>
    <n v="0.57110150450783537"/>
    <n v="0.27719632547424705"/>
    <n v="78558"/>
    <n v="4920"/>
    <n v="38281"/>
    <n v="16622"/>
    <n v="8251"/>
    <n v="191"/>
    <n v="9302"/>
    <n v="476"/>
    <n v="60"/>
    <n v="455"/>
    <n v="6.2628885664095316E-2"/>
    <n v="0.9373711143359047"/>
    <n v="0.4500751037450037"/>
    <n v="224169"/>
    <n v="12562"/>
    <n v="53115"/>
    <n v="3253"/>
    <n v="32102"/>
    <n v="9961"/>
    <n v="4265"/>
    <n v="1334"/>
    <n v="29944"/>
    <n v="47545"/>
    <n v="13355"/>
    <n v="2081"/>
    <n v="14652"/>
    <n v="0.25652967181010755"/>
    <n v="4.4435225209551725E-2"/>
    <n v="22.504668206003412"/>
    <n v="0.30763609847758105"/>
    <n v="108473"/>
    <n v="8707"/>
    <n v="36297"/>
    <n v="2438"/>
    <n v="20838"/>
    <n v="3650"/>
    <n v="2821"/>
    <n v="729"/>
    <n v="15170"/>
    <n v="1544"/>
    <n v="6335"/>
    <n v="1024"/>
    <n v="8920"/>
    <n v="0.68912079503655288"/>
    <n v="115696"/>
    <n v="3855"/>
    <n v="16818"/>
    <n v="815"/>
    <n v="11264"/>
    <n v="6311"/>
    <n v="1444"/>
    <n v="605"/>
    <n v="14774"/>
    <n v="46001"/>
    <n v="7020"/>
    <n v="1057"/>
    <n v="5732"/>
    <n v="0.35011582077167752"/>
    <n v="224169"/>
    <n v="146095"/>
    <n v="214"/>
    <n v="5430"/>
    <n v="6318"/>
    <n v="1930"/>
    <n v="1304"/>
    <n v="47"/>
    <n v="101"/>
    <n v="62730"/>
    <n v="0.27983351846151788"/>
    <n v="0.72016648153848206"/>
    <n v="74375"/>
    <n v="51902"/>
    <n v="104"/>
    <n v="1623"/>
    <n v="2499"/>
    <n v="994"/>
    <n v="434"/>
    <n v="40"/>
    <n v="46"/>
    <n v="16733"/>
    <n v="0.22498151260504201"/>
    <n v="149794"/>
    <n v="94193"/>
    <n v="110"/>
    <n v="3807"/>
    <n v="3819"/>
    <n v="936"/>
    <n v="870"/>
    <n v="7"/>
    <n v="55"/>
    <n v="45997"/>
    <n v="0.30706837390015623"/>
    <n v="268063"/>
    <n v="258919"/>
    <n v="9144"/>
    <n v="3.4111384264146859E-2"/>
    <n v="4531"/>
    <n v="1862"/>
    <n v="4024"/>
    <n v="3149"/>
    <n v="130537"/>
    <n v="126407"/>
    <n v="4130"/>
    <n v="3.1638539264729537E-2"/>
    <n v="137526"/>
    <n v="132512"/>
    <n v="5014"/>
    <n v="3.6458560563093524E-2"/>
    <n v="61597"/>
    <n v="1534"/>
    <n v="55712"/>
    <n v="1518"/>
    <n v="1544"/>
    <n v="155"/>
    <n v="1134"/>
    <n v="1.8409987499391205E-2"/>
    <n v="0.98159001250060884"/>
    <n v="0.92936344302482266"/>
    <n v="61597"/>
    <n v="1392"/>
    <n v="24925"/>
    <n v="10389"/>
    <n v="3602"/>
    <n v="14190"/>
    <n v="33"/>
    <n v="185"/>
    <n v="5595"/>
    <n v="91"/>
    <n v="1195"/>
    <n v="0.23390749549491047"/>
    <n v="0.68673799048654971"/>
    <n v="61597"/>
    <n v="3062"/>
    <n v="29188"/>
    <n v="9770"/>
    <n v="3618"/>
    <n v="14545"/>
    <n v="60"/>
    <n v="5"/>
    <n v="63"/>
    <n v="19"/>
    <n v="1267"/>
    <n v="0.68328002987158465"/>
    <n v="0.80805071675568618"/>
    <n v="61597"/>
    <n v="29199"/>
    <n v="2784"/>
    <n v="5689"/>
    <n v="16023"/>
    <n v="5710"/>
    <n v="81"/>
    <n v="1723"/>
    <n v="388"/>
    <n v="0.47403282627400684"/>
    <n v="120367.83734597464"/>
    <n v="0.59470428754647142"/>
    <n v="61597"/>
    <n v="17877"/>
    <n v="645"/>
    <n v="77"/>
    <n v="382"/>
    <n v="19369"/>
    <n v="20645"/>
    <n v="443"/>
    <n v="4"/>
    <n v="2155"/>
    <n v="61597"/>
    <n v="1.6071399581148433"/>
    <n v="0.43366521795357488"/>
    <n v="0.62222334461336426"/>
    <n v="0.12634943426332598"/>
    <n v="21119"/>
    <n v="0.34285760670162507"/>
    <n v="0.38059795635170934"/>
    <n v="12407"/>
    <n v="40478"/>
    <n v="2406"/>
    <n v="34221"/>
    <n v="3308"/>
    <n v="6175"/>
    <n v="0.55556277091416795"/>
    <n v="0.20142214718249266"/>
    <n v="0.65714239329837487"/>
    <n v="0.10024838872022988"/>
    <n v="61597"/>
    <n v="2140"/>
    <n v="18007"/>
    <n v="21011"/>
    <n v="1276"/>
    <n v="454"/>
    <n v="458"/>
    <n v="4900"/>
    <n v="0.35522833904248585"/>
    <n v="62088"/>
    <n v="62068"/>
    <n v="0.592913844654815"/>
    <n v="0.68925791067861053"/>
    <n v="4278086"/>
    <n v="175050722.94799998"/>
    <n v="4205378.9407547396"/>
    <m/>
    <m/>
    <n v="0"/>
    <n v="0"/>
    <m/>
    <n v="0"/>
    <n v="0"/>
    <m/>
    <m/>
    <n v="0"/>
    <n v="0"/>
    <m/>
    <n v="0"/>
    <n v="0"/>
    <n v="52"/>
    <n v="52"/>
    <n v="4.9673777022057072E-4"/>
    <n v="0.38403846153846155"/>
    <n v="1997"/>
    <n v="81713.245999999999"/>
    <n v="6818.1542259363423"/>
    <m/>
    <m/>
    <n v="0"/>
    <n v="0"/>
    <m/>
    <n v="0"/>
    <m/>
    <m/>
    <n v="0"/>
    <m/>
    <n v="0"/>
    <m/>
    <m/>
    <m/>
    <n v="0"/>
    <n v="0"/>
    <m/>
    <n v="0"/>
    <n v="42563"/>
    <n v="42563"/>
    <n v="42563"/>
    <n v="0.40658941757496442"/>
    <n v="0.13420975965040058"/>
    <n v="571237"/>
    <n v="10007528.378624471"/>
    <m/>
    <m/>
    <n v="0"/>
    <n v="0"/>
    <m/>
    <n v="0"/>
    <m/>
    <m/>
    <n v="0"/>
    <n v="0"/>
    <m/>
    <n v="0"/>
    <n v="104703"/>
    <n v="104683"/>
    <n v="0.13463826328305764"/>
    <n v="3.0760470601731375E-3"/>
    <n v="0.29574262516958028"/>
    <n v="0"/>
    <n v="4.794856439804197E-4"/>
    <n v="0"/>
    <n v="0.70377788918643924"/>
    <n v="0"/>
    <n v="0"/>
    <n v="0"/>
    <n v="14219725.473605147"/>
    <n v="53.046207322924637"/>
    <n v="20"/>
    <n v="1.9101649427428059E-4"/>
    <n v="2.560222725232324"/>
    <n v="0.3905164084562211"/>
    <n v="2.545048"/>
    <n v="278"/>
    <b v="1"/>
    <b v="0"/>
    <b v="0"/>
    <b v="0"/>
    <b v="0"/>
    <b v="1"/>
    <b v="0"/>
    <b v="0"/>
    <m/>
    <m/>
    <m/>
    <m/>
    <m/>
    <m/>
    <m/>
    <m/>
    <m/>
    <n v="0"/>
    <n v="0"/>
    <n v="0"/>
    <n v="0"/>
    <n v="0"/>
    <n v="0"/>
    <n v="0"/>
    <n v="0"/>
    <n v="0"/>
    <n v="0"/>
    <n v="0"/>
    <n v="620"/>
    <n v="1"/>
    <m/>
    <m/>
    <m/>
    <n v="3"/>
    <m/>
    <m/>
    <n v="82"/>
    <m/>
    <n v="6"/>
    <m/>
    <n v="3"/>
    <m/>
    <n v="2"/>
    <m/>
    <m/>
    <m/>
    <m/>
    <n v="8"/>
    <m/>
    <m/>
    <n v="1"/>
    <n v="176"/>
    <m/>
    <n v="53"/>
    <m/>
    <m/>
    <m/>
    <m/>
    <n v="82"/>
    <m/>
    <n v="2"/>
    <n v="2"/>
    <m/>
    <m/>
    <m/>
    <n v="10"/>
    <m/>
    <n v="2"/>
    <n v="1"/>
    <n v="75"/>
    <n v="55"/>
    <m/>
    <m/>
    <m/>
    <m/>
    <m/>
    <n v="88"/>
    <m/>
    <m/>
    <n v="15"/>
    <m/>
    <m/>
    <m/>
    <n v="10"/>
    <m/>
    <n v="3"/>
    <n v="1"/>
    <n v="74"/>
    <n v="55"/>
    <m/>
    <m/>
    <m/>
    <m/>
    <n v="17"/>
    <m/>
    <m/>
    <n v="9"/>
    <m/>
    <m/>
    <m/>
    <n v="11"/>
    <m/>
    <n v="2"/>
    <n v="1"/>
    <n v="87"/>
    <m/>
    <n v="78"/>
    <m/>
    <m/>
    <m/>
    <m/>
    <n v="1"/>
    <m/>
    <n v="17"/>
    <m/>
    <m/>
    <m/>
    <m/>
    <n v="26"/>
    <n v="0"/>
    <n v="0"/>
    <n v="0"/>
    <n v="42"/>
    <n v="0"/>
    <n v="7"/>
    <n v="3"/>
    <n v="494"/>
    <n v="0"/>
    <n v="247"/>
    <n v="0"/>
    <n v="0"/>
    <n v="0"/>
    <n v="0"/>
    <n v="0"/>
    <n v="207"/>
    <n v="0"/>
    <n v="4"/>
  </r>
  <r>
    <s v="MMR013"/>
    <s v="Yangon"/>
    <s v="MMR013D003"/>
    <s v="Yangon (South)"/>
    <s v="MMR013024"/>
    <s v="Kyauktan"/>
    <n v="44"/>
    <n v="13"/>
    <x v="2"/>
    <n v="93930.16629560462"/>
    <n v="0.43904874172516473"/>
    <n v="0.30822703167550525"/>
    <n v="0.95060844667143884"/>
    <n v="0.10159228290402073"/>
    <n v="0.30624065376271614"/>
    <n v="0.37164628067650862"/>
    <n v="0.49414867314982691"/>
    <n v="0.28976429866490855"/>
    <n v="0.29108290753255317"/>
    <n v="0.64661282347123783"/>
    <n v="0.2078692693494078"/>
    <n v="0.30079223284385254"/>
    <n v="1"/>
    <n v="93930.16629560462"/>
    <n v="167448"/>
    <n v="81456"/>
    <n v="85992"/>
    <n v="3.2522856149582299E-3"/>
    <n v="94.725090706112198"/>
    <n v="802.13607735899996"/>
    <n v="208.75261034426435"/>
    <n v="0.18028085492582829"/>
    <n v="162207"/>
    <n v="77684"/>
    <n v="84523"/>
    <n v="5241"/>
    <n v="3772"/>
    <n v="1469"/>
    <n v="51612"/>
    <n v="24843"/>
    <n v="26769"/>
    <n v="92.805110388882667"/>
    <n v="115836"/>
    <n v="56613"/>
    <n v="59223"/>
    <n v="95.592928423078874"/>
    <n v="0.30822703167550525"/>
    <n v="42872"/>
    <n v="115357"/>
    <n v="9219"/>
    <n v="0.45156340750886381"/>
    <n v="91834.610539455767"/>
    <n v="0.37164628067650862"/>
    <n v="0.62835371932349138"/>
    <n v="7.9917126832355203"/>
    <n v="124576"/>
    <n v="33449"/>
    <n v="80508"/>
    <n v="7625"/>
    <n v="1894"/>
    <n v="1100"/>
    <n v="42469"/>
    <n v="34271"/>
    <n v="8198"/>
    <n v="0.19303491958840568"/>
    <n v="162207"/>
    <n v="5241"/>
    <n v="3.231056612846548E-2"/>
    <n v="2216"/>
    <n v="6760"/>
    <n v="11096"/>
    <n v="10179"/>
    <n v="6176"/>
    <n v="3184"/>
    <n v="1572"/>
    <n v="774"/>
    <n v="512"/>
    <n v="3.8194212248934516"/>
    <n v="42469"/>
    <n v="3.9428288869528361"/>
    <n v="644"/>
    <n v="1448"/>
    <n v="2475"/>
    <n v="16213"/>
    <n v="20194"/>
    <n v="923"/>
    <n v="440"/>
    <n v="132"/>
    <n v="42469"/>
    <n v="37375"/>
    <n v="3046"/>
    <n v="1098"/>
    <n v="521"/>
    <n v="311"/>
    <n v="118"/>
    <n v="42469"/>
    <n v="20897"/>
    <n v="54"/>
    <n v="35"/>
    <n v="21372"/>
    <n v="72"/>
    <n v="39"/>
    <n v="80020.694082742702"/>
    <n v="0.50323765570180601"/>
    <n v="1.6953542584002448E-3"/>
    <n v="0.49414867314982691"/>
    <n v="0.50585132685017309"/>
    <n v="42469"/>
    <n v="9521"/>
    <n v="17882"/>
    <n v="14"/>
    <n v="10834"/>
    <n v="169"/>
    <n v="3903"/>
    <n v="146"/>
    <n v="0.90068049636205227"/>
    <n v="9.9319503637947726E-2"/>
    <n v="42469"/>
    <n v="12129"/>
    <n v="177"/>
    <n v="26577"/>
    <n v="0.62579764063199039"/>
    <n v="3307"/>
    <n v="279"/>
    <n v="0.28976429866490855"/>
    <n v="7.7868562951800141E-2"/>
    <n v="0.30258541524406041"/>
    <n v="120142"/>
    <n v="114208"/>
    <n v="5934"/>
    <n v="0.95060844667143884"/>
    <n v="56389"/>
    <n v="54470"/>
    <n v="1919"/>
    <n v="0.9659685399634681"/>
    <n v="63753"/>
    <n v="59738"/>
    <n v="4015"/>
    <n v="0.93702257148683199"/>
    <n v="37237"/>
    <n v="35818"/>
    <n v="1419"/>
    <n v="0.96189274109085043"/>
    <n v="82905"/>
    <n v="78390"/>
    <n v="4515"/>
    <n v="0.94554007599059164"/>
    <n v="70570"/>
    <n v="23485"/>
    <n v="42828"/>
    <n v="4257"/>
    <n v="6.0323083463227997E-2"/>
    <n v="0.60688677908459687"/>
    <n v="5.5167958656330747"/>
    <n v="34446"/>
    <n v="12074"/>
    <n v="0.3505196539511119"/>
    <n v="20317"/>
    <n v="0.58982174998548453"/>
    <n v="2055"/>
    <n v="5.9658596063403589E-2"/>
    <n v="36124"/>
    <n v="11411"/>
    <n v="22511"/>
    <n v="6.0956704683866679E-2"/>
    <n v="0.62315911859151807"/>
    <n v="2202"/>
    <n v="94958"/>
    <n v="9647"/>
    <n v="56231"/>
    <n v="14529"/>
    <n v="7166"/>
    <n v="121"/>
    <n v="6339"/>
    <n v="193"/>
    <n v="113"/>
    <n v="619"/>
    <n v="9647"/>
    <n v="85311"/>
    <n v="29080"/>
    <n v="65878"/>
    <n v="14551"/>
    <n v="0.10159228290402073"/>
    <n v="0.89840771709597933"/>
    <n v="0.30624065376271614"/>
    <n v="0.15323616756881989"/>
    <n v="0.60232418542934774"/>
    <n v="45028"/>
    <n v="4251"/>
    <n v="25025"/>
    <n v="8257"/>
    <n v="4088"/>
    <n v="99"/>
    <n v="2792"/>
    <n v="52"/>
    <n v="81"/>
    <n v="383"/>
    <n v="9.4407923958425871E-2"/>
    <n v="0.9055920760415741"/>
    <n v="0.34982677445145244"/>
    <n v="0.1664519854312872"/>
    <n v="49930"/>
    <n v="5396"/>
    <n v="31206"/>
    <n v="6272"/>
    <n v="3078"/>
    <n v="22"/>
    <n v="3547"/>
    <n v="141"/>
    <n v="32"/>
    <n v="236"/>
    <n v="0.10807129981974764"/>
    <n v="0.89192870018025239"/>
    <n v="0.26693370719006609"/>
    <n v="140489"/>
    <n v="3008"/>
    <n v="34911"/>
    <n v="6136"/>
    <n v="19800"/>
    <n v="7859"/>
    <n v="3470"/>
    <n v="798"/>
    <n v="16728"/>
    <n v="37494"/>
    <n v="7064"/>
    <n v="1065"/>
    <n v="2156"/>
    <n v="0.32282242737865596"/>
    <n v="5.5940322729893445E-2"/>
    <n v="17.876192899860033"/>
    <n v="0.24436539961422538"/>
    <n v="67753"/>
    <n v="1579"/>
    <n v="26152"/>
    <n v="5155"/>
    <n v="14232"/>
    <n v="3328"/>
    <n v="2103"/>
    <n v="470"/>
    <n v="8579"/>
    <n v="869"/>
    <n v="2970"/>
    <n v="624"/>
    <n v="1692"/>
    <n v="0.7755966525467507"/>
    <n v="72736"/>
    <n v="1429"/>
    <n v="8759"/>
    <n v="981"/>
    <n v="5568"/>
    <n v="4531"/>
    <n v="1367"/>
    <n v="328"/>
    <n v="8149"/>
    <n v="36625"/>
    <n v="4094"/>
    <n v="441"/>
    <n v="464"/>
    <n v="0.31119390673119224"/>
    <n v="140489"/>
    <n v="90917"/>
    <n v="187"/>
    <n v="4070"/>
    <n v="1862"/>
    <n v="785"/>
    <n v="296"/>
    <n v="25"/>
    <n v="89"/>
    <n v="42258"/>
    <n v="0.30079223284385254"/>
    <n v="0.69920776715614741"/>
    <n v="44281"/>
    <n v="30118"/>
    <n v="121"/>
    <n v="1403"/>
    <n v="530"/>
    <n v="228"/>
    <n v="157"/>
    <n v="19"/>
    <n v="76"/>
    <n v="11629"/>
    <n v="0.26261827871999277"/>
    <n v="96208"/>
    <n v="60799"/>
    <n v="66"/>
    <n v="2667"/>
    <n v="1332"/>
    <n v="557"/>
    <n v="139"/>
    <n v="6"/>
    <n v="13"/>
    <n v="30629"/>
    <n v="0.31836229835356727"/>
    <n v="167448"/>
    <n v="162175"/>
    <n v="5273"/>
    <n v="3.1490373130762986E-2"/>
    <n v="2464"/>
    <n v="1272"/>
    <n v="2356"/>
    <n v="1835"/>
    <n v="81456"/>
    <n v="78913"/>
    <n v="2543"/>
    <n v="3.121930858377529E-2"/>
    <n v="85992"/>
    <n v="83262"/>
    <n v="2730"/>
    <n v="3.1747139268769188E-2"/>
    <n v="42469"/>
    <n v="247"/>
    <n v="27214"/>
    <n v="1340"/>
    <n v="10122"/>
    <n v="154"/>
    <n v="3392"/>
    <n v="7.987002284018932E-2"/>
    <n v="0.92012997715981071"/>
    <n v="0.64661282347123783"/>
    <n v="42469"/>
    <n v="1808"/>
    <n v="2188"/>
    <n v="3964"/>
    <n v="1098"/>
    <n v="32290"/>
    <n v="15"/>
    <n v="103"/>
    <n v="868"/>
    <n v="5"/>
    <n v="130"/>
    <n v="0.76309778897548797"/>
    <n v="0.2078692693494078"/>
    <n v="42469"/>
    <n v="2296"/>
    <n v="3429"/>
    <n v="3221"/>
    <n v="1003"/>
    <n v="32321"/>
    <n v="16"/>
    <n v="3"/>
    <n v="34"/>
    <n v="2"/>
    <n v="144"/>
    <n v="0.21151899032235277"/>
    <n v="0.42724104641032279"/>
    <n v="42469"/>
    <n v="12362"/>
    <n v="8855"/>
    <n v="5125"/>
    <n v="9750"/>
    <n v="2441"/>
    <n v="19"/>
    <n v="2752"/>
    <n v="1165"/>
    <n v="0.29108290753255317"/>
    <n v="47215.685182132846"/>
    <n v="0.41336033341967082"/>
    <n v="42469"/>
    <n v="7599"/>
    <n v="129"/>
    <n v="104"/>
    <n v="113"/>
    <n v="25164"/>
    <n v="2414"/>
    <n v="123"/>
    <n v="141"/>
    <n v="6682"/>
    <n v="42469"/>
    <n v="1.3879535661305893"/>
    <n v="0.3745207022738043"/>
    <n v="0.72048519806599376"/>
    <n v="0.14630260654605381"/>
    <n v="20725"/>
    <n v="0.48800301396312606"/>
    <n v="0.37349744994503414"/>
    <n v="14520"/>
    <n v="21744"/>
    <n v="1942"/>
    <n v="17390"/>
    <n v="735"/>
    <n v="2614"/>
    <n v="0.40947514657750361"/>
    <n v="0.34189644211071607"/>
    <n v="0.51199698603687394"/>
    <n v="6.1550778214697781E-2"/>
    <n v="42469"/>
    <n v="623"/>
    <n v="12512"/>
    <n v="16011"/>
    <n v="2389"/>
    <n v="886"/>
    <n v="1512"/>
    <n v="6541"/>
    <n v="0.40113965480703573"/>
    <n v="157643"/>
    <n v="157643"/>
    <n v="0.65173244915930428"/>
    <n v="0.69508966462196231"/>
    <n v="10957602"/>
    <n v="448363158.63599998"/>
    <n v="10681003.936930455"/>
    <m/>
    <m/>
    <n v="0"/>
    <n v="0"/>
    <m/>
    <n v="0"/>
    <n v="0"/>
    <m/>
    <m/>
    <n v="0"/>
    <n v="0"/>
    <m/>
    <n v="0"/>
    <n v="0"/>
    <m/>
    <m/>
    <n v="0"/>
    <n v="0"/>
    <m/>
    <n v="0"/>
    <n v="0"/>
    <n v="7"/>
    <n v="7"/>
    <n v="2.8939611299677943E-5"/>
    <n v="9.1428571428571428E-2"/>
    <n v="64"/>
    <n v="1067.9670585378685"/>
    <m/>
    <m/>
    <n v="0"/>
    <m/>
    <n v="0"/>
    <m/>
    <m/>
    <m/>
    <n v="0"/>
    <n v="0"/>
    <m/>
    <n v="0"/>
    <n v="84233"/>
    <n v="84233"/>
    <n v="84233"/>
    <n v="0.34823861122939603"/>
    <n v="0.15412688613726211"/>
    <n v="1298257"/>
    <n v="19805092.167297304"/>
    <m/>
    <m/>
    <n v="0"/>
    <n v="0"/>
    <m/>
    <n v="0"/>
    <m/>
    <m/>
    <n v="0"/>
    <n v="0"/>
    <m/>
    <n v="0"/>
    <n v="241883"/>
    <n v="241883"/>
    <n v="0.31109833533329989"/>
    <n v="7.1075866287349338E-3"/>
    <n v="0.35034429282945789"/>
    <n v="0"/>
    <n v="0"/>
    <n v="3.5030055797932059E-5"/>
    <n v="0.64962067711474414"/>
    <n v="0"/>
    <n v="0"/>
    <n v="0"/>
    <n v="30487164.071286298"/>
    <n v="182.06944287949869"/>
    <n v="0"/>
    <n v="0"/>
    <n v="0.69226857612978177"/>
    <n v="1.4445260618221776"/>
    <n v="-0.2138224"/>
    <n v="219"/>
    <b v="1"/>
    <b v="0"/>
    <b v="0"/>
    <b v="0"/>
    <b v="0"/>
    <b v="1"/>
    <b v="0"/>
    <b v="0"/>
    <m/>
    <m/>
    <m/>
    <m/>
    <m/>
    <m/>
    <m/>
    <m/>
    <m/>
    <n v="0"/>
    <n v="0"/>
    <n v="0"/>
    <n v="0"/>
    <n v="0"/>
    <n v="0"/>
    <n v="0"/>
    <n v="0"/>
    <n v="0"/>
    <n v="0"/>
    <n v="0"/>
    <n v="620"/>
    <n v="1"/>
    <m/>
    <m/>
    <n v="40"/>
    <n v="1"/>
    <m/>
    <m/>
    <n v="29"/>
    <m/>
    <n v="1"/>
    <m/>
    <n v="2"/>
    <m/>
    <m/>
    <m/>
    <m/>
    <m/>
    <n v="40"/>
    <n v="1"/>
    <m/>
    <n v="1"/>
    <n v="1"/>
    <n v="133"/>
    <m/>
    <n v="45"/>
    <m/>
    <m/>
    <m/>
    <m/>
    <n v="107"/>
    <m/>
    <m/>
    <n v="18"/>
    <m/>
    <m/>
    <m/>
    <n v="2"/>
    <m/>
    <n v="1"/>
    <m/>
    <n v="7"/>
    <n v="52"/>
    <m/>
    <m/>
    <m/>
    <m/>
    <m/>
    <n v="107"/>
    <m/>
    <m/>
    <n v="36"/>
    <m/>
    <m/>
    <m/>
    <n v="2"/>
    <m/>
    <n v="2"/>
    <n v="1"/>
    <n v="7"/>
    <n v="52"/>
    <m/>
    <m/>
    <m/>
    <m/>
    <n v="2"/>
    <m/>
    <m/>
    <n v="32"/>
    <m/>
    <m/>
    <m/>
    <n v="3"/>
    <m/>
    <n v="2"/>
    <n v="1"/>
    <n v="9"/>
    <m/>
    <n v="68"/>
    <m/>
    <m/>
    <m/>
    <m/>
    <m/>
    <m/>
    <n v="2"/>
    <m/>
    <m/>
    <m/>
    <m/>
    <n v="86"/>
    <n v="0"/>
    <n v="0"/>
    <n v="80"/>
    <n v="9"/>
    <n v="0"/>
    <n v="6"/>
    <n v="2"/>
    <n v="185"/>
    <n v="0"/>
    <n v="218"/>
    <n v="0"/>
    <n v="0"/>
    <n v="0"/>
    <n v="0"/>
    <n v="0"/>
    <n v="220"/>
    <n v="0"/>
    <n v="0"/>
  </r>
  <r>
    <s v="MMR013"/>
    <s v="Yangon"/>
    <s v="MMR013D003"/>
    <s v="Yangon (South)"/>
    <s v="MMR013025"/>
    <s v="Thongwa"/>
    <n v="64"/>
    <n v="12"/>
    <x v="6"/>
    <n v="93931.860846898519"/>
    <n v="0.40502761124617725"/>
    <n v="0.17746839291595937"/>
    <n v="0.93283847453106938"/>
    <n v="0.16788910571293991"/>
    <n v="0.31536684386425318"/>
    <n v="0.41475436405411331"/>
    <n v="0.43782273555017837"/>
    <n v="0.2364606979818894"/>
    <n v="0.17599221692818121"/>
    <n v="0.6867563050365455"/>
    <n v="3.4275450894304886E-2"/>
    <n v="0.28070674748469276"/>
    <n v="1"/>
    <n v="93931.860846898519"/>
    <n v="157876"/>
    <n v="75492"/>
    <n v="82384"/>
    <n v="3.0663719109642724E-3"/>
    <n v="91.634297921926589"/>
    <n v="721.60463641800004"/>
    <n v="218.78462530907024"/>
    <n v="0.18894460399943885"/>
    <n v="155573"/>
    <n v="73580"/>
    <n v="81993"/>
    <n v="2303"/>
    <n v="1912"/>
    <n v="391"/>
    <n v="28018"/>
    <n v="13194"/>
    <n v="14824"/>
    <n v="89.004317323259571"/>
    <n v="129858"/>
    <n v="62298"/>
    <n v="67560"/>
    <n v="92.211367673179396"/>
    <n v="0.17746839291595937"/>
    <n v="43504"/>
    <n v="104891"/>
    <n v="9481"/>
    <n v="0.50514343461307443"/>
    <n v="78125.975117026261"/>
    <n v="0.41475436405411331"/>
    <n v="0.58524563594588663"/>
    <n v="9.0389070558961215"/>
    <n v="114372"/>
    <n v="30116"/>
    <n v="73898"/>
    <n v="7400"/>
    <n v="1963"/>
    <n v="995"/>
    <n v="40087"/>
    <n v="31932"/>
    <n v="8155"/>
    <n v="0.20343253423803229"/>
    <n v="155573"/>
    <n v="2303"/>
    <n v="1.4803339911167104E-2"/>
    <n v="2081"/>
    <n v="5947"/>
    <n v="10069"/>
    <n v="9700"/>
    <n v="6237"/>
    <n v="3226"/>
    <n v="1602"/>
    <n v="767"/>
    <n v="458"/>
    <n v="3.8808840771322375"/>
    <n v="40087"/>
    <n v="3.9383341232818618"/>
    <n v="59"/>
    <n v="1015"/>
    <n v="1961"/>
    <n v="17685"/>
    <n v="18163"/>
    <n v="574"/>
    <n v="377"/>
    <n v="253"/>
    <n v="40087"/>
    <n v="38633"/>
    <n v="720"/>
    <n v="469"/>
    <n v="115"/>
    <n v="62"/>
    <n v="88"/>
    <n v="40087"/>
    <n v="17433"/>
    <n v="69"/>
    <n v="49"/>
    <n v="22422"/>
    <n v="73"/>
    <n v="41"/>
    <n v="67923.233117968426"/>
    <n v="0.55933344974680066"/>
    <n v="1.821039239653753E-3"/>
    <n v="0.43782273555017837"/>
    <n v="0.56217726444982163"/>
    <n v="40087"/>
    <n v="4635"/>
    <n v="19684"/>
    <n v="16"/>
    <n v="12630"/>
    <n v="107"/>
    <n v="2663"/>
    <n v="352"/>
    <n v="0.92211939032604084"/>
    <n v="7.7880609673959156E-2"/>
    <n v="40087"/>
    <n v="9385"/>
    <n v="94"/>
    <n v="28773"/>
    <n v="2.344899842841819E-3"/>
    <n v="1520"/>
    <n v="315"/>
    <n v="0.2364606979818894"/>
    <n v="3.7917529373612396E-2"/>
    <n v="0.3200289370618904"/>
    <n v="112490"/>
    <n v="104935"/>
    <n v="7555"/>
    <n v="0.93283847453106938"/>
    <n v="51841"/>
    <n v="49438"/>
    <n v="2403"/>
    <n v="0.95364672749368262"/>
    <n v="60649"/>
    <n v="55497"/>
    <n v="5152"/>
    <n v="0.91505218552655454"/>
    <n v="20591"/>
    <n v="18901"/>
    <n v="1690"/>
    <n v="0.91792530717303678"/>
    <n v="91899"/>
    <n v="86034"/>
    <n v="5865"/>
    <n v="0.93617993666960464"/>
    <n v="67866"/>
    <n v="24602"/>
    <n v="38138"/>
    <n v="5126"/>
    <n v="7.5531193823122039E-2"/>
    <n v="0.5619603335985619"/>
    <n v="4.7994537651190008"/>
    <n v="32852"/>
    <n v="12526"/>
    <n v="0.38128576646779494"/>
    <n v="17775"/>
    <n v="0.54106294898331908"/>
    <n v="2551"/>
    <n v="7.765128454888591E-2"/>
    <n v="35014"/>
    <n v="12076"/>
    <n v="20363"/>
    <n v="7.3542011766721885E-2"/>
    <n v="0.58156737305077966"/>
    <n v="2575"/>
    <n v="89166"/>
    <n v="14970"/>
    <n v="46076"/>
    <n v="13571"/>
    <n v="5067"/>
    <n v="113"/>
    <n v="4583"/>
    <n v="132"/>
    <n v="74"/>
    <n v="4580"/>
    <n v="14970"/>
    <n v="74196"/>
    <n v="28120"/>
    <n v="61046"/>
    <n v="14549"/>
    <n v="0.16788910571293991"/>
    <n v="0.83211089428706009"/>
    <n v="0.31536684386425318"/>
    <n v="0.16316757508467353"/>
    <n v="0.57373886907565663"/>
    <n v="41325"/>
    <n v="6606"/>
    <n v="19619"/>
    <n v="7818"/>
    <n v="2992"/>
    <n v="74"/>
    <n v="1937"/>
    <n v="26"/>
    <n v="51"/>
    <n v="2202"/>
    <n v="0.15985480943738656"/>
    <n v="0.84014519056261339"/>
    <n v="0.36539624924379915"/>
    <n v="0.17621294615849969"/>
    <n v="47841"/>
    <n v="8364"/>
    <n v="26457"/>
    <n v="5753"/>
    <n v="2075"/>
    <n v="39"/>
    <n v="2646"/>
    <n v="106"/>
    <n v="23"/>
    <n v="2378"/>
    <n v="0.17482912146485233"/>
    <n v="0.8251708785351477"/>
    <n v="0.27215150184987774"/>
    <n v="130004"/>
    <n v="1904"/>
    <n v="28908"/>
    <n v="6340"/>
    <n v="18996"/>
    <n v="14549"/>
    <n v="2032"/>
    <n v="506"/>
    <n v="15717"/>
    <n v="28200"/>
    <n v="6025"/>
    <n v="1054"/>
    <n v="5773"/>
    <n v="0.32882834374326941"/>
    <n v="0.11191194117104089"/>
    <n v="8.935596948243866"/>
    <n v="0.12214853192070678"/>
    <n v="61380"/>
    <n v="731"/>
    <n v="20142"/>
    <n v="5098"/>
    <n v="14223"/>
    <n v="4131"/>
    <n v="1229"/>
    <n v="330"/>
    <n v="8121"/>
    <n v="563"/>
    <n v="2398"/>
    <n v="584"/>
    <n v="3830"/>
    <n v="0.74216357119582921"/>
    <n v="68624"/>
    <n v="1173"/>
    <n v="8766"/>
    <n v="1242"/>
    <n v="4773"/>
    <n v="10418"/>
    <n v="803"/>
    <n v="176"/>
    <n v="7596"/>
    <n v="27637"/>
    <n v="3627"/>
    <n v="470"/>
    <n v="1943"/>
    <n v="0.39599848449522035"/>
    <n v="130004"/>
    <n v="87805"/>
    <n v="80"/>
    <n v="2916"/>
    <n v="1329"/>
    <n v="578"/>
    <n v="753"/>
    <n v="16"/>
    <n v="34"/>
    <n v="36493"/>
    <n v="0.28070674748469276"/>
    <n v="0.71929325251530729"/>
    <n v="23587"/>
    <n v="17321"/>
    <n v="31"/>
    <n v="804"/>
    <n v="260"/>
    <n v="173"/>
    <n v="177"/>
    <n v="5"/>
    <n v="2"/>
    <n v="4814"/>
    <n v="0.20409547632170263"/>
    <n v="106417"/>
    <n v="70484"/>
    <n v="49"/>
    <n v="2112"/>
    <n v="1069"/>
    <n v="405"/>
    <n v="576"/>
    <n v="11"/>
    <n v="32"/>
    <n v="31679"/>
    <n v="0.29768739956961765"/>
    <n v="157876"/>
    <n v="151826"/>
    <n v="6050"/>
    <n v="3.8321214117408596E-2"/>
    <n v="3095"/>
    <n v="1384"/>
    <n v="2765"/>
    <n v="1861"/>
    <n v="75492"/>
    <n v="72705"/>
    <n v="2787"/>
    <n v="3.691781910666031E-2"/>
    <n v="82384"/>
    <n v="79121"/>
    <n v="3263"/>
    <n v="3.960720528257914E-2"/>
    <n v="40087"/>
    <n v="239"/>
    <n v="27291"/>
    <n v="821"/>
    <n v="5422"/>
    <n v="244"/>
    <n v="6070"/>
    <n v="0.15142066006436003"/>
    <n v="0.84857933993563994"/>
    <n v="0.6867563050365455"/>
    <n v="40087"/>
    <n v="1256"/>
    <n v="47"/>
    <n v="3"/>
    <n v="40"/>
    <n v="38644"/>
    <n v="13"/>
    <n v="10"/>
    <n v="68"/>
    <s v="-"/>
    <n v="6"/>
    <n v="0.96457704492728313"/>
    <n v="3.4275450894304886E-2"/>
    <n v="40087"/>
    <n v="1279"/>
    <n v="587"/>
    <n v="9"/>
    <n v="50"/>
    <n v="38138"/>
    <n v="13"/>
    <n v="0"/>
    <n v="2"/>
    <s v="-"/>
    <n v="9"/>
    <n v="4.6823159627809516E-2"/>
    <n v="0.36051587796542517"/>
    <n v="40087"/>
    <n v="7055"/>
    <n v="12664"/>
    <n v="3114"/>
    <n v="10526"/>
    <n v="542"/>
    <n v="14"/>
    <n v="5368"/>
    <n v="804"/>
    <n v="0.17599221692818121"/>
    <n v="27379.637164167936"/>
    <n v="0.32342155811110834"/>
    <n v="40087"/>
    <n v="3891"/>
    <n v="17"/>
    <n v="213"/>
    <n v="32"/>
    <n v="29909"/>
    <n v="1511"/>
    <n v="106"/>
    <n v="133"/>
    <n v="4275"/>
    <n v="40087"/>
    <n v="1.2824855938334123"/>
    <n v="0.34606158086223365"/>
    <n v="0.77973585419462765"/>
    <n v="0.15833411733135805"/>
    <n v="19847"/>
    <n v="0.49509816149874025"/>
    <n v="0.35767449404386453"/>
    <n v="13950"/>
    <n v="20240"/>
    <n v="2254"/>
    <n v="12578"/>
    <n v="604"/>
    <n v="1785"/>
    <n v="0.31376755556664254"/>
    <n v="0.34799311497492952"/>
    <n v="0.5049018385012598"/>
    <n v="4.4528151270985604E-2"/>
    <n v="40087"/>
    <n v="528"/>
    <n v="12465"/>
    <n v="21964"/>
    <n v="3780"/>
    <n v="720"/>
    <n v="823"/>
    <n v="8715"/>
    <n v="0.43894529398558135"/>
    <n v="150168"/>
    <n v="150168"/>
    <n v="0.53499399695750849"/>
    <n v="0.71299997336316667"/>
    <n v="10706978"/>
    <n v="438108125.80400002"/>
    <n v="10174539.936444832"/>
    <m/>
    <m/>
    <n v="0"/>
    <n v="0"/>
    <m/>
    <n v="0"/>
    <n v="0"/>
    <m/>
    <m/>
    <n v="0"/>
    <n v="0"/>
    <m/>
    <n v="0"/>
    <n v="0"/>
    <n v="80"/>
    <n v="80"/>
    <n v="2.8501091948085261E-4"/>
    <n v="0.51475000000000004"/>
    <n v="4118"/>
    <n v="168500.32399999999"/>
    <n v="10489.468039902067"/>
    <n v="13"/>
    <n v="13"/>
    <n v="4.6314274415638552E-5"/>
    <n v="8.3846153846153848E-2"/>
    <n v="109"/>
    <n v="1983.3673944274699"/>
    <m/>
    <m/>
    <n v="0"/>
    <m/>
    <n v="0"/>
    <m/>
    <m/>
    <m/>
    <n v="0"/>
    <n v="0"/>
    <m/>
    <n v="0"/>
    <n v="130430"/>
    <n v="130430"/>
    <n v="130430"/>
    <n v="0.46467467784859506"/>
    <n v="0.15978448209767693"/>
    <n v="2084069"/>
    <n v="30667056.514437184"/>
    <m/>
    <m/>
    <n v="0"/>
    <n v="0"/>
    <m/>
    <n v="0"/>
    <m/>
    <m/>
    <n v="0"/>
    <n v="0"/>
    <m/>
    <n v="0"/>
    <n v="280691"/>
    <n v="280691"/>
    <n v="0.36101132714179701"/>
    <n v="8.2479363924138419E-3"/>
    <n v="0.24904593628455732"/>
    <n v="0"/>
    <n v="2.5675454668637883E-4"/>
    <n v="4.8547609309797158E-5"/>
    <n v="0.75064876155944638"/>
    <n v="0"/>
    <n v="0"/>
    <n v="0"/>
    <n v="40854069.28631635"/>
    <n v="258.773146560062"/>
    <n v="0"/>
    <n v="0"/>
    <n v="0.56245479904948859"/>
    <n v="1.7779206465833945"/>
    <n v="-0.71527660000000004"/>
    <n v="190"/>
    <b v="1"/>
    <b v="0"/>
    <b v="0"/>
    <b v="0"/>
    <b v="0"/>
    <b v="1"/>
    <b v="0"/>
    <b v="0"/>
    <m/>
    <m/>
    <m/>
    <m/>
    <m/>
    <m/>
    <m/>
    <m/>
    <m/>
    <n v="0"/>
    <n v="0"/>
    <n v="0"/>
    <n v="0"/>
    <n v="0"/>
    <n v="0"/>
    <n v="0"/>
    <n v="0"/>
    <n v="0"/>
    <n v="0"/>
    <n v="0"/>
    <n v="620"/>
    <n v="1"/>
    <m/>
    <m/>
    <n v="37"/>
    <n v="1"/>
    <m/>
    <m/>
    <n v="10"/>
    <m/>
    <n v="1"/>
    <m/>
    <n v="2"/>
    <m/>
    <m/>
    <m/>
    <m/>
    <m/>
    <n v="37"/>
    <n v="1"/>
    <m/>
    <m/>
    <n v="1"/>
    <n v="344"/>
    <m/>
    <m/>
    <m/>
    <m/>
    <m/>
    <m/>
    <n v="175"/>
    <m/>
    <m/>
    <n v="4"/>
    <m/>
    <m/>
    <m/>
    <n v="2"/>
    <m/>
    <m/>
    <m/>
    <n v="10"/>
    <m/>
    <m/>
    <m/>
    <m/>
    <m/>
    <m/>
    <n v="174"/>
    <m/>
    <m/>
    <n v="8"/>
    <m/>
    <m/>
    <m/>
    <n v="2"/>
    <m/>
    <n v="1"/>
    <m/>
    <n v="10"/>
    <m/>
    <m/>
    <m/>
    <m/>
    <m/>
    <m/>
    <m/>
    <m/>
    <n v="10"/>
    <m/>
    <m/>
    <m/>
    <n v="2"/>
    <m/>
    <n v="1"/>
    <m/>
    <n v="7"/>
    <m/>
    <m/>
    <m/>
    <m/>
    <m/>
    <m/>
    <m/>
    <m/>
    <m/>
    <m/>
    <m/>
    <m/>
    <m/>
    <n v="22"/>
    <n v="0"/>
    <n v="0"/>
    <n v="74"/>
    <n v="8"/>
    <n v="0"/>
    <n v="2"/>
    <n v="1"/>
    <n v="381"/>
    <n v="0"/>
    <n v="1"/>
    <n v="0"/>
    <n v="0"/>
    <n v="0"/>
    <n v="0"/>
    <n v="0"/>
    <n v="351"/>
    <n v="0"/>
    <n v="0"/>
  </r>
  <r>
    <s v="MMR013"/>
    <s v="Yangon"/>
    <s v="MMR013D003"/>
    <s v="Yangon (South)"/>
    <s v="MMR013026"/>
    <s v="Kayan"/>
    <n v="53"/>
    <n v="12"/>
    <x v="6"/>
    <n v="91105.434469419561"/>
    <n v="0.42345265778533231"/>
    <n v="0.20869009422917498"/>
    <n v="0.96718432159723278"/>
    <n v="0.12803856306668196"/>
    <n v="0.31730747159416961"/>
    <n v="0.43366108806837411"/>
    <n v="0.3439487205575622"/>
    <n v="0.22124434043852062"/>
    <n v="0.16388563870376965"/>
    <n v="0.95116243577351578"/>
    <n v="5.9266419087348017E-3"/>
    <n v="0.34038257748625089"/>
    <n v="1"/>
    <n v="91105.434469419561"/>
    <n v="158019"/>
    <n v="75510"/>
    <n v="82509"/>
    <n v="3.0691493513812316E-3"/>
    <n v="91.517289023015664"/>
    <n v="636.43176107299996"/>
    <n v="248.28899131870151"/>
    <n v="0.21442487138143196"/>
    <n v="155989"/>
    <n v="73709"/>
    <n v="82280"/>
    <n v="2030"/>
    <n v="1801"/>
    <n v="229"/>
    <n v="32977"/>
    <n v="15436"/>
    <n v="17541"/>
    <n v="87.999543925659879"/>
    <n v="125042"/>
    <n v="60074"/>
    <n v="64968"/>
    <n v="92.467060706809505"/>
    <n v="0.20869009422917498"/>
    <n v="44854"/>
    <n v="103431"/>
    <n v="9734"/>
    <n v="0.52777213794703715"/>
    <n v="74620.97453374714"/>
    <n v="0.43366108806837411"/>
    <n v="0.56633891193162589"/>
    <n v="9.4111049878663078"/>
    <n v="113165"/>
    <n v="31256"/>
    <n v="71738"/>
    <n v="7413"/>
    <n v="1818"/>
    <n v="940"/>
    <n v="39314"/>
    <n v="31430"/>
    <n v="7884"/>
    <n v="0.20053924810500073"/>
    <n v="155989"/>
    <n v="2030"/>
    <n v="1.3013738148202758E-2"/>
    <n v="1778"/>
    <n v="5674"/>
    <n v="9284"/>
    <n v="9640"/>
    <n v="6402"/>
    <n v="3496"/>
    <n v="1753"/>
    <n v="815"/>
    <n v="472"/>
    <n v="3.9677722948567942"/>
    <n v="39314"/>
    <n v="4.0194078445337542"/>
    <n v="101"/>
    <n v="842"/>
    <n v="1834"/>
    <n v="18392"/>
    <n v="17216"/>
    <n v="540"/>
    <n v="341"/>
    <n v="48"/>
    <n v="39314"/>
    <n v="38075"/>
    <n v="630"/>
    <n v="441"/>
    <n v="129"/>
    <n v="16"/>
    <n v="23"/>
    <n v="39314"/>
    <n v="13431"/>
    <n v="69"/>
    <n v="22"/>
    <n v="25655"/>
    <n v="109"/>
    <n v="28"/>
    <n v="53564.925980566724"/>
    <n v="0.65256651574502722"/>
    <n v="2.7725492191076969E-3"/>
    <n v="0.3439487205575622"/>
    <n v="0.6560512794424378"/>
    <n v="39314"/>
    <n v="1168"/>
    <n v="23634"/>
    <n v="21"/>
    <n v="11970"/>
    <n v="60"/>
    <n v="2271"/>
    <n v="190"/>
    <n v="0.9358752607213715"/>
    <n v="6.4124739278628495E-2"/>
    <n v="39314"/>
    <n v="8604"/>
    <n v="94"/>
    <n v="29381"/>
    <n v="2.3910057485882893E-3"/>
    <n v="1022"/>
    <n v="213"/>
    <n v="0.22124434043852062"/>
    <n v="2.5995828458055655E-2"/>
    <n v="0.36008800936053315"/>
    <n v="111593"/>
    <n v="107931"/>
    <n v="3662"/>
    <n v="0.96718432159723278"/>
    <n v="51362"/>
    <n v="50418"/>
    <n v="944"/>
    <n v="0.9816206534013473"/>
    <n v="60231"/>
    <n v="57513"/>
    <n v="2718"/>
    <n v="0.95487373611595361"/>
    <n v="23547"/>
    <n v="22527"/>
    <n v="1020"/>
    <n v="0.95668237992100902"/>
    <n v="88046"/>
    <n v="85404"/>
    <n v="2642"/>
    <n v="0.96999295822638165"/>
    <n v="68903"/>
    <n v="26774"/>
    <n v="38547"/>
    <n v="3582"/>
    <n v="5.1986125422695671E-2"/>
    <n v="0.55943863111910952"/>
    <n v="7.4745951982132883"/>
    <n v="33326"/>
    <n v="13569"/>
    <n v="0.40715957510652345"/>
    <n v="17893"/>
    <n v="0.536908119786353"/>
    <n v="1864"/>
    <n v="5.5932305107123569E-2"/>
    <n v="35577"/>
    <n v="13205"/>
    <n v="20654"/>
    <n v="4.8289625319729038E-2"/>
    <n v="0.58054360963543861"/>
    <n v="1718"/>
    <n v="87130"/>
    <n v="11156"/>
    <n v="48327"/>
    <n v="13593"/>
    <n v="5340"/>
    <n v="117"/>
    <n v="4819"/>
    <n v="123"/>
    <n v="54"/>
    <n v="3601"/>
    <n v="11156"/>
    <n v="75974"/>
    <n v="27646.999999999996"/>
    <n v="59483"/>
    <n v="14054"/>
    <n v="0.12803856306668196"/>
    <n v="0.87196143693331807"/>
    <n v="0.31730747159416961"/>
    <n v="0.16129920807988063"/>
    <n v="0.59463445426374384"/>
    <n v="40132"/>
    <n v="5098"/>
    <n v="19752"/>
    <n v="8079"/>
    <n v="3112"/>
    <n v="90"/>
    <n v="1992"/>
    <n v="31"/>
    <n v="39"/>
    <n v="1939"/>
    <n v="0.12703079836539419"/>
    <n v="0.87296920163460578"/>
    <n v="0.38079338183992822"/>
    <n v="0.17948270706667996"/>
    <n v="46998"/>
    <n v="6058"/>
    <n v="28575"/>
    <n v="5514"/>
    <n v="2228"/>
    <n v="27"/>
    <n v="2827"/>
    <n v="92"/>
    <n v="15"/>
    <n v="1662"/>
    <n v="0.1288991020894506"/>
    <n v="0.87110089791054934"/>
    <n v="0.2630963019702966"/>
    <n v="129281"/>
    <n v="1935"/>
    <n v="31764"/>
    <n v="5731"/>
    <n v="19055"/>
    <n v="9437"/>
    <n v="2653"/>
    <n v="345"/>
    <n v="17327"/>
    <n v="27774"/>
    <n v="7025"/>
    <n v="1058"/>
    <n v="5177"/>
    <n v="0.28783038497536373"/>
    <n v="7.2996031899505723E-2"/>
    <n v="13.699374801313978"/>
    <n v="0.18726880027202833"/>
    <n v="60898"/>
    <n v="703"/>
    <n v="21128"/>
    <n v="4630"/>
    <n v="13467"/>
    <n v="3189"/>
    <n v="1575"/>
    <n v="197"/>
    <n v="8872"/>
    <n v="482"/>
    <n v="2804"/>
    <n v="554"/>
    <n v="3297"/>
    <n v="0.73388288613747577"/>
    <n v="68383"/>
    <n v="1232"/>
    <n v="10636"/>
    <n v="1101"/>
    <n v="5588"/>
    <n v="6248"/>
    <n v="1078"/>
    <n v="148"/>
    <n v="8455"/>
    <n v="27292"/>
    <n v="4221"/>
    <n v="504"/>
    <n v="1880"/>
    <n v="0.37850050451135514"/>
    <n v="129281"/>
    <n v="75200"/>
    <n v="51"/>
    <n v="1110"/>
    <n v="7826"/>
    <n v="546"/>
    <n v="514"/>
    <n v="3"/>
    <n v="26"/>
    <n v="44005"/>
    <n v="0.34038257748625089"/>
    <n v="0.65961742251374911"/>
    <n v="27500"/>
    <n v="17683"/>
    <n v="15"/>
    <n v="423"/>
    <n v="1883"/>
    <n v="218"/>
    <n v="193"/>
    <s v="-"/>
    <n v="4"/>
    <n v="7081"/>
    <n v="0.2574909090909091"/>
    <n v="101781"/>
    <n v="57517"/>
    <n v="36"/>
    <n v="687"/>
    <n v="5943"/>
    <n v="328"/>
    <n v="321"/>
    <n v="3"/>
    <n v="22"/>
    <n v="36924"/>
    <n v="0.3627789076546703"/>
    <n v="158019"/>
    <n v="152268"/>
    <n v="5751"/>
    <n v="3.6394357640536897E-2"/>
    <n v="2772"/>
    <n v="1394"/>
    <n v="2557"/>
    <n v="1960"/>
    <n v="75510"/>
    <n v="72847"/>
    <n v="2663"/>
    <n v="3.5266852072573171E-2"/>
    <n v="82509"/>
    <n v="79421"/>
    <n v="3088"/>
    <n v="3.7426220169920858E-2"/>
    <n v="39314"/>
    <n v="181"/>
    <n v="37213"/>
    <n v="178"/>
    <n v="242"/>
    <n v="59"/>
    <n v="1441"/>
    <n v="3.6653609401231114E-2"/>
    <n v="0.96334639059876892"/>
    <n v="0.95116243577351578"/>
    <n v="39314"/>
    <n v="62"/>
    <n v="59"/>
    <n v="2"/>
    <n v="36"/>
    <n v="38960"/>
    <n v="12"/>
    <n v="72"/>
    <n v="110"/>
    <s v="-"/>
    <n v="1"/>
    <n v="0.99313221753065062"/>
    <n v="5.9266419087348017E-3"/>
    <n v="39314"/>
    <n v="78"/>
    <n v="226"/>
    <n v="2"/>
    <n v="52"/>
    <n v="38921"/>
    <n v="24"/>
    <n v="4"/>
    <n v="5"/>
    <s v="-"/>
    <n v="2"/>
    <n v="8.0124128809075639E-3"/>
    <n v="0.4785445388411253"/>
    <n v="39314"/>
    <n v="6443"/>
    <n v="13732"/>
    <n v="2690"/>
    <n v="11519"/>
    <n v="1788"/>
    <n v="34"/>
    <n v="2541"/>
    <n v="567"/>
    <n v="0.16388563870376965"/>
    <n v="25564.356895762325"/>
    <n v="0.27399908429567077"/>
    <n v="39314"/>
    <n v="2964"/>
    <n v="28"/>
    <n v="217"/>
    <n v="28"/>
    <n v="29759"/>
    <n v="1120"/>
    <n v="42"/>
    <n v="205"/>
    <n v="4951"/>
    <n v="39314"/>
    <n v="1.2418731240779366"/>
    <n v="0.33510284919781763"/>
    <n v="0.80523523749052706"/>
    <n v="0.16351205332715804"/>
    <n v="20868"/>
    <n v="0.53080327618660017"/>
    <n v="0.37607453729568024"/>
    <n v="15356"/>
    <n v="18446"/>
    <n v="2006"/>
    <n v="11113"/>
    <n v="526"/>
    <n v="1376"/>
    <n v="0.28267283919214531"/>
    <n v="0.39059876888640177"/>
    <n v="0.46919672381339983"/>
    <n v="3.5000254362313681E-2"/>
    <n v="39314"/>
    <n v="468"/>
    <n v="12317"/>
    <n v="22280"/>
    <n v="2045"/>
    <n v="634"/>
    <n v="827"/>
    <n v="8558"/>
    <n v="0.39825507452815789"/>
    <n v="112692"/>
    <n v="112592"/>
    <n v="0.52683246379524129"/>
    <n v="0.70503490478897257"/>
    <n v="7938129"/>
    <n v="324812362.42199999"/>
    <n v="7628601.3033682043"/>
    <m/>
    <m/>
    <n v="0"/>
    <n v="0"/>
    <m/>
    <n v="0"/>
    <n v="0"/>
    <m/>
    <m/>
    <n v="0"/>
    <n v="0"/>
    <m/>
    <n v="0"/>
    <n v="0"/>
    <n v="121"/>
    <n v="121"/>
    <n v="5.661745782935217E-4"/>
    <n v="0.50545454545454549"/>
    <n v="6116"/>
    <n v="250254.48799999998"/>
    <n v="15865.320410351875"/>
    <m/>
    <m/>
    <n v="0"/>
    <n v="0"/>
    <m/>
    <n v="0"/>
    <m/>
    <m/>
    <n v="0"/>
    <m/>
    <n v="0"/>
    <m/>
    <m/>
    <m/>
    <n v="0"/>
    <n v="0"/>
    <m/>
    <n v="0"/>
    <n v="101002"/>
    <n v="101002"/>
    <n v="101002"/>
    <n v="0.47260136162646516"/>
    <n v="0.15275618304588026"/>
    <n v="1542868"/>
    <n v="23747865.07759859"/>
    <m/>
    <m/>
    <n v="0"/>
    <n v="0"/>
    <m/>
    <n v="0"/>
    <m/>
    <m/>
    <n v="0"/>
    <n v="0"/>
    <m/>
    <n v="0"/>
    <n v="213815"/>
    <n v="213715"/>
    <n v="0.27487000217359708"/>
    <n v="6.2798868724138791E-3"/>
    <n v="0.24300843199339495"/>
    <n v="0"/>
    <n v="5.0538840380741389E-4"/>
    <n v="0"/>
    <n v="0.75648617960279763"/>
    <n v="0"/>
    <n v="0"/>
    <n v="0"/>
    <n v="31392331.701377146"/>
    <n v="198.66175397501027"/>
    <n v="100"/>
    <n v="4.6769403456258917E-4"/>
    <n v="0.73904543647545773"/>
    <n v="1.3524639442092408"/>
    <n v="-0.38350139999999999"/>
    <n v="210"/>
    <b v="1"/>
    <b v="0"/>
    <b v="0"/>
    <b v="0"/>
    <b v="0"/>
    <b v="1"/>
    <b v="0"/>
    <b v="0"/>
    <m/>
    <m/>
    <m/>
    <m/>
    <m/>
    <m/>
    <m/>
    <m/>
    <m/>
    <n v="0"/>
    <n v="0"/>
    <n v="0"/>
    <n v="0"/>
    <n v="0"/>
    <n v="0"/>
    <n v="0"/>
    <n v="0"/>
    <n v="0"/>
    <n v="0"/>
    <n v="0"/>
    <n v="620"/>
    <n v="1"/>
    <m/>
    <m/>
    <m/>
    <n v="1"/>
    <m/>
    <m/>
    <n v="23"/>
    <m/>
    <n v="1"/>
    <m/>
    <n v="1"/>
    <m/>
    <m/>
    <m/>
    <m/>
    <m/>
    <m/>
    <n v="1"/>
    <m/>
    <m/>
    <n v="1"/>
    <n v="210"/>
    <m/>
    <m/>
    <m/>
    <m/>
    <m/>
    <m/>
    <n v="179"/>
    <m/>
    <m/>
    <n v="4"/>
    <m/>
    <m/>
    <m/>
    <n v="2"/>
    <m/>
    <m/>
    <m/>
    <n v="6"/>
    <m/>
    <m/>
    <m/>
    <m/>
    <m/>
    <m/>
    <n v="177"/>
    <m/>
    <m/>
    <n v="14"/>
    <m/>
    <m/>
    <m/>
    <n v="2"/>
    <m/>
    <n v="1"/>
    <m/>
    <n v="6"/>
    <m/>
    <m/>
    <m/>
    <m/>
    <m/>
    <m/>
    <m/>
    <m/>
    <n v="2"/>
    <m/>
    <m/>
    <m/>
    <n v="2"/>
    <m/>
    <n v="1"/>
    <m/>
    <n v="9"/>
    <m/>
    <m/>
    <m/>
    <m/>
    <m/>
    <m/>
    <m/>
    <m/>
    <m/>
    <m/>
    <m/>
    <m/>
    <m/>
    <n v="20"/>
    <n v="0"/>
    <n v="0"/>
    <n v="0"/>
    <n v="8"/>
    <n v="0"/>
    <n v="2"/>
    <n v="1"/>
    <n v="254"/>
    <n v="0"/>
    <n v="1"/>
    <n v="0"/>
    <n v="0"/>
    <n v="0"/>
    <n v="0"/>
    <n v="0"/>
    <n v="357"/>
    <n v="0"/>
    <n v="0"/>
  </r>
  <r>
    <s v="MMR013"/>
    <s v="Yangon"/>
    <s v="MMR013D003"/>
    <s v="Yangon (South)"/>
    <s v="MMR013027"/>
    <s v="Twantay"/>
    <n v="65"/>
    <n v="8"/>
    <x v="4"/>
    <n v="123480.49256153753"/>
    <n v="0.45563979014998718"/>
    <n v="0.18996984605618156"/>
    <n v="0.94538940124949877"/>
    <n v="0.10138912417414873"/>
    <n v="0.30629341013044215"/>
    <n v="0.45727322356493433"/>
    <n v="0.47829541490639899"/>
    <n v="0.39614743614588582"/>
    <n v="0.163675826518352"/>
    <n v="0.73030115111817373"/>
    <n v="0.39713576993139799"/>
    <n v="0.30180687800443146"/>
    <n v="1"/>
    <n v="123480.49256153753"/>
    <n v="226836"/>
    <n v="111251"/>
    <n v="115585"/>
    <n v="4.4057585623875177E-3"/>
    <n v="96.250378509322147"/>
    <n v="722.01116754999998"/>
    <n v="314.17242585003561"/>
    <n v="0.27132246841349267"/>
    <n v="221372"/>
    <n v="107201"/>
    <n v="114171"/>
    <n v="5464"/>
    <n v="4050"/>
    <n v="1414"/>
    <n v="43092"/>
    <n v="20752"/>
    <n v="22340"/>
    <n v="92.891674127126237"/>
    <n v="183744"/>
    <n v="90499"/>
    <n v="93245"/>
    <n v="97.055069976942463"/>
    <n v="0.18996984605618156"/>
    <n v="67847"/>
    <n v="148373"/>
    <n v="10616"/>
    <n v="0.52882262945414593"/>
    <n v="106879.99002513936"/>
    <n v="0.45727322356493433"/>
    <n v="0.54272677643506562"/>
    <n v="7.1549405889211641"/>
    <n v="158989"/>
    <n v="50686"/>
    <n v="93502"/>
    <n v="10072"/>
    <n v="2547"/>
    <n v="2182"/>
    <n v="51602"/>
    <n v="41597"/>
    <n v="10005"/>
    <n v="0.19388783380489127"/>
    <n v="221372"/>
    <n v="5464"/>
    <n v="2.4682434996295827E-2"/>
    <n v="2207"/>
    <n v="6570"/>
    <n v="10709"/>
    <n v="11452"/>
    <n v="8696"/>
    <n v="5499"/>
    <n v="3221"/>
    <n v="1801"/>
    <n v="1447"/>
    <n v="4.2899887601255768"/>
    <n v="51602"/>
    <n v="4.3958761288322155"/>
    <n v="208"/>
    <n v="1666"/>
    <n v="2181"/>
    <n v="18112"/>
    <n v="27597"/>
    <n v="1146"/>
    <n v="603"/>
    <n v="89"/>
    <n v="51602"/>
    <n v="47156"/>
    <n v="1875"/>
    <n v="1532"/>
    <n v="422"/>
    <n v="550"/>
    <n v="67"/>
    <n v="51602"/>
    <n v="24583"/>
    <n v="57"/>
    <n v="41"/>
    <n v="26608"/>
    <n v="205"/>
    <n v="108"/>
    <n v="105705.32304949421"/>
    <n v="0.51563892872369288"/>
    <n v="3.9727142358823297E-3"/>
    <n v="0.47829541490639899"/>
    <n v="0.52170458509360107"/>
    <n v="51602"/>
    <n v="18779"/>
    <n v="18391"/>
    <n v="17"/>
    <n v="10023"/>
    <n v="174"/>
    <n v="3810"/>
    <n v="408"/>
    <n v="0.91488701988295029"/>
    <n v="8.5112980117049708E-2"/>
    <n v="51602"/>
    <n v="20138"/>
    <n v="304"/>
    <n v="27012"/>
    <n v="0.52346808263245614"/>
    <n v="3790"/>
    <n v="358"/>
    <n v="0.39614743614588582"/>
    <n v="7.3446765629239172E-2"/>
    <n v="0.30340878260532539"/>
    <n v="154622"/>
    <n v="146178"/>
    <n v="8444"/>
    <n v="0.94538940124949877"/>
    <n v="73704"/>
    <n v="70902"/>
    <n v="2802"/>
    <n v="0.96198306740475414"/>
    <n v="80918"/>
    <n v="75276"/>
    <n v="5642"/>
    <n v="0.93027509330433278"/>
    <n v="30115"/>
    <n v="29329"/>
    <n v="786"/>
    <n v="0.9739000498090653"/>
    <n v="124507"/>
    <n v="116849"/>
    <n v="7658"/>
    <n v="0.9384934180407527"/>
    <n v="104660"/>
    <n v="41779"/>
    <n v="56887"/>
    <n v="5994"/>
    <n v="5.7271163768392891E-2"/>
    <n v="0.54354098987196642"/>
    <n v="6.9701368034701368"/>
    <n v="51836"/>
    <n v="20806"/>
    <n v="0.4013812794197083"/>
    <n v="27954"/>
    <n v="0.53927772204645419"/>
    <n v="3076"/>
    <n v="5.9340998533837487E-2"/>
    <n v="52824"/>
    <n v="20973"/>
    <n v="28933"/>
    <n v="5.5240042404967438E-2"/>
    <n v="0.5477245191579585"/>
    <n v="2918"/>
    <n v="118060"/>
    <n v="11970"/>
    <n v="69929"/>
    <n v="18888"/>
    <n v="10336"/>
    <n v="234"/>
    <n v="5984"/>
    <n v="249"/>
    <n v="111"/>
    <n v="359"/>
    <n v="11970"/>
    <n v="106090"/>
    <n v="36161"/>
    <n v="81899"/>
    <n v="17273"/>
    <n v="0.10138912417414873"/>
    <n v="0.89861087582585131"/>
    <n v="0.30629341013044215"/>
    <n v="0.14630696256140946"/>
    <n v="0.60245214297814675"/>
    <n v="56426"/>
    <n v="4841"/>
    <n v="31545"/>
    <n v="11095"/>
    <n v="5908"/>
    <n v="140"/>
    <n v="2562"/>
    <n v="73"/>
    <n v="53"/>
    <n v="209"/>
    <n v="8.5793783007833274E-2"/>
    <n v="0.91420621699216675"/>
    <n v="0.35515542480416828"/>
    <n v="0.15852621132102224"/>
    <n v="61634"/>
    <n v="7129"/>
    <n v="38384"/>
    <n v="7793"/>
    <n v="4428"/>
    <n v="94"/>
    <n v="3422"/>
    <n v="176"/>
    <n v="58"/>
    <n v="150"/>
    <n v="0.11566667748320732"/>
    <n v="0.88433332251679264"/>
    <n v="0.26156017782392837"/>
    <n v="183687"/>
    <n v="3398"/>
    <n v="39478"/>
    <n v="5224"/>
    <n v="39440"/>
    <n v="16000"/>
    <n v="3996"/>
    <n v="553"/>
    <n v="28156"/>
    <n v="34633"/>
    <n v="8822"/>
    <n v="1757"/>
    <n v="2230"/>
    <n v="0.27564824946784477"/>
    <n v="8.7104694398623742E-2"/>
    <n v="11.480437500000001"/>
    <n v="0.15693619514788323"/>
    <n v="89509"/>
    <n v="1725"/>
    <n v="27660"/>
    <n v="4035"/>
    <n v="24852"/>
    <n v="6517"/>
    <n v="2468"/>
    <n v="374"/>
    <n v="14335"/>
    <n v="1092"/>
    <n v="3873"/>
    <n v="988"/>
    <n v="1590"/>
    <n v="0.75139930062898708"/>
    <n v="94178"/>
    <n v="1673"/>
    <n v="11818"/>
    <n v="1189"/>
    <n v="14588"/>
    <n v="9483"/>
    <n v="1528"/>
    <n v="179"/>
    <n v="13821"/>
    <n v="33541"/>
    <n v="4949"/>
    <n v="769"/>
    <n v="640"/>
    <n v="0.42769011871137635"/>
    <n v="183687"/>
    <n v="122954"/>
    <n v="62"/>
    <n v="592"/>
    <n v="2533"/>
    <n v="1533"/>
    <n v="516"/>
    <n v="13"/>
    <n v="46"/>
    <n v="55438"/>
    <n v="0.30180687800443146"/>
    <n v="0.6981931219955686"/>
    <n v="35834"/>
    <n v="25527"/>
    <n v="19"/>
    <n v="195"/>
    <n v="501"/>
    <n v="600"/>
    <n v="62"/>
    <n v="13"/>
    <n v="16"/>
    <n v="8901"/>
    <n v="0.248395378690629"/>
    <n v="147853"/>
    <n v="97427"/>
    <n v="43"/>
    <n v="397"/>
    <n v="2032"/>
    <n v="933"/>
    <n v="454"/>
    <s v="-"/>
    <n v="30"/>
    <n v="46537"/>
    <n v="0.31475181430204324"/>
    <n v="226836"/>
    <n v="218567"/>
    <n v="8269"/>
    <n v="3.6453649332557445E-2"/>
    <n v="4365"/>
    <n v="2028"/>
    <n v="3676"/>
    <n v="3053"/>
    <n v="111251"/>
    <n v="107358"/>
    <n v="3893"/>
    <n v="3.4992943883650485E-2"/>
    <n v="115585"/>
    <n v="111209"/>
    <n v="4376"/>
    <n v="3.7859583856036681E-2"/>
    <n v="51602"/>
    <n v="388"/>
    <n v="37297"/>
    <n v="4707"/>
    <n v="4538"/>
    <n v="69"/>
    <n v="4603"/>
    <n v="8.9201968915933488E-2"/>
    <n v="0.91079803108406654"/>
    <n v="0.73030115111817373"/>
    <n v="51602"/>
    <n v="41"/>
    <n v="15204"/>
    <n v="4928"/>
    <n v="3668"/>
    <n v="22400"/>
    <n v="4919"/>
    <n v="82"/>
    <n v="320"/>
    <n v="2"/>
    <n v="38"/>
    <n v="0.53100655013371578"/>
    <n v="0.39713576993139799"/>
    <n v="51602"/>
    <n v="41"/>
    <n v="19197"/>
    <n v="3004"/>
    <n v="3746"/>
    <n v="16808"/>
    <n v="8747"/>
    <n v="10"/>
    <n v="12"/>
    <s v="-"/>
    <n v="37"/>
    <n v="0.43145614511065461"/>
    <n v="0.5637184605247858"/>
    <n v="51602"/>
    <n v="8446"/>
    <n v="13080"/>
    <n v="8745"/>
    <n v="15203"/>
    <n v="3391"/>
    <n v="26"/>
    <n v="2673"/>
    <n v="38"/>
    <n v="0.163675826518352"/>
    <n v="36233.245068020624"/>
    <n v="0.28119065152513467"/>
    <n v="51602"/>
    <n v="4226"/>
    <n v="62"/>
    <n v="240"/>
    <n v="84"/>
    <n v="43005"/>
    <n v="1932"/>
    <n v="110"/>
    <n v="535"/>
    <n v="1408"/>
    <n v="51602"/>
    <n v="1.3485717607844656"/>
    <n v="0.3638940489368635"/>
    <n v="0.74152524105821327"/>
    <n v="0.15057502343937187"/>
    <n v="24488"/>
    <n v="0.47455524979651953"/>
    <n v="0.44131269260574169"/>
    <n v="20369"/>
    <n v="27114"/>
    <n v="2740"/>
    <n v="16828"/>
    <n v="591"/>
    <n v="1947"/>
    <n v="0.32611139103135539"/>
    <n v="0.39473276229603504"/>
    <n v="0.52544475020348047"/>
    <n v="3.773109569396535E-2"/>
    <n v="51602"/>
    <n v="534"/>
    <n v="10285"/>
    <n v="16419"/>
    <n v="973"/>
    <n v="2994"/>
    <n v="3418"/>
    <n v="3094"/>
    <n v="0.29475601720863531"/>
    <n v="107081"/>
    <n v="107081"/>
    <n v="0.99683488330959491"/>
    <n v="0.70041463938513826"/>
    <n v="7500110"/>
    <n v="306889500.98000002"/>
    <n v="7255206.9078262281"/>
    <m/>
    <m/>
    <n v="0"/>
    <n v="0"/>
    <m/>
    <n v="0"/>
    <n v="0"/>
    <m/>
    <m/>
    <n v="0"/>
    <n v="0"/>
    <m/>
    <n v="0"/>
    <n v="0"/>
    <m/>
    <m/>
    <n v="0"/>
    <n v="0"/>
    <m/>
    <n v="0"/>
    <n v="0"/>
    <n v="6"/>
    <n v="6"/>
    <n v="5.5855000418912504E-5"/>
    <n v="0.12833333333333333"/>
    <n v="77"/>
    <n v="915.40033588960159"/>
    <m/>
    <m/>
    <n v="0"/>
    <m/>
    <n v="0"/>
    <m/>
    <m/>
    <m/>
    <n v="0"/>
    <n v="0"/>
    <m/>
    <n v="0"/>
    <n v="334"/>
    <n v="35"/>
    <n v="35"/>
    <n v="3.258208357769896E-4"/>
    <n v="0.11428571428571428"/>
    <n v="400"/>
    <n v="8229.2952388660688"/>
    <m/>
    <m/>
    <n v="0"/>
    <n v="0"/>
    <m/>
    <n v="0"/>
    <n v="299"/>
    <n v="299"/>
    <n v="2.7834408542091399E-3"/>
    <n v="0.10498327759197325"/>
    <n v="3139"/>
    <n v="32307.31875113818"/>
    <n v="107421"/>
    <n v="107421"/>
    <n v="0.13815974781129062"/>
    <n v="3.1565015451492468E-3"/>
    <n v="0.99431904180144037"/>
    <n v="0"/>
    <n v="0"/>
    <n v="1.2545472464260503E-4"/>
    <n v="1.1278168990306689E-3"/>
    <n v="0"/>
    <n v="4.4276865748864224E-3"/>
    <n v="0"/>
    <n v="7296658.9221521216"/>
    <n v="32.167111579079695"/>
    <n v="0"/>
    <n v="0"/>
    <n v="2.1116541458374063"/>
    <n v="0.47356239750304185"/>
    <n v="-1.0897699999999999"/>
    <n v="168"/>
    <b v="1"/>
    <b v="0"/>
    <b v="0"/>
    <b v="0"/>
    <b v="0"/>
    <b v="1"/>
    <b v="0"/>
    <b v="0"/>
    <m/>
    <m/>
    <m/>
    <m/>
    <m/>
    <m/>
    <m/>
    <m/>
    <m/>
    <n v="0"/>
    <n v="0"/>
    <n v="0"/>
    <n v="0"/>
    <n v="0"/>
    <n v="0"/>
    <n v="0"/>
    <n v="0"/>
    <n v="0"/>
    <n v="0"/>
    <n v="0"/>
    <n v="620"/>
    <n v="1"/>
    <n v="27"/>
    <n v="9"/>
    <n v="37"/>
    <n v="42"/>
    <m/>
    <m/>
    <n v="110"/>
    <m/>
    <n v="41"/>
    <m/>
    <n v="84"/>
    <n v="1"/>
    <n v="112"/>
    <n v="36"/>
    <m/>
    <n v="9"/>
    <n v="37"/>
    <n v="41"/>
    <m/>
    <n v="1"/>
    <n v="1"/>
    <n v="370"/>
    <m/>
    <n v="98"/>
    <m/>
    <m/>
    <m/>
    <m/>
    <n v="343"/>
    <n v="2"/>
    <n v="117"/>
    <n v="58"/>
    <m/>
    <n v="9"/>
    <n v="27"/>
    <n v="26"/>
    <m/>
    <n v="2"/>
    <m/>
    <n v="208"/>
    <n v="123"/>
    <m/>
    <m/>
    <m/>
    <m/>
    <m/>
    <n v="329"/>
    <n v="1"/>
    <n v="4"/>
    <n v="84"/>
    <m/>
    <n v="9"/>
    <n v="27"/>
    <n v="24"/>
    <m/>
    <n v="3"/>
    <m/>
    <n v="208"/>
    <n v="124"/>
    <m/>
    <m/>
    <m/>
    <m/>
    <n v="122"/>
    <n v="1"/>
    <n v="3"/>
    <n v="60"/>
    <m/>
    <n v="9"/>
    <n v="27"/>
    <n v="19"/>
    <m/>
    <n v="3"/>
    <m/>
    <n v="432"/>
    <n v="9"/>
    <n v="135"/>
    <n v="1"/>
    <m/>
    <m/>
    <m/>
    <n v="1"/>
    <m/>
    <n v="68"/>
    <m/>
    <m/>
    <m/>
    <n v="1"/>
    <n v="265"/>
    <n v="0"/>
    <n v="45"/>
    <n v="155"/>
    <n v="152"/>
    <n v="0"/>
    <n v="9"/>
    <n v="1"/>
    <n v="1328"/>
    <n v="0"/>
    <n v="530"/>
    <n v="0"/>
    <n v="0"/>
    <n v="0"/>
    <n v="0"/>
    <n v="0"/>
    <n v="946"/>
    <n v="5"/>
    <n v="237"/>
  </r>
  <r>
    <s v="MMR013"/>
    <s v="Yangon"/>
    <s v="MMR013D003"/>
    <s v="Yangon (South)"/>
    <s v="MMR013028"/>
    <s v="Kawhmu"/>
    <n v="55"/>
    <n v="7"/>
    <x v="6"/>
    <n v="65435.274266442662"/>
    <n v="0.45035468906810022"/>
    <n v="7.2238555228895426E-2"/>
    <n v="0.94733762434172031"/>
    <n v="0.12176968240025889"/>
    <n v="0.26494383061347143"/>
    <n v="0.44999357243861676"/>
    <n v="0.57847744360902253"/>
    <n v="0.39144736842105265"/>
    <n v="0.19676423200859292"/>
    <n v="0.6969656283566058"/>
    <n v="0.4137687969924812"/>
    <n v="0.27054953440648427"/>
    <n v="1"/>
    <n v="65435.274266442662"/>
    <n v="119050"/>
    <n v="58299"/>
    <n v="60751"/>
    <n v="2.3122677037693924E-3"/>
    <n v="95.963852446873304"/>
    <n v="615.01812913200001"/>
    <n v="193.57152961981802"/>
    <n v="0.16717032084825337"/>
    <n v="116415"/>
    <n v="55960"/>
    <n v="60455"/>
    <n v="2635"/>
    <n v="2339"/>
    <n v="296"/>
    <n v="8600"/>
    <n v="4119"/>
    <n v="4481"/>
    <n v="91.921446105779964"/>
    <n v="110450"/>
    <n v="54180"/>
    <n v="56270"/>
    <n v="96.285765061311537"/>
    <n v="7.2238555228895426E-2"/>
    <n v="35005"/>
    <n v="77790"/>
    <n v="6255"/>
    <n v="0.530402365342589"/>
    <n v="55905.598405964782"/>
    <n v="0.44999357243861676"/>
    <n v="0.55000642756138318"/>
    <n v="8.040879290397223"/>
    <n v="84045"/>
    <n v="23692"/>
    <n v="52080"/>
    <n v="5935"/>
    <n v="1459"/>
    <n v="879"/>
    <n v="29792"/>
    <n v="23744"/>
    <n v="6048"/>
    <n v="0.2030075187969925"/>
    <n v="116415"/>
    <n v="2635"/>
    <n v="2.2634540222479922E-2"/>
    <n v="1742"/>
    <n v="4613"/>
    <n v="6958"/>
    <n v="6913"/>
    <n v="4596"/>
    <n v="2599"/>
    <n v="1356"/>
    <n v="634"/>
    <n v="381"/>
    <n v="3.9075926423200857"/>
    <n v="29792"/>
    <n v="3.9960392051557463"/>
    <n v="119"/>
    <n v="639"/>
    <n v="782"/>
    <n v="9285"/>
    <n v="17880"/>
    <n v="696"/>
    <n v="319"/>
    <n v="72"/>
    <n v="29792"/>
    <n v="28213"/>
    <n v="656"/>
    <n v="598"/>
    <n v="181"/>
    <n v="49"/>
    <n v="95"/>
    <n v="29792"/>
    <n v="17196"/>
    <n v="14"/>
    <n v="24"/>
    <n v="12477"/>
    <n v="23"/>
    <n v="58"/>
    <n v="67249.669374328674"/>
    <n v="0.41880370569280345"/>
    <n v="7.7201933404940921E-4"/>
    <n v="0.57847744360902253"/>
    <n v="0.42152255639097747"/>
    <n v="29792"/>
    <n v="15889"/>
    <n v="7417"/>
    <n v="8"/>
    <n v="4760"/>
    <n v="64"/>
    <n v="1392"/>
    <n v="262"/>
    <n v="0.94233351235230933"/>
    <n v="5.7666487647690667E-2"/>
    <n v="29792"/>
    <n v="11559"/>
    <n v="103"/>
    <n v="16542"/>
    <n v="0.555249731471536"/>
    <n v="1349"/>
    <n v="239"/>
    <n v="0.39144736842105265"/>
    <n v="4.5280612244897961E-2"/>
    <n v="0.23959452201933407"/>
    <n v="82032"/>
    <n v="77712"/>
    <n v="4320"/>
    <n v="0.94733762434172031"/>
    <n v="38618"/>
    <n v="37186"/>
    <n v="1432"/>
    <n v="0.9629188461339272"/>
    <n v="43414"/>
    <n v="40526"/>
    <n v="2888"/>
    <n v="0.93347768001105635"/>
    <n v="6274"/>
    <n v="6143"/>
    <n v="131"/>
    <n v="0.97912017851450428"/>
    <n v="75758"/>
    <n v="71569"/>
    <n v="4189"/>
    <n v="0.94470550964914612"/>
    <n v="51583"/>
    <n v="22898"/>
    <n v="25771"/>
    <n v="2914"/>
    <n v="5.6491479751080785E-2"/>
    <n v="0.49960258224608883"/>
    <n v="7.8579272477693891"/>
    <n v="25293"/>
    <n v="11264"/>
    <n v="0.44534060807338"/>
    <n v="12451"/>
    <n v="0.49227058870043094"/>
    <n v="1578"/>
    <n v="6.2388803226189067E-2"/>
    <n v="26290"/>
    <n v="11634"/>
    <n v="13320"/>
    <n v="5.0817801445416505E-2"/>
    <n v="0.50665652339292511"/>
    <n v="1336"/>
    <n v="64893"/>
    <n v="7902"/>
    <n v="39798"/>
    <n v="8948"/>
    <n v="4145"/>
    <n v="148"/>
    <n v="3374"/>
    <n v="75"/>
    <n v="161"/>
    <n v="342"/>
    <n v="7902"/>
    <n v="56991"/>
    <n v="17193"/>
    <n v="47700"/>
    <n v="8245"/>
    <n v="0.12176968240025889"/>
    <n v="0.87823031759974113"/>
    <n v="0.26494383061347143"/>
    <n v="0.12705530642750373"/>
    <n v="0.57158707410660625"/>
    <n v="30794"/>
    <n v="3614"/>
    <n v="17823"/>
    <n v="5125"/>
    <n v="2376"/>
    <n v="96"/>
    <n v="1424"/>
    <n v="23"/>
    <n v="105"/>
    <n v="208"/>
    <n v="0.11736052477755407"/>
    <n v="0.8826394752224459"/>
    <n v="0.30385789439501204"/>
    <n v="0.13742936935766709"/>
    <n v="34099"/>
    <n v="4288"/>
    <n v="21975"/>
    <n v="3823"/>
    <n v="1769"/>
    <n v="52"/>
    <n v="1950"/>
    <n v="52"/>
    <n v="56"/>
    <n v="134"/>
    <n v="0.12575148831344027"/>
    <n v="0.8742485116865597"/>
    <n v="0.22980146045338573"/>
    <n v="96973"/>
    <n v="1816"/>
    <n v="18948"/>
    <n v="4368"/>
    <n v="23620"/>
    <n v="16651"/>
    <n v="1264"/>
    <n v="129"/>
    <n v="14092"/>
    <n v="8896"/>
    <n v="3743"/>
    <n v="1089"/>
    <n v="2357"/>
    <n v="0.26344446392294762"/>
    <n v="0.17170758871025957"/>
    <n v="5.8238544231577682"/>
    <n v="7.9611387132724726E-2"/>
    <n v="47083"/>
    <n v="806"/>
    <n v="13438"/>
    <n v="3334"/>
    <n v="14163"/>
    <n v="3550"/>
    <n v="747"/>
    <n v="83"/>
    <n v="7032"/>
    <n v="259"/>
    <n v="1363"/>
    <n v="557"/>
    <n v="1751"/>
    <n v="0.76541426841959948"/>
    <n v="49890"/>
    <n v="1010"/>
    <n v="5510"/>
    <n v="1034"/>
    <n v="9457"/>
    <n v="13101"/>
    <n v="517"/>
    <n v="46"/>
    <n v="7060"/>
    <n v="8637"/>
    <n v="2380"/>
    <n v="532"/>
    <n v="606"/>
    <n v="0.61393064742433356"/>
    <n v="96973"/>
    <n v="69097"/>
    <n v="22"/>
    <n v="117"/>
    <n v="772"/>
    <n v="541"/>
    <n v="167"/>
    <n v="5"/>
    <n v="16"/>
    <n v="26236"/>
    <n v="0.27054953440648427"/>
    <n v="0.72945046559351567"/>
    <n v="7250"/>
    <n v="5837"/>
    <n v="1"/>
    <n v="6"/>
    <n v="77"/>
    <n v="55"/>
    <n v="3"/>
    <s v="-"/>
    <s v="-"/>
    <n v="1271"/>
    <n v="0.1753103448275862"/>
    <n v="89723"/>
    <n v="63260"/>
    <n v="21"/>
    <n v="111"/>
    <n v="695"/>
    <n v="486"/>
    <n v="164"/>
    <n v="5"/>
    <n v="16"/>
    <n v="24965"/>
    <n v="0.27824526598531035"/>
    <n v="119050"/>
    <n v="111365"/>
    <n v="7685"/>
    <n v="6.4552708945821088E-2"/>
    <n v="4761"/>
    <n v="1865"/>
    <n v="3124"/>
    <n v="2947"/>
    <n v="58299"/>
    <n v="54756"/>
    <n v="3543"/>
    <n v="6.0772912056810589E-2"/>
    <n v="60751"/>
    <n v="56609"/>
    <n v="4142"/>
    <n v="6.8179947655182635E-2"/>
    <n v="29792"/>
    <n v="117"/>
    <n v="20647"/>
    <n v="1393"/>
    <n v="3317"/>
    <n v="283"/>
    <n v="4035"/>
    <n v="0.1354390440386681"/>
    <n v="0.86456095596133187"/>
    <n v="0.6969656283566058"/>
    <n v="29792"/>
    <n v="15"/>
    <n v="5172"/>
    <n v="7093"/>
    <n v="2026"/>
    <n v="15044"/>
    <n v="72"/>
    <n v="279"/>
    <n v="47"/>
    <s v="-"/>
    <n v="44"/>
    <n v="0.516749462943072"/>
    <n v="0.4137687969924812"/>
    <n v="29792"/>
    <n v="25"/>
    <n v="7336"/>
    <n v="4795"/>
    <n v="2497"/>
    <n v="12337"/>
    <n v="2747"/>
    <n v="8"/>
    <n v="0"/>
    <n v="1"/>
    <n v="46"/>
    <n v="0.40829752953813103"/>
    <n v="0.55536721267454348"/>
    <n v="29792"/>
    <n v="5862"/>
    <n v="5489"/>
    <n v="8998"/>
    <n v="6532"/>
    <n v="1365"/>
    <n v="2"/>
    <n v="1479"/>
    <n v="65"/>
    <n v="0.19676423200859292"/>
    <n v="22906.308069280341"/>
    <n v="0.29222610096670248"/>
    <n v="29792"/>
    <n v="1855"/>
    <n v="5"/>
    <n v="138"/>
    <n v="14"/>
    <n v="23242"/>
    <n v="241"/>
    <n v="16"/>
    <n v="177"/>
    <n v="4104"/>
    <n v="29792"/>
    <n v="1.2077738990332976"/>
    <n v="0.32590162948676205"/>
    <n v="0.82796954032571835"/>
    <n v="0.16812850869879381"/>
    <n v="16859"/>
    <n v="0.56589017185821699"/>
    <n v="0.30382598352826684"/>
    <n v="11755"/>
    <n v="12933"/>
    <n v="1299"/>
    <n v="8972"/>
    <n v="263"/>
    <n v="760"/>
    <n v="0.30115467239527388"/>
    <n v="0.39456901181525239"/>
    <n v="0.43410982814178301"/>
    <n v="2.5510204081632654E-2"/>
    <n v="29792"/>
    <n v="208"/>
    <n v="5979"/>
    <n v="9030"/>
    <n v="889"/>
    <n v="1456"/>
    <n v="1424"/>
    <n v="4249"/>
    <n v="0.28531149301825992"/>
    <n v="102980"/>
    <n v="102980"/>
    <n v="0.9994565006405528"/>
    <n v="0.67148019032821904"/>
    <n v="6914903"/>
    <n v="282944000.954"/>
    <n v="6977346.1899678279"/>
    <m/>
    <m/>
    <n v="0"/>
    <n v="0"/>
    <m/>
    <n v="0"/>
    <n v="0"/>
    <m/>
    <m/>
    <n v="0"/>
    <n v="0"/>
    <m/>
    <n v="0"/>
    <n v="0"/>
    <m/>
    <m/>
    <n v="0"/>
    <n v="0"/>
    <m/>
    <n v="0"/>
    <n v="0"/>
    <n v="5"/>
    <n v="5"/>
    <n v="4.8526728522069957E-5"/>
    <n v="0.04"/>
    <n v="20"/>
    <n v="762.83361324133477"/>
    <m/>
    <m/>
    <n v="0"/>
    <m/>
    <n v="0"/>
    <m/>
    <m/>
    <m/>
    <n v="0"/>
    <n v="0"/>
    <m/>
    <n v="0"/>
    <n v="51"/>
    <n v="35"/>
    <n v="35"/>
    <n v="3.3968709965448971E-4"/>
    <n v="0.10828571428571429"/>
    <n v="379"/>
    <n v="8229.2952388660688"/>
    <m/>
    <m/>
    <n v="0"/>
    <n v="0"/>
    <m/>
    <n v="0"/>
    <n v="16"/>
    <n v="16"/>
    <n v="1.5528553127062386E-4"/>
    <n v="0.115"/>
    <n v="184"/>
    <n v="1728.8197325023775"/>
    <n v="103036"/>
    <n v="103036"/>
    <n v="0.13251997072717756"/>
    <n v="3.0276509547108835E-3"/>
    <n v="0.99846582060932654"/>
    <n v="0"/>
    <n v="0"/>
    <n v="1.0916231886680958E-4"/>
    <n v="1.1776210897382346E-3"/>
    <n v="0"/>
    <n v="2.4739598206844054E-4"/>
    <n v="0"/>
    <n v="6988067.1385524375"/>
    <n v="58.698589992040631"/>
    <n v="0"/>
    <n v="0"/>
    <n v="1.1554214061104857"/>
    <n v="0.86548509029819398"/>
    <n v="-1.9372689999999999"/>
    <n v="92"/>
    <b v="1"/>
    <b v="0"/>
    <b v="0"/>
    <b v="0"/>
    <b v="0"/>
    <b v="1"/>
    <b v="0"/>
    <b v="0"/>
    <m/>
    <m/>
    <m/>
    <m/>
    <m/>
    <m/>
    <m/>
    <m/>
    <m/>
    <n v="0"/>
    <n v="0"/>
    <n v="0"/>
    <n v="0"/>
    <n v="0"/>
    <n v="0"/>
    <n v="0"/>
    <n v="0"/>
    <n v="0"/>
    <n v="0"/>
    <n v="0"/>
    <n v="620"/>
    <n v="1"/>
    <m/>
    <m/>
    <n v="8"/>
    <n v="4"/>
    <m/>
    <m/>
    <n v="29"/>
    <m/>
    <n v="1"/>
    <m/>
    <n v="3"/>
    <m/>
    <n v="6"/>
    <m/>
    <m/>
    <m/>
    <n v="8"/>
    <n v="4"/>
    <m/>
    <n v="3"/>
    <n v="1"/>
    <n v="168"/>
    <m/>
    <n v="59"/>
    <m/>
    <m/>
    <m/>
    <m/>
    <n v="143"/>
    <m/>
    <n v="7"/>
    <n v="24"/>
    <m/>
    <m/>
    <m/>
    <n v="7"/>
    <m/>
    <n v="3"/>
    <m/>
    <n v="163"/>
    <n v="100"/>
    <m/>
    <m/>
    <m/>
    <m/>
    <m/>
    <n v="146"/>
    <m/>
    <n v="2"/>
    <n v="61"/>
    <m/>
    <m/>
    <m/>
    <n v="5"/>
    <n v="5"/>
    <n v="4"/>
    <m/>
    <n v="164"/>
    <n v="97"/>
    <m/>
    <m/>
    <m/>
    <m/>
    <n v="12"/>
    <m/>
    <n v="2"/>
    <n v="164"/>
    <m/>
    <m/>
    <m/>
    <n v="4"/>
    <m/>
    <n v="4"/>
    <m/>
    <n v="296"/>
    <m/>
    <n v="116"/>
    <m/>
    <m/>
    <m/>
    <m/>
    <m/>
    <m/>
    <n v="13"/>
    <m/>
    <m/>
    <m/>
    <m/>
    <n v="249"/>
    <n v="0"/>
    <n v="0"/>
    <n v="16"/>
    <n v="24"/>
    <n v="5"/>
    <n v="14"/>
    <n v="1"/>
    <n v="820"/>
    <n v="0"/>
    <n v="373"/>
    <n v="0"/>
    <n v="0"/>
    <n v="0"/>
    <n v="0"/>
    <n v="0"/>
    <n v="317"/>
    <n v="0"/>
    <n v="17"/>
  </r>
  <r>
    <s v="MMR013"/>
    <s v="Yangon"/>
    <s v="MMR013D003"/>
    <s v="Yangon (South)"/>
    <s v="MMR013029"/>
    <s v="Kungyangon"/>
    <n v="43"/>
    <n v="7"/>
    <x v="6"/>
    <n v="60822.519755650857"/>
    <n v="0.45515157163133452"/>
    <n v="0.14894474702594238"/>
    <n v="0.98800422169022051"/>
    <n v="2.6963506704657039E-2"/>
    <n v="0.31704254599893755"/>
    <n v="0.44385099972610242"/>
    <n v="0.56719102708803615"/>
    <n v="0.23292889390519186"/>
    <n v="0.23973617381489842"/>
    <n v="0.84219808126410833"/>
    <n v="0.33196952595936796"/>
    <n v="0.32298913639855154"/>
    <n v="1"/>
    <n v="60822.519755650857"/>
    <n v="111632"/>
    <n v="54107"/>
    <n v="57525"/>
    <n v="2.168190409972153E-3"/>
    <n v="94.058235549760965"/>
    <n v="595.93403773499995"/>
    <n v="187.32274535666065"/>
    <n v="0.16177380787842152"/>
    <n v="109588"/>
    <n v="52474"/>
    <n v="57114"/>
    <n v="2044"/>
    <n v="1633"/>
    <n v="411"/>
    <n v="16627"/>
    <n v="7931"/>
    <n v="8696"/>
    <n v="91.202851885924559"/>
    <n v="95005"/>
    <n v="46176"/>
    <n v="48829"/>
    <n v="94.566753363779725"/>
    <n v="0.14894474702594238"/>
    <n v="32410"/>
    <n v="73020"/>
    <n v="6202"/>
    <n v="0.52878663379895918"/>
    <n v="52602.490495754588"/>
    <n v="0.44385099972610242"/>
    <n v="0.55614900027389758"/>
    <n v="8.4935634072856754"/>
    <n v="79222"/>
    <n v="20665"/>
    <n v="50797"/>
    <n v="5581"/>
    <n v="1397"/>
    <n v="782"/>
    <n v="28352"/>
    <n v="22846"/>
    <n v="5506"/>
    <n v="0.19420146726862303"/>
    <n v="109588"/>
    <n v="2044"/>
    <n v="1.8651677190933313E-2"/>
    <n v="1622"/>
    <n v="4255"/>
    <n v="6891"/>
    <n v="6932"/>
    <n v="4330"/>
    <n v="2331"/>
    <n v="1132"/>
    <n v="568"/>
    <n v="291"/>
    <n v="3.8652652370203162"/>
    <n v="28352"/>
    <n v="3.9373589164785554"/>
    <n v="95"/>
    <n v="897"/>
    <n v="756"/>
    <n v="11275"/>
    <n v="14657"/>
    <n v="312"/>
    <n v="244"/>
    <n v="116"/>
    <n v="28352"/>
    <n v="26980"/>
    <n v="709"/>
    <n v="461"/>
    <n v="121"/>
    <n v="23"/>
    <n v="58"/>
    <n v="28352"/>
    <n v="16048"/>
    <n v="15"/>
    <n v="18"/>
    <n v="12185"/>
    <n v="25"/>
    <n v="61"/>
    <n v="62087.755502257336"/>
    <n v="0.42977567720090293"/>
    <n v="8.8177200902934537E-4"/>
    <n v="0.56719102708803615"/>
    <n v="0.43280897291196385"/>
    <n v="28352"/>
    <n v="11602"/>
    <n v="9329"/>
    <n v="6"/>
    <n v="5477"/>
    <n v="57"/>
    <n v="1617"/>
    <n v="264"/>
    <n v="0.93164503386004516"/>
    <n v="6.8354966139954842E-2"/>
    <n v="28352"/>
    <n v="6519"/>
    <n v="85"/>
    <n v="20154"/>
    <n v="0.71084932279909707"/>
    <n v="1423"/>
    <n v="171"/>
    <n v="0.23292889390519186"/>
    <n v="5.0190462753950338E-2"/>
    <n v="0.25058196952595935"/>
    <n v="77694"/>
    <n v="76762"/>
    <n v="932"/>
    <n v="0.98800422169022051"/>
    <n v="36437"/>
    <n v="36155"/>
    <n v="282"/>
    <n v="0.99226061421082956"/>
    <n v="41257"/>
    <n v="40607"/>
    <n v="650"/>
    <n v="0.9842450978015852"/>
    <n v="11944"/>
    <n v="11863"/>
    <n v="81"/>
    <n v="0.9932183523107837"/>
    <n v="65750"/>
    <n v="64899"/>
    <n v="851"/>
    <n v="0.98705703422053237"/>
    <n v="47691"/>
    <n v="20787"/>
    <n v="25328"/>
    <n v="1576"/>
    <n v="3.3046067392170433E-2"/>
    <n v="0.53108552976452583"/>
    <n v="13.189720812182742"/>
    <n v="23241"/>
    <n v="10423"/>
    <n v="0.44847467837012178"/>
    <n v="12041"/>
    <n v="0.51809302525708878"/>
    <n v="777"/>
    <n v="3.3432296372789466E-2"/>
    <n v="24450"/>
    <n v="10364"/>
    <n v="13287"/>
    <n v="3.2678936605316976E-2"/>
    <n v="0.54343558282208593"/>
    <n v="799"/>
    <n v="62121"/>
    <n v="1675"/>
    <n v="40751"/>
    <n v="9231"/>
    <n v="3611"/>
    <n v="174"/>
    <n v="3518"/>
    <n v="108"/>
    <n v="53"/>
    <n v="3000"/>
    <n v="1675"/>
    <n v="60446"/>
    <n v="19695"/>
    <n v="42426"/>
    <n v="10464"/>
    <n v="2.6963506704657039E-2"/>
    <n v="0.97303649329534292"/>
    <n v="0.31704254599893755"/>
    <n v="0.16844545322837687"/>
    <n v="0.64503951964714024"/>
    <n v="29258"/>
    <n v="670"/>
    <n v="18028"/>
    <n v="5213"/>
    <n v="2056"/>
    <n v="124"/>
    <n v="1419"/>
    <n v="29"/>
    <n v="38"/>
    <n v="1681"/>
    <n v="2.2899719734773394E-2"/>
    <n v="0.97710028026522655"/>
    <n v="0.36092692596896575"/>
    <n v="0.1827534349579602"/>
    <n v="32863"/>
    <n v="1005"/>
    <n v="22723"/>
    <n v="4018"/>
    <n v="1555"/>
    <n v="50"/>
    <n v="2099"/>
    <n v="79"/>
    <n v="15"/>
    <n v="1319"/>
    <n v="3.058150503605879E-2"/>
    <n v="0.96941849496394117"/>
    <n v="0.27797218756656422"/>
    <n v="91130"/>
    <n v="1765"/>
    <n v="13819"/>
    <n v="3903"/>
    <n v="14587"/>
    <n v="4713"/>
    <n v="2140"/>
    <n v="254"/>
    <n v="13256"/>
    <n v="22472"/>
    <n v="4652"/>
    <n v="948"/>
    <n v="8621"/>
    <n v="0.29831010644134753"/>
    <n v="5.1717326895643588E-2"/>
    <n v="19.335879482283048"/>
    <n v="0.26431913903869286"/>
    <n v="43670"/>
    <n v="711"/>
    <n v="10854"/>
    <n v="3169"/>
    <n v="9836"/>
    <n v="2004"/>
    <n v="1281"/>
    <n v="168"/>
    <n v="6693"/>
    <n v="494"/>
    <n v="1874"/>
    <n v="518"/>
    <n v="6068"/>
    <n v="0.63785207236088848"/>
    <n v="47460"/>
    <n v="1054"/>
    <n v="2965"/>
    <n v="734"/>
    <n v="4751"/>
    <n v="2709"/>
    <n v="859"/>
    <n v="86"/>
    <n v="6563"/>
    <n v="21978"/>
    <n v="2778"/>
    <n v="430"/>
    <n v="2553"/>
    <n v="0.27543194268857984"/>
    <n v="91130"/>
    <n v="58555"/>
    <n v="41"/>
    <n v="169"/>
    <n v="1980"/>
    <n v="535"/>
    <n v="386"/>
    <n v="5"/>
    <n v="25"/>
    <n v="29434"/>
    <n v="0.32298913639855154"/>
    <n v="0.67701086360144846"/>
    <n v="14091"/>
    <n v="10421"/>
    <n v="7"/>
    <n v="25"/>
    <n v="121"/>
    <n v="178"/>
    <n v="67"/>
    <n v="2"/>
    <n v="2"/>
    <n v="3268"/>
    <n v="0.23192108438010078"/>
    <n v="77039"/>
    <n v="48134"/>
    <n v="34"/>
    <n v="144"/>
    <n v="1859"/>
    <n v="357"/>
    <n v="319"/>
    <n v="3"/>
    <n v="23"/>
    <n v="26166"/>
    <n v="0.33964615324705666"/>
    <n v="111632"/>
    <n v="104893"/>
    <n v="6739"/>
    <n v="6.0367994840189197E-2"/>
    <n v="3895"/>
    <n v="1606"/>
    <n v="2576"/>
    <n v="2551"/>
    <n v="54107"/>
    <n v="51107"/>
    <n v="3000"/>
    <n v="5.5445690945718669E-2"/>
    <n v="57525"/>
    <n v="53786"/>
    <n v="3739"/>
    <n v="6.4997827031725339E-2"/>
    <n v="28352"/>
    <n v="145"/>
    <n v="23733"/>
    <n v="158"/>
    <n v="653"/>
    <n v="57"/>
    <n v="3606"/>
    <n v="0.12718679458239276"/>
    <n v="0.87281320541760721"/>
    <n v="0.84219808126410833"/>
    <n v="28352"/>
    <n v="263"/>
    <n v="2879"/>
    <n v="6201"/>
    <n v="477"/>
    <n v="18088"/>
    <n v="10"/>
    <n v="343"/>
    <n v="69"/>
    <s v="-"/>
    <n v="22"/>
    <n v="0.65043030474040631"/>
    <n v="0.33196952595936796"/>
    <n v="28352"/>
    <n v="62"/>
    <n v="9010"/>
    <n v="8067"/>
    <n v="1435"/>
    <n v="9116"/>
    <n v="641"/>
    <n v="9"/>
    <n v="3"/>
    <s v="-"/>
    <n v="9"/>
    <n v="0.60493086907449212"/>
    <n v="0.58708380361173818"/>
    <n v="28352"/>
    <n v="6797"/>
    <n v="4345"/>
    <n v="6751"/>
    <n v="7129"/>
    <n v="1342"/>
    <n v="7"/>
    <n v="1739"/>
    <n v="242"/>
    <n v="0.23973617381489842"/>
    <n v="26272.20781602709"/>
    <n v="0.34840575620767494"/>
    <n v="28352"/>
    <n v="1601"/>
    <n v="3"/>
    <n v="45"/>
    <n v="35"/>
    <n v="22517"/>
    <n v="320"/>
    <n v="11"/>
    <n v="17"/>
    <n v="3803"/>
    <n v="28352"/>
    <n v="1.1677483069977426"/>
    <n v="0.31510125892402635"/>
    <n v="0.85634891869034679"/>
    <n v="0.17389126001977448"/>
    <n v="17431"/>
    <n v="0.61480671557562072"/>
    <n v="0.31413433293085113"/>
    <n v="10231"/>
    <n v="10921"/>
    <n v="1401"/>
    <n v="9501"/>
    <n v="216"/>
    <n v="838"/>
    <n v="0.33510863431151239"/>
    <n v="0.36085637697516931"/>
    <n v="0.38519328442437922"/>
    <n v="2.9556997742663658E-2"/>
    <n v="28352"/>
    <n v="211"/>
    <n v="6119"/>
    <n v="9637"/>
    <n v="987"/>
    <n v="907"/>
    <n v="1510"/>
    <n v="4160"/>
    <n v="0.31133606094808125"/>
    <n v="120920"/>
    <n v="120920"/>
    <n v="0.99802738550169612"/>
    <n v="0.6995887363546146"/>
    <n v="8459427"/>
    <n v="346142833.986"/>
    <n v="8192859.7911333237"/>
    <m/>
    <m/>
    <n v="0"/>
    <n v="0"/>
    <m/>
    <n v="0"/>
    <n v="0"/>
    <m/>
    <m/>
    <n v="0"/>
    <n v="0"/>
    <m/>
    <n v="0"/>
    <n v="0"/>
    <n v="22"/>
    <n v="22"/>
    <n v="1.815795772497297E-4"/>
    <n v="0.28181818181818186"/>
    <n v="620"/>
    <n v="25369.16"/>
    <n v="2884.6037109730682"/>
    <n v="5"/>
    <n v="5"/>
    <n v="4.126808573857493E-5"/>
    <n v="0.06"/>
    <n v="30"/>
    <n v="762.83361324133477"/>
    <m/>
    <m/>
    <n v="0"/>
    <m/>
    <n v="0"/>
    <m/>
    <m/>
    <m/>
    <n v="0"/>
    <n v="0"/>
    <m/>
    <n v="0"/>
    <n v="212"/>
    <n v="185"/>
    <n v="185"/>
    <n v="1.5269191723272725E-3"/>
    <n v="0.14778378378378376"/>
    <n v="2734"/>
    <n v="43497.703405434935"/>
    <m/>
    <m/>
    <n v="0"/>
    <n v="0"/>
    <m/>
    <n v="0"/>
    <n v="27"/>
    <n v="27"/>
    <n v="2.2284766298830461E-4"/>
    <n v="0.10148148148148149"/>
    <n v="274"/>
    <n v="2917.383298597762"/>
    <n v="121159"/>
    <n v="121159"/>
    <n v="0.15582890575463046"/>
    <n v="3.5601844211908063E-3"/>
    <n v="0.99392660489640128"/>
    <n v="0"/>
    <n v="3.4994915646205827E-4"/>
    <n v="9.2544074064391122E-5"/>
    <n v="5.2769760216504393E-3"/>
    <n v="0"/>
    <n v="3.5392585142185435E-4"/>
    <n v="0"/>
    <n v="8242922.3151615709"/>
    <n v="73.840138268252574"/>
    <n v="0"/>
    <n v="0"/>
    <n v="0.92136778943371933"/>
    <n v="1.0853429124265443"/>
    <n v="-1.254877"/>
    <n v="156"/>
    <b v="1"/>
    <b v="0"/>
    <b v="0"/>
    <b v="0"/>
    <b v="0"/>
    <b v="1"/>
    <b v="0"/>
    <b v="0"/>
    <m/>
    <m/>
    <m/>
    <m/>
    <m/>
    <m/>
    <m/>
    <m/>
    <m/>
    <n v="0"/>
    <n v="0"/>
    <n v="0"/>
    <n v="0"/>
    <n v="0"/>
    <n v="0"/>
    <n v="0"/>
    <n v="0"/>
    <n v="0"/>
    <n v="0"/>
    <n v="0"/>
    <n v="620"/>
    <n v="1"/>
    <n v="15"/>
    <m/>
    <n v="63"/>
    <n v="25"/>
    <m/>
    <m/>
    <n v="111"/>
    <m/>
    <n v="1"/>
    <m/>
    <n v="4"/>
    <n v="1"/>
    <n v="35"/>
    <m/>
    <m/>
    <m/>
    <n v="67"/>
    <n v="31"/>
    <m/>
    <n v="5"/>
    <n v="1"/>
    <n v="429"/>
    <m/>
    <n v="48"/>
    <m/>
    <m/>
    <m/>
    <m/>
    <n v="159"/>
    <n v="2"/>
    <n v="62"/>
    <n v="44"/>
    <m/>
    <m/>
    <n v="24"/>
    <n v="20"/>
    <m/>
    <n v="4"/>
    <m/>
    <n v="234"/>
    <n v="90"/>
    <m/>
    <m/>
    <n v="2"/>
    <m/>
    <m/>
    <n v="168"/>
    <n v="2"/>
    <m/>
    <n v="91"/>
    <m/>
    <m/>
    <n v="4"/>
    <n v="20"/>
    <n v="15"/>
    <n v="5"/>
    <m/>
    <n v="240"/>
    <n v="75"/>
    <m/>
    <m/>
    <n v="2"/>
    <m/>
    <n v="14"/>
    <n v="2"/>
    <m/>
    <n v="221"/>
    <m/>
    <m/>
    <m/>
    <n v="14"/>
    <m/>
    <n v="5"/>
    <m/>
    <n v="429"/>
    <m/>
    <n v="81"/>
    <n v="1"/>
    <m/>
    <n v="2"/>
    <m/>
    <m/>
    <m/>
    <n v="25"/>
    <m/>
    <m/>
    <m/>
    <m/>
    <n v="371"/>
    <n v="0"/>
    <n v="0"/>
    <n v="158"/>
    <n v="110"/>
    <n v="15"/>
    <n v="19"/>
    <n v="1"/>
    <n v="1443"/>
    <n v="0"/>
    <n v="295"/>
    <n v="0"/>
    <n v="0"/>
    <n v="6"/>
    <n v="0"/>
    <n v="0"/>
    <n v="370"/>
    <n v="7"/>
    <n v="97"/>
  </r>
  <r>
    <s v="MMR013"/>
    <s v="Yangon"/>
    <s v="MMR013D003"/>
    <s v="Yangon (South)"/>
    <s v="MMR013030"/>
    <s v="Dala"/>
    <n v="23"/>
    <n v="23"/>
    <x v="8"/>
    <n v="86664.915768725783"/>
    <n v="0.49863230433985445"/>
    <n v="0.69054767813857698"/>
    <n v="0.93105904373824966"/>
    <n v="0.11101781058028019"/>
    <n v="0.41608476598753702"/>
    <n v="0.43327701970976823"/>
    <n v="0.32398712808609409"/>
    <n v="0.32942076387423508"/>
    <n v="0.48190546528803546"/>
    <n v="0.84864950411479212"/>
    <n v="7.8233804600126605E-2"/>
    <n v="0.33940466796055763"/>
    <n v="1"/>
    <n v="86664.915768725783"/>
    <n v="172857"/>
    <n v="84671"/>
    <n v="88186"/>
    <n v="3.3573427842962275E-3"/>
    <n v="96.014106547524548"/>
    <n v="229.571820317"/>
    <n v="752.95391116084545"/>
    <n v="0.65025857449141611"/>
    <n v="170363"/>
    <n v="82423"/>
    <n v="87940"/>
    <n v="2494"/>
    <n v="2248"/>
    <n v="246"/>
    <n v="119366"/>
    <n v="58358"/>
    <n v="61008"/>
    <n v="95.656307369525308"/>
    <n v="53491"/>
    <n v="26313"/>
    <n v="27178"/>
    <n v="96.817278681286339"/>
    <n v="0.69054767813857698"/>
    <n v="50011"/>
    <n v="115425"/>
    <n v="7421"/>
    <n v="0.49756985055230674"/>
    <n v="86848.568343079911"/>
    <n v="0.43327701970976823"/>
    <n v="0.56672298029023183"/>
    <n v="6.4292830842538446"/>
    <n v="122846"/>
    <n v="37446"/>
    <n v="72464"/>
    <n v="8965"/>
    <n v="3064"/>
    <n v="907"/>
    <n v="37912"/>
    <n v="29502"/>
    <n v="8410"/>
    <n v="0.22182949989449252"/>
    <n v="170363"/>
    <n v="2494"/>
    <n v="1.4639328962274671E-2"/>
    <n v="1357"/>
    <n v="4482"/>
    <n v="7625"/>
    <n v="8260"/>
    <n v="6236"/>
    <n v="4196"/>
    <n v="2508"/>
    <n v="1570"/>
    <n v="1678"/>
    <n v="4.4936431736653306"/>
    <n v="37912"/>
    <n v="4.5594270943236967"/>
    <n v="421"/>
    <n v="636"/>
    <n v="1278"/>
    <n v="18949"/>
    <n v="15198"/>
    <n v="489"/>
    <n v="515"/>
    <n v="426"/>
    <n v="37912"/>
    <n v="26479"/>
    <n v="7777"/>
    <n v="1359"/>
    <n v="1153"/>
    <n v="31"/>
    <n v="1113"/>
    <n v="37912"/>
    <n v="12177"/>
    <n v="57"/>
    <n v="49"/>
    <n v="25314"/>
    <n v="224"/>
    <n v="91"/>
    <n v="54975.230586621656"/>
    <n v="0.66770415699514662"/>
    <n v="5.9084194977843431E-3"/>
    <n v="0.32398712808609409"/>
    <n v="0.67601287191390591"/>
    <n v="37912"/>
    <n v="8493"/>
    <n v="14095"/>
    <n v="23"/>
    <n v="11688"/>
    <n v="933"/>
    <n v="2139"/>
    <n v="541"/>
    <n v="0.9047003587254695"/>
    <n v="9.52996412745305E-2"/>
    <n v="37912"/>
    <n v="12339"/>
    <n v="150"/>
    <n v="23150"/>
    <n v="0.61062460434690868"/>
    <n v="1880"/>
    <n v="393"/>
    <n v="0.32942076387423508"/>
    <n v="4.9588520784975734E-2"/>
    <n v="0.38565625659421821"/>
    <n v="120741"/>
    <n v="112417"/>
    <n v="8324"/>
    <n v="0.93105904373824966"/>
    <n v="57272"/>
    <n v="54772"/>
    <n v="2500"/>
    <n v="0.9563486520463752"/>
    <n v="63469"/>
    <n v="57645"/>
    <n v="5824"/>
    <n v="0.90823866769604056"/>
    <n v="83399"/>
    <n v="77561"/>
    <n v="5838"/>
    <n v="0.92999916066139887"/>
    <n v="37342"/>
    <n v="34856"/>
    <n v="2486"/>
    <n v="0.93342616892507091"/>
    <n v="80385"/>
    <n v="29181"/>
    <n v="45092"/>
    <n v="6112"/>
    <n v="7.6034085961311185E-2"/>
    <n v="0.5609504260745164"/>
    <n v="4.7743782722513091"/>
    <n v="39996"/>
    <n v="14828"/>
    <n v="0.37073707370737075"/>
    <n v="22177"/>
    <n v="0.55448044804480445"/>
    <n v="2991"/>
    <n v="7.4782478247824788E-2"/>
    <n v="40389"/>
    <n v="14353"/>
    <n v="22915"/>
    <n v="7.7273515065983317E-2"/>
    <n v="0.56735744881031969"/>
    <n v="3121"/>
    <n v="90508"/>
    <n v="10048"/>
    <n v="42801"/>
    <n v="20560"/>
    <n v="9743"/>
    <n v="144"/>
    <n v="6407"/>
    <n v="187"/>
    <n v="62"/>
    <n v="556"/>
    <n v="10048"/>
    <n v="80460"/>
    <n v="37659"/>
    <n v="52849"/>
    <n v="17099"/>
    <n v="0.11101781058028019"/>
    <n v="0.88898218941971985"/>
    <n v="0.41608476598753702"/>
    <n v="0.18892252618553057"/>
    <n v="0.65253347770362846"/>
    <n v="42987"/>
    <n v="3724"/>
    <n v="18451"/>
    <n v="11968"/>
    <n v="5604"/>
    <n v="112"/>
    <n v="2730"/>
    <n v="52"/>
    <n v="48"/>
    <n v="298"/>
    <n v="8.6630841882429574E-2"/>
    <n v="0.91336915811757047"/>
    <n v="0.48414636983274012"/>
    <n v="0.20573661804731663"/>
    <n v="47521"/>
    <n v="6324"/>
    <n v="24350"/>
    <n v="8592"/>
    <n v="4139"/>
    <n v="32"/>
    <n v="3677"/>
    <n v="135"/>
    <n v="14"/>
    <n v="258"/>
    <n v="0.13307800761768482"/>
    <n v="0.86692199238231515"/>
    <n v="0.35451695040087539"/>
    <n v="140661"/>
    <n v="4755"/>
    <n v="32730"/>
    <n v="2252"/>
    <n v="21793"/>
    <n v="3073"/>
    <n v="5799"/>
    <n v="1165"/>
    <n v="19223"/>
    <n v="34119"/>
    <n v="7050"/>
    <n v="1392"/>
    <n v="7310"/>
    <n v="0.26440875580295886"/>
    <n v="2.1846851650421936E-2"/>
    <n v="45.773185811910189"/>
    <n v="0.62571392606930332"/>
    <n v="68296"/>
    <n v="2779"/>
    <n v="25045"/>
    <n v="1701"/>
    <n v="13506"/>
    <n v="1472"/>
    <n v="3450"/>
    <n v="723"/>
    <n v="9730"/>
    <n v="1093"/>
    <n v="3300"/>
    <n v="818"/>
    <n v="4679"/>
    <n v="0.70213482487993439"/>
    <n v="72365"/>
    <n v="1976"/>
    <n v="7685"/>
    <n v="551"/>
    <n v="8287"/>
    <n v="1601"/>
    <n v="2349"/>
    <n v="442"/>
    <n v="9493"/>
    <n v="33026"/>
    <n v="3750"/>
    <n v="574"/>
    <n v="2631"/>
    <n v="0.31021902853589445"/>
    <n v="140661"/>
    <n v="83183"/>
    <n v="93"/>
    <n v="2124"/>
    <n v="5965"/>
    <n v="485"/>
    <n v="962"/>
    <n v="59"/>
    <n v="49"/>
    <n v="47741"/>
    <n v="0.33940466796055763"/>
    <n v="0.66059533203944243"/>
    <n v="97054"/>
    <n v="55508"/>
    <n v="74"/>
    <n v="1683"/>
    <n v="5125"/>
    <n v="258"/>
    <n v="644"/>
    <n v="55"/>
    <n v="30"/>
    <n v="33677"/>
    <n v="0.34699239598573989"/>
    <n v="43607"/>
    <n v="27675"/>
    <n v="19"/>
    <n v="441"/>
    <n v="840"/>
    <n v="227"/>
    <n v="318"/>
    <n v="4"/>
    <n v="19"/>
    <n v="14064"/>
    <n v="0.32251702708280783"/>
    <n v="172857"/>
    <n v="166201"/>
    <n v="6656"/>
    <n v="3.8505816946956158E-2"/>
    <n v="3574"/>
    <n v="1634"/>
    <n v="2972"/>
    <n v="2045"/>
    <n v="84671"/>
    <n v="81619"/>
    <n v="3052"/>
    <n v="3.6045399251219426E-2"/>
    <n v="88186"/>
    <n v="84582"/>
    <n v="3604"/>
    <n v="4.0868165014854962E-2"/>
    <n v="37912"/>
    <n v="222"/>
    <n v="31952"/>
    <n v="858"/>
    <n v="2161"/>
    <n v="98"/>
    <n v="2621"/>
    <n v="6.9133783498628407E-2"/>
    <n v="0.93086621650137158"/>
    <n v="0.84864950411479212"/>
    <n v="37912"/>
    <n v="642"/>
    <n v="87"/>
    <n v="41"/>
    <n v="47"/>
    <n v="32379"/>
    <n v="22"/>
    <n v="2171"/>
    <n v="2196"/>
    <n v="259"/>
    <n v="68"/>
    <n v="0.9119012449883942"/>
    <n v="7.8233804600126605E-2"/>
    <n v="37912"/>
    <n v="3870"/>
    <n v="1128"/>
    <n v="194"/>
    <n v="55"/>
    <n v="32522"/>
    <n v="42"/>
    <n v="51"/>
    <n v="17"/>
    <n v="5"/>
    <n v="28"/>
    <n v="0.13874235070690019"/>
    <n v="0.46344165435745938"/>
    <n v="37912"/>
    <n v="18270"/>
    <n v="1138"/>
    <n v="3887"/>
    <n v="7571"/>
    <n v="6202"/>
    <n v="87"/>
    <n v="645"/>
    <n v="112"/>
    <n v="0.48190546528803546"/>
    <n v="82098.860782865595"/>
    <n v="0.66250791306182744"/>
    <n v="37912"/>
    <n v="8278"/>
    <n v="61"/>
    <n v="22"/>
    <n v="68"/>
    <n v="9807"/>
    <n v="17178"/>
    <n v="157"/>
    <n v="17"/>
    <n v="2324"/>
    <n v="37912"/>
    <n v="1.4121386368432158"/>
    <n v="0.38104672006637813"/>
    <n v="0.70814576834712439"/>
    <n v="0.14379694683783442"/>
    <n v="14462"/>
    <n v="0.3814623338257016"/>
    <n v="0.26062823262268198"/>
    <n v="6784"/>
    <n v="23450"/>
    <n v="986"/>
    <n v="18208"/>
    <n v="1160"/>
    <n v="2949"/>
    <n v="0.48027009917704155"/>
    <n v="0.17894070479004009"/>
    <n v="0.6185376661742984"/>
    <n v="7.7785397763241185E-2"/>
    <n v="37912"/>
    <n v="366"/>
    <n v="6726"/>
    <n v="16074"/>
    <n v="602"/>
    <n v="449"/>
    <n v="655"/>
    <n v="2349"/>
    <n v="0.22022051065625659"/>
    <n v="46955"/>
    <n v="46955"/>
    <n v="0.99985094331587243"/>
    <n v="0.6573926099456926"/>
    <n v="3086787"/>
    <n v="126305150.46599999"/>
    <n v="3181406.975625746"/>
    <m/>
    <m/>
    <n v="0"/>
    <n v="0"/>
    <m/>
    <n v="0"/>
    <n v="0"/>
    <m/>
    <m/>
    <n v="0"/>
    <n v="0"/>
    <m/>
    <n v="0"/>
    <n v="0"/>
    <m/>
    <m/>
    <n v="0"/>
    <n v="0"/>
    <m/>
    <n v="0"/>
    <n v="0"/>
    <n v="2"/>
    <n v="2"/>
    <n v="4.2587624036455008E-5"/>
    <n v="0.12"/>
    <n v="24"/>
    <n v="305.13344529653386"/>
    <m/>
    <m/>
    <n v="0"/>
    <m/>
    <n v="0"/>
    <m/>
    <m/>
    <m/>
    <n v="0"/>
    <n v="0"/>
    <m/>
    <n v="0"/>
    <n v="5"/>
    <n v="5"/>
    <n v="5"/>
    <n v="1.0646906009113751E-4"/>
    <n v="0.13800000000000001"/>
    <n v="69"/>
    <n v="1175.6136055522957"/>
    <m/>
    <m/>
    <n v="0"/>
    <n v="0"/>
    <m/>
    <n v="0"/>
    <m/>
    <m/>
    <n v="0"/>
    <n v="0"/>
    <m/>
    <n v="0"/>
    <n v="46962"/>
    <n v="46962"/>
    <n v="6.0400276265477233E-2"/>
    <n v="1.3799501546559699E-3"/>
    <n v="0.9995347787355805"/>
    <n v="0"/>
    <n v="0"/>
    <n v="9.5866857986412772E-5"/>
    <n v="3.6935440643306251E-4"/>
    <n v="0"/>
    <n v="0"/>
    <n v="0"/>
    <n v="3182887.7226765947"/>
    <n v="18.41341526624085"/>
    <n v="0"/>
    <n v="0"/>
    <n v="3.6807844640347516"/>
    <n v="0.27168121626546798"/>
    <n v="1.49"/>
    <n v="265"/>
    <b v="1"/>
    <b v="0"/>
    <b v="0"/>
    <b v="0"/>
    <b v="0"/>
    <b v="1"/>
    <b v="0"/>
    <b v="0"/>
    <m/>
    <m/>
    <m/>
    <m/>
    <m/>
    <m/>
    <m/>
    <m/>
    <m/>
    <n v="0"/>
    <n v="0"/>
    <n v="0"/>
    <n v="0"/>
    <n v="0"/>
    <n v="0"/>
    <n v="0"/>
    <n v="0"/>
    <n v="0"/>
    <n v="0"/>
    <n v="0"/>
    <n v="620"/>
    <n v="1"/>
    <n v="3"/>
    <n v="1"/>
    <n v="11"/>
    <n v="5"/>
    <m/>
    <m/>
    <n v="30"/>
    <m/>
    <n v="19"/>
    <m/>
    <n v="12"/>
    <n v="1"/>
    <n v="10"/>
    <n v="3"/>
    <m/>
    <n v="1"/>
    <n v="11"/>
    <n v="7"/>
    <m/>
    <m/>
    <n v="1"/>
    <n v="158"/>
    <m/>
    <n v="8"/>
    <m/>
    <m/>
    <m/>
    <m/>
    <n v="149"/>
    <n v="1"/>
    <n v="9"/>
    <n v="3"/>
    <m/>
    <n v="1"/>
    <n v="3"/>
    <n v="10"/>
    <m/>
    <n v="1"/>
    <n v="1"/>
    <n v="172"/>
    <n v="57"/>
    <m/>
    <m/>
    <m/>
    <m/>
    <m/>
    <n v="170"/>
    <n v="1"/>
    <n v="51"/>
    <n v="4"/>
    <m/>
    <n v="1"/>
    <n v="3"/>
    <n v="19"/>
    <m/>
    <n v="4"/>
    <m/>
    <n v="170"/>
    <n v="55"/>
    <m/>
    <m/>
    <m/>
    <m/>
    <n v="92"/>
    <m/>
    <n v="51"/>
    <n v="5"/>
    <m/>
    <n v="1"/>
    <n v="3"/>
    <n v="15"/>
    <m/>
    <n v="2"/>
    <n v="12"/>
    <n v="166"/>
    <n v="2"/>
    <n v="4"/>
    <n v="1"/>
    <m/>
    <m/>
    <m/>
    <n v="2"/>
    <m/>
    <n v="248"/>
    <m/>
    <m/>
    <m/>
    <m/>
    <n v="18"/>
    <n v="0"/>
    <n v="5"/>
    <n v="31"/>
    <n v="56"/>
    <n v="0"/>
    <n v="7"/>
    <n v="2"/>
    <n v="696"/>
    <n v="0"/>
    <n v="145"/>
    <n v="0"/>
    <n v="0"/>
    <n v="0"/>
    <n v="0"/>
    <n v="0"/>
    <n v="671"/>
    <n v="3"/>
    <n v="121"/>
  </r>
  <r>
    <s v="MMR013"/>
    <s v="Yangon"/>
    <s v="MMR013D003"/>
    <s v="Yangon (South)"/>
    <s v="MMR013031"/>
    <s v="Seikgyikanaungto"/>
    <m/>
    <n v="9"/>
    <x v="8"/>
    <n v="16063.577797446171"/>
    <n v="0.52758351329452779"/>
    <n v="1"/>
    <n v="0.97011245674740498"/>
    <n v="4.5293422607325717E-2"/>
    <n v="0.49879029989309626"/>
    <n v="0.45427359964293684"/>
    <n v="0.19303920300168198"/>
    <n v="0.23754690128089015"/>
    <n v="0.76400569284512876"/>
    <n v="0.86324233406650275"/>
    <n v="3.2733859490231595E-2"/>
    <n v="0.27196438995913602"/>
    <n v="1"/>
    <n v="16063.577797446171"/>
    <n v="34003"/>
    <n v="17068"/>
    <n v="16935"/>
    <n v="6.6042871676833816E-4"/>
    <n v="100.78535577206968"/>
    <n v="12.100896454800001"/>
    <n v="2809.957107476298"/>
    <n v="1"/>
    <n v="33251"/>
    <n v="16355"/>
    <n v="16896"/>
    <n v="752"/>
    <n v="713"/>
    <n v="39"/>
    <n v="34003"/>
    <n v="17068"/>
    <n v="16935"/>
    <n v="100.78535577206968"/>
    <s v="-"/>
    <s v="-"/>
    <s v="-"/>
    <m/>
    <n v="1"/>
    <n v="10178"/>
    <n v="22405"/>
    <n v="1420"/>
    <n v="0.51765230975228749"/>
    <n v="16401.26851149297"/>
    <n v="0.45427359964293684"/>
    <n v="0.54572640035706321"/>
    <n v="6.3378710109350589"/>
    <n v="23825"/>
    <n v="6761"/>
    <n v="14461"/>
    <n v="1775"/>
    <n v="652"/>
    <n v="176"/>
    <n v="7729"/>
    <n v="5974"/>
    <n v="1755"/>
    <n v="0.22706689093026264"/>
    <n v="33251"/>
    <n v="752"/>
    <n v="2.2615861177107455E-2"/>
    <n v="345"/>
    <n v="1041"/>
    <n v="1571"/>
    <n v="1649"/>
    <n v="1293"/>
    <n v="815"/>
    <n v="498"/>
    <n v="285"/>
    <n v="232"/>
    <n v="4.3021089403545094"/>
    <n v="7729"/>
    <n v="4.3994048389183593"/>
    <n v="22"/>
    <n v="43"/>
    <n v="186"/>
    <n v="5153"/>
    <n v="2246"/>
    <n v="32"/>
    <n v="28"/>
    <n v="19"/>
    <n v="7729"/>
    <n v="6106"/>
    <n v="1245"/>
    <n v="233"/>
    <n v="74"/>
    <n v="33"/>
    <n v="38"/>
    <n v="7729"/>
    <n v="1467"/>
    <n v="6"/>
    <n v="19"/>
    <n v="6205"/>
    <n v="19"/>
    <n v="13"/>
    <n v="6337.0064691421921"/>
    <n v="0.80282054599560093"/>
    <n v="2.4582740328632424E-3"/>
    <n v="0.19303920300168198"/>
    <n v="0.80696079699831802"/>
    <n v="7729"/>
    <n v="1488"/>
    <n v="3349"/>
    <n v="4"/>
    <n v="1999"/>
    <n v="483"/>
    <n v="224"/>
    <n v="182"/>
    <n v="0.88497865183076729"/>
    <n v="0.11502134816923271"/>
    <n v="7729"/>
    <n v="1818"/>
    <n v="18"/>
    <n v="5609"/>
    <n v="2.3288911890283347E-3"/>
    <n v="224"/>
    <n v="60"/>
    <n v="0.23754690128089015"/>
    <n v="2.898175701901928E-2"/>
    <n v="0.46099107258377536"/>
    <n v="23120"/>
    <n v="22429"/>
    <n v="691"/>
    <n v="0.97011245674740498"/>
    <n v="11164"/>
    <n v="10998"/>
    <n v="166"/>
    <n v="0.98513077749910427"/>
    <n v="11956"/>
    <n v="11431"/>
    <n v="525"/>
    <n v="0.95608899297423888"/>
    <n v="23120"/>
    <n v="22429"/>
    <n v="691"/>
    <n v="0.97011245674740498"/>
    <s v="-"/>
    <s v="-"/>
    <s v="-"/>
    <n v="0"/>
    <n v="15550"/>
    <n v="6338"/>
    <n v="8414"/>
    <n v="798"/>
    <n v="5.1318327974276524E-2"/>
    <n v="0.54109324758842448"/>
    <n v="7.9423558897243112"/>
    <n v="7872"/>
    <n v="3199"/>
    <n v="0.4063770325203252"/>
    <n v="4270"/>
    <n v="0.54242886178861793"/>
    <n v="403"/>
    <n v="5.119410569105691E-2"/>
    <n v="7678"/>
    <n v="3139"/>
    <n v="4144"/>
    <n v="5.1445688981505602E-2"/>
    <n v="0.53972388642875746"/>
    <n v="395"/>
    <n v="17773"/>
    <n v="805"/>
    <n v="8103"/>
    <n v="4832"/>
    <n v="2270"/>
    <n v="19"/>
    <n v="1292"/>
    <n v="73"/>
    <n v="8"/>
    <n v="371"/>
    <n v="805"/>
    <n v="16968"/>
    <n v="8865"/>
    <n v="8908"/>
    <n v="4033"/>
    <n v="4.5293422607325717E-2"/>
    <n v="0.95470657739267428"/>
    <n v="0.49879029989309626"/>
    <n v="0.2269172340066393"/>
    <n v="0.7267484386428853"/>
    <n v="8650"/>
    <n v="212"/>
    <n v="3375"/>
    <n v="2923"/>
    <n v="1384"/>
    <n v="15"/>
    <n v="575"/>
    <n v="10"/>
    <n v="6"/>
    <n v="150"/>
    <n v="2.4508670520231216E-2"/>
    <n v="0.9754913294797688"/>
    <n v="0.58531791907514452"/>
    <n v="0.24739884393063583"/>
    <n v="9123"/>
    <n v="593"/>
    <n v="4728"/>
    <n v="1909"/>
    <n v="886"/>
    <n v="4"/>
    <n v="717"/>
    <n v="63"/>
    <n v="2"/>
    <n v="221"/>
    <n v="6.5000548065329386E-2"/>
    <n v="0.9349994519346706"/>
    <n v="0.41674887646607478"/>
    <n v="27408"/>
    <n v="697"/>
    <n v="8881"/>
    <n v="148"/>
    <n v="3619"/>
    <n v="382"/>
    <n v="712"/>
    <n v="129"/>
    <n v="4097"/>
    <n v="6647"/>
    <n v="1314"/>
    <n v="281"/>
    <n v="501"/>
    <n v="0.25645796847635727"/>
    <n v="1.3937536485697606E-2"/>
    <n v="71.748691099476446"/>
    <n v="0.98079594858581198"/>
    <n v="13691"/>
    <n v="363"/>
    <n v="7137"/>
    <n v="107"/>
    <n v="1866"/>
    <n v="156"/>
    <n v="524"/>
    <n v="86"/>
    <n v="2070"/>
    <n v="195"/>
    <n v="623"/>
    <n v="169"/>
    <n v="395"/>
    <n v="0.74158206120809289"/>
    <n v="13717"/>
    <n v="334"/>
    <n v="1744"/>
    <n v="41"/>
    <n v="1753"/>
    <n v="226"/>
    <n v="188"/>
    <n v="43"/>
    <n v="2027"/>
    <n v="6452"/>
    <n v="691"/>
    <n v="112"/>
    <n v="106"/>
    <n v="0.31245899249106945"/>
    <n v="27408"/>
    <n v="18796"/>
    <n v="17"/>
    <n v="173"/>
    <n v="702"/>
    <n v="95"/>
    <n v="164"/>
    <n v="5"/>
    <n v="2"/>
    <n v="7454"/>
    <n v="0.27196438995913602"/>
    <n v="0.72803561004086403"/>
    <n v="27408"/>
    <n v="18796"/>
    <n v="17"/>
    <n v="173"/>
    <n v="702"/>
    <n v="95"/>
    <n v="164"/>
    <n v="5"/>
    <n v="2"/>
    <n v="7454"/>
    <n v="0.27196438995913602"/>
    <s v="-"/>
    <s v="-"/>
    <s v="-"/>
    <s v="-"/>
    <s v="-"/>
    <s v="-"/>
    <s v="-"/>
    <s v="-"/>
    <s v="-"/>
    <s v="-"/>
    <s v="-"/>
    <n v="34003"/>
    <n v="32447"/>
    <n v="1556"/>
    <n v="4.5760668176337373E-2"/>
    <n v="825"/>
    <n v="381"/>
    <n v="665"/>
    <n v="425"/>
    <n v="17068"/>
    <n v="16379"/>
    <n v="689"/>
    <n v="4.0367940004687138E-2"/>
    <n v="16935"/>
    <n v="16068"/>
    <n v="867"/>
    <n v="5.1195748449955711E-2"/>
    <n v="7729"/>
    <n v="14"/>
    <n v="6658"/>
    <n v="60"/>
    <n v="697"/>
    <n v="2"/>
    <n v="298"/>
    <n v="3.8556087462802431E-2"/>
    <n v="0.96144391253719752"/>
    <n v="0.86324233406650275"/>
    <n v="7729"/>
    <n v="2"/>
    <n v="4"/>
    <n v="1"/>
    <n v="2"/>
    <n v="7104"/>
    <n v="0"/>
    <n v="69"/>
    <n v="246"/>
    <n v="0"/>
    <n v="301"/>
    <n v="0.92806313882779146"/>
    <n v="3.2733859490231595E-2"/>
    <n v="7729"/>
    <n v="5"/>
    <n v="54"/>
    <n v="5"/>
    <n v="6"/>
    <n v="7648"/>
    <n v="5"/>
    <n v="2"/>
    <n v="4"/>
    <s v="-"/>
    <s v="-"/>
    <n v="9.0567990684435242E-3"/>
    <n v="0.44798809677836715"/>
    <n v="7729"/>
    <n v="5905"/>
    <n v="14"/>
    <n v="1345"/>
    <n v="426"/>
    <n v="13"/>
    <n v="0"/>
    <n v="14"/>
    <n v="12"/>
    <n v="0.76400569284512876"/>
    <n v="25403.95329279338"/>
    <n v="0.76749902962867123"/>
    <n v="7729"/>
    <n v="3692"/>
    <n v="2"/>
    <s v="-"/>
    <n v="9"/>
    <n v="1902"/>
    <n v="2086"/>
    <n v="13"/>
    <s v="-"/>
    <n v="25"/>
    <n v="7729"/>
    <n v="1.5602277138051495"/>
    <n v="0.42100657640183459"/>
    <n v="0.64093208392072309"/>
    <n v="0.13014845377573867"/>
    <n v="2449"/>
    <n v="0.31685858455168847"/>
    <n v="4.4134873578547097E-2"/>
    <n v="1488"/>
    <n v="5280"/>
    <n v="388"/>
    <n v="3835"/>
    <n v="198"/>
    <n v="870"/>
    <n v="0.49618320610687022"/>
    <n v="0.19252167162634234"/>
    <n v="0.68314141544831153"/>
    <n v="0.11256307413636951"/>
    <n v="7729"/>
    <n v="38"/>
    <n v="641"/>
    <n v="3530"/>
    <n v="19"/>
    <n v="223"/>
    <n v="36"/>
    <n v="53"/>
    <n v="9.4967007374822096E-2"/>
    <n v="307"/>
    <n v="307"/>
    <n v="1"/>
    <n v="0.71198697068403904"/>
    <n v="21858"/>
    <n v="894385.64399999997"/>
    <n v="20800.595070111896"/>
    <m/>
    <m/>
    <n v="0"/>
    <n v="0"/>
    <m/>
    <n v="0"/>
    <n v="0"/>
    <m/>
    <m/>
    <n v="0"/>
    <n v="0"/>
    <m/>
    <n v="0"/>
    <n v="0"/>
    <m/>
    <m/>
    <n v="0"/>
    <n v="0"/>
    <m/>
    <n v="0"/>
    <n v="0"/>
    <m/>
    <m/>
    <n v="0"/>
    <n v="0"/>
    <m/>
    <n v="0"/>
    <m/>
    <m/>
    <n v="0"/>
    <m/>
    <n v="0"/>
    <m/>
    <m/>
    <m/>
    <n v="0"/>
    <n v="0"/>
    <m/>
    <n v="0"/>
    <n v="0"/>
    <m/>
    <m/>
    <n v="0"/>
    <n v="0"/>
    <m/>
    <n v="0"/>
    <m/>
    <m/>
    <n v="0"/>
    <n v="0"/>
    <m/>
    <n v="0"/>
    <m/>
    <m/>
    <n v="0"/>
    <n v="0"/>
    <m/>
    <n v="0"/>
    <n v="307"/>
    <n v="307"/>
    <n v="3.948487034943467E-4"/>
    <n v="9.0210105506448344E-6"/>
    <n v="1"/>
    <n v="0"/>
    <n v="0"/>
    <n v="0"/>
    <n v="0"/>
    <n v="0"/>
    <n v="0"/>
    <n v="0"/>
    <n v="20800.595070111896"/>
    <n v="0.61172823192400361"/>
    <n v="0"/>
    <n v="0"/>
    <n v="110.75895765472313"/>
    <n v="9.0286151221950998E-3"/>
    <n v="2.7501199999999999"/>
    <n v="283"/>
    <b v="1"/>
    <b v="0"/>
    <b v="0"/>
    <b v="0"/>
    <b v="0"/>
    <b v="0"/>
    <b v="0"/>
    <b v="0"/>
    <m/>
    <m/>
    <m/>
    <m/>
    <m/>
    <m/>
    <m/>
    <m/>
    <m/>
    <n v="0"/>
    <n v="0"/>
    <n v="0"/>
    <n v="0"/>
    <n v="0"/>
    <n v="0"/>
    <n v="0"/>
    <n v="0"/>
    <n v="0"/>
    <n v="0"/>
    <n v="0"/>
    <n v="620"/>
    <n v="1"/>
    <m/>
    <m/>
    <m/>
    <n v="1"/>
    <m/>
    <m/>
    <n v="4"/>
    <m/>
    <n v="4"/>
    <m/>
    <n v="1"/>
    <m/>
    <n v="4"/>
    <m/>
    <m/>
    <m/>
    <n v="10"/>
    <n v="1"/>
    <m/>
    <m/>
    <n v="1"/>
    <n v="11"/>
    <m/>
    <m/>
    <m/>
    <m/>
    <m/>
    <m/>
    <n v="11"/>
    <m/>
    <n v="4"/>
    <m/>
    <m/>
    <m/>
    <m/>
    <n v="2"/>
    <m/>
    <m/>
    <m/>
    <n v="24"/>
    <n v="6"/>
    <m/>
    <m/>
    <m/>
    <m/>
    <m/>
    <n v="11"/>
    <m/>
    <n v="6"/>
    <m/>
    <m/>
    <m/>
    <m/>
    <n v="2"/>
    <m/>
    <n v="1"/>
    <m/>
    <n v="11"/>
    <m/>
    <m/>
    <m/>
    <m/>
    <m/>
    <n v="2"/>
    <m/>
    <m/>
    <m/>
    <m/>
    <m/>
    <m/>
    <n v="3"/>
    <m/>
    <n v="1"/>
    <m/>
    <n v="23"/>
    <m/>
    <m/>
    <m/>
    <m/>
    <m/>
    <m/>
    <m/>
    <m/>
    <n v="2"/>
    <m/>
    <m/>
    <m/>
    <m/>
    <n v="0"/>
    <n v="0"/>
    <n v="0"/>
    <n v="10"/>
    <n v="9"/>
    <n v="0"/>
    <n v="2"/>
    <n v="1"/>
    <n v="73"/>
    <n v="0"/>
    <n v="10"/>
    <n v="0"/>
    <n v="0"/>
    <n v="0"/>
    <n v="0"/>
    <n v="0"/>
    <n v="27"/>
    <n v="0"/>
    <n v="14"/>
  </r>
  <r>
    <s v="MMR013"/>
    <s v="Yangon"/>
    <s v="MMR013D003"/>
    <s v="Yangon (South)"/>
    <s v="MMR013032"/>
    <s v="Cocokyun"/>
    <m/>
    <n v="2"/>
    <x v="2"/>
    <n v="886.56753310429031"/>
    <n v="0.54300642623490192"/>
    <n v="1"/>
    <n v="0.93382352941176483"/>
    <n v="8.1034482758620685E-2"/>
    <n v="0.57586206896551728"/>
    <n v="0.23380829015544041"/>
    <n v="9.1168091168091173E-2"/>
    <n v="0.21367521367521367"/>
    <n v="0.92877492877492873"/>
    <n v="0.92592592592592593"/>
    <n v="0.37606837606837606"/>
    <n v="0.15593620791494389"/>
    <n v="1"/>
    <n v="886.56753310429031"/>
    <n v="1940"/>
    <n v="1294"/>
    <n v="646"/>
    <n v="3.7679960901407992E-5"/>
    <n v="200.30959752321982"/>
    <n v="33.156975723800002"/>
    <n v="58.509558174434844"/>
    <n v="5.0529443208514192E-2"/>
    <n v="1172"/>
    <n v="615"/>
    <n v="557"/>
    <n v="768"/>
    <n v="679"/>
    <n v="89"/>
    <n v="1940"/>
    <n v="1294"/>
    <n v="646"/>
    <n v="200.30959752321982"/>
    <s v="-"/>
    <s v="-"/>
    <s v="-"/>
    <m/>
    <n v="1"/>
    <n v="361"/>
    <n v="1544"/>
    <n v="35"/>
    <n v="0.2564766839378238"/>
    <n v="1442.4352331606217"/>
    <n v="0.23380829015544041"/>
    <n v="0.76619170984455964"/>
    <n v="2.266839378238342"/>
    <n v="1579"/>
    <n v="447"/>
    <n v="1060"/>
    <n v="32"/>
    <n v="40"/>
    <s v="-"/>
    <n v="351"/>
    <n v="323"/>
    <n v="28"/>
    <n v="7.9772079772079771E-2"/>
    <n v="1172"/>
    <n v="768"/>
    <n v="0.65529010238907848"/>
    <n v="25"/>
    <n v="71"/>
    <n v="113"/>
    <n v="82"/>
    <n v="35"/>
    <n v="16"/>
    <n v="6"/>
    <n v="2"/>
    <n v="1"/>
    <n v="3.3390313390313389"/>
    <n v="351"/>
    <n v="5.5270655270655267"/>
    <n v="49"/>
    <n v="14"/>
    <n v="9"/>
    <n v="167"/>
    <n v="5"/>
    <n v="95"/>
    <n v="2"/>
    <n v="10"/>
    <n v="351"/>
    <n v="132"/>
    <n v="14"/>
    <n v="20"/>
    <n v="182"/>
    <n v="2"/>
    <n v="1"/>
    <n v="351"/>
    <n v="31"/>
    <n v="1"/>
    <n v="0"/>
    <n v="245"/>
    <s v="-"/>
    <n v="74"/>
    <n v="106.84900284900284"/>
    <n v="0.69800569800569801"/>
    <e v="#VALUE!"/>
    <n v="9.1168091168091173E-2"/>
    <n v="0.90883190883190879"/>
    <n v="351"/>
    <n v="7"/>
    <n v="27"/>
    <n v="0"/>
    <n v="78"/>
    <n v="88"/>
    <n v="72"/>
    <n v="79"/>
    <n v="0.31908831908831908"/>
    <n v="0.68091168091168086"/>
    <n v="351"/>
    <n v="73"/>
    <n v="2"/>
    <n v="183"/>
    <n v="0.5213675213675214"/>
    <n v="86"/>
    <n v="7"/>
    <n v="0.21367521367521367"/>
    <n v="0.24501424501424501"/>
    <n v="0.79487179487179482"/>
    <n v="816"/>
    <n v="762"/>
    <n v="54"/>
    <n v="0.93382352941176483"/>
    <n v="426"/>
    <n v="407"/>
    <n v="19"/>
    <n v="0.95539906103286387"/>
    <n v="390"/>
    <n v="355"/>
    <n v="35"/>
    <n v="0.91025641025641024"/>
    <n v="816"/>
    <n v="762"/>
    <n v="54"/>
    <n v="0.93382352941176483"/>
    <s v="-"/>
    <s v="-"/>
    <s v="-"/>
    <n v="0"/>
    <n v="491"/>
    <n v="195"/>
    <n v="257"/>
    <n v="39"/>
    <n v="7.9429735234215884E-2"/>
    <n v="0.52342158859470467"/>
    <n v="5"/>
    <n v="252"/>
    <n v="110"/>
    <n v="0.43650793650793651"/>
    <n v="125"/>
    <n v="0.49603174603174605"/>
    <n v="17"/>
    <n v="6.7460317460317457E-2"/>
    <n v="239"/>
    <n v="85"/>
    <n v="132"/>
    <n v="9.2050209205020925E-2"/>
    <n v="0.55230125523012552"/>
    <n v="22"/>
    <n v="1160"/>
    <n v="94"/>
    <n v="398"/>
    <n v="355"/>
    <n v="164"/>
    <n v="7"/>
    <n v="129"/>
    <n v="5"/>
    <n v="8"/>
    <n v="0"/>
    <n v="94"/>
    <n v="1066"/>
    <n v="668"/>
    <n v="492"/>
    <n v="313"/>
    <n v="8.1034482758620685E-2"/>
    <n v="0.91896551724137931"/>
    <n v="0.57586206896551728"/>
    <n v="0.26982758620689656"/>
    <n v="0.74741379310344835"/>
    <n v="805"/>
    <n v="55"/>
    <n v="254"/>
    <n v="275"/>
    <n v="120"/>
    <n v="6"/>
    <n v="84"/>
    <n v="3"/>
    <n v="8"/>
    <n v="0"/>
    <n v="6.8322981366459631E-2"/>
    <n v="0.93167701863354035"/>
    <n v="0.61614906832298133"/>
    <n v="0.27453416149068322"/>
    <n v="355"/>
    <n v="39"/>
    <n v="144"/>
    <n v="80"/>
    <n v="44"/>
    <n v="1"/>
    <n v="45"/>
    <n v="2"/>
    <n v="0"/>
    <n v="0"/>
    <n v="0.10985915492957747"/>
    <n v="0.89014084507042257"/>
    <n v="0.48450704225352115"/>
    <n v="1693"/>
    <n v="326"/>
    <n v="883"/>
    <n v="14"/>
    <n v="63"/>
    <n v="74"/>
    <n v="7"/>
    <s v="-"/>
    <n v="112"/>
    <n v="177"/>
    <n v="24"/>
    <n v="7"/>
    <n v="6"/>
    <n v="0.14825753101004135"/>
    <n v="4.3709391612522151E-2"/>
    <n v="22.878378378378379"/>
    <n v="0.31274467143401996"/>
    <n v="1169"/>
    <n v="285"/>
    <n v="714"/>
    <n v="13"/>
    <n v="36"/>
    <n v="21"/>
    <n v="7"/>
    <s v="-"/>
    <n v="64"/>
    <n v="4"/>
    <n v="14"/>
    <n v="5"/>
    <n v="6"/>
    <n v="0.92044482463644139"/>
    <n v="524"/>
    <n v="41"/>
    <n v="169"/>
    <n v="1"/>
    <n v="27"/>
    <n v="53"/>
    <n v="0"/>
    <n v="0"/>
    <n v="48"/>
    <n v="173"/>
    <n v="10"/>
    <n v="2"/>
    <n v="0"/>
    <n v="0.55534351145038163"/>
    <n v="1693"/>
    <n v="1369"/>
    <s v="-"/>
    <n v="1"/>
    <n v="45"/>
    <n v="4"/>
    <n v="10"/>
    <s v="-"/>
    <s v="-"/>
    <n v="264"/>
    <n v="0.15593620791494389"/>
    <n v="0.84406379208505611"/>
    <n v="1693"/>
    <n v="1369"/>
    <s v="-"/>
    <n v="1"/>
    <n v="45"/>
    <n v="4"/>
    <n v="10"/>
    <s v="-"/>
    <s v="-"/>
    <n v="264"/>
    <n v="0.15593620791494389"/>
    <s v="-"/>
    <s v="-"/>
    <s v="-"/>
    <s v="-"/>
    <s v="-"/>
    <s v="-"/>
    <s v="-"/>
    <s v="-"/>
    <s v="-"/>
    <n v="0"/>
    <s v="-"/>
    <n v="1940"/>
    <n v="1760"/>
    <n v="180"/>
    <n v="9.2783505154639179E-2"/>
    <n v="140"/>
    <n v="34"/>
    <n v="24"/>
    <n v="13"/>
    <n v="1294"/>
    <n v="1164"/>
    <n v="130"/>
    <n v="0.10046367851622875"/>
    <n v="646"/>
    <n v="596"/>
    <n v="50"/>
    <n v="7.7399380804953566E-2"/>
    <n v="351"/>
    <n v="3"/>
    <n v="322"/>
    <s v="-"/>
    <s v="-"/>
    <s v="-"/>
    <n v="26"/>
    <n v="7.407407407407407E-2"/>
    <n v="0.92592592592592593"/>
    <n v="0.92592592592592593"/>
    <n v="351"/>
    <n v="90"/>
    <n v="1"/>
    <n v="20"/>
    <n v="3"/>
    <n v="72"/>
    <n v="10"/>
    <n v="133"/>
    <n v="21"/>
    <n v="1"/>
    <s v="-"/>
    <n v="0.61253561253561251"/>
    <n v="0.37606837606837606"/>
    <n v="351"/>
    <n v="167"/>
    <n v="1"/>
    <n v="71"/>
    <n v="48"/>
    <n v="33"/>
    <n v="10"/>
    <n v="2"/>
    <n v="0"/>
    <n v="19"/>
    <s v="-"/>
    <n v="0.68660968660968658"/>
    <n v="0.65099715099715105"/>
    <n v="351"/>
    <n v="326"/>
    <n v="15"/>
    <n v="9"/>
    <n v="1"/>
    <n v="0"/>
    <n v="0"/>
    <n v="0"/>
    <s v="-"/>
    <n v="0.92877492877492873"/>
    <n v="1088.5242165242164"/>
    <n v="0.92877492877492873"/>
    <n v="351"/>
    <n v="13"/>
    <n v="1"/>
    <s v="-"/>
    <n v="1"/>
    <n v="329"/>
    <n v="7"/>
    <s v="-"/>
    <s v="-"/>
    <s v="-"/>
    <n v="351"/>
    <n v="1.3219373219373218"/>
    <n v="0.3567071019199613"/>
    <n v="0.75646551724137934"/>
    <n v="0.15360881421534131"/>
    <n v="148"/>
    <n v="0.42165242165242167"/>
    <n v="2.6671952999693634E-3"/>
    <n v="143"/>
    <n v="203"/>
    <n v="2"/>
    <n v="93"/>
    <n v="15"/>
    <n v="8"/>
    <n v="0.26495726495726496"/>
    <n v="0.40740740740740738"/>
    <n v="0.57834757834757833"/>
    <n v="4.2735042735042736E-2"/>
    <n v="351"/>
    <n v="2"/>
    <n v="90"/>
    <n v="182"/>
    <n v="7"/>
    <s v="-"/>
    <n v="10"/>
    <n v="3"/>
    <n v="0.31054131054131057"/>
    <m/>
    <m/>
    <m/>
    <n v="0"/>
    <m/>
    <m/>
    <m/>
    <m/>
    <m/>
    <m/>
    <n v="0"/>
    <m/>
    <n v="0"/>
    <n v="0"/>
    <m/>
    <m/>
    <m/>
    <n v="0"/>
    <m/>
    <n v="0"/>
    <n v="0"/>
    <m/>
    <m/>
    <m/>
    <n v="0"/>
    <m/>
    <n v="0"/>
    <n v="0"/>
    <m/>
    <m/>
    <m/>
    <n v="0"/>
    <m/>
    <n v="0"/>
    <m/>
    <m/>
    <n v="0"/>
    <m/>
    <n v="0"/>
    <m/>
    <m/>
    <m/>
    <m/>
    <n v="0"/>
    <m/>
    <n v="0"/>
    <m/>
    <m/>
    <m/>
    <m/>
    <n v="0"/>
    <m/>
    <n v="0"/>
    <m/>
    <m/>
    <m/>
    <n v="0"/>
    <m/>
    <n v="0"/>
    <m/>
    <m/>
    <m/>
    <n v="0"/>
    <m/>
    <n v="0"/>
    <m/>
    <m/>
    <m/>
    <m/>
    <m/>
    <m/>
    <m/>
    <m/>
    <m/>
    <m/>
    <m/>
    <m/>
    <m/>
    <m/>
    <m/>
    <m/>
    <m/>
    <m/>
    <n v="2.6957460000000002"/>
    <n v="282"/>
    <b v="0"/>
    <b v="0"/>
    <b v="0"/>
    <b v="0"/>
    <b v="0"/>
    <b v="0"/>
    <b v="0"/>
    <b v="0"/>
    <m/>
    <m/>
    <m/>
    <m/>
    <m/>
    <m/>
    <m/>
    <m/>
    <m/>
    <n v="0"/>
    <n v="0"/>
    <n v="0"/>
    <n v="0"/>
    <n v="0"/>
    <n v="0"/>
    <n v="0"/>
    <n v="0"/>
    <n v="0"/>
    <n v="0"/>
    <n v="0"/>
    <n v="620"/>
    <n v="1"/>
    <m/>
    <m/>
    <m/>
    <n v="1"/>
    <m/>
    <m/>
    <m/>
    <m/>
    <n v="1"/>
    <m/>
    <m/>
    <m/>
    <m/>
    <m/>
    <m/>
    <m/>
    <m/>
    <n v="1"/>
    <m/>
    <m/>
    <n v="1"/>
    <n v="2"/>
    <m/>
    <m/>
    <m/>
    <m/>
    <m/>
    <m/>
    <n v="3"/>
    <m/>
    <m/>
    <m/>
    <m/>
    <m/>
    <m/>
    <n v="2"/>
    <m/>
    <m/>
    <m/>
    <m/>
    <m/>
    <m/>
    <m/>
    <m/>
    <m/>
    <m/>
    <n v="2"/>
    <m/>
    <m/>
    <m/>
    <m/>
    <m/>
    <m/>
    <n v="2"/>
    <m/>
    <m/>
    <m/>
    <n v="1"/>
    <m/>
    <m/>
    <m/>
    <m/>
    <m/>
    <m/>
    <m/>
    <m/>
    <m/>
    <m/>
    <m/>
    <m/>
    <n v="2"/>
    <m/>
    <m/>
    <m/>
    <m/>
    <m/>
    <m/>
    <m/>
    <m/>
    <m/>
    <m/>
    <m/>
    <m/>
    <m/>
    <m/>
    <m/>
    <m/>
    <m/>
    <n v="0"/>
    <n v="0"/>
    <n v="0"/>
    <n v="0"/>
    <n v="8"/>
    <n v="0"/>
    <n v="0"/>
    <n v="1"/>
    <n v="3"/>
    <n v="0"/>
    <n v="1"/>
    <n v="0"/>
    <n v="0"/>
    <n v="0"/>
    <n v="0"/>
    <n v="0"/>
    <n v="5"/>
    <n v="0"/>
    <n v="0"/>
  </r>
  <r>
    <s v="MMR013"/>
    <s v="Yangon"/>
    <s v="MMR013D004"/>
    <s v="Yangon (West)"/>
    <s v="MMR013033"/>
    <s v="Kyauktada"/>
    <m/>
    <n v="9"/>
    <x v="9"/>
    <n v="12122.507023906048"/>
    <n v="0.59392667323531811"/>
    <n v="1"/>
    <n v="0.97944416278748203"/>
    <n v="2.6299245599329422E-2"/>
    <n v="0.865046102263202"/>
    <n v="0.18848927189588463"/>
    <n v="3.2679738562091504E-3"/>
    <n v="1.1437908496732027E-3"/>
    <n v="0.99934640522875817"/>
    <n v="0.99820261437908497"/>
    <n v="0.98431372549019602"/>
    <n v="8.1566786473996913E-2"/>
    <n v="1"/>
    <n v="12122.507023906048"/>
    <n v="29853"/>
    <n v="13777"/>
    <n v="16076"/>
    <n v="5.7982467669573856E-4"/>
    <n v="85.699178900223941"/>
    <n v="0.70235858791700001"/>
    <n v="42503.929635908185"/>
    <n v="1"/>
    <n v="25754"/>
    <n v="11199"/>
    <n v="14555"/>
    <n v="4099"/>
    <n v="2578"/>
    <n v="1521"/>
    <n v="29853"/>
    <n v="13777"/>
    <n v="16076"/>
    <n v="85.699178900223941"/>
    <s v="-"/>
    <s v="-"/>
    <s v="-"/>
    <m/>
    <n v="1"/>
    <n v="4287"/>
    <n v="22744"/>
    <n v="2822"/>
    <n v="0.3125659514597256"/>
    <n v="20521.96865107281"/>
    <n v="0.18848927189588463"/>
    <n v="0.8115107281041154"/>
    <n v="12.407667956384101"/>
    <n v="25566"/>
    <n v="13132"/>
    <n v="10609"/>
    <n v="1486"/>
    <n v="339"/>
    <s v="-"/>
    <n v="6120"/>
    <n v="3779"/>
    <n v="2341"/>
    <n v="0.38251633986928096"/>
    <n v="25754"/>
    <n v="4099"/>
    <n v="0.15915974217597267"/>
    <n v="548"/>
    <n v="983"/>
    <n v="1172"/>
    <n v="1156"/>
    <n v="870"/>
    <n v="527"/>
    <n v="320"/>
    <n v="234"/>
    <n v="310"/>
    <n v="4.208169934640523"/>
    <n v="6120"/>
    <n v="4.8779411764705882"/>
    <n v="5913"/>
    <n v="175"/>
    <n v="13"/>
    <n v="8"/>
    <s v="-"/>
    <n v="2"/>
    <s v="-"/>
    <n v="9"/>
    <n v="6120"/>
    <n v="4207"/>
    <n v="1321"/>
    <n v="151"/>
    <n v="354"/>
    <n v="32"/>
    <n v="55"/>
    <n v="6120"/>
    <n v="0"/>
    <n v="1"/>
    <n v="19"/>
    <n v="5049"/>
    <n v="1045"/>
    <n v="6"/>
    <n v="4.208169934640523"/>
    <n v="0.82499999999999996"/>
    <n v="0.17075163398692811"/>
    <n v="3.2679738562091504E-3"/>
    <n v="0.99673202614379086"/>
    <n v="6120"/>
    <n v="0"/>
    <n v="2"/>
    <n v="0"/>
    <n v="84"/>
    <n v="33"/>
    <n v="5997"/>
    <n v="4"/>
    <n v="1.4052287581699347E-2"/>
    <n v="0.9859477124183007"/>
    <n v="6120"/>
    <n v="0"/>
    <n v="7"/>
    <n v="385"/>
    <n v="6.2908496732026142E-2"/>
    <n v="5682"/>
    <n v="46"/>
    <n v="1.1437908496732027E-3"/>
    <n v="0.92843137254901964"/>
    <n v="0.99133986928104578"/>
    <n v="21697"/>
    <n v="21251"/>
    <n v="446"/>
    <n v="0.97944416278748203"/>
    <n v="9207"/>
    <n v="9126"/>
    <n v="81"/>
    <n v="0.99120234604105573"/>
    <n v="12490"/>
    <n v="12125"/>
    <n v="365"/>
    <n v="0.97077662129703768"/>
    <n v="21697"/>
    <n v="21251"/>
    <n v="446"/>
    <n v="0.97944416278748203"/>
    <s v="-"/>
    <s v="-"/>
    <s v="-"/>
    <n v="0"/>
    <n v="9700"/>
    <n v="3141"/>
    <n v="6234"/>
    <n v="325"/>
    <n v="3.3505154639175257E-2"/>
    <n v="0.64268041237113405"/>
    <n v="9.6646153846153844"/>
    <n v="4441"/>
    <n v="1573"/>
    <n v="0.35419950461607747"/>
    <n v="2745"/>
    <n v="0.61810403062373342"/>
    <n v="123"/>
    <n v="2.7696464760189148E-2"/>
    <n v="5259"/>
    <n v="1568"/>
    <n v="3489"/>
    <n v="3.8410344171895795E-2"/>
    <n v="0.66343411294922994"/>
    <n v="202"/>
    <n v="19088"/>
    <n v="502"/>
    <n v="2074"/>
    <n v="3318"/>
    <n v="4359"/>
    <n v="89"/>
    <n v="7992"/>
    <n v="606"/>
    <n v="76"/>
    <n v="72"/>
    <n v="502"/>
    <n v="18586"/>
    <n v="16512"/>
    <n v="2576"/>
    <n v="13194"/>
    <n v="2.6299245599329422E-2"/>
    <n v="0.97370075440067061"/>
    <n v="0.865046102263202"/>
    <n v="0.69121961441743507"/>
    <n v="0.91937342833193636"/>
    <n v="8305"/>
    <n v="110"/>
    <n v="674"/>
    <n v="1521"/>
    <n v="2185"/>
    <n v="64"/>
    <n v="3425"/>
    <n v="220"/>
    <n v="60"/>
    <n v="46"/>
    <n v="1.3245033112582781E-2"/>
    <n v="0.98675496688741726"/>
    <n v="0.90559903672486453"/>
    <n v="0.72245635159542443"/>
    <n v="10783"/>
    <n v="392"/>
    <n v="1400"/>
    <n v="1797"/>
    <n v="2174"/>
    <n v="25"/>
    <n v="4567"/>
    <n v="386"/>
    <n v="16"/>
    <n v="26"/>
    <n v="3.6353519428730406E-2"/>
    <n v="0.96364648057126956"/>
    <n v="0.83381248261151808"/>
    <n v="27266"/>
    <n v="1525"/>
    <n v="6592"/>
    <n v="938"/>
    <n v="3582"/>
    <n v="970"/>
    <n v="785"/>
    <n v="154"/>
    <n v="3408"/>
    <n v="5073"/>
    <n v="2600"/>
    <n v="240"/>
    <n v="1399"/>
    <n v="0.22163133572947993"/>
    <n v="3.5575441942345777E-2"/>
    <n v="28.109278350515464"/>
    <n v="0.38425044277996062"/>
    <n v="12401"/>
    <n v="745"/>
    <n v="3664"/>
    <n v="675"/>
    <n v="2381"/>
    <n v="565"/>
    <n v="405"/>
    <n v="87"/>
    <n v="1803"/>
    <n v="149"/>
    <n v="1148"/>
    <n v="95"/>
    <n v="684"/>
    <n v="0.68018708168696074"/>
    <n v="14865"/>
    <n v="780"/>
    <n v="2928"/>
    <n v="263"/>
    <n v="1201"/>
    <n v="405"/>
    <n v="380"/>
    <n v="67"/>
    <n v="1605"/>
    <n v="4924"/>
    <n v="1452"/>
    <n v="145"/>
    <n v="715"/>
    <n v="0.40073999327278842"/>
    <n v="27266"/>
    <n v="22278"/>
    <n v="541"/>
    <n v="751"/>
    <n v="594"/>
    <n v="3"/>
    <n v="101"/>
    <n v="228"/>
    <n v="546"/>
    <n v="2224"/>
    <n v="8.1566786473996913E-2"/>
    <n v="0.91843321352600304"/>
    <n v="27266"/>
    <n v="22278"/>
    <n v="541"/>
    <n v="751"/>
    <n v="594"/>
    <n v="3"/>
    <n v="101"/>
    <n v="228"/>
    <n v="546"/>
    <n v="2224"/>
    <n v="8.1566786473996913E-2"/>
    <s v="-"/>
    <s v="-"/>
    <s v="-"/>
    <s v="-"/>
    <s v="-"/>
    <s v="-"/>
    <s v="-"/>
    <s v="-"/>
    <s v="-"/>
    <s v="-"/>
    <s v="-"/>
    <n v="29853"/>
    <n v="28495"/>
    <n v="1358"/>
    <n v="4.5489565537801896E-2"/>
    <n v="608"/>
    <n v="384"/>
    <n v="754"/>
    <n v="500"/>
    <n v="13777"/>
    <n v="13216"/>
    <n v="561"/>
    <n v="4.0720040647455907E-2"/>
    <n v="16076"/>
    <n v="15279"/>
    <n v="797"/>
    <n v="4.9577009206270214E-2"/>
    <n v="6120"/>
    <n v="1979"/>
    <n v="4130"/>
    <n v="7"/>
    <s v="-"/>
    <n v="1"/>
    <n v="3"/>
    <n v="4.9019607843137254E-4"/>
    <n v="0.99950980392156863"/>
    <n v="0.99820261437908497"/>
    <n v="6120"/>
    <n v="1810"/>
    <n v="72"/>
    <n v="0"/>
    <n v="0"/>
    <n v="0"/>
    <n v="0"/>
    <n v="1"/>
    <n v="4142"/>
    <n v="26"/>
    <n v="69"/>
    <n v="1.6339869281045751E-4"/>
    <n v="0.98431372549019602"/>
    <n v="6120"/>
    <n v="5863"/>
    <n v="174"/>
    <n v="1"/>
    <n v="0"/>
    <n v="0"/>
    <n v="0"/>
    <n v="0"/>
    <n v="81"/>
    <s v="-"/>
    <n v="1"/>
    <n v="0.99983660130718954"/>
    <n v="0.99125816993464055"/>
    <n v="6120"/>
    <n v="6116"/>
    <n v="1"/>
    <s v="-"/>
    <n v="1"/>
    <n v="0"/>
    <n v="0"/>
    <n v="0"/>
    <n v="2"/>
    <n v="0.99934640522875817"/>
    <n v="25737.16732026144"/>
    <n v="0.99934640522875817"/>
    <n v="6120"/>
    <n v="4968"/>
    <n v="490"/>
    <s v="-"/>
    <n v="150"/>
    <n v="6"/>
    <n v="454"/>
    <n v="27"/>
    <s v="-"/>
    <n v="25"/>
    <n v="6120"/>
    <n v="3.4588235294117649"/>
    <n v="0.93331725850731473"/>
    <n v="0.28911564625850339"/>
    <n v="5.8708177148410375E-2"/>
    <n v="313"/>
    <n v="5.1143790849673201E-2"/>
    <n v="5.6407576276379101E-3"/>
    <n v="1396"/>
    <n v="5734"/>
    <n v="3027"/>
    <n v="5807"/>
    <n v="2794"/>
    <n v="2410"/>
    <n v="0.94885620915032676"/>
    <n v="0.22810457516339869"/>
    <n v="0.9369281045751634"/>
    <n v="0.45653594771241829"/>
    <n v="6120"/>
    <n v="1526"/>
    <n v="26"/>
    <n v="96"/>
    <n v="6"/>
    <n v="5"/>
    <n v="4"/>
    <n v="5"/>
    <n v="0.25522875816993462"/>
    <m/>
    <m/>
    <m/>
    <n v="0"/>
    <m/>
    <m/>
    <m/>
    <m/>
    <m/>
    <m/>
    <n v="0"/>
    <m/>
    <n v="0"/>
    <n v="0"/>
    <m/>
    <m/>
    <m/>
    <n v="0"/>
    <m/>
    <n v="0"/>
    <n v="0"/>
    <m/>
    <m/>
    <m/>
    <n v="0"/>
    <m/>
    <n v="0"/>
    <n v="0"/>
    <m/>
    <m/>
    <m/>
    <n v="0"/>
    <m/>
    <n v="0"/>
    <m/>
    <m/>
    <n v="0"/>
    <m/>
    <n v="0"/>
    <m/>
    <m/>
    <m/>
    <m/>
    <n v="0"/>
    <m/>
    <n v="0"/>
    <m/>
    <m/>
    <m/>
    <m/>
    <n v="0"/>
    <m/>
    <n v="0"/>
    <m/>
    <m/>
    <m/>
    <n v="0"/>
    <m/>
    <n v="0"/>
    <m/>
    <m/>
    <m/>
    <n v="0"/>
    <m/>
    <n v="0"/>
    <m/>
    <m/>
    <m/>
    <m/>
    <m/>
    <m/>
    <m/>
    <m/>
    <m/>
    <m/>
    <m/>
    <m/>
    <m/>
    <m/>
    <m/>
    <m/>
    <m/>
    <m/>
    <n v="13.1592"/>
    <n v="328"/>
    <b v="1"/>
    <b v="0"/>
    <b v="0"/>
    <b v="0"/>
    <b v="0"/>
    <b v="0"/>
    <b v="0"/>
    <b v="1"/>
    <n v="0"/>
    <m/>
    <n v="19"/>
    <m/>
    <n v="22"/>
    <n v="0"/>
    <m/>
    <m/>
    <m/>
    <n v="7.8512396694214878E-2"/>
    <n v="0"/>
    <n v="0"/>
    <n v="0"/>
    <n v="0"/>
    <n v="0"/>
    <n v="0"/>
    <n v="0"/>
    <n v="0"/>
    <n v="0"/>
    <n v="0"/>
    <n v="620"/>
    <n v="1"/>
    <m/>
    <m/>
    <n v="1"/>
    <n v="2"/>
    <m/>
    <m/>
    <n v="7"/>
    <m/>
    <n v="2"/>
    <m/>
    <n v="2"/>
    <m/>
    <m/>
    <m/>
    <m/>
    <m/>
    <m/>
    <n v="3"/>
    <m/>
    <m/>
    <n v="1"/>
    <n v="18"/>
    <m/>
    <n v="1"/>
    <m/>
    <m/>
    <m/>
    <m/>
    <n v="12"/>
    <m/>
    <m/>
    <m/>
    <m/>
    <m/>
    <n v="2"/>
    <n v="5"/>
    <m/>
    <m/>
    <m/>
    <n v="6"/>
    <n v="1"/>
    <m/>
    <m/>
    <m/>
    <m/>
    <m/>
    <n v="11"/>
    <m/>
    <m/>
    <m/>
    <m/>
    <m/>
    <n v="2"/>
    <n v="5"/>
    <m/>
    <n v="1"/>
    <m/>
    <n v="7"/>
    <n v="1"/>
    <m/>
    <m/>
    <m/>
    <m/>
    <n v="2"/>
    <m/>
    <m/>
    <m/>
    <m/>
    <m/>
    <n v="2"/>
    <n v="3"/>
    <m/>
    <n v="1"/>
    <m/>
    <n v="5"/>
    <m/>
    <n v="1"/>
    <m/>
    <m/>
    <m/>
    <m/>
    <n v="1"/>
    <m/>
    <n v="1"/>
    <m/>
    <m/>
    <m/>
    <m/>
    <n v="0"/>
    <n v="0"/>
    <n v="0"/>
    <n v="7"/>
    <n v="18"/>
    <n v="0"/>
    <n v="2"/>
    <n v="1"/>
    <n v="43"/>
    <n v="0"/>
    <n v="6"/>
    <n v="0"/>
    <n v="0"/>
    <n v="0"/>
    <n v="0"/>
    <n v="0"/>
    <n v="28"/>
    <n v="0"/>
    <n v="0"/>
  </r>
  <r>
    <s v="MMR013"/>
    <s v="Yangon"/>
    <s v="MMR013D004"/>
    <s v="Yangon (West)"/>
    <s v="MMR013034"/>
    <s v="Pabedan"/>
    <m/>
    <n v="11"/>
    <x v="9"/>
    <n v="13456.413179804769"/>
    <n v="0.59633989741406379"/>
    <n v="1"/>
    <n v="0.97593204341670603"/>
    <n v="3.5826926867731125E-2"/>
    <n v="0.80539128720678099"/>
    <n v="0.24189282662652073"/>
    <n v="1.5236934328813044E-3"/>
    <n v="1.5236934328813042E-4"/>
    <n v="0.99969526131342379"/>
    <n v="0.99832393722383062"/>
    <n v="0.99619076641779669"/>
    <n v="0.10114965711980638"/>
    <n v="1"/>
    <n v="13456.413179804769"/>
    <n v="33336"/>
    <n v="15171"/>
    <n v="18165"/>
    <n v="6.474738023759468E-4"/>
    <n v="83.517753922378205"/>
    <n v="0.61813234934100003"/>
    <n v="53930.198015910348"/>
    <n v="1"/>
    <n v="31328"/>
    <n v="14026"/>
    <n v="17302"/>
    <n v="2008"/>
    <n v="1145"/>
    <n v="863"/>
    <n v="33336"/>
    <n v="15171"/>
    <n v="18165"/>
    <n v="83.517753922378205"/>
    <s v="-"/>
    <s v="-"/>
    <s v="-"/>
    <m/>
    <n v="1"/>
    <n v="5945"/>
    <n v="24577"/>
    <n v="2814"/>
    <n v="0.35639012084469213"/>
    <n v="21455.378931521343"/>
    <n v="0.24189282662652073"/>
    <n v="0.75810717337347922"/>
    <n v="11.449729421817146"/>
    <n v="27391"/>
    <n v="12970"/>
    <n v="12531"/>
    <n v="1511"/>
    <n v="368"/>
    <n v="11"/>
    <n v="6563"/>
    <n v="4214"/>
    <n v="2349"/>
    <n v="0.3579155873838184"/>
    <n v="31328"/>
    <n v="2008"/>
    <n v="6.4096016343207357E-2"/>
    <n v="474"/>
    <n v="858"/>
    <n v="1049"/>
    <n v="1179"/>
    <n v="1057"/>
    <n v="653"/>
    <n v="442"/>
    <n v="309"/>
    <n v="542"/>
    <n v="4.7734267865305497"/>
    <n v="6563"/>
    <n v="5.0793844278531157"/>
    <n v="5847"/>
    <n v="468"/>
    <n v="229"/>
    <n v="10"/>
    <s v="-"/>
    <n v="1"/>
    <n v="1"/>
    <n v="7"/>
    <n v="6563"/>
    <n v="4937"/>
    <n v="1215"/>
    <n v="246"/>
    <n v="82"/>
    <n v="32"/>
    <n v="51"/>
    <n v="6563"/>
    <n v="2"/>
    <n v="0"/>
    <n v="8"/>
    <n v="5419"/>
    <n v="1132"/>
    <n v="2"/>
    <n v="9.5468535730610995"/>
    <n v="0.82568947127837877"/>
    <n v="0.17248209660216365"/>
    <n v="1.5236934328813044E-3"/>
    <n v="0.99847630656711872"/>
    <n v="6563"/>
    <n v="0"/>
    <n v="1"/>
    <n v="0"/>
    <n v="85"/>
    <n v="14"/>
    <n v="6460"/>
    <n v="3"/>
    <n v="1.3103763522779217E-2"/>
    <n v="0.9868962364772208"/>
    <n v="6563"/>
    <n v="0"/>
    <n v="1"/>
    <n v="311"/>
    <n v="4.738686576260856E-2"/>
    <n v="6217"/>
    <n v="34"/>
    <n v="1.5236934328813042E-4"/>
    <n v="0.94728020722230688"/>
    <n v="0.99268627152216982"/>
    <n v="25428"/>
    <n v="24816"/>
    <n v="612"/>
    <n v="0.97593204341670603"/>
    <n v="11107"/>
    <n v="10977"/>
    <n v="130"/>
    <n v="0.98829566939767721"/>
    <n v="14321"/>
    <n v="13839"/>
    <n v="482"/>
    <n v="0.96634313246281689"/>
    <n v="25428"/>
    <n v="24816"/>
    <n v="612"/>
    <n v="0.97593204341670603"/>
    <s v="-"/>
    <s v="-"/>
    <s v="-"/>
    <n v="0"/>
    <n v="13016"/>
    <n v="3954"/>
    <n v="8546"/>
    <n v="516"/>
    <n v="3.9643515673017826E-2"/>
    <n v="0.65657652120467114"/>
    <n v="7.6627906976744189"/>
    <n v="6110"/>
    <n v="1979"/>
    <n v="0.32389525368248773"/>
    <n v="3914"/>
    <n v="0.64058919803600656"/>
    <n v="217"/>
    <n v="3.5515548281505729E-2"/>
    <n v="6906"/>
    <n v="1975"/>
    <n v="4632"/>
    <n v="4.329568491167101E-2"/>
    <n v="0.67072111207645524"/>
    <n v="299"/>
    <n v="20292"/>
    <n v="727"/>
    <n v="3222"/>
    <n v="4759"/>
    <n v="4579"/>
    <n v="89"/>
    <n v="6426"/>
    <n v="369"/>
    <n v="53"/>
    <n v="68"/>
    <n v="727"/>
    <n v="19565"/>
    <n v="16343"/>
    <n v="3949"/>
    <n v="11584"/>
    <n v="3.5826926867731125E-2"/>
    <n v="0.96417307313226885"/>
    <n v="0.80539128720678099"/>
    <n v="0.57086536566134438"/>
    <n v="0.88478218016952492"/>
    <n v="8847"/>
    <n v="171"/>
    <n v="1135"/>
    <n v="2357"/>
    <n v="2353"/>
    <n v="63"/>
    <n v="2584"/>
    <n v="114"/>
    <n v="28"/>
    <n v="42"/>
    <n v="1.9328585961342827E-2"/>
    <n v="0.98067141403865721"/>
    <n v="0.85237933762857465"/>
    <n v="0.58596134282807733"/>
    <n v="11445"/>
    <n v="556"/>
    <n v="2087"/>
    <n v="2402"/>
    <n v="2226"/>
    <n v="26"/>
    <n v="3842"/>
    <n v="255"/>
    <n v="25"/>
    <n v="26"/>
    <n v="4.8580166011358672E-2"/>
    <n v="0.95141983398864138"/>
    <n v="0.76906946264744425"/>
    <n v="29748"/>
    <n v="606"/>
    <n v="6323"/>
    <n v="1302"/>
    <n v="4474"/>
    <n v="1490"/>
    <n v="621"/>
    <n v="119"/>
    <n v="3983"/>
    <n v="7286"/>
    <n v="2263"/>
    <n v="246"/>
    <n v="1035"/>
    <n v="0.29501142933978752"/>
    <n v="5.0087400833669492E-2"/>
    <n v="19.965100671140938"/>
    <n v="0.27292051675498502"/>
    <n v="13401"/>
    <n v="233"/>
    <n v="3532"/>
    <n v="979"/>
    <n v="3363"/>
    <n v="971"/>
    <n v="407"/>
    <n v="78"/>
    <n v="1994"/>
    <n v="227"/>
    <n v="960"/>
    <n v="121"/>
    <n v="536"/>
    <n v="0.70778300126856208"/>
    <n v="16347"/>
    <n v="373"/>
    <n v="2791"/>
    <n v="323"/>
    <n v="1111"/>
    <n v="519"/>
    <n v="214"/>
    <n v="41"/>
    <n v="1989"/>
    <n v="7059"/>
    <n v="1303"/>
    <n v="125"/>
    <n v="499"/>
    <n v="0.32611488346485595"/>
    <n v="29748"/>
    <n v="23587"/>
    <n v="663"/>
    <n v="827"/>
    <n v="871"/>
    <n v="65"/>
    <n v="160"/>
    <n v="263"/>
    <n v="303"/>
    <n v="3009"/>
    <n v="0.10114965711980638"/>
    <n v="0.89885034288019361"/>
    <n v="29748"/>
    <n v="23587"/>
    <n v="663"/>
    <n v="827"/>
    <n v="871"/>
    <n v="65"/>
    <n v="160"/>
    <n v="263"/>
    <n v="303"/>
    <n v="3009"/>
    <n v="0.10114965711980638"/>
    <s v="-"/>
    <s v="-"/>
    <s v="-"/>
    <s v="-"/>
    <s v="-"/>
    <s v="-"/>
    <s v="-"/>
    <s v="-"/>
    <s v="-"/>
    <s v="-"/>
    <s v="-"/>
    <n v="33336"/>
    <n v="32088"/>
    <n v="1248"/>
    <n v="3.7437005039596835E-2"/>
    <n v="407"/>
    <n v="331"/>
    <n v="742"/>
    <n v="520"/>
    <n v="15171"/>
    <n v="14694"/>
    <n v="477"/>
    <n v="3.1441566145936323E-2"/>
    <n v="18165"/>
    <n v="17394"/>
    <n v="771"/>
    <n v="4.2444260941370777E-2"/>
    <n v="6563"/>
    <n v="1848"/>
    <n v="4704"/>
    <n v="7"/>
    <s v="-"/>
    <s v="-"/>
    <n v="4"/>
    <n v="6.0947737315252166E-4"/>
    <n v="0.99939052262684747"/>
    <n v="0.99832393722383062"/>
    <n v="6563"/>
    <n v="2133"/>
    <n v="125"/>
    <n v="0"/>
    <n v="0"/>
    <n v="0"/>
    <n v="0"/>
    <n v="1"/>
    <n v="4280"/>
    <n v="22"/>
    <n v="2"/>
    <n v="1.5236934328813042E-4"/>
    <n v="0.99619076641779669"/>
    <n v="6563"/>
    <n v="5764"/>
    <n v="790"/>
    <n v="2"/>
    <n v="0"/>
    <n v="0"/>
    <n v="0"/>
    <n v="0"/>
    <n v="5"/>
    <s v="-"/>
    <n v="2"/>
    <n v="0.99969526131342379"/>
    <n v="0.99725735182081365"/>
    <n v="6563"/>
    <n v="6561"/>
    <s v="-"/>
    <n v="1"/>
    <s v="-"/>
    <n v="0"/>
    <n v="0"/>
    <n v="0"/>
    <n v="1"/>
    <n v="0.99969526131342379"/>
    <n v="31318.453146426938"/>
    <n v="0.99969526131342379"/>
    <n v="6563"/>
    <n v="5104"/>
    <n v="682"/>
    <n v="1"/>
    <n v="113"/>
    <n v="4"/>
    <n v="586"/>
    <n v="16"/>
    <n v="1"/>
    <n v="56"/>
    <n v="6563"/>
    <n v="3.3027578851135151"/>
    <n v="0.89120503218381908"/>
    <n v="0.30277726517807713"/>
    <n v="6.1482322214731981E-2"/>
    <n v="362"/>
    <n v="5.5157702270303213E-2"/>
    <n v="6.523815531006145E-3"/>
    <n v="1282"/>
    <n v="5995"/>
    <n v="3195"/>
    <n v="6201"/>
    <n v="2192"/>
    <n v="2811"/>
    <n v="0.94484229772969675"/>
    <n v="0.1953374980953832"/>
    <n v="0.91345421301234186"/>
    <n v="0.42831022398293461"/>
    <n v="6563"/>
    <n v="1539"/>
    <n v="7"/>
    <n v="67"/>
    <n v="4"/>
    <n v="3"/>
    <n v="9"/>
    <n v="4"/>
    <n v="0.23754380618619533"/>
    <m/>
    <m/>
    <m/>
    <n v="0"/>
    <m/>
    <m/>
    <m/>
    <m/>
    <m/>
    <m/>
    <n v="0"/>
    <m/>
    <n v="0"/>
    <n v="0"/>
    <m/>
    <m/>
    <m/>
    <n v="0"/>
    <m/>
    <n v="0"/>
    <n v="0"/>
    <m/>
    <m/>
    <m/>
    <n v="0"/>
    <m/>
    <n v="0"/>
    <n v="0"/>
    <m/>
    <m/>
    <m/>
    <n v="0"/>
    <m/>
    <n v="0"/>
    <m/>
    <m/>
    <n v="0"/>
    <m/>
    <n v="0"/>
    <m/>
    <m/>
    <m/>
    <m/>
    <n v="0"/>
    <m/>
    <n v="0"/>
    <m/>
    <m/>
    <m/>
    <m/>
    <n v="0"/>
    <m/>
    <n v="0"/>
    <m/>
    <m/>
    <m/>
    <n v="0"/>
    <m/>
    <n v="0"/>
    <m/>
    <m/>
    <m/>
    <n v="0"/>
    <m/>
    <n v="0"/>
    <m/>
    <m/>
    <m/>
    <m/>
    <m/>
    <m/>
    <m/>
    <m/>
    <m/>
    <m/>
    <m/>
    <m/>
    <m/>
    <m/>
    <m/>
    <m/>
    <m/>
    <m/>
    <n v="12.627879999999999"/>
    <n v="325"/>
    <b v="1"/>
    <b v="0"/>
    <b v="0"/>
    <b v="0"/>
    <b v="0"/>
    <b v="0"/>
    <b v="0"/>
    <b v="0"/>
    <m/>
    <m/>
    <m/>
    <m/>
    <m/>
    <m/>
    <m/>
    <m/>
    <m/>
    <n v="0"/>
    <n v="0"/>
    <n v="0"/>
    <n v="0"/>
    <n v="0"/>
    <n v="0"/>
    <n v="0"/>
    <n v="0"/>
    <n v="0"/>
    <n v="0"/>
    <n v="0"/>
    <n v="620"/>
    <n v="1"/>
    <m/>
    <m/>
    <m/>
    <n v="2"/>
    <m/>
    <m/>
    <n v="7"/>
    <m/>
    <n v="2"/>
    <m/>
    <n v="2"/>
    <m/>
    <m/>
    <m/>
    <m/>
    <m/>
    <m/>
    <n v="2"/>
    <m/>
    <m/>
    <n v="1"/>
    <n v="17"/>
    <m/>
    <n v="1"/>
    <m/>
    <m/>
    <m/>
    <m/>
    <n v="13"/>
    <m/>
    <m/>
    <m/>
    <m/>
    <m/>
    <m/>
    <n v="3"/>
    <m/>
    <m/>
    <m/>
    <n v="5"/>
    <n v="2"/>
    <m/>
    <m/>
    <m/>
    <m/>
    <m/>
    <n v="12"/>
    <m/>
    <m/>
    <m/>
    <m/>
    <m/>
    <m/>
    <n v="3"/>
    <m/>
    <n v="1"/>
    <m/>
    <n v="6"/>
    <n v="2"/>
    <m/>
    <m/>
    <m/>
    <m/>
    <n v="1"/>
    <m/>
    <m/>
    <m/>
    <m/>
    <m/>
    <n v="3"/>
    <n v="2"/>
    <m/>
    <n v="1"/>
    <m/>
    <n v="5"/>
    <m/>
    <n v="2"/>
    <m/>
    <m/>
    <m/>
    <m/>
    <n v="1"/>
    <m/>
    <m/>
    <m/>
    <m/>
    <m/>
    <m/>
    <n v="0"/>
    <n v="0"/>
    <n v="0"/>
    <n v="3"/>
    <n v="12"/>
    <n v="0"/>
    <n v="2"/>
    <n v="1"/>
    <n v="40"/>
    <n v="0"/>
    <n v="9"/>
    <n v="0"/>
    <n v="0"/>
    <n v="0"/>
    <n v="0"/>
    <n v="0"/>
    <n v="28"/>
    <n v="0"/>
    <n v="0"/>
  </r>
  <r>
    <s v="MMR013"/>
    <s v="Yangon"/>
    <s v="MMR013D004"/>
    <s v="Yangon (West)"/>
    <s v="MMR013035"/>
    <s v="Lanmadaw"/>
    <m/>
    <n v="12"/>
    <x v="9"/>
    <n v="19333.887956347171"/>
    <n v="0.59003630287643827"/>
    <n v="1"/>
    <n v="0.98657054451497639"/>
    <n v="2.3266097486309058E-2"/>
    <n v="0.85577740739480934"/>
    <n v="0.14691517727500725"/>
    <n v="6.163507384579602E-3"/>
    <n v="3.3724851726944995E-3"/>
    <n v="0.9986044888940574"/>
    <n v="0.99546458890568668"/>
    <n v="0.99639492964298171"/>
    <n v="6.7906407846157327E-2"/>
    <n v="1"/>
    <n v="19333.887956347171"/>
    <n v="47160"/>
    <n v="20180"/>
    <n v="26980"/>
    <n v="9.1597265778886649E-4"/>
    <n v="74.796145292809484"/>
    <n v="1.3104886655700001"/>
    <n v="35986.576030009121"/>
    <n v="1"/>
    <n v="36302"/>
    <n v="15193"/>
    <n v="21109"/>
    <n v="10858"/>
    <n v="4987"/>
    <n v="5871"/>
    <n v="47160"/>
    <n v="20180"/>
    <n v="26980"/>
    <n v="74.796145292809484"/>
    <s v="-"/>
    <s v="-"/>
    <s v="-"/>
    <m/>
    <n v="1"/>
    <n v="5565"/>
    <n v="37879"/>
    <n v="3716"/>
    <n v="0.24501702790464372"/>
    <n v="35604.996964017002"/>
    <n v="0.14691517727500725"/>
    <n v="0.85308482272499275"/>
    <n v="9.8101850629636473"/>
    <n v="41595"/>
    <n v="22881"/>
    <n v="16074"/>
    <n v="1792"/>
    <n v="393"/>
    <n v="455"/>
    <n v="8599"/>
    <n v="5418"/>
    <n v="3181"/>
    <n v="0.36992673566693801"/>
    <n v="36302"/>
    <n v="10858"/>
    <n v="0.2991019778524599"/>
    <n v="716"/>
    <n v="1293"/>
    <n v="1667"/>
    <n v="1751"/>
    <n v="1271"/>
    <n v="723"/>
    <n v="462"/>
    <n v="328"/>
    <n v="388"/>
    <n v="4.221653680660542"/>
    <n v="8599"/>
    <n v="5.4843586463542273"/>
    <n v="7699"/>
    <n v="396"/>
    <n v="188"/>
    <n v="247"/>
    <n v="33"/>
    <n v="16"/>
    <n v="6"/>
    <n v="14"/>
    <n v="8599"/>
    <n v="5394"/>
    <n v="1912"/>
    <n v="343"/>
    <n v="750"/>
    <n v="84"/>
    <n v="116"/>
    <n v="8599"/>
    <n v="34"/>
    <n v="0"/>
    <n v="19"/>
    <n v="5830"/>
    <n v="2681"/>
    <n v="35"/>
    <n v="143.53622514245842"/>
    <n v="0.67798581230375621"/>
    <n v="0.31178043958599838"/>
    <n v="6.163507384579602E-3"/>
    <n v="0.9938364926154204"/>
    <n v="8599"/>
    <n v="2"/>
    <n v="29"/>
    <n v="1"/>
    <n v="224"/>
    <n v="69"/>
    <n v="8240"/>
    <n v="34"/>
    <n v="2.9770903593441096E-2"/>
    <n v="0.97022909640655886"/>
    <n v="8599"/>
    <n v="26"/>
    <n v="3"/>
    <n v="687"/>
    <n v="7.9893010815211066E-2"/>
    <n v="7799"/>
    <n v="84"/>
    <n v="3.3724851726944995E-3"/>
    <n v="0.90696592627049655"/>
    <n v="0.98203279451098968"/>
    <n v="31349"/>
    <n v="30928"/>
    <n v="421"/>
    <n v="0.98657054451497639"/>
    <n v="12761"/>
    <n v="12667"/>
    <n v="94"/>
    <n v="0.99263380612804641"/>
    <n v="18588"/>
    <n v="18261"/>
    <n v="327"/>
    <n v="0.98240800516462234"/>
    <n v="31349"/>
    <n v="30928"/>
    <n v="421"/>
    <n v="0.98657054451497639"/>
    <s v="-"/>
    <s v="-"/>
    <s v="-"/>
    <n v="0"/>
    <n v="14433"/>
    <n v="4640"/>
    <n v="9470"/>
    <n v="323"/>
    <n v="2.237926972909305E-2"/>
    <n v="0.65613524561768166"/>
    <n v="14.365325077399381"/>
    <n v="6101"/>
    <n v="2247"/>
    <n v="0.36830027864284542"/>
    <n v="3723"/>
    <n v="0.61022783150303228"/>
    <n v="131"/>
    <n v="2.1471889854122274E-2"/>
    <n v="8332"/>
    <n v="2393"/>
    <n v="5747"/>
    <n v="2.3043686989918388E-2"/>
    <n v="0.68975036005760926"/>
    <n v="192"/>
    <n v="29399"/>
    <n v="684"/>
    <n v="3556"/>
    <n v="4601"/>
    <n v="5905"/>
    <n v="206"/>
    <n v="13452"/>
    <n v="759"/>
    <n v="94"/>
    <n v="142"/>
    <n v="684"/>
    <n v="28715"/>
    <n v="25159"/>
    <n v="4240"/>
    <n v="20558"/>
    <n v="2.3266097486309058E-2"/>
    <n v="0.97673390251369097"/>
    <n v="0.85577740739480934"/>
    <n v="0.69927548556073338"/>
    <n v="0.91625565495425021"/>
    <n v="12367"/>
    <n v="196"/>
    <n v="1095"/>
    <n v="2136"/>
    <n v="2927"/>
    <n v="165"/>
    <n v="5445"/>
    <n v="258"/>
    <n v="61"/>
    <n v="84"/>
    <n v="1.5848629416996846E-2"/>
    <n v="0.98415137058300317"/>
    <n v="0.89560928276865848"/>
    <n v="0.72289156626506024"/>
    <n v="17032"/>
    <n v="488"/>
    <n v="2461"/>
    <n v="2465"/>
    <n v="2978"/>
    <n v="41"/>
    <n v="8007"/>
    <n v="501"/>
    <n v="33"/>
    <n v="58"/>
    <n v="2.8651949271958667E-2"/>
    <n v="0.97134805072804131"/>
    <n v="0.82685533114138088"/>
    <n v="44149"/>
    <n v="2248"/>
    <n v="13817"/>
    <n v="1552"/>
    <n v="5168"/>
    <n v="1442"/>
    <n v="1092"/>
    <n v="214"/>
    <n v="5909"/>
    <n v="7024"/>
    <n v="3578"/>
    <n v="247"/>
    <n v="1858"/>
    <n v="0.19175972275702735"/>
    <n v="3.2662121452354524E-2"/>
    <n v="30.616504854368934"/>
    <n v="0.41852392651162962"/>
    <n v="18659"/>
    <n v="885"/>
    <n v="6376"/>
    <n v="1088"/>
    <n v="3122"/>
    <n v="717"/>
    <n v="601"/>
    <n v="132"/>
    <n v="2775"/>
    <n v="184"/>
    <n v="1469"/>
    <n v="117"/>
    <n v="1193"/>
    <n v="0.68540650624363575"/>
    <n v="25490"/>
    <n v="1363"/>
    <n v="7441"/>
    <n v="464"/>
    <n v="2046"/>
    <n v="725"/>
    <n v="491"/>
    <n v="82"/>
    <n v="3134"/>
    <n v="6840"/>
    <n v="2109"/>
    <n v="130"/>
    <n v="665"/>
    <n v="0.4915653197332287"/>
    <n v="44149"/>
    <n v="38171"/>
    <n v="1035"/>
    <n v="716"/>
    <n v="193"/>
    <n v="533"/>
    <n v="125"/>
    <n v="151"/>
    <n v="227"/>
    <n v="2998"/>
    <n v="6.7906407846157327E-2"/>
    <n v="0.93209359215384269"/>
    <n v="44149"/>
    <n v="38171"/>
    <n v="1035"/>
    <n v="716"/>
    <n v="193"/>
    <n v="533"/>
    <n v="125"/>
    <n v="151"/>
    <n v="227"/>
    <n v="2998"/>
    <n v="6.7906407846157327E-2"/>
    <s v="-"/>
    <s v="-"/>
    <s v="-"/>
    <s v="-"/>
    <s v="-"/>
    <s v="-"/>
    <s v="-"/>
    <s v="-"/>
    <s v="-"/>
    <s v="-"/>
    <s v="-"/>
    <n v="47160"/>
    <n v="45644"/>
    <n v="1516"/>
    <n v="3.214588634435963E-2"/>
    <n v="590"/>
    <n v="528"/>
    <n v="1034"/>
    <n v="622"/>
    <n v="20180"/>
    <n v="19474"/>
    <n v="706"/>
    <n v="3.498513379583746E-2"/>
    <n v="26980"/>
    <n v="26170"/>
    <n v="810"/>
    <n v="3.0022238695329873E-2"/>
    <n v="8599"/>
    <n v="2940"/>
    <n v="5620"/>
    <n v="8"/>
    <s v="-"/>
    <n v="2"/>
    <n v="29"/>
    <n v="3.3724851726944995E-3"/>
    <n v="0.99662751482730549"/>
    <n v="0.99546458890568668"/>
    <n v="8599"/>
    <n v="1201"/>
    <n v="716"/>
    <n v="2"/>
    <n v="0"/>
    <n v="0"/>
    <n v="0"/>
    <n v="2"/>
    <n v="6649"/>
    <n v="28"/>
    <n v="1"/>
    <n v="2.3258518432375856E-4"/>
    <n v="0.99639492964298171"/>
    <n v="8599"/>
    <n v="5996"/>
    <n v="2581"/>
    <n v="8"/>
    <n v="0"/>
    <n v="0"/>
    <n v="0"/>
    <n v="0"/>
    <n v="13"/>
    <s v="-"/>
    <n v="1"/>
    <n v="0.99988370740783816"/>
    <n v="0.99592975927433414"/>
    <n v="8599"/>
    <n v="8587"/>
    <n v="3"/>
    <n v="1"/>
    <n v="2"/>
    <n v="2"/>
    <n v="0"/>
    <n v="0"/>
    <n v="4"/>
    <n v="0.9986044888940574"/>
    <n v="36251.340155832077"/>
    <n v="0.99883707407838118"/>
    <n v="8599"/>
    <n v="6811"/>
    <n v="1071"/>
    <s v="-"/>
    <n v="171"/>
    <n v="17"/>
    <n v="414"/>
    <n v="13"/>
    <s v="-"/>
    <n v="102"/>
    <n v="8599"/>
    <n v="3.5840213978369579"/>
    <n v="0.96710022844953469"/>
    <n v="0.27901619131055516"/>
    <n v="5.6657369460000481E-2"/>
    <n v="433"/>
    <n v="5.0354692406093735E-2"/>
    <n v="7.8033484113968531E-3"/>
    <n v="2159"/>
    <n v="8108"/>
    <n v="4213"/>
    <n v="8166"/>
    <n v="4058"/>
    <n v="4115"/>
    <n v="0.94964530759390631"/>
    <n v="0.25107570647749738"/>
    <n v="0.9429003372485173"/>
    <n v="0.47854401674613328"/>
    <n v="8599"/>
    <n v="2789"/>
    <n v="63"/>
    <n v="397"/>
    <n v="2"/>
    <n v="3"/>
    <n v="35"/>
    <n v="4"/>
    <n v="0.33596929875566928"/>
    <m/>
    <m/>
    <m/>
    <n v="0"/>
    <m/>
    <m/>
    <m/>
    <m/>
    <m/>
    <m/>
    <n v="0"/>
    <m/>
    <n v="0"/>
    <n v="0"/>
    <m/>
    <m/>
    <m/>
    <n v="0"/>
    <m/>
    <n v="0"/>
    <n v="0"/>
    <m/>
    <m/>
    <m/>
    <n v="0"/>
    <m/>
    <n v="0"/>
    <n v="0"/>
    <m/>
    <m/>
    <m/>
    <n v="0"/>
    <m/>
    <n v="0"/>
    <m/>
    <m/>
    <n v="0"/>
    <m/>
    <n v="0"/>
    <m/>
    <m/>
    <m/>
    <m/>
    <n v="0"/>
    <m/>
    <n v="0"/>
    <m/>
    <m/>
    <m/>
    <m/>
    <n v="0"/>
    <m/>
    <n v="0"/>
    <m/>
    <m/>
    <m/>
    <n v="0"/>
    <m/>
    <n v="0"/>
    <m/>
    <m/>
    <m/>
    <n v="0"/>
    <m/>
    <n v="0"/>
    <m/>
    <m/>
    <m/>
    <m/>
    <m/>
    <m/>
    <m/>
    <m/>
    <m/>
    <m/>
    <m/>
    <m/>
    <m/>
    <m/>
    <m/>
    <m/>
    <m/>
    <m/>
    <n v="13.591480000000001"/>
    <n v="330"/>
    <b v="1"/>
    <b v="0"/>
    <b v="0"/>
    <b v="0"/>
    <b v="0"/>
    <b v="0"/>
    <b v="0"/>
    <b v="0"/>
    <m/>
    <m/>
    <m/>
    <m/>
    <m/>
    <m/>
    <m/>
    <m/>
    <m/>
    <n v="0"/>
    <n v="0"/>
    <n v="0"/>
    <n v="0"/>
    <n v="0"/>
    <n v="0"/>
    <n v="0"/>
    <n v="0"/>
    <n v="0"/>
    <n v="0"/>
    <n v="0"/>
    <n v="620"/>
    <n v="1"/>
    <m/>
    <m/>
    <m/>
    <n v="2"/>
    <m/>
    <m/>
    <n v="6"/>
    <m/>
    <n v="2"/>
    <m/>
    <n v="2"/>
    <m/>
    <m/>
    <m/>
    <m/>
    <m/>
    <m/>
    <n v="2"/>
    <m/>
    <m/>
    <n v="1"/>
    <n v="20"/>
    <m/>
    <n v="1"/>
    <m/>
    <m/>
    <m/>
    <m/>
    <n v="14"/>
    <m/>
    <m/>
    <m/>
    <m/>
    <m/>
    <m/>
    <n v="6"/>
    <m/>
    <m/>
    <n v="1"/>
    <n v="7"/>
    <n v="1"/>
    <m/>
    <m/>
    <m/>
    <m/>
    <m/>
    <n v="13"/>
    <m/>
    <m/>
    <m/>
    <m/>
    <m/>
    <m/>
    <n v="4"/>
    <m/>
    <n v="1"/>
    <m/>
    <n v="7"/>
    <n v="1"/>
    <m/>
    <m/>
    <m/>
    <m/>
    <n v="1"/>
    <m/>
    <m/>
    <m/>
    <m/>
    <m/>
    <n v="7"/>
    <n v="2"/>
    <m/>
    <n v="1"/>
    <m/>
    <n v="6"/>
    <m/>
    <n v="2"/>
    <m/>
    <m/>
    <m/>
    <m/>
    <n v="1"/>
    <m/>
    <m/>
    <m/>
    <m/>
    <m/>
    <m/>
    <n v="0"/>
    <n v="0"/>
    <n v="0"/>
    <n v="7"/>
    <n v="16"/>
    <n v="0"/>
    <n v="2"/>
    <n v="2"/>
    <n v="46"/>
    <n v="0"/>
    <n v="7"/>
    <n v="0"/>
    <n v="0"/>
    <n v="0"/>
    <n v="0"/>
    <n v="0"/>
    <n v="30"/>
    <n v="0"/>
    <n v="0"/>
  </r>
  <r>
    <s v="MMR013"/>
    <s v="Yangon"/>
    <s v="MMR013D004"/>
    <s v="Yangon (West)"/>
    <s v="MMR013036"/>
    <s v="Latha"/>
    <m/>
    <n v="10"/>
    <x v="9"/>
    <n v="10350.07596661242"/>
    <n v="0.58693874100600951"/>
    <n v="1"/>
    <n v="0.97685834502103785"/>
    <n v="3.6182158452900813E-2"/>
    <n v="0.82270742358078608"/>
    <n v="0.13684579205443811"/>
    <n v="5.8126536999776436E-3"/>
    <n v="0"/>
    <n v="0.99955287279230942"/>
    <n v="0.99977643639615466"/>
    <n v="0.99508160071540352"/>
    <n v="7.0447609359104782E-2"/>
    <n v="1"/>
    <n v="10350.07596661242"/>
    <n v="25057"/>
    <n v="10728"/>
    <n v="14329"/>
    <n v="4.8667359809617531E-4"/>
    <n v="74.869146486146974"/>
    <n v="0.60432303638600005"/>
    <n v="41462.9237863362"/>
    <n v="1"/>
    <n v="18161"/>
    <n v="7667"/>
    <n v="10494"/>
    <n v="6896"/>
    <n v="3061"/>
    <n v="3835"/>
    <n v="25057"/>
    <n v="10728"/>
    <n v="14329"/>
    <n v="74.869146486146974"/>
    <s v="-"/>
    <s v="-"/>
    <s v="-"/>
    <m/>
    <n v="1"/>
    <n v="2735"/>
    <n v="19986"/>
    <n v="2336"/>
    <n v="0.25372760932652855"/>
    <n v="18699.347293105173"/>
    <n v="0.13684579205443811"/>
    <n v="0.86315420794556186"/>
    <n v="11.688181727209045"/>
    <n v="22322"/>
    <n v="12679"/>
    <n v="8253"/>
    <n v="1133"/>
    <n v="215"/>
    <n v="42"/>
    <n v="4473"/>
    <n v="2679"/>
    <n v="1794"/>
    <n v="0.40107310529845741"/>
    <n v="18161"/>
    <n v="6896"/>
    <n v="0.37971477341556081"/>
    <n v="506"/>
    <n v="708"/>
    <n v="865"/>
    <n v="830"/>
    <n v="606"/>
    <n v="376"/>
    <n v="241"/>
    <n v="141"/>
    <n v="200"/>
    <n v="4.0601386094343841"/>
    <n v="4473"/>
    <n v="5.6018332215515318"/>
    <n v="3976"/>
    <n v="364"/>
    <n v="79"/>
    <n v="54"/>
    <s v="-"/>
    <s v="-"/>
    <s v="-"/>
    <s v="-"/>
    <n v="4473"/>
    <n v="3192"/>
    <n v="834"/>
    <n v="170"/>
    <n v="244"/>
    <n v="20"/>
    <n v="13"/>
    <n v="4473"/>
    <n v="2"/>
    <n v="0"/>
    <n v="24"/>
    <n v="3244"/>
    <n v="1199"/>
    <n v="4"/>
    <n v="8.1202772188687682"/>
    <n v="0.72524033087413364"/>
    <n v="0.26805276101050751"/>
    <n v="5.8126536999776436E-3"/>
    <n v="0.99418734630002237"/>
    <n v="4473"/>
    <n v="1"/>
    <n v="0"/>
    <n v="0"/>
    <n v="86"/>
    <n v="30"/>
    <n v="4340"/>
    <n v="16"/>
    <n v="1.9450033534540577E-2"/>
    <n v="0.98054996646545944"/>
    <n v="4473"/>
    <n v="0"/>
    <n v="0"/>
    <n v="477"/>
    <n v="0.10663983903420524"/>
    <n v="3958"/>
    <n v="38"/>
    <n v="0"/>
    <n v="0.88486474401967363"/>
    <n v="0.98736865638274085"/>
    <n v="15686"/>
    <n v="15323"/>
    <n v="363"/>
    <n v="0.97685834502103785"/>
    <n v="6429"/>
    <n v="6366"/>
    <n v="63"/>
    <n v="0.99020065328978069"/>
    <n v="9257"/>
    <n v="8957"/>
    <n v="300"/>
    <n v="0.96759209247056277"/>
    <n v="15686"/>
    <n v="15323"/>
    <n v="363"/>
    <n v="0.97685834502103785"/>
    <s v="-"/>
    <s v="-"/>
    <s v="-"/>
    <n v="0"/>
    <n v="6589"/>
    <n v="2156"/>
    <n v="4247"/>
    <n v="186"/>
    <n v="2.8228866292305359E-2"/>
    <n v="0.64455911367430563"/>
    <n v="11.591397849462366"/>
    <n v="2895"/>
    <n v="1069"/>
    <n v="0.36925734024179618"/>
    <n v="1762"/>
    <n v="0.60863557858376516"/>
    <n v="64"/>
    <n v="2.2107081174438686E-2"/>
    <n v="3694"/>
    <n v="1087"/>
    <n v="2485"/>
    <n v="3.3026529507309152E-2"/>
    <n v="0.67271250676773142"/>
    <n v="122"/>
    <n v="16030"/>
    <n v="580"/>
    <n v="2262"/>
    <n v="3122"/>
    <n v="3198"/>
    <n v="39"/>
    <n v="6496"/>
    <n v="247"/>
    <n v="30"/>
    <n v="56"/>
    <n v="580"/>
    <n v="15450"/>
    <n v="13188"/>
    <n v="2842"/>
    <n v="10066"/>
    <n v="3.6182158452900813E-2"/>
    <n v="0.96381784154709915"/>
    <n v="0.82270742358078608"/>
    <n v="0.62794759825327506"/>
    <n v="0.89326263256394256"/>
    <n v="6700"/>
    <n v="142"/>
    <n v="784"/>
    <n v="1519"/>
    <n v="1636"/>
    <n v="22"/>
    <n v="2454"/>
    <n v="86"/>
    <n v="20"/>
    <n v="37"/>
    <n v="2.1194029850746268E-2"/>
    <n v="0.97880597014925375"/>
    <n v="0.86179104477611945"/>
    <n v="0.63507462686567162"/>
    <n v="9330"/>
    <n v="438"/>
    <n v="1478"/>
    <n v="1603"/>
    <n v="1562"/>
    <n v="17"/>
    <n v="4042"/>
    <n v="161"/>
    <n v="10"/>
    <n v="19"/>
    <n v="4.694533762057878E-2"/>
    <n v="0.95305466237942127"/>
    <n v="0.79464094319399781"/>
    <n v="23592"/>
    <n v="1071"/>
    <n v="7601"/>
    <n v="1074"/>
    <n v="2978"/>
    <n v="931"/>
    <n v="545"/>
    <n v="133"/>
    <n v="2872"/>
    <n v="3699"/>
    <n v="1896"/>
    <n v="220"/>
    <n v="572"/>
    <n v="0.19625296710749407"/>
    <n v="3.9462529671074942E-2"/>
    <n v="25.340494092373792"/>
    <n v="0.34640149611236987"/>
    <n v="9985"/>
    <n v="342"/>
    <n v="3614"/>
    <n v="694"/>
    <n v="1812"/>
    <n v="457"/>
    <n v="317"/>
    <n v="78"/>
    <n v="1324"/>
    <n v="168"/>
    <n v="796"/>
    <n v="99"/>
    <n v="284"/>
    <n v="0.72468703054581873"/>
    <n v="13607"/>
    <n v="729"/>
    <n v="3987"/>
    <n v="380"/>
    <n v="1166"/>
    <n v="474"/>
    <n v="228"/>
    <n v="55"/>
    <n v="1548"/>
    <n v="3531"/>
    <n v="1100"/>
    <n v="121"/>
    <n v="288"/>
    <n v="0.51179539942676566"/>
    <n v="23592"/>
    <n v="19468"/>
    <n v="927"/>
    <n v="920"/>
    <n v="125"/>
    <n v="20"/>
    <n v="123"/>
    <n v="209"/>
    <n v="138"/>
    <n v="1662"/>
    <n v="7.0447609359104782E-2"/>
    <n v="0.92955239064089523"/>
    <n v="23592"/>
    <n v="19468"/>
    <n v="927"/>
    <n v="920"/>
    <n v="125"/>
    <n v="20"/>
    <n v="123"/>
    <n v="209"/>
    <n v="138"/>
    <n v="1662"/>
    <n v="7.0447609359104782E-2"/>
    <s v="-"/>
    <s v="-"/>
    <s v="-"/>
    <s v="-"/>
    <s v="-"/>
    <s v="-"/>
    <s v="-"/>
    <s v="-"/>
    <s v="-"/>
    <s v="-"/>
    <s v="-"/>
    <n v="25057"/>
    <n v="23870"/>
    <n v="1187"/>
    <n v="4.737199185856248E-2"/>
    <n v="498"/>
    <n v="314"/>
    <n v="726"/>
    <n v="343"/>
    <n v="10728"/>
    <n v="10212"/>
    <n v="516"/>
    <n v="4.8098434004474271E-2"/>
    <n v="14329"/>
    <n v="13658"/>
    <n v="671"/>
    <n v="4.6828110824202664E-2"/>
    <n v="4473"/>
    <n v="1651"/>
    <n v="2821"/>
    <n v="1"/>
    <s v="-"/>
    <s v="-"/>
    <n v="0"/>
    <n v="0"/>
    <n v="1"/>
    <n v="0.99977643639615466"/>
    <n v="4473"/>
    <n v="1118"/>
    <n v="100"/>
    <n v="0"/>
    <n v="0"/>
    <n v="0"/>
    <n v="0"/>
    <n v="1"/>
    <n v="3233"/>
    <n v="20"/>
    <n v="1"/>
    <n v="2.23563603845294E-4"/>
    <n v="0.99508160071540352"/>
    <n v="4473"/>
    <n v="3817"/>
    <n v="647"/>
    <n v="4"/>
    <n v="0"/>
    <n v="0"/>
    <n v="0"/>
    <n v="0"/>
    <n v="5"/>
    <s v="-"/>
    <s v="-"/>
    <n v="1"/>
    <n v="0.99742901855577903"/>
    <n v="4473"/>
    <n v="4471"/>
    <n v="1"/>
    <n v="1"/>
    <s v="-"/>
    <n v="0"/>
    <n v="0"/>
    <n v="0"/>
    <s v="-"/>
    <n v="0.99955287279230942"/>
    <n v="18152.87972278113"/>
    <n v="0.99955287279230942"/>
    <n v="4473"/>
    <n v="3492"/>
    <n v="521"/>
    <n v="1"/>
    <n v="83"/>
    <n v="2"/>
    <n v="309"/>
    <n v="18"/>
    <s v="-"/>
    <n v="47"/>
    <n v="4473"/>
    <n v="3.3348982785602503"/>
    <n v="0.89987768739272911"/>
    <n v="0.29985922102299389"/>
    <n v="6.0889780595485492E-2"/>
    <n v="310"/>
    <n v="6.9304717192041135E-2"/>
    <n v="5.586692858043937E-3"/>
    <n v="1211"/>
    <n v="4163"/>
    <n v="2239"/>
    <n v="4143"/>
    <n v="1720"/>
    <n v="1441"/>
    <n v="0.92622401073105298"/>
    <n v="0.27073552425665104"/>
    <n v="0.93069528280795888"/>
    <n v="0.38452939861390567"/>
    <n v="4473"/>
    <n v="1273"/>
    <n v="11"/>
    <n v="90"/>
    <n v="1"/>
    <n v="2"/>
    <n v="7"/>
    <n v="5"/>
    <n v="0.2888441761681198"/>
    <m/>
    <m/>
    <m/>
    <n v="0"/>
    <m/>
    <m/>
    <m/>
    <m/>
    <m/>
    <m/>
    <n v="0"/>
    <m/>
    <n v="0"/>
    <n v="0"/>
    <m/>
    <m/>
    <m/>
    <n v="0"/>
    <m/>
    <n v="0"/>
    <n v="0"/>
    <m/>
    <m/>
    <m/>
    <n v="0"/>
    <m/>
    <n v="0"/>
    <n v="0"/>
    <m/>
    <m/>
    <m/>
    <n v="0"/>
    <m/>
    <n v="0"/>
    <m/>
    <m/>
    <n v="0"/>
    <m/>
    <n v="0"/>
    <m/>
    <m/>
    <m/>
    <m/>
    <n v="0"/>
    <m/>
    <n v="0"/>
    <m/>
    <m/>
    <m/>
    <m/>
    <n v="0"/>
    <m/>
    <n v="0"/>
    <m/>
    <m/>
    <m/>
    <n v="0"/>
    <m/>
    <n v="0"/>
    <m/>
    <m/>
    <m/>
    <n v="0"/>
    <m/>
    <n v="0"/>
    <m/>
    <m/>
    <m/>
    <m/>
    <m/>
    <m/>
    <m/>
    <m/>
    <m/>
    <m/>
    <m/>
    <m/>
    <m/>
    <m/>
    <m/>
    <m/>
    <m/>
    <m/>
    <n v="12.79724"/>
    <n v="326"/>
    <b v="1"/>
    <b v="0"/>
    <b v="0"/>
    <b v="0"/>
    <b v="0"/>
    <b v="0"/>
    <b v="0"/>
    <b v="0"/>
    <m/>
    <m/>
    <m/>
    <m/>
    <m/>
    <m/>
    <m/>
    <m/>
    <m/>
    <n v="0"/>
    <n v="0"/>
    <n v="0"/>
    <n v="0"/>
    <n v="0"/>
    <n v="0"/>
    <n v="0"/>
    <n v="0"/>
    <n v="0"/>
    <n v="0"/>
    <n v="0"/>
    <n v="620"/>
    <n v="1"/>
    <m/>
    <m/>
    <m/>
    <n v="2"/>
    <m/>
    <m/>
    <n v="8"/>
    <m/>
    <n v="2"/>
    <m/>
    <n v="3"/>
    <m/>
    <m/>
    <m/>
    <m/>
    <m/>
    <m/>
    <n v="2"/>
    <m/>
    <m/>
    <n v="1"/>
    <n v="19"/>
    <m/>
    <n v="1"/>
    <m/>
    <m/>
    <m/>
    <m/>
    <n v="13"/>
    <m/>
    <m/>
    <m/>
    <m/>
    <m/>
    <m/>
    <n v="3"/>
    <m/>
    <m/>
    <m/>
    <n v="7"/>
    <n v="1"/>
    <m/>
    <m/>
    <m/>
    <m/>
    <m/>
    <n v="12"/>
    <m/>
    <m/>
    <m/>
    <m/>
    <m/>
    <m/>
    <n v="3"/>
    <m/>
    <n v="1"/>
    <m/>
    <n v="9"/>
    <n v="1"/>
    <m/>
    <m/>
    <m/>
    <m/>
    <n v="1"/>
    <m/>
    <m/>
    <m/>
    <m/>
    <m/>
    <n v="2"/>
    <n v="2"/>
    <m/>
    <n v="1"/>
    <m/>
    <n v="5"/>
    <m/>
    <n v="1"/>
    <m/>
    <m/>
    <m/>
    <m/>
    <n v="1"/>
    <m/>
    <m/>
    <m/>
    <m/>
    <m/>
    <m/>
    <n v="0"/>
    <n v="0"/>
    <n v="0"/>
    <n v="2"/>
    <n v="12"/>
    <n v="0"/>
    <n v="2"/>
    <n v="1"/>
    <n v="48"/>
    <n v="0"/>
    <n v="6"/>
    <n v="0"/>
    <n v="0"/>
    <n v="0"/>
    <n v="0"/>
    <n v="0"/>
    <n v="29"/>
    <n v="0"/>
    <n v="0"/>
  </r>
  <r>
    <s v="MMR013"/>
    <s v="Yangon"/>
    <s v="MMR013D004"/>
    <s v="Yangon (West)"/>
    <s v="MMR013037"/>
    <s v="Ahlone"/>
    <m/>
    <n v="11"/>
    <x v="9"/>
    <n v="22385.077678359259"/>
    <n v="0.59653441335281243"/>
    <n v="1"/>
    <n v="0.98485453365936426"/>
    <n v="2.1074877454577475E-2"/>
    <n v="0.83231089847075057"/>
    <n v="0.21201928731036104"/>
    <n v="2.348533308964635E-2"/>
    <n v="2.7414785707758384E-2"/>
    <n v="0.99003929452618111"/>
    <n v="0.97614913643425016"/>
    <n v="0.9961619300009138"/>
    <n v="9.4902883579946556E-2"/>
    <n v="1"/>
    <n v="22385.077678359259"/>
    <n v="55482"/>
    <n v="25551"/>
    <n v="29931"/>
    <n v="1.0776080364597517E-3"/>
    <n v="85.366342587952289"/>
    <n v="3.37936090541"/>
    <n v="16417.897215766207"/>
    <n v="1"/>
    <n v="48612"/>
    <n v="21320"/>
    <n v="27292"/>
    <n v="6870"/>
    <n v="4231"/>
    <n v="2639"/>
    <n v="55482"/>
    <n v="25551"/>
    <n v="29931"/>
    <n v="85.366342587952289"/>
    <s v="-"/>
    <s v="-"/>
    <s v="-"/>
    <m/>
    <n v="1"/>
    <n v="9014"/>
    <n v="42515"/>
    <n v="3953"/>
    <n v="0.30499823591673525"/>
    <n v="38560.087874867691"/>
    <n v="0.21201928731036104"/>
    <n v="0.78798071268963898"/>
    <n v="9.2978948606374221"/>
    <n v="46468"/>
    <n v="20955"/>
    <n v="21868"/>
    <n v="2578"/>
    <n v="554"/>
    <n v="513"/>
    <n v="10943"/>
    <n v="7754"/>
    <n v="3189"/>
    <n v="0.29141917207347162"/>
    <n v="48612"/>
    <n v="6870"/>
    <n v="0.14132313009133549"/>
    <n v="605"/>
    <n v="1524"/>
    <n v="2055"/>
    <n v="2365"/>
    <n v="1670"/>
    <n v="1038"/>
    <n v="659"/>
    <n v="460"/>
    <n v="567"/>
    <n v="4.4422918760851688"/>
    <n v="10943"/>
    <n v="5.0700904687928352"/>
    <n v="7556"/>
    <n v="531"/>
    <n v="652"/>
    <n v="1770"/>
    <n v="366"/>
    <n v="12"/>
    <n v="11"/>
    <n v="45"/>
    <n v="10943"/>
    <n v="5766"/>
    <n v="2330"/>
    <n v="432"/>
    <n v="1893"/>
    <n v="145"/>
    <n v="377"/>
    <n v="10943"/>
    <n v="220"/>
    <n v="3"/>
    <n v="34"/>
    <n v="7563"/>
    <n v="3075"/>
    <n v="48"/>
    <n v="990.63108836699269"/>
    <n v="0.69112674769258886"/>
    <n v="0.28100155350452344"/>
    <n v="2.348533308964635E-2"/>
    <n v="0.9765146669103536"/>
    <n v="10943"/>
    <n v="42"/>
    <n v="496"/>
    <n v="3"/>
    <n v="1444"/>
    <n v="191"/>
    <n v="8726"/>
    <n v="41"/>
    <n v="0.18139449876633465"/>
    <n v="0.81860550123366538"/>
    <n v="10943"/>
    <n v="275"/>
    <n v="25"/>
    <n v="2108"/>
    <n v="0.19263456090651557"/>
    <n v="8463"/>
    <n v="72"/>
    <n v="2.7414785707758384E-2"/>
    <n v="0.77337110481586402"/>
    <n v="0.89756008407200949"/>
    <n v="40078"/>
    <n v="39471"/>
    <n v="607"/>
    <n v="0.98485453365936426"/>
    <n v="17110"/>
    <n v="16980"/>
    <n v="130"/>
    <n v="0.99240210403272944"/>
    <n v="22968"/>
    <n v="22491"/>
    <n v="477"/>
    <n v="0.97923197492163017"/>
    <n v="40078"/>
    <n v="39471"/>
    <n v="607"/>
    <n v="0.98485453365936426"/>
    <s v="-"/>
    <s v="-"/>
    <s v="-"/>
    <n v="0"/>
    <n v="19545"/>
    <n v="6908"/>
    <n v="12001"/>
    <n v="636"/>
    <n v="3.2540291634689182E-2"/>
    <n v="0.61401893067280633"/>
    <n v="10.861635220125786"/>
    <n v="8867"/>
    <n v="3405"/>
    <n v="0.38400811999548889"/>
    <n v="5185"/>
    <n v="0.58475245291530398"/>
    <n v="277"/>
    <n v="3.1239427089207173E-2"/>
    <n v="10678"/>
    <n v="3503"/>
    <n v="6816"/>
    <n v="3.3620528188799403E-2"/>
    <n v="0.63832178310545051"/>
    <n v="359"/>
    <n v="34069"/>
    <n v="718"/>
    <n v="4995"/>
    <n v="6365"/>
    <n v="8052"/>
    <n v="242"/>
    <n v="12420"/>
    <n v="969"/>
    <n v="142"/>
    <n v="166"/>
    <n v="718"/>
    <n v="33351"/>
    <n v="28356"/>
    <n v="5713"/>
    <n v="21991"/>
    <n v="2.1074877454577475E-2"/>
    <n v="0.97892512254542252"/>
    <n v="0.83231089847075057"/>
    <n v="0.64548416448971202"/>
    <n v="0.90561801050808655"/>
    <n v="14977"/>
    <n v="177"/>
    <n v="1697"/>
    <n v="3153"/>
    <n v="4093"/>
    <n v="183"/>
    <n v="5158"/>
    <n v="313"/>
    <n v="104"/>
    <n v="99"/>
    <n v="1.1818121119049209E-2"/>
    <n v="0.98818187888095077"/>
    <n v="0.87487480803899309"/>
    <n v="0.66435200640982839"/>
    <n v="19092"/>
    <n v="541"/>
    <n v="3298"/>
    <n v="3212"/>
    <n v="3959"/>
    <n v="59"/>
    <n v="7262"/>
    <n v="656"/>
    <n v="38"/>
    <n v="67"/>
    <n v="2.8336476010894614E-2"/>
    <n v="0.97166352398910538"/>
    <n v="0.7989210140372931"/>
    <n v="50146"/>
    <n v="3933"/>
    <n v="13972"/>
    <n v="1115"/>
    <n v="5967"/>
    <n v="1230"/>
    <n v="1299"/>
    <n v="155"/>
    <n v="6797"/>
    <n v="9287"/>
    <n v="4021"/>
    <n v="285"/>
    <n v="2085"/>
    <n v="0.20972759542136959"/>
    <n v="2.4528377138754835E-2"/>
    <n v="40.769105691056915"/>
    <n v="0.55730875471743868"/>
    <n v="22847"/>
    <n v="2014"/>
    <n v="8202"/>
    <n v="777"/>
    <n v="3547"/>
    <n v="608"/>
    <n v="755"/>
    <n v="102"/>
    <n v="3312"/>
    <n v="278"/>
    <n v="1845"/>
    <n v="139"/>
    <n v="1268"/>
    <n v="0.69606512890094985"/>
    <n v="27299"/>
    <n v="1919"/>
    <n v="5770"/>
    <n v="338"/>
    <n v="2420"/>
    <n v="622"/>
    <n v="544"/>
    <n v="53"/>
    <n v="3485"/>
    <n v="9009"/>
    <n v="2176"/>
    <n v="146"/>
    <n v="817"/>
    <n v="0.42540019780944355"/>
    <n v="50146"/>
    <n v="43174"/>
    <n v="376"/>
    <n v="409"/>
    <n v="402"/>
    <n v="404"/>
    <n v="409"/>
    <n v="51"/>
    <n v="162"/>
    <n v="4759"/>
    <n v="9.4902883579946556E-2"/>
    <n v="0.90509711642005342"/>
    <n v="50146"/>
    <n v="43174"/>
    <n v="376"/>
    <n v="409"/>
    <n v="402"/>
    <n v="404"/>
    <n v="409"/>
    <n v="51"/>
    <n v="162"/>
    <n v="4759"/>
    <n v="9.4902883579946556E-2"/>
    <s v="-"/>
    <s v="-"/>
    <s v="-"/>
    <s v="-"/>
    <s v="-"/>
    <s v="-"/>
    <s v="-"/>
    <s v="-"/>
    <s v="-"/>
    <s v="-"/>
    <s v="-"/>
    <n v="55482"/>
    <n v="54090"/>
    <n v="1392"/>
    <n v="2.5089218124797232E-2"/>
    <n v="484"/>
    <n v="432"/>
    <n v="807"/>
    <n v="470"/>
    <n v="25551"/>
    <n v="24977"/>
    <n v="574"/>
    <n v="2.2464874173222182E-2"/>
    <n v="29931"/>
    <n v="29113"/>
    <n v="818"/>
    <n v="2.7329524573184997E-2"/>
    <n v="10943"/>
    <n v="2802"/>
    <n v="7880"/>
    <n v="10"/>
    <n v="173"/>
    <n v="30"/>
    <n v="48"/>
    <n v="4.3863657132413416E-3"/>
    <n v="0.99561363428675864"/>
    <n v="0.97614913643425016"/>
    <n v="10943"/>
    <n v="406"/>
    <n v="2538"/>
    <n v="14"/>
    <n v="0"/>
    <n v="7"/>
    <n v="2"/>
    <n v="0"/>
    <n v="7943"/>
    <n v="19"/>
    <n v="14"/>
    <n v="8.2244357123275149E-4"/>
    <n v="0.9961619300009138"/>
    <n v="10943"/>
    <n v="2181"/>
    <n v="8707"/>
    <n v="15"/>
    <n v="0"/>
    <n v="8"/>
    <n v="1"/>
    <n v="0"/>
    <n v="21"/>
    <n v="1"/>
    <n v="9"/>
    <n v="0.99826373023850867"/>
    <n v="0.98615553321758198"/>
    <n v="10943"/>
    <n v="10834"/>
    <n v="13"/>
    <n v="21"/>
    <n v="64"/>
    <n v="0"/>
    <n v="0"/>
    <n v="0"/>
    <n v="8"/>
    <n v="0.99003929452618111"/>
    <n v="48127.790185506718"/>
    <n v="0.99003929452618111"/>
    <n v="10943"/>
    <n v="9012"/>
    <n v="697"/>
    <s v="-"/>
    <n v="90"/>
    <n v="105"/>
    <n v="969"/>
    <n v="18"/>
    <s v="-"/>
    <n v="52"/>
    <n v="10943"/>
    <n v="3.5280087727314267"/>
    <n v="0.95198597088167802"/>
    <n v="0.28344600720076668"/>
    <n v="5.755689329893119E-2"/>
    <n v="714"/>
    <n v="6.5247189984464951E-2"/>
    <n v="1.2867415163365712E-2"/>
    <n v="7173"/>
    <n v="10229"/>
    <n v="2659"/>
    <n v="10069"/>
    <n v="4041"/>
    <n v="4436"/>
    <n v="0.9201315909713973"/>
    <n v="0.65548752627250295"/>
    <n v="0.93475281001553501"/>
    <n v="0.40537329799872063"/>
    <n v="10943"/>
    <n v="2511"/>
    <n v="142"/>
    <n v="1784"/>
    <n v="8"/>
    <n v="8"/>
    <n v="22"/>
    <n v="5"/>
    <n v="0.24517956684638581"/>
    <m/>
    <m/>
    <m/>
    <n v="0"/>
    <m/>
    <m/>
    <m/>
    <m/>
    <m/>
    <m/>
    <n v="0"/>
    <m/>
    <n v="0"/>
    <n v="0"/>
    <m/>
    <m/>
    <m/>
    <n v="0"/>
    <m/>
    <n v="0"/>
    <n v="0"/>
    <m/>
    <m/>
    <m/>
    <n v="0"/>
    <m/>
    <n v="0"/>
    <n v="0"/>
    <m/>
    <m/>
    <m/>
    <n v="0"/>
    <m/>
    <n v="0"/>
    <m/>
    <m/>
    <n v="0"/>
    <m/>
    <n v="0"/>
    <m/>
    <m/>
    <m/>
    <m/>
    <n v="0"/>
    <m/>
    <n v="0"/>
    <m/>
    <m/>
    <m/>
    <m/>
    <n v="0"/>
    <m/>
    <n v="0"/>
    <m/>
    <m/>
    <m/>
    <n v="0"/>
    <m/>
    <n v="0"/>
    <m/>
    <m/>
    <m/>
    <n v="0"/>
    <m/>
    <n v="0"/>
    <m/>
    <m/>
    <m/>
    <m/>
    <m/>
    <m/>
    <m/>
    <m/>
    <m/>
    <m/>
    <m/>
    <m/>
    <m/>
    <m/>
    <m/>
    <m/>
    <m/>
    <m/>
    <n v="11.72655"/>
    <n v="320"/>
    <b v="1"/>
    <b v="0"/>
    <b v="0"/>
    <b v="0"/>
    <b v="0"/>
    <b v="0"/>
    <b v="0"/>
    <b v="0"/>
    <m/>
    <m/>
    <m/>
    <m/>
    <m/>
    <m/>
    <m/>
    <m/>
    <m/>
    <n v="0"/>
    <n v="0"/>
    <n v="0"/>
    <n v="0"/>
    <n v="0"/>
    <n v="0"/>
    <n v="0"/>
    <n v="0"/>
    <n v="0"/>
    <n v="0"/>
    <n v="0"/>
    <n v="620"/>
    <n v="1"/>
    <m/>
    <m/>
    <n v="1"/>
    <n v="2"/>
    <m/>
    <m/>
    <n v="9"/>
    <m/>
    <n v="2"/>
    <m/>
    <n v="6"/>
    <m/>
    <m/>
    <m/>
    <m/>
    <m/>
    <m/>
    <n v="2"/>
    <m/>
    <m/>
    <n v="1"/>
    <n v="22"/>
    <m/>
    <n v="1"/>
    <m/>
    <m/>
    <m/>
    <m/>
    <n v="16"/>
    <m/>
    <m/>
    <m/>
    <m/>
    <m/>
    <m/>
    <n v="5"/>
    <m/>
    <m/>
    <n v="2"/>
    <n v="12"/>
    <n v="2"/>
    <m/>
    <m/>
    <m/>
    <m/>
    <m/>
    <n v="15"/>
    <m/>
    <m/>
    <m/>
    <m/>
    <m/>
    <m/>
    <n v="5"/>
    <m/>
    <n v="1"/>
    <n v="2"/>
    <n v="13"/>
    <n v="2"/>
    <m/>
    <m/>
    <m/>
    <m/>
    <n v="6"/>
    <m/>
    <m/>
    <m/>
    <m/>
    <m/>
    <m/>
    <n v="2"/>
    <m/>
    <n v="1"/>
    <n v="2"/>
    <n v="12"/>
    <m/>
    <n v="2"/>
    <m/>
    <m/>
    <m/>
    <m/>
    <n v="1"/>
    <m/>
    <m/>
    <m/>
    <m/>
    <m/>
    <m/>
    <n v="0"/>
    <n v="0"/>
    <n v="0"/>
    <n v="1"/>
    <n v="16"/>
    <n v="0"/>
    <n v="2"/>
    <n v="5"/>
    <n v="68"/>
    <n v="0"/>
    <n v="9"/>
    <n v="0"/>
    <n v="0"/>
    <n v="0"/>
    <n v="0"/>
    <n v="0"/>
    <n v="43"/>
    <n v="0"/>
    <n v="0"/>
  </r>
  <r>
    <s v="MMR013"/>
    <s v="Yangon"/>
    <s v="MMR013D004"/>
    <s v="Yangon (West)"/>
    <s v="MMR013038"/>
    <s v="Kyeemyindaing"/>
    <m/>
    <n v="22"/>
    <x v="9"/>
    <n v="49467.782559992629"/>
    <n v="0.55639845615803729"/>
    <n v="1"/>
    <n v="0.96183428363459911"/>
    <n v="4.8119995629711719E-2"/>
    <n v="0.69629618068020416"/>
    <n v="0.30782183528120438"/>
    <n v="9.374728991414448E-2"/>
    <n v="0.10567166767843206"/>
    <n v="0.85287485907553551"/>
    <n v="0.751495967392247"/>
    <n v="0.68259474460150893"/>
    <n v="0.17632465000886052"/>
    <n v="1"/>
    <n v="49467.782559992629"/>
    <n v="111514"/>
    <n v="52627"/>
    <n v="58887"/>
    <n v="2.165898536061655E-3"/>
    <n v="89.369470341501525"/>
    <n v="4.4564255426899999"/>
    <n v="25023.19379775559"/>
    <n v="1"/>
    <n v="106702"/>
    <n v="49260"/>
    <n v="57442"/>
    <n v="4812"/>
    <n v="3367"/>
    <n v="1445"/>
    <n v="111514"/>
    <n v="52627"/>
    <n v="58887"/>
    <n v="89.369470341501525"/>
    <s v="-"/>
    <s v="-"/>
    <s v="-"/>
    <m/>
    <n v="1"/>
    <n v="24679"/>
    <n v="80173"/>
    <n v="6662"/>
    <n v="0.39091714168111458"/>
    <n v="67921.265862572196"/>
    <n v="0.30782183528120438"/>
    <n v="0.69217816471879567"/>
    <n v="8.3095306399910189"/>
    <n v="86835"/>
    <n v="33958"/>
    <n v="45362"/>
    <n v="5422"/>
    <n v="1566"/>
    <n v="527"/>
    <n v="23062"/>
    <n v="16841"/>
    <n v="6221"/>
    <n v="0.26975110571502903"/>
    <n v="106702"/>
    <n v="4812"/>
    <n v="4.5097561432775393E-2"/>
    <n v="1056"/>
    <n v="2984"/>
    <n v="4385"/>
    <n v="4618"/>
    <n v="3607"/>
    <n v="2324"/>
    <n v="1573"/>
    <n v="1164"/>
    <n v="1351"/>
    <n v="4.6267452952909549"/>
    <n v="23062"/>
    <n v="4.8354002254791428"/>
    <n v="8522"/>
    <n v="1514"/>
    <n v="1687"/>
    <n v="7761"/>
    <n v="3064"/>
    <n v="60"/>
    <n v="31"/>
    <n v="423"/>
    <n v="23062"/>
    <n v="15565"/>
    <n v="5693"/>
    <n v="920"/>
    <n v="710"/>
    <n v="47"/>
    <n v="127"/>
    <n v="23062"/>
    <n v="2118"/>
    <n v="2"/>
    <n v="42"/>
    <n v="19082"/>
    <n v="1793"/>
    <n v="25"/>
    <n v="9808.7000260168243"/>
    <n v="0.82742173272049258"/>
    <n v="7.7746943023154977E-2"/>
    <n v="9.374728991414448E-2"/>
    <n v="0.90625271008585551"/>
    <n v="23062"/>
    <n v="4626"/>
    <n v="1218"/>
    <n v="3"/>
    <n v="4795"/>
    <n v="563"/>
    <n v="11627"/>
    <n v="230"/>
    <n v="0.46145173879108492"/>
    <n v="0.53854826120891508"/>
    <n v="23062"/>
    <n v="2392"/>
    <n v="45"/>
    <n v="9635"/>
    <n v="0.41778683548694823"/>
    <n v="10687"/>
    <n v="303"/>
    <n v="0.10567166767843206"/>
    <n v="0.46340300060705925"/>
    <n v="0.72240048564738535"/>
    <n v="82430"/>
    <n v="79284"/>
    <n v="3146"/>
    <n v="0.96183428363459911"/>
    <n v="36864"/>
    <n v="36065"/>
    <n v="799"/>
    <n v="0.9783257378472221"/>
    <n v="45566"/>
    <n v="43219"/>
    <n v="2347"/>
    <n v="0.94849229688803049"/>
    <n v="82430"/>
    <n v="79284"/>
    <n v="3146"/>
    <n v="0.96183428363459911"/>
    <s v="-"/>
    <s v="-"/>
    <s v="-"/>
    <n v="0"/>
    <n v="47654"/>
    <n v="15935"/>
    <n v="29214"/>
    <n v="2505"/>
    <n v="5.2566416250472155E-2"/>
    <n v="0.61304402568514715"/>
    <n v="6.3612774451097804"/>
    <n v="23019"/>
    <n v="8091"/>
    <n v="0.3514922455362961"/>
    <n v="13778"/>
    <n v="0.59854902471871063"/>
    <n v="1150"/>
    <n v="4.9958729744993269E-2"/>
    <n v="24635"/>
    <n v="7844"/>
    <n v="15436"/>
    <n v="5.5003044448954742E-2"/>
    <n v="0.62658818753805556"/>
    <n v="1355"/>
    <n v="64069"/>
    <n v="3083"/>
    <n v="16375"/>
    <n v="13455"/>
    <n v="12772"/>
    <n v="313"/>
    <n v="16311"/>
    <n v="1134"/>
    <n v="163"/>
    <n v="463"/>
    <n v="3083"/>
    <n v="60986"/>
    <n v="44611"/>
    <n v="19458"/>
    <n v="31156"/>
    <n v="4.8119995629711719E-2"/>
    <n v="0.9518800043702883"/>
    <n v="0.69629618068020416"/>
    <n v="0.48628822051226023"/>
    <n v="0.82408809252524629"/>
    <n v="28859"/>
    <n v="794"/>
    <n v="6356"/>
    <n v="7107"/>
    <n v="6796"/>
    <n v="244"/>
    <n v="6876"/>
    <n v="328"/>
    <n v="110"/>
    <n v="248"/>
    <n v="2.7513080841331992E-2"/>
    <n v="0.97248691915866803"/>
    <n v="0.75224366748674587"/>
    <n v="0.50597733809210299"/>
    <n v="35210"/>
    <n v="2289"/>
    <n v="10019"/>
    <n v="6348"/>
    <n v="5976"/>
    <n v="69"/>
    <n v="9435"/>
    <n v="806"/>
    <n v="53"/>
    <n v="215"/>
    <n v="6.5009940357852888E-2"/>
    <n v="0.9349900596421471"/>
    <n v="0.65044021584777056"/>
    <n v="95931"/>
    <n v="3633"/>
    <n v="24988"/>
    <n v="1844"/>
    <n v="16768"/>
    <n v="2520"/>
    <n v="2428"/>
    <n v="586"/>
    <n v="12487"/>
    <n v="18519"/>
    <n v="6768"/>
    <n v="655"/>
    <n v="4735"/>
    <n v="0.21931388185258155"/>
    <n v="2.6268880758044844E-2"/>
    <n v="38.067857142857143"/>
    <n v="0.52038301305443879"/>
    <n v="44642"/>
    <n v="1583"/>
    <n v="16425"/>
    <n v="1179"/>
    <n v="9272"/>
    <n v="1027"/>
    <n v="1637"/>
    <n v="395"/>
    <n v="6289"/>
    <n v="723"/>
    <n v="2970"/>
    <n v="370"/>
    <n v="2772"/>
    <n v="0.69716858563684425"/>
    <n v="51289"/>
    <n v="2050"/>
    <n v="8563"/>
    <n v="665"/>
    <n v="7496"/>
    <n v="1493"/>
    <n v="791"/>
    <n v="191"/>
    <n v="6198"/>
    <n v="17796"/>
    <n v="3798"/>
    <n v="285"/>
    <n v="1963"/>
    <n v="0.41057536703776637"/>
    <n v="95931"/>
    <n v="75272"/>
    <n v="181"/>
    <n v="583"/>
    <n v="1395"/>
    <n v="513"/>
    <n v="868"/>
    <n v="56"/>
    <n v="148"/>
    <n v="16915"/>
    <n v="0.17632465000886052"/>
    <n v="0.82367534999113945"/>
    <n v="95931"/>
    <n v="75272"/>
    <n v="181"/>
    <n v="583"/>
    <n v="1395"/>
    <n v="513"/>
    <n v="868"/>
    <n v="56"/>
    <n v="148"/>
    <n v="16915"/>
    <n v="0.17632465000886052"/>
    <s v="-"/>
    <s v="-"/>
    <s v="-"/>
    <s v="-"/>
    <s v="-"/>
    <s v="-"/>
    <s v="-"/>
    <s v="-"/>
    <s v="-"/>
    <s v="-"/>
    <s v="-"/>
    <n v="111514"/>
    <n v="106366"/>
    <n v="5148"/>
    <n v="4.6164607134530196E-2"/>
    <n v="3188"/>
    <n v="988"/>
    <n v="1882"/>
    <n v="1021"/>
    <n v="52627"/>
    <n v="50413"/>
    <n v="2214"/>
    <n v="4.2069660060425257E-2"/>
    <n v="58887"/>
    <n v="55953"/>
    <n v="2934"/>
    <n v="4.982423964542259E-2"/>
    <n v="23062"/>
    <n v="2164"/>
    <n v="15167"/>
    <n v="395"/>
    <n v="5011"/>
    <n v="61"/>
    <n v="264"/>
    <n v="1.144740265371607E-2"/>
    <n v="0.98855259734628398"/>
    <n v="0.751495967392247"/>
    <n v="23062"/>
    <n v="1206"/>
    <n v="5744"/>
    <n v="23"/>
    <n v="41"/>
    <n v="5425"/>
    <n v="4"/>
    <n v="8"/>
    <n v="8769"/>
    <n v="1614"/>
    <n v="228"/>
    <n v="0.2357557887433874"/>
    <n v="0.68259474460150893"/>
    <n v="23062"/>
    <n v="909"/>
    <n v="17569"/>
    <n v="58"/>
    <n v="45"/>
    <n v="4397"/>
    <n v="12"/>
    <n v="0"/>
    <n v="28"/>
    <n v="7"/>
    <n v="37"/>
    <n v="0.80496054114994364"/>
    <n v="0.71704535599687791"/>
    <n v="23062"/>
    <n v="19669"/>
    <n v="24"/>
    <n v="750"/>
    <n v="2514"/>
    <n v="84"/>
    <n v="0"/>
    <n v="7"/>
    <n v="14"/>
    <n v="0.85287485907553551"/>
    <n v="91003.453213077795"/>
    <n v="0.85682074408117248"/>
    <n v="23062"/>
    <n v="15512"/>
    <n v="657"/>
    <n v="1"/>
    <n v="235"/>
    <n v="832"/>
    <n v="5604"/>
    <n v="104"/>
    <s v="-"/>
    <n v="117"/>
    <n v="23062"/>
    <n v="2.8111612175873733"/>
    <n v="0.75855424785633407"/>
    <n v="0.35572488470022057"/>
    <n v="7.2233930668718249E-2"/>
    <n v="4354"/>
    <n v="0.18879542103893851"/>
    <n v="7.8466002270720328E-2"/>
    <n v="13837"/>
    <n v="18708"/>
    <n v="2958"/>
    <n v="17242"/>
    <n v="4820"/>
    <n v="7266"/>
    <n v="0.74763680513398667"/>
    <n v="0.59999132772526231"/>
    <n v="0.81120457896106146"/>
    <n v="0.31506374121932185"/>
    <n v="23062"/>
    <n v="2954"/>
    <n v="872"/>
    <n v="3622"/>
    <n v="23"/>
    <n v="602"/>
    <n v="115"/>
    <n v="190"/>
    <n v="0.17188448530049433"/>
    <m/>
    <m/>
    <m/>
    <n v="0"/>
    <m/>
    <m/>
    <m/>
    <m/>
    <m/>
    <m/>
    <n v="0"/>
    <m/>
    <n v="0"/>
    <n v="0"/>
    <m/>
    <m/>
    <m/>
    <n v="0"/>
    <m/>
    <n v="0"/>
    <n v="0"/>
    <m/>
    <m/>
    <m/>
    <n v="0"/>
    <m/>
    <n v="0"/>
    <n v="0"/>
    <m/>
    <m/>
    <m/>
    <n v="0"/>
    <m/>
    <n v="0"/>
    <m/>
    <m/>
    <n v="0"/>
    <m/>
    <n v="0"/>
    <m/>
    <m/>
    <m/>
    <m/>
    <n v="0"/>
    <m/>
    <n v="0"/>
    <m/>
    <m/>
    <m/>
    <m/>
    <n v="0"/>
    <m/>
    <n v="0"/>
    <m/>
    <m/>
    <m/>
    <n v="0"/>
    <m/>
    <n v="0"/>
    <m/>
    <m/>
    <m/>
    <n v="0"/>
    <m/>
    <n v="0"/>
    <m/>
    <m/>
    <m/>
    <m/>
    <m/>
    <m/>
    <m/>
    <m/>
    <m/>
    <m/>
    <m/>
    <m/>
    <m/>
    <m/>
    <m/>
    <m/>
    <m/>
    <m/>
    <n v="7.718197"/>
    <n v="306"/>
    <b v="1"/>
    <b v="0"/>
    <b v="0"/>
    <b v="0"/>
    <b v="0"/>
    <b v="0"/>
    <b v="0"/>
    <b v="0"/>
    <m/>
    <m/>
    <m/>
    <m/>
    <m/>
    <m/>
    <m/>
    <m/>
    <m/>
    <n v="0"/>
    <n v="0"/>
    <n v="0"/>
    <n v="0"/>
    <n v="0"/>
    <n v="0"/>
    <n v="0"/>
    <n v="0"/>
    <n v="0"/>
    <n v="0"/>
    <n v="0"/>
    <n v="620"/>
    <n v="1"/>
    <m/>
    <m/>
    <m/>
    <n v="3"/>
    <m/>
    <m/>
    <n v="18"/>
    <m/>
    <n v="2"/>
    <m/>
    <n v="5"/>
    <m/>
    <m/>
    <m/>
    <m/>
    <m/>
    <m/>
    <n v="3"/>
    <m/>
    <m/>
    <n v="1"/>
    <n v="39"/>
    <m/>
    <n v="1"/>
    <m/>
    <m/>
    <m/>
    <m/>
    <n v="29"/>
    <m/>
    <m/>
    <m/>
    <m/>
    <m/>
    <m/>
    <n v="6"/>
    <m/>
    <m/>
    <m/>
    <n v="16"/>
    <n v="1"/>
    <m/>
    <m/>
    <m/>
    <m/>
    <m/>
    <n v="31"/>
    <m/>
    <m/>
    <m/>
    <m/>
    <m/>
    <m/>
    <n v="5"/>
    <m/>
    <n v="1"/>
    <m/>
    <n v="17"/>
    <n v="1"/>
    <m/>
    <n v="1"/>
    <m/>
    <m/>
    <n v="11"/>
    <m/>
    <m/>
    <m/>
    <m/>
    <m/>
    <m/>
    <n v="3"/>
    <m/>
    <n v="1"/>
    <m/>
    <n v="15"/>
    <m/>
    <n v="1"/>
    <m/>
    <m/>
    <m/>
    <m/>
    <n v="1"/>
    <m/>
    <n v="8"/>
    <m/>
    <m/>
    <m/>
    <m/>
    <n v="0"/>
    <n v="0"/>
    <n v="0"/>
    <n v="0"/>
    <n v="20"/>
    <n v="0"/>
    <n v="2"/>
    <n v="1"/>
    <n v="105"/>
    <n v="0"/>
    <n v="6"/>
    <n v="0"/>
    <n v="1"/>
    <n v="0"/>
    <n v="0"/>
    <n v="0"/>
    <n v="84"/>
    <n v="0"/>
    <n v="0"/>
  </r>
  <r>
    <s v="MMR013"/>
    <s v="Yangon"/>
    <s v="MMR013D004"/>
    <s v="Yangon (West)"/>
    <s v="MMR013039"/>
    <s v="Sanchaung"/>
    <m/>
    <n v="18"/>
    <x v="9"/>
    <n v="40357.221338280993"/>
    <n v="0.5948842957841276"/>
    <n v="1"/>
    <n v="0.9878719851069071"/>
    <n v="1.6518057604721279E-2"/>
    <n v="0.86427929950606197"/>
    <n v="0.19480383837065085"/>
    <n v="5.282287375817785E-3"/>
    <n v="3.0046038284468135E-3"/>
    <n v="0.9977707778047008"/>
    <n v="0.9984976980857766"/>
    <n v="0.9941361763993215"/>
    <n v="7.6446825327127432E-2"/>
    <n v="1"/>
    <n v="40357.221338280993"/>
    <n v="99619"/>
    <n v="43993"/>
    <n v="55626"/>
    <n v="1.9348659922873005E-3"/>
    <n v="79.087117534965671"/>
    <n v="2.4040508706899999"/>
    <n v="41437.975050589426"/>
    <n v="1"/>
    <n v="87228"/>
    <n v="37050"/>
    <n v="50178"/>
    <n v="12391"/>
    <n v="6943"/>
    <n v="5448"/>
    <n v="99619"/>
    <n v="43993"/>
    <n v="55626"/>
    <n v="79.087117534965671"/>
    <s v="-"/>
    <s v="-"/>
    <s v="-"/>
    <m/>
    <n v="1"/>
    <n v="14921"/>
    <n v="76595"/>
    <n v="8103"/>
    <n v="0.30059403355310399"/>
    <n v="69674.122971473334"/>
    <n v="0.19480383837065085"/>
    <n v="0.80519616162934915"/>
    <n v="10.579019518245317"/>
    <n v="84698"/>
    <n v="41015"/>
    <n v="36234"/>
    <n v="4946"/>
    <n v="1101"/>
    <n v="1402"/>
    <n v="20635"/>
    <n v="13417"/>
    <n v="7218"/>
    <n v="0.34979403925369518"/>
    <n v="87228"/>
    <n v="12391"/>
    <n v="0.14205301050121522"/>
    <n v="1332"/>
    <n v="3138"/>
    <n v="4203"/>
    <n v="4355"/>
    <n v="3026"/>
    <n v="1863"/>
    <n v="1071"/>
    <n v="803"/>
    <n v="844"/>
    <n v="4.2271868185122363"/>
    <n v="20635"/>
    <n v="4.8276714320329539"/>
    <n v="15372"/>
    <n v="964"/>
    <n v="1585"/>
    <n v="2607"/>
    <n v="22"/>
    <n v="39"/>
    <n v="10"/>
    <n v="36"/>
    <n v="20635"/>
    <n v="13004"/>
    <n v="5659"/>
    <n v="935"/>
    <n v="842"/>
    <n v="71"/>
    <n v="124"/>
    <n v="20635"/>
    <n v="57"/>
    <n v="2"/>
    <n v="50"/>
    <n v="17601"/>
    <n v="2907"/>
    <n v="18"/>
    <n v="249.40402229222195"/>
    <n v="0.852968257814393"/>
    <n v="0.14087715047249819"/>
    <n v="5.282287375817785E-3"/>
    <n v="0.99471771262418218"/>
    <n v="20635"/>
    <n v="12"/>
    <n v="94"/>
    <n v="1"/>
    <n v="2623"/>
    <n v="184"/>
    <n v="17675"/>
    <n v="46"/>
    <n v="0.13229949115580325"/>
    <n v="0.86770050884419669"/>
    <n v="20635"/>
    <n v="36"/>
    <n v="26"/>
    <n v="4955"/>
    <n v="0.24012599951538649"/>
    <n v="15459"/>
    <n v="159"/>
    <n v="3.0046038284468135E-3"/>
    <n v="0.74916404167676276"/>
    <n v="0.93120911073418944"/>
    <n v="73054"/>
    <n v="72168"/>
    <n v="886"/>
    <n v="0.9878719851069071"/>
    <n v="30018"/>
    <n v="29823"/>
    <n v="195"/>
    <n v="0.99350389766140312"/>
    <n v="43036"/>
    <n v="42345"/>
    <n v="691"/>
    <n v="0.98394367506273828"/>
    <n v="73054"/>
    <n v="72168"/>
    <n v="886"/>
    <n v="0.9878719851069071"/>
    <s v="-"/>
    <s v="-"/>
    <s v="-"/>
    <n v="0"/>
    <n v="34951"/>
    <n v="12146"/>
    <n v="21880"/>
    <n v="925"/>
    <n v="2.6465623301193099E-2"/>
    <n v="0.62601928414065411"/>
    <n v="13.130810810810811"/>
    <n v="15170"/>
    <n v="5880"/>
    <n v="0.38760711931443637"/>
    <n v="8889"/>
    <n v="0.58595912986156884"/>
    <n v="401"/>
    <n v="2.6433750823994726E-2"/>
    <n v="19781"/>
    <n v="6266"/>
    <n v="12991"/>
    <n v="2.6490066225165563E-2"/>
    <n v="0.65674131742581265"/>
    <n v="524"/>
    <n v="62356"/>
    <n v="1030"/>
    <n v="7433"/>
    <n v="9954"/>
    <n v="14093"/>
    <n v="622"/>
    <n v="26642"/>
    <n v="2301"/>
    <n v="193"/>
    <n v="88"/>
    <n v="1030"/>
    <n v="61326"/>
    <n v="53893"/>
    <n v="8463"/>
    <n v="43939"/>
    <n v="1.6518057604721279E-2"/>
    <n v="0.98348194239527875"/>
    <n v="0.86427929950606197"/>
    <n v="0.70464750785810504"/>
    <n v="0.92388062095067036"/>
    <n v="26420"/>
    <n v="291"/>
    <n v="2420"/>
    <n v="4345"/>
    <n v="6972"/>
    <n v="412"/>
    <n v="11054"/>
    <n v="752"/>
    <n v="132"/>
    <n v="42"/>
    <n v="1.1014383043149129E-2"/>
    <n v="0.98898561695685083"/>
    <n v="0.8973883421650265"/>
    <n v="0.73292959878879638"/>
    <n v="35936"/>
    <n v="739"/>
    <n v="5013"/>
    <n v="5609"/>
    <n v="7121"/>
    <n v="210"/>
    <n v="15588"/>
    <n v="1549"/>
    <n v="61"/>
    <n v="46"/>
    <n v="2.056433659839715E-2"/>
    <n v="0.97943566340160282"/>
    <n v="0.8399376669634907"/>
    <n v="91096"/>
    <n v="4229"/>
    <n v="24580"/>
    <n v="1859"/>
    <n v="11700"/>
    <n v="1996"/>
    <n v="2606"/>
    <n v="390"/>
    <n v="13029"/>
    <n v="15891"/>
    <n v="8866"/>
    <n v="497"/>
    <n v="5453"/>
    <n v="0.1963532976200931"/>
    <n v="2.1910951084570123E-2"/>
    <n v="45.639278557114231"/>
    <n v="0.62388343005637903"/>
    <n v="39615"/>
    <n v="1578"/>
    <n v="12629"/>
    <n v="1175"/>
    <n v="7206"/>
    <n v="1123"/>
    <n v="1507"/>
    <n v="191"/>
    <n v="6448"/>
    <n v="471"/>
    <n v="3907"/>
    <n v="250"/>
    <n v="3130"/>
    <n v="0.63657705414615673"/>
    <n v="51481"/>
    <n v="2651"/>
    <n v="11951"/>
    <n v="684"/>
    <n v="4494"/>
    <n v="873"/>
    <n v="1099"/>
    <n v="199"/>
    <n v="6581"/>
    <n v="15420"/>
    <n v="4959"/>
    <n v="247"/>
    <n v="2323"/>
    <n v="0.42252481498028399"/>
    <n v="91096"/>
    <n v="80713"/>
    <n v="354"/>
    <n v="372"/>
    <n v="625"/>
    <n v="1552"/>
    <n v="185"/>
    <n v="86"/>
    <n v="245"/>
    <n v="6964"/>
    <n v="7.6446825327127432E-2"/>
    <n v="0.92355317467287257"/>
    <n v="91096"/>
    <n v="80713"/>
    <n v="354"/>
    <n v="372"/>
    <n v="625"/>
    <n v="1552"/>
    <n v="185"/>
    <n v="86"/>
    <n v="245"/>
    <n v="6964"/>
    <n v="7.6446825327127432E-2"/>
    <s v="-"/>
    <s v="-"/>
    <s v="-"/>
    <s v="-"/>
    <s v="-"/>
    <s v="-"/>
    <s v="-"/>
    <s v="-"/>
    <s v="-"/>
    <s v="-"/>
    <s v="-"/>
    <n v="99619"/>
    <n v="97309"/>
    <n v="2310"/>
    <n v="2.3188347604372658E-2"/>
    <n v="925"/>
    <n v="641"/>
    <n v="1193"/>
    <n v="745"/>
    <n v="43993"/>
    <n v="42997"/>
    <n v="996"/>
    <n v="2.2639965449048713E-2"/>
    <n v="55626"/>
    <n v="54312"/>
    <n v="1314"/>
    <n v="2.3622047244094488E-2"/>
    <n v="20635"/>
    <n v="5858"/>
    <n v="14746"/>
    <n v="21"/>
    <n v="3"/>
    <n v="3"/>
    <n v="4"/>
    <n v="1.9384540828689119E-4"/>
    <n v="0.99980615459171307"/>
    <n v="0.9984976980857766"/>
    <n v="20635"/>
    <n v="1005"/>
    <n v="5101"/>
    <n v="20"/>
    <s v="-"/>
    <n v="6"/>
    <n v="3"/>
    <n v="5"/>
    <n v="14388"/>
    <n v="65"/>
    <n v="42"/>
    <n v="6.7845892900411924E-4"/>
    <n v="0.9941361763993215"/>
    <n v="20635"/>
    <n v="2948"/>
    <n v="17490"/>
    <n v="69"/>
    <n v="1"/>
    <n v="6"/>
    <n v="4"/>
    <n v="0"/>
    <n v="73"/>
    <s v="-"/>
    <n v="44"/>
    <n v="0.99733462563605524"/>
    <n v="0.99631693724254911"/>
    <n v="20635"/>
    <n v="20589"/>
    <n v="21"/>
    <n v="8"/>
    <n v="9"/>
    <n v="1"/>
    <s v="-"/>
    <n v="0"/>
    <n v="7"/>
    <n v="0.9977707778047008"/>
    <n v="87033.549406348437"/>
    <n v="0.99781923915677251"/>
    <n v="20635"/>
    <n v="17890"/>
    <n v="1383"/>
    <n v="2"/>
    <n v="212"/>
    <n v="23"/>
    <n v="1006"/>
    <n v="22"/>
    <n v="1"/>
    <n v="96"/>
    <n v="20635"/>
    <n v="3.5109280348921734"/>
    <n v="0.94737696227575896"/>
    <n v="0.28482497791519434"/>
    <n v="5.7836908780738439E-2"/>
    <n v="1005"/>
    <n v="4.8703658832081415E-2"/>
    <n v="1.8111697813981149E-2"/>
    <n v="9940"/>
    <n v="19630"/>
    <n v="5570"/>
    <n v="19611"/>
    <n v="9029"/>
    <n v="8668"/>
    <n v="0.95037557547855589"/>
    <n v="0.48170583959292462"/>
    <n v="0.95129634116791861"/>
    <n v="0.43755754785558515"/>
    <n v="20635"/>
    <n v="5244"/>
    <n v="142"/>
    <n v="1872"/>
    <n v="18"/>
    <n v="9"/>
    <n v="20"/>
    <n v="28"/>
    <n v="0.26285437363702446"/>
    <m/>
    <m/>
    <m/>
    <n v="0"/>
    <m/>
    <m/>
    <m/>
    <m/>
    <m/>
    <m/>
    <n v="0"/>
    <m/>
    <n v="0"/>
    <n v="0"/>
    <m/>
    <m/>
    <m/>
    <n v="0"/>
    <m/>
    <n v="0"/>
    <n v="0"/>
    <m/>
    <m/>
    <m/>
    <n v="0"/>
    <m/>
    <n v="0"/>
    <n v="0"/>
    <m/>
    <m/>
    <m/>
    <n v="0"/>
    <m/>
    <n v="0"/>
    <m/>
    <m/>
    <n v="0"/>
    <m/>
    <n v="0"/>
    <m/>
    <m/>
    <m/>
    <m/>
    <n v="0"/>
    <m/>
    <n v="0"/>
    <m/>
    <m/>
    <m/>
    <m/>
    <n v="0"/>
    <m/>
    <n v="0"/>
    <m/>
    <m/>
    <m/>
    <n v="0"/>
    <m/>
    <n v="0"/>
    <m/>
    <m/>
    <m/>
    <n v="0"/>
    <m/>
    <n v="0"/>
    <m/>
    <m/>
    <m/>
    <m/>
    <m/>
    <m/>
    <m/>
    <m/>
    <m/>
    <m/>
    <m/>
    <m/>
    <m/>
    <m/>
    <m/>
    <m/>
    <m/>
    <m/>
    <n v="12.42088"/>
    <n v="324"/>
    <b v="1"/>
    <b v="0"/>
    <b v="0"/>
    <b v="0"/>
    <b v="0"/>
    <b v="0"/>
    <b v="0"/>
    <b v="0"/>
    <m/>
    <m/>
    <m/>
    <m/>
    <m/>
    <m/>
    <m/>
    <m/>
    <m/>
    <n v="0"/>
    <n v="0"/>
    <n v="0"/>
    <n v="0"/>
    <n v="0"/>
    <n v="0"/>
    <n v="0"/>
    <n v="0"/>
    <n v="0"/>
    <n v="0"/>
    <n v="0"/>
    <n v="620"/>
    <n v="1"/>
    <m/>
    <m/>
    <m/>
    <n v="3"/>
    <m/>
    <m/>
    <n v="10"/>
    <m/>
    <n v="2"/>
    <m/>
    <n v="5"/>
    <m/>
    <m/>
    <m/>
    <m/>
    <m/>
    <m/>
    <n v="3"/>
    <m/>
    <m/>
    <n v="1"/>
    <n v="28"/>
    <m/>
    <n v="1"/>
    <m/>
    <m/>
    <m/>
    <m/>
    <n v="24"/>
    <m/>
    <m/>
    <m/>
    <m/>
    <m/>
    <m/>
    <n v="4"/>
    <m/>
    <m/>
    <n v="1"/>
    <n v="8"/>
    <n v="1"/>
    <m/>
    <m/>
    <m/>
    <m/>
    <m/>
    <n v="20"/>
    <m/>
    <m/>
    <m/>
    <m/>
    <m/>
    <m/>
    <n v="4"/>
    <m/>
    <n v="1"/>
    <m/>
    <n v="8"/>
    <n v="1"/>
    <m/>
    <m/>
    <m/>
    <m/>
    <n v="6"/>
    <m/>
    <m/>
    <m/>
    <m/>
    <m/>
    <m/>
    <n v="2"/>
    <m/>
    <n v="1"/>
    <m/>
    <n v="7"/>
    <m/>
    <n v="1"/>
    <m/>
    <m/>
    <m/>
    <m/>
    <n v="1"/>
    <m/>
    <n v="1"/>
    <m/>
    <m/>
    <m/>
    <m/>
    <n v="0"/>
    <n v="0"/>
    <n v="0"/>
    <n v="0"/>
    <n v="16"/>
    <n v="0"/>
    <n v="2"/>
    <n v="2"/>
    <n v="61"/>
    <n v="0"/>
    <n v="6"/>
    <n v="0"/>
    <n v="0"/>
    <n v="0"/>
    <n v="0"/>
    <n v="0"/>
    <n v="56"/>
    <n v="0"/>
    <n v="0"/>
  </r>
  <r>
    <s v="MMR013"/>
    <s v="Yangon"/>
    <s v="MMR013D004"/>
    <s v="Yangon (West)"/>
    <s v="MMR013040"/>
    <s v="Hlaing"/>
    <m/>
    <n v="16"/>
    <x v="9"/>
    <n v="64528.142974050512"/>
    <n v="0.59747145805204693"/>
    <n v="1"/>
    <n v="0.98193121078317458"/>
    <n v="2.6973516354544064E-2"/>
    <n v="0.80849109557585341"/>
    <n v="0.22875354107648727"/>
    <n v="1.9490209215214545E-2"/>
    <n v="1.3094984316472272E-2"/>
    <n v="0.98900630386454302"/>
    <n v="0.99317842677467494"/>
    <n v="0.99421384413923319"/>
    <n v="0.11452436452436453"/>
    <n v="1"/>
    <n v="64528.142974050512"/>
    <n v="160307"/>
    <n v="75029"/>
    <n v="85278"/>
    <n v="3.1135883980525831E-3"/>
    <n v="87.981659982644999"/>
    <n v="10.174323083699999"/>
    <n v="15756.035923099729"/>
    <n v="1"/>
    <n v="147191"/>
    <n v="67147"/>
    <n v="80044"/>
    <n v="13116"/>
    <n v="7882"/>
    <n v="5234"/>
    <n v="160307"/>
    <n v="75029"/>
    <n v="85278"/>
    <n v="87.981659982644999"/>
    <s v="-"/>
    <s v="-"/>
    <s v="-"/>
    <m/>
    <n v="1"/>
    <n v="27778"/>
    <n v="121432"/>
    <n v="11097"/>
    <n v="0.32013801963238686"/>
    <n v="108986.63448679096"/>
    <n v="0.22875354107648727"/>
    <n v="0.77124645892351273"/>
    <n v="9.1384478555899591"/>
    <n v="132529"/>
    <n v="59607"/>
    <n v="62226"/>
    <n v="7663"/>
    <n v="2021"/>
    <n v="1012"/>
    <n v="32837"/>
    <n v="23184"/>
    <n v="9653"/>
    <n v="0.29396717117885313"/>
    <n v="147191"/>
    <n v="13116"/>
    <n v="8.9108709092267868E-2"/>
    <n v="1534"/>
    <n v="4464"/>
    <n v="6409"/>
    <n v="6879"/>
    <n v="5095"/>
    <n v="3222"/>
    <n v="2083"/>
    <n v="1507"/>
    <n v="1644"/>
    <n v="4.4824740384322563"/>
    <n v="32837"/>
    <n v="4.8819015135365591"/>
    <n v="17803"/>
    <n v="2665"/>
    <n v="3494"/>
    <n v="7969"/>
    <n v="538"/>
    <n v="52"/>
    <n v="41"/>
    <n v="275"/>
    <n v="32837"/>
    <n v="17597"/>
    <n v="9881"/>
    <n v="1132"/>
    <n v="3378"/>
    <n v="533"/>
    <n v="316"/>
    <n v="32837"/>
    <n v="462"/>
    <n v="22"/>
    <n v="156"/>
    <n v="23272"/>
    <n v="8754"/>
    <n v="171"/>
    <n v="2169.5174346012122"/>
    <n v="0.70871273258823886"/>
    <n v="0.26658951792185642"/>
    <n v="1.9490209215214545E-2"/>
    <n v="0.98050979078478551"/>
    <n v="32837"/>
    <n v="282"/>
    <n v="1441"/>
    <n v="7"/>
    <n v="6916"/>
    <n v="588"/>
    <n v="23406"/>
    <n v="197"/>
    <n v="0.26330054511678896"/>
    <n v="0.73669945488321109"/>
    <n v="32837"/>
    <n v="341"/>
    <n v="89"/>
    <n v="10630"/>
    <n v="0.32372019368395405"/>
    <n v="21284"/>
    <n v="493"/>
    <n v="1.3094984316472272E-2"/>
    <n v="0.64817127021347865"/>
    <n v="0.8586046228339983"/>
    <n v="120484"/>
    <n v="118307"/>
    <n v="2177"/>
    <n v="0.98193121078317458"/>
    <n v="53552"/>
    <n v="53050"/>
    <n v="502"/>
    <n v="0.99062593367194507"/>
    <n v="66932"/>
    <n v="65257"/>
    <n v="1675"/>
    <n v="0.9749746010876712"/>
    <n v="120484"/>
    <n v="118307"/>
    <n v="2177"/>
    <n v="0.98193121078317458"/>
    <s v="-"/>
    <s v="-"/>
    <s v="-"/>
    <n v="0"/>
    <n v="60908"/>
    <n v="20034"/>
    <n v="39111"/>
    <n v="1763"/>
    <n v="2.8945294542588821E-2"/>
    <n v="0.64213239640112962"/>
    <n v="11.363584798638684"/>
    <n v="29114"/>
    <n v="10100"/>
    <n v="0.34691213849007352"/>
    <n v="18221"/>
    <n v="0.62585010647798311"/>
    <n v="793"/>
    <n v="2.7237755031943395E-2"/>
    <n v="31794"/>
    <n v="9934"/>
    <n v="20890"/>
    <n v="3.0508901050512675E-2"/>
    <n v="0.65704220922186574"/>
    <n v="970"/>
    <n v="97985"/>
    <n v="2643"/>
    <n v="16122"/>
    <n v="21257"/>
    <n v="22267"/>
    <n v="934"/>
    <n v="31474"/>
    <n v="2746"/>
    <n v="372"/>
    <n v="170"/>
    <n v="2643"/>
    <n v="95342"/>
    <n v="79220"/>
    <n v="18765"/>
    <n v="57963"/>
    <n v="2.6973516354544064E-2"/>
    <n v="0.97302648364545596"/>
    <n v="0.80849109557585341"/>
    <n v="0.59154972699903041"/>
    <n v="0.89075878961065469"/>
    <n v="43395"/>
    <n v="723"/>
    <n v="5575"/>
    <n v="10288"/>
    <n v="11650"/>
    <n v="699"/>
    <n v="13271"/>
    <n v="813"/>
    <n v="285"/>
    <n v="91"/>
    <n v="1.6660905634289666E-2"/>
    <n v="0.98333909436571032"/>
    <n v="0.85486807235856666"/>
    <n v="0.6177900679801821"/>
    <n v="54590"/>
    <n v="1920"/>
    <n v="10547"/>
    <n v="10969"/>
    <n v="10617"/>
    <n v="235"/>
    <n v="18203"/>
    <n v="1933"/>
    <n v="87"/>
    <n v="79"/>
    <n v="3.5171276790620994E-2"/>
    <n v="0.96482872320937896"/>
    <n v="0.77162483971423335"/>
    <n v="144144"/>
    <n v="9055"/>
    <n v="40944"/>
    <n v="3078"/>
    <n v="19526"/>
    <n v="3484"/>
    <n v="4019"/>
    <n v="541"/>
    <n v="20332"/>
    <n v="24876"/>
    <n v="11500"/>
    <n v="954"/>
    <n v="5835"/>
    <n v="0.19674769674769674"/>
    <n v="2.4170274170274172E-2"/>
    <n v="41.373134328358205"/>
    <n v="0.56556575329422853"/>
    <n v="66696"/>
    <n v="4014"/>
    <n v="23991"/>
    <n v="2171"/>
    <n v="11698"/>
    <n v="1999"/>
    <n v="2442"/>
    <n v="358"/>
    <n v="10472"/>
    <n v="710"/>
    <n v="5236"/>
    <n v="498"/>
    <n v="3107"/>
    <n v="0.69441945543960659"/>
    <n v="77448"/>
    <n v="5041"/>
    <n v="16953"/>
    <n v="907"/>
    <n v="7828"/>
    <n v="1485"/>
    <n v="1577"/>
    <n v="183"/>
    <n v="9860"/>
    <n v="24166"/>
    <n v="6264"/>
    <n v="456"/>
    <n v="2728"/>
    <n v="0.43630565024274354"/>
    <n v="144144"/>
    <n v="120071"/>
    <n v="664"/>
    <n v="1495"/>
    <n v="2913"/>
    <n v="1038"/>
    <n v="835"/>
    <n v="318"/>
    <n v="302"/>
    <n v="16508"/>
    <n v="0.11452436452436453"/>
    <n v="0.88547563547563546"/>
    <n v="144144"/>
    <n v="120071"/>
    <n v="664"/>
    <n v="1495"/>
    <n v="2913"/>
    <n v="1038"/>
    <n v="835"/>
    <n v="318"/>
    <n v="302"/>
    <n v="16508"/>
    <n v="0.11452436452436453"/>
    <s v="-"/>
    <s v="-"/>
    <s v="-"/>
    <s v="-"/>
    <s v="-"/>
    <s v="-"/>
    <s v="-"/>
    <s v="-"/>
    <s v="-"/>
    <s v="-"/>
    <s v="-"/>
    <n v="160307"/>
    <n v="155485"/>
    <n v="4822"/>
    <n v="3.0079784413656298E-2"/>
    <n v="2374"/>
    <n v="1334"/>
    <n v="2234"/>
    <n v="1344"/>
    <n v="75029"/>
    <n v="72950"/>
    <n v="2079"/>
    <n v="2.7709285742846101E-2"/>
    <n v="85278"/>
    <n v="82535"/>
    <n v="2743"/>
    <n v="3.2165388494101645E-2"/>
    <n v="32837"/>
    <n v="4804"/>
    <n v="27809"/>
    <n v="86"/>
    <n v="25"/>
    <n v="7"/>
    <n v="106"/>
    <n v="3.228065901269909E-3"/>
    <n v="0.99677193409873011"/>
    <n v="0.99317842677467494"/>
    <n v="32837"/>
    <n v="3777"/>
    <n v="9900"/>
    <n v="71"/>
    <n v="15"/>
    <n v="4"/>
    <n v="2"/>
    <n v="2"/>
    <n v="18899"/>
    <n v="45"/>
    <n v="122"/>
    <n v="2.4362761519018181E-4"/>
    <n v="0.99421384413923319"/>
    <n v="32837"/>
    <n v="8763"/>
    <n v="23512"/>
    <n v="123"/>
    <n v="16"/>
    <n v="39"/>
    <n v="0"/>
    <n v="0"/>
    <n v="343"/>
    <n v="7"/>
    <n v="34"/>
    <n v="0.99707646861771781"/>
    <n v="0.99369613545695401"/>
    <n v="32837"/>
    <n v="32476"/>
    <n v="27"/>
    <n v="144"/>
    <n v="157"/>
    <n v="0"/>
    <s v="-"/>
    <n v="8"/>
    <n v="25"/>
    <n v="0.98900630386454302"/>
    <n v="145572.82687212597"/>
    <n v="0.98924993147973328"/>
    <n v="32837"/>
    <n v="28180"/>
    <n v="1322"/>
    <n v="3"/>
    <n v="251"/>
    <n v="224"/>
    <n v="2632"/>
    <n v="84"/>
    <s v="-"/>
    <n v="141"/>
    <n v="32837"/>
    <n v="3.373968389316929"/>
    <n v="0.91042023411444695"/>
    <n v="0.29638689063191054"/>
    <n v="6.0184684934438973E-2"/>
    <n v="2545"/>
    <n v="7.7504035082376591E-2"/>
    <n v="4.5864946205554251E-2"/>
    <n v="17926"/>
    <n v="30292"/>
    <n v="5892"/>
    <n v="29369"/>
    <n v="9641"/>
    <n v="17671"/>
    <n v="0.89438742881505617"/>
    <n v="0.54590857873739984"/>
    <n v="0.92249596491762342"/>
    <n v="0.53814294850321287"/>
    <n v="32837"/>
    <n v="5904"/>
    <n v="709"/>
    <n v="11602"/>
    <n v="93"/>
    <n v="78"/>
    <n v="102"/>
    <n v="88"/>
    <n v="0.20732710052684472"/>
    <m/>
    <m/>
    <m/>
    <n v="0"/>
    <m/>
    <m/>
    <m/>
    <m/>
    <m/>
    <m/>
    <n v="0"/>
    <m/>
    <n v="0"/>
    <n v="0"/>
    <m/>
    <m/>
    <m/>
    <n v="0"/>
    <m/>
    <n v="0"/>
    <n v="0"/>
    <m/>
    <m/>
    <m/>
    <n v="0"/>
    <m/>
    <n v="0"/>
    <n v="0"/>
    <m/>
    <m/>
    <m/>
    <n v="0"/>
    <m/>
    <n v="0"/>
    <m/>
    <m/>
    <n v="0"/>
    <m/>
    <n v="0"/>
    <m/>
    <m/>
    <m/>
    <m/>
    <n v="0"/>
    <m/>
    <n v="0"/>
    <m/>
    <m/>
    <m/>
    <m/>
    <n v="0"/>
    <m/>
    <n v="0"/>
    <m/>
    <m/>
    <m/>
    <n v="0"/>
    <m/>
    <n v="0"/>
    <m/>
    <m/>
    <m/>
    <n v="0"/>
    <m/>
    <n v="0"/>
    <m/>
    <m/>
    <m/>
    <m/>
    <m/>
    <m/>
    <m/>
    <m/>
    <m/>
    <m/>
    <m/>
    <m/>
    <m/>
    <m/>
    <m/>
    <m/>
    <m/>
    <m/>
    <n v="11.17191"/>
    <n v="318"/>
    <b v="1"/>
    <b v="0"/>
    <b v="0"/>
    <b v="0"/>
    <b v="0"/>
    <b v="0"/>
    <b v="0"/>
    <b v="0"/>
    <m/>
    <m/>
    <m/>
    <m/>
    <m/>
    <m/>
    <m/>
    <m/>
    <m/>
    <n v="0"/>
    <n v="0"/>
    <n v="0"/>
    <n v="0"/>
    <n v="0"/>
    <n v="0"/>
    <n v="0"/>
    <n v="0"/>
    <n v="0"/>
    <n v="0"/>
    <n v="0"/>
    <n v="620"/>
    <n v="1"/>
    <m/>
    <m/>
    <m/>
    <n v="2"/>
    <m/>
    <m/>
    <n v="11"/>
    <m/>
    <n v="2"/>
    <m/>
    <n v="29"/>
    <m/>
    <m/>
    <n v="1"/>
    <m/>
    <m/>
    <m/>
    <n v="2"/>
    <m/>
    <m/>
    <n v="1"/>
    <n v="28"/>
    <m/>
    <n v="1"/>
    <m/>
    <m/>
    <m/>
    <m/>
    <n v="47"/>
    <m/>
    <m/>
    <m/>
    <m/>
    <m/>
    <m/>
    <n v="3"/>
    <m/>
    <m/>
    <m/>
    <n v="14"/>
    <n v="1"/>
    <m/>
    <m/>
    <m/>
    <m/>
    <m/>
    <n v="31"/>
    <m/>
    <m/>
    <n v="1"/>
    <m/>
    <m/>
    <m/>
    <n v="4"/>
    <m/>
    <n v="1"/>
    <m/>
    <n v="15"/>
    <n v="1"/>
    <m/>
    <m/>
    <m/>
    <m/>
    <n v="31"/>
    <m/>
    <m/>
    <m/>
    <m/>
    <m/>
    <m/>
    <n v="4"/>
    <m/>
    <n v="1"/>
    <m/>
    <n v="12"/>
    <m/>
    <n v="2"/>
    <m/>
    <m/>
    <m/>
    <m/>
    <n v="1"/>
    <m/>
    <n v="7"/>
    <m/>
    <m/>
    <m/>
    <m/>
    <n v="2"/>
    <n v="0"/>
    <n v="0"/>
    <n v="0"/>
    <n v="15"/>
    <n v="0"/>
    <n v="2"/>
    <n v="1"/>
    <n v="80"/>
    <n v="0"/>
    <n v="7"/>
    <n v="0"/>
    <n v="0"/>
    <n v="0"/>
    <n v="0"/>
    <n v="0"/>
    <n v="145"/>
    <n v="0"/>
    <n v="0"/>
  </r>
  <r>
    <s v="MMR013"/>
    <s v="Yangon"/>
    <s v="MMR013D004"/>
    <s v="Yangon (West)"/>
    <s v="MMR013041"/>
    <s v="Kamaryut"/>
    <m/>
    <n v="10"/>
    <x v="9"/>
    <n v="34165.333682386728"/>
    <n v="0.5960064127234953"/>
    <n v="1"/>
    <n v="0.99057540489948726"/>
    <n v="1.6492018411516991E-2"/>
    <n v="0.8813240622857702"/>
    <n v="0.17969299887682516"/>
    <n v="6.8715872139395052E-3"/>
    <n v="8.0986563592858451E-3"/>
    <n v="0.99748450825204005"/>
    <n v="0.99785262899564386"/>
    <n v="0.99687097367936683"/>
    <n v="7.6814113708067733E-2"/>
    <n v="1"/>
    <n v="34165.333682386728"/>
    <n v="84569"/>
    <n v="36958"/>
    <n v="47611"/>
    <n v="1.6425549553975116E-3"/>
    <n v="77.624918611245292"/>
    <n v="6.4719078689099998"/>
    <n v="13067.089599074148"/>
    <n v="1"/>
    <n v="72697"/>
    <n v="31107"/>
    <n v="41590"/>
    <n v="11872"/>
    <n v="5851"/>
    <n v="6021"/>
    <n v="84569"/>
    <n v="36958"/>
    <n v="47611"/>
    <n v="77.624918611245292"/>
    <s v="-"/>
    <s v="-"/>
    <s v="-"/>
    <m/>
    <n v="1"/>
    <n v="11999"/>
    <n v="66775"/>
    <n v="5795"/>
    <n v="0.26647697491576189"/>
    <n v="62033.308708348937"/>
    <n v="0.17969299887682516"/>
    <n v="0.82030700112317478"/>
    <n v="8.6783976038936732"/>
    <n v="72570"/>
    <n v="38466"/>
    <n v="29669"/>
    <n v="3372"/>
    <n v="811"/>
    <n v="252"/>
    <n v="16299"/>
    <n v="11021"/>
    <n v="5278"/>
    <n v="0.32382354745689917"/>
    <n v="72697"/>
    <n v="11872"/>
    <n v="0.16330797694540353"/>
    <n v="901"/>
    <n v="2299"/>
    <n v="3159"/>
    <n v="3311"/>
    <n v="2487"/>
    <n v="1568"/>
    <n v="1008"/>
    <n v="675"/>
    <n v="891"/>
    <n v="4.4602122829621447"/>
    <n v="16299"/>
    <n v="5.1886005276397329"/>
    <n v="12239"/>
    <n v="1353"/>
    <n v="1051"/>
    <n v="1444"/>
    <n v="139"/>
    <n v="15"/>
    <n v="17"/>
    <n v="41"/>
    <n v="16299"/>
    <n v="8706"/>
    <n v="4534"/>
    <n v="511"/>
    <n v="2214"/>
    <n v="173"/>
    <n v="161"/>
    <n v="16299"/>
    <n v="85"/>
    <n v="5"/>
    <n v="22"/>
    <n v="12059"/>
    <n v="4106"/>
    <n v="22"/>
    <n v="401.41910546659301"/>
    <n v="0.73986134118657587"/>
    <n v="0.25191729553960368"/>
    <n v="6.8715872139395052E-3"/>
    <n v="0.99312841278606045"/>
    <n v="16299"/>
    <n v="5"/>
    <n v="457"/>
    <n v="3"/>
    <n v="1198"/>
    <n v="124"/>
    <n v="14473"/>
    <n v="39"/>
    <n v="0.10203079943554819"/>
    <n v="0.89796920056445184"/>
    <n v="16299"/>
    <n v="119"/>
    <n v="13"/>
    <n v="2771"/>
    <n v="0.17001043008773545"/>
    <n v="13114"/>
    <n v="282"/>
    <n v="8.0986563592858451E-3"/>
    <n v="0.80458923860359532"/>
    <n v="0.9455488066752562"/>
    <n v="61435"/>
    <n v="60856"/>
    <n v="579"/>
    <n v="0.99057540489948726"/>
    <n v="25541"/>
    <n v="25420"/>
    <n v="121"/>
    <n v="0.99526251908695818"/>
    <n v="35894"/>
    <n v="35436"/>
    <n v="458"/>
    <n v="0.98724020727698236"/>
    <n v="61435"/>
    <n v="60856"/>
    <n v="579"/>
    <n v="0.99057540489948726"/>
    <s v="-"/>
    <s v="-"/>
    <s v="-"/>
    <n v="0"/>
    <n v="31445"/>
    <n v="10185"/>
    <n v="20536"/>
    <n v="724"/>
    <n v="2.3024328192081413E-2"/>
    <n v="0.65307680076323738"/>
    <n v="14.067679558011049"/>
    <n v="13523"/>
    <n v="4949"/>
    <n v="0.3659690896990313"/>
    <n v="8267"/>
    <n v="0.61132884714930114"/>
    <n v="307"/>
    <n v="2.2702063151667531E-2"/>
    <n v="17922"/>
    <n v="5236"/>
    <n v="12269"/>
    <n v="2.3267492467358555E-2"/>
    <n v="0.68457761410556861"/>
    <n v="417"/>
    <n v="51055"/>
    <n v="842"/>
    <n v="5217"/>
    <n v="7962"/>
    <n v="11077"/>
    <n v="401"/>
    <n v="22306"/>
    <n v="2690"/>
    <n v="281"/>
    <n v="279"/>
    <n v="842"/>
    <n v="50213"/>
    <n v="44996"/>
    <n v="6059"/>
    <n v="37034"/>
    <n v="1.6492018411516991E-2"/>
    <n v="0.98350798158848296"/>
    <n v="0.8813240622857702"/>
    <n v="0.72537459602389576"/>
    <n v="0.93241602193712658"/>
    <n v="21710"/>
    <n v="247"/>
    <n v="1510"/>
    <n v="3582"/>
    <n v="5448"/>
    <n v="286"/>
    <n v="9419"/>
    <n v="862"/>
    <n v="195"/>
    <n v="161"/>
    <n v="1.1377245508982036E-2"/>
    <n v="0.988622754491018"/>
    <n v="0.91906955320128969"/>
    <n v="0.75407646245969595"/>
    <n v="29345"/>
    <n v="595"/>
    <n v="3707"/>
    <n v="4380"/>
    <n v="5629"/>
    <n v="115"/>
    <n v="12887"/>
    <n v="1828"/>
    <n v="86"/>
    <n v="118"/>
    <n v="2.0276026580337368E-2"/>
    <n v="0.97972397341966266"/>
    <n v="0.85339921622082127"/>
    <n v="77655"/>
    <n v="5969"/>
    <n v="24258"/>
    <n v="1894"/>
    <n v="7815"/>
    <n v="1495"/>
    <n v="2498"/>
    <n v="436"/>
    <n v="11891"/>
    <n v="11213"/>
    <n v="5963"/>
    <n v="368"/>
    <n v="3855"/>
    <n v="0.16364689974888932"/>
    <n v="1.9251818942759642E-2"/>
    <n v="51.943143812709032"/>
    <n v="0.71005650734006154"/>
    <n v="33438"/>
    <n v="2782"/>
    <n v="12149"/>
    <n v="1214"/>
    <n v="4472"/>
    <n v="620"/>
    <n v="1335"/>
    <n v="252"/>
    <n v="5530"/>
    <n v="330"/>
    <n v="2639"/>
    <n v="179"/>
    <n v="1936"/>
    <n v="0.67504037322806387"/>
    <n v="44217"/>
    <n v="3187"/>
    <n v="12109"/>
    <n v="680"/>
    <n v="3343"/>
    <n v="875"/>
    <n v="1163"/>
    <n v="184"/>
    <n v="6361"/>
    <n v="10883"/>
    <n v="3324"/>
    <n v="189"/>
    <n v="1919"/>
    <n v="0.48300427437410953"/>
    <n v="77655"/>
    <n v="69305"/>
    <n v="267"/>
    <n v="303"/>
    <n v="277"/>
    <n v="230"/>
    <n v="199"/>
    <n v="135"/>
    <n v="974"/>
    <n v="5965"/>
    <n v="7.6814113708067733E-2"/>
    <n v="0.92318588629193221"/>
    <n v="77655"/>
    <n v="69305"/>
    <n v="267"/>
    <n v="303"/>
    <n v="277"/>
    <n v="230"/>
    <n v="199"/>
    <n v="135"/>
    <n v="974"/>
    <n v="5965"/>
    <n v="7.6814113708067733E-2"/>
    <s v="-"/>
    <s v="-"/>
    <s v="-"/>
    <s v="-"/>
    <s v="-"/>
    <s v="-"/>
    <s v="-"/>
    <s v="-"/>
    <s v="-"/>
    <s v="-"/>
    <s v="-"/>
    <n v="84569"/>
    <n v="83041"/>
    <n v="1528"/>
    <n v="1.8068086414643664E-2"/>
    <n v="479"/>
    <n v="472"/>
    <n v="857"/>
    <n v="444"/>
    <n v="36958"/>
    <n v="36281"/>
    <n v="677"/>
    <n v="1.8318090805779532E-2"/>
    <n v="47611"/>
    <n v="46760"/>
    <n v="851"/>
    <n v="1.7874020709499904E-2"/>
    <n v="16299"/>
    <n v="5079"/>
    <n v="11185"/>
    <n v="25"/>
    <s v="-"/>
    <n v="3"/>
    <n v="7"/>
    <n v="4.2947420087121907E-4"/>
    <n v="0.99957052579912875"/>
    <n v="0.99785262899564386"/>
    <n v="16299"/>
    <n v="560"/>
    <n v="3949"/>
    <n v="15"/>
    <n v="1"/>
    <n v="11"/>
    <n v="6"/>
    <n v="1"/>
    <n v="11724"/>
    <n v="28"/>
    <n v="4"/>
    <n v="1.1043622308117063E-3"/>
    <n v="0.99687097367936683"/>
    <n v="16299"/>
    <n v="1286"/>
    <n v="14863"/>
    <n v="26"/>
    <n v="0"/>
    <n v="15"/>
    <n v="0"/>
    <n v="0"/>
    <n v="105"/>
    <s v="-"/>
    <n v="4"/>
    <n v="0.99883428431192101"/>
    <n v="0.9973618013375054"/>
    <n v="16299"/>
    <n v="16258"/>
    <n v="12"/>
    <n v="7"/>
    <n v="7"/>
    <n v="10"/>
    <s v="-"/>
    <n v="0"/>
    <n v="5"/>
    <n v="0.99748450825204005"/>
    <n v="72514.131296398555"/>
    <n v="0.99809804282471315"/>
    <n v="16299"/>
    <n v="13915"/>
    <n v="1147"/>
    <n v="2"/>
    <n v="209"/>
    <n v="162"/>
    <n v="758"/>
    <n v="18"/>
    <s v="-"/>
    <n v="88"/>
    <n v="16299"/>
    <n v="3.5353089146573411"/>
    <n v="0.95395581652169747"/>
    <n v="0.28286071292214776"/>
    <n v="5.7438042726027962E-2"/>
    <n v="763"/>
    <n v="4.681268789496288E-2"/>
    <n v="1.3750473066733947E-2"/>
    <n v="6304"/>
    <n v="14942"/>
    <n v="4029"/>
    <n v="15536"/>
    <n v="7220"/>
    <n v="9591"/>
    <n v="0.95318731210503715"/>
    <n v="0.38677219461316648"/>
    <n v="0.91674335848825084"/>
    <n v="0.58844100865083748"/>
    <n v="16299"/>
    <n v="4216"/>
    <n v="200"/>
    <n v="2744"/>
    <n v="18"/>
    <n v="7"/>
    <n v="23"/>
    <n v="24"/>
    <n v="0.27345235904043191"/>
    <m/>
    <m/>
    <m/>
    <n v="0"/>
    <m/>
    <m/>
    <m/>
    <m/>
    <m/>
    <m/>
    <n v="0"/>
    <m/>
    <n v="0"/>
    <n v="0"/>
    <m/>
    <m/>
    <m/>
    <n v="0"/>
    <m/>
    <n v="0"/>
    <n v="0"/>
    <m/>
    <m/>
    <m/>
    <n v="0"/>
    <m/>
    <n v="0"/>
    <n v="0"/>
    <m/>
    <m/>
    <m/>
    <n v="0"/>
    <m/>
    <n v="0"/>
    <m/>
    <m/>
    <n v="0"/>
    <m/>
    <n v="0"/>
    <m/>
    <m/>
    <m/>
    <m/>
    <n v="0"/>
    <m/>
    <n v="0"/>
    <m/>
    <m/>
    <m/>
    <m/>
    <n v="0"/>
    <m/>
    <n v="0"/>
    <m/>
    <m/>
    <m/>
    <n v="0"/>
    <m/>
    <n v="0"/>
    <m/>
    <m/>
    <m/>
    <n v="0"/>
    <m/>
    <n v="0"/>
    <m/>
    <m/>
    <m/>
    <m/>
    <m/>
    <m/>
    <m/>
    <m/>
    <m/>
    <m/>
    <m/>
    <m/>
    <m/>
    <m/>
    <m/>
    <m/>
    <m/>
    <m/>
    <n v="12.868069999999999"/>
    <n v="327"/>
    <b v="1"/>
    <b v="0"/>
    <b v="0"/>
    <b v="0"/>
    <b v="0"/>
    <b v="0"/>
    <b v="0"/>
    <b v="1"/>
    <n v="0"/>
    <m/>
    <n v="4"/>
    <m/>
    <n v="4"/>
    <n v="0"/>
    <m/>
    <m/>
    <m/>
    <n v="1.6528925619834711E-2"/>
    <n v="0"/>
    <n v="0"/>
    <n v="0"/>
    <n v="0"/>
    <n v="0"/>
    <n v="0"/>
    <n v="0"/>
    <n v="0"/>
    <n v="0"/>
    <n v="0"/>
    <n v="620"/>
    <n v="1"/>
    <m/>
    <m/>
    <m/>
    <n v="2"/>
    <m/>
    <m/>
    <n v="10"/>
    <m/>
    <n v="2"/>
    <m/>
    <n v="3"/>
    <m/>
    <m/>
    <m/>
    <m/>
    <m/>
    <m/>
    <n v="3"/>
    <m/>
    <m/>
    <n v="1"/>
    <n v="22"/>
    <m/>
    <n v="1"/>
    <m/>
    <m/>
    <m/>
    <m/>
    <n v="14"/>
    <m/>
    <m/>
    <m/>
    <m/>
    <m/>
    <m/>
    <n v="5"/>
    <m/>
    <m/>
    <m/>
    <n v="10"/>
    <n v="2"/>
    <m/>
    <m/>
    <m/>
    <m/>
    <m/>
    <n v="14"/>
    <m/>
    <m/>
    <m/>
    <m/>
    <m/>
    <m/>
    <n v="4"/>
    <m/>
    <n v="1"/>
    <m/>
    <n v="10"/>
    <n v="1"/>
    <m/>
    <m/>
    <m/>
    <m/>
    <n v="4"/>
    <m/>
    <m/>
    <m/>
    <m/>
    <m/>
    <m/>
    <n v="4"/>
    <m/>
    <n v="1"/>
    <m/>
    <n v="12"/>
    <m/>
    <n v="2"/>
    <m/>
    <m/>
    <m/>
    <m/>
    <n v="1"/>
    <m/>
    <n v="3"/>
    <m/>
    <m/>
    <m/>
    <m/>
    <n v="0"/>
    <n v="0"/>
    <n v="0"/>
    <n v="0"/>
    <n v="18"/>
    <n v="0"/>
    <n v="2"/>
    <n v="1"/>
    <n v="64"/>
    <n v="0"/>
    <n v="8"/>
    <n v="0"/>
    <n v="0"/>
    <n v="0"/>
    <n v="0"/>
    <n v="0"/>
    <n v="38"/>
    <n v="0"/>
    <n v="0"/>
  </r>
  <r>
    <s v="MMR013"/>
    <s v="Yangon"/>
    <s v="MMR013D004"/>
    <s v="Yangon (West)"/>
    <s v="MMR013042"/>
    <s v="Mayangone"/>
    <m/>
    <n v="10"/>
    <x v="9"/>
    <n v="79318.873966030733"/>
    <n v="0.59962812149616262"/>
    <n v="1"/>
    <n v="0.98162183962395344"/>
    <n v="3.0549880758019985E-2"/>
    <n v="0.77682517159732967"/>
    <n v="0.2578417032341947"/>
    <n v="2.2057876156363544E-2"/>
    <n v="1.8295668307264153E-2"/>
    <n v="0.98041590434715387"/>
    <n v="0.9839977323678718"/>
    <n v="0.99415053985105784"/>
    <n v="0.1497811417107423"/>
    <n v="1"/>
    <n v="79318.873966030733"/>
    <n v="198113"/>
    <n v="93392"/>
    <n v="104721"/>
    <n v="3.8478814917838359E-3"/>
    <n v="89.181730502955475"/>
    <n v="27.022233511700001"/>
    <n v="7331.4813120174413"/>
    <n v="1"/>
    <n v="179839"/>
    <n v="82531"/>
    <n v="97308"/>
    <n v="18274"/>
    <n v="10861"/>
    <n v="7413"/>
    <n v="198113"/>
    <n v="93392"/>
    <n v="104721"/>
    <n v="89.181730502955475"/>
    <s v="-"/>
    <s v="-"/>
    <s v="-"/>
    <m/>
    <n v="1"/>
    <n v="38076"/>
    <n v="147672"/>
    <n v="12365"/>
    <n v="0.3415745706701338"/>
    <n v="130442.63708082777"/>
    <n v="0.2578417032341947"/>
    <n v="0.74215829676580536"/>
    <n v="8.3732867435939102"/>
    <n v="160037"/>
    <n v="67326"/>
    <n v="77548"/>
    <n v="9539"/>
    <n v="2649"/>
    <n v="2975"/>
    <n v="38807"/>
    <n v="27872"/>
    <n v="10935"/>
    <n v="0.2817790604787796"/>
    <n v="179839"/>
    <n v="18274"/>
    <n v="0.10161310950350036"/>
    <n v="1800"/>
    <n v="4809"/>
    <n v="7306"/>
    <n v="7947"/>
    <n v="6132"/>
    <n v="3952"/>
    <n v="2626"/>
    <n v="1944"/>
    <n v="2291"/>
    <n v="4.6341897080423635"/>
    <n v="38807"/>
    <n v="5.1050841343056668"/>
    <n v="11020"/>
    <n v="5069"/>
    <n v="6806"/>
    <n v="14141"/>
    <n v="1315"/>
    <n v="157"/>
    <n v="73"/>
    <n v="226"/>
    <n v="38807"/>
    <n v="20311"/>
    <n v="11236"/>
    <n v="1876"/>
    <n v="4521"/>
    <n v="547"/>
    <n v="316"/>
    <n v="38807"/>
    <n v="750"/>
    <n v="33"/>
    <n v="73"/>
    <n v="31935"/>
    <n v="5916"/>
    <n v="100"/>
    <n v="3628.5705413971705"/>
    <n v="0.82291854562321232"/>
    <n v="0.1524467235292602"/>
    <n v="2.2057876156363544E-2"/>
    <n v="0.97794212384363643"/>
    <n v="38807"/>
    <n v="458"/>
    <n v="5456"/>
    <n v="22"/>
    <n v="9445"/>
    <n v="1077"/>
    <n v="21839"/>
    <n v="510"/>
    <n v="0.39634602004792951"/>
    <n v="0.60365397995207049"/>
    <n v="38807"/>
    <n v="563"/>
    <n v="147"/>
    <n v="17736"/>
    <n v="0.4570309480248409"/>
    <n v="19696"/>
    <n v="665"/>
    <n v="1.8295668307264153E-2"/>
    <n v="0.50753729997165464"/>
    <n v="0.79079805189785346"/>
    <n v="143812"/>
    <n v="141169"/>
    <n v="2643"/>
    <n v="0.98162183962395344"/>
    <n v="64245"/>
    <n v="63661"/>
    <n v="584"/>
    <n v="0.99090979842789328"/>
    <n v="79567"/>
    <n v="77508"/>
    <n v="2059"/>
    <n v="0.97412243769401885"/>
    <n v="143812"/>
    <n v="141169"/>
    <n v="2643"/>
    <n v="0.98162183962395344"/>
    <s v="-"/>
    <s v="-"/>
    <s v="-"/>
    <n v="0"/>
    <n v="77612"/>
    <n v="27556"/>
    <n v="47647"/>
    <n v="2409"/>
    <n v="3.1039014585373396E-2"/>
    <n v="0.61391279699015611"/>
    <n v="11.438771274387713"/>
    <n v="36579"/>
    <n v="13721"/>
    <n v="0.37510593509937395"/>
    <n v="21754"/>
    <n v="0.59471281336285842"/>
    <n v="1104"/>
    <n v="3.0181251537767573E-2"/>
    <n v="41033"/>
    <n v="13835"/>
    <n v="25893"/>
    <n v="3.1803670216654888E-2"/>
    <n v="0.63102868422976632"/>
    <n v="1305"/>
    <n v="116989"/>
    <n v="3574"/>
    <n v="22535"/>
    <n v="27709"/>
    <n v="26393"/>
    <n v="938"/>
    <n v="32684"/>
    <n v="2413"/>
    <n v="452"/>
    <n v="291"/>
    <n v="3574"/>
    <n v="113415"/>
    <n v="90880"/>
    <n v="26109"/>
    <n v="63171"/>
    <n v="3.0549880758019985E-2"/>
    <n v="0.96945011924197999"/>
    <n v="0.77682517159732967"/>
    <n v="0.53997384369470636"/>
    <n v="0.87313764541965488"/>
    <n v="53088"/>
    <n v="973"/>
    <n v="7738"/>
    <n v="13658"/>
    <n v="13858"/>
    <n v="662"/>
    <n v="14744"/>
    <n v="949"/>
    <n v="335"/>
    <n v="171"/>
    <n v="1.8328059071729959E-2"/>
    <n v="0.98167194092827004"/>
    <n v="0.83591395418927061"/>
    <n v="0.57864300783604583"/>
    <n v="63901"/>
    <n v="2601"/>
    <n v="14797"/>
    <n v="14051"/>
    <n v="12535"/>
    <n v="276"/>
    <n v="17940"/>
    <n v="1464"/>
    <n v="117"/>
    <n v="120"/>
    <n v="4.0703588363249402E-2"/>
    <n v="0.95929641163675061"/>
    <n v="0.72773509021768046"/>
    <n v="175456"/>
    <n v="10355"/>
    <n v="52096"/>
    <n v="4114"/>
    <n v="21635"/>
    <n v="4708"/>
    <n v="4865"/>
    <n v="927"/>
    <n v="25005"/>
    <n v="30404"/>
    <n v="12753"/>
    <n v="1091"/>
    <n v="7503"/>
    <n v="0.2001185482400146"/>
    <n v="2.6832938172533283E-2"/>
    <n v="37.267629566694985"/>
    <n v="0.50944399866101509"/>
    <n v="81745"/>
    <n v="6238"/>
    <n v="30171"/>
    <n v="2796"/>
    <n v="12448"/>
    <n v="2150"/>
    <n v="2914"/>
    <n v="589"/>
    <n v="12664"/>
    <n v="892"/>
    <n v="5769"/>
    <n v="588"/>
    <n v="4526"/>
    <n v="0.69382836870756626"/>
    <n v="93711"/>
    <n v="4117"/>
    <n v="21925"/>
    <n v="1318"/>
    <n v="9187"/>
    <n v="2558"/>
    <n v="1951"/>
    <n v="338"/>
    <n v="12341"/>
    <n v="29512"/>
    <n v="6984"/>
    <n v="503"/>
    <n v="2977"/>
    <n v="0.43811292164206977"/>
    <n v="175456"/>
    <n v="139580"/>
    <n v="343"/>
    <n v="893"/>
    <n v="3484"/>
    <n v="2143"/>
    <n v="1101"/>
    <n v="358"/>
    <n v="1274"/>
    <n v="26280"/>
    <n v="0.1497811417107423"/>
    <n v="0.8502188582892577"/>
    <n v="175456"/>
    <n v="139580"/>
    <n v="343"/>
    <n v="893"/>
    <n v="3484"/>
    <n v="2143"/>
    <n v="1101"/>
    <n v="358"/>
    <n v="1274"/>
    <n v="26280"/>
    <n v="0.1497811417107423"/>
    <s v="-"/>
    <s v="-"/>
    <s v="-"/>
    <s v="-"/>
    <s v="-"/>
    <s v="-"/>
    <s v="-"/>
    <s v="-"/>
    <s v="-"/>
    <s v="-"/>
    <s v="-"/>
    <n v="198113"/>
    <n v="192744"/>
    <n v="5369"/>
    <n v="2.7100695057871015E-2"/>
    <n v="2075"/>
    <n v="1278"/>
    <n v="2806"/>
    <n v="1670"/>
    <n v="93392"/>
    <n v="91051"/>
    <n v="2341"/>
    <n v="2.5066386842556111E-2"/>
    <n v="104721"/>
    <n v="101693"/>
    <n v="3028"/>
    <n v="2.8914926328052634E-2"/>
    <n v="38807"/>
    <n v="6367"/>
    <n v="31819"/>
    <n v="344"/>
    <n v="142"/>
    <n v="57"/>
    <n v="78"/>
    <n v="2.0099466591078927E-3"/>
    <n v="0.99799005334089208"/>
    <n v="0.9839977323678718"/>
    <n v="38807"/>
    <n v="11697"/>
    <n v="9326"/>
    <n v="508"/>
    <n v="28"/>
    <n v="6"/>
    <n v="4"/>
    <n v="3"/>
    <n v="17049"/>
    <n v="40"/>
    <n v="146"/>
    <n v="3.3499110985131547E-4"/>
    <n v="0.99415053985105784"/>
    <n v="38807"/>
    <n v="18776"/>
    <n v="18684"/>
    <n v="1007"/>
    <n v="50"/>
    <n v="49"/>
    <n v="2"/>
    <n v="0"/>
    <n v="87"/>
    <n v="1"/>
    <n v="151"/>
    <n v="0.99348055763135512"/>
    <n v="0.98907413610946482"/>
    <n v="38807"/>
    <n v="38047"/>
    <n v="22"/>
    <n v="420"/>
    <n v="264"/>
    <n v="14"/>
    <s v="-"/>
    <n v="3"/>
    <n v="37"/>
    <n v="0.98041590434715387"/>
    <n v="176317.01582188779"/>
    <n v="0.98085396964465177"/>
    <n v="38807"/>
    <n v="31026"/>
    <n v="1649"/>
    <n v="9"/>
    <n v="482"/>
    <n v="792"/>
    <n v="4480"/>
    <n v="144"/>
    <s v="-"/>
    <n v="225"/>
    <n v="38807"/>
    <n v="2.7368773674852473"/>
    <n v="0.73850974464906138"/>
    <n v="0.36537990772996898"/>
    <n v="7.4194491467616142E-2"/>
    <n v="3800"/>
    <n v="9.7920478264230684E-2"/>
    <n v="6.8482041485699863E-2"/>
    <n v="10936"/>
    <n v="35007"/>
    <n v="6026"/>
    <n v="32722"/>
    <n v="8991"/>
    <n v="12528"/>
    <n v="0.84319839204267266"/>
    <n v="0.28180482902569126"/>
    <n v="0.90207952173576933"/>
    <n v="0.32282835570902157"/>
    <n v="38807"/>
    <n v="6664"/>
    <n v="1556"/>
    <n v="16579"/>
    <n v="62"/>
    <n v="15"/>
    <n v="30"/>
    <n v="52"/>
    <n v="0.21418816192954879"/>
    <m/>
    <m/>
    <m/>
    <n v="0"/>
    <m/>
    <m/>
    <m/>
    <m/>
    <m/>
    <m/>
    <n v="0"/>
    <m/>
    <n v="0"/>
    <n v="0"/>
    <m/>
    <m/>
    <m/>
    <n v="0"/>
    <m/>
    <n v="0"/>
    <n v="0"/>
    <m/>
    <m/>
    <m/>
    <n v="0"/>
    <m/>
    <n v="0"/>
    <n v="0"/>
    <m/>
    <m/>
    <m/>
    <n v="0"/>
    <m/>
    <n v="0"/>
    <m/>
    <m/>
    <n v="0"/>
    <m/>
    <n v="0"/>
    <m/>
    <m/>
    <m/>
    <m/>
    <n v="0"/>
    <m/>
    <n v="0"/>
    <m/>
    <m/>
    <m/>
    <m/>
    <n v="0"/>
    <m/>
    <n v="0"/>
    <m/>
    <m/>
    <m/>
    <n v="0"/>
    <m/>
    <n v="0"/>
    <m/>
    <m/>
    <m/>
    <n v="0"/>
    <m/>
    <n v="0"/>
    <m/>
    <m/>
    <m/>
    <m/>
    <m/>
    <m/>
    <m/>
    <m/>
    <m/>
    <m/>
    <m/>
    <m/>
    <m/>
    <m/>
    <m/>
    <m/>
    <m/>
    <m/>
    <n v="9.5328759999999999"/>
    <n v="313"/>
    <b v="1"/>
    <b v="0"/>
    <b v="0"/>
    <b v="0"/>
    <b v="0"/>
    <b v="0"/>
    <b v="0"/>
    <b v="0"/>
    <m/>
    <m/>
    <m/>
    <m/>
    <m/>
    <m/>
    <m/>
    <m/>
    <m/>
    <n v="0"/>
    <n v="0"/>
    <n v="0"/>
    <n v="0"/>
    <n v="0"/>
    <n v="0"/>
    <n v="0"/>
    <n v="0"/>
    <n v="0"/>
    <n v="0"/>
    <n v="0"/>
    <n v="620"/>
    <n v="1"/>
    <m/>
    <n v="2"/>
    <n v="2"/>
    <n v="3"/>
    <m/>
    <m/>
    <n v="11"/>
    <m/>
    <n v="4"/>
    <m/>
    <n v="9"/>
    <m/>
    <m/>
    <m/>
    <m/>
    <m/>
    <m/>
    <n v="4"/>
    <m/>
    <m/>
    <n v="1"/>
    <n v="22"/>
    <m/>
    <n v="1"/>
    <m/>
    <m/>
    <m/>
    <m/>
    <n v="19"/>
    <m/>
    <m/>
    <m/>
    <m/>
    <m/>
    <m/>
    <n v="6"/>
    <m/>
    <n v="1"/>
    <m/>
    <n v="12"/>
    <n v="4"/>
    <m/>
    <m/>
    <m/>
    <m/>
    <m/>
    <n v="19"/>
    <m/>
    <m/>
    <m/>
    <m/>
    <m/>
    <m/>
    <n v="7"/>
    <m/>
    <n v="3"/>
    <m/>
    <n v="11"/>
    <n v="3"/>
    <m/>
    <m/>
    <m/>
    <m/>
    <n v="10"/>
    <m/>
    <m/>
    <n v="1"/>
    <m/>
    <m/>
    <m/>
    <n v="3"/>
    <m/>
    <n v="1"/>
    <m/>
    <n v="13"/>
    <m/>
    <n v="2"/>
    <m/>
    <m/>
    <m/>
    <m/>
    <n v="2"/>
    <m/>
    <n v="9"/>
    <m/>
    <m/>
    <m/>
    <n v="1"/>
    <n v="1"/>
    <n v="0"/>
    <n v="2"/>
    <n v="2"/>
    <n v="23"/>
    <n v="0"/>
    <n v="5"/>
    <n v="1"/>
    <n v="69"/>
    <n v="0"/>
    <n v="14"/>
    <n v="0"/>
    <n v="0"/>
    <n v="0"/>
    <n v="0"/>
    <n v="0"/>
    <n v="66"/>
    <n v="0"/>
    <n v="1"/>
  </r>
  <r>
    <s v="MMR013"/>
    <s v="Yangon"/>
    <s v="MMR013D004"/>
    <s v="Yangon (West)"/>
    <s v="MMR013043"/>
    <s v="Dagon"/>
    <m/>
    <n v="5"/>
    <x v="9"/>
    <n v="10095.341179733452"/>
    <n v="0.59750653138771026"/>
    <n v="1"/>
    <n v="0.98792430159206968"/>
    <n v="2.1503242027259496E-2"/>
    <n v="0.86171761280931591"/>
    <n v="0.21826455358543856"/>
    <n v="2.170138888888889E-3"/>
    <n v="1.1067708333333334E-2"/>
    <n v="0.99565972222222221"/>
    <n v="0.99457465277777779"/>
    <n v="0.99934895833333337"/>
    <n v="7.7847486082884151E-2"/>
    <n v="1"/>
    <n v="10095.341179733452"/>
    <n v="25082"/>
    <n v="11846"/>
    <n v="13236"/>
    <n v="4.8715916460263673E-4"/>
    <n v="89.498337866424905"/>
    <n v="4.8951507562299996"/>
    <n v="5123.8462815631246"/>
    <n v="1"/>
    <n v="20417"/>
    <n v="8777"/>
    <n v="11640"/>
    <n v="4665"/>
    <n v="3069"/>
    <n v="1596"/>
    <n v="25082"/>
    <n v="11846"/>
    <n v="13236"/>
    <n v="89.498337866424905"/>
    <s v="-"/>
    <s v="-"/>
    <s v="-"/>
    <m/>
    <n v="1"/>
    <n v="4173"/>
    <n v="19119"/>
    <n v="1790"/>
    <n v="0.31188869710758932"/>
    <n v="17259.207699147442"/>
    <n v="0.21826455358543856"/>
    <n v="0.78173544641456139"/>
    <n v="9.3624143522150742"/>
    <n v="20909"/>
    <n v="9589"/>
    <n v="9456"/>
    <n v="1162"/>
    <n v="259"/>
    <n v="443"/>
    <n v="4608"/>
    <n v="3165"/>
    <n v="1443"/>
    <n v="0.31315104166666669"/>
    <n v="20417"/>
    <n v="4665"/>
    <n v="0.22848606553362394"/>
    <n v="313"/>
    <n v="583"/>
    <n v="851"/>
    <n v="962"/>
    <n v="745"/>
    <n v="450"/>
    <n v="270"/>
    <n v="188"/>
    <n v="246"/>
    <n v="4.4307725694444446"/>
    <n v="4608"/>
    <n v="5.4431423611111107"/>
    <n v="3547"/>
    <n v="250"/>
    <n v="196"/>
    <n v="472"/>
    <n v="38"/>
    <n v="43"/>
    <n v="9"/>
    <n v="53"/>
    <n v="4608"/>
    <n v="1861"/>
    <n v="471"/>
    <n v="87"/>
    <n v="1913"/>
    <n v="206"/>
    <n v="70"/>
    <n v="4608"/>
    <n v="2"/>
    <n v="0"/>
    <n v="8"/>
    <n v="2792"/>
    <n v="1765"/>
    <n v="41"/>
    <n v="8.8615451388888893"/>
    <n v="0.60590277777777779"/>
    <n v="0.3830295138888889"/>
    <n v="2.170138888888889E-3"/>
    <n v="0.99782986111111116"/>
    <n v="4608"/>
    <n v="3"/>
    <n v="82"/>
    <n v="1"/>
    <n v="428"/>
    <n v="66"/>
    <n v="3986"/>
    <n v="42"/>
    <n v="0.1115451388888889"/>
    <n v="0.88845486111111116"/>
    <n v="4608"/>
    <n v="31"/>
    <n v="20"/>
    <n v="584"/>
    <n v="0.1267361111111111"/>
    <n v="3915"/>
    <n v="58"/>
    <n v="1.1067708333333334E-2"/>
    <n v="0.849609375"/>
    <n v="0.94314236111111116"/>
    <n v="16645"/>
    <n v="16444"/>
    <n v="201"/>
    <n v="0.98792430159206968"/>
    <n v="6898"/>
    <n v="6860"/>
    <n v="38"/>
    <n v="0.99449115685706002"/>
    <n v="9747"/>
    <n v="9584"/>
    <n v="163"/>
    <n v="0.98327690571457882"/>
    <n v="16645"/>
    <n v="16444"/>
    <n v="201"/>
    <n v="0.98792430159206968"/>
    <s v="-"/>
    <s v="-"/>
    <s v="-"/>
    <n v="0"/>
    <n v="8327"/>
    <n v="3807"/>
    <n v="4251"/>
    <n v="269"/>
    <n v="3.2304551459108925E-2"/>
    <n v="0.51050798606941272"/>
    <n v="14.152416356877323"/>
    <n v="3595"/>
    <n v="1836"/>
    <n v="0.51070931849791379"/>
    <n v="1649"/>
    <n v="0.45869262865090404"/>
    <n v="110"/>
    <n v="3.0598052851182198E-2"/>
    <n v="4732"/>
    <n v="1971"/>
    <n v="2602"/>
    <n v="3.3601014370245139E-2"/>
    <n v="0.54987320371935755"/>
    <n v="159"/>
    <n v="15114"/>
    <n v="325"/>
    <n v="1765"/>
    <n v="2552"/>
    <n v="3187"/>
    <n v="163"/>
    <n v="6236"/>
    <n v="695"/>
    <n v="55"/>
    <n v="136"/>
    <n v="325"/>
    <n v="14789"/>
    <n v="13024"/>
    <n v="2090"/>
    <n v="10472"/>
    <n v="2.1503242027259496E-2"/>
    <n v="0.97849675797274049"/>
    <n v="0.86171761280931591"/>
    <n v="0.69286754002911211"/>
    <n v="0.9201071853910282"/>
    <n v="6866"/>
    <n v="82"/>
    <n v="527"/>
    <n v="1183"/>
    <n v="1656"/>
    <n v="130"/>
    <n v="2820"/>
    <n v="332"/>
    <n v="43"/>
    <n v="93"/>
    <n v="1.1942907078357122E-2"/>
    <n v="0.9880570929216429"/>
    <n v="0.91130206816195747"/>
    <n v="0.73900378677541512"/>
    <n v="8248"/>
    <n v="243"/>
    <n v="1238"/>
    <n v="1369"/>
    <n v="1531"/>
    <n v="33"/>
    <n v="3416"/>
    <n v="363"/>
    <n v="12"/>
    <n v="43"/>
    <n v="2.9461687681862268E-2"/>
    <n v="0.9705383123181377"/>
    <n v="0.82044131910766249"/>
    <n v="22634"/>
    <n v="3454"/>
    <n v="5768"/>
    <n v="813"/>
    <n v="1849"/>
    <n v="331"/>
    <n v="600"/>
    <n v="84"/>
    <n v="3447"/>
    <n v="3232"/>
    <n v="1841"/>
    <n v="158"/>
    <n v="1057"/>
    <n v="0.15741804365114428"/>
    <n v="1.4624016965626933E-2"/>
    <n v="68.380664652567972"/>
    <n v="0.93475543351526169"/>
    <n v="10552"/>
    <n v="1981"/>
    <n v="3184"/>
    <n v="510"/>
    <n v="1062"/>
    <n v="151"/>
    <n v="352"/>
    <n v="55"/>
    <n v="1582"/>
    <n v="81"/>
    <n v="785"/>
    <n v="85"/>
    <n v="724"/>
    <n v="0.68612585291887795"/>
    <n v="12082"/>
    <n v="1473"/>
    <n v="2584"/>
    <n v="303"/>
    <n v="787"/>
    <n v="180"/>
    <n v="248"/>
    <n v="29"/>
    <n v="1865"/>
    <n v="3151"/>
    <n v="1056"/>
    <n v="73"/>
    <n v="333"/>
    <n v="0.46143022678364509"/>
    <n v="22634"/>
    <n v="19226"/>
    <n v="112"/>
    <n v="166"/>
    <n v="135"/>
    <n v="418"/>
    <n v="74"/>
    <n v="24"/>
    <n v="717"/>
    <n v="1762"/>
    <n v="7.7847486082884151E-2"/>
    <n v="0.92215251391711583"/>
    <n v="22634"/>
    <n v="19226"/>
    <n v="112"/>
    <n v="166"/>
    <n v="135"/>
    <n v="418"/>
    <n v="74"/>
    <n v="24"/>
    <n v="717"/>
    <n v="1762"/>
    <n v="7.7847486082884151E-2"/>
    <s v="-"/>
    <s v="-"/>
    <s v="-"/>
    <s v="-"/>
    <s v="-"/>
    <s v="-"/>
    <s v="-"/>
    <s v="-"/>
    <s v="-"/>
    <s v="-"/>
    <s v="-"/>
    <n v="25082"/>
    <n v="24545"/>
    <n v="537"/>
    <n v="2.1409775934933418E-2"/>
    <n v="140"/>
    <n v="184"/>
    <n v="323"/>
    <n v="179"/>
    <n v="11846"/>
    <n v="11626"/>
    <n v="220"/>
    <n v="1.8571669761944961E-2"/>
    <n v="13236"/>
    <n v="12919"/>
    <n v="317"/>
    <n v="2.3949833786642491E-2"/>
    <n v="4608"/>
    <n v="2171"/>
    <n v="2412"/>
    <n v="10"/>
    <n v="1"/>
    <s v="-"/>
    <n v="14"/>
    <n v="3.0381944444444445E-3"/>
    <n v="0.99696180555555558"/>
    <n v="0.99457465277777779"/>
    <n v="4608"/>
    <n v="666"/>
    <n v="953"/>
    <n v="0"/>
    <n v="0"/>
    <n v="0"/>
    <n v="0"/>
    <n v="0"/>
    <n v="2986"/>
    <n v="2"/>
    <n v="1"/>
    <n v="0"/>
    <n v="0.99934895833333337"/>
    <n v="4608"/>
    <n v="2156"/>
    <n v="2442"/>
    <n v="6"/>
    <n v="0"/>
    <n v="0"/>
    <n v="0"/>
    <n v="0"/>
    <n v="3"/>
    <n v="1"/>
    <s v="-"/>
    <n v="0.99978298611111116"/>
    <n v="0.99696180555555558"/>
    <n v="4608"/>
    <n v="4588"/>
    <n v="2"/>
    <n v="6"/>
    <n v="9"/>
    <n v="1"/>
    <s v="-"/>
    <n v="0"/>
    <n v="2"/>
    <n v="0.99565972222222221"/>
    <n v="20328.384548611113"/>
    <n v="0.99587673611111116"/>
    <n v="4608"/>
    <n v="3913"/>
    <n v="318"/>
    <s v="-"/>
    <n v="179"/>
    <n v="36"/>
    <n v="151"/>
    <n v="2"/>
    <s v="-"/>
    <n v="9"/>
    <n v="4608"/>
    <n v="3.7059461805555554"/>
    <n v="1"/>
    <n v="0.26983662235755695"/>
    <n v="5.4793354948116151E-2"/>
    <n v="170"/>
    <n v="3.6892361111111112E-2"/>
    <n v="3.0636702769918363E-3"/>
    <n v="1506"/>
    <n v="4438"/>
    <n v="1779"/>
    <n v="4397"/>
    <n v="2200"/>
    <n v="2757"/>
    <n v="0.95421006944444442"/>
    <n v="0.32682291666666669"/>
    <n v="0.96310763888888884"/>
    <n v="0.59830729166666663"/>
    <n v="4608"/>
    <n v="1635"/>
    <n v="65"/>
    <n v="920"/>
    <n v="7"/>
    <n v="3"/>
    <n v="9"/>
    <n v="4"/>
    <n v="0.37239583333333331"/>
    <m/>
    <m/>
    <m/>
    <n v="0"/>
    <m/>
    <m/>
    <m/>
    <m/>
    <m/>
    <m/>
    <n v="0"/>
    <m/>
    <n v="0"/>
    <n v="0"/>
    <m/>
    <m/>
    <m/>
    <n v="0"/>
    <m/>
    <n v="0"/>
    <n v="0"/>
    <m/>
    <m/>
    <m/>
    <n v="0"/>
    <m/>
    <n v="0"/>
    <n v="0"/>
    <m/>
    <m/>
    <m/>
    <n v="0"/>
    <m/>
    <n v="0"/>
    <m/>
    <m/>
    <n v="0"/>
    <m/>
    <n v="0"/>
    <m/>
    <m/>
    <m/>
    <m/>
    <n v="0"/>
    <m/>
    <n v="0"/>
    <m/>
    <m/>
    <m/>
    <m/>
    <n v="0"/>
    <m/>
    <n v="0"/>
    <m/>
    <m/>
    <m/>
    <n v="0"/>
    <m/>
    <n v="0"/>
    <m/>
    <m/>
    <m/>
    <n v="0"/>
    <m/>
    <n v="0"/>
    <m/>
    <m/>
    <m/>
    <m/>
    <m/>
    <m/>
    <m/>
    <m/>
    <m/>
    <m/>
    <m/>
    <m/>
    <m/>
    <m/>
    <m/>
    <m/>
    <m/>
    <m/>
    <n v="13.195589999999999"/>
    <n v="329"/>
    <b v="1"/>
    <b v="0"/>
    <b v="0"/>
    <b v="0"/>
    <b v="0"/>
    <b v="0"/>
    <b v="0"/>
    <b v="1"/>
    <n v="0"/>
    <m/>
    <n v="4"/>
    <m/>
    <n v="4"/>
    <n v="0"/>
    <m/>
    <m/>
    <m/>
    <n v="1.6528925619834711E-2"/>
    <n v="0"/>
    <n v="0"/>
    <n v="0"/>
    <n v="0"/>
    <n v="0"/>
    <n v="0"/>
    <n v="0"/>
    <n v="0"/>
    <n v="0"/>
    <n v="0"/>
    <n v="620"/>
    <n v="1"/>
    <m/>
    <m/>
    <m/>
    <n v="2"/>
    <m/>
    <m/>
    <n v="5"/>
    <m/>
    <n v="2"/>
    <m/>
    <n v="2"/>
    <m/>
    <m/>
    <m/>
    <m/>
    <m/>
    <m/>
    <n v="2"/>
    <m/>
    <m/>
    <n v="1"/>
    <n v="9"/>
    <m/>
    <n v="1"/>
    <m/>
    <m/>
    <m/>
    <m/>
    <n v="7"/>
    <m/>
    <m/>
    <m/>
    <m/>
    <m/>
    <m/>
    <n v="3"/>
    <m/>
    <m/>
    <m/>
    <n v="5"/>
    <n v="1"/>
    <m/>
    <m/>
    <m/>
    <m/>
    <m/>
    <n v="6"/>
    <m/>
    <m/>
    <m/>
    <m/>
    <m/>
    <m/>
    <n v="3"/>
    <m/>
    <n v="1"/>
    <m/>
    <n v="5"/>
    <n v="1"/>
    <m/>
    <m/>
    <m/>
    <m/>
    <n v="1"/>
    <m/>
    <m/>
    <m/>
    <m/>
    <m/>
    <m/>
    <n v="5"/>
    <m/>
    <n v="1"/>
    <m/>
    <n v="5"/>
    <m/>
    <n v="5"/>
    <m/>
    <m/>
    <m/>
    <m/>
    <n v="1"/>
    <n v="6"/>
    <m/>
    <m/>
    <m/>
    <m/>
    <m/>
    <n v="0"/>
    <n v="0"/>
    <n v="0"/>
    <n v="0"/>
    <n v="15"/>
    <n v="0"/>
    <n v="2"/>
    <n v="1"/>
    <n v="29"/>
    <n v="0"/>
    <n v="10"/>
    <n v="0"/>
    <n v="0"/>
    <n v="0"/>
    <n v="0"/>
    <n v="0"/>
    <n v="16"/>
    <n v="0"/>
    <n v="0"/>
  </r>
  <r>
    <s v="MMR013"/>
    <s v="Yangon"/>
    <s v="MMR013D004"/>
    <s v="Yangon (West)"/>
    <s v="MMR013044"/>
    <s v="Bahan"/>
    <m/>
    <n v="22"/>
    <x v="9"/>
    <n v="39245.915869253149"/>
    <n v="0.5942819762927144"/>
    <n v="1"/>
    <n v="0.98666361835086103"/>
    <n v="2.3261231281198003E-2"/>
    <n v="0.84364392678868549"/>
    <n v="0.19994076626908272"/>
    <n v="7.3453460346608514E-3"/>
    <n v="4.3039136921840925E-3"/>
    <n v="0.99517961666475385"/>
    <n v="0.98398944106507513"/>
    <n v="0.99512223114885801"/>
    <n v="9.1933624217213392E-2"/>
    <n v="1"/>
    <n v="39245.915869253149"/>
    <n v="96732"/>
    <n v="45518"/>
    <n v="51214"/>
    <n v="1.8787927721211331E-3"/>
    <n v="88.878041160620143"/>
    <n v="8.4752895716100003"/>
    <n v="11413.415339108513"/>
    <n v="1"/>
    <n v="78793"/>
    <n v="34391"/>
    <n v="44402"/>
    <n v="17939"/>
    <n v="11127"/>
    <n v="6812"/>
    <n v="96732"/>
    <n v="45518"/>
    <n v="51214"/>
    <n v="88.878041160620143"/>
    <s v="-"/>
    <s v="-"/>
    <s v="-"/>
    <m/>
    <n v="1"/>
    <n v="14852"/>
    <n v="74282"/>
    <n v="7598"/>
    <n v="0.30222664979402819"/>
    <n v="67497.011712124062"/>
    <n v="0.19994076626908272"/>
    <n v="0.80005923373091725"/>
    <n v="10.228588352494548"/>
    <n v="81880"/>
    <n v="37502"/>
    <n v="34874"/>
    <n v="4569"/>
    <n v="1047"/>
    <n v="3888"/>
    <n v="17426"/>
    <n v="11907"/>
    <n v="5519"/>
    <n v="0.31671066222885341"/>
    <n v="78793"/>
    <n v="17939"/>
    <n v="0.22767250897922403"/>
    <n v="1030"/>
    <n v="2358"/>
    <n v="3399"/>
    <n v="3572"/>
    <n v="2489"/>
    <n v="1676"/>
    <n v="1006"/>
    <n v="819"/>
    <n v="1077"/>
    <n v="4.5215769539768162"/>
    <n v="17426"/>
    <n v="5.5510157236313553"/>
    <n v="8336"/>
    <n v="2769"/>
    <n v="2688"/>
    <n v="3305"/>
    <n v="193"/>
    <n v="22"/>
    <n v="26"/>
    <n v="87"/>
    <n v="17426"/>
    <n v="9597"/>
    <n v="4256"/>
    <n v="753"/>
    <n v="2183"/>
    <n v="356"/>
    <n v="281"/>
    <n v="17426"/>
    <n v="92"/>
    <n v="10"/>
    <n v="26"/>
    <n v="14437"/>
    <n v="2760"/>
    <n v="101"/>
    <n v="461.20084930563524"/>
    <n v="0.82847469298748999"/>
    <n v="0.1583840238723746"/>
    <n v="7.3453460346608514E-3"/>
    <n v="0.99265465396533914"/>
    <n v="17426"/>
    <n v="48"/>
    <n v="438"/>
    <n v="6"/>
    <n v="3017"/>
    <n v="289"/>
    <n v="13523"/>
    <n v="105"/>
    <n v="0.20136577527831975"/>
    <n v="0.79863422472168022"/>
    <n v="17426"/>
    <n v="38"/>
    <n v="37"/>
    <n v="5759"/>
    <n v="0.33048318604384253"/>
    <n v="11401"/>
    <n v="191"/>
    <n v="4.3039136921840925E-3"/>
    <n v="0.65425226672787784"/>
    <n v="0.89564443934350968"/>
    <n v="65610"/>
    <n v="64735"/>
    <n v="875"/>
    <n v="0.98666361835086103"/>
    <n v="27864"/>
    <n v="27706"/>
    <n v="158"/>
    <n v="0.99432960091874822"/>
    <n v="37746"/>
    <n v="37029"/>
    <n v="717"/>
    <n v="0.98100460975997461"/>
    <n v="65610"/>
    <n v="64735"/>
    <n v="875"/>
    <n v="0.98666361835086103"/>
    <s v="-"/>
    <s v="-"/>
    <s v="-"/>
    <n v="0"/>
    <n v="32115"/>
    <n v="10129"/>
    <n v="21097"/>
    <n v="889"/>
    <n v="2.7681768643935855E-2"/>
    <n v="0.656920442160984"/>
    <n v="11.393700787401574"/>
    <n v="14424"/>
    <n v="5014"/>
    <n v="0.34761508596783142"/>
    <n v="9054"/>
    <n v="0.62770382695507487"/>
    <n v="356"/>
    <n v="2.4681087077093732E-2"/>
    <n v="17691"/>
    <n v="5115"/>
    <n v="12043"/>
    <n v="3.0128313831891924E-2"/>
    <n v="0.68074162003278504"/>
    <n v="533"/>
    <n v="60100"/>
    <n v="1398"/>
    <n v="7999"/>
    <n v="10838"/>
    <n v="14872"/>
    <n v="729"/>
    <n v="21606"/>
    <n v="2076"/>
    <n v="237"/>
    <n v="345"/>
    <n v="1398"/>
    <n v="58702"/>
    <n v="50703"/>
    <n v="9397"/>
    <n v="39865"/>
    <n v="2.3261231281198003E-2"/>
    <n v="0.97673876871880194"/>
    <n v="0.84364392678868549"/>
    <n v="0.66331114808652247"/>
    <n v="0.91019134775374377"/>
    <n v="27157"/>
    <n v="392"/>
    <n v="2567"/>
    <n v="5116"/>
    <n v="7718"/>
    <n v="457"/>
    <n v="9645"/>
    <n v="877"/>
    <n v="182"/>
    <n v="203"/>
    <n v="1.4434584085134587E-2"/>
    <n v="0.98556541591486546"/>
    <n v="0.8910409839083846"/>
    <n v="0.70265493242994437"/>
    <n v="32943"/>
    <n v="1006"/>
    <n v="5432"/>
    <n v="5722"/>
    <n v="7154"/>
    <n v="272"/>
    <n v="11961"/>
    <n v="1199"/>
    <n v="55"/>
    <n v="142"/>
    <n v="3.0537595240263487E-2"/>
    <n v="0.96946240475973655"/>
    <n v="0.80457153264729986"/>
    <n v="88466"/>
    <n v="5683"/>
    <n v="25565"/>
    <n v="2641"/>
    <n v="10672"/>
    <n v="2365"/>
    <n v="1980"/>
    <n v="313"/>
    <n v="11021"/>
    <n v="13195"/>
    <n v="7112"/>
    <n v="492"/>
    <n v="7427"/>
    <n v="0.1758867813623313"/>
    <n v="2.6733434313747653E-2"/>
    <n v="37.406342494714586"/>
    <n v="0.51134018764695033"/>
    <n v="41441"/>
    <n v="2858"/>
    <n v="13868"/>
    <n v="1675"/>
    <n v="6058"/>
    <n v="1139"/>
    <n v="1235"/>
    <n v="183"/>
    <n v="5623"/>
    <n v="610"/>
    <n v="3119"/>
    <n v="217"/>
    <n v="4856"/>
    <n v="0.64749885379213823"/>
    <n v="47025"/>
    <n v="2825"/>
    <n v="11697"/>
    <n v="966"/>
    <n v="4614"/>
    <n v="1226"/>
    <n v="745"/>
    <n v="130"/>
    <n v="5398"/>
    <n v="12585"/>
    <n v="3993"/>
    <n v="275"/>
    <n v="2571"/>
    <n v="0.46938862307283358"/>
    <n v="88466"/>
    <n v="74156"/>
    <n v="216"/>
    <n v="237"/>
    <n v="494"/>
    <n v="3717"/>
    <n v="321"/>
    <n v="156"/>
    <n v="1036"/>
    <n v="8133"/>
    <n v="9.1933624217213392E-2"/>
    <n v="0.90806637578278659"/>
    <n v="88466"/>
    <n v="74156"/>
    <n v="216"/>
    <n v="237"/>
    <n v="494"/>
    <n v="3717"/>
    <n v="321"/>
    <n v="156"/>
    <n v="1036"/>
    <n v="8133"/>
    <n v="9.1933624217213392E-2"/>
    <s v="-"/>
    <s v="-"/>
    <s v="-"/>
    <s v="-"/>
    <s v="-"/>
    <s v="-"/>
    <s v="-"/>
    <s v="-"/>
    <s v="-"/>
    <s v="-"/>
    <s v="-"/>
    <n v="96732"/>
    <n v="94357"/>
    <n v="2375"/>
    <n v="2.4552371500640945E-2"/>
    <n v="769"/>
    <n v="663"/>
    <n v="1334"/>
    <n v="667"/>
    <n v="45518"/>
    <n v="44527"/>
    <n v="991"/>
    <n v="2.177160683685575E-2"/>
    <n v="51214"/>
    <n v="49830"/>
    <n v="1384"/>
    <n v="2.7023860663099933E-2"/>
    <n v="17426"/>
    <n v="5200"/>
    <n v="11947"/>
    <n v="46"/>
    <n v="8"/>
    <n v="91"/>
    <n v="134"/>
    <n v="7.6896591300355793E-3"/>
    <n v="0.99231034086996439"/>
    <n v="0.98398944106507513"/>
    <n v="17426"/>
    <n v="6039"/>
    <n v="1123"/>
    <n v="12"/>
    <n v="2"/>
    <n v="11"/>
    <n v="0"/>
    <n v="1"/>
    <n v="10167"/>
    <n v="52"/>
    <n v="19"/>
    <n v="6.8862619074945488E-4"/>
    <n v="0.99512223114885801"/>
    <n v="17426"/>
    <n v="15032"/>
    <n v="2103"/>
    <n v="65"/>
    <n v="4"/>
    <n v="10"/>
    <n v="0"/>
    <n v="0"/>
    <n v="192"/>
    <n v="2"/>
    <n v="18"/>
    <n v="0.9980488924595432"/>
    <n v="0.98955583610696651"/>
    <n v="17426"/>
    <n v="17342"/>
    <n v="11"/>
    <n v="48"/>
    <n v="13"/>
    <n v="2"/>
    <n v="1"/>
    <n v="0"/>
    <n v="9"/>
    <n v="0.99517961666475385"/>
    <n v="78413.187535865945"/>
    <n v="0.99529438769654544"/>
    <n v="17426"/>
    <n v="14226"/>
    <n v="1432"/>
    <n v="2"/>
    <n v="282"/>
    <n v="116"/>
    <n v="1237"/>
    <n v="14"/>
    <n v="2"/>
    <n v="115"/>
    <n v="17426"/>
    <n v="3.2678182026856422"/>
    <n v="0.88177702629123611"/>
    <n v="0.30601457546755639"/>
    <n v="6.2139694406167061E-2"/>
    <n v="1014"/>
    <n v="5.8188913118328932E-2"/>
    <n v="1.827389212276307E-2"/>
    <n v="5201"/>
    <n v="16412"/>
    <n v="4628"/>
    <n v="16326"/>
    <n v="6307"/>
    <n v="8071"/>
    <n v="0.9368759325146333"/>
    <n v="0.2984620681739929"/>
    <n v="0.94181108688167103"/>
    <n v="0.46315849879490417"/>
    <n v="17426"/>
    <n v="4426"/>
    <n v="209"/>
    <n v="2484"/>
    <n v="12"/>
    <n v="4"/>
    <n v="12"/>
    <n v="14"/>
    <n v="0.26735911855847583"/>
    <m/>
    <m/>
    <m/>
    <n v="0"/>
    <m/>
    <m/>
    <m/>
    <m/>
    <m/>
    <m/>
    <n v="0"/>
    <m/>
    <n v="0"/>
    <n v="0"/>
    <m/>
    <m/>
    <m/>
    <n v="0"/>
    <m/>
    <n v="0"/>
    <n v="0"/>
    <m/>
    <m/>
    <m/>
    <n v="0"/>
    <m/>
    <n v="0"/>
    <n v="0"/>
    <m/>
    <m/>
    <m/>
    <n v="0"/>
    <m/>
    <n v="0"/>
    <m/>
    <m/>
    <n v="0"/>
    <m/>
    <n v="0"/>
    <m/>
    <m/>
    <m/>
    <m/>
    <n v="0"/>
    <m/>
    <n v="0"/>
    <m/>
    <m/>
    <m/>
    <m/>
    <n v="0"/>
    <m/>
    <n v="0"/>
    <m/>
    <m/>
    <m/>
    <n v="0"/>
    <m/>
    <n v="0"/>
    <m/>
    <m/>
    <m/>
    <n v="0"/>
    <m/>
    <n v="0"/>
    <m/>
    <m/>
    <m/>
    <m/>
    <m/>
    <m/>
    <m/>
    <m/>
    <m/>
    <m/>
    <m/>
    <m/>
    <m/>
    <m/>
    <m/>
    <m/>
    <m/>
    <m/>
    <n v="11.71598"/>
    <n v="319"/>
    <b v="1"/>
    <b v="0"/>
    <b v="0"/>
    <b v="0"/>
    <b v="0"/>
    <b v="0"/>
    <b v="0"/>
    <b v="1"/>
    <n v="0"/>
    <m/>
    <n v="2"/>
    <m/>
    <n v="2"/>
    <n v="0"/>
    <m/>
    <m/>
    <m/>
    <n v="8.2644628099173556E-3"/>
    <n v="0"/>
    <n v="0"/>
    <n v="0"/>
    <n v="0"/>
    <n v="0"/>
    <n v="0"/>
    <n v="0"/>
    <n v="0"/>
    <n v="0"/>
    <n v="0"/>
    <n v="620"/>
    <n v="1"/>
    <m/>
    <m/>
    <m/>
    <n v="2"/>
    <m/>
    <m/>
    <n v="9"/>
    <m/>
    <n v="2"/>
    <m/>
    <n v="8"/>
    <m/>
    <m/>
    <m/>
    <m/>
    <n v="2"/>
    <m/>
    <n v="2"/>
    <m/>
    <m/>
    <n v="3"/>
    <n v="30"/>
    <m/>
    <n v="1"/>
    <m/>
    <m/>
    <m/>
    <m/>
    <n v="28"/>
    <m/>
    <m/>
    <m/>
    <m/>
    <n v="3"/>
    <m/>
    <n v="4"/>
    <m/>
    <m/>
    <n v="2"/>
    <n v="6"/>
    <n v="1"/>
    <m/>
    <m/>
    <m/>
    <m/>
    <m/>
    <n v="27"/>
    <m/>
    <m/>
    <m/>
    <m/>
    <n v="3"/>
    <m/>
    <n v="5"/>
    <m/>
    <n v="1"/>
    <n v="2"/>
    <n v="6"/>
    <n v="1"/>
    <m/>
    <m/>
    <m/>
    <m/>
    <n v="5"/>
    <m/>
    <m/>
    <m/>
    <m/>
    <n v="3"/>
    <m/>
    <n v="4"/>
    <m/>
    <n v="1"/>
    <m/>
    <n v="7"/>
    <m/>
    <n v="1"/>
    <m/>
    <m/>
    <m/>
    <m/>
    <n v="1"/>
    <m/>
    <n v="2"/>
    <m/>
    <m/>
    <m/>
    <m/>
    <n v="0"/>
    <n v="0"/>
    <n v="11"/>
    <n v="0"/>
    <n v="17"/>
    <n v="0"/>
    <n v="2"/>
    <n v="7"/>
    <n v="58"/>
    <n v="0"/>
    <n v="6"/>
    <n v="0"/>
    <n v="0"/>
    <n v="0"/>
    <n v="0"/>
    <n v="0"/>
    <n v="70"/>
    <n v="0"/>
    <n v="0"/>
  </r>
  <r>
    <s v="MMR013"/>
    <s v="Yangon"/>
    <s v="MMR013D004"/>
    <s v="Yangon (West)"/>
    <s v="MMR013045"/>
    <s v="Seikkan"/>
    <m/>
    <n v="3"/>
    <x v="9"/>
    <n v="1138.7647455148131"/>
    <n v="0.59704007589709374"/>
    <n v="1"/>
    <n v="0.99227799227799229"/>
    <n v="1.5037593984962405E-2"/>
    <n v="0.74185463659147866"/>
    <n v="0.24144226380648107"/>
    <n v="1.7073170731707318E-2"/>
    <n v="2.4390243902439024E-3"/>
    <n v="0.98292682926829267"/>
    <n v="0.9975609756097561"/>
    <n v="0.9975609756097561"/>
    <n v="0.17630744849445326"/>
    <n v="1"/>
    <n v="1138.7647455148131"/>
    <n v="2826"/>
    <n v="1697"/>
    <n v="1129"/>
    <n v="5.4888437890401538E-5"/>
    <n v="150.31000885739593"/>
    <n v="1.1732829555399999"/>
    <n v="2408.6261431278886"/>
    <n v="1"/>
    <n v="1994"/>
    <n v="989"/>
    <n v="1005"/>
    <n v="832"/>
    <n v="708"/>
    <n v="124"/>
    <n v="2826"/>
    <n v="1697"/>
    <n v="1129"/>
    <n v="150.31000885739593"/>
    <s v="-"/>
    <s v="-"/>
    <s v="-"/>
    <m/>
    <n v="1"/>
    <n v="529"/>
    <n v="2191"/>
    <n v="106"/>
    <n v="0.28982199908717482"/>
    <n v="2006.9630305796438"/>
    <n v="0.24144226380648107"/>
    <n v="0.75855773619351896"/>
    <n v="4.8379735280693748"/>
    <n v="2297"/>
    <n v="859"/>
    <n v="1158"/>
    <n v="99"/>
    <n v="29"/>
    <n v="152"/>
    <n v="410"/>
    <n v="341"/>
    <n v="69"/>
    <n v="0.16829268292682931"/>
    <n v="1994"/>
    <n v="832"/>
    <n v="0.41725175526579739"/>
    <n v="18"/>
    <n v="55"/>
    <n v="78"/>
    <n v="64"/>
    <n v="69"/>
    <n v="41"/>
    <n v="18"/>
    <n v="23"/>
    <n v="44"/>
    <n v="4.8634146341463413"/>
    <n v="410"/>
    <n v="6.8926829268292682"/>
    <n v="175"/>
    <n v="121"/>
    <n v="38"/>
    <n v="53"/>
    <n v="6"/>
    <n v="3"/>
    <n v="5"/>
    <n v="9"/>
    <n v="410"/>
    <n v="9"/>
    <n v="78"/>
    <s v="-"/>
    <n v="282"/>
    <n v="27"/>
    <n v="14"/>
    <n v="410"/>
    <n v="6"/>
    <n v="1"/>
    <n v="0"/>
    <n v="230"/>
    <n v="161"/>
    <n v="12"/>
    <n v="34.043902439024393"/>
    <n v="0.56097560975609762"/>
    <n v="0.39268292682926831"/>
    <n v="1.7073170731707318E-2"/>
    <n v="0.98292682926829267"/>
    <n v="410"/>
    <n v="6"/>
    <n v="14"/>
    <n v="0"/>
    <n v="36"/>
    <n v="26"/>
    <n v="316"/>
    <n v="12"/>
    <n v="0.13658536585365855"/>
    <n v="0.86341463414634145"/>
    <n v="410"/>
    <n v="1"/>
    <n v="0"/>
    <n v="53"/>
    <n v="0.12926829268292683"/>
    <n v="335"/>
    <n v="21"/>
    <n v="2.4390243902439024E-3"/>
    <n v="0.81707317073170727"/>
    <n v="0.923170731707317"/>
    <n v="1554"/>
    <n v="1542"/>
    <n v="12"/>
    <n v="0.99227799227799229"/>
    <n v="780"/>
    <n v="776"/>
    <n v="4"/>
    <n v="0.99487179487179489"/>
    <n v="774"/>
    <n v="766"/>
    <n v="8"/>
    <n v="0.98966408268733863"/>
    <n v="1554"/>
    <n v="1542"/>
    <n v="12"/>
    <n v="0.99227799227799229"/>
    <s v="-"/>
    <s v="-"/>
    <s v="-"/>
    <n v="0"/>
    <n v="883"/>
    <n v="368"/>
    <n v="492"/>
    <n v="23"/>
    <n v="2.6047565118912798E-2"/>
    <n v="0.55719139297848241"/>
    <n v="16"/>
    <n v="461"/>
    <n v="185"/>
    <n v="0.40130151843817785"/>
    <n v="262"/>
    <n v="0.5683297180043384"/>
    <n v="14"/>
    <n v="3.0368763557483729E-2"/>
    <n v="422"/>
    <n v="183"/>
    <n v="230"/>
    <n v="2.132701421800948E-2"/>
    <n v="0.54502369668246442"/>
    <n v="9"/>
    <n v="1596"/>
    <n v="24"/>
    <n v="388"/>
    <n v="453"/>
    <n v="398"/>
    <n v="8"/>
    <n v="300"/>
    <n v="18"/>
    <n v="0"/>
    <n v="7"/>
    <n v="24"/>
    <n v="1572"/>
    <n v="1184"/>
    <n v="412"/>
    <n v="731"/>
    <n v="1.5037593984962405E-2"/>
    <n v="0.98496240601503759"/>
    <n v="0.74185463659147866"/>
    <n v="0.45802005012531327"/>
    <n v="0.86340852130325807"/>
    <n v="910"/>
    <n v="7"/>
    <n v="172"/>
    <n v="273"/>
    <n v="266"/>
    <n v="7"/>
    <n v="170"/>
    <n v="12"/>
    <n v="0"/>
    <n v="3"/>
    <n v="7.6923076923076927E-3"/>
    <n v="0.99230769230769234"/>
    <n v="0.80329670329670333"/>
    <n v="0.50329670329670328"/>
    <n v="686"/>
    <n v="17"/>
    <n v="216"/>
    <n v="180"/>
    <n v="132"/>
    <n v="1"/>
    <n v="130"/>
    <n v="6"/>
    <n v="0"/>
    <n v="4"/>
    <n v="2.478134110787172E-2"/>
    <n v="0.97521865889212833"/>
    <n v="0.66034985422740522"/>
    <n v="2524"/>
    <n v="408"/>
    <n v="734"/>
    <n v="33"/>
    <n v="235"/>
    <n v="144"/>
    <n v="18"/>
    <n v="7"/>
    <n v="444"/>
    <n v="378"/>
    <n v="63"/>
    <n v="3"/>
    <n v="57"/>
    <n v="0.20681458003169573"/>
    <n v="5.7052297939778132E-2"/>
    <n v="17.527777777777779"/>
    <n v="0.23960260694264174"/>
    <n v="1549"/>
    <n v="328"/>
    <n v="598"/>
    <n v="28"/>
    <n v="118"/>
    <n v="50"/>
    <n v="13"/>
    <n v="4"/>
    <n v="315"/>
    <n v="34"/>
    <n v="41"/>
    <n v="1"/>
    <n v="19"/>
    <n v="0.73273079406068431"/>
    <n v="975"/>
    <n v="80"/>
    <n v="136"/>
    <n v="5"/>
    <n v="117"/>
    <n v="94"/>
    <n v="5"/>
    <n v="3"/>
    <n v="129"/>
    <n v="344"/>
    <n v="22"/>
    <n v="2"/>
    <n v="38"/>
    <n v="0.4482051282051282"/>
    <n v="2524"/>
    <n v="1961"/>
    <s v="-"/>
    <n v="3"/>
    <n v="21"/>
    <n v="81"/>
    <n v="6"/>
    <s v="-"/>
    <n v="7"/>
    <n v="445"/>
    <n v="0.17630744849445326"/>
    <n v="0.82369255150554677"/>
    <n v="2524"/>
    <n v="1961"/>
    <s v="-"/>
    <n v="3"/>
    <n v="21"/>
    <n v="81"/>
    <n v="6"/>
    <s v="-"/>
    <n v="7"/>
    <n v="445"/>
    <n v="0.17630744849445326"/>
    <s v="-"/>
    <s v="-"/>
    <s v="-"/>
    <s v="-"/>
    <s v="-"/>
    <s v="-"/>
    <s v="-"/>
    <s v="-"/>
    <s v="-"/>
    <s v="-"/>
    <s v="-"/>
    <n v="2826"/>
    <n v="2789"/>
    <n v="37"/>
    <n v="1.3092710544939844E-2"/>
    <n v="8"/>
    <n v="11"/>
    <n v="24"/>
    <n v="9"/>
    <n v="1697"/>
    <n v="1676"/>
    <n v="21"/>
    <n v="1.2374779021803181E-2"/>
    <n v="1129"/>
    <n v="1113"/>
    <n v="16"/>
    <n v="1.4171833480956599E-2"/>
    <n v="410"/>
    <n v="3"/>
    <n v="406"/>
    <s v="-"/>
    <s v="-"/>
    <n v="1"/>
    <n v="0"/>
    <n v="0"/>
    <n v="1"/>
    <n v="0.9975609756097561"/>
    <n v="410"/>
    <n v="179"/>
    <n v="5"/>
    <n v="0"/>
    <n v="0"/>
    <n v="1"/>
    <n v="0"/>
    <n v="0"/>
    <n v="225"/>
    <s v="-"/>
    <s v="-"/>
    <n v="2.4390243902439024E-3"/>
    <n v="0.9975609756097561"/>
    <n v="410"/>
    <n v="271"/>
    <n v="138"/>
    <n v="0"/>
    <n v="0"/>
    <n v="1"/>
    <n v="0"/>
    <n v="0"/>
    <n v="0"/>
    <s v="-"/>
    <s v="-"/>
    <n v="0.9975609756097561"/>
    <n v="0.9975609756097561"/>
    <n v="410"/>
    <n v="403"/>
    <s v="-"/>
    <n v="4"/>
    <n v="1"/>
    <n v="0"/>
    <s v="-"/>
    <n v="0"/>
    <n v="2"/>
    <n v="0.98292682926829267"/>
    <n v="1959.9560975609756"/>
    <n v="0.98292682926829267"/>
    <n v="410"/>
    <n v="308"/>
    <n v="2"/>
    <s v="-"/>
    <n v="1"/>
    <n v="4"/>
    <n v="91"/>
    <n v="1"/>
    <s v="-"/>
    <n v="3"/>
    <n v="410"/>
    <n v="2.4024390243902438"/>
    <n v="0.64826603176144781"/>
    <n v="0.41624365482233505"/>
    <n v="8.4522946234331292E-2"/>
    <n v="30"/>
    <n v="7.3170731707317069E-2"/>
    <n v="5.4064769593973586E-4"/>
    <n v="59"/>
    <n v="350"/>
    <n v="14"/>
    <n v="380"/>
    <n v="53"/>
    <n v="129"/>
    <n v="0.92682926829268297"/>
    <n v="0.14390243902439023"/>
    <n v="0.85365853658536583"/>
    <n v="0.31463414634146342"/>
    <n v="410"/>
    <n v="31"/>
    <n v="9"/>
    <n v="147"/>
    <n v="0"/>
    <n v="0"/>
    <n v="0"/>
    <n v="1"/>
    <n v="9.7560975609756101E-2"/>
    <m/>
    <m/>
    <m/>
    <n v="0"/>
    <m/>
    <m/>
    <m/>
    <m/>
    <m/>
    <m/>
    <n v="0"/>
    <m/>
    <n v="0"/>
    <n v="0"/>
    <m/>
    <m/>
    <m/>
    <n v="0"/>
    <m/>
    <n v="0"/>
    <n v="0"/>
    <m/>
    <m/>
    <m/>
    <n v="0"/>
    <m/>
    <n v="0"/>
    <n v="0"/>
    <m/>
    <m/>
    <m/>
    <n v="0"/>
    <m/>
    <n v="0"/>
    <m/>
    <m/>
    <n v="0"/>
    <m/>
    <n v="0"/>
    <m/>
    <m/>
    <m/>
    <m/>
    <n v="0"/>
    <m/>
    <n v="0"/>
    <m/>
    <m/>
    <m/>
    <m/>
    <n v="0"/>
    <m/>
    <n v="0"/>
    <m/>
    <m/>
    <m/>
    <n v="0"/>
    <m/>
    <n v="0"/>
    <m/>
    <m/>
    <m/>
    <n v="0"/>
    <m/>
    <n v="0"/>
    <m/>
    <m/>
    <m/>
    <m/>
    <m/>
    <m/>
    <m/>
    <m/>
    <m/>
    <m/>
    <m/>
    <m/>
    <m/>
    <m/>
    <m/>
    <m/>
    <m/>
    <m/>
    <n v="9.7368210000000008"/>
    <n v="314"/>
    <b v="1"/>
    <b v="0"/>
    <b v="0"/>
    <b v="0"/>
    <b v="0"/>
    <b v="0"/>
    <b v="0"/>
    <b v="0"/>
    <m/>
    <m/>
    <m/>
    <m/>
    <m/>
    <m/>
    <m/>
    <m/>
    <m/>
    <n v="0"/>
    <n v="0"/>
    <n v="0"/>
    <n v="0"/>
    <n v="0"/>
    <n v="0"/>
    <n v="0"/>
    <n v="0"/>
    <n v="0"/>
    <n v="0"/>
    <n v="0"/>
    <n v="620"/>
    <n v="1"/>
    <m/>
    <m/>
    <m/>
    <n v="1"/>
    <m/>
    <m/>
    <n v="1"/>
    <m/>
    <n v="1"/>
    <m/>
    <n v="1"/>
    <m/>
    <m/>
    <m/>
    <m/>
    <m/>
    <m/>
    <n v="1"/>
    <m/>
    <m/>
    <n v="1"/>
    <n v="4"/>
    <m/>
    <m/>
    <m/>
    <m/>
    <m/>
    <m/>
    <n v="4"/>
    <m/>
    <m/>
    <m/>
    <m/>
    <m/>
    <m/>
    <n v="2"/>
    <m/>
    <m/>
    <m/>
    <n v="1"/>
    <m/>
    <m/>
    <m/>
    <m/>
    <m/>
    <m/>
    <n v="3"/>
    <m/>
    <m/>
    <m/>
    <m/>
    <m/>
    <m/>
    <n v="2"/>
    <m/>
    <m/>
    <m/>
    <n v="1"/>
    <m/>
    <m/>
    <m/>
    <m/>
    <m/>
    <m/>
    <m/>
    <m/>
    <m/>
    <m/>
    <m/>
    <m/>
    <n v="2"/>
    <m/>
    <m/>
    <m/>
    <n v="1"/>
    <m/>
    <m/>
    <m/>
    <m/>
    <m/>
    <m/>
    <m/>
    <m/>
    <m/>
    <m/>
    <m/>
    <m/>
    <m/>
    <n v="0"/>
    <n v="0"/>
    <n v="0"/>
    <n v="0"/>
    <n v="8"/>
    <n v="0"/>
    <n v="0"/>
    <n v="1"/>
    <n v="8"/>
    <n v="0"/>
    <n v="1"/>
    <n v="0"/>
    <n v="0"/>
    <n v="0"/>
    <n v="0"/>
    <n v="0"/>
    <n v="8"/>
    <n v="0"/>
    <n v="0"/>
  </r>
  <r>
    <s v="MMR222"/>
    <s v="Shan"/>
    <s v="MMR014D001"/>
    <s v="Taunggyi"/>
    <s v="MMR014001"/>
    <s v="Taunggyi"/>
    <n v="24"/>
    <n v="51"/>
    <x v="2"/>
    <n v="242999.03478133056"/>
    <n v="0.44527860643084322"/>
    <n v="0.61172544149606445"/>
    <n v="0.88928058890070749"/>
    <n v="0.16006817971609402"/>
    <n v="0.49873374235290491"/>
    <n v="0.4149760710490154"/>
    <n v="6.0999905132340382E-2"/>
    <n v="0.29441651118911338"/>
    <n v="0.5975292245095869"/>
    <n v="0.90883217911014136"/>
    <n v="0.68083357050248239"/>
    <n v="0.18241130670090255"/>
    <n v="4.3536556510765836E-2"/>
    <n v="242999.03478133056"/>
    <n v="438056"/>
    <n v="213200"/>
    <n v="224856"/>
    <n v="8.5082128621789595E-3"/>
    <n v="94.816237947842168"/>
    <n v="2006.9945144799999"/>
    <n v="218.26467229458154"/>
    <n v="0.18849556734395131"/>
    <n v="411979"/>
    <n v="194489"/>
    <n v="217490"/>
    <n v="26077"/>
    <n v="18711"/>
    <n v="7366"/>
    <n v="267970"/>
    <n v="128382"/>
    <n v="139588"/>
    <n v="91.972089291343096"/>
    <n v="170086"/>
    <n v="84818"/>
    <n v="85268"/>
    <n v="99.472252193085325"/>
    <n v="0.61172544149606445"/>
    <n v="122608"/>
    <n v="295458"/>
    <n v="19990"/>
    <n v="0.48263374151317612"/>
    <n v="226635.39372770416"/>
    <n v="0.4149760710490154"/>
    <n v="0.58502392895098465"/>
    <n v="6.7657670464160731"/>
    <n v="315448"/>
    <n v="102680"/>
    <n v="182088"/>
    <n v="19962"/>
    <n v="6728"/>
    <n v="3990"/>
    <n v="94869"/>
    <n v="72354"/>
    <n v="22515"/>
    <n v="0.23732726180311797"/>
    <n v="411979"/>
    <n v="26077"/>
    <n v="6.3296915619485458E-2"/>
    <n v="4275"/>
    <n v="11320"/>
    <n v="19784"/>
    <n v="21497"/>
    <n v="16259"/>
    <n v="9812"/>
    <n v="5457"/>
    <n v="3278"/>
    <n v="3187"/>
    <n v="4.3426092822734503"/>
    <n v="94869"/>
    <n v="4.617483055581908"/>
    <n v="4796"/>
    <n v="24517"/>
    <n v="12108"/>
    <n v="17019"/>
    <n v="35204"/>
    <n v="560"/>
    <n v="201"/>
    <n v="464"/>
    <n v="94869"/>
    <n v="67311"/>
    <n v="15172"/>
    <n v="5091"/>
    <n v="5335"/>
    <n v="1493"/>
    <n v="467"/>
    <n v="94869"/>
    <n v="5545"/>
    <n v="136"/>
    <n v="106"/>
    <n v="87987"/>
    <n v="859"/>
    <n v="236"/>
    <n v="24670.363332595472"/>
    <n v="0.92745786294785437"/>
    <n v="9.0545910676828045E-3"/>
    <n v="6.0999905132340382E-2"/>
    <n v="0.93900009486765956"/>
    <n v="94869"/>
    <n v="827"/>
    <n v="43763"/>
    <n v="168"/>
    <n v="11373"/>
    <n v="473"/>
    <n v="37923"/>
    <n v="342"/>
    <n v="0.59166851131560361"/>
    <n v="0.40833148868439639"/>
    <n v="94869"/>
    <n v="26666"/>
    <n v="1265"/>
    <n v="37103"/>
    <n v="0.39109719718770092"/>
    <n v="29050"/>
    <n v="785"/>
    <n v="0.29441651118911338"/>
    <n v="0.30621172353455817"/>
    <n v="0.67366579177602803"/>
    <n v="296145"/>
    <n v="263356"/>
    <n v="32789"/>
    <n v="0.88928058890070749"/>
    <n v="137507"/>
    <n v="129514"/>
    <n v="7993"/>
    <n v="0.94187205015017417"/>
    <n v="158638"/>
    <n v="133842"/>
    <n v="24796"/>
    <n v="0.84369444899708768"/>
    <n v="185131"/>
    <n v="175272"/>
    <n v="9859"/>
    <n v="0.94674581782629597"/>
    <n v="111014"/>
    <n v="88084"/>
    <n v="22930"/>
    <n v="0.79344947484101103"/>
    <n v="192499"/>
    <n v="77618"/>
    <n v="103835"/>
    <n v="11046"/>
    <n v="5.7382116270733877E-2"/>
    <n v="0.53940539950856892"/>
    <n v="7.0267970305993117"/>
    <n v="92955"/>
    <n v="37008"/>
    <n v="0.39812812651282881"/>
    <n v="50830"/>
    <n v="0.54682373191329137"/>
    <n v="5117"/>
    <n v="5.5048141573879834E-2"/>
    <n v="99544"/>
    <n v="40610"/>
    <n v="53005"/>
    <n v="5.9561600900104476E-2"/>
    <n v="0.532478100136623"/>
    <n v="5929"/>
    <n v="227047"/>
    <n v="36343"/>
    <n v="77468"/>
    <n v="47919"/>
    <n v="32376"/>
    <n v="958"/>
    <n v="28853"/>
    <n v="1498"/>
    <n v="386"/>
    <n v="1246"/>
    <n v="36343"/>
    <n v="190704"/>
    <n v="113236"/>
    <n v="113811"/>
    <n v="65317"/>
    <n v="0.16006817971609402"/>
    <n v="0.83993182028390601"/>
    <n v="0.49873374235290491"/>
    <n v="0.28768052429673152"/>
    <n v="0.66933278131840546"/>
    <n v="106523"/>
    <n v="10860"/>
    <n v="37291"/>
    <n v="26413"/>
    <n v="17501"/>
    <n v="605"/>
    <n v="12231"/>
    <n v="427"/>
    <n v="267"/>
    <n v="928"/>
    <n v="0.10194981365526694"/>
    <n v="0.8980501863447331"/>
    <n v="0.5479755545750683"/>
    <n v="0.30001971405236427"/>
    <n v="120524"/>
    <n v="25483"/>
    <n v="40177"/>
    <n v="21506"/>
    <n v="14875"/>
    <n v="353"/>
    <n v="16622"/>
    <n v="1071"/>
    <n v="119"/>
    <n v="318"/>
    <n v="0.21143506687464736"/>
    <n v="0.78856493312535259"/>
    <n v="0.45521223988583187"/>
    <n v="361414"/>
    <n v="14496"/>
    <n v="66861"/>
    <n v="7395"/>
    <n v="87352"/>
    <n v="41424"/>
    <n v="5676"/>
    <n v="945"/>
    <n v="58216"/>
    <n v="44032"/>
    <n v="19169"/>
    <n v="2258"/>
    <n v="13590"/>
    <n v="0.23644905842053712"/>
    <n v="0.11461647860901902"/>
    <n v="8.7247489378138283"/>
    <n v="0.11926626506359517"/>
    <n v="174596"/>
    <n v="7577"/>
    <n v="43815"/>
    <n v="5053"/>
    <n v="50458"/>
    <n v="15164"/>
    <n v="3486"/>
    <n v="651"/>
    <n v="27623"/>
    <n v="1528"/>
    <n v="7946"/>
    <n v="1216"/>
    <n v="10079"/>
    <n v="0.7191058214392082"/>
    <n v="186818"/>
    <n v="6919"/>
    <n v="23046"/>
    <n v="2342"/>
    <n v="36894"/>
    <n v="26260"/>
    <n v="2190"/>
    <n v="294"/>
    <n v="30593"/>
    <n v="42504"/>
    <n v="11223"/>
    <n v="1042"/>
    <n v="3511"/>
    <n v="0.5227065914419381"/>
    <n v="361414"/>
    <n v="285869"/>
    <n v="1128"/>
    <n v="1340"/>
    <n v="3390"/>
    <n v="2949"/>
    <n v="561"/>
    <n v="108"/>
    <n v="143"/>
    <n v="65926"/>
    <n v="0.18241130670090255"/>
    <n v="0.81758869329909745"/>
    <n v="226274"/>
    <n v="180893"/>
    <n v="906"/>
    <n v="1118"/>
    <n v="2590"/>
    <n v="2412"/>
    <n v="439"/>
    <n v="78"/>
    <n v="93"/>
    <n v="37745"/>
    <n v="0.16681103440960959"/>
    <n v="135140"/>
    <n v="104976"/>
    <n v="222"/>
    <n v="222"/>
    <n v="800"/>
    <n v="537"/>
    <n v="122"/>
    <n v="30"/>
    <n v="50"/>
    <n v="28181"/>
    <n v="0.20853189285185733"/>
    <n v="438056"/>
    <n v="421145"/>
    <n v="16911"/>
    <n v="3.8604653286337817E-2"/>
    <n v="8511"/>
    <n v="4744"/>
    <n v="6478"/>
    <n v="4584"/>
    <n v="213200"/>
    <n v="205370"/>
    <n v="7830"/>
    <n v="3.672607879924953E-2"/>
    <n v="224856"/>
    <n v="215775"/>
    <n v="9081"/>
    <n v="4.0385846942042905E-2"/>
    <n v="94869"/>
    <n v="2394"/>
    <n v="83826"/>
    <n v="7062"/>
    <n v="179"/>
    <n v="267"/>
    <n v="1141"/>
    <n v="1.2027111068947707E-2"/>
    <n v="0.98797288893105228"/>
    <n v="0.90883217911014136"/>
    <n v="94869"/>
    <n v="10050"/>
    <n v="11006"/>
    <n v="13736"/>
    <n v="4775"/>
    <n v="3881"/>
    <n v="4151"/>
    <n v="3731"/>
    <n v="29798"/>
    <n v="5649"/>
    <n v="8092"/>
    <n v="0.12399203111659235"/>
    <n v="0.68083357050248239"/>
    <n v="94869"/>
    <n v="16087"/>
    <n v="20864"/>
    <n v="17415"/>
    <n v="4943"/>
    <n v="3984"/>
    <n v="6351"/>
    <n v="3838"/>
    <n v="273"/>
    <n v="12913"/>
    <n v="8201"/>
    <n v="0.61639734792187117"/>
    <n v="0.79483287480631182"/>
    <n v="94869"/>
    <n v="56687"/>
    <n v="644"/>
    <n v="8405"/>
    <n v="3458"/>
    <n v="1295"/>
    <n v="3234"/>
    <n v="20728"/>
    <n v="418"/>
    <n v="0.5975292245095869"/>
    <n v="246169.49238423508"/>
    <n v="0.82967038758709377"/>
    <n v="94869"/>
    <n v="33686"/>
    <n v="460"/>
    <n v="7"/>
    <n v="415"/>
    <n v="42425"/>
    <n v="17383"/>
    <n v="311"/>
    <n v="6"/>
    <n v="176"/>
    <n v="94869"/>
    <n v="1.8454395007852935"/>
    <n v="0.49796716165711968"/>
    <n v="0.5418763387119806"/>
    <n v="0.11003407286090218"/>
    <n v="26592"/>
    <n v="0.28030231160863928"/>
    <n v="0.47923011768098184"/>
    <n v="32301"/>
    <n v="68277"/>
    <n v="6981"/>
    <n v="50760"/>
    <n v="6796"/>
    <n v="9960"/>
    <n v="0.53505360022768234"/>
    <n v="0.34048003035765106"/>
    <n v="0.71969768839136072"/>
    <n v="0.10498687664041995"/>
    <n v="94869"/>
    <n v="7529"/>
    <n v="60795"/>
    <n v="11239"/>
    <n v="3876"/>
    <n v="334"/>
    <n v="195"/>
    <n v="6392"/>
    <n v="0.76310491309068296"/>
    <n v="35709"/>
    <n v="35709"/>
    <n v="0.29050602017572402"/>
    <n v="0.77691842392674115"/>
    <n v="2774298"/>
    <n v="113518725.564"/>
    <n v="2419441.2031225595"/>
    <n v="61417"/>
    <n v="61417"/>
    <n v="0.49965017897819719"/>
    <n v="0.54527183027500525"/>
    <n v="3348896"/>
    <n v="137030126.528"/>
    <n v="18864653.89207017"/>
    <m/>
    <m/>
    <n v="0"/>
    <n v="0"/>
    <m/>
    <n v="0"/>
    <n v="0"/>
    <n v="4466"/>
    <n v="4466"/>
    <n v="3.6332574031890663E-2"/>
    <n v="0.47850873264666371"/>
    <n v="213702"/>
    <n v="8744258.4360000007"/>
    <n v="585574.55332753283"/>
    <n v="2284"/>
    <n v="2284"/>
    <n v="1.8581191018548649E-2"/>
    <n v="0.32556042031523647"/>
    <n v="74358"/>
    <n v="348462.39452864166"/>
    <m/>
    <m/>
    <n v="0"/>
    <m/>
    <n v="0"/>
    <m/>
    <n v="2826"/>
    <n v="2826"/>
    <n v="2.2990562967783925E-2"/>
    <n v="0.2219992922859165"/>
    <n v="62737"/>
    <n v="55.304463694267518"/>
    <n v="16218"/>
    <n v="2"/>
    <n v="2"/>
    <n v="1.6270745200130165E-5"/>
    <n v="0.14499999999999999"/>
    <n v="29"/>
    <n v="470.24544222091822"/>
    <n v="16216"/>
    <n v="16216"/>
    <n v="0.13192320208265537"/>
    <n v="0.16211457819437591"/>
    <n v="262885"/>
    <n v="3812750.0455272053"/>
    <m/>
    <m/>
    <n v="0"/>
    <n v="0"/>
    <m/>
    <n v="0"/>
    <n v="122920"/>
    <n v="122920"/>
    <n v="0.1580938196531762"/>
    <n v="3.6119303481604659E-3"/>
    <n v="9.2943156848188199E-2"/>
    <n v="0.72468819796677841"/>
    <n v="2.2494924648710987E-2"/>
    <n v="1.3386229410564507E-2"/>
    <n v="1.8064541447453576E-5"/>
    <n v="0.14646730205595362"/>
    <n v="0"/>
    <n v="2.1245283567574487E-6"/>
    <n v="26031407.638482027"/>
    <n v="59.424839834363702"/>
    <n v="0"/>
    <n v="0"/>
    <n v="3.5637487796941101"/>
    <n v="0.28060339317347555"/>
    <n v="3.8909989999999999"/>
    <n v="290"/>
    <b v="0"/>
    <b v="0"/>
    <b v="1"/>
    <b v="0"/>
    <b v="0"/>
    <b v="1"/>
    <b v="0"/>
    <b v="1"/>
    <n v="2"/>
    <n v="1"/>
    <n v="5"/>
    <m/>
    <n v="8"/>
    <n v="3"/>
    <m/>
    <m/>
    <m/>
    <n v="2.0661157024793389E-2"/>
    <n v="4.9751243781094526E-3"/>
    <n v="1.5151515151515152E-2"/>
    <n v="2.7397260273972603E-3"/>
    <n v="0"/>
    <n v="0"/>
    <n v="0.1"/>
    <n v="4.1666666666666664E-2"/>
    <n v="6.5217391304347823E-3"/>
    <n v="5.7165913892554656E-3"/>
    <n v="3.7047101449275359E-2"/>
    <n v="26.992665036674818"/>
    <n v="4.3536556510765836E-2"/>
    <n v="26"/>
    <m/>
    <m/>
    <n v="26"/>
    <n v="1"/>
    <m/>
    <n v="23"/>
    <m/>
    <n v="12"/>
    <m/>
    <n v="12"/>
    <m/>
    <n v="3"/>
    <n v="9"/>
    <m/>
    <m/>
    <m/>
    <n v="35"/>
    <n v="12"/>
    <m/>
    <n v="10"/>
    <n v="365"/>
    <m/>
    <n v="19"/>
    <m/>
    <m/>
    <n v="3"/>
    <n v="5"/>
    <n v="101"/>
    <m/>
    <n v="1"/>
    <n v="70"/>
    <m/>
    <m/>
    <m/>
    <n v="17"/>
    <n v="6"/>
    <n v="2"/>
    <n v="8"/>
    <n v="86"/>
    <n v="14"/>
    <m/>
    <m/>
    <n v="3"/>
    <n v="7"/>
    <m/>
    <n v="119"/>
    <m/>
    <n v="6"/>
    <n v="107"/>
    <m/>
    <m/>
    <n v="1"/>
    <n v="13"/>
    <n v="5"/>
    <n v="1"/>
    <n v="4"/>
    <n v="103"/>
    <n v="15"/>
    <m/>
    <m/>
    <n v="2"/>
    <n v="4"/>
    <n v="137"/>
    <m/>
    <n v="6"/>
    <n v="81"/>
    <m/>
    <m/>
    <m/>
    <n v="9"/>
    <n v="1"/>
    <n v="1"/>
    <n v="3"/>
    <n v="156"/>
    <n v="4"/>
    <n v="42"/>
    <m/>
    <m/>
    <n v="1"/>
    <m/>
    <n v="16"/>
    <n v="41"/>
    <n v="218"/>
    <m/>
    <n v="6"/>
    <n v="1"/>
    <m/>
    <n v="293"/>
    <n v="0"/>
    <n v="0"/>
    <n v="1"/>
    <n v="100"/>
    <n v="24"/>
    <n v="4"/>
    <n v="22"/>
    <n v="733"/>
    <n v="0"/>
    <n v="106"/>
    <n v="0"/>
    <n v="0"/>
    <n v="9"/>
    <n v="16"/>
    <n v="1"/>
    <n v="593"/>
    <n v="0"/>
    <n v="16"/>
  </r>
  <r>
    <s v="MMR222"/>
    <s v="Shan"/>
    <s v="MMR014D001"/>
    <s v="Taunggyi"/>
    <s v="MMR014002"/>
    <s v="Nyaungshwe"/>
    <n v="35"/>
    <n v="8"/>
    <x v="2"/>
    <n v="106101.14328556495"/>
    <n v="0.43982459314827366"/>
    <n v="8.5572338931507286E-2"/>
    <n v="0.89392117672777227"/>
    <n v="0.1411966084152701"/>
    <n v="0.3442836670514709"/>
    <n v="0.41264534314685042"/>
    <n v="0.19397663836374723"/>
    <n v="0.34913449359665993"/>
    <n v="0.37505277478069149"/>
    <n v="0.60252380728995636"/>
    <n v="0.636487310597176"/>
    <n v="0.25116547500721409"/>
    <n v="0.99193548387096775"/>
    <n v="106101.14328556495"/>
    <n v="189407"/>
    <n v="94537"/>
    <n v="94870"/>
    <n v="3.678787811573703E-3"/>
    <n v="99.648993359333829"/>
    <n v="1477.4181775100001"/>
    <n v="128.20134670281459"/>
    <n v="0.11071597307506895"/>
    <n v="178457"/>
    <n v="86946"/>
    <n v="91511"/>
    <n v="10950"/>
    <n v="7591"/>
    <n v="3359"/>
    <n v="16208"/>
    <n v="8174"/>
    <n v="8034"/>
    <n v="101.74259397560368"/>
    <n v="173199"/>
    <n v="86363"/>
    <n v="86836"/>
    <n v="99.45529503892395"/>
    <n v="8.5572338931507286E-2"/>
    <n v="52701"/>
    <n v="127715"/>
    <n v="8991"/>
    <n v="0.48304427827584862"/>
    <n v="97915.03238460634"/>
    <n v="0.41264534314685042"/>
    <n v="0.58735465685314958"/>
    <n v="7.0398935128998152"/>
    <n v="136706"/>
    <n v="42658"/>
    <n v="81657"/>
    <n v="8605"/>
    <n v="2276"/>
    <n v="1510"/>
    <n v="42634"/>
    <n v="34334"/>
    <n v="8300"/>
    <n v="0.19468030210630011"/>
    <n v="178457"/>
    <n v="10950"/>
    <n v="6.1359319051648299E-2"/>
    <n v="1622"/>
    <n v="4935"/>
    <n v="9758"/>
    <n v="10331"/>
    <n v="7403"/>
    <n v="4321"/>
    <n v="2367"/>
    <n v="1192"/>
    <n v="705"/>
    <n v="4.1857906834920486"/>
    <n v="42634"/>
    <n v="4.4426279495238541"/>
    <n v="135"/>
    <n v="3076"/>
    <n v="2963"/>
    <n v="18839"/>
    <n v="16937"/>
    <n v="314"/>
    <n v="168"/>
    <n v="202"/>
    <n v="42634"/>
    <n v="36810"/>
    <n v="610"/>
    <n v="4656"/>
    <n v="292"/>
    <n v="161"/>
    <n v="105"/>
    <n v="42634"/>
    <n v="8162"/>
    <n v="75"/>
    <n v="33"/>
    <n v="34289"/>
    <n v="28"/>
    <n v="47"/>
    <n v="34478.357859924006"/>
    <n v="0.8042642022798705"/>
    <n v="6.5675282638269928E-4"/>
    <n v="0.19397663836374723"/>
    <n v="0.80602336163625277"/>
    <n v="42634"/>
    <n v="696"/>
    <n v="23213"/>
    <n v="23"/>
    <n v="12984"/>
    <n v="194"/>
    <n v="4728"/>
    <n v="796"/>
    <n v="0.86588169066941878"/>
    <n v="0.13411830933058122"/>
    <n v="42634"/>
    <n v="14749"/>
    <n v="136"/>
    <n v="24810"/>
    <n v="0.5819299150912417"/>
    <n v="2600"/>
    <n v="339"/>
    <n v="0.34913449359665993"/>
    <n v="6.0984191021250647E-2"/>
    <n v="0.47007083548341699"/>
    <n v="128084"/>
    <n v="114497"/>
    <n v="13587"/>
    <n v="0.89392117672777227"/>
    <n v="61746"/>
    <n v="58261"/>
    <n v="3485"/>
    <n v="0.94355909694555118"/>
    <n v="66338"/>
    <n v="56236"/>
    <n v="10102"/>
    <n v="0.84771925593174347"/>
    <n v="10685"/>
    <n v="10368"/>
    <n v="317"/>
    <n v="0.97033224145999075"/>
    <n v="117399"/>
    <n v="104129"/>
    <n v="13270"/>
    <n v="0.88696666922205469"/>
    <n v="82163"/>
    <n v="30748"/>
    <n v="46867"/>
    <n v="4548"/>
    <n v="5.5353382909582173E-2"/>
    <n v="0.57041490695325148"/>
    <n v="6.7607739665787161"/>
    <n v="40402"/>
    <n v="14906"/>
    <n v="0.36894213157764466"/>
    <n v="23404"/>
    <n v="0.5792782535518044"/>
    <n v="2092"/>
    <n v="5.1779614870550966E-2"/>
    <n v="41761"/>
    <n v="15842"/>
    <n v="23463"/>
    <n v="5.8810852230550034E-2"/>
    <n v="0.56183999425301123"/>
    <n v="2456"/>
    <n v="100484"/>
    <n v="14188"/>
    <n v="51701"/>
    <n v="17615"/>
    <n v="8221"/>
    <n v="110"/>
    <n v="5465"/>
    <n v="205"/>
    <n v="165"/>
    <n v="2814"/>
    <n v="14188"/>
    <n v="86296"/>
    <n v="34595"/>
    <n v="65889"/>
    <n v="16980"/>
    <n v="0.1411966084152701"/>
    <n v="0.85880339158472996"/>
    <n v="0.3442836670514709"/>
    <n v="0.16898212650770272"/>
    <n v="0.6015435293181004"/>
    <n v="49116"/>
    <n v="4223"/>
    <n v="25697"/>
    <n v="10285"/>
    <n v="4345"/>
    <n v="79"/>
    <n v="2130"/>
    <n v="58"/>
    <n v="122"/>
    <n v="2177"/>
    <n v="8.5980128674973538E-2"/>
    <n v="0.91401987132502649"/>
    <n v="0.39082987213942505"/>
    <n v="0.1814276406873524"/>
    <n v="51368"/>
    <n v="9965"/>
    <n v="26004"/>
    <n v="7330"/>
    <n v="3876"/>
    <n v="31"/>
    <n v="3335"/>
    <n v="147"/>
    <n v="43"/>
    <n v="637"/>
    <n v="0.19399236878990811"/>
    <n v="0.80600763121009189"/>
    <n v="0.29977807195140943"/>
    <n v="155945"/>
    <n v="2812"/>
    <n v="32830"/>
    <n v="4110"/>
    <n v="47541"/>
    <n v="20068"/>
    <n v="1306"/>
    <n v="452"/>
    <n v="18918"/>
    <n v="14618"/>
    <n v="7294"/>
    <n v="1420"/>
    <n v="4576"/>
    <n v="0.2224245727660393"/>
    <n v="0.12868639584468883"/>
    <n v="7.7708291807853298"/>
    <n v="0.1062262971055408"/>
    <n v="77598"/>
    <n v="895"/>
    <n v="19241"/>
    <n v="2948"/>
    <n v="28360"/>
    <n v="8427"/>
    <n v="696"/>
    <n v="276"/>
    <n v="8989"/>
    <n v="453"/>
    <n v="2981"/>
    <n v="771"/>
    <n v="3561"/>
    <n v="0.78052269388386297"/>
    <n v="78347"/>
    <n v="1917"/>
    <n v="13589"/>
    <n v="1162"/>
    <n v="19181"/>
    <n v="11641"/>
    <n v="610"/>
    <n v="176"/>
    <n v="9929"/>
    <n v="14165"/>
    <n v="4313"/>
    <n v="649"/>
    <n v="1015"/>
    <n v="0.6139354410507103"/>
    <n v="155945"/>
    <n v="111893"/>
    <n v="122"/>
    <n v="344"/>
    <n v="2866"/>
    <n v="761"/>
    <n v="215"/>
    <n v="55"/>
    <n v="521"/>
    <n v="39168"/>
    <n v="0.25116547500721409"/>
    <n v="0.74883452499278591"/>
    <n v="14002"/>
    <n v="11277"/>
    <n v="27"/>
    <n v="25"/>
    <n v="47"/>
    <n v="169"/>
    <n v="23"/>
    <n v="15"/>
    <n v="305"/>
    <n v="2114"/>
    <n v="0.15097843165262106"/>
    <n v="141943"/>
    <n v="100616"/>
    <n v="95"/>
    <n v="319"/>
    <n v="2819"/>
    <n v="592"/>
    <n v="192"/>
    <n v="40"/>
    <n v="216"/>
    <n v="37054"/>
    <n v="0.26104844902531299"/>
    <n v="189407"/>
    <n v="180479"/>
    <n v="8928"/>
    <n v="4.7136589460790787E-2"/>
    <n v="4585"/>
    <n v="2635"/>
    <n v="3438"/>
    <n v="2506"/>
    <n v="94537"/>
    <n v="90419"/>
    <n v="4118"/>
    <n v="4.3559664469995873E-2"/>
    <n v="94870"/>
    <n v="90060"/>
    <n v="4810"/>
    <n v="5.0700959207336353E-2"/>
    <n v="42634"/>
    <n v="522"/>
    <n v="25166"/>
    <n v="4609"/>
    <n v="7923"/>
    <n v="1136"/>
    <n v="3278"/>
    <n v="7.6886991602946E-2"/>
    <n v="0.92311300839705401"/>
    <n v="0.60252380728995636"/>
    <n v="42634"/>
    <n v="7367"/>
    <n v="9809"/>
    <n v="7081"/>
    <n v="3312"/>
    <n v="1976"/>
    <n v="4168"/>
    <n v="5551"/>
    <n v="2879"/>
    <n v="97"/>
    <n v="394"/>
    <n v="0.27431158230520242"/>
    <n v="0.636487310597176"/>
    <n v="42634"/>
    <n v="4905"/>
    <n v="6609"/>
    <n v="6766"/>
    <n v="5244"/>
    <n v="3253"/>
    <n v="10870"/>
    <n v="4143"/>
    <n v="37"/>
    <n v="83"/>
    <n v="724"/>
    <n v="0.52680958859126514"/>
    <n v="0.61950555894356618"/>
    <n v="42634"/>
    <n v="15990"/>
    <n v="2411"/>
    <n v="2332"/>
    <n v="6429"/>
    <n v="903"/>
    <n v="1383"/>
    <n v="12787"/>
    <n v="399"/>
    <n v="0.37505277478069149"/>
    <n v="66930.793029037857"/>
    <n v="0.69615799596566119"/>
    <n v="42634"/>
    <n v="9186"/>
    <n v="19"/>
    <n v="28"/>
    <n v="56"/>
    <n v="28928"/>
    <n v="4319"/>
    <n v="69"/>
    <n v="0"/>
    <n v="29"/>
    <n v="42634"/>
    <n v="1.301707557348595"/>
    <n v="0.35124837057225078"/>
    <n v="0.76822170567778436"/>
    <n v="0.15599604023457048"/>
    <n v="18994"/>
    <n v="0.44551297086832103"/>
    <n v="0.34230207788931138"/>
    <n v="13801"/>
    <n v="23640"/>
    <n v="810"/>
    <n v="14973"/>
    <n v="669"/>
    <n v="1604"/>
    <n v="0.3511985739081484"/>
    <n v="0.32370877703241546"/>
    <n v="0.55448702913167891"/>
    <n v="3.7622554768494632E-2"/>
    <n v="42634"/>
    <n v="695"/>
    <n v="17052"/>
    <n v="8239"/>
    <n v="1373"/>
    <n v="15499"/>
    <n v="5341"/>
    <n v="3945"/>
    <n v="0.5737439602195431"/>
    <n v="29311"/>
    <n v="29246"/>
    <n v="0.57018638384153475"/>
    <n v="0.96434008069479593"/>
    <n v="2820309"/>
    <n v="115401403.662"/>
    <n v="1981544.6365488356"/>
    <n v="4415"/>
    <n v="4415"/>
    <n v="8.6075801294548851E-2"/>
    <n v="0.5170011325028312"/>
    <n v="228256"/>
    <n v="9339779.0079999994"/>
    <n v="1356097.6103275935"/>
    <n v="104"/>
    <n v="104"/>
    <n v="2.0276066443110038E-3"/>
    <n v="7.7980769230769229E-2"/>
    <n v="811"/>
    <n v="33184.498"/>
    <n v="8501.6490965379089"/>
    <n v="3316"/>
    <n v="3316"/>
    <n v="6.4649458005147001E-2"/>
    <n v="0.46519903498190596"/>
    <n v="154260"/>
    <n v="6312010.6799999997"/>
    <n v="434788.45025394059"/>
    <n v="3489"/>
    <n v="3489"/>
    <n v="6.8022303673087425E-2"/>
    <n v="0.32813986815706508"/>
    <n v="114488"/>
    <n v="532305.29531980329"/>
    <m/>
    <m/>
    <n v="0"/>
    <m/>
    <n v="0"/>
    <m/>
    <n v="8990"/>
    <n v="8990"/>
    <n v="0.17527099742649926"/>
    <n v="0.27550055617352615"/>
    <n v="247675"/>
    <n v="68.632698553948828"/>
    <n v="1732"/>
    <n v="7"/>
    <n v="7"/>
    <n v="1.3647352413631757E-4"/>
    <n v="0.15285714285714286"/>
    <n v="107"/>
    <n v="1645.8590477732139"/>
    <n v="1725"/>
    <n v="1725"/>
    <n v="3.3630975590735399E-2"/>
    <n v="0.182"/>
    <n v="31395"/>
    <n v="405586.69391554198"/>
    <m/>
    <m/>
    <n v="0"/>
    <n v="0"/>
    <m/>
    <n v="0"/>
    <n v="51357"/>
    <n v="51292"/>
    <n v="6.5969314982514765E-2"/>
    <n v="1.5071846031390061E-3"/>
    <n v="0.41977085859933327"/>
    <n v="0.2872760208032229"/>
    <n v="9.2105682458933649E-2"/>
    <n v="0.11276367270864585"/>
    <n v="3.4865914846133526E-4"/>
    <n v="8.5919575870829046E-2"/>
    <n v="0"/>
    <n v="1.4539166198222701E-5"/>
    <n v="4720538.8272085804"/>
    <n v="24.922726336453142"/>
    <n v="65"/>
    <n v="1.2656502521564733E-3"/>
    <n v="3.6880464201569407"/>
    <n v="0.27080308541922948"/>
    <n v="-9.0419999999999997E-4"/>
    <n v="227"/>
    <b v="0"/>
    <b v="0"/>
    <b v="1"/>
    <b v="0"/>
    <b v="0"/>
    <b v="0"/>
    <b v="0"/>
    <b v="1"/>
    <n v="0"/>
    <m/>
    <m/>
    <n v="1"/>
    <n v="1"/>
    <n v="1"/>
    <m/>
    <m/>
    <m/>
    <n v="0"/>
    <n v="0"/>
    <n v="0"/>
    <n v="9.1324200913242006E-4"/>
    <n v="0"/>
    <n v="0"/>
    <n v="0"/>
    <n v="0"/>
    <n v="2.1739130434782609E-3"/>
    <n v="2.2831050228310502E-4"/>
    <n v="5.4347826086956522E-4"/>
    <n v="615"/>
    <n v="0.99193548387096775"/>
    <n v="808"/>
    <m/>
    <n v="12"/>
    <n v="9"/>
    <n v="4"/>
    <m/>
    <n v="129"/>
    <n v="1"/>
    <n v="521"/>
    <m/>
    <m/>
    <m/>
    <n v="400"/>
    <n v="141"/>
    <m/>
    <m/>
    <n v="2"/>
    <n v="4"/>
    <n v="62"/>
    <m/>
    <n v="21"/>
    <n v="6"/>
    <n v="1"/>
    <n v="332"/>
    <m/>
    <m/>
    <m/>
    <n v="2"/>
    <n v="5"/>
    <m/>
    <n v="69"/>
    <n v="33"/>
    <m/>
    <n v="1"/>
    <n v="2"/>
    <n v="3"/>
    <n v="23"/>
    <m/>
    <n v="18"/>
    <n v="6"/>
    <n v="327"/>
    <m/>
    <m/>
    <m/>
    <n v="5"/>
    <n v="1"/>
    <n v="5"/>
    <m/>
    <n v="8"/>
    <n v="92"/>
    <m/>
    <m/>
    <n v="3"/>
    <n v="3"/>
    <n v="17"/>
    <m/>
    <n v="6"/>
    <n v="6"/>
    <n v="321"/>
    <m/>
    <m/>
    <m/>
    <n v="2"/>
    <n v="1"/>
    <m/>
    <n v="8"/>
    <n v="51"/>
    <m/>
    <m/>
    <m/>
    <n v="5"/>
    <n v="10"/>
    <m/>
    <n v="19"/>
    <n v="39"/>
    <m/>
    <n v="463"/>
    <m/>
    <m/>
    <m/>
    <m/>
    <m/>
    <n v="43"/>
    <n v="11"/>
    <m/>
    <n v="3"/>
    <n v="6"/>
    <n v="1"/>
    <n v="1125"/>
    <n v="0"/>
    <n v="1"/>
    <n v="19"/>
    <n v="24"/>
    <n v="106"/>
    <n v="0"/>
    <n v="45"/>
    <n v="186"/>
    <n v="2"/>
    <n v="1964"/>
    <n v="0"/>
    <n v="0"/>
    <n v="0"/>
    <n v="9"/>
    <n v="7"/>
    <n v="25"/>
    <n v="0"/>
    <n v="486"/>
  </r>
  <r>
    <s v="MMR222"/>
    <s v="Shan"/>
    <s v="MMR014D001"/>
    <s v="Taunggyi"/>
    <s v="MMR014003"/>
    <s v="Hopong"/>
    <n v="22"/>
    <n v="6"/>
    <x v="3"/>
    <n v="62709.124055814536"/>
    <n v="0.44183141617283317"/>
    <n v="0.20329689892120911"/>
    <n v="0.74064071787837227"/>
    <n v="0.37851778806038078"/>
    <n v="0.23003110065994084"/>
    <n v="0.51896554138254525"/>
    <n v="0.12637495956001293"/>
    <n v="0.59135393076674214"/>
    <n v="0.15310579100614688"/>
    <n v="0.66527822711096729"/>
    <n v="0.43565998058880623"/>
    <n v="0.2587520581388747"/>
    <n v="1"/>
    <n v="62709.124055814536"/>
    <n v="112348"/>
    <n v="55535"/>
    <n v="56813"/>
    <n v="2.1820970347172087E-3"/>
    <n v="97.750514846954033"/>
    <n v="2921.9638102200001"/>
    <n v="38.449483736604222"/>
    <n v="3.3205361063798518E-2"/>
    <n v="105196"/>
    <n v="49287"/>
    <n v="55909"/>
    <n v="7152"/>
    <n v="6248"/>
    <n v="904"/>
    <n v="22840"/>
    <n v="12106"/>
    <n v="10734"/>
    <n v="112.78181479411215"/>
    <n v="89508"/>
    <n v="43429"/>
    <n v="46079"/>
    <n v="94.249007139911896"/>
    <n v="0.20329689892120911"/>
    <n v="37064"/>
    <n v="71419"/>
    <n v="3865"/>
    <n v="0.57308279309427457"/>
    <n v="47963.294361444438"/>
    <n v="0.51896554138254525"/>
    <n v="0.48103445861745475"/>
    <n v="5.4117251711729377"/>
    <n v="75284"/>
    <n v="19698"/>
    <n v="46685"/>
    <n v="5183"/>
    <n v="2746"/>
    <n v="972"/>
    <n v="24728"/>
    <n v="19600"/>
    <n v="5128"/>
    <n v="0.20737625363959883"/>
    <n v="105196"/>
    <n v="7152"/>
    <n v="6.7987375945853454E-2"/>
    <n v="970"/>
    <n v="2692"/>
    <n v="5241"/>
    <n v="5996"/>
    <n v="4564"/>
    <n v="2648"/>
    <n v="1431"/>
    <n v="734"/>
    <n v="452"/>
    <n v="4.254124878680039"/>
    <n v="24728"/>
    <n v="4.5433516661274664"/>
    <n v="417"/>
    <n v="3419"/>
    <n v="2423"/>
    <n v="4997"/>
    <n v="13304"/>
    <n v="97"/>
    <n v="44"/>
    <n v="27"/>
    <n v="24728"/>
    <n v="23176"/>
    <n v="456"/>
    <n v="423"/>
    <n v="544"/>
    <n v="108"/>
    <n v="21"/>
    <n v="24728"/>
    <n v="3077"/>
    <n v="35"/>
    <n v="13"/>
    <n v="21481"/>
    <n v="73"/>
    <n v="49"/>
    <n v="13238.836622452282"/>
    <n v="0.86869136201876418"/>
    <n v="2.9521190553219025E-3"/>
    <n v="0.12637495956001293"/>
    <n v="0.87362504043998701"/>
    <n v="24728"/>
    <n v="111"/>
    <n v="14728"/>
    <n v="28"/>
    <n v="4521"/>
    <n v="46"/>
    <n v="5250"/>
    <n v="44"/>
    <n v="0.7840504691038499"/>
    <n v="0.2159495308961501"/>
    <n v="24728"/>
    <n v="14541"/>
    <n v="82"/>
    <n v="7354"/>
    <n v="0.29739566483338725"/>
    <n v="2604"/>
    <n v="147"/>
    <n v="0.59135393076674214"/>
    <n v="0.10530572630216758"/>
    <n v="0.54478728566806855"/>
    <n v="69984"/>
    <n v="51833"/>
    <n v="18151"/>
    <n v="0.74064071787837227"/>
    <n v="32555"/>
    <n v="27377"/>
    <n v="5178"/>
    <n v="0.84094609123022579"/>
    <n v="37429"/>
    <n v="24456"/>
    <n v="12973"/>
    <n v="0.65339709850650562"/>
    <n v="13310"/>
    <n v="11633"/>
    <n v="1677"/>
    <n v="0.87400450788880546"/>
    <n v="56674"/>
    <n v="40200"/>
    <n v="16474"/>
    <n v="0.70931997035677741"/>
    <n v="50868"/>
    <n v="18253"/>
    <n v="24487"/>
    <n v="8128"/>
    <n v="0.15978611307698357"/>
    <n v="0.48138318785877171"/>
    <n v="2.2456938976377954"/>
    <n v="23589"/>
    <n v="8376"/>
    <n v="0.35508075798041461"/>
    <n v="11520"/>
    <n v="0.48836322014498285"/>
    <n v="3693"/>
    <n v="0.15655602187460257"/>
    <n v="27279"/>
    <n v="9877"/>
    <n v="12967"/>
    <n v="0.1625792734337769"/>
    <n v="0.47534733677920743"/>
    <n v="4435"/>
    <n v="52732"/>
    <n v="19960"/>
    <n v="20642"/>
    <n v="6794"/>
    <n v="2727"/>
    <n v="59"/>
    <n v="1666"/>
    <n v="153"/>
    <n v="13"/>
    <n v="718"/>
    <n v="19960"/>
    <n v="32772"/>
    <n v="12130"/>
    <n v="40602"/>
    <n v="5336"/>
    <n v="0.37851778806038078"/>
    <n v="0.62148221193961917"/>
    <n v="0.23003110065994084"/>
    <n v="0.10119092770992945"/>
    <n v="0.42575665629977999"/>
    <n v="25154"/>
    <n v="7195"/>
    <n v="11189"/>
    <n v="3803"/>
    <n v="1504"/>
    <n v="49"/>
    <n v="699"/>
    <n v="125"/>
    <n v="10"/>
    <n v="580"/>
    <n v="0.28603800588375605"/>
    <n v="0.71396199411624395"/>
    <n v="0.26914208475789136"/>
    <n v="0.11795340701280115"/>
    <n v="27578"/>
    <n v="12765"/>
    <n v="9453"/>
    <n v="2991"/>
    <n v="1223"/>
    <n v="10"/>
    <n v="967"/>
    <n v="28"/>
    <n v="3"/>
    <n v="138"/>
    <n v="0.4628689535136703"/>
    <n v="0.5371310464863297"/>
    <n v="0.19435782145188193"/>
    <n v="88065"/>
    <n v="3510"/>
    <n v="8443"/>
    <n v="1228"/>
    <n v="29901"/>
    <n v="21074"/>
    <n v="436"/>
    <n v="83"/>
    <n v="10690"/>
    <n v="6255"/>
    <n v="3195"/>
    <n v="447"/>
    <n v="2803"/>
    <n v="0.31032759893260659"/>
    <n v="0.23930051666382784"/>
    <n v="4.1788459713390909"/>
    <n v="5.7124320118550988E-2"/>
    <n v="43272"/>
    <n v="2839"/>
    <n v="5479"/>
    <n v="788"/>
    <n v="17934"/>
    <n v="7250"/>
    <n v="255"/>
    <n v="62"/>
    <n v="4946"/>
    <n v="220"/>
    <n v="1121"/>
    <n v="237"/>
    <n v="2141"/>
    <n v="0.79832224070992786"/>
    <n v="44793"/>
    <n v="671"/>
    <n v="2964"/>
    <n v="440"/>
    <n v="11967"/>
    <n v="13824"/>
    <n v="181"/>
    <n v="21"/>
    <n v="5744"/>
    <n v="6035"/>
    <n v="2074"/>
    <n v="210"/>
    <n v="662"/>
    <n v="0.6707967762820084"/>
    <n v="88065"/>
    <n v="64288"/>
    <n v="75"/>
    <n v="129"/>
    <n v="318"/>
    <n v="393"/>
    <n v="53"/>
    <n v="4"/>
    <n v="18"/>
    <n v="22787"/>
    <n v="0.2587520581388747"/>
    <n v="0.7412479418611253"/>
    <n v="18943"/>
    <n v="15624"/>
    <n v="33"/>
    <n v="44"/>
    <n v="65"/>
    <n v="149"/>
    <n v="8"/>
    <n v="4"/>
    <n v="6"/>
    <n v="3010"/>
    <n v="0.15889774586918651"/>
    <n v="69122"/>
    <n v="48664"/>
    <n v="42"/>
    <n v="85"/>
    <n v="253"/>
    <n v="244"/>
    <n v="45"/>
    <n v="0"/>
    <n v="12"/>
    <n v="19777"/>
    <n v="0.28611729984664797"/>
    <n v="112348"/>
    <n v="108766"/>
    <n v="3582"/>
    <n v="3.1883077580375264E-2"/>
    <n v="1693"/>
    <n v="1380"/>
    <n v="1299"/>
    <n v="1287"/>
    <n v="55535"/>
    <n v="53859"/>
    <n v="1676"/>
    <n v="3.0179166291527865E-2"/>
    <n v="56813"/>
    <n v="54907"/>
    <n v="1906"/>
    <n v="3.3548659637758965E-2"/>
    <n v="24728"/>
    <n v="176"/>
    <n v="16275"/>
    <n v="6887"/>
    <n v="182"/>
    <n v="114"/>
    <n v="1094"/>
    <n v="4.4241345842769328E-2"/>
    <n v="0.95575865415723071"/>
    <n v="0.66527822711096729"/>
    <n v="24728"/>
    <n v="4731"/>
    <n v="289"/>
    <n v="4336"/>
    <n v="3965"/>
    <n v="1751"/>
    <n v="2343"/>
    <n v="5532"/>
    <n v="1417"/>
    <n v="27"/>
    <n v="337"/>
    <n v="0.38927531543189908"/>
    <n v="0.43565998058880623"/>
    <n v="24728"/>
    <n v="4917"/>
    <n v="383"/>
    <n v="4850"/>
    <n v="3783"/>
    <n v="1772"/>
    <n v="3116"/>
    <n v="5517"/>
    <n v="15"/>
    <n v="42"/>
    <n v="333"/>
    <n v="0.63417987706243939"/>
    <n v="0.55046910384988679"/>
    <n v="24728"/>
    <n v="3786"/>
    <n v="699"/>
    <n v="4498"/>
    <n v="1322"/>
    <n v="157"/>
    <n v="3177"/>
    <n v="10826"/>
    <n v="263"/>
    <n v="0.15310579100614688"/>
    <n v="16106.116790682627"/>
    <n v="0.59725816887738592"/>
    <n v="24728"/>
    <n v="882"/>
    <n v="27"/>
    <n v="7"/>
    <n v="27"/>
    <n v="23173"/>
    <n v="585"/>
    <n v="21"/>
    <n v="0"/>
    <n v="6"/>
    <n v="24728"/>
    <n v="0.94366709802652859"/>
    <n v="0.25463594236143611"/>
    <n v="1.0596957360188559"/>
    <n v="0.2151831137426044"/>
    <n v="13456"/>
    <n v="0.54416046586865097"/>
    <n v="0.24249851321883617"/>
    <n v="5083"/>
    <n v="11272"/>
    <n v="799"/>
    <n v="5192"/>
    <n v="358"/>
    <n v="631"/>
    <n v="0.20996441281138789"/>
    <n v="0.20555645422193464"/>
    <n v="0.45583953413134909"/>
    <n v="2.5517631834357814E-2"/>
    <n v="24728"/>
    <n v="545"/>
    <n v="14329"/>
    <n v="2016"/>
    <n v="1130"/>
    <n v="120"/>
    <n v="39"/>
    <n v="2221"/>
    <n v="0.64877871239081208"/>
    <n v="28628"/>
    <n v="28628"/>
    <n v="0.62753178430512935"/>
    <n v="0.70190966885566586"/>
    <n v="2009427"/>
    <n v="82221733.986000001"/>
    <n v="1939672.4288832685"/>
    <n v="7811"/>
    <n v="7811"/>
    <n v="0.17121876370013153"/>
    <n v="0.49610037127128409"/>
    <n v="387504"/>
    <n v="15855888.672"/>
    <n v="2399202.3633677992"/>
    <m/>
    <m/>
    <n v="0"/>
    <n v="0"/>
    <m/>
    <n v="0"/>
    <n v="0"/>
    <n v="3618"/>
    <n v="3618"/>
    <n v="7.9307321350284968E-2"/>
    <n v="0.47669707020453289"/>
    <n v="172469"/>
    <n v="7057086.5419999994"/>
    <n v="474386.19210457092"/>
    <n v="362"/>
    <n v="362"/>
    <n v="7.9351161771153006E-3"/>
    <n v="0.30610497237569062"/>
    <n v="11081"/>
    <n v="55229.15359867263"/>
    <m/>
    <m/>
    <n v="0"/>
    <m/>
    <n v="0"/>
    <m/>
    <n v="1955"/>
    <n v="1955"/>
    <n v="4.2854011398509424E-2"/>
    <n v="0.28409718670076722"/>
    <n v="55541"/>
    <n v="70.774291150895138"/>
    <n v="3246"/>
    <m/>
    <m/>
    <n v="0"/>
    <n v="0"/>
    <m/>
    <n v="0"/>
    <n v="3246"/>
    <n v="3246"/>
    <n v="7.1153003068829462E-2"/>
    <n v="0.13159889094269869"/>
    <n v="42717"/>
    <n v="763208.35272455029"/>
    <m/>
    <m/>
    <n v="0"/>
    <n v="0"/>
    <m/>
    <n v="0"/>
    <n v="45620"/>
    <n v="45620"/>
    <n v="5.8674260108834191E-2"/>
    <n v="1.3405162909459849E-3"/>
    <n v="0.3444161750283633"/>
    <n v="0.42601219092745884"/>
    <n v="8.4233953804763506E-2"/>
    <n v="9.8067145510029544E-3"/>
    <n v="0"/>
    <n v="0.13551839871561469"/>
    <n v="0"/>
    <n v="1.2566972796828883E-5"/>
    <n v="5631769.264970012"/>
    <n v="50.127899606312639"/>
    <n v="0"/>
    <n v="0"/>
    <n v="2.4626918018412978"/>
    <n v="0.40605974294157438"/>
    <n v="-1.1898070000000001"/>
    <n v="162"/>
    <b v="0"/>
    <b v="0"/>
    <b v="0"/>
    <b v="0"/>
    <b v="0"/>
    <b v="0"/>
    <b v="1"/>
    <b v="0"/>
    <m/>
    <m/>
    <m/>
    <m/>
    <m/>
    <m/>
    <m/>
    <m/>
    <m/>
    <n v="0"/>
    <n v="0"/>
    <n v="0"/>
    <n v="0"/>
    <n v="0"/>
    <n v="0"/>
    <n v="0"/>
    <n v="0"/>
    <n v="0"/>
    <n v="0"/>
    <n v="0"/>
    <n v="620"/>
    <n v="1"/>
    <n v="79"/>
    <m/>
    <m/>
    <n v="4"/>
    <m/>
    <n v="1"/>
    <n v="15"/>
    <n v="1"/>
    <n v="15"/>
    <m/>
    <m/>
    <m/>
    <n v="5"/>
    <n v="60"/>
    <m/>
    <m/>
    <m/>
    <n v="5"/>
    <n v="11"/>
    <n v="2"/>
    <n v="2"/>
    <n v="305"/>
    <n v="1"/>
    <n v="101"/>
    <m/>
    <m/>
    <m/>
    <n v="1"/>
    <n v="92"/>
    <m/>
    <m/>
    <n v="57"/>
    <m/>
    <m/>
    <m/>
    <n v="4"/>
    <n v="7"/>
    <m/>
    <m/>
    <n v="69"/>
    <n v="93"/>
    <m/>
    <m/>
    <m/>
    <n v="2"/>
    <m/>
    <n v="121"/>
    <m/>
    <m/>
    <n v="82"/>
    <m/>
    <m/>
    <m/>
    <n v="5"/>
    <n v="7"/>
    <m/>
    <m/>
    <n v="77"/>
    <n v="93"/>
    <m/>
    <m/>
    <m/>
    <n v="1"/>
    <n v="207"/>
    <m/>
    <m/>
    <n v="66"/>
    <m/>
    <m/>
    <m/>
    <n v="6"/>
    <n v="19"/>
    <m/>
    <n v="1"/>
    <n v="102"/>
    <m/>
    <n v="10"/>
    <m/>
    <m/>
    <m/>
    <m/>
    <m/>
    <n v="7"/>
    <n v="268"/>
    <m/>
    <n v="2"/>
    <m/>
    <m/>
    <n v="344"/>
    <n v="0"/>
    <n v="0"/>
    <n v="0"/>
    <n v="24"/>
    <n v="25"/>
    <n v="3"/>
    <n v="2"/>
    <n v="568"/>
    <n v="2"/>
    <n v="312"/>
    <n v="0"/>
    <n v="0"/>
    <n v="0"/>
    <n v="4"/>
    <n v="0"/>
    <n v="690"/>
    <n v="0"/>
    <n v="5"/>
  </r>
  <r>
    <s v="MMR222"/>
    <s v="Shan"/>
    <s v="MMR014D001"/>
    <s v="Taunggyi"/>
    <s v="MMR014004"/>
    <s v="Hsihseng"/>
    <n v="13"/>
    <n v="6"/>
    <x v="3"/>
    <n v="84536.505662723139"/>
    <n v="0.44758935606459344"/>
    <n v="7.8891996445187934E-2"/>
    <n v="0.779285653937141"/>
    <n v="0.30251602183717069"/>
    <n v="0.30978518870163779"/>
    <n v="0.60217830554625118"/>
    <n v="0.17558206951267891"/>
    <n v="0.53535137774251629"/>
    <n v="3.921149797076684E-2"/>
    <n v="0.77840163559244457"/>
    <n v="0.47371151322815902"/>
    <n v="0.2961570122611672"/>
    <n v="1"/>
    <n v="84536.505662723139"/>
    <n v="153032"/>
    <n v="74736"/>
    <n v="78296"/>
    <n v="2.9722885446723029E-3"/>
    <n v="95.453152140594668"/>
    <n v="2068.52108649"/>
    <n v="73.981358468853983"/>
    <n v="6.3891045632166008E-2"/>
    <n v="147902"/>
    <n v="70134"/>
    <n v="77768"/>
    <n v="5130"/>
    <n v="4602"/>
    <n v="528"/>
    <n v="12073"/>
    <n v="6029"/>
    <n v="6044"/>
    <n v="99.751819986763735"/>
    <n v="140959"/>
    <n v="68707"/>
    <n v="72252"/>
    <n v="95.093561423905214"/>
    <n v="7.8891996445187934E-2"/>
    <n v="55731"/>
    <n v="92549"/>
    <n v="4752"/>
    <n v="0.65352407913645749"/>
    <n v="53021.903121589639"/>
    <n v="0.60217830554625118"/>
    <n v="0.39782169445374882"/>
    <n v="5.1345773590206267"/>
    <n v="97301"/>
    <n v="23617"/>
    <n v="62482"/>
    <n v="6527"/>
    <n v="3696"/>
    <n v="979"/>
    <n v="32771"/>
    <n v="26495"/>
    <n v="6276"/>
    <n v="0.19151078697629001"/>
    <n v="147902"/>
    <n v="5130"/>
    <n v="3.46851293424024E-2"/>
    <n v="1155"/>
    <n v="3175"/>
    <n v="6202"/>
    <n v="7370"/>
    <n v="6019"/>
    <n v="4141"/>
    <n v="2436"/>
    <n v="1290"/>
    <n v="983"/>
    <n v="4.5131976442586437"/>
    <n v="32771"/>
    <n v="4.6697384882975799"/>
    <n v="465"/>
    <n v="3402"/>
    <n v="2200"/>
    <n v="9881"/>
    <n v="16200"/>
    <n v="190"/>
    <n v="42"/>
    <n v="391"/>
    <n v="32771"/>
    <n v="29998"/>
    <n v="746"/>
    <n v="1238"/>
    <n v="636"/>
    <n v="103"/>
    <n v="50"/>
    <n v="32771"/>
    <n v="5710"/>
    <n v="22"/>
    <n v="22"/>
    <n v="26926"/>
    <n v="36"/>
    <n v="55"/>
    <n v="25869.648896890547"/>
    <n v="0.82164108510573375"/>
    <n v="1.0985322388697323E-3"/>
    <n v="0.17558206951267891"/>
    <n v="0.82441793048732115"/>
    <n v="32771"/>
    <n v="305"/>
    <n v="18992"/>
    <n v="241"/>
    <n v="7950"/>
    <n v="66"/>
    <n v="5119"/>
    <n v="98"/>
    <n v="0.83879039394586674"/>
    <n v="0.16120960605413326"/>
    <n v="32771"/>
    <n v="17412"/>
    <n v="132"/>
    <n v="12231"/>
    <n v="0.3732263281559916"/>
    <n v="2798"/>
    <n v="198"/>
    <n v="0.53535137774251629"/>
    <n v="8.5380366787708648E-2"/>
    <n v="0.4928137682707272"/>
    <n v="94688"/>
    <n v="73789"/>
    <n v="20899"/>
    <n v="0.779285653937141"/>
    <n v="45067"/>
    <n v="39141"/>
    <n v="5926"/>
    <n v="0.8685068897419399"/>
    <n v="49621"/>
    <n v="34648"/>
    <n v="14973"/>
    <n v="0.69825275588964364"/>
    <n v="7595"/>
    <n v="6629"/>
    <n v="966"/>
    <n v="0.87281105990783414"/>
    <n v="87093"/>
    <n v="67160"/>
    <n v="19933"/>
    <n v="0.77112971191714608"/>
    <n v="75310"/>
    <n v="26798"/>
    <n v="40487"/>
    <n v="8025"/>
    <n v="0.106559553844111"/>
    <n v="0.53760456778648258"/>
    <n v="3.3393146417445485"/>
    <n v="35248"/>
    <n v="12190"/>
    <n v="0.34583522469359962"/>
    <n v="19566"/>
    <n v="0.55509532455742172"/>
    <n v="3492"/>
    <n v="9.906945074897866E-2"/>
    <n v="40062"/>
    <n v="14608"/>
    <n v="20921"/>
    <n v="0.11314961809195746"/>
    <n v="0.52221556587289697"/>
    <n v="4533"/>
    <n v="67408"/>
    <n v="20392"/>
    <n v="26134"/>
    <n v="7952"/>
    <n v="3134"/>
    <n v="61"/>
    <n v="1681"/>
    <n v="81"/>
    <n v="36"/>
    <n v="7937"/>
    <n v="20392"/>
    <n v="47016"/>
    <n v="20882"/>
    <n v="46526"/>
    <n v="12930"/>
    <n v="0.30251602183717069"/>
    <n v="0.69748397816282937"/>
    <n v="0.30978518870163779"/>
    <n v="0.19181699501542843"/>
    <n v="0.50363458343223355"/>
    <n v="32626"/>
    <n v="6453"/>
    <n v="14111"/>
    <n v="4647"/>
    <n v="1750"/>
    <n v="38"/>
    <n v="706"/>
    <n v="30"/>
    <n v="17"/>
    <n v="4874"/>
    <n v="0.19778704101023722"/>
    <n v="0.80221295898976275"/>
    <n v="0.36970514313737513"/>
    <n v="0.22727272727272727"/>
    <n v="34782"/>
    <n v="13939"/>
    <n v="12023"/>
    <n v="3305"/>
    <n v="1384"/>
    <n v="23"/>
    <n v="975"/>
    <n v="51"/>
    <n v="19"/>
    <n v="3063"/>
    <n v="0.40075326318210569"/>
    <n v="0.59924673681789431"/>
    <n v="0.25357943764015872"/>
    <n v="115405"/>
    <n v="1903"/>
    <n v="8535"/>
    <n v="818"/>
    <n v="46555"/>
    <n v="27170"/>
    <n v="777"/>
    <n v="255"/>
    <n v="14754"/>
    <n v="7081"/>
    <n v="4007"/>
    <n v="602"/>
    <n v="2948"/>
    <n v="0.29678956717646549"/>
    <n v="0.23543174039253065"/>
    <n v="4.2475156422524849"/>
    <n v="5.8063026232774012E-2"/>
    <n v="56062"/>
    <n v="1184"/>
    <n v="5452"/>
    <n v="516"/>
    <n v="26626"/>
    <n v="10061"/>
    <n v="420"/>
    <n v="165"/>
    <n v="6994"/>
    <n v="494"/>
    <n v="1509"/>
    <n v="302"/>
    <n v="2339"/>
    <n v="0.78946523491848308"/>
    <n v="59343"/>
    <n v="719"/>
    <n v="3083"/>
    <n v="302"/>
    <n v="19929"/>
    <n v="17109"/>
    <n v="357"/>
    <n v="90"/>
    <n v="7760"/>
    <n v="6587"/>
    <n v="2498"/>
    <n v="300"/>
    <n v="609"/>
    <n v="0.69930741620747183"/>
    <n v="115405"/>
    <n v="79196"/>
    <n v="98"/>
    <n v="168"/>
    <n v="1116"/>
    <n v="513"/>
    <n v="100"/>
    <n v="10"/>
    <n v="26"/>
    <n v="34178"/>
    <n v="0.2961570122611672"/>
    <n v="0.7038429877388328"/>
    <n v="9662"/>
    <n v="6964"/>
    <n v="13"/>
    <n v="9"/>
    <n v="194"/>
    <n v="67"/>
    <n v="5"/>
    <n v="4"/>
    <n v="0"/>
    <n v="2406"/>
    <n v="0.24901676671496584"/>
    <n v="105743"/>
    <n v="72232"/>
    <n v="85"/>
    <n v="159"/>
    <n v="922"/>
    <n v="446"/>
    <n v="95"/>
    <n v="6"/>
    <n v="26"/>
    <n v="31772"/>
    <n v="0.30046433333648565"/>
    <n v="153032"/>
    <n v="146219"/>
    <n v="6813"/>
    <n v="4.4520100371164203E-2"/>
    <n v="3393"/>
    <n v="2245"/>
    <n v="2388"/>
    <n v="2478"/>
    <n v="74736"/>
    <n v="71553"/>
    <n v="3183"/>
    <n v="4.2589916506101479E-2"/>
    <n v="78296"/>
    <n v="74666"/>
    <n v="3630"/>
    <n v="4.6362521712475735E-2"/>
    <n v="32771"/>
    <n v="178"/>
    <n v="25331"/>
    <n v="5337"/>
    <n v="231"/>
    <n v="676"/>
    <n v="1018"/>
    <n v="3.1064050532482988E-2"/>
    <n v="0.96893594946751704"/>
    <n v="0.77840163559244457"/>
    <n v="32771"/>
    <n v="7924"/>
    <n v="774"/>
    <n v="5968"/>
    <n v="4340"/>
    <n v="5495"/>
    <n v="3580"/>
    <n v="2160"/>
    <n v="858"/>
    <n v="56"/>
    <n v="1616"/>
    <n v="0.34283360288059567"/>
    <n v="0.47371151322815902"/>
    <n v="32771"/>
    <n v="7901"/>
    <n v="622"/>
    <n v="4928"/>
    <n v="3881"/>
    <n v="6007"/>
    <n v="5623"/>
    <n v="2165"/>
    <n v="9"/>
    <n v="51"/>
    <n v="1584"/>
    <n v="0.47679350645387691"/>
    <n v="0.62605657441030182"/>
    <n v="32771"/>
    <n v="1285"/>
    <n v="444"/>
    <n v="4630"/>
    <n v="2821"/>
    <n v="1257"/>
    <n v="3533"/>
    <n v="18548"/>
    <n v="253"/>
    <n v="3.921149797076684E-2"/>
    <n v="5799.4589728723568"/>
    <n v="0.64355680327118492"/>
    <n v="32771"/>
    <n v="14"/>
    <n v="5"/>
    <n v="4"/>
    <n v="21"/>
    <n v="30910"/>
    <n v="1774"/>
    <n v="24"/>
    <n v="0"/>
    <n v="19"/>
    <n v="32771"/>
    <n v="0.95685209483994993"/>
    <n v="0.25819373736736484"/>
    <n v="1.0450935995152597"/>
    <n v="0.21221798602401701"/>
    <n v="16203"/>
    <n v="0.49443105184461872"/>
    <n v="0.29200382057705132"/>
    <n v="8087"/>
    <n v="16568"/>
    <n v="1042"/>
    <n v="4755"/>
    <n v="325"/>
    <n v="580"/>
    <n v="0.14509779988404381"/>
    <n v="0.24677306154832016"/>
    <n v="0.50556894815538134"/>
    <n v="1.7698574959567909E-2"/>
    <n v="32771"/>
    <n v="701"/>
    <n v="18774"/>
    <n v="2624"/>
    <n v="2775"/>
    <n v="414"/>
    <n v="273"/>
    <n v="8501"/>
    <n v="0.68728448933508279"/>
    <n v="47279"/>
    <n v="47279"/>
    <n v="0.67321192100129579"/>
    <n v="0.71307240000846039"/>
    <n v="3371335"/>
    <n v="137948285.53"/>
    <n v="3203359.3951785681"/>
    <n v="10017"/>
    <n v="10017"/>
    <n v="0.14263338506884621"/>
    <n v="0.52410002994908655"/>
    <n v="524991"/>
    <n v="21481581.737999998"/>
    <n v="3076790.4332166486"/>
    <n v="175"/>
    <n v="175"/>
    <n v="2.4918480969400103E-3"/>
    <n v="6.7485714285714288E-2"/>
    <n v="1181"/>
    <n v="48324.157999999996"/>
    <n v="14305.659537443596"/>
    <n v="4982"/>
    <n v="4982"/>
    <n v="7.0939355536886475E-2"/>
    <n v="0.47023685266961057"/>
    <n v="234272"/>
    <n v="9585941.6960000005"/>
    <n v="653231.62218490115"/>
    <n v="2472"/>
    <n v="2472"/>
    <n v="3.5199134260775464E-2"/>
    <n v="0.33361650485436889"/>
    <n v="82470"/>
    <n v="377144.93838651583"/>
    <m/>
    <m/>
    <n v="0"/>
    <m/>
    <n v="0"/>
    <m/>
    <n v="484"/>
    <n v="484"/>
    <n v="6.8917398795369433E-3"/>
    <n v="0.2653099173553719"/>
    <n v="12841"/>
    <n v="66.094006611570251"/>
    <n v="4820"/>
    <n v="143"/>
    <n v="143"/>
    <n v="2.0361958734995515E-3"/>
    <n v="0.13643356643356644"/>
    <n v="1951"/>
    <n v="33622.549118795658"/>
    <n v="4677"/>
    <n v="4677"/>
    <n v="6.6596420282219598E-2"/>
    <n v="0.2041992730382724"/>
    <n v="95504"/>
    <n v="1099668.9666336174"/>
    <m/>
    <m/>
    <n v="0"/>
    <n v="0"/>
    <m/>
    <n v="0"/>
    <n v="70229"/>
    <n v="70229"/>
    <n v="9.0325177842685594E-2"/>
    <n v="2.0636369705577724E-3"/>
    <n v="0.37872872619368303"/>
    <n v="0.36376465384774437"/>
    <n v="7.7230666203699547E-2"/>
    <n v="4.4589321548030046E-2"/>
    <n v="3.9751472214800253E-3"/>
    <n v="0.13001233255148306"/>
    <n v="0"/>
    <n v="7.8142024809056741E-6"/>
    <n v="8458189.6582631022"/>
    <n v="55.270725457833016"/>
    <n v="0"/>
    <n v="0"/>
    <n v="2.1790428455481354"/>
    <n v="0.4589170892362382"/>
    <n v="-1.374169"/>
    <n v="143"/>
    <b v="0"/>
    <b v="0"/>
    <b v="0"/>
    <b v="0"/>
    <b v="0"/>
    <b v="1"/>
    <b v="1"/>
    <b v="0"/>
    <m/>
    <m/>
    <m/>
    <m/>
    <m/>
    <m/>
    <m/>
    <m/>
    <m/>
    <n v="0"/>
    <n v="0"/>
    <n v="0"/>
    <n v="0"/>
    <n v="0"/>
    <n v="0"/>
    <n v="0"/>
    <n v="0"/>
    <n v="0"/>
    <n v="0"/>
    <n v="0"/>
    <n v="620"/>
    <n v="1"/>
    <n v="63"/>
    <m/>
    <m/>
    <n v="67"/>
    <n v="5"/>
    <n v="21"/>
    <n v="7"/>
    <n v="1"/>
    <n v="36"/>
    <m/>
    <m/>
    <m/>
    <n v="31"/>
    <n v="30"/>
    <m/>
    <m/>
    <m/>
    <n v="37"/>
    <n v="16"/>
    <n v="11"/>
    <n v="3"/>
    <n v="9"/>
    <n v="1"/>
    <n v="51"/>
    <n v="1"/>
    <m/>
    <n v="14"/>
    <n v="2"/>
    <n v="146"/>
    <m/>
    <n v="7"/>
    <n v="20"/>
    <m/>
    <m/>
    <m/>
    <n v="17"/>
    <n v="13"/>
    <m/>
    <n v="8"/>
    <n v="131"/>
    <n v="42"/>
    <n v="1"/>
    <m/>
    <m/>
    <n v="2"/>
    <m/>
    <n v="60"/>
    <m/>
    <n v="3"/>
    <n v="23"/>
    <m/>
    <m/>
    <m/>
    <n v="17"/>
    <n v="13"/>
    <m/>
    <n v="1"/>
    <n v="154"/>
    <n v="42"/>
    <n v="1"/>
    <m/>
    <m/>
    <m/>
    <n v="88"/>
    <m/>
    <n v="3"/>
    <n v="29"/>
    <m/>
    <m/>
    <m/>
    <n v="17"/>
    <n v="5"/>
    <n v="1"/>
    <n v="2"/>
    <n v="207"/>
    <m/>
    <n v="21"/>
    <m/>
    <m/>
    <m/>
    <m/>
    <m/>
    <n v="9"/>
    <n v="118"/>
    <m/>
    <m/>
    <m/>
    <n v="4"/>
    <n v="165"/>
    <n v="0"/>
    <n v="0"/>
    <n v="0"/>
    <n v="155"/>
    <n v="47"/>
    <n v="33"/>
    <n v="12"/>
    <n v="508"/>
    <n v="2"/>
    <n v="192"/>
    <n v="3"/>
    <n v="0"/>
    <n v="14"/>
    <n v="4"/>
    <n v="0"/>
    <n v="412"/>
    <n v="0"/>
    <n v="48"/>
  </r>
  <r>
    <s v="MMR222"/>
    <s v="Shan"/>
    <s v="MMR014D001"/>
    <s v="Taunggyi"/>
    <s v="MMR014005"/>
    <s v="Kalaw"/>
    <n v="25"/>
    <n v="23"/>
    <x v="2"/>
    <n v="96908.706625948602"/>
    <n v="0.47921784028660014"/>
    <n v="0.31059795897529596"/>
    <n v="0.86742433305419309"/>
    <n v="0.2223364606091762"/>
    <n v="0.36346013794285226"/>
    <n v="0.44134874914393907"/>
    <n v="3.2074695822549043E-2"/>
    <n v="0.41019810841537457"/>
    <n v="0.44786047749207808"/>
    <n v="0.82000919184344834"/>
    <n v="0.58087612781500209"/>
    <n v="0.25442784232529309"/>
    <n v="1"/>
    <n v="96908.706625948602"/>
    <n v="186083"/>
    <n v="93092"/>
    <n v="92991"/>
    <n v="3.6142268888745893E-3"/>
    <n v="100.10861266144036"/>
    <n v="1456.6241112299999"/>
    <n v="127.74949869727759"/>
    <n v="0.11032575259063811"/>
    <n v="178139"/>
    <n v="86221"/>
    <n v="91918"/>
    <n v="7944"/>
    <n v="6871"/>
    <n v="1073"/>
    <n v="57797"/>
    <n v="28672"/>
    <n v="29125"/>
    <n v="98.444635193133053"/>
    <n v="128286"/>
    <n v="64420"/>
    <n v="63866"/>
    <n v="100.86744120502303"/>
    <n v="0.31059795897529596"/>
    <n v="54778"/>
    <n v="124115"/>
    <n v="7190"/>
    <n v="0.49927889457358093"/>
    <n v="93175.68546106435"/>
    <n v="0.44134874914393907"/>
    <n v="0.55865125085606093"/>
    <n v="5.7930145429641868"/>
    <n v="131305"/>
    <n v="41990"/>
    <n v="78295"/>
    <n v="7493"/>
    <n v="2232"/>
    <n v="1295"/>
    <n v="41341"/>
    <n v="30415"/>
    <n v="10926"/>
    <n v="0.26428968820299459"/>
    <n v="178139"/>
    <n v="7944"/>
    <n v="4.459438977427739E-2"/>
    <n v="1802"/>
    <n v="4470"/>
    <n v="8758"/>
    <n v="9619"/>
    <n v="7294"/>
    <n v="4610"/>
    <n v="2470"/>
    <n v="1303"/>
    <n v="1015"/>
    <n v="4.3090152632979368"/>
    <n v="41341"/>
    <n v="4.5011731694927555"/>
    <n v="1443"/>
    <n v="11528"/>
    <n v="5018"/>
    <n v="5990"/>
    <n v="15579"/>
    <n v="407"/>
    <n v="94"/>
    <n v="1282"/>
    <n v="41341"/>
    <n v="35279"/>
    <n v="1698"/>
    <n v="951"/>
    <n v="2153"/>
    <n v="302"/>
    <n v="958"/>
    <n v="41341"/>
    <n v="1089"/>
    <n v="191"/>
    <n v="46"/>
    <n v="38507"/>
    <n v="158"/>
    <n v="1350"/>
    <n v="5515.5395370213591"/>
    <n v="0.93144819912435595"/>
    <n v="3.8218717495948334E-3"/>
    <n v="3.2074695822549043E-2"/>
    <n v="0.96792530417745093"/>
    <n v="41341"/>
    <n v="164"/>
    <n v="19631"/>
    <n v="37"/>
    <n v="3160"/>
    <n v="345"/>
    <n v="16709"/>
    <n v="1295"/>
    <n v="0.55615490675116708"/>
    <n v="0.44384509324883292"/>
    <n v="41341"/>
    <n v="15836"/>
    <n v="1122"/>
    <n v="14240"/>
    <n v="0.3444522386976609"/>
    <n v="9422"/>
    <n v="721"/>
    <n v="0.41019810841537457"/>
    <n v="0.22790933939672481"/>
    <n v="0.70588519871314193"/>
    <n v="125385"/>
    <n v="108762"/>
    <n v="16623"/>
    <n v="0.86742433305419309"/>
    <n v="60249"/>
    <n v="56431"/>
    <n v="3818"/>
    <n v="0.93662965360420924"/>
    <n v="65136"/>
    <n v="52331"/>
    <n v="12805"/>
    <n v="0.80341132399901749"/>
    <n v="39962"/>
    <n v="37669"/>
    <n v="2293"/>
    <n v="0.94262048946499177"/>
    <n v="85423"/>
    <n v="71093"/>
    <n v="14330"/>
    <n v="0.83224658464348011"/>
    <n v="87674"/>
    <n v="29171"/>
    <n v="50988"/>
    <n v="7515"/>
    <n v="8.5715263362000138E-2"/>
    <n v="0.58156351940141893"/>
    <n v="3.8817032601463741"/>
    <n v="42874"/>
    <n v="13939"/>
    <n v="0.32511545458786212"/>
    <n v="25440"/>
    <n v="0.59336660913374073"/>
    <n v="3495"/>
    <n v="8.1517936278397166E-2"/>
    <n v="44800"/>
    <n v="15232"/>
    <n v="25548"/>
    <n v="8.9732142857142858E-2"/>
    <n v="0.5702678571428571"/>
    <n v="4020"/>
    <n v="93372"/>
    <n v="20760"/>
    <n v="38675"/>
    <n v="15097"/>
    <n v="9060"/>
    <n v="163"/>
    <n v="7263"/>
    <n v="294"/>
    <n v="108"/>
    <n v="1952"/>
    <n v="20760"/>
    <n v="72612"/>
    <n v="33937"/>
    <n v="59435"/>
    <n v="18840"/>
    <n v="0.2223364606091762"/>
    <n v="0.77766353939082378"/>
    <n v="0.36346013794285226"/>
    <n v="0.20177355095746047"/>
    <n v="0.57056183866683807"/>
    <n v="45894"/>
    <n v="7683"/>
    <n v="19282"/>
    <n v="8816"/>
    <n v="5139"/>
    <n v="111"/>
    <n v="3243"/>
    <n v="165"/>
    <n v="76"/>
    <n v="1379"/>
    <n v="0.16740750424892142"/>
    <n v="0.83259249575107852"/>
    <n v="0.41245042925001091"/>
    <n v="0.22035560203948229"/>
    <n v="47478"/>
    <n v="13077"/>
    <n v="19393"/>
    <n v="6281"/>
    <n v="3921"/>
    <n v="52"/>
    <n v="4020"/>
    <n v="129"/>
    <n v="32"/>
    <n v="573"/>
    <n v="0.27543283204852775"/>
    <n v="0.72456716795147225"/>
    <n v="0.31610430093938247"/>
    <n v="151654"/>
    <n v="6096"/>
    <n v="24379"/>
    <n v="2172"/>
    <n v="41378"/>
    <n v="31258"/>
    <n v="1758"/>
    <n v="298"/>
    <n v="18719"/>
    <n v="15235"/>
    <n v="6545"/>
    <n v="831"/>
    <n v="2985"/>
    <n v="0.30657285663418044"/>
    <n v="0.20611391720627217"/>
    <n v="4.8516859683920917"/>
    <n v="6.6321961678884461E-2"/>
    <n v="75634"/>
    <n v="4282"/>
    <n v="16440"/>
    <n v="1387"/>
    <n v="24751"/>
    <n v="11980"/>
    <n v="958"/>
    <n v="190"/>
    <n v="9104"/>
    <n v="744"/>
    <n v="2944"/>
    <n v="444"/>
    <n v="2410"/>
    <n v="0.79062326466932864"/>
    <n v="76020"/>
    <n v="1814"/>
    <n v="7939"/>
    <n v="785"/>
    <n v="16627"/>
    <n v="19278"/>
    <n v="800"/>
    <n v="108"/>
    <n v="9615"/>
    <n v="14491"/>
    <n v="3601"/>
    <n v="387"/>
    <n v="575"/>
    <n v="0.62145488029465934"/>
    <n v="151654"/>
    <n v="109828"/>
    <n v="404"/>
    <n v="408"/>
    <n v="1186"/>
    <n v="731"/>
    <n v="289"/>
    <n v="64"/>
    <n v="159"/>
    <n v="38585"/>
    <n v="0.25442784232529309"/>
    <n v="0.74557215767470697"/>
    <n v="48522"/>
    <n v="37248"/>
    <n v="314"/>
    <n v="247"/>
    <n v="359"/>
    <n v="268"/>
    <n v="117"/>
    <n v="33"/>
    <n v="86"/>
    <n v="9850"/>
    <n v="0.2030007007130786"/>
    <n v="103132"/>
    <n v="72580"/>
    <n v="90"/>
    <n v="161"/>
    <n v="827"/>
    <n v="463"/>
    <n v="172"/>
    <n v="31"/>
    <n v="73"/>
    <n v="28735"/>
    <n v="0.27862351161618121"/>
    <n v="186083"/>
    <n v="179792"/>
    <n v="6291"/>
    <n v="3.380749450514018E-2"/>
    <n v="3390"/>
    <n v="1707"/>
    <n v="2333"/>
    <n v="1678"/>
    <n v="93092"/>
    <n v="90078"/>
    <n v="3014"/>
    <n v="3.2376573712026811E-2"/>
    <n v="92991"/>
    <n v="89714"/>
    <n v="3277"/>
    <n v="3.5239969459410048E-2"/>
    <n v="41341"/>
    <n v="485"/>
    <n v="33415"/>
    <n v="5007"/>
    <n v="140"/>
    <n v="224"/>
    <n v="2070"/>
    <n v="5.0071357732033576E-2"/>
    <n v="0.94992864226796647"/>
    <n v="0.82000919184344834"/>
    <n v="41341"/>
    <n v="11284"/>
    <n v="995"/>
    <n v="8764"/>
    <n v="4194"/>
    <n v="4722"/>
    <n v="2163"/>
    <n v="3869"/>
    <n v="2971"/>
    <n v="809"/>
    <n v="1570"/>
    <n v="0.2601291695895116"/>
    <n v="0.58087612781500209"/>
    <n v="41341"/>
    <n v="13727"/>
    <n v="761"/>
    <n v="8300"/>
    <n v="3941"/>
    <n v="6141"/>
    <n v="2347"/>
    <n v="3635"/>
    <n v="31"/>
    <n v="925"/>
    <n v="1533"/>
    <n v="0.63989743837836532"/>
    <n v="0.70044265982922527"/>
    <n v="41341"/>
    <n v="18515"/>
    <n v="523"/>
    <n v="8729"/>
    <n v="1647"/>
    <n v="1378"/>
    <n v="1020"/>
    <n v="9306"/>
    <n v="223"/>
    <n v="0.44786047749207808"/>
    <n v="79781.417599961307"/>
    <n v="0.70629641276214894"/>
    <n v="41341"/>
    <n v="10600"/>
    <n v="38"/>
    <n v="10"/>
    <n v="48"/>
    <n v="24686"/>
    <n v="5775"/>
    <n v="141"/>
    <n v="0"/>
    <n v="43"/>
    <n v="41341"/>
    <n v="1.4149875426332212"/>
    <n v="0.38181545918216803"/>
    <n v="0.70672000273518298"/>
    <n v="0.14350742912683817"/>
    <n v="16056"/>
    <n v="0.3883795747562952"/>
    <n v="0.28935464686694662"/>
    <n v="11607"/>
    <n v="25285"/>
    <n v="1739"/>
    <n v="16900"/>
    <n v="1225"/>
    <n v="1741"/>
    <n v="0.40879514283640939"/>
    <n v="0.28076243922498245"/>
    <n v="0.61162042524370475"/>
    <n v="4.2113156430662053E-2"/>
    <n v="41341"/>
    <n v="1200"/>
    <n v="23288"/>
    <n v="5279"/>
    <n v="1823"/>
    <n v="16"/>
    <n v="19"/>
    <n v="10294"/>
    <n v="0.63689799472678454"/>
    <n v="34283"/>
    <n v="34283"/>
    <n v="0.81641741284054103"/>
    <n v="0.60907476008517347"/>
    <n v="2088091"/>
    <n v="85440507.538000003"/>
    <n v="2322823.4553376096"/>
    <n v="3135"/>
    <n v="3135"/>
    <n v="7.4657077538578781E-2"/>
    <n v="0.55250398724082939"/>
    <n v="173210"/>
    <n v="7087406.7800000003"/>
    <n v="962936.80823941238"/>
    <m/>
    <m/>
    <n v="0"/>
    <n v="0"/>
    <m/>
    <n v="0"/>
    <n v="0"/>
    <n v="2932"/>
    <n v="2932"/>
    <n v="6.9822823394932371E-2"/>
    <n v="0.48748294679399728"/>
    <n v="142930"/>
    <n v="5848409.7400000002"/>
    <n v="384439.00366241072"/>
    <n v="859"/>
    <n v="859"/>
    <n v="2.0456277386168793E-2"/>
    <n v="0.32700814901047726"/>
    <n v="28090"/>
    <n v="131054.81475486129"/>
    <m/>
    <m/>
    <n v="0"/>
    <m/>
    <n v="0"/>
    <m/>
    <m/>
    <m/>
    <n v="0"/>
    <n v="0"/>
    <m/>
    <n v="0"/>
    <n v="783"/>
    <m/>
    <m/>
    <n v="0"/>
    <n v="0"/>
    <m/>
    <n v="0"/>
    <n v="783"/>
    <n v="783"/>
    <n v="1.8646408839779006E-2"/>
    <n v="0.1730523627075351"/>
    <n v="13550"/>
    <n v="184101.09062948951"/>
    <m/>
    <m/>
    <n v="0"/>
    <n v="0"/>
    <m/>
    <n v="0"/>
    <n v="41992"/>
    <n v="41992"/>
    <n v="5.400810018610621E-2"/>
    <n v="1.2339096906927619E-3"/>
    <n v="0.58283976075546717"/>
    <n v="0.24161881853191441"/>
    <n v="9.6462921624451581E-2"/>
    <n v="3.2884099177685221E-2"/>
    <n v="0"/>
    <n v="4.6194399910481611E-2"/>
    <n v="0"/>
    <n v="0"/>
    <n v="3985355.1726237833"/>
    <n v="21.417083627326427"/>
    <n v="0"/>
    <n v="0"/>
    <n v="4.4313916936559341"/>
    <n v="0.22566274189474589"/>
    <n v="1.651041"/>
    <n v="267"/>
    <b v="0"/>
    <b v="0"/>
    <b v="0"/>
    <b v="0"/>
    <b v="0"/>
    <b v="1"/>
    <b v="0"/>
    <b v="1"/>
    <n v="0"/>
    <m/>
    <m/>
    <m/>
    <n v="1"/>
    <n v="0"/>
    <m/>
    <m/>
    <m/>
    <n v="0"/>
    <n v="0"/>
    <n v="0"/>
    <n v="0"/>
    <n v="0"/>
    <n v="0"/>
    <n v="0"/>
    <n v="0"/>
    <n v="0"/>
    <n v="0"/>
    <n v="0"/>
    <n v="620"/>
    <n v="1"/>
    <n v="1025"/>
    <m/>
    <n v="9"/>
    <n v="50"/>
    <m/>
    <m/>
    <n v="225"/>
    <n v="1"/>
    <n v="425"/>
    <m/>
    <m/>
    <m/>
    <n v="455"/>
    <n v="62"/>
    <m/>
    <m/>
    <m/>
    <n v="10"/>
    <n v="81"/>
    <m/>
    <n v="5"/>
    <n v="270"/>
    <n v="1"/>
    <n v="172"/>
    <m/>
    <m/>
    <m/>
    <n v="3"/>
    <n v="3"/>
    <m/>
    <n v="35"/>
    <n v="40"/>
    <m/>
    <m/>
    <m/>
    <n v="4"/>
    <n v="23"/>
    <m/>
    <m/>
    <n v="78"/>
    <n v="190"/>
    <m/>
    <m/>
    <m/>
    <n v="5"/>
    <n v="1"/>
    <n v="3"/>
    <m/>
    <m/>
    <n v="115"/>
    <m/>
    <m/>
    <n v="2"/>
    <n v="5"/>
    <n v="13"/>
    <n v="1"/>
    <m/>
    <n v="92"/>
    <n v="215"/>
    <m/>
    <m/>
    <m/>
    <n v="2"/>
    <n v="2"/>
    <m/>
    <m/>
    <n v="89"/>
    <m/>
    <m/>
    <m/>
    <n v="5"/>
    <n v="1"/>
    <n v="1"/>
    <n v="2"/>
    <n v="33"/>
    <n v="1"/>
    <n v="230"/>
    <m/>
    <m/>
    <m/>
    <m/>
    <m/>
    <n v="30"/>
    <n v="2"/>
    <m/>
    <n v="2"/>
    <m/>
    <m/>
    <n v="1331"/>
    <n v="0"/>
    <n v="0"/>
    <n v="11"/>
    <n v="74"/>
    <n v="117"/>
    <n v="2"/>
    <n v="5"/>
    <n v="698"/>
    <n v="2"/>
    <n v="1233"/>
    <n v="0"/>
    <n v="0"/>
    <n v="0"/>
    <n v="10"/>
    <n v="1"/>
    <n v="12"/>
    <n v="0"/>
    <n v="490"/>
  </r>
  <r>
    <s v="MMR222"/>
    <s v="Shan"/>
    <s v="MMR014D001"/>
    <s v="Taunggyi"/>
    <s v="MMR014006"/>
    <s v="Pindaya"/>
    <n v="27"/>
    <n v="12"/>
    <x v="2"/>
    <n v="44898.749368276796"/>
    <n v="0.4338329020557003"/>
    <n v="0.13570735028939637"/>
    <n v="0.9342177268695866"/>
    <n v="0.15840729783037474"/>
    <n v="0.27958579881656803"/>
    <n v="0.48109696376101868"/>
    <n v="3.9158686730506154E-2"/>
    <n v="0.45856133150934791"/>
    <n v="0.30027359781121749"/>
    <n v="0.75592795257637935"/>
    <n v="0.43633150934792519"/>
    <n v="0.22672660912608281"/>
    <n v="1"/>
    <n v="44898.749368276796"/>
    <n v="79303"/>
    <n v="38468"/>
    <n v="40835"/>
    <n v="1.5402752264764732E-3"/>
    <n v="94.203501897881708"/>
    <n v="629.02496265599996"/>
    <n v="126.07289806933954"/>
    <n v="0.10887782341708008"/>
    <n v="76514"/>
    <n v="36233"/>
    <n v="40281"/>
    <n v="2789"/>
    <n v="2235"/>
    <n v="554"/>
    <n v="10762"/>
    <n v="5161"/>
    <n v="5601"/>
    <n v="92.14425995357972"/>
    <n v="68541"/>
    <n v="33307"/>
    <n v="35234"/>
    <n v="94.530850882670151"/>
    <n v="0.13570735028939637"/>
    <n v="24560"/>
    <n v="51050"/>
    <n v="3693"/>
    <n v="0.55343780607247806"/>
    <n v="35413.721665034274"/>
    <n v="0.48109696376101868"/>
    <n v="0.51890303623898126"/>
    <n v="7.2340842311459346"/>
    <n v="54743"/>
    <n v="17232"/>
    <n v="32503"/>
    <n v="3491"/>
    <n v="806"/>
    <n v="711"/>
    <n v="17544"/>
    <n v="12917"/>
    <n v="4627"/>
    <n v="0.26373689010487916"/>
    <n v="76514"/>
    <n v="2789"/>
    <n v="3.6450845596884232E-2"/>
    <n v="751"/>
    <n v="1693"/>
    <n v="3582"/>
    <n v="4020"/>
    <n v="3177"/>
    <n v="2166"/>
    <n v="1235"/>
    <n v="573"/>
    <n v="347"/>
    <n v="4.3612631098951207"/>
    <n v="17544"/>
    <n v="4.5202348381212953"/>
    <n v="33"/>
    <n v="7630"/>
    <n v="3145"/>
    <n v="1293"/>
    <n v="5340"/>
    <n v="67"/>
    <n v="18"/>
    <n v="18"/>
    <n v="17544"/>
    <n v="17168"/>
    <n v="121"/>
    <n v="122"/>
    <n v="115"/>
    <n v="11"/>
    <n v="7"/>
    <n v="17544"/>
    <n v="639"/>
    <n v="41"/>
    <n v="7"/>
    <n v="16837"/>
    <n v="17"/>
    <n v="3"/>
    <n v="2965.6589147286822"/>
    <n v="0.95970132238942085"/>
    <n v="9.6899224806201549E-4"/>
    <n v="3.9158686730506154E-2"/>
    <n v="0.96084131326949385"/>
    <n v="17544"/>
    <n v="37"/>
    <n v="6861"/>
    <n v="29"/>
    <n v="415"/>
    <n v="59"/>
    <n v="10125"/>
    <n v="18"/>
    <n v="0.41849065207478342"/>
    <n v="0.58150934792521658"/>
    <n v="17544"/>
    <n v="7961"/>
    <n v="84"/>
    <n v="6604"/>
    <n v="0.37642498860009121"/>
    <n v="2815"/>
    <n v="80"/>
    <n v="0.45856133150934791"/>
    <n v="0.16045371637026903"/>
    <n v="0.77117533059735521"/>
    <n v="52993"/>
    <n v="49507"/>
    <n v="3486"/>
    <n v="0.9342177268695866"/>
    <n v="24675"/>
    <n v="23824"/>
    <n v="851"/>
    <n v="0.96551165146909823"/>
    <n v="28318"/>
    <n v="25683"/>
    <n v="2635"/>
    <n v="0.90694964333639372"/>
    <n v="7234"/>
    <n v="7116"/>
    <n v="118"/>
    <n v="0.98368813934199617"/>
    <n v="45759"/>
    <n v="42391"/>
    <n v="3368"/>
    <n v="0.92639699294127942"/>
    <n v="36395"/>
    <n v="14595"/>
    <n v="20039"/>
    <n v="1761"/>
    <n v="4.8385767275724689E-2"/>
    <n v="0.55059760956175297"/>
    <n v="8.2879045996592851"/>
    <n v="17043"/>
    <n v="6753"/>
    <n v="0.3962330575602887"/>
    <n v="9290"/>
    <n v="0.54509182655635746"/>
    <n v="1000"/>
    <n v="5.8675115883353869E-2"/>
    <n v="19352"/>
    <n v="7842"/>
    <n v="10749"/>
    <n v="3.9324100868127328E-2"/>
    <n v="0.55544646548160392"/>
    <n v="761"/>
    <n v="40560"/>
    <n v="6425"/>
    <n v="22795"/>
    <n v="5616"/>
    <n v="2506"/>
    <n v="87"/>
    <n v="2070"/>
    <n v="55"/>
    <n v="20"/>
    <n v="986"/>
    <n v="6425"/>
    <n v="34135"/>
    <n v="11340"/>
    <n v="29220"/>
    <n v="5724"/>
    <n v="0.15840729783037474"/>
    <n v="0.84159270216962523"/>
    <n v="0.27958579881656803"/>
    <n v="0.14112426035502959"/>
    <n v="0.5605892504930966"/>
    <n v="19253"/>
    <n v="2924"/>
    <n v="10279"/>
    <n v="3084"/>
    <n v="1359"/>
    <n v="61"/>
    <n v="838"/>
    <n v="16"/>
    <n v="16"/>
    <n v="676"/>
    <n v="0.15187243546460291"/>
    <n v="0.84812756453539706"/>
    <n v="0.31423674232587129"/>
    <n v="0.1540539136757908"/>
    <n v="21307"/>
    <n v="3501"/>
    <n v="12516"/>
    <n v="2532"/>
    <n v="1147"/>
    <n v="26"/>
    <n v="1232"/>
    <n v="39"/>
    <n v="4"/>
    <n v="310"/>
    <n v="0.16431219786924484"/>
    <n v="0.83568780213075511"/>
    <n v="0.24827521471816774"/>
    <n v="63839"/>
    <n v="1312"/>
    <n v="6442"/>
    <n v="696"/>
    <n v="15426"/>
    <n v="21627"/>
    <n v="517"/>
    <n v="67"/>
    <n v="8563"/>
    <n v="3646"/>
    <n v="3400"/>
    <n v="328"/>
    <n v="1815"/>
    <n v="0.39588652704459654"/>
    <n v="0.33877410360437976"/>
    <n v="2.9518194849031305"/>
    <n v="4.0351016128443003E-2"/>
    <n v="30578"/>
    <n v="501"/>
    <n v="3802"/>
    <n v="422"/>
    <n v="9103"/>
    <n v="9201"/>
    <n v="236"/>
    <n v="42"/>
    <n v="3882"/>
    <n v="230"/>
    <n v="1475"/>
    <n v="165"/>
    <n v="1519"/>
    <n v="0.7608411276080842"/>
    <n v="33261"/>
    <n v="811"/>
    <n v="2640"/>
    <n v="274"/>
    <n v="6323"/>
    <n v="12426"/>
    <n v="281"/>
    <n v="25"/>
    <n v="4681"/>
    <n v="3416"/>
    <n v="1925"/>
    <n v="163"/>
    <n v="296"/>
    <n v="0.68413457202128614"/>
    <n v="63839"/>
    <n v="48296"/>
    <n v="22"/>
    <n v="198"/>
    <n v="301"/>
    <n v="411"/>
    <n v="85"/>
    <n v="31"/>
    <n v="21"/>
    <n v="14474"/>
    <n v="0.22672660912608281"/>
    <n v="0.77327339087391722"/>
    <n v="9300"/>
    <n v="7821"/>
    <n v="7"/>
    <n v="25"/>
    <n v="9"/>
    <n v="96"/>
    <n v="24"/>
    <n v="1"/>
    <n v="15"/>
    <n v="1302"/>
    <n v="0.14000000000000001"/>
    <n v="54539"/>
    <n v="40475"/>
    <n v="15"/>
    <n v="173"/>
    <n v="292"/>
    <n v="315"/>
    <n v="61"/>
    <n v="30"/>
    <n v="6"/>
    <n v="13172"/>
    <n v="0.2415152459707732"/>
    <n v="79303"/>
    <n v="75556"/>
    <n v="3747"/>
    <n v="4.724915829161571E-2"/>
    <n v="2016"/>
    <n v="1185"/>
    <n v="1094"/>
    <n v="1229"/>
    <n v="38468"/>
    <n v="36728"/>
    <n v="1740"/>
    <n v="4.5232400956639288E-2"/>
    <n v="40835"/>
    <n v="38828"/>
    <n v="2007"/>
    <n v="4.9149014325945879E-2"/>
    <n v="17544"/>
    <n v="415"/>
    <n v="12847"/>
    <n v="2424"/>
    <n v="83"/>
    <n v="480"/>
    <n v="1295"/>
    <n v="7.3814409484724119E-2"/>
    <n v="0.92618559051527583"/>
    <n v="0.75592795257637935"/>
    <n v="17544"/>
    <n v="3050"/>
    <n v="536"/>
    <n v="3948"/>
    <n v="1011"/>
    <n v="907"/>
    <n v="2240"/>
    <n v="2615"/>
    <n v="121"/>
    <n v="847"/>
    <n v="2269"/>
    <n v="0.32843137254901961"/>
    <n v="0.43633150934792519"/>
    <n v="17544"/>
    <n v="2663"/>
    <n v="570"/>
    <n v="2841"/>
    <n v="611"/>
    <n v="2350"/>
    <n v="3407"/>
    <n v="2293"/>
    <n v="2"/>
    <n v="843"/>
    <n v="1964"/>
    <n v="0.47702918376652986"/>
    <n v="0.59612973096215227"/>
    <n v="17544"/>
    <n v="5268"/>
    <n v="247"/>
    <n v="3208"/>
    <n v="1003"/>
    <n v="58"/>
    <n v="1282"/>
    <n v="6241"/>
    <n v="237"/>
    <n v="0.30027359781121749"/>
    <n v="22975.134062927496"/>
    <n v="0.65931372549019607"/>
    <n v="17544"/>
    <n v="1725"/>
    <n v="0"/>
    <n v="2"/>
    <n v="8"/>
    <n v="15207"/>
    <n v="575"/>
    <n v="22"/>
    <n v="0"/>
    <n v="5"/>
    <n v="17544"/>
    <n v="1.1254559963520292"/>
    <n v="0.30368924466769048"/>
    <n v="0.88852874145353256"/>
    <n v="0.1804257342339316"/>
    <n v="8682"/>
    <n v="0.49487004103967169"/>
    <n v="0.15646344320495953"/>
    <n v="7324"/>
    <n v="8862"/>
    <n v="348"/>
    <n v="2849"/>
    <n v="226"/>
    <n v="136"/>
    <n v="0.16239170086639307"/>
    <n v="0.41746466028271773"/>
    <n v="0.50512995896032831"/>
    <n v="1.2881896944824441E-2"/>
    <n v="17544"/>
    <n v="253"/>
    <n v="8848"/>
    <n v="4024"/>
    <n v="780"/>
    <n v="3"/>
    <n v="2"/>
    <n v="5894"/>
    <n v="0.56332649338805285"/>
    <n v="27212"/>
    <n v="27212"/>
    <n v="0.60452303727729151"/>
    <n v="0.63875385859179767"/>
    <n v="1738177"/>
    <n v="71122726.486000001"/>
    <n v="1843732.2249116774"/>
    <n v="7995"/>
    <n v="7995"/>
    <n v="0.17761140978362289"/>
    <n v="0.45650031269543462"/>
    <n v="364972"/>
    <n v="14933924.296"/>
    <n v="2455719.2286679754"/>
    <n v="3"/>
    <n v="3"/>
    <n v="6.6645932376593951E-5"/>
    <n v="5.6666666666666671E-2"/>
    <n v="17"/>
    <n v="695.60599999999999"/>
    <n v="245.23987778474736"/>
    <n v="1807"/>
    <n v="1807"/>
    <n v="4.0143066601501756E-2"/>
    <n v="0.44868843386828999"/>
    <n v="81078"/>
    <n v="3317549.6039999998"/>
    <n v="236930.85935128792"/>
    <n v="5427"/>
    <n v="5427"/>
    <n v="0.12056249166925845"/>
    <n v="0.31961488852036113"/>
    <n v="173455"/>
    <n v="827979.6038121446"/>
    <m/>
    <m/>
    <n v="0"/>
    <m/>
    <n v="0"/>
    <m/>
    <n v="72"/>
    <n v="72"/>
    <n v="1.5995023770382548E-3"/>
    <n v="0.24541666666666667"/>
    <n v="1767"/>
    <n v="61.138200000000005"/>
    <n v="2498"/>
    <m/>
    <m/>
    <n v="0"/>
    <n v="0"/>
    <m/>
    <n v="0"/>
    <n v="2498"/>
    <n v="2498"/>
    <n v="5.549384635891056E-2"/>
    <n v="0.17150120096076862"/>
    <n v="42841"/>
    <n v="587336.5573339269"/>
    <m/>
    <m/>
    <n v="0"/>
    <n v="0"/>
    <m/>
    <n v="0"/>
    <n v="45014"/>
    <n v="45014"/>
    <n v="5.7894851918874668E-2"/>
    <n v="1.3227093450381973E-3"/>
    <n v="0.30976658633673548"/>
    <n v="0.4125868996526329"/>
    <n v="3.9806899563516338E-2"/>
    <n v="0.13910936304300764"/>
    <n v="0"/>
    <n v="9.8678776634614829E-2"/>
    <n v="0"/>
    <n v="1.0271866626228676E-5"/>
    <n v="5952004.8521547969"/>
    <n v="75.05396835119474"/>
    <n v="0"/>
    <n v="0"/>
    <n v="1.7617407917536767"/>
    <n v="0.56762039267114739"/>
    <n v="0.32724779999999998"/>
    <n v="238"/>
    <b v="0"/>
    <b v="0"/>
    <b v="0"/>
    <b v="0"/>
    <b v="0"/>
    <b v="1"/>
    <b v="0"/>
    <b v="0"/>
    <m/>
    <m/>
    <m/>
    <m/>
    <m/>
    <m/>
    <m/>
    <m/>
    <m/>
    <n v="0"/>
    <n v="0"/>
    <n v="0"/>
    <n v="0"/>
    <n v="0"/>
    <n v="0"/>
    <n v="0"/>
    <n v="0"/>
    <n v="0"/>
    <n v="0"/>
    <n v="0"/>
    <n v="620"/>
    <n v="1"/>
    <n v="623"/>
    <m/>
    <n v="10"/>
    <n v="19"/>
    <m/>
    <m/>
    <n v="193"/>
    <m/>
    <n v="264"/>
    <m/>
    <m/>
    <m/>
    <n v="267"/>
    <n v="95"/>
    <m/>
    <m/>
    <m/>
    <n v="6"/>
    <n v="90"/>
    <m/>
    <n v="4"/>
    <n v="156"/>
    <m/>
    <n v="125"/>
    <m/>
    <m/>
    <m/>
    <n v="1"/>
    <n v="9"/>
    <m/>
    <n v="75"/>
    <n v="68"/>
    <m/>
    <m/>
    <m/>
    <n v="2"/>
    <n v="35"/>
    <m/>
    <m/>
    <n v="11"/>
    <n v="149"/>
    <m/>
    <m/>
    <m/>
    <n v="5"/>
    <n v="1"/>
    <n v="9"/>
    <m/>
    <n v="73"/>
    <n v="40"/>
    <m/>
    <m/>
    <n v="5"/>
    <n v="2"/>
    <n v="21"/>
    <m/>
    <m/>
    <n v="11"/>
    <n v="147"/>
    <m/>
    <m/>
    <m/>
    <n v="3"/>
    <n v="8"/>
    <m/>
    <n v="55"/>
    <n v="26"/>
    <m/>
    <m/>
    <m/>
    <n v="3"/>
    <n v="15"/>
    <m/>
    <m/>
    <n v="8"/>
    <m/>
    <n v="164"/>
    <m/>
    <m/>
    <m/>
    <m/>
    <m/>
    <n v="29"/>
    <n v="16"/>
    <m/>
    <m/>
    <m/>
    <m/>
    <n v="852"/>
    <n v="0"/>
    <n v="0"/>
    <n v="15"/>
    <n v="32"/>
    <n v="146"/>
    <n v="0"/>
    <n v="4"/>
    <n v="379"/>
    <n v="0"/>
    <n v="849"/>
    <n v="0"/>
    <n v="0"/>
    <n v="0"/>
    <n v="9"/>
    <n v="1"/>
    <n v="42"/>
    <n v="0"/>
    <n v="470"/>
  </r>
  <r>
    <s v="MMR222"/>
    <s v="Shan"/>
    <s v="MMR014D001"/>
    <s v="Taunggyi"/>
    <s v="MMR014007"/>
    <s v="Ywangan"/>
    <n v="29"/>
    <n v="3"/>
    <x v="4"/>
    <n v="49453.6393746256"/>
    <n v="0.40079436612919106"/>
    <n v="5.4730286434352744E-2"/>
    <n v="0.93196802828833469"/>
    <n v="0.16542502387774594"/>
    <n v="0.23985195797516715"/>
    <n v="0.49370272278642607"/>
    <n v="0.16492260736865053"/>
    <n v="0.44844124700239807"/>
    <n v="7.0634401569653366E-2"/>
    <n v="0.78695225637671684"/>
    <n v="0.23686505341181599"/>
    <n v="0.21603880845903131"/>
    <n v="1"/>
    <n v="49453.6393746256"/>
    <n v="82532"/>
    <n v="41049"/>
    <n v="41483"/>
    <n v="1.6029909964510333E-3"/>
    <n v="98.953788298821195"/>
    <n v="2984.3769439399998"/>
    <n v="27.654683557178455"/>
    <n v="2.3882863003099025E-2"/>
    <n v="79018"/>
    <n v="38493"/>
    <n v="40525"/>
    <n v="3514"/>
    <n v="2556"/>
    <n v="958"/>
    <n v="4517"/>
    <n v="2220"/>
    <n v="2297"/>
    <n v="96.647801480191546"/>
    <n v="78015"/>
    <n v="38829"/>
    <n v="39186"/>
    <n v="99.088960342979632"/>
    <n v="5.4730286434352744E-2"/>
    <n v="25911"/>
    <n v="52483"/>
    <n v="4138"/>
    <n v="0.57254730103080997"/>
    <n v="35278.52615132519"/>
    <n v="0.49370272278642607"/>
    <n v="0.50629727721357387"/>
    <n v="7.8844578244383898"/>
    <n v="56621"/>
    <n v="16966"/>
    <n v="34531"/>
    <n v="3437"/>
    <n v="1163"/>
    <n v="524"/>
    <n v="18348"/>
    <n v="13836"/>
    <n v="4512"/>
    <n v="0.24591236102027469"/>
    <n v="79018"/>
    <n v="3514"/>
    <n v="4.4470880052646232E-2"/>
    <n v="758"/>
    <n v="1913"/>
    <n v="3966"/>
    <n v="4157"/>
    <n v="3242"/>
    <n v="2173"/>
    <n v="1142"/>
    <n v="630"/>
    <n v="367"/>
    <n v="4.3066274253324615"/>
    <n v="18348"/>
    <n v="4.498146936995858"/>
    <n v="27"/>
    <n v="4839"/>
    <n v="3083"/>
    <n v="4700"/>
    <n v="5360"/>
    <n v="192"/>
    <n v="46"/>
    <n v="101"/>
    <n v="18348"/>
    <n v="17912"/>
    <n v="125"/>
    <n v="159"/>
    <n v="129"/>
    <n v="13"/>
    <n v="10"/>
    <n v="18348"/>
    <n v="2381"/>
    <n v="635"/>
    <n v="10"/>
    <n v="15284"/>
    <n v="23"/>
    <n v="15"/>
    <n v="12988.788314802703"/>
    <n v="0.8330063222149553"/>
    <n v="1.2535426204490952E-3"/>
    <n v="0.16492260736865053"/>
    <n v="0.8350773926313495"/>
    <n v="18348"/>
    <n v="60"/>
    <n v="9575"/>
    <n v="6"/>
    <n v="1337"/>
    <n v="52"/>
    <n v="7288"/>
    <n v="30"/>
    <n v="0.59832134292565953"/>
    <n v="0.40167865707434047"/>
    <n v="18348"/>
    <n v="8031"/>
    <n v="197"/>
    <n v="7313"/>
    <n v="0.39857205144974928"/>
    <n v="2717"/>
    <n v="90"/>
    <n v="0.44844124700239807"/>
    <n v="0.14808153477218225"/>
    <n v="0.61837802485284499"/>
    <n v="54298"/>
    <n v="50604"/>
    <n v="3694"/>
    <n v="0.93196802828833469"/>
    <n v="26348"/>
    <n v="25221"/>
    <n v="1127"/>
    <n v="0.95722635494155162"/>
    <n v="27950"/>
    <n v="25383"/>
    <n v="2567"/>
    <n v="0.90815742397137744"/>
    <n v="3152"/>
    <n v="3023"/>
    <n v="129"/>
    <n v="0.95907360406091369"/>
    <n v="51146"/>
    <n v="47581"/>
    <n v="3565"/>
    <n v="0.93029757947835601"/>
    <n v="38118"/>
    <n v="14315"/>
    <n v="21783"/>
    <n v="2020"/>
    <n v="5.2993336481452331E-2"/>
    <n v="0.5714623012749882"/>
    <n v="7.0866336633663369"/>
    <n v="18374"/>
    <n v="6594"/>
    <n v="0.35887667356046588"/>
    <n v="10664"/>
    <n v="0.58038532709263091"/>
    <n v="1116"/>
    <n v="6.0737999346903236E-2"/>
    <n v="19744"/>
    <n v="7721"/>
    <n v="11119"/>
    <n v="4.578606158833063E-2"/>
    <n v="0.56315842787682335"/>
    <n v="904"/>
    <n v="41880"/>
    <n v="6928"/>
    <n v="24907"/>
    <n v="5486"/>
    <n v="2307"/>
    <n v="93"/>
    <n v="1602"/>
    <n v="34"/>
    <n v="32"/>
    <n v="491"/>
    <n v="6928"/>
    <n v="34952"/>
    <n v="10045"/>
    <n v="31835"/>
    <n v="4559"/>
    <n v="0.16542502387774594"/>
    <n v="0.83457497612225406"/>
    <n v="0.23985195797516715"/>
    <n v="0.10885864374403056"/>
    <n v="0.53721346704871065"/>
    <n v="20874"/>
    <n v="3436"/>
    <n v="12176"/>
    <n v="2932"/>
    <n v="1290"/>
    <n v="58"/>
    <n v="629"/>
    <n v="12"/>
    <n v="19"/>
    <n v="322"/>
    <n v="0.16460668774552073"/>
    <n v="0.83539331225447921"/>
    <n v="0.25208393216441505"/>
    <n v="0.11162211363418607"/>
    <n v="21006"/>
    <n v="3492"/>
    <n v="12731"/>
    <n v="2554"/>
    <n v="1017"/>
    <n v="35"/>
    <n v="973"/>
    <n v="22"/>
    <n v="13"/>
    <n v="169"/>
    <n v="0.1662382176520994"/>
    <n v="0.83376178234790055"/>
    <n v="0.22769684851947064"/>
    <n v="65965"/>
    <n v="1342"/>
    <n v="3916"/>
    <n v="351"/>
    <n v="22025"/>
    <n v="16818"/>
    <n v="642"/>
    <n v="80"/>
    <n v="8649"/>
    <n v="6481"/>
    <n v="3180"/>
    <n v="452"/>
    <n v="2029"/>
    <n v="0.35320245584779808"/>
    <n v="0.25495338437049953"/>
    <n v="3.9222856463313116"/>
    <n v="5.3617171437795118E-2"/>
    <n v="32650"/>
    <n v="634"/>
    <n v="2797"/>
    <n v="248"/>
    <n v="13932"/>
    <n v="7030"/>
    <n v="291"/>
    <n v="58"/>
    <n v="3892"/>
    <n v="338"/>
    <n v="1508"/>
    <n v="252"/>
    <n v="1670"/>
    <n v="0.76361408882082693"/>
    <n v="33315"/>
    <n v="708"/>
    <n v="1119"/>
    <n v="103"/>
    <n v="8093"/>
    <n v="9788"/>
    <n v="351"/>
    <n v="22"/>
    <n v="4757"/>
    <n v="6143"/>
    <n v="1672"/>
    <n v="200"/>
    <n v="359"/>
    <n v="0.60519285607083895"/>
    <n v="65965"/>
    <n v="51119"/>
    <n v="17"/>
    <n v="32"/>
    <n v="162"/>
    <n v="342"/>
    <n v="27"/>
    <n v="2"/>
    <n v="13"/>
    <n v="14251"/>
    <n v="0.21603880845903131"/>
    <n v="0.78396119154096866"/>
    <n v="3817"/>
    <n v="3307"/>
    <n v="6"/>
    <n v="1"/>
    <n v="2"/>
    <n v="27"/>
    <n v="7"/>
    <n v="0"/>
    <n v="1"/>
    <n v="466"/>
    <n v="0.12208540738800105"/>
    <n v="62148"/>
    <n v="47812"/>
    <n v="11"/>
    <n v="31"/>
    <n v="160"/>
    <n v="315"/>
    <n v="20"/>
    <n v="2"/>
    <n v="12"/>
    <n v="13785"/>
    <n v="0.22180922958100019"/>
    <n v="82532"/>
    <n v="79020"/>
    <n v="3512"/>
    <n v="4.2553191489361701E-2"/>
    <n v="1529"/>
    <n v="1253"/>
    <n v="1224"/>
    <n v="1218"/>
    <n v="41049"/>
    <n v="39213"/>
    <n v="1836"/>
    <n v="4.4727033545275158E-2"/>
    <n v="41483"/>
    <n v="39807"/>
    <n v="1676"/>
    <n v="4.0402092423402355E-2"/>
    <n v="18348"/>
    <n v="181"/>
    <n v="14258"/>
    <n v="1839"/>
    <n v="71"/>
    <n v="188"/>
    <n v="1811"/>
    <n v="9.8702855897100497E-2"/>
    <n v="0.90129714410289952"/>
    <n v="0.78695225637671684"/>
    <n v="18348"/>
    <n v="2601"/>
    <n v="18"/>
    <n v="1640"/>
    <n v="1006"/>
    <n v="1311"/>
    <n v="3539"/>
    <n v="2937"/>
    <n v="87"/>
    <n v="2"/>
    <n v="5207"/>
    <n v="0.42440592980161324"/>
    <n v="0.23686505341181599"/>
    <n v="18348"/>
    <n v="2723"/>
    <n v="18"/>
    <n v="1569"/>
    <n v="991"/>
    <n v="1566"/>
    <n v="3550"/>
    <n v="2718"/>
    <n v="1"/>
    <n v="4"/>
    <n v="5208"/>
    <n v="0.38309352517985612"/>
    <n v="0.5119086548942664"/>
    <n v="18348"/>
    <n v="1296"/>
    <n v="1643"/>
    <n v="5758"/>
    <n v="2002"/>
    <n v="373"/>
    <n v="1724"/>
    <n v="4633"/>
    <n v="919"/>
    <n v="7.0634401569653366E-2"/>
    <n v="5581.3891432308701"/>
    <n v="0.34347067800305209"/>
    <n v="18348"/>
    <n v="530"/>
    <n v="1"/>
    <n v="23"/>
    <n v="5"/>
    <n v="17160"/>
    <n v="603"/>
    <n v="16"/>
    <n v="0"/>
    <n v="10"/>
    <n v="18348"/>
    <n v="0.8900152605188576"/>
    <n v="0.24015871174508965"/>
    <n v="1.1235762400489897"/>
    <n v="0.2281547671119887"/>
    <n v="9458"/>
    <n v="0.51547852626989321"/>
    <n v="0.17044819693993404"/>
    <n v="8890"/>
    <n v="4781"/>
    <n v="219"/>
    <n v="2207"/>
    <n v="81"/>
    <n v="152"/>
    <n v="0.12028558971005014"/>
    <n v="0.48452147373010684"/>
    <n v="0.26057335949422278"/>
    <n v="8.2842816655766295E-3"/>
    <n v="18348"/>
    <n v="216"/>
    <n v="8420"/>
    <n v="1396"/>
    <n v="463"/>
    <n v="4"/>
    <n v="4"/>
    <n v="5363"/>
    <n v="0.49613036843252672"/>
    <n v="22848"/>
    <n v="22826"/>
    <n v="0.71552615905457506"/>
    <n v="0.54626434767370535"/>
    <n v="1246903"/>
    <n v="51020776.953999996"/>
    <n v="1546561.5083725541"/>
    <n v="4821"/>
    <n v="4821"/>
    <n v="0.15112378922290837"/>
    <n v="0.50180045633685955"/>
    <n v="241918"/>
    <n v="9898800.7239999995"/>
    <n v="1480803.3022399386"/>
    <n v="428"/>
    <n v="428"/>
    <n v="1.3416507319519764E-2"/>
    <n v="6.4252336448598124E-2"/>
    <n v="2750"/>
    <n v="112524.5"/>
    <n v="34987.555897290622"/>
    <n v="1713"/>
    <n v="1713"/>
    <n v="5.3697376257797559E-2"/>
    <n v="0.46840046701692933"/>
    <n v="80237"/>
    <n v="3283137.5660000001"/>
    <n v="224605.73440440299"/>
    <n v="30"/>
    <n v="30"/>
    <n v="9.4040939155512363E-4"/>
    <n v="0.28033333333333332"/>
    <n v="841"/>
    <n v="4577.001679448008"/>
    <n v="64"/>
    <n v="64"/>
    <n v="4.2321875000000002"/>
    <n v="27086"/>
    <n v="43.638555555555527"/>
    <m/>
    <m/>
    <m/>
    <n v="0"/>
    <n v="0"/>
    <m/>
    <n v="0"/>
    <n v="2019"/>
    <n v="421"/>
    <n v="421"/>
    <n v="1.3197078461490236E-2"/>
    <n v="0.11045130641330166"/>
    <n v="4650"/>
    <n v="98986.665587503288"/>
    <n v="1598"/>
    <n v="1598"/>
    <n v="5.0092473590169585E-2"/>
    <n v="0.14510012515644555"/>
    <n v="23187"/>
    <n v="375726.10833451367"/>
    <m/>
    <m/>
    <n v="0"/>
    <n v="0"/>
    <m/>
    <n v="0"/>
    <n v="31923"/>
    <n v="31901"/>
    <n v="4.1029539055938612E-2"/>
    <n v="9.3739171848899311E-4"/>
    <n v="0.41063720686471583"/>
    <n v="0.39317733478814615"/>
    <n v="5.9636471567611544E-2"/>
    <n v="1.2152683066846961E-3"/>
    <n v="2.628256791188182E-2"/>
    <n v="9.9761386040824573E-2"/>
    <n v="0"/>
    <n v="0"/>
    <n v="3766247.8765156511"/>
    <n v="45.633789033534278"/>
    <n v="22"/>
    <n v="6.891582871284027E-4"/>
    <n v="2.585345988785515"/>
    <n v="0.38652886153249649"/>
    <n v="-1.19333"/>
    <n v="160"/>
    <b v="0"/>
    <b v="0"/>
    <b v="0"/>
    <b v="0"/>
    <b v="0"/>
    <b v="0"/>
    <b v="1"/>
    <b v="0"/>
    <m/>
    <m/>
    <m/>
    <m/>
    <m/>
    <m/>
    <m/>
    <m/>
    <m/>
    <n v="0"/>
    <n v="0"/>
    <n v="0"/>
    <n v="0"/>
    <n v="0"/>
    <n v="0"/>
    <n v="0"/>
    <n v="0"/>
    <n v="0"/>
    <n v="0"/>
    <n v="0"/>
    <n v="620"/>
    <n v="1"/>
    <n v="544"/>
    <m/>
    <n v="5"/>
    <n v="32"/>
    <m/>
    <m/>
    <n v="194"/>
    <n v="1"/>
    <n v="242"/>
    <m/>
    <m/>
    <m/>
    <n v="230"/>
    <n v="1"/>
    <m/>
    <m/>
    <m/>
    <n v="28"/>
    <m/>
    <m/>
    <n v="3"/>
    <n v="134"/>
    <n v="1"/>
    <n v="82"/>
    <m/>
    <m/>
    <m/>
    <m/>
    <n v="1"/>
    <m/>
    <m/>
    <m/>
    <m/>
    <m/>
    <m/>
    <n v="2"/>
    <n v="7"/>
    <m/>
    <m/>
    <n v="96"/>
    <n v="92"/>
    <m/>
    <m/>
    <m/>
    <m/>
    <m/>
    <m/>
    <m/>
    <m/>
    <n v="6"/>
    <m/>
    <m/>
    <m/>
    <n v="2"/>
    <n v="7"/>
    <m/>
    <m/>
    <n v="97"/>
    <n v="95"/>
    <m/>
    <m/>
    <m/>
    <m/>
    <m/>
    <m/>
    <m/>
    <n v="7"/>
    <m/>
    <m/>
    <m/>
    <n v="3"/>
    <m/>
    <m/>
    <m/>
    <n v="97"/>
    <m/>
    <n v="97"/>
    <m/>
    <m/>
    <m/>
    <m/>
    <m/>
    <n v="1"/>
    <m/>
    <m/>
    <n v="1"/>
    <m/>
    <m/>
    <n v="558"/>
    <n v="0"/>
    <n v="0"/>
    <n v="5"/>
    <n v="67"/>
    <n v="14"/>
    <n v="0"/>
    <n v="3"/>
    <n v="618"/>
    <n v="2"/>
    <n v="608"/>
    <n v="0"/>
    <n v="0"/>
    <n v="0"/>
    <n v="0"/>
    <n v="0"/>
    <n v="2"/>
    <n v="0"/>
    <n v="230"/>
  </r>
  <r>
    <s v="MMR222"/>
    <s v="Shan"/>
    <s v="MMR014D001"/>
    <s v="Taunggyi"/>
    <s v="MMR014008"/>
    <s v="Lawksawk"/>
    <n v="18"/>
    <n v="14"/>
    <x v="7"/>
    <n v="93635.709497351767"/>
    <n v="0.4315807108762717"/>
    <n v="0.22937534146785649"/>
    <n v="0.82773117218341941"/>
    <n v="0.26435220622731426"/>
    <n v="0.29052569199239486"/>
    <n v="0.48388359650267515"/>
    <n v="0.20453279385463394"/>
    <n v="0.32119506259712083"/>
    <n v="0.25619374321986688"/>
    <n v="0.62875656023690152"/>
    <n v="0.40589908229982113"/>
    <n v="0.26652327993325631"/>
    <n v="1"/>
    <n v="93635.709497351767"/>
    <n v="164730"/>
    <n v="84326"/>
    <n v="80404"/>
    <n v="3.1994948243757415E-3"/>
    <n v="104.87786677279738"/>
    <n v="5145.6594729600001"/>
    <n v="32.013389316887768"/>
    <n v="2.7647085157900535E-2"/>
    <n v="155708"/>
    <n v="76125"/>
    <n v="79583"/>
    <n v="9022"/>
    <n v="8201"/>
    <n v="821"/>
    <n v="37785"/>
    <n v="20346"/>
    <n v="17439"/>
    <n v="116.66953380354379"/>
    <n v="126945"/>
    <n v="63980"/>
    <n v="62965"/>
    <n v="101.61200667037242"/>
    <n v="0.22937534146785649"/>
    <n v="51912"/>
    <n v="107282"/>
    <n v="5536"/>
    <n v="0.53548591562424264"/>
    <n v="76519.405119218514"/>
    <n v="0.48388359650267515"/>
    <n v="0.5161164034973249"/>
    <n v="5.1602319121567461"/>
    <n v="112818"/>
    <n v="30627"/>
    <n v="72314"/>
    <n v="6477"/>
    <n v="2358"/>
    <n v="1042"/>
    <n v="34107"/>
    <n v="28490"/>
    <n v="5617"/>
    <n v="0.16468760078576244"/>
    <n v="155708"/>
    <n v="9022"/>
    <n v="5.7941788475865078E-2"/>
    <n v="1017"/>
    <n v="3119"/>
    <n v="6585"/>
    <n v="8038"/>
    <n v="6374"/>
    <n v="4051"/>
    <n v="2319"/>
    <n v="1423"/>
    <n v="1181"/>
    <n v="4.5652798545753068"/>
    <n v="34107"/>
    <n v="4.829800334242238"/>
    <n v="1323"/>
    <n v="4881"/>
    <n v="3373"/>
    <n v="9419"/>
    <n v="14512"/>
    <n v="330"/>
    <n v="75"/>
    <n v="194"/>
    <n v="34107"/>
    <n v="30206"/>
    <n v="979"/>
    <n v="666"/>
    <n v="1910"/>
    <n v="139"/>
    <n v="207"/>
    <n v="34107"/>
    <n v="6854"/>
    <n v="106"/>
    <n v="16"/>
    <n v="27006"/>
    <n v="83"/>
    <n v="42"/>
    <n v="31774.347787844137"/>
    <n v="0.79180226932887676"/>
    <n v="2.4335180461488846E-3"/>
    <n v="0.20453279385463394"/>
    <n v="0.79546720614536603"/>
    <n v="34107"/>
    <n v="172"/>
    <n v="20084"/>
    <n v="133"/>
    <n v="5104"/>
    <n v="60"/>
    <n v="8457"/>
    <n v="97"/>
    <n v="0.74744187410209051"/>
    <n v="0.25255812589790949"/>
    <n v="34107"/>
    <n v="10665"/>
    <n v="290"/>
    <n v="16946"/>
    <n v="0.4968481543378192"/>
    <n v="5958"/>
    <n v="248"/>
    <n v="0.32119506259712083"/>
    <n v="0.17468554842114523"/>
    <n v="0.52401266602163776"/>
    <n v="105376"/>
    <n v="87223"/>
    <n v="18153"/>
    <n v="0.82773117218341941"/>
    <n v="51373"/>
    <n v="45461"/>
    <n v="5912"/>
    <n v="0.8849200942129134"/>
    <n v="54003"/>
    <n v="41762"/>
    <n v="12241"/>
    <n v="0.77332740773660735"/>
    <n v="23685"/>
    <n v="21804"/>
    <n v="1881"/>
    <n v="0.92058264724509187"/>
    <n v="81691"/>
    <n v="65419"/>
    <n v="16272"/>
    <n v="0.80081037078747963"/>
    <n v="76108"/>
    <n v="28012"/>
    <n v="39497"/>
    <n v="8599"/>
    <n v="0.11298418037525622"/>
    <n v="0.51895989909076579"/>
    <n v="3.2575880916385627"/>
    <n v="36784"/>
    <n v="13178"/>
    <n v="0.35825358851674644"/>
    <n v="19351"/>
    <n v="0.52607111787733796"/>
    <n v="4255"/>
    <n v="0.11567529360591562"/>
    <n v="39324"/>
    <n v="14834"/>
    <n v="20146"/>
    <n v="0.11046689044858102"/>
    <n v="0.51230800528939069"/>
    <n v="4344"/>
    <n v="80998"/>
    <n v="21412"/>
    <n v="36054"/>
    <n v="11233"/>
    <n v="5788"/>
    <n v="154"/>
    <n v="4676"/>
    <n v="540"/>
    <n v="70"/>
    <n v="1071"/>
    <n v="21412"/>
    <n v="59586"/>
    <n v="23532"/>
    <n v="57466"/>
    <n v="12299"/>
    <n v="0.26435220622731426"/>
    <n v="0.73564779377268574"/>
    <n v="0.29052569199239486"/>
    <n v="0.15184325538902196"/>
    <n v="0.5130867428825403"/>
    <n v="41467"/>
    <n v="8888"/>
    <n v="18509"/>
    <n v="6781"/>
    <n v="3393"/>
    <n v="120"/>
    <n v="2475"/>
    <n v="459"/>
    <n v="53"/>
    <n v="789"/>
    <n v="0.21433911302963801"/>
    <n v="0.78566088697036196"/>
    <n v="0.33930595413220149"/>
    <n v="0.17577832975619168"/>
    <n v="39531"/>
    <n v="12524"/>
    <n v="17545"/>
    <n v="4452"/>
    <n v="2395"/>
    <n v="34"/>
    <n v="2201"/>
    <n v="81"/>
    <n v="17"/>
    <n v="282"/>
    <n v="0.31681465179226431"/>
    <n v="0.68318534820773569"/>
    <n v="0.2393564544281703"/>
    <n v="130649"/>
    <n v="7607"/>
    <n v="10153"/>
    <n v="1323"/>
    <n v="39616"/>
    <n v="29468"/>
    <n v="1261"/>
    <n v="144"/>
    <n v="16776"/>
    <n v="14578"/>
    <n v="5517"/>
    <n v="685"/>
    <n v="3521"/>
    <n v="0.33713231635909957"/>
    <n v="0.22555090356604338"/>
    <n v="4.4335889778743045"/>
    <n v="6.0606626275103714E-2"/>
    <n v="67187"/>
    <n v="6262"/>
    <n v="7064"/>
    <n v="961"/>
    <n v="26578"/>
    <n v="11409"/>
    <n v="692"/>
    <n v="102"/>
    <n v="7943"/>
    <n v="595"/>
    <n v="2350"/>
    <n v="359"/>
    <n v="2872"/>
    <n v="0.78833702948487061"/>
    <n v="63462"/>
    <n v="1345"/>
    <n v="3089"/>
    <n v="362"/>
    <n v="13038"/>
    <n v="18059"/>
    <n v="569"/>
    <n v="42"/>
    <n v="8833"/>
    <n v="13983"/>
    <n v="3167"/>
    <n v="326"/>
    <n v="649"/>
    <n v="0.57454854873782735"/>
    <n v="130649"/>
    <n v="93347"/>
    <n v="234"/>
    <n v="789"/>
    <n v="752"/>
    <n v="473"/>
    <n v="158"/>
    <n v="44"/>
    <n v="31"/>
    <n v="34821"/>
    <n v="0.26652327993325631"/>
    <n v="0.73347672006674369"/>
    <n v="31779"/>
    <n v="26624"/>
    <n v="57"/>
    <n v="225"/>
    <n v="176"/>
    <n v="102"/>
    <n v="36"/>
    <n v="5"/>
    <n v="4"/>
    <n v="4550"/>
    <n v="0.14317631140061046"/>
    <n v="98870"/>
    <n v="66723"/>
    <n v="177"/>
    <n v="564"/>
    <n v="576"/>
    <n v="371"/>
    <n v="122"/>
    <n v="39"/>
    <n v="27"/>
    <n v="30271"/>
    <n v="0.30616971781126734"/>
    <n v="164730"/>
    <n v="155343"/>
    <n v="9387"/>
    <n v="5.6984155891458749E-2"/>
    <n v="4814"/>
    <n v="2916"/>
    <n v="3121"/>
    <n v="3219"/>
    <n v="84326"/>
    <n v="79555"/>
    <n v="4771"/>
    <n v="5.6578042359414653E-2"/>
    <n v="80404"/>
    <n v="75788"/>
    <n v="4616"/>
    <n v="5.7410079100542265E-2"/>
    <n v="34107"/>
    <n v="180"/>
    <n v="21265"/>
    <n v="10125"/>
    <n v="219"/>
    <n v="614"/>
    <n v="1704"/>
    <n v="4.9960418682381914E-2"/>
    <n v="0.95003958131761812"/>
    <n v="0.62875656023690152"/>
    <n v="34107"/>
    <n v="2621"/>
    <n v="1317"/>
    <n v="8306"/>
    <n v="6291"/>
    <n v="1496"/>
    <n v="8484"/>
    <n v="1369"/>
    <n v="1600"/>
    <n v="216"/>
    <n v="2407"/>
    <n v="0.33274694344269506"/>
    <n v="0.40589908229982113"/>
    <n v="34107"/>
    <n v="3079"/>
    <n v="1100"/>
    <n v="8044"/>
    <n v="6032"/>
    <n v="1733"/>
    <n v="9946"/>
    <n v="1382"/>
    <n v="16"/>
    <n v="362"/>
    <n v="2413"/>
    <n v="0.39936083501920427"/>
    <n v="0.5173278212683613"/>
    <n v="34107"/>
    <n v="8738"/>
    <n v="632"/>
    <n v="8599"/>
    <n v="2550"/>
    <n v="348"/>
    <n v="1230"/>
    <n v="11697"/>
    <n v="313"/>
    <n v="0.25619374321986688"/>
    <n v="39891.415369279028"/>
    <n v="0.60934705485677432"/>
    <n v="34107"/>
    <n v="4239"/>
    <n v="5"/>
    <n v="11"/>
    <n v="17"/>
    <n v="26944"/>
    <n v="2785"/>
    <n v="68"/>
    <n v="2"/>
    <n v="36"/>
    <n v="34107"/>
    <n v="1.3399595390975461"/>
    <n v="0.36157015612587062"/>
    <n v="0.74629119075751604"/>
    <n v="0.15154280302116907"/>
    <n v="13433"/>
    <n v="0.39384877004720437"/>
    <n v="0.24208401665194904"/>
    <n v="13093"/>
    <n v="20674"/>
    <n v="901"/>
    <n v="9771"/>
    <n v="613"/>
    <n v="650"/>
    <n v="0.28648078107133435"/>
    <n v="0.38388014190635356"/>
    <n v="0.60615122995279558"/>
    <n v="1.9057671445744277E-2"/>
    <n v="34107"/>
    <n v="842"/>
    <n v="20573"/>
    <n v="4954"/>
    <n v="1717"/>
    <n v="27"/>
    <n v="19"/>
    <n v="8375"/>
    <n v="0.67877561790834728"/>
    <n v="34395"/>
    <n v="34395"/>
    <n v="0.28696936323588307"/>
    <n v="0.63828492513446722"/>
    <n v="2195381"/>
    <n v="89830599.758000001"/>
    <n v="2330411.9460472269"/>
    <n v="57642"/>
    <n v="57642"/>
    <n v="0.48092711253504206"/>
    <n v="0.52770462509975369"/>
    <n v="3041795"/>
    <n v="124464167.81"/>
    <n v="17705136.68278667"/>
    <n v="376"/>
    <n v="376"/>
    <n v="3.1370978507542385E-3"/>
    <n v="6.4148936170212764E-2"/>
    <n v="2412"/>
    <n v="98694.216"/>
    <n v="30736.731349021669"/>
    <n v="6120"/>
    <n v="6120"/>
    <n v="5.1061273528233878E-2"/>
    <n v="0.45996895424836604"/>
    <n v="281501"/>
    <n v="11518457.918"/>
    <n v="802444.30505250802"/>
    <n v="4267"/>
    <n v="4267"/>
    <n v="3.5601054598851954E-2"/>
    <n v="0.32391141317084604"/>
    <n v="138213"/>
    <n v="651002.20554015506"/>
    <n v="15"/>
    <n v="15"/>
    <n v="6.33"/>
    <n v="9495"/>
    <n v="15.297499999999991"/>
    <m/>
    <n v="3117"/>
    <n v="3117"/>
    <n v="2.6006207448938726E-2"/>
    <n v="0.23876483798524223"/>
    <n v="74423"/>
    <n v="59.481096438883547"/>
    <n v="13924"/>
    <n v="178"/>
    <n v="178"/>
    <n v="1.4851154718996129E-3"/>
    <n v="0.11758426966292135"/>
    <n v="2093"/>
    <n v="41851.844357661728"/>
    <n v="13736"/>
    <n v="13736"/>
    <n v="0.1146041916967027"/>
    <n v="0.18444962143273153"/>
    <n v="253360"/>
    <n v="3229645.6971732667"/>
    <n v="10"/>
    <n v="10"/>
    <n v="8.3433453477506345E-5"/>
    <n v="0.14199999999999999"/>
    <n v="142"/>
    <n v="1080.5123328139862"/>
    <n v="119856"/>
    <n v="119856"/>
    <n v="0.15415304953100462"/>
    <n v="3.5218965490491443E-3"/>
    <n v="9.3997145166289806E-2"/>
    <n v="0.71413653100419483"/>
    <n v="3.2366583924280386E-2"/>
    <n v="2.6258168184181072E-2"/>
    <n v="1.6880937708188238E-3"/>
    <n v="0.13026773053914248"/>
    <n v="4.358245535676826E-5"/>
    <n v="2.3991694970922174E-6"/>
    <n v="24792369.405735765"/>
    <n v="150.50306201502923"/>
    <n v="0"/>
    <n v="0"/>
    <n v="1.374399279134962"/>
    <n v="0.72759060280458931"/>
    <n v="-0.41528739999999997"/>
    <n v="207"/>
    <b v="0"/>
    <b v="0"/>
    <b v="0"/>
    <b v="0"/>
    <b v="0"/>
    <b v="1"/>
    <b v="1"/>
    <b v="0"/>
    <m/>
    <m/>
    <m/>
    <m/>
    <m/>
    <m/>
    <m/>
    <m/>
    <m/>
    <n v="0"/>
    <n v="0"/>
    <n v="0"/>
    <n v="0"/>
    <n v="0"/>
    <n v="0"/>
    <n v="0"/>
    <n v="0"/>
    <n v="0"/>
    <n v="0"/>
    <n v="0"/>
    <n v="620"/>
    <n v="1"/>
    <n v="5"/>
    <m/>
    <m/>
    <n v="3"/>
    <m/>
    <m/>
    <n v="8"/>
    <n v="3"/>
    <n v="1"/>
    <m/>
    <m/>
    <m/>
    <m/>
    <n v="6"/>
    <m/>
    <m/>
    <m/>
    <n v="4"/>
    <m/>
    <m/>
    <n v="1"/>
    <n v="8"/>
    <n v="3"/>
    <m/>
    <m/>
    <m/>
    <m/>
    <m/>
    <n v="1"/>
    <m/>
    <m/>
    <n v="11"/>
    <m/>
    <m/>
    <m/>
    <n v="3"/>
    <m/>
    <m/>
    <m/>
    <n v="78"/>
    <m/>
    <m/>
    <m/>
    <m/>
    <n v="2"/>
    <n v="1"/>
    <m/>
    <m/>
    <m/>
    <n v="80"/>
    <m/>
    <m/>
    <m/>
    <n v="3"/>
    <m/>
    <m/>
    <m/>
    <n v="79"/>
    <m/>
    <m/>
    <m/>
    <m/>
    <n v="2"/>
    <m/>
    <m/>
    <m/>
    <n v="50"/>
    <m/>
    <m/>
    <m/>
    <n v="3"/>
    <m/>
    <m/>
    <m/>
    <n v="129"/>
    <m/>
    <m/>
    <m/>
    <m/>
    <m/>
    <m/>
    <m/>
    <m/>
    <m/>
    <m/>
    <n v="2"/>
    <m/>
    <m/>
    <n v="152"/>
    <n v="0"/>
    <n v="0"/>
    <n v="0"/>
    <n v="16"/>
    <n v="0"/>
    <n v="0"/>
    <n v="1"/>
    <n v="302"/>
    <n v="6"/>
    <n v="1"/>
    <n v="0"/>
    <n v="0"/>
    <n v="0"/>
    <n v="4"/>
    <n v="1"/>
    <n v="3"/>
    <n v="0"/>
    <n v="0"/>
  </r>
  <r>
    <s v="MMR222"/>
    <s v="Shan"/>
    <s v="MMR014D001"/>
    <s v="Taunggyi"/>
    <s v="MMR014009"/>
    <s v="Pinlaung"/>
    <n v="25"/>
    <n v="13"/>
    <x v="3"/>
    <n v="120834.90413457839"/>
    <n v="0.37149282400860112"/>
    <n v="9.0971980213984407E-2"/>
    <n v="0.79543222582748674"/>
    <n v="0.31325742873161683"/>
    <n v="0.24665760986759822"/>
    <n v="0.48078840710241894"/>
    <n v="5.4440035168595392E-2"/>
    <n v="0.5747689090606658"/>
    <n v="0.31283416106266188"/>
    <n v="0.87355939452985765"/>
    <n v="0.24601382981251338"/>
    <n v="0.21298196984950904"/>
    <n v="0.25620793687630544"/>
    <n v="120834.90413457839"/>
    <n v="192257"/>
    <n v="95358"/>
    <n v="96899"/>
    <n v="3.7341423933103077E-3"/>
    <n v="98.409684310467611"/>
    <n v="3396.96348932"/>
    <n v="56.596722515403243"/>
    <n v="4.8877499084921575E-2"/>
    <n v="185249"/>
    <n v="89090"/>
    <n v="96159"/>
    <n v="7008"/>
    <n v="6268"/>
    <n v="740"/>
    <n v="17490"/>
    <n v="8956"/>
    <n v="8534"/>
    <n v="104.94492617764237"/>
    <n v="174767"/>
    <n v="86402"/>
    <n v="88365"/>
    <n v="97.778532224296953"/>
    <n v="9.0971980213984407E-2"/>
    <n v="59787"/>
    <n v="124352"/>
    <n v="8118"/>
    <n v="0.54607083118888311"/>
    <n v="87271.060208118899"/>
    <n v="0.48078840710241894"/>
    <n v="0.51921159289758112"/>
    <n v="6.528242408646423"/>
    <n v="132470"/>
    <n v="39593"/>
    <n v="79408"/>
    <n v="8166"/>
    <n v="4217"/>
    <n v="1086"/>
    <n v="42083"/>
    <n v="34912"/>
    <n v="7171"/>
    <n v="0.17040134971366111"/>
    <n v="185249"/>
    <n v="7008"/>
    <n v="3.7830163725580165E-2"/>
    <n v="1421"/>
    <n v="3818"/>
    <n v="8494"/>
    <n v="10086"/>
    <n v="8039"/>
    <n v="5254"/>
    <n v="2756"/>
    <n v="1395"/>
    <n v="820"/>
    <n v="4.4019913029014095"/>
    <n v="42083"/>
    <n v="4.5685193546087497"/>
    <n v="715"/>
    <n v="13110"/>
    <n v="3793"/>
    <n v="8936"/>
    <n v="14492"/>
    <n v="290"/>
    <n v="96"/>
    <n v="651"/>
    <n v="42083"/>
    <n v="40065"/>
    <n v="381"/>
    <n v="419"/>
    <n v="804"/>
    <n v="307"/>
    <n v="107"/>
    <n v="42083"/>
    <n v="2134"/>
    <n v="109"/>
    <n v="48"/>
    <n v="39578"/>
    <n v="94"/>
    <n v="120"/>
    <n v="9873.6664924078614"/>
    <n v="0.94047477603783003"/>
    <n v="2.2336810588598722E-3"/>
    <n v="5.4440035168595392E-2"/>
    <n v="0.94555996483140459"/>
    <n v="42083"/>
    <n v="205"/>
    <n v="21186"/>
    <n v="27"/>
    <n v="3654"/>
    <n v="591"/>
    <n v="16104"/>
    <n v="316"/>
    <n v="0.59577501603973104"/>
    <n v="0.40422498396026896"/>
    <n v="42083"/>
    <n v="24035"/>
    <n v="153"/>
    <n v="14335"/>
    <n v="0.34063636147613052"/>
    <n v="3123"/>
    <n v="437"/>
    <n v="0.5747689090606658"/>
    <n v="7.4210488795950866E-2"/>
    <n v="0.67489247439583677"/>
    <n v="127283"/>
    <n v="101245"/>
    <n v="26038"/>
    <n v="0.79543222582748674"/>
    <n v="61021"/>
    <n v="55227"/>
    <n v="5794"/>
    <n v="0.9050490814637584"/>
    <n v="66262"/>
    <n v="46018"/>
    <n v="20244"/>
    <n v="0.69448552714979928"/>
    <n v="11919"/>
    <n v="10929"/>
    <n v="990"/>
    <n v="0.91693934054870363"/>
    <n v="115364"/>
    <n v="90316"/>
    <n v="25048"/>
    <n v="0.78287854096598597"/>
    <n v="92518"/>
    <n v="34926"/>
    <n v="49973"/>
    <n v="7619"/>
    <n v="8.2351542402559499E-2"/>
    <n v="0.54014353963553041"/>
    <n v="4.5840661504134399"/>
    <n v="44261"/>
    <n v="16585"/>
    <n v="0.37470911185919886"/>
    <n v="24391"/>
    <n v="0.55107204988590408"/>
    <n v="3285"/>
    <n v="7.4218838254897085E-2"/>
    <n v="48257"/>
    <n v="18341"/>
    <n v="25582"/>
    <n v="8.9810804650102577E-2"/>
    <n v="0.53011998259319892"/>
    <n v="4334"/>
    <n v="92748"/>
    <n v="29054"/>
    <n v="40817"/>
    <n v="12208"/>
    <n v="5337"/>
    <n v="122"/>
    <n v="3326"/>
    <n v="162"/>
    <n v="214"/>
    <n v="1508"/>
    <n v="29054"/>
    <n v="63694"/>
    <n v="22877"/>
    <n v="69871"/>
    <n v="10669"/>
    <n v="0.31325742873161683"/>
    <n v="0.68674257126838312"/>
    <n v="0.24665760986759822"/>
    <n v="0.11503213007288567"/>
    <n v="0.46670009056799067"/>
    <n v="45611"/>
    <n v="8800"/>
    <n v="22852"/>
    <n v="7666"/>
    <n v="3427"/>
    <n v="82"/>
    <n v="1584"/>
    <n v="76"/>
    <n v="117"/>
    <n v="1007"/>
    <n v="0.19293591458200873"/>
    <n v="0.80706408541799124"/>
    <n v="0.30604459450571136"/>
    <n v="0.13797110346188418"/>
    <n v="47137"/>
    <n v="20254"/>
    <n v="17965"/>
    <n v="4542"/>
    <n v="1910"/>
    <n v="40"/>
    <n v="1742"/>
    <n v="86"/>
    <n v="97"/>
    <n v="501"/>
    <n v="0.42968368797335427"/>
    <n v="0.57031631202664579"/>
    <n v="0.18919320279186203"/>
    <n v="152966"/>
    <n v="3235"/>
    <n v="9720"/>
    <n v="1117"/>
    <n v="56527"/>
    <n v="42274"/>
    <n v="1490"/>
    <n v="332"/>
    <n v="20908"/>
    <n v="6852"/>
    <n v="6143"/>
    <n v="932"/>
    <n v="3436"/>
    <n v="0.3211563353947936"/>
    <n v="0.276362067387524"/>
    <n v="3.6184415953068081"/>
    <n v="4.9463659928664493E-2"/>
    <n v="75589"/>
    <n v="2094"/>
    <n v="6904"/>
    <n v="742"/>
    <n v="33173"/>
    <n v="15942"/>
    <n v="727"/>
    <n v="170"/>
    <n v="9965"/>
    <n v="406"/>
    <n v="2360"/>
    <n v="475"/>
    <n v="2631"/>
    <n v="0.78823638360078851"/>
    <n v="77377"/>
    <n v="1141"/>
    <n v="2816"/>
    <n v="375"/>
    <n v="23354"/>
    <n v="26332"/>
    <n v="763"/>
    <n v="162"/>
    <n v="10943"/>
    <n v="6446"/>
    <n v="3783"/>
    <n v="457"/>
    <n v="805"/>
    <n v="0.70797523811985474"/>
    <n v="152966"/>
    <n v="117977"/>
    <n v="76"/>
    <n v="225"/>
    <n v="1281"/>
    <n v="666"/>
    <n v="126"/>
    <n v="2"/>
    <n v="34"/>
    <n v="32579"/>
    <n v="0.21298196984950904"/>
    <n v="0.78701803015049099"/>
    <n v="14836"/>
    <n v="13103"/>
    <n v="3"/>
    <n v="18"/>
    <n v="76"/>
    <n v="65"/>
    <n v="19"/>
    <n v="2"/>
    <n v="3"/>
    <n v="1547"/>
    <n v="0.10427338905365327"/>
    <n v="138130"/>
    <n v="104874"/>
    <n v="73"/>
    <n v="207"/>
    <n v="1205"/>
    <n v="601"/>
    <n v="107"/>
    <n v="0"/>
    <n v="31"/>
    <n v="31032"/>
    <n v="0.2246579309346268"/>
    <n v="192257"/>
    <n v="183583"/>
    <n v="8674"/>
    <n v="4.5116692760211595E-2"/>
    <n v="3743"/>
    <n v="2937"/>
    <n v="3666"/>
    <n v="4101"/>
    <n v="95358"/>
    <n v="91258"/>
    <n v="4100"/>
    <n v="4.2995868201933768E-2"/>
    <n v="96899"/>
    <n v="92325"/>
    <n v="4574"/>
    <n v="4.7203789512791666E-2"/>
    <n v="42083"/>
    <n v="305"/>
    <n v="36457"/>
    <n v="2567"/>
    <n v="269"/>
    <n v="200"/>
    <n v="2285"/>
    <n v="5.429745978185966E-2"/>
    <n v="0.94570254021814038"/>
    <n v="0.87355939452985765"/>
    <n v="42083"/>
    <n v="3234"/>
    <n v="1188"/>
    <n v="4365"/>
    <n v="1839"/>
    <n v="988"/>
    <n v="2543"/>
    <n v="15505"/>
    <n v="1566"/>
    <n v="246"/>
    <n v="10609"/>
    <n v="0.45234417698358009"/>
    <n v="0.24601382981251338"/>
    <n v="42083"/>
    <n v="3481"/>
    <n v="1168"/>
    <n v="4083"/>
    <n v="1941"/>
    <n v="1315"/>
    <n v="4594"/>
    <n v="15162"/>
    <n v="25"/>
    <n v="260"/>
    <n v="10054"/>
    <n v="0.56837677922201368"/>
    <n v="0.55978661217118553"/>
    <n v="42083"/>
    <n v="13165"/>
    <n v="2069"/>
    <n v="9082"/>
    <n v="851"/>
    <n v="358"/>
    <n v="2205"/>
    <n v="13855"/>
    <n v="498"/>
    <n v="0.31283416106266188"/>
    <n v="57952.215502697058"/>
    <n v="0.65057148967516576"/>
    <n v="42083"/>
    <n v="5792"/>
    <n v="12"/>
    <n v="30"/>
    <n v="32"/>
    <n v="35870"/>
    <n v="314"/>
    <n v="3"/>
    <n v="1"/>
    <n v="29"/>
    <n v="42083"/>
    <n v="1.0187486633557494"/>
    <n v="0.27489569835119126"/>
    <n v="0.98159637992162707"/>
    <n v="0.19932416286163651"/>
    <n v="19987"/>
    <n v="0.4749423757811943"/>
    <n v="0.36019751662491667"/>
    <n v="8029"/>
    <n v="22096"/>
    <n v="979"/>
    <n v="9832"/>
    <n v="520"/>
    <n v="1416"/>
    <n v="0.23363353373096024"/>
    <n v="0.19078963001687141"/>
    <n v="0.52505762421880564"/>
    <n v="3.3647791269633819E-2"/>
    <n v="42083"/>
    <n v="1078"/>
    <n v="26933"/>
    <n v="3254"/>
    <n v="1936"/>
    <n v="210"/>
    <n v="123"/>
    <n v="6724"/>
    <n v="0.71454031319059952"/>
    <n v="34742"/>
    <n v="34742"/>
    <n v="0.71081921597512077"/>
    <n v="0.63685251280870414"/>
    <n v="2212553"/>
    <n v="90533243.653999999"/>
    <n v="2353922.7163707735"/>
    <n v="6802"/>
    <n v="6802"/>
    <n v="0.13916850806121614"/>
    <n v="0.55868715083798881"/>
    <n v="380019"/>
    <n v="15549617.442"/>
    <n v="2089281.0748467252"/>
    <m/>
    <m/>
    <n v="0"/>
    <n v="0"/>
    <m/>
    <n v="0"/>
    <n v="0"/>
    <n v="5275"/>
    <n v="5275"/>
    <n v="0.10792618053850561"/>
    <n v="0.43571184834123222"/>
    <n v="229838"/>
    <n v="9404511.284"/>
    <n v="691649.2988810424"/>
    <n v="1196"/>
    <n v="1196"/>
    <n v="2.4470087568540796E-2"/>
    <n v="0.33630434782608698"/>
    <n v="40222"/>
    <n v="182469.80028732726"/>
    <m/>
    <m/>
    <n v="0"/>
    <m/>
    <n v="0"/>
    <m/>
    <m/>
    <m/>
    <n v="0"/>
    <n v="0"/>
    <m/>
    <n v="0"/>
    <n v="861"/>
    <m/>
    <m/>
    <n v="0"/>
    <n v="0"/>
    <m/>
    <n v="0"/>
    <n v="861"/>
    <n v="861"/>
    <n v="1.7616007856616746E-2"/>
    <n v="0.18202090592334497"/>
    <n v="15672"/>
    <n v="202440.66287610531"/>
    <m/>
    <m/>
    <n v="0"/>
    <n v="0"/>
    <m/>
    <n v="0"/>
    <n v="48876"/>
    <n v="48876"/>
    <n v="6.286197143970583E-2"/>
    <n v="1.4361918947013582E-3"/>
    <n v="0.42645354165210447"/>
    <n v="0.37850916161291698"/>
    <n v="0.12530415337669737"/>
    <n v="3.3057539245407427E-2"/>
    <n v="0"/>
    <n v="3.6675604112873718E-2"/>
    <n v="0"/>
    <n v="0"/>
    <n v="5519763.5532619739"/>
    <n v="28.710338522196714"/>
    <n v="0"/>
    <n v="0"/>
    <n v="3.9335665766429333"/>
    <n v="0.25422221297534031"/>
    <n v="-1.2853399999999999E-2"/>
    <n v="226"/>
    <b v="0"/>
    <b v="0"/>
    <b v="0"/>
    <b v="0"/>
    <b v="0"/>
    <b v="1"/>
    <b v="0"/>
    <b v="1"/>
    <n v="1"/>
    <m/>
    <n v="1"/>
    <m/>
    <n v="2"/>
    <n v="2"/>
    <m/>
    <m/>
    <m/>
    <n v="4.1322314049586778E-3"/>
    <n v="2.4875621890547263E-3"/>
    <n v="0"/>
    <n v="1.8264840182648401E-3"/>
    <n v="0"/>
    <n v="0"/>
    <n v="0"/>
    <n v="2.0833333333333332E-2"/>
    <n v="4.3478260869565218E-3"/>
    <n v="1.0785115518298916E-3"/>
    <n v="6.2952898550724633E-3"/>
    <n v="158.84892086330936"/>
    <n v="0.25620793687630544"/>
    <n v="798"/>
    <m/>
    <n v="10"/>
    <n v="28"/>
    <m/>
    <n v="1"/>
    <n v="224"/>
    <n v="2"/>
    <n v="455"/>
    <m/>
    <m/>
    <m/>
    <n v="451"/>
    <n v="4"/>
    <m/>
    <m/>
    <m/>
    <n v="9"/>
    <m/>
    <m/>
    <n v="12"/>
    <n v="2"/>
    <n v="2"/>
    <n v="237"/>
    <m/>
    <m/>
    <m/>
    <n v="1"/>
    <n v="245"/>
    <m/>
    <n v="47"/>
    <n v="3"/>
    <m/>
    <m/>
    <m/>
    <n v="11"/>
    <m/>
    <m/>
    <n v="6"/>
    <n v="3"/>
    <n v="27"/>
    <m/>
    <m/>
    <m/>
    <n v="2"/>
    <n v="1"/>
    <n v="263"/>
    <m/>
    <n v="57"/>
    <n v="12"/>
    <m/>
    <m/>
    <n v="2"/>
    <n v="8"/>
    <m/>
    <m/>
    <n v="3"/>
    <n v="16"/>
    <n v="314"/>
    <m/>
    <m/>
    <m/>
    <m/>
    <n v="360"/>
    <m/>
    <n v="56"/>
    <n v="43"/>
    <m/>
    <m/>
    <m/>
    <n v="10"/>
    <m/>
    <m/>
    <n v="14"/>
    <n v="25"/>
    <m/>
    <n v="330"/>
    <m/>
    <m/>
    <m/>
    <m/>
    <m/>
    <n v="38"/>
    <n v="393"/>
    <m/>
    <m/>
    <m/>
    <m/>
    <n v="860"/>
    <n v="0"/>
    <n v="0"/>
    <n v="12"/>
    <n v="66"/>
    <n v="0"/>
    <n v="1"/>
    <n v="21"/>
    <n v="270"/>
    <n v="4"/>
    <n v="1363"/>
    <n v="0"/>
    <n v="0"/>
    <n v="0"/>
    <n v="3"/>
    <n v="1"/>
    <n v="1261"/>
    <n v="0"/>
    <n v="611"/>
  </r>
  <r>
    <s v="MMR222"/>
    <s v="Shan"/>
    <s v="MMR014D001"/>
    <s v="Taunggyi"/>
    <s v="MMR014010"/>
    <s v="Pekon"/>
    <n v="12"/>
    <n v="7"/>
    <x v="7"/>
    <n v="64664.523569120734"/>
    <n v="0.37576480771193427"/>
    <n v="0.15972584226276668"/>
    <n v="0.80784476695863427"/>
    <n v="0.26839717741935482"/>
    <n v="0.31946480938416422"/>
    <n v="0.63894050529747348"/>
    <n v="6.8462457677753441E-2"/>
    <n v="8.1507667795259905E-2"/>
    <n v="0.33479386576379205"/>
    <n v="0.86860187213702444"/>
    <n v="0.47510456084445329"/>
    <n v="0.23012623012623012"/>
    <n v="0.25620793687630544"/>
    <n v="64664.523569120734"/>
    <n v="103590"/>
    <n v="52293"/>
    <n v="51297"/>
    <n v="2.0119933761736362E-3"/>
    <n v="101.94163401368502"/>
    <n v="2073.5128629199999"/>
    <n v="49.958696592853833"/>
    <n v="4.314483310118386E-2"/>
    <n v="101345"/>
    <n v="50516"/>
    <n v="50829"/>
    <n v="2245"/>
    <n v="1777"/>
    <n v="468"/>
    <n v="16546"/>
    <n v="8357"/>
    <n v="8189"/>
    <n v="102.05153254365614"/>
    <n v="87044"/>
    <n v="43936"/>
    <n v="43108"/>
    <n v="101.92075716804305"/>
    <n v="0.15972584226276668"/>
    <n v="39199"/>
    <n v="61350"/>
    <n v="3041"/>
    <n v="0.68850855745721262"/>
    <n v="32267.398533007345"/>
    <n v="0.63894050529747348"/>
    <n v="0.36105949470252652"/>
    <n v="4.9568052159739207"/>
    <n v="64391"/>
    <n v="20448"/>
    <n v="39256"/>
    <n v="3336"/>
    <n v="905"/>
    <n v="446"/>
    <n v="20084"/>
    <n v="17381"/>
    <n v="2703"/>
    <n v="0.13458474407488549"/>
    <n v="101345"/>
    <n v="2245"/>
    <n v="2.2152054862104691E-2"/>
    <n v="749"/>
    <n v="1455"/>
    <n v="2841"/>
    <n v="3838"/>
    <n v="3621"/>
    <n v="2804"/>
    <n v="2012"/>
    <n v="1455"/>
    <n v="1309"/>
    <n v="5.0460565624377614"/>
    <n v="20084"/>
    <n v="5.1578370842461663"/>
    <n v="613"/>
    <n v="4006"/>
    <n v="2403"/>
    <n v="9490"/>
    <n v="3105"/>
    <n v="173"/>
    <n v="44"/>
    <n v="250"/>
    <n v="20084"/>
    <n v="18306"/>
    <n v="501"/>
    <n v="466"/>
    <n v="775"/>
    <n v="14"/>
    <n v="22"/>
    <n v="20084"/>
    <n v="1294"/>
    <n v="72"/>
    <n v="9"/>
    <n v="18570"/>
    <n v="25"/>
    <n v="114"/>
    <n v="6892.9132642899822"/>
    <n v="0.92461661023700459"/>
    <n v="1.2447719577773353E-3"/>
    <n v="6.8462457677753441E-2"/>
    <n v="0.9315375423222465"/>
    <n v="20084"/>
    <n v="78"/>
    <n v="4493"/>
    <n v="10"/>
    <n v="9328"/>
    <n v="87"/>
    <n v="5968"/>
    <n v="120"/>
    <n v="0.69254132642899824"/>
    <n v="0.30745867357100176"/>
    <n v="20084"/>
    <n v="1579"/>
    <n v="58"/>
    <n v="13489"/>
    <n v="0.67162915753833896"/>
    <n v="4795"/>
    <n v="163"/>
    <n v="8.1507667795259905E-2"/>
    <n v="0.2387472615016929"/>
    <n v="0.61949810794662419"/>
    <n v="62564"/>
    <n v="50542"/>
    <n v="12022"/>
    <n v="0.80784476695863427"/>
    <n v="30745"/>
    <n v="26848"/>
    <n v="3897"/>
    <n v="0.87324768255000818"/>
    <n v="31819"/>
    <n v="23694"/>
    <n v="8125"/>
    <n v="0.74464942330054373"/>
    <n v="10731"/>
    <n v="9696"/>
    <n v="1035"/>
    <n v="0.90355046128040262"/>
    <n v="51833"/>
    <n v="40846"/>
    <n v="10987"/>
    <n v="0.7880307911947988"/>
    <n v="53150"/>
    <n v="23280"/>
    <n v="25739"/>
    <n v="4131"/>
    <n v="7.7723424270931332E-2"/>
    <n v="0.48427093132643462"/>
    <n v="5.6354393609295572"/>
    <n v="26694"/>
    <n v="11584"/>
    <n v="0.43395519592417769"/>
    <n v="13200"/>
    <n v="0.49449314452686"/>
    <n v="1910"/>
    <n v="7.155165954896231E-2"/>
    <n v="26456"/>
    <n v="11696"/>
    <n v="12539"/>
    <n v="8.3950710613849414E-2"/>
    <n v="0.4739567583912912"/>
    <n v="2221"/>
    <n v="43648"/>
    <n v="11715"/>
    <n v="17989"/>
    <n v="7389"/>
    <n v="3909"/>
    <n v="111"/>
    <n v="1937"/>
    <n v="106"/>
    <n v="95"/>
    <n v="397"/>
    <n v="11715"/>
    <n v="31933"/>
    <n v="13944"/>
    <n v="29704"/>
    <n v="6555"/>
    <n v="0.26839717741935482"/>
    <n v="0.73160282258064513"/>
    <n v="0.31946480938416422"/>
    <n v="0.15017870234604105"/>
    <n v="0.52553381598240467"/>
    <n v="21562"/>
    <n v="3800"/>
    <n v="9618"/>
    <n v="4687"/>
    <n v="2171"/>
    <n v="72"/>
    <n v="882"/>
    <n v="60"/>
    <n v="73"/>
    <n v="199"/>
    <n v="0.1762359706891754"/>
    <n v="0.8237640293108246"/>
    <n v="0.37770151191911694"/>
    <n v="0.16032835544012614"/>
    <n v="22086"/>
    <n v="7915"/>
    <n v="8371"/>
    <n v="2702"/>
    <n v="1738"/>
    <n v="39"/>
    <n v="1055"/>
    <n v="46"/>
    <n v="22"/>
    <n v="198"/>
    <n v="0.35837181925201483"/>
    <n v="0.64162818074798511"/>
    <n v="0.26260979806212081"/>
    <n v="76923"/>
    <n v="2294"/>
    <n v="4022"/>
    <n v="1733"/>
    <n v="27255"/>
    <n v="18472"/>
    <n v="770"/>
    <n v="63"/>
    <n v="14190"/>
    <n v="4490"/>
    <n v="2037"/>
    <n v="407"/>
    <n v="1190"/>
    <n v="0.29850629850629851"/>
    <n v="0.24013624013624013"/>
    <n v="4.1643027284538761"/>
    <n v="5.6925515743411349E-2"/>
    <n v="38587"/>
    <n v="1398"/>
    <n v="2668"/>
    <n v="1218"/>
    <n v="16395"/>
    <n v="7228"/>
    <n v="382"/>
    <n v="43"/>
    <n v="7020"/>
    <n v="313"/>
    <n v="851"/>
    <n v="195"/>
    <n v="876"/>
    <n v="0.75903801798533188"/>
    <n v="38336"/>
    <n v="896"/>
    <n v="1354"/>
    <n v="515"/>
    <n v="10860"/>
    <n v="11244"/>
    <n v="388"/>
    <n v="20"/>
    <n v="7170"/>
    <n v="4177"/>
    <n v="1186"/>
    <n v="212"/>
    <n v="314"/>
    <n v="0.65883242904841399"/>
    <n v="76923"/>
    <n v="58367"/>
    <n v="27"/>
    <n v="50"/>
    <n v="491"/>
    <n v="239"/>
    <n v="35"/>
    <n v="0"/>
    <n v="12"/>
    <n v="17702"/>
    <n v="0.23012623012623012"/>
    <n v="0.76987376987376988"/>
    <n v="13090"/>
    <n v="10777"/>
    <n v="3"/>
    <n v="2"/>
    <n v="20"/>
    <n v="55"/>
    <n v="20"/>
    <n v="0"/>
    <n v="0"/>
    <n v="2213"/>
    <n v="0.16906035141329259"/>
    <n v="63833"/>
    <n v="47590"/>
    <n v="24"/>
    <n v="48"/>
    <n v="471"/>
    <n v="184"/>
    <n v="15"/>
    <n v="0"/>
    <n v="12"/>
    <n v="15489"/>
    <n v="0.24264878667773723"/>
    <n v="103590"/>
    <n v="100116"/>
    <n v="3474"/>
    <n v="3.3536055603822765E-2"/>
    <n v="1416"/>
    <n v="1288"/>
    <n v="1284"/>
    <n v="1248"/>
    <n v="52293"/>
    <n v="50563"/>
    <n v="1730"/>
    <n v="3.3082821792591741E-2"/>
    <n v="51297"/>
    <n v="49553"/>
    <n v="1744"/>
    <n v="3.3998089556894165E-2"/>
    <n v="20084"/>
    <n v="99"/>
    <n v="17346"/>
    <n v="616"/>
    <n v="102"/>
    <n v="191"/>
    <n v="1730"/>
    <n v="8.6138219478191599E-2"/>
    <n v="0.91386178052180844"/>
    <n v="0.86860187213702444"/>
    <n v="20084"/>
    <n v="1788"/>
    <n v="411"/>
    <n v="6567"/>
    <n v="2014"/>
    <n v="162"/>
    <n v="1126"/>
    <n v="5391"/>
    <n v="776"/>
    <n v="49"/>
    <n v="1800"/>
    <n v="0.33255327623979286"/>
    <n v="0.47510456084445329"/>
    <n v="20084"/>
    <n v="2243"/>
    <n v="286"/>
    <n v="6749"/>
    <n v="2044"/>
    <n v="164"/>
    <n v="1374"/>
    <n v="5363"/>
    <n v="5"/>
    <n v="56"/>
    <n v="1800"/>
    <n v="0.72923720374427403"/>
    <n v="0.67185321649073892"/>
    <n v="20084"/>
    <n v="6724"/>
    <n v="161"/>
    <n v="4457"/>
    <n v="461"/>
    <n v="199"/>
    <n v="438"/>
    <n v="7379"/>
    <n v="265"/>
    <n v="0.33479386576379205"/>
    <n v="33929.684325831506"/>
    <n v="0.71210914160525796"/>
    <n v="20084"/>
    <n v="2868"/>
    <n v="3"/>
    <n v="2"/>
    <n v="13"/>
    <n v="17012"/>
    <n v="149"/>
    <n v="9"/>
    <n v="0"/>
    <n v="28"/>
    <n v="20084"/>
    <n v="1.1438458474407489"/>
    <n v="0.30865149997112906"/>
    <n v="0.87424367736037956"/>
    <n v="0.17752499162726074"/>
    <n v="9322"/>
    <n v="0.46415056761601275"/>
    <n v="0.16799726071834056"/>
    <n v="6399"/>
    <n v="10762"/>
    <n v="800"/>
    <n v="4315"/>
    <n v="381"/>
    <n v="316"/>
    <n v="0.21484763991236805"/>
    <n v="0.31861183031268669"/>
    <n v="0.5358494323839873"/>
    <n v="1.8970324636526589E-2"/>
    <n v="20084"/>
    <n v="565"/>
    <n v="13669"/>
    <n v="4281"/>
    <n v="2514"/>
    <n v="608"/>
    <n v="151"/>
    <n v="1398"/>
    <n v="0.84141605257916752"/>
    <n v="26577"/>
    <n v="26577"/>
    <n v="0.60992793867902872"/>
    <n v="0.68499191029837836"/>
    <n v="1820503"/>
    <n v="74491341.753999993"/>
    <n v="1800708.1927634003"/>
    <n v="9690"/>
    <n v="9690"/>
    <n v="0.22238031853857806"/>
    <n v="0.50789989680082559"/>
    <n v="492155"/>
    <n v="20137998.289999999"/>
    <n v="2976350.1345581836"/>
    <n v="57"/>
    <n v="57"/>
    <n v="1.308119520815165E-3"/>
    <n v="7.5438596491228069E-2"/>
    <n v="430"/>
    <n v="17594.739999999998"/>
    <n v="4659.5576779102003"/>
    <n v="3320"/>
    <n v="3320"/>
    <n v="7.6192224721163992E-2"/>
    <n v="0.42454518072289155"/>
    <n v="140949"/>
    <n v="5767351.182"/>
    <n v="435312.9236559358"/>
    <n v="954"/>
    <n v="954"/>
    <n v="2.189378987469592E-2"/>
    <n v="0.34146750524109015"/>
    <n v="32576"/>
    <n v="145548.65340644665"/>
    <m/>
    <m/>
    <n v="0"/>
    <m/>
    <n v="0"/>
    <m/>
    <m/>
    <m/>
    <n v="0"/>
    <n v="0"/>
    <m/>
    <n v="0"/>
    <n v="2976"/>
    <n v="143"/>
    <n v="143"/>
    <n v="3.2817735346766419E-3"/>
    <n v="0.13986013986013987"/>
    <n v="2000"/>
    <n v="33622.549118795658"/>
    <n v="2810"/>
    <n v="2810"/>
    <n v="6.4487997429659882E-2"/>
    <n v="0.17419928825622777"/>
    <n v="48950"/>
    <n v="660694.84632039012"/>
    <n v="23"/>
    <n v="23"/>
    <n v="5.2783770138155784E-4"/>
    <n v="0.16086956521739129"/>
    <n v="370"/>
    <n v="2485.1783654721676"/>
    <n v="43574"/>
    <n v="43574"/>
    <n v="5.6042792853624311E-2"/>
    <n v="1.2803958102078111E-3"/>
    <n v="0.29717687085988237"/>
    <n v="0.49119697634852044"/>
    <n v="7.1841141733471003E-2"/>
    <n v="2.4020379065871553E-2"/>
    <n v="5.5488412712349135E-3"/>
    <n v="0.10903667113405667"/>
    <n v="4.1013726329879274E-4"/>
    <n v="0"/>
    <n v="6059382.0358665343"/>
    <n v="58.493889717796449"/>
    <n v="0"/>
    <n v="0"/>
    <n v="2.3773351080919816"/>
    <n v="0.42063905782411432"/>
    <n v="0.98937799999999998"/>
    <n v="255"/>
    <b v="0"/>
    <b v="0"/>
    <b v="0"/>
    <b v="0"/>
    <b v="0"/>
    <b v="1"/>
    <b v="0"/>
    <b v="1"/>
    <n v="1"/>
    <m/>
    <n v="1"/>
    <m/>
    <n v="2"/>
    <n v="2"/>
    <m/>
    <m/>
    <m/>
    <n v="4.1322314049586778E-3"/>
    <n v="2.4875621890547263E-3"/>
    <n v="0"/>
    <n v="1.8264840182648401E-3"/>
    <n v="0"/>
    <n v="0"/>
    <n v="0"/>
    <n v="2.0833333333333332E-2"/>
    <n v="4.3478260869565218E-3"/>
    <n v="1.0785115518298916E-3"/>
    <n v="6.2952898550724633E-3"/>
    <n v="158.84892086330936"/>
    <n v="0.25620793687630544"/>
    <n v="275"/>
    <m/>
    <n v="2"/>
    <n v="23"/>
    <m/>
    <m/>
    <n v="88"/>
    <n v="1"/>
    <n v="91"/>
    <m/>
    <n v="1"/>
    <m/>
    <n v="218"/>
    <n v="5"/>
    <m/>
    <m/>
    <m/>
    <n v="76"/>
    <m/>
    <n v="1"/>
    <n v="7"/>
    <n v="222"/>
    <n v="1"/>
    <n v="3"/>
    <n v="1"/>
    <m/>
    <m/>
    <n v="3"/>
    <n v="6"/>
    <m/>
    <n v="42"/>
    <n v="34"/>
    <m/>
    <m/>
    <m/>
    <n v="56"/>
    <m/>
    <n v="3"/>
    <n v="5"/>
    <n v="87"/>
    <n v="3"/>
    <n v="1"/>
    <m/>
    <m/>
    <n v="21"/>
    <m/>
    <n v="6"/>
    <m/>
    <n v="56"/>
    <n v="22"/>
    <m/>
    <m/>
    <m/>
    <n v="21"/>
    <m/>
    <n v="4"/>
    <n v="5"/>
    <n v="81"/>
    <n v="3"/>
    <n v="1"/>
    <m/>
    <m/>
    <n v="4"/>
    <n v="17"/>
    <m/>
    <n v="43"/>
    <n v="29"/>
    <m/>
    <m/>
    <n v="12"/>
    <n v="32"/>
    <n v="11"/>
    <n v="12"/>
    <n v="3"/>
    <n v="111"/>
    <n v="1"/>
    <n v="50"/>
    <m/>
    <m/>
    <m/>
    <m/>
    <m/>
    <m/>
    <n v="11"/>
    <m/>
    <n v="7"/>
    <m/>
    <m/>
    <n v="365"/>
    <n v="0"/>
    <n v="0"/>
    <n v="14"/>
    <n v="208"/>
    <n v="0"/>
    <n v="20"/>
    <n v="17"/>
    <n v="589"/>
    <n v="2"/>
    <n v="151"/>
    <n v="3"/>
    <n v="0"/>
    <n v="0"/>
    <n v="28"/>
    <n v="0"/>
    <n v="48"/>
    <n v="0"/>
    <n v="359"/>
  </r>
  <r>
    <s v="MMR222"/>
    <s v="Shan"/>
    <s v="MMR014D002"/>
    <s v="Loilen"/>
    <s v="MMR014011"/>
    <s v="Loilen"/>
    <n v="19"/>
    <n v="8"/>
    <x v="3"/>
    <n v="78780.664619291056"/>
    <n v="0.36751314964802423"/>
    <n v="0.32575447385534334"/>
    <n v="0.67896258764522233"/>
    <n v="0.50256077574433211"/>
    <n v="0.24125921879267959"/>
    <n v="0.56331780300544654"/>
    <n v="6.7592556163197856E-2"/>
    <n v="0.39697840028327497"/>
    <n v="0.36042805995986937"/>
    <n v="0.48148876736042806"/>
    <n v="0.45713498839359484"/>
    <n v="0.2572608097341928"/>
    <n v="7.7419354838709681E-2"/>
    <n v="78780.664619291056"/>
    <n v="124557"/>
    <n v="60559"/>
    <n v="63998"/>
    <n v="2.4192282938127192E-3"/>
    <n v="94.626394574830471"/>
    <n v="1323.1728672199999"/>
    <n v="94.135092311630871"/>
    <n v="8.1296012981467672E-2"/>
    <n v="118565"/>
    <n v="55226"/>
    <n v="63339"/>
    <n v="5992"/>
    <n v="5333"/>
    <n v="659"/>
    <n v="40575"/>
    <n v="20032"/>
    <n v="20543"/>
    <n v="97.512534683347127"/>
    <n v="83982"/>
    <n v="40527"/>
    <n v="43455"/>
    <n v="93.261995167414568"/>
    <n v="0.32575447385534334"/>
    <n v="42922"/>
    <n v="76195"/>
    <n v="5440"/>
    <n v="0.6347135638821445"/>
    <n v="45498.98262353173"/>
    <n v="0.56331780300544654"/>
    <n v="0.43668219699455346"/>
    <n v="7.1395760876697949"/>
    <n v="81635"/>
    <n v="20369"/>
    <n v="50486"/>
    <n v="6213"/>
    <n v="3386"/>
    <n v="1181"/>
    <n v="25417"/>
    <n v="18899"/>
    <n v="6518"/>
    <n v="0.256442538458512"/>
    <n v="118565"/>
    <n v="5992"/>
    <n v="5.0537679753721587E-2"/>
    <n v="1056"/>
    <n v="2560"/>
    <n v="4424"/>
    <n v="5265"/>
    <n v="4584"/>
    <n v="3083"/>
    <n v="1936"/>
    <n v="1256"/>
    <n v="1253"/>
    <n v="4.664791281425817"/>
    <n v="25417"/>
    <n v="4.9005390093244676"/>
    <n v="497"/>
    <n v="3166"/>
    <n v="2010"/>
    <n v="10446"/>
    <n v="9000"/>
    <n v="74"/>
    <n v="22"/>
    <n v="202"/>
    <n v="25417"/>
    <n v="22658"/>
    <n v="1207"/>
    <n v="477"/>
    <n v="1010"/>
    <n v="22"/>
    <n v="43"/>
    <n v="25417"/>
    <n v="1670"/>
    <n v="29"/>
    <n v="19"/>
    <n v="23623"/>
    <n v="34"/>
    <n v="42"/>
    <n v="7925.4803871424629"/>
    <n v="0.92941731911712633"/>
    <n v="1.3376873745918087E-3"/>
    <n v="6.7592556163197856E-2"/>
    <n v="0.93240744383680219"/>
    <n v="25417"/>
    <n v="78"/>
    <n v="9683"/>
    <n v="137"/>
    <n v="10719"/>
    <n v="138"/>
    <n v="4570"/>
    <n v="92"/>
    <n v="0.81115001770468587"/>
    <n v="0.18884998229531413"/>
    <n v="25417"/>
    <n v="9871"/>
    <n v="219"/>
    <n v="11641"/>
    <n v="0.45800055081244834"/>
    <n v="3508"/>
    <n v="178"/>
    <n v="0.39697840028327497"/>
    <n v="0.13801786206082542"/>
    <n v="0.5606287130660581"/>
    <n v="78156"/>
    <n v="53065"/>
    <n v="25091"/>
    <n v="0.67896258764522233"/>
    <n v="35727"/>
    <n v="28485"/>
    <n v="7242"/>
    <n v="0.79729616256612645"/>
    <n v="42429"/>
    <n v="24580"/>
    <n v="17849"/>
    <n v="0.57932074760187613"/>
    <n v="26796"/>
    <n v="22307"/>
    <n v="4489"/>
    <n v="0.83247499626809973"/>
    <n v="51360"/>
    <n v="30758"/>
    <n v="20602"/>
    <n v="0.5988707165109034"/>
    <n v="57503"/>
    <n v="19524"/>
    <n v="22348"/>
    <n v="15631"/>
    <n v="0.27182929586282456"/>
    <n v="0.38864059266473056"/>
    <n v="1.2490563623568549"/>
    <n v="27176"/>
    <n v="9215"/>
    <n v="0.33908595819841036"/>
    <n v="10579"/>
    <n v="0.38927730350309098"/>
    <n v="7382"/>
    <n v="0.27163673829849866"/>
    <n v="30327"/>
    <n v="10309"/>
    <n v="11769"/>
    <n v="0.27200184653938736"/>
    <n v="0.38807003660104855"/>
    <n v="8249"/>
    <n v="58576"/>
    <n v="29438"/>
    <n v="15006"/>
    <n v="7154"/>
    <n v="3986"/>
    <n v="85"/>
    <n v="2569"/>
    <n v="249"/>
    <n v="31"/>
    <n v="58"/>
    <n v="29438"/>
    <n v="29138"/>
    <n v="14132"/>
    <n v="44444"/>
    <n v="6978"/>
    <n v="0.50256077574433211"/>
    <n v="0.49743922425566783"/>
    <n v="0.24125921879267959"/>
    <n v="0.11912728762633161"/>
    <n v="0.36934922152417371"/>
    <n v="26993"/>
    <n v="11051"/>
    <n v="8527"/>
    <n v="4108"/>
    <n v="2127"/>
    <n v="39"/>
    <n v="983"/>
    <n v="86"/>
    <n v="27"/>
    <n v="45"/>
    <n v="0.40940243766902529"/>
    <n v="0.59059756233097471"/>
    <n v="0.27470084836809544"/>
    <n v="0.12251324417441559"/>
    <n v="31583"/>
    <n v="18387"/>
    <n v="6479"/>
    <n v="3046"/>
    <n v="1859"/>
    <n v="46"/>
    <n v="1586"/>
    <n v="163"/>
    <n v="4"/>
    <n v="13"/>
    <n v="0.5821802868631859"/>
    <n v="0.4178197131368141"/>
    <n v="0.21267770636101702"/>
    <n v="96649"/>
    <n v="3154"/>
    <n v="5552"/>
    <n v="711"/>
    <n v="31369"/>
    <n v="23472"/>
    <n v="1517"/>
    <n v="279"/>
    <n v="12476"/>
    <n v="9249"/>
    <n v="5106"/>
    <n v="578"/>
    <n v="3186"/>
    <n v="0.33855497728895279"/>
    <n v="0.24285817752899669"/>
    <n v="4.1176295160190861"/>
    <n v="5.6287498562023898E-2"/>
    <n v="46401"/>
    <n v="1809"/>
    <n v="4066"/>
    <n v="486"/>
    <n v="18972"/>
    <n v="8220"/>
    <n v="850"/>
    <n v="188"/>
    <n v="6253"/>
    <n v="421"/>
    <n v="2033"/>
    <n v="281"/>
    <n v="2822"/>
    <n v="0.74142798646580887"/>
    <n v="50248"/>
    <n v="1345"/>
    <n v="1486"/>
    <n v="225"/>
    <n v="12397"/>
    <n v="15252"/>
    <n v="667"/>
    <n v="91"/>
    <n v="6223"/>
    <n v="8828"/>
    <n v="3073"/>
    <n v="297"/>
    <n v="364"/>
    <n v="0.62434325744308228"/>
    <n v="96649"/>
    <n v="70598"/>
    <n v="64"/>
    <n v="186"/>
    <n v="338"/>
    <n v="517"/>
    <n v="58"/>
    <n v="9"/>
    <n v="15"/>
    <n v="24864"/>
    <n v="0.2572608097341928"/>
    <n v="0.74273919026580715"/>
    <n v="33436"/>
    <n v="27181"/>
    <n v="33"/>
    <n v="132"/>
    <n v="179"/>
    <n v="162"/>
    <n v="33"/>
    <n v="8"/>
    <n v="1"/>
    <n v="5707"/>
    <n v="0.17068429237947122"/>
    <n v="63213"/>
    <n v="43417"/>
    <n v="31"/>
    <n v="54"/>
    <n v="159"/>
    <n v="355"/>
    <n v="25"/>
    <n v="1"/>
    <n v="14"/>
    <n v="19157"/>
    <n v="0.30305475139607357"/>
    <n v="124557"/>
    <n v="120649"/>
    <n v="3908"/>
    <n v="3.1375193686424691E-2"/>
    <n v="1515"/>
    <n v="1519"/>
    <n v="1675"/>
    <n v="1514"/>
    <n v="60559"/>
    <n v="58720"/>
    <n v="1839"/>
    <n v="3.0367080037649236E-2"/>
    <n v="63998"/>
    <n v="61929"/>
    <n v="2069"/>
    <n v="3.2329135285477671E-2"/>
    <n v="25417"/>
    <n v="231"/>
    <n v="12007"/>
    <n v="12209"/>
    <n v="178"/>
    <n v="387"/>
    <n v="405"/>
    <n v="1.5934217256167133E-2"/>
    <n v="0.98406578274383283"/>
    <n v="0.48148876736042806"/>
    <n v="25417"/>
    <n v="3456"/>
    <n v="189"/>
    <n v="6934"/>
    <n v="4329"/>
    <n v="808"/>
    <n v="1032"/>
    <n v="4896"/>
    <n v="1040"/>
    <n v="42"/>
    <n v="2691"/>
    <n v="0.2650194751544242"/>
    <n v="0.45713498839359484"/>
    <n v="25417"/>
    <n v="4040"/>
    <n v="128"/>
    <n v="7104"/>
    <n v="4078"/>
    <n v="835"/>
    <n v="1397"/>
    <n v="5080"/>
    <n v="5"/>
    <n v="53"/>
    <n v="2697"/>
    <n v="0.64354565841759448"/>
    <n v="0.46931187787701145"/>
    <n v="25417"/>
    <n v="9161"/>
    <n v="359"/>
    <n v="5623"/>
    <n v="159"/>
    <n v="74"/>
    <n v="2918"/>
    <n v="6977"/>
    <n v="146"/>
    <n v="0.36042805995986937"/>
    <n v="42734.152929141906"/>
    <n v="0.63784081520242353"/>
    <n v="25417"/>
    <n v="4963"/>
    <n v="3"/>
    <n v="4"/>
    <n v="11"/>
    <n v="19266"/>
    <n v="1099"/>
    <n v="54"/>
    <n v="0"/>
    <n v="17"/>
    <n v="25417"/>
    <n v="1.0839202108824801"/>
    <n v="0.29248136860961932"/>
    <n v="0.92257713248638851"/>
    <n v="0.1873396422089707"/>
    <n v="10962"/>
    <n v="0.4312861470669237"/>
    <n v="0.19755266809637947"/>
    <n v="3358"/>
    <n v="14455"/>
    <n v="591"/>
    <n v="6893"/>
    <n v="724"/>
    <n v="1529"/>
    <n v="0.27119644332533344"/>
    <n v="0.13211630011409686"/>
    <n v="0.5687138529330763"/>
    <n v="6.0156588110319861E-2"/>
    <n v="25417"/>
    <n v="784"/>
    <n v="19004"/>
    <n v="1262"/>
    <n v="887"/>
    <n v="2"/>
    <n v="0"/>
    <n v="1372"/>
    <n v="0.81343195499075427"/>
    <n v="17466"/>
    <n v="17466"/>
    <n v="0.85220785557453038"/>
    <n v="0.73780945837627387"/>
    <n v="1288658"/>
    <n v="52729308.044"/>
    <n v="1183398.0244122944"/>
    <n v="1643"/>
    <n v="1643"/>
    <n v="8.0165894120517195E-2"/>
    <n v="0.59833840535605598"/>
    <n v="98307"/>
    <n v="4022525.8259999999"/>
    <n v="504658.74830537627"/>
    <n v="33"/>
    <n v="33"/>
    <n v="1.6101488167845816E-3"/>
    <n v="8.545454545454545E-2"/>
    <n v="282"/>
    <n v="11538.876"/>
    <n v="2697.6386556322213"/>
    <n v="179"/>
    <n v="179"/>
    <n v="8.7338375213466702E-3"/>
    <n v="0.49072625698324024"/>
    <n v="8784"/>
    <n v="359423.712"/>
    <n v="23470.18473928087"/>
    <n v="948"/>
    <n v="948"/>
    <n v="4.625518419126616E-2"/>
    <n v="0.24507383966244725"/>
    <n v="23233"/>
    <n v="144633.25307055705"/>
    <m/>
    <m/>
    <n v="0"/>
    <m/>
    <n v="0"/>
    <m/>
    <n v="168"/>
    <n v="168"/>
    <n v="8.1971212490851431E-3"/>
    <n v="0.25660714285714287"/>
    <n v="4311"/>
    <n v="63.92597142857143"/>
    <n v="58"/>
    <m/>
    <m/>
    <n v="0"/>
    <n v="0"/>
    <m/>
    <n v="0"/>
    <n v="58"/>
    <n v="58"/>
    <n v="2.8299585264698708E-3"/>
    <n v="0.14775862068965517"/>
    <n v="857"/>
    <n v="13637.117824406629"/>
    <m/>
    <m/>
    <n v="0"/>
    <n v="0"/>
    <m/>
    <n v="0"/>
    <n v="20495"/>
    <n v="20495"/>
    <n v="2.635968787660142E-2"/>
    <n v="6.0223326135330909E-4"/>
    <n v="0.63196838766959995"/>
    <n v="0.26950220374780076"/>
    <n v="1.2533749847484439E-2"/>
    <n v="7.7238293339050093E-2"/>
    <n v="0"/>
    <n v="7.2826109104167638E-3"/>
    <n v="0"/>
    <n v="3.4138296887888139E-5"/>
    <n v="1872558.892978976"/>
    <n v="15.033750756512889"/>
    <n v="0"/>
    <n v="0"/>
    <n v="6.0774335203708221"/>
    <n v="0.16454314089131883"/>
    <n v="-9.6809999999999993E-2"/>
    <n v="222"/>
    <b v="0"/>
    <b v="0"/>
    <b v="0"/>
    <b v="0"/>
    <b v="0"/>
    <b v="0"/>
    <b v="1"/>
    <b v="1"/>
    <n v="4"/>
    <m/>
    <m/>
    <m/>
    <n v="4"/>
    <n v="0"/>
    <m/>
    <m/>
    <m/>
    <n v="0"/>
    <n v="9.9502487562189053E-3"/>
    <n v="0"/>
    <n v="0"/>
    <n v="0"/>
    <n v="0"/>
    <n v="0"/>
    <n v="8.3333333333333329E-2"/>
    <n v="0"/>
    <n v="2.4875621890547263E-3"/>
    <n v="2.0833333333333332E-2"/>
    <n v="48"/>
    <n v="7.7419354838709681E-2"/>
    <n v="21"/>
    <m/>
    <m/>
    <n v="2"/>
    <m/>
    <n v="1"/>
    <n v="10"/>
    <m/>
    <n v="1"/>
    <m/>
    <m/>
    <m/>
    <m/>
    <n v="21"/>
    <m/>
    <m/>
    <m/>
    <n v="2"/>
    <m/>
    <m/>
    <n v="4"/>
    <n v="10"/>
    <m/>
    <m/>
    <m/>
    <m/>
    <m/>
    <n v="1"/>
    <n v="2"/>
    <m/>
    <m/>
    <n v="21"/>
    <m/>
    <m/>
    <m/>
    <n v="3"/>
    <m/>
    <m/>
    <m/>
    <n v="10"/>
    <m/>
    <m/>
    <m/>
    <m/>
    <n v="1"/>
    <m/>
    <n v="1"/>
    <m/>
    <m/>
    <n v="21"/>
    <m/>
    <m/>
    <m/>
    <n v="3"/>
    <m/>
    <m/>
    <m/>
    <n v="70"/>
    <m/>
    <m/>
    <m/>
    <m/>
    <m/>
    <m/>
    <m/>
    <m/>
    <n v="21"/>
    <m/>
    <m/>
    <m/>
    <n v="7"/>
    <m/>
    <n v="4"/>
    <m/>
    <n v="22"/>
    <m/>
    <m/>
    <m/>
    <m/>
    <m/>
    <m/>
    <m/>
    <m/>
    <m/>
    <m/>
    <n v="2"/>
    <m/>
    <n v="2"/>
    <n v="105"/>
    <n v="0"/>
    <n v="0"/>
    <n v="0"/>
    <n v="17"/>
    <n v="0"/>
    <n v="5"/>
    <n v="4"/>
    <n v="122"/>
    <n v="0"/>
    <n v="1"/>
    <n v="0"/>
    <n v="0"/>
    <n v="0"/>
    <n v="2"/>
    <n v="0"/>
    <n v="5"/>
    <n v="0"/>
    <n v="2"/>
  </r>
  <r>
    <s v="MMR222"/>
    <s v="Shan"/>
    <s v="MMR014D002"/>
    <s v="Loilen"/>
    <s v="MMR014012"/>
    <s v="Laihka"/>
    <n v="19"/>
    <n v="4"/>
    <x v="3"/>
    <n v="31701.846532953503"/>
    <n v="0.35078440881912099"/>
    <n v="0.16385083246298457"/>
    <n v="0.62646865867477786"/>
    <n v="0.63319632773787116"/>
    <n v="0.16248607536588178"/>
    <n v="0.45024064586244372"/>
    <n v="0.13833902161547212"/>
    <n v="0.39192263936291238"/>
    <n v="0.29908987485779293"/>
    <n v="0.55199089874857787"/>
    <n v="0.45506257110352671"/>
    <n v="0.2233484707830494"/>
    <n v="0.11341688925416069"/>
    <n v="31701.846532953503"/>
    <n v="48831"/>
    <n v="23646"/>
    <n v="25185"/>
    <n v="9.4842792308074938E-4"/>
    <n v="93.88921977367481"/>
    <n v="2796.60788198"/>
    <n v="17.460796100391317"/>
    <n v="1.5079319216525451E-2"/>
    <n v="47336"/>
    <n v="22237"/>
    <n v="25099"/>
    <n v="1495"/>
    <n v="1409"/>
    <n v="86"/>
    <n v="8001"/>
    <n v="3845"/>
    <n v="4156"/>
    <n v="92.516843118383065"/>
    <n v="40830"/>
    <n v="19801"/>
    <n v="21029"/>
    <n v="94.160445099624326"/>
    <n v="0.16385083246298457"/>
    <n v="14500"/>
    <n v="32205"/>
    <n v="2126"/>
    <n v="0.51625523986958544"/>
    <n v="23621.740381928274"/>
    <n v="0.45024064586244372"/>
    <n v="0.54975935413755628"/>
    <n v="6.601459400714174"/>
    <n v="34331"/>
    <n v="7787"/>
    <n v="22698"/>
    <n v="2559"/>
    <n v="1003"/>
    <n v="284"/>
    <n v="8790"/>
    <n v="6610"/>
    <n v="2180"/>
    <n v="0.24800910125142206"/>
    <n v="47336"/>
    <n v="1495"/>
    <n v="3.1582727733648806E-2"/>
    <n v="180"/>
    <n v="694"/>
    <n v="1202"/>
    <n v="1591"/>
    <n v="1553"/>
    <n v="1234"/>
    <n v="876"/>
    <n v="608"/>
    <n v="852"/>
    <n v="5.3852104664391351"/>
    <n v="8790"/>
    <n v="5.5552901023890788"/>
    <n v="127"/>
    <n v="1382"/>
    <n v="841"/>
    <n v="2685"/>
    <n v="3635"/>
    <n v="18"/>
    <n v="15"/>
    <n v="87"/>
    <n v="8790"/>
    <n v="8379"/>
    <n v="112"/>
    <n v="77"/>
    <n v="198"/>
    <n v="12"/>
    <n v="12"/>
    <n v="8790"/>
    <n v="1195"/>
    <n v="17"/>
    <n v="4"/>
    <n v="7491"/>
    <n v="65"/>
    <n v="18"/>
    <n v="6526.8750853242318"/>
    <n v="0.85221843003412967"/>
    <n v="7.3947667804323096E-3"/>
    <n v="0.13833902161547212"/>
    <n v="0.86166097838452793"/>
    <n v="8790"/>
    <n v="32"/>
    <n v="3727"/>
    <n v="38"/>
    <n v="2950"/>
    <n v="18"/>
    <n v="1941"/>
    <n v="84"/>
    <n v="0.76757679180887373"/>
    <n v="0.23242320819112627"/>
    <n v="8790"/>
    <n v="3303"/>
    <n v="142"/>
    <n v="3661"/>
    <n v="0.41649601820250287"/>
    <n v="1581"/>
    <n v="103"/>
    <n v="0.39192263936291238"/>
    <n v="0.17986348122866894"/>
    <n v="0.54704209328782705"/>
    <n v="33534"/>
    <n v="21008"/>
    <n v="12526"/>
    <n v="0.62646865867477786"/>
    <n v="15603"/>
    <n v="10992"/>
    <n v="4611"/>
    <n v="0.70447990771005575"/>
    <n v="17931"/>
    <n v="10016"/>
    <n v="7915"/>
    <n v="0.55858568958786459"/>
    <n v="5616"/>
    <n v="4710"/>
    <n v="906"/>
    <n v="0.83867521367521358"/>
    <n v="27918"/>
    <n v="16298"/>
    <n v="11620"/>
    <n v="0.58378107314277528"/>
    <n v="21696"/>
    <n v="5931"/>
    <n v="7092"/>
    <n v="8673"/>
    <n v="0.39975110619469029"/>
    <n v="0.32688053097345132"/>
    <n v="0.68384641992390172"/>
    <n v="10253"/>
    <n v="2662"/>
    <n v="0.25963132741636596"/>
    <n v="3369"/>
    <n v="0.32858675509606944"/>
    <n v="4222"/>
    <n v="0.4117819174875646"/>
    <n v="11443"/>
    <n v="3269"/>
    <n v="3723"/>
    <n v="0.38897142357773312"/>
    <n v="0.32535174342392731"/>
    <n v="4451"/>
    <n v="26033"/>
    <n v="16484"/>
    <n v="5319"/>
    <n v="2247"/>
    <n v="1075"/>
    <n v="14"/>
    <n v="584"/>
    <n v="11"/>
    <n v="14"/>
    <n v="285"/>
    <n v="16484"/>
    <n v="9549"/>
    <n v="4230"/>
    <n v="21803"/>
    <n v="1983"/>
    <n v="0.63319632773787116"/>
    <n v="0.36680367226212884"/>
    <n v="0.16248607536588178"/>
    <n v="7.617255022471478E-2"/>
    <n v="0.26464487381400531"/>
    <n v="12233"/>
    <n v="7467"/>
    <n v="2628"/>
    <n v="1178"/>
    <n v="505"/>
    <n v="8"/>
    <n v="225"/>
    <n v="7"/>
    <n v="8"/>
    <n v="207"/>
    <n v="0.61039810349055834"/>
    <n v="0.38960189650944166"/>
    <n v="0.17477315458186871"/>
    <n v="7.8476252758930762E-2"/>
    <n v="13800"/>
    <n v="9017"/>
    <n v="2691"/>
    <n v="1069"/>
    <n v="570"/>
    <n v="6"/>
    <n v="359"/>
    <n v="4"/>
    <n v="6"/>
    <n v="78"/>
    <n v="0.6534057971014493"/>
    <n v="0.34659420289855075"/>
    <n v="0.15159420289855072"/>
    <n v="39857"/>
    <n v="917"/>
    <n v="1474"/>
    <n v="332"/>
    <n v="14853"/>
    <n v="7252"/>
    <n v="1080"/>
    <n v="262"/>
    <n v="4105"/>
    <n v="5902"/>
    <n v="2111"/>
    <n v="193"/>
    <n v="1376"/>
    <n v="0.33002985673783775"/>
    <n v="0.18195047294076322"/>
    <n v="5.4960011031439606"/>
    <n v="7.512967181398636E-2"/>
    <n v="19203"/>
    <n v="578"/>
    <n v="1071"/>
    <n v="250"/>
    <n v="9171"/>
    <n v="2959"/>
    <n v="647"/>
    <n v="197"/>
    <n v="1968"/>
    <n v="426"/>
    <n v="819"/>
    <n v="92"/>
    <n v="1025"/>
    <n v="0.7642555850648336"/>
    <n v="20654"/>
    <n v="339"/>
    <n v="403"/>
    <n v="82"/>
    <n v="5682"/>
    <n v="4293"/>
    <n v="433"/>
    <n v="65"/>
    <n v="2137"/>
    <n v="5476"/>
    <n v="1292"/>
    <n v="101"/>
    <n v="351"/>
    <n v="0.54381717827055287"/>
    <n v="39857"/>
    <n v="30560"/>
    <n v="15"/>
    <n v="85"/>
    <n v="115"/>
    <n v="173"/>
    <n v="4"/>
    <n v="2"/>
    <n v="1"/>
    <n v="8902"/>
    <n v="0.2233484707830494"/>
    <n v="0.77665152921695058"/>
    <n v="6813"/>
    <n v="5654"/>
    <n v="9"/>
    <n v="65"/>
    <n v="69"/>
    <n v="37"/>
    <n v="2"/>
    <n v="1"/>
    <n v="0"/>
    <n v="976"/>
    <n v="0.14325554087773373"/>
    <n v="33044"/>
    <n v="24906"/>
    <n v="6"/>
    <n v="20"/>
    <n v="46"/>
    <n v="136"/>
    <n v="2"/>
    <n v="1"/>
    <n v="1"/>
    <n v="7926"/>
    <n v="0.23986200217891296"/>
    <n v="48831"/>
    <n v="46760"/>
    <n v="2071"/>
    <n v="4.2411582806004385E-2"/>
    <n v="1031"/>
    <n v="766"/>
    <n v="906"/>
    <n v="738"/>
    <n v="23646"/>
    <n v="22666"/>
    <n v="980"/>
    <n v="4.1444641799881589E-2"/>
    <n v="25185"/>
    <n v="24094"/>
    <n v="1091"/>
    <n v="4.3319436172324789E-2"/>
    <n v="8790"/>
    <n v="29"/>
    <n v="4823"/>
    <n v="3228"/>
    <n v="244"/>
    <n v="155"/>
    <n v="311"/>
    <n v="3.5381114903299204E-2"/>
    <n v="0.9646188850967008"/>
    <n v="0.55199089874857787"/>
    <n v="8790"/>
    <n v="936"/>
    <n v="1757"/>
    <n v="1248"/>
    <n v="2769"/>
    <n v="93"/>
    <n v="1533"/>
    <n v="268"/>
    <n v="59"/>
    <n v="1"/>
    <n v="126"/>
    <n v="0.21547212741751992"/>
    <n v="0.45506257110352671"/>
    <n v="8790"/>
    <n v="971"/>
    <n v="1771"/>
    <n v="1190"/>
    <n v="2397"/>
    <n v="95"/>
    <n v="1913"/>
    <n v="315"/>
    <n v="4"/>
    <n v="0"/>
    <n v="134"/>
    <n v="0.48361774744027303"/>
    <n v="0.50352673492605227"/>
    <n v="8790"/>
    <n v="2629"/>
    <n v="87"/>
    <n v="2440"/>
    <n v="56"/>
    <n v="80"/>
    <n v="1087"/>
    <n v="2293"/>
    <n v="118"/>
    <n v="0.29908987485779293"/>
    <n v="14157.718316268487"/>
    <n v="0.56905574516496016"/>
    <n v="8790"/>
    <n v="812"/>
    <n v="0"/>
    <n v="4"/>
    <n v="1"/>
    <n v="7810"/>
    <n v="147"/>
    <n v="12"/>
    <n v="0"/>
    <n v="4"/>
    <n v="8790"/>
    <n v="1.11740614334471"/>
    <n v="0.30151709952172068"/>
    <n v="0.89492974954184479"/>
    <n v="0.18172553077431336"/>
    <n v="3599"/>
    <n v="0.40944254835039817"/>
    <n v="6.4859701922903634E-2"/>
    <n v="1348"/>
    <n v="5191"/>
    <n v="576"/>
    <n v="2298"/>
    <n v="244"/>
    <n v="165"/>
    <n v="0.26143344709897609"/>
    <n v="0.1533560864618885"/>
    <n v="0.59055745164960183"/>
    <n v="2.7758816837315133E-2"/>
    <n v="8790"/>
    <n v="387"/>
    <n v="7002"/>
    <n v="1684"/>
    <n v="2669"/>
    <n v="23"/>
    <n v="2"/>
    <n v="2230"/>
    <n v="1.1444823663253698"/>
    <n v="35684"/>
    <n v="35684"/>
    <n v="0.83883403855195116"/>
    <n v="0.63116522811344022"/>
    <n v="2252250"/>
    <n v="92157565.5"/>
    <n v="2417747.3435891625"/>
    <n v="5682"/>
    <n v="5682"/>
    <n v="0.13356840620592383"/>
    <n v="0.45979936642027452"/>
    <n v="261258"/>
    <n v="10690154.844000001"/>
    <n v="1745265.3730195668"/>
    <n v="302"/>
    <n v="302"/>
    <n v="7.0992007522331924E-3"/>
    <n v="8.3907284768211909E-2"/>
    <n v="2534"/>
    <n v="103686.212"/>
    <n v="24687.481030331237"/>
    <n v="647"/>
    <n v="647"/>
    <n v="1.5209214856605547E-2"/>
    <n v="0.44503863987635239"/>
    <n v="28794"/>
    <n v="1178192.892"/>
    <n v="84833.57277270795"/>
    <n v="76"/>
    <n v="76"/>
    <n v="1.7865538316878232E-3"/>
    <n v="0.11776315789473685"/>
    <n v="895"/>
    <n v="11595.070921268287"/>
    <m/>
    <m/>
    <n v="0"/>
    <m/>
    <n v="0"/>
    <m/>
    <n v="15"/>
    <n v="15"/>
    <n v="3.5260930888575458E-4"/>
    <n v="0.252"/>
    <n v="378"/>
    <n v="62.778240000000004"/>
    <n v="134"/>
    <m/>
    <m/>
    <n v="0"/>
    <n v="0"/>
    <m/>
    <n v="0"/>
    <n v="134"/>
    <n v="134"/>
    <n v="3.1499764927127409E-3"/>
    <n v="0.17888059701492537"/>
    <n v="2397"/>
    <n v="31506.444628801524"/>
    <m/>
    <m/>
    <n v="0"/>
    <n v="0"/>
    <m/>
    <n v="0"/>
    <n v="42540"/>
    <n v="42540"/>
    <n v="5.4712911552604264E-2"/>
    <n v="1.2500123414476588E-3"/>
    <n v="0.56022161597542386"/>
    <n v="0.40439932244016769"/>
    <n v="1.9656975884478935E-2"/>
    <n v="2.6867196798237374E-3"/>
    <n v="0"/>
    <n v="7.3004283803223954E-3"/>
    <n v="0"/>
    <n v="1.4546485659119077E-5"/>
    <n v="4315698.0642018383"/>
    <n v="88.380292523229883"/>
    <n v="0"/>
    <n v="0"/>
    <n v="1.1478843441466855"/>
    <n v="0.87116790563371627"/>
    <n v="-0.67000210000000004"/>
    <n v="194"/>
    <b v="0"/>
    <b v="0"/>
    <b v="0"/>
    <b v="0"/>
    <b v="0"/>
    <b v="0"/>
    <b v="0"/>
    <b v="1"/>
    <n v="2"/>
    <m/>
    <m/>
    <m/>
    <n v="2"/>
    <n v="7"/>
    <m/>
    <m/>
    <m/>
    <n v="0"/>
    <n v="4.9751243781094526E-3"/>
    <n v="0"/>
    <n v="6.392694063926941E-3"/>
    <n v="0"/>
    <n v="0"/>
    <n v="0"/>
    <n v="4.1666666666666664E-2"/>
    <n v="1.5217391304347827E-2"/>
    <n v="2.8419546105090984E-3"/>
    <n v="1.4221014492753623E-2"/>
    <n v="70.318471337579624"/>
    <n v="0.11341688925416069"/>
    <m/>
    <m/>
    <m/>
    <n v="1"/>
    <m/>
    <m/>
    <n v="2"/>
    <m/>
    <n v="1"/>
    <m/>
    <m/>
    <m/>
    <m/>
    <m/>
    <m/>
    <m/>
    <m/>
    <n v="1"/>
    <m/>
    <m/>
    <n v="1"/>
    <n v="1"/>
    <m/>
    <m/>
    <m/>
    <m/>
    <m/>
    <m/>
    <n v="1"/>
    <m/>
    <m/>
    <m/>
    <m/>
    <m/>
    <m/>
    <n v="1"/>
    <m/>
    <m/>
    <m/>
    <n v="118"/>
    <m/>
    <m/>
    <m/>
    <m/>
    <m/>
    <m/>
    <n v="10"/>
    <m/>
    <m/>
    <m/>
    <m/>
    <m/>
    <m/>
    <n v="1"/>
    <m/>
    <m/>
    <m/>
    <n v="163"/>
    <m/>
    <m/>
    <m/>
    <m/>
    <m/>
    <n v="10"/>
    <m/>
    <m/>
    <m/>
    <m/>
    <m/>
    <m/>
    <n v="2"/>
    <m/>
    <m/>
    <m/>
    <n v="141"/>
    <m/>
    <m/>
    <m/>
    <m/>
    <m/>
    <m/>
    <m/>
    <m/>
    <n v="1"/>
    <m/>
    <m/>
    <m/>
    <m/>
    <n v="0"/>
    <n v="0"/>
    <n v="0"/>
    <n v="0"/>
    <n v="6"/>
    <n v="0"/>
    <n v="0"/>
    <n v="1"/>
    <n v="425"/>
    <n v="0"/>
    <n v="1"/>
    <n v="0"/>
    <n v="0"/>
    <n v="0"/>
    <n v="0"/>
    <n v="0"/>
    <n v="22"/>
    <n v="0"/>
    <n v="0"/>
  </r>
  <r>
    <s v="MMR222"/>
    <s v="Shan"/>
    <s v="MMR014D002"/>
    <s v="Loilen"/>
    <s v="MMR014013"/>
    <s v="Nansang"/>
    <n v="20"/>
    <n v="11"/>
    <x v="3"/>
    <n v="70279.713736784164"/>
    <n v="0.39911839214110545"/>
    <n v="0.28438539342173885"/>
    <n v="0.64309127755940321"/>
    <n v="0.5192621870882741"/>
    <n v="0.24676328502415459"/>
    <n v="0.50865601516304271"/>
    <n v="0.15744607568777716"/>
    <n v="0.40805958582683943"/>
    <n v="0.34817238558574071"/>
    <n v="0.6338313170017652"/>
    <n v="0.48417789641365649"/>
    <n v="0.2993673500445681"/>
    <n v="0.25620793687630544"/>
    <n v="70279.713736784164"/>
    <n v="116961"/>
    <n v="59291"/>
    <n v="57670"/>
    <n v="2.2716937664894743E-3"/>
    <n v="102.81082018380441"/>
    <n v="3670.2623312999999"/>
    <n v="31.867204423661082"/>
    <n v="2.75208384130829E-2"/>
    <n v="110305"/>
    <n v="53603"/>
    <n v="56702"/>
    <n v="6656"/>
    <n v="5688"/>
    <n v="968"/>
    <n v="33262"/>
    <n v="16665"/>
    <n v="16597"/>
    <n v="100.40971259866241"/>
    <n v="83699"/>
    <n v="42626"/>
    <n v="41073"/>
    <n v="103.78107272417402"/>
    <n v="0.28438539342173885"/>
    <n v="38108"/>
    <n v="74919"/>
    <n v="3934"/>
    <n v="0.56116605934409158"/>
    <n v="51326.456533055702"/>
    <n v="0.50865601516304271"/>
    <n v="0.49134398483695729"/>
    <n v="5.2510044181048867"/>
    <n v="78853"/>
    <n v="20889"/>
    <n v="50856"/>
    <n v="4664"/>
    <n v="1838"/>
    <n v="606"/>
    <n v="23227"/>
    <n v="18097"/>
    <n v="5130"/>
    <n v="0.22086365006242734"/>
    <n v="110305"/>
    <n v="6656"/>
    <n v="6.0341779611078374E-2"/>
    <n v="872"/>
    <n v="2290"/>
    <n v="4116"/>
    <n v="4725"/>
    <n v="4139"/>
    <n v="2890"/>
    <n v="1829"/>
    <n v="1223"/>
    <n v="1143"/>
    <n v="4.748999009773109"/>
    <n v="23227"/>
    <n v="5.0355620613940673"/>
    <n v="1431"/>
    <n v="3419"/>
    <n v="1833"/>
    <n v="5683"/>
    <n v="10401"/>
    <n v="146"/>
    <n v="54"/>
    <n v="260"/>
    <n v="23227"/>
    <n v="19538"/>
    <n v="1361"/>
    <n v="264"/>
    <n v="1807"/>
    <n v="76"/>
    <n v="181"/>
    <n v="23227"/>
    <n v="3487"/>
    <n v="157"/>
    <n v="13"/>
    <n v="19337"/>
    <n v="38"/>
    <n v="195"/>
    <n v="17305.352391613211"/>
    <n v="0.83252249537176559"/>
    <n v="1.6360270374994618E-3"/>
    <n v="0.15744607568777716"/>
    <n v="0.84255392431222287"/>
    <n v="23227"/>
    <n v="193"/>
    <n v="11661"/>
    <n v="102"/>
    <n v="4852"/>
    <n v="66"/>
    <n v="6100"/>
    <n v="253"/>
    <n v="0.72364059069186726"/>
    <n v="0.27635940930813274"/>
    <n v="23227"/>
    <n v="8741"/>
    <n v="737"/>
    <n v="6882"/>
    <n v="0.29629310715977097"/>
    <n v="6498"/>
    <n v="369"/>
    <n v="0.40805958582683943"/>
    <n v="0.27976062341240798"/>
    <n v="0.55945666681017781"/>
    <n v="73523"/>
    <n v="47282"/>
    <n v="26241"/>
    <n v="0.64309127755940321"/>
    <n v="35439"/>
    <n v="25208"/>
    <n v="10231"/>
    <n v="0.71130675244786812"/>
    <n v="38084"/>
    <n v="22074"/>
    <n v="16010"/>
    <n v="0.5796134859783636"/>
    <n v="21472"/>
    <n v="17633"/>
    <n v="3839"/>
    <n v="0.82120901639344257"/>
    <n v="52051"/>
    <n v="29649"/>
    <n v="22402"/>
    <n v="0.5696144166298438"/>
    <n v="54035"/>
    <n v="15571"/>
    <n v="21077"/>
    <n v="17387"/>
    <n v="0.32177292495604698"/>
    <n v="0.39006199685389098"/>
    <n v="0.89555414965203883"/>
    <n v="26508"/>
    <n v="7536"/>
    <n v="0.28429153463105478"/>
    <n v="10563"/>
    <n v="0.39848347668628337"/>
    <n v="8409"/>
    <n v="0.31722498868266186"/>
    <n v="27527"/>
    <n v="8035"/>
    <n v="10514"/>
    <n v="0.32615250481345587"/>
    <n v="0.38195226504886109"/>
    <n v="8978"/>
    <n v="56925"/>
    <n v="29559"/>
    <n v="13319"/>
    <n v="6991"/>
    <n v="3958"/>
    <n v="108"/>
    <n v="2667"/>
    <n v="132"/>
    <n v="104"/>
    <n v="87"/>
    <n v="29559"/>
    <n v="27366"/>
    <n v="14047"/>
    <n v="42878"/>
    <n v="7056"/>
    <n v="0.5192621870882741"/>
    <n v="0.48073781291172596"/>
    <n v="0.24676328502415459"/>
    <n v="0.12395256916996047"/>
    <n v="0.36375054896794029"/>
    <n v="28505"/>
    <n v="13208"/>
    <n v="7075"/>
    <n v="4242"/>
    <n v="2280"/>
    <n v="78"/>
    <n v="1393"/>
    <n v="88"/>
    <n v="87"/>
    <n v="54"/>
    <n v="0.46335730573583583"/>
    <n v="0.53664269426416422"/>
    <n v="0.28844062445185054"/>
    <n v="0.13962462725837571"/>
    <n v="28420"/>
    <n v="16351"/>
    <n v="6244"/>
    <n v="2749"/>
    <n v="1678"/>
    <n v="30"/>
    <n v="1274"/>
    <n v="44"/>
    <n v="17"/>
    <n v="33"/>
    <n v="0.57533427163969031"/>
    <n v="0.42466572836030964"/>
    <n v="0.2049612948627727"/>
    <n v="91994"/>
    <n v="4892"/>
    <n v="6394"/>
    <n v="1588"/>
    <n v="26841"/>
    <n v="22703"/>
    <n v="882"/>
    <n v="374"/>
    <n v="9813"/>
    <n v="12417"/>
    <n v="3068"/>
    <n v="288"/>
    <n v="2734"/>
    <n v="0.3817640280887884"/>
    <n v="0.2467878339891732"/>
    <n v="4.0520636039289961"/>
    <n v="5.5391220456348977E-2"/>
    <n v="46690"/>
    <n v="4029"/>
    <n v="4853"/>
    <n v="1206"/>
    <n v="17340"/>
    <n v="9103"/>
    <n v="547"/>
    <n v="211"/>
    <n v="4886"/>
    <n v="1102"/>
    <n v="1244"/>
    <n v="159"/>
    <n v="2010"/>
    <n v="0.79413150567573354"/>
    <n v="45304"/>
    <n v="863"/>
    <n v="1541"/>
    <n v="382"/>
    <n v="9501"/>
    <n v="13600"/>
    <n v="335"/>
    <n v="163"/>
    <n v="4927"/>
    <n v="11315"/>
    <n v="1824"/>
    <n v="129"/>
    <n v="724"/>
    <n v="0.57880098887515452"/>
    <n v="91994"/>
    <n v="63233"/>
    <n v="44"/>
    <n v="164"/>
    <n v="484"/>
    <n v="354"/>
    <n v="152"/>
    <n v="2"/>
    <n v="21"/>
    <n v="27540"/>
    <n v="0.2993673500445681"/>
    <n v="0.70063264995543184"/>
    <n v="27101"/>
    <n v="21130"/>
    <n v="12"/>
    <n v="96"/>
    <n v="361"/>
    <n v="115"/>
    <n v="37"/>
    <n v="2"/>
    <n v="6"/>
    <n v="5342"/>
    <n v="0.19711449762001401"/>
    <n v="64893"/>
    <n v="42103"/>
    <n v="32"/>
    <n v="68"/>
    <n v="123"/>
    <n v="239"/>
    <n v="115"/>
    <n v="0"/>
    <n v="15"/>
    <n v="22198"/>
    <n v="0.34207079346000341"/>
    <n v="116961"/>
    <n v="113269"/>
    <n v="3692"/>
    <n v="3.1566077581416024E-2"/>
    <n v="1650"/>
    <n v="1121"/>
    <n v="1227"/>
    <n v="1420"/>
    <n v="59291"/>
    <n v="57346"/>
    <n v="1945"/>
    <n v="3.2804304194565787E-2"/>
    <n v="57670"/>
    <n v="55923"/>
    <n v="1747"/>
    <n v="3.0293046644702618E-2"/>
    <n v="23227"/>
    <n v="371"/>
    <n v="14351"/>
    <n v="5680"/>
    <n v="371"/>
    <n v="490"/>
    <n v="1964"/>
    <n v="8.455676583286692E-2"/>
    <n v="0.91544323416713302"/>
    <n v="0.6338313170017652"/>
    <n v="23227"/>
    <n v="2187"/>
    <n v="839"/>
    <n v="3475"/>
    <n v="5385"/>
    <n v="830"/>
    <n v="3304"/>
    <n v="923"/>
    <n v="4745"/>
    <n v="851"/>
    <n v="688"/>
    <n v="0.21772075601670471"/>
    <n v="0.48417789641365649"/>
    <n v="23227"/>
    <n v="4106"/>
    <n v="668"/>
    <n v="3277"/>
    <n v="4856"/>
    <n v="1068"/>
    <n v="5678"/>
    <n v="930"/>
    <n v="40"/>
    <n v="1938"/>
    <n v="666"/>
    <n v="0.38838420803375384"/>
    <n v="0.55900460670771079"/>
    <n v="23227"/>
    <n v="8087"/>
    <n v="614"/>
    <n v="5864"/>
    <n v="372"/>
    <n v="370"/>
    <n v="648"/>
    <n v="7161"/>
    <n v="111"/>
    <n v="0.34817238558574071"/>
    <n v="38405.154992035132"/>
    <n v="0.6724071124122788"/>
    <n v="23227"/>
    <n v="5375"/>
    <n v="3"/>
    <n v="69"/>
    <n v="7"/>
    <n v="16439"/>
    <n v="1244"/>
    <n v="50"/>
    <n v="2"/>
    <n v="38"/>
    <n v="23227"/>
    <n v="1.2247384509407155"/>
    <n v="0.33047928687326916"/>
    <n v="0.81650086125074706"/>
    <n v="0.16579966468254964"/>
    <n v="9741"/>
    <n v="0.41938261506005942"/>
    <n v="0.17554830687163223"/>
    <n v="4644"/>
    <n v="13486"/>
    <n v="830"/>
    <n v="7699"/>
    <n v="741"/>
    <n v="1047"/>
    <n v="0.33146768846600938"/>
    <n v="0.19993972531967108"/>
    <n v="0.58061738493994064"/>
    <n v="4.5076850217419383E-2"/>
    <n v="23227"/>
    <n v="1245"/>
    <n v="16797"/>
    <n v="1801"/>
    <n v="4419"/>
    <n v="32"/>
    <n v="11"/>
    <n v="3979"/>
    <n v="0.96749472596547126"/>
    <n v="40514"/>
    <n v="40514"/>
    <n v="0.63901200296525296"/>
    <n v="0.60022609468331933"/>
    <n v="2431756"/>
    <n v="99502592.008000001"/>
    <n v="2745001.0054414114"/>
    <n v="15243"/>
    <n v="15243"/>
    <n v="0.24042207536158736"/>
    <n v="0.59087449977038642"/>
    <n v="900670"/>
    <n v="36853615.060000002"/>
    <n v="4681992.2704923013"/>
    <n v="2608"/>
    <n v="2608"/>
    <n v="4.1134997870696043E-2"/>
    <n v="9.0149539877300622E-2"/>
    <n v="23511"/>
    <n v="962023.098"/>
    <n v="213195.20042087373"/>
    <n v="1279"/>
    <n v="1279"/>
    <n v="2.0173183388274632E-2"/>
    <n v="0.4719781078967944"/>
    <n v="60366"/>
    <n v="2470055.9879999999"/>
    <n v="167700.37028793429"/>
    <n v="420"/>
    <n v="420"/>
    <n v="6.6245011908329524E-3"/>
    <n v="0.26678571428571429"/>
    <n v="11205"/>
    <n v="64078.023512272106"/>
    <n v="20"/>
    <n v="20"/>
    <n v="1.2"/>
    <n v="2400"/>
    <n v="3.866666666666664"/>
    <m/>
    <n v="103"/>
    <n v="103"/>
    <n v="1.6245800539423669E-3"/>
    <n v="0.24543689320388348"/>
    <n v="2528"/>
    <n v="61.143238834951454"/>
    <n v="3214"/>
    <n v="13"/>
    <n v="13"/>
    <n v="2.0504408447816281E-4"/>
    <n v="0.13"/>
    <n v="169"/>
    <n v="3056.5953744359686"/>
    <n v="3198"/>
    <n v="3198"/>
    <n v="5.0440844781628053E-2"/>
    <n v="0.14386804252657912"/>
    <n v="46009"/>
    <n v="751922.46211124829"/>
    <n v="3"/>
    <n v="3"/>
    <n v="4.7317865648806801E-5"/>
    <n v="0.14000000000000001"/>
    <n v="42"/>
    <n v="324.15369984419578"/>
    <n v="63401"/>
    <n v="63401"/>
    <n v="8.1543331108290151E-2"/>
    <n v="1.8630002929036912E-3"/>
    <n v="0.31817498760461854"/>
    <n v="0.54269300072232829"/>
    <n v="1.9438267283648284E-2"/>
    <n v="7.4273285497274801E-3"/>
    <n v="3.5429210898125341E-4"/>
    <n v="8.7155858809388337E-2"/>
    <n v="3.7572882204949554E-5"/>
    <n v="7.0871556038969677E-6"/>
    <n v="8627331.2245791554"/>
    <n v="73.762461201418901"/>
    <n v="0"/>
    <n v="0"/>
    <n v="1.8447816280500307"/>
    <n v="0.54206957874847173"/>
    <n v="0.3479449"/>
    <n v="239"/>
    <b v="0"/>
    <b v="0"/>
    <b v="0"/>
    <b v="0"/>
    <b v="0"/>
    <b v="0"/>
    <b v="0"/>
    <b v="1"/>
    <n v="1"/>
    <m/>
    <m/>
    <m/>
    <n v="1"/>
    <n v="2"/>
    <m/>
    <m/>
    <m/>
    <n v="0"/>
    <n v="2.4875621890547263E-3"/>
    <n v="0"/>
    <n v="1.8264840182648401E-3"/>
    <n v="0"/>
    <n v="0"/>
    <n v="0"/>
    <n v="2.0833333333333332E-2"/>
    <n v="4.3478260869565218E-3"/>
    <n v="1.0785115518298916E-3"/>
    <n v="6.2952898550724633E-3"/>
    <n v="158.84892086330936"/>
    <n v="0.25620793687630544"/>
    <m/>
    <m/>
    <m/>
    <n v="2"/>
    <m/>
    <m/>
    <n v="5"/>
    <m/>
    <n v="1"/>
    <m/>
    <m/>
    <m/>
    <m/>
    <m/>
    <m/>
    <m/>
    <m/>
    <n v="3"/>
    <m/>
    <m/>
    <n v="1"/>
    <n v="3"/>
    <m/>
    <n v="1"/>
    <m/>
    <m/>
    <m/>
    <m/>
    <n v="1"/>
    <m/>
    <m/>
    <m/>
    <m/>
    <m/>
    <m/>
    <n v="4"/>
    <m/>
    <m/>
    <m/>
    <n v="58"/>
    <m/>
    <m/>
    <m/>
    <m/>
    <m/>
    <m/>
    <m/>
    <m/>
    <m/>
    <n v="1"/>
    <m/>
    <m/>
    <m/>
    <n v="2"/>
    <m/>
    <m/>
    <m/>
    <n v="79"/>
    <m/>
    <m/>
    <m/>
    <m/>
    <m/>
    <n v="1"/>
    <m/>
    <m/>
    <m/>
    <m/>
    <m/>
    <m/>
    <n v="5"/>
    <m/>
    <n v="1"/>
    <m/>
    <n v="111"/>
    <m/>
    <m/>
    <m/>
    <m/>
    <m/>
    <m/>
    <m/>
    <m/>
    <n v="1"/>
    <m/>
    <n v="1"/>
    <m/>
    <m/>
    <n v="1"/>
    <n v="0"/>
    <n v="0"/>
    <n v="0"/>
    <n v="16"/>
    <n v="0"/>
    <n v="1"/>
    <n v="1"/>
    <n v="256"/>
    <n v="0"/>
    <n v="2"/>
    <n v="0"/>
    <n v="0"/>
    <n v="0"/>
    <n v="0"/>
    <n v="0"/>
    <n v="4"/>
    <n v="0"/>
    <n v="0"/>
  </r>
  <r>
    <s v="MMR222"/>
    <s v="Shan"/>
    <s v="MMR014D002"/>
    <s v="Loilen"/>
    <s v="MMR014014"/>
    <s v="Kunhing"/>
    <n v="14"/>
    <n v="11"/>
    <x v="5"/>
    <n v="31990.371434663735"/>
    <n v="0.40096302764519343"/>
    <n v="0.28762429077018142"/>
    <n v="0.55996737999493829"/>
    <n v="0.71732533398444309"/>
    <n v="0.12909414349994769"/>
    <n v="0.43649988731124639"/>
    <n v="0.28742031067612461"/>
    <n v="0.48702523121127772"/>
    <n v="8.2248361318128765E-2"/>
    <n v="0.76591541707820776"/>
    <n v="0.3359073359073359"/>
    <n v="0.41285122063565177"/>
    <n v="0.30967741935483872"/>
    <n v="31990.371434663735"/>
    <n v="53403"/>
    <n v="26623"/>
    <n v="26780"/>
    <n v="1.037228325782418E-3"/>
    <n v="99.413741598207622"/>
    <n v="2745.36167583"/>
    <n v="19.452081840493666"/>
    <n v="1.6799013619557025E-2"/>
    <n v="50063"/>
    <n v="23652"/>
    <n v="26411"/>
    <n v="3340"/>
    <n v="2971"/>
    <n v="369"/>
    <n v="15360"/>
    <n v="7637"/>
    <n v="7723"/>
    <n v="98.886443092062677"/>
    <n v="38043"/>
    <n v="18986"/>
    <n v="19057"/>
    <n v="99.627433489006663"/>
    <n v="0.28762429077018142"/>
    <n v="15494"/>
    <n v="35496"/>
    <n v="2413"/>
    <n v="0.50447937795807984"/>
    <n v="26462.287778904662"/>
    <n v="0.43649988731124639"/>
    <n v="0.56350011268875355"/>
    <n v="6.7979490646833449"/>
    <n v="37909"/>
    <n v="8789"/>
    <n v="25137"/>
    <n v="2611"/>
    <n v="875"/>
    <n v="497"/>
    <n v="11137"/>
    <n v="9250"/>
    <n v="1887"/>
    <n v="0.16943521594684385"/>
    <n v="50063"/>
    <n v="3340"/>
    <n v="6.6715937918223042E-2"/>
    <n v="407"/>
    <n v="1492"/>
    <n v="2221"/>
    <n v="2342"/>
    <n v="1854"/>
    <n v="1159"/>
    <n v="698"/>
    <n v="473"/>
    <n v="491"/>
    <n v="4.4951961928706119"/>
    <n v="11137"/>
    <n v="4.7950974230043997"/>
    <n v="333"/>
    <n v="1547"/>
    <n v="1169"/>
    <n v="2754"/>
    <n v="5129"/>
    <n v="118"/>
    <n v="51"/>
    <n v="36"/>
    <n v="11137"/>
    <n v="10378"/>
    <n v="172"/>
    <n v="128"/>
    <n v="412"/>
    <n v="21"/>
    <n v="26"/>
    <n v="11137"/>
    <n v="3166"/>
    <n v="29"/>
    <n v="6"/>
    <n v="7889"/>
    <n v="24"/>
    <n v="23"/>
    <n v="14362.151836221605"/>
    <n v="0.70835952231301069"/>
    <n v="2.1549788991649457E-3"/>
    <n v="0.28742031067612461"/>
    <n v="0.71257968932387539"/>
    <n v="11137"/>
    <n v="69"/>
    <n v="5795"/>
    <n v="14"/>
    <n v="2729"/>
    <n v="14"/>
    <n v="2489"/>
    <n v="27"/>
    <n v="0.7728293077130286"/>
    <n v="0.2271706922869714"/>
    <n v="11137"/>
    <n v="5075"/>
    <n v="349"/>
    <n v="3369"/>
    <n v="0.30250516297027924"/>
    <n v="2272"/>
    <n v="72"/>
    <n v="0.48702523121127772"/>
    <n v="0.2040046691209482"/>
    <n v="0.46987519080542339"/>
    <n v="35561"/>
    <n v="19913"/>
    <n v="15648"/>
    <n v="0.55996737999493829"/>
    <n v="16645"/>
    <n v="10765"/>
    <n v="5880"/>
    <n v="0.64674076299188943"/>
    <n v="18916"/>
    <n v="9148"/>
    <n v="9768"/>
    <n v="0.48361175724254601"/>
    <n v="10404"/>
    <n v="7389"/>
    <n v="3015"/>
    <n v="0.71020761245674735"/>
    <n v="25157"/>
    <n v="12524"/>
    <n v="12633"/>
    <n v="0.49783360496084589"/>
    <n v="22087"/>
    <n v="5017"/>
    <n v="5252"/>
    <n v="11818"/>
    <n v="0.5350658758545751"/>
    <n v="0.2377869334902884"/>
    <n v="0.42452191572178033"/>
    <n v="10064"/>
    <n v="2205"/>
    <n v="0.21909777424483307"/>
    <n v="2314"/>
    <n v="0.22992845786963434"/>
    <n v="5545"/>
    <n v="0.55097376788553254"/>
    <n v="12023"/>
    <n v="2812"/>
    <n v="2938"/>
    <n v="0.52174997920652089"/>
    <n v="0.24436496714630293"/>
    <n v="6273"/>
    <n v="28669"/>
    <n v="20565"/>
    <n v="4403"/>
    <n v="1924"/>
    <n v="966"/>
    <n v="40"/>
    <n v="649"/>
    <n v="39"/>
    <n v="20"/>
    <n v="63"/>
    <n v="20565"/>
    <n v="8103.9999999999991"/>
    <n v="3701.0000000000005"/>
    <n v="24968"/>
    <n v="1777"/>
    <n v="0.71732533398444309"/>
    <n v="0.28267466601555685"/>
    <n v="0.12909414349994769"/>
    <n v="6.1983326938505008E-2"/>
    <n v="0.20588440475775227"/>
    <n v="14182"/>
    <n v="9689"/>
    <n v="2406"/>
    <n v="1126"/>
    <n v="528"/>
    <n v="24"/>
    <n v="318"/>
    <n v="34"/>
    <n v="14"/>
    <n v="43"/>
    <n v="0.68318995910308844"/>
    <n v="0.31681004089691156"/>
    <n v="0.1471583697644902"/>
    <n v="6.7761951769849102E-2"/>
    <n v="14487"/>
    <n v="10876"/>
    <n v="1997"/>
    <n v="798"/>
    <n v="438"/>
    <n v="16"/>
    <n v="331"/>
    <n v="5"/>
    <n v="6"/>
    <n v="20"/>
    <n v="0.75074204459170291"/>
    <n v="0.24925795540829709"/>
    <n v="0.11141022986125491"/>
    <n v="43420"/>
    <n v="2198"/>
    <n v="1791"/>
    <n v="503"/>
    <n v="15023"/>
    <n v="10002"/>
    <n v="561"/>
    <n v="253"/>
    <n v="3265"/>
    <n v="5620"/>
    <n v="2383"/>
    <n v="234"/>
    <n v="1587"/>
    <n v="0.35978811607554123"/>
    <n v="0.2303546752648549"/>
    <n v="4.3411317736452713"/>
    <n v="5.9342747451172545E-2"/>
    <n v="21602"/>
    <n v="1854"/>
    <n v="1322"/>
    <n v="315"/>
    <n v="9596"/>
    <n v="3803"/>
    <n v="304"/>
    <n v="132"/>
    <n v="1400"/>
    <n v="421"/>
    <n v="929"/>
    <n v="135"/>
    <n v="1391"/>
    <n v="0.79594481992408106"/>
    <n v="21818"/>
    <n v="344"/>
    <n v="469"/>
    <n v="188"/>
    <n v="5427"/>
    <n v="6199"/>
    <n v="257"/>
    <n v="121"/>
    <n v="1865"/>
    <n v="5199"/>
    <n v="1454"/>
    <n v="99"/>
    <n v="196"/>
    <n v="0.59052158767989738"/>
    <n v="43420"/>
    <n v="25102"/>
    <n v="14"/>
    <n v="43"/>
    <n v="114"/>
    <n v="181"/>
    <n v="30"/>
    <n v="0"/>
    <n v="10"/>
    <n v="17926"/>
    <n v="0.41285122063565177"/>
    <n v="0.58714877936434817"/>
    <n v="12791"/>
    <n v="9392"/>
    <n v="12"/>
    <n v="33"/>
    <n v="46"/>
    <n v="81"/>
    <n v="6"/>
    <n v="0"/>
    <n v="4"/>
    <n v="3217"/>
    <n v="0.25150496442811354"/>
    <n v="30629"/>
    <n v="15710"/>
    <n v="2"/>
    <n v="10"/>
    <n v="68"/>
    <n v="100"/>
    <n v="24"/>
    <n v="0"/>
    <n v="6"/>
    <n v="14709"/>
    <n v="0.48023115348199419"/>
    <n v="53403"/>
    <n v="51994"/>
    <n v="1409"/>
    <n v="2.6384285527030316E-2"/>
    <n v="505"/>
    <n v="632"/>
    <n v="447"/>
    <n v="446"/>
    <n v="26623"/>
    <n v="25888"/>
    <n v="735"/>
    <n v="2.7607707621229761E-2"/>
    <n v="26780"/>
    <n v="26106"/>
    <n v="674"/>
    <n v="2.5168035847647499E-2"/>
    <n v="11137"/>
    <n v="243"/>
    <n v="8287"/>
    <n v="1203"/>
    <n v="103"/>
    <n v="96"/>
    <n v="1205"/>
    <n v="0.10819789889557331"/>
    <n v="0.8918021011044267"/>
    <n v="0.76591541707820776"/>
    <n v="11137"/>
    <n v="939"/>
    <n v="250"/>
    <n v="2371"/>
    <n v="993"/>
    <n v="405"/>
    <n v="4110"/>
    <n v="1493"/>
    <n v="181"/>
    <n v="17"/>
    <n v="378"/>
    <n v="0.53946305109095805"/>
    <n v="0.3359073359073359"/>
    <n v="11137"/>
    <n v="1007"/>
    <n v="280"/>
    <n v="2353"/>
    <n v="849"/>
    <n v="410"/>
    <n v="4359"/>
    <n v="1535"/>
    <n v="4"/>
    <n v="23"/>
    <n v="317"/>
    <n v="0.46502648828230225"/>
    <n v="0.55091137649277178"/>
    <n v="11137"/>
    <n v="916"/>
    <n v="219"/>
    <n v="2859"/>
    <n v="60"/>
    <n v="482"/>
    <n v="4013"/>
    <n v="2424"/>
    <n v="164"/>
    <n v="8.2248361318128765E-2"/>
    <n v="4117.5997126694801"/>
    <n v="0.34318038969201758"/>
    <n v="11137"/>
    <n v="192"/>
    <n v="4"/>
    <n v="15"/>
    <n v="22"/>
    <n v="10433"/>
    <n v="454"/>
    <n v="13"/>
    <n v="0"/>
    <n v="4"/>
    <n v="11137"/>
    <n v="1.0339409176618479"/>
    <n v="0.27899512493914597"/>
    <n v="0.96717325227963524"/>
    <n v="0.19639538490168101"/>
    <n v="5921"/>
    <n v="0.53165125258148516"/>
    <n v="0.10670583358863919"/>
    <n v="1866"/>
    <n v="5216"/>
    <n v="461"/>
    <n v="3180"/>
    <n v="277"/>
    <n v="515"/>
    <n v="0.28553470413935528"/>
    <n v="0.16754960941007452"/>
    <n v="0.46834874741851484"/>
    <n v="4.6242255544581126E-2"/>
    <n v="11137"/>
    <n v="437"/>
    <n v="7608"/>
    <n v="1770"/>
    <n v="894"/>
    <n v="159"/>
    <n v="19"/>
    <n v="3744"/>
    <n v="0.80434587411331593"/>
    <n v="21113"/>
    <n v="21113"/>
    <n v="0.7647144047230976"/>
    <n v="0.63347179462890157"/>
    <n v="1337449"/>
    <n v="54725738.181999996"/>
    <n v="1430498.25314421"/>
    <n v="2635"/>
    <n v="2635"/>
    <n v="9.5439892788583433E-2"/>
    <n v="0.54017077798861479"/>
    <n v="142335"/>
    <n v="5824063.5300000003"/>
    <n v="809358.36992371676"/>
    <n v="803"/>
    <n v="803"/>
    <n v="2.9084718751131878E-2"/>
    <n v="9.7721046077210452E-2"/>
    <n v="7847"/>
    <n v="321083.54599999997"/>
    <n v="65642.540620384054"/>
    <n v="2532"/>
    <n v="2532"/>
    <n v="9.1709225252635015E-2"/>
    <n v="0.5585979462875198"/>
    <n v="141437"/>
    <n v="5787319.1660000002"/>
    <n v="331991.66346290038"/>
    <n v="236"/>
    <n v="236"/>
    <n v="8.5479372668332797E-3"/>
    <n v="0.31080508474576268"/>
    <n v="7335"/>
    <n v="36005.746544990994"/>
    <m/>
    <m/>
    <n v="0"/>
    <m/>
    <n v="0"/>
    <m/>
    <n v="47"/>
    <n v="47"/>
    <n v="1.7023434387337462E-3"/>
    <n v="0.26765957446808508"/>
    <n v="1258"/>
    <n v="66.679353191489355"/>
    <n v="243"/>
    <m/>
    <m/>
    <n v="0"/>
    <n v="0"/>
    <m/>
    <n v="0"/>
    <n v="236"/>
    <n v="236"/>
    <n v="8.5479372668332797E-3"/>
    <n v="0.173135593220339"/>
    <n v="4086"/>
    <n v="55488.962182068353"/>
    <n v="7"/>
    <n v="7"/>
    <n v="2.5354051215183452E-4"/>
    <n v="0.1357142857142857"/>
    <n v="95"/>
    <n v="756.35863296979028"/>
    <n v="27609"/>
    <n v="27609"/>
    <n v="3.550937411978964E-2"/>
    <n v="8.1127387717509194E-4"/>
    <n v="0.52402877873562259"/>
    <n v="0.29648905702496015"/>
    <n v="0.12161719566765042"/>
    <n v="1.3189843013065104E-2"/>
    <n v="0"/>
    <n v="2.0327052494935879E-2"/>
    <n v="2.7707387258259545E-4"/>
    <n v="2.4426384263675769E-5"/>
    <n v="2729808.5738644321"/>
    <n v="51.11713899714308"/>
    <n v="0"/>
    <n v="0"/>
    <n v="1.9342605672063458"/>
    <n v="0.51699342733554299"/>
    <n v="-1.120511"/>
    <n v="165"/>
    <b v="0"/>
    <b v="0"/>
    <b v="0"/>
    <b v="0"/>
    <b v="0"/>
    <b v="0"/>
    <b v="0"/>
    <b v="1"/>
    <n v="1"/>
    <m/>
    <n v="1"/>
    <m/>
    <n v="2"/>
    <n v="0"/>
    <m/>
    <m/>
    <m/>
    <n v="4.1322314049586778E-3"/>
    <n v="2.4875621890547263E-3"/>
    <n v="0"/>
    <n v="0"/>
    <n v="0"/>
    <n v="0"/>
    <n v="0"/>
    <n v="2.0833333333333332E-2"/>
    <n v="0"/>
    <n v="6.2189054726368158E-4"/>
    <n v="5.208333333333333E-3"/>
    <n v="192"/>
    <n v="0.30967741935483872"/>
    <m/>
    <m/>
    <m/>
    <m/>
    <m/>
    <m/>
    <n v="1"/>
    <m/>
    <n v="1"/>
    <m/>
    <m/>
    <m/>
    <m/>
    <m/>
    <m/>
    <m/>
    <m/>
    <m/>
    <m/>
    <m/>
    <n v="1"/>
    <n v="1"/>
    <m/>
    <m/>
    <m/>
    <m/>
    <m/>
    <m/>
    <n v="1"/>
    <m/>
    <m/>
    <m/>
    <m/>
    <m/>
    <m/>
    <n v="1"/>
    <m/>
    <m/>
    <n v="5"/>
    <n v="75"/>
    <m/>
    <m/>
    <m/>
    <m/>
    <m/>
    <m/>
    <m/>
    <m/>
    <m/>
    <m/>
    <m/>
    <m/>
    <m/>
    <n v="1"/>
    <m/>
    <m/>
    <m/>
    <n v="79"/>
    <m/>
    <m/>
    <m/>
    <m/>
    <m/>
    <m/>
    <m/>
    <m/>
    <m/>
    <m/>
    <m/>
    <m/>
    <n v="1"/>
    <m/>
    <m/>
    <m/>
    <n v="69"/>
    <m/>
    <m/>
    <m/>
    <m/>
    <m/>
    <m/>
    <m/>
    <m/>
    <m/>
    <m/>
    <n v="1"/>
    <m/>
    <m/>
    <n v="0"/>
    <n v="0"/>
    <n v="0"/>
    <n v="0"/>
    <n v="3"/>
    <n v="0"/>
    <n v="0"/>
    <n v="6"/>
    <n v="225"/>
    <n v="0"/>
    <n v="1"/>
    <n v="0"/>
    <n v="0"/>
    <n v="0"/>
    <n v="0"/>
    <n v="0"/>
    <n v="2"/>
    <n v="0"/>
    <n v="0"/>
  </r>
  <r>
    <s v="MMR222"/>
    <s v="Shan"/>
    <s v="MMR014D002"/>
    <s v="Loilen"/>
    <s v="MMR014015"/>
    <s v="Keshi"/>
    <n v="31"/>
    <n v="11"/>
    <x v="5"/>
    <n v="48908.496863112741"/>
    <n v="0.34230949299240576"/>
    <n v="0.11201656715615084"/>
    <n v="0.50891000891000893"/>
    <n v="0.76278310221127588"/>
    <n v="9.3430422444718109E-2"/>
    <n v="0.55096628334166653"/>
    <n v="0.29071506253398588"/>
    <n v="0.56076672104404568"/>
    <n v="8.109026644915715E-2"/>
    <n v="0.31266992930940729"/>
    <n v="0.27181892332789559"/>
    <n v="0.52486101730139767"/>
    <n v="3.7685611879160266E-2"/>
    <n v="48908.496863112741"/>
    <n v="74364"/>
    <n v="35424"/>
    <n v="38940"/>
    <n v="1.4443467074599504E-3"/>
    <n v="90.970724191063184"/>
    <n v="3740.4540411799999"/>
    <n v="19.881008877879545"/>
    <n v="1.7169439325243792E-2"/>
    <n v="70623"/>
    <n v="32185"/>
    <n v="38438"/>
    <n v="3741"/>
    <n v="3239"/>
    <n v="502"/>
    <n v="8330"/>
    <n v="4032"/>
    <n v="4298"/>
    <n v="93.811074918566774"/>
    <n v="66034"/>
    <n v="31392"/>
    <n v="34642"/>
    <n v="90.618324577102939"/>
    <n v="0.11201656715615084"/>
    <n v="25345"/>
    <n v="46001"/>
    <n v="3018"/>
    <n v="0.61657355274885328"/>
    <n v="28513.124323384276"/>
    <n v="0.55096628334166653"/>
    <n v="0.44903371665833347"/>
    <n v="6.5607269407186797"/>
    <n v="49019"/>
    <n v="10678"/>
    <n v="32446"/>
    <n v="3976"/>
    <n v="1473"/>
    <n v="446"/>
    <n v="14712"/>
    <n v="11445"/>
    <n v="3267"/>
    <n v="0.22206362153344208"/>
    <n v="70623"/>
    <n v="3741"/>
    <n v="5.297141157979695E-2"/>
    <n v="428"/>
    <n v="1468"/>
    <n v="2448"/>
    <n v="2970"/>
    <n v="2722"/>
    <n v="1833"/>
    <n v="1195"/>
    <n v="984"/>
    <n v="664"/>
    <n v="4.8003670473083195"/>
    <n v="14712"/>
    <n v="5.0546492659053834"/>
    <n v="316"/>
    <n v="996"/>
    <n v="619"/>
    <n v="4846"/>
    <n v="7853"/>
    <n v="35"/>
    <n v="25"/>
    <n v="22"/>
    <n v="14712"/>
    <n v="14203"/>
    <n v="84"/>
    <n v="29"/>
    <n v="373"/>
    <n v="12"/>
    <n v="11"/>
    <n v="14712"/>
    <n v="4241"/>
    <n v="24"/>
    <n v="12"/>
    <n v="10406"/>
    <n v="15"/>
    <n v="14"/>
    <n v="20473.565456769982"/>
    <n v="0.70731375747688963"/>
    <n v="1.0195758564437193E-3"/>
    <n v="0.29071506253398588"/>
    <n v="0.70928493746601418"/>
    <n v="14712"/>
    <n v="74"/>
    <n v="8436"/>
    <n v="14"/>
    <n v="4387"/>
    <n v="16"/>
    <n v="1769"/>
    <n v="16"/>
    <n v="0.87758292550299077"/>
    <n v="0.12241707449700923"/>
    <n v="14712"/>
    <n v="8013"/>
    <n v="237"/>
    <n v="4577"/>
    <n v="0.31110657966286026"/>
    <n v="1794"/>
    <n v="91"/>
    <n v="0.56076672104404568"/>
    <n v="0.12194127243066884"/>
    <n v="0.4158510059815117"/>
    <n v="47138"/>
    <n v="23989"/>
    <n v="23149"/>
    <n v="0.50891000891000893"/>
    <n v="21375"/>
    <n v="12522"/>
    <n v="8853"/>
    <n v="0.5858245614035088"/>
    <n v="25763"/>
    <n v="11467"/>
    <n v="14296"/>
    <n v="0.44509567985094906"/>
    <n v="5509"/>
    <n v="3498"/>
    <n v="2011"/>
    <n v="0.63496097295334908"/>
    <n v="41629"/>
    <n v="20491"/>
    <n v="21138"/>
    <n v="0.49222897499339402"/>
    <n v="31884"/>
    <n v="7076"/>
    <n v="7581"/>
    <n v="17227"/>
    <n v="0.54030234600426541"/>
    <n v="0.23776815957847197"/>
    <n v="0.41075056597202064"/>
    <n v="14143"/>
    <n v="2840"/>
    <n v="0.20080605246411654"/>
    <n v="3208"/>
    <n v="0.22682599165664993"/>
    <n v="8095"/>
    <n v="0.5723679558792335"/>
    <n v="17741"/>
    <n v="4236"/>
    <n v="4373"/>
    <n v="0.51473986810213634"/>
    <n v="0.2464911786257821"/>
    <n v="9132"/>
    <n v="37354"/>
    <n v="28493"/>
    <n v="5371"/>
    <n v="1848"/>
    <n v="903"/>
    <n v="19"/>
    <n v="564"/>
    <n v="86"/>
    <n v="14"/>
    <n v="56"/>
    <n v="28493"/>
    <n v="8861"/>
    <n v="3490.0000000000005"/>
    <n v="33864"/>
    <n v="1642"/>
    <n v="0.76278310221127588"/>
    <n v="0.2372168977887241"/>
    <n v="9.3430422444718109E-2"/>
    <n v="4.395780906997912E-2"/>
    <n v="0.16532366011672112"/>
    <n v="17460"/>
    <n v="12874"/>
    <n v="2672"/>
    <n v="1053"/>
    <n v="470"/>
    <n v="13"/>
    <n v="285"/>
    <n v="44"/>
    <n v="8"/>
    <n v="41"/>
    <n v="0.73734249713631161"/>
    <n v="0.26265750286368844"/>
    <n v="0.10962199312714777"/>
    <n v="4.9312714776632301E-2"/>
    <n v="19894"/>
    <n v="15619"/>
    <n v="2699"/>
    <n v="795"/>
    <n v="433"/>
    <n v="6"/>
    <n v="279"/>
    <n v="42"/>
    <n v="6"/>
    <n v="15"/>
    <n v="0.78511108877048352"/>
    <n v="0.21488891122951645"/>
    <n v="7.9219865286015878E-2"/>
    <n v="57741"/>
    <n v="1662"/>
    <n v="1906"/>
    <n v="744"/>
    <n v="18589"/>
    <n v="16935"/>
    <n v="539"/>
    <n v="168"/>
    <n v="4633"/>
    <n v="7903"/>
    <n v="2209"/>
    <n v="269"/>
    <n v="2184"/>
    <n v="0.43016227637207533"/>
    <n v="0.29329246116277863"/>
    <n v="3.4095659875996454"/>
    <n v="4.660835557874194E-2"/>
    <n v="27245"/>
    <n v="1286"/>
    <n v="1200"/>
    <n v="551"/>
    <n v="12079"/>
    <n v="6301"/>
    <n v="318"/>
    <n v="97"/>
    <n v="1977"/>
    <n v="666"/>
    <n v="866"/>
    <n v="139"/>
    <n v="1765"/>
    <n v="0.79776105707469258"/>
    <n v="30496"/>
    <n v="376"/>
    <n v="706"/>
    <n v="193"/>
    <n v="6510"/>
    <n v="10634"/>
    <n v="221"/>
    <n v="71"/>
    <n v="2656"/>
    <n v="7237"/>
    <n v="1343"/>
    <n v="130"/>
    <n v="419"/>
    <n v="0.61122770199370413"/>
    <n v="57741"/>
    <n v="26892"/>
    <n v="12"/>
    <n v="70"/>
    <n v="215"/>
    <n v="199"/>
    <n v="27"/>
    <n v="5"/>
    <n v="15"/>
    <n v="30306"/>
    <n v="0.52486101730139767"/>
    <n v="0.47513898269860233"/>
    <n v="6723"/>
    <n v="5255"/>
    <n v="2"/>
    <n v="17"/>
    <n v="32"/>
    <n v="19"/>
    <n v="2"/>
    <n v="5"/>
    <n v="0"/>
    <n v="1391"/>
    <n v="0.20690168079726312"/>
    <n v="51018"/>
    <n v="21637"/>
    <n v="10"/>
    <n v="53"/>
    <n v="183"/>
    <n v="180"/>
    <n v="25"/>
    <n v="0"/>
    <n v="15"/>
    <n v="28915"/>
    <n v="0.56676075110745228"/>
    <n v="74364"/>
    <n v="71614"/>
    <n v="2750"/>
    <n v="3.6980259265235869E-2"/>
    <n v="1115"/>
    <n v="1110"/>
    <n v="1082"/>
    <n v="1255"/>
    <n v="35424"/>
    <n v="34084"/>
    <n v="1340"/>
    <n v="3.7827461607949413E-2"/>
    <n v="38940"/>
    <n v="37530"/>
    <n v="1410"/>
    <n v="3.62095531587057E-2"/>
    <n v="14712"/>
    <n v="261"/>
    <n v="4339"/>
    <n v="8264"/>
    <n v="268"/>
    <n v="764"/>
    <n v="816"/>
    <n v="5.5464926590538338E-2"/>
    <n v="0.94453507340946163"/>
    <n v="0.31266992930940729"/>
    <n v="14712"/>
    <n v="2288"/>
    <n v="150"/>
    <n v="1208"/>
    <n v="3949"/>
    <n v="506"/>
    <n v="5557"/>
    <n v="693"/>
    <n v="353"/>
    <n v="0"/>
    <n v="8"/>
    <n v="0.45921696574225124"/>
    <n v="0.27181892332789559"/>
    <n v="14712"/>
    <n v="2522"/>
    <n v="99"/>
    <n v="739"/>
    <n v="2875"/>
    <n v="668"/>
    <n v="7097"/>
    <n v="690"/>
    <n v="8"/>
    <n v="4"/>
    <n v="10"/>
    <n v="0.27582925502990757"/>
    <n v="0.29224442631865144"/>
    <n v="14712"/>
    <n v="1193"/>
    <n v="1012"/>
    <n v="4499"/>
    <n v="299"/>
    <n v="254"/>
    <n v="2363"/>
    <n v="4939"/>
    <n v="153"/>
    <n v="8.109026644915715E-2"/>
    <n v="5726.8378874388254"/>
    <n v="0.43406742794997283"/>
    <n v="14712"/>
    <n v="369"/>
    <n v="0"/>
    <n v="68"/>
    <n v="2"/>
    <n v="14014"/>
    <n v="244"/>
    <n v="12"/>
    <n v="1"/>
    <n v="2"/>
    <n v="14712"/>
    <n v="0.74157150625339863"/>
    <n v="0.20010315048402302"/>
    <n v="1.348487626031164"/>
    <n v="0.27382554855122615"/>
    <n v="8794"/>
    <n v="0.59774333877107122"/>
    <n v="0.15848186126980121"/>
    <n v="3387"/>
    <n v="5918"/>
    <n v="354"/>
    <n v="1033"/>
    <n v="165"/>
    <n v="53"/>
    <n v="7.0214790647090811E-2"/>
    <n v="0.23022022838499184"/>
    <n v="0.40225666122892878"/>
    <n v="1.1215334420880914E-2"/>
    <n v="14712"/>
    <n v="435"/>
    <n v="10067"/>
    <n v="1127"/>
    <n v="1575"/>
    <n v="8"/>
    <n v="11"/>
    <n v="4936"/>
    <n v="0.82164219684611206"/>
    <n v="38041"/>
    <n v="38041"/>
    <n v="0.68532463789003384"/>
    <n v="0.65433374516968523"/>
    <n v="2489151"/>
    <n v="101851080.618"/>
    <n v="2577444.4203978069"/>
    <n v="8290"/>
    <n v="8290"/>
    <n v="0.14934784175254018"/>
    <n v="0.54869601930036194"/>
    <n v="454869"/>
    <n v="18612329.741999999"/>
    <n v="2546330.5072742356"/>
    <n v="720"/>
    <n v="720"/>
    <n v="1.2971103264394322E-2"/>
    <n v="9.5333333333333325E-2"/>
    <n v="6864"/>
    <n v="280861.152"/>
    <n v="58857.570668339373"/>
    <n v="7808"/>
    <n v="7808"/>
    <n v="0.1406644087338762"/>
    <n v="0.50525614754098358"/>
    <n v="394504"/>
    <n v="16142314.672"/>
    <n v="1023772.0806944417"/>
    <n v="344"/>
    <n v="344"/>
    <n v="6.1973048929883983E-3"/>
    <n v="0.32822674418604647"/>
    <n v="11291"/>
    <n v="52482.952591003821"/>
    <m/>
    <m/>
    <n v="0"/>
    <m/>
    <n v="0"/>
    <m/>
    <n v="46"/>
    <n v="46"/>
    <n v="8.2870937522519278E-4"/>
    <n v="0.26565217391304347"/>
    <n v="1222"/>
    <n v="66.179269565217396"/>
    <n v="259"/>
    <m/>
    <m/>
    <n v="0"/>
    <n v="0"/>
    <m/>
    <n v="0"/>
    <n v="259"/>
    <n v="259"/>
    <n v="4.6659940909418466E-3"/>
    <n v="0.17525096525096526"/>
    <n v="4539"/>
    <n v="60896.784767608915"/>
    <m/>
    <m/>
    <n v="0"/>
    <n v="0"/>
    <m/>
    <n v="0"/>
    <n v="55508"/>
    <n v="55508"/>
    <n v="7.1391732356886631E-2"/>
    <n v="1.6310692301146367E-3"/>
    <n v="0.40783313183857417"/>
    <n v="0.40290992785694146"/>
    <n v="0.16199308534228862"/>
    <n v="8.3044610987269805E-3"/>
    <n v="0"/>
    <n v="9.6357951520212939E-3"/>
    <n v="0"/>
    <n v="1.0471651126974116E-5"/>
    <n v="6319850.4956630012"/>
    <n v="84.985349035326252"/>
    <n v="0"/>
    <n v="0"/>
    <n v="1.3396987821575268"/>
    <n v="0.74643644774353179"/>
    <n v="-3.1557750000000002"/>
    <n v="35"/>
    <b v="0"/>
    <b v="0"/>
    <b v="0"/>
    <b v="0"/>
    <b v="0"/>
    <b v="0"/>
    <b v="0"/>
    <b v="1"/>
    <n v="3"/>
    <n v="1"/>
    <m/>
    <n v="1"/>
    <n v="6"/>
    <n v="4"/>
    <m/>
    <m/>
    <m/>
    <n v="0"/>
    <n v="7.462686567164179E-3"/>
    <n v="1.5151515151515152E-2"/>
    <n v="3.6529680365296802E-3"/>
    <n v="0"/>
    <n v="0"/>
    <n v="0.1"/>
    <n v="6.25E-2"/>
    <n v="8.6956521739130436E-3"/>
    <n v="6.5667924388022533E-3"/>
    <n v="4.2798913043478264E-2"/>
    <n v="23.365079365079364"/>
    <n v="3.7685611879160266E-2"/>
    <m/>
    <m/>
    <m/>
    <m/>
    <m/>
    <m/>
    <m/>
    <m/>
    <n v="1"/>
    <m/>
    <m/>
    <m/>
    <m/>
    <m/>
    <m/>
    <m/>
    <m/>
    <m/>
    <m/>
    <m/>
    <n v="1"/>
    <n v="1"/>
    <m/>
    <m/>
    <m/>
    <m/>
    <m/>
    <m/>
    <n v="1"/>
    <m/>
    <m/>
    <m/>
    <m/>
    <m/>
    <m/>
    <n v="1"/>
    <m/>
    <m/>
    <m/>
    <n v="5"/>
    <m/>
    <m/>
    <m/>
    <m/>
    <m/>
    <m/>
    <m/>
    <m/>
    <m/>
    <n v="3"/>
    <m/>
    <m/>
    <m/>
    <n v="1"/>
    <m/>
    <m/>
    <m/>
    <n v="5"/>
    <m/>
    <m/>
    <m/>
    <m/>
    <m/>
    <m/>
    <m/>
    <m/>
    <m/>
    <m/>
    <m/>
    <m/>
    <n v="1"/>
    <m/>
    <m/>
    <m/>
    <n v="6"/>
    <m/>
    <m/>
    <m/>
    <m/>
    <m/>
    <m/>
    <m/>
    <m/>
    <m/>
    <m/>
    <m/>
    <m/>
    <m/>
    <n v="3"/>
    <n v="0"/>
    <n v="0"/>
    <n v="0"/>
    <n v="3"/>
    <n v="0"/>
    <n v="0"/>
    <n v="1"/>
    <n v="17"/>
    <n v="0"/>
    <n v="1"/>
    <n v="0"/>
    <n v="0"/>
    <n v="0"/>
    <n v="0"/>
    <n v="0"/>
    <n v="1"/>
    <n v="0"/>
    <n v="0"/>
  </r>
  <r>
    <s v="MMR222"/>
    <s v="Shan"/>
    <s v="MMR014D002"/>
    <s v="Loilen"/>
    <s v="MMR014016"/>
    <s v="Mongkaing"/>
    <n v="24"/>
    <n v="5"/>
    <x v="5"/>
    <n v="48399.375867650226"/>
    <n v="0.34854260279901172"/>
    <n v="0.1429455945298409"/>
    <n v="0.38290990234814826"/>
    <n v="0.783740755957272"/>
    <n v="7.6083607230895647E-2"/>
    <n v="0.5248154801844116"/>
    <n v="0.29702424687729612"/>
    <n v="0.44140337986774431"/>
    <n v="0.12472446730345334"/>
    <n v="0.33388439872642667"/>
    <n v="0.29028900318393336"/>
    <n v="0.47501297802387954"/>
    <n v="0.30967741935483872"/>
    <n v="48399.375867650226"/>
    <n v="74294"/>
    <n v="35122"/>
    <n v="39172"/>
    <n v="1.4429871212418585E-3"/>
    <n v="89.660982334320437"/>
    <n v="3778.9718533400001"/>
    <n v="19.659844762891293"/>
    <n v="1.6978439770013121E-2"/>
    <n v="71921"/>
    <n v="32951"/>
    <n v="38970"/>
    <n v="2373"/>
    <n v="2171"/>
    <n v="202"/>
    <n v="10620"/>
    <n v="5156"/>
    <n v="5464"/>
    <n v="94.363103953147871"/>
    <n v="63674"/>
    <n v="29966"/>
    <n v="33708"/>
    <n v="88.898777738222378"/>
    <n v="0.1429455945298409"/>
    <n v="24247"/>
    <n v="46201"/>
    <n v="3846"/>
    <n v="0.60806043159238987"/>
    <n v="29118.758295274987"/>
    <n v="0.5248154801844116"/>
    <n v="0.4751845198155884"/>
    <n v="8.3244951407978185"/>
    <n v="50047"/>
    <n v="8599"/>
    <n v="34740"/>
    <n v="4701"/>
    <n v="1322"/>
    <n v="685"/>
    <n v="16332"/>
    <n v="12980"/>
    <n v="3352"/>
    <n v="0.20524124418319864"/>
    <n v="71921"/>
    <n v="2373"/>
    <n v="3.2994535671083548E-2"/>
    <n v="667"/>
    <n v="1918"/>
    <n v="3214"/>
    <n v="3451"/>
    <n v="2983"/>
    <n v="1922"/>
    <n v="1022"/>
    <n v="612"/>
    <n v="543"/>
    <n v="4.4036860151849133"/>
    <n v="16332"/>
    <n v="4.5489835904971834"/>
    <n v="10"/>
    <n v="899"/>
    <n v="857"/>
    <n v="6242"/>
    <n v="7482"/>
    <n v="45"/>
    <n v="78"/>
    <n v="719"/>
    <n v="16332"/>
    <n v="15829"/>
    <n v="174"/>
    <n v="98"/>
    <n v="143"/>
    <n v="9"/>
    <n v="79"/>
    <n v="16332"/>
    <n v="4792"/>
    <n v="47"/>
    <n v="12"/>
    <n v="11412"/>
    <n v="18"/>
    <n v="51"/>
    <n v="21309.436627479794"/>
    <n v="0.69875091844232184"/>
    <n v="1.1021307861866275E-3"/>
    <n v="0.29702424687729612"/>
    <n v="0.70297575312270388"/>
    <n v="16332"/>
    <n v="57"/>
    <n v="7865"/>
    <n v="322"/>
    <n v="6268"/>
    <n v="52"/>
    <n v="1471"/>
    <n v="297"/>
    <n v="0.88856233161890763"/>
    <n v="0.11143766838109237"/>
    <n v="16332"/>
    <n v="6768"/>
    <n v="441"/>
    <n v="7574"/>
    <n v="0.46375214303208423"/>
    <n v="1384"/>
    <n v="165"/>
    <n v="0.44140337986774431"/>
    <n v="8.4741611560127356E-2"/>
    <n v="0.40720671075189813"/>
    <n v="48847"/>
    <n v="18704"/>
    <n v="30143"/>
    <n v="0.38290990234814826"/>
    <n v="22168"/>
    <n v="10711"/>
    <n v="11457"/>
    <n v="0.4831739444243956"/>
    <n v="26679"/>
    <n v="7993"/>
    <n v="18686"/>
    <n v="0.29959893549233479"/>
    <n v="6947"/>
    <n v="4227"/>
    <n v="2720"/>
    <n v="0.6084640852166403"/>
    <n v="41900"/>
    <n v="14477"/>
    <n v="27423"/>
    <n v="0.34551312649164678"/>
    <n v="30503"/>
    <n v="7236"/>
    <n v="5905"/>
    <n v="17362"/>
    <n v="0.5691899157459922"/>
    <n v="0.19358751598203455"/>
    <n v="0.41677226126022349"/>
    <n v="13564"/>
    <n v="3107"/>
    <n v="0.22906222353288117"/>
    <n v="2865"/>
    <n v="0.21122087879681509"/>
    <n v="7592"/>
    <n v="0.55971689767030375"/>
    <n v="16939"/>
    <n v="4129"/>
    <n v="3040"/>
    <n v="0.57677548851762206"/>
    <n v="0.17946750103311884"/>
    <n v="9770"/>
    <n v="38944"/>
    <n v="30522"/>
    <n v="5459"/>
    <n v="1636"/>
    <n v="720"/>
    <n v="21"/>
    <n v="435"/>
    <n v="11"/>
    <n v="16"/>
    <n v="124"/>
    <n v="30522"/>
    <n v="8422"/>
    <n v="2963"/>
    <n v="35981"/>
    <n v="1327"/>
    <n v="0.783740755957272"/>
    <n v="0.21625924404272803"/>
    <n v="7.6083607230895647E-2"/>
    <n v="3.4074568611339361E-2"/>
    <n v="0.14617142563681185"/>
    <n v="18105"/>
    <n v="13380"/>
    <n v="3165"/>
    <n v="880"/>
    <n v="382"/>
    <n v="18"/>
    <n v="164"/>
    <n v="8"/>
    <n v="9"/>
    <n v="99"/>
    <n v="0.73902236951118472"/>
    <n v="0.26097763048881523"/>
    <n v="8.6164043082021538E-2"/>
    <n v="3.7558685446009391E-2"/>
    <n v="20839"/>
    <n v="17142"/>
    <n v="2294"/>
    <n v="756"/>
    <n v="338"/>
    <n v="3"/>
    <n v="271"/>
    <n v="3"/>
    <n v="7"/>
    <n v="25"/>
    <n v="0.82259225490666543"/>
    <n v="0.17740774509333462"/>
    <n v="6.7325687413023652E-2"/>
    <n v="57790"/>
    <n v="632"/>
    <n v="2660"/>
    <n v="780"/>
    <n v="18249"/>
    <n v="10726"/>
    <n v="488"/>
    <n v="299"/>
    <n v="4505"/>
    <n v="12850"/>
    <n v="3558"/>
    <n v="324"/>
    <n v="2719"/>
    <n v="0.40795985464613255"/>
    <n v="0.18560304550960374"/>
    <n v="5.3878426253962335"/>
    <n v="7.3651158475908848E-2"/>
    <n v="26974"/>
    <n v="358"/>
    <n v="1689"/>
    <n v="587"/>
    <n v="12990"/>
    <n v="4596"/>
    <n v="309"/>
    <n v="191"/>
    <n v="1955"/>
    <n v="872"/>
    <n v="1248"/>
    <n v="162"/>
    <n v="2017"/>
    <n v="0.76106621190776302"/>
    <n v="30816"/>
    <n v="274"/>
    <n v="971"/>
    <n v="193"/>
    <n v="5259"/>
    <n v="6130"/>
    <n v="179"/>
    <n v="108"/>
    <n v="2550"/>
    <n v="11978"/>
    <n v="2310"/>
    <n v="162"/>
    <n v="702"/>
    <n v="0.42205347871235721"/>
    <n v="57790"/>
    <n v="29569"/>
    <n v="18"/>
    <n v="154"/>
    <n v="336"/>
    <n v="242"/>
    <n v="14"/>
    <n v="2"/>
    <n v="4"/>
    <n v="27451"/>
    <n v="0.47501297802387954"/>
    <n v="0.52498702197612046"/>
    <n v="8435"/>
    <n v="6804"/>
    <n v="6"/>
    <n v="117"/>
    <n v="57"/>
    <n v="47"/>
    <n v="9"/>
    <n v="2"/>
    <n v="1"/>
    <n v="1392"/>
    <n v="0.16502667457024303"/>
    <n v="49355"/>
    <n v="22765"/>
    <n v="12"/>
    <n v="37"/>
    <n v="279"/>
    <n v="195"/>
    <n v="5"/>
    <n v="0"/>
    <n v="3"/>
    <n v="26059"/>
    <n v="0.52799108499645431"/>
    <n v="74294"/>
    <n v="71278"/>
    <n v="3016"/>
    <n v="4.0595472043502848E-2"/>
    <n v="1378"/>
    <n v="1195"/>
    <n v="1239"/>
    <n v="1035"/>
    <n v="35122"/>
    <n v="33684"/>
    <n v="1438"/>
    <n v="4.0942998690279599E-2"/>
    <n v="39172"/>
    <n v="37594"/>
    <n v="1578"/>
    <n v="4.0283876238129276E-2"/>
    <n v="16332"/>
    <n v="59"/>
    <n v="5394"/>
    <n v="5914"/>
    <n v="809"/>
    <n v="642"/>
    <n v="3514"/>
    <n v="0.21516042125887827"/>
    <n v="0.78483957874112176"/>
    <n v="0.33388439872642667"/>
    <n v="16332"/>
    <n v="1030"/>
    <n v="286"/>
    <n v="3415"/>
    <n v="2884"/>
    <n v="208"/>
    <n v="2317"/>
    <n v="5636"/>
    <n v="10"/>
    <n v="0"/>
    <n v="546"/>
    <n v="0.49969385255939258"/>
    <n v="0.29028900318393336"/>
    <n v="16332"/>
    <n v="1070"/>
    <n v="286"/>
    <n v="3355"/>
    <n v="2543"/>
    <n v="214"/>
    <n v="2677"/>
    <n v="5642"/>
    <n v="1"/>
    <n v="0"/>
    <n v="544"/>
    <n v="0.63397012000979669"/>
    <n v="0.31208670095517999"/>
    <n v="16332"/>
    <n v="2037"/>
    <n v="549"/>
    <n v="5495"/>
    <n v="434"/>
    <n v="171"/>
    <n v="1317"/>
    <n v="4873"/>
    <n v="1456"/>
    <n v="0.12472446730345334"/>
    <n v="8970.3084129316685"/>
    <n v="0.43356600538819495"/>
    <n v="16332"/>
    <n v="1263"/>
    <n v="0"/>
    <n v="12"/>
    <n v="1"/>
    <n v="14935"/>
    <n v="72"/>
    <n v="0"/>
    <n v="0"/>
    <n v="49"/>
    <n v="16332"/>
    <n v="0.33963997060984569"/>
    <n v="9.1647302486980678E-2"/>
    <n v="2.9442942130881558"/>
    <n v="0.59787198816790099"/>
    <n v="13772"/>
    <n v="0.84325251040901295"/>
    <n v="0.24819333561606804"/>
    <n v="2560"/>
    <n v="1895"/>
    <n v="98"/>
    <n v="829"/>
    <n v="137"/>
    <n v="28"/>
    <n v="5.0759245652706342E-2"/>
    <n v="0.15674748959098703"/>
    <n v="0.11602987999020328"/>
    <n v="8.388439872642664E-3"/>
    <n v="16332"/>
    <n v="413"/>
    <n v="8895"/>
    <n v="995"/>
    <n v="1343"/>
    <n v="6"/>
    <n v="3"/>
    <n v="5058"/>
    <n v="0.65233896644624056"/>
    <n v="14900"/>
    <n v="40579"/>
    <n v="0.83278264617152709"/>
    <n v="0.68690258508095325"/>
    <n v="2787382"/>
    <n v="114054096.676"/>
    <n v="2749405.0402282435"/>
    <n v="3957"/>
    <n v="3957"/>
    <n v="8.1207544072075033E-2"/>
    <n v="0.56330048016173873"/>
    <n v="222898"/>
    <n v="9120540.3640000001"/>
    <n v="1215419.7608304161"/>
    <n v="543"/>
    <n v="543"/>
    <n v="1.114371908797997E-2"/>
    <n v="9.5727440147329645E-2"/>
    <n v="5198"/>
    <n v="212691.764"/>
    <n v="44388.417879039276"/>
    <n v="3284"/>
    <n v="3284"/>
    <n v="6.739589960391569E-2"/>
    <n v="0.48565164433617541"/>
    <n v="159488"/>
    <n v="6525929.9840000002"/>
    <n v="430592.6630379798"/>
    <n v="165"/>
    <n v="165"/>
    <n v="3.3862129825353499E-3"/>
    <n v="0.33339393939393935"/>
    <n v="5501"/>
    <n v="25173.509236964044"/>
    <m/>
    <m/>
    <n v="0"/>
    <m/>
    <n v="0"/>
    <m/>
    <m/>
    <m/>
    <n v="0"/>
    <n v="0"/>
    <m/>
    <n v="0"/>
    <n v="199"/>
    <m/>
    <m/>
    <n v="0"/>
    <n v="0"/>
    <m/>
    <n v="0"/>
    <n v="199"/>
    <n v="199"/>
    <n v="4.0839780819668763E-3"/>
    <n v="0.16798994974874371"/>
    <n v="3343"/>
    <n v="46789.421500981363"/>
    <m/>
    <m/>
    <n v="0"/>
    <n v="0"/>
    <m/>
    <n v="0"/>
    <n v="23048"/>
    <n v="48727"/>
    <n v="6.267033477253757E-2"/>
    <n v="1.4318136192223807E-3"/>
    <n v="0.60938517782222112"/>
    <n v="0.26938875001873075"/>
    <n v="9.5437661128518217E-2"/>
    <n v="5.5795210884981763E-3"/>
    <n v="0"/>
    <n v="1.0370527268403996E-2"/>
    <n v="0"/>
    <n v="0"/>
    <n v="4511768.812713624"/>
    <n v="60.728575829994668"/>
    <n v="-25679"/>
    <n v="-1.1141530718500521"/>
    <n v="3.2234467198889276"/>
    <n v="0.65586723019355531"/>
    <n v="-3.4163670000000002"/>
    <n v="30"/>
    <b v="0"/>
    <b v="0"/>
    <b v="0"/>
    <b v="0"/>
    <b v="0"/>
    <b v="0"/>
    <b v="0"/>
    <b v="1"/>
    <n v="1"/>
    <m/>
    <m/>
    <m/>
    <n v="3"/>
    <n v="0"/>
    <m/>
    <m/>
    <m/>
    <n v="0"/>
    <n v="2.4875621890547263E-3"/>
    <n v="0"/>
    <n v="0"/>
    <n v="0"/>
    <n v="0"/>
    <n v="0"/>
    <n v="2.0833333333333332E-2"/>
    <n v="0"/>
    <n v="6.2189054726368158E-4"/>
    <n v="5.208333333333333E-3"/>
    <n v="192"/>
    <n v="0.30967741935483872"/>
    <m/>
    <m/>
    <m/>
    <m/>
    <m/>
    <m/>
    <m/>
    <m/>
    <m/>
    <m/>
    <m/>
    <m/>
    <m/>
    <m/>
    <m/>
    <m/>
    <n v="1"/>
    <n v="1"/>
    <m/>
    <m/>
    <n v="1"/>
    <n v="2"/>
    <m/>
    <n v="2"/>
    <m/>
    <m/>
    <m/>
    <m/>
    <n v="1"/>
    <m/>
    <n v="1"/>
    <m/>
    <m/>
    <m/>
    <n v="1"/>
    <n v="2"/>
    <m/>
    <m/>
    <m/>
    <n v="63"/>
    <n v="2"/>
    <m/>
    <m/>
    <m/>
    <m/>
    <m/>
    <m/>
    <m/>
    <n v="1"/>
    <m/>
    <m/>
    <m/>
    <n v="1"/>
    <n v="1"/>
    <m/>
    <m/>
    <m/>
    <n v="75"/>
    <n v="2"/>
    <m/>
    <m/>
    <m/>
    <m/>
    <m/>
    <m/>
    <n v="1"/>
    <m/>
    <m/>
    <m/>
    <m/>
    <n v="2"/>
    <m/>
    <m/>
    <m/>
    <n v="73"/>
    <m/>
    <m/>
    <m/>
    <m/>
    <m/>
    <m/>
    <m/>
    <m/>
    <m/>
    <m/>
    <m/>
    <m/>
    <m/>
    <n v="0"/>
    <n v="0"/>
    <n v="0"/>
    <n v="3"/>
    <n v="6"/>
    <n v="0"/>
    <n v="0"/>
    <n v="1"/>
    <n v="213"/>
    <n v="0"/>
    <n v="6"/>
    <n v="0"/>
    <n v="0"/>
    <n v="0"/>
    <n v="0"/>
    <n v="0"/>
    <n v="1"/>
    <n v="0"/>
    <n v="3"/>
  </r>
  <r>
    <s v="MMR222"/>
    <s v="Shan"/>
    <s v="MMR014D002"/>
    <s v="Loilen"/>
    <s v="MMR014017"/>
    <s v="Monghsu"/>
    <n v="17"/>
    <n v="7"/>
    <x v="5"/>
    <n v="48357.184264274729"/>
    <n v="0.33531470936503832"/>
    <n v="0.16884759181878162"/>
    <n v="0.54667675348535605"/>
    <n v="0.60637290703021451"/>
    <n v="0.18328870134436961"/>
    <n v="0.51012215280908524"/>
    <n v="0.19152958971450179"/>
    <n v="0.45320476460578557"/>
    <n v="2.9621226444822589E-2"/>
    <n v="0.47330938425663327"/>
    <n v="0.43694460200415958"/>
    <n v="0.40587252410624153"/>
    <n v="1.7986314760508309E-2"/>
    <n v="48357.184264274729"/>
    <n v="72752"/>
    <n v="36242"/>
    <n v="36510"/>
    <n v="1.4130373791233167E-3"/>
    <n v="99.265954533004646"/>
    <n v="1639.3333599699999"/>
    <n v="44.37901513901442"/>
    <n v="3.8326164050516365E-2"/>
    <n v="68589"/>
    <n v="32495"/>
    <n v="36094"/>
    <n v="4163"/>
    <n v="3747"/>
    <n v="416"/>
    <n v="12284"/>
    <n v="6170"/>
    <n v="6114"/>
    <n v="100.91593065096501"/>
    <n v="60468"/>
    <n v="30072"/>
    <n v="30396"/>
    <n v="98.934070272404256"/>
    <n v="0.16884759181878162"/>
    <n v="23762"/>
    <n v="46581"/>
    <n v="2409"/>
    <n v="0.561838517850626"/>
    <n v="31877.124149331259"/>
    <n v="0.51012215280908524"/>
    <n v="0.48987784719091476"/>
    <n v="5.171636504154054"/>
    <n v="48990"/>
    <n v="11684"/>
    <n v="32505"/>
    <n v="2958"/>
    <n v="1272"/>
    <n v="571"/>
    <n v="15867"/>
    <n v="13115"/>
    <n v="2752"/>
    <n v="0.17344173441734415"/>
    <n v="68589"/>
    <n v="4163"/>
    <n v="6.0694863607867154E-2"/>
    <n v="950"/>
    <n v="1968"/>
    <n v="3047"/>
    <n v="3258"/>
    <n v="2751"/>
    <n v="1742"/>
    <n v="1068"/>
    <n v="621"/>
    <n v="462"/>
    <n v="4.3227453204764608"/>
    <n v="15867"/>
    <n v="4.5851137581143258"/>
    <n v="112"/>
    <n v="1134"/>
    <n v="1048"/>
    <n v="4398"/>
    <n v="6611"/>
    <n v="211"/>
    <n v="65"/>
    <n v="2288"/>
    <n v="15867"/>
    <n v="14544"/>
    <n v="773"/>
    <n v="171"/>
    <n v="225"/>
    <n v="115"/>
    <n v="39"/>
    <n v="15867"/>
    <n v="3011"/>
    <n v="21"/>
    <n v="7"/>
    <n v="12533"/>
    <n v="31"/>
    <n v="264"/>
    <n v="13106.563811684629"/>
    <n v="0.78987836389991806"/>
    <n v="1.9537404676372343E-3"/>
    <n v="0.19152958971450179"/>
    <n v="0.80847041028549826"/>
    <n v="15867"/>
    <n v="71"/>
    <n v="7266"/>
    <n v="25"/>
    <n v="3349"/>
    <n v="2711"/>
    <n v="2051"/>
    <n v="394"/>
    <n v="0.67504884351169092"/>
    <n v="0.32495115648830908"/>
    <n v="15867"/>
    <n v="6416"/>
    <n v="775"/>
    <n v="6092"/>
    <n v="0.38394151383374298"/>
    <n v="2372"/>
    <n v="212"/>
    <n v="0.45320476460578557"/>
    <n v="0.14949265771727485"/>
    <n v="0.56671078338690362"/>
    <n v="46265"/>
    <n v="25292"/>
    <n v="20973"/>
    <n v="0.54667675348535605"/>
    <n v="21834"/>
    <n v="13712"/>
    <n v="8122"/>
    <n v="0.62801135843180356"/>
    <n v="24431"/>
    <n v="11580"/>
    <n v="12851"/>
    <n v="0.47398796610863253"/>
    <n v="7841"/>
    <n v="5144"/>
    <n v="2697"/>
    <n v="0.65603877056497895"/>
    <n v="38424"/>
    <n v="20148"/>
    <n v="18276"/>
    <n v="0.52435977514053711"/>
    <n v="31544"/>
    <n v="8926"/>
    <n v="8464"/>
    <n v="14154"/>
    <n v="0.44870656860258684"/>
    <n v="0.26832361146335276"/>
    <n v="0.6306344496255476"/>
    <n v="14321"/>
    <n v="3996"/>
    <n v="0.27903079393897073"/>
    <n v="3848"/>
    <n v="0.26869632008937921"/>
    <n v="6477"/>
    <n v="0.45227288597165005"/>
    <n v="17223"/>
    <n v="4930"/>
    <n v="4616"/>
    <n v="0.44574116007664172"/>
    <n v="0.26801370260697904"/>
    <n v="7677"/>
    <n v="36969"/>
    <n v="22417"/>
    <n v="7776"/>
    <n v="3875"/>
    <n v="1533"/>
    <n v="37"/>
    <n v="858"/>
    <n v="43"/>
    <n v="26"/>
    <n v="404"/>
    <n v="22417"/>
    <n v="14552"/>
    <n v="6776"/>
    <n v="30193"/>
    <n v="2901"/>
    <n v="0.60637290703021451"/>
    <n v="0.39362709296978549"/>
    <n v="0.18328870134436961"/>
    <n v="7.8471151505315265E-2"/>
    <n v="0.28845789715707754"/>
    <n v="18531"/>
    <n v="10042"/>
    <n v="4406"/>
    <n v="2394"/>
    <n v="911"/>
    <n v="25"/>
    <n v="442"/>
    <n v="13"/>
    <n v="15"/>
    <n v="283"/>
    <n v="0.54190275754141704"/>
    <n v="0.45809724245858291"/>
    <n v="0.22033349522421888"/>
    <n v="9.1144568560790021E-2"/>
    <n v="18438"/>
    <n v="12375"/>
    <n v="3370"/>
    <n v="1481"/>
    <n v="622"/>
    <n v="12"/>
    <n v="416"/>
    <n v="30"/>
    <n v="11"/>
    <n v="121"/>
    <n v="0.6711682395053693"/>
    <n v="0.32883176049463064"/>
    <n v="0.14605705607983513"/>
    <n v="57454"/>
    <n v="933"/>
    <n v="6360"/>
    <n v="318"/>
    <n v="20429"/>
    <n v="13377"/>
    <n v="291"/>
    <n v="125"/>
    <n v="6134"/>
    <n v="5806"/>
    <n v="1656"/>
    <n v="219"/>
    <n v="1806"/>
    <n v="0.33388449890347061"/>
    <n v="0.23282974205451318"/>
    <n v="4.2949839276369888"/>
    <n v="5.8711911965433412E-2"/>
    <n v="28551"/>
    <n v="603"/>
    <n v="4939"/>
    <n v="219"/>
    <n v="11695"/>
    <n v="5309"/>
    <n v="193"/>
    <n v="102"/>
    <n v="3064"/>
    <n v="387"/>
    <n v="683"/>
    <n v="114"/>
    <n v="1243"/>
    <n v="0.80410493502854541"/>
    <n v="28903"/>
    <n v="330"/>
    <n v="1421"/>
    <n v="99"/>
    <n v="8734"/>
    <n v="8068"/>
    <n v="98"/>
    <n v="23"/>
    <n v="3070"/>
    <n v="5419"/>
    <n v="973"/>
    <n v="105"/>
    <n v="563"/>
    <n v="0.64872158599453345"/>
    <n v="57454"/>
    <n v="31273"/>
    <n v="32"/>
    <n v="301"/>
    <n v="1906"/>
    <n v="254"/>
    <n v="351"/>
    <n v="4"/>
    <n v="14"/>
    <n v="23319"/>
    <n v="0.40587252410624153"/>
    <n v="0.59412747589375847"/>
    <n v="9949"/>
    <n v="6741"/>
    <n v="15"/>
    <n v="89"/>
    <n v="223"/>
    <n v="23"/>
    <n v="38"/>
    <n v="3"/>
    <n v="0"/>
    <n v="2817"/>
    <n v="0.28314403457633935"/>
    <n v="47505"/>
    <n v="24532"/>
    <n v="17"/>
    <n v="212"/>
    <n v="1683"/>
    <n v="231"/>
    <n v="313"/>
    <n v="1"/>
    <n v="14"/>
    <n v="20502"/>
    <n v="0.43157562361856644"/>
    <n v="72752"/>
    <n v="69189"/>
    <n v="3563"/>
    <n v="4.8974598636463605E-2"/>
    <n v="1171"/>
    <n v="941"/>
    <n v="1073"/>
    <n v="2266"/>
    <n v="36242"/>
    <n v="34504"/>
    <n v="1738"/>
    <n v="4.7955410849290878E-2"/>
    <n v="36510"/>
    <n v="34685"/>
    <n v="1825"/>
    <n v="4.9986305121884414E-2"/>
    <n v="15867"/>
    <n v="213"/>
    <n v="7297"/>
    <n v="6517"/>
    <n v="399"/>
    <n v="237"/>
    <n v="1204"/>
    <n v="7.5880758807588072E-2"/>
    <n v="0.92411924119241196"/>
    <n v="0.47330938425663327"/>
    <n v="15867"/>
    <n v="3851"/>
    <n v="169"/>
    <n v="2779"/>
    <n v="2148"/>
    <n v="351"/>
    <n v="4108"/>
    <n v="2011"/>
    <n v="134"/>
    <n v="112"/>
    <n v="204"/>
    <n v="0.40776454276170671"/>
    <n v="0.43694460200415958"/>
    <n v="15867"/>
    <n v="3879"/>
    <n v="189"/>
    <n v="2614"/>
    <n v="2103"/>
    <n v="342"/>
    <n v="4383"/>
    <n v="2007"/>
    <n v="7"/>
    <n v="129"/>
    <n v="214"/>
    <n v="0.54805571311527068"/>
    <n v="0.4551269931303964"/>
    <n v="15867"/>
    <n v="470"/>
    <n v="475"/>
    <n v="4213"/>
    <n v="699"/>
    <n v="521"/>
    <n v="1816"/>
    <n v="7521"/>
    <n v="152"/>
    <n v="2.9621226444822589E-2"/>
    <n v="2031.6903006239365"/>
    <n v="0.53645931808155289"/>
    <n v="15867"/>
    <n v="25"/>
    <n v="2"/>
    <n v="23"/>
    <n v="13"/>
    <n v="11777"/>
    <n v="3827"/>
    <n v="178"/>
    <n v="1"/>
    <n v="21"/>
    <n v="15867"/>
    <n v="0.96987458246675495"/>
    <n v="0.261707681443275"/>
    <n v="1.0310611475729416"/>
    <n v="0.20936853915001569"/>
    <n v="8656"/>
    <n v="0.54553475767315818"/>
    <n v="0.15599488186847843"/>
    <n v="3805"/>
    <n v="7211"/>
    <n v="160"/>
    <n v="3482"/>
    <n v="206"/>
    <n v="525"/>
    <n v="0.21944917123589841"/>
    <n v="0.23980588643095732"/>
    <n v="0.45446524232684188"/>
    <n v="3.3087540177727359E-2"/>
    <n v="15867"/>
    <n v="312"/>
    <n v="8767"/>
    <n v="1013"/>
    <n v="531"/>
    <n v="17"/>
    <n v="6"/>
    <n v="2942"/>
    <n v="0.60603768828385962"/>
    <n v="58635"/>
    <n v="22333"/>
    <n v="0.73874499685753037"/>
    <n v="0.60227107867281604"/>
    <n v="1345052"/>
    <n v="55036837.736000001"/>
    <n v="1513158.5983739707"/>
    <n v="1825"/>
    <n v="1825"/>
    <n v="6.0368495914789454E-2"/>
    <n v="0.47620273972602739"/>
    <n v="86907"/>
    <n v="3556060.6260000002"/>
    <n v="560561.29985228949"/>
    <n v="63"/>
    <n v="63"/>
    <n v="2.0839535576064306E-3"/>
    <n v="0.10063492063492063"/>
    <n v="634"/>
    <n v="25942.011999999999"/>
    <n v="5150.0374334796943"/>
    <n v="4416"/>
    <n v="4416"/>
    <n v="0.14607522079984123"/>
    <n v="0.47414628623188404"/>
    <n v="209383"/>
    <n v="8567533.5940000005"/>
    <n v="579018.63580259401"/>
    <n v="1502"/>
    <n v="1502"/>
    <n v="4.9684099103569183E-2"/>
    <n v="0.2859786950732357"/>
    <n v="42954"/>
    <n v="229155.21741769693"/>
    <m/>
    <m/>
    <n v="0"/>
    <m/>
    <n v="0"/>
    <m/>
    <n v="28"/>
    <n v="28"/>
    <n v="9.2620158115841358E-4"/>
    <n v="0.22107142857142859"/>
    <n v="619"/>
    <n v="55.073314285714289"/>
    <n v="64"/>
    <m/>
    <m/>
    <n v="0"/>
    <n v="0"/>
    <m/>
    <n v="0"/>
    <n v="64"/>
    <n v="64"/>
    <n v="2.1170321855049452E-3"/>
    <n v="0.15593750000000001"/>
    <n v="998"/>
    <n v="15047.854151069383"/>
    <m/>
    <m/>
    <n v="0"/>
    <n v="0"/>
    <m/>
    <n v="0"/>
    <n v="66533"/>
    <n v="30231"/>
    <n v="3.8881665001099658E-2"/>
    <n v="8.883197718454202E-4"/>
    <n v="0.5213928675113505"/>
    <n v="0.19315401826348494"/>
    <n v="0.19951390897691776"/>
    <n v="7.8960590147650236E-2"/>
    <n v="0"/>
    <n v="5.1850769867413321E-3"/>
    <n v="0"/>
    <n v="1.8976750546597795E-5"/>
    <n v="2902146.7163453856"/>
    <n v="39.890954425244466"/>
    <n v="36302"/>
    <n v="0.5456239760720244"/>
    <n v="1.0934724121864339"/>
    <n v="0.41553496811084234"/>
    <n v="-1.827148"/>
    <n v="101"/>
    <b v="0"/>
    <b v="0"/>
    <b v="0"/>
    <b v="0"/>
    <b v="0"/>
    <b v="0"/>
    <b v="0"/>
    <b v="1"/>
    <n v="12"/>
    <n v="1"/>
    <m/>
    <n v="3"/>
    <n v="17"/>
    <n v="4"/>
    <m/>
    <m/>
    <m/>
    <n v="0"/>
    <n v="2.9850746268656716E-2"/>
    <n v="1.5151515151515152E-2"/>
    <n v="3.6529680365296802E-3"/>
    <n v="0"/>
    <n v="0"/>
    <n v="0.1"/>
    <n v="0.25"/>
    <n v="8.6956521739130436E-3"/>
    <n v="1.2163807364175388E-2"/>
    <n v="8.9673913043478257E-2"/>
    <n v="11.151515151515152"/>
    <n v="1.7986314760508309E-2"/>
    <m/>
    <m/>
    <m/>
    <m/>
    <m/>
    <m/>
    <n v="3"/>
    <m/>
    <n v="1"/>
    <m/>
    <n v="1"/>
    <m/>
    <m/>
    <m/>
    <m/>
    <m/>
    <m/>
    <m/>
    <m/>
    <m/>
    <n v="1"/>
    <n v="2"/>
    <m/>
    <m/>
    <m/>
    <m/>
    <m/>
    <m/>
    <n v="2"/>
    <m/>
    <m/>
    <m/>
    <m/>
    <m/>
    <m/>
    <n v="2"/>
    <m/>
    <m/>
    <m/>
    <n v="6"/>
    <m/>
    <m/>
    <m/>
    <m/>
    <m/>
    <m/>
    <n v="1"/>
    <m/>
    <m/>
    <m/>
    <m/>
    <m/>
    <m/>
    <n v="1"/>
    <m/>
    <m/>
    <m/>
    <n v="8"/>
    <m/>
    <m/>
    <m/>
    <m/>
    <m/>
    <n v="1"/>
    <m/>
    <m/>
    <m/>
    <m/>
    <m/>
    <m/>
    <n v="2"/>
    <m/>
    <n v="2"/>
    <m/>
    <n v="7"/>
    <m/>
    <m/>
    <m/>
    <m/>
    <m/>
    <m/>
    <m/>
    <m/>
    <n v="1"/>
    <m/>
    <n v="2"/>
    <m/>
    <m/>
    <n v="0"/>
    <n v="0"/>
    <n v="0"/>
    <n v="0"/>
    <n v="5"/>
    <n v="0"/>
    <n v="2"/>
    <n v="1"/>
    <n v="26"/>
    <n v="0"/>
    <n v="1"/>
    <n v="0"/>
    <n v="0"/>
    <n v="0"/>
    <n v="0"/>
    <n v="0"/>
    <n v="8"/>
    <n v="0"/>
    <n v="0"/>
  </r>
  <r>
    <s v="MMR222"/>
    <s v="Shan"/>
    <s v="MMR014D003"/>
    <s v="Langkho"/>
    <s v="MMR014018"/>
    <s v="Langkho"/>
    <n v="14"/>
    <n v="11"/>
    <x v="7"/>
    <n v="22948.831716202356"/>
    <n v="0.43070547204975423"/>
    <n v="0.24633474733943589"/>
    <n v="0.61829039413069442"/>
    <n v="0.55874620829120325"/>
    <n v="0.18503538928210314"/>
    <n v="0.33790737564322471"/>
    <n v="0.1679932970255551"/>
    <n v="0.25890238793464598"/>
    <n v="0.477377461248429"/>
    <n v="0.7740888144113951"/>
    <n v="0.37840385421030581"/>
    <n v="0.16538573508005822"/>
    <n v="1"/>
    <n v="22948.831716202356"/>
    <n v="40311"/>
    <n v="20206"/>
    <n v="20105"/>
    <n v="7.8294685767868954E-4"/>
    <n v="100.50236259636907"/>
    <n v="5189.1824231099999"/>
    <n v="7.7682757538981759"/>
    <n v="6.7087611115509357E-3"/>
    <n v="38344"/>
    <n v="18526"/>
    <n v="19818"/>
    <n v="1967"/>
    <n v="1680"/>
    <n v="287"/>
    <n v="9930"/>
    <n v="4959"/>
    <n v="4971"/>
    <n v="99.758599879299936"/>
    <n v="30381"/>
    <n v="15247"/>
    <n v="15134"/>
    <n v="100.74666314259284"/>
    <n v="0.24633474733943589"/>
    <n v="9456"/>
    <n v="27984"/>
    <n v="2871"/>
    <n v="0.44050171526586623"/>
    <n v="22553.935355917667"/>
    <n v="0.33790737564322471"/>
    <n v="0.66209262435677529"/>
    <n v="10.259433962264151"/>
    <n v="30855"/>
    <n v="6698"/>
    <n v="20014"/>
    <n v="2590"/>
    <n v="1238"/>
    <n v="315"/>
    <n v="9548"/>
    <n v="7123"/>
    <n v="2425"/>
    <n v="0.25397989107666524"/>
    <n v="38344"/>
    <n v="1967"/>
    <n v="5.1298769038180682E-2"/>
    <n v="878"/>
    <n v="1610"/>
    <n v="1987"/>
    <n v="1812"/>
    <n v="1295"/>
    <n v="849"/>
    <n v="479"/>
    <n v="312"/>
    <n v="326"/>
    <n v="4.0159195643066612"/>
    <n v="9548"/>
    <n v="4.2219312945119398"/>
    <n v="371"/>
    <n v="498"/>
    <n v="4578"/>
    <n v="2284"/>
    <n v="1635"/>
    <n v="108"/>
    <n v="46"/>
    <n v="28"/>
    <n v="9548"/>
    <n v="8785"/>
    <n v="135"/>
    <n v="131"/>
    <n v="464"/>
    <n v="16"/>
    <n v="17"/>
    <n v="9548"/>
    <n v="1578"/>
    <n v="20"/>
    <n v="6"/>
    <n v="7882"/>
    <n v="30"/>
    <n v="32"/>
    <n v="6417.4394637620444"/>
    <n v="0.82551319648093846"/>
    <n v="3.1420192710515291E-3"/>
    <n v="0.1679932970255551"/>
    <n v="0.8320067029744449"/>
    <n v="9548"/>
    <n v="46"/>
    <n v="2295"/>
    <n v="8"/>
    <n v="5370"/>
    <n v="22"/>
    <n v="1767"/>
    <n v="40"/>
    <n v="0.80844155844155841"/>
    <n v="0.19155844155844159"/>
    <n v="9548"/>
    <n v="1551"/>
    <n v="921"/>
    <n v="4969"/>
    <n v="0.52042312526183498"/>
    <n v="1998"/>
    <n v="109"/>
    <n v="0.25890238793464598"/>
    <n v="0.20925848345203185"/>
    <n v="0.5117825722664433"/>
    <n v="29305"/>
    <n v="18119"/>
    <n v="11186"/>
    <n v="0.61829039413069442"/>
    <n v="14026"/>
    <n v="9478"/>
    <n v="4548"/>
    <n v="0.67574504491658349"/>
    <n v="15279"/>
    <n v="8641"/>
    <n v="6638"/>
    <n v="0.56554748347404937"/>
    <n v="7349"/>
    <n v="5856"/>
    <n v="1493"/>
    <n v="0.79684310790583757"/>
    <n v="21956"/>
    <n v="12263"/>
    <n v="9693"/>
    <n v="0.55852614319548188"/>
    <n v="14554"/>
    <n v="3914"/>
    <n v="6097"/>
    <n v="4543"/>
    <n v="0.31214786313041087"/>
    <n v="0.41892263295314003"/>
    <n v="0.86154523442659037"/>
    <n v="7096"/>
    <n v="1841"/>
    <n v="0.25944193912063135"/>
    <n v="2880"/>
    <n v="0.40586245772266066"/>
    <n v="2375"/>
    <n v="0.33469560315670799"/>
    <n v="7458"/>
    <n v="2073"/>
    <n v="3217"/>
    <n v="0.29069455618128187"/>
    <n v="0.43134888710109948"/>
    <n v="2168"/>
    <n v="24725"/>
    <n v="13815"/>
    <n v="6335"/>
    <n v="2335"/>
    <n v="1109"/>
    <n v="43"/>
    <n v="857"/>
    <n v="57"/>
    <n v="19"/>
    <n v="155"/>
    <n v="13815"/>
    <n v="10910"/>
    <n v="4575"/>
    <n v="20150"/>
    <n v="2240"/>
    <n v="0.55874620829120325"/>
    <n v="0.44125379170879675"/>
    <n v="0.18503538928210314"/>
    <n v="9.0596562184024274E-2"/>
    <n v="0.31314459049544996"/>
    <n v="12172"/>
    <n v="6572"/>
    <n v="3168"/>
    <n v="1255"/>
    <n v="563"/>
    <n v="28"/>
    <n v="411"/>
    <n v="24"/>
    <n v="11"/>
    <n v="140"/>
    <n v="0.53992770292474535"/>
    <n v="0.46007229707525471"/>
    <n v="0.19980282615839631"/>
    <n v="9.6697338153138357E-2"/>
    <n v="12553"/>
    <n v="7243"/>
    <n v="3167"/>
    <n v="1080"/>
    <n v="546"/>
    <n v="15"/>
    <n v="446"/>
    <n v="33"/>
    <n v="8"/>
    <n v="15"/>
    <n v="0.57699354735919706"/>
    <n v="0.423006452640803"/>
    <n v="0.17071616346690036"/>
    <n v="34350"/>
    <n v="1642"/>
    <n v="3109"/>
    <n v="1319"/>
    <n v="12052"/>
    <n v="4630"/>
    <n v="380"/>
    <n v="248"/>
    <n v="2615"/>
    <n v="4391"/>
    <n v="2318"/>
    <n v="341"/>
    <n v="1305"/>
    <n v="0.26262008733624453"/>
    <n v="0.13478893740902476"/>
    <n v="7.4190064794816406"/>
    <n v="0.1014169232372321"/>
    <n v="17149"/>
    <n v="1160"/>
    <n v="1929"/>
    <n v="919"/>
    <n v="7195"/>
    <n v="1945"/>
    <n v="224"/>
    <n v="144"/>
    <n v="1231"/>
    <n v="293"/>
    <n v="1034"/>
    <n v="179"/>
    <n v="896"/>
    <n v="0.77975392151145839"/>
    <n v="17201"/>
    <n v="482"/>
    <n v="1180"/>
    <n v="400"/>
    <n v="4857"/>
    <n v="2685"/>
    <n v="156"/>
    <n v="104"/>
    <n v="1384"/>
    <n v="4098"/>
    <n v="1284"/>
    <n v="162"/>
    <n v="409"/>
    <n v="0.56740887157723385"/>
    <n v="34350"/>
    <n v="27948"/>
    <n v="8"/>
    <n v="75"/>
    <n v="188"/>
    <n v="259"/>
    <n v="184"/>
    <n v="2"/>
    <n v="5"/>
    <n v="5681"/>
    <n v="0.16538573508005822"/>
    <n v="0.83461426491994173"/>
    <n v="8665"/>
    <n v="7444"/>
    <n v="0"/>
    <n v="40"/>
    <n v="26"/>
    <n v="65"/>
    <n v="100"/>
    <n v="2"/>
    <n v="0"/>
    <n v="988"/>
    <n v="0.11402192729371033"/>
    <n v="25685"/>
    <n v="20504"/>
    <n v="8"/>
    <n v="35"/>
    <n v="162"/>
    <n v="194"/>
    <n v="84"/>
    <n v="0"/>
    <n v="5"/>
    <n v="4693"/>
    <n v="0.18271364609694374"/>
    <n v="40311"/>
    <n v="36835"/>
    <n v="3476"/>
    <n v="8.6229565131105634E-2"/>
    <n v="1682"/>
    <n v="1281"/>
    <n v="1499"/>
    <n v="1518"/>
    <n v="20206"/>
    <n v="18423"/>
    <n v="1783"/>
    <n v="8.8241116500049496E-2"/>
    <n v="20105"/>
    <n v="18412"/>
    <n v="1693"/>
    <n v="8.4207908480477489E-2"/>
    <n v="9548"/>
    <n v="187"/>
    <n v="7204"/>
    <n v="1308"/>
    <n v="78"/>
    <n v="87"/>
    <n v="684"/>
    <n v="7.1638039379974858E-2"/>
    <n v="0.92836196062002518"/>
    <n v="0.7740888144113951"/>
    <n v="9548"/>
    <n v="300"/>
    <n v="2180"/>
    <n v="784"/>
    <n v="162"/>
    <n v="104"/>
    <n v="5230"/>
    <n v="371"/>
    <n v="349"/>
    <n v="10"/>
    <n v="58"/>
    <n v="0.59750733137829914"/>
    <n v="0.37840385421030581"/>
    <n v="9548"/>
    <n v="326"/>
    <n v="4216"/>
    <n v="774"/>
    <n v="162"/>
    <n v="155"/>
    <n v="3522"/>
    <n v="318"/>
    <n v="7"/>
    <n v="11"/>
    <n v="57"/>
    <n v="0.59080435693338917"/>
    <n v="0.57624633431085048"/>
    <n v="9548"/>
    <n v="4558"/>
    <n v="57"/>
    <n v="3017"/>
    <n v="182"/>
    <n v="94"/>
    <n v="147"/>
    <n v="1464"/>
    <n v="29"/>
    <n v="0.477377461248429"/>
    <n v="18304.561374109762"/>
    <n v="0.64055299539170507"/>
    <n v="9548"/>
    <n v="2544"/>
    <n v="6"/>
    <n v="6"/>
    <n v="9"/>
    <n v="6811"/>
    <n v="154"/>
    <n v="6"/>
    <n v="0"/>
    <n v="12"/>
    <n v="9548"/>
    <n v="1.3369291998324255"/>
    <n v="0.36075245961397301"/>
    <n v="0.74798276537406982"/>
    <n v="0.15188629623412234"/>
    <n v="4070"/>
    <n v="0.42626728110599077"/>
    <n v="7.3347870749157495E-2"/>
    <n v="2480"/>
    <n v="5478"/>
    <n v="663"/>
    <n v="3401"/>
    <n v="294"/>
    <n v="449"/>
    <n v="0.35620025136154171"/>
    <n v="0.25974025974025972"/>
    <n v="0.57373271889400923"/>
    <n v="4.7025555090071218E-2"/>
    <n v="9548"/>
    <n v="313"/>
    <n v="6788"/>
    <n v="2799"/>
    <n v="1244"/>
    <n v="574"/>
    <n v="30"/>
    <n v="2541"/>
    <n v="0.87714704650188524"/>
    <n v="9579"/>
    <n v="9579"/>
    <n v="0.27123683316343866"/>
    <n v="0.69191460486480849"/>
    <n v="662785"/>
    <n v="27119836.629999999"/>
    <n v="649019.21881629271"/>
    <n v="3291"/>
    <n v="3291"/>
    <n v="9.3187223921168877E-2"/>
    <n v="0.4952537222728654"/>
    <n v="162988"/>
    <n v="6669142.9840000002"/>
    <n v="1010853.2809939095"/>
    <n v="12009"/>
    <n v="12009"/>
    <n v="0.34004417261297998"/>
    <n v="8.2005995503372467E-2"/>
    <n v="98481"/>
    <n v="4029645.5579999997"/>
    <n v="981695.23077234381"/>
    <n v="2198"/>
    <n v="2198"/>
    <n v="6.223807905765092E-2"/>
    <n v="0.49712920837124658"/>
    <n v="109269"/>
    <n v="4471068.9419999998"/>
    <n v="288198.13439630927"/>
    <n v="599"/>
    <n v="599"/>
    <n v="1.6961150753199684E-2"/>
    <n v="0.27310517529215361"/>
    <n v="16359"/>
    <n v="91387.466866311894"/>
    <n v="22"/>
    <n v="22"/>
    <n v="3.54"/>
    <n v="7788"/>
    <n v="12.547333333333325"/>
    <m/>
    <n v="1285"/>
    <n v="1285"/>
    <n v="3.6385774153358252E-2"/>
    <n v="0.27499610894941634"/>
    <n v="35337"/>
    <n v="68.507030661478595"/>
    <n v="6333"/>
    <n v="895"/>
    <n v="895"/>
    <n v="2.5342620908370143E-2"/>
    <n v="0.12499441340782123"/>
    <n v="11187"/>
    <n v="210434.83539386091"/>
    <n v="5427"/>
    <n v="5427"/>
    <n v="0.1536697247706422"/>
    <n v="0.18485166758798599"/>
    <n v="100319"/>
    <n v="1276011.0074664615"/>
    <n v="11"/>
    <n v="11"/>
    <n v="3.1147355306376714E-4"/>
    <n v="0.15545454545454546"/>
    <n v="171"/>
    <n v="1188.5635660953847"/>
    <n v="35316"/>
    <n v="35316"/>
    <n v="4.5421748575264979E-2"/>
    <n v="1.0377394417152215E-3"/>
    <n v="0.14394320499627869"/>
    <n v="0.22419283871538642"/>
    <n v="6.3918235294500983E-2"/>
    <n v="2.0268436582232579E-2"/>
    <n v="4.6671444806676156E-2"/>
    <n v="0.2830010401852866"/>
    <n v="2.6360644505660225E-4"/>
    <n v="1.5193882203021154E-5"/>
    <n v="4508856.2453022469"/>
    <n v="111.85175870859683"/>
    <n v="0"/>
    <n v="0"/>
    <n v="1.1414373088685015"/>
    <n v="0.87608841259209647"/>
    <n v="1.2618210000000001"/>
    <n v="259"/>
    <b v="0"/>
    <b v="0"/>
    <b v="0"/>
    <b v="0"/>
    <b v="0"/>
    <b v="0"/>
    <b v="1"/>
    <b v="1"/>
    <n v="0"/>
    <m/>
    <n v="1"/>
    <n v="1"/>
    <n v="2"/>
    <n v="0"/>
    <m/>
    <m/>
    <m/>
    <n v="4.1322314049586778E-3"/>
    <n v="0"/>
    <n v="0"/>
    <n v="0"/>
    <n v="0"/>
    <n v="0"/>
    <n v="0"/>
    <n v="0"/>
    <n v="0"/>
    <n v="0"/>
    <n v="0"/>
    <n v="620"/>
    <n v="1"/>
    <m/>
    <m/>
    <m/>
    <m/>
    <m/>
    <m/>
    <n v="4"/>
    <m/>
    <n v="1"/>
    <m/>
    <m/>
    <m/>
    <m/>
    <m/>
    <m/>
    <m/>
    <m/>
    <m/>
    <m/>
    <n v="2"/>
    <n v="1"/>
    <n v="3"/>
    <m/>
    <m/>
    <m/>
    <m/>
    <m/>
    <m/>
    <n v="1"/>
    <m/>
    <m/>
    <n v="2"/>
    <m/>
    <m/>
    <m/>
    <n v="1"/>
    <m/>
    <m/>
    <n v="4"/>
    <n v="4"/>
    <m/>
    <m/>
    <m/>
    <m/>
    <m/>
    <m/>
    <m/>
    <m/>
    <m/>
    <n v="2"/>
    <m/>
    <m/>
    <m/>
    <n v="1"/>
    <m/>
    <m/>
    <m/>
    <n v="5"/>
    <m/>
    <m/>
    <m/>
    <m/>
    <m/>
    <m/>
    <m/>
    <m/>
    <m/>
    <m/>
    <m/>
    <m/>
    <n v="2"/>
    <m/>
    <m/>
    <m/>
    <n v="5"/>
    <m/>
    <m/>
    <m/>
    <m/>
    <m/>
    <m/>
    <m/>
    <m/>
    <m/>
    <m/>
    <m/>
    <m/>
    <m/>
    <n v="4"/>
    <n v="0"/>
    <n v="0"/>
    <n v="0"/>
    <n v="4"/>
    <n v="0"/>
    <n v="2"/>
    <n v="5"/>
    <n v="21"/>
    <n v="0"/>
    <n v="1"/>
    <n v="0"/>
    <n v="0"/>
    <n v="0"/>
    <n v="0"/>
    <n v="0"/>
    <n v="1"/>
    <n v="0"/>
    <n v="0"/>
  </r>
  <r>
    <s v="MMR222"/>
    <s v="Shan"/>
    <s v="MMR014D003"/>
    <s v="Langkho"/>
    <s v="MMR014019"/>
    <s v="Mongnai"/>
    <n v="14"/>
    <n v="12"/>
    <x v="7"/>
    <n v="20169.597302333113"/>
    <n v="0.48854860274031053"/>
    <n v="0.50101430165331173"/>
    <n v="0.60179911222846372"/>
    <n v="0.50014459224985541"/>
    <n v="0.25910931174089069"/>
    <n v="0.46377885215221459"/>
    <n v="0.2470241602828521"/>
    <n v="0.37348261638185032"/>
    <n v="0.5323512080141426"/>
    <n v="0.62298173246906308"/>
    <n v="0.56558632881555682"/>
    <n v="0.19531101689552616"/>
    <n v="1"/>
    <n v="20169.597302333113"/>
    <n v="39436"/>
    <n v="19991"/>
    <n v="19445"/>
    <n v="7.6595202995253901E-4"/>
    <n v="102.80791977372074"/>
    <n v="3212.4611929500002"/>
    <n v="12.275945958987899"/>
    <n v="1.0601630460380073E-2"/>
    <n v="36747"/>
    <n v="17562"/>
    <n v="19185"/>
    <n v="2689"/>
    <n v="2429"/>
    <n v="260"/>
    <n v="19758"/>
    <n v="10270"/>
    <n v="9488"/>
    <n v="108.24198988195614"/>
    <n v="19678"/>
    <n v="9721"/>
    <n v="9957"/>
    <n v="97.629808175153158"/>
    <n v="0.50101430165331173"/>
    <n v="11895"/>
    <n v="25648"/>
    <n v="1893"/>
    <n v="0.53758577666874618"/>
    <n v="18235.767311291325"/>
    <n v="0.46377885215221459"/>
    <n v="0.53622114784778541"/>
    <n v="7.3806924516531511"/>
    <n v="27541"/>
    <n v="6739"/>
    <n v="17643"/>
    <n v="2217"/>
    <n v="760"/>
    <n v="182"/>
    <n v="8485"/>
    <n v="6552"/>
    <n v="1933"/>
    <n v="0.22781378903948146"/>
    <n v="36747"/>
    <n v="2689"/>
    <n v="7.3176041581625717E-2"/>
    <n v="479"/>
    <n v="1134"/>
    <n v="1719"/>
    <n v="1698"/>
    <n v="1350"/>
    <n v="888"/>
    <n v="573"/>
    <n v="330"/>
    <n v="314"/>
    <n v="4.3308190925162053"/>
    <n v="8485"/>
    <n v="4.6477312905126693"/>
    <n v="525"/>
    <n v="1318"/>
    <n v="1109"/>
    <n v="2178"/>
    <n v="2979"/>
    <n v="170"/>
    <n v="28"/>
    <n v="178"/>
    <n v="8485"/>
    <n v="7331"/>
    <n v="214"/>
    <n v="120"/>
    <n v="727"/>
    <n v="56"/>
    <n v="37"/>
    <n v="8485"/>
    <n v="2073"/>
    <n v="13"/>
    <n v="10"/>
    <n v="6264"/>
    <n v="12"/>
    <n v="113"/>
    <n v="9034.0886269888051"/>
    <n v="0.73824395992928693"/>
    <n v="1.4142604596346494E-3"/>
    <n v="0.2470241602828521"/>
    <n v="0.75297583971714788"/>
    <n v="8485"/>
    <n v="71"/>
    <n v="3502"/>
    <n v="110"/>
    <n v="2156"/>
    <n v="23"/>
    <n v="2500"/>
    <n v="123"/>
    <n v="0.68815556865055982"/>
    <n v="0.31184443134944018"/>
    <n v="8485"/>
    <n v="2532"/>
    <n v="637"/>
    <n v="2802"/>
    <n v="0.33022981732469064"/>
    <n v="2337"/>
    <n v="177"/>
    <n v="0.37348261638185032"/>
    <n v="0.27542722451384799"/>
    <n v="0.53241013553329397"/>
    <n v="25457"/>
    <n v="15320"/>
    <n v="10137"/>
    <n v="0.60179911222846372"/>
    <n v="12107"/>
    <n v="8189"/>
    <n v="3918"/>
    <n v="0.67638556207152889"/>
    <n v="13350"/>
    <n v="7131"/>
    <n v="6219"/>
    <n v="0.53415730337078648"/>
    <n v="12929"/>
    <n v="9273"/>
    <n v="3656"/>
    <n v="0.71722484337535775"/>
    <n v="12528"/>
    <n v="6047"/>
    <n v="6481"/>
    <n v="0.48267879948914433"/>
    <n v="16266"/>
    <n v="4789"/>
    <n v="6334"/>
    <n v="5143"/>
    <n v="0.31618099102422231"/>
    <n v="0.3894012049674167"/>
    <n v="0.93116857865059299"/>
    <n v="7753"/>
    <n v="2158"/>
    <n v="0.27834386689023605"/>
    <n v="3080"/>
    <n v="0.39726557461627759"/>
    <n v="2515"/>
    <n v="0.32439055849348641"/>
    <n v="8513"/>
    <n v="2631"/>
    <n v="3254"/>
    <n v="0.30870433454716317"/>
    <n v="0.38223892869728648"/>
    <n v="2628"/>
    <n v="20748"/>
    <n v="10377"/>
    <n v="4995"/>
    <n v="2506"/>
    <n v="1321"/>
    <n v="29"/>
    <n v="1041"/>
    <n v="62"/>
    <n v="17"/>
    <n v="400"/>
    <n v="10377"/>
    <n v="10371"/>
    <n v="5376"/>
    <n v="15372"/>
    <n v="2870"/>
    <n v="0.50014459224985541"/>
    <n v="0.49985540775014459"/>
    <n v="0.25910931174089069"/>
    <n v="0.13832658569500675"/>
    <n v="0.37948235974551764"/>
    <n v="10445"/>
    <n v="4524"/>
    <n v="2798"/>
    <n v="1484"/>
    <n v="703"/>
    <n v="22"/>
    <n v="568"/>
    <n v="45"/>
    <n v="11"/>
    <n v="290"/>
    <n v="0.4331258975586405"/>
    <n v="0.5668741024413595"/>
    <n v="0.2989947343226424"/>
    <n v="0.1569171852561034"/>
    <n v="10303"/>
    <n v="5853"/>
    <n v="2197"/>
    <n v="1022"/>
    <n v="618"/>
    <n v="7"/>
    <n v="473"/>
    <n v="17"/>
    <n v="6"/>
    <n v="110"/>
    <n v="0.56808696496166167"/>
    <n v="0.43191303503833833"/>
    <n v="0.21867417257109581"/>
    <n v="31606"/>
    <n v="2012"/>
    <n v="2059"/>
    <n v="480"/>
    <n v="9697"/>
    <n v="5047"/>
    <n v="411"/>
    <n v="113"/>
    <n v="2900"/>
    <n v="5183"/>
    <n v="1654"/>
    <n v="214"/>
    <n v="1836"/>
    <n v="0.32367272036955008"/>
    <n v="0.15968486996139974"/>
    <n v="6.262334059837527"/>
    <n v="8.5605350849730075E-2"/>
    <n v="16065"/>
    <n v="1620"/>
    <n v="1677"/>
    <n v="306"/>
    <n v="6373"/>
    <n v="2090"/>
    <n v="283"/>
    <n v="66"/>
    <n v="1315"/>
    <n v="313"/>
    <n v="671"/>
    <n v="115"/>
    <n v="1236"/>
    <n v="0.76868969810146281"/>
    <n v="15541"/>
    <n v="392"/>
    <n v="382"/>
    <n v="174"/>
    <n v="3324"/>
    <n v="2957"/>
    <n v="128"/>
    <n v="47"/>
    <n v="1585"/>
    <n v="4870"/>
    <n v="983"/>
    <n v="99"/>
    <n v="600"/>
    <n v="0.47339296055594876"/>
    <n v="31606"/>
    <n v="24968"/>
    <n v="7"/>
    <n v="29"/>
    <n v="205"/>
    <n v="109"/>
    <n v="103"/>
    <n v="3"/>
    <n v="9"/>
    <n v="6173"/>
    <n v="0.19531101689552616"/>
    <n v="0.8046889831044739"/>
    <n v="16433"/>
    <n v="14068"/>
    <n v="4"/>
    <n v="9"/>
    <n v="72"/>
    <n v="67"/>
    <n v="29"/>
    <n v="0"/>
    <n v="1"/>
    <n v="2183"/>
    <n v="0.13284245116533805"/>
    <n v="15173"/>
    <n v="10900"/>
    <n v="3"/>
    <n v="20"/>
    <n v="133"/>
    <n v="42"/>
    <n v="74"/>
    <n v="3"/>
    <n v="8"/>
    <n v="3990"/>
    <n v="0.26296711263428457"/>
    <n v="39436"/>
    <n v="37513"/>
    <n v="1923"/>
    <n v="4.8762551982959736E-2"/>
    <n v="853"/>
    <n v="701"/>
    <n v="738"/>
    <n v="694"/>
    <n v="19991"/>
    <n v="18987"/>
    <n v="1004"/>
    <n v="5.0222600170076535E-2"/>
    <n v="19445"/>
    <n v="18526"/>
    <n v="919"/>
    <n v="4.7261506814091019E-2"/>
    <n v="8485"/>
    <n v="125"/>
    <n v="5161"/>
    <n v="2283"/>
    <n v="48"/>
    <n v="342"/>
    <n v="526"/>
    <n v="6.1991750147318801E-2"/>
    <n v="0.93800824985268116"/>
    <n v="0.62298173246906308"/>
    <n v="8485"/>
    <n v="1238"/>
    <n v="415"/>
    <n v="2698"/>
    <n v="1819"/>
    <n v="253"/>
    <n v="923"/>
    <n v="323"/>
    <n v="448"/>
    <n v="209"/>
    <n v="159"/>
    <n v="0.17666470241602827"/>
    <n v="0.56558632881555682"/>
    <n v="8485"/>
    <n v="1355"/>
    <n v="438"/>
    <n v="2886"/>
    <n v="1825"/>
    <n v="281"/>
    <n v="967"/>
    <n v="323"/>
    <n v="24"/>
    <n v="227"/>
    <n v="159"/>
    <n v="0.59233942251031235"/>
    <n v="0.59428403064230995"/>
    <n v="8485"/>
    <n v="4517"/>
    <n v="250"/>
    <n v="2348"/>
    <n v="65"/>
    <n v="98"/>
    <n v="114"/>
    <n v="1071"/>
    <n v="22"/>
    <n v="0.5323512080141426"/>
    <n v="19562.309840895701"/>
    <n v="0.67012374779021799"/>
    <n v="8485"/>
    <n v="2085"/>
    <n v="0"/>
    <n v="4"/>
    <n v="3"/>
    <n v="6191"/>
    <n v="185"/>
    <n v="11"/>
    <n v="0"/>
    <n v="6"/>
    <n v="8485"/>
    <n v="1.0345315262227459"/>
    <n v="0.27915449275835413"/>
    <n v="0.96662109820004571"/>
    <n v="0.19628326381817254"/>
    <n v="3666"/>
    <n v="0.43205657041838541"/>
    <n v="6.606714844383571E-2"/>
    <n v="1540"/>
    <n v="4819"/>
    <n v="56"/>
    <n v="1821"/>
    <n v="278"/>
    <n v="264"/>
    <n v="0.21461402474955804"/>
    <n v="0.18149675898644668"/>
    <n v="0.56794342958161459"/>
    <n v="3.2763700648202713E-2"/>
    <n v="8485"/>
    <n v="269"/>
    <n v="6089"/>
    <n v="1115"/>
    <n v="1219"/>
    <n v="8"/>
    <n v="1"/>
    <n v="1148"/>
    <n v="0.89310548025928105"/>
    <n v="19253"/>
    <n v="19253"/>
    <n v="0.57480220928496795"/>
    <n v="0.71624681867760875"/>
    <n v="1378990"/>
    <n v="56425512.82"/>
    <n v="1304475.103859493"/>
    <n v="9749"/>
    <n v="9749"/>
    <n v="0.29105836692043591"/>
    <n v="0.55937224330700586"/>
    <n v="545332"/>
    <n v="22313894.776000001"/>
    <n v="2994472.390279436"/>
    <n v="1125"/>
    <n v="1125"/>
    <n v="3.3587102552619791E-2"/>
    <n v="0.10608888888888889"/>
    <n v="11935"/>
    <n v="488356.33"/>
    <n v="91964.954169280274"/>
    <n v="1570"/>
    <n v="1570"/>
    <n v="4.6872667562322737E-2"/>
    <n v="0.52768152866242035"/>
    <n v="82846"/>
    <n v="3389892.628"/>
    <n v="205855.81028307803"/>
    <n v="155"/>
    <n v="155"/>
    <n v="4.6275563516942828E-3"/>
    <n v="0.34593548387096773"/>
    <n v="5362"/>
    <n v="23647.842010481374"/>
    <n v="8"/>
    <n v="8"/>
    <n v="2.37"/>
    <n v="1896"/>
    <n v="3.0546666666666646"/>
    <m/>
    <n v="260"/>
    <n v="260"/>
    <n v="7.7623525899387967E-3"/>
    <n v="0.27765384615384614"/>
    <n v="7219"/>
    <n v="69.16912615384615"/>
    <n v="1375"/>
    <n v="123"/>
    <n v="123"/>
    <n v="3.672189879086431E-3"/>
    <n v="0.13373983739837397"/>
    <n v="1645"/>
    <n v="28920.094696586475"/>
    <n v="1252"/>
    <n v="1252"/>
    <n v="3.7378713240782208E-2"/>
    <n v="0.2067252396166134"/>
    <n v="25882"/>
    <n v="294373.64683029481"/>
    <m/>
    <m/>
    <n v="0"/>
    <n v="0"/>
    <m/>
    <n v="0"/>
    <n v="33495"/>
    <n v="33495"/>
    <n v="4.3079665549000466E-2"/>
    <n v="9.8423045079429556E-4"/>
    <n v="0.26386193656508078"/>
    <n v="0.60570514650075236"/>
    <n v="4.1639363291610554E-2"/>
    <n v="4.7833533733295259E-3"/>
    <n v="5.8497951932617084E-3"/>
    <n v="5.9544256763932178E-2"/>
    <n v="0"/>
    <n v="1.3991144425424066E-5"/>
    <n v="4943779.0112548042"/>
    <n v="125.3620806180851"/>
    <n v="0"/>
    <n v="0"/>
    <n v="1.1773697566801016"/>
    <n v="0.84935084694188057"/>
    <n v="0.30250670000000002"/>
    <n v="237"/>
    <b v="0"/>
    <b v="0"/>
    <b v="0"/>
    <b v="0"/>
    <b v="0"/>
    <b v="0"/>
    <b v="0"/>
    <b v="0"/>
    <m/>
    <m/>
    <m/>
    <m/>
    <m/>
    <m/>
    <m/>
    <m/>
    <m/>
    <n v="0"/>
    <n v="0"/>
    <n v="0"/>
    <n v="0"/>
    <n v="0"/>
    <n v="0"/>
    <n v="0"/>
    <n v="0"/>
    <n v="0"/>
    <n v="0"/>
    <n v="0"/>
    <n v="620"/>
    <n v="1"/>
    <m/>
    <m/>
    <m/>
    <n v="1"/>
    <m/>
    <m/>
    <n v="5"/>
    <m/>
    <n v="1"/>
    <m/>
    <m/>
    <m/>
    <n v="1"/>
    <m/>
    <m/>
    <m/>
    <m/>
    <n v="1"/>
    <m/>
    <m/>
    <n v="1"/>
    <n v="4"/>
    <m/>
    <m/>
    <m/>
    <m/>
    <m/>
    <m/>
    <n v="1"/>
    <m/>
    <m/>
    <m/>
    <m/>
    <m/>
    <m/>
    <n v="1"/>
    <m/>
    <m/>
    <m/>
    <n v="5"/>
    <m/>
    <m/>
    <m/>
    <m/>
    <m/>
    <m/>
    <m/>
    <m/>
    <m/>
    <m/>
    <m/>
    <m/>
    <m/>
    <n v="1"/>
    <m/>
    <m/>
    <m/>
    <n v="5"/>
    <m/>
    <m/>
    <m/>
    <m/>
    <m/>
    <m/>
    <m/>
    <m/>
    <m/>
    <m/>
    <m/>
    <m/>
    <n v="3"/>
    <m/>
    <m/>
    <m/>
    <n v="12"/>
    <m/>
    <m/>
    <m/>
    <m/>
    <m/>
    <m/>
    <m/>
    <m/>
    <m/>
    <m/>
    <n v="2"/>
    <m/>
    <m/>
    <n v="0"/>
    <n v="0"/>
    <n v="0"/>
    <n v="0"/>
    <n v="7"/>
    <n v="0"/>
    <n v="0"/>
    <n v="1"/>
    <n v="31"/>
    <n v="0"/>
    <n v="1"/>
    <n v="0"/>
    <n v="0"/>
    <n v="0"/>
    <n v="0"/>
    <n v="0"/>
    <n v="3"/>
    <n v="0"/>
    <n v="1"/>
  </r>
  <r>
    <s v="MMR222"/>
    <s v="Shan"/>
    <s v="MMR014D003"/>
    <s v="Langkho"/>
    <s v="MMR014020"/>
    <s v="Mawkmai"/>
    <n v="8"/>
    <n v="7"/>
    <x v="3"/>
    <n v="20399.766068590379"/>
    <n v="0.39663513550457319"/>
    <n v="0.15445134575569358"/>
    <n v="0.52561888313183647"/>
    <n v="0.6002761704366123"/>
    <n v="0.14005786428195688"/>
    <n v="0.60099248268068595"/>
    <n v="0.39227133722546564"/>
    <n v="0.5214067278287462"/>
    <n v="0.17041979427300527"/>
    <n v="0.56797331109257709"/>
    <n v="0.46677787044759522"/>
    <n v="0.30969841954586452"/>
    <n v="0.30967741935483872"/>
    <n v="20399.766068590379"/>
    <n v="33810"/>
    <n v="16546"/>
    <n v="17264"/>
    <n v="6.5668014333845578E-4"/>
    <n v="95.841056533827611"/>
    <n v="2441.51994676"/>
    <n v="13.847931099177501"/>
    <n v="1.195921264599544E-2"/>
    <n v="32281"/>
    <n v="15140"/>
    <n v="17141"/>
    <n v="1529"/>
    <n v="1406"/>
    <n v="123"/>
    <n v="5222"/>
    <n v="2686"/>
    <n v="2536"/>
    <n v="105.91482649842273"/>
    <n v="28588"/>
    <n v="13860"/>
    <n v="14728"/>
    <n v="94.106463878326991"/>
    <n v="0.15445134575569358"/>
    <n v="12232"/>
    <n v="20353"/>
    <n v="1225"/>
    <n v="0.66118016999950868"/>
    <n v="11455.498452316611"/>
    <n v="0.60099248268068595"/>
    <n v="0.39900751731931405"/>
    <n v="6.018768731882278"/>
    <n v="21578"/>
    <n v="4695"/>
    <n v="14410"/>
    <n v="1504"/>
    <n v="781"/>
    <n v="188"/>
    <n v="7194"/>
    <n v="5883"/>
    <n v="1311"/>
    <n v="0.18223519599666388"/>
    <n v="32281"/>
    <n v="1529"/>
    <n v="4.7365323255165577E-2"/>
    <n v="325"/>
    <n v="837"/>
    <n v="1345"/>
    <n v="1428"/>
    <n v="1256"/>
    <n v="854"/>
    <n v="569"/>
    <n v="349"/>
    <n v="231"/>
    <n v="4.487211565193217"/>
    <n v="7194"/>
    <n v="4.6997497914929109"/>
    <n v="80"/>
    <n v="458"/>
    <n v="832"/>
    <n v="2301"/>
    <n v="3433"/>
    <n v="32"/>
    <n v="12"/>
    <n v="46"/>
    <n v="7194"/>
    <n v="6918"/>
    <n v="53"/>
    <n v="62"/>
    <n v="117"/>
    <n v="3"/>
    <n v="41"/>
    <n v="7194"/>
    <n v="2784"/>
    <n v="28"/>
    <n v="10"/>
    <n v="4322"/>
    <n v="5"/>
    <n v="45"/>
    <n v="12618.038921323327"/>
    <n v="0.60077842646649982"/>
    <n v="6.9502363080344736E-4"/>
    <n v="0.39227133722546564"/>
    <n v="0.60772866277453441"/>
    <n v="7194"/>
    <n v="20"/>
    <n v="3937"/>
    <n v="2"/>
    <n v="2240"/>
    <n v="9"/>
    <n v="945"/>
    <n v="41"/>
    <n v="0.86169029747011394"/>
    <n v="0.13830970252988606"/>
    <n v="7194"/>
    <n v="3743"/>
    <n v="8"/>
    <n v="2465"/>
    <n v="0.34264664998609951"/>
    <n v="931"/>
    <n v="47"/>
    <n v="0.5214067278287462"/>
    <n v="0.1294134000556019"/>
    <n v="0.37301918265221023"/>
    <n v="20844"/>
    <n v="10956"/>
    <n v="9888"/>
    <n v="0.52561888313183647"/>
    <n v="9855"/>
    <n v="6410"/>
    <n v="3445"/>
    <n v="0.65043125317097916"/>
    <n v="10989"/>
    <n v="4546"/>
    <n v="6443"/>
    <n v="0.41368641368641368"/>
    <n v="3745"/>
    <n v="2903"/>
    <n v="842"/>
    <n v="0.77516688918558074"/>
    <n v="17099"/>
    <n v="8053"/>
    <n v="9046"/>
    <n v="0.47096321422305398"/>
    <n v="15526"/>
    <n v="3464"/>
    <n v="6018"/>
    <n v="6044"/>
    <n v="0.38928249388123148"/>
    <n v="0.38760788355017389"/>
    <n v="0.57313037723362015"/>
    <n v="7034"/>
    <n v="1526"/>
    <n v="0.21694626101791301"/>
    <n v="3073"/>
    <n v="0.43687802104065965"/>
    <n v="2435"/>
    <n v="0.34617571794142737"/>
    <n v="8492"/>
    <n v="1938"/>
    <n v="2945"/>
    <n v="0.42498822421102211"/>
    <n v="0.34679698539802167"/>
    <n v="3609"/>
    <n v="15208"/>
    <n v="9129"/>
    <n v="3949"/>
    <n v="1119"/>
    <n v="520"/>
    <n v="19"/>
    <n v="400"/>
    <n v="5"/>
    <n v="9"/>
    <n v="58"/>
    <n v="9129"/>
    <n v="6079"/>
    <n v="2130"/>
    <n v="13078"/>
    <n v="1011"/>
    <n v="0.6002761704366123"/>
    <n v="0.3997238295633877"/>
    <n v="0.14005786428195688"/>
    <n v="6.647816938453445E-2"/>
    <n v="0.26989084692267229"/>
    <n v="7436"/>
    <n v="3642"/>
    <n v="2566"/>
    <n v="673"/>
    <n v="297"/>
    <n v="12"/>
    <n v="191"/>
    <n v="3"/>
    <n v="3"/>
    <n v="49"/>
    <n v="0.48977945131791284"/>
    <n v="0.5102205486820871"/>
    <n v="0.16514254975793438"/>
    <n v="7.4636901559978486E-2"/>
    <n v="7772"/>
    <n v="5487"/>
    <n v="1383"/>
    <n v="446"/>
    <n v="223"/>
    <n v="7"/>
    <n v="209"/>
    <n v="2"/>
    <n v="6"/>
    <n v="9"/>
    <n v="0.70599588265568713"/>
    <n v="0.29400411734431292"/>
    <n v="0.11605764282038085"/>
    <n v="25499"/>
    <n v="599"/>
    <n v="1145"/>
    <n v="309"/>
    <n v="10920"/>
    <n v="6442"/>
    <n v="202"/>
    <n v="34"/>
    <n v="2139"/>
    <n v="1848"/>
    <n v="1043"/>
    <n v="141"/>
    <n v="677"/>
    <n v="0.32511078865837878"/>
    <n v="0.25263735832777756"/>
    <n v="3.9582427817447998"/>
    <n v="5.4108701139534275E-2"/>
    <n v="12392"/>
    <n v="374"/>
    <n v="812"/>
    <n v="192"/>
    <n v="6095"/>
    <n v="2573"/>
    <n v="117"/>
    <n v="21"/>
    <n v="1041"/>
    <n v="60"/>
    <n v="433"/>
    <n v="77"/>
    <n v="597"/>
    <n v="0.82012588766946415"/>
    <n v="13107"/>
    <n v="225"/>
    <n v="333"/>
    <n v="117"/>
    <n v="4825"/>
    <n v="3869"/>
    <n v="85"/>
    <n v="13"/>
    <n v="1098"/>
    <n v="1788"/>
    <n v="610"/>
    <n v="64"/>
    <n v="80"/>
    <n v="0.72129396505683985"/>
    <n v="25499"/>
    <n v="17381"/>
    <n v="9"/>
    <n v="15"/>
    <n v="22"/>
    <n v="163"/>
    <n v="5"/>
    <n v="1"/>
    <n v="6"/>
    <n v="7897"/>
    <n v="0.30969841954586452"/>
    <n v="0.69030158045413548"/>
    <n v="4516"/>
    <n v="4112"/>
    <n v="0"/>
    <n v="0"/>
    <n v="2"/>
    <n v="34"/>
    <n v="1"/>
    <n v="1"/>
    <n v="0"/>
    <n v="366"/>
    <n v="8.1045172719220543E-2"/>
    <n v="20983"/>
    <n v="13269"/>
    <n v="9"/>
    <n v="15"/>
    <n v="20"/>
    <n v="129"/>
    <n v="4"/>
    <n v="0"/>
    <n v="6"/>
    <n v="7531"/>
    <n v="0.35890959348043655"/>
    <n v="33810"/>
    <n v="32543"/>
    <n v="1267"/>
    <n v="3.7474120082815733E-2"/>
    <n v="420"/>
    <n v="448"/>
    <n v="385"/>
    <n v="803"/>
    <n v="16546"/>
    <n v="15888"/>
    <n v="658"/>
    <n v="3.9767919738909703E-2"/>
    <n v="17264"/>
    <n v="16655"/>
    <n v="609"/>
    <n v="3.5275718257645972E-2"/>
    <n v="7194"/>
    <n v="120"/>
    <n v="3966"/>
    <n v="2362"/>
    <n v="59"/>
    <n v="35"/>
    <n v="652"/>
    <n v="9.0631081456769527E-2"/>
    <n v="0.90936891854323043"/>
    <n v="0.56797331109257709"/>
    <n v="7194"/>
    <n v="1234"/>
    <n v="968"/>
    <n v="1114"/>
    <n v="498"/>
    <n v="1079"/>
    <n v="953"/>
    <n v="1263"/>
    <n v="42"/>
    <n v="1"/>
    <n v="42"/>
    <n v="0.45802057269947177"/>
    <n v="0.46677787044759522"/>
    <n v="7194"/>
    <n v="1228"/>
    <n v="957"/>
    <n v="1049"/>
    <n v="410"/>
    <n v="1075"/>
    <n v="1178"/>
    <n v="1257"/>
    <n v="0"/>
    <n v="0"/>
    <n v="40"/>
    <n v="0.6242702251876564"/>
    <n v="0.5173755907700861"/>
    <n v="7194"/>
    <n v="1226"/>
    <n v="82"/>
    <n v="1745"/>
    <n v="137"/>
    <n v="99"/>
    <n v="1013"/>
    <n v="2832"/>
    <n v="60"/>
    <n v="0.17041979427300527"/>
    <n v="5501.3213789268839"/>
    <n v="0.57784264664998608"/>
    <n v="7194"/>
    <n v="779"/>
    <n v="0"/>
    <n v="6"/>
    <n v="1"/>
    <n v="6340"/>
    <n v="65"/>
    <n v="1"/>
    <n v="0"/>
    <n v="2"/>
    <n v="7194"/>
    <n v="0.38031693077564638"/>
    <n v="0.10262343602589323"/>
    <n v="2.6293859649122808"/>
    <n v="0.53392633369137121"/>
    <n v="5507"/>
    <n v="0.76549902696691685"/>
    <n v="9.9244895384670836E-2"/>
    <n v="701"/>
    <n v="1687"/>
    <n v="20"/>
    <n v="262"/>
    <n v="56"/>
    <n v="10"/>
    <n v="3.6419238254100636E-2"/>
    <n v="9.7442313038643313E-2"/>
    <n v="0.23450097303308312"/>
    <n v="7.7842646649986099E-3"/>
    <n v="7194"/>
    <n v="77"/>
    <n v="3975"/>
    <n v="934"/>
    <n v="239"/>
    <n v="1"/>
    <n v="1"/>
    <n v="2557"/>
    <n v="0.59660828468167915"/>
    <n v="14930"/>
    <n v="14930"/>
    <n v="0.64350674539890518"/>
    <n v="0.65186470194239787"/>
    <n v="973234"/>
    <n v="39822788.811999999"/>
    <n v="1011572.9133445297"/>
    <n v="1175"/>
    <n v="1175"/>
    <n v="5.0644368777207877E-2"/>
    <n v="0.49820425531914891"/>
    <n v="58539"/>
    <n v="2395298.8020000001"/>
    <n v="360909.33004188503"/>
    <n v="2695"/>
    <n v="2695"/>
    <n v="0.11615878625921297"/>
    <n v="8.2500927643784791E-2"/>
    <n v="22234"/>
    <n v="909770.81200000003"/>
    <n v="220307.1568766314"/>
    <n v="3695"/>
    <n v="3695"/>
    <n v="0.15926037670790053"/>
    <n v="0.48444925575101488"/>
    <n v="179004"/>
    <n v="7324485.6720000003"/>
    <n v="484482.30509297666"/>
    <n v="260"/>
    <n v="260"/>
    <n v="1.1206413516658765E-2"/>
    <n v="0.36515384615384616"/>
    <n v="9494"/>
    <n v="39667.347888549404"/>
    <n v="8"/>
    <n v="8"/>
    <n v="2.5550000000000002"/>
    <n v="2044"/>
    <n v="3.2931111111111089"/>
    <m/>
    <n v="188"/>
    <n v="188"/>
    <n v="8.1030990043532598E-3"/>
    <n v="0.27819148936170213"/>
    <n v="5230"/>
    <n v="69.303063829787234"/>
    <n v="250"/>
    <n v="155"/>
    <n v="155"/>
    <n v="6.6807465195465711E-3"/>
    <n v="0.13600000000000001"/>
    <n v="2108"/>
    <n v="36444.021772121167"/>
    <n v="95"/>
    <n v="95"/>
    <n v="4.0946510926253175E-3"/>
    <n v="0.15968421052631579"/>
    <n v="1517"/>
    <n v="22336.658505493615"/>
    <m/>
    <m/>
    <n v="0"/>
    <n v="0"/>
    <m/>
    <n v="0"/>
    <n v="23201"/>
    <n v="23201"/>
    <n v="2.9840015536717713E-2"/>
    <n v="6.8174744555540986E-4"/>
    <n v="0.46492233223666157"/>
    <n v="0.16587514872681777"/>
    <n v="0.22266970599923941"/>
    <n v="1.8231247249407317E-2"/>
    <n v="1.6749795664613099E-2"/>
    <n v="1.0266003794440284E-2"/>
    <n v="0"/>
    <n v="3.185192252762206E-5"/>
    <n v="2175789.0365860164"/>
    <n v="64.353417231174689"/>
    <n v="0"/>
    <n v="0"/>
    <n v="1.4572647730701263"/>
    <n v="0.68621709553386567"/>
    <n v="-2.7332169999999998"/>
    <n v="50"/>
    <b v="0"/>
    <b v="0"/>
    <b v="0"/>
    <b v="0"/>
    <b v="0"/>
    <b v="0"/>
    <b v="1"/>
    <b v="1"/>
    <n v="1"/>
    <m/>
    <m/>
    <m/>
    <n v="1"/>
    <n v="0"/>
    <m/>
    <m/>
    <m/>
    <n v="0"/>
    <n v="2.4875621890547263E-3"/>
    <n v="0"/>
    <n v="0"/>
    <n v="0"/>
    <n v="0"/>
    <n v="0"/>
    <n v="2.0833333333333332E-2"/>
    <n v="0"/>
    <n v="6.2189054726368158E-4"/>
    <n v="5.208333333333333E-3"/>
    <n v="192"/>
    <n v="0.30967741935483872"/>
    <n v="3"/>
    <m/>
    <m/>
    <m/>
    <m/>
    <m/>
    <n v="1"/>
    <m/>
    <n v="1"/>
    <m/>
    <m/>
    <m/>
    <m/>
    <m/>
    <m/>
    <m/>
    <m/>
    <m/>
    <m/>
    <m/>
    <n v="1"/>
    <n v="1"/>
    <m/>
    <n v="1"/>
    <m/>
    <m/>
    <m/>
    <m/>
    <n v="2"/>
    <m/>
    <m/>
    <m/>
    <m/>
    <m/>
    <m/>
    <n v="1"/>
    <m/>
    <m/>
    <m/>
    <n v="4"/>
    <m/>
    <m/>
    <m/>
    <m/>
    <m/>
    <m/>
    <m/>
    <m/>
    <m/>
    <m/>
    <m/>
    <m/>
    <m/>
    <n v="1"/>
    <m/>
    <m/>
    <m/>
    <n v="5"/>
    <m/>
    <m/>
    <m/>
    <m/>
    <m/>
    <m/>
    <m/>
    <m/>
    <n v="1"/>
    <m/>
    <m/>
    <m/>
    <n v="2"/>
    <m/>
    <m/>
    <m/>
    <n v="68"/>
    <m/>
    <m/>
    <m/>
    <m/>
    <m/>
    <m/>
    <m/>
    <m/>
    <m/>
    <m/>
    <m/>
    <m/>
    <m/>
    <n v="4"/>
    <n v="0"/>
    <n v="0"/>
    <n v="0"/>
    <n v="4"/>
    <n v="0"/>
    <n v="0"/>
    <n v="1"/>
    <n v="79"/>
    <n v="0"/>
    <n v="2"/>
    <n v="0"/>
    <n v="0"/>
    <n v="0"/>
    <n v="0"/>
    <n v="0"/>
    <n v="2"/>
    <n v="0"/>
    <n v="0"/>
  </r>
  <r>
    <s v="MMR222"/>
    <s v="Shan"/>
    <s v="MMR014D003"/>
    <s v="Langkho"/>
    <s v="MMR014021"/>
    <s v="Mongpan"/>
    <n v="10"/>
    <n v="4"/>
    <x v="7"/>
    <n v="15142.072134446393"/>
    <n v="0.41595031495616791"/>
    <n v="0.34606186839466174"/>
    <n v="0.56275471029472568"/>
    <n v="0.55640041855598188"/>
    <n v="0.21960237181723055"/>
    <n v="0.38257808571268925"/>
    <n v="0.39863493820328355"/>
    <n v="0.35712968087068808"/>
    <n v="0.45452868474451208"/>
    <n v="0.69525917727356579"/>
    <n v="0.62460800590296994"/>
    <n v="0.34485972597632586"/>
    <n v="4.8986111727381633E-2"/>
    <n v="15142.072134446393"/>
    <n v="25926"/>
    <n v="13829"/>
    <n v="12097"/>
    <n v="5.035518898607751E-4"/>
    <n v="114.31759940481112"/>
    <n v="2702.5326410600001"/>
    <n v="9.593223632566815"/>
    <n v="8.2848044636263107E-3"/>
    <n v="23503"/>
    <n v="11636"/>
    <n v="11867"/>
    <n v="2423"/>
    <n v="2193"/>
    <n v="230"/>
    <n v="8972"/>
    <n v="4712"/>
    <n v="4260"/>
    <n v="110.61032863849765"/>
    <n v="16954"/>
    <n v="9117"/>
    <n v="7837"/>
    <n v="116.33278040066352"/>
    <n v="0.34606186839466174"/>
    <n v="6847"/>
    <n v="17897"/>
    <n v="1182"/>
    <n v="0.44862267419120522"/>
    <n v="14295.008548918815"/>
    <n v="0.38257808571268925"/>
    <n v="0.61742191428731075"/>
    <n v="6.6044588478515953"/>
    <n v="19079"/>
    <n v="5325"/>
    <n v="11778"/>
    <n v="1162"/>
    <n v="689"/>
    <n v="125"/>
    <n v="5421"/>
    <n v="4342"/>
    <n v="1079"/>
    <n v="0.19904076738609114"/>
    <n v="23503"/>
    <n v="2423"/>
    <n v="0.10309322214185423"/>
    <n v="335"/>
    <n v="728"/>
    <n v="1090"/>
    <n v="1071"/>
    <n v="845"/>
    <n v="568"/>
    <n v="338"/>
    <n v="238"/>
    <n v="208"/>
    <n v="4.3355469470577388"/>
    <n v="5421"/>
    <n v="4.7825124515772002"/>
    <n v="436"/>
    <n v="348"/>
    <n v="536"/>
    <n v="1890"/>
    <n v="2048"/>
    <n v="83"/>
    <n v="41"/>
    <n v="39"/>
    <n v="5421"/>
    <n v="4623"/>
    <n v="131"/>
    <n v="120"/>
    <n v="500"/>
    <n v="13"/>
    <n v="34"/>
    <n v="5421"/>
    <n v="2096"/>
    <n v="60"/>
    <n v="5"/>
    <n v="3129"/>
    <n v="95"/>
    <n v="36"/>
    <n v="9347.4392178564849"/>
    <n v="0.57719977863862759"/>
    <n v="1.7524441984873639E-2"/>
    <n v="0.39863493820328355"/>
    <n v="0.60136506179671645"/>
    <n v="5421"/>
    <n v="9"/>
    <n v="2621"/>
    <n v="15"/>
    <n v="1481"/>
    <n v="44"/>
    <n v="1220"/>
    <n v="31"/>
    <n v="0.76111418557461719"/>
    <n v="0.23888581442538281"/>
    <n v="5421"/>
    <n v="1423"/>
    <n v="513"/>
    <n v="2683"/>
    <n v="0.494927135214905"/>
    <n v="732"/>
    <n v="70"/>
    <n v="0.35712968087068808"/>
    <n v="0.13503043718871058"/>
    <n v="0.42012543811104963"/>
    <n v="16931"/>
    <n v="9528"/>
    <n v="7403"/>
    <n v="0.56275471029472568"/>
    <n v="8392"/>
    <n v="5373"/>
    <n v="3019"/>
    <n v="0.64025262154432794"/>
    <n v="8539"/>
    <n v="4155"/>
    <n v="4384"/>
    <n v="0.48659093570675721"/>
    <n v="6305"/>
    <n v="4732"/>
    <n v="1573"/>
    <n v="0.75051546391752577"/>
    <n v="10626"/>
    <n v="4796"/>
    <n v="5830"/>
    <n v="0.45134575569358176"/>
    <n v="10348"/>
    <n v="2734"/>
    <n v="3402"/>
    <n v="4212"/>
    <n v="0.40703517587939697"/>
    <n v="0.32875918051797448"/>
    <n v="0.64909781576448244"/>
    <n v="5013"/>
    <n v="1274"/>
    <n v="0.25413923798124877"/>
    <n v="1695"/>
    <n v="0.33812088569718729"/>
    <n v="2044"/>
    <n v="0.40773987632156394"/>
    <n v="5335"/>
    <n v="1460"/>
    <n v="1707"/>
    <n v="0.40637300843486412"/>
    <n v="0.31996251171508905"/>
    <n v="2168"/>
    <n v="14335"/>
    <n v="7976"/>
    <n v="3211"/>
    <n v="1739"/>
    <n v="694"/>
    <n v="18"/>
    <n v="550"/>
    <n v="48"/>
    <n v="10"/>
    <n v="89"/>
    <n v="7976"/>
    <n v="6359"/>
    <n v="3148"/>
    <n v="11187"/>
    <n v="1409"/>
    <n v="0.55640041855598188"/>
    <n v="0.44359958144401812"/>
    <n v="0.21960237181723055"/>
    <n v="9.8290896407394496E-2"/>
    <n v="0.33160097663062432"/>
    <n v="7800"/>
    <n v="3857"/>
    <n v="1954"/>
    <n v="1120"/>
    <n v="417"/>
    <n v="11"/>
    <n v="311"/>
    <n v="41"/>
    <n v="8"/>
    <n v="81"/>
    <n v="0.49448717948717946"/>
    <n v="0.50551282051282054"/>
    <n v="0.255"/>
    <n v="0.11141025641025641"/>
    <n v="6535"/>
    <n v="4119"/>
    <n v="1257"/>
    <n v="619"/>
    <n v="277"/>
    <n v="7"/>
    <n v="239"/>
    <n v="7"/>
    <n v="2"/>
    <n v="8"/>
    <n v="0.63029839326702375"/>
    <n v="0.36970160673297631"/>
    <n v="0.17735271614384085"/>
    <n v="21458"/>
    <n v="1771"/>
    <n v="2418"/>
    <n v="206"/>
    <n v="7548"/>
    <n v="2660"/>
    <n v="446"/>
    <n v="230"/>
    <n v="1923"/>
    <n v="2350"/>
    <n v="908"/>
    <n v="104"/>
    <n v="894"/>
    <n v="0.2334793550191071"/>
    <n v="0.1239630906887874"/>
    <n v="8.0669172932330824"/>
    <n v="0.11027378587032602"/>
    <n v="11555"/>
    <n v="1553"/>
    <n v="1724"/>
    <n v="118"/>
    <n v="4654"/>
    <n v="1006"/>
    <n v="246"/>
    <n v="128"/>
    <n v="931"/>
    <n v="143"/>
    <n v="443"/>
    <n v="64"/>
    <n v="545"/>
    <n v="0.80493292946776285"/>
    <n v="9903"/>
    <n v="218"/>
    <n v="694"/>
    <n v="88"/>
    <n v="2894"/>
    <n v="1654"/>
    <n v="200"/>
    <n v="102"/>
    <n v="992"/>
    <n v="2207"/>
    <n v="465"/>
    <n v="40"/>
    <n v="349"/>
    <n v="0.58043017267494701"/>
    <n v="21458"/>
    <n v="13781"/>
    <n v="11"/>
    <n v="36"/>
    <n v="119"/>
    <n v="85"/>
    <n v="22"/>
    <n v="0"/>
    <n v="4"/>
    <n v="7400"/>
    <n v="0.34485972597632586"/>
    <n v="0.65514027402367414"/>
    <n v="7737"/>
    <n v="6752"/>
    <n v="0"/>
    <n v="3"/>
    <n v="40"/>
    <n v="27"/>
    <n v="1"/>
    <n v="0"/>
    <n v="0"/>
    <n v="914"/>
    <n v="0.1181336435310844"/>
    <n v="13721"/>
    <n v="7029"/>
    <n v="11"/>
    <n v="33"/>
    <n v="79"/>
    <n v="58"/>
    <n v="21"/>
    <n v="0"/>
    <n v="4"/>
    <n v="6486"/>
    <n v="0.47270607098607975"/>
    <n v="25926"/>
    <n v="24720"/>
    <n v="1206"/>
    <n v="4.6517009951400137E-2"/>
    <n v="506"/>
    <n v="430"/>
    <n v="415"/>
    <n v="398"/>
    <n v="13829"/>
    <n v="13129"/>
    <n v="700"/>
    <n v="5.0618265962831727E-2"/>
    <n v="12097"/>
    <n v="11591"/>
    <n v="506"/>
    <n v="4.1828552533686031E-2"/>
    <n v="5421"/>
    <n v="356"/>
    <n v="3413"/>
    <n v="1115"/>
    <n v="30"/>
    <n v="114"/>
    <n v="393"/>
    <n v="7.2495849474266738E-2"/>
    <n v="0.92750415052573332"/>
    <n v="0.69525917727356579"/>
    <n v="5421"/>
    <n v="812"/>
    <n v="114"/>
    <n v="2407"/>
    <n v="315"/>
    <n v="2"/>
    <n v="973"/>
    <n v="643"/>
    <n v="53"/>
    <n v="0"/>
    <n v="102"/>
    <n v="0.29846891717395313"/>
    <n v="0.62460800590296994"/>
    <n v="5421"/>
    <n v="935"/>
    <n v="121"/>
    <n v="2212"/>
    <n v="200"/>
    <n v="134"/>
    <n v="1036"/>
    <n v="674"/>
    <n v="13"/>
    <n v="0"/>
    <n v="96"/>
    <n v="0.72957019000184464"/>
    <n v="0.65993359158826781"/>
    <n v="5421"/>
    <n v="2464"/>
    <n v="53"/>
    <n v="1965"/>
    <n v="78"/>
    <n v="125"/>
    <n v="45"/>
    <n v="673"/>
    <n v="18"/>
    <n v="0.45452868474451208"/>
    <n v="10682.787677550268"/>
    <n v="0.60173399741745071"/>
    <n v="5421"/>
    <n v="1289"/>
    <n v="4"/>
    <n v="8"/>
    <n v="53"/>
    <n v="3987"/>
    <n v="60"/>
    <n v="10"/>
    <n v="1"/>
    <n v="9"/>
    <n v="5421"/>
    <n v="1.2850027670171555"/>
    <n v="0.34674080637202398"/>
    <n v="0.77820844099913866"/>
    <n v="0.15802395893758017"/>
    <n v="2617"/>
    <n v="0.48275225973067698"/>
    <n v="4.716250067580962E-2"/>
    <n v="1240"/>
    <n v="2804"/>
    <n v="117"/>
    <n v="2373"/>
    <n v="252"/>
    <n v="180"/>
    <n v="0.4377421140011068"/>
    <n v="0.22874008485519276"/>
    <n v="0.51724774026932296"/>
    <n v="4.6485888212506918E-2"/>
    <n v="5421"/>
    <n v="157"/>
    <n v="3387"/>
    <n v="1938"/>
    <n v="357"/>
    <n v="9"/>
    <n v="1"/>
    <n v="843"/>
    <n v="0.7197933960523889"/>
    <n v="6693"/>
    <n v="6693"/>
    <n v="0.64498409945070834"/>
    <n v="0.84720005976393253"/>
    <n v="567031"/>
    <n v="23201774.458000001"/>
    <n v="453480.07428097364"/>
    <n v="1512"/>
    <n v="1512"/>
    <n v="0.14570685169124023"/>
    <n v="0.52500000000000002"/>
    <n v="79380"/>
    <n v="3248070.84"/>
    <n v="464421.19746666402"/>
    <n v="982"/>
    <n v="982"/>
    <n v="9.4632360026982748E-2"/>
    <n v="0.1009979633401222"/>
    <n v="9918"/>
    <n v="405824.72399999999"/>
    <n v="80275.186661540647"/>
    <n v="1094"/>
    <n v="1094"/>
    <n v="0.1054254601522598"/>
    <n v="0.54273308957952471"/>
    <n v="59375"/>
    <n v="2429506.25"/>
    <n v="143443.47544566076"/>
    <m/>
    <m/>
    <n v="0"/>
    <n v="0"/>
    <m/>
    <n v="0"/>
    <m/>
    <m/>
    <n v="0"/>
    <m/>
    <n v="0"/>
    <m/>
    <n v="75"/>
    <n v="75"/>
    <n v="7.2275224053194561E-3"/>
    <n v="0.2669333333333333"/>
    <n v="2002"/>
    <n v="66.498431999999994"/>
    <n v="21"/>
    <n v="4"/>
    <n v="4"/>
    <n v="3.8546786161703766E-4"/>
    <n v="0.12"/>
    <n v="48"/>
    <n v="940.49088444183644"/>
    <n v="17"/>
    <n v="17"/>
    <n v="1.6382384118724101E-3"/>
    <n v="0.14529411764705882"/>
    <n v="247"/>
    <n v="3997.086258877805"/>
    <m/>
    <m/>
    <n v="0"/>
    <n v="0"/>
    <m/>
    <n v="0"/>
    <n v="10377"/>
    <n v="10377"/>
    <n v="1.3346400638960377E-2"/>
    <n v="3.0492191037147053E-4"/>
    <n v="0.39549152167704998"/>
    <n v="0.40503355384775935"/>
    <n v="0.12510070804896917"/>
    <n v="0"/>
    <n v="8.2022605205104237E-4"/>
    <n v="3.4859607212169305E-3"/>
    <n v="0"/>
    <n v="5.7994976080300218E-5"/>
    <n v="1146624.0094301589"/>
    <n v="44.22679971573551"/>
    <n v="0"/>
    <n v="0"/>
    <n v="2.4984099450708297"/>
    <n v="0.40025457070122655"/>
    <n v="-0.26276529999999998"/>
    <n v="216"/>
    <b v="0"/>
    <b v="0"/>
    <b v="0"/>
    <b v="0"/>
    <b v="0"/>
    <b v="0"/>
    <b v="1"/>
    <b v="1"/>
    <n v="1"/>
    <n v="1"/>
    <m/>
    <m/>
    <n v="2"/>
    <n v="5"/>
    <m/>
    <m/>
    <m/>
    <n v="0"/>
    <n v="2.4875621890547263E-3"/>
    <n v="1.5151515151515152E-2"/>
    <n v="4.5662100456621002E-3"/>
    <n v="0"/>
    <n v="0"/>
    <n v="0.1"/>
    <n v="2.0833333333333332E-2"/>
    <n v="1.0869565217391304E-2"/>
    <n v="5.5513218465579944E-3"/>
    <n v="3.2925724637681161E-2"/>
    <n v="30.371389270976614"/>
    <n v="4.8986111727381633E-2"/>
    <m/>
    <m/>
    <m/>
    <n v="1"/>
    <m/>
    <n v="2"/>
    <n v="1"/>
    <m/>
    <n v="1"/>
    <m/>
    <m/>
    <m/>
    <m/>
    <m/>
    <m/>
    <m/>
    <m/>
    <m/>
    <m/>
    <n v="5"/>
    <n v="1"/>
    <n v="1"/>
    <m/>
    <m/>
    <m/>
    <m/>
    <m/>
    <m/>
    <n v="1"/>
    <m/>
    <m/>
    <m/>
    <m/>
    <m/>
    <m/>
    <n v="1"/>
    <m/>
    <m/>
    <m/>
    <n v="3"/>
    <m/>
    <m/>
    <m/>
    <m/>
    <m/>
    <m/>
    <n v="7"/>
    <m/>
    <m/>
    <m/>
    <m/>
    <m/>
    <m/>
    <n v="1"/>
    <m/>
    <m/>
    <m/>
    <n v="4"/>
    <m/>
    <m/>
    <m/>
    <m/>
    <m/>
    <n v="7"/>
    <m/>
    <m/>
    <m/>
    <m/>
    <m/>
    <m/>
    <n v="2"/>
    <m/>
    <m/>
    <m/>
    <n v="6"/>
    <m/>
    <m/>
    <m/>
    <m/>
    <m/>
    <m/>
    <m/>
    <m/>
    <m/>
    <m/>
    <n v="1"/>
    <m/>
    <n v="2"/>
    <n v="0"/>
    <n v="0"/>
    <n v="0"/>
    <n v="0"/>
    <n v="5"/>
    <n v="0"/>
    <n v="7"/>
    <n v="1"/>
    <n v="15"/>
    <n v="0"/>
    <n v="1"/>
    <n v="0"/>
    <n v="0"/>
    <n v="0"/>
    <n v="0"/>
    <n v="0"/>
    <n v="16"/>
    <n v="0"/>
    <n v="2"/>
  </r>
  <r>
    <s v="MMR222"/>
    <s v="Shan"/>
    <s v="MMR015D001"/>
    <s v="Lashio"/>
    <s v="MMR015001"/>
    <s v="Lashio"/>
    <n v="75"/>
    <n v="12"/>
    <x v="7"/>
    <n v="182171.30007526692"/>
    <n v="0.43670846129383617"/>
    <n v="0.53906092979391163"/>
    <n v="0.71682647915334896"/>
    <n v="0.35387862342249216"/>
    <n v="0.35869652163747007"/>
    <n v="0.47182468907940733"/>
    <n v="0.10116737510010472"/>
    <n v="0.34916528060124435"/>
    <n v="0.53083225528244937"/>
    <n v="0.75806998090309863"/>
    <n v="0.69916220045586153"/>
    <n v="0.33559267636630397"/>
    <n v="2.6224523730343483E-2"/>
    <n v="182171.30007526692"/>
    <n v="323405"/>
    <n v="158512"/>
    <n v="164893"/>
    <n v="6.2813854408865213E-3"/>
    <n v="96.130217777589095"/>
    <n v="3838.5754212799998"/>
    <n v="84.251307974081271"/>
    <n v="7.2760277369168486E-2"/>
    <n v="305923"/>
    <n v="145840"/>
    <n v="160083"/>
    <n v="17482"/>
    <n v="12672"/>
    <n v="4810"/>
    <n v="174335"/>
    <n v="84331"/>
    <n v="90004"/>
    <n v="93.696946802364351"/>
    <n v="149070"/>
    <n v="74181"/>
    <n v="74889"/>
    <n v="99.054600809197609"/>
    <n v="0.53906092979391163"/>
    <n v="98676"/>
    <n v="209137"/>
    <n v="15592"/>
    <n v="0.54637868956712587"/>
    <n v="146703.39990054365"/>
    <n v="0.47182468907940733"/>
    <n v="0.52817531092059267"/>
    <n v="7.4554000487718586"/>
    <n v="224729"/>
    <n v="69858"/>
    <n v="134615"/>
    <n v="15389"/>
    <n v="3186"/>
    <n v="1681"/>
    <n v="64932"/>
    <n v="40330"/>
    <n v="24602"/>
    <n v="0.37888868354586336"/>
    <n v="305923"/>
    <n v="17482"/>
    <n v="5.7145098603243301E-2"/>
    <n v="2846"/>
    <n v="7110"/>
    <n v="11597"/>
    <n v="12909"/>
    <n v="10964"/>
    <n v="7534"/>
    <n v="4790"/>
    <n v="3352"/>
    <n v="3830"/>
    <n v="4.7114365798065672"/>
    <n v="64932"/>
    <n v="4.9806720877225406"/>
    <n v="4499"/>
    <n v="20909"/>
    <n v="6881"/>
    <n v="5528"/>
    <n v="25475"/>
    <n v="817"/>
    <n v="274"/>
    <n v="549"/>
    <n v="64932"/>
    <n v="48314"/>
    <n v="9932"/>
    <n v="1285"/>
    <n v="4089"/>
    <n v="914"/>
    <n v="398"/>
    <n v="64932"/>
    <n v="6398"/>
    <n v="99"/>
    <n v="72"/>
    <n v="57871"/>
    <n v="353"/>
    <n v="139"/>
    <n v="30610.203459003267"/>
    <n v="0.8912554672580546"/>
    <n v="5.4364566007515554E-3"/>
    <n v="0.10116737510010472"/>
    <n v="0.89883262489989524"/>
    <n v="64932"/>
    <n v="494"/>
    <n v="28596"/>
    <n v="467"/>
    <n v="4276"/>
    <n v="257"/>
    <n v="30529"/>
    <n v="313"/>
    <n v="0.5210527936918623"/>
    <n v="0.4789472063081377"/>
    <n v="64932"/>
    <n v="11237"/>
    <n v="11435"/>
    <n v="5346"/>
    <n v="8.2332286083903167E-2"/>
    <n v="35978"/>
    <n v="936"/>
    <n v="0.34916528060124435"/>
    <n v="0.554087352923058"/>
    <n v="0.68888991560401647"/>
    <n v="211185"/>
    <n v="151383"/>
    <n v="59802"/>
    <n v="0.71682647915334896"/>
    <n v="98657"/>
    <n v="74474"/>
    <n v="24183"/>
    <n v="0.7548780116970919"/>
    <n v="112528"/>
    <n v="76909"/>
    <n v="35619"/>
    <n v="0.68346544859945968"/>
    <n v="115785"/>
    <n v="100671"/>
    <n v="15114"/>
    <n v="0.86946495660059597"/>
    <n v="95400"/>
    <n v="50712"/>
    <n v="44688"/>
    <n v="0.53157232704402513"/>
    <n v="144552"/>
    <n v="54688"/>
    <n v="59905"/>
    <n v="29959"/>
    <n v="0.20725413691958602"/>
    <n v="0.41441834080469314"/>
    <n v="1.8254280850495677"/>
    <n v="70071"/>
    <n v="26266"/>
    <n v="0.37484836808380073"/>
    <n v="29291"/>
    <n v="0.41801886657818499"/>
    <n v="14514"/>
    <n v="0.20713276533801431"/>
    <n v="74481"/>
    <n v="28422"/>
    <n v="30614"/>
    <n v="0.20736832212242048"/>
    <n v="0.41103100119493563"/>
    <n v="15445"/>
    <n v="162519"/>
    <n v="57512"/>
    <n v="46712"/>
    <n v="26447"/>
    <n v="16519"/>
    <n v="435"/>
    <n v="12989"/>
    <n v="873"/>
    <n v="294"/>
    <n v="738"/>
    <n v="57512"/>
    <n v="105007"/>
    <n v="58295"/>
    <n v="104224"/>
    <n v="31848"/>
    <n v="0.35387862342249216"/>
    <n v="0.6461213765775079"/>
    <n v="0.35869652163747007"/>
    <n v="0.1959647795027043"/>
    <n v="0.50240894910748901"/>
    <n v="77432"/>
    <n v="24165"/>
    <n v="23437"/>
    <n v="14288"/>
    <n v="8626"/>
    <n v="292"/>
    <n v="5749"/>
    <n v="292"/>
    <n v="171"/>
    <n v="412"/>
    <n v="0.3120802768881083"/>
    <n v="0.68791972311189176"/>
    <n v="0.38524124393015807"/>
    <n v="0.20071804938526708"/>
    <n v="85087"/>
    <n v="33347"/>
    <n v="23275"/>
    <n v="12159"/>
    <n v="7893"/>
    <n v="143"/>
    <n v="7240"/>
    <n v="581"/>
    <n v="123"/>
    <n v="326"/>
    <n v="0.39191650898492131"/>
    <n v="0.60808349101507864"/>
    <n v="0.33453994147167015"/>
    <n v="261728"/>
    <n v="10358"/>
    <n v="36640"/>
    <n v="3308"/>
    <n v="68953"/>
    <n v="22130"/>
    <n v="4488"/>
    <n v="1378"/>
    <n v="43102"/>
    <n v="43874"/>
    <n v="16784"/>
    <n v="1725"/>
    <n v="8988"/>
    <n v="0.25218547499694338"/>
    <n v="8.455342951461059E-2"/>
    <n v="11.82684139177587"/>
    <n v="0.16167149454389704"/>
    <n v="127228"/>
    <n v="6522"/>
    <n v="25332"/>
    <n v="2317"/>
    <n v="41888"/>
    <n v="9990"/>
    <n v="2834"/>
    <n v="895"/>
    <n v="20704"/>
    <n v="3098"/>
    <n v="6813"/>
    <n v="931"/>
    <n v="5904"/>
    <n v="0.69861194076775557"/>
    <n v="134500"/>
    <n v="3836"/>
    <n v="11308"/>
    <n v="991"/>
    <n v="27065"/>
    <n v="12140"/>
    <n v="1654"/>
    <n v="483"/>
    <n v="22398"/>
    <n v="40776"/>
    <n v="9971"/>
    <n v="794"/>
    <n v="3084"/>
    <n v="0.4237472118959108"/>
    <n v="261728"/>
    <n v="153916"/>
    <n v="436"/>
    <n v="1648"/>
    <n v="14619"/>
    <n v="1305"/>
    <n v="1737"/>
    <n v="87"/>
    <n v="146"/>
    <n v="87834"/>
    <n v="0.33559267636630397"/>
    <n v="0.66440732363369603"/>
    <n v="145937"/>
    <n v="105264"/>
    <n v="358"/>
    <n v="1013"/>
    <n v="5556"/>
    <n v="1023"/>
    <n v="666"/>
    <n v="78"/>
    <n v="89"/>
    <n v="31890"/>
    <n v="0.21851894995785853"/>
    <n v="115791"/>
    <n v="48652"/>
    <n v="78"/>
    <n v="635"/>
    <n v="9063"/>
    <n v="282"/>
    <n v="1071"/>
    <n v="9"/>
    <n v="57"/>
    <n v="55944"/>
    <n v="0.48314635852527399"/>
    <n v="323405"/>
    <n v="315623"/>
    <n v="7782"/>
    <n v="2.4062707750343994E-2"/>
    <n v="3084"/>
    <n v="2544"/>
    <n v="2822"/>
    <n v="2566"/>
    <n v="158512"/>
    <n v="154866"/>
    <n v="3646"/>
    <n v="2.3001413142222669E-2"/>
    <n v="164893"/>
    <n v="160757"/>
    <n v="4136"/>
    <n v="2.5082932568392832E-2"/>
    <n v="64932"/>
    <n v="600"/>
    <n v="48623"/>
    <n v="12122"/>
    <n v="489"/>
    <n v="356"/>
    <n v="2742"/>
    <n v="4.2228793199038994E-2"/>
    <n v="0.95777120680096095"/>
    <n v="0.75806998090309863"/>
    <n v="64932"/>
    <n v="9655"/>
    <n v="1568"/>
    <n v="21040"/>
    <n v="5065"/>
    <n v="2487"/>
    <n v="4139"/>
    <n v="5223"/>
    <n v="13135"/>
    <n v="1039"/>
    <n v="1581"/>
    <n v="0.18248321320766339"/>
    <n v="0.69916220045586153"/>
    <n v="64932"/>
    <n v="13833"/>
    <n v="2264"/>
    <n v="27455"/>
    <n v="5021"/>
    <n v="2515"/>
    <n v="5209"/>
    <n v="5088"/>
    <n v="231"/>
    <n v="1672"/>
    <n v="1644"/>
    <n v="0.7526489250292614"/>
    <n v="0.72861609067948008"/>
    <n v="64932"/>
    <n v="34468"/>
    <n v="1501"/>
    <n v="8572"/>
    <n v="1822"/>
    <n v="447"/>
    <n v="1991"/>
    <n v="15548"/>
    <n v="583"/>
    <n v="0.53083225528244937"/>
    <n v="162393.79603277275"/>
    <n v="0.7771668822768435"/>
    <n v="64932"/>
    <n v="26279"/>
    <n v="51"/>
    <n v="45"/>
    <n v="66"/>
    <n v="32071"/>
    <n v="6025"/>
    <n v="222"/>
    <n v="3"/>
    <n v="170"/>
    <n v="64932"/>
    <n v="1.6010133678309617"/>
    <n v="0.43201203952480366"/>
    <n v="0.62460440374385562"/>
    <n v="0.12683293504594617"/>
    <n v="20727"/>
    <n v="0.31921086675291072"/>
    <n v="0.37353349312476347"/>
    <n v="15307"/>
    <n v="44205"/>
    <n v="4330"/>
    <n v="30118"/>
    <n v="3910"/>
    <n v="6087"/>
    <n v="0.46383909320519928"/>
    <n v="0.2357389268773486"/>
    <n v="0.68078913324708923"/>
    <n v="9.3744224727407136E-2"/>
    <n v="64932"/>
    <n v="5127"/>
    <n v="46569"/>
    <n v="6024"/>
    <n v="3663"/>
    <n v="23"/>
    <n v="17"/>
    <n v="9167"/>
    <n v="0.85283065360685029"/>
    <n v="37719"/>
    <n v="37719"/>
    <n v="0.42143192330897633"/>
    <n v="0.92318672287176229"/>
    <n v="3482168"/>
    <n v="142483350.22400001"/>
    <n v="2555627.5096076564"/>
    <n v="48924"/>
    <n v="48914"/>
    <n v="0.54651292708542831"/>
    <n v="0.73184527947009026"/>
    <n v="3579748"/>
    <n v="146476128.664"/>
    <n v="15024271.463547885"/>
    <n v="141"/>
    <n v="141"/>
    <n v="1.5753837903063619E-3"/>
    <n v="0.13219858156028369"/>
    <n v="1864"/>
    <n v="76271.152000000002"/>
    <n v="11526.274255883127"/>
    <n v="2665"/>
    <n v="2665"/>
    <n v="2.9775870930258543E-2"/>
    <n v="0.6281726078799249"/>
    <n v="167408"/>
    <n v="6850000.5439999998"/>
    <n v="349430.4040792376"/>
    <n v="48"/>
    <n v="48"/>
    <n v="5.3630086478514451E-4"/>
    <n v="0.30458333333333332"/>
    <n v="1462"/>
    <n v="7323.2026871168127"/>
    <m/>
    <m/>
    <n v="0"/>
    <m/>
    <n v="0"/>
    <m/>
    <n v="5"/>
    <n v="5"/>
    <n v="5.5864673415119213E-5"/>
    <n v="0.27"/>
    <n v="135"/>
    <n v="67.2624"/>
    <n v="10"/>
    <m/>
    <m/>
    <n v="0"/>
    <n v="0"/>
    <m/>
    <n v="0"/>
    <n v="10"/>
    <n v="10"/>
    <n v="1.1172934683023843E-4"/>
    <n v="0.14300000000000002"/>
    <n v="143"/>
    <n v="2351.2272111045913"/>
    <m/>
    <m/>
    <n v="0"/>
    <n v="0"/>
    <m/>
    <n v="0"/>
    <n v="89512"/>
    <n v="89502"/>
    <n v="0.1151131878180815"/>
    <n v="2.6299624961036287E-3"/>
    <n v="0.14237005380168774"/>
    <n v="0.83697891361517607"/>
    <n v="1.9466227077960977E-2"/>
    <n v="4.0796428925808008E-4"/>
    <n v="0"/>
    <n v="1.3098322947554408E-4"/>
    <n v="0"/>
    <n v="3.7470842174103789E-6"/>
    <n v="17950597.343788885"/>
    <n v="55.505008715971876"/>
    <n v="10"/>
    <n v="1.1171686477790688E-4"/>
    <n v="3.6129792653498973"/>
    <n v="0.27674896801224469"/>
    <n v="3.0066730000000002"/>
    <n v="285"/>
    <b v="0"/>
    <b v="0"/>
    <b v="0"/>
    <b v="0"/>
    <b v="0"/>
    <b v="1"/>
    <b v="0"/>
    <b v="1"/>
    <n v="2"/>
    <n v="2"/>
    <n v="4"/>
    <m/>
    <n v="8"/>
    <n v="2"/>
    <m/>
    <m/>
    <m/>
    <n v="1.6528925619834711E-2"/>
    <n v="4.9751243781094526E-3"/>
    <n v="3.0303030303030304E-2"/>
    <n v="1.8264840182648401E-3"/>
    <n v="0"/>
    <n v="0"/>
    <n v="0.2"/>
    <n v="4.1666666666666664E-2"/>
    <n v="4.3478260869565218E-3"/>
    <n v="9.276159674851148E-3"/>
    <n v="6.1503623188405798E-2"/>
    <n v="16.259204712812959"/>
    <n v="2.6224523730343483E-2"/>
    <n v="264"/>
    <m/>
    <m/>
    <n v="101"/>
    <n v="4"/>
    <n v="181"/>
    <n v="192"/>
    <n v="1"/>
    <n v="34"/>
    <n v="9"/>
    <n v="6"/>
    <m/>
    <n v="116"/>
    <n v="104"/>
    <m/>
    <m/>
    <m/>
    <n v="19"/>
    <n v="6"/>
    <n v="5"/>
    <n v="6"/>
    <n v="753"/>
    <n v="1"/>
    <n v="39"/>
    <m/>
    <m/>
    <n v="81"/>
    <n v="2"/>
    <n v="9"/>
    <m/>
    <n v="60"/>
    <n v="82"/>
    <m/>
    <m/>
    <n v="13"/>
    <n v="58"/>
    <n v="2"/>
    <n v="16"/>
    <n v="5"/>
    <n v="223"/>
    <n v="52"/>
    <m/>
    <m/>
    <n v="33"/>
    <n v="1"/>
    <m/>
    <n v="16"/>
    <m/>
    <n v="32"/>
    <n v="111"/>
    <m/>
    <m/>
    <n v="10"/>
    <n v="59"/>
    <n v="3"/>
    <n v="43"/>
    <n v="5"/>
    <n v="217"/>
    <n v="25"/>
    <m/>
    <m/>
    <n v="32"/>
    <n v="1"/>
    <n v="43"/>
    <m/>
    <n v="31"/>
    <n v="117"/>
    <m/>
    <m/>
    <m/>
    <n v="58"/>
    <n v="1"/>
    <n v="39"/>
    <n v="16"/>
    <n v="200"/>
    <n v="9"/>
    <n v="31"/>
    <n v="2"/>
    <m/>
    <n v="128"/>
    <m/>
    <m/>
    <m/>
    <n v="142"/>
    <m/>
    <m/>
    <m/>
    <n v="3"/>
    <n v="678"/>
    <n v="0"/>
    <n v="0"/>
    <n v="23"/>
    <n v="295"/>
    <n v="15"/>
    <n v="284"/>
    <n v="16"/>
    <n v="1585"/>
    <n v="2"/>
    <n v="190"/>
    <n v="0"/>
    <n v="0"/>
    <n v="283"/>
    <n v="4"/>
    <n v="0"/>
    <n v="216"/>
    <n v="0"/>
    <n v="242"/>
  </r>
  <r>
    <s v="MMR222"/>
    <s v="Shan"/>
    <s v="MMR015D001"/>
    <s v="Lashio"/>
    <s v="MMR015002"/>
    <s v="Hseni/Theinni"/>
    <n v="32"/>
    <n v="4"/>
    <x v="3"/>
    <n v="35372.836583002339"/>
    <n v="0.37572206094027133"/>
    <n v="0.16151918393279444"/>
    <n v="0.65019741171309486"/>
    <n v="0.44269892656329868"/>
    <n v="0.27384562957914466"/>
    <n v="0.51438616228378564"/>
    <n v="9.5763647168690041E-2"/>
    <n v="0.43679429493165806"/>
    <n v="0.22633500297138975"/>
    <n v="0.78003226080312416"/>
    <n v="0.65056456405467356"/>
    <n v="0.24978173759262162"/>
    <n v="2.6745909688981308E-2"/>
    <n v="35372.836583002339"/>
    <n v="56662"/>
    <n v="28604"/>
    <n v="28058"/>
    <n v="1.1005267755647319E-3"/>
    <n v="101.94596906408155"/>
    <n v="1793.20367489"/>
    <n v="31.598195338003531"/>
    <n v="2.7288519459728593E-2"/>
    <n v="54190"/>
    <n v="26414"/>
    <n v="27776"/>
    <n v="2472"/>
    <n v="2190"/>
    <n v="282"/>
    <n v="9152"/>
    <n v="4449"/>
    <n v="4703"/>
    <n v="94.599192005103134"/>
    <n v="47510"/>
    <n v="24155"/>
    <n v="23355"/>
    <n v="103.4253907086277"/>
    <n v="0.16151918393279444"/>
    <n v="18289"/>
    <n v="35555"/>
    <n v="2818"/>
    <n v="0.59364365068204183"/>
    <n v="23024.963465054145"/>
    <n v="0.51438616228378564"/>
    <n v="0.48561383771621436"/>
    <n v="7.9257488398256219"/>
    <n v="38373"/>
    <n v="9441"/>
    <n v="25176"/>
    <n v="2943"/>
    <n v="614"/>
    <n v="199"/>
    <n v="11779"/>
    <n v="9022"/>
    <n v="2757"/>
    <n v="0.23406061635113334"/>
    <n v="54190"/>
    <n v="2472"/>
    <n v="4.5617272559512825E-2"/>
    <n v="543"/>
    <n v="1323"/>
    <n v="1988"/>
    <n v="2389"/>
    <n v="2068"/>
    <n v="1474"/>
    <n v="911"/>
    <n v="582"/>
    <n v="501"/>
    <n v="4.6005603192121569"/>
    <n v="11779"/>
    <n v="4.8104253332201372"/>
    <n v="574"/>
    <n v="3417"/>
    <n v="1562"/>
    <n v="466"/>
    <n v="5126"/>
    <n v="141"/>
    <n v="33"/>
    <n v="460"/>
    <n v="11779"/>
    <n v="10645"/>
    <n v="298"/>
    <n v="94"/>
    <n v="658"/>
    <n v="68"/>
    <n v="16"/>
    <n v="11779"/>
    <n v="1084"/>
    <n v="32"/>
    <n v="12"/>
    <n v="10491"/>
    <n v="26"/>
    <n v="134"/>
    <n v="5134.2253162407669"/>
    <n v="0.89065285677901351"/>
    <n v="2.2073181084981746E-3"/>
    <n v="9.5763647168690041E-2"/>
    <n v="0.90423635283130999"/>
    <n v="11779"/>
    <n v="28"/>
    <n v="5868"/>
    <n v="486"/>
    <n v="285"/>
    <n v="53"/>
    <n v="4985"/>
    <n v="74"/>
    <n v="0.56600730112912812"/>
    <n v="0.43399269887087188"/>
    <n v="11779"/>
    <n v="1843"/>
    <n v="3302"/>
    <n v="657"/>
    <n v="5.5777230664742335E-2"/>
    <n v="5930"/>
    <n v="47"/>
    <n v="0.43679429493165806"/>
    <n v="0.5034383224382375"/>
    <n v="0.66911452585109088"/>
    <n v="36472"/>
    <n v="23714"/>
    <n v="12758"/>
    <n v="0.65019741171309486"/>
    <n v="17598"/>
    <n v="12025"/>
    <n v="5573"/>
    <n v="0.68331628594158422"/>
    <n v="18874"/>
    <n v="11689"/>
    <n v="7185"/>
    <n v="0.61931757973932389"/>
    <n v="6278"/>
    <n v="5328"/>
    <n v="950"/>
    <n v="0.84867792290538391"/>
    <n v="30194"/>
    <n v="18386"/>
    <n v="11808"/>
    <n v="0.60892892627674378"/>
    <n v="24475"/>
    <n v="8943"/>
    <n v="9112"/>
    <n v="6420"/>
    <n v="0.26230847803881513"/>
    <n v="0.37229826353421858"/>
    <n v="1.3929906542056074"/>
    <n v="12171"/>
    <n v="4200"/>
    <n v="0.34508257333004683"/>
    <n v="4594"/>
    <n v="0.37745460520910362"/>
    <n v="3377"/>
    <n v="0.27746282146084955"/>
    <n v="12304"/>
    <n v="4743"/>
    <n v="4518"/>
    <n v="0.2473179453836151"/>
    <n v="0.36719765929778936"/>
    <n v="3043"/>
    <n v="29345"/>
    <n v="12991"/>
    <n v="8318"/>
    <n v="4079"/>
    <n v="2034"/>
    <n v="51"/>
    <n v="1054"/>
    <n v="121"/>
    <n v="12"/>
    <n v="685"/>
    <n v="12991"/>
    <n v="16354"/>
    <n v="8036"/>
    <n v="21309"/>
    <n v="3957"/>
    <n v="0.44269892656329868"/>
    <n v="0.55730107343670132"/>
    <n v="0.27384562957914466"/>
    <n v="0.1348440960981428"/>
    <n v="0.41557335150792296"/>
    <n v="14486"/>
    <n v="5945"/>
    <n v="4339"/>
    <n v="2163"/>
    <n v="965"/>
    <n v="34"/>
    <n v="516"/>
    <n v="44"/>
    <n v="7"/>
    <n v="473"/>
    <n v="0.4103962446500069"/>
    <n v="0.5896037553499931"/>
    <n v="0.29007317409913019"/>
    <n v="0.14075659257213863"/>
    <n v="14859"/>
    <n v="7046"/>
    <n v="3979"/>
    <n v="1916"/>
    <n v="1069"/>
    <n v="17"/>
    <n v="538"/>
    <n v="77"/>
    <n v="5"/>
    <n v="212"/>
    <n v="0.47419072615923008"/>
    <n v="0.52580927384076992"/>
    <n v="0.25802543912780135"/>
    <n v="44671"/>
    <n v="2013"/>
    <n v="3252"/>
    <n v="781"/>
    <n v="13309"/>
    <n v="7556"/>
    <n v="498"/>
    <n v="87"/>
    <n v="5605"/>
    <n v="6842"/>
    <n v="2707"/>
    <n v="234"/>
    <n v="1787"/>
    <n v="0.3223120145060554"/>
    <n v="0.16914776924626715"/>
    <n v="5.9119904711487559"/>
    <n v="8.0816196272365692E-2"/>
    <n v="22473"/>
    <n v="1504"/>
    <n v="2319"/>
    <n v="570"/>
    <n v="8899"/>
    <n v="3475"/>
    <n v="356"/>
    <n v="63"/>
    <n v="2580"/>
    <n v="336"/>
    <n v="1085"/>
    <n v="116"/>
    <n v="1170"/>
    <n v="0.76193654607751526"/>
    <n v="22198"/>
    <n v="509"/>
    <n v="933"/>
    <n v="211"/>
    <n v="4410"/>
    <n v="4081"/>
    <n v="142"/>
    <n v="24"/>
    <n v="3025"/>
    <n v="6506"/>
    <n v="1622"/>
    <n v="118"/>
    <n v="617"/>
    <n v="0.46337507883593115"/>
    <n v="44671"/>
    <n v="30145"/>
    <n v="21"/>
    <n v="156"/>
    <n v="2233"/>
    <n v="150"/>
    <n v="800"/>
    <n v="6"/>
    <n v="2"/>
    <n v="11158"/>
    <n v="0.24978173759262162"/>
    <n v="0.75021826240737832"/>
    <n v="7515"/>
    <n v="6040"/>
    <n v="5"/>
    <n v="33"/>
    <n v="123"/>
    <n v="53"/>
    <n v="60"/>
    <n v="5"/>
    <n v="1"/>
    <n v="1195"/>
    <n v="0.15901530272787759"/>
    <n v="37156"/>
    <n v="24105"/>
    <n v="16"/>
    <n v="123"/>
    <n v="2110"/>
    <n v="97"/>
    <n v="740"/>
    <n v="1"/>
    <n v="1"/>
    <n v="9963"/>
    <n v="0.26813973517063194"/>
    <n v="56662"/>
    <n v="55351"/>
    <n v="1311"/>
    <n v="2.3137199534079275E-2"/>
    <n v="405"/>
    <n v="529"/>
    <n v="529"/>
    <n v="478"/>
    <n v="28604"/>
    <n v="27961"/>
    <n v="643"/>
    <n v="2.247937351419382E-2"/>
    <n v="28058"/>
    <n v="27390"/>
    <n v="668"/>
    <n v="2.3807826644807184E-2"/>
    <n v="11779"/>
    <n v="47"/>
    <n v="9141"/>
    <n v="2050"/>
    <n v="107"/>
    <n v="173"/>
    <n v="261"/>
    <n v="2.21580779353086E-2"/>
    <n v="0.97784192206469145"/>
    <n v="0.78003226080312416"/>
    <n v="11779"/>
    <n v="1618"/>
    <n v="405"/>
    <n v="4504"/>
    <n v="1316"/>
    <n v="414"/>
    <n v="667"/>
    <n v="1481"/>
    <n v="1136"/>
    <n v="20"/>
    <n v="218"/>
    <n v="0.21750573053739705"/>
    <n v="0.65056456405467356"/>
    <n v="11779"/>
    <n v="1754"/>
    <n v="386"/>
    <n v="4828"/>
    <n v="1322"/>
    <n v="434"/>
    <n v="1099"/>
    <n v="1532"/>
    <n v="149"/>
    <n v="96"/>
    <n v="179"/>
    <n v="0.73427285847695045"/>
    <n v="0.7152984124288988"/>
    <n v="11779"/>
    <n v="2666"/>
    <n v="272"/>
    <n v="1547"/>
    <n v="257"/>
    <n v="276"/>
    <n v="776"/>
    <n v="5809"/>
    <n v="176"/>
    <n v="0.22633500297138975"/>
    <n v="12265.093811019611"/>
    <n v="0.74293233721028951"/>
    <n v="11779"/>
    <n v="1956"/>
    <n v="1"/>
    <n v="3"/>
    <n v="8"/>
    <n v="9524"/>
    <n v="274"/>
    <n v="9"/>
    <n v="0"/>
    <n v="4"/>
    <n v="11779"/>
    <n v="1.4270311571440699"/>
    <n v="0.38506526744275194"/>
    <n v="0.70075554762329706"/>
    <n v="0.14229627956840418"/>
    <n v="4372"/>
    <n v="0.37116902962900078"/>
    <n v="7.879039088828417E-2"/>
    <n v="3031"/>
    <n v="7407"/>
    <n v="528"/>
    <n v="5087"/>
    <n v="232"/>
    <n v="524"/>
    <n v="0.43187027761270058"/>
    <n v="0.25732235334069103"/>
    <n v="0.62883097037099922"/>
    <n v="4.4485949571270902E-2"/>
    <n v="11779"/>
    <n v="526"/>
    <n v="8577"/>
    <n v="2236"/>
    <n v="2170"/>
    <n v="5"/>
    <n v="4"/>
    <n v="951"/>
    <n v="0.95738178113591987"/>
    <n v="17212"/>
    <n v="17212"/>
    <n v="0.4648750844024308"/>
    <n v="1.211694747850337"/>
    <n v="2085569"/>
    <n v="85337312.341999993"/>
    <n v="1166188.4115529836"/>
    <n v="19057"/>
    <n v="19057"/>
    <n v="0.5147062795408508"/>
    <n v="0.71064858057406721"/>
    <n v="1354283"/>
    <n v="55414551.794"/>
    <n v="5853488.5979644284"/>
    <n v="38"/>
    <n v="38"/>
    <n v="1.026333558406482E-3"/>
    <n v="0.10105263157894737"/>
    <n v="384"/>
    <n v="15712.511999999999"/>
    <n v="3106.3717852734667"/>
    <n v="116"/>
    <n v="116"/>
    <n v="3.1330182309250508E-3"/>
    <n v="0.62749999999999995"/>
    <n v="7279"/>
    <n v="297842.12199999997"/>
    <n v="15209.728657857995"/>
    <m/>
    <m/>
    <n v="0"/>
    <n v="0"/>
    <m/>
    <n v="0"/>
    <m/>
    <m/>
    <n v="0"/>
    <m/>
    <n v="0"/>
    <m/>
    <n v="602"/>
    <n v="602"/>
    <n v="1.62592842673869E-2"/>
    <n v="0.32209302325581396"/>
    <n v="19390"/>
    <n v="80.23981395348838"/>
    <n v="0"/>
    <m/>
    <m/>
    <n v="0"/>
    <n v="0"/>
    <m/>
    <n v="0"/>
    <m/>
    <m/>
    <n v="0"/>
    <n v="0"/>
    <m/>
    <n v="0"/>
    <m/>
    <m/>
    <n v="0"/>
    <n v="0"/>
    <m/>
    <n v="0"/>
    <n v="37025"/>
    <n v="37025"/>
    <n v="4.7619782563121132E-2"/>
    <n v="1.0879573799271172E-3"/>
    <n v="0.16569710964867237"/>
    <n v="0.83168905850519126"/>
    <n v="2.1610642432911449E-3"/>
    <n v="0"/>
    <n v="0"/>
    <n v="0"/>
    <n v="0"/>
    <n v="1.1400820930071623E-5"/>
    <n v="7038073.3497744966"/>
    <n v="124.21152359208105"/>
    <n v="0"/>
    <n v="0"/>
    <n v="1.530371370695476"/>
    <n v="0.65343616533126259"/>
    <n v="0.88795100000000005"/>
    <n v="253"/>
    <b v="0"/>
    <b v="0"/>
    <b v="0"/>
    <b v="0"/>
    <b v="0"/>
    <b v="0"/>
    <b v="0"/>
    <b v="1"/>
    <n v="10"/>
    <m/>
    <m/>
    <m/>
    <n v="10"/>
    <n v="12"/>
    <n v="3"/>
    <n v="125"/>
    <n v="672"/>
    <n v="0"/>
    <n v="2.4875621890547265E-2"/>
    <n v="0"/>
    <n v="1.0958904109589041E-2"/>
    <n v="2.7365797639699952E-3"/>
    <n v="6.7983853834714253E-3"/>
    <n v="0"/>
    <n v="0.20833333333333334"/>
    <n v="2.6086956521739129E-2"/>
    <n v="9.6427764410265751E-3"/>
    <n v="6.0304668809635975E-2"/>
    <n v="16.582464007168412"/>
    <n v="2.6745909688981308E-2"/>
    <n v="13"/>
    <m/>
    <m/>
    <n v="3"/>
    <m/>
    <m/>
    <n v="9"/>
    <m/>
    <n v="1"/>
    <n v="1"/>
    <m/>
    <m/>
    <n v="11"/>
    <n v="67"/>
    <m/>
    <m/>
    <m/>
    <n v="3"/>
    <n v="11"/>
    <n v="1"/>
    <n v="1"/>
    <n v="96"/>
    <m/>
    <n v="22"/>
    <n v="1"/>
    <n v="2"/>
    <n v="33"/>
    <m/>
    <n v="1"/>
    <m/>
    <n v="45"/>
    <n v="22"/>
    <m/>
    <m/>
    <n v="12"/>
    <n v="3"/>
    <m/>
    <m/>
    <n v="3"/>
    <n v="64"/>
    <n v="19"/>
    <m/>
    <n v="2"/>
    <n v="11"/>
    <m/>
    <m/>
    <m/>
    <m/>
    <n v="12"/>
    <n v="13"/>
    <m/>
    <m/>
    <m/>
    <n v="2"/>
    <m/>
    <m/>
    <n v="3"/>
    <n v="36"/>
    <n v="11"/>
    <m/>
    <n v="2"/>
    <n v="3"/>
    <m/>
    <n v="3"/>
    <m/>
    <n v="5"/>
    <n v="60"/>
    <n v="2"/>
    <m/>
    <m/>
    <n v="14"/>
    <m/>
    <n v="3"/>
    <n v="51"/>
    <n v="137"/>
    <n v="2"/>
    <n v="2"/>
    <n v="1"/>
    <n v="1"/>
    <n v="26"/>
    <m/>
    <m/>
    <m/>
    <n v="72"/>
    <n v="4"/>
    <m/>
    <m/>
    <n v="17"/>
    <n v="175"/>
    <n v="0"/>
    <n v="0"/>
    <n v="12"/>
    <n v="25"/>
    <n v="11"/>
    <n v="4"/>
    <n v="7"/>
    <n v="342"/>
    <n v="0"/>
    <n v="57"/>
    <n v="1"/>
    <n v="6"/>
    <n v="74"/>
    <n v="0"/>
    <n v="0"/>
    <n v="76"/>
    <n v="4"/>
    <n v="90"/>
  </r>
  <r>
    <s v="MMR222"/>
    <s v="Shan"/>
    <s v="MMR015D001"/>
    <s v="Lashio"/>
    <s v="MMR015003"/>
    <s v="Mongyai"/>
    <n v="25"/>
    <n v="3"/>
    <x v="5"/>
    <n v="38849.166137048182"/>
    <n v="0.3457092741672026"/>
    <n v="0.118667475074104"/>
    <n v="0.52286105754592505"/>
    <n v="0.7013585079438176"/>
    <n v="9.522713068649058E-2"/>
    <n v="0.48777120829317844"/>
    <n v="0.3907563025210084"/>
    <n v="0.63175270108043213"/>
    <n v="6.7226890756302518E-2"/>
    <n v="0.28001200480192079"/>
    <n v="0.28608943577430973"/>
    <n v="0.53681138426142905"/>
    <n v="2.9977191267513845E-2"/>
    <n v="38849.166137048182"/>
    <n v="59376"/>
    <n v="28391"/>
    <n v="30985"/>
    <n v="1.1532398755061861E-3"/>
    <n v="91.628207197030818"/>
    <n v="2401.2298530399999"/>
    <n v="24.727328758148214"/>
    <n v="2.1354769941316153E-2"/>
    <n v="56768"/>
    <n v="25914"/>
    <n v="30854"/>
    <n v="2608"/>
    <n v="2477"/>
    <n v="131"/>
    <n v="7046"/>
    <n v="3594"/>
    <n v="3452"/>
    <n v="104.1135573580533"/>
    <n v="52330"/>
    <n v="24797"/>
    <n v="27533"/>
    <n v="90.062833690480517"/>
    <n v="0.118667475074104"/>
    <n v="18727"/>
    <n v="38393"/>
    <n v="2256"/>
    <n v="0.5465319198812284"/>
    <n v="26925.120725132183"/>
    <n v="0.48777120829317844"/>
    <n v="0.51222879170682156"/>
    <n v="5.876071158804991"/>
    <n v="40649"/>
    <n v="8879"/>
    <n v="27299"/>
    <n v="2992"/>
    <n v="1092"/>
    <n v="387"/>
    <n v="13328"/>
    <n v="9389"/>
    <n v="3939"/>
    <n v="0.29554321728691474"/>
    <n v="56768"/>
    <n v="2608"/>
    <n v="4.5941375422773392E-2"/>
    <n v="433"/>
    <n v="1466"/>
    <n v="2934"/>
    <n v="3332"/>
    <n v="2389"/>
    <n v="1372"/>
    <n v="722"/>
    <n v="410"/>
    <n v="270"/>
    <n v="4.2593037214885952"/>
    <n v="13328"/>
    <n v="4.4549819927971193"/>
    <n v="218"/>
    <n v="682"/>
    <n v="636"/>
    <n v="3107"/>
    <n v="8282"/>
    <n v="155"/>
    <n v="60"/>
    <n v="188"/>
    <n v="13328"/>
    <n v="12859"/>
    <n v="81"/>
    <n v="49"/>
    <n v="276"/>
    <n v="4"/>
    <n v="59"/>
    <n v="13328"/>
    <n v="5081"/>
    <n v="117"/>
    <n v="10"/>
    <n v="8070"/>
    <n v="9"/>
    <n v="41"/>
    <n v="22139.860744297719"/>
    <n v="0.60549219687875155"/>
    <n v="6.7527010804321734E-4"/>
    <n v="0.3907563025210084"/>
    <n v="0.60924369747899165"/>
    <n v="13328"/>
    <n v="85"/>
    <n v="9711"/>
    <n v="107"/>
    <n v="1847"/>
    <n v="12"/>
    <n v="1482"/>
    <n v="84"/>
    <n v="0.88160264105642261"/>
    <n v="0.11839735894357739"/>
    <n v="13328"/>
    <n v="7846"/>
    <n v="574"/>
    <n v="3098"/>
    <n v="0.23244297719087634"/>
    <n v="1627"/>
    <n v="183"/>
    <n v="0.63175270108043213"/>
    <n v="0.12207382953181273"/>
    <n v="0.36382052821128452"/>
    <n v="39412"/>
    <n v="20607"/>
    <n v="18805"/>
    <n v="0.52286105754592505"/>
    <n v="18075"/>
    <n v="10727"/>
    <n v="7348"/>
    <n v="0.59347164591977875"/>
    <n v="21337"/>
    <n v="9880"/>
    <n v="11457"/>
    <n v="0.46304541406945682"/>
    <n v="4636"/>
    <n v="3402"/>
    <n v="1234"/>
    <n v="0.73382226056945643"/>
    <n v="34776"/>
    <n v="17205"/>
    <n v="17571"/>
    <n v="0.4947377501725328"/>
    <n v="25685"/>
    <n v="4739"/>
    <n v="7599"/>
    <n v="13347"/>
    <n v="0.51964181428849521"/>
    <n v="0.29585361105703717"/>
    <n v="0.35506106241102869"/>
    <n v="10986"/>
    <n v="1850"/>
    <n v="0.16839614054250865"/>
    <n v="3265"/>
    <n v="0.29719643182231931"/>
    <n v="5871"/>
    <n v="0.53440742763517202"/>
    <n v="14699"/>
    <n v="2889"/>
    <n v="4334"/>
    <n v="0.50860602762092655"/>
    <n v="0.29484998979522414"/>
    <n v="7476"/>
    <n v="30401"/>
    <n v="21322"/>
    <n v="6184"/>
    <n v="1490"/>
    <n v="631"/>
    <n v="33"/>
    <n v="415"/>
    <n v="47"/>
    <n v="6"/>
    <n v="273"/>
    <n v="21322"/>
    <n v="9079"/>
    <n v="2895"/>
    <n v="27506"/>
    <n v="1405"/>
    <n v="0.7013585079438176"/>
    <n v="0.29864149205618234"/>
    <n v="9.522713068649058E-2"/>
    <n v="4.6215585013650869E-2"/>
    <n v="0.19693431137133646"/>
    <n v="14574"/>
    <n v="9492"/>
    <n v="3496"/>
    <n v="872"/>
    <n v="322"/>
    <n v="27"/>
    <n v="173"/>
    <n v="14"/>
    <n v="4"/>
    <n v="174"/>
    <n v="0.65129682997118155"/>
    <n v="0.34870317002881845"/>
    <n v="0.10882393303142583"/>
    <n v="4.8991354466858789E-2"/>
    <n v="15827"/>
    <n v="11830"/>
    <n v="2688"/>
    <n v="618"/>
    <n v="309"/>
    <n v="6"/>
    <n v="242"/>
    <n v="33"/>
    <n v="2"/>
    <n v="99"/>
    <n v="0.74745687748783729"/>
    <n v="0.25254312251216277"/>
    <n v="8.2706766917293228E-2"/>
    <n v="46942"/>
    <n v="1098"/>
    <n v="1226"/>
    <n v="330"/>
    <n v="16603"/>
    <n v="11107"/>
    <n v="402"/>
    <n v="148"/>
    <n v="3282"/>
    <n v="7879"/>
    <n v="2042"/>
    <n v="274"/>
    <n v="2551"/>
    <n v="0.40445656341868691"/>
    <n v="0.23661113714796983"/>
    <n v="4.2263437471864593"/>
    <n v="5.777360898227879E-2"/>
    <n v="22288"/>
    <n v="830"/>
    <n v="884"/>
    <n v="247"/>
    <n v="10893"/>
    <n v="4622"/>
    <n v="221"/>
    <n v="105"/>
    <n v="1579"/>
    <n v="253"/>
    <n v="882"/>
    <n v="138"/>
    <n v="1634"/>
    <n v="0.79401471643933952"/>
    <n v="24654"/>
    <n v="268"/>
    <n v="342"/>
    <n v="83"/>
    <n v="5710"/>
    <n v="6485"/>
    <n v="181"/>
    <n v="43"/>
    <n v="1703"/>
    <n v="7626"/>
    <n v="1160"/>
    <n v="136"/>
    <n v="917"/>
    <n v="0.53009653605905738"/>
    <n v="46942"/>
    <n v="18554"/>
    <n v="34"/>
    <n v="191"/>
    <n v="2672"/>
    <n v="148"/>
    <n v="136"/>
    <n v="3"/>
    <n v="5"/>
    <n v="25199"/>
    <n v="0.53681138426142905"/>
    <n v="0.46318861573857095"/>
    <n v="5803"/>
    <n v="4415"/>
    <n v="8"/>
    <n v="17"/>
    <n v="77"/>
    <n v="31"/>
    <n v="14"/>
    <n v="1"/>
    <n v="1"/>
    <n v="1239"/>
    <n v="0.21351025331724971"/>
    <n v="41139"/>
    <n v="14139"/>
    <n v="26"/>
    <n v="174"/>
    <n v="2595"/>
    <n v="117"/>
    <n v="122"/>
    <n v="2"/>
    <n v="4"/>
    <n v="23960"/>
    <n v="0.58241571258416591"/>
    <n v="59376"/>
    <n v="57642"/>
    <n v="1734"/>
    <n v="2.9203718674211804E-2"/>
    <n v="645"/>
    <n v="663"/>
    <n v="605"/>
    <n v="800"/>
    <n v="28391"/>
    <n v="27536"/>
    <n v="855"/>
    <n v="3.0115177344933252E-2"/>
    <n v="30985"/>
    <n v="30106"/>
    <n v="879"/>
    <n v="2.836856543488785E-2"/>
    <n v="13328"/>
    <n v="42"/>
    <n v="3690"/>
    <n v="7317"/>
    <n v="396"/>
    <n v="377"/>
    <n v="1506"/>
    <n v="0.1129951980792317"/>
    <n v="0.88700480192076836"/>
    <n v="0.28001200480192079"/>
    <n v="13328"/>
    <n v="1883"/>
    <n v="11"/>
    <n v="1858"/>
    <n v="2493"/>
    <n v="585"/>
    <n v="3311"/>
    <n v="2946"/>
    <n v="61"/>
    <n v="0"/>
    <n v="180"/>
    <n v="0.51335534213685474"/>
    <n v="0.28608943577430973"/>
    <n v="13328"/>
    <n v="1920"/>
    <n v="12"/>
    <n v="1854"/>
    <n v="2248"/>
    <n v="583"/>
    <n v="3568"/>
    <n v="2954"/>
    <n v="4"/>
    <n v="0"/>
    <n v="185"/>
    <n v="0.50600240096038418"/>
    <n v="0.28305072028811529"/>
    <n v="13328"/>
    <n v="896"/>
    <n v="1211"/>
    <n v="3345"/>
    <n v="857"/>
    <n v="134"/>
    <n v="757"/>
    <n v="5642"/>
    <n v="486"/>
    <n v="6.7226890756302518E-2"/>
    <n v="3816.3361344537811"/>
    <n v="0.50060024009603843"/>
    <n v="13328"/>
    <n v="509"/>
    <n v="6"/>
    <n v="31"/>
    <n v="5"/>
    <n v="12622"/>
    <n v="105"/>
    <n v="8"/>
    <n v="0"/>
    <n v="42"/>
    <n v="13328"/>
    <n v="0.71173469387755106"/>
    <n v="0.19205208581060815"/>
    <n v="1.4050179211469533"/>
    <n v="0.28530465949820782"/>
    <n v="8473"/>
    <n v="0.63572929171668668"/>
    <n v="0.15269693092324604"/>
    <n v="2245"/>
    <n v="4855"/>
    <n v="271"/>
    <n v="1801"/>
    <n v="125"/>
    <n v="189"/>
    <n v="0.13512905162064826"/>
    <n v="0.16844237695078032"/>
    <n v="0.36427070828331332"/>
    <n v="1.4180672268907563E-2"/>
    <n v="13328"/>
    <n v="320"/>
    <n v="7787"/>
    <n v="1260"/>
    <n v="1424"/>
    <n v="37"/>
    <n v="34"/>
    <n v="4930"/>
    <n v="0.71766206482593042"/>
    <n v="19729"/>
    <n v="19727"/>
    <n v="0.51787776961041687"/>
    <n v="0.91593602676534702"/>
    <n v="1806867"/>
    <n v="73933383.906000003"/>
    <n v="1336590.6806126952"/>
    <n v="15570"/>
    <n v="15570"/>
    <n v="0.40874724351569885"/>
    <n v="0.66850032113037894"/>
    <n v="1040855"/>
    <n v="42589704.890000001"/>
    <n v="4782432.5691507664"/>
    <n v="45"/>
    <n v="45"/>
    <n v="1.1813504147852568E-3"/>
    <n v="0.13044444444444445"/>
    <n v="587"/>
    <n v="24018.865999999998"/>
    <n v="3678.5981667712108"/>
    <n v="2610"/>
    <n v="2610"/>
    <n v="6.8518324057544891E-2"/>
    <n v="0.60760153256704985"/>
    <n v="158584"/>
    <n v="6488940.1119999997"/>
    <n v="342218.89480180491"/>
    <m/>
    <m/>
    <n v="0"/>
    <n v="0"/>
    <m/>
    <n v="0"/>
    <m/>
    <m/>
    <n v="0"/>
    <m/>
    <n v="0"/>
    <m/>
    <m/>
    <m/>
    <n v="0"/>
    <n v="0"/>
    <m/>
    <n v="0"/>
    <n v="140"/>
    <m/>
    <m/>
    <n v="0"/>
    <n v="0"/>
    <m/>
    <n v="0"/>
    <n v="140"/>
    <n v="140"/>
    <n v="3.675312401554132E-3"/>
    <n v="0.13964285714285712"/>
    <n v="1955"/>
    <n v="32917.180955464275"/>
    <m/>
    <m/>
    <n v="0"/>
    <n v="0"/>
    <m/>
    <n v="0"/>
    <n v="38094"/>
    <n v="38092"/>
    <n v="4.8992106884386502E-2"/>
    <n v="1.1193105338604659E-3"/>
    <n v="0.2056977561321173"/>
    <n v="0.73600367157769175"/>
    <n v="5.2666579071519344E-2"/>
    <n v="0"/>
    <n v="0"/>
    <n v="5.0658667301421208E-3"/>
    <n v="0"/>
    <n v="0"/>
    <n v="6497837.9236875018"/>
    <n v="109.43542717070031"/>
    <n v="2"/>
    <n v="5.250170630545493E-5"/>
    <n v="1.558670656796346"/>
    <n v="0.64153866882241983"/>
    <n v="-3.52949"/>
    <n v="28"/>
    <b v="0"/>
    <b v="0"/>
    <b v="0"/>
    <b v="0"/>
    <b v="0"/>
    <b v="1"/>
    <b v="0"/>
    <b v="1"/>
    <n v="0"/>
    <n v="2"/>
    <m/>
    <m/>
    <n v="2"/>
    <n v="7"/>
    <m/>
    <m/>
    <m/>
    <n v="0"/>
    <n v="0"/>
    <n v="3.0303030303030304E-2"/>
    <n v="6.392694063926941E-3"/>
    <n v="0"/>
    <n v="0"/>
    <n v="0.2"/>
    <n v="0"/>
    <n v="1.5217391304347827E-2"/>
    <n v="9.1739310917393103E-3"/>
    <n v="5.3804347826086958E-2"/>
    <n v="18.585858585858585"/>
    <n v="2.9977191267513845E-2"/>
    <m/>
    <m/>
    <m/>
    <n v="1"/>
    <m/>
    <m/>
    <n v="3"/>
    <m/>
    <n v="1"/>
    <m/>
    <m/>
    <m/>
    <m/>
    <m/>
    <m/>
    <m/>
    <m/>
    <n v="2"/>
    <m/>
    <m/>
    <n v="1"/>
    <n v="1"/>
    <m/>
    <m/>
    <m/>
    <m/>
    <m/>
    <m/>
    <n v="1"/>
    <m/>
    <m/>
    <m/>
    <m/>
    <m/>
    <m/>
    <n v="3"/>
    <m/>
    <m/>
    <m/>
    <n v="5"/>
    <m/>
    <m/>
    <m/>
    <m/>
    <m/>
    <m/>
    <n v="1"/>
    <m/>
    <m/>
    <m/>
    <m/>
    <m/>
    <m/>
    <n v="1"/>
    <m/>
    <m/>
    <m/>
    <n v="6"/>
    <n v="2"/>
    <m/>
    <m/>
    <m/>
    <m/>
    <m/>
    <m/>
    <m/>
    <m/>
    <m/>
    <m/>
    <m/>
    <n v="2"/>
    <m/>
    <m/>
    <m/>
    <n v="4"/>
    <m/>
    <m/>
    <n v="1"/>
    <m/>
    <m/>
    <m/>
    <m/>
    <m/>
    <m/>
    <m/>
    <m/>
    <m/>
    <m/>
    <n v="0"/>
    <n v="0"/>
    <n v="0"/>
    <n v="0"/>
    <n v="9"/>
    <n v="0"/>
    <n v="0"/>
    <n v="1"/>
    <n v="19"/>
    <n v="0"/>
    <n v="3"/>
    <n v="0"/>
    <n v="0"/>
    <n v="0"/>
    <n v="0"/>
    <n v="0"/>
    <n v="2"/>
    <n v="0"/>
    <n v="0"/>
  </r>
  <r>
    <s v="MMR222"/>
    <s v="Shan"/>
    <s v="MMR015D001"/>
    <s v="Lashio"/>
    <s v="MMR015004"/>
    <s v="Tangyan"/>
    <n v="49"/>
    <n v="10"/>
    <x v="5"/>
    <n v="106354.75222320805"/>
    <n v="0.38453891829977122"/>
    <n v="0.1944561789300078"/>
    <n v="0.40562016572047987"/>
    <n v="0.81615014199283864"/>
    <n v="8.2763304111618724E-2"/>
    <n v="0.57087128600374948"/>
    <n v="0.22056229013715781"/>
    <n v="0.64256445279153152"/>
    <n v="2.2622502987877754E-2"/>
    <n v="0.39115588185077682"/>
    <n v="0.38313129588526551"/>
    <n v="0.57489209983111278"/>
    <n v="0.30967741935483872"/>
    <n v="106354.75222320805"/>
    <n v="172805"/>
    <n v="84023"/>
    <n v="88782"/>
    <n v="3.3563328059627879E-3"/>
    <n v="94.639679214255139"/>
    <n v="4825.8415606799999"/>
    <n v="35.808262212332224"/>
    <n v="3.0924375577394334E-2"/>
    <n v="166461"/>
    <n v="78360"/>
    <n v="88101"/>
    <n v="6344"/>
    <n v="5663"/>
    <n v="681"/>
    <n v="33603"/>
    <n v="16305"/>
    <n v="17298"/>
    <n v="94.259451959764135"/>
    <n v="139202"/>
    <n v="67718"/>
    <n v="71484"/>
    <n v="94.731688209949084"/>
    <n v="0.1944561789300078"/>
    <n v="60292"/>
    <n v="105614"/>
    <n v="6899"/>
    <n v="0.6361940651807525"/>
    <n v="62867.484566440064"/>
    <n v="0.57087128600374948"/>
    <n v="0.42912871399625052"/>
    <n v="6.5322779177003047"/>
    <n v="112513"/>
    <n v="29685"/>
    <n v="72084"/>
    <n v="8053"/>
    <n v="1678"/>
    <n v="1013"/>
    <n v="35142"/>
    <n v="25655"/>
    <n v="9487"/>
    <n v="0.26996186898867452"/>
    <n v="166461"/>
    <n v="6344"/>
    <n v="3.8111029009798091E-2"/>
    <n v="1092"/>
    <n v="3162"/>
    <n v="5983"/>
    <n v="7562"/>
    <n v="6551"/>
    <n v="4631"/>
    <n v="2819"/>
    <n v="1820"/>
    <n v="1522"/>
    <n v="4.7368106539183881"/>
    <n v="35142"/>
    <n v="4.9173353821637926"/>
    <n v="479"/>
    <n v="3265"/>
    <n v="1804"/>
    <n v="6541"/>
    <n v="22603"/>
    <n v="272"/>
    <n v="62"/>
    <n v="116"/>
    <n v="35142"/>
    <n v="33387"/>
    <n v="746"/>
    <n v="231"/>
    <n v="606"/>
    <n v="101"/>
    <n v="71"/>
    <n v="35142"/>
    <n v="7599"/>
    <n v="127"/>
    <n v="25"/>
    <n v="27085"/>
    <n v="98"/>
    <n v="208"/>
    <n v="36596.59911217347"/>
    <n v="0.77073018041090435"/>
    <n v="2.7886859029082008E-3"/>
    <n v="0.22056229013715781"/>
    <n v="0.77943770986284222"/>
    <n v="35142"/>
    <n v="296"/>
    <n v="24280"/>
    <n v="112"/>
    <n v="5124"/>
    <n v="98"/>
    <n v="5138"/>
    <n v="94"/>
    <n v="0.84832963405611517"/>
    <n v="0.15167036594388483"/>
    <n v="35142"/>
    <n v="17924"/>
    <n v="4657"/>
    <n v="5557"/>
    <n v="0.15812987308633544"/>
    <n v="6651"/>
    <n v="353"/>
    <n v="0.64256445279153152"/>
    <n v="0.18926071367594333"/>
    <n v="0.46555403790336353"/>
    <n v="108858"/>
    <n v="44155"/>
    <n v="64703"/>
    <n v="0.40562016572047987"/>
    <n v="50773"/>
    <n v="24268"/>
    <n v="26505"/>
    <n v="0.47797057491186268"/>
    <n v="58085"/>
    <n v="19887"/>
    <n v="38198"/>
    <n v="0.34237755014203325"/>
    <n v="20741"/>
    <n v="12464"/>
    <n v="8277"/>
    <n v="0.60093534545103899"/>
    <n v="88117"/>
    <n v="31691"/>
    <n v="56426"/>
    <n v="0.35964683318769358"/>
    <n v="81290"/>
    <n v="15717"/>
    <n v="15686"/>
    <n v="49887"/>
    <n v="0.6136917209988928"/>
    <n v="0.19296346414073071"/>
    <n v="0.31505201755968487"/>
    <n v="37528"/>
    <n v="7029"/>
    <n v="0.18730014922191429"/>
    <n v="7386"/>
    <n v="0.19681304625879342"/>
    <n v="23113"/>
    <n v="0.61588680451929223"/>
    <n v="43762"/>
    <n v="8688"/>
    <n v="8300"/>
    <n v="0.61180933229742696"/>
    <n v="0.18966226406471368"/>
    <n v="26774"/>
    <n v="80990"/>
    <n v="66100"/>
    <n v="8187"/>
    <n v="3548"/>
    <n v="1608"/>
    <n v="52"/>
    <n v="1079"/>
    <n v="109"/>
    <n v="26"/>
    <n v="281"/>
    <n v="66100"/>
    <n v="14890"/>
    <n v="6703.0000000000009"/>
    <n v="74287"/>
    <n v="3155"/>
    <n v="0.81615014199283864"/>
    <n v="0.18384985800716139"/>
    <n v="8.2763304111618724E-2"/>
    <n v="3.8955426595876037E-2"/>
    <n v="0.13330658105939006"/>
    <n v="39117"/>
    <n v="30622"/>
    <n v="4679"/>
    <n v="2165"/>
    <n v="845"/>
    <n v="30"/>
    <n v="502"/>
    <n v="45"/>
    <n v="13"/>
    <n v="216"/>
    <n v="0.7828309941968965"/>
    <n v="0.2171690058031035"/>
    <n v="9.7553493366055677E-2"/>
    <n v="4.2206713193752077E-2"/>
    <n v="41873"/>
    <n v="35478"/>
    <n v="3508"/>
    <n v="1383"/>
    <n v="763"/>
    <n v="22"/>
    <n v="577"/>
    <n v="64"/>
    <n v="13"/>
    <n v="65"/>
    <n v="0.84727628782270203"/>
    <n v="0.15272371217729802"/>
    <n v="6.8946576552909991E-2"/>
    <n v="133225"/>
    <n v="2100"/>
    <n v="9813"/>
    <n v="1872"/>
    <n v="41951"/>
    <n v="30019"/>
    <n v="1901"/>
    <n v="909"/>
    <n v="10503"/>
    <n v="20092"/>
    <n v="6530"/>
    <n v="617"/>
    <n v="6918"/>
    <n v="0.37613811221617566"/>
    <n v="0.22532557703133796"/>
    <n v="4.4380225856957258"/>
    <n v="6.0667233158967826E-2"/>
    <n v="64257"/>
    <n v="1534"/>
    <n v="6554"/>
    <n v="1183"/>
    <n v="26258"/>
    <n v="13020"/>
    <n v="1055"/>
    <n v="542"/>
    <n v="4671"/>
    <n v="1678"/>
    <n v="2677"/>
    <n v="294"/>
    <n v="4791"/>
    <n v="0.77196258773363213"/>
    <n v="68968"/>
    <n v="566"/>
    <n v="3259"/>
    <n v="689"/>
    <n v="15693"/>
    <n v="16999"/>
    <n v="846"/>
    <n v="367"/>
    <n v="5832"/>
    <n v="18414"/>
    <n v="3853"/>
    <n v="323"/>
    <n v="2127"/>
    <n v="0.55173413757104739"/>
    <n v="133225"/>
    <n v="47896"/>
    <n v="94"/>
    <n v="805"/>
    <n v="7100"/>
    <n v="417"/>
    <n v="256"/>
    <n v="32"/>
    <n v="35"/>
    <n v="76590"/>
    <n v="0.57489209983111278"/>
    <n v="0.42510790016888722"/>
    <n v="26578"/>
    <n v="16337"/>
    <n v="55"/>
    <n v="212"/>
    <n v="899"/>
    <n v="218"/>
    <n v="57"/>
    <n v="31"/>
    <n v="6"/>
    <n v="8763"/>
    <n v="0.32970878169914969"/>
    <n v="106647"/>
    <n v="31559"/>
    <n v="39"/>
    <n v="593"/>
    <n v="6201"/>
    <n v="199"/>
    <n v="199"/>
    <n v="1"/>
    <n v="29"/>
    <n v="67827"/>
    <n v="0.63599538664941346"/>
    <n v="172805"/>
    <n v="168529"/>
    <n v="4276"/>
    <n v="2.4744654379213565E-2"/>
    <n v="2182"/>
    <n v="2055"/>
    <n v="1695"/>
    <n v="1804"/>
    <n v="84023"/>
    <n v="81961"/>
    <n v="2062"/>
    <n v="2.4540899515608824E-2"/>
    <n v="88782"/>
    <n v="86568"/>
    <n v="2214"/>
    <n v="2.4937487328512541E-2"/>
    <n v="35142"/>
    <n v="251"/>
    <n v="13495"/>
    <n v="13985"/>
    <n v="1644"/>
    <n v="500"/>
    <n v="5267"/>
    <n v="0.14987763929201525"/>
    <n v="0.85012236070798475"/>
    <n v="0.39115588185077682"/>
    <n v="35142"/>
    <n v="6277"/>
    <n v="588"/>
    <n v="5900"/>
    <n v="4618"/>
    <n v="2506"/>
    <n v="5088"/>
    <n v="8919"/>
    <n v="699"/>
    <n v="0"/>
    <n v="547"/>
    <n v="0.4698935746400319"/>
    <n v="0.38313129588526551"/>
    <n v="35142"/>
    <n v="6458"/>
    <n v="664"/>
    <n v="6249"/>
    <n v="4493"/>
    <n v="2447"/>
    <n v="5298"/>
    <n v="8965"/>
    <n v="9"/>
    <n v="0"/>
    <n v="559"/>
    <n v="0.6358488418416709"/>
    <n v="0.38714358886802114"/>
    <n v="35142"/>
    <n v="795"/>
    <n v="1501"/>
    <n v="8303"/>
    <n v="1360"/>
    <n v="793"/>
    <n v="2734"/>
    <n v="18414"/>
    <n v="1242"/>
    <n v="2.2622502987877754E-2"/>
    <n v="3765.7644698651184"/>
    <n v="0.569176483979284"/>
    <n v="35142"/>
    <n v="107"/>
    <n v="4"/>
    <n v="71"/>
    <n v="38"/>
    <n v="33096"/>
    <n v="1717"/>
    <n v="81"/>
    <n v="0"/>
    <n v="28"/>
    <n v="35142"/>
    <n v="0.83043082351602071"/>
    <n v="0.22408064851916751"/>
    <n v="1.2041942226638798"/>
    <n v="0.24452515337766537"/>
    <n v="19213"/>
    <n v="0.54672471686301294"/>
    <n v="0.34624880606967146"/>
    <n v="7867"/>
    <n v="15929"/>
    <n v="794"/>
    <n v="3698"/>
    <n v="424"/>
    <n v="471"/>
    <n v="0.10523020886688293"/>
    <n v="0.22386318365488589"/>
    <n v="0.45327528313698706"/>
    <n v="1.3402765921120028E-2"/>
    <n v="35142"/>
    <n v="874"/>
    <n v="23061"/>
    <n v="2069"/>
    <n v="1879"/>
    <n v="23"/>
    <n v="11"/>
    <n v="12794"/>
    <n v="0.73487564737351319"/>
    <n v="41589"/>
    <n v="41589"/>
    <n v="0.69582894142448426"/>
    <n v="0.66663252302291465"/>
    <n v="2772458"/>
    <n v="113443436.44399999"/>
    <n v="2817836.9653774714"/>
    <n v="12839"/>
    <n v="12839"/>
    <n v="0.21481035319312689"/>
    <n v="0.7821987693745619"/>
    <n v="1004265"/>
    <n v="41092515.269999996"/>
    <n v="3943587.1390704359"/>
    <m/>
    <m/>
    <n v="0"/>
    <n v="0"/>
    <m/>
    <n v="0"/>
    <n v="0"/>
    <n v="5242"/>
    <n v="5242"/>
    <n v="8.7704328330740017E-2"/>
    <n v="0.63360167874856932"/>
    <n v="332134"/>
    <n v="13590259.012"/>
    <n v="687322.39331458288"/>
    <m/>
    <m/>
    <n v="0"/>
    <n v="0"/>
    <m/>
    <n v="0"/>
    <m/>
    <m/>
    <n v="0"/>
    <m/>
    <n v="0"/>
    <m/>
    <n v="99"/>
    <n v="99"/>
    <n v="1.6563770516488481E-3"/>
    <n v="0.24121212121212121"/>
    <n v="2388"/>
    <n v="60.09076363636364"/>
    <n v="0"/>
    <m/>
    <m/>
    <n v="0"/>
    <n v="0"/>
    <m/>
    <n v="0"/>
    <m/>
    <m/>
    <n v="0"/>
    <n v="0"/>
    <m/>
    <n v="0"/>
    <m/>
    <m/>
    <n v="0"/>
    <n v="0"/>
    <m/>
    <n v="0"/>
    <n v="59769"/>
    <n v="59769"/>
    <n v="7.6872026577047586E-2"/>
    <n v="1.756276155053717E-3"/>
    <n v="0.37829374838621344"/>
    <n v="0.52942536394286233"/>
    <n v="9.2272820504335482E-2"/>
    <n v="0"/>
    <n v="0"/>
    <n v="0"/>
    <n v="0"/>
    <n v="8.0671665886620401E-6"/>
    <n v="7448806.5885261269"/>
    <n v="43.105272350488278"/>
    <n v="0"/>
    <n v="0"/>
    <n v="2.8912145091937291"/>
    <n v="0.34587540869766498"/>
    <n v="-3.0723099999999999"/>
    <n v="39"/>
    <b v="0"/>
    <b v="0"/>
    <b v="0"/>
    <b v="0"/>
    <b v="0"/>
    <b v="1"/>
    <b v="0"/>
    <b v="1"/>
    <n v="1"/>
    <m/>
    <m/>
    <m/>
    <n v="1"/>
    <n v="0"/>
    <m/>
    <m/>
    <m/>
    <n v="0"/>
    <n v="2.4875621890547263E-3"/>
    <n v="0"/>
    <n v="0"/>
    <n v="0"/>
    <n v="0"/>
    <n v="0"/>
    <n v="2.0833333333333332E-2"/>
    <n v="0"/>
    <n v="6.2189054726368158E-4"/>
    <n v="5.208333333333333E-3"/>
    <n v="192"/>
    <n v="0.30967741935483872"/>
    <m/>
    <m/>
    <n v="2"/>
    <n v="6"/>
    <m/>
    <m/>
    <n v="4"/>
    <m/>
    <n v="1"/>
    <m/>
    <m/>
    <m/>
    <m/>
    <m/>
    <m/>
    <m/>
    <n v="1"/>
    <n v="2"/>
    <m/>
    <m/>
    <n v="4"/>
    <n v="3"/>
    <m/>
    <m/>
    <m/>
    <m/>
    <m/>
    <m/>
    <n v="2"/>
    <m/>
    <m/>
    <m/>
    <m/>
    <m/>
    <n v="1"/>
    <n v="24"/>
    <m/>
    <n v="3"/>
    <m/>
    <n v="8"/>
    <m/>
    <m/>
    <m/>
    <n v="7"/>
    <m/>
    <m/>
    <n v="2"/>
    <m/>
    <m/>
    <m/>
    <m/>
    <m/>
    <n v="1"/>
    <n v="24"/>
    <m/>
    <n v="17"/>
    <n v="42"/>
    <n v="8"/>
    <n v="15"/>
    <m/>
    <m/>
    <n v="6"/>
    <m/>
    <n v="26"/>
    <m/>
    <m/>
    <m/>
    <m/>
    <m/>
    <m/>
    <n v="25"/>
    <m/>
    <n v="27"/>
    <n v="59"/>
    <n v="30"/>
    <m/>
    <n v="18"/>
    <n v="1"/>
    <m/>
    <n v="7"/>
    <m/>
    <m/>
    <m/>
    <n v="2"/>
    <m/>
    <m/>
    <m/>
    <m/>
    <n v="0"/>
    <n v="0"/>
    <n v="0"/>
    <n v="5"/>
    <n v="81"/>
    <n v="0"/>
    <n v="47"/>
    <n v="46"/>
    <n v="53"/>
    <n v="0"/>
    <n v="34"/>
    <n v="0"/>
    <n v="0"/>
    <n v="20"/>
    <n v="0"/>
    <n v="0"/>
    <n v="32"/>
    <n v="0"/>
    <n v="0"/>
  </r>
  <r>
    <s v="MMR222"/>
    <s v="Shan"/>
    <s v="MMR015D007"/>
    <s v="Matman"/>
    <s v="MMR015005"/>
    <s v="Pangsang"/>
    <n v="85"/>
    <n v="6"/>
    <x v="5"/>
    <n v="57988.596657636997"/>
    <n v="0.45279322219419277"/>
    <n v="0.15433322009587438"/>
    <n v="0.35245709335691472"/>
    <n v="0.69341376924407538"/>
    <n v="0.19172720982528973"/>
    <n v="0.54545181266157639"/>
    <n v="0.27003706629397822"/>
    <n v="0.51042109740535946"/>
    <n v="0.48174029288448683"/>
    <n v="0.44285106641550709"/>
    <n v="0.78647384091875794"/>
    <n v="0.84977348755107329"/>
    <n v="0.15483870967741936"/>
    <n v="57988.596657636997"/>
    <n v="105972"/>
    <n v="55041"/>
    <n v="50931"/>
    <n v="2.0582581529092823E-3"/>
    <n v="108.06974141485539"/>
    <n v="3151.2488284699998"/>
    <n v="33.628572597185773"/>
    <n v="2.9041973692007093E-2"/>
    <n v="88732"/>
    <n v="43941"/>
    <n v="44791"/>
    <n v="17240"/>
    <n v="11100"/>
    <n v="6140"/>
    <n v="16355"/>
    <n v="8293"/>
    <n v="8062"/>
    <n v="102.86529397171917"/>
    <n v="89617"/>
    <n v="46748"/>
    <n v="42869"/>
    <n v="109.04849658261216"/>
    <n v="0.15433322009587438"/>
    <n v="36290"/>
    <n v="66532"/>
    <n v="3150"/>
    <n v="0.59279745085071844"/>
    <n v="43152.068538447667"/>
    <n v="0.54545181266157639"/>
    <n v="0.45454818733842361"/>
    <n v="4.7345638189142063"/>
    <n v="69682"/>
    <n v="22517"/>
    <n v="42901"/>
    <n v="3350"/>
    <n v="563"/>
    <n v="351"/>
    <n v="16457"/>
    <n v="14677"/>
    <n v="1780"/>
    <n v="0.10816066111684998"/>
    <n v="88732"/>
    <n v="17240"/>
    <n v="0.19429292701618356"/>
    <n v="263"/>
    <n v="1184"/>
    <n v="2226"/>
    <n v="3045"/>
    <n v="2916"/>
    <n v="2360"/>
    <n v="1670"/>
    <n v="1312"/>
    <n v="1481"/>
    <n v="5.3917481922586132"/>
    <n v="16457"/>
    <n v="6.4393267302667558"/>
    <n v="2012"/>
    <n v="1792"/>
    <n v="1025"/>
    <n v="3793"/>
    <n v="7232"/>
    <n v="369"/>
    <n v="24"/>
    <n v="210"/>
    <n v="16457"/>
    <n v="13558"/>
    <n v="1794"/>
    <n v="145"/>
    <n v="218"/>
    <n v="715"/>
    <n v="27"/>
    <n v="16457"/>
    <n v="4296"/>
    <n v="67"/>
    <n v="81"/>
    <n v="6645"/>
    <n v="5223"/>
    <n v="145"/>
    <n v="23524.197362824329"/>
    <n v="0.40377954669745397"/>
    <n v="0.31737254663668957"/>
    <n v="0.27003706629397822"/>
    <n v="0.72996293370602183"/>
    <n v="16457"/>
    <n v="88"/>
    <n v="7986"/>
    <n v="79"/>
    <n v="3348"/>
    <n v="186"/>
    <n v="4728"/>
    <n v="42"/>
    <n v="0.69885155253083797"/>
    <n v="0.30114844746916203"/>
    <n v="16457"/>
    <n v="6414"/>
    <n v="1986"/>
    <n v="2574"/>
    <n v="0.15640760770492798"/>
    <n v="5225"/>
    <n v="258"/>
    <n v="0.51042109740535946"/>
    <n v="0.31749407546940511"/>
    <n v="0.51555569058759199"/>
    <n v="55411"/>
    <n v="19530"/>
    <n v="35881"/>
    <n v="0.35245709335691472"/>
    <n v="27571"/>
    <n v="11798"/>
    <n v="15773"/>
    <n v="0.42791338725472416"/>
    <n v="27840"/>
    <n v="7732"/>
    <n v="20108"/>
    <n v="0.27772988505747126"/>
    <n v="7649"/>
    <n v="6002"/>
    <n v="1647"/>
    <n v="0.78467773565171905"/>
    <n v="47762"/>
    <n v="13528"/>
    <n v="34234"/>
    <n v="0.28323772036346889"/>
    <n v="44974"/>
    <n v="8353"/>
    <n v="9393"/>
    <n v="27228"/>
    <n v="0.60541646284519945"/>
    <n v="0.2088540045359541"/>
    <n v="0.30677978551491114"/>
    <n v="21350"/>
    <n v="4249"/>
    <n v="0.19901639344262295"/>
    <n v="4994"/>
    <n v="0.23391100702576112"/>
    <n v="12107"/>
    <n v="0.56707259953161593"/>
    <n v="23624"/>
    <n v="4104"/>
    <n v="4399"/>
    <n v="0.64006942092787"/>
    <n v="0.18620894006095495"/>
    <n v="15121"/>
    <n v="46248"/>
    <n v="32069"/>
    <n v="5312"/>
    <n v="5361"/>
    <n v="1767"/>
    <n v="36"/>
    <n v="852"/>
    <n v="38"/>
    <n v="79"/>
    <n v="734"/>
    <n v="32069"/>
    <n v="14178.999999999998"/>
    <n v="8867"/>
    <n v="37381"/>
    <n v="3506"/>
    <n v="0.69341376924407538"/>
    <n v="0.30658623075592456"/>
    <n v="0.19172720982528973"/>
    <n v="7.580868361875108E-2"/>
    <n v="0.24915672029060715"/>
    <n v="24942"/>
    <n v="15694"/>
    <n v="3558"/>
    <n v="3385"/>
    <n v="1107"/>
    <n v="26"/>
    <n v="520"/>
    <n v="22"/>
    <n v="55"/>
    <n v="575"/>
    <n v="0.62921978991259719"/>
    <n v="0.37078021008740275"/>
    <n v="0.2281292598829284"/>
    <n v="9.2414401411274161E-2"/>
    <n v="21306"/>
    <n v="16375"/>
    <n v="1754"/>
    <n v="1976"/>
    <n v="660"/>
    <n v="10"/>
    <n v="332"/>
    <n v="16"/>
    <n v="24"/>
    <n v="159"/>
    <n v="0.7685628461466254"/>
    <n v="0.23143715385337463"/>
    <n v="0.14911292593635594"/>
    <n v="81011"/>
    <n v="1154"/>
    <n v="16449"/>
    <n v="1792"/>
    <n v="22276"/>
    <n v="14430"/>
    <n v="1197"/>
    <n v="884"/>
    <n v="7274"/>
    <n v="8889"/>
    <n v="3470"/>
    <n v="303"/>
    <n v="2893"/>
    <n v="0.28784979817555639"/>
    <n v="0.17812395847477502"/>
    <n v="5.6140679140679142"/>
    <n v="7.6743630870829777E-2"/>
    <n v="42395"/>
    <n v="845"/>
    <n v="10494"/>
    <n v="1124"/>
    <n v="13359"/>
    <n v="6452"/>
    <n v="779"/>
    <n v="539"/>
    <n v="3971"/>
    <n v="1290"/>
    <n v="1451"/>
    <n v="149"/>
    <n v="1942"/>
    <n v="0.77964382592286829"/>
    <n v="38616"/>
    <n v="309"/>
    <n v="5955"/>
    <n v="668"/>
    <n v="8917"/>
    <n v="7978"/>
    <n v="418"/>
    <n v="345"/>
    <n v="3303"/>
    <n v="7599"/>
    <n v="2019"/>
    <n v="154"/>
    <n v="951"/>
    <n v="0.62784856018230784"/>
    <n v="81011"/>
    <n v="9314"/>
    <n v="493"/>
    <n v="111"/>
    <n v="445"/>
    <n v="206"/>
    <n v="576"/>
    <n v="819"/>
    <n v="206"/>
    <n v="68841"/>
    <n v="0.84977348755107329"/>
    <n v="0.15022651244892671"/>
    <n v="13988"/>
    <n v="2277"/>
    <n v="355"/>
    <n v="34"/>
    <n v="240"/>
    <n v="2"/>
    <n v="168"/>
    <n v="217"/>
    <n v="4"/>
    <n v="10691"/>
    <n v="0.76429796968830421"/>
    <n v="67023"/>
    <n v="7037"/>
    <n v="138"/>
    <n v="77"/>
    <n v="205"/>
    <n v="204"/>
    <n v="408"/>
    <n v="602"/>
    <n v="202"/>
    <n v="58150"/>
    <n v="0.86761261059636241"/>
    <n v="105972"/>
    <n v="101897"/>
    <n v="4075"/>
    <n v="3.8453553768920089E-2"/>
    <n v="1528"/>
    <n v="1620"/>
    <n v="1551"/>
    <n v="2371"/>
    <n v="55041"/>
    <n v="52871"/>
    <n v="2170"/>
    <n v="3.9425155792954344E-2"/>
    <n v="50931"/>
    <n v="49026"/>
    <n v="1905"/>
    <n v="3.7403545973964773E-2"/>
    <n v="16457"/>
    <n v="411"/>
    <n v="6877"/>
    <n v="1822"/>
    <n v="386"/>
    <n v="316"/>
    <n v="6645"/>
    <n v="0.40377954669745397"/>
    <n v="0.59622045330254603"/>
    <n v="0.44285106641550709"/>
    <n v="16457"/>
    <n v="9937"/>
    <n v="21"/>
    <n v="373"/>
    <n v="204"/>
    <n v="561"/>
    <n v="953"/>
    <n v="1768"/>
    <n v="2612"/>
    <n v="3"/>
    <n v="25"/>
    <n v="0.19942881448623687"/>
    <n v="0.78647384091875794"/>
    <n v="16457"/>
    <n v="12462"/>
    <n v="47"/>
    <n v="387"/>
    <n v="209"/>
    <n v="577"/>
    <n v="935"/>
    <n v="1740"/>
    <n v="74"/>
    <n v="1"/>
    <n v="25"/>
    <n v="0.89384456462295681"/>
    <n v="0.61466245366713257"/>
    <n v="16457"/>
    <n v="7928"/>
    <n v="276"/>
    <n v="1912"/>
    <n v="508"/>
    <n v="55"/>
    <n v="837"/>
    <n v="3003"/>
    <n v="1938"/>
    <n v="0.48174029288448683"/>
    <n v="42745.779668226285"/>
    <n v="0.66755787810658074"/>
    <n v="16457"/>
    <n v="2404"/>
    <n v="409"/>
    <n v="40"/>
    <n v="88"/>
    <n v="13256"/>
    <n v="206"/>
    <n v="6"/>
    <n v="1"/>
    <n v="47"/>
    <n v="16457"/>
    <n v="1.182475542322416"/>
    <n v="0.31907520636070114"/>
    <n v="0.84568345323741001"/>
    <n v="0.17172551754514753"/>
    <n v="8477"/>
    <n v="0.51509995746490855"/>
    <n v="0.15276901728270467"/>
    <n v="1598"/>
    <n v="7980"/>
    <n v="1012"/>
    <n v="7158"/>
    <n v="825"/>
    <n v="887"/>
    <n v="0.43495169228899555"/>
    <n v="9.7101537339733854E-2"/>
    <n v="0.48490004253509145"/>
    <n v="5.3898037309351644E-2"/>
    <n v="16457"/>
    <n v="1594"/>
    <n v="9174"/>
    <n v="314"/>
    <n v="175"/>
    <n v="14"/>
    <n v="18"/>
    <n v="1006"/>
    <n v="0.66603876769763626"/>
    <n v="24205"/>
    <n v="24205"/>
    <n v="0.94865765236135602"/>
    <n v="0.63203098533360869"/>
    <n v="1529831"/>
    <n v="62597624.857999995"/>
    <n v="1639994.8002347182"/>
    <n v="211"/>
    <n v="211"/>
    <n v="8.2696453066823435E-3"/>
    <n v="0.71620853080568725"/>
    <n v="15112"/>
    <n v="618352.81599999999"/>
    <n v="64810.100969223611"/>
    <n v="5"/>
    <n v="5"/>
    <n v="1.9596315892612189E-4"/>
    <n v="0.1"/>
    <n v="50"/>
    <n v="2045.8999999999999"/>
    <n v="408.73312964124568"/>
    <n v="944"/>
    <n v="944"/>
    <n v="3.6997844405251813E-2"/>
    <n v="0.6282415254237288"/>
    <n v="59306"/>
    <n v="2426682.9079999998"/>
    <n v="123775.72287084437"/>
    <n v="150"/>
    <n v="150"/>
    <n v="5.8788947677836569E-3"/>
    <n v="0.33700000000000002"/>
    <n v="5055"/>
    <n v="22885.008397240039"/>
    <m/>
    <m/>
    <n v="0"/>
    <m/>
    <n v="0"/>
    <m/>
    <m/>
    <m/>
    <n v="0"/>
    <n v="0"/>
    <m/>
    <n v="0"/>
    <n v="0"/>
    <m/>
    <m/>
    <n v="0"/>
    <n v="0"/>
    <m/>
    <n v="0"/>
    <m/>
    <m/>
    <n v="0"/>
    <n v="0"/>
    <m/>
    <n v="0"/>
    <m/>
    <m/>
    <n v="0"/>
    <n v="0"/>
    <m/>
    <n v="0"/>
    <n v="25515"/>
    <n v="25515"/>
    <n v="3.2816171562404746E-2"/>
    <n v="7.4974294527590537E-4"/>
    <n v="0.88558642567628487"/>
    <n v="3.4997029049628342E-2"/>
    <n v="6.683807777134497E-2"/>
    <n v="1.2357754296039828E-2"/>
    <n v="0"/>
    <n v="0"/>
    <n v="0"/>
    <n v="0"/>
    <n v="1851874.3656016674"/>
    <n v="17.475128954833988"/>
    <n v="0"/>
    <n v="0"/>
    <n v="4.1533215755437976"/>
    <n v="0.24077114709545919"/>
    <n v="-0.44098999999999999"/>
    <n v="205"/>
    <b v="0"/>
    <b v="0"/>
    <b v="0"/>
    <b v="0"/>
    <b v="0"/>
    <b v="0"/>
    <b v="0"/>
    <b v="1"/>
    <n v="2"/>
    <m/>
    <m/>
    <m/>
    <n v="2"/>
    <n v="0"/>
    <m/>
    <m/>
    <m/>
    <n v="0"/>
    <n v="4.9751243781094526E-3"/>
    <n v="0"/>
    <n v="0"/>
    <n v="0"/>
    <n v="0"/>
    <n v="0"/>
    <n v="4.1666666666666664E-2"/>
    <n v="0"/>
    <n v="1.2437810945273632E-3"/>
    <n v="1.0416666666666666E-2"/>
    <n v="96"/>
    <n v="0.15483870967741936"/>
    <n v="33"/>
    <m/>
    <m/>
    <n v="10"/>
    <n v="3"/>
    <n v="1"/>
    <n v="31"/>
    <m/>
    <n v="7"/>
    <n v="6"/>
    <m/>
    <m/>
    <n v="17"/>
    <m/>
    <m/>
    <m/>
    <m/>
    <n v="14"/>
    <m/>
    <n v="1"/>
    <n v="1"/>
    <n v="1"/>
    <m/>
    <m/>
    <m/>
    <m/>
    <m/>
    <m/>
    <n v="1"/>
    <m/>
    <n v="2"/>
    <m/>
    <m/>
    <m/>
    <m/>
    <n v="11"/>
    <m/>
    <m/>
    <m/>
    <n v="2"/>
    <m/>
    <m/>
    <m/>
    <m/>
    <m/>
    <m/>
    <m/>
    <m/>
    <m/>
    <n v="1"/>
    <m/>
    <m/>
    <m/>
    <n v="11"/>
    <m/>
    <m/>
    <m/>
    <n v="5"/>
    <m/>
    <m/>
    <m/>
    <m/>
    <m/>
    <m/>
    <m/>
    <m/>
    <m/>
    <m/>
    <m/>
    <m/>
    <n v="1"/>
    <m/>
    <m/>
    <m/>
    <n v="15"/>
    <m/>
    <m/>
    <m/>
    <m/>
    <m/>
    <m/>
    <m/>
    <m/>
    <m/>
    <m/>
    <m/>
    <m/>
    <m/>
    <n v="34"/>
    <n v="0"/>
    <n v="0"/>
    <n v="0"/>
    <n v="47"/>
    <n v="3"/>
    <n v="2"/>
    <n v="1"/>
    <n v="54"/>
    <n v="0"/>
    <n v="7"/>
    <n v="0"/>
    <n v="0"/>
    <n v="6"/>
    <n v="0"/>
    <n v="0"/>
    <n v="1"/>
    <n v="0"/>
    <n v="19"/>
  </r>
  <r>
    <s v="MMR222"/>
    <s v="Shan"/>
    <s v="MMR015D007"/>
    <s v="Matman"/>
    <s v="MMR015006"/>
    <s v="Narphan"/>
    <n v="34"/>
    <m/>
    <x v="5"/>
    <n v="60231.643943739015"/>
    <n v="0.48156615644913908"/>
    <n v="8.349113444654846E-3"/>
    <n v="0.170135231316726"/>
    <n v="0.90546183045128636"/>
    <n v="2.5643188528047239E-2"/>
    <n v="0.6833159430809479"/>
    <n v="0.24754158067257498"/>
    <n v="0.58789607866941851"/>
    <n v="0.21282020152968315"/>
    <n v="0.23188053903120068"/>
    <n v="0.72781352434138646"/>
    <n v="0.97793664632374311"/>
    <n v="1"/>
    <n v="60231.643943739015"/>
    <n v="116180"/>
    <n v="59369"/>
    <n v="56811"/>
    <n v="2.2565246688276189E-3"/>
    <n v="104.50264913485066"/>
    <n v="1677.4065560900001"/>
    <n v="69.261682314401568"/>
    <n v="5.9815085812097074E-2"/>
    <n v="114724"/>
    <n v="58240"/>
    <n v="56484"/>
    <n v="1456"/>
    <n v="1129"/>
    <n v="327"/>
    <n v="970"/>
    <n v="497"/>
    <n v="473"/>
    <n v="105.07399577167018"/>
    <n v="115210"/>
    <n v="58872"/>
    <n v="56338"/>
    <n v="104.49785224892611"/>
    <n v="8.349113444654846E-3"/>
    <n v="45187"/>
    <n v="66129"/>
    <n v="4864"/>
    <n v="0.75686914969226815"/>
    <n v="28246.942188752288"/>
    <n v="0.6833159430809479"/>
    <n v="0.3166840569190521"/>
    <n v="7.3553206611320299"/>
    <n v="70993"/>
    <n v="28304"/>
    <n v="37946"/>
    <n v="4405"/>
    <n v="258"/>
    <n v="80"/>
    <n v="16474"/>
    <n v="15088"/>
    <n v="1386"/>
    <n v="8.4132572538545586E-2"/>
    <n v="114724"/>
    <n v="1456"/>
    <n v="1.2691328754227538E-2"/>
    <n v="82"/>
    <n v="349"/>
    <n v="834"/>
    <n v="1576"/>
    <n v="2184"/>
    <n v="2537"/>
    <n v="2451"/>
    <n v="2914"/>
    <n v="3547"/>
    <n v="6.9639431831977658"/>
    <n v="16474"/>
    <n v="7.0523248755614905"/>
    <n v="50"/>
    <n v="321"/>
    <n v="630"/>
    <n v="7798"/>
    <n v="7434"/>
    <n v="198"/>
    <n v="6"/>
    <n v="37"/>
    <n v="16474"/>
    <n v="16363"/>
    <n v="49"/>
    <n v="16"/>
    <n v="6"/>
    <n v="37"/>
    <n v="3"/>
    <n v="16474"/>
    <n v="3842"/>
    <n v="167"/>
    <n v="69"/>
    <n v="7334"/>
    <n v="5046"/>
    <n v="16"/>
    <n v="27918.448221439845"/>
    <n v="0.44518635425518999"/>
    <n v="0.30630083768362265"/>
    <n v="0.24754158067257498"/>
    <n v="0.75245841932742508"/>
    <n v="16474"/>
    <n v="75"/>
    <n v="8271"/>
    <n v="86"/>
    <n v="7144"/>
    <n v="81"/>
    <n v="809"/>
    <n v="8"/>
    <n v="0.94548986281413139"/>
    <n v="5.4510137185868612E-2"/>
    <n v="16474"/>
    <n v="4670"/>
    <n v="5015"/>
    <n v="5331"/>
    <n v="0.32360082554328035"/>
    <n v="1059"/>
    <n v="399"/>
    <n v="0.58789607866941851"/>
    <n v="6.4283112783780502E-2"/>
    <n v="0.40348427825664684"/>
    <n v="70250"/>
    <n v="11952"/>
    <n v="58298"/>
    <n v="0.170135231316726"/>
    <n v="35641"/>
    <n v="7193"/>
    <n v="28448"/>
    <n v="0.20181813080441066"/>
    <n v="34609"/>
    <n v="4759"/>
    <n v="29850"/>
    <n v="0.13750758473229507"/>
    <n v="683"/>
    <n v="290"/>
    <n v="393"/>
    <n v="0.424597364568082"/>
    <n v="69567"/>
    <n v="11662"/>
    <n v="57905"/>
    <n v="0.16763695430304598"/>
    <n v="63264"/>
    <n v="12274"/>
    <n v="7737"/>
    <n v="43253"/>
    <n v="0.68369056651492155"/>
    <n v="0.12229704097116843"/>
    <n v="0.28377222389198437"/>
    <n v="31712"/>
    <n v="6795"/>
    <n v="0.21427219979818365"/>
    <n v="4406"/>
    <n v="0.13893794147325933"/>
    <n v="20511"/>
    <n v="0.64678985872855699"/>
    <n v="31552"/>
    <n v="5479"/>
    <n v="3331"/>
    <n v="0.72077839756592288"/>
    <n v="0.10557175456389452"/>
    <n v="22742"/>
    <n v="47420"/>
    <n v="42937"/>
    <n v="3267"/>
    <n v="909"/>
    <n v="152"/>
    <n v="10"/>
    <n v="95"/>
    <n v="2"/>
    <n v="4"/>
    <n v="44"/>
    <n v="42937"/>
    <n v="4483"/>
    <n v="1216"/>
    <n v="46204"/>
    <n v="307"/>
    <n v="0.90546183045128636"/>
    <n v="9.4538169548713621E-2"/>
    <n v="2.5643188528047239E-2"/>
    <n v="6.4740615773935051E-3"/>
    <n v="6.0090679038380432E-2"/>
    <n v="24298"/>
    <n v="21317"/>
    <n v="2189"/>
    <n v="604"/>
    <n v="93"/>
    <n v="5"/>
    <n v="51"/>
    <n v="2"/>
    <n v="1"/>
    <n v="36"/>
    <n v="0.87731500535023454"/>
    <n v="0.12268499464976541"/>
    <n v="3.2595275331302985E-2"/>
    <n v="7.7372623261173761E-3"/>
    <n v="23122"/>
    <n v="21620"/>
    <n v="1078"/>
    <n v="305"/>
    <n v="59"/>
    <n v="5"/>
    <n v="44"/>
    <n v="0"/>
    <n v="3"/>
    <n v="8"/>
    <n v="0.93504022143413201"/>
    <n v="6.4959778565868001E-2"/>
    <n v="1.8337514055877521E-2"/>
    <n v="86025"/>
    <n v="326"/>
    <n v="2612"/>
    <n v="820"/>
    <n v="36339"/>
    <n v="16488"/>
    <n v="2414"/>
    <n v="928"/>
    <n v="8427"/>
    <n v="7157"/>
    <n v="4506"/>
    <n v="396"/>
    <n v="5612"/>
    <n v="0.27486195873292646"/>
    <n v="0.19166521360069746"/>
    <n v="5.2174308588064049"/>
    <n v="7.1321650192183866E-2"/>
    <n v="44107"/>
    <n v="265"/>
    <n v="1476"/>
    <n v="429"/>
    <n v="21161"/>
    <n v="7750"/>
    <n v="1326"/>
    <n v="506"/>
    <n v="4765"/>
    <n v="1361"/>
    <n v="2000"/>
    <n v="187"/>
    <n v="2881"/>
    <n v="0.73473598295055209"/>
    <n v="41918"/>
    <n v="61"/>
    <n v="1136"/>
    <n v="391"/>
    <n v="15178"/>
    <n v="8738"/>
    <n v="1088"/>
    <n v="422"/>
    <n v="3662"/>
    <n v="5796"/>
    <n v="2506"/>
    <n v="209"/>
    <n v="2731"/>
    <n v="0.63438141132687631"/>
    <n v="86025"/>
    <n v="917"/>
    <n v="18"/>
    <n v="86"/>
    <n v="3"/>
    <n v="6"/>
    <n v="830"/>
    <n v="2"/>
    <n v="36"/>
    <n v="84127"/>
    <n v="0.97793664632374311"/>
    <n v="2.2063353676256892E-2"/>
    <n v="799"/>
    <n v="11"/>
    <n v="0"/>
    <n v="0"/>
    <n v="0"/>
    <n v="0"/>
    <n v="0"/>
    <n v="0"/>
    <n v="6"/>
    <n v="782"/>
    <n v="0.97872340425531912"/>
    <n v="85226"/>
    <n v="906"/>
    <n v="18"/>
    <n v="86"/>
    <n v="3"/>
    <n v="6"/>
    <n v="830"/>
    <n v="2"/>
    <n v="30"/>
    <n v="83345"/>
    <n v="0.97792927041043809"/>
    <n v="116180"/>
    <n v="108831"/>
    <n v="7349"/>
    <n v="6.3255293510070573E-2"/>
    <n v="3425"/>
    <n v="3334"/>
    <n v="3466"/>
    <n v="5977"/>
    <n v="59369"/>
    <n v="55730"/>
    <n v="3639"/>
    <n v="6.1294615034782465E-2"/>
    <n v="56811"/>
    <n v="53101"/>
    <n v="3710"/>
    <n v="6.5304254457763458E-2"/>
    <n v="16474"/>
    <n v="604"/>
    <n v="3216"/>
    <n v="4664"/>
    <n v="1588"/>
    <n v="1520"/>
    <n v="4882"/>
    <n v="0.29634575695034598"/>
    <n v="0.70365424304965396"/>
    <n v="0.23188053903120068"/>
    <n v="16474"/>
    <n v="11620"/>
    <n v="20"/>
    <n v="66"/>
    <n v="173"/>
    <n v="524"/>
    <n v="1783"/>
    <n v="1897"/>
    <n v="284"/>
    <n v="0"/>
    <n v="107"/>
    <n v="0.2551899963578973"/>
    <n v="0.72781352434138646"/>
    <n v="16474"/>
    <n v="11757"/>
    <n v="19"/>
    <n v="65"/>
    <n v="173"/>
    <n v="613"/>
    <n v="1993"/>
    <n v="1727"/>
    <n v="19"/>
    <n v="0"/>
    <n v="108"/>
    <n v="0.82475415806725749"/>
    <n v="0.47984703168629356"/>
    <n v="16474"/>
    <n v="3506"/>
    <n v="1037"/>
    <n v="2452"/>
    <n v="341"/>
    <n v="27"/>
    <n v="253"/>
    <n v="7525"/>
    <n v="1333"/>
    <n v="0.21282020152968315"/>
    <n v="24415.584800291366"/>
    <n v="0.6712395289547165"/>
    <n v="16474"/>
    <n v="378"/>
    <n v="8"/>
    <n v="64"/>
    <n v="6"/>
    <n v="15915"/>
    <n v="60"/>
    <n v="10"/>
    <n v="1"/>
    <n v="32"/>
    <n v="16474"/>
    <n v="0.63839990287726112"/>
    <n v="0.17226367350579255"/>
    <n v="1.5664162784063898"/>
    <n v="0.31807840755395056"/>
    <n v="11445"/>
    <n v="0.69473109141677791"/>
    <n v="0.20625709600100922"/>
    <n v="1240"/>
    <n v="3461"/>
    <n v="695"/>
    <n v="5029"/>
    <n v="54"/>
    <n v="38"/>
    <n v="0.30526890858322203"/>
    <n v="7.5270122617457816E-2"/>
    <n v="0.21008862449921087"/>
    <n v="3.2778924365667113E-3"/>
    <n v="16474"/>
    <n v="168"/>
    <n v="7411"/>
    <n v="179"/>
    <n v="230"/>
    <n v="17"/>
    <n v="36"/>
    <n v="6357"/>
    <n v="0.47620492897899719"/>
    <n v="12365"/>
    <n v="12365"/>
    <n v="0.93816388467374812"/>
    <n v="0.622"/>
    <n v="769103"/>
    <n v="31470156.553999998"/>
    <n v="837782.92521802476"/>
    <n v="420"/>
    <n v="420"/>
    <n v="3.1866464339908952E-2"/>
    <n v="0.70750000000000002"/>
    <n v="29715"/>
    <n v="1215878.3699999999"/>
    <n v="129005.88818518443"/>
    <n v="10"/>
    <n v="10"/>
    <n v="7.5872534142640367E-4"/>
    <n v="8.5000000000000006E-2"/>
    <n v="85"/>
    <n v="3478.0299999999997"/>
    <n v="817.46625928249136"/>
    <n v="335"/>
    <n v="335"/>
    <n v="2.5417298937784522E-2"/>
    <n v="0.62617910447761194"/>
    <n v="20977"/>
    <n v="858336.88599999994"/>
    <n v="43924.647417089909"/>
    <n v="50"/>
    <n v="50"/>
    <n v="3.7936267071320183E-3"/>
    <n v="0.33399999999999996"/>
    <n v="1670"/>
    <n v="7628.3361324133466"/>
    <m/>
    <m/>
    <n v="0"/>
    <m/>
    <n v="0"/>
    <m/>
    <m/>
    <m/>
    <n v="0"/>
    <n v="0"/>
    <m/>
    <n v="0"/>
    <n v="0"/>
    <m/>
    <m/>
    <n v="0"/>
    <n v="0"/>
    <m/>
    <n v="0"/>
    <m/>
    <m/>
    <n v="0"/>
    <n v="0"/>
    <m/>
    <n v="0"/>
    <m/>
    <m/>
    <n v="0"/>
    <n v="0"/>
    <m/>
    <n v="0"/>
    <n v="13180"/>
    <n v="13180"/>
    <n v="1.695148505555534E-2"/>
    <n v="3.8728638129478479E-4"/>
    <n v="0.82203337148470568"/>
    <n v="0.12658069532587859"/>
    <n v="4.3098904167986903E-2"/>
    <n v="7.4849303811180485E-3"/>
    <n v="0"/>
    <n v="0"/>
    <n v="0"/>
    <n v="0"/>
    <n v="1019159.2632119949"/>
    <n v="8.7722436151832923"/>
    <n v="0"/>
    <n v="0"/>
    <n v="8.8148710166919582"/>
    <n v="0.11344465484592874"/>
    <n v="-3.7680129999999998"/>
    <n v="25"/>
    <b v="0"/>
    <b v="0"/>
    <b v="0"/>
    <b v="0"/>
    <b v="0"/>
    <b v="0"/>
    <b v="0"/>
    <b v="0"/>
    <m/>
    <m/>
    <m/>
    <m/>
    <m/>
    <m/>
    <m/>
    <m/>
    <m/>
    <n v="0"/>
    <n v="0"/>
    <n v="0"/>
    <n v="0"/>
    <n v="0"/>
    <n v="0"/>
    <n v="0"/>
    <n v="0"/>
    <n v="0"/>
    <n v="0"/>
    <n v="0"/>
    <n v="620"/>
    <n v="1"/>
    <m/>
    <m/>
    <m/>
    <m/>
    <m/>
    <m/>
    <m/>
    <m/>
    <n v="1"/>
    <m/>
    <m/>
    <m/>
    <m/>
    <m/>
    <m/>
    <m/>
    <m/>
    <m/>
    <m/>
    <m/>
    <n v="1"/>
    <m/>
    <m/>
    <m/>
    <m/>
    <m/>
    <m/>
    <m/>
    <n v="1"/>
    <m/>
    <m/>
    <m/>
    <m/>
    <m/>
    <m/>
    <n v="1"/>
    <m/>
    <m/>
    <m/>
    <m/>
    <m/>
    <m/>
    <m/>
    <m/>
    <m/>
    <m/>
    <m/>
    <m/>
    <m/>
    <m/>
    <m/>
    <m/>
    <m/>
    <n v="1"/>
    <m/>
    <m/>
    <m/>
    <n v="1"/>
    <m/>
    <m/>
    <m/>
    <m/>
    <m/>
    <m/>
    <m/>
    <m/>
    <m/>
    <m/>
    <m/>
    <m/>
    <n v="1"/>
    <m/>
    <m/>
    <m/>
    <n v="9"/>
    <m/>
    <m/>
    <m/>
    <m/>
    <m/>
    <m/>
    <m/>
    <m/>
    <m/>
    <m/>
    <m/>
    <m/>
    <m/>
    <n v="0"/>
    <n v="0"/>
    <n v="0"/>
    <n v="0"/>
    <n v="3"/>
    <n v="0"/>
    <n v="0"/>
    <n v="1"/>
    <n v="10"/>
    <n v="0"/>
    <n v="1"/>
    <n v="0"/>
    <n v="0"/>
    <n v="0"/>
    <n v="0"/>
    <n v="0"/>
    <n v="1"/>
    <n v="0"/>
    <n v="0"/>
  </r>
  <r>
    <s v="MMR222"/>
    <s v="Shan"/>
    <s v="MMR015D006"/>
    <s v="Hopang"/>
    <s v="MMR015007"/>
    <s v="Pangwaun"/>
    <n v="19"/>
    <m/>
    <x v="5"/>
    <n v="50857.199375436132"/>
    <n v="0.47622275275820947"/>
    <n v="3.5387293119251879E-2"/>
    <n v="0.18530438484461473"/>
    <n v="0.9048519545113074"/>
    <n v="3.2044141647022253E-2"/>
    <n v="0.70146248604323391"/>
    <n v="0.11253489870427374"/>
    <n v="0.70627818741499038"/>
    <n v="0.29937719235449922"/>
    <n v="0.10029350705132795"/>
    <n v="0.65666833703199945"/>
    <n v="0.98047065037599213"/>
    <n v="1"/>
    <n v="50857.199375436132"/>
    <n v="97097"/>
    <n v="48791"/>
    <n v="48306"/>
    <n v="1.8858820431154701E-3"/>
    <n v="101.00401606425702"/>
    <n v="1492.4911636500001"/>
    <n v="65.057001585551731"/>
    <n v="5.6183881223866493E-2"/>
    <n v="96940"/>
    <n v="48693"/>
    <n v="48247"/>
    <n v="157"/>
    <n v="98"/>
    <n v="59"/>
    <n v="3436"/>
    <n v="1757"/>
    <n v="1679"/>
    <n v="104.6456223942823"/>
    <n v="93661"/>
    <n v="47034"/>
    <n v="46627"/>
    <n v="100.87288480923071"/>
    <n v="3.5387293119251879E-2"/>
    <n v="38323"/>
    <n v="54633"/>
    <n v="4141"/>
    <n v="0.77725916570570908"/>
    <n v="21627.466787472767"/>
    <n v="0.70146248604323391"/>
    <n v="0.29853751395676609"/>
    <n v="7.5796679662475066"/>
    <n v="58774"/>
    <n v="23508"/>
    <n v="32385"/>
    <n v="2770"/>
    <n v="84"/>
    <n v="27"/>
    <n v="13969"/>
    <n v="12929"/>
    <n v="1040"/>
    <n v="7.4450569117331236E-2"/>
    <n v="96940"/>
    <n v="157"/>
    <n v="1.6195584897874973E-3"/>
    <n v="54"/>
    <n v="181"/>
    <n v="492"/>
    <n v="1032"/>
    <n v="1810"/>
    <n v="2259"/>
    <n v="2424"/>
    <n v="3683"/>
    <n v="2034"/>
    <n v="6.9396520867635481"/>
    <n v="13969"/>
    <n v="6.9508912592168377"/>
    <n v="62"/>
    <n v="485"/>
    <n v="551"/>
    <n v="7020"/>
    <n v="5574"/>
    <n v="165"/>
    <n v="6"/>
    <n v="106"/>
    <n v="13969"/>
    <n v="13897"/>
    <n v="51"/>
    <n v="10"/>
    <n v="1"/>
    <n v="4"/>
    <n v="6"/>
    <n v="13969"/>
    <n v="1382"/>
    <n v="127"/>
    <n v="63"/>
    <n v="7470"/>
    <n v="4741"/>
    <n v="186"/>
    <n v="10471.934998926194"/>
    <n v="0.53475553010236954"/>
    <n v="0.33939437325506477"/>
    <n v="0.11253489870427374"/>
    <n v="0.8874651012957262"/>
    <n v="13969"/>
    <n v="38"/>
    <n v="6124"/>
    <n v="62"/>
    <n v="6529"/>
    <n v="48"/>
    <n v="1162"/>
    <n v="6"/>
    <n v="0.91295010380127428"/>
    <n v="8.7049896198725718E-2"/>
    <n v="13969"/>
    <n v="2722"/>
    <n v="7144"/>
    <n v="2624"/>
    <n v="0.18784451284988188"/>
    <n v="1051"/>
    <n v="428"/>
    <n v="0.70627818741499038"/>
    <n v="7.5238027059918389E-2"/>
    <n v="0.48725749874722596"/>
    <n v="58725"/>
    <n v="10882"/>
    <n v="47843"/>
    <n v="0.18530438484461473"/>
    <n v="29670"/>
    <n v="6409"/>
    <n v="23261"/>
    <n v="0.21600943714189416"/>
    <n v="29055"/>
    <n v="4473"/>
    <n v="24582"/>
    <n v="0.15394940629839959"/>
    <n v="1981"/>
    <n v="911"/>
    <n v="1070"/>
    <n v="0.45986875315497222"/>
    <n v="56744"/>
    <n v="9971"/>
    <n v="46773"/>
    <n v="0.17571901875088114"/>
    <n v="54300"/>
    <n v="12754"/>
    <n v="5742"/>
    <n v="35804"/>
    <n v="0.6593738489871086"/>
    <n v="0.10574585635359116"/>
    <n v="0.35621718243771644"/>
    <n v="26986"/>
    <n v="6730"/>
    <n v="0.24938857185207144"/>
    <n v="3269"/>
    <n v="0.12113688579263322"/>
    <n v="16987"/>
    <n v="0.62947454235529532"/>
    <n v="27314"/>
    <n v="6024"/>
    <n v="2473"/>
    <n v="0.68891410998022995"/>
    <n v="9.0539649996338872E-2"/>
    <n v="18817"/>
    <n v="38603"/>
    <n v="34930"/>
    <n v="2436"/>
    <n v="818"/>
    <n v="121"/>
    <n v="1"/>
    <n v="27"/>
    <n v="5"/>
    <n v="6"/>
    <n v="259"/>
    <n v="34930"/>
    <n v="3673"/>
    <n v="1237"/>
    <n v="37366"/>
    <n v="419"/>
    <n v="0.9048519545113074"/>
    <n v="9.5148045488692587E-2"/>
    <n v="3.2044141647022253E-2"/>
    <n v="1.0854078698546744E-2"/>
    <n v="6.359609356785742E-2"/>
    <n v="19601"/>
    <n v="17228"/>
    <n v="1595"/>
    <n v="522"/>
    <n v="72"/>
    <n v="0"/>
    <n v="16"/>
    <n v="1"/>
    <n v="3"/>
    <n v="164"/>
    <n v="0.87893474822713125"/>
    <n v="0.12106525177286873"/>
    <n v="3.9691852456507318E-2"/>
    <n v="1.3060558134789041E-2"/>
    <n v="19002"/>
    <n v="17702"/>
    <n v="841"/>
    <n v="296"/>
    <n v="49"/>
    <n v="1"/>
    <n v="11"/>
    <n v="4"/>
    <n v="3"/>
    <n v="95"/>
    <n v="0.93158614882643931"/>
    <n v="6.8413851173560677E-2"/>
    <n v="2.4155352068203347E-2"/>
    <n v="71943"/>
    <n v="89"/>
    <n v="282"/>
    <n v="1394"/>
    <n v="35665"/>
    <n v="10522"/>
    <n v="1588"/>
    <n v="398"/>
    <n v="9605"/>
    <n v="5255"/>
    <n v="2960"/>
    <n v="381"/>
    <n v="3804"/>
    <n v="0.21929861140069221"/>
    <n v="0.14625467383901145"/>
    <n v="6.8373883292149777"/>
    <n v="9.3466273313673021E-2"/>
    <n v="36369"/>
    <n v="74"/>
    <n v="174"/>
    <n v="726"/>
    <n v="19863"/>
    <n v="4972"/>
    <n v="916"/>
    <n v="245"/>
    <n v="5053"/>
    <n v="959"/>
    <n v="1308"/>
    <n v="171"/>
    <n v="1908"/>
    <n v="0.73482911270587592"/>
    <n v="35574"/>
    <n v="15"/>
    <n v="108"/>
    <n v="668"/>
    <n v="15802"/>
    <n v="5550"/>
    <n v="672"/>
    <n v="153"/>
    <n v="4552"/>
    <n v="4296"/>
    <n v="1652"/>
    <n v="210"/>
    <n v="1896"/>
    <n v="0.6413391803002193"/>
    <n v="71943"/>
    <n v="1117"/>
    <n v="66"/>
    <n v="114"/>
    <n v="1"/>
    <n v="1"/>
    <n v="51"/>
    <n v="6"/>
    <n v="49"/>
    <n v="70538"/>
    <n v="0.98047065037599213"/>
    <n v="1.9529349624007875E-2"/>
    <n v="2579"/>
    <n v="124"/>
    <n v="0"/>
    <n v="0"/>
    <n v="0"/>
    <n v="0"/>
    <n v="0"/>
    <n v="0"/>
    <n v="12"/>
    <n v="2443"/>
    <n v="0.94726638231872817"/>
    <n v="69364"/>
    <n v="993"/>
    <n v="66"/>
    <n v="114"/>
    <n v="1"/>
    <n v="1"/>
    <n v="51"/>
    <n v="6"/>
    <n v="37"/>
    <n v="68095"/>
    <n v="0.98170520731215039"/>
    <n v="97097"/>
    <n v="87959"/>
    <n v="9138"/>
    <n v="9.4112073493516787E-2"/>
    <n v="3473"/>
    <n v="4224"/>
    <n v="5821"/>
    <n v="8084"/>
    <n v="48791"/>
    <n v="44183"/>
    <n v="4608"/>
    <n v="9.4443647393986599E-2"/>
    <n v="48306"/>
    <n v="43776"/>
    <n v="4530"/>
    <n v="9.3777170537821378E-2"/>
    <n v="13969"/>
    <n v="109"/>
    <n v="1292"/>
    <n v="8971"/>
    <n v="1141"/>
    <n v="2099"/>
    <n v="357"/>
    <n v="2.555658959123774E-2"/>
    <n v="0.97444341040876226"/>
    <n v="0.10029350705132795"/>
    <n v="13969"/>
    <n v="8811"/>
    <n v="17"/>
    <n v="93"/>
    <n v="987"/>
    <n v="275"/>
    <n v="1517"/>
    <n v="2010"/>
    <n v="252"/>
    <n v="0"/>
    <n v="7"/>
    <n v="0.27217409979239743"/>
    <n v="0.65666833703199945"/>
    <n v="13969"/>
    <n v="9054"/>
    <n v="19"/>
    <n v="94"/>
    <n v="988"/>
    <n v="275"/>
    <n v="1521"/>
    <n v="2009"/>
    <n v="6"/>
    <n v="0"/>
    <n v="3"/>
    <n v="0.80048679218269025"/>
    <n v="0.37848092204166373"/>
    <n v="13969"/>
    <n v="4182"/>
    <n v="1621"/>
    <n v="1328"/>
    <n v="161"/>
    <n v="56"/>
    <n v="536"/>
    <n v="5137"/>
    <n v="948"/>
    <n v="0.29937719235449922"/>
    <n v="29021.625026845159"/>
    <n v="0.6711289283413272"/>
    <n v="13969"/>
    <n v="186"/>
    <n v="6"/>
    <n v="76"/>
    <n v="13"/>
    <n v="13596"/>
    <n v="50"/>
    <n v="14"/>
    <n v="5"/>
    <n v="23"/>
    <n v="13969"/>
    <n v="1.0002863483427589"/>
    <n v="0.26991388962718471"/>
    <n v="0.99971373362914207"/>
    <n v="0.20300309488999924"/>
    <n v="6731"/>
    <n v="0.48185267377765051"/>
    <n v="0.12130332137901205"/>
    <n v="1065"/>
    <n v="5123"/>
    <n v="405"/>
    <n v="7238"/>
    <n v="84"/>
    <n v="58"/>
    <n v="0.51814732622234949"/>
    <n v="7.6240246259574776E-2"/>
    <n v="0.36674063998854606"/>
    <n v="6.0133151979382916E-3"/>
    <n v="13969"/>
    <n v="466"/>
    <n v="6070"/>
    <n v="221"/>
    <n v="457"/>
    <n v="21"/>
    <n v="38"/>
    <n v="8352"/>
    <n v="0.50332879948457299"/>
    <n v="10717"/>
    <n v="10717"/>
    <n v="0.91286201022146507"/>
    <n v="0.63700009330969487"/>
    <n v="682673"/>
    <n v="27933613.813999999"/>
    <n v="726123.70477651199"/>
    <n v="530"/>
    <n v="530"/>
    <n v="4.5144804088586031E-2"/>
    <n v="0.70700000000000007"/>
    <n v="37471"/>
    <n v="1533238.378"/>
    <n v="162793.14461463751"/>
    <n v="8"/>
    <n v="8"/>
    <n v="6.814310051107325E-4"/>
    <n v="0.08"/>
    <n v="64"/>
    <n v="2618.752"/>
    <n v="653.97300742599305"/>
    <n v="485"/>
    <n v="485"/>
    <n v="4.1311754684838158E-2"/>
    <n v="0.59820618556701033"/>
    <n v="29013"/>
    <n v="1187153.9339999999"/>
    <n v="63592.399991906277"/>
    <m/>
    <m/>
    <n v="0"/>
    <n v="0"/>
    <m/>
    <n v="0"/>
    <m/>
    <m/>
    <n v="0"/>
    <m/>
    <n v="0"/>
    <m/>
    <m/>
    <m/>
    <n v="0"/>
    <n v="0"/>
    <m/>
    <n v="0"/>
    <n v="0"/>
    <m/>
    <m/>
    <n v="0"/>
    <n v="0"/>
    <m/>
    <n v="0"/>
    <m/>
    <m/>
    <n v="0"/>
    <n v="0"/>
    <m/>
    <n v="0"/>
    <m/>
    <m/>
    <n v="0"/>
    <n v="0"/>
    <m/>
    <n v="0"/>
    <n v="11740"/>
    <n v="11740"/>
    <n v="1.5099425990304985E-2"/>
    <n v="3.4497284646439855E-4"/>
    <n v="0.76180415664321699"/>
    <n v="0.17079251568934975"/>
    <n v="6.671721956751539E-2"/>
    <n v="0"/>
    <n v="0"/>
    <n v="0"/>
    <n v="0"/>
    <n v="0"/>
    <n v="953163.22239048174"/>
    <n v="9.8166083647330176"/>
    <n v="0"/>
    <n v="0"/>
    <n v="8.2706132879045988"/>
    <n v="0.12091001781723432"/>
    <n v="-3.2393749999999999"/>
    <n v="34"/>
    <b v="0"/>
    <b v="0"/>
    <b v="0"/>
    <b v="0"/>
    <b v="0"/>
    <b v="0"/>
    <b v="0"/>
    <b v="0"/>
    <m/>
    <m/>
    <m/>
    <m/>
    <m/>
    <m/>
    <m/>
    <m/>
    <m/>
    <n v="0"/>
    <n v="0"/>
    <n v="0"/>
    <n v="0"/>
    <n v="0"/>
    <n v="0"/>
    <n v="0"/>
    <n v="0"/>
    <n v="0"/>
    <n v="0"/>
    <n v="0"/>
    <n v="620"/>
    <n v="1"/>
    <m/>
    <m/>
    <m/>
    <m/>
    <m/>
    <m/>
    <m/>
    <m/>
    <n v="1"/>
    <m/>
    <m/>
    <m/>
    <m/>
    <m/>
    <m/>
    <m/>
    <m/>
    <m/>
    <m/>
    <m/>
    <n v="1"/>
    <m/>
    <m/>
    <m/>
    <m/>
    <m/>
    <m/>
    <m/>
    <n v="1"/>
    <m/>
    <m/>
    <m/>
    <m/>
    <m/>
    <m/>
    <n v="1"/>
    <m/>
    <m/>
    <m/>
    <m/>
    <m/>
    <m/>
    <m/>
    <m/>
    <m/>
    <m/>
    <m/>
    <m/>
    <m/>
    <m/>
    <m/>
    <m/>
    <m/>
    <n v="3"/>
    <m/>
    <n v="1"/>
    <m/>
    <n v="1"/>
    <m/>
    <m/>
    <m/>
    <m/>
    <m/>
    <m/>
    <m/>
    <m/>
    <m/>
    <m/>
    <m/>
    <m/>
    <n v="3"/>
    <m/>
    <n v="1"/>
    <m/>
    <n v="9"/>
    <m/>
    <m/>
    <m/>
    <m/>
    <m/>
    <m/>
    <m/>
    <m/>
    <m/>
    <m/>
    <m/>
    <m/>
    <m/>
    <n v="0"/>
    <n v="0"/>
    <n v="0"/>
    <n v="0"/>
    <n v="7"/>
    <n v="0"/>
    <n v="2"/>
    <n v="1"/>
    <n v="10"/>
    <n v="0"/>
    <n v="1"/>
    <n v="0"/>
    <n v="0"/>
    <n v="0"/>
    <n v="0"/>
    <n v="0"/>
    <n v="1"/>
    <n v="0"/>
    <n v="0"/>
  </r>
  <r>
    <s v="MMR222"/>
    <s v="Shan"/>
    <s v="MMR015D006"/>
    <s v="Hopang"/>
    <s v="MMR015008"/>
    <s v="Mongmao"/>
    <n v="40"/>
    <m/>
    <x v="5"/>
    <n v="34539.418781896748"/>
    <n v="0.51134758312611595"/>
    <n v="8.0005093162429444E-2"/>
    <n v="0.2207102943583269"/>
    <n v="0.85407081757148218"/>
    <n v="4.7677469924683913E-2"/>
    <n v="0.67573943924305258"/>
    <n v="0.12618477740545717"/>
    <n v="0.54284346577309717"/>
    <n v="0.54332216371469599"/>
    <n v="0.26615605552896121"/>
    <n v="0.80430828147438971"/>
    <n v="0.97515313935681469"/>
    <n v="1"/>
    <n v="34539.418781896748"/>
    <n v="70683"/>
    <n v="36313"/>
    <n v="34370"/>
    <n v="1.3728518950485676E-3"/>
    <n v="105.6531859179517"/>
    <n v="1791.47717117"/>
    <n v="39.455149715269592"/>
    <n v="3.4073864322773907E-2"/>
    <n v="69364"/>
    <n v="35403"/>
    <n v="33961"/>
    <n v="1319"/>
    <n v="910"/>
    <n v="409"/>
    <n v="5655"/>
    <n v="2895"/>
    <n v="2760"/>
    <n v="104.89130434782609"/>
    <n v="65028"/>
    <n v="33418"/>
    <n v="31610"/>
    <n v="105.71970895286302"/>
    <n v="8.0005093162429444E-2"/>
    <n v="27210"/>
    <n v="40267"/>
    <n v="3206"/>
    <n v="0.75535798544714028"/>
    <n v="17292.031514639784"/>
    <n v="0.67573943924305258"/>
    <n v="0.32426056075694742"/>
    <n v="7.9618546204087721"/>
    <n v="43473"/>
    <n v="15739"/>
    <n v="24509"/>
    <n v="3017"/>
    <n v="135"/>
    <n v="73"/>
    <n v="10445"/>
    <n v="9519"/>
    <n v="926"/>
    <n v="8.8654858784107227E-2"/>
    <n v="69364"/>
    <n v="1319"/>
    <n v="1.9015627703131307E-2"/>
    <n v="24"/>
    <n v="168"/>
    <n v="557"/>
    <n v="1024"/>
    <n v="1561"/>
    <n v="1781"/>
    <n v="1573"/>
    <n v="2612"/>
    <n v="1145"/>
    <n v="6.640880804212542"/>
    <n v="10445"/>
    <n v="6.7671613212063191"/>
    <n v="137"/>
    <n v="491"/>
    <n v="542"/>
    <n v="6885"/>
    <n v="2355"/>
    <n v="17"/>
    <n v="4"/>
    <n v="14"/>
    <n v="10445"/>
    <n v="10306"/>
    <n v="96"/>
    <n v="22"/>
    <n v="6"/>
    <n v="13"/>
    <n v="2"/>
    <n v="10445"/>
    <n v="1183"/>
    <n v="49"/>
    <n v="86"/>
    <n v="6957"/>
    <n v="2156"/>
    <n v="14"/>
    <n v="8181.5651507898519"/>
    <n v="0.66606031594064141"/>
    <n v="0.2064145524174246"/>
    <n v="0.12618477740545717"/>
    <n v="0.87381522259454281"/>
    <n v="10445"/>
    <n v="37"/>
    <n v="3167"/>
    <n v="56"/>
    <n v="6084"/>
    <n v="45"/>
    <n v="1028"/>
    <n v="28"/>
    <n v="0.894590713259933"/>
    <n v="0.105409286740067"/>
    <n v="10445"/>
    <n v="2026"/>
    <n v="3644"/>
    <n v="3435"/>
    <n v="0.32886548587841075"/>
    <n v="1169"/>
    <n v="171"/>
    <n v="0.54284346577309717"/>
    <n v="0.11191957874581139"/>
    <n v="0.4896122546673049"/>
    <n v="42771"/>
    <n v="9440"/>
    <n v="33331"/>
    <n v="0.2207102943583269"/>
    <n v="21933"/>
    <n v="5684"/>
    <n v="16249"/>
    <n v="0.2591528746637487"/>
    <n v="20838"/>
    <n v="3756"/>
    <n v="17082"/>
    <n v="0.18024762453210483"/>
    <n v="3269"/>
    <n v="1858"/>
    <n v="1411"/>
    <n v="0.56836953196696238"/>
    <n v="39502"/>
    <n v="7582"/>
    <n v="31920"/>
    <n v="0.19193964862538607"/>
    <n v="37148"/>
    <n v="9421"/>
    <n v="4928"/>
    <n v="22799"/>
    <n v="0.61373425218046729"/>
    <n v="0.13265855496931195"/>
    <n v="0.41321987806482741"/>
    <n v="18565"/>
    <n v="5113"/>
    <n v="0.27541071909507137"/>
    <n v="2730"/>
    <n v="0.14705090223538916"/>
    <n v="10722"/>
    <n v="0.5775383786695395"/>
    <n v="18583"/>
    <n v="4308"/>
    <n v="2198"/>
    <n v="0.64989506538233865"/>
    <n v="0.11828014852284346"/>
    <n v="12077"/>
    <n v="29343"/>
    <n v="25061"/>
    <n v="2883"/>
    <n v="1053"/>
    <n v="162"/>
    <n v="3"/>
    <n v="113"/>
    <n v="4"/>
    <n v="4"/>
    <n v="60"/>
    <n v="25061"/>
    <n v="4282"/>
    <n v="1399"/>
    <n v="27944"/>
    <n v="346"/>
    <n v="0.85407081757148218"/>
    <n v="0.14592918242851788"/>
    <n v="4.7677469924683913E-2"/>
    <n v="1.1791568687591588E-2"/>
    <n v="9.6803326176600896E-2"/>
    <n v="15378"/>
    <n v="12583"/>
    <n v="1936"/>
    <n v="667"/>
    <n v="97"/>
    <n v="2"/>
    <n v="43"/>
    <n v="2"/>
    <n v="2"/>
    <n v="46"/>
    <n v="0.8182468461438418"/>
    <n v="0.18175315385615815"/>
    <n v="5.585901937833268E-2"/>
    <n v="1.2485368708544674E-2"/>
    <n v="13965"/>
    <n v="12478"/>
    <n v="947"/>
    <n v="386"/>
    <n v="65"/>
    <n v="1"/>
    <n v="70"/>
    <n v="2"/>
    <n v="2"/>
    <n v="14"/>
    <n v="0.89351951306838528"/>
    <n v="0.10648048693161476"/>
    <n v="3.8668098818474758E-2"/>
    <n v="52240"/>
    <n v="365"/>
    <n v="804"/>
    <n v="724"/>
    <n v="25025"/>
    <n v="7986"/>
    <n v="1132"/>
    <n v="188"/>
    <n v="6344"/>
    <n v="3886"/>
    <n v="3024"/>
    <n v="115"/>
    <n v="2647"/>
    <n v="0.22725880551301683"/>
    <n v="0.15287136294027565"/>
    <n v="6.5414475331830708"/>
    <n v="8.9420798346514035E-2"/>
    <n v="27047"/>
    <n v="223"/>
    <n v="528"/>
    <n v="465"/>
    <n v="14458"/>
    <n v="3437"/>
    <n v="677"/>
    <n v="121"/>
    <n v="3514"/>
    <n v="627"/>
    <n v="1472"/>
    <n v="59"/>
    <n v="1466"/>
    <n v="0.73161533626649911"/>
    <n v="25193"/>
    <n v="142"/>
    <n v="276"/>
    <n v="259"/>
    <n v="10567"/>
    <n v="4549"/>
    <n v="455"/>
    <n v="67"/>
    <n v="2830"/>
    <n v="3259"/>
    <n v="1552"/>
    <n v="56"/>
    <n v="1181"/>
    <n v="0.64494105505497556"/>
    <n v="52240"/>
    <n v="967"/>
    <n v="103"/>
    <n v="78"/>
    <n v="5"/>
    <n v="2"/>
    <n v="74"/>
    <n v="10"/>
    <n v="59"/>
    <n v="50942"/>
    <n v="0.97515313935681469"/>
    <n v="2.4846860643185309E-2"/>
    <n v="4247"/>
    <n v="337"/>
    <n v="67"/>
    <n v="53"/>
    <n v="2"/>
    <n v="2"/>
    <n v="60"/>
    <n v="10"/>
    <n v="17"/>
    <n v="3699"/>
    <n v="0.87096774193548387"/>
    <n v="47993"/>
    <n v="630"/>
    <n v="36"/>
    <n v="25"/>
    <n v="3"/>
    <n v="0"/>
    <n v="14"/>
    <n v="0"/>
    <n v="42"/>
    <n v="47243"/>
    <n v="0.98437272102181572"/>
    <n v="70683"/>
    <n v="67721"/>
    <n v="2962"/>
    <n v="4.1905408655546594E-2"/>
    <n v="1874"/>
    <n v="1794"/>
    <n v="1492"/>
    <n v="2344"/>
    <n v="36313"/>
    <n v="34743"/>
    <n v="1570"/>
    <n v="4.3235205022994522E-2"/>
    <n v="34370"/>
    <n v="32978"/>
    <n v="1392"/>
    <n v="4.0500436427116669E-2"/>
    <n v="10445"/>
    <n v="237"/>
    <n v="2543"/>
    <n v="5779"/>
    <n v="1005"/>
    <n v="371"/>
    <n v="510"/>
    <n v="4.8827190043082815E-2"/>
    <n v="0.95117280995691722"/>
    <n v="0.26615605552896121"/>
    <n v="10445"/>
    <n v="7965"/>
    <n v="81"/>
    <n v="183"/>
    <n v="52"/>
    <n v="821"/>
    <n v="869"/>
    <n v="297"/>
    <n v="172"/>
    <n v="0"/>
    <n v="5"/>
    <n v="0.19023456199138344"/>
    <n v="0.80430828147438971"/>
    <n v="10445"/>
    <n v="8087"/>
    <n v="78"/>
    <n v="199"/>
    <n v="47"/>
    <n v="816"/>
    <n v="889"/>
    <n v="292"/>
    <n v="33"/>
    <n v="1"/>
    <n v="3"/>
    <n v="0.83188128291048347"/>
    <n v="0.53523216850167543"/>
    <n v="10445"/>
    <n v="5675"/>
    <n v="282"/>
    <n v="512"/>
    <n v="163"/>
    <n v="17"/>
    <n v="49"/>
    <n v="3644"/>
    <n v="103"/>
    <n v="0.54332216371469599"/>
    <n v="37686.998563906178"/>
    <n v="0.89382479655337477"/>
    <n v="10445"/>
    <n v="873"/>
    <n v="16"/>
    <n v="10"/>
    <n v="39"/>
    <n v="9467"/>
    <n v="31"/>
    <n v="3"/>
    <n v="0"/>
    <n v="6"/>
    <n v="10445"/>
    <n v="1.1615126854954523"/>
    <n v="0.3134186598795482"/>
    <n v="0.86094625783053091"/>
    <n v="0.17482480133497513"/>
    <n v="5090"/>
    <n v="0.48731450454763042"/>
    <n v="9.1729892411108502E-2"/>
    <n v="1254"/>
    <n v="5355"/>
    <n v="893"/>
    <n v="4439"/>
    <n v="118"/>
    <n v="73"/>
    <n v="0.42498803255146"/>
    <n v="0.12005744375299186"/>
    <n v="0.51268549545236952"/>
    <n v="1.1297271421732886E-2"/>
    <n v="10445"/>
    <n v="409"/>
    <n v="5109"/>
    <n v="198"/>
    <n v="266"/>
    <n v="14"/>
    <n v="31"/>
    <n v="5665"/>
    <n v="0.55672570607946381"/>
    <n v="10635"/>
    <n v="10635"/>
    <n v="0.91704751228766057"/>
    <n v="0.65050023507287269"/>
    <n v="691807"/>
    <n v="28307358.826000001"/>
    <n v="720567.84550697065"/>
    <n v="619"/>
    <n v="619"/>
    <n v="5.3375873070621714E-2"/>
    <n v="0.71198707592891763"/>
    <n v="44072"/>
    <n v="1803338.0959999999"/>
    <n v="190130.10663483135"/>
    <n v="7"/>
    <n v="7"/>
    <n v="6.0360438044321804E-4"/>
    <n v="0.08"/>
    <n v="56"/>
    <n v="2291.4079999999999"/>
    <n v="572.22638149774389"/>
    <n v="336"/>
    <n v="336"/>
    <n v="2.8973010261274468E-2"/>
    <n v="0.59333333333333338"/>
    <n v="19936"/>
    <n v="815741.24800000002"/>
    <n v="44055.765767588673"/>
    <m/>
    <m/>
    <n v="0"/>
    <n v="0"/>
    <m/>
    <n v="0"/>
    <m/>
    <m/>
    <n v="0"/>
    <m/>
    <n v="0"/>
    <m/>
    <m/>
    <m/>
    <n v="0"/>
    <n v="0"/>
    <m/>
    <n v="0"/>
    <n v="0"/>
    <m/>
    <m/>
    <n v="0"/>
    <n v="0"/>
    <m/>
    <n v="0"/>
    <m/>
    <m/>
    <n v="0"/>
    <n v="0"/>
    <m/>
    <n v="0"/>
    <m/>
    <m/>
    <n v="0"/>
    <n v="0"/>
    <m/>
    <n v="0"/>
    <n v="11597"/>
    <n v="11597"/>
    <n v="1.4915506235908595E-2"/>
    <n v="3.4077087738054772E-4"/>
    <n v="0.75426387173210074"/>
    <n v="0.19902119038121549"/>
    <n v="4.6115952393913084E-2"/>
    <n v="0"/>
    <n v="0"/>
    <n v="0"/>
    <n v="0"/>
    <n v="0"/>
    <n v="955325.94429088838"/>
    <n v="13.515639464806084"/>
    <n v="0"/>
    <n v="0"/>
    <n v="6.0949383461239979"/>
    <n v="0.16407056859499455"/>
    <n v="-1.5836509999999999"/>
    <n v="121"/>
    <b v="0"/>
    <b v="0"/>
    <b v="0"/>
    <b v="0"/>
    <b v="0"/>
    <b v="0"/>
    <b v="0"/>
    <b v="0"/>
    <m/>
    <m/>
    <m/>
    <m/>
    <m/>
    <m/>
    <m/>
    <m/>
    <m/>
    <n v="0"/>
    <n v="0"/>
    <n v="0"/>
    <n v="0"/>
    <n v="0"/>
    <n v="0"/>
    <n v="0"/>
    <n v="0"/>
    <n v="0"/>
    <n v="0"/>
    <n v="0"/>
    <n v="620"/>
    <n v="1"/>
    <m/>
    <m/>
    <m/>
    <m/>
    <m/>
    <m/>
    <n v="1"/>
    <m/>
    <n v="1"/>
    <m/>
    <m/>
    <m/>
    <m/>
    <m/>
    <m/>
    <m/>
    <m/>
    <m/>
    <m/>
    <m/>
    <n v="1"/>
    <m/>
    <m/>
    <m/>
    <m/>
    <m/>
    <m/>
    <m/>
    <n v="1"/>
    <m/>
    <m/>
    <m/>
    <m/>
    <m/>
    <m/>
    <n v="1"/>
    <m/>
    <m/>
    <m/>
    <n v="1"/>
    <m/>
    <m/>
    <m/>
    <m/>
    <m/>
    <m/>
    <m/>
    <m/>
    <n v="3"/>
    <m/>
    <m/>
    <m/>
    <m/>
    <n v="1"/>
    <m/>
    <m/>
    <m/>
    <n v="2"/>
    <m/>
    <m/>
    <m/>
    <m/>
    <m/>
    <m/>
    <m/>
    <n v="3"/>
    <m/>
    <m/>
    <m/>
    <m/>
    <n v="1"/>
    <m/>
    <m/>
    <m/>
    <n v="11"/>
    <m/>
    <m/>
    <m/>
    <m/>
    <m/>
    <m/>
    <m/>
    <m/>
    <m/>
    <m/>
    <m/>
    <m/>
    <n v="3"/>
    <n v="0"/>
    <n v="0"/>
    <n v="0"/>
    <n v="0"/>
    <n v="3"/>
    <n v="0"/>
    <n v="0"/>
    <n v="1"/>
    <n v="15"/>
    <n v="0"/>
    <n v="1"/>
    <n v="0"/>
    <n v="0"/>
    <n v="0"/>
    <n v="0"/>
    <n v="0"/>
    <n v="1"/>
    <n v="0"/>
    <n v="9"/>
  </r>
  <r>
    <s v="MMR222"/>
    <s v="Shan"/>
    <s v="MMR015D002"/>
    <s v="Muse"/>
    <s v="MMR015009"/>
    <s v="Muse"/>
    <n v="63"/>
    <n v="24"/>
    <x v="7"/>
    <n v="94786.745519900578"/>
    <n v="0.44830162843680732"/>
    <n v="0.54786419803386321"/>
    <n v="0.75510185438933031"/>
    <n v="0.3413675749501825"/>
    <n v="0.39399502944271547"/>
    <n v="0.40793326901568383"/>
    <n v="4.6980890164234693E-2"/>
    <n v="0.23350021368825935"/>
    <n v="0.75062580133097256"/>
    <n v="0.81854814091214356"/>
    <n v="0.86613956896025401"/>
    <n v="0.21146841428865584"/>
    <n v="6.0945860653939341E-3"/>
    <n v="94786.745519900578"/>
    <n v="171809"/>
    <n v="88402"/>
    <n v="83407"/>
    <n v="3.3369878363453641E-3"/>
    <n v="105.98870598391021"/>
    <n v="1775.7832528700001"/>
    <n v="96.751109530019676"/>
    <n v="8.3555231775685634E-2"/>
    <n v="154513"/>
    <n v="76309"/>
    <n v="78204"/>
    <n v="17296"/>
    <n v="12093"/>
    <n v="5203"/>
    <n v="94128"/>
    <n v="48369"/>
    <n v="45759"/>
    <n v="105.70379597456238"/>
    <n v="77681"/>
    <n v="40033"/>
    <n v="37648"/>
    <n v="106.33499787505312"/>
    <n v="0.54786419803386321"/>
    <n v="47780"/>
    <n v="117127"/>
    <n v="6902"/>
    <n v="0.46686075798065346"/>
    <n v="91598.120032101913"/>
    <n v="0.40793326901568383"/>
    <n v="0.59206673098431617"/>
    <n v="5.8927488964969648"/>
    <n v="124029"/>
    <n v="38507"/>
    <n v="75268"/>
    <n v="7716"/>
    <n v="2018"/>
    <n v="520"/>
    <n v="32758"/>
    <n v="25393"/>
    <n v="7365"/>
    <n v="0.22483057573722451"/>
    <n v="154513"/>
    <n v="17296"/>
    <n v="0.11193880126591291"/>
    <n v="1434"/>
    <n v="3661"/>
    <n v="5694"/>
    <n v="6744"/>
    <n v="5303"/>
    <n v="3752"/>
    <n v="2454"/>
    <n v="1880"/>
    <n v="1836"/>
    <n v="4.7168020025642594"/>
    <n v="32758"/>
    <n v="5.2447951645399593"/>
    <n v="2743"/>
    <n v="8893"/>
    <n v="3899"/>
    <n v="1823"/>
    <n v="13668"/>
    <n v="72"/>
    <n v="27"/>
    <n v="1633"/>
    <n v="32758"/>
    <n v="22523"/>
    <n v="8519"/>
    <n v="350"/>
    <n v="915"/>
    <n v="313"/>
    <n v="138"/>
    <n v="32758"/>
    <n v="1437"/>
    <n v="59"/>
    <n v="43"/>
    <n v="28400"/>
    <n v="2679"/>
    <n v="140"/>
    <n v="7056.3357958361321"/>
    <n v="0.8669637951034862"/>
    <n v="8.1781549545149282E-2"/>
    <n v="4.6980890164234693E-2"/>
    <n v="0.95301910983576532"/>
    <n v="32758"/>
    <n v="130"/>
    <n v="14648"/>
    <n v="599"/>
    <n v="1158"/>
    <n v="1062"/>
    <n v="14720"/>
    <n v="441"/>
    <n v="0.5047621954942304"/>
    <n v="0.4952378045057696"/>
    <n v="32758"/>
    <n v="1011"/>
    <n v="6638"/>
    <n v="336"/>
    <n v="1.0257036449111667E-2"/>
    <n v="24273"/>
    <n v="500"/>
    <n v="0.23350021368825935"/>
    <n v="0.74097930276573665"/>
    <n v="0.72412845717076746"/>
    <n v="109470"/>
    <n v="82661"/>
    <n v="26809"/>
    <n v="0.75510185438933031"/>
    <n v="53417"/>
    <n v="41955"/>
    <n v="11462"/>
    <n v="0.78542411591815342"/>
    <n v="56053"/>
    <n v="40706"/>
    <n v="15347"/>
    <n v="0.72620555545644305"/>
    <n v="59093"/>
    <n v="48946"/>
    <n v="10147"/>
    <n v="0.82828761443825838"/>
    <n v="50377"/>
    <n v="33715"/>
    <n v="16662"/>
    <n v="0.66925382615082285"/>
    <n v="73011"/>
    <n v="23716"/>
    <n v="36362"/>
    <n v="12933"/>
    <n v="0.17713769158072071"/>
    <n v="0.49803454274013503"/>
    <n v="1.8337586020258254"/>
    <n v="37176"/>
    <n v="11848"/>
    <n v="0.3187002367118571"/>
    <n v="18514"/>
    <n v="0.49800946847428451"/>
    <n v="6814"/>
    <n v="0.18329029481385839"/>
    <n v="35835"/>
    <n v="11868"/>
    <n v="17848"/>
    <n v="0.17075484861169249"/>
    <n v="0.49806055532300825"/>
    <n v="6119"/>
    <n v="89326"/>
    <n v="30493"/>
    <n v="23639"/>
    <n v="17008"/>
    <n v="10130"/>
    <n v="119"/>
    <n v="6908"/>
    <n v="154"/>
    <n v="56"/>
    <n v="819"/>
    <n v="30493"/>
    <n v="58833"/>
    <n v="35194"/>
    <n v="54132"/>
    <n v="18186"/>
    <n v="0.3413675749501825"/>
    <n v="0.65863242504981756"/>
    <n v="0.39399502944271547"/>
    <n v="0.20359133958757808"/>
    <n v="0.52631372724626657"/>
    <n v="44982"/>
    <n v="14004"/>
    <n v="11628"/>
    <n v="9358"/>
    <n v="5669"/>
    <n v="79"/>
    <n v="3593"/>
    <n v="79"/>
    <n v="33"/>
    <n v="539"/>
    <n v="0.31132452981192477"/>
    <n v="0.68867547018807518"/>
    <n v="0.43017206882753101"/>
    <n v="0.22213329776354987"/>
    <n v="44344"/>
    <n v="16489"/>
    <n v="12011"/>
    <n v="7650"/>
    <n v="4461"/>
    <n v="40"/>
    <n v="3315"/>
    <n v="75"/>
    <n v="23"/>
    <n v="280"/>
    <n v="0.37184286487461665"/>
    <n v="0.6281571351253834"/>
    <n v="0.35729749233267183"/>
    <n v="140839"/>
    <n v="2785"/>
    <n v="27864"/>
    <n v="2754"/>
    <n v="39019"/>
    <n v="27275"/>
    <n v="2537"/>
    <n v="1013"/>
    <n v="17944"/>
    <n v="8424"/>
    <n v="7003"/>
    <n v="593"/>
    <n v="3628"/>
    <n v="0.25347382472184549"/>
    <n v="0.19366084678249632"/>
    <n v="5.1636663611365723"/>
    <n v="7.0586695997420762E-2"/>
    <n v="72544"/>
    <n v="1611"/>
    <n v="20505"/>
    <n v="1917"/>
    <n v="24085"/>
    <n v="7478"/>
    <n v="1502"/>
    <n v="538"/>
    <n v="9159"/>
    <n v="726"/>
    <n v="2654"/>
    <n v="304"/>
    <n v="2065"/>
    <n v="0.78708094397882666"/>
    <n v="68295"/>
    <n v="1174"/>
    <n v="7359"/>
    <n v="837"/>
    <n v="14934"/>
    <n v="19797"/>
    <n v="1035"/>
    <n v="475"/>
    <n v="8785"/>
    <n v="7698"/>
    <n v="4349"/>
    <n v="289"/>
    <n v="1563"/>
    <n v="0.66089757668936233"/>
    <n v="140839"/>
    <n v="93238"/>
    <n v="264"/>
    <n v="1811"/>
    <n v="10777"/>
    <n v="456"/>
    <n v="4299"/>
    <n v="81"/>
    <n v="130"/>
    <n v="29783"/>
    <n v="0.21146841428865584"/>
    <n v="0.78853158571134419"/>
    <n v="78107"/>
    <n v="57122"/>
    <n v="208"/>
    <n v="875"/>
    <n v="4373"/>
    <n v="195"/>
    <n v="1632"/>
    <n v="32"/>
    <n v="66"/>
    <n v="13604"/>
    <n v="0.1741713290742187"/>
    <n v="62732"/>
    <n v="36116"/>
    <n v="56"/>
    <n v="936"/>
    <n v="6404"/>
    <n v="261"/>
    <n v="2667"/>
    <n v="49"/>
    <n v="64"/>
    <n v="16179"/>
    <n v="0.25790665051329464"/>
    <n v="171809"/>
    <n v="169272"/>
    <n v="2537"/>
    <n v="1.4766397569393918E-2"/>
    <n v="810"/>
    <n v="1019"/>
    <n v="1190"/>
    <n v="929"/>
    <n v="88402"/>
    <n v="87122"/>
    <n v="1280"/>
    <n v="1.4479310422841112E-2"/>
    <n v="83407"/>
    <n v="82150"/>
    <n v="1257"/>
    <n v="1.5070677521071375E-2"/>
    <n v="32758"/>
    <n v="658"/>
    <n v="26156"/>
    <n v="3764"/>
    <n v="644"/>
    <n v="576"/>
    <n v="960"/>
    <n v="2.9305818426033334E-2"/>
    <n v="0.9706941815739667"/>
    <n v="0.81854814091214356"/>
    <n v="32758"/>
    <n v="6383"/>
    <n v="2762"/>
    <n v="2878"/>
    <n v="561"/>
    <n v="133"/>
    <n v="268"/>
    <n v="3079"/>
    <n v="16350"/>
    <n v="42"/>
    <n v="302"/>
    <n v="0.10623359179437084"/>
    <n v="0.86613956896025401"/>
    <n v="32758"/>
    <n v="19468"/>
    <n v="3339"/>
    <n v="4785"/>
    <n v="722"/>
    <n v="149"/>
    <n v="577"/>
    <n v="3274"/>
    <n v="63"/>
    <n v="107"/>
    <n v="274"/>
    <n v="0.94416631051956779"/>
    <n v="0.84234385493619879"/>
    <n v="32758"/>
    <n v="24589"/>
    <n v="1786"/>
    <n v="409"/>
    <n v="49"/>
    <n v="147"/>
    <n v="5437"/>
    <n v="314"/>
    <n v="27"/>
    <n v="0.75062580133097256"/>
    <n v="115981.44444105258"/>
    <n v="0.76469869955430736"/>
    <n v="32758"/>
    <n v="10487"/>
    <n v="296"/>
    <n v="81"/>
    <n v="561"/>
    <n v="16836"/>
    <n v="4151"/>
    <n v="239"/>
    <n v="1"/>
    <n v="106"/>
    <n v="32758"/>
    <n v="1.9060992734599183"/>
    <n v="0.51433538982861771"/>
    <n v="0.52463164638052528"/>
    <n v="0.10653234452012707"/>
    <n v="6863"/>
    <n v="0.20950607485194456"/>
    <n v="0.12368217124114689"/>
    <n v="4919"/>
    <n v="25895"/>
    <n v="4056"/>
    <n v="23105"/>
    <n v="2238"/>
    <n v="2227"/>
    <n v="0.70532389034739607"/>
    <n v="0.15016179253922707"/>
    <n v="0.79049392514805539"/>
    <n v="6.8319189205690217E-2"/>
    <n v="32758"/>
    <n v="3761"/>
    <n v="25648"/>
    <n v="4573"/>
    <n v="5640"/>
    <n v="45"/>
    <n v="32"/>
    <n v="801"/>
    <n v="1.0709139752121619"/>
    <n v="18723"/>
    <n v="18706"/>
    <n v="0.51250719197786243"/>
    <n v="1.4349150005345879"/>
    <n v="2684152"/>
    <n v="109830131.536"/>
    <n v="1267413.4572687724"/>
    <n v="10830"/>
    <n v="10830"/>
    <n v="0.29672045809474235"/>
    <n v="0.73104155124653747"/>
    <n v="791718"/>
    <n v="32395517.123999998"/>
    <n v="3326508.97391797"/>
    <m/>
    <m/>
    <n v="0"/>
    <n v="0"/>
    <m/>
    <n v="0"/>
    <n v="0"/>
    <n v="1972"/>
    <n v="1972"/>
    <n v="5.4028877503493243E-2"/>
    <n v="0.56203853955375249"/>
    <n v="110834"/>
    <n v="4535105.6119999997"/>
    <n v="258565.3871835859"/>
    <m/>
    <m/>
    <n v="0"/>
    <n v="0"/>
    <m/>
    <n v="0"/>
    <m/>
    <m/>
    <n v="0"/>
    <m/>
    <n v="0"/>
    <m/>
    <n v="4991"/>
    <n v="4991"/>
    <n v="0.13674347242390203"/>
    <n v="0.31488479262672814"/>
    <n v="157159"/>
    <n v="78.444099539170509"/>
    <n v="0"/>
    <m/>
    <m/>
    <n v="0"/>
    <n v="0"/>
    <m/>
    <n v="0"/>
    <m/>
    <m/>
    <n v="0"/>
    <n v="0"/>
    <m/>
    <n v="0"/>
    <m/>
    <m/>
    <n v="0"/>
    <n v="0"/>
    <m/>
    <n v="0"/>
    <n v="36516"/>
    <n v="36499"/>
    <n v="4.6943266543453294E-2"/>
    <n v="1.0725011859543513E-3"/>
    <n v="0.26118416291829927"/>
    <n v="0.68551541472920308"/>
    <n v="5.3284256864939927E-2"/>
    <n v="0"/>
    <n v="0"/>
    <n v="0"/>
    <n v="0"/>
    <n v="1.6165487557761632E-5"/>
    <n v="4852566.2624698672"/>
    <n v="28.243958479880956"/>
    <n v="17"/>
    <n v="4.6554934823091247E-4"/>
    <n v="4.7050334100120494"/>
    <n v="0.21243939490946342"/>
    <n v="4.7460829999999996"/>
    <n v="293"/>
    <b v="0"/>
    <b v="0"/>
    <b v="0"/>
    <b v="0"/>
    <b v="0"/>
    <b v="1"/>
    <b v="0"/>
    <b v="1"/>
    <n v="28"/>
    <n v="4"/>
    <n v="2"/>
    <n v="5"/>
    <n v="41"/>
    <n v="26"/>
    <n v="14"/>
    <n v="269"/>
    <n v="1851"/>
    <n v="8.2644628099173556E-3"/>
    <n v="6.965174129353234E-2"/>
    <n v="6.0606060606060608E-2"/>
    <n v="2.3744292237442923E-2"/>
    <n v="7.5378112248637823E-3"/>
    <n v="1.8725909739294059E-2"/>
    <n v="0.4"/>
    <n v="0.58333333333333337"/>
    <n v="5.6521739130434782E-2"/>
    <n v="4.0384976340474915E-2"/>
    <n v="0.26464524555076552"/>
    <n v="3.7786433605442391"/>
    <n v="6.0945860653939341E-3"/>
    <n v="99"/>
    <m/>
    <m/>
    <n v="28"/>
    <n v="9"/>
    <n v="2"/>
    <n v="123"/>
    <m/>
    <n v="19"/>
    <n v="18"/>
    <n v="1"/>
    <m/>
    <n v="47"/>
    <m/>
    <n v="1"/>
    <m/>
    <m/>
    <n v="34"/>
    <m/>
    <n v="2"/>
    <n v="11"/>
    <n v="99"/>
    <m/>
    <m/>
    <m/>
    <n v="1"/>
    <m/>
    <m/>
    <n v="13"/>
    <m/>
    <n v="13"/>
    <m/>
    <n v="4"/>
    <n v="2"/>
    <m/>
    <n v="69"/>
    <m/>
    <n v="13"/>
    <n v="11"/>
    <n v="105"/>
    <m/>
    <m/>
    <n v="4"/>
    <m/>
    <m/>
    <m/>
    <n v="10"/>
    <m/>
    <n v="6"/>
    <m/>
    <n v="4"/>
    <n v="2"/>
    <m/>
    <n v="29"/>
    <m/>
    <n v="6"/>
    <n v="11"/>
    <n v="139"/>
    <m/>
    <n v="2"/>
    <n v="2"/>
    <m/>
    <m/>
    <n v="20"/>
    <m/>
    <n v="7"/>
    <n v="1"/>
    <n v="5"/>
    <n v="1"/>
    <m/>
    <n v="47"/>
    <m/>
    <n v="11"/>
    <n v="9"/>
    <n v="17"/>
    <m/>
    <n v="1"/>
    <n v="15"/>
    <n v="3"/>
    <m/>
    <m/>
    <m/>
    <m/>
    <n v="5"/>
    <n v="13"/>
    <m/>
    <m/>
    <n v="10"/>
    <n v="100"/>
    <n v="9"/>
    <n v="5"/>
    <n v="0"/>
    <n v="207"/>
    <n v="9"/>
    <n v="34"/>
    <n v="33"/>
    <n v="483"/>
    <n v="0"/>
    <n v="20"/>
    <n v="2"/>
    <n v="7"/>
    <n v="18"/>
    <n v="0"/>
    <n v="0"/>
    <n v="49"/>
    <n v="13"/>
    <n v="83"/>
  </r>
  <r>
    <s v="MMR222"/>
    <s v="Shan"/>
    <s v="MMR015D002"/>
    <s v="Muse"/>
    <s v="MMR015010"/>
    <s v="Namkhan"/>
    <n v="43"/>
    <n v="14"/>
    <x v="3"/>
    <n v="62191.227785909432"/>
    <n v="0.41895820219827878"/>
    <n v="0.28279798942392137"/>
    <n v="0.72830528429946673"/>
    <n v="0.35020603630693842"/>
    <n v="0.33080892452760147"/>
    <n v="0.48697550398499767"/>
    <n v="0.12779567633188588"/>
    <n v="0.51216323481346593"/>
    <n v="0.49213241817247982"/>
    <n v="0.63099407013120423"/>
    <n v="0.79647009385067935"/>
    <n v="0.28078065735858804"/>
    <n v="8.0685371781167685E-3"/>
    <n v="62191.227785909432"/>
    <n v="107034"/>
    <n v="51315"/>
    <n v="55719"/>
    <n v="2.0788850181037645E-3"/>
    <n v="92.096053410865224"/>
    <n v="1562.36369975"/>
    <n v="68.507736077794775"/>
    <n v="5.9163970255364982E-2"/>
    <n v="104198"/>
    <n v="49247"/>
    <n v="54951"/>
    <n v="2836"/>
    <n v="2068"/>
    <n v="768"/>
    <n v="30269"/>
    <n v="14171"/>
    <n v="16098"/>
    <n v="88.029568890545406"/>
    <n v="76765"/>
    <n v="37144"/>
    <n v="39621"/>
    <n v="93.748264809065901"/>
    <n v="0.28279798942392137"/>
    <n v="33239"/>
    <n v="68256"/>
    <n v="5539"/>
    <n v="0.56812587904360057"/>
    <n v="46225.214662447259"/>
    <n v="0.48697550398499767"/>
    <n v="0.51302449601500233"/>
    <n v="8.1150375058602915"/>
    <n v="73795"/>
    <n v="20465"/>
    <n v="44479"/>
    <n v="6669"/>
    <n v="1763"/>
    <n v="419"/>
    <n v="21417"/>
    <n v="15235"/>
    <n v="6182"/>
    <n v="0.28864920390344118"/>
    <n v="104198"/>
    <n v="2836"/>
    <n v="2.7217413002168948E-2"/>
    <n v="817"/>
    <n v="1857"/>
    <n v="3166"/>
    <n v="4403"/>
    <n v="3953"/>
    <n v="2985"/>
    <n v="1872"/>
    <n v="1265"/>
    <n v="1099"/>
    <n v="4.8652005416258115"/>
    <n v="21417"/>
    <n v="4.9976187141056174"/>
    <n v="139"/>
    <n v="2620"/>
    <n v="1913"/>
    <n v="5650"/>
    <n v="10467"/>
    <n v="192"/>
    <n v="39"/>
    <n v="397"/>
    <n v="21417"/>
    <n v="19704"/>
    <n v="938"/>
    <n v="182"/>
    <n v="355"/>
    <n v="163"/>
    <n v="75"/>
    <n v="21417"/>
    <n v="2688"/>
    <n v="28"/>
    <n v="21"/>
    <n v="18350"/>
    <n v="180"/>
    <n v="150"/>
    <n v="13213.884671055705"/>
    <n v="0.85679600317504789"/>
    <n v="8.4045384507634123E-3"/>
    <n v="0.12779567633188588"/>
    <n v="0.87220432366811407"/>
    <n v="21417"/>
    <n v="77"/>
    <n v="12692"/>
    <n v="28"/>
    <n v="3168"/>
    <n v="718"/>
    <n v="4566"/>
    <n v="168"/>
    <n v="0.74543586870243261"/>
    <n v="0.25456413129756739"/>
    <n v="21417"/>
    <n v="1070"/>
    <n v="9899"/>
    <n v="763"/>
    <n v="3.5625904655180465E-2"/>
    <n v="9485"/>
    <n v="200"/>
    <n v="0.51216323481346593"/>
    <n v="0.44287248447494981"/>
    <n v="0.56338422748284067"/>
    <n v="72195"/>
    <n v="52580"/>
    <n v="19615"/>
    <n v="0.72830528429946673"/>
    <n v="33671"/>
    <n v="26731"/>
    <n v="6940"/>
    <n v="0.79388791541682768"/>
    <n v="38524"/>
    <n v="25849"/>
    <n v="12675"/>
    <n v="0.67098432146194564"/>
    <n v="20987"/>
    <n v="18271"/>
    <n v="2716"/>
    <n v="0.87058655358078807"/>
    <n v="51208"/>
    <n v="34309"/>
    <n v="16899"/>
    <n v="0.66999296984846113"/>
    <n v="49064"/>
    <n v="18511"/>
    <n v="23293"/>
    <n v="7260"/>
    <n v="0.14796999836947661"/>
    <n v="0.47474726887330831"/>
    <n v="2.5497245179063359"/>
    <n v="23820"/>
    <n v="8751"/>
    <n v="0.36738035264483626"/>
    <n v="11614"/>
    <n v="0.48757346767422333"/>
    <n v="3455"/>
    <n v="0.14504617968094038"/>
    <n v="25244"/>
    <n v="9760"/>
    <n v="11679"/>
    <n v="0.15072888607193788"/>
    <n v="0.46264458881318332"/>
    <n v="3805"/>
    <n v="53874"/>
    <n v="18867"/>
    <n v="17185"/>
    <n v="10219"/>
    <n v="5135"/>
    <n v="77"/>
    <n v="2165"/>
    <n v="71"/>
    <n v="82"/>
    <n v="73"/>
    <n v="18867"/>
    <n v="35007"/>
    <n v="17822"/>
    <n v="36052"/>
    <n v="7603"/>
    <n v="0.35020603630693842"/>
    <n v="0.64979396369306164"/>
    <n v="0.33080892452760147"/>
    <n v="0.14112558933808517"/>
    <n v="0.49030144411033155"/>
    <n v="24924"/>
    <n v="6904"/>
    <n v="9148"/>
    <n v="5239"/>
    <n v="2491"/>
    <n v="49"/>
    <n v="943"/>
    <n v="35"/>
    <n v="67"/>
    <n v="48"/>
    <n v="0.27700208634248114"/>
    <n v="0.72299791365751886"/>
    <n v="0.35596212485957313"/>
    <n v="0.14576311988444873"/>
    <n v="28950"/>
    <n v="11963"/>
    <n v="8037"/>
    <n v="4980"/>
    <n v="2644"/>
    <n v="28"/>
    <n v="1222"/>
    <n v="36"/>
    <n v="15"/>
    <n v="25"/>
    <n v="0.41322970639032813"/>
    <n v="0.58677029360967181"/>
    <n v="0.30915371329879104"/>
    <n v="85159"/>
    <n v="1546"/>
    <n v="11729"/>
    <n v="1221"/>
    <n v="18048"/>
    <n v="23896"/>
    <n v="1166"/>
    <n v="200"/>
    <n v="13439"/>
    <n v="7219"/>
    <n v="4604"/>
    <n v="598"/>
    <n v="1493"/>
    <n v="0.36537535668572907"/>
    <n v="0.28060451625782362"/>
    <n v="3.5637345162370266"/>
    <n v="4.8715820759916269E-2"/>
    <n v="40351"/>
    <n v="755"/>
    <n v="7240"/>
    <n v="787"/>
    <n v="9938"/>
    <n v="10590"/>
    <n v="643"/>
    <n v="126"/>
    <n v="6405"/>
    <n v="913"/>
    <n v="1763"/>
    <n v="312"/>
    <n v="879"/>
    <n v="0.74231121905281161"/>
    <n v="44808"/>
    <n v="791"/>
    <n v="4489"/>
    <n v="434"/>
    <n v="8110"/>
    <n v="13306"/>
    <n v="523"/>
    <n v="74"/>
    <n v="7034"/>
    <n v="6306"/>
    <n v="2841"/>
    <n v="286"/>
    <n v="614"/>
    <n v="0.61714425995357969"/>
    <n v="85159"/>
    <n v="56966"/>
    <n v="117"/>
    <n v="445"/>
    <n v="1934"/>
    <n v="315"/>
    <n v="1278"/>
    <n v="30"/>
    <n v="163"/>
    <n v="23911"/>
    <n v="0.28078065735858804"/>
    <n v="0.71921934264141196"/>
    <n v="25235"/>
    <n v="19643"/>
    <n v="94"/>
    <n v="267"/>
    <n v="489"/>
    <n v="93"/>
    <n v="55"/>
    <n v="4"/>
    <n v="13"/>
    <n v="4577"/>
    <n v="0.1813750743015653"/>
    <n v="59924"/>
    <n v="37323"/>
    <n v="23"/>
    <n v="178"/>
    <n v="1445"/>
    <n v="222"/>
    <n v="1223"/>
    <n v="26"/>
    <n v="150"/>
    <n v="19334"/>
    <n v="0.32264201321674119"/>
    <n v="107034"/>
    <n v="103698"/>
    <n v="3336"/>
    <n v="3.1167666349010595E-2"/>
    <n v="1325"/>
    <n v="1409"/>
    <n v="1527"/>
    <n v="1497"/>
    <n v="51315"/>
    <n v="49825"/>
    <n v="1490"/>
    <n v="2.9036344148884341E-2"/>
    <n v="55719"/>
    <n v="53873"/>
    <n v="1846"/>
    <n v="3.3130529980796498E-2"/>
    <n v="21417"/>
    <n v="903"/>
    <n v="12611"/>
    <n v="5117"/>
    <n v="1910"/>
    <n v="146"/>
    <n v="730"/>
    <n v="3.4085072605873838E-2"/>
    <n v="0.96591492739412621"/>
    <n v="0.63099407013120423"/>
    <n v="21417"/>
    <n v="7248"/>
    <n v="807"/>
    <n v="5306"/>
    <n v="806"/>
    <n v="1015"/>
    <n v="589"/>
    <n v="1758"/>
    <n v="3697"/>
    <n v="99"/>
    <n v="92"/>
    <n v="0.15697810150814773"/>
    <n v="0.79647009385067935"/>
    <n v="21417"/>
    <n v="9404"/>
    <n v="856"/>
    <n v="6555"/>
    <n v="845"/>
    <n v="991"/>
    <n v="645"/>
    <n v="1883"/>
    <n v="165"/>
    <n v="14"/>
    <n v="59"/>
    <n v="0.88074893775972363"/>
    <n v="0.71373208199094185"/>
    <n v="21417"/>
    <n v="10540"/>
    <n v="2114"/>
    <n v="1338"/>
    <n v="85"/>
    <n v="347"/>
    <n v="5680"/>
    <n v="797"/>
    <n v="516"/>
    <n v="0.49213241817247982"/>
    <n v="51279.213708736053"/>
    <n v="0.54554792921510953"/>
    <n v="21417"/>
    <n v="4638"/>
    <n v="51"/>
    <n v="161"/>
    <n v="123"/>
    <n v="15714"/>
    <n v="682"/>
    <n v="34"/>
    <n v="2"/>
    <n v="12"/>
    <n v="21417"/>
    <n v="1.5321473595741701"/>
    <n v="0.41342946846154338"/>
    <n v="0.65267873468641424"/>
    <n v="0.13253374306387389"/>
    <n v="7420"/>
    <n v="0.34645375169258064"/>
    <n v="0.13372019679576133"/>
    <n v="2891"/>
    <n v="13997"/>
    <n v="1966"/>
    <n v="12775"/>
    <n v="646"/>
    <n v="539"/>
    <n v="0.59648877060279215"/>
    <n v="0.13498622589531681"/>
    <n v="0.65354624830741936"/>
    <n v="3.0162954662184247E-2"/>
    <n v="21417"/>
    <n v="1064"/>
    <n v="16347"/>
    <n v="3544"/>
    <n v="2335"/>
    <n v="20"/>
    <n v="15"/>
    <n v="283"/>
    <n v="0.92267824625297656"/>
    <n v="17251"/>
    <n v="17250"/>
    <n v="0.70618577803250504"/>
    <n v="1.4197739130434783"/>
    <n v="2449110"/>
    <n v="100212682.98"/>
    <n v="1168763.0780437468"/>
    <n v="5734"/>
    <n v="5734"/>
    <n v="0.23474024644860195"/>
    <n v="0.74212765957446802"/>
    <n v="425536"/>
    <n v="17412082.048"/>
    <n v="1761237.530604399"/>
    <n v="51"/>
    <n v="51"/>
    <n v="2.0878536046178408E-3"/>
    <n v="0.1292156862745098"/>
    <n v="659"/>
    <n v="26964.962"/>
    <n v="4169.0779223407053"/>
    <n v="849"/>
    <n v="849"/>
    <n v="3.475662177099112E-2"/>
    <n v="0.71671378091872795"/>
    <n v="60849"/>
    <n v="2489819.3819999998"/>
    <n v="111319.47957346069"/>
    <m/>
    <m/>
    <n v="0"/>
    <n v="0"/>
    <m/>
    <n v="0"/>
    <m/>
    <m/>
    <n v="0"/>
    <m/>
    <n v="0"/>
    <m/>
    <n v="543"/>
    <n v="543"/>
    <n v="2.2229500143284071E-2"/>
    <n v="0.41631675874769797"/>
    <n v="22606"/>
    <n v="103.71283093922652"/>
    <n v="0"/>
    <m/>
    <m/>
    <n v="0"/>
    <n v="0"/>
    <m/>
    <n v="0"/>
    <m/>
    <m/>
    <n v="0"/>
    <n v="0"/>
    <m/>
    <n v="0"/>
    <m/>
    <m/>
    <n v="0"/>
    <n v="0"/>
    <m/>
    <n v="0"/>
    <n v="24428"/>
    <n v="24427"/>
    <n v="3.1416838046437807E-2"/>
    <n v="7.1777271895961362E-4"/>
    <n v="0.38375551969281585"/>
    <n v="0.57829053343374393"/>
    <n v="3.6551004680221613E-2"/>
    <n v="0"/>
    <n v="0"/>
    <n v="0"/>
    <n v="0"/>
    <n v="3.4053412606525112E-5"/>
    <n v="3045592.8789748866"/>
    <n v="28.454443251442406"/>
    <n v="1"/>
    <n v="4.0936630096610449E-5"/>
    <n v="4.3816112657606023"/>
    <n v="0.22821720201057608"/>
    <n v="1.203238"/>
    <n v="257"/>
    <b v="0"/>
    <b v="0"/>
    <b v="0"/>
    <b v="0"/>
    <b v="0"/>
    <b v="1"/>
    <b v="1"/>
    <b v="1"/>
    <n v="17"/>
    <n v="4"/>
    <n v="3"/>
    <n v="1"/>
    <n v="27"/>
    <n v="8"/>
    <n v="7"/>
    <n v="595"/>
    <n v="2772"/>
    <n v="1.2396694214876033E-2"/>
    <n v="4.228855721393035E-2"/>
    <n v="6.0606060606060608E-2"/>
    <n v="7.3059360730593605E-3"/>
    <n v="1.1288391526376231E-2"/>
    <n v="2.8043339706819631E-2"/>
    <n v="0.4"/>
    <n v="0.35416666666666669"/>
    <n v="1.7391304347826087E-2"/>
    <n v="3.0372236354856638E-2"/>
    <n v="0.19990032768032809"/>
    <n v="5.0024930504323963"/>
    <n v="8.0685371781167685E-3"/>
    <n v="2"/>
    <m/>
    <m/>
    <n v="4"/>
    <m/>
    <n v="3"/>
    <n v="16"/>
    <n v="1"/>
    <n v="1"/>
    <m/>
    <n v="3"/>
    <n v="3"/>
    <n v="2"/>
    <n v="2"/>
    <n v="3"/>
    <m/>
    <m/>
    <n v="4"/>
    <m/>
    <n v="2"/>
    <n v="1"/>
    <n v="21"/>
    <n v="1"/>
    <m/>
    <n v="1"/>
    <n v="6"/>
    <n v="4"/>
    <m/>
    <n v="20"/>
    <n v="4"/>
    <n v="32"/>
    <n v="4"/>
    <n v="5"/>
    <n v="1"/>
    <m/>
    <n v="13"/>
    <m/>
    <n v="6"/>
    <n v="1"/>
    <n v="22"/>
    <m/>
    <m/>
    <n v="5"/>
    <n v="26"/>
    <m/>
    <m/>
    <n v="19"/>
    <n v="2"/>
    <n v="60"/>
    <n v="2"/>
    <n v="5"/>
    <n v="1"/>
    <n v="1"/>
    <n v="12"/>
    <m/>
    <n v="6"/>
    <n v="1"/>
    <n v="18"/>
    <n v="1"/>
    <n v="3"/>
    <n v="4"/>
    <n v="6"/>
    <m/>
    <n v="22"/>
    <n v="3"/>
    <n v="27"/>
    <n v="4"/>
    <n v="6"/>
    <m/>
    <m/>
    <n v="34"/>
    <m/>
    <n v="21"/>
    <m/>
    <n v="27"/>
    <n v="2"/>
    <n v="10"/>
    <n v="22"/>
    <n v="4"/>
    <n v="32"/>
    <m/>
    <m/>
    <m/>
    <n v="52"/>
    <n v="16"/>
    <m/>
    <m/>
    <n v="78"/>
    <n v="14"/>
    <n v="13"/>
    <n v="2"/>
    <n v="1"/>
    <n v="67"/>
    <n v="0"/>
    <n v="38"/>
    <n v="3"/>
    <n v="104"/>
    <n v="2"/>
    <n v="14"/>
    <n v="4"/>
    <n v="15"/>
    <n v="68"/>
    <n v="0"/>
    <n v="0"/>
    <n v="116"/>
    <n v="28"/>
    <n v="199"/>
  </r>
  <r>
    <s v="MMR222"/>
    <s v="Shan"/>
    <s v="MMR015D002"/>
    <s v="Muse"/>
    <s v="MMR015011"/>
    <s v="Kukai"/>
    <n v="68"/>
    <n v="16"/>
    <x v="5"/>
    <n v="104166.04813728861"/>
    <n v="0.40357941427931765"/>
    <n v="0.22695417172434326"/>
    <n v="0.63931512585492956"/>
    <n v="0.43673031149746455"/>
    <n v="0.23710286660457414"/>
    <n v="0.63248264857615533"/>
    <n v="0.15891521197007483"/>
    <n v="0.61767456359102246"/>
    <n v="0.26465087281795513"/>
    <n v="0.54510598503740648"/>
    <n v="0.60832294264339148"/>
    <n v="0.46796082888606205"/>
    <n v="7.7374421484327962E-3"/>
    <n v="104166.04813728861"/>
    <n v="174652"/>
    <n v="87442"/>
    <n v="87210"/>
    <n v="3.3922064594601592E-3"/>
    <n v="100.26602453847036"/>
    <n v="4071.8627040800002"/>
    <n v="42.892408878373764"/>
    <n v="3.7042315924428734E-2"/>
    <n v="170728"/>
    <n v="84358"/>
    <n v="86370"/>
    <n v="3924"/>
    <n v="3084"/>
    <n v="840"/>
    <n v="39638"/>
    <n v="19678"/>
    <n v="19960"/>
    <n v="98.587174348697388"/>
    <n v="135014"/>
    <n v="67764"/>
    <n v="67250"/>
    <n v="100.76431226765798"/>
    <n v="0.22695417172434326"/>
    <n v="64610"/>
    <n v="102153"/>
    <n v="7889"/>
    <n v="0.70970994488659156"/>
    <n v="50699.738705667012"/>
    <n v="0.63248264857615533"/>
    <n v="0.36751735142384467"/>
    <n v="7.72272963104363"/>
    <n v="110042"/>
    <n v="33875"/>
    <n v="67288"/>
    <n v="7608"/>
    <n v="846"/>
    <n v="425"/>
    <n v="32080"/>
    <n v="23951"/>
    <n v="8129"/>
    <n v="0.25339775561097255"/>
    <n v="170728"/>
    <n v="3924"/>
    <n v="2.2983927651000421E-2"/>
    <n v="963"/>
    <n v="2481"/>
    <n v="4118"/>
    <n v="5240"/>
    <n v="5500"/>
    <n v="4901"/>
    <n v="3615"/>
    <n v="2595"/>
    <n v="2667"/>
    <n v="5.3219451371571074"/>
    <n v="32080"/>
    <n v="5.4442643391521193"/>
    <n v="484"/>
    <n v="4564"/>
    <n v="2618"/>
    <n v="3475"/>
    <n v="17215"/>
    <n v="266"/>
    <n v="136"/>
    <n v="3322"/>
    <n v="32080"/>
    <n v="29279"/>
    <n v="1360"/>
    <n v="250"/>
    <n v="864"/>
    <n v="92"/>
    <n v="235"/>
    <n v="32080"/>
    <n v="4975"/>
    <n v="89"/>
    <n v="34"/>
    <n v="26615"/>
    <n v="63"/>
    <n v="304"/>
    <n v="26950.330174563591"/>
    <n v="0.82964463840399005"/>
    <n v="1.9638403990024939E-3"/>
    <n v="0.15891521197007483"/>
    <n v="0.84108478802992515"/>
    <n v="32080"/>
    <n v="146"/>
    <n v="18571"/>
    <n v="3577"/>
    <n v="1962"/>
    <n v="153"/>
    <n v="7173"/>
    <n v="498"/>
    <n v="0.75610972568578549"/>
    <n v="0.24389027431421451"/>
    <n v="32080"/>
    <n v="9101"/>
    <n v="10714"/>
    <n v="1574"/>
    <n v="4.9064837905236906E-2"/>
    <n v="9940"/>
    <n v="751"/>
    <n v="0.61767456359102246"/>
    <n v="0.3098503740648379"/>
    <n v="0.54248753117206983"/>
    <n v="107465"/>
    <n v="68704"/>
    <n v="38761"/>
    <n v="0.63931512585492956"/>
    <n v="52888"/>
    <n v="36411"/>
    <n v="16477"/>
    <n v="0.68845484798063838"/>
    <n v="54577"/>
    <n v="32293"/>
    <n v="22284"/>
    <n v="0.59169613573483337"/>
    <n v="25364"/>
    <n v="20752"/>
    <n v="4612"/>
    <n v="0.81816748146979956"/>
    <n v="82101"/>
    <n v="47952"/>
    <n v="34149"/>
    <n v="0.58406109547995766"/>
    <n v="86691"/>
    <n v="36333"/>
    <n v="31793"/>
    <n v="18565"/>
    <n v="0.21415141133450993"/>
    <n v="0.36673933857032448"/>
    <n v="1.957069754915163"/>
    <n v="43623"/>
    <n v="17801"/>
    <n v="0.40806455310272105"/>
    <n v="16825"/>
    <n v="0.3856910345459964"/>
    <n v="8997"/>
    <n v="0.20624441235128257"/>
    <n v="43068"/>
    <n v="18532"/>
    <n v="14968"/>
    <n v="0.22216030463453143"/>
    <n v="0.34754341970836816"/>
    <n v="9568"/>
    <n v="77304"/>
    <n v="33761"/>
    <n v="25214"/>
    <n v="11934"/>
    <n v="3845"/>
    <n v="106"/>
    <n v="2200"/>
    <n v="124"/>
    <n v="29"/>
    <n v="91"/>
    <n v="33761"/>
    <n v="43543"/>
    <n v="18329"/>
    <n v="58975"/>
    <n v="6395"/>
    <n v="0.43673031149746455"/>
    <n v="0.56326968850253545"/>
    <n v="0.23710286660457414"/>
    <n v="8.2725344096036421E-2"/>
    <n v="0.40018627755355479"/>
    <n v="38069"/>
    <n v="14193"/>
    <n v="13998"/>
    <n v="6668"/>
    <n v="1978"/>
    <n v="62"/>
    <n v="1008"/>
    <n v="66"/>
    <n v="15"/>
    <n v="81"/>
    <n v="0.37282303186319576"/>
    <n v="0.62717696813680424"/>
    <n v="0.25947621424255957"/>
    <n v="8.4320575796579894E-2"/>
    <n v="39235"/>
    <n v="19568"/>
    <n v="11216"/>
    <n v="5266"/>
    <n v="1867"/>
    <n v="44"/>
    <n v="1192"/>
    <n v="58"/>
    <n v="14"/>
    <n v="10"/>
    <n v="0.49873837135210908"/>
    <n v="0.50126162864789092"/>
    <n v="0.21539441824901237"/>
    <n v="132853"/>
    <n v="2681"/>
    <n v="6197"/>
    <n v="1464"/>
    <n v="36632"/>
    <n v="16253"/>
    <n v="5245"/>
    <n v="1273"/>
    <n v="25125"/>
    <n v="26239"/>
    <n v="8378"/>
    <n v="725"/>
    <n v="2641"/>
    <n v="0.31984223163948122"/>
    <n v="0.12233822344997855"/>
    <n v="8.1740601735064295"/>
    <n v="0.11173841611349265"/>
    <n v="66501"/>
    <n v="1778"/>
    <n v="4294"/>
    <n v="998"/>
    <n v="25326"/>
    <n v="9661"/>
    <n v="3202"/>
    <n v="787"/>
    <n v="12355"/>
    <n v="2486"/>
    <n v="3432"/>
    <n v="405"/>
    <n v="1777"/>
    <n v="0.68057623193636185"/>
    <n v="66352"/>
    <n v="903"/>
    <n v="1903"/>
    <n v="466"/>
    <n v="11306"/>
    <n v="6592"/>
    <n v="2043"/>
    <n v="486"/>
    <n v="12770"/>
    <n v="23753"/>
    <n v="4946"/>
    <n v="320"/>
    <n v="864"/>
    <n v="0.34984627441523991"/>
    <n v="132853"/>
    <n v="55439"/>
    <n v="127"/>
    <n v="795"/>
    <n v="12911"/>
    <n v="167"/>
    <n v="1168"/>
    <n v="33"/>
    <n v="43"/>
    <n v="62170"/>
    <n v="0.46796082888606205"/>
    <n v="0.53203917111393795"/>
    <n v="31643"/>
    <n v="19684"/>
    <n v="67"/>
    <n v="177"/>
    <n v="2468"/>
    <n v="23"/>
    <n v="88"/>
    <n v="22"/>
    <n v="8"/>
    <n v="9106"/>
    <n v="0.28777296716493378"/>
    <n v="101210"/>
    <n v="35755"/>
    <n v="60"/>
    <n v="618"/>
    <n v="10443"/>
    <n v="144"/>
    <n v="1080"/>
    <n v="11"/>
    <n v="35"/>
    <n v="53064"/>
    <n v="0.52429601818002169"/>
    <n v="174652"/>
    <n v="168934"/>
    <n v="5718"/>
    <n v="3.2739390330485764E-2"/>
    <n v="2717"/>
    <n v="2407"/>
    <n v="2278"/>
    <n v="2365"/>
    <n v="87442"/>
    <n v="84636"/>
    <n v="2806"/>
    <n v="3.2089842409825944E-2"/>
    <n v="87210"/>
    <n v="84298"/>
    <n v="2912"/>
    <n v="3.3390666208003669E-2"/>
    <n v="32080"/>
    <n v="608"/>
    <n v="16879"/>
    <n v="10424"/>
    <n v="1191"/>
    <n v="925"/>
    <n v="2053"/>
    <n v="6.3996259351620954E-2"/>
    <n v="0.93600374064837899"/>
    <n v="0.54510598503740648"/>
    <n v="32080"/>
    <n v="12252"/>
    <n v="447"/>
    <n v="4951"/>
    <n v="2590"/>
    <n v="1557"/>
    <n v="3561"/>
    <n v="4655"/>
    <n v="1865"/>
    <n v="1"/>
    <n v="201"/>
    <n v="0.30464463840399003"/>
    <n v="0.60832294264339148"/>
    <n v="32080"/>
    <n v="13351"/>
    <n v="570"/>
    <n v="5430"/>
    <n v="2441"/>
    <n v="1586"/>
    <n v="3926"/>
    <n v="4551"/>
    <n v="13"/>
    <n v="1"/>
    <n v="211"/>
    <n v="0.74548004987531169"/>
    <n v="0.57671446384039893"/>
    <n v="32080"/>
    <n v="8490"/>
    <n v="6131"/>
    <n v="3125"/>
    <n v="691"/>
    <n v="97"/>
    <n v="3737"/>
    <n v="9484"/>
    <n v="325"/>
    <n v="0.26465087281795513"/>
    <n v="45183.31421446384"/>
    <n v="0.5633104738154614"/>
    <n v="32080"/>
    <n v="2792"/>
    <n v="7"/>
    <n v="277"/>
    <n v="16"/>
    <n v="28535"/>
    <n v="432"/>
    <n v="13"/>
    <n v="1"/>
    <n v="7"/>
    <n v="32080"/>
    <n v="0.99663341645885284"/>
    <n v="0.26892819482592928"/>
    <n v="1.0033779557112474"/>
    <n v="0.20374715631279411"/>
    <n v="17204"/>
    <n v="0.53628428927680794"/>
    <n v="0.31004343203157381"/>
    <n v="6759"/>
    <n v="14876"/>
    <n v="2296"/>
    <n v="6752"/>
    <n v="492"/>
    <n v="797"/>
    <n v="0.21047381546134664"/>
    <n v="0.21069201995012468"/>
    <n v="0.46371571072319201"/>
    <n v="2.4844139650872819E-2"/>
    <n v="32080"/>
    <n v="1157"/>
    <n v="19539"/>
    <n v="1660"/>
    <n v="1429"/>
    <n v="12"/>
    <n v="9"/>
    <n v="7703"/>
    <n v="0.68996259351620948"/>
    <n v="37221"/>
    <n v="37221"/>
    <n v="0.63384023295812542"/>
    <n v="1.0108704763439993"/>
    <n v="3762561"/>
    <n v="153956470.998"/>
    <n v="2521885.8277023938"/>
    <n v="16563"/>
    <n v="16563"/>
    <n v="0.28205302862592169"/>
    <n v="0.75929179496468036"/>
    <n v="1257615"/>
    <n v="51459090.57"/>
    <n v="5087439.3476457382"/>
    <n v="190"/>
    <n v="190"/>
    <n v="3.2355295199495938E-3"/>
    <n v="0.12689473684210525"/>
    <n v="2411"/>
    <n v="98653.297999999995"/>
    <n v="15531.858926367333"/>
    <n v="2418"/>
    <n v="2418"/>
    <n v="4.1176370417042724E-2"/>
    <n v="0.57311414392059556"/>
    <n v="138579"/>
    <n v="5670375.5219999999"/>
    <n v="317044.17150603991"/>
    <m/>
    <m/>
    <n v="0"/>
    <n v="0"/>
    <m/>
    <n v="0"/>
    <m/>
    <m/>
    <n v="0"/>
    <m/>
    <n v="0"/>
    <m/>
    <n v="2331"/>
    <n v="2331"/>
    <n v="3.9694838478960541E-2"/>
    <n v="0.27483912483912482"/>
    <n v="64065"/>
    <n v="68.467922779922773"/>
    <n v="0"/>
    <m/>
    <m/>
    <n v="0"/>
    <n v="0"/>
    <m/>
    <n v="0"/>
    <m/>
    <m/>
    <n v="0"/>
    <n v="0"/>
    <m/>
    <n v="0"/>
    <m/>
    <m/>
    <n v="0"/>
    <n v="0"/>
    <m/>
    <n v="0"/>
    <n v="58723"/>
    <n v="58723"/>
    <n v="7.5526711450483786E-2"/>
    <n v="1.7255400735033115E-3"/>
    <n v="0.31753909059267976"/>
    <n v="0.6405765265625194"/>
    <n v="3.9920093444300836E-2"/>
    <n v="0"/>
    <n v="0"/>
    <n v="0"/>
    <n v="0"/>
    <n v="8.6210254625659336E-6"/>
    <n v="7941969.6737033194"/>
    <n v="45.473110377798818"/>
    <n v="0"/>
    <n v="0"/>
    <n v="2.9741668511486128"/>
    <n v="0.3362286146164945"/>
    <n v="-1.238667"/>
    <n v="157"/>
    <b v="0"/>
    <b v="0"/>
    <b v="0"/>
    <b v="0"/>
    <b v="0"/>
    <b v="0"/>
    <b v="1"/>
    <b v="1"/>
    <n v="26"/>
    <n v="2"/>
    <n v="1"/>
    <n v="3"/>
    <n v="35"/>
    <n v="19"/>
    <n v="12"/>
    <n v="1030"/>
    <n v="5026"/>
    <n v="4.1322314049586778E-3"/>
    <n v="6.4676616915422883E-2"/>
    <n v="3.0303030303030304E-2"/>
    <n v="1.7351598173515982E-2"/>
    <n v="2.0467336151358925E-2"/>
    <n v="5.0846257347213368E-2"/>
    <n v="0.2"/>
    <n v="0.54166666666666663"/>
    <n v="4.1304347826086954E-2"/>
    <n v="3.3199645385832026E-2"/>
    <n v="0.20845431795999175"/>
    <n v="4.7972141320283335"/>
    <n v="7.7374421484327962E-3"/>
    <n v="112"/>
    <m/>
    <m/>
    <n v="53"/>
    <n v="8"/>
    <n v="4"/>
    <n v="157"/>
    <n v="1"/>
    <n v="33"/>
    <n v="17"/>
    <m/>
    <n v="4"/>
    <n v="56"/>
    <n v="51"/>
    <n v="4"/>
    <m/>
    <m/>
    <n v="43"/>
    <n v="4"/>
    <n v="2"/>
    <n v="18"/>
    <n v="129"/>
    <n v="1"/>
    <n v="63"/>
    <n v="20"/>
    <n v="14"/>
    <n v="1"/>
    <n v="6"/>
    <n v="45"/>
    <n v="5"/>
    <n v="87"/>
    <n v="102"/>
    <n v="9"/>
    <n v="1"/>
    <m/>
    <n v="129"/>
    <n v="4"/>
    <n v="82"/>
    <n v="27"/>
    <n v="262"/>
    <n v="79"/>
    <n v="40"/>
    <n v="16"/>
    <n v="18"/>
    <m/>
    <n v="1"/>
    <n v="56"/>
    <n v="6"/>
    <n v="94"/>
    <n v="122"/>
    <n v="9"/>
    <n v="1"/>
    <n v="3"/>
    <n v="108"/>
    <n v="4"/>
    <n v="24"/>
    <n v="26"/>
    <n v="180"/>
    <n v="111"/>
    <n v="44"/>
    <n v="16"/>
    <n v="15"/>
    <m/>
    <n v="103"/>
    <n v="6"/>
    <n v="99"/>
    <n v="90"/>
    <n v="9"/>
    <m/>
    <n v="48"/>
    <n v="75"/>
    <m/>
    <n v="66"/>
    <m/>
    <n v="238"/>
    <m/>
    <n v="63"/>
    <n v="30"/>
    <n v="6"/>
    <n v="31"/>
    <m/>
    <m/>
    <m/>
    <n v="6"/>
    <n v="26"/>
    <m/>
    <m/>
    <n v="73"/>
    <n v="477"/>
    <n v="22"/>
    <n v="2"/>
    <n v="51"/>
    <n v="408"/>
    <n v="20"/>
    <n v="178"/>
    <n v="71"/>
    <n v="966"/>
    <n v="2"/>
    <n v="349"/>
    <n v="104"/>
    <n v="46"/>
    <n v="82"/>
    <n v="6"/>
    <n v="1"/>
    <n v="210"/>
    <n v="47"/>
    <n v="409"/>
  </r>
  <r>
    <s v="MMR222"/>
    <s v="Shan"/>
    <s v="MMR015D003"/>
    <s v="Kyaukme"/>
    <s v="MMR015012"/>
    <s v="Kyaukme"/>
    <n v="71"/>
    <n v="20"/>
    <x v="3"/>
    <n v="109018.52783081743"/>
    <n v="0.36657276591684679"/>
    <n v="0.25978304446600703"/>
    <n v="0.75543694734326461"/>
    <n v="0.31169074047590234"/>
    <n v="0.277015654393241"/>
    <n v="0.47425961929737304"/>
    <n v="0.15179318276871601"/>
    <n v="0.38689355918025931"/>
    <n v="0.32624947720618985"/>
    <n v="0.67299247176913424"/>
    <n v="0.51191969887076538"/>
    <n v="0.26012814764460002"/>
    <n v="1.0710647586708708E-2"/>
    <n v="109018.52783081743"/>
    <n v="172109"/>
    <n v="82749"/>
    <n v="89360"/>
    <n v="3.3428146344229013E-3"/>
    <n v="92.601835273052828"/>
    <n v="3920.8686926400001"/>
    <n v="43.895629640204945"/>
    <n v="3.790870746954042E-2"/>
    <n v="162297"/>
    <n v="75608"/>
    <n v="86689"/>
    <n v="9812"/>
    <n v="7141"/>
    <n v="2671"/>
    <n v="44711"/>
    <n v="21501"/>
    <n v="23210"/>
    <n v="92.636794485135724"/>
    <n v="127398"/>
    <n v="61248"/>
    <n v="66150"/>
    <n v="92.589569160997726"/>
    <n v="0.25978304446600703"/>
    <n v="52446"/>
    <n v="110585"/>
    <n v="9078"/>
    <n v="0.55635031875932539"/>
    <n v="76356.10298865127"/>
    <n v="0.47425961929737304"/>
    <n v="0.52574038070262696"/>
    <n v="8.2090699461952337"/>
    <n v="119663"/>
    <n v="32389"/>
    <n v="72726"/>
    <n v="9832"/>
    <n v="3184"/>
    <n v="1532"/>
    <n v="38256"/>
    <n v="27508"/>
    <n v="10748"/>
    <n v="0.28094939355918025"/>
    <n v="162297"/>
    <n v="9812"/>
    <n v="6.0457063285211679E-2"/>
    <n v="2013"/>
    <n v="5212"/>
    <n v="7906"/>
    <n v="8448"/>
    <n v="6140"/>
    <n v="3842"/>
    <n v="2169"/>
    <n v="1336"/>
    <n v="1190"/>
    <n v="4.2423933500627351"/>
    <n v="38256"/>
    <n v="4.4988759933082392"/>
    <n v="696"/>
    <n v="6907"/>
    <n v="3165"/>
    <n v="7209"/>
    <n v="19314"/>
    <n v="396"/>
    <n v="81"/>
    <n v="488"/>
    <n v="38256"/>
    <n v="33646"/>
    <n v="2353"/>
    <n v="828"/>
    <n v="1075"/>
    <n v="179"/>
    <n v="175"/>
    <n v="38256"/>
    <n v="5704"/>
    <n v="67"/>
    <n v="36"/>
    <n v="32281"/>
    <n v="65"/>
    <n v="103"/>
    <n v="24482.852023212043"/>
    <n v="0.84381534922626511"/>
    <n v="1.6990798828941866E-3"/>
    <n v="0.15179318276871601"/>
    <n v="0.84820681723128399"/>
    <n v="38256"/>
    <n v="185"/>
    <n v="23283"/>
    <n v="33"/>
    <n v="5266"/>
    <n v="141"/>
    <n v="9132"/>
    <n v="216"/>
    <n v="0.75196047678795486"/>
    <n v="0.24803952321204514"/>
    <n v="38256"/>
    <n v="9582"/>
    <n v="5219"/>
    <n v="8393"/>
    <n v="0.21939042241739859"/>
    <n v="14574"/>
    <n v="488"/>
    <n v="0.38689355918025931"/>
    <n v="0.38095984943538269"/>
    <n v="0.54812317022166457"/>
    <n v="112977"/>
    <n v="85347"/>
    <n v="27630"/>
    <n v="0.75543694734326461"/>
    <n v="51834"/>
    <n v="42274"/>
    <n v="9560"/>
    <n v="0.81556507311803061"/>
    <n v="61143"/>
    <n v="43073"/>
    <n v="18070"/>
    <n v="0.70446330732872131"/>
    <n v="30754"/>
    <n v="28076"/>
    <n v="2678"/>
    <n v="0.9129218963386877"/>
    <n v="82223"/>
    <n v="57271"/>
    <n v="24952"/>
    <n v="0.69653260036729381"/>
    <n v="70538"/>
    <n v="26121"/>
    <n v="33559"/>
    <n v="10858"/>
    <n v="0.15393121438090107"/>
    <n v="0.47575774759703987"/>
    <n v="2.4056916559219008"/>
    <n v="32961"/>
    <n v="11757"/>
    <n v="0.35669427505233459"/>
    <n v="15865"/>
    <n v="0.48132641606747367"/>
    <n v="5339"/>
    <n v="0.16197930888019174"/>
    <n v="37577"/>
    <n v="14364"/>
    <n v="17694"/>
    <n v="0.14687175665965885"/>
    <n v="0.47087314048487106"/>
    <n v="5519"/>
    <n v="90901"/>
    <n v="28333"/>
    <n v="37387"/>
    <n v="13096"/>
    <n v="6377"/>
    <n v="88"/>
    <n v="4545"/>
    <n v="161"/>
    <n v="71"/>
    <n v="843"/>
    <n v="28333"/>
    <n v="62568"/>
    <n v="25181"/>
    <n v="65720"/>
    <n v="12085"/>
    <n v="0.31169074047590234"/>
    <n v="0.68830925952409761"/>
    <n v="0.277015654393241"/>
    <n v="0.13294683226807186"/>
    <n v="0.48266245695866927"/>
    <n v="42331"/>
    <n v="10654"/>
    <n v="18871"/>
    <n v="6938"/>
    <n v="3151"/>
    <n v="55"/>
    <n v="1912"/>
    <n v="77"/>
    <n v="53"/>
    <n v="620"/>
    <n v="0.25168316363894072"/>
    <n v="0.74831683636105928"/>
    <n v="0.30252061137228037"/>
    <n v="0.13862181380076066"/>
    <n v="48570"/>
    <n v="17679"/>
    <n v="18516"/>
    <n v="6158"/>
    <n v="3226"/>
    <n v="33"/>
    <n v="2633"/>
    <n v="84"/>
    <n v="18"/>
    <n v="223"/>
    <n v="0.36399011735639286"/>
    <n v="0.63600988264360714"/>
    <n v="0.25478690549722049"/>
    <n v="138278"/>
    <n v="3524"/>
    <n v="19435"/>
    <n v="3997"/>
    <n v="43613"/>
    <n v="22152"/>
    <n v="1214"/>
    <n v="565"/>
    <n v="16946"/>
    <n v="13564"/>
    <n v="7949"/>
    <n v="888"/>
    <n v="4431"/>
    <n v="0.25829126831455473"/>
    <n v="0.16019901936678285"/>
    <n v="6.2422354640664501"/>
    <n v="8.5330605471069354E-2"/>
    <n v="65607"/>
    <n v="2003"/>
    <n v="11468"/>
    <n v="2612"/>
    <n v="25101"/>
    <n v="8158"/>
    <n v="626"/>
    <n v="311"/>
    <n v="7767"/>
    <n v="669"/>
    <n v="3087"/>
    <n v="424"/>
    <n v="3381"/>
    <n v="0.76162604600118888"/>
    <n v="72671"/>
    <n v="1521"/>
    <n v="7967"/>
    <n v="1385"/>
    <n v="18512"/>
    <n v="13994"/>
    <n v="588"/>
    <n v="254"/>
    <n v="9179"/>
    <n v="12895"/>
    <n v="4862"/>
    <n v="464"/>
    <n v="1050"/>
    <n v="0.60501437987642936"/>
    <n v="138278"/>
    <n v="96491"/>
    <n v="403"/>
    <n v="798"/>
    <n v="3460"/>
    <n v="697"/>
    <n v="310"/>
    <n v="101"/>
    <n v="48"/>
    <n v="35970"/>
    <n v="0.26012814764460002"/>
    <n v="0.73987185235539998"/>
    <n v="37378"/>
    <n v="28491"/>
    <n v="329"/>
    <n v="451"/>
    <n v="770"/>
    <n v="238"/>
    <n v="122"/>
    <n v="79"/>
    <n v="13"/>
    <n v="6885"/>
    <n v="0.18419926159773128"/>
    <n v="100900"/>
    <n v="68000"/>
    <n v="74"/>
    <n v="347"/>
    <n v="2690"/>
    <n v="459"/>
    <n v="188"/>
    <n v="22"/>
    <n v="35"/>
    <n v="29085"/>
    <n v="0.28825569871159562"/>
    <n v="172109"/>
    <n v="166111"/>
    <n v="5998"/>
    <n v="3.4850007843866389E-2"/>
    <n v="2285"/>
    <n v="2102"/>
    <n v="2318"/>
    <n v="2350"/>
    <n v="82749"/>
    <n v="80027"/>
    <n v="2722"/>
    <n v="3.2894657337248785E-2"/>
    <n v="89360"/>
    <n v="86084"/>
    <n v="3276"/>
    <n v="3.6660698299015221E-2"/>
    <n v="38256"/>
    <n v="485"/>
    <n v="25261"/>
    <n v="10709"/>
    <n v="529"/>
    <n v="392"/>
    <n v="880"/>
    <n v="2.3002927645336679E-2"/>
    <n v="0.97699707235466327"/>
    <n v="0.67299247176913424"/>
    <n v="38256"/>
    <n v="2725"/>
    <n v="1036"/>
    <n v="11584"/>
    <n v="3748"/>
    <n v="1081"/>
    <n v="1593"/>
    <n v="11551"/>
    <n v="4239"/>
    <n v="136"/>
    <n v="563"/>
    <n v="0.3718370974487662"/>
    <n v="0.51191969887076538"/>
    <n v="38256"/>
    <n v="3663"/>
    <n v="1093"/>
    <n v="14077"/>
    <n v="3857"/>
    <n v="1232"/>
    <n v="1906"/>
    <n v="11819"/>
    <n v="33"/>
    <n v="14"/>
    <n v="562"/>
    <n v="0.80209640317858633"/>
    <n v="0.59245608531994987"/>
    <n v="38256"/>
    <n v="12481"/>
    <n v="945"/>
    <n v="5824"/>
    <n v="2146"/>
    <n v="718"/>
    <n v="4303"/>
    <n v="10424"/>
    <n v="1415"/>
    <n v="0.32624947720618985"/>
    <n v="52949.311402132997"/>
    <n v="0.61749790882475952"/>
    <n v="38256"/>
    <n v="7898"/>
    <n v="9"/>
    <n v="23"/>
    <n v="19"/>
    <n v="26591"/>
    <n v="3624"/>
    <n v="54"/>
    <n v="2"/>
    <n v="36"/>
    <n v="38256"/>
    <n v="1.1209222082810539"/>
    <n v="0.30246586260813357"/>
    <n v="0.89212256891003217"/>
    <n v="0.18115550123785346"/>
    <n v="17726"/>
    <n v="0.46335215391049772"/>
    <n v="0.31945070194092523"/>
    <n v="8020"/>
    <n v="20530"/>
    <n v="1246"/>
    <n v="11234"/>
    <n v="911"/>
    <n v="941"/>
    <n v="0.29365328314512756"/>
    <n v="0.20964031785863654"/>
    <n v="0.53664784608950233"/>
    <n v="2.4597448766206609E-2"/>
    <n v="38256"/>
    <n v="1082"/>
    <n v="24690"/>
    <n v="6274"/>
    <n v="2301"/>
    <n v="14"/>
    <n v="15"/>
    <n v="6929"/>
    <n v="0.73421162693433706"/>
    <n v="29400"/>
    <n v="29198"/>
    <n v="0.41126839918304103"/>
    <n v="0.93710151380231521"/>
    <n v="2736149"/>
    <n v="111957744.78200001"/>
    <n v="1978292.4262447138"/>
    <n v="38086"/>
    <n v="38086"/>
    <n v="0.5364603141066272"/>
    <n v="0.7392645591555953"/>
    <n v="2815563"/>
    <n v="115207206.83399999"/>
    <n v="11698376.803383177"/>
    <m/>
    <m/>
    <n v="0"/>
    <n v="0"/>
    <m/>
    <n v="0"/>
    <n v="0"/>
    <n v="2332"/>
    <n v="2332"/>
    <n v="3.2847383618564686E-2"/>
    <n v="0.505"/>
    <n v="117766"/>
    <n v="4818749.1880000001"/>
    <n v="305767.99336314521"/>
    <n v="258"/>
    <n v="258"/>
    <n v="3.6340587365307417E-3"/>
    <n v="0.28333333333333333"/>
    <n v="7310"/>
    <n v="39362.214443252866"/>
    <m/>
    <m/>
    <n v="0"/>
    <m/>
    <n v="0"/>
    <m/>
    <n v="593"/>
    <n v="593"/>
    <n v="8.3527008944291846E-3"/>
    <n v="0.3"/>
    <n v="17790"/>
    <n v="74.736000000000004"/>
    <n v="528"/>
    <m/>
    <m/>
    <n v="0"/>
    <n v="0"/>
    <m/>
    <n v="0"/>
    <n v="439"/>
    <n v="439"/>
    <n v="6.1835340516937813E-3"/>
    <n v="0.13829157175398632"/>
    <n v="6071"/>
    <n v="103218.87456749156"/>
    <n v="89"/>
    <n v="89"/>
    <n v="1.2536094091133178E-3"/>
    <n v="0.10539325842696629"/>
    <n v="938"/>
    <n v="9616.5597620444751"/>
    <n v="71197"/>
    <n v="70995"/>
    <n v="9.1310370373228492E-2"/>
    <n v="2.0861454203356029E-3"/>
    <n v="0.1399598917234274"/>
    <n v="0.82763474652196367"/>
    <n v="2.1632421312369577E-2"/>
    <n v="2.7847911655455755E-3"/>
    <n v="0"/>
    <n v="7.3025111538758559E-3"/>
    <n v="6.8035071316656912E-4"/>
    <n v="5.2874096514122568E-6"/>
    <n v="14134709.607763825"/>
    <n v="82.126498949873778"/>
    <n v="202"/>
    <n v="2.8371981965532255E-3"/>
    <n v="2.4173630911414805"/>
    <n v="0.41250021788517743"/>
    <n v="0.25023960000000001"/>
    <n v="236"/>
    <b v="0"/>
    <b v="0"/>
    <b v="0"/>
    <b v="0"/>
    <b v="0"/>
    <b v="1"/>
    <b v="1"/>
    <b v="1"/>
    <n v="19"/>
    <n v="1"/>
    <n v="2"/>
    <n v="2"/>
    <n v="27"/>
    <n v="49"/>
    <m/>
    <m/>
    <m/>
    <n v="8.2644628099173556E-3"/>
    <n v="4.7263681592039801E-2"/>
    <n v="1.5151515151515152E-2"/>
    <n v="4.4748858447488583E-2"/>
    <n v="0"/>
    <n v="0"/>
    <n v="0.1"/>
    <n v="0.39583333333333331"/>
    <n v="0.10652173913043478"/>
    <n v="2.6791013797760884E-2"/>
    <n v="0.15058876811594202"/>
    <n v="6.6406015037593988"/>
    <n v="1.0710647586708708E-2"/>
    <n v="721"/>
    <m/>
    <n v="10"/>
    <n v="18"/>
    <m/>
    <m/>
    <n v="307"/>
    <n v="1"/>
    <n v="213"/>
    <n v="74"/>
    <m/>
    <m/>
    <n v="182"/>
    <n v="261"/>
    <m/>
    <m/>
    <m/>
    <n v="4"/>
    <m/>
    <m/>
    <n v="2"/>
    <n v="246"/>
    <n v="1"/>
    <n v="142"/>
    <m/>
    <m/>
    <n v="74"/>
    <m/>
    <n v="1"/>
    <m/>
    <m/>
    <n v="246"/>
    <m/>
    <m/>
    <m/>
    <n v="3"/>
    <m/>
    <m/>
    <m/>
    <n v="221"/>
    <n v="148"/>
    <m/>
    <m/>
    <n v="70"/>
    <m/>
    <m/>
    <m/>
    <m/>
    <m/>
    <n v="249"/>
    <m/>
    <m/>
    <m/>
    <n v="2"/>
    <n v="6"/>
    <m/>
    <m/>
    <n v="224"/>
    <n v="152"/>
    <m/>
    <m/>
    <n v="70"/>
    <m/>
    <m/>
    <m/>
    <m/>
    <n v="1"/>
    <m/>
    <m/>
    <m/>
    <n v="4"/>
    <m/>
    <m/>
    <m/>
    <n v="240"/>
    <m/>
    <n v="95"/>
    <n v="9"/>
    <m/>
    <m/>
    <m/>
    <m/>
    <m/>
    <n v="1"/>
    <m/>
    <m/>
    <m/>
    <m/>
    <n v="1478"/>
    <n v="0"/>
    <n v="0"/>
    <n v="10"/>
    <n v="31"/>
    <n v="6"/>
    <n v="0"/>
    <n v="2"/>
    <n v="1238"/>
    <n v="2"/>
    <n v="750"/>
    <n v="0"/>
    <n v="0"/>
    <n v="288"/>
    <n v="0"/>
    <n v="0"/>
    <n v="2"/>
    <n v="0"/>
    <n v="182"/>
  </r>
  <r>
    <s v="MMR222"/>
    <s v="Shan"/>
    <s v="MMR015D003"/>
    <s v="Kyaukme"/>
    <s v="MMR015013"/>
    <s v="Nawnghkio"/>
    <n v="35"/>
    <n v="6"/>
    <x v="6"/>
    <n v="95392.845270095539"/>
    <n v="0.36337712210130985"/>
    <n v="0.12561231163492212"/>
    <n v="0.91373873188736454"/>
    <n v="0.17600436238206352"/>
    <n v="0.25545297757938523"/>
    <n v="0.42980707908163263"/>
    <n v="0.10129096325719961"/>
    <n v="0.32786122144985103"/>
    <n v="0.23476290963257199"/>
    <n v="0.70103028798411127"/>
    <n v="0.54959036742800393"/>
    <n v="0.23569683354377449"/>
    <n v="0.30967741935483872"/>
    <n v="95392.845270095539"/>
    <n v="149842"/>
    <n v="75761"/>
    <n v="74081"/>
    <n v="2.9103302584478231E-3"/>
    <n v="102.26778796182556"/>
    <n v="3271.53746469"/>
    <n v="45.801706878572617"/>
    <n v="3.9554814953039141E-2"/>
    <n v="139717"/>
    <n v="67978"/>
    <n v="71739"/>
    <n v="10125"/>
    <n v="7783"/>
    <n v="2342"/>
    <n v="18822"/>
    <n v="9093"/>
    <n v="9729"/>
    <n v="93.462843046561829"/>
    <n v="131020"/>
    <n v="66668"/>
    <n v="64352"/>
    <n v="103.59895574341125"/>
    <n v="0.12561231163492212"/>
    <n v="43132"/>
    <n v="100352"/>
    <n v="6358"/>
    <n v="0.49316406249999994"/>
    <n v="75945.310546875"/>
    <n v="0.42980707908163263"/>
    <n v="0.57019292091836737"/>
    <n v="6.3356983418367347"/>
    <n v="106710"/>
    <n v="30817"/>
    <n v="66416"/>
    <n v="6624"/>
    <n v="2136"/>
    <n v="717"/>
    <n v="32224"/>
    <n v="26159"/>
    <n v="6065"/>
    <n v="0.18821375372393248"/>
    <n v="139717"/>
    <n v="10125"/>
    <n v="7.2467917289950404E-2"/>
    <n v="1151"/>
    <n v="3591"/>
    <n v="6741"/>
    <n v="7726"/>
    <n v="5742"/>
    <n v="3441"/>
    <n v="1916"/>
    <n v="1094"/>
    <n v="822"/>
    <n v="4.3358056107249254"/>
    <n v="32224"/>
    <n v="4.6500124131082421"/>
    <n v="843"/>
    <n v="7869"/>
    <n v="6674"/>
    <n v="3220"/>
    <n v="12916"/>
    <n v="260"/>
    <n v="137"/>
    <n v="305"/>
    <n v="32224"/>
    <n v="28887"/>
    <n v="992"/>
    <n v="480"/>
    <n v="784"/>
    <n v="942"/>
    <n v="139"/>
    <n v="32224"/>
    <n v="3145"/>
    <n v="94"/>
    <n v="25"/>
    <n v="28586"/>
    <n v="150"/>
    <n v="224"/>
    <n v="14043.674373138034"/>
    <n v="0.88710278053624625"/>
    <n v="4.6549155908639523E-3"/>
    <n v="0.10129096325719961"/>
    <n v="0.89870903674280034"/>
    <n v="32224"/>
    <n v="190"/>
    <n v="15872"/>
    <n v="49"/>
    <n v="1808"/>
    <n v="172"/>
    <n v="13818"/>
    <n v="315"/>
    <n v="0.5560762164846077"/>
    <n v="0.4439237835153923"/>
    <n v="32224"/>
    <n v="8315"/>
    <n v="2250"/>
    <n v="5074"/>
    <n v="0.15746027805362461"/>
    <n v="16023"/>
    <n v="562"/>
    <n v="0.32786122144985103"/>
    <n v="0.49723808341608738"/>
    <n v="0.67131641012909626"/>
    <n v="98619"/>
    <n v="90112"/>
    <n v="8507"/>
    <n v="0.91373873188736454"/>
    <n v="47633"/>
    <n v="44929"/>
    <n v="2704"/>
    <n v="0.94323263283857828"/>
    <n v="50986"/>
    <n v="45183"/>
    <n v="5803"/>
    <n v="0.8861844427882164"/>
    <n v="12983"/>
    <n v="12353"/>
    <n v="630"/>
    <n v="0.95147500577678501"/>
    <n v="85636"/>
    <n v="77759"/>
    <n v="7877"/>
    <n v="0.90801765612592833"/>
    <n v="64243"/>
    <n v="21192"/>
    <n v="37767"/>
    <n v="5284"/>
    <n v="8.2250206248151547E-2"/>
    <n v="0.58787727845835347"/>
    <n v="4.0105980317940952"/>
    <n v="31256"/>
    <n v="10026"/>
    <n v="0.32077041208088047"/>
    <n v="18329"/>
    <n v="0.58641540824161764"/>
    <n v="2901"/>
    <n v="9.2814179677501926E-2"/>
    <n v="32987"/>
    <n v="11166"/>
    <n v="19438"/>
    <n v="7.2240579622275439E-2"/>
    <n v="0.58926243671749479"/>
    <n v="2383"/>
    <n v="78856"/>
    <n v="13879"/>
    <n v="44833"/>
    <n v="10723"/>
    <n v="5028"/>
    <n v="158"/>
    <n v="3598"/>
    <n v="82"/>
    <n v="413"/>
    <n v="142"/>
    <n v="13879"/>
    <n v="64977"/>
    <n v="20144.000000000004"/>
    <n v="58712"/>
    <n v="9421"/>
    <n v="0.17600436238206352"/>
    <n v="0.82399563761793648"/>
    <n v="0.25545297757938523"/>
    <n v="0.11947093436136756"/>
    <n v="0.53972430759866086"/>
    <n v="39608"/>
    <n v="6051"/>
    <n v="21741"/>
    <n v="6431"/>
    <n v="3010"/>
    <n v="110"/>
    <n v="1787"/>
    <n v="50"/>
    <n v="326"/>
    <n v="102"/>
    <n v="0.15277216723894163"/>
    <n v="0.8472278327610584"/>
    <n v="0.29832357099575846"/>
    <n v="0.13595738234700061"/>
    <n v="39248"/>
    <n v="7828"/>
    <n v="23092"/>
    <n v="4292"/>
    <n v="2018"/>
    <n v="48"/>
    <n v="1811"/>
    <n v="32"/>
    <n v="87"/>
    <n v="40"/>
    <n v="0.19944965348552793"/>
    <n v="0.8005503465144721"/>
    <n v="0.21218915613534448"/>
    <n v="121966"/>
    <n v="2655"/>
    <n v="17411"/>
    <n v="3256"/>
    <n v="35521"/>
    <n v="27387"/>
    <n v="1179"/>
    <n v="182"/>
    <n v="13597"/>
    <n v="11543"/>
    <n v="5927"/>
    <n v="795"/>
    <n v="2513"/>
    <n v="0.31918731449748289"/>
    <n v="0.22454618500237772"/>
    <n v="4.4534268083397235"/>
    <n v="6.0877807023505648E-2"/>
    <n v="61538"/>
    <n v="1607"/>
    <n v="11740"/>
    <n v="2162"/>
    <n v="22638"/>
    <n v="10512"/>
    <n v="740"/>
    <n v="127"/>
    <n v="6493"/>
    <n v="568"/>
    <n v="2682"/>
    <n v="400"/>
    <n v="1869"/>
    <n v="0.80273977054827916"/>
    <n v="60428"/>
    <n v="1048"/>
    <n v="5671"/>
    <n v="1094"/>
    <n v="12883"/>
    <n v="16875"/>
    <n v="439"/>
    <n v="55"/>
    <n v="7104"/>
    <n v="10975"/>
    <n v="3245"/>
    <n v="395"/>
    <n v="644"/>
    <n v="0.62901304031243799"/>
    <n v="121966"/>
    <n v="89348"/>
    <n v="71"/>
    <n v="451"/>
    <n v="2356"/>
    <n v="431"/>
    <n v="384"/>
    <n v="81"/>
    <n v="97"/>
    <n v="28747"/>
    <n v="0.23569683354377449"/>
    <n v="0.76430316645622554"/>
    <n v="15502"/>
    <n v="12015"/>
    <n v="22"/>
    <n v="52"/>
    <n v="216"/>
    <n v="63"/>
    <n v="30"/>
    <n v="33"/>
    <n v="1"/>
    <n v="3070"/>
    <n v="0.19803896271448845"/>
    <n v="106464"/>
    <n v="77333"/>
    <n v="49"/>
    <n v="399"/>
    <n v="2140"/>
    <n v="368"/>
    <n v="354"/>
    <n v="48"/>
    <n v="96"/>
    <n v="25677"/>
    <n v="0.24118011722272317"/>
    <n v="149842"/>
    <n v="144381"/>
    <n v="5461"/>
    <n v="3.6445055458416198E-2"/>
    <n v="2422"/>
    <n v="1644"/>
    <n v="2117"/>
    <n v="2127"/>
    <n v="75761"/>
    <n v="73122"/>
    <n v="2639"/>
    <n v="3.483322553820567E-2"/>
    <n v="74081"/>
    <n v="71259"/>
    <n v="2822"/>
    <n v="3.8093438263522364E-2"/>
    <n v="32224"/>
    <n v="1026"/>
    <n v="21564"/>
    <n v="6429"/>
    <n v="282"/>
    <n v="642"/>
    <n v="2281"/>
    <n v="7.0785749751737834E-2"/>
    <n v="0.92921425024826221"/>
    <n v="0.70103028798411127"/>
    <n v="32224"/>
    <n v="2673"/>
    <n v="1527"/>
    <n v="9844"/>
    <n v="4629"/>
    <n v="447"/>
    <n v="3840"/>
    <n v="4809"/>
    <n v="3666"/>
    <n v="11"/>
    <n v="778"/>
    <n v="0.28227408142999005"/>
    <n v="0.54959036742800393"/>
    <n v="32224"/>
    <n v="3719"/>
    <n v="1508"/>
    <n v="11733"/>
    <n v="4756"/>
    <n v="527"/>
    <n v="4362"/>
    <n v="4867"/>
    <n v="13"/>
    <n v="7"/>
    <n v="732"/>
    <n v="0.67775571002979151"/>
    <n v="0.62531032770605766"/>
    <n v="32224"/>
    <n v="7565"/>
    <n v="382"/>
    <n v="7629"/>
    <n v="1885"/>
    <n v="548"/>
    <n v="1075"/>
    <n v="12854"/>
    <n v="286"/>
    <n v="0.23476290963257199"/>
    <n v="32800.369445134063"/>
    <n v="0.6506641012909633"/>
    <n v="32224"/>
    <n v="2603"/>
    <n v="30"/>
    <n v="1"/>
    <n v="31"/>
    <n v="24643"/>
    <n v="4754"/>
    <n v="126"/>
    <n v="0"/>
    <n v="36"/>
    <n v="32224"/>
    <n v="1.3122517378351539"/>
    <n v="0.3540935766202723"/>
    <n v="0.7620489050749657"/>
    <n v="0.15474258378563077"/>
    <n v="14567"/>
    <n v="0.45205436941410126"/>
    <n v="0.26252049955847107"/>
    <n v="11257"/>
    <n v="17657"/>
    <n v="1239"/>
    <n v="10409"/>
    <n v="508"/>
    <n v="1216"/>
    <n v="0.32302010923535251"/>
    <n v="0.34933589870903675"/>
    <n v="0.54794563058589874"/>
    <n v="3.7735849056603772E-2"/>
    <n v="32224"/>
    <n v="1157"/>
    <n v="21215"/>
    <n v="4638"/>
    <n v="3670"/>
    <n v="50"/>
    <n v="77"/>
    <n v="7182"/>
    <n v="0.81054493545183715"/>
    <n v="25212"/>
    <n v="25212"/>
    <n v="0.19315247952562267"/>
    <n v="0.97435546565127717"/>
    <n v="2456545"/>
    <n v="100516908.31"/>
    <n v="1708223.4622399383"/>
    <n v="64382"/>
    <n v="64382"/>
    <n v="0.4932390503259812"/>
    <n v="0.76800006212916661"/>
    <n v="4944538"/>
    <n v="202320605.884"/>
    <n v="19775374.031282246"/>
    <n v="60"/>
    <n v="60"/>
    <n v="4.596679665055275E-4"/>
    <n v="0.14199999999999999"/>
    <n v="852"/>
    <n v="34862.135999999999"/>
    <n v="4904.7975556949477"/>
    <n v="11392"/>
    <n v="11392"/>
    <n v="8.7275624573849492E-2"/>
    <n v="0.56270891853932581"/>
    <n v="641038"/>
    <n v="26229992.884"/>
    <n v="1493700.2488820544"/>
    <n v="3540"/>
    <n v="3540"/>
    <n v="2.7120410023826123E-2"/>
    <n v="0.34433898305084748"/>
    <n v="121896"/>
    <n v="540086.19817486499"/>
    <m/>
    <m/>
    <n v="0"/>
    <m/>
    <n v="0"/>
    <m/>
    <n v="18823"/>
    <n v="18823"/>
    <n v="0.14420550222555908"/>
    <n v="0.3650002656324709"/>
    <n v="687040"/>
    <n v="90.928866174361147"/>
    <n v="7120"/>
    <m/>
    <m/>
    <n v="0"/>
    <n v="0"/>
    <m/>
    <n v="0"/>
    <n v="7120"/>
    <n v="7120"/>
    <n v="5.4547265358655929E-2"/>
    <n v="0.125"/>
    <n v="89000"/>
    <n v="1674073.7743064689"/>
    <m/>
    <m/>
    <n v="0"/>
    <n v="0"/>
    <m/>
    <n v="0"/>
    <n v="130529"/>
    <n v="130529"/>
    <n v="0.16788015120004424"/>
    <n v="3.8355162415801944E-3"/>
    <n v="6.7796186722034898E-2"/>
    <n v="0.78484752139212577"/>
    <n v="5.9282162561547641E-2"/>
    <n v="2.1435008678222928E-2"/>
    <n v="0"/>
    <n v="6.6440849630129584E-2"/>
    <n v="0"/>
    <n v="3.6087962294443787E-6"/>
    <n v="25196453.441307444"/>
    <n v="168.15347793881185"/>
    <n v="0"/>
    <n v="0"/>
    <n v="1.1479594572853542"/>
    <n v="0.8711109034850042"/>
    <n v="0.71442340000000004"/>
    <n v="250"/>
    <b v="0"/>
    <b v="0"/>
    <b v="0"/>
    <b v="0"/>
    <b v="0"/>
    <b v="1"/>
    <b v="0"/>
    <b v="1"/>
    <n v="1"/>
    <m/>
    <m/>
    <m/>
    <n v="1"/>
    <n v="0"/>
    <m/>
    <m/>
    <m/>
    <n v="0"/>
    <n v="2.4875621890547263E-3"/>
    <n v="0"/>
    <n v="0"/>
    <n v="0"/>
    <n v="0"/>
    <n v="0"/>
    <n v="2.0833333333333332E-2"/>
    <n v="0"/>
    <n v="6.2189054726368158E-4"/>
    <n v="5.208333333333333E-3"/>
    <n v="192"/>
    <n v="0.30967741935483872"/>
    <n v="470"/>
    <m/>
    <n v="9"/>
    <n v="7"/>
    <m/>
    <m/>
    <n v="233"/>
    <n v="3"/>
    <n v="150"/>
    <n v="98"/>
    <m/>
    <m/>
    <n v="56"/>
    <n v="348"/>
    <m/>
    <m/>
    <m/>
    <n v="9"/>
    <m/>
    <n v="1"/>
    <n v="2"/>
    <n v="67"/>
    <n v="3"/>
    <n v="218"/>
    <m/>
    <m/>
    <n v="98"/>
    <m/>
    <n v="1"/>
    <m/>
    <m/>
    <n v="245"/>
    <m/>
    <m/>
    <m/>
    <n v="6"/>
    <n v="1"/>
    <m/>
    <n v="3"/>
    <n v="8"/>
    <n v="221"/>
    <m/>
    <m/>
    <n v="70"/>
    <m/>
    <m/>
    <m/>
    <m/>
    <m/>
    <n v="245"/>
    <m/>
    <m/>
    <m/>
    <n v="4"/>
    <n v="1"/>
    <m/>
    <n v="4"/>
    <n v="9"/>
    <n v="232"/>
    <m/>
    <m/>
    <n v="70"/>
    <m/>
    <m/>
    <m/>
    <m/>
    <n v="3"/>
    <m/>
    <m/>
    <m/>
    <n v="4"/>
    <n v="2"/>
    <m/>
    <n v="4"/>
    <n v="60"/>
    <m/>
    <n v="183"/>
    <n v="43"/>
    <m/>
    <m/>
    <m/>
    <m/>
    <m/>
    <m/>
    <m/>
    <m/>
    <m/>
    <m/>
    <n v="1311"/>
    <n v="0"/>
    <n v="0"/>
    <n v="9"/>
    <n v="30"/>
    <n v="2"/>
    <n v="1"/>
    <n v="9"/>
    <n v="377"/>
    <n v="6"/>
    <n v="1004"/>
    <n v="0"/>
    <n v="0"/>
    <n v="336"/>
    <n v="0"/>
    <n v="0"/>
    <n v="1"/>
    <n v="0"/>
    <n v="56"/>
  </r>
  <r>
    <s v="MMR222"/>
    <s v="Shan"/>
    <s v="MMR015D003"/>
    <s v="Kyaukme"/>
    <s v="MMR015014"/>
    <s v="Hsipaw"/>
    <n v="67"/>
    <n v="11"/>
    <x v="5"/>
    <n v="112397.89019866123"/>
    <n v="0.36194842017585788"/>
    <n v="0.11862646033674315"/>
    <n v="0.67474446337308347"/>
    <n v="0.47589508239918316"/>
    <n v="0.20337940953656636"/>
    <n v="0.45170137996057258"/>
    <n v="0.25141138606025432"/>
    <n v="0.47509629082467153"/>
    <n v="0.2399883923389437"/>
    <n v="0.54983379939851207"/>
    <n v="0.41059462881865666"/>
    <n v="0.44428801856358596"/>
    <n v="4.7821730499521369E-2"/>
    <n v="112397.89019866123"/>
    <n v="176158"/>
    <n v="85836"/>
    <n v="90322"/>
    <n v="3.4214569858093966E-3"/>
    <n v="95.033325214233528"/>
    <n v="5250.0449051799997"/>
    <n v="33.553617765477064"/>
    <n v="2.8977241945089136E-2"/>
    <n v="167154"/>
    <n v="78866"/>
    <n v="88288"/>
    <n v="9004"/>
    <n v="6970"/>
    <n v="2034"/>
    <n v="20897"/>
    <n v="10202"/>
    <n v="10695"/>
    <n v="95.390369331463305"/>
    <n v="155261"/>
    <n v="75634"/>
    <n v="79627"/>
    <n v="94.985369284287984"/>
    <n v="0.11862646033674315"/>
    <n v="52700"/>
    <n v="116670"/>
    <n v="6788"/>
    <n v="0.50988257478357757"/>
    <n v="86338.105391274541"/>
    <n v="0.45170137996057258"/>
    <n v="0.54829862003942742"/>
    <n v="5.8181194823005056"/>
    <n v="123458"/>
    <n v="29951"/>
    <n v="80829"/>
    <n v="8570"/>
    <n v="2996"/>
    <n v="1112"/>
    <n v="37906"/>
    <n v="29946"/>
    <n v="7960"/>
    <n v="0.20999314092755764"/>
    <n v="167154"/>
    <n v="9004"/>
    <n v="5.3866494370460774E-2"/>
    <n v="1211"/>
    <n v="4012"/>
    <n v="7903"/>
    <n v="9091"/>
    <n v="6779"/>
    <n v="4137"/>
    <n v="2239"/>
    <n v="1365"/>
    <n v="1169"/>
    <n v="4.4096976731915793"/>
    <n v="37906"/>
    <n v="4.6472326280799869"/>
    <n v="875"/>
    <n v="3844"/>
    <n v="2229"/>
    <n v="9985"/>
    <n v="20656"/>
    <n v="149"/>
    <n v="55"/>
    <n v="113"/>
    <n v="37906"/>
    <n v="34939"/>
    <n v="1224"/>
    <n v="387"/>
    <n v="1125"/>
    <n v="149"/>
    <n v="82"/>
    <n v="37906"/>
    <n v="9396"/>
    <n v="101"/>
    <n v="33"/>
    <n v="28224"/>
    <n v="97"/>
    <n v="55"/>
    <n v="41878.898802300428"/>
    <n v="0.74457869466575211"/>
    <n v="2.5589616419564184E-3"/>
    <n v="0.25141138606025432"/>
    <n v="0.74858861393974574"/>
    <n v="37906"/>
    <n v="153"/>
    <n v="22514"/>
    <n v="27"/>
    <n v="8911"/>
    <n v="71"/>
    <n v="6135"/>
    <n v="95"/>
    <n v="0.8337730174642537"/>
    <n v="0.1662269825357463"/>
    <n v="37906"/>
    <n v="13364"/>
    <n v="4645"/>
    <n v="11226"/>
    <n v="0.29615364322270882"/>
    <n v="8414"/>
    <n v="257"/>
    <n v="0.47509629082467153"/>
    <n v="0.22197013665382789"/>
    <n v="0.45740779823774602"/>
    <n v="117400"/>
    <n v="79215"/>
    <n v="38185"/>
    <n v="0.67474446337308347"/>
    <n v="55011"/>
    <n v="40222"/>
    <n v="14789"/>
    <n v="0.73116285833742334"/>
    <n v="62389"/>
    <n v="38993"/>
    <n v="23396"/>
    <n v="0.62499799644168041"/>
    <n v="14049"/>
    <n v="13053"/>
    <n v="996"/>
    <n v="0.92910527439675417"/>
    <n v="103351"/>
    <n v="66162"/>
    <n v="37189"/>
    <n v="0.64016797128232927"/>
    <n v="75767"/>
    <n v="20625"/>
    <n v="32933"/>
    <n v="22209"/>
    <n v="0.29312233558145367"/>
    <n v="0.43466152810590364"/>
    <n v="0.92867756315007433"/>
    <n v="35172"/>
    <n v="9178"/>
    <n v="0.26094620721028089"/>
    <n v="15151"/>
    <n v="0.43076879335835322"/>
    <n v="10843"/>
    <n v="0.30828499943136584"/>
    <n v="40595"/>
    <n v="11447"/>
    <n v="17782"/>
    <n v="0.2799852198546619"/>
    <n v="0.43803424067003327"/>
    <n v="11366"/>
    <n v="91081"/>
    <n v="43345"/>
    <n v="29212"/>
    <n v="8804"/>
    <n v="4378"/>
    <n v="69"/>
    <n v="2807"/>
    <n v="133"/>
    <n v="38"/>
    <n v="2295"/>
    <n v="43345"/>
    <n v="47736.000000000007"/>
    <n v="18524"/>
    <n v="72557"/>
    <n v="9720"/>
    <n v="0.47589508239918316"/>
    <n v="0.5241049176008169"/>
    <n v="0.20337940953656636"/>
    <n v="0.10671819589156904"/>
    <n v="0.3637421635686916"/>
    <n v="43969"/>
    <n v="19183"/>
    <n v="14928"/>
    <n v="4803"/>
    <n v="2245"/>
    <n v="46"/>
    <n v="1149"/>
    <n v="69"/>
    <n v="26"/>
    <n v="1520"/>
    <n v="0.43628465509790987"/>
    <n v="0.56371534490209008"/>
    <n v="0.2242034160431213"/>
    <n v="0.1149673633696468"/>
    <n v="47112"/>
    <n v="24162"/>
    <n v="14284"/>
    <n v="4001"/>
    <n v="2133"/>
    <n v="23"/>
    <n v="1658"/>
    <n v="64"/>
    <n v="12"/>
    <n v="775"/>
    <n v="0.51286296484971983"/>
    <n v="0.48713703515028017"/>
    <n v="0.18394464255391407"/>
    <n v="141352"/>
    <n v="3404"/>
    <n v="12546"/>
    <n v="2468"/>
    <n v="44076"/>
    <n v="36476"/>
    <n v="1184"/>
    <n v="330"/>
    <n v="13384"/>
    <n v="16156"/>
    <n v="6668"/>
    <n v="719"/>
    <n v="3941"/>
    <n v="0.37234704850302791"/>
    <n v="0.25805082347614466"/>
    <n v="3.8752056146507292"/>
    <n v="5.2973593086413265E-2"/>
    <n v="68396"/>
    <n v="2396"/>
    <n v="8381"/>
    <n v="1654"/>
    <n v="27938"/>
    <n v="14048"/>
    <n v="712"/>
    <n v="197"/>
    <n v="5929"/>
    <n v="942"/>
    <n v="2743"/>
    <n v="359"/>
    <n v="3097"/>
    <n v="0.80602666822621205"/>
    <n v="72956"/>
    <n v="1008"/>
    <n v="4165"/>
    <n v="814"/>
    <n v="16138"/>
    <n v="22428"/>
    <n v="472"/>
    <n v="133"/>
    <n v="7455"/>
    <n v="15214"/>
    <n v="3925"/>
    <n v="360"/>
    <n v="844"/>
    <n v="0.61715280443006748"/>
    <n v="141352"/>
    <n v="72259"/>
    <n v="130"/>
    <n v="704"/>
    <n v="4519"/>
    <n v="541"/>
    <n v="267"/>
    <n v="52"/>
    <n v="79"/>
    <n v="62801"/>
    <n v="0.44428801856358596"/>
    <n v="0.55571198143641398"/>
    <n v="17700"/>
    <n v="14170"/>
    <n v="70"/>
    <n v="201"/>
    <n v="363"/>
    <n v="200"/>
    <n v="39"/>
    <n v="33"/>
    <n v="58"/>
    <n v="2566"/>
    <n v="0.14497175141242938"/>
    <n v="123652"/>
    <n v="58089"/>
    <n v="60"/>
    <n v="503"/>
    <n v="4156"/>
    <n v="341"/>
    <n v="228"/>
    <n v="19"/>
    <n v="21"/>
    <n v="60235"/>
    <n v="0.48713324491314336"/>
    <n v="176158"/>
    <n v="171949"/>
    <n v="4209"/>
    <n v="2.3893323039544046E-2"/>
    <n v="1754"/>
    <n v="1491"/>
    <n v="1611"/>
    <n v="1432"/>
    <n v="85836"/>
    <n v="83705"/>
    <n v="2131"/>
    <n v="2.4826413159979497E-2"/>
    <n v="90322"/>
    <n v="88244"/>
    <n v="2078"/>
    <n v="2.3006576470848743E-2"/>
    <n v="37906"/>
    <n v="200"/>
    <n v="20642"/>
    <n v="15438"/>
    <n v="487"/>
    <n v="233"/>
    <n v="906"/>
    <n v="2.3901229356830055E-2"/>
    <n v="0.97609877064316997"/>
    <n v="0.54983379939851207"/>
    <n v="37906"/>
    <n v="1758"/>
    <n v="1573"/>
    <n v="10591"/>
    <n v="7729"/>
    <n v="1363"/>
    <n v="7665"/>
    <n v="4109"/>
    <n v="1642"/>
    <n v="6"/>
    <n v="1470"/>
    <n v="0.34656782567403577"/>
    <n v="0.41059462881865666"/>
    <n v="37906"/>
    <n v="2123"/>
    <n v="1544"/>
    <n v="11073"/>
    <n v="7392"/>
    <n v="1208"/>
    <n v="9067"/>
    <n v="4021"/>
    <n v="21"/>
    <n v="12"/>
    <n v="1445"/>
    <n v="0.49548884081675726"/>
    <n v="0.48021421410858434"/>
    <n v="37906"/>
    <n v="9097"/>
    <n v="650"/>
    <n v="5503"/>
    <n v="1499"/>
    <n v="468"/>
    <n v="3001"/>
    <n v="16429"/>
    <n v="1259"/>
    <n v="0.2399883923389437"/>
    <n v="40115.019733023801"/>
    <n v="0.68574895794860968"/>
    <n v="37906"/>
    <n v="6299"/>
    <n v="0"/>
    <n v="16"/>
    <n v="11"/>
    <n v="29622"/>
    <n v="1906"/>
    <n v="37"/>
    <n v="0"/>
    <n v="15"/>
    <n v="37906"/>
    <n v="1.0055927821453068"/>
    <n v="0.27134575980122821"/>
    <n v="0.99443832310194658"/>
    <n v="0.20193186356866055"/>
    <n v="19868"/>
    <n v="0.52413865878752708"/>
    <n v="0.35805294743102234"/>
    <n v="7510"/>
    <n v="18038"/>
    <n v="1225"/>
    <n v="10200"/>
    <n v="553"/>
    <n v="592"/>
    <n v="0.26908668812325226"/>
    <n v="0.19812166939270828"/>
    <n v="0.47586134121247298"/>
    <n v="1.5617580330290719E-2"/>
    <n v="37906"/>
    <n v="1039"/>
    <n v="27602"/>
    <n v="4564"/>
    <n v="3037"/>
    <n v="205"/>
    <n v="126"/>
    <n v="6293"/>
    <n v="0.83902284598744259"/>
    <n v="47525"/>
    <n v="47525"/>
    <n v="0.48193931773009369"/>
    <n v="0.87668300894266182"/>
    <n v="4166436"/>
    <n v="170482228.248"/>
    <n v="3220026.9729871918"/>
    <n v="34121"/>
    <n v="34121"/>
    <n v="0.34601265566056871"/>
    <n v="0.74800005861492924"/>
    <n v="2552251"/>
    <n v="104433006.418"/>
    <n v="10480499.787539709"/>
    <n v="4669"/>
    <n v="4669"/>
    <n v="4.7347178842331562E-2"/>
    <n v="0.14705932747911757"/>
    <n v="68662"/>
    <n v="2809511.716"/>
    <n v="381674.99645899516"/>
    <n v="10581"/>
    <n v="10581"/>
    <n v="0.10729931448505253"/>
    <n v="0.64766562706738495"/>
    <n v="685295"/>
    <n v="28040900.809999999"/>
    <n v="1387363.2666275471"/>
    <n v="183"/>
    <n v="183"/>
    <n v="1.8557579199286092E-3"/>
    <n v="0.35797814207650275"/>
    <n v="6551"/>
    <n v="27919.71024463285"/>
    <m/>
    <m/>
    <n v="0"/>
    <m/>
    <n v="0"/>
    <m/>
    <n v="1307"/>
    <n v="1307"/>
    <n v="1.3253965034681377E-2"/>
    <n v="0.32749808722264734"/>
    <n v="42804"/>
    <n v="81.586323488905904"/>
    <n v="226"/>
    <m/>
    <m/>
    <n v="0"/>
    <n v="0"/>
    <m/>
    <n v="0"/>
    <n v="226"/>
    <n v="226"/>
    <n v="2.2918103273435282E-3"/>
    <n v="0.13"/>
    <n v="2938"/>
    <n v="53137.734970963764"/>
    <m/>
    <m/>
    <n v="0"/>
    <n v="0"/>
    <m/>
    <n v="0"/>
    <n v="98612"/>
    <n v="98612"/>
    <n v="0.12683003371004728"/>
    <n v="2.8976543727041969E-3"/>
    <n v="0.20706631426892061"/>
    <n v="0.67395660996243623"/>
    <n v="8.9215463281089299E-2"/>
    <n v="1.7953984684945506E-3"/>
    <n v="0"/>
    <n v="3.4170629691430109E-3"/>
    <n v="0"/>
    <n v="5.246471362296507E-6"/>
    <n v="15550704.05515253"/>
    <n v="88.277024348326677"/>
    <n v="0"/>
    <n v="0"/>
    <n v="1.7863748833813329"/>
    <n v="0.55979291318021318"/>
    <n v="-1.052802"/>
    <n v="170"/>
    <b v="0"/>
    <b v="0"/>
    <b v="0"/>
    <b v="0"/>
    <b v="0"/>
    <b v="1"/>
    <b v="0"/>
    <b v="1"/>
    <n v="6"/>
    <m/>
    <n v="2"/>
    <n v="2"/>
    <n v="13"/>
    <n v="4"/>
    <n v="1"/>
    <n v="37"/>
    <n v="120"/>
    <n v="8.2644628099173556E-3"/>
    <n v="1.4925373134328358E-2"/>
    <n v="0"/>
    <n v="3.6529680365296802E-3"/>
    <n v="4.886749578517849E-4"/>
    <n v="1.2139973899056118E-3"/>
    <n v="0"/>
    <n v="0.125"/>
    <n v="8.6956521739130436E-3"/>
    <n v="4.7667540321774558E-3"/>
    <n v="3.3727412390954663E-2"/>
    <n v="29.649472909703249"/>
    <n v="4.7821730499521369E-2"/>
    <n v="400"/>
    <m/>
    <n v="10"/>
    <n v="30"/>
    <m/>
    <m/>
    <n v="391"/>
    <n v="1"/>
    <n v="120"/>
    <m/>
    <m/>
    <m/>
    <n v="165"/>
    <n v="2"/>
    <m/>
    <m/>
    <m/>
    <n v="4"/>
    <m/>
    <n v="1"/>
    <n v="5"/>
    <n v="388"/>
    <n v="1"/>
    <n v="2"/>
    <m/>
    <m/>
    <m/>
    <m/>
    <n v="1"/>
    <m/>
    <m/>
    <n v="11"/>
    <m/>
    <m/>
    <m/>
    <n v="26"/>
    <m/>
    <m/>
    <m/>
    <n v="360"/>
    <n v="1"/>
    <m/>
    <m/>
    <m/>
    <m/>
    <m/>
    <n v="1"/>
    <m/>
    <m/>
    <n v="27"/>
    <m/>
    <m/>
    <m/>
    <n v="24"/>
    <m/>
    <m/>
    <m/>
    <n v="357"/>
    <n v="2"/>
    <m/>
    <m/>
    <m/>
    <m/>
    <n v="1"/>
    <m/>
    <m/>
    <n v="3"/>
    <m/>
    <m/>
    <m/>
    <n v="90"/>
    <m/>
    <m/>
    <m/>
    <n v="357"/>
    <n v="1"/>
    <n v="2"/>
    <n v="3"/>
    <m/>
    <m/>
    <m/>
    <m/>
    <m/>
    <n v="1"/>
    <m/>
    <m/>
    <m/>
    <m/>
    <n v="443"/>
    <n v="0"/>
    <n v="0"/>
    <n v="10"/>
    <n v="174"/>
    <n v="0"/>
    <n v="1"/>
    <n v="5"/>
    <n v="1853"/>
    <n v="2"/>
    <n v="128"/>
    <n v="0"/>
    <n v="0"/>
    <n v="0"/>
    <n v="0"/>
    <n v="0"/>
    <n v="4"/>
    <n v="0"/>
    <n v="165"/>
  </r>
  <r>
    <s v="MMR222"/>
    <s v="Shan"/>
    <s v="MMR015D003"/>
    <s v="Kyaukme"/>
    <s v="MMR015015"/>
    <s v="Namtu"/>
    <n v="21"/>
    <n v="2"/>
    <x v="3"/>
    <n v="30844.285486335215"/>
    <n v="0.38828936226850425"/>
    <n v="0.26372885389603951"/>
    <n v="0.6746152442362674"/>
    <n v="0.40533035059976086"/>
    <n v="0.32244378447178618"/>
    <n v="0.5231200076377176"/>
    <n v="0.17747616184176618"/>
    <n v="0.46267502791856369"/>
    <n v="0.43741946568164247"/>
    <n v="0.621338372992011"/>
    <n v="0.51593505712567644"/>
    <n v="0.23779870392871608"/>
    <n v="1.7591316892103689E-2"/>
    <n v="30844.285486335215"/>
    <n v="50423"/>
    <n v="24448"/>
    <n v="25975"/>
    <n v="9.793487982122141E-4"/>
    <n v="94.121270452358047"/>
    <n v="1617.2736498700001"/>
    <n v="31.177778729068581"/>
    <n v="2.6925443445690655E-2"/>
    <n v="48460"/>
    <n v="22896"/>
    <n v="25564"/>
    <n v="1963"/>
    <n v="1552"/>
    <n v="411"/>
    <n v="13298"/>
    <n v="6171"/>
    <n v="7127"/>
    <n v="86.5862214115336"/>
    <n v="37125"/>
    <n v="18277"/>
    <n v="18848"/>
    <n v="96.970500848896435"/>
    <n v="0.26372885389603951"/>
    <n v="16438"/>
    <n v="31423"/>
    <n v="2562"/>
    <n v="0.60465264296852628"/>
    <n v="19934.599783597998"/>
    <n v="0.5231200076377176"/>
    <n v="0.4768799923622824"/>
    <n v="8.1532635330808638"/>
    <n v="33985"/>
    <n v="8397"/>
    <n v="21680"/>
    <n v="2876"/>
    <n v="722"/>
    <n v="310"/>
    <n v="11641"/>
    <n v="8445"/>
    <n v="3196"/>
    <n v="0.27454686023537495"/>
    <n v="48460"/>
    <n v="1963"/>
    <n v="4.0507635163021048E-2"/>
    <n v="844"/>
    <n v="1660"/>
    <n v="2329"/>
    <n v="2364"/>
    <n v="1887"/>
    <n v="1163"/>
    <n v="657"/>
    <n v="371"/>
    <n v="366"/>
    <n v="4.1628726054462675"/>
    <n v="11641"/>
    <n v="4.3315007301778197"/>
    <n v="289"/>
    <n v="1132"/>
    <n v="1346"/>
    <n v="2285"/>
    <n v="6087"/>
    <n v="261"/>
    <n v="39"/>
    <n v="202"/>
    <n v="11641"/>
    <n v="8708"/>
    <n v="938"/>
    <n v="161"/>
    <n v="578"/>
    <n v="1219"/>
    <n v="37"/>
    <n v="11641"/>
    <n v="1925"/>
    <n v="118"/>
    <n v="23"/>
    <n v="9403"/>
    <n v="132"/>
    <n v="40"/>
    <n v="8504.7487329267242"/>
    <n v="0.80774847521690574"/>
    <n v="1.1339232024740143E-2"/>
    <n v="0.17747616184176618"/>
    <n v="0.82252383815823382"/>
    <n v="11641"/>
    <n v="89"/>
    <n v="7329"/>
    <n v="17"/>
    <n v="1668"/>
    <n v="61"/>
    <n v="2438"/>
    <n v="39"/>
    <n v="0.78197749334249633"/>
    <n v="0.21802250665750367"/>
    <n v="11641"/>
    <n v="4017"/>
    <n v="1369"/>
    <n v="3420"/>
    <n v="0.29378919336826731"/>
    <n v="2704"/>
    <n v="131"/>
    <n v="0.46267502791856369"/>
    <n v="0.23228244996134353"/>
    <n v="0.52027317240786874"/>
    <n v="32878"/>
    <n v="22180"/>
    <n v="10698"/>
    <n v="0.6746152442362674"/>
    <n v="15333"/>
    <n v="11006"/>
    <n v="4327"/>
    <n v="0.71779821300463054"/>
    <n v="17545"/>
    <n v="11174"/>
    <n v="6371"/>
    <n v="0.63687660302080362"/>
    <n v="8893"/>
    <n v="7702"/>
    <n v="1191"/>
    <n v="0.86607444057123584"/>
    <n v="23985"/>
    <n v="14478"/>
    <n v="9507"/>
    <n v="0.60362726704190117"/>
    <n v="21376"/>
    <n v="8595"/>
    <n v="8062"/>
    <n v="4719"/>
    <n v="0.22076160179640719"/>
    <n v="0.37715194610778441"/>
    <n v="1.8213604577240941"/>
    <n v="10047"/>
    <n v="3840"/>
    <n v="0.38220364287847119"/>
    <n v="3783"/>
    <n v="0.3765303075544939"/>
    <n v="2424"/>
    <n v="0.24126604956703493"/>
    <n v="11329"/>
    <n v="4755"/>
    <n v="4279"/>
    <n v="0.20257745608615058"/>
    <n v="0.37770323947391649"/>
    <n v="2295"/>
    <n v="25927"/>
    <n v="10509"/>
    <n v="7058"/>
    <n v="3731"/>
    <n v="2410"/>
    <n v="31"/>
    <n v="1325"/>
    <n v="48"/>
    <n v="13"/>
    <n v="802"/>
    <n v="10509"/>
    <n v="15418"/>
    <n v="8360"/>
    <n v="17567"/>
    <n v="4629"/>
    <n v="0.40533035059976086"/>
    <n v="0.59466964940023914"/>
    <n v="0.32244378447178618"/>
    <n v="0.17853974621051413"/>
    <n v="0.45855671693601263"/>
    <n v="12277"/>
    <n v="4470"/>
    <n v="3584"/>
    <n v="2032"/>
    <n v="1062"/>
    <n v="24"/>
    <n v="508"/>
    <n v="13"/>
    <n v="7"/>
    <n v="577"/>
    <n v="0.36409546306100837"/>
    <n v="0.63590453693899163"/>
    <n v="0.34397654150036655"/>
    <n v="0.17846379408650323"/>
    <n v="13650"/>
    <n v="6039"/>
    <n v="3474"/>
    <n v="1699"/>
    <n v="1348"/>
    <n v="7"/>
    <n v="817"/>
    <n v="35"/>
    <n v="6"/>
    <n v="225"/>
    <n v="0.44241758241758244"/>
    <n v="0.55758241758241756"/>
    <n v="0.30307692307692308"/>
    <n v="39504"/>
    <n v="1248"/>
    <n v="2827"/>
    <n v="568"/>
    <n v="11532"/>
    <n v="7631"/>
    <n v="911"/>
    <n v="143"/>
    <n v="5629"/>
    <n v="4908"/>
    <n v="2453"/>
    <n v="277"/>
    <n v="1377"/>
    <n v="0.31741089509923048"/>
    <n v="0.19317031186715269"/>
    <n v="5.1767789280566108"/>
    <n v="7.0765943204772641E-2"/>
    <n v="18919"/>
    <n v="542"/>
    <n v="1908"/>
    <n v="436"/>
    <n v="7173"/>
    <n v="3186"/>
    <n v="567"/>
    <n v="94"/>
    <n v="2539"/>
    <n v="224"/>
    <n v="1082"/>
    <n v="142"/>
    <n v="1026"/>
    <n v="0.73005972831545007"/>
    <n v="20585"/>
    <n v="706"/>
    <n v="919"/>
    <n v="132"/>
    <n v="4359"/>
    <n v="4445"/>
    <n v="344"/>
    <n v="49"/>
    <n v="3090"/>
    <n v="4684"/>
    <n v="1371"/>
    <n v="135"/>
    <n v="351"/>
    <n v="0.52975467573475832"/>
    <n v="39504"/>
    <n v="28204"/>
    <n v="45"/>
    <n v="585"/>
    <n v="949"/>
    <n v="155"/>
    <n v="108"/>
    <n v="49"/>
    <n v="15"/>
    <n v="9394"/>
    <n v="0.23779870392871608"/>
    <n v="0.76220129607128395"/>
    <n v="10932"/>
    <n v="8432"/>
    <n v="24"/>
    <n v="215"/>
    <n v="190"/>
    <n v="64"/>
    <n v="19"/>
    <n v="18"/>
    <n v="12"/>
    <n v="1958"/>
    <n v="0.17910720819612147"/>
    <n v="28572"/>
    <n v="19772"/>
    <n v="21"/>
    <n v="370"/>
    <n v="759"/>
    <n v="91"/>
    <n v="89"/>
    <n v="31"/>
    <n v="3"/>
    <n v="7436"/>
    <n v="0.26025479490410192"/>
    <n v="50423"/>
    <n v="47341"/>
    <n v="3082"/>
    <n v="6.1122900263768522E-2"/>
    <n v="1374"/>
    <n v="1137"/>
    <n v="1035"/>
    <n v="976"/>
    <n v="24448"/>
    <n v="22957"/>
    <n v="1491"/>
    <n v="6.0986583769633507E-2"/>
    <n v="25975"/>
    <n v="24384"/>
    <n v="1591"/>
    <n v="6.1251203079884506E-2"/>
    <n v="11641"/>
    <n v="91"/>
    <n v="7142"/>
    <n v="2996"/>
    <n v="497"/>
    <n v="329"/>
    <n v="586"/>
    <n v="5.0339317928013057E-2"/>
    <n v="0.94966068207198695"/>
    <n v="0.621338372992011"/>
    <n v="11641"/>
    <n v="4857"/>
    <n v="104"/>
    <n v="866"/>
    <n v="1320"/>
    <n v="1239"/>
    <n v="1700"/>
    <n v="1173"/>
    <n v="179"/>
    <n v="0"/>
    <n v="203"/>
    <n v="0.35323425822523841"/>
    <n v="0.51593505712567644"/>
    <n v="11641"/>
    <n v="4988"/>
    <n v="83"/>
    <n v="860"/>
    <n v="1216"/>
    <n v="1221"/>
    <n v="1887"/>
    <n v="1175"/>
    <n v="3"/>
    <n v="0"/>
    <n v="208"/>
    <n v="0.61068636715058844"/>
    <n v="0.56863671505884372"/>
    <n v="11641"/>
    <n v="5092"/>
    <n v="93"/>
    <n v="1019"/>
    <n v="443"/>
    <n v="12"/>
    <n v="1139"/>
    <n v="3346"/>
    <n v="497"/>
    <n v="0.43741946568164247"/>
    <n v="21197.347306932395"/>
    <n v="0.72588265612919856"/>
    <n v="11641"/>
    <n v="3051"/>
    <n v="1"/>
    <n v="4"/>
    <n v="5"/>
    <n v="8125"/>
    <n v="432"/>
    <n v="12"/>
    <n v="0"/>
    <n v="11"/>
    <n v="11641"/>
    <n v="1.0356498582595997"/>
    <n v="0.27945625969785298"/>
    <n v="0.96557730590577306"/>
    <n v="0.19607131007678452"/>
    <n v="4300"/>
    <n v="0.36938407353320163"/>
    <n v="7.7492836418028802E-2"/>
    <n v="2794"/>
    <n v="7341"/>
    <n v="410"/>
    <n v="1223"/>
    <n v="232"/>
    <n v="56"/>
    <n v="0.10505970277467572"/>
    <n v="0.24001374452366636"/>
    <n v="0.63061592646679843"/>
    <n v="1.9929559316209947E-2"/>
    <n v="11641"/>
    <n v="249"/>
    <n v="7168"/>
    <n v="633"/>
    <n v="527"/>
    <n v="13"/>
    <n v="1"/>
    <n v="2417"/>
    <n v="0.68250150330727599"/>
    <n v="7353"/>
    <n v="7353"/>
    <n v="0.35934903723976153"/>
    <n v="1.0515014279885762"/>
    <n v="773169"/>
    <n v="31636529.142000001"/>
    <n v="498197.96596264746"/>
    <n v="11789"/>
    <n v="11789"/>
    <n v="0.57614113967354119"/>
    <n v="0.7199474086012384"/>
    <n v="848746"/>
    <n v="34728988.828000002"/>
    <n v="3621072.4186074743"/>
    <n v="290"/>
    <n v="290"/>
    <n v="1.4172612647835011E-2"/>
    <n v="0.13510344827586207"/>
    <n v="3918"/>
    <n v="160316.72399999999"/>
    <n v="23706.521519192247"/>
    <n v="800"/>
    <n v="800"/>
    <n v="3.9096862476786239E-2"/>
    <n v="0.52128750000000001"/>
    <n v="41703"/>
    <n v="1706403.3540000001"/>
    <n v="104894.68039902067"/>
    <m/>
    <m/>
    <n v="0"/>
    <n v="0"/>
    <m/>
    <n v="0"/>
    <m/>
    <m/>
    <n v="0"/>
    <m/>
    <n v="0"/>
    <m/>
    <n v="30"/>
    <n v="30"/>
    <n v="1.4661323428794839E-3"/>
    <n v="0.27500000000000002"/>
    <n v="825"/>
    <n v="68.50800000000001"/>
    <n v="200"/>
    <m/>
    <m/>
    <n v="0"/>
    <n v="0"/>
    <m/>
    <n v="0"/>
    <n v="200"/>
    <n v="200"/>
    <n v="9.7742156191965596E-3"/>
    <n v="0.1275"/>
    <n v="2550"/>
    <n v="47024.544222091827"/>
    <m/>
    <m/>
    <n v="0"/>
    <n v="0"/>
    <m/>
    <n v="0"/>
    <n v="20462"/>
    <n v="20462"/>
    <n v="2.6317244856356101E-2"/>
    <n v="6.0126357618011273E-4"/>
    <n v="0.11599582484856794"/>
    <n v="0.84309714356454168"/>
    <n v="2.4422711063464206E-2"/>
    <n v="0"/>
    <n v="0"/>
    <n v="1.0948761672741282E-2"/>
    <n v="0"/>
    <n v="1.5950771604156841E-5"/>
    <n v="4294964.6387104262"/>
    <n v="85.178681131833216"/>
    <n v="0"/>
    <n v="0"/>
    <n v="2.4642263708337406"/>
    <n v="0.40580687384725223"/>
    <n v="-0.34596300000000002"/>
    <n v="212"/>
    <b v="0"/>
    <b v="0"/>
    <b v="0"/>
    <b v="0"/>
    <b v="0"/>
    <b v="1"/>
    <b v="1"/>
    <b v="1"/>
    <n v="6"/>
    <n v="2"/>
    <m/>
    <n v="2"/>
    <n v="10"/>
    <n v="10"/>
    <n v="8"/>
    <n v="501"/>
    <n v="1978"/>
    <n v="0"/>
    <n v="1.4925373134328358E-2"/>
    <n v="3.0303030303030304E-2"/>
    <n v="9.1324200913242004E-3"/>
    <n v="8.0549922219235875E-3"/>
    <n v="2.0010723643610832E-2"/>
    <n v="0.2"/>
    <n v="0.125"/>
    <n v="2.1739130434782608E-2"/>
    <n v="1.5603953937651613E-2"/>
    <n v="9.1687463519598361E-2"/>
    <n v="10.906616473104288"/>
    <n v="1.7591316892103689E-2"/>
    <n v="29"/>
    <m/>
    <m/>
    <n v="3"/>
    <m/>
    <n v="1"/>
    <n v="109"/>
    <m/>
    <n v="2"/>
    <n v="1"/>
    <m/>
    <m/>
    <n v="35"/>
    <n v="3"/>
    <n v="2"/>
    <m/>
    <m/>
    <n v="3"/>
    <m/>
    <n v="2"/>
    <n v="1"/>
    <n v="203"/>
    <m/>
    <m/>
    <m/>
    <n v="2"/>
    <m/>
    <m/>
    <n v="3"/>
    <n v="1"/>
    <n v="1"/>
    <n v="25"/>
    <n v="1"/>
    <n v="1"/>
    <m/>
    <n v="5"/>
    <m/>
    <n v="1"/>
    <m/>
    <n v="168"/>
    <n v="12"/>
    <m/>
    <n v="1"/>
    <n v="6"/>
    <m/>
    <m/>
    <n v="3"/>
    <m/>
    <n v="44"/>
    <n v="25"/>
    <n v="1"/>
    <n v="1"/>
    <n v="1"/>
    <n v="4"/>
    <m/>
    <n v="2"/>
    <m/>
    <n v="202"/>
    <n v="21"/>
    <m/>
    <n v="1"/>
    <n v="6"/>
    <m/>
    <n v="6"/>
    <m/>
    <n v="31"/>
    <n v="12"/>
    <n v="2"/>
    <m/>
    <m/>
    <n v="4"/>
    <m/>
    <n v="1"/>
    <m/>
    <n v="247"/>
    <n v="6"/>
    <n v="4"/>
    <n v="13"/>
    <n v="1"/>
    <n v="6"/>
    <m/>
    <m/>
    <m/>
    <n v="1"/>
    <n v="4"/>
    <m/>
    <m/>
    <n v="15"/>
    <n v="94"/>
    <n v="4"/>
    <n v="2"/>
    <n v="1"/>
    <n v="19"/>
    <n v="0"/>
    <n v="7"/>
    <n v="1"/>
    <n v="929"/>
    <n v="0"/>
    <n v="45"/>
    <n v="0"/>
    <n v="4"/>
    <n v="19"/>
    <n v="0"/>
    <n v="0"/>
    <n v="13"/>
    <n v="5"/>
    <n v="126"/>
  </r>
  <r>
    <s v="MMR222"/>
    <s v="Shan"/>
    <s v="MMR015D003"/>
    <s v="Kyaukme"/>
    <s v="MMR015016"/>
    <s v="Namhsan"/>
    <n v="26"/>
    <n v="6"/>
    <x v="3"/>
    <n v="50434.636872761985"/>
    <n v="0.30149802126250652"/>
    <n v="5.7309844329954028E-2"/>
    <n v="0.73698630136986298"/>
    <n v="0.31469742243570054"/>
    <n v="0.30657097377754194"/>
    <n v="0.53172461473271038"/>
    <n v="0.11728169528681037"/>
    <n v="0.38648154914139571"/>
    <n v="0.18947753014249177"/>
    <n v="0.52626963829009865"/>
    <n v="0.14073803434417245"/>
    <n v="0.29150568839354069"/>
    <n v="1.8932962905798219E-2"/>
    <n v="50434.636872761985"/>
    <n v="72204"/>
    <n v="32708"/>
    <n v="39496"/>
    <n v="1.4023937613016819E-3"/>
    <n v="82.813449463236793"/>
    <n v="1502.43089427"/>
    <n v="48.058117198849551"/>
    <n v="4.1503473611400991E-2"/>
    <n v="66426"/>
    <n v="30134"/>
    <n v="36292"/>
    <n v="5778"/>
    <n v="2574"/>
    <n v="3204"/>
    <n v="4138"/>
    <n v="1982"/>
    <n v="2156"/>
    <n v="91.929499072356208"/>
    <n v="68066"/>
    <n v="30726"/>
    <n v="37340"/>
    <n v="82.287091590787369"/>
    <n v="5.7309844329954028E-2"/>
    <n v="23842"/>
    <n v="44839"/>
    <n v="3523"/>
    <n v="0.61029460960324711"/>
    <n v="28138.288008207146"/>
    <n v="0.53172461473271038"/>
    <n v="0.46827538526728962"/>
    <n v="7.856999487053681"/>
    <n v="48362"/>
    <n v="14676"/>
    <n v="27654"/>
    <n v="4305"/>
    <n v="1082"/>
    <n v="645"/>
    <n v="13685"/>
    <n v="9813"/>
    <n v="3872"/>
    <n v="0.28293752283522106"/>
    <n v="66426"/>
    <n v="5778"/>
    <n v="8.698401228434649E-2"/>
    <n v="591"/>
    <n v="1367"/>
    <n v="2088"/>
    <n v="2525"/>
    <n v="2465"/>
    <n v="1763"/>
    <n v="1276"/>
    <n v="927"/>
    <n v="683"/>
    <n v="4.8539276580197299"/>
    <n v="13685"/>
    <n v="5.276141761052247"/>
    <n v="35"/>
    <n v="207"/>
    <n v="582"/>
    <n v="8513"/>
    <n v="4132"/>
    <n v="117"/>
    <n v="36"/>
    <n v="63"/>
    <n v="13685"/>
    <n v="11885"/>
    <n v="474"/>
    <n v="1167"/>
    <n v="116"/>
    <n v="20"/>
    <n v="23"/>
    <n v="13685"/>
    <n v="1533"/>
    <n v="54"/>
    <n v="18"/>
    <n v="12048"/>
    <n v="9"/>
    <n v="23"/>
    <n v="7703.1831932773111"/>
    <n v="0.8803799780781878"/>
    <n v="6.5765436609426377E-4"/>
    <n v="0.11728169528681037"/>
    <n v="0.88271830471318968"/>
    <n v="13685"/>
    <n v="51"/>
    <n v="5792"/>
    <n v="49"/>
    <n v="6721"/>
    <n v="269"/>
    <n v="774"/>
    <n v="29"/>
    <n v="0.92166605772743881"/>
    <n v="7.8333942272561186E-2"/>
    <n v="13685"/>
    <n v="2362"/>
    <n v="2927"/>
    <n v="7710"/>
    <n v="0.56339057362075262"/>
    <n v="560"/>
    <n v="126"/>
    <n v="0.38648154914139571"/>
    <n v="4.0920716112531973E-2"/>
    <n v="0.48052612349287543"/>
    <n v="43435"/>
    <n v="32011"/>
    <n v="11424"/>
    <n v="0.73698630136986298"/>
    <n v="18927"/>
    <n v="15603"/>
    <n v="3324"/>
    <n v="0.82437787288001263"/>
    <n v="24508"/>
    <n v="16408"/>
    <n v="8100"/>
    <n v="0.66949567488167139"/>
    <n v="2659"/>
    <n v="2489"/>
    <n v="170"/>
    <n v="0.93606619029710414"/>
    <n v="40776"/>
    <n v="29522"/>
    <n v="11254"/>
    <n v="0.72400431626446926"/>
    <n v="30092"/>
    <n v="13873"/>
    <n v="12592"/>
    <n v="3627"/>
    <n v="0.12053037352120165"/>
    <n v="0.41845008640170145"/>
    <n v="3.8249241797628892"/>
    <n v="13853"/>
    <n v="6369"/>
    <n v="0.45975600952862195"/>
    <n v="5794"/>
    <n v="0.41824875478235762"/>
    <n v="1690"/>
    <n v="0.12199523568902043"/>
    <n v="16239"/>
    <n v="7504"/>
    <n v="6798"/>
    <n v="0.11928074388817045"/>
    <n v="0.41862183631997046"/>
    <n v="1937"/>
    <n v="35809"/>
    <n v="11269"/>
    <n v="13562"/>
    <n v="7279"/>
    <n v="2545"/>
    <n v="44"/>
    <n v="1054"/>
    <n v="23"/>
    <n v="11"/>
    <n v="22"/>
    <n v="11269"/>
    <n v="24540"/>
    <n v="10978"/>
    <n v="24831"/>
    <n v="3699"/>
    <n v="0.31469742243570054"/>
    <n v="0.68530257756429946"/>
    <n v="0.30657097377754194"/>
    <n v="0.10329805356195369"/>
    <n v="0.4959367756709207"/>
    <n v="15689"/>
    <n v="3248"/>
    <n v="6945"/>
    <n v="3781"/>
    <n v="1227"/>
    <n v="23"/>
    <n v="433"/>
    <n v="9"/>
    <n v="6"/>
    <n v="17"/>
    <n v="0.20702402957486138"/>
    <n v="0.79297597042513868"/>
    <n v="0.35030913378800432"/>
    <n v="0.10931225699534707"/>
    <n v="20120"/>
    <n v="8021"/>
    <n v="6617"/>
    <n v="3498"/>
    <n v="1318"/>
    <n v="21"/>
    <n v="621"/>
    <n v="14"/>
    <n v="5"/>
    <n v="5"/>
    <n v="0.39865805168986085"/>
    <n v="0.60134194831013921"/>
    <n v="0.2724652087475149"/>
    <n v="56167"/>
    <n v="909"/>
    <n v="6721"/>
    <n v="1733"/>
    <n v="17219"/>
    <n v="14218"/>
    <n v="302"/>
    <n v="131"/>
    <n v="8141"/>
    <n v="2652"/>
    <n v="2445"/>
    <n v="477"/>
    <n v="1219"/>
    <n v="0.30035430056794915"/>
    <n v="0.25313796357291646"/>
    <n v="3.9504149669433115"/>
    <n v="5.4001695855870842E-2"/>
    <n v="24692"/>
    <n v="346"/>
    <n v="3150"/>
    <n v="1050"/>
    <n v="8997"/>
    <n v="5258"/>
    <n v="155"/>
    <n v="72"/>
    <n v="3568"/>
    <n v="300"/>
    <n v="884"/>
    <n v="241"/>
    <n v="671"/>
    <n v="0.76769803985096385"/>
    <n v="31475"/>
    <n v="563"/>
    <n v="3571"/>
    <n v="683"/>
    <n v="8222"/>
    <n v="8960"/>
    <n v="147"/>
    <n v="59"/>
    <n v="4573"/>
    <n v="2352"/>
    <n v="1561"/>
    <n v="236"/>
    <n v="548"/>
    <n v="0.7036060365369341"/>
    <n v="56167"/>
    <n v="38227"/>
    <n v="128"/>
    <n v="212"/>
    <n v="582"/>
    <n v="516"/>
    <n v="83"/>
    <n v="35"/>
    <n v="11"/>
    <n v="16373"/>
    <n v="0.29150568839354069"/>
    <n v="0.70849431160645926"/>
    <n v="3468"/>
    <n v="2666"/>
    <n v="87"/>
    <n v="91"/>
    <n v="27"/>
    <n v="58"/>
    <n v="2"/>
    <n v="19"/>
    <n v="0"/>
    <n v="518"/>
    <n v="0.14936562860438293"/>
    <n v="52699"/>
    <n v="35561"/>
    <n v="41"/>
    <n v="121"/>
    <n v="555"/>
    <n v="458"/>
    <n v="81"/>
    <n v="16"/>
    <n v="11"/>
    <n v="15855"/>
    <n v="0.3008595988538682"/>
    <n v="72204"/>
    <n v="68385"/>
    <n v="3819"/>
    <n v="5.2891806548113679E-2"/>
    <n v="1703"/>
    <n v="1739"/>
    <n v="1334"/>
    <n v="1679"/>
    <n v="32708"/>
    <n v="30966"/>
    <n v="1742"/>
    <n v="5.3259141494435613E-2"/>
    <n v="39496"/>
    <n v="37419"/>
    <n v="2077"/>
    <n v="5.2587603807980547E-2"/>
    <n v="13685"/>
    <n v="142"/>
    <n v="7060"/>
    <n v="5406"/>
    <n v="149"/>
    <n v="744"/>
    <n v="184"/>
    <n v="1.3445378151260505E-2"/>
    <n v="0.98655462184873954"/>
    <n v="0.52626963829009865"/>
    <n v="13685"/>
    <n v="1456"/>
    <n v="2"/>
    <n v="23"/>
    <n v="16"/>
    <n v="72"/>
    <n v="177"/>
    <n v="11483"/>
    <n v="445"/>
    <n v="0"/>
    <n v="11"/>
    <n v="0.85728900255754481"/>
    <n v="0.14073803434417245"/>
    <n v="13685"/>
    <n v="1484"/>
    <n v="2"/>
    <n v="25"/>
    <n v="17"/>
    <n v="72"/>
    <n v="180"/>
    <n v="11889"/>
    <n v="4"/>
    <n v="0"/>
    <n v="12"/>
    <n v="0.97946656923639019"/>
    <n v="0.33350383631713554"/>
    <n v="13685"/>
    <n v="2593"/>
    <n v="206"/>
    <n v="1869"/>
    <n v="308"/>
    <n v="91"/>
    <n v="5736"/>
    <n v="2270"/>
    <n v="612"/>
    <n v="0.18947753014249177"/>
    <n v="12586.234417245159"/>
    <n v="0.36200219218122032"/>
    <n v="13685"/>
    <n v="1157"/>
    <n v="0"/>
    <n v="2"/>
    <n v="2"/>
    <n v="12465"/>
    <n v="53"/>
    <n v="2"/>
    <n v="0"/>
    <n v="4"/>
    <n v="13685"/>
    <n v="0.75286810376324442"/>
    <n v="0.20315138620021259"/>
    <n v="1.3282539066291372"/>
    <n v="0.26971686471346762"/>
    <n v="8341"/>
    <n v="0.6094994519546949"/>
    <n v="0.15031808106111122"/>
    <n v="3159"/>
    <n v="5344"/>
    <n v="316"/>
    <n v="1338"/>
    <n v="123"/>
    <n v="23"/>
    <n v="9.7771282426013878E-2"/>
    <n v="0.23083668249908659"/>
    <n v="0.3905005480453051"/>
    <n v="8.9879430032882724E-3"/>
    <n v="13685"/>
    <n v="145"/>
    <n v="6737"/>
    <n v="142"/>
    <n v="73"/>
    <n v="4"/>
    <n v="4"/>
    <n v="137"/>
    <n v="0.50851297040555354"/>
    <n v="2075"/>
    <n v="2064"/>
    <n v="0.75109170305676853"/>
    <n v="0.86917151162790707"/>
    <n v="179397"/>
    <n v="7340566.4459999995"/>
    <n v="139845.04307723438"/>
    <n v="677"/>
    <n v="677"/>
    <n v="0.24636098981077148"/>
    <n v="0.65249630723781393"/>
    <n v="44174"/>
    <n v="1807511.7320000001"/>
    <n v="207945.20547945207"/>
    <m/>
    <m/>
    <n v="0"/>
    <n v="0"/>
    <m/>
    <n v="0"/>
    <n v="0"/>
    <m/>
    <m/>
    <n v="0"/>
    <n v="0"/>
    <m/>
    <n v="0"/>
    <n v="0"/>
    <n v="7"/>
    <n v="7"/>
    <n v="2.5473071324599709E-3"/>
    <n v="0.24285714285714285"/>
    <n v="170"/>
    <n v="1067.9670585378685"/>
    <m/>
    <m/>
    <n v="0"/>
    <m/>
    <n v="0"/>
    <m/>
    <m/>
    <m/>
    <n v="0"/>
    <n v="0"/>
    <m/>
    <n v="0"/>
    <n v="0"/>
    <m/>
    <m/>
    <n v="0"/>
    <n v="0"/>
    <m/>
    <n v="0"/>
    <m/>
    <m/>
    <n v="0"/>
    <n v="0"/>
    <m/>
    <n v="0"/>
    <m/>
    <m/>
    <n v="0"/>
    <n v="0"/>
    <m/>
    <n v="0"/>
    <n v="2759"/>
    <n v="2748"/>
    <n v="3.5343460495194292E-3"/>
    <n v="8.0748328967986986E-5"/>
    <n v="0.40086498416158123"/>
    <n v="0.59607369461754833"/>
    <n v="0"/>
    <n v="3.0613212208704024E-3"/>
    <n v="0"/>
    <n v="0"/>
    <n v="0"/>
    <n v="0"/>
    <n v="348858.21561522433"/>
    <n v="4.8315635645563173"/>
    <n v="11"/>
    <n v="3.9869517941283072E-3"/>
    <n v="26.170351576658209"/>
    <n v="3.8058833305634039E-2"/>
    <n v="-1.3565860000000001"/>
    <n v="147"/>
    <b v="0"/>
    <b v="0"/>
    <b v="0"/>
    <b v="0"/>
    <b v="0"/>
    <b v="1"/>
    <b v="1"/>
    <b v="1"/>
    <n v="15"/>
    <m/>
    <n v="1"/>
    <m/>
    <n v="16"/>
    <n v="13"/>
    <m/>
    <m/>
    <m/>
    <n v="4.1322314049586778E-3"/>
    <n v="3.7313432835820892E-2"/>
    <n v="0"/>
    <n v="1.1872146118721462E-2"/>
    <n v="0"/>
    <n v="0"/>
    <n v="0"/>
    <n v="0.3125"/>
    <n v="2.8260869565217391E-2"/>
    <n v="1.2296394738635589E-2"/>
    <n v="8.5190217391304349E-2"/>
    <n v="11.738437001594896"/>
    <n v="1.8932962905798219E-2"/>
    <m/>
    <m/>
    <m/>
    <n v="1"/>
    <m/>
    <m/>
    <n v="3"/>
    <m/>
    <n v="1"/>
    <m/>
    <m/>
    <m/>
    <m/>
    <m/>
    <m/>
    <m/>
    <m/>
    <n v="1"/>
    <m/>
    <m/>
    <n v="1"/>
    <n v="2"/>
    <m/>
    <m/>
    <m/>
    <m/>
    <m/>
    <m/>
    <n v="1"/>
    <m/>
    <m/>
    <m/>
    <m/>
    <m/>
    <m/>
    <n v="5"/>
    <m/>
    <m/>
    <n v="94"/>
    <n v="4"/>
    <m/>
    <m/>
    <m/>
    <m/>
    <m/>
    <m/>
    <m/>
    <m/>
    <m/>
    <m/>
    <m/>
    <m/>
    <m/>
    <n v="4"/>
    <m/>
    <m/>
    <n v="94"/>
    <n v="6"/>
    <m/>
    <m/>
    <m/>
    <m/>
    <m/>
    <n v="1"/>
    <m/>
    <m/>
    <m/>
    <m/>
    <m/>
    <m/>
    <n v="6"/>
    <m/>
    <m/>
    <n v="188"/>
    <n v="113"/>
    <m/>
    <n v="1"/>
    <n v="1"/>
    <m/>
    <m/>
    <m/>
    <m/>
    <m/>
    <m/>
    <m/>
    <m/>
    <m/>
    <m/>
    <n v="0"/>
    <n v="0"/>
    <n v="0"/>
    <n v="0"/>
    <n v="17"/>
    <n v="0"/>
    <n v="0"/>
    <n v="189"/>
    <n v="128"/>
    <n v="0"/>
    <n v="2"/>
    <n v="0"/>
    <n v="0"/>
    <n v="0"/>
    <n v="0"/>
    <n v="0"/>
    <n v="2"/>
    <n v="0"/>
    <n v="0"/>
  </r>
  <r>
    <s v="MMR222"/>
    <s v="Shan"/>
    <s v="MMR015D003"/>
    <s v="Kyaukme"/>
    <s v="MMR015017"/>
    <s v="Mongmit"/>
    <n v="28"/>
    <n v="4"/>
    <x v="4"/>
    <n v="38174.766285799451"/>
    <n v="0.3972088064771917"/>
    <n v="0.16200852676456656"/>
    <n v="0.91471919735715157"/>
    <n v="0.12995008816760811"/>
    <n v="0.34128336172629187"/>
    <n v="0.46102919778834028"/>
    <n v="0.51340462935833575"/>
    <n v="0.46249633753296221"/>
    <n v="5.4497509522414299E-2"/>
    <n v="0.75732493407559331"/>
    <n v="0.65719308526223263"/>
    <n v="0.26989748735808589"/>
    <n v="4.2701322812717574E-2"/>
    <n v="38174.766285799451"/>
    <n v="63330"/>
    <n v="31545"/>
    <n v="31785"/>
    <n v="1.230037074168128E-3"/>
    <n v="99.244926852288813"/>
    <n v="2703.61142754"/>
    <n v="23.424224115528165"/>
    <n v="2.0229395659088344E-2"/>
    <n v="58848"/>
    <n v="28285"/>
    <n v="30563"/>
    <n v="4482"/>
    <n v="3260"/>
    <n v="1222"/>
    <n v="10260"/>
    <n v="4778"/>
    <n v="5482"/>
    <n v="87.157971543232392"/>
    <n v="53070"/>
    <n v="26767"/>
    <n v="26303"/>
    <n v="101.76405733186328"/>
    <n v="0.16200852676456656"/>
    <n v="19011"/>
    <n v="41236"/>
    <n v="3083"/>
    <n v="0.53579396643709376"/>
    <n v="29398.168105538851"/>
    <n v="0.46102919778834028"/>
    <n v="0.53897080221165972"/>
    <n v="7.4764768648753517"/>
    <n v="44319"/>
    <n v="12143"/>
    <n v="27718"/>
    <n v="3309"/>
    <n v="776"/>
    <n v="373"/>
    <n v="13652"/>
    <n v="8893"/>
    <n v="4759"/>
    <n v="0.34859361265748601"/>
    <n v="58848"/>
    <n v="4482"/>
    <n v="7.6162316476345845E-2"/>
    <n v="647"/>
    <n v="1588"/>
    <n v="2803"/>
    <n v="3052"/>
    <n v="2377"/>
    <n v="1451"/>
    <n v="867"/>
    <n v="523"/>
    <n v="344"/>
    <n v="4.3105772048051572"/>
    <n v="13652"/>
    <n v="4.6388807500732492"/>
    <n v="268"/>
    <n v="558"/>
    <n v="1002"/>
    <n v="2596"/>
    <n v="9014"/>
    <n v="130"/>
    <n v="41"/>
    <n v="43"/>
    <n v="13652"/>
    <n v="12667"/>
    <n v="246"/>
    <n v="203"/>
    <n v="509"/>
    <n v="9"/>
    <n v="18"/>
    <n v="13652"/>
    <n v="6979"/>
    <n v="26"/>
    <n v="4"/>
    <n v="6561"/>
    <n v="19"/>
    <n v="63"/>
    <n v="30195.593319660125"/>
    <n v="0.48058892469967768"/>
    <n v="1.3917374743627308E-3"/>
    <n v="0.51340462935833575"/>
    <n v="0.48659537064166425"/>
    <n v="13652"/>
    <n v="45"/>
    <n v="10630"/>
    <n v="137"/>
    <n v="1622"/>
    <n v="13"/>
    <n v="1170"/>
    <n v="35"/>
    <n v="0.91078230295927332"/>
    <n v="8.9217697040726684E-2"/>
    <n v="13652"/>
    <n v="5678"/>
    <n v="636"/>
    <n v="6024"/>
    <n v="0.44125402871374159"/>
    <n v="1244"/>
    <n v="70"/>
    <n v="0.46249633753296221"/>
    <n v="9.1122179900380892E-2"/>
    <n v="0.28790653384119547"/>
    <n v="40865"/>
    <n v="37380"/>
    <n v="3485"/>
    <n v="0.91471919735715157"/>
    <n v="19274"/>
    <n v="18058"/>
    <n v="1216"/>
    <n v="0.93690982670955691"/>
    <n v="21591"/>
    <n v="19322"/>
    <n v="2269"/>
    <n v="0.89490991616877413"/>
    <n v="7172"/>
    <n v="6943"/>
    <n v="229"/>
    <n v="0.96807027328499717"/>
    <n v="33693"/>
    <n v="30437"/>
    <n v="3256"/>
    <n v="0.90336271629121778"/>
    <n v="26122"/>
    <n v="9877"/>
    <n v="14417"/>
    <n v="1828"/>
    <n v="6.9979327769696037E-2"/>
    <n v="0.55191026720771763"/>
    <n v="5.4031728665207881"/>
    <n v="12818"/>
    <n v="4706"/>
    <n v="0.36713995943204869"/>
    <n v="7141"/>
    <n v="0.55710719300982992"/>
    <n v="971"/>
    <n v="7.5752847558121394E-2"/>
    <n v="13304"/>
    <n v="5171"/>
    <n v="7276"/>
    <n v="6.4416716776909203E-2"/>
    <n v="0.54690318701142515"/>
    <n v="857"/>
    <n v="33459"/>
    <n v="4348"/>
    <n v="17692"/>
    <n v="6370"/>
    <n v="2629"/>
    <n v="47"/>
    <n v="1887"/>
    <n v="86"/>
    <n v="24"/>
    <n v="376"/>
    <n v="4348"/>
    <n v="29111"/>
    <n v="11419"/>
    <n v="22040"/>
    <n v="5049"/>
    <n v="0.12995008816760811"/>
    <n v="0.87004991183239189"/>
    <n v="0.34128336172629187"/>
    <n v="0.15090110284228458"/>
    <n v="0.60566663677934185"/>
    <n v="16218"/>
    <n v="1827"/>
    <n v="8366"/>
    <n v="3435"/>
    <n v="1405"/>
    <n v="32"/>
    <n v="810"/>
    <n v="38"/>
    <n v="19"/>
    <n v="286"/>
    <n v="0.11265260821309656"/>
    <n v="0.88734739178690347"/>
    <n v="0.37150080157849302"/>
    <n v="0.15969909976569244"/>
    <n v="17241"/>
    <n v="2521"/>
    <n v="9326"/>
    <n v="2935"/>
    <n v="1224"/>
    <n v="15"/>
    <n v="1077"/>
    <n v="48"/>
    <n v="5"/>
    <n v="90"/>
    <n v="0.14622121686677106"/>
    <n v="0.85377878313322897"/>
    <n v="0.31285888289542368"/>
    <n v="50823"/>
    <n v="2243"/>
    <n v="6856"/>
    <n v="707"/>
    <n v="13684"/>
    <n v="5161"/>
    <n v="1597"/>
    <n v="209"/>
    <n v="6334"/>
    <n v="9133"/>
    <n v="3219"/>
    <n v="314"/>
    <n v="1366"/>
    <n v="0.2812506148790902"/>
    <n v="0.1015485115006985"/>
    <n v="9.8475101724471994"/>
    <n v="0.13461427564445508"/>
    <n v="25103"/>
    <n v="1367"/>
    <n v="4784"/>
    <n v="548"/>
    <n v="9625"/>
    <n v="1938"/>
    <n v="1072"/>
    <n v="115"/>
    <n v="2953"/>
    <n v="325"/>
    <n v="1245"/>
    <n v="148"/>
    <n v="983"/>
    <n v="0.77018683025933155"/>
    <n v="25720"/>
    <n v="876"/>
    <n v="2072"/>
    <n v="159"/>
    <n v="4059"/>
    <n v="3223"/>
    <n v="525"/>
    <n v="94"/>
    <n v="3381"/>
    <n v="8808"/>
    <n v="1974"/>
    <n v="166"/>
    <n v="383"/>
    <n v="0.42433903576982895"/>
    <n v="50823"/>
    <n v="35782"/>
    <n v="37"/>
    <n v="89"/>
    <n v="807"/>
    <n v="275"/>
    <n v="93"/>
    <n v="12"/>
    <n v="11"/>
    <n v="13717"/>
    <n v="0.26989748735808589"/>
    <n v="0.73010251264191406"/>
    <n v="8601"/>
    <n v="6794"/>
    <n v="25"/>
    <n v="35"/>
    <n v="52"/>
    <n v="83"/>
    <n v="8"/>
    <n v="9"/>
    <n v="1"/>
    <n v="1594"/>
    <n v="0.18532728752470642"/>
    <n v="42222"/>
    <n v="28988"/>
    <n v="12"/>
    <n v="54"/>
    <n v="755"/>
    <n v="192"/>
    <n v="85"/>
    <n v="3"/>
    <n v="10"/>
    <n v="12123"/>
    <n v="0.28712519539576525"/>
    <n v="63330"/>
    <n v="59099"/>
    <n v="4231"/>
    <n v="6.6808779409442604E-2"/>
    <n v="2849"/>
    <n v="1067"/>
    <n v="1296"/>
    <n v="1371"/>
    <n v="31545"/>
    <n v="29694"/>
    <n v="1851"/>
    <n v="5.8678078934854966E-2"/>
    <n v="31785"/>
    <n v="29405"/>
    <n v="2380"/>
    <n v="7.4878087148025796E-2"/>
    <n v="13652"/>
    <n v="113"/>
    <n v="10226"/>
    <n v="2715"/>
    <n v="75"/>
    <n v="69"/>
    <n v="454"/>
    <n v="3.3255200703193669E-2"/>
    <n v="0.96674479929680635"/>
    <n v="0.75732493407559331"/>
    <n v="13652"/>
    <n v="210"/>
    <n v="6394"/>
    <n v="1878"/>
    <n v="778"/>
    <n v="125"/>
    <n v="1879"/>
    <n v="1716"/>
    <n v="490"/>
    <n v="0"/>
    <n v="182"/>
    <n v="0.2724875476120715"/>
    <n v="0.65719308526223263"/>
    <n v="13652"/>
    <n v="302"/>
    <n v="6918"/>
    <n v="1919"/>
    <n v="776"/>
    <n v="125"/>
    <n v="1566"/>
    <n v="1757"/>
    <n v="21"/>
    <n v="87"/>
    <n v="181"/>
    <n v="0.79966305303252272"/>
    <n v="0.70725900966891297"/>
    <n v="13652"/>
    <n v="744"/>
    <n v="55"/>
    <n v="3084"/>
    <n v="924"/>
    <n v="2137"/>
    <n v="955"/>
    <n v="5475"/>
    <n v="278"/>
    <n v="5.4497509522414299E-2"/>
    <n v="3207.0694403750367"/>
    <n v="0.61207149135657779"/>
    <n v="13652"/>
    <n v="20"/>
    <n v="3"/>
    <n v="8"/>
    <n v="0"/>
    <n v="10536"/>
    <n v="3028"/>
    <n v="33"/>
    <n v="0"/>
    <n v="24"/>
    <n v="13652"/>
    <n v="1.1719894520949312"/>
    <n v="0.31624567519198005"/>
    <n v="0.85324999999999995"/>
    <n v="0.17326198979591834"/>
    <n v="6087"/>
    <n v="0.44586873718136538"/>
    <n v="0.1096974175061724"/>
    <n v="3907"/>
    <n v="7565"/>
    <n v="482"/>
    <n v="3559"/>
    <n v="166"/>
    <n v="321"/>
    <n v="0.26069440375036623"/>
    <n v="0.28618517433343099"/>
    <n v="0.55413126281863467"/>
    <n v="2.3513038382654557E-2"/>
    <n v="13652"/>
    <n v="328"/>
    <n v="10252"/>
    <n v="5113"/>
    <n v="299"/>
    <n v="30"/>
    <n v="198"/>
    <n v="4394"/>
    <n v="0.81138294755347207"/>
    <n v="16068"/>
    <n v="15534"/>
    <n v="0.73645285165694785"/>
    <n v="1.0673419595725506"/>
    <n v="1658009"/>
    <n v="67842412.261999995"/>
    <n v="1052496.5596713948"/>
    <n v="75"/>
    <n v="75"/>
    <n v="3.5556819798037262E-3"/>
    <n v="0.92826666666666668"/>
    <n v="6962"/>
    <n v="284871.11599999998"/>
    <n v="23036.765747354362"/>
    <n v="815"/>
    <n v="815"/>
    <n v="3.8638410847200495E-2"/>
    <n v="0.15577914110429447"/>
    <n v="12696"/>
    <n v="519494.92800000001"/>
    <n v="66623.500131523033"/>
    <n v="1073"/>
    <n v="1073"/>
    <n v="5.0869956857725308E-2"/>
    <n v="0.64220876048462261"/>
    <n v="68909"/>
    <n v="2819618.4619999998"/>
    <n v="140689.99008518647"/>
    <n v="15"/>
    <n v="15"/>
    <n v="7.1113639596074522E-4"/>
    <n v="0.33399999999999996"/>
    <n v="501"/>
    <n v="2288.500839724004"/>
    <m/>
    <m/>
    <n v="0"/>
    <m/>
    <n v="0"/>
    <m/>
    <n v="950"/>
    <n v="950"/>
    <n v="4.5038638410847202E-2"/>
    <n v="0.31027368421052631"/>
    <n v="29476"/>
    <n v="77.295380210526318"/>
    <n v="2631"/>
    <n v="2538"/>
    <n v="2538"/>
    <n v="0.1203242781965581"/>
    <n v="0.17530338849487787"/>
    <n v="44492"/>
    <n v="596741.46617834526"/>
    <n v="4"/>
    <n v="4"/>
    <n v="1.8963637225619874E-4"/>
    <n v="0.13750000000000001"/>
    <n v="55"/>
    <n v="940.49088444183644"/>
    <n v="89"/>
    <n v="89"/>
    <n v="4.2194092827004216E-3"/>
    <n v="0.11146067415730337"/>
    <n v="992"/>
    <n v="9616.5597620444751"/>
    <n v="21627"/>
    <n v="21093"/>
    <n v="2.7128806849531777E-2"/>
    <n v="6.1980513206759446E-4"/>
    <n v="0.55613758023466497"/>
    <n v="1.2172591959033524E-2"/>
    <n v="7.4340376631390842E-2"/>
    <n v="1.2092403606207218E-3"/>
    <n v="0.31531728249043023"/>
    <n v="4.9695395191557161E-4"/>
    <n v="5.0813755418974739E-3"/>
    <n v="4.0842761259971875E-5"/>
    <n v="1892511.1286802245"/>
    <n v="29.883327470080918"/>
    <n v="534"/>
    <n v="2.4691358024691357E-2"/>
    <n v="2.9282840893327786"/>
    <n v="0.33306489815253432"/>
    <n v="-1.826686"/>
    <n v="102"/>
    <b v="0"/>
    <b v="0"/>
    <b v="0"/>
    <b v="0"/>
    <b v="0"/>
    <b v="1"/>
    <b v="0"/>
    <b v="1"/>
    <n v="6"/>
    <m/>
    <m/>
    <m/>
    <n v="6"/>
    <n v="12"/>
    <m/>
    <m/>
    <m/>
    <n v="0"/>
    <n v="1.4925373134328358E-2"/>
    <n v="0"/>
    <n v="1.0958904109589041E-2"/>
    <n v="0"/>
    <n v="0"/>
    <n v="0"/>
    <n v="0.125"/>
    <n v="2.6086956521739129E-2"/>
    <n v="6.4710693109793493E-3"/>
    <n v="3.777173913043478E-2"/>
    <n v="26.474820143884894"/>
    <n v="4.2701322812717574E-2"/>
    <m/>
    <m/>
    <m/>
    <m/>
    <m/>
    <m/>
    <n v="69"/>
    <m/>
    <n v="1"/>
    <m/>
    <m/>
    <m/>
    <m/>
    <m/>
    <m/>
    <m/>
    <m/>
    <n v="1"/>
    <m/>
    <m/>
    <n v="1"/>
    <n v="134"/>
    <m/>
    <m/>
    <m/>
    <m/>
    <m/>
    <m/>
    <n v="1"/>
    <m/>
    <m/>
    <m/>
    <m/>
    <m/>
    <m/>
    <n v="2"/>
    <m/>
    <m/>
    <m/>
    <n v="136"/>
    <m/>
    <m/>
    <m/>
    <m/>
    <m/>
    <m/>
    <m/>
    <m/>
    <m/>
    <m/>
    <m/>
    <m/>
    <m/>
    <n v="1"/>
    <m/>
    <m/>
    <m/>
    <n v="138"/>
    <m/>
    <m/>
    <m/>
    <m/>
    <m/>
    <m/>
    <m/>
    <m/>
    <m/>
    <m/>
    <m/>
    <m/>
    <n v="2"/>
    <m/>
    <m/>
    <m/>
    <n v="142"/>
    <m/>
    <m/>
    <n v="1"/>
    <m/>
    <m/>
    <m/>
    <m/>
    <m/>
    <m/>
    <m/>
    <m/>
    <m/>
    <m/>
    <n v="0"/>
    <n v="0"/>
    <n v="0"/>
    <n v="0"/>
    <n v="6"/>
    <n v="0"/>
    <n v="0"/>
    <n v="1"/>
    <n v="619"/>
    <n v="0"/>
    <n v="1"/>
    <n v="0"/>
    <n v="0"/>
    <n v="0"/>
    <n v="0"/>
    <n v="0"/>
    <n v="1"/>
    <n v="0"/>
    <n v="0"/>
  </r>
  <r>
    <s v="MMR222"/>
    <s v="Shan"/>
    <s v="MMR015D003"/>
    <s v="Kyaukme"/>
    <s v="MMR015018"/>
    <s v="Mabein"/>
    <n v="16"/>
    <n v="3"/>
    <x v="6"/>
    <n v="25678.313853330688"/>
    <n v="0.45824056176778155"/>
    <n v="6.8378412591248577E-2"/>
    <n v="0.97790782229301565"/>
    <n v="5.2504429054598165E-2"/>
    <n v="0.31011435013689803"/>
    <n v="0.43160080543669771"/>
    <n v="0.50440222428174231"/>
    <n v="9.4531974050046333E-2"/>
    <n v="3.4986098239110287E-2"/>
    <n v="0.92388785912882299"/>
    <n v="0.89735866543095455"/>
    <n v="0.20321410057024364"/>
    <n v="1"/>
    <n v="25678.313853330688"/>
    <n v="47398"/>
    <n v="24494"/>
    <n v="22904"/>
    <n v="9.2059525093037941E-4"/>
    <n v="106.94201886133425"/>
    <n v="5034.41299265"/>
    <n v="9.4148016996616679"/>
    <n v="8.1307174869479741E-3"/>
    <n v="41213"/>
    <n v="20397"/>
    <n v="20816"/>
    <n v="6185"/>
    <n v="4097"/>
    <n v="2088"/>
    <n v="3241"/>
    <n v="1619"/>
    <n v="1622"/>
    <n v="99.815043156596801"/>
    <n v="44157"/>
    <n v="22875"/>
    <n v="21282"/>
    <n v="107.48519875951507"/>
    <n v="6.8378412591248577E-2"/>
    <n v="13718"/>
    <n v="31784"/>
    <n v="1896"/>
    <n v="0.49125346086081045"/>
    <n v="24113.568462119307"/>
    <n v="0.43160080543669771"/>
    <n v="0.56839919456330223"/>
    <n v="5.9652655424112755"/>
    <n v="33680"/>
    <n v="9041"/>
    <n v="21938"/>
    <n v="1972"/>
    <n v="510"/>
    <n v="219"/>
    <n v="8632"/>
    <n v="6983"/>
    <n v="1649"/>
    <n v="0.19103336422613532"/>
    <n v="41213"/>
    <n v="6185"/>
    <n v="0.15007400577487687"/>
    <n v="177"/>
    <n v="692"/>
    <n v="1500"/>
    <n v="1996"/>
    <n v="1622"/>
    <n v="1138"/>
    <n v="684"/>
    <n v="497"/>
    <n v="326"/>
    <n v="4.7744439295644119"/>
    <n v="8632"/>
    <n v="5.4909638554216871"/>
    <n v="89"/>
    <n v="254"/>
    <n v="363"/>
    <n v="5102"/>
    <n v="2760"/>
    <n v="42"/>
    <n v="17"/>
    <n v="5"/>
    <n v="8632"/>
    <n v="8185"/>
    <n v="247"/>
    <n v="38"/>
    <n v="150"/>
    <n v="7"/>
    <n v="5"/>
    <n v="8632"/>
    <n v="4284"/>
    <n v="61"/>
    <n v="9"/>
    <n v="4265"/>
    <n v="11"/>
    <n v="2"/>
    <n v="20744.95887395737"/>
    <n v="0.49409175162187208"/>
    <n v="1.2743280815569972E-3"/>
    <n v="0.50440222428174231"/>
    <n v="0.49559777571825769"/>
    <n v="8632"/>
    <n v="43"/>
    <n v="4528"/>
    <n v="8"/>
    <n v="3527"/>
    <n v="11"/>
    <n v="514"/>
    <n v="1"/>
    <n v="0.93906394810009264"/>
    <n v="6.0936051899907362E-2"/>
    <n v="8632"/>
    <n v="750"/>
    <n v="66"/>
    <n v="7238"/>
    <n v="0.83850787766450419"/>
    <n v="552"/>
    <n v="26"/>
    <n v="9.4531974050046333E-2"/>
    <n v="6.39481000926784E-2"/>
    <n v="0.27826691380908253"/>
    <n v="28879"/>
    <n v="28241"/>
    <n v="638"/>
    <n v="0.97790782229301565"/>
    <n v="14152"/>
    <n v="14010"/>
    <n v="142"/>
    <n v="0.98996608253250429"/>
    <n v="14727"/>
    <n v="14231"/>
    <n v="496"/>
    <n v="0.96632036395735721"/>
    <n v="2339"/>
    <n v="2308"/>
    <n v="31"/>
    <n v="0.98674647285164596"/>
    <n v="26540"/>
    <n v="25933"/>
    <n v="607"/>
    <n v="0.97712886209495098"/>
    <n v="19480"/>
    <n v="7592"/>
    <n v="11183"/>
    <n v="705"/>
    <n v="3.6190965092402466E-2"/>
    <n v="0.57407597535934296"/>
    <n v="10.768794326241135"/>
    <n v="9889"/>
    <n v="3789"/>
    <n v="0.3831529982809182"/>
    <n v="5751"/>
    <n v="0.58155526342400643"/>
    <n v="349"/>
    <n v="3.5291738295075335E-2"/>
    <n v="9591"/>
    <n v="3803"/>
    <n v="5432"/>
    <n v="3.7118131581691166E-2"/>
    <n v="0.56636429986445624"/>
    <n v="356"/>
    <n v="24836"/>
    <n v="1304"/>
    <n v="15830"/>
    <n v="4465"/>
    <n v="1905"/>
    <n v="66"/>
    <n v="1119"/>
    <n v="23"/>
    <n v="23"/>
    <n v="101"/>
    <n v="1304"/>
    <n v="23532"/>
    <n v="7701.9999999999991"/>
    <n v="17134"/>
    <n v="3237"/>
    <n v="5.2504429054598165E-2"/>
    <n v="0.94749557094540182"/>
    <n v="0.31011435013689803"/>
    <n v="0.13033499758415204"/>
    <n v="0.62880496054114987"/>
    <n v="12690"/>
    <n v="509"/>
    <n v="7632"/>
    <n v="2706"/>
    <n v="1162"/>
    <n v="40"/>
    <n v="555"/>
    <n v="10"/>
    <n v="17"/>
    <n v="59"/>
    <n v="4.0110323089046496E-2"/>
    <n v="0.9598896769109535"/>
    <n v="0.35847123719464147"/>
    <n v="0.14523246650906224"/>
    <n v="12146"/>
    <n v="795"/>
    <n v="8198"/>
    <n v="1759"/>
    <n v="743"/>
    <n v="26"/>
    <n v="564"/>
    <n v="13"/>
    <n v="6"/>
    <n v="42"/>
    <n v="6.5453647291289316E-2"/>
    <n v="0.93454635270871067"/>
    <n v="0.25959163510620781"/>
    <n v="38580"/>
    <n v="929"/>
    <n v="4321"/>
    <n v="1199"/>
    <n v="11280"/>
    <n v="5394"/>
    <n v="944"/>
    <n v="70"/>
    <n v="5051"/>
    <n v="6766"/>
    <n v="1739"/>
    <n v="234"/>
    <n v="653"/>
    <n v="0.31518921721099014"/>
    <n v="0.13981337480559874"/>
    <n v="7.152391546162403"/>
    <n v="9.7772329274264422E-2"/>
    <n v="19939"/>
    <n v="502"/>
    <n v="3018"/>
    <n v="866"/>
    <n v="8456"/>
    <n v="2353"/>
    <n v="686"/>
    <n v="46"/>
    <n v="2480"/>
    <n v="279"/>
    <n v="677"/>
    <n v="94"/>
    <n v="482"/>
    <n v="0.79647926174833239"/>
    <n v="18641"/>
    <n v="427"/>
    <n v="1303"/>
    <n v="333"/>
    <n v="2824"/>
    <n v="3041"/>
    <n v="258"/>
    <n v="24"/>
    <n v="2571"/>
    <n v="6487"/>
    <n v="1062"/>
    <n v="140"/>
    <n v="171"/>
    <n v="0.43913953114103321"/>
    <n v="38580"/>
    <n v="30283"/>
    <n v="13"/>
    <n v="53"/>
    <n v="104"/>
    <n v="162"/>
    <n v="111"/>
    <n v="1"/>
    <n v="13"/>
    <n v="7840"/>
    <n v="0.20321410057024364"/>
    <n v="0.79678589942975631"/>
    <n v="2825"/>
    <n v="2549"/>
    <n v="0"/>
    <n v="1"/>
    <n v="5"/>
    <n v="23"/>
    <n v="0"/>
    <n v="0"/>
    <n v="0"/>
    <n v="247"/>
    <n v="8.7433628318584075E-2"/>
    <n v="35755"/>
    <n v="27734"/>
    <n v="13"/>
    <n v="52"/>
    <n v="99"/>
    <n v="139"/>
    <n v="111"/>
    <n v="1"/>
    <n v="13"/>
    <n v="7593"/>
    <n v="0.2123619074255349"/>
    <n v="47398"/>
    <n v="45425"/>
    <n v="1973"/>
    <n v="4.162622895480822E-2"/>
    <n v="1197"/>
    <n v="653"/>
    <n v="866"/>
    <n v="909"/>
    <n v="24494"/>
    <n v="23619"/>
    <n v="875"/>
    <n v="3.5723034212460196E-2"/>
    <n v="22904"/>
    <n v="21806"/>
    <n v="1098"/>
    <n v="4.7939224589591344E-2"/>
    <n v="8632"/>
    <n v="166"/>
    <n v="7809"/>
    <n v="192"/>
    <n v="29"/>
    <n v="5"/>
    <n v="431"/>
    <n v="4.9930491195551437E-2"/>
    <n v="0.95006950880444851"/>
    <n v="0.92388785912882299"/>
    <n v="8632"/>
    <n v="266"/>
    <n v="6962"/>
    <n v="513"/>
    <n v="59"/>
    <n v="34"/>
    <n v="744"/>
    <n v="22"/>
    <n v="5"/>
    <n v="0"/>
    <n v="27"/>
    <n v="9.2678405931417976E-2"/>
    <n v="0.89735866543095455"/>
    <n v="8632"/>
    <n v="265"/>
    <n v="6875"/>
    <n v="503"/>
    <n v="56"/>
    <n v="34"/>
    <n v="850"/>
    <n v="22"/>
    <n v="0"/>
    <n v="0"/>
    <n v="27"/>
    <n v="0.8879749768303985"/>
    <n v="0.91062326227988877"/>
    <n v="8632"/>
    <n v="302"/>
    <n v="28"/>
    <n v="1753"/>
    <n v="1433"/>
    <n v="1229"/>
    <n v="6"/>
    <n v="3866"/>
    <n v="15"/>
    <n v="3.4986098239110287E-2"/>
    <n v="1441.8820667284524"/>
    <n v="0.62523169601482853"/>
    <n v="8632"/>
    <n v="8"/>
    <n v="2"/>
    <n v="2"/>
    <n v="5"/>
    <n v="7469"/>
    <n v="1120"/>
    <n v="23"/>
    <n v="3"/>
    <n v="0"/>
    <n v="8632"/>
    <n v="1.659059314179796"/>
    <n v="0.44767496162912107"/>
    <n v="0.60275120452482367"/>
    <n v="0.1223953976535101"/>
    <n v="2515"/>
    <n v="0.29135773864689529"/>
    <n v="4.5324298509614516E-2"/>
    <n v="3880"/>
    <n v="6117"/>
    <n v="628"/>
    <n v="3389"/>
    <n v="142"/>
    <n v="165"/>
    <n v="0.39260889712696939"/>
    <n v="0.44949026876737719"/>
    <n v="0.70864226135310471"/>
    <n v="1.911492122335496E-2"/>
    <n v="8632"/>
    <n v="798"/>
    <n v="7518"/>
    <n v="3277"/>
    <n v="529"/>
    <n v="291"/>
    <n v="495"/>
    <n v="5432"/>
    <n v="1.082020389249305"/>
    <n v="12600"/>
    <n v="12600"/>
    <n v="0.31585280256693071"/>
    <n v="0.8238928571428572"/>
    <n v="1038105"/>
    <n v="42477180.390000001"/>
    <n v="853705.20483195409"/>
    <n v="285"/>
    <n v="285"/>
    <n v="7.1442895818710521E-3"/>
    <n v="0.49729824561403513"/>
    <n v="14173"/>
    <n v="579930.81400000001"/>
    <n v="87539.709839946576"/>
    <n v="3245"/>
    <n v="3245"/>
    <n v="8.1344630502356366E-2"/>
    <n v="0.11554699537750386"/>
    <n v="37495"/>
    <n v="1534220.41"/>
    <n v="265267.80113716843"/>
    <n v="1802"/>
    <n v="1802"/>
    <n v="4.517196430361977E-2"/>
    <n v="0.63770810210876805"/>
    <n v="114915"/>
    <n v="4702091.97"/>
    <n v="236275.26759879402"/>
    <n v="300"/>
    <n v="300"/>
    <n v="7.5203048230221602E-3"/>
    <n v="0.25"/>
    <n v="7500"/>
    <n v="45770.016794480078"/>
    <m/>
    <m/>
    <n v="0"/>
    <m/>
    <n v="0"/>
    <m/>
    <n v="21625"/>
    <n v="21625"/>
    <n v="0.54208863932618068"/>
    <n v="0.2313350289017341"/>
    <n v="500262"/>
    <n v="57.630182400000002"/>
    <n v="35"/>
    <m/>
    <m/>
    <n v="0"/>
    <n v="0"/>
    <m/>
    <n v="0"/>
    <n v="35"/>
    <n v="35"/>
    <n v="8.7736889601925197E-4"/>
    <n v="8.5142857142857145E-2"/>
    <n v="298"/>
    <n v="8229.2952388660688"/>
    <m/>
    <m/>
    <n v="0"/>
    <n v="0"/>
    <m/>
    <n v="0"/>
    <n v="39892"/>
    <n v="39892"/>
    <n v="5.1307180715949446E-2"/>
    <n v="1.1722024523984488E-3"/>
    <n v="0.57033643914468091"/>
    <n v="5.8482818320993508E-2"/>
    <n v="0.15784886166505058"/>
    <n v="3.0577661059586092E-2"/>
    <n v="0"/>
    <n v="5.4977607218981714E-3"/>
    <n v="0"/>
    <n v="3.850110416480876E-5"/>
    <n v="1496844.9256236092"/>
    <n v="31.580339373467428"/>
    <n v="0"/>
    <n v="0"/>
    <n v="1.1881580266720144"/>
    <n v="0.8416388877167813"/>
    <n v="-0.41541250000000002"/>
    <n v="206"/>
    <b v="0"/>
    <b v="0"/>
    <b v="0"/>
    <b v="0"/>
    <b v="0"/>
    <b v="1"/>
    <b v="0"/>
    <b v="0"/>
    <m/>
    <m/>
    <m/>
    <m/>
    <m/>
    <m/>
    <m/>
    <m/>
    <m/>
    <n v="0"/>
    <n v="0"/>
    <n v="0"/>
    <n v="0"/>
    <n v="0"/>
    <n v="0"/>
    <n v="0"/>
    <n v="0"/>
    <n v="0"/>
    <n v="0"/>
    <n v="0"/>
    <n v="620"/>
    <n v="1"/>
    <m/>
    <m/>
    <m/>
    <m/>
    <m/>
    <m/>
    <n v="44"/>
    <m/>
    <n v="1"/>
    <m/>
    <m/>
    <m/>
    <m/>
    <m/>
    <m/>
    <m/>
    <m/>
    <m/>
    <m/>
    <m/>
    <n v="1"/>
    <n v="87"/>
    <m/>
    <m/>
    <m/>
    <m/>
    <m/>
    <m/>
    <n v="1"/>
    <m/>
    <m/>
    <m/>
    <m/>
    <m/>
    <m/>
    <n v="2"/>
    <m/>
    <m/>
    <m/>
    <n v="94"/>
    <m/>
    <m/>
    <m/>
    <m/>
    <m/>
    <m/>
    <m/>
    <m/>
    <m/>
    <m/>
    <m/>
    <m/>
    <m/>
    <n v="1"/>
    <m/>
    <m/>
    <m/>
    <n v="95"/>
    <m/>
    <m/>
    <m/>
    <m/>
    <m/>
    <n v="1"/>
    <m/>
    <m/>
    <m/>
    <m/>
    <m/>
    <m/>
    <n v="2"/>
    <m/>
    <m/>
    <m/>
    <n v="84"/>
    <m/>
    <m/>
    <m/>
    <m/>
    <m/>
    <m/>
    <m/>
    <m/>
    <m/>
    <m/>
    <m/>
    <m/>
    <m/>
    <n v="0"/>
    <n v="0"/>
    <n v="0"/>
    <n v="0"/>
    <n v="5"/>
    <n v="0"/>
    <n v="0"/>
    <n v="1"/>
    <n v="404"/>
    <n v="0"/>
    <n v="1"/>
    <n v="0"/>
    <n v="0"/>
    <n v="0"/>
    <n v="0"/>
    <n v="0"/>
    <n v="2"/>
    <n v="0"/>
    <n v="0"/>
  </r>
  <r>
    <s v="MMR222"/>
    <s v="Shan"/>
    <s v="MMR015D003"/>
    <s v="Kyaukme"/>
    <s v="MMR015019"/>
    <s v="Manton"/>
    <n v="28"/>
    <n v="3"/>
    <x v="5"/>
    <n v="23949.010631455934"/>
    <n v="0.37957538324250845"/>
    <n v="0.1062666770290925"/>
    <n v="0.56027938050409964"/>
    <n v="0.52853914353595643"/>
    <n v="0.18259257113055571"/>
    <n v="0.64640589619500066"/>
    <n v="0.54067421580111941"/>
    <n v="0.76389431211766234"/>
    <n v="0.10881166211115449"/>
    <n v="0.25250553169334894"/>
    <n v="0.33437459325784197"/>
    <n v="0.49690320297292517"/>
    <n v="3.3657412561343733E-2"/>
    <n v="23949.010631455934"/>
    <n v="38601"/>
    <n v="18562"/>
    <n v="20039"/>
    <n v="7.4973410863672673E-4"/>
    <n v="92.629372723189789"/>
    <n v="2512.9951323999999"/>
    <n v="15.360555021503233"/>
    <n v="1.3265529886524428E-2"/>
    <n v="37254"/>
    <n v="17495"/>
    <n v="19759"/>
    <n v="1347"/>
    <n v="1067"/>
    <n v="280"/>
    <n v="4102"/>
    <n v="2090"/>
    <n v="2012"/>
    <n v="103.87673956262427"/>
    <n v="34499"/>
    <n v="16472"/>
    <n v="18027"/>
    <n v="91.374050036057028"/>
    <n v="0.1062666770290925"/>
    <n v="14559"/>
    <n v="22523"/>
    <n v="1519"/>
    <n v="0.71384806642099174"/>
    <n v="11045.750788083298"/>
    <n v="0.64640589619500066"/>
    <n v="0.35359410380499934"/>
    <n v="6.7442170225991207"/>
    <n v="24042"/>
    <n v="6329"/>
    <n v="15138"/>
    <n v="1980"/>
    <n v="312"/>
    <n v="283"/>
    <n v="7683"/>
    <n v="5860"/>
    <n v="1823"/>
    <n v="0.23727710529740986"/>
    <n v="37254"/>
    <n v="1347"/>
    <n v="3.6157191174102113E-2"/>
    <n v="232"/>
    <n v="723"/>
    <n v="1190"/>
    <n v="1442"/>
    <n v="1448"/>
    <n v="1105"/>
    <n v="720"/>
    <n v="486"/>
    <n v="337"/>
    <n v="4.8488871534556814"/>
    <n v="7683"/>
    <n v="5.0242092932448266"/>
    <n v="62"/>
    <n v="124"/>
    <n v="107"/>
    <n v="1454"/>
    <n v="5613"/>
    <n v="240"/>
    <n v="32"/>
    <n v="51"/>
    <n v="7683"/>
    <n v="7358"/>
    <n v="128"/>
    <n v="83"/>
    <n v="81"/>
    <n v="4"/>
    <n v="29"/>
    <n v="7683"/>
    <n v="4118"/>
    <n v="33"/>
    <n v="3"/>
    <n v="3475"/>
    <n v="3"/>
    <n v="51"/>
    <n v="20127.730573994533"/>
    <n v="0.45229727970844724"/>
    <n v="3.9047247169074581E-4"/>
    <n v="0.54067421580111941"/>
    <n v="0.45932578419888059"/>
    <n v="7683"/>
    <n v="47"/>
    <n v="6135"/>
    <n v="137"/>
    <n v="1023"/>
    <n v="68"/>
    <n v="258"/>
    <n v="15"/>
    <n v="0.95561629571781859"/>
    <n v="4.4383704282181413E-2"/>
    <n v="7683"/>
    <n v="3975"/>
    <n v="1894"/>
    <n v="1439"/>
    <n v="0.18729662892099441"/>
    <n v="286"/>
    <n v="89"/>
    <n v="0.76389431211766234"/>
    <n v="3.7225042301184431E-2"/>
    <n v="0.251854744240531"/>
    <n v="23051"/>
    <n v="12915"/>
    <n v="10136"/>
    <n v="0.56027938050409964"/>
    <n v="10658"/>
    <n v="7157"/>
    <n v="3501"/>
    <n v="0.67151435541377369"/>
    <n v="12393"/>
    <n v="5758"/>
    <n v="6635"/>
    <n v="0.4646171225691923"/>
    <n v="2261"/>
    <n v="1866"/>
    <n v="395"/>
    <n v="0.82529854046881912"/>
    <n v="20790"/>
    <n v="11049"/>
    <n v="9741"/>
    <n v="0.53145743145743141"/>
    <n v="18161"/>
    <n v="7664"/>
    <n v="6610"/>
    <n v="3887"/>
    <n v="0.21403006442376521"/>
    <n v="0.36396674191949785"/>
    <n v="1.9717005402624133"/>
    <n v="8390"/>
    <n v="3521"/>
    <n v="0.4196662693682956"/>
    <n v="3247"/>
    <n v="0.38700834326579259"/>
    <n v="1622"/>
    <n v="0.19332538736591179"/>
    <n v="9771"/>
    <n v="4143"/>
    <n v="3363"/>
    <n v="0.23180841264967761"/>
    <n v="0.34418176235799813"/>
    <n v="2265"/>
    <n v="17257"/>
    <n v="9121"/>
    <n v="4985"/>
    <n v="1923"/>
    <n v="667"/>
    <n v="17"/>
    <n v="291"/>
    <n v="12"/>
    <n v="13"/>
    <n v="228"/>
    <n v="9121"/>
    <n v="8136"/>
    <n v="3151"/>
    <n v="14106"/>
    <n v="1228"/>
    <n v="0.52853914353595643"/>
    <n v="0.47146085646404357"/>
    <n v="0.18259257113055571"/>
    <n v="7.1159529466303523E-2"/>
    <n v="0.32702671379729964"/>
    <n v="8287"/>
    <n v="3223"/>
    <n v="3103"/>
    <n v="1187"/>
    <n v="390"/>
    <n v="12"/>
    <n v="155"/>
    <n v="9"/>
    <n v="10"/>
    <n v="198"/>
    <n v="0.38892240859177024"/>
    <n v="0.6110775914082297"/>
    <n v="0.2366356944612043"/>
    <n v="9.3399300108603839E-2"/>
    <n v="8970"/>
    <n v="5898"/>
    <n v="1882"/>
    <n v="736"/>
    <n v="277"/>
    <n v="5"/>
    <n v="136"/>
    <n v="3"/>
    <n v="3"/>
    <n v="30"/>
    <n v="0.6575250836120401"/>
    <n v="0.34247491638795985"/>
    <n v="0.1326644370122631"/>
    <n v="28255"/>
    <n v="542"/>
    <n v="839"/>
    <n v="270"/>
    <n v="9816"/>
    <n v="7482"/>
    <n v="392"/>
    <n v="122"/>
    <n v="4182"/>
    <n v="2039"/>
    <n v="1103"/>
    <n v="193"/>
    <n v="1275"/>
    <n v="0.3369669085117678"/>
    <n v="0.26480268978941779"/>
    <n v="3.7763966853782414"/>
    <n v="5.1622886947674168E-2"/>
    <n v="13425"/>
    <n v="344"/>
    <n v="611"/>
    <n v="176"/>
    <n v="5772"/>
    <n v="2930"/>
    <n v="230"/>
    <n v="69"/>
    <n v="1899"/>
    <n v="154"/>
    <n v="401"/>
    <n v="86"/>
    <n v="753"/>
    <n v="0.74957169459962758"/>
    <n v="14830"/>
    <n v="198"/>
    <n v="228"/>
    <n v="94"/>
    <n v="4044"/>
    <n v="4552"/>
    <n v="162"/>
    <n v="53"/>
    <n v="2283"/>
    <n v="1885"/>
    <n v="702"/>
    <n v="107"/>
    <n v="522"/>
    <n v="0.62562373567093732"/>
    <n v="28255"/>
    <n v="13344"/>
    <n v="71"/>
    <n v="176"/>
    <n v="493"/>
    <n v="60"/>
    <n v="54"/>
    <n v="6"/>
    <n v="11"/>
    <n v="14040"/>
    <n v="0.49690320297292517"/>
    <n v="0.50309679702707477"/>
    <n v="3264"/>
    <n v="2388"/>
    <n v="24"/>
    <n v="109"/>
    <n v="86"/>
    <n v="2"/>
    <n v="7"/>
    <n v="5"/>
    <n v="0"/>
    <n v="643"/>
    <n v="0.19699754901960784"/>
    <n v="24991"/>
    <n v="10956"/>
    <n v="47"/>
    <n v="67"/>
    <n v="407"/>
    <n v="58"/>
    <n v="47"/>
    <n v="1"/>
    <n v="11"/>
    <n v="13397"/>
    <n v="0.53607298627505906"/>
    <n v="38601"/>
    <n v="36413"/>
    <n v="2188"/>
    <n v="5.6682469366078597E-2"/>
    <n v="897"/>
    <n v="901"/>
    <n v="978"/>
    <n v="1222"/>
    <n v="18562"/>
    <n v="17530"/>
    <n v="1032"/>
    <n v="5.5597457170563518E-2"/>
    <n v="20039"/>
    <n v="18883"/>
    <n v="1156"/>
    <n v="5.7687509356754332E-2"/>
    <n v="7683"/>
    <n v="19"/>
    <n v="1921"/>
    <n v="4219"/>
    <n v="334"/>
    <n v="857"/>
    <n v="333"/>
    <n v="4.3342444357672781E-2"/>
    <n v="0.95665755564232724"/>
    <n v="0.25250553169334894"/>
    <n v="7683"/>
    <n v="2066"/>
    <n v="19"/>
    <n v="475"/>
    <n v="272"/>
    <n v="469"/>
    <n v="1458"/>
    <n v="2913"/>
    <n v="9"/>
    <n v="0"/>
    <n v="2"/>
    <n v="0.62996225432773656"/>
    <n v="0.33437459325784197"/>
    <n v="7683"/>
    <n v="1830"/>
    <n v="22"/>
    <n v="379"/>
    <n v="242"/>
    <n v="413"/>
    <n v="1778"/>
    <n v="3015"/>
    <n v="0"/>
    <n v="0"/>
    <n v="4"/>
    <n v="0.68280619549655086"/>
    <n v="0.29344006247559545"/>
    <n v="7683"/>
    <n v="836"/>
    <n v="1124"/>
    <n v="1704"/>
    <n v="401"/>
    <n v="23"/>
    <n v="992"/>
    <n v="1600"/>
    <n v="1003"/>
    <n v="0.10881166211115449"/>
    <n v="4053.6696602889497"/>
    <n v="0.32005726929584799"/>
    <n v="7683"/>
    <n v="256"/>
    <n v="15"/>
    <n v="38"/>
    <n v="3"/>
    <n v="7336"/>
    <n v="23"/>
    <n v="0"/>
    <n v="0"/>
    <n v="12"/>
    <n v="7683"/>
    <n v="0.45021475985942994"/>
    <n v="0.12148443013598718"/>
    <n v="2.2211621856027755"/>
    <n v="0.45103191319893088"/>
    <n v="6190"/>
    <n v="0.80567486658857213"/>
    <n v="0.11155364126223215"/>
    <n v="1493"/>
    <n v="1447"/>
    <n v="62"/>
    <n v="421"/>
    <n v="28"/>
    <n v="8"/>
    <n v="5.4796303527267998E-2"/>
    <n v="0.19432513341142782"/>
    <n v="0.18833788884550307"/>
    <n v="3.6444097357802943E-3"/>
    <n v="7683"/>
    <n v="75"/>
    <n v="2696"/>
    <n v="53"/>
    <n v="54"/>
    <n v="2"/>
    <n v="3"/>
    <n v="1238"/>
    <n v="0.36808538331380969"/>
    <n v="8712"/>
    <n v="8712"/>
    <n v="0.82782212086659068"/>
    <n v="0.71092745638200183"/>
    <n v="619360"/>
    <n v="25342972.48"/>
    <n v="590276.17019809398"/>
    <n v="1764"/>
    <n v="1764"/>
    <n v="0.16761687571265679"/>
    <n v="0.7"/>
    <n v="123480"/>
    <n v="5052554.6399999997"/>
    <n v="541824.73037777469"/>
    <n v="48"/>
    <n v="48"/>
    <n v="4.5610034207525657E-3"/>
    <n v="7.7916666666666676E-2"/>
    <n v="374"/>
    <n v="15303.332"/>
    <n v="3923.8380445559578"/>
    <m/>
    <m/>
    <n v="0"/>
    <n v="0"/>
    <m/>
    <n v="0"/>
    <n v="0"/>
    <m/>
    <m/>
    <n v="0"/>
    <n v="0"/>
    <m/>
    <n v="0"/>
    <m/>
    <m/>
    <n v="0"/>
    <m/>
    <n v="0"/>
    <m/>
    <m/>
    <m/>
    <n v="0"/>
    <n v="0"/>
    <m/>
    <n v="0"/>
    <n v="0"/>
    <m/>
    <m/>
    <n v="0"/>
    <n v="0"/>
    <m/>
    <n v="0"/>
    <m/>
    <m/>
    <n v="0"/>
    <n v="0"/>
    <m/>
    <n v="0"/>
    <m/>
    <m/>
    <n v="0"/>
    <n v="0"/>
    <m/>
    <n v="0"/>
    <n v="10524"/>
    <n v="10524"/>
    <n v="1.3535465001871352E-2"/>
    <n v="3.0924141705207243E-4"/>
    <n v="0.51959798949001634"/>
    <n v="0.47694800294204898"/>
    <n v="0"/>
    <n v="0"/>
    <n v="0"/>
    <n v="0"/>
    <n v="0"/>
    <n v="0"/>
    <n v="1136024.7386204246"/>
    <n v="29.429930276946831"/>
    <n v="0"/>
    <n v="0"/>
    <n v="3.667901938426454"/>
    <n v="0.27263542395274731"/>
    <n v="-4.6570400000000003"/>
    <n v="13"/>
    <b v="0"/>
    <b v="0"/>
    <b v="0"/>
    <b v="0"/>
    <b v="0"/>
    <b v="1"/>
    <b v="0"/>
    <b v="1"/>
    <n v="8"/>
    <m/>
    <m/>
    <m/>
    <n v="8"/>
    <n v="9"/>
    <n v="3"/>
    <n v="101"/>
    <n v="539"/>
    <n v="0"/>
    <n v="1.9900497512437811E-2"/>
    <n v="0"/>
    <n v="8.21917808219178E-3"/>
    <n v="2.1949650190176005E-3"/>
    <n v="5.4528716096593722E-3"/>
    <n v="0"/>
    <n v="0.16666666666666666"/>
    <n v="1.9565217391304349E-2"/>
    <n v="7.5786601534117981E-3"/>
    <n v="4.7921188916907595E-2"/>
    <n v="20.867595788033114"/>
    <n v="3.3657412561343733E-2"/>
    <n v="5"/>
    <m/>
    <m/>
    <n v="1"/>
    <m/>
    <n v="2"/>
    <n v="2"/>
    <m/>
    <n v="1"/>
    <m/>
    <m/>
    <n v="3"/>
    <m/>
    <n v="5"/>
    <n v="3"/>
    <m/>
    <m/>
    <n v="1"/>
    <m/>
    <n v="2"/>
    <n v="1"/>
    <n v="1"/>
    <m/>
    <m/>
    <m/>
    <n v="1"/>
    <m/>
    <m/>
    <n v="4"/>
    <n v="2"/>
    <n v="2"/>
    <n v="11"/>
    <n v="2"/>
    <n v="1"/>
    <m/>
    <n v="18"/>
    <m/>
    <n v="17"/>
    <m/>
    <n v="4"/>
    <n v="4"/>
    <m/>
    <n v="2"/>
    <m/>
    <m/>
    <m/>
    <n v="3"/>
    <m/>
    <n v="9"/>
    <n v="11"/>
    <n v="2"/>
    <n v="1"/>
    <n v="1"/>
    <n v="37"/>
    <m/>
    <n v="45"/>
    <n v="14"/>
    <n v="6"/>
    <n v="8"/>
    <m/>
    <n v="2"/>
    <m/>
    <m/>
    <n v="8"/>
    <n v="1"/>
    <n v="12"/>
    <n v="2"/>
    <n v="3"/>
    <m/>
    <m/>
    <n v="69"/>
    <m/>
    <n v="46"/>
    <m/>
    <n v="79"/>
    <n v="2"/>
    <n v="1"/>
    <n v="1"/>
    <n v="1"/>
    <m/>
    <m/>
    <m/>
    <m/>
    <m/>
    <n v="7"/>
    <m/>
    <m/>
    <n v="10"/>
    <n v="34"/>
    <n v="7"/>
    <n v="2"/>
    <n v="1"/>
    <n v="126"/>
    <n v="0"/>
    <n v="112"/>
    <n v="15"/>
    <n v="92"/>
    <n v="0"/>
    <n v="16"/>
    <n v="0"/>
    <n v="5"/>
    <n v="0"/>
    <n v="0"/>
    <n v="0"/>
    <n v="15"/>
    <n v="13"/>
    <n v="33"/>
  </r>
  <r>
    <s v="MMR222"/>
    <s v="Shan"/>
    <s v="MMR015D004"/>
    <s v="Kunlong"/>
    <s v="MMR015020"/>
    <s v="Kunlong"/>
    <n v="25"/>
    <n v="6"/>
    <x v="3"/>
    <n v="35513.353422216926"/>
    <n v="0.39576422530001487"/>
    <n v="9.441249532106033E-2"/>
    <n v="0.41889276035617501"/>
    <n v="0.68391624571009912"/>
    <n v="0.13955192226121158"/>
    <n v="0.66300029647198344"/>
    <n v="0.10113548883756736"/>
    <n v="0.59247498075442651"/>
    <n v="4.3206312548113933E-2"/>
    <n v="0.3827944572748268"/>
    <n v="0.32159353348729791"/>
    <n v="0.31894489874945903"/>
    <n v="0.989247311827957"/>
    <n v="35513.353422216926"/>
    <n v="58774"/>
    <n v="30900"/>
    <n v="27874"/>
    <n v="1.1415474340305946E-3"/>
    <n v="110.85599483389539"/>
    <n v="868.98417168900005"/>
    <n v="67.635294076489316"/>
    <n v="5.8410520563841779E-2"/>
    <n v="55355"/>
    <n v="28336"/>
    <n v="27019"/>
    <n v="3419"/>
    <n v="2564"/>
    <n v="855"/>
    <n v="5549"/>
    <n v="2756"/>
    <n v="2793"/>
    <n v="98.67525957751522"/>
    <n v="53225"/>
    <n v="28144"/>
    <n v="25081"/>
    <n v="112.21243172122324"/>
    <n v="9.441249532106033E-2"/>
    <n v="22363"/>
    <n v="33730"/>
    <n v="2681"/>
    <n v="0.74248443522087171"/>
    <n v="15135.219804328486"/>
    <n v="0.66300029647198344"/>
    <n v="0.33699970352801656"/>
    <n v="7.9484138748888222"/>
    <n v="36411"/>
    <n v="10285"/>
    <n v="23236"/>
    <n v="2520"/>
    <n v="287"/>
    <n v="83"/>
    <n v="10392"/>
    <n v="8866"/>
    <n v="1526"/>
    <n v="0.1468437259430331"/>
    <n v="55355"/>
    <n v="3419"/>
    <n v="6.1764971547285705E-2"/>
    <n v="355"/>
    <n v="815"/>
    <n v="1201"/>
    <n v="1720"/>
    <n v="1786"/>
    <n v="1641"/>
    <n v="1131"/>
    <n v="858"/>
    <n v="885"/>
    <n v="5.3266936104695919"/>
    <n v="10392"/>
    <n v="5.6556966897613545"/>
    <n v="224"/>
    <n v="1572"/>
    <n v="1268"/>
    <n v="1026"/>
    <n v="5982"/>
    <n v="22"/>
    <n v="10"/>
    <n v="288"/>
    <n v="10392"/>
    <n v="9329"/>
    <n v="364"/>
    <n v="77"/>
    <n v="479"/>
    <n v="124"/>
    <n v="19"/>
    <n v="10392"/>
    <n v="1015"/>
    <n v="29"/>
    <n v="7"/>
    <n v="9264"/>
    <n v="47"/>
    <n v="30"/>
    <n v="5561.0681293302541"/>
    <n v="0.89145496535796764"/>
    <n v="4.522709776751347E-3"/>
    <n v="0.10113548883756736"/>
    <n v="0.8988645111624326"/>
    <n v="10392"/>
    <n v="29"/>
    <n v="6189"/>
    <n v="243"/>
    <n v="756"/>
    <n v="50"/>
    <n v="3013"/>
    <n v="112"/>
    <n v="0.69447652040030794"/>
    <n v="0.30552347959969206"/>
    <n v="10392"/>
    <n v="1790"/>
    <n v="4367"/>
    <n v="215"/>
    <n v="2.0688991531947653E-2"/>
    <n v="3914"/>
    <n v="106"/>
    <n v="0.59247498075442651"/>
    <n v="0.37663587374903773"/>
    <n v="0.60219399538106233"/>
    <n v="33579"/>
    <n v="14066"/>
    <n v="19513"/>
    <n v="0.41889276035617501"/>
    <n v="17234"/>
    <n v="8321"/>
    <n v="8913"/>
    <n v="0.48282464894975052"/>
    <n v="16345"/>
    <n v="5745"/>
    <n v="10600"/>
    <n v="0.3514836341388804"/>
    <n v="3577"/>
    <n v="2614"/>
    <n v="963"/>
    <n v="0.73077998322616722"/>
    <n v="30002"/>
    <n v="11452"/>
    <n v="18550"/>
    <n v="0.38170788614092394"/>
    <n v="27723"/>
    <n v="7388"/>
    <n v="6137"/>
    <n v="14198"/>
    <n v="0.51213793600981139"/>
    <n v="0.22136853875843163"/>
    <n v="0.52035497957458798"/>
    <n v="14512"/>
    <n v="3684"/>
    <n v="0.25385887541345092"/>
    <n v="3436"/>
    <n v="0.23676957001102536"/>
    <n v="7392"/>
    <n v="0.50937155457552374"/>
    <n v="13211"/>
    <n v="3704"/>
    <n v="2701"/>
    <n v="0.51517674665051849"/>
    <n v="0.20445083642419196"/>
    <n v="6806"/>
    <n v="25933"/>
    <n v="17736"/>
    <n v="4578"/>
    <n v="1976"/>
    <n v="798"/>
    <n v="29"/>
    <n v="658"/>
    <n v="49"/>
    <n v="8"/>
    <n v="101"/>
    <n v="17736"/>
    <n v="8197"/>
    <n v="3619"/>
    <n v="22314"/>
    <n v="1643"/>
    <n v="0.68391624571009912"/>
    <n v="0.31608375428990088"/>
    <n v="0.13955192226121158"/>
    <n v="6.3355570123009297E-2"/>
    <n v="0.22781783827555624"/>
    <n v="13564"/>
    <n v="8452"/>
    <n v="2876"/>
    <n v="1273"/>
    <n v="462"/>
    <n v="17"/>
    <n v="373"/>
    <n v="28"/>
    <n v="7"/>
    <n v="76"/>
    <n v="0.62312002359186081"/>
    <n v="0.37687997640813919"/>
    <n v="0.16484812739604837"/>
    <n v="7.0996756119138901E-2"/>
    <n v="12369"/>
    <n v="9284"/>
    <n v="1702"/>
    <n v="703"/>
    <n v="336"/>
    <n v="12"/>
    <n v="285"/>
    <n v="21"/>
    <n v="1"/>
    <n v="25"/>
    <n v="0.75058614277629554"/>
    <n v="0.24941385722370443"/>
    <n v="0.1118117875333495"/>
    <n v="43901"/>
    <n v="1338"/>
    <n v="3413"/>
    <n v="309"/>
    <n v="12545"/>
    <n v="11481"/>
    <n v="489"/>
    <n v="273"/>
    <n v="5293"/>
    <n v="5388"/>
    <n v="2119"/>
    <n v="295"/>
    <n v="958"/>
    <n v="0.38425092822486961"/>
    <n v="0.26152023871893576"/>
    <n v="3.8237958365995999"/>
    <n v="5.2270827624666588E-2"/>
    <n v="23294"/>
    <n v="990"/>
    <n v="2493"/>
    <n v="229"/>
    <n v="8401"/>
    <n v="5734"/>
    <n v="319"/>
    <n v="161"/>
    <n v="2735"/>
    <n v="731"/>
    <n v="803"/>
    <n v="159"/>
    <n v="539"/>
    <n v="0.7798574740276466"/>
    <n v="20607"/>
    <n v="348"/>
    <n v="920"/>
    <n v="80"/>
    <n v="4144"/>
    <n v="5747"/>
    <n v="170"/>
    <n v="112"/>
    <n v="2558"/>
    <n v="4657"/>
    <n v="1316"/>
    <n v="136"/>
    <n v="419"/>
    <n v="0.55364681904207314"/>
    <n v="43901"/>
    <n v="21152"/>
    <n v="60"/>
    <n v="236"/>
    <n v="7771"/>
    <n v="97"/>
    <n v="541"/>
    <n v="26"/>
    <n v="16"/>
    <n v="14002"/>
    <n v="0.31894489874945903"/>
    <n v="0.68105510125054103"/>
    <n v="4437"/>
    <n v="3097"/>
    <n v="4"/>
    <n v="39"/>
    <n v="302"/>
    <n v="21"/>
    <n v="16"/>
    <n v="4"/>
    <n v="0"/>
    <n v="954"/>
    <n v="0.21501014198782961"/>
    <n v="39464"/>
    <n v="18055"/>
    <n v="56"/>
    <n v="197"/>
    <n v="7469"/>
    <n v="76"/>
    <n v="525"/>
    <n v="22"/>
    <n v="16"/>
    <n v="13048"/>
    <n v="0.33063044800324348"/>
    <n v="58774"/>
    <n v="55931"/>
    <n v="2843"/>
    <n v="4.8371728995814475E-2"/>
    <n v="1424"/>
    <n v="1059"/>
    <n v="1081"/>
    <n v="1222"/>
    <n v="30900"/>
    <n v="29438"/>
    <n v="1462"/>
    <n v="4.7313915857605179E-2"/>
    <n v="27874"/>
    <n v="26493"/>
    <n v="1381"/>
    <n v="4.9544378273660039E-2"/>
    <n v="10392"/>
    <n v="131"/>
    <n v="3847"/>
    <n v="2869"/>
    <n v="596"/>
    <n v="190"/>
    <n v="2759"/>
    <n v="0.26549268668206311"/>
    <n v="0.73450731331793695"/>
    <n v="0.3827944572748268"/>
    <n v="10392"/>
    <n v="1631"/>
    <n v="53"/>
    <n v="1354"/>
    <n v="590"/>
    <n v="901"/>
    <n v="729"/>
    <n v="4656"/>
    <n v="304"/>
    <n v="10"/>
    <n v="164"/>
    <n v="0.6048883756735951"/>
    <n v="0.32159353348729791"/>
    <n v="10392"/>
    <n v="1758"/>
    <n v="60"/>
    <n v="1353"/>
    <n v="594"/>
    <n v="1003"/>
    <n v="913"/>
    <n v="4462"/>
    <n v="6"/>
    <n v="53"/>
    <n v="190"/>
    <n v="0.73508468052347964"/>
    <n v="0.35219399538106233"/>
    <n v="10392"/>
    <n v="449"/>
    <n v="299"/>
    <n v="986"/>
    <n v="357"/>
    <n v="137"/>
    <n v="3684"/>
    <n v="4185"/>
    <n v="295"/>
    <n v="4.3206312548113933E-2"/>
    <n v="2391.6854311008469"/>
    <n v="0.45910315627405696"/>
    <n v="10392"/>
    <n v="388"/>
    <n v="2"/>
    <n v="3"/>
    <n v="25"/>
    <n v="9664"/>
    <n v="287"/>
    <n v="13"/>
    <n v="0"/>
    <n v="10"/>
    <n v="10392"/>
    <n v="1.1605080831408776"/>
    <n v="0.31314758137337734"/>
    <n v="0.86169154228855716"/>
    <n v="0.17497613970961517"/>
    <n v="4263"/>
    <n v="0.41021939953810621"/>
    <n v="7.6826037593036453E-2"/>
    <n v="1267"/>
    <n v="6129"/>
    <n v="1886"/>
    <n v="2469"/>
    <n v="216"/>
    <n v="93"/>
    <n v="0.2375866050808314"/>
    <n v="0.12192070823710546"/>
    <n v="0.58978060046189373"/>
    <n v="2.0785219399538105E-2"/>
    <n v="10392"/>
    <n v="421"/>
    <n v="6772"/>
    <n v="435"/>
    <n v="703"/>
    <n v="34"/>
    <n v="8"/>
    <n v="1332"/>
    <n v="0.76058506543494997"/>
    <n v="15382"/>
    <n v="15382"/>
    <n v="0.57513553935315009"/>
    <n v="0.76944285528539846"/>
    <n v="1183557"/>
    <n v="48428785.325999998"/>
    <n v="1042197.8937083426"/>
    <n v="9734"/>
    <n v="9734"/>
    <n v="0.36395587960366421"/>
    <n v="0.77345079104170944"/>
    <n v="752877"/>
    <n v="30806221.085999999"/>
    <n v="2989865.0371299647"/>
    <n v="72"/>
    <n v="72"/>
    <n v="2.6920919798093103E-3"/>
    <n v="9.555555555555556E-2"/>
    <n v="688"/>
    <n v="28151.583999999999"/>
    <n v="5885.7570668339376"/>
    <m/>
    <m/>
    <n v="0"/>
    <n v="0"/>
    <m/>
    <n v="0"/>
    <n v="0"/>
    <n v="23"/>
    <n v="23"/>
    <n v="8.5997382688352963E-4"/>
    <n v="0.29565217391304349"/>
    <n v="680"/>
    <n v="3509.034620910139"/>
    <m/>
    <m/>
    <n v="0"/>
    <m/>
    <n v="0"/>
    <m/>
    <n v="1510"/>
    <n v="1510"/>
    <n v="5.6459151243223031E-2"/>
    <n v="0.29760264900662248"/>
    <n v="44938"/>
    <n v="74.138771920529791"/>
    <n v="24"/>
    <m/>
    <m/>
    <n v="0"/>
    <n v="0"/>
    <m/>
    <n v="0"/>
    <n v="24"/>
    <n v="24"/>
    <n v="8.9736399326977002E-4"/>
    <n v="0.14958333333333335"/>
    <n v="359"/>
    <n v="5642.9453066510187"/>
    <m/>
    <m/>
    <n v="0"/>
    <n v="0"/>
    <m/>
    <n v="0"/>
    <n v="26745"/>
    <n v="26745"/>
    <n v="3.4398138680639422E-2"/>
    <n v="7.8588575627686031E-4"/>
    <n v="0.25751244843874049"/>
    <n v="0.73875361950039209"/>
    <n v="0"/>
    <n v="8.6703312522693908E-4"/>
    <n v="0"/>
    <n v="1.3942924574056556E-3"/>
    <n v="0"/>
    <n v="1.8318648307343193E-5"/>
    <n v="4047174.8066046229"/>
    <n v="68.859951791687195"/>
    <n v="0"/>
    <n v="0"/>
    <n v="2.1975696391848945"/>
    <n v="0.45504815054275699"/>
    <n v="-1.6243240000000001"/>
    <n v="119"/>
    <b v="0"/>
    <b v="0"/>
    <b v="0"/>
    <b v="0"/>
    <b v="0"/>
    <b v="0"/>
    <b v="0"/>
    <b v="1"/>
    <n v="0"/>
    <m/>
    <m/>
    <n v="1"/>
    <n v="1"/>
    <n v="3"/>
    <m/>
    <m/>
    <m/>
    <n v="0"/>
    <n v="0"/>
    <n v="0"/>
    <n v="2.7397260273972603E-3"/>
    <n v="0"/>
    <n v="0"/>
    <n v="0"/>
    <n v="0"/>
    <n v="6.5217391304347823E-3"/>
    <n v="6.8493150684931507E-4"/>
    <n v="1.6304347826086956E-3"/>
    <n v="613.33333333333337"/>
    <n v="0.989247311827957"/>
    <n v="3"/>
    <m/>
    <m/>
    <n v="1"/>
    <m/>
    <n v="1"/>
    <n v="4"/>
    <m/>
    <n v="1"/>
    <m/>
    <m/>
    <m/>
    <n v="2"/>
    <n v="2"/>
    <m/>
    <m/>
    <m/>
    <n v="1"/>
    <m/>
    <n v="1"/>
    <n v="1"/>
    <n v="3"/>
    <m/>
    <m/>
    <m/>
    <m/>
    <m/>
    <m/>
    <n v="1"/>
    <m/>
    <n v="2"/>
    <n v="9"/>
    <m/>
    <m/>
    <m/>
    <n v="2"/>
    <m/>
    <m/>
    <m/>
    <n v="2"/>
    <m/>
    <m/>
    <m/>
    <m/>
    <m/>
    <m/>
    <m/>
    <m/>
    <m/>
    <n v="8"/>
    <m/>
    <m/>
    <m/>
    <n v="1"/>
    <m/>
    <m/>
    <m/>
    <n v="3"/>
    <n v="9"/>
    <m/>
    <m/>
    <m/>
    <m/>
    <n v="1"/>
    <m/>
    <m/>
    <m/>
    <m/>
    <m/>
    <m/>
    <n v="2"/>
    <m/>
    <m/>
    <m/>
    <n v="4"/>
    <m/>
    <n v="2"/>
    <m/>
    <m/>
    <m/>
    <m/>
    <m/>
    <m/>
    <m/>
    <m/>
    <m/>
    <m/>
    <m/>
    <n v="22"/>
    <n v="0"/>
    <n v="0"/>
    <n v="0"/>
    <n v="7"/>
    <n v="0"/>
    <n v="2"/>
    <n v="1"/>
    <n v="16"/>
    <n v="0"/>
    <n v="12"/>
    <n v="0"/>
    <n v="0"/>
    <n v="0"/>
    <n v="0"/>
    <n v="0"/>
    <n v="2"/>
    <n v="0"/>
    <n v="4"/>
  </r>
  <r>
    <s v="MMR222"/>
    <s v="Shan"/>
    <s v="MMR015D006"/>
    <s v="Hopang"/>
    <s v="MMR015021"/>
    <s v="Hopang"/>
    <n v="54"/>
    <n v="23"/>
    <x v="5"/>
    <n v="30059.437494583337"/>
    <n v="0.50802884624249856"/>
    <n v="0.33489361702127662"/>
    <n v="0.3878333942272561"/>
    <n v="0.69402582455130746"/>
    <n v="0.15965902960112219"/>
    <n v="0.59035620016871204"/>
    <n v="0.13730385164051356"/>
    <n v="0.52389443651925816"/>
    <n v="0.5382489300998573"/>
    <n v="0.47200427960057062"/>
    <n v="0.61430099857346643"/>
    <n v="0.64382559290664143"/>
    <n v="1"/>
    <n v="30059.437494583337"/>
    <n v="61100"/>
    <n v="31469"/>
    <n v="29631"/>
    <n v="1.1867245417917672E-3"/>
    <n v="106.20296311295603"/>
    <n v="1332.38352515"/>
    <n v="45.857666990532138"/>
    <n v="3.9603142668841927E-2"/>
    <n v="59438"/>
    <n v="30036"/>
    <n v="29402"/>
    <n v="1662"/>
    <n v="1433"/>
    <n v="229"/>
    <n v="20462"/>
    <n v="10445"/>
    <n v="10017"/>
    <n v="104.27273634820804"/>
    <n v="40638"/>
    <n v="21024"/>
    <n v="19614"/>
    <n v="107.18874273478127"/>
    <n v="0.33489361702127662"/>
    <n v="21695"/>
    <n v="36749"/>
    <n v="2656"/>
    <n v="0.6626302756537592"/>
    <n v="20613.290157555311"/>
    <n v="0.59035620016871204"/>
    <n v="0.40964379983128796"/>
    <n v="7.227407548504722"/>
    <n v="39405"/>
    <n v="11863"/>
    <n v="24158"/>
    <n v="2921"/>
    <n v="332"/>
    <n v="131"/>
    <n v="11216"/>
    <n v="9348"/>
    <n v="1868"/>
    <n v="0.16654778887303853"/>
    <n v="59438"/>
    <n v="1662"/>
    <n v="2.7961909889296411E-2"/>
    <n v="403"/>
    <n v="971"/>
    <n v="1481"/>
    <n v="1884"/>
    <n v="1878"/>
    <n v="1532"/>
    <n v="1096"/>
    <n v="935"/>
    <n v="1036"/>
    <n v="5.2993937232524964"/>
    <n v="11216"/>
    <n v="5.4475748930099854"/>
    <n v="596"/>
    <n v="2691"/>
    <n v="1049"/>
    <n v="1254"/>
    <n v="5430"/>
    <n v="55"/>
    <n v="45"/>
    <n v="96"/>
    <n v="11216"/>
    <n v="10288"/>
    <n v="411"/>
    <n v="55"/>
    <n v="307"/>
    <n v="111"/>
    <n v="44"/>
    <n v="11216"/>
    <n v="1451"/>
    <n v="79"/>
    <n v="10"/>
    <n v="9017"/>
    <n v="570"/>
    <n v="89"/>
    <n v="8108.0723965763191"/>
    <n v="0.80394079885877323"/>
    <n v="5.0820256776034238E-2"/>
    <n v="0.13730385164051356"/>
    <n v="0.86269614835948638"/>
    <n v="11216"/>
    <n v="60"/>
    <n v="5919"/>
    <n v="79"/>
    <n v="811"/>
    <n v="143"/>
    <n v="4158"/>
    <n v="46"/>
    <n v="0.61242867332382311"/>
    <n v="0.38757132667617689"/>
    <n v="11216"/>
    <n v="2114"/>
    <n v="3762"/>
    <n v="515"/>
    <n v="4.5916547788873038E-2"/>
    <n v="4693"/>
    <n v="132"/>
    <n v="0.52389443651925816"/>
    <n v="0.41842011412268187"/>
    <n v="0.62513373751783163"/>
    <n v="38318"/>
    <n v="14861"/>
    <n v="23457"/>
    <n v="0.3878333942272561"/>
    <n v="19371"/>
    <n v="8405"/>
    <n v="10966"/>
    <n v="0.43389603014815958"/>
    <n v="18947"/>
    <n v="6456"/>
    <n v="12491"/>
    <n v="0.34073995883253283"/>
    <n v="12988"/>
    <n v="7523"/>
    <n v="5465"/>
    <n v="0.57922697874961504"/>
    <n v="25330"/>
    <n v="7338"/>
    <n v="17992"/>
    <n v="0.28969601263324124"/>
    <n v="30159"/>
    <n v="7832"/>
    <n v="8561"/>
    <n v="13766"/>
    <n v="0.45644749494346631"/>
    <n v="0.28386219702244769"/>
    <n v="0.56893796309748657"/>
    <n v="15142"/>
    <n v="3847"/>
    <n v="0.25406155065381059"/>
    <n v="4555"/>
    <n v="0.3008189142781667"/>
    <n v="6740"/>
    <n v="0.44511953506802271"/>
    <n v="15017"/>
    <n v="3985"/>
    <n v="4006"/>
    <n v="0.46786974761936473"/>
    <n v="0.26676433375507758"/>
    <n v="7026"/>
    <n v="27803"/>
    <n v="19296"/>
    <n v="4068"/>
    <n v="2703"/>
    <n v="911"/>
    <n v="32"/>
    <n v="560"/>
    <n v="28"/>
    <n v="18"/>
    <n v="187"/>
    <n v="19296"/>
    <n v="8507"/>
    <n v="4439"/>
    <n v="23364"/>
    <n v="1736"/>
    <n v="0.69402582455130746"/>
    <n v="0.3059741754486926"/>
    <n v="0.15965902960112219"/>
    <n v="6.2439305110959249E-2"/>
    <n v="0.23281660252490738"/>
    <n v="14364"/>
    <n v="9165"/>
    <n v="2458"/>
    <n v="1713"/>
    <n v="509"/>
    <n v="20"/>
    <n v="312"/>
    <n v="23"/>
    <n v="9"/>
    <n v="155"/>
    <n v="0.63805346700083543"/>
    <n v="0.36194653299916457"/>
    <n v="0.19082428292954609"/>
    <n v="7.1567808409913669E-2"/>
    <n v="13439"/>
    <n v="10131"/>
    <n v="1610"/>
    <n v="990"/>
    <n v="402"/>
    <n v="12"/>
    <n v="248"/>
    <n v="5"/>
    <n v="9"/>
    <n v="32"/>
    <n v="0.75385073294143912"/>
    <n v="0.24614926705856091"/>
    <n v="0.12634868665823351"/>
    <n v="46466"/>
    <n v="1062"/>
    <n v="5909"/>
    <n v="527"/>
    <n v="17266"/>
    <n v="6086"/>
    <n v="714"/>
    <n v="224"/>
    <n v="5641"/>
    <n v="5170"/>
    <n v="2552"/>
    <n v="263"/>
    <n v="1052"/>
    <n v="0.24224163904790599"/>
    <n v="0.13097748891662722"/>
    <n v="7.6348997699638508"/>
    <n v="0.10436815846378464"/>
    <n v="23969"/>
    <n v="772"/>
    <n v="3821"/>
    <n v="313"/>
    <n v="10674"/>
    <n v="2863"/>
    <n v="436"/>
    <n v="135"/>
    <n v="2870"/>
    <n v="324"/>
    <n v="981"/>
    <n v="139"/>
    <n v="641"/>
    <n v="0.78764237139638704"/>
    <n v="22497"/>
    <n v="290"/>
    <n v="2088"/>
    <n v="214"/>
    <n v="6592"/>
    <n v="3223"/>
    <n v="278"/>
    <n v="89"/>
    <n v="2771"/>
    <n v="4846"/>
    <n v="1571"/>
    <n v="124"/>
    <n v="411"/>
    <n v="0.56385295817220071"/>
    <n v="46466"/>
    <n v="13642"/>
    <n v="29"/>
    <n v="87"/>
    <n v="1986"/>
    <n v="104"/>
    <n v="672"/>
    <n v="17"/>
    <n v="13"/>
    <n v="29916"/>
    <n v="0.64382559290664143"/>
    <n v="0.35617440709335857"/>
    <n v="16050"/>
    <n v="6777"/>
    <n v="4"/>
    <n v="24"/>
    <n v="1196"/>
    <n v="33"/>
    <n v="204"/>
    <n v="1"/>
    <n v="4"/>
    <n v="7807"/>
    <n v="0.48641744548286603"/>
    <n v="30416"/>
    <n v="6865"/>
    <n v="25"/>
    <n v="63"/>
    <n v="790"/>
    <n v="71"/>
    <n v="468"/>
    <n v="16"/>
    <n v="9"/>
    <n v="22109"/>
    <n v="0.7268871646501841"/>
    <n v="61100"/>
    <n v="58806"/>
    <n v="2294"/>
    <n v="3.7545008183306056E-2"/>
    <n v="1081"/>
    <n v="831"/>
    <n v="969"/>
    <n v="1235"/>
    <n v="31469"/>
    <n v="30333"/>
    <n v="1136"/>
    <n v="3.6099018081286342E-2"/>
    <n v="29631"/>
    <n v="28473"/>
    <n v="1158"/>
    <n v="3.9080692517971041E-2"/>
    <n v="11216"/>
    <n v="311"/>
    <n v="4983"/>
    <n v="3232"/>
    <n v="656"/>
    <n v="113"/>
    <n v="1921"/>
    <n v="0.17127318116975748"/>
    <n v="0.82872681883024257"/>
    <n v="0.47200427960057062"/>
    <n v="11216"/>
    <n v="4620"/>
    <n v="140"/>
    <n v="1743"/>
    <n v="526"/>
    <n v="605"/>
    <n v="841"/>
    <n v="2210"/>
    <n v="387"/>
    <n v="33"/>
    <n v="111"/>
    <n v="0.32596291012838802"/>
    <n v="0.61430099857346643"/>
    <n v="11216"/>
    <n v="4865"/>
    <n v="98"/>
    <n v="1751"/>
    <n v="484"/>
    <n v="637"/>
    <n v="1015"/>
    <n v="2209"/>
    <n v="17"/>
    <n v="33"/>
    <n v="107"/>
    <n v="0.79707560627674745"/>
    <n v="0.5431526390870185"/>
    <n v="11216"/>
    <n v="6037"/>
    <n v="367"/>
    <n v="1123"/>
    <n v="273"/>
    <n v="16"/>
    <n v="432"/>
    <n v="2922"/>
    <n v="46"/>
    <n v="0.5382489300998573"/>
    <n v="31992.439907275322"/>
    <n v="0.80019614835948649"/>
    <n v="11216"/>
    <n v="1197"/>
    <n v="10"/>
    <n v="16"/>
    <n v="18"/>
    <n v="9771"/>
    <n v="183"/>
    <n v="15"/>
    <n v="0"/>
    <n v="6"/>
    <n v="11216"/>
    <n v="1.273002853067047"/>
    <n v="0.34350279012314533"/>
    <n v="0.78554419386468699"/>
    <n v="0.15951356589701296"/>
    <n v="4988"/>
    <n v="0.44472182596291016"/>
    <n v="8.9891690244913405E-2"/>
    <n v="1432"/>
    <n v="6228"/>
    <n v="1059"/>
    <n v="5078"/>
    <n v="252"/>
    <n v="229"/>
    <n v="0.45274607703281028"/>
    <n v="0.12767475035663339"/>
    <n v="0.5552781740370899"/>
    <n v="2.24679029957204E-2"/>
    <n v="11216"/>
    <n v="614"/>
    <n v="5824"/>
    <n v="562"/>
    <n v="997"/>
    <n v="23"/>
    <n v="18"/>
    <n v="2722"/>
    <n v="0.66449714693295292"/>
    <n v="14028"/>
    <n v="14028"/>
    <n v="0.51963253815380062"/>
    <n v="1.8539698847391031"/>
    <n v="1196861"/>
    <n v="48973158.398000002"/>
    <n v="950458.46137957554"/>
    <n v="12404"/>
    <n v="12404"/>
    <n v="0.45947547784857018"/>
    <n v="1.3569105398475996"/>
    <n v="868349"/>
    <n v="35531104.381999999"/>
    <n v="3809973.8977357806"/>
    <n v="259"/>
    <n v="259"/>
    <n v="9.5940139279893314E-3"/>
    <n v="0.18647752394988945"/>
    <n v="2595"/>
    <n v="106182.20999999999"/>
    <n v="21172.376115416526"/>
    <n v="0"/>
    <n v="0"/>
    <n v="0"/>
    <n v="0"/>
    <n v="0"/>
    <n v="0"/>
    <n v="0"/>
    <n v="0"/>
    <n v="0"/>
    <n v="0"/>
    <n v="0"/>
    <n v="0"/>
    <n v="0"/>
    <n v="0"/>
    <n v="0"/>
    <n v="0"/>
    <n v="0"/>
    <n v="0"/>
    <m/>
    <n v="300"/>
    <n v="300"/>
    <n v="1.1112757445547489E-2"/>
    <n v="0.29749999999999999"/>
    <n v="8925"/>
    <n v="74.113199999999992"/>
    <n v="5"/>
    <n v="0"/>
    <n v="0"/>
    <n v="0"/>
    <n v="0"/>
    <n v="0"/>
    <n v="0"/>
    <n v="5"/>
    <n v="5"/>
    <n v="1.8521262409245813E-4"/>
    <n v="0.15"/>
    <n v="75"/>
    <n v="1175.6136055522957"/>
    <n v="0"/>
    <n v="0"/>
    <n v="0"/>
    <n v="0"/>
    <n v="0"/>
    <n v="0"/>
    <n v="26996"/>
    <n v="26996"/>
    <n v="3.4720962864929587E-2"/>
    <n v="7.9326124047299012E-4"/>
    <n v="0.19872201191229913"/>
    <n v="0.79658997110977636"/>
    <n v="0"/>
    <n v="0"/>
    <n v="0"/>
    <n v="2.4579748660212678E-4"/>
    <n v="0"/>
    <n v="1.5495600083228523E-5"/>
    <n v="4782854.4620363247"/>
    <n v="78.279123764915298"/>
    <n v="0"/>
    <n v="0"/>
    <n v="2.2632982664098384"/>
    <n v="0.44183306055646482"/>
    <n v="-0.25218930000000001"/>
    <n v="217"/>
    <b v="0"/>
    <b v="0"/>
    <b v="0"/>
    <b v="0"/>
    <b v="0"/>
    <b v="0"/>
    <b v="0"/>
    <b v="0"/>
    <m/>
    <m/>
    <m/>
    <m/>
    <m/>
    <m/>
    <m/>
    <m/>
    <m/>
    <n v="0"/>
    <n v="0"/>
    <n v="0"/>
    <n v="0"/>
    <n v="0"/>
    <n v="0"/>
    <n v="0"/>
    <n v="0"/>
    <n v="0"/>
    <n v="0"/>
    <n v="0"/>
    <n v="620"/>
    <n v="1"/>
    <m/>
    <m/>
    <m/>
    <m/>
    <m/>
    <m/>
    <n v="6"/>
    <m/>
    <n v="1"/>
    <m/>
    <m/>
    <m/>
    <m/>
    <m/>
    <m/>
    <m/>
    <m/>
    <m/>
    <m/>
    <m/>
    <n v="1"/>
    <n v="2"/>
    <m/>
    <m/>
    <m/>
    <m/>
    <m/>
    <m/>
    <n v="1"/>
    <m/>
    <m/>
    <m/>
    <m/>
    <m/>
    <m/>
    <n v="2"/>
    <m/>
    <m/>
    <m/>
    <n v="1"/>
    <m/>
    <m/>
    <m/>
    <m/>
    <m/>
    <m/>
    <m/>
    <m/>
    <m/>
    <m/>
    <m/>
    <m/>
    <m/>
    <n v="1"/>
    <m/>
    <m/>
    <m/>
    <n v="2"/>
    <n v="1"/>
    <m/>
    <m/>
    <m/>
    <m/>
    <n v="1"/>
    <m/>
    <m/>
    <m/>
    <m/>
    <m/>
    <m/>
    <n v="2"/>
    <m/>
    <m/>
    <m/>
    <n v="10"/>
    <m/>
    <n v="3"/>
    <n v="18"/>
    <m/>
    <m/>
    <m/>
    <m/>
    <m/>
    <m/>
    <m/>
    <m/>
    <m/>
    <m/>
    <n v="0"/>
    <n v="0"/>
    <n v="0"/>
    <n v="0"/>
    <n v="5"/>
    <n v="0"/>
    <n v="0"/>
    <n v="1"/>
    <n v="21"/>
    <n v="0"/>
    <n v="5"/>
    <n v="0"/>
    <n v="0"/>
    <n v="0"/>
    <n v="0"/>
    <n v="0"/>
    <n v="2"/>
    <n v="0"/>
    <n v="0"/>
  </r>
  <r>
    <s v="MMR222"/>
    <s v="Shan"/>
    <s v="MMR015D005"/>
    <s v="Laukkaing"/>
    <s v="MMR015022"/>
    <s v="Laukkaing"/>
    <n v="8"/>
    <n v="6"/>
    <x v="5"/>
    <n v="57580.31474516954"/>
    <n v="0.39293289672989423"/>
    <n v="0.28015814443858722"/>
    <n v="0.49743389490126072"/>
    <n v="0.54876357753639937"/>
    <n v="0.25569678761266468"/>
    <n v="0.52272386130522519"/>
    <n v="1.9168697714248072E-2"/>
    <n v="0.2536723535998946"/>
    <n v="0.89526381661287135"/>
    <n v="0.53448389434161125"/>
    <n v="0.50629075818457281"/>
    <n v="0.39938843687698689"/>
    <n v="2.1505376344086021E-3"/>
    <n v="57580.31474516954"/>
    <n v="94850"/>
    <n v="50033"/>
    <n v="44817"/>
    <n v="1.8422393255147155E-3"/>
    <n v="111.63844077024343"/>
    <n v="769.46378205899998"/>
    <n v="123.26766017003671"/>
    <n v="0.10645519173873784"/>
    <n v="83860"/>
    <n v="43128"/>
    <n v="40732"/>
    <n v="10990"/>
    <n v="6905"/>
    <n v="4085"/>
    <n v="26573"/>
    <n v="13856"/>
    <n v="12717"/>
    <n v="108.9565149013132"/>
    <n v="68277"/>
    <n v="36177"/>
    <n v="32100"/>
    <n v="112.70093457943926"/>
    <n v="0.28015814443858722"/>
    <n v="31342"/>
    <n v="59959"/>
    <n v="3549"/>
    <n v="0.58191430811054223"/>
    <n v="39655.427875715068"/>
    <n v="0.52272386130522519"/>
    <n v="0.47727613869477481"/>
    <n v="5.9190446805316963"/>
    <n v="63508"/>
    <n v="20625"/>
    <n v="39512"/>
    <n v="2915"/>
    <n v="418"/>
    <n v="38"/>
    <n v="15181"/>
    <n v="12761"/>
    <n v="2420"/>
    <n v="0.15940978855147883"/>
    <n v="83860"/>
    <n v="10990"/>
    <n v="0.1310517529215359"/>
    <n v="291"/>
    <n v="1010"/>
    <n v="1744"/>
    <n v="2488"/>
    <n v="2752"/>
    <n v="2434"/>
    <n v="1723"/>
    <n v="1284"/>
    <n v="1455"/>
    <n v="5.5240102760028984"/>
    <n v="15181"/>
    <n v="6.2479415058296555"/>
    <n v="2265"/>
    <n v="4400"/>
    <n v="3892"/>
    <n v="1271"/>
    <n v="1919"/>
    <n v="88"/>
    <n v="37"/>
    <n v="1309"/>
    <n v="15181"/>
    <n v="12637"/>
    <n v="1405"/>
    <n v="111"/>
    <n v="914"/>
    <n v="54"/>
    <n v="60"/>
    <n v="15181"/>
    <n v="238"/>
    <n v="42"/>
    <n v="11"/>
    <n v="14088"/>
    <n v="741"/>
    <n v="61"/>
    <n v="1546.7228772808116"/>
    <n v="0.92800210789803039"/>
    <n v="4.8811013767209012E-2"/>
    <n v="1.9168697714248072E-2"/>
    <n v="0.98083130228575188"/>
    <n v="15181"/>
    <n v="21"/>
    <n v="1857"/>
    <n v="1543"/>
    <n v="975"/>
    <n v="78"/>
    <n v="10506"/>
    <n v="201"/>
    <n v="0.28957249193070284"/>
    <n v="0.71042750806929722"/>
    <n v="15181"/>
    <n v="253"/>
    <n v="3598"/>
    <n v="213"/>
    <n v="1.4030696265068178E-2"/>
    <n v="11019"/>
    <n v="98"/>
    <n v="0.2536723535998946"/>
    <n v="0.72584151241683681"/>
    <n v="0.84562940517752461"/>
    <n v="53778"/>
    <n v="26751"/>
    <n v="27027"/>
    <n v="0.49743389490126072"/>
    <n v="27886"/>
    <n v="16070"/>
    <n v="11816"/>
    <n v="0.57627483324965934"/>
    <n v="25892"/>
    <n v="10681"/>
    <n v="15211"/>
    <n v="0.41252124208249652"/>
    <n v="12266"/>
    <n v="9151"/>
    <n v="3115"/>
    <n v="0.74604598075982376"/>
    <n v="41512"/>
    <n v="17600"/>
    <n v="23912"/>
    <n v="0.42397379071111968"/>
    <n v="44180"/>
    <n v="15282"/>
    <n v="16186"/>
    <n v="12712"/>
    <n v="0.2877320054323223"/>
    <n v="0.36636487098234494"/>
    <n v="1.2021711768407803"/>
    <n v="22938"/>
    <n v="8127"/>
    <n v="0.35430290347894322"/>
    <n v="8936"/>
    <n v="0.3895718894411021"/>
    <n v="5875"/>
    <n v="0.25612520707995468"/>
    <n v="21242"/>
    <n v="7155"/>
    <n v="7250"/>
    <n v="0.32186234817813764"/>
    <n v="0.34130496186799736"/>
    <n v="6837"/>
    <n v="43270"/>
    <n v="23745"/>
    <n v="8461"/>
    <n v="7698"/>
    <n v="1722"/>
    <n v="81"/>
    <n v="1374"/>
    <n v="110"/>
    <n v="64"/>
    <n v="15"/>
    <n v="23745"/>
    <n v="19525"/>
    <n v="11064"/>
    <n v="32206"/>
    <n v="3366"/>
    <n v="0.54876357753639937"/>
    <n v="0.45123642246360063"/>
    <n v="0.25569678761266468"/>
    <n v="7.7790617055696787E-2"/>
    <n v="0.35346660503813265"/>
    <n v="23346"/>
    <n v="10437"/>
    <n v="5621"/>
    <n v="5104"/>
    <n v="1111"/>
    <n v="63"/>
    <n v="874"/>
    <n v="78"/>
    <n v="47"/>
    <n v="11"/>
    <n v="0.4470573117450527"/>
    <n v="0.5529426882549473"/>
    <n v="0.31217339158742397"/>
    <n v="9.3549216139809821E-2"/>
    <n v="19924"/>
    <n v="13308"/>
    <n v="2840"/>
    <n v="2594"/>
    <n v="611"/>
    <n v="18"/>
    <n v="500"/>
    <n v="32"/>
    <n v="17"/>
    <n v="4"/>
    <n v="0.66793816502710301"/>
    <n v="0.33206183497289699"/>
    <n v="0.18952017667135113"/>
    <n v="74236"/>
    <n v="2942"/>
    <n v="10196"/>
    <n v="1635"/>
    <n v="17448"/>
    <n v="9690"/>
    <n v="1675"/>
    <n v="545"/>
    <n v="10667"/>
    <n v="11756"/>
    <n v="3823"/>
    <n v="339"/>
    <n v="3520"/>
    <n v="0.28888948758014982"/>
    <n v="0.13052966215852146"/>
    <n v="7.6610939112487104"/>
    <n v="0.10472622921399882"/>
    <n v="39649"/>
    <n v="2575"/>
    <n v="6516"/>
    <n v="1141"/>
    <n v="12819"/>
    <n v="5173"/>
    <n v="1031"/>
    <n v="317"/>
    <n v="5766"/>
    <n v="618"/>
    <n v="1491"/>
    <n v="189"/>
    <n v="2013"/>
    <n v="0.73784963050770513"/>
    <n v="34587"/>
    <n v="367"/>
    <n v="3680"/>
    <n v="494"/>
    <n v="4629"/>
    <n v="4517"/>
    <n v="644"/>
    <n v="228"/>
    <n v="4901"/>
    <n v="11138"/>
    <n v="2332"/>
    <n v="150"/>
    <n v="1507"/>
    <n v="0.41434643073987337"/>
    <n v="74236"/>
    <n v="12954"/>
    <n v="19"/>
    <n v="652"/>
    <n v="27864"/>
    <n v="44"/>
    <n v="1076"/>
    <n v="1580"/>
    <n v="398"/>
    <n v="29649"/>
    <n v="0.39938843687698689"/>
    <n v="0.60061156312301311"/>
    <n v="21873"/>
    <n v="7184"/>
    <n v="8"/>
    <n v="166"/>
    <n v="5410"/>
    <n v="25"/>
    <n v="837"/>
    <n v="1553"/>
    <n v="354"/>
    <n v="6336"/>
    <n v="0.28967219860101495"/>
    <n v="52363"/>
    <n v="5770"/>
    <n v="11"/>
    <n v="486"/>
    <n v="22454"/>
    <n v="19"/>
    <n v="239"/>
    <n v="27"/>
    <n v="44"/>
    <n v="23313"/>
    <n v="0.4452189523136566"/>
    <n v="94850"/>
    <n v="89392"/>
    <n v="5458"/>
    <n v="5.754348972061149E-2"/>
    <n v="2270"/>
    <n v="2418"/>
    <n v="2706"/>
    <n v="2616"/>
    <n v="50033"/>
    <n v="47305"/>
    <n v="2728"/>
    <n v="5.4524014150660563E-2"/>
    <n v="44817"/>
    <n v="42087"/>
    <n v="2730"/>
    <n v="6.0914385166343135E-2"/>
    <n v="15181"/>
    <n v="466"/>
    <n v="7648"/>
    <n v="2046"/>
    <n v="518"/>
    <n v="167"/>
    <n v="4336"/>
    <n v="0.2856201831236414"/>
    <n v="0.71437981687635865"/>
    <n v="0.53448389434161125"/>
    <n v="15181"/>
    <n v="3218"/>
    <n v="86"/>
    <n v="1535"/>
    <n v="622"/>
    <n v="2499"/>
    <n v="210"/>
    <n v="4109"/>
    <n v="2847"/>
    <n v="37"/>
    <n v="18"/>
    <n v="0.44911402410908374"/>
    <n v="0.50629075818457281"/>
    <n v="15181"/>
    <n v="5030"/>
    <n v="277"/>
    <n v="2094"/>
    <n v="633"/>
    <n v="3229"/>
    <n v="294"/>
    <n v="3564"/>
    <n v="14"/>
    <n v="14"/>
    <n v="32"/>
    <n v="0.72320663987879585"/>
    <n v="0.52038732626309203"/>
    <n v="15181"/>
    <n v="13591"/>
    <n v="157"/>
    <n v="623"/>
    <n v="39"/>
    <n v="46"/>
    <n v="82"/>
    <n v="616"/>
    <n v="27"/>
    <n v="0.89526381661287135"/>
    <n v="75076.823661155388"/>
    <n v="0.93887095711744939"/>
    <n v="15181"/>
    <n v="3134"/>
    <n v="52"/>
    <n v="2"/>
    <n v="200"/>
    <n v="11660"/>
    <n v="112"/>
    <n v="4"/>
    <n v="0"/>
    <n v="17"/>
    <n v="15181"/>
    <n v="1.7325604373888412"/>
    <n v="0.46750825645533645"/>
    <n v="0.57718044255189727"/>
    <n v="0.11720296741615055"/>
    <n v="3477"/>
    <n v="0.22903629536921152"/>
    <n v="6.2661067959415381E-2"/>
    <n v="792"/>
    <n v="11704"/>
    <n v="2028"/>
    <n v="10775"/>
    <n v="572"/>
    <n v="431"/>
    <n v="0.70976878993478687"/>
    <n v="5.2170476253211251E-2"/>
    <n v="0.77096370463078845"/>
    <n v="3.7678677293985906E-2"/>
    <n v="15181"/>
    <n v="2349"/>
    <n v="8754"/>
    <n v="1087"/>
    <n v="883"/>
    <n v="6"/>
    <n v="6"/>
    <n v="328"/>
    <n v="0.78993478690468344"/>
    <n v="5598"/>
    <n v="5598"/>
    <n v="0.19318770059012319"/>
    <n v="0.92716148624508743"/>
    <n v="519025"/>
    <n v="21237464.949999999"/>
    <n v="379289.02671819675"/>
    <n v="10963"/>
    <n v="10963"/>
    <n v="0.37833454118783866"/>
    <n v="0.75740217093861173"/>
    <n v="830340"/>
    <n v="33975852.119999997"/>
    <n v="3367360.8385099452"/>
    <m/>
    <m/>
    <n v="0"/>
    <n v="0"/>
    <m/>
    <n v="0"/>
    <n v="0"/>
    <n v="15"/>
    <n v="15"/>
    <n v="5.1765193084170205E-4"/>
    <n v="0.62"/>
    <n v="930"/>
    <n v="38053.74"/>
    <n v="1966.7752574816375"/>
    <m/>
    <m/>
    <n v="0"/>
    <n v="0"/>
    <m/>
    <n v="0"/>
    <m/>
    <m/>
    <n v="0"/>
    <m/>
    <n v="0"/>
    <m/>
    <n v="12401"/>
    <n v="12401"/>
    <n v="0.42796010629119646"/>
    <n v="0.27698492057092172"/>
    <n v="343489"/>
    <n v="69.002483412628024"/>
    <n v="0"/>
    <m/>
    <m/>
    <n v="0"/>
    <n v="0"/>
    <m/>
    <n v="0"/>
    <m/>
    <m/>
    <n v="0"/>
    <n v="0"/>
    <m/>
    <n v="0"/>
    <m/>
    <m/>
    <n v="0"/>
    <n v="0"/>
    <m/>
    <n v="0"/>
    <n v="28977"/>
    <n v="28977"/>
    <n v="3.7268830231777475E-2"/>
    <n v="8.514717352639589E-4"/>
    <n v="0.10117920328411213"/>
    <n v="0.89827773231017738"/>
    <n v="5.2465729186187797E-4"/>
    <n v="0"/>
    <n v="0"/>
    <n v="0"/>
    <n v="0"/>
    <n v="1.8407113848569236E-5"/>
    <n v="3748685.6429690365"/>
    <n v="39.522252429826423"/>
    <n v="0"/>
    <n v="0"/>
    <n v="3.273285709355696"/>
    <n v="0.30550342646283607"/>
    <n v="3.3002539999999998"/>
    <n v="286"/>
    <b v="0"/>
    <b v="0"/>
    <b v="0"/>
    <b v="0"/>
    <b v="0"/>
    <b v="0"/>
    <b v="0"/>
    <b v="1"/>
    <n v="48"/>
    <n v="10"/>
    <m/>
    <n v="2"/>
    <n v="61"/>
    <n v="460"/>
    <m/>
    <m/>
    <m/>
    <n v="0"/>
    <n v="0.11940298507462686"/>
    <n v="0.15151515151515152"/>
    <n v="0.42009132420091322"/>
    <n v="0"/>
    <n v="0"/>
    <n v="1"/>
    <n v="1"/>
    <n v="1"/>
    <n v="0.1727523651976729"/>
    <n v="0.75"/>
    <n v="1.3333333333333333"/>
    <n v="2.1505376344086021E-3"/>
    <n v="113"/>
    <m/>
    <m/>
    <n v="12"/>
    <m/>
    <n v="2"/>
    <n v="5"/>
    <m/>
    <n v="2"/>
    <n v="1"/>
    <m/>
    <m/>
    <n v="7"/>
    <n v="65"/>
    <m/>
    <m/>
    <m/>
    <n v="51"/>
    <m/>
    <n v="8"/>
    <n v="1"/>
    <n v="32"/>
    <m/>
    <n v="29"/>
    <m/>
    <m/>
    <n v="1"/>
    <m/>
    <n v="2"/>
    <m/>
    <n v="23"/>
    <n v="12"/>
    <m/>
    <m/>
    <m/>
    <n v="2"/>
    <m/>
    <n v="2"/>
    <m/>
    <n v="68"/>
    <n v="16"/>
    <m/>
    <m/>
    <m/>
    <m/>
    <m/>
    <n v="1"/>
    <m/>
    <m/>
    <m/>
    <m/>
    <m/>
    <m/>
    <n v="2"/>
    <m/>
    <n v="13"/>
    <m/>
    <n v="64"/>
    <n v="13"/>
    <m/>
    <n v="19"/>
    <n v="4"/>
    <m/>
    <n v="3"/>
    <m/>
    <n v="2"/>
    <m/>
    <m/>
    <m/>
    <m/>
    <n v="3"/>
    <m/>
    <n v="42"/>
    <m/>
    <n v="24"/>
    <m/>
    <m/>
    <m/>
    <m/>
    <n v="4"/>
    <m/>
    <m/>
    <m/>
    <n v="3"/>
    <m/>
    <m/>
    <m/>
    <m/>
    <n v="190"/>
    <n v="0"/>
    <n v="0"/>
    <n v="0"/>
    <n v="70"/>
    <n v="0"/>
    <n v="67"/>
    <n v="1"/>
    <n v="193"/>
    <n v="0"/>
    <n v="60"/>
    <n v="0"/>
    <n v="19"/>
    <n v="10"/>
    <n v="0"/>
    <n v="0"/>
    <n v="9"/>
    <n v="0"/>
    <n v="32"/>
  </r>
  <r>
    <s v="MMR222"/>
    <s v="Shan"/>
    <s v="MMR015D005"/>
    <s v="Laukkaing"/>
    <s v="MMR015023"/>
    <s v="Konkyan"/>
    <n v="8"/>
    <n v="6"/>
    <x v="5"/>
    <n v="39581.029093685102"/>
    <n v="0.34099715138215347"/>
    <n v="2.6805634178016052E-2"/>
    <n v="0.26842091288069886"/>
    <n v="0.84446072006784367"/>
    <n v="5.9517384935625625E-2"/>
    <n v="0.62082425819590981"/>
    <n v="0.11091567511639938"/>
    <n v="0.71764097258147952"/>
    <n v="0.1569580962234868"/>
    <n v="0.13367822038282462"/>
    <n v="0.61386445938954992"/>
    <n v="0.53343408458724839"/>
    <n v="5.4453980467593956E-3"/>
    <n v="39581.029093685102"/>
    <n v="60062"/>
    <n v="31071"/>
    <n v="28991"/>
    <n v="1.1665638204434881E-3"/>
    <n v="107.17464040564313"/>
    <n v="1073.5842727700001"/>
    <n v="55.94530538811965"/>
    <n v="4.8314928698729324E-2"/>
    <n v="59565"/>
    <n v="30703"/>
    <n v="28862"/>
    <n v="497"/>
    <n v="368"/>
    <n v="129"/>
    <n v="1610"/>
    <n v="884"/>
    <n v="726"/>
    <n v="121.76308539944904"/>
    <n v="58452"/>
    <n v="30187"/>
    <n v="28265"/>
    <n v="106.79992924111093"/>
    <n v="2.6805634178016052E-2"/>
    <n v="21948"/>
    <n v="35353"/>
    <n v="2761"/>
    <n v="0.69892229796622629"/>
    <n v="18083.328939552517"/>
    <n v="0.62082425819590981"/>
    <n v="0.37917574180409019"/>
    <n v="7.8098039770316525"/>
    <n v="38114"/>
    <n v="12780"/>
    <n v="22959"/>
    <n v="2257"/>
    <n v="114"/>
    <n v="4"/>
    <n v="9665"/>
    <n v="8538"/>
    <n v="1127"/>
    <n v="0.11660631143300568"/>
    <n v="59565"/>
    <n v="497"/>
    <n v="8.343826072357929E-3"/>
    <n v="110"/>
    <n v="367"/>
    <n v="720"/>
    <n v="1261"/>
    <n v="1600"/>
    <n v="1742"/>
    <n v="1417"/>
    <n v="1087"/>
    <n v="1361"/>
    <n v="6.1629591308846354"/>
    <n v="9665"/>
    <n v="6.2143817899637872"/>
    <n v="123"/>
    <n v="438"/>
    <n v="1939"/>
    <n v="1516"/>
    <n v="3148"/>
    <n v="34"/>
    <n v="6"/>
    <n v="2461"/>
    <n v="9665"/>
    <n v="9461"/>
    <n v="73"/>
    <n v="14"/>
    <n v="99"/>
    <n v="4"/>
    <n v="14"/>
    <n v="9665"/>
    <n v="1029"/>
    <n v="18"/>
    <n v="25"/>
    <n v="7272"/>
    <n v="1295"/>
    <n v="26"/>
    <n v="6452.618210036213"/>
    <n v="0.75240558717020178"/>
    <n v="0.13398861872736678"/>
    <n v="0.11091567511639938"/>
    <n v="0.88908432488360067"/>
    <n v="9665"/>
    <n v="27"/>
    <n v="2822"/>
    <n v="3710"/>
    <n v="1149"/>
    <n v="20"/>
    <n v="1763"/>
    <n v="174"/>
    <n v="0.79751681324366275"/>
    <n v="0.20248318675633725"/>
    <n v="9665"/>
    <n v="1134"/>
    <n v="5802"/>
    <n v="209"/>
    <n v="2.1624418003103982E-2"/>
    <n v="2404"/>
    <n v="116"/>
    <n v="0.71764097258147952"/>
    <n v="0.24873254009311951"/>
    <n v="0.54578375581996896"/>
    <n v="37661"/>
    <n v="10109"/>
    <n v="27552"/>
    <n v="0.26842091288069886"/>
    <n v="19614"/>
    <n v="6585"/>
    <n v="13029"/>
    <n v="0.33572958091159377"/>
    <n v="18047"/>
    <n v="3524"/>
    <n v="14523"/>
    <n v="0.19526791156424891"/>
    <n v="825"/>
    <n v="578"/>
    <n v="247"/>
    <n v="0.70060606060606068"/>
    <n v="36836"/>
    <n v="9531"/>
    <n v="27305"/>
    <n v="0.25874144858290804"/>
    <n v="32226"/>
    <n v="8054"/>
    <n v="7656"/>
    <n v="16516"/>
    <n v="0.51250543039781538"/>
    <n v="0.23757214671383356"/>
    <n v="0.48764834100266408"/>
    <n v="16844"/>
    <n v="4310"/>
    <n v="0.25587746378532417"/>
    <n v="4680"/>
    <n v="0.27784374257895988"/>
    <n v="7854"/>
    <n v="0.466278793635716"/>
    <n v="15382"/>
    <n v="3744"/>
    <n v="2976"/>
    <n v="0.56312573137433364"/>
    <n v="0.19347289039136653"/>
    <n v="8662"/>
    <n v="25942"/>
    <n v="21907"/>
    <n v="2491"/>
    <n v="1152"/>
    <n v="143"/>
    <n v="3"/>
    <n v="209"/>
    <n v="30"/>
    <n v="6"/>
    <n v="1"/>
    <n v="21907"/>
    <n v="4035"/>
    <n v="1544"/>
    <n v="24398"/>
    <n v="392"/>
    <n v="0.84446072006784367"/>
    <n v="0.15553927993215635"/>
    <n v="5.9517384935625625E-2"/>
    <n v="1.5110631408526714E-2"/>
    <n v="0.10752833243389098"/>
    <n v="13519"/>
    <n v="10477"/>
    <n v="1898"/>
    <n v="904"/>
    <n v="87"/>
    <n v="3"/>
    <n v="122"/>
    <n v="23"/>
    <n v="4"/>
    <n v="1"/>
    <n v="0.77498335675715657"/>
    <n v="0.2250166432428434"/>
    <n v="8.462164361269324E-2"/>
    <n v="1.7752792366299282E-2"/>
    <n v="12423"/>
    <n v="11430"/>
    <n v="593"/>
    <n v="248"/>
    <n v="56"/>
    <n v="0"/>
    <n v="87"/>
    <n v="7"/>
    <n v="2"/>
    <n v="0"/>
    <n v="0.92006761651774938"/>
    <n v="7.9932383482250666E-2"/>
    <n v="3.2198341785398051E-2"/>
    <n v="45657"/>
    <n v="444"/>
    <n v="1661"/>
    <n v="292"/>
    <n v="12749"/>
    <n v="16622"/>
    <n v="1145"/>
    <n v="217"/>
    <n v="5199"/>
    <n v="4168"/>
    <n v="2351"/>
    <n v="298"/>
    <n v="511"/>
    <n v="0.4553518628030751"/>
    <n v="0.36406246577742735"/>
    <n v="2.7467813740825413"/>
    <n v="3.7548169897844791E-2"/>
    <n v="23771"/>
    <n v="334"/>
    <n v="1172"/>
    <n v="246"/>
    <n v="9186"/>
    <n v="7002"/>
    <n v="658"/>
    <n v="115"/>
    <n v="2842"/>
    <n v="809"/>
    <n v="998"/>
    <n v="154"/>
    <n v="255"/>
    <n v="0.78238189390433721"/>
    <n v="21886"/>
    <n v="110"/>
    <n v="489"/>
    <n v="46"/>
    <n v="3563"/>
    <n v="9620"/>
    <n v="487"/>
    <n v="102"/>
    <n v="2357"/>
    <n v="3359"/>
    <n v="1353"/>
    <n v="144"/>
    <n v="256"/>
    <n v="0.65407109567760213"/>
    <n v="45657"/>
    <n v="1088"/>
    <n v="5"/>
    <n v="155"/>
    <n v="19910"/>
    <n v="9"/>
    <n v="52"/>
    <n v="6"/>
    <n v="77"/>
    <n v="24355"/>
    <n v="0.53343408458724839"/>
    <n v="0.46656591541275161"/>
    <n v="1298"/>
    <n v="473"/>
    <n v="2"/>
    <n v="30"/>
    <n v="388"/>
    <n v="4"/>
    <n v="8"/>
    <n v="1"/>
    <n v="33"/>
    <n v="359"/>
    <n v="0.27657935285053931"/>
    <n v="44359"/>
    <n v="615"/>
    <n v="3"/>
    <n v="125"/>
    <n v="19522"/>
    <n v="5"/>
    <n v="44"/>
    <n v="5"/>
    <n v="44"/>
    <n v="23996"/>
    <n v="0.54094997632949349"/>
    <n v="60062"/>
    <n v="55737"/>
    <n v="4325"/>
    <n v="7.2008924111751194E-2"/>
    <n v="2003"/>
    <n v="2198"/>
    <n v="2557"/>
    <n v="2521"/>
    <n v="31071"/>
    <n v="28963"/>
    <n v="2108"/>
    <n v="6.7844613948698146E-2"/>
    <n v="28991"/>
    <n v="26774"/>
    <n v="2217"/>
    <n v="7.647200855437894E-2"/>
    <n v="9665"/>
    <n v="144"/>
    <n v="1148"/>
    <n v="838"/>
    <n v="1594"/>
    <n v="361"/>
    <n v="5580"/>
    <n v="0.57734092084842215"/>
    <n v="0.42265907915157785"/>
    <n v="0.13367822038282462"/>
    <n v="9665"/>
    <n v="5906"/>
    <n v="11"/>
    <n v="15"/>
    <n v="202"/>
    <n v="940"/>
    <n v="403"/>
    <n v="2081"/>
    <n v="1"/>
    <n v="0"/>
    <n v="106"/>
    <n v="0.35426797723745473"/>
    <n v="0.61386445938954992"/>
    <n v="9665"/>
    <n v="5901"/>
    <n v="14"/>
    <n v="15"/>
    <n v="202"/>
    <n v="941"/>
    <n v="403"/>
    <n v="2077"/>
    <n v="0"/>
    <n v="0"/>
    <n v="112"/>
    <n v="0.82845318158303161"/>
    <n v="0.37377133988618727"/>
    <n v="9665"/>
    <n v="1517"/>
    <n v="1267"/>
    <n v="2356"/>
    <n v="159"/>
    <n v="100"/>
    <n v="2597"/>
    <n v="1298"/>
    <n v="371"/>
    <n v="0.1569580962234868"/>
    <n v="9349.2090015519916"/>
    <n v="0.30160372478013453"/>
    <n v="9665"/>
    <n v="115"/>
    <n v="0"/>
    <n v="41"/>
    <n v="2"/>
    <n v="9456"/>
    <n v="27"/>
    <n v="0"/>
    <n v="0"/>
    <n v="24"/>
    <n v="9665"/>
    <n v="0.97868598034143817"/>
    <n v="0.26408531928402806"/>
    <n v="1.0217782006554603"/>
    <n v="0.20748353258207816"/>
    <n v="4984"/>
    <n v="0.51567511639937924"/>
    <n v="8.9819603885454777E-2"/>
    <n v="148"/>
    <n v="3473"/>
    <n v="1007"/>
    <n v="4681"/>
    <n v="77"/>
    <n v="73"/>
    <n v="0.48432488360062081"/>
    <n v="1.5312984997413346E-2"/>
    <n v="0.35933781686497673"/>
    <n v="7.9668908432488361E-3"/>
    <n v="9665"/>
    <n v="315"/>
    <n v="4770"/>
    <n v="82"/>
    <n v="231"/>
    <n v="0"/>
    <n v="1"/>
    <n v="339"/>
    <n v="0.55012933264355923"/>
    <n v="2885"/>
    <n v="2885"/>
    <n v="0.35683364254792826"/>
    <n v="0.90409705372616989"/>
    <n v="260832"/>
    <n v="10672723.776000001"/>
    <n v="195471.39015398314"/>
    <n v="2101"/>
    <n v="2101"/>
    <n v="0.25986394557823128"/>
    <n v="0.75290813898143738"/>
    <n v="158186"/>
    <n v="6472654.7479999997"/>
    <n v="645336.59780255356"/>
    <m/>
    <m/>
    <n v="0"/>
    <n v="0"/>
    <m/>
    <n v="0"/>
    <n v="0"/>
    <m/>
    <m/>
    <n v="0"/>
    <n v="0"/>
    <m/>
    <n v="0"/>
    <n v="0"/>
    <m/>
    <m/>
    <n v="0"/>
    <n v="0"/>
    <m/>
    <n v="0"/>
    <m/>
    <m/>
    <n v="0"/>
    <m/>
    <n v="0"/>
    <m/>
    <n v="3099"/>
    <n v="3099"/>
    <n v="0.38330241187384045"/>
    <n v="0.25136172959019037"/>
    <n v="77897"/>
    <n v="62.619234075508224"/>
    <n v="0"/>
    <m/>
    <m/>
    <n v="0"/>
    <n v="0"/>
    <m/>
    <n v="0"/>
    <m/>
    <m/>
    <n v="0"/>
    <n v="0"/>
    <m/>
    <n v="0"/>
    <m/>
    <m/>
    <n v="0"/>
    <n v="0"/>
    <m/>
    <n v="0"/>
    <n v="8085"/>
    <n v="8085"/>
    <n v="1.0398539960103561E-2"/>
    <n v="2.3757286743310584E-4"/>
    <n v="0.2324631025064155"/>
    <n v="0.76746242796933184"/>
    <n v="0"/>
    <n v="0"/>
    <n v="0"/>
    <n v="0"/>
    <n v="0"/>
    <n v="7.4469524252633826E-5"/>
    <n v="840870.60719061224"/>
    <n v="14.000043408321606"/>
    <n v="0"/>
    <n v="0"/>
    <n v="7.4288188002473721"/>
    <n v="0.13461090206786322"/>
    <n v="-2.9136150000000001"/>
    <n v="43"/>
    <b v="0"/>
    <b v="0"/>
    <b v="0"/>
    <b v="0"/>
    <b v="0"/>
    <b v="0"/>
    <b v="0"/>
    <b v="1"/>
    <n v="24"/>
    <n v="4"/>
    <m/>
    <n v="1"/>
    <n v="29"/>
    <n v="131"/>
    <m/>
    <m/>
    <m/>
    <n v="0"/>
    <n v="5.9701492537313432E-2"/>
    <n v="6.0606060606060608E-2"/>
    <n v="0.11963470319634703"/>
    <n v="0"/>
    <n v="0"/>
    <n v="0.4"/>
    <n v="0.5"/>
    <n v="0.2847826086956522"/>
    <n v="5.9985564084930269E-2"/>
    <n v="0.29619565217391308"/>
    <n v="3.3761467889908254"/>
    <n v="5.4453980467593956E-3"/>
    <m/>
    <m/>
    <m/>
    <n v="4"/>
    <m/>
    <n v="4"/>
    <m/>
    <m/>
    <n v="1"/>
    <n v="1"/>
    <n v="3"/>
    <m/>
    <m/>
    <m/>
    <m/>
    <m/>
    <m/>
    <n v="3"/>
    <m/>
    <n v="45"/>
    <n v="1"/>
    <n v="9"/>
    <m/>
    <n v="52"/>
    <m/>
    <m/>
    <n v="1"/>
    <m/>
    <n v="1"/>
    <m/>
    <m/>
    <m/>
    <m/>
    <m/>
    <m/>
    <n v="3"/>
    <m/>
    <n v="48"/>
    <m/>
    <n v="71"/>
    <n v="60"/>
    <m/>
    <m/>
    <n v="2"/>
    <m/>
    <m/>
    <m/>
    <m/>
    <m/>
    <m/>
    <m/>
    <m/>
    <m/>
    <n v="4"/>
    <m/>
    <n v="44"/>
    <m/>
    <n v="72"/>
    <n v="45"/>
    <m/>
    <n v="1"/>
    <n v="6"/>
    <m/>
    <m/>
    <m/>
    <m/>
    <m/>
    <m/>
    <m/>
    <m/>
    <n v="4"/>
    <m/>
    <n v="44"/>
    <m/>
    <n v="18"/>
    <m/>
    <m/>
    <m/>
    <m/>
    <n v="6"/>
    <m/>
    <m/>
    <m/>
    <m/>
    <m/>
    <m/>
    <m/>
    <m/>
    <n v="0"/>
    <n v="0"/>
    <n v="0"/>
    <n v="0"/>
    <n v="18"/>
    <n v="0"/>
    <n v="185"/>
    <n v="1"/>
    <n v="170"/>
    <n v="0"/>
    <n v="158"/>
    <n v="0"/>
    <n v="1"/>
    <n v="16"/>
    <n v="0"/>
    <n v="0"/>
    <n v="4"/>
    <n v="0"/>
    <n v="0"/>
  </r>
  <r>
    <s v="MMR222"/>
    <s v="Shan"/>
    <s v="MMR015D007"/>
    <s v="Matman"/>
    <s v="MMR015024"/>
    <s v="Matman"/>
    <n v="28"/>
    <n v="2"/>
    <x v="5"/>
    <n v="11319.653947984216"/>
    <n v="0.42633012629311701"/>
    <n v="1.4798297182242041E-2"/>
    <n v="0.23303755489827011"/>
    <n v="0.88305548643941278"/>
    <n v="5.7974620552376212E-2"/>
    <n v="0.73710919800634345"/>
    <n v="0.66455696202531644"/>
    <n v="0.7631103074141049"/>
    <n v="0.11543098251959011"/>
    <n v="0.13140446051838456"/>
    <n v="3.0138637733574441E-4"/>
    <n v="0.51518225958402786"/>
    <n v="1"/>
    <n v="11319.653947984216"/>
    <n v="19732"/>
    <n v="10068"/>
    <n v="9664"/>
    <n v="3.832479322198879E-4"/>
    <n v="104.18046357615893"/>
    <n v="2977.4592586700001"/>
    <n v="6.6271267835295511"/>
    <n v="5.7232533776044757E-3"/>
    <n v="19050"/>
    <n v="9430"/>
    <n v="9620"/>
    <n v="682"/>
    <n v="638"/>
    <n v="44"/>
    <n v="292"/>
    <n v="170"/>
    <n v="122"/>
    <n v="139.34426229508196"/>
    <n v="19440"/>
    <n v="9898"/>
    <n v="9542"/>
    <n v="103.73087403060156"/>
    <n v="1.4798297182242041E-2"/>
    <n v="8134"/>
    <n v="11035"/>
    <n v="563"/>
    <n v="0.78812868146805615"/>
    <n v="4180.6448572723157"/>
    <n v="0.73710919800634345"/>
    <n v="0.26289080199365655"/>
    <n v="5.1019483461712731"/>
    <n v="11598"/>
    <n v="2514"/>
    <n v="7828"/>
    <n v="882"/>
    <n v="180"/>
    <n v="194"/>
    <n v="3318"/>
    <n v="2996"/>
    <n v="322"/>
    <n v="9.7046413502109699E-2"/>
    <n v="19050"/>
    <n v="682"/>
    <n v="3.5800524934383203E-2"/>
    <n v="36"/>
    <n v="198"/>
    <n v="406"/>
    <n v="493"/>
    <n v="540"/>
    <n v="487"/>
    <n v="423"/>
    <n v="391"/>
    <n v="344"/>
    <n v="5.7414104882459309"/>
    <n v="3318"/>
    <n v="5.9469559975889092"/>
    <n v="184"/>
    <n v="7"/>
    <n v="4"/>
    <n v="586"/>
    <n v="2311"/>
    <n v="189"/>
    <n v="16"/>
    <n v="21"/>
    <n v="3318"/>
    <n v="3049"/>
    <n v="8"/>
    <n v="33"/>
    <n v="206"/>
    <n v="0"/>
    <n v="22"/>
    <n v="3318"/>
    <n v="2200"/>
    <n v="4"/>
    <n v="1"/>
    <n v="972"/>
    <n v="16"/>
    <n v="125"/>
    <n v="12654.068716094032"/>
    <n v="0.29294755877034356"/>
    <n v="4.8221820373719106E-3"/>
    <n v="0.66455696202531644"/>
    <n v="0.33544303797468356"/>
    <n v="3318"/>
    <n v="8"/>
    <n v="2550"/>
    <n v="2"/>
    <n v="558"/>
    <n v="2"/>
    <n v="193"/>
    <n v="5"/>
    <n v="0.93972272453285111"/>
    <n v="6.0277275467148894E-2"/>
    <n v="3318"/>
    <n v="2518"/>
    <n v="14"/>
    <n v="578"/>
    <n v="0.17420132610006028"/>
    <n v="196"/>
    <n v="12"/>
    <n v="0.7631103074141049"/>
    <n v="5.9071729957805907E-2"/>
    <n v="0.19786015672091622"/>
    <n v="11157"/>
    <n v="2600"/>
    <n v="8557"/>
    <n v="0.23303755489827011"/>
    <n v="5504"/>
    <n v="1691"/>
    <n v="3813"/>
    <n v="0.30723110465116277"/>
    <n v="5653"/>
    <n v="909"/>
    <n v="4744"/>
    <n v="0.16079957544666548"/>
    <n v="188"/>
    <n v="152"/>
    <n v="36"/>
    <n v="0.80851063829787218"/>
    <n v="10969"/>
    <n v="2448"/>
    <n v="8521"/>
    <n v="0.2231744005834625"/>
    <n v="9757"/>
    <n v="1483"/>
    <n v="1274"/>
    <n v="7000"/>
    <n v="0.7174336373885416"/>
    <n v="0.13057292200471457"/>
    <n v="0.21185714285714285"/>
    <n v="4708"/>
    <n v="697"/>
    <n v="0.14804587935429056"/>
    <n v="674"/>
    <n v="0.143160577740017"/>
    <n v="3337"/>
    <n v="0.70879354290569241"/>
    <n v="5049"/>
    <n v="786"/>
    <n v="600"/>
    <n v="0.72549019607843135"/>
    <n v="0.11883541295306001"/>
    <n v="3663"/>
    <n v="8038"/>
    <n v="7098"/>
    <n v="474"/>
    <n v="260"/>
    <n v="91"/>
    <n v="15"/>
    <n v="89"/>
    <n v="6"/>
    <n v="3"/>
    <n v="2"/>
    <n v="7098"/>
    <n v="940"/>
    <n v="466"/>
    <n v="7572"/>
    <n v="206"/>
    <n v="0.88305548643941278"/>
    <n v="0.11694451356058722"/>
    <n v="5.7974620552376212E-2"/>
    <n v="2.5628265737745709E-2"/>
    <n v="8.745956705648171E-2"/>
    <n v="4150"/>
    <n v="3501"/>
    <n v="325"/>
    <n v="180"/>
    <n v="68"/>
    <n v="11"/>
    <n v="56"/>
    <n v="5"/>
    <n v="2"/>
    <n v="2"/>
    <n v="0.84361445783132527"/>
    <n v="0.1563855421686747"/>
    <n v="7.8072289156626506E-2"/>
    <n v="3.4698795180722893E-2"/>
    <n v="3888"/>
    <n v="3597"/>
    <n v="149"/>
    <n v="80"/>
    <n v="23"/>
    <n v="4"/>
    <n v="33"/>
    <n v="1"/>
    <n v="1"/>
    <n v="0"/>
    <n v="0.92515432098765427"/>
    <n v="7.4845679012345678E-2"/>
    <n v="3.6522633744855967E-2"/>
    <n v="13799"/>
    <n v="465"/>
    <n v="346"/>
    <n v="98"/>
    <n v="3470"/>
    <n v="5427"/>
    <n v="61"/>
    <n v="133"/>
    <n v="890"/>
    <n v="1825"/>
    <n v="598"/>
    <n v="60"/>
    <n v="426"/>
    <n v="0.52554532937169363"/>
    <n v="0.39328936879484022"/>
    <n v="2.5426570849456422"/>
    <n v="3.4757815499381207E-2"/>
    <n v="7058"/>
    <n v="386"/>
    <n v="268"/>
    <n v="93"/>
    <n v="2818"/>
    <n v="2024"/>
    <n v="47"/>
    <n v="96"/>
    <n v="448"/>
    <n v="254"/>
    <n v="229"/>
    <n v="26"/>
    <n v="369"/>
    <n v="0.79852649475772175"/>
    <n v="6741"/>
    <n v="79"/>
    <n v="78"/>
    <n v="5"/>
    <n v="652"/>
    <n v="3403"/>
    <n v="14"/>
    <n v="37"/>
    <n v="442"/>
    <n v="1571"/>
    <n v="369"/>
    <n v="34"/>
    <n v="57"/>
    <n v="0.62765168372645008"/>
    <n v="13799"/>
    <n v="6606"/>
    <n v="5"/>
    <n v="16"/>
    <n v="22"/>
    <n v="33"/>
    <n v="4"/>
    <n v="0"/>
    <n v="4"/>
    <n v="7109"/>
    <n v="0.51518225958402786"/>
    <n v="0.48481774041597214"/>
    <n v="244"/>
    <n v="197"/>
    <n v="0"/>
    <n v="1"/>
    <n v="1"/>
    <n v="6"/>
    <n v="1"/>
    <n v="0"/>
    <n v="0"/>
    <n v="38"/>
    <n v="0.15573770491803279"/>
    <n v="13555"/>
    <n v="6409"/>
    <n v="5"/>
    <n v="15"/>
    <n v="21"/>
    <n v="27"/>
    <n v="3"/>
    <n v="0"/>
    <n v="4"/>
    <n v="7071"/>
    <n v="0.5216525267428993"/>
    <n v="19732"/>
    <n v="18976"/>
    <n v="756"/>
    <n v="3.8313399554023922E-2"/>
    <n v="323"/>
    <n v="344"/>
    <n v="272"/>
    <n v="383"/>
    <n v="10068"/>
    <n v="9675"/>
    <n v="393"/>
    <n v="3.9034564958283668E-2"/>
    <n v="9664"/>
    <n v="9301"/>
    <n v="363"/>
    <n v="3.7562086092715233E-2"/>
    <n v="3318"/>
    <n v="4"/>
    <n v="432"/>
    <n v="91"/>
    <n v="8"/>
    <n v="11"/>
    <n v="2772"/>
    <n v="0.83544303797468356"/>
    <n v="0.16455696202531644"/>
    <n v="0.13140446051838456"/>
    <n v="3318"/>
    <n v="1"/>
    <n v="0"/>
    <n v="0"/>
    <n v="0"/>
    <n v="0"/>
    <n v="9"/>
    <n v="3308"/>
    <n v="0"/>
    <n v="0"/>
    <n v="0"/>
    <n v="0.99969861362266421"/>
    <n v="3.0138637733574441E-4"/>
    <n v="3318"/>
    <n v="1"/>
    <n v="0"/>
    <n v="0"/>
    <n v="0"/>
    <n v="0"/>
    <n v="10"/>
    <n v="3305"/>
    <n v="0"/>
    <n v="0"/>
    <n v="2"/>
    <n v="0.9963833634719711"/>
    <n v="6.5852923447860146E-2"/>
    <n v="3318"/>
    <n v="383"/>
    <n v="13"/>
    <n v="674"/>
    <n v="227"/>
    <n v="28"/>
    <n v="270"/>
    <n v="673"/>
    <n v="1050"/>
    <n v="0.11543098251959011"/>
    <n v="2198.9602169981918"/>
    <n v="0.32670283303194697"/>
    <n v="3318"/>
    <n v="8"/>
    <n v="0"/>
    <n v="0"/>
    <n v="1"/>
    <n v="3289"/>
    <n v="3"/>
    <n v="0"/>
    <n v="0"/>
    <n v="17"/>
    <n v="3318"/>
    <n v="0.52772754671488853"/>
    <n v="0.14240021873058537"/>
    <n v="1.8949171901770416"/>
    <n v="0.38478420494411353"/>
    <n v="2508"/>
    <n v="0.75587703435804698"/>
    <n v="4.5198147380561916E-2"/>
    <n v="810"/>
    <n v="728"/>
    <n v="28"/>
    <n v="150"/>
    <n v="20"/>
    <n v="15"/>
    <n v="4.5207956600361664E-2"/>
    <n v="0.24412296564195299"/>
    <n v="0.21940928270042195"/>
    <n v="6.0277275467148887E-3"/>
    <n v="3318"/>
    <n v="16"/>
    <n v="1425"/>
    <n v="9"/>
    <n v="4"/>
    <n v="1"/>
    <n v="5"/>
    <n v="134"/>
    <n v="0.4370102471368294"/>
    <n v="9660"/>
    <n v="9657"/>
    <n v="0.94843842074248674"/>
    <n v="0.60247903075489284"/>
    <n v="581814"/>
    <n v="23806665.252"/>
    <n v="654304.06056049047"/>
    <n v="285"/>
    <n v="285"/>
    <n v="2.799057159693577E-2"/>
    <n v="0.59505263157894739"/>
    <n v="16959"/>
    <n v="693928.36199999996"/>
    <n v="87539.709839946576"/>
    <n v="142"/>
    <n v="142"/>
    <n v="1.3946179532508348E-2"/>
    <n v="0.09"/>
    <n v="1278"/>
    <n v="52293.203999999998"/>
    <n v="11608.020881811377"/>
    <n v="98"/>
    <n v="98"/>
    <n v="9.6248281280691423E-3"/>
    <n v="0.46785714285714286"/>
    <n v="4585"/>
    <n v="187609.03"/>
    <n v="12849.59834888003"/>
    <m/>
    <m/>
    <n v="0"/>
    <n v="0"/>
    <m/>
    <n v="0"/>
    <m/>
    <m/>
    <n v="0"/>
    <m/>
    <n v="0"/>
    <m/>
    <m/>
    <m/>
    <n v="0"/>
    <n v="0"/>
    <m/>
    <n v="0"/>
    <n v="0"/>
    <m/>
    <m/>
    <n v="0"/>
    <n v="0"/>
    <m/>
    <n v="0"/>
    <m/>
    <m/>
    <n v="0"/>
    <n v="0"/>
    <m/>
    <n v="0"/>
    <m/>
    <m/>
    <n v="0"/>
    <n v="0"/>
    <m/>
    <n v="0"/>
    <n v="10185"/>
    <n v="10182"/>
    <n v="1.3095600973874391E-2"/>
    <n v="2.9919195252985575E-4"/>
    <n v="0.85384689289869398"/>
    <n v="0.11423665808838639"/>
    <n v="1.6768334917238493E-2"/>
    <n v="0"/>
    <n v="0"/>
    <n v="0"/>
    <n v="0"/>
    <n v="0"/>
    <n v="766301.3896311284"/>
    <n v="38.83546470865236"/>
    <n v="3"/>
    <n v="2.9455081001472752E-4"/>
    <n v="1.9373588610702013"/>
    <n v="0.51601459558078244"/>
    <n v="-5.7185360000000003"/>
    <n v="4"/>
    <b v="0"/>
    <b v="0"/>
    <b v="0"/>
    <b v="0"/>
    <b v="0"/>
    <b v="1"/>
    <b v="0"/>
    <b v="0"/>
    <m/>
    <m/>
    <m/>
    <m/>
    <m/>
    <m/>
    <m/>
    <m/>
    <m/>
    <n v="0"/>
    <n v="0"/>
    <n v="0"/>
    <n v="0"/>
    <n v="0"/>
    <n v="0"/>
    <n v="0"/>
    <n v="0"/>
    <n v="0"/>
    <n v="0"/>
    <n v="0"/>
    <n v="620"/>
    <n v="1"/>
    <m/>
    <m/>
    <m/>
    <n v="1"/>
    <m/>
    <m/>
    <n v="1"/>
    <m/>
    <n v="1"/>
    <m/>
    <m/>
    <m/>
    <m/>
    <m/>
    <m/>
    <m/>
    <m/>
    <n v="1"/>
    <m/>
    <m/>
    <n v="1"/>
    <m/>
    <m/>
    <m/>
    <m/>
    <m/>
    <m/>
    <m/>
    <n v="1"/>
    <m/>
    <m/>
    <m/>
    <m/>
    <m/>
    <m/>
    <n v="1"/>
    <m/>
    <m/>
    <m/>
    <m/>
    <m/>
    <m/>
    <m/>
    <m/>
    <m/>
    <m/>
    <m/>
    <m/>
    <m/>
    <m/>
    <m/>
    <m/>
    <m/>
    <n v="1"/>
    <m/>
    <m/>
    <m/>
    <n v="1"/>
    <m/>
    <m/>
    <m/>
    <m/>
    <m/>
    <m/>
    <m/>
    <m/>
    <m/>
    <m/>
    <m/>
    <m/>
    <n v="1"/>
    <m/>
    <m/>
    <m/>
    <n v="8"/>
    <m/>
    <m/>
    <m/>
    <m/>
    <m/>
    <m/>
    <m/>
    <m/>
    <m/>
    <m/>
    <m/>
    <m/>
    <m/>
    <n v="0"/>
    <n v="0"/>
    <n v="0"/>
    <n v="0"/>
    <n v="5"/>
    <n v="0"/>
    <n v="0"/>
    <n v="1"/>
    <n v="10"/>
    <n v="0"/>
    <n v="1"/>
    <n v="0"/>
    <n v="0"/>
    <n v="0"/>
    <n v="0"/>
    <n v="0"/>
    <n v="1"/>
    <n v="0"/>
    <n v="0"/>
  </r>
  <r>
    <s v="MMR222"/>
    <s v="Shan"/>
    <s v="MMR016D001"/>
    <s v="Kengtung"/>
    <s v="MMR016001"/>
    <s v="Kengtung"/>
    <n v="31"/>
    <n v="5"/>
    <x v="7"/>
    <n v="106187.68567053582"/>
    <n v="0.38126275684339933"/>
    <n v="0.2580643281668803"/>
    <n v="0.53297429308255195"/>
    <n v="0.55761352489758231"/>
    <n v="0.29904794876233337"/>
    <n v="0.50484888341376211"/>
    <n v="0.15946152041295167"/>
    <n v="0.2675387142186767"/>
    <n v="0.30889253871421868"/>
    <n v="0.72096433599249177"/>
    <n v="0.55601830126701079"/>
    <n v="0.15352075631602788"/>
    <n v="0.25620793687630544"/>
    <n v="106187.68567053582"/>
    <n v="171620"/>
    <n v="87779"/>
    <n v="83841"/>
    <n v="3.3333169535565152E-3"/>
    <n v="104.69698596152242"/>
    <n v="3503.2776738900002"/>
    <n v="48.988409134419278"/>
    <n v="4.2306883088286229E-2"/>
    <n v="162222"/>
    <n v="79650"/>
    <n v="82572"/>
    <n v="9398"/>
    <n v="8129"/>
    <n v="1269"/>
    <n v="44289"/>
    <n v="22212"/>
    <n v="22077"/>
    <n v="100.6114961271912"/>
    <n v="127331"/>
    <n v="65567"/>
    <n v="61764"/>
    <n v="106.15730846447768"/>
    <n v="0.2580643281668803"/>
    <n v="54505"/>
    <n v="107963"/>
    <n v="9152"/>
    <n v="0.58961866565397403"/>
    <n v="70429.644600464977"/>
    <n v="0.50484888341376211"/>
    <n v="0.49515111658623789"/>
    <n v="8.4769782240211917"/>
    <n v="117115"/>
    <n v="32704"/>
    <n v="73401"/>
    <n v="7936"/>
    <n v="1825"/>
    <n v="1249"/>
    <n v="34096"/>
    <n v="27731"/>
    <n v="6365"/>
    <n v="0.18667878930079776"/>
    <n v="162222"/>
    <n v="9398"/>
    <n v="5.7932956072542563E-2"/>
    <n v="1663"/>
    <n v="3681"/>
    <n v="5499"/>
    <n v="6272"/>
    <n v="5753"/>
    <n v="4437"/>
    <n v="2818"/>
    <n v="2050"/>
    <n v="1923"/>
    <n v="4.7578015016424215"/>
    <n v="34096"/>
    <n v="5.0334350070389489"/>
    <n v="2594"/>
    <n v="8342"/>
    <n v="3452"/>
    <n v="10840"/>
    <n v="6357"/>
    <n v="410"/>
    <n v="130"/>
    <n v="1971"/>
    <n v="34096"/>
    <n v="28967"/>
    <n v="1411"/>
    <n v="447"/>
    <n v="2870"/>
    <n v="174"/>
    <n v="227"/>
    <n v="34096"/>
    <n v="5358"/>
    <n v="22"/>
    <n v="57"/>
    <n v="18313"/>
    <n v="9941"/>
    <n v="405"/>
    <n v="25596.972078836228"/>
    <n v="0.53710112623181605"/>
    <n v="0.29155912717034255"/>
    <n v="0.15946152041295167"/>
    <n v="0.8405384795870483"/>
    <n v="34096"/>
    <n v="44"/>
    <n v="6874"/>
    <n v="1189"/>
    <n v="10916"/>
    <n v="225"/>
    <n v="13833"/>
    <n v="1015"/>
    <n v="0.55792468324730171"/>
    <n v="0.44207531675269829"/>
    <n v="34096"/>
    <n v="5349"/>
    <n v="3773"/>
    <n v="10239"/>
    <n v="0.30029915532613799"/>
    <n v="13904"/>
    <n v="831"/>
    <n v="0.2675387142186767"/>
    <n v="0.4077897700610042"/>
    <n v="0.6413068981698733"/>
    <n v="109737"/>
    <n v="58487"/>
    <n v="51250"/>
    <n v="0.53297429308255195"/>
    <n v="53545"/>
    <n v="31351"/>
    <n v="22194"/>
    <n v="0.58550751704174064"/>
    <n v="56192"/>
    <n v="27136"/>
    <n v="29056"/>
    <n v="0.48291571753986334"/>
    <n v="29879"/>
    <n v="23321"/>
    <n v="6558"/>
    <n v="0.78051474279594368"/>
    <n v="79858"/>
    <n v="35166"/>
    <n v="44692"/>
    <n v="0.44035663302361688"/>
    <n v="74718"/>
    <n v="25048"/>
    <n v="23986"/>
    <n v="25684"/>
    <n v="0.3437458176075377"/>
    <n v="0.32102036992424848"/>
    <n v="0.97523750194673731"/>
    <n v="36916"/>
    <n v="11616"/>
    <n v="0.31466030989272942"/>
    <n v="12145"/>
    <n v="0.32899013977679054"/>
    <n v="13155"/>
    <n v="0.35634955033047999"/>
    <n v="37802"/>
    <n v="13432"/>
    <n v="11841"/>
    <n v="0.33143749007988993"/>
    <n v="0.31323739484683349"/>
    <n v="12529"/>
    <n v="86655"/>
    <n v="48320"/>
    <n v="12421"/>
    <n v="10556"/>
    <n v="6257"/>
    <n v="252"/>
    <n v="5109"/>
    <n v="343"/>
    <n v="91"/>
    <n v="3306"/>
    <n v="48320"/>
    <n v="38335"/>
    <n v="25914"/>
    <n v="60741"/>
    <n v="15358"/>
    <n v="0.55761352489758231"/>
    <n v="0.44238647510241763"/>
    <n v="0.29904794876233337"/>
    <n v="0.17723155040101551"/>
    <n v="0.3707172119323755"/>
    <n v="43797"/>
    <n v="21762"/>
    <n v="7105"/>
    <n v="6150"/>
    <n v="3286"/>
    <n v="190"/>
    <n v="2600"/>
    <n v="184"/>
    <n v="57"/>
    <n v="2463"/>
    <n v="0.4968833481745325"/>
    <n v="0.5031166518254675"/>
    <n v="0.34089092860241571"/>
    <n v="0.20047035185058337"/>
    <n v="42858"/>
    <n v="26558"/>
    <n v="5316"/>
    <n v="4406"/>
    <n v="2971"/>
    <n v="62"/>
    <n v="2509"/>
    <n v="159"/>
    <n v="34"/>
    <n v="843"/>
    <n v="0.61967427318120305"/>
    <n v="0.38032572681879695"/>
    <n v="0.25628820756918197"/>
    <n v="136874"/>
    <n v="7599"/>
    <n v="11249"/>
    <n v="1678"/>
    <n v="35621"/>
    <n v="26895"/>
    <n v="1955"/>
    <n v="420"/>
    <n v="17375"/>
    <n v="20197"/>
    <n v="6229"/>
    <n v="685"/>
    <n v="6971"/>
    <n v="0.34405365518652192"/>
    <n v="0.19649458626181743"/>
    <n v="5.0891987358245032"/>
    <n v="6.9568732546274034E-2"/>
    <n v="70013"/>
    <n v="5717"/>
    <n v="8113"/>
    <n v="1181"/>
    <n v="23083"/>
    <n v="12831"/>
    <n v="1179"/>
    <n v="275"/>
    <n v="7771"/>
    <n v="1916"/>
    <n v="2460"/>
    <n v="357"/>
    <n v="5130"/>
    <n v="0.74420464770828276"/>
    <n v="66861"/>
    <n v="1882"/>
    <n v="3136"/>
    <n v="497"/>
    <n v="12538"/>
    <n v="14064"/>
    <n v="776"/>
    <n v="145"/>
    <n v="9604"/>
    <n v="18281"/>
    <n v="3769"/>
    <n v="328"/>
    <n v="1841"/>
    <n v="0.49196093387774636"/>
    <n v="136874"/>
    <n v="113813"/>
    <n v="162"/>
    <n v="204"/>
    <n v="413"/>
    <n v="577"/>
    <n v="527"/>
    <n v="29"/>
    <n v="136"/>
    <n v="21013"/>
    <n v="0.15352075631602788"/>
    <n v="0.84647924368397209"/>
    <n v="37855"/>
    <n v="34428"/>
    <n v="119"/>
    <n v="119"/>
    <n v="113"/>
    <n v="243"/>
    <n v="133"/>
    <n v="25"/>
    <n v="89"/>
    <n v="2586"/>
    <n v="6.8313300752872799E-2"/>
    <n v="99019"/>
    <n v="79385"/>
    <n v="43"/>
    <n v="85"/>
    <n v="300"/>
    <n v="334"/>
    <n v="394"/>
    <n v="4"/>
    <n v="47"/>
    <n v="18427"/>
    <n v="0.18609559781456084"/>
    <n v="171620"/>
    <n v="167142"/>
    <n v="4478"/>
    <n v="2.6092530008157557E-2"/>
    <n v="2075"/>
    <n v="1827"/>
    <n v="1859"/>
    <n v="1548"/>
    <n v="87779"/>
    <n v="85612"/>
    <n v="2167"/>
    <n v="2.4686998029141368E-2"/>
    <n v="83841"/>
    <n v="81530"/>
    <n v="2311"/>
    <n v="2.7564079626912846E-2"/>
    <n v="34096"/>
    <n v="531"/>
    <n v="24051"/>
    <n v="429"/>
    <n v="73"/>
    <n v="288"/>
    <n v="8724"/>
    <n v="0.2558657907085875"/>
    <n v="0.7441342092914125"/>
    <n v="0.72096433599249177"/>
    <n v="34096"/>
    <n v="2656"/>
    <n v="4512"/>
    <n v="6816"/>
    <n v="629"/>
    <n v="67"/>
    <n v="892"/>
    <n v="13262"/>
    <n v="4974"/>
    <n v="156"/>
    <n v="132"/>
    <n v="0.41708704833411542"/>
    <n v="0.55601830126701079"/>
    <n v="34096"/>
    <n v="4908"/>
    <n v="5573"/>
    <n v="7786"/>
    <n v="600"/>
    <n v="339"/>
    <n v="1072"/>
    <n v="13445"/>
    <n v="53"/>
    <n v="156"/>
    <n v="164"/>
    <n v="0.9316342092914125"/>
    <n v="0.63849131862975128"/>
    <n v="34096"/>
    <n v="10532"/>
    <n v="2051"/>
    <n v="9054"/>
    <n v="338"/>
    <n v="1859"/>
    <n v="6497"/>
    <n v="2048"/>
    <n v="1717"/>
    <n v="0.30889253871421868"/>
    <n v="50109.165415297983"/>
    <n v="0.42348076020647585"/>
    <n v="34096"/>
    <n v="1894"/>
    <n v="174"/>
    <n v="57"/>
    <n v="573"/>
    <n v="28898"/>
    <n v="2217"/>
    <n v="169"/>
    <n v="3"/>
    <n v="111"/>
    <n v="34096"/>
    <n v="1.5790708587517597"/>
    <n v="0.42609114698882172"/>
    <n v="0.63328380386329863"/>
    <n v="0.12859538466203715"/>
    <n v="12350"/>
    <n v="0.36221257625527919"/>
    <n v="0.22256663482852457"/>
    <n v="9121"/>
    <n v="21746"/>
    <n v="2155"/>
    <n v="16616"/>
    <n v="1621"/>
    <n v="2581"/>
    <n v="0.48732989206945099"/>
    <n v="0.26750938526513374"/>
    <n v="0.63778742374472075"/>
    <n v="7.5698029094321911E-2"/>
    <n v="34096"/>
    <n v="1312"/>
    <n v="26795"/>
    <n v="6815"/>
    <n v="1807"/>
    <n v="38"/>
    <n v="34"/>
    <n v="3364"/>
    <n v="0.87834350070389489"/>
    <n v="55264"/>
    <n v="55264"/>
    <n v="0.86960079306383853"/>
    <n v="0.83270121598147073"/>
    <n v="4601840"/>
    <n v="188298089.12"/>
    <n v="3744378.1301454846"/>
    <n v="3422"/>
    <n v="3422"/>
    <n v="5.3846516970622017E-2"/>
    <n v="0.60937755698421969"/>
    <n v="208529"/>
    <n v="8532589.6219999995"/>
    <n v="1051090.8318326217"/>
    <n v="614"/>
    <n v="614"/>
    <n v="9.661531683215055E-3"/>
    <n v="7.8485342019543977E-2"/>
    <n v="4819"/>
    <n v="197183.842"/>
    <n v="50192.428319944964"/>
    <n v="3689"/>
    <n v="3689"/>
    <n v="5.804786706739469E-2"/>
    <n v="0.52745459474112222"/>
    <n v="194578"/>
    <n v="7961742.6040000003"/>
    <n v="483695.59498998401"/>
    <n v="540"/>
    <n v="540"/>
    <n v="8.4971125552705702E-3"/>
    <n v="0.27590740740740743"/>
    <n v="14899"/>
    <n v="82386.030230064149"/>
    <m/>
    <m/>
    <n v="0"/>
    <m/>
    <n v="0"/>
    <m/>
    <n v="22"/>
    <n v="22"/>
    <n v="3.4617865965917135E-4"/>
    <n v="0.315"/>
    <n v="693"/>
    <n v="78.472800000000007"/>
    <n v="0"/>
    <m/>
    <m/>
    <n v="0"/>
    <n v="0"/>
    <m/>
    <n v="0"/>
    <m/>
    <m/>
    <n v="0"/>
    <n v="0"/>
    <m/>
    <n v="0"/>
    <m/>
    <m/>
    <n v="0"/>
    <n v="0"/>
    <m/>
    <n v="0"/>
    <n v="63551"/>
    <n v="63551"/>
    <n v="8.1736253927587058E-2"/>
    <n v="1.8674079527818564E-3"/>
    <n v="0.69188869925367258"/>
    <n v="0.19422126803359926"/>
    <n v="8.937759607076548E-2"/>
    <n v="1.5223345856455494E-2"/>
    <n v="0"/>
    <n v="0"/>
    <n v="0"/>
    <n v="1.4500256553064539E-5"/>
    <n v="5411821.4883180996"/>
    <n v="31.533745998823562"/>
    <n v="0"/>
    <n v="0"/>
    <n v="2.7005082532139539"/>
    <n v="0.37030066425824498"/>
    <n v="1.409038"/>
    <n v="263"/>
    <b v="0"/>
    <b v="0"/>
    <b v="0"/>
    <b v="0"/>
    <b v="0"/>
    <b v="1"/>
    <b v="0"/>
    <b v="1"/>
    <n v="1"/>
    <m/>
    <n v="1"/>
    <m/>
    <n v="2"/>
    <n v="2"/>
    <m/>
    <m/>
    <m/>
    <n v="4.1322314049586778E-3"/>
    <n v="2.4875621890547263E-3"/>
    <n v="0"/>
    <n v="1.8264840182648401E-3"/>
    <n v="0"/>
    <n v="0"/>
    <n v="0"/>
    <n v="2.0833333333333332E-2"/>
    <n v="4.3478260869565218E-3"/>
    <n v="1.0785115518298916E-3"/>
    <n v="6.2952898550724633E-3"/>
    <n v="158.84892086330936"/>
    <n v="0.25620793687630544"/>
    <n v="57"/>
    <m/>
    <n v="3"/>
    <n v="42"/>
    <n v="11"/>
    <m/>
    <n v="117"/>
    <m/>
    <n v="39"/>
    <m/>
    <n v="2"/>
    <m/>
    <n v="1"/>
    <n v="49"/>
    <m/>
    <m/>
    <m/>
    <n v="45"/>
    <n v="21"/>
    <m/>
    <n v="4"/>
    <n v="842"/>
    <m/>
    <n v="63"/>
    <m/>
    <m/>
    <m/>
    <m/>
    <n v="28"/>
    <m/>
    <n v="1"/>
    <n v="41"/>
    <m/>
    <m/>
    <m/>
    <n v="46"/>
    <n v="13"/>
    <n v="1"/>
    <m/>
    <n v="126"/>
    <n v="39"/>
    <m/>
    <m/>
    <m/>
    <m/>
    <m/>
    <n v="22"/>
    <m/>
    <m/>
    <n v="41"/>
    <m/>
    <m/>
    <n v="4"/>
    <n v="34"/>
    <n v="13"/>
    <n v="3"/>
    <m/>
    <n v="212"/>
    <n v="39"/>
    <m/>
    <m/>
    <n v="1"/>
    <m/>
    <n v="84"/>
    <m/>
    <m/>
    <n v="23"/>
    <m/>
    <m/>
    <n v="19"/>
    <n v="17"/>
    <m/>
    <n v="2"/>
    <m/>
    <n v="164"/>
    <n v="1"/>
    <n v="34"/>
    <m/>
    <m/>
    <n v="2"/>
    <m/>
    <m/>
    <m/>
    <n v="104"/>
    <m/>
    <m/>
    <m/>
    <n v="1"/>
    <n v="211"/>
    <n v="0"/>
    <n v="0"/>
    <n v="26"/>
    <n v="184"/>
    <n v="58"/>
    <n v="6"/>
    <n v="4"/>
    <n v="1461"/>
    <n v="0"/>
    <n v="215"/>
    <n v="0"/>
    <n v="0"/>
    <n v="3"/>
    <n v="0"/>
    <n v="0"/>
    <n v="240"/>
    <n v="0"/>
    <n v="3"/>
  </r>
  <r>
    <s v="MMR222"/>
    <s v="Shan"/>
    <s v="MMR016D001"/>
    <s v="Kengtung"/>
    <s v="MMR016002"/>
    <s v="Mongkhet"/>
    <n v="16"/>
    <n v="2"/>
    <x v="5"/>
    <n v="26322.808037155344"/>
    <n v="0.40884818457700001"/>
    <n v="6.3488142292490113E-2"/>
    <n v="0.11455709865438583"/>
    <n v="0.88478073946689595"/>
    <n v="6.3389700964937429E-2"/>
    <n v="0.56901913437968754"/>
    <n v="0.46728971962616822"/>
    <n v="0.51912772585669786"/>
    <n v="0.10093457943925234"/>
    <n v="0.2107165109034268"/>
    <n v="0.43700934579439255"/>
    <n v="0.47586551754566581"/>
    <n v="1"/>
    <n v="26322.808037155344"/>
    <n v="44528"/>
    <n v="22873"/>
    <n v="21655"/>
    <n v="8.6485221598860574E-4"/>
    <n v="105.62456707457861"/>
    <n v="2511.3131189800001"/>
    <n v="17.730963002369684"/>
    <n v="1.531263807170527E-2"/>
    <n v="42654"/>
    <n v="21073"/>
    <n v="21581"/>
    <n v="1874"/>
    <n v="1800"/>
    <n v="74"/>
    <n v="2827"/>
    <n v="1642"/>
    <n v="1185"/>
    <n v="138.56540084388186"/>
    <n v="41701"/>
    <n v="21231"/>
    <n v="20470"/>
    <n v="103.71763556424037"/>
    <n v="6.3488142292490113E-2"/>
    <n v="15553"/>
    <n v="27333"/>
    <n v="1642"/>
    <n v="0.62909303771997216"/>
    <n v="16515.745216405081"/>
    <n v="0.56901913437968754"/>
    <n v="0.43098086562031246"/>
    <n v="6.0073903340284636"/>
    <n v="28975"/>
    <n v="6163"/>
    <n v="20246"/>
    <n v="1729"/>
    <n v="305"/>
    <n v="532"/>
    <n v="8025"/>
    <n v="7253"/>
    <n v="772"/>
    <n v="9.6199376947040505E-2"/>
    <n v="42654"/>
    <n v="1874"/>
    <n v="4.393491817883434E-2"/>
    <n v="165"/>
    <n v="509"/>
    <n v="1069"/>
    <n v="1582"/>
    <n v="1427"/>
    <n v="1202"/>
    <n v="792"/>
    <n v="607"/>
    <n v="672"/>
    <n v="5.3151401869158876"/>
    <n v="8025"/>
    <n v="5.5486604361370713"/>
    <n v="219"/>
    <n v="375"/>
    <n v="99"/>
    <n v="3610"/>
    <n v="3049"/>
    <n v="430"/>
    <n v="192"/>
    <n v="51"/>
    <n v="8025"/>
    <n v="7695"/>
    <n v="47"/>
    <n v="34"/>
    <n v="234"/>
    <n v="6"/>
    <n v="9"/>
    <n v="8025"/>
    <n v="3661"/>
    <n v="61"/>
    <n v="28"/>
    <n v="1677"/>
    <n v="1912"/>
    <n v="686"/>
    <n v="19782.951775700934"/>
    <n v="0.20897196261682244"/>
    <n v="0.23825545171339563"/>
    <n v="0.46728971962616822"/>
    <n v="0.53271028037383172"/>
    <n v="8025"/>
    <n v="30"/>
    <n v="3626"/>
    <n v="115"/>
    <n v="3554"/>
    <n v="15"/>
    <n v="682"/>
    <n v="3"/>
    <n v="0.91277258566978192"/>
    <n v="8.7227414330218078E-2"/>
    <n v="8025"/>
    <n v="3374"/>
    <n v="792"/>
    <n v="3072"/>
    <n v="0.38280373831775699"/>
    <n v="674"/>
    <n v="113"/>
    <n v="0.51912772585669786"/>
    <n v="8.3987538940809972E-2"/>
    <n v="0.3099688473520249"/>
    <n v="27794"/>
    <n v="3184"/>
    <n v="24610"/>
    <n v="0.11455709865438583"/>
    <n v="13891"/>
    <n v="1975"/>
    <n v="11916"/>
    <n v="0.14217838888488948"/>
    <n v="13903"/>
    <n v="1209"/>
    <n v="12694"/>
    <n v="8.6959648996619426E-2"/>
    <n v="1586"/>
    <n v="1219"/>
    <n v="367"/>
    <n v="0.76860025220680972"/>
    <n v="26208"/>
    <n v="1965"/>
    <n v="24243"/>
    <n v="7.4977106227106224E-2"/>
    <n v="21107"/>
    <n v="1574"/>
    <n v="1524"/>
    <n v="18009"/>
    <n v="0.85322404889373193"/>
    <n v="7.2203534372483058E-2"/>
    <n v="8.7400744072408235E-2"/>
    <n v="10207"/>
    <n v="746"/>
    <n v="7.30870970902322E-2"/>
    <n v="847"/>
    <n v="8.2982267071617516E-2"/>
    <n v="8614"/>
    <n v="0.84393063583815031"/>
    <n v="10900"/>
    <n v="828"/>
    <n v="677"/>
    <n v="0.86192660550458711"/>
    <n v="6.2110091743119267E-2"/>
    <n v="9395"/>
    <n v="20934"/>
    <n v="18522"/>
    <n v="1085"/>
    <n v="568"/>
    <n v="229"/>
    <n v="15"/>
    <n v="244"/>
    <n v="22"/>
    <n v="4"/>
    <n v="245"/>
    <n v="18522"/>
    <n v="2412"/>
    <n v="1327.0000000000002"/>
    <n v="19607"/>
    <n v="759"/>
    <n v="0.88478073946689595"/>
    <n v="0.11521926053310404"/>
    <n v="6.3389700964937429E-2"/>
    <n v="3.625680710805388E-2"/>
    <n v="8.9304480749020726E-2"/>
    <n v="10788"/>
    <n v="9086"/>
    <n v="773"/>
    <n v="419"/>
    <n v="147"/>
    <n v="8"/>
    <n v="147"/>
    <n v="10"/>
    <n v="2"/>
    <n v="196"/>
    <n v="0.84223210975157581"/>
    <n v="0.15776789024842416"/>
    <n v="8.6114200964034118E-2"/>
    <n v="4.7274749721913235E-2"/>
    <n v="10146"/>
    <n v="9436"/>
    <n v="312"/>
    <n v="149"/>
    <n v="82"/>
    <n v="7"/>
    <n v="97"/>
    <n v="12"/>
    <n v="2"/>
    <n v="49"/>
    <n v="0.93002168342203828"/>
    <n v="6.9978316577961761E-2"/>
    <n v="3.9227281687364481E-2"/>
    <n v="33997"/>
    <n v="902"/>
    <n v="493"/>
    <n v="170"/>
    <n v="11219"/>
    <n v="7864"/>
    <n v="306"/>
    <n v="650"/>
    <n v="1506"/>
    <n v="6430"/>
    <n v="1984"/>
    <n v="103"/>
    <n v="2370"/>
    <n v="0.42044886313498248"/>
    <n v="0.23131452775244873"/>
    <n v="4.3231180061037646"/>
    <n v="5.9096501422809734E-2"/>
    <n v="17707"/>
    <n v="750"/>
    <n v="385"/>
    <n v="125"/>
    <n v="7303"/>
    <n v="3941"/>
    <n v="170"/>
    <n v="359"/>
    <n v="857"/>
    <n v="1329"/>
    <n v="843"/>
    <n v="53"/>
    <n v="1592"/>
    <n v="0.71576212797198846"/>
    <n v="16290"/>
    <n v="152"/>
    <n v="108"/>
    <n v="45"/>
    <n v="3916"/>
    <n v="3923"/>
    <n v="136"/>
    <n v="291"/>
    <n v="649"/>
    <n v="5101"/>
    <n v="1141"/>
    <n v="50"/>
    <n v="778"/>
    <n v="0.50828729281767959"/>
    <n v="33997"/>
    <n v="17456"/>
    <n v="9"/>
    <n v="25"/>
    <n v="12"/>
    <n v="66"/>
    <n v="79"/>
    <n v="162"/>
    <n v="10"/>
    <n v="16178"/>
    <n v="0.47586551754566581"/>
    <n v="0.52413448245433414"/>
    <n v="2396"/>
    <n v="2181"/>
    <n v="0"/>
    <n v="0"/>
    <n v="1"/>
    <n v="9"/>
    <n v="4"/>
    <n v="0"/>
    <n v="0"/>
    <n v="201"/>
    <n v="8.3889816360600999E-2"/>
    <n v="31601"/>
    <n v="15275"/>
    <n v="9"/>
    <n v="25"/>
    <n v="11"/>
    <n v="57"/>
    <n v="75"/>
    <n v="162"/>
    <n v="10"/>
    <n v="15977"/>
    <n v="0.50558526628904144"/>
    <n v="44528"/>
    <n v="43387"/>
    <n v="1141"/>
    <n v="2.5624326266618754E-2"/>
    <n v="540"/>
    <n v="532"/>
    <n v="534"/>
    <n v="518"/>
    <n v="22873"/>
    <n v="22311"/>
    <n v="562"/>
    <n v="2.457045424736589E-2"/>
    <n v="21655"/>
    <n v="21076"/>
    <n v="579"/>
    <n v="2.6737474024474718E-2"/>
    <n v="8025"/>
    <n v="42"/>
    <n v="1649"/>
    <n v="282"/>
    <n v="52"/>
    <n v="16"/>
    <n v="5984"/>
    <n v="0.74566978193146416"/>
    <n v="0.25433021806853584"/>
    <n v="0.2107165109034268"/>
    <n v="8025"/>
    <n v="2186"/>
    <n v="113"/>
    <n v="1203"/>
    <n v="1066"/>
    <n v="5"/>
    <n v="643"/>
    <n v="2795"/>
    <n v="5"/>
    <n v="0"/>
    <n v="9"/>
    <n v="0.4290342679127726"/>
    <n v="0.43700934579439255"/>
    <n v="8025"/>
    <n v="2560"/>
    <n v="10"/>
    <n v="785"/>
    <n v="1029"/>
    <n v="5"/>
    <n v="789"/>
    <n v="2837"/>
    <n v="1"/>
    <n v="0"/>
    <n v="9"/>
    <n v="0.77171339563862928"/>
    <n v="0.32386292834890967"/>
    <n v="8025"/>
    <n v="810"/>
    <n v="95"/>
    <n v="2658"/>
    <n v="11"/>
    <n v="273"/>
    <n v="1545"/>
    <n v="882"/>
    <n v="1751"/>
    <n v="0.10093457943925234"/>
    <n v="4305.2635514018693"/>
    <n v="0.24485981308411214"/>
    <n v="8025"/>
    <n v="27"/>
    <n v="1"/>
    <n v="5"/>
    <n v="8"/>
    <n v="7891"/>
    <n v="35"/>
    <n v="1"/>
    <n v="0"/>
    <n v="57"/>
    <n v="8025"/>
    <n v="0.54654205607476636"/>
    <n v="0.14747706238756944"/>
    <n v="1.8296853625170999"/>
    <n v="0.37153815014377839"/>
    <n v="5510"/>
    <n v="0.68660436137071656"/>
    <n v="9.9298960154264815E-2"/>
    <n v="637"/>
    <n v="2515"/>
    <n v="233"/>
    <n v="920"/>
    <n v="55"/>
    <n v="26"/>
    <n v="0.1146417445482866"/>
    <n v="7.9376947040498441E-2"/>
    <n v="0.31339563862928349"/>
    <n v="6.853582554517134E-3"/>
    <n v="8025"/>
    <n v="62"/>
    <n v="5252"/>
    <n v="259"/>
    <n v="214"/>
    <n v="8"/>
    <n v="17"/>
    <n v="3534"/>
    <n v="0.69096573208722745"/>
    <n v="23250"/>
    <n v="23222"/>
    <n v="0.77152064852652913"/>
    <n v="0.76450219619326498"/>
    <n v="1775327"/>
    <n v="72642830.186000004"/>
    <n v="1573392.2433815587"/>
    <n v="2543"/>
    <n v="2540"/>
    <n v="8.4388185654008435E-2"/>
    <n v="0.57074409448818897"/>
    <n v="144969"/>
    <n v="5931841.5419999994"/>
    <n v="780178.46664373449"/>
    <n v="380"/>
    <n v="380"/>
    <n v="1.2625004152961892E-2"/>
    <n v="9.0999999999999998E-2"/>
    <n v="3458"/>
    <n v="141494.44399999999"/>
    <n v="31063.717852734666"/>
    <n v="2690"/>
    <n v="2690"/>
    <n v="8.9371739924914442E-2"/>
    <n v="0.55287732342007434"/>
    <n v="148724"/>
    <n v="6085488.6320000002"/>
    <n v="352708.36284170696"/>
    <n v="1267"/>
    <n v="1267"/>
    <n v="4.2094421741586098E-2"/>
    <n v="0.26626677190213099"/>
    <n v="33736"/>
    <n v="193302.03759535422"/>
    <m/>
    <m/>
    <n v="0"/>
    <m/>
    <n v="0"/>
    <m/>
    <m/>
    <m/>
    <n v="0"/>
    <n v="0"/>
    <m/>
    <n v="0"/>
    <n v="0"/>
    <m/>
    <m/>
    <n v="0"/>
    <n v="0"/>
    <m/>
    <n v="0"/>
    <m/>
    <m/>
    <n v="0"/>
    <n v="0"/>
    <m/>
    <n v="0"/>
    <m/>
    <m/>
    <n v="0"/>
    <n v="0"/>
    <m/>
    <n v="0"/>
    <n v="30130"/>
    <n v="30099"/>
    <n v="3.8711892920118375E-2"/>
    <n v="8.8444103115263475E-4"/>
    <n v="0.53687578521282175"/>
    <n v="0.26621392640481834"/>
    <n v="0.12035179406045222"/>
    <n v="6.5958875578412915E-2"/>
    <n v="0"/>
    <n v="0"/>
    <n v="0"/>
    <n v="0"/>
    <n v="2930644.828315089"/>
    <n v="65.815774980126861"/>
    <n v="31"/>
    <n v="1.0288748755393296E-3"/>
    <n v="1.4778625954198474"/>
    <n v="0.67595670140136543"/>
    <n v="-4.0998799999999997"/>
    <n v="21"/>
    <b v="0"/>
    <b v="0"/>
    <b v="0"/>
    <b v="0"/>
    <b v="0"/>
    <b v="1"/>
    <b v="0"/>
    <b v="0"/>
    <m/>
    <m/>
    <m/>
    <m/>
    <m/>
    <m/>
    <m/>
    <m/>
    <m/>
    <n v="0"/>
    <n v="0"/>
    <n v="0"/>
    <n v="0"/>
    <n v="0"/>
    <n v="0"/>
    <n v="0"/>
    <n v="0"/>
    <n v="0"/>
    <n v="0"/>
    <n v="0"/>
    <n v="620"/>
    <n v="1"/>
    <m/>
    <m/>
    <m/>
    <m/>
    <m/>
    <m/>
    <n v="2"/>
    <m/>
    <n v="1"/>
    <m/>
    <m/>
    <m/>
    <m/>
    <m/>
    <m/>
    <m/>
    <m/>
    <m/>
    <m/>
    <m/>
    <n v="1"/>
    <n v="2"/>
    <m/>
    <m/>
    <m/>
    <m/>
    <m/>
    <m/>
    <n v="1"/>
    <m/>
    <m/>
    <m/>
    <m/>
    <m/>
    <m/>
    <n v="1"/>
    <m/>
    <m/>
    <m/>
    <n v="5"/>
    <m/>
    <m/>
    <m/>
    <m/>
    <m/>
    <m/>
    <m/>
    <m/>
    <m/>
    <m/>
    <m/>
    <m/>
    <m/>
    <n v="1"/>
    <m/>
    <m/>
    <m/>
    <n v="6"/>
    <m/>
    <m/>
    <m/>
    <m/>
    <m/>
    <m/>
    <m/>
    <m/>
    <m/>
    <m/>
    <m/>
    <m/>
    <n v="2"/>
    <m/>
    <m/>
    <m/>
    <n v="4"/>
    <m/>
    <m/>
    <m/>
    <m/>
    <m/>
    <m/>
    <m/>
    <m/>
    <m/>
    <m/>
    <m/>
    <m/>
    <m/>
    <n v="0"/>
    <n v="0"/>
    <n v="0"/>
    <n v="0"/>
    <n v="4"/>
    <n v="0"/>
    <n v="0"/>
    <n v="1"/>
    <n v="19"/>
    <n v="0"/>
    <n v="1"/>
    <n v="0"/>
    <n v="0"/>
    <n v="0"/>
    <n v="0"/>
    <n v="0"/>
    <n v="1"/>
    <n v="0"/>
    <n v="0"/>
  </r>
  <r>
    <s v="MMR222"/>
    <s v="Shan"/>
    <s v="MMR016D001"/>
    <s v="Kengtung"/>
    <s v="MMR016003"/>
    <s v="Mongyang"/>
    <n v="15"/>
    <n v="13"/>
    <x v="5"/>
    <n v="60718.934659391292"/>
    <n v="0.43593353467981522"/>
    <n v="4.6133122764643042E-2"/>
    <n v="0.2338829090494903"/>
    <n v="0.8140100260073122"/>
    <n v="9.4455542572839321E-2"/>
    <n v="0.49982510348044074"/>
    <n v="0.1896516182230468"/>
    <n v="0.32611832611832614"/>
    <n v="0.2974644403215832"/>
    <n v="0.42877757163471447"/>
    <n v="0.54772211915069058"/>
    <n v="0.75316163683469584"/>
    <n v="1"/>
    <n v="60718.934659391292"/>
    <n v="107645"/>
    <n v="55075"/>
    <n v="52570"/>
    <n v="2.0907522635216823E-3"/>
    <n v="104.76507513791135"/>
    <n v="2719.4193012199999"/>
    <n v="39.583818483493054"/>
    <n v="3.4184983965777772E-2"/>
    <n v="102992"/>
    <n v="51646"/>
    <n v="51346"/>
    <n v="4653"/>
    <n v="3429"/>
    <n v="1224"/>
    <n v="4966"/>
    <n v="2761"/>
    <n v="2205"/>
    <n v="125.21541950113379"/>
    <n v="102679"/>
    <n v="52314"/>
    <n v="50365"/>
    <n v="103.86975081902115"/>
    <n v="4.6133122764643042E-2"/>
    <n v="34294"/>
    <n v="68612"/>
    <n v="4739"/>
    <n v="0.5688946539963855"/>
    <n v="46406.334970559081"/>
    <n v="0.49982510348044074"/>
    <n v="0.50017489651955926"/>
    <n v="6.9069550515944735"/>
    <n v="73351"/>
    <n v="19354"/>
    <n v="48540"/>
    <n v="4216"/>
    <n v="864"/>
    <n v="377"/>
    <n v="19404"/>
    <n v="17610"/>
    <n v="1794"/>
    <n v="9.2455163883735314E-2"/>
    <n v="102992"/>
    <n v="4653"/>
    <n v="4.5178266273108593E-2"/>
    <n v="440"/>
    <n v="1259"/>
    <n v="2608"/>
    <n v="3744"/>
    <n v="3473"/>
    <n v="2930"/>
    <n v="1851"/>
    <n v="1440"/>
    <n v="1659"/>
    <n v="5.3077715934858789"/>
    <n v="19404"/>
    <n v="5.5475675118532264"/>
    <n v="446"/>
    <n v="3239"/>
    <n v="1789"/>
    <n v="9303"/>
    <n v="4028"/>
    <n v="157"/>
    <n v="10"/>
    <n v="432"/>
    <n v="19404"/>
    <n v="18706"/>
    <n v="464"/>
    <n v="22"/>
    <n v="178"/>
    <n v="16"/>
    <n v="18"/>
    <n v="19404"/>
    <n v="3573"/>
    <n v="47"/>
    <n v="60"/>
    <n v="5220"/>
    <n v="10268"/>
    <n v="236"/>
    <n v="19214.133168418881"/>
    <n v="0.26901669758812619"/>
    <n v="0.52916924345495775"/>
    <n v="0.1896516182230468"/>
    <n v="0.81034838177695323"/>
    <n v="19404"/>
    <n v="90"/>
    <n v="4307"/>
    <n v="677"/>
    <n v="9114"/>
    <n v="81"/>
    <n v="5116"/>
    <n v="19"/>
    <n v="0.73118944547515974"/>
    <n v="0.26881055452484026"/>
    <n v="19404"/>
    <n v="3513"/>
    <n v="2815"/>
    <n v="7654"/>
    <n v="0.39445475159760873"/>
    <n v="5143"/>
    <n v="279"/>
    <n v="0.32611832611832614"/>
    <n v="0.26504844361987218"/>
    <n v="0.53957946815089675"/>
    <n v="70236"/>
    <n v="16427"/>
    <n v="53809"/>
    <n v="0.2338829090494903"/>
    <n v="35273"/>
    <n v="10327"/>
    <n v="24946"/>
    <n v="0.2927735094831741"/>
    <n v="34963"/>
    <n v="6100"/>
    <n v="28863"/>
    <n v="0.17447015416297229"/>
    <n v="3212"/>
    <n v="2201"/>
    <n v="1011"/>
    <n v="0.68524283935242836"/>
    <n v="67024"/>
    <n v="14226"/>
    <n v="52798"/>
    <n v="0.21225232752446885"/>
    <n v="49827"/>
    <n v="9350"/>
    <n v="8275"/>
    <n v="32202"/>
    <n v="0.64627611535914264"/>
    <n v="0.16607461817889899"/>
    <n v="0.29035463635799019"/>
    <n v="24431"/>
    <n v="4746"/>
    <n v="0.19426138921861569"/>
    <n v="4540"/>
    <n v="0.1858294789406901"/>
    <n v="15145"/>
    <n v="0.61990913184069418"/>
    <n v="25396"/>
    <n v="4604"/>
    <n v="3735"/>
    <n v="0.67164120333910848"/>
    <n v="0.14707040478815561"/>
    <n v="17057"/>
    <n v="53062"/>
    <n v="43193"/>
    <n v="4857"/>
    <n v="2771"/>
    <n v="658"/>
    <n v="28"/>
    <n v="397"/>
    <n v="17"/>
    <n v="19"/>
    <n v="1122"/>
    <n v="43193"/>
    <n v="9869"/>
    <n v="5012"/>
    <n v="48050"/>
    <n v="2241"/>
    <n v="0.8140100260073122"/>
    <n v="0.1859899739926878"/>
    <n v="9.4455542572839321E-2"/>
    <n v="4.2233613508725641E-2"/>
    <n v="0.14022275828276357"/>
    <n v="27357"/>
    <n v="20485"/>
    <n v="3589"/>
    <n v="1798"/>
    <n v="375"/>
    <n v="18"/>
    <n v="245"/>
    <n v="14"/>
    <n v="11"/>
    <n v="822"/>
    <n v="0.74880286581130973"/>
    <n v="0.25119713418869027"/>
    <n v="0.12000584859450963"/>
    <n v="5.4282267792521106E-2"/>
    <n v="25705"/>
    <n v="22708"/>
    <n v="1268"/>
    <n v="973"/>
    <n v="283"/>
    <n v="10"/>
    <n v="152"/>
    <n v="3"/>
    <n v="8"/>
    <n v="300"/>
    <n v="0.88340789729624591"/>
    <n v="0.11659210270375413"/>
    <n v="6.7263178369966939E-2"/>
    <n v="84529"/>
    <n v="680"/>
    <n v="4194"/>
    <n v="3064"/>
    <n v="23299"/>
    <n v="27688"/>
    <n v="1188"/>
    <n v="459"/>
    <n v="7496"/>
    <n v="8867"/>
    <n v="4327"/>
    <n v="275"/>
    <n v="2992"/>
    <n v="0.43245513374108296"/>
    <n v="0.32755622330797712"/>
    <n v="3.0529110083790814"/>
    <n v="4.1732925054476407E-2"/>
    <n v="43396"/>
    <n v="548"/>
    <n v="2934"/>
    <n v="2465"/>
    <n v="15708"/>
    <n v="11848"/>
    <n v="644"/>
    <n v="309"/>
    <n v="4030"/>
    <n v="1163"/>
    <n v="1717"/>
    <n v="135"/>
    <n v="1895"/>
    <n v="0.78686975758134392"/>
    <n v="41133"/>
    <n v="132"/>
    <n v="1260"/>
    <n v="599"/>
    <n v="7591"/>
    <n v="15840"/>
    <n v="544"/>
    <n v="150"/>
    <n v="3466"/>
    <n v="7704"/>
    <n v="2610"/>
    <n v="140"/>
    <n v="1097"/>
    <n v="0.63126929715799962"/>
    <n v="84529"/>
    <n v="19708"/>
    <n v="68"/>
    <n v="53"/>
    <n v="173"/>
    <n v="84"/>
    <n v="363"/>
    <n v="373"/>
    <n v="43"/>
    <n v="63664"/>
    <n v="0.75316163683469584"/>
    <n v="0.24683836316530416"/>
    <n v="4128"/>
    <n v="3732"/>
    <n v="0"/>
    <n v="4"/>
    <n v="5"/>
    <n v="38"/>
    <n v="5"/>
    <n v="1"/>
    <n v="0"/>
    <n v="343"/>
    <n v="8.3091085271317824E-2"/>
    <n v="80401"/>
    <n v="15976"/>
    <n v="68"/>
    <n v="49"/>
    <n v="168"/>
    <n v="46"/>
    <n v="358"/>
    <n v="372"/>
    <n v="43"/>
    <n v="63321"/>
    <n v="0.78756483128319299"/>
    <n v="107645"/>
    <n v="104390"/>
    <n v="3255"/>
    <n v="3.0238283245854428E-2"/>
    <n v="1759"/>
    <n v="1764"/>
    <n v="1940"/>
    <n v="1640"/>
    <n v="55075"/>
    <n v="53410"/>
    <n v="1665"/>
    <n v="3.0231502496595553E-2"/>
    <n v="52570"/>
    <n v="50980"/>
    <n v="1590"/>
    <n v="3.0245387102910404E-2"/>
    <n v="19404"/>
    <n v="295"/>
    <n v="8025"/>
    <n v="1627"/>
    <n v="196"/>
    <n v="338"/>
    <n v="8923"/>
    <n v="0.45985363842506699"/>
    <n v="0.54014636157493301"/>
    <n v="0.42877757163471447"/>
    <n v="19404"/>
    <n v="7979"/>
    <n v="99"/>
    <n v="2201"/>
    <n v="860"/>
    <n v="328"/>
    <n v="638"/>
    <n v="6932"/>
    <n v="349"/>
    <n v="0"/>
    <n v="18"/>
    <n v="0.40702947845804988"/>
    <n v="0.54772211915069058"/>
    <n v="19404"/>
    <n v="8379"/>
    <n v="98"/>
    <n v="2107"/>
    <n v="693"/>
    <n v="341"/>
    <n v="855"/>
    <n v="6795"/>
    <n v="50"/>
    <n v="1"/>
    <n v="85"/>
    <n v="0.89821686250257682"/>
    <n v="0.48824984539270255"/>
    <n v="19404"/>
    <n v="5772"/>
    <n v="831"/>
    <n v="2862"/>
    <n v="58"/>
    <n v="433"/>
    <n v="5937"/>
    <n v="1288"/>
    <n v="2223"/>
    <n v="0.2974644403215832"/>
    <n v="30636.457637600492"/>
    <n v="0.38615749330035043"/>
    <n v="19404"/>
    <n v="387"/>
    <n v="16"/>
    <n v="45"/>
    <n v="126"/>
    <n v="18592"/>
    <n v="112"/>
    <n v="8"/>
    <n v="0"/>
    <n v="118"/>
    <n v="19404"/>
    <n v="1.2487116058544629"/>
    <n v="0.33694812202244923"/>
    <n v="0.8008254230293026"/>
    <n v="0.16261659100288897"/>
    <n v="8705"/>
    <n v="0.44861884147598435"/>
    <n v="0.15687793977184666"/>
    <n v="1401"/>
    <n v="10699"/>
    <n v="1505"/>
    <n v="10105"/>
    <n v="249"/>
    <n v="271"/>
    <n v="0.52076891362605648"/>
    <n v="7.2201607915893626E-2"/>
    <n v="0.5513811585240157"/>
    <n v="1.396619253762111E-2"/>
    <n v="19404"/>
    <n v="1607"/>
    <n v="14071"/>
    <n v="1045"/>
    <n v="2994"/>
    <n v="16"/>
    <n v="81"/>
    <n v="2444"/>
    <n v="0.96645021645021645"/>
    <n v="41564"/>
    <n v="41564"/>
    <n v="0.69060397108914184"/>
    <n v="0.76548695986911752"/>
    <n v="3181670"/>
    <n v="130187573.06"/>
    <n v="2816143.1058440744"/>
    <n v="8958"/>
    <n v="8958"/>
    <n v="0.1488410733571488"/>
    <n v="0.569194016521545"/>
    <n v="509884"/>
    <n v="20863433.511999998"/>
    <n v="2751511.300864005"/>
    <n v="653"/>
    <n v="653"/>
    <n v="1.0849879538090886E-2"/>
    <n v="8.8912710566615621E-2"/>
    <n v="5806"/>
    <n v="237569.908"/>
    <n v="53380.546731146678"/>
    <n v="2619"/>
    <n v="2619"/>
    <n v="4.3515826202542164E-2"/>
    <n v="0.51256204658266513"/>
    <n v="134240"/>
    <n v="5492832.3200000003"/>
    <n v="343398.95995629387"/>
    <n v="553"/>
    <n v="553"/>
    <n v="9.1883359641106582E-3"/>
    <n v="0.27414104882459311"/>
    <n v="15160"/>
    <n v="84369.397624491612"/>
    <m/>
    <m/>
    <n v="0"/>
    <m/>
    <n v="0"/>
    <m/>
    <n v="5538"/>
    <n v="5538"/>
    <n v="9.2016283127025006E-2"/>
    <n v="0.32340736728060671"/>
    <n v="179103"/>
    <n v="80.567243336944742"/>
    <n v="300"/>
    <m/>
    <m/>
    <n v="0"/>
    <n v="0"/>
    <m/>
    <n v="0"/>
    <n v="300"/>
    <n v="300"/>
    <n v="4.9846307219406829E-3"/>
    <n v="8.72E-2"/>
    <n v="2616"/>
    <n v="70536.816333137729"/>
    <m/>
    <m/>
    <n v="0"/>
    <n v="0"/>
    <m/>
    <n v="0"/>
    <n v="60185"/>
    <n v="60185"/>
    <n v="7.740706586256435E-2"/>
    <n v="1.7685000651158286E-3"/>
    <n v="0.46019766353549751"/>
    <n v="0.44963591133612024"/>
    <n v="5.6116253007334305E-2"/>
    <n v="1.3787154345997275E-2"/>
    <n v="0"/>
    <n v="1.1526714676672335E-2"/>
    <n v="0"/>
    <n v="1.3165828492243797E-5"/>
    <n v="6119420.6945964862"/>
    <n v="56.848164750768603"/>
    <n v="0"/>
    <n v="0"/>
    <n v="1.7885685802110161"/>
    <n v="0.55910632170560637"/>
    <n v="-0.70554050000000001"/>
    <n v="192"/>
    <b v="0"/>
    <b v="0"/>
    <b v="0"/>
    <b v="0"/>
    <b v="0"/>
    <b v="1"/>
    <b v="0"/>
    <b v="1"/>
    <n v="0"/>
    <m/>
    <m/>
    <m/>
    <n v="1"/>
    <n v="0"/>
    <m/>
    <m/>
    <m/>
    <n v="0"/>
    <n v="0"/>
    <n v="0"/>
    <n v="0"/>
    <n v="0"/>
    <n v="0"/>
    <n v="0"/>
    <n v="0"/>
    <n v="0"/>
    <n v="0"/>
    <n v="0"/>
    <n v="620"/>
    <n v="1"/>
    <m/>
    <m/>
    <m/>
    <m/>
    <m/>
    <m/>
    <n v="4"/>
    <m/>
    <n v="1"/>
    <m/>
    <m/>
    <m/>
    <m/>
    <m/>
    <m/>
    <m/>
    <m/>
    <m/>
    <m/>
    <m/>
    <n v="1"/>
    <n v="2"/>
    <m/>
    <m/>
    <m/>
    <m/>
    <m/>
    <m/>
    <n v="1"/>
    <m/>
    <m/>
    <m/>
    <m/>
    <m/>
    <m/>
    <n v="1"/>
    <m/>
    <m/>
    <m/>
    <n v="3"/>
    <m/>
    <m/>
    <m/>
    <m/>
    <m/>
    <m/>
    <m/>
    <m/>
    <m/>
    <m/>
    <m/>
    <m/>
    <m/>
    <n v="1"/>
    <m/>
    <m/>
    <m/>
    <n v="4"/>
    <m/>
    <m/>
    <m/>
    <m/>
    <m/>
    <m/>
    <m/>
    <m/>
    <m/>
    <m/>
    <m/>
    <m/>
    <n v="2"/>
    <m/>
    <m/>
    <m/>
    <n v="10"/>
    <m/>
    <m/>
    <m/>
    <m/>
    <m/>
    <m/>
    <m/>
    <m/>
    <m/>
    <m/>
    <m/>
    <m/>
    <m/>
    <n v="0"/>
    <n v="0"/>
    <n v="0"/>
    <n v="0"/>
    <n v="4"/>
    <n v="0"/>
    <n v="0"/>
    <n v="1"/>
    <n v="23"/>
    <n v="0"/>
    <n v="1"/>
    <n v="0"/>
    <n v="0"/>
    <n v="0"/>
    <n v="0"/>
    <n v="0"/>
    <n v="1"/>
    <n v="0"/>
    <n v="0"/>
  </r>
  <r>
    <s v="MMR222"/>
    <s v="Shan"/>
    <s v="MMR016D001"/>
    <s v="Kengtung"/>
    <s v="MMR016005"/>
    <s v="Mongla"/>
    <n v="9"/>
    <n v="2"/>
    <x v="7"/>
    <n v="23085.796955850517"/>
    <n v="0.46396867846543793"/>
    <n v="0.47490015788984863"/>
    <n v="0.41129966262148143"/>
    <n v="0.49315184308420695"/>
    <n v="0.3711531958065607"/>
    <n v="0.27342034642595753"/>
    <n v="7.5268817204301078E-2"/>
    <n v="9.8310291858678955E-2"/>
    <n v="0.59984639016897079"/>
    <n v="0.68241167434715821"/>
    <n v="0.73252688172043012"/>
    <n v="0.35533488045766098"/>
    <n v="1"/>
    <n v="23085.796955850517"/>
    <n v="43068"/>
    <n v="22266"/>
    <n v="20802"/>
    <n v="8.3649513201125743E-4"/>
    <n v="107.03778482838189"/>
    <n v="1946.19742916"/>
    <n v="22.129306798328585"/>
    <n v="1.911109203348094E-2"/>
    <n v="27691"/>
    <n v="13644"/>
    <n v="14047"/>
    <n v="15377"/>
    <n v="8622"/>
    <n v="6755"/>
    <n v="20453"/>
    <n v="11028"/>
    <n v="9425"/>
    <n v="117.0079575596817"/>
    <n v="22615"/>
    <n v="11238"/>
    <n v="11377"/>
    <n v="98.778236793530809"/>
    <n v="0.47490015788984863"/>
    <n v="8966"/>
    <n v="32792"/>
    <n v="1310"/>
    <n v="0.31336911441815074"/>
    <n v="29571.818980239084"/>
    <n v="0.27342034642595753"/>
    <n v="0.72657965357404253"/>
    <n v="3.9948767992193219"/>
    <n v="34102"/>
    <n v="10753"/>
    <n v="21361"/>
    <n v="1294"/>
    <n v="467"/>
    <n v="227"/>
    <n v="5208"/>
    <n v="4734"/>
    <n v="474"/>
    <n v="9.1013824884792621E-2"/>
    <n v="27691"/>
    <n v="15377"/>
    <n v="0.55530677837564557"/>
    <n v="74"/>
    <n v="284"/>
    <n v="762"/>
    <n v="1060"/>
    <n v="963"/>
    <n v="791"/>
    <n v="466"/>
    <n v="355"/>
    <n v="453"/>
    <n v="5.3170122887864819"/>
    <n v="5208"/>
    <n v="8.2695852534562206"/>
    <n v="122"/>
    <n v="745"/>
    <n v="275"/>
    <n v="3692"/>
    <n v="348"/>
    <n v="5"/>
    <n v="1"/>
    <n v="20"/>
    <n v="5208"/>
    <n v="4951"/>
    <n v="175"/>
    <n v="54"/>
    <n v="10"/>
    <n v="12"/>
    <n v="6"/>
    <n v="5208"/>
    <n v="379"/>
    <n v="5"/>
    <n v="8"/>
    <n v="1023"/>
    <n v="3692"/>
    <n v="101"/>
    <n v="2041.7327188940089"/>
    <n v="0.19642857142857142"/>
    <n v="0.7089093701996928"/>
    <n v="7.5268817204301078E-2"/>
    <n v="0.92473118279569888"/>
    <n v="5208"/>
    <n v="19"/>
    <n v="334"/>
    <n v="17"/>
    <n v="3614"/>
    <n v="14"/>
    <n v="1201"/>
    <n v="9"/>
    <n v="0.76497695852534564"/>
    <n v="0.23502304147465436"/>
    <n v="5208"/>
    <n v="249"/>
    <n v="263"/>
    <n v="3315"/>
    <n v="0.63652073732718895"/>
    <n v="1267"/>
    <n v="114"/>
    <n v="9.8310291858678955E-2"/>
    <n v="0.24327956989247312"/>
    <n v="0.57987711213517668"/>
    <n v="19859"/>
    <n v="8168"/>
    <n v="11691"/>
    <n v="0.41129966262148143"/>
    <n v="9827"/>
    <n v="5187"/>
    <n v="4640"/>
    <n v="0.52783148468505137"/>
    <n v="10032"/>
    <n v="2981"/>
    <n v="7051"/>
    <n v="0.29714912280701755"/>
    <n v="6647"/>
    <n v="4097"/>
    <n v="2550"/>
    <n v="0.61636828644501274"/>
    <n v="13212"/>
    <n v="4071"/>
    <n v="9141"/>
    <n v="0.30812897366030884"/>
    <n v="12780"/>
    <n v="2479"/>
    <n v="3578"/>
    <n v="6723"/>
    <n v="0.52605633802816898"/>
    <n v="0.27996870109546168"/>
    <n v="0.36873419604343299"/>
    <n v="6274"/>
    <n v="1215"/>
    <n v="0.19365635957921581"/>
    <n v="1904"/>
    <n v="0.30347465731590689"/>
    <n v="3155"/>
    <n v="0.50286898310487727"/>
    <n v="6506"/>
    <n v="1264"/>
    <n v="1674"/>
    <n v="0.54841684598831852"/>
    <n v="0.25730095296649247"/>
    <n v="3568"/>
    <n v="23656"/>
    <n v="11666"/>
    <n v="3210"/>
    <n v="6270"/>
    <n v="1171"/>
    <n v="44"/>
    <n v="725"/>
    <n v="39"/>
    <n v="58"/>
    <n v="473"/>
    <n v="11666"/>
    <n v="11989.999999999998"/>
    <n v="8780"/>
    <n v="14876"/>
    <n v="2510"/>
    <n v="0.49315184308420695"/>
    <n v="0.50684815691579299"/>
    <n v="0.3711531958065607"/>
    <n v="0.10610415962123775"/>
    <n v="0.43900067636117684"/>
    <n v="13035"/>
    <n v="5222"/>
    <n v="2169"/>
    <n v="3970"/>
    <n v="749"/>
    <n v="26"/>
    <n v="433"/>
    <n v="26"/>
    <n v="36"/>
    <n v="404"/>
    <n v="0.40061373225930186"/>
    <n v="0.59938626774069814"/>
    <n v="0.43298810893747602"/>
    <n v="0.12842347525891828"/>
    <n v="10621"/>
    <n v="6444"/>
    <n v="1041"/>
    <n v="2300"/>
    <n v="422"/>
    <n v="18"/>
    <n v="292"/>
    <n v="13"/>
    <n v="22"/>
    <n v="69"/>
    <n v="0.60672253083513794"/>
    <n v="0.39327746916486206"/>
    <n v="0.29526409942566612"/>
    <n v="37058"/>
    <n v="151"/>
    <n v="11578"/>
    <n v="695"/>
    <n v="7548"/>
    <n v="7831"/>
    <n v="723"/>
    <n v="527"/>
    <n v="1815"/>
    <n v="3454"/>
    <n v="1180"/>
    <n v="69"/>
    <n v="1487"/>
    <n v="0.30452264018565495"/>
    <n v="0.21131739435479518"/>
    <n v="4.7322181075213896"/>
    <n v="6.4688850438349876E-2"/>
    <n v="19293"/>
    <n v="75"/>
    <n v="6205"/>
    <n v="488"/>
    <n v="5568"/>
    <n v="3086"/>
    <n v="439"/>
    <n v="275"/>
    <n v="916"/>
    <n v="530"/>
    <n v="450"/>
    <n v="36"/>
    <n v="1225"/>
    <n v="0.82211164671124237"/>
    <n v="17765"/>
    <n v="76"/>
    <n v="5373"/>
    <n v="207"/>
    <n v="1980"/>
    <n v="4745"/>
    <n v="284"/>
    <n v="252"/>
    <n v="899"/>
    <n v="2924"/>
    <n v="730"/>
    <n v="33"/>
    <n v="262"/>
    <n v="0.71291866028708128"/>
    <n v="37058"/>
    <n v="14579"/>
    <n v="24"/>
    <n v="31"/>
    <n v="328"/>
    <n v="16"/>
    <n v="533"/>
    <n v="586"/>
    <n v="7793"/>
    <n v="13168"/>
    <n v="0.35533488045766098"/>
    <n v="0.64466511954233896"/>
    <n v="18727"/>
    <n v="6486"/>
    <n v="9"/>
    <n v="23"/>
    <n v="311"/>
    <n v="10"/>
    <n v="426"/>
    <n v="557"/>
    <n v="5319"/>
    <n v="5586"/>
    <n v="0.29828589736743738"/>
    <n v="18331"/>
    <n v="8093"/>
    <n v="15"/>
    <n v="8"/>
    <n v="17"/>
    <n v="6"/>
    <n v="107"/>
    <n v="29"/>
    <n v="2474"/>
    <n v="7582"/>
    <n v="0.41361627843543725"/>
    <n v="43068"/>
    <n v="42516"/>
    <n v="552"/>
    <n v="1.2816940651992199E-2"/>
    <n v="268"/>
    <n v="273"/>
    <n v="235"/>
    <n v="180"/>
    <n v="22266"/>
    <n v="21966"/>
    <n v="300"/>
    <n v="1.3473457289140393E-2"/>
    <n v="20802"/>
    <n v="20550"/>
    <n v="252"/>
    <n v="1.2114219786558987E-2"/>
    <n v="5208"/>
    <n v="150"/>
    <n v="3404"/>
    <n v="102"/>
    <n v="147"/>
    <n v="33"/>
    <n v="1372"/>
    <n v="0.26344086021505375"/>
    <n v="0.73655913978494625"/>
    <n v="0.68241167434715821"/>
    <n v="5208"/>
    <n v="3533"/>
    <n v="7"/>
    <n v="145"/>
    <n v="16"/>
    <n v="4"/>
    <n v="207"/>
    <n v="1165"/>
    <n v="130"/>
    <n v="0"/>
    <n v="1"/>
    <n v="0.2642089093701997"/>
    <n v="0.73252688172043012"/>
    <n v="5208"/>
    <n v="3693"/>
    <n v="5"/>
    <n v="121"/>
    <n v="16"/>
    <n v="3"/>
    <n v="208"/>
    <n v="1155"/>
    <n v="6"/>
    <n v="0"/>
    <n v="1"/>
    <n v="0.95622119815668205"/>
    <n v="0.70746927803379411"/>
    <n v="5208"/>
    <n v="3124"/>
    <n v="275"/>
    <n v="885"/>
    <n v="22"/>
    <n v="47"/>
    <n v="636"/>
    <n v="143"/>
    <n v="76"/>
    <n v="0.59984639016897079"/>
    <n v="16610.346390168968"/>
    <n v="0.63632872503840243"/>
    <n v="5208"/>
    <n v="207"/>
    <n v="246"/>
    <n v="18"/>
    <n v="90"/>
    <n v="4584"/>
    <n v="60"/>
    <n v="1"/>
    <n v="0"/>
    <n v="2"/>
    <n v="5208"/>
    <n v="1.5733486943164363"/>
    <n v="0.42454709746501956"/>
    <n v="0.63558701488894309"/>
    <n v="0.12906307751316293"/>
    <n v="1702"/>
    <n v="0.32680491551459295"/>
    <n v="3.0672745949647678E-2"/>
    <n v="428"/>
    <n v="3506"/>
    <n v="453"/>
    <n v="2891"/>
    <n v="326"/>
    <n v="590"/>
    <n v="0.55510752688172038"/>
    <n v="8.218125960061444E-2"/>
    <n v="0.6731950844854071"/>
    <n v="0.11328725038402458"/>
    <n v="5208"/>
    <n v="929"/>
    <n v="4427"/>
    <n v="385"/>
    <n v="1336"/>
    <n v="4"/>
    <n v="5"/>
    <n v="598"/>
    <n v="1.2859062980030722"/>
    <n v="11020"/>
    <n v="11020"/>
    <n v="0.72633799103611918"/>
    <n v="0.87031941923774947"/>
    <n v="959092"/>
    <n v="39244126.456"/>
    <n v="746653.28232128045"/>
    <n v="2434"/>
    <n v="2434"/>
    <n v="0.16042710255734247"/>
    <n v="0.51172966310599832"/>
    <n v="124555"/>
    <n v="5096541.49"/>
    <n v="747619.83772080694"/>
    <n v="152"/>
    <n v="152"/>
    <n v="1.0018455048774057E-2"/>
    <n v="7.6118421052631571E-2"/>
    <n v="1157"/>
    <n v="47342.125999999997"/>
    <n v="12425.487141093867"/>
    <n v="1248"/>
    <n v="1248"/>
    <n v="8.2256788821513313E-2"/>
    <n v="0.4715464743589744"/>
    <n v="58849"/>
    <n v="2407983.3819999998"/>
    <n v="163635.70142247225"/>
    <n v="318"/>
    <n v="318"/>
    <n v="2.0959662536250988E-2"/>
    <n v="0.29279874213836476"/>
    <n v="9311"/>
    <n v="48516.21780214888"/>
    <m/>
    <m/>
    <n v="0"/>
    <m/>
    <n v="0"/>
    <m/>
    <m/>
    <m/>
    <n v="0"/>
    <n v="0"/>
    <m/>
    <n v="0"/>
    <n v="0"/>
    <m/>
    <m/>
    <n v="0"/>
    <n v="0"/>
    <m/>
    <n v="0"/>
    <m/>
    <m/>
    <n v="0"/>
    <n v="0"/>
    <m/>
    <n v="0"/>
    <m/>
    <m/>
    <n v="0"/>
    <n v="0"/>
    <m/>
    <n v="0"/>
    <n v="15172"/>
    <n v="15172"/>
    <n v="1.9513500095818332E-2"/>
    <n v="4.45820104476819E-4"/>
    <n v="0.43439104846521992"/>
    <n v="0.43495337508098819"/>
    <n v="9.5200658177329603E-2"/>
    <n v="2.8225966747406551E-2"/>
    <n v="0"/>
    <n v="0"/>
    <n v="0"/>
    <n v="0"/>
    <n v="1718850.5264078025"/>
    <n v="39.910154323576727"/>
    <n v="0"/>
    <n v="0"/>
    <n v="2.8386501450039545"/>
    <n v="0.35228011516671309"/>
    <n v="2.58873"/>
    <n v="280"/>
    <b v="0"/>
    <b v="0"/>
    <b v="0"/>
    <b v="0"/>
    <b v="0"/>
    <b v="0"/>
    <b v="0"/>
    <b v="0"/>
    <m/>
    <m/>
    <m/>
    <m/>
    <m/>
    <m/>
    <m/>
    <m/>
    <m/>
    <n v="0"/>
    <n v="0"/>
    <n v="0"/>
    <n v="0"/>
    <n v="0"/>
    <n v="0"/>
    <n v="0"/>
    <n v="0"/>
    <n v="0"/>
    <n v="0"/>
    <n v="0"/>
    <n v="620"/>
    <n v="1"/>
    <m/>
    <m/>
    <m/>
    <m/>
    <m/>
    <m/>
    <n v="13"/>
    <m/>
    <n v="1"/>
    <m/>
    <m/>
    <m/>
    <n v="6"/>
    <m/>
    <m/>
    <m/>
    <m/>
    <m/>
    <m/>
    <m/>
    <n v="1"/>
    <n v="13"/>
    <m/>
    <m/>
    <m/>
    <m/>
    <m/>
    <m/>
    <n v="1"/>
    <m/>
    <n v="6"/>
    <m/>
    <m/>
    <m/>
    <m/>
    <n v="1"/>
    <m/>
    <n v="1"/>
    <m/>
    <n v="7"/>
    <m/>
    <m/>
    <m/>
    <m/>
    <m/>
    <m/>
    <m/>
    <m/>
    <n v="5"/>
    <m/>
    <m/>
    <m/>
    <m/>
    <n v="1"/>
    <m/>
    <n v="2"/>
    <m/>
    <n v="10"/>
    <m/>
    <m/>
    <m/>
    <n v="1"/>
    <m/>
    <m/>
    <m/>
    <n v="3"/>
    <m/>
    <m/>
    <m/>
    <m/>
    <n v="2"/>
    <m/>
    <n v="1"/>
    <m/>
    <n v="37"/>
    <m/>
    <m/>
    <m/>
    <m/>
    <n v="1"/>
    <m/>
    <m/>
    <m/>
    <m/>
    <m/>
    <m/>
    <m/>
    <n v="3"/>
    <n v="0"/>
    <n v="0"/>
    <n v="0"/>
    <n v="0"/>
    <n v="4"/>
    <n v="0"/>
    <n v="4"/>
    <n v="1"/>
    <n v="80"/>
    <n v="0"/>
    <n v="1"/>
    <n v="0"/>
    <n v="0"/>
    <n v="2"/>
    <n v="0"/>
    <n v="0"/>
    <n v="1"/>
    <n v="0"/>
    <n v="23"/>
  </r>
  <r>
    <s v="MMR222"/>
    <s v="Shan"/>
    <s v="MMR016D002"/>
    <s v="Monghsat"/>
    <s v="MMR016006"/>
    <s v="Monghsat"/>
    <n v="27"/>
    <n v="6"/>
    <x v="5"/>
    <n v="52496.412706668867"/>
    <n v="0.49835724463044206"/>
    <n v="9.0254087473363331E-2"/>
    <n v="0.31671334875872026"/>
    <n v="0.71388198055618357"/>
    <n v="0.15394528600497401"/>
    <n v="0.69015886732252052"/>
    <n v="0.45445031657160795"/>
    <n v="0.57500915702998279"/>
    <n v="0.36654282873737637"/>
    <n v="0.42687457485217939"/>
    <n v="0.76741143843859561"/>
    <n v="0.42504504981980074"/>
    <n v="1"/>
    <n v="52496.412706668867"/>
    <n v="104649"/>
    <n v="55274"/>
    <n v="49375"/>
    <n v="2.032561973387343E-3"/>
    <n v="111.94734177215192"/>
    <n v="4614.5343051299997"/>
    <n v="22.678128079720029"/>
    <n v="1.9585059614760848E-2"/>
    <n v="97313"/>
    <n v="49385"/>
    <n v="47928"/>
    <n v="7336"/>
    <n v="5889"/>
    <n v="1447"/>
    <n v="9445"/>
    <n v="5239"/>
    <n v="4206"/>
    <n v="124.56015216357585"/>
    <n v="95204"/>
    <n v="50035"/>
    <n v="45169"/>
    <n v="110.77287520201908"/>
    <n v="9.0254087473363331E-2"/>
    <n v="41531"/>
    <n v="60176"/>
    <n v="2942"/>
    <n v="0.73904879021536818"/>
    <n v="27308.283152751934"/>
    <n v="0.69015886732252052"/>
    <n v="0.30984113267747948"/>
    <n v="4.8889922892847641"/>
    <n v="63118"/>
    <n v="16268"/>
    <n v="42038"/>
    <n v="3530"/>
    <n v="1108"/>
    <n v="174"/>
    <n v="19111"/>
    <n v="16800"/>
    <n v="2311"/>
    <n v="0.12092512165768406"/>
    <n v="97313"/>
    <n v="7336"/>
    <n v="7.5385611377719319E-2"/>
    <n v="493"/>
    <n v="1644"/>
    <n v="2815"/>
    <n v="3577"/>
    <n v="3264"/>
    <n v="2788"/>
    <n v="1911"/>
    <n v="1270"/>
    <n v="1349"/>
    <n v="5.0919889069122499"/>
    <n v="19111"/>
    <n v="5.475851603788394"/>
    <n v="1184"/>
    <n v="3044"/>
    <n v="1190"/>
    <n v="2440"/>
    <n v="10174"/>
    <n v="833"/>
    <n v="72"/>
    <n v="174"/>
    <n v="19111"/>
    <n v="16836"/>
    <n v="501"/>
    <n v="417"/>
    <n v="1013"/>
    <n v="243"/>
    <n v="101"/>
    <n v="19111"/>
    <n v="8612"/>
    <n v="48"/>
    <n v="25"/>
    <n v="8939"/>
    <n v="1453"/>
    <n v="34"/>
    <n v="44096.623933860086"/>
    <n v="0.46774109151797394"/>
    <n v="7.6029511799487207E-2"/>
    <n v="0.45445031657160795"/>
    <n v="0.54554968342839205"/>
    <n v="19111"/>
    <n v="88"/>
    <n v="11893"/>
    <n v="128"/>
    <n v="2009"/>
    <n v="53"/>
    <n v="4883"/>
    <n v="57"/>
    <n v="0.73873685312123905"/>
    <n v="0.26126314687876095"/>
    <n v="19111"/>
    <n v="6099"/>
    <n v="4890"/>
    <n v="1631"/>
    <n v="8.5343519439066512E-2"/>
    <n v="6365"/>
    <n v="126"/>
    <n v="0.57500915702998279"/>
    <n v="0.33305426194338339"/>
    <n v="0.4034064151535765"/>
    <n v="57481"/>
    <n v="18205"/>
    <n v="39276"/>
    <n v="0.31671334875872026"/>
    <n v="29303"/>
    <n v="10476"/>
    <n v="18827"/>
    <n v="0.3575060574002662"/>
    <n v="28178"/>
    <n v="7729"/>
    <n v="20449"/>
    <n v="0.27429200085172828"/>
    <n v="5745"/>
    <n v="4368"/>
    <n v="1377"/>
    <n v="0.760313315926893"/>
    <n v="51736"/>
    <n v="13837"/>
    <n v="37899"/>
    <n v="0.26745399721663832"/>
    <n v="49137"/>
    <n v="12359"/>
    <n v="8974"/>
    <n v="27804"/>
    <n v="0.56584651077599368"/>
    <n v="0.18263223233001608"/>
    <n v="0.44450438785786217"/>
    <n v="24673"/>
    <n v="6218"/>
    <n v="0.25201637417419853"/>
    <n v="4857"/>
    <n v="0.19685486158959187"/>
    <n v="13598"/>
    <n v="0.5511287642362096"/>
    <n v="24464"/>
    <n v="6141"/>
    <n v="4117"/>
    <n v="0.58068999345977768"/>
    <n v="0.16828809679529105"/>
    <n v="14206"/>
    <n v="44230"/>
    <n v="31575"/>
    <n v="5846"/>
    <n v="3690"/>
    <n v="1530"/>
    <n v="39"/>
    <n v="1005"/>
    <n v="64"/>
    <n v="24"/>
    <n v="457"/>
    <n v="31575"/>
    <n v="12655"/>
    <n v="6809"/>
    <n v="37421"/>
    <n v="3119"/>
    <n v="0.71388198055618357"/>
    <n v="0.28611801944381643"/>
    <n v="0.15394528600497401"/>
    <n v="7.0517748134750174E-2"/>
    <n v="0.22003165272439523"/>
    <n v="23939"/>
    <n v="15581"/>
    <n v="3798"/>
    <n v="2607"/>
    <n v="956"/>
    <n v="28"/>
    <n v="589"/>
    <n v="44"/>
    <n v="17"/>
    <n v="319"/>
    <n v="0.6508626091315427"/>
    <n v="0.34913739086845735"/>
    <n v="0.19048414720748569"/>
    <n v="8.1582355152679725E-2"/>
    <n v="20291"/>
    <n v="15994"/>
    <n v="2048"/>
    <n v="1083"/>
    <n v="574"/>
    <n v="11"/>
    <n v="416"/>
    <n v="20"/>
    <n v="7"/>
    <n v="138"/>
    <n v="0.78823123552313834"/>
    <n v="0.21176876447686166"/>
    <n v="0.11083731703711004"/>
    <n v="75472"/>
    <n v="3138"/>
    <n v="13781"/>
    <n v="561"/>
    <n v="20296"/>
    <n v="10437"/>
    <n v="632"/>
    <n v="693"/>
    <n v="9090"/>
    <n v="11451"/>
    <n v="2333"/>
    <n v="350"/>
    <n v="2710"/>
    <n v="0.29001483994064026"/>
    <n v="0.13828969684121264"/>
    <n v="7.2311967040337253"/>
    <n v="9.8849586272035952E-2"/>
    <n v="40518"/>
    <n v="2724"/>
    <n v="9110"/>
    <n v="421"/>
    <n v="14107"/>
    <n v="4733"/>
    <n v="388"/>
    <n v="442"/>
    <n v="4746"/>
    <n v="1144"/>
    <n v="860"/>
    <n v="185"/>
    <n v="1658"/>
    <n v="0.77701268571992699"/>
    <n v="34954"/>
    <n v="414"/>
    <n v="4671"/>
    <n v="140"/>
    <n v="6189"/>
    <n v="5704"/>
    <n v="244"/>
    <n v="251"/>
    <n v="4344"/>
    <n v="10307"/>
    <n v="1473"/>
    <n v="165"/>
    <n v="1052"/>
    <n v="0.49670996166390113"/>
    <n v="75472"/>
    <n v="42487"/>
    <n v="62"/>
    <n v="41"/>
    <n v="92"/>
    <n v="109"/>
    <n v="578"/>
    <n v="13"/>
    <n v="11"/>
    <n v="32079"/>
    <n v="0.42504504981980074"/>
    <n v="0.57495495018019926"/>
    <n v="7844"/>
    <n v="6860"/>
    <n v="1"/>
    <n v="16"/>
    <n v="29"/>
    <n v="40"/>
    <n v="22"/>
    <n v="10"/>
    <n v="0"/>
    <n v="866"/>
    <n v="0.11040285568587456"/>
    <n v="67628"/>
    <n v="35627"/>
    <n v="61"/>
    <n v="25"/>
    <n v="63"/>
    <n v="69"/>
    <n v="556"/>
    <n v="3"/>
    <n v="11"/>
    <n v="31213"/>
    <n v="0.46153959898266989"/>
    <n v="104649"/>
    <n v="99811"/>
    <n v="4838"/>
    <n v="4.6230733212930843E-2"/>
    <n v="2320"/>
    <n v="1812"/>
    <n v="1839"/>
    <n v="1991"/>
    <n v="55274"/>
    <n v="52692"/>
    <n v="2582"/>
    <n v="4.6712740167167206E-2"/>
    <n v="49375"/>
    <n v="47119"/>
    <n v="2256"/>
    <n v="4.5691139240506329E-2"/>
    <n v="19111"/>
    <n v="373"/>
    <n v="7785"/>
    <n v="4870"/>
    <n v="293"/>
    <n v="137"/>
    <n v="5653"/>
    <n v="0.29579823138506617"/>
    <n v="0.70420176861493378"/>
    <n v="0.42687457485217939"/>
    <n v="19111"/>
    <n v="8803"/>
    <n v="273"/>
    <n v="4293"/>
    <n v="1757"/>
    <n v="99"/>
    <n v="1059"/>
    <n v="1370"/>
    <n v="1297"/>
    <n v="2"/>
    <n v="158"/>
    <n v="0.13227983883627231"/>
    <n v="0.76741143843859561"/>
    <n v="19111"/>
    <n v="9547"/>
    <n v="250"/>
    <n v="4680"/>
    <n v="1678"/>
    <n v="94"/>
    <n v="1214"/>
    <n v="1482"/>
    <n v="35"/>
    <n v="4"/>
    <n v="127"/>
    <n v="0.83690021453613106"/>
    <n v="0.59714300664538755"/>
    <n v="19111"/>
    <n v="7005"/>
    <n v="1855"/>
    <n v="3945"/>
    <n v="132"/>
    <n v="408"/>
    <n v="4053"/>
    <n v="372"/>
    <n v="1341"/>
    <n v="0.36654282873737637"/>
    <n v="35669.382292920309"/>
    <n v="0.40735701951755532"/>
    <n v="19111"/>
    <n v="2065"/>
    <n v="34"/>
    <n v="39"/>
    <n v="72"/>
    <n v="16594"/>
    <n v="256"/>
    <n v="8"/>
    <n v="1"/>
    <n v="42"/>
    <n v="19111"/>
    <n v="0.78902202919784414"/>
    <n v="0.21290703932445196"/>
    <n v="1.2673917368525764"/>
    <n v="0.25735811799353336"/>
    <n v="10970"/>
    <n v="0.5740149652032861"/>
    <n v="0.19769684081529673"/>
    <n v="2279"/>
    <n v="8141"/>
    <n v="594"/>
    <n v="3320"/>
    <n v="377"/>
    <n v="368"/>
    <n v="0.17372194024383864"/>
    <n v="0.11925069331798441"/>
    <n v="0.42598503479671396"/>
    <n v="1.9726858877086494E-2"/>
    <n v="19111"/>
    <n v="1051"/>
    <n v="11080"/>
    <n v="2693"/>
    <n v="433"/>
    <n v="12"/>
    <n v="43"/>
    <n v="3015"/>
    <n v="0.6596724399560463"/>
    <n v="44216"/>
    <n v="44216"/>
    <n v="0.89280161534578495"/>
    <n v="0.7298496019540438"/>
    <n v="3227103"/>
    <n v="132046600.55399999"/>
    <n v="2995827.7251467998"/>
    <n v="4398"/>
    <n v="4398"/>
    <n v="8.8803634528016151E-2"/>
    <n v="0.54051614370168255"/>
    <n v="237719"/>
    <n v="9726986.0419999994"/>
    <n v="1350875.9434248598"/>
    <n v="330"/>
    <n v="330"/>
    <n v="6.6633013629480058E-3"/>
    <n v="0.08"/>
    <n v="2640"/>
    <n v="108023.52"/>
    <n v="26976.386556322213"/>
    <n v="503"/>
    <n v="503"/>
    <n v="1.0156486622917718E-2"/>
    <n v="0.45401590457256463"/>
    <n v="22837"/>
    <n v="934444.36600000004"/>
    <n v="65952.530300884246"/>
    <m/>
    <m/>
    <n v="0"/>
    <n v="0"/>
    <m/>
    <n v="0"/>
    <m/>
    <m/>
    <n v="0"/>
    <m/>
    <n v="0"/>
    <m/>
    <m/>
    <m/>
    <n v="0"/>
    <n v="0"/>
    <m/>
    <n v="0"/>
    <n v="78"/>
    <m/>
    <m/>
    <n v="0"/>
    <n v="0"/>
    <m/>
    <n v="0"/>
    <n v="78"/>
    <n v="78"/>
    <n v="1.5749621403331651E-3"/>
    <n v="8.5000000000000006E-2"/>
    <n v="663"/>
    <n v="18339.572246615811"/>
    <m/>
    <m/>
    <n v="0"/>
    <n v="0"/>
    <m/>
    <n v="0"/>
    <n v="49525"/>
    <n v="49525"/>
    <n v="6.3696684171197143E-2"/>
    <n v="1.4552623697742196E-3"/>
    <n v="0.6720157998270031"/>
    <n v="0.3030247600580005"/>
    <n v="1.4794289414152338E-2"/>
    <n v="0"/>
    <n v="0"/>
    <n v="4.1138821863298944E-3"/>
    <n v="0"/>
    <n v="0"/>
    <n v="4457972.1576754823"/>
    <n v="42.59928100292867"/>
    <n v="0"/>
    <n v="0"/>
    <n v="2.1130540131246844"/>
    <n v="0.47324866936138904"/>
    <n v="-2.4953630000000002"/>
    <n v="62"/>
    <b v="0"/>
    <b v="0"/>
    <b v="0"/>
    <b v="0"/>
    <b v="0"/>
    <b v="0"/>
    <b v="0"/>
    <b v="1"/>
    <n v="0"/>
    <m/>
    <n v="1"/>
    <m/>
    <n v="1"/>
    <n v="0"/>
    <m/>
    <m/>
    <m/>
    <n v="4.1322314049586778E-3"/>
    <n v="0"/>
    <n v="0"/>
    <n v="0"/>
    <n v="0"/>
    <n v="0"/>
    <n v="0"/>
    <n v="0"/>
    <n v="0"/>
    <n v="0"/>
    <n v="0"/>
    <n v="620"/>
    <n v="1"/>
    <m/>
    <m/>
    <n v="3"/>
    <m/>
    <m/>
    <m/>
    <n v="5"/>
    <m/>
    <n v="1"/>
    <m/>
    <m/>
    <m/>
    <m/>
    <m/>
    <m/>
    <m/>
    <m/>
    <n v="2"/>
    <m/>
    <m/>
    <n v="1"/>
    <n v="3"/>
    <m/>
    <m/>
    <m/>
    <m/>
    <m/>
    <m/>
    <n v="1"/>
    <m/>
    <m/>
    <n v="1"/>
    <m/>
    <m/>
    <m/>
    <n v="3"/>
    <m/>
    <m/>
    <m/>
    <n v="4"/>
    <m/>
    <m/>
    <m/>
    <m/>
    <m/>
    <m/>
    <m/>
    <m/>
    <m/>
    <n v="1"/>
    <n v="1"/>
    <m/>
    <m/>
    <n v="1"/>
    <m/>
    <m/>
    <m/>
    <n v="5"/>
    <m/>
    <m/>
    <m/>
    <m/>
    <m/>
    <m/>
    <m/>
    <m/>
    <n v="1"/>
    <m/>
    <m/>
    <m/>
    <n v="2"/>
    <m/>
    <m/>
    <m/>
    <n v="4"/>
    <m/>
    <m/>
    <m/>
    <m/>
    <m/>
    <m/>
    <m/>
    <m/>
    <m/>
    <m/>
    <m/>
    <m/>
    <m/>
    <n v="3"/>
    <n v="1"/>
    <n v="0"/>
    <n v="3"/>
    <n v="8"/>
    <n v="0"/>
    <n v="0"/>
    <n v="1"/>
    <n v="21"/>
    <n v="0"/>
    <n v="1"/>
    <n v="0"/>
    <n v="0"/>
    <n v="0"/>
    <n v="0"/>
    <n v="0"/>
    <n v="1"/>
    <n v="0"/>
    <n v="0"/>
  </r>
  <r>
    <s v="MMR222"/>
    <s v="Shan"/>
    <s v="MMR016D002"/>
    <s v="Monghsat"/>
    <s v="MMR016007"/>
    <s v="Mongping"/>
    <n v="29"/>
    <n v="7"/>
    <x v="3"/>
    <n v="38737.403761874266"/>
    <n v="0.43722627574166079"/>
    <n v="0.12938561445818139"/>
    <n v="0.29556123069439377"/>
    <n v="0.79251066519197344"/>
    <n v="0.11379364828566914"/>
    <n v="0.63336949018834432"/>
    <n v="0.53507782540040605"/>
    <n v="0.61410632378374319"/>
    <n v="8.7600571471539213E-2"/>
    <n v="0.32949845853071658"/>
    <n v="0.36807278742762611"/>
    <n v="0.34773869346733666"/>
    <n v="1"/>
    <n v="38737.403761874266"/>
    <n v="68833"/>
    <n v="34992"/>
    <n v="33841"/>
    <n v="1.3369199735704209E-3"/>
    <n v="103.40119972814041"/>
    <n v="6027.4212423199997"/>
    <n v="11.41997501629829"/>
    <n v="9.8624053408222345E-3"/>
    <n v="65886"/>
    <n v="32377"/>
    <n v="33509"/>
    <n v="2947"/>
    <n v="2615"/>
    <n v="332"/>
    <n v="8906"/>
    <n v="4669"/>
    <n v="4237"/>
    <n v="110.19589332074582"/>
    <n v="59927"/>
    <n v="30323"/>
    <n v="29604"/>
    <n v="102.4287258478584"/>
    <n v="0.12938561445818139"/>
    <n v="25692"/>
    <n v="40564"/>
    <n v="2577"/>
    <n v="0.69689872793610097"/>
    <n v="20863.369859974362"/>
    <n v="0.63336949018834432"/>
    <n v="0.36663050981165568"/>
    <n v="6.3529237747756637"/>
    <n v="43141"/>
    <n v="8764"/>
    <n v="30007"/>
    <n v="2936"/>
    <n v="976"/>
    <n v="458"/>
    <n v="13299"/>
    <n v="11353"/>
    <n v="1946"/>
    <n v="0.14632679148808181"/>
    <n v="65886"/>
    <n v="2947"/>
    <n v="4.4728773942871017E-2"/>
    <n v="320"/>
    <n v="1169"/>
    <n v="2144"/>
    <n v="2603"/>
    <n v="2331"/>
    <n v="1875"/>
    <n v="1282"/>
    <n v="815"/>
    <n v="760"/>
    <n v="4.954207083239341"/>
    <n v="13299"/>
    <n v="5.1758026919317244"/>
    <n v="219"/>
    <n v="489"/>
    <n v="801"/>
    <n v="3620"/>
    <n v="7727"/>
    <n v="303"/>
    <n v="40"/>
    <n v="100"/>
    <n v="13299"/>
    <n v="12695"/>
    <n v="85"/>
    <n v="90"/>
    <n v="350"/>
    <n v="12"/>
    <n v="67"/>
    <n v="13299"/>
    <n v="7080"/>
    <n v="32"/>
    <n v="4"/>
    <n v="4928"/>
    <n v="1184"/>
    <n v="71"/>
    <n v="35234.320775998196"/>
    <n v="0.37055417700578991"/>
    <n v="8.90292503195729E-2"/>
    <n v="0.53507782540040605"/>
    <n v="0.46492217459959395"/>
    <n v="13299"/>
    <n v="38"/>
    <n v="8235"/>
    <n v="19"/>
    <n v="3805"/>
    <n v="30"/>
    <n v="1116"/>
    <n v="56"/>
    <n v="0.90961726445597413"/>
    <n v="9.0382735544025872E-2"/>
    <n v="13299"/>
    <n v="8027"/>
    <n v="140"/>
    <n v="3826"/>
    <n v="0.28769080381983608"/>
    <n v="1202"/>
    <n v="104"/>
    <n v="0.61410632378374319"/>
    <n v="9.0382735544025872E-2"/>
    <n v="0.27765245507180991"/>
    <n v="41115"/>
    <n v="12152"/>
    <n v="28963"/>
    <n v="0.29556123069439377"/>
    <n v="20187"/>
    <n v="7054"/>
    <n v="13133"/>
    <n v="0.34943280328924553"/>
    <n v="20928"/>
    <n v="5098"/>
    <n v="15830"/>
    <n v="0.24359709480122324"/>
    <n v="5403"/>
    <n v="3783"/>
    <n v="1620"/>
    <n v="0.70016657412548577"/>
    <n v="35712"/>
    <n v="8369"/>
    <n v="27343"/>
    <n v="0.23434699820788529"/>
    <n v="31305"/>
    <n v="5398"/>
    <n v="4924"/>
    <n v="20983"/>
    <n v="0.6702763136879093"/>
    <n v="0.1572911675451206"/>
    <n v="0.25725587380260212"/>
    <n v="15137"/>
    <n v="2540"/>
    <n v="0.1678007531214904"/>
    <n v="2436"/>
    <n v="0.16093017110391755"/>
    <n v="10161"/>
    <n v="0.67126907577459205"/>
    <n v="16168"/>
    <n v="2858"/>
    <n v="2488"/>
    <n v="0.6693468579910935"/>
    <n v="0.15388421573478475"/>
    <n v="10822"/>
    <n v="31645"/>
    <n v="25079"/>
    <n v="2965"/>
    <n v="1686"/>
    <n v="794"/>
    <n v="23"/>
    <n v="483"/>
    <n v="52"/>
    <n v="15"/>
    <n v="548"/>
    <n v="25079"/>
    <n v="6566"/>
    <n v="3601"/>
    <n v="28044"/>
    <n v="1915"/>
    <n v="0.79251066519197344"/>
    <n v="0.20748933480802653"/>
    <n v="0.11379364828566914"/>
    <n v="6.0515089271606891E-2"/>
    <n v="0.16064149154684784"/>
    <n v="16036"/>
    <n v="12051"/>
    <n v="1743"/>
    <n v="1063"/>
    <n v="451"/>
    <n v="17"/>
    <n v="250"/>
    <n v="36"/>
    <n v="9"/>
    <n v="416"/>
    <n v="0.75149663257670241"/>
    <n v="0.24850336742329759"/>
    <n v="0.13981042654028436"/>
    <n v="7.3522075330506365E-2"/>
    <n v="15609"/>
    <n v="13028"/>
    <n v="1222"/>
    <n v="623"/>
    <n v="343"/>
    <n v="6"/>
    <n v="233"/>
    <n v="16"/>
    <n v="6"/>
    <n v="132"/>
    <n v="0.83464667819847527"/>
    <n v="0.16535332180152476"/>
    <n v="8.7065154718431681E-2"/>
    <n v="50745"/>
    <n v="1376"/>
    <n v="1711"/>
    <n v="218"/>
    <n v="16834"/>
    <n v="15592"/>
    <n v="632"/>
    <n v="158"/>
    <n v="3126"/>
    <n v="6844"/>
    <n v="2038"/>
    <n v="223"/>
    <n v="1993"/>
    <n v="0.44213222977633265"/>
    <n v="0.30726179919203861"/>
    <n v="3.2545536172396101"/>
    <n v="4.4489355183055065E-2"/>
    <n v="25902"/>
    <n v="1081"/>
    <n v="1216"/>
    <n v="149"/>
    <n v="11756"/>
    <n v="6587"/>
    <n v="407"/>
    <n v="106"/>
    <n v="1483"/>
    <n v="558"/>
    <n v="855"/>
    <n v="98"/>
    <n v="1606"/>
    <n v="0.81831518801636938"/>
    <n v="24843"/>
    <n v="295"/>
    <n v="495"/>
    <n v="69"/>
    <n v="5078"/>
    <n v="9005"/>
    <n v="225"/>
    <n v="52"/>
    <n v="1643"/>
    <n v="6286"/>
    <n v="1183"/>
    <n v="125"/>
    <n v="387"/>
    <n v="0.61051402809644573"/>
    <n v="50745"/>
    <n v="32700"/>
    <n v="10"/>
    <n v="44"/>
    <n v="100"/>
    <n v="122"/>
    <n v="118"/>
    <n v="1"/>
    <n v="4"/>
    <n v="17646"/>
    <n v="0.34773869346733666"/>
    <n v="0.65226130653266334"/>
    <n v="7262"/>
    <n v="6444"/>
    <n v="3"/>
    <n v="8"/>
    <n v="12"/>
    <n v="23"/>
    <n v="10"/>
    <n v="0"/>
    <n v="0"/>
    <n v="762"/>
    <n v="0.10492977141283392"/>
    <n v="43483"/>
    <n v="26256"/>
    <n v="7"/>
    <n v="36"/>
    <n v="88"/>
    <n v="99"/>
    <n v="108"/>
    <n v="1"/>
    <n v="4"/>
    <n v="16884"/>
    <n v="0.38828967642526963"/>
    <n v="68833"/>
    <n v="67297"/>
    <n v="1536"/>
    <n v="2.2314878038150306E-2"/>
    <n v="500"/>
    <n v="660"/>
    <n v="561"/>
    <n v="574"/>
    <n v="34992"/>
    <n v="34191"/>
    <n v="801"/>
    <n v="2.2890946502057613E-2"/>
    <n v="33841"/>
    <n v="33106"/>
    <n v="735"/>
    <n v="2.1719216335214685E-2"/>
    <n v="13299"/>
    <n v="103"/>
    <n v="4279"/>
    <n v="512"/>
    <n v="44"/>
    <n v="43"/>
    <n v="8318"/>
    <n v="0.62546056094443192"/>
    <n v="0.37453943905556808"/>
    <n v="0.32949845853071658"/>
    <n v="13299"/>
    <n v="3813"/>
    <n v="116"/>
    <n v="919"/>
    <n v="560"/>
    <n v="69"/>
    <n v="585"/>
    <n v="7180"/>
    <n v="47"/>
    <n v="0"/>
    <n v="10"/>
    <n v="0.58906684713136326"/>
    <n v="0.36807278742762611"/>
    <n v="13299"/>
    <n v="4077"/>
    <n v="86"/>
    <n v="644"/>
    <n v="510"/>
    <n v="64"/>
    <n v="737"/>
    <n v="7170"/>
    <n v="1"/>
    <n v="0"/>
    <n v="10"/>
    <n v="0.90066922324986842"/>
    <n v="0.34878562297917137"/>
    <n v="13299"/>
    <n v="1165"/>
    <n v="56"/>
    <n v="3946"/>
    <n v="260"/>
    <n v="82"/>
    <n v="4405"/>
    <n v="976"/>
    <n v="2409"/>
    <n v="8.7600571471539213E-2"/>
    <n v="5771.6512519738326"/>
    <n v="0.16715542521994134"/>
    <n v="13299"/>
    <n v="37"/>
    <n v="2"/>
    <n v="6"/>
    <n v="8"/>
    <n v="12934"/>
    <n v="270"/>
    <n v="9"/>
    <n v="0"/>
    <n v="33"/>
    <n v="13299"/>
    <n v="0.68606662155049247"/>
    <n v="0.18512589987144518"/>
    <n v="1.457584392810171"/>
    <n v="0.29597887160124897"/>
    <n v="9061"/>
    <n v="0.68132942326490709"/>
    <n v="0.16329362576366488"/>
    <n v="2112"/>
    <n v="4238"/>
    <n v="277"/>
    <n v="2199"/>
    <n v="149"/>
    <n v="149"/>
    <n v="0.16535077825400407"/>
    <n v="0.15880893300248139"/>
    <n v="0.31867057673509286"/>
    <n v="1.1203849913527334E-2"/>
    <n v="13299"/>
    <n v="190"/>
    <n v="7557"/>
    <n v="782"/>
    <n v="171"/>
    <n v="29"/>
    <n v="21"/>
    <n v="3242"/>
    <n v="0.59696217760733894"/>
    <n v="22571"/>
    <n v="22520"/>
    <n v="0.82718089990817267"/>
    <n v="0.69888454706927172"/>
    <n v="1573888"/>
    <n v="64400349.184"/>
    <n v="1525828.6676837781"/>
    <n v="2950"/>
    <n v="2950"/>
    <n v="0.10835629017447199"/>
    <n v="0.61881355932203386"/>
    <n v="182550"/>
    <n v="7469580.8999999994"/>
    <n v="906112.7860626051"/>
    <n v="1105"/>
    <n v="1105"/>
    <n v="4.0587695133149679E-2"/>
    <n v="9.9393665158371045E-2"/>
    <n v="10983"/>
    <n v="449402.39399999997"/>
    <n v="90330.021650715295"/>
    <n v="640"/>
    <n v="640"/>
    <n v="2.3507805325987143E-2"/>
    <n v="0.47154687500000003"/>
    <n v="30179"/>
    <n v="1234864.3219999999"/>
    <n v="83915.744319216537"/>
    <m/>
    <m/>
    <n v="0"/>
    <n v="0"/>
    <m/>
    <n v="0"/>
    <m/>
    <m/>
    <n v="0"/>
    <m/>
    <n v="0"/>
    <m/>
    <n v="10"/>
    <n v="10"/>
    <n v="3.6730945821854911E-4"/>
    <n v="0.255"/>
    <n v="255"/>
    <n v="63.525600000000004"/>
    <n v="0"/>
    <m/>
    <m/>
    <n v="0"/>
    <n v="0"/>
    <m/>
    <n v="0"/>
    <m/>
    <m/>
    <n v="0"/>
    <n v="0"/>
    <m/>
    <n v="0"/>
    <m/>
    <m/>
    <n v="0"/>
    <n v="0"/>
    <m/>
    <n v="0"/>
    <n v="27276"/>
    <n v="27225"/>
    <n v="3.5015491702389545E-2"/>
    <n v="7.9999026788698906E-4"/>
    <n v="0.58544968108914308"/>
    <n v="0.34766907508457406"/>
    <n v="3.2197878300858525E-2"/>
    <n v="0"/>
    <n v="0"/>
    <n v="0"/>
    <n v="0"/>
    <n v="2.4374323964860886E-5"/>
    <n v="2606250.745316315"/>
    <n v="37.863390311570249"/>
    <n v="51"/>
    <n v="1.869775626924769E-3"/>
    <n v="2.5235738378061301"/>
    <n v="0.39552249647698051"/>
    <n v="-3.986351"/>
    <n v="22"/>
    <b v="0"/>
    <b v="0"/>
    <b v="0"/>
    <b v="0"/>
    <b v="0"/>
    <b v="1"/>
    <b v="0"/>
    <b v="0"/>
    <m/>
    <m/>
    <m/>
    <m/>
    <m/>
    <m/>
    <m/>
    <m/>
    <m/>
    <n v="0"/>
    <n v="0"/>
    <n v="0"/>
    <n v="0"/>
    <n v="0"/>
    <n v="0"/>
    <n v="0"/>
    <n v="0"/>
    <n v="0"/>
    <n v="0"/>
    <n v="0"/>
    <n v="620"/>
    <n v="1"/>
    <m/>
    <m/>
    <m/>
    <m/>
    <m/>
    <m/>
    <n v="3"/>
    <m/>
    <n v="1"/>
    <m/>
    <m/>
    <m/>
    <m/>
    <m/>
    <m/>
    <m/>
    <m/>
    <m/>
    <m/>
    <m/>
    <n v="1"/>
    <n v="3"/>
    <m/>
    <m/>
    <m/>
    <m/>
    <m/>
    <m/>
    <n v="1"/>
    <m/>
    <m/>
    <m/>
    <m/>
    <m/>
    <m/>
    <n v="1"/>
    <m/>
    <m/>
    <m/>
    <n v="5"/>
    <m/>
    <m/>
    <m/>
    <m/>
    <m/>
    <m/>
    <m/>
    <m/>
    <m/>
    <m/>
    <m/>
    <m/>
    <m/>
    <n v="1"/>
    <m/>
    <m/>
    <m/>
    <n v="7"/>
    <m/>
    <m/>
    <m/>
    <m/>
    <m/>
    <m/>
    <m/>
    <m/>
    <m/>
    <m/>
    <m/>
    <m/>
    <n v="2"/>
    <m/>
    <m/>
    <m/>
    <n v="7"/>
    <m/>
    <m/>
    <m/>
    <m/>
    <m/>
    <m/>
    <m/>
    <m/>
    <m/>
    <m/>
    <m/>
    <m/>
    <m/>
    <n v="0"/>
    <n v="0"/>
    <n v="0"/>
    <n v="0"/>
    <n v="4"/>
    <n v="0"/>
    <n v="0"/>
    <n v="1"/>
    <n v="25"/>
    <n v="0"/>
    <n v="1"/>
    <n v="0"/>
    <n v="0"/>
    <n v="0"/>
    <n v="0"/>
    <n v="0"/>
    <n v="1"/>
    <n v="0"/>
    <n v="0"/>
  </r>
  <r>
    <s v="MMR222"/>
    <s v="Shan"/>
    <s v="MMR016D002"/>
    <s v="Monghsat"/>
    <s v="MMR016008"/>
    <s v="Mongton"/>
    <n v="16"/>
    <n v="11"/>
    <x v="5"/>
    <n v="41737.96931220578"/>
    <n v="0.40450043070659047"/>
    <n v="0.13445761817118235"/>
    <n v="0.40176335292614362"/>
    <n v="0.67412130440299456"/>
    <n v="0.15435858393604873"/>
    <n v="0.53279848985370459"/>
    <n v="0.4950083859116684"/>
    <n v="0.63613129941697943"/>
    <n v="9.2883954955674461E-2"/>
    <n v="0.44652982988579187"/>
    <n v="0.65282325692836041"/>
    <n v="0.48596833495910557"/>
    <n v="0.14716075713143162"/>
    <n v="41737.96931220578"/>
    <n v="70089"/>
    <n v="38324"/>
    <n v="31765"/>
    <n v="1.3613148348550438E-3"/>
    <n v="120.64851251377303"/>
    <n v="5169.0604177900004"/>
    <n v="13.559330774850203"/>
    <n v="1.1709974501783529E-2"/>
    <n v="62072"/>
    <n v="32272"/>
    <n v="29800"/>
    <n v="8017"/>
    <n v="6052"/>
    <n v="1965"/>
    <n v="9424"/>
    <n v="5227"/>
    <n v="4197"/>
    <n v="124.54133905170359"/>
    <n v="60665"/>
    <n v="33097"/>
    <n v="27568"/>
    <n v="120.05586186883343"/>
    <n v="0.13445761817118235"/>
    <n v="23709"/>
    <n v="44499"/>
    <n v="1881"/>
    <n v="0.57506910267646461"/>
    <n v="29782.981662509272"/>
    <n v="0.53279848985370459"/>
    <n v="0.46720151014629541"/>
    <n v="4.2270612822760061"/>
    <n v="46380"/>
    <n v="14775"/>
    <n v="28354"/>
    <n v="2320"/>
    <n v="790"/>
    <n v="141"/>
    <n v="12521"/>
    <n v="10924"/>
    <n v="1597"/>
    <n v="0.12754572318504911"/>
    <n v="62072"/>
    <n v="8017"/>
    <n v="0.1291564634617863"/>
    <n v="390"/>
    <n v="1140"/>
    <n v="2038"/>
    <n v="2383"/>
    <n v="2186"/>
    <n v="1698"/>
    <n v="1105"/>
    <n v="837"/>
    <n v="744"/>
    <n v="4.9574315150547079"/>
    <n v="12521"/>
    <n v="5.5977158373931797"/>
    <n v="521"/>
    <n v="824"/>
    <n v="660"/>
    <n v="3220"/>
    <n v="6808"/>
    <n v="435"/>
    <n v="20"/>
    <n v="33"/>
    <n v="12521"/>
    <n v="10730"/>
    <n v="413"/>
    <n v="329"/>
    <n v="612"/>
    <n v="403"/>
    <n v="34"/>
    <n v="12521"/>
    <n v="6086"/>
    <n v="96"/>
    <n v="16"/>
    <n v="5699"/>
    <n v="609"/>
    <n v="15"/>
    <n v="30646.841626068206"/>
    <n v="0.45515533903042887"/>
    <n v="4.863828767670314E-2"/>
    <n v="0.4950083859116684"/>
    <n v="0.5049916140883316"/>
    <n v="12521"/>
    <n v="31"/>
    <n v="7386"/>
    <n v="58"/>
    <n v="3175"/>
    <n v="71"/>
    <n v="1795"/>
    <n v="5"/>
    <n v="0.85057104065170519"/>
    <n v="0.14942895934829481"/>
    <n v="12521"/>
    <n v="3035"/>
    <n v="4930"/>
    <n v="2262"/>
    <n v="0.18065649708489737"/>
    <n v="2233"/>
    <n v="61"/>
    <n v="0.63613129941697943"/>
    <n v="0.1783403881479115"/>
    <n v="0.3272102867183132"/>
    <n v="39130"/>
    <n v="15721"/>
    <n v="23409"/>
    <n v="0.40176335292614362"/>
    <n v="20573"/>
    <n v="9304"/>
    <n v="11269"/>
    <n v="0.45224323141982209"/>
    <n v="18557"/>
    <n v="6417"/>
    <n v="12140"/>
    <n v="0.34579942878698072"/>
    <n v="6085"/>
    <n v="4376"/>
    <n v="1709"/>
    <n v="0.71914543960558741"/>
    <n v="33045"/>
    <n v="11345"/>
    <n v="21700"/>
    <n v="0.34331971553941593"/>
    <n v="30472"/>
    <n v="8163"/>
    <n v="7655"/>
    <n v="14654"/>
    <n v="0.48090049881858754"/>
    <n v="0.25121422945655025"/>
    <n v="0.55704926982393888"/>
    <n v="15600"/>
    <n v="4109"/>
    <n v="0.26339743589743592"/>
    <n v="4210"/>
    <n v="0.26987179487179486"/>
    <n v="7281"/>
    <n v="0.46673076923076923"/>
    <n v="14872"/>
    <n v="4054"/>
    <n v="3445"/>
    <n v="0.49576385153308228"/>
    <n v="0.23164335664335664"/>
    <n v="7373"/>
    <n v="31524"/>
    <n v="21251"/>
    <n v="5407"/>
    <n v="2848"/>
    <n v="1178"/>
    <n v="47"/>
    <n v="640"/>
    <n v="45"/>
    <n v="30"/>
    <n v="78"/>
    <n v="21251"/>
    <n v="10273"/>
    <n v="4866"/>
    <n v="26658"/>
    <n v="2018"/>
    <n v="0.67412130440299456"/>
    <n v="0.32587869559700544"/>
    <n v="0.15435858393604873"/>
    <n v="6.4014718944296403E-2"/>
    <n v="0.24011863976652709"/>
    <n v="17607"/>
    <n v="10962"/>
    <n v="3463"/>
    <n v="1958"/>
    <n v="696"/>
    <n v="31"/>
    <n v="392"/>
    <n v="25"/>
    <n v="20"/>
    <n v="60"/>
    <n v="0.62259328676094738"/>
    <n v="0.37740671323905267"/>
    <n v="0.18072357585051399"/>
    <n v="6.9517805418299536E-2"/>
    <n v="13917"/>
    <n v="10289"/>
    <n v="1944"/>
    <n v="890"/>
    <n v="482"/>
    <n v="16"/>
    <n v="248"/>
    <n v="20"/>
    <n v="10"/>
    <n v="18"/>
    <n v="0.73931163325429328"/>
    <n v="0.26068836674570667"/>
    <n v="0.12100308974635338"/>
    <n v="53308"/>
    <n v="1872"/>
    <n v="10159"/>
    <n v="374"/>
    <n v="17629"/>
    <n v="6683"/>
    <n v="686"/>
    <n v="418"/>
    <n v="5886"/>
    <n v="6654"/>
    <n v="1659"/>
    <n v="295"/>
    <n v="993"/>
    <n v="0.2501875891048248"/>
    <n v="0.12536579875440834"/>
    <n v="7.976657189884782"/>
    <n v="0.10903994115028491"/>
    <n v="29773"/>
    <n v="1644"/>
    <n v="7451"/>
    <n v="262"/>
    <n v="10954"/>
    <n v="3514"/>
    <n v="486"/>
    <n v="252"/>
    <n v="3099"/>
    <n v="659"/>
    <n v="679"/>
    <n v="163"/>
    <n v="610"/>
    <n v="0.81654519195244013"/>
    <n v="23535"/>
    <n v="228"/>
    <n v="2708"/>
    <n v="112"/>
    <n v="6675"/>
    <n v="3169"/>
    <n v="200"/>
    <n v="166"/>
    <n v="2787"/>
    <n v="5995"/>
    <n v="980"/>
    <n v="132"/>
    <n v="383"/>
    <n v="0.55627788400254941"/>
    <n v="53308"/>
    <n v="26460"/>
    <n v="25"/>
    <n v="33"/>
    <n v="85"/>
    <n v="104"/>
    <n v="657"/>
    <n v="3"/>
    <n v="35"/>
    <n v="25906"/>
    <n v="0.48596833495910557"/>
    <n v="0.51403166504089448"/>
    <n v="7851"/>
    <n v="6931"/>
    <n v="0"/>
    <n v="2"/>
    <n v="15"/>
    <n v="34"/>
    <n v="30"/>
    <n v="0"/>
    <n v="0"/>
    <n v="839"/>
    <n v="0.10686536746911221"/>
    <n v="45457"/>
    <n v="19529"/>
    <n v="25"/>
    <n v="31"/>
    <n v="70"/>
    <n v="70"/>
    <n v="627"/>
    <n v="3"/>
    <n v="35"/>
    <n v="25067"/>
    <n v="0.55144422201201138"/>
    <n v="70089"/>
    <n v="65878"/>
    <n v="4211"/>
    <n v="6.0080754469317578E-2"/>
    <n v="1822"/>
    <n v="1651"/>
    <n v="1588"/>
    <n v="1890"/>
    <n v="38324"/>
    <n v="35916"/>
    <n v="2408"/>
    <n v="6.2832689698361338E-2"/>
    <n v="31765"/>
    <n v="29962"/>
    <n v="1803"/>
    <n v="5.6760585550133795E-2"/>
    <n v="12521"/>
    <n v="228"/>
    <n v="5363"/>
    <n v="4904"/>
    <n v="177"/>
    <n v="201"/>
    <n v="1648"/>
    <n v="0.1316188802811277"/>
    <n v="0.86838111971887233"/>
    <n v="0.44652982988579187"/>
    <n v="12521"/>
    <n v="4072"/>
    <n v="276"/>
    <n v="3622"/>
    <n v="1560"/>
    <n v="75"/>
    <n v="1701"/>
    <n v="900"/>
    <n v="204"/>
    <n v="2"/>
    <n v="109"/>
    <n v="0.21372094880600592"/>
    <n v="0.65282325692836041"/>
    <n v="12521"/>
    <n v="4376"/>
    <n v="190"/>
    <n v="3270"/>
    <n v="1451"/>
    <n v="87"/>
    <n v="2019"/>
    <n v="1000"/>
    <n v="5"/>
    <n v="14"/>
    <n v="109"/>
    <n v="0.70609376247903521"/>
    <n v="0.54967654340707617"/>
    <n v="12521"/>
    <n v="1163"/>
    <n v="2699"/>
    <n v="4869"/>
    <n v="61"/>
    <n v="1346"/>
    <n v="1224"/>
    <n v="428"/>
    <n v="731"/>
    <n v="9.2883954955674461E-2"/>
    <n v="5765.4928520086251"/>
    <n v="0.23456592923887867"/>
    <n v="12521"/>
    <n v="64"/>
    <n v="6"/>
    <n v="78"/>
    <n v="36"/>
    <n v="11916"/>
    <n v="369"/>
    <n v="13"/>
    <n v="0"/>
    <n v="39"/>
    <n v="12521"/>
    <n v="0.70912866384474083"/>
    <n v="0.19134888346879228"/>
    <n v="1.4101813267259826"/>
    <n v="0.28635314695762298"/>
    <n v="8269"/>
    <n v="0.66041051034262443"/>
    <n v="0.14902052659085585"/>
    <n v="1634"/>
    <n v="4252"/>
    <n v="389"/>
    <n v="2171"/>
    <n v="173"/>
    <n v="260"/>
    <n v="0.17338870697228656"/>
    <n v="0.13050075872534142"/>
    <n v="0.33958948965737562"/>
    <n v="2.0765114607459469E-2"/>
    <n v="12521"/>
    <n v="511"/>
    <n v="6433"/>
    <n v="1222"/>
    <n v="429"/>
    <n v="16"/>
    <n v="8"/>
    <n v="1066"/>
    <n v="0.58948965737560899"/>
    <n v="25884"/>
    <n v="25882"/>
    <n v="0.82931205741933411"/>
    <n v="0.72525538984622517"/>
    <n v="1877106"/>
    <n v="76807423.307999998"/>
    <n v="1753618.897734971"/>
    <n v="2630"/>
    <n v="2630"/>
    <n v="8.4270562978627964E-2"/>
    <n v="0.50280988593155895"/>
    <n v="132239"/>
    <n v="5410955.4019999998"/>
    <n v="807822.58554055961"/>
    <n v="1552"/>
    <n v="1552"/>
    <n v="4.9729244769137107E-2"/>
    <n v="9.9896907216494843E-2"/>
    <n v="15504"/>
    <n v="634392.67200000002"/>
    <n v="126870.76344064264"/>
    <n v="647"/>
    <n v="647"/>
    <n v="2.0731199333525584E-2"/>
    <n v="0.46726429675425041"/>
    <n v="30232"/>
    <n v="1237032.976"/>
    <n v="84833.57277270795"/>
    <n v="183"/>
    <n v="183"/>
    <n v="5.863693165433048E-3"/>
    <n v="0.2073224043715847"/>
    <n v="3794"/>
    <n v="27919.71024463285"/>
    <m/>
    <m/>
    <n v="0"/>
    <m/>
    <n v="0"/>
    <m/>
    <m/>
    <m/>
    <n v="0"/>
    <n v="0"/>
    <m/>
    <n v="0"/>
    <n v="315"/>
    <m/>
    <m/>
    <n v="0"/>
    <n v="0"/>
    <m/>
    <n v="0"/>
    <n v="315"/>
    <n v="315"/>
    <n v="1.0093242333942131E-2"/>
    <n v="8.6031746031746029E-2"/>
    <n v="2710"/>
    <n v="74063.657149794628"/>
    <m/>
    <m/>
    <n v="0"/>
    <n v="0"/>
    <m/>
    <n v="0"/>
    <n v="31211"/>
    <n v="31209"/>
    <n v="4.0139521782915528E-2"/>
    <n v="9.1705771425105748E-4"/>
    <n v="0.60992699240618298"/>
    <n v="0.28096914365655118"/>
    <n v="2.9506003820534078E-2"/>
    <n v="9.7107672142197933E-3"/>
    <n v="0"/>
    <n v="2.5760114532481563E-2"/>
    <n v="0"/>
    <n v="0"/>
    <n v="2875129.1868833089"/>
    <n v="41.021118676016336"/>
    <n v="2"/>
    <n v="6.4079971804812411E-5"/>
    <n v="2.2456505719137483"/>
    <n v="0.44527671959936654"/>
    <n v="-3.2931819999999998"/>
    <n v="33"/>
    <b v="0"/>
    <b v="0"/>
    <b v="0"/>
    <b v="0"/>
    <b v="0"/>
    <b v="1"/>
    <b v="1"/>
    <b v="1"/>
    <n v="2"/>
    <m/>
    <n v="1"/>
    <m/>
    <n v="3"/>
    <n v="1"/>
    <m/>
    <m/>
    <m/>
    <n v="4.1322314049586778E-3"/>
    <n v="4.9751243781094526E-3"/>
    <n v="0"/>
    <n v="9.1324200913242006E-4"/>
    <n v="0"/>
    <n v="0"/>
    <n v="0"/>
    <n v="4.1666666666666664E-2"/>
    <n v="2.1739130434782609E-3"/>
    <n v="1.4720915968104683E-3"/>
    <n v="1.0960144927536232E-2"/>
    <n v="91.239669421487605"/>
    <n v="0.14716075713143162"/>
    <m/>
    <m/>
    <m/>
    <m/>
    <m/>
    <m/>
    <n v="3"/>
    <m/>
    <n v="1"/>
    <m/>
    <m/>
    <m/>
    <m/>
    <m/>
    <m/>
    <m/>
    <m/>
    <n v="1"/>
    <m/>
    <m/>
    <n v="1"/>
    <n v="3"/>
    <m/>
    <m/>
    <m/>
    <m/>
    <m/>
    <m/>
    <n v="1"/>
    <m/>
    <m/>
    <m/>
    <m/>
    <m/>
    <m/>
    <n v="2"/>
    <m/>
    <m/>
    <m/>
    <n v="6"/>
    <m/>
    <m/>
    <m/>
    <m/>
    <m/>
    <m/>
    <n v="3"/>
    <m/>
    <m/>
    <m/>
    <m/>
    <m/>
    <m/>
    <n v="1"/>
    <m/>
    <m/>
    <m/>
    <n v="7"/>
    <m/>
    <m/>
    <m/>
    <m/>
    <m/>
    <n v="3"/>
    <m/>
    <m/>
    <m/>
    <m/>
    <m/>
    <m/>
    <n v="2"/>
    <m/>
    <m/>
    <m/>
    <n v="5"/>
    <m/>
    <m/>
    <m/>
    <m/>
    <m/>
    <m/>
    <m/>
    <m/>
    <m/>
    <m/>
    <m/>
    <m/>
    <m/>
    <n v="0"/>
    <n v="0"/>
    <n v="0"/>
    <n v="0"/>
    <n v="6"/>
    <n v="0"/>
    <n v="0"/>
    <n v="1"/>
    <n v="24"/>
    <n v="0"/>
    <n v="1"/>
    <n v="0"/>
    <n v="0"/>
    <n v="0"/>
    <n v="0"/>
    <n v="0"/>
    <n v="7"/>
    <n v="0"/>
    <n v="0"/>
  </r>
  <r>
    <s v="MMR222"/>
    <s v="Shan"/>
    <s v="MMR016D003"/>
    <s v="Tachileik"/>
    <s v="MMR016009"/>
    <s v="Tachileik"/>
    <n v="13"/>
    <n v="18"/>
    <x v="7"/>
    <n v="90736.117233510027"/>
    <n v="0.48827149033906125"/>
    <n v="0.33143085955344503"/>
    <n v="0.63230154767848223"/>
    <n v="0.46607697572789974"/>
    <n v="0.34211551624282632"/>
    <n v="0.41145439591935068"/>
    <n v="0.13749900459214823"/>
    <n v="0.17150213680885515"/>
    <n v="0.59902317309478936"/>
    <n v="0.90404268308868418"/>
    <n v="0.73644254505879547"/>
    <n v="0.12736904630345894"/>
    <n v="1"/>
    <n v="90736.117233510027"/>
    <n v="177313"/>
    <n v="90124"/>
    <n v="87189"/>
    <n v="3.4438901584079151E-3"/>
    <n v="103.36625032974342"/>
    <n v="3917.3590177800002"/>
    <n v="45.263403021070239"/>
    <n v="3.9089930324864401E-2"/>
    <n v="167493"/>
    <n v="82435"/>
    <n v="85058"/>
    <n v="9820"/>
    <n v="7689"/>
    <n v="2131"/>
    <n v="58767"/>
    <n v="28974"/>
    <n v="29793"/>
    <n v="97.251032121639312"/>
    <n v="118546"/>
    <n v="61150"/>
    <n v="57396"/>
    <n v="106.54052547215834"/>
    <n v="0.33143085955344503"/>
    <n v="49528"/>
    <n v="120373"/>
    <n v="7412"/>
    <n v="0.47302966612114011"/>
    <n v="93438.690811062275"/>
    <n v="0.41145439591935068"/>
    <n v="0.58854560408064938"/>
    <n v="6.1575270201789438"/>
    <n v="127785"/>
    <n v="36170"/>
    <n v="80516"/>
    <n v="7043"/>
    <n v="2777"/>
    <n v="1279"/>
    <n v="37673"/>
    <n v="29596"/>
    <n v="8077"/>
    <n v="0.21439757916810445"/>
    <n v="167493"/>
    <n v="9820"/>
    <n v="5.8629315852005759E-2"/>
    <n v="2069"/>
    <n v="5292"/>
    <n v="7011"/>
    <n v="7347"/>
    <n v="5822"/>
    <n v="4099"/>
    <n v="2574"/>
    <n v="1871"/>
    <n v="1588"/>
    <n v="4.4459692618055371"/>
    <n v="37673"/>
    <n v="4.706633397924243"/>
    <n v="8361"/>
    <n v="12509"/>
    <n v="4780"/>
    <n v="5224"/>
    <n v="6110"/>
    <n v="299"/>
    <n v="132"/>
    <n v="258"/>
    <n v="37673"/>
    <n v="25780"/>
    <n v="8257"/>
    <n v="980"/>
    <n v="1469"/>
    <n v="898"/>
    <n v="289"/>
    <n v="37673"/>
    <n v="5076"/>
    <n v="55"/>
    <n v="49"/>
    <n v="17684"/>
    <n v="14586"/>
    <n v="223"/>
    <n v="22812.26828232421"/>
    <n v="0.46940779868871607"/>
    <n v="0.38717383802723437"/>
    <n v="0.13749900459214823"/>
    <n v="0.86250099540785174"/>
    <n v="37673"/>
    <n v="102"/>
    <n v="6964"/>
    <n v="26"/>
    <n v="6285"/>
    <n v="422"/>
    <n v="23710"/>
    <n v="164"/>
    <n v="0.35508188888593956"/>
    <n v="0.6449181111140605"/>
    <n v="37673"/>
    <n v="5149"/>
    <n v="1312"/>
    <n v="5350"/>
    <n v="0.14201152018687124"/>
    <n v="25423"/>
    <n v="439"/>
    <n v="0.17150213680885515"/>
    <n v="0.67483343508613591"/>
    <n v="0.75370955326095612"/>
    <n v="120180"/>
    <n v="75990"/>
    <n v="44190"/>
    <n v="0.63230154767848223"/>
    <n v="59057"/>
    <n v="40275"/>
    <n v="18782"/>
    <n v="0.68196826794452814"/>
    <n v="61123"/>
    <n v="35715"/>
    <n v="25408"/>
    <n v="0.58431359717291365"/>
    <n v="41451"/>
    <n v="34558"/>
    <n v="6893"/>
    <n v="0.83370726882343005"/>
    <n v="78729"/>
    <n v="41432"/>
    <n v="37297"/>
    <n v="0.52626097117961612"/>
    <n v="75403"/>
    <n v="23070"/>
    <n v="33337"/>
    <n v="18996"/>
    <n v="0.25192631592907444"/>
    <n v="0.44211768762516079"/>
    <n v="1.2144662034112446"/>
    <n v="37247"/>
    <n v="11096"/>
    <n v="0.29790318683383898"/>
    <n v="16539"/>
    <n v="0.44403576126936395"/>
    <n v="9612"/>
    <n v="0.25806105189679707"/>
    <n v="38156"/>
    <n v="11974"/>
    <n v="16798"/>
    <n v="0.24593772932173183"/>
    <n v="0.44024530873257156"/>
    <n v="9384"/>
    <n v="94965"/>
    <n v="44261"/>
    <n v="18215"/>
    <n v="15154"/>
    <n v="9307"/>
    <n v="202"/>
    <n v="5362"/>
    <n v="141"/>
    <n v="55"/>
    <n v="2268"/>
    <n v="44261"/>
    <n v="50704"/>
    <n v="32489"/>
    <n v="62476"/>
    <n v="17335"/>
    <n v="0.46607697572789974"/>
    <n v="0.53392302427210026"/>
    <n v="0.34211551624282632"/>
    <n v="0.18254093613436528"/>
    <n v="0.43801927025746329"/>
    <n v="48098"/>
    <n v="20216"/>
    <n v="9520"/>
    <n v="8665"/>
    <n v="5301"/>
    <n v="119"/>
    <n v="2684"/>
    <n v="78"/>
    <n v="33"/>
    <n v="1482"/>
    <n v="0.4203085367374943"/>
    <n v="0.57969146326250576"/>
    <n v="0.38176223543598486"/>
    <n v="0.20160921452035427"/>
    <n v="46867"/>
    <n v="24045"/>
    <n v="8695"/>
    <n v="6489"/>
    <n v="4006"/>
    <n v="83"/>
    <n v="2678"/>
    <n v="63"/>
    <n v="22"/>
    <n v="786"/>
    <n v="0.51304756011692665"/>
    <n v="0.48695243988307335"/>
    <n v="0.30142744361704399"/>
    <n v="144784"/>
    <n v="3677"/>
    <n v="30700"/>
    <n v="2373"/>
    <n v="38503"/>
    <n v="15677"/>
    <n v="2821"/>
    <n v="1159"/>
    <n v="15425"/>
    <n v="21082"/>
    <n v="6978"/>
    <n v="675"/>
    <n v="5714"/>
    <n v="0.25388855122112941"/>
    <n v="0.10827853906509007"/>
    <n v="9.2354404541685273"/>
    <n v="0.1262473564611146"/>
    <n v="73698"/>
    <n v="2605"/>
    <n v="20719"/>
    <n v="1444"/>
    <n v="23387"/>
    <n v="7064"/>
    <n v="1650"/>
    <n v="723"/>
    <n v="7275"/>
    <n v="1710"/>
    <n v="2723"/>
    <n v="372"/>
    <n v="4026"/>
    <n v="0.77164916279953322"/>
    <n v="71086"/>
    <n v="1072"/>
    <n v="9981"/>
    <n v="929"/>
    <n v="15116"/>
    <n v="8613"/>
    <n v="1171"/>
    <n v="436"/>
    <n v="8150"/>
    <n v="19372"/>
    <n v="4255"/>
    <n v="303"/>
    <n v="1688"/>
    <n v="0.51883633908223836"/>
    <n v="144784"/>
    <n v="123514"/>
    <n v="121"/>
    <n v="205"/>
    <n v="759"/>
    <n v="655"/>
    <n v="807"/>
    <n v="39"/>
    <n v="243"/>
    <n v="18441"/>
    <n v="0.12736904630345894"/>
    <n v="0.87263095369654109"/>
    <n v="49626"/>
    <n v="44628"/>
    <n v="91"/>
    <n v="127"/>
    <n v="329"/>
    <n v="190"/>
    <n v="147"/>
    <n v="34"/>
    <n v="190"/>
    <n v="3890"/>
    <n v="7.8386329746503849E-2"/>
    <n v="95158"/>
    <n v="78886"/>
    <n v="30"/>
    <n v="78"/>
    <n v="430"/>
    <n v="465"/>
    <n v="660"/>
    <n v="5"/>
    <n v="53"/>
    <n v="14551"/>
    <n v="0.1529141007587381"/>
    <n v="177313"/>
    <n v="172925"/>
    <n v="4388"/>
    <n v="2.4747198456965932E-2"/>
    <n v="1590"/>
    <n v="1483"/>
    <n v="1585"/>
    <n v="2008"/>
    <n v="90124"/>
    <n v="87940"/>
    <n v="2184"/>
    <n v="2.4233278593937244E-2"/>
    <n v="87189"/>
    <n v="84985"/>
    <n v="2204"/>
    <n v="2.5278418149078438E-2"/>
    <n v="37673"/>
    <n v="735"/>
    <n v="33323"/>
    <n v="587"/>
    <n v="33"/>
    <n v="92"/>
    <n v="2903"/>
    <n v="7.7057839832240599E-2"/>
    <n v="0.92294216016775943"/>
    <n v="0.90404268308868418"/>
    <n v="37673"/>
    <n v="2388"/>
    <n v="1387"/>
    <n v="3976"/>
    <n v="294"/>
    <n v="15"/>
    <n v="1646"/>
    <n v="7845"/>
    <n v="19993"/>
    <n v="101"/>
    <n v="28"/>
    <n v="0.25232925437315851"/>
    <n v="0.73644254505879547"/>
    <n v="37673"/>
    <n v="4968"/>
    <n v="5593"/>
    <n v="14111"/>
    <n v="427"/>
    <n v="39"/>
    <n v="2097"/>
    <n v="10020"/>
    <n v="366"/>
    <n v="5"/>
    <n v="47"/>
    <n v="0.93058689246940784"/>
    <n v="0.82024261407373977"/>
    <n v="37673"/>
    <n v="22567"/>
    <n v="1060"/>
    <n v="5021"/>
    <n v="1324"/>
    <n v="1379"/>
    <n v="4603"/>
    <n v="1327"/>
    <n v="392"/>
    <n v="0.59902317309478936"/>
    <n v="100332.18833116555"/>
    <n v="0.67085180367902741"/>
    <n v="37673"/>
    <n v="5256"/>
    <n v="272"/>
    <n v="42"/>
    <n v="5500"/>
    <n v="21381"/>
    <n v="4894"/>
    <n v="61"/>
    <n v="0"/>
    <n v="267"/>
    <n v="37673"/>
    <n v="1.9783399251453295"/>
    <n v="0.53382856327631778"/>
    <n v="0.50547430564873208"/>
    <n v="0.1026422314531609"/>
    <n v="10444"/>
    <n v="0.27722772277227725"/>
    <n v="0.18821748454648668"/>
    <n v="13779"/>
    <n v="27229"/>
    <n v="2210"/>
    <n v="25555"/>
    <n v="2999"/>
    <n v="2758"/>
    <n v="0.67833727072439143"/>
    <n v="0.36575266105699039"/>
    <n v="0.72277227722772275"/>
    <n v="7.9606083932790062E-2"/>
    <n v="37673"/>
    <n v="3973"/>
    <n v="27883"/>
    <n v="14212"/>
    <n v="1292"/>
    <n v="24"/>
    <n v="91"/>
    <n v="1332"/>
    <n v="0.88230297560587156"/>
    <n v="29734"/>
    <n v="28585"/>
    <n v="0.86905630548461632"/>
    <n v="0.79669686898723102"/>
    <n v="2277358"/>
    <n v="93184934.643999994"/>
    <n v="1936758.990485826"/>
    <n v="2458"/>
    <n v="2458"/>
    <n v="7.4729417487534963E-2"/>
    <n v="0.60485760781122866"/>
    <n v="148674"/>
    <n v="6083442.7319999998"/>
    <n v="754991.60275996034"/>
    <n v="96"/>
    <n v="96"/>
    <n v="2.9186428310835461E-3"/>
    <n v="5.9583333333333328E-2"/>
    <n v="572"/>
    <n v="23405.096000000001"/>
    <n v="7847.6760891119156"/>
    <n v="1722"/>
    <n v="1722"/>
    <n v="5.2353155782561112E-2"/>
    <n v="0.46743321718931474"/>
    <n v="80492"/>
    <n v="3293571.656"/>
    <n v="225785.79955889197"/>
    <m/>
    <m/>
    <n v="0"/>
    <n v="0"/>
    <m/>
    <n v="0"/>
    <m/>
    <m/>
    <n v="0"/>
    <m/>
    <n v="0"/>
    <m/>
    <n v="31"/>
    <n v="31"/>
    <n v="9.4247841420406174E-4"/>
    <n v="0.17290322580645159"/>
    <n v="536"/>
    <n v="43.07365161290322"/>
    <n v="0"/>
    <m/>
    <m/>
    <n v="0"/>
    <n v="0"/>
    <m/>
    <n v="0"/>
    <m/>
    <m/>
    <n v="0"/>
    <n v="0"/>
    <m/>
    <n v="0"/>
    <m/>
    <m/>
    <n v="0"/>
    <n v="0"/>
    <m/>
    <n v="0"/>
    <n v="34041"/>
    <n v="32892"/>
    <n v="4.2304115815426882E-2"/>
    <n v="9.6651165808407137E-4"/>
    <n v="0.66204314656103846"/>
    <n v="0.25807909955434577"/>
    <n v="7.7180455556461622E-2"/>
    <n v="0"/>
    <n v="0"/>
    <n v="0"/>
    <n v="0"/>
    <n v="1.4723884586448802E-5"/>
    <n v="2925427.142545403"/>
    <n v="16.498661364623029"/>
    <n v="1149"/>
    <n v="3.3753414999559354E-2"/>
    <n v="5.2088070268205984"/>
    <n v="0.18550247302792239"/>
    <n v="4.4407709999999998"/>
    <n v="292"/>
    <b v="0"/>
    <b v="0"/>
    <b v="0"/>
    <b v="0"/>
    <b v="0"/>
    <b v="1"/>
    <b v="1"/>
    <b v="1"/>
    <n v="0"/>
    <m/>
    <n v="2"/>
    <m/>
    <n v="2"/>
    <n v="0"/>
    <m/>
    <m/>
    <m/>
    <n v="8.2644628099173556E-3"/>
    <n v="0"/>
    <n v="0"/>
    <n v="0"/>
    <n v="0"/>
    <n v="0"/>
    <n v="0"/>
    <n v="0"/>
    <n v="0"/>
    <n v="0"/>
    <n v="0"/>
    <n v="620"/>
    <n v="1"/>
    <m/>
    <m/>
    <n v="7"/>
    <n v="3"/>
    <m/>
    <m/>
    <n v="23"/>
    <m/>
    <n v="1"/>
    <m/>
    <n v="3"/>
    <n v="1"/>
    <n v="1"/>
    <m/>
    <m/>
    <m/>
    <n v="2"/>
    <n v="4"/>
    <m/>
    <m/>
    <n v="1"/>
    <n v="342"/>
    <m/>
    <m/>
    <m/>
    <m/>
    <m/>
    <m/>
    <n v="14"/>
    <m/>
    <n v="1"/>
    <m/>
    <m/>
    <m/>
    <n v="5"/>
    <n v="4"/>
    <m/>
    <n v="1"/>
    <m/>
    <n v="24"/>
    <m/>
    <m/>
    <m/>
    <m/>
    <m/>
    <m/>
    <n v="17"/>
    <m/>
    <m/>
    <m/>
    <m/>
    <m/>
    <n v="5"/>
    <n v="3"/>
    <m/>
    <n v="3"/>
    <m/>
    <n v="30"/>
    <m/>
    <m/>
    <m/>
    <n v="1"/>
    <m/>
    <n v="22"/>
    <m/>
    <m/>
    <m/>
    <m/>
    <m/>
    <m/>
    <n v="51"/>
    <m/>
    <n v="2"/>
    <m/>
    <n v="105"/>
    <m/>
    <n v="1"/>
    <m/>
    <m/>
    <n v="1"/>
    <m/>
    <m/>
    <m/>
    <n v="112"/>
    <m/>
    <m/>
    <m/>
    <m/>
    <n v="0"/>
    <n v="0"/>
    <n v="0"/>
    <n v="19"/>
    <n v="65"/>
    <n v="0"/>
    <n v="6"/>
    <n v="1"/>
    <n v="524"/>
    <n v="0"/>
    <n v="2"/>
    <n v="0"/>
    <n v="0"/>
    <n v="2"/>
    <n v="0"/>
    <n v="0"/>
    <n v="168"/>
    <n v="1"/>
    <n v="2"/>
  </r>
  <r>
    <s v="MMR222"/>
    <s v="Shan"/>
    <s v="MMR016D004"/>
    <s v="Monghpyak"/>
    <s v="MMR016010"/>
    <s v="Monghpyak"/>
    <n v="22"/>
    <n v="3"/>
    <x v="7"/>
    <n v="16638.214830732522"/>
    <n v="0.45548452576474258"/>
    <n v="0.19878256316271764"/>
    <n v="0.4360844105623688"/>
    <n v="0.63791064388961893"/>
    <n v="0.23725361366622866"/>
    <n v="0.56077804423128164"/>
    <n v="0.29002433090024332"/>
    <n v="0.33819951338199511"/>
    <n v="0.13771289537712894"/>
    <n v="0.65125709651257091"/>
    <n v="0.83617193836171944"/>
    <n v="0.14163925913103687"/>
    <n v="1"/>
    <n v="16638.214830732522"/>
    <n v="30556"/>
    <n v="16209"/>
    <n v="14347"/>
    <n v="5.9347880685743431E-4"/>
    <n v="112.97832299435422"/>
    <n v="2051.8278472900001"/>
    <n v="14.892087579548916"/>
    <n v="1.286095668956579E-2"/>
    <n v="28235"/>
    <n v="14098"/>
    <n v="14137"/>
    <n v="2321"/>
    <n v="2111"/>
    <n v="210"/>
    <n v="6074"/>
    <n v="3251"/>
    <n v="2823"/>
    <n v="115.16117605384343"/>
    <n v="24482"/>
    <n v="12958"/>
    <n v="11524"/>
    <n v="112.44359597362028"/>
    <n v="0.19878256316271764"/>
    <n v="10523"/>
    <n v="18765"/>
    <n v="1268"/>
    <n v="0.62835065281108449"/>
    <n v="11356.117452704502"/>
    <n v="0.56077804423128164"/>
    <n v="0.43922195576871836"/>
    <n v="6.757260857980282"/>
    <n v="20033"/>
    <n v="4382"/>
    <n v="14028"/>
    <n v="1155"/>
    <n v="307"/>
    <n v="161"/>
    <n v="6165"/>
    <n v="5207"/>
    <n v="958"/>
    <n v="0.1553933495539335"/>
    <n v="28235"/>
    <n v="2321"/>
    <n v="8.2202939613954307E-2"/>
    <n v="216"/>
    <n v="725"/>
    <n v="1142"/>
    <n v="1213"/>
    <n v="1048"/>
    <n v="788"/>
    <n v="494"/>
    <n v="285"/>
    <n v="254"/>
    <n v="4.5798864557988646"/>
    <n v="6165"/>
    <n v="4.956366585563666"/>
    <n v="599"/>
    <n v="915"/>
    <n v="525"/>
    <n v="2029"/>
    <n v="1963"/>
    <n v="84"/>
    <n v="12"/>
    <n v="38"/>
    <n v="6165"/>
    <n v="5364"/>
    <n v="122"/>
    <n v="38"/>
    <n v="604"/>
    <n v="17"/>
    <n v="20"/>
    <n v="6165"/>
    <n v="1768"/>
    <n v="16"/>
    <n v="4"/>
    <n v="3293"/>
    <n v="1064"/>
    <n v="20"/>
    <n v="8170.517437145174"/>
    <n v="0.53414436334144366"/>
    <n v="0.17258718572587187"/>
    <n v="0.29002433090024332"/>
    <n v="0.70997566909975673"/>
    <n v="6165"/>
    <n v="14"/>
    <n v="2257"/>
    <n v="21"/>
    <n v="1908"/>
    <n v="16"/>
    <n v="1930"/>
    <n v="19"/>
    <n v="0.68126520681265201"/>
    <n v="0.31873479318734799"/>
    <n v="6165"/>
    <n v="1865"/>
    <n v="220"/>
    <n v="1984"/>
    <n v="0.32181670721816708"/>
    <n v="2061"/>
    <n v="35"/>
    <n v="0.33819951338199511"/>
    <n v="0.33430656934306568"/>
    <n v="0.51435523114355242"/>
    <n v="18102"/>
    <n v="7894"/>
    <n v="10208"/>
    <n v="0.4360844105623688"/>
    <n v="9109"/>
    <n v="4722"/>
    <n v="4387"/>
    <n v="0.51838840706993083"/>
    <n v="8993"/>
    <n v="3172"/>
    <n v="5821"/>
    <n v="0.35271878127432449"/>
    <n v="3807"/>
    <n v="2692"/>
    <n v="1115"/>
    <n v="0.7071184659837142"/>
    <n v="14295"/>
    <n v="5202"/>
    <n v="9093"/>
    <n v="0.36390346274921304"/>
    <n v="12404"/>
    <n v="4213"/>
    <n v="3338"/>
    <n v="4853"/>
    <n v="0.39124475975491779"/>
    <n v="0.26910673976136729"/>
    <n v="0.86812281063259844"/>
    <n v="6160"/>
    <n v="1947"/>
    <n v="0.31607142857142856"/>
    <n v="1673"/>
    <n v="0.27159090909090911"/>
    <n v="2540"/>
    <n v="0.41233766233766234"/>
    <n v="6244"/>
    <n v="2266"/>
    <n v="1665"/>
    <n v="0.37043561819346571"/>
    <n v="0.26665598975016014"/>
    <n v="2313"/>
    <n v="15220"/>
    <n v="9709"/>
    <n v="1900"/>
    <n v="1521"/>
    <n v="890"/>
    <n v="15"/>
    <n v="552"/>
    <n v="52"/>
    <n v="7"/>
    <n v="574"/>
    <n v="9709"/>
    <n v="5511"/>
    <n v="3611"/>
    <n v="11609"/>
    <n v="2090"/>
    <n v="0.63791064388961893"/>
    <n v="0.36208935611038107"/>
    <n v="0.23725361366622866"/>
    <n v="0.13731931668856767"/>
    <n v="0.29967148488830486"/>
    <n v="8188"/>
    <n v="4608"/>
    <n v="1149"/>
    <n v="1019"/>
    <n v="554"/>
    <n v="10"/>
    <n v="323"/>
    <n v="38"/>
    <n v="2"/>
    <n v="485"/>
    <n v="0.56277479237909134"/>
    <n v="0.43722520762090866"/>
    <n v="0.29689789936492428"/>
    <n v="0.17244748412310698"/>
    <n v="7032"/>
    <n v="5101"/>
    <n v="751"/>
    <n v="502"/>
    <n v="336"/>
    <n v="5"/>
    <n v="229"/>
    <n v="14"/>
    <n v="5"/>
    <n v="89"/>
    <n v="0.72539817974971554"/>
    <n v="0.2746018202502844"/>
    <n v="0.16780432309442547"/>
    <n v="23108"/>
    <n v="1959"/>
    <n v="1309"/>
    <n v="179"/>
    <n v="6938"/>
    <n v="4591"/>
    <n v="269"/>
    <n v="247"/>
    <n v="2207"/>
    <n v="3491"/>
    <n v="1094"/>
    <n v="68"/>
    <n v="756"/>
    <n v="0.34974900467370607"/>
    <n v="0.19867578327851826"/>
    <n v="5.0333260727510343"/>
    <n v="6.8804959984859901E-2"/>
    <n v="12449"/>
    <n v="1663"/>
    <n v="1086"/>
    <n v="143"/>
    <n v="5155"/>
    <n v="1731"/>
    <n v="164"/>
    <n v="157"/>
    <n v="984"/>
    <n v="299"/>
    <n v="419"/>
    <n v="33"/>
    <n v="615"/>
    <n v="0.79861836292071653"/>
    <n v="10659"/>
    <n v="296"/>
    <n v="223"/>
    <n v="36"/>
    <n v="1783"/>
    <n v="2860"/>
    <n v="105"/>
    <n v="90"/>
    <n v="1223"/>
    <n v="3192"/>
    <n v="675"/>
    <n v="35"/>
    <n v="141"/>
    <n v="0.4975138380711136"/>
    <n v="23108"/>
    <n v="19644"/>
    <n v="2"/>
    <n v="20"/>
    <n v="45"/>
    <n v="83"/>
    <n v="37"/>
    <n v="0"/>
    <n v="4"/>
    <n v="3273"/>
    <n v="0.14163925913103687"/>
    <n v="0.85836074086896308"/>
    <n v="4957"/>
    <n v="4528"/>
    <n v="0"/>
    <n v="11"/>
    <n v="12"/>
    <n v="30"/>
    <n v="2"/>
    <n v="0"/>
    <n v="0"/>
    <n v="374"/>
    <n v="7.5448860197700224E-2"/>
    <n v="18151"/>
    <n v="15116"/>
    <n v="2"/>
    <n v="9"/>
    <n v="33"/>
    <n v="53"/>
    <n v="35"/>
    <n v="0"/>
    <n v="4"/>
    <n v="2899"/>
    <n v="0.15971571814225111"/>
    <n v="30556"/>
    <n v="29230"/>
    <n v="1326"/>
    <n v="4.3395732425710175E-2"/>
    <n v="601"/>
    <n v="547"/>
    <n v="500"/>
    <n v="545"/>
    <n v="16209"/>
    <n v="15564"/>
    <n v="645"/>
    <n v="3.9792707754950953E-2"/>
    <n v="14347"/>
    <n v="13666"/>
    <n v="681"/>
    <n v="4.7466369275806788E-2"/>
    <n v="6165"/>
    <n v="28"/>
    <n v="3987"/>
    <n v="27"/>
    <n v="7"/>
    <n v="6"/>
    <n v="2110"/>
    <n v="0.34225466342254662"/>
    <n v="0.65774533657745338"/>
    <n v="0.65125709651257091"/>
    <n v="6165"/>
    <n v="3541"/>
    <n v="64"/>
    <n v="1451"/>
    <n v="111"/>
    <n v="43"/>
    <n v="144"/>
    <n v="701"/>
    <n v="99"/>
    <n v="1"/>
    <n v="10"/>
    <n v="0.14403892944038929"/>
    <n v="0.83617193836171944"/>
    <n v="6165"/>
    <n v="3861"/>
    <n v="48"/>
    <n v="1179"/>
    <n v="79"/>
    <n v="101"/>
    <n v="163"/>
    <n v="723"/>
    <n v="0"/>
    <n v="0"/>
    <n v="11"/>
    <n v="0.94257907542579078"/>
    <n v="0.74371451743714512"/>
    <n v="6165"/>
    <n v="849"/>
    <n v="406"/>
    <n v="1151"/>
    <n v="128"/>
    <n v="667"/>
    <n v="1861"/>
    <n v="1024"/>
    <n v="79"/>
    <n v="0.13771289537712894"/>
    <n v="3888.3236009732359"/>
    <n v="0.41200324412003242"/>
    <n v="6165"/>
    <n v="21"/>
    <n v="3"/>
    <n v="15"/>
    <n v="50"/>
    <n v="5759"/>
    <n v="305"/>
    <n v="7"/>
    <n v="0"/>
    <n v="5"/>
    <n v="6165"/>
    <n v="1.4063260340632604"/>
    <n v="0.37947826696512876"/>
    <n v="0.71107266435986161"/>
    <n v="0.14439128592613515"/>
    <n v="3062"/>
    <n v="0.49667477696674778"/>
    <n v="5.5182108165582368E-2"/>
    <n v="2497"/>
    <n v="3103"/>
    <n v="262"/>
    <n v="2354"/>
    <n v="155"/>
    <n v="299"/>
    <n v="0.38183292781832928"/>
    <n v="0.40502838605028385"/>
    <n v="0.50332522303325222"/>
    <n v="4.8499594484995946E-2"/>
    <n v="6165"/>
    <n v="122"/>
    <n v="4513"/>
    <n v="1401"/>
    <n v="448"/>
    <n v="1"/>
    <n v="1"/>
    <n v="388"/>
    <n v="0.82465531224655308"/>
    <n v="16720"/>
    <n v="16706"/>
    <n v="0.81912233390536893"/>
    <n v="0.78547886986711357"/>
    <n v="1312221"/>
    <n v="53693458.877999999"/>
    <n v="1131904.6945970336"/>
    <n v="2000"/>
    <n v="2000"/>
    <n v="9.8063250796763909E-2"/>
    <n v="0.75229000000000001"/>
    <n v="150458"/>
    <n v="6156440.4440000001"/>
    <n v="614313.75326278305"/>
    <n v="406"/>
    <n v="406"/>
    <n v="1.9906839911743076E-2"/>
    <n v="0.12738916256157634"/>
    <n v="5172"/>
    <n v="211627.89600000001"/>
    <n v="33189.130126869146"/>
    <n v="998"/>
    <n v="998"/>
    <n v="4.8933562147585194E-2"/>
    <n v="0.5181362725450902"/>
    <n v="51710"/>
    <n v="2115869.7799999998"/>
    <n v="130856.11379777828"/>
    <m/>
    <m/>
    <n v="0"/>
    <n v="0"/>
    <m/>
    <n v="0"/>
    <m/>
    <m/>
    <n v="0"/>
    <m/>
    <n v="0"/>
    <m/>
    <n v="150"/>
    <n v="150"/>
    <n v="7.3547438097572937E-3"/>
    <n v="0.20120000000000002"/>
    <n v="3018"/>
    <n v="50.122944000000004"/>
    <n v="135"/>
    <m/>
    <m/>
    <n v="0"/>
    <n v="0"/>
    <m/>
    <n v="0"/>
    <n v="135"/>
    <n v="135"/>
    <n v="6.6192694287815637E-3"/>
    <n v="8.1037037037037046E-2"/>
    <n v="1094"/>
    <n v="31741.567349911984"/>
    <m/>
    <m/>
    <n v="0"/>
    <n v="0"/>
    <m/>
    <n v="0"/>
    <n v="20409"/>
    <n v="20395"/>
    <n v="2.6231072663736813E-2"/>
    <n v="5.9929482143453226E-4"/>
    <n v="0.58283852512263368"/>
    <n v="0.31632143909580379"/>
    <n v="6.738021737451011E-2"/>
    <n v="0"/>
    <n v="0"/>
    <n v="1.6344316255256505E-2"/>
    <n v="0"/>
    <n v="2.5809224835987288E-5"/>
    <n v="1942055.3820783761"/>
    <n v="63.557251671631633"/>
    <n v="14"/>
    <n v="6.8597187515311877E-4"/>
    <n v="1.4971826155127639"/>
    <n v="0.66746301871972769"/>
    <n v="-0.58317379999999996"/>
    <n v="197"/>
    <b v="0"/>
    <b v="0"/>
    <b v="0"/>
    <b v="0"/>
    <b v="0"/>
    <b v="1"/>
    <b v="1"/>
    <b v="0"/>
    <m/>
    <m/>
    <m/>
    <m/>
    <m/>
    <m/>
    <m/>
    <m/>
    <m/>
    <n v="0"/>
    <n v="0"/>
    <n v="0"/>
    <n v="0"/>
    <n v="0"/>
    <n v="0"/>
    <n v="0"/>
    <n v="0"/>
    <n v="0"/>
    <n v="0"/>
    <n v="0"/>
    <n v="620"/>
    <n v="1"/>
    <m/>
    <m/>
    <n v="2"/>
    <n v="2"/>
    <m/>
    <m/>
    <n v="2"/>
    <m/>
    <n v="1"/>
    <m/>
    <m/>
    <m/>
    <m/>
    <m/>
    <m/>
    <m/>
    <m/>
    <n v="2"/>
    <m/>
    <m/>
    <n v="1"/>
    <n v="2"/>
    <m/>
    <m/>
    <m/>
    <m/>
    <m/>
    <m/>
    <n v="5"/>
    <m/>
    <m/>
    <m/>
    <m/>
    <m/>
    <m/>
    <n v="3"/>
    <m/>
    <m/>
    <m/>
    <n v="17"/>
    <m/>
    <m/>
    <m/>
    <m/>
    <m/>
    <m/>
    <n v="5"/>
    <m/>
    <m/>
    <m/>
    <m/>
    <m/>
    <m/>
    <n v="2"/>
    <m/>
    <m/>
    <m/>
    <n v="18"/>
    <m/>
    <m/>
    <m/>
    <m/>
    <m/>
    <n v="6"/>
    <m/>
    <m/>
    <n v="1"/>
    <m/>
    <m/>
    <m/>
    <n v="4"/>
    <m/>
    <m/>
    <m/>
    <n v="28"/>
    <n v="1"/>
    <m/>
    <m/>
    <m/>
    <n v="1"/>
    <m/>
    <m/>
    <m/>
    <n v="6"/>
    <m/>
    <m/>
    <m/>
    <n v="1"/>
    <n v="1"/>
    <n v="0"/>
    <n v="0"/>
    <n v="2"/>
    <n v="13"/>
    <n v="0"/>
    <n v="0"/>
    <n v="1"/>
    <n v="67"/>
    <n v="0"/>
    <n v="2"/>
    <n v="0"/>
    <n v="0"/>
    <n v="1"/>
    <n v="0"/>
    <n v="0"/>
    <n v="22"/>
    <n v="0"/>
    <n v="1"/>
  </r>
  <r>
    <s v="MMR222"/>
    <s v="Shan"/>
    <s v="MMR016D004"/>
    <s v="Monghpyak"/>
    <s v="MMR016011"/>
    <s v="Mongyawng"/>
    <n v="20"/>
    <n v="10"/>
    <x v="5"/>
    <n v="52538.086942193549"/>
    <n v="0.3423696715209219"/>
    <n v="7.3250719739642006E-2"/>
    <n v="0.34385445777850843"/>
    <n v="0.79824244341029227"/>
    <n v="0.12241901233452311"/>
    <n v="0.40834447912022592"/>
    <n v="8.0309374273086764E-2"/>
    <n v="0.21836473598511283"/>
    <n v="0.25936264247499419"/>
    <n v="0.60479181204931376"/>
    <n v="0.66474761572458707"/>
    <n v="0.43152295890916359"/>
    <n v="0.1032258064516129"/>
    <n v="52538.086942193549"/>
    <n v="79890"/>
    <n v="41874"/>
    <n v="38016"/>
    <n v="1.5516763280481879E-3"/>
    <n v="110.14835858585859"/>
    <n v="4594.21006304"/>
    <n v="17.389278875754453"/>
    <n v="1.501755622166664E-2"/>
    <n v="75413"/>
    <n v="38070"/>
    <n v="37343"/>
    <n v="4477"/>
    <n v="3804"/>
    <n v="673"/>
    <n v="5852"/>
    <n v="2997"/>
    <n v="2855"/>
    <n v="104.97373029772331"/>
    <n v="74038"/>
    <n v="38877"/>
    <n v="35161"/>
    <n v="110.56852763004466"/>
    <n v="7.3250719739642006E-2"/>
    <n v="21982"/>
    <n v="53832"/>
    <n v="4076"/>
    <n v="0.48406152474364689"/>
    <n v="41218.324788230057"/>
    <n v="0.40834447912022592"/>
    <n v="0.59165552087977402"/>
    <n v="7.5717045623421022"/>
    <n v="57908"/>
    <n v="13240"/>
    <n v="38611"/>
    <n v="4172"/>
    <n v="1161"/>
    <n v="724"/>
    <n v="17196"/>
    <n v="15505"/>
    <n v="1691"/>
    <n v="9.8336822516864389E-2"/>
    <n v="75413"/>
    <n v="4477"/>
    <n v="5.936642223489319E-2"/>
    <n v="746"/>
    <n v="1829"/>
    <n v="3594"/>
    <n v="3840"/>
    <n v="2926"/>
    <n v="2048"/>
    <n v="1084"/>
    <n v="597"/>
    <n v="532"/>
    <n v="4.3854966271225866"/>
    <n v="17196"/>
    <n v="4.645847871598046"/>
    <n v="612"/>
    <n v="1742"/>
    <n v="2114"/>
    <n v="9838"/>
    <n v="2611"/>
    <n v="115"/>
    <n v="47"/>
    <n v="117"/>
    <n v="17196"/>
    <n v="16369"/>
    <n v="248"/>
    <n v="41"/>
    <n v="398"/>
    <n v="125"/>
    <n v="15"/>
    <n v="17196"/>
    <n v="1324"/>
    <n v="35"/>
    <n v="22"/>
    <n v="2545"/>
    <n v="13176"/>
    <n v="94"/>
    <n v="5959.8899162595953"/>
    <n v="0.14799953477552918"/>
    <n v="0.76622470341939986"/>
    <n v="8.0309374273086764E-2"/>
    <n v="0.91969062572691329"/>
    <n v="17196"/>
    <n v="25"/>
    <n v="3254"/>
    <n v="103"/>
    <n v="10129"/>
    <n v="169"/>
    <n v="3497"/>
    <n v="19"/>
    <n v="0.78570597813444987"/>
    <n v="0.21429402186555013"/>
    <n v="17196"/>
    <n v="1364"/>
    <n v="2391"/>
    <n v="8552"/>
    <n v="0.4973249592928588"/>
    <n v="4764"/>
    <n v="125"/>
    <n v="0.21836473598511283"/>
    <n v="0.27704117236566644"/>
    <n v="0.56699232379623177"/>
    <n v="54747"/>
    <n v="18825"/>
    <n v="35922"/>
    <n v="0.34385445777850843"/>
    <n v="27982"/>
    <n v="13461"/>
    <n v="14521"/>
    <n v="0.48105925237652775"/>
    <n v="26765"/>
    <n v="5364"/>
    <n v="21401"/>
    <n v="0.20041098449467587"/>
    <n v="4387"/>
    <n v="2622"/>
    <n v="1765"/>
    <n v="0.59767494871210392"/>
    <n v="50360"/>
    <n v="16203"/>
    <n v="34157"/>
    <n v="0.32174344718030184"/>
    <n v="32452"/>
    <n v="7896"/>
    <n v="6583"/>
    <n v="17973"/>
    <n v="0.55383335387649446"/>
    <n v="0.20285344508813016"/>
    <n v="0.43932565514939076"/>
    <n v="16182"/>
    <n v="3994"/>
    <n v="0.24681745148930911"/>
    <n v="3617"/>
    <n v="0.22351996044988259"/>
    <n v="8571"/>
    <n v="0.52966258806080835"/>
    <n v="16270"/>
    <n v="3902"/>
    <n v="2966"/>
    <n v="0.57787338660110632"/>
    <n v="0.18229870928088507"/>
    <n v="9402"/>
    <n v="44266"/>
    <n v="35335"/>
    <n v="3512"/>
    <n v="3350"/>
    <n v="1180"/>
    <n v="27"/>
    <n v="656"/>
    <n v="27"/>
    <n v="41"/>
    <n v="138"/>
    <n v="35335"/>
    <n v="8931"/>
    <n v="5419"/>
    <n v="38847"/>
    <n v="2069"/>
    <n v="0.79824244341029227"/>
    <n v="0.20175755658970768"/>
    <n v="0.12241901233452311"/>
    <n v="4.6740161749423935E-2"/>
    <n v="0.1620882844621154"/>
    <n v="23314"/>
    <n v="17277"/>
    <n v="2483"/>
    <n v="2275"/>
    <n v="706"/>
    <n v="20"/>
    <n v="381"/>
    <n v="19"/>
    <n v="27"/>
    <n v="126"/>
    <n v="0.74105687569700607"/>
    <n v="0.25894312430299393"/>
    <n v="0.15244059363472592"/>
    <n v="5.4859740928197648E-2"/>
    <n v="20952"/>
    <n v="18058"/>
    <n v="1029"/>
    <n v="1075"/>
    <n v="474"/>
    <n v="7"/>
    <n v="275"/>
    <n v="8"/>
    <n v="14"/>
    <n v="12"/>
    <n v="0.86187476135929741"/>
    <n v="0.13812523864070256"/>
    <n v="8.9012982054219161E-2"/>
    <n v="65051"/>
    <n v="1520"/>
    <n v="3346"/>
    <n v="750"/>
    <n v="24124"/>
    <n v="17313"/>
    <n v="736"/>
    <n v="293"/>
    <n v="5235"/>
    <n v="6092"/>
    <n v="3725"/>
    <n v="389"/>
    <n v="1528"/>
    <n v="0.35979462268066592"/>
    <n v="0.26614502467294893"/>
    <n v="3.7573499682319644"/>
    <n v="5.1362520622872117E-2"/>
    <n v="34398"/>
    <n v="1196"/>
    <n v="2445"/>
    <n v="460"/>
    <n v="16295"/>
    <n v="7252"/>
    <n v="390"/>
    <n v="176"/>
    <n v="2808"/>
    <n v="531"/>
    <n v="1348"/>
    <n v="214"/>
    <n v="1283"/>
    <n v="0.8151055293912437"/>
    <n v="30653"/>
    <n v="324"/>
    <n v="901"/>
    <n v="290"/>
    <n v="7829"/>
    <n v="10061"/>
    <n v="346"/>
    <n v="117"/>
    <n v="2427"/>
    <n v="5561"/>
    <n v="2377"/>
    <n v="175"/>
    <n v="245"/>
    <n v="0.64434150001631163"/>
    <n v="65051"/>
    <n v="34845"/>
    <n v="96"/>
    <n v="92"/>
    <n v="159"/>
    <n v="132"/>
    <n v="995"/>
    <n v="440"/>
    <n v="221"/>
    <n v="28071"/>
    <n v="0.43152295890916359"/>
    <n v="0.56847704109083641"/>
    <n v="5057"/>
    <n v="4777"/>
    <n v="0"/>
    <n v="2"/>
    <n v="7"/>
    <n v="22"/>
    <n v="3"/>
    <n v="1"/>
    <n v="0"/>
    <n v="245"/>
    <n v="4.8447696262606289E-2"/>
    <n v="59994"/>
    <n v="30068"/>
    <n v="96"/>
    <n v="90"/>
    <n v="152"/>
    <n v="110"/>
    <n v="992"/>
    <n v="439"/>
    <n v="221"/>
    <n v="27826"/>
    <n v="0.46381304797146383"/>
    <n v="79890"/>
    <n v="73996"/>
    <n v="5894"/>
    <n v="7.3776442608586804E-2"/>
    <n v="2587"/>
    <n v="2477"/>
    <n v="3088"/>
    <n v="2699"/>
    <n v="41874"/>
    <n v="38836"/>
    <n v="3038"/>
    <n v="7.2550986292209962E-2"/>
    <n v="38016"/>
    <n v="35160"/>
    <n v="2856"/>
    <n v="7.5126262626262624E-2"/>
    <n v="17196"/>
    <n v="545"/>
    <n v="9855"/>
    <n v="364"/>
    <n v="70"/>
    <n v="75"/>
    <n v="6287"/>
    <n v="0.36560828099558035"/>
    <n v="0.63439171900441971"/>
    <n v="0.60479181204931376"/>
    <n v="17196"/>
    <n v="7390"/>
    <n v="78"/>
    <n v="1968"/>
    <n v="299"/>
    <n v="95"/>
    <n v="387"/>
    <n v="4860"/>
    <n v="1995"/>
    <n v="49"/>
    <n v="75"/>
    <n v="0.31065364038148408"/>
    <n v="0.66474761572458707"/>
    <n v="17196"/>
    <n v="9545"/>
    <n v="72"/>
    <n v="1418"/>
    <n v="178"/>
    <n v="99"/>
    <n v="414"/>
    <n v="5273"/>
    <n v="125"/>
    <n v="0"/>
    <n v="72"/>
    <n v="0.95562921609676665"/>
    <n v="0.63476971388695036"/>
    <n v="17196"/>
    <n v="4460"/>
    <n v="555"/>
    <n v="1595"/>
    <n v="274"/>
    <n v="212"/>
    <n v="6529"/>
    <n v="3365"/>
    <n v="206"/>
    <n v="0.25936264247499419"/>
    <n v="19559.314956966737"/>
    <n v="0.46737613398464761"/>
    <n v="17196"/>
    <n v="364"/>
    <n v="67"/>
    <n v="8"/>
    <n v="121"/>
    <n v="16486"/>
    <n v="140"/>
    <n v="8"/>
    <n v="0"/>
    <n v="2"/>
    <n v="17196"/>
    <n v="1.4974994184694115"/>
    <n v="0.40408018506219173"/>
    <n v="0.66777989204302746"/>
    <n v="0.13560020256792088"/>
    <n v="5559"/>
    <n v="0.32327285415212842"/>
    <n v="0.10018201805763305"/>
    <n v="2421"/>
    <n v="11637"/>
    <n v="1571"/>
    <n v="9576"/>
    <n v="237"/>
    <n v="309"/>
    <n v="0.55687369155617583"/>
    <n v="0.14078855547801813"/>
    <n v="0.67672714584787164"/>
    <n v="1.7969295184926726E-2"/>
    <n v="17196"/>
    <n v="684"/>
    <n v="14358"/>
    <n v="2229"/>
    <n v="4600"/>
    <n v="32"/>
    <n v="59"/>
    <n v="1280"/>
    <n v="1.1456734124214933"/>
    <n v="42978"/>
    <n v="42960"/>
    <n v="0.84675273479846258"/>
    <n v="0.80082053072625703"/>
    <n v="3440325"/>
    <n v="140771218.34999999"/>
    <n v="2910728.2221889482"/>
    <n v="3325"/>
    <n v="3325"/>
    <n v="6.5536611806445252E-2"/>
    <n v="0.79588571428571431"/>
    <n v="264632"/>
    <n v="10828212.175999999"/>
    <n v="1021296.6147993768"/>
    <n v="570"/>
    <n v="570"/>
    <n v="1.1234847738247757E-2"/>
    <n v="8.6491228070175452E-2"/>
    <n v="4930"/>
    <n v="201725.74"/>
    <n v="46595.576779101997"/>
    <n v="3865"/>
    <n v="3865"/>
    <n v="7.6180151768995757E-2"/>
    <n v="0.52728072445019403"/>
    <n v="203794"/>
    <n v="8338842.892"/>
    <n v="506772.42467776855"/>
    <m/>
    <m/>
    <n v="0"/>
    <n v="0"/>
    <m/>
    <n v="0"/>
    <m/>
    <m/>
    <n v="0"/>
    <m/>
    <n v="0"/>
    <m/>
    <n v="15"/>
    <n v="15"/>
    <n v="2.9565388784862518E-4"/>
    <n v="0.24199999999999999"/>
    <n v="363"/>
    <n v="60.287039999999998"/>
    <n v="0"/>
    <m/>
    <m/>
    <n v="0"/>
    <n v="0"/>
    <m/>
    <n v="0"/>
    <m/>
    <m/>
    <n v="0"/>
    <n v="0"/>
    <m/>
    <n v="0"/>
    <m/>
    <m/>
    <n v="0"/>
    <n v="0"/>
    <m/>
    <n v="0"/>
    <n v="50753"/>
    <n v="50735"/>
    <n v="6.5252928246858896E-2"/>
    <n v="1.4908174927914192E-3"/>
    <n v="0.64892623794259174"/>
    <n v="0.22769084554615698"/>
    <n v="0.11298132217644132"/>
    <n v="0"/>
    <n v="0"/>
    <n v="0"/>
    <n v="0"/>
    <n v="1.3440568502982335E-5"/>
    <n v="4485453.1254851958"/>
    <n v="56.145363943987931"/>
    <n v="18"/>
    <n v="3.5465883790120783E-4"/>
    <n v="1.574094142218194"/>
    <n v="0.63506070847415197"/>
    <n v="0.4268575"/>
    <n v="244"/>
    <b v="0"/>
    <b v="0"/>
    <b v="0"/>
    <b v="0"/>
    <b v="0"/>
    <b v="1"/>
    <b v="0"/>
    <b v="1"/>
    <n v="3"/>
    <m/>
    <m/>
    <m/>
    <n v="3"/>
    <n v="0"/>
    <m/>
    <m/>
    <m/>
    <n v="0"/>
    <n v="7.462686567164179E-3"/>
    <n v="0"/>
    <n v="0"/>
    <n v="0"/>
    <n v="0"/>
    <n v="0"/>
    <n v="6.25E-2"/>
    <n v="0"/>
    <n v="1.8656716417910447E-3"/>
    <n v="1.5625E-2"/>
    <n v="64"/>
    <n v="0.1032258064516129"/>
    <m/>
    <m/>
    <m/>
    <m/>
    <m/>
    <m/>
    <n v="3"/>
    <m/>
    <n v="1"/>
    <m/>
    <m/>
    <m/>
    <m/>
    <m/>
    <m/>
    <m/>
    <m/>
    <m/>
    <m/>
    <m/>
    <n v="1"/>
    <n v="3"/>
    <m/>
    <m/>
    <m/>
    <m/>
    <m/>
    <m/>
    <n v="2"/>
    <m/>
    <m/>
    <m/>
    <m/>
    <m/>
    <m/>
    <n v="1"/>
    <m/>
    <m/>
    <m/>
    <n v="5"/>
    <m/>
    <m/>
    <m/>
    <m/>
    <m/>
    <m/>
    <n v="2"/>
    <m/>
    <m/>
    <m/>
    <m/>
    <m/>
    <m/>
    <n v="1"/>
    <m/>
    <m/>
    <m/>
    <n v="6"/>
    <m/>
    <m/>
    <m/>
    <m/>
    <m/>
    <n v="6"/>
    <m/>
    <m/>
    <n v="1"/>
    <m/>
    <m/>
    <m/>
    <n v="2"/>
    <m/>
    <m/>
    <m/>
    <n v="10"/>
    <n v="1"/>
    <m/>
    <m/>
    <m/>
    <n v="1"/>
    <m/>
    <m/>
    <m/>
    <n v="3"/>
    <m/>
    <m/>
    <m/>
    <n v="1"/>
    <n v="1"/>
    <n v="0"/>
    <n v="0"/>
    <n v="0"/>
    <n v="4"/>
    <n v="0"/>
    <n v="0"/>
    <n v="1"/>
    <n v="27"/>
    <n v="0"/>
    <n v="2"/>
    <n v="0"/>
    <n v="0"/>
    <n v="1"/>
    <n v="0"/>
    <n v="0"/>
    <n v="13"/>
    <n v="0"/>
    <n v="1"/>
  </r>
  <r>
    <s v="MMR017"/>
    <s v="Ayeyarwady"/>
    <s v="MMR017D001"/>
    <s v="Pathein"/>
    <s v="MMR017001"/>
    <s v="Pathein"/>
    <n v="53"/>
    <n v="22"/>
    <x v="2"/>
    <n v="186870.02058238431"/>
    <n v="0.50950819433210148"/>
    <n v="0.49199312308883558"/>
    <n v="0.95023316142182135"/>
    <n v="8.1004323028638317E-2"/>
    <n v="0.47128940041877881"/>
    <n v="0.37239876908077141"/>
    <n v="0.54317457724042151"/>
    <n v="0.12272573435877088"/>
    <n v="0.37419912005321693"/>
    <n v="0.83710481169839068"/>
    <n v="0.66308774960028938"/>
    <n v="0.20688756199528224"/>
    <n v="1"/>
    <n v="186870.02058238431"/>
    <n v="380985"/>
    <n v="184804"/>
    <n v="196181"/>
    <n v="7.3997422185685174E-3"/>
    <n v="94.200763580571007"/>
    <n v="1547.6672348500001"/>
    <n v="246.16725832341155"/>
    <n v="0.21259252141615773"/>
    <n v="353610"/>
    <n v="168232"/>
    <n v="185378"/>
    <n v="27375"/>
    <n v="16572"/>
    <n v="10803"/>
    <n v="187442"/>
    <n v="88719"/>
    <n v="98723"/>
    <n v="89.866596436494035"/>
    <n v="193543"/>
    <n v="96085"/>
    <n v="97458"/>
    <n v="98.591187998932867"/>
    <n v="0.49199312308883558"/>
    <n v="97780"/>
    <n v="262568"/>
    <n v="20637"/>
    <n v="0.4509955516285305"/>
    <n v="209162.45976280433"/>
    <n v="0.37239876908077141"/>
    <n v="0.62760123091922859"/>
    <n v="7.859678254775905"/>
    <n v="283205"/>
    <n v="81913"/>
    <n v="173120"/>
    <n v="19297"/>
    <n v="6405"/>
    <n v="2470"/>
    <n v="85687"/>
    <n v="68002"/>
    <n v="17685"/>
    <n v="0.20639070103983101"/>
    <n v="353610"/>
    <n v="27375"/>
    <n v="7.7415797064562655E-2"/>
    <n v="3796"/>
    <n v="12543"/>
    <n v="19760"/>
    <n v="19210"/>
    <n v="13256"/>
    <n v="7968"/>
    <n v="4409"/>
    <n v="2598"/>
    <n v="2147"/>
    <n v="4.1267636864401833"/>
    <n v="85687"/>
    <n v="4.4462403865230433"/>
    <n v="3741"/>
    <n v="4195"/>
    <n v="4061"/>
    <n v="47041"/>
    <n v="21357"/>
    <n v="2185"/>
    <n v="1295"/>
    <n v="1812"/>
    <n v="85687"/>
    <n v="70548"/>
    <n v="7669"/>
    <n v="1793"/>
    <n v="4432"/>
    <n v="810"/>
    <n v="435"/>
    <n v="85687"/>
    <n v="46361"/>
    <n v="82"/>
    <n v="100"/>
    <n v="37937"/>
    <n v="878"/>
    <n v="329"/>
    <n v="191659.28588934144"/>
    <n v="0.44273927200158719"/>
    <n v="1.0246595166127885E-2"/>
    <n v="0.54317457724042151"/>
    <n v="0.45682542275957849"/>
    <n v="85687"/>
    <n v="25337"/>
    <n v="18509"/>
    <n v="90"/>
    <n v="29591"/>
    <n v="463"/>
    <n v="10923"/>
    <n v="774"/>
    <n v="0.85808815806365024"/>
    <n v="0.14191184193634976"/>
    <n v="85687"/>
    <n v="9949"/>
    <n v="567"/>
    <n v="64306"/>
    <n v="0.75047556805583115"/>
    <n v="10072"/>
    <n v="793"/>
    <n v="0.12272573435877088"/>
    <n v="0.11754408486701599"/>
    <n v="0.29936863234796413"/>
    <n v="259048"/>
    <n v="246156"/>
    <n v="12892"/>
    <n v="0.95023316142182135"/>
    <n v="120422"/>
    <n v="116216"/>
    <n v="4206"/>
    <n v="0.96507282722426135"/>
    <n v="138626"/>
    <n v="129940"/>
    <n v="8686"/>
    <n v="0.93734220131865598"/>
    <n v="131498"/>
    <n v="126835"/>
    <n v="4663"/>
    <n v="0.96453938462942401"/>
    <n v="127550"/>
    <n v="119321"/>
    <n v="8229"/>
    <n v="0.93548412387299096"/>
    <n v="153743"/>
    <n v="55889"/>
    <n v="87646"/>
    <n v="10208"/>
    <n v="6.639651886589959E-2"/>
    <n v="0.57008123947106537"/>
    <n v="5.4750195924764888"/>
    <n v="74937"/>
    <n v="27640"/>
    <n v="0.36884316158906816"/>
    <n v="42249"/>
    <n v="0.56379358661275469"/>
    <n v="5048"/>
    <n v="6.7363251798177134E-2"/>
    <n v="78806"/>
    <n v="28249"/>
    <n v="45397"/>
    <n v="6.5477247925284879E-2"/>
    <n v="0.57606019846204604"/>
    <n v="5160"/>
    <n v="214433"/>
    <n v="17370"/>
    <n v="96003"/>
    <n v="43433"/>
    <n v="25703"/>
    <n v="468"/>
    <n v="25087"/>
    <n v="1745"/>
    <n v="292"/>
    <n v="4332"/>
    <n v="17370"/>
    <n v="197063"/>
    <n v="101060"/>
    <n v="113373"/>
    <n v="57627"/>
    <n v="8.1004323028638317E-2"/>
    <n v="0.91899567697136164"/>
    <n v="0.47128940041877881"/>
    <n v="0.26874128515666901"/>
    <n v="0.69514253869507026"/>
    <n v="101280"/>
    <n v="6492"/>
    <n v="42076"/>
    <n v="24630"/>
    <n v="14139"/>
    <n v="320"/>
    <n v="10761"/>
    <n v="509"/>
    <n v="187"/>
    <n v="2166"/>
    <n v="6.4099526066350707E-2"/>
    <n v="0.93590047393364928"/>
    <n v="0.52045813586097944"/>
    <n v="0.27727093206951026"/>
    <n v="113153"/>
    <n v="10878"/>
    <n v="53927"/>
    <n v="18803"/>
    <n v="11564"/>
    <n v="148"/>
    <n v="14326"/>
    <n v="1236"/>
    <n v="105"/>
    <n v="2166"/>
    <n v="9.6135321202265964E-2"/>
    <n v="0.90386467879773402"/>
    <n v="0.42727987768773251"/>
    <n v="318371"/>
    <n v="16056"/>
    <n v="65406"/>
    <n v="8064"/>
    <n v="57052"/>
    <n v="13972"/>
    <n v="6772"/>
    <n v="960"/>
    <n v="41873"/>
    <n v="68859"/>
    <n v="17568"/>
    <n v="2634"/>
    <n v="19155"/>
    <n v="0.260171309572794"/>
    <n v="4.3885906693762938E-2"/>
    <n v="22.78635843114801"/>
    <n v="0.31148676986049167"/>
    <n v="153090"/>
    <n v="9292"/>
    <n v="44526"/>
    <n v="6102"/>
    <n v="38143"/>
    <n v="6680"/>
    <n v="4142"/>
    <n v="633"/>
    <n v="20476"/>
    <n v="1761"/>
    <n v="7505"/>
    <n v="1380"/>
    <n v="12450"/>
    <n v="0.7112482853223594"/>
    <n v="165281"/>
    <n v="6764"/>
    <n v="20880"/>
    <n v="1962"/>
    <n v="18909"/>
    <n v="7292"/>
    <n v="2630"/>
    <n v="327"/>
    <n v="21397"/>
    <n v="67098"/>
    <n v="10063"/>
    <n v="1254"/>
    <n v="6705"/>
    <n v="0.35356151039744438"/>
    <n v="318371"/>
    <n v="246911"/>
    <n v="828"/>
    <n v="652"/>
    <n v="1282"/>
    <n v="1683"/>
    <n v="570"/>
    <n v="194"/>
    <n v="384"/>
    <n v="65867"/>
    <n v="0.20688756199528224"/>
    <n v="0.79311243800471776"/>
    <n v="161316"/>
    <n v="125976"/>
    <n v="764"/>
    <n v="499"/>
    <n v="775"/>
    <n v="1238"/>
    <n v="308"/>
    <n v="181"/>
    <n v="281"/>
    <n v="31294"/>
    <n v="0.19399191648689529"/>
    <n v="157055"/>
    <n v="120935"/>
    <n v="64"/>
    <n v="153"/>
    <n v="507"/>
    <n v="445"/>
    <n v="262"/>
    <n v="13"/>
    <n v="103"/>
    <n v="34573"/>
    <n v="0.22013307440068766"/>
    <n v="380985"/>
    <n v="350582"/>
    <n v="30403"/>
    <n v="7.9801042035775691E-2"/>
    <n v="19466"/>
    <n v="7510"/>
    <n v="11980"/>
    <n v="10653"/>
    <n v="184804"/>
    <n v="170888"/>
    <n v="13916"/>
    <n v="7.5301400402588689E-2"/>
    <n v="196181"/>
    <n v="179694"/>
    <n v="16487"/>
    <n v="8.4039738812627107E-2"/>
    <n v="85687"/>
    <n v="1150"/>
    <n v="70579"/>
    <n v="2004"/>
    <n v="1976"/>
    <n v="417"/>
    <n v="9561"/>
    <n v="0.11158051979880262"/>
    <n v="0.88841948020119732"/>
    <n v="0.83710481169839068"/>
    <n v="85687"/>
    <n v="801"/>
    <n v="18771"/>
    <n v="29133"/>
    <n v="12398"/>
    <n v="8645"/>
    <n v="722"/>
    <n v="1239"/>
    <n v="8113"/>
    <n v="4435"/>
    <n v="1430"/>
    <n v="0.12377606871520767"/>
    <n v="0.66308774960028938"/>
    <n v="85687"/>
    <n v="1982"/>
    <n v="32601"/>
    <n v="20833"/>
    <n v="12885"/>
    <n v="5377"/>
    <n v="9458"/>
    <n v="811"/>
    <n v="68"/>
    <n v="516"/>
    <n v="1156"/>
    <n v="0.65698413995121785"/>
    <n v="0.75009628064934009"/>
    <n v="85687"/>
    <n v="32064"/>
    <n v="14919"/>
    <n v="11177"/>
    <n v="15616"/>
    <n v="8911"/>
    <n v="209"/>
    <n v="2553"/>
    <n v="238"/>
    <n v="0.37419912005321693"/>
    <n v="132320.55084201804"/>
    <n v="0.50798837629978877"/>
    <n v="85687"/>
    <n v="12024"/>
    <n v="143"/>
    <n v="325"/>
    <n v="177"/>
    <n v="49915"/>
    <n v="21860"/>
    <n v="305"/>
    <n v="17"/>
    <n v="921"/>
    <n v="85687"/>
    <n v="1.475299637051128"/>
    <n v="0.39808987102720605"/>
    <n v="0.6778284050817156"/>
    <n v="0.13764066592985857"/>
    <n v="38997"/>
    <n v="0.45510987664406505"/>
    <n v="0.70278793995206257"/>
    <n v="29087"/>
    <n v="46690"/>
    <n v="4229"/>
    <n v="36073"/>
    <n v="3099"/>
    <n v="7236"/>
    <n v="0.42098568044160722"/>
    <n v="0.33945639361863528"/>
    <n v="0.54489012335593501"/>
    <n v="8.4446882257518646E-2"/>
    <n v="85687"/>
    <n v="1810"/>
    <n v="28752"/>
    <n v="37300"/>
    <n v="796"/>
    <n v="4768"/>
    <n v="3251"/>
    <n v="8628"/>
    <n v="0.40390024157690196"/>
    <n v="139638"/>
    <n v="139638"/>
    <n v="0.975554887974458"/>
    <n v="0.82914213895930911"/>
    <n v="11577975"/>
    <n v="473747581.05000001"/>
    <n v="9461086.300978126"/>
    <m/>
    <m/>
    <n v="0"/>
    <n v="0"/>
    <m/>
    <n v="0"/>
    <n v="0"/>
    <n v="152"/>
    <n v="152"/>
    <n v="1.0619196993090535E-3"/>
    <n v="7.822368421052632E-2"/>
    <n v="1189"/>
    <n v="48651.502"/>
    <n v="12425.487141093867"/>
    <n v="550"/>
    <n v="550"/>
    <n v="3.8424725961840752E-3"/>
    <n v="0.44661818181818186"/>
    <n v="24564"/>
    <n v="1005109.752"/>
    <n v="72115.092774326709"/>
    <m/>
    <m/>
    <n v="0"/>
    <n v="0"/>
    <m/>
    <n v="0"/>
    <m/>
    <m/>
    <n v="0"/>
    <m/>
    <n v="0"/>
    <m/>
    <m/>
    <m/>
    <n v="0"/>
    <n v="0"/>
    <m/>
    <n v="0"/>
    <n v="2797"/>
    <n v="62"/>
    <n v="62"/>
    <n v="4.3315145629711397E-4"/>
    <n v="0.1432258064516129"/>
    <n v="888"/>
    <n v="14577.608708848466"/>
    <n v="123"/>
    <n v="123"/>
    <n v="8.5931659878298418E-4"/>
    <n v="0.12089430894308943"/>
    <n v="1487"/>
    <n v="28920.094696586475"/>
    <n v="2612"/>
    <n v="2612"/>
    <n v="1.8248251674968737E-2"/>
    <n v="0.16650076569678407"/>
    <n v="43490"/>
    <n v="282229.82133101311"/>
    <n v="143137"/>
    <n v="143137"/>
    <n v="0.18409595723801403"/>
    <n v="4.205994746539576E-3"/>
    <n v="0.95843851939731006"/>
    <n v="0"/>
    <n v="7.305491203233149E-3"/>
    <n v="0"/>
    <n v="1.4767587212281955E-3"/>
    <n v="2.9296987534043238E-3"/>
    <n v="2.8590790051064029E-2"/>
    <n v="0"/>
    <n v="9871354.4056299943"/>
    <n v="25.910086763599601"/>
    <n v="0"/>
    <n v="0"/>
    <n v="2.6616807673767089"/>
    <n v="0.37570245547724979"/>
    <n v="1.1081890000000001"/>
    <n v="256"/>
    <b v="1"/>
    <b v="0"/>
    <b v="1"/>
    <b v="0"/>
    <b v="0"/>
    <b v="1"/>
    <b v="0"/>
    <b v="0"/>
    <m/>
    <m/>
    <m/>
    <m/>
    <m/>
    <m/>
    <m/>
    <m/>
    <m/>
    <n v="0"/>
    <n v="0"/>
    <n v="0"/>
    <n v="0"/>
    <n v="0"/>
    <n v="0"/>
    <n v="0"/>
    <n v="0"/>
    <n v="0"/>
    <n v="0"/>
    <n v="0"/>
    <n v="620"/>
    <n v="1"/>
    <n v="23"/>
    <m/>
    <n v="47"/>
    <n v="46"/>
    <m/>
    <n v="1"/>
    <n v="176"/>
    <m/>
    <n v="91"/>
    <m/>
    <n v="26"/>
    <m/>
    <n v="2"/>
    <n v="13"/>
    <m/>
    <m/>
    <n v="39"/>
    <n v="85"/>
    <m/>
    <m/>
    <n v="31"/>
    <n v="486"/>
    <m/>
    <n v="154"/>
    <m/>
    <m/>
    <n v="1"/>
    <n v="2"/>
    <n v="82"/>
    <m/>
    <n v="2"/>
    <n v="14"/>
    <m/>
    <m/>
    <n v="130"/>
    <n v="121"/>
    <n v="1"/>
    <m/>
    <n v="38"/>
    <n v="190"/>
    <n v="178"/>
    <m/>
    <m/>
    <n v="1"/>
    <n v="1"/>
    <m/>
    <n v="105"/>
    <m/>
    <m/>
    <n v="25"/>
    <m/>
    <m/>
    <n v="131"/>
    <n v="100"/>
    <n v="1"/>
    <n v="1"/>
    <n v="27"/>
    <n v="185"/>
    <n v="180"/>
    <m/>
    <m/>
    <n v="1"/>
    <n v="1"/>
    <n v="109"/>
    <m/>
    <m/>
    <n v="13"/>
    <m/>
    <m/>
    <n v="113"/>
    <n v="94"/>
    <n v="13"/>
    <n v="1"/>
    <n v="31"/>
    <n v="115"/>
    <n v="1"/>
    <n v="214"/>
    <n v="1"/>
    <m/>
    <n v="1"/>
    <m/>
    <n v="3"/>
    <m/>
    <n v="209"/>
    <m/>
    <m/>
    <m/>
    <m/>
    <n v="88"/>
    <n v="0"/>
    <n v="0"/>
    <n v="460"/>
    <n v="446"/>
    <n v="2"/>
    <n v="3"/>
    <n v="96"/>
    <n v="1152"/>
    <n v="0"/>
    <n v="818"/>
    <n v="0"/>
    <n v="0"/>
    <n v="4"/>
    <n v="4"/>
    <n v="0"/>
    <n v="531"/>
    <n v="0"/>
    <n v="4"/>
  </r>
  <r>
    <s v="MMR017"/>
    <s v="Ayeyarwady"/>
    <s v="MMR017D001"/>
    <s v="Pathein"/>
    <s v="MMR017002"/>
    <s v="Kangyidaunt"/>
    <n v="73"/>
    <n v="7"/>
    <x v="4"/>
    <n v="97314.199473494795"/>
    <n v="0.45326029848028093"/>
    <n v="6.2318107758862859E-2"/>
    <n v="0.93182633656261216"/>
    <n v="8.5817438256813316E-2"/>
    <n v="0.2843115328498248"/>
    <n v="0.46024564783595956"/>
    <n v="0.71537960247637666"/>
    <n v="0.25294418842805938"/>
    <n v="6.5121258669645771E-2"/>
    <n v="0.82272029046222594"/>
    <n v="0.48191593352883677"/>
    <n v="0.27652324493415448"/>
    <n v="1"/>
    <n v="97314.199473494795"/>
    <n v="177990"/>
    <n v="86897"/>
    <n v="91093"/>
    <n v="3.4570392994028912E-3"/>
    <n v="95.393718507459411"/>
    <n v="793.64731309599995"/>
    <n v="224.26838352878067"/>
    <n v="0.19368043277985772"/>
    <n v="175779"/>
    <n v="85156"/>
    <n v="90623"/>
    <n v="2211"/>
    <n v="1741"/>
    <n v="470"/>
    <n v="11092"/>
    <n v="5421"/>
    <n v="5671"/>
    <n v="95.591606418621055"/>
    <n v="166898"/>
    <n v="81476"/>
    <n v="85422"/>
    <n v="95.380581114935254"/>
    <n v="6.2318107758862859E-2"/>
    <n v="53510"/>
    <n v="116264"/>
    <n v="8216"/>
    <n v="0.53091240624784974"/>
    <n v="83492.900811945219"/>
    <n v="0.46024564783595956"/>
    <n v="0.53975435216404044"/>
    <n v="7.0666758411890189"/>
    <n v="124480"/>
    <n v="36119"/>
    <n v="77218"/>
    <n v="8084"/>
    <n v="2347"/>
    <n v="712"/>
    <n v="42966"/>
    <n v="35963"/>
    <n v="7003"/>
    <n v="0.16298934040869525"/>
    <n v="175779"/>
    <n v="2211"/>
    <n v="1.2578294335500827E-2"/>
    <n v="2155"/>
    <n v="5707"/>
    <n v="9748"/>
    <n v="10054"/>
    <n v="6879"/>
    <n v="4217"/>
    <n v="2195"/>
    <n v="1202"/>
    <n v="809"/>
    <n v="4.0911185588604946"/>
    <n v="42966"/>
    <n v="4.1425778522552719"/>
    <n v="95"/>
    <n v="650"/>
    <n v="1342"/>
    <n v="18962"/>
    <n v="20683"/>
    <n v="663"/>
    <n v="275"/>
    <n v="296"/>
    <n v="42966"/>
    <n v="41535"/>
    <n v="569"/>
    <n v="388"/>
    <n v="299"/>
    <n v="75"/>
    <n v="100"/>
    <n v="42966"/>
    <n v="30684"/>
    <n v="25"/>
    <n v="28"/>
    <n v="12123"/>
    <n v="38"/>
    <n v="68"/>
    <n v="125634.15982404693"/>
    <n v="0.28215333054042729"/>
    <n v="8.8442023925894894E-4"/>
    <n v="0.71537960247637666"/>
    <n v="0.28462039752362334"/>
    <n v="42966"/>
    <n v="26430"/>
    <n v="6732"/>
    <n v="14"/>
    <n v="7982"/>
    <n v="53"/>
    <n v="1595"/>
    <n v="160"/>
    <n v="0.95792021598473209"/>
    <n v="4.2079784015267907E-2"/>
    <n v="42966"/>
    <n v="10712"/>
    <n v="156"/>
    <n v="30455"/>
    <n v="0.70881627333240238"/>
    <n v="1401"/>
    <n v="242"/>
    <n v="0.25294418842805938"/>
    <n v="3.2607177768468089E-2"/>
    <n v="0.16335009076944562"/>
    <n v="122628"/>
    <n v="114268"/>
    <n v="8360"/>
    <n v="0.93182633656261216"/>
    <n v="58335"/>
    <n v="55468"/>
    <n v="2867"/>
    <n v="0.95085283277620636"/>
    <n v="64293"/>
    <n v="58800"/>
    <n v="5493"/>
    <n v="0.91456301619149827"/>
    <n v="7873"/>
    <n v="7417"/>
    <n v="456"/>
    <n v="0.94208052838816203"/>
    <n v="114755"/>
    <n v="106851"/>
    <n v="7904"/>
    <n v="0.93112282689207437"/>
    <n v="80571"/>
    <n v="29741"/>
    <n v="44912"/>
    <n v="5918"/>
    <n v="7.3450745305382828E-2"/>
    <n v="0.55742140472378399"/>
    <n v="5.0255153768164922"/>
    <n v="39702"/>
    <n v="14883"/>
    <n v="0.37486776484811846"/>
    <n v="21920"/>
    <n v="0.55211324366530656"/>
    <n v="2899"/>
    <n v="7.301899148657498E-2"/>
    <n v="40869"/>
    <n v="14858"/>
    <n v="22992"/>
    <n v="7.3870170544911795E-2"/>
    <n v="0.56257799309990453"/>
    <n v="3019"/>
    <n v="93897"/>
    <n v="8058"/>
    <n v="59143"/>
    <n v="14230"/>
    <n v="6012"/>
    <n v="138"/>
    <n v="3668"/>
    <n v="288"/>
    <n v="187"/>
    <n v="2173"/>
    <n v="8058"/>
    <n v="85839"/>
    <n v="26696"/>
    <n v="67201"/>
    <n v="12466"/>
    <n v="8.5817438256813316E-2"/>
    <n v="0.91418256174318668"/>
    <n v="0.2843115328498248"/>
    <n v="0.13276249507439003"/>
    <n v="0.59924704729650569"/>
    <n v="44688"/>
    <n v="2731"/>
    <n v="27321"/>
    <n v="8339"/>
    <n v="3321"/>
    <n v="95"/>
    <n v="1599"/>
    <n v="64"/>
    <n v="109"/>
    <n v="1109"/>
    <n v="6.1112602935911205E-2"/>
    <n v="0.93888739706408875"/>
    <n v="0.32751521661296096"/>
    <n v="0.14091031149301825"/>
    <n v="49209"/>
    <n v="5327"/>
    <n v="31822"/>
    <n v="5891"/>
    <n v="2691"/>
    <n v="43"/>
    <n v="2069"/>
    <n v="224"/>
    <n v="78"/>
    <n v="1064"/>
    <n v="0.10825255542685282"/>
    <n v="0.89174744457314714"/>
    <n v="0.24507712003901724"/>
    <n v="143214"/>
    <n v="2434"/>
    <n v="29995"/>
    <n v="9542"/>
    <n v="21169"/>
    <n v="11708"/>
    <n v="2681"/>
    <n v="400"/>
    <n v="18397"/>
    <n v="31600"/>
    <n v="5647"/>
    <n v="1538"/>
    <n v="8103"/>
    <n v="0.30240060329297413"/>
    <n v="8.1751784043459438E-2"/>
    <n v="12.232148957977451"/>
    <n v="0.16721200006072293"/>
    <n v="69312"/>
    <n v="1162"/>
    <n v="20030"/>
    <n v="8101"/>
    <n v="15176"/>
    <n v="5316"/>
    <n v="1514"/>
    <n v="253"/>
    <n v="9255"/>
    <n v="521"/>
    <n v="2164"/>
    <n v="792"/>
    <n v="5028"/>
    <n v="0.7401171514312096"/>
    <n v="73902"/>
    <n v="1272"/>
    <n v="9965"/>
    <n v="1441"/>
    <n v="5993"/>
    <n v="6392"/>
    <n v="1167"/>
    <n v="147"/>
    <n v="9142"/>
    <n v="31079"/>
    <n v="3483"/>
    <n v="746"/>
    <n v="3075"/>
    <n v="0.35492950123136047"/>
    <n v="143214"/>
    <n v="102455"/>
    <n v="93"/>
    <n v="108"/>
    <n v="298"/>
    <n v="474"/>
    <n v="143"/>
    <n v="16"/>
    <n v="25"/>
    <n v="39602"/>
    <n v="0.27652324493415448"/>
    <n v="0.72347675506584552"/>
    <n v="9179"/>
    <n v="7165"/>
    <n v="31"/>
    <n v="24"/>
    <n v="12"/>
    <n v="72"/>
    <n v="37"/>
    <n v="11"/>
    <n v="1"/>
    <n v="1826"/>
    <n v="0.19893234557141301"/>
    <n v="134035"/>
    <n v="95290"/>
    <n v="62"/>
    <n v="84"/>
    <n v="286"/>
    <n v="402"/>
    <n v="106"/>
    <n v="5"/>
    <n v="24"/>
    <n v="37776"/>
    <n v="0.28183683366284923"/>
    <n v="177990"/>
    <n v="169240"/>
    <n v="8750"/>
    <n v="4.9160065172200687E-2"/>
    <n v="4702"/>
    <n v="2102"/>
    <n v="3277"/>
    <n v="2794"/>
    <n v="86897"/>
    <n v="82697"/>
    <n v="4200"/>
    <n v="4.8333083995995257E-2"/>
    <n v="91093"/>
    <n v="86543"/>
    <n v="4550"/>
    <n v="4.9948953267539765E-2"/>
    <n v="42966"/>
    <n v="166"/>
    <n v="35183"/>
    <n v="658"/>
    <n v="2727"/>
    <n v="451"/>
    <n v="3781"/>
    <n v="8.7999813806265426E-2"/>
    <n v="0.91200018619373457"/>
    <n v="0.82272029046222594"/>
    <n v="42966"/>
    <n v="204"/>
    <n v="9271"/>
    <n v="10882"/>
    <n v="1986"/>
    <n v="13802"/>
    <n v="6319"/>
    <n v="84"/>
    <n v="349"/>
    <n v="12"/>
    <n v="57"/>
    <n v="0.47025555090071219"/>
    <n v="0.48191593352883677"/>
    <n v="42966"/>
    <n v="252"/>
    <n v="12134"/>
    <n v="7435"/>
    <n v="2548"/>
    <n v="6732"/>
    <n v="13787"/>
    <n v="21"/>
    <n v="4"/>
    <n v="0"/>
    <n v="53"/>
    <n v="0.46190010706139739"/>
    <n v="0.65231811199553136"/>
    <n v="42966"/>
    <n v="2798"/>
    <n v="20408"/>
    <n v="6520"/>
    <n v="10549"/>
    <n v="1017"/>
    <n v="15"/>
    <n v="1566"/>
    <n v="93"/>
    <n v="6.5121258669645771E-2"/>
    <n v="11446.949727691665"/>
    <n v="0.1252385607224317"/>
    <n v="42966"/>
    <n v="820"/>
    <n v="9"/>
    <n v="420"/>
    <n v="27"/>
    <n v="38575"/>
    <n v="1426"/>
    <n v="56"/>
    <n v="10"/>
    <n v="1623"/>
    <n v="42966"/>
    <n v="1.1145091467672112"/>
    <n v="0.30073538375026698"/>
    <n v="0.89725598295952891"/>
    <n v="0.18219789858055738"/>
    <n v="23142"/>
    <n v="0.53861192570869987"/>
    <n v="0.41705563264791218"/>
    <n v="16291"/>
    <n v="19824"/>
    <n v="1328"/>
    <n v="9243"/>
    <n v="341"/>
    <n v="859"/>
    <n v="0.21512358609132803"/>
    <n v="0.37916026625704047"/>
    <n v="0.46138807429130008"/>
    <n v="1.9992552250616767E-2"/>
    <n v="42966"/>
    <n v="252"/>
    <n v="7475"/>
    <n v="14848"/>
    <n v="1137"/>
    <n v="6346"/>
    <n v="2337"/>
    <n v="5964"/>
    <n v="0.2606945026299865"/>
    <n v="209021"/>
    <n v="209021"/>
    <n v="0.87484670793519248"/>
    <n v="0.82346816827017377"/>
    <n v="17212214"/>
    <n v="704289372.45200002"/>
    <n v="14162088.541204752"/>
    <m/>
    <m/>
    <n v="0"/>
    <n v="0"/>
    <m/>
    <n v="0"/>
    <n v="0"/>
    <m/>
    <m/>
    <n v="0"/>
    <n v="0"/>
    <m/>
    <n v="0"/>
    <n v="0"/>
    <n v="1671"/>
    <n v="1671"/>
    <n v="6.9938850592031745E-3"/>
    <n v="0.43705565529622981"/>
    <n v="73032"/>
    <n v="2988323.3760000002"/>
    <n v="219098.7636834544"/>
    <m/>
    <m/>
    <n v="0"/>
    <n v="0"/>
    <m/>
    <n v="0"/>
    <m/>
    <m/>
    <n v="0"/>
    <m/>
    <n v="0"/>
    <m/>
    <m/>
    <m/>
    <n v="0"/>
    <n v="0"/>
    <m/>
    <n v="0"/>
    <n v="28231"/>
    <n v="551"/>
    <n v="551"/>
    <n v="2.306182326523608E-3"/>
    <n v="0.10849364791288567"/>
    <n v="5978"/>
    <n v="129552.61933186298"/>
    <m/>
    <m/>
    <n v="0"/>
    <n v="0"/>
    <m/>
    <n v="0"/>
    <n v="27680"/>
    <n v="27680"/>
    <n v="0.11585322467908071"/>
    <n v="0.10860007225433525"/>
    <n v="300605"/>
    <n v="2990858.1372291129"/>
    <n v="238923"/>
    <n v="238923"/>
    <n v="0.3072913250325075"/>
    <n v="7.0206088071391396E-3"/>
    <n v="0.80918830906073791"/>
    <n v="0"/>
    <n v="1.2518786165365314E-2"/>
    <n v="0"/>
    <n v="7.4023308544165977E-3"/>
    <n v="0"/>
    <n v="0.1708905739194802"/>
    <n v="0"/>
    <n v="17501598.061449181"/>
    <n v="98.329108722114626"/>
    <n v="0"/>
    <n v="0"/>
    <n v="0.7449680440978893"/>
    <n v="1.3423394572728804"/>
    <n v="-1.856052"/>
    <n v="98"/>
    <b v="0"/>
    <b v="0"/>
    <b v="0"/>
    <b v="0"/>
    <b v="0"/>
    <b v="1"/>
    <b v="0"/>
    <b v="0"/>
    <m/>
    <m/>
    <m/>
    <m/>
    <m/>
    <m/>
    <m/>
    <m/>
    <m/>
    <n v="0"/>
    <n v="0"/>
    <n v="0"/>
    <n v="0"/>
    <n v="0"/>
    <n v="0"/>
    <n v="0"/>
    <n v="0"/>
    <n v="0"/>
    <n v="0"/>
    <n v="0"/>
    <n v="620"/>
    <n v="1"/>
    <n v="10"/>
    <m/>
    <n v="13"/>
    <n v="5"/>
    <m/>
    <n v="1"/>
    <n v="17"/>
    <m/>
    <n v="21"/>
    <m/>
    <n v="9"/>
    <m/>
    <m/>
    <n v="10"/>
    <m/>
    <m/>
    <n v="14"/>
    <n v="6"/>
    <m/>
    <m/>
    <n v="1"/>
    <n v="17"/>
    <m/>
    <n v="122"/>
    <m/>
    <m/>
    <m/>
    <m/>
    <n v="11"/>
    <m/>
    <m/>
    <n v="43"/>
    <m/>
    <m/>
    <n v="11"/>
    <n v="25"/>
    <m/>
    <m/>
    <n v="2"/>
    <n v="21"/>
    <n v="123"/>
    <m/>
    <m/>
    <m/>
    <m/>
    <m/>
    <n v="10"/>
    <m/>
    <m/>
    <n v="187"/>
    <m/>
    <m/>
    <n v="11"/>
    <n v="25"/>
    <m/>
    <m/>
    <n v="2"/>
    <n v="18"/>
    <n v="123"/>
    <m/>
    <m/>
    <m/>
    <m/>
    <n v="20"/>
    <m/>
    <m/>
    <n v="95"/>
    <m/>
    <m/>
    <m/>
    <n v="2"/>
    <m/>
    <m/>
    <n v="5"/>
    <n v="20"/>
    <m/>
    <n v="151"/>
    <m/>
    <m/>
    <m/>
    <m/>
    <m/>
    <m/>
    <n v="20"/>
    <m/>
    <m/>
    <m/>
    <m/>
    <n v="345"/>
    <n v="0"/>
    <n v="0"/>
    <n v="49"/>
    <n v="63"/>
    <n v="0"/>
    <n v="1"/>
    <n v="5"/>
    <n v="93"/>
    <n v="0"/>
    <n v="540"/>
    <n v="0"/>
    <n v="0"/>
    <n v="0"/>
    <n v="0"/>
    <n v="0"/>
    <n v="70"/>
    <n v="0"/>
    <n v="0"/>
  </r>
  <r>
    <s v="MMR017"/>
    <s v="Ayeyarwady"/>
    <s v="MMR017D001"/>
    <s v="Pathein"/>
    <s v="MMR017003"/>
    <s v="Thabaung"/>
    <n v="67"/>
    <n v="3"/>
    <x v="4"/>
    <n v="86578.186204808473"/>
    <n v="0.4392604520413958"/>
    <n v="4.7279792746113991E-2"/>
    <n v="0.93537110416825409"/>
    <n v="7.2043023985625856E-2"/>
    <n v="0.28104655598902251"/>
    <n v="0.48446034271353722"/>
    <n v="0.57802723097993935"/>
    <n v="0.24413889411069636"/>
    <n v="5.9000456535166633E-2"/>
    <n v="0.57418696457824203"/>
    <n v="0.67381905094395356"/>
    <n v="0.32175200774619811"/>
    <n v="1"/>
    <n v="86578.186204808473"/>
    <n v="154400"/>
    <n v="75663"/>
    <n v="78737"/>
    <n v="2.9988587439058732E-3"/>
    <n v="96.095863444124106"/>
    <n v="2120.30405019"/>
    <n v="72.819744878648066"/>
    <n v="6.2887864446596997E-2"/>
    <n v="152562"/>
    <n v="74301"/>
    <n v="78261"/>
    <n v="1838"/>
    <n v="1362"/>
    <n v="476"/>
    <n v="7300"/>
    <n v="3423"/>
    <n v="3877"/>
    <n v="88.289914882641213"/>
    <n v="147100"/>
    <n v="72240"/>
    <n v="74860"/>
    <n v="96.500133582687681"/>
    <n v="4.7279792746113991E-2"/>
    <n v="47808"/>
    <n v="98683"/>
    <n v="7909"/>
    <n v="0.56460585916520567"/>
    <n v="67224.855344892247"/>
    <n v="0.48446034271353722"/>
    <n v="0.51553965728646278"/>
    <n v="8.0145516451668488"/>
    <n v="106592"/>
    <n v="28090"/>
    <n v="68234"/>
    <n v="7559"/>
    <n v="2150"/>
    <n v="559"/>
    <n v="37237"/>
    <n v="30467"/>
    <n v="6770"/>
    <n v="0.18180841636007197"/>
    <n v="152562"/>
    <n v="1838"/>
    <n v="1.2047560991596859E-2"/>
    <n v="1732"/>
    <n v="5210"/>
    <n v="8307"/>
    <n v="8396"/>
    <n v="6233"/>
    <n v="3760"/>
    <n v="1942"/>
    <n v="1016"/>
    <n v="641"/>
    <n v="4.0970540054247122"/>
    <n v="37237"/>
    <n v="4.1464135134409323"/>
    <n v="587"/>
    <n v="241"/>
    <n v="465"/>
    <n v="21506"/>
    <n v="12503"/>
    <n v="1103"/>
    <n v="621"/>
    <n v="211"/>
    <n v="37237"/>
    <n v="35682"/>
    <n v="228"/>
    <n v="353"/>
    <n v="856"/>
    <n v="77"/>
    <n v="41"/>
    <n v="37237"/>
    <n v="21479"/>
    <n v="21"/>
    <n v="24"/>
    <n v="15429"/>
    <n v="175"/>
    <n v="109"/>
    <n v="88086.661116631309"/>
    <n v="0.41434594623627036"/>
    <n v="4.699626715363751E-3"/>
    <n v="0.57802723097993935"/>
    <n v="0.42197276902006065"/>
    <n v="37237"/>
    <n v="16651"/>
    <n v="9904"/>
    <n v="10"/>
    <n v="9224"/>
    <n v="57"/>
    <n v="1144"/>
    <n v="247"/>
    <n v="0.96111394580659026"/>
    <n v="3.8886054193409736E-2"/>
    <n v="37237"/>
    <n v="9019"/>
    <n v="72"/>
    <n v="26827"/>
    <n v="0.72043934796036202"/>
    <n v="1112"/>
    <n v="207"/>
    <n v="0.24413889411069636"/>
    <n v="2.9862770899911378E-2"/>
    <n v="0.23042941160673519"/>
    <n v="104984"/>
    <n v="98199"/>
    <n v="6785"/>
    <n v="0.93537110416825409"/>
    <n v="50399"/>
    <n v="48274"/>
    <n v="2125"/>
    <n v="0.95783646500922648"/>
    <n v="54585"/>
    <n v="49925"/>
    <n v="4660"/>
    <n v="0.91462856095997069"/>
    <n v="5188"/>
    <n v="5017"/>
    <n v="171"/>
    <n v="0.96703932151117966"/>
    <n v="99796"/>
    <n v="93182"/>
    <n v="6614"/>
    <n v="0.93372479858912183"/>
    <n v="69194"/>
    <n v="28264"/>
    <n v="36494"/>
    <n v="4436"/>
    <n v="6.4109604879035761E-2"/>
    <n v="0.52741567187906468"/>
    <n v="6.3715058611361588"/>
    <n v="34328"/>
    <n v="13929"/>
    <n v="0.40576206012584481"/>
    <n v="18244"/>
    <n v="0.53146119785597767"/>
    <n v="2155"/>
    <n v="6.2776742018177581E-2"/>
    <n v="34866"/>
    <n v="14335"/>
    <n v="18250"/>
    <n v="6.5421900992370788E-2"/>
    <n v="0.52343257041243618"/>
    <n v="2281"/>
    <n v="81257"/>
    <n v="5854"/>
    <n v="52566"/>
    <n v="12537"/>
    <n v="5607"/>
    <n v="135"/>
    <n v="3885"/>
    <n v="83"/>
    <n v="410"/>
    <n v="180"/>
    <n v="5854"/>
    <n v="75403"/>
    <n v="22837"/>
    <n v="58420"/>
    <n v="10300"/>
    <n v="7.2043023985625856E-2"/>
    <n v="0.9279569760143741"/>
    <n v="0.28104655598902251"/>
    <n v="0.12675831005328772"/>
    <n v="0.60450176600169825"/>
    <n v="38900"/>
    <n v="1730"/>
    <n v="24116"/>
    <n v="7628"/>
    <n v="3303"/>
    <n v="79"/>
    <n v="1617"/>
    <n v="22"/>
    <n v="309"/>
    <n v="96"/>
    <n v="4.4473007712082263E-2"/>
    <n v="0.95552699228791771"/>
    <n v="0.33557840616966583"/>
    <n v="0.13948586118251929"/>
    <n v="42357"/>
    <n v="4124"/>
    <n v="28450"/>
    <n v="4909"/>
    <n v="2304"/>
    <n v="56"/>
    <n v="2268"/>
    <n v="61"/>
    <n v="101"/>
    <n v="84"/>
    <n v="9.7362891611776095E-2"/>
    <n v="0.90263710838822386"/>
    <n v="0.23096536581910901"/>
    <n v="122899"/>
    <n v="3776"/>
    <n v="21683"/>
    <n v="7335"/>
    <n v="20085"/>
    <n v="10956"/>
    <n v="2264"/>
    <n v="374"/>
    <n v="17249"/>
    <n v="27236"/>
    <n v="4772"/>
    <n v="1063"/>
    <n v="6106"/>
    <n v="0.31075924132824512"/>
    <n v="8.914637222434682E-2"/>
    <n v="11.217506389193137"/>
    <n v="0.15334195859409025"/>
    <n v="59771"/>
    <n v="1888"/>
    <n v="15033"/>
    <n v="6117"/>
    <n v="14644"/>
    <n v="4951"/>
    <n v="1363"/>
    <n v="227"/>
    <n v="8397"/>
    <n v="762"/>
    <n v="1886"/>
    <n v="533"/>
    <n v="3970"/>
    <n v="0.73607602348965218"/>
    <n v="63128"/>
    <n v="1888"/>
    <n v="6650"/>
    <n v="1218"/>
    <n v="5441"/>
    <n v="6005"/>
    <n v="901"/>
    <n v="147"/>
    <n v="8852"/>
    <n v="26474"/>
    <n v="2886"/>
    <n v="530"/>
    <n v="2136"/>
    <n v="0.35012989481688001"/>
    <n v="122899"/>
    <n v="81760"/>
    <n v="53"/>
    <n v="135"/>
    <n v="849"/>
    <n v="378"/>
    <n v="115"/>
    <n v="8"/>
    <n v="58"/>
    <n v="39543"/>
    <n v="0.32175200774619811"/>
    <n v="0.67824799225380183"/>
    <n v="6144"/>
    <n v="4830"/>
    <n v="22"/>
    <n v="22"/>
    <n v="20"/>
    <n v="67"/>
    <n v="8"/>
    <n v="4"/>
    <n v="1"/>
    <n v="1170"/>
    <n v="0.1904296875"/>
    <n v="116755"/>
    <n v="76930"/>
    <n v="31"/>
    <n v="113"/>
    <n v="829"/>
    <n v="311"/>
    <n v="107"/>
    <n v="4"/>
    <n v="57"/>
    <n v="38373"/>
    <n v="0.3286625840435099"/>
    <n v="154400"/>
    <n v="144464"/>
    <n v="9936"/>
    <n v="6.4352331606217616E-2"/>
    <n v="5508"/>
    <n v="2748"/>
    <n v="4237"/>
    <n v="3314"/>
    <n v="75663"/>
    <n v="70917"/>
    <n v="4746"/>
    <n v="6.2725506522342489E-2"/>
    <n v="78737"/>
    <n v="73547"/>
    <n v="5190"/>
    <n v="6.5915643217293013E-2"/>
    <n v="37237"/>
    <n v="342"/>
    <n v="21039"/>
    <n v="2802"/>
    <n v="1332"/>
    <n v="1108"/>
    <n v="10614"/>
    <n v="0.28503907403926204"/>
    <n v="0.7149609259607379"/>
    <n v="0.57418696457824203"/>
    <n v="37237"/>
    <n v="467"/>
    <n v="10822"/>
    <n v="13331"/>
    <n v="5285"/>
    <n v="729"/>
    <n v="5545"/>
    <n v="424"/>
    <n v="471"/>
    <n v="3"/>
    <n v="160"/>
    <n v="0.17987485565432232"/>
    <n v="0.67381905094395356"/>
    <n v="37237"/>
    <n v="869"/>
    <n v="10316"/>
    <n v="7800"/>
    <n v="5341"/>
    <n v="393"/>
    <n v="11940"/>
    <n v="416"/>
    <n v="4"/>
    <n v="0"/>
    <n v="158"/>
    <n v="0.52112146520933478"/>
    <n v="0.62400300776109785"/>
    <n v="37237"/>
    <n v="2197"/>
    <n v="18006"/>
    <n v="3169"/>
    <n v="10281"/>
    <n v="1473"/>
    <n v="24"/>
    <n v="1998"/>
    <n v="89"/>
    <n v="5.9000456535166633E-2"/>
    <n v="9001.2276499180934"/>
    <n v="0.15221419555818139"/>
    <n v="37237"/>
    <n v="1034"/>
    <n v="3"/>
    <n v="223"/>
    <n v="11"/>
    <n v="33765"/>
    <n v="1762"/>
    <n v="28"/>
    <n v="5"/>
    <n v="406"/>
    <n v="37237"/>
    <n v="0.98447780433439858"/>
    <n v="0.26564816550757797"/>
    <n v="1.0157669330860088"/>
    <n v="0.20626287722868952"/>
    <n v="22203"/>
    <n v="0.59626178263555063"/>
    <n v="0.40013335976499848"/>
    <n v="15034"/>
    <n v="13962"/>
    <n v="807"/>
    <n v="6634"/>
    <n v="156"/>
    <n v="66"/>
    <n v="0.17815613502698929"/>
    <n v="0.40373821736444931"/>
    <n v="0.37494964685662108"/>
    <n v="4.1893815291242581E-3"/>
    <n v="37237"/>
    <n v="103"/>
    <n v="5131"/>
    <n v="6826"/>
    <n v="374"/>
    <n v="13942"/>
    <n v="2596"/>
    <n v="8067"/>
    <n v="0.22031850041625264"/>
    <n v="156565"/>
    <n v="156565"/>
    <n v="0.86065393537605683"/>
    <n v="0.81575166863602977"/>
    <n v="12771816"/>
    <n v="522597167.088"/>
    <n v="10607964.713850388"/>
    <m/>
    <m/>
    <n v="0"/>
    <n v="0"/>
    <m/>
    <n v="0"/>
    <n v="0"/>
    <n v="159"/>
    <n v="159"/>
    <n v="8.7403938124608327E-4"/>
    <n v="9.1949685534591194E-2"/>
    <n v="1462"/>
    <n v="59822.116000000002"/>
    <n v="12997.71352259161"/>
    <n v="2990"/>
    <n v="2990"/>
    <n v="1.6436338049847732E-2"/>
    <n v="0.54864882943143811"/>
    <n v="164046"/>
    <n v="6712434.2280000001"/>
    <n v="392043.86799133971"/>
    <n v="2695"/>
    <n v="2695"/>
    <n v="1.4814692656969776E-2"/>
    <n v="0.14779962894248608"/>
    <n v="39832"/>
    <n v="411167.31753707939"/>
    <m/>
    <m/>
    <n v="0"/>
    <m/>
    <n v="0"/>
    <m/>
    <m/>
    <m/>
    <n v="0"/>
    <n v="0"/>
    <m/>
    <n v="0"/>
    <n v="19505"/>
    <n v="5791"/>
    <n v="5791"/>
    <n v="3.1833723627648226E-2"/>
    <n v="0.14979968917285444"/>
    <n v="86749"/>
    <n v="1361595.6779506686"/>
    <n v="52"/>
    <n v="52"/>
    <n v="2.8584935738865618E-4"/>
    <n v="0.12557692307692309"/>
    <n v="653"/>
    <n v="12226.381497743874"/>
    <n v="13662"/>
    <n v="13662"/>
    <n v="7.5101421550842706E-2"/>
    <n v="0.1448001756697409"/>
    <n v="197826"/>
    <n v="1476195.9490904675"/>
    <n v="181914"/>
    <n v="181914"/>
    <n v="0.23396907833052308"/>
    <n v="5.3454335938436627E-3"/>
    <n v="0.74315695033243734"/>
    <n v="0"/>
    <n v="2.746522383813859E-2"/>
    <n v="2.8804945908074631E-2"/>
    <n v="9.5388636643038302E-2"/>
    <n v="8.5653757648730656E-4"/>
    <n v="0.10341713129822183"/>
    <n v="0"/>
    <n v="14274191.62144028"/>
    <n v="92.449427600001812"/>
    <n v="0"/>
    <n v="0"/>
    <n v="0.84875270732324071"/>
    <n v="1.178199481865285"/>
    <n v="-2.244577"/>
    <n v="72"/>
    <b v="0"/>
    <b v="0"/>
    <b v="0"/>
    <b v="0"/>
    <b v="0"/>
    <b v="1"/>
    <b v="0"/>
    <b v="0"/>
    <m/>
    <m/>
    <m/>
    <m/>
    <m/>
    <m/>
    <m/>
    <m/>
    <m/>
    <n v="0"/>
    <n v="0"/>
    <n v="0"/>
    <n v="0"/>
    <n v="0"/>
    <n v="0"/>
    <n v="0"/>
    <n v="0"/>
    <n v="0"/>
    <n v="0"/>
    <n v="0"/>
    <n v="620"/>
    <n v="1"/>
    <m/>
    <m/>
    <n v="11"/>
    <n v="134"/>
    <m/>
    <n v="4"/>
    <n v="128"/>
    <m/>
    <n v="121"/>
    <m/>
    <n v="1"/>
    <m/>
    <m/>
    <m/>
    <m/>
    <m/>
    <n v="11"/>
    <n v="138"/>
    <m/>
    <m/>
    <n v="1"/>
    <n v="128"/>
    <m/>
    <m/>
    <m/>
    <m/>
    <n v="1"/>
    <m/>
    <n v="1"/>
    <m/>
    <m/>
    <n v="11"/>
    <m/>
    <m/>
    <n v="17"/>
    <n v="172"/>
    <m/>
    <m/>
    <n v="2"/>
    <n v="130"/>
    <m/>
    <m/>
    <m/>
    <n v="1"/>
    <m/>
    <m/>
    <m/>
    <m/>
    <m/>
    <n v="21"/>
    <m/>
    <m/>
    <n v="17"/>
    <n v="167"/>
    <m/>
    <m/>
    <n v="2"/>
    <n v="129"/>
    <m/>
    <m/>
    <m/>
    <m/>
    <m/>
    <n v="1"/>
    <m/>
    <m/>
    <n v="69"/>
    <m/>
    <m/>
    <m/>
    <n v="113"/>
    <m/>
    <n v="19"/>
    <n v="392"/>
    <n v="68"/>
    <m/>
    <m/>
    <m/>
    <m/>
    <m/>
    <m/>
    <m/>
    <m/>
    <n v="52"/>
    <m/>
    <m/>
    <m/>
    <n v="320"/>
    <n v="101"/>
    <n v="0"/>
    <n v="0"/>
    <n v="56"/>
    <n v="724"/>
    <n v="0"/>
    <n v="23"/>
    <n v="5"/>
    <n v="583"/>
    <n v="0"/>
    <n v="121"/>
    <n v="0"/>
    <n v="0"/>
    <n v="2"/>
    <n v="0"/>
    <n v="0"/>
    <n v="55"/>
    <n v="0"/>
    <n v="320"/>
  </r>
  <r>
    <s v="MMR017"/>
    <s v="Ayeyarwady"/>
    <s v="MMR017D001"/>
    <s v="Pathein"/>
    <s v="MMR017004"/>
    <s v="Ngapudaw"/>
    <n v="83"/>
    <n v="7"/>
    <x v="4"/>
    <n v="180416.96310595892"/>
    <n v="0.44397953918139882"/>
    <n v="8.8548103267083539E-2"/>
    <n v="0.93650344117633832"/>
    <n v="0.10057533466248932"/>
    <n v="0.37280546852748503"/>
    <n v="0.47354117551028246"/>
    <n v="0.81053331941762774"/>
    <n v="0.19983822992224601"/>
    <n v="6.4055732400981058E-2"/>
    <n v="0.49302040390335544"/>
    <n v="0.47188592600323542"/>
    <n v="0.31644733538566128"/>
    <n v="1"/>
    <n v="180416.96310595892"/>
    <n v="324479"/>
    <n v="163012"/>
    <n v="161467"/>
    <n v="6.3022453780041052E-3"/>
    <n v="100.95685186446765"/>
    <n v="3226.6837415"/>
    <n v="100.5611414055591"/>
    <n v="8.6845613642931002E-2"/>
    <n v="320532"/>
    <n v="159582"/>
    <n v="160950"/>
    <n v="3947"/>
    <n v="3430"/>
    <n v="517"/>
    <n v="28732"/>
    <n v="14405"/>
    <n v="14327"/>
    <n v="100.54442660710548"/>
    <n v="295747"/>
    <n v="148607"/>
    <n v="147140"/>
    <n v="100.99700965067282"/>
    <n v="8.8548103267083539E-2"/>
    <n v="98623"/>
    <n v="208267"/>
    <n v="17589"/>
    <n v="0.5579952656925965"/>
    <n v="143421.25418333197"/>
    <n v="0.47354117551028246"/>
    <n v="0.52645882448971748"/>
    <n v="8.4454090182314054"/>
    <n v="225856"/>
    <n v="53061"/>
    <n v="150902"/>
    <n v="16043"/>
    <n v="4990"/>
    <n v="860"/>
    <n v="76652"/>
    <n v="65273"/>
    <n v="11379"/>
    <n v="0.14845013828732453"/>
    <n v="320532"/>
    <n v="3947"/>
    <n v="1.2313903136036339E-2"/>
    <n v="3118"/>
    <n v="10609"/>
    <n v="16925"/>
    <n v="17236"/>
    <n v="12610"/>
    <n v="7825"/>
    <n v="4269"/>
    <n v="2286"/>
    <n v="1774"/>
    <n v="4.1816521421489332"/>
    <n v="76652"/>
    <n v="4.2331446015759537"/>
    <n v="347"/>
    <n v="275"/>
    <n v="1208"/>
    <n v="46493"/>
    <n v="20374"/>
    <n v="3953"/>
    <n v="2173"/>
    <n v="1829"/>
    <n v="76652"/>
    <n v="68468"/>
    <n v="2987"/>
    <n v="3356"/>
    <n v="583"/>
    <n v="816"/>
    <n v="442"/>
    <n v="76652"/>
    <n v="62000"/>
    <n v="45"/>
    <n v="84"/>
    <n v="13815"/>
    <n v="298"/>
    <n v="410"/>
    <n v="259450.60715963057"/>
    <n v="0.18023013098157908"/>
    <n v="3.8877002557010905E-3"/>
    <n v="0.81053331941762774"/>
    <n v="0.18946668058237226"/>
    <n v="76652"/>
    <n v="45414"/>
    <n v="9700"/>
    <n v="15"/>
    <n v="18888"/>
    <n v="124"/>
    <n v="1547"/>
    <n v="964"/>
    <n v="0.96562385847727394"/>
    <n v="3.4376141522726056E-2"/>
    <n v="76652"/>
    <n v="14992"/>
    <n v="326"/>
    <n v="59293"/>
    <n v="0.77353493711840526"/>
    <n v="1414"/>
    <n v="627"/>
    <n v="0.19983822992224601"/>
    <n v="1.8447007253561552E-2"/>
    <n v="0.11192141105254916"/>
    <n v="222453"/>
    <n v="208328"/>
    <n v="14125"/>
    <n v="0.93650344117633832"/>
    <n v="110087"/>
    <n v="104697"/>
    <n v="5390"/>
    <n v="0.95103872391835553"/>
    <n v="112366"/>
    <n v="103631"/>
    <n v="8735"/>
    <n v="0.92226296210597514"/>
    <n v="20526"/>
    <n v="19803"/>
    <n v="723"/>
    <n v="0.96477638117509501"/>
    <n v="201927"/>
    <n v="188525"/>
    <n v="13402"/>
    <n v="0.93362947996057988"/>
    <n v="141205"/>
    <n v="56390"/>
    <n v="73756"/>
    <n v="11059"/>
    <n v="7.8318756417973867E-2"/>
    <n v="0.52233277858432781"/>
    <n v="5.0990143774301471"/>
    <n v="70747"/>
    <n v="27778"/>
    <n v="0.39263855711196233"/>
    <n v="37307"/>
    <n v="0.52732978076808912"/>
    <n v="5662"/>
    <n v="8.0031662119948555E-2"/>
    <n v="70458"/>
    <n v="28612"/>
    <n v="36449"/>
    <n v="7.6598824831814696E-2"/>
    <n v="0.5173152800249794"/>
    <n v="5397"/>
    <n v="175550"/>
    <n v="17656"/>
    <n v="92448"/>
    <n v="36526"/>
    <n v="13422"/>
    <n v="238"/>
    <n v="7109"/>
    <n v="271"/>
    <n v="404"/>
    <n v="7476"/>
    <n v="17656"/>
    <n v="157894"/>
    <n v="65446"/>
    <n v="110104"/>
    <n v="28920"/>
    <n v="0.10057533466248932"/>
    <n v="0.89942466533751064"/>
    <n v="0.37280546852748503"/>
    <n v="0.16473939048704073"/>
    <n v="0.63611506693249786"/>
    <n v="87672"/>
    <n v="7291"/>
    <n v="43988"/>
    <n v="21162"/>
    <n v="7335"/>
    <n v="154"/>
    <n v="3164"/>
    <n v="74"/>
    <n v="242"/>
    <n v="4262"/>
    <n v="8.3162241080390553E-2"/>
    <n v="0.9168377589196095"/>
    <n v="0.41510402408978919"/>
    <n v="0.17372707363810566"/>
    <n v="87878"/>
    <n v="10365"/>
    <n v="48460"/>
    <n v="15364"/>
    <n v="6087"/>
    <n v="84"/>
    <n v="3945"/>
    <n v="197"/>
    <n v="162"/>
    <n v="3214"/>
    <n v="0.11794760918546167"/>
    <n v="0.88205239081453835"/>
    <n v="0.33060606750267418"/>
    <n v="258893"/>
    <n v="4738"/>
    <n v="47321"/>
    <n v="9362"/>
    <n v="50237"/>
    <n v="17919"/>
    <n v="7261"/>
    <n v="1246"/>
    <n v="34117"/>
    <n v="63990"/>
    <n v="12840"/>
    <n v="2336"/>
    <n v="7526"/>
    <n v="0.31638167119234589"/>
    <n v="6.9213922354022711E-2"/>
    <n v="14.447960265639821"/>
    <n v="0.19750187322890037"/>
    <n v="129841"/>
    <n v="2590"/>
    <n v="39172"/>
    <n v="7880"/>
    <n v="37031"/>
    <n v="8438"/>
    <n v="4505"/>
    <n v="656"/>
    <n v="16604"/>
    <n v="1401"/>
    <n v="5216"/>
    <n v="1248"/>
    <n v="5100"/>
    <n v="0.76721528638873704"/>
    <n v="129052"/>
    <n v="2148"/>
    <n v="8149"/>
    <n v="1482"/>
    <n v="13206"/>
    <n v="9481"/>
    <n v="2756"/>
    <n v="590"/>
    <n v="17513"/>
    <n v="62589"/>
    <n v="7624"/>
    <n v="1088"/>
    <n v="2426"/>
    <n v="0.28842637076527289"/>
    <n v="258893"/>
    <n v="174257"/>
    <n v="110"/>
    <n v="322"/>
    <n v="1402"/>
    <n v="571"/>
    <n v="244"/>
    <n v="20"/>
    <n v="41"/>
    <n v="81926"/>
    <n v="0.31644733538566128"/>
    <n v="0.68355266461433872"/>
    <n v="24149"/>
    <n v="19062"/>
    <n v="13"/>
    <n v="21"/>
    <n v="64"/>
    <n v="77"/>
    <n v="19"/>
    <n v="5"/>
    <n v="4"/>
    <n v="4884"/>
    <n v="0.20224439935401051"/>
    <n v="234744"/>
    <n v="155195"/>
    <n v="97"/>
    <n v="301"/>
    <n v="1338"/>
    <n v="494"/>
    <n v="225"/>
    <n v="15"/>
    <n v="37"/>
    <n v="77042"/>
    <n v="0.32819582183144191"/>
    <n v="324479"/>
    <n v="304942"/>
    <n v="19537"/>
    <n v="6.0210368005325463E-2"/>
    <n v="10590"/>
    <n v="5106"/>
    <n v="7756"/>
    <n v="6357"/>
    <n v="163012"/>
    <n v="153546"/>
    <n v="9466"/>
    <n v="5.8069344588128485E-2"/>
    <n v="161467"/>
    <n v="151396"/>
    <n v="10071"/>
    <n v="6.2371877845008576E-2"/>
    <n v="76652"/>
    <n v="408"/>
    <n v="37383"/>
    <n v="1122"/>
    <n v="7917"/>
    <n v="1488"/>
    <n v="28334"/>
    <n v="0.36964462766790168"/>
    <n v="0.63035537233209826"/>
    <n v="0.49302040390335544"/>
    <n v="76652"/>
    <n v="824"/>
    <n v="3830"/>
    <n v="31343"/>
    <n v="4468"/>
    <n v="32738"/>
    <n v="621"/>
    <n v="1681"/>
    <n v="174"/>
    <n v="191"/>
    <n v="782"/>
    <n v="0.45713092939518862"/>
    <n v="0.47188592600323542"/>
    <n v="76652"/>
    <n v="1410"/>
    <n v="4956"/>
    <n v="31706"/>
    <n v="5888"/>
    <n v="30436"/>
    <n v="931"/>
    <n v="585"/>
    <n v="7"/>
    <n v="50"/>
    <n v="683"/>
    <n v="0.50440953921619791"/>
    <n v="0.48245316495329543"/>
    <n v="76652"/>
    <n v="4910"/>
    <n v="16634"/>
    <n v="12816"/>
    <n v="27395"/>
    <n v="10114"/>
    <n v="59"/>
    <n v="4036"/>
    <n v="688"/>
    <n v="6.4055732400981058E-2"/>
    <n v="20531.912017951261"/>
    <n v="0.24865626467672075"/>
    <n v="76652"/>
    <n v="486"/>
    <n v="12"/>
    <n v="180"/>
    <n v="41"/>
    <n v="69700"/>
    <n v="5438"/>
    <n v="148"/>
    <n v="13"/>
    <n v="634"/>
    <n v="76652"/>
    <n v="0.95422167719041906"/>
    <n v="0.25748395435342575"/>
    <n v="1.047974515674774"/>
    <n v="0.21280298838702041"/>
    <n v="42010"/>
    <n v="0.54806136826175444"/>
    <n v="0.75708699021427672"/>
    <n v="34642"/>
    <n v="25658"/>
    <n v="2939"/>
    <n v="8621"/>
    <n v="539"/>
    <n v="744"/>
    <n v="0.11246934196107081"/>
    <n v="0.45193863173824556"/>
    <n v="0.33473360121066636"/>
    <n v="9.7062046652403068E-3"/>
    <n v="76652"/>
    <n v="328"/>
    <n v="11434"/>
    <n v="11827"/>
    <n v="981"/>
    <n v="8348"/>
    <n v="7739"/>
    <n v="11094"/>
    <n v="0.26720763972238165"/>
    <n v="210636"/>
    <n v="210636"/>
    <n v="0.93396000532079992"/>
    <n v="0.70547546478284817"/>
    <n v="14859853"/>
    <n v="608035465.05400002"/>
    <n v="14271511.867062181"/>
    <m/>
    <m/>
    <n v="0"/>
    <n v="0"/>
    <m/>
    <n v="0"/>
    <n v="0"/>
    <n v="1292"/>
    <n v="1292"/>
    <n v="5.7287278854254425E-3"/>
    <n v="0.11876160990712074"/>
    <n v="15344"/>
    <n v="627845.79200000002"/>
    <n v="105616.64069929787"/>
    <n v="9241"/>
    <n v="9241"/>
    <n v="4.097459318050814E-2"/>
    <n v="0.59728925440969594"/>
    <n v="551955"/>
    <n v="22584894.690000001"/>
    <n v="1211664.6769591875"/>
    <m/>
    <m/>
    <n v="0"/>
    <n v="0"/>
    <m/>
    <n v="0"/>
    <m/>
    <m/>
    <n v="0"/>
    <m/>
    <n v="0"/>
    <m/>
    <m/>
    <m/>
    <n v="0"/>
    <n v="0"/>
    <m/>
    <n v="0"/>
    <n v="4361"/>
    <n v="1395"/>
    <n v="1395"/>
    <n v="6.1854298762914024E-3"/>
    <n v="0.14194982078853047"/>
    <n v="19802"/>
    <n v="327996.19594909047"/>
    <n v="242"/>
    <n v="242"/>
    <n v="1.0730279785394405E-3"/>
    <n v="0.14904958677685951"/>
    <n v="3607"/>
    <n v="56899.698508731111"/>
    <n v="2724"/>
    <n v="2724"/>
    <n v="1.2078215758435686E-2"/>
    <n v="0.15520190895741556"/>
    <n v="42277"/>
    <n v="294331.55945852981"/>
    <n v="225530"/>
    <n v="225530"/>
    <n v="0.29006588957355056"/>
    <n v="6.6270635488173604E-3"/>
    <n v="0.8772740202435525"/>
    <n v="0"/>
    <n v="7.4481383068905685E-2"/>
    <n v="0"/>
    <n v="2.0162022364914517E-2"/>
    <n v="3.4976411557772853E-3"/>
    <n v="1.8092647286141492E-2"/>
    <n v="0"/>
    <n v="16268020.638637017"/>
    <n v="50.13581969445486"/>
    <n v="0"/>
    <n v="0"/>
    <n v="1.4387398572252028"/>
    <n v="0.69505268445723756"/>
    <n v="-2.5455830000000002"/>
    <n v="58"/>
    <b v="1"/>
    <b v="0"/>
    <b v="0"/>
    <b v="0"/>
    <b v="0"/>
    <b v="1"/>
    <b v="0"/>
    <b v="0"/>
    <m/>
    <m/>
    <m/>
    <m/>
    <m/>
    <m/>
    <m/>
    <m/>
    <m/>
    <n v="0"/>
    <n v="0"/>
    <n v="0"/>
    <n v="0"/>
    <n v="0"/>
    <n v="0"/>
    <n v="0"/>
    <n v="0"/>
    <n v="0"/>
    <n v="0"/>
    <n v="0"/>
    <n v="620"/>
    <n v="1"/>
    <n v="377"/>
    <m/>
    <n v="72"/>
    <n v="40"/>
    <m/>
    <m/>
    <n v="297"/>
    <m/>
    <n v="351"/>
    <m/>
    <n v="5"/>
    <n v="2"/>
    <n v="143"/>
    <n v="6"/>
    <m/>
    <m/>
    <n v="19"/>
    <n v="63"/>
    <m/>
    <m/>
    <n v="25"/>
    <n v="852"/>
    <m/>
    <n v="241"/>
    <m/>
    <m/>
    <m/>
    <m/>
    <n v="39"/>
    <m/>
    <n v="7"/>
    <m/>
    <m/>
    <m/>
    <n v="202"/>
    <n v="103"/>
    <m/>
    <m/>
    <n v="32"/>
    <n v="541"/>
    <n v="279"/>
    <m/>
    <m/>
    <m/>
    <m/>
    <m/>
    <n v="38"/>
    <m/>
    <m/>
    <n v="19"/>
    <m/>
    <m/>
    <n v="220"/>
    <n v="93"/>
    <m/>
    <m/>
    <n v="23"/>
    <n v="494"/>
    <n v="323"/>
    <m/>
    <m/>
    <m/>
    <m/>
    <n v="36"/>
    <m/>
    <m/>
    <m/>
    <m/>
    <m/>
    <n v="184"/>
    <n v="34"/>
    <m/>
    <m/>
    <n v="27"/>
    <n v="873"/>
    <n v="68"/>
    <n v="301"/>
    <m/>
    <m/>
    <m/>
    <m/>
    <m/>
    <m/>
    <n v="50"/>
    <m/>
    <m/>
    <m/>
    <m/>
    <n v="402"/>
    <n v="0"/>
    <n v="0"/>
    <n v="697"/>
    <n v="333"/>
    <n v="0"/>
    <n v="0"/>
    <n v="80"/>
    <n v="3057"/>
    <n v="0"/>
    <n v="1563"/>
    <n v="0"/>
    <n v="0"/>
    <n v="0"/>
    <n v="0"/>
    <n v="0"/>
    <n v="168"/>
    <n v="2"/>
    <n v="150"/>
  </r>
  <r>
    <s v="MMR017"/>
    <s v="Ayeyarwady"/>
    <s v="MMR017D001"/>
    <s v="Pathein"/>
    <s v="MMR017005"/>
    <s v="Kyonpyaw"/>
    <n v="89"/>
    <n v="8"/>
    <x v="4"/>
    <n v="116079.77371696006"/>
    <n v="0.50756691547018351"/>
    <n v="0.10166845545906918"/>
    <n v="0.9221330873696858"/>
    <n v="0.10456021308115659"/>
    <n v="0.3164055603742737"/>
    <n v="0.45429330030372306"/>
    <n v="0.46333714362560519"/>
    <n v="0.37775685852608931"/>
    <n v="9.5985745024206565E-2"/>
    <n v="0.95864712210866054"/>
    <n v="0.97296933835395372"/>
    <n v="0.32304616141577724"/>
    <n v="1"/>
    <n v="116079.77371696006"/>
    <n v="235727"/>
    <n v="113738"/>
    <n v="121989"/>
    <n v="4.5784454347454649E-3"/>
    <n v="93.236275401880491"/>
    <n v="825.59634590600001"/>
    <n v="285.52330829579421"/>
    <n v="0.24658080220375514"/>
    <n v="233103"/>
    <n v="111626"/>
    <n v="121477"/>
    <n v="2624"/>
    <n v="2112"/>
    <n v="512"/>
    <n v="23966"/>
    <n v="11315"/>
    <n v="12651"/>
    <n v="89.439569994466837"/>
    <n v="211761"/>
    <n v="102423"/>
    <n v="109338"/>
    <n v="93.67557482302584"/>
    <n v="0.10166845545906918"/>
    <n v="68954"/>
    <n v="151783"/>
    <n v="14990"/>
    <n v="0.55305271341322804"/>
    <n v="105357.54302524"/>
    <n v="0.45429330030372306"/>
    <n v="0.54570669969627694"/>
    <n v="9.8759413109505019"/>
    <n v="166773"/>
    <n v="44758"/>
    <n v="104985"/>
    <n v="12764"/>
    <n v="3223"/>
    <n v="1043"/>
    <n v="59488"/>
    <n v="48369"/>
    <n v="11119"/>
    <n v="0.18691164604626143"/>
    <n v="233103"/>
    <n v="2624"/>
    <n v="1.1256826381470852E-2"/>
    <n v="3421"/>
    <n v="9062"/>
    <n v="13802"/>
    <n v="13851"/>
    <n v="9399"/>
    <n v="5319"/>
    <n v="2578"/>
    <n v="1301"/>
    <n v="755"/>
    <n v="3.9184877622377621"/>
    <n v="59488"/>
    <n v="3.9625974986551911"/>
    <n v="117"/>
    <n v="1425"/>
    <n v="1570"/>
    <n v="17649"/>
    <n v="38145"/>
    <n v="266"/>
    <n v="208"/>
    <n v="108"/>
    <n v="59488"/>
    <n v="58276"/>
    <n v="394"/>
    <n v="506"/>
    <n v="227"/>
    <n v="33"/>
    <n v="52"/>
    <n v="59488"/>
    <n v="27310"/>
    <n v="183"/>
    <n v="70"/>
    <n v="31823"/>
    <n v="68"/>
    <n v="34"/>
    <n v="107730.98404720279"/>
    <n v="0.53494822485207105"/>
    <n v="1.1430876815492199E-3"/>
    <n v="0.46333714362560519"/>
    <n v="0.53666285637439481"/>
    <n v="59488"/>
    <n v="1011"/>
    <n v="46011"/>
    <n v="29"/>
    <n v="9446"/>
    <n v="33"/>
    <n v="2604"/>
    <n v="354"/>
    <n v="0.94972095212479823"/>
    <n v="5.0279047875201766E-2"/>
    <n v="59488"/>
    <n v="22249"/>
    <n v="223"/>
    <n v="34628"/>
    <n v="0.58210059171597628"/>
    <n v="2097"/>
    <n v="291"/>
    <n v="0.37775685852608931"/>
    <n v="3.5250806885422273E-2"/>
    <n v="0.29347095212479829"/>
    <n v="164794"/>
    <n v="151962"/>
    <n v="12832"/>
    <n v="0.9221330873696858"/>
    <n v="77254"/>
    <n v="72816"/>
    <n v="4438"/>
    <n v="0.94255313640717631"/>
    <n v="87540"/>
    <n v="79146"/>
    <n v="8394"/>
    <n v="0.90411240575736818"/>
    <n v="17219"/>
    <n v="16269"/>
    <n v="950"/>
    <n v="0.9448283872466462"/>
    <n v="147575"/>
    <n v="135693"/>
    <n v="11882"/>
    <n v="0.91948500762324248"/>
    <n v="100308"/>
    <n v="40744"/>
    <n v="52481"/>
    <n v="7083"/>
    <n v="7.0612513458547674E-2"/>
    <n v="0.52319854847071023"/>
    <n v="5.7523648171678667"/>
    <n v="49189"/>
    <n v="20139"/>
    <n v="0.40942080546463638"/>
    <n v="25501"/>
    <n v="0.51842891703429628"/>
    <n v="3549"/>
    <n v="7.2150277501067311E-2"/>
    <n v="51119"/>
    <n v="20605"/>
    <n v="26980"/>
    <n v="6.9132807762280174E-2"/>
    <n v="0.52778810227117123"/>
    <n v="3534"/>
    <n v="130279"/>
    <n v="13622"/>
    <n v="75436"/>
    <n v="23006"/>
    <n v="9755"/>
    <n v="197"/>
    <n v="5777"/>
    <n v="141"/>
    <n v="68"/>
    <n v="2277"/>
    <n v="13622"/>
    <n v="116657"/>
    <n v="41221"/>
    <n v="89058"/>
    <n v="18215"/>
    <n v="0.10456021308115659"/>
    <n v="0.89543978691884341"/>
    <n v="0.3164055603742737"/>
    <n v="0.13981531942983905"/>
    <n v="0.60592267364655861"/>
    <n v="61157"/>
    <n v="4917"/>
    <n v="33599"/>
    <n v="13413"/>
    <n v="5444"/>
    <n v="111"/>
    <n v="2446"/>
    <n v="44"/>
    <n v="42"/>
    <n v="1141"/>
    <n v="8.039962718903805E-2"/>
    <n v="0.91960037281096196"/>
    <n v="0.37021109603152541"/>
    <n v="0.15089033144202627"/>
    <n v="69122"/>
    <n v="8705"/>
    <n v="41837"/>
    <n v="9593"/>
    <n v="4311"/>
    <n v="86"/>
    <n v="3331"/>
    <n v="97"/>
    <n v="26"/>
    <n v="1136"/>
    <n v="0.12593674951534967"/>
    <n v="0.87406325048465028"/>
    <n v="0.2688000925899135"/>
    <n v="191047"/>
    <n v="3182"/>
    <n v="40602"/>
    <n v="9980"/>
    <n v="29943"/>
    <n v="14991"/>
    <n v="3694"/>
    <n v="371"/>
    <n v="25326"/>
    <n v="41932"/>
    <n v="9588"/>
    <n v="1968"/>
    <n v="9470"/>
    <n v="0.29795285976749175"/>
    <n v="7.8467602213067991E-2"/>
    <n v="12.744113134547394"/>
    <n v="0.17421048856979812"/>
    <n v="91229"/>
    <n v="1332"/>
    <n v="28036"/>
    <n v="8157"/>
    <n v="20759"/>
    <n v="6767"/>
    <n v="2173"/>
    <n v="236"/>
    <n v="12424"/>
    <n v="664"/>
    <n v="3861"/>
    <n v="1022"/>
    <n v="5798"/>
    <n v="0.73687095112299816"/>
    <n v="99818"/>
    <n v="1850"/>
    <n v="12566"/>
    <n v="1823"/>
    <n v="9184"/>
    <n v="8224"/>
    <n v="1521"/>
    <n v="135"/>
    <n v="12902"/>
    <n v="41268"/>
    <n v="5727"/>
    <n v="946"/>
    <n v="3672"/>
    <n v="0.35232122462882448"/>
    <n v="191047"/>
    <n v="127522"/>
    <n v="70"/>
    <n v="193"/>
    <n v="735"/>
    <n v="685"/>
    <n v="105"/>
    <n v="1"/>
    <n v="19"/>
    <n v="61717"/>
    <n v="0.32304616141577724"/>
    <n v="0.67695383858422276"/>
    <n v="20279"/>
    <n v="15429"/>
    <n v="20"/>
    <n v="26"/>
    <n v="53"/>
    <n v="168"/>
    <n v="29"/>
    <n v="0"/>
    <n v="3"/>
    <n v="4551"/>
    <n v="0.22441935006657132"/>
    <n v="170768"/>
    <n v="112093"/>
    <n v="50"/>
    <n v="167"/>
    <n v="682"/>
    <n v="517"/>
    <n v="76"/>
    <n v="1"/>
    <n v="16"/>
    <n v="57166"/>
    <n v="0.33475826852806145"/>
    <n v="235727"/>
    <n v="215454"/>
    <n v="20273"/>
    <n v="8.6002027769411224E-2"/>
    <n v="13120"/>
    <n v="5344"/>
    <n v="7947"/>
    <n v="6571"/>
    <n v="113738"/>
    <n v="104394"/>
    <n v="9344"/>
    <n v="8.2153721711301392E-2"/>
    <n v="121989"/>
    <n v="111060"/>
    <n v="10929"/>
    <n v="8.9590045004057733E-2"/>
    <n v="59488"/>
    <n v="205"/>
    <n v="56823"/>
    <n v="800"/>
    <n v="105"/>
    <n v="73"/>
    <n v="1482"/>
    <n v="2.4912587412587412E-2"/>
    <n v="0.97508741258741261"/>
    <n v="0.95864712210866054"/>
    <n v="59488"/>
    <n v="438"/>
    <n v="49963"/>
    <n v="6961"/>
    <n v="276"/>
    <n v="287"/>
    <n v="946"/>
    <n v="8"/>
    <n v="518"/>
    <n v="9"/>
    <n v="82"/>
    <n v="2.0861350188273266E-2"/>
    <n v="0.97296933835395372"/>
    <n v="59488"/>
    <n v="423"/>
    <n v="50218"/>
    <n v="5701"/>
    <n v="261"/>
    <n v="177"/>
    <n v="2569"/>
    <n v="5"/>
    <n v="20"/>
    <n v="0"/>
    <n v="114"/>
    <n v="0.94753563743948355"/>
    <n v="0.96580823023130713"/>
    <n v="59488"/>
    <n v="5710"/>
    <n v="22624"/>
    <n v="8723"/>
    <n v="17836"/>
    <n v="2112"/>
    <n v="21"/>
    <n v="2310"/>
    <n v="152"/>
    <n v="9.5985745024206565E-2"/>
    <n v="22374.565122377622"/>
    <n v="0.17032006455083379"/>
    <n v="59488"/>
    <n v="1254"/>
    <n v="10"/>
    <n v="267"/>
    <n v="40"/>
    <n v="55636"/>
    <n v="932"/>
    <n v="37"/>
    <n v="11"/>
    <n v="1301"/>
    <n v="59488"/>
    <n v="1.0243578536847768"/>
    <n v="0.27640926332373672"/>
    <n v="0.97622134335461208"/>
    <n v="0.19823270135466101"/>
    <n v="34956"/>
    <n v="0.5876143087681549"/>
    <n v="0.62996269530898019"/>
    <n v="24532"/>
    <n v="24094"/>
    <n v="3357"/>
    <n v="8099"/>
    <n v="436"/>
    <n v="419"/>
    <n v="0.1361451048951049"/>
    <n v="0.4123856912318451"/>
    <n v="0.405022861753631"/>
    <n v="7.3292092522861752E-3"/>
    <n v="59488"/>
    <n v="255"/>
    <n v="13064"/>
    <n v="35180"/>
    <n v="2677"/>
    <n v="2228"/>
    <n v="711"/>
    <n v="10366"/>
    <n v="0.28084655728886498"/>
    <n v="130282"/>
    <n v="125422"/>
    <n v="0.52603721039475226"/>
    <n v="0.73939380650922493"/>
    <n v="9273625"/>
    <n v="379458187.75"/>
    <n v="8497890.0159074087"/>
    <m/>
    <m/>
    <n v="0"/>
    <n v="0"/>
    <m/>
    <n v="0"/>
    <n v="0"/>
    <n v="1493"/>
    <n v="1493"/>
    <n v="6.2618484406193903E-3"/>
    <n v="0.22499665103817815"/>
    <n v="33592"/>
    <n v="1374517.456"/>
    <n v="122047.71251087595"/>
    <n v="2597"/>
    <n v="2597"/>
    <n v="1.0892177093294412E-2"/>
    <n v="0.58279938390450514"/>
    <n v="151353"/>
    <n v="6193062.0539999995"/>
    <n v="340514.35624532081"/>
    <n v="8"/>
    <n v="8"/>
    <n v="3.35531061788045E-5"/>
    <n v="0.30249999999999999"/>
    <n v="242"/>
    <n v="1220.5337811861355"/>
    <m/>
    <m/>
    <n v="0"/>
    <m/>
    <n v="0"/>
    <m/>
    <m/>
    <m/>
    <n v="0"/>
    <n v="0"/>
    <m/>
    <n v="0"/>
    <n v="108908"/>
    <n v="3018"/>
    <n v="3018"/>
    <n v="1.2657909305953998E-2"/>
    <n v="0.21179920477137176"/>
    <n v="63921"/>
    <n v="709600.37231136567"/>
    <m/>
    <m/>
    <n v="0"/>
    <n v="0"/>
    <m/>
    <n v="0"/>
    <n v="105890"/>
    <n v="105890"/>
    <n v="0.4441173016592011"/>
    <n v="0.21299999999999999"/>
    <n v="2255457"/>
    <n v="11441545.092167299"/>
    <n v="243288"/>
    <n v="238428"/>
    <n v="0.30665467972882771"/>
    <n v="7.0060635295411946E-3"/>
    <n v="0.40249908764101472"/>
    <n v="0"/>
    <n v="1.6128323320359437E-2"/>
    <n v="5.7810083731708548E-5"/>
    <n v="3.3609931631311082E-2"/>
    <n v="0"/>
    <n v="0.54192410729960727"/>
    <n v="0"/>
    <n v="21112818.082923457"/>
    <n v="89.564700195240505"/>
    <n v="4860"/>
    <n v="1.9976324356318437E-2"/>
    <n v="0.96892160731314325"/>
    <n v="1.0114581698320515"/>
    <n v="-2.0465689999999999"/>
    <n v="81"/>
    <b v="0"/>
    <b v="0"/>
    <b v="1"/>
    <b v="0"/>
    <b v="0"/>
    <b v="1"/>
    <b v="0"/>
    <b v="0"/>
    <m/>
    <m/>
    <m/>
    <m/>
    <m/>
    <m/>
    <m/>
    <m/>
    <m/>
    <n v="0"/>
    <n v="0"/>
    <n v="0"/>
    <n v="0"/>
    <n v="0"/>
    <n v="0"/>
    <n v="0"/>
    <n v="0"/>
    <n v="0"/>
    <n v="0"/>
    <n v="0"/>
    <n v="620"/>
    <n v="1"/>
    <m/>
    <m/>
    <n v="22"/>
    <n v="1"/>
    <m/>
    <n v="1"/>
    <n v="7"/>
    <m/>
    <n v="1"/>
    <m/>
    <m/>
    <m/>
    <m/>
    <m/>
    <m/>
    <m/>
    <n v="22"/>
    <n v="3"/>
    <m/>
    <m/>
    <n v="1"/>
    <n v="7"/>
    <m/>
    <n v="4"/>
    <m/>
    <m/>
    <m/>
    <m/>
    <n v="1"/>
    <m/>
    <m/>
    <n v="82"/>
    <m/>
    <m/>
    <m/>
    <n v="9"/>
    <m/>
    <m/>
    <n v="1"/>
    <n v="8"/>
    <n v="1"/>
    <m/>
    <m/>
    <m/>
    <m/>
    <m/>
    <n v="1"/>
    <m/>
    <m/>
    <n v="202"/>
    <m/>
    <m/>
    <m/>
    <n v="7"/>
    <n v="1"/>
    <m/>
    <n v="2"/>
    <n v="8"/>
    <m/>
    <m/>
    <m/>
    <m/>
    <m/>
    <n v="1"/>
    <m/>
    <m/>
    <n v="149"/>
    <m/>
    <m/>
    <m/>
    <n v="2"/>
    <m/>
    <m/>
    <n v="5"/>
    <n v="6"/>
    <m/>
    <n v="98"/>
    <m/>
    <m/>
    <m/>
    <m/>
    <m/>
    <m/>
    <n v="2"/>
    <m/>
    <m/>
    <m/>
    <m/>
    <n v="433"/>
    <n v="0"/>
    <n v="0"/>
    <n v="44"/>
    <n v="22"/>
    <n v="1"/>
    <n v="1"/>
    <n v="4"/>
    <n v="36"/>
    <n v="0"/>
    <n v="104"/>
    <n v="0"/>
    <n v="0"/>
    <n v="0"/>
    <n v="0"/>
    <n v="0"/>
    <n v="5"/>
    <n v="0"/>
    <n v="0"/>
  </r>
  <r>
    <s v="MMR017"/>
    <s v="Ayeyarwady"/>
    <s v="MMR017D001"/>
    <s v="Pathein"/>
    <s v="MMR017006"/>
    <s v="Yegyi"/>
    <n v="87"/>
    <n v="16"/>
    <x v="6"/>
    <n v="100164.59086530519"/>
    <n v="0.48395367921017418"/>
    <n v="0.15131375579598144"/>
    <n v="0.94737562099503203"/>
    <n v="7.7585586881472962E-2"/>
    <n v="0.35232666858457995"/>
    <n v="0.41785299016372834"/>
    <n v="0.44479936902297151"/>
    <n v="0.38970718722271519"/>
    <n v="0.13743468401853495"/>
    <n v="0.78199743665582178"/>
    <n v="0.85381050971113082"/>
    <n v="0.25324034147012137"/>
    <n v="1"/>
    <n v="100164.59086530519"/>
    <n v="194100"/>
    <n v="92387"/>
    <n v="101713"/>
    <n v="3.7699383561666452E-3"/>
    <n v="90.831063875807416"/>
    <n v="1301.77345973"/>
    <n v="149.10428427405347"/>
    <n v="0.12876796030334603"/>
    <n v="191401"/>
    <n v="90197"/>
    <n v="101204"/>
    <n v="2699"/>
    <n v="2190"/>
    <n v="509"/>
    <n v="29370"/>
    <n v="13530"/>
    <n v="15840"/>
    <n v="85.416666666666657"/>
    <n v="164730"/>
    <n v="78857"/>
    <n v="85873"/>
    <n v="91.829795162623867"/>
    <n v="0.15131375579598144"/>
    <n v="53186"/>
    <n v="127284"/>
    <n v="13630"/>
    <n v="0.52493636277929667"/>
    <n v="92209.851984538516"/>
    <n v="0.41785299016372834"/>
    <n v="0.58214700983627166"/>
    <n v="10.708337261556833"/>
    <n v="140914"/>
    <n v="33117"/>
    <n v="92143"/>
    <n v="11355"/>
    <n v="3188"/>
    <n v="1111"/>
    <n v="50715"/>
    <n v="41174"/>
    <n v="9541"/>
    <n v="0.18812974465148374"/>
    <n v="191401"/>
    <n v="2699"/>
    <n v="1.4101284737279325E-2"/>
    <n v="3165"/>
    <n v="8773"/>
    <n v="12391"/>
    <n v="11745"/>
    <n v="7294"/>
    <n v="3937"/>
    <n v="1931"/>
    <n v="925"/>
    <n v="554"/>
    <n v="3.7740510697032437"/>
    <n v="50715"/>
    <n v="3.8272700384501626"/>
    <n v="107"/>
    <n v="736"/>
    <n v="1035"/>
    <n v="23693"/>
    <n v="24195"/>
    <n v="387"/>
    <n v="394"/>
    <n v="168"/>
    <n v="50715"/>
    <n v="49096"/>
    <n v="495"/>
    <n v="537"/>
    <n v="483"/>
    <n v="41"/>
    <n v="63"/>
    <n v="50715"/>
    <n v="22429"/>
    <n v="87"/>
    <n v="42"/>
    <n v="28007"/>
    <n v="94"/>
    <n v="56"/>
    <n v="84976.533885438228"/>
    <n v="0.55224292615596959"/>
    <n v="1.8534950211968845E-3"/>
    <n v="0.44479936902297151"/>
    <n v="0.55520063097702854"/>
    <n v="50715"/>
    <n v="4194"/>
    <n v="34122"/>
    <n v="22"/>
    <n v="10576"/>
    <n v="43"/>
    <n v="1688"/>
    <n v="70"/>
    <n v="0.96448782411515332"/>
    <n v="3.5512175884846675E-2"/>
    <n v="50715"/>
    <n v="19590"/>
    <n v="174"/>
    <n v="29573"/>
    <n v="0.58312136448782415"/>
    <n v="1158"/>
    <n v="220"/>
    <n v="0.38970718722271519"/>
    <n v="2.2833481218574387E-2"/>
    <n v="0.29535640343093761"/>
    <n v="138890"/>
    <n v="131581"/>
    <n v="7309"/>
    <n v="0.94737562099503203"/>
    <n v="63863"/>
    <n v="61918"/>
    <n v="1945"/>
    <n v="0.96954418051140723"/>
    <n v="75027"/>
    <n v="69663"/>
    <n v="5364"/>
    <n v="0.92850573793434366"/>
    <n v="21437"/>
    <n v="20440"/>
    <n v="997"/>
    <n v="0.95349162662686016"/>
    <n v="117453"/>
    <n v="111141"/>
    <n v="6312"/>
    <n v="0.94625935480575207"/>
    <n v="79235"/>
    <n v="30839"/>
    <n v="43436"/>
    <n v="4960"/>
    <n v="6.2598599103931341E-2"/>
    <n v="0.54819208683031484"/>
    <n v="6.2175403225806454"/>
    <n v="38213"/>
    <n v="15399"/>
    <n v="0.4029780441211106"/>
    <n v="20461"/>
    <n v="0.53544605239054777"/>
    <n v="2353"/>
    <n v="6.1575903488341667E-2"/>
    <n v="41022"/>
    <n v="15440"/>
    <n v="22975"/>
    <n v="6.3551265174784266E-2"/>
    <n v="0.56006533079810839"/>
    <n v="2607"/>
    <n v="111232"/>
    <n v="8630"/>
    <n v="63412"/>
    <n v="19132"/>
    <n v="8932"/>
    <n v="141"/>
    <n v="6208"/>
    <n v="118"/>
    <n v="66"/>
    <n v="4593"/>
    <n v="8630"/>
    <n v="102602"/>
    <n v="39190"/>
    <n v="72042"/>
    <n v="20058"/>
    <n v="7.7585586881472962E-2"/>
    <n v="0.92241441311852701"/>
    <n v="0.35232666858457995"/>
    <n v="0.18032580552359034"/>
    <n v="0.63737054085155354"/>
    <n v="51335"/>
    <n v="2719"/>
    <n v="26669"/>
    <n v="11495"/>
    <n v="5403"/>
    <n v="92"/>
    <n v="2712"/>
    <n v="41"/>
    <n v="43"/>
    <n v="2161"/>
    <n v="5.2965812798285772E-2"/>
    <n v="0.94703418720171428"/>
    <n v="0.42752508035453396"/>
    <n v="0.20360377909808122"/>
    <n v="59897"/>
    <n v="5911"/>
    <n v="36743"/>
    <n v="7637"/>
    <n v="3529"/>
    <n v="49"/>
    <n v="3496"/>
    <n v="77"/>
    <n v="23"/>
    <n v="2432"/>
    <n v="9.8686077766833066E-2"/>
    <n v="0.90131392223316698"/>
    <n v="0.28787752308128955"/>
    <n v="160014"/>
    <n v="3180"/>
    <n v="26808"/>
    <n v="9668"/>
    <n v="24841"/>
    <n v="9107"/>
    <n v="3561"/>
    <n v="484"/>
    <n v="19944"/>
    <n v="41707"/>
    <n v="8792"/>
    <n v="1421"/>
    <n v="10501"/>
    <n v="0.31755971352506657"/>
    <n v="5.6913770045121055E-2"/>
    <n v="17.570440320632478"/>
    <n v="0.24018579875488322"/>
    <n v="75170"/>
    <n v="1570"/>
    <n v="19352"/>
    <n v="8106"/>
    <n v="17578"/>
    <n v="4175"/>
    <n v="2222"/>
    <n v="330"/>
    <n v="10027"/>
    <n v="710"/>
    <n v="3459"/>
    <n v="705"/>
    <n v="6936"/>
    <n v="0.70510842091259807"/>
    <n v="84844"/>
    <n v="1610"/>
    <n v="7456"/>
    <n v="1562"/>
    <n v="7263"/>
    <n v="4932"/>
    <n v="1339"/>
    <n v="154"/>
    <n v="9917"/>
    <n v="40997"/>
    <n v="5333"/>
    <n v="716"/>
    <n v="3565"/>
    <n v="0.28478148130686909"/>
    <n v="160014"/>
    <n v="116963"/>
    <n v="97"/>
    <n v="173"/>
    <n v="1237"/>
    <n v="683"/>
    <n v="303"/>
    <n v="7"/>
    <n v="29"/>
    <n v="40522"/>
    <n v="0.25324034147012137"/>
    <n v="0.74675965852987858"/>
    <n v="24781"/>
    <n v="19313"/>
    <n v="38"/>
    <n v="44"/>
    <n v="145"/>
    <n v="188"/>
    <n v="30"/>
    <n v="5"/>
    <n v="1"/>
    <n v="5017"/>
    <n v="0.20245349259513337"/>
    <n v="135233"/>
    <n v="97650"/>
    <n v="59"/>
    <n v="129"/>
    <n v="1092"/>
    <n v="495"/>
    <n v="273"/>
    <n v="2"/>
    <n v="28"/>
    <n v="35505"/>
    <n v="0.26254686356140883"/>
    <n v="194100"/>
    <n v="180682"/>
    <n v="13418"/>
    <n v="6.9129314786192678E-2"/>
    <n v="7556"/>
    <n v="3771"/>
    <n v="6001"/>
    <n v="5077"/>
    <n v="92387"/>
    <n v="86093"/>
    <n v="6294"/>
    <n v="6.8126468009568439E-2"/>
    <n v="101713"/>
    <n v="94589"/>
    <n v="7124"/>
    <n v="7.0040211182444717E-2"/>
    <n v="50715"/>
    <n v="221"/>
    <n v="39438"/>
    <n v="1656"/>
    <n v="3354"/>
    <n v="366"/>
    <n v="5680"/>
    <n v="0.11199842255742877"/>
    <n v="0.88800157744257124"/>
    <n v="0.78199743665582178"/>
    <n v="50715"/>
    <n v="270"/>
    <n v="37855"/>
    <n v="5025"/>
    <n v="1014"/>
    <n v="205"/>
    <n v="5687"/>
    <n v="111"/>
    <n v="151"/>
    <n v="7"/>
    <n v="390"/>
    <n v="0.11836734693877551"/>
    <n v="0.85381050971113082"/>
    <n v="50715"/>
    <n v="347"/>
    <n v="37720"/>
    <n v="4218"/>
    <n v="974"/>
    <n v="443"/>
    <n v="6498"/>
    <n v="113"/>
    <n v="11"/>
    <n v="5"/>
    <n v="386"/>
    <n v="0.8362220250419008"/>
    <n v="0.8179039731834763"/>
    <n v="50715"/>
    <n v="6970"/>
    <n v="15738"/>
    <n v="5785"/>
    <n v="17624"/>
    <n v="839"/>
    <n v="6"/>
    <n v="3352"/>
    <n v="401"/>
    <n v="0.13743468401853495"/>
    <n v="26305.135955831607"/>
    <n v="0.22007295671891944"/>
    <n v="50715"/>
    <n v="2227"/>
    <n v="10"/>
    <n v="254"/>
    <n v="23"/>
    <n v="45410"/>
    <n v="1926"/>
    <n v="51"/>
    <n v="4"/>
    <n v="810"/>
    <n v="50715"/>
    <n v="1.1492457852706299"/>
    <n v="0.31010860095608495"/>
    <n v="0.8701358863495986"/>
    <n v="0.17669085855466338"/>
    <n v="29689"/>
    <n v="0.5854086562161096"/>
    <n v="0.53504298149182716"/>
    <n v="20754"/>
    <n v="21026"/>
    <n v="3035"/>
    <n v="11242"/>
    <n v="822"/>
    <n v="1405"/>
    <n v="0.22167011732229125"/>
    <n v="0.40922803904170363"/>
    <n v="0.41459134378389034"/>
    <n v="2.7703835157251305E-2"/>
    <n v="50715"/>
    <n v="580"/>
    <n v="12189"/>
    <n v="25194"/>
    <n v="2192"/>
    <n v="6130"/>
    <n v="1423"/>
    <n v="12821"/>
    <n v="0.32306023858818889"/>
    <n v="120898"/>
    <n v="100081"/>
    <n v="0.56109594263512874"/>
    <n v="0.81469080045163422"/>
    <n v="8153507"/>
    <n v="333625199.426"/>
    <n v="6780926.238475142"/>
    <m/>
    <m/>
    <n v="0"/>
    <n v="0"/>
    <m/>
    <n v="0"/>
    <n v="0"/>
    <n v="558"/>
    <n v="558"/>
    <n v="3.1283813709935132E-3"/>
    <n v="0.18096774193548387"/>
    <n v="10098"/>
    <n v="413189.96399999998"/>
    <n v="45614.617267963018"/>
    <n v="4690"/>
    <n v="4690"/>
    <n v="2.6294101487382756E-2"/>
    <n v="0.51984008528784653"/>
    <n v="243805"/>
    <n v="9976012.9900000002"/>
    <n v="614945.06383925863"/>
    <n v="56"/>
    <n v="56"/>
    <n v="3.1395942074486874E-4"/>
    <n v="0.33250000000000002"/>
    <n v="1862"/>
    <n v="8543.7364683029482"/>
    <m/>
    <m/>
    <n v="0"/>
    <m/>
    <n v="0"/>
    <m/>
    <m/>
    <m/>
    <n v="0"/>
    <n v="0"/>
    <m/>
    <n v="0"/>
    <n v="72982"/>
    <n v="19909"/>
    <n v="19909"/>
    <n v="0.11161818049302842"/>
    <n v="0.15400020091415942"/>
    <n v="306599"/>
    <n v="4681058.2545881299"/>
    <m/>
    <m/>
    <n v="0"/>
    <n v="0"/>
    <m/>
    <n v="0"/>
    <n v="53073"/>
    <n v="53073"/>
    <n v="0.29754943459272176"/>
    <n v="0.15839993970568839"/>
    <n v="840676"/>
    <n v="5734603.1039436674"/>
    <n v="199184"/>
    <n v="178367"/>
    <n v="0.22940709673021545"/>
    <n v="5.2412071299246486E-3"/>
    <n v="0.379550179891747"/>
    <n v="0"/>
    <n v="3.4420446616776464E-2"/>
    <n v="4.7822031968029212E-4"/>
    <n v="0.26201383706722137"/>
    <n v="0"/>
    <n v="0.32098411974453878"/>
    <n v="0"/>
    <n v="17865691.014582463"/>
    <n v="92.043745567143034"/>
    <n v="20817"/>
    <n v="0.10451140653867781"/>
    <n v="0.97447586151498111"/>
    <n v="0.91894384337970114"/>
    <n v="-1.5577030000000001"/>
    <n v="123"/>
    <b v="0"/>
    <b v="0"/>
    <b v="1"/>
    <b v="0"/>
    <b v="0"/>
    <b v="1"/>
    <b v="0"/>
    <b v="0"/>
    <m/>
    <m/>
    <m/>
    <m/>
    <m/>
    <m/>
    <m/>
    <m/>
    <m/>
    <n v="0"/>
    <n v="0"/>
    <n v="0"/>
    <n v="0"/>
    <n v="0"/>
    <n v="0"/>
    <n v="0"/>
    <n v="0"/>
    <n v="0"/>
    <n v="0"/>
    <n v="0"/>
    <n v="620"/>
    <n v="1"/>
    <n v="272"/>
    <m/>
    <n v="60"/>
    <n v="2"/>
    <m/>
    <n v="2"/>
    <n v="46"/>
    <m/>
    <n v="78"/>
    <m/>
    <m/>
    <m/>
    <n v="78"/>
    <m/>
    <m/>
    <m/>
    <n v="46"/>
    <n v="3"/>
    <m/>
    <m/>
    <n v="2"/>
    <n v="547"/>
    <m/>
    <n v="1"/>
    <m/>
    <m/>
    <m/>
    <m/>
    <n v="1"/>
    <m/>
    <m/>
    <n v="133"/>
    <m/>
    <m/>
    <m/>
    <n v="7"/>
    <m/>
    <m/>
    <n v="2"/>
    <n v="12"/>
    <m/>
    <m/>
    <m/>
    <m/>
    <m/>
    <m/>
    <n v="1"/>
    <m/>
    <m/>
    <n v="223"/>
    <m/>
    <m/>
    <m/>
    <n v="6"/>
    <m/>
    <m/>
    <n v="2"/>
    <n v="12"/>
    <m/>
    <m/>
    <m/>
    <m/>
    <m/>
    <n v="1"/>
    <m/>
    <m/>
    <n v="180"/>
    <m/>
    <m/>
    <m/>
    <n v="2"/>
    <m/>
    <m/>
    <n v="5"/>
    <n v="8"/>
    <m/>
    <n v="91"/>
    <m/>
    <m/>
    <m/>
    <m/>
    <m/>
    <m/>
    <n v="1"/>
    <m/>
    <m/>
    <m/>
    <m/>
    <n v="808"/>
    <n v="0"/>
    <n v="0"/>
    <n v="106"/>
    <n v="20"/>
    <n v="0"/>
    <n v="2"/>
    <n v="6"/>
    <n v="625"/>
    <n v="0"/>
    <n v="170"/>
    <n v="0"/>
    <n v="0"/>
    <n v="0"/>
    <n v="0"/>
    <n v="0"/>
    <n v="4"/>
    <n v="0"/>
    <n v="78"/>
  </r>
  <r>
    <s v="MMR017"/>
    <s v="Ayeyarwady"/>
    <s v="MMR017D001"/>
    <s v="Pathein"/>
    <s v="MMR017007"/>
    <s v="Kyaunggon"/>
    <n v="65"/>
    <n v="3"/>
    <x v="6"/>
    <n v="84061.553106279564"/>
    <n v="0.48439566285595381"/>
    <n v="9.8457386450762102E-2"/>
    <n v="0.93007656168435704"/>
    <n v="8.559403398307544E-2"/>
    <n v="0.30438520106280842"/>
    <n v="0.43279110787580144"/>
    <n v="0.43587266315636924"/>
    <n v="0.36411284479010675"/>
    <n v="7.3064103183421089E-2"/>
    <n v="0.88251775276556688"/>
    <n v="0.9158011690256509"/>
    <n v="0.29007513029352705"/>
    <n v="1"/>
    <n v="84061.553106279564"/>
    <n v="163035"/>
    <n v="78755"/>
    <n v="84280"/>
    <n v="3.1665734152376557E-3"/>
    <n v="93.444470811580445"/>
    <n v="683.98906989499994"/>
    <n v="238.35907206094348"/>
    <n v="0.20584929318779499"/>
    <n v="160722"/>
    <n v="77010"/>
    <n v="83712"/>
    <n v="2313"/>
    <n v="1745"/>
    <n v="568"/>
    <n v="16052"/>
    <n v="7496"/>
    <n v="8556"/>
    <n v="87.611033193080885"/>
    <n v="146983"/>
    <n v="71259"/>
    <n v="75724"/>
    <n v="94.10358670962971"/>
    <n v="9.8457386450762102E-2"/>
    <n v="46374"/>
    <n v="107151"/>
    <n v="9510"/>
    <n v="0.52154436262844017"/>
    <n v="78005.014838872259"/>
    <n v="0.43279110787580144"/>
    <n v="0.56720889212419856"/>
    <n v="8.8753254752638799"/>
    <n v="116661"/>
    <n v="31561"/>
    <n v="74055"/>
    <n v="7937"/>
    <n v="2352"/>
    <n v="756"/>
    <n v="41402"/>
    <n v="33801"/>
    <n v="7601"/>
    <n v="0.18359016472634171"/>
    <n v="160722"/>
    <n v="2313"/>
    <n v="1.4391309217157576E-2"/>
    <n v="2475"/>
    <n v="6343"/>
    <n v="10062"/>
    <n v="9406"/>
    <n v="6369"/>
    <n v="3669"/>
    <n v="1698"/>
    <n v="869"/>
    <n v="511"/>
    <n v="3.8819863774696874"/>
    <n v="41402"/>
    <n v="3.9378532438046472"/>
    <n v="43"/>
    <n v="802"/>
    <n v="1022"/>
    <n v="13677"/>
    <n v="25319"/>
    <n v="270"/>
    <n v="199"/>
    <n v="70"/>
    <n v="41402"/>
    <n v="40782"/>
    <n v="222"/>
    <n v="200"/>
    <n v="133"/>
    <n v="38"/>
    <n v="27"/>
    <n v="41402"/>
    <n v="17960"/>
    <n v="46"/>
    <n v="40"/>
    <n v="23217"/>
    <n v="40"/>
    <n v="99"/>
    <n v="69899.046712719195"/>
    <n v="0.56077001111057434"/>
    <n v="9.6613690159895655E-4"/>
    <n v="0.43587266315636924"/>
    <n v="0.56412733684363081"/>
    <n v="41402"/>
    <n v="13348"/>
    <n v="19711"/>
    <n v="8"/>
    <n v="6463"/>
    <n v="36"/>
    <n v="1630"/>
    <n v="206"/>
    <n v="0.95478479300516883"/>
    <n v="4.521520699483117E-2"/>
    <n v="41402"/>
    <n v="14935"/>
    <n v="140"/>
    <n v="24660"/>
    <n v="0.59562339983575674"/>
    <n v="1407"/>
    <n v="260"/>
    <n v="0.36411284479010675"/>
    <n v="3.39838655137433E-2"/>
    <n v="0.30467127191923099"/>
    <n v="114940"/>
    <n v="106903"/>
    <n v="8037"/>
    <n v="0.93007656168435704"/>
    <n v="53937"/>
    <n v="51240"/>
    <n v="2697"/>
    <n v="0.94999721897769618"/>
    <n v="61003"/>
    <n v="55663"/>
    <n v="5340"/>
    <n v="0.91246332147599285"/>
    <n v="11514"/>
    <n v="11042"/>
    <n v="472"/>
    <n v="0.95900642695848537"/>
    <n v="103426"/>
    <n v="95861"/>
    <n v="7565"/>
    <n v="0.92685591630731134"/>
    <n v="70580"/>
    <n v="26070"/>
    <n v="39186"/>
    <n v="5324"/>
    <n v="7.5432133748937383E-2"/>
    <n v="0.55519977330688586"/>
    <n v="4.8966942148760326"/>
    <n v="34184"/>
    <n v="12887"/>
    <n v="0.37698923472969809"/>
    <n v="18692"/>
    <n v="0.54680552305172014"/>
    <n v="2605"/>
    <n v="7.6205242218581798E-2"/>
    <n v="36396"/>
    <n v="13183"/>
    <n v="20494"/>
    <n v="7.4706011649631823E-2"/>
    <n v="0.56308385536872185"/>
    <n v="2719"/>
    <n v="89574"/>
    <n v="7667"/>
    <n v="54642"/>
    <n v="14517"/>
    <n v="7109"/>
    <n v="119"/>
    <n v="3772"/>
    <n v="199"/>
    <n v="58"/>
    <n v="1491"/>
    <n v="7667"/>
    <n v="81907"/>
    <n v="27265"/>
    <n v="62309"/>
    <n v="12748"/>
    <n v="8.559403398307544E-2"/>
    <n v="0.91440596601692459"/>
    <n v="0.30438520106280842"/>
    <n v="0.14231808337240717"/>
    <n v="0.60939558353986656"/>
    <n v="42350"/>
    <n v="2620"/>
    <n v="24132"/>
    <n v="8721"/>
    <n v="4172"/>
    <n v="80"/>
    <n v="1752"/>
    <n v="66"/>
    <n v="39"/>
    <n v="768"/>
    <n v="6.1865407319952777E-2"/>
    <n v="0.93813459268004717"/>
    <n v="0.36831168831168831"/>
    <n v="0.16238488783943331"/>
    <n v="47224"/>
    <n v="5047"/>
    <n v="30510"/>
    <n v="5796"/>
    <n v="2937"/>
    <n v="39"/>
    <n v="2020"/>
    <n v="133"/>
    <n v="19"/>
    <n v="723"/>
    <n v="0.10687362358122988"/>
    <n v="0.89312637641877013"/>
    <n v="0.24705658139928849"/>
    <n v="132969"/>
    <n v="2054"/>
    <n v="34902"/>
    <n v="8710"/>
    <n v="20079"/>
    <n v="11529"/>
    <n v="1910"/>
    <n v="263"/>
    <n v="16443"/>
    <n v="26267"/>
    <n v="5814"/>
    <n v="1413"/>
    <n v="3585"/>
    <n v="0.28424670411900516"/>
    <n v="8.6704419827177762E-2"/>
    <n v="11.53343741868332"/>
    <n v="0.15766069764017129"/>
    <n v="63413"/>
    <n v="895"/>
    <n v="22229"/>
    <n v="6971"/>
    <n v="13636"/>
    <n v="4560"/>
    <n v="1005"/>
    <n v="150"/>
    <n v="8025"/>
    <n v="542"/>
    <n v="2349"/>
    <n v="693"/>
    <n v="2358"/>
    <n v="0.77738003248545251"/>
    <n v="69556"/>
    <n v="1159"/>
    <n v="12673"/>
    <n v="1739"/>
    <n v="6443"/>
    <n v="6969"/>
    <n v="905"/>
    <n v="113"/>
    <n v="8418"/>
    <n v="25725"/>
    <n v="3465"/>
    <n v="720"/>
    <n v="1227"/>
    <n v="0.42969693484386678"/>
    <n v="132969"/>
    <n v="93028"/>
    <n v="25"/>
    <n v="153"/>
    <n v="575"/>
    <n v="399"/>
    <n v="182"/>
    <n v="4"/>
    <n v="32"/>
    <n v="38571"/>
    <n v="0.29007513029352705"/>
    <n v="0.70992486970647295"/>
    <n v="13616"/>
    <n v="9988"/>
    <n v="2"/>
    <n v="9"/>
    <n v="112"/>
    <n v="52"/>
    <n v="56"/>
    <n v="2"/>
    <n v="7"/>
    <n v="3388"/>
    <n v="0.24882491186839012"/>
    <n v="119353"/>
    <n v="83040"/>
    <n v="23"/>
    <n v="144"/>
    <n v="463"/>
    <n v="347"/>
    <n v="126"/>
    <n v="2"/>
    <n v="25"/>
    <n v="35183"/>
    <n v="0.29478102770772413"/>
    <n v="163035"/>
    <n v="150773"/>
    <n v="12262"/>
    <n v="7.521084429723679E-2"/>
    <n v="6925"/>
    <n v="3218"/>
    <n v="5131"/>
    <n v="4647"/>
    <n v="78755"/>
    <n v="72997"/>
    <n v="5758"/>
    <n v="7.3112818233762936E-2"/>
    <n v="84280"/>
    <n v="77776"/>
    <n v="6504"/>
    <n v="7.7171333649738966E-2"/>
    <n v="41402"/>
    <n v="419"/>
    <n v="36119"/>
    <n v="1847"/>
    <n v="305"/>
    <n v="198"/>
    <n v="2514"/>
    <n v="6.0721704265494419E-2"/>
    <n v="0.93927829573450561"/>
    <n v="0.88251775276556688"/>
    <n v="41402"/>
    <n v="170"/>
    <n v="33688"/>
    <n v="3200"/>
    <n v="106"/>
    <n v="747"/>
    <n v="2337"/>
    <n v="6"/>
    <n v="858"/>
    <n v="0"/>
    <n v="290"/>
    <n v="7.4634075648519399E-2"/>
    <n v="0.9158011690256509"/>
    <n v="41402"/>
    <n v="188"/>
    <n v="34304"/>
    <n v="2457"/>
    <n v="98"/>
    <n v="169"/>
    <n v="3759"/>
    <n v="6"/>
    <n v="127"/>
    <n v="0"/>
    <n v="294"/>
    <n v="0.89565721462731274"/>
    <n v="0.89915946089560883"/>
    <n v="41402"/>
    <n v="3025"/>
    <n v="20327"/>
    <n v="5365"/>
    <n v="9078"/>
    <n v="1278"/>
    <n v="16"/>
    <n v="2218"/>
    <n v="95"/>
    <n v="7.3064103183421089E-2"/>
    <n v="11743.008791845805"/>
    <n v="0.15750446838316989"/>
    <n v="41402"/>
    <n v="840"/>
    <n v="13"/>
    <n v="352"/>
    <n v="32"/>
    <n v="38866"/>
    <n v="574"/>
    <n v="14"/>
    <n v="10"/>
    <n v="701"/>
    <n v="41402"/>
    <n v="1.0306265397806869"/>
    <n v="0.27810078440647684"/>
    <n v="0.97028357159596912"/>
    <n v="0.19702697015061005"/>
    <n v="23849"/>
    <n v="0.57603497415583793"/>
    <n v="0.42979689668222532"/>
    <n v="15627"/>
    <n v="17553"/>
    <n v="1107"/>
    <n v="8007"/>
    <n v="236"/>
    <n v="140"/>
    <n v="0.19339645427757113"/>
    <n v="0.37744553403217235"/>
    <n v="0.42396502584416212"/>
    <n v="5.7002077194338438E-3"/>
    <n v="41402"/>
    <n v="157"/>
    <n v="8573"/>
    <n v="20569"/>
    <n v="2059"/>
    <n v="3227"/>
    <n v="414"/>
    <n v="5588"/>
    <n v="0.27059079271532777"/>
    <n v="136423"/>
    <n v="121996"/>
    <n v="0.53170272484789316"/>
    <n v="0.77690145578543568"/>
    <n v="9477887"/>
    <n v="387816180.26599997"/>
    <n v="8265763.505450719"/>
    <m/>
    <m/>
    <n v="0"/>
    <n v="0"/>
    <m/>
    <n v="0"/>
    <n v="0"/>
    <n v="200"/>
    <n v="200"/>
    <n v="8.716723906486986E-4"/>
    <n v="0.15509999999999999"/>
    <n v="3102"/>
    <n v="126927.636"/>
    <n v="16349.325185649826"/>
    <n v="3873"/>
    <n v="3873"/>
    <n v="1.6879935844912049E-2"/>
    <n v="0.52095016782855663"/>
    <n v="201764"/>
    <n v="8255779.352"/>
    <n v="507821.37148175878"/>
    <m/>
    <m/>
    <n v="0"/>
    <n v="0"/>
    <m/>
    <n v="0"/>
    <m/>
    <m/>
    <n v="0"/>
    <m/>
    <n v="0"/>
    <m/>
    <m/>
    <m/>
    <n v="0"/>
    <n v="0"/>
    <m/>
    <n v="0"/>
    <n v="103375"/>
    <n v="29563"/>
    <n v="29563"/>
    <n v="0.12884625442373737"/>
    <n v="0.17299969556540268"/>
    <n v="511439"/>
    <n v="6950933.0041885031"/>
    <m/>
    <m/>
    <n v="0"/>
    <n v="0"/>
    <m/>
    <n v="0"/>
    <n v="73812"/>
    <n v="73812"/>
    <n v="0.3216994124928087"/>
    <n v="0.15229989703571234"/>
    <n v="1124156"/>
    <n v="7975477.6309665926"/>
    <n v="243871"/>
    <n v="229444"/>
    <n v="0.29509988900507128"/>
    <n v="6.742074087238285E-3"/>
    <n v="0.3485260297134839"/>
    <n v="0"/>
    <n v="2.1412294979100382E-2"/>
    <n v="0"/>
    <n v="0.29308618389053931"/>
    <n v="0"/>
    <n v="0.33628612189986901"/>
    <n v="0"/>
    <n v="23716344.837273225"/>
    <n v="145.46781266153417"/>
    <n v="14427"/>
    <n v="5.9158325508158E-2"/>
    <n v="0.66852967347491088"/>
    <n v="1.4073297144784862"/>
    <n v="-1.856503"/>
    <n v="97"/>
    <b v="0"/>
    <b v="0"/>
    <b v="0"/>
    <b v="0"/>
    <b v="0"/>
    <b v="1"/>
    <b v="0"/>
    <b v="1"/>
    <n v="0"/>
    <m/>
    <n v="1"/>
    <m/>
    <n v="1"/>
    <n v="0"/>
    <m/>
    <m/>
    <m/>
    <n v="4.1322314049586778E-3"/>
    <n v="0"/>
    <n v="0"/>
    <n v="0"/>
    <n v="0"/>
    <n v="0"/>
    <n v="0"/>
    <n v="0"/>
    <n v="0"/>
    <n v="0"/>
    <n v="0"/>
    <n v="620"/>
    <n v="1"/>
    <m/>
    <m/>
    <n v="49"/>
    <n v="5"/>
    <m/>
    <n v="1"/>
    <n v="4"/>
    <m/>
    <n v="1"/>
    <m/>
    <m/>
    <n v="4"/>
    <n v="2"/>
    <n v="1"/>
    <m/>
    <m/>
    <n v="49"/>
    <n v="10"/>
    <m/>
    <m/>
    <n v="1"/>
    <n v="7"/>
    <m/>
    <n v="93"/>
    <m/>
    <n v="4"/>
    <m/>
    <m/>
    <n v="2"/>
    <m/>
    <m/>
    <n v="58"/>
    <m/>
    <m/>
    <m/>
    <n v="24"/>
    <m/>
    <m/>
    <n v="2"/>
    <n v="7"/>
    <n v="103"/>
    <m/>
    <m/>
    <m/>
    <m/>
    <m/>
    <n v="1"/>
    <m/>
    <m/>
    <n v="128"/>
    <m/>
    <m/>
    <m/>
    <n v="21"/>
    <m/>
    <m/>
    <n v="2"/>
    <n v="8"/>
    <n v="100"/>
    <m/>
    <m/>
    <m/>
    <m/>
    <n v="3"/>
    <m/>
    <m/>
    <n v="99"/>
    <m/>
    <m/>
    <n v="3"/>
    <n v="4"/>
    <m/>
    <m/>
    <n v="5"/>
    <n v="16"/>
    <m/>
    <n v="206"/>
    <m/>
    <m/>
    <m/>
    <m/>
    <m/>
    <m/>
    <n v="3"/>
    <m/>
    <m/>
    <m/>
    <n v="9"/>
    <n v="286"/>
    <n v="0"/>
    <n v="0"/>
    <n v="101"/>
    <n v="64"/>
    <n v="0"/>
    <n v="1"/>
    <n v="5"/>
    <n v="42"/>
    <n v="0"/>
    <n v="503"/>
    <n v="0"/>
    <n v="4"/>
    <n v="0"/>
    <n v="0"/>
    <n v="0"/>
    <n v="9"/>
    <n v="4"/>
    <n v="11"/>
  </r>
  <r>
    <s v="MMR017"/>
    <s v="Ayeyarwady"/>
    <s v="MMR017D002"/>
    <s v="Hinthada"/>
    <s v="MMR017008"/>
    <s v="Hinthada"/>
    <n v="103"/>
    <n v="21"/>
    <x v="6"/>
    <n v="166933.75854041619"/>
    <n v="0.50674794704916393"/>
    <n v="0.24749804246014745"/>
    <n v="0.95748066370846696"/>
    <n v="8.1768131394943502E-2"/>
    <n v="0.37255736225881197"/>
    <n v="0.39765117956114149"/>
    <n v="0.34234694469923022"/>
    <n v="0.37543684473290068"/>
    <n v="0.22525514054499646"/>
    <n v="0.84710144086196282"/>
    <n v="0.96559811445622268"/>
    <n v="0.2682814999111427"/>
    <n v="1"/>
    <n v="166933.75854041619"/>
    <n v="338435"/>
    <n v="159694"/>
    <n v="178741"/>
    <n v="6.5733080245711411E-3"/>
    <n v="89.343799128347726"/>
    <n v="1012.53852197"/>
    <n v="334.2440733430459"/>
    <n v="0.28865654516511868"/>
    <n v="331052"/>
    <n v="154156"/>
    <n v="176896"/>
    <n v="7383"/>
    <n v="5538"/>
    <n v="1845"/>
    <n v="83762"/>
    <n v="38868"/>
    <n v="44894"/>
    <n v="86.57727090479797"/>
    <n v="254673"/>
    <n v="120826"/>
    <n v="133847"/>
    <n v="90.271728167235722"/>
    <n v="0.24749804246014745"/>
    <n v="88780"/>
    <n v="223261"/>
    <n v="26394"/>
    <n v="0.515871558400258"/>
    <n v="163846.00913280869"/>
    <n v="0.39765117956114149"/>
    <n v="0.60234882043885851"/>
    <n v="11.822037883911655"/>
    <n v="249655"/>
    <n v="69506"/>
    <n v="151917"/>
    <n v="20341"/>
    <n v="5280"/>
    <n v="2611"/>
    <n v="86129"/>
    <n v="66508"/>
    <n v="19621"/>
    <n v="0.227809448617771"/>
    <n v="331052"/>
    <n v="7383"/>
    <n v="2.230163237195365E-2"/>
    <n v="5754"/>
    <n v="14030"/>
    <n v="20456"/>
    <n v="19339"/>
    <n v="12868"/>
    <n v="7236"/>
    <n v="3495"/>
    <n v="1752"/>
    <n v="1199"/>
    <n v="3.8436763459461969"/>
    <n v="86129"/>
    <n v="3.9293966027702631"/>
    <n v="443"/>
    <n v="2562"/>
    <n v="2107"/>
    <n v="28721"/>
    <n v="51286"/>
    <n v="490"/>
    <n v="366"/>
    <n v="154"/>
    <n v="86129"/>
    <n v="82126"/>
    <n v="1571"/>
    <n v="1109"/>
    <n v="1109"/>
    <n v="93"/>
    <n v="121"/>
    <n v="86129"/>
    <n v="29229"/>
    <n v="180"/>
    <n v="77"/>
    <n v="56207"/>
    <n v="371"/>
    <n v="65"/>
    <n v="113038.67765793171"/>
    <n v="0.65259088112018016"/>
    <n v="4.3074922499970972E-3"/>
    <n v="0.34234694469923022"/>
    <n v="0.65765305530076978"/>
    <n v="86129"/>
    <n v="566"/>
    <n v="63480"/>
    <n v="47"/>
    <n v="16529"/>
    <n v="109"/>
    <n v="4477"/>
    <n v="921"/>
    <n v="0.93606102474195685"/>
    <n v="6.3938975258043151E-2"/>
    <n v="86129"/>
    <n v="31992"/>
    <n v="344"/>
    <n v="49363"/>
    <n v="0.57312867907441167"/>
    <n v="4009"/>
    <n v="421"/>
    <n v="0.37543684473290068"/>
    <n v="4.6546459380696396E-2"/>
    <n v="0.36079601527940647"/>
    <n v="243842"/>
    <n v="233474"/>
    <n v="10368"/>
    <n v="0.95748066370846696"/>
    <n v="110659"/>
    <n v="108111"/>
    <n v="2548"/>
    <n v="0.97697430846112843"/>
    <n v="133183"/>
    <n v="125363"/>
    <n v="7820"/>
    <n v="0.94128379748166058"/>
    <n v="61021"/>
    <n v="59202"/>
    <n v="1819"/>
    <n v="0.97019059012471121"/>
    <n v="182821"/>
    <n v="174272"/>
    <n v="8549"/>
    <n v="0.95323841353017424"/>
    <n v="137272"/>
    <n v="53827"/>
    <n v="76292"/>
    <n v="7153"/>
    <n v="5.2108223089923654E-2"/>
    <n v="0.55577248091380616"/>
    <n v="7.52509436600028"/>
    <n v="66102"/>
    <n v="26614"/>
    <n v="0.40262019303500651"/>
    <n v="36115"/>
    <n v="0.54635260657771323"/>
    <n v="3373"/>
    <n v="5.1027200387280265E-2"/>
    <n v="71170"/>
    <n v="27213"/>
    <n v="40177"/>
    <n v="5.3112266404383872E-2"/>
    <n v="0.56452156807643672"/>
    <n v="3780"/>
    <n v="195076"/>
    <n v="15951"/>
    <n v="106448"/>
    <n v="34825"/>
    <n v="18420"/>
    <n v="437"/>
    <n v="13744"/>
    <n v="911"/>
    <n v="238"/>
    <n v="4102"/>
    <n v="15951"/>
    <n v="179125"/>
    <n v="72677"/>
    <n v="122399"/>
    <n v="37852"/>
    <n v="8.1768131394943502E-2"/>
    <n v="0.91823186860505646"/>
    <n v="0.37255736225881197"/>
    <n v="0.19403719575960138"/>
    <n v="0.64539461543193422"/>
    <n v="88480"/>
    <n v="5172"/>
    <n v="44368"/>
    <n v="20187"/>
    <n v="10626"/>
    <n v="285"/>
    <n v="5521"/>
    <n v="225"/>
    <n v="158"/>
    <n v="1938"/>
    <n v="5.8453887884267634E-2"/>
    <n v="0.94154611211573236"/>
    <n v="0.44009945750452079"/>
    <n v="0.21194620253164556"/>
    <n v="106596"/>
    <n v="10779"/>
    <n v="62080"/>
    <n v="14638"/>
    <n v="7794"/>
    <n v="152"/>
    <n v="8223"/>
    <n v="686"/>
    <n v="80"/>
    <n v="2164"/>
    <n v="0.10112011707756388"/>
    <n v="0.89887988292243615"/>
    <n v="0.31649405230965516"/>
    <n v="281350"/>
    <n v="7533"/>
    <n v="51992"/>
    <n v="17201"/>
    <n v="60055"/>
    <n v="21854"/>
    <n v="5636"/>
    <n v="834"/>
    <n v="35797"/>
    <n v="51653"/>
    <n v="17834"/>
    <n v="2891"/>
    <n v="8070"/>
    <n v="0.26126532788341922"/>
    <n v="7.7675493157988273E-2"/>
    <n v="12.874073396174612"/>
    <n v="0.17598702966243496"/>
    <n v="131065"/>
    <n v="3228"/>
    <n v="33871"/>
    <n v="12736"/>
    <n v="36503"/>
    <n v="8135"/>
    <n v="3225"/>
    <n v="513"/>
    <n v="17741"/>
    <n v="1218"/>
    <n v="7194"/>
    <n v="1432"/>
    <n v="5269"/>
    <n v="0.7454163964445123"/>
    <n v="150285"/>
    <n v="4305"/>
    <n v="18121"/>
    <n v="4465"/>
    <n v="23552"/>
    <n v="13719"/>
    <n v="2411"/>
    <n v="321"/>
    <n v="18056"/>
    <n v="50435"/>
    <n v="10640"/>
    <n v="1459"/>
    <n v="2801"/>
    <n v="0.44297834115181156"/>
    <n v="281350"/>
    <n v="200586"/>
    <n v="311"/>
    <n v="579"/>
    <n v="2152"/>
    <n v="1766"/>
    <n v="372"/>
    <n v="56"/>
    <n v="47"/>
    <n v="75481"/>
    <n v="0.2682814999111427"/>
    <n v="0.7317185000888573"/>
    <n v="71660"/>
    <n v="53223"/>
    <n v="243"/>
    <n v="290"/>
    <n v="483"/>
    <n v="1021"/>
    <n v="159"/>
    <n v="51"/>
    <n v="13"/>
    <n v="16177"/>
    <n v="0.22574658107730952"/>
    <n v="209690"/>
    <n v="147363"/>
    <n v="68"/>
    <n v="289"/>
    <n v="1669"/>
    <n v="745"/>
    <n v="213"/>
    <n v="5"/>
    <n v="34"/>
    <n v="59304"/>
    <n v="0.28281749248891219"/>
    <n v="338435"/>
    <n v="308610"/>
    <n v="29825"/>
    <n v="8.8126228079247138E-2"/>
    <n v="18855"/>
    <n v="8446"/>
    <n v="12738"/>
    <n v="11027"/>
    <n v="159694"/>
    <n v="146251"/>
    <n v="13443"/>
    <n v="8.4179743759940889E-2"/>
    <n v="178741"/>
    <n v="162359"/>
    <n v="16382"/>
    <n v="9.1652167102119819E-2"/>
    <n v="86129"/>
    <n v="639"/>
    <n v="72321"/>
    <n v="9876"/>
    <n v="893"/>
    <n v="173"/>
    <n v="2227"/>
    <n v="2.5856563991222468E-2"/>
    <n v="0.97414343600877751"/>
    <n v="0.84710144086196282"/>
    <n v="86129"/>
    <n v="919"/>
    <n v="69342"/>
    <n v="11757"/>
    <n v="401"/>
    <n v="460"/>
    <n v="965"/>
    <n v="11"/>
    <n v="1148"/>
    <n v="38"/>
    <n v="1088"/>
    <n v="1.667266542047394E-2"/>
    <n v="0.96559811445622268"/>
    <n v="86129"/>
    <n v="959"/>
    <n v="70729"/>
    <n v="11204"/>
    <n v="403"/>
    <n v="369"/>
    <n v="1352"/>
    <n v="4"/>
    <n v="27"/>
    <n v="1"/>
    <n v="1081"/>
    <n v="0.96277676508493071"/>
    <n v="0.90634977765909275"/>
    <n v="86129"/>
    <n v="19401"/>
    <n v="11038"/>
    <n v="17372"/>
    <n v="31298"/>
    <n v="3264"/>
    <n v="17"/>
    <n v="3031"/>
    <n v="708"/>
    <n v="0.22525514054499646"/>
    <n v="74571.164787702161"/>
    <n v="0.2983431829000685"/>
    <n v="86129"/>
    <n v="6917"/>
    <n v="36"/>
    <n v="134"/>
    <n v="60"/>
    <n v="74411"/>
    <n v="3750"/>
    <n v="160"/>
    <n v="4"/>
    <n v="657"/>
    <n v="86129"/>
    <n v="1.0919899220936038"/>
    <n v="0.29465887222622983"/>
    <n v="0.91575936715859307"/>
    <n v="0.18595521843322449"/>
    <n v="49175"/>
    <n v="0.5709459067213134"/>
    <n v="0.88621168159455022"/>
    <n v="30997"/>
    <n v="36954"/>
    <n v="3545"/>
    <n v="20238"/>
    <n v="1245"/>
    <n v="1073"/>
    <n v="0.23497312171277968"/>
    <n v="0.35989039696269548"/>
    <n v="0.4290540932786866"/>
    <n v="1.4455061593656027E-2"/>
    <n v="86129"/>
    <n v="809"/>
    <n v="23851"/>
    <n v="52931"/>
    <n v="2671"/>
    <n v="4150"/>
    <n v="1015"/>
    <n v="18427"/>
    <n v="0.32911098468576205"/>
    <n v="130542"/>
    <n v="129368"/>
    <n v="0.47961147051735964"/>
    <n v="0.76743568734153722"/>
    <n v="9928162"/>
    <n v="406240532.71600002"/>
    <n v="8765248.8046587482"/>
    <n v="3255"/>
    <n v="3255"/>
    <n v="1.2067399484679407E-2"/>
    <n v="0.86"/>
    <n v="279930"/>
    <n v="11454175.74"/>
    <n v="999795.63343517936"/>
    <n v="103"/>
    <n v="103"/>
    <n v="3.8185626633547741E-4"/>
    <n v="8.2038834951456308E-2"/>
    <n v="845"/>
    <n v="34575.71"/>
    <n v="8419.9024706096588"/>
    <n v="3565"/>
    <n v="3565"/>
    <n v="1.3216675626077446E-2"/>
    <n v="0.6242664796633941"/>
    <n v="222551"/>
    <n v="9106341.818"/>
    <n v="467436.91952813586"/>
    <n v="1025"/>
    <n v="1025"/>
    <n v="3.8000259513967412E-3"/>
    <n v="8.150243902439025E-2"/>
    <n v="8354"/>
    <n v="156380.89071447361"/>
    <m/>
    <m/>
    <n v="0"/>
    <m/>
    <n v="0"/>
    <m/>
    <m/>
    <m/>
    <n v="0"/>
    <n v="0"/>
    <m/>
    <n v="0"/>
    <n v="132419"/>
    <n v="2289"/>
    <n v="2289"/>
    <n v="8.4861067343874538E-3"/>
    <n v="0.15850152905198775"/>
    <n v="36281"/>
    <n v="538195.90862184088"/>
    <m/>
    <m/>
    <n v="0"/>
    <n v="0"/>
    <m/>
    <n v="0"/>
    <n v="130130"/>
    <n v="130130"/>
    <n v="0.48243646541976382"/>
    <n v="0.16650003842311534"/>
    <n v="2166665"/>
    <n v="14060706.986908399"/>
    <n v="270909"/>
    <n v="269735"/>
    <n v="0.34692024442035052"/>
    <n v="7.9260009149126533E-3"/>
    <n v="0.35066346278081717"/>
    <n v="3.9997928947228548E-2"/>
    <n v="1.8700330416886075E-2"/>
    <n v="6.2561903116246783E-3"/>
    <n v="2.1531121954176006E-2"/>
    <n v="0"/>
    <n v="0.56251411808813889"/>
    <n v="0"/>
    <n v="24996185.046337385"/>
    <n v="73.858156060506104"/>
    <n v="1174"/>
    <n v="4.3335585011941282E-3"/>
    <n v="1.2492571306231981"/>
    <n v="0.79700681076129831"/>
    <n v="-1.3035209999999999"/>
    <n v="150"/>
    <b v="0"/>
    <b v="0"/>
    <b v="1"/>
    <b v="0"/>
    <b v="0"/>
    <b v="1"/>
    <b v="0"/>
    <b v="1"/>
    <n v="0"/>
    <m/>
    <n v="1"/>
    <m/>
    <n v="1"/>
    <n v="0"/>
    <m/>
    <m/>
    <m/>
    <n v="4.1322314049586778E-3"/>
    <n v="0"/>
    <n v="0"/>
    <n v="0"/>
    <n v="0"/>
    <n v="0"/>
    <n v="0"/>
    <n v="0"/>
    <n v="0"/>
    <n v="0"/>
    <n v="0"/>
    <n v="620"/>
    <n v="1"/>
    <n v="22"/>
    <m/>
    <m/>
    <n v="6"/>
    <m/>
    <m/>
    <n v="14"/>
    <m/>
    <n v="1"/>
    <m/>
    <n v="1"/>
    <m/>
    <n v="2"/>
    <n v="16"/>
    <m/>
    <m/>
    <n v="1"/>
    <n v="8"/>
    <m/>
    <m/>
    <n v="1"/>
    <n v="878"/>
    <m/>
    <n v="1"/>
    <m/>
    <m/>
    <m/>
    <m/>
    <n v="2"/>
    <m/>
    <m/>
    <n v="244"/>
    <m/>
    <m/>
    <n v="6"/>
    <n v="26"/>
    <m/>
    <m/>
    <n v="1"/>
    <n v="76"/>
    <n v="7"/>
    <m/>
    <m/>
    <m/>
    <m/>
    <m/>
    <n v="2"/>
    <m/>
    <m/>
    <n v="460"/>
    <m/>
    <m/>
    <n v="7"/>
    <n v="24"/>
    <n v="2"/>
    <n v="1"/>
    <n v="1"/>
    <n v="105"/>
    <n v="5"/>
    <m/>
    <m/>
    <m/>
    <m/>
    <n v="2"/>
    <m/>
    <m/>
    <n v="342"/>
    <m/>
    <m/>
    <n v="6"/>
    <n v="7"/>
    <m/>
    <n v="1"/>
    <n v="5"/>
    <n v="76"/>
    <m/>
    <n v="151"/>
    <m/>
    <m/>
    <n v="5"/>
    <m/>
    <m/>
    <m/>
    <n v="2"/>
    <m/>
    <m/>
    <m/>
    <n v="27"/>
    <n v="1084"/>
    <n v="0"/>
    <n v="0"/>
    <n v="20"/>
    <n v="71"/>
    <n v="2"/>
    <n v="2"/>
    <n v="3"/>
    <n v="1149"/>
    <n v="0"/>
    <n v="165"/>
    <n v="0"/>
    <n v="0"/>
    <n v="5"/>
    <n v="0"/>
    <n v="0"/>
    <n v="9"/>
    <n v="0"/>
    <n v="29"/>
  </r>
  <r>
    <s v="MMR017"/>
    <s v="Ayeyarwady"/>
    <s v="MMR017D002"/>
    <s v="Hinthada"/>
    <s v="MMR017009"/>
    <s v="Zalun"/>
    <n v="66"/>
    <n v="5"/>
    <x v="6"/>
    <n v="84312.502933800482"/>
    <n v="0.4987455459545877"/>
    <n v="0.12635922070355463"/>
    <n v="0.95276744731463803"/>
    <n v="9.5370419472874793E-2"/>
    <n v="0.30013257676194516"/>
    <n v="0.43921615839823674"/>
    <n v="0.47020654576569298"/>
    <n v="0.33460889406507738"/>
    <n v="0.13022603569985503"/>
    <n v="0.91569415064293014"/>
    <n v="0.93273595892852901"/>
    <n v="0.28762914370171899"/>
    <n v="1"/>
    <n v="84312.502933800482"/>
    <n v="168203"/>
    <n v="79653"/>
    <n v="88550"/>
    <n v="3.2669497234533653E-3"/>
    <n v="89.952569169960469"/>
    <n v="628.06804112700001"/>
    <n v="267.81015588403119"/>
    <n v="0.23128354553732192"/>
    <n v="166163"/>
    <n v="77851"/>
    <n v="88312"/>
    <n v="2040"/>
    <n v="1802"/>
    <n v="238"/>
    <n v="21254"/>
    <n v="9969"/>
    <n v="11285"/>
    <n v="88.338502436863095"/>
    <n v="146949"/>
    <n v="69684"/>
    <n v="77265"/>
    <n v="90.188312948941956"/>
    <n v="0.12635922070355463"/>
    <n v="47427"/>
    <n v="107981"/>
    <n v="12795"/>
    <n v="0.55770922662320221"/>
    <n v="74394.634954297522"/>
    <n v="0.43921615839823674"/>
    <n v="0.5607838416017632"/>
    <n v="11.849306822496549"/>
    <n v="120776"/>
    <n v="33509"/>
    <n v="74509"/>
    <n v="9533"/>
    <n v="2376"/>
    <n v="849"/>
    <n v="42073"/>
    <n v="33468"/>
    <n v="8605"/>
    <n v="0.20452546763957882"/>
    <n v="166163"/>
    <n v="2040"/>
    <n v="1.2277101400432106E-2"/>
    <n v="2289"/>
    <n v="6324"/>
    <n v="9925"/>
    <n v="9548"/>
    <n v="6771"/>
    <n v="3759"/>
    <n v="1943"/>
    <n v="928"/>
    <n v="586"/>
    <n v="3.9493974758158439"/>
    <n v="42073"/>
    <n v="3.9978846290970456"/>
    <n v="38"/>
    <n v="599"/>
    <n v="1079"/>
    <n v="16450"/>
    <n v="23150"/>
    <n v="479"/>
    <n v="220"/>
    <n v="58"/>
    <n v="42073"/>
    <n v="41347"/>
    <n v="224"/>
    <n v="326"/>
    <n v="131"/>
    <n v="14"/>
    <n v="31"/>
    <n v="42073"/>
    <n v="19697"/>
    <n v="54"/>
    <n v="32"/>
    <n v="22260"/>
    <n v="17"/>
    <n v="13"/>
    <n v="78004.549544838737"/>
    <n v="0.52908040786252464"/>
    <n v="4.0405961067668101E-4"/>
    <n v="0.47020654576569298"/>
    <n v="0.52979345423430702"/>
    <n v="42073"/>
    <n v="524"/>
    <n v="32448"/>
    <n v="10"/>
    <n v="7245"/>
    <n v="47"/>
    <n v="1284"/>
    <n v="515"/>
    <n v="0.95612387992299097"/>
    <n v="4.3876120077009029E-2"/>
    <n v="42073"/>
    <n v="13920"/>
    <n v="158"/>
    <n v="26863"/>
    <n v="0.63848548950633421"/>
    <n v="979"/>
    <n v="153"/>
    <n v="0.33460889406507738"/>
    <n v="2.3269079932498278E-2"/>
    <n v="0.28683478715565802"/>
    <n v="119388"/>
    <n v="113749"/>
    <n v="5639"/>
    <n v="0.95276744731463803"/>
    <n v="54441"/>
    <n v="53031"/>
    <n v="1410"/>
    <n v="0.97410040227034767"/>
    <n v="64947"/>
    <n v="60718"/>
    <n v="4229"/>
    <n v="0.93488536806934885"/>
    <n v="15567"/>
    <n v="14726"/>
    <n v="841"/>
    <n v="0.94597546091090123"/>
    <n v="103821"/>
    <n v="99023"/>
    <n v="4798"/>
    <n v="0.95378584294121604"/>
    <n v="70414"/>
    <n v="27366"/>
    <n v="39142"/>
    <n v="3906"/>
    <n v="5.5471923197091488E-2"/>
    <n v="0.55588377311330128"/>
    <n v="7.0061443932411676"/>
    <n v="33897"/>
    <n v="13539"/>
    <n v="0.39941587751128421"/>
    <n v="18494"/>
    <n v="0.54559400536920677"/>
    <n v="1864"/>
    <n v="5.4990117119509102E-2"/>
    <n v="36517"/>
    <n v="13827"/>
    <n v="20648"/>
    <n v="5.5919160938740858E-2"/>
    <n v="0.56543527672043159"/>
    <n v="2042"/>
    <n v="94285"/>
    <n v="8992"/>
    <n v="56995"/>
    <n v="15201"/>
    <n v="6560"/>
    <n v="142"/>
    <n v="4134"/>
    <n v="105"/>
    <n v="68"/>
    <n v="2088"/>
    <n v="8992"/>
    <n v="85293"/>
    <n v="28298"/>
    <n v="65987"/>
    <n v="13097"/>
    <n v="9.5370419472874793E-2"/>
    <n v="0.90462958052712517"/>
    <n v="0.30013257676194516"/>
    <n v="0.1389086280956674"/>
    <n v="0.60238107864453516"/>
    <n v="42876"/>
    <n v="3299"/>
    <n v="23794"/>
    <n v="8958"/>
    <n v="3956"/>
    <n v="84"/>
    <n v="1658"/>
    <n v="36"/>
    <n v="44"/>
    <n v="1047"/>
    <n v="7.6942811829461707E-2"/>
    <n v="0.92305718817053828"/>
    <n v="0.36810803246571511"/>
    <n v="0.15917996081724042"/>
    <n v="51409"/>
    <n v="5693"/>
    <n v="33201"/>
    <n v="6243"/>
    <n v="2604"/>
    <n v="58"/>
    <n v="2476"/>
    <n v="69"/>
    <n v="24"/>
    <n v="1041"/>
    <n v="0.11073936470267852"/>
    <n v="0.88926063529732147"/>
    <n v="0.24343986461514522"/>
    <n v="137347"/>
    <n v="2260"/>
    <n v="29554"/>
    <n v="7836"/>
    <n v="26427"/>
    <n v="12366"/>
    <n v="1528"/>
    <n v="289"/>
    <n v="16902"/>
    <n v="24878"/>
    <n v="7508"/>
    <n v="1412"/>
    <n v="6387"/>
    <n v="0.27116718967287234"/>
    <n v="9.0034729553612386E-2"/>
    <n v="11.106825165777131"/>
    <n v="0.15182895962717627"/>
    <n v="64041"/>
    <n v="881"/>
    <n v="18227"/>
    <n v="5838"/>
    <n v="16468"/>
    <n v="5255"/>
    <n v="818"/>
    <n v="193"/>
    <n v="8447"/>
    <n v="343"/>
    <n v="2957"/>
    <n v="692"/>
    <n v="3922"/>
    <n v="0.74150934557549075"/>
    <n v="73306"/>
    <n v="1379"/>
    <n v="11327"/>
    <n v="1998"/>
    <n v="9959"/>
    <n v="7111"/>
    <n v="710"/>
    <n v="96"/>
    <n v="8455"/>
    <n v="24535"/>
    <n v="4551"/>
    <n v="720"/>
    <n v="2465"/>
    <n v="0.44312880255367909"/>
    <n v="137347"/>
    <n v="95173"/>
    <n v="45"/>
    <n v="165"/>
    <n v="1889"/>
    <n v="472"/>
    <n v="75"/>
    <n v="2"/>
    <n v="21"/>
    <n v="39505"/>
    <n v="0.28762914370171899"/>
    <n v="0.71237085629828101"/>
    <n v="17886"/>
    <n v="13128"/>
    <n v="15"/>
    <n v="32"/>
    <n v="152"/>
    <n v="104"/>
    <n v="12"/>
    <n v="0"/>
    <n v="1"/>
    <n v="4442"/>
    <n v="0.24835066532483507"/>
    <n v="119461"/>
    <n v="82045"/>
    <n v="30"/>
    <n v="133"/>
    <n v="1737"/>
    <n v="368"/>
    <n v="63"/>
    <n v="2"/>
    <n v="20"/>
    <n v="35063"/>
    <n v="0.29351001582106295"/>
    <n v="168203"/>
    <n v="152458"/>
    <n v="15745"/>
    <n v="9.3607129480449219E-2"/>
    <n v="10539"/>
    <n v="4359"/>
    <n v="6260"/>
    <n v="5427"/>
    <n v="79653"/>
    <n v="72627"/>
    <n v="7026"/>
    <n v="8.8207600467025721E-2"/>
    <n v="88550"/>
    <n v="79831"/>
    <n v="8719"/>
    <n v="9.8464144551101071E-2"/>
    <n v="42073"/>
    <n v="311"/>
    <n v="38215"/>
    <n v="776"/>
    <n v="602"/>
    <n v="105"/>
    <n v="2064"/>
    <n v="4.905759037862762E-2"/>
    <n v="0.95094240962137233"/>
    <n v="0.91569415064293014"/>
    <n v="42073"/>
    <n v="93"/>
    <n v="36670"/>
    <n v="2112"/>
    <n v="53"/>
    <n v="722"/>
    <n v="1934"/>
    <n v="63"/>
    <n v="368"/>
    <n v="0"/>
    <n v="58"/>
    <n v="6.4625769495876215E-2"/>
    <n v="0.93273595892852901"/>
    <n v="42073"/>
    <n v="105"/>
    <n v="37558"/>
    <n v="1849"/>
    <n v="53"/>
    <n v="487"/>
    <n v="1925"/>
    <n v="4"/>
    <n v="17"/>
    <n v="0"/>
    <n v="75"/>
    <n v="0.93962874052242529"/>
    <n v="0.92421505478572952"/>
    <n v="42073"/>
    <n v="5479"/>
    <n v="12033"/>
    <n v="7963"/>
    <n v="13209"/>
    <n v="1798"/>
    <n v="22"/>
    <n v="1263"/>
    <n v="306"/>
    <n v="0.13022603569985503"/>
    <n v="21638.748769995007"/>
    <n v="0.20298053383405035"/>
    <n v="42073"/>
    <n v="1048"/>
    <n v="10"/>
    <n v="137"/>
    <n v="18"/>
    <n v="39703"/>
    <n v="236"/>
    <n v="29"/>
    <n v="7"/>
    <n v="885"/>
    <n v="42073"/>
    <n v="1.0618211204335322"/>
    <n v="0.28651822468570104"/>
    <n v="0.94177821551685548"/>
    <n v="0.19123863764066756"/>
    <n v="24373"/>
    <n v="0.57930264064839687"/>
    <n v="0.43924020977130601"/>
    <n v="17700"/>
    <n v="15633"/>
    <n v="1912"/>
    <n v="8263"/>
    <n v="293"/>
    <n v="873"/>
    <n v="0.1963967390012597"/>
    <n v="0.42069735935160318"/>
    <n v="0.37156846433579732"/>
    <n v="2.0749649418867207E-2"/>
    <n v="42073"/>
    <n v="162"/>
    <n v="9540"/>
    <n v="21489"/>
    <n v="1552"/>
    <n v="3953"/>
    <n v="1067"/>
    <n v="8975"/>
    <n v="0.29284814489102273"/>
    <n v="75815"/>
    <n v="63722"/>
    <n v="0.40738538649890998"/>
    <n v="0.75886412855842567"/>
    <n v="4835634"/>
    <n v="197864472.01199999"/>
    <n v="4317444.6874842672"/>
    <n v="14677"/>
    <n v="14552"/>
    <n v="9.3033365938484949E-2"/>
    <n v="0.84699972512369426"/>
    <n v="1232554"/>
    <n v="50433644.571999997"/>
    <n v="4469746.8687400091"/>
    <n v="2"/>
    <n v="2"/>
    <n v="1.2786333966256865E-5"/>
    <n v="0.105"/>
    <n v="21"/>
    <n v="859.27800000000002"/>
    <n v="163.49325185649826"/>
    <n v="246"/>
    <n v="244"/>
    <n v="1.5599327438833375E-3"/>
    <n v="0.66237704918032791"/>
    <n v="16162"/>
    <n v="661316.71600000001"/>
    <n v="31992.877521701303"/>
    <n v="278"/>
    <n v="278"/>
    <n v="1.7773004213097042E-3"/>
    <n v="5.2302158273381298E-2"/>
    <n v="1454"/>
    <n v="42413.548896218206"/>
    <m/>
    <m/>
    <n v="0"/>
    <m/>
    <n v="0"/>
    <m/>
    <m/>
    <m/>
    <n v="0"/>
    <n v="0"/>
    <m/>
    <n v="0"/>
    <n v="77657"/>
    <n v="1650"/>
    <n v="1643"/>
    <n v="1.0503973353280014E-2"/>
    <n v="0.16850273889227022"/>
    <n v="27685"/>
    <n v="387952.48983225756"/>
    <m/>
    <m/>
    <n v="0"/>
    <n v="0"/>
    <m/>
    <n v="0"/>
    <n v="76007"/>
    <n v="75976"/>
    <n v="0.48572725471016576"/>
    <n v="0.16500000000000001"/>
    <n v="1253604"/>
    <n v="8209300.4997875392"/>
    <n v="168675"/>
    <n v="156417"/>
    <n v="0.20117605750643397"/>
    <n v="4.5962195677531374E-3"/>
    <n v="0.24729028640261211"/>
    <n v="0.25601369868665474"/>
    <n v="1.83245609795992E-3"/>
    <n v="2.4293209092641592E-3"/>
    <n v="2.2220755392497436E-2"/>
    <n v="0"/>
    <n v="0.47020411810775858"/>
    <n v="0"/>
    <n v="17459014.465513848"/>
    <n v="103.79728343438492"/>
    <n v="12258"/>
    <n v="7.2672298799466434E-2"/>
    <n v="0.99720171928264412"/>
    <n v="0.92992990612533666"/>
    <n v="-2.0810909999999998"/>
    <n v="77"/>
    <b v="0"/>
    <b v="0"/>
    <b v="0"/>
    <b v="0"/>
    <b v="0"/>
    <b v="1"/>
    <b v="0"/>
    <b v="0"/>
    <m/>
    <m/>
    <m/>
    <m/>
    <m/>
    <m/>
    <m/>
    <m/>
    <m/>
    <n v="0"/>
    <n v="0"/>
    <n v="0"/>
    <n v="0"/>
    <n v="0"/>
    <n v="0"/>
    <n v="0"/>
    <n v="0"/>
    <n v="0"/>
    <n v="0"/>
    <n v="0"/>
    <n v="620"/>
    <n v="1"/>
    <m/>
    <m/>
    <m/>
    <n v="2"/>
    <m/>
    <m/>
    <n v="6"/>
    <m/>
    <n v="297"/>
    <m/>
    <m/>
    <m/>
    <m/>
    <m/>
    <m/>
    <m/>
    <m/>
    <n v="3"/>
    <m/>
    <m/>
    <n v="1"/>
    <n v="6"/>
    <m/>
    <n v="298"/>
    <m/>
    <m/>
    <m/>
    <m/>
    <n v="1"/>
    <m/>
    <m/>
    <n v="121"/>
    <m/>
    <m/>
    <m/>
    <n v="13"/>
    <m/>
    <m/>
    <n v="1"/>
    <n v="7"/>
    <n v="305"/>
    <m/>
    <m/>
    <m/>
    <m/>
    <m/>
    <m/>
    <m/>
    <m/>
    <n v="252"/>
    <m/>
    <m/>
    <m/>
    <n v="12"/>
    <m/>
    <m/>
    <n v="1"/>
    <n v="7"/>
    <n v="300"/>
    <m/>
    <m/>
    <m/>
    <m/>
    <n v="1"/>
    <m/>
    <m/>
    <n v="196"/>
    <m/>
    <m/>
    <m/>
    <n v="3"/>
    <m/>
    <m/>
    <n v="3"/>
    <n v="8"/>
    <m/>
    <n v="320"/>
    <m/>
    <m/>
    <n v="5"/>
    <m/>
    <m/>
    <m/>
    <n v="1"/>
    <m/>
    <m/>
    <m/>
    <m/>
    <n v="569"/>
    <n v="0"/>
    <n v="0"/>
    <n v="0"/>
    <n v="33"/>
    <n v="0"/>
    <n v="0"/>
    <n v="3"/>
    <n v="34"/>
    <n v="0"/>
    <n v="1520"/>
    <n v="0"/>
    <n v="0"/>
    <n v="5"/>
    <n v="0"/>
    <n v="0"/>
    <n v="3"/>
    <n v="0"/>
    <n v="0"/>
  </r>
  <r>
    <s v="MMR017"/>
    <s v="Ayeyarwady"/>
    <s v="MMR017D002"/>
    <s v="Hinthada"/>
    <s v="MMR017010"/>
    <s v="Lemyethna"/>
    <n v="41"/>
    <n v="5"/>
    <x v="6"/>
    <n v="52421.005697578948"/>
    <n v="0.49117675786633269"/>
    <n v="2.7731402391675725E-2"/>
    <n v="0.94717946601741432"/>
    <n v="0.14446968132700116"/>
    <n v="0.3532762062082731"/>
    <n v="0.43364382412842933"/>
    <n v="0.5380658436213992"/>
    <n v="0.40893156531016611"/>
    <n v="5.0297210791037952E-2"/>
    <n v="0.78337905807041608"/>
    <n v="0.89696692577351012"/>
    <n v="0.31017991075666951"/>
    <n v="1"/>
    <n v="52421.005697578948"/>
    <n v="103024"/>
    <n v="49661"/>
    <n v="53363"/>
    <n v="2.0010001504673488E-3"/>
    <n v="93.062608923786144"/>
    <n v="1007.6145589400001"/>
    <n v="102.24544602489684"/>
    <n v="8.8300196060985409E-2"/>
    <n v="101232"/>
    <n v="48199"/>
    <n v="53033"/>
    <n v="1792"/>
    <n v="1462"/>
    <n v="330"/>
    <n v="2857"/>
    <n v="1338"/>
    <n v="1519"/>
    <n v="88.084265964450296"/>
    <n v="100167"/>
    <n v="48323"/>
    <n v="51844"/>
    <n v="93.208471568551815"/>
    <n v="2.7731402391675725E-2"/>
    <n v="28957"/>
    <n v="66776"/>
    <n v="7291"/>
    <n v="0.54282975919492027"/>
    <n v="47099.506888702534"/>
    <n v="0.43364382412842933"/>
    <n v="0.56635617587157072"/>
    <n v="10.918593506649096"/>
    <n v="74067"/>
    <n v="18238"/>
    <n v="47713"/>
    <n v="6053"/>
    <n v="1525"/>
    <n v="538"/>
    <n v="26244"/>
    <n v="21076"/>
    <n v="5168"/>
    <n v="0.19692120103642735"/>
    <n v="101232"/>
    <n v="1792"/>
    <n v="1.7701912438754543E-2"/>
    <n v="1520"/>
    <n v="4240"/>
    <n v="6273"/>
    <n v="6063"/>
    <n v="4065"/>
    <n v="2162"/>
    <n v="1127"/>
    <n v="520"/>
    <n v="274"/>
    <n v="3.8573388203017833"/>
    <n v="26244"/>
    <n v="3.9256210943453742"/>
    <n v="11"/>
    <n v="121"/>
    <n v="440"/>
    <n v="12631"/>
    <n v="12127"/>
    <n v="516"/>
    <n v="334"/>
    <n v="64"/>
    <n v="26244"/>
    <n v="25649"/>
    <n v="111"/>
    <n v="363"/>
    <n v="86"/>
    <n v="7"/>
    <n v="28"/>
    <n v="26244"/>
    <n v="14074"/>
    <n v="35"/>
    <n v="12"/>
    <n v="12100"/>
    <n v="11"/>
    <n v="12"/>
    <n v="54423.193415637863"/>
    <n v="0.46105776558451456"/>
    <n v="4.1914342325864961E-4"/>
    <n v="0.5380658436213992"/>
    <n v="0.4619341563786008"/>
    <n v="26244"/>
    <n v="217"/>
    <n v="20705"/>
    <n v="13"/>
    <n v="4791"/>
    <n v="13"/>
    <n v="469"/>
    <n v="36"/>
    <n v="0.98026215515927451"/>
    <n v="1.9737844840725494E-2"/>
    <n v="26244"/>
    <n v="10655"/>
    <n v="77"/>
    <n v="15119"/>
    <n v="0.57609358329522942"/>
    <n v="272"/>
    <n v="121"/>
    <n v="0.40893156531016611"/>
    <n v="1.0364273738759335E-2"/>
    <n v="0.24083600060966315"/>
    <n v="72699"/>
    <n v="68859"/>
    <n v="3840"/>
    <n v="0.94717946601741432"/>
    <n v="33969"/>
    <n v="32781"/>
    <n v="1188"/>
    <n v="0.9650269363242957"/>
    <n v="38730"/>
    <n v="36078"/>
    <n v="2652"/>
    <n v="0.9315259488768397"/>
    <n v="2085"/>
    <n v="2062"/>
    <n v="23"/>
    <n v="0.98896882494004801"/>
    <n v="70614"/>
    <n v="66797"/>
    <n v="3817"/>
    <n v="0.94594556320276435"/>
    <n v="42768"/>
    <n v="17153"/>
    <n v="22847"/>
    <n v="2768"/>
    <n v="6.4721286943509163E-2"/>
    <n v="0.5342078189300411"/>
    <n v="6.1968930635838149"/>
    <n v="20786"/>
    <n v="8504"/>
    <n v="0.40912152410276148"/>
    <n v="10962"/>
    <n v="0.52737419416915232"/>
    <n v="1320"/>
    <n v="6.3504281728086212E-2"/>
    <n v="21982"/>
    <n v="8649"/>
    <n v="11885"/>
    <n v="6.5872077154035119E-2"/>
    <n v="0.54066963879537799"/>
    <n v="1448"/>
    <n v="58116"/>
    <n v="8396"/>
    <n v="29189"/>
    <n v="8760"/>
    <n v="3812"/>
    <n v="105"/>
    <n v="2542"/>
    <n v="91"/>
    <n v="25"/>
    <n v="5196"/>
    <n v="8396"/>
    <n v="49720"/>
    <n v="20531"/>
    <n v="37585"/>
    <n v="11771"/>
    <n v="0.14446968132700116"/>
    <n v="0.85553031867299878"/>
    <n v="0.3532762062082731"/>
    <n v="0.20254318948310276"/>
    <n v="0.60440326244063591"/>
    <n v="27311"/>
    <n v="3497"/>
    <n v="12463"/>
    <n v="5283"/>
    <n v="2294"/>
    <n v="72"/>
    <n v="1090"/>
    <n v="23"/>
    <n v="16"/>
    <n v="2573"/>
    <n v="0.1280436454175973"/>
    <n v="0.87195635458240273"/>
    <n v="0.41562007982131743"/>
    <n v="0.22218153857420087"/>
    <n v="30805"/>
    <n v="4899"/>
    <n v="16726"/>
    <n v="3477"/>
    <n v="1518"/>
    <n v="33"/>
    <n v="1452"/>
    <n v="68"/>
    <n v="9"/>
    <n v="2623"/>
    <n v="0.1590326245739328"/>
    <n v="0.84096737542606714"/>
    <n v="0.29800357084888818"/>
    <n v="84264"/>
    <n v="1613"/>
    <n v="17146"/>
    <n v="4862"/>
    <n v="14094"/>
    <n v="5799"/>
    <n v="1670"/>
    <n v="247"/>
    <n v="10910"/>
    <n v="19462"/>
    <n v="4708"/>
    <n v="745"/>
    <n v="3008"/>
    <n v="0.29978401215228329"/>
    <n v="6.8819424665337511E-2"/>
    <n v="14.530781169167097"/>
    <n v="0.19863402498516231"/>
    <n v="40191"/>
    <n v="740"/>
    <n v="11709"/>
    <n v="4086"/>
    <n v="9860"/>
    <n v="2590"/>
    <n v="947"/>
    <n v="155"/>
    <n v="5425"/>
    <n v="276"/>
    <n v="1923"/>
    <n v="367"/>
    <n v="2113"/>
    <n v="0.74474384812520211"/>
    <n v="44073"/>
    <n v="873"/>
    <n v="5437"/>
    <n v="776"/>
    <n v="4234"/>
    <n v="3209"/>
    <n v="723"/>
    <n v="92"/>
    <n v="5485"/>
    <n v="19186"/>
    <n v="2785"/>
    <n v="378"/>
    <n v="895"/>
    <n v="0.3460622149615411"/>
    <n v="84264"/>
    <n v="57272"/>
    <n v="22"/>
    <n v="66"/>
    <n v="346"/>
    <n v="331"/>
    <n v="71"/>
    <n v="0"/>
    <n v="19"/>
    <n v="26137"/>
    <n v="0.31017991075666951"/>
    <n v="0.68982008924333049"/>
    <n v="2427"/>
    <n v="2007"/>
    <n v="0"/>
    <n v="0"/>
    <n v="6"/>
    <n v="37"/>
    <n v="4"/>
    <n v="0"/>
    <n v="0"/>
    <n v="373"/>
    <n v="0.15368768026370005"/>
    <n v="81837"/>
    <n v="55265"/>
    <n v="22"/>
    <n v="66"/>
    <n v="340"/>
    <n v="294"/>
    <n v="67"/>
    <n v="0"/>
    <n v="19"/>
    <n v="25764"/>
    <n v="0.3148209245206936"/>
    <n v="103024"/>
    <n v="96412"/>
    <n v="6612"/>
    <n v="6.4179220375834761E-2"/>
    <n v="3935"/>
    <n v="2046"/>
    <n v="2391"/>
    <n v="2145"/>
    <n v="49661"/>
    <n v="46606"/>
    <n v="3055"/>
    <n v="6.1517085842008823E-2"/>
    <n v="53363"/>
    <n v="49806"/>
    <n v="3557"/>
    <n v="6.6656672226074243E-2"/>
    <n v="26244"/>
    <n v="36"/>
    <n v="20523"/>
    <n v="1712"/>
    <n v="1145"/>
    <n v="175"/>
    <n v="2653"/>
    <n v="0.10108977290047248"/>
    <n v="0.8989102270995275"/>
    <n v="0.78337905807041608"/>
    <n v="26244"/>
    <n v="23"/>
    <n v="19669"/>
    <n v="3839"/>
    <n v="360"/>
    <n v="27"/>
    <n v="2060"/>
    <n v="161"/>
    <n v="9"/>
    <n v="0"/>
    <n v="96"/>
    <n v="8.5657674135040385E-2"/>
    <n v="0.89696692577351012"/>
    <n v="26244"/>
    <n v="28"/>
    <n v="19929"/>
    <n v="3498"/>
    <n v="341"/>
    <n v="35"/>
    <n v="2137"/>
    <n v="163"/>
    <n v="0"/>
    <n v="0"/>
    <n v="113"/>
    <n v="0.89993903368388961"/>
    <n v="0.84017299192196315"/>
    <n v="26244"/>
    <n v="1320"/>
    <n v="7275"/>
    <n v="5085"/>
    <n v="9578"/>
    <n v="325"/>
    <n v="0"/>
    <n v="2536"/>
    <n v="125"/>
    <n v="5.0297210791037952E-2"/>
    <n v="5091.6872427983544"/>
    <n v="0.15931260478585582"/>
    <n v="26244"/>
    <n v="241"/>
    <n v="0"/>
    <n v="85"/>
    <n v="11"/>
    <n v="25437"/>
    <n v="420"/>
    <n v="12"/>
    <n v="3"/>
    <n v="35"/>
    <n v="26244"/>
    <n v="0.9446730681298583"/>
    <n v="0.25490738993631123"/>
    <n v="1.0585672797676668"/>
    <n v="0.21495396803445477"/>
    <n v="15041"/>
    <n v="0.57312147538484992"/>
    <n v="0.27106273315431889"/>
    <n v="11203"/>
    <n v="8726"/>
    <n v="724"/>
    <n v="3737"/>
    <n v="121"/>
    <n v="281"/>
    <n v="0.14239445206523396"/>
    <n v="0.42687852461515013"/>
    <n v="0.33249504648681605"/>
    <n v="1.0707209266880048E-2"/>
    <n v="26244"/>
    <n v="74"/>
    <n v="5887"/>
    <n v="11795"/>
    <n v="729"/>
    <n v="2428"/>
    <n v="255"/>
    <n v="8855"/>
    <n v="0.26463191586648377"/>
    <n v="54170"/>
    <n v="46746"/>
    <n v="0.42020764978201269"/>
    <n v="0.74374085483249897"/>
    <n v="3476691"/>
    <n v="142259242.338"/>
    <n v="3167246.3099265494"/>
    <m/>
    <m/>
    <n v="0"/>
    <n v="0"/>
    <m/>
    <n v="0"/>
    <n v="0"/>
    <n v="215"/>
    <n v="215"/>
    <n v="1.9326711312867993E-3"/>
    <n v="0.10330232558139535"/>
    <n v="2221"/>
    <n v="90878.877999999997"/>
    <n v="17575.524574573563"/>
    <n v="5149"/>
    <n v="5149"/>
    <n v="4.6285226302305721E-2"/>
    <n v="0.61719945620508843"/>
    <n v="317796"/>
    <n v="13003576.728"/>
    <n v="675128.38671819668"/>
    <n v="2102"/>
    <n v="2102"/>
    <n v="1.8895231246348152E-2"/>
    <n v="5.2997145575642252E-2"/>
    <n v="11140"/>
    <n v="320695.25100665708"/>
    <m/>
    <m/>
    <n v="0"/>
    <m/>
    <n v="0"/>
    <m/>
    <m/>
    <m/>
    <n v="0"/>
    <n v="0"/>
    <m/>
    <n v="0"/>
    <n v="57033"/>
    <n v="980"/>
    <n v="980"/>
    <n v="8.809384691446806E-3"/>
    <n v="0.14749999999999999"/>
    <n v="14455"/>
    <n v="230420.26668824992"/>
    <n v="283"/>
    <n v="283"/>
    <n v="2.5439345588565776E-3"/>
    <n v="0.141660777385159"/>
    <n v="4009"/>
    <n v="66539.730074259933"/>
    <n v="55770"/>
    <n v="55770"/>
    <n v="0.50132590228774332"/>
    <n v="0.15150008965393583"/>
    <n v="844916"/>
    <n v="6026017.2801036006"/>
    <n v="118669"/>
    <n v="111245"/>
    <n v="0.14307799355123324"/>
    <n v="3.2688674876432725E-3"/>
    <n v="0.30153846778249155"/>
    <n v="0"/>
    <n v="6.4275764928491311E-2"/>
    <n v="3.0531870638097446E-2"/>
    <n v="2.1937218442862203E-2"/>
    <n v="6.3349314482959223E-3"/>
    <n v="0.57370846459850988"/>
    <n v="0"/>
    <n v="10503622.749092087"/>
    <n v="101.953163817092"/>
    <n v="7424"/>
    <n v="6.2560567629288188E-2"/>
    <n v="0.86816270466591949"/>
    <n v="1.079796940518714"/>
    <n v="-2.5373239999999999"/>
    <n v="59"/>
    <b v="0"/>
    <b v="0"/>
    <b v="1"/>
    <b v="0"/>
    <b v="0"/>
    <b v="1"/>
    <b v="0"/>
    <b v="0"/>
    <m/>
    <m/>
    <m/>
    <m/>
    <m/>
    <m/>
    <m/>
    <m/>
    <m/>
    <n v="0"/>
    <n v="0"/>
    <n v="0"/>
    <n v="0"/>
    <n v="0"/>
    <n v="0"/>
    <n v="0"/>
    <n v="0"/>
    <n v="0"/>
    <n v="0"/>
    <n v="0"/>
    <n v="620"/>
    <n v="1"/>
    <m/>
    <m/>
    <m/>
    <n v="1"/>
    <m/>
    <m/>
    <n v="2"/>
    <m/>
    <n v="1"/>
    <m/>
    <n v="1"/>
    <m/>
    <m/>
    <m/>
    <m/>
    <m/>
    <m/>
    <n v="1"/>
    <m/>
    <m/>
    <n v="1"/>
    <n v="1"/>
    <m/>
    <m/>
    <m/>
    <m/>
    <m/>
    <m/>
    <n v="2"/>
    <m/>
    <m/>
    <n v="16"/>
    <m/>
    <m/>
    <m/>
    <n v="4"/>
    <m/>
    <m/>
    <n v="1"/>
    <n v="3"/>
    <n v="76"/>
    <m/>
    <m/>
    <m/>
    <m/>
    <m/>
    <m/>
    <m/>
    <m/>
    <n v="73"/>
    <m/>
    <m/>
    <m/>
    <n v="4"/>
    <m/>
    <m/>
    <n v="284"/>
    <n v="3"/>
    <n v="76"/>
    <m/>
    <m/>
    <m/>
    <m/>
    <m/>
    <m/>
    <m/>
    <n v="47"/>
    <m/>
    <m/>
    <m/>
    <n v="3"/>
    <m/>
    <m/>
    <n v="272"/>
    <n v="3"/>
    <m/>
    <n v="122"/>
    <m/>
    <m/>
    <m/>
    <m/>
    <m/>
    <m/>
    <m/>
    <m/>
    <m/>
    <m/>
    <m/>
    <n v="136"/>
    <n v="0"/>
    <n v="0"/>
    <n v="0"/>
    <n v="13"/>
    <n v="0"/>
    <n v="0"/>
    <n v="286"/>
    <n v="12"/>
    <n v="0"/>
    <n v="275"/>
    <n v="0"/>
    <n v="0"/>
    <n v="0"/>
    <n v="0"/>
    <n v="0"/>
    <n v="3"/>
    <n v="0"/>
    <n v="0"/>
  </r>
  <r>
    <s v="MMR017"/>
    <s v="Ayeyarwady"/>
    <s v="MMR017D002"/>
    <s v="Hinthada"/>
    <s v="MMR017011"/>
    <s v="Myanaung"/>
    <n v="58"/>
    <n v="11"/>
    <x v="6"/>
    <n v="108830.16352621671"/>
    <n v="0.50210602236142798"/>
    <n v="0.10316541693925821"/>
    <n v="0.95642773266397851"/>
    <n v="0.13868326690161437"/>
    <n v="0.3441958171101433"/>
    <n v="0.38217246353803569"/>
    <n v="0.4346128170894526"/>
    <n v="0.50388851802403201"/>
    <n v="0.14838117489986649"/>
    <n v="0.8386515353805073"/>
    <n v="0.91718958611481971"/>
    <n v="0.25790393967542757"/>
    <n v="1"/>
    <n v="108830.16352621671"/>
    <n v="218581"/>
    <n v="102303"/>
    <n v="116278"/>
    <n v="4.2454245019539491E-3"/>
    <n v="87.981389428782748"/>
    <n v="1538.3241989000001"/>
    <n v="142.09033450575592"/>
    <n v="0.12271064270357959"/>
    <n v="215552"/>
    <n v="99799"/>
    <n v="115753"/>
    <n v="3029"/>
    <n v="2504"/>
    <n v="525"/>
    <n v="22550"/>
    <n v="10120"/>
    <n v="12430"/>
    <n v="81.415929203539832"/>
    <n v="196031"/>
    <n v="92183"/>
    <n v="103848"/>
    <n v="88.767236730606271"/>
    <n v="0.10316541693925821"/>
    <n v="55368"/>
    <n v="144877"/>
    <n v="18336"/>
    <n v="0.50873499589306792"/>
    <n v="107381.19586269732"/>
    <n v="0.38217246353803569"/>
    <n v="0.61782753646196431"/>
    <n v="12.65625323550322"/>
    <n v="163213"/>
    <n v="38678"/>
    <n v="104961"/>
    <n v="14763"/>
    <n v="3652"/>
    <n v="1159"/>
    <n v="59920"/>
    <n v="46301"/>
    <n v="13619"/>
    <n v="0.22728638184245661"/>
    <n v="215552"/>
    <n v="3029"/>
    <n v="1.405229364608076E-2"/>
    <n v="4426"/>
    <n v="11236"/>
    <n v="15484"/>
    <n v="13437"/>
    <n v="8235"/>
    <n v="4152"/>
    <n v="1857"/>
    <n v="738"/>
    <n v="355"/>
    <n v="3.5973297730307077"/>
    <n v="59920"/>
    <n v="3.6478805073431242"/>
    <n v="85"/>
    <n v="1043"/>
    <n v="2276"/>
    <n v="33805"/>
    <n v="20754"/>
    <n v="1124"/>
    <n v="713"/>
    <n v="120"/>
    <n v="59920"/>
    <n v="57578"/>
    <n v="504"/>
    <n v="915"/>
    <n v="825"/>
    <n v="43"/>
    <n v="55"/>
    <n v="59920"/>
    <n v="25794"/>
    <n v="201"/>
    <n v="47"/>
    <n v="33624"/>
    <n v="167"/>
    <n v="87"/>
    <n v="93512.587449933242"/>
    <n v="0.56114819759679568"/>
    <n v="2.7870493991989319E-3"/>
    <n v="0.4346128170894526"/>
    <n v="0.56538718291054746"/>
    <n v="59920"/>
    <n v="1794"/>
    <n v="41313"/>
    <n v="49"/>
    <n v="13407"/>
    <n v="62"/>
    <n v="2843"/>
    <n v="452"/>
    <n v="0.94397530040053401"/>
    <n v="5.6024699599465988E-2"/>
    <n v="59920"/>
    <n v="29721"/>
    <n v="472"/>
    <n v="27861"/>
    <n v="0.46496995994659546"/>
    <n v="1534"/>
    <n v="332"/>
    <n v="0.50388851802403201"/>
    <n v="2.5600801068090789E-2"/>
    <n v="0.31070594125500672"/>
    <n v="160951"/>
    <n v="153938"/>
    <n v="7013"/>
    <n v="0.95642773266397851"/>
    <n v="72708"/>
    <n v="71038"/>
    <n v="1670"/>
    <n v="0.97703141332453103"/>
    <n v="88243"/>
    <n v="82900"/>
    <n v="5343"/>
    <n v="0.93945128792085486"/>
    <n v="17155"/>
    <n v="16759"/>
    <n v="396"/>
    <n v="0.9769163509180997"/>
    <n v="143796"/>
    <n v="137179"/>
    <n v="6617"/>
    <n v="0.95398342095746758"/>
    <n v="86271"/>
    <n v="31399"/>
    <n v="50130"/>
    <n v="4742"/>
    <n v="5.4966327039213642E-2"/>
    <n v="0.58107591195187258"/>
    <n v="6.621467735132855"/>
    <n v="41487"/>
    <n v="15307"/>
    <n v="0.36895895099669779"/>
    <n v="23859"/>
    <n v="0.57509581314628677"/>
    <n v="2321"/>
    <n v="5.5945235857015448E-2"/>
    <n v="44784"/>
    <n v="16092"/>
    <n v="26271"/>
    <n v="5.4059485530546625E-2"/>
    <n v="0.58661575562700963"/>
    <n v="2421"/>
    <n v="129958"/>
    <n v="18023"/>
    <n v="67204"/>
    <n v="22826"/>
    <n v="10043"/>
    <n v="215"/>
    <n v="6387"/>
    <n v="186"/>
    <n v="100"/>
    <n v="4974"/>
    <n v="18023"/>
    <n v="111935"/>
    <n v="44731"/>
    <n v="85227"/>
    <n v="21905"/>
    <n v="0.13868326690161437"/>
    <n v="0.86131673309838563"/>
    <n v="0.3441958171101433"/>
    <n v="0.16855445605503316"/>
    <n v="0.60275627510426444"/>
    <n v="58400"/>
    <n v="7052"/>
    <n v="27476"/>
    <n v="12977"/>
    <n v="5717"/>
    <n v="140"/>
    <n v="2578"/>
    <n v="58"/>
    <n v="71"/>
    <n v="2331"/>
    <n v="0.12075342465753425"/>
    <n v="0.87924657534246575"/>
    <n v="0.40876712328767123"/>
    <n v="0.18655821917808219"/>
    <n v="71558"/>
    <n v="10971"/>
    <n v="39728"/>
    <n v="9849"/>
    <n v="4326"/>
    <n v="75"/>
    <n v="3809"/>
    <n v="128"/>
    <n v="29"/>
    <n v="2643"/>
    <n v="0.15331619106179603"/>
    <n v="0.84668380893820394"/>
    <n v="0.29149780597557229"/>
    <n v="183010"/>
    <n v="3924"/>
    <n v="43927"/>
    <n v="9601"/>
    <n v="40536"/>
    <n v="16607"/>
    <n v="3150"/>
    <n v="306"/>
    <n v="20008"/>
    <n v="28744"/>
    <n v="10880"/>
    <n v="1883"/>
    <n v="3444"/>
    <n v="0.24780613081252389"/>
    <n v="9.0743675209004976E-2"/>
    <n v="11.020051785391702"/>
    <n v="0.15064277798925443"/>
    <n v="84425"/>
    <n v="2081"/>
    <n v="25520"/>
    <n v="6479"/>
    <n v="24750"/>
    <n v="5408"/>
    <n v="1794"/>
    <n v="194"/>
    <n v="9674"/>
    <n v="1010"/>
    <n v="4363"/>
    <n v="891"/>
    <n v="2261"/>
    <n v="0.78213799230085879"/>
    <n v="98585"/>
    <n v="1843"/>
    <n v="18407"/>
    <n v="3122"/>
    <n v="15786"/>
    <n v="11199"/>
    <n v="1356"/>
    <n v="112"/>
    <n v="10334"/>
    <n v="27734"/>
    <n v="6517"/>
    <n v="992"/>
    <n v="1183"/>
    <n v="0.52455241669625197"/>
    <n v="183010"/>
    <n v="133782"/>
    <n v="72"/>
    <n v="124"/>
    <n v="762"/>
    <n v="790"/>
    <n v="258"/>
    <n v="4"/>
    <n v="19"/>
    <n v="47199"/>
    <n v="0.25790393967542757"/>
    <n v="0.74209606032457243"/>
    <n v="19559"/>
    <n v="16492"/>
    <n v="24"/>
    <n v="30"/>
    <n v="16"/>
    <n v="197"/>
    <n v="61"/>
    <n v="2"/>
    <n v="3"/>
    <n v="2734"/>
    <n v="0.13978219745385756"/>
    <n v="163451"/>
    <n v="117290"/>
    <n v="48"/>
    <n v="94"/>
    <n v="746"/>
    <n v="593"/>
    <n v="197"/>
    <n v="2"/>
    <n v="16"/>
    <n v="44465"/>
    <n v="0.2720387149665649"/>
    <n v="218581"/>
    <n v="203357"/>
    <n v="15224"/>
    <n v="6.9649237582406529E-2"/>
    <n v="8592"/>
    <n v="4811"/>
    <n v="6641"/>
    <n v="6274"/>
    <n v="102303"/>
    <n v="95495"/>
    <n v="6808"/>
    <n v="6.6547413076840367E-2"/>
    <n v="116278"/>
    <n v="107862"/>
    <n v="8416"/>
    <n v="7.2378265880046103E-2"/>
    <n v="59920"/>
    <n v="222"/>
    <n v="50030"/>
    <n v="2967"/>
    <n v="1225"/>
    <n v="369"/>
    <n v="5107"/>
    <n v="8.5230307076101464E-2"/>
    <n v="0.91476969292389854"/>
    <n v="0.8386515353805073"/>
    <n v="59920"/>
    <n v="273"/>
    <n v="39924"/>
    <n v="14645"/>
    <n v="481"/>
    <n v="82"/>
    <n v="3522"/>
    <n v="60"/>
    <n v="116"/>
    <n v="28"/>
    <n v="789"/>
    <n v="6.1148197596795725E-2"/>
    <n v="0.91718958611481971"/>
    <n v="59920"/>
    <n v="276"/>
    <n v="40571"/>
    <n v="14222"/>
    <n v="483"/>
    <n v="88"/>
    <n v="3393"/>
    <n v="55"/>
    <n v="6"/>
    <n v="27"/>
    <n v="799"/>
    <n v="0.92006008010680906"/>
    <n v="0.87792056074766345"/>
    <n v="59920"/>
    <n v="8891"/>
    <n v="2360"/>
    <n v="24539"/>
    <n v="14974"/>
    <n v="6261"/>
    <n v="168"/>
    <n v="2274"/>
    <n v="453"/>
    <n v="0.14838117489986649"/>
    <n v="31983.859012016022"/>
    <n v="0.2908210947930574"/>
    <n v="59920"/>
    <n v="2086"/>
    <n v="564"/>
    <n v="36"/>
    <n v="33"/>
    <n v="55356"/>
    <n v="1549"/>
    <n v="91"/>
    <n v="3"/>
    <n v="202"/>
    <n v="59920"/>
    <n v="1.0408044058744994"/>
    <n v="0.28084714541603872"/>
    <n v="0.96079531788663508"/>
    <n v="0.19510027373412281"/>
    <n v="33748"/>
    <n v="0.56321762349799731"/>
    <n v="0.60819261475247344"/>
    <n v="26172"/>
    <n v="22917"/>
    <n v="2003"/>
    <n v="9345"/>
    <n v="472"/>
    <n v="1456"/>
    <n v="0.15595794392523366"/>
    <n v="0.43678237650200269"/>
    <n v="0.38245994659546062"/>
    <n v="2.4299065420560748E-2"/>
    <n v="59920"/>
    <n v="321"/>
    <n v="18908"/>
    <n v="38410"/>
    <n v="682"/>
    <n v="1396"/>
    <n v="459"/>
    <n v="19204"/>
    <n v="0.33995327102803741"/>
    <n v="127412"/>
    <n v="98023"/>
    <n v="0.44852957999112303"/>
    <n v="0.75395631637472826"/>
    <n v="7390506"/>
    <n v="302404724.50800002"/>
    <n v="6641487.7216859227"/>
    <n v="2365"/>
    <n v="2365"/>
    <n v="1.0821668962172204E-2"/>
    <n v="0.85099788583509506"/>
    <n v="201261"/>
    <n v="8235197.5980000002"/>
    <n v="726426.01323324093"/>
    <n v="9380"/>
    <n v="9380"/>
    <n v="4.2920615164978977E-2"/>
    <n v="0.12105970149253732"/>
    <n v="113554"/>
    <n v="4646402.5719999997"/>
    <n v="766783.3512069768"/>
    <n v="26387"/>
    <n v="26387"/>
    <n v="0.12074054076314501"/>
    <n v="0.64355553871224469"/>
    <n v="1698150"/>
    <n v="69484901.700000003"/>
    <n v="3459819.914611198"/>
    <n v="1120"/>
    <n v="1120"/>
    <n v="5.1248495719377878E-3"/>
    <n v="8.5500000000000007E-2"/>
    <n v="9576"/>
    <n v="170874.72936605895"/>
    <m/>
    <m/>
    <n v="0"/>
    <m/>
    <n v="0"/>
    <m/>
    <n v="110"/>
    <n v="110"/>
    <n v="5.0333344010103278E-4"/>
    <n v="0.23499999999999999"/>
    <n v="2585"/>
    <n v="58.543199999999999"/>
    <n v="81158"/>
    <n v="1920"/>
    <n v="1920"/>
    <n v="8.7854564090362082E-3"/>
    <n v="0.182"/>
    <n v="34944"/>
    <n v="451435.62453208154"/>
    <n v="1110"/>
    <n v="1110"/>
    <n v="5.0790919864740578E-3"/>
    <n v="0.16300000000000001"/>
    <n v="18093"/>
    <n v="260986.22043260961"/>
    <n v="78128"/>
    <n v="78128"/>
    <n v="0.35749486371103167"/>
    <n v="0.18"/>
    <n v="1406304"/>
    <n v="8441826.7538091093"/>
    <n v="247932"/>
    <n v="218543"/>
    <n v="0.2810795446507004"/>
    <n v="6.4217547516924236E-3"/>
    <n v="0.31747530221626291"/>
    <n v="3.472449664191133E-2"/>
    <n v="0.16538574172447729"/>
    <n v="8.1681256700179335E-3"/>
    <n v="2.1579451372248971E-2"/>
    <n v="1.2475620324581436E-2"/>
    <n v="0.40353481211323422"/>
    <n v="2.7984724043108092E-6"/>
    <n v="20919698.872077197"/>
    <n v="95.706849506943414"/>
    <n v="29389"/>
    <n v="0.11853653421099333"/>
    <n v="0.88161673362050885"/>
    <n v="0.99982615140382747"/>
    <n v="-1.913683"/>
    <n v="96"/>
    <b v="0"/>
    <b v="0"/>
    <b v="0"/>
    <b v="0"/>
    <b v="0"/>
    <b v="1"/>
    <b v="0"/>
    <b v="0"/>
    <m/>
    <m/>
    <m/>
    <m/>
    <m/>
    <m/>
    <m/>
    <m/>
    <m/>
    <n v="0"/>
    <n v="0"/>
    <n v="0"/>
    <n v="0"/>
    <n v="0"/>
    <n v="0"/>
    <n v="0"/>
    <n v="0"/>
    <n v="0"/>
    <n v="0"/>
    <n v="0"/>
    <n v="620"/>
    <n v="1"/>
    <n v="1"/>
    <m/>
    <m/>
    <n v="1"/>
    <m/>
    <m/>
    <n v="11"/>
    <m/>
    <n v="1"/>
    <m/>
    <n v="1"/>
    <m/>
    <m/>
    <m/>
    <m/>
    <m/>
    <m/>
    <n v="3"/>
    <m/>
    <m/>
    <n v="1"/>
    <n v="527"/>
    <m/>
    <m/>
    <m/>
    <m/>
    <m/>
    <m/>
    <n v="2"/>
    <m/>
    <m/>
    <n v="78"/>
    <m/>
    <m/>
    <m/>
    <n v="15"/>
    <m/>
    <m/>
    <n v="1"/>
    <n v="10"/>
    <n v="2"/>
    <m/>
    <m/>
    <m/>
    <m/>
    <m/>
    <n v="1"/>
    <m/>
    <m/>
    <n v="183"/>
    <m/>
    <m/>
    <m/>
    <n v="12"/>
    <m/>
    <m/>
    <n v="1"/>
    <n v="10"/>
    <n v="2"/>
    <m/>
    <m/>
    <m/>
    <m/>
    <n v="1"/>
    <m/>
    <m/>
    <n v="110"/>
    <m/>
    <m/>
    <m/>
    <n v="4"/>
    <m/>
    <m/>
    <n v="6"/>
    <n v="2"/>
    <m/>
    <m/>
    <m/>
    <m/>
    <m/>
    <m/>
    <m/>
    <m/>
    <n v="1"/>
    <m/>
    <m/>
    <m/>
    <m/>
    <n v="372"/>
    <n v="0"/>
    <n v="0"/>
    <n v="0"/>
    <n v="35"/>
    <n v="0"/>
    <n v="0"/>
    <n v="3"/>
    <n v="560"/>
    <n v="0"/>
    <n v="5"/>
    <n v="0"/>
    <n v="0"/>
    <n v="0"/>
    <n v="0"/>
    <n v="0"/>
    <n v="6"/>
    <n v="0"/>
    <n v="0"/>
  </r>
  <r>
    <s v="MMR017"/>
    <s v="Ayeyarwady"/>
    <s v="MMR017D002"/>
    <s v="Hinthada"/>
    <s v="MMR017012"/>
    <s v="Kyangin"/>
    <n v="30"/>
    <n v="5"/>
    <x v="6"/>
    <n v="48644.758308423843"/>
    <n v="0.49372148758444417"/>
    <n v="0.20289749487422332"/>
    <n v="0.97146260897817727"/>
    <n v="0.11043284335270466"/>
    <n v="0.36719245983298332"/>
    <n v="0.31119931026281367"/>
    <n v="0.4690024946941207"/>
    <n v="0.4302788844621514"/>
    <n v="0.19879361060431172"/>
    <n v="0.89306326097479238"/>
    <n v="0.77942435864020554"/>
    <n v="0.19091052433684672"/>
    <n v="1"/>
    <n v="48644.758308423843"/>
    <n v="96083"/>
    <n v="45623"/>
    <n v="50460"/>
    <n v="1.866187465613394E-3"/>
    <n v="90.414189456995643"/>
    <n v="1158.0169308300001"/>
    <n v="82.972016593171247"/>
    <n v="7.1655468459381172E-2"/>
    <n v="94512"/>
    <n v="44310"/>
    <n v="50202"/>
    <n v="1571"/>
    <n v="1313"/>
    <n v="258"/>
    <n v="19495"/>
    <n v="9123"/>
    <n v="10372"/>
    <n v="87.957963748553809"/>
    <n v="76588"/>
    <n v="36500"/>
    <n v="40088"/>
    <n v="91.049690680502891"/>
    <n v="0.20289749487422332"/>
    <n v="20935"/>
    <n v="67272"/>
    <n v="7876"/>
    <n v="0.42827625163515287"/>
    <n v="54932.932914139616"/>
    <n v="0.31119931026281367"/>
    <n v="0.68880068973718633"/>
    <n v="11.707694137233917"/>
    <n v="75148"/>
    <n v="15294"/>
    <n v="50916"/>
    <n v="6576"/>
    <n v="1855"/>
    <n v="507"/>
    <n v="26857"/>
    <n v="21527"/>
    <n v="5330"/>
    <n v="0.19845850243884275"/>
    <n v="94512"/>
    <n v="1571"/>
    <n v="1.6622227865244626E-2"/>
    <n v="1626"/>
    <n v="5340"/>
    <n v="7700"/>
    <n v="6112"/>
    <n v="3460"/>
    <n v="1595"/>
    <n v="636"/>
    <n v="269"/>
    <n v="119"/>
    <n v="3.519082548311427"/>
    <n v="26857"/>
    <n v="3.5775775403060655"/>
    <n v="151"/>
    <n v="724"/>
    <n v="805"/>
    <n v="18589"/>
    <n v="5489"/>
    <n v="571"/>
    <n v="382"/>
    <n v="146"/>
    <n v="26857"/>
    <n v="25151"/>
    <n v="432"/>
    <n v="515"/>
    <n v="683"/>
    <n v="42"/>
    <n v="34"/>
    <n v="26857"/>
    <n v="12351"/>
    <n v="238"/>
    <n v="7"/>
    <n v="13995"/>
    <n v="235"/>
    <n v="31"/>
    <n v="44301.730200692553"/>
    <n v="0.52109319730424097"/>
    <n v="8.7500465428007601E-3"/>
    <n v="0.4690024946941207"/>
    <n v="0.5309975053058793"/>
    <n v="26857"/>
    <n v="772"/>
    <n v="15552"/>
    <n v="12"/>
    <n v="8993"/>
    <n v="33"/>
    <n v="1465"/>
    <n v="30"/>
    <n v="0.94310608035149124"/>
    <n v="5.6893919648508762E-2"/>
    <n v="26857"/>
    <n v="11471"/>
    <n v="85"/>
    <n v="14024"/>
    <n v="0.52217299028186315"/>
    <n v="1130"/>
    <n v="147"/>
    <n v="0.4302788844621514"/>
    <n v="4.2074691886658973E-2"/>
    <n v="0.29394571247719403"/>
    <n v="73868"/>
    <n v="71760"/>
    <n v="2108"/>
    <n v="0.97146260897817727"/>
    <n v="33982"/>
    <n v="33447"/>
    <n v="535"/>
    <n v="0.98425637101995178"/>
    <n v="39886"/>
    <n v="38313"/>
    <n v="1573"/>
    <n v="0.96056260341974631"/>
    <n v="15009"/>
    <n v="14644"/>
    <n v="365"/>
    <n v="0.97568125791191951"/>
    <n v="58859"/>
    <n v="57116"/>
    <n v="1743"/>
    <n v="0.9703868567253946"/>
    <n v="34620"/>
    <n v="11280"/>
    <n v="21680"/>
    <n v="1660"/>
    <n v="4.7949162333911034E-2"/>
    <n v="0.62622761409589833"/>
    <n v="6.7951807228915664"/>
    <n v="16619"/>
    <n v="5539"/>
    <n v="0.33329321860521088"/>
    <n v="10238"/>
    <n v="0.61604187977615976"/>
    <n v="842"/>
    <n v="5.0664901618629278E-2"/>
    <n v="18001"/>
    <n v="5741"/>
    <n v="11442"/>
    <n v="4.5441919893339261E-2"/>
    <n v="0.63563135381367697"/>
    <n v="818"/>
    <n v="61431"/>
    <n v="6784"/>
    <n v="32090"/>
    <n v="11189"/>
    <n v="6037"/>
    <n v="129"/>
    <n v="3664"/>
    <n v="79"/>
    <n v="67"/>
    <n v="1392"/>
    <n v="6784"/>
    <n v="54647"/>
    <n v="22557"/>
    <n v="38874"/>
    <n v="11368"/>
    <n v="0.11043284335270466"/>
    <n v="0.88956715664729535"/>
    <n v="0.36719245983298332"/>
    <n v="0.18505314906154874"/>
    <n v="0.62837980824013928"/>
    <n v="28396"/>
    <n v="2781"/>
    <n v="13405"/>
    <n v="6384"/>
    <n v="3459"/>
    <n v="93"/>
    <n v="1519"/>
    <n v="21"/>
    <n v="46"/>
    <n v="688"/>
    <n v="9.7936329060431052E-2"/>
    <n v="0.90206367093956896"/>
    <n v="0.42999013945626147"/>
    <n v="0.20516974221721368"/>
    <n v="33035"/>
    <n v="4003"/>
    <n v="18685"/>
    <n v="4805"/>
    <n v="2578"/>
    <n v="36"/>
    <n v="2145"/>
    <n v="58"/>
    <n v="21"/>
    <n v="704"/>
    <n v="0.12117451188133797"/>
    <n v="0.87882548811866201"/>
    <n v="0.31321325866505223"/>
    <n v="82447"/>
    <n v="3119"/>
    <n v="12680"/>
    <n v="2155"/>
    <n v="19705"/>
    <n v="5688"/>
    <n v="2072"/>
    <n v="250"/>
    <n v="7174"/>
    <n v="18059"/>
    <n v="5625"/>
    <n v="610"/>
    <n v="5310"/>
    <n v="0.28802746006525404"/>
    <n v="6.8989775249554255E-2"/>
    <n v="14.494901547116738"/>
    <n v="0.19814355488174271"/>
    <n v="38663"/>
    <n v="1952"/>
    <n v="8308"/>
    <n v="1639"/>
    <n v="13131"/>
    <n v="2065"/>
    <n v="1167"/>
    <n v="133"/>
    <n v="3505"/>
    <n v="524"/>
    <n v="2488"/>
    <n v="310"/>
    <n v="3441"/>
    <n v="0.73098311046737185"/>
    <n v="43784"/>
    <n v="1167"/>
    <n v="4372"/>
    <n v="516"/>
    <n v="6574"/>
    <n v="3623"/>
    <n v="905"/>
    <n v="117"/>
    <n v="3669"/>
    <n v="17535"/>
    <n v="3137"/>
    <n v="300"/>
    <n v="1869"/>
    <n v="0.3918554723186552"/>
    <n v="82447"/>
    <n v="65726"/>
    <n v="22"/>
    <n v="58"/>
    <n v="392"/>
    <n v="376"/>
    <n v="125"/>
    <n v="4"/>
    <n v="4"/>
    <n v="15740"/>
    <n v="0.19091052433684672"/>
    <n v="0.80908947566315326"/>
    <n v="16880"/>
    <n v="14294"/>
    <n v="13"/>
    <n v="17"/>
    <n v="38"/>
    <n v="94"/>
    <n v="7"/>
    <n v="1"/>
    <n v="0"/>
    <n v="2416"/>
    <n v="0.14312796208530806"/>
    <n v="65567"/>
    <n v="51432"/>
    <n v="9"/>
    <n v="41"/>
    <n v="354"/>
    <n v="282"/>
    <n v="118"/>
    <n v="3"/>
    <n v="4"/>
    <n v="13324"/>
    <n v="0.20321198163710402"/>
    <n v="96083"/>
    <n v="89513"/>
    <n v="6570"/>
    <n v="6.8378381191261717E-2"/>
    <n v="3698"/>
    <n v="1833"/>
    <n v="2511"/>
    <n v="2369"/>
    <n v="45623"/>
    <n v="42589"/>
    <n v="3034"/>
    <n v="6.6501545273217458E-2"/>
    <n v="50460"/>
    <n v="46924"/>
    <n v="3536"/>
    <n v="7.0075307173999207E-2"/>
    <n v="26857"/>
    <n v="116"/>
    <n v="23869"/>
    <n v="454"/>
    <n v="243"/>
    <n v="89"/>
    <n v="2086"/>
    <n v="7.7670625907584612E-2"/>
    <n v="0.92232937409241544"/>
    <n v="0.89306326097479238"/>
    <n v="26857"/>
    <n v="364"/>
    <n v="11638"/>
    <n v="8668"/>
    <n v="597"/>
    <n v="60"/>
    <n v="5150"/>
    <n v="21"/>
    <n v="263"/>
    <n v="15"/>
    <n v="81"/>
    <n v="0.19477231261868413"/>
    <n v="0.77942435864020554"/>
    <n v="26857"/>
    <n v="370"/>
    <n v="12252"/>
    <n v="8208"/>
    <n v="599"/>
    <n v="140"/>
    <n v="5166"/>
    <n v="18"/>
    <n v="7"/>
    <n v="15"/>
    <n v="82"/>
    <n v="0.7765200878728078"/>
    <n v="0.83624380980749891"/>
    <n v="26857"/>
    <n v="5339"/>
    <n v="195"/>
    <n v="8107"/>
    <n v="8865"/>
    <n v="1834"/>
    <n v="17"/>
    <n v="2220"/>
    <n v="280"/>
    <n v="0.19879361060431172"/>
    <n v="18788.381725434709"/>
    <n v="0.34974122202777674"/>
    <n v="26857"/>
    <n v="1559"/>
    <n v="7"/>
    <n v="11"/>
    <n v="13"/>
    <n v="23209"/>
    <n v="1962"/>
    <n v="48"/>
    <n v="0"/>
    <n v="48"/>
    <n v="26857"/>
    <n v="1.242059798190416"/>
    <n v="0.33515322070981068"/>
    <n v="0.80511421548054429"/>
    <n v="0.16348747844962072"/>
    <n v="13369"/>
    <n v="0.49778456268384408"/>
    <n v="0.24093063490061092"/>
    <n v="13488"/>
    <n v="12581"/>
    <n v="1375"/>
    <n v="5253"/>
    <n v="402"/>
    <n v="259"/>
    <n v="0.19559146591205273"/>
    <n v="0.50221543731615592"/>
    <n v="0.46844398108500579"/>
    <n v="1.4968164724280449E-2"/>
    <n v="26857"/>
    <n v="357"/>
    <n v="10658"/>
    <n v="16167"/>
    <n v="457"/>
    <n v="490"/>
    <n v="183"/>
    <n v="10261"/>
    <n v="0.43396507428231001"/>
    <n v="44224"/>
    <n v="42380"/>
    <n v="0.44238919392889203"/>
    <n v="0.75949764039641332"/>
    <n v="3218751"/>
    <n v="131704853.418"/>
    <n v="2871430.6810141439"/>
    <m/>
    <m/>
    <n v="0"/>
    <n v="0"/>
    <m/>
    <n v="0"/>
    <n v="0"/>
    <n v="6889"/>
    <n v="6379"/>
    <n v="6.6588028977640448E-2"/>
    <n v="0.12542404765637247"/>
    <n v="80008"/>
    <n v="3273767.344"/>
    <n v="521461.72679630114"/>
    <n v="22019"/>
    <n v="21801"/>
    <n v="0.22757260068059876"/>
    <n v="0.6200880693546168"/>
    <n v="1351854"/>
    <n v="55315161.971999995"/>
    <n v="2858511.1592238122"/>
    <n v="12"/>
    <n v="12"/>
    <n v="1.252635754399883E-4"/>
    <n v="7.4999999999999997E-2"/>
    <n v="90"/>
    <n v="1830.8006717792032"/>
    <m/>
    <m/>
    <n v="0"/>
    <m/>
    <n v="0"/>
    <m/>
    <n v="9"/>
    <n v="9"/>
    <n v="9.3947681579991231E-5"/>
    <n v="0.22333333333333333"/>
    <n v="201"/>
    <n v="55.636800000000001"/>
    <n v="25217"/>
    <n v="1756"/>
    <n v="1756"/>
    <n v="1.8330236539384957E-2"/>
    <n v="0.16552391799544419"/>
    <n v="29066"/>
    <n v="412875.49826996622"/>
    <n v="1348"/>
    <n v="1348"/>
    <n v="1.4071274974425353E-2"/>
    <n v="0.11680267062314539"/>
    <n v="15745"/>
    <n v="316945.42805689888"/>
    <n v="22113"/>
    <n v="22113"/>
    <n v="0.23082945364203847"/>
    <n v="0.16520010853344186"/>
    <n v="365307"/>
    <n v="2389336.921551567"/>
    <n v="98370"/>
    <n v="95798"/>
    <n v="0.12321080162003722"/>
    <n v="2.8149666733898173E-3"/>
    <n v="0.30636934195196569"/>
    <n v="0"/>
    <n v="0.30499088437142607"/>
    <n v="1.9533858183200503E-4"/>
    <n v="4.4052045396542325E-2"/>
    <n v="3.381671822012474E-2"/>
    <n v="0.25493200487039142"/>
    <n v="5.9362080084388302E-6"/>
    <n v="9372447.8523844685"/>
    <n v="97.545329063252282"/>
    <n v="2572"/>
    <n v="2.6146182779302633E-2"/>
    <n v="0.97675104198434481"/>
    <n v="0.99703381451453432"/>
    <n v="-0.8829053"/>
    <n v="177"/>
    <b v="0"/>
    <b v="0"/>
    <b v="0"/>
    <b v="0"/>
    <b v="0"/>
    <b v="1"/>
    <b v="0"/>
    <b v="0"/>
    <m/>
    <m/>
    <m/>
    <m/>
    <m/>
    <m/>
    <m/>
    <m/>
    <m/>
    <n v="0"/>
    <n v="0"/>
    <n v="0"/>
    <n v="0"/>
    <n v="0"/>
    <n v="0"/>
    <n v="0"/>
    <n v="0"/>
    <n v="0"/>
    <n v="0"/>
    <n v="0"/>
    <n v="620"/>
    <n v="1"/>
    <m/>
    <m/>
    <m/>
    <n v="1"/>
    <m/>
    <m/>
    <n v="4"/>
    <m/>
    <n v="1"/>
    <m/>
    <n v="1"/>
    <m/>
    <m/>
    <n v="11"/>
    <m/>
    <m/>
    <m/>
    <n v="38"/>
    <m/>
    <m/>
    <n v="1"/>
    <n v="5"/>
    <m/>
    <n v="2"/>
    <m/>
    <m/>
    <m/>
    <m/>
    <n v="72"/>
    <m/>
    <m/>
    <n v="26"/>
    <m/>
    <m/>
    <m/>
    <n v="39"/>
    <m/>
    <m/>
    <n v="1"/>
    <n v="9"/>
    <m/>
    <m/>
    <m/>
    <m/>
    <m/>
    <m/>
    <n v="71"/>
    <m/>
    <m/>
    <n v="89"/>
    <m/>
    <m/>
    <m/>
    <n v="29"/>
    <m/>
    <m/>
    <n v="1"/>
    <n v="83"/>
    <m/>
    <m/>
    <m/>
    <m/>
    <m/>
    <n v="71"/>
    <m/>
    <m/>
    <n v="82"/>
    <m/>
    <m/>
    <m/>
    <n v="2"/>
    <m/>
    <m/>
    <n v="256"/>
    <n v="9"/>
    <m/>
    <n v="3"/>
    <m/>
    <m/>
    <m/>
    <m/>
    <m/>
    <m/>
    <m/>
    <m/>
    <m/>
    <m/>
    <m/>
    <n v="208"/>
    <n v="0"/>
    <n v="0"/>
    <n v="0"/>
    <n v="109"/>
    <n v="0"/>
    <n v="0"/>
    <n v="3"/>
    <n v="110"/>
    <n v="0"/>
    <n v="6"/>
    <n v="0"/>
    <n v="0"/>
    <n v="0"/>
    <n v="0"/>
    <n v="0"/>
    <n v="215"/>
    <n v="0"/>
    <n v="0"/>
  </r>
  <r>
    <s v="MMR017"/>
    <s v="Ayeyarwady"/>
    <s v="MMR017D002"/>
    <s v="Hinthada"/>
    <s v="MMR017013"/>
    <s v="Ingapu"/>
    <n v="72"/>
    <n v="8"/>
    <x v="6"/>
    <n v="108306.05172860665"/>
    <n v="0.49480347540578279"/>
    <n v="6.2131502350921713E-2"/>
    <n v="0.95958387751671348"/>
    <n v="4.9674175832973087E-2"/>
    <n v="0.42442000096066096"/>
    <n v="0.40871728859388595"/>
    <n v="0.52709290744203119"/>
    <n v="0.3819217529574167"/>
    <n v="0.10734068391899212"/>
    <n v="0.75342920547274983"/>
    <n v="0.90656834821506582"/>
    <n v="0.35676196160798246"/>
    <n v="1"/>
    <n v="108306.05172860665"/>
    <n v="214384"/>
    <n v="102377"/>
    <n v="112007"/>
    <n v="4.1639075968492017E-3"/>
    <n v="91.402323069093896"/>
    <n v="1681.6541380000001"/>
    <n v="127.48400230202388"/>
    <n v="0.11009646723206401"/>
    <n v="210645"/>
    <n v="99365"/>
    <n v="111280"/>
    <n v="3739"/>
    <n v="3012"/>
    <n v="727"/>
    <n v="13320"/>
    <n v="6167"/>
    <n v="7153"/>
    <n v="86.215573885083188"/>
    <n v="201064"/>
    <n v="96210"/>
    <n v="104854"/>
    <n v="91.756156179068043"/>
    <n v="6.2131502350921713E-2"/>
    <n v="56835"/>
    <n v="139057"/>
    <n v="18492"/>
    <n v="0.54169872785979845"/>
    <n v="98252.459926504976"/>
    <n v="0.40871728859388595"/>
    <n v="0.5912827114061141"/>
    <n v="13.298143926591255"/>
    <n v="157549"/>
    <n v="36770"/>
    <n v="101251"/>
    <n v="14538"/>
    <n v="3757"/>
    <n v="1233"/>
    <n v="57229"/>
    <n v="45612"/>
    <n v="11617"/>
    <n v="0.20299149032833003"/>
    <n v="210645"/>
    <n v="3739"/>
    <n v="1.7750243300339433E-2"/>
    <n v="4039"/>
    <n v="10111"/>
    <n v="14337"/>
    <n v="13003"/>
    <n v="8210"/>
    <n v="4335"/>
    <n v="1959"/>
    <n v="864"/>
    <n v="371"/>
    <n v="3.6807387862796834"/>
    <n v="57229"/>
    <n v="3.7460727952611439"/>
    <n v="225"/>
    <n v="387"/>
    <n v="713"/>
    <n v="29194"/>
    <n v="25503"/>
    <n v="581"/>
    <n v="447"/>
    <n v="179"/>
    <n v="57229"/>
    <n v="55502"/>
    <n v="367"/>
    <n v="751"/>
    <n v="489"/>
    <n v="47"/>
    <n v="73"/>
    <n v="57229"/>
    <n v="29974"/>
    <n v="147"/>
    <n v="44"/>
    <n v="26937"/>
    <n v="62"/>
    <n v="65"/>
    <n v="110867.53298153034"/>
    <n v="0.47068793793356517"/>
    <n v="1.0833668245120481E-3"/>
    <n v="0.52709290744203119"/>
    <n v="0.47290709255796881"/>
    <n v="57229"/>
    <n v="1082"/>
    <n v="42181"/>
    <n v="27"/>
    <n v="12475"/>
    <n v="38"/>
    <n v="1261"/>
    <n v="165"/>
    <n v="0.9744185640147478"/>
    <n v="2.5581435985252199E-2"/>
    <n v="57229"/>
    <n v="21670"/>
    <n v="187"/>
    <n v="34296"/>
    <n v="0.59927659053976134"/>
    <n v="860"/>
    <n v="216"/>
    <n v="0.3819217529574167"/>
    <n v="1.5027346275489699E-2"/>
    <n v="0.24924426427161051"/>
    <n v="154666"/>
    <n v="148415"/>
    <n v="6251"/>
    <n v="0.95958387751671348"/>
    <n v="71333"/>
    <n v="69804"/>
    <n v="1529"/>
    <n v="0.97856532039869348"/>
    <n v="83333"/>
    <n v="78611"/>
    <n v="4722"/>
    <n v="0.94333577334309338"/>
    <n v="9888"/>
    <n v="9657"/>
    <n v="231"/>
    <n v="0.97663834951456308"/>
    <n v="144778"/>
    <n v="138758"/>
    <n v="6020"/>
    <n v="0.95841909682410309"/>
    <n v="85398"/>
    <n v="31953"/>
    <n v="48933"/>
    <n v="4512"/>
    <n v="5.2834961006112555E-2"/>
    <n v="0.57299936766669013"/>
    <n v="7.0817819148936172"/>
    <n v="41799"/>
    <n v="15834"/>
    <n v="0.37881289026053255"/>
    <n v="23811"/>
    <n v="0.56965477643005813"/>
    <n v="2154"/>
    <n v="5.1532333309409317E-2"/>
    <n v="43599"/>
    <n v="16119"/>
    <n v="25122"/>
    <n v="5.4083809261680313E-2"/>
    <n v="0.57620587628156605"/>
    <n v="2358"/>
    <n v="124914"/>
    <n v="6205"/>
    <n v="65693"/>
    <n v="19392"/>
    <n v="8917"/>
    <n v="202"/>
    <n v="5625"/>
    <n v="184"/>
    <n v="74"/>
    <n v="18622"/>
    <n v="6205"/>
    <n v="118709"/>
    <n v="53016"/>
    <n v="71898"/>
    <n v="33624"/>
    <n v="4.9674175832973087E-2"/>
    <n v="0.95032582416702693"/>
    <n v="0.42442000096066096"/>
    <n v="0.2691771939094097"/>
    <n v="0.68737291256384392"/>
    <n v="57619"/>
    <n v="1570"/>
    <n v="27897"/>
    <n v="11342"/>
    <n v="5218"/>
    <n v="134"/>
    <n v="2406"/>
    <n v="83"/>
    <n v="53"/>
    <n v="8916"/>
    <n v="2.7247956403269755E-2"/>
    <n v="0.97275204359673029"/>
    <n v="0.48858883354449051"/>
    <n v="0.29174404276367172"/>
    <n v="67295"/>
    <n v="4635"/>
    <n v="37796"/>
    <n v="8050"/>
    <n v="3699"/>
    <n v="68"/>
    <n v="3219"/>
    <n v="101"/>
    <n v="21"/>
    <n v="9706"/>
    <n v="6.8875845159372909E-2"/>
    <n v="0.93112415484062705"/>
    <n v="0.36947767293261013"/>
    <n v="177589"/>
    <n v="3561"/>
    <n v="24368"/>
    <n v="5980"/>
    <n v="38183"/>
    <n v="11382"/>
    <n v="5851"/>
    <n v="404"/>
    <n v="20011"/>
    <n v="37423"/>
    <n v="11021"/>
    <n v="1731"/>
    <n v="17674"/>
    <n v="0.274819949433805"/>
    <n v="6.4091807488076399E-2"/>
    <n v="15.602618169038834"/>
    <n v="0.21328590742244682"/>
    <n v="83821"/>
    <n v="1882"/>
    <n v="15756"/>
    <n v="4511"/>
    <n v="26270"/>
    <n v="4963"/>
    <n v="3689"/>
    <n v="228"/>
    <n v="9970"/>
    <n v="795"/>
    <n v="4310"/>
    <n v="826"/>
    <n v="10621"/>
    <n v="0.68086756302119988"/>
    <n v="93768"/>
    <n v="1679"/>
    <n v="8612"/>
    <n v="1469"/>
    <n v="11913"/>
    <n v="6419"/>
    <n v="2162"/>
    <n v="176"/>
    <n v="10041"/>
    <n v="36628"/>
    <n v="6711"/>
    <n v="905"/>
    <n v="7053"/>
    <n v="0.34397662315502092"/>
    <n v="177589"/>
    <n v="111957"/>
    <n v="66"/>
    <n v="155"/>
    <n v="1076"/>
    <n v="783"/>
    <n v="178"/>
    <n v="1"/>
    <n v="16"/>
    <n v="63357"/>
    <n v="0.35676196160798246"/>
    <n v="0.64323803839201754"/>
    <n v="11394"/>
    <n v="8601"/>
    <n v="14"/>
    <n v="21"/>
    <n v="56"/>
    <n v="110"/>
    <n v="14"/>
    <n v="0"/>
    <n v="0"/>
    <n v="2578"/>
    <n v="0.22625943479024047"/>
    <n v="166195"/>
    <n v="103356"/>
    <n v="52"/>
    <n v="134"/>
    <n v="1020"/>
    <n v="673"/>
    <n v="164"/>
    <n v="1"/>
    <n v="16"/>
    <n v="60779"/>
    <n v="0.3657089563464605"/>
    <n v="214384"/>
    <n v="193811"/>
    <n v="20573"/>
    <n v="9.5963318158071492E-2"/>
    <n v="13449"/>
    <n v="6309"/>
    <n v="8529"/>
    <n v="7481"/>
    <n v="102377"/>
    <n v="93060"/>
    <n v="9317"/>
    <n v="9.1006769098527993E-2"/>
    <n v="112007"/>
    <n v="100751"/>
    <n v="11256"/>
    <n v="0.10049371914255359"/>
    <n v="57229"/>
    <n v="181"/>
    <n v="42937"/>
    <n v="3009"/>
    <n v="4961"/>
    <n v="337"/>
    <n v="5804"/>
    <n v="0.1014171137010956"/>
    <n v="0.89858288629890437"/>
    <n v="0.75342920547274983"/>
    <n v="57229"/>
    <n v="395"/>
    <n v="39243"/>
    <n v="12164"/>
    <n v="566"/>
    <n v="216"/>
    <n v="3788"/>
    <n v="311"/>
    <n v="80"/>
    <n v="11"/>
    <n v="455"/>
    <n v="7.5398836254346568E-2"/>
    <n v="0.90656834821506582"/>
    <n v="57229"/>
    <n v="388"/>
    <n v="39349"/>
    <n v="11854"/>
    <n v="550"/>
    <n v="194"/>
    <n v="4107"/>
    <n v="310"/>
    <n v="11"/>
    <n v="11"/>
    <n v="455"/>
    <n v="0.9070925579688619"/>
    <n v="0.82999877684390788"/>
    <n v="57229"/>
    <n v="6143"/>
    <n v="7483"/>
    <n v="16870"/>
    <n v="21611"/>
    <n v="1668"/>
    <n v="32"/>
    <n v="2641"/>
    <n v="781"/>
    <n v="0.10734068391899212"/>
    <n v="22610.778364116097"/>
    <n v="0.18263467822257945"/>
    <n v="57229"/>
    <n v="1679"/>
    <n v="7"/>
    <n v="84"/>
    <n v="24"/>
    <n v="53981"/>
    <n v="1214"/>
    <n v="43"/>
    <n v="25"/>
    <n v="172"/>
    <n v="57229"/>
    <n v="0.98832759614880572"/>
    <n v="0.26668698032755733"/>
    <n v="1.011810257951592"/>
    <n v="0.20545942993098651"/>
    <n v="33658"/>
    <n v="0.58812839644236314"/>
    <n v="0.60657067166465428"/>
    <n v="23571"/>
    <n v="18767"/>
    <n v="2407"/>
    <n v="10201"/>
    <n v="456"/>
    <n v="1159"/>
    <n v="0.17824878994915166"/>
    <n v="0.41187160355763686"/>
    <n v="0.32792814831641298"/>
    <n v="2.0251970154991351E-2"/>
    <n v="57229"/>
    <n v="240"/>
    <n v="14306"/>
    <n v="32611"/>
    <n v="784"/>
    <n v="2771"/>
    <n v="378"/>
    <n v="20539"/>
    <n v="0.27447622708766534"/>
    <n v="130627"/>
    <n v="97141"/>
    <n v="0.47954524137454396"/>
    <n v="0.78911808608105749"/>
    <n v="7665572"/>
    <n v="313659875.09600002"/>
    <n v="6581728.3573476858"/>
    <n v="1467"/>
    <n v="1467"/>
    <n v="7.2419768079024921E-3"/>
    <n v="0.91"/>
    <n v="133497"/>
    <n v="5462430.2460000003"/>
    <n v="450599.13801825134"/>
    <n v="3324"/>
    <n v="3324"/>
    <n v="1.6409223523836322E-2"/>
    <n v="6.7253309265944652E-2"/>
    <n v="22355"/>
    <n v="914721.89"/>
    <n v="271725.78458550008"/>
    <n v="11389"/>
    <n v="11389"/>
    <n v="5.622281790402283E-2"/>
    <n v="0.66745807357977005"/>
    <n v="760168"/>
    <n v="31104554.223999999"/>
    <n v="1493306.8938305578"/>
    <n v="10151"/>
    <n v="10151"/>
    <n v="5.0111320093400274E-2"/>
    <n v="8.0300463008570591E-2"/>
    <n v="81513"/>
    <n v="1548704.8016025578"/>
    <m/>
    <m/>
    <n v="0"/>
    <m/>
    <n v="0"/>
    <m/>
    <n v="76"/>
    <n v="76"/>
    <n v="3.7518080259072215E-4"/>
    <n v="0.22105263157894736"/>
    <n v="1680"/>
    <n v="55.068631578947368"/>
    <n v="79021"/>
    <n v="7918"/>
    <n v="7918"/>
    <n v="3.9087915722543921E-2"/>
    <n v="0.18040035362465268"/>
    <n v="142841"/>
    <n v="1861701.7057526154"/>
    <n v="1005"/>
    <n v="1005"/>
    <n v="4.9612724553115238E-3"/>
    <n v="0.17079601990049753"/>
    <n v="17165"/>
    <n v="236298.33471601142"/>
    <n v="70098"/>
    <n v="70098"/>
    <n v="0.34604505131584795"/>
    <n v="0.17979999429370308"/>
    <n v="1260362"/>
    <n v="7574175.3505594786"/>
    <n v="236055"/>
    <n v="202569"/>
    <n v="0.26053455054770791"/>
    <n v="5.9523683590670144E-3"/>
    <n v="0.32878565403853732"/>
    <n v="2.2509365968764142E-2"/>
    <n v="7.459710536674162E-2"/>
    <n v="7.7364469249034007E-2"/>
    <n v="9.3000011504151395E-2"/>
    <n v="1.1804118661489284E-2"/>
    <n v="0.37836265206177588"/>
    <n v="2.7509151195033143E-6"/>
    <n v="20018295.435044236"/>
    <n v="93.375883624917137"/>
    <n v="33486"/>
    <n v="0.14185677066785282"/>
    <n v="0.90819512401770774"/>
    <n v="0.94488861109037992"/>
    <n v="-2.3215140000000001"/>
    <n v="68"/>
    <b v="0"/>
    <b v="0"/>
    <b v="1"/>
    <b v="0"/>
    <b v="0"/>
    <b v="1"/>
    <b v="0"/>
    <b v="0"/>
    <m/>
    <m/>
    <m/>
    <m/>
    <m/>
    <m/>
    <m/>
    <m/>
    <m/>
    <n v="0"/>
    <n v="0"/>
    <n v="0"/>
    <n v="0"/>
    <n v="0"/>
    <n v="0"/>
    <n v="0"/>
    <n v="0"/>
    <n v="0"/>
    <n v="0"/>
    <n v="0"/>
    <n v="620"/>
    <n v="1"/>
    <m/>
    <m/>
    <m/>
    <n v="4"/>
    <m/>
    <m/>
    <n v="5"/>
    <m/>
    <n v="1"/>
    <m/>
    <n v="1"/>
    <m/>
    <m/>
    <m/>
    <m/>
    <m/>
    <n v="22"/>
    <n v="4"/>
    <m/>
    <m/>
    <n v="1"/>
    <n v="5"/>
    <m/>
    <m/>
    <m/>
    <m/>
    <m/>
    <m/>
    <n v="2"/>
    <m/>
    <m/>
    <n v="107"/>
    <m/>
    <m/>
    <n v="22"/>
    <n v="14"/>
    <m/>
    <m/>
    <n v="1"/>
    <n v="8"/>
    <n v="75"/>
    <m/>
    <m/>
    <m/>
    <m/>
    <m/>
    <m/>
    <m/>
    <m/>
    <n v="302"/>
    <m/>
    <m/>
    <n v="22"/>
    <n v="13"/>
    <m/>
    <m/>
    <n v="1"/>
    <n v="8"/>
    <n v="75"/>
    <m/>
    <m/>
    <m/>
    <m/>
    <n v="1"/>
    <m/>
    <m/>
    <n v="214"/>
    <m/>
    <m/>
    <m/>
    <n v="4"/>
    <m/>
    <m/>
    <n v="6"/>
    <n v="10"/>
    <m/>
    <n v="142"/>
    <m/>
    <m/>
    <n v="5"/>
    <m/>
    <m/>
    <m/>
    <m/>
    <m/>
    <m/>
    <m/>
    <n v="3"/>
    <n v="623"/>
    <n v="0"/>
    <n v="0"/>
    <n v="66"/>
    <n v="39"/>
    <n v="0"/>
    <n v="0"/>
    <n v="3"/>
    <n v="36"/>
    <n v="0"/>
    <n v="293"/>
    <n v="0"/>
    <n v="0"/>
    <n v="5"/>
    <n v="0"/>
    <n v="0"/>
    <n v="4"/>
    <n v="0"/>
    <n v="3"/>
  </r>
  <r>
    <s v="MMR017"/>
    <s v="Ayeyarwady"/>
    <s v="MMR017D003"/>
    <s v="Myaungmya"/>
    <s v="MMR017014"/>
    <s v="Myaungmya"/>
    <n v="98"/>
    <n v="16"/>
    <x v="4"/>
    <n v="156060.05831423643"/>
    <n v="0.47742557581868134"/>
    <n v="0.19655300582312304"/>
    <n v="0.91340186767650733"/>
    <n v="0.1428299697563388"/>
    <n v="0.33384056454834232"/>
    <n v="0.47313901391906366"/>
    <n v="0.76033669830139639"/>
    <n v="0.2762799975820589"/>
    <n v="0.15592697817808138"/>
    <n v="0.68303814302121746"/>
    <n v="0.45853230973825787"/>
    <n v="0.33522836127978944"/>
    <n v="1"/>
    <n v="156060.05831423643"/>
    <n v="298637"/>
    <n v="145972"/>
    <n v="152665"/>
    <n v="5.8003249916050411E-3"/>
    <n v="95.615891003176884"/>
    <n v="1150.7654313"/>
    <n v="259.51161885583832"/>
    <n v="0.22411684545338517"/>
    <n v="291390"/>
    <n v="140998"/>
    <n v="150392"/>
    <n v="7247"/>
    <n v="4974"/>
    <n v="2273"/>
    <n v="58698"/>
    <n v="27626"/>
    <n v="31072"/>
    <n v="88.909629248197731"/>
    <n v="239939"/>
    <n v="118346"/>
    <n v="121593"/>
    <n v="97.329616014079761"/>
    <n v="0.19655300582312304"/>
    <n v="91031"/>
    <n v="192398"/>
    <n v="15208"/>
    <n v="0.55218349463092131"/>
    <n v="133734.57771390554"/>
    <n v="0.47313901391906366"/>
    <n v="0.52686098608093634"/>
    <n v="7.9044480711857714"/>
    <n v="207606"/>
    <n v="59731"/>
    <n v="127651"/>
    <n v="14537"/>
    <n v="3918"/>
    <n v="1769"/>
    <n v="66172"/>
    <n v="54021"/>
    <n v="12151"/>
    <n v="0.1836275161699813"/>
    <n v="291390"/>
    <n v="7247"/>
    <n v="2.4870448539757714E-2"/>
    <n v="2676"/>
    <n v="7915"/>
    <n v="13555"/>
    <n v="14439"/>
    <n v="11047"/>
    <n v="7228"/>
    <n v="4369"/>
    <n v="2647"/>
    <n v="2296"/>
    <n v="4.4035241491869677"/>
    <n v="66172"/>
    <n v="4.5130417699329017"/>
    <n v="496"/>
    <n v="1615"/>
    <n v="2134"/>
    <n v="33077"/>
    <n v="25140"/>
    <n v="2034"/>
    <n v="930"/>
    <n v="746"/>
    <n v="66172"/>
    <n v="61790"/>
    <n v="2077"/>
    <n v="1056"/>
    <n v="803"/>
    <n v="304"/>
    <n v="142"/>
    <n v="66172"/>
    <n v="50233"/>
    <n v="52"/>
    <n v="28"/>
    <n v="15441"/>
    <n v="336"/>
    <n v="82"/>
    <n v="221431.21184186667"/>
    <n v="0.23334643051441697"/>
    <n v="5.0776763585806683E-3"/>
    <n v="0.76033669830139639"/>
    <n v="0.23966330169860361"/>
    <n v="66172"/>
    <n v="42346"/>
    <n v="9811"/>
    <n v="11"/>
    <n v="10031"/>
    <n v="240"/>
    <n v="3572"/>
    <n v="161"/>
    <n v="0.93995949948618751"/>
    <n v="6.0040500513812489E-2"/>
    <n v="66172"/>
    <n v="17927"/>
    <n v="355"/>
    <n v="43027"/>
    <n v="0.65022970440669769"/>
    <n v="3821"/>
    <n v="1042"/>
    <n v="0.2762799975820589"/>
    <n v="5.7743456446835519E-2"/>
    <n v="0.14985190110620805"/>
    <n v="201748"/>
    <n v="184277"/>
    <n v="17471"/>
    <n v="0.91340186767650733"/>
    <n v="95800"/>
    <n v="89276"/>
    <n v="6524"/>
    <n v="0.93189979123173272"/>
    <n v="105948"/>
    <n v="95001"/>
    <n v="10947"/>
    <n v="0.8966757277154831"/>
    <n v="41753"/>
    <n v="39611"/>
    <n v="2142"/>
    <n v="0.94869829712835019"/>
    <n v="159995"/>
    <n v="144666"/>
    <n v="15329"/>
    <n v="0.90419075596112375"/>
    <n v="133094"/>
    <n v="51513"/>
    <n v="70319"/>
    <n v="11262"/>
    <n v="8.4616887312726347E-2"/>
    <n v="0.52834087186499767"/>
    <n v="4.5740543420351623"/>
    <n v="65671"/>
    <n v="25443"/>
    <n v="0.38743128626029755"/>
    <n v="34518"/>
    <n v="0.52562013674224539"/>
    <n v="5710"/>
    <n v="8.6948576997457019E-2"/>
    <n v="67423"/>
    <n v="26070"/>
    <n v="35801"/>
    <n v="8.2345787045963542E-2"/>
    <n v="0.53099090814707151"/>
    <n v="5552"/>
    <n v="157719"/>
    <n v="22527"/>
    <n v="82539"/>
    <n v="26272"/>
    <n v="13278"/>
    <n v="281"/>
    <n v="8000"/>
    <n v="469"/>
    <n v="167"/>
    <n v="4186"/>
    <n v="22527"/>
    <n v="135192"/>
    <n v="52653"/>
    <n v="105066"/>
    <n v="26381"/>
    <n v="0.1428299697563388"/>
    <n v="0.85717003024366123"/>
    <n v="0.33384056454834232"/>
    <n v="0.167265833539396"/>
    <n v="0.59550529739600178"/>
    <n v="75310"/>
    <n v="9232"/>
    <n v="38509"/>
    <n v="14593"/>
    <n v="7164"/>
    <n v="183"/>
    <n v="3156"/>
    <n v="127"/>
    <n v="119"/>
    <n v="2227"/>
    <n v="0.12258664188022839"/>
    <n v="0.87741335811977161"/>
    <n v="0.36607356260788743"/>
    <n v="0.17230115522506972"/>
    <n v="82409"/>
    <n v="13295"/>
    <n v="44030"/>
    <n v="11679"/>
    <n v="6114"/>
    <n v="98"/>
    <n v="4844"/>
    <n v="342"/>
    <n v="48"/>
    <n v="1959"/>
    <n v="0.16132946644177212"/>
    <n v="0.83867053355822785"/>
    <n v="0.30438422987780461"/>
    <n v="240102"/>
    <n v="5561"/>
    <n v="46777"/>
    <n v="9004"/>
    <n v="45654"/>
    <n v="17053"/>
    <n v="4987"/>
    <n v="770"/>
    <n v="33088"/>
    <n v="50714"/>
    <n v="12872"/>
    <n v="2383"/>
    <n v="11239"/>
    <n v="0.28224254691756001"/>
    <n v="7.1023981474539991E-2"/>
    <n v="14.079751363396468"/>
    <n v="0.19246850197125875"/>
    <n v="116435"/>
    <n v="2329"/>
    <n v="32408"/>
    <n v="7048"/>
    <n v="30936"/>
    <n v="8685"/>
    <n v="3111"/>
    <n v="516"/>
    <n v="16201"/>
    <n v="1347"/>
    <n v="5256"/>
    <n v="1257"/>
    <n v="7341"/>
    <n v="0.72587280456907288"/>
    <n v="123667"/>
    <n v="3232"/>
    <n v="14369"/>
    <n v="1956"/>
    <n v="14718"/>
    <n v="8368"/>
    <n v="1876"/>
    <n v="254"/>
    <n v="16887"/>
    <n v="49367"/>
    <n v="7616"/>
    <n v="1126"/>
    <n v="3898"/>
    <n v="0.3599909434206377"/>
    <n v="240102"/>
    <n v="156672"/>
    <n v="189"/>
    <n v="367"/>
    <n v="1029"/>
    <n v="1023"/>
    <n v="191"/>
    <n v="93"/>
    <n v="49"/>
    <n v="80489"/>
    <n v="0.33522836127978944"/>
    <n v="0.6647716387202105"/>
    <n v="49807"/>
    <n v="36086"/>
    <n v="116"/>
    <n v="154"/>
    <n v="308"/>
    <n v="433"/>
    <n v="34"/>
    <n v="88"/>
    <n v="13"/>
    <n v="12575"/>
    <n v="0.25247455176983152"/>
    <n v="190295"/>
    <n v="120586"/>
    <n v="73"/>
    <n v="213"/>
    <n v="721"/>
    <n v="590"/>
    <n v="157"/>
    <n v="5"/>
    <n v="36"/>
    <n v="67914"/>
    <n v="0.3568879897002023"/>
    <n v="298637"/>
    <n v="271643"/>
    <n v="26994"/>
    <n v="9.039067496659825E-2"/>
    <n v="16971"/>
    <n v="6450"/>
    <n v="10646"/>
    <n v="8817"/>
    <n v="145972"/>
    <n v="133485"/>
    <n v="12487"/>
    <n v="8.554380292110815E-2"/>
    <n v="152665"/>
    <n v="138158"/>
    <n v="14507"/>
    <n v="9.5025054858677502E-2"/>
    <n v="66172"/>
    <n v="544"/>
    <n v="44654"/>
    <n v="3408"/>
    <n v="6744"/>
    <n v="1103"/>
    <n v="9719"/>
    <n v="0.14687481109834977"/>
    <n v="0.85312518890165023"/>
    <n v="0.68303814302121746"/>
    <n v="66172"/>
    <n v="204"/>
    <n v="8920"/>
    <n v="19806"/>
    <n v="6000"/>
    <n v="19170"/>
    <n v="10023"/>
    <n v="253"/>
    <n v="1412"/>
    <n v="14"/>
    <n v="370"/>
    <n v="0.4449918394487094"/>
    <n v="0.45853230973825787"/>
    <n v="66172"/>
    <n v="199"/>
    <n v="10255"/>
    <n v="14219"/>
    <n v="7442"/>
    <n v="6080"/>
    <n v="27627"/>
    <n v="89"/>
    <n v="11"/>
    <n v="3"/>
    <n v="247"/>
    <n v="0.37437284652118719"/>
    <n v="0.57078522637973772"/>
    <n v="66172"/>
    <n v="10318"/>
    <n v="23970"/>
    <n v="6539"/>
    <n v="21016"/>
    <n v="2481"/>
    <n v="35"/>
    <n v="1536"/>
    <n v="277"/>
    <n v="0.15592697817808138"/>
    <n v="45435.562171311132"/>
    <n v="0.2166324125007556"/>
    <n v="66172"/>
    <n v="3329"/>
    <n v="40"/>
    <n v="411"/>
    <n v="68"/>
    <n v="55730"/>
    <n v="3128"/>
    <n v="42"/>
    <n v="29"/>
    <n v="3395"/>
    <n v="66172"/>
    <n v="1.1247959862177357"/>
    <n v="0.30351114976233101"/>
    <n v="0.8890501142012629"/>
    <n v="0.18053160482250133"/>
    <n v="34780"/>
    <n v="0.52559995164117757"/>
    <n v="0.62679089549280043"/>
    <n v="25159"/>
    <n v="31392"/>
    <n v="2949"/>
    <n v="12187"/>
    <n v="768"/>
    <n v="1975"/>
    <n v="0.18417155292268633"/>
    <n v="0.38020612948074717"/>
    <n v="0.47440004835882249"/>
    <n v="2.9846460738681014E-2"/>
    <n v="66172"/>
    <n v="360"/>
    <n v="11451"/>
    <n v="21520"/>
    <n v="1088"/>
    <n v="8595"/>
    <n v="4728"/>
    <n v="5450"/>
    <n v="0.26638155110923051"/>
    <n v="277916"/>
    <n v="277916"/>
    <n v="0.94373567414299542"/>
    <n v="0.88258614113617073"/>
    <n v="24528481"/>
    <n v="1003656385.558"/>
    <n v="18830026.64333947"/>
    <m/>
    <m/>
    <n v="0"/>
    <n v="0"/>
    <m/>
    <n v="0"/>
    <n v="0"/>
    <m/>
    <m/>
    <n v="0"/>
    <n v="0"/>
    <m/>
    <n v="0"/>
    <n v="0"/>
    <n v="2528"/>
    <n v="2528"/>
    <n v="8.5844779869942434E-3"/>
    <n v="0.59149920886075946"/>
    <n v="149531"/>
    <n v="6118509.4579999996"/>
    <n v="331467.1900609053"/>
    <m/>
    <m/>
    <n v="0"/>
    <n v="0"/>
    <m/>
    <n v="0"/>
    <m/>
    <m/>
    <n v="0"/>
    <m/>
    <n v="0"/>
    <m/>
    <m/>
    <m/>
    <n v="0"/>
    <n v="0"/>
    <m/>
    <n v="0"/>
    <n v="14041"/>
    <n v="13429"/>
    <n v="13429"/>
    <n v="4.5601643547209532E-2"/>
    <n v="0.1885002606299799"/>
    <n v="253137"/>
    <n v="3157463.0217923555"/>
    <n v="60"/>
    <n v="60"/>
    <n v="2.0374552184321783E-4"/>
    <n v="0.115"/>
    <n v="690"/>
    <n v="14107.363266627548"/>
    <n v="552"/>
    <n v="552"/>
    <n v="1.8744588009576039E-3"/>
    <n v="0.18650362318840577"/>
    <n v="10295"/>
    <n v="59644.280771332022"/>
    <n v="294485"/>
    <n v="294485"/>
    <n v="0.37875250960434104"/>
    <n v="8.6532647948099166E-3"/>
    <n v="0.84089991364762251"/>
    <n v="0"/>
    <n v="1.4802460813183585E-2"/>
    <n v="0"/>
    <n v="0.14100406933358828"/>
    <n v="6.2999807580723039E-4"/>
    <n v="2.6635581297984171E-3"/>
    <n v="0"/>
    <n v="22392708.49923069"/>
    <n v="74.983034584564834"/>
    <n v="0"/>
    <n v="0"/>
    <n v="1.0140991901115506"/>
    <n v="0.9860968332791985"/>
    <n v="-1.8055129999999999"/>
    <n v="104"/>
    <b v="1"/>
    <b v="0"/>
    <b v="0"/>
    <b v="0"/>
    <b v="0"/>
    <b v="1"/>
    <b v="0"/>
    <b v="1"/>
    <n v="0"/>
    <m/>
    <n v="1"/>
    <m/>
    <n v="1"/>
    <n v="0"/>
    <m/>
    <m/>
    <m/>
    <n v="4.1322314049586778E-3"/>
    <n v="0"/>
    <n v="0"/>
    <n v="0"/>
    <n v="0"/>
    <n v="0"/>
    <n v="0"/>
    <n v="0"/>
    <n v="0"/>
    <n v="0"/>
    <n v="0"/>
    <n v="620"/>
    <n v="1"/>
    <n v="185"/>
    <m/>
    <n v="5"/>
    <n v="99"/>
    <m/>
    <m/>
    <n v="120"/>
    <m/>
    <n v="1"/>
    <m/>
    <n v="6"/>
    <m/>
    <m/>
    <n v="184"/>
    <m/>
    <m/>
    <n v="26"/>
    <n v="126"/>
    <m/>
    <m/>
    <n v="1"/>
    <n v="122"/>
    <m/>
    <n v="97"/>
    <m/>
    <m/>
    <m/>
    <m/>
    <n v="5"/>
    <m/>
    <m/>
    <n v="32"/>
    <m/>
    <m/>
    <n v="2"/>
    <n v="143"/>
    <m/>
    <m/>
    <n v="1"/>
    <n v="130"/>
    <n v="119"/>
    <m/>
    <m/>
    <m/>
    <m/>
    <m/>
    <n v="10"/>
    <m/>
    <m/>
    <n v="156"/>
    <m/>
    <m/>
    <n v="21"/>
    <n v="103"/>
    <m/>
    <n v="1"/>
    <n v="2"/>
    <n v="89"/>
    <n v="119"/>
    <m/>
    <m/>
    <m/>
    <m/>
    <n v="105"/>
    <m/>
    <m/>
    <n v="191"/>
    <m/>
    <m/>
    <n v="5"/>
    <n v="89"/>
    <m/>
    <n v="1"/>
    <n v="4"/>
    <n v="85"/>
    <m/>
    <n v="218"/>
    <m/>
    <m/>
    <n v="56"/>
    <m/>
    <m/>
    <m/>
    <n v="91"/>
    <m/>
    <m/>
    <m/>
    <n v="1"/>
    <n v="748"/>
    <n v="0"/>
    <n v="0"/>
    <n v="59"/>
    <n v="560"/>
    <n v="0"/>
    <n v="2"/>
    <n v="4"/>
    <n v="546"/>
    <n v="0"/>
    <n v="554"/>
    <n v="0"/>
    <n v="0"/>
    <n v="56"/>
    <n v="0"/>
    <n v="0"/>
    <n v="217"/>
    <n v="0"/>
    <n v="1"/>
  </r>
  <r>
    <s v="MMR017"/>
    <s v="Ayeyarwady"/>
    <s v="MMR017D003"/>
    <s v="Myaungmya"/>
    <s v="MMR017015"/>
    <s v="Einme"/>
    <n v="97"/>
    <n v="5"/>
    <x v="4"/>
    <n v="106681.59729837009"/>
    <n v="0.45038100113667578"/>
    <n v="6.9829624782973818E-2"/>
    <n v="0.89861355086285533"/>
    <n v="0.15963983872218346"/>
    <n v="0.26086492982864234"/>
    <n v="0.48012813289763856"/>
    <n v="0.59253040576902383"/>
    <n v="0.38536217845226561"/>
    <n v="7.0369174469917126E-2"/>
    <n v="0.76056398665375091"/>
    <n v="0.43254762673555053"/>
    <n v="0.29412256446530771"/>
    <n v="1"/>
    <n v="106681.59729837009"/>
    <n v="194101"/>
    <n v="94629"/>
    <n v="99472"/>
    <n v="3.7699577788269036E-3"/>
    <n v="95.131293228245141"/>
    <n v="749.07060260000003"/>
    <n v="259.1224369589217"/>
    <n v="0.22378074405095444"/>
    <n v="191947"/>
    <n v="92908"/>
    <n v="99039"/>
    <n v="2154"/>
    <n v="1721"/>
    <n v="433"/>
    <n v="13554"/>
    <n v="6395"/>
    <n v="7159"/>
    <n v="89.328118452297815"/>
    <n v="180547"/>
    <n v="88234"/>
    <n v="92313"/>
    <n v="95.581337406432468"/>
    <n v="6.9829624782973818E-2"/>
    <n v="59654"/>
    <n v="124246"/>
    <n v="10201"/>
    <n v="0.56223137968224324"/>
    <n v="84971.326972296913"/>
    <n v="0.48012813289763856"/>
    <n v="0.51987186710236144"/>
    <n v="8.2103246784604735"/>
    <n v="134447"/>
    <n v="37457"/>
    <n v="84772"/>
    <n v="9066"/>
    <n v="2393"/>
    <n v="759"/>
    <n v="46455"/>
    <n v="36404"/>
    <n v="10051"/>
    <n v="0.21635991820040901"/>
    <n v="191947"/>
    <n v="2154"/>
    <n v="1.1221847697541509E-2"/>
    <n v="2444"/>
    <n v="6369"/>
    <n v="10058"/>
    <n v="10429"/>
    <n v="7600"/>
    <n v="4659"/>
    <n v="2457"/>
    <n v="1401"/>
    <n v="1038"/>
    <n v="4.1318910773867179"/>
    <n v="46455"/>
    <n v="4.178258529759983"/>
    <n v="128"/>
    <n v="852"/>
    <n v="1169"/>
    <n v="18213"/>
    <n v="25397"/>
    <n v="353"/>
    <n v="205"/>
    <n v="138"/>
    <n v="46455"/>
    <n v="45371"/>
    <n v="403"/>
    <n v="282"/>
    <n v="224"/>
    <n v="83"/>
    <n v="92"/>
    <n v="46455"/>
    <n v="27462"/>
    <n v="31"/>
    <n v="33"/>
    <n v="18865"/>
    <n v="26"/>
    <n v="38"/>
    <n v="113598.08139059304"/>
    <n v="0.4060919169088365"/>
    <n v="5.596814121192552E-4"/>
    <n v="0.59253040576902383"/>
    <n v="0.40746959423097617"/>
    <n v="46455"/>
    <n v="31300"/>
    <n v="5415"/>
    <n v="9"/>
    <n v="7534"/>
    <n v="63"/>
    <n v="1895"/>
    <n v="239"/>
    <n v="0.95270692067592289"/>
    <n v="4.7293079324077114E-2"/>
    <n v="46455"/>
    <n v="17768"/>
    <n v="134"/>
    <n v="25999"/>
    <n v="0.55965988591109672"/>
    <n v="1768"/>
    <n v="786"/>
    <n v="0.38536217845226561"/>
    <n v="3.8058336024109352E-2"/>
    <n v="0.22738133677752664"/>
    <n v="132641"/>
    <n v="119193"/>
    <n v="13448"/>
    <n v="0.89861355086285533"/>
    <n v="62937"/>
    <n v="57898"/>
    <n v="5039"/>
    <n v="0.91993580882469772"/>
    <n v="69704"/>
    <n v="61295"/>
    <n v="8409"/>
    <n v="0.87936129920807982"/>
    <n v="9787"/>
    <n v="9349"/>
    <n v="438"/>
    <n v="0.95524675590068453"/>
    <n v="122854"/>
    <n v="109844"/>
    <n v="13010"/>
    <n v="0.894101942142706"/>
    <n v="86964"/>
    <n v="33787"/>
    <n v="45088"/>
    <n v="8089"/>
    <n v="9.3015500666942641E-2"/>
    <n v="0.51846741180258493"/>
    <n v="4.1769069106193593"/>
    <n v="42800"/>
    <n v="16884"/>
    <n v="0.39448598130841123"/>
    <n v="21940"/>
    <n v="0.51261682242990658"/>
    <n v="3976"/>
    <n v="9.2897196261682247E-2"/>
    <n v="44164"/>
    <n v="16903"/>
    <n v="23148"/>
    <n v="9.3130151254415358E-2"/>
    <n v="0.5241373064034055"/>
    <n v="4113"/>
    <n v="103176"/>
    <n v="16471"/>
    <n v="59790"/>
    <n v="15162"/>
    <n v="7006"/>
    <n v="114"/>
    <n v="3900"/>
    <n v="206"/>
    <n v="49"/>
    <n v="478"/>
    <n v="16471"/>
    <n v="86705"/>
    <n v="26915.000000000004"/>
    <n v="76261"/>
    <n v="11753"/>
    <n v="0.15963983872218346"/>
    <n v="0.84036016127781654"/>
    <n v="0.26086492982864234"/>
    <n v="0.11391215011242925"/>
    <n v="0.55061254555322947"/>
    <n v="49125"/>
    <n v="6703"/>
    <n v="27637"/>
    <n v="8864"/>
    <n v="3930"/>
    <n v="73"/>
    <n v="1586"/>
    <n v="48"/>
    <n v="35"/>
    <n v="249"/>
    <n v="0.13644783715012723"/>
    <n v="0.8635521628498728"/>
    <n v="0.30096692111959289"/>
    <n v="0.12052926208651399"/>
    <n v="54051"/>
    <n v="9768"/>
    <n v="32153"/>
    <n v="6298"/>
    <n v="3076"/>
    <n v="41"/>
    <n v="2314"/>
    <n v="158"/>
    <n v="14"/>
    <n v="229"/>
    <n v="0.1807182105788977"/>
    <n v="0.8192817894211023"/>
    <n v="0.22441767959889733"/>
    <n v="155510"/>
    <n v="2449"/>
    <n v="29209"/>
    <n v="7930"/>
    <n v="27822"/>
    <n v="11639"/>
    <n v="2166"/>
    <n v="558"/>
    <n v="20501"/>
    <n v="36705"/>
    <n v="7117"/>
    <n v="1418"/>
    <n v="7996"/>
    <n v="0.31087389878464405"/>
    <n v="7.4844061475146287E-2"/>
    <n v="13.361113497723172"/>
    <n v="0.18264480907384412"/>
    <n v="75068"/>
    <n v="1082"/>
    <n v="20221"/>
    <n v="6364"/>
    <n v="19801"/>
    <n v="6121"/>
    <n v="1310"/>
    <n v="334"/>
    <n v="10167"/>
    <n v="835"/>
    <n v="2815"/>
    <n v="704"/>
    <n v="5314"/>
    <n v="0.731323599936058"/>
    <n v="80442"/>
    <n v="1367"/>
    <n v="8988"/>
    <n v="1566"/>
    <n v="8021"/>
    <n v="5518"/>
    <n v="856"/>
    <n v="224"/>
    <n v="10334"/>
    <n v="35870"/>
    <n v="4302"/>
    <n v="714"/>
    <n v="2682"/>
    <n v="0.32714253748042066"/>
    <n v="155510"/>
    <n v="108514"/>
    <n v="53"/>
    <n v="159"/>
    <n v="423"/>
    <n v="455"/>
    <n v="118"/>
    <n v="13"/>
    <n v="36"/>
    <n v="45739"/>
    <n v="0.29412256446530771"/>
    <n v="0.70587743553469229"/>
    <n v="11516"/>
    <n v="9318"/>
    <n v="20"/>
    <n v="15"/>
    <n v="30"/>
    <n v="57"/>
    <n v="8"/>
    <n v="5"/>
    <n v="1"/>
    <n v="2062"/>
    <n v="0.17905522750955194"/>
    <n v="143994"/>
    <n v="99196"/>
    <n v="33"/>
    <n v="144"/>
    <n v="393"/>
    <n v="398"/>
    <n v="110"/>
    <n v="8"/>
    <n v="35"/>
    <n v="43677"/>
    <n v="0.30332513854743948"/>
    <n v="194101"/>
    <n v="184829"/>
    <n v="9272"/>
    <n v="4.7768945033771076E-2"/>
    <n v="4975"/>
    <n v="2599"/>
    <n v="3681"/>
    <n v="3097"/>
    <n v="94629"/>
    <n v="90361"/>
    <n v="4268"/>
    <n v="4.5102452736476131E-2"/>
    <n v="99472"/>
    <n v="94468"/>
    <n v="5004"/>
    <n v="5.0305613640019307E-2"/>
    <n v="46455"/>
    <n v="163"/>
    <n v="35169"/>
    <n v="6189"/>
    <n v="1280"/>
    <n v="422"/>
    <n v="3232"/>
    <n v="6.9572704768055105E-2"/>
    <n v="0.9304272952319449"/>
    <n v="0.76056398665375091"/>
    <n v="46455"/>
    <n v="60"/>
    <n v="13107"/>
    <n v="5669"/>
    <n v="496"/>
    <n v="8703"/>
    <n v="17041"/>
    <n v="20"/>
    <n v="1258"/>
    <n v="2"/>
    <n v="99"/>
    <n v="0.55460122699386505"/>
    <n v="0.43254762673555053"/>
    <n v="46455"/>
    <n v="152"/>
    <n v="18022"/>
    <n v="2877"/>
    <n v="667"/>
    <n v="2965"/>
    <n v="21642"/>
    <n v="15"/>
    <n v="16"/>
    <n v="2"/>
    <n v="97"/>
    <n v="0.45381552039608225"/>
    <n v="0.59655580669465069"/>
    <n v="46455"/>
    <n v="3269"/>
    <n v="19761"/>
    <n v="6105"/>
    <n v="14008"/>
    <n v="1877"/>
    <n v="86"/>
    <n v="1166"/>
    <n v="183"/>
    <n v="7.0369174469917126E-2"/>
    <n v="13507.151931977181"/>
    <n v="0.13587342589602841"/>
    <n v="46455"/>
    <n v="1324"/>
    <n v="6"/>
    <n v="235"/>
    <n v="27"/>
    <n v="40752"/>
    <n v="848"/>
    <n v="48"/>
    <n v="42"/>
    <n v="3173"/>
    <n v="46455"/>
    <n v="1.1095253471101065"/>
    <n v="0.2993905720842871"/>
    <n v="0.90128630463884529"/>
    <n v="0.18301630063584715"/>
    <n v="25479"/>
    <n v="0.54846625766871171"/>
    <n v="0.45917208816161764"/>
    <n v="20976"/>
    <n v="20259"/>
    <n v="2252"/>
    <n v="6996"/>
    <n v="333"/>
    <n v="727"/>
    <n v="0.15059735227639651"/>
    <n v="0.45153374233128835"/>
    <n v="0.43609945108169196"/>
    <n v="1.5649553331180711E-2"/>
    <n v="46455"/>
    <n v="229"/>
    <n v="7635"/>
    <n v="17325"/>
    <n v="1955"/>
    <n v="7105"/>
    <n v="2055"/>
    <n v="5271"/>
    <n v="0.25560219567323217"/>
    <n v="213890"/>
    <n v="213890"/>
    <n v="0.75944468115324526"/>
    <n v="0.86784739819533396"/>
    <n v="18562388"/>
    <n v="759535792.18400002"/>
    <n v="14491984.623929098"/>
    <m/>
    <m/>
    <n v="0"/>
    <n v="0"/>
    <m/>
    <n v="0"/>
    <n v="0"/>
    <m/>
    <m/>
    <n v="0"/>
    <n v="0"/>
    <m/>
    <n v="0"/>
    <n v="0"/>
    <n v="554"/>
    <n v="554"/>
    <n v="1.9670501349240165E-3"/>
    <n v="0.56272563176895307"/>
    <n v="31175"/>
    <n v="1275618.6499999999"/>
    <n v="72639.566176321809"/>
    <m/>
    <m/>
    <n v="0"/>
    <n v="0"/>
    <m/>
    <n v="0"/>
    <m/>
    <m/>
    <n v="0"/>
    <m/>
    <n v="0"/>
    <m/>
    <m/>
    <m/>
    <n v="0"/>
    <n v="0"/>
    <m/>
    <n v="0"/>
    <n v="67196"/>
    <n v="25448"/>
    <n v="25448"/>
    <n v="9.0356483454054823E-2"/>
    <n v="0.20509981138006916"/>
    <n v="521938"/>
    <n v="5983403.0068189641"/>
    <m/>
    <m/>
    <n v="0"/>
    <n v="0"/>
    <m/>
    <n v="0"/>
    <n v="41748"/>
    <n v="41748"/>
    <n v="0.14823178525777589"/>
    <n v="0.20499999999999999"/>
    <n v="855834"/>
    <n v="4510922.8870318281"/>
    <n v="281640"/>
    <n v="281640"/>
    <n v="0.36223188551188212"/>
    <n v="8.275822187243034E-3"/>
    <n v="0.57831571456010333"/>
    <n v="0"/>
    <n v="2.8987473909702507E-3"/>
    <n v="0"/>
    <n v="0.23877309251874002"/>
    <n v="0"/>
    <n v="0.18001244553018642"/>
    <n v="0"/>
    <n v="25058950.083956212"/>
    <n v="129.10263256735519"/>
    <n v="0"/>
    <n v="0"/>
    <n v="0.68918122425791795"/>
    <n v="1.450997161271709"/>
    <n v="-1.9598789999999999"/>
    <n v="89"/>
    <b v="0"/>
    <b v="0"/>
    <b v="0"/>
    <b v="0"/>
    <b v="0"/>
    <b v="1"/>
    <b v="0"/>
    <b v="0"/>
    <m/>
    <m/>
    <m/>
    <m/>
    <m/>
    <m/>
    <m/>
    <m/>
    <m/>
    <n v="0"/>
    <n v="0"/>
    <n v="0"/>
    <n v="0"/>
    <n v="0"/>
    <n v="0"/>
    <n v="0"/>
    <n v="0"/>
    <n v="0"/>
    <n v="0"/>
    <n v="0"/>
    <n v="620"/>
    <n v="1"/>
    <n v="48"/>
    <m/>
    <m/>
    <n v="49"/>
    <m/>
    <m/>
    <n v="52"/>
    <m/>
    <n v="1"/>
    <m/>
    <n v="1"/>
    <m/>
    <n v="1"/>
    <n v="48"/>
    <m/>
    <m/>
    <m/>
    <n v="52"/>
    <m/>
    <m/>
    <n v="1"/>
    <n v="52"/>
    <m/>
    <n v="1"/>
    <m/>
    <m/>
    <m/>
    <n v="1"/>
    <n v="1"/>
    <m/>
    <m/>
    <n v="56"/>
    <m/>
    <m/>
    <m/>
    <n v="67"/>
    <m/>
    <m/>
    <n v="1"/>
    <n v="52"/>
    <n v="5"/>
    <m/>
    <m/>
    <m/>
    <n v="1"/>
    <m/>
    <n v="2"/>
    <m/>
    <m/>
    <n v="82"/>
    <m/>
    <m/>
    <m/>
    <n v="71"/>
    <n v="1"/>
    <m/>
    <n v="1"/>
    <n v="52"/>
    <n v="4"/>
    <m/>
    <m/>
    <m/>
    <n v="1"/>
    <n v="2"/>
    <m/>
    <m/>
    <n v="145"/>
    <m/>
    <m/>
    <m/>
    <n v="35"/>
    <n v="1"/>
    <m/>
    <n v="3"/>
    <n v="93"/>
    <m/>
    <n v="118"/>
    <m/>
    <m/>
    <m/>
    <m/>
    <m/>
    <m/>
    <n v="27"/>
    <m/>
    <m/>
    <m/>
    <n v="1"/>
    <n v="379"/>
    <n v="0"/>
    <n v="0"/>
    <n v="0"/>
    <n v="274"/>
    <n v="1"/>
    <n v="0"/>
    <n v="3"/>
    <n v="301"/>
    <n v="0"/>
    <n v="129"/>
    <n v="0"/>
    <n v="0"/>
    <n v="0"/>
    <n v="3"/>
    <n v="0"/>
    <n v="33"/>
    <n v="0"/>
    <n v="2"/>
  </r>
  <r>
    <s v="MMR017"/>
    <s v="Ayeyarwady"/>
    <s v="MMR017D004"/>
    <s v="Labutta"/>
    <s v="MMR017016"/>
    <s v="Labutta"/>
    <n v="64"/>
    <n v="13"/>
    <x v="4"/>
    <n v="174536.29122798712"/>
    <n v="0.44629973152552488"/>
    <n v="0.1059679333033012"/>
    <n v="0.91068363706489253"/>
    <n v="0.19816840819051579"/>
    <n v="0.28192531287593925"/>
    <n v="0.51812900641025639"/>
    <n v="0.80867390815395002"/>
    <n v="0.33784051969358186"/>
    <n v="8.533664977574322E-2"/>
    <n v="0.58034214042840326"/>
    <n v="0.12262016591032375"/>
    <n v="0.40590909649939122"/>
    <n v="1"/>
    <n v="174536.29122798712"/>
    <n v="315218"/>
    <n v="158912"/>
    <n v="156306"/>
    <n v="6.1223721213505286E-3"/>
    <n v="101.66724246030223"/>
    <n v="2502.2366973799999"/>
    <n v="125.97449327238034"/>
    <n v="0.10879284004419985"/>
    <n v="309688"/>
    <n v="154726"/>
    <n v="154962"/>
    <n v="5530"/>
    <n v="4186"/>
    <n v="1344"/>
    <n v="33403"/>
    <n v="16173"/>
    <n v="17230"/>
    <n v="93.865351131746948"/>
    <n v="281815"/>
    <n v="142739"/>
    <n v="139076"/>
    <n v="102.63381172883889"/>
    <n v="0.1059679333033012"/>
    <n v="103460"/>
    <n v="199680"/>
    <n v="12078"/>
    <n v="0.57861578525641022"/>
    <n v="132827.88940304489"/>
    <n v="0.51812900641025639"/>
    <n v="0.48187099358974361"/>
    <n v="6.048677884615385"/>
    <n v="211758"/>
    <n v="48956"/>
    <n v="143421"/>
    <n v="14179"/>
    <n v="3896"/>
    <n v="1306"/>
    <n v="75583"/>
    <n v="65009"/>
    <n v="10574"/>
    <n v="0.13989918367886958"/>
    <n v="309688"/>
    <n v="5530"/>
    <n v="1.7856681563379918E-2"/>
    <n v="3473"/>
    <n v="10327"/>
    <n v="17628"/>
    <n v="17290"/>
    <n v="12065"/>
    <n v="7218"/>
    <n v="3963"/>
    <n v="2212"/>
    <n v="1407"/>
    <n v="4.097323472209359"/>
    <n v="75583"/>
    <n v="4.1704880727147637"/>
    <n v="241"/>
    <n v="733"/>
    <n v="858"/>
    <n v="38376"/>
    <n v="27475"/>
    <n v="3324"/>
    <n v="3616"/>
    <n v="960"/>
    <n v="75583"/>
    <n v="66670"/>
    <n v="4530"/>
    <n v="3078"/>
    <n v="517"/>
    <n v="366"/>
    <n v="422"/>
    <n v="75583"/>
    <n v="61062"/>
    <n v="31"/>
    <n v="29"/>
    <n v="13963"/>
    <n v="104"/>
    <n v="394"/>
    <n v="250317.78288768636"/>
    <n v="0.18473730865406243"/>
    <n v="1.3759707870817511E-3"/>
    <n v="0.80867390815395002"/>
    <n v="0.19132609184604998"/>
    <n v="75583"/>
    <n v="55458"/>
    <n v="8421"/>
    <n v="8"/>
    <n v="8904"/>
    <n v="362"/>
    <n v="1616"/>
    <n v="814"/>
    <n v="0.96306047656218996"/>
    <n v="3.693952343781004E-2"/>
    <n v="75583"/>
    <n v="24761"/>
    <n v="774"/>
    <n v="47541"/>
    <n v="0.62899064604474553"/>
    <n v="1714"/>
    <n v="793"/>
    <n v="0.33784051969358186"/>
    <n v="2.2677057010174244E-2"/>
    <n v="0.11413280764193001"/>
    <n v="207420"/>
    <n v="188894"/>
    <n v="18526"/>
    <n v="0.91068363706489253"/>
    <n v="103364"/>
    <n v="97375"/>
    <n v="5989"/>
    <n v="0.94205913083858983"/>
    <n v="104056"/>
    <n v="91519"/>
    <n v="12537"/>
    <n v="0.87951679864688248"/>
    <n v="23497"/>
    <n v="22304"/>
    <n v="1193"/>
    <n v="0.94922756096522964"/>
    <n v="183923"/>
    <n v="166590"/>
    <n v="17333"/>
    <n v="0.90575947543265389"/>
    <n v="143368"/>
    <n v="52613"/>
    <n v="75904"/>
    <n v="14851"/>
    <n v="0.10358657440991016"/>
    <n v="0.52943474136487922"/>
    <n v="3.5427243956635919"/>
    <n v="71221"/>
    <n v="26342"/>
    <n v="0.36986282135886889"/>
    <n v="37785"/>
    <n v="0.53053172519341207"/>
    <n v="7094"/>
    <n v="9.9605453447719067E-2"/>
    <n v="72147"/>
    <n v="26271"/>
    <n v="38119"/>
    <n v="0.10751659805674525"/>
    <n v="0.52835183722122891"/>
    <n v="7757"/>
    <n v="158769"/>
    <n v="31463"/>
    <n v="82545"/>
    <n v="25668"/>
    <n v="9493"/>
    <n v="191"/>
    <n v="5523"/>
    <n v="125"/>
    <n v="102"/>
    <n v="3659"/>
    <n v="31463"/>
    <n v="127306.00000000001"/>
    <n v="44761"/>
    <n v="114008"/>
    <n v="19093"/>
    <n v="0.19816840819051579"/>
    <n v="0.80183159180948427"/>
    <n v="0.28192531287593925"/>
    <n v="0.12025647324099793"/>
    <n v="0.54187845234271181"/>
    <n v="80179"/>
    <n v="13798"/>
    <n v="40538"/>
    <n v="15727"/>
    <n v="5395"/>
    <n v="134"/>
    <n v="2359"/>
    <n v="50"/>
    <n v="61"/>
    <n v="2117"/>
    <n v="0.17208994873969494"/>
    <n v="0.82791005126030504"/>
    <n v="0.32231631724017512"/>
    <n v="0.12616769977176068"/>
    <n v="78590"/>
    <n v="17665"/>
    <n v="42007"/>
    <n v="9941"/>
    <n v="4098"/>
    <n v="57"/>
    <n v="3164"/>
    <n v="75"/>
    <n v="41"/>
    <n v="1542"/>
    <n v="0.22477414429316708"/>
    <n v="0.77522585570683289"/>
    <n v="0.24071764855579592"/>
    <n v="243929"/>
    <n v="3302"/>
    <n v="37433"/>
    <n v="10474"/>
    <n v="56406"/>
    <n v="17057"/>
    <n v="5370"/>
    <n v="941"/>
    <n v="30968"/>
    <n v="59272"/>
    <n v="9151"/>
    <n v="2330"/>
    <n v="11225"/>
    <n v="0.3129148235757126"/>
    <n v="6.992608504933813E-2"/>
    <n v="14.300814914697778"/>
    <n v="0.19549041403925324"/>
    <n v="122929"/>
    <n v="1440"/>
    <n v="28549"/>
    <n v="8731"/>
    <n v="42882"/>
    <n v="7605"/>
    <n v="3670"/>
    <n v="593"/>
    <n v="15540"/>
    <n v="1143"/>
    <n v="3734"/>
    <n v="1272"/>
    <n v="7770"/>
    <n v="0.75553368204410676"/>
    <n v="121000"/>
    <n v="1862"/>
    <n v="8884"/>
    <n v="1743"/>
    <n v="13524"/>
    <n v="9452"/>
    <n v="1700"/>
    <n v="348"/>
    <n v="15428"/>
    <n v="58129"/>
    <n v="5417"/>
    <n v="1058"/>
    <n v="3455"/>
    <n v="0.30714876033057853"/>
    <n v="243929"/>
    <n v="142464"/>
    <n v="121"/>
    <n v="218"/>
    <n v="1125"/>
    <n v="740"/>
    <n v="198"/>
    <n v="10"/>
    <n v="40"/>
    <n v="99013"/>
    <n v="0.40590909649939122"/>
    <n v="0.59409090350060878"/>
    <n v="27915"/>
    <n v="19925"/>
    <n v="62"/>
    <n v="37"/>
    <n v="161"/>
    <n v="204"/>
    <n v="26"/>
    <n v="10"/>
    <n v="4"/>
    <n v="7486"/>
    <n v="0.26817123410352856"/>
    <n v="216014"/>
    <n v="122539"/>
    <n v="59"/>
    <n v="181"/>
    <n v="964"/>
    <n v="536"/>
    <n v="172"/>
    <n v="0"/>
    <n v="36"/>
    <n v="91527"/>
    <n v="0.42370864851352225"/>
    <n v="315218"/>
    <n v="289149"/>
    <n v="26069"/>
    <n v="8.2701495472974257E-2"/>
    <n v="14695"/>
    <n v="6107"/>
    <n v="9840"/>
    <n v="10095"/>
    <n v="158912"/>
    <n v="145919"/>
    <n v="12993"/>
    <n v="8.1762233185662503E-2"/>
    <n v="156306"/>
    <n v="143230"/>
    <n v="13076"/>
    <n v="8.3656417539953676E-2"/>
    <n v="75583"/>
    <n v="517"/>
    <n v="43347"/>
    <n v="1304"/>
    <n v="8933"/>
    <n v="1260"/>
    <n v="20222"/>
    <n v="0.26754693515737665"/>
    <n v="0.73245306484262329"/>
    <n v="0.58034214042840326"/>
    <n v="75583"/>
    <n v="110"/>
    <n v="1243"/>
    <n v="7608"/>
    <n v="4417"/>
    <n v="59469"/>
    <n v="69"/>
    <n v="1243"/>
    <n v="307"/>
    <n v="9"/>
    <n v="1108"/>
    <n v="0.80416231163092233"/>
    <n v="0.12262016591032375"/>
    <n v="75583"/>
    <n v="237"/>
    <n v="2906"/>
    <n v="9907"/>
    <n v="6161"/>
    <n v="38332"/>
    <n v="17756"/>
    <n v="85"/>
    <n v="1"/>
    <n v="2"/>
    <n v="196"/>
    <n v="0.17379569479909504"/>
    <n v="0.35148115316936351"/>
    <n v="75583"/>
    <n v="6450"/>
    <n v="26778"/>
    <n v="9686"/>
    <n v="22624"/>
    <n v="6412"/>
    <n v="51"/>
    <n v="3056"/>
    <n v="526"/>
    <n v="8.533664977574322E-2"/>
    <n v="26427.736395750366"/>
    <n v="0.21060291335353187"/>
    <n v="75583"/>
    <n v="2613"/>
    <n v="8"/>
    <n v="277"/>
    <n v="28"/>
    <n v="67722"/>
    <n v="2336"/>
    <n v="33"/>
    <n v="22"/>
    <n v="2544"/>
    <n v="75583"/>
    <n v="0.85740179670031624"/>
    <n v="0.23135840482491407"/>
    <n v="1.1663143275981791"/>
    <n v="0.2368332155020792"/>
    <n v="47287"/>
    <n v="0.62563010200706504"/>
    <n v="0.85218691993007623"/>
    <n v="28296"/>
    <n v="22463"/>
    <n v="3271"/>
    <n v="9417"/>
    <n v="546"/>
    <n v="812"/>
    <n v="0.1245915086725851"/>
    <n v="0.37436989799293491"/>
    <n v="0.29719645952132095"/>
    <n v="1.0743156529907519E-2"/>
    <n v="75583"/>
    <n v="189"/>
    <n v="5151"/>
    <n v="11949"/>
    <n v="792"/>
    <n v="16127"/>
    <n v="8732"/>
    <n v="9856"/>
    <n v="0.19665797864599183"/>
    <n v="392686"/>
    <n v="392686"/>
    <n v="0.95646667105093297"/>
    <n v="0.64658027024136333"/>
    <n v="25390302"/>
    <n v="1038920377.2359999"/>
    <n v="26606196.989257198"/>
    <m/>
    <m/>
    <n v="0"/>
    <n v="0"/>
    <m/>
    <n v="0"/>
    <n v="0"/>
    <n v="149"/>
    <n v="149"/>
    <n v="3.6291982394734981E-4"/>
    <n v="0.14503355704697987"/>
    <n v="2161"/>
    <n v="88423.797999999995"/>
    <n v="12180.24726330912"/>
    <n v="619"/>
    <n v="619"/>
    <n v="1.5077004766671782E-3"/>
    <n v="0.60870759289176091"/>
    <n v="37679"/>
    <n v="1541749.3219999999"/>
    <n v="81162.258958742241"/>
    <n v="3"/>
    <n v="3"/>
    <n v="7.3071105492754999E-6"/>
    <n v="0.27333333333333332"/>
    <n v="82"/>
    <n v="457.7001679448008"/>
    <m/>
    <m/>
    <n v="0"/>
    <m/>
    <n v="0"/>
    <m/>
    <m/>
    <m/>
    <n v="0"/>
    <n v="0"/>
    <m/>
    <n v="0"/>
    <n v="17102"/>
    <n v="16570"/>
    <n v="16570"/>
    <n v="4.0359607267165011E-2"/>
    <n v="0.16750030175015088"/>
    <n v="277548"/>
    <n v="3895983.4888003077"/>
    <n v="99"/>
    <n v="99"/>
    <n v="2.411346481260915E-4"/>
    <n v="0.12676767676767675"/>
    <n v="1255"/>
    <n v="23277.149389935454"/>
    <n v="433"/>
    <n v="433"/>
    <n v="1.0546596226120972E-3"/>
    <n v="0.16900692840646653"/>
    <n v="7318"/>
    <n v="46786.184010845594"/>
    <n v="410559"/>
    <n v="410559"/>
    <n v="0.52804133178480617"/>
    <n v="1.206402954613092E-2"/>
    <n v="0.86761099585495383"/>
    <n v="0"/>
    <n v="2.646649137772844E-3"/>
    <n v="1.4925308516429758E-5"/>
    <n v="0.12704551935465699"/>
    <n v="7.5905289173874737E-4"/>
    <n v="1.5256674119301155E-3"/>
    <n v="0"/>
    <n v="30666044.017848283"/>
    <n v="97.28519316107672"/>
    <n v="0"/>
    <n v="0"/>
    <n v="0.76777759104050813"/>
    <n v="1.3024605193865832"/>
    <n v="-2.8816739999999998"/>
    <n v="46"/>
    <b v="1"/>
    <b v="0"/>
    <b v="0"/>
    <b v="0"/>
    <b v="0"/>
    <b v="1"/>
    <b v="0"/>
    <b v="0"/>
    <m/>
    <m/>
    <m/>
    <m/>
    <m/>
    <m/>
    <m/>
    <m/>
    <m/>
    <n v="0"/>
    <n v="0"/>
    <n v="0"/>
    <n v="0"/>
    <n v="0"/>
    <n v="0"/>
    <n v="0"/>
    <n v="0"/>
    <n v="0"/>
    <n v="0"/>
    <n v="0"/>
    <n v="620"/>
    <n v="1"/>
    <n v="1278"/>
    <m/>
    <n v="251"/>
    <n v="97"/>
    <n v="15"/>
    <m/>
    <n v="670"/>
    <m/>
    <n v="673"/>
    <n v="75"/>
    <n v="103"/>
    <n v="23"/>
    <n v="126"/>
    <n v="1005"/>
    <m/>
    <m/>
    <n v="123"/>
    <n v="52"/>
    <n v="19"/>
    <n v="7"/>
    <n v="5"/>
    <n v="1112"/>
    <m/>
    <n v="549"/>
    <m/>
    <m/>
    <n v="90"/>
    <m/>
    <n v="62"/>
    <n v="15"/>
    <n v="70"/>
    <n v="768"/>
    <m/>
    <m/>
    <n v="117"/>
    <n v="68"/>
    <n v="3"/>
    <n v="6"/>
    <n v="3"/>
    <n v="905"/>
    <n v="637"/>
    <m/>
    <m/>
    <n v="34"/>
    <m/>
    <m/>
    <n v="24"/>
    <n v="15"/>
    <n v="20"/>
    <n v="872"/>
    <m/>
    <m/>
    <n v="100"/>
    <n v="67"/>
    <n v="6"/>
    <n v="7"/>
    <n v="3"/>
    <n v="615"/>
    <n v="696"/>
    <m/>
    <m/>
    <m/>
    <m/>
    <n v="64"/>
    <n v="14"/>
    <n v="4"/>
    <n v="390"/>
    <m/>
    <m/>
    <n v="109"/>
    <n v="22"/>
    <n v="6"/>
    <n v="7"/>
    <n v="6"/>
    <n v="713"/>
    <m/>
    <n v="673"/>
    <m/>
    <m/>
    <n v="111"/>
    <m/>
    <n v="1"/>
    <m/>
    <n v="3"/>
    <m/>
    <n v="1"/>
    <m/>
    <n v="22"/>
    <n v="4313"/>
    <n v="0"/>
    <n v="0"/>
    <n v="700"/>
    <n v="306"/>
    <n v="43"/>
    <n v="27"/>
    <n v="11"/>
    <n v="4015"/>
    <n v="0"/>
    <n v="3228"/>
    <n v="0"/>
    <n v="0"/>
    <n v="310"/>
    <n v="0"/>
    <n v="0"/>
    <n v="257"/>
    <n v="67"/>
    <n v="242"/>
  </r>
  <r>
    <s v="MMR017"/>
    <s v="Ayeyarwady"/>
    <s v="MMR017D003"/>
    <s v="Myaungmya"/>
    <s v="MMR017017"/>
    <s v="Wakema"/>
    <n v="125"/>
    <n v="19"/>
    <x v="4"/>
    <n v="165830.56657757913"/>
    <n v="0.4264021965037767"/>
    <n v="7.6722724537021017E-2"/>
    <n v="0.90829466474843468"/>
    <n v="0.14994188547907555"/>
    <n v="0.27501974609412627"/>
    <n v="0.47255176876617777"/>
    <n v="0.63146423911754246"/>
    <n v="0.23506997983631836"/>
    <n v="9.0069386786858024E-2"/>
    <n v="0.79351500415134624"/>
    <n v="0.16028644288933697"/>
    <n v="0.32389051563908283"/>
    <n v="1"/>
    <n v="165830.56657757913"/>
    <n v="289106"/>
    <n v="140698"/>
    <n v="148408"/>
    <n v="5.6152076166816802E-3"/>
    <n v="94.804862271575658"/>
    <n v="1180.8753995899999"/>
    <n v="244.82345902063642"/>
    <n v="0.21143200281591842"/>
    <n v="284003"/>
    <n v="136664"/>
    <n v="147339"/>
    <n v="5103"/>
    <n v="4034"/>
    <n v="1069"/>
    <n v="22181"/>
    <n v="10455"/>
    <n v="11726"/>
    <n v="89.16083916083916"/>
    <n v="266925"/>
    <n v="130243"/>
    <n v="136682"/>
    <n v="95.289065129278185"/>
    <n v="7.6722724537021017E-2"/>
    <n v="87630"/>
    <n v="185440"/>
    <n v="16036"/>
    <n v="0.55902717860224327"/>
    <n v="127487.88850301986"/>
    <n v="0.47255176876617777"/>
    <n v="0.52744823123382223"/>
    <n v="8.6475409836065573"/>
    <n v="201476"/>
    <n v="57997"/>
    <n v="125125"/>
    <n v="13832"/>
    <n v="3134"/>
    <n v="1388"/>
    <n v="67448"/>
    <n v="53139"/>
    <n v="14309"/>
    <n v="0.21214861819475744"/>
    <n v="284003"/>
    <n v="5103"/>
    <n v="1.7968120055069842E-2"/>
    <n v="3368"/>
    <n v="8772"/>
    <n v="14222"/>
    <n v="15026"/>
    <n v="11257"/>
    <n v="7017"/>
    <n v="3957"/>
    <n v="2145"/>
    <n v="1684"/>
    <n v="4.2106956470169612"/>
    <n v="67448"/>
    <n v="4.2863539319179216"/>
    <n v="92"/>
    <n v="918"/>
    <n v="1632"/>
    <n v="30892"/>
    <n v="30958"/>
    <n v="1453"/>
    <n v="930"/>
    <n v="573"/>
    <n v="67448"/>
    <n v="64928"/>
    <n v="1152"/>
    <n v="875"/>
    <n v="320"/>
    <n v="75"/>
    <n v="98"/>
    <n v="67448"/>
    <n v="42500"/>
    <n v="43"/>
    <n v="48"/>
    <n v="24679"/>
    <n v="84"/>
    <n v="94"/>
    <n v="179135.62491104257"/>
    <n v="0.36589669078401138"/>
    <n v="1.2454038666824814E-3"/>
    <n v="0.63146423911754246"/>
    <n v="0.36853576088245754"/>
    <n v="67448"/>
    <n v="45934"/>
    <n v="5827"/>
    <n v="18"/>
    <n v="11371"/>
    <n v="1163"/>
    <n v="2313"/>
    <n v="822"/>
    <n v="0.93627683548807972"/>
    <n v="6.3723164511920283E-2"/>
    <n v="67448"/>
    <n v="15590"/>
    <n v="265"/>
    <n v="48783"/>
    <n v="0.72326829557585104"/>
    <n v="2225"/>
    <n v="585"/>
    <n v="0.23506997983631836"/>
    <n v="3.2988376230577633E-2"/>
    <n v="0.21612946269718891"/>
    <n v="197404"/>
    <n v="179301"/>
    <n v="18103"/>
    <n v="0.90829466474843468"/>
    <n v="93332"/>
    <n v="87167"/>
    <n v="6165"/>
    <n v="0.933945484935499"/>
    <n v="104072"/>
    <n v="92134"/>
    <n v="11938"/>
    <n v="0.88529095241755718"/>
    <n v="15926"/>
    <n v="15083"/>
    <n v="843"/>
    <n v="0.94706768805726482"/>
    <n v="181478"/>
    <n v="164218"/>
    <n v="17260"/>
    <n v="0.90489205303122144"/>
    <n v="126497"/>
    <n v="49995"/>
    <n v="65441"/>
    <n v="11061"/>
    <n v="8.7440808872937703E-2"/>
    <n v="0.51733242685597292"/>
    <n v="4.5199349064279906"/>
    <n v="61948"/>
    <n v="24841"/>
    <n v="0.40099761089946406"/>
    <n v="31759"/>
    <n v="0.51267191838316006"/>
    <n v="5348"/>
    <n v="8.633047071737586E-2"/>
    <n v="64549"/>
    <n v="25154"/>
    <n v="33682"/>
    <n v="8.8506405986150061E-2"/>
    <n v="0.52180514028102687"/>
    <n v="5713"/>
    <n v="155727"/>
    <n v="23350"/>
    <n v="89549"/>
    <n v="23263"/>
    <n v="10995"/>
    <n v="212"/>
    <n v="6670"/>
    <n v="127"/>
    <n v="70"/>
    <n v="1491"/>
    <n v="23350"/>
    <n v="132377"/>
    <n v="42828"/>
    <n v="112899"/>
    <n v="19565"/>
    <n v="0.14994188547907555"/>
    <n v="0.85005811452092439"/>
    <n v="0.27501974609412627"/>
    <n v="0.12563653059520827"/>
    <n v="0.56253893030752533"/>
    <n v="74135"/>
    <n v="9176"/>
    <n v="41264"/>
    <n v="13756"/>
    <n v="6230"/>
    <n v="148"/>
    <n v="2681"/>
    <n v="44"/>
    <n v="53"/>
    <n v="783"/>
    <n v="0.123774195724017"/>
    <n v="0.87622580427598296"/>
    <n v="0.31961961286841573"/>
    <n v="0.13406623052539288"/>
    <n v="81592"/>
    <n v="14174"/>
    <n v="48285"/>
    <n v="9507"/>
    <n v="4765"/>
    <n v="64"/>
    <n v="3989"/>
    <n v="83"/>
    <n v="17"/>
    <n v="708"/>
    <n v="0.17371801156976174"/>
    <n v="0.82628198843023826"/>
    <n v="0.23449602902245317"/>
    <n v="231887"/>
    <n v="3706"/>
    <n v="40862"/>
    <n v="12554"/>
    <n v="50211"/>
    <n v="21558"/>
    <n v="5215"/>
    <n v="987"/>
    <n v="30818"/>
    <n v="42401"/>
    <n v="12296"/>
    <n v="2194"/>
    <n v="9085"/>
    <n v="0.27581968803770801"/>
    <n v="9.2967695472363693E-2"/>
    <n v="10.756424529177103"/>
    <n v="0.14703902521174961"/>
    <n v="111982"/>
    <n v="1443"/>
    <n v="26953"/>
    <n v="9105"/>
    <n v="33147"/>
    <n v="9485"/>
    <n v="3050"/>
    <n v="575"/>
    <n v="15453"/>
    <n v="1118"/>
    <n v="4885"/>
    <n v="1151"/>
    <n v="5617"/>
    <n v="0.74282473969030738"/>
    <n v="119905"/>
    <n v="2263"/>
    <n v="13909"/>
    <n v="3449"/>
    <n v="17064"/>
    <n v="12073"/>
    <n v="2165"/>
    <n v="412"/>
    <n v="15365"/>
    <n v="41283"/>
    <n v="7411"/>
    <n v="1043"/>
    <n v="3468"/>
    <n v="0.42469454985196614"/>
    <n v="231887"/>
    <n v="151409"/>
    <n v="105"/>
    <n v="414"/>
    <n v="3691"/>
    <n v="906"/>
    <n v="189"/>
    <n v="13"/>
    <n v="54"/>
    <n v="75106"/>
    <n v="0.32389051563908283"/>
    <n v="0.67610948436091722"/>
    <n v="18805"/>
    <n v="14123"/>
    <n v="25"/>
    <n v="35"/>
    <n v="238"/>
    <n v="196"/>
    <n v="15"/>
    <n v="3"/>
    <n v="0"/>
    <n v="4170"/>
    <n v="0.22174953469821856"/>
    <n v="213082"/>
    <n v="137286"/>
    <n v="80"/>
    <n v="379"/>
    <n v="3453"/>
    <n v="710"/>
    <n v="174"/>
    <n v="10"/>
    <n v="54"/>
    <n v="70936"/>
    <n v="0.33290470335363853"/>
    <n v="289106"/>
    <n v="266035"/>
    <n v="23071"/>
    <n v="7.9801180189964932E-2"/>
    <n v="14998"/>
    <n v="5924"/>
    <n v="9621"/>
    <n v="8519"/>
    <n v="140698"/>
    <n v="130019"/>
    <n v="10679"/>
    <n v="7.5900154941790213E-2"/>
    <n v="148408"/>
    <n v="136016"/>
    <n v="12392"/>
    <n v="8.3499541803676358E-2"/>
    <n v="67448"/>
    <n v="291"/>
    <n v="53230"/>
    <n v="2781"/>
    <n v="3633"/>
    <n v="555"/>
    <n v="6958"/>
    <n v="0.1031609536235322"/>
    <n v="0.89683904637646783"/>
    <n v="0.79351500415134624"/>
    <n v="67448"/>
    <n v="69"/>
    <n v="4233"/>
    <n v="2119"/>
    <n v="370"/>
    <n v="6922"/>
    <n v="49142"/>
    <n v="187"/>
    <n v="4390"/>
    <n v="5"/>
    <n v="11"/>
    <n v="0.8339906298185269"/>
    <n v="0.16028644288933697"/>
    <n v="67448"/>
    <n v="438"/>
    <n v="6557"/>
    <n v="1496"/>
    <n v="422"/>
    <n v="1421"/>
    <n v="57004"/>
    <n v="41"/>
    <n v="55"/>
    <n v="1"/>
    <n v="13"/>
    <n v="0.12731289289526745"/>
    <n v="0.47690072352034163"/>
    <n v="67448"/>
    <n v="6075"/>
    <n v="33824"/>
    <n v="8446"/>
    <n v="12339"/>
    <n v="4688"/>
    <n v="32"/>
    <n v="1837"/>
    <n v="207"/>
    <n v="9.0069386786858024E-2"/>
    <n v="25579.976055628038"/>
    <n v="0.18681058000237219"/>
    <n v="67448"/>
    <n v="1303"/>
    <n v="27"/>
    <n v="672"/>
    <n v="40"/>
    <n v="60598"/>
    <n v="1791"/>
    <n v="83"/>
    <n v="29"/>
    <n v="2905"/>
    <n v="67448"/>
    <n v="1.0907662199027399"/>
    <n v="0.29432867256027556"/>
    <n v="0.91678673372298491"/>
    <n v="0.18616383674578979"/>
    <n v="35698"/>
    <n v="0.52926699086703832"/>
    <n v="0.64333471498855632"/>
    <n v="31750"/>
    <n v="26500"/>
    <n v="2647"/>
    <n v="11395"/>
    <n v="415"/>
    <n v="863"/>
    <n v="0.16894496501008185"/>
    <n v="0.47073300913296168"/>
    <n v="0.39289526746530662"/>
    <n v="1.2795042106511683E-2"/>
    <n v="67448"/>
    <n v="123"/>
    <n v="6966"/>
    <n v="20807"/>
    <n v="1347"/>
    <n v="13410"/>
    <n v="6717"/>
    <n v="7624"/>
    <n v="0.22466196180761475"/>
    <n v="320099"/>
    <n v="319543"/>
    <n v="0.78415844985742267"/>
    <n v="0.85273287163229994"/>
    <n v="27248482"/>
    <n v="1114953386.4760001"/>
    <n v="21650438.275207706"/>
    <m/>
    <m/>
    <n v="0"/>
    <n v="0"/>
    <m/>
    <n v="0"/>
    <n v="0"/>
    <n v="420"/>
    <n v="420"/>
    <n v="1.0306799051774487E-3"/>
    <n v="0.1676904761904762"/>
    <n v="7043"/>
    <n v="288185.47399999999"/>
    <n v="34333.582889864629"/>
    <n v="5382"/>
    <n v="5382"/>
    <n v="1.3207426784916735E-2"/>
    <n v="0.56633036046079521"/>
    <n v="304799"/>
    <n v="12471765.481999999"/>
    <n v="705678.96238441148"/>
    <n v="3426"/>
    <n v="3426"/>
    <n v="8.4074032265189034E-3"/>
    <n v="0.29100116754232341"/>
    <n v="99697"/>
    <n v="522693.59179296251"/>
    <m/>
    <m/>
    <n v="0"/>
    <m/>
    <n v="0"/>
    <m/>
    <m/>
    <m/>
    <n v="0"/>
    <n v="0"/>
    <m/>
    <n v="0"/>
    <n v="78727"/>
    <n v="38179"/>
    <n v="38179"/>
    <n v="9.3691257380404319E-2"/>
    <n v="0.18630006024254173"/>
    <n v="711275"/>
    <n v="8976750.3692762181"/>
    <m/>
    <m/>
    <n v="0"/>
    <n v="0"/>
    <m/>
    <n v="0"/>
    <n v="40548"/>
    <n v="40548"/>
    <n v="9.9504782845559983E-2"/>
    <n v="0.1868000887836638"/>
    <n v="757437"/>
    <n v="4381261.4070941499"/>
    <n v="408054"/>
    <n v="407498"/>
    <n v="0.52410442011902048"/>
    <n v="1.1974083900217163E-2"/>
    <n v="0.59690510450244139"/>
    <n v="0"/>
    <n v="1.9455651171255584E-2"/>
    <n v="1.4410723194883754E-2"/>
    <n v="0.24749005304899513"/>
    <n v="0"/>
    <n v="0.12079188720390731"/>
    <n v="0"/>
    <n v="36271156.188645318"/>
    <n v="125.4597143907263"/>
    <n v="556"/>
    <n v="1.3625647585858735E-3"/>
    <n v="0.7084993652800855"/>
    <n v="1.4095106984981287"/>
    <n v="-1.934329"/>
    <n v="93"/>
    <b v="1"/>
    <b v="0"/>
    <b v="0"/>
    <b v="0"/>
    <b v="0"/>
    <b v="1"/>
    <b v="0"/>
    <b v="0"/>
    <m/>
    <m/>
    <m/>
    <m/>
    <m/>
    <m/>
    <m/>
    <m/>
    <m/>
    <n v="0"/>
    <n v="0"/>
    <n v="0"/>
    <n v="0"/>
    <n v="0"/>
    <n v="0"/>
    <n v="0"/>
    <n v="0"/>
    <n v="0"/>
    <n v="0"/>
    <n v="0"/>
    <n v="620"/>
    <n v="1"/>
    <m/>
    <m/>
    <m/>
    <n v="1"/>
    <m/>
    <m/>
    <n v="63"/>
    <m/>
    <n v="1"/>
    <m/>
    <n v="1"/>
    <m/>
    <n v="1"/>
    <m/>
    <m/>
    <m/>
    <n v="12"/>
    <n v="3"/>
    <m/>
    <m/>
    <n v="1"/>
    <n v="63"/>
    <m/>
    <m/>
    <m/>
    <m/>
    <m/>
    <m/>
    <n v="2"/>
    <m/>
    <n v="1"/>
    <n v="49"/>
    <m/>
    <m/>
    <m/>
    <n v="6"/>
    <m/>
    <m/>
    <n v="1"/>
    <n v="83"/>
    <n v="2"/>
    <m/>
    <m/>
    <m/>
    <m/>
    <m/>
    <n v="1"/>
    <m/>
    <m/>
    <n v="154"/>
    <m/>
    <m/>
    <m/>
    <n v="5"/>
    <n v="1"/>
    <n v="1"/>
    <n v="1"/>
    <n v="92"/>
    <n v="1"/>
    <m/>
    <m/>
    <m/>
    <m/>
    <n v="1"/>
    <m/>
    <m/>
    <n v="308"/>
    <m/>
    <m/>
    <m/>
    <n v="3"/>
    <m/>
    <n v="1"/>
    <n v="3"/>
    <n v="32"/>
    <m/>
    <n v="88"/>
    <m/>
    <m/>
    <m/>
    <m/>
    <m/>
    <m/>
    <n v="1"/>
    <m/>
    <m/>
    <m/>
    <m/>
    <n v="511"/>
    <n v="0"/>
    <n v="0"/>
    <n v="12"/>
    <n v="18"/>
    <n v="1"/>
    <n v="2"/>
    <n v="3"/>
    <n v="333"/>
    <n v="0"/>
    <n v="92"/>
    <n v="0"/>
    <n v="0"/>
    <n v="0"/>
    <n v="0"/>
    <n v="0"/>
    <n v="6"/>
    <n v="0"/>
    <n v="2"/>
  </r>
  <r>
    <s v="MMR017"/>
    <s v="Ayeyarwady"/>
    <s v="MMR017D004"/>
    <s v="Labutta"/>
    <s v="MMR017018"/>
    <s v="Mawlamyinegyun"/>
    <n v="108"/>
    <n v="13"/>
    <x v="4"/>
    <n v="177041.79868230177"/>
    <n v="0.4313554355935576"/>
    <n v="0.10572043425194322"/>
    <n v="0.94092288640063049"/>
    <n v="0.11911672538532216"/>
    <n v="0.38810293106490695"/>
    <n v="0.4769746050789842"/>
    <n v="0.73491707395240768"/>
    <n v="0.1860294314023983"/>
    <n v="5.0223005635232222E-2"/>
    <n v="0.76011537537056328"/>
    <n v="0.10039259674705553"/>
    <n v="0.313750161833247"/>
    <n v="1"/>
    <n v="177041.79868230177"/>
    <n v="311340"/>
    <n v="153127"/>
    <n v="158213"/>
    <n v="6.0470510448682293E-3"/>
    <n v="96.785346336900261"/>
    <n v="1220.7781160500001"/>
    <n v="255.03406057718703"/>
    <n v="0.22024998106723812"/>
    <n v="307596"/>
    <n v="149983"/>
    <n v="157613"/>
    <n v="3744"/>
    <n v="3144"/>
    <n v="600"/>
    <n v="32915"/>
    <n v="15800"/>
    <n v="17115"/>
    <n v="92.316681273736492"/>
    <n v="278425"/>
    <n v="137327"/>
    <n v="141098"/>
    <n v="97.32738947398262"/>
    <n v="0.10572043425194322"/>
    <n v="95414"/>
    <n v="200040"/>
    <n v="15886"/>
    <n v="0.55638872225554892"/>
    <n v="138113.93521295741"/>
    <n v="0.4769746050789842"/>
    <n v="0.52302539492101574"/>
    <n v="7.9414117176564689"/>
    <n v="215926"/>
    <n v="56684"/>
    <n v="139118"/>
    <n v="14604"/>
    <n v="3866"/>
    <n v="1654"/>
    <n v="74886"/>
    <n v="59272"/>
    <n v="15614"/>
    <n v="0.20850359212669925"/>
    <n v="307596"/>
    <n v="3744"/>
    <n v="1.2171809776460032E-2"/>
    <n v="3551"/>
    <n v="10433"/>
    <n v="17214"/>
    <n v="16884"/>
    <n v="11962"/>
    <n v="7127"/>
    <n v="3908"/>
    <n v="2257"/>
    <n v="1550"/>
    <n v="4.1075234356221459"/>
    <n v="74886"/>
    <n v="4.1575194295328899"/>
    <n v="268"/>
    <n v="885"/>
    <n v="1700"/>
    <n v="32383"/>
    <n v="29203"/>
    <n v="5210"/>
    <n v="3851"/>
    <n v="1386"/>
    <n v="74886"/>
    <n v="69194"/>
    <n v="2978"/>
    <n v="1685"/>
    <n v="464"/>
    <n v="164"/>
    <n v="401"/>
    <n v="74886"/>
    <n v="54981"/>
    <n v="30"/>
    <n v="24"/>
    <n v="19406"/>
    <n v="110"/>
    <n v="335"/>
    <n v="225958.97171700987"/>
    <n v="0.25914056031835053"/>
    <n v="1.4688993937451594E-3"/>
    <n v="0.73491707395240768"/>
    <n v="0.26508292604759232"/>
    <n v="74886"/>
    <n v="51852"/>
    <n v="8158"/>
    <n v="15"/>
    <n v="10730"/>
    <n v="1038"/>
    <n v="2334"/>
    <n v="759"/>
    <n v="0.94483615094944318"/>
    <n v="5.5163849050556824E-2"/>
    <n v="74886"/>
    <n v="13428"/>
    <n v="503"/>
    <n v="56189"/>
    <n v="0.75032716395587962"/>
    <n v="2629"/>
    <n v="2137"/>
    <n v="0.1860294314023983"/>
    <n v="3.5106695510509309E-2"/>
    <n v="0.16012338754907457"/>
    <n v="213179"/>
    <n v="200585"/>
    <n v="12594"/>
    <n v="0.94092288640063049"/>
    <n v="102861"/>
    <n v="99731"/>
    <n v="3130"/>
    <n v="0.96957058554748643"/>
    <n v="110318"/>
    <n v="100854"/>
    <n v="9464"/>
    <n v="0.91421164270563282"/>
    <n v="24121"/>
    <n v="23101"/>
    <n v="1020"/>
    <n v="0.95771319597031634"/>
    <n v="189058"/>
    <n v="177484"/>
    <n v="11574"/>
    <n v="0.93878069163960265"/>
    <n v="139349"/>
    <n v="52271"/>
    <n v="76736"/>
    <n v="10342"/>
    <n v="7.4216535461323729E-2"/>
    <n v="0.55067492411140373"/>
    <n v="5.0542448269193576"/>
    <n v="68363"/>
    <n v="26003"/>
    <n v="0.38036657256118078"/>
    <n v="37549"/>
    <n v="0.54925910214589768"/>
    <n v="4811"/>
    <n v="7.0374325292921605E-2"/>
    <n v="70986"/>
    <n v="26268"/>
    <n v="39187"/>
    <n v="7.7916772321302785E-2"/>
    <n v="0.55203843011298004"/>
    <n v="5531"/>
    <n v="164343"/>
    <n v="19576"/>
    <n v="80985"/>
    <n v="25281"/>
    <n v="10581"/>
    <n v="307"/>
    <n v="6471"/>
    <n v="172"/>
    <n v="52"/>
    <n v="20918"/>
    <n v="19576"/>
    <n v="144767"/>
    <n v="63782"/>
    <n v="100561"/>
    <n v="38501"/>
    <n v="0.11911672538532216"/>
    <n v="0.88088327461467786"/>
    <n v="0.38810293106490695"/>
    <n v="0.23427222333777525"/>
    <n v="0.63449310283979243"/>
    <n v="79712"/>
    <n v="7067"/>
    <n v="36577"/>
    <n v="15937"/>
    <n v="6299"/>
    <n v="204"/>
    <n v="2737"/>
    <n v="74"/>
    <n v="35"/>
    <n v="10782"/>
    <n v="8.8656663990365314E-2"/>
    <n v="0.91134333600963469"/>
    <n v="0.4524789241268567"/>
    <n v="0.25254666800481734"/>
    <n v="84631"/>
    <n v="12509"/>
    <n v="44408"/>
    <n v="9344"/>
    <n v="4282"/>
    <n v="103"/>
    <n v="3734"/>
    <n v="98"/>
    <n v="17"/>
    <n v="10136"/>
    <n v="0.14780635937186137"/>
    <n v="0.85219364062813863"/>
    <n v="0.32746865805674041"/>
    <n v="247168"/>
    <n v="3298"/>
    <n v="47276"/>
    <n v="10073"/>
    <n v="51739"/>
    <n v="19948"/>
    <n v="3841"/>
    <n v="538"/>
    <n v="32278"/>
    <n v="45476"/>
    <n v="11711"/>
    <n v="3087"/>
    <n v="17903"/>
    <n v="0.26469445882962195"/>
    <n v="8.0706240290005185E-2"/>
    <n v="12.390615600561459"/>
    <n v="0.16937821994084454"/>
    <n v="120893"/>
    <n v="1422"/>
    <n v="31405"/>
    <n v="7488"/>
    <n v="34870"/>
    <n v="8466"/>
    <n v="2262"/>
    <n v="320"/>
    <n v="16214"/>
    <n v="880"/>
    <n v="4673"/>
    <n v="1583"/>
    <n v="11310"/>
    <n v="0.71065322227093375"/>
    <n v="126275"/>
    <n v="1876"/>
    <n v="15871"/>
    <n v="2585"/>
    <n v="16869"/>
    <n v="11482"/>
    <n v="1579"/>
    <n v="218"/>
    <n v="16064"/>
    <n v="44596"/>
    <n v="7038"/>
    <n v="1504"/>
    <n v="6593"/>
    <n v="0.39803603246881808"/>
    <n v="247168"/>
    <n v="167430"/>
    <n v="88"/>
    <n v="246"/>
    <n v="406"/>
    <n v="1056"/>
    <n v="328"/>
    <n v="11"/>
    <n v="54"/>
    <n v="77549"/>
    <n v="0.313750161833247"/>
    <n v="0.686249838166753"/>
    <n v="27725"/>
    <n v="21052"/>
    <n v="33"/>
    <n v="67"/>
    <n v="54"/>
    <n v="365"/>
    <n v="54"/>
    <n v="8"/>
    <n v="13"/>
    <n v="6079"/>
    <n v="0.21926059513074841"/>
    <n v="219443"/>
    <n v="146378"/>
    <n v="55"/>
    <n v="179"/>
    <n v="352"/>
    <n v="691"/>
    <n v="274"/>
    <n v="3"/>
    <n v="41"/>
    <n v="71470"/>
    <n v="0.32568821971992729"/>
    <n v="311340"/>
    <n v="267305"/>
    <n v="44035"/>
    <n v="0.14143701419669813"/>
    <n v="29487"/>
    <n v="9743"/>
    <n v="18697"/>
    <n v="18289"/>
    <n v="153127"/>
    <n v="132279"/>
    <n v="20848"/>
    <n v="0.13614842581647912"/>
    <n v="158213"/>
    <n v="135026"/>
    <n v="23187"/>
    <n v="0.14655559277682617"/>
    <n v="74886"/>
    <n v="258"/>
    <n v="56664"/>
    <n v="4116"/>
    <n v="1495"/>
    <n v="556"/>
    <n v="11797"/>
    <n v="0.15753278316374222"/>
    <n v="0.8424672168362578"/>
    <n v="0.76011537537056328"/>
    <n v="74886"/>
    <n v="578"/>
    <n v="4291"/>
    <n v="337"/>
    <n v="1037"/>
    <n v="24448"/>
    <n v="40098"/>
    <n v="1205"/>
    <n v="2312"/>
    <n v="451"/>
    <n v="129"/>
    <n v="0.87801458216489059"/>
    <n v="0.10039259674705553"/>
    <n v="74886"/>
    <n v="778"/>
    <n v="4862"/>
    <n v="182"/>
    <n v="1481"/>
    <n v="4918"/>
    <n v="61797"/>
    <n v="75"/>
    <n v="50"/>
    <n v="605"/>
    <n v="138"/>
    <n v="7.9414042678204205E-2"/>
    <n v="0.43025398605880938"/>
    <n v="74886"/>
    <n v="3761"/>
    <n v="20760"/>
    <n v="11981"/>
    <n v="29677"/>
    <n v="5078"/>
    <n v="87"/>
    <n v="3026"/>
    <n v="516"/>
    <n v="5.0223005635232222E-2"/>
    <n v="15448.395641374891"/>
    <n v="0.15844083006169377"/>
    <n v="74886"/>
    <n v="236"/>
    <n v="72"/>
    <n v="162"/>
    <n v="99"/>
    <n v="67202"/>
    <n v="2357"/>
    <n v="56"/>
    <n v="69"/>
    <n v="4633"/>
    <n v="74886"/>
    <n v="0.98973105787463611"/>
    <n v="0.26706568569926353"/>
    <n v="1.0103754874050488"/>
    <n v="0.20516808366694356"/>
    <n v="42057"/>
    <n v="0.56161365275218333"/>
    <n v="0.75793400493791563"/>
    <n v="32829"/>
    <n v="24207"/>
    <n v="4604"/>
    <n v="10923"/>
    <n v="662"/>
    <n v="892"/>
    <n v="0.14586170979889432"/>
    <n v="0.43838634724781667"/>
    <n v="0.32325134203990064"/>
    <n v="1.1911438720188018E-2"/>
    <n v="74886"/>
    <n v="124"/>
    <n v="5039"/>
    <n v="16053"/>
    <n v="761"/>
    <n v="17279"/>
    <n v="11112"/>
    <n v="8852"/>
    <n v="0.22749245519856848"/>
    <n v="351355"/>
    <n v="351355"/>
    <n v="0.91567850720596289"/>
    <n v="0.78979567673720308"/>
    <n v="27749866"/>
    <n v="1135469016.9879999"/>
    <n v="23805840.654264383"/>
    <m/>
    <m/>
    <n v="0"/>
    <n v="0"/>
    <m/>
    <n v="0"/>
    <n v="0"/>
    <n v="18"/>
    <n v="18"/>
    <n v="4.6910427145500505E-5"/>
    <n v="0.11"/>
    <n v="198"/>
    <n v="8101.7640000000001"/>
    <n v="1471.4392667084844"/>
    <n v="350"/>
    <n v="350"/>
    <n v="9.1214719449584324E-4"/>
    <n v="0.6"/>
    <n v="21000"/>
    <n v="859278"/>
    <n v="45891.422674571535"/>
    <n v="480"/>
    <n v="480"/>
    <n v="1.2509447238800136E-3"/>
    <n v="0.22"/>
    <n v="10560"/>
    <n v="73232.026871168127"/>
    <m/>
    <m/>
    <n v="0"/>
    <m/>
    <n v="0"/>
    <m/>
    <m/>
    <m/>
    <n v="0"/>
    <n v="0"/>
    <m/>
    <n v="0"/>
    <n v="31507"/>
    <n v="7803"/>
    <n v="7803"/>
    <n v="2.0335670167574472E-2"/>
    <n v="0.18799948737665001"/>
    <n v="146696"/>
    <n v="1834662.5928249124"/>
    <m/>
    <m/>
    <n v="0"/>
    <n v="0"/>
    <m/>
    <n v="0"/>
    <n v="23704"/>
    <n v="23704"/>
    <n v="6.1775820280941335E-2"/>
    <n v="0.17799991562605466"/>
    <n v="421931"/>
    <n v="2561246.4337022719"/>
    <n v="383710"/>
    <n v="383710"/>
    <n v="0.49350943328278757"/>
    <n v="1.1275087812338533E-2"/>
    <n v="0.84053213164467966"/>
    <n v="0"/>
    <n v="1.6203256959108861E-3"/>
    <n v="2.5856625919932451E-3"/>
    <n v="6.4777920779690717E-2"/>
    <n v="0"/>
    <n v="9.043200598763429E-2"/>
    <n v="0"/>
    <n v="28322344.569604017"/>
    <n v="90.969180219708406"/>
    <n v="0"/>
    <n v="0"/>
    <n v="0.81139402152667384"/>
    <n v="1.2324468426800284"/>
    <n v="-2.3303050000000001"/>
    <n v="67"/>
    <b v="1"/>
    <b v="0"/>
    <b v="0"/>
    <b v="0"/>
    <b v="0"/>
    <b v="0"/>
    <b v="0"/>
    <b v="0"/>
    <m/>
    <m/>
    <m/>
    <m/>
    <m/>
    <m/>
    <m/>
    <m/>
    <m/>
    <n v="0"/>
    <n v="0"/>
    <n v="0"/>
    <n v="0"/>
    <n v="0"/>
    <n v="0"/>
    <n v="0"/>
    <n v="0"/>
    <n v="0"/>
    <n v="0"/>
    <n v="0"/>
    <n v="620"/>
    <n v="1"/>
    <n v="647"/>
    <m/>
    <n v="174"/>
    <n v="53"/>
    <n v="42"/>
    <m/>
    <n v="379"/>
    <m/>
    <n v="517"/>
    <m/>
    <n v="17"/>
    <m/>
    <n v="72"/>
    <n v="242"/>
    <m/>
    <m/>
    <n v="58"/>
    <n v="56"/>
    <n v="43"/>
    <n v="21"/>
    <n v="10"/>
    <n v="1033"/>
    <m/>
    <n v="419"/>
    <m/>
    <m/>
    <m/>
    <m/>
    <n v="26"/>
    <m/>
    <n v="65"/>
    <n v="600"/>
    <m/>
    <m/>
    <n v="2"/>
    <n v="48"/>
    <m/>
    <n v="25"/>
    <n v="1"/>
    <n v="700"/>
    <n v="468"/>
    <m/>
    <m/>
    <m/>
    <m/>
    <n v="43"/>
    <n v="39"/>
    <m/>
    <n v="10"/>
    <n v="651"/>
    <m/>
    <m/>
    <n v="36"/>
    <n v="43"/>
    <n v="30"/>
    <n v="28"/>
    <n v="10"/>
    <n v="710"/>
    <n v="540"/>
    <m/>
    <m/>
    <m/>
    <m/>
    <n v="47"/>
    <m/>
    <n v="10"/>
    <n v="618"/>
    <m/>
    <m/>
    <n v="10"/>
    <n v="13"/>
    <m/>
    <n v="28"/>
    <n v="6"/>
    <n v="689"/>
    <m/>
    <n v="468"/>
    <n v="1"/>
    <m/>
    <n v="1"/>
    <m/>
    <m/>
    <m/>
    <n v="60"/>
    <m/>
    <m/>
    <m/>
    <n v="11"/>
    <n v="2758"/>
    <n v="0"/>
    <n v="0"/>
    <n v="280"/>
    <n v="213"/>
    <n v="115"/>
    <n v="102"/>
    <n v="21"/>
    <n v="3511"/>
    <n v="0"/>
    <n v="2412"/>
    <n v="0"/>
    <n v="0"/>
    <n v="1"/>
    <n v="0"/>
    <n v="43"/>
    <n v="189"/>
    <n v="0"/>
    <n v="168"/>
  </r>
  <r>
    <s v="MMR017"/>
    <s v="Ayeyarwady"/>
    <s v="MMR017D005"/>
    <s v="Maubin"/>
    <s v="MMR017019"/>
    <s v="Maubin"/>
    <n v="76"/>
    <n v="12"/>
    <x v="4"/>
    <n v="180006.55033631853"/>
    <n v="0.4269004710823911"/>
    <n v="0.13725552622949255"/>
    <n v="0.94880303726040627"/>
    <n v="0.12278532174290729"/>
    <n v="0.30465889279660252"/>
    <n v="0.48592216700847929"/>
    <n v="0.46656175143446049"/>
    <n v="0.21146454236532783"/>
    <n v="0.1247423541863963"/>
    <n v="0.68847139435128957"/>
    <n v="0.30136204111191578"/>
    <n v="0.33077862450141549"/>
    <n v="1"/>
    <n v="180006.55033631853"/>
    <n v="314093"/>
    <n v="152940"/>
    <n v="161153"/>
    <n v="6.1005216285597635E-3"/>
    <n v="94.903600925828243"/>
    <n v="1407.46562655"/>
    <n v="223.16211072941744"/>
    <n v="0.19272504445814292"/>
    <n v="306701"/>
    <n v="147549"/>
    <n v="159152"/>
    <n v="7392"/>
    <n v="5391"/>
    <n v="2001"/>
    <n v="43111"/>
    <n v="20277"/>
    <n v="22834"/>
    <n v="88.801786809144261"/>
    <n v="270982"/>
    <n v="132663"/>
    <n v="138319"/>
    <n v="95.910901611492278"/>
    <n v="0.13725552622949255"/>
    <n v="96906"/>
    <n v="199427"/>
    <n v="17760"/>
    <n v="0.57497730999313035"/>
    <n v="133496.65177232772"/>
    <n v="0.48592216700847929"/>
    <n v="0.51407783299152077"/>
    <n v="8.9055142984651035"/>
    <n v="217187"/>
    <n v="62875"/>
    <n v="134832"/>
    <n v="13954"/>
    <n v="3582"/>
    <n v="1944"/>
    <n v="71804"/>
    <n v="57959"/>
    <n v="13845"/>
    <n v="0.19281655618071414"/>
    <n v="306701"/>
    <n v="7392"/>
    <n v="2.4101649489241966E-2"/>
    <n v="3224"/>
    <n v="9505"/>
    <n v="15095"/>
    <n v="15648"/>
    <n v="11708"/>
    <n v="7669"/>
    <n v="4362"/>
    <n v="2616"/>
    <n v="1977"/>
    <n v="4.2713637123280037"/>
    <n v="71804"/>
    <n v="4.3743106233636011"/>
    <n v="430"/>
    <n v="1540"/>
    <n v="2150"/>
    <n v="28411"/>
    <n v="37579"/>
    <n v="743"/>
    <n v="674"/>
    <n v="277"/>
    <n v="71804"/>
    <n v="68376"/>
    <n v="1277"/>
    <n v="647"/>
    <n v="774"/>
    <n v="432"/>
    <n v="298"/>
    <n v="71804"/>
    <n v="33372"/>
    <n v="55"/>
    <n v="74"/>
    <n v="37910"/>
    <n v="173"/>
    <n v="220"/>
    <n v="142778.87481198818"/>
    <n v="0.52796501587655287"/>
    <n v="2.4093365272129688E-3"/>
    <n v="0.46656175143446049"/>
    <n v="0.53343824856553956"/>
    <n v="71804"/>
    <n v="44562"/>
    <n v="7290"/>
    <n v="14"/>
    <n v="15405"/>
    <n v="230"/>
    <n v="3305"/>
    <n v="998"/>
    <n v="0.93686981226672605"/>
    <n v="6.3130187733273946E-2"/>
    <n v="71804"/>
    <n v="14904"/>
    <n v="280"/>
    <n v="52526"/>
    <n v="0.73151913542421032"/>
    <n v="3438"/>
    <n v="656"/>
    <n v="0.21146454236532783"/>
    <n v="4.7880340928082001E-2"/>
    <n v="0.29828421814940675"/>
    <n v="211243"/>
    <n v="200428"/>
    <n v="10815"/>
    <n v="0.94880303726040627"/>
    <n v="99620"/>
    <n v="96313"/>
    <n v="3307"/>
    <n v="0.96680385464766116"/>
    <n v="111623"/>
    <n v="104115"/>
    <n v="7508"/>
    <n v="0.9327378766024923"/>
    <n v="30510"/>
    <n v="29246"/>
    <n v="1264"/>
    <n v="0.95857096034087197"/>
    <n v="180733"/>
    <n v="171182"/>
    <n v="9551"/>
    <n v="0.9471540891812783"/>
    <n v="138463"/>
    <n v="57792"/>
    <n v="70364"/>
    <n v="10307"/>
    <n v="7.4438658703047028E-2"/>
    <n v="0.50817908033192982"/>
    <n v="5.6070631609585719"/>
    <n v="68191"/>
    <n v="28769"/>
    <n v="0.42188851901277297"/>
    <n v="34261"/>
    <n v="0.50242700649645844"/>
    <n v="5161"/>
    <n v="7.568447449076858E-2"/>
    <n v="70272"/>
    <n v="29023"/>
    <n v="36103"/>
    <n v="7.3229735883424407E-2"/>
    <n v="0.51376081511839711"/>
    <n v="5146"/>
    <n v="165769"/>
    <n v="20354"/>
    <n v="94912"/>
    <n v="28211"/>
    <n v="12868"/>
    <n v="276"/>
    <n v="7992"/>
    <n v="441"/>
    <n v="132"/>
    <n v="583"/>
    <n v="20354"/>
    <n v="145415"/>
    <n v="50503"/>
    <n v="115266"/>
    <n v="22292"/>
    <n v="0.12278532174290729"/>
    <n v="0.87721467825709265"/>
    <n v="0.30465889279660252"/>
    <n v="0.13447628929413824"/>
    <n v="0.59093678552684759"/>
    <n v="78402"/>
    <n v="8642"/>
    <n v="41680"/>
    <n v="16612"/>
    <n v="7341"/>
    <n v="192"/>
    <n v="3403"/>
    <n v="113"/>
    <n v="93"/>
    <n v="326"/>
    <n v="0.11022677992908345"/>
    <n v="0.88977322007091653"/>
    <n v="0.35815412872120611"/>
    <n v="0.14627177878115355"/>
    <n v="87367"/>
    <n v="11712"/>
    <n v="53232"/>
    <n v="11599"/>
    <n v="5527"/>
    <n v="84"/>
    <n v="4589"/>
    <n v="328"/>
    <n v="39"/>
    <n v="257"/>
    <n v="0.13405519246397382"/>
    <n v="0.86594480753602621"/>
    <n v="0.2566529696567354"/>
    <n v="252214"/>
    <n v="5403"/>
    <n v="49444"/>
    <n v="12161"/>
    <n v="51783"/>
    <n v="23560"/>
    <n v="3752"/>
    <n v="506"/>
    <n v="37020"/>
    <n v="46130"/>
    <n v="12359"/>
    <n v="2162"/>
    <n v="7934"/>
    <n v="0.27631297231715923"/>
    <n v="9.341273680287375E-2"/>
    <n v="10.705178268251274"/>
    <n v="0.14633849500937229"/>
    <n v="121665"/>
    <n v="2443"/>
    <n v="32499"/>
    <n v="8626"/>
    <n v="34496"/>
    <n v="10175"/>
    <n v="2244"/>
    <n v="310"/>
    <n v="18218"/>
    <n v="1228"/>
    <n v="5044"/>
    <n v="1097"/>
    <n v="5285"/>
    <n v="0.74370607816545431"/>
    <n v="130549"/>
    <n v="2960"/>
    <n v="16945"/>
    <n v="3535"/>
    <n v="17287"/>
    <n v="13385"/>
    <n v="1508"/>
    <n v="196"/>
    <n v="18802"/>
    <n v="44902"/>
    <n v="7315"/>
    <n v="1065"/>
    <n v="2649"/>
    <n v="0.42604692490942098"/>
    <n v="252214"/>
    <n v="165307"/>
    <n v="196"/>
    <n v="349"/>
    <n v="1321"/>
    <n v="1290"/>
    <n v="235"/>
    <n v="54"/>
    <n v="35"/>
    <n v="83427"/>
    <n v="0.33077862450141549"/>
    <n v="0.66922137549858451"/>
    <n v="36914"/>
    <n v="26688"/>
    <n v="138"/>
    <n v="103"/>
    <n v="169"/>
    <n v="511"/>
    <n v="39"/>
    <n v="41"/>
    <n v="8"/>
    <n v="9217"/>
    <n v="0.24968846508099907"/>
    <n v="215300"/>
    <n v="138619"/>
    <n v="58"/>
    <n v="246"/>
    <n v="1152"/>
    <n v="779"/>
    <n v="196"/>
    <n v="13"/>
    <n v="27"/>
    <n v="74210"/>
    <n v="0.34468183929400836"/>
    <n v="314093"/>
    <n v="299257"/>
    <n v="14836"/>
    <n v="4.7234417831661324E-2"/>
    <n v="8352"/>
    <n v="3973"/>
    <n v="6608"/>
    <n v="5659"/>
    <n v="152940"/>
    <n v="146002"/>
    <n v="6938"/>
    <n v="4.5364195109193151E-2"/>
    <n v="161153"/>
    <n v="153255"/>
    <n v="7898"/>
    <n v="4.9009326540616682E-2"/>
    <n v="71804"/>
    <n v="359"/>
    <n v="49076"/>
    <n v="13498"/>
    <n v="3928"/>
    <n v="611"/>
    <n v="4332"/>
    <n v="6.0330900785471563E-2"/>
    <n v="0.93966909921452846"/>
    <n v="0.68847139435128957"/>
    <n v="71804"/>
    <n v="405"/>
    <n v="20030"/>
    <n v="159"/>
    <n v="373"/>
    <n v="15426"/>
    <n v="34121"/>
    <n v="159"/>
    <n v="1045"/>
    <n v="3"/>
    <n v="83"/>
    <n v="0.69224555735056548"/>
    <n v="0.30136204111191578"/>
    <n v="71804"/>
    <n v="462"/>
    <n v="27214"/>
    <n v="202"/>
    <n v="460"/>
    <n v="5787"/>
    <n v="37545"/>
    <n v="27"/>
    <n v="21"/>
    <n v="0"/>
    <n v="86"/>
    <n v="0.38891983733496743"/>
    <n v="0.49491671773160267"/>
    <n v="71804"/>
    <n v="8957"/>
    <n v="34617"/>
    <n v="5822"/>
    <n v="17065"/>
    <n v="2515"/>
    <n v="30"/>
    <n v="2728"/>
    <n v="70"/>
    <n v="0.1247423541863963"/>
    <n v="38258.60477132193"/>
    <n v="0.19776057044175813"/>
    <n v="71804"/>
    <n v="3142"/>
    <n v="45"/>
    <n v="513"/>
    <n v="64"/>
    <n v="63836"/>
    <n v="1642"/>
    <n v="125"/>
    <n v="70"/>
    <n v="2367"/>
    <n v="71804"/>
    <n v="1.1632081778173917"/>
    <n v="0.31387616580093347"/>
    <n v="0.85969134250445989"/>
    <n v="0.17456997669223215"/>
    <n v="39278"/>
    <n v="0.54701687928249121"/>
    <n v="0.70785200670403148"/>
    <n v="32526"/>
    <n v="30828"/>
    <n v="3761"/>
    <n v="13837"/>
    <n v="790"/>
    <n v="1781"/>
    <n v="0.19270514177483147"/>
    <n v="0.45298312071750879"/>
    <n v="0.42933541306890982"/>
    <n v="2.4803632109631775E-2"/>
    <n v="71804"/>
    <n v="464"/>
    <n v="13201"/>
    <n v="27013"/>
    <n v="1871"/>
    <n v="14869"/>
    <n v="6164"/>
    <n v="5218"/>
    <n v="0.30221157595677123"/>
    <n v="224371"/>
    <n v="221464"/>
    <n v="0.67769515591052354"/>
    <n v="0.8117430372430734"/>
    <n v="17977186"/>
    <n v="735590496.74800003"/>
    <n v="15005156.308166973"/>
    <n v="48"/>
    <n v="48"/>
    <n v="1.4688331956302212E-4"/>
    <n v="0.72041666666666671"/>
    <n v="3458"/>
    <n v="141494.44399999999"/>
    <n v="14743.530078306792"/>
    <m/>
    <m/>
    <n v="0"/>
    <n v="0"/>
    <m/>
    <n v="0"/>
    <n v="0"/>
    <n v="2090"/>
    <n v="2090"/>
    <n v="6.3955445393065885E-3"/>
    <n v="0.55000000000000004"/>
    <n v="114950"/>
    <n v="4703524.0999999996"/>
    <n v="274037.35254244145"/>
    <n v="8598"/>
    <n v="8598"/>
    <n v="2.6310474616726337E-2"/>
    <n v="0.25299953477552917"/>
    <n v="217529"/>
    <n v="1311768.6813297991"/>
    <m/>
    <m/>
    <n v="0"/>
    <m/>
    <n v="0"/>
    <m/>
    <m/>
    <m/>
    <n v="0"/>
    <n v="0"/>
    <m/>
    <n v="0"/>
    <n v="94590"/>
    <n v="3685"/>
    <n v="3685"/>
    <n v="1.1276354845619511E-2"/>
    <n v="0.15499864314789688"/>
    <n v="57117"/>
    <n v="866427.22729204188"/>
    <m/>
    <m/>
    <n v="0"/>
    <n v="0"/>
    <m/>
    <n v="0"/>
    <n v="90905"/>
    <n v="90905"/>
    <n v="0.27817558676826099"/>
    <n v="0.16720004400198007"/>
    <n v="1519932"/>
    <n v="9822397.3614455387"/>
    <n v="329697"/>
    <n v="326790"/>
    <n v="0.42030165412025267"/>
    <n v="9.6025278105707681E-3"/>
    <n v="0.54974956721409307"/>
    <n v="5.4016426842189006E-4"/>
    <n v="1.0040009771754696E-2"/>
    <n v="4.8059763592969422E-2"/>
    <n v="3.1743620888977836E-2"/>
    <n v="0"/>
    <n v="0.359866874263783"/>
    <n v="0"/>
    <n v="27294530.460855104"/>
    <n v="86.899518489285356"/>
    <n v="2907"/>
    <n v="8.8171866895968114E-3"/>
    <n v="0.95267169552649855"/>
    <n v="1.0404243329205045"/>
    <n v="-1.3647149999999999"/>
    <n v="145"/>
    <b v="1"/>
    <b v="0"/>
    <b v="0"/>
    <b v="0"/>
    <b v="0"/>
    <b v="1"/>
    <b v="0"/>
    <b v="1"/>
    <n v="0"/>
    <m/>
    <n v="2"/>
    <m/>
    <n v="2"/>
    <n v="0"/>
    <m/>
    <m/>
    <m/>
    <n v="8.2644628099173556E-3"/>
    <n v="0"/>
    <n v="0"/>
    <n v="0"/>
    <n v="0"/>
    <n v="0"/>
    <n v="0"/>
    <n v="0"/>
    <n v="0"/>
    <n v="0"/>
    <n v="0"/>
    <n v="620"/>
    <n v="1"/>
    <m/>
    <m/>
    <n v="9"/>
    <n v="1"/>
    <m/>
    <m/>
    <n v="54"/>
    <m/>
    <n v="1"/>
    <m/>
    <n v="1"/>
    <m/>
    <m/>
    <m/>
    <m/>
    <m/>
    <n v="14"/>
    <n v="2"/>
    <m/>
    <n v="1"/>
    <n v="1"/>
    <n v="49"/>
    <m/>
    <m/>
    <m/>
    <m/>
    <m/>
    <n v="1"/>
    <n v="2"/>
    <m/>
    <n v="1"/>
    <n v="68"/>
    <m/>
    <m/>
    <n v="14"/>
    <n v="14"/>
    <m/>
    <n v="1"/>
    <n v="1"/>
    <n v="52"/>
    <n v="2"/>
    <m/>
    <m/>
    <m/>
    <n v="1"/>
    <m/>
    <n v="1"/>
    <m/>
    <n v="1"/>
    <n v="173"/>
    <m/>
    <m/>
    <n v="13"/>
    <n v="13"/>
    <n v="1"/>
    <n v="2"/>
    <n v="1"/>
    <n v="57"/>
    <n v="3"/>
    <m/>
    <m/>
    <m/>
    <n v="1"/>
    <m/>
    <m/>
    <n v="1"/>
    <n v="173"/>
    <m/>
    <m/>
    <n v="6"/>
    <n v="2"/>
    <m/>
    <n v="4"/>
    <n v="7"/>
    <n v="9"/>
    <n v="1"/>
    <n v="4"/>
    <m/>
    <m/>
    <n v="5"/>
    <m/>
    <m/>
    <m/>
    <m/>
    <m/>
    <m/>
    <m/>
    <n v="10"/>
    <n v="414"/>
    <n v="0"/>
    <n v="0"/>
    <n v="56"/>
    <n v="32"/>
    <n v="1"/>
    <n v="8"/>
    <n v="3"/>
    <n v="221"/>
    <n v="0"/>
    <n v="11"/>
    <n v="0"/>
    <n v="0"/>
    <n v="5"/>
    <n v="3"/>
    <n v="0"/>
    <n v="4"/>
    <n v="0"/>
    <n v="13"/>
  </r>
  <r>
    <s v="MMR017"/>
    <s v="Ayeyarwady"/>
    <s v="MMR017D005"/>
    <s v="Maubin"/>
    <s v="MMR017020"/>
    <s v="Pantanaw"/>
    <n v="52"/>
    <n v="4"/>
    <x v="4"/>
    <n v="146910.44218967046"/>
    <n v="0.44477451590473605"/>
    <n v="7.4906650138324093E-2"/>
    <n v="0.93280484022786514"/>
    <n v="9.3005082860481814E-2"/>
    <n v="0.29492558748574405"/>
    <n v="0.45517076554494001"/>
    <n v="0.3563382384657498"/>
    <n v="0.24827048459611462"/>
    <n v="5.7119631036713837E-2"/>
    <n v="0.81832207973190441"/>
    <n v="0.64084144864542036"/>
    <n v="0.36558938212357528"/>
    <n v="1"/>
    <n v="146910.44218967046"/>
    <n v="264596"/>
    <n v="128122"/>
    <n v="136474"/>
    <n v="5.1391582137468809E-3"/>
    <n v="93.880152996175099"/>
    <n v="1334.6326494299999"/>
    <n v="198.25380423070325"/>
    <n v="0.17121398031893401"/>
    <n v="261290"/>
    <n v="125377"/>
    <n v="135913"/>
    <n v="3306"/>
    <n v="2745"/>
    <n v="561"/>
    <n v="19820"/>
    <n v="9385"/>
    <n v="10435"/>
    <n v="89.937709631049358"/>
    <n v="244776"/>
    <n v="118737"/>
    <n v="126039"/>
    <n v="94.206555113893316"/>
    <n v="7.4906650138324093E-2"/>
    <n v="78085"/>
    <n v="171551"/>
    <n v="14960"/>
    <n v="0.54237515374436762"/>
    <n v="121085.70381985531"/>
    <n v="0.45517076554494001"/>
    <n v="0.54482923445506004"/>
    <n v="8.7204388199427587"/>
    <n v="186511"/>
    <n v="53912"/>
    <n v="116714"/>
    <n v="11913"/>
    <n v="2767"/>
    <n v="1205"/>
    <n v="60277"/>
    <n v="50450"/>
    <n v="9827"/>
    <n v="0.16303067505018498"/>
    <n v="261290"/>
    <n v="3306"/>
    <n v="1.2652608213096559E-2"/>
    <n v="2259"/>
    <n v="7194"/>
    <n v="12391"/>
    <n v="13803"/>
    <n v="10364"/>
    <n v="6668"/>
    <n v="3774"/>
    <n v="2246"/>
    <n v="1578"/>
    <n v="4.3348209101315591"/>
    <n v="60277"/>
    <n v="4.3896677007813922"/>
    <n v="125"/>
    <n v="903"/>
    <n v="1392"/>
    <n v="19644"/>
    <n v="37480"/>
    <n v="285"/>
    <n v="367"/>
    <n v="81"/>
    <n v="60277"/>
    <n v="59408"/>
    <n v="251"/>
    <n v="129"/>
    <n v="158"/>
    <n v="258"/>
    <n v="73"/>
    <n v="60277"/>
    <n v="21373"/>
    <n v="44"/>
    <n v="62"/>
    <n v="38679"/>
    <n v="51"/>
    <n v="68"/>
    <n v="92838.859432287602"/>
    <n v="0.64168754251206928"/>
    <n v="8.460938666489706E-4"/>
    <n v="0.3563382384657498"/>
    <n v="0.64366176153425014"/>
    <n v="60277"/>
    <n v="34580"/>
    <n v="7381"/>
    <n v="11"/>
    <n v="12785"/>
    <n v="104"/>
    <n v="1974"/>
    <n v="3442"/>
    <n v="0.90842278149211142"/>
    <n v="9.157721850788858E-2"/>
    <n v="60277"/>
    <n v="14746"/>
    <n v="219"/>
    <n v="42893"/>
    <n v="0.71159812200341754"/>
    <n v="1871"/>
    <n v="548"/>
    <n v="0.24827048459611462"/>
    <n v="3.1040031852945568E-2"/>
    <n v="0.36761949002106936"/>
    <n v="183793"/>
    <n v="171443"/>
    <n v="12350"/>
    <n v="0.93280484022786514"/>
    <n v="86736"/>
    <n v="82826"/>
    <n v="3910"/>
    <n v="0.95492067884154219"/>
    <n v="97057"/>
    <n v="88617"/>
    <n v="8440"/>
    <n v="0.91304079046333597"/>
    <n v="14163"/>
    <n v="13428"/>
    <n v="735"/>
    <n v="0.9481042152086423"/>
    <n v="169630"/>
    <n v="158015"/>
    <n v="11615"/>
    <n v="0.93152744207982063"/>
    <n v="117195"/>
    <n v="41621"/>
    <n v="66261"/>
    <n v="9313"/>
    <n v="7.9465847519092109E-2"/>
    <n v="0.56539101497504163"/>
    <n v="4.4691291742725223"/>
    <n v="56666"/>
    <n v="20615"/>
    <n v="0.36379839762820737"/>
    <n v="31580"/>
    <n v="0.55730067412557793"/>
    <n v="4471"/>
    <n v="7.8900928246214655E-2"/>
    <n v="60529"/>
    <n v="21006"/>
    <n v="34681"/>
    <n v="7.9994713277932894E-2"/>
    <n v="0.57296502502932478"/>
    <n v="4842"/>
    <n v="142046"/>
    <n v="13211"/>
    <n v="86942"/>
    <n v="23448"/>
    <n v="10278"/>
    <n v="196"/>
    <n v="5085"/>
    <n v="161"/>
    <n v="55"/>
    <n v="2670"/>
    <n v="13211"/>
    <n v="128835"/>
    <n v="41893"/>
    <n v="100153"/>
    <n v="18445"/>
    <n v="9.3005082860481814E-2"/>
    <n v="0.90699491713951819"/>
    <n v="0.29492558748574405"/>
    <n v="0.12985230136716275"/>
    <n v="0.60096025231263117"/>
    <n v="67666"/>
    <n v="4544"/>
    <n v="39062"/>
    <n v="14219"/>
    <n v="6023"/>
    <n v="114"/>
    <n v="2250"/>
    <n v="53"/>
    <n v="31"/>
    <n v="1370"/>
    <n v="6.7153370969172108E-2"/>
    <n v="0.93284662903082793"/>
    <n v="0.35557000561581886"/>
    <n v="0.14543493039340288"/>
    <n v="74380"/>
    <n v="8667"/>
    <n v="47880"/>
    <n v="9229"/>
    <n v="4255"/>
    <n v="82"/>
    <n v="2835"/>
    <n v="108"/>
    <n v="24"/>
    <n v="1300"/>
    <n v="0.11652325894057543"/>
    <n v="0.88347674105942453"/>
    <n v="0.23975531056735683"/>
    <n v="213376"/>
    <n v="2707"/>
    <n v="28787"/>
    <n v="7624"/>
    <n v="62007"/>
    <n v="26619"/>
    <n v="5957"/>
    <n v="479"/>
    <n v="25334"/>
    <n v="30130"/>
    <n v="9772"/>
    <n v="1819"/>
    <n v="12141"/>
    <n v="0.26595774595080984"/>
    <n v="0.12475161217756449"/>
    <n v="8.0159284721439565"/>
    <n v="0.10957677483944818"/>
    <n v="102490"/>
    <n v="1232"/>
    <n v="18388"/>
    <n v="5281"/>
    <n v="37290"/>
    <n v="10981"/>
    <n v="3617"/>
    <n v="296"/>
    <n v="12597"/>
    <n v="823"/>
    <n v="3960"/>
    <n v="912"/>
    <n v="7113"/>
    <n v="0.74923407161674305"/>
    <n v="110886"/>
    <n v="1475"/>
    <n v="10399"/>
    <n v="2343"/>
    <n v="24717"/>
    <n v="15638"/>
    <n v="2340"/>
    <n v="183"/>
    <n v="12737"/>
    <n v="29307"/>
    <n v="5812"/>
    <n v="907"/>
    <n v="5028"/>
    <n v="0.51324784012409141"/>
    <n v="213376"/>
    <n v="132401"/>
    <n v="147"/>
    <n v="392"/>
    <n v="1338"/>
    <n v="759"/>
    <n v="258"/>
    <n v="28"/>
    <n v="45"/>
    <n v="78008"/>
    <n v="0.36558938212357528"/>
    <n v="0.63441061787642472"/>
    <n v="16748"/>
    <n v="12161"/>
    <n v="11"/>
    <n v="32"/>
    <n v="90"/>
    <n v="182"/>
    <n v="18"/>
    <n v="24"/>
    <n v="0"/>
    <n v="4230"/>
    <n v="0.25256747074277525"/>
    <n v="196628"/>
    <n v="120240"/>
    <n v="136"/>
    <n v="360"/>
    <n v="1248"/>
    <n v="577"/>
    <n v="240"/>
    <n v="4"/>
    <n v="45"/>
    <n v="73778"/>
    <n v="0.37521614419106131"/>
    <n v="264596"/>
    <n v="245355"/>
    <n v="19241"/>
    <n v="7.2718408441548629E-2"/>
    <n v="12068"/>
    <n v="5007"/>
    <n v="8255"/>
    <n v="7579"/>
    <n v="128122"/>
    <n v="119044"/>
    <n v="9078"/>
    <n v="7.0854341955323835E-2"/>
    <n v="136474"/>
    <n v="126311"/>
    <n v="10163"/>
    <n v="7.4468396910766885E-2"/>
    <n v="60277"/>
    <n v="233"/>
    <n v="49093"/>
    <n v="2400"/>
    <n v="3777"/>
    <n v="429"/>
    <n v="4345"/>
    <n v="7.2083879423328959E-2"/>
    <n v="0.92791612057667106"/>
    <n v="0.81832207973190441"/>
    <n v="60277"/>
    <n v="224"/>
    <n v="34551"/>
    <n v="2827"/>
    <n v="327"/>
    <n v="2986"/>
    <n v="18244"/>
    <n v="40"/>
    <n v="1026"/>
    <n v="0"/>
    <n v="52"/>
    <n v="0.3528709126200707"/>
    <n v="0.64084144864542036"/>
    <n v="60277"/>
    <n v="188"/>
    <n v="36006"/>
    <n v="1835"/>
    <n v="239"/>
    <n v="533"/>
    <n v="21262"/>
    <n v="21"/>
    <n v="46"/>
    <n v="0"/>
    <n v="147"/>
    <n v="0.63201552831096441"/>
    <n v="0.72958176418866238"/>
    <n v="60277"/>
    <n v="3443"/>
    <n v="33740"/>
    <n v="5772"/>
    <n v="10480"/>
    <n v="4513"/>
    <n v="116"/>
    <n v="2140"/>
    <n v="73"/>
    <n v="5.7119631036713837E-2"/>
    <n v="14924.788393582958"/>
    <n v="0.16749340544486288"/>
    <n v="60277"/>
    <n v="1737"/>
    <n v="17"/>
    <n v="514"/>
    <n v="37"/>
    <n v="57040"/>
    <n v="451"/>
    <n v="38"/>
    <n v="11"/>
    <n v="432"/>
    <n v="60277"/>
    <n v="1.1552001592647279"/>
    <n v="0.31171530912290601"/>
    <n v="0.86565085018382348"/>
    <n v="0.17578012161896006"/>
    <n v="29786"/>
    <n v="0.49415199827463213"/>
    <n v="0.53679107570869899"/>
    <n v="30491"/>
    <n v="23795"/>
    <n v="4185"/>
    <n v="9242"/>
    <n v="819"/>
    <n v="1100"/>
    <n v="0.15332548069744678"/>
    <n v="0.50584800172536792"/>
    <n v="0.39476085405710304"/>
    <n v="1.824908339831113E-2"/>
    <n v="60277"/>
    <n v="510"/>
    <n v="12985"/>
    <n v="31676"/>
    <n v="2951"/>
    <n v="14623"/>
    <n v="3464"/>
    <n v="5990"/>
    <n v="0.33030840950943147"/>
    <n v="137331"/>
    <n v="131587"/>
    <n v="0.6565365770907966"/>
    <n v="0.80002637038613233"/>
    <n v="10527307"/>
    <n v="430756347.82599998"/>
    <n v="8915595.776843043"/>
    <n v="842"/>
    <n v="842"/>
    <n v="4.2010517597517285E-3"/>
    <n v="0.54339667458432306"/>
    <n v="45754"/>
    <n v="1872162.172"/>
    <n v="258626.09012363167"/>
    <m/>
    <m/>
    <n v="0"/>
    <n v="0"/>
    <m/>
    <n v="0"/>
    <n v="0"/>
    <n v="3711"/>
    <n v="3711"/>
    <n v="1.8515561853252573E-2"/>
    <n v="0.51216383724063597"/>
    <n v="190064"/>
    <n v="7777038.7519999994"/>
    <n v="486580.19870095706"/>
    <n v="2262"/>
    <n v="2262"/>
    <n v="1.1285960903276023E-2"/>
    <n v="0.29080017683465959"/>
    <n v="65779"/>
    <n v="345105.92663037981"/>
    <m/>
    <m/>
    <n v="0"/>
    <m/>
    <n v="0"/>
    <m/>
    <m/>
    <m/>
    <n v="0"/>
    <n v="0"/>
    <m/>
    <n v="0"/>
    <n v="62024"/>
    <n v="2586"/>
    <n v="2586"/>
    <n v="1.2902517637432269E-2"/>
    <n v="0.1253016241299304"/>
    <n v="32403"/>
    <n v="608027.35679164727"/>
    <m/>
    <m/>
    <n v="0"/>
    <n v="0"/>
    <m/>
    <n v="0"/>
    <n v="59438"/>
    <n v="59438"/>
    <n v="0.29655833075549082"/>
    <n v="0.16750008412126924"/>
    <n v="995587"/>
    <n v="6422349.2037797701"/>
    <n v="206170"/>
    <n v="200426"/>
    <n v="0.25777832653601934"/>
    <n v="5.8893975916076277E-3"/>
    <n v="0.52332982283636409"/>
    <n v="1.5180897532030902E-2"/>
    <n v="2.8561403584856308E-2"/>
    <n v="2.0257112139645112E-2"/>
    <n v="3.5690138592410221E-2"/>
    <n v="0"/>
    <n v="0.37698062531469345"/>
    <n v="0"/>
    <n v="17036284.552869428"/>
    <n v="64.386024553921558"/>
    <n v="5744"/>
    <n v="2.7860503468011836E-2"/>
    <n v="1.2833874957559295"/>
    <n v="0.7574793269739527"/>
    <n v="-1.469684"/>
    <n v="137"/>
    <b v="0"/>
    <b v="0"/>
    <b v="0"/>
    <b v="0"/>
    <b v="0"/>
    <b v="1"/>
    <b v="0"/>
    <b v="1"/>
    <n v="0"/>
    <m/>
    <n v="2"/>
    <m/>
    <n v="2"/>
    <n v="0"/>
    <m/>
    <m/>
    <m/>
    <n v="8.2644628099173556E-3"/>
    <n v="0"/>
    <n v="0"/>
    <n v="0"/>
    <n v="0"/>
    <n v="0"/>
    <n v="0"/>
    <n v="0"/>
    <n v="0"/>
    <n v="0"/>
    <n v="0"/>
    <n v="620"/>
    <n v="1"/>
    <m/>
    <m/>
    <m/>
    <n v="1"/>
    <m/>
    <n v="1"/>
    <n v="28"/>
    <m/>
    <n v="313"/>
    <m/>
    <m/>
    <n v="1"/>
    <n v="2"/>
    <m/>
    <m/>
    <m/>
    <m/>
    <n v="2"/>
    <m/>
    <m/>
    <n v="1"/>
    <n v="28"/>
    <m/>
    <n v="313"/>
    <m/>
    <m/>
    <m/>
    <m/>
    <n v="1"/>
    <m/>
    <n v="1"/>
    <n v="34"/>
    <m/>
    <m/>
    <n v="1"/>
    <n v="17"/>
    <m/>
    <m/>
    <n v="3"/>
    <n v="83"/>
    <n v="331"/>
    <m/>
    <m/>
    <n v="5"/>
    <m/>
    <m/>
    <n v="4"/>
    <m/>
    <n v="29"/>
    <n v="96"/>
    <m/>
    <m/>
    <n v="1"/>
    <n v="16"/>
    <n v="2"/>
    <m/>
    <n v="3"/>
    <n v="95"/>
    <n v="350"/>
    <m/>
    <m/>
    <n v="1"/>
    <m/>
    <m/>
    <m/>
    <n v="1"/>
    <n v="87"/>
    <m/>
    <m/>
    <m/>
    <n v="5"/>
    <m/>
    <m/>
    <n v="6"/>
    <n v="42"/>
    <m/>
    <n v="363"/>
    <m/>
    <m/>
    <n v="1"/>
    <m/>
    <m/>
    <m/>
    <n v="1"/>
    <m/>
    <m/>
    <m/>
    <n v="7"/>
    <n v="217"/>
    <n v="0"/>
    <n v="0"/>
    <n v="2"/>
    <n v="41"/>
    <n v="2"/>
    <n v="1"/>
    <n v="7"/>
    <n v="276"/>
    <n v="0"/>
    <n v="1670"/>
    <n v="0"/>
    <n v="0"/>
    <n v="7"/>
    <n v="0"/>
    <n v="0"/>
    <n v="6"/>
    <n v="1"/>
    <n v="40"/>
  </r>
  <r>
    <s v="MMR017"/>
    <s v="Ayeyarwady"/>
    <s v="MMR017D005"/>
    <s v="Maubin"/>
    <s v="MMR017021"/>
    <s v="Nyaungdon"/>
    <n v="44"/>
    <n v="10"/>
    <x v="6"/>
    <n v="127412.97049323187"/>
    <n v="0.40986832004098145"/>
    <n v="0.11326688466276991"/>
    <n v="0.93826844089538752"/>
    <n v="0.13472182013249093"/>
    <n v="0.30192776008582961"/>
    <n v="0.4485551444855515"/>
    <n v="0.28268979121501531"/>
    <n v="0.19759379699615243"/>
    <n v="8.3904611238061755E-2"/>
    <n v="0.83332356789906448"/>
    <n v="0.32653659108220545"/>
    <n v="0.25763143179924913"/>
    <n v="1"/>
    <n v="127412.97049323187"/>
    <n v="215906"/>
    <n v="105713"/>
    <n v="110193"/>
    <n v="4.1934688857625741E-3"/>
    <n v="95.934405996751167"/>
    <n v="901.74600473600003"/>
    <n v="239.43105804301265"/>
    <n v="0.20677507106907381"/>
    <n v="209950"/>
    <n v="100999"/>
    <n v="108951"/>
    <n v="5956"/>
    <n v="4714"/>
    <n v="1242"/>
    <n v="24455"/>
    <n v="11566"/>
    <n v="12889"/>
    <n v="89.73543331523004"/>
    <n v="191451"/>
    <n v="94147"/>
    <n v="97304"/>
    <n v="96.755529063553396"/>
    <n v="0.11326688466276991"/>
    <n v="62804"/>
    <n v="140014"/>
    <n v="13088"/>
    <n v="0.54203151113460091"/>
    <n v="98878.144556972853"/>
    <n v="0.4485551444855515"/>
    <n v="0.55144485551444844"/>
    <n v="9.3476366649049378"/>
    <n v="153102"/>
    <n v="42312"/>
    <n v="96185"/>
    <n v="10339"/>
    <n v="2901"/>
    <n v="1365"/>
    <n v="51201"/>
    <n v="41396"/>
    <n v="9805"/>
    <n v="0.19150016601238257"/>
    <n v="209950"/>
    <n v="5956"/>
    <n v="2.8368659204572516E-2"/>
    <n v="2665"/>
    <n v="7147"/>
    <n v="11620"/>
    <n v="11341"/>
    <n v="8214"/>
    <n v="4947"/>
    <n v="2679"/>
    <n v="1512"/>
    <n v="1076"/>
    <n v="4.1005058494951268"/>
    <n v="51201"/>
    <n v="4.2168317025058109"/>
    <n v="311"/>
    <n v="1403"/>
    <n v="1837"/>
    <n v="20894"/>
    <n v="25776"/>
    <n v="407"/>
    <n v="353"/>
    <n v="220"/>
    <n v="51201"/>
    <n v="49037"/>
    <n v="612"/>
    <n v="585"/>
    <n v="583"/>
    <n v="294"/>
    <n v="90"/>
    <n v="51201"/>
    <n v="14400"/>
    <n v="23"/>
    <n v="51"/>
    <n v="36559"/>
    <n v="82"/>
    <n v="86"/>
    <n v="59141.59586726821"/>
    <n v="0.71402902287064707"/>
    <n v="1.6015312200933576E-3"/>
    <n v="0.28268979121501531"/>
    <n v="0.71731020878498475"/>
    <n v="51201"/>
    <n v="24649"/>
    <n v="6528"/>
    <n v="7"/>
    <n v="12462"/>
    <n v="284"/>
    <n v="2895"/>
    <n v="4376"/>
    <n v="0.85244428819749618"/>
    <n v="0.14755571180250382"/>
    <n v="51201"/>
    <n v="9916"/>
    <n v="201"/>
    <n v="37823"/>
    <n v="0.73871604070232999"/>
    <n v="2797"/>
    <n v="464"/>
    <n v="0.19759379699615243"/>
    <n v="5.4627839300013671E-2"/>
    <n v="0.43243296029374428"/>
    <n v="148271"/>
    <n v="139118"/>
    <n v="9153"/>
    <n v="0.93826844089538752"/>
    <n v="70053"/>
    <n v="67285"/>
    <n v="2768"/>
    <n v="0.96048705979758187"/>
    <n v="78218"/>
    <n v="71833"/>
    <n v="6385"/>
    <n v="0.91836917333606072"/>
    <n v="17804"/>
    <n v="17075"/>
    <n v="729"/>
    <n v="0.95905414513592446"/>
    <n v="130467"/>
    <n v="122043"/>
    <n v="8424"/>
    <n v="0.93543194830876775"/>
    <n v="93199"/>
    <n v="35072"/>
    <n v="51643"/>
    <n v="6484"/>
    <n v="6.957156192663011E-2"/>
    <n v="0.55411538750415779"/>
    <n v="5.4090067859346087"/>
    <n v="45873"/>
    <n v="17488"/>
    <n v="0.38122642949011398"/>
    <n v="25151"/>
    <n v="0.54827458417805686"/>
    <n v="3234"/>
    <n v="7.0498986331829175E-2"/>
    <n v="47326"/>
    <n v="17584"/>
    <n v="26492"/>
    <n v="6.8672611249630228E-2"/>
    <n v="0.55977686683852423"/>
    <n v="3250"/>
    <n v="117442"/>
    <n v="15822"/>
    <n v="66161"/>
    <n v="19136"/>
    <n v="9344"/>
    <n v="171"/>
    <n v="5518"/>
    <n v="174"/>
    <n v="90"/>
    <n v="1026"/>
    <n v="15822"/>
    <n v="101620"/>
    <n v="35459"/>
    <n v="81983"/>
    <n v="16323"/>
    <n v="0.13472182013249093"/>
    <n v="0.8652781798675091"/>
    <n v="0.30192776008582961"/>
    <n v="0.13898775565811208"/>
    <n v="0.58360296997666938"/>
    <n v="56183"/>
    <n v="6443"/>
    <n v="29425"/>
    <n v="11591"/>
    <n v="5488"/>
    <n v="113"/>
    <n v="2443"/>
    <n v="56"/>
    <n v="71"/>
    <n v="553"/>
    <n v="0.11467881743587918"/>
    <n v="0.88532118256412085"/>
    <n v="0.36158624494953989"/>
    <n v="0.15527828702632468"/>
    <n v="61259"/>
    <n v="9379"/>
    <n v="36736"/>
    <n v="7545"/>
    <n v="3856"/>
    <n v="58"/>
    <n v="3075"/>
    <n v="118"/>
    <n v="19"/>
    <n v="473"/>
    <n v="0.15310403369300837"/>
    <n v="0.8468959663069916"/>
    <n v="0.24721265446709872"/>
    <n v="175262"/>
    <n v="3256"/>
    <n v="32666"/>
    <n v="3854"/>
    <n v="44647"/>
    <n v="15373"/>
    <n v="1873"/>
    <n v="421"/>
    <n v="21458"/>
    <n v="33821"/>
    <n v="8980"/>
    <n v="1760"/>
    <n v="7153"/>
    <n v="0.28068834088393374"/>
    <n v="8.7714393308304134E-2"/>
    <n v="11.40063748129838"/>
    <n v="0.15584533852262289"/>
    <n v="85275"/>
    <n v="1769"/>
    <n v="21659"/>
    <n v="2944"/>
    <n v="29216"/>
    <n v="6960"/>
    <n v="1224"/>
    <n v="279"/>
    <n v="10741"/>
    <n v="825"/>
    <n v="3681"/>
    <n v="900"/>
    <n v="5077"/>
    <n v="0.7478393433010847"/>
    <n v="89987"/>
    <n v="1487"/>
    <n v="11007"/>
    <n v="910"/>
    <n v="15431"/>
    <n v="8413"/>
    <n v="649"/>
    <n v="142"/>
    <n v="10717"/>
    <n v="32996"/>
    <n v="5299"/>
    <n v="860"/>
    <n v="2076"/>
    <n v="0.4211386089101759"/>
    <n v="175262"/>
    <n v="127623"/>
    <n v="51"/>
    <n v="197"/>
    <n v="1128"/>
    <n v="884"/>
    <n v="153"/>
    <n v="40"/>
    <n v="33"/>
    <n v="45153"/>
    <n v="0.25763143179924913"/>
    <n v="0.74236856820075081"/>
    <n v="20769"/>
    <n v="15133"/>
    <n v="9"/>
    <n v="66"/>
    <n v="212"/>
    <n v="359"/>
    <n v="49"/>
    <n v="40"/>
    <n v="7"/>
    <n v="4894"/>
    <n v="0.23563965525542876"/>
    <n v="154493"/>
    <n v="112490"/>
    <n v="42"/>
    <n v="131"/>
    <n v="916"/>
    <n v="525"/>
    <n v="104"/>
    <n v="0"/>
    <n v="26"/>
    <n v="40259"/>
    <n v="0.26058785834956921"/>
    <n v="215906"/>
    <n v="201684"/>
    <n v="14222"/>
    <n v="6.5871258788546869E-2"/>
    <n v="8212"/>
    <n v="3694"/>
    <n v="6560"/>
    <n v="5404"/>
    <n v="105713"/>
    <n v="99235"/>
    <n v="6478"/>
    <n v="6.1279123665017546E-2"/>
    <n v="110193"/>
    <n v="102449"/>
    <n v="7744"/>
    <n v="7.0276696341872891E-2"/>
    <n v="51201"/>
    <n v="146"/>
    <n v="42521"/>
    <n v="4581"/>
    <n v="1290"/>
    <n v="559"/>
    <n v="2104"/>
    <n v="4.1092947403371029E-2"/>
    <n v="0.95890705259662901"/>
    <n v="0.83332356789906448"/>
    <n v="51201"/>
    <n v="70"/>
    <n v="14520"/>
    <n v="1229"/>
    <n v="163"/>
    <n v="16897"/>
    <n v="17056"/>
    <n v="277"/>
    <n v="900"/>
    <n v="4"/>
    <n v="85"/>
    <n v="0.66854163004628819"/>
    <n v="0.32653659108220545"/>
    <n v="51201"/>
    <n v="237"/>
    <n v="31260"/>
    <n v="1570"/>
    <n v="290"/>
    <n v="4211"/>
    <n v="13487"/>
    <n v="9"/>
    <n v="7"/>
    <n v="0"/>
    <n v="130"/>
    <n v="0.64613972383351892"/>
    <n v="0.57993007949063502"/>
    <n v="51201"/>
    <n v="4296"/>
    <n v="20797"/>
    <n v="5697"/>
    <n v="15069"/>
    <n v="3313"/>
    <n v="47"/>
    <n v="1815"/>
    <n v="167"/>
    <n v="8.3904611238061755E-2"/>
    <n v="17615.773129431065"/>
    <n v="0.18405890509950978"/>
    <n v="51201"/>
    <n v="1849"/>
    <n v="63"/>
    <n v="243"/>
    <n v="151"/>
    <n v="47329"/>
    <n v="930"/>
    <n v="45"/>
    <n v="14"/>
    <n v="577"/>
    <n v="51201"/>
    <n v="1.2211870861897229"/>
    <n v="0.32952099860410161"/>
    <n v="0.81887534785529215"/>
    <n v="0.1662818308400032"/>
    <n v="26994"/>
    <n v="0.52721626530731824"/>
    <n v="0.48647479680657429"/>
    <n v="20706"/>
    <n v="24207"/>
    <n v="2019"/>
    <n v="13628"/>
    <n v="433"/>
    <n v="1533"/>
    <n v="0.26616667643210096"/>
    <n v="0.40440616394211049"/>
    <n v="0.47278373469268176"/>
    <n v="2.9940821468330697E-2"/>
    <n v="51201"/>
    <n v="353"/>
    <n v="12234"/>
    <n v="22737"/>
    <n v="2114"/>
    <n v="8726"/>
    <n v="2890"/>
    <n v="5335"/>
    <n v="0.34356750844710066"/>
    <n v="108408"/>
    <n v="90153"/>
    <n v="0.53402164448314471"/>
    <n v="0.82535900080973468"/>
    <n v="7440859"/>
    <n v="304465068.56199998"/>
    <n v="6108260.7405726304"/>
    <n v="967"/>
    <n v="967"/>
    <n v="5.7280282432664569E-3"/>
    <n v="0.78"/>
    <n v="75426"/>
    <n v="3086281.068"/>
    <n v="297020.6997025556"/>
    <m/>
    <m/>
    <n v="0"/>
    <n v="0"/>
    <m/>
    <n v="0"/>
    <n v="0"/>
    <n v="1741"/>
    <n v="1741"/>
    <n v="1.0312820239428026E-2"/>
    <n v="0.53556002297530159"/>
    <n v="93241"/>
    <n v="3815235.2379999999"/>
    <n v="228277.04821836873"/>
    <n v="39"/>
    <n v="39"/>
    <n v="2.3101665096938141E-4"/>
    <n v="0.17358974358974358"/>
    <n v="677"/>
    <n v="5950.1021832824108"/>
    <m/>
    <m/>
    <n v="0"/>
    <m/>
    <n v="0"/>
    <m/>
    <m/>
    <m/>
    <n v="0"/>
    <n v="0"/>
    <m/>
    <n v="0"/>
    <n v="75919"/>
    <n v="369"/>
    <n v="369"/>
    <n v="2.1857729284026086E-3"/>
    <n v="0.13650406504065041"/>
    <n v="5037"/>
    <n v="86760.284089759414"/>
    <m/>
    <m/>
    <n v="0"/>
    <n v="0"/>
    <m/>
    <n v="0"/>
    <n v="75550"/>
    <n v="75550"/>
    <n v="0.44752071745478883"/>
    <n v="0.12849993381866315"/>
    <n v="970817"/>
    <n v="8163270.6744096633"/>
    <n v="187074"/>
    <n v="168819"/>
    <n v="0.21712691620590266"/>
    <n v="4.9606448864798385E-3"/>
    <n v="0.41023839054247718"/>
    <n v="1.9948279711509802E-2"/>
    <n v="1.5331370554772983E-2"/>
    <n v="3.9961626507191688E-4"/>
    <n v="5.8269286167791055E-3"/>
    <n v="0"/>
    <n v="0.54825541430938896"/>
    <n v="0"/>
    <n v="14889539.549176261"/>
    <n v="68.96306517269673"/>
    <n v="18255"/>
    <n v="9.7581705635203186E-2"/>
    <n v="1.1541208291905878"/>
    <n v="0.781909719970728"/>
    <n v="-0.85042580000000001"/>
    <n v="179"/>
    <b v="0"/>
    <b v="0"/>
    <b v="0"/>
    <b v="0"/>
    <b v="0"/>
    <b v="1"/>
    <b v="0"/>
    <b v="0"/>
    <m/>
    <m/>
    <m/>
    <m/>
    <m/>
    <m/>
    <m/>
    <m/>
    <m/>
    <n v="0"/>
    <n v="0"/>
    <n v="0"/>
    <n v="0"/>
    <n v="0"/>
    <n v="0"/>
    <n v="0"/>
    <n v="0"/>
    <n v="0"/>
    <n v="0"/>
    <n v="0"/>
    <n v="620"/>
    <n v="1"/>
    <m/>
    <m/>
    <n v="4"/>
    <n v="1"/>
    <m/>
    <m/>
    <n v="55"/>
    <m/>
    <n v="221"/>
    <m/>
    <n v="5"/>
    <m/>
    <m/>
    <m/>
    <m/>
    <m/>
    <n v="4"/>
    <n v="1"/>
    <m/>
    <m/>
    <n v="1"/>
    <n v="386"/>
    <m/>
    <n v="223"/>
    <m/>
    <m/>
    <m/>
    <n v="1"/>
    <n v="5"/>
    <m/>
    <m/>
    <n v="92"/>
    <m/>
    <m/>
    <n v="46"/>
    <n v="63"/>
    <m/>
    <m/>
    <n v="33"/>
    <n v="223"/>
    <n v="334"/>
    <m/>
    <m/>
    <n v="151"/>
    <n v="1"/>
    <m/>
    <n v="130"/>
    <m/>
    <n v="121"/>
    <n v="215"/>
    <m/>
    <m/>
    <n v="46"/>
    <n v="63"/>
    <m/>
    <m/>
    <n v="32"/>
    <n v="225"/>
    <n v="340"/>
    <m/>
    <n v="16"/>
    <n v="54"/>
    <n v="1"/>
    <n v="30"/>
    <m/>
    <n v="20"/>
    <n v="180"/>
    <m/>
    <m/>
    <n v="35"/>
    <n v="36"/>
    <m/>
    <m/>
    <n v="4"/>
    <n v="82"/>
    <m/>
    <n v="271"/>
    <m/>
    <m/>
    <n v="35"/>
    <m/>
    <m/>
    <m/>
    <n v="55"/>
    <n v="3"/>
    <m/>
    <m/>
    <n v="30"/>
    <n v="487"/>
    <n v="0"/>
    <n v="0"/>
    <n v="135"/>
    <n v="164"/>
    <n v="0"/>
    <n v="0"/>
    <n v="66"/>
    <n v="971"/>
    <n v="0"/>
    <n v="1389"/>
    <n v="0"/>
    <n v="16"/>
    <n v="240"/>
    <n v="3"/>
    <n v="0"/>
    <n v="225"/>
    <n v="3"/>
    <n v="171"/>
  </r>
  <r>
    <s v="MMR017"/>
    <s v="Ayeyarwady"/>
    <s v="MMR017D005"/>
    <s v="Maubin"/>
    <s v="MMR017022"/>
    <s v="Danubyu"/>
    <n v="63"/>
    <n v="18"/>
    <x v="6"/>
    <n v="95935.814537723083"/>
    <n v="0.46510058634244716"/>
    <n v="0.12133613599995539"/>
    <n v="0.95966822349614955"/>
    <n v="5.2648725492131815E-2"/>
    <n v="0.36224258100183626"/>
    <n v="0.42208469389499598"/>
    <n v="0.34167466571422195"/>
    <n v="0.3404915507734893"/>
    <n v="9.3019621849677436E-2"/>
    <n v="0.89847534433109355"/>
    <n v="0.73339732571377547"/>
    <n v="0.25616816784204061"/>
    <n v="1"/>
    <n v="95935.814537723083"/>
    <n v="179353"/>
    <n v="85775"/>
    <n v="93578"/>
    <n v="3.483512385335169E-3"/>
    <n v="91.661501634999681"/>
    <n v="753.363342977"/>
    <n v="238.0697198396546"/>
    <n v="0.20559940569780089"/>
    <n v="176714"/>
    <n v="83443"/>
    <n v="93271"/>
    <n v="2639"/>
    <n v="2332"/>
    <n v="307"/>
    <n v="21762"/>
    <n v="9977"/>
    <n v="11785"/>
    <n v="84.658464149342379"/>
    <n v="157591"/>
    <n v="75798"/>
    <n v="81793"/>
    <n v="92.670521927304293"/>
    <n v="0.12133613599995539"/>
    <n v="49378"/>
    <n v="116986"/>
    <n v="12989"/>
    <n v="0.53311507359855026"/>
    <n v="83737.212204879208"/>
    <n v="0.42208469389499598"/>
    <n v="0.57791530610500397"/>
    <n v="11.103037970355427"/>
    <n v="129975"/>
    <n v="36436"/>
    <n v="79733"/>
    <n v="10134"/>
    <n v="2461"/>
    <n v="1211"/>
    <n v="44797"/>
    <n v="35317"/>
    <n v="9480"/>
    <n v="0.2116213139272719"/>
    <n v="176714"/>
    <n v="2639"/>
    <n v="1.4933734735221884E-2"/>
    <n v="2779"/>
    <n v="6810"/>
    <n v="10329"/>
    <n v="9982"/>
    <n v="7010"/>
    <n v="4050"/>
    <n v="2057"/>
    <n v="1090"/>
    <n v="690"/>
    <n v="3.9447730874835369"/>
    <n v="44797"/>
    <n v="4.0036832823626582"/>
    <n v="79"/>
    <n v="1049"/>
    <n v="1343"/>
    <n v="16674"/>
    <n v="25297"/>
    <n v="197"/>
    <n v="114"/>
    <n v="44"/>
    <n v="44797"/>
    <n v="43892"/>
    <n v="290"/>
    <n v="158"/>
    <n v="291"/>
    <n v="141"/>
    <n v="25"/>
    <n v="44797"/>
    <n v="15197"/>
    <n v="72"/>
    <n v="37"/>
    <n v="29448"/>
    <n v="32"/>
    <n v="11"/>
    <n v="60232.740272786126"/>
    <n v="0.65736544857914592"/>
    <n v="7.1433354912159297E-4"/>
    <n v="0.34167466571422195"/>
    <n v="0.658325334285778"/>
    <n v="44797"/>
    <n v="5166"/>
    <n v="28263"/>
    <n v="37"/>
    <n v="8187"/>
    <n v="152"/>
    <n v="1964"/>
    <n v="1028"/>
    <n v="0.9298167287988035"/>
    <n v="7.0183271201196495E-2"/>
    <n v="44797"/>
    <n v="15079"/>
    <n v="174"/>
    <n v="27528"/>
    <n v="0.61450543563185034"/>
    <n v="1728"/>
    <n v="288"/>
    <n v="0.3404915507734893"/>
    <n v="3.857401165256602E-2"/>
    <n v="0.36425430274348725"/>
    <n v="128038"/>
    <n v="122874"/>
    <n v="5164"/>
    <n v="0.95966822349614955"/>
    <n v="59077"/>
    <n v="57590"/>
    <n v="1487"/>
    <n v="0.97482945985747416"/>
    <n v="68961"/>
    <n v="65284"/>
    <n v="3677"/>
    <n v="0.94668000754049386"/>
    <n v="16237"/>
    <n v="15752"/>
    <n v="485"/>
    <n v="0.97012995011393732"/>
    <n v="111801"/>
    <n v="107122"/>
    <n v="4679"/>
    <n v="0.95814885376696102"/>
    <n v="75016"/>
    <n v="27890"/>
    <n v="43005"/>
    <n v="4121"/>
    <n v="5.4934947211261596E-2"/>
    <n v="0.57327770075717177"/>
    <n v="6.7677748119388497"/>
    <n v="36500"/>
    <n v="13757"/>
    <n v="0.37690410958904108"/>
    <n v="20729"/>
    <n v="0.56791780821917803"/>
    <n v="2014"/>
    <n v="5.5178082191780824E-2"/>
    <n v="38516"/>
    <n v="14133"/>
    <n v="22276"/>
    <n v="5.4704538373662896E-2"/>
    <n v="0.57835704642226604"/>
    <n v="2107"/>
    <n v="101294"/>
    <n v="5333"/>
    <n v="59268"/>
    <n v="16174"/>
    <n v="7774"/>
    <n v="169"/>
    <n v="5289"/>
    <n v="134"/>
    <n v="45"/>
    <n v="7108"/>
    <n v="5333"/>
    <n v="95961"/>
    <n v="36693"/>
    <n v="64601"/>
    <n v="20519"/>
    <n v="5.2648725492131815E-2"/>
    <n v="0.94735127450786816"/>
    <n v="0.36224258100183626"/>
    <n v="0.20256876024246254"/>
    <n v="0.65479692775485221"/>
    <n v="46755"/>
    <n v="1640"/>
    <n v="25121"/>
    <n v="9657"/>
    <n v="4497"/>
    <n v="129"/>
    <n v="2177"/>
    <n v="29"/>
    <n v="30"/>
    <n v="3475"/>
    <n v="3.5076462410437388E-2"/>
    <n v="0.96492353758956262"/>
    <n v="0.42763340819163725"/>
    <n v="0.22108865361993368"/>
    <n v="54539"/>
    <n v="3693"/>
    <n v="34147"/>
    <n v="6517"/>
    <n v="3277"/>
    <n v="40"/>
    <n v="3112"/>
    <n v="105"/>
    <n v="15"/>
    <n v="3633"/>
    <n v="6.7713012706503609E-2"/>
    <n v="0.93228698729349635"/>
    <n v="0.30618456517354553"/>
    <n v="147329"/>
    <n v="2751"/>
    <n v="26439"/>
    <n v="4059"/>
    <n v="27871"/>
    <n v="8759"/>
    <n v="2373"/>
    <n v="242"/>
    <n v="17461"/>
    <n v="33370"/>
    <n v="8747"/>
    <n v="1528"/>
    <n v="13729"/>
    <n v="0.28595184926253486"/>
    <n v="5.9451974831838943E-2"/>
    <n v="16.820299120904213"/>
    <n v="0.22993145908280868"/>
    <n v="69542"/>
    <n v="1249"/>
    <n v="17887"/>
    <n v="3256"/>
    <n v="18926"/>
    <n v="4085"/>
    <n v="1383"/>
    <n v="153"/>
    <n v="8621"/>
    <n v="787"/>
    <n v="3474"/>
    <n v="776"/>
    <n v="8945"/>
    <n v="0.67277328808489834"/>
    <n v="77787"/>
    <n v="1502"/>
    <n v="8552"/>
    <n v="803"/>
    <n v="8945"/>
    <n v="4674"/>
    <n v="990"/>
    <n v="89"/>
    <n v="8840"/>
    <n v="32583"/>
    <n v="5273"/>
    <n v="752"/>
    <n v="4784"/>
    <n v="0.32738118194556931"/>
    <n v="147329"/>
    <n v="106845"/>
    <n v="61"/>
    <n v="191"/>
    <n v="1627"/>
    <n v="767"/>
    <n v="72"/>
    <n v="10"/>
    <n v="15"/>
    <n v="37741"/>
    <n v="0.25616816784204061"/>
    <n v="0.74383183215795934"/>
    <n v="18578"/>
    <n v="14938"/>
    <n v="36"/>
    <n v="62"/>
    <n v="91"/>
    <n v="174"/>
    <n v="4"/>
    <n v="9"/>
    <n v="6"/>
    <n v="3258"/>
    <n v="0.17536871568521908"/>
    <n v="128751"/>
    <n v="91907"/>
    <n v="25"/>
    <n v="129"/>
    <n v="1536"/>
    <n v="593"/>
    <n v="68"/>
    <n v="1"/>
    <n v="9"/>
    <n v="34483"/>
    <n v="0.26782704600352619"/>
    <n v="179353"/>
    <n v="170024"/>
    <n v="9329"/>
    <n v="5.2014741877749467E-2"/>
    <n v="5432"/>
    <n v="3048"/>
    <n v="4754"/>
    <n v="4110"/>
    <n v="85775"/>
    <n v="81539"/>
    <n v="4236"/>
    <n v="4.9385018944914011E-2"/>
    <n v="93578"/>
    <n v="88485"/>
    <n v="5093"/>
    <n v="5.44251854068264E-2"/>
    <n v="44797"/>
    <n v="184"/>
    <n v="40065"/>
    <n v="1202"/>
    <n v="825"/>
    <n v="484"/>
    <n v="2037"/>
    <n v="4.5471794986271401E-2"/>
    <n v="0.95452820501372859"/>
    <n v="0.89847534433109355"/>
    <n v="44797"/>
    <n v="170"/>
    <n v="30604"/>
    <n v="1447"/>
    <n v="44"/>
    <n v="5248"/>
    <n v="6082"/>
    <n v="68"/>
    <n v="633"/>
    <n v="6"/>
    <n v="495"/>
    <n v="0.25443668102774741"/>
    <n v="0.73339732571377547"/>
    <n v="44797"/>
    <n v="200"/>
    <n v="36630"/>
    <n v="1119"/>
    <n v="42"/>
    <n v="777"/>
    <n v="5552"/>
    <n v="34"/>
    <n v="12"/>
    <n v="0"/>
    <n v="431"/>
    <n v="0.84815947496484134"/>
    <n v="0.81593633502243446"/>
    <n v="44797"/>
    <n v="4167"/>
    <n v="18066"/>
    <n v="4731"/>
    <n v="14136"/>
    <n v="1696"/>
    <n v="12"/>
    <n v="1869"/>
    <n v="120"/>
    <n v="9.3019621849677436E-2"/>
    <n v="16437.8694555439"/>
    <n v="0.17260084380650489"/>
    <n v="44797"/>
    <n v="1551"/>
    <n v="24"/>
    <n v="228"/>
    <n v="39"/>
    <n v="42047"/>
    <n v="419"/>
    <n v="77"/>
    <n v="2"/>
    <n v="410"/>
    <n v="44797"/>
    <n v="1.0930865906199076"/>
    <n v="0.29495479355721349"/>
    <n v="0.91484060693936731"/>
    <n v="0.18576865385809599"/>
    <n v="24674"/>
    <n v="0.5507958122195683"/>
    <n v="0.44466470832056804"/>
    <n v="20123"/>
    <n v="17582"/>
    <n v="1856"/>
    <n v="8118"/>
    <n v="312"/>
    <n v="976"/>
    <n v="0.18121749224278411"/>
    <n v="0.44920418778043175"/>
    <n v="0.39248163939549524"/>
    <n v="2.1787173248208586E-2"/>
    <n v="44797"/>
    <n v="188"/>
    <n v="10017"/>
    <n v="24495"/>
    <n v="1824"/>
    <n v="5506"/>
    <n v="1504"/>
    <n v="9424"/>
    <n v="0.30209612250820367"/>
    <n v="126310"/>
    <n v="115167"/>
    <n v="0.54224049041626055"/>
    <n v="0.83102624883864307"/>
    <n v="9570680"/>
    <n v="391613084.24000001"/>
    <n v="7803068.8353080675"/>
    <n v="792"/>
    <n v="792"/>
    <n v="3.7289715665918049E-3"/>
    <n v="0.63454545454545452"/>
    <n v="50256"/>
    <n v="2056375.0079999999"/>
    <n v="243268.24629206207"/>
    <m/>
    <m/>
    <n v="0"/>
    <n v="0"/>
    <m/>
    <n v="0"/>
    <n v="0"/>
    <n v="77"/>
    <n v="77"/>
    <n v="3.6253890230753655E-4"/>
    <n v="0.54961038961038955"/>
    <n v="4232"/>
    <n v="173164.976"/>
    <n v="10096.112988405739"/>
    <n v="4832"/>
    <n v="4832"/>
    <n v="2.2750493194156063E-2"/>
    <n v="0.11014072847682119"/>
    <n v="53220"/>
    <n v="737202.40383642586"/>
    <m/>
    <m/>
    <n v="0"/>
    <m/>
    <n v="0"/>
    <m/>
    <m/>
    <m/>
    <n v="0"/>
    <n v="0"/>
    <m/>
    <n v="0"/>
    <n v="91523"/>
    <n v="452"/>
    <n v="452"/>
    <n v="2.1281504395195654E-3"/>
    <n v="0.14190265486725664"/>
    <n v="6414"/>
    <n v="106275.46994192753"/>
    <m/>
    <m/>
    <n v="0"/>
    <n v="0"/>
    <m/>
    <n v="0"/>
    <n v="91071"/>
    <n v="91071"/>
    <n v="0.42878935548116448"/>
    <n v="0.16450000549022192"/>
    <n v="1498118"/>
    <n v="9840333.8661702517"/>
    <n v="223534"/>
    <n v="212391"/>
    <n v="0.27316713675526971"/>
    <n v="6.2409819278892737E-3"/>
    <n v="0.41638030146166782"/>
    <n v="1.2981060127113569E-2"/>
    <n v="5.3873964954423903E-4"/>
    <n v="3.9337927887901102E-2"/>
    <n v="5.6709755028904801E-3"/>
    <n v="0"/>
    <n v="0.52509099537088288"/>
    <n v="0"/>
    <n v="18740244.934537139"/>
    <n v="104.4880483434185"/>
    <n v="11143"/>
    <n v="4.9849239936653932E-2"/>
    <n v="0.80235221487558939"/>
    <n v="1.1842065647075879"/>
    <n v="-1.3666119999999999"/>
    <n v="144"/>
    <b v="1"/>
    <b v="0"/>
    <b v="0"/>
    <b v="0"/>
    <b v="0"/>
    <b v="1"/>
    <b v="0"/>
    <b v="0"/>
    <m/>
    <m/>
    <m/>
    <m/>
    <m/>
    <m/>
    <m/>
    <m/>
    <m/>
    <n v="0"/>
    <n v="0"/>
    <n v="0"/>
    <n v="0"/>
    <n v="0"/>
    <n v="0"/>
    <n v="0"/>
    <n v="0"/>
    <n v="0"/>
    <n v="0"/>
    <n v="0"/>
    <n v="620"/>
    <n v="1"/>
    <m/>
    <m/>
    <n v="4"/>
    <n v="1"/>
    <m/>
    <n v="1"/>
    <n v="6"/>
    <m/>
    <n v="209"/>
    <m/>
    <m/>
    <m/>
    <m/>
    <m/>
    <m/>
    <m/>
    <n v="4"/>
    <n v="2"/>
    <m/>
    <m/>
    <n v="1"/>
    <n v="6"/>
    <m/>
    <n v="207"/>
    <m/>
    <m/>
    <m/>
    <m/>
    <n v="1"/>
    <m/>
    <m/>
    <n v="140"/>
    <m/>
    <m/>
    <m/>
    <n v="19"/>
    <m/>
    <m/>
    <n v="1"/>
    <n v="7"/>
    <n v="234"/>
    <m/>
    <m/>
    <m/>
    <m/>
    <m/>
    <m/>
    <m/>
    <m/>
    <n v="268"/>
    <m/>
    <m/>
    <m/>
    <n v="18"/>
    <n v="1"/>
    <m/>
    <n v="1"/>
    <n v="7"/>
    <n v="235"/>
    <m/>
    <m/>
    <m/>
    <m/>
    <m/>
    <m/>
    <m/>
    <n v="243"/>
    <m/>
    <m/>
    <m/>
    <n v="4"/>
    <m/>
    <m/>
    <n v="3"/>
    <n v="23"/>
    <m/>
    <n v="225"/>
    <m/>
    <m/>
    <m/>
    <m/>
    <m/>
    <m/>
    <m/>
    <m/>
    <m/>
    <m/>
    <m/>
    <n v="651"/>
    <n v="0"/>
    <n v="0"/>
    <n v="8"/>
    <n v="44"/>
    <n v="1"/>
    <n v="1"/>
    <n v="3"/>
    <n v="49"/>
    <n v="0"/>
    <n v="1110"/>
    <n v="0"/>
    <n v="0"/>
    <n v="0"/>
    <n v="0"/>
    <n v="0"/>
    <n v="1"/>
    <n v="0"/>
    <n v="0"/>
  </r>
  <r>
    <s v="MMR017"/>
    <s v="Ayeyarwady"/>
    <s v="MMR017D006"/>
    <s v="Pyapon"/>
    <s v="MMR017023"/>
    <s v="Pyapon"/>
    <n v="52"/>
    <n v="23"/>
    <x v="4"/>
    <n v="173466.66668582216"/>
    <n v="0.44777294590693373"/>
    <n v="0.16708794672133756"/>
    <n v="0.93662030360067472"/>
    <n v="0.14484637313905607"/>
    <n v="0.34575863161229015"/>
    <n v="0.52158022444646646"/>
    <n v="0.77234355191886594"/>
    <n v="0.44587703123199263"/>
    <n v="0.1513627982021436"/>
    <n v="0.47146191079866312"/>
    <n v="6.8586493027544077E-2"/>
    <n v="0.34775008618417053"/>
    <n v="1"/>
    <n v="173466.66668582216"/>
    <n v="314122"/>
    <n v="155606"/>
    <n v="158516"/>
    <n v="6.1010848857072589E-3"/>
    <n v="98.164223169900836"/>
    <n v="1422.3939164400001"/>
    <n v="220.84037084902027"/>
    <n v="0.19071996653426396"/>
    <n v="306375"/>
    <n v="149391"/>
    <n v="156984"/>
    <n v="7747"/>
    <n v="6215"/>
    <n v="1532"/>
    <n v="52486"/>
    <n v="25665"/>
    <n v="26821"/>
    <n v="95.689944446515781"/>
    <n v="261636"/>
    <n v="129941"/>
    <n v="131695"/>
    <n v="98.668134705190027"/>
    <n v="0.16708794672133756"/>
    <n v="103179"/>
    <n v="197820"/>
    <n v="13123"/>
    <n v="0.58791830957436053"/>
    <n v="129443.92475988272"/>
    <n v="0.52158022444646646"/>
    <n v="0.47841977555353354"/>
    <n v="6.6338085127894049"/>
    <n v="210943"/>
    <n v="55291"/>
    <n v="136802"/>
    <n v="12902"/>
    <n v="4293"/>
    <n v="1655"/>
    <n v="69416"/>
    <n v="56376"/>
    <n v="13040"/>
    <n v="0.18785294456609428"/>
    <n v="306375"/>
    <n v="7747"/>
    <n v="2.5286005711954305E-2"/>
    <n v="2488"/>
    <n v="8755"/>
    <n v="14144"/>
    <n v="14900"/>
    <n v="11573"/>
    <n v="7755"/>
    <n v="4568"/>
    <n v="2727"/>
    <n v="2506"/>
    <n v="4.4136078137605166"/>
    <n v="69416"/>
    <n v="4.5252103261495913"/>
    <n v="666"/>
    <n v="1547"/>
    <n v="1200"/>
    <n v="17208"/>
    <n v="38187"/>
    <n v="5136"/>
    <n v="3819"/>
    <n v="1653"/>
    <n v="69416"/>
    <n v="60297"/>
    <n v="4042"/>
    <n v="2371"/>
    <n v="685"/>
    <n v="1328"/>
    <n v="693"/>
    <n v="69416"/>
    <n v="53560"/>
    <n v="28"/>
    <n v="25"/>
    <n v="15140"/>
    <n v="182"/>
    <n v="481"/>
    <n v="236516.41552379855"/>
    <n v="0.21810533594560333"/>
    <n v="2.6218739195574508E-3"/>
    <n v="0.77234355191886594"/>
    <n v="0.22765644808113406"/>
    <n v="69416"/>
    <n v="42237"/>
    <n v="15826"/>
    <n v="19"/>
    <n v="7328"/>
    <n v="329"/>
    <n v="2994"/>
    <n v="683"/>
    <n v="0.9422899619684223"/>
    <n v="5.7710038031577704E-2"/>
    <n v="69416"/>
    <n v="30499"/>
    <n v="452"/>
    <n v="34078"/>
    <n v="0.49092428258614729"/>
    <n v="3205"/>
    <n v="1182"/>
    <n v="0.44587703123199263"/>
    <n v="4.6170911605393571E-2"/>
    <n v="0.14268324305635588"/>
    <n v="204545"/>
    <n v="191581"/>
    <n v="12964"/>
    <n v="0.93662030360067472"/>
    <n v="98546"/>
    <n v="94681"/>
    <n v="3865"/>
    <n v="0.96077973738152744"/>
    <n v="105999"/>
    <n v="96900"/>
    <n v="9099"/>
    <n v="0.91415956754309002"/>
    <n v="36238"/>
    <n v="34538"/>
    <n v="1700"/>
    <n v="0.95308791875931353"/>
    <n v="168307"/>
    <n v="157043"/>
    <n v="11264"/>
    <n v="0.9330746790091915"/>
    <n v="146320"/>
    <n v="57969"/>
    <n v="74908"/>
    <n v="13443"/>
    <n v="9.1873974849644616E-2"/>
    <n v="0.51194641880809189"/>
    <n v="4.3122070966302166"/>
    <n v="71723"/>
    <n v="28760"/>
    <n v="0.40098713104582911"/>
    <n v="36466"/>
    <n v="0.50842825871756614"/>
    <n v="6497"/>
    <n v="9.0584610236604718E-2"/>
    <n v="74597"/>
    <n v="29209"/>
    <n v="38442"/>
    <n v="9.3113664088368159E-2"/>
    <n v="0.51532903467967883"/>
    <n v="6946"/>
    <n v="157850"/>
    <n v="22864"/>
    <n v="80408"/>
    <n v="26550"/>
    <n v="9941"/>
    <n v="265"/>
    <n v="7468"/>
    <n v="240"/>
    <n v="57"/>
    <n v="10057"/>
    <n v="22864"/>
    <n v="134986"/>
    <n v="54578"/>
    <n v="103272"/>
    <n v="28028"/>
    <n v="0.14484637313905607"/>
    <n v="0.85515362686094398"/>
    <n v="0.34575863161229015"/>
    <n v="0.17756097560975609"/>
    <n v="0.60045612923661706"/>
    <n v="77083"/>
    <n v="9978"/>
    <n v="35929"/>
    <n v="16007"/>
    <n v="5751"/>
    <n v="194"/>
    <n v="3270"/>
    <n v="76"/>
    <n v="39"/>
    <n v="5839"/>
    <n v="0.12944488408598523"/>
    <n v="0.8705551159140148"/>
    <n v="0.40444715436607293"/>
    <n v="0.19678787800163461"/>
    <n v="80767"/>
    <n v="12886"/>
    <n v="44479"/>
    <n v="10543"/>
    <n v="4190"/>
    <n v="71"/>
    <n v="4198"/>
    <n v="164"/>
    <n v="18"/>
    <n v="4218"/>
    <n v="0.15954535887181645"/>
    <n v="0.84045464112818358"/>
    <n v="0.28974705015662339"/>
    <n v="246565"/>
    <n v="4164"/>
    <n v="50749"/>
    <n v="6852"/>
    <n v="39934"/>
    <n v="11438"/>
    <n v="5071"/>
    <n v="1175"/>
    <n v="36002"/>
    <n v="61811"/>
    <n v="11122"/>
    <n v="2540"/>
    <n v="15707"/>
    <n v="0.29707784965424938"/>
    <n v="4.6389390221645406E-2"/>
    <n v="21.556653261059626"/>
    <n v="0.29467684858812276"/>
    <n v="121614"/>
    <n v="1946"/>
    <n v="39281"/>
    <n v="5530"/>
    <n v="28712"/>
    <n v="7094"/>
    <n v="3214"/>
    <n v="709"/>
    <n v="17990"/>
    <n v="1458"/>
    <n v="4322"/>
    <n v="1443"/>
    <n v="9915"/>
    <n v="0.70532175571891398"/>
    <n v="124951"/>
    <n v="2218"/>
    <n v="11468"/>
    <n v="1322"/>
    <n v="11222"/>
    <n v="4344"/>
    <n v="1857"/>
    <n v="466"/>
    <n v="18012"/>
    <n v="60353"/>
    <n v="6800"/>
    <n v="1097"/>
    <n v="5792"/>
    <n v="0.25954974349945181"/>
    <n v="246565"/>
    <n v="157860"/>
    <n v="174"/>
    <n v="497"/>
    <n v="771"/>
    <n v="1146"/>
    <n v="211"/>
    <n v="96"/>
    <n v="67"/>
    <n v="85743"/>
    <n v="0.34775008618417053"/>
    <n v="0.65224991381582953"/>
    <n v="43871"/>
    <n v="31998"/>
    <n v="101"/>
    <n v="327"/>
    <n v="108"/>
    <n v="508"/>
    <n v="55"/>
    <n v="92"/>
    <n v="15"/>
    <n v="10667"/>
    <n v="0.24314467415832783"/>
    <n v="202694"/>
    <n v="125862"/>
    <n v="73"/>
    <n v="170"/>
    <n v="663"/>
    <n v="638"/>
    <n v="156"/>
    <n v="4"/>
    <n v="52"/>
    <n v="75076"/>
    <n v="0.37039083544653517"/>
    <n v="314122"/>
    <n v="286778"/>
    <n v="27344"/>
    <n v="8.7048980969177597E-2"/>
    <n v="16005"/>
    <n v="6103"/>
    <n v="11751"/>
    <n v="10393"/>
    <n v="155606"/>
    <n v="142675"/>
    <n v="12931"/>
    <n v="8.3100908705319845E-2"/>
    <n v="158516"/>
    <n v="144103"/>
    <n v="14413"/>
    <n v="9.0924575437179841E-2"/>
    <n v="69416"/>
    <n v="711"/>
    <n v="32016"/>
    <n v="2006"/>
    <n v="15403"/>
    <n v="2557"/>
    <n v="16723"/>
    <n v="0.24090987668549038"/>
    <n v="0.75909012331450965"/>
    <n v="0.47146191079866312"/>
    <n v="69416"/>
    <n v="210"/>
    <n v="3069"/>
    <n v="1332"/>
    <n v="4852"/>
    <n v="54850"/>
    <n v="60"/>
    <n v="2662"/>
    <n v="150"/>
    <n v="8"/>
    <n v="2223"/>
    <n v="0.82937651261956902"/>
    <n v="6.8586493027544077E-2"/>
    <n v="69416"/>
    <n v="341"/>
    <n v="8449"/>
    <n v="1582"/>
    <n v="7811"/>
    <n v="22980"/>
    <n v="26610"/>
    <n v="271"/>
    <n v="4"/>
    <n v="7"/>
    <n v="1361"/>
    <n v="0.15337962429411087"/>
    <n v="0.27002420191310361"/>
    <n v="69416"/>
    <n v="10507"/>
    <n v="12623"/>
    <n v="10452"/>
    <n v="27282"/>
    <n v="4041"/>
    <n v="39"/>
    <n v="3774"/>
    <n v="698"/>
    <n v="0.1513627982021436"/>
    <n v="46373.777299181747"/>
    <n v="0.26394491183588797"/>
    <n v="69416"/>
    <n v="1291"/>
    <n v="84"/>
    <n v="238"/>
    <n v="84"/>
    <n v="57271"/>
    <n v="4445"/>
    <n v="197"/>
    <n v="68"/>
    <n v="5738"/>
    <n v="69416"/>
    <n v="1.0218969689985018"/>
    <n v="0.2757452265119808"/>
    <n v="0.9785722341265366"/>
    <n v="0.19871007611344976"/>
    <n v="43940"/>
    <n v="0.63299527486458451"/>
    <n v="0.79186865865306633"/>
    <n v="25476"/>
    <n v="24042"/>
    <n v="3214"/>
    <n v="15499"/>
    <n v="723"/>
    <n v="1982"/>
    <n v="0.22327705428143368"/>
    <n v="0.36700472513541549"/>
    <n v="0.34634666359340788"/>
    <n v="2.8552495101993775E-2"/>
    <n v="69416"/>
    <n v="408"/>
    <n v="9542"/>
    <n v="14296"/>
    <n v="1285"/>
    <n v="10252"/>
    <n v="6790"/>
    <n v="4445"/>
    <n v="0.25966635934078597"/>
    <n v="283353"/>
    <n v="283279"/>
    <n v="0.99967533727869118"/>
    <n v="0.708520645723827"/>
    <n v="20070902"/>
    <n v="821261168.03600001"/>
    <n v="19193393.390443739"/>
    <m/>
    <m/>
    <n v="0"/>
    <n v="0"/>
    <m/>
    <n v="0"/>
    <n v="0"/>
    <n v="5"/>
    <n v="5"/>
    <n v="1.764471311460947E-5"/>
    <n v="7.400000000000001E-2"/>
    <n v="37"/>
    <n v="1513.9659999999999"/>
    <n v="408.73312964124568"/>
    <n v="73"/>
    <n v="73"/>
    <n v="2.5761281147329828E-4"/>
    <n v="0.31493150684931509"/>
    <n v="2299"/>
    <n v="94070.482000000004"/>
    <n v="9571.6395864106344"/>
    <n v="7"/>
    <n v="7"/>
    <n v="2.4702598360453259E-5"/>
    <n v="0.14571428571428571"/>
    <n v="102"/>
    <n v="1067.9670585378685"/>
    <m/>
    <m/>
    <n v="0"/>
    <m/>
    <n v="0"/>
    <m/>
    <m/>
    <m/>
    <n v="0"/>
    <n v="0"/>
    <m/>
    <n v="0"/>
    <n v="7"/>
    <m/>
    <m/>
    <n v="0"/>
    <n v="0"/>
    <m/>
    <n v="0"/>
    <m/>
    <m/>
    <n v="0"/>
    <n v="0"/>
    <m/>
    <n v="0"/>
    <n v="7"/>
    <n v="7"/>
    <n v="2.4702598360453259E-5"/>
    <n v="8.2857142857142865E-2"/>
    <n v="58"/>
    <n v="756.35863296979028"/>
    <n v="283445"/>
    <n v="283371"/>
    <n v="0.36445821484656848"/>
    <n v="8.3266865822370605E-3"/>
    <n v="0.99938533836761556"/>
    <n v="0"/>
    <n v="4.9838796466082863E-4"/>
    <n v="5.5608229271940084E-5"/>
    <n v="0"/>
    <n v="0"/>
    <n v="3.9383016487023883E-5"/>
    <n v="0"/>
    <n v="19205198.088851299"/>
    <n v="61.139296479875014"/>
    <n v="74"/>
    <n v="2.6107357688440441E-4"/>
    <n v="1.1082291097038226"/>
    <n v="0.90210491465099552"/>
    <n v="-2.7989000000000002"/>
    <n v="48"/>
    <b v="1"/>
    <b v="0"/>
    <b v="0"/>
    <b v="0"/>
    <b v="0"/>
    <b v="1"/>
    <b v="0"/>
    <b v="0"/>
    <m/>
    <m/>
    <m/>
    <m/>
    <m/>
    <m/>
    <m/>
    <m/>
    <m/>
    <n v="0"/>
    <n v="0"/>
    <n v="0"/>
    <n v="0"/>
    <n v="0"/>
    <n v="0"/>
    <n v="0"/>
    <n v="0"/>
    <n v="0"/>
    <n v="0"/>
    <n v="0"/>
    <n v="620"/>
    <n v="1"/>
    <n v="178"/>
    <n v="16"/>
    <n v="85"/>
    <n v="49"/>
    <n v="31"/>
    <m/>
    <n v="693"/>
    <m/>
    <n v="149"/>
    <m/>
    <n v="68"/>
    <m/>
    <n v="75"/>
    <n v="195"/>
    <m/>
    <n v="16"/>
    <n v="95"/>
    <n v="100"/>
    <n v="31"/>
    <m/>
    <n v="76"/>
    <n v="965"/>
    <m/>
    <n v="234"/>
    <m/>
    <m/>
    <m/>
    <m/>
    <n v="160"/>
    <m/>
    <n v="141"/>
    <n v="143"/>
    <m/>
    <n v="16"/>
    <n v="159"/>
    <n v="99"/>
    <n v="1"/>
    <m/>
    <n v="101"/>
    <n v="731"/>
    <n v="316"/>
    <m/>
    <m/>
    <m/>
    <m/>
    <m/>
    <n v="159"/>
    <m/>
    <n v="38"/>
    <n v="197"/>
    <m/>
    <n v="16"/>
    <n v="162"/>
    <n v="80"/>
    <n v="77"/>
    <n v="1"/>
    <n v="75"/>
    <n v="756"/>
    <n v="220"/>
    <m/>
    <m/>
    <m/>
    <m/>
    <n v="159"/>
    <m/>
    <n v="38"/>
    <n v="432"/>
    <m/>
    <n v="16"/>
    <n v="152"/>
    <n v="162"/>
    <n v="2"/>
    <n v="1"/>
    <n v="340"/>
    <n v="753"/>
    <n v="18"/>
    <n v="308"/>
    <m/>
    <m/>
    <n v="30"/>
    <m/>
    <n v="1"/>
    <m/>
    <n v="265"/>
    <m/>
    <m/>
    <m/>
    <n v="38"/>
    <n v="1145"/>
    <n v="0"/>
    <n v="80"/>
    <n v="653"/>
    <n v="490"/>
    <n v="140"/>
    <n v="2"/>
    <n v="252"/>
    <n v="3898"/>
    <n v="0"/>
    <n v="1245"/>
    <n v="0"/>
    <n v="0"/>
    <n v="30"/>
    <n v="0"/>
    <n v="0"/>
    <n v="811"/>
    <n v="0"/>
    <n v="330"/>
  </r>
  <r>
    <s v="MMR017"/>
    <s v="Ayeyarwady"/>
    <s v="MMR017D006"/>
    <s v="Pyapon"/>
    <s v="MMR017024"/>
    <s v="Bogale"/>
    <n v="76"/>
    <n v="10"/>
    <x v="4"/>
    <n v="179749.43041913706"/>
    <n v="0.44292244148222748"/>
    <n v="0.13395936962484312"/>
    <n v="0.92994573956873761"/>
    <n v="0.26073340061779371"/>
    <n v="0.32747958528305349"/>
    <n v="0.52030205557389086"/>
    <n v="0.78398936660218199"/>
    <n v="0.21680024214668298"/>
    <n v="8.3672207088054534E-2"/>
    <n v="0.59879979470172529"/>
    <n v="5.5048889941700554E-2"/>
    <n v="0.40433864663806574"/>
    <n v="1"/>
    <n v="179749.43041913706"/>
    <n v="322665"/>
    <n v="159296"/>
    <n v="163369"/>
    <n v="6.2670126722952626E-3"/>
    <n v="97.506870948588769"/>
    <n v="2029.2027656499999"/>
    <n v="159.01072355213503"/>
    <n v="0.1373232609502604"/>
    <n v="317128"/>
    <n v="155058"/>
    <n v="162070"/>
    <n v="5537"/>
    <n v="4238"/>
    <n v="1299"/>
    <n v="43224"/>
    <n v="20530"/>
    <n v="22694"/>
    <n v="90.464439940072268"/>
    <n v="279441"/>
    <n v="138766"/>
    <n v="140675"/>
    <n v="98.642971387950951"/>
    <n v="0.13395936962484312"/>
    <n v="105626"/>
    <n v="203009"/>
    <n v="14030"/>
    <n v="0.58941229206586909"/>
    <n v="132482.28278056634"/>
    <n v="0.52030205557389086"/>
    <n v="0.47969794442610914"/>
    <n v="6.9110236491978183"/>
    <n v="217039"/>
    <n v="54992"/>
    <n v="141649"/>
    <n v="14849"/>
    <n v="4021"/>
    <n v="1528"/>
    <n v="75987"/>
    <n v="62176"/>
    <n v="13811"/>
    <n v="0.18175477384289418"/>
    <n v="317128"/>
    <n v="5537"/>
    <n v="1.7459826946847959E-2"/>
    <n v="3524"/>
    <n v="10353"/>
    <n v="16895"/>
    <n v="16922"/>
    <n v="12276"/>
    <n v="7629"/>
    <n v="4182"/>
    <n v="2361"/>
    <n v="1845"/>
    <n v="4.1734507218339978"/>
    <n v="75987"/>
    <n v="4.2463184492084176"/>
    <n v="178"/>
    <n v="1257"/>
    <n v="1382"/>
    <n v="23110"/>
    <n v="27707"/>
    <n v="11383"/>
    <n v="7926"/>
    <n v="3044"/>
    <n v="75987"/>
    <n v="67853"/>
    <n v="3894"/>
    <n v="2665"/>
    <n v="439"/>
    <n v="198"/>
    <n v="938"/>
    <n v="75987"/>
    <n v="59488"/>
    <n v="58"/>
    <n v="27"/>
    <n v="15250"/>
    <n v="52"/>
    <n v="1112"/>
    <n v="248512.29668232723"/>
    <n v="0.20069222366983827"/>
    <n v="6.8432758234961242E-4"/>
    <n v="0.78398936660218199"/>
    <n v="0.21601063339781801"/>
    <n v="75987"/>
    <n v="46972"/>
    <n v="16110"/>
    <n v="7"/>
    <n v="8406"/>
    <n v="553"/>
    <n v="2380"/>
    <n v="1559"/>
    <n v="0.94088462500164505"/>
    <n v="5.9115374998354953E-2"/>
    <n v="75987"/>
    <n v="15609"/>
    <n v="865"/>
    <n v="54503"/>
    <n v="0.71726742732309479"/>
    <n v="2551"/>
    <n v="2459"/>
    <n v="0.21680024214668298"/>
    <n v="3.3571531972574259E-2"/>
    <n v="0.13756300419808648"/>
    <n v="212678"/>
    <n v="197779"/>
    <n v="14899"/>
    <n v="0.92994573956873761"/>
    <n v="102593"/>
    <n v="98284"/>
    <n v="4309"/>
    <n v="0.95799908375815113"/>
    <n v="110085"/>
    <n v="99495"/>
    <n v="10590"/>
    <n v="0.90380160784848074"/>
    <n v="30733"/>
    <n v="28986"/>
    <n v="1747"/>
    <n v="0.94315556567858649"/>
    <n v="181945"/>
    <n v="168793"/>
    <n v="13152"/>
    <n v="0.9277144191926131"/>
    <n v="147457"/>
    <n v="57884"/>
    <n v="75248"/>
    <n v="14325"/>
    <n v="9.7146964877896605E-2"/>
    <n v="0.51030469899699571"/>
    <n v="4.0407678883071556"/>
    <n v="72723"/>
    <n v="28939"/>
    <n v="0.39793462865943374"/>
    <n v="36657"/>
    <n v="0.50406336372261873"/>
    <n v="7127"/>
    <n v="9.8002007617947556E-2"/>
    <n v="74734"/>
    <n v="28945"/>
    <n v="38591"/>
    <n v="9.6314930286081304E-2"/>
    <n v="0.51637808761741644"/>
    <n v="7198"/>
    <n v="163485"/>
    <n v="42626"/>
    <n v="67321"/>
    <n v="26518"/>
    <n v="9759"/>
    <n v="231"/>
    <n v="6868"/>
    <n v="171"/>
    <n v="82"/>
    <n v="9909"/>
    <n v="42626"/>
    <n v="120859"/>
    <n v="53538"/>
    <n v="109947"/>
    <n v="27020"/>
    <n v="0.26073340061779371"/>
    <n v="0.73926659938220629"/>
    <n v="0.32747958528305349"/>
    <n v="0.16527510169128667"/>
    <n v="0.53337309233262986"/>
    <n v="79555"/>
    <n v="19223"/>
    <n v="30376"/>
    <n v="16300"/>
    <n v="5601"/>
    <n v="161"/>
    <n v="2908"/>
    <n v="56"/>
    <n v="55"/>
    <n v="4875"/>
    <n v="0.24163157563949469"/>
    <n v="0.75836842436050533"/>
    <n v="0.37654452894224122"/>
    <n v="0.17165482999182954"/>
    <n v="83930"/>
    <n v="23403"/>
    <n v="36945"/>
    <n v="10218"/>
    <n v="4158"/>
    <n v="70"/>
    <n v="3960"/>
    <n v="115"/>
    <n v="27"/>
    <n v="5034"/>
    <n v="0.27883950911473848"/>
    <n v="0.72116049088526157"/>
    <n v="0.28097223877040389"/>
    <n v="251507"/>
    <n v="3817"/>
    <n v="44372"/>
    <n v="10602"/>
    <n v="46009"/>
    <n v="20680"/>
    <n v="4060"/>
    <n v="666"/>
    <n v="36390"/>
    <n v="53309"/>
    <n v="10249"/>
    <n v="2689"/>
    <n v="18664"/>
    <n v="0.29418266688402311"/>
    <n v="8.2224351608503943E-2"/>
    <n v="12.161847195357833"/>
    <n v="0.16625098344983918"/>
    <n v="123419"/>
    <n v="1570"/>
    <n v="31590"/>
    <n v="8587"/>
    <n v="33202"/>
    <n v="8902"/>
    <n v="2561"/>
    <n v="410"/>
    <n v="18117"/>
    <n v="1234"/>
    <n v="3818"/>
    <n v="1363"/>
    <n v="12065"/>
    <n v="0.70015151637916362"/>
    <n v="128088"/>
    <n v="2247"/>
    <n v="12782"/>
    <n v="2015"/>
    <n v="12807"/>
    <n v="11778"/>
    <n v="1499"/>
    <n v="256"/>
    <n v="18273"/>
    <n v="52075"/>
    <n v="6431"/>
    <n v="1326"/>
    <n v="6599"/>
    <n v="0.3367060146149522"/>
    <n v="251507"/>
    <n v="145802"/>
    <n v="123"/>
    <n v="421"/>
    <n v="1690"/>
    <n v="1037"/>
    <n v="632"/>
    <n v="33"/>
    <n v="75"/>
    <n v="101694"/>
    <n v="0.40433864663806574"/>
    <n v="0.59566135336193426"/>
    <n v="36317"/>
    <n v="25282"/>
    <n v="47"/>
    <n v="173"/>
    <n v="246"/>
    <n v="252"/>
    <n v="51"/>
    <n v="18"/>
    <n v="20"/>
    <n v="10228"/>
    <n v="0.28163119200374481"/>
    <n v="215190"/>
    <n v="120520"/>
    <n v="76"/>
    <n v="248"/>
    <n v="1444"/>
    <n v="785"/>
    <n v="581"/>
    <n v="15"/>
    <n v="55"/>
    <n v="91466"/>
    <n v="0.42504763232492215"/>
    <n v="322665"/>
    <n v="293317"/>
    <n v="29348"/>
    <n v="9.095501526350859E-2"/>
    <n v="17269"/>
    <n v="7092"/>
    <n v="12499"/>
    <n v="12831"/>
    <n v="159296"/>
    <n v="145306"/>
    <n v="13990"/>
    <n v="8.7823925271193246E-2"/>
    <n v="163369"/>
    <n v="148011"/>
    <n v="15358"/>
    <n v="9.4008043141599676E-2"/>
    <n v="75987"/>
    <n v="610"/>
    <n v="44891"/>
    <n v="3759"/>
    <n v="8646"/>
    <n v="2075"/>
    <n v="16006"/>
    <n v="0.21064129390553649"/>
    <n v="0.78935870609446357"/>
    <n v="0.59879979470172529"/>
    <n v="75987"/>
    <n v="23"/>
    <n v="3541"/>
    <n v="316"/>
    <n v="1241"/>
    <n v="64566"/>
    <n v="679"/>
    <n v="3618"/>
    <n v="303"/>
    <n v="25"/>
    <n v="1675"/>
    <n v="0.90624712121810314"/>
    <n v="5.5048889941700554E-2"/>
    <n v="75987"/>
    <n v="164"/>
    <n v="8775"/>
    <n v="1254"/>
    <n v="5852"/>
    <n v="18287"/>
    <n v="40589"/>
    <n v="114"/>
    <n v="2"/>
    <n v="6"/>
    <n v="944"/>
    <n v="0.13566794320081066"/>
    <n v="0.32692434232171291"/>
    <n v="75987"/>
    <n v="6358"/>
    <n v="14959"/>
    <n v="13468"/>
    <n v="30585"/>
    <n v="4968"/>
    <n v="42"/>
    <n v="4918"/>
    <n v="689"/>
    <n v="8.3672207088054534E-2"/>
    <n v="26534.799689420557"/>
    <n v="0.21377340860936739"/>
    <n v="75987"/>
    <n v="981"/>
    <n v="85"/>
    <n v="197"/>
    <n v="76"/>
    <n v="67270"/>
    <n v="1610"/>
    <n v="51"/>
    <n v="94"/>
    <n v="5623"/>
    <n v="75987"/>
    <n v="0.93692342111150595"/>
    <n v="0.25281625136041574"/>
    <n v="1.0673230890243559"/>
    <n v="0.21673193338351715"/>
    <n v="47163"/>
    <n v="0.62067195704528411"/>
    <n v="0.84995224278685866"/>
    <n v="28824"/>
    <n v="23541"/>
    <n v="3395"/>
    <n v="13022"/>
    <n v="796"/>
    <n v="1616"/>
    <n v="0.17137141879532025"/>
    <n v="0.37932804295471595"/>
    <n v="0.30980299261715821"/>
    <n v="2.1266795636095646E-2"/>
    <n v="75987"/>
    <n v="399"/>
    <n v="4868"/>
    <n v="14409"/>
    <n v="1927"/>
    <n v="15207"/>
    <n v="9796"/>
    <n v="6453"/>
    <n v="0.22359087738692146"/>
    <n v="413566"/>
    <n v="413566"/>
    <n v="0.99988394976959194"/>
    <n v="0.66875816677386435"/>
    <n v="27657564"/>
    <n v="1131692203.7520001"/>
    <n v="28020908.471550148"/>
    <m/>
    <m/>
    <n v="0"/>
    <n v="0"/>
    <m/>
    <n v="0"/>
    <n v="0"/>
    <n v="8"/>
    <n v="8"/>
    <n v="1.9341705068010269E-5"/>
    <n v="0.12625"/>
    <n v="101"/>
    <n v="4132.7179999999998"/>
    <n v="653.97300742599305"/>
    <n v="10"/>
    <n v="10"/>
    <n v="2.4177131335012838E-5"/>
    <n v="0.48499999999999999"/>
    <n v="485"/>
    <n v="19845.23"/>
    <n v="1311.1835049877584"/>
    <n v="8"/>
    <n v="8"/>
    <n v="1.9341705068010269E-5"/>
    <n v="0.26624999999999999"/>
    <n v="213"/>
    <n v="1220.5337811861355"/>
    <m/>
    <m/>
    <n v="0"/>
    <m/>
    <n v="0"/>
    <m/>
    <m/>
    <m/>
    <n v="0"/>
    <n v="0"/>
    <m/>
    <n v="0"/>
    <n v="22"/>
    <n v="12"/>
    <n v="12"/>
    <n v="2.9012557602015406E-5"/>
    <n v="0.12916666666666665"/>
    <n v="155"/>
    <n v="2821.4726533255093"/>
    <m/>
    <m/>
    <n v="0"/>
    <n v="0"/>
    <m/>
    <n v="0"/>
    <n v="10"/>
    <n v="10"/>
    <n v="2.4177131335012838E-5"/>
    <n v="0.127"/>
    <n v="127"/>
    <n v="1080.5123328139862"/>
    <n v="413614"/>
    <n v="413614"/>
    <n v="0.53197052653781995"/>
    <n v="1.2153798885649552E-2"/>
    <n v="0.99974712158362622"/>
    <n v="0"/>
    <n v="4.6781207551152742E-5"/>
    <n v="4.3546951226628599E-5"/>
    <n v="1.0066622810081386E-4"/>
    <n v="0"/>
    <n v="3.8551180296783285E-5"/>
    <n v="0"/>
    <n v="28027996.146829888"/>
    <n v="86.864073100056984"/>
    <n v="0"/>
    <n v="0"/>
    <n v="0.78011140822119174"/>
    <n v="1.2818681914679311"/>
    <n v="-2.7672829999999999"/>
    <n v="49"/>
    <b v="1"/>
    <b v="0"/>
    <b v="0"/>
    <b v="0"/>
    <b v="0"/>
    <b v="1"/>
    <b v="0"/>
    <b v="0"/>
    <m/>
    <m/>
    <m/>
    <m/>
    <m/>
    <m/>
    <m/>
    <m/>
    <m/>
    <n v="0"/>
    <n v="0"/>
    <n v="0"/>
    <n v="0"/>
    <n v="0"/>
    <n v="0"/>
    <n v="0"/>
    <n v="0"/>
    <n v="0"/>
    <n v="0"/>
    <n v="0"/>
    <n v="620"/>
    <n v="1"/>
    <n v="1137"/>
    <n v="18"/>
    <n v="255"/>
    <n v="57"/>
    <n v="125"/>
    <m/>
    <n v="1424"/>
    <m/>
    <n v="655"/>
    <n v="14"/>
    <n v="159"/>
    <n v="2"/>
    <n v="253"/>
    <n v="802"/>
    <m/>
    <n v="18"/>
    <n v="120"/>
    <n v="91"/>
    <n v="129"/>
    <n v="31"/>
    <n v="46"/>
    <n v="1470"/>
    <m/>
    <n v="612"/>
    <m/>
    <m/>
    <n v="3"/>
    <m/>
    <n v="230"/>
    <m/>
    <n v="251"/>
    <n v="928"/>
    <m/>
    <n v="18"/>
    <n v="130"/>
    <n v="136"/>
    <n v="30"/>
    <n v="31"/>
    <n v="57"/>
    <n v="1036"/>
    <n v="704"/>
    <m/>
    <m/>
    <n v="178"/>
    <m/>
    <n v="74"/>
    <n v="296"/>
    <m/>
    <n v="191"/>
    <n v="802"/>
    <m/>
    <n v="18"/>
    <n v="130"/>
    <n v="125"/>
    <n v="68"/>
    <n v="32"/>
    <n v="38"/>
    <n v="1039"/>
    <n v="693"/>
    <m/>
    <m/>
    <n v="82"/>
    <m/>
    <n v="178"/>
    <m/>
    <n v="36"/>
    <n v="1030"/>
    <m/>
    <n v="18"/>
    <n v="166"/>
    <n v="110"/>
    <n v="16"/>
    <n v="32"/>
    <n v="13"/>
    <n v="939"/>
    <n v="18"/>
    <n v="598"/>
    <m/>
    <m/>
    <n v="33"/>
    <m/>
    <n v="1"/>
    <m/>
    <n v="218"/>
    <n v="3"/>
    <m/>
    <m/>
    <n v="90"/>
    <n v="4699"/>
    <n v="0"/>
    <n v="90"/>
    <n v="801"/>
    <n v="519"/>
    <n v="352"/>
    <n v="126"/>
    <n v="141"/>
    <n v="5908"/>
    <n v="0"/>
    <n v="3280"/>
    <n v="0"/>
    <n v="0"/>
    <n v="310"/>
    <n v="0"/>
    <n v="74"/>
    <n v="1081"/>
    <n v="5"/>
    <n v="821"/>
  </r>
  <r>
    <s v="MMR017"/>
    <s v="Ayeyarwady"/>
    <s v="MMR017D006"/>
    <s v="Pyapon"/>
    <s v="MMR017025"/>
    <s v="Kyaiklat"/>
    <n v="87"/>
    <n v="6"/>
    <x v="4"/>
    <n v="113754.35647702617"/>
    <n v="0.41163568595724548"/>
    <n v="0.12661115133960898"/>
    <n v="0.95898423735582228"/>
    <n v="0.1545447405109274"/>
    <n v="0.25372592141693012"/>
    <n v="0.49279745648718054"/>
    <n v="0.64613239462375427"/>
    <n v="0.15374417116211025"/>
    <n v="8.8164030355673398E-2"/>
    <n v="0.82120325500594316"/>
    <n v="1.2572003291579044E-2"/>
    <n v="0.2311488699374169"/>
    <n v="1"/>
    <n v="113754.35647702617"/>
    <n v="193340"/>
    <n v="94837"/>
    <n v="98503"/>
    <n v="3.7551771343702174E-3"/>
    <n v="96.278285940529727"/>
    <n v="621.04706866799995"/>
    <n v="311.31295799313386"/>
    <n v="0.26885300319806366"/>
    <n v="186269"/>
    <n v="90330"/>
    <n v="95939"/>
    <n v="7071"/>
    <n v="4507"/>
    <n v="2564"/>
    <n v="24479"/>
    <n v="11719"/>
    <n v="12760"/>
    <n v="91.841692789968647"/>
    <n v="168861"/>
    <n v="83118"/>
    <n v="85743"/>
    <n v="96.938525593926045"/>
    <n v="0.12661115133960898"/>
    <n v="60449"/>
    <n v="122665"/>
    <n v="10226"/>
    <n v="0.57616271960216847"/>
    <n v="81944.699792116749"/>
    <n v="0.49279745648718054"/>
    <n v="0.50720254351281946"/>
    <n v="8.3365263114987975"/>
    <n v="132891"/>
    <n v="35863"/>
    <n v="85031"/>
    <n v="8745"/>
    <n v="2415"/>
    <n v="837"/>
    <n v="43748"/>
    <n v="35568"/>
    <n v="8180"/>
    <n v="0.18697997622748472"/>
    <n v="186269"/>
    <n v="7071"/>
    <n v="3.7961228116326386E-2"/>
    <n v="2037"/>
    <n v="5722"/>
    <n v="9136"/>
    <n v="9630"/>
    <n v="7403"/>
    <n v="4618"/>
    <n v="2580"/>
    <n v="1475"/>
    <n v="1147"/>
    <n v="4.2577717838529763"/>
    <n v="43748"/>
    <n v="4.4194020298070766"/>
    <n v="100"/>
    <n v="850"/>
    <n v="1060"/>
    <n v="14857"/>
    <n v="24243"/>
    <n v="1464"/>
    <n v="935"/>
    <n v="239"/>
    <n v="43748"/>
    <n v="42209"/>
    <n v="769"/>
    <n v="341"/>
    <n v="220"/>
    <n v="136"/>
    <n v="73"/>
    <n v="43748"/>
    <n v="28212"/>
    <n v="32"/>
    <n v="23"/>
    <n v="15256"/>
    <n v="56"/>
    <n v="169"/>
    <n v="120256.50626314346"/>
    <n v="0.34872451312059982"/>
    <n v="1.2800585169607753E-3"/>
    <n v="0.64613239462375427"/>
    <n v="0.35386760537624573"/>
    <n v="43748"/>
    <n v="25337"/>
    <n v="8277"/>
    <n v="6"/>
    <n v="7455"/>
    <n v="373"/>
    <n v="1647"/>
    <n v="653"/>
    <n v="0.9389000640029258"/>
    <n v="6.1099935997074195E-2"/>
    <n v="43748"/>
    <n v="6491"/>
    <n v="235"/>
    <n v="33866"/>
    <n v="0.77411538813202885"/>
    <n v="1826"/>
    <n v="1330"/>
    <n v="0.15374417116211025"/>
    <n v="4.1739050928042427E-2"/>
    <n v="0.20748377068665996"/>
    <n v="127707"/>
    <n v="122469"/>
    <n v="5238"/>
    <n v="0.95898423735582228"/>
    <n v="60760"/>
    <n v="59192"/>
    <n v="1568"/>
    <n v="0.97419354838709682"/>
    <n v="66947"/>
    <n v="63277"/>
    <n v="3670"/>
    <n v="0.94518051593051222"/>
    <n v="17641"/>
    <n v="16897"/>
    <n v="744"/>
    <n v="0.9578255200952327"/>
    <n v="110066"/>
    <n v="105572"/>
    <n v="4494"/>
    <n v="0.95916995257391024"/>
    <n v="84019"/>
    <n v="34630"/>
    <n v="44565"/>
    <n v="4824"/>
    <n v="5.7415584570156747E-2"/>
    <n v="0.53041573929706376"/>
    <n v="7.1786898839137647"/>
    <n v="41732"/>
    <n v="17407"/>
    <n v="0.41711396530240585"/>
    <n v="21809"/>
    <n v="0.52259656858046588"/>
    <n v="2516"/>
    <n v="6.0289466117128342E-2"/>
    <n v="42287"/>
    <n v="17223"/>
    <n v="22756"/>
    <n v="5.4579421571641404E-2"/>
    <n v="0.53813228651831535"/>
    <n v="2308"/>
    <n v="101854"/>
    <n v="15741"/>
    <n v="60270"/>
    <n v="14397"/>
    <n v="5665"/>
    <n v="123"/>
    <n v="3896"/>
    <n v="80"/>
    <n v="46"/>
    <n v="1636"/>
    <n v="15741"/>
    <n v="86113"/>
    <n v="25843"/>
    <n v="76011"/>
    <n v="11446"/>
    <n v="0.1545447405109274"/>
    <n v="0.84545525948907263"/>
    <n v="0.25372592141693012"/>
    <n v="0.11237653896754178"/>
    <n v="0.5495905904530014"/>
    <n v="48699"/>
    <n v="7273"/>
    <n v="26769"/>
    <n v="8757"/>
    <n v="3281"/>
    <n v="82"/>
    <n v="1559"/>
    <n v="22"/>
    <n v="26"/>
    <n v="930"/>
    <n v="0.14934598246370562"/>
    <n v="0.85065401753629433"/>
    <n v="0.30097127251072919"/>
    <n v="0.12115238505924146"/>
    <n v="53155"/>
    <n v="8468"/>
    <n v="33501"/>
    <n v="5640"/>
    <n v="2384"/>
    <n v="41"/>
    <n v="2337"/>
    <n v="58"/>
    <n v="20"/>
    <n v="706"/>
    <n v="0.15930768507195936"/>
    <n v="0.84069231492804064"/>
    <n v="0.21044116263756937"/>
    <n v="154195"/>
    <n v="2323"/>
    <n v="28486"/>
    <n v="5623"/>
    <n v="29165"/>
    <n v="13437"/>
    <n v="2514"/>
    <n v="388"/>
    <n v="20669"/>
    <n v="31560"/>
    <n v="7224"/>
    <n v="1507"/>
    <n v="11299"/>
    <n v="0.29181880086902945"/>
    <n v="8.7142903466389962E-2"/>
    <n v="11.475403735952966"/>
    <n v="0.15686738420084279"/>
    <n v="74995"/>
    <n v="844"/>
    <n v="18554"/>
    <n v="4353"/>
    <n v="21213"/>
    <n v="6413"/>
    <n v="1567"/>
    <n v="235"/>
    <n v="10307"/>
    <n v="561"/>
    <n v="2734"/>
    <n v="800"/>
    <n v="7414"/>
    <n v="0.70596706447096469"/>
    <n v="79200"/>
    <n v="1479"/>
    <n v="9932"/>
    <n v="1270"/>
    <n v="7952"/>
    <n v="7024"/>
    <n v="947"/>
    <n v="153"/>
    <n v="10362"/>
    <n v="30999"/>
    <n v="4490"/>
    <n v="707"/>
    <n v="3885"/>
    <n v="0.36116161616161618"/>
    <n v="154195"/>
    <n v="116522"/>
    <n v="55"/>
    <n v="557"/>
    <n v="549"/>
    <n v="604"/>
    <n v="183"/>
    <n v="44"/>
    <n v="39"/>
    <n v="35642"/>
    <n v="0.2311488699374169"/>
    <n v="0.7688511300625831"/>
    <n v="20593"/>
    <n v="15925"/>
    <n v="31"/>
    <n v="370"/>
    <n v="61"/>
    <n v="200"/>
    <n v="69"/>
    <n v="41"/>
    <n v="3"/>
    <n v="3893"/>
    <n v="0.18904482105569853"/>
    <n v="133602"/>
    <n v="100597"/>
    <n v="24"/>
    <n v="187"/>
    <n v="488"/>
    <n v="404"/>
    <n v="114"/>
    <n v="3"/>
    <n v="36"/>
    <n v="31749"/>
    <n v="0.2376386581039206"/>
    <n v="193340"/>
    <n v="183243"/>
    <n v="10097"/>
    <n v="5.2224061239267615E-2"/>
    <n v="5623"/>
    <n v="2544"/>
    <n v="4275"/>
    <n v="3509"/>
    <n v="94837"/>
    <n v="90188"/>
    <n v="4649"/>
    <n v="4.9020951738245631E-2"/>
    <n v="98503"/>
    <n v="93055"/>
    <n v="5448"/>
    <n v="5.5307960163649833E-2"/>
    <n v="43748"/>
    <n v="293"/>
    <n v="35633"/>
    <n v="2492"/>
    <n v="1008"/>
    <n v="294"/>
    <n v="4028"/>
    <n v="9.2072780469964338E-2"/>
    <n v="0.90792721953003563"/>
    <n v="0.82120325500594316"/>
    <n v="43748"/>
    <n v="13"/>
    <n v="468"/>
    <n v="17"/>
    <n v="754"/>
    <n v="20764"/>
    <n v="20851"/>
    <n v="823"/>
    <n v="52"/>
    <n v="0"/>
    <n v="6"/>
    <n v="0.97005577397823906"/>
    <n v="1.2572003291579044E-2"/>
    <n v="43748"/>
    <n v="838"/>
    <n v="1241"/>
    <n v="40"/>
    <n v="881"/>
    <n v="2695"/>
    <n v="38012"/>
    <n v="33"/>
    <n v="2"/>
    <n v="0"/>
    <n v="6"/>
    <n v="4.9236536527384106E-2"/>
    <n v="0.4168876291487611"/>
    <n v="43748"/>
    <n v="3857"/>
    <n v="18605"/>
    <n v="2852"/>
    <n v="14622"/>
    <n v="1615"/>
    <n v="19"/>
    <n v="2049"/>
    <n v="129"/>
    <n v="8.8164030355673398E-2"/>
    <n v="16422.225770320929"/>
    <n v="0.17191643046539271"/>
    <n v="43748"/>
    <n v="702"/>
    <n v="28"/>
    <n v="242"/>
    <n v="77"/>
    <n v="40840"/>
    <n v="660"/>
    <n v="20"/>
    <n v="32"/>
    <n v="1147"/>
    <n v="43748"/>
    <n v="1.0916384749017098"/>
    <n v="0.29456403890303212"/>
    <n v="0.91605419100864793"/>
    <n v="0.18601508572522543"/>
    <n v="25094"/>
    <n v="0.57360336472524454"/>
    <n v="0.45223377606372434"/>
    <n v="18654"/>
    <n v="18460"/>
    <n v="2617"/>
    <n v="7105"/>
    <n v="330"/>
    <n v="591"/>
    <n v="0.16240742433939837"/>
    <n v="0.42639663527475541"/>
    <n v="0.42196214684099842"/>
    <n v="1.3509188991496755E-2"/>
    <n v="43748"/>
    <n v="127"/>
    <n v="3835"/>
    <n v="9935"/>
    <n v="625"/>
    <n v="12324"/>
    <n v="6272"/>
    <n v="1136"/>
    <n v="0.24821706135137606"/>
    <n v="258062"/>
    <n v="258062"/>
    <n v="0.9517876769420287"/>
    <n v="0.82965926792786238"/>
    <n v="21410353"/>
    <n v="876068824.05400002"/>
    <n v="17484831.156297121"/>
    <m/>
    <m/>
    <n v="0"/>
    <n v="0"/>
    <m/>
    <n v="0"/>
    <n v="0"/>
    <m/>
    <m/>
    <n v="0"/>
    <n v="0"/>
    <m/>
    <n v="0"/>
    <n v="0"/>
    <n v="32"/>
    <n v="32"/>
    <n v="1.1802282266333252E-4"/>
    <n v="0.43687500000000001"/>
    <n v="1398"/>
    <n v="57203.364000000001"/>
    <n v="4195.787215960826"/>
    <n v="306"/>
    <n v="306"/>
    <n v="1.1285932417181173E-3"/>
    <n v="0.22300653594771241"/>
    <n v="6824"/>
    <n v="46685.417130369686"/>
    <m/>
    <m/>
    <n v="0"/>
    <m/>
    <n v="0"/>
    <m/>
    <m/>
    <m/>
    <n v="0"/>
    <n v="0"/>
    <m/>
    <n v="0"/>
    <n v="12734"/>
    <n v="1225"/>
    <n v="1225"/>
    <n v="4.518061180080698E-3"/>
    <n v="0.13569795918367347"/>
    <n v="16623"/>
    <n v="288025.33336031239"/>
    <m/>
    <m/>
    <n v="0"/>
    <n v="0"/>
    <m/>
    <n v="0"/>
    <n v="11509"/>
    <n v="11509"/>
    <n v="4.244764581350919E-2"/>
    <n v="0.14510035624294029"/>
    <n v="166996"/>
    <n v="1243561.6438356165"/>
    <n v="271134"/>
    <n v="271134"/>
    <n v="0.34871957124832642"/>
    <n v="7.9671096893763407E-3"/>
    <n v="0.91700617095773895"/>
    <n v="0"/>
    <n v="2.2005146830805843E-4"/>
    <n v="2.4484546187262964E-3"/>
    <n v="1.5105722538730024E-2"/>
    <n v="0"/>
    <n v="6.5219600416496701E-2"/>
    <n v="0"/>
    <n v="19067299.33783938"/>
    <n v="98.620561383259442"/>
    <n v="0"/>
    <n v="0"/>
    <n v="0.7130791416790222"/>
    <n v="1.402368883831592"/>
    <n v="-1.847526"/>
    <n v="100"/>
    <b v="1"/>
    <b v="0"/>
    <b v="0"/>
    <b v="0"/>
    <b v="0"/>
    <b v="0"/>
    <b v="0"/>
    <b v="1"/>
    <n v="0"/>
    <m/>
    <n v="1"/>
    <m/>
    <n v="1"/>
    <n v="0"/>
    <m/>
    <m/>
    <m/>
    <n v="4.1322314049586778E-3"/>
    <n v="0"/>
    <n v="0"/>
    <n v="0"/>
    <n v="0"/>
    <n v="0"/>
    <n v="0"/>
    <n v="0"/>
    <n v="0"/>
    <n v="0"/>
    <n v="0"/>
    <n v="620"/>
    <n v="1"/>
    <n v="289"/>
    <m/>
    <n v="73"/>
    <n v="5"/>
    <m/>
    <m/>
    <n v="143"/>
    <m/>
    <n v="122"/>
    <m/>
    <n v="1"/>
    <m/>
    <n v="67"/>
    <n v="18"/>
    <m/>
    <m/>
    <n v="23"/>
    <n v="1"/>
    <m/>
    <m/>
    <n v="2"/>
    <n v="511"/>
    <m/>
    <n v="109"/>
    <m/>
    <m/>
    <m/>
    <m/>
    <n v="3"/>
    <m/>
    <m/>
    <n v="18"/>
    <m/>
    <m/>
    <n v="20"/>
    <n v="21"/>
    <m/>
    <m/>
    <n v="2"/>
    <n v="133"/>
    <n v="312"/>
    <m/>
    <m/>
    <n v="4"/>
    <m/>
    <m/>
    <n v="6"/>
    <m/>
    <n v="3"/>
    <n v="23"/>
    <m/>
    <m/>
    <n v="20"/>
    <n v="21"/>
    <m/>
    <m/>
    <n v="2"/>
    <n v="133"/>
    <n v="309"/>
    <m/>
    <m/>
    <n v="2"/>
    <m/>
    <n v="2"/>
    <m/>
    <m/>
    <n v="167"/>
    <m/>
    <m/>
    <m/>
    <n v="7"/>
    <m/>
    <m/>
    <n v="3"/>
    <n v="43"/>
    <m/>
    <n v="170"/>
    <m/>
    <m/>
    <m/>
    <m/>
    <n v="1"/>
    <m/>
    <n v="2"/>
    <m/>
    <m/>
    <m/>
    <m/>
    <n v="515"/>
    <n v="0"/>
    <n v="0"/>
    <n v="136"/>
    <n v="55"/>
    <n v="0"/>
    <n v="0"/>
    <n v="6"/>
    <n v="963"/>
    <n v="0"/>
    <n v="1022"/>
    <n v="0"/>
    <n v="0"/>
    <n v="6"/>
    <n v="0"/>
    <n v="0"/>
    <n v="14"/>
    <n v="0"/>
    <n v="70"/>
  </r>
  <r>
    <s v="MMR017"/>
    <s v="Ayeyarwady"/>
    <s v="MMR017D006"/>
    <s v="Pyapon"/>
    <s v="MMR017026"/>
    <s v="Dedaye"/>
    <n v="90"/>
    <n v="3"/>
    <x v="4"/>
    <n v="117578.76863065349"/>
    <n v="0.42058302715939067"/>
    <n v="7.5495500822960096E-2"/>
    <n v="0.95234455949030361"/>
    <n v="0.17856654418803963"/>
    <n v="0.28490412932284209"/>
    <n v="0.48518290335001923"/>
    <n v="0.75070973050812595"/>
    <n v="0.23511623122814235"/>
    <n v="6.3875745731331007E-2"/>
    <n v="0.72472742234108212"/>
    <n v="8.4344785023657688E-4"/>
    <n v="0.29523011107960501"/>
    <n v="1"/>
    <n v="117578.76863065349"/>
    <n v="202926"/>
    <n v="99614"/>
    <n v="103312"/>
    <n v="3.9413627556077928E-3"/>
    <n v="96.420551339631416"/>
    <n v="898.98416477599994"/>
    <n v="225.72811396579283"/>
    <n v="0.19494107067421418"/>
    <n v="197678"/>
    <n v="96017"/>
    <n v="101661"/>
    <n v="5248"/>
    <n v="3597"/>
    <n v="1651"/>
    <n v="15320"/>
    <n v="7231"/>
    <n v="8089"/>
    <n v="89.39300284336754"/>
    <n v="187606"/>
    <n v="92383"/>
    <n v="95223"/>
    <n v="97.017527278073572"/>
    <n v="7.5495500822960096E-2"/>
    <n v="63001"/>
    <n v="129850"/>
    <n v="10075"/>
    <n v="0.56277242972660757"/>
    <n v="88724.841925298431"/>
    <n v="0.48518290335001923"/>
    <n v="0.51481709664998077"/>
    <n v="7.7589526376588376"/>
    <n v="139925"/>
    <n v="36282"/>
    <n v="91366"/>
    <n v="9065"/>
    <n v="2093"/>
    <n v="1119"/>
    <n v="48610"/>
    <n v="37330"/>
    <n v="11280"/>
    <n v="0.23205101830898994"/>
    <n v="197678"/>
    <n v="5248"/>
    <n v="2.6548224890984327E-2"/>
    <n v="2451"/>
    <n v="6778"/>
    <n v="11077"/>
    <n v="11109"/>
    <n v="7979"/>
    <n v="4504"/>
    <n v="2475"/>
    <n v="1352"/>
    <n v="885"/>
    <n v="4.0666118082699034"/>
    <n v="48610"/>
    <n v="4.1745731331001847"/>
    <n v="57"/>
    <n v="509"/>
    <n v="1011"/>
    <n v="14035"/>
    <n v="30194"/>
    <n v="1584"/>
    <n v="750"/>
    <n v="470"/>
    <n v="48610"/>
    <n v="46129"/>
    <n v="1119"/>
    <n v="826"/>
    <n v="170"/>
    <n v="246"/>
    <n v="120"/>
    <n v="48610"/>
    <n v="36446"/>
    <n v="24"/>
    <n v="22"/>
    <n v="11997"/>
    <n v="35"/>
    <n v="86"/>
    <n v="148309.33264760338"/>
    <n v="0.24680106973873689"/>
    <n v="7.2001645751902904E-4"/>
    <n v="0.75070973050812595"/>
    <n v="0.24929026949187405"/>
    <n v="48610"/>
    <n v="28429"/>
    <n v="12062"/>
    <n v="10"/>
    <n v="6279"/>
    <n v="144"/>
    <n v="1407"/>
    <n v="279"/>
    <n v="0.96235342522114786"/>
    <n v="3.7646574778852138E-2"/>
    <n v="48610"/>
    <n v="11259"/>
    <n v="170"/>
    <n v="35215"/>
    <n v="0.72443941575807447"/>
    <n v="1168"/>
    <n v="798"/>
    <n v="0.23511623122814235"/>
    <n v="2.4027977782349309E-2"/>
    <n v="0.14346842213536309"/>
    <n v="136081"/>
    <n v="129596"/>
    <n v="6485"/>
    <n v="0.95234455949030361"/>
    <n v="65212"/>
    <n v="63049"/>
    <n v="2163"/>
    <n v="0.9668312580506655"/>
    <n v="70869"/>
    <n v="66547"/>
    <n v="4322"/>
    <n v="0.93901423753686375"/>
    <n v="11053"/>
    <n v="10552"/>
    <n v="501"/>
    <n v="0.95467293947344611"/>
    <n v="125028"/>
    <n v="119044"/>
    <n v="5984"/>
    <n v="0.95213872092651242"/>
    <n v="88020"/>
    <n v="38439"/>
    <n v="43810"/>
    <n v="5771"/>
    <n v="6.5564644399000227E-2"/>
    <n v="0.49772778913883209"/>
    <n v="6.660717380003466"/>
    <n v="43463"/>
    <n v="19000"/>
    <n v="0.43715344085774105"/>
    <n v="21396"/>
    <n v="0.49228079055748569"/>
    <n v="3067"/>
    <n v="7.0565768584773259E-2"/>
    <n v="44557"/>
    <n v="19439"/>
    <n v="22414"/>
    <n v="6.0686311915075071E-2"/>
    <n v="0.50304104854456089"/>
    <n v="2704"/>
    <n v="109679"/>
    <n v="19585"/>
    <n v="58846"/>
    <n v="16752"/>
    <n v="6886"/>
    <n v="150"/>
    <n v="4375"/>
    <n v="73"/>
    <n v="46"/>
    <n v="2966"/>
    <n v="19585"/>
    <n v="90094"/>
    <n v="31247.999999999996"/>
    <n v="78431"/>
    <n v="14496"/>
    <n v="0.17856654418803963"/>
    <n v="0.82143345581196037"/>
    <n v="0.28490412932284209"/>
    <n v="0.13216750699769328"/>
    <n v="0.55316879256740126"/>
    <n v="52734"/>
    <n v="9544"/>
    <n v="25513"/>
    <n v="10008"/>
    <n v="3949"/>
    <n v="103"/>
    <n v="1821"/>
    <n v="23"/>
    <n v="26"/>
    <n v="1747"/>
    <n v="0.18098380551446885"/>
    <n v="0.8190161944855312"/>
    <n v="0.33521068001668752"/>
    <n v="0.14542799711760912"/>
    <n v="56945"/>
    <n v="10041"/>
    <n v="33333"/>
    <n v="6744"/>
    <n v="2937"/>
    <n v="47"/>
    <n v="2554"/>
    <n v="50"/>
    <n v="20"/>
    <n v="1219"/>
    <n v="0.17632803582404075"/>
    <n v="0.82367196417595923"/>
    <n v="0.2383176749495127"/>
    <n v="162226"/>
    <n v="2484"/>
    <n v="33010"/>
    <n v="8213"/>
    <n v="27534"/>
    <n v="9942"/>
    <n v="3178"/>
    <n v="550"/>
    <n v="23046"/>
    <n v="40560"/>
    <n v="7404"/>
    <n v="1548"/>
    <n v="4757"/>
    <n v="0.31130644902789933"/>
    <n v="6.1284874187861375E-2"/>
    <n v="16.317239991953329"/>
    <n v="0.22305470150001097"/>
    <n v="79140"/>
    <n v="908"/>
    <n v="25581"/>
    <n v="6805"/>
    <n v="19348"/>
    <n v="4811"/>
    <n v="2081"/>
    <n v="335"/>
    <n v="11322"/>
    <n v="835"/>
    <n v="2911"/>
    <n v="835"/>
    <n v="3368"/>
    <n v="0.75226181450593888"/>
    <n v="83086"/>
    <n v="1576"/>
    <n v="7429"/>
    <n v="1408"/>
    <n v="8186"/>
    <n v="5131"/>
    <n v="1097"/>
    <n v="215"/>
    <n v="11724"/>
    <n v="39725"/>
    <n v="4493"/>
    <n v="713"/>
    <n v="1389"/>
    <n v="0.29881087066413115"/>
    <n v="162226"/>
    <n v="112170"/>
    <n v="129"/>
    <n v="389"/>
    <n v="602"/>
    <n v="776"/>
    <n v="210"/>
    <n v="19"/>
    <n v="37"/>
    <n v="47894"/>
    <n v="0.29523011107960501"/>
    <n v="0.70476988892039505"/>
    <n v="13095"/>
    <n v="9740"/>
    <n v="91"/>
    <n v="101"/>
    <n v="45"/>
    <n v="147"/>
    <n v="8"/>
    <n v="13"/>
    <n v="5"/>
    <n v="2945"/>
    <n v="0.22489499809087438"/>
    <n v="149131"/>
    <n v="102430"/>
    <n v="38"/>
    <n v="288"/>
    <n v="557"/>
    <n v="629"/>
    <n v="202"/>
    <n v="6"/>
    <n v="32"/>
    <n v="44949"/>
    <n v="0.30140614627408119"/>
    <n v="202926"/>
    <n v="193293"/>
    <n v="9633"/>
    <n v="4.7470506490050558E-2"/>
    <n v="5256"/>
    <n v="2382"/>
    <n v="3985"/>
    <n v="3427"/>
    <n v="99614"/>
    <n v="95124"/>
    <n v="4490"/>
    <n v="4.5073985584355609E-2"/>
    <n v="103312"/>
    <n v="98169"/>
    <n v="5143"/>
    <n v="4.9781245160291157E-2"/>
    <n v="48610"/>
    <n v="321"/>
    <n v="34908"/>
    <n v="1085"/>
    <n v="3955"/>
    <n v="602"/>
    <n v="7739"/>
    <n v="0.15920592470685044"/>
    <n v="0.84079407529314953"/>
    <n v="0.72472742234108212"/>
    <n v="48610"/>
    <n v="3"/>
    <n v="8"/>
    <n v="9"/>
    <n v="198"/>
    <n v="47857"/>
    <n v="74"/>
    <n v="427"/>
    <n v="21"/>
    <n v="0"/>
    <n v="13"/>
    <n v="0.99481588150586298"/>
    <n v="8.4344785023657688E-4"/>
    <n v="48610"/>
    <n v="11"/>
    <n v="3458"/>
    <n v="1105"/>
    <n v="2418"/>
    <n v="12223"/>
    <n v="29272"/>
    <n v="38"/>
    <n v="1"/>
    <n v="0"/>
    <n v="84"/>
    <n v="9.4898169101008026E-2"/>
    <n v="0.36278543509565936"/>
    <n v="48610"/>
    <n v="3105"/>
    <n v="11448"/>
    <n v="5699"/>
    <n v="20789"/>
    <n v="2852"/>
    <n v="85"/>
    <n v="4322"/>
    <n v="310"/>
    <n v="6.3875745731331007E-2"/>
    <n v="12626.829664678051"/>
    <n v="0.2114585476239457"/>
    <n v="48610"/>
    <n v="863"/>
    <n v="17"/>
    <n v="150"/>
    <n v="41"/>
    <n v="44190"/>
    <n v="523"/>
    <n v="14"/>
    <n v="11"/>
    <n v="2801"/>
    <n v="48610"/>
    <n v="1.0646780497839952"/>
    <n v="0.28728912885194413"/>
    <n v="0.93925107238087868"/>
    <n v="0.19072547286101516"/>
    <n v="26610"/>
    <n v="0.54741822670232465"/>
    <n v="0.47955450629854568"/>
    <n v="22000"/>
    <n v="16700"/>
    <n v="2609"/>
    <n v="9507"/>
    <n v="315"/>
    <n v="623"/>
    <n v="0.19557704176095453"/>
    <n v="0.45258177329767535"/>
    <n v="0.34355070973050811"/>
    <n v="1.2816292943838715E-2"/>
    <n v="48610"/>
    <n v="143"/>
    <n v="4155"/>
    <n v="9029"/>
    <n v="1204"/>
    <n v="7446"/>
    <n v="8054"/>
    <n v="3811"/>
    <n v="0.27887265994651306"/>
    <n v="253231"/>
    <n v="253231"/>
    <n v="1"/>
    <n v="0.69300835995592958"/>
    <n v="17549120"/>
    <n v="718074892.15999997"/>
    <n v="17157509.740063537"/>
    <m/>
    <m/>
    <n v="0"/>
    <n v="0"/>
    <m/>
    <n v="0"/>
    <n v="0"/>
    <m/>
    <m/>
    <n v="0"/>
    <n v="0"/>
    <m/>
    <n v="0"/>
    <n v="0"/>
    <m/>
    <m/>
    <n v="0"/>
    <n v="0"/>
    <m/>
    <n v="0"/>
    <n v="0"/>
    <m/>
    <m/>
    <n v="0"/>
    <n v="0"/>
    <m/>
    <n v="0"/>
    <m/>
    <m/>
    <n v="0"/>
    <m/>
    <n v="0"/>
    <m/>
    <m/>
    <m/>
    <n v="0"/>
    <n v="0"/>
    <m/>
    <n v="0"/>
    <n v="0"/>
    <m/>
    <m/>
    <n v="0"/>
    <n v="0"/>
    <m/>
    <n v="0"/>
    <m/>
    <m/>
    <n v="0"/>
    <n v="0"/>
    <m/>
    <n v="0"/>
    <m/>
    <m/>
    <n v="0"/>
    <n v="0"/>
    <m/>
    <n v="0"/>
    <m/>
    <n v="253231"/>
    <n v="0.32569358968917561"/>
    <n v="7.4410407907177269E-3"/>
    <n v="1"/>
    <n v="0"/>
    <n v="0"/>
    <n v="0"/>
    <n v="0"/>
    <n v="0"/>
    <n v="0"/>
    <n v="0"/>
    <n v="17157509.740063537"/>
    <n v="84.550573805542598"/>
    <n v="-253231"/>
    <m/>
    <m/>
    <n v="1.2478982486226506"/>
    <n v="-2.4168059999999998"/>
    <n v="64"/>
    <b v="1"/>
    <b v="0"/>
    <b v="0"/>
    <b v="0"/>
    <b v="0"/>
    <b v="1"/>
    <b v="0"/>
    <b v="0"/>
    <m/>
    <m/>
    <m/>
    <m/>
    <m/>
    <m/>
    <m/>
    <m/>
    <m/>
    <n v="0"/>
    <n v="0"/>
    <n v="0"/>
    <n v="0"/>
    <n v="0"/>
    <n v="0"/>
    <n v="0"/>
    <n v="0"/>
    <n v="0"/>
    <n v="0"/>
    <n v="0"/>
    <n v="620"/>
    <n v="1"/>
    <n v="374"/>
    <n v="6"/>
    <n v="64"/>
    <n v="10"/>
    <m/>
    <m/>
    <n v="157"/>
    <m/>
    <n v="70"/>
    <m/>
    <n v="31"/>
    <n v="34"/>
    <n v="91"/>
    <n v="318"/>
    <m/>
    <n v="6"/>
    <n v="63"/>
    <n v="22"/>
    <m/>
    <n v="7"/>
    <n v="1"/>
    <n v="580"/>
    <m/>
    <n v="113"/>
    <m/>
    <m/>
    <m/>
    <m/>
    <n v="33"/>
    <n v="2"/>
    <n v="138"/>
    <n v="173"/>
    <m/>
    <n v="6"/>
    <n v="70"/>
    <n v="37"/>
    <m/>
    <n v="7"/>
    <n v="5"/>
    <n v="654"/>
    <n v="213"/>
    <m/>
    <m/>
    <m/>
    <m/>
    <m/>
    <n v="37"/>
    <m/>
    <n v="40"/>
    <n v="163"/>
    <m/>
    <n v="13"/>
    <n v="63"/>
    <n v="38"/>
    <n v="82"/>
    <n v="7"/>
    <n v="27"/>
    <n v="665"/>
    <n v="182"/>
    <m/>
    <m/>
    <m/>
    <m/>
    <n v="42"/>
    <m/>
    <n v="24"/>
    <n v="391"/>
    <m/>
    <n v="13"/>
    <n v="33"/>
    <n v="17"/>
    <m/>
    <n v="7"/>
    <n v="16"/>
    <n v="532"/>
    <n v="13"/>
    <n v="173"/>
    <m/>
    <m/>
    <m/>
    <m/>
    <n v="1"/>
    <m/>
    <n v="52"/>
    <m/>
    <m/>
    <m/>
    <n v="7"/>
    <n v="1419"/>
    <n v="0"/>
    <n v="44"/>
    <n v="293"/>
    <n v="124"/>
    <n v="82"/>
    <n v="28"/>
    <n v="33"/>
    <n v="2588"/>
    <n v="0"/>
    <n v="764"/>
    <n v="0"/>
    <n v="0"/>
    <n v="0"/>
    <n v="0"/>
    <n v="0"/>
    <n v="195"/>
    <n v="36"/>
    <n v="300"/>
  </r>
  <r>
    <s v="MMR018"/>
    <s v="Nay Pyi Taw"/>
    <s v="MMR018D001"/>
    <s v="Nay Pyi Taw (North)"/>
    <s v="MMR018001"/>
    <s v="Zay Yar Thi Ri"/>
    <n v="13"/>
    <n v="4"/>
    <x v="2"/>
    <n v="53193.748552983801"/>
    <n v="0.52203868569466361"/>
    <n v="0.315"/>
    <n v="0.96499999999999997"/>
    <n v="5.5802933812780398E-2"/>
    <n v="0.50392351250987177"/>
    <n v="0.42700000000000005"/>
    <n v="0.1338830297219559"/>
    <n v="0.23401725790987535"/>
    <n v="0.60977948226270373"/>
    <n v="0.93917545541706615"/>
    <n v="0.88993288590604025"/>
    <n v="0.19094967079567013"/>
    <n v="1"/>
    <n v="53193.748552983801"/>
    <n v="111293"/>
    <n v="55642"/>
    <n v="55651"/>
    <n v="2.1616061281445362E-3"/>
    <n v="100"/>
    <n v="521.01578198799996"/>
    <n v="213.60773290848857"/>
    <n v="0.18447378762834415"/>
    <n v="104339"/>
    <n v="50290"/>
    <n v="54049"/>
    <n v="6954"/>
    <n v="5352"/>
    <n v="1602"/>
    <n v="35106"/>
    <n v="18864"/>
    <n v="16242"/>
    <n v="116.1"/>
    <n v="76187"/>
    <n v="36778"/>
    <n v="39409"/>
    <n v="93.3"/>
    <n v="0.315"/>
    <n v="32102"/>
    <n v="75225"/>
    <n v="3966"/>
    <n v="0.48"/>
    <n v="57872.36"/>
    <n v="0.42700000000000005"/>
    <n v="0.57299999999999995"/>
    <n v="5.3"/>
    <n v="79191"/>
    <n v="22787"/>
    <n v="50300"/>
    <n v="4478"/>
    <n v="1126"/>
    <n v="500"/>
    <n v="26075"/>
    <n v="21221"/>
    <n v="4854"/>
    <n v="0.18600000000000003"/>
    <n v="104339"/>
    <n v="6954"/>
    <n v="6.664813732161512E-2"/>
    <n v="1541"/>
    <n v="3624"/>
    <n v="6114"/>
    <n v="5993"/>
    <n v="4114"/>
    <n v="2331"/>
    <n v="1215"/>
    <n v="637"/>
    <n v="506"/>
    <n v="4"/>
    <n v="26075"/>
    <n v="4.2681879194630872"/>
    <n v="6697"/>
    <n v="953"/>
    <n v="1285"/>
    <n v="10529"/>
    <n v="6102"/>
    <n v="195"/>
    <n v="58"/>
    <n v="256"/>
    <n v="26075"/>
    <n v="16387"/>
    <n v="1107"/>
    <n v="183"/>
    <n v="8021"/>
    <n v="290"/>
    <n v="87"/>
    <n v="26075"/>
    <n v="3392"/>
    <n v="63"/>
    <n v="36"/>
    <n v="22011"/>
    <n v="558"/>
    <n v="15"/>
    <n v="13820"/>
    <n v="0.84414189837008624"/>
    <n v="2.139980824544583E-2"/>
    <n v="0.1338830297219559"/>
    <n v="0.86611697027804413"/>
    <n v="26075"/>
    <n v="293"/>
    <n v="14770"/>
    <n v="13"/>
    <n v="2584"/>
    <n v="14"/>
    <n v="8279"/>
    <n v="122"/>
    <n v="0.67727708533077657"/>
    <n v="0.32272291466922343"/>
    <n v="26075"/>
    <n v="5699"/>
    <n v="403"/>
    <n v="9986"/>
    <n v="0.38297219558964524"/>
    <n v="9696"/>
    <n v="291"/>
    <n v="0.23401725790987535"/>
    <n v="0.37185043144774688"/>
    <n v="0.59441994247363383"/>
    <n v="72789"/>
    <n v="70206"/>
    <n v="2583"/>
    <n v="0.96499999999999997"/>
    <n v="34379"/>
    <n v="33937"/>
    <n v="442"/>
    <n v="0.98699999999999999"/>
    <n v="38410"/>
    <n v="36269"/>
    <n v="2141"/>
    <n v="0.94400000000000006"/>
    <n v="21543"/>
    <n v="20983"/>
    <n v="560"/>
    <n v="0.97400000000000009"/>
    <n v="51246"/>
    <n v="49223"/>
    <n v="2023"/>
    <n v="0.96099999999999997"/>
    <n v="48309"/>
    <n v="21262"/>
    <n v="24609"/>
    <n v="2438"/>
    <n v="5.0466786727110892E-2"/>
    <n v="0.50940818481028383"/>
    <n v="8.7210828547990165"/>
    <n v="23329"/>
    <n v="10567"/>
    <n v="0.45295554888765055"/>
    <n v="11630"/>
    <n v="0.49852115392858676"/>
    <n v="1132"/>
    <n v="4.8523297183762699E-2"/>
    <n v="24980"/>
    <n v="10695"/>
    <n v="12979"/>
    <n v="5.2281825460368296E-2"/>
    <n v="0.51957566052842274"/>
    <n v="1306"/>
    <n v="59513"/>
    <n v="3321"/>
    <n v="26202"/>
    <n v="11924"/>
    <n v="7329"/>
    <n v="609"/>
    <n v="8509"/>
    <n v="1247"/>
    <n v="115"/>
    <n v="257"/>
    <n v="3321"/>
    <n v="56192"/>
    <n v="29990"/>
    <n v="29523"/>
    <n v="18066"/>
    <n v="5.5802933812780398E-2"/>
    <n v="0.94419706618721955"/>
    <n v="0.50392351250987177"/>
    <n v="0.30356392720918118"/>
    <n v="0.72406028934854572"/>
    <n v="29558"/>
    <n v="801"/>
    <n v="11355"/>
    <n v="7177"/>
    <n v="4229"/>
    <n v="375"/>
    <n v="4659"/>
    <n v="780"/>
    <n v="81"/>
    <n v="101"/>
    <n v="2.7099262467014006E-2"/>
    <n v="0.972900737532986"/>
    <n v="0.58874078083767512"/>
    <n v="0.34593003586169563"/>
    <n v="29955"/>
    <n v="2520"/>
    <n v="14847"/>
    <n v="4747"/>
    <n v="3100"/>
    <n v="234"/>
    <n v="3850"/>
    <n v="467"/>
    <n v="34"/>
    <n v="156"/>
    <n v="8.4126189283925887E-2"/>
    <n v="0.9158738107160741"/>
    <n v="0.42023034551827743"/>
    <n v="89610"/>
    <n v="14743"/>
    <n v="15865"/>
    <n v="889"/>
    <n v="10589"/>
    <n v="4349"/>
    <n v="1751"/>
    <n v="149"/>
    <n v="13755"/>
    <n v="17914"/>
    <n v="3787"/>
    <n v="348"/>
    <n v="5471"/>
    <n v="0.24844325410110479"/>
    <n v="4.8532529851579062E-2"/>
    <n v="20.60473672108531"/>
    <n v="0.28166426436544773"/>
    <n v="44623"/>
    <n v="11427"/>
    <n v="10769"/>
    <n v="605"/>
    <n v="6787"/>
    <n v="1763"/>
    <n v="1099"/>
    <n v="92"/>
    <n v="6801"/>
    <n v="408"/>
    <n v="1483"/>
    <n v="167"/>
    <n v="3222"/>
    <n v="0.72720346009905201"/>
    <n v="44987"/>
    <n v="3316"/>
    <n v="5096"/>
    <n v="284"/>
    <n v="3802"/>
    <n v="2586"/>
    <n v="652"/>
    <n v="57"/>
    <n v="6954"/>
    <n v="17506"/>
    <n v="2304"/>
    <n v="181"/>
    <n v="2249"/>
    <n v="0.34978993931580232"/>
    <n v="89610"/>
    <n v="70696"/>
    <n v="29"/>
    <n v="165"/>
    <n v="797"/>
    <n v="371"/>
    <n v="413"/>
    <n v="6"/>
    <n v="22"/>
    <n v="17111"/>
    <n v="0.19094967079567013"/>
    <n v="0.80905032920432984"/>
    <n v="28663"/>
    <n v="25376"/>
    <s v="-"/>
    <n v="23"/>
    <n v="175"/>
    <n v="95"/>
    <n v="49"/>
    <n v="1"/>
    <s v="-"/>
    <n v="2944"/>
    <n v="0.10271081184802708"/>
    <n v="60947"/>
    <n v="45320"/>
    <n v="29"/>
    <n v="142"/>
    <n v="622"/>
    <n v="276"/>
    <n v="364"/>
    <n v="5"/>
    <n v="22"/>
    <n v="14167"/>
    <n v="0.23244786453804125"/>
    <n v="111293"/>
    <n v="108708"/>
    <n v="2585"/>
    <n v="2.3E-2"/>
    <n v="1388"/>
    <n v="662"/>
    <n v="929"/>
    <n v="751"/>
    <n v="55642"/>
    <n v="54421"/>
    <n v="1221"/>
    <n v="2.2000000000000002E-2"/>
    <n v="55651"/>
    <n v="54287"/>
    <n v="1364"/>
    <n v="2.5000000000000001E-2"/>
    <n v="26075"/>
    <n v="1639"/>
    <n v="22850"/>
    <n v="524"/>
    <n v="85"/>
    <n v="22"/>
    <n v="955"/>
    <n v="3.662511984659636E-2"/>
    <n v="0.96337488015340367"/>
    <n v="0.93917545541706615"/>
    <n v="26075"/>
    <n v="2760"/>
    <n v="7537"/>
    <n v="5133"/>
    <n v="327"/>
    <n v="48"/>
    <n v="1961"/>
    <n v="242"/>
    <n v="7775"/>
    <n v="25"/>
    <n v="267"/>
    <n v="8.6327900287631834E-2"/>
    <n v="0.88993288590604025"/>
    <n v="26075"/>
    <n v="9326"/>
    <n v="7664"/>
    <n v="5069"/>
    <n v="334"/>
    <n v="343"/>
    <n v="2781"/>
    <n v="244"/>
    <n v="32"/>
    <n v="11"/>
    <n v="271"/>
    <n v="0.85656759348034517"/>
    <n v="0.9145541706615532"/>
    <n v="26075"/>
    <n v="15900"/>
    <n v="78"/>
    <n v="5597"/>
    <n v="706"/>
    <n v="3260"/>
    <n v="16"/>
    <n v="373"/>
    <n v="145"/>
    <n v="0.60977948226270373"/>
    <n v="63600"/>
    <n v="0.74910834132310644"/>
    <n v="26075"/>
    <n v="13945"/>
    <n v="4"/>
    <n v="7"/>
    <n v="13"/>
    <n v="10235"/>
    <n v="1794"/>
    <n v="32"/>
    <n v="1"/>
    <n v="44"/>
    <n v="26075"/>
    <n v="1.7279002876318312"/>
    <n v="0.46625077738522452"/>
    <n v="0.57873709910109872"/>
    <n v="0.11751906400114147"/>
    <n v="9357"/>
    <n v="0.35884947267497602"/>
    <n v="0.16862801636360358"/>
    <n v="8595"/>
    <n v="16718"/>
    <n v="778"/>
    <n v="14192"/>
    <n v="2270"/>
    <n v="2502"/>
    <n v="0.54427612655800572"/>
    <n v="0.32962607861936721"/>
    <n v="0.64115052732502398"/>
    <n v="9.5953978906999041E-2"/>
    <n v="26075"/>
    <n v="1115"/>
    <n v="13523"/>
    <n v="8439"/>
    <n v="210"/>
    <n v="37"/>
    <n v="17"/>
    <n v="2744"/>
    <n v="0.57008628954937679"/>
    <m/>
    <m/>
    <m/>
    <n v="0"/>
    <m/>
    <m/>
    <m/>
    <m/>
    <m/>
    <m/>
    <n v="0"/>
    <m/>
    <n v="0"/>
    <n v="0"/>
    <m/>
    <m/>
    <m/>
    <n v="0"/>
    <m/>
    <n v="0"/>
    <n v="0"/>
    <m/>
    <m/>
    <m/>
    <n v="0"/>
    <m/>
    <n v="0"/>
    <n v="0"/>
    <m/>
    <m/>
    <m/>
    <n v="0"/>
    <m/>
    <n v="0"/>
    <m/>
    <m/>
    <n v="0"/>
    <m/>
    <n v="0"/>
    <m/>
    <m/>
    <m/>
    <m/>
    <n v="0"/>
    <m/>
    <n v="0"/>
    <m/>
    <m/>
    <m/>
    <m/>
    <n v="0"/>
    <m/>
    <n v="0"/>
    <m/>
    <m/>
    <m/>
    <n v="0"/>
    <m/>
    <n v="0"/>
    <m/>
    <m/>
    <m/>
    <n v="0"/>
    <m/>
    <n v="0"/>
    <m/>
    <m/>
    <m/>
    <m/>
    <m/>
    <m/>
    <m/>
    <m/>
    <m/>
    <m/>
    <m/>
    <m/>
    <m/>
    <m/>
    <m/>
    <m/>
    <m/>
    <m/>
    <n v="3.5763259999999999"/>
    <n v="288"/>
    <b v="0"/>
    <b v="0"/>
    <b v="0"/>
    <b v="0"/>
    <b v="0"/>
    <b v="0"/>
    <b v="0"/>
    <b v="1"/>
    <n v="0"/>
    <m/>
    <m/>
    <m/>
    <n v="6"/>
    <n v="0"/>
    <m/>
    <m/>
    <m/>
    <n v="0"/>
    <n v="0"/>
    <n v="0"/>
    <n v="0"/>
    <n v="0"/>
    <n v="0"/>
    <n v="0"/>
    <n v="0"/>
    <n v="0"/>
    <n v="0"/>
    <n v="0"/>
    <n v="620"/>
    <n v="1"/>
    <m/>
    <m/>
    <m/>
    <n v="2"/>
    <m/>
    <m/>
    <n v="9"/>
    <m/>
    <n v="1"/>
    <m/>
    <m/>
    <m/>
    <m/>
    <m/>
    <m/>
    <m/>
    <m/>
    <n v="2"/>
    <m/>
    <m/>
    <n v="1"/>
    <n v="15"/>
    <m/>
    <m/>
    <m/>
    <m/>
    <m/>
    <m/>
    <n v="1"/>
    <m/>
    <m/>
    <n v="1"/>
    <m/>
    <m/>
    <m/>
    <n v="3"/>
    <m/>
    <m/>
    <m/>
    <n v="8"/>
    <m/>
    <m/>
    <m/>
    <m/>
    <m/>
    <m/>
    <m/>
    <m/>
    <m/>
    <n v="18"/>
    <m/>
    <m/>
    <m/>
    <n v="3"/>
    <m/>
    <m/>
    <m/>
    <n v="9"/>
    <m/>
    <m/>
    <m/>
    <m/>
    <m/>
    <m/>
    <m/>
    <m/>
    <n v="6"/>
    <m/>
    <m/>
    <m/>
    <n v="2"/>
    <m/>
    <m/>
    <m/>
    <n v="6"/>
    <m/>
    <m/>
    <m/>
    <m/>
    <m/>
    <m/>
    <m/>
    <m/>
    <m/>
    <m/>
    <m/>
    <m/>
    <m/>
    <n v="25"/>
    <n v="0"/>
    <n v="0"/>
    <n v="0"/>
    <n v="12"/>
    <n v="0"/>
    <n v="0"/>
    <n v="1"/>
    <n v="47"/>
    <n v="0"/>
    <n v="1"/>
    <n v="0"/>
    <n v="0"/>
    <n v="0"/>
    <n v="0"/>
    <n v="0"/>
    <n v="1"/>
    <n v="0"/>
    <n v="0"/>
  </r>
  <r>
    <s v="MMR018"/>
    <s v="Nay Pyi Taw"/>
    <s v="MMR018D002"/>
    <s v="Nay Pyi Taw (South)"/>
    <s v="MMR018002"/>
    <s v="Za Bu Thi Ri"/>
    <n v="2"/>
    <n v="12"/>
    <x v="9"/>
    <n v="44723.304547577573"/>
    <n v="0.59511398303825336"/>
    <n v="0.94700000000000006"/>
    <n v="0.98299999999999998"/>
    <n v="2.4548941187004732E-2"/>
    <n v="0.80366816397797314"/>
    <n v="0.26500000000000001"/>
    <n v="4.6048632218844983E-2"/>
    <n v="0.10212765957446808"/>
    <n v="0.90927051671732528"/>
    <n v="0.9561170212765957"/>
    <n v="0.98901975683890575"/>
    <n v="0.11556710466792211"/>
    <n v="1"/>
    <n v="44723.304547577573"/>
    <n v="110459"/>
    <n v="51247"/>
    <n v="59212"/>
    <n v="2.1454076294889824E-3"/>
    <n v="86.5"/>
    <n v="58.568222696200003"/>
    <n v="1885.9885944117398"/>
    <n v="1"/>
    <n v="91043"/>
    <n v="42630"/>
    <n v="48413"/>
    <n v="19416"/>
    <n v="8617"/>
    <n v="10799"/>
    <n v="104596"/>
    <n v="48415"/>
    <n v="56181"/>
    <n v="86.2"/>
    <n v="5863"/>
    <n v="2832"/>
    <n v="3031"/>
    <n v="93.4"/>
    <n v="0.94700000000000006"/>
    <n v="22454"/>
    <n v="84859"/>
    <n v="3146"/>
    <n v="0.30199999999999999"/>
    <n v="77100.381999999998"/>
    <n v="0.26500000000000001"/>
    <n v="0.73499999999999999"/>
    <n v="3.7"/>
    <n v="88005"/>
    <n v="34208"/>
    <n v="49088"/>
    <n v="3300"/>
    <n v="980"/>
    <n v="429"/>
    <n v="26320"/>
    <n v="18135"/>
    <n v="8185"/>
    <n v="0.311"/>
    <n v="91043"/>
    <n v="19416"/>
    <n v="0.21326186527245367"/>
    <n v="4262"/>
    <n v="5284"/>
    <n v="5668"/>
    <n v="4675"/>
    <n v="2890"/>
    <n v="1602"/>
    <n v="842"/>
    <n v="569"/>
    <n v="528"/>
    <n v="3.5"/>
    <n v="26320"/>
    <n v="4.1967705167173248"/>
    <n v="17406"/>
    <n v="1009"/>
    <n v="1050"/>
    <n v="2846"/>
    <n v="3506"/>
    <n v="253"/>
    <n v="126"/>
    <n v="124"/>
    <n v="26320"/>
    <n v="5747"/>
    <n v="2132"/>
    <n v="335"/>
    <n v="16980"/>
    <n v="943"/>
    <n v="183"/>
    <n v="26320"/>
    <n v="1156"/>
    <n v="35"/>
    <n v="21"/>
    <n v="24310"/>
    <n v="734"/>
    <n v="64"/>
    <n v="4168.5"/>
    <n v="0.92363221884498481"/>
    <n v="2.7887537993920974E-2"/>
    <n v="4.6048632218844983E-2"/>
    <n v="0.95395136778115497"/>
    <n v="26320"/>
    <n v="137"/>
    <n v="5676"/>
    <n v="20"/>
    <n v="1142"/>
    <n v="40"/>
    <n v="19175"/>
    <n v="130"/>
    <n v="0.26500759878419455"/>
    <n v="0.73499240121580545"/>
    <n v="26320"/>
    <n v="2533"/>
    <n v="155"/>
    <n v="4470"/>
    <n v="0.16983282674772038"/>
    <n v="18974"/>
    <n v="188"/>
    <n v="0.10212765957446808"/>
    <n v="0.72089665653495438"/>
    <n v="0.84447188449848021"/>
    <n v="69986"/>
    <n v="68782"/>
    <n v="1204"/>
    <n v="0.98299999999999998"/>
    <n v="32047"/>
    <n v="31807"/>
    <n v="240"/>
    <n v="0.99299999999999999"/>
    <n v="37939"/>
    <n v="36975"/>
    <n v="964"/>
    <n v="0.97499999999999998"/>
    <n v="66016"/>
    <n v="64946"/>
    <n v="1070"/>
    <n v="0.9840000000000001"/>
    <n v="3970"/>
    <n v="3836"/>
    <n v="134"/>
    <n v="0.96599999999999997"/>
    <n v="37827"/>
    <n v="13580"/>
    <n v="22682"/>
    <n v="1565"/>
    <n v="4.137256457028049E-2"/>
    <n v="0.59962460676236551"/>
    <n v="8.6773162939297119"/>
    <n v="17960"/>
    <n v="6750"/>
    <n v="0.37583518930957682"/>
    <n v="10477"/>
    <n v="0.5833518930957684"/>
    <n v="733"/>
    <n v="4.0812917594654788E-2"/>
    <n v="19867"/>
    <n v="6830"/>
    <n v="12205"/>
    <n v="4.1878491971611212E-2"/>
    <n v="0.61433532994412843"/>
    <n v="832"/>
    <n v="67009"/>
    <n v="1645"/>
    <n v="11511"/>
    <n v="10708"/>
    <n v="10858"/>
    <n v="682"/>
    <n v="27935"/>
    <n v="3121"/>
    <n v="265"/>
    <n v="284"/>
    <n v="1645"/>
    <n v="65364"/>
    <n v="53853"/>
    <n v="13156"/>
    <n v="43145"/>
    <n v="2.4548941187004732E-2"/>
    <n v="0.97545105881299532"/>
    <n v="0.80366816397797314"/>
    <n v="0.64386873405064993"/>
    <n v="0.88955961139548423"/>
    <n v="29994"/>
    <n v="398"/>
    <n v="4365"/>
    <n v="5910"/>
    <n v="6046"/>
    <n v="437"/>
    <n v="11407"/>
    <n v="1121"/>
    <n v="183"/>
    <n v="127"/>
    <n v="1.3269320530772821E-2"/>
    <n v="0.98673067946922721"/>
    <n v="0.84120157364806292"/>
    <n v="0.64416216576648666"/>
    <n v="37015"/>
    <n v="1247"/>
    <n v="7146"/>
    <n v="4798"/>
    <n v="4812"/>
    <n v="245"/>
    <n v="16528"/>
    <n v="2000"/>
    <n v="82"/>
    <n v="157"/>
    <n v="3.368904498176415E-2"/>
    <n v="0.96631095501823583"/>
    <n v="0.77325408618127789"/>
    <n v="95053"/>
    <n v="34562"/>
    <n v="17327"/>
    <n v="927"/>
    <n v="6748"/>
    <n v="1429"/>
    <n v="1589"/>
    <n v="239"/>
    <n v="9875"/>
    <n v="13919"/>
    <n v="3525"/>
    <n v="288"/>
    <n v="4625"/>
    <n v="0.16146781269397073"/>
    <n v="1.5033718030993235E-2"/>
    <n v="66.517144856543041"/>
    <n v="0.90928134279607864"/>
    <n v="43438"/>
    <n v="15836"/>
    <n v="11275"/>
    <n v="634"/>
    <n v="4222"/>
    <n v="569"/>
    <n v="933"/>
    <n v="146"/>
    <n v="4875"/>
    <n v="482"/>
    <n v="1563"/>
    <n v="158"/>
    <n v="2745"/>
    <n v="0.77050048344767252"/>
    <n v="51615"/>
    <n v="18726"/>
    <n v="6052"/>
    <n v="293"/>
    <n v="2526"/>
    <n v="860"/>
    <n v="656"/>
    <n v="93"/>
    <n v="5000"/>
    <n v="13437"/>
    <n v="1962"/>
    <n v="130"/>
    <n v="1880"/>
    <n v="0.56404146081565432"/>
    <n v="95053"/>
    <n v="82111"/>
    <n v="43"/>
    <n v="169"/>
    <n v="943"/>
    <n v="366"/>
    <n v="417"/>
    <n v="4"/>
    <n v="15"/>
    <n v="10985"/>
    <n v="0.11556710466792211"/>
    <n v="0.88443289533207792"/>
    <n v="90360"/>
    <n v="78442"/>
    <n v="41"/>
    <n v="156"/>
    <n v="868"/>
    <n v="359"/>
    <n v="405"/>
    <n v="4"/>
    <n v="14"/>
    <n v="10071"/>
    <n v="0.11145418326693227"/>
    <n v="4693"/>
    <n v="3669"/>
    <n v="2"/>
    <n v="13"/>
    <n v="75"/>
    <n v="7"/>
    <n v="12"/>
    <s v="-"/>
    <n v="1"/>
    <n v="914"/>
    <n v="0.19475815043682079"/>
    <n v="110459"/>
    <n v="107440"/>
    <n v="3019"/>
    <n v="2.7000000000000003E-2"/>
    <n v="1837"/>
    <n v="584"/>
    <n v="944"/>
    <n v="501"/>
    <n v="51247"/>
    <n v="49914"/>
    <n v="1333"/>
    <n v="2.6000000000000002E-2"/>
    <n v="59212"/>
    <n v="57526"/>
    <n v="1686"/>
    <n v="2.7999999999999997E-2"/>
    <n v="26320"/>
    <n v="17513"/>
    <n v="7652"/>
    <n v="555"/>
    <n v="32"/>
    <n v="27"/>
    <n v="541"/>
    <n v="2.0554711246200608E-2"/>
    <n v="0.97944528875379944"/>
    <n v="0.9561170212765957"/>
    <n v="26320"/>
    <n v="404"/>
    <n v="2456"/>
    <n v="1908"/>
    <n v="131"/>
    <n v="25"/>
    <n v="26"/>
    <n v="5"/>
    <n v="21263"/>
    <n v="17"/>
    <n v="85"/>
    <n v="2.1276595744680851E-3"/>
    <n v="0.98901975683890575"/>
    <n v="26320"/>
    <n v="18061"/>
    <n v="3950"/>
    <n v="3766"/>
    <n v="202"/>
    <n v="36"/>
    <n v="72"/>
    <n v="0"/>
    <n v="114"/>
    <n v="14"/>
    <n v="105"/>
    <n v="0.98370060790273561"/>
    <n v="0.97256838905775078"/>
    <n v="26320"/>
    <n v="23932"/>
    <n v="12"/>
    <n v="1975"/>
    <n v="287"/>
    <n v="37"/>
    <n v="1"/>
    <n v="34"/>
    <n v="42"/>
    <n v="0.90927051671732528"/>
    <n v="83762"/>
    <n v="0.91196808510638294"/>
    <n v="26320"/>
    <n v="22375"/>
    <n v="237"/>
    <n v="1"/>
    <n v="6"/>
    <n v="2366"/>
    <n v="1200"/>
    <n v="32"/>
    <s v="-"/>
    <n v="103"/>
    <n v="26320"/>
    <n v="2.6025835866261398"/>
    <n v="0.70227236441841379"/>
    <n v="0.38423357664233576"/>
    <n v="7.8022940563086535E-2"/>
    <n v="4524"/>
    <n v="0.17188449848024315"/>
    <n v="8.1529672547712165E-2"/>
    <n v="7814"/>
    <n v="21345"/>
    <n v="1839"/>
    <n v="21796"/>
    <n v="6210"/>
    <n v="9496"/>
    <n v="0.82811550151975688"/>
    <n v="0.29688449848024318"/>
    <n v="0.81098024316109418"/>
    <n v="0.360790273556231"/>
    <n v="26320"/>
    <n v="2136"/>
    <n v="12608"/>
    <n v="6778"/>
    <n v="78"/>
    <n v="7"/>
    <n v="15"/>
    <n v="187"/>
    <n v="0.56371580547112465"/>
    <m/>
    <m/>
    <m/>
    <n v="0"/>
    <m/>
    <m/>
    <m/>
    <m/>
    <m/>
    <m/>
    <n v="0"/>
    <m/>
    <n v="0"/>
    <n v="0"/>
    <m/>
    <m/>
    <m/>
    <n v="0"/>
    <m/>
    <n v="0"/>
    <n v="0"/>
    <m/>
    <m/>
    <m/>
    <n v="0"/>
    <m/>
    <n v="0"/>
    <n v="0"/>
    <m/>
    <m/>
    <m/>
    <n v="0"/>
    <m/>
    <n v="0"/>
    <m/>
    <m/>
    <n v="0"/>
    <m/>
    <n v="0"/>
    <m/>
    <m/>
    <m/>
    <m/>
    <n v="0"/>
    <m/>
    <n v="0"/>
    <m/>
    <m/>
    <m/>
    <m/>
    <n v="0"/>
    <m/>
    <n v="0"/>
    <m/>
    <m/>
    <m/>
    <n v="0"/>
    <m/>
    <n v="0"/>
    <m/>
    <m/>
    <m/>
    <n v="0"/>
    <m/>
    <n v="0"/>
    <m/>
    <m/>
    <m/>
    <m/>
    <m/>
    <m/>
    <m/>
    <m/>
    <m/>
    <m/>
    <m/>
    <m/>
    <m/>
    <m/>
    <m/>
    <m/>
    <m/>
    <m/>
    <n v="9.8526640000000008"/>
    <n v="315"/>
    <b v="0"/>
    <b v="0"/>
    <b v="0"/>
    <b v="0"/>
    <b v="0"/>
    <b v="0"/>
    <b v="0"/>
    <b v="0"/>
    <m/>
    <m/>
    <m/>
    <m/>
    <m/>
    <m/>
    <m/>
    <m/>
    <m/>
    <n v="0"/>
    <n v="0"/>
    <n v="0"/>
    <n v="0"/>
    <n v="0"/>
    <n v="0"/>
    <n v="0"/>
    <n v="0"/>
    <n v="0"/>
    <n v="0"/>
    <n v="0"/>
    <n v="620"/>
    <n v="1"/>
    <m/>
    <m/>
    <m/>
    <n v="2"/>
    <m/>
    <m/>
    <m/>
    <m/>
    <n v="1"/>
    <m/>
    <n v="1"/>
    <m/>
    <m/>
    <m/>
    <m/>
    <m/>
    <m/>
    <n v="2"/>
    <m/>
    <m/>
    <n v="1"/>
    <n v="4"/>
    <m/>
    <m/>
    <m/>
    <m/>
    <m/>
    <m/>
    <n v="2"/>
    <m/>
    <m/>
    <m/>
    <m/>
    <m/>
    <m/>
    <n v="3"/>
    <m/>
    <m/>
    <m/>
    <n v="5"/>
    <m/>
    <m/>
    <m/>
    <m/>
    <m/>
    <m/>
    <m/>
    <m/>
    <m/>
    <m/>
    <m/>
    <m/>
    <m/>
    <n v="3"/>
    <m/>
    <m/>
    <m/>
    <n v="6"/>
    <m/>
    <m/>
    <m/>
    <m/>
    <m/>
    <m/>
    <m/>
    <m/>
    <m/>
    <m/>
    <m/>
    <m/>
    <n v="3"/>
    <m/>
    <m/>
    <m/>
    <n v="7"/>
    <m/>
    <m/>
    <m/>
    <m/>
    <m/>
    <m/>
    <m/>
    <m/>
    <m/>
    <m/>
    <m/>
    <m/>
    <m/>
    <n v="0"/>
    <n v="0"/>
    <n v="0"/>
    <n v="0"/>
    <n v="13"/>
    <n v="0"/>
    <n v="0"/>
    <n v="1"/>
    <n v="22"/>
    <n v="0"/>
    <n v="1"/>
    <n v="0"/>
    <n v="0"/>
    <n v="0"/>
    <n v="0"/>
    <n v="0"/>
    <n v="3"/>
    <n v="0"/>
    <n v="0"/>
  </r>
  <r>
    <s v="MMR018"/>
    <s v="Nay Pyi Taw"/>
    <s v="MMR018D001"/>
    <s v="Nay Pyi Taw (North)"/>
    <s v="MMR018003"/>
    <s v="Tatkon"/>
    <n v="49"/>
    <n v="6"/>
    <x v="6"/>
    <n v="116115.74655907997"/>
    <n v="0.46513362218459381"/>
    <n v="0.192"/>
    <n v="0.92299999999999993"/>
    <n v="0.1333305623675132"/>
    <n v="0.36895964088282973"/>
    <n v="0.41799999999999998"/>
    <n v="0.13148588323960808"/>
    <n v="0.30566023151100546"/>
    <n v="0.18153709393781281"/>
    <n v="0.87444682783543004"/>
    <n v="0.84683170038842837"/>
    <n v="0.20635152605249846"/>
    <n v="1"/>
    <n v="116115.74655907997"/>
    <n v="217093"/>
    <n v="103715"/>
    <n v="113378"/>
    <n v="4.2165235834893634E-3"/>
    <n v="91.5"/>
    <n v="1930.4982098600001"/>
    <n v="112.4543907325061"/>
    <n v="9.7116743440886832E-2"/>
    <n v="210570"/>
    <n v="98414"/>
    <n v="112156"/>
    <n v="6523"/>
    <n v="5301"/>
    <n v="1222"/>
    <n v="41683"/>
    <n v="19609"/>
    <n v="22074"/>
    <n v="88.8"/>
    <n v="175410"/>
    <n v="84106"/>
    <n v="91304"/>
    <n v="92.1"/>
    <n v="0.192"/>
    <n v="60385"/>
    <n v="144292"/>
    <n v="12416"/>
    <n v="0.504"/>
    <n v="107678.128"/>
    <n v="0.41799999999999998"/>
    <n v="0.58200000000000007"/>
    <n v="8.6"/>
    <n v="156708"/>
    <n v="41085"/>
    <n v="101023"/>
    <n v="10593"/>
    <n v="2830"/>
    <n v="1177"/>
    <n v="51747"/>
    <n v="40621"/>
    <n v="11126"/>
    <n v="0.215"/>
    <n v="210570"/>
    <n v="6523"/>
    <n v="3.0977822101913854E-2"/>
    <n v="2337"/>
    <n v="6963"/>
    <n v="12220"/>
    <n v="12257"/>
    <n v="8390"/>
    <n v="4815"/>
    <n v="2515"/>
    <n v="1303"/>
    <n v="947"/>
    <n v="4.0999999999999996"/>
    <n v="51747"/>
    <n v="4.1952770208901002"/>
    <n v="2312"/>
    <n v="2167"/>
    <n v="2225"/>
    <n v="26024"/>
    <n v="17820"/>
    <n v="729"/>
    <n v="208"/>
    <n v="262"/>
    <n v="51747"/>
    <n v="47297"/>
    <n v="1002"/>
    <n v="617"/>
    <n v="2378"/>
    <n v="406"/>
    <n v="47"/>
    <n v="51747"/>
    <n v="6142"/>
    <n v="612"/>
    <n v="50"/>
    <n v="44721"/>
    <n v="129"/>
    <n v="93"/>
    <n v="27691.399999999998"/>
    <n v="0.86422401298626006"/>
    <n v="2.4928981390225521E-3"/>
    <n v="0.13148588323960808"/>
    <n v="0.86851411676039192"/>
    <n v="51747"/>
    <n v="416"/>
    <n v="41523"/>
    <n v="34"/>
    <n v="3905"/>
    <n v="45"/>
    <n v="5719"/>
    <n v="105"/>
    <n v="0.88658279707036158"/>
    <n v="0.11341720292963842"/>
    <n v="51747"/>
    <n v="15298"/>
    <n v="519"/>
    <n v="30420"/>
    <n v="0.58786016580671341"/>
    <n v="5269"/>
    <n v="241"/>
    <n v="0.30566023151100546"/>
    <n v="0.10182232786441726"/>
    <n v="0.49096565984501517"/>
    <n v="151140"/>
    <n v="139456"/>
    <n v="11684"/>
    <n v="0.92299999999999993"/>
    <n v="68670"/>
    <n v="66922"/>
    <n v="1748"/>
    <n v="0.97499999999999998"/>
    <n v="82470"/>
    <n v="72534"/>
    <n v="9936"/>
    <n v="0.88"/>
    <n v="29723"/>
    <n v="28804"/>
    <n v="919"/>
    <n v="0.96900000000000008"/>
    <n v="121417"/>
    <n v="110652"/>
    <n v="10765"/>
    <n v="0.91099999999999992"/>
    <n v="93228"/>
    <n v="39468"/>
    <n v="48513"/>
    <n v="5247"/>
    <n v="5.628137469429785E-2"/>
    <n v="0.52036941691337368"/>
    <n v="7.5220125786163523"/>
    <n v="44161"/>
    <n v="19570"/>
    <n v="0.44315119675731979"/>
    <n v="22355"/>
    <n v="0.50621589185027516"/>
    <n v="2236"/>
    <n v="5.0632911392405063E-2"/>
    <n v="49067"/>
    <n v="19898"/>
    <n v="26158"/>
    <n v="6.1365072248150486E-2"/>
    <n v="0.53310779138728681"/>
    <n v="3011"/>
    <n v="120295"/>
    <n v="16039"/>
    <n v="59872"/>
    <n v="19666"/>
    <n v="9612"/>
    <n v="308"/>
    <n v="7416"/>
    <n v="288"/>
    <n v="104"/>
    <n v="6990"/>
    <n v="16039"/>
    <n v="104256"/>
    <n v="44384"/>
    <n v="75911"/>
    <n v="24718"/>
    <n v="0.1333305623675132"/>
    <n v="0.86666943763248683"/>
    <n v="0.36895964088282973"/>
    <n v="0.20547819942641007"/>
    <n v="0.61781453925765828"/>
    <n v="55866"/>
    <n v="4212"/>
    <n v="26435"/>
    <n v="11837"/>
    <n v="5838"/>
    <n v="219"/>
    <n v="3606"/>
    <n v="140"/>
    <n v="65"/>
    <n v="3514"/>
    <n v="7.5394694447427774E-2"/>
    <n v="0.92460530555257225"/>
    <n v="0.4514194680127448"/>
    <n v="0.23953746464754949"/>
    <n v="64429"/>
    <n v="11827"/>
    <n v="33437"/>
    <n v="7829"/>
    <n v="3774"/>
    <n v="89"/>
    <n v="3810"/>
    <n v="148"/>
    <n v="39"/>
    <n v="3476"/>
    <n v="0.18356640643188626"/>
    <n v="0.81643359356811374"/>
    <n v="0.29745921867482034"/>
    <n v="177910"/>
    <n v="7552"/>
    <n v="29896"/>
    <n v="4256"/>
    <n v="39766"/>
    <n v="25990"/>
    <n v="1818"/>
    <n v="208"/>
    <n v="24733"/>
    <n v="27922"/>
    <n v="8851"/>
    <n v="1118"/>
    <n v="5800"/>
    <n v="0.30302962171884662"/>
    <n v="0.14608509920746446"/>
    <n v="6.8453251250480953"/>
    <n v="9.3574768354886831E-2"/>
    <n v="83900"/>
    <n v="4815"/>
    <n v="17775"/>
    <n v="3048"/>
    <n v="27560"/>
    <n v="7830"/>
    <n v="1053"/>
    <n v="128"/>
    <n v="12261"/>
    <n v="902"/>
    <n v="3612"/>
    <n v="567"/>
    <n v="4349"/>
    <n v="0.73994040524433846"/>
    <n v="94010"/>
    <n v="2737"/>
    <n v="12121"/>
    <n v="1208"/>
    <n v="12206"/>
    <n v="18160"/>
    <n v="765"/>
    <n v="80"/>
    <n v="12472"/>
    <n v="27020"/>
    <n v="5239"/>
    <n v="551"/>
    <n v="1451"/>
    <n v="0.50204233592171044"/>
    <n v="177910"/>
    <n v="138199"/>
    <n v="55"/>
    <n v="217"/>
    <n v="1612"/>
    <n v="813"/>
    <n v="275"/>
    <n v="3"/>
    <n v="24"/>
    <n v="36712"/>
    <n v="0.20635152605249846"/>
    <n v="0.7936484739475016"/>
    <n v="35120"/>
    <n v="27829"/>
    <n v="33"/>
    <n v="59"/>
    <n v="170"/>
    <n v="270"/>
    <n v="60"/>
    <n v="3"/>
    <n v="4"/>
    <n v="6692"/>
    <n v="0.19054669703872437"/>
    <n v="142790"/>
    <n v="110370"/>
    <n v="22"/>
    <n v="158"/>
    <n v="1442"/>
    <n v="543"/>
    <n v="215"/>
    <s v="-"/>
    <n v="20"/>
    <n v="30020"/>
    <n v="0.21023881224175361"/>
    <n v="217093"/>
    <n v="210315"/>
    <n v="6778"/>
    <n v="3.1E-2"/>
    <n v="2709"/>
    <n v="1584"/>
    <n v="3111"/>
    <n v="2546"/>
    <n v="103715"/>
    <n v="100620"/>
    <n v="3095"/>
    <n v="0.03"/>
    <n v="113378"/>
    <n v="109695"/>
    <n v="3683"/>
    <n v="3.2000000000000001E-2"/>
    <n v="51747"/>
    <n v="1456"/>
    <n v="43794"/>
    <n v="1374"/>
    <n v="62"/>
    <n v="79"/>
    <n v="4982"/>
    <n v="9.6276112624886473E-2"/>
    <n v="0.90372388737511355"/>
    <n v="0.87444682783543004"/>
    <n v="51747"/>
    <n v="767"/>
    <n v="32828"/>
    <n v="6028"/>
    <n v="2258"/>
    <n v="187"/>
    <n v="4597"/>
    <n v="225"/>
    <n v="4198"/>
    <n v="195"/>
    <n v="464"/>
    <n v="9.6797882002821425E-2"/>
    <n v="0.84683170038842837"/>
    <n v="51747"/>
    <n v="1543"/>
    <n v="35807"/>
    <n v="6392"/>
    <n v="1925"/>
    <n v="109"/>
    <n v="5106"/>
    <n v="229"/>
    <n v="13"/>
    <n v="140"/>
    <n v="483"/>
    <n v="0.84998164144781341"/>
    <n v="0.86063926411192915"/>
    <n v="51747"/>
    <n v="9394"/>
    <n v="639"/>
    <n v="18418"/>
    <n v="7941"/>
    <n v="6904"/>
    <n v="93"/>
    <n v="7288"/>
    <n v="1070"/>
    <n v="0.18153709393781281"/>
    <n v="38515.399999999994"/>
    <n v="0.4557945388138443"/>
    <n v="51747"/>
    <n v="7109"/>
    <n v="9"/>
    <n v="30"/>
    <n v="18"/>
    <n v="39579"/>
    <n v="4566"/>
    <n v="111"/>
    <s v="-"/>
    <n v="325"/>
    <n v="51747"/>
    <n v="1.2615803814713897"/>
    <n v="0.34042058896879807"/>
    <n v="0.79265658747300205"/>
    <n v="0.16095781725217082"/>
    <n v="29121"/>
    <n v="0.56275726129050962"/>
    <n v="0.52480671844870153"/>
    <n v="22626"/>
    <n v="19819"/>
    <n v="1280"/>
    <n v="18168"/>
    <n v="809"/>
    <n v="2581"/>
    <n v="0.35109281697489708"/>
    <n v="0.43724273870949043"/>
    <n v="0.38299804819603067"/>
    <n v="4.9877287572226411E-2"/>
    <n v="51747"/>
    <n v="655"/>
    <n v="20208"/>
    <n v="19180"/>
    <n v="272"/>
    <n v="178"/>
    <n v="16"/>
    <n v="21065"/>
    <n v="0.40873867084082172"/>
    <m/>
    <m/>
    <m/>
    <n v="0"/>
    <m/>
    <m/>
    <m/>
    <m/>
    <m/>
    <m/>
    <n v="0"/>
    <m/>
    <n v="0"/>
    <n v="0"/>
    <m/>
    <m/>
    <m/>
    <n v="0"/>
    <m/>
    <n v="0"/>
    <n v="0"/>
    <m/>
    <m/>
    <m/>
    <n v="0"/>
    <m/>
    <n v="0"/>
    <n v="0"/>
    <m/>
    <m/>
    <m/>
    <n v="0"/>
    <m/>
    <n v="0"/>
    <m/>
    <m/>
    <n v="0"/>
    <m/>
    <n v="0"/>
    <m/>
    <m/>
    <m/>
    <m/>
    <n v="0"/>
    <m/>
    <n v="0"/>
    <m/>
    <m/>
    <m/>
    <m/>
    <n v="0"/>
    <m/>
    <n v="0"/>
    <m/>
    <m/>
    <m/>
    <n v="0"/>
    <m/>
    <n v="0"/>
    <m/>
    <m/>
    <m/>
    <n v="0"/>
    <m/>
    <n v="0"/>
    <m/>
    <m/>
    <m/>
    <m/>
    <m/>
    <m/>
    <m/>
    <m/>
    <m/>
    <m/>
    <m/>
    <m/>
    <m/>
    <m/>
    <m/>
    <m/>
    <m/>
    <m/>
    <n v="-0.29304419999999998"/>
    <n v="215"/>
    <b v="0"/>
    <b v="0"/>
    <b v="0"/>
    <b v="0"/>
    <b v="0"/>
    <b v="0"/>
    <b v="0"/>
    <b v="0"/>
    <m/>
    <m/>
    <m/>
    <m/>
    <m/>
    <m/>
    <m/>
    <m/>
    <m/>
    <n v="0"/>
    <n v="0"/>
    <n v="0"/>
    <n v="0"/>
    <n v="0"/>
    <n v="0"/>
    <n v="0"/>
    <n v="0"/>
    <n v="0"/>
    <n v="0"/>
    <n v="0"/>
    <n v="620"/>
    <n v="1"/>
    <m/>
    <m/>
    <n v="2"/>
    <m/>
    <m/>
    <m/>
    <n v="9"/>
    <m/>
    <n v="1"/>
    <m/>
    <n v="1"/>
    <m/>
    <m/>
    <m/>
    <m/>
    <m/>
    <n v="2"/>
    <n v="1"/>
    <m/>
    <m/>
    <n v="1"/>
    <n v="7"/>
    <m/>
    <m/>
    <m/>
    <m/>
    <m/>
    <m/>
    <n v="2"/>
    <m/>
    <m/>
    <n v="11"/>
    <m/>
    <m/>
    <n v="2"/>
    <n v="2"/>
    <m/>
    <m/>
    <m/>
    <n v="9"/>
    <m/>
    <m/>
    <m/>
    <m/>
    <m/>
    <m/>
    <m/>
    <m/>
    <m/>
    <n v="44"/>
    <m/>
    <m/>
    <n v="2"/>
    <n v="2"/>
    <m/>
    <m/>
    <m/>
    <n v="10"/>
    <m/>
    <m/>
    <m/>
    <m/>
    <m/>
    <m/>
    <m/>
    <m/>
    <n v="35"/>
    <m/>
    <m/>
    <m/>
    <n v="4"/>
    <m/>
    <m/>
    <n v="1"/>
    <n v="9"/>
    <n v="176"/>
    <m/>
    <m/>
    <m/>
    <m/>
    <m/>
    <m/>
    <m/>
    <m/>
    <m/>
    <m/>
    <m/>
    <m/>
    <n v="90"/>
    <n v="0"/>
    <n v="0"/>
    <n v="8"/>
    <n v="9"/>
    <n v="0"/>
    <n v="0"/>
    <n v="1"/>
    <n v="44"/>
    <n v="0"/>
    <n v="177"/>
    <n v="0"/>
    <n v="0"/>
    <n v="0"/>
    <n v="0"/>
    <n v="0"/>
    <n v="3"/>
    <n v="0"/>
    <n v="0"/>
  </r>
  <r>
    <s v="MMR018"/>
    <s v="Nay Pyi Taw"/>
    <s v="MMR018D002"/>
    <s v="Nay Pyi Taw (South)"/>
    <s v="MMR018004"/>
    <s v="Det Khi Na Thi Ri "/>
    <n v="8"/>
    <n v="2"/>
    <x v="2"/>
    <n v="23702.21008094135"/>
    <n v="0.53822065771233341"/>
    <n v="0.45200000000000001"/>
    <n v="0.93900000000000006"/>
    <n v="8.2836802600015483E-2"/>
    <n v="0.46103845856225334"/>
    <n v="0.376"/>
    <n v="0.40674574817779047"/>
    <n v="0.43733028440760324"/>
    <n v="0.25167929112476778"/>
    <n v="0.94311847934829207"/>
    <n v="0.93325711019008151"/>
    <n v="0.17564171813719734"/>
    <n v="1"/>
    <n v="23702.21008094135"/>
    <n v="51328"/>
    <n v="27050"/>
    <n v="24278"/>
    <n v="9.9692630574611829E-4"/>
    <n v="111.4"/>
    <n v="149.16698297400001"/>
    <n v="344.09759436474314"/>
    <n v="0.29716614507331457"/>
    <n v="27423"/>
    <n v="13294"/>
    <n v="14129"/>
    <n v="23905"/>
    <n v="13756"/>
    <n v="10149"/>
    <n v="23194"/>
    <n v="12950"/>
    <n v="10244"/>
    <n v="126.4"/>
    <n v="28134"/>
    <n v="14100"/>
    <n v="14034"/>
    <n v="100.5"/>
    <n v="0.45200000000000001"/>
    <n v="13587"/>
    <n v="36156"/>
    <n v="1585"/>
    <n v="0.42"/>
    <n v="29770.240000000005"/>
    <n v="0.376"/>
    <n v="0.624"/>
    <n v="4.4000000000000004"/>
    <n v="37741"/>
    <n v="13201"/>
    <n v="21842"/>
    <n v="1681"/>
    <n v="607"/>
    <n v="410"/>
    <n v="6997"/>
    <n v="5680"/>
    <n v="1317"/>
    <n v="0.188"/>
    <n v="27423"/>
    <n v="23905"/>
    <n v="0.87171352514312805"/>
    <n v="416"/>
    <n v="1031"/>
    <n v="1768"/>
    <n v="1546"/>
    <n v="1010"/>
    <n v="643"/>
    <n v="289"/>
    <n v="217"/>
    <n v="77"/>
    <n v="3.9"/>
    <n v="6997"/>
    <n v="7.3357153065599539"/>
    <n v="231"/>
    <n v="254"/>
    <n v="247"/>
    <n v="3714"/>
    <n v="2376"/>
    <n v="84"/>
    <n v="43"/>
    <n v="48"/>
    <n v="6997"/>
    <n v="6155"/>
    <n v="293"/>
    <n v="72"/>
    <n v="94"/>
    <n v="279"/>
    <n v="104"/>
    <n v="6997"/>
    <n v="2805"/>
    <n v="14"/>
    <n v="27"/>
    <n v="4104"/>
    <n v="30"/>
    <n v="17"/>
    <n v="10994.1"/>
    <n v="0.58653708732313847"/>
    <n v="4.2875518079176786E-3"/>
    <n v="0.40674574817779047"/>
    <n v="0.59325425182220948"/>
    <n v="6997"/>
    <n v="59"/>
    <n v="5379"/>
    <n v="9"/>
    <n v="918"/>
    <n v="4"/>
    <n v="595"/>
    <n v="33"/>
    <n v="0.9096755752465342"/>
    <n v="9.0324424753465804E-2"/>
    <n v="6997"/>
    <n v="2998"/>
    <n v="62"/>
    <n v="3296"/>
    <n v="0.47105902529655569"/>
    <n v="551"/>
    <n v="90"/>
    <n v="0.43733028440760324"/>
    <n v="7.8748034872088035E-2"/>
    <n v="0.34178933828783764"/>
    <n v="19171"/>
    <n v="17993"/>
    <n v="1178"/>
    <n v="0.93900000000000006"/>
    <n v="9079"/>
    <n v="8879"/>
    <n v="200"/>
    <n v="0.97799999999999998"/>
    <n v="10092"/>
    <n v="9114"/>
    <n v="978"/>
    <n v="0.90300000000000002"/>
    <n v="2751"/>
    <n v="2657"/>
    <n v="94"/>
    <n v="0.96599999999999997"/>
    <n v="16420"/>
    <n v="15336"/>
    <n v="1084"/>
    <n v="0.93400000000000005"/>
    <n v="12956"/>
    <n v="4922"/>
    <n v="7339"/>
    <n v="695"/>
    <n v="5.3643099722136461E-2"/>
    <n v="0.56645569620253167"/>
    <n v="7.0820143884892088"/>
    <n v="6421"/>
    <n v="2481"/>
    <n v="0.38638841301977883"/>
    <n v="3638"/>
    <n v="0.56657841457716862"/>
    <n v="302"/>
    <n v="4.7033172403052485E-2"/>
    <n v="6535"/>
    <n v="2441"/>
    <n v="3701"/>
    <n v="6.0137719969395563E-2"/>
    <n v="0.56633511859219587"/>
    <n v="393"/>
    <n v="25846"/>
    <n v="2141"/>
    <n v="11789"/>
    <n v="5421"/>
    <n v="2838"/>
    <n v="134"/>
    <n v="3175"/>
    <n v="134"/>
    <n v="43"/>
    <n v="171"/>
    <n v="2141"/>
    <n v="23705"/>
    <n v="11916"/>
    <n v="13930"/>
    <n v="6495"/>
    <n v="8.2836802600015483E-2"/>
    <n v="0.91716319739998453"/>
    <n v="0.46103845856225334"/>
    <n v="0.25129613866749206"/>
    <n v="0.68910082798111894"/>
    <n v="13519"/>
    <n v="596"/>
    <n v="5265"/>
    <n v="3538"/>
    <n v="2014"/>
    <n v="95"/>
    <n v="1831"/>
    <n v="50"/>
    <n v="37"/>
    <n v="93"/>
    <n v="4.4086101042976548E-2"/>
    <n v="0.9559138989570235"/>
    <n v="0.56646201642133298"/>
    <n v="0.30475626895480434"/>
    <n v="12327"/>
    <n v="1545"/>
    <n v="6524"/>
    <n v="1883"/>
    <n v="824"/>
    <n v="39"/>
    <n v="1344"/>
    <n v="84"/>
    <n v="6"/>
    <n v="78"/>
    <n v="0.12533463129715258"/>
    <n v="0.87466536870284739"/>
    <n v="0.34542062140017848"/>
    <n v="42581"/>
    <n v="965"/>
    <n v="18739"/>
    <n v="672"/>
    <n v="3980"/>
    <n v="2502"/>
    <n v="345"/>
    <n v="83"/>
    <n v="5213"/>
    <n v="7039"/>
    <n v="1203"/>
    <n v="157"/>
    <n v="1683"/>
    <n v="0.22406707216833799"/>
    <n v="5.8758601254080459E-2"/>
    <n v="17.018784972022381"/>
    <n v="0.2326447367140117"/>
    <n v="22567"/>
    <n v="617"/>
    <n v="13076"/>
    <n v="496"/>
    <n v="2787"/>
    <n v="857"/>
    <n v="229"/>
    <n v="59"/>
    <n v="2757"/>
    <n v="172"/>
    <n v="482"/>
    <n v="79"/>
    <n v="956"/>
    <n v="0.80037222493020788"/>
    <n v="20014"/>
    <n v="348"/>
    <n v="5663"/>
    <n v="176"/>
    <n v="1193"/>
    <n v="1645"/>
    <n v="116"/>
    <n v="24"/>
    <n v="2456"/>
    <n v="6867"/>
    <n v="721"/>
    <n v="78"/>
    <n v="727"/>
    <n v="0.4567302887978415"/>
    <n v="42581"/>
    <n v="33789"/>
    <n v="38"/>
    <n v="110"/>
    <n v="522"/>
    <n v="254"/>
    <n v="376"/>
    <n v="7"/>
    <n v="6"/>
    <n v="7479"/>
    <n v="0.17564171813719734"/>
    <n v="0.82435828186280269"/>
    <n v="19971"/>
    <n v="15255"/>
    <n v="27"/>
    <n v="79"/>
    <n v="405"/>
    <n v="42"/>
    <n v="305"/>
    <n v="7"/>
    <n v="1"/>
    <n v="3850"/>
    <n v="0.1927795303189625"/>
    <n v="22610"/>
    <n v="18534"/>
    <n v="11"/>
    <n v="31"/>
    <n v="117"/>
    <n v="212"/>
    <n v="71"/>
    <s v="-"/>
    <n v="5"/>
    <n v="3629"/>
    <n v="0.16050420168067228"/>
    <n v="51328"/>
    <n v="50618"/>
    <n v="710"/>
    <n v="1.3999999999999999E-2"/>
    <n v="323"/>
    <n v="184"/>
    <n v="317"/>
    <n v="249"/>
    <n v="27050"/>
    <n v="26724"/>
    <n v="326"/>
    <n v="1.2E-2"/>
    <n v="24278"/>
    <n v="23894"/>
    <n v="384"/>
    <n v="1.6E-2"/>
    <n v="6997"/>
    <n v="206"/>
    <n v="6393"/>
    <n v="54"/>
    <n v="15"/>
    <n v="12"/>
    <n v="317"/>
    <n v="4.5305130770330139E-2"/>
    <n v="0.95469486922966984"/>
    <n v="0.94311847934829207"/>
    <n v="6997"/>
    <n v="76"/>
    <n v="3857"/>
    <n v="2019"/>
    <n v="286"/>
    <n v="41"/>
    <n v="0"/>
    <n v="1"/>
    <n v="578"/>
    <n v="11"/>
    <n v="128"/>
    <n v="6.0025725310847503E-3"/>
    <n v="0.93325711019008151"/>
    <n v="6997"/>
    <n v="211"/>
    <n v="4041"/>
    <n v="2291"/>
    <n v="264"/>
    <n v="43"/>
    <s v="-"/>
    <n v="1"/>
    <n v="17"/>
    <s v="-"/>
    <n v="129"/>
    <n v="0.93768758039159639"/>
    <n v="0.93818779476918679"/>
    <n v="6997"/>
    <n v="1761"/>
    <n v="48"/>
    <n v="3549"/>
    <n v="318"/>
    <n v="1022"/>
    <n v="3"/>
    <n v="173"/>
    <n v="123"/>
    <n v="0.25167929112476778"/>
    <n v="6867.9"/>
    <n v="0.42246677147348866"/>
    <n v="6997"/>
    <n v="1469"/>
    <n v="6"/>
    <n v="6"/>
    <n v="3"/>
    <n v="5026"/>
    <n v="442"/>
    <n v="4"/>
    <s v="-"/>
    <n v="41"/>
    <n v="6997"/>
    <n v="1.2879805630984709"/>
    <n v="0.34754432480867564"/>
    <n v="0.77640923213493118"/>
    <n v="0.15765860938250131"/>
    <n v="4049"/>
    <n v="0.57867657567528941"/>
    <n v="7.2969417361999675E-2"/>
    <n v="2948"/>
    <n v="2703"/>
    <n v="134"/>
    <n v="2869"/>
    <n v="156"/>
    <n v="202"/>
    <n v="0.4100328712305274"/>
    <n v="0.42132342432471059"/>
    <n v="0.38630841789338288"/>
    <n v="2.8869515506645706E-2"/>
    <n v="6997"/>
    <n v="152"/>
    <n v="2831"/>
    <n v="2509"/>
    <n v="74"/>
    <n v="4"/>
    <n v="11"/>
    <n v="1301"/>
    <n v="0.4384736315563813"/>
    <m/>
    <m/>
    <m/>
    <n v="0"/>
    <m/>
    <m/>
    <m/>
    <m/>
    <m/>
    <m/>
    <n v="0"/>
    <m/>
    <n v="0"/>
    <n v="0"/>
    <m/>
    <m/>
    <m/>
    <n v="0"/>
    <m/>
    <n v="0"/>
    <n v="0"/>
    <m/>
    <m/>
    <m/>
    <n v="0"/>
    <m/>
    <n v="0"/>
    <n v="0"/>
    <m/>
    <m/>
    <m/>
    <n v="0"/>
    <m/>
    <n v="0"/>
    <m/>
    <m/>
    <n v="0"/>
    <m/>
    <n v="0"/>
    <m/>
    <m/>
    <m/>
    <m/>
    <n v="0"/>
    <m/>
    <n v="0"/>
    <m/>
    <m/>
    <m/>
    <m/>
    <n v="0"/>
    <m/>
    <n v="0"/>
    <m/>
    <m/>
    <m/>
    <n v="0"/>
    <m/>
    <n v="0"/>
    <m/>
    <m/>
    <m/>
    <n v="0"/>
    <m/>
    <n v="0"/>
    <m/>
    <m/>
    <m/>
    <m/>
    <m/>
    <m/>
    <m/>
    <m/>
    <m/>
    <m/>
    <m/>
    <m/>
    <m/>
    <m/>
    <m/>
    <m/>
    <m/>
    <m/>
    <n v="-7.8886800000000007E-2"/>
    <n v="223"/>
    <b v="0"/>
    <b v="0"/>
    <b v="0"/>
    <b v="0"/>
    <b v="0"/>
    <b v="0"/>
    <b v="0"/>
    <b v="0"/>
    <m/>
    <m/>
    <m/>
    <m/>
    <m/>
    <m/>
    <m/>
    <m/>
    <m/>
    <n v="0"/>
    <n v="0"/>
    <n v="0"/>
    <n v="0"/>
    <n v="0"/>
    <n v="0"/>
    <n v="0"/>
    <n v="0"/>
    <n v="0"/>
    <n v="0"/>
    <n v="0"/>
    <n v="620"/>
    <n v="1"/>
    <m/>
    <m/>
    <m/>
    <n v="1"/>
    <m/>
    <m/>
    <n v="4"/>
    <m/>
    <n v="1"/>
    <m/>
    <m/>
    <m/>
    <m/>
    <m/>
    <m/>
    <m/>
    <m/>
    <n v="1"/>
    <m/>
    <m/>
    <n v="1"/>
    <m/>
    <m/>
    <m/>
    <m/>
    <m/>
    <m/>
    <m/>
    <n v="1"/>
    <m/>
    <m/>
    <m/>
    <m/>
    <m/>
    <m/>
    <n v="2"/>
    <m/>
    <m/>
    <m/>
    <n v="1"/>
    <m/>
    <m/>
    <m/>
    <m/>
    <m/>
    <m/>
    <n v="1"/>
    <m/>
    <m/>
    <n v="1"/>
    <m/>
    <m/>
    <m/>
    <n v="2"/>
    <m/>
    <m/>
    <m/>
    <n v="2"/>
    <m/>
    <m/>
    <m/>
    <m/>
    <m/>
    <n v="1"/>
    <m/>
    <m/>
    <n v="1"/>
    <m/>
    <m/>
    <m/>
    <n v="3"/>
    <m/>
    <m/>
    <m/>
    <n v="3"/>
    <m/>
    <m/>
    <m/>
    <m/>
    <m/>
    <m/>
    <m/>
    <m/>
    <n v="2"/>
    <m/>
    <m/>
    <m/>
    <m/>
    <n v="2"/>
    <n v="0"/>
    <n v="0"/>
    <n v="0"/>
    <n v="9"/>
    <n v="0"/>
    <n v="0"/>
    <n v="1"/>
    <n v="10"/>
    <n v="0"/>
    <n v="1"/>
    <n v="0"/>
    <n v="0"/>
    <n v="0"/>
    <n v="0"/>
    <n v="0"/>
    <n v="5"/>
    <n v="0"/>
    <n v="0"/>
  </r>
  <r>
    <s v="MMR018"/>
    <s v="Nay Pyi Taw"/>
    <s v="MMR018D001"/>
    <s v="Nay Pyi Taw (North)"/>
    <s v="MMR018005"/>
    <s v="Poke Ba Thi Ri"/>
    <n v="18"/>
    <n v="17"/>
    <x v="8"/>
    <n v="56403.754429839057"/>
    <n v="0.51581019623971758"/>
    <n v="0.38100000000000001"/>
    <n v="0.94"/>
    <n v="7.3579751168455013E-2"/>
    <n v="0.48313145941675995"/>
    <n v="0.44"/>
    <n v="0.18145278099652376"/>
    <n v="0.21100086906141366"/>
    <n v="0.47975811123986095"/>
    <n v="0.8562065469293163"/>
    <n v="0.95241888760139048"/>
    <n v="0.19117394846289071"/>
    <n v="1"/>
    <n v="56403.754429839057"/>
    <n v="116491"/>
    <n v="57326"/>
    <n v="59165"/>
    <n v="2.2625651161679991E-3"/>
    <n v="96.9"/>
    <n v="243.73958642900001"/>
    <n v="477.93221325553196"/>
    <n v="0.41274706869632183"/>
    <n v="109268"/>
    <n v="52280"/>
    <n v="56988"/>
    <n v="7223"/>
    <n v="5046"/>
    <n v="2177"/>
    <n v="44437"/>
    <n v="22018"/>
    <n v="22419"/>
    <n v="98.2"/>
    <n v="72054"/>
    <n v="35308"/>
    <n v="36746"/>
    <n v="96.1"/>
    <n v="0.38100000000000001"/>
    <n v="34200"/>
    <n v="77692"/>
    <n v="4599"/>
    <n v="0.499"/>
    <n v="58361.991000000002"/>
    <n v="0.44"/>
    <n v="0.56000000000000005"/>
    <n v="5.9"/>
    <n v="82291"/>
    <n v="23753"/>
    <n v="52115"/>
    <n v="4505"/>
    <n v="1400"/>
    <n v="518"/>
    <n v="27616"/>
    <n v="21760"/>
    <n v="5856"/>
    <n v="0.21199999999999999"/>
    <n v="109268"/>
    <n v="7223"/>
    <n v="6.6103525277299846E-2"/>
    <n v="1644"/>
    <n v="4215"/>
    <n v="6541"/>
    <n v="6114"/>
    <n v="4201"/>
    <n v="2411"/>
    <n v="1327"/>
    <n v="692"/>
    <n v="471"/>
    <n v="4"/>
    <n v="27616"/>
    <n v="4.2182430475086905"/>
    <n v="3641"/>
    <n v="1997"/>
    <n v="1245"/>
    <n v="13627"/>
    <n v="6357"/>
    <n v="356"/>
    <n v="245"/>
    <n v="148"/>
    <n v="27616"/>
    <n v="18375"/>
    <n v="2749"/>
    <n v="1771"/>
    <n v="3961"/>
    <n v="401"/>
    <n v="359"/>
    <n v="27616"/>
    <n v="4883"/>
    <n v="96"/>
    <n v="32"/>
    <n v="22452"/>
    <n v="91"/>
    <n v="62"/>
    <n v="19916"/>
    <n v="0.81300695249130939"/>
    <n v="3.2951911935110083E-3"/>
    <n v="0.18145278099652376"/>
    <n v="0.81854721900347627"/>
    <n v="27616"/>
    <n v="222"/>
    <n v="16383"/>
    <n v="4"/>
    <n v="4415"/>
    <n v="37"/>
    <n v="6481"/>
    <n v="74"/>
    <n v="0.76129779837775202"/>
    <n v="0.23870220162224798"/>
    <n v="27616"/>
    <n v="5542"/>
    <n v="285"/>
    <n v="15168"/>
    <n v="0.54924681344148318"/>
    <n v="6487"/>
    <n v="134"/>
    <n v="0.21100086906141366"/>
    <n v="0.23490005793742758"/>
    <n v="0.52862471031286207"/>
    <n v="75858"/>
    <n v="71280"/>
    <n v="4578"/>
    <n v="0.94"/>
    <n v="35498"/>
    <n v="34807"/>
    <n v="691"/>
    <n v="0.98099999999999998"/>
    <n v="40360"/>
    <n v="36473"/>
    <n v="3887"/>
    <n v="0.90400000000000003"/>
    <n v="28726"/>
    <n v="27541"/>
    <n v="1185"/>
    <n v="0.95900000000000007"/>
    <n v="47132"/>
    <n v="43739"/>
    <n v="3393"/>
    <n v="0.92799999999999994"/>
    <n v="50945"/>
    <n v="21464"/>
    <n v="26470"/>
    <n v="3011"/>
    <n v="5.9102954166257729E-2"/>
    <n v="0.51957993915006384"/>
    <n v="7.1285287279973435"/>
    <n v="24568"/>
    <n v="10656"/>
    <n v="0.43373493975903615"/>
    <n v="12575"/>
    <n v="0.51184467600130246"/>
    <n v="1337"/>
    <n v="5.4420384239661349E-2"/>
    <n v="26377"/>
    <n v="10808"/>
    <n v="13895"/>
    <n v="6.3464381847821966E-2"/>
    <n v="0.52678469879061307"/>
    <n v="1674"/>
    <n v="60764"/>
    <n v="4471"/>
    <n v="26936"/>
    <n v="13142"/>
    <n v="7572"/>
    <n v="195"/>
    <n v="7307"/>
    <n v="328"/>
    <n v="122"/>
    <n v="691"/>
    <n v="4471"/>
    <n v="56293"/>
    <n v="29357"/>
    <n v="31407"/>
    <n v="16215"/>
    <n v="7.3579751168455013E-2"/>
    <n v="0.92642024883154495"/>
    <n v="0.48313145941675995"/>
    <n v="0.26685208347047595"/>
    <n v="0.70477585412415245"/>
    <n v="29429"/>
    <n v="698"/>
    <n v="11818"/>
    <n v="7861"/>
    <n v="4460"/>
    <n v="147"/>
    <n v="3792"/>
    <n v="168"/>
    <n v="91"/>
    <n v="394"/>
    <n v="2.3718101192701076E-2"/>
    <n v="0.97628189880729888"/>
    <n v="0.57470522273947466"/>
    <n v="0.30758775357640422"/>
    <n v="31335"/>
    <n v="3773"/>
    <n v="15118"/>
    <n v="5281"/>
    <n v="3112"/>
    <n v="48"/>
    <n v="3515"/>
    <n v="160"/>
    <n v="31"/>
    <n v="297"/>
    <n v="0.12040848891016435"/>
    <n v="0.87959151108983569"/>
    <n v="0.39712781235040689"/>
    <n v="93292"/>
    <n v="9149"/>
    <n v="20343"/>
    <n v="1824"/>
    <n v="12201"/>
    <n v="2687"/>
    <n v="4414"/>
    <n v="396"/>
    <n v="13620"/>
    <n v="20753"/>
    <n v="4658"/>
    <n v="466"/>
    <n v="2781"/>
    <n v="0.25125412682759507"/>
    <n v="2.8802040903828839E-2"/>
    <n v="34.719761816151845"/>
    <n v="0.4746149539917473"/>
    <n v="45551"/>
    <n v="6853"/>
    <n v="13937"/>
    <n v="1434"/>
    <n v="8190"/>
    <n v="1134"/>
    <n v="2590"/>
    <n v="165"/>
    <n v="6714"/>
    <n v="440"/>
    <n v="2036"/>
    <n v="247"/>
    <n v="1811"/>
    <n v="0.74944567627494452"/>
    <n v="47741"/>
    <n v="2296"/>
    <n v="6406"/>
    <n v="390"/>
    <n v="4011"/>
    <n v="1553"/>
    <n v="1824"/>
    <n v="231"/>
    <n v="6906"/>
    <n v="20313"/>
    <n v="2622"/>
    <n v="219"/>
    <n v="970"/>
    <n v="0.34519595316394713"/>
    <n v="93292"/>
    <n v="72935"/>
    <n v="33"/>
    <n v="137"/>
    <n v="1178"/>
    <n v="454"/>
    <n v="650"/>
    <n v="3"/>
    <n v="67"/>
    <n v="17835"/>
    <n v="0.19117394846289071"/>
    <n v="0.80882605153710929"/>
    <n v="35999"/>
    <n v="27923"/>
    <n v="14"/>
    <n v="51"/>
    <n v="596"/>
    <n v="101"/>
    <n v="437"/>
    <s v="-"/>
    <n v="55"/>
    <n v="6822"/>
    <n v="0.18950526403511209"/>
    <n v="57293"/>
    <n v="45012"/>
    <n v="19"/>
    <n v="86"/>
    <n v="582"/>
    <n v="353"/>
    <n v="213"/>
    <n v="3"/>
    <n v="12"/>
    <n v="11013"/>
    <n v="0.19222243555059082"/>
    <n v="116491"/>
    <n v="113165"/>
    <n v="3326"/>
    <n v="2.8999999999999998E-2"/>
    <n v="1415"/>
    <n v="843"/>
    <n v="1387"/>
    <n v="1275"/>
    <n v="57326"/>
    <n v="55842"/>
    <n v="1484"/>
    <n v="2.6000000000000002E-2"/>
    <n v="59165"/>
    <n v="57323"/>
    <n v="1842"/>
    <n v="3.1E-2"/>
    <n v="27616"/>
    <n v="1549"/>
    <n v="22096"/>
    <n v="1839"/>
    <n v="42"/>
    <n v="72"/>
    <n v="2018"/>
    <n v="7.3073580533024332E-2"/>
    <n v="0.92692641946697563"/>
    <n v="0.8562065469293163"/>
    <n v="27616"/>
    <n v="775"/>
    <n v="13661"/>
    <n v="5977"/>
    <n v="261"/>
    <n v="122"/>
    <n v="278"/>
    <n v="4"/>
    <n v="5889"/>
    <n v="37"/>
    <n v="612"/>
    <n v="1.4629200463499421E-2"/>
    <n v="0.95241888760139048"/>
    <n v="27616"/>
    <n v="4680"/>
    <n v="14238"/>
    <n v="7046"/>
    <n v="358"/>
    <n v="204"/>
    <n v="296"/>
    <n v="4"/>
    <n v="47"/>
    <n v="78"/>
    <n v="665"/>
    <n v="0.94202636152954811"/>
    <n v="0.90431271726535334"/>
    <n v="27616"/>
    <n v="13249"/>
    <n v="102"/>
    <n v="8483"/>
    <n v="1125"/>
    <n v="3809"/>
    <n v="34"/>
    <n v="609"/>
    <n v="205"/>
    <n v="0.47975811123986095"/>
    <n v="52996"/>
    <n v="0.6397378331402086"/>
    <n v="27616"/>
    <n v="11336"/>
    <n v="19"/>
    <n v="99"/>
    <n v="26"/>
    <n v="13673"/>
    <n v="2305"/>
    <n v="37"/>
    <n v="2"/>
    <n v="119"/>
    <n v="27616"/>
    <n v="1.4724073001158748"/>
    <n v="0.39730941259787733"/>
    <n v="0.67915990359549461"/>
    <n v="0.13791104164847287"/>
    <n v="13182"/>
    <n v="0.4773319814600232"/>
    <n v="0.23756059759591991"/>
    <n v="8923"/>
    <n v="14434"/>
    <n v="593"/>
    <n v="14113"/>
    <n v="1339"/>
    <n v="1260"/>
    <n v="0.51104432213209738"/>
    <n v="0.3231097914252607"/>
    <n v="0.5226680185399768"/>
    <n v="4.8486384704519117E-2"/>
    <n v="27616"/>
    <n v="1079"/>
    <n v="12193"/>
    <n v="9240"/>
    <n v="140"/>
    <n v="6"/>
    <n v="6"/>
    <n v="3393"/>
    <n v="0.48587775202780997"/>
    <m/>
    <m/>
    <m/>
    <n v="0"/>
    <m/>
    <m/>
    <m/>
    <m/>
    <m/>
    <m/>
    <n v="0"/>
    <m/>
    <n v="0"/>
    <n v="0"/>
    <m/>
    <m/>
    <m/>
    <n v="0"/>
    <m/>
    <n v="0"/>
    <n v="0"/>
    <m/>
    <m/>
    <m/>
    <n v="0"/>
    <m/>
    <n v="0"/>
    <n v="0"/>
    <m/>
    <m/>
    <m/>
    <n v="0"/>
    <m/>
    <n v="0"/>
    <m/>
    <m/>
    <n v="0"/>
    <m/>
    <n v="0"/>
    <m/>
    <m/>
    <m/>
    <m/>
    <n v="0"/>
    <m/>
    <n v="0"/>
    <m/>
    <m/>
    <m/>
    <m/>
    <n v="0"/>
    <m/>
    <n v="0"/>
    <m/>
    <m/>
    <m/>
    <n v="0"/>
    <m/>
    <n v="0"/>
    <m/>
    <m/>
    <m/>
    <n v="0"/>
    <m/>
    <n v="0"/>
    <m/>
    <m/>
    <m/>
    <m/>
    <m/>
    <m/>
    <m/>
    <m/>
    <m/>
    <m/>
    <m/>
    <m/>
    <m/>
    <m/>
    <m/>
    <m/>
    <m/>
    <m/>
    <n v="2.0999490000000001"/>
    <n v="275"/>
    <b v="0"/>
    <b v="0"/>
    <b v="0"/>
    <b v="0"/>
    <b v="0"/>
    <b v="0"/>
    <b v="0"/>
    <b v="0"/>
    <m/>
    <m/>
    <m/>
    <m/>
    <m/>
    <m/>
    <m/>
    <m/>
    <m/>
    <n v="0"/>
    <n v="0"/>
    <n v="0"/>
    <n v="0"/>
    <n v="0"/>
    <n v="0"/>
    <n v="0"/>
    <n v="0"/>
    <n v="0"/>
    <n v="0"/>
    <n v="0"/>
    <n v="620"/>
    <n v="1"/>
    <m/>
    <m/>
    <m/>
    <n v="2"/>
    <m/>
    <m/>
    <n v="3"/>
    <m/>
    <n v="1"/>
    <m/>
    <n v="1"/>
    <m/>
    <m/>
    <m/>
    <m/>
    <m/>
    <m/>
    <n v="2"/>
    <m/>
    <m/>
    <n v="1"/>
    <m/>
    <m/>
    <m/>
    <m/>
    <m/>
    <m/>
    <m/>
    <n v="2"/>
    <m/>
    <m/>
    <n v="4"/>
    <m/>
    <m/>
    <m/>
    <n v="3"/>
    <m/>
    <m/>
    <m/>
    <n v="4"/>
    <m/>
    <m/>
    <m/>
    <m/>
    <m/>
    <m/>
    <n v="2"/>
    <m/>
    <m/>
    <n v="14"/>
    <m/>
    <m/>
    <m/>
    <n v="3"/>
    <m/>
    <m/>
    <m/>
    <n v="9"/>
    <m/>
    <m/>
    <m/>
    <m/>
    <m/>
    <n v="2"/>
    <m/>
    <m/>
    <n v="6"/>
    <m/>
    <m/>
    <m/>
    <n v="3"/>
    <m/>
    <m/>
    <m/>
    <n v="5"/>
    <m/>
    <m/>
    <m/>
    <m/>
    <m/>
    <m/>
    <m/>
    <m/>
    <n v="2"/>
    <m/>
    <m/>
    <m/>
    <m/>
    <n v="24"/>
    <n v="0"/>
    <n v="0"/>
    <n v="0"/>
    <n v="13"/>
    <n v="0"/>
    <n v="0"/>
    <n v="1"/>
    <n v="21"/>
    <n v="0"/>
    <n v="1"/>
    <n v="0"/>
    <n v="0"/>
    <n v="0"/>
    <n v="0"/>
    <n v="0"/>
    <n v="9"/>
    <n v="0"/>
    <n v="0"/>
  </r>
  <r>
    <s v="MMR018"/>
    <s v="Nay Pyi Taw"/>
    <s v="MMR018D002"/>
    <s v="Nay Pyi Taw (South)"/>
    <s v="MMR018006"/>
    <s v="Pyinmana"/>
    <n v="29"/>
    <n v="7"/>
    <x v="2"/>
    <n v="88517.123997002927"/>
    <n v="0.52807227362779341"/>
    <n v="0.38400000000000001"/>
    <n v="0.95400000000000007"/>
    <n v="6.7602245388933446E-2"/>
    <n v="0.53761026463512429"/>
    <n v="0.41600000000000004"/>
    <n v="0.16004840783601845"/>
    <n v="0.25913319718629452"/>
    <n v="0.65532108009984114"/>
    <n v="0.84975922144063742"/>
    <n v="0.84396036608425984"/>
    <n v="0.20943250086241125"/>
    <n v="1"/>
    <n v="88517.123997002927"/>
    <n v="187565"/>
    <n v="90731"/>
    <n v="96834"/>
    <n v="3.6430112713776238E-3"/>
    <n v="93.7"/>
    <n v="1146.9940550399999"/>
    <n v="163.52743867836256"/>
    <n v="0.14122394158400123"/>
    <n v="177417"/>
    <n v="83528"/>
    <n v="93889"/>
    <n v="10148"/>
    <n v="7203"/>
    <n v="2945"/>
    <n v="72010"/>
    <n v="34214"/>
    <n v="37796"/>
    <n v="90.5"/>
    <n v="115555"/>
    <n v="56517"/>
    <n v="59038"/>
    <n v="95.7"/>
    <n v="0.38400000000000001"/>
    <n v="52195"/>
    <n v="125518"/>
    <n v="9852"/>
    <n v="0.49399999999999999"/>
    <n v="94907.89"/>
    <n v="0.41600000000000004"/>
    <n v="0.58399999999999996"/>
    <n v="7.8"/>
    <n v="135370"/>
    <n v="44757"/>
    <n v="76452"/>
    <n v="9897"/>
    <n v="2764"/>
    <n v="1500"/>
    <n v="39663"/>
    <n v="30164"/>
    <n v="9499"/>
    <n v="0.23899999999999999"/>
    <n v="177417"/>
    <n v="10148"/>
    <n v="5.7198577362935911E-2"/>
    <n v="1819"/>
    <n v="4956"/>
    <n v="7790"/>
    <n v="8196"/>
    <n v="6317"/>
    <n v="4439"/>
    <n v="2626"/>
    <n v="1696"/>
    <n v="1824"/>
    <n v="4.5"/>
    <n v="39663"/>
    <n v="4.7289665431258348"/>
    <n v="1823"/>
    <n v="3299"/>
    <n v="2804"/>
    <n v="19577"/>
    <n v="11085"/>
    <n v="495"/>
    <n v="177"/>
    <n v="403"/>
    <n v="39663"/>
    <n v="30968"/>
    <n v="4272"/>
    <n v="1600"/>
    <n v="2434"/>
    <n v="176"/>
    <n v="213"/>
    <n v="39663"/>
    <n v="5967"/>
    <n v="297"/>
    <n v="84"/>
    <n v="32651"/>
    <n v="518"/>
    <n v="146"/>
    <n v="28188"/>
    <n v="0.8232105488742657"/>
    <n v="1.3060030759145804E-2"/>
    <n v="0.16004840783601845"/>
    <n v="0.83995159216398152"/>
    <n v="39663"/>
    <n v="343"/>
    <n v="26875"/>
    <n v="58"/>
    <n v="5137"/>
    <n v="91"/>
    <n v="6839"/>
    <n v="320"/>
    <n v="0.8172099942011446"/>
    <n v="0.1827900057988554"/>
    <n v="39663"/>
    <n v="9504"/>
    <n v="774"/>
    <n v="22811"/>
    <n v="0.57512038927968134"/>
    <n v="6183"/>
    <n v="391"/>
    <n v="0.25913319718629452"/>
    <n v="0.15588835942818244"/>
    <n v="0.51137079898141846"/>
    <n v="126679"/>
    <n v="120806"/>
    <n v="5873"/>
    <n v="0.95400000000000007"/>
    <n v="58097"/>
    <n v="56798"/>
    <n v="1299"/>
    <n v="0.97799999999999998"/>
    <n v="68582"/>
    <n v="64008"/>
    <n v="4574"/>
    <n v="0.93299999999999994"/>
    <n v="50318"/>
    <n v="48950"/>
    <n v="1368"/>
    <n v="0.97299999999999998"/>
    <n v="76361"/>
    <n v="71856"/>
    <n v="4505"/>
    <n v="0.94099999999999995"/>
    <n v="82860"/>
    <n v="31407"/>
    <n v="46982"/>
    <n v="4471"/>
    <n v="5.3958484190200336E-2"/>
    <n v="0.56700458604875692"/>
    <n v="7.0246029970923729"/>
    <n v="40250"/>
    <n v="15436"/>
    <n v="0.38350310559006212"/>
    <n v="22730"/>
    <n v="0.56472049689440995"/>
    <n v="2084"/>
    <n v="5.1776397515527949E-2"/>
    <n v="42610"/>
    <n v="15971"/>
    <n v="24252"/>
    <n v="5.6019713682234219E-2"/>
    <n v="0.56916216850504575"/>
    <n v="2387"/>
    <n v="99760"/>
    <n v="6744"/>
    <n v="39384"/>
    <n v="24061"/>
    <n v="14671"/>
    <n v="629"/>
    <n v="13062"/>
    <n v="364"/>
    <n v="194"/>
    <n v="651"/>
    <n v="6744"/>
    <n v="93016"/>
    <n v="53632"/>
    <n v="46128"/>
    <n v="29571"/>
    <n v="6.7602245388933446E-2"/>
    <n v="0.93239775461106655"/>
    <n v="0.53761026463512429"/>
    <n v="0.29642141138732958"/>
    <n v="0.73500400962309542"/>
    <n v="46377"/>
    <n v="1712"/>
    <n v="16173"/>
    <n v="13319"/>
    <n v="8181"/>
    <n v="476"/>
    <n v="5915"/>
    <n v="180"/>
    <n v="143"/>
    <n v="278"/>
    <n v="3.6914850033421737E-2"/>
    <n v="0.96308514996657824"/>
    <n v="0.61435625417771744"/>
    <n v="0.32716648338616122"/>
    <n v="53383"/>
    <n v="5032"/>
    <n v="23211"/>
    <n v="10742"/>
    <n v="6490"/>
    <n v="153"/>
    <n v="7147"/>
    <n v="184"/>
    <n v="51"/>
    <n v="373"/>
    <n v="9.4262218309199564E-2"/>
    <n v="0.90573778169080044"/>
    <n v="0.4709364404398404"/>
    <n v="153639"/>
    <n v="7604"/>
    <n v="31178"/>
    <n v="3351"/>
    <n v="32711"/>
    <n v="6623"/>
    <n v="3654"/>
    <n v="643"/>
    <n v="22149"/>
    <n v="29487"/>
    <n v="8930"/>
    <n v="1061"/>
    <n v="6248"/>
    <n v="0.23503146987418558"/>
    <n v="4.3107544308411273E-2"/>
    <n v="23.197795560924053"/>
    <n v="0.31711106577165515"/>
    <n v="73549"/>
    <n v="4624"/>
    <n v="20364"/>
    <n v="2317"/>
    <n v="20249"/>
    <n v="3074"/>
    <n v="2321"/>
    <n v="453"/>
    <n v="11081"/>
    <n v="1055"/>
    <n v="3784"/>
    <n v="585"/>
    <n v="3642"/>
    <n v="0.71991461474663154"/>
    <n v="80090"/>
    <n v="2980"/>
    <n v="10814"/>
    <n v="1034"/>
    <n v="12462"/>
    <n v="3549"/>
    <n v="1333"/>
    <n v="190"/>
    <n v="11068"/>
    <n v="28432"/>
    <n v="5146"/>
    <n v="476"/>
    <n v="2606"/>
    <n v="0.40169808964914472"/>
    <n v="153639"/>
    <n v="116868"/>
    <n v="147"/>
    <n v="469"/>
    <n v="1767"/>
    <n v="966"/>
    <n v="1163"/>
    <n v="46"/>
    <n v="36"/>
    <n v="32177"/>
    <n v="0.20943250086241125"/>
    <n v="0.79056749913758873"/>
    <n v="61283"/>
    <n v="48134"/>
    <n v="105"/>
    <n v="278"/>
    <n v="396"/>
    <n v="571"/>
    <n v="730"/>
    <n v="41"/>
    <n v="14"/>
    <n v="11014"/>
    <n v="0.17972357750110143"/>
    <n v="92356"/>
    <n v="68734"/>
    <n v="42"/>
    <n v="191"/>
    <n v="1371"/>
    <n v="395"/>
    <n v="433"/>
    <n v="5"/>
    <n v="22"/>
    <n v="21163"/>
    <n v="0.22914591363852918"/>
    <n v="187565"/>
    <n v="179433"/>
    <n v="8132"/>
    <n v="4.2999999999999997E-2"/>
    <n v="4502"/>
    <n v="2129"/>
    <n v="3242"/>
    <n v="2383"/>
    <n v="90731"/>
    <n v="87178"/>
    <n v="3553"/>
    <n v="3.9E-2"/>
    <n v="96834"/>
    <n v="92255"/>
    <n v="4579"/>
    <n v="4.7E-2"/>
    <n v="39663"/>
    <n v="949"/>
    <n v="32755"/>
    <n v="3584"/>
    <n v="84"/>
    <n v="123"/>
    <n v="2168"/>
    <n v="5.4660514837505988E-2"/>
    <n v="0.945339485162494"/>
    <n v="0.84975922144063742"/>
    <n v="39663"/>
    <n v="2542"/>
    <n v="14980"/>
    <n v="4958"/>
    <n v="332"/>
    <n v="241"/>
    <n v="1275"/>
    <n v="1988"/>
    <n v="10994"/>
    <n v="387"/>
    <n v="1966"/>
    <n v="8.8344300733681269E-2"/>
    <n v="0.84396036608425984"/>
    <n v="39663"/>
    <n v="2942"/>
    <n v="14766"/>
    <n v="15368"/>
    <n v="618"/>
    <n v="241"/>
    <n v="1425"/>
    <n v="2006"/>
    <n v="98"/>
    <n v="432"/>
    <n v="1767"/>
    <n v="0.88697274537982507"/>
    <n v="0.84685979376244869"/>
    <n v="39663"/>
    <n v="25992"/>
    <n v="84"/>
    <n v="8446"/>
    <n v="2025"/>
    <n v="1431"/>
    <n v="287"/>
    <n v="892"/>
    <n v="506"/>
    <n v="0.65532108009984114"/>
    <n v="116964"/>
    <n v="0.7138895191992537"/>
    <n v="39663"/>
    <n v="17104"/>
    <n v="39"/>
    <n v="4"/>
    <n v="26"/>
    <n v="13822"/>
    <n v="8254"/>
    <n v="143"/>
    <n v="1"/>
    <n v="270"/>
    <n v="39663"/>
    <n v="1.6205783727907621"/>
    <n v="0.43729139437956505"/>
    <n v="0.61706364640540168"/>
    <n v="0.12530169962721932"/>
    <n v="15525"/>
    <n v="0.39142273655547993"/>
    <n v="0.2797851826488133"/>
    <n v="12503"/>
    <n v="24138"/>
    <n v="2896"/>
    <n v="19120"/>
    <n v="1867"/>
    <n v="3753"/>
    <n v="0.48206136701711921"/>
    <n v="0.3152308196555984"/>
    <n v="0.60857726344452012"/>
    <n v="9.4622191967324715E-2"/>
    <n v="39663"/>
    <n v="1944"/>
    <n v="19474"/>
    <n v="18888"/>
    <n v="287"/>
    <n v="79"/>
    <n v="21"/>
    <n v="3311"/>
    <n v="0.54776491944633543"/>
    <m/>
    <m/>
    <m/>
    <n v="0"/>
    <m/>
    <m/>
    <m/>
    <m/>
    <m/>
    <m/>
    <n v="0"/>
    <m/>
    <n v="0"/>
    <n v="0"/>
    <m/>
    <m/>
    <m/>
    <n v="0"/>
    <m/>
    <n v="0"/>
    <n v="0"/>
    <m/>
    <m/>
    <m/>
    <n v="0"/>
    <m/>
    <n v="0"/>
    <n v="0"/>
    <m/>
    <m/>
    <m/>
    <n v="0"/>
    <m/>
    <n v="0"/>
    <m/>
    <m/>
    <n v="0"/>
    <m/>
    <n v="0"/>
    <m/>
    <m/>
    <m/>
    <m/>
    <n v="0"/>
    <m/>
    <n v="0"/>
    <m/>
    <m/>
    <m/>
    <m/>
    <n v="0"/>
    <m/>
    <n v="0"/>
    <m/>
    <m/>
    <m/>
    <n v="0"/>
    <m/>
    <n v="0"/>
    <m/>
    <m/>
    <m/>
    <n v="0"/>
    <m/>
    <n v="0"/>
    <m/>
    <m/>
    <m/>
    <m/>
    <m/>
    <m/>
    <m/>
    <m/>
    <m/>
    <m/>
    <m/>
    <m/>
    <m/>
    <m/>
    <m/>
    <m/>
    <m/>
    <m/>
    <n v="2.615907"/>
    <n v="281"/>
    <b v="0"/>
    <b v="0"/>
    <b v="0"/>
    <b v="0"/>
    <b v="0"/>
    <b v="0"/>
    <b v="0"/>
    <b v="0"/>
    <m/>
    <m/>
    <m/>
    <m/>
    <m/>
    <m/>
    <m/>
    <m/>
    <m/>
    <n v="0"/>
    <n v="0"/>
    <n v="0"/>
    <n v="0"/>
    <n v="0"/>
    <n v="0"/>
    <n v="0"/>
    <n v="0"/>
    <n v="0"/>
    <n v="0"/>
    <n v="0"/>
    <n v="620"/>
    <n v="1"/>
    <m/>
    <m/>
    <m/>
    <n v="1"/>
    <m/>
    <m/>
    <n v="37"/>
    <m/>
    <n v="2"/>
    <m/>
    <n v="1"/>
    <m/>
    <m/>
    <m/>
    <m/>
    <m/>
    <m/>
    <m/>
    <m/>
    <m/>
    <n v="1"/>
    <n v="187"/>
    <m/>
    <m/>
    <m/>
    <m/>
    <m/>
    <m/>
    <n v="3"/>
    <m/>
    <n v="1"/>
    <n v="2"/>
    <m/>
    <m/>
    <m/>
    <n v="5"/>
    <m/>
    <m/>
    <m/>
    <n v="54"/>
    <m/>
    <m/>
    <m/>
    <m/>
    <m/>
    <m/>
    <n v="5"/>
    <m/>
    <m/>
    <n v="45"/>
    <m/>
    <m/>
    <m/>
    <n v="5"/>
    <m/>
    <n v="1"/>
    <m/>
    <n v="59"/>
    <m/>
    <m/>
    <m/>
    <m/>
    <m/>
    <n v="5"/>
    <m/>
    <m/>
    <n v="10"/>
    <m/>
    <m/>
    <m/>
    <n v="3"/>
    <m/>
    <n v="1"/>
    <m/>
    <n v="28"/>
    <m/>
    <m/>
    <m/>
    <m/>
    <m/>
    <m/>
    <m/>
    <m/>
    <n v="6"/>
    <m/>
    <m/>
    <m/>
    <m/>
    <n v="57"/>
    <n v="0"/>
    <n v="0"/>
    <n v="0"/>
    <n v="14"/>
    <n v="0"/>
    <n v="2"/>
    <n v="1"/>
    <n v="365"/>
    <n v="0"/>
    <n v="2"/>
    <n v="0"/>
    <n v="0"/>
    <n v="0"/>
    <n v="0"/>
    <n v="0"/>
    <n v="20"/>
    <n v="0"/>
    <n v="1"/>
  </r>
  <r>
    <s v="MMR018"/>
    <s v="Nay Pyi Taw"/>
    <s v="MMR018D002"/>
    <s v="Nay Pyi Taw (South)"/>
    <s v="MMR018007"/>
    <s v="Lewe"/>
    <n v="60"/>
    <n v="7"/>
    <x v="4"/>
    <n v="138241.7698197077"/>
    <n v="0.51390586329583465"/>
    <n v="0.106"/>
    <n v="0.94400000000000006"/>
    <n v="7.7691043549712402E-2"/>
    <n v="0.40458093672966311"/>
    <n v="0.48299999999999998"/>
    <n v="0.52329149660907726"/>
    <n v="0.42552244760180441"/>
    <n v="0.24368613250682788"/>
    <n v="0.81834780740786206"/>
    <n v="0.86304354497192137"/>
    <n v="0.27770695017314778"/>
    <n v="1"/>
    <n v="138241.7698197077"/>
    <n v="284393"/>
    <n v="138135"/>
    <n v="146258"/>
    <n v="5.5236686188835692E-3"/>
    <n v="94.4"/>
    <n v="2165.8816967799999"/>
    <n v="131.30587899736395"/>
    <n v="0.11339707840488107"/>
    <n v="277056"/>
    <n v="132217"/>
    <n v="144839"/>
    <n v="7337"/>
    <n v="5918"/>
    <n v="1419"/>
    <n v="30208"/>
    <n v="14498"/>
    <n v="15710"/>
    <n v="92.3"/>
    <n v="254185"/>
    <n v="123637"/>
    <n v="130548"/>
    <n v="94.7"/>
    <n v="0.106"/>
    <n v="87714"/>
    <n v="181642"/>
    <n v="15037"/>
    <n v="0.56599999999999995"/>
    <n v="123426.56200000002"/>
    <n v="0.48299999999999998"/>
    <n v="0.51700000000000002"/>
    <n v="8.3000000000000007"/>
    <n v="196679"/>
    <n v="55548"/>
    <n v="122299"/>
    <n v="13002"/>
    <n v="4171"/>
    <n v="1659"/>
    <n v="65174"/>
    <n v="51661"/>
    <n v="13513"/>
    <n v="0.20699999999999999"/>
    <n v="277056"/>
    <n v="7337"/>
    <n v="2.6482010857010858E-2"/>
    <n v="2872"/>
    <n v="8257"/>
    <n v="14083"/>
    <n v="14447"/>
    <n v="10714"/>
    <n v="7027"/>
    <n v="3950"/>
    <n v="2208"/>
    <n v="1616"/>
    <n v="4.3"/>
    <n v="65174"/>
    <n v="4.3635959124804371"/>
    <n v="1538"/>
    <n v="1816"/>
    <n v="2751"/>
    <n v="34921"/>
    <n v="22415"/>
    <n v="768"/>
    <n v="307"/>
    <n v="658"/>
    <n v="65174"/>
    <n v="60185"/>
    <n v="1158"/>
    <n v="1271"/>
    <n v="1933"/>
    <n v="542"/>
    <n v="85"/>
    <n v="65174"/>
    <n v="33913"/>
    <n v="111"/>
    <n v="81"/>
    <n v="30755"/>
    <n v="250"/>
    <n v="64"/>
    <n v="146303.19999999998"/>
    <n v="0.47189063123331387"/>
    <n v="3.8358854758032343E-3"/>
    <n v="0.52329149660907726"/>
    <n v="0.47670850339092274"/>
    <n v="65174"/>
    <n v="521"/>
    <n v="51438"/>
    <n v="48"/>
    <n v="8322"/>
    <n v="46"/>
    <n v="4716"/>
    <n v="83"/>
    <n v="0.92566053947893334"/>
    <n v="7.4339460521066658E-2"/>
    <n v="65174"/>
    <n v="26958"/>
    <n v="775"/>
    <n v="32890"/>
    <n v="0.5046490931966735"/>
    <n v="4246"/>
    <n v="305"/>
    <n v="0.42552244760180441"/>
    <n v="6.5148678921042133E-2"/>
    <n v="0.2755239819559947"/>
    <n v="190791"/>
    <n v="180068"/>
    <n v="10723"/>
    <n v="0.94400000000000006"/>
    <n v="88802"/>
    <n v="87065"/>
    <n v="1737"/>
    <n v="0.98"/>
    <n v="101989"/>
    <n v="93003"/>
    <n v="8986"/>
    <n v="0.91200000000000003"/>
    <n v="21117"/>
    <n v="20671"/>
    <n v="446"/>
    <n v="0.97900000000000009"/>
    <n v="169674"/>
    <n v="159397"/>
    <n v="10277"/>
    <n v="0.93900000000000006"/>
    <n v="131277"/>
    <n v="55964"/>
    <n v="68436"/>
    <n v="6877"/>
    <n v="5.2385414048157712E-2"/>
    <n v="0.52130990196302474"/>
    <n v="8.1378508070379532"/>
    <n v="64286"/>
    <n v="27872"/>
    <n v="0.4335625174999222"/>
    <n v="33301"/>
    <n v="0.51801325327442993"/>
    <n v="3113"/>
    <n v="4.8424229225647888E-2"/>
    <n v="66991"/>
    <n v="28092"/>
    <n v="35135"/>
    <n v="5.6186651938320072E-2"/>
    <n v="0.52447343673030711"/>
    <n v="3764"/>
    <n v="146040"/>
    <n v="11346"/>
    <n v="75609"/>
    <n v="30880"/>
    <n v="14477"/>
    <n v="399"/>
    <n v="10072"/>
    <n v="216"/>
    <n v="147"/>
    <n v="2894"/>
    <n v="11346"/>
    <n v="134694"/>
    <n v="59085"/>
    <n v="86955"/>
    <n v="28205"/>
    <n v="7.7691043549712402E-2"/>
    <n v="0.92230895645028754"/>
    <n v="0.40458093672966311"/>
    <n v="0.19313201862503424"/>
    <n v="0.66344494658997533"/>
    <n v="68599"/>
    <n v="2106"/>
    <n v="32548"/>
    <n v="18563"/>
    <n v="8598"/>
    <n v="279"/>
    <n v="4904"/>
    <n v="112"/>
    <n v="104"/>
    <n v="1385"/>
    <n v="3.0700155978950129E-2"/>
    <n v="0.96929984402104985"/>
    <n v="0.4948322861849298"/>
    <n v="0.2242306739165294"/>
    <n v="77441"/>
    <n v="9240"/>
    <n v="43061"/>
    <n v="12317"/>
    <n v="5879"/>
    <n v="120"/>
    <n v="5168"/>
    <n v="104"/>
    <n v="43"/>
    <n v="1509"/>
    <n v="0.11931664105577149"/>
    <n v="0.88068335894422856"/>
    <n v="0.32463423767771593"/>
    <n v="226685"/>
    <n v="7845"/>
    <n v="53558"/>
    <n v="9017"/>
    <n v="48380"/>
    <n v="22895"/>
    <n v="2644"/>
    <n v="385"/>
    <n v="34607"/>
    <n v="32333"/>
    <n v="9377"/>
    <n v="1626"/>
    <n v="4018"/>
    <n v="0.24363323554712488"/>
    <n v="0.10099918388953835"/>
    <n v="9.9010701026424979"/>
    <n v="0.13534643342652886"/>
    <n v="108931"/>
    <n v="5154"/>
    <n v="33326"/>
    <n v="6168"/>
    <n v="30641"/>
    <n v="6165"/>
    <n v="1555"/>
    <n v="260"/>
    <n v="17509"/>
    <n v="974"/>
    <n v="3726"/>
    <n v="852"/>
    <n v="2601"/>
    <n v="0.76203284648079972"/>
    <n v="117754"/>
    <n v="2691"/>
    <n v="20232"/>
    <n v="2849"/>
    <n v="17739"/>
    <n v="16730"/>
    <n v="1089"/>
    <n v="125"/>
    <n v="17098"/>
    <n v="31359"/>
    <n v="5651"/>
    <n v="774"/>
    <n v="1417"/>
    <n v="0.52083156410822562"/>
    <n v="226685"/>
    <n v="159502"/>
    <n v="114"/>
    <n v="472"/>
    <n v="2120"/>
    <n v="976"/>
    <n v="474"/>
    <n v="9"/>
    <n v="66"/>
    <n v="62952"/>
    <n v="0.27770695017314778"/>
    <n v="0.72229304982685227"/>
    <n v="25159"/>
    <n v="19853"/>
    <n v="23"/>
    <n v="66"/>
    <n v="104"/>
    <n v="195"/>
    <n v="21"/>
    <n v="3"/>
    <n v="4"/>
    <n v="4890"/>
    <n v="0.19436384593982273"/>
    <n v="201526"/>
    <n v="139649"/>
    <n v="91"/>
    <n v="406"/>
    <n v="2016"/>
    <n v="781"/>
    <n v="453"/>
    <n v="6"/>
    <n v="62"/>
    <n v="58062"/>
    <n v="0.28811170767047428"/>
    <n v="284393"/>
    <n v="274580"/>
    <n v="9813"/>
    <n v="3.5000000000000003E-2"/>
    <n v="4937"/>
    <n v="2899"/>
    <n v="3902"/>
    <n v="3235"/>
    <n v="138135"/>
    <n v="133576"/>
    <n v="4559"/>
    <n v="3.3000000000000002E-2"/>
    <n v="146258"/>
    <n v="141004"/>
    <n v="5254"/>
    <n v="3.6000000000000004E-2"/>
    <n v="65174"/>
    <n v="889"/>
    <n v="52446"/>
    <n v="3362"/>
    <n v="483"/>
    <n v="456"/>
    <n v="7538"/>
    <n v="0.11565961886641912"/>
    <n v="0.88434038113358082"/>
    <n v="0.81834780740786206"/>
    <n v="65174"/>
    <n v="764"/>
    <n v="43622"/>
    <n v="10210"/>
    <n v="3600"/>
    <n v="155"/>
    <n v="2870"/>
    <n v="235"/>
    <n v="1652"/>
    <n v="38"/>
    <n v="2028"/>
    <n v="5.0019946604474175E-2"/>
    <n v="0.86304354497192137"/>
    <n v="65174"/>
    <n v="1109"/>
    <n v="43489"/>
    <n v="11035"/>
    <n v="3762"/>
    <n v="312"/>
    <n v="3193"/>
    <n v="189"/>
    <n v="89"/>
    <n v="32"/>
    <n v="1964"/>
    <n v="0.85787277135053852"/>
    <n v="0.84069567618989172"/>
    <n v="65174"/>
    <n v="15882"/>
    <n v="665"/>
    <n v="27777"/>
    <n v="6444"/>
    <n v="7839"/>
    <n v="104"/>
    <n v="4753"/>
    <n v="1710"/>
    <n v="0.24368613250682788"/>
    <n v="68292.599999999991"/>
    <n v="0.43689201215208517"/>
    <n v="65174"/>
    <n v="11596"/>
    <n v="11"/>
    <n v="82"/>
    <n v="24"/>
    <n v="45695"/>
    <n v="7026"/>
    <n v="202"/>
    <n v="6"/>
    <n v="532"/>
    <n v="65174"/>
    <n v="1.2137815693374658"/>
    <n v="0.32752271894987661"/>
    <n v="0.82387146523063703"/>
    <n v="0.16729634855193545"/>
    <n v="36152"/>
    <n v="0.55469972688495417"/>
    <n v="0.65151651678711098"/>
    <n v="29022"/>
    <n v="25002"/>
    <n v="2111"/>
    <n v="20475"/>
    <n v="857"/>
    <n v="1640"/>
    <n v="0.31415902046828492"/>
    <n v="0.44530027311504589"/>
    <n v="0.38361923466412989"/>
    <n v="2.5163408721269216E-2"/>
    <n v="65174"/>
    <n v="792"/>
    <n v="21545"/>
    <n v="21643"/>
    <n v="605"/>
    <n v="227"/>
    <n v="44"/>
    <n v="19016"/>
    <n v="0.35268665418725259"/>
    <m/>
    <m/>
    <m/>
    <n v="0"/>
    <m/>
    <m/>
    <m/>
    <m/>
    <m/>
    <m/>
    <n v="0"/>
    <m/>
    <n v="0"/>
    <n v="0"/>
    <m/>
    <m/>
    <m/>
    <n v="0"/>
    <m/>
    <n v="0"/>
    <n v="0"/>
    <m/>
    <m/>
    <m/>
    <n v="0"/>
    <m/>
    <n v="0"/>
    <n v="0"/>
    <m/>
    <m/>
    <m/>
    <n v="0"/>
    <m/>
    <n v="0"/>
    <m/>
    <m/>
    <n v="0"/>
    <m/>
    <n v="0"/>
    <m/>
    <m/>
    <m/>
    <m/>
    <n v="0"/>
    <m/>
    <n v="0"/>
    <m/>
    <m/>
    <m/>
    <m/>
    <n v="0"/>
    <m/>
    <n v="0"/>
    <m/>
    <m/>
    <m/>
    <n v="0"/>
    <m/>
    <n v="0"/>
    <m/>
    <m/>
    <m/>
    <n v="0"/>
    <m/>
    <n v="0"/>
    <m/>
    <m/>
    <m/>
    <m/>
    <m/>
    <m/>
    <m/>
    <m/>
    <m/>
    <m/>
    <m/>
    <m/>
    <m/>
    <m/>
    <m/>
    <m/>
    <m/>
    <m/>
    <n v="-1.2962590000000001"/>
    <n v="151"/>
    <b v="0"/>
    <b v="0"/>
    <b v="0"/>
    <b v="0"/>
    <b v="0"/>
    <b v="0"/>
    <b v="0"/>
    <b v="0"/>
    <m/>
    <m/>
    <m/>
    <m/>
    <m/>
    <m/>
    <m/>
    <m/>
    <m/>
    <n v="0"/>
    <n v="0"/>
    <n v="0"/>
    <n v="0"/>
    <n v="0"/>
    <n v="0"/>
    <n v="0"/>
    <n v="0"/>
    <n v="0"/>
    <n v="0"/>
    <n v="0"/>
    <n v="620"/>
    <n v="1"/>
    <m/>
    <m/>
    <m/>
    <n v="1"/>
    <m/>
    <m/>
    <n v="75"/>
    <m/>
    <n v="1"/>
    <m/>
    <m/>
    <m/>
    <m/>
    <m/>
    <m/>
    <m/>
    <m/>
    <n v="2"/>
    <m/>
    <m/>
    <n v="1"/>
    <n v="300"/>
    <m/>
    <m/>
    <m/>
    <m/>
    <m/>
    <m/>
    <n v="1"/>
    <m/>
    <m/>
    <n v="19"/>
    <m/>
    <m/>
    <m/>
    <n v="3"/>
    <m/>
    <m/>
    <m/>
    <n v="26"/>
    <n v="41"/>
    <m/>
    <m/>
    <m/>
    <m/>
    <m/>
    <n v="1"/>
    <m/>
    <m/>
    <n v="94"/>
    <m/>
    <m/>
    <m/>
    <n v="2"/>
    <m/>
    <m/>
    <m/>
    <n v="26"/>
    <n v="47"/>
    <m/>
    <m/>
    <m/>
    <m/>
    <n v="1"/>
    <m/>
    <m/>
    <n v="73"/>
    <m/>
    <m/>
    <m/>
    <n v="4"/>
    <m/>
    <m/>
    <m/>
    <n v="10"/>
    <m/>
    <m/>
    <m/>
    <m/>
    <m/>
    <m/>
    <m/>
    <m/>
    <n v="5"/>
    <m/>
    <m/>
    <m/>
    <m/>
    <n v="186"/>
    <n v="0"/>
    <n v="0"/>
    <n v="0"/>
    <n v="12"/>
    <n v="0"/>
    <n v="0"/>
    <n v="1"/>
    <n v="437"/>
    <n v="0"/>
    <n v="89"/>
    <n v="0"/>
    <n v="0"/>
    <n v="0"/>
    <n v="0"/>
    <n v="0"/>
    <n v="8"/>
    <n v="0"/>
    <n v="0"/>
  </r>
  <r>
    <s v="MMR018"/>
    <s v="Nay Pyi Taw"/>
    <s v="MMR018D001"/>
    <s v="Nay Pyi Taw (North)"/>
    <s v="MMR018008"/>
    <s v="Oke Ta Ra Thi Ri"/>
    <n v="8"/>
    <n v="2"/>
    <x v="2"/>
    <n v="40540.849930126773"/>
    <n v="0.50329759948386699"/>
    <n v="0.29299999999999998"/>
    <n v="0.91299999999999992"/>
    <n v="0.10585665788286684"/>
    <n v="0.39076039218479214"/>
    <n v="0.44700000000000001"/>
    <n v="0.41316113820266864"/>
    <n v="0.29655431113016451"/>
    <n v="0.2983762928031724"/>
    <n v="0.88103531429183857"/>
    <n v="0.76748298590643593"/>
    <n v="0.23334410140446413"/>
    <n v="1"/>
    <n v="40540.849930126773"/>
    <n v="81620"/>
    <n v="41309"/>
    <n v="40311"/>
    <n v="1.5852775302953198E-3"/>
    <n v="102.5"/>
    <n v="852.91565682999999"/>
    <n v="95.695276955465943"/>
    <n v="8.264340413968542E-2"/>
    <n v="75717"/>
    <n v="37156"/>
    <n v="38561"/>
    <n v="5903"/>
    <n v="4153"/>
    <n v="1750"/>
    <n v="23955"/>
    <n v="12459"/>
    <n v="11496"/>
    <n v="108.4"/>
    <n v="57665"/>
    <n v="28850"/>
    <n v="28815"/>
    <n v="100.1"/>
    <n v="0.29299999999999998"/>
    <n v="24320"/>
    <n v="54414"/>
    <n v="2886"/>
    <n v="0.5"/>
    <n v="40810"/>
    <n v="0.44700000000000001"/>
    <n v="0.55299999999999994"/>
    <n v="5.3"/>
    <n v="57300"/>
    <n v="15181"/>
    <n v="38026"/>
    <n v="2767"/>
    <n v="1048"/>
    <n v="278"/>
    <n v="18661"/>
    <n v="15918"/>
    <n v="2743"/>
    <n v="0.14699999999999999"/>
    <n v="75717"/>
    <n v="5903"/>
    <n v="7.7961356102328405E-2"/>
    <n v="847"/>
    <n v="2710"/>
    <n v="4391"/>
    <n v="4290"/>
    <n v="2841"/>
    <n v="1761"/>
    <n v="984"/>
    <n v="509"/>
    <n v="328"/>
    <n v="4.0999999999999996"/>
    <n v="18661"/>
    <n v="4.3738277691442047"/>
    <n v="1388"/>
    <n v="1153"/>
    <n v="1343"/>
    <n v="6874"/>
    <n v="6982"/>
    <n v="458"/>
    <n v="383"/>
    <n v="80"/>
    <n v="18661"/>
    <n v="13962"/>
    <n v="1006"/>
    <n v="746"/>
    <n v="1943"/>
    <n v="867"/>
    <n v="137"/>
    <n v="18661"/>
    <n v="7624"/>
    <n v="72"/>
    <n v="14"/>
    <n v="10806"/>
    <n v="91"/>
    <n v="54"/>
    <n v="31553.599999999999"/>
    <n v="0.57906864583891537"/>
    <n v="4.876480360109319E-3"/>
    <n v="0.41316113820266864"/>
    <n v="0.58683886179733136"/>
    <n v="18661"/>
    <n v="208"/>
    <n v="12889"/>
    <n v="10"/>
    <n v="2235"/>
    <n v="22"/>
    <n v="3228"/>
    <n v="69"/>
    <n v="0.82214243609667226"/>
    <n v="0.17785756390332774"/>
    <n v="18661"/>
    <n v="5254"/>
    <n v="280"/>
    <n v="9339"/>
    <n v="0.50045549541825196"/>
    <n v="3656"/>
    <n v="132"/>
    <n v="0.29655431113016451"/>
    <n v="0.19591661754461176"/>
    <n v="0.38234821285032955"/>
    <n v="51980"/>
    <n v="47476"/>
    <n v="4504"/>
    <n v="0.91299999999999992"/>
    <n v="25200"/>
    <n v="24351"/>
    <n v="849"/>
    <n v="0.96599999999999997"/>
    <n v="26780"/>
    <n v="23125"/>
    <n v="3655"/>
    <n v="0.8640000000000001"/>
    <n v="14450"/>
    <n v="13611"/>
    <n v="839"/>
    <n v="0.94200000000000006"/>
    <n v="37530"/>
    <n v="33865"/>
    <n v="3665"/>
    <n v="0.90200000000000002"/>
    <n v="36107"/>
    <n v="14922"/>
    <n v="18473"/>
    <n v="2712"/>
    <n v="7.5110089456338111E-2"/>
    <n v="0.51161824576951842"/>
    <n v="5.5022123893805306"/>
    <n v="17596"/>
    <n v="7455"/>
    <n v="0.42367583541714027"/>
    <n v="9003"/>
    <n v="0.51165037508524669"/>
    <n v="1138"/>
    <n v="6.4673789497613099E-2"/>
    <n v="18511"/>
    <n v="7467"/>
    <n v="9470"/>
    <n v="8.503052239209119E-2"/>
    <n v="0.5115877046080709"/>
    <n v="1574"/>
    <n v="42123"/>
    <n v="4459"/>
    <n v="21204"/>
    <n v="7836"/>
    <n v="3733"/>
    <n v="108"/>
    <n v="3259"/>
    <n v="244"/>
    <n v="46"/>
    <n v="1234"/>
    <n v="4459"/>
    <n v="37664"/>
    <n v="16460"/>
    <n v="25663"/>
    <n v="8624"/>
    <n v="0.10585665788286684"/>
    <n v="0.8941433421171332"/>
    <n v="0.39076039218479214"/>
    <n v="0.20473375590532489"/>
    <n v="0.6424518671509627"/>
    <n v="21334"/>
    <n v="894"/>
    <n v="10309"/>
    <n v="5016"/>
    <n v="2386"/>
    <n v="83"/>
    <n v="1708"/>
    <n v="159"/>
    <n v="37"/>
    <n v="742"/>
    <n v="4.1904940470610295E-2"/>
    <n v="0.95809505952938967"/>
    <n v="0.47487578513171463"/>
    <n v="0.23975813255835754"/>
    <n v="20789"/>
    <n v="3565"/>
    <n v="10895"/>
    <n v="2820"/>
    <n v="1347"/>
    <n v="25"/>
    <n v="1551"/>
    <n v="85"/>
    <n v="9"/>
    <n v="492"/>
    <n v="0.17148491990956757"/>
    <n v="0.8285150800904324"/>
    <n v="0.30443984799653662"/>
    <n v="65007"/>
    <n v="4583"/>
    <n v="18232"/>
    <n v="1202"/>
    <n v="10623"/>
    <n v="4282"/>
    <n v="604"/>
    <n v="245"/>
    <n v="8845"/>
    <n v="11908"/>
    <n v="2301"/>
    <n v="267"/>
    <n v="1915"/>
    <n v="0.24905010229667573"/>
    <n v="6.586982940298737E-2"/>
    <n v="15.181457262961233"/>
    <n v="0.20752868866272153"/>
    <n v="32874"/>
    <n v="3600"/>
    <n v="11951"/>
    <n v="882"/>
    <n v="7467"/>
    <n v="1337"/>
    <n v="379"/>
    <n v="129"/>
    <n v="4443"/>
    <n v="326"/>
    <n v="912"/>
    <n v="158"/>
    <n v="1290"/>
    <n v="0.77921761878688323"/>
    <n v="32133"/>
    <n v="983"/>
    <n v="6281"/>
    <n v="320"/>
    <n v="3156"/>
    <n v="2945"/>
    <n v="225"/>
    <n v="116"/>
    <n v="4402"/>
    <n v="11582"/>
    <n v="1389"/>
    <n v="109"/>
    <n v="625"/>
    <n v="0.43288830796999966"/>
    <n v="65007"/>
    <n v="48480"/>
    <n v="18"/>
    <n v="120"/>
    <n v="671"/>
    <n v="159"/>
    <n v="371"/>
    <n v="3"/>
    <n v="16"/>
    <n v="15169"/>
    <n v="0.23334410140446413"/>
    <n v="0.76665589859553585"/>
    <n v="19412"/>
    <n v="14677"/>
    <n v="11"/>
    <n v="64"/>
    <n v="317"/>
    <n v="34"/>
    <n v="237"/>
    <n v="3"/>
    <n v="12"/>
    <n v="4057"/>
    <n v="0.20899443643107357"/>
    <n v="45595"/>
    <n v="33803"/>
    <n v="7"/>
    <n v="56"/>
    <n v="354"/>
    <n v="125"/>
    <n v="134"/>
    <s v="-"/>
    <n v="4"/>
    <n v="11112"/>
    <n v="0.24371093321636145"/>
    <n v="81620"/>
    <n v="79400"/>
    <n v="2220"/>
    <n v="2.7000000000000003E-2"/>
    <n v="1078"/>
    <n v="583"/>
    <n v="929"/>
    <n v="751"/>
    <n v="41309"/>
    <n v="40202"/>
    <n v="1107"/>
    <n v="2.7000000000000003E-2"/>
    <n v="40311"/>
    <n v="39198"/>
    <n v="1113"/>
    <n v="2.7999999999999997E-2"/>
    <n v="18661"/>
    <n v="691"/>
    <n v="15750"/>
    <n v="643"/>
    <n v="40"/>
    <n v="48"/>
    <n v="1489"/>
    <n v="7.9792079738492047E-2"/>
    <n v="0.92020792026150799"/>
    <n v="0.88103531429183857"/>
    <n v="18661"/>
    <n v="2070"/>
    <n v="3475"/>
    <n v="5590"/>
    <n v="1690"/>
    <n v="208"/>
    <n v="2236"/>
    <n v="19"/>
    <n v="3187"/>
    <n v="20"/>
    <n v="166"/>
    <n v="0.13198649590054123"/>
    <n v="0.76748298590643593"/>
    <n v="18661"/>
    <n v="3591"/>
    <n v="4273"/>
    <n v="7064"/>
    <n v="1962"/>
    <n v="322"/>
    <n v="1232"/>
    <n v="16"/>
    <n v="26"/>
    <n v="7"/>
    <n v="168"/>
    <n v="0.80220781308611544"/>
    <n v="0.82425915009913719"/>
    <n v="18661"/>
    <n v="5568"/>
    <n v="117"/>
    <n v="7456"/>
    <n v="545"/>
    <n v="3586"/>
    <n v="16"/>
    <n v="1217"/>
    <n v="156"/>
    <n v="0.2983762928031724"/>
    <n v="22828.799999999999"/>
    <n v="0.55575799796366754"/>
    <n v="18661"/>
    <n v="4353"/>
    <n v="8"/>
    <n v="3"/>
    <n v="17"/>
    <n v="10742"/>
    <n v="3473"/>
    <n v="32"/>
    <s v="-"/>
    <n v="33"/>
    <n v="18661"/>
    <n v="1.4089812978940035"/>
    <n v="0.38019475438868472"/>
    <n v="0.70973262845624308"/>
    <n v="0.14411917659468609"/>
    <n v="10362"/>
    <n v="0.55527570869728315"/>
    <n v="0.18673971417758475"/>
    <n v="7943"/>
    <n v="8299"/>
    <n v="438"/>
    <n v="7562"/>
    <n v="522"/>
    <n v="1529"/>
    <n v="0.4052301591554579"/>
    <n v="0.4256470714323991"/>
    <n v="0.4447242913027169"/>
    <n v="8.1935587589089545E-2"/>
    <n v="18661"/>
    <n v="535"/>
    <n v="7524"/>
    <n v="3105"/>
    <n v="78"/>
    <n v="170"/>
    <n v="12"/>
    <n v="4447"/>
    <n v="0.43668613686297625"/>
    <m/>
    <m/>
    <m/>
    <n v="0"/>
    <m/>
    <m/>
    <m/>
    <m/>
    <m/>
    <m/>
    <n v="0"/>
    <m/>
    <n v="0"/>
    <n v="0"/>
    <m/>
    <m/>
    <m/>
    <n v="0"/>
    <m/>
    <n v="0"/>
    <n v="0"/>
    <m/>
    <m/>
    <m/>
    <n v="0"/>
    <m/>
    <n v="0"/>
    <n v="0"/>
    <m/>
    <m/>
    <m/>
    <n v="0"/>
    <m/>
    <n v="0"/>
    <m/>
    <m/>
    <n v="0"/>
    <m/>
    <n v="0"/>
    <m/>
    <m/>
    <m/>
    <m/>
    <n v="0"/>
    <m/>
    <n v="0"/>
    <m/>
    <m/>
    <m/>
    <m/>
    <n v="0"/>
    <m/>
    <n v="0"/>
    <m/>
    <m/>
    <m/>
    <n v="0"/>
    <m/>
    <n v="0"/>
    <m/>
    <m/>
    <m/>
    <n v="0"/>
    <m/>
    <n v="0"/>
    <m/>
    <m/>
    <m/>
    <m/>
    <m/>
    <m/>
    <m/>
    <m/>
    <m/>
    <m/>
    <m/>
    <m/>
    <m/>
    <m/>
    <m/>
    <m/>
    <m/>
    <m/>
    <n v="0.37243929999999997"/>
    <n v="242"/>
    <b v="0"/>
    <b v="0"/>
    <b v="0"/>
    <b v="0"/>
    <b v="0"/>
    <b v="0"/>
    <b v="0"/>
    <b v="0"/>
    <m/>
    <m/>
    <m/>
    <m/>
    <m/>
    <m/>
    <m/>
    <m/>
    <m/>
    <n v="0"/>
    <n v="0"/>
    <n v="0"/>
    <n v="0"/>
    <n v="0"/>
    <n v="0"/>
    <n v="0"/>
    <n v="0"/>
    <n v="0"/>
    <n v="0"/>
    <n v="0"/>
    <n v="620"/>
    <n v="1"/>
    <m/>
    <m/>
    <m/>
    <n v="2"/>
    <m/>
    <m/>
    <n v="9"/>
    <m/>
    <n v="1"/>
    <m/>
    <m/>
    <m/>
    <m/>
    <m/>
    <m/>
    <m/>
    <m/>
    <n v="2"/>
    <m/>
    <m/>
    <n v="1"/>
    <n v="9"/>
    <m/>
    <m/>
    <m/>
    <m/>
    <m/>
    <m/>
    <n v="1"/>
    <m/>
    <m/>
    <m/>
    <m/>
    <m/>
    <m/>
    <n v="3"/>
    <m/>
    <m/>
    <m/>
    <n v="8"/>
    <m/>
    <m/>
    <m/>
    <m/>
    <m/>
    <m/>
    <m/>
    <m/>
    <m/>
    <n v="12"/>
    <m/>
    <m/>
    <m/>
    <n v="3"/>
    <m/>
    <m/>
    <m/>
    <n v="9"/>
    <m/>
    <m/>
    <m/>
    <m/>
    <m/>
    <m/>
    <m/>
    <m/>
    <n v="3"/>
    <m/>
    <m/>
    <m/>
    <n v="3"/>
    <m/>
    <m/>
    <m/>
    <n v="5"/>
    <m/>
    <m/>
    <m/>
    <m/>
    <m/>
    <m/>
    <m/>
    <m/>
    <m/>
    <m/>
    <m/>
    <m/>
    <m/>
    <n v="15"/>
    <n v="0"/>
    <n v="0"/>
    <n v="0"/>
    <n v="13"/>
    <n v="0"/>
    <n v="0"/>
    <n v="1"/>
    <n v="40"/>
    <n v="0"/>
    <n v="1"/>
    <n v="0"/>
    <n v="0"/>
    <n v="0"/>
    <n v="0"/>
    <n v="0"/>
    <n v="1"/>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Bands"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Band">
  <location ref="A2:O13" firstHeaderRow="0" firstDataRow="1" firstDataCol="1"/>
  <pivotFields count="616">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axis="axisRow" subtotalTop="0" showAll="0">
      <items count="11">
        <item x="5"/>
        <item x="3"/>
        <item x="7"/>
        <item x="4"/>
        <item x="6"/>
        <item x="2"/>
        <item x="8"/>
        <item x="9"/>
        <item x="0"/>
        <item x="1"/>
        <item t="default"/>
      </items>
    </pivotField>
    <pivotField dataField="1" numFmtId="167" subtotalTop="0" showAll="0"/>
    <pivotField numFmtId="10" subtotalTop="0" showAll="0"/>
    <pivotField dataField="1" numFmtId="10" subtotalTop="0" showAll="0"/>
    <pivotField dataField="1" numFmtId="10" subtotalTop="0" showAll="0"/>
    <pivotField dataField="1" numFmtId="10" subtotalTop="0" showAll="0"/>
    <pivotField dataField="1" numFmtId="10" subtotalTop="0" showAll="0"/>
    <pivotField dataField="1" numFmtId="166" subtotalTop="0" showAll="0"/>
    <pivotField dataField="1" numFmtId="10" subtotalTop="0" showAll="0"/>
    <pivotField dataField="1" numFmtId="10" subtotalTop="0" showAll="0"/>
    <pivotField dataField="1" numFmtId="10" subtotalTop="0" showAll="0"/>
    <pivotField dataField="1" numFmtId="10" subtotalTop="0" showAll="0"/>
    <pivotField dataField="1" numFmtId="10" subtotalTop="0" showAll="0"/>
    <pivotField dataField="1" numFmtId="10" subtotalTop="0" showAll="0"/>
    <pivotField dataField="1" numFmtId="10" subtotalTop="0" showAll="0"/>
    <pivotField numFmtId="167" subtotalTop="0" showAll="0"/>
    <pivotField numFmtId="3" subtotalTop="0" showAll="0"/>
    <pivotField subtotalTop="0" showAll="0"/>
    <pivotField subtotalTop="0" showAll="0"/>
    <pivotField numFmtId="10" subtotalTop="0" showAll="0"/>
    <pivotField subtotalTop="0" showAll="0"/>
    <pivotField numFmtId="2" subtotalTop="0" showAll="0"/>
    <pivotField numFmtId="2" subtotalTop="0" showAll="0"/>
    <pivotField numFmtId="10"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subtotalTop="0" showAll="0"/>
    <pivotField numFmtId="3" subtotalTop="0" showAll="0"/>
    <pivotField subtotalTop="0" showAll="0"/>
    <pivotField numFmtId="166" subtotalTop="0" showAll="0"/>
    <pivotField numFmtId="167" subtotalTop="0" showAll="0"/>
    <pivotField numFmtId="166" subtotalTop="0" showAll="0"/>
    <pivotField numFmtId="179" subtotalTop="0" showAll="0"/>
    <pivotField numFmtId="166"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subtotalTop="0" showAll="0"/>
    <pivotField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4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10" subtotalTop="0" showAll="0"/>
    <pivotField subtotalTop="0" showAll="0"/>
    <pivotField numFmtId="169" subtotalTop="0" showAll="0"/>
    <pivotField numFmtId="16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numFmtId="10" subtotalTop="0" showAll="0"/>
    <pivotField subtotalTop="0" showAll="0"/>
    <pivotField subtotalTop="0" showAll="0"/>
    <pivotField subtotalTop="0" showAll="0"/>
    <pivotField subtotalTop="0" showAll="0"/>
    <pivotField numFmtId="10" subtotalTop="0" showAll="0"/>
    <pivotField subtotalTop="0" showAll="0"/>
    <pivotField subtotalTop="0" showAll="0"/>
    <pivotField numFmtId="10" subtotalTop="0" showAll="0"/>
    <pivotField numFmtId="10" subtotalTop="0" showAll="0"/>
    <pivotField numFmtId="10" subtotalTop="0" showAll="0"/>
    <pivotField subtotalTop="0" showAll="0"/>
    <pivotField subtotalTop="0" showAll="0"/>
    <pivotField subtotalTop="0" showAll="0"/>
    <pivotField numFmtId="10" subtotalTop="0" showAll="0"/>
    <pivotField subtotalTop="0" showAll="0"/>
    <pivotField subtotalTop="0" showAll="0"/>
    <pivotField subtotalTop="0" showAll="0"/>
    <pivotField numFmtId="10" subtotalTop="0" showAll="0"/>
    <pivotField subtotalTop="0" showAll="0"/>
    <pivotField subtotalTop="0" showAll="0"/>
    <pivotField subtotalTop="0" showAll="0"/>
    <pivotField numFmtId="10" subtotalTop="0" showAll="0"/>
    <pivotField subtotalTop="0" showAll="0"/>
    <pivotField subtotalTop="0" showAll="0"/>
    <pivotField subtotalTop="0" showAll="0"/>
    <pivotField numFmtId="10" subtotalTop="0" showAll="0"/>
    <pivotField subtotalTop="0" showAll="0"/>
    <pivotField subtotalTop="0" showAll="0"/>
    <pivotField subtotalTop="0" showAll="0"/>
    <pivotField numFmtId="10" subtotalTop="0" showAll="0"/>
    <pivotField subtotalTop="0" showAll="0"/>
    <pivotField subtotalTop="0" showAll="0"/>
    <pivotField subtotalTop="0" showAll="0"/>
    <pivotField subtotalTop="0" showAll="0"/>
    <pivotField numFmtId="169" subtotalTop="0" showAll="0"/>
    <pivotField numFmtId="169" subtotalTop="0" showAll="0"/>
    <pivotField numFmtId="164" subtotalTop="0" showAll="0"/>
    <pivotField subtotalTop="0" showAll="0"/>
    <pivotField subtotalTop="0" showAll="0"/>
    <pivotField numFmtId="10" subtotalTop="0" showAll="0"/>
    <pivotField subtotalTop="0" showAll="0"/>
    <pivotField numFmtId="10" subtotalTop="0" showAll="0"/>
    <pivotField subtotalTop="0" showAll="0"/>
    <pivotField numFmtId="10" subtotalTop="0" showAll="0"/>
    <pivotField subtotalTop="0" showAll="0"/>
    <pivotField subtotalTop="0" showAll="0"/>
    <pivotField subtotalTop="0" showAll="0"/>
    <pivotField numFmtId="10"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67" subtotalTop="0" showAll="0"/>
    <pivotField numFmtId="167" subtotalTop="0" showAll="0"/>
    <pivotField numFmtId="167" subtotalTop="0" showAll="0"/>
    <pivotField numFmtId="167" subtotalTop="0" showAll="0"/>
    <pivotField numFmtId="167" subtotalTop="0" showAll="0"/>
    <pivotField numFmtId="10" subtotalTop="0" showAll="0"/>
    <pivotField numFmtId="10" subtotalTop="0" showAll="0"/>
    <pivotField numFmtId="10" subtotalTop="0" showAll="0"/>
    <pivotField numFmtId="10"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69" subtotalTop="0" showAll="0"/>
    <pivotField numFmtId="169" subtotalTop="0" showAll="0"/>
    <pivotField numFmtId="169" subtotalTop="0" showAll="0"/>
    <pivotField numFmtId="16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69" subtotalTop="0" showAll="0"/>
    <pivotField numFmtId="169" subtotalTop="0" showAll="0"/>
    <pivotField numFmtId="16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numFmtId="10" subtotalTop="0" showAll="0"/>
    <pivotField numFmtId="179"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6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subtotalTop="0" showAll="0"/>
    <pivotField subtotalTop="0" showAll="0"/>
    <pivotField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numFmtId="169" subtotalTop="0" showAll="0"/>
    <pivotField numFmtId="169"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numFmtId="167"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2" subtotalTop="0" showAll="0"/>
    <pivotField numFmtId="2" subtotalTop="0" showAll="0"/>
    <pivotField numFmtId="2" subtotalTop="0" showAll="0"/>
    <pivotField numFmtId="10" subtotalTop="0" showAll="0"/>
    <pivotField numFmtId="167" subtotalTop="0" showAll="0"/>
    <pivotField numFmtId="10"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10" subtotalTop="0" showAll="0"/>
    <pivotField numFmtId="10" subtotalTop="0" showAll="0"/>
    <pivotField numFmtId="10"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subtotalTop="0" showAll="0"/>
    <pivotField subtotalTop="0" showAll="0"/>
    <pivotField subtotalTop="0" showAll="0"/>
    <pivotField numFmtId="10" subtotalTop="0" showAll="0"/>
    <pivotField subtotalTop="0" showAll="0"/>
    <pivotField subtotalTop="0" showAll="0"/>
    <pivotField subtotalTop="0" showAll="0"/>
    <pivotField subtotalTop="0" showAll="0"/>
    <pivotField subtotalTop="0" showAll="0"/>
    <pivotField subtotalTop="0" showAll="0"/>
    <pivotField numFmtId="10" subtotalTop="0" showAll="0"/>
    <pivotField subtotalTop="0" showAll="0"/>
    <pivotField numFmtId="164" subtotalTop="0" showAll="0"/>
    <pivotField numFmtId="164" subtotalTop="0" showAll="0"/>
    <pivotField subtotalTop="0" showAll="0"/>
    <pivotField subtotalTop="0" showAll="0"/>
    <pivotField subtotalTop="0" showAll="0"/>
    <pivotField numFmtId="10" subtotalTop="0" showAll="0"/>
    <pivotField subtotalTop="0" showAll="0"/>
    <pivotField numFmtId="1" subtotalTop="0" showAll="0"/>
    <pivotField numFmtId="164" subtotalTop="0" showAll="0"/>
    <pivotField subtotalTop="0" showAll="0"/>
    <pivotField subtotalTop="0" showAll="0"/>
    <pivotField subtotalTop="0" showAll="0"/>
    <pivotField numFmtId="10" subtotalTop="0" showAll="0"/>
    <pivotField subtotalTop="0" showAll="0"/>
    <pivotField numFmtId="1" subtotalTop="0" showAll="0"/>
    <pivotField numFmtId="164" subtotalTop="0" showAll="0"/>
    <pivotField subtotalTop="0" showAll="0"/>
    <pivotField subtotalTop="0" showAll="0"/>
    <pivotField subtotalTop="0" showAll="0"/>
    <pivotField numFmtId="10"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subtotalTop="0" showAll="0"/>
    <pivotField numFmtId="164" subtotalTop="0" showAll="0"/>
    <pivotField subtotalTop="0" showAll="0"/>
    <pivotField subtotalTop="0" showAll="0"/>
    <pivotField subtotalTop="0" showAll="0"/>
    <pivotField subtotalTop="0" showAll="0"/>
    <pivotField numFmtId="10" subtotalTop="0" showAll="0"/>
    <pivotField subtotalTop="0" showAll="0"/>
    <pivotField numFmtId="164" subtotalTop="0" showAll="0"/>
    <pivotField subtotalTop="0" showAll="0"/>
    <pivotField subtotalTop="0" showAll="0"/>
    <pivotField subtotalTop="0" showAll="0"/>
    <pivotField numFmtId="10" subtotalTop="0" showAll="0"/>
    <pivotField subtotalTop="0" showAll="0"/>
    <pivotField numFmtId="164" subtotalTop="0" showAll="0"/>
    <pivotField subtotalTop="0" showAll="0"/>
    <pivotField subtotalTop="0" showAll="0"/>
    <pivotField subtotalTop="0" showAll="0"/>
    <pivotField numFmtId="10"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0" subtotalTop="0" showAll="0"/>
    <pivotField numFmtId="10" subtotalTop="0" showAll="0"/>
    <pivotField numFmtId="10" subtotalTop="0" showAll="0"/>
    <pivotField numFmtId="10" subtotalTop="0" showAll="0"/>
    <pivotField subtotalTop="0" showAll="0"/>
    <pivotField numFmtId="10" subtotalTop="0" showAll="0"/>
    <pivotField numFmtId="10" subtotalTop="0" showAll="0"/>
    <pivotField numFmtId="10" subtotalTop="0" showAll="0"/>
    <pivotField numFmtId="10" subtotalTop="0" showAll="0"/>
    <pivotField numFmtId="10" subtotalTop="0" showAll="0"/>
    <pivotField subtotalTop="0" showAll="0"/>
    <pivotField numFmtId="10"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8"/>
  </rowFields>
  <rowItems count="11">
    <i>
      <x/>
    </i>
    <i>
      <x v="1"/>
    </i>
    <i>
      <x v="2"/>
    </i>
    <i>
      <x v="3"/>
    </i>
    <i>
      <x v="4"/>
    </i>
    <i>
      <x v="5"/>
    </i>
    <i>
      <x v="6"/>
    </i>
    <i>
      <x v="7"/>
    </i>
    <i>
      <x v="8"/>
    </i>
    <i>
      <x v="9"/>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Townships" fld="4" subtotal="count" baseField="8" baseItem="0"/>
    <dataField name="Urban Population % " fld="11" subtotal="average" baseField="8" baseItem="0" numFmtId="10"/>
    <dataField name="Literacy: % literate " fld="12" subtotal="average" baseField="8" baseItem="0" numFmtId="10"/>
    <dataField name="Child dependency ratio " fld="15" subtotal="average" baseField="8" baseItem="0" numFmtId="10"/>
    <dataField name="Highest Education: None % Total " fld="13" subtotal="average" baseField="8" baseItem="0" numFmtId="10"/>
    <dataField name="Highest Education: At least Middle school % " fld="14" subtotal="average" baseField="8" baseItem="0" numFmtId="10"/>
    <dataField name="Roof type: Thatch and bamboo roofing % " fld="16" subtotal="average" baseField="8" baseItem="0" numFmtId="10"/>
    <dataField name="Floor type: Bamboo or Earth % " fld="17" subtotal="average" baseField="8" baseItem="0" numFmtId="10"/>
    <dataField name="Electricity for Lighting % " fld="18" subtotal="average" baseField="8" baseItem="0" numFmtId="10"/>
    <dataField name="Safe sanitation (%) " fld="19" subtotal="average" baseField="8" baseItem="0" numFmtId="10"/>
    <dataField name="Improved Drinking water source % " fld="20" subtotal="average" baseField="8" baseItem="0" numFmtId="10"/>
    <dataField name="ID Card: NO ID total % " fld="21" subtotal="average" baseField="8" baseItem="0" numFmtId="10"/>
    <dataField name="Average of Conflict Index C (% of max inverse % of average of envelopes)" fld="22" subtotal="average" baseField="8" baseItem="0" numFmtId="10"/>
    <dataField name="Approximate Vulnerable Population " fld="9" baseField="8" baseItem="0" numFmtId="1"/>
  </dataFields>
  <formats count="41">
    <format dxfId="40">
      <pivotArea dataOnly="0" labelOnly="1" outline="0" fieldPosition="0">
        <references count="1">
          <reference field="4294967294" count="2">
            <x v="0"/>
            <x v="3"/>
          </reference>
        </references>
      </pivotArea>
    </format>
    <format dxfId="39">
      <pivotArea dataOnly="0" labelOnly="1" outline="0" fieldPosition="0">
        <references count="1">
          <reference field="4294967294" count="2">
            <x v="0"/>
            <x v="3"/>
          </reference>
        </references>
      </pivotArea>
    </format>
    <format dxfId="38">
      <pivotArea dataOnly="0" labelOnly="1" outline="0" fieldPosition="0">
        <references count="1">
          <reference field="4294967294" count="2">
            <x v="0"/>
            <x v="3"/>
          </reference>
        </references>
      </pivotArea>
    </format>
    <format dxfId="37">
      <pivotArea dataOnly="0" labelOnly="1" outline="0" fieldPosition="0">
        <references count="1">
          <reference field="4294967294" count="1">
            <x v="3"/>
          </reference>
        </references>
      </pivotArea>
    </format>
    <format dxfId="36">
      <pivotArea dataOnly="0" labelOnly="1" outline="0" fieldPosition="0">
        <references count="1">
          <reference field="4294967294" count="1">
            <x v="3"/>
          </reference>
        </references>
      </pivotArea>
    </format>
    <format dxfId="35">
      <pivotArea dataOnly="0" labelOnly="1" outline="0" fieldPosition="0">
        <references count="1">
          <reference field="4294967294" count="5">
            <x v="0"/>
            <x v="2"/>
            <x v="3"/>
            <x v="4"/>
            <x v="5"/>
          </reference>
        </references>
      </pivotArea>
    </format>
    <format dxfId="34">
      <pivotArea dataOnly="0" labelOnly="1" outline="0" fieldPosition="0">
        <references count="1">
          <reference field="4294967294" count="5">
            <x v="0"/>
            <x v="2"/>
            <x v="3"/>
            <x v="4"/>
            <x v="5"/>
          </reference>
        </references>
      </pivotArea>
    </format>
    <format dxfId="33">
      <pivotArea outline="0" fieldPosition="0">
        <references count="1">
          <reference field="4294967294" count="1">
            <x v="2"/>
          </reference>
        </references>
      </pivotArea>
    </format>
    <format dxfId="32">
      <pivotArea outline="0" fieldPosition="0">
        <references count="1">
          <reference field="4294967294" count="1">
            <x v="3"/>
          </reference>
        </references>
      </pivotArea>
    </format>
    <format dxfId="31">
      <pivotArea outline="0" fieldPosition="0">
        <references count="1">
          <reference field="4294967294" count="1">
            <x v="4"/>
          </reference>
        </references>
      </pivotArea>
    </format>
    <format dxfId="30">
      <pivotArea outline="0" fieldPosition="0">
        <references count="1">
          <reference field="4294967294" count="1">
            <x v="5"/>
          </reference>
        </references>
      </pivotArea>
    </format>
    <format dxfId="29">
      <pivotArea outline="0" fieldPosition="0">
        <references count="1">
          <reference field="4294967294" count="1">
            <x v="6"/>
          </reference>
        </references>
      </pivotArea>
    </format>
    <format dxfId="28">
      <pivotArea outline="0" fieldPosition="0">
        <references count="1">
          <reference field="4294967294" count="1">
            <x v="7"/>
          </reference>
        </references>
      </pivotArea>
    </format>
    <format dxfId="27">
      <pivotArea outline="0" fieldPosition="0">
        <references count="1">
          <reference field="4294967294" count="1">
            <x v="8"/>
          </reference>
        </references>
      </pivotArea>
    </format>
    <format dxfId="26">
      <pivotArea outline="0" fieldPosition="0">
        <references count="1">
          <reference field="4294967294" count="1">
            <x v="9"/>
          </reference>
        </references>
      </pivotArea>
    </format>
    <format dxfId="25">
      <pivotArea outline="0" fieldPosition="0">
        <references count="1">
          <reference field="4294967294" count="1">
            <x v="10"/>
          </reference>
        </references>
      </pivotArea>
    </format>
    <format dxfId="24">
      <pivotArea outline="0" fieldPosition="0">
        <references count="1">
          <reference field="4294967294" count="1">
            <x v="11"/>
          </reference>
        </references>
      </pivotArea>
    </format>
    <format dxfId="23">
      <pivotArea outline="0" fieldPosition="0">
        <references count="1">
          <reference field="4294967294" count="1">
            <x v="1"/>
          </reference>
        </references>
      </pivotArea>
    </format>
    <format dxfId="22">
      <pivotArea outline="0" fieldPosition="0">
        <references count="1">
          <reference field="4294967294" count="1">
            <x v="13"/>
          </reference>
        </references>
      </pivotArea>
    </format>
    <format dxfId="21">
      <pivotArea dataOnly="0" labelOnly="1" outline="0" fieldPosition="0">
        <references count="1">
          <reference field="4294967294" count="12">
            <x v="1"/>
            <x v="2"/>
            <x v="3"/>
            <x v="4"/>
            <x v="5"/>
            <x v="6"/>
            <x v="7"/>
            <x v="8"/>
            <x v="9"/>
            <x v="10"/>
            <x v="11"/>
            <x v="13"/>
          </reference>
        </references>
      </pivotArea>
    </format>
    <format dxfId="20">
      <pivotArea outline="0" fieldPosition="0">
        <references count="1">
          <reference field="4294967294" count="1">
            <x v="12"/>
          </reference>
        </references>
      </pivotArea>
    </format>
    <format dxfId="19">
      <pivotArea dataOnly="0" labelOnly="1" outline="0" fieldPosition="0">
        <references count="1">
          <reference field="4294967294" count="14">
            <x v="0"/>
            <x v="1"/>
            <x v="2"/>
            <x v="3"/>
            <x v="4"/>
            <x v="5"/>
            <x v="6"/>
            <x v="7"/>
            <x v="8"/>
            <x v="9"/>
            <x v="10"/>
            <x v="11"/>
            <x v="12"/>
            <x v="13"/>
          </reference>
        </references>
      </pivotArea>
    </format>
    <format dxfId="18">
      <pivotArea dataOnly="0" labelOnly="1" outline="0" fieldPosition="0">
        <references count="1">
          <reference field="4294967294" count="14">
            <x v="0"/>
            <x v="1"/>
            <x v="2"/>
            <x v="3"/>
            <x v="4"/>
            <x v="5"/>
            <x v="6"/>
            <x v="7"/>
            <x v="8"/>
            <x v="9"/>
            <x v="10"/>
            <x v="11"/>
            <x v="12"/>
            <x v="13"/>
          </reference>
        </references>
      </pivotArea>
    </format>
    <format dxfId="17">
      <pivotArea type="all" dataOnly="0" outline="0" fieldPosition="0"/>
    </format>
    <format dxfId="16">
      <pivotArea outline="0" collapsedLevelsAreSubtotals="1" fieldPosition="0"/>
    </format>
    <format dxfId="15">
      <pivotArea field="8" type="button" dataOnly="0" labelOnly="1" outline="0" axis="axisRow" fieldPosition="0"/>
    </format>
    <format dxfId="14">
      <pivotArea dataOnly="0" labelOnly="1" fieldPosition="0">
        <references count="1">
          <reference field="8" count="0"/>
        </references>
      </pivotArea>
    </format>
    <format dxfId="13">
      <pivotArea dataOnly="0" labelOnly="1" grandRow="1" outline="0" fieldPosition="0"/>
    </format>
    <format dxfId="12">
      <pivotArea dataOnly="0" labelOnly="1" outline="0" fieldPosition="0">
        <references count="1">
          <reference field="4294967294" count="14">
            <x v="0"/>
            <x v="1"/>
            <x v="2"/>
            <x v="3"/>
            <x v="4"/>
            <x v="5"/>
            <x v="6"/>
            <x v="7"/>
            <x v="8"/>
            <x v="9"/>
            <x v="10"/>
            <x v="11"/>
            <x v="12"/>
            <x v="13"/>
          </reference>
        </references>
      </pivotArea>
    </format>
    <format dxfId="11">
      <pivotArea type="all" dataOnly="0" outline="0" fieldPosition="0"/>
    </format>
    <format dxfId="10">
      <pivotArea outline="0" collapsedLevelsAreSubtotals="1" fieldPosition="0"/>
    </format>
    <format dxfId="9">
      <pivotArea field="8" type="button" dataOnly="0" labelOnly="1" outline="0" axis="axisRow" fieldPosition="0"/>
    </format>
    <format dxfId="8">
      <pivotArea dataOnly="0" labelOnly="1" fieldPosition="0">
        <references count="1">
          <reference field="8" count="0"/>
        </references>
      </pivotArea>
    </format>
    <format dxfId="7">
      <pivotArea dataOnly="0" labelOnly="1" grandRow="1" outline="0" fieldPosition="0"/>
    </format>
    <format dxfId="6">
      <pivotArea dataOnly="0" labelOnly="1" outline="0" fieldPosition="0">
        <references count="1">
          <reference field="4294967294" count="14">
            <x v="0"/>
            <x v="1"/>
            <x v="2"/>
            <x v="3"/>
            <x v="4"/>
            <x v="5"/>
            <x v="6"/>
            <x v="7"/>
            <x v="8"/>
            <x v="9"/>
            <x v="10"/>
            <x v="11"/>
            <x v="12"/>
            <x v="13"/>
          </reference>
        </references>
      </pivotArea>
    </format>
    <format dxfId="5">
      <pivotArea type="all" dataOnly="0" outline="0" fieldPosition="0"/>
    </format>
    <format dxfId="4">
      <pivotArea outline="0" collapsedLevelsAreSubtotals="1" fieldPosition="0"/>
    </format>
    <format dxfId="3">
      <pivotArea field="8" type="button" dataOnly="0" labelOnly="1" outline="0" axis="axisRow" fieldPosition="0"/>
    </format>
    <format dxfId="2">
      <pivotArea dataOnly="0" labelOnly="1" fieldPosition="0">
        <references count="1">
          <reference field="8" count="0"/>
        </references>
      </pivotArea>
    </format>
    <format dxfId="1">
      <pivotArea dataOnly="0" labelOnly="1" grandRow="1" outline="0" fieldPosition="0"/>
    </format>
    <format dxfId="0">
      <pivotArea dataOnly="0" labelOnly="1" outline="0" fieldPosition="0">
        <references count="1">
          <reference field="4294967294" count="14">
            <x v="0"/>
            <x v="1"/>
            <x v="2"/>
            <x v="3"/>
            <x v="4"/>
            <x v="5"/>
            <x v="6"/>
            <x v="7"/>
            <x v="8"/>
            <x v="9"/>
            <x v="10"/>
            <x v="11"/>
            <x v="12"/>
            <x v="13"/>
          </reference>
        </references>
      </pivotArea>
    </format>
  </formats>
  <conditionalFormats count="13">
    <conditionalFormat priority="1">
      <pivotAreas count="1">
        <pivotArea type="data" collapsedLevelsAreSubtotals="1" fieldPosition="0">
          <references count="2">
            <reference field="4294967294" count="1" selected="0">
              <x v="13"/>
            </reference>
            <reference field="8" count="8">
              <x v="0"/>
              <x v="1"/>
              <x v="2"/>
              <x v="3"/>
              <x v="4"/>
              <x v="5"/>
              <x v="6"/>
              <x v="7"/>
            </reference>
          </references>
        </pivotArea>
      </pivotAreas>
    </conditionalFormat>
    <conditionalFormat priority="2">
      <pivotAreas count="1">
        <pivotArea type="data" collapsedLevelsAreSubtotals="1" fieldPosition="0">
          <references count="2">
            <reference field="4294967294" count="1" selected="0">
              <x v="12"/>
            </reference>
            <reference field="8" count="8">
              <x v="0"/>
              <x v="1"/>
              <x v="2"/>
              <x v="3"/>
              <x v="4"/>
              <x v="5"/>
              <x v="6"/>
              <x v="7"/>
            </reference>
          </references>
        </pivotArea>
      </pivotAreas>
    </conditionalFormat>
    <conditionalFormat priority="3">
      <pivotAreas count="1">
        <pivotArea type="data" collapsedLevelsAreSubtotals="1" fieldPosition="0">
          <references count="2">
            <reference field="4294967294" count="1" selected="0">
              <x v="11"/>
            </reference>
            <reference field="8" count="8">
              <x v="0"/>
              <x v="1"/>
              <x v="2"/>
              <x v="3"/>
              <x v="4"/>
              <x v="5"/>
              <x v="6"/>
              <x v="7"/>
            </reference>
          </references>
        </pivotArea>
      </pivotAreas>
    </conditionalFormat>
    <conditionalFormat priority="4">
      <pivotAreas count="1">
        <pivotArea type="data" collapsedLevelsAreSubtotals="1" fieldPosition="0">
          <references count="2">
            <reference field="4294967294" count="1" selected="0">
              <x v="10"/>
            </reference>
            <reference field="8" count="8">
              <x v="0"/>
              <x v="1"/>
              <x v="2"/>
              <x v="3"/>
              <x v="4"/>
              <x v="5"/>
              <x v="6"/>
              <x v="7"/>
            </reference>
          </references>
        </pivotArea>
      </pivotAreas>
    </conditionalFormat>
    <conditionalFormat priority="5">
      <pivotAreas count="1">
        <pivotArea type="data" collapsedLevelsAreSubtotals="1" fieldPosition="0">
          <references count="2">
            <reference field="4294967294" count="1" selected="0">
              <x v="9"/>
            </reference>
            <reference field="8" count="8">
              <x v="0"/>
              <x v="1"/>
              <x v="2"/>
              <x v="3"/>
              <x v="4"/>
              <x v="5"/>
              <x v="6"/>
              <x v="7"/>
            </reference>
          </references>
        </pivotArea>
      </pivotAreas>
    </conditionalFormat>
    <conditionalFormat priority="6">
      <pivotAreas count="1">
        <pivotArea type="data" collapsedLevelsAreSubtotals="1" fieldPosition="0">
          <references count="2">
            <reference field="4294967294" count="1" selected="0">
              <x v="8"/>
            </reference>
            <reference field="8" count="8">
              <x v="0"/>
              <x v="1"/>
              <x v="2"/>
              <x v="3"/>
              <x v="4"/>
              <x v="5"/>
              <x v="6"/>
              <x v="7"/>
            </reference>
          </references>
        </pivotArea>
      </pivotAreas>
    </conditionalFormat>
    <conditionalFormat priority="7">
      <pivotAreas count="1">
        <pivotArea type="data" collapsedLevelsAreSubtotals="1" fieldPosition="0">
          <references count="2">
            <reference field="4294967294" count="1" selected="0">
              <x v="7"/>
            </reference>
            <reference field="8" count="8">
              <x v="0"/>
              <x v="1"/>
              <x v="2"/>
              <x v="3"/>
              <x v="4"/>
              <x v="5"/>
              <x v="6"/>
              <x v="7"/>
            </reference>
          </references>
        </pivotArea>
      </pivotAreas>
    </conditionalFormat>
    <conditionalFormat priority="8">
      <pivotAreas count="1">
        <pivotArea type="data" collapsedLevelsAreSubtotals="1" fieldPosition="0">
          <references count="2">
            <reference field="4294967294" count="1" selected="0">
              <x v="6"/>
            </reference>
            <reference field="8" count="8">
              <x v="0"/>
              <x v="1"/>
              <x v="2"/>
              <x v="3"/>
              <x v="4"/>
              <x v="5"/>
              <x v="6"/>
              <x v="7"/>
            </reference>
          </references>
        </pivotArea>
      </pivotAreas>
    </conditionalFormat>
    <conditionalFormat priority="9">
      <pivotAreas count="1">
        <pivotArea type="data" collapsedLevelsAreSubtotals="1" fieldPosition="0">
          <references count="2">
            <reference field="4294967294" count="1" selected="0">
              <x v="5"/>
            </reference>
            <reference field="8" count="8">
              <x v="0"/>
              <x v="1"/>
              <x v="2"/>
              <x v="3"/>
              <x v="4"/>
              <x v="5"/>
              <x v="6"/>
              <x v="7"/>
            </reference>
          </references>
        </pivotArea>
      </pivotAreas>
    </conditionalFormat>
    <conditionalFormat priority="10">
      <pivotAreas count="1">
        <pivotArea type="data" collapsedLevelsAreSubtotals="1" fieldPosition="0">
          <references count="2">
            <reference field="4294967294" count="1" selected="0">
              <x v="4"/>
            </reference>
            <reference field="8" count="8">
              <x v="0"/>
              <x v="1"/>
              <x v="2"/>
              <x v="3"/>
              <x v="4"/>
              <x v="5"/>
              <x v="6"/>
              <x v="7"/>
            </reference>
          </references>
        </pivotArea>
      </pivotAreas>
    </conditionalFormat>
    <conditionalFormat priority="11">
      <pivotAreas count="1">
        <pivotArea type="data" collapsedLevelsAreSubtotals="1" fieldPosition="0">
          <references count="2">
            <reference field="4294967294" count="1" selected="0">
              <x v="3"/>
            </reference>
            <reference field="8" count="8">
              <x v="0"/>
              <x v="1"/>
              <x v="2"/>
              <x v="3"/>
              <x v="4"/>
              <x v="5"/>
              <x v="6"/>
              <x v="7"/>
            </reference>
          </references>
        </pivotArea>
      </pivotAreas>
    </conditionalFormat>
    <conditionalFormat priority="12">
      <pivotAreas count="1">
        <pivotArea type="data" collapsedLevelsAreSubtotals="1" fieldPosition="0">
          <references count="2">
            <reference field="4294967294" count="1" selected="0">
              <x v="2"/>
            </reference>
            <reference field="8" count="8">
              <x v="0"/>
              <x v="1"/>
              <x v="2"/>
              <x v="3"/>
              <x v="4"/>
              <x v="5"/>
              <x v="6"/>
              <x v="7"/>
            </reference>
          </references>
        </pivotArea>
      </pivotAreas>
    </conditionalFormat>
    <conditionalFormat priority="13">
      <pivotAreas count="1">
        <pivotArea type="data" collapsedLevelsAreSubtotals="1" fieldPosition="0">
          <references count="2">
            <reference field="4294967294" count="1" selected="0">
              <x v="1"/>
            </reference>
            <reference field="8" count="8">
              <x v="0"/>
              <x v="1"/>
              <x v="2"/>
              <x v="3"/>
              <x v="4"/>
              <x v="5"/>
              <x v="6"/>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H339"/>
  <sheetViews>
    <sheetView tabSelected="1" zoomScaleNormal="100" zoomScalePageLayoutView="115" workbookViewId="0">
      <selection activeCell="Y2" sqref="Y2"/>
    </sheetView>
  </sheetViews>
  <sheetFormatPr defaultColWidth="8.85546875" defaultRowHeight="14.25" x14ac:dyDescent="0.2"/>
  <cols>
    <col min="1" max="1" width="9.7109375" style="386" customWidth="1"/>
    <col min="2" max="2" width="6.7109375" style="103" customWidth="1"/>
    <col min="3" max="3" width="10.140625" style="103" bestFit="1" customWidth="1"/>
    <col min="4" max="4" width="10.28515625" style="103" customWidth="1"/>
    <col min="5" max="5" width="15.28515625" style="103" customWidth="1"/>
    <col min="6" max="6" width="10.7109375" style="103" customWidth="1"/>
    <col min="7" max="7" width="17.85546875" style="103" bestFit="1" customWidth="1"/>
    <col min="8" max="8" width="8.140625" style="103" customWidth="1"/>
    <col min="9" max="9" width="8" style="103" customWidth="1"/>
    <col min="10" max="11" width="9.140625" style="105" customWidth="1"/>
    <col min="12" max="12" width="13.42578125" style="105" customWidth="1"/>
    <col min="13" max="18" width="9.140625" style="105" customWidth="1"/>
    <col min="19" max="19" width="15.5703125" style="105" customWidth="1"/>
    <col min="20" max="20" width="12.5703125" style="105" customWidth="1"/>
    <col min="21" max="21" width="14.140625" style="105" customWidth="1"/>
    <col min="22" max="22" width="15.85546875" style="103" customWidth="1"/>
    <col min="23" max="23" width="8.7109375" style="105" customWidth="1"/>
    <col min="24" max="24" width="9.28515625" style="105" customWidth="1"/>
    <col min="25" max="25" width="10" style="105" customWidth="1"/>
    <col min="26" max="26" width="11.85546875" style="105" customWidth="1"/>
    <col min="27" max="27" width="9.7109375" style="103" customWidth="1"/>
    <col min="28" max="28" width="10.140625" style="103" customWidth="1"/>
    <col min="29" max="29" width="9.5703125" style="103" customWidth="1"/>
    <col min="30" max="30" width="10.5703125" style="103" customWidth="1"/>
    <col min="31" max="31" width="7" style="103" customWidth="1"/>
    <col min="32" max="32" width="12.140625" style="103" customWidth="1"/>
    <col min="33" max="33" width="10.85546875" style="103" customWidth="1"/>
    <col min="34" max="34" width="11.42578125" style="103" customWidth="1"/>
    <col min="35" max="35" width="11.28515625" style="103" customWidth="1"/>
    <col min="36" max="36" width="10.7109375" style="103" customWidth="1"/>
    <col min="37" max="37" width="8.85546875" style="103" customWidth="1"/>
    <col min="38" max="38" width="16" style="103" customWidth="1"/>
    <col min="39" max="43" width="8.85546875" style="103" customWidth="1"/>
    <col min="44" max="44" width="9.28515625" style="103" customWidth="1"/>
    <col min="45" max="64" width="8.85546875" style="103" customWidth="1"/>
    <col min="65" max="65" width="10.28515625" style="103" customWidth="1"/>
    <col min="66" max="66" width="7.7109375" style="103" customWidth="1"/>
    <col min="67" max="68" width="10.7109375" style="103" customWidth="1"/>
    <col min="69" max="69" width="9.28515625" style="103" customWidth="1"/>
    <col min="70" max="75" width="8.85546875" style="103" customWidth="1"/>
    <col min="76" max="82" width="9" style="103" bestFit="1" customWidth="1"/>
    <col min="83" max="91" width="8.85546875" style="103" customWidth="1"/>
    <col min="92" max="109" width="9" style="103" bestFit="1" customWidth="1"/>
    <col min="110" max="110" width="10.140625" style="103" bestFit="1" customWidth="1"/>
    <col min="111" max="113" width="9" style="103" bestFit="1" customWidth="1"/>
    <col min="114" max="114" width="10.140625" style="103" bestFit="1" customWidth="1"/>
    <col min="115" max="119" width="9" style="103" bestFit="1" customWidth="1"/>
    <col min="120" max="121" width="9" style="103" customWidth="1"/>
    <col min="122" max="129" width="9" style="103" bestFit="1" customWidth="1"/>
    <col min="130" max="131" width="9" style="103" customWidth="1"/>
    <col min="132" max="138" width="9" style="103" bestFit="1" customWidth="1"/>
    <col min="139" max="140" width="9" style="103" customWidth="1"/>
    <col min="141" max="141" width="9.140625" style="105" customWidth="1"/>
    <col min="142" max="144" width="8.85546875" style="103" customWidth="1"/>
    <col min="145" max="145" width="9" style="103" bestFit="1" customWidth="1"/>
    <col min="146" max="148" width="8.85546875" style="103" customWidth="1"/>
    <col min="149" max="149" width="9" style="103" bestFit="1" customWidth="1"/>
    <col min="150" max="152" width="8.85546875" style="103" customWidth="1"/>
    <col min="153" max="153" width="9" style="103" bestFit="1" customWidth="1"/>
    <col min="154" max="156" width="8.85546875" style="103" customWidth="1"/>
    <col min="157" max="157" width="9" style="103" bestFit="1" customWidth="1"/>
    <col min="158" max="160" width="8.85546875" style="103" customWidth="1"/>
    <col min="161" max="161" width="9" style="103" bestFit="1" customWidth="1"/>
    <col min="162" max="163" width="9.85546875" style="103" customWidth="1"/>
    <col min="164" max="165" width="9.28515625" style="103" customWidth="1"/>
    <col min="166" max="166" width="9.140625" style="103" bestFit="1" customWidth="1"/>
    <col min="167" max="168" width="9" style="103" customWidth="1"/>
    <col min="169" max="170" width="8.85546875" style="103" customWidth="1"/>
    <col min="171" max="171" width="9" style="103" bestFit="1" customWidth="1"/>
    <col min="172" max="172" width="8.85546875" style="103" customWidth="1"/>
    <col min="173" max="173" width="9" style="103" bestFit="1" customWidth="1"/>
    <col min="174" max="174" width="8.85546875" style="103" customWidth="1"/>
    <col min="175" max="179" width="9" style="103" bestFit="1" customWidth="1"/>
    <col min="180" max="180" width="9" style="106" bestFit="1" customWidth="1"/>
    <col min="181" max="181" width="9" style="103" bestFit="1" customWidth="1"/>
    <col min="182" max="195" width="8.85546875" style="103" customWidth="1"/>
    <col min="196" max="196" width="13.5703125" style="103" customWidth="1"/>
    <col min="197" max="198" width="9" style="103" bestFit="1" customWidth="1"/>
    <col min="199" max="199" width="9.28515625" style="103" customWidth="1"/>
    <col min="200" max="200" width="7.28515625" style="103" customWidth="1"/>
    <col min="201" max="201" width="9" style="103" bestFit="1" customWidth="1"/>
    <col min="202" max="211" width="8.85546875" style="103" customWidth="1"/>
    <col min="212" max="215" width="9" style="103" bestFit="1" customWidth="1"/>
    <col min="216" max="225" width="8.85546875" style="103" customWidth="1"/>
    <col min="226" max="228" width="9" style="103" bestFit="1" customWidth="1"/>
    <col min="229" max="258" width="8.85546875" style="103" customWidth="1"/>
    <col min="259" max="259" width="9" style="103" bestFit="1" customWidth="1"/>
    <col min="260" max="272" width="8.85546875" style="103" customWidth="1"/>
    <col min="273" max="273" width="9" style="103" bestFit="1" customWidth="1"/>
    <col min="274" max="307" width="9.28515625" style="103" customWidth="1"/>
    <col min="308" max="311" width="9" style="103" bestFit="1" customWidth="1"/>
    <col min="312" max="314" width="8.85546875" style="103" customWidth="1"/>
    <col min="315" max="315" width="10.28515625" style="103" customWidth="1"/>
    <col min="316" max="317" width="8.85546875" style="103" customWidth="1"/>
    <col min="318" max="323" width="9" style="103" bestFit="1" customWidth="1"/>
    <col min="324" max="330" width="8.85546875" style="103" customWidth="1"/>
    <col min="331" max="332" width="9" style="103" bestFit="1" customWidth="1"/>
    <col min="333" max="333" width="12.28515625" style="103" customWidth="1"/>
    <col min="334" max="334" width="12.42578125" style="103" customWidth="1"/>
    <col min="335" max="358" width="9" style="103" bestFit="1" customWidth="1"/>
    <col min="359" max="359" width="9.140625" style="105" customWidth="1"/>
    <col min="360" max="368" width="8.85546875" style="103" customWidth="1"/>
    <col min="369" max="369" width="9" style="103" bestFit="1" customWidth="1"/>
    <col min="370" max="370" width="9.140625" style="103" bestFit="1" customWidth="1"/>
    <col min="371" max="371" width="9" style="103" bestFit="1" customWidth="1"/>
    <col min="372" max="381" width="8.85546875" style="103" customWidth="1"/>
    <col min="382" max="389" width="13.7109375" style="103" customWidth="1"/>
    <col min="390" max="399" width="9" style="103" bestFit="1" customWidth="1"/>
    <col min="400" max="407" width="8.85546875" style="103" customWidth="1"/>
    <col min="408" max="408" width="10.28515625" style="103" customWidth="1"/>
    <col min="409" max="413" width="7.7109375" style="383" customWidth="1"/>
    <col min="414" max="414" width="12" style="383" customWidth="1"/>
    <col min="415" max="415" width="11.85546875" style="383" customWidth="1"/>
    <col min="416" max="420" width="7.7109375" style="383" customWidth="1"/>
    <col min="421" max="422" width="11.140625" style="383" customWidth="1"/>
    <col min="423" max="428" width="7.7109375" style="383" customWidth="1"/>
    <col min="429" max="429" width="10.28515625" style="383" customWidth="1"/>
    <col min="430" max="435" width="7.7109375" style="383" customWidth="1"/>
    <col min="436" max="436" width="11" style="383" customWidth="1"/>
    <col min="437" max="441" width="7.7109375" style="383" customWidth="1"/>
    <col min="442" max="442" width="9.7109375" style="383" customWidth="1"/>
    <col min="443" max="446" width="7.7109375" style="383" customWidth="1"/>
    <col min="447" max="448" width="8.140625" style="383" customWidth="1"/>
    <col min="449" max="453" width="7.7109375" style="383" customWidth="1"/>
    <col min="454" max="454" width="11.7109375" style="383" customWidth="1"/>
    <col min="455" max="460" width="7.7109375" style="383" customWidth="1"/>
    <col min="461" max="461" width="11.28515625" style="383" customWidth="1"/>
    <col min="462" max="466" width="7.7109375" style="383" customWidth="1"/>
    <col min="467" max="467" width="10.28515625" style="383" customWidth="1"/>
    <col min="468" max="472" width="7.7109375" style="383" customWidth="1"/>
    <col min="473" max="473" width="10" style="383" customWidth="1"/>
    <col min="474" max="476" width="9" style="383" customWidth="1"/>
    <col min="477" max="485" width="9" style="106" customWidth="1"/>
    <col min="486" max="486" width="10.28515625" style="384" customWidth="1"/>
    <col min="487" max="487" width="9" style="106" customWidth="1"/>
    <col min="488" max="488" width="9" style="383" customWidth="1"/>
    <col min="489" max="489" width="9" style="106" customWidth="1"/>
    <col min="490" max="491" width="7.7109375" style="383" customWidth="1"/>
    <col min="492" max="493" width="9" style="103" bestFit="1" customWidth="1"/>
    <col min="494" max="500" width="10.7109375" style="105" customWidth="1"/>
    <col min="501" max="522" width="9.140625" style="105" customWidth="1"/>
    <col min="523" max="524" width="9.140625" style="385" customWidth="1"/>
    <col min="525" max="612" width="8.85546875" style="103" customWidth="1"/>
    <col min="613" max="613" width="9.7109375" style="103" customWidth="1"/>
    <col min="614" max="615" width="9" style="103" customWidth="1"/>
    <col min="616" max="617" width="9.7109375" style="103" customWidth="1"/>
    <col min="618" max="620" width="9" style="103" customWidth="1"/>
    <col min="621" max="621" width="10.28515625" style="103" customWidth="1"/>
    <col min="622" max="622" width="9" style="103" customWidth="1"/>
    <col min="623" max="623" width="9.7109375" style="103" customWidth="1"/>
    <col min="624" max="625" width="9" style="103" customWidth="1"/>
    <col min="626" max="626" width="9.7109375" style="103" customWidth="1"/>
    <col min="627" max="628" width="9" style="103" customWidth="1"/>
    <col min="629" max="629" width="9.7109375" style="103" customWidth="1"/>
    <col min="630" max="630" width="9" style="103" customWidth="1"/>
    <col min="631" max="631" width="9.85546875" style="103" bestFit="1" customWidth="1"/>
    <col min="632" max="16384" width="8.85546875" style="386"/>
  </cols>
  <sheetData>
    <row r="1" spans="1:631" ht="21" thickBot="1" x14ac:dyDescent="0.35">
      <c r="A1" s="354" t="s">
        <v>3285</v>
      </c>
      <c r="J1" s="543" t="s">
        <v>3286</v>
      </c>
      <c r="K1" s="544"/>
      <c r="L1" s="544"/>
      <c r="M1" s="544"/>
      <c r="N1" s="544"/>
      <c r="O1" s="544"/>
      <c r="P1" s="544"/>
      <c r="Q1" s="544"/>
      <c r="R1" s="545"/>
      <c r="S1" s="552" t="s">
        <v>3296</v>
      </c>
      <c r="T1" s="553"/>
      <c r="U1" s="553"/>
      <c r="V1" s="554"/>
      <c r="W1" s="558" t="s">
        <v>3291</v>
      </c>
      <c r="X1" s="559"/>
      <c r="Y1" s="559"/>
      <c r="Z1" s="560"/>
      <c r="AA1" s="541" t="s">
        <v>3287</v>
      </c>
      <c r="AB1" s="541"/>
      <c r="AC1" s="541"/>
      <c r="AD1" s="541"/>
      <c r="AE1" s="541"/>
      <c r="AF1" s="541"/>
      <c r="AG1" s="541"/>
      <c r="AH1" s="541"/>
      <c r="AI1" s="541"/>
      <c r="AJ1" s="541"/>
      <c r="AK1" s="541"/>
      <c r="AL1" s="542"/>
    </row>
    <row r="2" spans="1:631" s="387" customFormat="1" ht="96" customHeight="1" thickBot="1" x14ac:dyDescent="0.3">
      <c r="A2" s="108" t="s">
        <v>3221</v>
      </c>
      <c r="B2" s="109" t="s">
        <v>0</v>
      </c>
      <c r="C2" s="110" t="s">
        <v>1</v>
      </c>
      <c r="D2" s="110" t="s">
        <v>2</v>
      </c>
      <c r="E2" s="110" t="s">
        <v>3</v>
      </c>
      <c r="F2" s="110" t="s">
        <v>4</v>
      </c>
      <c r="G2" s="110" t="s">
        <v>5</v>
      </c>
      <c r="H2" s="110" t="s">
        <v>3203</v>
      </c>
      <c r="I2" s="111" t="s">
        <v>3214</v>
      </c>
      <c r="J2" s="401" t="s">
        <v>3288</v>
      </c>
      <c r="K2" s="401" t="s">
        <v>3266</v>
      </c>
      <c r="L2" s="401" t="s">
        <v>3212</v>
      </c>
      <c r="M2" s="401" t="s">
        <v>3289</v>
      </c>
      <c r="N2" s="401" t="s">
        <v>2902</v>
      </c>
      <c r="O2" s="401" t="s">
        <v>2960</v>
      </c>
      <c r="P2" s="401" t="s">
        <v>2852</v>
      </c>
      <c r="Q2" s="401" t="s">
        <v>3265</v>
      </c>
      <c r="R2" s="403" t="s">
        <v>3272</v>
      </c>
      <c r="S2" s="109" t="s">
        <v>3268</v>
      </c>
      <c r="T2" s="110" t="s">
        <v>3267</v>
      </c>
      <c r="U2" s="110" t="s">
        <v>2863</v>
      </c>
      <c r="V2" s="111" t="s">
        <v>3204</v>
      </c>
      <c r="W2" s="567" t="s">
        <v>3293</v>
      </c>
      <c r="X2" s="568" t="s">
        <v>3294</v>
      </c>
      <c r="Y2" s="568" t="s">
        <v>3295</v>
      </c>
      <c r="Z2" s="569" t="s">
        <v>3297</v>
      </c>
      <c r="AA2" s="423" t="s">
        <v>1087</v>
      </c>
      <c r="AB2" s="423" t="s">
        <v>2900</v>
      </c>
      <c r="AC2" s="423" t="s">
        <v>2901</v>
      </c>
      <c r="AD2" s="423" t="s">
        <v>2902</v>
      </c>
      <c r="AE2" s="423" t="s">
        <v>1113</v>
      </c>
      <c r="AF2" s="423" t="s">
        <v>2906</v>
      </c>
      <c r="AG2" s="423" t="s">
        <v>2905</v>
      </c>
      <c r="AH2" s="423" t="s">
        <v>2960</v>
      </c>
      <c r="AI2" s="423" t="s">
        <v>2903</v>
      </c>
      <c r="AJ2" s="423" t="s">
        <v>2904</v>
      </c>
      <c r="AK2" s="423" t="s">
        <v>3208</v>
      </c>
      <c r="AL2" s="423" t="s">
        <v>3212</v>
      </c>
      <c r="AM2" s="109" t="s">
        <v>2924</v>
      </c>
      <c r="AN2" s="110" t="s">
        <v>2925</v>
      </c>
      <c r="AO2" s="110" t="s">
        <v>2926</v>
      </c>
      <c r="AP2" s="110" t="s">
        <v>1117</v>
      </c>
      <c r="AQ2" s="110" t="s">
        <v>2927</v>
      </c>
      <c r="AR2" s="110" t="s">
        <v>2928</v>
      </c>
      <c r="AS2" s="110" t="s">
        <v>2929</v>
      </c>
      <c r="AT2" s="110" t="s">
        <v>3205</v>
      </c>
      <c r="AU2" s="110" t="s">
        <v>769</v>
      </c>
      <c r="AV2" s="110" t="s">
        <v>770</v>
      </c>
      <c r="AW2" s="110" t="s">
        <v>771</v>
      </c>
      <c r="AX2" s="110" t="s">
        <v>772</v>
      </c>
      <c r="AY2" s="110" t="s">
        <v>773</v>
      </c>
      <c r="AZ2" s="110" t="s">
        <v>774</v>
      </c>
      <c r="BA2" s="110" t="s">
        <v>2930</v>
      </c>
      <c r="BB2" s="110" t="s">
        <v>775</v>
      </c>
      <c r="BC2" s="110" t="s">
        <v>776</v>
      </c>
      <c r="BD2" s="110" t="s">
        <v>777</v>
      </c>
      <c r="BE2" s="110" t="s">
        <v>778</v>
      </c>
      <c r="BF2" s="110" t="s">
        <v>779</v>
      </c>
      <c r="BG2" s="110" t="s">
        <v>780</v>
      </c>
      <c r="BH2" s="110" t="s">
        <v>781</v>
      </c>
      <c r="BI2" s="110" t="s">
        <v>1087</v>
      </c>
      <c r="BJ2" s="110" t="s">
        <v>782</v>
      </c>
      <c r="BK2" s="110" t="s">
        <v>783</v>
      </c>
      <c r="BL2" s="110" t="s">
        <v>784</v>
      </c>
      <c r="BM2" s="110" t="s">
        <v>1086</v>
      </c>
      <c r="BN2" s="110" t="s">
        <v>2893</v>
      </c>
      <c r="BO2" s="110" t="s">
        <v>1113</v>
      </c>
      <c r="BP2" s="110" t="s">
        <v>2861</v>
      </c>
      <c r="BQ2" s="110" t="s">
        <v>3206</v>
      </c>
      <c r="BR2" s="110" t="s">
        <v>3223</v>
      </c>
      <c r="BS2" s="110" t="s">
        <v>785</v>
      </c>
      <c r="BT2" s="110" t="s">
        <v>786</v>
      </c>
      <c r="BU2" s="110" t="s">
        <v>787</v>
      </c>
      <c r="BV2" s="110" t="s">
        <v>788</v>
      </c>
      <c r="BW2" s="110" t="s">
        <v>789</v>
      </c>
      <c r="BX2" s="110" t="s">
        <v>3224</v>
      </c>
      <c r="BY2" s="110" t="s">
        <v>906</v>
      </c>
      <c r="BZ2" s="110" t="s">
        <v>907</v>
      </c>
      <c r="CA2" s="110" t="s">
        <v>2931</v>
      </c>
      <c r="CB2" s="110" t="s">
        <v>908</v>
      </c>
      <c r="CC2" s="110" t="s">
        <v>909</v>
      </c>
      <c r="CD2" s="110" t="s">
        <v>2859</v>
      </c>
      <c r="CE2" s="110" t="s">
        <v>910</v>
      </c>
      <c r="CF2" s="110" t="s">
        <v>911</v>
      </c>
      <c r="CG2" s="110" t="s">
        <v>912</v>
      </c>
      <c r="CH2" s="110" t="s">
        <v>913</v>
      </c>
      <c r="CI2" s="110" t="s">
        <v>914</v>
      </c>
      <c r="CJ2" s="110" t="s">
        <v>915</v>
      </c>
      <c r="CK2" s="110" t="s">
        <v>916</v>
      </c>
      <c r="CL2" s="110" t="s">
        <v>917</v>
      </c>
      <c r="CM2" s="110" t="s">
        <v>918</v>
      </c>
      <c r="CN2" s="111" t="s">
        <v>2932</v>
      </c>
      <c r="CO2" s="109" t="s">
        <v>3225</v>
      </c>
      <c r="CP2" s="110" t="s">
        <v>2933</v>
      </c>
      <c r="CQ2" s="110" t="s">
        <v>919</v>
      </c>
      <c r="CR2" s="110" t="s">
        <v>920</v>
      </c>
      <c r="CS2" s="110" t="s">
        <v>921</v>
      </c>
      <c r="CT2" s="110" t="s">
        <v>922</v>
      </c>
      <c r="CU2" s="110" t="s">
        <v>923</v>
      </c>
      <c r="CV2" s="110" t="s">
        <v>924</v>
      </c>
      <c r="CW2" s="110" t="s">
        <v>925</v>
      </c>
      <c r="CX2" s="110" t="s">
        <v>926</v>
      </c>
      <c r="CY2" s="110" t="s">
        <v>3226</v>
      </c>
      <c r="CZ2" s="110" t="s">
        <v>927</v>
      </c>
      <c r="DA2" s="110" t="s">
        <v>928</v>
      </c>
      <c r="DB2" s="110" t="s">
        <v>929</v>
      </c>
      <c r="DC2" s="110" t="s">
        <v>930</v>
      </c>
      <c r="DD2" s="110" t="s">
        <v>931</v>
      </c>
      <c r="DE2" s="110" t="s">
        <v>932</v>
      </c>
      <c r="DF2" s="110" t="s">
        <v>3227</v>
      </c>
      <c r="DG2" s="110" t="s">
        <v>933</v>
      </c>
      <c r="DH2" s="110" t="s">
        <v>934</v>
      </c>
      <c r="DI2" s="110" t="s">
        <v>935</v>
      </c>
      <c r="DJ2" s="110" t="s">
        <v>936</v>
      </c>
      <c r="DK2" s="110" t="s">
        <v>937</v>
      </c>
      <c r="DL2" s="110" t="s">
        <v>938</v>
      </c>
      <c r="DM2" s="110" t="s">
        <v>2845</v>
      </c>
      <c r="DN2" s="110" t="s">
        <v>2934</v>
      </c>
      <c r="DO2" s="110" t="s">
        <v>2892</v>
      </c>
      <c r="DP2" s="110" t="s">
        <v>2906</v>
      </c>
      <c r="DQ2" s="110" t="s">
        <v>2907</v>
      </c>
      <c r="DR2" s="110" t="s">
        <v>3228</v>
      </c>
      <c r="DS2" s="110" t="s">
        <v>939</v>
      </c>
      <c r="DT2" s="110" t="s">
        <v>940</v>
      </c>
      <c r="DU2" s="110" t="s">
        <v>941</v>
      </c>
      <c r="DV2" s="110" t="s">
        <v>942</v>
      </c>
      <c r="DW2" s="110" t="s">
        <v>943</v>
      </c>
      <c r="DX2" s="110" t="s">
        <v>944</v>
      </c>
      <c r="DY2" s="110" t="s">
        <v>945</v>
      </c>
      <c r="DZ2" s="110" t="s">
        <v>2935</v>
      </c>
      <c r="EA2" s="110" t="s">
        <v>2908</v>
      </c>
      <c r="EB2" s="110" t="s">
        <v>3229</v>
      </c>
      <c r="EC2" s="110" t="s">
        <v>946</v>
      </c>
      <c r="ED2" s="110" t="s">
        <v>947</v>
      </c>
      <c r="EE2" s="110" t="s">
        <v>948</v>
      </c>
      <c r="EF2" s="110" t="s">
        <v>2936</v>
      </c>
      <c r="EG2" s="110" t="s">
        <v>949</v>
      </c>
      <c r="EH2" s="110" t="s">
        <v>950</v>
      </c>
      <c r="EI2" s="110" t="s">
        <v>2905</v>
      </c>
      <c r="EJ2" s="110" t="s">
        <v>2937</v>
      </c>
      <c r="EK2" s="111" t="s">
        <v>2938</v>
      </c>
      <c r="EL2" s="109" t="s">
        <v>3230</v>
      </c>
      <c r="EM2" s="110" t="s">
        <v>791</v>
      </c>
      <c r="EN2" s="110" t="s">
        <v>790</v>
      </c>
      <c r="EO2" s="110" t="s">
        <v>2900</v>
      </c>
      <c r="EP2" s="110" t="s">
        <v>3231</v>
      </c>
      <c r="EQ2" s="110" t="s">
        <v>792</v>
      </c>
      <c r="ER2" s="110" t="s">
        <v>793</v>
      </c>
      <c r="ES2" s="110" t="s">
        <v>2942</v>
      </c>
      <c r="ET2" s="110" t="s">
        <v>3199</v>
      </c>
      <c r="EU2" s="110" t="s">
        <v>794</v>
      </c>
      <c r="EV2" s="110" t="s">
        <v>795</v>
      </c>
      <c r="EW2" s="110" t="s">
        <v>2939</v>
      </c>
      <c r="EX2" s="110" t="s">
        <v>3232</v>
      </c>
      <c r="EY2" s="110" t="s">
        <v>796</v>
      </c>
      <c r="EZ2" s="110" t="s">
        <v>797</v>
      </c>
      <c r="FA2" s="110" t="s">
        <v>2943</v>
      </c>
      <c r="FB2" s="110" t="s">
        <v>3233</v>
      </c>
      <c r="FC2" s="110" t="s">
        <v>798</v>
      </c>
      <c r="FD2" s="110" t="s">
        <v>799</v>
      </c>
      <c r="FE2" s="110" t="s">
        <v>2944</v>
      </c>
      <c r="FF2" s="110" t="s">
        <v>3234</v>
      </c>
      <c r="FG2" s="110" t="s">
        <v>800</v>
      </c>
      <c r="FH2" s="110" t="s">
        <v>801</v>
      </c>
      <c r="FI2" s="110" t="s">
        <v>802</v>
      </c>
      <c r="FJ2" s="110" t="s">
        <v>2940</v>
      </c>
      <c r="FK2" s="110" t="s">
        <v>3200</v>
      </c>
      <c r="FL2" s="110" t="s">
        <v>2941</v>
      </c>
      <c r="FM2" s="110" t="s">
        <v>3235</v>
      </c>
      <c r="FN2" s="110" t="s">
        <v>803</v>
      </c>
      <c r="FO2" s="110" t="s">
        <v>1114</v>
      </c>
      <c r="FP2" s="110" t="s">
        <v>804</v>
      </c>
      <c r="FQ2" s="110" t="s">
        <v>1115</v>
      </c>
      <c r="FR2" s="110" t="s">
        <v>805</v>
      </c>
      <c r="FS2" s="110" t="s">
        <v>1116</v>
      </c>
      <c r="FT2" s="110" t="s">
        <v>3236</v>
      </c>
      <c r="FU2" s="110" t="s">
        <v>806</v>
      </c>
      <c r="FV2" s="110" t="s">
        <v>807</v>
      </c>
      <c r="FW2" s="110" t="s">
        <v>2883</v>
      </c>
      <c r="FX2" s="110" t="s">
        <v>2884</v>
      </c>
      <c r="FY2" s="110" t="s">
        <v>808</v>
      </c>
      <c r="FZ2" s="110" t="s">
        <v>3237</v>
      </c>
      <c r="GA2" s="110" t="s">
        <v>809</v>
      </c>
      <c r="GB2" s="110" t="s">
        <v>810</v>
      </c>
      <c r="GC2" s="110" t="s">
        <v>811</v>
      </c>
      <c r="GD2" s="110" t="s">
        <v>812</v>
      </c>
      <c r="GE2" s="110" t="s">
        <v>813</v>
      </c>
      <c r="GF2" s="110" t="s">
        <v>814</v>
      </c>
      <c r="GG2" s="110" t="s">
        <v>815</v>
      </c>
      <c r="GH2" s="110" t="s">
        <v>816</v>
      </c>
      <c r="GI2" s="110" t="s">
        <v>817</v>
      </c>
      <c r="GJ2" s="110" t="s">
        <v>2849</v>
      </c>
      <c r="GK2" s="110" t="s">
        <v>2848</v>
      </c>
      <c r="GL2" s="110" t="s">
        <v>2847</v>
      </c>
      <c r="GM2" s="110" t="s">
        <v>2945</v>
      </c>
      <c r="GN2" s="110" t="s">
        <v>2878</v>
      </c>
      <c r="GO2" s="110" t="s">
        <v>2901</v>
      </c>
      <c r="GP2" s="110" t="s">
        <v>2946</v>
      </c>
      <c r="GQ2" s="110" t="s">
        <v>2902</v>
      </c>
      <c r="GR2" s="110" t="s">
        <v>2947</v>
      </c>
      <c r="GS2" s="110" t="s">
        <v>2851</v>
      </c>
      <c r="GT2" s="110" t="s">
        <v>3238</v>
      </c>
      <c r="GU2" s="110" t="s">
        <v>818</v>
      </c>
      <c r="GV2" s="110" t="s">
        <v>819</v>
      </c>
      <c r="GW2" s="110" t="s">
        <v>820</v>
      </c>
      <c r="GX2" s="110" t="s">
        <v>821</v>
      </c>
      <c r="GY2" s="110" t="s">
        <v>822</v>
      </c>
      <c r="GZ2" s="110" t="s">
        <v>823</v>
      </c>
      <c r="HA2" s="110" t="s">
        <v>824</v>
      </c>
      <c r="HB2" s="110" t="s">
        <v>825</v>
      </c>
      <c r="HC2" s="110" t="s">
        <v>826</v>
      </c>
      <c r="HD2" s="110" t="s">
        <v>2972</v>
      </c>
      <c r="HE2" s="110" t="s">
        <v>2973</v>
      </c>
      <c r="HF2" s="110" t="s">
        <v>2974</v>
      </c>
      <c r="HG2" s="110" t="s">
        <v>2975</v>
      </c>
      <c r="HH2" s="110" t="s">
        <v>3239</v>
      </c>
      <c r="HI2" s="110" t="s">
        <v>827</v>
      </c>
      <c r="HJ2" s="110" t="s">
        <v>828</v>
      </c>
      <c r="HK2" s="110" t="s">
        <v>829</v>
      </c>
      <c r="HL2" s="110" t="s">
        <v>830</v>
      </c>
      <c r="HM2" s="110" t="s">
        <v>831</v>
      </c>
      <c r="HN2" s="110" t="s">
        <v>832</v>
      </c>
      <c r="HO2" s="110" t="s">
        <v>833</v>
      </c>
      <c r="HP2" s="110" t="s">
        <v>834</v>
      </c>
      <c r="HQ2" s="110" t="s">
        <v>835</v>
      </c>
      <c r="HR2" s="110" t="s">
        <v>2976</v>
      </c>
      <c r="HS2" s="110" t="s">
        <v>2977</v>
      </c>
      <c r="HT2" s="111" t="s">
        <v>2978</v>
      </c>
      <c r="HU2" s="109" t="s">
        <v>3240</v>
      </c>
      <c r="HV2" s="110" t="s">
        <v>836</v>
      </c>
      <c r="HW2" s="110" t="s">
        <v>837</v>
      </c>
      <c r="HX2" s="110" t="s">
        <v>838</v>
      </c>
      <c r="HY2" s="110" t="s">
        <v>839</v>
      </c>
      <c r="HZ2" s="110" t="s">
        <v>840</v>
      </c>
      <c r="IA2" s="110" t="s">
        <v>841</v>
      </c>
      <c r="IB2" s="110" t="s">
        <v>842</v>
      </c>
      <c r="IC2" s="110" t="s">
        <v>843</v>
      </c>
      <c r="ID2" s="110" t="s">
        <v>844</v>
      </c>
      <c r="IE2" s="110" t="s">
        <v>845</v>
      </c>
      <c r="IF2" s="110" t="s">
        <v>846</v>
      </c>
      <c r="IG2" s="110" t="s">
        <v>847</v>
      </c>
      <c r="IH2" s="110" t="s">
        <v>3207</v>
      </c>
      <c r="II2" s="110" t="s">
        <v>2856</v>
      </c>
      <c r="IJ2" s="110" t="s">
        <v>2857</v>
      </c>
      <c r="IK2" s="110" t="s">
        <v>2858</v>
      </c>
      <c r="IL2" s="110" t="s">
        <v>3241</v>
      </c>
      <c r="IM2" s="110" t="s">
        <v>848</v>
      </c>
      <c r="IN2" s="110" t="s">
        <v>849</v>
      </c>
      <c r="IO2" s="110" t="s">
        <v>850</v>
      </c>
      <c r="IP2" s="110" t="s">
        <v>851</v>
      </c>
      <c r="IQ2" s="110" t="s">
        <v>852</v>
      </c>
      <c r="IR2" s="110" t="s">
        <v>853</v>
      </c>
      <c r="IS2" s="110" t="s">
        <v>854</v>
      </c>
      <c r="IT2" s="110" t="s">
        <v>855</v>
      </c>
      <c r="IU2" s="110" t="s">
        <v>856</v>
      </c>
      <c r="IV2" s="110" t="s">
        <v>857</v>
      </c>
      <c r="IW2" s="110" t="s">
        <v>858</v>
      </c>
      <c r="IX2" s="110" t="s">
        <v>859</v>
      </c>
      <c r="IY2" s="110" t="s">
        <v>2909</v>
      </c>
      <c r="IZ2" s="110" t="s">
        <v>3242</v>
      </c>
      <c r="JA2" s="110" t="s">
        <v>860</v>
      </c>
      <c r="JB2" s="110" t="s">
        <v>861</v>
      </c>
      <c r="JC2" s="110" t="s">
        <v>862</v>
      </c>
      <c r="JD2" s="110" t="s">
        <v>863</v>
      </c>
      <c r="JE2" s="110" t="s">
        <v>864</v>
      </c>
      <c r="JF2" s="110" t="s">
        <v>865</v>
      </c>
      <c r="JG2" s="110" t="s">
        <v>866</v>
      </c>
      <c r="JH2" s="110" t="s">
        <v>867</v>
      </c>
      <c r="JI2" s="110" t="s">
        <v>868</v>
      </c>
      <c r="JJ2" s="110" t="s">
        <v>869</v>
      </c>
      <c r="JK2" s="110" t="s">
        <v>870</v>
      </c>
      <c r="JL2" s="110" t="s">
        <v>871</v>
      </c>
      <c r="JM2" s="111" t="s">
        <v>2910</v>
      </c>
      <c r="JN2" s="109" t="s">
        <v>3243</v>
      </c>
      <c r="JO2" s="110" t="s">
        <v>872</v>
      </c>
      <c r="JP2" s="110" t="s">
        <v>873</v>
      </c>
      <c r="JQ2" s="110" t="s">
        <v>874</v>
      </c>
      <c r="JR2" s="110" t="s">
        <v>875</v>
      </c>
      <c r="JS2" s="110" t="s">
        <v>876</v>
      </c>
      <c r="JT2" s="110" t="s">
        <v>877</v>
      </c>
      <c r="JU2" s="110" t="s">
        <v>878</v>
      </c>
      <c r="JV2" s="110" t="s">
        <v>879</v>
      </c>
      <c r="JW2" s="110" t="s">
        <v>880</v>
      </c>
      <c r="JX2" s="110" t="s">
        <v>3208</v>
      </c>
      <c r="JY2" s="110" t="s">
        <v>2852</v>
      </c>
      <c r="JZ2" s="110" t="s">
        <v>3244</v>
      </c>
      <c r="KA2" s="110" t="s">
        <v>881</v>
      </c>
      <c r="KB2" s="110" t="s">
        <v>882</v>
      </c>
      <c r="KC2" s="110" t="s">
        <v>883</v>
      </c>
      <c r="KD2" s="110" t="s">
        <v>884</v>
      </c>
      <c r="KE2" s="110" t="s">
        <v>885</v>
      </c>
      <c r="KF2" s="110" t="s">
        <v>886</v>
      </c>
      <c r="KG2" s="110" t="s">
        <v>887</v>
      </c>
      <c r="KH2" s="110" t="s">
        <v>888</v>
      </c>
      <c r="KI2" s="110" t="s">
        <v>889</v>
      </c>
      <c r="KJ2" s="110" t="s">
        <v>2948</v>
      </c>
      <c r="KK2" s="110" t="s">
        <v>3245</v>
      </c>
      <c r="KL2" s="110" t="s">
        <v>890</v>
      </c>
      <c r="KM2" s="110" t="s">
        <v>891</v>
      </c>
      <c r="KN2" s="110" t="s">
        <v>892</v>
      </c>
      <c r="KO2" s="110" t="s">
        <v>893</v>
      </c>
      <c r="KP2" s="110" t="s">
        <v>894</v>
      </c>
      <c r="KQ2" s="110" t="s">
        <v>895</v>
      </c>
      <c r="KR2" s="110" t="s">
        <v>896</v>
      </c>
      <c r="KS2" s="110" t="s">
        <v>897</v>
      </c>
      <c r="KT2" s="110" t="s">
        <v>898</v>
      </c>
      <c r="KU2" s="111" t="s">
        <v>2949</v>
      </c>
      <c r="KV2" s="109" t="s">
        <v>3246</v>
      </c>
      <c r="KW2" s="110" t="s">
        <v>899</v>
      </c>
      <c r="KX2" s="110" t="s">
        <v>2950</v>
      </c>
      <c r="KY2" s="110" t="s">
        <v>2951</v>
      </c>
      <c r="KZ2" s="110" t="s">
        <v>900</v>
      </c>
      <c r="LA2" s="110" t="s">
        <v>901</v>
      </c>
      <c r="LB2" s="110" t="s">
        <v>902</v>
      </c>
      <c r="LC2" s="110" t="s">
        <v>903</v>
      </c>
      <c r="LD2" s="110" t="s">
        <v>3247</v>
      </c>
      <c r="LE2" s="110" t="s">
        <v>904</v>
      </c>
      <c r="LF2" s="110" t="s">
        <v>2952</v>
      </c>
      <c r="LG2" s="110" t="s">
        <v>2953</v>
      </c>
      <c r="LH2" s="110" t="s">
        <v>3248</v>
      </c>
      <c r="LI2" s="110" t="s">
        <v>905</v>
      </c>
      <c r="LJ2" s="110" t="s">
        <v>2954</v>
      </c>
      <c r="LK2" s="111" t="s">
        <v>2955</v>
      </c>
      <c r="LL2" s="109" t="s">
        <v>3249</v>
      </c>
      <c r="LM2" s="110" t="s">
        <v>1103</v>
      </c>
      <c r="LN2" s="110" t="s">
        <v>1104</v>
      </c>
      <c r="LO2" s="110" t="s">
        <v>1105</v>
      </c>
      <c r="LP2" s="110" t="s">
        <v>1106</v>
      </c>
      <c r="LQ2" s="110" t="s">
        <v>1107</v>
      </c>
      <c r="LR2" s="110" t="s">
        <v>1108</v>
      </c>
      <c r="LS2" s="110" t="s">
        <v>2956</v>
      </c>
      <c r="LT2" s="110" t="s">
        <v>2957</v>
      </c>
      <c r="LU2" s="110" t="s">
        <v>2903</v>
      </c>
      <c r="LV2" s="110" t="s">
        <v>3250</v>
      </c>
      <c r="LW2" s="110" t="s">
        <v>959</v>
      </c>
      <c r="LX2" s="110" t="s">
        <v>960</v>
      </c>
      <c r="LY2" s="110" t="s">
        <v>961</v>
      </c>
      <c r="LZ2" s="110" t="s">
        <v>962</v>
      </c>
      <c r="MA2" s="110" t="s">
        <v>963</v>
      </c>
      <c r="MB2" s="110" t="s">
        <v>964</v>
      </c>
      <c r="MC2" s="110" t="s">
        <v>965</v>
      </c>
      <c r="MD2" s="110" t="s">
        <v>966</v>
      </c>
      <c r="ME2" s="110" t="s">
        <v>967</v>
      </c>
      <c r="MF2" s="110" t="s">
        <v>968</v>
      </c>
      <c r="MG2" s="110" t="s">
        <v>2958</v>
      </c>
      <c r="MH2" s="110" t="s">
        <v>2904</v>
      </c>
      <c r="MI2" s="110" t="s">
        <v>3251</v>
      </c>
      <c r="MJ2" s="110" t="s">
        <v>969</v>
      </c>
      <c r="MK2" s="110" t="s">
        <v>970</v>
      </c>
      <c r="ML2" s="110" t="s">
        <v>971</v>
      </c>
      <c r="MM2" s="110" t="s">
        <v>972</v>
      </c>
      <c r="MN2" s="110" t="s">
        <v>973</v>
      </c>
      <c r="MO2" s="110" t="s">
        <v>974</v>
      </c>
      <c r="MP2" s="110" t="s">
        <v>975</v>
      </c>
      <c r="MQ2" s="110" t="s">
        <v>976</v>
      </c>
      <c r="MR2" s="110" t="s">
        <v>977</v>
      </c>
      <c r="MS2" s="110" t="s">
        <v>978</v>
      </c>
      <c r="MT2" s="110" t="s">
        <v>2959</v>
      </c>
      <c r="MU2" s="111" t="s">
        <v>2850</v>
      </c>
      <c r="MV2" s="109" t="s">
        <v>3252</v>
      </c>
      <c r="MW2" s="110" t="s">
        <v>951</v>
      </c>
      <c r="MX2" s="110" t="s">
        <v>952</v>
      </c>
      <c r="MY2" s="110" t="s">
        <v>953</v>
      </c>
      <c r="MZ2" s="110" t="s">
        <v>954</v>
      </c>
      <c r="NA2" s="110" t="s">
        <v>955</v>
      </c>
      <c r="NB2" s="110" t="s">
        <v>956</v>
      </c>
      <c r="NC2" s="110" t="s">
        <v>957</v>
      </c>
      <c r="ND2" s="110" t="s">
        <v>958</v>
      </c>
      <c r="NE2" s="110" t="s">
        <v>2960</v>
      </c>
      <c r="NF2" s="110" t="s">
        <v>2846</v>
      </c>
      <c r="NG2" s="110" t="s">
        <v>2961</v>
      </c>
      <c r="NH2" s="110" t="s">
        <v>3253</v>
      </c>
      <c r="NI2" s="110" t="s">
        <v>979</v>
      </c>
      <c r="NJ2" s="110" t="s">
        <v>980</v>
      </c>
      <c r="NK2" s="110" t="s">
        <v>981</v>
      </c>
      <c r="NL2" s="110" t="s">
        <v>982</v>
      </c>
      <c r="NM2" s="110" t="s">
        <v>983</v>
      </c>
      <c r="NN2" s="110" t="s">
        <v>984</v>
      </c>
      <c r="NO2" s="110" t="s">
        <v>985</v>
      </c>
      <c r="NP2" s="110" t="s">
        <v>986</v>
      </c>
      <c r="NQ2" s="111" t="s">
        <v>987</v>
      </c>
      <c r="NR2" s="109" t="s">
        <v>3254</v>
      </c>
      <c r="NS2" s="110" t="s">
        <v>2979</v>
      </c>
      <c r="NT2" s="110" t="s">
        <v>2980</v>
      </c>
      <c r="NU2" s="110" t="s">
        <v>2981</v>
      </c>
      <c r="NV2" s="110" t="s">
        <v>2982</v>
      </c>
      <c r="NW2" s="110" t="s">
        <v>2983</v>
      </c>
      <c r="NX2" s="110" t="s">
        <v>2984</v>
      </c>
      <c r="NY2" s="110" t="s">
        <v>2985</v>
      </c>
      <c r="NZ2" s="110" t="s">
        <v>988</v>
      </c>
      <c r="OA2" s="110" t="s">
        <v>989</v>
      </c>
      <c r="OB2" s="110" t="s">
        <v>990</v>
      </c>
      <c r="OC2" s="110" t="s">
        <v>991</v>
      </c>
      <c r="OD2" s="110" t="s">
        <v>992</v>
      </c>
      <c r="OE2" s="110" t="s">
        <v>993</v>
      </c>
      <c r="OF2" s="110" t="s">
        <v>2879</v>
      </c>
      <c r="OG2" s="110" t="s">
        <v>2880</v>
      </c>
      <c r="OH2" s="110" t="s">
        <v>2881</v>
      </c>
      <c r="OI2" s="111" t="s">
        <v>2882</v>
      </c>
      <c r="OJ2" s="109" t="s">
        <v>3201</v>
      </c>
      <c r="OK2" s="110" t="s">
        <v>994</v>
      </c>
      <c r="OL2" s="110" t="s">
        <v>995</v>
      </c>
      <c r="OM2" s="110" t="s">
        <v>996</v>
      </c>
      <c r="ON2" s="110" t="s">
        <v>997</v>
      </c>
      <c r="OO2" s="110" t="s">
        <v>998</v>
      </c>
      <c r="OP2" s="110" t="s">
        <v>999</v>
      </c>
      <c r="OQ2" s="110" t="s">
        <v>1000</v>
      </c>
      <c r="OR2" s="110" t="s">
        <v>2986</v>
      </c>
      <c r="OS2" s="112" t="s">
        <v>2987</v>
      </c>
      <c r="OT2" s="113" t="s">
        <v>2988</v>
      </c>
      <c r="OU2" s="113" t="s">
        <v>2989</v>
      </c>
      <c r="OV2" s="114" t="s">
        <v>2990</v>
      </c>
      <c r="OW2" s="113" t="s">
        <v>2991</v>
      </c>
      <c r="OX2" s="113" t="s">
        <v>2992</v>
      </c>
      <c r="OY2" s="113" t="s">
        <v>2993</v>
      </c>
      <c r="OZ2" s="115" t="s">
        <v>2994</v>
      </c>
      <c r="PA2" s="115" t="s">
        <v>2995</v>
      </c>
      <c r="PB2" s="115" t="s">
        <v>2996</v>
      </c>
      <c r="PC2" s="116" t="s">
        <v>2997</v>
      </c>
      <c r="PD2" s="115" t="s">
        <v>2998</v>
      </c>
      <c r="PE2" s="115" t="s">
        <v>2999</v>
      </c>
      <c r="PF2" s="115" t="s">
        <v>3000</v>
      </c>
      <c r="PG2" s="117" t="s">
        <v>3001</v>
      </c>
      <c r="PH2" s="117" t="s">
        <v>3002</v>
      </c>
      <c r="PI2" s="117" t="s">
        <v>3003</v>
      </c>
      <c r="PJ2" s="118" t="s">
        <v>3004</v>
      </c>
      <c r="PK2" s="117" t="s">
        <v>3005</v>
      </c>
      <c r="PL2" s="117" t="s">
        <v>3006</v>
      </c>
      <c r="PM2" s="117" t="s">
        <v>3007</v>
      </c>
      <c r="PN2" s="119" t="s">
        <v>3008</v>
      </c>
      <c r="PO2" s="119" t="s">
        <v>3009</v>
      </c>
      <c r="PP2" s="119" t="s">
        <v>3010</v>
      </c>
      <c r="PQ2" s="120" t="s">
        <v>3011</v>
      </c>
      <c r="PR2" s="119" t="s">
        <v>3012</v>
      </c>
      <c r="PS2" s="119" t="s">
        <v>3013</v>
      </c>
      <c r="PT2" s="119" t="s">
        <v>3014</v>
      </c>
      <c r="PU2" s="121" t="s">
        <v>3015</v>
      </c>
      <c r="PV2" s="121" t="s">
        <v>3016</v>
      </c>
      <c r="PW2" s="121" t="s">
        <v>3017</v>
      </c>
      <c r="PX2" s="122" t="s">
        <v>3018</v>
      </c>
      <c r="PY2" s="121" t="s">
        <v>3019</v>
      </c>
      <c r="PZ2" s="121" t="s">
        <v>3020</v>
      </c>
      <c r="QA2" s="123" t="s">
        <v>3021</v>
      </c>
      <c r="QB2" s="123" t="s">
        <v>2895</v>
      </c>
      <c r="QC2" s="124" t="s">
        <v>2896</v>
      </c>
      <c r="QD2" s="123" t="s">
        <v>3022</v>
      </c>
      <c r="QE2" s="123" t="s">
        <v>3023</v>
      </c>
      <c r="QF2" s="123" t="s">
        <v>3024</v>
      </c>
      <c r="QG2" s="125" t="s">
        <v>3025</v>
      </c>
      <c r="QH2" s="125" t="s">
        <v>3026</v>
      </c>
      <c r="QI2" s="125" t="s">
        <v>3027</v>
      </c>
      <c r="QJ2" s="126" t="s">
        <v>3028</v>
      </c>
      <c r="QK2" s="125" t="s">
        <v>3029</v>
      </c>
      <c r="QL2" s="125" t="s">
        <v>3030</v>
      </c>
      <c r="QM2" s="127" t="s">
        <v>3209</v>
      </c>
      <c r="QN2" s="127" t="s">
        <v>3031</v>
      </c>
      <c r="QO2" s="127" t="s">
        <v>3032</v>
      </c>
      <c r="QP2" s="127" t="s">
        <v>3210</v>
      </c>
      <c r="QQ2" s="128" t="s">
        <v>3033</v>
      </c>
      <c r="QR2" s="127" t="s">
        <v>3034</v>
      </c>
      <c r="QS2" s="127" t="s">
        <v>3035</v>
      </c>
      <c r="QT2" s="113" t="s">
        <v>3036</v>
      </c>
      <c r="QU2" s="113" t="s">
        <v>3037</v>
      </c>
      <c r="QV2" s="129" t="s">
        <v>3038</v>
      </c>
      <c r="QW2" s="114" t="s">
        <v>3039</v>
      </c>
      <c r="QX2" s="113" t="s">
        <v>3040</v>
      </c>
      <c r="QY2" s="113" t="s">
        <v>3041</v>
      </c>
      <c r="QZ2" s="129" t="s">
        <v>3042</v>
      </c>
      <c r="RA2" s="129" t="s">
        <v>3043</v>
      </c>
      <c r="RB2" s="129" t="s">
        <v>3044</v>
      </c>
      <c r="RC2" s="130" t="s">
        <v>3045</v>
      </c>
      <c r="RD2" s="129" t="s">
        <v>3046</v>
      </c>
      <c r="RE2" s="129" t="s">
        <v>3047</v>
      </c>
      <c r="RF2" s="131" t="s">
        <v>2962</v>
      </c>
      <c r="RG2" s="131" t="s">
        <v>2963</v>
      </c>
      <c r="RH2" s="131" t="s">
        <v>2964</v>
      </c>
      <c r="RI2" s="132" t="s">
        <v>2965</v>
      </c>
      <c r="RJ2" s="132" t="s">
        <v>3048</v>
      </c>
      <c r="RK2" s="132" t="s">
        <v>3049</v>
      </c>
      <c r="RL2" s="132" t="s">
        <v>3050</v>
      </c>
      <c r="RM2" s="132" t="s">
        <v>3051</v>
      </c>
      <c r="RN2" s="132" t="s">
        <v>3052</v>
      </c>
      <c r="RO2" s="132" t="s">
        <v>3053</v>
      </c>
      <c r="RP2" s="132" t="s">
        <v>3054</v>
      </c>
      <c r="RQ2" s="132" t="s">
        <v>3055</v>
      </c>
      <c r="RR2" s="133" t="s">
        <v>2966</v>
      </c>
      <c r="RS2" s="132" t="s">
        <v>2967</v>
      </c>
      <c r="RT2" s="131" t="s">
        <v>2968</v>
      </c>
      <c r="RU2" s="132" t="s">
        <v>2898</v>
      </c>
      <c r="RV2" s="131" t="s">
        <v>2897</v>
      </c>
      <c r="RW2" s="131" t="s">
        <v>2969</v>
      </c>
      <c r="RX2" s="134" t="s">
        <v>2970</v>
      </c>
      <c r="RY2" s="135" t="s">
        <v>2971</v>
      </c>
      <c r="RZ2" s="136" t="s">
        <v>3170</v>
      </c>
      <c r="SA2" s="137" t="s">
        <v>3171</v>
      </c>
      <c r="SB2" s="137" t="s">
        <v>3172</v>
      </c>
      <c r="SC2" s="137" t="s">
        <v>3173</v>
      </c>
      <c r="SD2" s="137" t="s">
        <v>3174</v>
      </c>
      <c r="SE2" s="138" t="s">
        <v>3175</v>
      </c>
      <c r="SF2" s="139" t="s">
        <v>3169</v>
      </c>
      <c r="SG2" s="140" t="s">
        <v>3168</v>
      </c>
      <c r="SH2" s="140" t="s">
        <v>1187</v>
      </c>
      <c r="SI2" s="140" t="s">
        <v>1188</v>
      </c>
      <c r="SJ2" s="140" t="s">
        <v>1120</v>
      </c>
      <c r="SK2" s="140" t="s">
        <v>2894</v>
      </c>
      <c r="SL2" s="140" t="s">
        <v>1190</v>
      </c>
      <c r="SM2" s="140" t="s">
        <v>1189</v>
      </c>
      <c r="SN2" s="140" t="s">
        <v>2855</v>
      </c>
      <c r="SO2" s="140" t="s">
        <v>2853</v>
      </c>
      <c r="SP2" s="140" t="s">
        <v>2854</v>
      </c>
      <c r="SQ2" s="141" t="s">
        <v>2860</v>
      </c>
      <c r="SR2" s="141" t="s">
        <v>3176</v>
      </c>
      <c r="SS2" s="141" t="s">
        <v>3177</v>
      </c>
      <c r="ST2" s="141" t="s">
        <v>3178</v>
      </c>
      <c r="SU2" s="141" t="s">
        <v>3179</v>
      </c>
      <c r="SV2" s="140" t="s">
        <v>3180</v>
      </c>
      <c r="SW2" s="140" t="s">
        <v>3181</v>
      </c>
      <c r="SX2" s="140" t="s">
        <v>3182</v>
      </c>
      <c r="SY2" s="140" t="s">
        <v>3183</v>
      </c>
      <c r="SZ2" s="142" t="s">
        <v>3184</v>
      </c>
      <c r="TA2" s="143" t="s">
        <v>3211</v>
      </c>
      <c r="TB2" s="143" t="s">
        <v>3202</v>
      </c>
      <c r="TC2" s="144" t="s">
        <v>3212</v>
      </c>
      <c r="TD2" s="537" t="s">
        <v>3290</v>
      </c>
      <c r="TE2" s="145" t="s">
        <v>3056</v>
      </c>
      <c r="TF2" s="146" t="s">
        <v>3057</v>
      </c>
      <c r="TG2" s="146" t="s">
        <v>3058</v>
      </c>
      <c r="TH2" s="146" t="s">
        <v>3059</v>
      </c>
      <c r="TI2" s="146" t="s">
        <v>3060</v>
      </c>
      <c r="TJ2" s="146" t="s">
        <v>3061</v>
      </c>
      <c r="TK2" s="146" t="s">
        <v>3062</v>
      </c>
      <c r="TL2" s="146" t="s">
        <v>3063</v>
      </c>
      <c r="TM2" s="146" t="s">
        <v>3064</v>
      </c>
      <c r="TN2" s="146" t="s">
        <v>3065</v>
      </c>
      <c r="TO2" s="146" t="s">
        <v>3066</v>
      </c>
      <c r="TP2" s="146" t="s">
        <v>3067</v>
      </c>
      <c r="TQ2" s="146" t="s">
        <v>3068</v>
      </c>
      <c r="TR2" s="147" t="s">
        <v>3069</v>
      </c>
      <c r="TS2" s="147" t="s">
        <v>3070</v>
      </c>
      <c r="TT2" s="147" t="s">
        <v>3071</v>
      </c>
      <c r="TU2" s="147" t="s">
        <v>3072</v>
      </c>
      <c r="TV2" s="147" t="s">
        <v>3073</v>
      </c>
      <c r="TW2" s="147" t="s">
        <v>3074</v>
      </c>
      <c r="TX2" s="147" t="s">
        <v>3075</v>
      </c>
      <c r="TY2" s="147" t="s">
        <v>3076</v>
      </c>
      <c r="TZ2" s="147" t="s">
        <v>3077</v>
      </c>
      <c r="UA2" s="147" t="s">
        <v>3078</v>
      </c>
      <c r="UB2" s="147" t="s">
        <v>3079</v>
      </c>
      <c r="UC2" s="147" t="s">
        <v>3080</v>
      </c>
      <c r="UD2" s="147" t="s">
        <v>3081</v>
      </c>
      <c r="UE2" s="147" t="s">
        <v>3082</v>
      </c>
      <c r="UF2" s="147" t="s">
        <v>3083</v>
      </c>
      <c r="UG2" s="147" t="s">
        <v>3084</v>
      </c>
      <c r="UH2" s="147" t="s">
        <v>3085</v>
      </c>
      <c r="UI2" s="147" t="s">
        <v>3086</v>
      </c>
      <c r="UJ2" s="148" t="s">
        <v>3087</v>
      </c>
      <c r="UK2" s="148" t="s">
        <v>3088</v>
      </c>
      <c r="UL2" s="148" t="s">
        <v>3089</v>
      </c>
      <c r="UM2" s="148" t="s">
        <v>3090</v>
      </c>
      <c r="UN2" s="148" t="s">
        <v>3091</v>
      </c>
      <c r="UO2" s="148" t="s">
        <v>3092</v>
      </c>
      <c r="UP2" s="148" t="s">
        <v>3093</v>
      </c>
      <c r="UQ2" s="148" t="s">
        <v>3094</v>
      </c>
      <c r="UR2" s="148" t="s">
        <v>3095</v>
      </c>
      <c r="US2" s="148" t="s">
        <v>3096</v>
      </c>
      <c r="UT2" s="148" t="s">
        <v>3097</v>
      </c>
      <c r="UU2" s="148" t="s">
        <v>3098</v>
      </c>
      <c r="UV2" s="148" t="s">
        <v>3099</v>
      </c>
      <c r="UW2" s="148" t="s">
        <v>3100</v>
      </c>
      <c r="UX2" s="148" t="s">
        <v>3101</v>
      </c>
      <c r="UY2" s="148" t="s">
        <v>3102</v>
      </c>
      <c r="UZ2" s="148" t="s">
        <v>3103</v>
      </c>
      <c r="VA2" s="148" t="s">
        <v>3104</v>
      </c>
      <c r="VB2" s="149" t="s">
        <v>3105</v>
      </c>
      <c r="VC2" s="149" t="s">
        <v>3106</v>
      </c>
      <c r="VD2" s="149" t="s">
        <v>3107</v>
      </c>
      <c r="VE2" s="149" t="s">
        <v>3108</v>
      </c>
      <c r="VF2" s="149" t="s">
        <v>3109</v>
      </c>
      <c r="VG2" s="149" t="s">
        <v>3110</v>
      </c>
      <c r="VH2" s="149" t="s">
        <v>3111</v>
      </c>
      <c r="VI2" s="149" t="s">
        <v>3112</v>
      </c>
      <c r="VJ2" s="149" t="s">
        <v>3113</v>
      </c>
      <c r="VK2" s="149" t="s">
        <v>3114</v>
      </c>
      <c r="VL2" s="149" t="s">
        <v>3115</v>
      </c>
      <c r="VM2" s="149" t="s">
        <v>3116</v>
      </c>
      <c r="VN2" s="149" t="s">
        <v>3117</v>
      </c>
      <c r="VO2" s="149" t="s">
        <v>3118</v>
      </c>
      <c r="VP2" s="149" t="s">
        <v>3119</v>
      </c>
      <c r="VQ2" s="149" t="s">
        <v>3120</v>
      </c>
      <c r="VR2" s="149" t="s">
        <v>3121</v>
      </c>
      <c r="VS2" s="150" t="s">
        <v>3122</v>
      </c>
      <c r="VT2" s="151" t="s">
        <v>3123</v>
      </c>
      <c r="VU2" s="151" t="s">
        <v>3124</v>
      </c>
      <c r="VV2" s="151" t="s">
        <v>3125</v>
      </c>
      <c r="VW2" s="151" t="s">
        <v>3126</v>
      </c>
      <c r="VX2" s="151" t="s">
        <v>3127</v>
      </c>
      <c r="VY2" s="151" t="s">
        <v>3128</v>
      </c>
      <c r="VZ2" s="151" t="s">
        <v>3129</v>
      </c>
      <c r="WA2" s="151" t="s">
        <v>3130</v>
      </c>
      <c r="WB2" s="151" t="s">
        <v>3131</v>
      </c>
      <c r="WC2" s="151" t="s">
        <v>3132</v>
      </c>
      <c r="WD2" s="151" t="s">
        <v>3133</v>
      </c>
      <c r="WE2" s="151" t="s">
        <v>3134</v>
      </c>
      <c r="WF2" s="151" t="s">
        <v>3135</v>
      </c>
      <c r="WG2" s="151" t="s">
        <v>3136</v>
      </c>
      <c r="WH2" s="151" t="s">
        <v>3137</v>
      </c>
      <c r="WI2" s="151" t="s">
        <v>3138</v>
      </c>
      <c r="WJ2" s="151" t="s">
        <v>3139</v>
      </c>
      <c r="WK2" s="151" t="s">
        <v>3140</v>
      </c>
      <c r="WL2" s="151" t="s">
        <v>3141</v>
      </c>
      <c r="WM2" s="151" t="s">
        <v>3142</v>
      </c>
      <c r="WN2" s="151" t="s">
        <v>3143</v>
      </c>
      <c r="WO2" s="152" t="s">
        <v>1088</v>
      </c>
      <c r="WP2" s="152" t="s">
        <v>1089</v>
      </c>
      <c r="WQ2" s="152" t="s">
        <v>1090</v>
      </c>
      <c r="WR2" s="152" t="s">
        <v>1091</v>
      </c>
      <c r="WS2" s="152" t="s">
        <v>1092</v>
      </c>
      <c r="WT2" s="152" t="s">
        <v>1093</v>
      </c>
      <c r="WU2" s="152" t="s">
        <v>1094</v>
      </c>
      <c r="WV2" s="152" t="s">
        <v>1095</v>
      </c>
      <c r="WW2" s="152" t="s">
        <v>1096</v>
      </c>
      <c r="WX2" s="152" t="s">
        <v>1097</v>
      </c>
      <c r="WY2" s="152" t="s">
        <v>1099</v>
      </c>
      <c r="WZ2" s="152" t="s">
        <v>1098</v>
      </c>
      <c r="XA2" s="152" t="s">
        <v>1100</v>
      </c>
      <c r="XB2" s="152" t="s">
        <v>1101</v>
      </c>
      <c r="XC2" s="152" t="s">
        <v>1102</v>
      </c>
      <c r="XD2" s="152" t="s">
        <v>1010</v>
      </c>
      <c r="XE2" s="152" t="s">
        <v>1007</v>
      </c>
      <c r="XF2" s="152" t="s">
        <v>1008</v>
      </c>
      <c r="XG2" s="153" t="s">
        <v>1009</v>
      </c>
    </row>
    <row r="3" spans="1:631" s="388" customFormat="1" ht="34.5" customHeight="1" x14ac:dyDescent="0.25">
      <c r="A3" s="484" t="s">
        <v>3270</v>
      </c>
      <c r="B3" s="485"/>
      <c r="C3" s="485"/>
      <c r="D3" s="485"/>
      <c r="E3" s="485"/>
      <c r="F3" s="485"/>
      <c r="G3" s="485"/>
      <c r="H3" s="485"/>
      <c r="I3" s="486"/>
      <c r="J3" s="487"/>
      <c r="K3" s="487"/>
      <c r="L3" s="487"/>
      <c r="M3" s="487" t="s">
        <v>3284</v>
      </c>
      <c r="N3" s="487" t="s">
        <v>3283</v>
      </c>
      <c r="O3" s="487"/>
      <c r="P3" s="487" t="s">
        <v>3284</v>
      </c>
      <c r="Q3" s="487" t="s">
        <v>3279</v>
      </c>
      <c r="R3" s="488" t="s">
        <v>3276</v>
      </c>
      <c r="S3" s="489"/>
      <c r="T3" s="485"/>
      <c r="U3" s="485"/>
      <c r="V3" s="486"/>
      <c r="W3" s="561"/>
      <c r="X3" s="555"/>
      <c r="Y3" s="555"/>
      <c r="Z3" s="562"/>
      <c r="AA3" s="490"/>
      <c r="AB3" s="490" t="s">
        <v>3276</v>
      </c>
      <c r="AC3" s="490" t="s">
        <v>3283</v>
      </c>
      <c r="AD3" s="490" t="s">
        <v>3283</v>
      </c>
      <c r="AE3" s="490" t="s">
        <v>3278</v>
      </c>
      <c r="AF3" s="490"/>
      <c r="AG3" s="490"/>
      <c r="AH3" s="490"/>
      <c r="AI3" s="490"/>
      <c r="AJ3" s="490"/>
      <c r="AK3" s="490" t="s">
        <v>3284</v>
      </c>
      <c r="AL3" s="490"/>
      <c r="AM3" s="489" t="s">
        <v>3273</v>
      </c>
      <c r="AN3" s="485" t="s">
        <v>3273</v>
      </c>
      <c r="AO3" s="485" t="s">
        <v>3273</v>
      </c>
      <c r="AP3" s="485" t="s">
        <v>3273</v>
      </c>
      <c r="AQ3" s="485" t="s">
        <v>3273</v>
      </c>
      <c r="AR3" s="485"/>
      <c r="AS3" s="485" t="s">
        <v>3273</v>
      </c>
      <c r="AT3" s="485" t="s">
        <v>3273</v>
      </c>
      <c r="AU3" s="485" t="s">
        <v>3273</v>
      </c>
      <c r="AV3" s="485" t="s">
        <v>3273</v>
      </c>
      <c r="AW3" s="485" t="s">
        <v>3273</v>
      </c>
      <c r="AX3" s="485" t="s">
        <v>3273</v>
      </c>
      <c r="AY3" s="485" t="s">
        <v>3273</v>
      </c>
      <c r="AZ3" s="485" t="s">
        <v>3273</v>
      </c>
      <c r="BA3" s="485" t="s">
        <v>3273</v>
      </c>
      <c r="BB3" s="485" t="s">
        <v>3273</v>
      </c>
      <c r="BC3" s="485" t="s">
        <v>3273</v>
      </c>
      <c r="BD3" s="485" t="s">
        <v>3273</v>
      </c>
      <c r="BE3" s="485" t="s">
        <v>3273</v>
      </c>
      <c r="BF3" s="485" t="s">
        <v>3273</v>
      </c>
      <c r="BG3" s="485" t="s">
        <v>3273</v>
      </c>
      <c r="BH3" s="485" t="s">
        <v>3273</v>
      </c>
      <c r="BI3" s="485" t="s">
        <v>3273</v>
      </c>
      <c r="BJ3" s="485" t="s">
        <v>3274</v>
      </c>
      <c r="BK3" s="485" t="s">
        <v>3275</v>
      </c>
      <c r="BL3" s="485" t="s">
        <v>3280</v>
      </c>
      <c r="BM3" s="485" t="s">
        <v>3281</v>
      </c>
      <c r="BN3" s="485"/>
      <c r="BO3" s="485" t="s">
        <v>3278</v>
      </c>
      <c r="BP3" s="485"/>
      <c r="BQ3" s="485" t="s">
        <v>3282</v>
      </c>
      <c r="BR3" s="485" t="s">
        <v>3276</v>
      </c>
      <c r="BS3" s="485" t="s">
        <v>3276</v>
      </c>
      <c r="BT3" s="485" t="s">
        <v>3276</v>
      </c>
      <c r="BU3" s="485" t="s">
        <v>3276</v>
      </c>
      <c r="BV3" s="485" t="s">
        <v>3276</v>
      </c>
      <c r="BW3" s="485" t="s">
        <v>3276</v>
      </c>
      <c r="BX3" s="485"/>
      <c r="BY3" s="485"/>
      <c r="BZ3" s="485"/>
      <c r="CA3" s="485"/>
      <c r="CB3" s="485"/>
      <c r="CC3" s="485"/>
      <c r="CD3" s="485"/>
      <c r="CE3" s="485"/>
      <c r="CF3" s="485"/>
      <c r="CG3" s="485"/>
      <c r="CH3" s="485"/>
      <c r="CI3" s="485"/>
      <c r="CJ3" s="485"/>
      <c r="CK3" s="485"/>
      <c r="CL3" s="485"/>
      <c r="CM3" s="485"/>
      <c r="CN3" s="486"/>
      <c r="CO3" s="489"/>
      <c r="CP3" s="485"/>
      <c r="CQ3" s="485"/>
      <c r="CR3" s="485"/>
      <c r="CS3" s="485"/>
      <c r="CT3" s="485"/>
      <c r="CU3" s="485"/>
      <c r="CV3" s="485"/>
      <c r="CW3" s="485"/>
      <c r="CX3" s="485"/>
      <c r="CY3" s="485"/>
      <c r="CZ3" s="485"/>
      <c r="DA3" s="485"/>
      <c r="DB3" s="485"/>
      <c r="DC3" s="485"/>
      <c r="DD3" s="485"/>
      <c r="DE3" s="485"/>
      <c r="DF3" s="485"/>
      <c r="DG3" s="485"/>
      <c r="DH3" s="485"/>
      <c r="DI3" s="485"/>
      <c r="DJ3" s="485"/>
      <c r="DK3" s="485"/>
      <c r="DL3" s="485"/>
      <c r="DM3" s="485"/>
      <c r="DN3" s="485"/>
      <c r="DO3" s="485"/>
      <c r="DP3" s="485"/>
      <c r="DQ3" s="485"/>
      <c r="DR3" s="485"/>
      <c r="DS3" s="485"/>
      <c r="DT3" s="485"/>
      <c r="DU3" s="485"/>
      <c r="DV3" s="485"/>
      <c r="DW3" s="485"/>
      <c r="DX3" s="485"/>
      <c r="DY3" s="485"/>
      <c r="DZ3" s="485"/>
      <c r="EA3" s="485"/>
      <c r="EB3" s="485"/>
      <c r="EC3" s="485"/>
      <c r="ED3" s="485"/>
      <c r="EE3" s="485"/>
      <c r="EF3" s="485"/>
      <c r="EG3" s="485"/>
      <c r="EH3" s="485"/>
      <c r="EI3" s="485"/>
      <c r="EJ3" s="485"/>
      <c r="EK3" s="486"/>
      <c r="EL3" s="489" t="s">
        <v>3276</v>
      </c>
      <c r="EM3" s="485" t="s">
        <v>3276</v>
      </c>
      <c r="EN3" s="485" t="s">
        <v>3276</v>
      </c>
      <c r="EO3" s="485" t="s">
        <v>3276</v>
      </c>
      <c r="EP3" s="485" t="s">
        <v>3276</v>
      </c>
      <c r="EQ3" s="485" t="s">
        <v>3276</v>
      </c>
      <c r="ER3" s="485" t="s">
        <v>3276</v>
      </c>
      <c r="ES3" s="485" t="s">
        <v>3276</v>
      </c>
      <c r="ET3" s="485" t="s">
        <v>3276</v>
      </c>
      <c r="EU3" s="485" t="s">
        <v>3276</v>
      </c>
      <c r="EV3" s="485" t="s">
        <v>3276</v>
      </c>
      <c r="EW3" s="485" t="s">
        <v>3276</v>
      </c>
      <c r="EX3" s="485" t="s">
        <v>3276</v>
      </c>
      <c r="EY3" s="485" t="s">
        <v>3276</v>
      </c>
      <c r="EZ3" s="485" t="s">
        <v>3276</v>
      </c>
      <c r="FA3" s="485" t="s">
        <v>3276</v>
      </c>
      <c r="FB3" s="485" t="s">
        <v>3276</v>
      </c>
      <c r="FC3" s="485" t="s">
        <v>3276</v>
      </c>
      <c r="FD3" s="485" t="s">
        <v>3276</v>
      </c>
      <c r="FE3" s="485" t="s">
        <v>3276</v>
      </c>
      <c r="FF3" s="485" t="s">
        <v>3277</v>
      </c>
      <c r="FG3" s="485" t="s">
        <v>3277</v>
      </c>
      <c r="FH3" s="485" t="s">
        <v>3277</v>
      </c>
      <c r="FI3" s="485" t="s">
        <v>3277</v>
      </c>
      <c r="FJ3" s="485" t="s">
        <v>3277</v>
      </c>
      <c r="FK3" s="485" t="s">
        <v>3277</v>
      </c>
      <c r="FL3" s="485" t="s">
        <v>3277</v>
      </c>
      <c r="FM3" s="485" t="s">
        <v>3277</v>
      </c>
      <c r="FN3" s="485" t="s">
        <v>3277</v>
      </c>
      <c r="FO3" s="485" t="s">
        <v>3277</v>
      </c>
      <c r="FP3" s="485" t="s">
        <v>3277</v>
      </c>
      <c r="FQ3" s="485" t="s">
        <v>3277</v>
      </c>
      <c r="FR3" s="485" t="s">
        <v>3277</v>
      </c>
      <c r="FS3" s="485" t="s">
        <v>3277</v>
      </c>
      <c r="FT3" s="485" t="s">
        <v>3277</v>
      </c>
      <c r="FU3" s="485" t="s">
        <v>3277</v>
      </c>
      <c r="FV3" s="485" t="s">
        <v>3277</v>
      </c>
      <c r="FW3" s="485" t="s">
        <v>3277</v>
      </c>
      <c r="FX3" s="485" t="s">
        <v>3277</v>
      </c>
      <c r="FY3" s="485" t="s">
        <v>3277</v>
      </c>
      <c r="FZ3" s="485" t="s">
        <v>3283</v>
      </c>
      <c r="GA3" s="485" t="s">
        <v>3283</v>
      </c>
      <c r="GB3" s="485" t="s">
        <v>3283</v>
      </c>
      <c r="GC3" s="485" t="s">
        <v>3283</v>
      </c>
      <c r="GD3" s="485" t="s">
        <v>3283</v>
      </c>
      <c r="GE3" s="485" t="s">
        <v>3283</v>
      </c>
      <c r="GF3" s="485" t="s">
        <v>3283</v>
      </c>
      <c r="GG3" s="485" t="s">
        <v>3283</v>
      </c>
      <c r="GH3" s="485" t="s">
        <v>3283</v>
      </c>
      <c r="GI3" s="485" t="s">
        <v>3283</v>
      </c>
      <c r="GJ3" s="485" t="s">
        <v>3283</v>
      </c>
      <c r="GK3" s="485" t="s">
        <v>3283</v>
      </c>
      <c r="GL3" s="485" t="s">
        <v>3283</v>
      </c>
      <c r="GM3" s="485" t="s">
        <v>3283</v>
      </c>
      <c r="GN3" s="433" t="s">
        <v>3283</v>
      </c>
      <c r="GO3" s="433" t="s">
        <v>3283</v>
      </c>
      <c r="GP3" s="433" t="s">
        <v>3283</v>
      </c>
      <c r="GQ3" s="433" t="s">
        <v>3283</v>
      </c>
      <c r="GR3" s="433" t="s">
        <v>3283</v>
      </c>
      <c r="GS3" s="433" t="s">
        <v>3283</v>
      </c>
      <c r="GT3" s="433" t="s">
        <v>3283</v>
      </c>
      <c r="GU3" s="433" t="s">
        <v>3283</v>
      </c>
      <c r="GV3" s="433" t="s">
        <v>3283</v>
      </c>
      <c r="GW3" s="433" t="s">
        <v>3283</v>
      </c>
      <c r="GX3" s="433" t="s">
        <v>3283</v>
      </c>
      <c r="GY3" s="433" t="s">
        <v>3283</v>
      </c>
      <c r="GZ3" s="433" t="s">
        <v>3283</v>
      </c>
      <c r="HA3" s="433" t="s">
        <v>3283</v>
      </c>
      <c r="HB3" s="433" t="s">
        <v>3283</v>
      </c>
      <c r="HC3" s="433" t="s">
        <v>3283</v>
      </c>
      <c r="HD3" s="433" t="s">
        <v>3283</v>
      </c>
      <c r="HE3" s="433" t="s">
        <v>3283</v>
      </c>
      <c r="HF3" s="433" t="s">
        <v>3283</v>
      </c>
      <c r="HG3" s="433" t="s">
        <v>3283</v>
      </c>
      <c r="HH3" s="433" t="s">
        <v>3283</v>
      </c>
      <c r="HI3" s="485" t="s">
        <v>3283</v>
      </c>
      <c r="HJ3" s="485" t="s">
        <v>3283</v>
      </c>
      <c r="HK3" s="485" t="s">
        <v>3283</v>
      </c>
      <c r="HL3" s="485" t="s">
        <v>3283</v>
      </c>
      <c r="HM3" s="485" t="s">
        <v>3283</v>
      </c>
      <c r="HN3" s="485" t="s">
        <v>3283</v>
      </c>
      <c r="HO3" s="485" t="s">
        <v>3283</v>
      </c>
      <c r="HP3" s="485" t="s">
        <v>3283</v>
      </c>
      <c r="HQ3" s="485" t="s">
        <v>3283</v>
      </c>
      <c r="HR3" s="485" t="s">
        <v>3283</v>
      </c>
      <c r="HS3" s="485" t="s">
        <v>3283</v>
      </c>
      <c r="HT3" s="486" t="s">
        <v>3283</v>
      </c>
      <c r="HU3" s="489" t="s">
        <v>3284</v>
      </c>
      <c r="HV3" s="485" t="s">
        <v>3284</v>
      </c>
      <c r="HW3" s="485" t="s">
        <v>3284</v>
      </c>
      <c r="HX3" s="485" t="s">
        <v>3284</v>
      </c>
      <c r="HY3" s="485" t="s">
        <v>3284</v>
      </c>
      <c r="HZ3" s="485" t="s">
        <v>3284</v>
      </c>
      <c r="IA3" s="485" t="s">
        <v>3284</v>
      </c>
      <c r="IB3" s="485" t="s">
        <v>3284</v>
      </c>
      <c r="IC3" s="485" t="s">
        <v>3284</v>
      </c>
      <c r="ID3" s="485" t="s">
        <v>3284</v>
      </c>
      <c r="IE3" s="485" t="s">
        <v>3284</v>
      </c>
      <c r="IF3" s="485" t="s">
        <v>3284</v>
      </c>
      <c r="IG3" s="485" t="s">
        <v>3284</v>
      </c>
      <c r="IH3" s="485" t="s">
        <v>3284</v>
      </c>
      <c r="II3" s="485" t="s">
        <v>3284</v>
      </c>
      <c r="IJ3" s="485" t="s">
        <v>3284</v>
      </c>
      <c r="IK3" s="485" t="s">
        <v>3284</v>
      </c>
      <c r="IL3" s="485" t="s">
        <v>3284</v>
      </c>
      <c r="IM3" s="485" t="s">
        <v>3284</v>
      </c>
      <c r="IN3" s="485" t="s">
        <v>3284</v>
      </c>
      <c r="IO3" s="485" t="s">
        <v>3284</v>
      </c>
      <c r="IP3" s="485" t="s">
        <v>3284</v>
      </c>
      <c r="IQ3" s="485" t="s">
        <v>3284</v>
      </c>
      <c r="IR3" s="485" t="s">
        <v>3284</v>
      </c>
      <c r="IS3" s="485" t="s">
        <v>3284</v>
      </c>
      <c r="IT3" s="485" t="s">
        <v>3284</v>
      </c>
      <c r="IU3" s="485" t="s">
        <v>3284</v>
      </c>
      <c r="IV3" s="485" t="s">
        <v>3284</v>
      </c>
      <c r="IW3" s="485" t="s">
        <v>3284</v>
      </c>
      <c r="IX3" s="485" t="s">
        <v>3284</v>
      </c>
      <c r="IY3" s="485" t="s">
        <v>3284</v>
      </c>
      <c r="IZ3" s="485" t="s">
        <v>3284</v>
      </c>
      <c r="JA3" s="485" t="s">
        <v>3284</v>
      </c>
      <c r="JB3" s="485" t="s">
        <v>3284</v>
      </c>
      <c r="JC3" s="485" t="s">
        <v>3284</v>
      </c>
      <c r="JD3" s="485" t="s">
        <v>3284</v>
      </c>
      <c r="JE3" s="485" t="s">
        <v>3284</v>
      </c>
      <c r="JF3" s="485" t="s">
        <v>3284</v>
      </c>
      <c r="JG3" s="485" t="s">
        <v>3284</v>
      </c>
      <c r="JH3" s="485" t="s">
        <v>3284</v>
      </c>
      <c r="JI3" s="485" t="s">
        <v>3284</v>
      </c>
      <c r="JJ3" s="485" t="s">
        <v>3284</v>
      </c>
      <c r="JK3" s="485" t="s">
        <v>3284</v>
      </c>
      <c r="JL3" s="485" t="s">
        <v>3284</v>
      </c>
      <c r="JM3" s="486" t="s">
        <v>3284</v>
      </c>
      <c r="JN3" s="489" t="s">
        <v>3284</v>
      </c>
      <c r="JO3" s="485" t="s">
        <v>3284</v>
      </c>
      <c r="JP3" s="485" t="s">
        <v>3284</v>
      </c>
      <c r="JQ3" s="485" t="s">
        <v>3284</v>
      </c>
      <c r="JR3" s="485" t="s">
        <v>3284</v>
      </c>
      <c r="JS3" s="485" t="s">
        <v>3284</v>
      </c>
      <c r="JT3" s="485" t="s">
        <v>3284</v>
      </c>
      <c r="JU3" s="485" t="s">
        <v>3284</v>
      </c>
      <c r="JV3" s="485" t="s">
        <v>3284</v>
      </c>
      <c r="JW3" s="485" t="s">
        <v>3284</v>
      </c>
      <c r="JX3" s="485" t="s">
        <v>3284</v>
      </c>
      <c r="JY3" s="485" t="s">
        <v>3284</v>
      </c>
      <c r="JZ3" s="485" t="s">
        <v>3284</v>
      </c>
      <c r="KA3" s="485" t="s">
        <v>3284</v>
      </c>
      <c r="KB3" s="485" t="s">
        <v>3284</v>
      </c>
      <c r="KC3" s="485" t="s">
        <v>3284</v>
      </c>
      <c r="KD3" s="485" t="s">
        <v>3284</v>
      </c>
      <c r="KE3" s="485" t="s">
        <v>3284</v>
      </c>
      <c r="KF3" s="485" t="s">
        <v>3284</v>
      </c>
      <c r="KG3" s="485" t="s">
        <v>3284</v>
      </c>
      <c r="KH3" s="485" t="s">
        <v>3284</v>
      </c>
      <c r="KI3" s="485" t="s">
        <v>3284</v>
      </c>
      <c r="KJ3" s="485" t="s">
        <v>3284</v>
      </c>
      <c r="KK3" s="485" t="s">
        <v>3284</v>
      </c>
      <c r="KL3" s="485" t="s">
        <v>3284</v>
      </c>
      <c r="KM3" s="485" t="s">
        <v>3284</v>
      </c>
      <c r="KN3" s="485" t="s">
        <v>3284</v>
      </c>
      <c r="KO3" s="485" t="s">
        <v>3284</v>
      </c>
      <c r="KP3" s="485" t="s">
        <v>3284</v>
      </c>
      <c r="KQ3" s="485" t="s">
        <v>3284</v>
      </c>
      <c r="KR3" s="485" t="s">
        <v>3284</v>
      </c>
      <c r="KS3" s="485" t="s">
        <v>3284</v>
      </c>
      <c r="KT3" s="485" t="s">
        <v>3284</v>
      </c>
      <c r="KU3" s="486" t="s">
        <v>3284</v>
      </c>
      <c r="KV3" s="489" t="s">
        <v>3273</v>
      </c>
      <c r="KW3" s="485" t="s">
        <v>3273</v>
      </c>
      <c r="KX3" s="485" t="s">
        <v>3273</v>
      </c>
      <c r="KY3" s="485" t="s">
        <v>3273</v>
      </c>
      <c r="KZ3" s="485" t="s">
        <v>3273</v>
      </c>
      <c r="LA3" s="485" t="s">
        <v>3273</v>
      </c>
      <c r="LB3" s="485" t="s">
        <v>3273</v>
      </c>
      <c r="LC3" s="485" t="s">
        <v>3273</v>
      </c>
      <c r="LD3" s="485" t="s">
        <v>3273</v>
      </c>
      <c r="LE3" s="485" t="s">
        <v>3273</v>
      </c>
      <c r="LF3" s="485" t="s">
        <v>3273</v>
      </c>
      <c r="LG3" s="485" t="s">
        <v>3273</v>
      </c>
      <c r="LH3" s="485" t="s">
        <v>3273</v>
      </c>
      <c r="LI3" s="485" t="s">
        <v>3273</v>
      </c>
      <c r="LJ3" s="485" t="s">
        <v>3273</v>
      </c>
      <c r="LK3" s="486" t="s">
        <v>3273</v>
      </c>
      <c r="LL3" s="489"/>
      <c r="LM3" s="485"/>
      <c r="LN3" s="485"/>
      <c r="LO3" s="485"/>
      <c r="LP3" s="485"/>
      <c r="LQ3" s="485"/>
      <c r="LR3" s="485"/>
      <c r="LS3" s="485"/>
      <c r="LT3" s="485"/>
      <c r="LU3" s="485"/>
      <c r="LV3" s="485"/>
      <c r="LW3" s="485"/>
      <c r="LX3" s="485"/>
      <c r="LY3" s="485"/>
      <c r="LZ3" s="485"/>
      <c r="MA3" s="485"/>
      <c r="MB3" s="485"/>
      <c r="MC3" s="485"/>
      <c r="MD3" s="485"/>
      <c r="ME3" s="485"/>
      <c r="MF3" s="485"/>
      <c r="MG3" s="485"/>
      <c r="MH3" s="485"/>
      <c r="MI3" s="485"/>
      <c r="MJ3" s="485"/>
      <c r="MK3" s="485"/>
      <c r="ML3" s="485"/>
      <c r="MM3" s="485"/>
      <c r="MN3" s="485"/>
      <c r="MO3" s="485"/>
      <c r="MP3" s="485"/>
      <c r="MQ3" s="485"/>
      <c r="MR3" s="485"/>
      <c r="MS3" s="485"/>
      <c r="MT3" s="485"/>
      <c r="MU3" s="486"/>
      <c r="MV3" s="489"/>
      <c r="MW3" s="485"/>
      <c r="MX3" s="485"/>
      <c r="MY3" s="485"/>
      <c r="MZ3" s="485"/>
      <c r="NA3" s="485"/>
      <c r="NB3" s="485"/>
      <c r="NC3" s="485"/>
      <c r="ND3" s="485"/>
      <c r="NE3" s="485"/>
      <c r="NF3" s="485"/>
      <c r="NG3" s="485"/>
      <c r="NH3" s="485"/>
      <c r="NI3" s="485"/>
      <c r="NJ3" s="485"/>
      <c r="NK3" s="485"/>
      <c r="NL3" s="485"/>
      <c r="NM3" s="485"/>
      <c r="NN3" s="485"/>
      <c r="NO3" s="485"/>
      <c r="NP3" s="485"/>
      <c r="NQ3" s="486"/>
      <c r="NR3" s="489"/>
      <c r="NS3" s="485"/>
      <c r="NT3" s="485"/>
      <c r="NU3" s="485"/>
      <c r="NV3" s="485"/>
      <c r="NW3" s="485"/>
      <c r="NX3" s="485"/>
      <c r="NY3" s="485"/>
      <c r="NZ3" s="485"/>
      <c r="OA3" s="485"/>
      <c r="OB3" s="485"/>
      <c r="OC3" s="485"/>
      <c r="OD3" s="485"/>
      <c r="OE3" s="485"/>
      <c r="OF3" s="485"/>
      <c r="OG3" s="485"/>
      <c r="OH3" s="485"/>
      <c r="OI3" s="486"/>
      <c r="OJ3" s="489"/>
      <c r="OK3" s="485"/>
      <c r="OL3" s="485"/>
      <c r="OM3" s="485"/>
      <c r="ON3" s="485"/>
      <c r="OO3" s="485"/>
      <c r="OP3" s="485"/>
      <c r="OQ3" s="485"/>
      <c r="OR3" s="485"/>
      <c r="OS3" s="491"/>
      <c r="OT3" s="492"/>
      <c r="OU3" s="492"/>
      <c r="OV3" s="493"/>
      <c r="OW3" s="492"/>
      <c r="OX3" s="492"/>
      <c r="OY3" s="492"/>
      <c r="OZ3" s="494"/>
      <c r="PA3" s="494"/>
      <c r="PB3" s="494"/>
      <c r="PC3" s="495"/>
      <c r="PD3" s="494"/>
      <c r="PE3" s="494"/>
      <c r="PF3" s="494"/>
      <c r="PG3" s="496"/>
      <c r="PH3" s="496"/>
      <c r="PI3" s="496"/>
      <c r="PJ3" s="497"/>
      <c r="PK3" s="496"/>
      <c r="PL3" s="496"/>
      <c r="PM3" s="496"/>
      <c r="PN3" s="498"/>
      <c r="PO3" s="498"/>
      <c r="PP3" s="498"/>
      <c r="PQ3" s="499"/>
      <c r="PR3" s="498"/>
      <c r="PS3" s="498"/>
      <c r="PT3" s="498"/>
      <c r="PU3" s="500"/>
      <c r="PV3" s="500"/>
      <c r="PW3" s="500"/>
      <c r="PX3" s="501"/>
      <c r="PY3" s="500"/>
      <c r="PZ3" s="500"/>
      <c r="QA3" s="502"/>
      <c r="QB3" s="502"/>
      <c r="QC3" s="503"/>
      <c r="QD3" s="502"/>
      <c r="QE3" s="502"/>
      <c r="QF3" s="502"/>
      <c r="QG3" s="504"/>
      <c r="QH3" s="504"/>
      <c r="QI3" s="504"/>
      <c r="QJ3" s="505"/>
      <c r="QK3" s="504"/>
      <c r="QL3" s="504"/>
      <c r="QM3" s="506"/>
      <c r="QN3" s="506"/>
      <c r="QO3" s="506"/>
      <c r="QP3" s="506"/>
      <c r="QQ3" s="507"/>
      <c r="QR3" s="506"/>
      <c r="QS3" s="506"/>
      <c r="QT3" s="492"/>
      <c r="QU3" s="492"/>
      <c r="QV3" s="508"/>
      <c r="QW3" s="493"/>
      <c r="QX3" s="492"/>
      <c r="QY3" s="492"/>
      <c r="QZ3" s="508"/>
      <c r="RA3" s="508"/>
      <c r="RB3" s="508"/>
      <c r="RC3" s="509"/>
      <c r="RD3" s="508"/>
      <c r="RE3" s="508"/>
      <c r="RF3" s="510"/>
      <c r="RG3" s="510"/>
      <c r="RH3" s="510"/>
      <c r="RI3" s="511"/>
      <c r="RJ3" s="511"/>
      <c r="RK3" s="511"/>
      <c r="RL3" s="511"/>
      <c r="RM3" s="511"/>
      <c r="RN3" s="511"/>
      <c r="RO3" s="511"/>
      <c r="RP3" s="511"/>
      <c r="RQ3" s="511"/>
      <c r="RR3" s="512"/>
      <c r="RS3" s="511"/>
      <c r="RT3" s="510"/>
      <c r="RU3" s="511"/>
      <c r="RV3" s="510"/>
      <c r="RW3" s="510"/>
      <c r="RX3" s="513"/>
      <c r="RY3" s="514"/>
      <c r="RZ3" s="515"/>
      <c r="SA3" s="516"/>
      <c r="SB3" s="516"/>
      <c r="SC3" s="516"/>
      <c r="SD3" s="516"/>
      <c r="SE3" s="517"/>
      <c r="SF3" s="518"/>
      <c r="SG3" s="519"/>
      <c r="SH3" s="519"/>
      <c r="SI3" s="519"/>
      <c r="SJ3" s="519"/>
      <c r="SK3" s="519"/>
      <c r="SL3" s="519"/>
      <c r="SM3" s="519"/>
      <c r="SN3" s="519"/>
      <c r="SO3" s="519"/>
      <c r="SP3" s="519"/>
      <c r="SQ3" s="520"/>
      <c r="SR3" s="520"/>
      <c r="SS3" s="520"/>
      <c r="ST3" s="520"/>
      <c r="SU3" s="520"/>
      <c r="SV3" s="519"/>
      <c r="SW3" s="519"/>
      <c r="SX3" s="519"/>
      <c r="SY3" s="519"/>
      <c r="SZ3" s="521"/>
      <c r="TA3" s="522"/>
      <c r="TB3" s="522"/>
      <c r="TC3" s="523"/>
      <c r="TD3" s="538"/>
      <c r="TE3" s="524"/>
      <c r="TF3" s="525"/>
      <c r="TG3" s="525"/>
      <c r="TH3" s="525"/>
      <c r="TI3" s="525"/>
      <c r="TJ3" s="525"/>
      <c r="TK3" s="525"/>
      <c r="TL3" s="525"/>
      <c r="TM3" s="525"/>
      <c r="TN3" s="525"/>
      <c r="TO3" s="525"/>
      <c r="TP3" s="525"/>
      <c r="TQ3" s="525"/>
      <c r="TR3" s="526"/>
      <c r="TS3" s="526"/>
      <c r="TT3" s="526"/>
      <c r="TU3" s="526"/>
      <c r="TV3" s="526"/>
      <c r="TW3" s="526"/>
      <c r="TX3" s="526"/>
      <c r="TY3" s="526"/>
      <c r="TZ3" s="526"/>
      <c r="UA3" s="526"/>
      <c r="UB3" s="526"/>
      <c r="UC3" s="526"/>
      <c r="UD3" s="526"/>
      <c r="UE3" s="526"/>
      <c r="UF3" s="526"/>
      <c r="UG3" s="526"/>
      <c r="UH3" s="526"/>
      <c r="UI3" s="526"/>
      <c r="UJ3" s="527"/>
      <c r="UK3" s="527"/>
      <c r="UL3" s="527"/>
      <c r="UM3" s="527"/>
      <c r="UN3" s="527"/>
      <c r="UO3" s="527"/>
      <c r="UP3" s="527"/>
      <c r="UQ3" s="527"/>
      <c r="UR3" s="527"/>
      <c r="US3" s="527"/>
      <c r="UT3" s="527"/>
      <c r="UU3" s="527"/>
      <c r="UV3" s="527"/>
      <c r="UW3" s="527"/>
      <c r="UX3" s="527"/>
      <c r="UY3" s="527"/>
      <c r="UZ3" s="527"/>
      <c r="VA3" s="527"/>
      <c r="VB3" s="528"/>
      <c r="VC3" s="528"/>
      <c r="VD3" s="528"/>
      <c r="VE3" s="528"/>
      <c r="VF3" s="528"/>
      <c r="VG3" s="528"/>
      <c r="VH3" s="528"/>
      <c r="VI3" s="528"/>
      <c r="VJ3" s="528"/>
      <c r="VK3" s="528"/>
      <c r="VL3" s="528"/>
      <c r="VM3" s="528"/>
      <c r="VN3" s="528"/>
      <c r="VO3" s="528"/>
      <c r="VP3" s="528"/>
      <c r="VQ3" s="528"/>
      <c r="VR3" s="528"/>
      <c r="VS3" s="529"/>
      <c r="VT3" s="530"/>
      <c r="VU3" s="530"/>
      <c r="VV3" s="530"/>
      <c r="VW3" s="530"/>
      <c r="VX3" s="530"/>
      <c r="VY3" s="530"/>
      <c r="VZ3" s="530"/>
      <c r="WA3" s="530"/>
      <c r="WB3" s="530"/>
      <c r="WC3" s="530"/>
      <c r="WD3" s="530"/>
      <c r="WE3" s="530"/>
      <c r="WF3" s="530"/>
      <c r="WG3" s="530"/>
      <c r="WH3" s="530"/>
      <c r="WI3" s="530"/>
      <c r="WJ3" s="530"/>
      <c r="WK3" s="530"/>
      <c r="WL3" s="530"/>
      <c r="WM3" s="530"/>
      <c r="WN3" s="530"/>
      <c r="WO3" s="531"/>
      <c r="WP3" s="531"/>
      <c r="WQ3" s="531"/>
      <c r="WR3" s="531"/>
      <c r="WS3" s="531"/>
      <c r="WT3" s="531"/>
      <c r="WU3" s="531"/>
      <c r="WV3" s="531"/>
      <c r="WW3" s="531"/>
      <c r="WX3" s="531"/>
      <c r="WY3" s="531"/>
      <c r="WZ3" s="531"/>
      <c r="XA3" s="531"/>
      <c r="XB3" s="531"/>
      <c r="XC3" s="531"/>
      <c r="XD3" s="531"/>
      <c r="XE3" s="531"/>
      <c r="XF3" s="531"/>
      <c r="XG3" s="532"/>
    </row>
    <row r="4" spans="1:631" s="483" customFormat="1" ht="40.5" customHeight="1" x14ac:dyDescent="0.25">
      <c r="A4" s="101" t="s">
        <v>3222</v>
      </c>
      <c r="B4" s="434" t="s">
        <v>2922</v>
      </c>
      <c r="C4" s="434" t="s">
        <v>2922</v>
      </c>
      <c r="D4" s="434" t="s">
        <v>2922</v>
      </c>
      <c r="E4" s="434" t="s">
        <v>2922</v>
      </c>
      <c r="F4" s="434" t="s">
        <v>2922</v>
      </c>
      <c r="G4" s="434" t="s">
        <v>2922</v>
      </c>
      <c r="H4" s="434" t="s">
        <v>2922</v>
      </c>
      <c r="I4" s="435" t="s">
        <v>2922</v>
      </c>
      <c r="J4" s="436" t="s">
        <v>1012</v>
      </c>
      <c r="K4" s="436" t="s">
        <v>1003</v>
      </c>
      <c r="L4" s="436" t="s">
        <v>2911</v>
      </c>
      <c r="M4" s="436" t="s">
        <v>2913</v>
      </c>
      <c r="N4" s="436" t="s">
        <v>1004</v>
      </c>
      <c r="O4" s="436" t="s">
        <v>1003</v>
      </c>
      <c r="P4" s="436" t="s">
        <v>3271</v>
      </c>
      <c r="Q4" s="436" t="s">
        <v>2922</v>
      </c>
      <c r="R4" s="437" t="s">
        <v>1004</v>
      </c>
      <c r="S4" s="438" t="s">
        <v>2918</v>
      </c>
      <c r="T4" s="434" t="s">
        <v>2918</v>
      </c>
      <c r="U4" s="434" t="s">
        <v>2918</v>
      </c>
      <c r="V4" s="435" t="s">
        <v>2918</v>
      </c>
      <c r="W4" s="563" t="s">
        <v>2918</v>
      </c>
      <c r="X4" s="556" t="s">
        <v>2918</v>
      </c>
      <c r="Y4" s="556" t="s">
        <v>2918</v>
      </c>
      <c r="Z4" s="564" t="s">
        <v>2918</v>
      </c>
      <c r="AA4" s="439" t="s">
        <v>2922</v>
      </c>
      <c r="AB4" s="439" t="s">
        <v>2912</v>
      </c>
      <c r="AC4" s="439" t="s">
        <v>2912</v>
      </c>
      <c r="AD4" s="439" t="s">
        <v>2912</v>
      </c>
      <c r="AE4" s="439" t="s">
        <v>2922</v>
      </c>
      <c r="AF4" s="439" t="s">
        <v>1003</v>
      </c>
      <c r="AG4" s="439" t="s">
        <v>1003</v>
      </c>
      <c r="AH4" s="439" t="s">
        <v>1003</v>
      </c>
      <c r="AI4" s="439" t="s">
        <v>1012</v>
      </c>
      <c r="AJ4" s="439" t="s">
        <v>1012</v>
      </c>
      <c r="AK4" s="439" t="s">
        <v>2920</v>
      </c>
      <c r="AL4" s="440" t="s">
        <v>2911</v>
      </c>
      <c r="AM4" s="438" t="s">
        <v>2922</v>
      </c>
      <c r="AN4" s="434" t="s">
        <v>2922</v>
      </c>
      <c r="AO4" s="434" t="s">
        <v>2922</v>
      </c>
      <c r="AP4" s="434" t="s">
        <v>2922</v>
      </c>
      <c r="AQ4" s="434" t="s">
        <v>2922</v>
      </c>
      <c r="AR4" s="434" t="s">
        <v>2922</v>
      </c>
      <c r="AS4" s="434" t="s">
        <v>2922</v>
      </c>
      <c r="AT4" s="434" t="s">
        <v>2922</v>
      </c>
      <c r="AU4" s="434" t="s">
        <v>2922</v>
      </c>
      <c r="AV4" s="434" t="s">
        <v>2922</v>
      </c>
      <c r="AW4" s="434" t="s">
        <v>2922</v>
      </c>
      <c r="AX4" s="434" t="s">
        <v>2922</v>
      </c>
      <c r="AY4" s="434" t="s">
        <v>2922</v>
      </c>
      <c r="AZ4" s="434" t="s">
        <v>2922</v>
      </c>
      <c r="BA4" s="434" t="s">
        <v>2922</v>
      </c>
      <c r="BB4" s="434" t="s">
        <v>2922</v>
      </c>
      <c r="BC4" s="434" t="s">
        <v>2922</v>
      </c>
      <c r="BD4" s="434" t="s">
        <v>2922</v>
      </c>
      <c r="BE4" s="434" t="s">
        <v>2922</v>
      </c>
      <c r="BF4" s="434" t="s">
        <v>2922</v>
      </c>
      <c r="BG4" s="434" t="s">
        <v>2922</v>
      </c>
      <c r="BH4" s="434" t="s">
        <v>2922</v>
      </c>
      <c r="BI4" s="434" t="s">
        <v>2922</v>
      </c>
      <c r="BJ4" s="434" t="s">
        <v>2922</v>
      </c>
      <c r="BK4" s="434" t="s">
        <v>2922</v>
      </c>
      <c r="BL4" s="434" t="s">
        <v>2922</v>
      </c>
      <c r="BM4" s="434" t="s">
        <v>2922</v>
      </c>
      <c r="BN4" s="434" t="s">
        <v>2922</v>
      </c>
      <c r="BO4" s="434" t="s">
        <v>2922</v>
      </c>
      <c r="BP4" s="434" t="s">
        <v>2922</v>
      </c>
      <c r="BQ4" s="434" t="s">
        <v>2922</v>
      </c>
      <c r="BR4" s="434" t="s">
        <v>2922</v>
      </c>
      <c r="BS4" s="434" t="s">
        <v>2922</v>
      </c>
      <c r="BT4" s="434" t="s">
        <v>2922</v>
      </c>
      <c r="BU4" s="434" t="s">
        <v>2922</v>
      </c>
      <c r="BV4" s="434" t="s">
        <v>2922</v>
      </c>
      <c r="BW4" s="434" t="s">
        <v>2922</v>
      </c>
      <c r="BX4" s="434" t="s">
        <v>2922</v>
      </c>
      <c r="BY4" s="434" t="s">
        <v>2922</v>
      </c>
      <c r="BZ4" s="434" t="s">
        <v>2922</v>
      </c>
      <c r="CA4" s="434" t="s">
        <v>2922</v>
      </c>
      <c r="CB4" s="434" t="s">
        <v>2922</v>
      </c>
      <c r="CC4" s="434" t="s">
        <v>2922</v>
      </c>
      <c r="CD4" s="434" t="s">
        <v>2922</v>
      </c>
      <c r="CE4" s="434" t="s">
        <v>2922</v>
      </c>
      <c r="CF4" s="434" t="s">
        <v>2922</v>
      </c>
      <c r="CG4" s="434" t="s">
        <v>2922</v>
      </c>
      <c r="CH4" s="434" t="s">
        <v>2922</v>
      </c>
      <c r="CI4" s="434" t="s">
        <v>2922</v>
      </c>
      <c r="CJ4" s="434" t="s">
        <v>2922</v>
      </c>
      <c r="CK4" s="434" t="s">
        <v>2922</v>
      </c>
      <c r="CL4" s="434" t="s">
        <v>2922</v>
      </c>
      <c r="CM4" s="434" t="s">
        <v>2922</v>
      </c>
      <c r="CN4" s="435" t="s">
        <v>2922</v>
      </c>
      <c r="CO4" s="438" t="s">
        <v>1003</v>
      </c>
      <c r="CP4" s="434" t="s">
        <v>1003</v>
      </c>
      <c r="CQ4" s="434" t="s">
        <v>1003</v>
      </c>
      <c r="CR4" s="434" t="s">
        <v>1003</v>
      </c>
      <c r="CS4" s="434" t="s">
        <v>1003</v>
      </c>
      <c r="CT4" s="434" t="s">
        <v>1003</v>
      </c>
      <c r="CU4" s="434" t="s">
        <v>1003</v>
      </c>
      <c r="CV4" s="434" t="s">
        <v>1003</v>
      </c>
      <c r="CW4" s="434" t="s">
        <v>1003</v>
      </c>
      <c r="CX4" s="434" t="s">
        <v>1003</v>
      </c>
      <c r="CY4" s="434" t="s">
        <v>1003</v>
      </c>
      <c r="CZ4" s="434" t="s">
        <v>1003</v>
      </c>
      <c r="DA4" s="434" t="s">
        <v>1003</v>
      </c>
      <c r="DB4" s="434" t="s">
        <v>1003</v>
      </c>
      <c r="DC4" s="434" t="s">
        <v>1003</v>
      </c>
      <c r="DD4" s="434" t="s">
        <v>1003</v>
      </c>
      <c r="DE4" s="434" t="s">
        <v>1003</v>
      </c>
      <c r="DF4" s="434" t="s">
        <v>1003</v>
      </c>
      <c r="DG4" s="434" t="s">
        <v>1003</v>
      </c>
      <c r="DH4" s="434" t="s">
        <v>1003</v>
      </c>
      <c r="DI4" s="434" t="s">
        <v>1003</v>
      </c>
      <c r="DJ4" s="434" t="s">
        <v>1003</v>
      </c>
      <c r="DK4" s="434" t="s">
        <v>1003</v>
      </c>
      <c r="DL4" s="434" t="s">
        <v>1003</v>
      </c>
      <c r="DM4" s="434" t="s">
        <v>1003</v>
      </c>
      <c r="DN4" s="434" t="s">
        <v>1003</v>
      </c>
      <c r="DO4" s="434" t="s">
        <v>1003</v>
      </c>
      <c r="DP4" s="434" t="s">
        <v>1003</v>
      </c>
      <c r="DQ4" s="434" t="s">
        <v>1003</v>
      </c>
      <c r="DR4" s="434" t="s">
        <v>1003</v>
      </c>
      <c r="DS4" s="434" t="s">
        <v>1003</v>
      </c>
      <c r="DT4" s="434" t="s">
        <v>1003</v>
      </c>
      <c r="DU4" s="434" t="s">
        <v>1003</v>
      </c>
      <c r="DV4" s="434" t="s">
        <v>1003</v>
      </c>
      <c r="DW4" s="434" t="s">
        <v>1003</v>
      </c>
      <c r="DX4" s="434" t="s">
        <v>1003</v>
      </c>
      <c r="DY4" s="434" t="s">
        <v>1003</v>
      </c>
      <c r="DZ4" s="434" t="s">
        <v>1003</v>
      </c>
      <c r="EA4" s="434" t="s">
        <v>1003</v>
      </c>
      <c r="EB4" s="434" t="s">
        <v>1003</v>
      </c>
      <c r="EC4" s="434" t="s">
        <v>1003</v>
      </c>
      <c r="ED4" s="434" t="s">
        <v>1003</v>
      </c>
      <c r="EE4" s="434" t="s">
        <v>1003</v>
      </c>
      <c r="EF4" s="434" t="s">
        <v>1003</v>
      </c>
      <c r="EG4" s="434" t="s">
        <v>1003</v>
      </c>
      <c r="EH4" s="434" t="s">
        <v>1003</v>
      </c>
      <c r="EI4" s="434" t="s">
        <v>1003</v>
      </c>
      <c r="EJ4" s="434" t="s">
        <v>1003</v>
      </c>
      <c r="EK4" s="435" t="s">
        <v>1003</v>
      </c>
      <c r="EL4" s="438" t="s">
        <v>2912</v>
      </c>
      <c r="EM4" s="434" t="s">
        <v>2912</v>
      </c>
      <c r="EN4" s="434" t="s">
        <v>2912</v>
      </c>
      <c r="EO4" s="434" t="s">
        <v>2912</v>
      </c>
      <c r="EP4" s="434" t="s">
        <v>2912</v>
      </c>
      <c r="EQ4" s="434" t="s">
        <v>2912</v>
      </c>
      <c r="ER4" s="434" t="s">
        <v>2912</v>
      </c>
      <c r="ES4" s="434" t="s">
        <v>2912</v>
      </c>
      <c r="ET4" s="434" t="s">
        <v>2912</v>
      </c>
      <c r="EU4" s="434" t="s">
        <v>2912</v>
      </c>
      <c r="EV4" s="434" t="s">
        <v>2912</v>
      </c>
      <c r="EW4" s="434" t="s">
        <v>2912</v>
      </c>
      <c r="EX4" s="434" t="s">
        <v>2912</v>
      </c>
      <c r="EY4" s="434" t="s">
        <v>2912</v>
      </c>
      <c r="EZ4" s="434" t="s">
        <v>2912</v>
      </c>
      <c r="FA4" s="434" t="s">
        <v>2912</v>
      </c>
      <c r="FB4" s="434" t="s">
        <v>2912</v>
      </c>
      <c r="FC4" s="434" t="s">
        <v>2912</v>
      </c>
      <c r="FD4" s="434" t="s">
        <v>2912</v>
      </c>
      <c r="FE4" s="434" t="s">
        <v>2912</v>
      </c>
      <c r="FF4" s="434" t="s">
        <v>2912</v>
      </c>
      <c r="FG4" s="434" t="s">
        <v>2912</v>
      </c>
      <c r="FH4" s="434" t="s">
        <v>2912</v>
      </c>
      <c r="FI4" s="434" t="s">
        <v>2912</v>
      </c>
      <c r="FJ4" s="434" t="s">
        <v>2912</v>
      </c>
      <c r="FK4" s="434" t="s">
        <v>2912</v>
      </c>
      <c r="FL4" s="434" t="s">
        <v>2912</v>
      </c>
      <c r="FM4" s="434" t="s">
        <v>2912</v>
      </c>
      <c r="FN4" s="434" t="s">
        <v>2912</v>
      </c>
      <c r="FO4" s="434" t="s">
        <v>2912</v>
      </c>
      <c r="FP4" s="434" t="s">
        <v>2912</v>
      </c>
      <c r="FQ4" s="434" t="s">
        <v>2912</v>
      </c>
      <c r="FR4" s="434" t="s">
        <v>2912</v>
      </c>
      <c r="FS4" s="434" t="s">
        <v>2912</v>
      </c>
      <c r="FT4" s="434" t="s">
        <v>2912</v>
      </c>
      <c r="FU4" s="434" t="s">
        <v>2912</v>
      </c>
      <c r="FV4" s="434" t="s">
        <v>2912</v>
      </c>
      <c r="FW4" s="434" t="s">
        <v>2912</v>
      </c>
      <c r="FX4" s="434" t="s">
        <v>2912</v>
      </c>
      <c r="FY4" s="434" t="s">
        <v>2912</v>
      </c>
      <c r="FZ4" s="434" t="s">
        <v>2912</v>
      </c>
      <c r="GA4" s="434" t="s">
        <v>2912</v>
      </c>
      <c r="GB4" s="434" t="s">
        <v>2912</v>
      </c>
      <c r="GC4" s="434" t="s">
        <v>2912</v>
      </c>
      <c r="GD4" s="434" t="s">
        <v>2912</v>
      </c>
      <c r="GE4" s="434" t="s">
        <v>2912</v>
      </c>
      <c r="GF4" s="434" t="s">
        <v>2912</v>
      </c>
      <c r="GG4" s="434" t="s">
        <v>2912</v>
      </c>
      <c r="GH4" s="434" t="s">
        <v>2912</v>
      </c>
      <c r="GI4" s="434" t="s">
        <v>2912</v>
      </c>
      <c r="GJ4" s="434" t="s">
        <v>2912</v>
      </c>
      <c r="GK4" s="434" t="s">
        <v>2912</v>
      </c>
      <c r="GL4" s="434" t="s">
        <v>2912</v>
      </c>
      <c r="GM4" s="434" t="s">
        <v>2912</v>
      </c>
      <c r="GN4" s="434" t="s">
        <v>2912</v>
      </c>
      <c r="GO4" s="434" t="s">
        <v>2912</v>
      </c>
      <c r="GP4" s="434" t="s">
        <v>2912</v>
      </c>
      <c r="GQ4" s="434" t="s">
        <v>2912</v>
      </c>
      <c r="GR4" s="434" t="s">
        <v>2912</v>
      </c>
      <c r="GS4" s="434" t="s">
        <v>2912</v>
      </c>
      <c r="GT4" s="434" t="s">
        <v>2912</v>
      </c>
      <c r="GU4" s="434" t="s">
        <v>2912</v>
      </c>
      <c r="GV4" s="434" t="s">
        <v>2912</v>
      </c>
      <c r="GW4" s="434" t="s">
        <v>2912</v>
      </c>
      <c r="GX4" s="434" t="s">
        <v>2912</v>
      </c>
      <c r="GY4" s="434" t="s">
        <v>2912</v>
      </c>
      <c r="GZ4" s="434" t="s">
        <v>2912</v>
      </c>
      <c r="HA4" s="434" t="s">
        <v>2912</v>
      </c>
      <c r="HB4" s="434" t="s">
        <v>2912</v>
      </c>
      <c r="HC4" s="434" t="s">
        <v>2912</v>
      </c>
      <c r="HD4" s="434" t="s">
        <v>2912</v>
      </c>
      <c r="HE4" s="434" t="s">
        <v>2912</v>
      </c>
      <c r="HF4" s="434" t="s">
        <v>2912</v>
      </c>
      <c r="HG4" s="434" t="s">
        <v>2912</v>
      </c>
      <c r="HH4" s="434" t="s">
        <v>2912</v>
      </c>
      <c r="HI4" s="434" t="s">
        <v>2912</v>
      </c>
      <c r="HJ4" s="434" t="s">
        <v>2912</v>
      </c>
      <c r="HK4" s="434" t="s">
        <v>2912</v>
      </c>
      <c r="HL4" s="434" t="s">
        <v>2912</v>
      </c>
      <c r="HM4" s="434" t="s">
        <v>2912</v>
      </c>
      <c r="HN4" s="434" t="s">
        <v>2912</v>
      </c>
      <c r="HO4" s="434" t="s">
        <v>2912</v>
      </c>
      <c r="HP4" s="434" t="s">
        <v>2912</v>
      </c>
      <c r="HQ4" s="434" t="s">
        <v>2912</v>
      </c>
      <c r="HR4" s="434" t="s">
        <v>2912</v>
      </c>
      <c r="HS4" s="434" t="s">
        <v>2912</v>
      </c>
      <c r="HT4" s="435" t="s">
        <v>2912</v>
      </c>
      <c r="HU4" s="438" t="s">
        <v>2913</v>
      </c>
      <c r="HV4" s="434" t="s">
        <v>2913</v>
      </c>
      <c r="HW4" s="434" t="s">
        <v>2913</v>
      </c>
      <c r="HX4" s="434" t="s">
        <v>2913</v>
      </c>
      <c r="HY4" s="434" t="s">
        <v>2913</v>
      </c>
      <c r="HZ4" s="434" t="s">
        <v>2913</v>
      </c>
      <c r="IA4" s="434" t="s">
        <v>2913</v>
      </c>
      <c r="IB4" s="434" t="s">
        <v>2913</v>
      </c>
      <c r="IC4" s="434" t="s">
        <v>2913</v>
      </c>
      <c r="ID4" s="434" t="s">
        <v>2913</v>
      </c>
      <c r="IE4" s="434" t="s">
        <v>2913</v>
      </c>
      <c r="IF4" s="434" t="s">
        <v>2913</v>
      </c>
      <c r="IG4" s="434" t="s">
        <v>2913</v>
      </c>
      <c r="IH4" s="434" t="s">
        <v>2913</v>
      </c>
      <c r="II4" s="434" t="s">
        <v>2913</v>
      </c>
      <c r="IJ4" s="434" t="s">
        <v>2913</v>
      </c>
      <c r="IK4" s="434" t="s">
        <v>2913</v>
      </c>
      <c r="IL4" s="434" t="s">
        <v>2913</v>
      </c>
      <c r="IM4" s="434" t="s">
        <v>2913</v>
      </c>
      <c r="IN4" s="434" t="s">
        <v>2913</v>
      </c>
      <c r="IO4" s="434" t="s">
        <v>2913</v>
      </c>
      <c r="IP4" s="434" t="s">
        <v>2913</v>
      </c>
      <c r="IQ4" s="434" t="s">
        <v>2913</v>
      </c>
      <c r="IR4" s="434" t="s">
        <v>2913</v>
      </c>
      <c r="IS4" s="434" t="s">
        <v>2913</v>
      </c>
      <c r="IT4" s="434" t="s">
        <v>2913</v>
      </c>
      <c r="IU4" s="434" t="s">
        <v>2913</v>
      </c>
      <c r="IV4" s="434" t="s">
        <v>2913</v>
      </c>
      <c r="IW4" s="434" t="s">
        <v>2913</v>
      </c>
      <c r="IX4" s="434" t="s">
        <v>2913</v>
      </c>
      <c r="IY4" s="434" t="s">
        <v>2913</v>
      </c>
      <c r="IZ4" s="434" t="s">
        <v>2913</v>
      </c>
      <c r="JA4" s="434" t="s">
        <v>2913</v>
      </c>
      <c r="JB4" s="434" t="s">
        <v>2913</v>
      </c>
      <c r="JC4" s="434" t="s">
        <v>2913</v>
      </c>
      <c r="JD4" s="434" t="s">
        <v>2913</v>
      </c>
      <c r="JE4" s="434" t="s">
        <v>2913</v>
      </c>
      <c r="JF4" s="434" t="s">
        <v>2913</v>
      </c>
      <c r="JG4" s="434" t="s">
        <v>2913</v>
      </c>
      <c r="JH4" s="434" t="s">
        <v>2913</v>
      </c>
      <c r="JI4" s="434" t="s">
        <v>2913</v>
      </c>
      <c r="JJ4" s="434" t="s">
        <v>2913</v>
      </c>
      <c r="JK4" s="434" t="s">
        <v>2913</v>
      </c>
      <c r="JL4" s="434" t="s">
        <v>2913</v>
      </c>
      <c r="JM4" s="435" t="s">
        <v>2913</v>
      </c>
      <c r="JN4" s="438" t="s">
        <v>2920</v>
      </c>
      <c r="JO4" s="434" t="s">
        <v>2920</v>
      </c>
      <c r="JP4" s="434" t="s">
        <v>2920</v>
      </c>
      <c r="JQ4" s="434" t="s">
        <v>2920</v>
      </c>
      <c r="JR4" s="434" t="s">
        <v>2920</v>
      </c>
      <c r="JS4" s="434" t="s">
        <v>2920</v>
      </c>
      <c r="JT4" s="434" t="s">
        <v>2920</v>
      </c>
      <c r="JU4" s="434" t="s">
        <v>2920</v>
      </c>
      <c r="JV4" s="434" t="s">
        <v>2920</v>
      </c>
      <c r="JW4" s="434" t="s">
        <v>2920</v>
      </c>
      <c r="JX4" s="434" t="s">
        <v>2920</v>
      </c>
      <c r="JY4" s="434" t="s">
        <v>2920</v>
      </c>
      <c r="JZ4" s="434" t="s">
        <v>2920</v>
      </c>
      <c r="KA4" s="434" t="s">
        <v>2920</v>
      </c>
      <c r="KB4" s="434" t="s">
        <v>2920</v>
      </c>
      <c r="KC4" s="434" t="s">
        <v>2920</v>
      </c>
      <c r="KD4" s="434" t="s">
        <v>2920</v>
      </c>
      <c r="KE4" s="434" t="s">
        <v>2920</v>
      </c>
      <c r="KF4" s="434" t="s">
        <v>2920</v>
      </c>
      <c r="KG4" s="434" t="s">
        <v>2920</v>
      </c>
      <c r="KH4" s="434" t="s">
        <v>2920</v>
      </c>
      <c r="KI4" s="434" t="s">
        <v>2920</v>
      </c>
      <c r="KJ4" s="434" t="s">
        <v>2920</v>
      </c>
      <c r="KK4" s="434" t="s">
        <v>2920</v>
      </c>
      <c r="KL4" s="434" t="s">
        <v>2920</v>
      </c>
      <c r="KM4" s="434" t="s">
        <v>2920</v>
      </c>
      <c r="KN4" s="434" t="s">
        <v>2920</v>
      </c>
      <c r="KO4" s="434" t="s">
        <v>2920</v>
      </c>
      <c r="KP4" s="434" t="s">
        <v>2920</v>
      </c>
      <c r="KQ4" s="434" t="s">
        <v>2920</v>
      </c>
      <c r="KR4" s="434" t="s">
        <v>2920</v>
      </c>
      <c r="KS4" s="434" t="s">
        <v>2920</v>
      </c>
      <c r="KT4" s="434" t="s">
        <v>2920</v>
      </c>
      <c r="KU4" s="435" t="s">
        <v>2920</v>
      </c>
      <c r="KV4" s="438" t="s">
        <v>1005</v>
      </c>
      <c r="KW4" s="434" t="s">
        <v>1005</v>
      </c>
      <c r="KX4" s="434" t="s">
        <v>1005</v>
      </c>
      <c r="KY4" s="434" t="s">
        <v>1005</v>
      </c>
      <c r="KZ4" s="434" t="s">
        <v>1005</v>
      </c>
      <c r="LA4" s="434" t="s">
        <v>1005</v>
      </c>
      <c r="LB4" s="434" t="s">
        <v>1005</v>
      </c>
      <c r="LC4" s="434" t="s">
        <v>1005</v>
      </c>
      <c r="LD4" s="434" t="s">
        <v>1005</v>
      </c>
      <c r="LE4" s="434" t="s">
        <v>1005</v>
      </c>
      <c r="LF4" s="434" t="s">
        <v>1005</v>
      </c>
      <c r="LG4" s="434" t="s">
        <v>1005</v>
      </c>
      <c r="LH4" s="434" t="s">
        <v>1005</v>
      </c>
      <c r="LI4" s="434" t="s">
        <v>1005</v>
      </c>
      <c r="LJ4" s="434" t="s">
        <v>1005</v>
      </c>
      <c r="LK4" s="435" t="s">
        <v>1005</v>
      </c>
      <c r="LL4" s="438" t="s">
        <v>1012</v>
      </c>
      <c r="LM4" s="434" t="s">
        <v>1012</v>
      </c>
      <c r="LN4" s="434" t="s">
        <v>1012</v>
      </c>
      <c r="LO4" s="434" t="s">
        <v>1012</v>
      </c>
      <c r="LP4" s="434" t="s">
        <v>1012</v>
      </c>
      <c r="LQ4" s="434" t="s">
        <v>1012</v>
      </c>
      <c r="LR4" s="434" t="s">
        <v>1012</v>
      </c>
      <c r="LS4" s="434" t="s">
        <v>1012</v>
      </c>
      <c r="LT4" s="434" t="s">
        <v>1012</v>
      </c>
      <c r="LU4" s="434" t="s">
        <v>1012</v>
      </c>
      <c r="LV4" s="434" t="s">
        <v>1012</v>
      </c>
      <c r="LW4" s="434" t="s">
        <v>1012</v>
      </c>
      <c r="LX4" s="434" t="s">
        <v>1012</v>
      </c>
      <c r="LY4" s="434" t="s">
        <v>1012</v>
      </c>
      <c r="LZ4" s="434" t="s">
        <v>1012</v>
      </c>
      <c r="MA4" s="434" t="s">
        <v>1012</v>
      </c>
      <c r="MB4" s="434" t="s">
        <v>1012</v>
      </c>
      <c r="MC4" s="434" t="s">
        <v>1012</v>
      </c>
      <c r="MD4" s="434" t="s">
        <v>1012</v>
      </c>
      <c r="ME4" s="434" t="s">
        <v>1012</v>
      </c>
      <c r="MF4" s="434" t="s">
        <v>1012</v>
      </c>
      <c r="MG4" s="434" t="s">
        <v>1012</v>
      </c>
      <c r="MH4" s="434" t="s">
        <v>1012</v>
      </c>
      <c r="MI4" s="434" t="s">
        <v>1012</v>
      </c>
      <c r="MJ4" s="434" t="s">
        <v>1012</v>
      </c>
      <c r="MK4" s="434" t="s">
        <v>1012</v>
      </c>
      <c r="ML4" s="434" t="s">
        <v>1012</v>
      </c>
      <c r="MM4" s="434" t="s">
        <v>1012</v>
      </c>
      <c r="MN4" s="434" t="s">
        <v>1012</v>
      </c>
      <c r="MO4" s="434" t="s">
        <v>1012</v>
      </c>
      <c r="MP4" s="434" t="s">
        <v>1012</v>
      </c>
      <c r="MQ4" s="434" t="s">
        <v>1012</v>
      </c>
      <c r="MR4" s="434" t="s">
        <v>1012</v>
      </c>
      <c r="MS4" s="434" t="s">
        <v>1012</v>
      </c>
      <c r="MT4" s="434" t="s">
        <v>1012</v>
      </c>
      <c r="MU4" s="435" t="s">
        <v>1012</v>
      </c>
      <c r="MV4" s="438" t="s">
        <v>2914</v>
      </c>
      <c r="MW4" s="434" t="s">
        <v>2914</v>
      </c>
      <c r="MX4" s="434" t="s">
        <v>2914</v>
      </c>
      <c r="MY4" s="434" t="s">
        <v>2914</v>
      </c>
      <c r="MZ4" s="434" t="s">
        <v>2914</v>
      </c>
      <c r="NA4" s="434" t="s">
        <v>2914</v>
      </c>
      <c r="NB4" s="434" t="s">
        <v>2914</v>
      </c>
      <c r="NC4" s="434" t="s">
        <v>2914</v>
      </c>
      <c r="ND4" s="434" t="s">
        <v>2914</v>
      </c>
      <c r="NE4" s="434" t="s">
        <v>2914</v>
      </c>
      <c r="NF4" s="434" t="s">
        <v>2914</v>
      </c>
      <c r="NG4" s="434" t="s">
        <v>2914</v>
      </c>
      <c r="NH4" s="434" t="s">
        <v>2914</v>
      </c>
      <c r="NI4" s="434" t="s">
        <v>2914</v>
      </c>
      <c r="NJ4" s="434" t="s">
        <v>2914</v>
      </c>
      <c r="NK4" s="434" t="s">
        <v>2914</v>
      </c>
      <c r="NL4" s="434" t="s">
        <v>2914</v>
      </c>
      <c r="NM4" s="434" t="s">
        <v>2914</v>
      </c>
      <c r="NN4" s="434" t="s">
        <v>2914</v>
      </c>
      <c r="NO4" s="434" t="s">
        <v>2914</v>
      </c>
      <c r="NP4" s="434" t="s">
        <v>2914</v>
      </c>
      <c r="NQ4" s="435" t="s">
        <v>2914</v>
      </c>
      <c r="NR4" s="438" t="s">
        <v>2915</v>
      </c>
      <c r="NS4" s="434" t="s">
        <v>2915</v>
      </c>
      <c r="NT4" s="434" t="s">
        <v>2915</v>
      </c>
      <c r="NU4" s="434" t="s">
        <v>2915</v>
      </c>
      <c r="NV4" s="434" t="s">
        <v>2915</v>
      </c>
      <c r="NW4" s="434" t="s">
        <v>2915</v>
      </c>
      <c r="NX4" s="434" t="s">
        <v>2915</v>
      </c>
      <c r="NY4" s="434" t="s">
        <v>2915</v>
      </c>
      <c r="NZ4" s="434" t="s">
        <v>2915</v>
      </c>
      <c r="OA4" s="434" t="s">
        <v>2915</v>
      </c>
      <c r="OB4" s="434" t="s">
        <v>2915</v>
      </c>
      <c r="OC4" s="434" t="s">
        <v>2915</v>
      </c>
      <c r="OD4" s="434" t="s">
        <v>2915</v>
      </c>
      <c r="OE4" s="434" t="s">
        <v>2915</v>
      </c>
      <c r="OF4" s="434" t="s">
        <v>2915</v>
      </c>
      <c r="OG4" s="434" t="s">
        <v>2915</v>
      </c>
      <c r="OH4" s="434" t="s">
        <v>2915</v>
      </c>
      <c r="OI4" s="435" t="s">
        <v>2915</v>
      </c>
      <c r="OJ4" s="438" t="s">
        <v>2916</v>
      </c>
      <c r="OK4" s="434" t="s">
        <v>2916</v>
      </c>
      <c r="OL4" s="434" t="s">
        <v>2916</v>
      </c>
      <c r="OM4" s="434" t="s">
        <v>2916</v>
      </c>
      <c r="ON4" s="434" t="s">
        <v>2916</v>
      </c>
      <c r="OO4" s="434" t="s">
        <v>2916</v>
      </c>
      <c r="OP4" s="434" t="s">
        <v>2916</v>
      </c>
      <c r="OQ4" s="434" t="s">
        <v>2916</v>
      </c>
      <c r="OR4" s="434" t="s">
        <v>2916</v>
      </c>
      <c r="OS4" s="441" t="s">
        <v>1013</v>
      </c>
      <c r="OT4" s="442" t="s">
        <v>1013</v>
      </c>
      <c r="OU4" s="442" t="s">
        <v>1013</v>
      </c>
      <c r="OV4" s="443" t="s">
        <v>1013</v>
      </c>
      <c r="OW4" s="442" t="s">
        <v>1013</v>
      </c>
      <c r="OX4" s="442" t="s">
        <v>1013</v>
      </c>
      <c r="OY4" s="442" t="s">
        <v>1013</v>
      </c>
      <c r="OZ4" s="444" t="s">
        <v>1013</v>
      </c>
      <c r="PA4" s="444" t="s">
        <v>1013</v>
      </c>
      <c r="PB4" s="444" t="s">
        <v>1013</v>
      </c>
      <c r="PC4" s="445" t="s">
        <v>1013</v>
      </c>
      <c r="PD4" s="444" t="s">
        <v>1013</v>
      </c>
      <c r="PE4" s="444" t="s">
        <v>1013</v>
      </c>
      <c r="PF4" s="444" t="s">
        <v>1013</v>
      </c>
      <c r="PG4" s="446" t="s">
        <v>1013</v>
      </c>
      <c r="PH4" s="446" t="s">
        <v>1013</v>
      </c>
      <c r="PI4" s="446" t="s">
        <v>1013</v>
      </c>
      <c r="PJ4" s="447" t="s">
        <v>1013</v>
      </c>
      <c r="PK4" s="446" t="s">
        <v>1013</v>
      </c>
      <c r="PL4" s="446" t="s">
        <v>1013</v>
      </c>
      <c r="PM4" s="446" t="s">
        <v>1013</v>
      </c>
      <c r="PN4" s="448" t="s">
        <v>1013</v>
      </c>
      <c r="PO4" s="448" t="s">
        <v>1013</v>
      </c>
      <c r="PP4" s="448" t="s">
        <v>1013</v>
      </c>
      <c r="PQ4" s="449" t="s">
        <v>1013</v>
      </c>
      <c r="PR4" s="448" t="s">
        <v>1013</v>
      </c>
      <c r="PS4" s="448" t="s">
        <v>1013</v>
      </c>
      <c r="PT4" s="448" t="s">
        <v>1013</v>
      </c>
      <c r="PU4" s="450" t="s">
        <v>1013</v>
      </c>
      <c r="PV4" s="450" t="s">
        <v>1013</v>
      </c>
      <c r="PW4" s="450" t="s">
        <v>1013</v>
      </c>
      <c r="PX4" s="451" t="s">
        <v>1013</v>
      </c>
      <c r="PY4" s="450" t="s">
        <v>1013</v>
      </c>
      <c r="PZ4" s="450" t="s">
        <v>1013</v>
      </c>
      <c r="QA4" s="452" t="s">
        <v>1013</v>
      </c>
      <c r="QB4" s="452" t="s">
        <v>1013</v>
      </c>
      <c r="QC4" s="453" t="s">
        <v>1013</v>
      </c>
      <c r="QD4" s="452" t="s">
        <v>1013</v>
      </c>
      <c r="QE4" s="452" t="s">
        <v>1013</v>
      </c>
      <c r="QF4" s="452" t="s">
        <v>1013</v>
      </c>
      <c r="QG4" s="454" t="s">
        <v>1013</v>
      </c>
      <c r="QH4" s="454" t="s">
        <v>1013</v>
      </c>
      <c r="QI4" s="454" t="s">
        <v>1013</v>
      </c>
      <c r="QJ4" s="455" t="s">
        <v>1013</v>
      </c>
      <c r="QK4" s="454" t="s">
        <v>1013</v>
      </c>
      <c r="QL4" s="454" t="s">
        <v>1013</v>
      </c>
      <c r="QM4" s="456" t="s">
        <v>1013</v>
      </c>
      <c r="QN4" s="456" t="s">
        <v>1013</v>
      </c>
      <c r="QO4" s="456" t="s">
        <v>1013</v>
      </c>
      <c r="QP4" s="456" t="s">
        <v>1013</v>
      </c>
      <c r="QQ4" s="457" t="s">
        <v>1013</v>
      </c>
      <c r="QR4" s="456" t="s">
        <v>1013</v>
      </c>
      <c r="QS4" s="456" t="s">
        <v>1013</v>
      </c>
      <c r="QT4" s="442" t="s">
        <v>1013</v>
      </c>
      <c r="QU4" s="442" t="s">
        <v>1013</v>
      </c>
      <c r="QV4" s="458" t="s">
        <v>1013</v>
      </c>
      <c r="QW4" s="443" t="s">
        <v>1013</v>
      </c>
      <c r="QX4" s="442" t="s">
        <v>1013</v>
      </c>
      <c r="QY4" s="442" t="s">
        <v>1013</v>
      </c>
      <c r="QZ4" s="458" t="s">
        <v>1013</v>
      </c>
      <c r="RA4" s="458" t="s">
        <v>1013</v>
      </c>
      <c r="RB4" s="458" t="s">
        <v>1013</v>
      </c>
      <c r="RC4" s="459" t="s">
        <v>1013</v>
      </c>
      <c r="RD4" s="458" t="s">
        <v>1013</v>
      </c>
      <c r="RE4" s="458" t="s">
        <v>1013</v>
      </c>
      <c r="RF4" s="460" t="s">
        <v>1013</v>
      </c>
      <c r="RG4" s="460" t="s">
        <v>1013</v>
      </c>
      <c r="RH4" s="460" t="s">
        <v>1013</v>
      </c>
      <c r="RI4" s="461" t="s">
        <v>1013</v>
      </c>
      <c r="RJ4" s="461" t="s">
        <v>1013</v>
      </c>
      <c r="RK4" s="461" t="s">
        <v>1013</v>
      </c>
      <c r="RL4" s="461" t="s">
        <v>1013</v>
      </c>
      <c r="RM4" s="461" t="s">
        <v>1013</v>
      </c>
      <c r="RN4" s="461" t="s">
        <v>1013</v>
      </c>
      <c r="RO4" s="461" t="s">
        <v>1013</v>
      </c>
      <c r="RP4" s="461" t="s">
        <v>1013</v>
      </c>
      <c r="RQ4" s="461" t="s">
        <v>1013</v>
      </c>
      <c r="RR4" s="462" t="s">
        <v>1013</v>
      </c>
      <c r="RS4" s="461" t="s">
        <v>1013</v>
      </c>
      <c r="RT4" s="460" t="s">
        <v>1013</v>
      </c>
      <c r="RU4" s="461" t="s">
        <v>1013</v>
      </c>
      <c r="RV4" s="460" t="s">
        <v>1013</v>
      </c>
      <c r="RW4" s="460" t="s">
        <v>1013</v>
      </c>
      <c r="RX4" s="463" t="s">
        <v>2921</v>
      </c>
      <c r="RY4" s="464" t="s">
        <v>2921</v>
      </c>
      <c r="RZ4" s="465" t="s">
        <v>2919</v>
      </c>
      <c r="SA4" s="466" t="s">
        <v>2919</v>
      </c>
      <c r="SB4" s="466" t="s">
        <v>2919</v>
      </c>
      <c r="SC4" s="466" t="s">
        <v>2919</v>
      </c>
      <c r="SD4" s="466" t="s">
        <v>2919</v>
      </c>
      <c r="SE4" s="467" t="s">
        <v>2919</v>
      </c>
      <c r="SF4" s="468" t="s">
        <v>2911</v>
      </c>
      <c r="SG4" s="469" t="s">
        <v>2911</v>
      </c>
      <c r="SH4" s="469" t="s">
        <v>2911</v>
      </c>
      <c r="SI4" s="469" t="s">
        <v>2911</v>
      </c>
      <c r="SJ4" s="469" t="s">
        <v>2911</v>
      </c>
      <c r="SK4" s="469" t="s">
        <v>2911</v>
      </c>
      <c r="SL4" s="469" t="s">
        <v>2911</v>
      </c>
      <c r="SM4" s="469" t="s">
        <v>2911</v>
      </c>
      <c r="SN4" s="469" t="s">
        <v>2911</v>
      </c>
      <c r="SO4" s="469" t="s">
        <v>2911</v>
      </c>
      <c r="SP4" s="469" t="s">
        <v>2911</v>
      </c>
      <c r="SQ4" s="470" t="s">
        <v>2911</v>
      </c>
      <c r="SR4" s="470" t="s">
        <v>2911</v>
      </c>
      <c r="SS4" s="470" t="s">
        <v>2911</v>
      </c>
      <c r="ST4" s="470" t="s">
        <v>2911</v>
      </c>
      <c r="SU4" s="470" t="s">
        <v>2911</v>
      </c>
      <c r="SV4" s="469" t="s">
        <v>2911</v>
      </c>
      <c r="SW4" s="469" t="s">
        <v>2911</v>
      </c>
      <c r="SX4" s="469" t="s">
        <v>2911</v>
      </c>
      <c r="SY4" s="469" t="s">
        <v>2911</v>
      </c>
      <c r="SZ4" s="471" t="s">
        <v>2911</v>
      </c>
      <c r="TA4" s="472" t="s">
        <v>2911</v>
      </c>
      <c r="TB4" s="472" t="s">
        <v>2911</v>
      </c>
      <c r="TC4" s="473" t="s">
        <v>2911</v>
      </c>
      <c r="TD4" s="539"/>
      <c r="TE4" s="474" t="s">
        <v>2917</v>
      </c>
      <c r="TF4" s="475" t="s">
        <v>2917</v>
      </c>
      <c r="TG4" s="475" t="s">
        <v>2917</v>
      </c>
      <c r="TH4" s="475" t="s">
        <v>2917</v>
      </c>
      <c r="TI4" s="475" t="s">
        <v>2917</v>
      </c>
      <c r="TJ4" s="475" t="s">
        <v>2917</v>
      </c>
      <c r="TK4" s="475" t="s">
        <v>2917</v>
      </c>
      <c r="TL4" s="475" t="s">
        <v>2917</v>
      </c>
      <c r="TM4" s="475" t="s">
        <v>2917</v>
      </c>
      <c r="TN4" s="475" t="s">
        <v>2917</v>
      </c>
      <c r="TO4" s="475" t="s">
        <v>2917</v>
      </c>
      <c r="TP4" s="475" t="s">
        <v>2917</v>
      </c>
      <c r="TQ4" s="475" t="s">
        <v>2917</v>
      </c>
      <c r="TR4" s="476" t="s">
        <v>2917</v>
      </c>
      <c r="TS4" s="476" t="s">
        <v>2917</v>
      </c>
      <c r="TT4" s="476" t="s">
        <v>2917</v>
      </c>
      <c r="TU4" s="476" t="s">
        <v>2917</v>
      </c>
      <c r="TV4" s="476" t="s">
        <v>2917</v>
      </c>
      <c r="TW4" s="476" t="s">
        <v>2917</v>
      </c>
      <c r="TX4" s="476" t="s">
        <v>2917</v>
      </c>
      <c r="TY4" s="476" t="s">
        <v>2917</v>
      </c>
      <c r="TZ4" s="476" t="s">
        <v>2917</v>
      </c>
      <c r="UA4" s="476" t="s">
        <v>2917</v>
      </c>
      <c r="UB4" s="476" t="s">
        <v>2917</v>
      </c>
      <c r="UC4" s="476" t="s">
        <v>2917</v>
      </c>
      <c r="UD4" s="476" t="s">
        <v>2917</v>
      </c>
      <c r="UE4" s="476" t="s">
        <v>2917</v>
      </c>
      <c r="UF4" s="476" t="s">
        <v>2917</v>
      </c>
      <c r="UG4" s="476" t="s">
        <v>2917</v>
      </c>
      <c r="UH4" s="476" t="s">
        <v>2917</v>
      </c>
      <c r="UI4" s="476" t="s">
        <v>2917</v>
      </c>
      <c r="UJ4" s="477" t="s">
        <v>2917</v>
      </c>
      <c r="UK4" s="477" t="s">
        <v>2917</v>
      </c>
      <c r="UL4" s="477" t="s">
        <v>2917</v>
      </c>
      <c r="UM4" s="477" t="s">
        <v>2917</v>
      </c>
      <c r="UN4" s="477" t="s">
        <v>2917</v>
      </c>
      <c r="UO4" s="477" t="s">
        <v>2917</v>
      </c>
      <c r="UP4" s="477" t="s">
        <v>2917</v>
      </c>
      <c r="UQ4" s="477" t="s">
        <v>2917</v>
      </c>
      <c r="UR4" s="477" t="s">
        <v>2917</v>
      </c>
      <c r="US4" s="477" t="s">
        <v>2917</v>
      </c>
      <c r="UT4" s="477" t="s">
        <v>2917</v>
      </c>
      <c r="UU4" s="477" t="s">
        <v>2917</v>
      </c>
      <c r="UV4" s="477" t="s">
        <v>2917</v>
      </c>
      <c r="UW4" s="477" t="s">
        <v>2917</v>
      </c>
      <c r="UX4" s="477" t="s">
        <v>2917</v>
      </c>
      <c r="UY4" s="477" t="s">
        <v>2917</v>
      </c>
      <c r="UZ4" s="477" t="s">
        <v>2917</v>
      </c>
      <c r="VA4" s="477" t="s">
        <v>2917</v>
      </c>
      <c r="VB4" s="478" t="s">
        <v>2917</v>
      </c>
      <c r="VC4" s="478" t="s">
        <v>2917</v>
      </c>
      <c r="VD4" s="478" t="s">
        <v>2917</v>
      </c>
      <c r="VE4" s="478" t="s">
        <v>2917</v>
      </c>
      <c r="VF4" s="478" t="s">
        <v>2917</v>
      </c>
      <c r="VG4" s="478" t="s">
        <v>2917</v>
      </c>
      <c r="VH4" s="478" t="s">
        <v>2917</v>
      </c>
      <c r="VI4" s="478" t="s">
        <v>2917</v>
      </c>
      <c r="VJ4" s="478" t="s">
        <v>2917</v>
      </c>
      <c r="VK4" s="478" t="s">
        <v>2917</v>
      </c>
      <c r="VL4" s="478" t="s">
        <v>2917</v>
      </c>
      <c r="VM4" s="478" t="s">
        <v>2917</v>
      </c>
      <c r="VN4" s="478" t="s">
        <v>2917</v>
      </c>
      <c r="VO4" s="478" t="s">
        <v>2917</v>
      </c>
      <c r="VP4" s="478" t="s">
        <v>2917</v>
      </c>
      <c r="VQ4" s="478" t="s">
        <v>2917</v>
      </c>
      <c r="VR4" s="478" t="s">
        <v>2917</v>
      </c>
      <c r="VS4" s="479" t="s">
        <v>2917</v>
      </c>
      <c r="VT4" s="480" t="s">
        <v>2917</v>
      </c>
      <c r="VU4" s="480" t="s">
        <v>2917</v>
      </c>
      <c r="VV4" s="480" t="s">
        <v>2917</v>
      </c>
      <c r="VW4" s="480" t="s">
        <v>2917</v>
      </c>
      <c r="VX4" s="480" t="s">
        <v>2917</v>
      </c>
      <c r="VY4" s="480" t="s">
        <v>2917</v>
      </c>
      <c r="VZ4" s="480" t="s">
        <v>2917</v>
      </c>
      <c r="WA4" s="480" t="s">
        <v>2917</v>
      </c>
      <c r="WB4" s="480" t="s">
        <v>2917</v>
      </c>
      <c r="WC4" s="480" t="s">
        <v>2917</v>
      </c>
      <c r="WD4" s="480" t="s">
        <v>2917</v>
      </c>
      <c r="WE4" s="480" t="s">
        <v>2917</v>
      </c>
      <c r="WF4" s="480" t="s">
        <v>2917</v>
      </c>
      <c r="WG4" s="480" t="s">
        <v>2917</v>
      </c>
      <c r="WH4" s="480" t="s">
        <v>2917</v>
      </c>
      <c r="WI4" s="480" t="s">
        <v>2917</v>
      </c>
      <c r="WJ4" s="480" t="s">
        <v>2917</v>
      </c>
      <c r="WK4" s="480" t="s">
        <v>2917</v>
      </c>
      <c r="WL4" s="480" t="s">
        <v>2917</v>
      </c>
      <c r="WM4" s="480" t="s">
        <v>2917</v>
      </c>
      <c r="WN4" s="480" t="s">
        <v>2917</v>
      </c>
      <c r="WO4" s="481" t="s">
        <v>2917</v>
      </c>
      <c r="WP4" s="481" t="s">
        <v>2917</v>
      </c>
      <c r="WQ4" s="481" t="s">
        <v>2917</v>
      </c>
      <c r="WR4" s="481" t="s">
        <v>2917</v>
      </c>
      <c r="WS4" s="481" t="s">
        <v>2917</v>
      </c>
      <c r="WT4" s="481" t="s">
        <v>2917</v>
      </c>
      <c r="WU4" s="481" t="s">
        <v>2917</v>
      </c>
      <c r="WV4" s="481" t="s">
        <v>2917</v>
      </c>
      <c r="WW4" s="481" t="s">
        <v>2917</v>
      </c>
      <c r="WX4" s="481" t="s">
        <v>2917</v>
      </c>
      <c r="WY4" s="481" t="s">
        <v>2917</v>
      </c>
      <c r="WZ4" s="481" t="s">
        <v>2917</v>
      </c>
      <c r="XA4" s="481" t="s">
        <v>2917</v>
      </c>
      <c r="XB4" s="481" t="s">
        <v>2917</v>
      </c>
      <c r="XC4" s="481" t="s">
        <v>2917</v>
      </c>
      <c r="XD4" s="481" t="s">
        <v>2917</v>
      </c>
      <c r="XE4" s="481" t="s">
        <v>2917</v>
      </c>
      <c r="XF4" s="481" t="s">
        <v>2917</v>
      </c>
      <c r="XG4" s="482" t="s">
        <v>2917</v>
      </c>
    </row>
    <row r="5" spans="1:631" s="388" customFormat="1" ht="55.5" customHeight="1" thickBot="1" x14ac:dyDescent="0.3">
      <c r="A5" s="100" t="s">
        <v>1215</v>
      </c>
      <c r="B5" s="262" t="s">
        <v>3148</v>
      </c>
      <c r="C5" s="262" t="s">
        <v>3213</v>
      </c>
      <c r="D5" s="262" t="s">
        <v>3148</v>
      </c>
      <c r="E5" s="262" t="s">
        <v>3213</v>
      </c>
      <c r="F5" s="262" t="s">
        <v>3148</v>
      </c>
      <c r="G5" s="262" t="s">
        <v>3213</v>
      </c>
      <c r="H5" s="262" t="s">
        <v>2923</v>
      </c>
      <c r="I5" s="263" t="s">
        <v>2923</v>
      </c>
      <c r="J5" s="402" t="s">
        <v>3145</v>
      </c>
      <c r="K5" s="402" t="s">
        <v>3145</v>
      </c>
      <c r="L5" s="402" t="s">
        <v>3145</v>
      </c>
      <c r="M5" s="402" t="s">
        <v>3145</v>
      </c>
      <c r="N5" s="402" t="s">
        <v>3145</v>
      </c>
      <c r="O5" s="402" t="s">
        <v>3145</v>
      </c>
      <c r="P5" s="402" t="s">
        <v>3145</v>
      </c>
      <c r="Q5" s="402" t="s">
        <v>3149</v>
      </c>
      <c r="R5" s="404" t="s">
        <v>3186</v>
      </c>
      <c r="S5" s="264" t="s">
        <v>3145</v>
      </c>
      <c r="T5" s="262" t="s">
        <v>3145</v>
      </c>
      <c r="U5" s="262" t="s">
        <v>3145</v>
      </c>
      <c r="V5" s="263" t="s">
        <v>3145</v>
      </c>
      <c r="W5" s="565" t="s">
        <v>3292</v>
      </c>
      <c r="X5" s="557" t="s">
        <v>3292</v>
      </c>
      <c r="Y5" s="557" t="s">
        <v>3292</v>
      </c>
      <c r="Z5" s="566" t="s">
        <v>3292</v>
      </c>
      <c r="AA5" s="424" t="s">
        <v>3146</v>
      </c>
      <c r="AB5" s="424" t="s">
        <v>3186</v>
      </c>
      <c r="AC5" s="424" t="s">
        <v>3145</v>
      </c>
      <c r="AD5" s="424" t="s">
        <v>3145</v>
      </c>
      <c r="AE5" s="424" t="s">
        <v>3149</v>
      </c>
      <c r="AF5" s="424" t="s">
        <v>3145</v>
      </c>
      <c r="AG5" s="424" t="s">
        <v>3156</v>
      </c>
      <c r="AH5" s="424" t="s">
        <v>3145</v>
      </c>
      <c r="AI5" s="424" t="s">
        <v>3145</v>
      </c>
      <c r="AJ5" s="424" t="s">
        <v>3145</v>
      </c>
      <c r="AK5" s="424" t="s">
        <v>3145</v>
      </c>
      <c r="AL5" s="425" t="s">
        <v>3145</v>
      </c>
      <c r="AM5" s="264" t="s">
        <v>3144</v>
      </c>
      <c r="AN5" s="262" t="s">
        <v>3144</v>
      </c>
      <c r="AO5" s="262" t="s">
        <v>3144</v>
      </c>
      <c r="AP5" s="262" t="s">
        <v>3145</v>
      </c>
      <c r="AQ5" s="262" t="s">
        <v>3144</v>
      </c>
      <c r="AR5" s="262" t="s">
        <v>3148</v>
      </c>
      <c r="AS5" s="262" t="s">
        <v>3145</v>
      </c>
      <c r="AT5" s="262" t="s">
        <v>3145</v>
      </c>
      <c r="AU5" s="262" t="s">
        <v>3144</v>
      </c>
      <c r="AV5" s="262" t="s">
        <v>3144</v>
      </c>
      <c r="AW5" s="262" t="s">
        <v>3144</v>
      </c>
      <c r="AX5" s="262" t="s">
        <v>3144</v>
      </c>
      <c r="AY5" s="262" t="s">
        <v>3144</v>
      </c>
      <c r="AZ5" s="262" t="s">
        <v>3144</v>
      </c>
      <c r="BA5" s="262" t="s">
        <v>3146</v>
      </c>
      <c r="BB5" s="262" t="s">
        <v>3146</v>
      </c>
      <c r="BC5" s="262" t="s">
        <v>3146</v>
      </c>
      <c r="BD5" s="262" t="s">
        <v>3146</v>
      </c>
      <c r="BE5" s="262" t="s">
        <v>3146</v>
      </c>
      <c r="BF5" s="262" t="s">
        <v>3146</v>
      </c>
      <c r="BG5" s="262" t="s">
        <v>3146</v>
      </c>
      <c r="BH5" s="262" t="s">
        <v>3146</v>
      </c>
      <c r="BI5" s="262" t="s">
        <v>3146</v>
      </c>
      <c r="BJ5" s="262" t="s">
        <v>3149</v>
      </c>
      <c r="BK5" s="262" t="s">
        <v>3149</v>
      </c>
      <c r="BL5" s="262" t="s">
        <v>3149</v>
      </c>
      <c r="BM5" s="262" t="s">
        <v>3149</v>
      </c>
      <c r="BN5" s="262" t="s">
        <v>3145</v>
      </c>
      <c r="BO5" s="262" t="s">
        <v>3149</v>
      </c>
      <c r="BP5" s="262" t="s">
        <v>3145</v>
      </c>
      <c r="BQ5" s="262" t="s">
        <v>3149</v>
      </c>
      <c r="BR5" s="262" t="s">
        <v>3150</v>
      </c>
      <c r="BS5" s="262" t="s">
        <v>3150</v>
      </c>
      <c r="BT5" s="262" t="s">
        <v>3150</v>
      </c>
      <c r="BU5" s="262" t="s">
        <v>3150</v>
      </c>
      <c r="BV5" s="262" t="s">
        <v>3150</v>
      </c>
      <c r="BW5" s="262" t="s">
        <v>3150</v>
      </c>
      <c r="BX5" s="262" t="s">
        <v>3147</v>
      </c>
      <c r="BY5" s="262" t="s">
        <v>3147</v>
      </c>
      <c r="BZ5" s="262" t="s">
        <v>3147</v>
      </c>
      <c r="CA5" s="262" t="s">
        <v>3147</v>
      </c>
      <c r="CB5" s="262" t="s">
        <v>3147</v>
      </c>
      <c r="CC5" s="262" t="s">
        <v>3147</v>
      </c>
      <c r="CD5" s="262" t="s">
        <v>3145</v>
      </c>
      <c r="CE5" s="262" t="s">
        <v>3151</v>
      </c>
      <c r="CF5" s="262" t="s">
        <v>3151</v>
      </c>
      <c r="CG5" s="262" t="s">
        <v>3151</v>
      </c>
      <c r="CH5" s="262" t="s">
        <v>3151</v>
      </c>
      <c r="CI5" s="262" t="s">
        <v>3151</v>
      </c>
      <c r="CJ5" s="262" t="s">
        <v>3151</v>
      </c>
      <c r="CK5" s="262" t="s">
        <v>3151</v>
      </c>
      <c r="CL5" s="262" t="s">
        <v>3151</v>
      </c>
      <c r="CM5" s="262" t="s">
        <v>3151</v>
      </c>
      <c r="CN5" s="263"/>
      <c r="CO5" s="264" t="s">
        <v>3152</v>
      </c>
      <c r="CP5" s="262" t="s">
        <v>3152</v>
      </c>
      <c r="CQ5" s="262" t="s">
        <v>3152</v>
      </c>
      <c r="CR5" s="262" t="s">
        <v>3152</v>
      </c>
      <c r="CS5" s="262" t="s">
        <v>3152</v>
      </c>
      <c r="CT5" s="262" t="s">
        <v>3152</v>
      </c>
      <c r="CU5" s="262" t="s">
        <v>3152</v>
      </c>
      <c r="CV5" s="262" t="s">
        <v>3152</v>
      </c>
      <c r="CW5" s="262" t="s">
        <v>3152</v>
      </c>
      <c r="CX5" s="262" t="s">
        <v>3152</v>
      </c>
      <c r="CY5" s="262" t="s">
        <v>3153</v>
      </c>
      <c r="CZ5" s="262" t="s">
        <v>3153</v>
      </c>
      <c r="DA5" s="262" t="s">
        <v>3153</v>
      </c>
      <c r="DB5" s="262" t="s">
        <v>3153</v>
      </c>
      <c r="DC5" s="262" t="s">
        <v>3153</v>
      </c>
      <c r="DD5" s="262" t="s">
        <v>3153</v>
      </c>
      <c r="DE5" s="262" t="s">
        <v>3153</v>
      </c>
      <c r="DF5" s="262" t="s">
        <v>3154</v>
      </c>
      <c r="DG5" s="262" t="s">
        <v>3154</v>
      </c>
      <c r="DH5" s="262" t="s">
        <v>3154</v>
      </c>
      <c r="DI5" s="262" t="s">
        <v>3154</v>
      </c>
      <c r="DJ5" s="262" t="s">
        <v>3154</v>
      </c>
      <c r="DK5" s="262" t="s">
        <v>3154</v>
      </c>
      <c r="DL5" s="262" t="s">
        <v>3154</v>
      </c>
      <c r="DM5" s="262" t="s">
        <v>3145</v>
      </c>
      <c r="DN5" s="262" t="s">
        <v>3145</v>
      </c>
      <c r="DO5" s="262" t="s">
        <v>3145</v>
      </c>
      <c r="DP5" s="262" t="s">
        <v>3145</v>
      </c>
      <c r="DQ5" s="262" t="s">
        <v>3145</v>
      </c>
      <c r="DR5" s="262" t="s">
        <v>3155</v>
      </c>
      <c r="DS5" s="262" t="s">
        <v>3155</v>
      </c>
      <c r="DT5" s="262" t="s">
        <v>3155</v>
      </c>
      <c r="DU5" s="262" t="s">
        <v>3155</v>
      </c>
      <c r="DV5" s="262" t="s">
        <v>3155</v>
      </c>
      <c r="DW5" s="262" t="s">
        <v>3155</v>
      </c>
      <c r="DX5" s="262" t="s">
        <v>3155</v>
      </c>
      <c r="DY5" s="262" t="s">
        <v>3155</v>
      </c>
      <c r="DZ5" s="262" t="s">
        <v>3156</v>
      </c>
      <c r="EA5" s="262" t="s">
        <v>3156</v>
      </c>
      <c r="EB5" s="262" t="s">
        <v>3185</v>
      </c>
      <c r="EC5" s="262" t="s">
        <v>3185</v>
      </c>
      <c r="ED5" s="262" t="s">
        <v>3185</v>
      </c>
      <c r="EE5" s="262" t="s">
        <v>3185</v>
      </c>
      <c r="EF5" s="262" t="s">
        <v>3185</v>
      </c>
      <c r="EG5" s="262" t="s">
        <v>3185</v>
      </c>
      <c r="EH5" s="262" t="s">
        <v>3185</v>
      </c>
      <c r="EI5" s="262" t="s">
        <v>3156</v>
      </c>
      <c r="EJ5" s="262" t="s">
        <v>3156</v>
      </c>
      <c r="EK5" s="263" t="s">
        <v>3156</v>
      </c>
      <c r="EL5" s="264" t="s">
        <v>3186</v>
      </c>
      <c r="EM5" s="262" t="s">
        <v>3186</v>
      </c>
      <c r="EN5" s="262" t="s">
        <v>3186</v>
      </c>
      <c r="EO5" s="262" t="s">
        <v>3186</v>
      </c>
      <c r="EP5" s="262" t="s">
        <v>3186</v>
      </c>
      <c r="EQ5" s="262" t="s">
        <v>3186</v>
      </c>
      <c r="ER5" s="262" t="s">
        <v>3186</v>
      </c>
      <c r="ES5" s="262" t="s">
        <v>3186</v>
      </c>
      <c r="ET5" s="262" t="s">
        <v>3186</v>
      </c>
      <c r="EU5" s="262" t="s">
        <v>3186</v>
      </c>
      <c r="EV5" s="262" t="s">
        <v>3186</v>
      </c>
      <c r="EW5" s="262" t="s">
        <v>3186</v>
      </c>
      <c r="EX5" s="262" t="s">
        <v>3186</v>
      </c>
      <c r="EY5" s="262" t="s">
        <v>3186</v>
      </c>
      <c r="EZ5" s="262" t="s">
        <v>3186</v>
      </c>
      <c r="FA5" s="262" t="s">
        <v>3186</v>
      </c>
      <c r="FB5" s="262" t="s">
        <v>3186</v>
      </c>
      <c r="FC5" s="262" t="s">
        <v>3186</v>
      </c>
      <c r="FD5" s="262" t="s">
        <v>3186</v>
      </c>
      <c r="FE5" s="262" t="s">
        <v>3186</v>
      </c>
      <c r="FF5" s="262" t="s">
        <v>3187</v>
      </c>
      <c r="FG5" s="262" t="s">
        <v>3187</v>
      </c>
      <c r="FH5" s="262" t="s">
        <v>3187</v>
      </c>
      <c r="FI5" s="262" t="s">
        <v>3187</v>
      </c>
      <c r="FJ5" s="262" t="s">
        <v>3145</v>
      </c>
      <c r="FK5" s="262" t="s">
        <v>3145</v>
      </c>
      <c r="FL5" s="262" t="s">
        <v>3145</v>
      </c>
      <c r="FM5" s="262" t="s">
        <v>3187</v>
      </c>
      <c r="FN5" s="262" t="s">
        <v>3187</v>
      </c>
      <c r="FO5" s="262" t="s">
        <v>3145</v>
      </c>
      <c r="FP5" s="262" t="s">
        <v>3187</v>
      </c>
      <c r="FQ5" s="262" t="s">
        <v>3145</v>
      </c>
      <c r="FR5" s="262" t="s">
        <v>3187</v>
      </c>
      <c r="FS5" s="262" t="s">
        <v>3145</v>
      </c>
      <c r="FT5" s="262" t="s">
        <v>3187</v>
      </c>
      <c r="FU5" s="262" t="s">
        <v>3187</v>
      </c>
      <c r="FV5" s="262" t="s">
        <v>3187</v>
      </c>
      <c r="FW5" s="262" t="s">
        <v>3145</v>
      </c>
      <c r="FX5" s="262" t="s">
        <v>3145</v>
      </c>
      <c r="FY5" s="262" t="s">
        <v>3187</v>
      </c>
      <c r="FZ5" s="262" t="s">
        <v>3188</v>
      </c>
      <c r="GA5" s="262" t="s">
        <v>3188</v>
      </c>
      <c r="GB5" s="262" t="s">
        <v>3188</v>
      </c>
      <c r="GC5" s="262" t="s">
        <v>3188</v>
      </c>
      <c r="GD5" s="262" t="s">
        <v>3188</v>
      </c>
      <c r="GE5" s="262" t="s">
        <v>3188</v>
      </c>
      <c r="GF5" s="262" t="s">
        <v>3188</v>
      </c>
      <c r="GG5" s="262" t="s">
        <v>3188</v>
      </c>
      <c r="GH5" s="262" t="s">
        <v>3188</v>
      </c>
      <c r="GI5" s="262" t="s">
        <v>3188</v>
      </c>
      <c r="GJ5" s="262" t="s">
        <v>3145</v>
      </c>
      <c r="GK5" s="262" t="s">
        <v>3145</v>
      </c>
      <c r="GL5" s="262" t="s">
        <v>3145</v>
      </c>
      <c r="GM5" s="262" t="s">
        <v>3145</v>
      </c>
      <c r="GN5" s="262" t="s">
        <v>3145</v>
      </c>
      <c r="GO5" s="262" t="s">
        <v>3145</v>
      </c>
      <c r="GP5" s="262" t="s">
        <v>3145</v>
      </c>
      <c r="GQ5" s="262" t="s">
        <v>3145</v>
      </c>
      <c r="GR5" s="262" t="s">
        <v>3145</v>
      </c>
      <c r="GS5" s="262" t="s">
        <v>3145</v>
      </c>
      <c r="GT5" s="262" t="s">
        <v>3188</v>
      </c>
      <c r="GU5" s="262" t="s">
        <v>3188</v>
      </c>
      <c r="GV5" s="262" t="s">
        <v>3188</v>
      </c>
      <c r="GW5" s="262" t="s">
        <v>3188</v>
      </c>
      <c r="GX5" s="262" t="s">
        <v>3188</v>
      </c>
      <c r="GY5" s="262" t="s">
        <v>3188</v>
      </c>
      <c r="GZ5" s="262" t="s">
        <v>3188</v>
      </c>
      <c r="HA5" s="262" t="s">
        <v>3188</v>
      </c>
      <c r="HB5" s="262" t="s">
        <v>3188</v>
      </c>
      <c r="HC5" s="262" t="s">
        <v>3188</v>
      </c>
      <c r="HD5" s="262" t="s">
        <v>3145</v>
      </c>
      <c r="HE5" s="262" t="s">
        <v>3145</v>
      </c>
      <c r="HF5" s="262" t="s">
        <v>3145</v>
      </c>
      <c r="HG5" s="262" t="s">
        <v>3145</v>
      </c>
      <c r="HH5" s="262" t="s">
        <v>3188</v>
      </c>
      <c r="HI5" s="262" t="s">
        <v>3188</v>
      </c>
      <c r="HJ5" s="262" t="s">
        <v>3188</v>
      </c>
      <c r="HK5" s="262" t="s">
        <v>3188</v>
      </c>
      <c r="HL5" s="262" t="s">
        <v>3188</v>
      </c>
      <c r="HM5" s="262" t="s">
        <v>3188</v>
      </c>
      <c r="HN5" s="262" t="s">
        <v>3188</v>
      </c>
      <c r="HO5" s="262" t="s">
        <v>3188</v>
      </c>
      <c r="HP5" s="262" t="s">
        <v>3188</v>
      </c>
      <c r="HQ5" s="262" t="s">
        <v>3188</v>
      </c>
      <c r="HR5" s="262" t="s">
        <v>3145</v>
      </c>
      <c r="HS5" s="262" t="s">
        <v>3145</v>
      </c>
      <c r="HT5" s="263" t="s">
        <v>3145</v>
      </c>
      <c r="HU5" s="264" t="s">
        <v>3189</v>
      </c>
      <c r="HV5" s="262" t="s">
        <v>3189</v>
      </c>
      <c r="HW5" s="262" t="s">
        <v>3189</v>
      </c>
      <c r="HX5" s="262" t="s">
        <v>3189</v>
      </c>
      <c r="HY5" s="262" t="s">
        <v>3189</v>
      </c>
      <c r="HZ5" s="262" t="s">
        <v>3189</v>
      </c>
      <c r="IA5" s="262" t="s">
        <v>3189</v>
      </c>
      <c r="IB5" s="262" t="s">
        <v>3189</v>
      </c>
      <c r="IC5" s="262" t="s">
        <v>3189</v>
      </c>
      <c r="ID5" s="262" t="s">
        <v>3189</v>
      </c>
      <c r="IE5" s="262" t="s">
        <v>3189</v>
      </c>
      <c r="IF5" s="262" t="s">
        <v>3189</v>
      </c>
      <c r="IG5" s="262" t="s">
        <v>3189</v>
      </c>
      <c r="IH5" s="262" t="s">
        <v>3145</v>
      </c>
      <c r="II5" s="262" t="s">
        <v>3145</v>
      </c>
      <c r="IJ5" s="262" t="s">
        <v>3145</v>
      </c>
      <c r="IK5" s="262" t="s">
        <v>3145</v>
      </c>
      <c r="IL5" s="262" t="s">
        <v>3189</v>
      </c>
      <c r="IM5" s="262" t="s">
        <v>3189</v>
      </c>
      <c r="IN5" s="262" t="s">
        <v>3189</v>
      </c>
      <c r="IO5" s="262" t="s">
        <v>3189</v>
      </c>
      <c r="IP5" s="262" t="s">
        <v>3189</v>
      </c>
      <c r="IQ5" s="262" t="s">
        <v>3189</v>
      </c>
      <c r="IR5" s="262" t="s">
        <v>3189</v>
      </c>
      <c r="IS5" s="262" t="s">
        <v>3189</v>
      </c>
      <c r="IT5" s="262" t="s">
        <v>3189</v>
      </c>
      <c r="IU5" s="262" t="s">
        <v>3189</v>
      </c>
      <c r="IV5" s="262" t="s">
        <v>3189</v>
      </c>
      <c r="IW5" s="262" t="s">
        <v>3189</v>
      </c>
      <c r="IX5" s="262" t="s">
        <v>3189</v>
      </c>
      <c r="IY5" s="262" t="s">
        <v>3145</v>
      </c>
      <c r="IZ5" s="262" t="s">
        <v>3189</v>
      </c>
      <c r="JA5" s="262" t="s">
        <v>3189</v>
      </c>
      <c r="JB5" s="262" t="s">
        <v>3189</v>
      </c>
      <c r="JC5" s="262" t="s">
        <v>3189</v>
      </c>
      <c r="JD5" s="262" t="s">
        <v>3189</v>
      </c>
      <c r="JE5" s="262" t="s">
        <v>3189</v>
      </c>
      <c r="JF5" s="262" t="s">
        <v>3189</v>
      </c>
      <c r="JG5" s="262" t="s">
        <v>3189</v>
      </c>
      <c r="JH5" s="262" t="s">
        <v>3189</v>
      </c>
      <c r="JI5" s="262" t="s">
        <v>3189</v>
      </c>
      <c r="JJ5" s="262" t="s">
        <v>3189</v>
      </c>
      <c r="JK5" s="262" t="s">
        <v>3189</v>
      </c>
      <c r="JL5" s="262" t="s">
        <v>3189</v>
      </c>
      <c r="JM5" s="263" t="s">
        <v>3145</v>
      </c>
      <c r="JN5" s="264" t="s">
        <v>3190</v>
      </c>
      <c r="JO5" s="262" t="s">
        <v>3190</v>
      </c>
      <c r="JP5" s="262" t="s">
        <v>3190</v>
      </c>
      <c r="JQ5" s="262" t="s">
        <v>3190</v>
      </c>
      <c r="JR5" s="262" t="s">
        <v>3190</v>
      </c>
      <c r="JS5" s="262" t="s">
        <v>3190</v>
      </c>
      <c r="JT5" s="262" t="s">
        <v>3190</v>
      </c>
      <c r="JU5" s="262" t="s">
        <v>3190</v>
      </c>
      <c r="JV5" s="262" t="s">
        <v>3190</v>
      </c>
      <c r="JW5" s="262" t="s">
        <v>3190</v>
      </c>
      <c r="JX5" s="262" t="s">
        <v>3145</v>
      </c>
      <c r="JY5" s="262" t="s">
        <v>3145</v>
      </c>
      <c r="JZ5" s="262" t="s">
        <v>3190</v>
      </c>
      <c r="KA5" s="262" t="s">
        <v>3190</v>
      </c>
      <c r="KB5" s="262" t="s">
        <v>3190</v>
      </c>
      <c r="KC5" s="262" t="s">
        <v>3190</v>
      </c>
      <c r="KD5" s="262" t="s">
        <v>3190</v>
      </c>
      <c r="KE5" s="262" t="s">
        <v>3190</v>
      </c>
      <c r="KF5" s="262" t="s">
        <v>3190</v>
      </c>
      <c r="KG5" s="262" t="s">
        <v>3190</v>
      </c>
      <c r="KH5" s="262" t="s">
        <v>3190</v>
      </c>
      <c r="KI5" s="262" t="s">
        <v>3190</v>
      </c>
      <c r="KJ5" s="262" t="s">
        <v>3145</v>
      </c>
      <c r="KK5" s="262" t="s">
        <v>3190</v>
      </c>
      <c r="KL5" s="262" t="s">
        <v>3190</v>
      </c>
      <c r="KM5" s="262" t="s">
        <v>3190</v>
      </c>
      <c r="KN5" s="262" t="s">
        <v>3190</v>
      </c>
      <c r="KO5" s="262" t="s">
        <v>3190</v>
      </c>
      <c r="KP5" s="262" t="s">
        <v>3190</v>
      </c>
      <c r="KQ5" s="262" t="s">
        <v>3190</v>
      </c>
      <c r="KR5" s="262" t="s">
        <v>3190</v>
      </c>
      <c r="KS5" s="262" t="s">
        <v>3190</v>
      </c>
      <c r="KT5" s="262" t="s">
        <v>3190</v>
      </c>
      <c r="KU5" s="263" t="s">
        <v>3145</v>
      </c>
      <c r="KV5" s="264" t="s">
        <v>3191</v>
      </c>
      <c r="KW5" s="262" t="s">
        <v>3191</v>
      </c>
      <c r="KX5" s="262" t="s">
        <v>3191</v>
      </c>
      <c r="KY5" s="262" t="s">
        <v>3191</v>
      </c>
      <c r="KZ5" s="262" t="s">
        <v>3191</v>
      </c>
      <c r="LA5" s="262" t="s">
        <v>3191</v>
      </c>
      <c r="LB5" s="262" t="s">
        <v>3191</v>
      </c>
      <c r="LC5" s="262" t="s">
        <v>3191</v>
      </c>
      <c r="LD5" s="262" t="s">
        <v>3191</v>
      </c>
      <c r="LE5" s="262" t="s">
        <v>3191</v>
      </c>
      <c r="LF5" s="262" t="s">
        <v>3191</v>
      </c>
      <c r="LG5" s="262" t="s">
        <v>3191</v>
      </c>
      <c r="LH5" s="262" t="s">
        <v>3191</v>
      </c>
      <c r="LI5" s="262" t="s">
        <v>3191</v>
      </c>
      <c r="LJ5" s="262" t="s">
        <v>3191</v>
      </c>
      <c r="LK5" s="263" t="s">
        <v>3191</v>
      </c>
      <c r="LL5" s="264" t="s">
        <v>3192</v>
      </c>
      <c r="LM5" s="262" t="s">
        <v>3192</v>
      </c>
      <c r="LN5" s="262" t="s">
        <v>3192</v>
      </c>
      <c r="LO5" s="262" t="s">
        <v>3192</v>
      </c>
      <c r="LP5" s="262" t="s">
        <v>3192</v>
      </c>
      <c r="LQ5" s="262" t="s">
        <v>3192</v>
      </c>
      <c r="LR5" s="262" t="s">
        <v>3192</v>
      </c>
      <c r="LS5" s="262" t="s">
        <v>3145</v>
      </c>
      <c r="LT5" s="262" t="s">
        <v>3145</v>
      </c>
      <c r="LU5" s="262" t="s">
        <v>3145</v>
      </c>
      <c r="LV5" s="262" t="s">
        <v>3193</v>
      </c>
      <c r="LW5" s="262" t="s">
        <v>3193</v>
      </c>
      <c r="LX5" s="262" t="s">
        <v>3193</v>
      </c>
      <c r="LY5" s="262" t="s">
        <v>3193</v>
      </c>
      <c r="LZ5" s="262" t="s">
        <v>3193</v>
      </c>
      <c r="MA5" s="262" t="s">
        <v>3193</v>
      </c>
      <c r="MB5" s="262" t="s">
        <v>3193</v>
      </c>
      <c r="MC5" s="262" t="s">
        <v>3193</v>
      </c>
      <c r="MD5" s="262" t="s">
        <v>3193</v>
      </c>
      <c r="ME5" s="262" t="s">
        <v>3193</v>
      </c>
      <c r="MF5" s="262" t="s">
        <v>3193</v>
      </c>
      <c r="MG5" s="262" t="s">
        <v>3145</v>
      </c>
      <c r="MH5" s="262" t="s">
        <v>3145</v>
      </c>
      <c r="MI5" s="262" t="s">
        <v>3194</v>
      </c>
      <c r="MJ5" s="262" t="s">
        <v>3194</v>
      </c>
      <c r="MK5" s="262" t="s">
        <v>3194</v>
      </c>
      <c r="ML5" s="262" t="s">
        <v>3194</v>
      </c>
      <c r="MM5" s="262" t="s">
        <v>3194</v>
      </c>
      <c r="MN5" s="262" t="s">
        <v>3194</v>
      </c>
      <c r="MO5" s="262" t="s">
        <v>3194</v>
      </c>
      <c r="MP5" s="262" t="s">
        <v>3194</v>
      </c>
      <c r="MQ5" s="262" t="s">
        <v>3194</v>
      </c>
      <c r="MR5" s="262" t="s">
        <v>3194</v>
      </c>
      <c r="MS5" s="262" t="s">
        <v>3194</v>
      </c>
      <c r="MT5" s="262" t="s">
        <v>3145</v>
      </c>
      <c r="MU5" s="263" t="s">
        <v>3145</v>
      </c>
      <c r="MV5" s="264" t="s">
        <v>3195</v>
      </c>
      <c r="MW5" s="262" t="s">
        <v>3195</v>
      </c>
      <c r="MX5" s="262" t="s">
        <v>3195</v>
      </c>
      <c r="MY5" s="262" t="s">
        <v>3195</v>
      </c>
      <c r="MZ5" s="262" t="s">
        <v>3195</v>
      </c>
      <c r="NA5" s="262" t="s">
        <v>3195</v>
      </c>
      <c r="NB5" s="262" t="s">
        <v>3195</v>
      </c>
      <c r="NC5" s="262" t="s">
        <v>3195</v>
      </c>
      <c r="ND5" s="262" t="s">
        <v>3195</v>
      </c>
      <c r="NE5" s="262" t="s">
        <v>3145</v>
      </c>
      <c r="NF5" s="262" t="s">
        <v>3145</v>
      </c>
      <c r="NG5" s="262" t="s">
        <v>3145</v>
      </c>
      <c r="NH5" s="262" t="s">
        <v>3196</v>
      </c>
      <c r="NI5" s="262" t="s">
        <v>3196</v>
      </c>
      <c r="NJ5" s="262" t="s">
        <v>3196</v>
      </c>
      <c r="NK5" s="262" t="s">
        <v>3196</v>
      </c>
      <c r="NL5" s="262" t="s">
        <v>3196</v>
      </c>
      <c r="NM5" s="262" t="s">
        <v>3196</v>
      </c>
      <c r="NN5" s="262" t="s">
        <v>3196</v>
      </c>
      <c r="NO5" s="262" t="s">
        <v>3196</v>
      </c>
      <c r="NP5" s="262" t="s">
        <v>3196</v>
      </c>
      <c r="NQ5" s="263" t="s">
        <v>3196</v>
      </c>
      <c r="NR5" s="264" t="s">
        <v>3197</v>
      </c>
      <c r="NS5" s="262" t="s">
        <v>3145</v>
      </c>
      <c r="NT5" s="262" t="s">
        <v>3145</v>
      </c>
      <c r="NU5" s="262" t="s">
        <v>3145</v>
      </c>
      <c r="NV5" s="262" t="s">
        <v>3145</v>
      </c>
      <c r="NW5" s="262" t="s">
        <v>3145</v>
      </c>
      <c r="NX5" s="262" t="s">
        <v>3145</v>
      </c>
      <c r="NY5" s="262" t="s">
        <v>3145</v>
      </c>
      <c r="NZ5" s="262" t="s">
        <v>3197</v>
      </c>
      <c r="OA5" s="262" t="s">
        <v>3197</v>
      </c>
      <c r="OB5" s="262" t="s">
        <v>3197</v>
      </c>
      <c r="OC5" s="262" t="s">
        <v>3197</v>
      </c>
      <c r="OD5" s="262" t="s">
        <v>3197</v>
      </c>
      <c r="OE5" s="262" t="s">
        <v>3197</v>
      </c>
      <c r="OF5" s="262" t="s">
        <v>3145</v>
      </c>
      <c r="OG5" s="262" t="s">
        <v>3145</v>
      </c>
      <c r="OH5" s="262" t="s">
        <v>3145</v>
      </c>
      <c r="OI5" s="263" t="s">
        <v>3145</v>
      </c>
      <c r="OJ5" s="264" t="s">
        <v>3198</v>
      </c>
      <c r="OK5" s="262" t="s">
        <v>3198</v>
      </c>
      <c r="OL5" s="262" t="s">
        <v>3198</v>
      </c>
      <c r="OM5" s="262" t="s">
        <v>3198</v>
      </c>
      <c r="ON5" s="262" t="s">
        <v>3198</v>
      </c>
      <c r="OO5" s="262" t="s">
        <v>3198</v>
      </c>
      <c r="OP5" s="262" t="s">
        <v>3198</v>
      </c>
      <c r="OQ5" s="262" t="s">
        <v>3198</v>
      </c>
      <c r="OR5" s="262" t="s">
        <v>3145</v>
      </c>
      <c r="OS5" s="265" t="s">
        <v>3217</v>
      </c>
      <c r="OT5" s="266" t="s">
        <v>3217</v>
      </c>
      <c r="OU5" s="266" t="s">
        <v>3145</v>
      </c>
      <c r="OV5" s="267" t="s">
        <v>3217</v>
      </c>
      <c r="OW5" s="266" t="s">
        <v>3217</v>
      </c>
      <c r="OX5" s="266" t="s">
        <v>3145</v>
      </c>
      <c r="OY5" s="266" t="s">
        <v>3145</v>
      </c>
      <c r="OZ5" s="268" t="s">
        <v>3217</v>
      </c>
      <c r="PA5" s="268" t="s">
        <v>3217</v>
      </c>
      <c r="PB5" s="268" t="s">
        <v>3145</v>
      </c>
      <c r="PC5" s="269" t="s">
        <v>3217</v>
      </c>
      <c r="PD5" s="268" t="s">
        <v>3217</v>
      </c>
      <c r="PE5" s="268" t="s">
        <v>3145</v>
      </c>
      <c r="PF5" s="268" t="s">
        <v>3145</v>
      </c>
      <c r="PG5" s="270" t="s">
        <v>3217</v>
      </c>
      <c r="PH5" s="270" t="s">
        <v>3217</v>
      </c>
      <c r="PI5" s="270" t="s">
        <v>3145</v>
      </c>
      <c r="PJ5" s="271" t="s">
        <v>3217</v>
      </c>
      <c r="PK5" s="270" t="s">
        <v>3217</v>
      </c>
      <c r="PL5" s="270" t="s">
        <v>3145</v>
      </c>
      <c r="PM5" s="270" t="s">
        <v>3145</v>
      </c>
      <c r="PN5" s="272" t="s">
        <v>3217</v>
      </c>
      <c r="PO5" s="272" t="s">
        <v>3217</v>
      </c>
      <c r="PP5" s="272" t="s">
        <v>3145</v>
      </c>
      <c r="PQ5" s="273" t="s">
        <v>3217</v>
      </c>
      <c r="PR5" s="272" t="s">
        <v>3217</v>
      </c>
      <c r="PS5" s="272" t="s">
        <v>3145</v>
      </c>
      <c r="PT5" s="272" t="s">
        <v>3145</v>
      </c>
      <c r="PU5" s="274" t="s">
        <v>3217</v>
      </c>
      <c r="PV5" s="274" t="s">
        <v>3217</v>
      </c>
      <c r="PW5" s="274" t="s">
        <v>3145</v>
      </c>
      <c r="PX5" s="275" t="s">
        <v>3217</v>
      </c>
      <c r="PY5" s="274" t="s">
        <v>3217</v>
      </c>
      <c r="PZ5" s="274" t="s">
        <v>3145</v>
      </c>
      <c r="QA5" s="276" t="s">
        <v>3217</v>
      </c>
      <c r="QB5" s="276" t="s">
        <v>3217</v>
      </c>
      <c r="QC5" s="277" t="s">
        <v>3217</v>
      </c>
      <c r="QD5" s="276" t="s">
        <v>3217</v>
      </c>
      <c r="QE5" s="276" t="s">
        <v>3145</v>
      </c>
      <c r="QF5" s="276" t="s">
        <v>3217</v>
      </c>
      <c r="QG5" s="278" t="s">
        <v>3217</v>
      </c>
      <c r="QH5" s="278" t="s">
        <v>3217</v>
      </c>
      <c r="QI5" s="278" t="s">
        <v>3145</v>
      </c>
      <c r="QJ5" s="279" t="s">
        <v>3217</v>
      </c>
      <c r="QK5" s="278" t="s">
        <v>3217</v>
      </c>
      <c r="QL5" s="278" t="s">
        <v>3145</v>
      </c>
      <c r="QM5" s="280" t="s">
        <v>3145</v>
      </c>
      <c r="QN5" s="280" t="s">
        <v>3217</v>
      </c>
      <c r="QO5" s="280" t="s">
        <v>3217</v>
      </c>
      <c r="QP5" s="280" t="s">
        <v>3145</v>
      </c>
      <c r="QQ5" s="281" t="s">
        <v>3217</v>
      </c>
      <c r="QR5" s="280" t="s">
        <v>3217</v>
      </c>
      <c r="QS5" s="280" t="s">
        <v>3145</v>
      </c>
      <c r="QT5" s="266" t="s">
        <v>3217</v>
      </c>
      <c r="QU5" s="266" t="s">
        <v>3217</v>
      </c>
      <c r="QV5" s="282" t="s">
        <v>3145</v>
      </c>
      <c r="QW5" s="267" t="s">
        <v>3217</v>
      </c>
      <c r="QX5" s="266" t="s">
        <v>3217</v>
      </c>
      <c r="QY5" s="266" t="s">
        <v>3145</v>
      </c>
      <c r="QZ5" s="282" t="s">
        <v>3217</v>
      </c>
      <c r="RA5" s="282" t="s">
        <v>3217</v>
      </c>
      <c r="RB5" s="282" t="s">
        <v>3145</v>
      </c>
      <c r="RC5" s="283" t="s">
        <v>3217</v>
      </c>
      <c r="RD5" s="282" t="s">
        <v>3217</v>
      </c>
      <c r="RE5" s="282" t="s">
        <v>3145</v>
      </c>
      <c r="RF5" s="284" t="s">
        <v>3145</v>
      </c>
      <c r="RG5" s="284" t="s">
        <v>3145</v>
      </c>
      <c r="RH5" s="284" t="s">
        <v>3145</v>
      </c>
      <c r="RI5" s="285" t="s">
        <v>3145</v>
      </c>
      <c r="RJ5" s="285" t="s">
        <v>3145</v>
      </c>
      <c r="RK5" s="285" t="s">
        <v>3145</v>
      </c>
      <c r="RL5" s="285" t="s">
        <v>3145</v>
      </c>
      <c r="RM5" s="285" t="s">
        <v>3145</v>
      </c>
      <c r="RN5" s="285" t="s">
        <v>3145</v>
      </c>
      <c r="RO5" s="285" t="s">
        <v>3145</v>
      </c>
      <c r="RP5" s="285" t="s">
        <v>3145</v>
      </c>
      <c r="RQ5" s="285" t="s">
        <v>3145</v>
      </c>
      <c r="RR5" s="286" t="s">
        <v>3145</v>
      </c>
      <c r="RS5" s="285" t="s">
        <v>3145</v>
      </c>
      <c r="RT5" s="284" t="s">
        <v>3145</v>
      </c>
      <c r="RU5" s="285" t="s">
        <v>3145</v>
      </c>
      <c r="RV5" s="284" t="s">
        <v>3145</v>
      </c>
      <c r="RW5" s="284" t="s">
        <v>3145</v>
      </c>
      <c r="RX5" s="287" t="s">
        <v>3218</v>
      </c>
      <c r="RY5" s="288" t="s">
        <v>3218</v>
      </c>
      <c r="RZ5" s="289" t="s">
        <v>3220</v>
      </c>
      <c r="SA5" s="290" t="s">
        <v>3220</v>
      </c>
      <c r="SB5" s="290" t="s">
        <v>3220</v>
      </c>
      <c r="SC5" s="290" t="s">
        <v>3220</v>
      </c>
      <c r="SD5" s="290" t="s">
        <v>3220</v>
      </c>
      <c r="SE5" s="291" t="s">
        <v>3220</v>
      </c>
      <c r="SF5" s="292" t="s">
        <v>3219</v>
      </c>
      <c r="SG5" s="293" t="s">
        <v>3219</v>
      </c>
      <c r="SH5" s="293" t="s">
        <v>3219</v>
      </c>
      <c r="SI5" s="293" t="s">
        <v>3219</v>
      </c>
      <c r="SJ5" s="293" t="s">
        <v>3219</v>
      </c>
      <c r="SK5" s="293" t="s">
        <v>3219</v>
      </c>
      <c r="SL5" s="293" t="s">
        <v>3219</v>
      </c>
      <c r="SM5" s="293" t="s">
        <v>3219</v>
      </c>
      <c r="SN5" s="293"/>
      <c r="SO5" s="293"/>
      <c r="SP5" s="293"/>
      <c r="SQ5" s="294" t="s">
        <v>3145</v>
      </c>
      <c r="SR5" s="294" t="s">
        <v>3145</v>
      </c>
      <c r="SS5" s="294" t="s">
        <v>3145</v>
      </c>
      <c r="ST5" s="294" t="s">
        <v>3145</v>
      </c>
      <c r="SU5" s="294" t="s">
        <v>3145</v>
      </c>
      <c r="SV5" s="293" t="s">
        <v>3145</v>
      </c>
      <c r="SW5" s="293" t="s">
        <v>3145</v>
      </c>
      <c r="SX5" s="293" t="s">
        <v>3145</v>
      </c>
      <c r="SY5" s="293" t="s">
        <v>3145</v>
      </c>
      <c r="SZ5" s="295" t="s">
        <v>3145</v>
      </c>
      <c r="TA5" s="296" t="s">
        <v>3145</v>
      </c>
      <c r="TB5" s="296" t="s">
        <v>3145</v>
      </c>
      <c r="TC5" s="297" t="s">
        <v>3145</v>
      </c>
      <c r="TD5" s="540"/>
      <c r="TE5" s="298" t="s">
        <v>3148</v>
      </c>
      <c r="TF5" s="299" t="s">
        <v>3148</v>
      </c>
      <c r="TG5" s="299" t="s">
        <v>3148</v>
      </c>
      <c r="TH5" s="299" t="s">
        <v>3148</v>
      </c>
      <c r="TI5" s="299" t="s">
        <v>3148</v>
      </c>
      <c r="TJ5" s="299" t="s">
        <v>3148</v>
      </c>
      <c r="TK5" s="299" t="s">
        <v>3148</v>
      </c>
      <c r="TL5" s="299" t="s">
        <v>3148</v>
      </c>
      <c r="TM5" s="299" t="s">
        <v>3148</v>
      </c>
      <c r="TN5" s="299" t="s">
        <v>3148</v>
      </c>
      <c r="TO5" s="299" t="s">
        <v>3148</v>
      </c>
      <c r="TP5" s="299" t="s">
        <v>3148</v>
      </c>
      <c r="TQ5" s="299" t="s">
        <v>3148</v>
      </c>
      <c r="TR5" s="300" t="s">
        <v>3148</v>
      </c>
      <c r="TS5" s="300" t="s">
        <v>3148</v>
      </c>
      <c r="TT5" s="300" t="s">
        <v>3148</v>
      </c>
      <c r="TU5" s="300" t="s">
        <v>3148</v>
      </c>
      <c r="TV5" s="300" t="s">
        <v>3148</v>
      </c>
      <c r="TW5" s="300" t="s">
        <v>3148</v>
      </c>
      <c r="TX5" s="300" t="s">
        <v>3148</v>
      </c>
      <c r="TY5" s="300" t="s">
        <v>3148</v>
      </c>
      <c r="TZ5" s="300" t="s">
        <v>3148</v>
      </c>
      <c r="UA5" s="300" t="s">
        <v>3148</v>
      </c>
      <c r="UB5" s="300" t="s">
        <v>3148</v>
      </c>
      <c r="UC5" s="300" t="s">
        <v>3148</v>
      </c>
      <c r="UD5" s="300" t="s">
        <v>3148</v>
      </c>
      <c r="UE5" s="300" t="s">
        <v>3148</v>
      </c>
      <c r="UF5" s="300" t="s">
        <v>3148</v>
      </c>
      <c r="UG5" s="300" t="s">
        <v>3148</v>
      </c>
      <c r="UH5" s="300" t="s">
        <v>3148</v>
      </c>
      <c r="UI5" s="300" t="s">
        <v>3148</v>
      </c>
      <c r="UJ5" s="301" t="s">
        <v>3148</v>
      </c>
      <c r="UK5" s="301" t="s">
        <v>3148</v>
      </c>
      <c r="UL5" s="301" t="s">
        <v>3148</v>
      </c>
      <c r="UM5" s="301" t="s">
        <v>3148</v>
      </c>
      <c r="UN5" s="301" t="s">
        <v>3148</v>
      </c>
      <c r="UO5" s="301" t="s">
        <v>3148</v>
      </c>
      <c r="UP5" s="301" t="s">
        <v>3148</v>
      </c>
      <c r="UQ5" s="301" t="s">
        <v>3148</v>
      </c>
      <c r="UR5" s="301" t="s">
        <v>3148</v>
      </c>
      <c r="US5" s="301" t="s">
        <v>3148</v>
      </c>
      <c r="UT5" s="301" t="s">
        <v>3148</v>
      </c>
      <c r="UU5" s="301" t="s">
        <v>3148</v>
      </c>
      <c r="UV5" s="301" t="s">
        <v>3148</v>
      </c>
      <c r="UW5" s="301" t="s">
        <v>3148</v>
      </c>
      <c r="UX5" s="301" t="s">
        <v>3148</v>
      </c>
      <c r="UY5" s="301" t="s">
        <v>3148</v>
      </c>
      <c r="UZ5" s="301" t="s">
        <v>3148</v>
      </c>
      <c r="VA5" s="301" t="s">
        <v>3148</v>
      </c>
      <c r="VB5" s="302" t="s">
        <v>3148</v>
      </c>
      <c r="VC5" s="302" t="s">
        <v>3148</v>
      </c>
      <c r="VD5" s="302" t="s">
        <v>3148</v>
      </c>
      <c r="VE5" s="302" t="s">
        <v>3148</v>
      </c>
      <c r="VF5" s="302" t="s">
        <v>3148</v>
      </c>
      <c r="VG5" s="302" t="s">
        <v>3148</v>
      </c>
      <c r="VH5" s="302" t="s">
        <v>3148</v>
      </c>
      <c r="VI5" s="302" t="s">
        <v>3148</v>
      </c>
      <c r="VJ5" s="302" t="s">
        <v>3148</v>
      </c>
      <c r="VK5" s="302" t="s">
        <v>3148</v>
      </c>
      <c r="VL5" s="302" t="s">
        <v>3148</v>
      </c>
      <c r="VM5" s="302" t="s">
        <v>3148</v>
      </c>
      <c r="VN5" s="302" t="s">
        <v>3148</v>
      </c>
      <c r="VO5" s="302" t="s">
        <v>3148</v>
      </c>
      <c r="VP5" s="302" t="s">
        <v>3148</v>
      </c>
      <c r="VQ5" s="302" t="s">
        <v>3148</v>
      </c>
      <c r="VR5" s="302" t="s">
        <v>3148</v>
      </c>
      <c r="VS5" s="303" t="s">
        <v>3148</v>
      </c>
      <c r="VT5" s="304" t="s">
        <v>3148</v>
      </c>
      <c r="VU5" s="304" t="s">
        <v>3148</v>
      </c>
      <c r="VV5" s="304" t="s">
        <v>3148</v>
      </c>
      <c r="VW5" s="304" t="s">
        <v>3148</v>
      </c>
      <c r="VX5" s="304" t="s">
        <v>3148</v>
      </c>
      <c r="VY5" s="304" t="s">
        <v>3148</v>
      </c>
      <c r="VZ5" s="304" t="s">
        <v>3148</v>
      </c>
      <c r="WA5" s="304" t="s">
        <v>3148</v>
      </c>
      <c r="WB5" s="304" t="s">
        <v>3148</v>
      </c>
      <c r="WC5" s="304" t="s">
        <v>3148</v>
      </c>
      <c r="WD5" s="304" t="s">
        <v>3148</v>
      </c>
      <c r="WE5" s="304" t="s">
        <v>3148</v>
      </c>
      <c r="WF5" s="304" t="s">
        <v>3148</v>
      </c>
      <c r="WG5" s="304" t="s">
        <v>3148</v>
      </c>
      <c r="WH5" s="304" t="s">
        <v>3148</v>
      </c>
      <c r="WI5" s="304" t="s">
        <v>3148</v>
      </c>
      <c r="WJ5" s="304" t="s">
        <v>3148</v>
      </c>
      <c r="WK5" s="304" t="s">
        <v>3148</v>
      </c>
      <c r="WL5" s="304" t="s">
        <v>3148</v>
      </c>
      <c r="WM5" s="304" t="s">
        <v>3148</v>
      </c>
      <c r="WN5" s="304" t="s">
        <v>3148</v>
      </c>
      <c r="WO5" s="305" t="s">
        <v>3148</v>
      </c>
      <c r="WP5" s="305" t="s">
        <v>3148</v>
      </c>
      <c r="WQ5" s="305" t="s">
        <v>3148</v>
      </c>
      <c r="WR5" s="305" t="s">
        <v>3148</v>
      </c>
      <c r="WS5" s="305" t="s">
        <v>3148</v>
      </c>
      <c r="WT5" s="305" t="s">
        <v>3148</v>
      </c>
      <c r="WU5" s="305" t="s">
        <v>3148</v>
      </c>
      <c r="WV5" s="305" t="s">
        <v>3148</v>
      </c>
      <c r="WW5" s="305" t="s">
        <v>3148</v>
      </c>
      <c r="WX5" s="305" t="s">
        <v>3148</v>
      </c>
      <c r="WY5" s="305" t="s">
        <v>3148</v>
      </c>
      <c r="WZ5" s="305" t="s">
        <v>3148</v>
      </c>
      <c r="XA5" s="305" t="s">
        <v>3148</v>
      </c>
      <c r="XB5" s="305" t="s">
        <v>3148</v>
      </c>
      <c r="XC5" s="305" t="s">
        <v>3148</v>
      </c>
      <c r="XD5" s="305" t="s">
        <v>3148</v>
      </c>
      <c r="XE5" s="305" t="s">
        <v>3148</v>
      </c>
      <c r="XF5" s="305" t="s">
        <v>3148</v>
      </c>
      <c r="XG5" s="306" t="s">
        <v>3148</v>
      </c>
    </row>
    <row r="6" spans="1:631" ht="17.100000000000001" customHeight="1" x14ac:dyDescent="0.2">
      <c r="A6" s="101"/>
      <c r="B6" s="25" t="s">
        <v>6</v>
      </c>
      <c r="C6" s="535" t="s">
        <v>7</v>
      </c>
      <c r="D6" s="25" t="s">
        <v>8</v>
      </c>
      <c r="E6" s="535" t="s">
        <v>9</v>
      </c>
      <c r="F6" s="25" t="s">
        <v>10</v>
      </c>
      <c r="G6" s="535" t="s">
        <v>9</v>
      </c>
      <c r="H6" s="25">
        <v>29</v>
      </c>
      <c r="I6" s="28">
        <v>31</v>
      </c>
      <c r="J6" s="17">
        <f t="shared" ref="J6:J69" si="0">(LU6+MH6)/2</f>
        <v>0.87167956494457222</v>
      </c>
      <c r="K6" s="17">
        <f t="shared" ref="K6:K69" si="1">(DQ6+EA6)/2</f>
        <v>0.58090737958966365</v>
      </c>
      <c r="L6" s="17">
        <f t="shared" ref="L6:L69" si="2">TC6</f>
        <v>2.2286886579513568E-2</v>
      </c>
      <c r="M6" s="17">
        <f t="shared" ref="M6:M69" si="3">IK6</f>
        <v>0.36255404628802701</v>
      </c>
      <c r="N6" s="17">
        <f t="shared" ref="N6:N69" si="4">GQ6</f>
        <v>0.60243872682792143</v>
      </c>
      <c r="O6" s="17">
        <f t="shared" ref="O6:O69" si="5">NE6</f>
        <v>0.50915555893593956</v>
      </c>
      <c r="P6" s="17">
        <f t="shared" ref="P6:P69" si="6">JY6</f>
        <v>0.78378525092962026</v>
      </c>
      <c r="Q6" s="17">
        <f t="shared" ref="Q6:Q69" si="7">BP6</f>
        <v>0.54558680193784115</v>
      </c>
      <c r="R6" s="69">
        <f t="shared" ref="R6:R69" si="8">EW6</f>
        <v>0.92278625342769105</v>
      </c>
      <c r="S6" s="422">
        <f t="shared" ref="S6:S69" si="9">AVERAGE(J6:L6,M6:R6)</f>
        <v>0.57790894105119883</v>
      </c>
      <c r="T6" s="17">
        <f>1-S6</f>
        <v>0.42209105894880117</v>
      </c>
      <c r="U6" s="10">
        <f t="shared" ref="U6:U69" si="10">T6*AM6</f>
        <v>134057.80868637504</v>
      </c>
      <c r="V6" s="32">
        <v>6</v>
      </c>
      <c r="W6" s="550">
        <f t="shared" ref="W6:W69" si="11">L6-1</f>
        <v>-0.97771311342048639</v>
      </c>
      <c r="X6" s="550">
        <f t="shared" ref="X6:X69" si="12">AVERAGE(J6:K6,W6,M6:R6)</f>
        <v>0.46679782994008778</v>
      </c>
      <c r="Y6" s="550">
        <f t="shared" ref="Y6:Y69" si="13">1-X6</f>
        <v>0.53320217005991222</v>
      </c>
      <c r="Z6" s="551">
        <f t="shared" ref="Z6:Z69" si="14">Y6*AM6</f>
        <v>169347.14201970835</v>
      </c>
      <c r="AA6" s="426">
        <f t="shared" ref="AA6:AA69" si="15">BI6</f>
        <v>0.77614261785116057</v>
      </c>
      <c r="AB6" s="59">
        <f t="shared" ref="AB6:AB69" si="16">EO6</f>
        <v>0.94217290017382793</v>
      </c>
      <c r="AC6" s="59">
        <f t="shared" ref="AC6:AC69" si="17">GO6</f>
        <v>9.2097574757443637E-2</v>
      </c>
      <c r="AD6" s="59">
        <f t="shared" ref="AD6:AD69" si="18">GQ6</f>
        <v>0.60243872682792143</v>
      </c>
      <c r="AE6" s="59">
        <f t="shared" ref="AE6:AE69" si="19">BO6</f>
        <v>0.4544131980621588</v>
      </c>
      <c r="AF6" s="59">
        <f t="shared" ref="AF6:AF69" si="20">DP6</f>
        <v>0.11309919948280124</v>
      </c>
      <c r="AG6" s="59">
        <f t="shared" ref="AG6:AG69" si="21">EI6</f>
        <v>0.26799262231180238</v>
      </c>
      <c r="AH6" s="59">
        <f t="shared" ref="AH6:AH69" si="22">NE6</f>
        <v>0.50915555893593956</v>
      </c>
      <c r="AI6" s="59">
        <f t="shared" ref="AI6:AI69" si="23">LU6</f>
        <v>0.8360555988667262</v>
      </c>
      <c r="AJ6" s="59">
        <f t="shared" ref="AJ6:AJ69" si="24">MH6</f>
        <v>0.90730353102241823</v>
      </c>
      <c r="AK6" s="59">
        <f t="shared" ref="AK6:AK69" si="25">JX6</f>
        <v>0.21621474907037971</v>
      </c>
      <c r="AL6" s="35">
        <f t="shared" ref="AL6:AL69" si="26">TC6</f>
        <v>2.2286886579513568E-2</v>
      </c>
      <c r="AM6" s="27">
        <v>317604</v>
      </c>
      <c r="AN6" s="25">
        <v>154047</v>
      </c>
      <c r="AO6" s="25">
        <v>163557</v>
      </c>
      <c r="AP6" s="17">
        <f t="shared" ref="AP6:AP69" si="27">AM6/(SUM($AM$6:$AM$335))</f>
        <v>6.1687145887272081E-3</v>
      </c>
      <c r="AQ6" s="63">
        <v>94.185513307287366</v>
      </c>
      <c r="AR6" s="58">
        <v>6228.8098124099997</v>
      </c>
      <c r="AS6" s="24">
        <f t="shared" ref="AS6:AS69" si="28">AM6/AR6</f>
        <v>50.989516386777474</v>
      </c>
      <c r="AT6" s="17">
        <f t="shared" ref="AT6:AT37" si="29">AS6/1157.93</f>
        <v>4.4035059448133712E-2</v>
      </c>
      <c r="AU6" s="25">
        <v>283865</v>
      </c>
      <c r="AV6" s="25">
        <v>134207</v>
      </c>
      <c r="AW6" s="25">
        <v>149658</v>
      </c>
      <c r="AX6" s="25">
        <v>33739</v>
      </c>
      <c r="AY6" s="25">
        <v>19840</v>
      </c>
      <c r="AZ6" s="25">
        <v>13899</v>
      </c>
      <c r="BA6" s="25">
        <v>246506</v>
      </c>
      <c r="BB6" s="25">
        <v>117911</v>
      </c>
      <c r="BC6" s="25">
        <v>128595</v>
      </c>
      <c r="BD6" s="63">
        <v>91.691745402231817</v>
      </c>
      <c r="BE6" s="25">
        <v>71098</v>
      </c>
      <c r="BF6" s="25">
        <v>36136</v>
      </c>
      <c r="BG6" s="25">
        <v>34962</v>
      </c>
      <c r="BH6" s="63">
        <v>103.35793146845147</v>
      </c>
      <c r="BI6" s="17">
        <v>0.77614261785116057</v>
      </c>
      <c r="BJ6" s="25">
        <v>94642</v>
      </c>
      <c r="BK6" s="25">
        <v>208273</v>
      </c>
      <c r="BL6" s="25">
        <v>14689</v>
      </c>
      <c r="BM6" s="17">
        <v>0.52494082286230104</v>
      </c>
      <c r="BN6" s="10">
        <f t="shared" ref="BN6:BN69" si="30">(1-BM6)*AM6</f>
        <v>150880.69489564173</v>
      </c>
      <c r="BO6" s="29">
        <v>0.4544131980621588</v>
      </c>
      <c r="BP6" s="30">
        <f t="shared" ref="BP6:BP69" si="31">1-BO6</f>
        <v>0.54558680193784115</v>
      </c>
      <c r="BQ6" s="31">
        <v>7.0527624800142119</v>
      </c>
      <c r="BR6" s="25">
        <v>222962</v>
      </c>
      <c r="BS6" s="25">
        <v>83184</v>
      </c>
      <c r="BT6" s="25">
        <v>122173</v>
      </c>
      <c r="BU6" s="25">
        <v>14184</v>
      </c>
      <c r="BV6" s="25">
        <v>2430</v>
      </c>
      <c r="BW6" s="18">
        <v>991</v>
      </c>
      <c r="BX6" s="25">
        <v>52591</v>
      </c>
      <c r="BY6" s="25">
        <v>36101</v>
      </c>
      <c r="BZ6" s="25">
        <v>16490</v>
      </c>
      <c r="CA6" s="59">
        <v>0.31355174839801486</v>
      </c>
      <c r="CB6" s="25">
        <v>283865</v>
      </c>
      <c r="CC6" s="25">
        <v>33739</v>
      </c>
      <c r="CD6" s="17">
        <f t="shared" ref="CD6:CD69" si="32">CC6/(CB6)</f>
        <v>0.11885579412749019</v>
      </c>
      <c r="CE6" s="25">
        <v>1771</v>
      </c>
      <c r="CF6" s="25">
        <v>4523</v>
      </c>
      <c r="CG6" s="25">
        <v>7356</v>
      </c>
      <c r="CH6" s="25">
        <v>9091</v>
      </c>
      <c r="CI6" s="25">
        <v>8578</v>
      </c>
      <c r="CJ6" s="25">
        <v>6739</v>
      </c>
      <c r="CK6" s="25">
        <v>4869</v>
      </c>
      <c r="CL6" s="25">
        <v>4107</v>
      </c>
      <c r="CM6" s="25">
        <v>5557</v>
      </c>
      <c r="CN6" s="26">
        <v>5.397596546937689</v>
      </c>
      <c r="CO6" s="33">
        <v>52591</v>
      </c>
      <c r="CP6" s="34">
        <f t="shared" ref="CP6:CP69" si="33">AM6/CO6</f>
        <v>6.0391321709037671</v>
      </c>
      <c r="CQ6" s="10">
        <v>2715</v>
      </c>
      <c r="CR6" s="10">
        <v>7169</v>
      </c>
      <c r="CS6" s="10">
        <v>6469</v>
      </c>
      <c r="CT6" s="10">
        <v>16707</v>
      </c>
      <c r="CU6" s="10">
        <v>18634</v>
      </c>
      <c r="CV6" s="10">
        <v>282</v>
      </c>
      <c r="CW6" s="10">
        <v>125</v>
      </c>
      <c r="CX6" s="10">
        <v>490</v>
      </c>
      <c r="CY6" s="25">
        <v>52591</v>
      </c>
      <c r="CZ6" s="25">
        <v>35343</v>
      </c>
      <c r="DA6" s="25">
        <v>10161</v>
      </c>
      <c r="DB6" s="25">
        <v>1905</v>
      </c>
      <c r="DC6" s="25">
        <v>4464</v>
      </c>
      <c r="DD6" s="18">
        <v>458</v>
      </c>
      <c r="DE6" s="18">
        <v>260</v>
      </c>
      <c r="DF6" s="25">
        <v>52591</v>
      </c>
      <c r="DG6" s="25">
        <v>5698</v>
      </c>
      <c r="DH6" s="18">
        <v>182</v>
      </c>
      <c r="DI6" s="18">
        <v>68</v>
      </c>
      <c r="DJ6" s="25">
        <v>46252</v>
      </c>
      <c r="DK6" s="18">
        <v>248</v>
      </c>
      <c r="DL6" s="18">
        <v>143</v>
      </c>
      <c r="DM6" s="25">
        <f t="shared" ref="DM6:DM69" si="34">(DG6+DH6)*CN6</f>
        <v>31737.867695993613</v>
      </c>
      <c r="DN6" s="17">
        <f t="shared" ref="DN6:DN69" si="35">DJ6/DF6</f>
        <v>0.87946606833868912</v>
      </c>
      <c r="DO6" s="17">
        <f t="shared" ref="DO6:DO69" si="36">DK6/DF6</f>
        <v>4.7156357551672336E-3</v>
      </c>
      <c r="DP6" s="23">
        <f t="shared" ref="DP6:DP69" si="37">(DG6+DH6+DI6)/DF6</f>
        <v>0.11309919948280124</v>
      </c>
      <c r="DQ6" s="17">
        <f t="shared" ref="DQ6:DQ69" si="38">1-DP6</f>
        <v>0.88690080051719877</v>
      </c>
      <c r="DR6" s="25">
        <v>52591</v>
      </c>
      <c r="DS6" s="18">
        <v>236</v>
      </c>
      <c r="DT6" s="25">
        <v>32761</v>
      </c>
      <c r="DU6" s="18">
        <v>27</v>
      </c>
      <c r="DV6" s="25">
        <v>5109</v>
      </c>
      <c r="DW6" s="18">
        <v>133</v>
      </c>
      <c r="DX6" s="25">
        <v>14123</v>
      </c>
      <c r="DY6" s="18">
        <v>202</v>
      </c>
      <c r="DZ6" s="17">
        <f t="shared" ref="DZ6:DZ69" si="39">(DS6+DT6+DV6+DU6)/DR6</f>
        <v>0.72508604133787147</v>
      </c>
      <c r="EA6" s="17">
        <f t="shared" ref="EA6:EA69" si="40">1-DZ6</f>
        <v>0.27491395866212853</v>
      </c>
      <c r="EB6" s="10">
        <v>52591</v>
      </c>
      <c r="EC6" s="10">
        <v>9382</v>
      </c>
      <c r="ED6" s="10">
        <v>4712</v>
      </c>
      <c r="EE6" s="10">
        <v>19013</v>
      </c>
      <c r="EF6" s="17">
        <f t="shared" ref="EF6:EF37" si="41">EE6/EB6</f>
        <v>0.36152573634272023</v>
      </c>
      <c r="EG6" s="10">
        <v>19016</v>
      </c>
      <c r="EH6" s="10">
        <v>468</v>
      </c>
      <c r="EI6" s="17">
        <f t="shared" ref="EI6:EI69" si="42">(EC6+ED6)/EB6</f>
        <v>0.26799262231180238</v>
      </c>
      <c r="EJ6" s="17">
        <f t="shared" ref="EJ6:EJ69" si="43">(EG6)/EB6</f>
        <v>0.3615827803236295</v>
      </c>
      <c r="EK6" s="69">
        <f t="shared" ref="EK6:EK69" si="44">(DQ6+EA6)/2</f>
        <v>0.58090737958966365</v>
      </c>
      <c r="EL6" s="27">
        <v>196171</v>
      </c>
      <c r="EM6" s="25">
        <v>184827</v>
      </c>
      <c r="EN6" s="25">
        <v>11344</v>
      </c>
      <c r="EO6" s="59">
        <v>0.94217290017382793</v>
      </c>
      <c r="EP6" s="25">
        <v>90050</v>
      </c>
      <c r="EQ6" s="25">
        <v>86900</v>
      </c>
      <c r="ER6" s="25">
        <v>3150</v>
      </c>
      <c r="ES6" s="59">
        <v>0.96501943364797338</v>
      </c>
      <c r="ET6" s="25">
        <v>106121</v>
      </c>
      <c r="EU6" s="25">
        <v>97927</v>
      </c>
      <c r="EV6" s="25">
        <v>8194</v>
      </c>
      <c r="EW6" s="59">
        <v>0.92278625342769105</v>
      </c>
      <c r="EX6" s="25">
        <v>156416</v>
      </c>
      <c r="EY6" s="25">
        <v>148882</v>
      </c>
      <c r="EZ6" s="25">
        <v>7534</v>
      </c>
      <c r="FA6" s="59">
        <v>0.95183357201309315</v>
      </c>
      <c r="FB6" s="25">
        <v>39755</v>
      </c>
      <c r="FC6" s="25">
        <v>35945</v>
      </c>
      <c r="FD6" s="25">
        <v>3810</v>
      </c>
      <c r="FE6" s="59">
        <v>0.90416299836498548</v>
      </c>
      <c r="FF6" s="25">
        <v>140246</v>
      </c>
      <c r="FG6" s="25">
        <v>70503</v>
      </c>
      <c r="FH6" s="25">
        <v>63796</v>
      </c>
      <c r="FI6" s="25">
        <v>5947</v>
      </c>
      <c r="FJ6" s="23">
        <f t="shared" ref="FJ6:FJ69" si="45">FI6/FF6</f>
        <v>4.2404061434907235E-2</v>
      </c>
      <c r="FK6" s="23">
        <f t="shared" ref="FK6:FK69" si="46">FH6/FF6</f>
        <v>0.4548864138727664</v>
      </c>
      <c r="FL6" s="36">
        <f t="shared" ref="FL6:FL69" si="47">FG6/FI6</f>
        <v>11.855221119892382</v>
      </c>
      <c r="FM6" s="25">
        <v>68082</v>
      </c>
      <c r="FN6" s="25">
        <v>34047</v>
      </c>
      <c r="FO6" s="17">
        <f t="shared" ref="FO6:FO69" si="48">FN6/FM6</f>
        <v>0.50008812902088662</v>
      </c>
      <c r="FP6" s="25">
        <v>31005</v>
      </c>
      <c r="FQ6" s="17">
        <f t="shared" ref="FQ6:FQ69" si="49">FP6/FM6</f>
        <v>0.45540671543139155</v>
      </c>
      <c r="FR6" s="25">
        <v>3030</v>
      </c>
      <c r="FS6" s="17">
        <f t="shared" ref="FS6:FS69" si="50">FR6/FM6</f>
        <v>4.4505155547721865E-2</v>
      </c>
      <c r="FT6" s="25">
        <v>72164</v>
      </c>
      <c r="FU6" s="25">
        <v>36456</v>
      </c>
      <c r="FV6" s="25">
        <v>32791</v>
      </c>
      <c r="FW6" s="17">
        <f t="shared" ref="FW6:FW69" si="51">FY6/FT6</f>
        <v>4.0421816972451639E-2</v>
      </c>
      <c r="FX6" s="17">
        <f t="shared" ref="FX6:FX69" si="52">FV6/FT6</f>
        <v>0.45439554348428579</v>
      </c>
      <c r="FY6" s="25">
        <v>2917</v>
      </c>
      <c r="FZ6" s="25">
        <v>155737</v>
      </c>
      <c r="GA6" s="25">
        <v>14343</v>
      </c>
      <c r="GB6" s="25">
        <v>47572</v>
      </c>
      <c r="GC6" s="25">
        <v>42231</v>
      </c>
      <c r="GD6" s="25">
        <v>27755</v>
      </c>
      <c r="GE6" s="18">
        <v>416</v>
      </c>
      <c r="GF6" s="25">
        <v>20269</v>
      </c>
      <c r="GG6" s="18">
        <v>1254</v>
      </c>
      <c r="GH6" s="18">
        <v>484</v>
      </c>
      <c r="GI6" s="18">
        <v>1413</v>
      </c>
      <c r="GJ6" s="10">
        <f t="shared" ref="GJ6:GJ69" si="53">GA6</f>
        <v>14343</v>
      </c>
      <c r="GK6" s="10">
        <f t="shared" ref="GK6:GK16" si="54">FZ6*GP6</f>
        <v>141394</v>
      </c>
      <c r="GL6" s="10">
        <f t="shared" ref="GL6:GL16" si="55">FZ6*GQ6</f>
        <v>93822</v>
      </c>
      <c r="GM6" s="10">
        <f t="shared" ref="GM6:GM69" si="56">FZ6-GL6</f>
        <v>61915</v>
      </c>
      <c r="GN6" s="10">
        <f t="shared" ref="GN6:GN16" si="57">(GI6+GH6+GG6+GF6+GE6+GD6)</f>
        <v>51591</v>
      </c>
      <c r="GO6" s="17">
        <f t="shared" ref="GO6:GO69" si="58">GA6/FZ6</f>
        <v>9.2097574757443637E-2</v>
      </c>
      <c r="GP6" s="17">
        <f t="shared" ref="GP6:GP32" si="59">(GB6+GC6+GD6+GE6+GF6+GG6+GH6+GI6)/FZ6</f>
        <v>0.90790242524255638</v>
      </c>
      <c r="GQ6" s="17">
        <f t="shared" ref="GQ6:GQ32" si="60">(GI6+GC6+GD6+GE6+GF6+GG6+GH6)/FZ6</f>
        <v>0.60243872682792143</v>
      </c>
      <c r="GR6" s="17">
        <f t="shared" ref="GR6:GR32" si="61">(GI6+GH6+GG6+GF6+GE6+GD6)/FZ6</f>
        <v>0.33127002574853759</v>
      </c>
      <c r="GS6" s="17">
        <f t="shared" ref="GS6:GS69" si="62">(GP6+GQ6)/2</f>
        <v>0.75517057603523896</v>
      </c>
      <c r="GT6" s="25">
        <v>73445</v>
      </c>
      <c r="GU6" s="25">
        <v>4395</v>
      </c>
      <c r="GV6" s="25">
        <v>21321</v>
      </c>
      <c r="GW6" s="25">
        <v>22223</v>
      </c>
      <c r="GX6" s="25">
        <v>14223</v>
      </c>
      <c r="GY6" s="18">
        <v>279</v>
      </c>
      <c r="GZ6" s="25">
        <v>9464</v>
      </c>
      <c r="HA6" s="18">
        <v>457</v>
      </c>
      <c r="HB6" s="18">
        <v>306</v>
      </c>
      <c r="HC6" s="18">
        <v>777</v>
      </c>
      <c r="HD6" s="23">
        <f t="shared" ref="HD6:HD69" si="63">GU6/GT6</f>
        <v>5.9840697120294099E-2</v>
      </c>
      <c r="HE6" s="23">
        <f t="shared" ref="HE6:HE69" si="64">(HC6+HB6+HA6+GZ6+GY6+GX6+GW6+GV6)/GT6</f>
        <v>0.94015930287970595</v>
      </c>
      <c r="HF6" s="23">
        <f t="shared" ref="HF6:HF69" si="65">(HC6+HB6+HA6+GZ6+GY6+GX6+GW6)/GT6</f>
        <v>0.64986043978487307</v>
      </c>
      <c r="HG6" s="23">
        <f t="shared" ref="HG6:HG69" si="66">(HC6+HB6+HA6+GZ6+GY6+GX6)/GT6</f>
        <v>0.34728027775886716</v>
      </c>
      <c r="HH6" s="25">
        <v>82292</v>
      </c>
      <c r="HI6" s="25">
        <v>9948</v>
      </c>
      <c r="HJ6" s="25">
        <v>26251</v>
      </c>
      <c r="HK6" s="25">
        <v>20008</v>
      </c>
      <c r="HL6" s="25">
        <v>13532</v>
      </c>
      <c r="HM6" s="18">
        <v>137</v>
      </c>
      <c r="HN6" s="25">
        <v>10805</v>
      </c>
      <c r="HO6" s="18">
        <v>797</v>
      </c>
      <c r="HP6" s="18">
        <v>178</v>
      </c>
      <c r="HQ6" s="18">
        <v>636</v>
      </c>
      <c r="HR6" s="23">
        <f t="shared" ref="HR6:HR69" si="67">HI6/HH6</f>
        <v>0.12088659894035872</v>
      </c>
      <c r="HS6" s="23">
        <f t="shared" ref="HS6:HS69" si="68">(HQ6+HP6+HO6+HN6+HM6+HL6+HK6+HJ6)/HH6</f>
        <v>0.87911340105964131</v>
      </c>
      <c r="HT6" s="80">
        <f t="shared" ref="HT6:HT69" si="69">(HQ6+HP6+HO6+HN6+HM6+HL6+HK6)/HH6</f>
        <v>0.56011519953336897</v>
      </c>
      <c r="HU6" s="27">
        <v>257901</v>
      </c>
      <c r="HV6" s="25">
        <v>13671</v>
      </c>
      <c r="HW6" s="25">
        <v>36552</v>
      </c>
      <c r="HX6" s="25">
        <v>4132</v>
      </c>
      <c r="HY6" s="25">
        <v>52412</v>
      </c>
      <c r="HZ6" s="25">
        <v>9724</v>
      </c>
      <c r="IA6" s="25">
        <v>7256</v>
      </c>
      <c r="IB6" s="18">
        <v>1037</v>
      </c>
      <c r="IC6" s="25">
        <v>57525</v>
      </c>
      <c r="ID6" s="25">
        <v>49403</v>
      </c>
      <c r="IE6" s="25">
        <v>13541</v>
      </c>
      <c r="IF6" s="18">
        <v>1975</v>
      </c>
      <c r="IG6" s="25">
        <v>10673</v>
      </c>
      <c r="IH6" s="17">
        <f t="shared" ref="IH6:IH69" si="70">(ID6+HZ6)/HU6</f>
        <v>0.22926239138273988</v>
      </c>
      <c r="II6" s="17">
        <f t="shared" ref="II6:II69" si="71">HZ6/HU6</f>
        <v>3.770439044439533E-2</v>
      </c>
      <c r="IJ6" s="30">
        <f t="shared" ref="IJ6:IJ69" si="72">1/II6</f>
        <v>26.522110242698478</v>
      </c>
      <c r="IK6" s="17">
        <f>IJ6/(MAX(IJ6:IJ335))</f>
        <v>0.36255404628802701</v>
      </c>
      <c r="IL6" s="25">
        <v>123780</v>
      </c>
      <c r="IM6" s="25">
        <v>8620</v>
      </c>
      <c r="IN6" s="25">
        <v>23785</v>
      </c>
      <c r="IO6" s="25">
        <v>2953</v>
      </c>
      <c r="IP6" s="25">
        <v>34023</v>
      </c>
      <c r="IQ6" s="25">
        <v>5147</v>
      </c>
      <c r="IR6" s="25">
        <v>4691</v>
      </c>
      <c r="IS6" s="18">
        <v>703</v>
      </c>
      <c r="IT6" s="25">
        <v>27397</v>
      </c>
      <c r="IU6" s="25">
        <v>3486</v>
      </c>
      <c r="IV6" s="25">
        <v>5153</v>
      </c>
      <c r="IW6" s="18">
        <v>1019</v>
      </c>
      <c r="IX6" s="25">
        <v>6803</v>
      </c>
      <c r="IY6" s="17">
        <f t="shared" ref="IY6:IY69" si="73">(IM6+IN6+IO6+IP6+IQ6+IR6)/IL6</f>
        <v>0.63999838423008559</v>
      </c>
      <c r="IZ6" s="25">
        <v>134121</v>
      </c>
      <c r="JA6" s="25">
        <v>5051</v>
      </c>
      <c r="JB6" s="25">
        <v>12767</v>
      </c>
      <c r="JC6" s="25">
        <v>1179</v>
      </c>
      <c r="JD6" s="25">
        <v>18389</v>
      </c>
      <c r="JE6" s="25">
        <v>4577</v>
      </c>
      <c r="JF6" s="25">
        <v>2565</v>
      </c>
      <c r="JG6" s="18">
        <v>334</v>
      </c>
      <c r="JH6" s="25">
        <v>30128</v>
      </c>
      <c r="JI6" s="25">
        <v>45917</v>
      </c>
      <c r="JJ6" s="25">
        <v>8388</v>
      </c>
      <c r="JK6" s="18">
        <v>956</v>
      </c>
      <c r="JL6" s="25">
        <v>3870</v>
      </c>
      <c r="JM6" s="80">
        <f t="shared" ref="JM6:JM69" si="74">(JA6+JB6+JC6+JD6+JE6+JF6)/IZ6</f>
        <v>0.33199871757592025</v>
      </c>
      <c r="JN6" s="27">
        <v>257901</v>
      </c>
      <c r="JO6" s="25">
        <v>194513</v>
      </c>
      <c r="JP6" s="18">
        <v>1156</v>
      </c>
      <c r="JQ6" s="18">
        <v>1692</v>
      </c>
      <c r="JR6" s="18">
        <v>1476</v>
      </c>
      <c r="JS6" s="18">
        <v>869</v>
      </c>
      <c r="JT6" s="18">
        <v>1964</v>
      </c>
      <c r="JU6" s="18">
        <v>358</v>
      </c>
      <c r="JV6" s="18">
        <v>111</v>
      </c>
      <c r="JW6" s="25">
        <v>55762</v>
      </c>
      <c r="JX6" s="17">
        <f t="shared" ref="JX6:JX69" si="75">JW6/JN6</f>
        <v>0.21621474907037971</v>
      </c>
      <c r="JY6" s="17">
        <f t="shared" ref="JY6:JY69" si="76">1-JX6</f>
        <v>0.78378525092962026</v>
      </c>
      <c r="JZ6" s="25">
        <v>202847</v>
      </c>
      <c r="KA6" s="25">
        <v>156429</v>
      </c>
      <c r="KB6" s="18">
        <v>1125</v>
      </c>
      <c r="KC6" s="18">
        <v>1584</v>
      </c>
      <c r="KD6" s="18">
        <v>1011</v>
      </c>
      <c r="KE6" s="18">
        <v>742</v>
      </c>
      <c r="KF6" s="18">
        <v>1585</v>
      </c>
      <c r="KG6" s="18">
        <v>352</v>
      </c>
      <c r="KH6" s="18">
        <v>105</v>
      </c>
      <c r="KI6" s="25">
        <v>39914</v>
      </c>
      <c r="KJ6" s="17">
        <f t="shared" ref="KJ6:KJ69" si="77">KI6/JZ6</f>
        <v>0.19676899337924642</v>
      </c>
      <c r="KK6" s="25">
        <v>55054</v>
      </c>
      <c r="KL6" s="25">
        <v>38084</v>
      </c>
      <c r="KM6" s="18">
        <v>31</v>
      </c>
      <c r="KN6" s="18">
        <v>108</v>
      </c>
      <c r="KO6" s="18">
        <v>465</v>
      </c>
      <c r="KP6" s="18">
        <v>127</v>
      </c>
      <c r="KQ6" s="18">
        <v>379</v>
      </c>
      <c r="KR6" s="18">
        <v>6</v>
      </c>
      <c r="KS6" s="18">
        <v>6</v>
      </c>
      <c r="KT6" s="25">
        <v>15848</v>
      </c>
      <c r="KU6" s="69">
        <f t="shared" ref="KU6:KU37" si="78">KT6/KK6</f>
        <v>0.28786282558942128</v>
      </c>
      <c r="KV6" s="27">
        <v>317604</v>
      </c>
      <c r="KW6" s="25">
        <v>306423</v>
      </c>
      <c r="KX6" s="25">
        <v>11181</v>
      </c>
      <c r="KY6" s="59">
        <v>3.5204216571579704E-2</v>
      </c>
      <c r="KZ6" s="25">
        <v>5877</v>
      </c>
      <c r="LA6" s="25">
        <v>3689</v>
      </c>
      <c r="LB6" s="25">
        <v>4121</v>
      </c>
      <c r="LC6" s="25">
        <v>3304</v>
      </c>
      <c r="LD6" s="25">
        <v>154047</v>
      </c>
      <c r="LE6" s="25">
        <v>148992</v>
      </c>
      <c r="LF6" s="25">
        <v>5055</v>
      </c>
      <c r="LG6" s="59">
        <v>3.2814660460768467E-2</v>
      </c>
      <c r="LH6" s="25">
        <v>163557</v>
      </c>
      <c r="LI6" s="25">
        <v>157431</v>
      </c>
      <c r="LJ6" s="25">
        <v>6126</v>
      </c>
      <c r="LK6" s="35">
        <v>3.7454832260312917E-2</v>
      </c>
      <c r="LL6" s="27">
        <v>52591</v>
      </c>
      <c r="LM6" s="18">
        <v>518</v>
      </c>
      <c r="LN6" s="25">
        <v>43451</v>
      </c>
      <c r="LO6" s="25">
        <v>8042</v>
      </c>
      <c r="LP6" s="18">
        <v>149</v>
      </c>
      <c r="LQ6" s="18">
        <v>98</v>
      </c>
      <c r="LR6" s="18">
        <v>333</v>
      </c>
      <c r="LS6" s="23">
        <f t="shared" ref="LS6:LS69" si="79">LR6/LL6</f>
        <v>6.331881880930197E-3</v>
      </c>
      <c r="LT6" s="23">
        <f t="shared" ref="LT6:LT69" si="80">1-LS6</f>
        <v>0.99366811811906985</v>
      </c>
      <c r="LU6" s="17">
        <f t="shared" ref="LU6:LU69" si="81">(LM6+LN6)/LL6</f>
        <v>0.8360555988667262</v>
      </c>
      <c r="LV6" s="25">
        <v>52591</v>
      </c>
      <c r="LW6" s="25">
        <v>2231</v>
      </c>
      <c r="LX6" s="25">
        <v>26291</v>
      </c>
      <c r="LY6" s="25">
        <v>13799</v>
      </c>
      <c r="LZ6" s="25">
        <v>2947</v>
      </c>
      <c r="MA6" s="18">
        <v>124</v>
      </c>
      <c r="MB6" s="18">
        <v>1115</v>
      </c>
      <c r="MC6" s="18">
        <v>119</v>
      </c>
      <c r="MD6" s="25">
        <v>5395</v>
      </c>
      <c r="ME6" s="18">
        <v>13</v>
      </c>
      <c r="MF6" s="18">
        <v>557</v>
      </c>
      <c r="MG6" s="17">
        <f t="shared" ref="MG6:MG69" si="82">(MA6+MB6+MC6)/LV6</f>
        <v>2.5821908691601225E-2</v>
      </c>
      <c r="MH6" s="17">
        <f t="shared" ref="MH6:MH69" si="83">(LW6+LX6+LY6+MD6)/LV6</f>
        <v>0.90730353102241823</v>
      </c>
      <c r="MI6" s="25">
        <v>52591</v>
      </c>
      <c r="MJ6" s="25">
        <v>3206</v>
      </c>
      <c r="MK6" s="25">
        <v>28796</v>
      </c>
      <c r="ML6" s="25">
        <v>15204</v>
      </c>
      <c r="MM6" s="25">
        <v>2963</v>
      </c>
      <c r="MN6" s="18">
        <v>216</v>
      </c>
      <c r="MO6" s="18">
        <v>1361</v>
      </c>
      <c r="MP6" s="18">
        <v>186</v>
      </c>
      <c r="MQ6" s="18">
        <v>61</v>
      </c>
      <c r="MR6" s="18">
        <v>5</v>
      </c>
      <c r="MS6" s="18">
        <v>593</v>
      </c>
      <c r="MT6" s="17">
        <f t="shared" ref="MT6:MT69" si="84">(MJ6+MK6+ML6+MP6+MQ6)/MI6</f>
        <v>0.9023026753627047</v>
      </c>
      <c r="MU6" s="69">
        <f t="shared" ref="MU6:MU69" si="85">(MH6+LU6)/2</f>
        <v>0.87167956494457222</v>
      </c>
      <c r="MV6" s="27">
        <v>52591</v>
      </c>
      <c r="MW6" s="25">
        <v>26777</v>
      </c>
      <c r="MX6" s="18">
        <v>102</v>
      </c>
      <c r="MY6" s="25">
        <v>11498</v>
      </c>
      <c r="MZ6" s="25">
        <v>2020</v>
      </c>
      <c r="NA6" s="25">
        <v>3591</v>
      </c>
      <c r="NB6" s="25">
        <v>2220</v>
      </c>
      <c r="NC6" s="25">
        <v>6041</v>
      </c>
      <c r="ND6" s="18">
        <v>342</v>
      </c>
      <c r="NE6" s="17">
        <f t="shared" ref="NE6:NE69" si="86">MW6/MV6</f>
        <v>0.50915555893593956</v>
      </c>
      <c r="NF6" s="10">
        <f t="shared" ref="NF6:NF69" si="87">MW6*CN6</f>
        <v>144531.4427373505</v>
      </c>
      <c r="NG6" s="17">
        <f t="shared" ref="NG6:NG69" si="88">(MW6+NC6+NA6)/MV6</f>
        <v>0.69230476697533794</v>
      </c>
      <c r="NH6" s="25">
        <v>52591</v>
      </c>
      <c r="NI6" s="25">
        <v>3682</v>
      </c>
      <c r="NJ6" s="18">
        <v>65</v>
      </c>
      <c r="NK6" s="18">
        <v>2</v>
      </c>
      <c r="NL6" s="18">
        <v>154</v>
      </c>
      <c r="NM6" s="25">
        <v>27740</v>
      </c>
      <c r="NN6" s="25">
        <v>20285</v>
      </c>
      <c r="NO6" s="18">
        <v>288</v>
      </c>
      <c r="NP6" s="18">
        <v>18</v>
      </c>
      <c r="NQ6" s="32">
        <v>357</v>
      </c>
      <c r="NR6" s="27">
        <v>52591</v>
      </c>
      <c r="NS6" s="37">
        <f t="shared" ref="NS6:NS69" si="89">SUM(NZ6:OE6)/NR6</f>
        <v>2.0452358768610597</v>
      </c>
      <c r="NT6" s="37">
        <f t="shared" ref="NT6:NT69" si="90">NS6/(MAX($NS$6:$NS$335))</f>
        <v>0.55187954093668468</v>
      </c>
      <c r="NU6" s="37">
        <f t="shared" ref="NU6:NU69" si="91">1/NS6</f>
        <v>0.4889411589702588</v>
      </c>
      <c r="NV6" s="17">
        <f t="shared" ref="NV6:NV69" si="92">NU6/(MAX($NU$6:$NU$335))</f>
        <v>9.9284990443960705E-2</v>
      </c>
      <c r="NW6" s="10">
        <f t="shared" ref="NW6:NW69" si="93">NR6-(MAX(NZ6:OE6))</f>
        <v>16790</v>
      </c>
      <c r="NX6" s="17">
        <f t="shared" ref="NX6:NX69" si="94">NW6/NR6</f>
        <v>0.31925614648894296</v>
      </c>
      <c r="NY6" s="19">
        <f t="shared" ref="NY6:NY69" si="95">NW6/(MAX($NW$6:$NW$335))</f>
        <v>0.30258249382760549</v>
      </c>
      <c r="NZ6" s="25">
        <v>28403</v>
      </c>
      <c r="OA6" s="25">
        <v>35801</v>
      </c>
      <c r="OB6" s="25">
        <v>4499</v>
      </c>
      <c r="OC6" s="25">
        <v>28739</v>
      </c>
      <c r="OD6" s="25">
        <v>4041</v>
      </c>
      <c r="OE6" s="25">
        <v>6078</v>
      </c>
      <c r="OF6" s="17">
        <f t="shared" ref="OF6:OF69" si="96">OC6/NR6</f>
        <v>0.54646232245060944</v>
      </c>
      <c r="OG6" s="17">
        <f t="shared" ref="OG6:OG69" si="97">NZ6/NR6</f>
        <v>0.54007339658876996</v>
      </c>
      <c r="OH6" s="17">
        <f t="shared" ref="OH6:OH69" si="98">OA6/NR6</f>
        <v>0.68074385351105704</v>
      </c>
      <c r="OI6" s="69">
        <f t="shared" ref="OI6:OI69" si="99">(MAX(OD6:OE6))/NR6</f>
        <v>0.11557110532220342</v>
      </c>
      <c r="OJ6" s="27">
        <v>52591</v>
      </c>
      <c r="OK6" s="25">
        <v>3180</v>
      </c>
      <c r="OL6" s="25">
        <v>40715</v>
      </c>
      <c r="OM6" s="25">
        <v>23313</v>
      </c>
      <c r="ON6" s="18">
        <v>1057</v>
      </c>
      <c r="OO6" s="18">
        <v>1218</v>
      </c>
      <c r="OP6" s="18">
        <v>667</v>
      </c>
      <c r="OQ6" s="25">
        <v>6994</v>
      </c>
      <c r="OR6" s="69">
        <f t="shared" ref="OR6:OR69" si="100">(OK6+OL6+ON6+OP6)/OJ6</f>
        <v>0.86742978836683082</v>
      </c>
      <c r="OS6" s="85">
        <v>27042</v>
      </c>
      <c r="OT6" s="22">
        <v>27042</v>
      </c>
      <c r="OU6" s="38">
        <f t="shared" ref="OU6:OU37" si="101">OT6/RG6</f>
        <v>0.67922537864516619</v>
      </c>
      <c r="OV6" s="39">
        <v>0.64522668441683306</v>
      </c>
      <c r="OW6" s="22">
        <v>1744822</v>
      </c>
      <c r="OX6" s="36">
        <f t="shared" ref="OX6:OX37" si="102">OW6*40.918</f>
        <v>71394626.596000001</v>
      </c>
      <c r="OY6" s="36">
        <f t="shared" ref="OY6:OY37" si="103">OT6/2.47105*167.424464</f>
        <v>1832213.9800845797</v>
      </c>
      <c r="OZ6" s="22">
        <v>9647</v>
      </c>
      <c r="PA6" s="22">
        <v>9647</v>
      </c>
      <c r="PB6" s="38">
        <f t="shared" ref="PB6:PB37" si="104">PA6/RG6</f>
        <v>0.24230778891316906</v>
      </c>
      <c r="PC6" s="39">
        <v>0.56289416398880487</v>
      </c>
      <c r="PD6" s="22">
        <v>543024</v>
      </c>
      <c r="PE6" s="40">
        <f t="shared" ref="PE6:PE69" si="105">PD6*40.918</f>
        <v>22219456.031999998</v>
      </c>
      <c r="PF6" s="36">
        <f t="shared" ref="PF6:PF69" si="106">PA6/2.47105*759</f>
        <v>2963142.3888630336</v>
      </c>
      <c r="PG6" s="22">
        <v>2549</v>
      </c>
      <c r="PH6" s="22">
        <v>2549</v>
      </c>
      <c r="PI6" s="38">
        <f t="shared" ref="PI6:PI37" si="107">PH6/RG6</f>
        <v>6.4024313666390373E-2</v>
      </c>
      <c r="PJ6" s="39">
        <v>0.12331894860729697</v>
      </c>
      <c r="PK6" s="22">
        <v>31434</v>
      </c>
      <c r="PL6" s="41">
        <f t="shared" ref="PL6:PL69" si="108">PK6*40.918</f>
        <v>1286216.412</v>
      </c>
      <c r="PM6" s="36">
        <f t="shared" ref="PM6:PM69" si="109">PH6/2.47105*202</f>
        <v>208372.149491107</v>
      </c>
      <c r="PN6" s="22">
        <v>198</v>
      </c>
      <c r="PO6" s="22">
        <v>198</v>
      </c>
      <c r="PP6" s="38">
        <f t="shared" ref="PP6:PP37" si="110">PO6/RG6</f>
        <v>4.9732499434857963E-3</v>
      </c>
      <c r="PQ6" s="39">
        <v>0.47015151515151515</v>
      </c>
      <c r="PR6" s="22">
        <v>9309</v>
      </c>
      <c r="PS6" s="41">
        <f t="shared" ref="PS6:PS69" si="111">PR6*40.918</f>
        <v>380905.66200000001</v>
      </c>
      <c r="PT6" s="36">
        <f t="shared" ref="PT6:PT69" si="112">PO6/2.47105*324</f>
        <v>25961.433398757614</v>
      </c>
      <c r="PU6" s="22"/>
      <c r="PV6" s="22"/>
      <c r="PW6" s="38">
        <f t="shared" ref="PW6:PW37" si="113">PV6/RG6</f>
        <v>0</v>
      </c>
      <c r="PX6" s="39">
        <v>0</v>
      </c>
      <c r="PY6" s="22"/>
      <c r="PZ6" s="36">
        <f t="shared" ref="PZ6:PZ69" si="114">PU6/2.47105*377</f>
        <v>0</v>
      </c>
      <c r="QA6" s="22"/>
      <c r="QB6" s="22"/>
      <c r="QC6" s="39">
        <v>0</v>
      </c>
      <c r="QD6" s="22"/>
      <c r="QE6" s="22">
        <f t="shared" ref="QE6:QE69" si="115">QD6*0.00161111111111111</f>
        <v>0</v>
      </c>
      <c r="QF6" s="22"/>
      <c r="QG6" s="22">
        <v>1</v>
      </c>
      <c r="QH6" s="22">
        <v>1</v>
      </c>
      <c r="QI6" s="38">
        <f t="shared" ref="QI6:QI37" si="116">QH6/RG6</f>
        <v>2.511742395699897E-5</v>
      </c>
      <c r="QJ6" s="39">
        <v>0.16</v>
      </c>
      <c r="QK6" s="22">
        <v>16</v>
      </c>
      <c r="QL6" s="42">
        <f t="shared" ref="QL6:QL69" si="117">QJ6*249.12</f>
        <v>39.859200000000001</v>
      </c>
      <c r="QM6" s="22">
        <f t="shared" ref="QM6:QM37" si="118">QN6+QT6+QZ6</f>
        <v>376</v>
      </c>
      <c r="QN6" s="22">
        <v>54</v>
      </c>
      <c r="QO6" s="22">
        <v>54</v>
      </c>
      <c r="QP6" s="38">
        <f t="shared" ref="QP6:QP37" si="119">QO6/RG6</f>
        <v>1.3563408936779443E-3</v>
      </c>
      <c r="QQ6" s="39">
        <v>0.12037037037037036</v>
      </c>
      <c r="QR6" s="22">
        <v>650</v>
      </c>
      <c r="QS6" s="36">
        <f t="shared" ref="QS6:QS69" si="120">QN6/2.47105*581</f>
        <v>12696.626939964792</v>
      </c>
      <c r="QT6" s="22">
        <v>256</v>
      </c>
      <c r="QU6" s="22">
        <v>256</v>
      </c>
      <c r="QV6" s="38">
        <f t="shared" ref="QV6:QV37" si="121">QU6/RG6</f>
        <v>6.4300605329917363E-3</v>
      </c>
      <c r="QW6" s="39">
        <v>0.14499999999999999</v>
      </c>
      <c r="QX6" s="22">
        <v>3712</v>
      </c>
      <c r="QY6" s="36">
        <f t="shared" ref="QY6:QY69" si="122">QU6/2.47105*581</f>
        <v>60191.416604277532</v>
      </c>
      <c r="QZ6" s="22">
        <v>66</v>
      </c>
      <c r="RA6" s="22">
        <v>66</v>
      </c>
      <c r="RB6" s="38">
        <f t="shared" ref="RB6:RB37" si="123">RA6/RG6</f>
        <v>1.6577499811619321E-3</v>
      </c>
      <c r="RC6" s="39">
        <v>0.10333333333333333</v>
      </c>
      <c r="RD6" s="22">
        <v>682</v>
      </c>
      <c r="RE6" s="36">
        <f t="shared" ref="RE6:RE69" si="124">RA6/2.47105*267</f>
        <v>7131.3813965723075</v>
      </c>
      <c r="RF6" s="10">
        <f t="shared" ref="RF6:RF37" si="125">QZ6+QT6+QG6+QA6+PU6+PN6+PG6+OZ6+OS6+QN6</f>
        <v>39813</v>
      </c>
      <c r="RG6" s="10">
        <f t="shared" ref="RG6:RG37" si="126">RA6+QU6++PV6+PO6+PH6+PA6+QB6+OT6+QO6+QH6</f>
        <v>39813</v>
      </c>
      <c r="RH6" s="17">
        <f t="shared" ref="RH6:RH37" si="127">RG6/(MAX($RG$6:$RG$335))</f>
        <v>5.1205574697786402E-2</v>
      </c>
      <c r="RI6" s="17">
        <f t="shared" ref="RI6:RI37" si="128">RG6/(SUM($RG$6:$RG$335))</f>
        <v>1.169881084862615E-3</v>
      </c>
      <c r="RJ6" s="17">
        <f t="shared" ref="RJ6:RJ37" si="129">OY6/RR6</f>
        <v>0.35857219121121731</v>
      </c>
      <c r="RK6" s="17">
        <f t="shared" ref="RK6:RK37" si="130">PF6/RR6</f>
        <v>0.57989976650893749</v>
      </c>
      <c r="RL6" s="17">
        <f t="shared" ref="RL6:RL37" si="131">PT6/RR6</f>
        <v>5.0807646715733869E-3</v>
      </c>
      <c r="RM6" s="17">
        <f t="shared" ref="RM6:RM37" si="132">PZ6/RR6</f>
        <v>0</v>
      </c>
      <c r="RN6" s="17">
        <f t="shared" ref="RN6:RN37" si="133">QS6/RR6</f>
        <v>2.4847847425792406E-3</v>
      </c>
      <c r="RO6" s="17">
        <f t="shared" ref="RO6:RO37" si="134">QY6/RR6</f>
        <v>1.17797202611164E-2</v>
      </c>
      <c r="RP6" s="17">
        <f t="shared" ref="RP6:RP37" si="135">RE6/RR6</f>
        <v>1.3956421474383687E-3</v>
      </c>
      <c r="RQ6" s="17">
        <f t="shared" ref="RQ6:RQ37" si="136">QL6/RR6</f>
        <v>7.8006176348825691E-6</v>
      </c>
      <c r="RR6" s="36">
        <f t="shared" ref="RR6:RR37" si="137">RE6+QY6+QS6+QL6+PZ6+PT6+PM6+PF6+OY6</f>
        <v>5109749.2359782923</v>
      </c>
      <c r="RS6" s="36">
        <f t="shared" ref="RS6:RS37" si="138">RR6/AM6</f>
        <v>16.088428470605823</v>
      </c>
      <c r="RT6" s="10">
        <f t="shared" ref="RT6:RT37" si="139">RF6-RG6</f>
        <v>0</v>
      </c>
      <c r="RU6" s="17">
        <f t="shared" ref="RU6:RU37" si="140">RT6/RF6</f>
        <v>0</v>
      </c>
      <c r="RV6" s="37">
        <f t="shared" ref="RV6:RV37" si="141">AM6/RF6</f>
        <v>7.9773943184387006</v>
      </c>
      <c r="RW6" s="36">
        <f t="shared" ref="RW6:RW37" si="142">RG6/AM6</f>
        <v>0.12535421468243474</v>
      </c>
      <c r="RX6" s="85">
        <v>2.8956499999999998</v>
      </c>
      <c r="RY6" s="93">
        <v>284</v>
      </c>
      <c r="RZ6" s="43" t="b">
        <v>0</v>
      </c>
      <c r="SA6" s="18" t="b">
        <v>0</v>
      </c>
      <c r="SB6" s="18" t="b">
        <v>0</v>
      </c>
      <c r="SC6" s="18" t="b">
        <v>0</v>
      </c>
      <c r="SD6" s="18" t="b">
        <v>0</v>
      </c>
      <c r="SE6" s="32" t="b">
        <v>1</v>
      </c>
      <c r="SF6" s="43" t="b">
        <v>1</v>
      </c>
      <c r="SG6" s="18" t="b">
        <v>1</v>
      </c>
      <c r="SH6" s="18">
        <v>1</v>
      </c>
      <c r="SI6" s="18">
        <v>2</v>
      </c>
      <c r="SJ6" s="22">
        <v>7</v>
      </c>
      <c r="SK6" s="22">
        <v>3</v>
      </c>
      <c r="SL6" s="22">
        <v>14</v>
      </c>
      <c r="SM6" s="22">
        <v>4</v>
      </c>
      <c r="SN6" s="18">
        <v>24</v>
      </c>
      <c r="SO6" s="18">
        <v>1177</v>
      </c>
      <c r="SP6" s="18">
        <v>5926</v>
      </c>
      <c r="SQ6" s="17">
        <f t="shared" ref="SQ6:SQ69" si="143">SJ6/(SUM($SJ$6:$SJ$335))</f>
        <v>2.8925619834710745E-2</v>
      </c>
      <c r="SR6" s="17">
        <f t="shared" ref="SR6:SR69" si="144">SH6/(SUM($SH$6:$SH$335))</f>
        <v>2.4875621890547263E-3</v>
      </c>
      <c r="SS6" s="17">
        <f t="shared" ref="SS6:SS69" si="145">SI6/(SUM($SI$6:$SI$335))</f>
        <v>3.0303030303030304E-2</v>
      </c>
      <c r="ST6" s="17">
        <f t="shared" ref="ST6:ST69" si="146">SM6/(SUM($SM$6:$SM$335))</f>
        <v>3.6529680365296802E-3</v>
      </c>
      <c r="SU6" s="17">
        <f t="shared" ref="SU6:SU69" si="147">SP6/(SUM($SP$6:$SP$335))</f>
        <v>2.4132398335247312E-2</v>
      </c>
      <c r="SV6" s="17">
        <f t="shared" ref="SV6:SV18" si="148">SP6/MAX($SP$6:$SP$335)</f>
        <v>5.9951237771505461E-2</v>
      </c>
      <c r="SW6" s="17">
        <f t="shared" ref="SW6:SW69" si="149">SI6/(MAX($SI$6:$SI$335))</f>
        <v>0.2</v>
      </c>
      <c r="SX6" s="17">
        <f t="shared" ref="SX6:SX69" si="150">SH6/(MAX($SH$6:$SH$335))</f>
        <v>2.0833333333333332E-2</v>
      </c>
      <c r="SY6" s="17">
        <f t="shared" ref="SY6:SY69" si="151">SM6/(MAX($SM$6:$SM$335))</f>
        <v>8.6956521739130436E-3</v>
      </c>
      <c r="SZ6" s="17">
        <f t="shared" ref="SZ6:SZ69" si="152">(SR6+SS6+ST6+SU6)/4</f>
        <v>1.5143989715965506E-2</v>
      </c>
      <c r="TA6" s="17">
        <f t="shared" ref="TA6:TA69" si="153">(SW6+SX6+SY6+SV6)/4</f>
        <v>7.2370055819687973E-2</v>
      </c>
      <c r="TB6" s="24">
        <f t="shared" ref="TB6:TB69" si="154">IF(TA6=0,620,1/TA6)</f>
        <v>13.817869679298411</v>
      </c>
      <c r="TC6" s="69">
        <f t="shared" ref="TC6:TC69" si="155">TB6/(MAX($TB$6:$TB$335))</f>
        <v>2.2286886579513568E-2</v>
      </c>
      <c r="TD6" s="17">
        <f>1/TB6/(MAX($TB$6:$TB$335))</f>
        <v>1.167258964833677E-4</v>
      </c>
      <c r="TE6" s="95">
        <v>213</v>
      </c>
      <c r="TF6" s="71">
        <v>1</v>
      </c>
      <c r="TG6" s="71">
        <v>1</v>
      </c>
      <c r="TH6" s="71">
        <v>13</v>
      </c>
      <c r="TI6" s="71">
        <v>7</v>
      </c>
      <c r="TJ6" s="71">
        <v>1</v>
      </c>
      <c r="TK6" s="71">
        <v>185</v>
      </c>
      <c r="TL6" s="71"/>
      <c r="TM6" s="71">
        <v>73</v>
      </c>
      <c r="TN6" s="71">
        <v>15</v>
      </c>
      <c r="TO6" s="71">
        <v>26</v>
      </c>
      <c r="TP6" s="71">
        <v>13</v>
      </c>
      <c r="TQ6" s="71">
        <v>35</v>
      </c>
      <c r="TR6" s="72">
        <v>23</v>
      </c>
      <c r="TS6" s="72">
        <v>35</v>
      </c>
      <c r="TT6" s="72">
        <v>1</v>
      </c>
      <c r="TU6" s="72"/>
      <c r="TV6" s="72">
        <v>17</v>
      </c>
      <c r="TW6" s="72">
        <v>10</v>
      </c>
      <c r="TX6" s="72">
        <v>30</v>
      </c>
      <c r="TY6" s="72">
        <v>6</v>
      </c>
      <c r="TZ6" s="72">
        <v>196</v>
      </c>
      <c r="UA6" s="72"/>
      <c r="UB6" s="72">
        <v>128</v>
      </c>
      <c r="UC6" s="72"/>
      <c r="UD6" s="72">
        <v>44</v>
      </c>
      <c r="UE6" s="72">
        <v>20</v>
      </c>
      <c r="UF6" s="72">
        <v>3</v>
      </c>
      <c r="UG6" s="72">
        <v>82</v>
      </c>
      <c r="UH6" s="72">
        <v>31</v>
      </c>
      <c r="UI6" s="72">
        <v>124</v>
      </c>
      <c r="UJ6" s="73">
        <v>58</v>
      </c>
      <c r="UK6" s="73">
        <v>45</v>
      </c>
      <c r="UL6" s="73">
        <v>3</v>
      </c>
      <c r="UM6" s="73">
        <v>1</v>
      </c>
      <c r="UN6" s="73">
        <v>14</v>
      </c>
      <c r="UO6" s="73">
        <v>9</v>
      </c>
      <c r="UP6" s="73">
        <v>30</v>
      </c>
      <c r="UQ6" s="73">
        <v>7</v>
      </c>
      <c r="UR6" s="73">
        <v>224</v>
      </c>
      <c r="US6" s="73">
        <v>155</v>
      </c>
      <c r="UT6" s="73">
        <v>1</v>
      </c>
      <c r="UU6" s="73">
        <v>3</v>
      </c>
      <c r="UV6" s="73">
        <v>32</v>
      </c>
      <c r="UW6" s="73">
        <v>3</v>
      </c>
      <c r="UX6" s="73"/>
      <c r="UY6" s="73">
        <v>243</v>
      </c>
      <c r="UZ6" s="73">
        <v>8</v>
      </c>
      <c r="VA6" s="73">
        <v>112</v>
      </c>
      <c r="VB6" s="73">
        <v>43</v>
      </c>
      <c r="VC6" s="73">
        <v>37</v>
      </c>
      <c r="VD6" s="73">
        <v>3</v>
      </c>
      <c r="VE6" s="73">
        <v>3</v>
      </c>
      <c r="VF6" s="73">
        <v>21</v>
      </c>
      <c r="VG6" s="73">
        <v>10</v>
      </c>
      <c r="VH6" s="73">
        <v>36</v>
      </c>
      <c r="VI6" s="73">
        <v>7</v>
      </c>
      <c r="VJ6" s="73">
        <v>223</v>
      </c>
      <c r="VK6" s="73">
        <v>163</v>
      </c>
      <c r="VL6" s="73">
        <v>4</v>
      </c>
      <c r="VM6" s="73">
        <v>3</v>
      </c>
      <c r="VN6" s="73">
        <v>16</v>
      </c>
      <c r="VO6" s="73">
        <v>5</v>
      </c>
      <c r="VP6" s="73">
        <v>203</v>
      </c>
      <c r="VQ6" s="73">
        <v>27</v>
      </c>
      <c r="VR6" s="73">
        <v>125</v>
      </c>
      <c r="VS6" s="73">
        <v>7</v>
      </c>
      <c r="VT6" s="73">
        <v>24</v>
      </c>
      <c r="VU6" s="73">
        <v>3</v>
      </c>
      <c r="VV6" s="73"/>
      <c r="VW6" s="73">
        <v>16</v>
      </c>
      <c r="VX6" s="73">
        <v>2</v>
      </c>
      <c r="VY6" s="73">
        <v>39</v>
      </c>
      <c r="VZ6" s="73">
        <v>11</v>
      </c>
      <c r="WA6" s="73">
        <v>187</v>
      </c>
      <c r="WB6" s="73"/>
      <c r="WC6" s="73">
        <v>40</v>
      </c>
      <c r="WD6" s="73">
        <v>3</v>
      </c>
      <c r="WE6" s="73">
        <v>16</v>
      </c>
      <c r="WF6" s="73">
        <v>26</v>
      </c>
      <c r="WG6" s="73"/>
      <c r="WH6" s="73">
        <v>5</v>
      </c>
      <c r="WI6" s="73"/>
      <c r="WJ6" s="73">
        <v>232</v>
      </c>
      <c r="WK6" s="73">
        <v>67</v>
      </c>
      <c r="WL6" s="73"/>
      <c r="WM6" s="73"/>
      <c r="WN6" s="73">
        <v>168</v>
      </c>
      <c r="WO6" s="22">
        <f t="shared" ref="WO6:WO69" si="156">TE6+TR6+VB6+UJ6+VS6</f>
        <v>344</v>
      </c>
      <c r="WP6" s="22">
        <f t="shared" ref="WP6:WP69" si="157">TS6+UK6+VC6</f>
        <v>117</v>
      </c>
      <c r="WQ6" s="22">
        <f t="shared" ref="WQ6:WQ69" si="158">TF6+TT6+UL6+VD6+VU6</f>
        <v>11</v>
      </c>
      <c r="WR6" s="22">
        <f t="shared" ref="WR6:WR69" si="159">TG6+TU6+UM6+VE6+VV6</f>
        <v>5</v>
      </c>
      <c r="WS6" s="22">
        <f t="shared" ref="WS6:WS69" si="160">TV6+UN6+VF6+TH6+VW6</f>
        <v>81</v>
      </c>
      <c r="WT6" s="22">
        <f t="shared" ref="WT6:WT69" si="161">TI6+TW6+UO6+VG6</f>
        <v>36</v>
      </c>
      <c r="WU6" s="22">
        <f t="shared" ref="WU6:WU69" si="162">TJ6+TX6+UP6+VH6+VY6</f>
        <v>136</v>
      </c>
      <c r="WV6" s="22">
        <f t="shared" ref="WV6:WV69" si="163">TY6+UQ6+VI6</f>
        <v>20</v>
      </c>
      <c r="WW6" s="22">
        <f t="shared" ref="WW6:WW69" si="164">TK6+TZ6+UR6+VJ6+WA6</f>
        <v>1015</v>
      </c>
      <c r="WX6" s="22">
        <f t="shared" ref="WX6:WX69" si="165">TL6+UA6</f>
        <v>0</v>
      </c>
      <c r="WY6" s="22">
        <f t="shared" ref="WY6:WY69" si="166">TM6+UB6+US6+VK6+WB6+WC6</f>
        <v>559</v>
      </c>
      <c r="WZ6" s="22">
        <f t="shared" ref="WZ6:WZ69" si="167">UC6+UT6+VL6</f>
        <v>5</v>
      </c>
      <c r="XA6" s="22">
        <f t="shared" ref="XA6:XA69" si="168">UD6+UU6+VM6</f>
        <v>50</v>
      </c>
      <c r="XB6" s="22">
        <f t="shared" ref="XB6:XB69" si="169">TN6+UE6+UV6+VN6+WF6</f>
        <v>109</v>
      </c>
      <c r="XC6" s="22">
        <f t="shared" ref="XC6:XC69" si="170">UF6+UW6+VO6</f>
        <v>11</v>
      </c>
      <c r="XD6" s="22">
        <f t="shared" ref="XD6:XD69" si="171">UX6+WM6</f>
        <v>0</v>
      </c>
      <c r="XE6" s="22">
        <f t="shared" ref="XE6:XE69" si="172">TO6+UG6+UY6+VP6+WJ6+WL6</f>
        <v>786</v>
      </c>
      <c r="XF6" s="22">
        <f t="shared" ref="XF6:XF69" si="173">TP6+UH6+UZ6+VQ6+WK6</f>
        <v>146</v>
      </c>
      <c r="XG6" s="93">
        <f t="shared" ref="XG6:XG69" si="174">TQ6+UI6+VA6+VR6+WN6</f>
        <v>564</v>
      </c>
    </row>
    <row r="7" spans="1:631" ht="22.5" x14ac:dyDescent="0.2">
      <c r="A7" s="101"/>
      <c r="B7" s="25" t="s">
        <v>6</v>
      </c>
      <c r="C7" s="535" t="s">
        <v>7</v>
      </c>
      <c r="D7" s="25" t="s">
        <v>8</v>
      </c>
      <c r="E7" s="535" t="s">
        <v>9</v>
      </c>
      <c r="F7" s="25" t="s">
        <v>11</v>
      </c>
      <c r="G7" s="535" t="s">
        <v>12</v>
      </c>
      <c r="H7" s="25">
        <v>40</v>
      </c>
      <c r="I7" s="28">
        <v>13</v>
      </c>
      <c r="J7" s="17">
        <f t="shared" si="0"/>
        <v>0.70463692038495185</v>
      </c>
      <c r="K7" s="17">
        <f t="shared" si="1"/>
        <v>0.42639982502187229</v>
      </c>
      <c r="L7" s="17">
        <f t="shared" si="2"/>
        <v>8.7743254557553253E-3</v>
      </c>
      <c r="M7" s="17">
        <f t="shared" si="3"/>
        <v>0.12618049731799891</v>
      </c>
      <c r="N7" s="17">
        <f t="shared" si="4"/>
        <v>0.39242193775529388</v>
      </c>
      <c r="O7" s="17">
        <f t="shared" si="5"/>
        <v>0.11933508311461068</v>
      </c>
      <c r="P7" s="17">
        <f t="shared" si="6"/>
        <v>0.71132776230269268</v>
      </c>
      <c r="Q7" s="17">
        <f t="shared" si="7"/>
        <v>0.4263586243108427</v>
      </c>
      <c r="R7" s="69">
        <f t="shared" si="8"/>
        <v>0.78189559608989212</v>
      </c>
      <c r="S7" s="422">
        <f t="shared" si="9"/>
        <v>0.41081450797265673</v>
      </c>
      <c r="T7" s="17">
        <f t="shared" ref="T7:T70" si="175">1-S7</f>
        <v>0.58918549202734327</v>
      </c>
      <c r="U7" s="10">
        <f t="shared" si="10"/>
        <v>73968.703411080787</v>
      </c>
      <c r="V7" s="32">
        <v>2</v>
      </c>
      <c r="W7" s="550">
        <f t="shared" si="11"/>
        <v>-0.99122567454424471</v>
      </c>
      <c r="X7" s="550">
        <f t="shared" si="12"/>
        <v>0.29970339686154562</v>
      </c>
      <c r="Y7" s="550">
        <f t="shared" si="13"/>
        <v>0.70029660313845432</v>
      </c>
      <c r="Z7" s="551">
        <f t="shared" si="14"/>
        <v>87918.036744414116</v>
      </c>
      <c r="AA7" s="426">
        <f t="shared" si="15"/>
        <v>0.21232396609953483</v>
      </c>
      <c r="AB7" s="59">
        <f t="shared" si="16"/>
        <v>0.81920896540863997</v>
      </c>
      <c r="AC7" s="59">
        <f t="shared" si="17"/>
        <v>0.26928269897967905</v>
      </c>
      <c r="AD7" s="59">
        <f t="shared" si="18"/>
        <v>0.39242193775529388</v>
      </c>
      <c r="AE7" s="59">
        <f t="shared" si="19"/>
        <v>0.5736413756891573</v>
      </c>
      <c r="AF7" s="59">
        <f t="shared" si="20"/>
        <v>0.3068241469816273</v>
      </c>
      <c r="AG7" s="59">
        <f t="shared" si="21"/>
        <v>0.60284339457567804</v>
      </c>
      <c r="AH7" s="59">
        <f t="shared" si="22"/>
        <v>0.11933508311461068</v>
      </c>
      <c r="AI7" s="59">
        <f t="shared" si="23"/>
        <v>0.81054243219597555</v>
      </c>
      <c r="AJ7" s="59">
        <f t="shared" si="24"/>
        <v>0.59873140857392826</v>
      </c>
      <c r="AK7" s="59">
        <f t="shared" si="25"/>
        <v>0.28867223769730732</v>
      </c>
      <c r="AL7" s="35">
        <f t="shared" si="26"/>
        <v>8.7743254557553253E-3</v>
      </c>
      <c r="AM7" s="27">
        <v>125544</v>
      </c>
      <c r="AN7" s="25">
        <v>62465</v>
      </c>
      <c r="AO7" s="25">
        <v>63079</v>
      </c>
      <c r="AP7" s="17">
        <f t="shared" si="27"/>
        <v>2.4383984594878172E-3</v>
      </c>
      <c r="AQ7" s="63">
        <v>99.026617416255803</v>
      </c>
      <c r="AR7" s="58">
        <v>5007.4777125099999</v>
      </c>
      <c r="AS7" s="24">
        <f t="shared" si="28"/>
        <v>25.071304798093855</v>
      </c>
      <c r="AT7" s="17">
        <f t="shared" si="29"/>
        <v>2.1651831110769956E-2</v>
      </c>
      <c r="AU7" s="25">
        <v>118747</v>
      </c>
      <c r="AV7" s="25">
        <v>57924</v>
      </c>
      <c r="AW7" s="25">
        <v>60823</v>
      </c>
      <c r="AX7" s="25">
        <v>6797</v>
      </c>
      <c r="AY7" s="25">
        <v>4541</v>
      </c>
      <c r="AZ7" s="25">
        <v>2256</v>
      </c>
      <c r="BA7" s="25">
        <v>26656</v>
      </c>
      <c r="BB7" s="25">
        <v>13224</v>
      </c>
      <c r="BC7" s="25">
        <v>13432</v>
      </c>
      <c r="BD7" s="63">
        <v>98.451459201905905</v>
      </c>
      <c r="BE7" s="25">
        <v>98888</v>
      </c>
      <c r="BF7" s="25">
        <v>49241</v>
      </c>
      <c r="BG7" s="25">
        <v>49647</v>
      </c>
      <c r="BH7" s="63">
        <v>99.182226519225736</v>
      </c>
      <c r="BI7" s="17">
        <v>0.21232396609953483</v>
      </c>
      <c r="BJ7" s="25">
        <v>43700</v>
      </c>
      <c r="BK7" s="25">
        <v>76180</v>
      </c>
      <c r="BL7" s="25">
        <v>5664</v>
      </c>
      <c r="BM7" s="17">
        <v>0.64799159884484125</v>
      </c>
      <c r="BN7" s="10">
        <f t="shared" si="30"/>
        <v>44192.542714623247</v>
      </c>
      <c r="BO7" s="29">
        <v>0.5736413756891573</v>
      </c>
      <c r="BP7" s="30">
        <f t="shared" si="31"/>
        <v>0.4263586243108427</v>
      </c>
      <c r="BQ7" s="31">
        <v>7.4350223155683901</v>
      </c>
      <c r="BR7" s="25">
        <v>81844</v>
      </c>
      <c r="BS7" s="25">
        <v>25084</v>
      </c>
      <c r="BT7" s="25">
        <v>49787</v>
      </c>
      <c r="BU7" s="25">
        <v>5964</v>
      </c>
      <c r="BV7" s="18">
        <v>854</v>
      </c>
      <c r="BW7" s="18">
        <v>155</v>
      </c>
      <c r="BX7" s="25">
        <v>22860</v>
      </c>
      <c r="BY7" s="25">
        <v>16034</v>
      </c>
      <c r="BZ7" s="25">
        <v>6826</v>
      </c>
      <c r="CA7" s="59">
        <v>0.29860017497812774</v>
      </c>
      <c r="CB7" s="25">
        <v>118747</v>
      </c>
      <c r="CC7" s="25">
        <v>6797</v>
      </c>
      <c r="CD7" s="17">
        <f t="shared" si="32"/>
        <v>5.7239340783346103E-2</v>
      </c>
      <c r="CE7" s="18">
        <v>933</v>
      </c>
      <c r="CF7" s="25">
        <v>2088</v>
      </c>
      <c r="CG7" s="25">
        <v>3043</v>
      </c>
      <c r="CH7" s="25">
        <v>3767</v>
      </c>
      <c r="CI7" s="25">
        <v>3886</v>
      </c>
      <c r="CJ7" s="25">
        <v>3215</v>
      </c>
      <c r="CK7" s="25">
        <v>2320</v>
      </c>
      <c r="CL7" s="25">
        <v>1653</v>
      </c>
      <c r="CM7" s="25">
        <v>1955</v>
      </c>
      <c r="CN7" s="26">
        <v>5.1945319335083111</v>
      </c>
      <c r="CO7" s="33">
        <v>22860</v>
      </c>
      <c r="CP7" s="34">
        <f t="shared" si="33"/>
        <v>5.4918635170603674</v>
      </c>
      <c r="CQ7" s="10">
        <v>340</v>
      </c>
      <c r="CR7" s="10">
        <v>1584</v>
      </c>
      <c r="CS7" s="10">
        <v>2022</v>
      </c>
      <c r="CT7" s="10">
        <v>4415</v>
      </c>
      <c r="CU7" s="10">
        <v>13977</v>
      </c>
      <c r="CV7" s="10">
        <v>216</v>
      </c>
      <c r="CW7" s="10">
        <v>149</v>
      </c>
      <c r="CX7" s="10">
        <v>157</v>
      </c>
      <c r="CY7" s="25">
        <v>22860</v>
      </c>
      <c r="CZ7" s="25">
        <v>19706</v>
      </c>
      <c r="DA7" s="25">
        <v>1299</v>
      </c>
      <c r="DB7" s="18">
        <v>703</v>
      </c>
      <c r="DC7" s="18">
        <v>405</v>
      </c>
      <c r="DD7" s="18">
        <v>588</v>
      </c>
      <c r="DE7" s="18">
        <v>159</v>
      </c>
      <c r="DF7" s="25">
        <v>22860</v>
      </c>
      <c r="DG7" s="25">
        <v>6929</v>
      </c>
      <c r="DH7" s="18">
        <v>74</v>
      </c>
      <c r="DI7" s="18">
        <v>11</v>
      </c>
      <c r="DJ7" s="25">
        <v>14530</v>
      </c>
      <c r="DK7" s="18">
        <v>293</v>
      </c>
      <c r="DL7" s="18">
        <v>1023</v>
      </c>
      <c r="DM7" s="25">
        <f t="shared" si="34"/>
        <v>36377.307130358706</v>
      </c>
      <c r="DN7" s="17">
        <f t="shared" si="35"/>
        <v>0.6356080489938758</v>
      </c>
      <c r="DO7" s="17">
        <f t="shared" si="36"/>
        <v>1.2817147856517936E-2</v>
      </c>
      <c r="DP7" s="23">
        <f t="shared" si="37"/>
        <v>0.3068241469816273</v>
      </c>
      <c r="DQ7" s="23">
        <f t="shared" si="38"/>
        <v>0.6931758530183727</v>
      </c>
      <c r="DR7" s="25">
        <v>22860</v>
      </c>
      <c r="DS7" s="18">
        <v>194</v>
      </c>
      <c r="DT7" s="25">
        <v>16932</v>
      </c>
      <c r="DU7" s="18">
        <v>31</v>
      </c>
      <c r="DV7" s="25">
        <v>2054</v>
      </c>
      <c r="DW7" s="18">
        <v>48</v>
      </c>
      <c r="DX7" s="25">
        <v>3332</v>
      </c>
      <c r="DY7" s="18">
        <v>269</v>
      </c>
      <c r="DZ7" s="17">
        <f t="shared" si="39"/>
        <v>0.84037620297462812</v>
      </c>
      <c r="EA7" s="17">
        <f t="shared" si="40"/>
        <v>0.15962379702537188</v>
      </c>
      <c r="EB7" s="10">
        <v>22860</v>
      </c>
      <c r="EC7" s="10">
        <v>9637</v>
      </c>
      <c r="ED7" s="10">
        <v>4144</v>
      </c>
      <c r="EE7" s="10">
        <v>4823</v>
      </c>
      <c r="EF7" s="17">
        <f t="shared" si="41"/>
        <v>0.21097987751531058</v>
      </c>
      <c r="EG7" s="10">
        <v>3806</v>
      </c>
      <c r="EH7" s="10">
        <v>450</v>
      </c>
      <c r="EI7" s="17">
        <f t="shared" si="42"/>
        <v>0.60284339457567804</v>
      </c>
      <c r="EJ7" s="17">
        <f t="shared" si="43"/>
        <v>0.16649168853893265</v>
      </c>
      <c r="EK7" s="69">
        <f t="shared" si="44"/>
        <v>0.42639982502187229</v>
      </c>
      <c r="EL7" s="27">
        <v>76204</v>
      </c>
      <c r="EM7" s="25">
        <v>62427</v>
      </c>
      <c r="EN7" s="25">
        <v>13777</v>
      </c>
      <c r="EO7" s="59">
        <v>0.81920896540863997</v>
      </c>
      <c r="EP7" s="25">
        <v>36512</v>
      </c>
      <c r="EQ7" s="25">
        <v>31392</v>
      </c>
      <c r="ER7" s="25">
        <v>5120</v>
      </c>
      <c r="ES7" s="59">
        <v>0.85977212971077999</v>
      </c>
      <c r="ET7" s="25">
        <v>39692</v>
      </c>
      <c r="EU7" s="25">
        <v>31035</v>
      </c>
      <c r="EV7" s="25">
        <v>8657</v>
      </c>
      <c r="EW7" s="59">
        <v>0.78189559608989212</v>
      </c>
      <c r="EX7" s="25">
        <v>16910</v>
      </c>
      <c r="EY7" s="25">
        <v>14622</v>
      </c>
      <c r="EZ7" s="25">
        <v>2288</v>
      </c>
      <c r="FA7" s="59">
        <v>0.86469544648137198</v>
      </c>
      <c r="FB7" s="25">
        <v>59294</v>
      </c>
      <c r="FC7" s="25">
        <v>47805</v>
      </c>
      <c r="FD7" s="25">
        <v>11489</v>
      </c>
      <c r="FE7" s="59">
        <v>0.80623671872364822</v>
      </c>
      <c r="FF7" s="25">
        <v>59102</v>
      </c>
      <c r="FG7" s="25">
        <v>30757</v>
      </c>
      <c r="FH7" s="25">
        <v>23502</v>
      </c>
      <c r="FI7" s="25">
        <v>4843</v>
      </c>
      <c r="FJ7" s="23">
        <f t="shared" si="45"/>
        <v>8.1943081452404323E-2</v>
      </c>
      <c r="FK7" s="23">
        <f t="shared" si="46"/>
        <v>0.39765151771513657</v>
      </c>
      <c r="FL7" s="36">
        <f t="shared" si="47"/>
        <v>6.3508156101589925</v>
      </c>
      <c r="FM7" s="25">
        <v>29591</v>
      </c>
      <c r="FN7" s="25">
        <v>15064</v>
      </c>
      <c r="FO7" s="17">
        <f t="shared" si="48"/>
        <v>0.50907370484268866</v>
      </c>
      <c r="FP7" s="25">
        <v>12046</v>
      </c>
      <c r="FQ7" s="17">
        <f t="shared" si="49"/>
        <v>0.40708323476732788</v>
      </c>
      <c r="FR7" s="25">
        <v>2481</v>
      </c>
      <c r="FS7" s="17">
        <f t="shared" si="50"/>
        <v>8.3843060389983445E-2</v>
      </c>
      <c r="FT7" s="25">
        <v>29511</v>
      </c>
      <c r="FU7" s="25">
        <v>15693</v>
      </c>
      <c r="FV7" s="25">
        <v>11456</v>
      </c>
      <c r="FW7" s="17">
        <f t="shared" si="51"/>
        <v>8.0037951950120298E-2</v>
      </c>
      <c r="FX7" s="17">
        <f t="shared" si="52"/>
        <v>0.38819423265900849</v>
      </c>
      <c r="FY7" s="25">
        <v>2362</v>
      </c>
      <c r="FZ7" s="25">
        <v>58511</v>
      </c>
      <c r="GA7" s="25">
        <v>15756</v>
      </c>
      <c r="GB7" s="25">
        <v>19794</v>
      </c>
      <c r="GC7" s="25">
        <v>13436</v>
      </c>
      <c r="GD7" s="25">
        <v>6286</v>
      </c>
      <c r="GE7" s="18">
        <v>118</v>
      </c>
      <c r="GF7" s="25">
        <v>2443</v>
      </c>
      <c r="GG7" s="18">
        <v>251</v>
      </c>
      <c r="GH7" s="18">
        <v>71</v>
      </c>
      <c r="GI7" s="18">
        <v>356</v>
      </c>
      <c r="GJ7" s="10">
        <f t="shared" si="53"/>
        <v>15756</v>
      </c>
      <c r="GK7" s="10">
        <f t="shared" si="54"/>
        <v>42755</v>
      </c>
      <c r="GL7" s="10">
        <f t="shared" si="55"/>
        <v>22961</v>
      </c>
      <c r="GM7" s="10">
        <f t="shared" si="56"/>
        <v>35550</v>
      </c>
      <c r="GN7" s="10">
        <f t="shared" si="57"/>
        <v>9525</v>
      </c>
      <c r="GO7" s="17">
        <f t="shared" si="58"/>
        <v>0.26928269897967905</v>
      </c>
      <c r="GP7" s="17">
        <f t="shared" si="59"/>
        <v>0.73071730102032095</v>
      </c>
      <c r="GQ7" s="17">
        <f t="shared" si="60"/>
        <v>0.39242193775529388</v>
      </c>
      <c r="GR7" s="17">
        <f t="shared" si="61"/>
        <v>0.16278990275332844</v>
      </c>
      <c r="GS7" s="17">
        <f t="shared" si="62"/>
        <v>0.56156961938780747</v>
      </c>
      <c r="GT7" s="25">
        <v>28508</v>
      </c>
      <c r="GU7" s="25">
        <v>6120</v>
      </c>
      <c r="GV7" s="25">
        <v>10095</v>
      </c>
      <c r="GW7" s="25">
        <v>7385</v>
      </c>
      <c r="GX7" s="25">
        <v>3225</v>
      </c>
      <c r="GY7" s="18">
        <v>71</v>
      </c>
      <c r="GZ7" s="25">
        <v>1248</v>
      </c>
      <c r="HA7" s="18">
        <v>88</v>
      </c>
      <c r="HB7" s="18">
        <v>46</v>
      </c>
      <c r="HC7" s="18">
        <v>230</v>
      </c>
      <c r="HD7" s="23">
        <f t="shared" si="63"/>
        <v>0.2146765820120668</v>
      </c>
      <c r="HE7" s="23">
        <f t="shared" si="64"/>
        <v>0.78532341798793326</v>
      </c>
      <c r="HF7" s="23">
        <f t="shared" si="65"/>
        <v>0.43121229128665639</v>
      </c>
      <c r="HG7" s="23">
        <f t="shared" si="66"/>
        <v>0.17216220008418689</v>
      </c>
      <c r="HH7" s="25">
        <v>30003</v>
      </c>
      <c r="HI7" s="25">
        <v>9636</v>
      </c>
      <c r="HJ7" s="25">
        <v>9699</v>
      </c>
      <c r="HK7" s="25">
        <v>6051</v>
      </c>
      <c r="HL7" s="25">
        <v>3061</v>
      </c>
      <c r="HM7" s="18">
        <v>47</v>
      </c>
      <c r="HN7" s="25">
        <v>1195</v>
      </c>
      <c r="HO7" s="18">
        <v>163</v>
      </c>
      <c r="HP7" s="18">
        <v>25</v>
      </c>
      <c r="HQ7" s="18">
        <v>126</v>
      </c>
      <c r="HR7" s="23">
        <f t="shared" si="67"/>
        <v>0.32116788321167883</v>
      </c>
      <c r="HS7" s="23">
        <f t="shared" si="68"/>
        <v>0.67883211678832112</v>
      </c>
      <c r="HT7" s="80">
        <f t="shared" si="69"/>
        <v>0.35556444355564443</v>
      </c>
      <c r="HU7" s="27">
        <v>96930</v>
      </c>
      <c r="HV7" s="18">
        <v>2154</v>
      </c>
      <c r="HW7" s="25">
        <v>9155</v>
      </c>
      <c r="HX7" s="18">
        <v>1181</v>
      </c>
      <c r="HY7" s="25">
        <v>26042</v>
      </c>
      <c r="HZ7" s="25">
        <v>10501</v>
      </c>
      <c r="IA7" s="18">
        <v>2642</v>
      </c>
      <c r="IB7" s="18">
        <v>259</v>
      </c>
      <c r="IC7" s="25">
        <v>20290</v>
      </c>
      <c r="ID7" s="25">
        <v>16566</v>
      </c>
      <c r="IE7" s="25">
        <v>4519</v>
      </c>
      <c r="IF7" s="18">
        <v>759</v>
      </c>
      <c r="IG7" s="18">
        <v>2862</v>
      </c>
      <c r="IH7" s="17">
        <f t="shared" si="70"/>
        <v>0.27924275250180541</v>
      </c>
      <c r="II7" s="17">
        <f t="shared" si="71"/>
        <v>0.10833591251418549</v>
      </c>
      <c r="IJ7" s="30">
        <f t="shared" si="72"/>
        <v>9.2305494714789074</v>
      </c>
      <c r="IK7" s="17">
        <f t="shared" ref="IK7:IK70" si="176">IJ7/(MAX($IJ$6:$IJ$335))</f>
        <v>0.12618049731799891</v>
      </c>
      <c r="IL7" s="25">
        <v>48097</v>
      </c>
      <c r="IM7" s="18">
        <v>1258</v>
      </c>
      <c r="IN7" s="25">
        <v>6524</v>
      </c>
      <c r="IO7" s="18">
        <v>861</v>
      </c>
      <c r="IP7" s="25">
        <v>17857</v>
      </c>
      <c r="IQ7" s="25">
        <v>4918</v>
      </c>
      <c r="IR7" s="18">
        <v>1700</v>
      </c>
      <c r="IS7" s="18">
        <v>156</v>
      </c>
      <c r="IT7" s="25">
        <v>9831</v>
      </c>
      <c r="IU7" s="25">
        <v>1311</v>
      </c>
      <c r="IV7" s="25">
        <v>1569</v>
      </c>
      <c r="IW7" s="18">
        <v>373</v>
      </c>
      <c r="IX7" s="18">
        <v>1739</v>
      </c>
      <c r="IY7" s="17">
        <f t="shared" si="73"/>
        <v>0.68856685448156851</v>
      </c>
      <c r="IZ7" s="25">
        <v>48833</v>
      </c>
      <c r="JA7" s="18">
        <v>896</v>
      </c>
      <c r="JB7" s="25">
        <v>2631</v>
      </c>
      <c r="JC7" s="18">
        <v>320</v>
      </c>
      <c r="JD7" s="25">
        <v>8185</v>
      </c>
      <c r="JE7" s="25">
        <v>5583</v>
      </c>
      <c r="JF7" s="18">
        <v>942</v>
      </c>
      <c r="JG7" s="18">
        <v>103</v>
      </c>
      <c r="JH7" s="25">
        <v>10459</v>
      </c>
      <c r="JI7" s="25">
        <v>15255</v>
      </c>
      <c r="JJ7" s="25">
        <v>2950</v>
      </c>
      <c r="JK7" s="18">
        <v>386</v>
      </c>
      <c r="JL7" s="18">
        <v>1123</v>
      </c>
      <c r="JM7" s="80">
        <f t="shared" si="74"/>
        <v>0.38000941985952125</v>
      </c>
      <c r="JN7" s="27">
        <v>96930</v>
      </c>
      <c r="JO7" s="25">
        <v>65925</v>
      </c>
      <c r="JP7" s="18">
        <v>102</v>
      </c>
      <c r="JQ7" s="18">
        <v>852</v>
      </c>
      <c r="JR7" s="18">
        <v>910</v>
      </c>
      <c r="JS7" s="18">
        <v>138</v>
      </c>
      <c r="JT7" s="18">
        <v>593</v>
      </c>
      <c r="JU7" s="18">
        <v>175</v>
      </c>
      <c r="JV7" s="18">
        <v>254</v>
      </c>
      <c r="JW7" s="25">
        <v>27981</v>
      </c>
      <c r="JX7" s="17">
        <f t="shared" si="75"/>
        <v>0.28867223769730732</v>
      </c>
      <c r="JY7" s="17">
        <f t="shared" si="76"/>
        <v>0.71132776230269268</v>
      </c>
      <c r="JZ7" s="25">
        <v>21214</v>
      </c>
      <c r="KA7" s="25">
        <v>15563</v>
      </c>
      <c r="KB7" s="18">
        <v>29</v>
      </c>
      <c r="KC7" s="18">
        <v>228</v>
      </c>
      <c r="KD7" s="18">
        <v>161</v>
      </c>
      <c r="KE7" s="18">
        <v>65</v>
      </c>
      <c r="KF7" s="18">
        <v>80</v>
      </c>
      <c r="KG7" s="18">
        <v>29</v>
      </c>
      <c r="KH7" s="18">
        <v>143</v>
      </c>
      <c r="KI7" s="25">
        <v>4916</v>
      </c>
      <c r="KJ7" s="17">
        <f t="shared" si="77"/>
        <v>0.23173376072405016</v>
      </c>
      <c r="KK7" s="25">
        <v>75716</v>
      </c>
      <c r="KL7" s="25">
        <v>50362</v>
      </c>
      <c r="KM7" s="18">
        <v>73</v>
      </c>
      <c r="KN7" s="18">
        <v>624</v>
      </c>
      <c r="KO7" s="18">
        <v>749</v>
      </c>
      <c r="KP7" s="18">
        <v>73</v>
      </c>
      <c r="KQ7" s="18">
        <v>513</v>
      </c>
      <c r="KR7" s="18">
        <v>146</v>
      </c>
      <c r="KS7" s="18">
        <v>111</v>
      </c>
      <c r="KT7" s="25">
        <v>23065</v>
      </c>
      <c r="KU7" s="69">
        <f t="shared" si="78"/>
        <v>0.30462517829784985</v>
      </c>
      <c r="KV7" s="27">
        <v>125544</v>
      </c>
      <c r="KW7" s="25">
        <v>116534</v>
      </c>
      <c r="KX7" s="25">
        <v>9010</v>
      </c>
      <c r="KY7" s="59">
        <v>7.176766711272542E-2</v>
      </c>
      <c r="KZ7" s="25">
        <v>4934</v>
      </c>
      <c r="LA7" s="25">
        <v>3433</v>
      </c>
      <c r="LB7" s="25">
        <v>3177</v>
      </c>
      <c r="LC7" s="25">
        <v>2993</v>
      </c>
      <c r="LD7" s="25">
        <v>62465</v>
      </c>
      <c r="LE7" s="25">
        <v>58325</v>
      </c>
      <c r="LF7" s="25">
        <v>4140</v>
      </c>
      <c r="LG7" s="59">
        <v>6.6277115184503327E-2</v>
      </c>
      <c r="LH7" s="25">
        <v>63079</v>
      </c>
      <c r="LI7" s="25">
        <v>58209</v>
      </c>
      <c r="LJ7" s="25">
        <v>4870</v>
      </c>
      <c r="LK7" s="35">
        <v>7.7204774964726774E-2</v>
      </c>
      <c r="LL7" s="27">
        <v>22860</v>
      </c>
      <c r="LM7" s="18">
        <v>162</v>
      </c>
      <c r="LN7" s="25">
        <v>18367</v>
      </c>
      <c r="LO7" s="25">
        <v>2951</v>
      </c>
      <c r="LP7" s="18">
        <v>136</v>
      </c>
      <c r="LQ7" s="18">
        <v>464</v>
      </c>
      <c r="LR7" s="18">
        <v>780</v>
      </c>
      <c r="LS7" s="23">
        <f t="shared" si="79"/>
        <v>3.4120734908136482E-2</v>
      </c>
      <c r="LT7" s="23">
        <f t="shared" si="80"/>
        <v>0.9658792650918635</v>
      </c>
      <c r="LU7" s="17">
        <f t="shared" si="81"/>
        <v>0.81054243219597555</v>
      </c>
      <c r="LV7" s="25">
        <v>22860</v>
      </c>
      <c r="LW7" s="18">
        <v>189</v>
      </c>
      <c r="LX7" s="25">
        <v>2899</v>
      </c>
      <c r="LY7" s="25">
        <v>9980</v>
      </c>
      <c r="LZ7" s="25">
        <v>4669</v>
      </c>
      <c r="MA7" s="18">
        <v>25</v>
      </c>
      <c r="MB7" s="18">
        <v>1086</v>
      </c>
      <c r="MC7" s="18">
        <v>3097</v>
      </c>
      <c r="MD7" s="18">
        <v>619</v>
      </c>
      <c r="ME7" s="18">
        <v>7</v>
      </c>
      <c r="MF7" s="18">
        <v>289</v>
      </c>
      <c r="MG7" s="17">
        <f t="shared" si="82"/>
        <v>0.18407699037620298</v>
      </c>
      <c r="MH7" s="17">
        <f t="shared" si="83"/>
        <v>0.59873140857392826</v>
      </c>
      <c r="MI7" s="25">
        <v>22860</v>
      </c>
      <c r="MJ7" s="18">
        <v>210</v>
      </c>
      <c r="MK7" s="25">
        <v>2973</v>
      </c>
      <c r="ML7" s="25">
        <v>10137</v>
      </c>
      <c r="MM7" s="25">
        <v>4810</v>
      </c>
      <c r="MN7" s="18">
        <v>26</v>
      </c>
      <c r="MO7" s="25">
        <v>1279</v>
      </c>
      <c r="MP7" s="18">
        <v>3107</v>
      </c>
      <c r="MQ7" s="18">
        <v>18</v>
      </c>
      <c r="MR7" s="18">
        <v>8</v>
      </c>
      <c r="MS7" s="18">
        <v>292</v>
      </c>
      <c r="MT7" s="17">
        <f t="shared" si="84"/>
        <v>0.71937882764654415</v>
      </c>
      <c r="MU7" s="69">
        <f t="shared" si="85"/>
        <v>0.70463692038495185</v>
      </c>
      <c r="MV7" s="27">
        <v>22860</v>
      </c>
      <c r="MW7" s="25">
        <v>2728</v>
      </c>
      <c r="MX7" s="18">
        <v>128</v>
      </c>
      <c r="MY7" s="25">
        <v>9604</v>
      </c>
      <c r="MZ7" s="18">
        <v>739</v>
      </c>
      <c r="NA7" s="25">
        <v>1426</v>
      </c>
      <c r="NB7" s="25">
        <v>2580</v>
      </c>
      <c r="NC7" s="25">
        <v>5506</v>
      </c>
      <c r="ND7" s="18">
        <v>149</v>
      </c>
      <c r="NE7" s="17">
        <f t="shared" si="86"/>
        <v>0.11933508311461068</v>
      </c>
      <c r="NF7" s="10">
        <f t="shared" si="87"/>
        <v>14170.683114610672</v>
      </c>
      <c r="NG7" s="17">
        <f t="shared" si="88"/>
        <v>0.4225721784776903</v>
      </c>
      <c r="NH7" s="25">
        <v>22860</v>
      </c>
      <c r="NI7" s="18">
        <v>446</v>
      </c>
      <c r="NJ7" s="18">
        <v>4</v>
      </c>
      <c r="NK7" s="18">
        <v>5</v>
      </c>
      <c r="NL7" s="18">
        <v>45</v>
      </c>
      <c r="NM7" s="25">
        <v>20763</v>
      </c>
      <c r="NN7" s="25">
        <v>1473</v>
      </c>
      <c r="NO7" s="18">
        <v>88</v>
      </c>
      <c r="NP7" s="18">
        <v>3</v>
      </c>
      <c r="NQ7" s="32">
        <v>33</v>
      </c>
      <c r="NR7" s="27">
        <v>22860</v>
      </c>
      <c r="NS7" s="37">
        <f t="shared" si="89"/>
        <v>1.2636482939632545</v>
      </c>
      <c r="NT7" s="37">
        <f t="shared" si="90"/>
        <v>0.34097858749093385</v>
      </c>
      <c r="NU7" s="37">
        <f t="shared" si="91"/>
        <v>0.79135943503998341</v>
      </c>
      <c r="NV7" s="17">
        <f t="shared" si="92"/>
        <v>0.16069441589077213</v>
      </c>
      <c r="NW7" s="10">
        <f t="shared" si="93"/>
        <v>12319</v>
      </c>
      <c r="NX7" s="17">
        <f t="shared" si="94"/>
        <v>0.53888888888888886</v>
      </c>
      <c r="NY7" s="19">
        <f t="shared" si="95"/>
        <v>0.22200796554272018</v>
      </c>
      <c r="NZ7" s="25">
        <v>10051</v>
      </c>
      <c r="OA7" s="25">
        <v>10541</v>
      </c>
      <c r="OB7" s="25">
        <v>1416</v>
      </c>
      <c r="OC7" s="25">
        <v>5880</v>
      </c>
      <c r="OD7" s="18">
        <v>474</v>
      </c>
      <c r="OE7" s="18">
        <v>525</v>
      </c>
      <c r="OF7" s="17">
        <f t="shared" si="96"/>
        <v>0.2572178477690289</v>
      </c>
      <c r="OG7" s="17">
        <f t="shared" si="97"/>
        <v>0.43967629046369205</v>
      </c>
      <c r="OH7" s="17">
        <f t="shared" si="98"/>
        <v>0.46111111111111114</v>
      </c>
      <c r="OI7" s="69">
        <f t="shared" si="99"/>
        <v>2.2965879265091863E-2</v>
      </c>
      <c r="OJ7" s="27">
        <v>22860</v>
      </c>
      <c r="OK7" s="18">
        <v>545</v>
      </c>
      <c r="OL7" s="25">
        <v>14414</v>
      </c>
      <c r="OM7" s="25">
        <v>6696</v>
      </c>
      <c r="ON7" s="18">
        <v>632</v>
      </c>
      <c r="OO7" s="18">
        <v>337</v>
      </c>
      <c r="OP7" s="18">
        <v>236</v>
      </c>
      <c r="OQ7" s="25">
        <v>6171</v>
      </c>
      <c r="OR7" s="69">
        <f t="shared" si="100"/>
        <v>0.69234470691163608</v>
      </c>
      <c r="OS7" s="85">
        <v>48215</v>
      </c>
      <c r="OT7" s="22">
        <v>48215</v>
      </c>
      <c r="OU7" s="38">
        <f t="shared" si="101"/>
        <v>0.62520260895499169</v>
      </c>
      <c r="OV7" s="39">
        <v>0.65098973348542988</v>
      </c>
      <c r="OW7" s="22">
        <v>3138747</v>
      </c>
      <c r="OX7" s="36">
        <f t="shared" si="102"/>
        <v>128431249.74599999</v>
      </c>
      <c r="OY7" s="36">
        <f t="shared" si="103"/>
        <v>3266777.4961089413</v>
      </c>
      <c r="OZ7" s="22">
        <v>24475</v>
      </c>
      <c r="PA7" s="22">
        <v>24475</v>
      </c>
      <c r="PB7" s="38">
        <f t="shared" si="104"/>
        <v>0.3173666670988991</v>
      </c>
      <c r="PC7" s="39">
        <v>0.54501164453524009</v>
      </c>
      <c r="PD7" s="22">
        <v>1333916</v>
      </c>
      <c r="PE7" s="40">
        <f t="shared" si="105"/>
        <v>54581174.887999997</v>
      </c>
      <c r="PF7" s="36">
        <f t="shared" si="106"/>
        <v>7517664.5555533078</v>
      </c>
      <c r="PG7" s="22">
        <v>4419</v>
      </c>
      <c r="PH7" s="22">
        <v>4419</v>
      </c>
      <c r="PI7" s="38">
        <f t="shared" si="107"/>
        <v>5.7301054214914611E-2</v>
      </c>
      <c r="PJ7" s="39">
        <v>0.11754016745870106</v>
      </c>
      <c r="PK7" s="22">
        <v>51941</v>
      </c>
      <c r="PL7" s="41">
        <f t="shared" si="108"/>
        <v>2125321.838</v>
      </c>
      <c r="PM7" s="36">
        <f t="shared" si="109"/>
        <v>361238.33997693291</v>
      </c>
      <c r="PN7" s="22"/>
      <c r="PO7" s="22"/>
      <c r="PP7" s="38">
        <f t="shared" si="110"/>
        <v>0</v>
      </c>
      <c r="PQ7" s="39">
        <v>0</v>
      </c>
      <c r="PR7" s="22"/>
      <c r="PS7" s="41">
        <f t="shared" si="111"/>
        <v>0</v>
      </c>
      <c r="PT7" s="36">
        <f t="shared" si="112"/>
        <v>0</v>
      </c>
      <c r="PU7" s="22"/>
      <c r="PV7" s="22"/>
      <c r="PW7" s="38">
        <f t="shared" si="113"/>
        <v>0</v>
      </c>
      <c r="PX7" s="39">
        <v>0</v>
      </c>
      <c r="PY7" s="22"/>
      <c r="PZ7" s="36">
        <f t="shared" si="114"/>
        <v>0</v>
      </c>
      <c r="QA7" s="22"/>
      <c r="QB7" s="22"/>
      <c r="QC7" s="39">
        <v>0</v>
      </c>
      <c r="QD7" s="22"/>
      <c r="QE7" s="22">
        <f t="shared" si="115"/>
        <v>0</v>
      </c>
      <c r="QF7" s="22"/>
      <c r="QG7" s="22">
        <v>9</v>
      </c>
      <c r="QH7" s="22">
        <v>9</v>
      </c>
      <c r="QI7" s="38">
        <f t="shared" si="116"/>
        <v>1.1670275807518251E-4</v>
      </c>
      <c r="QJ7" s="39">
        <v>0.17666666666666667</v>
      </c>
      <c r="QK7" s="22">
        <v>159</v>
      </c>
      <c r="QL7" s="42">
        <f t="shared" si="117"/>
        <v>44.011200000000002</v>
      </c>
      <c r="QM7" s="22">
        <f t="shared" si="118"/>
        <v>1</v>
      </c>
      <c r="QN7" s="22"/>
      <c r="QO7" s="22"/>
      <c r="QP7" s="38">
        <f t="shared" si="119"/>
        <v>0</v>
      </c>
      <c r="QQ7" s="39">
        <v>0</v>
      </c>
      <c r="QR7" s="22"/>
      <c r="QS7" s="36">
        <f t="shared" si="120"/>
        <v>0</v>
      </c>
      <c r="QT7" s="22">
        <v>1</v>
      </c>
      <c r="QU7" s="22">
        <v>1</v>
      </c>
      <c r="QV7" s="38">
        <f t="shared" si="121"/>
        <v>1.2966973119464723E-5</v>
      </c>
      <c r="QW7" s="39">
        <v>0.15</v>
      </c>
      <c r="QX7" s="22">
        <v>15</v>
      </c>
      <c r="QY7" s="36">
        <f t="shared" si="122"/>
        <v>235.12272111045911</v>
      </c>
      <c r="QZ7" s="22"/>
      <c r="RA7" s="22"/>
      <c r="RB7" s="38">
        <f t="shared" si="123"/>
        <v>0</v>
      </c>
      <c r="RC7" s="39">
        <v>0</v>
      </c>
      <c r="RD7" s="22"/>
      <c r="RE7" s="36">
        <f t="shared" si="124"/>
        <v>0</v>
      </c>
      <c r="RF7" s="10">
        <f t="shared" si="125"/>
        <v>77119</v>
      </c>
      <c r="RG7" s="10">
        <f t="shared" si="126"/>
        <v>77119</v>
      </c>
      <c r="RH7" s="17">
        <f t="shared" si="127"/>
        <v>9.9186766009057084E-2</v>
      </c>
      <c r="RI7" s="17">
        <f t="shared" si="128"/>
        <v>2.2660954809614951E-3</v>
      </c>
      <c r="RJ7" s="17">
        <f t="shared" si="129"/>
        <v>0.29309073737594832</v>
      </c>
      <c r="RK7" s="17">
        <f t="shared" si="130"/>
        <v>0.67447441723734447</v>
      </c>
      <c r="RL7" s="17">
        <f t="shared" si="131"/>
        <v>0</v>
      </c>
      <c r="RM7" s="17">
        <f t="shared" si="132"/>
        <v>0</v>
      </c>
      <c r="RN7" s="17">
        <f t="shared" si="133"/>
        <v>0</v>
      </c>
      <c r="RO7" s="17">
        <f t="shared" si="134"/>
        <v>2.1094883807111241E-5</v>
      </c>
      <c r="RP7" s="17">
        <f t="shared" si="135"/>
        <v>0</v>
      </c>
      <c r="RQ7" s="17">
        <f t="shared" si="136"/>
        <v>3.9486237052155111E-6</v>
      </c>
      <c r="RR7" s="36">
        <f t="shared" si="137"/>
        <v>11145959.525560293</v>
      </c>
      <c r="RS7" s="36">
        <f t="shared" si="138"/>
        <v>88.781299986939189</v>
      </c>
      <c r="RT7" s="10">
        <f t="shared" si="139"/>
        <v>0</v>
      </c>
      <c r="RU7" s="17">
        <f t="shared" si="140"/>
        <v>0</v>
      </c>
      <c r="RV7" s="37">
        <f t="shared" si="141"/>
        <v>1.6279256733100793</v>
      </c>
      <c r="RW7" s="36">
        <f t="shared" si="142"/>
        <v>0.61427865927483594</v>
      </c>
      <c r="RX7" s="85">
        <v>-1.6489450000000001</v>
      </c>
      <c r="RY7" s="93">
        <v>118</v>
      </c>
      <c r="RZ7" s="43" t="b">
        <v>0</v>
      </c>
      <c r="SA7" s="18" t="b">
        <v>0</v>
      </c>
      <c r="SB7" s="18" t="b">
        <v>0</v>
      </c>
      <c r="SC7" s="18" t="b">
        <v>0</v>
      </c>
      <c r="SD7" s="18" t="b">
        <v>0</v>
      </c>
      <c r="SE7" s="32" t="b">
        <v>1</v>
      </c>
      <c r="SF7" s="43" t="b">
        <v>1</v>
      </c>
      <c r="SG7" s="18" t="b">
        <v>1</v>
      </c>
      <c r="SH7" s="18">
        <v>10</v>
      </c>
      <c r="SI7" s="18">
        <v>2</v>
      </c>
      <c r="SJ7" s="22">
        <v>8</v>
      </c>
      <c r="SK7" s="22">
        <v>1</v>
      </c>
      <c r="SL7" s="22">
        <v>21</v>
      </c>
      <c r="SM7" s="22">
        <v>0</v>
      </c>
      <c r="SN7" s="18">
        <v>23</v>
      </c>
      <c r="SO7" s="18">
        <v>6246</v>
      </c>
      <c r="SP7" s="18">
        <v>32318</v>
      </c>
      <c r="SQ7" s="17">
        <f t="shared" si="143"/>
        <v>3.3057851239669422E-2</v>
      </c>
      <c r="SR7" s="17">
        <f t="shared" si="144"/>
        <v>2.4875621890547265E-2</v>
      </c>
      <c r="SS7" s="17">
        <f t="shared" si="145"/>
        <v>3.0303030303030304E-2</v>
      </c>
      <c r="ST7" s="17">
        <f t="shared" si="146"/>
        <v>0</v>
      </c>
      <c r="SU7" s="17">
        <f t="shared" si="147"/>
        <v>0.13160831073211654</v>
      </c>
      <c r="SV7" s="17">
        <f t="shared" si="148"/>
        <v>0.32694973039141301</v>
      </c>
      <c r="SW7" s="17">
        <f t="shared" si="149"/>
        <v>0.2</v>
      </c>
      <c r="SX7" s="17">
        <f t="shared" si="150"/>
        <v>0.20833333333333334</v>
      </c>
      <c r="SY7" s="17">
        <f t="shared" si="151"/>
        <v>0</v>
      </c>
      <c r="SZ7" s="17">
        <f t="shared" si="152"/>
        <v>4.6696740731423526E-2</v>
      </c>
      <c r="TA7" s="17">
        <f t="shared" si="153"/>
        <v>0.18382076593118657</v>
      </c>
      <c r="TB7" s="24">
        <f t="shared" si="154"/>
        <v>5.4400817825683019</v>
      </c>
      <c r="TC7" s="69">
        <f t="shared" si="155"/>
        <v>8.7743254557553253E-3</v>
      </c>
      <c r="TD7" s="17">
        <f t="shared" ref="TD7:TD70" si="177">1/TB7/(MAX($TB$6:$TB$335))</f>
        <v>2.9648510634062351E-4</v>
      </c>
      <c r="TE7" s="95">
        <v>294</v>
      </c>
      <c r="TF7" s="71"/>
      <c r="TG7" s="71"/>
      <c r="TH7" s="71">
        <v>17</v>
      </c>
      <c r="TI7" s="71">
        <v>10</v>
      </c>
      <c r="TJ7" s="71">
        <v>2</v>
      </c>
      <c r="TK7" s="71">
        <v>170</v>
      </c>
      <c r="TL7" s="71"/>
      <c r="TM7" s="71">
        <v>99</v>
      </c>
      <c r="TN7" s="71">
        <v>30</v>
      </c>
      <c r="TO7" s="71">
        <v>1</v>
      </c>
      <c r="TP7" s="71">
        <v>17</v>
      </c>
      <c r="TQ7" s="71">
        <v>53</v>
      </c>
      <c r="TR7" s="72">
        <v>26</v>
      </c>
      <c r="TS7" s="72">
        <v>38</v>
      </c>
      <c r="TT7" s="72"/>
      <c r="TU7" s="72"/>
      <c r="TV7" s="72">
        <v>11</v>
      </c>
      <c r="TW7" s="72">
        <v>16</v>
      </c>
      <c r="TX7" s="72">
        <v>25</v>
      </c>
      <c r="TY7" s="72">
        <v>4</v>
      </c>
      <c r="TZ7" s="72">
        <v>150</v>
      </c>
      <c r="UA7" s="72"/>
      <c r="UB7" s="72">
        <v>127</v>
      </c>
      <c r="UC7" s="72"/>
      <c r="UD7" s="72">
        <v>37</v>
      </c>
      <c r="UE7" s="72">
        <v>13</v>
      </c>
      <c r="UF7" s="72">
        <v>1</v>
      </c>
      <c r="UG7" s="72">
        <v>57</v>
      </c>
      <c r="UH7" s="72">
        <v>23</v>
      </c>
      <c r="UI7" s="72">
        <v>99</v>
      </c>
      <c r="UJ7" s="73">
        <v>43</v>
      </c>
      <c r="UK7" s="73">
        <v>52</v>
      </c>
      <c r="UL7" s="73">
        <v>1</v>
      </c>
      <c r="UM7" s="73"/>
      <c r="UN7" s="73">
        <v>13</v>
      </c>
      <c r="UO7" s="73">
        <v>15</v>
      </c>
      <c r="UP7" s="73">
        <v>27</v>
      </c>
      <c r="UQ7" s="73">
        <v>2</v>
      </c>
      <c r="UR7" s="73">
        <v>186</v>
      </c>
      <c r="US7" s="73">
        <v>147</v>
      </c>
      <c r="UT7" s="73"/>
      <c r="UU7" s="73">
        <v>23</v>
      </c>
      <c r="UV7" s="73">
        <v>19</v>
      </c>
      <c r="UW7" s="73">
        <v>2</v>
      </c>
      <c r="UX7" s="73"/>
      <c r="UY7" s="73">
        <v>197</v>
      </c>
      <c r="UZ7" s="73">
        <v>14</v>
      </c>
      <c r="VA7" s="73">
        <v>200</v>
      </c>
      <c r="VB7" s="73">
        <v>72</v>
      </c>
      <c r="VC7" s="73">
        <v>38</v>
      </c>
      <c r="VD7" s="73">
        <v>1</v>
      </c>
      <c r="VE7" s="73">
        <v>1</v>
      </c>
      <c r="VF7" s="73">
        <v>26</v>
      </c>
      <c r="VG7" s="73">
        <v>15</v>
      </c>
      <c r="VH7" s="73">
        <v>72</v>
      </c>
      <c r="VI7" s="73">
        <v>2</v>
      </c>
      <c r="VJ7" s="73">
        <v>98</v>
      </c>
      <c r="VK7" s="73">
        <v>187</v>
      </c>
      <c r="VL7" s="73">
        <v>1</v>
      </c>
      <c r="VM7" s="73">
        <v>15</v>
      </c>
      <c r="VN7" s="73">
        <v>13</v>
      </c>
      <c r="VO7" s="73">
        <v>3</v>
      </c>
      <c r="VP7" s="73">
        <v>165</v>
      </c>
      <c r="VQ7" s="73">
        <v>23</v>
      </c>
      <c r="VR7" s="73">
        <v>214</v>
      </c>
      <c r="VS7" s="73">
        <v>17</v>
      </c>
      <c r="VT7" s="73">
        <v>21</v>
      </c>
      <c r="VU7" s="73"/>
      <c r="VV7" s="73">
        <v>1</v>
      </c>
      <c r="VW7" s="73">
        <v>15</v>
      </c>
      <c r="VX7" s="73">
        <v>12</v>
      </c>
      <c r="VY7" s="73">
        <v>69</v>
      </c>
      <c r="VZ7" s="73">
        <v>11</v>
      </c>
      <c r="WA7" s="73">
        <v>183</v>
      </c>
      <c r="WB7" s="73"/>
      <c r="WC7" s="73">
        <v>37</v>
      </c>
      <c r="WD7" s="73">
        <v>2</v>
      </c>
      <c r="WE7" s="73">
        <v>9</v>
      </c>
      <c r="WF7" s="73">
        <v>22</v>
      </c>
      <c r="WG7" s="73"/>
      <c r="WH7" s="73">
        <v>1</v>
      </c>
      <c r="WI7" s="73"/>
      <c r="WJ7" s="73">
        <v>88</v>
      </c>
      <c r="WK7" s="73">
        <v>66</v>
      </c>
      <c r="WL7" s="73">
        <v>4</v>
      </c>
      <c r="WM7" s="73"/>
      <c r="WN7" s="73">
        <v>178</v>
      </c>
      <c r="WO7" s="22">
        <f t="shared" si="156"/>
        <v>452</v>
      </c>
      <c r="WP7" s="22">
        <f t="shared" si="157"/>
        <v>128</v>
      </c>
      <c r="WQ7" s="22">
        <f t="shared" si="158"/>
        <v>2</v>
      </c>
      <c r="WR7" s="22">
        <f t="shared" si="159"/>
        <v>2</v>
      </c>
      <c r="WS7" s="22">
        <f t="shared" si="160"/>
        <v>82</v>
      </c>
      <c r="WT7" s="22">
        <f t="shared" si="161"/>
        <v>56</v>
      </c>
      <c r="WU7" s="22">
        <f t="shared" si="162"/>
        <v>195</v>
      </c>
      <c r="WV7" s="22">
        <f t="shared" si="163"/>
        <v>8</v>
      </c>
      <c r="WW7" s="22">
        <f t="shared" si="164"/>
        <v>787</v>
      </c>
      <c r="WX7" s="22">
        <f t="shared" si="165"/>
        <v>0</v>
      </c>
      <c r="WY7" s="22">
        <f t="shared" si="166"/>
        <v>597</v>
      </c>
      <c r="WZ7" s="22">
        <f t="shared" si="167"/>
        <v>1</v>
      </c>
      <c r="XA7" s="22">
        <f t="shared" si="168"/>
        <v>75</v>
      </c>
      <c r="XB7" s="22">
        <f t="shared" si="169"/>
        <v>97</v>
      </c>
      <c r="XC7" s="22">
        <f t="shared" si="170"/>
        <v>6</v>
      </c>
      <c r="XD7" s="22">
        <f t="shared" si="171"/>
        <v>0</v>
      </c>
      <c r="XE7" s="22">
        <f t="shared" si="172"/>
        <v>512</v>
      </c>
      <c r="XF7" s="22">
        <f t="shared" si="173"/>
        <v>143</v>
      </c>
      <c r="XG7" s="93">
        <f t="shared" si="174"/>
        <v>744</v>
      </c>
    </row>
    <row r="8" spans="1:631" ht="17.100000000000001" customHeight="1" x14ac:dyDescent="0.2">
      <c r="A8" s="101"/>
      <c r="B8" s="27" t="s">
        <v>6</v>
      </c>
      <c r="C8" s="535" t="s">
        <v>7</v>
      </c>
      <c r="D8" s="25" t="s">
        <v>8</v>
      </c>
      <c r="E8" s="535" t="s">
        <v>9</v>
      </c>
      <c r="F8" s="25" t="s">
        <v>13</v>
      </c>
      <c r="G8" s="535" t="s">
        <v>14</v>
      </c>
      <c r="H8" s="25">
        <v>63</v>
      </c>
      <c r="I8" s="28">
        <v>4</v>
      </c>
      <c r="J8" s="17">
        <f t="shared" si="0"/>
        <v>0.49473684210526314</v>
      </c>
      <c r="K8" s="17">
        <f t="shared" si="1"/>
        <v>7.8947368421052655E-2</v>
      </c>
      <c r="L8" s="17">
        <f t="shared" si="2"/>
        <v>1</v>
      </c>
      <c r="M8" s="17">
        <f t="shared" si="3"/>
        <v>5.6122920680051404E-2</v>
      </c>
      <c r="N8" s="17">
        <f t="shared" si="4"/>
        <v>0.37281795511221943</v>
      </c>
      <c r="O8" s="17">
        <f t="shared" si="5"/>
        <v>0.1649122807017544</v>
      </c>
      <c r="P8" s="17">
        <f t="shared" si="6"/>
        <v>0.75642965204236012</v>
      </c>
      <c r="Q8" s="17">
        <f t="shared" si="7"/>
        <v>0.43767313019390586</v>
      </c>
      <c r="R8" s="69">
        <f t="shared" si="8"/>
        <v>0.76126126126126126</v>
      </c>
      <c r="S8" s="422">
        <f t="shared" si="9"/>
        <v>0.45810015672420751</v>
      </c>
      <c r="T8" s="17">
        <f t="shared" si="175"/>
        <v>0.54189984327579244</v>
      </c>
      <c r="U8" s="10">
        <f t="shared" si="10"/>
        <v>938.57052855367249</v>
      </c>
      <c r="V8" s="32">
        <v>2</v>
      </c>
      <c r="W8" s="550">
        <f t="shared" si="11"/>
        <v>0</v>
      </c>
      <c r="X8" s="550">
        <f t="shared" si="12"/>
        <v>0.34698904561309646</v>
      </c>
      <c r="Y8" s="550">
        <f t="shared" si="13"/>
        <v>0.6530109543869036</v>
      </c>
      <c r="Z8" s="551">
        <f t="shared" si="14"/>
        <v>1131.0149729981169</v>
      </c>
      <c r="AA8" s="426">
        <f t="shared" si="15"/>
        <v>0.25692840646651272</v>
      </c>
      <c r="AB8" s="59">
        <f t="shared" si="16"/>
        <v>0.80846063454759109</v>
      </c>
      <c r="AC8" s="59">
        <f t="shared" si="17"/>
        <v>0.20199501246882792</v>
      </c>
      <c r="AD8" s="59">
        <f t="shared" si="18"/>
        <v>0.37281795511221943</v>
      </c>
      <c r="AE8" s="59">
        <f t="shared" si="19"/>
        <v>0.56232686980609414</v>
      </c>
      <c r="AF8" s="59">
        <f t="shared" si="20"/>
        <v>0.85263157894736841</v>
      </c>
      <c r="AG8" s="59">
        <f t="shared" si="21"/>
        <v>0.91228070175438591</v>
      </c>
      <c r="AH8" s="59">
        <f t="shared" si="22"/>
        <v>0.1649122807017544</v>
      </c>
      <c r="AI8" s="59">
        <f t="shared" si="23"/>
        <v>0.45614035087719296</v>
      </c>
      <c r="AJ8" s="59">
        <f t="shared" si="24"/>
        <v>0.53333333333333333</v>
      </c>
      <c r="AK8" s="59">
        <f t="shared" si="25"/>
        <v>0.24357034795763993</v>
      </c>
      <c r="AL8" s="35">
        <f t="shared" si="26"/>
        <v>1</v>
      </c>
      <c r="AM8" s="27">
        <v>1732</v>
      </c>
      <c r="AN8" s="18">
        <v>946</v>
      </c>
      <c r="AO8" s="18">
        <v>786</v>
      </c>
      <c r="AP8" s="17">
        <f t="shared" si="27"/>
        <v>3.3640047567648784E-5</v>
      </c>
      <c r="AQ8" s="63">
        <v>120.35623409669212</v>
      </c>
      <c r="AR8" s="58">
        <v>4715.5920905000003</v>
      </c>
      <c r="AS8" s="24">
        <f t="shared" si="28"/>
        <v>0.36729215902479678</v>
      </c>
      <c r="AT8" s="17">
        <f t="shared" si="29"/>
        <v>3.1719720451564147E-4</v>
      </c>
      <c r="AU8" s="25">
        <v>1420</v>
      </c>
      <c r="AV8" s="18">
        <v>708</v>
      </c>
      <c r="AW8" s="18">
        <v>712</v>
      </c>
      <c r="AX8" s="18">
        <v>312</v>
      </c>
      <c r="AY8" s="18">
        <v>238</v>
      </c>
      <c r="AZ8" s="18">
        <v>74</v>
      </c>
      <c r="BA8" s="18">
        <v>445</v>
      </c>
      <c r="BB8" s="18">
        <v>244</v>
      </c>
      <c r="BC8" s="18">
        <v>201</v>
      </c>
      <c r="BD8" s="63">
        <v>121.39303482587064</v>
      </c>
      <c r="BE8" s="25">
        <v>1287</v>
      </c>
      <c r="BF8" s="18">
        <v>702</v>
      </c>
      <c r="BG8" s="18">
        <v>585</v>
      </c>
      <c r="BH8" s="63">
        <v>120</v>
      </c>
      <c r="BI8" s="17">
        <v>0.25692840646651272</v>
      </c>
      <c r="BJ8" s="18">
        <v>609</v>
      </c>
      <c r="BK8" s="25">
        <v>1083</v>
      </c>
      <c r="BL8" s="18">
        <v>40</v>
      </c>
      <c r="BM8" s="17">
        <v>0.59926131117266845</v>
      </c>
      <c r="BN8" s="10">
        <f t="shared" si="30"/>
        <v>694.07940904893826</v>
      </c>
      <c r="BO8" s="29">
        <v>0.56232686980609414</v>
      </c>
      <c r="BP8" s="30">
        <f t="shared" si="31"/>
        <v>0.43767313019390586</v>
      </c>
      <c r="BQ8" s="31">
        <v>3.6934441366574333</v>
      </c>
      <c r="BR8" s="18">
        <v>1123</v>
      </c>
      <c r="BS8" s="18">
        <v>372</v>
      </c>
      <c r="BT8" s="18">
        <v>663</v>
      </c>
      <c r="BU8" s="18">
        <v>77</v>
      </c>
      <c r="BV8" s="18">
        <v>9</v>
      </c>
      <c r="BW8" s="18">
        <v>2</v>
      </c>
      <c r="BX8" s="18">
        <v>285</v>
      </c>
      <c r="BY8" s="18">
        <v>232</v>
      </c>
      <c r="BZ8" s="18">
        <v>53</v>
      </c>
      <c r="CA8" s="59">
        <v>0.18596491228070175</v>
      </c>
      <c r="CB8" s="25">
        <v>1420</v>
      </c>
      <c r="CC8" s="18">
        <v>312</v>
      </c>
      <c r="CD8" s="17">
        <f t="shared" si="32"/>
        <v>0.21971830985915494</v>
      </c>
      <c r="CE8" s="18">
        <v>25</v>
      </c>
      <c r="CF8" s="18">
        <v>29</v>
      </c>
      <c r="CG8" s="18">
        <v>36</v>
      </c>
      <c r="CH8" s="18">
        <v>43</v>
      </c>
      <c r="CI8" s="18">
        <v>29</v>
      </c>
      <c r="CJ8" s="18">
        <v>45</v>
      </c>
      <c r="CK8" s="18">
        <v>34</v>
      </c>
      <c r="CL8" s="18">
        <v>23</v>
      </c>
      <c r="CM8" s="18">
        <v>21</v>
      </c>
      <c r="CN8" s="26">
        <v>4.9824561403508776</v>
      </c>
      <c r="CO8" s="33">
        <v>285</v>
      </c>
      <c r="CP8" s="34">
        <f t="shared" si="33"/>
        <v>6.0771929824561406</v>
      </c>
      <c r="CQ8" s="10">
        <v>3</v>
      </c>
      <c r="CR8" s="10">
        <v>0</v>
      </c>
      <c r="CS8" s="10">
        <v>4</v>
      </c>
      <c r="CT8" s="10">
        <v>15</v>
      </c>
      <c r="CU8" s="10">
        <v>258</v>
      </c>
      <c r="CV8" s="10">
        <v>4</v>
      </c>
      <c r="CW8" s="10">
        <v>1</v>
      </c>
      <c r="CX8" s="10">
        <v>0</v>
      </c>
      <c r="CY8" s="18">
        <v>285</v>
      </c>
      <c r="CZ8" s="18">
        <v>275</v>
      </c>
      <c r="DA8" s="18">
        <v>2</v>
      </c>
      <c r="DB8" s="18">
        <v>1</v>
      </c>
      <c r="DC8" s="18">
        <v>7</v>
      </c>
      <c r="DD8" s="18">
        <v>0</v>
      </c>
      <c r="DE8" s="18">
        <v>0</v>
      </c>
      <c r="DF8" s="18">
        <v>285</v>
      </c>
      <c r="DG8" s="18">
        <v>243</v>
      </c>
      <c r="DH8" s="18">
        <v>0</v>
      </c>
      <c r="DI8" s="18">
        <v>0</v>
      </c>
      <c r="DJ8" s="18">
        <v>37</v>
      </c>
      <c r="DK8" s="18">
        <v>1</v>
      </c>
      <c r="DL8" s="18">
        <v>4</v>
      </c>
      <c r="DM8" s="25">
        <f t="shared" si="34"/>
        <v>1210.7368421052633</v>
      </c>
      <c r="DN8" s="17">
        <f t="shared" si="35"/>
        <v>0.12982456140350876</v>
      </c>
      <c r="DO8" s="17">
        <f t="shared" si="36"/>
        <v>3.5087719298245615E-3</v>
      </c>
      <c r="DP8" s="23">
        <f t="shared" si="37"/>
        <v>0.85263157894736841</v>
      </c>
      <c r="DQ8" s="23">
        <f t="shared" si="38"/>
        <v>0.14736842105263159</v>
      </c>
      <c r="DR8" s="18">
        <v>285</v>
      </c>
      <c r="DS8" s="18">
        <v>1</v>
      </c>
      <c r="DT8" s="18">
        <v>274</v>
      </c>
      <c r="DU8" s="18">
        <v>0</v>
      </c>
      <c r="DV8" s="18">
        <v>7</v>
      </c>
      <c r="DW8" s="18">
        <v>0</v>
      </c>
      <c r="DX8" s="18">
        <v>3</v>
      </c>
      <c r="DY8" s="18">
        <v>0</v>
      </c>
      <c r="DZ8" s="17">
        <f t="shared" si="39"/>
        <v>0.98947368421052628</v>
      </c>
      <c r="EA8" s="17">
        <f t="shared" si="40"/>
        <v>1.0526315789473717E-2</v>
      </c>
      <c r="EB8" s="10">
        <v>285</v>
      </c>
      <c r="EC8" s="10">
        <v>252</v>
      </c>
      <c r="ED8" s="10">
        <v>8</v>
      </c>
      <c r="EE8" s="10">
        <v>12</v>
      </c>
      <c r="EF8" s="17">
        <f t="shared" si="41"/>
        <v>4.2105263157894736E-2</v>
      </c>
      <c r="EG8" s="10">
        <v>13</v>
      </c>
      <c r="EH8" s="10">
        <v>0</v>
      </c>
      <c r="EI8" s="17">
        <f t="shared" si="42"/>
        <v>0.91228070175438591</v>
      </c>
      <c r="EJ8" s="17">
        <f t="shared" si="43"/>
        <v>4.5614035087719301E-2</v>
      </c>
      <c r="EK8" s="69">
        <f t="shared" si="44"/>
        <v>7.8947368421052655E-2</v>
      </c>
      <c r="EL8" s="43">
        <v>851</v>
      </c>
      <c r="EM8" s="18">
        <v>688</v>
      </c>
      <c r="EN8" s="18">
        <v>163</v>
      </c>
      <c r="EO8" s="59">
        <v>0.80846063454759109</v>
      </c>
      <c r="EP8" s="18">
        <v>407</v>
      </c>
      <c r="EQ8" s="18">
        <v>350</v>
      </c>
      <c r="ER8" s="18">
        <v>57</v>
      </c>
      <c r="ES8" s="59">
        <v>0.85995085995085996</v>
      </c>
      <c r="ET8" s="18">
        <v>444</v>
      </c>
      <c r="EU8" s="18">
        <v>338</v>
      </c>
      <c r="EV8" s="18">
        <v>106</v>
      </c>
      <c r="EW8" s="59">
        <v>0.76126126126126126</v>
      </c>
      <c r="EX8" s="18">
        <v>209</v>
      </c>
      <c r="EY8" s="18">
        <v>167</v>
      </c>
      <c r="EZ8" s="18">
        <v>42</v>
      </c>
      <c r="FA8" s="59">
        <v>0.79904306220095689</v>
      </c>
      <c r="FB8" s="18">
        <v>642</v>
      </c>
      <c r="FC8" s="18">
        <v>521</v>
      </c>
      <c r="FD8" s="18">
        <v>121</v>
      </c>
      <c r="FE8" s="59">
        <v>0.81152647975077885</v>
      </c>
      <c r="FF8" s="25">
        <v>725</v>
      </c>
      <c r="FG8" s="18">
        <v>345</v>
      </c>
      <c r="FH8" s="18">
        <v>278</v>
      </c>
      <c r="FI8" s="18">
        <v>102</v>
      </c>
      <c r="FJ8" s="23">
        <f t="shared" si="45"/>
        <v>0.1406896551724138</v>
      </c>
      <c r="FK8" s="23">
        <f t="shared" si="46"/>
        <v>0.38344827586206898</v>
      </c>
      <c r="FL8" s="36">
        <f t="shared" si="47"/>
        <v>3.3823529411764706</v>
      </c>
      <c r="FM8" s="25">
        <v>362</v>
      </c>
      <c r="FN8" s="18">
        <v>174</v>
      </c>
      <c r="FO8" s="17">
        <f t="shared" si="48"/>
        <v>0.48066298342541436</v>
      </c>
      <c r="FP8" s="18">
        <v>127</v>
      </c>
      <c r="FQ8" s="17">
        <f t="shared" si="49"/>
        <v>0.35082872928176795</v>
      </c>
      <c r="FR8" s="18">
        <v>61</v>
      </c>
      <c r="FS8" s="17">
        <f t="shared" si="50"/>
        <v>0.16850828729281769</v>
      </c>
      <c r="FT8" s="25">
        <v>363</v>
      </c>
      <c r="FU8" s="18">
        <v>171</v>
      </c>
      <c r="FV8" s="18">
        <v>151</v>
      </c>
      <c r="FW8" s="17">
        <f t="shared" si="51"/>
        <v>0.11294765840220386</v>
      </c>
      <c r="FX8" s="17">
        <f t="shared" si="52"/>
        <v>0.41597796143250687</v>
      </c>
      <c r="FY8" s="18">
        <v>41</v>
      </c>
      <c r="FZ8" s="18">
        <v>802</v>
      </c>
      <c r="GA8" s="18">
        <v>162</v>
      </c>
      <c r="GB8" s="18">
        <v>341</v>
      </c>
      <c r="GC8" s="18">
        <v>165</v>
      </c>
      <c r="GD8" s="18">
        <v>72</v>
      </c>
      <c r="GE8" s="18">
        <v>1</v>
      </c>
      <c r="GF8" s="18">
        <v>47</v>
      </c>
      <c r="GG8" s="18">
        <v>14</v>
      </c>
      <c r="GH8" s="18">
        <v>0</v>
      </c>
      <c r="GI8" s="18">
        <v>0</v>
      </c>
      <c r="GJ8" s="10">
        <f t="shared" si="53"/>
        <v>162</v>
      </c>
      <c r="GK8" s="10">
        <f t="shared" si="54"/>
        <v>640</v>
      </c>
      <c r="GL8" s="10">
        <f t="shared" si="55"/>
        <v>299</v>
      </c>
      <c r="GM8" s="10">
        <f t="shared" si="56"/>
        <v>503</v>
      </c>
      <c r="GN8" s="10">
        <f t="shared" si="57"/>
        <v>134</v>
      </c>
      <c r="GO8" s="17">
        <f t="shared" si="58"/>
        <v>0.20199501246882792</v>
      </c>
      <c r="GP8" s="17">
        <f t="shared" si="59"/>
        <v>0.79800498753117211</v>
      </c>
      <c r="GQ8" s="17">
        <f t="shared" si="60"/>
        <v>0.37281795511221943</v>
      </c>
      <c r="GR8" s="17">
        <f t="shared" si="61"/>
        <v>0.16708229426433915</v>
      </c>
      <c r="GS8" s="17">
        <f t="shared" si="62"/>
        <v>0.5854114713216958</v>
      </c>
      <c r="GT8" s="18">
        <v>443</v>
      </c>
      <c r="GU8" s="18">
        <v>56</v>
      </c>
      <c r="GV8" s="18">
        <v>181</v>
      </c>
      <c r="GW8" s="18">
        <v>115</v>
      </c>
      <c r="GX8" s="18">
        <v>47</v>
      </c>
      <c r="GY8" s="18">
        <v>1</v>
      </c>
      <c r="GZ8" s="18">
        <v>41</v>
      </c>
      <c r="HA8" s="18">
        <v>2</v>
      </c>
      <c r="HB8" s="18">
        <v>0</v>
      </c>
      <c r="HC8" s="18">
        <v>0</v>
      </c>
      <c r="HD8" s="23">
        <f t="shared" si="63"/>
        <v>0.12641083521444696</v>
      </c>
      <c r="HE8" s="23">
        <f t="shared" si="64"/>
        <v>0.87358916478555304</v>
      </c>
      <c r="HF8" s="23">
        <f t="shared" si="65"/>
        <v>0.4650112866817156</v>
      </c>
      <c r="HG8" s="23">
        <f t="shared" si="66"/>
        <v>0.2054176072234763</v>
      </c>
      <c r="HH8" s="18">
        <v>359</v>
      </c>
      <c r="HI8" s="18">
        <v>106</v>
      </c>
      <c r="HJ8" s="18">
        <v>160</v>
      </c>
      <c r="HK8" s="18">
        <v>50</v>
      </c>
      <c r="HL8" s="18">
        <v>25</v>
      </c>
      <c r="HM8" s="18">
        <v>0</v>
      </c>
      <c r="HN8" s="18">
        <v>6</v>
      </c>
      <c r="HO8" s="18">
        <v>12</v>
      </c>
      <c r="HP8" s="18">
        <v>0</v>
      </c>
      <c r="HQ8" s="18">
        <v>0</v>
      </c>
      <c r="HR8" s="23">
        <f t="shared" si="67"/>
        <v>0.29526462395543174</v>
      </c>
      <c r="HS8" s="23">
        <f t="shared" si="68"/>
        <v>0.70473537604456826</v>
      </c>
      <c r="HT8" s="80">
        <f t="shared" si="69"/>
        <v>0.25905292479108633</v>
      </c>
      <c r="HU8" s="43">
        <v>1322</v>
      </c>
      <c r="HV8" s="18">
        <v>80</v>
      </c>
      <c r="HW8" s="18">
        <v>217</v>
      </c>
      <c r="HX8" s="18">
        <v>33</v>
      </c>
      <c r="HY8" s="18">
        <v>305</v>
      </c>
      <c r="HZ8" s="18">
        <v>322</v>
      </c>
      <c r="IA8" s="18">
        <v>2</v>
      </c>
      <c r="IB8" s="18">
        <v>0</v>
      </c>
      <c r="IC8" s="18">
        <v>262</v>
      </c>
      <c r="ID8" s="18">
        <v>50</v>
      </c>
      <c r="IE8" s="18">
        <v>30</v>
      </c>
      <c r="IF8" s="18">
        <v>4</v>
      </c>
      <c r="IG8" s="18">
        <v>17</v>
      </c>
      <c r="IH8" s="17">
        <f t="shared" si="70"/>
        <v>0.28139183055975792</v>
      </c>
      <c r="II8" s="17">
        <f t="shared" si="71"/>
        <v>0.24357034795763993</v>
      </c>
      <c r="IJ8" s="30">
        <f t="shared" si="72"/>
        <v>4.1055900621118013</v>
      </c>
      <c r="IK8" s="17">
        <f t="shared" si="176"/>
        <v>5.6122920680051404E-2</v>
      </c>
      <c r="IL8" s="18">
        <v>732</v>
      </c>
      <c r="IM8" s="18">
        <v>56</v>
      </c>
      <c r="IN8" s="18">
        <v>184</v>
      </c>
      <c r="IO8" s="18">
        <v>31</v>
      </c>
      <c r="IP8" s="18">
        <v>219</v>
      </c>
      <c r="IQ8" s="18">
        <v>89</v>
      </c>
      <c r="IR8" s="18">
        <v>1</v>
      </c>
      <c r="IS8" s="18">
        <v>0</v>
      </c>
      <c r="IT8" s="18">
        <v>129</v>
      </c>
      <c r="IU8" s="18">
        <v>2</v>
      </c>
      <c r="IV8" s="18">
        <v>9</v>
      </c>
      <c r="IW8" s="18">
        <v>4</v>
      </c>
      <c r="IX8" s="18">
        <v>8</v>
      </c>
      <c r="IY8" s="17">
        <f t="shared" si="73"/>
        <v>0.79234972677595628</v>
      </c>
      <c r="IZ8" s="18">
        <v>590</v>
      </c>
      <c r="JA8" s="18">
        <v>24</v>
      </c>
      <c r="JB8" s="18">
        <v>33</v>
      </c>
      <c r="JC8" s="18">
        <v>2</v>
      </c>
      <c r="JD8" s="18">
        <v>86</v>
      </c>
      <c r="JE8" s="18">
        <v>233</v>
      </c>
      <c r="JF8" s="18">
        <v>1</v>
      </c>
      <c r="JG8" s="18">
        <v>0</v>
      </c>
      <c r="JH8" s="18">
        <v>133</v>
      </c>
      <c r="JI8" s="18">
        <v>48</v>
      </c>
      <c r="JJ8" s="18">
        <v>21</v>
      </c>
      <c r="JK8" s="18">
        <v>0</v>
      </c>
      <c r="JL8" s="18">
        <v>9</v>
      </c>
      <c r="JM8" s="80">
        <f t="shared" si="74"/>
        <v>0.64237288135593218</v>
      </c>
      <c r="JN8" s="43">
        <v>1322</v>
      </c>
      <c r="JO8" s="18">
        <v>997</v>
      </c>
      <c r="JP8" s="18">
        <v>0</v>
      </c>
      <c r="JQ8" s="18">
        <v>0</v>
      </c>
      <c r="JR8" s="18">
        <v>1</v>
      </c>
      <c r="JS8" s="18">
        <v>0</v>
      </c>
      <c r="JT8" s="18">
        <v>2</v>
      </c>
      <c r="JU8" s="18">
        <v>0</v>
      </c>
      <c r="JV8" s="18">
        <v>0</v>
      </c>
      <c r="JW8" s="18">
        <v>322</v>
      </c>
      <c r="JX8" s="17">
        <f t="shared" si="75"/>
        <v>0.24357034795763993</v>
      </c>
      <c r="JY8" s="17">
        <f t="shared" si="76"/>
        <v>0.75642965204236012</v>
      </c>
      <c r="JZ8" s="18">
        <v>329</v>
      </c>
      <c r="KA8" s="18">
        <v>272</v>
      </c>
      <c r="KB8" s="18">
        <v>0</v>
      </c>
      <c r="KC8" s="18">
        <v>0</v>
      </c>
      <c r="KD8" s="18">
        <v>0</v>
      </c>
      <c r="KE8" s="18">
        <v>0</v>
      </c>
      <c r="KF8" s="18">
        <v>1</v>
      </c>
      <c r="KG8" s="18">
        <v>0</v>
      </c>
      <c r="KH8" s="18">
        <v>0</v>
      </c>
      <c r="KI8" s="18">
        <v>56</v>
      </c>
      <c r="KJ8" s="17">
        <f t="shared" si="77"/>
        <v>0.1702127659574468</v>
      </c>
      <c r="KK8" s="18">
        <v>993</v>
      </c>
      <c r="KL8" s="18">
        <v>725</v>
      </c>
      <c r="KM8" s="18">
        <v>0</v>
      </c>
      <c r="KN8" s="18">
        <v>0</v>
      </c>
      <c r="KO8" s="18">
        <v>1</v>
      </c>
      <c r="KP8" s="18">
        <v>0</v>
      </c>
      <c r="KQ8" s="18">
        <v>1</v>
      </c>
      <c r="KR8" s="18">
        <v>0</v>
      </c>
      <c r="KS8" s="18">
        <v>0</v>
      </c>
      <c r="KT8" s="18">
        <v>266</v>
      </c>
      <c r="KU8" s="69">
        <f t="shared" si="78"/>
        <v>0.26787512588116819</v>
      </c>
      <c r="KV8" s="43">
        <v>1732</v>
      </c>
      <c r="KW8" s="18">
        <v>1626</v>
      </c>
      <c r="KX8" s="18">
        <v>106</v>
      </c>
      <c r="KY8" s="59">
        <v>6.1200923787528866E-2</v>
      </c>
      <c r="KZ8" s="18">
        <v>49</v>
      </c>
      <c r="LA8" s="18">
        <v>45</v>
      </c>
      <c r="LB8" s="18">
        <v>21</v>
      </c>
      <c r="LC8" s="18">
        <v>33</v>
      </c>
      <c r="LD8" s="18">
        <v>946</v>
      </c>
      <c r="LE8" s="18">
        <v>887</v>
      </c>
      <c r="LF8" s="18">
        <v>59</v>
      </c>
      <c r="LG8" s="59">
        <v>6.2367864693446087E-2</v>
      </c>
      <c r="LH8" s="18">
        <v>786</v>
      </c>
      <c r="LI8" s="18">
        <v>739</v>
      </c>
      <c r="LJ8" s="18">
        <v>47</v>
      </c>
      <c r="LK8" s="35">
        <v>5.9796437659033079E-2</v>
      </c>
      <c r="LL8" s="43">
        <v>285</v>
      </c>
      <c r="LM8" s="18">
        <v>0</v>
      </c>
      <c r="LN8" s="18">
        <v>130</v>
      </c>
      <c r="LO8" s="18">
        <v>116</v>
      </c>
      <c r="LP8" s="18">
        <v>9</v>
      </c>
      <c r="LQ8" s="18">
        <v>0</v>
      </c>
      <c r="LR8" s="18">
        <v>30</v>
      </c>
      <c r="LS8" s="23">
        <f t="shared" si="79"/>
        <v>0.10526315789473684</v>
      </c>
      <c r="LT8" s="23">
        <f t="shared" si="80"/>
        <v>0.89473684210526316</v>
      </c>
      <c r="LU8" s="17">
        <f t="shared" si="81"/>
        <v>0.45614035087719296</v>
      </c>
      <c r="LV8" s="18">
        <v>285</v>
      </c>
      <c r="LW8" s="18">
        <v>58</v>
      </c>
      <c r="LX8" s="18">
        <v>0</v>
      </c>
      <c r="LY8" s="18">
        <v>94</v>
      </c>
      <c r="LZ8" s="18">
        <v>21</v>
      </c>
      <c r="MA8" s="18">
        <v>2</v>
      </c>
      <c r="MB8" s="18">
        <v>36</v>
      </c>
      <c r="MC8" s="18">
        <v>74</v>
      </c>
      <c r="MD8" s="18">
        <v>0</v>
      </c>
      <c r="ME8" s="18">
        <v>0</v>
      </c>
      <c r="MF8" s="18">
        <v>0</v>
      </c>
      <c r="MG8" s="17">
        <f t="shared" si="82"/>
        <v>0.39298245614035088</v>
      </c>
      <c r="MH8" s="17">
        <f t="shared" si="83"/>
        <v>0.53333333333333333</v>
      </c>
      <c r="MI8" s="18">
        <v>285</v>
      </c>
      <c r="MJ8" s="18">
        <v>58</v>
      </c>
      <c r="MK8" s="18">
        <v>0</v>
      </c>
      <c r="ML8" s="18">
        <v>86</v>
      </c>
      <c r="MM8" s="18">
        <v>21</v>
      </c>
      <c r="MN8" s="18">
        <v>2</v>
      </c>
      <c r="MO8" s="18">
        <v>41</v>
      </c>
      <c r="MP8" s="18">
        <v>77</v>
      </c>
      <c r="MQ8" s="18">
        <v>0</v>
      </c>
      <c r="MR8" s="18">
        <v>0</v>
      </c>
      <c r="MS8" s="18">
        <v>0</v>
      </c>
      <c r="MT8" s="17">
        <f t="shared" si="84"/>
        <v>0.77543859649122804</v>
      </c>
      <c r="MU8" s="69">
        <f t="shared" si="85"/>
        <v>0.49473684210526314</v>
      </c>
      <c r="MV8" s="43">
        <v>285</v>
      </c>
      <c r="MW8" s="18">
        <v>47</v>
      </c>
      <c r="MX8" s="18">
        <v>1</v>
      </c>
      <c r="MY8" s="18">
        <v>164</v>
      </c>
      <c r="MZ8" s="18">
        <v>1</v>
      </c>
      <c r="NA8" s="18">
        <v>4</v>
      </c>
      <c r="NB8" s="18">
        <v>3</v>
      </c>
      <c r="NC8" s="18">
        <v>64</v>
      </c>
      <c r="ND8" s="18">
        <v>1</v>
      </c>
      <c r="NE8" s="17">
        <f t="shared" si="86"/>
        <v>0.1649122807017544</v>
      </c>
      <c r="NF8" s="10">
        <f t="shared" si="87"/>
        <v>234.17543859649123</v>
      </c>
      <c r="NG8" s="17">
        <f t="shared" si="88"/>
        <v>0.40350877192982454</v>
      </c>
      <c r="NH8" s="18">
        <v>285</v>
      </c>
      <c r="NI8" s="18">
        <v>0</v>
      </c>
      <c r="NJ8" s="18">
        <v>0</v>
      </c>
      <c r="NK8" s="18">
        <v>0</v>
      </c>
      <c r="NL8" s="18">
        <v>0</v>
      </c>
      <c r="NM8" s="18">
        <v>281</v>
      </c>
      <c r="NN8" s="18">
        <v>4</v>
      </c>
      <c r="NO8" s="18">
        <v>0</v>
      </c>
      <c r="NP8" s="18">
        <v>0</v>
      </c>
      <c r="NQ8" s="32">
        <v>0</v>
      </c>
      <c r="NR8" s="43">
        <v>285</v>
      </c>
      <c r="NS8" s="37">
        <f t="shared" si="89"/>
        <v>0.71578947368421053</v>
      </c>
      <c r="NT8" s="37">
        <f t="shared" si="90"/>
        <v>0.19314621389804076</v>
      </c>
      <c r="NU8" s="37">
        <f t="shared" si="91"/>
        <v>1.3970588235294117</v>
      </c>
      <c r="NV8" s="17">
        <f t="shared" si="92"/>
        <v>0.28368847539015601</v>
      </c>
      <c r="NW8" s="10">
        <f t="shared" si="93"/>
        <v>170</v>
      </c>
      <c r="NX8" s="17">
        <f t="shared" si="94"/>
        <v>0.59649122807017541</v>
      </c>
      <c r="NY8" s="19">
        <f t="shared" si="95"/>
        <v>3.0636702769918363E-3</v>
      </c>
      <c r="NZ8" s="18">
        <v>115</v>
      </c>
      <c r="OA8" s="18">
        <v>58</v>
      </c>
      <c r="OB8" s="18">
        <v>5</v>
      </c>
      <c r="OC8" s="18">
        <v>22</v>
      </c>
      <c r="OD8" s="18">
        <v>3</v>
      </c>
      <c r="OE8" s="18">
        <v>1</v>
      </c>
      <c r="OF8" s="17">
        <f t="shared" si="96"/>
        <v>7.7192982456140355E-2</v>
      </c>
      <c r="OG8" s="17">
        <f t="shared" si="97"/>
        <v>0.40350877192982454</v>
      </c>
      <c r="OH8" s="17">
        <f t="shared" si="98"/>
        <v>0.20350877192982456</v>
      </c>
      <c r="OI8" s="69">
        <f t="shared" si="99"/>
        <v>1.0526315789473684E-2</v>
      </c>
      <c r="OJ8" s="43">
        <v>285</v>
      </c>
      <c r="OK8" s="18">
        <v>1</v>
      </c>
      <c r="OL8" s="18">
        <v>105</v>
      </c>
      <c r="OM8" s="18">
        <v>3</v>
      </c>
      <c r="ON8" s="18">
        <v>1</v>
      </c>
      <c r="OO8" s="18">
        <v>3</v>
      </c>
      <c r="OP8" s="18">
        <v>4</v>
      </c>
      <c r="OQ8" s="18">
        <v>74</v>
      </c>
      <c r="OR8" s="69">
        <f t="shared" si="100"/>
        <v>0.38947368421052631</v>
      </c>
      <c r="OS8" s="85">
        <v>4418</v>
      </c>
      <c r="OT8" s="22">
        <v>4418</v>
      </c>
      <c r="OU8" s="38">
        <f t="shared" si="101"/>
        <v>0.99549346552501128</v>
      </c>
      <c r="OV8" s="39">
        <v>0.40164327750113171</v>
      </c>
      <c r="OW8" s="22">
        <v>177446</v>
      </c>
      <c r="OX8" s="36">
        <f t="shared" si="102"/>
        <v>7260735.4280000003</v>
      </c>
      <c r="OY8" s="36">
        <f t="shared" si="103"/>
        <v>299338.85674187087</v>
      </c>
      <c r="OZ8" s="22"/>
      <c r="PA8" s="22"/>
      <c r="PB8" s="38">
        <f t="shared" si="104"/>
        <v>0</v>
      </c>
      <c r="PC8" s="39">
        <v>0</v>
      </c>
      <c r="PD8" s="22"/>
      <c r="PE8" s="40">
        <f t="shared" si="105"/>
        <v>0</v>
      </c>
      <c r="PF8" s="36">
        <f t="shared" si="106"/>
        <v>0</v>
      </c>
      <c r="PG8" s="22">
        <v>20</v>
      </c>
      <c r="PH8" s="22">
        <v>20</v>
      </c>
      <c r="PI8" s="38">
        <f t="shared" si="107"/>
        <v>4.5065344749887336E-3</v>
      </c>
      <c r="PJ8" s="39">
        <v>9.5500000000000002E-2</v>
      </c>
      <c r="PK8" s="22">
        <v>191</v>
      </c>
      <c r="PL8" s="41">
        <f t="shared" si="108"/>
        <v>7815.3379999999997</v>
      </c>
      <c r="PM8" s="36">
        <f t="shared" si="109"/>
        <v>1634.9325185649827</v>
      </c>
      <c r="PN8" s="22"/>
      <c r="PO8" s="22"/>
      <c r="PP8" s="38">
        <f t="shared" si="110"/>
        <v>0</v>
      </c>
      <c r="PQ8" s="39">
        <v>0</v>
      </c>
      <c r="PR8" s="22"/>
      <c r="PS8" s="41">
        <f t="shared" si="111"/>
        <v>0</v>
      </c>
      <c r="PT8" s="36">
        <f t="shared" si="112"/>
        <v>0</v>
      </c>
      <c r="PU8" s="22"/>
      <c r="PV8" s="22"/>
      <c r="PW8" s="38">
        <f t="shared" si="113"/>
        <v>0</v>
      </c>
      <c r="PX8" s="39">
        <v>0</v>
      </c>
      <c r="PY8" s="22"/>
      <c r="PZ8" s="36">
        <f t="shared" si="114"/>
        <v>0</v>
      </c>
      <c r="QA8" s="22"/>
      <c r="QB8" s="22"/>
      <c r="QC8" s="39">
        <v>0</v>
      </c>
      <c r="QD8" s="22"/>
      <c r="QE8" s="22">
        <f t="shared" si="115"/>
        <v>0</v>
      </c>
      <c r="QF8" s="22"/>
      <c r="QG8" s="22"/>
      <c r="QH8" s="22"/>
      <c r="QI8" s="38">
        <f t="shared" si="116"/>
        <v>0</v>
      </c>
      <c r="QJ8" s="39">
        <v>0</v>
      </c>
      <c r="QK8" s="22"/>
      <c r="QL8" s="42">
        <f t="shared" si="117"/>
        <v>0</v>
      </c>
      <c r="QM8" s="22">
        <f t="shared" si="118"/>
        <v>0</v>
      </c>
      <c r="QN8" s="22"/>
      <c r="QO8" s="22"/>
      <c r="QP8" s="38">
        <f t="shared" si="119"/>
        <v>0</v>
      </c>
      <c r="QQ8" s="39">
        <v>0</v>
      </c>
      <c r="QR8" s="22"/>
      <c r="QS8" s="36">
        <f t="shared" si="120"/>
        <v>0</v>
      </c>
      <c r="QT8" s="22"/>
      <c r="QU8" s="22"/>
      <c r="QV8" s="38">
        <f t="shared" si="121"/>
        <v>0</v>
      </c>
      <c r="QW8" s="39">
        <v>0</v>
      </c>
      <c r="QX8" s="22"/>
      <c r="QY8" s="36">
        <f t="shared" si="122"/>
        <v>0</v>
      </c>
      <c r="QZ8" s="22"/>
      <c r="RA8" s="22"/>
      <c r="RB8" s="38">
        <f t="shared" si="123"/>
        <v>0</v>
      </c>
      <c r="RC8" s="39">
        <v>0</v>
      </c>
      <c r="RD8" s="22"/>
      <c r="RE8" s="36">
        <f t="shared" si="124"/>
        <v>0</v>
      </c>
      <c r="RF8" s="10">
        <f t="shared" si="125"/>
        <v>4438</v>
      </c>
      <c r="RG8" s="10">
        <f t="shared" si="126"/>
        <v>4438</v>
      </c>
      <c r="RH8" s="17">
        <f t="shared" si="127"/>
        <v>5.7079431469313057E-3</v>
      </c>
      <c r="RI8" s="17">
        <f t="shared" si="128"/>
        <v>1.3040796359531522E-4</v>
      </c>
      <c r="RJ8" s="17">
        <f t="shared" si="129"/>
        <v>0.99456785747827947</v>
      </c>
      <c r="RK8" s="17">
        <f t="shared" si="130"/>
        <v>0</v>
      </c>
      <c r="RL8" s="17">
        <f t="shared" si="131"/>
        <v>0</v>
      </c>
      <c r="RM8" s="17">
        <f t="shared" si="132"/>
        <v>0</v>
      </c>
      <c r="RN8" s="17">
        <f t="shared" si="133"/>
        <v>0</v>
      </c>
      <c r="RO8" s="17">
        <f t="shared" si="134"/>
        <v>0</v>
      </c>
      <c r="RP8" s="17">
        <f t="shared" si="135"/>
        <v>0</v>
      </c>
      <c r="RQ8" s="17">
        <f t="shared" si="136"/>
        <v>0</v>
      </c>
      <c r="RR8" s="36">
        <f t="shared" si="137"/>
        <v>300973.78926043585</v>
      </c>
      <c r="RS8" s="36">
        <f t="shared" si="138"/>
        <v>173.77239564690291</v>
      </c>
      <c r="RT8" s="10">
        <f t="shared" si="139"/>
        <v>0</v>
      </c>
      <c r="RU8" s="17">
        <f t="shared" si="140"/>
        <v>0</v>
      </c>
      <c r="RV8" s="37">
        <f t="shared" si="141"/>
        <v>0.39026588553402436</v>
      </c>
      <c r="RW8" s="36">
        <f t="shared" si="142"/>
        <v>2.5623556581986144</v>
      </c>
      <c r="RX8" s="85">
        <v>-4.8988490000000002</v>
      </c>
      <c r="RY8" s="93">
        <v>11</v>
      </c>
      <c r="RZ8" s="43" t="b">
        <v>0</v>
      </c>
      <c r="SA8" s="18" t="b">
        <v>0</v>
      </c>
      <c r="SB8" s="18" t="b">
        <v>0</v>
      </c>
      <c r="SC8" s="18" t="b">
        <v>0</v>
      </c>
      <c r="SD8" s="18" t="b">
        <v>0</v>
      </c>
      <c r="SE8" s="32" t="b">
        <v>0</v>
      </c>
      <c r="SF8" s="43" t="b">
        <v>0</v>
      </c>
      <c r="SG8" s="18" t="b">
        <v>0</v>
      </c>
      <c r="SH8" s="18"/>
      <c r="SI8" s="18"/>
      <c r="SJ8" s="18"/>
      <c r="SK8" s="18"/>
      <c r="SL8" s="18"/>
      <c r="SM8" s="18"/>
      <c r="SN8" s="18"/>
      <c r="SO8" s="18"/>
      <c r="SP8" s="18"/>
      <c r="SQ8" s="17">
        <f t="shared" si="143"/>
        <v>0</v>
      </c>
      <c r="SR8" s="17">
        <f t="shared" si="144"/>
        <v>0</v>
      </c>
      <c r="SS8" s="17">
        <f t="shared" si="145"/>
        <v>0</v>
      </c>
      <c r="ST8" s="17">
        <f t="shared" si="146"/>
        <v>0</v>
      </c>
      <c r="SU8" s="17">
        <f t="shared" si="147"/>
        <v>0</v>
      </c>
      <c r="SV8" s="17">
        <f t="shared" si="148"/>
        <v>0</v>
      </c>
      <c r="SW8" s="17">
        <f t="shared" si="149"/>
        <v>0</v>
      </c>
      <c r="SX8" s="17">
        <f t="shared" si="150"/>
        <v>0</v>
      </c>
      <c r="SY8" s="17">
        <f t="shared" si="151"/>
        <v>0</v>
      </c>
      <c r="SZ8" s="17">
        <f t="shared" si="152"/>
        <v>0</v>
      </c>
      <c r="TA8" s="17">
        <f t="shared" si="153"/>
        <v>0</v>
      </c>
      <c r="TB8" s="24">
        <f t="shared" si="154"/>
        <v>620</v>
      </c>
      <c r="TC8" s="69">
        <f>TB8/(MAX($TB$6:$TB$335))</f>
        <v>1</v>
      </c>
      <c r="TD8" s="17">
        <f t="shared" si="177"/>
        <v>2.6014568158168575E-6</v>
      </c>
      <c r="TE8" s="95"/>
      <c r="TF8" s="71"/>
      <c r="TG8" s="71"/>
      <c r="TH8" s="71">
        <v>7</v>
      </c>
      <c r="TI8" s="71"/>
      <c r="TJ8" s="71"/>
      <c r="TK8" s="71">
        <v>4</v>
      </c>
      <c r="TL8" s="71"/>
      <c r="TM8" s="71">
        <v>1</v>
      </c>
      <c r="TN8" s="71"/>
      <c r="TO8" s="71">
        <v>1</v>
      </c>
      <c r="TP8" s="71"/>
      <c r="TQ8" s="71"/>
      <c r="TR8" s="72"/>
      <c r="TS8" s="72"/>
      <c r="TT8" s="72"/>
      <c r="TU8" s="72"/>
      <c r="TV8" s="72">
        <v>2</v>
      </c>
      <c r="TW8" s="72"/>
      <c r="TX8" s="72"/>
      <c r="TY8" s="72">
        <v>3</v>
      </c>
      <c r="TZ8" s="72">
        <v>9</v>
      </c>
      <c r="UA8" s="72"/>
      <c r="UB8" s="72"/>
      <c r="UC8" s="72"/>
      <c r="UD8" s="72"/>
      <c r="UE8" s="72"/>
      <c r="UF8" s="72"/>
      <c r="UG8" s="72"/>
      <c r="UH8" s="72"/>
      <c r="UI8" s="72">
        <v>1</v>
      </c>
      <c r="UJ8" s="73"/>
      <c r="UK8" s="73"/>
      <c r="UL8" s="73"/>
      <c r="UM8" s="73"/>
      <c r="UN8" s="73">
        <v>1</v>
      </c>
      <c r="UO8" s="73"/>
      <c r="UP8" s="73"/>
      <c r="UQ8" s="73"/>
      <c r="UR8" s="73">
        <v>14</v>
      </c>
      <c r="US8" s="73"/>
      <c r="UT8" s="73"/>
      <c r="UU8" s="73"/>
      <c r="UV8" s="73"/>
      <c r="UW8" s="73"/>
      <c r="UX8" s="73"/>
      <c r="UY8" s="73">
        <v>2</v>
      </c>
      <c r="UZ8" s="73"/>
      <c r="VA8" s="73">
        <v>2</v>
      </c>
      <c r="VB8" s="73">
        <v>13</v>
      </c>
      <c r="VC8" s="73"/>
      <c r="VD8" s="73"/>
      <c r="VE8" s="73"/>
      <c r="VF8" s="73">
        <v>1</v>
      </c>
      <c r="VG8" s="73"/>
      <c r="VH8" s="73"/>
      <c r="VI8" s="73"/>
      <c r="VJ8" s="73">
        <v>2</v>
      </c>
      <c r="VK8" s="73">
        <v>9</v>
      </c>
      <c r="VL8" s="73"/>
      <c r="VM8" s="73"/>
      <c r="VN8" s="73"/>
      <c r="VO8" s="73"/>
      <c r="VP8" s="73">
        <v>2</v>
      </c>
      <c r="VQ8" s="73"/>
      <c r="VR8" s="73">
        <v>3</v>
      </c>
      <c r="VS8" s="73"/>
      <c r="VT8" s="73">
        <v>1</v>
      </c>
      <c r="VU8" s="73"/>
      <c r="VV8" s="73"/>
      <c r="VW8" s="73">
        <v>2</v>
      </c>
      <c r="VX8" s="73"/>
      <c r="VY8" s="73"/>
      <c r="VZ8" s="73"/>
      <c r="WA8" s="73">
        <v>11</v>
      </c>
      <c r="WB8" s="73"/>
      <c r="WC8" s="73"/>
      <c r="WD8" s="73"/>
      <c r="WE8" s="73"/>
      <c r="WF8" s="73">
        <v>6</v>
      </c>
      <c r="WG8" s="73"/>
      <c r="WH8" s="73">
        <v>1</v>
      </c>
      <c r="WI8" s="73"/>
      <c r="WJ8" s="73"/>
      <c r="WK8" s="73">
        <v>1</v>
      </c>
      <c r="WL8" s="73"/>
      <c r="WM8" s="73"/>
      <c r="WN8" s="73"/>
      <c r="WO8" s="22">
        <f t="shared" si="156"/>
        <v>13</v>
      </c>
      <c r="WP8" s="22">
        <f t="shared" si="157"/>
        <v>0</v>
      </c>
      <c r="WQ8" s="22">
        <f t="shared" si="158"/>
        <v>0</v>
      </c>
      <c r="WR8" s="22">
        <f t="shared" si="159"/>
        <v>0</v>
      </c>
      <c r="WS8" s="22">
        <f t="shared" si="160"/>
        <v>13</v>
      </c>
      <c r="WT8" s="22">
        <f t="shared" si="161"/>
        <v>0</v>
      </c>
      <c r="WU8" s="22">
        <f t="shared" si="162"/>
        <v>0</v>
      </c>
      <c r="WV8" s="22">
        <f t="shared" si="163"/>
        <v>3</v>
      </c>
      <c r="WW8" s="22">
        <f t="shared" si="164"/>
        <v>40</v>
      </c>
      <c r="WX8" s="22">
        <f t="shared" si="165"/>
        <v>0</v>
      </c>
      <c r="WY8" s="22">
        <f t="shared" si="166"/>
        <v>10</v>
      </c>
      <c r="WZ8" s="22">
        <f t="shared" si="167"/>
        <v>0</v>
      </c>
      <c r="XA8" s="22">
        <f t="shared" si="168"/>
        <v>0</v>
      </c>
      <c r="XB8" s="22">
        <f t="shared" si="169"/>
        <v>6</v>
      </c>
      <c r="XC8" s="22">
        <f t="shared" si="170"/>
        <v>0</v>
      </c>
      <c r="XD8" s="22">
        <f t="shared" si="171"/>
        <v>0</v>
      </c>
      <c r="XE8" s="22">
        <f t="shared" si="172"/>
        <v>5</v>
      </c>
      <c r="XF8" s="22">
        <f t="shared" si="173"/>
        <v>1</v>
      </c>
      <c r="XG8" s="93">
        <f t="shared" si="174"/>
        <v>6</v>
      </c>
    </row>
    <row r="9" spans="1:631" ht="17.100000000000001" customHeight="1" x14ac:dyDescent="0.2">
      <c r="A9" s="101"/>
      <c r="B9" s="27" t="s">
        <v>6</v>
      </c>
      <c r="C9" s="535" t="s">
        <v>7</v>
      </c>
      <c r="D9" s="25" t="s">
        <v>8</v>
      </c>
      <c r="E9" s="535" t="s">
        <v>9</v>
      </c>
      <c r="F9" s="25" t="s">
        <v>15</v>
      </c>
      <c r="G9" s="535" t="s">
        <v>16</v>
      </c>
      <c r="H9" s="25">
        <v>17</v>
      </c>
      <c r="I9" s="28">
        <v>10</v>
      </c>
      <c r="J9" s="17">
        <f t="shared" si="0"/>
        <v>0.8279197936210132</v>
      </c>
      <c r="K9" s="17">
        <f t="shared" si="1"/>
        <v>0.37042682926829268</v>
      </c>
      <c r="L9" s="17">
        <f t="shared" si="2"/>
        <v>2.2770398481973434E-2</v>
      </c>
      <c r="M9" s="17">
        <f t="shared" si="3"/>
        <v>0.13382213025508671</v>
      </c>
      <c r="N9" s="17">
        <f t="shared" si="4"/>
        <v>0.46530780317068149</v>
      </c>
      <c r="O9" s="17">
        <f t="shared" si="5"/>
        <v>0.16381332082551595</v>
      </c>
      <c r="P9" s="17">
        <f t="shared" si="6"/>
        <v>0.7330749796600009</v>
      </c>
      <c r="Q9" s="17">
        <f t="shared" si="7"/>
        <v>0.5071238892860791</v>
      </c>
      <c r="R9" s="69">
        <f t="shared" si="8"/>
        <v>0.80743134087237478</v>
      </c>
      <c r="S9" s="422">
        <f t="shared" si="9"/>
        <v>0.44796560949344649</v>
      </c>
      <c r="T9" s="17">
        <f t="shared" si="175"/>
        <v>0.55203439050655345</v>
      </c>
      <c r="U9" s="10">
        <f t="shared" si="10"/>
        <v>33132.552083812829</v>
      </c>
      <c r="V9" s="32">
        <v>4</v>
      </c>
      <c r="W9" s="550">
        <f t="shared" si="11"/>
        <v>-0.97722960151802651</v>
      </c>
      <c r="X9" s="550">
        <f t="shared" si="12"/>
        <v>0.33685449838233539</v>
      </c>
      <c r="Y9" s="550">
        <f t="shared" si="13"/>
        <v>0.66314550161766461</v>
      </c>
      <c r="Z9" s="551">
        <f t="shared" si="14"/>
        <v>39801.32986159061</v>
      </c>
      <c r="AA9" s="426">
        <f t="shared" si="15"/>
        <v>0.62338592778953328</v>
      </c>
      <c r="AB9" s="59">
        <f t="shared" si="16"/>
        <v>0.85819940708378839</v>
      </c>
      <c r="AC9" s="59">
        <f t="shared" si="17"/>
        <v>0.17383844622881064</v>
      </c>
      <c r="AD9" s="59">
        <f t="shared" si="18"/>
        <v>0.46530780317068149</v>
      </c>
      <c r="AE9" s="59">
        <f t="shared" si="19"/>
        <v>0.4928761107139209</v>
      </c>
      <c r="AF9" s="59">
        <f t="shared" si="20"/>
        <v>0.36608818011257038</v>
      </c>
      <c r="AG9" s="59">
        <f t="shared" si="21"/>
        <v>0.47959662288930582</v>
      </c>
      <c r="AH9" s="59">
        <f t="shared" si="22"/>
        <v>0.16381332082551595</v>
      </c>
      <c r="AI9" s="59">
        <f t="shared" si="23"/>
        <v>0.87781425891181986</v>
      </c>
      <c r="AJ9" s="59">
        <f t="shared" si="24"/>
        <v>0.77802532833020643</v>
      </c>
      <c r="AK9" s="59">
        <f t="shared" si="25"/>
        <v>0.26692502033999915</v>
      </c>
      <c r="AL9" s="35">
        <f t="shared" si="26"/>
        <v>2.2770398481973434E-2</v>
      </c>
      <c r="AM9" s="27">
        <v>60019</v>
      </c>
      <c r="AN9" s="25">
        <v>31979</v>
      </c>
      <c r="AO9" s="25">
        <v>28040</v>
      </c>
      <c r="AP9" s="17">
        <f t="shared" si="27"/>
        <v>1.1657286460523743E-3</v>
      </c>
      <c r="AQ9" s="63">
        <v>114.04778887303853</v>
      </c>
      <c r="AR9" s="58">
        <v>12346.5013162</v>
      </c>
      <c r="AS9" s="24">
        <f t="shared" si="28"/>
        <v>4.8612152109236257</v>
      </c>
      <c r="AT9" s="17">
        <f t="shared" si="29"/>
        <v>4.1981943735144829E-3</v>
      </c>
      <c r="AU9" s="25">
        <v>48781</v>
      </c>
      <c r="AV9" s="25">
        <v>25166</v>
      </c>
      <c r="AW9" s="25">
        <v>23615</v>
      </c>
      <c r="AX9" s="25">
        <v>11238</v>
      </c>
      <c r="AY9" s="25">
        <v>6813</v>
      </c>
      <c r="AZ9" s="25">
        <v>4425</v>
      </c>
      <c r="BA9" s="25">
        <v>37415</v>
      </c>
      <c r="BB9" s="25">
        <v>20080</v>
      </c>
      <c r="BC9" s="25">
        <v>17335</v>
      </c>
      <c r="BD9" s="63">
        <v>115.83501586385924</v>
      </c>
      <c r="BE9" s="25">
        <v>22604</v>
      </c>
      <c r="BF9" s="25">
        <v>11899</v>
      </c>
      <c r="BG9" s="25">
        <v>10705</v>
      </c>
      <c r="BH9" s="63">
        <v>111.15366651097618</v>
      </c>
      <c r="BI9" s="17">
        <v>0.62338592778953328</v>
      </c>
      <c r="BJ9" s="25">
        <v>19303</v>
      </c>
      <c r="BK9" s="25">
        <v>39164</v>
      </c>
      <c r="BL9" s="25">
        <v>1552</v>
      </c>
      <c r="BM9" s="17">
        <v>0.53250434072107034</v>
      </c>
      <c r="BN9" s="10">
        <f t="shared" si="30"/>
        <v>28058.621974262078</v>
      </c>
      <c r="BO9" s="29">
        <v>0.4928761107139209</v>
      </c>
      <c r="BP9" s="30">
        <f t="shared" si="31"/>
        <v>0.5071238892860791</v>
      </c>
      <c r="BQ9" s="31">
        <v>3.9628230007149421</v>
      </c>
      <c r="BR9" s="25">
        <v>40716</v>
      </c>
      <c r="BS9" s="25">
        <v>13309</v>
      </c>
      <c r="BT9" s="25">
        <v>24698</v>
      </c>
      <c r="BU9" s="25">
        <v>2111</v>
      </c>
      <c r="BV9" s="18">
        <v>508</v>
      </c>
      <c r="BW9" s="18">
        <v>90</v>
      </c>
      <c r="BX9" s="25">
        <v>8528</v>
      </c>
      <c r="BY9" s="25">
        <v>7050</v>
      </c>
      <c r="BZ9" s="25">
        <v>1478</v>
      </c>
      <c r="CA9" s="59">
        <v>0.1733114446529081</v>
      </c>
      <c r="CB9" s="25">
        <v>48781</v>
      </c>
      <c r="CC9" s="25">
        <v>11238</v>
      </c>
      <c r="CD9" s="17">
        <f t="shared" si="32"/>
        <v>0.23037658104589903</v>
      </c>
      <c r="CE9" s="18">
        <v>214</v>
      </c>
      <c r="CF9" s="18">
        <v>638</v>
      </c>
      <c r="CG9" s="18">
        <v>1109</v>
      </c>
      <c r="CH9" s="25">
        <v>1421</v>
      </c>
      <c r="CI9" s="18">
        <v>1263</v>
      </c>
      <c r="CJ9" s="18">
        <v>1127</v>
      </c>
      <c r="CK9" s="18">
        <v>924</v>
      </c>
      <c r="CL9" s="18">
        <v>750</v>
      </c>
      <c r="CM9" s="18">
        <v>1082</v>
      </c>
      <c r="CN9" s="26">
        <v>5.7200984990619137</v>
      </c>
      <c r="CO9" s="33">
        <v>8528</v>
      </c>
      <c r="CP9" s="34">
        <f t="shared" si="33"/>
        <v>7.037875234521576</v>
      </c>
      <c r="CQ9" s="10">
        <v>317</v>
      </c>
      <c r="CR9" s="10">
        <v>233</v>
      </c>
      <c r="CS9" s="10">
        <v>395</v>
      </c>
      <c r="CT9" s="10">
        <v>2725</v>
      </c>
      <c r="CU9" s="10">
        <v>4618</v>
      </c>
      <c r="CV9" s="10">
        <v>191</v>
      </c>
      <c r="CW9" s="10">
        <v>34</v>
      </c>
      <c r="CX9" s="10">
        <v>15</v>
      </c>
      <c r="CY9" s="25">
        <v>8528</v>
      </c>
      <c r="CZ9" s="25">
        <v>7578</v>
      </c>
      <c r="DA9" s="18">
        <v>403</v>
      </c>
      <c r="DB9" s="18">
        <v>91</v>
      </c>
      <c r="DC9" s="18">
        <v>430</v>
      </c>
      <c r="DD9" s="18">
        <v>19</v>
      </c>
      <c r="DE9" s="18">
        <v>7</v>
      </c>
      <c r="DF9" s="25">
        <v>8528</v>
      </c>
      <c r="DG9" s="25">
        <v>3080</v>
      </c>
      <c r="DH9" s="18">
        <v>29</v>
      </c>
      <c r="DI9" s="18">
        <v>13</v>
      </c>
      <c r="DJ9" s="25">
        <v>4529</v>
      </c>
      <c r="DK9" s="18">
        <v>9</v>
      </c>
      <c r="DL9" s="18">
        <v>868</v>
      </c>
      <c r="DM9" s="25">
        <f t="shared" si="34"/>
        <v>17783.786233583491</v>
      </c>
      <c r="DN9" s="17">
        <f t="shared" si="35"/>
        <v>0.5310741088180112</v>
      </c>
      <c r="DO9" s="17">
        <f t="shared" si="36"/>
        <v>1.0553470919324578E-3</v>
      </c>
      <c r="DP9" s="23">
        <f t="shared" si="37"/>
        <v>0.36608818011257038</v>
      </c>
      <c r="DQ9" s="23">
        <f t="shared" si="38"/>
        <v>0.63391181988742962</v>
      </c>
      <c r="DR9" s="25">
        <v>8528</v>
      </c>
      <c r="DS9" s="18">
        <v>46</v>
      </c>
      <c r="DT9" s="25">
        <v>6390</v>
      </c>
      <c r="DU9" s="18">
        <v>7</v>
      </c>
      <c r="DV9" s="18">
        <v>1173</v>
      </c>
      <c r="DW9" s="18">
        <v>16</v>
      </c>
      <c r="DX9" s="18">
        <v>817</v>
      </c>
      <c r="DY9" s="18">
        <v>79</v>
      </c>
      <c r="DZ9" s="17">
        <f t="shared" si="39"/>
        <v>0.89305816135084426</v>
      </c>
      <c r="EA9" s="17">
        <f t="shared" si="40"/>
        <v>0.10694183864915574</v>
      </c>
      <c r="EB9" s="10">
        <v>8528</v>
      </c>
      <c r="EC9" s="10">
        <v>3970</v>
      </c>
      <c r="ED9" s="10">
        <v>120</v>
      </c>
      <c r="EE9" s="10">
        <v>3604</v>
      </c>
      <c r="EF9" s="17">
        <f t="shared" si="41"/>
        <v>0.42260787992495308</v>
      </c>
      <c r="EG9" s="10">
        <v>787</v>
      </c>
      <c r="EH9" s="10">
        <v>47</v>
      </c>
      <c r="EI9" s="17">
        <f t="shared" si="42"/>
        <v>0.47959662288930582</v>
      </c>
      <c r="EJ9" s="17">
        <f t="shared" si="43"/>
        <v>9.2284240150093802E-2</v>
      </c>
      <c r="EK9" s="69">
        <f t="shared" si="44"/>
        <v>0.37042682926829268</v>
      </c>
      <c r="EL9" s="27">
        <v>32045</v>
      </c>
      <c r="EM9" s="25">
        <v>27501</v>
      </c>
      <c r="EN9" s="25">
        <v>4544</v>
      </c>
      <c r="EO9" s="59">
        <v>0.85819940708378839</v>
      </c>
      <c r="EP9" s="25">
        <v>16570</v>
      </c>
      <c r="EQ9" s="25">
        <v>15006</v>
      </c>
      <c r="ER9" s="25">
        <v>1564</v>
      </c>
      <c r="ES9" s="59">
        <v>0.90561255280627639</v>
      </c>
      <c r="ET9" s="25">
        <v>15475</v>
      </c>
      <c r="EU9" s="25">
        <v>12495</v>
      </c>
      <c r="EV9" s="25">
        <v>2980</v>
      </c>
      <c r="EW9" s="59">
        <v>0.80743134087237478</v>
      </c>
      <c r="EX9" s="25">
        <v>19046</v>
      </c>
      <c r="EY9" s="25">
        <v>16850</v>
      </c>
      <c r="EZ9" s="25">
        <v>2196</v>
      </c>
      <c r="FA9" s="59">
        <v>0.884700199516959</v>
      </c>
      <c r="FB9" s="25">
        <v>12999</v>
      </c>
      <c r="FC9" s="25">
        <v>10651</v>
      </c>
      <c r="FD9" s="25">
        <v>2348</v>
      </c>
      <c r="FE9" s="59">
        <v>0.81937072082467877</v>
      </c>
      <c r="FF9" s="25">
        <v>24100</v>
      </c>
      <c r="FG9" s="25">
        <v>11308</v>
      </c>
      <c r="FH9" s="25">
        <v>11003</v>
      </c>
      <c r="FI9" s="25">
        <v>1789</v>
      </c>
      <c r="FJ9" s="23">
        <f t="shared" si="45"/>
        <v>7.4232365145228213E-2</v>
      </c>
      <c r="FK9" s="23">
        <f t="shared" si="46"/>
        <v>0.45655601659751038</v>
      </c>
      <c r="FL9" s="36">
        <f t="shared" si="47"/>
        <v>6.3208496366685303</v>
      </c>
      <c r="FM9" s="25">
        <v>12560</v>
      </c>
      <c r="FN9" s="25">
        <v>5640</v>
      </c>
      <c r="FO9" s="17">
        <f t="shared" si="48"/>
        <v>0.44904458598726116</v>
      </c>
      <c r="FP9" s="25">
        <v>6017</v>
      </c>
      <c r="FQ9" s="17">
        <f t="shared" si="49"/>
        <v>0.47906050955414015</v>
      </c>
      <c r="FR9" s="18">
        <v>903</v>
      </c>
      <c r="FS9" s="17">
        <f t="shared" si="50"/>
        <v>7.1894904458598724E-2</v>
      </c>
      <c r="FT9" s="25">
        <v>11540</v>
      </c>
      <c r="FU9" s="25">
        <v>5668</v>
      </c>
      <c r="FV9" s="25">
        <v>4986</v>
      </c>
      <c r="FW9" s="17">
        <f t="shared" si="51"/>
        <v>7.6776429809358754E-2</v>
      </c>
      <c r="FX9" s="17">
        <f t="shared" si="52"/>
        <v>0.43206239168110916</v>
      </c>
      <c r="FY9" s="18">
        <v>886</v>
      </c>
      <c r="FZ9" s="25">
        <v>29142</v>
      </c>
      <c r="GA9" s="25">
        <v>5066</v>
      </c>
      <c r="GB9" s="25">
        <v>10516</v>
      </c>
      <c r="GC9" s="25">
        <v>8027</v>
      </c>
      <c r="GD9" s="25">
        <v>3841</v>
      </c>
      <c r="GE9" s="18">
        <v>48</v>
      </c>
      <c r="GF9" s="18">
        <v>1449</v>
      </c>
      <c r="GG9" s="18">
        <v>56</v>
      </c>
      <c r="GH9" s="18">
        <v>32</v>
      </c>
      <c r="GI9" s="18">
        <v>107</v>
      </c>
      <c r="GJ9" s="10">
        <f t="shared" si="53"/>
        <v>5066</v>
      </c>
      <c r="GK9" s="10">
        <f t="shared" si="54"/>
        <v>24076</v>
      </c>
      <c r="GL9" s="10">
        <f t="shared" si="55"/>
        <v>13560</v>
      </c>
      <c r="GM9" s="10">
        <f t="shared" si="56"/>
        <v>15582</v>
      </c>
      <c r="GN9" s="10">
        <f t="shared" si="57"/>
        <v>5533</v>
      </c>
      <c r="GO9" s="17">
        <f t="shared" si="58"/>
        <v>0.17383844622881064</v>
      </c>
      <c r="GP9" s="17">
        <f t="shared" si="59"/>
        <v>0.82616155377118938</v>
      </c>
      <c r="GQ9" s="17">
        <f t="shared" si="60"/>
        <v>0.46530780317068149</v>
      </c>
      <c r="GR9" s="17">
        <f t="shared" si="61"/>
        <v>0.18986342735570655</v>
      </c>
      <c r="GS9" s="17">
        <f t="shared" si="62"/>
        <v>0.64573467847093546</v>
      </c>
      <c r="GT9" s="25">
        <v>15744</v>
      </c>
      <c r="GU9" s="25">
        <v>1821</v>
      </c>
      <c r="GV9" s="25">
        <v>5745</v>
      </c>
      <c r="GW9" s="25">
        <v>4925</v>
      </c>
      <c r="GX9" s="25">
        <v>2276</v>
      </c>
      <c r="GY9" s="18">
        <v>28</v>
      </c>
      <c r="GZ9" s="18">
        <v>820</v>
      </c>
      <c r="HA9" s="18">
        <v>28</v>
      </c>
      <c r="HB9" s="18">
        <v>24</v>
      </c>
      <c r="HC9" s="18">
        <v>77</v>
      </c>
      <c r="HD9" s="23">
        <f t="shared" si="63"/>
        <v>0.11566310975609756</v>
      </c>
      <c r="HE9" s="23">
        <f t="shared" si="64"/>
        <v>0.88433689024390238</v>
      </c>
      <c r="HF9" s="23">
        <f t="shared" si="65"/>
        <v>0.51943597560975607</v>
      </c>
      <c r="HG9" s="23">
        <f t="shared" si="66"/>
        <v>0.20661839430894308</v>
      </c>
      <c r="HH9" s="25">
        <v>13398</v>
      </c>
      <c r="HI9" s="25">
        <v>3245</v>
      </c>
      <c r="HJ9" s="25">
        <v>4771</v>
      </c>
      <c r="HK9" s="25">
        <v>3102</v>
      </c>
      <c r="HL9" s="25">
        <v>1565</v>
      </c>
      <c r="HM9" s="18">
        <v>20</v>
      </c>
      <c r="HN9" s="18">
        <v>629</v>
      </c>
      <c r="HO9" s="18">
        <v>28</v>
      </c>
      <c r="HP9" s="18">
        <v>8</v>
      </c>
      <c r="HQ9" s="18">
        <v>30</v>
      </c>
      <c r="HR9" s="23">
        <f t="shared" si="67"/>
        <v>0.24220032840722497</v>
      </c>
      <c r="HS9" s="23">
        <f t="shared" si="68"/>
        <v>0.75779967159277506</v>
      </c>
      <c r="HT9" s="80">
        <f t="shared" si="69"/>
        <v>0.40170174652933271</v>
      </c>
      <c r="HU9" s="27">
        <v>46706</v>
      </c>
      <c r="HV9" s="18">
        <v>1423</v>
      </c>
      <c r="HW9" s="18">
        <v>5126</v>
      </c>
      <c r="HX9" s="18">
        <v>882</v>
      </c>
      <c r="HY9" s="25">
        <v>16375</v>
      </c>
      <c r="HZ9" s="25">
        <v>4771</v>
      </c>
      <c r="IA9" s="18">
        <v>682</v>
      </c>
      <c r="IB9" s="18">
        <v>115</v>
      </c>
      <c r="IC9" s="25">
        <v>8113</v>
      </c>
      <c r="ID9" s="25">
        <v>7057</v>
      </c>
      <c r="IE9" s="18">
        <v>1324</v>
      </c>
      <c r="IF9" s="18">
        <v>199</v>
      </c>
      <c r="IG9" s="18">
        <v>639</v>
      </c>
      <c r="IH9" s="17">
        <f t="shared" si="70"/>
        <v>0.25324369460026547</v>
      </c>
      <c r="II9" s="17">
        <f t="shared" si="71"/>
        <v>0.10214961675159509</v>
      </c>
      <c r="IJ9" s="30">
        <f t="shared" si="72"/>
        <v>9.7895619367009008</v>
      </c>
      <c r="IK9" s="17">
        <f t="shared" si="176"/>
        <v>0.13382213025508671</v>
      </c>
      <c r="IL9" s="25">
        <v>25156</v>
      </c>
      <c r="IM9" s="18">
        <v>1061</v>
      </c>
      <c r="IN9" s="18">
        <v>4030</v>
      </c>
      <c r="IO9" s="18">
        <v>705</v>
      </c>
      <c r="IP9" s="25">
        <v>11367</v>
      </c>
      <c r="IQ9" s="25">
        <v>2097</v>
      </c>
      <c r="IR9" s="18">
        <v>470</v>
      </c>
      <c r="IS9" s="18">
        <v>91</v>
      </c>
      <c r="IT9" s="25">
        <v>4038</v>
      </c>
      <c r="IU9" s="25">
        <v>328</v>
      </c>
      <c r="IV9" s="18">
        <v>446</v>
      </c>
      <c r="IW9" s="18">
        <v>101</v>
      </c>
      <c r="IX9" s="18">
        <v>422</v>
      </c>
      <c r="IY9" s="17">
        <f t="shared" si="73"/>
        <v>0.78430593099061852</v>
      </c>
      <c r="IZ9" s="25">
        <v>21550</v>
      </c>
      <c r="JA9" s="18">
        <v>362</v>
      </c>
      <c r="JB9" s="18">
        <v>1096</v>
      </c>
      <c r="JC9" s="18">
        <v>177</v>
      </c>
      <c r="JD9" s="25">
        <v>5008</v>
      </c>
      <c r="JE9" s="25">
        <v>2674</v>
      </c>
      <c r="JF9" s="18">
        <v>212</v>
      </c>
      <c r="JG9" s="18">
        <v>24</v>
      </c>
      <c r="JH9" s="25">
        <v>4075</v>
      </c>
      <c r="JI9" s="25">
        <v>6729</v>
      </c>
      <c r="JJ9" s="18">
        <v>878</v>
      </c>
      <c r="JK9" s="18">
        <v>98</v>
      </c>
      <c r="JL9" s="18">
        <v>217</v>
      </c>
      <c r="JM9" s="80">
        <f t="shared" si="74"/>
        <v>0.44218097447795823</v>
      </c>
      <c r="JN9" s="27">
        <v>46706</v>
      </c>
      <c r="JO9" s="25">
        <v>33100</v>
      </c>
      <c r="JP9" s="18">
        <v>16</v>
      </c>
      <c r="JQ9" s="18">
        <v>99</v>
      </c>
      <c r="JR9" s="18">
        <v>693</v>
      </c>
      <c r="JS9" s="18">
        <v>78</v>
      </c>
      <c r="JT9" s="18">
        <v>236</v>
      </c>
      <c r="JU9" s="18">
        <v>3</v>
      </c>
      <c r="JV9" s="18">
        <v>14</v>
      </c>
      <c r="JW9" s="25">
        <v>12467</v>
      </c>
      <c r="JX9" s="17">
        <f t="shared" si="75"/>
        <v>0.26692502033999915</v>
      </c>
      <c r="JY9" s="17">
        <f t="shared" si="76"/>
        <v>0.7330749796600009</v>
      </c>
      <c r="JZ9" s="25">
        <v>29536</v>
      </c>
      <c r="KA9" s="25">
        <v>21919</v>
      </c>
      <c r="KB9" s="18">
        <v>15</v>
      </c>
      <c r="KC9" s="18">
        <v>78</v>
      </c>
      <c r="KD9" s="18">
        <v>319</v>
      </c>
      <c r="KE9" s="18">
        <v>42</v>
      </c>
      <c r="KF9" s="18">
        <v>162</v>
      </c>
      <c r="KG9" s="18">
        <v>3</v>
      </c>
      <c r="KH9" s="18">
        <v>3</v>
      </c>
      <c r="KI9" s="25">
        <v>6995</v>
      </c>
      <c r="KJ9" s="17">
        <f t="shared" si="77"/>
        <v>0.23682963163596965</v>
      </c>
      <c r="KK9" s="25">
        <v>17170</v>
      </c>
      <c r="KL9" s="25">
        <v>11181</v>
      </c>
      <c r="KM9" s="18">
        <v>1</v>
      </c>
      <c r="KN9" s="18">
        <v>21</v>
      </c>
      <c r="KO9" s="18">
        <v>374</v>
      </c>
      <c r="KP9" s="18">
        <v>36</v>
      </c>
      <c r="KQ9" s="18">
        <v>74</v>
      </c>
      <c r="KR9" s="18">
        <v>0</v>
      </c>
      <c r="KS9" s="18">
        <v>11</v>
      </c>
      <c r="KT9" s="25">
        <v>5472</v>
      </c>
      <c r="KU9" s="69">
        <f t="shared" si="78"/>
        <v>0.31869539895165988</v>
      </c>
      <c r="KV9" s="27">
        <v>60019</v>
      </c>
      <c r="KW9" s="25">
        <v>57617</v>
      </c>
      <c r="KX9" s="18">
        <v>2402</v>
      </c>
      <c r="KY9" s="59">
        <v>4.0020660124293971E-2</v>
      </c>
      <c r="KZ9" s="18">
        <v>1390</v>
      </c>
      <c r="LA9" s="18">
        <v>876</v>
      </c>
      <c r="LB9" s="18">
        <v>635</v>
      </c>
      <c r="LC9" s="18">
        <v>579</v>
      </c>
      <c r="LD9" s="25">
        <v>31979</v>
      </c>
      <c r="LE9" s="25">
        <v>30758</v>
      </c>
      <c r="LF9" s="18">
        <v>1221</v>
      </c>
      <c r="LG9" s="59">
        <v>3.8181306482379058E-2</v>
      </c>
      <c r="LH9" s="25">
        <v>28040</v>
      </c>
      <c r="LI9" s="25">
        <v>26859</v>
      </c>
      <c r="LJ9" s="18">
        <v>1181</v>
      </c>
      <c r="LK9" s="35">
        <v>4.2118402282453636E-2</v>
      </c>
      <c r="LL9" s="27">
        <v>8528</v>
      </c>
      <c r="LM9" s="18">
        <v>197</v>
      </c>
      <c r="LN9" s="25">
        <v>7289</v>
      </c>
      <c r="LO9" s="18">
        <v>900</v>
      </c>
      <c r="LP9" s="18">
        <v>35</v>
      </c>
      <c r="LQ9" s="18">
        <v>26</v>
      </c>
      <c r="LR9" s="18">
        <v>81</v>
      </c>
      <c r="LS9" s="23">
        <f t="shared" si="79"/>
        <v>9.4981238273921208E-3</v>
      </c>
      <c r="LT9" s="23">
        <f t="shared" si="80"/>
        <v>0.99050187617260788</v>
      </c>
      <c r="LU9" s="17">
        <f t="shared" si="81"/>
        <v>0.87781425891181986</v>
      </c>
      <c r="LV9" s="25">
        <v>8528</v>
      </c>
      <c r="LW9" s="18">
        <v>77</v>
      </c>
      <c r="LX9" s="25">
        <v>4948</v>
      </c>
      <c r="LY9" s="18">
        <v>1338</v>
      </c>
      <c r="LZ9" s="18">
        <v>1200</v>
      </c>
      <c r="MA9" s="18">
        <v>17</v>
      </c>
      <c r="MB9" s="18">
        <v>362</v>
      </c>
      <c r="MC9" s="18">
        <v>219</v>
      </c>
      <c r="MD9" s="18">
        <v>272</v>
      </c>
      <c r="ME9" s="18">
        <v>0</v>
      </c>
      <c r="MF9" s="18">
        <v>95</v>
      </c>
      <c r="MG9" s="17">
        <f t="shared" si="82"/>
        <v>7.0121951219512202E-2</v>
      </c>
      <c r="MH9" s="17">
        <f t="shared" si="83"/>
        <v>0.77802532833020643</v>
      </c>
      <c r="MI9" s="25">
        <v>8528</v>
      </c>
      <c r="MJ9" s="18">
        <v>77</v>
      </c>
      <c r="MK9" s="25">
        <v>5160</v>
      </c>
      <c r="ML9" s="18">
        <v>1235</v>
      </c>
      <c r="MM9" s="18">
        <v>1211</v>
      </c>
      <c r="MN9" s="18">
        <v>44</v>
      </c>
      <c r="MO9" s="18">
        <v>478</v>
      </c>
      <c r="MP9" s="18">
        <v>229</v>
      </c>
      <c r="MQ9" s="18">
        <v>4</v>
      </c>
      <c r="MR9" s="18">
        <v>0</v>
      </c>
      <c r="MS9" s="18">
        <v>90</v>
      </c>
      <c r="MT9" s="17">
        <f t="shared" si="84"/>
        <v>0.78623358348968109</v>
      </c>
      <c r="MU9" s="69">
        <f t="shared" si="85"/>
        <v>0.8279197936210132</v>
      </c>
      <c r="MV9" s="27">
        <v>8528</v>
      </c>
      <c r="MW9" s="25">
        <v>1397</v>
      </c>
      <c r="MX9" s="18">
        <v>29</v>
      </c>
      <c r="MY9" s="25">
        <v>3487</v>
      </c>
      <c r="MZ9" s="18">
        <v>467</v>
      </c>
      <c r="NA9" s="25">
        <v>1480</v>
      </c>
      <c r="NB9" s="18">
        <v>33</v>
      </c>
      <c r="NC9" s="25">
        <v>1615</v>
      </c>
      <c r="ND9" s="18">
        <v>20</v>
      </c>
      <c r="NE9" s="17">
        <f t="shared" si="86"/>
        <v>0.16381332082551595</v>
      </c>
      <c r="NF9" s="10">
        <f t="shared" si="87"/>
        <v>7990.9776031894935</v>
      </c>
      <c r="NG9" s="17">
        <f t="shared" si="88"/>
        <v>0.52673545966228896</v>
      </c>
      <c r="NH9" s="25">
        <v>8528</v>
      </c>
      <c r="NI9" s="18">
        <v>19</v>
      </c>
      <c r="NJ9" s="18">
        <v>1</v>
      </c>
      <c r="NK9" s="18">
        <v>0</v>
      </c>
      <c r="NL9" s="18">
        <v>3</v>
      </c>
      <c r="NM9" s="25">
        <v>7627</v>
      </c>
      <c r="NN9" s="18">
        <v>840</v>
      </c>
      <c r="NO9" s="18">
        <v>29</v>
      </c>
      <c r="NP9" s="18">
        <v>0</v>
      </c>
      <c r="NQ9" s="32">
        <v>9</v>
      </c>
      <c r="NR9" s="27">
        <v>8528</v>
      </c>
      <c r="NS9" s="37">
        <f t="shared" si="89"/>
        <v>1.3493198874296435</v>
      </c>
      <c r="NT9" s="37">
        <f t="shared" si="90"/>
        <v>0.36409592090389398</v>
      </c>
      <c r="NU9" s="37">
        <f t="shared" si="91"/>
        <v>0.74111410445815595</v>
      </c>
      <c r="NV9" s="17">
        <f t="shared" si="92"/>
        <v>0.15049153753793165</v>
      </c>
      <c r="NW9" s="10">
        <f t="shared" si="93"/>
        <v>4122</v>
      </c>
      <c r="NX9" s="17">
        <f t="shared" si="94"/>
        <v>0.48334896810506567</v>
      </c>
      <c r="NY9" s="19">
        <f t="shared" si="95"/>
        <v>7.4284993422119694E-2</v>
      </c>
      <c r="NZ9" s="25">
        <v>3516</v>
      </c>
      <c r="OA9" s="25">
        <v>4406</v>
      </c>
      <c r="OB9" s="18">
        <v>444</v>
      </c>
      <c r="OC9" s="25">
        <v>2556</v>
      </c>
      <c r="OD9" s="18">
        <v>176</v>
      </c>
      <c r="OE9" s="18">
        <v>409</v>
      </c>
      <c r="OF9" s="17">
        <f t="shared" si="96"/>
        <v>0.29971857410881803</v>
      </c>
      <c r="OG9" s="17">
        <f t="shared" si="97"/>
        <v>0.41228893058161353</v>
      </c>
      <c r="OH9" s="17">
        <f t="shared" si="98"/>
        <v>0.51665103189493433</v>
      </c>
      <c r="OI9" s="69">
        <f t="shared" si="99"/>
        <v>4.7959662288930581E-2</v>
      </c>
      <c r="OJ9" s="27">
        <v>8528</v>
      </c>
      <c r="OK9" s="18">
        <v>147</v>
      </c>
      <c r="OL9" s="25">
        <v>5309</v>
      </c>
      <c r="OM9" s="25">
        <v>2397</v>
      </c>
      <c r="ON9" s="18">
        <v>132</v>
      </c>
      <c r="OO9" s="18">
        <v>318</v>
      </c>
      <c r="OP9" s="18">
        <v>595</v>
      </c>
      <c r="OQ9" s="25">
        <v>1686</v>
      </c>
      <c r="OR9" s="69">
        <f t="shared" si="100"/>
        <v>0.72502345215759845</v>
      </c>
      <c r="OS9" s="85">
        <v>16630</v>
      </c>
      <c r="OT9" s="22">
        <v>16583</v>
      </c>
      <c r="OU9" s="38">
        <f t="shared" si="101"/>
        <v>0.93959997733582634</v>
      </c>
      <c r="OV9" s="39">
        <v>0.65049267321956217</v>
      </c>
      <c r="OW9" s="22">
        <v>1078712</v>
      </c>
      <c r="OX9" s="36">
        <f t="shared" si="102"/>
        <v>44138737.615999997</v>
      </c>
      <c r="OY9" s="36">
        <f t="shared" si="103"/>
        <v>1123570.9056927217</v>
      </c>
      <c r="OZ9" s="22">
        <v>505</v>
      </c>
      <c r="PA9" s="22">
        <v>505</v>
      </c>
      <c r="PB9" s="38">
        <f t="shared" si="104"/>
        <v>2.8613519179556915E-2</v>
      </c>
      <c r="PC9" s="39">
        <v>0.50530693069306931</v>
      </c>
      <c r="PD9" s="22">
        <v>25518</v>
      </c>
      <c r="PE9" s="40">
        <f t="shared" si="105"/>
        <v>1044145.524</v>
      </c>
      <c r="PF9" s="36">
        <f t="shared" si="106"/>
        <v>155114.22269885271</v>
      </c>
      <c r="PG9" s="22">
        <v>338</v>
      </c>
      <c r="PH9" s="22">
        <v>338</v>
      </c>
      <c r="PI9" s="38">
        <f t="shared" si="107"/>
        <v>1.9151226698396511E-2</v>
      </c>
      <c r="PJ9" s="39">
        <v>9.9852071005917156E-2</v>
      </c>
      <c r="PK9" s="22">
        <v>3375</v>
      </c>
      <c r="PL9" s="41">
        <f t="shared" si="108"/>
        <v>138098.25</v>
      </c>
      <c r="PM9" s="36">
        <f t="shared" si="109"/>
        <v>27630.359563748207</v>
      </c>
      <c r="PN9" s="22">
        <v>71</v>
      </c>
      <c r="PO9" s="22">
        <v>71</v>
      </c>
      <c r="PP9" s="38">
        <f t="shared" si="110"/>
        <v>4.0228908153436454E-3</v>
      </c>
      <c r="PQ9" s="39">
        <v>0.38732394366197181</v>
      </c>
      <c r="PR9" s="22">
        <v>2750</v>
      </c>
      <c r="PS9" s="41">
        <f t="shared" si="111"/>
        <v>112524.5</v>
      </c>
      <c r="PT9" s="36">
        <f t="shared" si="112"/>
        <v>9309.4028854130829</v>
      </c>
      <c r="PU9" s="22"/>
      <c r="PV9" s="22"/>
      <c r="PW9" s="38">
        <f t="shared" si="113"/>
        <v>0</v>
      </c>
      <c r="PX9" s="39">
        <v>0</v>
      </c>
      <c r="PY9" s="22"/>
      <c r="PZ9" s="36">
        <f t="shared" si="114"/>
        <v>0</v>
      </c>
      <c r="QA9" s="22"/>
      <c r="QB9" s="22"/>
      <c r="QC9" s="39">
        <v>0</v>
      </c>
      <c r="QD9" s="22"/>
      <c r="QE9" s="22">
        <f t="shared" si="115"/>
        <v>0</v>
      </c>
      <c r="QF9" s="22"/>
      <c r="QG9" s="22">
        <v>112</v>
      </c>
      <c r="QH9" s="22">
        <v>112</v>
      </c>
      <c r="QI9" s="38">
        <f t="shared" si="116"/>
        <v>6.3459686101195534E-3</v>
      </c>
      <c r="QJ9" s="39">
        <v>0.17232142857142857</v>
      </c>
      <c r="QK9" s="22">
        <v>1930</v>
      </c>
      <c r="QL9" s="42">
        <f t="shared" si="117"/>
        <v>42.928714285714285</v>
      </c>
      <c r="QM9" s="22">
        <f t="shared" si="118"/>
        <v>40</v>
      </c>
      <c r="QN9" s="22"/>
      <c r="QO9" s="22"/>
      <c r="QP9" s="38">
        <f t="shared" si="119"/>
        <v>0</v>
      </c>
      <c r="QQ9" s="39">
        <v>0</v>
      </c>
      <c r="QR9" s="22"/>
      <c r="QS9" s="36">
        <f t="shared" si="120"/>
        <v>0</v>
      </c>
      <c r="QT9" s="22">
        <v>40</v>
      </c>
      <c r="QU9" s="22">
        <v>40</v>
      </c>
      <c r="QV9" s="38">
        <f t="shared" si="121"/>
        <v>2.2664173607569835E-3</v>
      </c>
      <c r="QW9" s="39">
        <v>0.13</v>
      </c>
      <c r="QX9" s="22">
        <v>520</v>
      </c>
      <c r="QY9" s="36">
        <f t="shared" si="122"/>
        <v>9404.9088444183653</v>
      </c>
      <c r="QZ9" s="22"/>
      <c r="RA9" s="22"/>
      <c r="RB9" s="38">
        <f t="shared" si="123"/>
        <v>0</v>
      </c>
      <c r="RC9" s="39">
        <v>0</v>
      </c>
      <c r="RD9" s="22"/>
      <c r="RE9" s="36">
        <f t="shared" si="124"/>
        <v>0</v>
      </c>
      <c r="RF9" s="10">
        <f t="shared" si="125"/>
        <v>17696</v>
      </c>
      <c r="RG9" s="10">
        <f t="shared" si="126"/>
        <v>17649</v>
      </c>
      <c r="RH9" s="17">
        <f t="shared" si="127"/>
        <v>2.2699298918474674E-2</v>
      </c>
      <c r="RI9" s="17">
        <f t="shared" si="128"/>
        <v>5.1860526126492083E-4</v>
      </c>
      <c r="RJ9" s="17">
        <f t="shared" si="129"/>
        <v>0.84793149961654346</v>
      </c>
      <c r="RK9" s="17">
        <f t="shared" si="130"/>
        <v>0.11706091248758531</v>
      </c>
      <c r="RL9" s="17">
        <f t="shared" si="131"/>
        <v>7.0255788123101326E-3</v>
      </c>
      <c r="RM9" s="17">
        <f t="shared" si="132"/>
        <v>0</v>
      </c>
      <c r="RN9" s="17">
        <f t="shared" si="133"/>
        <v>0</v>
      </c>
      <c r="RO9" s="17">
        <f t="shared" si="134"/>
        <v>7.0976548251646459E-3</v>
      </c>
      <c r="RP9" s="17">
        <f t="shared" si="135"/>
        <v>0</v>
      </c>
      <c r="RQ9" s="17">
        <f t="shared" si="136"/>
        <v>3.2397251385263993E-5</v>
      </c>
      <c r="RR9" s="36">
        <f t="shared" si="137"/>
        <v>1325072.7283994397</v>
      </c>
      <c r="RS9" s="36">
        <f t="shared" si="138"/>
        <v>22.077554247812188</v>
      </c>
      <c r="RT9" s="10">
        <f t="shared" si="139"/>
        <v>47</v>
      </c>
      <c r="RU9" s="17">
        <f t="shared" si="140"/>
        <v>2.6559674502712478E-3</v>
      </c>
      <c r="RV9" s="37">
        <f t="shared" si="141"/>
        <v>3.3916704339963832</v>
      </c>
      <c r="RW9" s="36">
        <f t="shared" si="142"/>
        <v>0.29405688198737068</v>
      </c>
      <c r="RX9" s="85">
        <v>-0.80250969999999999</v>
      </c>
      <c r="RY9" s="93">
        <v>184</v>
      </c>
      <c r="RZ9" s="43" t="b">
        <v>0</v>
      </c>
      <c r="SA9" s="18" t="b">
        <v>0</v>
      </c>
      <c r="SB9" s="18" t="b">
        <v>0</v>
      </c>
      <c r="SC9" s="18" t="b">
        <v>0</v>
      </c>
      <c r="SD9" s="18" t="b">
        <v>0</v>
      </c>
      <c r="SE9" s="32" t="b">
        <v>1</v>
      </c>
      <c r="SF9" s="43" t="b">
        <v>1</v>
      </c>
      <c r="SG9" s="18" t="b">
        <v>1</v>
      </c>
      <c r="SH9" s="18">
        <v>4</v>
      </c>
      <c r="SI9" s="18">
        <v>1</v>
      </c>
      <c r="SJ9" s="22"/>
      <c r="SK9" s="22"/>
      <c r="SL9" s="22">
        <v>5</v>
      </c>
      <c r="SM9" s="22">
        <v>46</v>
      </c>
      <c r="SN9" s="18"/>
      <c r="SO9" s="18"/>
      <c r="SP9" s="18"/>
      <c r="SQ9" s="17">
        <f t="shared" si="143"/>
        <v>0</v>
      </c>
      <c r="SR9" s="17">
        <f t="shared" si="144"/>
        <v>9.9502487562189053E-3</v>
      </c>
      <c r="SS9" s="17">
        <f t="shared" si="145"/>
        <v>1.5151515151515152E-2</v>
      </c>
      <c r="ST9" s="17">
        <f t="shared" si="146"/>
        <v>4.2009132420091327E-2</v>
      </c>
      <c r="SU9" s="17">
        <f t="shared" si="147"/>
        <v>0</v>
      </c>
      <c r="SV9" s="17">
        <f t="shared" si="148"/>
        <v>0</v>
      </c>
      <c r="SW9" s="17">
        <f t="shared" si="149"/>
        <v>0.1</v>
      </c>
      <c r="SX9" s="17">
        <f t="shared" si="150"/>
        <v>8.3333333333333329E-2</v>
      </c>
      <c r="SY9" s="17">
        <f t="shared" si="151"/>
        <v>0.1</v>
      </c>
      <c r="SZ9" s="17">
        <f t="shared" si="152"/>
        <v>1.6777724081956345E-2</v>
      </c>
      <c r="TA9" s="17">
        <f t="shared" si="153"/>
        <v>7.0833333333333331E-2</v>
      </c>
      <c r="TB9" s="24">
        <f t="shared" si="154"/>
        <v>14.117647058823529</v>
      </c>
      <c r="TC9" s="69">
        <f t="shared" si="155"/>
        <v>2.2770398481973434E-2</v>
      </c>
      <c r="TD9" s="17">
        <f t="shared" si="177"/>
        <v>1.1424731182795699E-4</v>
      </c>
      <c r="TE9" s="95">
        <v>55</v>
      </c>
      <c r="TF9" s="71"/>
      <c r="TG9" s="71">
        <v>8</v>
      </c>
      <c r="TH9" s="71">
        <v>3</v>
      </c>
      <c r="TI9" s="71"/>
      <c r="TJ9" s="71"/>
      <c r="TK9" s="71">
        <v>12</v>
      </c>
      <c r="TL9" s="71"/>
      <c r="TM9" s="71">
        <v>16</v>
      </c>
      <c r="TN9" s="71"/>
      <c r="TO9" s="71"/>
      <c r="TP9" s="71"/>
      <c r="TQ9" s="71">
        <v>8</v>
      </c>
      <c r="TR9" s="72">
        <v>4</v>
      </c>
      <c r="TS9" s="72"/>
      <c r="TT9" s="72"/>
      <c r="TU9" s="72"/>
      <c r="TV9" s="72">
        <v>2</v>
      </c>
      <c r="TW9" s="72">
        <v>2</v>
      </c>
      <c r="TX9" s="72"/>
      <c r="TY9" s="72">
        <v>5</v>
      </c>
      <c r="TZ9" s="72">
        <v>8</v>
      </c>
      <c r="UA9" s="72"/>
      <c r="UB9" s="72"/>
      <c r="UC9" s="72"/>
      <c r="UD9" s="72"/>
      <c r="UE9" s="72"/>
      <c r="UF9" s="72"/>
      <c r="UG9" s="72"/>
      <c r="UH9" s="72"/>
      <c r="UI9" s="72"/>
      <c r="UJ9" s="73"/>
      <c r="UK9" s="73"/>
      <c r="UL9" s="73"/>
      <c r="UM9" s="73"/>
      <c r="UN9" s="73">
        <v>4</v>
      </c>
      <c r="UO9" s="73">
        <v>2</v>
      </c>
      <c r="UP9" s="73"/>
      <c r="UQ9" s="73"/>
      <c r="UR9" s="73">
        <v>10</v>
      </c>
      <c r="US9" s="73"/>
      <c r="UT9" s="73"/>
      <c r="UU9" s="73"/>
      <c r="UV9" s="73"/>
      <c r="UW9" s="73"/>
      <c r="UX9" s="73"/>
      <c r="UY9" s="73"/>
      <c r="UZ9" s="73"/>
      <c r="VA9" s="73"/>
      <c r="VB9" s="73">
        <v>1</v>
      </c>
      <c r="VC9" s="73"/>
      <c r="VD9" s="73"/>
      <c r="VE9" s="73"/>
      <c r="VF9" s="73">
        <v>3</v>
      </c>
      <c r="VG9" s="73">
        <v>2</v>
      </c>
      <c r="VH9" s="73">
        <v>1</v>
      </c>
      <c r="VI9" s="73"/>
      <c r="VJ9" s="73">
        <v>10</v>
      </c>
      <c r="VK9" s="73">
        <v>2</v>
      </c>
      <c r="VL9" s="73"/>
      <c r="VM9" s="73"/>
      <c r="VN9" s="73"/>
      <c r="VO9" s="73"/>
      <c r="VP9" s="73">
        <v>1</v>
      </c>
      <c r="VQ9" s="73"/>
      <c r="VR9" s="73">
        <v>2</v>
      </c>
      <c r="VS9" s="73"/>
      <c r="VT9" s="73"/>
      <c r="VU9" s="73"/>
      <c r="VV9" s="73"/>
      <c r="VW9" s="73">
        <v>3</v>
      </c>
      <c r="VX9" s="73">
        <v>6</v>
      </c>
      <c r="VY9" s="73">
        <v>1</v>
      </c>
      <c r="VZ9" s="73">
        <v>1</v>
      </c>
      <c r="WA9" s="73">
        <v>18</v>
      </c>
      <c r="WB9" s="73"/>
      <c r="WC9" s="73"/>
      <c r="WD9" s="73"/>
      <c r="WE9" s="73">
        <v>1</v>
      </c>
      <c r="WF9" s="73">
        <v>6</v>
      </c>
      <c r="WG9" s="73"/>
      <c r="WH9" s="73"/>
      <c r="WI9" s="73"/>
      <c r="WJ9" s="73"/>
      <c r="WK9" s="73"/>
      <c r="WL9" s="73"/>
      <c r="WM9" s="73"/>
      <c r="WN9" s="73"/>
      <c r="WO9" s="22">
        <f t="shared" si="156"/>
        <v>60</v>
      </c>
      <c r="WP9" s="22">
        <f t="shared" si="157"/>
        <v>0</v>
      </c>
      <c r="WQ9" s="22">
        <f t="shared" si="158"/>
        <v>0</v>
      </c>
      <c r="WR9" s="22">
        <f t="shared" si="159"/>
        <v>8</v>
      </c>
      <c r="WS9" s="22">
        <f t="shared" si="160"/>
        <v>15</v>
      </c>
      <c r="WT9" s="22">
        <f t="shared" si="161"/>
        <v>6</v>
      </c>
      <c r="WU9" s="22">
        <f t="shared" si="162"/>
        <v>2</v>
      </c>
      <c r="WV9" s="22">
        <f t="shared" si="163"/>
        <v>5</v>
      </c>
      <c r="WW9" s="22">
        <f t="shared" si="164"/>
        <v>58</v>
      </c>
      <c r="WX9" s="22">
        <f t="shared" si="165"/>
        <v>0</v>
      </c>
      <c r="WY9" s="22">
        <f t="shared" si="166"/>
        <v>18</v>
      </c>
      <c r="WZ9" s="22">
        <f t="shared" si="167"/>
        <v>0</v>
      </c>
      <c r="XA9" s="22">
        <f t="shared" si="168"/>
        <v>0</v>
      </c>
      <c r="XB9" s="22">
        <f t="shared" si="169"/>
        <v>6</v>
      </c>
      <c r="XC9" s="22">
        <f t="shared" si="170"/>
        <v>0</v>
      </c>
      <c r="XD9" s="22">
        <f t="shared" si="171"/>
        <v>0</v>
      </c>
      <c r="XE9" s="22">
        <f t="shared" si="172"/>
        <v>1</v>
      </c>
      <c r="XF9" s="22">
        <f t="shared" si="173"/>
        <v>0</v>
      </c>
      <c r="XG9" s="93">
        <f t="shared" si="174"/>
        <v>10</v>
      </c>
    </row>
    <row r="10" spans="1:631" ht="17.100000000000001" customHeight="1" x14ac:dyDescent="0.2">
      <c r="A10" s="101"/>
      <c r="B10" s="27" t="s">
        <v>6</v>
      </c>
      <c r="C10" s="535" t="s">
        <v>7</v>
      </c>
      <c r="D10" s="25" t="s">
        <v>8</v>
      </c>
      <c r="E10" s="535" t="s">
        <v>9</v>
      </c>
      <c r="F10" s="25" t="s">
        <v>17</v>
      </c>
      <c r="G10" s="535" t="s">
        <v>18</v>
      </c>
      <c r="H10" s="25">
        <v>40</v>
      </c>
      <c r="I10" s="28">
        <v>7</v>
      </c>
      <c r="J10" s="17">
        <f t="shared" si="0"/>
        <v>0.23396854204476708</v>
      </c>
      <c r="K10" s="17">
        <f t="shared" si="1"/>
        <v>0.44116757410768304</v>
      </c>
      <c r="L10" s="17">
        <f t="shared" si="2"/>
        <v>0.23549578310382618</v>
      </c>
      <c r="M10" s="17">
        <f t="shared" si="3"/>
        <v>8.8443936844200988E-2</v>
      </c>
      <c r="N10" s="17">
        <f t="shared" si="4"/>
        <v>0.28101857866701313</v>
      </c>
      <c r="O10" s="17">
        <f t="shared" si="5"/>
        <v>0.33787053841500303</v>
      </c>
      <c r="P10" s="17">
        <f t="shared" si="6"/>
        <v>0.58284653975671774</v>
      </c>
      <c r="Q10" s="17">
        <f t="shared" si="7"/>
        <v>0.25324324324324321</v>
      </c>
      <c r="R10" s="69">
        <f t="shared" si="8"/>
        <v>0.53507968492397873</v>
      </c>
      <c r="S10" s="422">
        <f t="shared" si="9"/>
        <v>0.33212604678960367</v>
      </c>
      <c r="T10" s="17">
        <f t="shared" si="175"/>
        <v>0.66787395321039633</v>
      </c>
      <c r="U10" s="10">
        <f t="shared" si="10"/>
        <v>13383.526148383133</v>
      </c>
      <c r="V10" s="32">
        <v>1</v>
      </c>
      <c r="W10" s="550">
        <f t="shared" si="11"/>
        <v>-0.76450421689617376</v>
      </c>
      <c r="X10" s="550">
        <f t="shared" si="12"/>
        <v>0.22101493567849256</v>
      </c>
      <c r="Y10" s="550">
        <f t="shared" si="13"/>
        <v>0.77898506432150749</v>
      </c>
      <c r="Z10" s="551">
        <f t="shared" si="14"/>
        <v>15610.081703938689</v>
      </c>
      <c r="AA10" s="426">
        <f t="shared" si="15"/>
        <v>0.13922850441638804</v>
      </c>
      <c r="AB10" s="59">
        <f t="shared" si="16"/>
        <v>0.6058688674919761</v>
      </c>
      <c r="AC10" s="59">
        <f t="shared" si="17"/>
        <v>0.51669481616214108</v>
      </c>
      <c r="AD10" s="59">
        <f t="shared" si="18"/>
        <v>0.28101857866701313</v>
      </c>
      <c r="AE10" s="59">
        <f t="shared" si="19"/>
        <v>0.74675675675675679</v>
      </c>
      <c r="AF10" s="59">
        <f t="shared" si="20"/>
        <v>0.19177253478523895</v>
      </c>
      <c r="AG10" s="59">
        <f t="shared" si="21"/>
        <v>0.23321234119782214</v>
      </c>
      <c r="AH10" s="59">
        <f t="shared" si="22"/>
        <v>0.33787053841500303</v>
      </c>
      <c r="AI10" s="59">
        <f t="shared" si="23"/>
        <v>0.41681790683605563</v>
      </c>
      <c r="AJ10" s="59">
        <f t="shared" si="24"/>
        <v>5.1119177253478525E-2</v>
      </c>
      <c r="AK10" s="59">
        <f t="shared" si="25"/>
        <v>0.41715346024328226</v>
      </c>
      <c r="AL10" s="35">
        <f t="shared" si="26"/>
        <v>0.23549578310382618</v>
      </c>
      <c r="AM10" s="27">
        <v>20039</v>
      </c>
      <c r="AN10" s="25">
        <v>10300</v>
      </c>
      <c r="AO10" s="25">
        <v>9739</v>
      </c>
      <c r="AP10" s="17">
        <f t="shared" si="27"/>
        <v>3.892106889192344E-4</v>
      </c>
      <c r="AQ10" s="63">
        <v>105.76034500462059</v>
      </c>
      <c r="AR10" s="58">
        <v>3402.9895444399999</v>
      </c>
      <c r="AS10" s="24">
        <f t="shared" si="28"/>
        <v>5.8886457740491363</v>
      </c>
      <c r="AT10" s="17">
        <f t="shared" si="29"/>
        <v>5.0854937466419696E-3</v>
      </c>
      <c r="AU10" s="25">
        <v>19170</v>
      </c>
      <c r="AV10" s="25">
        <v>9571</v>
      </c>
      <c r="AW10" s="25">
        <v>9599</v>
      </c>
      <c r="AX10" s="18">
        <v>869</v>
      </c>
      <c r="AY10" s="18">
        <v>729</v>
      </c>
      <c r="AZ10" s="18">
        <v>140</v>
      </c>
      <c r="BA10" s="25">
        <v>2790</v>
      </c>
      <c r="BB10" s="18">
        <v>1391</v>
      </c>
      <c r="BC10" s="18">
        <v>1399</v>
      </c>
      <c r="BD10" s="63">
        <v>99.428162973552531</v>
      </c>
      <c r="BE10" s="25">
        <v>17249</v>
      </c>
      <c r="BF10" s="25">
        <v>8909</v>
      </c>
      <c r="BG10" s="25">
        <v>8340</v>
      </c>
      <c r="BH10" s="63">
        <v>106.82254196642687</v>
      </c>
      <c r="BI10" s="17">
        <v>0.13922850441638804</v>
      </c>
      <c r="BJ10" s="25">
        <v>8289</v>
      </c>
      <c r="BK10" s="25">
        <v>11100</v>
      </c>
      <c r="BL10" s="18">
        <v>650</v>
      </c>
      <c r="BM10" s="17">
        <v>0.80531531531531531</v>
      </c>
      <c r="BN10" s="10">
        <f t="shared" si="30"/>
        <v>3901.2863963963964</v>
      </c>
      <c r="BO10" s="29">
        <v>0.74675675675675679</v>
      </c>
      <c r="BP10" s="30">
        <f t="shared" si="31"/>
        <v>0.25324324324324321</v>
      </c>
      <c r="BQ10" s="31">
        <v>5.8558558558558556</v>
      </c>
      <c r="BR10" s="25">
        <v>11750</v>
      </c>
      <c r="BS10" s="18">
        <v>3693</v>
      </c>
      <c r="BT10" s="25">
        <v>7149</v>
      </c>
      <c r="BU10" s="18">
        <v>806</v>
      </c>
      <c r="BV10" s="18">
        <v>98</v>
      </c>
      <c r="BW10" s="18">
        <v>4</v>
      </c>
      <c r="BX10" s="25">
        <v>3306</v>
      </c>
      <c r="BY10" s="25">
        <v>2672</v>
      </c>
      <c r="BZ10" s="18">
        <v>634</v>
      </c>
      <c r="CA10" s="59">
        <v>0.19177253478523895</v>
      </c>
      <c r="CB10" s="25">
        <v>19170</v>
      </c>
      <c r="CC10" s="18">
        <v>869</v>
      </c>
      <c r="CD10" s="17">
        <f t="shared" si="32"/>
        <v>4.5331246739697441E-2</v>
      </c>
      <c r="CE10" s="18">
        <v>118</v>
      </c>
      <c r="CF10" s="18">
        <v>236</v>
      </c>
      <c r="CG10" s="18">
        <v>357</v>
      </c>
      <c r="CH10" s="18">
        <v>442</v>
      </c>
      <c r="CI10" s="18">
        <v>486</v>
      </c>
      <c r="CJ10" s="18">
        <v>462</v>
      </c>
      <c r="CK10" s="18">
        <v>374</v>
      </c>
      <c r="CL10" s="18">
        <v>351</v>
      </c>
      <c r="CM10" s="18">
        <v>480</v>
      </c>
      <c r="CN10" s="26">
        <v>5.7985480943738654</v>
      </c>
      <c r="CO10" s="33">
        <v>3306</v>
      </c>
      <c r="CP10" s="34">
        <f t="shared" si="33"/>
        <v>6.0614035087719298</v>
      </c>
      <c r="CQ10" s="10">
        <v>109</v>
      </c>
      <c r="CR10" s="10">
        <v>63</v>
      </c>
      <c r="CS10" s="10">
        <v>90</v>
      </c>
      <c r="CT10" s="10">
        <v>2318</v>
      </c>
      <c r="CU10" s="10">
        <v>708</v>
      </c>
      <c r="CV10" s="10">
        <v>15</v>
      </c>
      <c r="CW10" s="10">
        <v>1</v>
      </c>
      <c r="CX10" s="10">
        <v>2</v>
      </c>
      <c r="CY10" s="25">
        <v>3306</v>
      </c>
      <c r="CZ10" s="25">
        <v>3023</v>
      </c>
      <c r="DA10" s="18">
        <v>163</v>
      </c>
      <c r="DB10" s="18">
        <v>24</v>
      </c>
      <c r="DC10" s="18">
        <v>83</v>
      </c>
      <c r="DD10" s="18">
        <v>12</v>
      </c>
      <c r="DE10" s="18">
        <v>1</v>
      </c>
      <c r="DF10" s="25">
        <v>3306</v>
      </c>
      <c r="DG10" s="18">
        <v>578</v>
      </c>
      <c r="DH10" s="18">
        <v>49</v>
      </c>
      <c r="DI10" s="18">
        <v>7</v>
      </c>
      <c r="DJ10" s="18">
        <v>1366</v>
      </c>
      <c r="DK10" s="18">
        <v>1258</v>
      </c>
      <c r="DL10" s="18">
        <v>48</v>
      </c>
      <c r="DM10" s="25">
        <f t="shared" si="34"/>
        <v>3635.6896551724135</v>
      </c>
      <c r="DN10" s="17">
        <f t="shared" si="35"/>
        <v>0.41318814277071991</v>
      </c>
      <c r="DO10" s="17">
        <f t="shared" si="36"/>
        <v>0.38052026618269813</v>
      </c>
      <c r="DP10" s="23">
        <f t="shared" si="37"/>
        <v>0.19177253478523895</v>
      </c>
      <c r="DQ10" s="23">
        <f t="shared" si="38"/>
        <v>0.80822746521476108</v>
      </c>
      <c r="DR10" s="25">
        <v>3306</v>
      </c>
      <c r="DS10" s="18">
        <v>12</v>
      </c>
      <c r="DT10" s="18">
        <v>874</v>
      </c>
      <c r="DU10" s="18">
        <v>10</v>
      </c>
      <c r="DV10" s="25">
        <v>2165</v>
      </c>
      <c r="DW10" s="18">
        <v>8</v>
      </c>
      <c r="DX10" s="18">
        <v>236</v>
      </c>
      <c r="DY10" s="18">
        <v>1</v>
      </c>
      <c r="DZ10" s="17">
        <f t="shared" si="39"/>
        <v>0.925892316999395</v>
      </c>
      <c r="EA10" s="17">
        <f t="shared" si="40"/>
        <v>7.4107683000604996E-2</v>
      </c>
      <c r="EB10" s="10">
        <v>3306</v>
      </c>
      <c r="EC10" s="10">
        <v>559</v>
      </c>
      <c r="ED10" s="10">
        <v>212</v>
      </c>
      <c r="EE10" s="10">
        <v>2079</v>
      </c>
      <c r="EF10" s="17">
        <f t="shared" si="41"/>
        <v>0.62885662431941924</v>
      </c>
      <c r="EG10" s="10">
        <v>442</v>
      </c>
      <c r="EH10" s="10">
        <v>14</v>
      </c>
      <c r="EI10" s="17">
        <f t="shared" si="42"/>
        <v>0.23321234119782214</v>
      </c>
      <c r="EJ10" s="17">
        <f t="shared" si="43"/>
        <v>0.1336963097398669</v>
      </c>
      <c r="EK10" s="69">
        <f t="shared" si="44"/>
        <v>0.44116757410768304</v>
      </c>
      <c r="EL10" s="27">
        <v>10905</v>
      </c>
      <c r="EM10" s="25">
        <v>6607</v>
      </c>
      <c r="EN10" s="25">
        <v>4298</v>
      </c>
      <c r="EO10" s="59">
        <v>0.6058688674919761</v>
      </c>
      <c r="EP10" s="25">
        <v>5446</v>
      </c>
      <c r="EQ10" s="25">
        <v>3686</v>
      </c>
      <c r="ER10" s="25">
        <v>1760</v>
      </c>
      <c r="ES10" s="59">
        <v>0.676827029012119</v>
      </c>
      <c r="ET10" s="25">
        <v>5459</v>
      </c>
      <c r="EU10" s="25">
        <v>2921</v>
      </c>
      <c r="EV10" s="25">
        <v>2538</v>
      </c>
      <c r="EW10" s="59">
        <v>0.53507968492397873</v>
      </c>
      <c r="EX10" s="25">
        <v>1663</v>
      </c>
      <c r="EY10" s="25">
        <v>1463</v>
      </c>
      <c r="EZ10" s="25">
        <v>200</v>
      </c>
      <c r="FA10" s="59">
        <v>0.87973541791942278</v>
      </c>
      <c r="FB10" s="25">
        <v>9242</v>
      </c>
      <c r="FC10" s="25">
        <v>5144</v>
      </c>
      <c r="FD10" s="25">
        <v>4098</v>
      </c>
      <c r="FE10" s="59">
        <v>0.55658948279593157</v>
      </c>
      <c r="FF10" s="25">
        <v>10716</v>
      </c>
      <c r="FG10" s="25">
        <v>3965</v>
      </c>
      <c r="FH10" s="25">
        <v>3128</v>
      </c>
      <c r="FI10" s="25">
        <v>3623</v>
      </c>
      <c r="FJ10" s="23">
        <f t="shared" si="45"/>
        <v>0.33809257185516983</v>
      </c>
      <c r="FK10" s="23">
        <f t="shared" si="46"/>
        <v>0.29189996267263907</v>
      </c>
      <c r="FL10" s="36">
        <f t="shared" si="47"/>
        <v>1.0943969086392493</v>
      </c>
      <c r="FM10" s="25">
        <v>5426</v>
      </c>
      <c r="FN10" s="25">
        <v>2075</v>
      </c>
      <c r="FO10" s="17">
        <f t="shared" si="48"/>
        <v>0.38241798746774786</v>
      </c>
      <c r="FP10" s="18">
        <v>1749</v>
      </c>
      <c r="FQ10" s="17">
        <f t="shared" si="49"/>
        <v>0.32233689642462221</v>
      </c>
      <c r="FR10" s="18">
        <v>1602</v>
      </c>
      <c r="FS10" s="17">
        <f t="shared" si="50"/>
        <v>0.29524511610762993</v>
      </c>
      <c r="FT10" s="25">
        <v>5290</v>
      </c>
      <c r="FU10" s="25">
        <v>1890</v>
      </c>
      <c r="FV10" s="18">
        <v>1379</v>
      </c>
      <c r="FW10" s="17">
        <f t="shared" si="51"/>
        <v>0.38204158790170134</v>
      </c>
      <c r="FX10" s="17">
        <f t="shared" si="52"/>
        <v>0.26068052930056712</v>
      </c>
      <c r="FY10" s="25">
        <v>2021</v>
      </c>
      <c r="FZ10" s="25">
        <v>7697</v>
      </c>
      <c r="GA10" s="25">
        <v>3977</v>
      </c>
      <c r="GB10" s="18">
        <v>1557</v>
      </c>
      <c r="GC10" s="18">
        <v>1070</v>
      </c>
      <c r="GD10" s="18">
        <v>718</v>
      </c>
      <c r="GE10" s="18">
        <v>26</v>
      </c>
      <c r="GF10" s="18">
        <v>329</v>
      </c>
      <c r="GG10" s="18">
        <v>9</v>
      </c>
      <c r="GH10" s="18">
        <v>5</v>
      </c>
      <c r="GI10" s="18">
        <v>6</v>
      </c>
      <c r="GJ10" s="10">
        <f t="shared" si="53"/>
        <v>3977</v>
      </c>
      <c r="GK10" s="10">
        <f t="shared" si="54"/>
        <v>3720</v>
      </c>
      <c r="GL10" s="10">
        <f t="shared" si="55"/>
        <v>2163</v>
      </c>
      <c r="GM10" s="10">
        <f t="shared" si="56"/>
        <v>5534</v>
      </c>
      <c r="GN10" s="10">
        <f t="shared" si="57"/>
        <v>1093</v>
      </c>
      <c r="GO10" s="17">
        <f t="shared" si="58"/>
        <v>0.51669481616214108</v>
      </c>
      <c r="GP10" s="17">
        <f t="shared" si="59"/>
        <v>0.48330518383785892</v>
      </c>
      <c r="GQ10" s="17">
        <f t="shared" si="60"/>
        <v>0.28101857866701313</v>
      </c>
      <c r="GR10" s="17">
        <f t="shared" si="61"/>
        <v>0.14200337793945694</v>
      </c>
      <c r="GS10" s="17">
        <f t="shared" si="62"/>
        <v>0.382161881252436</v>
      </c>
      <c r="GT10" s="25">
        <v>4036</v>
      </c>
      <c r="GU10" s="25">
        <v>1739</v>
      </c>
      <c r="GV10" s="18">
        <v>937</v>
      </c>
      <c r="GW10" s="18">
        <v>689</v>
      </c>
      <c r="GX10" s="18">
        <v>423</v>
      </c>
      <c r="GY10" s="18">
        <v>18</v>
      </c>
      <c r="GZ10" s="18">
        <v>222</v>
      </c>
      <c r="HA10" s="18">
        <v>2</v>
      </c>
      <c r="HB10" s="18">
        <v>2</v>
      </c>
      <c r="HC10" s="18">
        <v>4</v>
      </c>
      <c r="HD10" s="23">
        <f t="shared" si="63"/>
        <v>0.4308721506442022</v>
      </c>
      <c r="HE10" s="23">
        <f t="shared" si="64"/>
        <v>0.56912784935579785</v>
      </c>
      <c r="HF10" s="23">
        <f t="shared" si="65"/>
        <v>0.33696729435084244</v>
      </c>
      <c r="HG10" s="23">
        <f t="shared" si="66"/>
        <v>0.16625371655104063</v>
      </c>
      <c r="HH10" s="25">
        <v>3661</v>
      </c>
      <c r="HI10" s="25">
        <v>2238</v>
      </c>
      <c r="HJ10" s="18">
        <v>620</v>
      </c>
      <c r="HK10" s="18">
        <v>381</v>
      </c>
      <c r="HL10" s="18">
        <v>295</v>
      </c>
      <c r="HM10" s="18">
        <v>8</v>
      </c>
      <c r="HN10" s="18">
        <v>107</v>
      </c>
      <c r="HO10" s="18">
        <v>7</v>
      </c>
      <c r="HP10" s="18">
        <v>3</v>
      </c>
      <c r="HQ10" s="18">
        <v>2</v>
      </c>
      <c r="HR10" s="23">
        <f t="shared" si="67"/>
        <v>0.61130838568697077</v>
      </c>
      <c r="HS10" s="23">
        <f t="shared" si="68"/>
        <v>0.38869161431302923</v>
      </c>
      <c r="HT10" s="80">
        <f t="shared" si="69"/>
        <v>0.2193389784211964</v>
      </c>
      <c r="HU10" s="27">
        <v>14551</v>
      </c>
      <c r="HV10" s="18">
        <v>957</v>
      </c>
      <c r="HW10" s="18">
        <v>604</v>
      </c>
      <c r="HX10" s="18">
        <v>141</v>
      </c>
      <c r="HY10" s="18">
        <v>3786</v>
      </c>
      <c r="HZ10" s="18">
        <v>2249</v>
      </c>
      <c r="IA10" s="18">
        <v>719</v>
      </c>
      <c r="IB10" s="18">
        <v>142</v>
      </c>
      <c r="IC10" s="18">
        <v>2643</v>
      </c>
      <c r="ID10" s="25">
        <v>2194</v>
      </c>
      <c r="IE10" s="18">
        <v>470</v>
      </c>
      <c r="IF10" s="18">
        <v>126</v>
      </c>
      <c r="IG10" s="18">
        <v>520</v>
      </c>
      <c r="IH10" s="17">
        <f t="shared" si="70"/>
        <v>0.30533983918631025</v>
      </c>
      <c r="II10" s="17">
        <f t="shared" si="71"/>
        <v>0.15455982406707444</v>
      </c>
      <c r="IJ10" s="30">
        <f t="shared" si="72"/>
        <v>6.4699866607381056</v>
      </c>
      <c r="IK10" s="17">
        <f t="shared" si="176"/>
        <v>8.8443936844200988E-2</v>
      </c>
      <c r="IL10" s="25">
        <v>7612</v>
      </c>
      <c r="IM10" s="18">
        <v>772</v>
      </c>
      <c r="IN10" s="18">
        <v>451</v>
      </c>
      <c r="IO10" s="18">
        <v>91</v>
      </c>
      <c r="IP10" s="18">
        <v>2446</v>
      </c>
      <c r="IQ10" s="18">
        <v>1116</v>
      </c>
      <c r="IR10" s="18">
        <v>458</v>
      </c>
      <c r="IS10" s="18">
        <v>79</v>
      </c>
      <c r="IT10" s="18">
        <v>1416</v>
      </c>
      <c r="IU10" s="25">
        <v>252</v>
      </c>
      <c r="IV10" s="18">
        <v>174</v>
      </c>
      <c r="IW10" s="18">
        <v>61</v>
      </c>
      <c r="IX10" s="18">
        <v>296</v>
      </c>
      <c r="IY10" s="17">
        <f t="shared" si="73"/>
        <v>0.70073568050446666</v>
      </c>
      <c r="IZ10" s="25">
        <v>6939</v>
      </c>
      <c r="JA10" s="18">
        <v>185</v>
      </c>
      <c r="JB10" s="18">
        <v>153</v>
      </c>
      <c r="JC10" s="18">
        <v>50</v>
      </c>
      <c r="JD10" s="18">
        <v>1340</v>
      </c>
      <c r="JE10" s="18">
        <v>1133</v>
      </c>
      <c r="JF10" s="18">
        <v>261</v>
      </c>
      <c r="JG10" s="18">
        <v>63</v>
      </c>
      <c r="JH10" s="18">
        <v>1227</v>
      </c>
      <c r="JI10" s="25">
        <v>1942</v>
      </c>
      <c r="JJ10" s="18">
        <v>296</v>
      </c>
      <c r="JK10" s="18">
        <v>65</v>
      </c>
      <c r="JL10" s="18">
        <v>224</v>
      </c>
      <c r="JM10" s="80">
        <f t="shared" si="74"/>
        <v>0.44992073785848102</v>
      </c>
      <c r="JN10" s="27">
        <v>14551</v>
      </c>
      <c r="JO10" s="25">
        <v>8118</v>
      </c>
      <c r="JP10" s="18">
        <v>4</v>
      </c>
      <c r="JQ10" s="18">
        <v>10</v>
      </c>
      <c r="JR10" s="18">
        <v>96</v>
      </c>
      <c r="JS10" s="18">
        <v>9</v>
      </c>
      <c r="JT10" s="18">
        <v>113</v>
      </c>
      <c r="JU10" s="18">
        <v>92</v>
      </c>
      <c r="JV10" s="18">
        <v>39</v>
      </c>
      <c r="JW10" s="25">
        <v>6070</v>
      </c>
      <c r="JX10" s="17">
        <f t="shared" si="75"/>
        <v>0.41715346024328226</v>
      </c>
      <c r="JY10" s="17">
        <f t="shared" si="76"/>
        <v>0.58284653975671774</v>
      </c>
      <c r="JZ10" s="25">
        <v>2193</v>
      </c>
      <c r="KA10" s="25">
        <v>1722</v>
      </c>
      <c r="KB10" s="18">
        <v>0</v>
      </c>
      <c r="KC10" s="18">
        <v>2</v>
      </c>
      <c r="KD10" s="18">
        <v>11</v>
      </c>
      <c r="KE10" s="18">
        <v>3</v>
      </c>
      <c r="KF10" s="18">
        <v>9</v>
      </c>
      <c r="KG10" s="18">
        <v>40</v>
      </c>
      <c r="KH10" s="18">
        <v>10</v>
      </c>
      <c r="KI10" s="25">
        <v>396</v>
      </c>
      <c r="KJ10" s="17">
        <f t="shared" si="77"/>
        <v>0.18057455540355677</v>
      </c>
      <c r="KK10" s="25">
        <v>12358</v>
      </c>
      <c r="KL10" s="25">
        <v>6396</v>
      </c>
      <c r="KM10" s="18">
        <v>4</v>
      </c>
      <c r="KN10" s="18">
        <v>8</v>
      </c>
      <c r="KO10" s="18">
        <v>85</v>
      </c>
      <c r="KP10" s="18">
        <v>6</v>
      </c>
      <c r="KQ10" s="18">
        <v>104</v>
      </c>
      <c r="KR10" s="18">
        <v>52</v>
      </c>
      <c r="KS10" s="18">
        <v>29</v>
      </c>
      <c r="KT10" s="25">
        <v>5674</v>
      </c>
      <c r="KU10" s="69">
        <f t="shared" si="78"/>
        <v>0.45913578248907588</v>
      </c>
      <c r="KV10" s="27">
        <v>20039</v>
      </c>
      <c r="KW10" s="25">
        <v>19086</v>
      </c>
      <c r="KX10" s="18">
        <v>953</v>
      </c>
      <c r="KY10" s="59">
        <v>4.7557263336493835E-2</v>
      </c>
      <c r="KZ10" s="18">
        <v>516</v>
      </c>
      <c r="LA10" s="18">
        <v>361</v>
      </c>
      <c r="LB10" s="18">
        <v>454</v>
      </c>
      <c r="LC10" s="18">
        <v>395</v>
      </c>
      <c r="LD10" s="25">
        <v>10300</v>
      </c>
      <c r="LE10" s="25">
        <v>9808</v>
      </c>
      <c r="LF10" s="18">
        <v>492</v>
      </c>
      <c r="LG10" s="59">
        <v>4.7766990291262135E-2</v>
      </c>
      <c r="LH10" s="25">
        <v>9739</v>
      </c>
      <c r="LI10" s="25">
        <v>9278</v>
      </c>
      <c r="LJ10" s="18">
        <v>461</v>
      </c>
      <c r="LK10" s="35">
        <v>4.7335455385563198E-2</v>
      </c>
      <c r="LL10" s="27">
        <v>3306</v>
      </c>
      <c r="LM10" s="18">
        <v>24</v>
      </c>
      <c r="LN10" s="18">
        <v>1354</v>
      </c>
      <c r="LO10" s="18">
        <v>894</v>
      </c>
      <c r="LP10" s="18">
        <v>497</v>
      </c>
      <c r="LQ10" s="18">
        <v>186</v>
      </c>
      <c r="LR10" s="18">
        <v>351</v>
      </c>
      <c r="LS10" s="23">
        <f t="shared" si="79"/>
        <v>0.10617059891107078</v>
      </c>
      <c r="LT10" s="23">
        <f t="shared" si="80"/>
        <v>0.89382940108892917</v>
      </c>
      <c r="LU10" s="17">
        <f t="shared" si="81"/>
        <v>0.41681790683605563</v>
      </c>
      <c r="LV10" s="25">
        <v>3306</v>
      </c>
      <c r="LW10" s="18">
        <v>137</v>
      </c>
      <c r="LX10" s="18">
        <v>2</v>
      </c>
      <c r="LY10" s="18">
        <v>14</v>
      </c>
      <c r="LZ10" s="18">
        <v>8</v>
      </c>
      <c r="MA10" s="18">
        <v>6</v>
      </c>
      <c r="MB10" s="18">
        <v>232</v>
      </c>
      <c r="MC10" s="25">
        <v>2888</v>
      </c>
      <c r="MD10" s="18">
        <v>16</v>
      </c>
      <c r="ME10" s="18">
        <v>0</v>
      </c>
      <c r="MF10" s="18">
        <v>3</v>
      </c>
      <c r="MG10" s="17">
        <f t="shared" si="82"/>
        <v>0.94555353901996375</v>
      </c>
      <c r="MH10" s="17">
        <f t="shared" si="83"/>
        <v>5.1119177253478525E-2</v>
      </c>
      <c r="MI10" s="25">
        <v>3306</v>
      </c>
      <c r="MJ10" s="18">
        <v>134</v>
      </c>
      <c r="MK10" s="18">
        <v>1</v>
      </c>
      <c r="ML10" s="18">
        <v>1</v>
      </c>
      <c r="MM10" s="18">
        <v>7</v>
      </c>
      <c r="MN10" s="18">
        <v>7</v>
      </c>
      <c r="MO10" s="18">
        <v>233</v>
      </c>
      <c r="MP10" s="25">
        <v>2920</v>
      </c>
      <c r="MQ10" s="18">
        <v>0</v>
      </c>
      <c r="MR10" s="18">
        <v>0</v>
      </c>
      <c r="MS10" s="18">
        <v>3</v>
      </c>
      <c r="MT10" s="17">
        <f t="shared" si="84"/>
        <v>0.92437991530550512</v>
      </c>
      <c r="MU10" s="69">
        <f t="shared" si="85"/>
        <v>0.23396854204476708</v>
      </c>
      <c r="MV10" s="27">
        <v>3306</v>
      </c>
      <c r="MW10" s="18">
        <v>1117</v>
      </c>
      <c r="MX10" s="18">
        <v>4</v>
      </c>
      <c r="MY10" s="18">
        <v>1261</v>
      </c>
      <c r="MZ10" s="18">
        <v>6</v>
      </c>
      <c r="NA10" s="18">
        <v>8</v>
      </c>
      <c r="NB10" s="18">
        <v>653</v>
      </c>
      <c r="NC10" s="18">
        <v>8</v>
      </c>
      <c r="ND10" s="18">
        <v>249</v>
      </c>
      <c r="NE10" s="17">
        <f t="shared" si="86"/>
        <v>0.33787053841500303</v>
      </c>
      <c r="NF10" s="10">
        <f t="shared" si="87"/>
        <v>6476.9782214156075</v>
      </c>
      <c r="NG10" s="17">
        <f t="shared" si="88"/>
        <v>0.34271022383545069</v>
      </c>
      <c r="NH10" s="25">
        <v>3306</v>
      </c>
      <c r="NI10" s="18">
        <v>121</v>
      </c>
      <c r="NJ10" s="18">
        <v>1</v>
      </c>
      <c r="NK10" s="18">
        <v>0</v>
      </c>
      <c r="NL10" s="18">
        <v>10</v>
      </c>
      <c r="NM10" s="25">
        <v>3137</v>
      </c>
      <c r="NN10" s="18">
        <v>30</v>
      </c>
      <c r="NO10" s="18">
        <v>1</v>
      </c>
      <c r="NP10" s="18">
        <v>0</v>
      </c>
      <c r="NQ10" s="32">
        <v>6</v>
      </c>
      <c r="NR10" s="27">
        <v>3306</v>
      </c>
      <c r="NS10" s="37">
        <f t="shared" si="89"/>
        <v>0.93254688445251055</v>
      </c>
      <c r="NT10" s="37">
        <f t="shared" si="90"/>
        <v>0.25163530149072838</v>
      </c>
      <c r="NU10" s="37">
        <f t="shared" si="91"/>
        <v>1.0723321440155693</v>
      </c>
      <c r="NV10" s="17">
        <f t="shared" si="92"/>
        <v>0.21774907822356968</v>
      </c>
      <c r="NW10" s="10">
        <f t="shared" si="93"/>
        <v>1875</v>
      </c>
      <c r="NX10" s="17">
        <f t="shared" si="94"/>
        <v>0.56715063520871145</v>
      </c>
      <c r="NY10" s="19">
        <f t="shared" si="95"/>
        <v>3.3790480996233489E-2</v>
      </c>
      <c r="NZ10" s="18">
        <v>709</v>
      </c>
      <c r="OA10" s="18">
        <v>1431</v>
      </c>
      <c r="OB10" s="18">
        <v>64</v>
      </c>
      <c r="OC10" s="18">
        <v>811</v>
      </c>
      <c r="OD10" s="18">
        <v>58</v>
      </c>
      <c r="OE10" s="18">
        <v>10</v>
      </c>
      <c r="OF10" s="17">
        <f t="shared" si="96"/>
        <v>0.24531155474894131</v>
      </c>
      <c r="OG10" s="17">
        <f t="shared" si="97"/>
        <v>0.21445856019358742</v>
      </c>
      <c r="OH10" s="17">
        <f t="shared" si="98"/>
        <v>0.43284936479128855</v>
      </c>
      <c r="OI10" s="69">
        <f t="shared" si="99"/>
        <v>1.7543859649122806E-2</v>
      </c>
      <c r="OJ10" s="27">
        <v>3306</v>
      </c>
      <c r="OK10" s="18">
        <v>225</v>
      </c>
      <c r="OL10" s="25">
        <v>1737</v>
      </c>
      <c r="OM10" s="18">
        <v>49</v>
      </c>
      <c r="ON10" s="18">
        <v>53</v>
      </c>
      <c r="OO10" s="18">
        <v>3</v>
      </c>
      <c r="OP10" s="18">
        <v>2</v>
      </c>
      <c r="OQ10" s="18">
        <v>131</v>
      </c>
      <c r="OR10" s="69">
        <f t="shared" si="100"/>
        <v>0.6101028433151845</v>
      </c>
      <c r="OS10" s="85">
        <v>1972</v>
      </c>
      <c r="OT10" s="22">
        <v>1972</v>
      </c>
      <c r="OU10" s="38">
        <f t="shared" si="101"/>
        <v>0.45511193168705283</v>
      </c>
      <c r="OV10" s="39">
        <v>0.44293610547667339</v>
      </c>
      <c r="OW10" s="22">
        <v>87347</v>
      </c>
      <c r="OX10" s="36">
        <f t="shared" si="102"/>
        <v>3574064.5460000001</v>
      </c>
      <c r="OY10" s="36">
        <f t="shared" si="103"/>
        <v>133611.6399943344</v>
      </c>
      <c r="OZ10" s="22">
        <v>2308</v>
      </c>
      <c r="PA10" s="22">
        <v>2308</v>
      </c>
      <c r="PB10" s="38">
        <f t="shared" si="104"/>
        <v>0.53265635818139856</v>
      </c>
      <c r="PC10" s="39">
        <v>0.46516897746967067</v>
      </c>
      <c r="PD10" s="22">
        <v>107361</v>
      </c>
      <c r="PE10" s="40">
        <f t="shared" si="105"/>
        <v>4392997.398</v>
      </c>
      <c r="PF10" s="36">
        <f t="shared" si="106"/>
        <v>708918.07126525161</v>
      </c>
      <c r="PG10" s="22">
        <v>50</v>
      </c>
      <c r="PH10" s="22">
        <v>50</v>
      </c>
      <c r="PI10" s="38">
        <f t="shared" si="107"/>
        <v>1.1539349180706208E-2</v>
      </c>
      <c r="PJ10" s="39">
        <v>9.7599999999999992E-2</v>
      </c>
      <c r="PK10" s="22">
        <v>488</v>
      </c>
      <c r="PL10" s="41">
        <f t="shared" si="108"/>
        <v>19967.984</v>
      </c>
      <c r="PM10" s="36">
        <f t="shared" si="109"/>
        <v>4087.3312964124566</v>
      </c>
      <c r="PN10" s="22">
        <v>3</v>
      </c>
      <c r="PO10" s="22">
        <v>3</v>
      </c>
      <c r="PP10" s="38">
        <f t="shared" si="110"/>
        <v>6.9236095084237244E-4</v>
      </c>
      <c r="PQ10" s="39">
        <v>0.50333333333333341</v>
      </c>
      <c r="PR10" s="22">
        <v>151</v>
      </c>
      <c r="PS10" s="41">
        <f t="shared" si="111"/>
        <v>6178.6179999999995</v>
      </c>
      <c r="PT10" s="36">
        <f t="shared" si="112"/>
        <v>393.35505149632746</v>
      </c>
      <c r="PU10" s="22"/>
      <c r="PV10" s="22"/>
      <c r="PW10" s="38">
        <f t="shared" si="113"/>
        <v>0</v>
      </c>
      <c r="PX10" s="39">
        <v>0</v>
      </c>
      <c r="PY10" s="22"/>
      <c r="PZ10" s="36">
        <f t="shared" si="114"/>
        <v>0</v>
      </c>
      <c r="QA10" s="22"/>
      <c r="QB10" s="22"/>
      <c r="QC10" s="39">
        <v>0</v>
      </c>
      <c r="QD10" s="22"/>
      <c r="QE10" s="22">
        <f t="shared" si="115"/>
        <v>0</v>
      </c>
      <c r="QF10" s="22"/>
      <c r="QG10" s="22"/>
      <c r="QH10" s="22"/>
      <c r="QI10" s="38">
        <f t="shared" si="116"/>
        <v>0</v>
      </c>
      <c r="QJ10" s="39">
        <v>0</v>
      </c>
      <c r="QK10" s="22"/>
      <c r="QL10" s="42">
        <f t="shared" si="117"/>
        <v>0</v>
      </c>
      <c r="QM10" s="22">
        <f t="shared" si="118"/>
        <v>0</v>
      </c>
      <c r="QN10" s="22"/>
      <c r="QO10" s="22"/>
      <c r="QP10" s="38">
        <f t="shared" si="119"/>
        <v>0</v>
      </c>
      <c r="QQ10" s="39">
        <v>0</v>
      </c>
      <c r="QR10" s="22"/>
      <c r="QS10" s="36">
        <f t="shared" si="120"/>
        <v>0</v>
      </c>
      <c r="QT10" s="22"/>
      <c r="QU10" s="22"/>
      <c r="QV10" s="38">
        <f t="shared" si="121"/>
        <v>0</v>
      </c>
      <c r="QW10" s="39">
        <v>0</v>
      </c>
      <c r="QX10" s="22"/>
      <c r="QY10" s="36">
        <f t="shared" si="122"/>
        <v>0</v>
      </c>
      <c r="QZ10" s="22"/>
      <c r="RA10" s="22"/>
      <c r="RB10" s="38">
        <f t="shared" si="123"/>
        <v>0</v>
      </c>
      <c r="RC10" s="39">
        <v>0</v>
      </c>
      <c r="RD10" s="22"/>
      <c r="RE10" s="36">
        <f t="shared" si="124"/>
        <v>0</v>
      </c>
      <c r="RF10" s="10">
        <f t="shared" si="125"/>
        <v>4333</v>
      </c>
      <c r="RG10" s="10">
        <f t="shared" si="126"/>
        <v>4333</v>
      </c>
      <c r="RH10" s="17">
        <f t="shared" si="127"/>
        <v>5.5728971734234668E-3</v>
      </c>
      <c r="RI10" s="17">
        <f t="shared" si="128"/>
        <v>1.2732260168059957E-4</v>
      </c>
      <c r="RJ10" s="17">
        <f t="shared" si="129"/>
        <v>0.15774498208255777</v>
      </c>
      <c r="RK10" s="17">
        <f t="shared" si="130"/>
        <v>0.83696501633001763</v>
      </c>
      <c r="RL10" s="17">
        <f t="shared" si="131"/>
        <v>4.644040410925492E-4</v>
      </c>
      <c r="RM10" s="17">
        <f t="shared" si="132"/>
        <v>0</v>
      </c>
      <c r="RN10" s="17">
        <f t="shared" si="133"/>
        <v>0</v>
      </c>
      <c r="RO10" s="17">
        <f t="shared" si="134"/>
        <v>0</v>
      </c>
      <c r="RP10" s="17">
        <f t="shared" si="135"/>
        <v>0</v>
      </c>
      <c r="RQ10" s="17">
        <f t="shared" si="136"/>
        <v>0</v>
      </c>
      <c r="RR10" s="36">
        <f t="shared" si="137"/>
        <v>847010.39760749484</v>
      </c>
      <c r="RS10" s="36">
        <f t="shared" si="138"/>
        <v>42.268097091047203</v>
      </c>
      <c r="RT10" s="10">
        <f t="shared" si="139"/>
        <v>0</v>
      </c>
      <c r="RU10" s="17">
        <f t="shared" si="140"/>
        <v>0</v>
      </c>
      <c r="RV10" s="37">
        <f t="shared" si="141"/>
        <v>4.6247403646434337</v>
      </c>
      <c r="RW10" s="36">
        <f t="shared" si="142"/>
        <v>0.21622835470831878</v>
      </c>
      <c r="RX10" s="85">
        <v>-1.553048</v>
      </c>
      <c r="RY10" s="93">
        <v>124</v>
      </c>
      <c r="RZ10" s="43" t="b">
        <v>0</v>
      </c>
      <c r="SA10" s="18" t="b">
        <v>0</v>
      </c>
      <c r="SB10" s="18" t="b">
        <v>0</v>
      </c>
      <c r="SC10" s="18" t="b">
        <v>0</v>
      </c>
      <c r="SD10" s="18" t="b">
        <v>0</v>
      </c>
      <c r="SE10" s="32" t="b">
        <v>0</v>
      </c>
      <c r="SF10" s="43" t="b">
        <v>1</v>
      </c>
      <c r="SG10" s="18" t="b">
        <v>1</v>
      </c>
      <c r="SH10" s="18">
        <v>0</v>
      </c>
      <c r="SI10" s="18"/>
      <c r="SJ10" s="22">
        <v>1</v>
      </c>
      <c r="SK10" s="22"/>
      <c r="SL10" s="22">
        <v>1</v>
      </c>
      <c r="SM10" s="22">
        <v>0</v>
      </c>
      <c r="SN10" s="18">
        <v>6</v>
      </c>
      <c r="SO10" s="18">
        <v>501</v>
      </c>
      <c r="SP10" s="18">
        <v>2708</v>
      </c>
      <c r="SQ10" s="17">
        <f t="shared" si="143"/>
        <v>4.1322314049586778E-3</v>
      </c>
      <c r="SR10" s="17">
        <f t="shared" si="144"/>
        <v>0</v>
      </c>
      <c r="SS10" s="17">
        <f t="shared" si="145"/>
        <v>0</v>
      </c>
      <c r="ST10" s="17">
        <f t="shared" si="146"/>
        <v>0</v>
      </c>
      <c r="SU10" s="17">
        <f t="shared" si="147"/>
        <v>1.1027764882188613E-2</v>
      </c>
      <c r="SV10" s="17">
        <f t="shared" si="148"/>
        <v>2.7395874432203305E-2</v>
      </c>
      <c r="SW10" s="17">
        <f t="shared" si="149"/>
        <v>0</v>
      </c>
      <c r="SX10" s="17">
        <f t="shared" si="150"/>
        <v>0</v>
      </c>
      <c r="SY10" s="17">
        <f t="shared" si="151"/>
        <v>0</v>
      </c>
      <c r="SZ10" s="17">
        <f t="shared" si="152"/>
        <v>2.7569412205471532E-3</v>
      </c>
      <c r="TA10" s="17">
        <f t="shared" si="153"/>
        <v>6.8489686080508263E-3</v>
      </c>
      <c r="TB10" s="24">
        <f t="shared" si="154"/>
        <v>146.00738552437224</v>
      </c>
      <c r="TC10" s="69">
        <f t="shared" si="155"/>
        <v>0.23549578310382618</v>
      </c>
      <c r="TD10" s="17">
        <f t="shared" si="177"/>
        <v>1.1046723561372299E-5</v>
      </c>
      <c r="TE10" s="95"/>
      <c r="TF10" s="71"/>
      <c r="TG10" s="71"/>
      <c r="TH10" s="71">
        <v>2</v>
      </c>
      <c r="TI10" s="71"/>
      <c r="TJ10" s="71">
        <v>1</v>
      </c>
      <c r="TK10" s="71">
        <v>2</v>
      </c>
      <c r="TL10" s="71"/>
      <c r="TM10" s="71">
        <v>1</v>
      </c>
      <c r="TN10" s="71"/>
      <c r="TO10" s="71"/>
      <c r="TP10" s="71">
        <v>1</v>
      </c>
      <c r="TQ10" s="71"/>
      <c r="TR10" s="72">
        <v>4</v>
      </c>
      <c r="TS10" s="72">
        <v>2</v>
      </c>
      <c r="TT10" s="72"/>
      <c r="TU10" s="72">
        <v>1</v>
      </c>
      <c r="TV10" s="72">
        <v>1</v>
      </c>
      <c r="TW10" s="72"/>
      <c r="TX10" s="72">
        <v>5</v>
      </c>
      <c r="TY10" s="72">
        <v>1</v>
      </c>
      <c r="TZ10" s="72">
        <v>8</v>
      </c>
      <c r="UA10" s="72"/>
      <c r="UB10" s="72">
        <v>12</v>
      </c>
      <c r="UC10" s="72"/>
      <c r="UD10" s="72">
        <v>6</v>
      </c>
      <c r="UE10" s="72">
        <v>2</v>
      </c>
      <c r="UF10" s="72">
        <v>1</v>
      </c>
      <c r="UG10" s="72">
        <v>2</v>
      </c>
      <c r="UH10" s="72">
        <v>2</v>
      </c>
      <c r="UI10" s="72">
        <v>7</v>
      </c>
      <c r="UJ10" s="73"/>
      <c r="UK10" s="73">
        <v>5</v>
      </c>
      <c r="UL10" s="73"/>
      <c r="UM10" s="73"/>
      <c r="UN10" s="73">
        <v>2</v>
      </c>
      <c r="UO10" s="73"/>
      <c r="UP10" s="73">
        <v>3</v>
      </c>
      <c r="UQ10" s="73"/>
      <c r="UR10" s="73">
        <v>20</v>
      </c>
      <c r="US10" s="73">
        <v>12</v>
      </c>
      <c r="UT10" s="73"/>
      <c r="UU10" s="73">
        <v>5</v>
      </c>
      <c r="UV10" s="73">
        <v>2</v>
      </c>
      <c r="UW10" s="73">
        <v>1</v>
      </c>
      <c r="UX10" s="73"/>
      <c r="UY10" s="73">
        <v>10</v>
      </c>
      <c r="UZ10" s="73">
        <v>3</v>
      </c>
      <c r="VA10" s="73">
        <v>28</v>
      </c>
      <c r="VB10" s="73">
        <v>3</v>
      </c>
      <c r="VC10" s="73">
        <v>5</v>
      </c>
      <c r="VD10" s="73"/>
      <c r="VE10" s="73">
        <v>1</v>
      </c>
      <c r="VF10" s="73">
        <v>1</v>
      </c>
      <c r="VG10" s="73"/>
      <c r="VH10" s="73">
        <v>10</v>
      </c>
      <c r="VI10" s="73"/>
      <c r="VJ10" s="73">
        <v>20</v>
      </c>
      <c r="VK10" s="73">
        <v>4</v>
      </c>
      <c r="VL10" s="73"/>
      <c r="VM10" s="73">
        <v>3</v>
      </c>
      <c r="VN10" s="73">
        <v>4</v>
      </c>
      <c r="VO10" s="73">
        <v>2</v>
      </c>
      <c r="VP10" s="73">
        <v>15</v>
      </c>
      <c r="VQ10" s="73">
        <v>4</v>
      </c>
      <c r="VR10" s="73">
        <v>19</v>
      </c>
      <c r="VS10" s="73"/>
      <c r="VT10" s="73">
        <v>6</v>
      </c>
      <c r="VU10" s="73"/>
      <c r="VV10" s="73"/>
      <c r="VW10" s="73">
        <v>3</v>
      </c>
      <c r="VX10" s="73"/>
      <c r="VY10" s="73">
        <v>9</v>
      </c>
      <c r="VZ10" s="73">
        <v>2</v>
      </c>
      <c r="WA10" s="73">
        <v>24</v>
      </c>
      <c r="WB10" s="73"/>
      <c r="WC10" s="73">
        <v>3</v>
      </c>
      <c r="WD10" s="73">
        <v>3</v>
      </c>
      <c r="WE10" s="73">
        <v>1</v>
      </c>
      <c r="WF10" s="73">
        <v>13</v>
      </c>
      <c r="WG10" s="73"/>
      <c r="WH10" s="73"/>
      <c r="WI10" s="73"/>
      <c r="WJ10" s="73">
        <v>1</v>
      </c>
      <c r="WK10" s="73">
        <v>16</v>
      </c>
      <c r="WL10" s="73"/>
      <c r="WM10" s="73"/>
      <c r="WN10" s="73">
        <v>14</v>
      </c>
      <c r="WO10" s="22">
        <f t="shared" si="156"/>
        <v>7</v>
      </c>
      <c r="WP10" s="22">
        <f t="shared" si="157"/>
        <v>12</v>
      </c>
      <c r="WQ10" s="22">
        <f t="shared" si="158"/>
        <v>0</v>
      </c>
      <c r="WR10" s="22">
        <f t="shared" si="159"/>
        <v>2</v>
      </c>
      <c r="WS10" s="22">
        <f t="shared" si="160"/>
        <v>9</v>
      </c>
      <c r="WT10" s="22">
        <f t="shared" si="161"/>
        <v>0</v>
      </c>
      <c r="WU10" s="22">
        <f t="shared" si="162"/>
        <v>28</v>
      </c>
      <c r="WV10" s="22">
        <f t="shared" si="163"/>
        <v>1</v>
      </c>
      <c r="WW10" s="22">
        <f t="shared" si="164"/>
        <v>74</v>
      </c>
      <c r="WX10" s="22">
        <f t="shared" si="165"/>
        <v>0</v>
      </c>
      <c r="WY10" s="22">
        <f t="shared" si="166"/>
        <v>32</v>
      </c>
      <c r="WZ10" s="22">
        <f t="shared" si="167"/>
        <v>0</v>
      </c>
      <c r="XA10" s="22">
        <f t="shared" si="168"/>
        <v>14</v>
      </c>
      <c r="XB10" s="22">
        <f t="shared" si="169"/>
        <v>21</v>
      </c>
      <c r="XC10" s="22">
        <f t="shared" si="170"/>
        <v>4</v>
      </c>
      <c r="XD10" s="22">
        <f t="shared" si="171"/>
        <v>0</v>
      </c>
      <c r="XE10" s="22">
        <f t="shared" si="172"/>
        <v>28</v>
      </c>
      <c r="XF10" s="22">
        <f t="shared" si="173"/>
        <v>26</v>
      </c>
      <c r="XG10" s="93">
        <f t="shared" si="174"/>
        <v>68</v>
      </c>
    </row>
    <row r="11" spans="1:631" ht="17.100000000000001" customHeight="1" x14ac:dyDescent="0.2">
      <c r="A11" s="101"/>
      <c r="B11" s="27" t="s">
        <v>6</v>
      </c>
      <c r="C11" s="535" t="s">
        <v>7</v>
      </c>
      <c r="D11" s="25" t="s">
        <v>8</v>
      </c>
      <c r="E11" s="535" t="s">
        <v>9</v>
      </c>
      <c r="F11" s="25" t="s">
        <v>19</v>
      </c>
      <c r="G11" s="535" t="s">
        <v>20</v>
      </c>
      <c r="H11" s="25">
        <v>25</v>
      </c>
      <c r="I11" s="28">
        <v>1</v>
      </c>
      <c r="J11" s="17">
        <f t="shared" si="0"/>
        <v>0.18825722273998136</v>
      </c>
      <c r="K11" s="17">
        <f t="shared" si="1"/>
        <v>0.20223671947809879</v>
      </c>
      <c r="L11" s="17">
        <f t="shared" si="2"/>
        <v>1</v>
      </c>
      <c r="M11" s="17">
        <f t="shared" si="3"/>
        <v>6.0252621918966395E-2</v>
      </c>
      <c r="N11" s="17">
        <f t="shared" si="4"/>
        <v>0.23647848401105409</v>
      </c>
      <c r="O11" s="17">
        <f t="shared" si="5"/>
        <v>0.14165890027958994</v>
      </c>
      <c r="P11" s="17">
        <f t="shared" si="6"/>
        <v>0.68193717277486909</v>
      </c>
      <c r="Q11" s="17">
        <f t="shared" si="7"/>
        <v>0.16420990566037741</v>
      </c>
      <c r="R11" s="69">
        <f t="shared" si="8"/>
        <v>0.67720090293453727</v>
      </c>
      <c r="S11" s="422">
        <f t="shared" si="9"/>
        <v>0.37247021442194161</v>
      </c>
      <c r="T11" s="17">
        <f t="shared" si="175"/>
        <v>0.62752978557805839</v>
      </c>
      <c r="U11" s="10">
        <f t="shared" si="10"/>
        <v>4090.2391423977847</v>
      </c>
      <c r="V11" s="32">
        <v>2</v>
      </c>
      <c r="W11" s="550">
        <f t="shared" si="11"/>
        <v>0</v>
      </c>
      <c r="X11" s="550">
        <f t="shared" si="12"/>
        <v>0.26135910331083045</v>
      </c>
      <c r="Y11" s="550">
        <f t="shared" si="13"/>
        <v>0.73864089668916955</v>
      </c>
      <c r="Z11" s="551">
        <f t="shared" si="14"/>
        <v>4814.4613646200069</v>
      </c>
      <c r="AA11" s="426">
        <f t="shared" si="15"/>
        <v>5.6459036514268181E-2</v>
      </c>
      <c r="AB11" s="59">
        <f t="shared" si="16"/>
        <v>0.7276200873362445</v>
      </c>
      <c r="AC11" s="59">
        <f t="shared" si="17"/>
        <v>0.52941176470588236</v>
      </c>
      <c r="AD11" s="59">
        <f t="shared" si="18"/>
        <v>0.23647848401105409</v>
      </c>
      <c r="AE11" s="59">
        <f t="shared" si="19"/>
        <v>0.83579009433962259</v>
      </c>
      <c r="AF11" s="59">
        <f t="shared" si="20"/>
        <v>0.60205032618825727</v>
      </c>
      <c r="AG11" s="59">
        <f t="shared" si="21"/>
        <v>0.53308480894687793</v>
      </c>
      <c r="AH11" s="59">
        <f t="shared" si="22"/>
        <v>0.14165890027958994</v>
      </c>
      <c r="AI11" s="59">
        <f t="shared" si="23"/>
        <v>0.24324324324324326</v>
      </c>
      <c r="AJ11" s="59">
        <f t="shared" si="24"/>
        <v>0.13327120223671948</v>
      </c>
      <c r="AK11" s="59">
        <f t="shared" si="25"/>
        <v>0.31806282722513091</v>
      </c>
      <c r="AL11" s="35">
        <f t="shared" si="26"/>
        <v>1</v>
      </c>
      <c r="AM11" s="27">
        <v>6518</v>
      </c>
      <c r="AN11" s="25">
        <v>3351</v>
      </c>
      <c r="AO11" s="25">
        <v>3167</v>
      </c>
      <c r="AP11" s="17">
        <f t="shared" si="27"/>
        <v>1.2659689956462746E-4</v>
      </c>
      <c r="AQ11" s="63">
        <v>105.80991474581623</v>
      </c>
      <c r="AR11" s="58">
        <v>3315.7718044500002</v>
      </c>
      <c r="AS11" s="24">
        <f t="shared" si="28"/>
        <v>1.9657565069020682</v>
      </c>
      <c r="AT11" s="17">
        <f t="shared" si="29"/>
        <v>1.6976471003446391E-3</v>
      </c>
      <c r="AU11" s="25">
        <v>6499</v>
      </c>
      <c r="AV11" s="25">
        <v>3339</v>
      </c>
      <c r="AW11" s="25">
        <v>3160</v>
      </c>
      <c r="AX11" s="18">
        <v>19</v>
      </c>
      <c r="AY11" s="18">
        <v>12</v>
      </c>
      <c r="AZ11" s="18">
        <v>7</v>
      </c>
      <c r="BA11" s="18">
        <v>368</v>
      </c>
      <c r="BB11" s="18">
        <v>193</v>
      </c>
      <c r="BC11" s="18">
        <v>175</v>
      </c>
      <c r="BD11" s="63">
        <v>110.28571428571428</v>
      </c>
      <c r="BE11" s="25">
        <v>6150</v>
      </c>
      <c r="BF11" s="25">
        <v>3158</v>
      </c>
      <c r="BG11" s="25">
        <v>2992</v>
      </c>
      <c r="BH11" s="63">
        <v>105.54812834224599</v>
      </c>
      <c r="BI11" s="17">
        <v>5.6459036514268181E-2</v>
      </c>
      <c r="BJ11" s="25">
        <v>2835</v>
      </c>
      <c r="BK11" s="25">
        <v>3392</v>
      </c>
      <c r="BL11" s="18">
        <v>291</v>
      </c>
      <c r="BM11" s="17">
        <v>0.92158018867924529</v>
      </c>
      <c r="BN11" s="10">
        <f t="shared" si="30"/>
        <v>511.14033018867917</v>
      </c>
      <c r="BO11" s="29">
        <v>0.83579009433962259</v>
      </c>
      <c r="BP11" s="30">
        <f t="shared" si="31"/>
        <v>0.16420990566037741</v>
      </c>
      <c r="BQ11" s="31">
        <v>8.5790094339622645</v>
      </c>
      <c r="BR11" s="25">
        <v>3683</v>
      </c>
      <c r="BS11" s="18">
        <v>1276</v>
      </c>
      <c r="BT11" s="25">
        <v>2176</v>
      </c>
      <c r="BU11" s="18">
        <v>219</v>
      </c>
      <c r="BV11" s="18">
        <v>11</v>
      </c>
      <c r="BW11" s="18">
        <v>1</v>
      </c>
      <c r="BX11" s="25">
        <v>1073</v>
      </c>
      <c r="BY11" s="18">
        <v>895</v>
      </c>
      <c r="BZ11" s="18">
        <v>178</v>
      </c>
      <c r="CA11" s="59">
        <v>0.16589002795899346</v>
      </c>
      <c r="CB11" s="25">
        <v>6499</v>
      </c>
      <c r="CC11" s="18">
        <v>19</v>
      </c>
      <c r="CD11" s="17">
        <f t="shared" si="32"/>
        <v>2.923526696414833E-3</v>
      </c>
      <c r="CE11" s="18">
        <v>44</v>
      </c>
      <c r="CF11" s="18">
        <v>73</v>
      </c>
      <c r="CG11" s="18">
        <v>88</v>
      </c>
      <c r="CH11" s="18">
        <v>132</v>
      </c>
      <c r="CI11" s="18">
        <v>144</v>
      </c>
      <c r="CJ11" s="18">
        <v>131</v>
      </c>
      <c r="CK11" s="18">
        <v>132</v>
      </c>
      <c r="CL11" s="18">
        <v>142</v>
      </c>
      <c r="CM11" s="18">
        <v>187</v>
      </c>
      <c r="CN11" s="26">
        <v>6.0568499534016773</v>
      </c>
      <c r="CO11" s="33">
        <v>1073</v>
      </c>
      <c r="CP11" s="34">
        <f t="shared" si="33"/>
        <v>6.0745573159366266</v>
      </c>
      <c r="CQ11" s="10">
        <v>2</v>
      </c>
      <c r="CR11" s="10">
        <v>1</v>
      </c>
      <c r="CS11" s="10">
        <v>1</v>
      </c>
      <c r="CT11" s="10">
        <v>561</v>
      </c>
      <c r="CU11" s="10">
        <v>481</v>
      </c>
      <c r="CV11" s="10">
        <v>1</v>
      </c>
      <c r="CW11" s="10">
        <v>0</v>
      </c>
      <c r="CX11" s="10">
        <v>26</v>
      </c>
      <c r="CY11" s="25">
        <v>1073</v>
      </c>
      <c r="CZ11" s="25">
        <v>1048</v>
      </c>
      <c r="DA11" s="18">
        <v>3</v>
      </c>
      <c r="DB11" s="18">
        <v>6</v>
      </c>
      <c r="DC11" s="18">
        <v>7</v>
      </c>
      <c r="DD11" s="18">
        <v>7</v>
      </c>
      <c r="DE11" s="18">
        <v>2</v>
      </c>
      <c r="DF11" s="25">
        <v>1073</v>
      </c>
      <c r="DG11" s="18">
        <v>494</v>
      </c>
      <c r="DH11" s="18">
        <v>71</v>
      </c>
      <c r="DI11" s="18">
        <v>81</v>
      </c>
      <c r="DJ11" s="18">
        <v>319</v>
      </c>
      <c r="DK11" s="18">
        <v>76</v>
      </c>
      <c r="DL11" s="18">
        <v>32</v>
      </c>
      <c r="DM11" s="25">
        <f t="shared" si="34"/>
        <v>3422.1202236719478</v>
      </c>
      <c r="DN11" s="17">
        <f t="shared" si="35"/>
        <v>0.29729729729729731</v>
      </c>
      <c r="DO11" s="17">
        <f t="shared" si="36"/>
        <v>7.0829450139794969E-2</v>
      </c>
      <c r="DP11" s="23">
        <f t="shared" si="37"/>
        <v>0.60205032618825727</v>
      </c>
      <c r="DQ11" s="23">
        <f t="shared" si="38"/>
        <v>0.39794967381174273</v>
      </c>
      <c r="DR11" s="25">
        <v>1073</v>
      </c>
      <c r="DS11" s="18">
        <v>3</v>
      </c>
      <c r="DT11" s="18">
        <v>545</v>
      </c>
      <c r="DU11" s="18">
        <v>2</v>
      </c>
      <c r="DV11" s="18">
        <v>516</v>
      </c>
      <c r="DW11" s="18">
        <v>3</v>
      </c>
      <c r="DX11" s="18">
        <v>2</v>
      </c>
      <c r="DY11" s="18">
        <v>2</v>
      </c>
      <c r="DZ11" s="17">
        <f t="shared" si="39"/>
        <v>0.99347623485554515</v>
      </c>
      <c r="EA11" s="17">
        <f t="shared" si="40"/>
        <v>6.5237651444548517E-3</v>
      </c>
      <c r="EB11" s="10">
        <v>1073</v>
      </c>
      <c r="EC11" s="10">
        <v>562</v>
      </c>
      <c r="ED11" s="10">
        <v>10</v>
      </c>
      <c r="EE11" s="10">
        <v>482</v>
      </c>
      <c r="EF11" s="17">
        <f t="shared" si="41"/>
        <v>0.44920782851817337</v>
      </c>
      <c r="EG11" s="10">
        <v>10</v>
      </c>
      <c r="EH11" s="10">
        <v>9</v>
      </c>
      <c r="EI11" s="17">
        <f t="shared" si="42"/>
        <v>0.53308480894687793</v>
      </c>
      <c r="EJ11" s="17">
        <f t="shared" si="43"/>
        <v>9.3196644920782844E-3</v>
      </c>
      <c r="EK11" s="69">
        <f t="shared" si="44"/>
        <v>0.20223671947809879</v>
      </c>
      <c r="EL11" s="27">
        <v>3664</v>
      </c>
      <c r="EM11" s="25">
        <v>2666</v>
      </c>
      <c r="EN11" s="18">
        <v>998</v>
      </c>
      <c r="EO11" s="59">
        <v>0.7276200873362445</v>
      </c>
      <c r="EP11" s="25">
        <v>1892</v>
      </c>
      <c r="EQ11" s="25">
        <v>1466</v>
      </c>
      <c r="ER11" s="18">
        <v>426</v>
      </c>
      <c r="ES11" s="59">
        <v>0.7748414376321352</v>
      </c>
      <c r="ET11" s="25">
        <v>1772</v>
      </c>
      <c r="EU11" s="25">
        <v>1200</v>
      </c>
      <c r="EV11" s="18">
        <v>572</v>
      </c>
      <c r="EW11" s="59">
        <v>0.67720090293453727</v>
      </c>
      <c r="EX11" s="25">
        <v>192</v>
      </c>
      <c r="EY11" s="25">
        <v>161</v>
      </c>
      <c r="EZ11" s="18">
        <v>31</v>
      </c>
      <c r="FA11" s="59">
        <v>0.83854166666666652</v>
      </c>
      <c r="FB11" s="25">
        <v>3472</v>
      </c>
      <c r="FC11" s="25">
        <v>2505</v>
      </c>
      <c r="FD11" s="18">
        <v>967</v>
      </c>
      <c r="FE11" s="59">
        <v>0.72148617511520741</v>
      </c>
      <c r="FF11" s="25">
        <v>3513</v>
      </c>
      <c r="FG11" s="25">
        <v>1537</v>
      </c>
      <c r="FH11" s="25">
        <v>1080</v>
      </c>
      <c r="FI11" s="18">
        <v>896</v>
      </c>
      <c r="FJ11" s="23">
        <f t="shared" si="45"/>
        <v>0.2550526615428409</v>
      </c>
      <c r="FK11" s="23">
        <f t="shared" si="46"/>
        <v>0.30742954739538858</v>
      </c>
      <c r="FL11" s="36">
        <f t="shared" si="47"/>
        <v>1.7154017857142858</v>
      </c>
      <c r="FM11" s="25">
        <v>1811</v>
      </c>
      <c r="FN11" s="18">
        <v>779</v>
      </c>
      <c r="FO11" s="17">
        <f t="shared" si="48"/>
        <v>0.4301490889011596</v>
      </c>
      <c r="FP11" s="18">
        <v>617</v>
      </c>
      <c r="FQ11" s="17">
        <f t="shared" si="49"/>
        <v>0.34069574820541138</v>
      </c>
      <c r="FR11" s="18">
        <v>415</v>
      </c>
      <c r="FS11" s="17">
        <f t="shared" si="50"/>
        <v>0.22915516289342905</v>
      </c>
      <c r="FT11" s="25">
        <v>1702</v>
      </c>
      <c r="FU11" s="18">
        <v>758</v>
      </c>
      <c r="FV11" s="18">
        <v>463</v>
      </c>
      <c r="FW11" s="17">
        <f t="shared" si="51"/>
        <v>0.28260869565217389</v>
      </c>
      <c r="FX11" s="17">
        <f t="shared" si="52"/>
        <v>0.27203290246768508</v>
      </c>
      <c r="FY11" s="18">
        <v>481</v>
      </c>
      <c r="FZ11" s="25">
        <v>2533</v>
      </c>
      <c r="GA11" s="18">
        <v>1341</v>
      </c>
      <c r="GB11" s="18">
        <v>593</v>
      </c>
      <c r="GC11" s="18">
        <v>366</v>
      </c>
      <c r="GD11" s="18">
        <v>183</v>
      </c>
      <c r="GE11" s="18">
        <v>2</v>
      </c>
      <c r="GF11" s="18">
        <v>29</v>
      </c>
      <c r="GG11" s="18">
        <v>14</v>
      </c>
      <c r="GH11" s="18">
        <v>1</v>
      </c>
      <c r="GI11" s="18">
        <v>4</v>
      </c>
      <c r="GJ11" s="10">
        <f t="shared" si="53"/>
        <v>1341</v>
      </c>
      <c r="GK11" s="10">
        <f t="shared" si="54"/>
        <v>1192</v>
      </c>
      <c r="GL11" s="10">
        <f t="shared" si="55"/>
        <v>599</v>
      </c>
      <c r="GM11" s="10">
        <f t="shared" si="56"/>
        <v>1934</v>
      </c>
      <c r="GN11" s="10">
        <f t="shared" si="57"/>
        <v>233</v>
      </c>
      <c r="GO11" s="17">
        <f t="shared" si="58"/>
        <v>0.52941176470588236</v>
      </c>
      <c r="GP11" s="17">
        <f t="shared" si="59"/>
        <v>0.47058823529411764</v>
      </c>
      <c r="GQ11" s="17">
        <f t="shared" si="60"/>
        <v>0.23647848401105409</v>
      </c>
      <c r="GR11" s="17">
        <f t="shared" si="61"/>
        <v>9.198578760363206E-2</v>
      </c>
      <c r="GS11" s="17">
        <f t="shared" si="62"/>
        <v>0.35353335965258587</v>
      </c>
      <c r="GT11" s="25">
        <v>1297</v>
      </c>
      <c r="GU11" s="18">
        <v>607</v>
      </c>
      <c r="GV11" s="18">
        <v>346</v>
      </c>
      <c r="GW11" s="18">
        <v>226</v>
      </c>
      <c r="GX11" s="18">
        <v>90</v>
      </c>
      <c r="GY11" s="18">
        <v>2</v>
      </c>
      <c r="GZ11" s="18">
        <v>21</v>
      </c>
      <c r="HA11" s="18">
        <v>2</v>
      </c>
      <c r="HB11" s="18">
        <v>0</v>
      </c>
      <c r="HC11" s="18">
        <v>3</v>
      </c>
      <c r="HD11" s="23">
        <f t="shared" si="63"/>
        <v>0.4680030840400925</v>
      </c>
      <c r="HE11" s="23">
        <f t="shared" si="64"/>
        <v>0.5319969159599075</v>
      </c>
      <c r="HF11" s="23">
        <f t="shared" si="65"/>
        <v>0.26522744795682346</v>
      </c>
      <c r="HG11" s="23">
        <f t="shared" si="66"/>
        <v>9.0979182729375482E-2</v>
      </c>
      <c r="HH11" s="25">
        <v>1236</v>
      </c>
      <c r="HI11" s="18">
        <v>734</v>
      </c>
      <c r="HJ11" s="18">
        <v>247</v>
      </c>
      <c r="HK11" s="18">
        <v>140</v>
      </c>
      <c r="HL11" s="18">
        <v>93</v>
      </c>
      <c r="HM11" s="18">
        <v>0</v>
      </c>
      <c r="HN11" s="18">
        <v>8</v>
      </c>
      <c r="HO11" s="18">
        <v>12</v>
      </c>
      <c r="HP11" s="18">
        <v>1</v>
      </c>
      <c r="HQ11" s="18">
        <v>1</v>
      </c>
      <c r="HR11" s="23">
        <f t="shared" si="67"/>
        <v>0.59385113268608414</v>
      </c>
      <c r="HS11" s="23">
        <f t="shared" si="68"/>
        <v>0.40614886731391586</v>
      </c>
      <c r="HT11" s="80">
        <f t="shared" si="69"/>
        <v>0.20631067961165048</v>
      </c>
      <c r="HU11" s="27">
        <v>4584</v>
      </c>
      <c r="HV11" s="18">
        <v>120</v>
      </c>
      <c r="HW11" s="18">
        <v>102</v>
      </c>
      <c r="HX11" s="18">
        <v>15</v>
      </c>
      <c r="HY11" s="18">
        <v>1556</v>
      </c>
      <c r="HZ11" s="18">
        <v>1040</v>
      </c>
      <c r="IA11" s="18">
        <v>66</v>
      </c>
      <c r="IB11" s="18">
        <v>8</v>
      </c>
      <c r="IC11" s="18">
        <v>975</v>
      </c>
      <c r="ID11" s="18">
        <v>438</v>
      </c>
      <c r="IE11" s="18">
        <v>103</v>
      </c>
      <c r="IF11" s="18">
        <v>32</v>
      </c>
      <c r="IG11" s="18">
        <v>129</v>
      </c>
      <c r="IH11" s="17">
        <f t="shared" si="70"/>
        <v>0.32242582897033156</v>
      </c>
      <c r="II11" s="17">
        <f t="shared" si="71"/>
        <v>0.2268760907504363</v>
      </c>
      <c r="IJ11" s="30">
        <f t="shared" si="72"/>
        <v>4.407692307692308</v>
      </c>
      <c r="IK11" s="17">
        <f t="shared" si="176"/>
        <v>6.0252621918966395E-2</v>
      </c>
      <c r="IL11" s="25">
        <v>2361</v>
      </c>
      <c r="IM11" s="18">
        <v>67</v>
      </c>
      <c r="IN11" s="18">
        <v>74</v>
      </c>
      <c r="IO11" s="18">
        <v>11</v>
      </c>
      <c r="IP11" s="18">
        <v>929</v>
      </c>
      <c r="IQ11" s="18">
        <v>555</v>
      </c>
      <c r="IR11" s="18">
        <v>56</v>
      </c>
      <c r="IS11" s="18">
        <v>5</v>
      </c>
      <c r="IT11" s="18">
        <v>491</v>
      </c>
      <c r="IU11" s="18">
        <v>29</v>
      </c>
      <c r="IV11" s="18">
        <v>39</v>
      </c>
      <c r="IW11" s="18">
        <v>17</v>
      </c>
      <c r="IX11" s="18">
        <v>88</v>
      </c>
      <c r="IY11" s="17">
        <f t="shared" si="73"/>
        <v>0.71664548919949178</v>
      </c>
      <c r="IZ11" s="25">
        <v>2223</v>
      </c>
      <c r="JA11" s="18">
        <v>53</v>
      </c>
      <c r="JB11" s="18">
        <v>28</v>
      </c>
      <c r="JC11" s="18">
        <v>4</v>
      </c>
      <c r="JD11" s="18">
        <v>627</v>
      </c>
      <c r="JE11" s="18">
        <v>485</v>
      </c>
      <c r="JF11" s="18">
        <v>10</v>
      </c>
      <c r="JG11" s="18">
        <v>3</v>
      </c>
      <c r="JH11" s="18">
        <v>484</v>
      </c>
      <c r="JI11" s="18">
        <v>409</v>
      </c>
      <c r="JJ11" s="18">
        <v>64</v>
      </c>
      <c r="JK11" s="18">
        <v>15</v>
      </c>
      <c r="JL11" s="18">
        <v>41</v>
      </c>
      <c r="JM11" s="80">
        <f t="shared" si="74"/>
        <v>0.54295996401259561</v>
      </c>
      <c r="JN11" s="27">
        <v>4584</v>
      </c>
      <c r="JO11" s="25">
        <v>3097</v>
      </c>
      <c r="JP11" s="18">
        <v>0</v>
      </c>
      <c r="JQ11" s="18">
        <v>3</v>
      </c>
      <c r="JR11" s="18">
        <v>18</v>
      </c>
      <c r="JS11" s="18">
        <v>3</v>
      </c>
      <c r="JT11" s="18">
        <v>5</v>
      </c>
      <c r="JU11" s="18">
        <v>0</v>
      </c>
      <c r="JV11" s="18">
        <v>0</v>
      </c>
      <c r="JW11" s="25">
        <v>1458</v>
      </c>
      <c r="JX11" s="17">
        <f t="shared" si="75"/>
        <v>0.31806282722513091</v>
      </c>
      <c r="JY11" s="17">
        <f t="shared" si="76"/>
        <v>0.68193717277486909</v>
      </c>
      <c r="JZ11" s="25">
        <v>268</v>
      </c>
      <c r="KA11" s="25">
        <v>220</v>
      </c>
      <c r="KB11" s="18">
        <v>0</v>
      </c>
      <c r="KC11" s="18">
        <v>0</v>
      </c>
      <c r="KD11" s="18">
        <v>2</v>
      </c>
      <c r="KE11" s="18">
        <v>1</v>
      </c>
      <c r="KF11" s="18">
        <v>0</v>
      </c>
      <c r="KG11" s="18">
        <v>0</v>
      </c>
      <c r="KH11" s="18">
        <v>0</v>
      </c>
      <c r="KI11" s="25">
        <v>45</v>
      </c>
      <c r="KJ11" s="17">
        <f t="shared" si="77"/>
        <v>0.16791044776119404</v>
      </c>
      <c r="KK11" s="25">
        <v>4316</v>
      </c>
      <c r="KL11" s="25">
        <v>2877</v>
      </c>
      <c r="KM11" s="18">
        <v>0</v>
      </c>
      <c r="KN11" s="18">
        <v>3</v>
      </c>
      <c r="KO11" s="18">
        <v>16</v>
      </c>
      <c r="KP11" s="18">
        <v>2</v>
      </c>
      <c r="KQ11" s="18">
        <v>5</v>
      </c>
      <c r="KR11" s="18">
        <v>0</v>
      </c>
      <c r="KS11" s="18">
        <v>0</v>
      </c>
      <c r="KT11" s="25">
        <v>1413</v>
      </c>
      <c r="KU11" s="69">
        <f t="shared" si="78"/>
        <v>0.32738646895273399</v>
      </c>
      <c r="KV11" s="27">
        <v>6518</v>
      </c>
      <c r="KW11" s="25">
        <v>6099</v>
      </c>
      <c r="KX11" s="18">
        <v>419</v>
      </c>
      <c r="KY11" s="59">
        <v>6.428352255293035E-2</v>
      </c>
      <c r="KZ11" s="18">
        <v>214</v>
      </c>
      <c r="LA11" s="18">
        <v>152</v>
      </c>
      <c r="LB11" s="18">
        <v>157</v>
      </c>
      <c r="LC11" s="18">
        <v>172</v>
      </c>
      <c r="LD11" s="25">
        <v>3351</v>
      </c>
      <c r="LE11" s="25">
        <v>3127</v>
      </c>
      <c r="LF11" s="18">
        <v>224</v>
      </c>
      <c r="LG11" s="59">
        <v>6.6845717696210089E-2</v>
      </c>
      <c r="LH11" s="25">
        <v>3167</v>
      </c>
      <c r="LI11" s="25">
        <v>2972</v>
      </c>
      <c r="LJ11" s="18">
        <v>195</v>
      </c>
      <c r="LK11" s="35">
        <v>6.157246605620461E-2</v>
      </c>
      <c r="LL11" s="27">
        <v>1073</v>
      </c>
      <c r="LM11" s="18">
        <v>4</v>
      </c>
      <c r="LN11" s="18">
        <v>257</v>
      </c>
      <c r="LO11" s="18">
        <v>567</v>
      </c>
      <c r="LP11" s="18">
        <v>91</v>
      </c>
      <c r="LQ11" s="18">
        <v>64</v>
      </c>
      <c r="LR11" s="18">
        <v>90</v>
      </c>
      <c r="LS11" s="23">
        <f t="shared" si="79"/>
        <v>8.3876980428704562E-2</v>
      </c>
      <c r="LT11" s="23">
        <f t="shared" si="80"/>
        <v>0.91612301957129549</v>
      </c>
      <c r="LU11" s="17">
        <f t="shared" si="81"/>
        <v>0.24324324324324326</v>
      </c>
      <c r="LV11" s="25">
        <v>1073</v>
      </c>
      <c r="LW11" s="18">
        <v>142</v>
      </c>
      <c r="LX11" s="18">
        <v>0</v>
      </c>
      <c r="LY11" s="18">
        <v>1</v>
      </c>
      <c r="LZ11" s="18">
        <v>0</v>
      </c>
      <c r="MA11" s="18">
        <v>2</v>
      </c>
      <c r="MB11" s="18">
        <v>14</v>
      </c>
      <c r="MC11" s="18">
        <v>913</v>
      </c>
      <c r="MD11" s="18">
        <v>0</v>
      </c>
      <c r="ME11" s="18">
        <v>0</v>
      </c>
      <c r="MF11" s="18">
        <v>1</v>
      </c>
      <c r="MG11" s="17">
        <f t="shared" si="82"/>
        <v>0.8657968313140727</v>
      </c>
      <c r="MH11" s="17">
        <f t="shared" si="83"/>
        <v>0.13327120223671948</v>
      </c>
      <c r="MI11" s="25">
        <v>1073</v>
      </c>
      <c r="MJ11" s="18">
        <v>142</v>
      </c>
      <c r="MK11" s="18">
        <v>0</v>
      </c>
      <c r="ML11" s="18">
        <v>1</v>
      </c>
      <c r="MM11" s="18">
        <v>0</v>
      </c>
      <c r="MN11" s="18">
        <v>2</v>
      </c>
      <c r="MO11" s="18">
        <v>14</v>
      </c>
      <c r="MP11" s="18">
        <v>913</v>
      </c>
      <c r="MQ11" s="18">
        <v>0</v>
      </c>
      <c r="MR11" s="18">
        <v>0</v>
      </c>
      <c r="MS11" s="18">
        <v>1</v>
      </c>
      <c r="MT11" s="17">
        <f t="shared" si="84"/>
        <v>0.98415657036346693</v>
      </c>
      <c r="MU11" s="69">
        <f t="shared" si="85"/>
        <v>0.18825722273998136</v>
      </c>
      <c r="MV11" s="27">
        <v>1073</v>
      </c>
      <c r="MW11" s="18">
        <v>152</v>
      </c>
      <c r="MX11" s="18">
        <v>8</v>
      </c>
      <c r="MY11" s="18">
        <v>232</v>
      </c>
      <c r="MZ11" s="18">
        <v>2</v>
      </c>
      <c r="NA11" s="18">
        <v>32</v>
      </c>
      <c r="NB11" s="18">
        <v>531</v>
      </c>
      <c r="NC11" s="18">
        <v>11</v>
      </c>
      <c r="ND11" s="18">
        <v>105</v>
      </c>
      <c r="NE11" s="17">
        <f t="shared" si="86"/>
        <v>0.14165890027958994</v>
      </c>
      <c r="NF11" s="10">
        <f t="shared" si="87"/>
        <v>920.64119291705492</v>
      </c>
      <c r="NG11" s="17">
        <f t="shared" si="88"/>
        <v>0.18173345759552656</v>
      </c>
      <c r="NH11" s="25">
        <v>1073</v>
      </c>
      <c r="NI11" s="18">
        <v>3</v>
      </c>
      <c r="NJ11" s="18">
        <v>0</v>
      </c>
      <c r="NK11" s="18">
        <v>1</v>
      </c>
      <c r="NL11" s="18">
        <v>0</v>
      </c>
      <c r="NM11" s="25">
        <v>1067</v>
      </c>
      <c r="NN11" s="18">
        <v>2</v>
      </c>
      <c r="NO11" s="18">
        <v>0</v>
      </c>
      <c r="NP11" s="18">
        <v>0</v>
      </c>
      <c r="NQ11" s="32">
        <v>0</v>
      </c>
      <c r="NR11" s="27">
        <v>1073</v>
      </c>
      <c r="NS11" s="37">
        <f t="shared" si="89"/>
        <v>0.64119291705498604</v>
      </c>
      <c r="NT11" s="37">
        <f t="shared" si="90"/>
        <v>0.17301733101770661</v>
      </c>
      <c r="NU11" s="37">
        <f t="shared" si="91"/>
        <v>1.5595930232558139</v>
      </c>
      <c r="NV11" s="17">
        <f t="shared" si="92"/>
        <v>0.31669286900806831</v>
      </c>
      <c r="NW11" s="10">
        <f t="shared" si="93"/>
        <v>683</v>
      </c>
      <c r="NX11" s="17">
        <f t="shared" si="94"/>
        <v>0.63653308480894688</v>
      </c>
      <c r="NY11" s="19">
        <f t="shared" si="95"/>
        <v>1.2308745877561318E-2</v>
      </c>
      <c r="NZ11" s="18">
        <v>390</v>
      </c>
      <c r="OA11" s="18">
        <v>253</v>
      </c>
      <c r="OB11" s="18">
        <v>2</v>
      </c>
      <c r="OC11" s="18">
        <v>34</v>
      </c>
      <c r="OD11" s="18">
        <v>8</v>
      </c>
      <c r="OE11" s="18">
        <v>1</v>
      </c>
      <c r="OF11" s="17">
        <f t="shared" si="96"/>
        <v>3.1686859273066172E-2</v>
      </c>
      <c r="OG11" s="17">
        <f t="shared" si="97"/>
        <v>0.36346691519105312</v>
      </c>
      <c r="OH11" s="17">
        <f t="shared" si="98"/>
        <v>0.23578751164958062</v>
      </c>
      <c r="OI11" s="69">
        <f t="shared" si="99"/>
        <v>7.4557315936626279E-3</v>
      </c>
      <c r="OJ11" s="27">
        <v>1073</v>
      </c>
      <c r="OK11" s="18">
        <v>5</v>
      </c>
      <c r="OL11" s="18">
        <v>494</v>
      </c>
      <c r="OM11" s="18">
        <v>11</v>
      </c>
      <c r="ON11" s="18">
        <v>7</v>
      </c>
      <c r="OO11" s="18">
        <v>0</v>
      </c>
      <c r="OP11" s="18">
        <v>0</v>
      </c>
      <c r="OQ11" s="18">
        <v>481</v>
      </c>
      <c r="OR11" s="69">
        <f t="shared" si="100"/>
        <v>0.47157502329916123</v>
      </c>
      <c r="OS11" s="85">
        <v>1288</v>
      </c>
      <c r="OT11" s="22">
        <v>1288</v>
      </c>
      <c r="OU11" s="38">
        <f t="shared" si="101"/>
        <v>0.79801734820322179</v>
      </c>
      <c r="OV11" s="39">
        <v>0.46749223602484469</v>
      </c>
      <c r="OW11" s="22">
        <v>60213</v>
      </c>
      <c r="OX11" s="36">
        <f t="shared" si="102"/>
        <v>2463795.534</v>
      </c>
      <c r="OY11" s="36">
        <f t="shared" si="103"/>
        <v>87267.64316059975</v>
      </c>
      <c r="OZ11" s="22">
        <v>195</v>
      </c>
      <c r="PA11" s="22">
        <v>195</v>
      </c>
      <c r="PB11" s="38">
        <f t="shared" si="104"/>
        <v>0.120817843866171</v>
      </c>
      <c r="PC11" s="39">
        <v>0.49200000000000005</v>
      </c>
      <c r="PD11" s="22">
        <v>9594</v>
      </c>
      <c r="PE11" s="40">
        <f t="shared" si="105"/>
        <v>392567.29200000002</v>
      </c>
      <c r="PF11" s="36">
        <f t="shared" si="106"/>
        <v>59895.590943121344</v>
      </c>
      <c r="PG11" s="22">
        <v>131</v>
      </c>
      <c r="PH11" s="22">
        <v>131</v>
      </c>
      <c r="PI11" s="38">
        <f t="shared" si="107"/>
        <v>8.1164807930607194E-2</v>
      </c>
      <c r="PJ11" s="39">
        <v>9.2519083969465649E-2</v>
      </c>
      <c r="PK11" s="22">
        <v>1212</v>
      </c>
      <c r="PL11" s="41">
        <f t="shared" si="108"/>
        <v>49592.616000000002</v>
      </c>
      <c r="PM11" s="36">
        <f t="shared" si="109"/>
        <v>10708.807996600635</v>
      </c>
      <c r="PN11" s="22"/>
      <c r="PO11" s="22"/>
      <c r="PP11" s="38">
        <f t="shared" si="110"/>
        <v>0</v>
      </c>
      <c r="PQ11" s="39">
        <v>0</v>
      </c>
      <c r="PR11" s="22"/>
      <c r="PS11" s="41">
        <f t="shared" si="111"/>
        <v>0</v>
      </c>
      <c r="PT11" s="36">
        <f t="shared" si="112"/>
        <v>0</v>
      </c>
      <c r="PU11" s="22"/>
      <c r="PV11" s="22"/>
      <c r="PW11" s="38">
        <f t="shared" si="113"/>
        <v>0</v>
      </c>
      <c r="PX11" s="39">
        <v>0</v>
      </c>
      <c r="PY11" s="22"/>
      <c r="PZ11" s="36">
        <f t="shared" si="114"/>
        <v>0</v>
      </c>
      <c r="QA11" s="22"/>
      <c r="QB11" s="22"/>
      <c r="QC11" s="39">
        <v>0</v>
      </c>
      <c r="QD11" s="22"/>
      <c r="QE11" s="22">
        <f t="shared" si="115"/>
        <v>0</v>
      </c>
      <c r="QF11" s="22"/>
      <c r="QG11" s="22"/>
      <c r="QH11" s="22"/>
      <c r="QI11" s="38">
        <f t="shared" si="116"/>
        <v>0</v>
      </c>
      <c r="QJ11" s="39">
        <v>0</v>
      </c>
      <c r="QK11" s="22"/>
      <c r="QL11" s="42">
        <f t="shared" si="117"/>
        <v>0</v>
      </c>
      <c r="QM11" s="22">
        <f t="shared" si="118"/>
        <v>0</v>
      </c>
      <c r="QN11" s="22"/>
      <c r="QO11" s="22"/>
      <c r="QP11" s="38">
        <f t="shared" si="119"/>
        <v>0</v>
      </c>
      <c r="QQ11" s="39">
        <v>0</v>
      </c>
      <c r="QR11" s="22"/>
      <c r="QS11" s="36">
        <f t="shared" si="120"/>
        <v>0</v>
      </c>
      <c r="QT11" s="22"/>
      <c r="QU11" s="22"/>
      <c r="QV11" s="38">
        <f t="shared" si="121"/>
        <v>0</v>
      </c>
      <c r="QW11" s="39">
        <v>0</v>
      </c>
      <c r="QX11" s="22"/>
      <c r="QY11" s="36">
        <f t="shared" si="122"/>
        <v>0</v>
      </c>
      <c r="QZ11" s="22"/>
      <c r="RA11" s="22"/>
      <c r="RB11" s="38">
        <f t="shared" si="123"/>
        <v>0</v>
      </c>
      <c r="RC11" s="39">
        <v>0</v>
      </c>
      <c r="RD11" s="22"/>
      <c r="RE11" s="36">
        <f t="shared" si="124"/>
        <v>0</v>
      </c>
      <c r="RF11" s="10">
        <f t="shared" si="125"/>
        <v>1614</v>
      </c>
      <c r="RG11" s="10">
        <f t="shared" si="126"/>
        <v>1614</v>
      </c>
      <c r="RH11" s="17">
        <f t="shared" si="127"/>
        <v>2.0758495356347738E-3</v>
      </c>
      <c r="RI11" s="17">
        <f t="shared" si="128"/>
        <v>4.7426420289057859E-5</v>
      </c>
      <c r="RJ11" s="17">
        <f t="shared" si="129"/>
        <v>0.55277452549289541</v>
      </c>
      <c r="RK11" s="17">
        <f t="shared" si="130"/>
        <v>0.3793932741115742</v>
      </c>
      <c r="RL11" s="17">
        <f t="shared" si="131"/>
        <v>0</v>
      </c>
      <c r="RM11" s="17">
        <f t="shared" si="132"/>
        <v>0</v>
      </c>
      <c r="RN11" s="17">
        <f t="shared" si="133"/>
        <v>0</v>
      </c>
      <c r="RO11" s="17">
        <f t="shared" si="134"/>
        <v>0</v>
      </c>
      <c r="RP11" s="17">
        <f t="shared" si="135"/>
        <v>0</v>
      </c>
      <c r="RQ11" s="17">
        <f t="shared" si="136"/>
        <v>0</v>
      </c>
      <c r="RR11" s="36">
        <f t="shared" si="137"/>
        <v>157872.04210032173</v>
      </c>
      <c r="RS11" s="36">
        <f t="shared" si="138"/>
        <v>24.220933123706924</v>
      </c>
      <c r="RT11" s="10">
        <f t="shared" si="139"/>
        <v>0</v>
      </c>
      <c r="RU11" s="17">
        <f t="shared" si="140"/>
        <v>0</v>
      </c>
      <c r="RV11" s="37">
        <f t="shared" si="141"/>
        <v>4.0384138785625776</v>
      </c>
      <c r="RW11" s="36">
        <f t="shared" si="142"/>
        <v>0.2476219699294262</v>
      </c>
      <c r="RX11" s="85">
        <v>-4.2759169999999997</v>
      </c>
      <c r="RY11" s="93">
        <v>18</v>
      </c>
      <c r="RZ11" s="43" t="b">
        <v>0</v>
      </c>
      <c r="SA11" s="18" t="b">
        <v>0</v>
      </c>
      <c r="SB11" s="18" t="b">
        <v>0</v>
      </c>
      <c r="SC11" s="18" t="b">
        <v>0</v>
      </c>
      <c r="SD11" s="18" t="b">
        <v>0</v>
      </c>
      <c r="SE11" s="32" t="b">
        <v>0</v>
      </c>
      <c r="SF11" s="43" t="b">
        <v>1</v>
      </c>
      <c r="SG11" s="18" t="b">
        <v>0</v>
      </c>
      <c r="SH11" s="18"/>
      <c r="SI11" s="18"/>
      <c r="SJ11" s="18"/>
      <c r="SK11" s="18"/>
      <c r="SL11" s="18"/>
      <c r="SM11" s="18"/>
      <c r="SN11" s="18"/>
      <c r="SO11" s="18"/>
      <c r="SP11" s="18"/>
      <c r="SQ11" s="17">
        <f t="shared" si="143"/>
        <v>0</v>
      </c>
      <c r="SR11" s="17">
        <f t="shared" si="144"/>
        <v>0</v>
      </c>
      <c r="SS11" s="17">
        <f t="shared" si="145"/>
        <v>0</v>
      </c>
      <c r="ST11" s="17">
        <f t="shared" si="146"/>
        <v>0</v>
      </c>
      <c r="SU11" s="17">
        <f t="shared" si="147"/>
        <v>0</v>
      </c>
      <c r="SV11" s="17">
        <f t="shared" si="148"/>
        <v>0</v>
      </c>
      <c r="SW11" s="17">
        <f t="shared" si="149"/>
        <v>0</v>
      </c>
      <c r="SX11" s="17">
        <f t="shared" si="150"/>
        <v>0</v>
      </c>
      <c r="SY11" s="17">
        <f t="shared" si="151"/>
        <v>0</v>
      </c>
      <c r="SZ11" s="17">
        <f t="shared" si="152"/>
        <v>0</v>
      </c>
      <c r="TA11" s="17">
        <f t="shared" si="153"/>
        <v>0</v>
      </c>
      <c r="TB11" s="24">
        <f t="shared" si="154"/>
        <v>620</v>
      </c>
      <c r="TC11" s="69">
        <f t="shared" si="155"/>
        <v>1</v>
      </c>
      <c r="TD11" s="17">
        <f t="shared" si="177"/>
        <v>2.6014568158168575E-6</v>
      </c>
      <c r="TE11" s="95">
        <v>3</v>
      </c>
      <c r="TF11" s="71"/>
      <c r="TG11" s="71">
        <v>5</v>
      </c>
      <c r="TH11" s="71">
        <v>2</v>
      </c>
      <c r="TI11" s="71">
        <v>1</v>
      </c>
      <c r="TJ11" s="71"/>
      <c r="TK11" s="71">
        <v>5</v>
      </c>
      <c r="TL11" s="71"/>
      <c r="TM11" s="71"/>
      <c r="TN11" s="71"/>
      <c r="TO11" s="71"/>
      <c r="TP11" s="71"/>
      <c r="TQ11" s="71">
        <v>5</v>
      </c>
      <c r="TR11" s="72">
        <v>4</v>
      </c>
      <c r="TS11" s="72"/>
      <c r="TT11" s="72"/>
      <c r="TU11" s="72">
        <v>1</v>
      </c>
      <c r="TV11" s="72"/>
      <c r="TW11" s="72"/>
      <c r="TX11" s="72"/>
      <c r="TY11" s="72">
        <v>1</v>
      </c>
      <c r="TZ11" s="72">
        <v>7</v>
      </c>
      <c r="UA11" s="72"/>
      <c r="UB11" s="72">
        <v>3</v>
      </c>
      <c r="UC11" s="72"/>
      <c r="UD11" s="72"/>
      <c r="UE11" s="72">
        <v>2</v>
      </c>
      <c r="UF11" s="72"/>
      <c r="UG11" s="72">
        <v>3</v>
      </c>
      <c r="UH11" s="72"/>
      <c r="UI11" s="72">
        <v>4</v>
      </c>
      <c r="UJ11" s="73"/>
      <c r="UK11" s="73"/>
      <c r="UL11" s="73"/>
      <c r="UM11" s="73"/>
      <c r="UN11" s="73">
        <v>1</v>
      </c>
      <c r="UO11" s="73"/>
      <c r="UP11" s="73"/>
      <c r="UQ11" s="73"/>
      <c r="UR11" s="73">
        <v>3</v>
      </c>
      <c r="US11" s="73"/>
      <c r="UT11" s="73"/>
      <c r="UU11" s="73"/>
      <c r="UV11" s="73"/>
      <c r="UW11" s="73"/>
      <c r="UX11" s="73"/>
      <c r="UY11" s="73"/>
      <c r="UZ11" s="73"/>
      <c r="VA11" s="73"/>
      <c r="VB11" s="73"/>
      <c r="VC11" s="73"/>
      <c r="VD11" s="73"/>
      <c r="VE11" s="73"/>
      <c r="VF11" s="73">
        <v>1</v>
      </c>
      <c r="VG11" s="73"/>
      <c r="VH11" s="73"/>
      <c r="VI11" s="73"/>
      <c r="VJ11" s="73">
        <v>3</v>
      </c>
      <c r="VK11" s="73"/>
      <c r="VL11" s="73"/>
      <c r="VM11" s="73"/>
      <c r="VN11" s="73"/>
      <c r="VO11" s="73"/>
      <c r="VP11" s="73"/>
      <c r="VQ11" s="73"/>
      <c r="VR11" s="73"/>
      <c r="VS11" s="73"/>
      <c r="VT11" s="73"/>
      <c r="VU11" s="73"/>
      <c r="VV11" s="73"/>
      <c r="VW11" s="73">
        <v>2</v>
      </c>
      <c r="VX11" s="73"/>
      <c r="VY11" s="73"/>
      <c r="VZ11" s="73">
        <v>2</v>
      </c>
      <c r="WA11" s="73">
        <v>6</v>
      </c>
      <c r="WB11" s="73"/>
      <c r="WC11" s="73"/>
      <c r="WD11" s="73"/>
      <c r="WE11" s="73"/>
      <c r="WF11" s="73">
        <v>6</v>
      </c>
      <c r="WG11" s="73"/>
      <c r="WH11" s="73"/>
      <c r="WI11" s="73"/>
      <c r="WJ11" s="73"/>
      <c r="WK11" s="73"/>
      <c r="WL11" s="73"/>
      <c r="WM11" s="73"/>
      <c r="WN11" s="73"/>
      <c r="WO11" s="22">
        <f t="shared" si="156"/>
        <v>7</v>
      </c>
      <c r="WP11" s="22">
        <f t="shared" si="157"/>
        <v>0</v>
      </c>
      <c r="WQ11" s="22">
        <f t="shared" si="158"/>
        <v>0</v>
      </c>
      <c r="WR11" s="22">
        <f t="shared" si="159"/>
        <v>6</v>
      </c>
      <c r="WS11" s="22">
        <f t="shared" si="160"/>
        <v>6</v>
      </c>
      <c r="WT11" s="22">
        <f t="shared" si="161"/>
        <v>1</v>
      </c>
      <c r="WU11" s="22">
        <f t="shared" si="162"/>
        <v>0</v>
      </c>
      <c r="WV11" s="22">
        <f t="shared" si="163"/>
        <v>1</v>
      </c>
      <c r="WW11" s="22">
        <f t="shared" si="164"/>
        <v>24</v>
      </c>
      <c r="WX11" s="22">
        <f t="shared" si="165"/>
        <v>0</v>
      </c>
      <c r="WY11" s="22">
        <f t="shared" si="166"/>
        <v>3</v>
      </c>
      <c r="WZ11" s="22">
        <f t="shared" si="167"/>
        <v>0</v>
      </c>
      <c r="XA11" s="22">
        <f t="shared" si="168"/>
        <v>0</v>
      </c>
      <c r="XB11" s="22">
        <f t="shared" si="169"/>
        <v>8</v>
      </c>
      <c r="XC11" s="22">
        <f t="shared" si="170"/>
        <v>0</v>
      </c>
      <c r="XD11" s="22">
        <f t="shared" si="171"/>
        <v>0</v>
      </c>
      <c r="XE11" s="22">
        <f t="shared" si="172"/>
        <v>3</v>
      </c>
      <c r="XF11" s="22">
        <f t="shared" si="173"/>
        <v>0</v>
      </c>
      <c r="XG11" s="93">
        <f t="shared" si="174"/>
        <v>9</v>
      </c>
    </row>
    <row r="12" spans="1:631" ht="17.100000000000001" customHeight="1" x14ac:dyDescent="0.2">
      <c r="A12" s="101"/>
      <c r="B12" s="27" t="s">
        <v>6</v>
      </c>
      <c r="C12" s="535" t="s">
        <v>7</v>
      </c>
      <c r="D12" s="25" t="s">
        <v>21</v>
      </c>
      <c r="E12" s="535" t="s">
        <v>22</v>
      </c>
      <c r="F12" s="25" t="s">
        <v>23</v>
      </c>
      <c r="G12" s="535" t="s">
        <v>22</v>
      </c>
      <c r="H12" s="25">
        <v>37</v>
      </c>
      <c r="I12" s="28">
        <v>9</v>
      </c>
      <c r="J12" s="17">
        <f t="shared" si="0"/>
        <v>0.89606784109837978</v>
      </c>
      <c r="K12" s="17">
        <f t="shared" si="1"/>
        <v>0.4389354399071223</v>
      </c>
      <c r="L12" s="17">
        <f t="shared" si="2"/>
        <v>8.1267054039733874E-2</v>
      </c>
      <c r="M12" s="17">
        <f t="shared" si="3"/>
        <v>0.14870928215207496</v>
      </c>
      <c r="N12" s="17">
        <f t="shared" si="4"/>
        <v>0.44971633380611031</v>
      </c>
      <c r="O12" s="17">
        <f t="shared" si="5"/>
        <v>0.2997577103629297</v>
      </c>
      <c r="P12" s="17">
        <f t="shared" si="6"/>
        <v>0.77730269018350262</v>
      </c>
      <c r="Q12" s="17">
        <f t="shared" si="7"/>
        <v>0.50825829765858699</v>
      </c>
      <c r="R12" s="69">
        <f t="shared" si="8"/>
        <v>0.94007464939484597</v>
      </c>
      <c r="S12" s="422">
        <f t="shared" si="9"/>
        <v>0.50445436651147624</v>
      </c>
      <c r="T12" s="17">
        <f t="shared" si="175"/>
        <v>0.49554563348852376</v>
      </c>
      <c r="U12" s="10">
        <f t="shared" si="10"/>
        <v>103713.73672408011</v>
      </c>
      <c r="V12" s="32">
        <v>6</v>
      </c>
      <c r="W12" s="550">
        <f t="shared" si="11"/>
        <v>-0.91873294596026611</v>
      </c>
      <c r="X12" s="550">
        <f t="shared" si="12"/>
        <v>0.39334325540036519</v>
      </c>
      <c r="Y12" s="550">
        <f t="shared" si="13"/>
        <v>0.60665674459963481</v>
      </c>
      <c r="Z12" s="551">
        <f t="shared" si="14"/>
        <v>126968.40339074677</v>
      </c>
      <c r="AA12" s="426">
        <f t="shared" si="15"/>
        <v>0.27063624027674255</v>
      </c>
      <c r="AB12" s="59">
        <f t="shared" si="16"/>
        <v>0.95612258059621102</v>
      </c>
      <c r="AC12" s="59">
        <f t="shared" si="17"/>
        <v>9.5737340437765939E-2</v>
      </c>
      <c r="AD12" s="59">
        <f t="shared" si="18"/>
        <v>0.44971633380611031</v>
      </c>
      <c r="AE12" s="59">
        <f t="shared" si="19"/>
        <v>0.49174170234141296</v>
      </c>
      <c r="AF12" s="59">
        <f t="shared" si="20"/>
        <v>0.2481702084700419</v>
      </c>
      <c r="AG12" s="59">
        <f t="shared" si="21"/>
        <v>0.21578920801574883</v>
      </c>
      <c r="AH12" s="59">
        <f t="shared" si="22"/>
        <v>0.2997577103629297</v>
      </c>
      <c r="AI12" s="59">
        <f t="shared" si="23"/>
        <v>0.94240573418807738</v>
      </c>
      <c r="AJ12" s="59">
        <f t="shared" si="24"/>
        <v>0.84972994800868207</v>
      </c>
      <c r="AK12" s="59">
        <f t="shared" si="25"/>
        <v>0.22269730981649741</v>
      </c>
      <c r="AL12" s="35">
        <f t="shared" si="26"/>
        <v>8.1267054039733874E-2</v>
      </c>
      <c r="AM12" s="27">
        <v>209292</v>
      </c>
      <c r="AN12" s="25">
        <v>101598</v>
      </c>
      <c r="AO12" s="25">
        <v>107694</v>
      </c>
      <c r="AP12" s="17">
        <f t="shared" si="27"/>
        <v>4.0650074108131351E-3</v>
      </c>
      <c r="AQ12" s="63">
        <v>94.339517521867506</v>
      </c>
      <c r="AR12" s="58">
        <v>6335.2768312999997</v>
      </c>
      <c r="AS12" s="24">
        <f t="shared" si="28"/>
        <v>33.0359675785554</v>
      </c>
      <c r="AT12" s="17">
        <f t="shared" si="29"/>
        <v>2.8530194034661335E-2</v>
      </c>
      <c r="AU12" s="25">
        <v>195143</v>
      </c>
      <c r="AV12" s="25">
        <v>90885</v>
      </c>
      <c r="AW12" s="25">
        <v>104258</v>
      </c>
      <c r="AX12" s="25">
        <v>14149</v>
      </c>
      <c r="AY12" s="25">
        <v>10713</v>
      </c>
      <c r="AZ12" s="25">
        <v>3436</v>
      </c>
      <c r="BA12" s="25">
        <v>56642</v>
      </c>
      <c r="BB12" s="25">
        <v>26652</v>
      </c>
      <c r="BC12" s="25">
        <v>29990</v>
      </c>
      <c r="BD12" s="63">
        <v>88.869623207735913</v>
      </c>
      <c r="BE12" s="25">
        <v>152650</v>
      </c>
      <c r="BF12" s="25">
        <v>74946</v>
      </c>
      <c r="BG12" s="25">
        <v>77704</v>
      </c>
      <c r="BH12" s="63">
        <v>96.450633172037485</v>
      </c>
      <c r="BI12" s="17">
        <v>0.27063624027674255</v>
      </c>
      <c r="BJ12" s="25">
        <v>65589</v>
      </c>
      <c r="BK12" s="25">
        <v>133381</v>
      </c>
      <c r="BL12" s="25">
        <v>10322</v>
      </c>
      <c r="BM12" s="17">
        <v>0.56912903636949796</v>
      </c>
      <c r="BN12" s="10">
        <f t="shared" si="30"/>
        <v>90177.845720155034</v>
      </c>
      <c r="BO12" s="29">
        <v>0.49174170234141296</v>
      </c>
      <c r="BP12" s="30">
        <f t="shared" si="31"/>
        <v>0.50825829765858699</v>
      </c>
      <c r="BQ12" s="31">
        <v>7.7387334028084958</v>
      </c>
      <c r="BR12" s="25">
        <v>143703</v>
      </c>
      <c r="BS12" s="25">
        <v>49491</v>
      </c>
      <c r="BT12" s="25">
        <v>79235</v>
      </c>
      <c r="BU12" s="25">
        <v>11467</v>
      </c>
      <c r="BV12" s="18">
        <v>1712</v>
      </c>
      <c r="BW12" s="18">
        <v>1798</v>
      </c>
      <c r="BX12" s="25">
        <v>39622</v>
      </c>
      <c r="BY12" s="25">
        <v>27431</v>
      </c>
      <c r="BZ12" s="25">
        <v>12191</v>
      </c>
      <c r="CA12" s="59">
        <v>0.30768260057543789</v>
      </c>
      <c r="CB12" s="25">
        <v>195143</v>
      </c>
      <c r="CC12" s="25">
        <v>14149</v>
      </c>
      <c r="CD12" s="17">
        <f t="shared" si="32"/>
        <v>7.2505803436454297E-2</v>
      </c>
      <c r="CE12" s="25">
        <v>1777</v>
      </c>
      <c r="CF12" s="25">
        <v>3726</v>
      </c>
      <c r="CG12" s="25">
        <v>5793</v>
      </c>
      <c r="CH12" s="25">
        <v>7541</v>
      </c>
      <c r="CI12" s="25">
        <v>7058</v>
      </c>
      <c r="CJ12" s="25">
        <v>5287</v>
      </c>
      <c r="CK12" s="25">
        <v>3419</v>
      </c>
      <c r="CL12" s="25">
        <v>2310</v>
      </c>
      <c r="CM12" s="25">
        <v>2711</v>
      </c>
      <c r="CN12" s="26">
        <v>4.9251173590429556</v>
      </c>
      <c r="CO12" s="33">
        <v>39622</v>
      </c>
      <c r="CP12" s="34">
        <f t="shared" si="33"/>
        <v>5.2822169501791931</v>
      </c>
      <c r="CQ12" s="10">
        <v>842</v>
      </c>
      <c r="CR12" s="10">
        <v>2460</v>
      </c>
      <c r="CS12" s="10">
        <v>2645</v>
      </c>
      <c r="CT12" s="10">
        <v>18143</v>
      </c>
      <c r="CU12" s="10">
        <v>14978</v>
      </c>
      <c r="CV12" s="10">
        <v>299</v>
      </c>
      <c r="CW12" s="10">
        <v>78</v>
      </c>
      <c r="CX12" s="10">
        <v>177</v>
      </c>
      <c r="CY12" s="25">
        <v>39622</v>
      </c>
      <c r="CZ12" s="25">
        <v>35525</v>
      </c>
      <c r="DA12" s="25">
        <v>1685</v>
      </c>
      <c r="DB12" s="18">
        <v>900</v>
      </c>
      <c r="DC12" s="18">
        <v>1330</v>
      </c>
      <c r="DD12" s="18">
        <v>101</v>
      </c>
      <c r="DE12" s="18">
        <v>81</v>
      </c>
      <c r="DF12" s="25">
        <v>39622</v>
      </c>
      <c r="DG12" s="25">
        <v>9740</v>
      </c>
      <c r="DH12" s="18">
        <v>60</v>
      </c>
      <c r="DI12" s="18">
        <v>33</v>
      </c>
      <c r="DJ12" s="25">
        <v>29292</v>
      </c>
      <c r="DK12" s="18">
        <v>136</v>
      </c>
      <c r="DL12" s="18">
        <v>361</v>
      </c>
      <c r="DM12" s="25">
        <f t="shared" si="34"/>
        <v>48266.150118620964</v>
      </c>
      <c r="DN12" s="17">
        <f t="shared" si="35"/>
        <v>0.73928625511079704</v>
      </c>
      <c r="DO12" s="17">
        <f t="shared" si="36"/>
        <v>3.4324365251627883E-3</v>
      </c>
      <c r="DP12" s="23">
        <f t="shared" si="37"/>
        <v>0.2481702084700419</v>
      </c>
      <c r="DQ12" s="23">
        <f t="shared" si="38"/>
        <v>0.7518297915299581</v>
      </c>
      <c r="DR12" s="25">
        <v>39622</v>
      </c>
      <c r="DS12" s="18">
        <v>151</v>
      </c>
      <c r="DT12" s="25">
        <v>25790</v>
      </c>
      <c r="DU12" s="18">
        <v>35</v>
      </c>
      <c r="DV12" s="25">
        <v>8652</v>
      </c>
      <c r="DW12" s="18">
        <v>48</v>
      </c>
      <c r="DX12" s="25">
        <v>4829</v>
      </c>
      <c r="DY12" s="18">
        <v>117</v>
      </c>
      <c r="DZ12" s="17">
        <f t="shared" si="39"/>
        <v>0.87395891171571349</v>
      </c>
      <c r="EA12" s="17">
        <f t="shared" si="40"/>
        <v>0.12604108828428651</v>
      </c>
      <c r="EB12" s="10">
        <v>39622</v>
      </c>
      <c r="EC12" s="10">
        <v>7412</v>
      </c>
      <c r="ED12" s="10">
        <v>1138</v>
      </c>
      <c r="EE12" s="10">
        <v>26310</v>
      </c>
      <c r="EF12" s="17">
        <f t="shared" si="41"/>
        <v>0.66402503659583056</v>
      </c>
      <c r="EG12" s="10">
        <v>4541</v>
      </c>
      <c r="EH12" s="10">
        <v>221</v>
      </c>
      <c r="EI12" s="17">
        <f t="shared" si="42"/>
        <v>0.21578920801574883</v>
      </c>
      <c r="EJ12" s="17">
        <f t="shared" si="43"/>
        <v>0.11460804603503104</v>
      </c>
      <c r="EK12" s="69">
        <f t="shared" si="44"/>
        <v>0.4389354399071223</v>
      </c>
      <c r="EL12" s="27">
        <v>131799</v>
      </c>
      <c r="EM12" s="25">
        <v>126016</v>
      </c>
      <c r="EN12" s="25">
        <v>5783</v>
      </c>
      <c r="EO12" s="59">
        <v>0.95612258059621102</v>
      </c>
      <c r="EP12" s="25">
        <v>58925</v>
      </c>
      <c r="EQ12" s="25">
        <v>57509</v>
      </c>
      <c r="ER12" s="25">
        <v>1416</v>
      </c>
      <c r="ES12" s="59">
        <v>0.97596945269410251</v>
      </c>
      <c r="ET12" s="25">
        <v>72874</v>
      </c>
      <c r="EU12" s="25">
        <v>68507</v>
      </c>
      <c r="EV12" s="25">
        <v>4367</v>
      </c>
      <c r="EW12" s="59">
        <v>0.94007464939484597</v>
      </c>
      <c r="EX12" s="25">
        <v>37635</v>
      </c>
      <c r="EY12" s="25">
        <v>35891</v>
      </c>
      <c r="EZ12" s="25">
        <v>1744</v>
      </c>
      <c r="FA12" s="59">
        <v>0.95366015676896509</v>
      </c>
      <c r="FB12" s="25">
        <v>94164</v>
      </c>
      <c r="FC12" s="25">
        <v>90125</v>
      </c>
      <c r="FD12" s="25">
        <v>4039</v>
      </c>
      <c r="FE12" s="59">
        <v>0.95710674992566158</v>
      </c>
      <c r="FF12" s="25">
        <v>93589</v>
      </c>
      <c r="FG12" s="25">
        <v>47531</v>
      </c>
      <c r="FH12" s="25">
        <v>42497</v>
      </c>
      <c r="FI12" s="25">
        <v>3561</v>
      </c>
      <c r="FJ12" s="23">
        <f t="shared" si="45"/>
        <v>3.8049343405742127E-2</v>
      </c>
      <c r="FK12" s="23">
        <f t="shared" si="46"/>
        <v>0.45408114201455302</v>
      </c>
      <c r="FL12" s="36">
        <f t="shared" si="47"/>
        <v>13.347655153046897</v>
      </c>
      <c r="FM12" s="25">
        <v>45312</v>
      </c>
      <c r="FN12" s="25">
        <v>22478</v>
      </c>
      <c r="FO12" s="17">
        <f t="shared" si="48"/>
        <v>0.49607168079096048</v>
      </c>
      <c r="FP12" s="25">
        <v>20980</v>
      </c>
      <c r="FQ12" s="17">
        <f t="shared" si="49"/>
        <v>0.46301200564971751</v>
      </c>
      <c r="FR12" s="25">
        <v>1854</v>
      </c>
      <c r="FS12" s="17">
        <f t="shared" si="50"/>
        <v>4.0916313559322036E-2</v>
      </c>
      <c r="FT12" s="25">
        <v>48277</v>
      </c>
      <c r="FU12" s="25">
        <v>25053</v>
      </c>
      <c r="FV12" s="25">
        <v>21517</v>
      </c>
      <c r="FW12" s="17">
        <f t="shared" si="51"/>
        <v>3.5358452265053755E-2</v>
      </c>
      <c r="FX12" s="17">
        <f t="shared" si="52"/>
        <v>0.44569877995732959</v>
      </c>
      <c r="FY12" s="25">
        <v>1707</v>
      </c>
      <c r="FZ12" s="25">
        <v>104348</v>
      </c>
      <c r="GA12" s="25">
        <v>9990</v>
      </c>
      <c r="GB12" s="25">
        <v>47431</v>
      </c>
      <c r="GC12" s="25">
        <v>25553</v>
      </c>
      <c r="GD12" s="25">
        <v>10715</v>
      </c>
      <c r="GE12" s="18">
        <v>165</v>
      </c>
      <c r="GF12" s="25">
        <v>8469</v>
      </c>
      <c r="GG12" s="18">
        <v>334</v>
      </c>
      <c r="GH12" s="18">
        <v>133</v>
      </c>
      <c r="GI12" s="18">
        <v>1558</v>
      </c>
      <c r="GJ12" s="10">
        <f t="shared" si="53"/>
        <v>9990</v>
      </c>
      <c r="GK12" s="10">
        <f t="shared" si="54"/>
        <v>94358</v>
      </c>
      <c r="GL12" s="10">
        <f t="shared" si="55"/>
        <v>46927</v>
      </c>
      <c r="GM12" s="10">
        <f t="shared" si="56"/>
        <v>57421</v>
      </c>
      <c r="GN12" s="10">
        <f t="shared" si="57"/>
        <v>21374</v>
      </c>
      <c r="GO12" s="17">
        <f t="shared" si="58"/>
        <v>9.5737340437765939E-2</v>
      </c>
      <c r="GP12" s="17">
        <f t="shared" si="59"/>
        <v>0.90426265956223406</v>
      </c>
      <c r="GQ12" s="17">
        <f t="shared" si="60"/>
        <v>0.44971633380611031</v>
      </c>
      <c r="GR12" s="17">
        <f t="shared" si="61"/>
        <v>0.20483382527695787</v>
      </c>
      <c r="GS12" s="17">
        <f t="shared" si="62"/>
        <v>0.67698949668417219</v>
      </c>
      <c r="GT12" s="25">
        <v>48127</v>
      </c>
      <c r="GU12" s="25">
        <v>4325</v>
      </c>
      <c r="GV12" s="25">
        <v>20216</v>
      </c>
      <c r="GW12" s="25">
        <v>13425</v>
      </c>
      <c r="GX12" s="25">
        <v>5492</v>
      </c>
      <c r="GY12" s="18">
        <v>112</v>
      </c>
      <c r="GZ12" s="25">
        <v>3411</v>
      </c>
      <c r="HA12" s="18">
        <v>97</v>
      </c>
      <c r="HB12" s="18">
        <v>84</v>
      </c>
      <c r="HC12" s="18">
        <v>965</v>
      </c>
      <c r="HD12" s="23">
        <f t="shared" si="63"/>
        <v>8.9866395162798429E-2</v>
      </c>
      <c r="HE12" s="23">
        <f t="shared" si="64"/>
        <v>0.91013360483720163</v>
      </c>
      <c r="HF12" s="23">
        <f t="shared" si="65"/>
        <v>0.49007833440688181</v>
      </c>
      <c r="HG12" s="23">
        <f t="shared" si="66"/>
        <v>0.21112888815010286</v>
      </c>
      <c r="HH12" s="25">
        <v>56221</v>
      </c>
      <c r="HI12" s="25">
        <v>5665</v>
      </c>
      <c r="HJ12" s="25">
        <v>27215</v>
      </c>
      <c r="HK12" s="25">
        <v>12128</v>
      </c>
      <c r="HL12" s="25">
        <v>5223</v>
      </c>
      <c r="HM12" s="18">
        <v>53</v>
      </c>
      <c r="HN12" s="25">
        <v>5058</v>
      </c>
      <c r="HO12" s="18">
        <v>237</v>
      </c>
      <c r="HP12" s="18">
        <v>49</v>
      </c>
      <c r="HQ12" s="18">
        <v>593</v>
      </c>
      <c r="HR12" s="23">
        <f t="shared" si="67"/>
        <v>0.10076306006652319</v>
      </c>
      <c r="HS12" s="23">
        <f t="shared" si="68"/>
        <v>0.89923693993347686</v>
      </c>
      <c r="HT12" s="80">
        <f t="shared" si="69"/>
        <v>0.41516515181160063</v>
      </c>
      <c r="HU12" s="27">
        <v>168390</v>
      </c>
      <c r="HV12" s="25">
        <v>6188</v>
      </c>
      <c r="HW12" s="25">
        <v>19884</v>
      </c>
      <c r="HX12" s="18">
        <v>3619</v>
      </c>
      <c r="HY12" s="25">
        <v>39509</v>
      </c>
      <c r="HZ12" s="25">
        <v>15479</v>
      </c>
      <c r="IA12" s="25">
        <v>3873</v>
      </c>
      <c r="IB12" s="18">
        <v>466</v>
      </c>
      <c r="IC12" s="25">
        <v>32583</v>
      </c>
      <c r="ID12" s="25">
        <v>31151</v>
      </c>
      <c r="IE12" s="25">
        <v>9848</v>
      </c>
      <c r="IF12" s="18">
        <v>930</v>
      </c>
      <c r="IG12" s="25">
        <v>4860</v>
      </c>
      <c r="IH12" s="17">
        <f t="shared" si="70"/>
        <v>0.27691668151315396</v>
      </c>
      <c r="II12" s="17">
        <f t="shared" si="71"/>
        <v>9.1923510897321689E-2</v>
      </c>
      <c r="IJ12" s="30">
        <f t="shared" si="72"/>
        <v>10.87860972931068</v>
      </c>
      <c r="IK12" s="17">
        <f t="shared" si="176"/>
        <v>0.14870928215207496</v>
      </c>
      <c r="IL12" s="25">
        <v>80718</v>
      </c>
      <c r="IM12" s="25">
        <v>3296</v>
      </c>
      <c r="IN12" s="25">
        <v>14950</v>
      </c>
      <c r="IO12" s="18">
        <v>2694</v>
      </c>
      <c r="IP12" s="25">
        <v>26641</v>
      </c>
      <c r="IQ12" s="25">
        <v>7394</v>
      </c>
      <c r="IR12" s="25">
        <v>2182</v>
      </c>
      <c r="IS12" s="18">
        <v>314</v>
      </c>
      <c r="IT12" s="25">
        <v>14963</v>
      </c>
      <c r="IU12" s="25">
        <v>926</v>
      </c>
      <c r="IV12" s="25">
        <v>3327</v>
      </c>
      <c r="IW12" s="18">
        <v>450</v>
      </c>
      <c r="IX12" s="25">
        <v>3581</v>
      </c>
      <c r="IY12" s="17">
        <f t="shared" si="73"/>
        <v>0.70810723754305116</v>
      </c>
      <c r="IZ12" s="25">
        <v>87672</v>
      </c>
      <c r="JA12" s="25">
        <v>2892</v>
      </c>
      <c r="JB12" s="25">
        <v>4934</v>
      </c>
      <c r="JC12" s="18">
        <v>925</v>
      </c>
      <c r="JD12" s="25">
        <v>12868</v>
      </c>
      <c r="JE12" s="25">
        <v>8085</v>
      </c>
      <c r="JF12" s="25">
        <v>1691</v>
      </c>
      <c r="JG12" s="18">
        <v>152</v>
      </c>
      <c r="JH12" s="25">
        <v>17620</v>
      </c>
      <c r="JI12" s="25">
        <v>30225</v>
      </c>
      <c r="JJ12" s="25">
        <v>6521</v>
      </c>
      <c r="JK12" s="18">
        <v>480</v>
      </c>
      <c r="JL12" s="25">
        <v>1279</v>
      </c>
      <c r="JM12" s="80">
        <f t="shared" si="74"/>
        <v>0.3580960854092527</v>
      </c>
      <c r="JN12" s="27">
        <v>168390</v>
      </c>
      <c r="JO12" s="25">
        <v>126455</v>
      </c>
      <c r="JP12" s="18">
        <v>230</v>
      </c>
      <c r="JQ12" s="18">
        <v>470</v>
      </c>
      <c r="JR12" s="25">
        <v>1570</v>
      </c>
      <c r="JS12" s="18">
        <v>1270</v>
      </c>
      <c r="JT12" s="18">
        <v>842</v>
      </c>
      <c r="JU12" s="18">
        <v>22</v>
      </c>
      <c r="JV12" s="18">
        <v>31</v>
      </c>
      <c r="JW12" s="25">
        <v>37500</v>
      </c>
      <c r="JX12" s="17">
        <f t="shared" si="75"/>
        <v>0.22269730981649741</v>
      </c>
      <c r="JY12" s="17">
        <f t="shared" si="76"/>
        <v>0.77730269018350262</v>
      </c>
      <c r="JZ12" s="25">
        <v>46984</v>
      </c>
      <c r="KA12" s="25">
        <v>37251</v>
      </c>
      <c r="KB12" s="18">
        <v>170</v>
      </c>
      <c r="KC12" s="18">
        <v>241</v>
      </c>
      <c r="KD12" s="25">
        <v>317</v>
      </c>
      <c r="KE12" s="18">
        <v>300</v>
      </c>
      <c r="KF12" s="18">
        <v>215</v>
      </c>
      <c r="KG12" s="18">
        <v>17</v>
      </c>
      <c r="KH12" s="18">
        <v>10</v>
      </c>
      <c r="KI12" s="25">
        <v>8463</v>
      </c>
      <c r="KJ12" s="17">
        <f t="shared" si="77"/>
        <v>0.18012514898688917</v>
      </c>
      <c r="KK12" s="25">
        <v>121406</v>
      </c>
      <c r="KL12" s="25">
        <v>89204</v>
      </c>
      <c r="KM12" s="18">
        <v>60</v>
      </c>
      <c r="KN12" s="18">
        <v>229</v>
      </c>
      <c r="KO12" s="25">
        <v>1253</v>
      </c>
      <c r="KP12" s="18">
        <v>970</v>
      </c>
      <c r="KQ12" s="18">
        <v>627</v>
      </c>
      <c r="KR12" s="18">
        <v>5</v>
      </c>
      <c r="KS12" s="18">
        <v>21</v>
      </c>
      <c r="KT12" s="25">
        <v>29037</v>
      </c>
      <c r="KU12" s="69">
        <f t="shared" si="78"/>
        <v>0.23917269327710328</v>
      </c>
      <c r="KV12" s="27">
        <v>209292</v>
      </c>
      <c r="KW12" s="25">
        <v>202873</v>
      </c>
      <c r="KX12" s="25">
        <v>6419</v>
      </c>
      <c r="KY12" s="59">
        <v>3.0670068612273761E-2</v>
      </c>
      <c r="KZ12" s="25">
        <v>3213</v>
      </c>
      <c r="LA12" s="18">
        <v>1854</v>
      </c>
      <c r="LB12" s="18">
        <v>2382</v>
      </c>
      <c r="LC12" s="18">
        <v>2113</v>
      </c>
      <c r="LD12" s="25">
        <v>101598</v>
      </c>
      <c r="LE12" s="25">
        <v>98856</v>
      </c>
      <c r="LF12" s="25">
        <v>2742</v>
      </c>
      <c r="LG12" s="59">
        <v>2.6988720250398626E-2</v>
      </c>
      <c r="LH12" s="25">
        <v>107694</v>
      </c>
      <c r="LI12" s="25">
        <v>104017</v>
      </c>
      <c r="LJ12" s="25">
        <v>3677</v>
      </c>
      <c r="LK12" s="35">
        <v>3.414303489516593E-2</v>
      </c>
      <c r="LL12" s="27">
        <v>39622</v>
      </c>
      <c r="LM12" s="18">
        <v>426</v>
      </c>
      <c r="LN12" s="25">
        <v>36914</v>
      </c>
      <c r="LO12" s="25">
        <v>1920</v>
      </c>
      <c r="LP12" s="18">
        <v>27</v>
      </c>
      <c r="LQ12" s="18">
        <v>116</v>
      </c>
      <c r="LR12" s="18">
        <v>219</v>
      </c>
      <c r="LS12" s="23">
        <f t="shared" si="79"/>
        <v>5.5272323456665492E-3</v>
      </c>
      <c r="LT12" s="23">
        <f t="shared" si="80"/>
        <v>0.99447276765433346</v>
      </c>
      <c r="LU12" s="17">
        <f t="shared" si="81"/>
        <v>0.94240573418807738</v>
      </c>
      <c r="LV12" s="25">
        <v>39622</v>
      </c>
      <c r="LW12" s="25">
        <v>1778</v>
      </c>
      <c r="LX12" s="25">
        <v>15190</v>
      </c>
      <c r="LY12" s="25">
        <v>15890</v>
      </c>
      <c r="LZ12" s="25">
        <v>4644</v>
      </c>
      <c r="MA12" s="18">
        <v>15</v>
      </c>
      <c r="MB12" s="18">
        <v>305</v>
      </c>
      <c r="MC12" s="18">
        <v>16</v>
      </c>
      <c r="MD12" s="18">
        <v>810</v>
      </c>
      <c r="ME12" s="18">
        <v>2</v>
      </c>
      <c r="MF12" s="18">
        <v>972</v>
      </c>
      <c r="MG12" s="17">
        <f t="shared" si="82"/>
        <v>8.4801372974610059E-3</v>
      </c>
      <c r="MH12" s="17">
        <f t="shared" si="83"/>
        <v>0.84972994800868207</v>
      </c>
      <c r="MI12" s="25">
        <v>39622</v>
      </c>
      <c r="MJ12" s="25">
        <v>2081</v>
      </c>
      <c r="MK12" s="25">
        <v>15856</v>
      </c>
      <c r="ML12" s="25">
        <v>15556</v>
      </c>
      <c r="MM12" s="25">
        <v>4603</v>
      </c>
      <c r="MN12" s="18">
        <v>98</v>
      </c>
      <c r="MO12" s="18">
        <v>418</v>
      </c>
      <c r="MP12" s="18">
        <v>11</v>
      </c>
      <c r="MQ12" s="18">
        <v>27</v>
      </c>
      <c r="MR12" s="18">
        <v>1</v>
      </c>
      <c r="MS12" s="18">
        <v>971</v>
      </c>
      <c r="MT12" s="17">
        <f t="shared" si="84"/>
        <v>0.84627227297965779</v>
      </c>
      <c r="MU12" s="69">
        <f t="shared" si="85"/>
        <v>0.89606784109837978</v>
      </c>
      <c r="MV12" s="27">
        <v>39622</v>
      </c>
      <c r="MW12" s="25">
        <v>11877</v>
      </c>
      <c r="MX12" s="18">
        <v>155</v>
      </c>
      <c r="MY12" s="25">
        <v>10618</v>
      </c>
      <c r="MZ12" s="25">
        <v>1998</v>
      </c>
      <c r="NA12" s="25">
        <v>5662</v>
      </c>
      <c r="NB12" s="18">
        <v>668</v>
      </c>
      <c r="NC12" s="25">
        <v>8330</v>
      </c>
      <c r="ND12" s="18">
        <v>314</v>
      </c>
      <c r="NE12" s="17">
        <f t="shared" si="86"/>
        <v>0.2997577103629297</v>
      </c>
      <c r="NF12" s="10">
        <f t="shared" si="87"/>
        <v>58495.618873353182</v>
      </c>
      <c r="NG12" s="17">
        <f t="shared" si="88"/>
        <v>0.652894856392913</v>
      </c>
      <c r="NH12" s="25">
        <v>39622</v>
      </c>
      <c r="NI12" s="25">
        <v>1919</v>
      </c>
      <c r="NJ12" s="18">
        <v>4</v>
      </c>
      <c r="NK12" s="18">
        <v>5</v>
      </c>
      <c r="NL12" s="18">
        <v>13</v>
      </c>
      <c r="NM12" s="25">
        <v>31885</v>
      </c>
      <c r="NN12" s="25">
        <v>5239</v>
      </c>
      <c r="NO12" s="18">
        <v>166</v>
      </c>
      <c r="NP12" s="18">
        <v>4</v>
      </c>
      <c r="NQ12" s="32">
        <v>387</v>
      </c>
      <c r="NR12" s="27">
        <v>39622</v>
      </c>
      <c r="NS12" s="37">
        <f t="shared" si="89"/>
        <v>1.6983998788551815</v>
      </c>
      <c r="NT12" s="37">
        <f t="shared" si="90"/>
        <v>0.45829048672276612</v>
      </c>
      <c r="NU12" s="37">
        <f t="shared" si="91"/>
        <v>0.5887894908907183</v>
      </c>
      <c r="NV12" s="17">
        <f t="shared" si="92"/>
        <v>0.11956031498699279</v>
      </c>
      <c r="NW12" s="10">
        <f t="shared" si="93"/>
        <v>13265</v>
      </c>
      <c r="NX12" s="17">
        <f t="shared" si="94"/>
        <v>0.3347887537226793</v>
      </c>
      <c r="NY12" s="19">
        <f t="shared" si="95"/>
        <v>0.23905638955468653</v>
      </c>
      <c r="NZ12" s="25">
        <v>20119</v>
      </c>
      <c r="OA12" s="25">
        <v>26357</v>
      </c>
      <c r="OB12" s="25">
        <v>2485</v>
      </c>
      <c r="OC12" s="25">
        <v>15827</v>
      </c>
      <c r="OD12" s="18">
        <v>1030</v>
      </c>
      <c r="OE12" s="25">
        <v>1476</v>
      </c>
      <c r="OF12" s="17">
        <f t="shared" si="96"/>
        <v>0.39944980061581947</v>
      </c>
      <c r="OG12" s="17">
        <f t="shared" si="97"/>
        <v>0.50777345918933925</v>
      </c>
      <c r="OH12" s="17">
        <f t="shared" si="98"/>
        <v>0.66521124627732064</v>
      </c>
      <c r="OI12" s="69">
        <f t="shared" si="99"/>
        <v>3.7252031699560852E-2</v>
      </c>
      <c r="OJ12" s="27">
        <v>39622</v>
      </c>
      <c r="OK12" s="18">
        <v>984</v>
      </c>
      <c r="OL12" s="25">
        <v>28691</v>
      </c>
      <c r="OM12" s="25">
        <v>23027</v>
      </c>
      <c r="ON12" s="25">
        <v>2797</v>
      </c>
      <c r="OO12" s="18">
        <v>625</v>
      </c>
      <c r="OP12" s="18">
        <v>357</v>
      </c>
      <c r="OQ12" s="25">
        <v>15459</v>
      </c>
      <c r="OR12" s="69">
        <f t="shared" si="100"/>
        <v>0.82855484326889106</v>
      </c>
      <c r="OS12" s="85">
        <v>109554</v>
      </c>
      <c r="OT12" s="22">
        <v>105972</v>
      </c>
      <c r="OU12" s="38">
        <f t="shared" si="101"/>
        <v>0.87885950289851467</v>
      </c>
      <c r="OV12" s="39">
        <v>0.7978364096176348</v>
      </c>
      <c r="OW12" s="22">
        <v>8454832</v>
      </c>
      <c r="OX12" s="36">
        <f t="shared" si="102"/>
        <v>345954815.77600002</v>
      </c>
      <c r="OY12" s="36">
        <f t="shared" si="103"/>
        <v>7180067.2989247488</v>
      </c>
      <c r="OZ12" s="22">
        <v>277</v>
      </c>
      <c r="PA12" s="22">
        <v>277</v>
      </c>
      <c r="PB12" s="38">
        <f t="shared" si="104"/>
        <v>2.2972491063949774E-3</v>
      </c>
      <c r="PC12" s="39">
        <v>0.52216606498194951</v>
      </c>
      <c r="PD12" s="22">
        <v>14464</v>
      </c>
      <c r="PE12" s="40">
        <f t="shared" si="105"/>
        <v>591837.95199999993</v>
      </c>
      <c r="PF12" s="36">
        <f t="shared" si="106"/>
        <v>85082.454826895453</v>
      </c>
      <c r="PG12" s="22">
        <v>3551</v>
      </c>
      <c r="PH12" s="22">
        <v>3551</v>
      </c>
      <c r="PI12" s="38">
        <f t="shared" si="107"/>
        <v>2.9449572479453304E-2</v>
      </c>
      <c r="PJ12" s="39">
        <v>0.10789355111236272</v>
      </c>
      <c r="PK12" s="22">
        <v>38313</v>
      </c>
      <c r="PL12" s="41">
        <f t="shared" si="108"/>
        <v>1567691.334</v>
      </c>
      <c r="PM12" s="36">
        <f t="shared" si="109"/>
        <v>290282.26867121266</v>
      </c>
      <c r="PN12" s="22">
        <v>9117</v>
      </c>
      <c r="PO12" s="22">
        <v>9117</v>
      </c>
      <c r="PP12" s="38">
        <f t="shared" si="110"/>
        <v>7.5610180877267189E-2</v>
      </c>
      <c r="PQ12" s="39">
        <v>0.52183393660195243</v>
      </c>
      <c r="PR12" s="22">
        <v>475756</v>
      </c>
      <c r="PS12" s="41">
        <f t="shared" si="111"/>
        <v>19466984.008000001</v>
      </c>
      <c r="PT12" s="36">
        <f t="shared" si="112"/>
        <v>1195406.0014973392</v>
      </c>
      <c r="PU12" s="22">
        <v>139</v>
      </c>
      <c r="PV12" s="22">
        <v>139</v>
      </c>
      <c r="PW12" s="38">
        <f t="shared" si="113"/>
        <v>1.1527712122343027E-3</v>
      </c>
      <c r="PX12" s="39">
        <v>0.27755395683453238</v>
      </c>
      <c r="PY12" s="22">
        <v>3858</v>
      </c>
      <c r="PZ12" s="36">
        <f t="shared" si="114"/>
        <v>21206.774448109103</v>
      </c>
      <c r="QA12" s="22"/>
      <c r="QB12" s="22"/>
      <c r="QC12" s="39">
        <v>0</v>
      </c>
      <c r="QD12" s="22"/>
      <c r="QE12" s="22">
        <f t="shared" si="115"/>
        <v>0</v>
      </c>
      <c r="QF12" s="22"/>
      <c r="QG12" s="22">
        <v>20</v>
      </c>
      <c r="QH12" s="22">
        <v>20</v>
      </c>
      <c r="QI12" s="38">
        <f t="shared" si="116"/>
        <v>1.6586636147256155E-4</v>
      </c>
      <c r="QJ12" s="39">
        <v>0.24199999999999999</v>
      </c>
      <c r="QK12" s="22">
        <v>484</v>
      </c>
      <c r="QL12" s="42">
        <f t="shared" si="117"/>
        <v>60.287039999999998</v>
      </c>
      <c r="QM12" s="22">
        <f t="shared" si="118"/>
        <v>1503</v>
      </c>
      <c r="QN12" s="22">
        <v>1416</v>
      </c>
      <c r="QO12" s="22">
        <v>1416</v>
      </c>
      <c r="QP12" s="38">
        <f t="shared" si="119"/>
        <v>1.1743338392257358E-2</v>
      </c>
      <c r="QQ12" s="39">
        <v>0.11192090395480227</v>
      </c>
      <c r="QR12" s="22">
        <v>15848</v>
      </c>
      <c r="QS12" s="36">
        <f t="shared" si="120"/>
        <v>332933.77309241012</v>
      </c>
      <c r="QT12" s="22">
        <v>87</v>
      </c>
      <c r="QU12" s="22">
        <v>87</v>
      </c>
      <c r="QV12" s="38">
        <f t="shared" si="121"/>
        <v>7.2151867240564276E-4</v>
      </c>
      <c r="QW12" s="39">
        <v>0.13770114942528736</v>
      </c>
      <c r="QX12" s="22">
        <v>1198</v>
      </c>
      <c r="QY12" s="36">
        <f t="shared" si="122"/>
        <v>20455.676736609945</v>
      </c>
      <c r="QZ12" s="22"/>
      <c r="RA12" s="22"/>
      <c r="RB12" s="38">
        <f t="shared" si="123"/>
        <v>0</v>
      </c>
      <c r="RC12" s="39">
        <v>0</v>
      </c>
      <c r="RD12" s="22"/>
      <c r="RE12" s="36">
        <f t="shared" si="124"/>
        <v>0</v>
      </c>
      <c r="RF12" s="10">
        <f t="shared" si="125"/>
        <v>124161</v>
      </c>
      <c r="RG12" s="10">
        <f t="shared" si="126"/>
        <v>120579</v>
      </c>
      <c r="RH12" s="17">
        <f t="shared" si="127"/>
        <v>0.15508293752001573</v>
      </c>
      <c r="RI12" s="17">
        <f t="shared" si="128"/>
        <v>3.5431414696619006E-3</v>
      </c>
      <c r="RJ12" s="17">
        <f t="shared" si="129"/>
        <v>0.78681404840028413</v>
      </c>
      <c r="RK12" s="17">
        <f t="shared" si="130"/>
        <v>9.3235993401077338E-3</v>
      </c>
      <c r="RL12" s="17">
        <f t="shared" si="131"/>
        <v>0.13099629799583792</v>
      </c>
      <c r="RM12" s="17">
        <f t="shared" si="132"/>
        <v>2.3239041310277419E-3</v>
      </c>
      <c r="RN12" s="17">
        <f t="shared" si="133"/>
        <v>3.6483915672385153E-2</v>
      </c>
      <c r="RO12" s="17">
        <f t="shared" si="134"/>
        <v>2.241596513769427E-3</v>
      </c>
      <c r="RP12" s="17">
        <f t="shared" si="135"/>
        <v>0</v>
      </c>
      <c r="RQ12" s="17">
        <f t="shared" si="136"/>
        <v>6.6064408638026896E-6</v>
      </c>
      <c r="RR12" s="36">
        <f t="shared" si="137"/>
        <v>9125494.5352373254</v>
      </c>
      <c r="RS12" s="36">
        <f t="shared" si="138"/>
        <v>43.601736020666465</v>
      </c>
      <c r="RT12" s="10">
        <f t="shared" si="139"/>
        <v>3582</v>
      </c>
      <c r="RU12" s="17">
        <f t="shared" si="140"/>
        <v>2.8849638775460894E-2</v>
      </c>
      <c r="RV12" s="37">
        <f t="shared" si="141"/>
        <v>1.6856500833595089</v>
      </c>
      <c r="RW12" s="36">
        <f t="shared" si="142"/>
        <v>0.57612808898572332</v>
      </c>
      <c r="RX12" s="85">
        <v>0.50503330000000002</v>
      </c>
      <c r="RY12" s="93">
        <v>245</v>
      </c>
      <c r="RZ12" s="43" t="b">
        <v>0</v>
      </c>
      <c r="SA12" s="18" t="b">
        <v>0</v>
      </c>
      <c r="SB12" s="18" t="b">
        <v>0</v>
      </c>
      <c r="SC12" s="18" t="b">
        <v>0</v>
      </c>
      <c r="SD12" s="18" t="b">
        <v>0</v>
      </c>
      <c r="SE12" s="32" t="b">
        <v>1</v>
      </c>
      <c r="SF12" s="43" t="b">
        <v>1</v>
      </c>
      <c r="SG12" s="18" t="b">
        <v>1</v>
      </c>
      <c r="SH12" s="18">
        <v>3</v>
      </c>
      <c r="SI12" s="18"/>
      <c r="SJ12" s="22"/>
      <c r="SK12" s="22">
        <v>1</v>
      </c>
      <c r="SL12" s="22">
        <v>4</v>
      </c>
      <c r="SM12" s="22">
        <v>6</v>
      </c>
      <c r="SN12" s="18">
        <v>4</v>
      </c>
      <c r="SO12" s="18">
        <v>81</v>
      </c>
      <c r="SP12" s="18">
        <v>380</v>
      </c>
      <c r="SQ12" s="17">
        <f t="shared" si="143"/>
        <v>0</v>
      </c>
      <c r="SR12" s="17">
        <f t="shared" si="144"/>
        <v>7.462686567164179E-3</v>
      </c>
      <c r="SS12" s="17">
        <f t="shared" si="145"/>
        <v>0</v>
      </c>
      <c r="ST12" s="17">
        <f t="shared" si="146"/>
        <v>5.4794520547945206E-3</v>
      </c>
      <c r="SU12" s="17">
        <f t="shared" si="147"/>
        <v>1.5474706998639856E-3</v>
      </c>
      <c r="SV12" s="17">
        <f t="shared" si="148"/>
        <v>3.844325068034437E-3</v>
      </c>
      <c r="SW12" s="17">
        <f t="shared" si="149"/>
        <v>0</v>
      </c>
      <c r="SX12" s="17">
        <f t="shared" si="150"/>
        <v>6.25E-2</v>
      </c>
      <c r="SY12" s="17">
        <f t="shared" si="151"/>
        <v>1.3043478260869565E-2</v>
      </c>
      <c r="SZ12" s="17">
        <f t="shared" si="152"/>
        <v>3.6224023304556709E-3</v>
      </c>
      <c r="TA12" s="17">
        <f t="shared" si="153"/>
        <v>1.9846950832225999E-2</v>
      </c>
      <c r="TB12" s="24">
        <f t="shared" si="154"/>
        <v>50.385573504635005</v>
      </c>
      <c r="TC12" s="69">
        <f t="shared" si="155"/>
        <v>8.1267054039733874E-2</v>
      </c>
      <c r="TD12" s="17">
        <f t="shared" si="177"/>
        <v>3.2011211019719353E-5</v>
      </c>
      <c r="TE12" s="95">
        <v>1</v>
      </c>
      <c r="TF12" s="71"/>
      <c r="TG12" s="71"/>
      <c r="TH12" s="71">
        <v>9</v>
      </c>
      <c r="TI12" s="71"/>
      <c r="TJ12" s="71">
        <v>1</v>
      </c>
      <c r="TK12" s="71">
        <v>109</v>
      </c>
      <c r="TL12" s="71"/>
      <c r="TM12" s="71"/>
      <c r="TN12" s="71"/>
      <c r="TO12" s="71"/>
      <c r="TP12" s="71"/>
      <c r="TQ12" s="71"/>
      <c r="TR12" s="72">
        <v>40</v>
      </c>
      <c r="TS12" s="72">
        <v>2</v>
      </c>
      <c r="TT12" s="72"/>
      <c r="TU12" s="72"/>
      <c r="TV12" s="72">
        <v>42</v>
      </c>
      <c r="TW12" s="72"/>
      <c r="TX12" s="72">
        <v>2</v>
      </c>
      <c r="TY12" s="72">
        <v>23</v>
      </c>
      <c r="TZ12" s="72">
        <v>115</v>
      </c>
      <c r="UA12" s="72"/>
      <c r="UB12" s="72">
        <v>64</v>
      </c>
      <c r="UC12" s="72">
        <v>20</v>
      </c>
      <c r="UD12" s="72">
        <v>3</v>
      </c>
      <c r="UE12" s="72">
        <v>2</v>
      </c>
      <c r="UF12" s="72"/>
      <c r="UG12" s="72">
        <v>45</v>
      </c>
      <c r="UH12" s="72">
        <v>1</v>
      </c>
      <c r="UI12" s="72">
        <v>72</v>
      </c>
      <c r="UJ12" s="73">
        <v>69</v>
      </c>
      <c r="UK12" s="73">
        <v>2</v>
      </c>
      <c r="UL12" s="73">
        <v>1</v>
      </c>
      <c r="UM12" s="73"/>
      <c r="UN12" s="73">
        <v>43</v>
      </c>
      <c r="UO12" s="73"/>
      <c r="UP12" s="73">
        <v>3</v>
      </c>
      <c r="UQ12" s="73">
        <v>20</v>
      </c>
      <c r="UR12" s="73">
        <v>154</v>
      </c>
      <c r="US12" s="73">
        <v>70</v>
      </c>
      <c r="UT12" s="73">
        <v>20</v>
      </c>
      <c r="UU12" s="73"/>
      <c r="UV12" s="73">
        <v>1</v>
      </c>
      <c r="UW12" s="73">
        <v>1</v>
      </c>
      <c r="UX12" s="73"/>
      <c r="UY12" s="73">
        <v>51</v>
      </c>
      <c r="UZ12" s="73"/>
      <c r="VA12" s="73">
        <v>76</v>
      </c>
      <c r="VB12" s="73">
        <v>69</v>
      </c>
      <c r="VC12" s="73">
        <v>2</v>
      </c>
      <c r="VD12" s="73">
        <v>1</v>
      </c>
      <c r="VE12" s="73">
        <v>1</v>
      </c>
      <c r="VF12" s="73">
        <v>53</v>
      </c>
      <c r="VG12" s="73"/>
      <c r="VH12" s="73">
        <v>8</v>
      </c>
      <c r="VI12" s="73">
        <v>20</v>
      </c>
      <c r="VJ12" s="73">
        <v>156</v>
      </c>
      <c r="VK12" s="73">
        <v>69</v>
      </c>
      <c r="VL12" s="73">
        <v>20</v>
      </c>
      <c r="VM12" s="73"/>
      <c r="VN12" s="73">
        <v>7</v>
      </c>
      <c r="VO12" s="73">
        <v>2</v>
      </c>
      <c r="VP12" s="73">
        <v>58</v>
      </c>
      <c r="VQ12" s="73">
        <v>1</v>
      </c>
      <c r="VR12" s="73">
        <v>77</v>
      </c>
      <c r="VS12" s="73"/>
      <c r="VT12" s="73">
        <v>3</v>
      </c>
      <c r="VU12" s="73"/>
      <c r="VV12" s="73"/>
      <c r="VW12" s="73">
        <v>5</v>
      </c>
      <c r="VX12" s="73">
        <v>8</v>
      </c>
      <c r="VY12" s="73">
        <v>9</v>
      </c>
      <c r="VZ12" s="73">
        <v>2</v>
      </c>
      <c r="WA12" s="73">
        <v>60</v>
      </c>
      <c r="WB12" s="73"/>
      <c r="WC12" s="73">
        <v>2</v>
      </c>
      <c r="WD12" s="73">
        <v>1</v>
      </c>
      <c r="WE12" s="73">
        <v>1</v>
      </c>
      <c r="WF12" s="73">
        <v>9</v>
      </c>
      <c r="WG12" s="73"/>
      <c r="WH12" s="73"/>
      <c r="WI12" s="73"/>
      <c r="WJ12" s="73">
        <v>3</v>
      </c>
      <c r="WK12" s="73">
        <v>7</v>
      </c>
      <c r="WL12" s="73"/>
      <c r="WM12" s="73"/>
      <c r="WN12" s="73">
        <v>11</v>
      </c>
      <c r="WO12" s="22">
        <f t="shared" si="156"/>
        <v>179</v>
      </c>
      <c r="WP12" s="22">
        <f t="shared" si="157"/>
        <v>6</v>
      </c>
      <c r="WQ12" s="22">
        <f t="shared" si="158"/>
        <v>2</v>
      </c>
      <c r="WR12" s="22">
        <f t="shared" si="159"/>
        <v>1</v>
      </c>
      <c r="WS12" s="22">
        <f t="shared" si="160"/>
        <v>152</v>
      </c>
      <c r="WT12" s="22">
        <f t="shared" si="161"/>
        <v>0</v>
      </c>
      <c r="WU12" s="22">
        <f t="shared" si="162"/>
        <v>23</v>
      </c>
      <c r="WV12" s="22">
        <f t="shared" si="163"/>
        <v>63</v>
      </c>
      <c r="WW12" s="22">
        <f t="shared" si="164"/>
        <v>594</v>
      </c>
      <c r="WX12" s="22">
        <f t="shared" si="165"/>
        <v>0</v>
      </c>
      <c r="WY12" s="22">
        <f t="shared" si="166"/>
        <v>205</v>
      </c>
      <c r="WZ12" s="22">
        <f t="shared" si="167"/>
        <v>60</v>
      </c>
      <c r="XA12" s="22">
        <f t="shared" si="168"/>
        <v>3</v>
      </c>
      <c r="XB12" s="22">
        <f t="shared" si="169"/>
        <v>19</v>
      </c>
      <c r="XC12" s="22">
        <f t="shared" si="170"/>
        <v>3</v>
      </c>
      <c r="XD12" s="22">
        <f t="shared" si="171"/>
        <v>0</v>
      </c>
      <c r="XE12" s="22">
        <f t="shared" si="172"/>
        <v>157</v>
      </c>
      <c r="XF12" s="22">
        <f t="shared" si="173"/>
        <v>9</v>
      </c>
      <c r="XG12" s="93">
        <f t="shared" si="174"/>
        <v>236</v>
      </c>
    </row>
    <row r="13" spans="1:631" ht="17.100000000000001" customHeight="1" x14ac:dyDescent="0.2">
      <c r="A13" s="101"/>
      <c r="B13" s="27" t="s">
        <v>6</v>
      </c>
      <c r="C13" s="535" t="s">
        <v>7</v>
      </c>
      <c r="D13" s="25" t="s">
        <v>21</v>
      </c>
      <c r="E13" s="535" t="s">
        <v>22</v>
      </c>
      <c r="F13" s="25" t="s">
        <v>24</v>
      </c>
      <c r="G13" s="535" t="s">
        <v>25</v>
      </c>
      <c r="H13" s="25">
        <v>36</v>
      </c>
      <c r="I13" s="28">
        <v>14</v>
      </c>
      <c r="J13" s="17">
        <f t="shared" si="0"/>
        <v>0.86555144991565591</v>
      </c>
      <c r="K13" s="17">
        <f t="shared" si="1"/>
        <v>0.39965057434332074</v>
      </c>
      <c r="L13" s="17">
        <f t="shared" si="2"/>
        <v>7.2009132234244447E-2</v>
      </c>
      <c r="M13" s="17">
        <f t="shared" si="3"/>
        <v>0.16744924491145305</v>
      </c>
      <c r="N13" s="17">
        <f t="shared" si="4"/>
        <v>0.46115964567229262</v>
      </c>
      <c r="O13" s="17">
        <f t="shared" si="5"/>
        <v>0.43445256647120251</v>
      </c>
      <c r="P13" s="17">
        <f t="shared" si="6"/>
        <v>0.74408417845069752</v>
      </c>
      <c r="Q13" s="17">
        <f t="shared" si="7"/>
        <v>0.47203438186696456</v>
      </c>
      <c r="R13" s="69">
        <f t="shared" si="8"/>
        <v>0.91486718080548413</v>
      </c>
      <c r="S13" s="422">
        <f t="shared" si="9"/>
        <v>0.50347315051903507</v>
      </c>
      <c r="T13" s="17">
        <f t="shared" si="175"/>
        <v>0.49652684948096493</v>
      </c>
      <c r="U13" s="10">
        <f t="shared" si="10"/>
        <v>65843.432455971793</v>
      </c>
      <c r="V13" s="32">
        <v>6</v>
      </c>
      <c r="W13" s="550">
        <f t="shared" si="11"/>
        <v>-0.92799086776575557</v>
      </c>
      <c r="X13" s="550">
        <f t="shared" si="12"/>
        <v>0.39236203940792391</v>
      </c>
      <c r="Y13" s="550">
        <f t="shared" si="13"/>
        <v>0.60763796059207609</v>
      </c>
      <c r="Z13" s="551">
        <f t="shared" si="14"/>
        <v>80577.654678194027</v>
      </c>
      <c r="AA13" s="426">
        <f t="shared" si="15"/>
        <v>0.18861607142857142</v>
      </c>
      <c r="AB13" s="59">
        <f t="shared" si="16"/>
        <v>0.93354164447442867</v>
      </c>
      <c r="AC13" s="59">
        <f t="shared" si="17"/>
        <v>0.12714022168351399</v>
      </c>
      <c r="AD13" s="59">
        <f t="shared" si="18"/>
        <v>0.46115964567229262</v>
      </c>
      <c r="AE13" s="59">
        <f t="shared" si="19"/>
        <v>0.52796561813303544</v>
      </c>
      <c r="AF13" s="59">
        <f t="shared" si="20"/>
        <v>0.33601092457225479</v>
      </c>
      <c r="AG13" s="59">
        <f t="shared" si="21"/>
        <v>0.37729938147642383</v>
      </c>
      <c r="AH13" s="59">
        <f t="shared" si="22"/>
        <v>0.43445256647120251</v>
      </c>
      <c r="AI13" s="59">
        <f t="shared" si="23"/>
        <v>0.92039521246686484</v>
      </c>
      <c r="AJ13" s="59">
        <f t="shared" si="24"/>
        <v>0.81070768736444698</v>
      </c>
      <c r="AK13" s="59">
        <f t="shared" si="25"/>
        <v>0.25591582154930248</v>
      </c>
      <c r="AL13" s="35">
        <f t="shared" si="26"/>
        <v>7.2009132234244447E-2</v>
      </c>
      <c r="AM13" s="27">
        <v>132608</v>
      </c>
      <c r="AN13" s="25">
        <v>63501</v>
      </c>
      <c r="AO13" s="25">
        <v>69107</v>
      </c>
      <c r="AP13" s="17">
        <f t="shared" si="27"/>
        <v>2.5756001315535623E-3</v>
      </c>
      <c r="AQ13" s="63">
        <v>91.887941887218375</v>
      </c>
      <c r="AR13" s="58">
        <v>3316.6786757099999</v>
      </c>
      <c r="AS13" s="24">
        <f t="shared" si="28"/>
        <v>39.98216678967632</v>
      </c>
      <c r="AT13" s="17">
        <f t="shared" si="29"/>
        <v>3.4529001571490782E-2</v>
      </c>
      <c r="AU13" s="25">
        <v>126795</v>
      </c>
      <c r="AV13" s="25">
        <v>59133</v>
      </c>
      <c r="AW13" s="25">
        <v>67662</v>
      </c>
      <c r="AX13" s="25">
        <v>5813</v>
      </c>
      <c r="AY13" s="25">
        <v>4368</v>
      </c>
      <c r="AZ13" s="25">
        <v>1445</v>
      </c>
      <c r="BA13" s="25">
        <v>25012</v>
      </c>
      <c r="BB13" s="25">
        <v>11604</v>
      </c>
      <c r="BC13" s="25">
        <v>13408</v>
      </c>
      <c r="BD13" s="63">
        <v>86.545346062052502</v>
      </c>
      <c r="BE13" s="25">
        <v>107596</v>
      </c>
      <c r="BF13" s="25">
        <v>51897</v>
      </c>
      <c r="BG13" s="25">
        <v>55699</v>
      </c>
      <c r="BH13" s="63">
        <v>93.17402466830643</v>
      </c>
      <c r="BI13" s="17">
        <v>0.18861607142857142</v>
      </c>
      <c r="BJ13" s="25">
        <v>43488</v>
      </c>
      <c r="BK13" s="25">
        <v>82369</v>
      </c>
      <c r="BL13" s="25">
        <v>6751</v>
      </c>
      <c r="BM13" s="17">
        <v>0.60992606441743857</v>
      </c>
      <c r="BN13" s="10">
        <f t="shared" si="30"/>
        <v>51726.924449732309</v>
      </c>
      <c r="BO13" s="29">
        <v>0.52796561813303544</v>
      </c>
      <c r="BP13" s="30">
        <f t="shared" si="31"/>
        <v>0.47203438186696456</v>
      </c>
      <c r="BQ13" s="31">
        <v>8.1960446284403119</v>
      </c>
      <c r="BR13" s="25">
        <v>89120</v>
      </c>
      <c r="BS13" s="25">
        <v>29147</v>
      </c>
      <c r="BT13" s="25">
        <v>50260</v>
      </c>
      <c r="BU13" s="25">
        <v>7782</v>
      </c>
      <c r="BV13" s="18">
        <v>1179</v>
      </c>
      <c r="BW13" s="18">
        <v>752</v>
      </c>
      <c r="BX13" s="25">
        <v>24898</v>
      </c>
      <c r="BY13" s="25">
        <v>17611</v>
      </c>
      <c r="BZ13" s="25">
        <v>7287</v>
      </c>
      <c r="CA13" s="59">
        <v>0.29267411037031088</v>
      </c>
      <c r="CB13" s="25">
        <v>126795</v>
      </c>
      <c r="CC13" s="25">
        <v>5813</v>
      </c>
      <c r="CD13" s="17">
        <f t="shared" si="32"/>
        <v>4.5845656374462716E-2</v>
      </c>
      <c r="CE13" s="25">
        <v>1026</v>
      </c>
      <c r="CF13" s="25">
        <v>2265</v>
      </c>
      <c r="CG13" s="25">
        <v>3503</v>
      </c>
      <c r="CH13" s="25">
        <v>4532</v>
      </c>
      <c r="CI13" s="25">
        <v>4342</v>
      </c>
      <c r="CJ13" s="25">
        <v>3374</v>
      </c>
      <c r="CK13" s="25">
        <v>2320</v>
      </c>
      <c r="CL13" s="25">
        <v>1614</v>
      </c>
      <c r="CM13" s="25">
        <v>1922</v>
      </c>
      <c r="CN13" s="26">
        <v>5.0925777170857094</v>
      </c>
      <c r="CO13" s="33">
        <v>24898</v>
      </c>
      <c r="CP13" s="34">
        <f t="shared" si="33"/>
        <v>5.3260502851634666</v>
      </c>
      <c r="CQ13" s="10">
        <v>686</v>
      </c>
      <c r="CR13" s="10">
        <v>1675</v>
      </c>
      <c r="CS13" s="10">
        <v>1743</v>
      </c>
      <c r="CT13" s="10">
        <v>10308</v>
      </c>
      <c r="CU13" s="10">
        <v>10234</v>
      </c>
      <c r="CV13" s="10">
        <v>107</v>
      </c>
      <c r="CW13" s="10">
        <v>37</v>
      </c>
      <c r="CX13" s="10">
        <v>108</v>
      </c>
      <c r="CY13" s="25">
        <v>24898</v>
      </c>
      <c r="CZ13" s="25">
        <v>22110</v>
      </c>
      <c r="DA13" s="25">
        <v>1021</v>
      </c>
      <c r="DB13" s="18">
        <v>429</v>
      </c>
      <c r="DC13" s="25">
        <v>1216</v>
      </c>
      <c r="DD13" s="18">
        <v>71</v>
      </c>
      <c r="DE13" s="18">
        <v>51</v>
      </c>
      <c r="DF13" s="25">
        <v>24898</v>
      </c>
      <c r="DG13" s="25">
        <v>8324</v>
      </c>
      <c r="DH13" s="18">
        <v>28</v>
      </c>
      <c r="DI13" s="18">
        <v>14</v>
      </c>
      <c r="DJ13" s="25">
        <v>16398</v>
      </c>
      <c r="DK13" s="18">
        <v>65</v>
      </c>
      <c r="DL13" s="18">
        <v>69</v>
      </c>
      <c r="DM13" s="25">
        <f t="shared" si="34"/>
        <v>42533.209093099846</v>
      </c>
      <c r="DN13" s="17">
        <f t="shared" si="35"/>
        <v>0.65860711703751307</v>
      </c>
      <c r="DO13" s="17">
        <f t="shared" si="36"/>
        <v>2.6106514579484295E-3</v>
      </c>
      <c r="DP13" s="23">
        <f t="shared" si="37"/>
        <v>0.33601092457225479</v>
      </c>
      <c r="DQ13" s="23">
        <f t="shared" si="38"/>
        <v>0.66398907542774521</v>
      </c>
      <c r="DR13" s="25">
        <v>24898</v>
      </c>
      <c r="DS13" s="18">
        <v>107</v>
      </c>
      <c r="DT13" s="25">
        <v>17809</v>
      </c>
      <c r="DU13" s="18">
        <v>7</v>
      </c>
      <c r="DV13" s="25">
        <v>3606</v>
      </c>
      <c r="DW13" s="18">
        <v>33</v>
      </c>
      <c r="DX13" s="25">
        <v>3322</v>
      </c>
      <c r="DY13" s="18">
        <v>14</v>
      </c>
      <c r="DZ13" s="17">
        <f t="shared" si="39"/>
        <v>0.86468792674110373</v>
      </c>
      <c r="EA13" s="17">
        <f t="shared" si="40"/>
        <v>0.13531207325889627</v>
      </c>
      <c r="EB13" s="10">
        <v>24898</v>
      </c>
      <c r="EC13" s="10">
        <v>8900</v>
      </c>
      <c r="ED13" s="10">
        <v>494</v>
      </c>
      <c r="EE13" s="10">
        <v>12910</v>
      </c>
      <c r="EF13" s="17">
        <f t="shared" si="41"/>
        <v>0.5185155434171419</v>
      </c>
      <c r="EG13" s="10">
        <v>2460</v>
      </c>
      <c r="EH13" s="10">
        <v>134</v>
      </c>
      <c r="EI13" s="17">
        <f t="shared" si="42"/>
        <v>0.37729938147642383</v>
      </c>
      <c r="EJ13" s="17">
        <f t="shared" si="43"/>
        <v>9.8803116716202108E-2</v>
      </c>
      <c r="EK13" s="69">
        <f t="shared" si="44"/>
        <v>0.39965057434332074</v>
      </c>
      <c r="EL13" s="27">
        <v>84489</v>
      </c>
      <c r="EM13" s="25">
        <v>78874</v>
      </c>
      <c r="EN13" s="25">
        <v>5615</v>
      </c>
      <c r="EO13" s="59">
        <v>0.93354164447442867</v>
      </c>
      <c r="EP13" s="25">
        <v>37809</v>
      </c>
      <c r="EQ13" s="25">
        <v>36168</v>
      </c>
      <c r="ER13" s="25">
        <v>1641</v>
      </c>
      <c r="ES13" s="59">
        <v>0.95659763548361498</v>
      </c>
      <c r="ET13" s="25">
        <v>46680</v>
      </c>
      <c r="EU13" s="25">
        <v>42706</v>
      </c>
      <c r="EV13" s="25">
        <v>3974</v>
      </c>
      <c r="EW13" s="59">
        <v>0.91486718080548413</v>
      </c>
      <c r="EX13" s="25">
        <v>16588</v>
      </c>
      <c r="EY13" s="25">
        <v>15779</v>
      </c>
      <c r="EZ13" s="25">
        <v>809</v>
      </c>
      <c r="FA13" s="59">
        <v>0.95122980467808049</v>
      </c>
      <c r="FB13" s="25">
        <v>67901</v>
      </c>
      <c r="FC13" s="25">
        <v>63095</v>
      </c>
      <c r="FD13" s="25">
        <v>4806</v>
      </c>
      <c r="FE13" s="59">
        <v>0.92922048276166758</v>
      </c>
      <c r="FF13" s="25">
        <v>60836</v>
      </c>
      <c r="FG13" s="25">
        <v>31468</v>
      </c>
      <c r="FH13" s="25">
        <v>26749</v>
      </c>
      <c r="FI13" s="25">
        <v>2619</v>
      </c>
      <c r="FJ13" s="23">
        <f t="shared" si="45"/>
        <v>4.3050167663883226E-2</v>
      </c>
      <c r="FK13" s="23">
        <f t="shared" si="46"/>
        <v>0.4396903149450983</v>
      </c>
      <c r="FL13" s="36">
        <f t="shared" si="47"/>
        <v>12.015273004963726</v>
      </c>
      <c r="FM13" s="25">
        <v>29369</v>
      </c>
      <c r="FN13" s="25">
        <v>14839</v>
      </c>
      <c r="FO13" s="17">
        <f t="shared" si="48"/>
        <v>0.50526064898362222</v>
      </c>
      <c r="FP13" s="25">
        <v>13109</v>
      </c>
      <c r="FQ13" s="17">
        <f t="shared" si="49"/>
        <v>0.44635500017024754</v>
      </c>
      <c r="FR13" s="25">
        <v>1421</v>
      </c>
      <c r="FS13" s="17">
        <f t="shared" si="50"/>
        <v>4.8384350846130277E-2</v>
      </c>
      <c r="FT13" s="25">
        <v>31467</v>
      </c>
      <c r="FU13" s="25">
        <v>16629</v>
      </c>
      <c r="FV13" s="25">
        <v>13640</v>
      </c>
      <c r="FW13" s="17">
        <f t="shared" si="51"/>
        <v>3.8071630597133505E-2</v>
      </c>
      <c r="FX13" s="17">
        <f t="shared" si="52"/>
        <v>0.43346998442813106</v>
      </c>
      <c r="FY13" s="25">
        <v>1198</v>
      </c>
      <c r="FZ13" s="25">
        <v>65589</v>
      </c>
      <c r="GA13" s="25">
        <v>8339</v>
      </c>
      <c r="GB13" s="25">
        <v>27003</v>
      </c>
      <c r="GC13" s="25">
        <v>16797</v>
      </c>
      <c r="GD13" s="25">
        <v>8211</v>
      </c>
      <c r="GE13" s="18">
        <v>102</v>
      </c>
      <c r="GF13" s="25">
        <v>4792</v>
      </c>
      <c r="GG13" s="18">
        <v>172</v>
      </c>
      <c r="GH13" s="18">
        <v>27</v>
      </c>
      <c r="GI13" s="18">
        <v>146</v>
      </c>
      <c r="GJ13" s="10">
        <f t="shared" si="53"/>
        <v>8339</v>
      </c>
      <c r="GK13" s="10">
        <f t="shared" si="54"/>
        <v>57250</v>
      </c>
      <c r="GL13" s="10">
        <f t="shared" si="55"/>
        <v>30247</v>
      </c>
      <c r="GM13" s="10">
        <f t="shared" si="56"/>
        <v>35342</v>
      </c>
      <c r="GN13" s="10">
        <f t="shared" si="57"/>
        <v>13450</v>
      </c>
      <c r="GO13" s="17">
        <f t="shared" si="58"/>
        <v>0.12714022168351399</v>
      </c>
      <c r="GP13" s="17">
        <f t="shared" si="59"/>
        <v>0.87285977831648598</v>
      </c>
      <c r="GQ13" s="17">
        <f t="shared" si="60"/>
        <v>0.46115964567229262</v>
      </c>
      <c r="GR13" s="17">
        <f t="shared" si="61"/>
        <v>0.2050648736830871</v>
      </c>
      <c r="GS13" s="17">
        <f t="shared" si="62"/>
        <v>0.6670097119943893</v>
      </c>
      <c r="GT13" s="25">
        <v>29928</v>
      </c>
      <c r="GU13" s="25">
        <v>3369</v>
      </c>
      <c r="GV13" s="25">
        <v>11554</v>
      </c>
      <c r="GW13" s="25">
        <v>8722</v>
      </c>
      <c r="GX13" s="25">
        <v>4036</v>
      </c>
      <c r="GY13" s="18">
        <v>70</v>
      </c>
      <c r="GZ13" s="25">
        <v>1990</v>
      </c>
      <c r="HA13" s="18">
        <v>84</v>
      </c>
      <c r="HB13" s="18">
        <v>20</v>
      </c>
      <c r="HC13" s="18">
        <v>83</v>
      </c>
      <c r="HD13" s="23">
        <f t="shared" si="63"/>
        <v>0.11257016840417</v>
      </c>
      <c r="HE13" s="23">
        <f t="shared" si="64"/>
        <v>0.88742983159583</v>
      </c>
      <c r="HF13" s="23">
        <f t="shared" si="65"/>
        <v>0.50136995455760491</v>
      </c>
      <c r="HG13" s="23">
        <f t="shared" si="66"/>
        <v>0.20993718257150495</v>
      </c>
      <c r="HH13" s="25">
        <v>35661</v>
      </c>
      <c r="HI13" s="25">
        <v>4970</v>
      </c>
      <c r="HJ13" s="25">
        <v>15449</v>
      </c>
      <c r="HK13" s="25">
        <v>8075</v>
      </c>
      <c r="HL13" s="25">
        <v>4175</v>
      </c>
      <c r="HM13" s="18">
        <v>32</v>
      </c>
      <c r="HN13" s="25">
        <v>2802</v>
      </c>
      <c r="HO13" s="18">
        <v>88</v>
      </c>
      <c r="HP13" s="18">
        <v>7</v>
      </c>
      <c r="HQ13" s="18">
        <v>63</v>
      </c>
      <c r="HR13" s="23">
        <f t="shared" si="67"/>
        <v>0.13936793696194721</v>
      </c>
      <c r="HS13" s="23">
        <f t="shared" si="68"/>
        <v>0.86063206303805273</v>
      </c>
      <c r="HT13" s="80">
        <f t="shared" si="69"/>
        <v>0.42741370124225342</v>
      </c>
      <c r="HU13" s="27">
        <v>105015</v>
      </c>
      <c r="HV13" s="25">
        <v>4247</v>
      </c>
      <c r="HW13" s="25">
        <v>10447</v>
      </c>
      <c r="HX13" s="18">
        <v>2075</v>
      </c>
      <c r="HY13" s="25">
        <v>25121</v>
      </c>
      <c r="HZ13" s="25">
        <v>8573</v>
      </c>
      <c r="IA13" s="18">
        <v>2572</v>
      </c>
      <c r="IB13" s="18">
        <v>767</v>
      </c>
      <c r="IC13" s="25">
        <v>20863</v>
      </c>
      <c r="ID13" s="25">
        <v>22035</v>
      </c>
      <c r="IE13" s="25">
        <v>5890</v>
      </c>
      <c r="IF13" s="18">
        <v>633</v>
      </c>
      <c r="IG13" s="18">
        <v>1792</v>
      </c>
      <c r="IH13" s="17">
        <f t="shared" si="70"/>
        <v>0.29146312431557397</v>
      </c>
      <c r="II13" s="17">
        <f t="shared" si="71"/>
        <v>8.1635956768080747E-2</v>
      </c>
      <c r="IJ13" s="30">
        <f t="shared" si="72"/>
        <v>12.249504257552783</v>
      </c>
      <c r="IK13" s="17">
        <f t="shared" si="176"/>
        <v>0.16744924491145305</v>
      </c>
      <c r="IL13" s="25">
        <v>49317</v>
      </c>
      <c r="IM13" s="25">
        <v>2774</v>
      </c>
      <c r="IN13" s="25">
        <v>7631</v>
      </c>
      <c r="IO13" s="18">
        <v>1590</v>
      </c>
      <c r="IP13" s="25">
        <v>16769</v>
      </c>
      <c r="IQ13" s="25">
        <v>4630</v>
      </c>
      <c r="IR13" s="18">
        <v>1665</v>
      </c>
      <c r="IS13" s="18">
        <v>508</v>
      </c>
      <c r="IT13" s="25">
        <v>9612</v>
      </c>
      <c r="IU13" s="25">
        <v>608</v>
      </c>
      <c r="IV13" s="25">
        <v>1930</v>
      </c>
      <c r="IW13" s="18">
        <v>322</v>
      </c>
      <c r="IX13" s="18">
        <v>1278</v>
      </c>
      <c r="IY13" s="17">
        <f t="shared" si="73"/>
        <v>0.71089076788936878</v>
      </c>
      <c r="IZ13" s="25">
        <v>55698</v>
      </c>
      <c r="JA13" s="25">
        <v>1473</v>
      </c>
      <c r="JB13" s="25">
        <v>2816</v>
      </c>
      <c r="JC13" s="18">
        <v>485</v>
      </c>
      <c r="JD13" s="25">
        <v>8352</v>
      </c>
      <c r="JE13" s="25">
        <v>3943</v>
      </c>
      <c r="JF13" s="18">
        <v>907</v>
      </c>
      <c r="JG13" s="18">
        <v>259</v>
      </c>
      <c r="JH13" s="25">
        <v>11251</v>
      </c>
      <c r="JI13" s="25">
        <v>21427</v>
      </c>
      <c r="JJ13" s="25">
        <v>3960</v>
      </c>
      <c r="JK13" s="18">
        <v>311</v>
      </c>
      <c r="JL13" s="18">
        <v>514</v>
      </c>
      <c r="JM13" s="80">
        <f t="shared" si="74"/>
        <v>0.32274049337498656</v>
      </c>
      <c r="JN13" s="27">
        <v>105015</v>
      </c>
      <c r="JO13" s="25">
        <v>76010</v>
      </c>
      <c r="JP13" s="18">
        <v>235</v>
      </c>
      <c r="JQ13" s="18">
        <v>286</v>
      </c>
      <c r="JR13" s="18">
        <v>698</v>
      </c>
      <c r="JS13" s="18">
        <v>450</v>
      </c>
      <c r="JT13" s="18">
        <v>410</v>
      </c>
      <c r="JU13" s="18">
        <v>30</v>
      </c>
      <c r="JV13" s="18">
        <v>21</v>
      </c>
      <c r="JW13" s="25">
        <v>26875</v>
      </c>
      <c r="JX13" s="17">
        <f t="shared" si="75"/>
        <v>0.25591582154930248</v>
      </c>
      <c r="JY13" s="17">
        <f t="shared" si="76"/>
        <v>0.74408417845069752</v>
      </c>
      <c r="JZ13" s="25">
        <v>20504</v>
      </c>
      <c r="KA13" s="25">
        <v>15442</v>
      </c>
      <c r="KB13" s="18">
        <v>131</v>
      </c>
      <c r="KC13" s="18">
        <v>133</v>
      </c>
      <c r="KD13" s="18">
        <v>119</v>
      </c>
      <c r="KE13" s="18">
        <v>97</v>
      </c>
      <c r="KF13" s="18">
        <v>157</v>
      </c>
      <c r="KG13" s="18">
        <v>17</v>
      </c>
      <c r="KH13" s="18">
        <v>6</v>
      </c>
      <c r="KI13" s="25">
        <v>4402</v>
      </c>
      <c r="KJ13" s="17">
        <f t="shared" si="77"/>
        <v>0.21468981662114708</v>
      </c>
      <c r="KK13" s="25">
        <v>84511</v>
      </c>
      <c r="KL13" s="25">
        <v>60568</v>
      </c>
      <c r="KM13" s="18">
        <v>104</v>
      </c>
      <c r="KN13" s="18">
        <v>153</v>
      </c>
      <c r="KO13" s="18">
        <v>579</v>
      </c>
      <c r="KP13" s="18">
        <v>353</v>
      </c>
      <c r="KQ13" s="18">
        <v>253</v>
      </c>
      <c r="KR13" s="18">
        <v>13</v>
      </c>
      <c r="KS13" s="18">
        <v>15</v>
      </c>
      <c r="KT13" s="25">
        <v>22473</v>
      </c>
      <c r="KU13" s="69">
        <f t="shared" si="78"/>
        <v>0.26591804617150427</v>
      </c>
      <c r="KV13" s="27">
        <v>132608</v>
      </c>
      <c r="KW13" s="25">
        <v>129444</v>
      </c>
      <c r="KX13" s="25">
        <v>3164</v>
      </c>
      <c r="KY13" s="59">
        <v>2.38597972972973E-2</v>
      </c>
      <c r="KZ13" s="18">
        <v>1202</v>
      </c>
      <c r="LA13" s="18">
        <v>1059</v>
      </c>
      <c r="LB13" s="18">
        <v>1204</v>
      </c>
      <c r="LC13" s="18">
        <v>958</v>
      </c>
      <c r="LD13" s="25">
        <v>63501</v>
      </c>
      <c r="LE13" s="25">
        <v>62072</v>
      </c>
      <c r="LF13" s="25">
        <v>1429</v>
      </c>
      <c r="LG13" s="59">
        <v>2.2503582620746129E-2</v>
      </c>
      <c r="LH13" s="25">
        <v>69107</v>
      </c>
      <c r="LI13" s="25">
        <v>67372</v>
      </c>
      <c r="LJ13" s="25">
        <v>1735</v>
      </c>
      <c r="LK13" s="35">
        <v>2.510599505115256E-2</v>
      </c>
      <c r="LL13" s="27">
        <v>24898</v>
      </c>
      <c r="LM13" s="18">
        <v>103</v>
      </c>
      <c r="LN13" s="25">
        <v>22813</v>
      </c>
      <c r="LO13" s="25">
        <v>1811</v>
      </c>
      <c r="LP13" s="18">
        <v>22</v>
      </c>
      <c r="LQ13" s="18">
        <v>41</v>
      </c>
      <c r="LR13" s="18">
        <v>108</v>
      </c>
      <c r="LS13" s="23">
        <f t="shared" si="79"/>
        <v>4.337697807052775E-3</v>
      </c>
      <c r="LT13" s="23">
        <f t="shared" si="80"/>
        <v>0.99566230219294727</v>
      </c>
      <c r="LU13" s="17">
        <f t="shared" si="81"/>
        <v>0.92039521246686484</v>
      </c>
      <c r="LV13" s="25">
        <v>24898</v>
      </c>
      <c r="LW13" s="18">
        <v>691</v>
      </c>
      <c r="LX13" s="25">
        <v>9504</v>
      </c>
      <c r="LY13" s="25">
        <v>8471</v>
      </c>
      <c r="LZ13" s="25">
        <v>4188</v>
      </c>
      <c r="MA13" s="18">
        <v>102</v>
      </c>
      <c r="MB13" s="18">
        <v>115</v>
      </c>
      <c r="MC13" s="18">
        <v>118</v>
      </c>
      <c r="MD13" s="25">
        <v>1519</v>
      </c>
      <c r="ME13" s="18">
        <v>5</v>
      </c>
      <c r="MF13" s="18">
        <v>185</v>
      </c>
      <c r="MG13" s="17">
        <f t="shared" si="82"/>
        <v>1.3454895975580368E-2</v>
      </c>
      <c r="MH13" s="17">
        <f t="shared" si="83"/>
        <v>0.81070768736444698</v>
      </c>
      <c r="MI13" s="25">
        <v>24898</v>
      </c>
      <c r="MJ13" s="25">
        <v>1012</v>
      </c>
      <c r="MK13" s="25">
        <v>10582</v>
      </c>
      <c r="ML13" s="25">
        <v>8313</v>
      </c>
      <c r="MM13" s="25">
        <v>4324</v>
      </c>
      <c r="MN13" s="18">
        <v>117</v>
      </c>
      <c r="MO13" s="18">
        <v>191</v>
      </c>
      <c r="MP13" s="18">
        <v>132</v>
      </c>
      <c r="MQ13" s="18">
        <v>48</v>
      </c>
      <c r="MR13" s="18">
        <v>0</v>
      </c>
      <c r="MS13" s="18">
        <v>179</v>
      </c>
      <c r="MT13" s="17">
        <f t="shared" si="84"/>
        <v>0.80677162824323234</v>
      </c>
      <c r="MU13" s="69">
        <f t="shared" si="85"/>
        <v>0.86555144991565591</v>
      </c>
      <c r="MV13" s="27">
        <v>24898</v>
      </c>
      <c r="MW13" s="25">
        <v>10817</v>
      </c>
      <c r="MX13" s="18">
        <v>33</v>
      </c>
      <c r="MY13" s="25">
        <v>7050</v>
      </c>
      <c r="MZ13" s="18">
        <v>519</v>
      </c>
      <c r="NA13" s="25">
        <v>2600</v>
      </c>
      <c r="NB13" s="18">
        <v>418</v>
      </c>
      <c r="NC13" s="25">
        <v>3361</v>
      </c>
      <c r="ND13" s="18">
        <v>100</v>
      </c>
      <c r="NE13" s="17">
        <f t="shared" si="86"/>
        <v>0.43445256647120251</v>
      </c>
      <c r="NF13" s="10">
        <f t="shared" si="87"/>
        <v>55086.41316571612</v>
      </c>
      <c r="NG13" s="17">
        <f t="shared" si="88"/>
        <v>0.67386938709936539</v>
      </c>
      <c r="NH13" s="25">
        <v>24898</v>
      </c>
      <c r="NI13" s="25">
        <v>2015</v>
      </c>
      <c r="NJ13" s="18">
        <v>5</v>
      </c>
      <c r="NK13" s="18">
        <v>1</v>
      </c>
      <c r="NL13" s="18">
        <v>15</v>
      </c>
      <c r="NM13" s="25">
        <v>20325</v>
      </c>
      <c r="NN13" s="25">
        <v>2326</v>
      </c>
      <c r="NO13" s="18">
        <v>91</v>
      </c>
      <c r="NP13" s="18">
        <v>1</v>
      </c>
      <c r="NQ13" s="32">
        <v>119</v>
      </c>
      <c r="NR13" s="27">
        <v>24898</v>
      </c>
      <c r="NS13" s="37">
        <f t="shared" si="89"/>
        <v>1.5460277933970601</v>
      </c>
      <c r="NT13" s="37">
        <f t="shared" si="90"/>
        <v>0.41717491784116961</v>
      </c>
      <c r="NU13" s="37">
        <f t="shared" si="91"/>
        <v>0.64681890213805104</v>
      </c>
      <c r="NV13" s="17">
        <f t="shared" si="92"/>
        <v>0.13134383829129812</v>
      </c>
      <c r="NW13" s="10">
        <f t="shared" si="93"/>
        <v>9005</v>
      </c>
      <c r="NX13" s="17">
        <f t="shared" si="94"/>
        <v>0.36167563659731705</v>
      </c>
      <c r="NY13" s="19">
        <f t="shared" si="95"/>
        <v>0.16228441673124402</v>
      </c>
      <c r="NZ13" s="25">
        <v>10177</v>
      </c>
      <c r="OA13" s="25">
        <v>15893</v>
      </c>
      <c r="OB13" s="25">
        <v>1814</v>
      </c>
      <c r="OC13" s="25">
        <v>9016</v>
      </c>
      <c r="OD13" s="18">
        <v>594</v>
      </c>
      <c r="OE13" s="18">
        <v>999</v>
      </c>
      <c r="OF13" s="17">
        <f t="shared" si="96"/>
        <v>0.36211743915173911</v>
      </c>
      <c r="OG13" s="17">
        <f t="shared" si="97"/>
        <v>0.40874769057755644</v>
      </c>
      <c r="OH13" s="17">
        <f t="shared" si="98"/>
        <v>0.63832436340268295</v>
      </c>
      <c r="OI13" s="69">
        <f t="shared" si="99"/>
        <v>4.012370471523817E-2</v>
      </c>
      <c r="OJ13" s="27">
        <v>24898</v>
      </c>
      <c r="OK13" s="18">
        <v>618</v>
      </c>
      <c r="OL13" s="25">
        <v>16992</v>
      </c>
      <c r="OM13" s="25">
        <v>14340</v>
      </c>
      <c r="ON13" s="25">
        <v>1454</v>
      </c>
      <c r="OO13" s="18">
        <v>416</v>
      </c>
      <c r="OP13" s="18">
        <v>206</v>
      </c>
      <c r="OQ13" s="25">
        <v>9985</v>
      </c>
      <c r="OR13" s="69">
        <f t="shared" si="100"/>
        <v>0.77395774761024982</v>
      </c>
      <c r="OS13" s="85">
        <v>72626</v>
      </c>
      <c r="OT13" s="22">
        <v>72454</v>
      </c>
      <c r="OU13" s="38">
        <f t="shared" si="101"/>
        <v>0.91185280273855374</v>
      </c>
      <c r="OV13" s="39">
        <v>0.72375148370000275</v>
      </c>
      <c r="OW13" s="22">
        <v>5243869</v>
      </c>
      <c r="OX13" s="36">
        <f t="shared" si="102"/>
        <v>214568631.74199998</v>
      </c>
      <c r="OY13" s="36">
        <f t="shared" si="103"/>
        <v>4909075.9453090793</v>
      </c>
      <c r="OZ13" s="22">
        <v>25</v>
      </c>
      <c r="PA13" s="22">
        <v>25</v>
      </c>
      <c r="PB13" s="38">
        <f t="shared" si="104"/>
        <v>3.146316292884291E-4</v>
      </c>
      <c r="PC13" s="39">
        <v>0.51479999999999992</v>
      </c>
      <c r="PD13" s="22">
        <v>1287</v>
      </c>
      <c r="PE13" s="40">
        <f t="shared" si="105"/>
        <v>52661.466</v>
      </c>
      <c r="PF13" s="36">
        <f t="shared" si="106"/>
        <v>7678.9219157847883</v>
      </c>
      <c r="PG13" s="22">
        <v>732</v>
      </c>
      <c r="PH13" s="22">
        <v>732</v>
      </c>
      <c r="PI13" s="38">
        <f t="shared" si="107"/>
        <v>9.2124141055652045E-3</v>
      </c>
      <c r="PJ13" s="39">
        <v>0.16616120218579233</v>
      </c>
      <c r="PK13" s="22">
        <v>12163</v>
      </c>
      <c r="PL13" s="41">
        <f t="shared" si="108"/>
        <v>497685.63400000002</v>
      </c>
      <c r="PM13" s="36">
        <f t="shared" si="109"/>
        <v>59838.530179478359</v>
      </c>
      <c r="PN13" s="22">
        <v>5810</v>
      </c>
      <c r="PO13" s="22">
        <v>5810</v>
      </c>
      <c r="PP13" s="38">
        <f t="shared" si="110"/>
        <v>7.3120390646630923E-2</v>
      </c>
      <c r="PQ13" s="39">
        <v>0.51956454388984508</v>
      </c>
      <c r="PR13" s="22">
        <v>301867</v>
      </c>
      <c r="PS13" s="41">
        <f t="shared" si="111"/>
        <v>12351793.905999999</v>
      </c>
      <c r="PT13" s="36">
        <f t="shared" si="112"/>
        <v>761797.61639788758</v>
      </c>
      <c r="PU13" s="22">
        <v>339</v>
      </c>
      <c r="PV13" s="22">
        <v>339</v>
      </c>
      <c r="PW13" s="38">
        <f t="shared" si="113"/>
        <v>4.2664048931510988E-3</v>
      </c>
      <c r="PX13" s="39">
        <v>0.23778761061946901</v>
      </c>
      <c r="PY13" s="22">
        <v>8061</v>
      </c>
      <c r="PZ13" s="36">
        <f t="shared" si="114"/>
        <v>51720.118977762482</v>
      </c>
      <c r="QA13" s="22"/>
      <c r="QB13" s="22"/>
      <c r="QC13" s="39">
        <v>0</v>
      </c>
      <c r="QD13" s="22"/>
      <c r="QE13" s="22">
        <f t="shared" si="115"/>
        <v>0</v>
      </c>
      <c r="QF13" s="22"/>
      <c r="QG13" s="22">
        <v>34</v>
      </c>
      <c r="QH13" s="22">
        <v>34</v>
      </c>
      <c r="QI13" s="38">
        <f t="shared" si="116"/>
        <v>4.2789901583226359E-4</v>
      </c>
      <c r="QJ13" s="39">
        <v>0.23235294117647057</v>
      </c>
      <c r="QK13" s="22">
        <v>790</v>
      </c>
      <c r="QL13" s="42">
        <f t="shared" si="117"/>
        <v>57.883764705882349</v>
      </c>
      <c r="QM13" s="22">
        <f t="shared" si="118"/>
        <v>64</v>
      </c>
      <c r="QN13" s="22">
        <v>59</v>
      </c>
      <c r="QO13" s="22">
        <v>59</v>
      </c>
      <c r="QP13" s="38">
        <f t="shared" si="119"/>
        <v>7.4253064512069269E-4</v>
      </c>
      <c r="QQ13" s="39">
        <v>0.10220338983050847</v>
      </c>
      <c r="QR13" s="22">
        <v>603</v>
      </c>
      <c r="QS13" s="36">
        <f t="shared" si="120"/>
        <v>13872.240545517088</v>
      </c>
      <c r="QT13" s="22"/>
      <c r="QU13" s="22"/>
      <c r="QV13" s="38">
        <f t="shared" si="121"/>
        <v>0</v>
      </c>
      <c r="QW13" s="39">
        <v>0</v>
      </c>
      <c r="QX13" s="22"/>
      <c r="QY13" s="36">
        <f t="shared" si="122"/>
        <v>0</v>
      </c>
      <c r="QZ13" s="22">
        <v>5</v>
      </c>
      <c r="RA13" s="22">
        <v>5</v>
      </c>
      <c r="RB13" s="38">
        <f t="shared" si="123"/>
        <v>6.2926325857685819E-5</v>
      </c>
      <c r="RC13" s="39">
        <v>0.114</v>
      </c>
      <c r="RD13" s="22">
        <v>57</v>
      </c>
      <c r="RE13" s="36">
        <f t="shared" si="124"/>
        <v>540.25616640699309</v>
      </c>
      <c r="RF13" s="10">
        <f t="shared" si="125"/>
        <v>79630</v>
      </c>
      <c r="RG13" s="10">
        <f t="shared" si="126"/>
        <v>79458</v>
      </c>
      <c r="RH13" s="17">
        <f t="shared" si="127"/>
        <v>0.10219507583796027</v>
      </c>
      <c r="RI13" s="17">
        <f t="shared" si="128"/>
        <v>2.3348255906616849E-3</v>
      </c>
      <c r="RJ13" s="17">
        <f t="shared" si="129"/>
        <v>0.84572435309894967</v>
      </c>
      <c r="RK13" s="17">
        <f t="shared" si="130"/>
        <v>1.3229070688812808E-3</v>
      </c>
      <c r="RL13" s="17">
        <f t="shared" si="131"/>
        <v>0.13124074744373534</v>
      </c>
      <c r="RM13" s="17">
        <f t="shared" si="132"/>
        <v>8.9102235638595147E-3</v>
      </c>
      <c r="RN13" s="17">
        <f t="shared" si="133"/>
        <v>2.389877808389008E-3</v>
      </c>
      <c r="RO13" s="17">
        <f t="shared" si="134"/>
        <v>0</v>
      </c>
      <c r="RP13" s="17">
        <f t="shared" si="135"/>
        <v>9.3074094174256145E-5</v>
      </c>
      <c r="RQ13" s="17">
        <f t="shared" si="136"/>
        <v>9.9720823238826474E-6</v>
      </c>
      <c r="RR13" s="36">
        <f t="shared" si="137"/>
        <v>5804581.5132566225</v>
      </c>
      <c r="RS13" s="36">
        <f t="shared" si="138"/>
        <v>43.772483660537993</v>
      </c>
      <c r="RT13" s="10">
        <f t="shared" si="139"/>
        <v>172</v>
      </c>
      <c r="RU13" s="17">
        <f t="shared" si="140"/>
        <v>2.1599899535351E-3</v>
      </c>
      <c r="RV13" s="37">
        <f t="shared" si="141"/>
        <v>1.6653020218510612</v>
      </c>
      <c r="RW13" s="36">
        <f t="shared" si="142"/>
        <v>0.59919461872586877</v>
      </c>
      <c r="RX13" s="85">
        <v>0.18828139999999999</v>
      </c>
      <c r="RY13" s="93">
        <v>235</v>
      </c>
      <c r="RZ13" s="43" t="b">
        <v>0</v>
      </c>
      <c r="SA13" s="18" t="b">
        <v>0</v>
      </c>
      <c r="SB13" s="18" t="b">
        <v>0</v>
      </c>
      <c r="SC13" s="18" t="b">
        <v>0</v>
      </c>
      <c r="SD13" s="18" t="b">
        <v>0</v>
      </c>
      <c r="SE13" s="32" t="b">
        <v>1</v>
      </c>
      <c r="SF13" s="43" t="b">
        <v>1</v>
      </c>
      <c r="SG13" s="18" t="b">
        <v>1</v>
      </c>
      <c r="SH13" s="18">
        <v>4</v>
      </c>
      <c r="SI13" s="18"/>
      <c r="SJ13" s="22"/>
      <c r="SK13" s="22"/>
      <c r="SL13" s="22">
        <v>4</v>
      </c>
      <c r="SM13" s="22">
        <v>1</v>
      </c>
      <c r="SN13" s="18">
        <v>5</v>
      </c>
      <c r="SO13" s="18">
        <v>92</v>
      </c>
      <c r="SP13" s="18">
        <v>404</v>
      </c>
      <c r="SQ13" s="17">
        <f t="shared" si="143"/>
        <v>0</v>
      </c>
      <c r="SR13" s="17">
        <f t="shared" si="144"/>
        <v>9.9502487562189053E-3</v>
      </c>
      <c r="SS13" s="17">
        <f t="shared" si="145"/>
        <v>0</v>
      </c>
      <c r="ST13" s="17">
        <f t="shared" si="146"/>
        <v>9.1324200913242006E-4</v>
      </c>
      <c r="SU13" s="17">
        <f t="shared" si="147"/>
        <v>1.6452056914343424E-3</v>
      </c>
      <c r="SV13" s="17">
        <f t="shared" si="148"/>
        <v>4.0871245460155593E-3</v>
      </c>
      <c r="SW13" s="17">
        <f t="shared" si="149"/>
        <v>0</v>
      </c>
      <c r="SX13" s="17">
        <f t="shared" si="150"/>
        <v>8.3333333333333329E-2</v>
      </c>
      <c r="SY13" s="17">
        <f t="shared" si="151"/>
        <v>2.1739130434782609E-3</v>
      </c>
      <c r="SZ13" s="17">
        <f t="shared" si="152"/>
        <v>3.127174114196417E-3</v>
      </c>
      <c r="TA13" s="17">
        <f t="shared" si="153"/>
        <v>2.2398592730706789E-2</v>
      </c>
      <c r="TB13" s="24">
        <f t="shared" si="154"/>
        <v>44.645661985231555</v>
      </c>
      <c r="TC13" s="69">
        <f t="shared" si="155"/>
        <v>7.2009132234244447E-2</v>
      </c>
      <c r="TD13" s="17">
        <f t="shared" si="177"/>
        <v>3.6126762468881916E-5</v>
      </c>
      <c r="TE13" s="95">
        <v>17</v>
      </c>
      <c r="TF13" s="71"/>
      <c r="TG13" s="71"/>
      <c r="TH13" s="71">
        <v>1</v>
      </c>
      <c r="TI13" s="71"/>
      <c r="TJ13" s="71">
        <v>1</v>
      </c>
      <c r="TK13" s="71">
        <v>186</v>
      </c>
      <c r="TL13" s="71"/>
      <c r="TM13" s="71">
        <v>7</v>
      </c>
      <c r="TN13" s="71"/>
      <c r="TO13" s="71"/>
      <c r="TP13" s="71"/>
      <c r="TQ13" s="71"/>
      <c r="TR13" s="72">
        <v>17</v>
      </c>
      <c r="TS13" s="72">
        <v>3</v>
      </c>
      <c r="TT13" s="72"/>
      <c r="TU13" s="72"/>
      <c r="TV13" s="72">
        <v>4</v>
      </c>
      <c r="TW13" s="72">
        <v>13</v>
      </c>
      <c r="TX13" s="72">
        <v>4</v>
      </c>
      <c r="TY13" s="72">
        <v>5</v>
      </c>
      <c r="TZ13" s="72">
        <v>166</v>
      </c>
      <c r="UA13" s="72"/>
      <c r="UB13" s="72">
        <v>54</v>
      </c>
      <c r="UC13" s="72">
        <v>2</v>
      </c>
      <c r="UD13" s="72">
        <v>6</v>
      </c>
      <c r="UE13" s="72">
        <v>2</v>
      </c>
      <c r="UF13" s="72"/>
      <c r="UG13" s="72">
        <v>24</v>
      </c>
      <c r="UH13" s="72">
        <v>3</v>
      </c>
      <c r="UI13" s="72">
        <v>20</v>
      </c>
      <c r="UJ13" s="73">
        <v>19</v>
      </c>
      <c r="UK13" s="73">
        <v>3</v>
      </c>
      <c r="UL13" s="73">
        <v>1</v>
      </c>
      <c r="UM13" s="73"/>
      <c r="UN13" s="73">
        <v>6</v>
      </c>
      <c r="UO13" s="73">
        <v>13</v>
      </c>
      <c r="UP13" s="73">
        <v>6</v>
      </c>
      <c r="UQ13" s="73">
        <v>3</v>
      </c>
      <c r="UR13" s="73">
        <v>212</v>
      </c>
      <c r="US13" s="73">
        <v>54</v>
      </c>
      <c r="UT13" s="73">
        <v>2</v>
      </c>
      <c r="UU13" s="73"/>
      <c r="UV13" s="73"/>
      <c r="UW13" s="73">
        <v>1</v>
      </c>
      <c r="UX13" s="73"/>
      <c r="UY13" s="73">
        <v>25</v>
      </c>
      <c r="UZ13" s="73"/>
      <c r="VA13" s="73">
        <v>21</v>
      </c>
      <c r="VB13" s="73">
        <v>26</v>
      </c>
      <c r="VC13" s="73">
        <v>3</v>
      </c>
      <c r="VD13" s="73">
        <v>1</v>
      </c>
      <c r="VE13" s="73">
        <v>1</v>
      </c>
      <c r="VF13" s="73">
        <v>13</v>
      </c>
      <c r="VG13" s="73">
        <v>13</v>
      </c>
      <c r="VH13" s="73">
        <v>9</v>
      </c>
      <c r="VI13" s="73">
        <v>3</v>
      </c>
      <c r="VJ13" s="73">
        <v>230</v>
      </c>
      <c r="VK13" s="73">
        <v>61</v>
      </c>
      <c r="VL13" s="73">
        <v>2</v>
      </c>
      <c r="VM13" s="73"/>
      <c r="VN13" s="73">
        <v>3</v>
      </c>
      <c r="VO13" s="73">
        <v>3</v>
      </c>
      <c r="VP13" s="73">
        <v>39</v>
      </c>
      <c r="VQ13" s="73">
        <v>2</v>
      </c>
      <c r="VR13" s="73">
        <v>23</v>
      </c>
      <c r="VS13" s="73">
        <v>4</v>
      </c>
      <c r="VT13" s="73">
        <v>5</v>
      </c>
      <c r="VU13" s="73"/>
      <c r="VV13" s="73"/>
      <c r="VW13" s="73">
        <v>6</v>
      </c>
      <c r="VX13" s="73"/>
      <c r="VY13" s="73">
        <v>12</v>
      </c>
      <c r="VZ13" s="73">
        <v>4</v>
      </c>
      <c r="WA13" s="73">
        <v>190</v>
      </c>
      <c r="WB13" s="73"/>
      <c r="WC13" s="73">
        <v>14</v>
      </c>
      <c r="WD13" s="73"/>
      <c r="WE13" s="73">
        <v>5</v>
      </c>
      <c r="WF13" s="73">
        <v>6</v>
      </c>
      <c r="WG13" s="73"/>
      <c r="WH13" s="73">
        <v>1</v>
      </c>
      <c r="WI13" s="73">
        <v>1</v>
      </c>
      <c r="WJ13" s="73">
        <v>12</v>
      </c>
      <c r="WK13" s="73">
        <v>13</v>
      </c>
      <c r="WL13" s="73"/>
      <c r="WM13" s="73"/>
      <c r="WN13" s="73">
        <v>43</v>
      </c>
      <c r="WO13" s="22">
        <f t="shared" si="156"/>
        <v>83</v>
      </c>
      <c r="WP13" s="22">
        <f t="shared" si="157"/>
        <v>9</v>
      </c>
      <c r="WQ13" s="22">
        <f t="shared" si="158"/>
        <v>2</v>
      </c>
      <c r="WR13" s="22">
        <f t="shared" si="159"/>
        <v>1</v>
      </c>
      <c r="WS13" s="22">
        <f t="shared" si="160"/>
        <v>30</v>
      </c>
      <c r="WT13" s="22">
        <f t="shared" si="161"/>
        <v>39</v>
      </c>
      <c r="WU13" s="22">
        <f t="shared" si="162"/>
        <v>32</v>
      </c>
      <c r="WV13" s="22">
        <f t="shared" si="163"/>
        <v>11</v>
      </c>
      <c r="WW13" s="22">
        <f t="shared" si="164"/>
        <v>984</v>
      </c>
      <c r="WX13" s="22">
        <f t="shared" si="165"/>
        <v>0</v>
      </c>
      <c r="WY13" s="22">
        <f t="shared" si="166"/>
        <v>190</v>
      </c>
      <c r="WZ13" s="22">
        <f t="shared" si="167"/>
        <v>6</v>
      </c>
      <c r="XA13" s="22">
        <f t="shared" si="168"/>
        <v>6</v>
      </c>
      <c r="XB13" s="22">
        <f t="shared" si="169"/>
        <v>11</v>
      </c>
      <c r="XC13" s="22">
        <f t="shared" si="170"/>
        <v>4</v>
      </c>
      <c r="XD13" s="22">
        <f t="shared" si="171"/>
        <v>0</v>
      </c>
      <c r="XE13" s="22">
        <f t="shared" si="172"/>
        <v>100</v>
      </c>
      <c r="XF13" s="22">
        <f t="shared" si="173"/>
        <v>18</v>
      </c>
      <c r="XG13" s="93">
        <f t="shared" si="174"/>
        <v>107</v>
      </c>
    </row>
    <row r="14" spans="1:631" ht="17.100000000000001" customHeight="1" x14ac:dyDescent="0.2">
      <c r="A14" s="101"/>
      <c r="B14" s="27" t="s">
        <v>6</v>
      </c>
      <c r="C14" s="535" t="s">
        <v>7</v>
      </c>
      <c r="D14" s="25" t="s">
        <v>21</v>
      </c>
      <c r="E14" s="535" t="s">
        <v>22</v>
      </c>
      <c r="F14" s="25" t="s">
        <v>26</v>
      </c>
      <c r="G14" s="535" t="s">
        <v>27</v>
      </c>
      <c r="H14" s="25">
        <v>15</v>
      </c>
      <c r="I14" s="28">
        <v>6</v>
      </c>
      <c r="J14" s="17">
        <f t="shared" si="0"/>
        <v>0.78819065298100022</v>
      </c>
      <c r="K14" s="17">
        <f t="shared" si="1"/>
        <v>0.44163572832496178</v>
      </c>
      <c r="L14" s="17">
        <f t="shared" si="2"/>
        <v>7.8898893765494086E-3</v>
      </c>
      <c r="M14" s="17">
        <f t="shared" si="3"/>
        <v>0.31517277312117459</v>
      </c>
      <c r="N14" s="17">
        <f t="shared" si="4"/>
        <v>0.55936664961055205</v>
      </c>
      <c r="O14" s="17">
        <f t="shared" si="5"/>
        <v>0.14593797772439399</v>
      </c>
      <c r="P14" s="17">
        <f t="shared" si="6"/>
        <v>0.82493354673585795</v>
      </c>
      <c r="Q14" s="17">
        <f t="shared" si="7"/>
        <v>0.72442219702006172</v>
      </c>
      <c r="R14" s="69">
        <f t="shared" si="8"/>
        <v>0.92407841386749989</v>
      </c>
      <c r="S14" s="422">
        <f t="shared" si="9"/>
        <v>0.52573642541800569</v>
      </c>
      <c r="T14" s="17">
        <f t="shared" si="175"/>
        <v>0.47426357458199431</v>
      </c>
      <c r="U14" s="10">
        <f t="shared" si="10"/>
        <v>157317.02179744418</v>
      </c>
      <c r="V14" s="32">
        <v>5</v>
      </c>
      <c r="W14" s="550">
        <f t="shared" si="11"/>
        <v>-0.99211011062345056</v>
      </c>
      <c r="X14" s="550">
        <f t="shared" si="12"/>
        <v>0.41462531430689464</v>
      </c>
      <c r="Y14" s="550">
        <f t="shared" si="13"/>
        <v>0.58537468569310536</v>
      </c>
      <c r="Z14" s="551">
        <f t="shared" si="14"/>
        <v>194173.46624188859</v>
      </c>
      <c r="AA14" s="426">
        <f t="shared" si="15"/>
        <v>0.19853907653719535</v>
      </c>
      <c r="AB14" s="59">
        <f t="shared" si="16"/>
        <v>0.94371438837842003</v>
      </c>
      <c r="AC14" s="59">
        <f t="shared" si="17"/>
        <v>7.9345045198703737E-2</v>
      </c>
      <c r="AD14" s="59">
        <f t="shared" si="18"/>
        <v>0.55936664961055205</v>
      </c>
      <c r="AE14" s="59">
        <f t="shared" si="19"/>
        <v>0.27557780297993822</v>
      </c>
      <c r="AF14" s="59">
        <f t="shared" si="20"/>
        <v>0.18950644245468443</v>
      </c>
      <c r="AG14" s="59">
        <f t="shared" si="21"/>
        <v>0.17460144136274297</v>
      </c>
      <c r="AH14" s="59">
        <f t="shared" si="22"/>
        <v>0.14593797772439399</v>
      </c>
      <c r="AI14" s="59">
        <f t="shared" si="23"/>
        <v>0.86418977942782271</v>
      </c>
      <c r="AJ14" s="59">
        <f t="shared" si="24"/>
        <v>0.71219152653417772</v>
      </c>
      <c r="AK14" s="59">
        <f t="shared" si="25"/>
        <v>0.17506645326414202</v>
      </c>
      <c r="AL14" s="35">
        <f t="shared" si="26"/>
        <v>7.8898893765494086E-3</v>
      </c>
      <c r="AM14" s="27">
        <v>331708</v>
      </c>
      <c r="AN14" s="25">
        <v>210723</v>
      </c>
      <c r="AO14" s="25">
        <v>120985</v>
      </c>
      <c r="AP14" s="17">
        <f t="shared" si="27"/>
        <v>6.4426517890124966E-3</v>
      </c>
      <c r="AQ14" s="63">
        <v>174.17283134272844</v>
      </c>
      <c r="AR14" s="58">
        <v>5761.2972145499998</v>
      </c>
      <c r="AS14" s="24">
        <f t="shared" si="28"/>
        <v>57.575227877895351</v>
      </c>
      <c r="AT14" s="17">
        <f t="shared" si="29"/>
        <v>4.972254616245831E-2</v>
      </c>
      <c r="AU14" s="25">
        <v>169498</v>
      </c>
      <c r="AV14" s="25">
        <v>89769</v>
      </c>
      <c r="AW14" s="25">
        <v>79729</v>
      </c>
      <c r="AX14" s="25">
        <v>162210</v>
      </c>
      <c r="AY14" s="25">
        <v>120954</v>
      </c>
      <c r="AZ14" s="25">
        <v>41256</v>
      </c>
      <c r="BA14" s="25">
        <v>65857</v>
      </c>
      <c r="BB14" s="25">
        <v>42818</v>
      </c>
      <c r="BC14" s="25">
        <v>23039</v>
      </c>
      <c r="BD14" s="63">
        <v>185.85008029862408</v>
      </c>
      <c r="BE14" s="25">
        <v>265851</v>
      </c>
      <c r="BF14" s="25">
        <v>167905</v>
      </c>
      <c r="BG14" s="25">
        <v>97946</v>
      </c>
      <c r="BH14" s="63">
        <v>171.42609192820535</v>
      </c>
      <c r="BI14" s="17">
        <v>0.19853907653719535</v>
      </c>
      <c r="BJ14" s="25">
        <v>70468</v>
      </c>
      <c r="BK14" s="25">
        <v>255710</v>
      </c>
      <c r="BL14" s="25">
        <v>5530</v>
      </c>
      <c r="BM14" s="17">
        <v>0.29720386375190644</v>
      </c>
      <c r="BN14" s="10">
        <f t="shared" si="30"/>
        <v>233123.10076258262</v>
      </c>
      <c r="BO14" s="29">
        <v>0.27557780297993822</v>
      </c>
      <c r="BP14" s="30">
        <f t="shared" si="31"/>
        <v>0.72442219702006172</v>
      </c>
      <c r="BQ14" s="31">
        <v>2.1626060771968247</v>
      </c>
      <c r="BR14" s="25">
        <v>261240</v>
      </c>
      <c r="BS14" s="25">
        <v>117782</v>
      </c>
      <c r="BT14" s="25">
        <v>132554</v>
      </c>
      <c r="BU14" s="25">
        <v>7291</v>
      </c>
      <c r="BV14" s="25">
        <v>2848</v>
      </c>
      <c r="BW14" s="18">
        <v>765</v>
      </c>
      <c r="BX14" s="25">
        <v>36632</v>
      </c>
      <c r="BY14" s="25">
        <v>31072</v>
      </c>
      <c r="BZ14" s="25">
        <v>5560</v>
      </c>
      <c r="CA14" s="59">
        <v>0.15177986459925749</v>
      </c>
      <c r="CB14" s="25">
        <v>169498</v>
      </c>
      <c r="CC14" s="25">
        <v>162210</v>
      </c>
      <c r="CD14" s="17">
        <f t="shared" si="32"/>
        <v>0.95700244250669619</v>
      </c>
      <c r="CE14" s="25">
        <v>1926</v>
      </c>
      <c r="CF14" s="25">
        <v>4045</v>
      </c>
      <c r="CG14" s="25">
        <v>6477</v>
      </c>
      <c r="CH14" s="25">
        <v>7113</v>
      </c>
      <c r="CI14" s="25">
        <v>6100</v>
      </c>
      <c r="CJ14" s="25">
        <v>4263</v>
      </c>
      <c r="CK14" s="25">
        <v>2866</v>
      </c>
      <c r="CL14" s="25">
        <v>2411</v>
      </c>
      <c r="CM14" s="25">
        <v>1431</v>
      </c>
      <c r="CN14" s="26">
        <v>4.6270473902598823</v>
      </c>
      <c r="CO14" s="33">
        <v>36632</v>
      </c>
      <c r="CP14" s="34">
        <f t="shared" si="33"/>
        <v>9.0551430443328229</v>
      </c>
      <c r="CQ14" s="10">
        <v>207</v>
      </c>
      <c r="CR14" s="10">
        <v>501</v>
      </c>
      <c r="CS14" s="10">
        <v>1339</v>
      </c>
      <c r="CT14" s="10">
        <v>19486</v>
      </c>
      <c r="CU14" s="10">
        <v>13817</v>
      </c>
      <c r="CV14" s="10">
        <v>461</v>
      </c>
      <c r="CW14" s="10">
        <v>146</v>
      </c>
      <c r="CX14" s="10">
        <v>675</v>
      </c>
      <c r="CY14" s="25">
        <v>36632</v>
      </c>
      <c r="CZ14" s="25">
        <v>29972</v>
      </c>
      <c r="DA14" s="25">
        <v>4550</v>
      </c>
      <c r="DB14" s="18">
        <v>911</v>
      </c>
      <c r="DC14" s="18">
        <v>386</v>
      </c>
      <c r="DD14" s="18">
        <v>525</v>
      </c>
      <c r="DE14" s="18">
        <v>288</v>
      </c>
      <c r="DF14" s="25">
        <v>36632</v>
      </c>
      <c r="DG14" s="25">
        <v>6859</v>
      </c>
      <c r="DH14" s="18">
        <v>35</v>
      </c>
      <c r="DI14" s="18">
        <v>48</v>
      </c>
      <c r="DJ14" s="25">
        <v>29135</v>
      </c>
      <c r="DK14" s="18">
        <v>34</v>
      </c>
      <c r="DL14" s="18">
        <v>521</v>
      </c>
      <c r="DM14" s="25">
        <f t="shared" si="34"/>
        <v>31898.864708451627</v>
      </c>
      <c r="DN14" s="17">
        <f t="shared" si="35"/>
        <v>0.79534286962218825</v>
      </c>
      <c r="DO14" s="17">
        <f t="shared" si="36"/>
        <v>9.2815025114653855E-4</v>
      </c>
      <c r="DP14" s="23">
        <f t="shared" si="37"/>
        <v>0.18950644245468443</v>
      </c>
      <c r="DQ14" s="23">
        <f t="shared" si="38"/>
        <v>0.8104935575453156</v>
      </c>
      <c r="DR14" s="25">
        <v>36632</v>
      </c>
      <c r="DS14" s="18">
        <v>216</v>
      </c>
      <c r="DT14" s="25">
        <v>23637</v>
      </c>
      <c r="DU14" s="18">
        <v>34</v>
      </c>
      <c r="DV14" s="25">
        <v>10079</v>
      </c>
      <c r="DW14" s="18">
        <v>356</v>
      </c>
      <c r="DX14" s="25">
        <v>1626</v>
      </c>
      <c r="DY14" s="18">
        <v>684</v>
      </c>
      <c r="DZ14" s="17">
        <f t="shared" si="39"/>
        <v>0.92722210089539203</v>
      </c>
      <c r="EA14" s="17">
        <f t="shared" si="40"/>
        <v>7.2777899104607968E-2</v>
      </c>
      <c r="EB14" s="10">
        <v>36632</v>
      </c>
      <c r="EC14" s="10">
        <v>5735</v>
      </c>
      <c r="ED14" s="10">
        <v>661</v>
      </c>
      <c r="EE14" s="10">
        <v>27664</v>
      </c>
      <c r="EF14" s="17">
        <f t="shared" si="41"/>
        <v>0.75518672199170123</v>
      </c>
      <c r="EG14" s="10">
        <v>2238</v>
      </c>
      <c r="EH14" s="10">
        <v>334</v>
      </c>
      <c r="EI14" s="17">
        <f t="shared" si="42"/>
        <v>0.17460144136274297</v>
      </c>
      <c r="EJ14" s="17">
        <f t="shared" si="43"/>
        <v>6.1094125354880978E-2</v>
      </c>
      <c r="EK14" s="69">
        <f t="shared" si="44"/>
        <v>0.44163572832496178</v>
      </c>
      <c r="EL14" s="27">
        <v>116886</v>
      </c>
      <c r="EM14" s="25">
        <v>110307</v>
      </c>
      <c r="EN14" s="25">
        <v>6579</v>
      </c>
      <c r="EO14" s="59">
        <v>0.94371438837842003</v>
      </c>
      <c r="EP14" s="25">
        <v>63120</v>
      </c>
      <c r="EQ14" s="25">
        <v>60623</v>
      </c>
      <c r="ER14" s="25">
        <v>2497</v>
      </c>
      <c r="ES14" s="59">
        <v>0.96044043092522169</v>
      </c>
      <c r="ET14" s="25">
        <v>53766</v>
      </c>
      <c r="EU14" s="25">
        <v>49684</v>
      </c>
      <c r="EV14" s="25">
        <v>4082</v>
      </c>
      <c r="EW14" s="59">
        <v>0.92407841386749989</v>
      </c>
      <c r="EX14" s="25">
        <v>27096</v>
      </c>
      <c r="EY14" s="25">
        <v>26021</v>
      </c>
      <c r="EZ14" s="25">
        <v>1075</v>
      </c>
      <c r="FA14" s="59">
        <v>0.96032624741659289</v>
      </c>
      <c r="FB14" s="25">
        <v>89790</v>
      </c>
      <c r="FC14" s="25">
        <v>84286</v>
      </c>
      <c r="FD14" s="25">
        <v>5504</v>
      </c>
      <c r="FE14" s="59">
        <v>0.93870141441140442</v>
      </c>
      <c r="FF14" s="25">
        <v>81027</v>
      </c>
      <c r="FG14" s="25">
        <v>34781</v>
      </c>
      <c r="FH14" s="25">
        <v>42139</v>
      </c>
      <c r="FI14" s="25">
        <v>4107</v>
      </c>
      <c r="FJ14" s="23">
        <f t="shared" si="45"/>
        <v>5.0686808101003372E-2</v>
      </c>
      <c r="FK14" s="23">
        <f t="shared" si="46"/>
        <v>0.52006121416318019</v>
      </c>
      <c r="FL14" s="36">
        <f t="shared" si="47"/>
        <v>8.468711955198442</v>
      </c>
      <c r="FM14" s="25">
        <v>43080</v>
      </c>
      <c r="FN14" s="25">
        <v>17299</v>
      </c>
      <c r="FO14" s="17">
        <f t="shared" si="48"/>
        <v>0.40155524605385329</v>
      </c>
      <c r="FP14" s="25">
        <v>23554</v>
      </c>
      <c r="FQ14" s="17">
        <f t="shared" si="49"/>
        <v>0.54675023212627671</v>
      </c>
      <c r="FR14" s="25">
        <v>2227</v>
      </c>
      <c r="FS14" s="17">
        <f t="shared" si="50"/>
        <v>5.1694521819870012E-2</v>
      </c>
      <c r="FT14" s="25">
        <v>37947</v>
      </c>
      <c r="FU14" s="25">
        <v>17482</v>
      </c>
      <c r="FV14" s="25">
        <v>18585</v>
      </c>
      <c r="FW14" s="17">
        <f t="shared" si="51"/>
        <v>4.9542783355732999E-2</v>
      </c>
      <c r="FX14" s="17">
        <f t="shared" si="52"/>
        <v>0.48976203652462647</v>
      </c>
      <c r="FY14" s="25">
        <v>1880</v>
      </c>
      <c r="FZ14" s="25">
        <v>175890</v>
      </c>
      <c r="GA14" s="25">
        <v>13956</v>
      </c>
      <c r="GB14" s="25">
        <v>63547</v>
      </c>
      <c r="GC14" s="25">
        <v>56960</v>
      </c>
      <c r="GD14" s="25">
        <v>27524</v>
      </c>
      <c r="GE14" s="18">
        <v>332</v>
      </c>
      <c r="GF14" s="25">
        <v>12410</v>
      </c>
      <c r="GG14" s="18">
        <v>312</v>
      </c>
      <c r="GH14" s="18">
        <v>129</v>
      </c>
      <c r="GI14" s="18">
        <v>720</v>
      </c>
      <c r="GJ14" s="10">
        <f t="shared" si="53"/>
        <v>13956</v>
      </c>
      <c r="GK14" s="10">
        <f t="shared" si="54"/>
        <v>161934</v>
      </c>
      <c r="GL14" s="10">
        <f t="shared" si="55"/>
        <v>98387</v>
      </c>
      <c r="GM14" s="10">
        <f t="shared" si="56"/>
        <v>77503</v>
      </c>
      <c r="GN14" s="10">
        <f t="shared" si="57"/>
        <v>41427</v>
      </c>
      <c r="GO14" s="17">
        <f t="shared" si="58"/>
        <v>7.9345045198703737E-2</v>
      </c>
      <c r="GP14" s="17">
        <f t="shared" si="59"/>
        <v>0.92065495480129622</v>
      </c>
      <c r="GQ14" s="17">
        <f t="shared" si="60"/>
        <v>0.55936664961055205</v>
      </c>
      <c r="GR14" s="17">
        <f t="shared" si="61"/>
        <v>0.23552788674739894</v>
      </c>
      <c r="GS14" s="17">
        <f t="shared" si="62"/>
        <v>0.74001080220592419</v>
      </c>
      <c r="GT14" s="25">
        <v>114709</v>
      </c>
      <c r="GU14" s="25">
        <v>7657</v>
      </c>
      <c r="GV14" s="25">
        <v>39158</v>
      </c>
      <c r="GW14" s="25">
        <v>39811</v>
      </c>
      <c r="GX14" s="25">
        <v>19123</v>
      </c>
      <c r="GY14" s="18">
        <v>241</v>
      </c>
      <c r="GZ14" s="25">
        <v>7897</v>
      </c>
      <c r="HA14" s="18">
        <v>172</v>
      </c>
      <c r="HB14" s="18">
        <v>82</v>
      </c>
      <c r="HC14" s="18">
        <v>568</v>
      </c>
      <c r="HD14" s="23">
        <f t="shared" si="63"/>
        <v>6.6751519061276798E-2</v>
      </c>
      <c r="HE14" s="23">
        <f t="shared" si="64"/>
        <v>0.93324848093872326</v>
      </c>
      <c r="HF14" s="23">
        <f t="shared" si="65"/>
        <v>0.59188032325275264</v>
      </c>
      <c r="HG14" s="23">
        <f t="shared" si="66"/>
        <v>0.24481949977769835</v>
      </c>
      <c r="HH14" s="25">
        <v>61181</v>
      </c>
      <c r="HI14" s="25">
        <v>6299</v>
      </c>
      <c r="HJ14" s="25">
        <v>24389</v>
      </c>
      <c r="HK14" s="25">
        <v>17149</v>
      </c>
      <c r="HL14" s="25">
        <v>8401</v>
      </c>
      <c r="HM14" s="18">
        <v>91</v>
      </c>
      <c r="HN14" s="25">
        <v>4513</v>
      </c>
      <c r="HO14" s="18">
        <v>140</v>
      </c>
      <c r="HP14" s="18">
        <v>47</v>
      </c>
      <c r="HQ14" s="18">
        <v>152</v>
      </c>
      <c r="HR14" s="23">
        <f t="shared" si="67"/>
        <v>0.10295680031382291</v>
      </c>
      <c r="HS14" s="23">
        <f t="shared" si="68"/>
        <v>0.89704319968617707</v>
      </c>
      <c r="HT14" s="80">
        <f t="shared" si="69"/>
        <v>0.49840636799006227</v>
      </c>
      <c r="HU14" s="27">
        <v>283658</v>
      </c>
      <c r="HV14" s="25">
        <v>2657</v>
      </c>
      <c r="HW14" s="25">
        <v>90379</v>
      </c>
      <c r="HX14" s="25">
        <v>7884</v>
      </c>
      <c r="HY14" s="25">
        <v>79339</v>
      </c>
      <c r="HZ14" s="25">
        <v>12303</v>
      </c>
      <c r="IA14" s="18">
        <v>4125</v>
      </c>
      <c r="IB14" s="18">
        <v>442</v>
      </c>
      <c r="IC14" s="25">
        <v>30823</v>
      </c>
      <c r="ID14" s="25">
        <v>41282</v>
      </c>
      <c r="IE14" s="25">
        <v>5187</v>
      </c>
      <c r="IF14" s="18">
        <v>637</v>
      </c>
      <c r="IG14" s="25">
        <v>8600</v>
      </c>
      <c r="IH14" s="17">
        <f t="shared" si="70"/>
        <v>0.18890706414062003</v>
      </c>
      <c r="II14" s="17">
        <f t="shared" si="71"/>
        <v>4.3372652983522414E-2</v>
      </c>
      <c r="IJ14" s="30">
        <f t="shared" si="72"/>
        <v>23.056002600991626</v>
      </c>
      <c r="IK14" s="17">
        <f t="shared" si="176"/>
        <v>0.31517277312117459</v>
      </c>
      <c r="IL14" s="25">
        <v>186240</v>
      </c>
      <c r="IM14" s="25">
        <v>1453</v>
      </c>
      <c r="IN14" s="25">
        <v>79664</v>
      </c>
      <c r="IO14" s="25">
        <v>6557</v>
      </c>
      <c r="IP14" s="25">
        <v>63327</v>
      </c>
      <c r="IQ14" s="25">
        <v>7208</v>
      </c>
      <c r="IR14" s="18">
        <v>3085</v>
      </c>
      <c r="IS14" s="18">
        <v>332</v>
      </c>
      <c r="IT14" s="25">
        <v>15432</v>
      </c>
      <c r="IU14" s="25">
        <v>1315</v>
      </c>
      <c r="IV14" s="25">
        <v>1756</v>
      </c>
      <c r="IW14" s="18">
        <v>308</v>
      </c>
      <c r="IX14" s="25">
        <v>5803</v>
      </c>
      <c r="IY14" s="17">
        <f t="shared" si="73"/>
        <v>0.86605455326460479</v>
      </c>
      <c r="IZ14" s="25">
        <v>97418</v>
      </c>
      <c r="JA14" s="25">
        <v>1204</v>
      </c>
      <c r="JB14" s="25">
        <v>10715</v>
      </c>
      <c r="JC14" s="25">
        <v>1327</v>
      </c>
      <c r="JD14" s="25">
        <v>16012</v>
      </c>
      <c r="JE14" s="25">
        <v>5095</v>
      </c>
      <c r="JF14" s="18">
        <v>1040</v>
      </c>
      <c r="JG14" s="18">
        <v>110</v>
      </c>
      <c r="JH14" s="25">
        <v>15391</v>
      </c>
      <c r="JI14" s="25">
        <v>39967</v>
      </c>
      <c r="JJ14" s="25">
        <v>3431</v>
      </c>
      <c r="JK14" s="18">
        <v>329</v>
      </c>
      <c r="JL14" s="25">
        <v>2797</v>
      </c>
      <c r="JM14" s="80">
        <f t="shared" si="74"/>
        <v>0.36331068180418402</v>
      </c>
      <c r="JN14" s="27">
        <v>283658</v>
      </c>
      <c r="JO14" s="25">
        <v>224307</v>
      </c>
      <c r="JP14" s="18">
        <v>261</v>
      </c>
      <c r="JQ14" s="18">
        <v>1055</v>
      </c>
      <c r="JR14" s="25">
        <v>3037</v>
      </c>
      <c r="JS14" s="18">
        <v>679</v>
      </c>
      <c r="JT14" s="25">
        <v>4594</v>
      </c>
      <c r="JU14" s="18">
        <v>21</v>
      </c>
      <c r="JV14" s="18">
        <v>45</v>
      </c>
      <c r="JW14" s="25">
        <v>49659</v>
      </c>
      <c r="JX14" s="17">
        <f t="shared" si="75"/>
        <v>0.17506645326414202</v>
      </c>
      <c r="JY14" s="17">
        <f t="shared" si="76"/>
        <v>0.82493354673585795</v>
      </c>
      <c r="JZ14" s="25">
        <v>57317</v>
      </c>
      <c r="KA14" s="25">
        <v>47666</v>
      </c>
      <c r="KB14" s="18">
        <v>47</v>
      </c>
      <c r="KC14" s="18">
        <v>191</v>
      </c>
      <c r="KD14" s="25">
        <v>746</v>
      </c>
      <c r="KE14" s="18">
        <v>181</v>
      </c>
      <c r="KF14" s="25">
        <v>430</v>
      </c>
      <c r="KG14" s="18">
        <v>5</v>
      </c>
      <c r="KH14" s="18">
        <v>7</v>
      </c>
      <c r="KI14" s="25">
        <v>8044</v>
      </c>
      <c r="KJ14" s="17">
        <f t="shared" si="77"/>
        <v>0.14034230681996615</v>
      </c>
      <c r="KK14" s="25">
        <v>226341</v>
      </c>
      <c r="KL14" s="25">
        <v>176641</v>
      </c>
      <c r="KM14" s="18">
        <v>214</v>
      </c>
      <c r="KN14" s="18">
        <v>864</v>
      </c>
      <c r="KO14" s="25">
        <v>2291</v>
      </c>
      <c r="KP14" s="18">
        <v>498</v>
      </c>
      <c r="KQ14" s="25">
        <v>4164</v>
      </c>
      <c r="KR14" s="18">
        <v>16</v>
      </c>
      <c r="KS14" s="18">
        <v>38</v>
      </c>
      <c r="KT14" s="25">
        <v>41615</v>
      </c>
      <c r="KU14" s="69">
        <f t="shared" si="78"/>
        <v>0.1838597514369911</v>
      </c>
      <c r="KV14" s="27">
        <v>331708</v>
      </c>
      <c r="KW14" s="25">
        <v>322895</v>
      </c>
      <c r="KX14" s="25">
        <v>8813</v>
      </c>
      <c r="KY14" s="59">
        <v>2.6568548241224212E-2</v>
      </c>
      <c r="KZ14" s="25">
        <v>5485</v>
      </c>
      <c r="LA14" s="25">
        <v>2196</v>
      </c>
      <c r="LB14" s="25">
        <v>2361</v>
      </c>
      <c r="LC14" s="25">
        <v>2503</v>
      </c>
      <c r="LD14" s="25">
        <v>210723</v>
      </c>
      <c r="LE14" s="25">
        <v>206467</v>
      </c>
      <c r="LF14" s="25">
        <v>4256</v>
      </c>
      <c r="LG14" s="59">
        <v>2.019713083052159E-2</v>
      </c>
      <c r="LH14" s="25">
        <v>120985</v>
      </c>
      <c r="LI14" s="25">
        <v>116428</v>
      </c>
      <c r="LJ14" s="25">
        <v>4557</v>
      </c>
      <c r="LK14" s="35">
        <v>3.7665826342108528E-2</v>
      </c>
      <c r="LL14" s="27">
        <v>36632</v>
      </c>
      <c r="LM14" s="18">
        <v>642</v>
      </c>
      <c r="LN14" s="25">
        <v>31015</v>
      </c>
      <c r="LO14" s="25">
        <v>4181</v>
      </c>
      <c r="LP14" s="18">
        <v>131</v>
      </c>
      <c r="LQ14" s="18">
        <v>131</v>
      </c>
      <c r="LR14" s="18">
        <v>532</v>
      </c>
      <c r="LS14" s="23">
        <f t="shared" si="79"/>
        <v>1.4522821576763486E-2</v>
      </c>
      <c r="LT14" s="23">
        <f t="shared" si="80"/>
        <v>0.98547717842323657</v>
      </c>
      <c r="LU14" s="17">
        <f t="shared" si="81"/>
        <v>0.86418977942782271</v>
      </c>
      <c r="LV14" s="25">
        <v>36632</v>
      </c>
      <c r="LW14" s="25">
        <v>5884</v>
      </c>
      <c r="LX14" s="25">
        <v>2314</v>
      </c>
      <c r="LY14" s="25">
        <v>10122</v>
      </c>
      <c r="LZ14" s="25">
        <v>4614</v>
      </c>
      <c r="MA14" s="25">
        <v>1084</v>
      </c>
      <c r="MB14" s="25">
        <v>1227</v>
      </c>
      <c r="MC14" s="25">
        <v>3263</v>
      </c>
      <c r="MD14" s="25">
        <v>7769</v>
      </c>
      <c r="ME14" s="18">
        <v>94</v>
      </c>
      <c r="MF14" s="18">
        <v>261</v>
      </c>
      <c r="MG14" s="17">
        <f t="shared" si="82"/>
        <v>0.15216204411443546</v>
      </c>
      <c r="MH14" s="17">
        <f t="shared" si="83"/>
        <v>0.71219152653417772</v>
      </c>
      <c r="MI14" s="25">
        <v>36632</v>
      </c>
      <c r="MJ14" s="25">
        <v>9414</v>
      </c>
      <c r="MK14" s="25">
        <v>2966</v>
      </c>
      <c r="ML14" s="25">
        <v>12397</v>
      </c>
      <c r="MM14" s="25">
        <v>4804</v>
      </c>
      <c r="MN14" s="25">
        <v>1686</v>
      </c>
      <c r="MO14" s="25">
        <v>1370</v>
      </c>
      <c r="MP14" s="25">
        <v>3603</v>
      </c>
      <c r="MQ14" s="18">
        <v>64</v>
      </c>
      <c r="MR14" s="18">
        <v>73</v>
      </c>
      <c r="MS14" s="18">
        <v>255</v>
      </c>
      <c r="MT14" s="17">
        <f t="shared" si="84"/>
        <v>0.77647958069447476</v>
      </c>
      <c r="MU14" s="69">
        <f t="shared" si="85"/>
        <v>0.78819065298100022</v>
      </c>
      <c r="MV14" s="27">
        <v>36632</v>
      </c>
      <c r="MW14" s="25">
        <v>5346</v>
      </c>
      <c r="MX14" s="18">
        <v>60</v>
      </c>
      <c r="MY14" s="25">
        <v>7530</v>
      </c>
      <c r="MZ14" s="18">
        <v>1129</v>
      </c>
      <c r="NA14" s="25">
        <v>16254</v>
      </c>
      <c r="NB14" s="18">
        <v>532</v>
      </c>
      <c r="NC14" s="25">
        <v>5567</v>
      </c>
      <c r="ND14" s="18">
        <v>214</v>
      </c>
      <c r="NE14" s="17">
        <f t="shared" si="86"/>
        <v>0.14593797772439399</v>
      </c>
      <c r="NF14" s="10">
        <f t="shared" si="87"/>
        <v>24736.195348329329</v>
      </c>
      <c r="NG14" s="17">
        <f t="shared" si="88"/>
        <v>0.74161934920288275</v>
      </c>
      <c r="NH14" s="25">
        <v>36632</v>
      </c>
      <c r="NI14" s="18">
        <v>275</v>
      </c>
      <c r="NJ14" s="18">
        <v>6</v>
      </c>
      <c r="NK14" s="18">
        <v>2</v>
      </c>
      <c r="NL14" s="18">
        <v>19</v>
      </c>
      <c r="NM14" s="25">
        <v>15624</v>
      </c>
      <c r="NN14" s="25">
        <v>20294</v>
      </c>
      <c r="NO14" s="18">
        <v>310</v>
      </c>
      <c r="NP14" s="18">
        <v>1</v>
      </c>
      <c r="NQ14" s="32">
        <v>101</v>
      </c>
      <c r="NR14" s="27">
        <v>36632</v>
      </c>
      <c r="NS14" s="37">
        <f t="shared" si="89"/>
        <v>1.561667394627648</v>
      </c>
      <c r="NT14" s="37">
        <f t="shared" si="90"/>
        <v>0.42139505501225055</v>
      </c>
      <c r="NU14" s="37">
        <f t="shared" si="91"/>
        <v>0.64034121698393554</v>
      </c>
      <c r="NV14" s="17">
        <f t="shared" si="92"/>
        <v>0.13002847161204403</v>
      </c>
      <c r="NW14" s="10">
        <f t="shared" si="93"/>
        <v>12205</v>
      </c>
      <c r="NX14" s="17">
        <f t="shared" si="94"/>
        <v>0.33317864162480892</v>
      </c>
      <c r="NY14" s="19">
        <f t="shared" si="95"/>
        <v>0.21995350429814919</v>
      </c>
      <c r="NZ14" s="25">
        <v>11684</v>
      </c>
      <c r="OA14" s="25">
        <v>24427</v>
      </c>
      <c r="OB14" s="25">
        <v>2567</v>
      </c>
      <c r="OC14" s="25">
        <v>16787</v>
      </c>
      <c r="OD14" s="18">
        <v>1009</v>
      </c>
      <c r="OE14" s="18">
        <v>733</v>
      </c>
      <c r="OF14" s="17">
        <f t="shared" si="96"/>
        <v>0.45826053723520421</v>
      </c>
      <c r="OG14" s="17">
        <f t="shared" si="97"/>
        <v>0.31895610395282814</v>
      </c>
      <c r="OH14" s="17">
        <f t="shared" si="98"/>
        <v>0.66682135837519108</v>
      </c>
      <c r="OI14" s="69">
        <f t="shared" si="99"/>
        <v>2.7544223629613451E-2</v>
      </c>
      <c r="OJ14" s="27">
        <v>36632</v>
      </c>
      <c r="OK14" s="25">
        <v>2450</v>
      </c>
      <c r="OL14" s="25">
        <v>27472</v>
      </c>
      <c r="OM14" s="25">
        <v>2510</v>
      </c>
      <c r="ON14" s="18">
        <v>560</v>
      </c>
      <c r="OO14" s="18">
        <v>268</v>
      </c>
      <c r="OP14" s="18">
        <v>199</v>
      </c>
      <c r="OQ14" s="25">
        <v>3427</v>
      </c>
      <c r="OR14" s="69">
        <f t="shared" si="100"/>
        <v>0.83754640751255738</v>
      </c>
      <c r="OS14" s="85">
        <v>28006</v>
      </c>
      <c r="OT14" s="22">
        <v>27718</v>
      </c>
      <c r="OU14" s="38">
        <f t="shared" si="101"/>
        <v>0.97440764958166348</v>
      </c>
      <c r="OV14" s="39">
        <v>0.68197092142290205</v>
      </c>
      <c r="OW14" s="22">
        <v>1890287</v>
      </c>
      <c r="OX14" s="36">
        <f t="shared" si="102"/>
        <v>77346763.466000006</v>
      </c>
      <c r="OY14" s="36">
        <f t="shared" si="103"/>
        <v>1878015.9418676272</v>
      </c>
      <c r="OZ14" s="22">
        <v>48</v>
      </c>
      <c r="PA14" s="22">
        <v>48</v>
      </c>
      <c r="PB14" s="38">
        <f t="shared" si="104"/>
        <v>1.6874077198903185E-3</v>
      </c>
      <c r="PC14" s="39">
        <v>0.53291666666666659</v>
      </c>
      <c r="PD14" s="22">
        <v>2558</v>
      </c>
      <c r="PE14" s="40">
        <f t="shared" si="105"/>
        <v>104668.24399999999</v>
      </c>
      <c r="PF14" s="36">
        <f t="shared" si="106"/>
        <v>14743.530078306792</v>
      </c>
      <c r="PG14" s="22">
        <v>223</v>
      </c>
      <c r="PH14" s="22">
        <v>223</v>
      </c>
      <c r="PI14" s="38">
        <f t="shared" si="107"/>
        <v>7.8394150319904387E-3</v>
      </c>
      <c r="PJ14" s="39">
        <v>0.11304932735426008</v>
      </c>
      <c r="PK14" s="22">
        <v>2521</v>
      </c>
      <c r="PL14" s="41">
        <f t="shared" si="108"/>
        <v>103154.27799999999</v>
      </c>
      <c r="PM14" s="36">
        <f t="shared" si="109"/>
        <v>18229.497581999556</v>
      </c>
      <c r="PN14" s="22">
        <v>280</v>
      </c>
      <c r="PO14" s="22">
        <v>280</v>
      </c>
      <c r="PP14" s="38">
        <f t="shared" si="110"/>
        <v>9.8432116993601906E-3</v>
      </c>
      <c r="PQ14" s="39">
        <v>0.51510714285714287</v>
      </c>
      <c r="PR14" s="22">
        <v>14423</v>
      </c>
      <c r="PS14" s="41">
        <f t="shared" si="111"/>
        <v>590160.31400000001</v>
      </c>
      <c r="PT14" s="36">
        <f t="shared" si="112"/>
        <v>36713.138139657232</v>
      </c>
      <c r="PU14" s="22">
        <v>35</v>
      </c>
      <c r="PV14" s="22">
        <v>35</v>
      </c>
      <c r="PW14" s="38">
        <f t="shared" si="113"/>
        <v>1.2304014624200238E-3</v>
      </c>
      <c r="PX14" s="39">
        <v>0.16628571428571429</v>
      </c>
      <c r="PY14" s="22">
        <v>582</v>
      </c>
      <c r="PZ14" s="36">
        <f t="shared" si="114"/>
        <v>5339.8352926893422</v>
      </c>
      <c r="QA14" s="22"/>
      <c r="QB14" s="22"/>
      <c r="QC14" s="39">
        <v>0</v>
      </c>
      <c r="QD14" s="22"/>
      <c r="QE14" s="22">
        <f t="shared" si="115"/>
        <v>0</v>
      </c>
      <c r="QF14" s="22"/>
      <c r="QG14" s="22">
        <v>30</v>
      </c>
      <c r="QH14" s="22">
        <v>30</v>
      </c>
      <c r="QI14" s="38">
        <f t="shared" si="116"/>
        <v>1.054629824931449E-3</v>
      </c>
      <c r="QJ14" s="39">
        <v>0.25533333333333336</v>
      </c>
      <c r="QK14" s="22">
        <v>766</v>
      </c>
      <c r="QL14" s="42">
        <f t="shared" si="117"/>
        <v>63.608640000000008</v>
      </c>
      <c r="QM14" s="22">
        <f t="shared" si="118"/>
        <v>112</v>
      </c>
      <c r="QN14" s="22">
        <v>105</v>
      </c>
      <c r="QO14" s="22">
        <v>105</v>
      </c>
      <c r="QP14" s="38">
        <f t="shared" si="119"/>
        <v>3.6912043872600717E-3</v>
      </c>
      <c r="QQ14" s="39">
        <v>0.10380952380952381</v>
      </c>
      <c r="QR14" s="22">
        <v>1090</v>
      </c>
      <c r="QS14" s="36">
        <f t="shared" si="120"/>
        <v>24687.885716598208</v>
      </c>
      <c r="QT14" s="22">
        <v>7</v>
      </c>
      <c r="QU14" s="22">
        <v>7</v>
      </c>
      <c r="QV14" s="38">
        <f t="shared" si="121"/>
        <v>2.4608029248400476E-4</v>
      </c>
      <c r="QW14" s="39">
        <v>0.13</v>
      </c>
      <c r="QX14" s="22">
        <v>91</v>
      </c>
      <c r="QY14" s="36">
        <f t="shared" si="122"/>
        <v>1645.8590477732139</v>
      </c>
      <c r="QZ14" s="22"/>
      <c r="RA14" s="22"/>
      <c r="RB14" s="38">
        <f t="shared" si="123"/>
        <v>0</v>
      </c>
      <c r="RC14" s="39">
        <v>0</v>
      </c>
      <c r="RD14" s="22"/>
      <c r="RE14" s="36">
        <f t="shared" si="124"/>
        <v>0</v>
      </c>
      <c r="RF14" s="10">
        <f t="shared" si="125"/>
        <v>28734</v>
      </c>
      <c r="RG14" s="10">
        <f t="shared" si="126"/>
        <v>28446</v>
      </c>
      <c r="RH14" s="17">
        <f t="shared" si="127"/>
        <v>3.6585883451466406E-2</v>
      </c>
      <c r="RI14" s="17">
        <f t="shared" si="128"/>
        <v>8.35868619295254E-4</v>
      </c>
      <c r="RJ14" s="17">
        <f t="shared" si="129"/>
        <v>0.9487615737025662</v>
      </c>
      <c r="RK14" s="17">
        <f t="shared" si="130"/>
        <v>7.4483365594408936E-3</v>
      </c>
      <c r="RL14" s="17">
        <f t="shared" si="131"/>
        <v>1.8547241234971396E-2</v>
      </c>
      <c r="RM14" s="17">
        <f t="shared" si="132"/>
        <v>2.6976504419692193E-3</v>
      </c>
      <c r="RN14" s="17">
        <f t="shared" si="133"/>
        <v>1.2472161061942572E-2</v>
      </c>
      <c r="RO14" s="17">
        <f t="shared" si="134"/>
        <v>8.3147740412950477E-4</v>
      </c>
      <c r="RP14" s="17">
        <f t="shared" si="135"/>
        <v>0</v>
      </c>
      <c r="RQ14" s="17">
        <f t="shared" si="136"/>
        <v>3.2134675772488072E-5</v>
      </c>
      <c r="RR14" s="36">
        <f t="shared" si="137"/>
        <v>1979439.2963646515</v>
      </c>
      <c r="RS14" s="36">
        <f t="shared" si="138"/>
        <v>5.9674150046566607</v>
      </c>
      <c r="RT14" s="10">
        <f t="shared" si="139"/>
        <v>288</v>
      </c>
      <c r="RU14" s="17">
        <f t="shared" si="140"/>
        <v>1.0022969304656505E-2</v>
      </c>
      <c r="RV14" s="37">
        <f t="shared" si="141"/>
        <v>11.544094104545138</v>
      </c>
      <c r="RW14" s="36">
        <f t="shared" si="142"/>
        <v>8.5756146972638586E-2</v>
      </c>
      <c r="RX14" s="85">
        <v>1.2280949999999999</v>
      </c>
      <c r="RY14" s="93">
        <v>258</v>
      </c>
      <c r="RZ14" s="43" t="b">
        <v>0</v>
      </c>
      <c r="SA14" s="18" t="b">
        <v>0</v>
      </c>
      <c r="SB14" s="18" t="b">
        <v>0</v>
      </c>
      <c r="SC14" s="18" t="b">
        <v>0</v>
      </c>
      <c r="SD14" s="18" t="b">
        <v>0</v>
      </c>
      <c r="SE14" s="32" t="b">
        <v>1</v>
      </c>
      <c r="SF14" s="43" t="b">
        <v>1</v>
      </c>
      <c r="SG14" s="18" t="b">
        <v>1</v>
      </c>
      <c r="SH14" s="18">
        <v>22</v>
      </c>
      <c r="SI14" s="18">
        <v>3</v>
      </c>
      <c r="SJ14" s="22">
        <v>13</v>
      </c>
      <c r="SK14" s="22">
        <v>6</v>
      </c>
      <c r="SL14" s="22">
        <v>48</v>
      </c>
      <c r="SM14" s="22">
        <v>10</v>
      </c>
      <c r="SN14" s="18">
        <v>26</v>
      </c>
      <c r="SO14" s="18">
        <v>797</v>
      </c>
      <c r="SP14" s="18">
        <v>3720</v>
      </c>
      <c r="SQ14" s="17">
        <f t="shared" si="143"/>
        <v>5.3719008264462811E-2</v>
      </c>
      <c r="SR14" s="17">
        <f t="shared" si="144"/>
        <v>5.4726368159203981E-2</v>
      </c>
      <c r="SS14" s="17">
        <f t="shared" si="145"/>
        <v>4.5454545454545456E-2</v>
      </c>
      <c r="ST14" s="17">
        <f t="shared" si="146"/>
        <v>9.1324200913242004E-3</v>
      </c>
      <c r="SU14" s="17">
        <f t="shared" si="147"/>
        <v>1.5148923693405331E-2</v>
      </c>
      <c r="SV14" s="17">
        <f t="shared" si="148"/>
        <v>3.7633919087073961E-2</v>
      </c>
      <c r="SW14" s="17">
        <f t="shared" si="149"/>
        <v>0.3</v>
      </c>
      <c r="SX14" s="17">
        <f t="shared" si="150"/>
        <v>0.45833333333333331</v>
      </c>
      <c r="SY14" s="17">
        <f t="shared" si="151"/>
        <v>2.1739130434782608E-2</v>
      </c>
      <c r="SZ14" s="17">
        <f t="shared" si="152"/>
        <v>3.1115564349619741E-2</v>
      </c>
      <c r="TA14" s="17">
        <f t="shared" si="153"/>
        <v>0.20442659571379745</v>
      </c>
      <c r="TB14" s="24">
        <f t="shared" si="154"/>
        <v>4.8917314134606338</v>
      </c>
      <c r="TC14" s="69">
        <f t="shared" si="155"/>
        <v>7.8898893765494086E-3</v>
      </c>
      <c r="TD14" s="17">
        <f t="shared" si="177"/>
        <v>3.2972031566741526E-4</v>
      </c>
      <c r="TE14" s="95"/>
      <c r="TF14" s="71"/>
      <c r="TG14" s="71"/>
      <c r="TH14" s="71">
        <v>9</v>
      </c>
      <c r="TI14" s="71"/>
      <c r="TJ14" s="71">
        <v>1</v>
      </c>
      <c r="TK14" s="71">
        <v>13</v>
      </c>
      <c r="TL14" s="71"/>
      <c r="TM14" s="71">
        <v>1</v>
      </c>
      <c r="TN14" s="71"/>
      <c r="TO14" s="71">
        <v>1</v>
      </c>
      <c r="TP14" s="71"/>
      <c r="TQ14" s="71">
        <v>2</v>
      </c>
      <c r="TR14" s="72">
        <v>2</v>
      </c>
      <c r="TS14" s="72">
        <v>22</v>
      </c>
      <c r="TT14" s="72"/>
      <c r="TU14" s="72">
        <v>4</v>
      </c>
      <c r="TV14" s="72">
        <v>7</v>
      </c>
      <c r="TW14" s="72"/>
      <c r="TX14" s="72">
        <v>3</v>
      </c>
      <c r="TY14" s="72">
        <v>4</v>
      </c>
      <c r="TZ14" s="72">
        <v>66</v>
      </c>
      <c r="UA14" s="72"/>
      <c r="UB14" s="72">
        <v>3</v>
      </c>
      <c r="UC14" s="72">
        <v>1</v>
      </c>
      <c r="UD14" s="72">
        <v>29</v>
      </c>
      <c r="UE14" s="72"/>
      <c r="UF14" s="72">
        <v>1</v>
      </c>
      <c r="UG14" s="72">
        <v>25</v>
      </c>
      <c r="UH14" s="72">
        <v>10</v>
      </c>
      <c r="UI14" s="72">
        <v>55</v>
      </c>
      <c r="UJ14" s="73">
        <v>3</v>
      </c>
      <c r="UK14" s="73">
        <v>21</v>
      </c>
      <c r="UL14" s="73">
        <v>1</v>
      </c>
      <c r="UM14" s="73"/>
      <c r="UN14" s="73">
        <v>6</v>
      </c>
      <c r="UO14" s="73"/>
      <c r="UP14" s="73">
        <v>23</v>
      </c>
      <c r="UQ14" s="73">
        <v>1</v>
      </c>
      <c r="UR14" s="73">
        <v>80</v>
      </c>
      <c r="US14" s="73">
        <v>3</v>
      </c>
      <c r="UT14" s="73">
        <v>1</v>
      </c>
      <c r="UU14" s="73">
        <v>1</v>
      </c>
      <c r="UV14" s="73">
        <v>2</v>
      </c>
      <c r="UW14" s="73">
        <v>1</v>
      </c>
      <c r="UX14" s="73"/>
      <c r="UY14" s="73">
        <v>28</v>
      </c>
      <c r="UZ14" s="73">
        <v>15</v>
      </c>
      <c r="VA14" s="73">
        <v>64</v>
      </c>
      <c r="VB14" s="73">
        <v>4</v>
      </c>
      <c r="VC14" s="73">
        <v>21</v>
      </c>
      <c r="VD14" s="73">
        <v>1</v>
      </c>
      <c r="VE14" s="73">
        <v>1</v>
      </c>
      <c r="VF14" s="73">
        <v>7</v>
      </c>
      <c r="VG14" s="73">
        <v>1</v>
      </c>
      <c r="VH14" s="73">
        <v>55</v>
      </c>
      <c r="VI14" s="73">
        <v>1</v>
      </c>
      <c r="VJ14" s="73">
        <v>69</v>
      </c>
      <c r="VK14" s="73">
        <v>8</v>
      </c>
      <c r="VL14" s="73">
        <v>1</v>
      </c>
      <c r="VM14" s="73">
        <v>1</v>
      </c>
      <c r="VN14" s="73">
        <v>4</v>
      </c>
      <c r="VO14" s="73">
        <v>12</v>
      </c>
      <c r="VP14" s="73">
        <v>37</v>
      </c>
      <c r="VQ14" s="73">
        <v>20</v>
      </c>
      <c r="VR14" s="73">
        <v>55</v>
      </c>
      <c r="VS14" s="73"/>
      <c r="VT14" s="73">
        <v>23</v>
      </c>
      <c r="VU14" s="73"/>
      <c r="VV14" s="73"/>
      <c r="VW14" s="73">
        <v>7</v>
      </c>
      <c r="VX14" s="73"/>
      <c r="VY14" s="73">
        <v>55</v>
      </c>
      <c r="VZ14" s="73">
        <v>7</v>
      </c>
      <c r="WA14" s="73">
        <v>100</v>
      </c>
      <c r="WB14" s="73"/>
      <c r="WC14" s="73">
        <v>1</v>
      </c>
      <c r="WD14" s="73">
        <v>2</v>
      </c>
      <c r="WE14" s="73">
        <v>8</v>
      </c>
      <c r="WF14" s="73">
        <v>29</v>
      </c>
      <c r="WG14" s="73"/>
      <c r="WH14" s="73">
        <v>1</v>
      </c>
      <c r="WI14" s="73"/>
      <c r="WJ14" s="73">
        <v>8</v>
      </c>
      <c r="WK14" s="73">
        <v>55</v>
      </c>
      <c r="WL14" s="73"/>
      <c r="WM14" s="73"/>
      <c r="WN14" s="73">
        <v>51</v>
      </c>
      <c r="WO14" s="22">
        <f t="shared" si="156"/>
        <v>9</v>
      </c>
      <c r="WP14" s="22">
        <f t="shared" si="157"/>
        <v>64</v>
      </c>
      <c r="WQ14" s="22">
        <f t="shared" si="158"/>
        <v>2</v>
      </c>
      <c r="WR14" s="22">
        <f t="shared" si="159"/>
        <v>5</v>
      </c>
      <c r="WS14" s="22">
        <f t="shared" si="160"/>
        <v>36</v>
      </c>
      <c r="WT14" s="22">
        <f t="shared" si="161"/>
        <v>1</v>
      </c>
      <c r="WU14" s="22">
        <f t="shared" si="162"/>
        <v>137</v>
      </c>
      <c r="WV14" s="22">
        <f t="shared" si="163"/>
        <v>6</v>
      </c>
      <c r="WW14" s="22">
        <f t="shared" si="164"/>
        <v>328</v>
      </c>
      <c r="WX14" s="22">
        <f t="shared" si="165"/>
        <v>0</v>
      </c>
      <c r="WY14" s="22">
        <f t="shared" si="166"/>
        <v>16</v>
      </c>
      <c r="WZ14" s="22">
        <f t="shared" si="167"/>
        <v>3</v>
      </c>
      <c r="XA14" s="22">
        <f t="shared" si="168"/>
        <v>31</v>
      </c>
      <c r="XB14" s="22">
        <f t="shared" si="169"/>
        <v>35</v>
      </c>
      <c r="XC14" s="22">
        <f t="shared" si="170"/>
        <v>14</v>
      </c>
      <c r="XD14" s="22">
        <f t="shared" si="171"/>
        <v>0</v>
      </c>
      <c r="XE14" s="22">
        <f t="shared" si="172"/>
        <v>99</v>
      </c>
      <c r="XF14" s="22">
        <f t="shared" si="173"/>
        <v>100</v>
      </c>
      <c r="XG14" s="93">
        <f t="shared" si="174"/>
        <v>227</v>
      </c>
    </row>
    <row r="15" spans="1:631" ht="17.100000000000001" customHeight="1" x14ac:dyDescent="0.2">
      <c r="A15" s="101"/>
      <c r="B15" s="27" t="s">
        <v>6</v>
      </c>
      <c r="C15" s="535" t="s">
        <v>7</v>
      </c>
      <c r="D15" s="25" t="s">
        <v>28</v>
      </c>
      <c r="E15" s="535" t="s">
        <v>29</v>
      </c>
      <c r="F15" s="25" t="s">
        <v>30</v>
      </c>
      <c r="G15" s="535" t="s">
        <v>29</v>
      </c>
      <c r="H15" s="25">
        <v>45</v>
      </c>
      <c r="I15" s="28">
        <v>13</v>
      </c>
      <c r="J15" s="17">
        <f t="shared" si="0"/>
        <v>0.88233102934481189</v>
      </c>
      <c r="K15" s="17">
        <f t="shared" si="1"/>
        <v>0.48143702661313686</v>
      </c>
      <c r="L15" s="17">
        <f t="shared" si="2"/>
        <v>2.5671876670172841E-2</v>
      </c>
      <c r="M15" s="17">
        <f t="shared" si="3"/>
        <v>0.13384977984031571</v>
      </c>
      <c r="N15" s="17">
        <f t="shared" si="4"/>
        <v>0.48068356094354781</v>
      </c>
      <c r="O15" s="17">
        <f t="shared" si="5"/>
        <v>0.41045486527875502</v>
      </c>
      <c r="P15" s="17">
        <f t="shared" si="6"/>
        <v>0.77516183301027686</v>
      </c>
      <c r="Q15" s="17">
        <f t="shared" si="7"/>
        <v>0.53055687983836175</v>
      </c>
      <c r="R15" s="69">
        <f t="shared" si="8"/>
        <v>0.92979822106963317</v>
      </c>
      <c r="S15" s="422">
        <f t="shared" si="9"/>
        <v>0.51666056362322366</v>
      </c>
      <c r="T15" s="17">
        <f t="shared" si="175"/>
        <v>0.48333943637677634</v>
      </c>
      <c r="U15" s="10">
        <f t="shared" si="10"/>
        <v>65674.712596567246</v>
      </c>
      <c r="V15" s="32">
        <v>6</v>
      </c>
      <c r="W15" s="550">
        <f t="shared" si="11"/>
        <v>-0.97432812332982721</v>
      </c>
      <c r="X15" s="550">
        <f t="shared" si="12"/>
        <v>0.40554945251211238</v>
      </c>
      <c r="Y15" s="550">
        <f t="shared" si="13"/>
        <v>0.59445054748788762</v>
      </c>
      <c r="Z15" s="551">
        <f t="shared" si="14"/>
        <v>80772.157041011698</v>
      </c>
      <c r="AA15" s="426">
        <f t="shared" si="15"/>
        <v>0.4319789221133819</v>
      </c>
      <c r="AB15" s="59">
        <f t="shared" si="16"/>
        <v>0.94741027083894014</v>
      </c>
      <c r="AC15" s="59">
        <f t="shared" si="17"/>
        <v>7.9500474695099688E-2</v>
      </c>
      <c r="AD15" s="59">
        <f t="shared" si="18"/>
        <v>0.48068356094354781</v>
      </c>
      <c r="AE15" s="59">
        <f t="shared" si="19"/>
        <v>0.46944312016163819</v>
      </c>
      <c r="AF15" s="59">
        <f t="shared" si="20"/>
        <v>0.19796366044451802</v>
      </c>
      <c r="AG15" s="59">
        <f t="shared" si="21"/>
        <v>0.23604155457141673</v>
      </c>
      <c r="AH15" s="59">
        <f t="shared" si="22"/>
        <v>0.41045486527875502</v>
      </c>
      <c r="AI15" s="59">
        <f t="shared" si="23"/>
        <v>0.90290136997640824</v>
      </c>
      <c r="AJ15" s="59">
        <f t="shared" si="24"/>
        <v>0.86176068871321554</v>
      </c>
      <c r="AK15" s="59">
        <f t="shared" si="25"/>
        <v>0.22483816698972314</v>
      </c>
      <c r="AL15" s="35">
        <f t="shared" si="26"/>
        <v>2.5671876670172841E-2</v>
      </c>
      <c r="AM15" s="27">
        <v>135877</v>
      </c>
      <c r="AN15" s="25">
        <v>66718</v>
      </c>
      <c r="AO15" s="25">
        <v>69159</v>
      </c>
      <c r="AP15" s="17">
        <f t="shared" si="27"/>
        <v>2.6390928079384609E-3</v>
      </c>
      <c r="AQ15" s="63">
        <v>96.470452146502979</v>
      </c>
      <c r="AR15" s="58">
        <v>2156.6173482700001</v>
      </c>
      <c r="AS15" s="24">
        <f t="shared" si="28"/>
        <v>63.004686533287</v>
      </c>
      <c r="AT15" s="17">
        <f t="shared" si="29"/>
        <v>5.4411481292726674E-2</v>
      </c>
      <c r="AU15" s="25">
        <v>118313</v>
      </c>
      <c r="AV15" s="25">
        <v>56248</v>
      </c>
      <c r="AW15" s="25">
        <v>62065</v>
      </c>
      <c r="AX15" s="25">
        <v>17564</v>
      </c>
      <c r="AY15" s="25">
        <v>10470</v>
      </c>
      <c r="AZ15" s="25">
        <v>7094</v>
      </c>
      <c r="BA15" s="25">
        <v>58696</v>
      </c>
      <c r="BB15" s="25">
        <v>28492</v>
      </c>
      <c r="BC15" s="25">
        <v>30204</v>
      </c>
      <c r="BD15" s="63">
        <v>94.331876572639388</v>
      </c>
      <c r="BE15" s="25">
        <v>77181</v>
      </c>
      <c r="BF15" s="25">
        <v>38226</v>
      </c>
      <c r="BG15" s="25">
        <v>38955</v>
      </c>
      <c r="BH15" s="63">
        <v>98.128609934539853</v>
      </c>
      <c r="BI15" s="17">
        <v>0.4319789221133819</v>
      </c>
      <c r="BJ15" s="25">
        <v>41357</v>
      </c>
      <c r="BK15" s="25">
        <v>88098</v>
      </c>
      <c r="BL15" s="25">
        <v>6422</v>
      </c>
      <c r="BM15" s="17">
        <v>0.54233921314899325</v>
      </c>
      <c r="BN15" s="10">
        <f t="shared" si="30"/>
        <v>62185.574734954243</v>
      </c>
      <c r="BO15" s="29">
        <v>0.46944312016163819</v>
      </c>
      <c r="BP15" s="30">
        <f t="shared" si="31"/>
        <v>0.53055687983836175</v>
      </c>
      <c r="BQ15" s="31">
        <v>7.2896092987354981</v>
      </c>
      <c r="BR15" s="25">
        <v>94520</v>
      </c>
      <c r="BS15" s="25">
        <v>31126</v>
      </c>
      <c r="BT15" s="25">
        <v>54063</v>
      </c>
      <c r="BU15" s="25">
        <v>6946</v>
      </c>
      <c r="BV15" s="18">
        <v>1474</v>
      </c>
      <c r="BW15" s="18">
        <v>911</v>
      </c>
      <c r="BX15" s="25">
        <v>24161</v>
      </c>
      <c r="BY15" s="25">
        <v>16995</v>
      </c>
      <c r="BZ15" s="25">
        <v>7166</v>
      </c>
      <c r="CA15" s="59">
        <v>0.2965936840362568</v>
      </c>
      <c r="CB15" s="25">
        <v>118313</v>
      </c>
      <c r="CC15" s="25">
        <v>17564</v>
      </c>
      <c r="CD15" s="17">
        <f t="shared" si="32"/>
        <v>0.14845367795593045</v>
      </c>
      <c r="CE15" s="18">
        <v>916</v>
      </c>
      <c r="CF15" s="25">
        <v>2187</v>
      </c>
      <c r="CG15" s="25">
        <v>3689</v>
      </c>
      <c r="CH15" s="25">
        <v>4847</v>
      </c>
      <c r="CI15" s="25">
        <v>4473</v>
      </c>
      <c r="CJ15" s="25">
        <v>3208</v>
      </c>
      <c r="CK15" s="25">
        <v>2000</v>
      </c>
      <c r="CL15" s="25">
        <v>1329</v>
      </c>
      <c r="CM15" s="25">
        <v>1512</v>
      </c>
      <c r="CN15" s="26">
        <v>4.8968585737345309</v>
      </c>
      <c r="CO15" s="33">
        <v>24161</v>
      </c>
      <c r="CP15" s="34">
        <f t="shared" si="33"/>
        <v>5.6238152394354541</v>
      </c>
      <c r="CQ15" s="10">
        <v>906</v>
      </c>
      <c r="CR15" s="10">
        <v>1754</v>
      </c>
      <c r="CS15" s="10">
        <v>2044</v>
      </c>
      <c r="CT15" s="10">
        <v>10263</v>
      </c>
      <c r="CU15" s="10">
        <v>8801</v>
      </c>
      <c r="CV15" s="10">
        <v>186</v>
      </c>
      <c r="CW15" s="10">
        <v>59</v>
      </c>
      <c r="CX15" s="10">
        <v>148</v>
      </c>
      <c r="CY15" s="25">
        <v>24161</v>
      </c>
      <c r="CZ15" s="25">
        <v>20285</v>
      </c>
      <c r="DA15" s="25">
        <v>1683</v>
      </c>
      <c r="DB15" s="18">
        <v>759</v>
      </c>
      <c r="DC15" s="25">
        <v>1322</v>
      </c>
      <c r="DD15" s="18">
        <v>42</v>
      </c>
      <c r="DE15" s="18">
        <v>70</v>
      </c>
      <c r="DF15" s="25">
        <v>24161</v>
      </c>
      <c r="DG15" s="25">
        <v>4725</v>
      </c>
      <c r="DH15" s="18">
        <v>40</v>
      </c>
      <c r="DI15" s="18">
        <v>18</v>
      </c>
      <c r="DJ15" s="25">
        <v>19217</v>
      </c>
      <c r="DK15" s="18">
        <v>126</v>
      </c>
      <c r="DL15" s="18">
        <v>35</v>
      </c>
      <c r="DM15" s="25">
        <f t="shared" si="34"/>
        <v>23333.531103845038</v>
      </c>
      <c r="DN15" s="17">
        <f t="shared" si="35"/>
        <v>0.79537270808327465</v>
      </c>
      <c r="DO15" s="17">
        <f t="shared" si="36"/>
        <v>5.2150159347709116E-3</v>
      </c>
      <c r="DP15" s="23">
        <f t="shared" si="37"/>
        <v>0.19796366044451802</v>
      </c>
      <c r="DQ15" s="23">
        <f t="shared" si="38"/>
        <v>0.80203633955548193</v>
      </c>
      <c r="DR15" s="25">
        <v>24161</v>
      </c>
      <c r="DS15" s="18">
        <v>98</v>
      </c>
      <c r="DT15" s="25">
        <v>14241</v>
      </c>
      <c r="DU15" s="18">
        <v>17</v>
      </c>
      <c r="DV15" s="25">
        <v>5919</v>
      </c>
      <c r="DW15" s="18">
        <v>43</v>
      </c>
      <c r="DX15" s="25">
        <v>3776</v>
      </c>
      <c r="DY15" s="18">
        <v>67</v>
      </c>
      <c r="DZ15" s="17">
        <f t="shared" si="39"/>
        <v>0.8391622863292082</v>
      </c>
      <c r="EA15" s="17">
        <f t="shared" si="40"/>
        <v>0.1608377136707918</v>
      </c>
      <c r="EB15" s="10">
        <v>24161</v>
      </c>
      <c r="EC15" s="10">
        <v>3788</v>
      </c>
      <c r="ED15" s="10">
        <v>1915</v>
      </c>
      <c r="EE15" s="10">
        <v>13865</v>
      </c>
      <c r="EF15" s="17">
        <f t="shared" si="41"/>
        <v>0.57385869790157695</v>
      </c>
      <c r="EG15" s="10">
        <v>4438</v>
      </c>
      <c r="EH15" s="10">
        <v>155</v>
      </c>
      <c r="EI15" s="17">
        <f t="shared" si="42"/>
        <v>0.23604155457141673</v>
      </c>
      <c r="EJ15" s="17">
        <f t="shared" si="43"/>
        <v>0.18368445014693099</v>
      </c>
      <c r="EK15" s="69">
        <f t="shared" si="44"/>
        <v>0.48143702661313686</v>
      </c>
      <c r="EL15" s="27">
        <v>81746</v>
      </c>
      <c r="EM15" s="25">
        <v>77447</v>
      </c>
      <c r="EN15" s="25">
        <v>4299</v>
      </c>
      <c r="EO15" s="59">
        <v>0.94741027083894014</v>
      </c>
      <c r="EP15" s="25">
        <v>37787</v>
      </c>
      <c r="EQ15" s="25">
        <v>36574</v>
      </c>
      <c r="ER15" s="25">
        <v>1213</v>
      </c>
      <c r="ES15" s="59">
        <v>0.96789901288803026</v>
      </c>
      <c r="ET15" s="25">
        <v>43959</v>
      </c>
      <c r="EU15" s="25">
        <v>40873</v>
      </c>
      <c r="EV15" s="25">
        <v>3086</v>
      </c>
      <c r="EW15" s="59">
        <v>0.92979822106963317</v>
      </c>
      <c r="EX15" s="25">
        <v>34327</v>
      </c>
      <c r="EY15" s="25">
        <v>33269</v>
      </c>
      <c r="EZ15" s="25">
        <v>1058</v>
      </c>
      <c r="FA15" s="59">
        <v>0.96917878055175222</v>
      </c>
      <c r="FB15" s="25">
        <v>47419</v>
      </c>
      <c r="FC15" s="25">
        <v>44178</v>
      </c>
      <c r="FD15" s="25">
        <v>3241</v>
      </c>
      <c r="FE15" s="59">
        <v>0.93165186950378542</v>
      </c>
      <c r="FF15" s="25">
        <v>56644</v>
      </c>
      <c r="FG15" s="25">
        <v>26201</v>
      </c>
      <c r="FH15" s="25">
        <v>28250</v>
      </c>
      <c r="FI15" s="25">
        <v>2193</v>
      </c>
      <c r="FJ15" s="23">
        <f t="shared" si="45"/>
        <v>3.8715486194477788E-2</v>
      </c>
      <c r="FK15" s="23">
        <f t="shared" si="46"/>
        <v>0.49872890332603631</v>
      </c>
      <c r="FL15" s="36">
        <f t="shared" si="47"/>
        <v>11.947560419516645</v>
      </c>
      <c r="FM15" s="25">
        <v>27962</v>
      </c>
      <c r="FN15" s="25">
        <v>12575</v>
      </c>
      <c r="FO15" s="17">
        <f t="shared" si="48"/>
        <v>0.44971747371432658</v>
      </c>
      <c r="FP15" s="25">
        <v>14257</v>
      </c>
      <c r="FQ15" s="17">
        <f t="shared" si="49"/>
        <v>0.50987053858808384</v>
      </c>
      <c r="FR15" s="25">
        <v>1130</v>
      </c>
      <c r="FS15" s="17">
        <f t="shared" si="50"/>
        <v>4.0411987697589587E-2</v>
      </c>
      <c r="FT15" s="25">
        <v>28682</v>
      </c>
      <c r="FU15" s="25">
        <v>13626</v>
      </c>
      <c r="FV15" s="25">
        <v>13993</v>
      </c>
      <c r="FW15" s="17">
        <f t="shared" si="51"/>
        <v>3.7061571717453452E-2</v>
      </c>
      <c r="FX15" s="17">
        <f t="shared" si="52"/>
        <v>0.48786695488459664</v>
      </c>
      <c r="FY15" s="25">
        <v>1063</v>
      </c>
      <c r="FZ15" s="25">
        <v>68465</v>
      </c>
      <c r="GA15" s="25">
        <v>5443</v>
      </c>
      <c r="GB15" s="25">
        <v>30112</v>
      </c>
      <c r="GC15" s="25">
        <v>16171</v>
      </c>
      <c r="GD15" s="25">
        <v>9238</v>
      </c>
      <c r="GE15" s="18">
        <v>220</v>
      </c>
      <c r="GF15" s="25">
        <v>5810</v>
      </c>
      <c r="GG15" s="18">
        <v>581</v>
      </c>
      <c r="GH15" s="18">
        <v>258</v>
      </c>
      <c r="GI15" s="18">
        <v>632</v>
      </c>
      <c r="GJ15" s="10">
        <f t="shared" si="53"/>
        <v>5443</v>
      </c>
      <c r="GK15" s="10">
        <f t="shared" si="54"/>
        <v>63022</v>
      </c>
      <c r="GL15" s="10">
        <f t="shared" si="55"/>
        <v>32910</v>
      </c>
      <c r="GM15" s="10">
        <f t="shared" si="56"/>
        <v>35555</v>
      </c>
      <c r="GN15" s="10">
        <f t="shared" si="57"/>
        <v>16739</v>
      </c>
      <c r="GO15" s="17">
        <f t="shared" si="58"/>
        <v>7.9500474695099688E-2</v>
      </c>
      <c r="GP15" s="17">
        <f t="shared" si="59"/>
        <v>0.92049952530490031</v>
      </c>
      <c r="GQ15" s="17">
        <f t="shared" si="60"/>
        <v>0.48068356094354781</v>
      </c>
      <c r="GR15" s="17">
        <f t="shared" si="61"/>
        <v>0.24448988534287591</v>
      </c>
      <c r="GS15" s="17">
        <f t="shared" si="62"/>
        <v>0.700591543124224</v>
      </c>
      <c r="GT15" s="25">
        <v>32387</v>
      </c>
      <c r="GU15" s="25">
        <v>1943</v>
      </c>
      <c r="GV15" s="25">
        <v>13434</v>
      </c>
      <c r="GW15" s="25">
        <v>8631</v>
      </c>
      <c r="GX15" s="25">
        <v>4799</v>
      </c>
      <c r="GY15" s="18">
        <v>169</v>
      </c>
      <c r="GZ15" s="25">
        <v>2567</v>
      </c>
      <c r="HA15" s="18">
        <v>174</v>
      </c>
      <c r="HB15" s="18">
        <v>206</v>
      </c>
      <c r="HC15" s="18">
        <v>464</v>
      </c>
      <c r="HD15" s="23">
        <f t="shared" si="63"/>
        <v>5.9993207151017386E-2</v>
      </c>
      <c r="HE15" s="23">
        <f t="shared" si="64"/>
        <v>0.94000679284898259</v>
      </c>
      <c r="HF15" s="23">
        <f t="shared" si="65"/>
        <v>0.52521073270139251</v>
      </c>
      <c r="HG15" s="23">
        <f t="shared" si="66"/>
        <v>0.2587149164788341</v>
      </c>
      <c r="HH15" s="25">
        <v>36078</v>
      </c>
      <c r="HI15" s="25">
        <v>3500</v>
      </c>
      <c r="HJ15" s="25">
        <v>16678</v>
      </c>
      <c r="HK15" s="25">
        <v>7540</v>
      </c>
      <c r="HL15" s="25">
        <v>4439</v>
      </c>
      <c r="HM15" s="18">
        <v>51</v>
      </c>
      <c r="HN15" s="25">
        <v>3243</v>
      </c>
      <c r="HO15" s="18">
        <v>407</v>
      </c>
      <c r="HP15" s="18">
        <v>52</v>
      </c>
      <c r="HQ15" s="18">
        <v>168</v>
      </c>
      <c r="HR15" s="23">
        <f t="shared" si="67"/>
        <v>9.7012029491656965E-2</v>
      </c>
      <c r="HS15" s="23">
        <f t="shared" si="68"/>
        <v>0.90298797050834301</v>
      </c>
      <c r="HT15" s="80">
        <f t="shared" si="69"/>
        <v>0.44071179111924164</v>
      </c>
      <c r="HU15" s="27">
        <v>109372</v>
      </c>
      <c r="HV15" s="25">
        <v>5195</v>
      </c>
      <c r="HW15" s="25">
        <v>11754</v>
      </c>
      <c r="HX15" s="18">
        <v>1461</v>
      </c>
      <c r="HY15" s="25">
        <v>31643</v>
      </c>
      <c r="HZ15" s="25">
        <v>11170</v>
      </c>
      <c r="IA15" s="18">
        <v>1898</v>
      </c>
      <c r="IB15" s="18">
        <v>237</v>
      </c>
      <c r="IC15" s="25">
        <v>19730</v>
      </c>
      <c r="ID15" s="25">
        <v>15415</v>
      </c>
      <c r="IE15" s="25">
        <v>6308</v>
      </c>
      <c r="IF15" s="18">
        <v>755</v>
      </c>
      <c r="IG15" s="25">
        <v>3806</v>
      </c>
      <c r="IH15" s="17">
        <f t="shared" si="70"/>
        <v>0.24306952419266356</v>
      </c>
      <c r="II15" s="17">
        <f t="shared" si="71"/>
        <v>0.10212851552499726</v>
      </c>
      <c r="IJ15" s="30">
        <f t="shared" si="72"/>
        <v>9.7915846016114596</v>
      </c>
      <c r="IK15" s="17">
        <f t="shared" si="176"/>
        <v>0.13384977984031571</v>
      </c>
      <c r="IL15" s="25">
        <v>53181</v>
      </c>
      <c r="IM15" s="25">
        <v>3196</v>
      </c>
      <c r="IN15" s="25">
        <v>8041</v>
      </c>
      <c r="IO15" s="18">
        <v>997</v>
      </c>
      <c r="IP15" s="25">
        <v>18706</v>
      </c>
      <c r="IQ15" s="25">
        <v>5316</v>
      </c>
      <c r="IR15" s="18">
        <v>1191</v>
      </c>
      <c r="IS15" s="18">
        <v>158</v>
      </c>
      <c r="IT15" s="25">
        <v>9363</v>
      </c>
      <c r="IU15" s="25">
        <v>859</v>
      </c>
      <c r="IV15" s="25">
        <v>2299</v>
      </c>
      <c r="IW15" s="18">
        <v>391</v>
      </c>
      <c r="IX15" s="25">
        <v>2664</v>
      </c>
      <c r="IY15" s="17">
        <f t="shared" si="73"/>
        <v>0.70414245689249921</v>
      </c>
      <c r="IZ15" s="25">
        <v>56191</v>
      </c>
      <c r="JA15" s="25">
        <v>1999</v>
      </c>
      <c r="JB15" s="25">
        <v>3713</v>
      </c>
      <c r="JC15" s="18">
        <v>464</v>
      </c>
      <c r="JD15" s="25">
        <v>12937</v>
      </c>
      <c r="JE15" s="25">
        <v>5854</v>
      </c>
      <c r="JF15" s="18">
        <v>707</v>
      </c>
      <c r="JG15" s="18">
        <v>79</v>
      </c>
      <c r="JH15" s="25">
        <v>10367</v>
      </c>
      <c r="JI15" s="25">
        <v>14556</v>
      </c>
      <c r="JJ15" s="25">
        <v>4009</v>
      </c>
      <c r="JK15" s="18">
        <v>364</v>
      </c>
      <c r="JL15" s="25">
        <v>1142</v>
      </c>
      <c r="JM15" s="80">
        <f t="shared" si="74"/>
        <v>0.45690591019914223</v>
      </c>
      <c r="JN15" s="27">
        <v>109372</v>
      </c>
      <c r="JO15" s="25">
        <v>81655</v>
      </c>
      <c r="JP15" s="18">
        <v>116</v>
      </c>
      <c r="JQ15" s="18">
        <v>292</v>
      </c>
      <c r="JR15" s="18">
        <v>752</v>
      </c>
      <c r="JS15" s="18">
        <v>753</v>
      </c>
      <c r="JT15" s="18">
        <v>1142</v>
      </c>
      <c r="JU15" s="18">
        <v>29</v>
      </c>
      <c r="JV15" s="18">
        <v>42</v>
      </c>
      <c r="JW15" s="25">
        <v>24591</v>
      </c>
      <c r="JX15" s="17">
        <f t="shared" si="75"/>
        <v>0.22483816698972314</v>
      </c>
      <c r="JY15" s="17">
        <f t="shared" si="76"/>
        <v>0.77516183301027686</v>
      </c>
      <c r="JZ15" s="25">
        <v>48481</v>
      </c>
      <c r="KA15" s="25">
        <v>37458</v>
      </c>
      <c r="KB15" s="18">
        <v>84</v>
      </c>
      <c r="KC15" s="18">
        <v>167</v>
      </c>
      <c r="KD15" s="18">
        <v>203</v>
      </c>
      <c r="KE15" s="18">
        <v>429</v>
      </c>
      <c r="KF15" s="18">
        <v>316</v>
      </c>
      <c r="KG15" s="18">
        <v>21</v>
      </c>
      <c r="KH15" s="18">
        <v>18</v>
      </c>
      <c r="KI15" s="25">
        <v>9785</v>
      </c>
      <c r="KJ15" s="17">
        <f t="shared" si="77"/>
        <v>0.20183164538685258</v>
      </c>
      <c r="KK15" s="25">
        <v>60891</v>
      </c>
      <c r="KL15" s="25">
        <v>44197</v>
      </c>
      <c r="KM15" s="18">
        <v>32</v>
      </c>
      <c r="KN15" s="18">
        <v>125</v>
      </c>
      <c r="KO15" s="18">
        <v>549</v>
      </c>
      <c r="KP15" s="18">
        <v>324</v>
      </c>
      <c r="KQ15" s="18">
        <v>826</v>
      </c>
      <c r="KR15" s="18">
        <v>8</v>
      </c>
      <c r="KS15" s="18">
        <v>24</v>
      </c>
      <c r="KT15" s="25">
        <v>14806</v>
      </c>
      <c r="KU15" s="69">
        <f t="shared" si="78"/>
        <v>0.24315580299223202</v>
      </c>
      <c r="KV15" s="27">
        <v>135877</v>
      </c>
      <c r="KW15" s="25">
        <v>128429</v>
      </c>
      <c r="KX15" s="25">
        <v>7448</v>
      </c>
      <c r="KY15" s="59">
        <v>5.4814280562567624E-2</v>
      </c>
      <c r="KZ15" s="25">
        <v>4114</v>
      </c>
      <c r="LA15" s="25">
        <v>2262</v>
      </c>
      <c r="LB15" s="25">
        <v>2977</v>
      </c>
      <c r="LC15" s="25">
        <v>2380</v>
      </c>
      <c r="LD15" s="25">
        <v>66718</v>
      </c>
      <c r="LE15" s="25">
        <v>63498</v>
      </c>
      <c r="LF15" s="25">
        <v>3220</v>
      </c>
      <c r="LG15" s="59">
        <v>4.8262837615036427E-2</v>
      </c>
      <c r="LH15" s="25">
        <v>69159</v>
      </c>
      <c r="LI15" s="25">
        <v>64931</v>
      </c>
      <c r="LJ15" s="25">
        <v>4228</v>
      </c>
      <c r="LK15" s="35">
        <v>6.1134487196171143E-2</v>
      </c>
      <c r="LL15" s="27">
        <v>24161</v>
      </c>
      <c r="LM15" s="18">
        <v>280</v>
      </c>
      <c r="LN15" s="25">
        <v>21535</v>
      </c>
      <c r="LO15" s="25">
        <v>1669</v>
      </c>
      <c r="LP15" s="18">
        <v>25</v>
      </c>
      <c r="LQ15" s="18">
        <v>112</v>
      </c>
      <c r="LR15" s="18">
        <v>540</v>
      </c>
      <c r="LS15" s="23">
        <f t="shared" si="79"/>
        <v>2.2350068291875337E-2</v>
      </c>
      <c r="LT15" s="23">
        <f t="shared" si="80"/>
        <v>0.97764993170812464</v>
      </c>
      <c r="LU15" s="17">
        <f t="shared" si="81"/>
        <v>0.90290136997640824</v>
      </c>
      <c r="LV15" s="25">
        <v>24161</v>
      </c>
      <c r="LW15" s="18">
        <v>191</v>
      </c>
      <c r="LX15" s="25">
        <v>14790</v>
      </c>
      <c r="LY15" s="25">
        <v>2181</v>
      </c>
      <c r="LZ15" s="25">
        <v>2084</v>
      </c>
      <c r="MA15" s="18">
        <v>6</v>
      </c>
      <c r="MB15" s="25">
        <v>1080</v>
      </c>
      <c r="MC15" s="18">
        <v>2</v>
      </c>
      <c r="MD15" s="25">
        <v>3659</v>
      </c>
      <c r="ME15" s="18">
        <v>54</v>
      </c>
      <c r="MF15" s="18">
        <v>114</v>
      </c>
      <c r="MG15" s="17">
        <f t="shared" si="82"/>
        <v>4.5031248706593273E-2</v>
      </c>
      <c r="MH15" s="17">
        <f t="shared" si="83"/>
        <v>0.86176068871321554</v>
      </c>
      <c r="MI15" s="25">
        <v>24161</v>
      </c>
      <c r="MJ15" s="18">
        <v>379</v>
      </c>
      <c r="MK15" s="25">
        <v>17797</v>
      </c>
      <c r="ML15" s="25">
        <v>2514</v>
      </c>
      <c r="MM15" s="25">
        <v>2199</v>
      </c>
      <c r="MN15" s="18">
        <v>28</v>
      </c>
      <c r="MO15" s="25">
        <v>1111</v>
      </c>
      <c r="MP15" s="18">
        <v>1</v>
      </c>
      <c r="MQ15" s="18">
        <v>19</v>
      </c>
      <c r="MR15" s="18">
        <v>0</v>
      </c>
      <c r="MS15" s="18">
        <v>113</v>
      </c>
      <c r="MT15" s="17">
        <f t="shared" si="84"/>
        <v>0.85716650800877447</v>
      </c>
      <c r="MU15" s="69">
        <f t="shared" si="85"/>
        <v>0.88233102934481189</v>
      </c>
      <c r="MV15" s="27">
        <v>24161</v>
      </c>
      <c r="MW15" s="25">
        <v>9917</v>
      </c>
      <c r="MX15" s="18">
        <v>71</v>
      </c>
      <c r="MY15" s="25">
        <v>8280</v>
      </c>
      <c r="MZ15" s="18">
        <v>595</v>
      </c>
      <c r="NA15" s="25">
        <v>1008</v>
      </c>
      <c r="NB15" s="18">
        <v>40</v>
      </c>
      <c r="NC15" s="25">
        <v>4183</v>
      </c>
      <c r="ND15" s="18">
        <v>67</v>
      </c>
      <c r="NE15" s="17">
        <f t="shared" si="86"/>
        <v>0.41045486527875502</v>
      </c>
      <c r="NF15" s="10">
        <f t="shared" si="87"/>
        <v>48562.146475725342</v>
      </c>
      <c r="NG15" s="17">
        <f t="shared" si="88"/>
        <v>0.6253052439882455</v>
      </c>
      <c r="NH15" s="25">
        <v>24161</v>
      </c>
      <c r="NI15" s="25">
        <v>3788</v>
      </c>
      <c r="NJ15" s="18">
        <v>7</v>
      </c>
      <c r="NK15" s="18">
        <v>0</v>
      </c>
      <c r="NL15" s="18">
        <v>8</v>
      </c>
      <c r="NM15" s="25">
        <v>16718</v>
      </c>
      <c r="NN15" s="25">
        <v>3501</v>
      </c>
      <c r="NO15" s="18">
        <v>62</v>
      </c>
      <c r="NP15" s="18">
        <v>0</v>
      </c>
      <c r="NQ15" s="32">
        <v>77</v>
      </c>
      <c r="NR15" s="27">
        <v>24161</v>
      </c>
      <c r="NS15" s="37">
        <f t="shared" si="89"/>
        <v>1.7636687223210961</v>
      </c>
      <c r="NT15" s="37">
        <f t="shared" si="90"/>
        <v>0.4759024109887926</v>
      </c>
      <c r="NU15" s="37">
        <f t="shared" si="91"/>
        <v>0.56699990612972873</v>
      </c>
      <c r="NV15" s="17">
        <f t="shared" si="92"/>
        <v>0.11513569522430205</v>
      </c>
      <c r="NW15" s="10">
        <f t="shared" si="93"/>
        <v>7368</v>
      </c>
      <c r="NX15" s="17">
        <f t="shared" si="94"/>
        <v>0.30495426513803237</v>
      </c>
      <c r="NY15" s="19">
        <f t="shared" si="95"/>
        <v>0.13278307412279911</v>
      </c>
      <c r="NZ15" s="25">
        <v>12417</v>
      </c>
      <c r="OA15" s="25">
        <v>16793</v>
      </c>
      <c r="OB15" s="25">
        <v>1372</v>
      </c>
      <c r="OC15" s="25">
        <v>9820</v>
      </c>
      <c r="OD15" s="25">
        <v>1012</v>
      </c>
      <c r="OE15" s="25">
        <v>1198</v>
      </c>
      <c r="OF15" s="17">
        <f t="shared" si="96"/>
        <v>0.40644013078928853</v>
      </c>
      <c r="OG15" s="17">
        <f t="shared" si="97"/>
        <v>0.5139274036670668</v>
      </c>
      <c r="OH15" s="17">
        <f t="shared" si="98"/>
        <v>0.69504573486196763</v>
      </c>
      <c r="OI15" s="69">
        <f t="shared" si="99"/>
        <v>4.9584040395678985E-2</v>
      </c>
      <c r="OJ15" s="27">
        <v>24161</v>
      </c>
      <c r="OK15" s="25">
        <v>1052</v>
      </c>
      <c r="OL15" s="25">
        <v>18593</v>
      </c>
      <c r="OM15" s="25">
        <v>9234</v>
      </c>
      <c r="ON15" s="25">
        <v>2630</v>
      </c>
      <c r="OO15" s="25">
        <v>3529</v>
      </c>
      <c r="OP15" s="25">
        <v>2265</v>
      </c>
      <c r="OQ15" s="25">
        <v>5974</v>
      </c>
      <c r="OR15" s="69">
        <f t="shared" si="100"/>
        <v>1.0156864368196681</v>
      </c>
      <c r="OS15" s="85">
        <v>20129</v>
      </c>
      <c r="OT15" s="22">
        <v>19903</v>
      </c>
      <c r="OU15" s="38">
        <f t="shared" si="101"/>
        <v>0.56137530320979301</v>
      </c>
      <c r="OV15" s="39">
        <v>0.7267617947043159</v>
      </c>
      <c r="OW15" s="22">
        <v>1446474</v>
      </c>
      <c r="OX15" s="36">
        <f t="shared" si="102"/>
        <v>59186823.131999999</v>
      </c>
      <c r="OY15" s="36">
        <f t="shared" si="103"/>
        <v>1348515.451727808</v>
      </c>
      <c r="OZ15" s="22">
        <v>11261</v>
      </c>
      <c r="PA15" s="22">
        <v>11261</v>
      </c>
      <c r="PB15" s="38">
        <f t="shared" si="104"/>
        <v>0.31762283522310597</v>
      </c>
      <c r="PC15" s="39">
        <v>0.77682976645058166</v>
      </c>
      <c r="PD15" s="22">
        <v>874788</v>
      </c>
      <c r="PE15" s="40">
        <f t="shared" si="105"/>
        <v>35794575.383999996</v>
      </c>
      <c r="PF15" s="36">
        <f t="shared" si="106"/>
        <v>3458893.5877460996</v>
      </c>
      <c r="PG15" s="22">
        <v>2086</v>
      </c>
      <c r="PH15" s="22">
        <v>2086</v>
      </c>
      <c r="PI15" s="38">
        <f t="shared" si="107"/>
        <v>5.8836802617476168E-2</v>
      </c>
      <c r="PJ15" s="39">
        <v>0.12196069031639502</v>
      </c>
      <c r="PK15" s="22">
        <v>25441</v>
      </c>
      <c r="PL15" s="41">
        <f t="shared" si="108"/>
        <v>1040994.838</v>
      </c>
      <c r="PM15" s="36">
        <f t="shared" si="109"/>
        <v>170523.46168632768</v>
      </c>
      <c r="PN15" s="22">
        <v>2080</v>
      </c>
      <c r="PO15" s="22">
        <v>2080</v>
      </c>
      <c r="PP15" s="38">
        <f t="shared" si="110"/>
        <v>5.8667569244655049E-2</v>
      </c>
      <c r="PQ15" s="39">
        <v>0.51007692307692309</v>
      </c>
      <c r="PR15" s="22">
        <v>106096</v>
      </c>
      <c r="PS15" s="41">
        <f t="shared" si="111"/>
        <v>4341236.1279999996</v>
      </c>
      <c r="PT15" s="36">
        <f t="shared" si="112"/>
        <v>272726.16903745371</v>
      </c>
      <c r="PU15" s="22">
        <v>13</v>
      </c>
      <c r="PV15" s="22">
        <v>13</v>
      </c>
      <c r="PW15" s="38">
        <f t="shared" si="113"/>
        <v>3.6667230777909406E-4</v>
      </c>
      <c r="PX15" s="39">
        <v>0.21769230769230771</v>
      </c>
      <c r="PY15" s="22">
        <v>283</v>
      </c>
      <c r="PZ15" s="36">
        <f t="shared" si="114"/>
        <v>1983.3673944274699</v>
      </c>
      <c r="QA15" s="22"/>
      <c r="QB15" s="22"/>
      <c r="QC15" s="39">
        <v>0</v>
      </c>
      <c r="QD15" s="22"/>
      <c r="QE15" s="22">
        <f t="shared" si="115"/>
        <v>0</v>
      </c>
      <c r="QF15" s="22"/>
      <c r="QG15" s="22">
        <v>51</v>
      </c>
      <c r="QH15" s="22">
        <v>51</v>
      </c>
      <c r="QI15" s="38">
        <f t="shared" si="116"/>
        <v>1.4384836689795228E-3</v>
      </c>
      <c r="QJ15" s="39">
        <v>0.23156862745098039</v>
      </c>
      <c r="QK15" s="22">
        <v>1181</v>
      </c>
      <c r="QL15" s="42">
        <f t="shared" si="117"/>
        <v>57.688376470588238</v>
      </c>
      <c r="QM15" s="22">
        <f t="shared" si="118"/>
        <v>60</v>
      </c>
      <c r="QN15" s="22">
        <v>28</v>
      </c>
      <c r="QO15" s="22">
        <v>28</v>
      </c>
      <c r="QP15" s="38">
        <f t="shared" si="119"/>
        <v>7.8975573983189481E-4</v>
      </c>
      <c r="QQ15" s="39">
        <v>0.11214285714285714</v>
      </c>
      <c r="QR15" s="22">
        <v>314</v>
      </c>
      <c r="QS15" s="36">
        <f t="shared" si="120"/>
        <v>6583.4361910928556</v>
      </c>
      <c r="QT15" s="22">
        <v>32</v>
      </c>
      <c r="QU15" s="22">
        <v>32</v>
      </c>
      <c r="QV15" s="38">
        <f t="shared" si="121"/>
        <v>9.0257798837930841E-4</v>
      </c>
      <c r="QW15" s="39">
        <v>0.1340625</v>
      </c>
      <c r="QX15" s="22">
        <v>429</v>
      </c>
      <c r="QY15" s="36">
        <f t="shared" si="122"/>
        <v>7523.9270755346915</v>
      </c>
      <c r="QZ15" s="22"/>
      <c r="RA15" s="22"/>
      <c r="RB15" s="38">
        <f t="shared" si="123"/>
        <v>0</v>
      </c>
      <c r="RC15" s="39">
        <v>0</v>
      </c>
      <c r="RD15" s="22"/>
      <c r="RE15" s="36">
        <f t="shared" si="124"/>
        <v>0</v>
      </c>
      <c r="RF15" s="10">
        <f t="shared" si="125"/>
        <v>35680</v>
      </c>
      <c r="RG15" s="10">
        <f t="shared" si="126"/>
        <v>35454</v>
      </c>
      <c r="RH15" s="17">
        <f t="shared" si="127"/>
        <v>4.5599237569018139E-2</v>
      </c>
      <c r="RI15" s="17">
        <f t="shared" si="128"/>
        <v>1.0417944888031334E-3</v>
      </c>
      <c r="RJ15" s="17">
        <f t="shared" si="129"/>
        <v>0.25604041098904651</v>
      </c>
      <c r="RK15" s="17">
        <f t="shared" si="130"/>
        <v>0.65673443684992849</v>
      </c>
      <c r="RL15" s="17">
        <f t="shared" si="131"/>
        <v>5.1782069177144646E-2</v>
      </c>
      <c r="RM15" s="17">
        <f t="shared" si="132"/>
        <v>3.7657870524273782E-4</v>
      </c>
      <c r="RN15" s="17">
        <f t="shared" si="133"/>
        <v>1.2499862021809549E-3</v>
      </c>
      <c r="RO15" s="17">
        <f t="shared" si="134"/>
        <v>1.4285556596353769E-3</v>
      </c>
      <c r="RP15" s="17">
        <f t="shared" si="135"/>
        <v>0</v>
      </c>
      <c r="RQ15" s="17">
        <f t="shared" si="136"/>
        <v>1.0953197163514315E-5</v>
      </c>
      <c r="RR15" s="36">
        <f t="shared" si="137"/>
        <v>5266807.0892352145</v>
      </c>
      <c r="RS15" s="36">
        <f t="shared" si="138"/>
        <v>38.761579143160468</v>
      </c>
      <c r="RT15" s="10">
        <f t="shared" si="139"/>
        <v>226</v>
      </c>
      <c r="RU15" s="17">
        <f t="shared" si="140"/>
        <v>6.3340807174887895E-3</v>
      </c>
      <c r="RV15" s="37">
        <f t="shared" si="141"/>
        <v>3.8082118834080716</v>
      </c>
      <c r="RW15" s="36">
        <f t="shared" si="142"/>
        <v>0.26092716206569178</v>
      </c>
      <c r="RX15" s="85">
        <v>1.3489089999999999</v>
      </c>
      <c r="RY15" s="93">
        <v>262</v>
      </c>
      <c r="RZ15" s="43" t="b">
        <v>0</v>
      </c>
      <c r="SA15" s="18" t="b">
        <v>0</v>
      </c>
      <c r="SB15" s="18" t="b">
        <v>0</v>
      </c>
      <c r="SC15" s="18" t="b">
        <v>0</v>
      </c>
      <c r="SD15" s="18" t="b">
        <v>0</v>
      </c>
      <c r="SE15" s="32" t="b">
        <v>1</v>
      </c>
      <c r="SF15" s="43" t="b">
        <v>0</v>
      </c>
      <c r="SG15" s="18" t="b">
        <v>1</v>
      </c>
      <c r="SH15" s="18">
        <v>3</v>
      </c>
      <c r="SI15" s="18">
        <v>1</v>
      </c>
      <c r="SJ15" s="22"/>
      <c r="SK15" s="22"/>
      <c r="SL15" s="22">
        <v>5</v>
      </c>
      <c r="SM15" s="22">
        <v>3</v>
      </c>
      <c r="SN15" s="18">
        <v>11</v>
      </c>
      <c r="SO15" s="18">
        <v>1481</v>
      </c>
      <c r="SP15" s="18">
        <v>8134</v>
      </c>
      <c r="SQ15" s="17">
        <f t="shared" si="143"/>
        <v>0</v>
      </c>
      <c r="SR15" s="17">
        <f t="shared" si="144"/>
        <v>7.462686567164179E-3</v>
      </c>
      <c r="SS15" s="17">
        <f t="shared" si="145"/>
        <v>1.5151515151515152E-2</v>
      </c>
      <c r="ST15" s="17">
        <f t="shared" si="146"/>
        <v>2.7397260273972603E-3</v>
      </c>
      <c r="SU15" s="17">
        <f t="shared" si="147"/>
        <v>3.3124017559720151E-2</v>
      </c>
      <c r="SV15" s="17">
        <f t="shared" si="148"/>
        <v>8.2288789745768712E-2</v>
      </c>
      <c r="SW15" s="17">
        <f t="shared" si="149"/>
        <v>0.1</v>
      </c>
      <c r="SX15" s="17">
        <f t="shared" si="150"/>
        <v>6.25E-2</v>
      </c>
      <c r="SY15" s="17">
        <f t="shared" si="151"/>
        <v>6.5217391304347823E-3</v>
      </c>
      <c r="SZ15" s="17">
        <f t="shared" si="152"/>
        <v>1.4619486326449185E-2</v>
      </c>
      <c r="TA15" s="17">
        <f t="shared" si="153"/>
        <v>6.2827632219050869E-2</v>
      </c>
      <c r="TB15" s="24">
        <f t="shared" si="154"/>
        <v>15.916563535507162</v>
      </c>
      <c r="TC15" s="69">
        <f t="shared" si="155"/>
        <v>2.5671876670172841E-2</v>
      </c>
      <c r="TD15" s="17">
        <f t="shared" si="177"/>
        <v>1.013348906758885E-4</v>
      </c>
      <c r="TE15" s="95">
        <v>23</v>
      </c>
      <c r="TF15" s="71">
        <v>1</v>
      </c>
      <c r="TG15" s="71">
        <v>2</v>
      </c>
      <c r="TH15" s="71">
        <v>3</v>
      </c>
      <c r="TI15" s="71"/>
      <c r="TJ15" s="71">
        <v>2</v>
      </c>
      <c r="TK15" s="71">
        <v>53</v>
      </c>
      <c r="TL15" s="71"/>
      <c r="TM15" s="71">
        <v>12</v>
      </c>
      <c r="TN15" s="71">
        <v>1</v>
      </c>
      <c r="TO15" s="71">
        <v>9</v>
      </c>
      <c r="TP15" s="71">
        <v>13</v>
      </c>
      <c r="TQ15" s="71">
        <v>24</v>
      </c>
      <c r="TR15" s="72">
        <v>19</v>
      </c>
      <c r="TS15" s="72">
        <v>10</v>
      </c>
      <c r="TT15" s="72">
        <v>1</v>
      </c>
      <c r="TU15" s="72">
        <v>2</v>
      </c>
      <c r="TV15" s="72">
        <v>6</v>
      </c>
      <c r="TW15" s="72">
        <v>11</v>
      </c>
      <c r="TX15" s="72">
        <v>5</v>
      </c>
      <c r="TY15" s="72">
        <v>11</v>
      </c>
      <c r="TZ15" s="72">
        <v>129</v>
      </c>
      <c r="UA15" s="72"/>
      <c r="UB15" s="72">
        <v>83</v>
      </c>
      <c r="UC15" s="72">
        <v>4</v>
      </c>
      <c r="UD15" s="72">
        <v>7</v>
      </c>
      <c r="UE15" s="72">
        <v>7</v>
      </c>
      <c r="UF15" s="72">
        <v>7</v>
      </c>
      <c r="UG15" s="72">
        <v>36</v>
      </c>
      <c r="UH15" s="72">
        <v>11</v>
      </c>
      <c r="UI15" s="72">
        <v>53</v>
      </c>
      <c r="UJ15" s="73">
        <v>42</v>
      </c>
      <c r="UK15" s="73">
        <v>12</v>
      </c>
      <c r="UL15" s="73">
        <v>3</v>
      </c>
      <c r="UM15" s="73"/>
      <c r="UN15" s="73">
        <v>18</v>
      </c>
      <c r="UO15" s="73">
        <v>7</v>
      </c>
      <c r="UP15" s="73">
        <v>14</v>
      </c>
      <c r="UQ15" s="73">
        <v>1</v>
      </c>
      <c r="UR15" s="73">
        <v>195</v>
      </c>
      <c r="US15" s="73">
        <v>91</v>
      </c>
      <c r="UT15" s="73">
        <v>9</v>
      </c>
      <c r="UU15" s="73">
        <v>20</v>
      </c>
      <c r="UV15" s="73">
        <v>11</v>
      </c>
      <c r="UW15" s="73">
        <v>48</v>
      </c>
      <c r="UX15" s="73"/>
      <c r="UY15" s="73">
        <v>65</v>
      </c>
      <c r="UZ15" s="73">
        <v>14</v>
      </c>
      <c r="VA15" s="73">
        <v>40</v>
      </c>
      <c r="VB15" s="73">
        <v>31</v>
      </c>
      <c r="VC15" s="73">
        <v>11</v>
      </c>
      <c r="VD15" s="73">
        <v>3</v>
      </c>
      <c r="VE15" s="73">
        <v>1</v>
      </c>
      <c r="VF15" s="73">
        <v>12</v>
      </c>
      <c r="VG15" s="73">
        <v>8</v>
      </c>
      <c r="VH15" s="73">
        <v>47</v>
      </c>
      <c r="VI15" s="73">
        <v>1</v>
      </c>
      <c r="VJ15" s="73">
        <v>183</v>
      </c>
      <c r="VK15" s="73">
        <v>84</v>
      </c>
      <c r="VL15" s="73">
        <v>7</v>
      </c>
      <c r="VM15" s="73">
        <v>10</v>
      </c>
      <c r="VN15" s="73">
        <v>3</v>
      </c>
      <c r="VO15" s="73">
        <v>5</v>
      </c>
      <c r="VP15" s="73">
        <v>47</v>
      </c>
      <c r="VQ15" s="73">
        <v>15</v>
      </c>
      <c r="VR15" s="73">
        <v>69</v>
      </c>
      <c r="VS15" s="73">
        <v>21</v>
      </c>
      <c r="VT15" s="73">
        <v>27</v>
      </c>
      <c r="VU15" s="73">
        <v>2</v>
      </c>
      <c r="VV15" s="73"/>
      <c r="VW15" s="73">
        <v>5</v>
      </c>
      <c r="VX15" s="73"/>
      <c r="VY15" s="73">
        <v>36</v>
      </c>
      <c r="VZ15" s="73">
        <v>3</v>
      </c>
      <c r="WA15" s="73">
        <v>181</v>
      </c>
      <c r="WB15" s="73"/>
      <c r="WC15" s="73">
        <v>20</v>
      </c>
      <c r="WD15" s="73">
        <v>21</v>
      </c>
      <c r="WE15" s="73">
        <v>5</v>
      </c>
      <c r="WF15" s="73">
        <v>11</v>
      </c>
      <c r="WG15" s="73"/>
      <c r="WH15" s="73">
        <v>3</v>
      </c>
      <c r="WI15" s="73"/>
      <c r="WJ15" s="73">
        <v>145</v>
      </c>
      <c r="WK15" s="73">
        <v>32</v>
      </c>
      <c r="WL15" s="73"/>
      <c r="WM15" s="73"/>
      <c r="WN15" s="73">
        <v>37</v>
      </c>
      <c r="WO15" s="22">
        <f t="shared" si="156"/>
        <v>136</v>
      </c>
      <c r="WP15" s="22">
        <f t="shared" si="157"/>
        <v>33</v>
      </c>
      <c r="WQ15" s="22">
        <f t="shared" si="158"/>
        <v>10</v>
      </c>
      <c r="WR15" s="22">
        <f t="shared" si="159"/>
        <v>5</v>
      </c>
      <c r="WS15" s="22">
        <f t="shared" si="160"/>
        <v>44</v>
      </c>
      <c r="WT15" s="22">
        <f t="shared" si="161"/>
        <v>26</v>
      </c>
      <c r="WU15" s="22">
        <f t="shared" si="162"/>
        <v>104</v>
      </c>
      <c r="WV15" s="22">
        <f t="shared" si="163"/>
        <v>13</v>
      </c>
      <c r="WW15" s="22">
        <f t="shared" si="164"/>
        <v>741</v>
      </c>
      <c r="WX15" s="22">
        <f t="shared" si="165"/>
        <v>0</v>
      </c>
      <c r="WY15" s="22">
        <f t="shared" si="166"/>
        <v>290</v>
      </c>
      <c r="WZ15" s="22">
        <f t="shared" si="167"/>
        <v>20</v>
      </c>
      <c r="XA15" s="22">
        <f t="shared" si="168"/>
        <v>37</v>
      </c>
      <c r="XB15" s="22">
        <f t="shared" si="169"/>
        <v>33</v>
      </c>
      <c r="XC15" s="22">
        <f t="shared" si="170"/>
        <v>60</v>
      </c>
      <c r="XD15" s="22">
        <f t="shared" si="171"/>
        <v>0</v>
      </c>
      <c r="XE15" s="22">
        <f t="shared" si="172"/>
        <v>302</v>
      </c>
      <c r="XF15" s="22">
        <f t="shared" si="173"/>
        <v>85</v>
      </c>
      <c r="XG15" s="93">
        <f t="shared" si="174"/>
        <v>223</v>
      </c>
    </row>
    <row r="16" spans="1:631" ht="17.100000000000001" customHeight="1" x14ac:dyDescent="0.2">
      <c r="A16" s="101"/>
      <c r="B16" s="27" t="s">
        <v>6</v>
      </c>
      <c r="C16" s="535" t="s">
        <v>7</v>
      </c>
      <c r="D16" s="25" t="s">
        <v>28</v>
      </c>
      <c r="E16" s="535" t="s">
        <v>29</v>
      </c>
      <c r="F16" s="25" t="s">
        <v>31</v>
      </c>
      <c r="G16" s="535" t="s">
        <v>32</v>
      </c>
      <c r="H16" s="25">
        <v>37</v>
      </c>
      <c r="I16" s="28">
        <v>8</v>
      </c>
      <c r="J16" s="17">
        <f t="shared" si="0"/>
        <v>0.83093676674087003</v>
      </c>
      <c r="K16" s="17">
        <f t="shared" si="1"/>
        <v>0.3120750857349136</v>
      </c>
      <c r="L16" s="17">
        <f t="shared" si="2"/>
        <v>0.29388137356919874</v>
      </c>
      <c r="M16" s="17">
        <f t="shared" si="3"/>
        <v>8.1066343193468809E-2</v>
      </c>
      <c r="N16" s="17">
        <f t="shared" si="4"/>
        <v>0.36024749325317595</v>
      </c>
      <c r="O16" s="17">
        <f t="shared" si="5"/>
        <v>0.21484868539799049</v>
      </c>
      <c r="P16" s="17">
        <f t="shared" si="6"/>
        <v>0.71075560062444132</v>
      </c>
      <c r="Q16" s="17">
        <f t="shared" si="7"/>
        <v>0.48760179491440914</v>
      </c>
      <c r="R16" s="69">
        <f t="shared" si="8"/>
        <v>0.96339049025200496</v>
      </c>
      <c r="S16" s="422">
        <f t="shared" si="9"/>
        <v>0.47275595929783037</v>
      </c>
      <c r="T16" s="17">
        <f t="shared" si="175"/>
        <v>0.52724404070216968</v>
      </c>
      <c r="U16" s="10">
        <f t="shared" si="10"/>
        <v>49974.29915391445</v>
      </c>
      <c r="V16" s="32">
        <v>4</v>
      </c>
      <c r="W16" s="550">
        <f t="shared" si="11"/>
        <v>-0.70611862643080126</v>
      </c>
      <c r="X16" s="550">
        <f t="shared" si="12"/>
        <v>0.36164484818671927</v>
      </c>
      <c r="Y16" s="550">
        <f t="shared" si="13"/>
        <v>0.63835515181328073</v>
      </c>
      <c r="Z16" s="551">
        <f t="shared" si="14"/>
        <v>60505.854709470004</v>
      </c>
      <c r="AA16" s="426">
        <f t="shared" si="15"/>
        <v>0.218623396353815</v>
      </c>
      <c r="AB16" s="59">
        <f t="shared" si="16"/>
        <v>0.97275905517400485</v>
      </c>
      <c r="AC16" s="59">
        <f t="shared" si="17"/>
        <v>4.7545911314917609E-2</v>
      </c>
      <c r="AD16" s="59">
        <f t="shared" si="18"/>
        <v>0.36024749325317595</v>
      </c>
      <c r="AE16" s="59">
        <f t="shared" si="19"/>
        <v>0.51239820508559086</v>
      </c>
      <c r="AF16" s="59">
        <f t="shared" si="20"/>
        <v>0.44937127729980147</v>
      </c>
      <c r="AG16" s="59">
        <f t="shared" si="21"/>
        <v>5.739726851573311E-2</v>
      </c>
      <c r="AH16" s="59">
        <f t="shared" si="22"/>
        <v>0.21484868539799049</v>
      </c>
      <c r="AI16" s="59">
        <f t="shared" si="23"/>
        <v>0.79249142650863369</v>
      </c>
      <c r="AJ16" s="59">
        <f t="shared" si="24"/>
        <v>0.86938210697310636</v>
      </c>
      <c r="AK16" s="59">
        <f t="shared" si="25"/>
        <v>0.28924439937555874</v>
      </c>
      <c r="AL16" s="35">
        <f t="shared" si="26"/>
        <v>0.29388137356919874</v>
      </c>
      <c r="AM16" s="27">
        <v>94784</v>
      </c>
      <c r="AN16" s="25">
        <v>47174</v>
      </c>
      <c r="AO16" s="25">
        <v>47610</v>
      </c>
      <c r="AP16" s="17">
        <f t="shared" si="27"/>
        <v>1.8409574299376574E-3</v>
      </c>
      <c r="AQ16" s="63">
        <v>99.084226002940554</v>
      </c>
      <c r="AR16" s="58">
        <v>3088.8375598600001</v>
      </c>
      <c r="AS16" s="24">
        <f t="shared" si="28"/>
        <v>30.685977544347146</v>
      </c>
      <c r="AT16" s="17">
        <f t="shared" si="29"/>
        <v>2.6500718993675908E-2</v>
      </c>
      <c r="AU16" s="25">
        <v>84607</v>
      </c>
      <c r="AV16" s="25">
        <v>40809</v>
      </c>
      <c r="AW16" s="25">
        <v>43798</v>
      </c>
      <c r="AX16" s="25">
        <v>10177</v>
      </c>
      <c r="AY16" s="25">
        <v>6365</v>
      </c>
      <c r="AZ16" s="25">
        <v>3812</v>
      </c>
      <c r="BA16" s="25">
        <v>20722</v>
      </c>
      <c r="BB16" s="25">
        <v>9979</v>
      </c>
      <c r="BC16" s="25">
        <v>10743</v>
      </c>
      <c r="BD16" s="63">
        <v>92.888392441589872</v>
      </c>
      <c r="BE16" s="25">
        <v>74062</v>
      </c>
      <c r="BF16" s="25">
        <v>37195</v>
      </c>
      <c r="BG16" s="25">
        <v>36867</v>
      </c>
      <c r="BH16" s="63">
        <v>100.88968454173109</v>
      </c>
      <c r="BI16" s="17">
        <v>0.218623396353815</v>
      </c>
      <c r="BJ16" s="25">
        <v>30831</v>
      </c>
      <c r="BK16" s="25">
        <v>60170</v>
      </c>
      <c r="BL16" s="25">
        <v>3783</v>
      </c>
      <c r="BM16" s="17">
        <v>0.57527006814026926</v>
      </c>
      <c r="BN16" s="10">
        <f t="shared" si="30"/>
        <v>40257.601861392715</v>
      </c>
      <c r="BO16" s="29">
        <v>0.51239820508559086</v>
      </c>
      <c r="BP16" s="30">
        <f t="shared" si="31"/>
        <v>0.48760179491440914</v>
      </c>
      <c r="BQ16" s="31">
        <v>6.2871863054678414</v>
      </c>
      <c r="BR16" s="25">
        <v>63953</v>
      </c>
      <c r="BS16" s="25">
        <v>18761</v>
      </c>
      <c r="BT16" s="25">
        <v>39637</v>
      </c>
      <c r="BU16" s="25">
        <v>3922</v>
      </c>
      <c r="BV16" s="18">
        <v>1003</v>
      </c>
      <c r="BW16" s="18">
        <v>630</v>
      </c>
      <c r="BX16" s="25">
        <v>16621</v>
      </c>
      <c r="BY16" s="25">
        <v>11562</v>
      </c>
      <c r="BZ16" s="25">
        <v>5059</v>
      </c>
      <c r="CA16" s="59">
        <v>0.30437398471812765</v>
      </c>
      <c r="CB16" s="25">
        <v>84607</v>
      </c>
      <c r="CC16" s="25">
        <v>10177</v>
      </c>
      <c r="CD16" s="17">
        <f t="shared" si="32"/>
        <v>0.12028555556868817</v>
      </c>
      <c r="CE16" s="18">
        <v>496</v>
      </c>
      <c r="CF16" s="25">
        <v>1151</v>
      </c>
      <c r="CG16" s="25">
        <v>2396</v>
      </c>
      <c r="CH16" s="25">
        <v>3255</v>
      </c>
      <c r="CI16" s="25">
        <v>3181</v>
      </c>
      <c r="CJ16" s="25">
        <v>2400</v>
      </c>
      <c r="CK16" s="25">
        <v>1536</v>
      </c>
      <c r="CL16" s="25">
        <v>1060</v>
      </c>
      <c r="CM16" s="25">
        <v>1146</v>
      </c>
      <c r="CN16" s="26">
        <v>5.0903676072438477</v>
      </c>
      <c r="CO16" s="33">
        <v>16621</v>
      </c>
      <c r="CP16" s="34">
        <f t="shared" si="33"/>
        <v>5.7026653029300283</v>
      </c>
      <c r="CQ16" s="10">
        <v>216</v>
      </c>
      <c r="CR16" s="10">
        <v>701</v>
      </c>
      <c r="CS16" s="10">
        <v>631</v>
      </c>
      <c r="CT16" s="10">
        <v>9269</v>
      </c>
      <c r="CU16" s="10">
        <v>5279</v>
      </c>
      <c r="CV16" s="10">
        <v>323</v>
      </c>
      <c r="CW16" s="10">
        <v>76</v>
      </c>
      <c r="CX16" s="10">
        <v>126</v>
      </c>
      <c r="CY16" s="25">
        <v>16621</v>
      </c>
      <c r="CZ16" s="25">
        <v>15232</v>
      </c>
      <c r="DA16" s="18">
        <v>432</v>
      </c>
      <c r="DB16" s="18">
        <v>555</v>
      </c>
      <c r="DC16" s="18">
        <v>344</v>
      </c>
      <c r="DD16" s="18">
        <v>10</v>
      </c>
      <c r="DE16" s="18">
        <v>48</v>
      </c>
      <c r="DF16" s="25">
        <v>16621</v>
      </c>
      <c r="DG16" s="25">
        <v>7438</v>
      </c>
      <c r="DH16" s="18">
        <v>21</v>
      </c>
      <c r="DI16" s="18">
        <v>10</v>
      </c>
      <c r="DJ16" s="25">
        <v>9110</v>
      </c>
      <c r="DK16" s="18">
        <v>21</v>
      </c>
      <c r="DL16" s="18">
        <v>21</v>
      </c>
      <c r="DM16" s="25">
        <f t="shared" si="34"/>
        <v>37969.051982431862</v>
      </c>
      <c r="DN16" s="17">
        <f t="shared" si="35"/>
        <v>0.54810179892906563</v>
      </c>
      <c r="DO16" s="17">
        <f t="shared" si="36"/>
        <v>1.263461885566452E-3</v>
      </c>
      <c r="DP16" s="23">
        <f t="shared" si="37"/>
        <v>0.44937127729980147</v>
      </c>
      <c r="DQ16" s="23">
        <f t="shared" si="38"/>
        <v>0.55062872270019847</v>
      </c>
      <c r="DR16" s="25">
        <v>16621</v>
      </c>
      <c r="DS16" s="18">
        <v>56</v>
      </c>
      <c r="DT16" s="25">
        <v>8526</v>
      </c>
      <c r="DU16" s="18">
        <v>9</v>
      </c>
      <c r="DV16" s="25">
        <v>6808</v>
      </c>
      <c r="DW16" s="18">
        <v>12</v>
      </c>
      <c r="DX16" s="25">
        <v>1173</v>
      </c>
      <c r="DY16" s="18">
        <v>37</v>
      </c>
      <c r="DZ16" s="17">
        <f t="shared" si="39"/>
        <v>0.92647855123037126</v>
      </c>
      <c r="EA16" s="17">
        <f t="shared" si="40"/>
        <v>7.3521448769628739E-2</v>
      </c>
      <c r="EB16" s="10">
        <v>16621</v>
      </c>
      <c r="EC16" s="10">
        <v>793</v>
      </c>
      <c r="ED16" s="10">
        <v>161</v>
      </c>
      <c r="EE16" s="10">
        <v>14235</v>
      </c>
      <c r="EF16" s="17">
        <f t="shared" si="41"/>
        <v>0.85644666385897361</v>
      </c>
      <c r="EG16" s="10">
        <v>1354</v>
      </c>
      <c r="EH16" s="10">
        <v>78</v>
      </c>
      <c r="EI16" s="17">
        <f t="shared" si="42"/>
        <v>5.739726851573311E-2</v>
      </c>
      <c r="EJ16" s="17">
        <f t="shared" si="43"/>
        <v>8.1463209193189334E-2</v>
      </c>
      <c r="EK16" s="69">
        <f t="shared" si="44"/>
        <v>0.3120750857349136</v>
      </c>
      <c r="EL16" s="27">
        <v>56349</v>
      </c>
      <c r="EM16" s="25">
        <v>54814</v>
      </c>
      <c r="EN16" s="25">
        <v>1535</v>
      </c>
      <c r="EO16" s="59">
        <v>0.97275905517400485</v>
      </c>
      <c r="EP16" s="25">
        <v>26548</v>
      </c>
      <c r="EQ16" s="25">
        <v>26104</v>
      </c>
      <c r="ER16" s="25">
        <v>444</v>
      </c>
      <c r="ES16" s="59">
        <v>0.98327557631459994</v>
      </c>
      <c r="ET16" s="25">
        <v>29801</v>
      </c>
      <c r="EU16" s="25">
        <v>28710</v>
      </c>
      <c r="EV16" s="25">
        <v>1091</v>
      </c>
      <c r="EW16" s="59">
        <v>0.96339049025200496</v>
      </c>
      <c r="EX16" s="25">
        <v>13149</v>
      </c>
      <c r="EY16" s="25">
        <v>12783</v>
      </c>
      <c r="EZ16" s="25">
        <v>366</v>
      </c>
      <c r="FA16" s="59">
        <v>0.97216518366415694</v>
      </c>
      <c r="FB16" s="25">
        <v>43200</v>
      </c>
      <c r="FC16" s="25">
        <v>42031</v>
      </c>
      <c r="FD16" s="25">
        <v>1169</v>
      </c>
      <c r="FE16" s="59">
        <v>0.97293981481481484</v>
      </c>
      <c r="FF16" s="25">
        <v>42172</v>
      </c>
      <c r="FG16" s="25">
        <v>19288</v>
      </c>
      <c r="FH16" s="25">
        <v>21368</v>
      </c>
      <c r="FI16" s="25">
        <v>1516</v>
      </c>
      <c r="FJ16" s="23">
        <f t="shared" si="45"/>
        <v>3.5948022384520537E-2</v>
      </c>
      <c r="FK16" s="23">
        <f t="shared" si="46"/>
        <v>0.50668690126150051</v>
      </c>
      <c r="FL16" s="36">
        <f t="shared" si="47"/>
        <v>12.722955145118734</v>
      </c>
      <c r="FM16" s="25">
        <v>20901</v>
      </c>
      <c r="FN16" s="25">
        <v>9389</v>
      </c>
      <c r="FO16" s="17">
        <f t="shared" si="48"/>
        <v>0.44921295631787955</v>
      </c>
      <c r="FP16" s="25">
        <v>10691</v>
      </c>
      <c r="FQ16" s="17">
        <f t="shared" si="49"/>
        <v>0.51150662647720202</v>
      </c>
      <c r="FR16" s="18">
        <v>821</v>
      </c>
      <c r="FS16" s="17">
        <f t="shared" si="50"/>
        <v>3.9280417204918427E-2</v>
      </c>
      <c r="FT16" s="25">
        <v>21271</v>
      </c>
      <c r="FU16" s="25">
        <v>9899</v>
      </c>
      <c r="FV16" s="25">
        <v>10677</v>
      </c>
      <c r="FW16" s="17">
        <f t="shared" si="51"/>
        <v>3.2673593154999764E-2</v>
      </c>
      <c r="FX16" s="17">
        <f t="shared" si="52"/>
        <v>0.50195101311644963</v>
      </c>
      <c r="FY16" s="18">
        <v>695</v>
      </c>
      <c r="FZ16" s="25">
        <v>45577</v>
      </c>
      <c r="GA16" s="25">
        <v>2167</v>
      </c>
      <c r="GB16" s="25">
        <v>26991</v>
      </c>
      <c r="GC16" s="25">
        <v>8907</v>
      </c>
      <c r="GD16" s="25">
        <v>4208</v>
      </c>
      <c r="GE16" s="18">
        <v>70</v>
      </c>
      <c r="GF16" s="25">
        <v>2415</v>
      </c>
      <c r="GG16" s="18">
        <v>68</v>
      </c>
      <c r="GH16" s="18">
        <v>30</v>
      </c>
      <c r="GI16" s="18">
        <v>721</v>
      </c>
      <c r="GJ16" s="10">
        <f t="shared" si="53"/>
        <v>2167</v>
      </c>
      <c r="GK16" s="10">
        <f t="shared" si="54"/>
        <v>43410</v>
      </c>
      <c r="GL16" s="10">
        <f t="shared" si="55"/>
        <v>16419</v>
      </c>
      <c r="GM16" s="10">
        <f t="shared" si="56"/>
        <v>29158</v>
      </c>
      <c r="GN16" s="10">
        <f t="shared" si="57"/>
        <v>7512</v>
      </c>
      <c r="GO16" s="17">
        <f t="shared" si="58"/>
        <v>4.7545911314917609E-2</v>
      </c>
      <c r="GP16" s="17">
        <f t="shared" si="59"/>
        <v>0.95245408868508241</v>
      </c>
      <c r="GQ16" s="17">
        <f t="shared" si="60"/>
        <v>0.36024749325317595</v>
      </c>
      <c r="GR16" s="17">
        <f t="shared" si="61"/>
        <v>0.16481997498738399</v>
      </c>
      <c r="GS16" s="17">
        <f t="shared" si="62"/>
        <v>0.65635079096912918</v>
      </c>
      <c r="GT16" s="25">
        <v>22037</v>
      </c>
      <c r="GU16" s="25">
        <v>844</v>
      </c>
      <c r="GV16" s="25">
        <v>12275</v>
      </c>
      <c r="GW16" s="25">
        <v>5004</v>
      </c>
      <c r="GX16" s="25">
        <v>2242</v>
      </c>
      <c r="GY16" s="18">
        <v>50</v>
      </c>
      <c r="GZ16" s="25">
        <v>992</v>
      </c>
      <c r="HA16" s="18">
        <v>29</v>
      </c>
      <c r="HB16" s="18">
        <v>21</v>
      </c>
      <c r="HC16" s="18">
        <v>580</v>
      </c>
      <c r="HD16" s="23">
        <f t="shared" si="63"/>
        <v>3.8299224032309301E-2</v>
      </c>
      <c r="HE16" s="23">
        <f t="shared" si="64"/>
        <v>0.96170077596769066</v>
      </c>
      <c r="HF16" s="23">
        <f t="shared" si="65"/>
        <v>0.40468303308072789</v>
      </c>
      <c r="HG16" s="23">
        <f t="shared" si="66"/>
        <v>0.17761038253845804</v>
      </c>
      <c r="HH16" s="25">
        <v>23540</v>
      </c>
      <c r="HI16" s="25">
        <v>1323</v>
      </c>
      <c r="HJ16" s="25">
        <v>14716</v>
      </c>
      <c r="HK16" s="25">
        <v>3903</v>
      </c>
      <c r="HL16" s="25">
        <v>1966</v>
      </c>
      <c r="HM16" s="18">
        <v>20</v>
      </c>
      <c r="HN16" s="25">
        <v>1423</v>
      </c>
      <c r="HO16" s="18">
        <v>39</v>
      </c>
      <c r="HP16" s="18">
        <v>9</v>
      </c>
      <c r="HQ16" s="18">
        <v>141</v>
      </c>
      <c r="HR16" s="23">
        <f t="shared" si="67"/>
        <v>5.6202209005947322E-2</v>
      </c>
      <c r="HS16" s="23">
        <f t="shared" si="68"/>
        <v>0.9437977909940527</v>
      </c>
      <c r="HT16" s="80">
        <f t="shared" si="69"/>
        <v>0.31864910790144435</v>
      </c>
      <c r="HU16" s="27">
        <v>74947</v>
      </c>
      <c r="HV16" s="18">
        <v>1948</v>
      </c>
      <c r="HW16" s="25">
        <v>9448</v>
      </c>
      <c r="HX16" s="18">
        <v>1669</v>
      </c>
      <c r="HY16" s="25">
        <v>19200</v>
      </c>
      <c r="HZ16" s="25">
        <v>12638</v>
      </c>
      <c r="IA16" s="18">
        <v>1185</v>
      </c>
      <c r="IB16" s="18">
        <v>89</v>
      </c>
      <c r="IC16" s="25">
        <v>12673</v>
      </c>
      <c r="ID16" s="25">
        <v>10251</v>
      </c>
      <c r="IE16" s="25">
        <v>3974</v>
      </c>
      <c r="IF16" s="18">
        <v>451</v>
      </c>
      <c r="IG16" s="18">
        <v>1421</v>
      </c>
      <c r="IH16" s="17">
        <f t="shared" si="70"/>
        <v>0.30540248442232509</v>
      </c>
      <c r="II16" s="17">
        <f t="shared" si="71"/>
        <v>0.16862582891910283</v>
      </c>
      <c r="IJ16" s="30">
        <f t="shared" si="72"/>
        <v>5.9302896027852512</v>
      </c>
      <c r="IK16" s="17">
        <f t="shared" si="176"/>
        <v>8.1066343193468809E-2</v>
      </c>
      <c r="IL16" s="25">
        <v>37109</v>
      </c>
      <c r="IM16" s="18">
        <v>1080</v>
      </c>
      <c r="IN16" s="25">
        <v>6560</v>
      </c>
      <c r="IO16" s="18">
        <v>1162</v>
      </c>
      <c r="IP16" s="25">
        <v>13082</v>
      </c>
      <c r="IQ16" s="25">
        <v>5361</v>
      </c>
      <c r="IR16" s="18">
        <v>598</v>
      </c>
      <c r="IS16" s="18">
        <v>61</v>
      </c>
      <c r="IT16" s="25">
        <v>6089</v>
      </c>
      <c r="IU16" s="25">
        <v>307</v>
      </c>
      <c r="IV16" s="25">
        <v>1433</v>
      </c>
      <c r="IW16" s="18">
        <v>240</v>
      </c>
      <c r="IX16" s="18">
        <v>1136</v>
      </c>
      <c r="IY16" s="17">
        <f t="shared" si="73"/>
        <v>0.75030316095825811</v>
      </c>
      <c r="IZ16" s="25">
        <v>37838</v>
      </c>
      <c r="JA16" s="18">
        <v>868</v>
      </c>
      <c r="JB16" s="25">
        <v>2888</v>
      </c>
      <c r="JC16" s="18">
        <v>507</v>
      </c>
      <c r="JD16" s="25">
        <v>6118</v>
      </c>
      <c r="JE16" s="25">
        <v>7277</v>
      </c>
      <c r="JF16" s="18">
        <v>587</v>
      </c>
      <c r="JG16" s="18">
        <v>28</v>
      </c>
      <c r="JH16" s="25">
        <v>6584</v>
      </c>
      <c r="JI16" s="25">
        <v>9944</v>
      </c>
      <c r="JJ16" s="25">
        <v>2541</v>
      </c>
      <c r="JK16" s="18">
        <v>211</v>
      </c>
      <c r="JL16" s="18">
        <v>285</v>
      </c>
      <c r="JM16" s="80">
        <f t="shared" si="74"/>
        <v>0.48218721919763202</v>
      </c>
      <c r="JN16" s="27">
        <v>74947</v>
      </c>
      <c r="JO16" s="25">
        <v>51912</v>
      </c>
      <c r="JP16" s="18">
        <v>53</v>
      </c>
      <c r="JQ16" s="18">
        <v>133</v>
      </c>
      <c r="JR16" s="18">
        <v>273</v>
      </c>
      <c r="JS16" s="18">
        <v>353</v>
      </c>
      <c r="JT16" s="18">
        <v>518</v>
      </c>
      <c r="JU16" s="18">
        <v>10</v>
      </c>
      <c r="JV16" s="18">
        <v>17</v>
      </c>
      <c r="JW16" s="25">
        <v>21678</v>
      </c>
      <c r="JX16" s="17">
        <f t="shared" si="75"/>
        <v>0.28924439937555874</v>
      </c>
      <c r="JY16" s="17">
        <f t="shared" si="76"/>
        <v>0.71075560062444132</v>
      </c>
      <c r="JZ16" s="25">
        <v>16825</v>
      </c>
      <c r="KA16" s="25">
        <v>12731</v>
      </c>
      <c r="KB16" s="18">
        <v>26</v>
      </c>
      <c r="KC16" s="18">
        <v>55</v>
      </c>
      <c r="KD16" s="18">
        <v>30</v>
      </c>
      <c r="KE16" s="18">
        <v>135</v>
      </c>
      <c r="KF16" s="18">
        <v>33</v>
      </c>
      <c r="KG16" s="18">
        <v>10</v>
      </c>
      <c r="KH16" s="18">
        <v>10</v>
      </c>
      <c r="KI16" s="25">
        <v>3795</v>
      </c>
      <c r="KJ16" s="17">
        <f t="shared" si="77"/>
        <v>0.22555720653789005</v>
      </c>
      <c r="KK16" s="25">
        <v>58122</v>
      </c>
      <c r="KL16" s="25">
        <v>39181</v>
      </c>
      <c r="KM16" s="18">
        <v>27</v>
      </c>
      <c r="KN16" s="18">
        <v>78</v>
      </c>
      <c r="KO16" s="18">
        <v>243</v>
      </c>
      <c r="KP16" s="18">
        <v>218</v>
      </c>
      <c r="KQ16" s="18">
        <v>485</v>
      </c>
      <c r="KR16" s="18">
        <v>0</v>
      </c>
      <c r="KS16" s="18">
        <v>7</v>
      </c>
      <c r="KT16" s="25">
        <v>17883</v>
      </c>
      <c r="KU16" s="69">
        <f t="shared" si="78"/>
        <v>0.30768039640755651</v>
      </c>
      <c r="KV16" s="27">
        <v>94784</v>
      </c>
      <c r="KW16" s="25">
        <v>90894</v>
      </c>
      <c r="KX16" s="25">
        <v>3890</v>
      </c>
      <c r="KY16" s="59">
        <v>4.1040681971640784E-2</v>
      </c>
      <c r="KZ16" s="25">
        <v>1762</v>
      </c>
      <c r="LA16" s="18">
        <v>983</v>
      </c>
      <c r="LB16" s="18">
        <v>1468</v>
      </c>
      <c r="LC16" s="18">
        <v>1313</v>
      </c>
      <c r="LD16" s="25">
        <v>47174</v>
      </c>
      <c r="LE16" s="25">
        <v>45384</v>
      </c>
      <c r="LF16" s="25">
        <v>1790</v>
      </c>
      <c r="LG16" s="59">
        <v>3.7944630516810109E-2</v>
      </c>
      <c r="LH16" s="25">
        <v>47610</v>
      </c>
      <c r="LI16" s="25">
        <v>45510</v>
      </c>
      <c r="LJ16" s="25">
        <v>2100</v>
      </c>
      <c r="LK16" s="35">
        <v>4.4108380592312549E-2</v>
      </c>
      <c r="LL16" s="27">
        <v>16621</v>
      </c>
      <c r="LM16" s="18">
        <v>57</v>
      </c>
      <c r="LN16" s="25">
        <v>13115</v>
      </c>
      <c r="LO16" s="25">
        <v>2066</v>
      </c>
      <c r="LP16" s="18">
        <v>133</v>
      </c>
      <c r="LQ16" s="18">
        <v>69</v>
      </c>
      <c r="LR16" s="25">
        <v>1181</v>
      </c>
      <c r="LS16" s="23">
        <f t="shared" si="79"/>
        <v>7.105468985018952E-2</v>
      </c>
      <c r="LT16" s="23">
        <f t="shared" si="80"/>
        <v>0.92894531014981052</v>
      </c>
      <c r="LU16" s="17">
        <f t="shared" si="81"/>
        <v>0.79249142650863369</v>
      </c>
      <c r="LV16" s="25">
        <v>16621</v>
      </c>
      <c r="LW16" s="18">
        <v>73</v>
      </c>
      <c r="LX16" s="25">
        <v>13536</v>
      </c>
      <c r="LY16" s="18">
        <v>660</v>
      </c>
      <c r="LZ16" s="18">
        <v>202</v>
      </c>
      <c r="MA16" s="18">
        <v>3</v>
      </c>
      <c r="MB16" s="25">
        <v>1682</v>
      </c>
      <c r="MC16" s="18">
        <v>141</v>
      </c>
      <c r="MD16" s="18">
        <v>181</v>
      </c>
      <c r="ME16" s="18">
        <v>1</v>
      </c>
      <c r="MF16" s="18">
        <v>142</v>
      </c>
      <c r="MG16" s="17">
        <f t="shared" si="82"/>
        <v>0.10986101919258769</v>
      </c>
      <c r="MH16" s="17">
        <f t="shared" si="83"/>
        <v>0.86938210697310636</v>
      </c>
      <c r="MI16" s="25">
        <v>16621</v>
      </c>
      <c r="MJ16" s="18">
        <v>101</v>
      </c>
      <c r="MK16" s="25">
        <v>13610</v>
      </c>
      <c r="ML16" s="18">
        <v>554</v>
      </c>
      <c r="MM16" s="18">
        <v>215</v>
      </c>
      <c r="MN16" s="18">
        <v>3</v>
      </c>
      <c r="MO16" s="25">
        <v>1840</v>
      </c>
      <c r="MP16" s="18">
        <v>145</v>
      </c>
      <c r="MQ16" s="18">
        <v>12</v>
      </c>
      <c r="MR16" s="18">
        <v>0</v>
      </c>
      <c r="MS16" s="18">
        <v>141</v>
      </c>
      <c r="MT16" s="17">
        <f t="shared" si="84"/>
        <v>0.86769749112568439</v>
      </c>
      <c r="MU16" s="69">
        <f t="shared" si="85"/>
        <v>0.83093676674087003</v>
      </c>
      <c r="MV16" s="27">
        <v>16621</v>
      </c>
      <c r="MW16" s="25">
        <v>3571</v>
      </c>
      <c r="MX16" s="18">
        <v>60</v>
      </c>
      <c r="MY16" s="25">
        <v>6678</v>
      </c>
      <c r="MZ16" s="18">
        <v>761</v>
      </c>
      <c r="NA16" s="18">
        <v>1020</v>
      </c>
      <c r="NB16" s="18">
        <v>19</v>
      </c>
      <c r="NC16" s="25">
        <v>4366</v>
      </c>
      <c r="ND16" s="18">
        <v>146</v>
      </c>
      <c r="NE16" s="17">
        <f t="shared" si="86"/>
        <v>0.21484868539799049</v>
      </c>
      <c r="NF16" s="10">
        <f t="shared" si="87"/>
        <v>18177.702725467781</v>
      </c>
      <c r="NG16" s="17">
        <f t="shared" si="88"/>
        <v>0.53889657661993862</v>
      </c>
      <c r="NH16" s="25">
        <v>16621</v>
      </c>
      <c r="NI16" s="18">
        <v>583</v>
      </c>
      <c r="NJ16" s="18">
        <v>0</v>
      </c>
      <c r="NK16" s="18">
        <v>0</v>
      </c>
      <c r="NL16" s="18">
        <v>5</v>
      </c>
      <c r="NM16" s="25">
        <v>14646</v>
      </c>
      <c r="NN16" s="25">
        <v>1289</v>
      </c>
      <c r="NO16" s="18">
        <v>83</v>
      </c>
      <c r="NP16" s="18">
        <v>0</v>
      </c>
      <c r="NQ16" s="32">
        <v>15</v>
      </c>
      <c r="NR16" s="27">
        <v>16621</v>
      </c>
      <c r="NS16" s="37">
        <f t="shared" si="89"/>
        <v>1.2754346910534866</v>
      </c>
      <c r="NT16" s="37">
        <f t="shared" si="90"/>
        <v>0.34415898907152698</v>
      </c>
      <c r="NU16" s="37">
        <f t="shared" si="91"/>
        <v>0.78404641728383406</v>
      </c>
      <c r="NV16" s="17">
        <f t="shared" si="92"/>
        <v>0.15920942555049283</v>
      </c>
      <c r="NW16" s="10">
        <f t="shared" si="93"/>
        <v>6798</v>
      </c>
      <c r="NX16" s="17">
        <f t="shared" si="94"/>
        <v>0.40900066181336864</v>
      </c>
      <c r="NY16" s="19">
        <f t="shared" si="95"/>
        <v>0.12251076789994414</v>
      </c>
      <c r="NZ16" s="25">
        <v>5902</v>
      </c>
      <c r="OA16" s="25">
        <v>9823</v>
      </c>
      <c r="OB16" s="18">
        <v>787</v>
      </c>
      <c r="OC16" s="25">
        <v>3995</v>
      </c>
      <c r="OD16" s="18">
        <v>250</v>
      </c>
      <c r="OE16" s="18">
        <v>442</v>
      </c>
      <c r="OF16" s="17">
        <f t="shared" si="96"/>
        <v>0.2403585825160941</v>
      </c>
      <c r="OG16" s="17">
        <f t="shared" si="97"/>
        <v>0.35509295469586666</v>
      </c>
      <c r="OH16" s="17">
        <f t="shared" si="98"/>
        <v>0.59099933818663142</v>
      </c>
      <c r="OI16" s="69">
        <f t="shared" si="99"/>
        <v>2.6592864448589135E-2</v>
      </c>
      <c r="OJ16" s="27">
        <v>16621</v>
      </c>
      <c r="OK16" s="18">
        <v>457</v>
      </c>
      <c r="OL16" s="25">
        <v>12040</v>
      </c>
      <c r="OM16" s="25">
        <v>5641</v>
      </c>
      <c r="ON16" s="18">
        <v>685</v>
      </c>
      <c r="OO16" s="25">
        <v>3511</v>
      </c>
      <c r="OP16" s="25">
        <v>1520</v>
      </c>
      <c r="OQ16" s="25">
        <v>7429</v>
      </c>
      <c r="OR16" s="69">
        <f t="shared" si="100"/>
        <v>0.88454364959990373</v>
      </c>
      <c r="OS16" s="85">
        <v>35560</v>
      </c>
      <c r="OT16" s="22">
        <v>35434</v>
      </c>
      <c r="OU16" s="38">
        <f t="shared" si="101"/>
        <v>0.70916223031661529</v>
      </c>
      <c r="OV16" s="39">
        <v>0.64497516509567077</v>
      </c>
      <c r="OW16" s="22">
        <v>2285405</v>
      </c>
      <c r="OX16" s="36">
        <f t="shared" si="102"/>
        <v>93514201.789999992</v>
      </c>
      <c r="OY16" s="36">
        <f t="shared" si="103"/>
        <v>2400808.7482551951</v>
      </c>
      <c r="OZ16" s="22">
        <v>866</v>
      </c>
      <c r="PA16" s="22">
        <v>866</v>
      </c>
      <c r="PB16" s="38">
        <f t="shared" si="104"/>
        <v>1.7331785614217669E-2</v>
      </c>
      <c r="PC16" s="39">
        <v>0.52555427251732101</v>
      </c>
      <c r="PD16" s="22">
        <v>45513</v>
      </c>
      <c r="PE16" s="40">
        <f t="shared" si="105"/>
        <v>1862300.9339999999</v>
      </c>
      <c r="PF16" s="36">
        <f t="shared" si="106"/>
        <v>265997.85516278504</v>
      </c>
      <c r="PG16" s="22">
        <v>3313</v>
      </c>
      <c r="PH16" s="22">
        <v>3313</v>
      </c>
      <c r="PI16" s="38">
        <f t="shared" si="107"/>
        <v>6.6305087459472445E-2</v>
      </c>
      <c r="PJ16" s="39">
        <v>0.12961666163597946</v>
      </c>
      <c r="PK16" s="22">
        <v>42942</v>
      </c>
      <c r="PL16" s="41">
        <f t="shared" si="108"/>
        <v>1757100.7560000001</v>
      </c>
      <c r="PM16" s="36">
        <f t="shared" si="109"/>
        <v>270826.57170028938</v>
      </c>
      <c r="PN16" s="22">
        <v>10139</v>
      </c>
      <c r="PO16" s="22">
        <v>10139</v>
      </c>
      <c r="PP16" s="38">
        <f t="shared" si="110"/>
        <v>0.2029179842292759</v>
      </c>
      <c r="PQ16" s="39">
        <v>0.59378242430219941</v>
      </c>
      <c r="PR16" s="22">
        <v>602036</v>
      </c>
      <c r="PS16" s="41">
        <f t="shared" si="111"/>
        <v>24634109.048</v>
      </c>
      <c r="PT16" s="36">
        <f t="shared" si="112"/>
        <v>1329408.9557070881</v>
      </c>
      <c r="PU16" s="22">
        <v>6</v>
      </c>
      <c r="PV16" s="22">
        <v>6</v>
      </c>
      <c r="PW16" s="38">
        <f t="shared" si="113"/>
        <v>1.2008165552575751E-4</v>
      </c>
      <c r="PX16" s="39">
        <v>0.23333333333333331</v>
      </c>
      <c r="PY16" s="22">
        <v>140</v>
      </c>
      <c r="PZ16" s="36">
        <f t="shared" si="114"/>
        <v>915.40033588960159</v>
      </c>
      <c r="QA16" s="22"/>
      <c r="QB16" s="22"/>
      <c r="QC16" s="39">
        <v>0</v>
      </c>
      <c r="QD16" s="22"/>
      <c r="QE16" s="22">
        <f t="shared" si="115"/>
        <v>0</v>
      </c>
      <c r="QF16" s="22"/>
      <c r="QG16" s="22"/>
      <c r="QH16" s="22"/>
      <c r="QI16" s="38">
        <f t="shared" si="116"/>
        <v>0</v>
      </c>
      <c r="QJ16" s="39">
        <v>0</v>
      </c>
      <c r="QK16" s="22"/>
      <c r="QL16" s="42">
        <f t="shared" si="117"/>
        <v>0</v>
      </c>
      <c r="QM16" s="22">
        <f t="shared" si="118"/>
        <v>208</v>
      </c>
      <c r="QN16" s="22">
        <v>206</v>
      </c>
      <c r="QO16" s="22">
        <v>206</v>
      </c>
      <c r="QP16" s="38">
        <f t="shared" si="119"/>
        <v>4.1228035063843411E-3</v>
      </c>
      <c r="QQ16" s="39">
        <v>8.2864077669902905E-2</v>
      </c>
      <c r="QR16" s="22">
        <v>1707</v>
      </c>
      <c r="QS16" s="36">
        <f t="shared" si="120"/>
        <v>48435.280548754577</v>
      </c>
      <c r="QT16" s="22">
        <v>2</v>
      </c>
      <c r="QU16" s="22">
        <v>2</v>
      </c>
      <c r="QV16" s="38">
        <f t="shared" si="121"/>
        <v>4.002721850858584E-5</v>
      </c>
      <c r="QW16" s="39">
        <v>0.1</v>
      </c>
      <c r="QX16" s="22">
        <v>20</v>
      </c>
      <c r="QY16" s="36">
        <f t="shared" si="122"/>
        <v>470.24544222091822</v>
      </c>
      <c r="QZ16" s="22"/>
      <c r="RA16" s="22"/>
      <c r="RB16" s="38">
        <f t="shared" si="123"/>
        <v>0</v>
      </c>
      <c r="RC16" s="39">
        <v>0</v>
      </c>
      <c r="RD16" s="22"/>
      <c r="RE16" s="36">
        <f t="shared" si="124"/>
        <v>0</v>
      </c>
      <c r="RF16" s="10">
        <f t="shared" si="125"/>
        <v>50092</v>
      </c>
      <c r="RG16" s="10">
        <f t="shared" si="126"/>
        <v>49966</v>
      </c>
      <c r="RH16" s="17">
        <f t="shared" si="127"/>
        <v>6.4263877259930061E-2</v>
      </c>
      <c r="RI16" s="17">
        <f t="shared" si="128"/>
        <v>1.4682208898160254E-3</v>
      </c>
      <c r="RJ16" s="17">
        <f t="shared" si="129"/>
        <v>0.55614660842148111</v>
      </c>
      <c r="RK16" s="17">
        <f t="shared" si="130"/>
        <v>6.1618321369281581E-2</v>
      </c>
      <c r="RL16" s="17">
        <f t="shared" si="131"/>
        <v>0.30795717587207444</v>
      </c>
      <c r="RM16" s="17">
        <f t="shared" si="132"/>
        <v>2.1205220637540424E-4</v>
      </c>
      <c r="RN16" s="17">
        <f t="shared" si="133"/>
        <v>1.1220017848031226E-2</v>
      </c>
      <c r="RO16" s="17">
        <f t="shared" si="134"/>
        <v>1.0893221211680801E-4</v>
      </c>
      <c r="RP16" s="17">
        <f t="shared" si="135"/>
        <v>0</v>
      </c>
      <c r="RQ16" s="17">
        <f t="shared" si="136"/>
        <v>0</v>
      </c>
      <c r="RR16" s="36">
        <f t="shared" si="137"/>
        <v>4316863.0571522228</v>
      </c>
      <c r="RS16" s="36">
        <f t="shared" si="138"/>
        <v>45.544216926403429</v>
      </c>
      <c r="RT16" s="10">
        <f t="shared" si="139"/>
        <v>126</v>
      </c>
      <c r="RU16" s="17">
        <f t="shared" si="140"/>
        <v>2.515371716042482E-3</v>
      </c>
      <c r="RV16" s="37">
        <f t="shared" si="141"/>
        <v>1.8921983550267507</v>
      </c>
      <c r="RW16" s="36">
        <f t="shared" si="142"/>
        <v>0.52715648210668464</v>
      </c>
      <c r="RX16" s="85">
        <v>-0.71614180000000005</v>
      </c>
      <c r="RY16" s="93">
        <v>189</v>
      </c>
      <c r="RZ16" s="43" t="b">
        <v>0</v>
      </c>
      <c r="SA16" s="18" t="b">
        <v>0</v>
      </c>
      <c r="SB16" s="18" t="b">
        <v>0</v>
      </c>
      <c r="SC16" s="18" t="b">
        <v>0</v>
      </c>
      <c r="SD16" s="18" t="b">
        <v>0</v>
      </c>
      <c r="SE16" s="32" t="b">
        <v>1</v>
      </c>
      <c r="SF16" s="43" t="b">
        <v>0</v>
      </c>
      <c r="SG16" s="18" t="b">
        <v>0</v>
      </c>
      <c r="SH16" s="18"/>
      <c r="SI16" s="18"/>
      <c r="SJ16" s="18"/>
      <c r="SK16" s="18"/>
      <c r="SL16" s="18"/>
      <c r="SM16" s="18"/>
      <c r="SN16" s="18">
        <v>4</v>
      </c>
      <c r="SO16" s="18">
        <v>502</v>
      </c>
      <c r="SP16" s="18">
        <v>2170</v>
      </c>
      <c r="SQ16" s="17">
        <f t="shared" si="143"/>
        <v>0</v>
      </c>
      <c r="SR16" s="17">
        <f t="shared" si="144"/>
        <v>0</v>
      </c>
      <c r="SS16" s="17">
        <f t="shared" si="145"/>
        <v>0</v>
      </c>
      <c r="ST16" s="17">
        <f t="shared" si="146"/>
        <v>0</v>
      </c>
      <c r="SU16" s="17">
        <f t="shared" si="147"/>
        <v>8.8368721544864436E-3</v>
      </c>
      <c r="SV16" s="17">
        <f t="shared" si="148"/>
        <v>2.1953119467459811E-2</v>
      </c>
      <c r="SW16" s="17">
        <f t="shared" si="149"/>
        <v>0</v>
      </c>
      <c r="SX16" s="17">
        <f t="shared" si="150"/>
        <v>0</v>
      </c>
      <c r="SY16" s="17">
        <f t="shared" si="151"/>
        <v>0</v>
      </c>
      <c r="SZ16" s="17">
        <f t="shared" si="152"/>
        <v>2.2092180386216109E-3</v>
      </c>
      <c r="TA16" s="17">
        <f t="shared" si="153"/>
        <v>5.4882798668649526E-3</v>
      </c>
      <c r="TB16" s="24">
        <f t="shared" si="154"/>
        <v>182.20645161290324</v>
      </c>
      <c r="TC16" s="69">
        <f t="shared" si="155"/>
        <v>0.29388137356919874</v>
      </c>
      <c r="TD16" s="17">
        <f t="shared" si="177"/>
        <v>8.8520643013950845E-6</v>
      </c>
      <c r="TE16" s="95">
        <v>18</v>
      </c>
      <c r="TF16" s="71"/>
      <c r="TG16" s="71"/>
      <c r="TH16" s="71">
        <v>1</v>
      </c>
      <c r="TI16" s="71"/>
      <c r="TJ16" s="71">
        <v>1</v>
      </c>
      <c r="TK16" s="71">
        <v>6</v>
      </c>
      <c r="TL16" s="71"/>
      <c r="TM16" s="71">
        <v>1</v>
      </c>
      <c r="TN16" s="71"/>
      <c r="TO16" s="71"/>
      <c r="TP16" s="71">
        <v>4</v>
      </c>
      <c r="TQ16" s="71">
        <v>4</v>
      </c>
      <c r="TR16" s="72">
        <v>2</v>
      </c>
      <c r="TS16" s="72">
        <v>2</v>
      </c>
      <c r="TT16" s="72"/>
      <c r="TU16" s="72"/>
      <c r="TV16" s="72">
        <v>1</v>
      </c>
      <c r="TW16" s="72">
        <v>2</v>
      </c>
      <c r="TX16" s="72">
        <v>1</v>
      </c>
      <c r="TY16" s="72"/>
      <c r="TZ16" s="72">
        <v>8</v>
      </c>
      <c r="UA16" s="72"/>
      <c r="UB16" s="72">
        <v>14</v>
      </c>
      <c r="UC16" s="72"/>
      <c r="UD16" s="72">
        <v>3</v>
      </c>
      <c r="UE16" s="72"/>
      <c r="UF16" s="72"/>
      <c r="UG16" s="72">
        <v>4</v>
      </c>
      <c r="UH16" s="72">
        <v>1</v>
      </c>
      <c r="UI16" s="72">
        <v>15</v>
      </c>
      <c r="UJ16" s="73">
        <v>2</v>
      </c>
      <c r="UK16" s="73">
        <v>2</v>
      </c>
      <c r="UL16" s="73">
        <v>1</v>
      </c>
      <c r="UM16" s="73"/>
      <c r="UN16" s="73">
        <v>4</v>
      </c>
      <c r="UO16" s="73">
        <v>2</v>
      </c>
      <c r="UP16" s="73">
        <v>3</v>
      </c>
      <c r="UQ16" s="73"/>
      <c r="UR16" s="73">
        <v>17</v>
      </c>
      <c r="US16" s="73">
        <v>18</v>
      </c>
      <c r="UT16" s="73"/>
      <c r="UU16" s="73">
        <v>2</v>
      </c>
      <c r="UV16" s="73">
        <v>2</v>
      </c>
      <c r="UW16" s="73"/>
      <c r="UX16" s="73"/>
      <c r="UY16" s="73">
        <v>7</v>
      </c>
      <c r="UZ16" s="73"/>
      <c r="VA16" s="73">
        <v>82</v>
      </c>
      <c r="VB16" s="73">
        <v>2</v>
      </c>
      <c r="VC16" s="73">
        <v>2</v>
      </c>
      <c r="VD16" s="73">
        <v>1</v>
      </c>
      <c r="VE16" s="73">
        <v>1</v>
      </c>
      <c r="VF16" s="73">
        <v>2</v>
      </c>
      <c r="VG16" s="73">
        <v>2</v>
      </c>
      <c r="VH16" s="73">
        <v>5</v>
      </c>
      <c r="VI16" s="73"/>
      <c r="VJ16" s="73">
        <v>17</v>
      </c>
      <c r="VK16" s="73">
        <v>18</v>
      </c>
      <c r="VL16" s="73"/>
      <c r="VM16" s="73">
        <v>2</v>
      </c>
      <c r="VN16" s="73"/>
      <c r="VO16" s="73">
        <v>1</v>
      </c>
      <c r="VP16" s="73">
        <v>8</v>
      </c>
      <c r="VQ16" s="73">
        <v>1</v>
      </c>
      <c r="VR16" s="73">
        <v>85</v>
      </c>
      <c r="VS16" s="73">
        <v>4</v>
      </c>
      <c r="VT16" s="73">
        <v>4</v>
      </c>
      <c r="VU16" s="73"/>
      <c r="VV16" s="73"/>
      <c r="VW16" s="73">
        <v>4</v>
      </c>
      <c r="VX16" s="73"/>
      <c r="VY16" s="73">
        <v>5</v>
      </c>
      <c r="VZ16" s="73">
        <v>1</v>
      </c>
      <c r="WA16" s="73">
        <v>40</v>
      </c>
      <c r="WB16" s="73"/>
      <c r="WC16" s="73">
        <v>7</v>
      </c>
      <c r="WD16" s="73">
        <v>2</v>
      </c>
      <c r="WE16" s="73">
        <v>3</v>
      </c>
      <c r="WF16" s="73">
        <v>2</v>
      </c>
      <c r="WG16" s="73"/>
      <c r="WH16" s="73"/>
      <c r="WI16" s="73"/>
      <c r="WJ16" s="73">
        <v>2</v>
      </c>
      <c r="WK16" s="73">
        <v>7</v>
      </c>
      <c r="WL16" s="73"/>
      <c r="WM16" s="73"/>
      <c r="WN16" s="73">
        <v>1</v>
      </c>
      <c r="WO16" s="22">
        <f t="shared" si="156"/>
        <v>28</v>
      </c>
      <c r="WP16" s="22">
        <f t="shared" si="157"/>
        <v>6</v>
      </c>
      <c r="WQ16" s="22">
        <f t="shared" si="158"/>
        <v>2</v>
      </c>
      <c r="WR16" s="22">
        <f t="shared" si="159"/>
        <v>1</v>
      </c>
      <c r="WS16" s="22">
        <f t="shared" si="160"/>
        <v>12</v>
      </c>
      <c r="WT16" s="22">
        <f t="shared" si="161"/>
        <v>6</v>
      </c>
      <c r="WU16" s="22">
        <f t="shared" si="162"/>
        <v>15</v>
      </c>
      <c r="WV16" s="22">
        <f t="shared" si="163"/>
        <v>0</v>
      </c>
      <c r="WW16" s="22">
        <f t="shared" si="164"/>
        <v>88</v>
      </c>
      <c r="WX16" s="22">
        <f t="shared" si="165"/>
        <v>0</v>
      </c>
      <c r="WY16" s="22">
        <f t="shared" si="166"/>
        <v>58</v>
      </c>
      <c r="WZ16" s="22">
        <f t="shared" si="167"/>
        <v>0</v>
      </c>
      <c r="XA16" s="22">
        <f t="shared" si="168"/>
        <v>7</v>
      </c>
      <c r="XB16" s="22">
        <f t="shared" si="169"/>
        <v>4</v>
      </c>
      <c r="XC16" s="22">
        <f t="shared" si="170"/>
        <v>1</v>
      </c>
      <c r="XD16" s="22">
        <f t="shared" si="171"/>
        <v>0</v>
      </c>
      <c r="XE16" s="22">
        <f t="shared" si="172"/>
        <v>21</v>
      </c>
      <c r="XF16" s="22">
        <f t="shared" si="173"/>
        <v>13</v>
      </c>
      <c r="XG16" s="93">
        <f t="shared" si="174"/>
        <v>187</v>
      </c>
    </row>
    <row r="17" spans="1:631" ht="17.100000000000001" customHeight="1" x14ac:dyDescent="0.2">
      <c r="A17" s="101"/>
      <c r="B17" s="27" t="s">
        <v>6</v>
      </c>
      <c r="C17" s="535" t="s">
        <v>7</v>
      </c>
      <c r="D17" s="25" t="s">
        <v>28</v>
      </c>
      <c r="E17" s="535" t="s">
        <v>29</v>
      </c>
      <c r="F17" s="25" t="s">
        <v>33</v>
      </c>
      <c r="G17" s="535" t="s">
        <v>34</v>
      </c>
      <c r="H17" s="25">
        <v>53</v>
      </c>
      <c r="I17" s="28">
        <v>13</v>
      </c>
      <c r="J17" s="17">
        <f t="shared" si="0"/>
        <v>0.85747776879547288</v>
      </c>
      <c r="K17" s="17">
        <f t="shared" si="1"/>
        <v>0.48528698464025871</v>
      </c>
      <c r="L17" s="17">
        <f t="shared" si="2"/>
        <v>4.036218864842793E-2</v>
      </c>
      <c r="M17" s="17">
        <f t="shared" si="3"/>
        <v>7.3716548433264667E-2</v>
      </c>
      <c r="N17" s="17">
        <f t="shared" si="4"/>
        <v>0.36273272325654782</v>
      </c>
      <c r="O17" s="17">
        <f t="shared" si="5"/>
        <v>0.28084074373484236</v>
      </c>
      <c r="P17" s="17">
        <f t="shared" si="6"/>
        <v>0.79015233297349163</v>
      </c>
      <c r="Q17" s="17">
        <f t="shared" si="7"/>
        <v>0.48733662208208306</v>
      </c>
      <c r="R17" s="69">
        <f t="shared" si="8"/>
        <v>0.79200951248513674</v>
      </c>
      <c r="S17" s="422">
        <f t="shared" si="9"/>
        <v>0.46332393611661399</v>
      </c>
      <c r="T17" s="17">
        <f t="shared" si="175"/>
        <v>0.53667606388338607</v>
      </c>
      <c r="U17" s="10">
        <f t="shared" si="10"/>
        <v>48501.025921333247</v>
      </c>
      <c r="V17" s="32">
        <v>2</v>
      </c>
      <c r="W17" s="550">
        <f t="shared" si="11"/>
        <v>-0.95963781135157211</v>
      </c>
      <c r="X17" s="550">
        <f t="shared" si="12"/>
        <v>0.35221282500550288</v>
      </c>
      <c r="Y17" s="550">
        <f t="shared" si="13"/>
        <v>0.64778717499449712</v>
      </c>
      <c r="Z17" s="551">
        <f t="shared" si="14"/>
        <v>58542.470365777684</v>
      </c>
      <c r="AA17" s="426">
        <f t="shared" si="15"/>
        <v>0.33374129764440347</v>
      </c>
      <c r="AB17" s="59">
        <f t="shared" si="16"/>
        <v>0.82734104192495506</v>
      </c>
      <c r="AC17" s="59">
        <f t="shared" si="17"/>
        <v>0.29320135880710985</v>
      </c>
      <c r="AD17" s="59">
        <f t="shared" si="18"/>
        <v>0.36273272325654782</v>
      </c>
      <c r="AE17" s="59">
        <f t="shared" si="19"/>
        <v>0.51266337791791694</v>
      </c>
      <c r="AF17" s="59">
        <f t="shared" si="20"/>
        <v>0.22506063055780112</v>
      </c>
      <c r="AG17" s="59">
        <f t="shared" si="21"/>
        <v>0.44785772029102666</v>
      </c>
      <c r="AH17" s="59">
        <f t="shared" si="22"/>
        <v>0.28084074373484236</v>
      </c>
      <c r="AI17" s="59">
        <f t="shared" si="23"/>
        <v>0.86354082457558612</v>
      </c>
      <c r="AJ17" s="59">
        <f t="shared" si="24"/>
        <v>0.85141471301535976</v>
      </c>
      <c r="AK17" s="59">
        <f t="shared" si="25"/>
        <v>0.20984766702650834</v>
      </c>
      <c r="AL17" s="35">
        <f t="shared" si="26"/>
        <v>4.036218864842793E-2</v>
      </c>
      <c r="AM17" s="27">
        <v>90373</v>
      </c>
      <c r="AN17" s="25">
        <f>AM17/197.3*97.3</f>
        <v>44568.134313228584</v>
      </c>
      <c r="AO17" s="25">
        <f>AM17-AN17</f>
        <v>45804.865686771416</v>
      </c>
      <c r="AP17" s="17">
        <f t="shared" si="27"/>
        <v>1.7552840755376002E-3</v>
      </c>
      <c r="AQ17" s="63">
        <v>97.31535204641682</v>
      </c>
      <c r="AR17" s="58">
        <v>2681.91385309</v>
      </c>
      <c r="AS17" s="24">
        <f t="shared" si="28"/>
        <v>33.697204664450965</v>
      </c>
      <c r="AT17" s="17">
        <f t="shared" si="29"/>
        <v>2.9101245035927009E-2</v>
      </c>
      <c r="AU17" s="25">
        <v>58651</v>
      </c>
      <c r="AV17" s="25">
        <v>28145</v>
      </c>
      <c r="AW17" s="25">
        <v>30506</v>
      </c>
      <c r="AX17" s="25">
        <v>4263</v>
      </c>
      <c r="AY17" s="25">
        <v>2884</v>
      </c>
      <c r="AZ17" s="18">
        <v>1379</v>
      </c>
      <c r="BA17" s="25">
        <f>AM17*BI17</f>
        <v>30161.202292017675</v>
      </c>
      <c r="BB17" s="25">
        <v>10132</v>
      </c>
      <c r="BC17" s="25">
        <v>10865</v>
      </c>
      <c r="BD17" s="63">
        <v>93.253566497929128</v>
      </c>
      <c r="BE17" s="25">
        <v>41917</v>
      </c>
      <c r="BF17" s="25">
        <v>20897</v>
      </c>
      <c r="BG17" s="25">
        <v>21020</v>
      </c>
      <c r="BH17" s="63">
        <v>99.41484300666032</v>
      </c>
      <c r="BI17" s="17">
        <v>0.33374129764440347</v>
      </c>
      <c r="BJ17" s="25">
        <v>20161</v>
      </c>
      <c r="BK17" s="25">
        <v>39326</v>
      </c>
      <c r="BL17" s="25">
        <v>3427</v>
      </c>
      <c r="BM17" s="17">
        <v>0.59980674363016828</v>
      </c>
      <c r="BN17" s="10">
        <f t="shared" si="30"/>
        <v>36166.6651579108</v>
      </c>
      <c r="BO17" s="29">
        <v>0.51266337791791694</v>
      </c>
      <c r="BP17" s="30">
        <f t="shared" si="31"/>
        <v>0.48733662208208306</v>
      </c>
      <c r="BQ17" s="31">
        <v>8.714336571225143</v>
      </c>
      <c r="BR17" s="25">
        <v>42753</v>
      </c>
      <c r="BS17" s="25">
        <v>11975</v>
      </c>
      <c r="BT17" s="25">
        <v>26662</v>
      </c>
      <c r="BU17" s="25">
        <v>3343</v>
      </c>
      <c r="BV17" s="18">
        <v>539</v>
      </c>
      <c r="BW17" s="18">
        <v>234</v>
      </c>
      <c r="BX17" s="25">
        <v>12370</v>
      </c>
      <c r="BY17" s="25">
        <v>8439</v>
      </c>
      <c r="BZ17" s="25">
        <v>3931</v>
      </c>
      <c r="CA17" s="59">
        <v>0.31778496362166531</v>
      </c>
      <c r="CB17" s="25">
        <v>58651</v>
      </c>
      <c r="CC17" s="25">
        <v>4263</v>
      </c>
      <c r="CD17" s="17">
        <f t="shared" si="32"/>
        <v>7.2684182707882225E-2</v>
      </c>
      <c r="CE17" s="18">
        <v>652</v>
      </c>
      <c r="CF17" s="18">
        <v>1123</v>
      </c>
      <c r="CG17" s="25">
        <v>1908</v>
      </c>
      <c r="CH17" s="25">
        <v>2521</v>
      </c>
      <c r="CI17" s="25">
        <v>2258</v>
      </c>
      <c r="CJ17" s="25">
        <v>1656</v>
      </c>
      <c r="CK17" s="18">
        <v>976</v>
      </c>
      <c r="CL17" s="18">
        <v>634</v>
      </c>
      <c r="CM17" s="18">
        <v>642</v>
      </c>
      <c r="CN17" s="26">
        <v>4.741390460792239</v>
      </c>
      <c r="CO17" s="33">
        <v>12370</v>
      </c>
      <c r="CP17" s="34">
        <f t="shared" si="33"/>
        <v>7.3058205335489088</v>
      </c>
      <c r="CQ17" s="10">
        <v>730</v>
      </c>
      <c r="CR17" s="10">
        <v>1065</v>
      </c>
      <c r="CS17" s="10">
        <v>869</v>
      </c>
      <c r="CT17" s="10">
        <v>3142</v>
      </c>
      <c r="CU17" s="10">
        <v>6075</v>
      </c>
      <c r="CV17" s="10">
        <v>180</v>
      </c>
      <c r="CW17" s="10">
        <v>46</v>
      </c>
      <c r="CX17" s="10">
        <v>263</v>
      </c>
      <c r="CY17" s="25">
        <v>12370</v>
      </c>
      <c r="CZ17" s="25">
        <v>10537</v>
      </c>
      <c r="DA17" s="18">
        <v>496</v>
      </c>
      <c r="DB17" s="18">
        <v>127</v>
      </c>
      <c r="DC17" s="18">
        <v>647</v>
      </c>
      <c r="DD17" s="18">
        <v>11</v>
      </c>
      <c r="DE17" s="18">
        <v>552</v>
      </c>
      <c r="DF17" s="25">
        <v>12370</v>
      </c>
      <c r="DG17" s="25">
        <v>2751</v>
      </c>
      <c r="DH17" s="18">
        <v>26</v>
      </c>
      <c r="DI17" s="18">
        <v>7</v>
      </c>
      <c r="DJ17" s="25">
        <v>9229</v>
      </c>
      <c r="DK17" s="18">
        <v>333</v>
      </c>
      <c r="DL17" s="18">
        <v>24</v>
      </c>
      <c r="DM17" s="25">
        <f t="shared" si="34"/>
        <v>13166.841309620047</v>
      </c>
      <c r="DN17" s="17">
        <f t="shared" si="35"/>
        <v>0.74607922392886017</v>
      </c>
      <c r="DO17" s="17">
        <f t="shared" si="36"/>
        <v>2.6919967663702506E-2</v>
      </c>
      <c r="DP17" s="23">
        <f t="shared" si="37"/>
        <v>0.22506063055780112</v>
      </c>
      <c r="DQ17" s="23">
        <f t="shared" si="38"/>
        <v>0.77493936944219888</v>
      </c>
      <c r="DR17" s="25">
        <v>12370</v>
      </c>
      <c r="DS17" s="18">
        <v>41</v>
      </c>
      <c r="DT17" s="25">
        <v>7864</v>
      </c>
      <c r="DU17" s="18">
        <v>29</v>
      </c>
      <c r="DV17" s="25">
        <v>2016</v>
      </c>
      <c r="DW17" s="18">
        <v>17</v>
      </c>
      <c r="DX17" s="25">
        <v>2366</v>
      </c>
      <c r="DY17" s="18">
        <v>37</v>
      </c>
      <c r="DZ17" s="17">
        <f t="shared" si="39"/>
        <v>0.80436540016168145</v>
      </c>
      <c r="EA17" s="17">
        <f t="shared" si="40"/>
        <v>0.19563459983831855</v>
      </c>
      <c r="EB17" s="10">
        <v>12370</v>
      </c>
      <c r="EC17" s="10">
        <v>3116</v>
      </c>
      <c r="ED17" s="10">
        <v>2424</v>
      </c>
      <c r="EE17" s="10">
        <v>3867</v>
      </c>
      <c r="EF17" s="17">
        <f t="shared" si="41"/>
        <v>0.31261115602263539</v>
      </c>
      <c r="EG17" s="10">
        <v>2872</v>
      </c>
      <c r="EH17" s="10">
        <v>91</v>
      </c>
      <c r="EI17" s="17">
        <f t="shared" si="42"/>
        <v>0.44785772029102666</v>
      </c>
      <c r="EJ17" s="17">
        <f t="shared" si="43"/>
        <v>0.23217461600646727</v>
      </c>
      <c r="EK17" s="69">
        <f t="shared" si="44"/>
        <v>0.48528698464025871</v>
      </c>
      <c r="EL17" s="27">
        <v>39523</v>
      </c>
      <c r="EM17" s="25">
        <v>32699</v>
      </c>
      <c r="EN17" s="25">
        <v>6824</v>
      </c>
      <c r="EO17" s="59">
        <v>0.82734104192495506</v>
      </c>
      <c r="EP17" s="25">
        <v>18498</v>
      </c>
      <c r="EQ17" s="25">
        <v>16047</v>
      </c>
      <c r="ER17" s="25">
        <v>2451</v>
      </c>
      <c r="ES17" s="59">
        <v>0.86749918910152446</v>
      </c>
      <c r="ET17" s="25">
        <v>21025</v>
      </c>
      <c r="EU17" s="25">
        <v>16652</v>
      </c>
      <c r="EV17" s="25">
        <v>4373</v>
      </c>
      <c r="EW17" s="59">
        <v>0.79200951248513674</v>
      </c>
      <c r="EX17" s="25">
        <v>12192</v>
      </c>
      <c r="EY17" s="25">
        <v>10565</v>
      </c>
      <c r="EZ17" s="25">
        <v>1627</v>
      </c>
      <c r="FA17" s="59">
        <v>0.86655183727034124</v>
      </c>
      <c r="FB17" s="25">
        <v>27331</v>
      </c>
      <c r="FC17" s="25">
        <v>22134</v>
      </c>
      <c r="FD17" s="25">
        <v>5197</v>
      </c>
      <c r="FE17" s="59">
        <v>0.80984962130913618</v>
      </c>
      <c r="FF17" s="25">
        <v>27845</v>
      </c>
      <c r="FG17" s="25">
        <v>13520</v>
      </c>
      <c r="FH17" s="25">
        <v>12550</v>
      </c>
      <c r="FI17" s="18">
        <v>1775</v>
      </c>
      <c r="FJ17" s="23">
        <f t="shared" si="45"/>
        <v>6.3745735320524327E-2</v>
      </c>
      <c r="FK17" s="23">
        <f t="shared" si="46"/>
        <v>0.45070928353384809</v>
      </c>
      <c r="FL17" s="36">
        <f t="shared" si="47"/>
        <v>7.6169014084507038</v>
      </c>
      <c r="FM17" s="25">
        <v>13958</v>
      </c>
      <c r="FN17" s="25">
        <v>6668</v>
      </c>
      <c r="FO17" s="17">
        <f t="shared" si="48"/>
        <v>0.47771887089840953</v>
      </c>
      <c r="FP17" s="25">
        <v>6354</v>
      </c>
      <c r="FQ17" s="17">
        <f t="shared" si="49"/>
        <v>0.45522281129101588</v>
      </c>
      <c r="FR17" s="18">
        <v>936</v>
      </c>
      <c r="FS17" s="17">
        <f t="shared" si="50"/>
        <v>6.7058317810574586E-2</v>
      </c>
      <c r="FT17" s="25">
        <v>13887</v>
      </c>
      <c r="FU17" s="25">
        <v>6852</v>
      </c>
      <c r="FV17" s="25">
        <v>6196</v>
      </c>
      <c r="FW17" s="17">
        <f t="shared" si="51"/>
        <v>6.0416216605458345E-2</v>
      </c>
      <c r="FX17" s="17">
        <f t="shared" si="52"/>
        <v>0.44617267948440986</v>
      </c>
      <c r="FY17" s="18">
        <v>839</v>
      </c>
      <c r="FZ17" s="25">
        <v>31690</v>
      </c>
      <c r="GA17" s="44">
        <v>9291.5510605973104</v>
      </c>
      <c r="GB17" s="25">
        <v>13020</v>
      </c>
      <c r="GC17" s="25">
        <v>6371</v>
      </c>
      <c r="GD17" s="25">
        <v>2737</v>
      </c>
      <c r="GE17" s="18">
        <v>45</v>
      </c>
      <c r="GF17" s="18">
        <v>1461</v>
      </c>
      <c r="GG17" s="18">
        <v>41</v>
      </c>
      <c r="GH17" s="18">
        <v>17</v>
      </c>
      <c r="GI17" s="18">
        <v>823</v>
      </c>
      <c r="GJ17" s="10">
        <f t="shared" si="53"/>
        <v>9291.5510605973104</v>
      </c>
      <c r="GK17" s="44">
        <v>60390.423062601534</v>
      </c>
      <c r="GL17" s="44">
        <v>28316.863679567803</v>
      </c>
      <c r="GM17" s="10">
        <f t="shared" si="56"/>
        <v>3373.136320432197</v>
      </c>
      <c r="GN17" s="44">
        <v>12622.497563645535</v>
      </c>
      <c r="GO17" s="17">
        <f t="shared" si="58"/>
        <v>0.29320135880710985</v>
      </c>
      <c r="GP17" s="17">
        <f t="shared" si="59"/>
        <v>0.77358788261281164</v>
      </c>
      <c r="GQ17" s="17">
        <f t="shared" si="60"/>
        <v>0.36273272325654782</v>
      </c>
      <c r="GR17" s="17">
        <f t="shared" si="61"/>
        <v>0.16169138529504576</v>
      </c>
      <c r="GS17" s="17">
        <f t="shared" si="62"/>
        <v>0.56816030293467978</v>
      </c>
      <c r="GT17" s="25">
        <v>15028</v>
      </c>
      <c r="GU17" s="25">
        <v>2720</v>
      </c>
      <c r="GV17" s="25">
        <v>6343</v>
      </c>
      <c r="GW17" s="25">
        <v>3300</v>
      </c>
      <c r="GX17" s="25">
        <v>1327</v>
      </c>
      <c r="GY17" s="18">
        <v>29</v>
      </c>
      <c r="GZ17" s="18">
        <v>689</v>
      </c>
      <c r="HA17" s="18">
        <v>26</v>
      </c>
      <c r="HB17" s="18">
        <v>10</v>
      </c>
      <c r="HC17" s="18">
        <v>584</v>
      </c>
      <c r="HD17" s="23">
        <f t="shared" si="63"/>
        <v>0.18099547511312217</v>
      </c>
      <c r="HE17" s="23">
        <f t="shared" si="64"/>
        <v>0.8190045248868778</v>
      </c>
      <c r="HF17" s="23">
        <f t="shared" si="65"/>
        <v>0.39692573862124036</v>
      </c>
      <c r="HG17" s="23">
        <f t="shared" si="66"/>
        <v>0.1773356401384083</v>
      </c>
      <c r="HH17" s="25">
        <v>16662</v>
      </c>
      <c r="HI17" s="25">
        <v>4455</v>
      </c>
      <c r="HJ17" s="25">
        <v>6677</v>
      </c>
      <c r="HK17" s="25">
        <v>3071</v>
      </c>
      <c r="HL17" s="25">
        <v>1410</v>
      </c>
      <c r="HM17" s="18">
        <v>16</v>
      </c>
      <c r="HN17" s="18">
        <v>772</v>
      </c>
      <c r="HO17" s="18">
        <v>15</v>
      </c>
      <c r="HP17" s="18">
        <v>7</v>
      </c>
      <c r="HQ17" s="18">
        <v>239</v>
      </c>
      <c r="HR17" s="23">
        <f t="shared" si="67"/>
        <v>0.26737486496218943</v>
      </c>
      <c r="HS17" s="23">
        <f t="shared" si="68"/>
        <v>0.73262513503781057</v>
      </c>
      <c r="HT17" s="80">
        <f t="shared" si="69"/>
        <v>0.33189293002040571</v>
      </c>
      <c r="HU17" s="27">
        <v>50022</v>
      </c>
      <c r="HV17" s="18">
        <v>2260</v>
      </c>
      <c r="HW17" s="18">
        <v>4241</v>
      </c>
      <c r="HX17" s="18">
        <v>2603</v>
      </c>
      <c r="HY17" s="25">
        <v>11261</v>
      </c>
      <c r="HZ17" s="25">
        <v>9276</v>
      </c>
      <c r="IA17" s="18">
        <v>788</v>
      </c>
      <c r="IB17" s="18">
        <v>82</v>
      </c>
      <c r="IC17" s="25">
        <v>9066</v>
      </c>
      <c r="ID17" s="25">
        <v>5848</v>
      </c>
      <c r="IE17" s="25">
        <v>2957</v>
      </c>
      <c r="IF17" s="18">
        <v>478</v>
      </c>
      <c r="IG17" s="18">
        <v>1162</v>
      </c>
      <c r="IH17" s="17">
        <f t="shared" si="70"/>
        <v>0.30234696733437288</v>
      </c>
      <c r="II17" s="17">
        <f t="shared" si="71"/>
        <v>0.18543840710087561</v>
      </c>
      <c r="IJ17" s="30">
        <f t="shared" si="72"/>
        <v>5.3926261319534285</v>
      </c>
      <c r="IK17" s="17">
        <f t="shared" si="176"/>
        <v>7.3716548433264667E-2</v>
      </c>
      <c r="IL17" s="25">
        <v>24544</v>
      </c>
      <c r="IM17" s="18">
        <v>1612</v>
      </c>
      <c r="IN17" s="18">
        <v>2762</v>
      </c>
      <c r="IO17" s="18">
        <v>2027</v>
      </c>
      <c r="IP17" s="25">
        <v>6848</v>
      </c>
      <c r="IQ17" s="25">
        <v>3965</v>
      </c>
      <c r="IR17" s="18">
        <v>483</v>
      </c>
      <c r="IS17" s="18">
        <v>50</v>
      </c>
      <c r="IT17" s="25">
        <v>4441</v>
      </c>
      <c r="IU17" s="25">
        <v>437</v>
      </c>
      <c r="IV17" s="25">
        <v>996</v>
      </c>
      <c r="IW17" s="18">
        <v>223</v>
      </c>
      <c r="IX17" s="18">
        <v>700</v>
      </c>
      <c r="IY17" s="17">
        <f t="shared" si="73"/>
        <v>0.72103161668839633</v>
      </c>
      <c r="IZ17" s="25">
        <v>25478</v>
      </c>
      <c r="JA17" s="18">
        <v>648</v>
      </c>
      <c r="JB17" s="18">
        <v>1479</v>
      </c>
      <c r="JC17" s="18">
        <v>576</v>
      </c>
      <c r="JD17" s="25">
        <v>4413</v>
      </c>
      <c r="JE17" s="25">
        <v>5311</v>
      </c>
      <c r="JF17" s="18">
        <v>305</v>
      </c>
      <c r="JG17" s="18">
        <v>32</v>
      </c>
      <c r="JH17" s="25">
        <v>4625</v>
      </c>
      <c r="JI17" s="25">
        <v>5411</v>
      </c>
      <c r="JJ17" s="25">
        <v>1961</v>
      </c>
      <c r="JK17" s="18">
        <v>255</v>
      </c>
      <c r="JL17" s="18">
        <v>462</v>
      </c>
      <c r="JM17" s="80">
        <f t="shared" si="74"/>
        <v>0.49972525315958866</v>
      </c>
      <c r="JN17" s="45">
        <v>78065.368421531413</v>
      </c>
      <c r="JO17" s="25">
        <v>38032</v>
      </c>
      <c r="JP17" s="18">
        <v>91</v>
      </c>
      <c r="JQ17" s="18">
        <v>227</v>
      </c>
      <c r="JR17" s="18">
        <v>607</v>
      </c>
      <c r="JS17" s="18">
        <v>201</v>
      </c>
      <c r="JT17" s="18">
        <v>252</v>
      </c>
      <c r="JU17" s="18">
        <v>47</v>
      </c>
      <c r="JV17" s="18">
        <v>68</v>
      </c>
      <c r="JW17" s="57">
        <v>16381.835438823224</v>
      </c>
      <c r="JX17" s="17">
        <f t="shared" si="75"/>
        <v>0.20984766702650834</v>
      </c>
      <c r="JY17" s="17">
        <f t="shared" si="76"/>
        <v>0.79015233297349163</v>
      </c>
      <c r="JZ17" s="25">
        <v>16442</v>
      </c>
      <c r="KA17" s="25">
        <v>12868</v>
      </c>
      <c r="KB17" s="18">
        <v>26</v>
      </c>
      <c r="KC17" s="18">
        <v>148</v>
      </c>
      <c r="KD17" s="18">
        <v>79</v>
      </c>
      <c r="KE17" s="18">
        <v>58</v>
      </c>
      <c r="KF17" s="18">
        <v>63</v>
      </c>
      <c r="KG17" s="18">
        <v>1</v>
      </c>
      <c r="KH17" s="18">
        <v>17</v>
      </c>
      <c r="KI17" s="25">
        <v>3182</v>
      </c>
      <c r="KJ17" s="17">
        <f t="shared" si="77"/>
        <v>0.1935287677898066</v>
      </c>
      <c r="KK17" s="25">
        <v>33580</v>
      </c>
      <c r="KL17" s="25">
        <v>25164</v>
      </c>
      <c r="KM17" s="18">
        <v>65</v>
      </c>
      <c r="KN17" s="18">
        <v>79</v>
      </c>
      <c r="KO17" s="18">
        <v>528</v>
      </c>
      <c r="KP17" s="18">
        <v>143</v>
      </c>
      <c r="KQ17" s="18">
        <v>189</v>
      </c>
      <c r="KR17" s="18">
        <v>46</v>
      </c>
      <c r="KS17" s="18">
        <v>51</v>
      </c>
      <c r="KT17" s="25">
        <v>7315</v>
      </c>
      <c r="KU17" s="69">
        <f t="shared" si="78"/>
        <v>0.21783799880881477</v>
      </c>
      <c r="KV17" s="27">
        <v>62914</v>
      </c>
      <c r="KW17" s="25">
        <v>59046</v>
      </c>
      <c r="KX17" s="25">
        <v>3868</v>
      </c>
      <c r="KY17" s="59">
        <v>6.1480751502050415E-2</v>
      </c>
      <c r="KZ17" s="18">
        <v>2235</v>
      </c>
      <c r="LA17" s="18">
        <v>1371</v>
      </c>
      <c r="LB17" s="18">
        <v>1557</v>
      </c>
      <c r="LC17" s="18">
        <v>1781</v>
      </c>
      <c r="LD17" s="25">
        <v>31029</v>
      </c>
      <c r="LE17" s="25">
        <v>29310</v>
      </c>
      <c r="LF17" s="25">
        <v>1719</v>
      </c>
      <c r="LG17" s="59">
        <v>5.5399787295755586E-2</v>
      </c>
      <c r="LH17" s="25">
        <v>31885</v>
      </c>
      <c r="LI17" s="25">
        <v>29736</v>
      </c>
      <c r="LJ17" s="25">
        <v>2149</v>
      </c>
      <c r="LK17" s="35">
        <v>6.739846322722283E-2</v>
      </c>
      <c r="LL17" s="27">
        <v>12370</v>
      </c>
      <c r="LM17" s="18">
        <v>56</v>
      </c>
      <c r="LN17" s="25">
        <v>10626</v>
      </c>
      <c r="LO17" s="18">
        <v>713</v>
      </c>
      <c r="LP17" s="18">
        <v>37</v>
      </c>
      <c r="LQ17" s="18">
        <v>75</v>
      </c>
      <c r="LR17" s="18">
        <v>863</v>
      </c>
      <c r="LS17" s="23">
        <f t="shared" si="79"/>
        <v>6.9765561843168955E-2</v>
      </c>
      <c r="LT17" s="23">
        <f t="shared" si="80"/>
        <v>0.93023443815683104</v>
      </c>
      <c r="LU17" s="17">
        <f t="shared" si="81"/>
        <v>0.86354082457558612</v>
      </c>
      <c r="LV17" s="25">
        <v>12370</v>
      </c>
      <c r="LW17" s="18">
        <v>1006</v>
      </c>
      <c r="LX17" s="25">
        <v>5454</v>
      </c>
      <c r="LY17" s="25">
        <v>3259</v>
      </c>
      <c r="LZ17" s="18">
        <v>1026</v>
      </c>
      <c r="MA17" s="18">
        <v>7</v>
      </c>
      <c r="MB17" s="18">
        <v>104</v>
      </c>
      <c r="MC17" s="18">
        <v>383</v>
      </c>
      <c r="MD17" s="18">
        <v>813</v>
      </c>
      <c r="ME17" s="18">
        <v>33</v>
      </c>
      <c r="MF17" s="18">
        <v>285</v>
      </c>
      <c r="MG17" s="17">
        <f t="shared" si="82"/>
        <v>3.9935327405012128E-2</v>
      </c>
      <c r="MH17" s="17">
        <f t="shared" si="83"/>
        <v>0.85141471301535976</v>
      </c>
      <c r="MI17" s="25">
        <v>12370</v>
      </c>
      <c r="MJ17" s="18">
        <v>1338</v>
      </c>
      <c r="MK17" s="25">
        <v>5480</v>
      </c>
      <c r="ML17" s="25">
        <v>3564</v>
      </c>
      <c r="MM17" s="18">
        <v>1054</v>
      </c>
      <c r="MN17" s="18">
        <v>10</v>
      </c>
      <c r="MO17" s="18">
        <v>166</v>
      </c>
      <c r="MP17" s="18">
        <v>445</v>
      </c>
      <c r="MQ17" s="18">
        <v>13</v>
      </c>
      <c r="MR17" s="18">
        <v>10</v>
      </c>
      <c r="MS17" s="18">
        <v>290</v>
      </c>
      <c r="MT17" s="17">
        <f t="shared" si="84"/>
        <v>0.87631366208569117</v>
      </c>
      <c r="MU17" s="69">
        <f t="shared" si="85"/>
        <v>0.85747776879547288</v>
      </c>
      <c r="MV17" s="27">
        <v>12370</v>
      </c>
      <c r="MW17" s="25">
        <v>3474</v>
      </c>
      <c r="MX17" s="18">
        <v>38</v>
      </c>
      <c r="MY17" s="25">
        <v>4368</v>
      </c>
      <c r="MZ17" s="18">
        <v>171</v>
      </c>
      <c r="NA17" s="18">
        <v>339</v>
      </c>
      <c r="NB17" s="18">
        <v>457</v>
      </c>
      <c r="NC17" s="25">
        <v>3498</v>
      </c>
      <c r="ND17" s="18">
        <v>25</v>
      </c>
      <c r="NE17" s="17">
        <f t="shared" si="86"/>
        <v>0.28084074373484236</v>
      </c>
      <c r="NF17" s="10">
        <f t="shared" si="87"/>
        <v>16471.590460792238</v>
      </c>
      <c r="NG17" s="17">
        <f t="shared" si="88"/>
        <v>0.59102667744543247</v>
      </c>
      <c r="NH17" s="25">
        <v>12370</v>
      </c>
      <c r="NI17" s="18">
        <v>843</v>
      </c>
      <c r="NJ17" s="18">
        <v>12</v>
      </c>
      <c r="NK17" s="18">
        <v>1</v>
      </c>
      <c r="NL17" s="18">
        <v>42</v>
      </c>
      <c r="NM17" s="25">
        <v>11050</v>
      </c>
      <c r="NN17" s="18">
        <v>390</v>
      </c>
      <c r="NO17" s="18">
        <v>7</v>
      </c>
      <c r="NP17" s="18">
        <v>1</v>
      </c>
      <c r="NQ17" s="32">
        <v>24</v>
      </c>
      <c r="NR17" s="27">
        <v>12370</v>
      </c>
      <c r="NS17" s="37">
        <f t="shared" si="89"/>
        <v>1.2414713015359742</v>
      </c>
      <c r="NT17" s="37">
        <f t="shared" si="90"/>
        <v>0.33499442276030739</v>
      </c>
      <c r="NU17" s="37">
        <f t="shared" si="91"/>
        <v>0.80549586507781468</v>
      </c>
      <c r="NV17" s="17">
        <f t="shared" si="92"/>
        <v>0.16356497668416847</v>
      </c>
      <c r="NW17" s="10">
        <f t="shared" si="93"/>
        <v>4982</v>
      </c>
      <c r="NX17" s="17">
        <f t="shared" si="94"/>
        <v>0.40274858528698465</v>
      </c>
      <c r="NY17" s="19">
        <f t="shared" si="95"/>
        <v>8.9783560705725463E-2</v>
      </c>
      <c r="NZ17" s="25">
        <v>3710</v>
      </c>
      <c r="OA17" s="25">
        <v>7388</v>
      </c>
      <c r="OB17" s="18">
        <v>810</v>
      </c>
      <c r="OC17" s="25">
        <v>3103</v>
      </c>
      <c r="OD17" s="18">
        <v>253</v>
      </c>
      <c r="OE17" s="18">
        <v>93</v>
      </c>
      <c r="OF17" s="17">
        <f t="shared" si="96"/>
        <v>0.25084882780921586</v>
      </c>
      <c r="OG17" s="17">
        <f t="shared" si="97"/>
        <v>0.29991915925626517</v>
      </c>
      <c r="OH17" s="17">
        <f t="shared" si="98"/>
        <v>0.59725141471301535</v>
      </c>
      <c r="OI17" s="69">
        <f t="shared" si="99"/>
        <v>2.0452708164915116E-2</v>
      </c>
      <c r="OJ17" s="27">
        <v>12370</v>
      </c>
      <c r="OK17" s="18">
        <v>508</v>
      </c>
      <c r="OL17" s="25">
        <v>8647</v>
      </c>
      <c r="OM17" s="25">
        <v>3320</v>
      </c>
      <c r="ON17" s="25">
        <v>2673</v>
      </c>
      <c r="OO17" s="18">
        <v>559</v>
      </c>
      <c r="OP17" s="18">
        <v>125</v>
      </c>
      <c r="OQ17" s="25">
        <v>3071</v>
      </c>
      <c r="OR17" s="69">
        <f t="shared" si="100"/>
        <v>0.96628940986257073</v>
      </c>
      <c r="OS17" s="85">
        <v>25914</v>
      </c>
      <c r="OT17" s="22">
        <v>25914</v>
      </c>
      <c r="OU17" s="38">
        <f t="shared" si="101"/>
        <v>0.83763778000452538</v>
      </c>
      <c r="OV17" s="39">
        <v>0.72675426410434507</v>
      </c>
      <c r="OW17" s="22">
        <v>1883311</v>
      </c>
      <c r="OX17" s="36">
        <f t="shared" si="102"/>
        <v>77061319.497999996</v>
      </c>
      <c r="OY17" s="36">
        <f t="shared" si="103"/>
        <v>1755787.0379377189</v>
      </c>
      <c r="OZ17" s="22">
        <v>1143</v>
      </c>
      <c r="PA17" s="22">
        <v>1143</v>
      </c>
      <c r="PB17" s="38">
        <f t="shared" si="104"/>
        <v>3.6946051653360054E-2</v>
      </c>
      <c r="PC17" s="39">
        <v>0.55182852143482064</v>
      </c>
      <c r="PD17" s="22">
        <v>63074</v>
      </c>
      <c r="PE17" s="40">
        <f t="shared" si="105"/>
        <v>2580861.932</v>
      </c>
      <c r="PF17" s="36">
        <f t="shared" si="106"/>
        <v>351080.30998968048</v>
      </c>
      <c r="PG17" s="22">
        <v>238</v>
      </c>
      <c r="PH17" s="22">
        <v>238</v>
      </c>
      <c r="PI17" s="38">
        <f t="shared" si="107"/>
        <v>7.693053625109093E-3</v>
      </c>
      <c r="PJ17" s="39">
        <v>9.4831932773109251E-2</v>
      </c>
      <c r="PK17" s="22">
        <v>2257</v>
      </c>
      <c r="PL17" s="41">
        <f t="shared" si="108"/>
        <v>92351.925999999992</v>
      </c>
      <c r="PM17" s="36">
        <f t="shared" si="109"/>
        <v>19455.696970923291</v>
      </c>
      <c r="PN17" s="22">
        <v>1890</v>
      </c>
      <c r="PO17" s="22">
        <v>1890</v>
      </c>
      <c r="PP17" s="38">
        <f t="shared" si="110"/>
        <v>6.1091896434689853E-2</v>
      </c>
      <c r="PQ17" s="39">
        <v>0.49719047619047624</v>
      </c>
      <c r="PR17" s="22">
        <v>93969</v>
      </c>
      <c r="PS17" s="41">
        <f t="shared" si="111"/>
        <v>3845023.5419999999</v>
      </c>
      <c r="PT17" s="36">
        <f t="shared" si="112"/>
        <v>247813.68244268629</v>
      </c>
      <c r="PU17" s="22"/>
      <c r="PV17" s="22"/>
      <c r="PW17" s="38">
        <f t="shared" si="113"/>
        <v>0</v>
      </c>
      <c r="PX17" s="39">
        <v>0</v>
      </c>
      <c r="PY17" s="22"/>
      <c r="PZ17" s="36">
        <f t="shared" si="114"/>
        <v>0</v>
      </c>
      <c r="QA17" s="22"/>
      <c r="QB17" s="22"/>
      <c r="QC17" s="39">
        <v>0</v>
      </c>
      <c r="QD17" s="22"/>
      <c r="QE17" s="22">
        <f t="shared" si="115"/>
        <v>0</v>
      </c>
      <c r="QF17" s="22"/>
      <c r="QG17" s="22">
        <v>1506</v>
      </c>
      <c r="QH17" s="22">
        <v>1506</v>
      </c>
      <c r="QI17" s="38">
        <f t="shared" si="116"/>
        <v>4.8679574619387787E-2</v>
      </c>
      <c r="QJ17" s="39">
        <v>0.31245019920318723</v>
      </c>
      <c r="QK17" s="22">
        <v>47055</v>
      </c>
      <c r="QL17" s="42">
        <f t="shared" si="117"/>
        <v>77.837593625498002</v>
      </c>
      <c r="QM17" s="22">
        <f t="shared" si="118"/>
        <v>246</v>
      </c>
      <c r="QN17" s="22">
        <v>216</v>
      </c>
      <c r="QO17" s="22">
        <v>216</v>
      </c>
      <c r="QP17" s="38">
        <f t="shared" si="119"/>
        <v>6.9819310211074121E-3</v>
      </c>
      <c r="QQ17" s="39">
        <v>9.3935185185185191E-2</v>
      </c>
      <c r="QR17" s="22">
        <v>2029</v>
      </c>
      <c r="QS17" s="36">
        <f t="shared" si="120"/>
        <v>50786.507759859167</v>
      </c>
      <c r="QT17" s="22">
        <v>30</v>
      </c>
      <c r="QU17" s="22">
        <v>30</v>
      </c>
      <c r="QV17" s="38">
        <f t="shared" si="121"/>
        <v>9.697126418204739E-4</v>
      </c>
      <c r="QW17" s="39">
        <v>9.7333333333333327E-2</v>
      </c>
      <c r="QX17" s="22">
        <v>292</v>
      </c>
      <c r="QY17" s="36">
        <f t="shared" si="122"/>
        <v>7053.681633313774</v>
      </c>
      <c r="QZ17" s="22"/>
      <c r="RA17" s="22"/>
      <c r="RB17" s="38">
        <f t="shared" si="123"/>
        <v>0</v>
      </c>
      <c r="RC17" s="39">
        <v>0</v>
      </c>
      <c r="RD17" s="22"/>
      <c r="RE17" s="36">
        <f t="shared" si="124"/>
        <v>0</v>
      </c>
      <c r="RF17" s="10">
        <f t="shared" si="125"/>
        <v>30937</v>
      </c>
      <c r="RG17" s="10">
        <f t="shared" si="126"/>
        <v>30937</v>
      </c>
      <c r="RH17" s="17">
        <f t="shared" si="127"/>
        <v>3.9789688403923794E-2</v>
      </c>
      <c r="RI17" s="17">
        <f t="shared" si="128"/>
        <v>9.0906515767198454E-4</v>
      </c>
      <c r="RJ17" s="17">
        <f t="shared" si="129"/>
        <v>0.72193565330440046</v>
      </c>
      <c r="RK17" s="17">
        <f t="shared" si="130"/>
        <v>0.14435543005968018</v>
      </c>
      <c r="RL17" s="17">
        <f t="shared" si="131"/>
        <v>0.10189477930203064</v>
      </c>
      <c r="RM17" s="17">
        <f t="shared" si="132"/>
        <v>0</v>
      </c>
      <c r="RN17" s="17">
        <f t="shared" si="133"/>
        <v>2.0882139955724799E-2</v>
      </c>
      <c r="RO17" s="17">
        <f t="shared" si="134"/>
        <v>2.9002972160728888E-3</v>
      </c>
      <c r="RP17" s="17">
        <f t="shared" si="135"/>
        <v>0</v>
      </c>
      <c r="RQ17" s="17">
        <f t="shared" si="136"/>
        <v>3.2004868922867416E-5</v>
      </c>
      <c r="RR17" s="36">
        <f t="shared" si="137"/>
        <v>2432054.7543278076</v>
      </c>
      <c r="RS17" s="36">
        <f t="shared" si="138"/>
        <v>26.911298223228261</v>
      </c>
      <c r="RT17" s="10">
        <f t="shared" si="139"/>
        <v>0</v>
      </c>
      <c r="RU17" s="17">
        <f t="shared" si="140"/>
        <v>0</v>
      </c>
      <c r="RV17" s="37">
        <f t="shared" si="141"/>
        <v>2.9211946859747226</v>
      </c>
      <c r="RW17" s="36">
        <f t="shared" si="142"/>
        <v>0.34232569462118112</v>
      </c>
      <c r="RX17" s="85">
        <v>-0.33506910000000001</v>
      </c>
      <c r="RY17" s="93">
        <v>213</v>
      </c>
      <c r="RZ17" s="43" t="b">
        <v>0</v>
      </c>
      <c r="SA17" s="18" t="b">
        <v>0</v>
      </c>
      <c r="SB17" s="18" t="b">
        <v>0</v>
      </c>
      <c r="SC17" s="18" t="b">
        <v>0</v>
      </c>
      <c r="SD17" s="18" t="b">
        <v>0</v>
      </c>
      <c r="SE17" s="32" t="b">
        <v>1</v>
      </c>
      <c r="SF17" s="43" t="b">
        <v>1</v>
      </c>
      <c r="SG17" s="18" t="b">
        <v>0</v>
      </c>
      <c r="SH17" s="18"/>
      <c r="SI17" s="18"/>
      <c r="SJ17" s="18"/>
      <c r="SK17" s="18"/>
      <c r="SL17" s="18"/>
      <c r="SM17" s="18"/>
      <c r="SN17" s="18">
        <v>20</v>
      </c>
      <c r="SO17" s="18">
        <v>3080</v>
      </c>
      <c r="SP17" s="18">
        <v>15800</v>
      </c>
      <c r="SQ17" s="17">
        <f t="shared" si="143"/>
        <v>0</v>
      </c>
      <c r="SR17" s="17">
        <f t="shared" si="144"/>
        <v>0</v>
      </c>
      <c r="SS17" s="17">
        <f t="shared" si="145"/>
        <v>0</v>
      </c>
      <c r="ST17" s="17">
        <f t="shared" si="146"/>
        <v>0</v>
      </c>
      <c r="SU17" s="17">
        <f t="shared" si="147"/>
        <v>6.4342202783818345E-2</v>
      </c>
      <c r="SV17" s="17">
        <f t="shared" si="148"/>
        <v>0.15984298967090554</v>
      </c>
      <c r="SW17" s="17">
        <f t="shared" si="149"/>
        <v>0</v>
      </c>
      <c r="SX17" s="17">
        <f t="shared" si="150"/>
        <v>0</v>
      </c>
      <c r="SY17" s="17">
        <f t="shared" si="151"/>
        <v>0</v>
      </c>
      <c r="SZ17" s="17">
        <f t="shared" si="152"/>
        <v>1.6085550695954586E-2</v>
      </c>
      <c r="TA17" s="17">
        <f t="shared" si="153"/>
        <v>3.9960747417726386E-2</v>
      </c>
      <c r="TB17" s="24">
        <f t="shared" si="154"/>
        <v>25.024556962025315</v>
      </c>
      <c r="TC17" s="69">
        <f t="shared" si="155"/>
        <v>4.036218864842793E-2</v>
      </c>
      <c r="TD17" s="17">
        <f t="shared" si="177"/>
        <v>6.4452818415687717E-5</v>
      </c>
      <c r="TE17" s="95">
        <v>328</v>
      </c>
      <c r="TF17" s="71"/>
      <c r="TG17" s="71"/>
      <c r="TH17" s="71">
        <v>15</v>
      </c>
      <c r="TI17" s="71"/>
      <c r="TJ17" s="71">
        <v>4</v>
      </c>
      <c r="TK17" s="71">
        <v>19</v>
      </c>
      <c r="TL17" s="71"/>
      <c r="TM17" s="71">
        <v>85</v>
      </c>
      <c r="TN17" s="71"/>
      <c r="TO17" s="71">
        <v>2</v>
      </c>
      <c r="TP17" s="71">
        <v>11</v>
      </c>
      <c r="TQ17" s="71">
        <v>50</v>
      </c>
      <c r="TR17" s="72">
        <v>9</v>
      </c>
      <c r="TS17" s="72">
        <v>21</v>
      </c>
      <c r="TT17" s="72"/>
      <c r="TU17" s="72"/>
      <c r="TV17" s="72">
        <v>5</v>
      </c>
      <c r="TW17" s="72">
        <v>3</v>
      </c>
      <c r="TX17" s="72">
        <v>6</v>
      </c>
      <c r="TY17" s="72">
        <v>12</v>
      </c>
      <c r="TZ17" s="72">
        <v>25</v>
      </c>
      <c r="UA17" s="72"/>
      <c r="UB17" s="72">
        <v>85</v>
      </c>
      <c r="UC17" s="72">
        <v>4</v>
      </c>
      <c r="UD17" s="72">
        <v>18</v>
      </c>
      <c r="UE17" s="72">
        <v>8</v>
      </c>
      <c r="UF17" s="72">
        <v>8</v>
      </c>
      <c r="UG17" s="72">
        <v>45</v>
      </c>
      <c r="UH17" s="72">
        <v>16</v>
      </c>
      <c r="UI17" s="72">
        <v>140</v>
      </c>
      <c r="UJ17" s="73">
        <v>57</v>
      </c>
      <c r="UK17" s="73">
        <v>26</v>
      </c>
      <c r="UL17" s="73">
        <v>1</v>
      </c>
      <c r="UM17" s="73"/>
      <c r="UN17" s="73">
        <v>11</v>
      </c>
      <c r="UO17" s="73">
        <v>3</v>
      </c>
      <c r="UP17" s="73">
        <v>25</v>
      </c>
      <c r="UQ17" s="73">
        <v>1</v>
      </c>
      <c r="UR17" s="73">
        <v>58</v>
      </c>
      <c r="US17" s="73">
        <v>126</v>
      </c>
      <c r="UT17" s="73">
        <v>1</v>
      </c>
      <c r="UU17" s="73">
        <v>17</v>
      </c>
      <c r="UV17" s="73">
        <v>21</v>
      </c>
      <c r="UW17" s="73">
        <v>57</v>
      </c>
      <c r="UX17" s="73"/>
      <c r="UY17" s="73">
        <v>70</v>
      </c>
      <c r="UZ17" s="73">
        <v>17</v>
      </c>
      <c r="VA17" s="73">
        <v>133</v>
      </c>
      <c r="VB17" s="73">
        <v>44</v>
      </c>
      <c r="VC17" s="73">
        <v>22</v>
      </c>
      <c r="VD17" s="73">
        <v>1</v>
      </c>
      <c r="VE17" s="73">
        <v>1</v>
      </c>
      <c r="VF17" s="73">
        <v>12</v>
      </c>
      <c r="VG17" s="73">
        <v>3</v>
      </c>
      <c r="VH17" s="73">
        <v>30</v>
      </c>
      <c r="VI17" s="73">
        <v>1</v>
      </c>
      <c r="VJ17" s="73">
        <v>60</v>
      </c>
      <c r="VK17" s="73">
        <v>119</v>
      </c>
      <c r="VL17" s="73">
        <v>3</v>
      </c>
      <c r="VM17" s="73">
        <v>10</v>
      </c>
      <c r="VN17" s="73">
        <v>16</v>
      </c>
      <c r="VO17" s="73">
        <v>4</v>
      </c>
      <c r="VP17" s="73">
        <v>81</v>
      </c>
      <c r="VQ17" s="73">
        <v>16</v>
      </c>
      <c r="VR17" s="73">
        <v>159</v>
      </c>
      <c r="VS17" s="73">
        <v>31</v>
      </c>
      <c r="VT17" s="73">
        <v>14</v>
      </c>
      <c r="VU17" s="73"/>
      <c r="VV17" s="73"/>
      <c r="VW17" s="73">
        <v>22</v>
      </c>
      <c r="VX17" s="73"/>
      <c r="VY17" s="73">
        <v>43</v>
      </c>
      <c r="VZ17" s="73">
        <v>2</v>
      </c>
      <c r="WA17" s="73">
        <v>116</v>
      </c>
      <c r="WB17" s="73"/>
      <c r="WC17" s="73">
        <v>23</v>
      </c>
      <c r="WD17" s="73">
        <v>19</v>
      </c>
      <c r="WE17" s="73">
        <v>6</v>
      </c>
      <c r="WF17" s="73">
        <v>37</v>
      </c>
      <c r="WG17" s="73"/>
      <c r="WH17" s="73">
        <v>3</v>
      </c>
      <c r="WI17" s="73"/>
      <c r="WJ17" s="73">
        <v>35</v>
      </c>
      <c r="WK17" s="73">
        <v>41</v>
      </c>
      <c r="WL17" s="73"/>
      <c r="WM17" s="73"/>
      <c r="WN17" s="73">
        <v>143</v>
      </c>
      <c r="WO17" s="22">
        <f t="shared" si="156"/>
        <v>469</v>
      </c>
      <c r="WP17" s="22">
        <f t="shared" si="157"/>
        <v>69</v>
      </c>
      <c r="WQ17" s="22">
        <f t="shared" si="158"/>
        <v>2</v>
      </c>
      <c r="WR17" s="22">
        <f t="shared" si="159"/>
        <v>1</v>
      </c>
      <c r="WS17" s="22">
        <f t="shared" si="160"/>
        <v>65</v>
      </c>
      <c r="WT17" s="22">
        <f t="shared" si="161"/>
        <v>9</v>
      </c>
      <c r="WU17" s="22">
        <f t="shared" si="162"/>
        <v>108</v>
      </c>
      <c r="WV17" s="22">
        <f t="shared" si="163"/>
        <v>14</v>
      </c>
      <c r="WW17" s="22">
        <f t="shared" si="164"/>
        <v>278</v>
      </c>
      <c r="WX17" s="22">
        <f t="shared" si="165"/>
        <v>0</v>
      </c>
      <c r="WY17" s="22">
        <f t="shared" si="166"/>
        <v>438</v>
      </c>
      <c r="WZ17" s="22">
        <f t="shared" si="167"/>
        <v>8</v>
      </c>
      <c r="XA17" s="22">
        <f t="shared" si="168"/>
        <v>45</v>
      </c>
      <c r="XB17" s="22">
        <f t="shared" si="169"/>
        <v>82</v>
      </c>
      <c r="XC17" s="22">
        <f t="shared" si="170"/>
        <v>69</v>
      </c>
      <c r="XD17" s="22">
        <f t="shared" si="171"/>
        <v>0</v>
      </c>
      <c r="XE17" s="22">
        <f t="shared" si="172"/>
        <v>233</v>
      </c>
      <c r="XF17" s="22">
        <f t="shared" si="173"/>
        <v>101</v>
      </c>
      <c r="XG17" s="93">
        <f t="shared" si="174"/>
        <v>625</v>
      </c>
    </row>
    <row r="18" spans="1:631" ht="17.100000000000001" customHeight="1" x14ac:dyDescent="0.2">
      <c r="A18" s="101"/>
      <c r="B18" s="27" t="s">
        <v>6</v>
      </c>
      <c r="C18" s="535" t="s">
        <v>7</v>
      </c>
      <c r="D18" s="25" t="s">
        <v>28</v>
      </c>
      <c r="E18" s="535" t="s">
        <v>29</v>
      </c>
      <c r="F18" s="25" t="s">
        <v>35</v>
      </c>
      <c r="G18" s="535" t="s">
        <v>36</v>
      </c>
      <c r="H18" s="25">
        <v>40</v>
      </c>
      <c r="I18" s="28">
        <v>4</v>
      </c>
      <c r="J18" s="17">
        <f t="shared" si="0"/>
        <v>0.80258669698692442</v>
      </c>
      <c r="K18" s="17">
        <f t="shared" si="1"/>
        <v>0.47029562251279133</v>
      </c>
      <c r="L18" s="17">
        <f t="shared" si="2"/>
        <v>6.0713006859949804E-3</v>
      </c>
      <c r="M18" s="17">
        <f t="shared" si="3"/>
        <v>0.13591320524920689</v>
      </c>
      <c r="N18" s="17">
        <f t="shared" si="4"/>
        <v>0.34334796428030878</v>
      </c>
      <c r="O18" s="17">
        <f t="shared" si="5"/>
        <v>0.25061588023498199</v>
      </c>
      <c r="P18" s="17">
        <f t="shared" si="6"/>
        <v>0.72759625489634083</v>
      </c>
      <c r="Q18" s="17">
        <f t="shared" si="7"/>
        <v>0.49096331643304503</v>
      </c>
      <c r="R18" s="69">
        <f t="shared" si="8"/>
        <v>0.86868799464942592</v>
      </c>
      <c r="S18" s="422">
        <f t="shared" si="9"/>
        <v>0.45511980399211338</v>
      </c>
      <c r="T18" s="17">
        <f t="shared" si="175"/>
        <v>0.54488019600788662</v>
      </c>
      <c r="U18" s="10">
        <f t="shared" si="10"/>
        <v>39278.233809424513</v>
      </c>
      <c r="V18" s="32">
        <v>6</v>
      </c>
      <c r="W18" s="550">
        <f t="shared" si="11"/>
        <v>-0.99392869931400507</v>
      </c>
      <c r="X18" s="550">
        <f t="shared" si="12"/>
        <v>0.34400869288100222</v>
      </c>
      <c r="Y18" s="550">
        <f t="shared" si="13"/>
        <v>0.65599130711899778</v>
      </c>
      <c r="Z18" s="551">
        <f t="shared" si="14"/>
        <v>47287.789364980075</v>
      </c>
      <c r="AA18" s="426">
        <f t="shared" si="15"/>
        <v>0.15385777693833222</v>
      </c>
      <c r="AB18" s="59">
        <f t="shared" si="16"/>
        <v>0.89258105457482406</v>
      </c>
      <c r="AC18" s="59">
        <f t="shared" si="17"/>
        <v>0.21109397162587995</v>
      </c>
      <c r="AD18" s="59">
        <f t="shared" si="18"/>
        <v>0.34334796428030878</v>
      </c>
      <c r="AE18" s="59">
        <f t="shared" si="19"/>
        <v>0.50903668356695497</v>
      </c>
      <c r="AF18" s="59">
        <f t="shared" si="20"/>
        <v>0.22986545385635779</v>
      </c>
      <c r="AG18" s="59">
        <f t="shared" si="21"/>
        <v>0.34252416145537234</v>
      </c>
      <c r="AH18" s="59">
        <f t="shared" si="22"/>
        <v>0.25061588023498199</v>
      </c>
      <c r="AI18" s="59">
        <f t="shared" si="23"/>
        <v>0.90903922683342808</v>
      </c>
      <c r="AJ18" s="59">
        <f t="shared" si="24"/>
        <v>0.69613416714042065</v>
      </c>
      <c r="AK18" s="59">
        <f t="shared" si="25"/>
        <v>0.27240374510365911</v>
      </c>
      <c r="AL18" s="35">
        <f t="shared" si="26"/>
        <v>6.0713006859949804E-3</v>
      </c>
      <c r="AM18" s="27">
        <v>72086</v>
      </c>
      <c r="AN18" s="25">
        <f>AM18/197.6*97.6</f>
        <v>35605.230769230766</v>
      </c>
      <c r="AO18" s="25">
        <f>AM18-AN18</f>
        <v>36480.769230769234</v>
      </c>
      <c r="AP18" s="17">
        <f t="shared" si="27"/>
        <v>1.4001018873911839E-3</v>
      </c>
      <c r="AQ18" s="63">
        <v>97.637089850311696</v>
      </c>
      <c r="AR18" s="58">
        <v>2898.5873827099999</v>
      </c>
      <c r="AS18" s="24">
        <f t="shared" si="28"/>
        <v>24.869355476392105</v>
      </c>
      <c r="AT18" s="17">
        <f t="shared" si="29"/>
        <v>2.1477425644375828E-2</v>
      </c>
      <c r="AU18" s="25">
        <v>51198</v>
      </c>
      <c r="AV18" s="25">
        <v>25092</v>
      </c>
      <c r="AW18" s="25">
        <v>26106</v>
      </c>
      <c r="AX18" s="25">
        <v>1747</v>
      </c>
      <c r="AY18" s="25">
        <v>1064</v>
      </c>
      <c r="AZ18" s="18">
        <v>683</v>
      </c>
      <c r="BA18" s="25">
        <f>AM18*BI18</f>
        <v>11090.991708376616</v>
      </c>
      <c r="BB18" s="25">
        <v>4087</v>
      </c>
      <c r="BC18" s="25">
        <v>4059</v>
      </c>
      <c r="BD18" s="63">
        <v>100.68982508006899</v>
      </c>
      <c r="BE18" s="25">
        <v>44799</v>
      </c>
      <c r="BF18" s="25">
        <v>22069</v>
      </c>
      <c r="BG18" s="25">
        <v>22730</v>
      </c>
      <c r="BH18" s="63">
        <v>97.091948966124065</v>
      </c>
      <c r="BI18" s="17">
        <v>0.15385777693833222</v>
      </c>
      <c r="BJ18" s="25">
        <v>17068</v>
      </c>
      <c r="BK18" s="25">
        <v>33530</v>
      </c>
      <c r="BL18" s="25">
        <v>2347</v>
      </c>
      <c r="BM18" s="17">
        <v>0.57903370116313757</v>
      </c>
      <c r="BN18" s="10">
        <f t="shared" si="30"/>
        <v>30345.776617954067</v>
      </c>
      <c r="BO18" s="29">
        <v>0.50903668356695497</v>
      </c>
      <c r="BP18" s="30">
        <f t="shared" si="31"/>
        <v>0.49096331643304503</v>
      </c>
      <c r="BQ18" s="31">
        <v>6.9997017596182527</v>
      </c>
      <c r="BR18" s="25">
        <v>35877</v>
      </c>
      <c r="BS18" s="25">
        <v>9896</v>
      </c>
      <c r="BT18" s="25">
        <v>22656</v>
      </c>
      <c r="BU18" s="25">
        <v>2484</v>
      </c>
      <c r="BV18" s="18">
        <v>697</v>
      </c>
      <c r="BW18" s="18">
        <v>144</v>
      </c>
      <c r="BX18" s="25">
        <v>10554</v>
      </c>
      <c r="BY18" s="25">
        <v>7156</v>
      </c>
      <c r="BZ18" s="25">
        <v>3398</v>
      </c>
      <c r="CA18" s="59">
        <v>0.32196323668751181</v>
      </c>
      <c r="CB18" s="25">
        <v>51198</v>
      </c>
      <c r="CC18" s="25">
        <v>1747</v>
      </c>
      <c r="CD18" s="17">
        <f t="shared" si="32"/>
        <v>3.4122426657291302E-2</v>
      </c>
      <c r="CE18" s="18">
        <v>317</v>
      </c>
      <c r="CF18" s="18">
        <v>786</v>
      </c>
      <c r="CG18" s="25">
        <v>1529</v>
      </c>
      <c r="CH18" s="25">
        <v>2333</v>
      </c>
      <c r="CI18" s="25">
        <v>2185</v>
      </c>
      <c r="CJ18" s="25">
        <v>1496</v>
      </c>
      <c r="CK18" s="18">
        <v>906</v>
      </c>
      <c r="CL18" s="18">
        <v>563</v>
      </c>
      <c r="CM18" s="18">
        <v>439</v>
      </c>
      <c r="CN18" s="26">
        <v>4.8510517339397383</v>
      </c>
      <c r="CO18" s="33">
        <v>10554</v>
      </c>
      <c r="CP18" s="34">
        <f t="shared" si="33"/>
        <v>6.8302065567557326</v>
      </c>
      <c r="CQ18" s="10">
        <v>237</v>
      </c>
      <c r="CR18" s="10">
        <v>583</v>
      </c>
      <c r="CS18" s="10">
        <v>641</v>
      </c>
      <c r="CT18" s="10">
        <v>4002</v>
      </c>
      <c r="CU18" s="10">
        <v>4315</v>
      </c>
      <c r="CV18" s="10">
        <v>87</v>
      </c>
      <c r="CW18" s="10">
        <v>657</v>
      </c>
      <c r="CX18" s="10">
        <v>32</v>
      </c>
      <c r="CY18" s="25">
        <v>10554</v>
      </c>
      <c r="CZ18" s="25">
        <v>9143</v>
      </c>
      <c r="DA18" s="18">
        <v>256</v>
      </c>
      <c r="DB18" s="18">
        <v>100</v>
      </c>
      <c r="DC18" s="18">
        <v>270</v>
      </c>
      <c r="DD18" s="18">
        <v>7</v>
      </c>
      <c r="DE18" s="18">
        <v>778</v>
      </c>
      <c r="DF18" s="25">
        <v>10554</v>
      </c>
      <c r="DG18" s="25">
        <v>2394</v>
      </c>
      <c r="DH18" s="18">
        <v>25</v>
      </c>
      <c r="DI18" s="18">
        <v>7</v>
      </c>
      <c r="DJ18" s="25">
        <v>8062</v>
      </c>
      <c r="DK18" s="18">
        <v>19</v>
      </c>
      <c r="DL18" s="18">
        <v>47</v>
      </c>
      <c r="DM18" s="25">
        <f t="shared" si="34"/>
        <v>11734.694144400228</v>
      </c>
      <c r="DN18" s="17">
        <f t="shared" si="35"/>
        <v>0.76388099298844037</v>
      </c>
      <c r="DO18" s="17">
        <f t="shared" si="36"/>
        <v>1.8002653022550692E-3</v>
      </c>
      <c r="DP18" s="23">
        <f t="shared" si="37"/>
        <v>0.22986545385635779</v>
      </c>
      <c r="DQ18" s="23">
        <f t="shared" si="38"/>
        <v>0.77013454614364218</v>
      </c>
      <c r="DR18" s="25">
        <v>10554</v>
      </c>
      <c r="DS18" s="18">
        <v>59</v>
      </c>
      <c r="DT18" s="25">
        <v>5741</v>
      </c>
      <c r="DU18" s="18">
        <v>29</v>
      </c>
      <c r="DV18" s="25">
        <v>2926</v>
      </c>
      <c r="DW18" s="18">
        <v>39</v>
      </c>
      <c r="DX18" s="25">
        <v>1195</v>
      </c>
      <c r="DY18" s="18">
        <v>565</v>
      </c>
      <c r="DZ18" s="17">
        <f t="shared" si="39"/>
        <v>0.82954330111805952</v>
      </c>
      <c r="EA18" s="17">
        <f t="shared" si="40"/>
        <v>0.17045669888194048</v>
      </c>
      <c r="EB18" s="10">
        <v>10554</v>
      </c>
      <c r="EC18" s="10">
        <v>2979</v>
      </c>
      <c r="ED18" s="10">
        <v>636</v>
      </c>
      <c r="EE18" s="10">
        <v>4507</v>
      </c>
      <c r="EF18" s="17">
        <f t="shared" si="41"/>
        <v>0.4270418798559788</v>
      </c>
      <c r="EG18" s="10">
        <v>1724</v>
      </c>
      <c r="EH18" s="10">
        <v>708</v>
      </c>
      <c r="EI18" s="17">
        <f t="shared" si="42"/>
        <v>0.34252416145537234</v>
      </c>
      <c r="EJ18" s="17">
        <f t="shared" si="43"/>
        <v>0.16335038847830208</v>
      </c>
      <c r="EK18" s="69">
        <f t="shared" si="44"/>
        <v>0.47029562251279133</v>
      </c>
      <c r="EL18" s="27">
        <v>34668</v>
      </c>
      <c r="EM18" s="25">
        <v>30944</v>
      </c>
      <c r="EN18" s="25">
        <v>3724</v>
      </c>
      <c r="EO18" s="59">
        <v>0.89258105457482406</v>
      </c>
      <c r="EP18" s="25">
        <v>16726</v>
      </c>
      <c r="EQ18" s="25">
        <v>15358</v>
      </c>
      <c r="ER18" s="25">
        <v>1368</v>
      </c>
      <c r="ES18" s="59">
        <v>0.91821116824106186</v>
      </c>
      <c r="ET18" s="25">
        <v>17942</v>
      </c>
      <c r="EU18" s="25">
        <v>15586</v>
      </c>
      <c r="EV18" s="25">
        <v>2356</v>
      </c>
      <c r="EW18" s="59">
        <v>0.86868799464942592</v>
      </c>
      <c r="EX18" s="25">
        <v>5304</v>
      </c>
      <c r="EY18" s="25">
        <v>4962</v>
      </c>
      <c r="EZ18" s="25">
        <v>342</v>
      </c>
      <c r="FA18" s="59">
        <v>0.93552036199095023</v>
      </c>
      <c r="FB18" s="25">
        <v>29364</v>
      </c>
      <c r="FC18" s="25">
        <v>25982</v>
      </c>
      <c r="FD18" s="25">
        <v>3382</v>
      </c>
      <c r="FE18" s="59">
        <v>0.88482495572810249</v>
      </c>
      <c r="FF18" s="25">
        <v>25154</v>
      </c>
      <c r="FG18" s="25">
        <v>10927</v>
      </c>
      <c r="FH18" s="25">
        <v>12695</v>
      </c>
      <c r="FI18" s="25">
        <v>1532</v>
      </c>
      <c r="FJ18" s="23">
        <f t="shared" si="45"/>
        <v>6.0904826270175717E-2</v>
      </c>
      <c r="FK18" s="23">
        <f t="shared" si="46"/>
        <v>0.5046911028067107</v>
      </c>
      <c r="FL18" s="36">
        <f t="shared" si="47"/>
        <v>7.1325065274151438</v>
      </c>
      <c r="FM18" s="25">
        <v>12640</v>
      </c>
      <c r="FN18" s="25">
        <v>5440</v>
      </c>
      <c r="FO18" s="17">
        <f t="shared" si="48"/>
        <v>0.43037974683544306</v>
      </c>
      <c r="FP18" s="25">
        <v>6412</v>
      </c>
      <c r="FQ18" s="17">
        <f t="shared" si="49"/>
        <v>0.50727848101265827</v>
      </c>
      <c r="FR18" s="18">
        <v>788</v>
      </c>
      <c r="FS18" s="17">
        <f t="shared" si="50"/>
        <v>6.2341772151898733E-2</v>
      </c>
      <c r="FT18" s="25">
        <v>12514</v>
      </c>
      <c r="FU18" s="25">
        <v>5487</v>
      </c>
      <c r="FV18" s="25">
        <v>6283</v>
      </c>
      <c r="FW18" s="17">
        <f t="shared" si="51"/>
        <v>5.9453412178360233E-2</v>
      </c>
      <c r="FX18" s="17">
        <f t="shared" si="52"/>
        <v>0.50207767300623307</v>
      </c>
      <c r="FY18" s="18">
        <v>744</v>
      </c>
      <c r="FZ18" s="25">
        <v>26428</v>
      </c>
      <c r="GA18" s="44">
        <v>5578.791482128755</v>
      </c>
      <c r="GB18" s="25">
        <v>12850</v>
      </c>
      <c r="GC18" s="25">
        <v>5733</v>
      </c>
      <c r="GD18" s="18">
        <v>1867</v>
      </c>
      <c r="GE18" s="18">
        <v>36</v>
      </c>
      <c r="GF18" s="18">
        <v>937</v>
      </c>
      <c r="GG18" s="18">
        <v>23</v>
      </c>
      <c r="GH18" s="18">
        <v>15</v>
      </c>
      <c r="GI18" s="18">
        <v>463</v>
      </c>
      <c r="GJ18" s="10">
        <f t="shared" si="53"/>
        <v>5578.791482128755</v>
      </c>
      <c r="GK18" s="44">
        <v>51657.264291646556</v>
      </c>
      <c r="GL18" s="44">
        <v>21380.132101003506</v>
      </c>
      <c r="GM18" s="10">
        <f t="shared" si="56"/>
        <v>5047.8678989964938</v>
      </c>
      <c r="GN18" s="44">
        <v>7872.054369567194</v>
      </c>
      <c r="GO18" s="17">
        <f t="shared" si="58"/>
        <v>0.21109397162587995</v>
      </c>
      <c r="GP18" s="17">
        <f t="shared" si="59"/>
        <v>0.82957469350688662</v>
      </c>
      <c r="GQ18" s="17">
        <f t="shared" si="60"/>
        <v>0.34334796428030878</v>
      </c>
      <c r="GR18" s="17">
        <f t="shared" si="61"/>
        <v>0.12641894959891026</v>
      </c>
      <c r="GS18" s="17">
        <f t="shared" si="62"/>
        <v>0.5864613288935977</v>
      </c>
      <c r="GT18" s="25">
        <v>12699</v>
      </c>
      <c r="GU18" s="25">
        <v>1809</v>
      </c>
      <c r="GV18" s="25">
        <v>6183</v>
      </c>
      <c r="GW18" s="25">
        <v>2987</v>
      </c>
      <c r="GX18" s="18">
        <v>935</v>
      </c>
      <c r="GY18" s="18">
        <v>24</v>
      </c>
      <c r="GZ18" s="18">
        <v>438</v>
      </c>
      <c r="HA18" s="18">
        <v>11</v>
      </c>
      <c r="HB18" s="18">
        <v>5</v>
      </c>
      <c r="HC18" s="18">
        <v>307</v>
      </c>
      <c r="HD18" s="23">
        <f t="shared" si="63"/>
        <v>0.14245216158752658</v>
      </c>
      <c r="HE18" s="23">
        <f t="shared" si="64"/>
        <v>0.8575478384124734</v>
      </c>
      <c r="HF18" s="23">
        <f t="shared" si="65"/>
        <v>0.3706591070163005</v>
      </c>
      <c r="HG18" s="23">
        <f t="shared" si="66"/>
        <v>0.13544373572722262</v>
      </c>
      <c r="HH18" s="25">
        <v>13729</v>
      </c>
      <c r="HI18" s="25">
        <v>2695</v>
      </c>
      <c r="HJ18" s="25">
        <v>6667</v>
      </c>
      <c r="HK18" s="25">
        <v>2746</v>
      </c>
      <c r="HL18" s="18">
        <v>932</v>
      </c>
      <c r="HM18" s="18">
        <v>12</v>
      </c>
      <c r="HN18" s="18">
        <v>499</v>
      </c>
      <c r="HO18" s="18">
        <v>12</v>
      </c>
      <c r="HP18" s="18">
        <v>10</v>
      </c>
      <c r="HQ18" s="18">
        <v>156</v>
      </c>
      <c r="HR18" s="23">
        <f t="shared" si="67"/>
        <v>0.19629980333600408</v>
      </c>
      <c r="HS18" s="23">
        <f t="shared" si="68"/>
        <v>0.80370019666399595</v>
      </c>
      <c r="HT18" s="80">
        <f t="shared" si="69"/>
        <v>0.31808580377303519</v>
      </c>
      <c r="HU18" s="27">
        <v>41868</v>
      </c>
      <c r="HV18" s="18">
        <v>1081</v>
      </c>
      <c r="HW18" s="18">
        <v>2480</v>
      </c>
      <c r="HX18" s="18">
        <v>708</v>
      </c>
      <c r="HY18" s="25">
        <v>17011</v>
      </c>
      <c r="HZ18" s="25">
        <v>4211</v>
      </c>
      <c r="IA18" s="18">
        <v>1247</v>
      </c>
      <c r="IB18" s="18">
        <v>39</v>
      </c>
      <c r="IC18" s="25">
        <v>7445</v>
      </c>
      <c r="ID18" s="25">
        <v>4496</v>
      </c>
      <c r="IE18" s="25">
        <v>1973</v>
      </c>
      <c r="IF18" s="18">
        <v>278</v>
      </c>
      <c r="IG18" s="18">
        <v>899</v>
      </c>
      <c r="IH18" s="17">
        <f t="shared" si="70"/>
        <v>0.20796312219356072</v>
      </c>
      <c r="II18" s="17">
        <f t="shared" si="71"/>
        <v>0.10057800706983853</v>
      </c>
      <c r="IJ18" s="30">
        <f t="shared" si="72"/>
        <v>9.9425314652101644</v>
      </c>
      <c r="IK18" s="17">
        <f t="shared" si="176"/>
        <v>0.13591320524920689</v>
      </c>
      <c r="IL18" s="25">
        <v>20531</v>
      </c>
      <c r="IM18" s="18">
        <v>622</v>
      </c>
      <c r="IN18" s="18">
        <v>1701</v>
      </c>
      <c r="IO18" s="18">
        <v>430</v>
      </c>
      <c r="IP18" s="25">
        <v>10029</v>
      </c>
      <c r="IQ18" s="25">
        <v>1732</v>
      </c>
      <c r="IR18" s="18">
        <v>749</v>
      </c>
      <c r="IS18" s="18">
        <v>19</v>
      </c>
      <c r="IT18" s="25">
        <v>3661</v>
      </c>
      <c r="IU18" s="25">
        <v>276</v>
      </c>
      <c r="IV18" s="25">
        <v>683</v>
      </c>
      <c r="IW18" s="18">
        <v>157</v>
      </c>
      <c r="IX18" s="18">
        <v>472</v>
      </c>
      <c r="IY18" s="17">
        <f t="shared" si="73"/>
        <v>0.74341240075982662</v>
      </c>
      <c r="IZ18" s="25">
        <v>21337</v>
      </c>
      <c r="JA18" s="18">
        <v>459</v>
      </c>
      <c r="JB18" s="18">
        <v>779</v>
      </c>
      <c r="JC18" s="18">
        <v>278</v>
      </c>
      <c r="JD18" s="25">
        <v>6982</v>
      </c>
      <c r="JE18" s="25">
        <v>2479</v>
      </c>
      <c r="JF18" s="18">
        <v>498</v>
      </c>
      <c r="JG18" s="18">
        <v>20</v>
      </c>
      <c r="JH18" s="25">
        <v>3784</v>
      </c>
      <c r="JI18" s="25">
        <v>4220</v>
      </c>
      <c r="JJ18" s="25">
        <v>1290</v>
      </c>
      <c r="JK18" s="18">
        <v>121</v>
      </c>
      <c r="JL18" s="18">
        <v>427</v>
      </c>
      <c r="JM18" s="80">
        <f t="shared" si="74"/>
        <v>0.53779819093593284</v>
      </c>
      <c r="JN18" s="45">
        <v>62269.575839246267</v>
      </c>
      <c r="JO18" s="25">
        <v>29421</v>
      </c>
      <c r="JP18" s="18">
        <v>27</v>
      </c>
      <c r="JQ18" s="18">
        <v>41</v>
      </c>
      <c r="JR18" s="18">
        <v>572</v>
      </c>
      <c r="JS18" s="18">
        <v>112</v>
      </c>
      <c r="JT18" s="18">
        <v>284</v>
      </c>
      <c r="JU18" s="18">
        <v>0</v>
      </c>
      <c r="JV18" s="18">
        <v>6</v>
      </c>
      <c r="JW18" s="57">
        <v>16962.465664627009</v>
      </c>
      <c r="JX18" s="17">
        <f t="shared" si="75"/>
        <v>0.27240374510365911</v>
      </c>
      <c r="JY18" s="17">
        <f t="shared" si="76"/>
        <v>0.72759625489634083</v>
      </c>
      <c r="JZ18" s="25">
        <v>6414</v>
      </c>
      <c r="KA18" s="25">
        <v>5653</v>
      </c>
      <c r="KB18" s="18">
        <v>2</v>
      </c>
      <c r="KC18" s="18">
        <v>5</v>
      </c>
      <c r="KD18" s="18">
        <v>22</v>
      </c>
      <c r="KE18" s="18">
        <v>15</v>
      </c>
      <c r="KF18" s="18">
        <v>38</v>
      </c>
      <c r="KG18" s="18">
        <v>0</v>
      </c>
      <c r="KH18" s="18">
        <v>1</v>
      </c>
      <c r="KI18" s="25">
        <v>678</v>
      </c>
      <c r="KJ18" s="17">
        <f t="shared" si="77"/>
        <v>0.10570626753975679</v>
      </c>
      <c r="KK18" s="25">
        <v>35454</v>
      </c>
      <c r="KL18" s="25">
        <v>23768</v>
      </c>
      <c r="KM18" s="18">
        <v>25</v>
      </c>
      <c r="KN18" s="18">
        <v>36</v>
      </c>
      <c r="KO18" s="18">
        <v>550</v>
      </c>
      <c r="KP18" s="18">
        <v>97</v>
      </c>
      <c r="KQ18" s="18">
        <v>246</v>
      </c>
      <c r="KR18" s="18">
        <v>0</v>
      </c>
      <c r="KS18" s="18">
        <v>5</v>
      </c>
      <c r="KT18" s="25">
        <v>10727</v>
      </c>
      <c r="KU18" s="69">
        <f t="shared" si="78"/>
        <v>0.30256106504202629</v>
      </c>
      <c r="KV18" s="27">
        <v>52945</v>
      </c>
      <c r="KW18" s="25">
        <v>50827</v>
      </c>
      <c r="KX18" s="25">
        <v>2118</v>
      </c>
      <c r="KY18" s="59">
        <v>4.0003777504957976E-2</v>
      </c>
      <c r="KZ18" s="18">
        <v>1063</v>
      </c>
      <c r="LA18" s="18">
        <v>790</v>
      </c>
      <c r="LB18" s="18">
        <v>765</v>
      </c>
      <c r="LC18" s="18">
        <v>811</v>
      </c>
      <c r="LD18" s="25">
        <v>26156</v>
      </c>
      <c r="LE18" s="25">
        <v>25146</v>
      </c>
      <c r="LF18" s="25">
        <v>1010</v>
      </c>
      <c r="LG18" s="59">
        <v>3.8614467043890502E-2</v>
      </c>
      <c r="LH18" s="25">
        <v>26789</v>
      </c>
      <c r="LI18" s="25">
        <v>25681</v>
      </c>
      <c r="LJ18" s="25">
        <v>1108</v>
      </c>
      <c r="LK18" s="35">
        <v>4.1360259808130205E-2</v>
      </c>
      <c r="LL18" s="27">
        <v>10554</v>
      </c>
      <c r="LM18" s="18">
        <v>97</v>
      </c>
      <c r="LN18" s="25">
        <v>9497</v>
      </c>
      <c r="LO18" s="18">
        <v>574</v>
      </c>
      <c r="LP18" s="18">
        <v>29</v>
      </c>
      <c r="LQ18" s="18">
        <v>72</v>
      </c>
      <c r="LR18" s="18">
        <v>285</v>
      </c>
      <c r="LS18" s="23">
        <f t="shared" si="79"/>
        <v>2.7003979533826036E-2</v>
      </c>
      <c r="LT18" s="23">
        <f t="shared" si="80"/>
        <v>0.97299602046617395</v>
      </c>
      <c r="LU18" s="17">
        <f t="shared" si="81"/>
        <v>0.90903922683342808</v>
      </c>
      <c r="LV18" s="25">
        <v>10554</v>
      </c>
      <c r="LW18" s="18">
        <v>406</v>
      </c>
      <c r="LX18" s="25">
        <v>2751</v>
      </c>
      <c r="LY18" s="25">
        <v>3966</v>
      </c>
      <c r="LZ18" s="25">
        <v>1372</v>
      </c>
      <c r="MA18" s="18">
        <v>18</v>
      </c>
      <c r="MB18" s="18">
        <v>506</v>
      </c>
      <c r="MC18" s="18">
        <v>21</v>
      </c>
      <c r="MD18" s="18">
        <v>224</v>
      </c>
      <c r="ME18" s="18">
        <v>46</v>
      </c>
      <c r="MF18" s="25">
        <v>1244</v>
      </c>
      <c r="MG18" s="17">
        <f t="shared" si="82"/>
        <v>5.1639188933105928E-2</v>
      </c>
      <c r="MH18" s="17">
        <f t="shared" si="83"/>
        <v>0.69613416714042065</v>
      </c>
      <c r="MI18" s="25">
        <v>10554</v>
      </c>
      <c r="MJ18" s="18">
        <v>422</v>
      </c>
      <c r="MK18" s="25">
        <v>2742</v>
      </c>
      <c r="ML18" s="25">
        <v>3940</v>
      </c>
      <c r="MM18" s="25">
        <v>1424</v>
      </c>
      <c r="MN18" s="18">
        <v>43</v>
      </c>
      <c r="MO18" s="18">
        <v>660</v>
      </c>
      <c r="MP18" s="18">
        <v>25</v>
      </c>
      <c r="MQ18" s="18">
        <v>7</v>
      </c>
      <c r="MR18" s="18">
        <v>45</v>
      </c>
      <c r="MS18" s="25">
        <v>1246</v>
      </c>
      <c r="MT18" s="17">
        <f t="shared" si="84"/>
        <v>0.67614174720485121</v>
      </c>
      <c r="MU18" s="69">
        <f t="shared" si="85"/>
        <v>0.80258669698692442</v>
      </c>
      <c r="MV18" s="27">
        <v>10554</v>
      </c>
      <c r="MW18" s="25">
        <v>2645</v>
      </c>
      <c r="MX18" s="18">
        <v>80</v>
      </c>
      <c r="MY18" s="25">
        <v>4266</v>
      </c>
      <c r="MZ18" s="18">
        <v>269</v>
      </c>
      <c r="NA18" s="18">
        <v>413</v>
      </c>
      <c r="NB18" s="18">
        <v>857</v>
      </c>
      <c r="NC18" s="25">
        <v>2020</v>
      </c>
      <c r="ND18" s="18">
        <v>4</v>
      </c>
      <c r="NE18" s="17">
        <f t="shared" si="86"/>
        <v>0.25061588023498199</v>
      </c>
      <c r="NF18" s="10">
        <f t="shared" si="87"/>
        <v>12831.031836270608</v>
      </c>
      <c r="NG18" s="17">
        <f t="shared" si="88"/>
        <v>0.48114458972901269</v>
      </c>
      <c r="NH18" s="25">
        <v>10554</v>
      </c>
      <c r="NI18" s="18">
        <v>484</v>
      </c>
      <c r="NJ18" s="18">
        <v>1</v>
      </c>
      <c r="NK18" s="18">
        <v>7</v>
      </c>
      <c r="NL18" s="18">
        <v>6</v>
      </c>
      <c r="NM18" s="25">
        <v>9495</v>
      </c>
      <c r="NN18" s="18">
        <v>537</v>
      </c>
      <c r="NO18" s="18">
        <v>20</v>
      </c>
      <c r="NP18" s="18">
        <v>0</v>
      </c>
      <c r="NQ18" s="32">
        <v>4</v>
      </c>
      <c r="NR18" s="27">
        <v>10554</v>
      </c>
      <c r="NS18" s="37">
        <f t="shared" si="89"/>
        <v>1.3928368391131325</v>
      </c>
      <c r="NT18" s="37">
        <f t="shared" si="90"/>
        <v>0.37583838816146364</v>
      </c>
      <c r="NU18" s="37">
        <f t="shared" si="91"/>
        <v>0.71795918367346934</v>
      </c>
      <c r="NV18" s="17">
        <f t="shared" si="92"/>
        <v>0.14578967097042897</v>
      </c>
      <c r="NW18" s="10">
        <f t="shared" si="93"/>
        <v>3745</v>
      </c>
      <c r="NX18" s="17">
        <f t="shared" si="94"/>
        <v>0.35484176615501234</v>
      </c>
      <c r="NY18" s="19">
        <f t="shared" si="95"/>
        <v>6.7490854043143686E-2</v>
      </c>
      <c r="NZ18" s="25">
        <v>4004</v>
      </c>
      <c r="OA18" s="25">
        <v>6809</v>
      </c>
      <c r="OB18" s="18">
        <v>714</v>
      </c>
      <c r="OC18" s="25">
        <v>2997</v>
      </c>
      <c r="OD18" s="18">
        <v>133</v>
      </c>
      <c r="OE18" s="18">
        <v>43</v>
      </c>
      <c r="OF18" s="17">
        <f t="shared" si="96"/>
        <v>0.28396816372939171</v>
      </c>
      <c r="OG18" s="17">
        <f t="shared" si="97"/>
        <v>0.37938222474891037</v>
      </c>
      <c r="OH18" s="17">
        <f t="shared" si="98"/>
        <v>0.64515823384498772</v>
      </c>
      <c r="OI18" s="69">
        <f t="shared" si="99"/>
        <v>1.2601857115785485E-2</v>
      </c>
      <c r="OJ18" s="27">
        <v>10554</v>
      </c>
      <c r="OK18" s="18">
        <v>644</v>
      </c>
      <c r="OL18" s="25">
        <v>8661</v>
      </c>
      <c r="OM18" s="25">
        <v>2828</v>
      </c>
      <c r="ON18" s="25">
        <v>2004</v>
      </c>
      <c r="OO18" s="18">
        <v>68</v>
      </c>
      <c r="OP18" s="18">
        <v>29</v>
      </c>
      <c r="OQ18" s="25">
        <v>2580</v>
      </c>
      <c r="OR18" s="69">
        <f t="shared" si="100"/>
        <v>1.074284631419367</v>
      </c>
      <c r="OS18" s="85">
        <v>14365</v>
      </c>
      <c r="OT18" s="22">
        <v>14365</v>
      </c>
      <c r="OU18" s="38">
        <f t="shared" si="101"/>
        <v>0.80656934306569339</v>
      </c>
      <c r="OV18" s="39">
        <v>0.72777793247476508</v>
      </c>
      <c r="OW18" s="22">
        <v>1045453</v>
      </c>
      <c r="OX18" s="36">
        <f t="shared" si="102"/>
        <v>42777845.854000002</v>
      </c>
      <c r="OY18" s="36">
        <f t="shared" si="103"/>
        <v>973291.6878897635</v>
      </c>
      <c r="OZ18" s="22">
        <v>300</v>
      </c>
      <c r="PA18" s="22">
        <v>300</v>
      </c>
      <c r="PB18" s="38">
        <f t="shared" si="104"/>
        <v>1.6844469399213923E-2</v>
      </c>
      <c r="PC18" s="39">
        <v>0.51436666666666664</v>
      </c>
      <c r="PD18" s="22">
        <v>15431</v>
      </c>
      <c r="PE18" s="40">
        <f t="shared" si="105"/>
        <v>631405.65799999994</v>
      </c>
      <c r="PF18" s="36">
        <f t="shared" si="106"/>
        <v>92147.062989417449</v>
      </c>
      <c r="PG18" s="22">
        <v>825</v>
      </c>
      <c r="PH18" s="22">
        <v>825</v>
      </c>
      <c r="PI18" s="38">
        <f t="shared" si="107"/>
        <v>4.6322290847838295E-2</v>
      </c>
      <c r="PJ18" s="39">
        <v>9.864242424242424E-2</v>
      </c>
      <c r="PK18" s="22">
        <v>8138</v>
      </c>
      <c r="PL18" s="41">
        <f t="shared" si="108"/>
        <v>332990.68400000001</v>
      </c>
      <c r="PM18" s="36">
        <f t="shared" si="109"/>
        <v>67440.966390805537</v>
      </c>
      <c r="PN18" s="22">
        <v>648</v>
      </c>
      <c r="PO18" s="22">
        <v>648</v>
      </c>
      <c r="PP18" s="38">
        <f t="shared" si="110"/>
        <v>3.638405390230208E-2</v>
      </c>
      <c r="PQ18" s="39">
        <v>0.45762345679012351</v>
      </c>
      <c r="PR18" s="22">
        <v>29654</v>
      </c>
      <c r="PS18" s="41">
        <f t="shared" si="111"/>
        <v>1213382.372</v>
      </c>
      <c r="PT18" s="36">
        <f t="shared" si="112"/>
        <v>84964.69112320675</v>
      </c>
      <c r="PU18" s="22"/>
      <c r="PV18" s="22"/>
      <c r="PW18" s="38">
        <f t="shared" si="113"/>
        <v>0</v>
      </c>
      <c r="PX18" s="39">
        <v>0</v>
      </c>
      <c r="PY18" s="22"/>
      <c r="PZ18" s="36">
        <f t="shared" si="114"/>
        <v>0</v>
      </c>
      <c r="QA18" s="22"/>
      <c r="QB18" s="22"/>
      <c r="QC18" s="39">
        <v>0</v>
      </c>
      <c r="QD18" s="22"/>
      <c r="QE18" s="22">
        <f t="shared" si="115"/>
        <v>0</v>
      </c>
      <c r="QF18" s="22"/>
      <c r="QG18" s="22">
        <v>1529</v>
      </c>
      <c r="QH18" s="22">
        <v>1529</v>
      </c>
      <c r="QI18" s="38">
        <f t="shared" si="116"/>
        <v>8.5850645704660306E-2</v>
      </c>
      <c r="QJ18" s="39">
        <v>0.24499672988881621</v>
      </c>
      <c r="QK18" s="22">
        <v>37460</v>
      </c>
      <c r="QL18" s="42">
        <f t="shared" si="117"/>
        <v>61.033585349901898</v>
      </c>
      <c r="QM18" s="22">
        <f t="shared" si="118"/>
        <v>143</v>
      </c>
      <c r="QN18" s="22">
        <v>143</v>
      </c>
      <c r="QO18" s="22">
        <v>143</v>
      </c>
      <c r="QP18" s="38">
        <f t="shared" si="119"/>
        <v>8.0291970802919711E-3</v>
      </c>
      <c r="QQ18" s="39">
        <v>0.1093006993006993</v>
      </c>
      <c r="QR18" s="22">
        <v>1563</v>
      </c>
      <c r="QS18" s="36">
        <f t="shared" si="120"/>
        <v>33622.549118795658</v>
      </c>
      <c r="QT18" s="22"/>
      <c r="QU18" s="22"/>
      <c r="QV18" s="38">
        <f t="shared" si="121"/>
        <v>0</v>
      </c>
      <c r="QW18" s="39">
        <v>0</v>
      </c>
      <c r="QX18" s="22"/>
      <c r="QY18" s="36">
        <f t="shared" si="122"/>
        <v>0</v>
      </c>
      <c r="QZ18" s="22"/>
      <c r="RA18" s="22"/>
      <c r="RB18" s="38">
        <f t="shared" si="123"/>
        <v>0</v>
      </c>
      <c r="RC18" s="39">
        <v>0</v>
      </c>
      <c r="RD18" s="22"/>
      <c r="RE18" s="36">
        <f t="shared" si="124"/>
        <v>0</v>
      </c>
      <c r="RF18" s="10">
        <f t="shared" si="125"/>
        <v>17810</v>
      </c>
      <c r="RG18" s="10">
        <f t="shared" si="126"/>
        <v>17810</v>
      </c>
      <c r="RH18" s="17">
        <f t="shared" si="127"/>
        <v>2.2906369411186695E-2</v>
      </c>
      <c r="RI18" s="17">
        <f t="shared" si="128"/>
        <v>5.2333614953415145E-4</v>
      </c>
      <c r="RJ18" s="17">
        <f t="shared" si="129"/>
        <v>0.77768271649792042</v>
      </c>
      <c r="RK18" s="17">
        <f t="shared" si="130"/>
        <v>7.3627648478419544E-2</v>
      </c>
      <c r="RL18" s="17">
        <f t="shared" si="131"/>
        <v>6.7888766154330898E-2</v>
      </c>
      <c r="RM18" s="17">
        <f t="shared" si="132"/>
        <v>0</v>
      </c>
      <c r="RN18" s="17">
        <f t="shared" si="133"/>
        <v>2.6865199466546037E-2</v>
      </c>
      <c r="RO18" s="17">
        <f t="shared" si="134"/>
        <v>0</v>
      </c>
      <c r="RP18" s="17">
        <f t="shared" si="135"/>
        <v>0</v>
      </c>
      <c r="RQ18" s="17">
        <f t="shared" si="136"/>
        <v>4.8767255534083343E-5</v>
      </c>
      <c r="RR18" s="36">
        <f t="shared" si="137"/>
        <v>1251527.9910973387</v>
      </c>
      <c r="RS18" s="36">
        <f t="shared" si="138"/>
        <v>17.361595748097255</v>
      </c>
      <c r="RT18" s="10">
        <f t="shared" si="139"/>
        <v>0</v>
      </c>
      <c r="RU18" s="17">
        <f t="shared" si="140"/>
        <v>0</v>
      </c>
      <c r="RV18" s="37">
        <f t="shared" si="141"/>
        <v>4.047501403705783</v>
      </c>
      <c r="RW18" s="36">
        <f t="shared" si="142"/>
        <v>0.24706600449463142</v>
      </c>
      <c r="RX18" s="85">
        <v>-0.36726189999999997</v>
      </c>
      <c r="RY18" s="93">
        <v>211</v>
      </c>
      <c r="RZ18" s="43" t="b">
        <v>0</v>
      </c>
      <c r="SA18" s="18" t="b">
        <v>0</v>
      </c>
      <c r="SB18" s="18" t="b">
        <v>0</v>
      </c>
      <c r="SC18" s="18" t="b">
        <v>0</v>
      </c>
      <c r="SD18" s="18" t="b">
        <v>0</v>
      </c>
      <c r="SE18" s="32" t="b">
        <v>1</v>
      </c>
      <c r="SF18" s="43" t="b">
        <v>1</v>
      </c>
      <c r="SG18" s="18" t="b">
        <v>1</v>
      </c>
      <c r="SH18" s="18">
        <v>34</v>
      </c>
      <c r="SI18" s="18">
        <v>2</v>
      </c>
      <c r="SJ18" s="22"/>
      <c r="SK18" s="22">
        <v>3</v>
      </c>
      <c r="SL18" s="22">
        <v>41</v>
      </c>
      <c r="SM18" s="22">
        <v>10</v>
      </c>
      <c r="SN18" s="18">
        <v>11</v>
      </c>
      <c r="SO18" s="18">
        <v>2798</v>
      </c>
      <c r="SP18" s="18">
        <v>13104</v>
      </c>
      <c r="SQ18" s="17">
        <f t="shared" si="143"/>
        <v>0</v>
      </c>
      <c r="SR18" s="17">
        <f t="shared" si="144"/>
        <v>8.45771144278607E-2</v>
      </c>
      <c r="SS18" s="17">
        <f t="shared" si="145"/>
        <v>3.0303030303030304E-2</v>
      </c>
      <c r="ST18" s="17">
        <f t="shared" si="146"/>
        <v>9.1324200913242004E-3</v>
      </c>
      <c r="SU18" s="17">
        <f t="shared" si="147"/>
        <v>5.3363305397414906E-2</v>
      </c>
      <c r="SV18" s="17">
        <f t="shared" si="148"/>
        <v>0.13256851497769279</v>
      </c>
      <c r="SW18" s="17">
        <f t="shared" si="149"/>
        <v>0.2</v>
      </c>
      <c r="SX18" s="17">
        <f t="shared" si="150"/>
        <v>0.70833333333333337</v>
      </c>
      <c r="SY18" s="17">
        <f t="shared" si="151"/>
        <v>2.1739130434782608E-2</v>
      </c>
      <c r="SZ18" s="17">
        <f t="shared" si="152"/>
        <v>4.4343967554907528E-2</v>
      </c>
      <c r="TA18" s="17">
        <f t="shared" si="153"/>
        <v>0.26566024468645222</v>
      </c>
      <c r="TB18" s="24">
        <f t="shared" si="154"/>
        <v>3.7642064253168876</v>
      </c>
      <c r="TC18" s="69">
        <f t="shared" si="155"/>
        <v>6.0713006859949804E-3</v>
      </c>
      <c r="TD18" s="17">
        <f t="shared" si="177"/>
        <v>4.2848426562331005E-4</v>
      </c>
      <c r="TE18" s="95">
        <v>287</v>
      </c>
      <c r="TF18" s="71"/>
      <c r="TG18" s="71"/>
      <c r="TH18" s="71">
        <v>12</v>
      </c>
      <c r="TI18" s="71"/>
      <c r="TJ18" s="71">
        <v>2</v>
      </c>
      <c r="TK18" s="71">
        <v>14</v>
      </c>
      <c r="TL18" s="71"/>
      <c r="TM18" s="71">
        <v>81</v>
      </c>
      <c r="TN18" s="71"/>
      <c r="TO18" s="71">
        <v>2</v>
      </c>
      <c r="TP18" s="71">
        <v>7</v>
      </c>
      <c r="TQ18" s="71">
        <v>48</v>
      </c>
      <c r="TR18" s="72">
        <v>5</v>
      </c>
      <c r="TS18" s="72">
        <v>7</v>
      </c>
      <c r="TT18" s="72"/>
      <c r="TU18" s="72"/>
      <c r="TV18" s="72">
        <v>2</v>
      </c>
      <c r="TW18" s="72">
        <v>5</v>
      </c>
      <c r="TX18" s="72">
        <v>2</v>
      </c>
      <c r="TY18" s="72">
        <v>4</v>
      </c>
      <c r="TZ18" s="72">
        <v>15</v>
      </c>
      <c r="UA18" s="72"/>
      <c r="UB18" s="72">
        <v>31</v>
      </c>
      <c r="UC18" s="72"/>
      <c r="UD18" s="72">
        <v>8</v>
      </c>
      <c r="UE18" s="72">
        <v>3</v>
      </c>
      <c r="UF18" s="72"/>
      <c r="UG18" s="72">
        <v>14</v>
      </c>
      <c r="UH18" s="72">
        <v>8</v>
      </c>
      <c r="UI18" s="72">
        <v>52</v>
      </c>
      <c r="UJ18" s="73">
        <v>13</v>
      </c>
      <c r="UK18" s="73">
        <v>11</v>
      </c>
      <c r="UL18" s="73">
        <v>1</v>
      </c>
      <c r="UM18" s="73"/>
      <c r="UN18" s="73">
        <v>10</v>
      </c>
      <c r="UO18" s="73">
        <v>5</v>
      </c>
      <c r="UP18" s="73">
        <v>16</v>
      </c>
      <c r="UQ18" s="73">
        <v>1</v>
      </c>
      <c r="UR18" s="73">
        <v>51</v>
      </c>
      <c r="US18" s="73">
        <v>30</v>
      </c>
      <c r="UT18" s="73">
        <v>6</v>
      </c>
      <c r="UU18" s="73">
        <v>21</v>
      </c>
      <c r="UV18" s="73">
        <v>37</v>
      </c>
      <c r="UW18" s="73">
        <v>42</v>
      </c>
      <c r="UX18" s="73"/>
      <c r="UY18" s="73">
        <v>57</v>
      </c>
      <c r="UZ18" s="73">
        <v>15</v>
      </c>
      <c r="VA18" s="73">
        <v>90</v>
      </c>
      <c r="VB18" s="73">
        <v>10</v>
      </c>
      <c r="VC18" s="73">
        <v>11</v>
      </c>
      <c r="VD18" s="73">
        <v>1</v>
      </c>
      <c r="VE18" s="73">
        <v>1</v>
      </c>
      <c r="VF18" s="73">
        <v>9</v>
      </c>
      <c r="VG18" s="73">
        <v>5</v>
      </c>
      <c r="VH18" s="73">
        <v>15</v>
      </c>
      <c r="VI18" s="73">
        <v>1</v>
      </c>
      <c r="VJ18" s="73">
        <v>74</v>
      </c>
      <c r="VK18" s="73">
        <v>34</v>
      </c>
      <c r="VL18" s="73">
        <v>8</v>
      </c>
      <c r="VM18" s="73">
        <v>12</v>
      </c>
      <c r="VN18" s="73">
        <v>10</v>
      </c>
      <c r="VO18" s="73">
        <v>3</v>
      </c>
      <c r="VP18" s="73">
        <v>56</v>
      </c>
      <c r="VQ18" s="73">
        <v>11</v>
      </c>
      <c r="VR18" s="73">
        <v>58</v>
      </c>
      <c r="VS18" s="73">
        <v>12</v>
      </c>
      <c r="VT18" s="73">
        <v>13</v>
      </c>
      <c r="VU18" s="73"/>
      <c r="VV18" s="73"/>
      <c r="VW18" s="73">
        <v>16</v>
      </c>
      <c r="VX18" s="73"/>
      <c r="VY18" s="73">
        <v>39</v>
      </c>
      <c r="VZ18" s="73">
        <v>3</v>
      </c>
      <c r="WA18" s="73">
        <v>116</v>
      </c>
      <c r="WB18" s="73"/>
      <c r="WC18" s="73">
        <v>19</v>
      </c>
      <c r="WD18" s="73">
        <v>16</v>
      </c>
      <c r="WE18" s="73">
        <v>6</v>
      </c>
      <c r="WF18" s="73">
        <v>54</v>
      </c>
      <c r="WG18" s="73"/>
      <c r="WH18" s="73">
        <v>3</v>
      </c>
      <c r="WI18" s="73"/>
      <c r="WJ18" s="73">
        <v>64</v>
      </c>
      <c r="WK18" s="73">
        <v>33</v>
      </c>
      <c r="WL18" s="73"/>
      <c r="WM18" s="73"/>
      <c r="WN18" s="73">
        <v>46</v>
      </c>
      <c r="WO18" s="22">
        <f t="shared" si="156"/>
        <v>327</v>
      </c>
      <c r="WP18" s="22">
        <f t="shared" si="157"/>
        <v>29</v>
      </c>
      <c r="WQ18" s="22">
        <f t="shared" si="158"/>
        <v>2</v>
      </c>
      <c r="WR18" s="22">
        <f t="shared" si="159"/>
        <v>1</v>
      </c>
      <c r="WS18" s="22">
        <f t="shared" si="160"/>
        <v>49</v>
      </c>
      <c r="WT18" s="22">
        <f t="shared" si="161"/>
        <v>15</v>
      </c>
      <c r="WU18" s="22">
        <f t="shared" si="162"/>
        <v>74</v>
      </c>
      <c r="WV18" s="22">
        <f t="shared" si="163"/>
        <v>6</v>
      </c>
      <c r="WW18" s="22">
        <f t="shared" si="164"/>
        <v>270</v>
      </c>
      <c r="WX18" s="22">
        <f t="shared" si="165"/>
        <v>0</v>
      </c>
      <c r="WY18" s="22">
        <f t="shared" si="166"/>
        <v>195</v>
      </c>
      <c r="WZ18" s="22">
        <f t="shared" si="167"/>
        <v>14</v>
      </c>
      <c r="XA18" s="22">
        <f t="shared" si="168"/>
        <v>41</v>
      </c>
      <c r="XB18" s="22">
        <f t="shared" si="169"/>
        <v>104</v>
      </c>
      <c r="XC18" s="22">
        <f t="shared" si="170"/>
        <v>45</v>
      </c>
      <c r="XD18" s="22">
        <f t="shared" si="171"/>
        <v>0</v>
      </c>
      <c r="XE18" s="22">
        <f t="shared" si="172"/>
        <v>193</v>
      </c>
      <c r="XF18" s="22">
        <f t="shared" si="173"/>
        <v>74</v>
      </c>
      <c r="XG18" s="93">
        <f t="shared" si="174"/>
        <v>294</v>
      </c>
    </row>
    <row r="19" spans="1:631" ht="17.100000000000001" customHeight="1" x14ac:dyDescent="0.2">
      <c r="A19" s="101"/>
      <c r="B19" s="27" t="s">
        <v>6</v>
      </c>
      <c r="C19" s="535" t="s">
        <v>7</v>
      </c>
      <c r="D19" s="25" t="s">
        <v>37</v>
      </c>
      <c r="E19" s="535" t="s">
        <v>38</v>
      </c>
      <c r="F19" s="25" t="s">
        <v>39</v>
      </c>
      <c r="G19" s="535" t="s">
        <v>38</v>
      </c>
      <c r="H19" s="25">
        <v>14</v>
      </c>
      <c r="I19" s="28">
        <v>10</v>
      </c>
      <c r="J19" s="17">
        <f t="shared" si="0"/>
        <v>0.59657451363678671</v>
      </c>
      <c r="K19" s="17">
        <f t="shared" si="1"/>
        <v>0.14991157032486269</v>
      </c>
      <c r="L19" s="17">
        <f t="shared" si="2"/>
        <v>0.4006828663865406</v>
      </c>
      <c r="M19" s="17">
        <f t="shared" si="3"/>
        <v>0.11487682437657065</v>
      </c>
      <c r="N19" s="17">
        <f t="shared" si="4"/>
        <v>0.45989965553392242</v>
      </c>
      <c r="O19" s="17">
        <f t="shared" si="5"/>
        <v>9.1408358931397191E-2</v>
      </c>
      <c r="P19" s="17">
        <f t="shared" si="6"/>
        <v>0.77429279737925538</v>
      </c>
      <c r="Q19" s="17">
        <f t="shared" si="7"/>
        <v>0.32160180159371743</v>
      </c>
      <c r="R19" s="69">
        <f t="shared" si="8"/>
        <v>0.83885185981509347</v>
      </c>
      <c r="S19" s="422">
        <f t="shared" si="9"/>
        <v>0.41645558310868291</v>
      </c>
      <c r="T19" s="17">
        <f t="shared" si="175"/>
        <v>0.58354441689131709</v>
      </c>
      <c r="U19" s="10">
        <f t="shared" si="10"/>
        <v>35639.975261637192</v>
      </c>
      <c r="V19" s="32">
        <v>4</v>
      </c>
      <c r="W19" s="550">
        <f t="shared" si="11"/>
        <v>-0.5993171336134594</v>
      </c>
      <c r="X19" s="550">
        <f t="shared" si="12"/>
        <v>0.30534447199757181</v>
      </c>
      <c r="Y19" s="550">
        <f t="shared" si="13"/>
        <v>0.69465552800242825</v>
      </c>
      <c r="Z19" s="551">
        <f t="shared" si="14"/>
        <v>42426.086372748308</v>
      </c>
      <c r="AA19" s="426">
        <f t="shared" si="15"/>
        <v>0.26161277118297177</v>
      </c>
      <c r="AB19" s="59">
        <f t="shared" si="16"/>
        <v>0.87993467364982825</v>
      </c>
      <c r="AC19" s="59">
        <f t="shared" si="17"/>
        <v>0.18728470870151265</v>
      </c>
      <c r="AD19" s="59">
        <f t="shared" si="18"/>
        <v>0.45989965553392242</v>
      </c>
      <c r="AE19" s="59">
        <f t="shared" si="19"/>
        <v>0.67839819840628257</v>
      </c>
      <c r="AF19" s="59">
        <f t="shared" si="20"/>
        <v>0.73359396816531697</v>
      </c>
      <c r="AG19" s="59">
        <f t="shared" si="21"/>
        <v>0.55906171460485898</v>
      </c>
      <c r="AH19" s="59">
        <f t="shared" si="22"/>
        <v>9.1408358931397191E-2</v>
      </c>
      <c r="AI19" s="59">
        <f t="shared" si="23"/>
        <v>0.8451084427068789</v>
      </c>
      <c r="AJ19" s="59">
        <f t="shared" si="24"/>
        <v>0.34804058456669457</v>
      </c>
      <c r="AK19" s="59">
        <f t="shared" si="25"/>
        <v>0.22570720262074462</v>
      </c>
      <c r="AL19" s="35">
        <f t="shared" si="26"/>
        <v>0.4006828663865406</v>
      </c>
      <c r="AM19" s="27">
        <v>61075</v>
      </c>
      <c r="AN19" s="25">
        <v>30162</v>
      </c>
      <c r="AO19" s="25">
        <v>30913</v>
      </c>
      <c r="AP19" s="17">
        <f t="shared" si="27"/>
        <v>1.1862389752853057E-3</v>
      </c>
      <c r="AQ19" s="63">
        <v>97.570601365121462</v>
      </c>
      <c r="AR19" s="58">
        <v>6140.9602837399998</v>
      </c>
      <c r="AS19" s="24">
        <f t="shared" si="28"/>
        <v>9.9455129455427418</v>
      </c>
      <c r="AT19" s="17">
        <f t="shared" si="29"/>
        <v>8.5890450593237421E-3</v>
      </c>
      <c r="AU19" s="25">
        <v>58643</v>
      </c>
      <c r="AV19" s="25">
        <v>28490</v>
      </c>
      <c r="AW19" s="25">
        <v>30153</v>
      </c>
      <c r="AX19" s="25">
        <v>2432</v>
      </c>
      <c r="AY19" s="25">
        <v>1672</v>
      </c>
      <c r="AZ19" s="18">
        <v>760</v>
      </c>
      <c r="BA19" s="25">
        <v>15978</v>
      </c>
      <c r="BB19" s="25">
        <v>7706</v>
      </c>
      <c r="BC19" s="25">
        <v>8272</v>
      </c>
      <c r="BD19" s="63">
        <v>93.157640232108321</v>
      </c>
      <c r="BE19" s="25">
        <v>45097</v>
      </c>
      <c r="BF19" s="25">
        <v>22456</v>
      </c>
      <c r="BG19" s="25">
        <v>22641</v>
      </c>
      <c r="BH19" s="63">
        <v>99.18289828187801</v>
      </c>
      <c r="BI19" s="17">
        <v>0.26161277118297177</v>
      </c>
      <c r="BJ19" s="25">
        <v>23497</v>
      </c>
      <c r="BK19" s="25">
        <v>34636</v>
      </c>
      <c r="BL19" s="25">
        <v>2942</v>
      </c>
      <c r="BM19" s="17">
        <v>0.76333872271624903</v>
      </c>
      <c r="BN19" s="10">
        <f t="shared" si="30"/>
        <v>14454.08751010509</v>
      </c>
      <c r="BO19" s="29">
        <v>0.67839819840628257</v>
      </c>
      <c r="BP19" s="30">
        <f t="shared" si="31"/>
        <v>0.32160180159371743</v>
      </c>
      <c r="BQ19" s="31">
        <v>8.4940524309966516</v>
      </c>
      <c r="BR19" s="25">
        <v>37578</v>
      </c>
      <c r="BS19" s="25">
        <v>12505</v>
      </c>
      <c r="BT19" s="25">
        <v>21719</v>
      </c>
      <c r="BU19" s="25">
        <v>2898</v>
      </c>
      <c r="BV19" s="18">
        <v>402</v>
      </c>
      <c r="BW19" s="18">
        <v>54</v>
      </c>
      <c r="BX19" s="25">
        <v>10743</v>
      </c>
      <c r="BY19" s="25">
        <v>8469</v>
      </c>
      <c r="BZ19" s="25">
        <v>2274</v>
      </c>
      <c r="CA19" s="59">
        <v>0.21167271711812344</v>
      </c>
      <c r="CB19" s="25">
        <v>58643</v>
      </c>
      <c r="CC19" s="25">
        <v>2432</v>
      </c>
      <c r="CD19" s="17">
        <f t="shared" si="32"/>
        <v>4.1471275344030833E-2</v>
      </c>
      <c r="CE19" s="18">
        <v>382</v>
      </c>
      <c r="CF19" s="18">
        <v>845</v>
      </c>
      <c r="CG19" s="25">
        <v>1247</v>
      </c>
      <c r="CH19" s="25">
        <v>1555</v>
      </c>
      <c r="CI19" s="25">
        <v>1714</v>
      </c>
      <c r="CJ19" s="25">
        <v>1589</v>
      </c>
      <c r="CK19" s="25">
        <v>1317</v>
      </c>
      <c r="CL19" s="25">
        <v>1045</v>
      </c>
      <c r="CM19" s="25">
        <v>1049</v>
      </c>
      <c r="CN19" s="26">
        <v>5.4587173042911665</v>
      </c>
      <c r="CO19" s="33">
        <v>10743</v>
      </c>
      <c r="CP19" s="34">
        <f t="shared" si="33"/>
        <v>5.6850972726426514</v>
      </c>
      <c r="CQ19" s="10">
        <v>211</v>
      </c>
      <c r="CR19" s="10">
        <v>97</v>
      </c>
      <c r="CS19" s="10">
        <v>87</v>
      </c>
      <c r="CT19" s="10">
        <v>4457</v>
      </c>
      <c r="CU19" s="10">
        <v>5794</v>
      </c>
      <c r="CV19" s="10">
        <v>83</v>
      </c>
      <c r="CW19" s="10">
        <v>12</v>
      </c>
      <c r="CX19" s="10">
        <v>2</v>
      </c>
      <c r="CY19" s="25">
        <v>10743</v>
      </c>
      <c r="CZ19" s="25">
        <v>9767</v>
      </c>
      <c r="DA19" s="18">
        <v>345</v>
      </c>
      <c r="DB19" s="18">
        <v>74</v>
      </c>
      <c r="DC19" s="18">
        <v>427</v>
      </c>
      <c r="DD19" s="18">
        <v>71</v>
      </c>
      <c r="DE19" s="18">
        <v>59</v>
      </c>
      <c r="DF19" s="25">
        <v>10743</v>
      </c>
      <c r="DG19" s="25">
        <v>7844</v>
      </c>
      <c r="DH19" s="18">
        <v>26</v>
      </c>
      <c r="DI19" s="18">
        <v>11</v>
      </c>
      <c r="DJ19" s="25">
        <v>2860</v>
      </c>
      <c r="DK19" s="18">
        <v>1</v>
      </c>
      <c r="DL19" s="18">
        <v>1</v>
      </c>
      <c r="DM19" s="25">
        <f t="shared" si="34"/>
        <v>42960.105184771477</v>
      </c>
      <c r="DN19" s="17">
        <f t="shared" si="35"/>
        <v>0.26621986409755188</v>
      </c>
      <c r="DO19" s="17">
        <f t="shared" si="36"/>
        <v>9.3083868565577591E-5</v>
      </c>
      <c r="DP19" s="23">
        <f t="shared" si="37"/>
        <v>0.73359396816531697</v>
      </c>
      <c r="DQ19" s="23">
        <f t="shared" si="38"/>
        <v>0.26640603183468303</v>
      </c>
      <c r="DR19" s="25">
        <v>10743</v>
      </c>
      <c r="DS19" s="18">
        <v>29</v>
      </c>
      <c r="DT19" s="25">
        <v>7012</v>
      </c>
      <c r="DU19" s="18">
        <v>10</v>
      </c>
      <c r="DV19" s="25">
        <v>3333</v>
      </c>
      <c r="DW19" s="18">
        <v>21</v>
      </c>
      <c r="DX19" s="18">
        <v>335</v>
      </c>
      <c r="DY19" s="18">
        <v>3</v>
      </c>
      <c r="DZ19" s="17">
        <f t="shared" si="39"/>
        <v>0.96658289118495766</v>
      </c>
      <c r="EA19" s="17">
        <f t="shared" si="40"/>
        <v>3.341710881504234E-2</v>
      </c>
      <c r="EB19" s="10">
        <v>10743</v>
      </c>
      <c r="EC19" s="10">
        <v>5972</v>
      </c>
      <c r="ED19" s="10">
        <v>34</v>
      </c>
      <c r="EE19" s="10">
        <v>4388</v>
      </c>
      <c r="EF19" s="17">
        <f t="shared" si="41"/>
        <v>0.40845201526575442</v>
      </c>
      <c r="EG19" s="10">
        <v>300</v>
      </c>
      <c r="EH19" s="10">
        <v>49</v>
      </c>
      <c r="EI19" s="17">
        <f t="shared" si="42"/>
        <v>0.55906171460485898</v>
      </c>
      <c r="EJ19" s="17">
        <f t="shared" si="43"/>
        <v>2.7925160569673275E-2</v>
      </c>
      <c r="EK19" s="69">
        <f t="shared" si="44"/>
        <v>0.14991157032486269</v>
      </c>
      <c r="EL19" s="27">
        <v>35514</v>
      </c>
      <c r="EM19" s="25">
        <v>31250</v>
      </c>
      <c r="EN19" s="25">
        <v>4264</v>
      </c>
      <c r="EO19" s="59">
        <v>0.87993467364982825</v>
      </c>
      <c r="EP19" s="25">
        <v>16910</v>
      </c>
      <c r="EQ19" s="25">
        <v>15644</v>
      </c>
      <c r="ER19" s="25">
        <v>1266</v>
      </c>
      <c r="ES19" s="59">
        <v>0.92513305736250739</v>
      </c>
      <c r="ET19" s="25">
        <v>18604</v>
      </c>
      <c r="EU19" s="25">
        <v>15606</v>
      </c>
      <c r="EV19" s="25">
        <v>2998</v>
      </c>
      <c r="EW19" s="59">
        <v>0.83885185981509347</v>
      </c>
      <c r="EX19" s="25">
        <v>9176</v>
      </c>
      <c r="EY19" s="25">
        <v>8378</v>
      </c>
      <c r="EZ19" s="25">
        <v>798</v>
      </c>
      <c r="FA19" s="59">
        <v>0.91303400174367921</v>
      </c>
      <c r="FB19" s="25">
        <v>26338</v>
      </c>
      <c r="FC19" s="25">
        <v>22872</v>
      </c>
      <c r="FD19" s="25">
        <v>3466</v>
      </c>
      <c r="FE19" s="59">
        <v>0.86840306781076781</v>
      </c>
      <c r="FF19" s="25">
        <v>29299</v>
      </c>
      <c r="FG19" s="25">
        <v>16535</v>
      </c>
      <c r="FH19" s="25">
        <v>10941</v>
      </c>
      <c r="FI19" s="25">
        <v>1823</v>
      </c>
      <c r="FJ19" s="23">
        <f t="shared" si="45"/>
        <v>6.2220553602512031E-2</v>
      </c>
      <c r="FK19" s="23">
        <f t="shared" si="46"/>
        <v>0.37342571418819753</v>
      </c>
      <c r="FL19" s="36">
        <f t="shared" si="47"/>
        <v>9.0702139330773459</v>
      </c>
      <c r="FM19" s="25">
        <v>14455</v>
      </c>
      <c r="FN19" s="25">
        <v>8093</v>
      </c>
      <c r="FO19" s="17">
        <f t="shared" si="48"/>
        <v>0.55987547561397444</v>
      </c>
      <c r="FP19" s="25">
        <v>5442</v>
      </c>
      <c r="FQ19" s="17">
        <f t="shared" si="49"/>
        <v>0.37647872708405394</v>
      </c>
      <c r="FR19" s="18">
        <v>920</v>
      </c>
      <c r="FS19" s="17">
        <f t="shared" si="50"/>
        <v>6.3645797301971632E-2</v>
      </c>
      <c r="FT19" s="25">
        <v>14844</v>
      </c>
      <c r="FU19" s="25">
        <v>8442</v>
      </c>
      <c r="FV19" s="25">
        <v>5499</v>
      </c>
      <c r="FW19" s="17">
        <f t="shared" si="51"/>
        <v>6.0832659660468878E-2</v>
      </c>
      <c r="FX19" s="17">
        <f t="shared" si="52"/>
        <v>0.3704527081649151</v>
      </c>
      <c r="FY19" s="18">
        <v>903</v>
      </c>
      <c r="FZ19" s="25">
        <v>26708</v>
      </c>
      <c r="GA19" s="25">
        <v>5002</v>
      </c>
      <c r="GB19" s="25">
        <v>9423</v>
      </c>
      <c r="GC19" s="25">
        <v>7001</v>
      </c>
      <c r="GD19" s="25">
        <v>3844</v>
      </c>
      <c r="GE19" s="18">
        <v>63</v>
      </c>
      <c r="GF19" s="18">
        <v>1264</v>
      </c>
      <c r="GG19" s="18">
        <v>80</v>
      </c>
      <c r="GH19" s="18">
        <v>15</v>
      </c>
      <c r="GI19" s="18">
        <v>16</v>
      </c>
      <c r="GJ19" s="10">
        <f t="shared" si="53"/>
        <v>5002</v>
      </c>
      <c r="GK19" s="10">
        <f t="shared" ref="GK19:GK32" si="178">FZ19*GP19</f>
        <v>21706</v>
      </c>
      <c r="GL19" s="10">
        <f t="shared" ref="GL19:GL32" si="179">FZ19*GQ19</f>
        <v>12283</v>
      </c>
      <c r="GM19" s="10">
        <f t="shared" si="56"/>
        <v>14425</v>
      </c>
      <c r="GN19" s="10">
        <f t="shared" ref="GN19:GN32" si="180">(GI19+GH19+GG19+GF19+GE19+GD19)</f>
        <v>5282</v>
      </c>
      <c r="GO19" s="17">
        <f t="shared" si="58"/>
        <v>0.18728470870151265</v>
      </c>
      <c r="GP19" s="17">
        <f t="shared" si="59"/>
        <v>0.8127152912984873</v>
      </c>
      <c r="GQ19" s="17">
        <f t="shared" si="60"/>
        <v>0.45989965553392242</v>
      </c>
      <c r="GR19" s="17">
        <f t="shared" si="61"/>
        <v>0.19776845888872249</v>
      </c>
      <c r="GS19" s="17">
        <f t="shared" si="62"/>
        <v>0.63630747341620486</v>
      </c>
      <c r="GT19" s="25">
        <v>12958</v>
      </c>
      <c r="GU19" s="25">
        <v>1471</v>
      </c>
      <c r="GV19" s="25">
        <v>4570</v>
      </c>
      <c r="GW19" s="25">
        <v>4067</v>
      </c>
      <c r="GX19" s="25">
        <v>2012</v>
      </c>
      <c r="GY19" s="18">
        <v>46</v>
      </c>
      <c r="GZ19" s="18">
        <v>727</v>
      </c>
      <c r="HA19" s="18">
        <v>43</v>
      </c>
      <c r="HB19" s="18">
        <v>13</v>
      </c>
      <c r="HC19" s="18">
        <v>9</v>
      </c>
      <c r="HD19" s="23">
        <f t="shared" si="63"/>
        <v>0.11352060503164069</v>
      </c>
      <c r="HE19" s="23">
        <f t="shared" si="64"/>
        <v>0.88647939496835937</v>
      </c>
      <c r="HF19" s="23">
        <f t="shared" si="65"/>
        <v>0.53380151257910169</v>
      </c>
      <c r="HG19" s="23">
        <f t="shared" si="66"/>
        <v>0.21994134897360704</v>
      </c>
      <c r="HH19" s="25">
        <v>13750</v>
      </c>
      <c r="HI19" s="25">
        <v>3531</v>
      </c>
      <c r="HJ19" s="25">
        <v>4853</v>
      </c>
      <c r="HK19" s="25">
        <v>2934</v>
      </c>
      <c r="HL19" s="25">
        <v>1832</v>
      </c>
      <c r="HM19" s="18">
        <v>17</v>
      </c>
      <c r="HN19" s="18">
        <v>537</v>
      </c>
      <c r="HO19" s="18">
        <v>37</v>
      </c>
      <c r="HP19" s="18">
        <v>2</v>
      </c>
      <c r="HQ19" s="18">
        <v>7</v>
      </c>
      <c r="HR19" s="23">
        <f t="shared" si="67"/>
        <v>0.25679999999999997</v>
      </c>
      <c r="HS19" s="23">
        <f t="shared" si="68"/>
        <v>0.74319999999999997</v>
      </c>
      <c r="HT19" s="80">
        <f t="shared" si="69"/>
        <v>0.39025454545454547</v>
      </c>
      <c r="HU19" s="27">
        <v>45178</v>
      </c>
      <c r="HV19" s="18">
        <v>1908</v>
      </c>
      <c r="HW19" s="25">
        <v>4694</v>
      </c>
      <c r="HX19" s="18">
        <v>174</v>
      </c>
      <c r="HY19" s="25">
        <v>8493</v>
      </c>
      <c r="HZ19" s="25">
        <v>5376</v>
      </c>
      <c r="IA19" s="18">
        <v>895</v>
      </c>
      <c r="IB19" s="18">
        <v>518</v>
      </c>
      <c r="IC19" s="25">
        <v>11310</v>
      </c>
      <c r="ID19" s="25">
        <v>9024</v>
      </c>
      <c r="IE19" s="25">
        <v>2065</v>
      </c>
      <c r="IF19" s="18">
        <v>450</v>
      </c>
      <c r="IG19" s="18">
        <v>271</v>
      </c>
      <c r="IH19" s="17">
        <f t="shared" si="70"/>
        <v>0.31873920934968347</v>
      </c>
      <c r="II19" s="17">
        <f t="shared" si="71"/>
        <v>0.1189959714905485</v>
      </c>
      <c r="IJ19" s="30">
        <f t="shared" si="72"/>
        <v>8.4036458333333339</v>
      </c>
      <c r="IK19" s="17">
        <f t="shared" si="176"/>
        <v>0.11487682437657065</v>
      </c>
      <c r="IL19" s="25">
        <v>22119</v>
      </c>
      <c r="IM19" s="18">
        <v>1302</v>
      </c>
      <c r="IN19" s="25">
        <v>2940</v>
      </c>
      <c r="IO19" s="18">
        <v>114</v>
      </c>
      <c r="IP19" s="25">
        <v>6228</v>
      </c>
      <c r="IQ19" s="25">
        <v>3099</v>
      </c>
      <c r="IR19" s="18">
        <v>572</v>
      </c>
      <c r="IS19" s="18">
        <v>346</v>
      </c>
      <c r="IT19" s="25">
        <v>5455</v>
      </c>
      <c r="IU19" s="25">
        <v>856</v>
      </c>
      <c r="IV19" s="25">
        <v>814</v>
      </c>
      <c r="IW19" s="18">
        <v>204</v>
      </c>
      <c r="IX19" s="18">
        <v>189</v>
      </c>
      <c r="IY19" s="17">
        <f t="shared" si="73"/>
        <v>0.64446855644468559</v>
      </c>
      <c r="IZ19" s="25">
        <v>23059</v>
      </c>
      <c r="JA19" s="18">
        <v>606</v>
      </c>
      <c r="JB19" s="25">
        <v>1754</v>
      </c>
      <c r="JC19" s="18">
        <v>60</v>
      </c>
      <c r="JD19" s="25">
        <v>2265</v>
      </c>
      <c r="JE19" s="25">
        <v>2277</v>
      </c>
      <c r="JF19" s="18">
        <v>323</v>
      </c>
      <c r="JG19" s="18">
        <v>172</v>
      </c>
      <c r="JH19" s="25">
        <v>5855</v>
      </c>
      <c r="JI19" s="25">
        <v>8168</v>
      </c>
      <c r="JJ19" s="25">
        <v>1251</v>
      </c>
      <c r="JK19" s="18">
        <v>246</v>
      </c>
      <c r="JL19" s="18">
        <v>82</v>
      </c>
      <c r="JM19" s="80">
        <f t="shared" si="74"/>
        <v>0.31592870462726053</v>
      </c>
      <c r="JN19" s="27">
        <v>45178</v>
      </c>
      <c r="JO19" s="25">
        <v>34405</v>
      </c>
      <c r="JP19" s="18">
        <v>39</v>
      </c>
      <c r="JQ19" s="18">
        <v>32</v>
      </c>
      <c r="JR19" s="18">
        <v>168</v>
      </c>
      <c r="JS19" s="18">
        <v>36</v>
      </c>
      <c r="JT19" s="18">
        <v>278</v>
      </c>
      <c r="JU19" s="18">
        <v>1</v>
      </c>
      <c r="JV19" s="18">
        <v>22</v>
      </c>
      <c r="JW19" s="25">
        <v>10197</v>
      </c>
      <c r="JX19" s="17">
        <f t="shared" si="75"/>
        <v>0.22570720262074462</v>
      </c>
      <c r="JY19" s="17">
        <f t="shared" si="76"/>
        <v>0.77429279737925538</v>
      </c>
      <c r="JZ19" s="25">
        <v>12543</v>
      </c>
      <c r="KA19" s="25">
        <v>10436</v>
      </c>
      <c r="KB19" s="18">
        <v>22</v>
      </c>
      <c r="KC19" s="18">
        <v>14</v>
      </c>
      <c r="KD19" s="18">
        <v>12</v>
      </c>
      <c r="KE19" s="18">
        <v>16</v>
      </c>
      <c r="KF19" s="18">
        <v>6</v>
      </c>
      <c r="KG19" s="18">
        <v>1</v>
      </c>
      <c r="KH19" s="18">
        <v>9</v>
      </c>
      <c r="KI19" s="25">
        <v>2027</v>
      </c>
      <c r="KJ19" s="17">
        <f t="shared" si="77"/>
        <v>0.16160408195806425</v>
      </c>
      <c r="KK19" s="25">
        <v>32635</v>
      </c>
      <c r="KL19" s="25">
        <v>23969</v>
      </c>
      <c r="KM19" s="18">
        <v>17</v>
      </c>
      <c r="KN19" s="18">
        <v>18</v>
      </c>
      <c r="KO19" s="18">
        <v>156</v>
      </c>
      <c r="KP19" s="18">
        <v>20</v>
      </c>
      <c r="KQ19" s="18">
        <v>272</v>
      </c>
      <c r="KR19" s="18">
        <v>0</v>
      </c>
      <c r="KS19" s="18">
        <v>13</v>
      </c>
      <c r="KT19" s="25">
        <v>8170</v>
      </c>
      <c r="KU19" s="69">
        <f t="shared" si="78"/>
        <v>0.2503447219243144</v>
      </c>
      <c r="KV19" s="27">
        <v>61075</v>
      </c>
      <c r="KW19" s="25">
        <v>57523</v>
      </c>
      <c r="KX19" s="25">
        <v>3552</v>
      </c>
      <c r="KY19" s="59">
        <v>5.8158002455996727E-2</v>
      </c>
      <c r="KZ19" s="25">
        <v>2229</v>
      </c>
      <c r="LA19" s="18">
        <v>1616</v>
      </c>
      <c r="LB19" s="18">
        <v>979</v>
      </c>
      <c r="LC19" s="18">
        <v>1018</v>
      </c>
      <c r="LD19" s="25">
        <v>30162</v>
      </c>
      <c r="LE19" s="25">
        <v>28543</v>
      </c>
      <c r="LF19" s="25">
        <v>1619</v>
      </c>
      <c r="LG19" s="59">
        <v>5.367681188250116E-2</v>
      </c>
      <c r="LH19" s="25">
        <v>30913</v>
      </c>
      <c r="LI19" s="25">
        <v>28980</v>
      </c>
      <c r="LJ19" s="25">
        <v>1933</v>
      </c>
      <c r="LK19" s="35">
        <v>6.2530327046873488E-2</v>
      </c>
      <c r="LL19" s="27">
        <v>10743</v>
      </c>
      <c r="LM19" s="18">
        <v>90</v>
      </c>
      <c r="LN19" s="25">
        <v>8989</v>
      </c>
      <c r="LO19" s="25">
        <v>1503</v>
      </c>
      <c r="LP19" s="18">
        <v>66</v>
      </c>
      <c r="LQ19" s="18">
        <v>58</v>
      </c>
      <c r="LR19" s="18">
        <v>37</v>
      </c>
      <c r="LS19" s="23">
        <f t="shared" si="79"/>
        <v>3.4441031369263709E-3</v>
      </c>
      <c r="LT19" s="23">
        <f t="shared" si="80"/>
        <v>0.99655589686307366</v>
      </c>
      <c r="LU19" s="17">
        <f t="shared" si="81"/>
        <v>0.8451084427068789</v>
      </c>
      <c r="LV19" s="25">
        <v>10743</v>
      </c>
      <c r="LW19" s="25">
        <v>1012</v>
      </c>
      <c r="LX19" s="18">
        <v>53</v>
      </c>
      <c r="LY19" s="25">
        <v>2673</v>
      </c>
      <c r="LZ19" s="25">
        <v>5670</v>
      </c>
      <c r="MA19" s="18">
        <v>4</v>
      </c>
      <c r="MB19" s="25">
        <v>1054</v>
      </c>
      <c r="MC19" s="18">
        <v>68</v>
      </c>
      <c r="MD19" s="18">
        <v>1</v>
      </c>
      <c r="ME19" s="18">
        <v>15</v>
      </c>
      <c r="MF19" s="18">
        <v>193</v>
      </c>
      <c r="MG19" s="17">
        <f t="shared" si="82"/>
        <v>0.10481243600484036</v>
      </c>
      <c r="MH19" s="17">
        <f t="shared" si="83"/>
        <v>0.34804058456669457</v>
      </c>
      <c r="MI19" s="25">
        <v>10743</v>
      </c>
      <c r="MJ19" s="18">
        <v>981</v>
      </c>
      <c r="MK19" s="18">
        <v>55</v>
      </c>
      <c r="ML19" s="25">
        <v>2238</v>
      </c>
      <c r="MM19" s="25">
        <v>5172</v>
      </c>
      <c r="MN19" s="18">
        <v>8</v>
      </c>
      <c r="MO19" s="25">
        <v>2032</v>
      </c>
      <c r="MP19" s="18">
        <v>71</v>
      </c>
      <c r="MQ19" s="18">
        <v>0</v>
      </c>
      <c r="MR19" s="18">
        <v>18</v>
      </c>
      <c r="MS19" s="18">
        <v>168</v>
      </c>
      <c r="MT19" s="17">
        <f t="shared" si="84"/>
        <v>0.31136554035185704</v>
      </c>
      <c r="MU19" s="69">
        <f t="shared" si="85"/>
        <v>0.59657451363678671</v>
      </c>
      <c r="MV19" s="27">
        <v>10743</v>
      </c>
      <c r="MW19" s="18">
        <v>982</v>
      </c>
      <c r="MX19" s="18">
        <v>20</v>
      </c>
      <c r="MY19" s="25">
        <v>4464</v>
      </c>
      <c r="MZ19" s="25">
        <v>1933</v>
      </c>
      <c r="NA19" s="18">
        <v>133</v>
      </c>
      <c r="NB19" s="18">
        <v>617</v>
      </c>
      <c r="NC19" s="25">
        <v>2504</v>
      </c>
      <c r="ND19" s="18">
        <v>90</v>
      </c>
      <c r="NE19" s="17">
        <f t="shared" si="86"/>
        <v>9.1408358931397191E-2</v>
      </c>
      <c r="NF19" s="10">
        <f t="shared" si="87"/>
        <v>5360.4603928139259</v>
      </c>
      <c r="NG19" s="17">
        <f t="shared" si="88"/>
        <v>0.33687052033882531</v>
      </c>
      <c r="NH19" s="25">
        <v>10743</v>
      </c>
      <c r="NI19" s="18">
        <v>40</v>
      </c>
      <c r="NJ19" s="18">
        <v>2</v>
      </c>
      <c r="NK19" s="18">
        <v>0</v>
      </c>
      <c r="NL19" s="18">
        <v>4</v>
      </c>
      <c r="NM19" s="25">
        <v>10663</v>
      </c>
      <c r="NN19" s="18">
        <v>28</v>
      </c>
      <c r="NO19" s="18">
        <v>4</v>
      </c>
      <c r="NP19" s="18">
        <v>0</v>
      </c>
      <c r="NQ19" s="32">
        <v>2</v>
      </c>
      <c r="NR19" s="27">
        <v>10743</v>
      </c>
      <c r="NS19" s="37">
        <f t="shared" si="89"/>
        <v>0.64265102857674761</v>
      </c>
      <c r="NT19" s="37">
        <f t="shared" si="90"/>
        <v>0.1734107829057594</v>
      </c>
      <c r="NU19" s="37">
        <f t="shared" si="91"/>
        <v>1.5560544611819236</v>
      </c>
      <c r="NV19" s="17">
        <f t="shared" si="92"/>
        <v>0.315974324260411</v>
      </c>
      <c r="NW19" s="10">
        <f t="shared" si="93"/>
        <v>7976</v>
      </c>
      <c r="NX19" s="17">
        <f t="shared" si="94"/>
        <v>0.74243693567904678</v>
      </c>
      <c r="NY19" s="19">
        <f t="shared" si="95"/>
        <v>0.14374020076051108</v>
      </c>
      <c r="NZ19" s="25">
        <v>2623</v>
      </c>
      <c r="OA19" s="25">
        <v>2767</v>
      </c>
      <c r="OB19" s="18">
        <v>123</v>
      </c>
      <c r="OC19" s="25">
        <v>1151</v>
      </c>
      <c r="OD19" s="18">
        <v>196</v>
      </c>
      <c r="OE19" s="18">
        <v>44</v>
      </c>
      <c r="OF19" s="17">
        <f t="shared" si="96"/>
        <v>0.1071395327189798</v>
      </c>
      <c r="OG19" s="17">
        <f t="shared" si="97"/>
        <v>0.24415898724751001</v>
      </c>
      <c r="OH19" s="17">
        <f t="shared" si="98"/>
        <v>0.25756306432095316</v>
      </c>
      <c r="OI19" s="69">
        <f t="shared" si="99"/>
        <v>1.8244438238853206E-2</v>
      </c>
      <c r="OJ19" s="27">
        <v>10743</v>
      </c>
      <c r="OK19" s="18">
        <v>70</v>
      </c>
      <c r="OL19" s="25">
        <v>4135</v>
      </c>
      <c r="OM19" s="25">
        <v>1313</v>
      </c>
      <c r="ON19" s="18">
        <v>41</v>
      </c>
      <c r="OO19" s="18">
        <v>69</v>
      </c>
      <c r="OP19" s="18">
        <v>22</v>
      </c>
      <c r="OQ19" s="25">
        <v>5123</v>
      </c>
      <c r="OR19" s="69">
        <f t="shared" si="100"/>
        <v>0.39728195103788516</v>
      </c>
      <c r="OS19" s="85">
        <v>23824</v>
      </c>
      <c r="OT19" s="22">
        <v>23824</v>
      </c>
      <c r="OU19" s="38">
        <f t="shared" si="101"/>
        <v>0.97779601887954037</v>
      </c>
      <c r="OV19" s="39">
        <v>0.42248572867696438</v>
      </c>
      <c r="OW19" s="22">
        <v>1006530</v>
      </c>
      <c r="OX19" s="36">
        <f t="shared" si="102"/>
        <v>41185194.539999999</v>
      </c>
      <c r="OY19" s="36">
        <f t="shared" si="103"/>
        <v>1614180.3809457519</v>
      </c>
      <c r="OZ19" s="22">
        <v>70</v>
      </c>
      <c r="PA19" s="22">
        <v>70</v>
      </c>
      <c r="PB19" s="38">
        <f t="shared" si="104"/>
        <v>2.872973527601067E-3</v>
      </c>
      <c r="PC19" s="39">
        <v>0.52585714285714291</v>
      </c>
      <c r="PD19" s="22">
        <v>3681</v>
      </c>
      <c r="PE19" s="40">
        <f t="shared" si="105"/>
        <v>150619.158</v>
      </c>
      <c r="PF19" s="36">
        <f t="shared" si="106"/>
        <v>21500.981364197407</v>
      </c>
      <c r="PG19" s="22">
        <v>275</v>
      </c>
      <c r="PH19" s="22">
        <v>275</v>
      </c>
      <c r="PI19" s="38">
        <f t="shared" si="107"/>
        <v>1.1286681715575621E-2</v>
      </c>
      <c r="PJ19" s="39">
        <v>9.5527272727272725E-2</v>
      </c>
      <c r="PK19" s="22">
        <v>2627</v>
      </c>
      <c r="PL19" s="41">
        <f t="shared" si="108"/>
        <v>107491.586</v>
      </c>
      <c r="PM19" s="36">
        <f t="shared" si="109"/>
        <v>22480.322130268509</v>
      </c>
      <c r="PN19" s="22">
        <v>108</v>
      </c>
      <c r="PO19" s="22">
        <v>108</v>
      </c>
      <c r="PP19" s="38">
        <f t="shared" si="110"/>
        <v>4.4325877282987893E-3</v>
      </c>
      <c r="PQ19" s="39">
        <v>0.24314814814814814</v>
      </c>
      <c r="PR19" s="22">
        <v>2626</v>
      </c>
      <c r="PS19" s="41">
        <f t="shared" si="111"/>
        <v>107450.66800000001</v>
      </c>
      <c r="PT19" s="36">
        <f t="shared" si="112"/>
        <v>14160.781853867789</v>
      </c>
      <c r="PU19" s="22"/>
      <c r="PV19" s="22"/>
      <c r="PW19" s="38">
        <f t="shared" si="113"/>
        <v>0</v>
      </c>
      <c r="PX19" s="39">
        <v>0</v>
      </c>
      <c r="PY19" s="22"/>
      <c r="PZ19" s="36">
        <f t="shared" si="114"/>
        <v>0</v>
      </c>
      <c r="QA19" s="22"/>
      <c r="QB19" s="22"/>
      <c r="QC19" s="39">
        <v>0</v>
      </c>
      <c r="QD19" s="22"/>
      <c r="QE19" s="22">
        <f t="shared" si="115"/>
        <v>0</v>
      </c>
      <c r="QF19" s="22"/>
      <c r="QG19" s="22">
        <v>78</v>
      </c>
      <c r="QH19" s="22">
        <v>78</v>
      </c>
      <c r="QI19" s="38">
        <f t="shared" si="116"/>
        <v>3.2013133593269032E-3</v>
      </c>
      <c r="QJ19" s="39">
        <v>0.13500000000000001</v>
      </c>
      <c r="QK19" s="22">
        <v>1053</v>
      </c>
      <c r="QL19" s="42">
        <f t="shared" si="117"/>
        <v>33.6312</v>
      </c>
      <c r="QM19" s="22">
        <f t="shared" si="118"/>
        <v>10</v>
      </c>
      <c r="QN19" s="22"/>
      <c r="QO19" s="22"/>
      <c r="QP19" s="38">
        <f t="shared" si="119"/>
        <v>0</v>
      </c>
      <c r="QQ19" s="39">
        <v>0</v>
      </c>
      <c r="QR19" s="22"/>
      <c r="QS19" s="36">
        <f t="shared" si="120"/>
        <v>0</v>
      </c>
      <c r="QT19" s="22">
        <v>10</v>
      </c>
      <c r="QU19" s="22">
        <v>10</v>
      </c>
      <c r="QV19" s="38">
        <f t="shared" si="121"/>
        <v>4.1042478965729528E-4</v>
      </c>
      <c r="QW19" s="39">
        <v>0.11599999999999999</v>
      </c>
      <c r="QX19" s="22">
        <v>116</v>
      </c>
      <c r="QY19" s="36">
        <f t="shared" si="122"/>
        <v>2351.2272111045913</v>
      </c>
      <c r="QZ19" s="22"/>
      <c r="RA19" s="22"/>
      <c r="RB19" s="38">
        <f t="shared" si="123"/>
        <v>0</v>
      </c>
      <c r="RC19" s="39">
        <v>0</v>
      </c>
      <c r="RD19" s="22"/>
      <c r="RE19" s="36">
        <f t="shared" si="124"/>
        <v>0</v>
      </c>
      <c r="RF19" s="10">
        <f t="shared" si="125"/>
        <v>24365</v>
      </c>
      <c r="RG19" s="10">
        <f t="shared" si="126"/>
        <v>24365</v>
      </c>
      <c r="RH19" s="17">
        <f t="shared" si="127"/>
        <v>3.1337096614461754E-2</v>
      </c>
      <c r="RI19" s="17">
        <f t="shared" si="128"/>
        <v>7.1595088620997197E-4</v>
      </c>
      <c r="RJ19" s="17">
        <f t="shared" si="129"/>
        <v>0.96385819607608558</v>
      </c>
      <c r="RK19" s="17">
        <f t="shared" si="130"/>
        <v>1.2838650101433315E-2</v>
      </c>
      <c r="RL19" s="17">
        <f t="shared" si="131"/>
        <v>8.4556755947554022E-3</v>
      </c>
      <c r="RM19" s="17">
        <f t="shared" si="132"/>
        <v>0</v>
      </c>
      <c r="RN19" s="17">
        <f t="shared" si="133"/>
        <v>0</v>
      </c>
      <c r="RO19" s="17">
        <f t="shared" si="134"/>
        <v>1.4039630545704415E-3</v>
      </c>
      <c r="RP19" s="17">
        <f t="shared" si="135"/>
        <v>0</v>
      </c>
      <c r="RQ19" s="17">
        <f t="shared" si="136"/>
        <v>2.0081837288148434E-5</v>
      </c>
      <c r="RR19" s="36">
        <f t="shared" si="137"/>
        <v>1674707.3247051903</v>
      </c>
      <c r="RS19" s="36">
        <f t="shared" si="138"/>
        <v>27.420504702500047</v>
      </c>
      <c r="RT19" s="10">
        <f t="shared" si="139"/>
        <v>0</v>
      </c>
      <c r="RU19" s="17">
        <f t="shared" si="140"/>
        <v>0</v>
      </c>
      <c r="RV19" s="37">
        <f t="shared" si="141"/>
        <v>2.506669402831931</v>
      </c>
      <c r="RW19" s="36">
        <f t="shared" si="142"/>
        <v>0.39893573475235367</v>
      </c>
      <c r="RX19" s="85">
        <v>-2.9714930000000002</v>
      </c>
      <c r="RY19" s="93">
        <v>42</v>
      </c>
      <c r="RZ19" s="43" t="b">
        <v>0</v>
      </c>
      <c r="SA19" s="18" t="b">
        <v>0</v>
      </c>
      <c r="SB19" s="18" t="b">
        <v>0</v>
      </c>
      <c r="SC19" s="18" t="b">
        <v>0</v>
      </c>
      <c r="SD19" s="18" t="b">
        <v>0</v>
      </c>
      <c r="SE19" s="32" t="b">
        <v>0</v>
      </c>
      <c r="SF19" s="43" t="b">
        <v>0</v>
      </c>
      <c r="SG19" s="18" t="b">
        <v>0</v>
      </c>
      <c r="SH19" s="18"/>
      <c r="SI19" s="18"/>
      <c r="SJ19" s="18"/>
      <c r="SK19" s="18"/>
      <c r="SL19" s="18"/>
      <c r="SM19" s="18"/>
      <c r="SN19" s="18">
        <v>3</v>
      </c>
      <c r="SO19" s="18">
        <v>83</v>
      </c>
      <c r="SP19" s="18">
        <v>388</v>
      </c>
      <c r="SQ19" s="17">
        <f t="shared" si="143"/>
        <v>0</v>
      </c>
      <c r="SR19" s="17">
        <f t="shared" si="144"/>
        <v>0</v>
      </c>
      <c r="SS19" s="17">
        <f t="shared" si="145"/>
        <v>0</v>
      </c>
      <c r="ST19" s="17">
        <f t="shared" si="146"/>
        <v>0</v>
      </c>
      <c r="SU19" s="17">
        <f t="shared" si="147"/>
        <v>1.5800490303874378E-3</v>
      </c>
      <c r="SV19" s="17">
        <v>1.6101544249715698E-2</v>
      </c>
      <c r="SW19" s="17">
        <f t="shared" si="149"/>
        <v>0</v>
      </c>
      <c r="SX19" s="17">
        <f t="shared" si="150"/>
        <v>0</v>
      </c>
      <c r="SY19" s="17">
        <f t="shared" si="151"/>
        <v>0</v>
      </c>
      <c r="SZ19" s="17">
        <f t="shared" si="152"/>
        <v>3.9501225759685946E-4</v>
      </c>
      <c r="TA19" s="17">
        <f t="shared" si="153"/>
        <v>4.0253860624289246E-3</v>
      </c>
      <c r="TB19" s="24">
        <f t="shared" si="154"/>
        <v>248.42337715965519</v>
      </c>
      <c r="TC19" s="69">
        <f t="shared" si="155"/>
        <v>0.4006828663865406</v>
      </c>
      <c r="TD19" s="17">
        <f t="shared" si="177"/>
        <v>6.4925581652079433E-6</v>
      </c>
      <c r="TE19" s="95">
        <v>531</v>
      </c>
      <c r="TF19" s="71"/>
      <c r="TG19" s="71">
        <v>10</v>
      </c>
      <c r="TH19" s="71">
        <v>13</v>
      </c>
      <c r="TI19" s="71">
        <v>22</v>
      </c>
      <c r="TJ19" s="71"/>
      <c r="TK19" s="71">
        <v>228</v>
      </c>
      <c r="TL19" s="71"/>
      <c r="TM19" s="71">
        <v>145</v>
      </c>
      <c r="TN19" s="71">
        <v>66</v>
      </c>
      <c r="TO19" s="71">
        <v>1</v>
      </c>
      <c r="TP19" s="71"/>
      <c r="TQ19" s="71">
        <v>127</v>
      </c>
      <c r="TR19" s="72">
        <v>250</v>
      </c>
      <c r="TS19" s="72"/>
      <c r="TT19" s="72"/>
      <c r="TU19" s="72"/>
      <c r="TV19" s="72">
        <v>1</v>
      </c>
      <c r="TW19" s="72">
        <v>44</v>
      </c>
      <c r="TX19" s="72"/>
      <c r="TY19" s="72">
        <v>4</v>
      </c>
      <c r="TZ19" s="72">
        <v>447</v>
      </c>
      <c r="UA19" s="72"/>
      <c r="UB19" s="72">
        <v>89</v>
      </c>
      <c r="UC19" s="72"/>
      <c r="UD19" s="72"/>
      <c r="UE19" s="72">
        <v>132</v>
      </c>
      <c r="UF19" s="72"/>
      <c r="UG19" s="72">
        <v>4</v>
      </c>
      <c r="UH19" s="72"/>
      <c r="UI19" s="72">
        <v>177</v>
      </c>
      <c r="UJ19" s="73">
        <v>100</v>
      </c>
      <c r="UK19" s="73"/>
      <c r="UL19" s="73">
        <v>1</v>
      </c>
      <c r="UM19" s="73">
        <v>3</v>
      </c>
      <c r="UN19" s="73">
        <v>6</v>
      </c>
      <c r="UO19" s="73"/>
      <c r="UP19" s="73"/>
      <c r="UQ19" s="73"/>
      <c r="UR19" s="73">
        <v>153</v>
      </c>
      <c r="US19" s="73">
        <v>48</v>
      </c>
      <c r="UT19" s="73"/>
      <c r="UU19" s="73">
        <v>3</v>
      </c>
      <c r="UV19" s="73"/>
      <c r="UW19" s="73"/>
      <c r="UX19" s="73"/>
      <c r="UY19" s="73">
        <v>5</v>
      </c>
      <c r="UZ19" s="73"/>
      <c r="VA19" s="73">
        <v>4</v>
      </c>
      <c r="VB19" s="73">
        <v>20</v>
      </c>
      <c r="VC19" s="73"/>
      <c r="VD19" s="73">
        <v>1</v>
      </c>
      <c r="VE19" s="73"/>
      <c r="VF19" s="73">
        <v>20</v>
      </c>
      <c r="VG19" s="73"/>
      <c r="VH19" s="73"/>
      <c r="VI19" s="73"/>
      <c r="VJ19" s="73">
        <v>14</v>
      </c>
      <c r="VK19" s="73"/>
      <c r="VL19" s="73"/>
      <c r="VM19" s="73">
        <v>3</v>
      </c>
      <c r="VN19" s="73"/>
      <c r="VO19" s="73"/>
      <c r="VP19" s="73">
        <v>30</v>
      </c>
      <c r="VQ19" s="73"/>
      <c r="VR19" s="73">
        <v>5</v>
      </c>
      <c r="VS19" s="73">
        <v>192</v>
      </c>
      <c r="VT19" s="73">
        <v>2</v>
      </c>
      <c r="VU19" s="73"/>
      <c r="VV19" s="73">
        <v>4</v>
      </c>
      <c r="VW19" s="73">
        <v>39</v>
      </c>
      <c r="VX19" s="73">
        <v>2</v>
      </c>
      <c r="VY19" s="73">
        <v>2</v>
      </c>
      <c r="VZ19" s="73">
        <v>25</v>
      </c>
      <c r="WA19" s="73">
        <v>244</v>
      </c>
      <c r="WB19" s="73"/>
      <c r="WC19" s="73">
        <v>121</v>
      </c>
      <c r="WD19" s="73"/>
      <c r="WE19" s="73">
        <v>1</v>
      </c>
      <c r="WF19" s="73">
        <v>73</v>
      </c>
      <c r="WG19" s="73"/>
      <c r="WH19" s="73">
        <v>1</v>
      </c>
      <c r="WI19" s="73">
        <v>24</v>
      </c>
      <c r="WJ19" s="73">
        <v>125</v>
      </c>
      <c r="WK19" s="73">
        <v>4</v>
      </c>
      <c r="WL19" s="73"/>
      <c r="WM19" s="73"/>
      <c r="WN19" s="73">
        <v>104</v>
      </c>
      <c r="WO19" s="22">
        <f t="shared" si="156"/>
        <v>1093</v>
      </c>
      <c r="WP19" s="22">
        <f t="shared" si="157"/>
        <v>0</v>
      </c>
      <c r="WQ19" s="22">
        <f t="shared" si="158"/>
        <v>2</v>
      </c>
      <c r="WR19" s="22">
        <f t="shared" si="159"/>
        <v>17</v>
      </c>
      <c r="WS19" s="22">
        <f t="shared" si="160"/>
        <v>79</v>
      </c>
      <c r="WT19" s="22">
        <f t="shared" si="161"/>
        <v>66</v>
      </c>
      <c r="WU19" s="22">
        <f t="shared" si="162"/>
        <v>2</v>
      </c>
      <c r="WV19" s="22">
        <f t="shared" si="163"/>
        <v>4</v>
      </c>
      <c r="WW19" s="22">
        <f t="shared" si="164"/>
        <v>1086</v>
      </c>
      <c r="WX19" s="22">
        <f t="shared" si="165"/>
        <v>0</v>
      </c>
      <c r="WY19" s="22">
        <f t="shared" si="166"/>
        <v>403</v>
      </c>
      <c r="WZ19" s="22">
        <f t="shared" si="167"/>
        <v>0</v>
      </c>
      <c r="XA19" s="22">
        <f t="shared" si="168"/>
        <v>6</v>
      </c>
      <c r="XB19" s="22">
        <f t="shared" si="169"/>
        <v>271</v>
      </c>
      <c r="XC19" s="22">
        <f t="shared" si="170"/>
        <v>0</v>
      </c>
      <c r="XD19" s="22">
        <f t="shared" si="171"/>
        <v>0</v>
      </c>
      <c r="XE19" s="22">
        <f t="shared" si="172"/>
        <v>165</v>
      </c>
      <c r="XF19" s="22">
        <f t="shared" si="173"/>
        <v>4</v>
      </c>
      <c r="XG19" s="93">
        <f t="shared" si="174"/>
        <v>417</v>
      </c>
    </row>
    <row r="20" spans="1:631" ht="17.100000000000001" customHeight="1" x14ac:dyDescent="0.2">
      <c r="A20" s="101"/>
      <c r="B20" s="27" t="s">
        <v>6</v>
      </c>
      <c r="C20" s="535" t="s">
        <v>7</v>
      </c>
      <c r="D20" s="25" t="s">
        <v>37</v>
      </c>
      <c r="E20" s="535" t="s">
        <v>38</v>
      </c>
      <c r="F20" s="25" t="s">
        <v>40</v>
      </c>
      <c r="G20" s="535" t="s">
        <v>41</v>
      </c>
      <c r="H20" s="25">
        <v>40</v>
      </c>
      <c r="I20" s="28">
        <v>3</v>
      </c>
      <c r="J20" s="17">
        <f t="shared" si="0"/>
        <v>0.3068893528183716</v>
      </c>
      <c r="K20" s="17">
        <f t="shared" si="1"/>
        <v>0.12212943632567852</v>
      </c>
      <c r="L20" s="17">
        <f t="shared" si="2"/>
        <v>0.11918655870018199</v>
      </c>
      <c r="M20" s="17">
        <f t="shared" si="3"/>
        <v>0.30588365251377947</v>
      </c>
      <c r="N20" s="17">
        <f t="shared" si="4"/>
        <v>0.39677145284621917</v>
      </c>
      <c r="O20" s="17">
        <f t="shared" si="5"/>
        <v>0.25052192066805845</v>
      </c>
      <c r="P20" s="17">
        <f t="shared" si="6"/>
        <v>0.78128286014721349</v>
      </c>
      <c r="Q20" s="17">
        <f t="shared" si="7"/>
        <v>0.36284372904091211</v>
      </c>
      <c r="R20" s="69">
        <f t="shared" si="8"/>
        <v>0.70175438596491224</v>
      </c>
      <c r="S20" s="422">
        <f t="shared" si="9"/>
        <v>0.37191814989170302</v>
      </c>
      <c r="T20" s="17">
        <f t="shared" si="175"/>
        <v>0.62808185010829698</v>
      </c>
      <c r="U20" s="10">
        <f t="shared" si="10"/>
        <v>1599.096390375724</v>
      </c>
      <c r="V20" s="32">
        <v>2</v>
      </c>
      <c r="W20" s="550">
        <f t="shared" si="11"/>
        <v>-0.88081344129981798</v>
      </c>
      <c r="X20" s="550">
        <f t="shared" si="12"/>
        <v>0.26080703878059186</v>
      </c>
      <c r="Y20" s="550">
        <f t="shared" si="13"/>
        <v>0.73919296121940814</v>
      </c>
      <c r="Z20" s="551">
        <f t="shared" si="14"/>
        <v>1881.9852792646132</v>
      </c>
      <c r="AA20" s="426">
        <f t="shared" si="15"/>
        <v>0.44658287509819322</v>
      </c>
      <c r="AB20" s="59">
        <f t="shared" si="16"/>
        <v>0.7669636737491432</v>
      </c>
      <c r="AC20" s="59">
        <f t="shared" si="17"/>
        <v>0.28377230246389124</v>
      </c>
      <c r="AD20" s="59">
        <f t="shared" si="18"/>
        <v>0.39677145284621917</v>
      </c>
      <c r="AE20" s="59">
        <f t="shared" si="19"/>
        <v>0.63715627095908789</v>
      </c>
      <c r="AF20" s="59">
        <f t="shared" si="20"/>
        <v>0.77870563674321502</v>
      </c>
      <c r="AG20" s="59">
        <f t="shared" si="21"/>
        <v>0.79958246346555328</v>
      </c>
      <c r="AH20" s="59">
        <f t="shared" si="22"/>
        <v>0.25052192066805845</v>
      </c>
      <c r="AI20" s="59">
        <f t="shared" si="23"/>
        <v>0.50939457202505223</v>
      </c>
      <c r="AJ20" s="59">
        <f t="shared" si="24"/>
        <v>0.10438413361169102</v>
      </c>
      <c r="AK20" s="59">
        <f t="shared" si="25"/>
        <v>0.21871713985278654</v>
      </c>
      <c r="AL20" s="35">
        <f t="shared" si="26"/>
        <v>0.11918655870018199</v>
      </c>
      <c r="AM20" s="27">
        <v>2546</v>
      </c>
      <c r="AN20" s="25">
        <v>1291</v>
      </c>
      <c r="AO20" s="25">
        <v>1255</v>
      </c>
      <c r="AP20" s="17">
        <f t="shared" si="27"/>
        <v>4.9450093018033376E-5</v>
      </c>
      <c r="AQ20" s="63">
        <v>102.86852589641435</v>
      </c>
      <c r="AR20" s="58">
        <v>4948.58587661</v>
      </c>
      <c r="AS20" s="24">
        <f t="shared" si="28"/>
        <v>0.51449041473321311</v>
      </c>
      <c r="AT20" s="17">
        <f t="shared" si="29"/>
        <v>4.4431909936974869E-4</v>
      </c>
      <c r="AU20" s="25">
        <v>2405</v>
      </c>
      <c r="AV20" s="25">
        <v>1187</v>
      </c>
      <c r="AW20" s="25">
        <v>1218</v>
      </c>
      <c r="AX20" s="18">
        <v>141</v>
      </c>
      <c r="AY20" s="18">
        <v>104</v>
      </c>
      <c r="AZ20" s="18">
        <v>37</v>
      </c>
      <c r="BA20" s="25">
        <v>1137</v>
      </c>
      <c r="BB20" s="18">
        <v>606</v>
      </c>
      <c r="BC20" s="18">
        <v>531</v>
      </c>
      <c r="BD20" s="63">
        <v>114.12429378531073</v>
      </c>
      <c r="BE20" s="25">
        <v>1409</v>
      </c>
      <c r="BF20" s="18">
        <v>685</v>
      </c>
      <c r="BG20" s="18">
        <v>724</v>
      </c>
      <c r="BH20" s="63">
        <v>94.613259668508292</v>
      </c>
      <c r="BI20" s="17">
        <v>0.44658287509819322</v>
      </c>
      <c r="BJ20" s="18">
        <v>950</v>
      </c>
      <c r="BK20" s="25">
        <v>1491</v>
      </c>
      <c r="BL20" s="18">
        <v>105</v>
      </c>
      <c r="BM20" s="17">
        <v>0.70757880617035551</v>
      </c>
      <c r="BN20" s="10">
        <f t="shared" si="30"/>
        <v>744.50435949027485</v>
      </c>
      <c r="BO20" s="29">
        <v>0.63715627095908789</v>
      </c>
      <c r="BP20" s="30">
        <f t="shared" si="31"/>
        <v>0.36284372904091211</v>
      </c>
      <c r="BQ20" s="31">
        <v>7.042253521126761</v>
      </c>
      <c r="BR20" s="18">
        <v>1596</v>
      </c>
      <c r="BS20" s="18">
        <v>537</v>
      </c>
      <c r="BT20" s="18">
        <v>940</v>
      </c>
      <c r="BU20" s="18">
        <v>106</v>
      </c>
      <c r="BV20" s="18">
        <v>8</v>
      </c>
      <c r="BW20" s="18">
        <v>5</v>
      </c>
      <c r="BX20" s="18">
        <v>479</v>
      </c>
      <c r="BY20" s="18">
        <v>383</v>
      </c>
      <c r="BZ20" s="18">
        <v>96</v>
      </c>
      <c r="CA20" s="59">
        <v>0.20041753653444677</v>
      </c>
      <c r="CB20" s="25">
        <v>2405</v>
      </c>
      <c r="CC20" s="18">
        <v>141</v>
      </c>
      <c r="CD20" s="17">
        <f t="shared" si="32"/>
        <v>5.8627858627858631E-2</v>
      </c>
      <c r="CE20" s="18">
        <v>30</v>
      </c>
      <c r="CF20" s="18">
        <v>53</v>
      </c>
      <c r="CG20" s="18">
        <v>65</v>
      </c>
      <c r="CH20" s="18">
        <v>72</v>
      </c>
      <c r="CI20" s="18">
        <v>60</v>
      </c>
      <c r="CJ20" s="18">
        <v>78</v>
      </c>
      <c r="CK20" s="18">
        <v>41</v>
      </c>
      <c r="CL20" s="18">
        <v>38</v>
      </c>
      <c r="CM20" s="18">
        <v>42</v>
      </c>
      <c r="CN20" s="26">
        <v>5.020876826722338</v>
      </c>
      <c r="CO20" s="33">
        <v>479</v>
      </c>
      <c r="CP20" s="34">
        <f t="shared" si="33"/>
        <v>5.315240083507307</v>
      </c>
      <c r="CQ20" s="10">
        <v>6</v>
      </c>
      <c r="CR20" s="10">
        <v>1</v>
      </c>
      <c r="CS20" s="10">
        <v>2</v>
      </c>
      <c r="CT20" s="10">
        <v>61</v>
      </c>
      <c r="CU20" s="10">
        <v>407</v>
      </c>
      <c r="CV20" s="10">
        <v>0</v>
      </c>
      <c r="CW20" s="10">
        <v>1</v>
      </c>
      <c r="CX20" s="10">
        <v>1</v>
      </c>
      <c r="CY20" s="18">
        <v>479</v>
      </c>
      <c r="CZ20" s="18">
        <v>447</v>
      </c>
      <c r="DA20" s="18">
        <v>9</v>
      </c>
      <c r="DB20" s="18">
        <v>2</v>
      </c>
      <c r="DC20" s="18">
        <v>17</v>
      </c>
      <c r="DD20" s="18">
        <v>0</v>
      </c>
      <c r="DE20" s="18">
        <v>4</v>
      </c>
      <c r="DF20" s="18">
        <v>479</v>
      </c>
      <c r="DG20" s="18">
        <v>373</v>
      </c>
      <c r="DH20" s="18">
        <v>0</v>
      </c>
      <c r="DI20" s="18">
        <v>0</v>
      </c>
      <c r="DJ20" s="18">
        <v>106</v>
      </c>
      <c r="DK20" s="18">
        <v>0</v>
      </c>
      <c r="DL20" s="18">
        <v>0</v>
      </c>
      <c r="DM20" s="25">
        <f t="shared" si="34"/>
        <v>1872.7870563674321</v>
      </c>
      <c r="DN20" s="17">
        <f t="shared" si="35"/>
        <v>0.22129436325678498</v>
      </c>
      <c r="DO20" s="17">
        <f t="shared" si="36"/>
        <v>0</v>
      </c>
      <c r="DP20" s="23">
        <f t="shared" si="37"/>
        <v>0.77870563674321502</v>
      </c>
      <c r="DQ20" s="23">
        <f t="shared" si="38"/>
        <v>0.22129436325678498</v>
      </c>
      <c r="DR20" s="18">
        <v>479</v>
      </c>
      <c r="DS20" s="18">
        <v>2</v>
      </c>
      <c r="DT20" s="18">
        <v>423</v>
      </c>
      <c r="DU20" s="18">
        <v>0</v>
      </c>
      <c r="DV20" s="18">
        <v>43</v>
      </c>
      <c r="DW20" s="18">
        <v>2</v>
      </c>
      <c r="DX20" s="18">
        <v>9</v>
      </c>
      <c r="DY20" s="18">
        <v>0</v>
      </c>
      <c r="DZ20" s="17">
        <f t="shared" si="39"/>
        <v>0.97703549060542794</v>
      </c>
      <c r="EA20" s="17">
        <f t="shared" si="40"/>
        <v>2.2964509394572064E-2</v>
      </c>
      <c r="EB20" s="10">
        <v>479</v>
      </c>
      <c r="EC20" s="10">
        <v>374</v>
      </c>
      <c r="ED20" s="10">
        <v>9</v>
      </c>
      <c r="EE20" s="10">
        <v>84</v>
      </c>
      <c r="EF20" s="17">
        <f t="shared" si="41"/>
        <v>0.17536534446764093</v>
      </c>
      <c r="EG20" s="10">
        <v>9</v>
      </c>
      <c r="EH20" s="10">
        <v>3</v>
      </c>
      <c r="EI20" s="17">
        <f t="shared" si="42"/>
        <v>0.79958246346555328</v>
      </c>
      <c r="EJ20" s="17">
        <f t="shared" si="43"/>
        <v>1.8789144050104383E-2</v>
      </c>
      <c r="EK20" s="69">
        <f t="shared" si="44"/>
        <v>0.12212943632567852</v>
      </c>
      <c r="EL20" s="43">
        <v>1459</v>
      </c>
      <c r="EM20" s="18">
        <v>1119</v>
      </c>
      <c r="EN20" s="18">
        <v>340</v>
      </c>
      <c r="EO20" s="59">
        <v>0.7669636737491432</v>
      </c>
      <c r="EP20" s="18">
        <v>718</v>
      </c>
      <c r="EQ20" s="18">
        <v>599</v>
      </c>
      <c r="ER20" s="18">
        <v>119</v>
      </c>
      <c r="ES20" s="59">
        <v>0.83426183844011137</v>
      </c>
      <c r="ET20" s="18">
        <v>741</v>
      </c>
      <c r="EU20" s="18">
        <v>520</v>
      </c>
      <c r="EV20" s="18">
        <v>221</v>
      </c>
      <c r="EW20" s="59">
        <v>0.70175438596491224</v>
      </c>
      <c r="EX20" s="18">
        <v>623</v>
      </c>
      <c r="EY20" s="18">
        <v>532</v>
      </c>
      <c r="EZ20" s="18">
        <v>91</v>
      </c>
      <c r="FA20" s="59">
        <v>0.85393258426966279</v>
      </c>
      <c r="FB20" s="18">
        <v>836</v>
      </c>
      <c r="FC20" s="18">
        <v>587</v>
      </c>
      <c r="FD20" s="18">
        <v>249</v>
      </c>
      <c r="FE20" s="59">
        <v>0.70215311004784686</v>
      </c>
      <c r="FF20" s="25">
        <v>1171</v>
      </c>
      <c r="FG20" s="18">
        <v>715</v>
      </c>
      <c r="FH20" s="18">
        <v>369</v>
      </c>
      <c r="FI20" s="18">
        <v>87</v>
      </c>
      <c r="FJ20" s="23">
        <f t="shared" si="45"/>
        <v>7.4295473953885569E-2</v>
      </c>
      <c r="FK20" s="23">
        <f t="shared" si="46"/>
        <v>0.31511528608027328</v>
      </c>
      <c r="FL20" s="36">
        <f t="shared" si="47"/>
        <v>8.2183908045977017</v>
      </c>
      <c r="FM20" s="25">
        <v>584</v>
      </c>
      <c r="FN20" s="18">
        <v>339</v>
      </c>
      <c r="FO20" s="17">
        <f t="shared" si="48"/>
        <v>0.58047945205479456</v>
      </c>
      <c r="FP20" s="18">
        <v>201</v>
      </c>
      <c r="FQ20" s="17">
        <f t="shared" si="49"/>
        <v>0.34417808219178081</v>
      </c>
      <c r="FR20" s="18">
        <v>44</v>
      </c>
      <c r="FS20" s="17">
        <f t="shared" si="50"/>
        <v>7.5342465753424653E-2</v>
      </c>
      <c r="FT20" s="25">
        <v>587</v>
      </c>
      <c r="FU20" s="18">
        <v>376</v>
      </c>
      <c r="FV20" s="18">
        <v>168</v>
      </c>
      <c r="FW20" s="17">
        <f t="shared" si="51"/>
        <v>7.3253833049403749E-2</v>
      </c>
      <c r="FX20" s="17">
        <f t="shared" si="52"/>
        <v>0.28620102214650767</v>
      </c>
      <c r="FY20" s="18">
        <v>43</v>
      </c>
      <c r="FZ20" s="18">
        <v>1177</v>
      </c>
      <c r="GA20" s="18">
        <v>334</v>
      </c>
      <c r="GB20" s="18">
        <v>376</v>
      </c>
      <c r="GC20" s="18">
        <v>221</v>
      </c>
      <c r="GD20" s="18">
        <v>154</v>
      </c>
      <c r="GE20" s="18">
        <v>1</v>
      </c>
      <c r="GF20" s="18">
        <v>86</v>
      </c>
      <c r="GG20" s="18">
        <v>2</v>
      </c>
      <c r="GH20" s="18">
        <v>3</v>
      </c>
      <c r="GI20" s="18">
        <v>0</v>
      </c>
      <c r="GJ20" s="10">
        <f t="shared" si="53"/>
        <v>334</v>
      </c>
      <c r="GK20" s="10">
        <f t="shared" si="178"/>
        <v>843</v>
      </c>
      <c r="GL20" s="10">
        <f t="shared" si="179"/>
        <v>466.99999999999994</v>
      </c>
      <c r="GM20" s="10">
        <f t="shared" si="56"/>
        <v>710</v>
      </c>
      <c r="GN20" s="10">
        <f t="shared" si="180"/>
        <v>246</v>
      </c>
      <c r="GO20" s="17">
        <f t="shared" si="58"/>
        <v>0.28377230246389124</v>
      </c>
      <c r="GP20" s="17">
        <f t="shared" si="59"/>
        <v>0.71622769753610871</v>
      </c>
      <c r="GQ20" s="17">
        <f t="shared" si="60"/>
        <v>0.39677145284621917</v>
      </c>
      <c r="GR20" s="17">
        <f t="shared" si="61"/>
        <v>0.20900594732370434</v>
      </c>
      <c r="GS20" s="17">
        <f t="shared" si="62"/>
        <v>0.55649957519116389</v>
      </c>
      <c r="GT20" s="18">
        <v>594</v>
      </c>
      <c r="GU20" s="18">
        <v>114</v>
      </c>
      <c r="GV20" s="18">
        <v>199</v>
      </c>
      <c r="GW20" s="18">
        <v>141</v>
      </c>
      <c r="GX20" s="18">
        <v>84</v>
      </c>
      <c r="GY20" s="18">
        <v>1</v>
      </c>
      <c r="GZ20" s="18">
        <v>51</v>
      </c>
      <c r="HA20" s="18">
        <v>2</v>
      </c>
      <c r="HB20" s="18">
        <v>2</v>
      </c>
      <c r="HC20" s="18">
        <v>0</v>
      </c>
      <c r="HD20" s="23">
        <f t="shared" si="63"/>
        <v>0.19191919191919191</v>
      </c>
      <c r="HE20" s="23">
        <f t="shared" si="64"/>
        <v>0.80808080808080807</v>
      </c>
      <c r="HF20" s="23">
        <f t="shared" si="65"/>
        <v>0.47306397306397308</v>
      </c>
      <c r="HG20" s="23">
        <f t="shared" si="66"/>
        <v>0.2356902356902357</v>
      </c>
      <c r="HH20" s="18">
        <v>583</v>
      </c>
      <c r="HI20" s="18">
        <v>220</v>
      </c>
      <c r="HJ20" s="18">
        <v>177</v>
      </c>
      <c r="HK20" s="18">
        <v>80</v>
      </c>
      <c r="HL20" s="18">
        <v>70</v>
      </c>
      <c r="HM20" s="18">
        <v>0</v>
      </c>
      <c r="HN20" s="18">
        <v>35</v>
      </c>
      <c r="HO20" s="18">
        <v>0</v>
      </c>
      <c r="HP20" s="18">
        <v>1</v>
      </c>
      <c r="HQ20" s="18">
        <v>0</v>
      </c>
      <c r="HR20" s="23">
        <f t="shared" si="67"/>
        <v>0.37735849056603776</v>
      </c>
      <c r="HS20" s="23">
        <f t="shared" si="68"/>
        <v>0.62264150943396224</v>
      </c>
      <c r="HT20" s="80">
        <f t="shared" si="69"/>
        <v>0.31903945111492282</v>
      </c>
      <c r="HU20" s="43">
        <v>1902</v>
      </c>
      <c r="HV20" s="18">
        <v>157</v>
      </c>
      <c r="HW20" s="18">
        <v>124</v>
      </c>
      <c r="HX20" s="18">
        <v>14</v>
      </c>
      <c r="HY20" s="18">
        <v>665</v>
      </c>
      <c r="HZ20" s="18">
        <v>85</v>
      </c>
      <c r="IA20" s="18">
        <v>25</v>
      </c>
      <c r="IB20" s="18">
        <v>2</v>
      </c>
      <c r="IC20" s="18">
        <v>459</v>
      </c>
      <c r="ID20" s="18">
        <v>279</v>
      </c>
      <c r="IE20" s="18">
        <v>62</v>
      </c>
      <c r="IF20" s="18">
        <v>10</v>
      </c>
      <c r="IG20" s="18">
        <v>20</v>
      </c>
      <c r="IH20" s="17">
        <f t="shared" si="70"/>
        <v>0.19137749737118823</v>
      </c>
      <c r="II20" s="17">
        <f t="shared" si="71"/>
        <v>4.4689800210304942E-2</v>
      </c>
      <c r="IJ20" s="30">
        <f t="shared" si="72"/>
        <v>22.376470588235293</v>
      </c>
      <c r="IK20" s="17">
        <f t="shared" si="176"/>
        <v>0.30588365251377947</v>
      </c>
      <c r="IL20" s="18">
        <v>968</v>
      </c>
      <c r="IM20" s="18">
        <v>98</v>
      </c>
      <c r="IN20" s="18">
        <v>106</v>
      </c>
      <c r="IO20" s="18">
        <v>9</v>
      </c>
      <c r="IP20" s="18">
        <v>370</v>
      </c>
      <c r="IQ20" s="18">
        <v>63</v>
      </c>
      <c r="IR20" s="18">
        <v>19</v>
      </c>
      <c r="IS20" s="18">
        <v>2</v>
      </c>
      <c r="IT20" s="18">
        <v>210</v>
      </c>
      <c r="IU20" s="18">
        <v>55</v>
      </c>
      <c r="IV20" s="18">
        <v>20</v>
      </c>
      <c r="IW20" s="18">
        <v>2</v>
      </c>
      <c r="IX20" s="18">
        <v>14</v>
      </c>
      <c r="IY20" s="17">
        <f t="shared" si="73"/>
        <v>0.68698347107438018</v>
      </c>
      <c r="IZ20" s="18">
        <v>934</v>
      </c>
      <c r="JA20" s="18">
        <v>59</v>
      </c>
      <c r="JB20" s="18">
        <v>18</v>
      </c>
      <c r="JC20" s="18">
        <v>5</v>
      </c>
      <c r="JD20" s="18">
        <v>295</v>
      </c>
      <c r="JE20" s="18">
        <v>22</v>
      </c>
      <c r="JF20" s="18">
        <v>6</v>
      </c>
      <c r="JG20" s="18">
        <v>0</v>
      </c>
      <c r="JH20" s="18">
        <v>249</v>
      </c>
      <c r="JI20" s="18">
        <v>224</v>
      </c>
      <c r="JJ20" s="18">
        <v>42</v>
      </c>
      <c r="JK20" s="18">
        <v>8</v>
      </c>
      <c r="JL20" s="18">
        <v>6</v>
      </c>
      <c r="JM20" s="80">
        <f t="shared" si="74"/>
        <v>0.43361884368308351</v>
      </c>
      <c r="JN20" s="27">
        <v>1902</v>
      </c>
      <c r="JO20" s="18">
        <v>1443</v>
      </c>
      <c r="JP20" s="18">
        <v>0</v>
      </c>
      <c r="JQ20" s="18">
        <v>3</v>
      </c>
      <c r="JR20" s="18">
        <v>7</v>
      </c>
      <c r="JS20" s="18">
        <v>2</v>
      </c>
      <c r="JT20" s="18">
        <v>31</v>
      </c>
      <c r="JU20" s="18">
        <v>0</v>
      </c>
      <c r="JV20" s="18">
        <v>0</v>
      </c>
      <c r="JW20" s="18">
        <v>416</v>
      </c>
      <c r="JX20" s="17">
        <f t="shared" si="75"/>
        <v>0.21871713985278654</v>
      </c>
      <c r="JY20" s="17">
        <f t="shared" si="76"/>
        <v>0.78128286014721349</v>
      </c>
      <c r="JZ20" s="25">
        <v>895</v>
      </c>
      <c r="KA20" s="18">
        <v>735</v>
      </c>
      <c r="KB20" s="18">
        <v>0</v>
      </c>
      <c r="KC20" s="18">
        <v>0</v>
      </c>
      <c r="KD20" s="18">
        <v>2</v>
      </c>
      <c r="KE20" s="18">
        <v>1</v>
      </c>
      <c r="KF20" s="18">
        <v>2</v>
      </c>
      <c r="KG20" s="18">
        <v>0</v>
      </c>
      <c r="KH20" s="18">
        <v>0</v>
      </c>
      <c r="KI20" s="18">
        <v>155</v>
      </c>
      <c r="KJ20" s="17">
        <f t="shared" si="77"/>
        <v>0.17318435754189945</v>
      </c>
      <c r="KK20" s="25">
        <v>1007</v>
      </c>
      <c r="KL20" s="18">
        <v>708</v>
      </c>
      <c r="KM20" s="18">
        <v>0</v>
      </c>
      <c r="KN20" s="18">
        <v>3</v>
      </c>
      <c r="KO20" s="18">
        <v>5</v>
      </c>
      <c r="KP20" s="18">
        <v>1</v>
      </c>
      <c r="KQ20" s="18">
        <v>29</v>
      </c>
      <c r="KR20" s="18">
        <v>0</v>
      </c>
      <c r="KS20" s="18">
        <v>0</v>
      </c>
      <c r="KT20" s="18">
        <v>261</v>
      </c>
      <c r="KU20" s="69">
        <f t="shared" si="78"/>
        <v>0.25918570009930486</v>
      </c>
      <c r="KV20" s="27">
        <v>2546</v>
      </c>
      <c r="KW20" s="25">
        <v>2302</v>
      </c>
      <c r="KX20" s="18">
        <v>244</v>
      </c>
      <c r="KY20" s="59">
        <v>9.5836606441476832E-2</v>
      </c>
      <c r="KZ20" s="18">
        <v>140</v>
      </c>
      <c r="LA20" s="18">
        <v>123</v>
      </c>
      <c r="LB20" s="18">
        <v>100</v>
      </c>
      <c r="LC20" s="18">
        <v>123</v>
      </c>
      <c r="LD20" s="25">
        <v>1291</v>
      </c>
      <c r="LE20" s="25">
        <v>1176</v>
      </c>
      <c r="LF20" s="18">
        <v>115</v>
      </c>
      <c r="LG20" s="59">
        <v>8.9078233927188222E-2</v>
      </c>
      <c r="LH20" s="25">
        <v>1255</v>
      </c>
      <c r="LI20" s="25">
        <v>1126</v>
      </c>
      <c r="LJ20" s="18">
        <v>129</v>
      </c>
      <c r="LK20" s="35">
        <v>0.10278884462151394</v>
      </c>
      <c r="LL20" s="43">
        <v>479</v>
      </c>
      <c r="LM20" s="18">
        <v>2</v>
      </c>
      <c r="LN20" s="18">
        <v>242</v>
      </c>
      <c r="LO20" s="18">
        <v>141</v>
      </c>
      <c r="LP20" s="18">
        <v>18</v>
      </c>
      <c r="LQ20" s="18">
        <v>63</v>
      </c>
      <c r="LR20" s="18">
        <v>13</v>
      </c>
      <c r="LS20" s="23">
        <f t="shared" si="79"/>
        <v>2.7139874739039668E-2</v>
      </c>
      <c r="LT20" s="23">
        <f t="shared" si="80"/>
        <v>0.97286012526096033</v>
      </c>
      <c r="LU20" s="17">
        <f t="shared" si="81"/>
        <v>0.50939457202505223</v>
      </c>
      <c r="LV20" s="18">
        <v>479</v>
      </c>
      <c r="LW20" s="18">
        <v>34</v>
      </c>
      <c r="LX20" s="18">
        <v>0</v>
      </c>
      <c r="LY20" s="18">
        <v>16</v>
      </c>
      <c r="LZ20" s="18">
        <v>35</v>
      </c>
      <c r="MA20" s="18">
        <v>51</v>
      </c>
      <c r="MB20" s="18">
        <v>31</v>
      </c>
      <c r="MC20" s="18">
        <v>312</v>
      </c>
      <c r="MD20" s="18">
        <v>0</v>
      </c>
      <c r="ME20" s="18">
        <v>0</v>
      </c>
      <c r="MF20" s="18">
        <v>0</v>
      </c>
      <c r="MG20" s="17">
        <f t="shared" si="82"/>
        <v>0.82254697286012524</v>
      </c>
      <c r="MH20" s="17">
        <f t="shared" si="83"/>
        <v>0.10438413361169102</v>
      </c>
      <c r="MI20" s="18">
        <v>479</v>
      </c>
      <c r="MJ20" s="18">
        <v>32</v>
      </c>
      <c r="MK20" s="18">
        <v>0</v>
      </c>
      <c r="ML20" s="18">
        <v>16</v>
      </c>
      <c r="MM20" s="18">
        <v>31</v>
      </c>
      <c r="MN20" s="18">
        <v>53</v>
      </c>
      <c r="MO20" s="18">
        <v>31</v>
      </c>
      <c r="MP20" s="18">
        <v>316</v>
      </c>
      <c r="MQ20" s="18">
        <v>0</v>
      </c>
      <c r="MR20" s="18">
        <v>0</v>
      </c>
      <c r="MS20" s="18">
        <v>0</v>
      </c>
      <c r="MT20" s="17">
        <f t="shared" si="84"/>
        <v>0.75991649269311068</v>
      </c>
      <c r="MU20" s="69">
        <f t="shared" si="85"/>
        <v>0.3068893528183716</v>
      </c>
      <c r="MV20" s="43">
        <v>479</v>
      </c>
      <c r="MW20" s="18">
        <v>120</v>
      </c>
      <c r="MX20" s="18">
        <v>1</v>
      </c>
      <c r="MY20" s="18">
        <v>262</v>
      </c>
      <c r="MZ20" s="18">
        <v>29</v>
      </c>
      <c r="NA20" s="18">
        <v>0</v>
      </c>
      <c r="NB20" s="18">
        <v>3</v>
      </c>
      <c r="NC20" s="18">
        <v>57</v>
      </c>
      <c r="ND20" s="18">
        <v>7</v>
      </c>
      <c r="NE20" s="17">
        <f t="shared" si="86"/>
        <v>0.25052192066805845</v>
      </c>
      <c r="NF20" s="10">
        <f t="shared" si="87"/>
        <v>602.50521920668052</v>
      </c>
      <c r="NG20" s="17">
        <f t="shared" si="88"/>
        <v>0.36951983298538621</v>
      </c>
      <c r="NH20" s="18">
        <v>479</v>
      </c>
      <c r="NI20" s="18">
        <v>2</v>
      </c>
      <c r="NJ20" s="18">
        <v>0</v>
      </c>
      <c r="NK20" s="18">
        <v>0</v>
      </c>
      <c r="NL20" s="18">
        <v>1</v>
      </c>
      <c r="NM20" s="18">
        <v>475</v>
      </c>
      <c r="NN20" s="18">
        <v>1</v>
      </c>
      <c r="NO20" s="18">
        <v>0</v>
      </c>
      <c r="NP20" s="18">
        <v>0</v>
      </c>
      <c r="NQ20" s="32">
        <v>0</v>
      </c>
      <c r="NR20" s="43">
        <v>479</v>
      </c>
      <c r="NS20" s="37">
        <f t="shared" si="89"/>
        <v>1.1837160751565763</v>
      </c>
      <c r="NT20" s="37">
        <f t="shared" si="90"/>
        <v>0.3194099475505946</v>
      </c>
      <c r="NU20" s="37">
        <f t="shared" si="91"/>
        <v>0.84479717813051136</v>
      </c>
      <c r="NV20" s="17">
        <f t="shared" si="92"/>
        <v>0.17154554943670586</v>
      </c>
      <c r="NW20" s="10">
        <f t="shared" si="93"/>
        <v>146</v>
      </c>
      <c r="NX20" s="17">
        <f t="shared" si="94"/>
        <v>0.30480167014613779</v>
      </c>
      <c r="NY20" s="19">
        <f t="shared" si="95"/>
        <v>2.6311521202400474E-3</v>
      </c>
      <c r="NZ20" s="18">
        <v>333</v>
      </c>
      <c r="OA20" s="18">
        <v>166</v>
      </c>
      <c r="OB20" s="18">
        <v>14</v>
      </c>
      <c r="OC20" s="18">
        <v>45</v>
      </c>
      <c r="OD20" s="18">
        <v>9</v>
      </c>
      <c r="OE20" s="18">
        <v>0</v>
      </c>
      <c r="OF20" s="17">
        <f t="shared" si="96"/>
        <v>9.3945720250521919E-2</v>
      </c>
      <c r="OG20" s="17">
        <f t="shared" si="97"/>
        <v>0.69519832985386221</v>
      </c>
      <c r="OH20" s="17">
        <f t="shared" si="98"/>
        <v>0.3465553235908142</v>
      </c>
      <c r="OI20" s="69">
        <f t="shared" si="99"/>
        <v>1.8789144050104383E-2</v>
      </c>
      <c r="OJ20" s="43">
        <v>479</v>
      </c>
      <c r="OK20" s="18">
        <v>3</v>
      </c>
      <c r="OL20" s="18">
        <v>215</v>
      </c>
      <c r="OM20" s="18">
        <v>43</v>
      </c>
      <c r="ON20" s="18">
        <v>15</v>
      </c>
      <c r="OO20" s="18">
        <v>1</v>
      </c>
      <c r="OP20" s="18">
        <v>1</v>
      </c>
      <c r="OQ20" s="18">
        <v>233</v>
      </c>
      <c r="OR20" s="69">
        <f t="shared" si="100"/>
        <v>0.48851774530271397</v>
      </c>
      <c r="OS20" s="85">
        <v>6345</v>
      </c>
      <c r="OT20" s="22">
        <v>6345</v>
      </c>
      <c r="OU20" s="38">
        <f t="shared" si="101"/>
        <v>0.99264705882352944</v>
      </c>
      <c r="OV20" s="39">
        <v>0.22834357762017338</v>
      </c>
      <c r="OW20" s="22">
        <v>144884</v>
      </c>
      <c r="OX20" s="36">
        <f t="shared" si="102"/>
        <v>5928363.5120000001</v>
      </c>
      <c r="OY20" s="36">
        <f t="shared" si="103"/>
        <v>429901.54957609111</v>
      </c>
      <c r="OZ20" s="22"/>
      <c r="PA20" s="22"/>
      <c r="PB20" s="38">
        <f t="shared" si="104"/>
        <v>0</v>
      </c>
      <c r="PC20" s="39">
        <v>0</v>
      </c>
      <c r="PD20" s="22"/>
      <c r="PE20" s="40">
        <f t="shared" si="105"/>
        <v>0</v>
      </c>
      <c r="PF20" s="36">
        <f t="shared" si="106"/>
        <v>0</v>
      </c>
      <c r="PG20" s="22">
        <v>47</v>
      </c>
      <c r="PH20" s="22">
        <v>47</v>
      </c>
      <c r="PI20" s="38">
        <f t="shared" si="107"/>
        <v>7.3529411764705881E-3</v>
      </c>
      <c r="PJ20" s="39">
        <v>7.5957446808510645E-2</v>
      </c>
      <c r="PK20" s="22">
        <v>357</v>
      </c>
      <c r="PL20" s="41">
        <f t="shared" si="108"/>
        <v>14607.726000000001</v>
      </c>
      <c r="PM20" s="36">
        <f t="shared" si="109"/>
        <v>3842.0914186277087</v>
      </c>
      <c r="PN20" s="22"/>
      <c r="PO20" s="22"/>
      <c r="PP20" s="38">
        <f t="shared" si="110"/>
        <v>0</v>
      </c>
      <c r="PQ20" s="39">
        <v>0</v>
      </c>
      <c r="PR20" s="22"/>
      <c r="PS20" s="41">
        <f t="shared" si="111"/>
        <v>0</v>
      </c>
      <c r="PT20" s="36">
        <f t="shared" si="112"/>
        <v>0</v>
      </c>
      <c r="PU20" s="22"/>
      <c r="PV20" s="22"/>
      <c r="PW20" s="38">
        <f t="shared" si="113"/>
        <v>0</v>
      </c>
      <c r="PX20" s="39">
        <v>0</v>
      </c>
      <c r="PY20" s="22"/>
      <c r="PZ20" s="36">
        <f t="shared" si="114"/>
        <v>0</v>
      </c>
      <c r="QA20" s="22"/>
      <c r="QB20" s="22"/>
      <c r="QC20" s="39">
        <v>0</v>
      </c>
      <c r="QD20" s="22"/>
      <c r="QE20" s="22">
        <f t="shared" si="115"/>
        <v>0</v>
      </c>
      <c r="QF20" s="22"/>
      <c r="QG20" s="22"/>
      <c r="QH20" s="22"/>
      <c r="QI20" s="38">
        <f t="shared" si="116"/>
        <v>0</v>
      </c>
      <c r="QJ20" s="39">
        <v>0</v>
      </c>
      <c r="QK20" s="22"/>
      <c r="QL20" s="42">
        <f t="shared" si="117"/>
        <v>0</v>
      </c>
      <c r="QM20" s="22">
        <f t="shared" si="118"/>
        <v>0</v>
      </c>
      <c r="QN20" s="22"/>
      <c r="QO20" s="22"/>
      <c r="QP20" s="38">
        <f t="shared" si="119"/>
        <v>0</v>
      </c>
      <c r="QQ20" s="39">
        <v>0</v>
      </c>
      <c r="QR20" s="22"/>
      <c r="QS20" s="36">
        <f t="shared" si="120"/>
        <v>0</v>
      </c>
      <c r="QT20" s="22"/>
      <c r="QU20" s="22"/>
      <c r="QV20" s="38">
        <f t="shared" si="121"/>
        <v>0</v>
      </c>
      <c r="QW20" s="39">
        <v>0</v>
      </c>
      <c r="QX20" s="22"/>
      <c r="QY20" s="36">
        <f t="shared" si="122"/>
        <v>0</v>
      </c>
      <c r="QZ20" s="22"/>
      <c r="RA20" s="22"/>
      <c r="RB20" s="38">
        <f t="shared" si="123"/>
        <v>0</v>
      </c>
      <c r="RC20" s="39">
        <v>0</v>
      </c>
      <c r="RD20" s="22"/>
      <c r="RE20" s="36">
        <f t="shared" si="124"/>
        <v>0</v>
      </c>
      <c r="RF20" s="10">
        <f t="shared" si="125"/>
        <v>6392</v>
      </c>
      <c r="RG20" s="10">
        <f t="shared" si="126"/>
        <v>6392</v>
      </c>
      <c r="RH20" s="17">
        <f t="shared" si="127"/>
        <v>8.221084406305746E-3</v>
      </c>
      <c r="RI20" s="17">
        <f t="shared" si="128"/>
        <v>1.8782507960821428E-4</v>
      </c>
      <c r="RJ20" s="17">
        <f t="shared" si="129"/>
        <v>0.99114202248633199</v>
      </c>
      <c r="RK20" s="17">
        <f t="shared" si="130"/>
        <v>0</v>
      </c>
      <c r="RL20" s="17">
        <f t="shared" si="131"/>
        <v>0</v>
      </c>
      <c r="RM20" s="17">
        <f t="shared" si="132"/>
        <v>0</v>
      </c>
      <c r="RN20" s="17">
        <f t="shared" si="133"/>
        <v>0</v>
      </c>
      <c r="RO20" s="17">
        <f t="shared" si="134"/>
        <v>0</v>
      </c>
      <c r="RP20" s="17">
        <f t="shared" si="135"/>
        <v>0</v>
      </c>
      <c r="RQ20" s="17">
        <f t="shared" si="136"/>
        <v>0</v>
      </c>
      <c r="RR20" s="36">
        <f t="shared" si="137"/>
        <v>433743.64099471882</v>
      </c>
      <c r="RS20" s="36">
        <f t="shared" si="138"/>
        <v>170.3627812233774</v>
      </c>
      <c r="RT20" s="10">
        <f t="shared" si="139"/>
        <v>0</v>
      </c>
      <c r="RU20" s="17">
        <f t="shared" si="140"/>
        <v>0</v>
      </c>
      <c r="RV20" s="37">
        <f t="shared" si="141"/>
        <v>0.39831038798498125</v>
      </c>
      <c r="RW20" s="36">
        <f t="shared" si="142"/>
        <v>2.5106048703849173</v>
      </c>
      <c r="RX20" s="85">
        <v>-4.1398609999999998</v>
      </c>
      <c r="RY20" s="93">
        <v>19</v>
      </c>
      <c r="RZ20" s="43" t="b">
        <v>0</v>
      </c>
      <c r="SA20" s="18" t="b">
        <v>0</v>
      </c>
      <c r="SB20" s="18" t="b">
        <v>0</v>
      </c>
      <c r="SC20" s="18" t="b">
        <v>0</v>
      </c>
      <c r="SD20" s="18" t="b">
        <v>0</v>
      </c>
      <c r="SE20" s="32" t="b">
        <v>0</v>
      </c>
      <c r="SF20" s="43" t="b">
        <v>0</v>
      </c>
      <c r="SG20" s="18" t="b">
        <v>1</v>
      </c>
      <c r="SH20" s="18">
        <v>2</v>
      </c>
      <c r="SI20" s="18"/>
      <c r="SJ20" s="22"/>
      <c r="SK20" s="22"/>
      <c r="SL20" s="22">
        <v>2</v>
      </c>
      <c r="SM20" s="22">
        <v>0</v>
      </c>
      <c r="SN20" s="18">
        <v>3</v>
      </c>
      <c r="SO20" s="18">
        <v>166</v>
      </c>
      <c r="SP20" s="18">
        <v>1232</v>
      </c>
      <c r="SQ20" s="17">
        <f t="shared" si="143"/>
        <v>0</v>
      </c>
      <c r="SR20" s="17">
        <f t="shared" si="144"/>
        <v>4.9751243781094526E-3</v>
      </c>
      <c r="SS20" s="17">
        <f t="shared" si="145"/>
        <v>0</v>
      </c>
      <c r="ST20" s="17">
        <f t="shared" si="146"/>
        <v>0</v>
      </c>
      <c r="SU20" s="17">
        <f t="shared" si="147"/>
        <v>5.0170629006116583E-3</v>
      </c>
      <c r="SV20" s="17">
        <f t="shared" ref="SV20:SV51" si="181">SP20/MAX($SP$6:$SP$335)</f>
        <v>1.2463706536364281E-2</v>
      </c>
      <c r="SW20" s="17">
        <f t="shared" si="149"/>
        <v>0</v>
      </c>
      <c r="SX20" s="17">
        <f t="shared" si="150"/>
        <v>4.1666666666666664E-2</v>
      </c>
      <c r="SY20" s="17">
        <f t="shared" si="151"/>
        <v>0</v>
      </c>
      <c r="SZ20" s="17">
        <f t="shared" si="152"/>
        <v>2.4980468196802779E-3</v>
      </c>
      <c r="TA20" s="17">
        <f t="shared" si="153"/>
        <v>1.3532593300757737E-2</v>
      </c>
      <c r="TB20" s="24">
        <f t="shared" si="154"/>
        <v>73.895666394112837</v>
      </c>
      <c r="TC20" s="69">
        <f t="shared" si="155"/>
        <v>0.11918655870018199</v>
      </c>
      <c r="TD20" s="17">
        <f t="shared" si="177"/>
        <v>2.1826763388318932E-5</v>
      </c>
      <c r="TE20" s="95"/>
      <c r="TF20" s="71"/>
      <c r="TG20" s="71"/>
      <c r="TH20" s="71">
        <v>8</v>
      </c>
      <c r="TI20" s="71"/>
      <c r="TJ20" s="71"/>
      <c r="TK20" s="71">
        <v>6</v>
      </c>
      <c r="TL20" s="71"/>
      <c r="TM20" s="71">
        <v>2</v>
      </c>
      <c r="TN20" s="71"/>
      <c r="TO20" s="71">
        <v>1</v>
      </c>
      <c r="TP20" s="71"/>
      <c r="TQ20" s="71"/>
      <c r="TR20" s="72"/>
      <c r="TS20" s="72"/>
      <c r="TT20" s="72"/>
      <c r="TU20" s="72"/>
      <c r="TV20" s="72">
        <v>1</v>
      </c>
      <c r="TW20" s="72"/>
      <c r="TX20" s="72"/>
      <c r="TY20" s="72"/>
      <c r="TZ20" s="72">
        <v>8</v>
      </c>
      <c r="UA20" s="72"/>
      <c r="UB20" s="72"/>
      <c r="UC20" s="72"/>
      <c r="UD20" s="72"/>
      <c r="UE20" s="72"/>
      <c r="UF20" s="72"/>
      <c r="UG20" s="72"/>
      <c r="UH20" s="72"/>
      <c r="UI20" s="72">
        <v>2</v>
      </c>
      <c r="UJ20" s="73"/>
      <c r="UK20" s="73"/>
      <c r="UL20" s="73"/>
      <c r="UM20" s="73"/>
      <c r="UN20" s="73">
        <v>2</v>
      </c>
      <c r="UO20" s="73"/>
      <c r="UP20" s="73"/>
      <c r="UQ20" s="73"/>
      <c r="UR20" s="73">
        <v>22</v>
      </c>
      <c r="US20" s="73"/>
      <c r="UT20" s="73"/>
      <c r="UU20" s="73"/>
      <c r="UV20" s="73"/>
      <c r="UW20" s="73"/>
      <c r="UX20" s="73"/>
      <c r="UY20" s="73">
        <v>2</v>
      </c>
      <c r="UZ20" s="73"/>
      <c r="VA20" s="73">
        <v>5</v>
      </c>
      <c r="VB20" s="73">
        <v>9</v>
      </c>
      <c r="VC20" s="73"/>
      <c r="VD20" s="73"/>
      <c r="VE20" s="73"/>
      <c r="VF20" s="73">
        <v>1</v>
      </c>
      <c r="VG20" s="73"/>
      <c r="VH20" s="73"/>
      <c r="VI20" s="73"/>
      <c r="VJ20" s="73">
        <v>31</v>
      </c>
      <c r="VK20" s="73">
        <v>2</v>
      </c>
      <c r="VL20" s="73"/>
      <c r="VM20" s="73"/>
      <c r="VN20" s="73"/>
      <c r="VO20" s="73"/>
      <c r="VP20" s="73">
        <v>2</v>
      </c>
      <c r="VQ20" s="73"/>
      <c r="VR20" s="73">
        <v>3</v>
      </c>
      <c r="VS20" s="73"/>
      <c r="VT20" s="73">
        <v>3</v>
      </c>
      <c r="VU20" s="73"/>
      <c r="VV20" s="73"/>
      <c r="VW20" s="73">
        <v>2</v>
      </c>
      <c r="VX20" s="73"/>
      <c r="VY20" s="73"/>
      <c r="VZ20" s="73"/>
      <c r="WA20" s="73">
        <v>36</v>
      </c>
      <c r="WB20" s="73"/>
      <c r="WC20" s="73"/>
      <c r="WD20" s="73"/>
      <c r="WE20" s="73">
        <v>3</v>
      </c>
      <c r="WF20" s="73">
        <v>6</v>
      </c>
      <c r="WG20" s="73"/>
      <c r="WH20" s="73">
        <v>1</v>
      </c>
      <c r="WI20" s="73"/>
      <c r="WJ20" s="73">
        <v>1</v>
      </c>
      <c r="WK20" s="73">
        <v>10</v>
      </c>
      <c r="WL20" s="73"/>
      <c r="WM20" s="73"/>
      <c r="WN20" s="73"/>
      <c r="WO20" s="22">
        <f t="shared" si="156"/>
        <v>9</v>
      </c>
      <c r="WP20" s="22">
        <f t="shared" si="157"/>
        <v>0</v>
      </c>
      <c r="WQ20" s="22">
        <f t="shared" si="158"/>
        <v>0</v>
      </c>
      <c r="WR20" s="22">
        <f t="shared" si="159"/>
        <v>0</v>
      </c>
      <c r="WS20" s="22">
        <f t="shared" si="160"/>
        <v>14</v>
      </c>
      <c r="WT20" s="22">
        <f t="shared" si="161"/>
        <v>0</v>
      </c>
      <c r="WU20" s="22">
        <f t="shared" si="162"/>
        <v>0</v>
      </c>
      <c r="WV20" s="22">
        <f t="shared" si="163"/>
        <v>0</v>
      </c>
      <c r="WW20" s="22">
        <f t="shared" si="164"/>
        <v>103</v>
      </c>
      <c r="WX20" s="22">
        <f t="shared" si="165"/>
        <v>0</v>
      </c>
      <c r="WY20" s="22">
        <f t="shared" si="166"/>
        <v>4</v>
      </c>
      <c r="WZ20" s="22">
        <f t="shared" si="167"/>
        <v>0</v>
      </c>
      <c r="XA20" s="22">
        <f t="shared" si="168"/>
        <v>0</v>
      </c>
      <c r="XB20" s="22">
        <f t="shared" si="169"/>
        <v>6</v>
      </c>
      <c r="XC20" s="22">
        <f t="shared" si="170"/>
        <v>0</v>
      </c>
      <c r="XD20" s="22">
        <f t="shared" si="171"/>
        <v>0</v>
      </c>
      <c r="XE20" s="22">
        <f t="shared" si="172"/>
        <v>6</v>
      </c>
      <c r="XF20" s="22">
        <f t="shared" si="173"/>
        <v>10</v>
      </c>
      <c r="XG20" s="93">
        <f t="shared" si="174"/>
        <v>10</v>
      </c>
    </row>
    <row r="21" spans="1:631" ht="17.100000000000001" customHeight="1" x14ac:dyDescent="0.2">
      <c r="A21" s="101"/>
      <c r="B21" s="27" t="s">
        <v>6</v>
      </c>
      <c r="C21" s="535" t="s">
        <v>7</v>
      </c>
      <c r="D21" s="25" t="s">
        <v>37</v>
      </c>
      <c r="E21" s="535" t="s">
        <v>38</v>
      </c>
      <c r="F21" s="25" t="s">
        <v>42</v>
      </c>
      <c r="G21" s="535" t="s">
        <v>43</v>
      </c>
      <c r="H21" s="25">
        <v>26</v>
      </c>
      <c r="I21" s="28">
        <v>4</v>
      </c>
      <c r="J21" s="17">
        <f t="shared" si="0"/>
        <v>0.6337987201861548</v>
      </c>
      <c r="K21" s="17">
        <f t="shared" si="1"/>
        <v>8.4060500290866758E-2</v>
      </c>
      <c r="L21" s="17">
        <f t="shared" si="2"/>
        <v>1</v>
      </c>
      <c r="M21" s="17">
        <f t="shared" si="3"/>
        <v>9.6925020834489686E-2</v>
      </c>
      <c r="N21" s="17">
        <f t="shared" si="4"/>
        <v>0.44287797763733594</v>
      </c>
      <c r="O21" s="17">
        <f t="shared" si="5"/>
        <v>0.17335660267597441</v>
      </c>
      <c r="P21" s="17">
        <f t="shared" si="6"/>
        <v>0.87466956927382988</v>
      </c>
      <c r="Q21" s="17">
        <f t="shared" si="7"/>
        <v>0.29589151993523577</v>
      </c>
      <c r="R21" s="69">
        <f t="shared" si="8"/>
        <v>0.83774319066147873</v>
      </c>
      <c r="S21" s="422">
        <f t="shared" si="9"/>
        <v>0.49325812238837408</v>
      </c>
      <c r="T21" s="17">
        <f t="shared" si="175"/>
        <v>0.50674187761162592</v>
      </c>
      <c r="U21" s="10">
        <f t="shared" si="10"/>
        <v>4488.7195518837825</v>
      </c>
      <c r="V21" s="32">
        <v>4</v>
      </c>
      <c r="W21" s="550">
        <f t="shared" si="11"/>
        <v>0</v>
      </c>
      <c r="X21" s="550">
        <f t="shared" si="12"/>
        <v>0.38214701127726292</v>
      </c>
      <c r="Y21" s="550">
        <f t="shared" si="13"/>
        <v>0.61785298872273708</v>
      </c>
      <c r="Z21" s="551">
        <f t="shared" si="14"/>
        <v>5472.9417741060051</v>
      </c>
      <c r="AA21" s="426">
        <f t="shared" si="15"/>
        <v>0.26134567622488147</v>
      </c>
      <c r="AB21" s="59">
        <f t="shared" si="16"/>
        <v>0.87162299410928301</v>
      </c>
      <c r="AC21" s="59">
        <f t="shared" si="17"/>
        <v>0.16966456003889158</v>
      </c>
      <c r="AD21" s="59">
        <f t="shared" si="18"/>
        <v>0.44287797763733594</v>
      </c>
      <c r="AE21" s="59">
        <f t="shared" si="19"/>
        <v>0.70410848006476423</v>
      </c>
      <c r="AF21" s="59">
        <f t="shared" si="20"/>
        <v>0.87027341477603259</v>
      </c>
      <c r="AG21" s="59">
        <f t="shared" si="21"/>
        <v>0.63467132053519493</v>
      </c>
      <c r="AH21" s="59">
        <f t="shared" si="22"/>
        <v>0.17335660267597441</v>
      </c>
      <c r="AI21" s="59">
        <f t="shared" si="23"/>
        <v>0.78650378126817921</v>
      </c>
      <c r="AJ21" s="59">
        <f t="shared" si="24"/>
        <v>0.48109365910413032</v>
      </c>
      <c r="AK21" s="59">
        <f t="shared" si="25"/>
        <v>0.12533043072617012</v>
      </c>
      <c r="AL21" s="35">
        <f t="shared" si="26"/>
        <v>1</v>
      </c>
      <c r="AM21" s="27">
        <v>8858</v>
      </c>
      <c r="AN21" s="25">
        <v>4455</v>
      </c>
      <c r="AO21" s="25">
        <v>4403</v>
      </c>
      <c r="AP21" s="17">
        <f t="shared" si="27"/>
        <v>1.7204592456941857E-4</v>
      </c>
      <c r="AQ21" s="63">
        <v>101.18101294571882</v>
      </c>
      <c r="AR21" s="58">
        <v>3204.8167686900001</v>
      </c>
      <c r="AS21" s="24">
        <f t="shared" si="28"/>
        <v>2.763964569375613</v>
      </c>
      <c r="AT21" s="17">
        <f t="shared" si="29"/>
        <v>2.3869876152924725E-3</v>
      </c>
      <c r="AU21" s="25">
        <v>8353</v>
      </c>
      <c r="AV21" s="25">
        <v>4083</v>
      </c>
      <c r="AW21" s="25">
        <v>4270</v>
      </c>
      <c r="AX21" s="18">
        <v>505</v>
      </c>
      <c r="AY21" s="18">
        <v>372</v>
      </c>
      <c r="AZ21" s="18">
        <v>133</v>
      </c>
      <c r="BA21" s="25">
        <v>2315</v>
      </c>
      <c r="BB21" s="25">
        <v>1181</v>
      </c>
      <c r="BC21" s="25">
        <v>1134</v>
      </c>
      <c r="BD21" s="63">
        <v>104.14462081128748</v>
      </c>
      <c r="BE21" s="25">
        <v>6543</v>
      </c>
      <c r="BF21" s="25">
        <v>3274</v>
      </c>
      <c r="BG21" s="25">
        <v>3269</v>
      </c>
      <c r="BH21" s="63">
        <v>100.15295197308045</v>
      </c>
      <c r="BI21" s="17">
        <v>0.26134567622488147</v>
      </c>
      <c r="BJ21" s="25">
        <v>3479</v>
      </c>
      <c r="BK21" s="25">
        <v>4941</v>
      </c>
      <c r="BL21" s="18">
        <v>438</v>
      </c>
      <c r="BM21" s="17">
        <v>0.79275450313701679</v>
      </c>
      <c r="BN21" s="10">
        <f t="shared" si="30"/>
        <v>1835.7806112123053</v>
      </c>
      <c r="BO21" s="29">
        <v>0.70410848006476423</v>
      </c>
      <c r="BP21" s="30">
        <f t="shared" si="31"/>
        <v>0.29589151993523577</v>
      </c>
      <c r="BQ21" s="31">
        <v>8.8646023072252582</v>
      </c>
      <c r="BR21" s="25">
        <v>5379</v>
      </c>
      <c r="BS21" s="18">
        <v>1643</v>
      </c>
      <c r="BT21" s="25">
        <v>3170</v>
      </c>
      <c r="BU21" s="18">
        <v>495</v>
      </c>
      <c r="BV21" s="18">
        <v>61</v>
      </c>
      <c r="BW21" s="18">
        <v>10</v>
      </c>
      <c r="BX21" s="25">
        <v>1719</v>
      </c>
      <c r="BY21" s="25">
        <v>1208</v>
      </c>
      <c r="BZ21" s="18">
        <v>511</v>
      </c>
      <c r="CA21" s="59">
        <v>0.29726585223967422</v>
      </c>
      <c r="CB21" s="25">
        <v>8353</v>
      </c>
      <c r="CC21" s="18">
        <v>505</v>
      </c>
      <c r="CD21" s="17">
        <f t="shared" si="32"/>
        <v>6.0457320723093497E-2</v>
      </c>
      <c r="CE21" s="18">
        <v>76</v>
      </c>
      <c r="CF21" s="18">
        <v>195</v>
      </c>
      <c r="CG21" s="18">
        <v>263</v>
      </c>
      <c r="CH21" s="18">
        <v>290</v>
      </c>
      <c r="CI21" s="18">
        <v>265</v>
      </c>
      <c r="CJ21" s="18">
        <v>231</v>
      </c>
      <c r="CK21" s="18">
        <v>176</v>
      </c>
      <c r="CL21" s="18">
        <v>122</v>
      </c>
      <c r="CM21" s="18">
        <v>101</v>
      </c>
      <c r="CN21" s="26">
        <v>4.8592204770215242</v>
      </c>
      <c r="CO21" s="33">
        <v>1719</v>
      </c>
      <c r="CP21" s="34">
        <f t="shared" si="33"/>
        <v>5.1529959278650379</v>
      </c>
      <c r="CQ21" s="10">
        <v>53</v>
      </c>
      <c r="CR21" s="10">
        <v>6</v>
      </c>
      <c r="CS21" s="10">
        <v>4</v>
      </c>
      <c r="CT21" s="10">
        <v>575</v>
      </c>
      <c r="CU21" s="10">
        <v>1079</v>
      </c>
      <c r="CV21" s="10">
        <v>1</v>
      </c>
      <c r="CW21" s="10">
        <v>0</v>
      </c>
      <c r="CX21" s="10">
        <v>1</v>
      </c>
      <c r="CY21" s="25">
        <v>1719</v>
      </c>
      <c r="CZ21" s="25">
        <v>1512</v>
      </c>
      <c r="DA21" s="18">
        <v>53</v>
      </c>
      <c r="DB21" s="18">
        <v>33</v>
      </c>
      <c r="DC21" s="18">
        <v>110</v>
      </c>
      <c r="DD21" s="18">
        <v>4</v>
      </c>
      <c r="DE21" s="18">
        <v>7</v>
      </c>
      <c r="DF21" s="25">
        <v>1719</v>
      </c>
      <c r="DG21" s="25">
        <v>1494</v>
      </c>
      <c r="DH21" s="18">
        <v>2</v>
      </c>
      <c r="DI21" s="18">
        <v>0</v>
      </c>
      <c r="DJ21" s="18">
        <v>221</v>
      </c>
      <c r="DK21" s="18">
        <v>0</v>
      </c>
      <c r="DL21" s="18">
        <v>2</v>
      </c>
      <c r="DM21" s="25">
        <f t="shared" si="34"/>
        <v>7269.3938336241999</v>
      </c>
      <c r="DN21" s="17">
        <f t="shared" si="35"/>
        <v>0.1285631180919139</v>
      </c>
      <c r="DO21" s="17">
        <f t="shared" si="36"/>
        <v>0</v>
      </c>
      <c r="DP21" s="23">
        <f t="shared" si="37"/>
        <v>0.87027341477603259</v>
      </c>
      <c r="DQ21" s="23">
        <f t="shared" si="38"/>
        <v>0.12972658522396741</v>
      </c>
      <c r="DR21" s="25">
        <v>1719</v>
      </c>
      <c r="DS21" s="18">
        <v>5</v>
      </c>
      <c r="DT21" s="25">
        <v>1330</v>
      </c>
      <c r="DU21" s="18">
        <v>0</v>
      </c>
      <c r="DV21" s="18">
        <v>318</v>
      </c>
      <c r="DW21" s="18">
        <v>3</v>
      </c>
      <c r="DX21" s="18">
        <v>61</v>
      </c>
      <c r="DY21" s="18">
        <v>2</v>
      </c>
      <c r="DZ21" s="17">
        <f t="shared" si="39"/>
        <v>0.96160558464223389</v>
      </c>
      <c r="EA21" s="17">
        <f t="shared" si="40"/>
        <v>3.839441535776611E-2</v>
      </c>
      <c r="EB21" s="10">
        <v>1719</v>
      </c>
      <c r="EC21" s="10">
        <v>1090</v>
      </c>
      <c r="ED21" s="10">
        <v>1</v>
      </c>
      <c r="EE21" s="10">
        <v>557</v>
      </c>
      <c r="EF21" s="17">
        <f t="shared" si="41"/>
        <v>0.32402559627690519</v>
      </c>
      <c r="EG21" s="10">
        <v>64</v>
      </c>
      <c r="EH21" s="10">
        <v>7</v>
      </c>
      <c r="EI21" s="17">
        <f t="shared" si="42"/>
        <v>0.63467132053519493</v>
      </c>
      <c r="EJ21" s="17">
        <f t="shared" si="43"/>
        <v>3.7230948225712622E-2</v>
      </c>
      <c r="EK21" s="69">
        <f t="shared" si="44"/>
        <v>8.4060500290866758E-2</v>
      </c>
      <c r="EL21" s="27">
        <v>4923</v>
      </c>
      <c r="EM21" s="25">
        <v>4291</v>
      </c>
      <c r="EN21" s="18">
        <v>632</v>
      </c>
      <c r="EO21" s="59">
        <v>0.87162299410928301</v>
      </c>
      <c r="EP21" s="25">
        <v>2353</v>
      </c>
      <c r="EQ21" s="25">
        <v>2138</v>
      </c>
      <c r="ER21" s="18">
        <v>215</v>
      </c>
      <c r="ES21" s="59">
        <v>0.90862728431789208</v>
      </c>
      <c r="ET21" s="25">
        <v>2570</v>
      </c>
      <c r="EU21" s="25">
        <v>2153</v>
      </c>
      <c r="EV21" s="18">
        <v>417</v>
      </c>
      <c r="EW21" s="59">
        <v>0.83774319066147873</v>
      </c>
      <c r="EX21" s="25">
        <v>1295</v>
      </c>
      <c r="EY21" s="25">
        <v>1219</v>
      </c>
      <c r="EZ21" s="18">
        <v>76</v>
      </c>
      <c r="FA21" s="59">
        <v>0.94131274131274134</v>
      </c>
      <c r="FB21" s="25">
        <v>3628</v>
      </c>
      <c r="FC21" s="25">
        <v>3072</v>
      </c>
      <c r="FD21" s="18">
        <v>556</v>
      </c>
      <c r="FE21" s="59">
        <v>0.84674751929437708</v>
      </c>
      <c r="FF21" s="25">
        <v>3853</v>
      </c>
      <c r="FG21" s="25">
        <v>2304</v>
      </c>
      <c r="FH21" s="25">
        <v>1314</v>
      </c>
      <c r="FI21" s="18">
        <v>235</v>
      </c>
      <c r="FJ21" s="23">
        <f t="shared" si="45"/>
        <v>6.0991435245263431E-2</v>
      </c>
      <c r="FK21" s="23">
        <f t="shared" si="46"/>
        <v>0.34103296132883465</v>
      </c>
      <c r="FL21" s="36">
        <f t="shared" si="47"/>
        <v>9.8042553191489361</v>
      </c>
      <c r="FM21" s="25">
        <v>1903</v>
      </c>
      <c r="FN21" s="25">
        <v>1129</v>
      </c>
      <c r="FO21" s="17">
        <f t="shared" si="48"/>
        <v>0.59327377824487648</v>
      </c>
      <c r="FP21" s="18">
        <v>646</v>
      </c>
      <c r="FQ21" s="17">
        <f t="shared" si="49"/>
        <v>0.33946400420388861</v>
      </c>
      <c r="FR21" s="18">
        <v>128</v>
      </c>
      <c r="FS21" s="17">
        <f t="shared" si="50"/>
        <v>6.726221755123489E-2</v>
      </c>
      <c r="FT21" s="25">
        <v>1950</v>
      </c>
      <c r="FU21" s="25">
        <v>1175</v>
      </c>
      <c r="FV21" s="18">
        <v>668</v>
      </c>
      <c r="FW21" s="17">
        <f t="shared" si="51"/>
        <v>5.4871794871794874E-2</v>
      </c>
      <c r="FX21" s="17">
        <f t="shared" si="52"/>
        <v>0.34256410256410258</v>
      </c>
      <c r="FY21" s="18">
        <v>107</v>
      </c>
      <c r="FZ21" s="25">
        <v>4114</v>
      </c>
      <c r="GA21" s="18">
        <v>698</v>
      </c>
      <c r="GB21" s="18">
        <v>1594</v>
      </c>
      <c r="GC21" s="18">
        <v>1039</v>
      </c>
      <c r="GD21" s="18">
        <v>505</v>
      </c>
      <c r="GE21" s="18">
        <v>28</v>
      </c>
      <c r="GF21" s="18">
        <v>219</v>
      </c>
      <c r="GG21" s="18">
        <v>17</v>
      </c>
      <c r="GH21" s="18">
        <v>10</v>
      </c>
      <c r="GI21" s="18">
        <v>4</v>
      </c>
      <c r="GJ21" s="10">
        <f t="shared" si="53"/>
        <v>698</v>
      </c>
      <c r="GK21" s="10">
        <f t="shared" si="178"/>
        <v>3416</v>
      </c>
      <c r="GL21" s="10">
        <f t="shared" si="179"/>
        <v>1822</v>
      </c>
      <c r="GM21" s="10">
        <f t="shared" si="56"/>
        <v>2292</v>
      </c>
      <c r="GN21" s="10">
        <f t="shared" si="180"/>
        <v>783</v>
      </c>
      <c r="GO21" s="17">
        <f t="shared" si="58"/>
        <v>0.16966456003889158</v>
      </c>
      <c r="GP21" s="17">
        <f t="shared" si="59"/>
        <v>0.83033543996110837</v>
      </c>
      <c r="GQ21" s="17">
        <f t="shared" si="60"/>
        <v>0.44287797763733594</v>
      </c>
      <c r="GR21" s="17">
        <f t="shared" si="61"/>
        <v>0.19032571706368498</v>
      </c>
      <c r="GS21" s="17">
        <f t="shared" si="62"/>
        <v>0.63660670879922221</v>
      </c>
      <c r="GT21" s="25">
        <v>2060</v>
      </c>
      <c r="GU21" s="18">
        <v>245</v>
      </c>
      <c r="GV21" s="18">
        <v>777</v>
      </c>
      <c r="GW21" s="18">
        <v>604</v>
      </c>
      <c r="GX21" s="18">
        <v>285</v>
      </c>
      <c r="GY21" s="18">
        <v>19</v>
      </c>
      <c r="GZ21" s="18">
        <v>106</v>
      </c>
      <c r="HA21" s="18">
        <v>14</v>
      </c>
      <c r="HB21" s="18">
        <v>9</v>
      </c>
      <c r="HC21" s="18">
        <v>1</v>
      </c>
      <c r="HD21" s="23">
        <f t="shared" si="63"/>
        <v>0.11893203883495146</v>
      </c>
      <c r="HE21" s="23">
        <f t="shared" si="64"/>
        <v>0.8810679611650486</v>
      </c>
      <c r="HF21" s="23">
        <f t="shared" si="65"/>
        <v>0.50388349514563102</v>
      </c>
      <c r="HG21" s="23">
        <f t="shared" si="66"/>
        <v>0.21067961165048543</v>
      </c>
      <c r="HH21" s="25">
        <v>2054</v>
      </c>
      <c r="HI21" s="18">
        <v>453</v>
      </c>
      <c r="HJ21" s="18">
        <v>817</v>
      </c>
      <c r="HK21" s="18">
        <v>435</v>
      </c>
      <c r="HL21" s="18">
        <v>220</v>
      </c>
      <c r="HM21" s="18">
        <v>9</v>
      </c>
      <c r="HN21" s="18">
        <v>113</v>
      </c>
      <c r="HO21" s="18">
        <v>3</v>
      </c>
      <c r="HP21" s="18">
        <v>1</v>
      </c>
      <c r="HQ21" s="18">
        <v>3</v>
      </c>
      <c r="HR21" s="23">
        <f t="shared" si="67"/>
        <v>0.22054527750730282</v>
      </c>
      <c r="HS21" s="23">
        <f t="shared" si="68"/>
        <v>0.77945472249269721</v>
      </c>
      <c r="HT21" s="80">
        <f t="shared" si="69"/>
        <v>0.38169425511197663</v>
      </c>
      <c r="HU21" s="27">
        <v>6431</v>
      </c>
      <c r="HV21" s="18">
        <v>561</v>
      </c>
      <c r="HW21" s="18">
        <v>303</v>
      </c>
      <c r="HX21" s="18">
        <v>39</v>
      </c>
      <c r="HY21" s="18">
        <v>1887</v>
      </c>
      <c r="HZ21" s="18">
        <v>907</v>
      </c>
      <c r="IA21" s="18">
        <v>86</v>
      </c>
      <c r="IB21" s="18">
        <v>7</v>
      </c>
      <c r="IC21" s="18">
        <v>1412</v>
      </c>
      <c r="ID21" s="18">
        <v>824</v>
      </c>
      <c r="IE21" s="18">
        <v>232</v>
      </c>
      <c r="IF21" s="18">
        <v>102</v>
      </c>
      <c r="IG21" s="18">
        <v>71</v>
      </c>
      <c r="IH21" s="17">
        <f t="shared" si="70"/>
        <v>0.2691649821178666</v>
      </c>
      <c r="II21" s="17">
        <f t="shared" si="71"/>
        <v>0.14103560877002022</v>
      </c>
      <c r="IJ21" s="30">
        <f t="shared" si="72"/>
        <v>7.090407938257993</v>
      </c>
      <c r="IK21" s="17">
        <f t="shared" si="176"/>
        <v>9.6925020834489686E-2</v>
      </c>
      <c r="IL21" s="25">
        <v>3215</v>
      </c>
      <c r="IM21" s="18">
        <v>360</v>
      </c>
      <c r="IN21" s="18">
        <v>240</v>
      </c>
      <c r="IO21" s="18">
        <v>27</v>
      </c>
      <c r="IP21" s="18">
        <v>1248</v>
      </c>
      <c r="IQ21" s="18">
        <v>377</v>
      </c>
      <c r="IR21" s="18">
        <v>59</v>
      </c>
      <c r="IS21" s="18">
        <v>3</v>
      </c>
      <c r="IT21" s="18">
        <v>674</v>
      </c>
      <c r="IU21" s="18">
        <v>30</v>
      </c>
      <c r="IV21" s="18">
        <v>93</v>
      </c>
      <c r="IW21" s="18">
        <v>57</v>
      </c>
      <c r="IX21" s="18">
        <v>47</v>
      </c>
      <c r="IY21" s="17">
        <f t="shared" si="73"/>
        <v>0.71881804043545883</v>
      </c>
      <c r="IZ21" s="25">
        <v>3216</v>
      </c>
      <c r="JA21" s="18">
        <v>201</v>
      </c>
      <c r="JB21" s="18">
        <v>63</v>
      </c>
      <c r="JC21" s="18">
        <v>12</v>
      </c>
      <c r="JD21" s="18">
        <v>639</v>
      </c>
      <c r="JE21" s="18">
        <v>530</v>
      </c>
      <c r="JF21" s="18">
        <v>27</v>
      </c>
      <c r="JG21" s="18">
        <v>4</v>
      </c>
      <c r="JH21" s="18">
        <v>738</v>
      </c>
      <c r="JI21" s="18">
        <v>794</v>
      </c>
      <c r="JJ21" s="18">
        <v>139</v>
      </c>
      <c r="JK21" s="18">
        <v>45</v>
      </c>
      <c r="JL21" s="18">
        <v>24</v>
      </c>
      <c r="JM21" s="80">
        <f t="shared" si="74"/>
        <v>0.45771144278606968</v>
      </c>
      <c r="JN21" s="27">
        <v>6431</v>
      </c>
      <c r="JO21" s="25">
        <v>5591</v>
      </c>
      <c r="JP21" s="18">
        <v>2</v>
      </c>
      <c r="JQ21" s="18">
        <v>5</v>
      </c>
      <c r="JR21" s="18">
        <v>7</v>
      </c>
      <c r="JS21" s="18">
        <v>9</v>
      </c>
      <c r="JT21" s="18">
        <v>7</v>
      </c>
      <c r="JU21" s="18">
        <v>1</v>
      </c>
      <c r="JV21" s="18">
        <v>3</v>
      </c>
      <c r="JW21" s="18">
        <v>806</v>
      </c>
      <c r="JX21" s="17">
        <f t="shared" si="75"/>
        <v>0.12533043072617012</v>
      </c>
      <c r="JY21" s="17">
        <f t="shared" si="76"/>
        <v>0.87466956927382988</v>
      </c>
      <c r="JZ21" s="25">
        <v>1809</v>
      </c>
      <c r="KA21" s="25">
        <v>1669</v>
      </c>
      <c r="KB21" s="18">
        <v>1</v>
      </c>
      <c r="KC21" s="18">
        <v>0</v>
      </c>
      <c r="KD21" s="18">
        <v>2</v>
      </c>
      <c r="KE21" s="18">
        <v>1</v>
      </c>
      <c r="KF21" s="18">
        <v>3</v>
      </c>
      <c r="KG21" s="18">
        <v>1</v>
      </c>
      <c r="KH21" s="18">
        <v>0</v>
      </c>
      <c r="KI21" s="18">
        <v>132</v>
      </c>
      <c r="KJ21" s="17">
        <f t="shared" si="77"/>
        <v>7.2968490878938641E-2</v>
      </c>
      <c r="KK21" s="25">
        <v>4622</v>
      </c>
      <c r="KL21" s="25">
        <v>3922</v>
      </c>
      <c r="KM21" s="18">
        <v>1</v>
      </c>
      <c r="KN21" s="18">
        <v>5</v>
      </c>
      <c r="KO21" s="18">
        <v>5</v>
      </c>
      <c r="KP21" s="18">
        <v>8</v>
      </c>
      <c r="KQ21" s="18">
        <v>4</v>
      </c>
      <c r="KR21" s="18">
        <v>0</v>
      </c>
      <c r="KS21" s="18">
        <v>3</v>
      </c>
      <c r="KT21" s="18">
        <v>674</v>
      </c>
      <c r="KU21" s="69">
        <f t="shared" si="78"/>
        <v>0.14582431847684985</v>
      </c>
      <c r="KV21" s="27">
        <v>8858</v>
      </c>
      <c r="KW21" s="25">
        <v>7930</v>
      </c>
      <c r="KX21" s="18">
        <v>928</v>
      </c>
      <c r="KY21" s="59">
        <v>0.10476405509144276</v>
      </c>
      <c r="KZ21" s="18">
        <v>441</v>
      </c>
      <c r="LA21" s="18">
        <v>390</v>
      </c>
      <c r="LB21" s="18">
        <v>333</v>
      </c>
      <c r="LC21" s="18">
        <v>423</v>
      </c>
      <c r="LD21" s="25">
        <v>4455</v>
      </c>
      <c r="LE21" s="25">
        <v>3979</v>
      </c>
      <c r="LF21" s="18">
        <v>476</v>
      </c>
      <c r="LG21" s="59">
        <v>0.10684624017957352</v>
      </c>
      <c r="LH21" s="25">
        <v>4403</v>
      </c>
      <c r="LI21" s="25">
        <v>3951</v>
      </c>
      <c r="LJ21" s="18">
        <v>452</v>
      </c>
      <c r="LK21" s="35">
        <v>0.10265727912786735</v>
      </c>
      <c r="LL21" s="27">
        <v>1719</v>
      </c>
      <c r="LM21" s="18">
        <v>69</v>
      </c>
      <c r="LN21" s="25">
        <v>1283</v>
      </c>
      <c r="LO21" s="18">
        <v>343</v>
      </c>
      <c r="LP21" s="18">
        <v>7</v>
      </c>
      <c r="LQ21" s="18">
        <v>0</v>
      </c>
      <c r="LR21" s="18">
        <v>17</v>
      </c>
      <c r="LS21" s="23">
        <f t="shared" si="79"/>
        <v>9.8894706224549149E-3</v>
      </c>
      <c r="LT21" s="23">
        <f t="shared" si="80"/>
        <v>0.99011052937754507</v>
      </c>
      <c r="LU21" s="17">
        <f t="shared" si="81"/>
        <v>0.78650378126817921</v>
      </c>
      <c r="LV21" s="25">
        <v>1719</v>
      </c>
      <c r="LW21" s="18">
        <v>146</v>
      </c>
      <c r="LX21" s="18">
        <v>47</v>
      </c>
      <c r="LY21" s="18">
        <v>634</v>
      </c>
      <c r="LZ21" s="18">
        <v>603</v>
      </c>
      <c r="MA21" s="18">
        <v>8</v>
      </c>
      <c r="MB21" s="18">
        <v>227</v>
      </c>
      <c r="MC21" s="18">
        <v>54</v>
      </c>
      <c r="MD21" s="18">
        <v>0</v>
      </c>
      <c r="ME21" s="18">
        <v>0</v>
      </c>
      <c r="MF21" s="18">
        <v>0</v>
      </c>
      <c r="MG21" s="17">
        <f t="shared" si="82"/>
        <v>0.16812100058173357</v>
      </c>
      <c r="MH21" s="17">
        <f t="shared" si="83"/>
        <v>0.48109365910413032</v>
      </c>
      <c r="MI21" s="25">
        <v>1719</v>
      </c>
      <c r="MJ21" s="18">
        <v>148</v>
      </c>
      <c r="MK21" s="18">
        <v>45</v>
      </c>
      <c r="ML21" s="18">
        <v>624</v>
      </c>
      <c r="MM21" s="18">
        <v>601</v>
      </c>
      <c r="MN21" s="18">
        <v>8</v>
      </c>
      <c r="MO21" s="18">
        <v>240</v>
      </c>
      <c r="MP21" s="18">
        <v>53</v>
      </c>
      <c r="MQ21" s="18">
        <v>0</v>
      </c>
      <c r="MR21" s="18">
        <v>0</v>
      </c>
      <c r="MS21" s="18">
        <v>0</v>
      </c>
      <c r="MT21" s="17">
        <f t="shared" si="84"/>
        <v>0.50610820244328103</v>
      </c>
      <c r="MU21" s="69">
        <f t="shared" si="85"/>
        <v>0.6337987201861548</v>
      </c>
      <c r="MV21" s="27">
        <v>1719</v>
      </c>
      <c r="MW21" s="18">
        <v>298</v>
      </c>
      <c r="MX21" s="18">
        <v>1</v>
      </c>
      <c r="MY21" s="18">
        <v>659</v>
      </c>
      <c r="MZ21" s="18">
        <v>328</v>
      </c>
      <c r="NA21" s="18">
        <v>1</v>
      </c>
      <c r="NB21" s="18">
        <v>94</v>
      </c>
      <c r="NC21" s="18">
        <v>320</v>
      </c>
      <c r="ND21" s="18">
        <v>18</v>
      </c>
      <c r="NE21" s="17">
        <f t="shared" si="86"/>
        <v>0.17335660267597441</v>
      </c>
      <c r="NF21" s="10">
        <f t="shared" si="87"/>
        <v>1448.0477021524141</v>
      </c>
      <c r="NG21" s="17">
        <f t="shared" si="88"/>
        <v>0.36009307737056429</v>
      </c>
      <c r="NH21" s="25">
        <v>1719</v>
      </c>
      <c r="NI21" s="18">
        <v>13</v>
      </c>
      <c r="NJ21" s="18">
        <v>0</v>
      </c>
      <c r="NK21" s="18">
        <v>0</v>
      </c>
      <c r="NL21" s="18">
        <v>4</v>
      </c>
      <c r="NM21" s="25">
        <v>1698</v>
      </c>
      <c r="NN21" s="18">
        <v>3</v>
      </c>
      <c r="NO21" s="18">
        <v>0</v>
      </c>
      <c r="NP21" s="18">
        <v>1</v>
      </c>
      <c r="NQ21" s="32">
        <v>0</v>
      </c>
      <c r="NR21" s="27">
        <v>1719</v>
      </c>
      <c r="NS21" s="37">
        <f t="shared" si="89"/>
        <v>0.6207097149505526</v>
      </c>
      <c r="NT21" s="37">
        <f t="shared" si="90"/>
        <v>0.1674902129467791</v>
      </c>
      <c r="NU21" s="37">
        <f t="shared" si="91"/>
        <v>1.6110590440487349</v>
      </c>
      <c r="NV21" s="17">
        <f t="shared" si="92"/>
        <v>0.32714362220989612</v>
      </c>
      <c r="NW21" s="10">
        <f t="shared" si="93"/>
        <v>1202</v>
      </c>
      <c r="NX21" s="17">
        <f t="shared" si="94"/>
        <v>0.6992437463641652</v>
      </c>
      <c r="NY21" s="19">
        <f t="shared" si="95"/>
        <v>2.1661951017318749E-2</v>
      </c>
      <c r="NZ21" s="18">
        <v>517</v>
      </c>
      <c r="OA21" s="18">
        <v>403</v>
      </c>
      <c r="OB21" s="18">
        <v>16</v>
      </c>
      <c r="OC21" s="18">
        <v>106</v>
      </c>
      <c r="OD21" s="18">
        <v>22</v>
      </c>
      <c r="OE21" s="18">
        <v>3</v>
      </c>
      <c r="OF21" s="17">
        <f t="shared" si="96"/>
        <v>6.1663757998836534E-2</v>
      </c>
      <c r="OG21" s="17">
        <f t="shared" si="97"/>
        <v>0.3007562536358348</v>
      </c>
      <c r="OH21" s="17">
        <f t="shared" si="98"/>
        <v>0.23443862710878419</v>
      </c>
      <c r="OI21" s="69">
        <f t="shared" si="99"/>
        <v>1.2798138452588714E-2</v>
      </c>
      <c r="OJ21" s="27">
        <v>1719</v>
      </c>
      <c r="OK21" s="18">
        <v>7</v>
      </c>
      <c r="OL21" s="18">
        <v>505</v>
      </c>
      <c r="OM21" s="18">
        <v>107</v>
      </c>
      <c r="ON21" s="18">
        <v>6</v>
      </c>
      <c r="OO21" s="18">
        <v>31</v>
      </c>
      <c r="OP21" s="18">
        <v>13</v>
      </c>
      <c r="OQ21" s="25">
        <v>1005</v>
      </c>
      <c r="OR21" s="69">
        <f t="shared" si="100"/>
        <v>0.30890052356020942</v>
      </c>
      <c r="OS21" s="85">
        <v>4717</v>
      </c>
      <c r="OT21" s="22">
        <v>4717</v>
      </c>
      <c r="OU21" s="38">
        <f t="shared" si="101"/>
        <v>0.91132148377125188</v>
      </c>
      <c r="OV21" s="39">
        <v>0.40621581513673943</v>
      </c>
      <c r="OW21" s="22">
        <v>191612</v>
      </c>
      <c r="OX21" s="36">
        <f t="shared" si="102"/>
        <v>7840379.8159999996</v>
      </c>
      <c r="OY21" s="36">
        <f t="shared" si="103"/>
        <v>319597.41676129581</v>
      </c>
      <c r="OZ21" s="22">
        <v>300</v>
      </c>
      <c r="PA21" s="22">
        <v>300</v>
      </c>
      <c r="PB21" s="38">
        <f t="shared" si="104"/>
        <v>5.7959814528593508E-2</v>
      </c>
      <c r="PC21" s="39">
        <v>0.50149999999999995</v>
      </c>
      <c r="PD21" s="22">
        <v>15045</v>
      </c>
      <c r="PE21" s="40">
        <f t="shared" si="105"/>
        <v>615611.30999999994</v>
      </c>
      <c r="PF21" s="36">
        <f t="shared" si="106"/>
        <v>92147.062989417449</v>
      </c>
      <c r="PG21" s="22">
        <v>146</v>
      </c>
      <c r="PH21" s="22">
        <v>146</v>
      </c>
      <c r="PI21" s="38">
        <f t="shared" si="107"/>
        <v>2.8207109737248839E-2</v>
      </c>
      <c r="PJ21" s="39">
        <v>8.3493150684931516E-2</v>
      </c>
      <c r="PK21" s="22">
        <v>1219</v>
      </c>
      <c r="PL21" s="41">
        <f t="shared" si="108"/>
        <v>49879.042000000001</v>
      </c>
      <c r="PM21" s="36">
        <f t="shared" si="109"/>
        <v>11935.007385524372</v>
      </c>
      <c r="PN21" s="22"/>
      <c r="PO21" s="22"/>
      <c r="PP21" s="38">
        <f t="shared" si="110"/>
        <v>0</v>
      </c>
      <c r="PQ21" s="39">
        <v>0</v>
      </c>
      <c r="PR21" s="22"/>
      <c r="PS21" s="41">
        <f t="shared" si="111"/>
        <v>0</v>
      </c>
      <c r="PT21" s="36">
        <f t="shared" si="112"/>
        <v>0</v>
      </c>
      <c r="PU21" s="22"/>
      <c r="PV21" s="22"/>
      <c r="PW21" s="38">
        <f t="shared" si="113"/>
        <v>0</v>
      </c>
      <c r="PX21" s="39">
        <v>0</v>
      </c>
      <c r="PY21" s="22"/>
      <c r="PZ21" s="36">
        <f t="shared" si="114"/>
        <v>0</v>
      </c>
      <c r="QA21" s="22"/>
      <c r="QB21" s="22"/>
      <c r="QC21" s="39">
        <v>0</v>
      </c>
      <c r="QD21" s="22"/>
      <c r="QE21" s="22">
        <f t="shared" si="115"/>
        <v>0</v>
      </c>
      <c r="QF21" s="22"/>
      <c r="QG21" s="22">
        <v>13</v>
      </c>
      <c r="QH21" s="22">
        <v>13</v>
      </c>
      <c r="QI21" s="38">
        <f t="shared" si="116"/>
        <v>2.5115919629057188E-3</v>
      </c>
      <c r="QJ21" s="39">
        <v>0.13538461538461538</v>
      </c>
      <c r="QK21" s="22">
        <v>176</v>
      </c>
      <c r="QL21" s="42">
        <f t="shared" si="117"/>
        <v>33.727015384615385</v>
      </c>
      <c r="QM21" s="22">
        <f t="shared" si="118"/>
        <v>0</v>
      </c>
      <c r="QN21" s="22"/>
      <c r="QO21" s="22"/>
      <c r="QP21" s="38">
        <f t="shared" si="119"/>
        <v>0</v>
      </c>
      <c r="QQ21" s="39">
        <v>0</v>
      </c>
      <c r="QR21" s="22"/>
      <c r="QS21" s="36">
        <f t="shared" si="120"/>
        <v>0</v>
      </c>
      <c r="QT21" s="22"/>
      <c r="QU21" s="22"/>
      <c r="QV21" s="38">
        <f t="shared" si="121"/>
        <v>0</v>
      </c>
      <c r="QW21" s="39">
        <v>0</v>
      </c>
      <c r="QX21" s="22"/>
      <c r="QY21" s="36">
        <f t="shared" si="122"/>
        <v>0</v>
      </c>
      <c r="QZ21" s="22"/>
      <c r="RA21" s="22"/>
      <c r="RB21" s="38">
        <f t="shared" si="123"/>
        <v>0</v>
      </c>
      <c r="RC21" s="39">
        <v>0</v>
      </c>
      <c r="RD21" s="22"/>
      <c r="RE21" s="36">
        <f t="shared" si="124"/>
        <v>0</v>
      </c>
      <c r="RF21" s="10">
        <f t="shared" si="125"/>
        <v>5176</v>
      </c>
      <c r="RG21" s="10">
        <f t="shared" si="126"/>
        <v>5176</v>
      </c>
      <c r="RH21" s="17">
        <f t="shared" si="127"/>
        <v>6.6571234178721128E-3</v>
      </c>
      <c r="RI21" s="17">
        <f t="shared" si="128"/>
        <v>1.5209365019588816E-4</v>
      </c>
      <c r="RJ21" s="17">
        <f t="shared" si="129"/>
        <v>0.75427767198907925</v>
      </c>
      <c r="RK21" s="17">
        <f t="shared" si="130"/>
        <v>0.21747507491339033</v>
      </c>
      <c r="RL21" s="17">
        <f t="shared" si="131"/>
        <v>0</v>
      </c>
      <c r="RM21" s="17">
        <f t="shared" si="132"/>
        <v>0</v>
      </c>
      <c r="RN21" s="17">
        <f t="shared" si="133"/>
        <v>0</v>
      </c>
      <c r="RO21" s="17">
        <f t="shared" si="134"/>
        <v>0</v>
      </c>
      <c r="RP21" s="17">
        <f t="shared" si="135"/>
        <v>0</v>
      </c>
      <c r="RQ21" s="17">
        <f t="shared" si="136"/>
        <v>7.9598686701676607E-5</v>
      </c>
      <c r="RR21" s="36">
        <f t="shared" si="137"/>
        <v>423713.21415162226</v>
      </c>
      <c r="RS21" s="36">
        <f t="shared" si="138"/>
        <v>47.833959601673321</v>
      </c>
      <c r="RT21" s="10">
        <f t="shared" si="139"/>
        <v>0</v>
      </c>
      <c r="RU21" s="17">
        <f t="shared" si="140"/>
        <v>0</v>
      </c>
      <c r="RV21" s="37">
        <f t="shared" si="141"/>
        <v>1.7113601236476044</v>
      </c>
      <c r="RW21" s="36">
        <f t="shared" si="142"/>
        <v>0.58433054865658163</v>
      </c>
      <c r="RX21" s="85">
        <v>-3.784932</v>
      </c>
      <c r="RY21" s="93">
        <v>24</v>
      </c>
      <c r="RZ21" s="43" t="b">
        <v>0</v>
      </c>
      <c r="SA21" s="18" t="b">
        <v>0</v>
      </c>
      <c r="SB21" s="18" t="b">
        <v>0</v>
      </c>
      <c r="SC21" s="18" t="b">
        <v>0</v>
      </c>
      <c r="SD21" s="18" t="b">
        <v>0</v>
      </c>
      <c r="SE21" s="32" t="b">
        <v>0</v>
      </c>
      <c r="SF21" s="43" t="b">
        <v>0</v>
      </c>
      <c r="SG21" s="18" t="b">
        <v>0</v>
      </c>
      <c r="SH21" s="18"/>
      <c r="SI21" s="18"/>
      <c r="SJ21" s="18"/>
      <c r="SK21" s="18"/>
      <c r="SL21" s="18"/>
      <c r="SM21" s="18"/>
      <c r="SN21" s="18"/>
      <c r="SO21" s="18"/>
      <c r="SP21" s="18"/>
      <c r="SQ21" s="17">
        <f t="shared" si="143"/>
        <v>0</v>
      </c>
      <c r="SR21" s="17">
        <f t="shared" si="144"/>
        <v>0</v>
      </c>
      <c r="SS21" s="17">
        <f t="shared" si="145"/>
        <v>0</v>
      </c>
      <c r="ST21" s="17">
        <f t="shared" si="146"/>
        <v>0</v>
      </c>
      <c r="SU21" s="17">
        <f t="shared" si="147"/>
        <v>0</v>
      </c>
      <c r="SV21" s="17">
        <f t="shared" si="181"/>
        <v>0</v>
      </c>
      <c r="SW21" s="17">
        <f t="shared" si="149"/>
        <v>0</v>
      </c>
      <c r="SX21" s="17">
        <f t="shared" si="150"/>
        <v>0</v>
      </c>
      <c r="SY21" s="17">
        <f t="shared" si="151"/>
        <v>0</v>
      </c>
      <c r="SZ21" s="17">
        <f t="shared" si="152"/>
        <v>0</v>
      </c>
      <c r="TA21" s="17">
        <f t="shared" si="153"/>
        <v>0</v>
      </c>
      <c r="TB21" s="24">
        <f t="shared" si="154"/>
        <v>620</v>
      </c>
      <c r="TC21" s="69">
        <f t="shared" si="155"/>
        <v>1</v>
      </c>
      <c r="TD21" s="17">
        <f t="shared" si="177"/>
        <v>2.6014568158168575E-6</v>
      </c>
      <c r="TE21" s="95">
        <v>142</v>
      </c>
      <c r="TF21" s="71"/>
      <c r="TG21" s="71">
        <v>10</v>
      </c>
      <c r="TH21" s="71">
        <v>1</v>
      </c>
      <c r="TI21" s="71">
        <v>3</v>
      </c>
      <c r="TJ21" s="71"/>
      <c r="TK21" s="71">
        <v>35</v>
      </c>
      <c r="TL21" s="71"/>
      <c r="TM21" s="71">
        <v>40</v>
      </c>
      <c r="TN21" s="71">
        <v>9</v>
      </c>
      <c r="TO21" s="71"/>
      <c r="TP21" s="71"/>
      <c r="TQ21" s="71">
        <v>27</v>
      </c>
      <c r="TR21" s="72">
        <v>40</v>
      </c>
      <c r="TS21" s="72"/>
      <c r="TT21" s="72"/>
      <c r="TU21" s="72"/>
      <c r="TV21" s="72"/>
      <c r="TW21" s="72">
        <v>8</v>
      </c>
      <c r="TX21" s="72"/>
      <c r="TY21" s="72">
        <v>1</v>
      </c>
      <c r="TZ21" s="72">
        <v>81</v>
      </c>
      <c r="UA21" s="72"/>
      <c r="UB21" s="72">
        <v>16</v>
      </c>
      <c r="UC21" s="72"/>
      <c r="UD21" s="72"/>
      <c r="UE21" s="72">
        <v>24</v>
      </c>
      <c r="UF21" s="72"/>
      <c r="UG21" s="72">
        <v>1</v>
      </c>
      <c r="UH21" s="72"/>
      <c r="UI21" s="72">
        <v>32</v>
      </c>
      <c r="UJ21" s="73">
        <v>16</v>
      </c>
      <c r="UK21" s="73"/>
      <c r="UL21" s="73">
        <v>1</v>
      </c>
      <c r="UM21" s="73"/>
      <c r="UN21" s="73">
        <v>1</v>
      </c>
      <c r="UO21" s="73"/>
      <c r="UP21" s="73"/>
      <c r="UQ21" s="73"/>
      <c r="UR21" s="73">
        <v>28</v>
      </c>
      <c r="US21" s="73">
        <v>8</v>
      </c>
      <c r="UT21" s="73"/>
      <c r="UU21" s="73">
        <v>1</v>
      </c>
      <c r="UV21" s="73"/>
      <c r="UW21" s="73"/>
      <c r="UX21" s="73"/>
      <c r="UY21" s="73">
        <v>1</v>
      </c>
      <c r="UZ21" s="73"/>
      <c r="VA21" s="73">
        <v>1</v>
      </c>
      <c r="VB21" s="73">
        <v>14</v>
      </c>
      <c r="VC21" s="73"/>
      <c r="VD21" s="73">
        <v>1</v>
      </c>
      <c r="VE21" s="73"/>
      <c r="VF21" s="73">
        <v>1</v>
      </c>
      <c r="VG21" s="73"/>
      <c r="VH21" s="73"/>
      <c r="VI21" s="73"/>
      <c r="VJ21" s="73">
        <v>6</v>
      </c>
      <c r="VK21" s="73"/>
      <c r="VL21" s="73"/>
      <c r="VM21" s="73">
        <v>1</v>
      </c>
      <c r="VN21" s="73"/>
      <c r="VO21" s="73"/>
      <c r="VP21" s="73">
        <v>5</v>
      </c>
      <c r="VQ21" s="73"/>
      <c r="VR21" s="73">
        <v>1</v>
      </c>
      <c r="VS21" s="73">
        <v>32</v>
      </c>
      <c r="VT21" s="73">
        <v>1</v>
      </c>
      <c r="VU21" s="73"/>
      <c r="VV21" s="73">
        <v>2</v>
      </c>
      <c r="VW21" s="73">
        <v>6</v>
      </c>
      <c r="VX21" s="73"/>
      <c r="VY21" s="73"/>
      <c r="VZ21" s="73">
        <v>5</v>
      </c>
      <c r="WA21" s="73">
        <v>38</v>
      </c>
      <c r="WB21" s="73"/>
      <c r="WC21" s="73">
        <v>20</v>
      </c>
      <c r="WD21" s="73"/>
      <c r="WE21" s="73"/>
      <c r="WF21" s="73">
        <v>12</v>
      </c>
      <c r="WG21" s="73"/>
      <c r="WH21" s="73">
        <v>1</v>
      </c>
      <c r="WI21" s="73">
        <v>4</v>
      </c>
      <c r="WJ21" s="73">
        <v>21</v>
      </c>
      <c r="WK21" s="73">
        <v>1</v>
      </c>
      <c r="WL21" s="73"/>
      <c r="WM21" s="73"/>
      <c r="WN21" s="73">
        <v>16</v>
      </c>
      <c r="WO21" s="22">
        <f t="shared" si="156"/>
        <v>244</v>
      </c>
      <c r="WP21" s="22">
        <f t="shared" si="157"/>
        <v>0</v>
      </c>
      <c r="WQ21" s="22">
        <f t="shared" si="158"/>
        <v>2</v>
      </c>
      <c r="WR21" s="22">
        <f t="shared" si="159"/>
        <v>12</v>
      </c>
      <c r="WS21" s="22">
        <f t="shared" si="160"/>
        <v>9</v>
      </c>
      <c r="WT21" s="22">
        <f t="shared" si="161"/>
        <v>11</v>
      </c>
      <c r="WU21" s="22">
        <f t="shared" si="162"/>
        <v>0</v>
      </c>
      <c r="WV21" s="22">
        <f t="shared" si="163"/>
        <v>1</v>
      </c>
      <c r="WW21" s="22">
        <f t="shared" si="164"/>
        <v>188</v>
      </c>
      <c r="WX21" s="22">
        <f t="shared" si="165"/>
        <v>0</v>
      </c>
      <c r="WY21" s="22">
        <f t="shared" si="166"/>
        <v>84</v>
      </c>
      <c r="WZ21" s="22">
        <f t="shared" si="167"/>
        <v>0</v>
      </c>
      <c r="XA21" s="22">
        <f t="shared" si="168"/>
        <v>2</v>
      </c>
      <c r="XB21" s="22">
        <f t="shared" si="169"/>
        <v>45</v>
      </c>
      <c r="XC21" s="22">
        <f t="shared" si="170"/>
        <v>0</v>
      </c>
      <c r="XD21" s="22">
        <f t="shared" si="171"/>
        <v>0</v>
      </c>
      <c r="XE21" s="22">
        <f t="shared" si="172"/>
        <v>28</v>
      </c>
      <c r="XF21" s="22">
        <f t="shared" si="173"/>
        <v>1</v>
      </c>
      <c r="XG21" s="93">
        <f t="shared" si="174"/>
        <v>77</v>
      </c>
    </row>
    <row r="22" spans="1:631" ht="17.100000000000001" customHeight="1" x14ac:dyDescent="0.2">
      <c r="A22" s="101"/>
      <c r="B22" s="27" t="s">
        <v>6</v>
      </c>
      <c r="C22" s="535" t="s">
        <v>7</v>
      </c>
      <c r="D22" s="25" t="s">
        <v>37</v>
      </c>
      <c r="E22" s="535" t="s">
        <v>38</v>
      </c>
      <c r="F22" s="25" t="s">
        <v>46</v>
      </c>
      <c r="G22" s="535" t="s">
        <v>47</v>
      </c>
      <c r="H22" s="25">
        <v>13</v>
      </c>
      <c r="I22" s="28">
        <v>6</v>
      </c>
      <c r="J22" s="17">
        <f t="shared" si="0"/>
        <v>0.2863036303630363</v>
      </c>
      <c r="K22" s="17">
        <f t="shared" si="1"/>
        <v>4.0016501650165015E-2</v>
      </c>
      <c r="L22" s="17">
        <f t="shared" si="2"/>
        <v>1</v>
      </c>
      <c r="M22" s="17">
        <f t="shared" si="3"/>
        <v>0.1102375064159395</v>
      </c>
      <c r="N22" s="17">
        <f t="shared" si="4"/>
        <v>0.52906976744186052</v>
      </c>
      <c r="O22" s="17">
        <f t="shared" si="5"/>
        <v>0.1476897689768977</v>
      </c>
      <c r="P22" s="17">
        <f t="shared" si="6"/>
        <v>0.91953352769679297</v>
      </c>
      <c r="Q22" s="17">
        <f t="shared" si="7"/>
        <v>0.27487786063255337</v>
      </c>
      <c r="R22" s="69">
        <f t="shared" si="8"/>
        <v>0.85050311451844751</v>
      </c>
      <c r="S22" s="422">
        <f t="shared" si="9"/>
        <v>0.46202574196618812</v>
      </c>
      <c r="T22" s="17">
        <f t="shared" si="175"/>
        <v>0.53797425803381183</v>
      </c>
      <c r="U22" s="10">
        <f t="shared" si="10"/>
        <v>3831.9906399748415</v>
      </c>
      <c r="V22" s="32">
        <v>4</v>
      </c>
      <c r="W22" s="550">
        <f t="shared" si="11"/>
        <v>0</v>
      </c>
      <c r="X22" s="550">
        <f t="shared" si="12"/>
        <v>0.35091463085507696</v>
      </c>
      <c r="Y22" s="550">
        <f t="shared" si="13"/>
        <v>0.64908536914492299</v>
      </c>
      <c r="Z22" s="551">
        <f t="shared" si="14"/>
        <v>4623.4350844192868</v>
      </c>
      <c r="AA22" s="426">
        <f t="shared" si="15"/>
        <v>0.31391267724273481</v>
      </c>
      <c r="AB22" s="59">
        <f t="shared" si="16"/>
        <v>0.8928231939163499</v>
      </c>
      <c r="AC22" s="59">
        <f t="shared" si="17"/>
        <v>0.13630490956072353</v>
      </c>
      <c r="AD22" s="59">
        <f t="shared" si="18"/>
        <v>0.52906976744186052</v>
      </c>
      <c r="AE22" s="59">
        <f t="shared" si="19"/>
        <v>0.72512213936744663</v>
      </c>
      <c r="AF22" s="59">
        <f t="shared" si="20"/>
        <v>0.92161716171617158</v>
      </c>
      <c r="AG22" s="59">
        <f t="shared" si="21"/>
        <v>0.73267326732673266</v>
      </c>
      <c r="AH22" s="59">
        <f t="shared" si="22"/>
        <v>0.1476897689768977</v>
      </c>
      <c r="AI22" s="59">
        <f t="shared" si="23"/>
        <v>0.47854785478547857</v>
      </c>
      <c r="AJ22" s="59">
        <f t="shared" si="24"/>
        <v>9.405940594059406E-2</v>
      </c>
      <c r="AK22" s="59">
        <f t="shared" si="25"/>
        <v>8.0466472303206998E-2</v>
      </c>
      <c r="AL22" s="35">
        <f t="shared" si="26"/>
        <v>1</v>
      </c>
      <c r="AM22" s="27">
        <v>7123</v>
      </c>
      <c r="AN22" s="25">
        <v>3603</v>
      </c>
      <c r="AO22" s="25">
        <v>3520</v>
      </c>
      <c r="AP22" s="17">
        <f t="shared" si="27"/>
        <v>1.383476090209944E-4</v>
      </c>
      <c r="AQ22" s="63">
        <v>102.35795454545456</v>
      </c>
      <c r="AR22" s="58">
        <v>8103.5397500700001</v>
      </c>
      <c r="AS22" s="24">
        <f t="shared" si="28"/>
        <v>0.87899858823281152</v>
      </c>
      <c r="AT22" s="17">
        <f t="shared" si="29"/>
        <v>7.5911202597118261E-4</v>
      </c>
      <c r="AU22" s="25">
        <v>7025</v>
      </c>
      <c r="AV22" s="25">
        <v>3555</v>
      </c>
      <c r="AW22" s="25">
        <v>3470</v>
      </c>
      <c r="AX22" s="18">
        <v>98</v>
      </c>
      <c r="AY22" s="18">
        <v>48</v>
      </c>
      <c r="AZ22" s="18">
        <v>50</v>
      </c>
      <c r="BA22" s="25">
        <v>2236</v>
      </c>
      <c r="BB22" s="25">
        <v>1106</v>
      </c>
      <c r="BC22" s="25">
        <v>1130</v>
      </c>
      <c r="BD22" s="63">
        <v>97.876106194690266</v>
      </c>
      <c r="BE22" s="25">
        <v>4887</v>
      </c>
      <c r="BF22" s="25">
        <v>2497</v>
      </c>
      <c r="BG22" s="25">
        <v>2390</v>
      </c>
      <c r="BH22" s="63">
        <v>104.47698744769876</v>
      </c>
      <c r="BI22" s="17">
        <v>0.31391267724273481</v>
      </c>
      <c r="BJ22" s="25">
        <v>2820</v>
      </c>
      <c r="BK22" s="25">
        <v>3889</v>
      </c>
      <c r="BL22" s="18">
        <v>414</v>
      </c>
      <c r="BM22" s="17">
        <v>0.83157624067883773</v>
      </c>
      <c r="BN22" s="10">
        <f t="shared" si="30"/>
        <v>1199.6824376446389</v>
      </c>
      <c r="BO22" s="29">
        <v>0.72512213936744663</v>
      </c>
      <c r="BP22" s="30">
        <f t="shared" si="31"/>
        <v>0.27487786063255337</v>
      </c>
      <c r="BQ22" s="31">
        <v>10.64541013113911</v>
      </c>
      <c r="BR22" s="25">
        <v>4303</v>
      </c>
      <c r="BS22" s="18">
        <v>1621</v>
      </c>
      <c r="BT22" s="18">
        <v>2264</v>
      </c>
      <c r="BU22" s="18">
        <v>381</v>
      </c>
      <c r="BV22" s="18">
        <v>37</v>
      </c>
      <c r="BW22" s="18">
        <v>0</v>
      </c>
      <c r="BX22" s="18">
        <v>1212</v>
      </c>
      <c r="BY22" s="18">
        <v>996</v>
      </c>
      <c r="BZ22" s="18">
        <v>216</v>
      </c>
      <c r="CA22" s="59">
        <v>0.17821782178217821</v>
      </c>
      <c r="CB22" s="25">
        <v>7025</v>
      </c>
      <c r="CC22" s="18">
        <v>98</v>
      </c>
      <c r="CD22" s="17">
        <f t="shared" si="32"/>
        <v>1.395017793594306E-2</v>
      </c>
      <c r="CE22" s="18">
        <v>34</v>
      </c>
      <c r="CF22" s="18">
        <v>83</v>
      </c>
      <c r="CG22" s="18">
        <v>118</v>
      </c>
      <c r="CH22" s="18">
        <v>156</v>
      </c>
      <c r="CI22" s="18">
        <v>189</v>
      </c>
      <c r="CJ22" s="18">
        <v>191</v>
      </c>
      <c r="CK22" s="18">
        <v>160</v>
      </c>
      <c r="CL22" s="18">
        <v>126</v>
      </c>
      <c r="CM22" s="18">
        <v>155</v>
      </c>
      <c r="CN22" s="26">
        <v>5.7962046204620465</v>
      </c>
      <c r="CO22" s="33">
        <v>1212</v>
      </c>
      <c r="CP22" s="34">
        <f t="shared" si="33"/>
        <v>5.8770627062706273</v>
      </c>
      <c r="CQ22" s="10">
        <v>0</v>
      </c>
      <c r="CR22" s="10">
        <v>0</v>
      </c>
      <c r="CS22" s="10">
        <v>1</v>
      </c>
      <c r="CT22" s="10">
        <v>302</v>
      </c>
      <c r="CU22" s="10">
        <v>909</v>
      </c>
      <c r="CV22" s="10">
        <v>0</v>
      </c>
      <c r="CW22" s="10">
        <v>0</v>
      </c>
      <c r="CX22" s="10">
        <v>0</v>
      </c>
      <c r="CY22" s="18">
        <v>1212</v>
      </c>
      <c r="CZ22" s="18">
        <v>1147</v>
      </c>
      <c r="DA22" s="18">
        <v>16</v>
      </c>
      <c r="DB22" s="18">
        <v>15</v>
      </c>
      <c r="DC22" s="18">
        <v>21</v>
      </c>
      <c r="DD22" s="18">
        <v>6</v>
      </c>
      <c r="DE22" s="18">
        <v>7</v>
      </c>
      <c r="DF22" s="18">
        <v>1212</v>
      </c>
      <c r="DG22" s="18">
        <v>1053</v>
      </c>
      <c r="DH22" s="18">
        <v>10</v>
      </c>
      <c r="DI22" s="18">
        <v>54</v>
      </c>
      <c r="DJ22" s="18">
        <v>95</v>
      </c>
      <c r="DK22" s="18">
        <v>0</v>
      </c>
      <c r="DL22" s="18">
        <v>0</v>
      </c>
      <c r="DM22" s="25">
        <f t="shared" si="34"/>
        <v>6161.3655115511556</v>
      </c>
      <c r="DN22" s="17">
        <f t="shared" si="35"/>
        <v>7.8382838283828388E-2</v>
      </c>
      <c r="DO22" s="17">
        <f t="shared" si="36"/>
        <v>0</v>
      </c>
      <c r="DP22" s="23">
        <f t="shared" si="37"/>
        <v>0.92161716171617158</v>
      </c>
      <c r="DQ22" s="23">
        <f t="shared" si="38"/>
        <v>7.8382838283828415E-2</v>
      </c>
      <c r="DR22" s="18">
        <v>1212</v>
      </c>
      <c r="DS22" s="18">
        <v>1</v>
      </c>
      <c r="DT22" s="18">
        <v>942</v>
      </c>
      <c r="DU22" s="18">
        <v>0</v>
      </c>
      <c r="DV22" s="18">
        <v>267</v>
      </c>
      <c r="DW22" s="18">
        <v>1</v>
      </c>
      <c r="DX22" s="18">
        <v>1</v>
      </c>
      <c r="DY22" s="18">
        <v>0</v>
      </c>
      <c r="DZ22" s="17">
        <f t="shared" si="39"/>
        <v>0.99834983498349839</v>
      </c>
      <c r="EA22" s="17">
        <f t="shared" si="40"/>
        <v>1.6501650165016146E-3</v>
      </c>
      <c r="EB22" s="10">
        <v>1212</v>
      </c>
      <c r="EC22" s="10">
        <v>885</v>
      </c>
      <c r="ED22" s="10">
        <v>3</v>
      </c>
      <c r="EE22" s="10">
        <v>322</v>
      </c>
      <c r="EF22" s="17">
        <f t="shared" si="41"/>
        <v>0.26567656765676567</v>
      </c>
      <c r="EG22" s="10">
        <v>1</v>
      </c>
      <c r="EH22" s="10">
        <v>1</v>
      </c>
      <c r="EI22" s="17">
        <f t="shared" si="42"/>
        <v>0.73267326732673266</v>
      </c>
      <c r="EJ22" s="17">
        <f t="shared" si="43"/>
        <v>8.2508250825082509E-4</v>
      </c>
      <c r="EK22" s="69">
        <f t="shared" si="44"/>
        <v>4.0016501650165015E-2</v>
      </c>
      <c r="EL22" s="27">
        <v>4208</v>
      </c>
      <c r="EM22" s="25">
        <v>3757</v>
      </c>
      <c r="EN22" s="18">
        <v>451</v>
      </c>
      <c r="EO22" s="59">
        <v>0.8928231939163499</v>
      </c>
      <c r="EP22" s="25">
        <v>2121</v>
      </c>
      <c r="EQ22" s="25">
        <v>1982</v>
      </c>
      <c r="ER22" s="18">
        <v>139</v>
      </c>
      <c r="ES22" s="59">
        <v>0.93446487505893439</v>
      </c>
      <c r="ET22" s="25">
        <v>2087</v>
      </c>
      <c r="EU22" s="25">
        <v>1775</v>
      </c>
      <c r="EV22" s="18">
        <v>312</v>
      </c>
      <c r="EW22" s="59">
        <v>0.85050311451844751</v>
      </c>
      <c r="EX22" s="25">
        <v>1317</v>
      </c>
      <c r="EY22" s="25">
        <v>1249</v>
      </c>
      <c r="EZ22" s="18">
        <v>68</v>
      </c>
      <c r="FA22" s="59">
        <v>0.94836750189825347</v>
      </c>
      <c r="FB22" s="25">
        <v>2891</v>
      </c>
      <c r="FC22" s="25">
        <v>2508</v>
      </c>
      <c r="FD22" s="18">
        <v>383</v>
      </c>
      <c r="FE22" s="59">
        <v>0.86751988931165702</v>
      </c>
      <c r="FF22" s="25">
        <v>3381</v>
      </c>
      <c r="FG22" s="25">
        <v>2067</v>
      </c>
      <c r="FH22" s="18">
        <v>1072</v>
      </c>
      <c r="FI22" s="18">
        <v>242</v>
      </c>
      <c r="FJ22" s="23">
        <f t="shared" si="45"/>
        <v>7.1576456669624366E-2</v>
      </c>
      <c r="FK22" s="23">
        <f t="shared" si="46"/>
        <v>0.3170659568175096</v>
      </c>
      <c r="FL22" s="36">
        <f t="shared" si="47"/>
        <v>8.5413223140495873</v>
      </c>
      <c r="FM22" s="25">
        <v>1709</v>
      </c>
      <c r="FN22" s="18">
        <v>1034</v>
      </c>
      <c r="FO22" s="17">
        <f t="shared" si="48"/>
        <v>0.60503218256290225</v>
      </c>
      <c r="FP22" s="18">
        <v>577</v>
      </c>
      <c r="FQ22" s="17">
        <f t="shared" si="49"/>
        <v>0.33762434172030426</v>
      </c>
      <c r="FR22" s="18">
        <v>98</v>
      </c>
      <c r="FS22" s="17">
        <f t="shared" si="50"/>
        <v>5.7343475716793449E-2</v>
      </c>
      <c r="FT22" s="25">
        <v>1672</v>
      </c>
      <c r="FU22" s="18">
        <v>1033</v>
      </c>
      <c r="FV22" s="18">
        <v>495</v>
      </c>
      <c r="FW22" s="17">
        <f t="shared" si="51"/>
        <v>8.6124401913875603E-2</v>
      </c>
      <c r="FX22" s="17">
        <f t="shared" si="52"/>
        <v>0.29605263157894735</v>
      </c>
      <c r="FY22" s="18">
        <v>144</v>
      </c>
      <c r="FZ22" s="25">
        <v>3096</v>
      </c>
      <c r="GA22" s="18">
        <v>422</v>
      </c>
      <c r="GB22" s="18">
        <v>1036</v>
      </c>
      <c r="GC22" s="18">
        <v>875</v>
      </c>
      <c r="GD22" s="18">
        <v>630</v>
      </c>
      <c r="GE22" s="18">
        <v>4</v>
      </c>
      <c r="GF22" s="18">
        <v>117</v>
      </c>
      <c r="GG22" s="18">
        <v>4</v>
      </c>
      <c r="GH22" s="18">
        <v>4</v>
      </c>
      <c r="GI22" s="18">
        <v>4</v>
      </c>
      <c r="GJ22" s="10">
        <f t="shared" si="53"/>
        <v>422</v>
      </c>
      <c r="GK22" s="10">
        <f t="shared" si="178"/>
        <v>2674</v>
      </c>
      <c r="GL22" s="10">
        <f t="shared" si="179"/>
        <v>1638.0000000000002</v>
      </c>
      <c r="GM22" s="10">
        <f t="shared" si="56"/>
        <v>1457.9999999999998</v>
      </c>
      <c r="GN22" s="10">
        <f t="shared" si="180"/>
        <v>763</v>
      </c>
      <c r="GO22" s="17">
        <f t="shared" si="58"/>
        <v>0.13630490956072353</v>
      </c>
      <c r="GP22" s="17">
        <f t="shared" si="59"/>
        <v>0.8636950904392765</v>
      </c>
      <c r="GQ22" s="17">
        <f t="shared" si="60"/>
        <v>0.52906976744186052</v>
      </c>
      <c r="GR22" s="17">
        <f t="shared" si="61"/>
        <v>0.24644702842377261</v>
      </c>
      <c r="GS22" s="17">
        <f t="shared" si="62"/>
        <v>0.69638242894056845</v>
      </c>
      <c r="GT22" s="25">
        <v>1560</v>
      </c>
      <c r="GU22" s="18">
        <v>132</v>
      </c>
      <c r="GV22" s="18">
        <v>475</v>
      </c>
      <c r="GW22" s="18">
        <v>510</v>
      </c>
      <c r="GX22" s="18">
        <v>360</v>
      </c>
      <c r="GY22" s="18">
        <v>3</v>
      </c>
      <c r="GZ22" s="18">
        <v>72</v>
      </c>
      <c r="HA22" s="18">
        <v>2</v>
      </c>
      <c r="HB22" s="18">
        <v>4</v>
      </c>
      <c r="HC22" s="18">
        <v>2</v>
      </c>
      <c r="HD22" s="23">
        <f t="shared" si="63"/>
        <v>8.461538461538462E-2</v>
      </c>
      <c r="HE22" s="23">
        <f t="shared" si="64"/>
        <v>0.91538461538461535</v>
      </c>
      <c r="HF22" s="23">
        <f t="shared" si="65"/>
        <v>0.61089743589743595</v>
      </c>
      <c r="HG22" s="23">
        <f t="shared" si="66"/>
        <v>0.28397435897435896</v>
      </c>
      <c r="HH22" s="25">
        <v>1536</v>
      </c>
      <c r="HI22" s="18">
        <v>290</v>
      </c>
      <c r="HJ22" s="18">
        <v>561</v>
      </c>
      <c r="HK22" s="18">
        <v>365</v>
      </c>
      <c r="HL22" s="18">
        <v>270</v>
      </c>
      <c r="HM22" s="18">
        <v>1</v>
      </c>
      <c r="HN22" s="18">
        <v>45</v>
      </c>
      <c r="HO22" s="18">
        <v>2</v>
      </c>
      <c r="HP22" s="18">
        <v>0</v>
      </c>
      <c r="HQ22" s="18">
        <v>2</v>
      </c>
      <c r="HR22" s="23">
        <f t="shared" si="67"/>
        <v>0.18880208333333334</v>
      </c>
      <c r="HS22" s="23">
        <f t="shared" si="68"/>
        <v>0.81119791666666663</v>
      </c>
      <c r="HT22" s="80">
        <f t="shared" si="69"/>
        <v>0.44596354166666669</v>
      </c>
      <c r="HU22" s="27">
        <v>5145</v>
      </c>
      <c r="HV22" s="18">
        <v>396</v>
      </c>
      <c r="HW22" s="18">
        <v>221</v>
      </c>
      <c r="HX22" s="18">
        <v>5</v>
      </c>
      <c r="HY22" s="18">
        <v>991</v>
      </c>
      <c r="HZ22" s="18">
        <v>638</v>
      </c>
      <c r="IA22" s="18">
        <v>486</v>
      </c>
      <c r="IB22" s="18">
        <v>24</v>
      </c>
      <c r="IC22" s="18">
        <v>1379</v>
      </c>
      <c r="ID22" s="18">
        <v>747</v>
      </c>
      <c r="IE22" s="18">
        <v>170</v>
      </c>
      <c r="IF22" s="18">
        <v>63</v>
      </c>
      <c r="IG22" s="18">
        <v>25</v>
      </c>
      <c r="IH22" s="17">
        <f t="shared" si="70"/>
        <v>0.26919339164237122</v>
      </c>
      <c r="II22" s="17">
        <f t="shared" si="71"/>
        <v>0.1240038872691934</v>
      </c>
      <c r="IJ22" s="30">
        <f t="shared" si="72"/>
        <v>8.0642633228840115</v>
      </c>
      <c r="IK22" s="17">
        <f t="shared" si="176"/>
        <v>0.1102375064159395</v>
      </c>
      <c r="IL22" s="25">
        <v>2608</v>
      </c>
      <c r="IM22" s="18">
        <v>247</v>
      </c>
      <c r="IN22" s="18">
        <v>160</v>
      </c>
      <c r="IO22" s="18">
        <v>2</v>
      </c>
      <c r="IP22" s="18">
        <v>802</v>
      </c>
      <c r="IQ22" s="18">
        <v>163</v>
      </c>
      <c r="IR22" s="18">
        <v>337</v>
      </c>
      <c r="IS22" s="18">
        <v>13</v>
      </c>
      <c r="IT22" s="18">
        <v>691</v>
      </c>
      <c r="IU22" s="18">
        <v>67</v>
      </c>
      <c r="IV22" s="18">
        <v>83</v>
      </c>
      <c r="IW22" s="18">
        <v>25</v>
      </c>
      <c r="IX22" s="18">
        <v>18</v>
      </c>
      <c r="IY22" s="17">
        <f t="shared" si="73"/>
        <v>0.65605828220858897</v>
      </c>
      <c r="IZ22" s="25">
        <v>2537</v>
      </c>
      <c r="JA22" s="18">
        <v>149</v>
      </c>
      <c r="JB22" s="18">
        <v>61</v>
      </c>
      <c r="JC22" s="18">
        <v>3</v>
      </c>
      <c r="JD22" s="18">
        <v>189</v>
      </c>
      <c r="JE22" s="18">
        <v>475</v>
      </c>
      <c r="JF22" s="18">
        <v>149</v>
      </c>
      <c r="JG22" s="18">
        <v>11</v>
      </c>
      <c r="JH22" s="18">
        <v>688</v>
      </c>
      <c r="JI22" s="18">
        <v>680</v>
      </c>
      <c r="JJ22" s="18">
        <v>87</v>
      </c>
      <c r="JK22" s="18">
        <v>38</v>
      </c>
      <c r="JL22" s="18">
        <v>7</v>
      </c>
      <c r="JM22" s="80">
        <f t="shared" si="74"/>
        <v>0.40441466298778084</v>
      </c>
      <c r="JN22" s="27">
        <v>5145</v>
      </c>
      <c r="JO22" s="25">
        <v>4601</v>
      </c>
      <c r="JP22" s="18">
        <v>0</v>
      </c>
      <c r="JQ22" s="18">
        <v>0</v>
      </c>
      <c r="JR22" s="18">
        <v>130</v>
      </c>
      <c r="JS22" s="18">
        <v>0</v>
      </c>
      <c r="JT22" s="18">
        <v>0</v>
      </c>
      <c r="JU22" s="18">
        <v>0</v>
      </c>
      <c r="JV22" s="18">
        <v>0</v>
      </c>
      <c r="JW22" s="18">
        <v>414</v>
      </c>
      <c r="JX22" s="17">
        <f t="shared" si="75"/>
        <v>8.0466472303206998E-2</v>
      </c>
      <c r="JY22" s="17">
        <f t="shared" si="76"/>
        <v>0.91953352769679297</v>
      </c>
      <c r="JZ22" s="25">
        <v>1679</v>
      </c>
      <c r="KA22" s="25">
        <v>1557</v>
      </c>
      <c r="KB22" s="18">
        <v>0</v>
      </c>
      <c r="KC22" s="18">
        <v>0</v>
      </c>
      <c r="KD22" s="18">
        <v>2</v>
      </c>
      <c r="KE22" s="18">
        <v>0</v>
      </c>
      <c r="KF22" s="18">
        <v>0</v>
      </c>
      <c r="KG22" s="18">
        <v>0</v>
      </c>
      <c r="KH22" s="18">
        <v>0</v>
      </c>
      <c r="KI22" s="18">
        <v>120</v>
      </c>
      <c r="KJ22" s="17">
        <f t="shared" si="77"/>
        <v>7.1471113758189403E-2</v>
      </c>
      <c r="KK22" s="25">
        <v>3466</v>
      </c>
      <c r="KL22" s="25">
        <v>3044</v>
      </c>
      <c r="KM22" s="18">
        <v>0</v>
      </c>
      <c r="KN22" s="18">
        <v>0</v>
      </c>
      <c r="KO22" s="18">
        <v>128</v>
      </c>
      <c r="KP22" s="18">
        <v>0</v>
      </c>
      <c r="KQ22" s="18">
        <v>0</v>
      </c>
      <c r="KR22" s="18">
        <v>0</v>
      </c>
      <c r="KS22" s="18">
        <v>0</v>
      </c>
      <c r="KT22" s="18">
        <v>294</v>
      </c>
      <c r="KU22" s="69">
        <f t="shared" si="78"/>
        <v>8.4824004616272361E-2</v>
      </c>
      <c r="KV22" s="27">
        <v>7123</v>
      </c>
      <c r="KW22" s="25">
        <v>6664</v>
      </c>
      <c r="KX22" s="18">
        <v>459</v>
      </c>
      <c r="KY22" s="59">
        <v>6.4439140811455853E-2</v>
      </c>
      <c r="KZ22" s="18">
        <v>227</v>
      </c>
      <c r="LA22" s="18">
        <v>175</v>
      </c>
      <c r="LB22" s="18">
        <v>233</v>
      </c>
      <c r="LC22" s="18">
        <v>213</v>
      </c>
      <c r="LD22" s="25">
        <v>3603</v>
      </c>
      <c r="LE22" s="25">
        <v>3369</v>
      </c>
      <c r="LF22" s="18">
        <v>234</v>
      </c>
      <c r="LG22" s="59">
        <v>6.4945878434637797E-2</v>
      </c>
      <c r="LH22" s="25">
        <v>3520</v>
      </c>
      <c r="LI22" s="25">
        <v>3295</v>
      </c>
      <c r="LJ22" s="18">
        <v>225</v>
      </c>
      <c r="LK22" s="35">
        <v>6.3920454545454544E-2</v>
      </c>
      <c r="LL22" s="43">
        <v>1212</v>
      </c>
      <c r="LM22" s="18">
        <v>0</v>
      </c>
      <c r="LN22" s="18">
        <v>580</v>
      </c>
      <c r="LO22" s="18">
        <v>619</v>
      </c>
      <c r="LP22" s="18">
        <v>11</v>
      </c>
      <c r="LQ22" s="18">
        <v>0</v>
      </c>
      <c r="LR22" s="18">
        <v>2</v>
      </c>
      <c r="LS22" s="23">
        <f t="shared" si="79"/>
        <v>1.6501650165016502E-3</v>
      </c>
      <c r="LT22" s="23">
        <f t="shared" si="80"/>
        <v>0.99834983498349839</v>
      </c>
      <c r="LU22" s="17">
        <f t="shared" si="81"/>
        <v>0.47854785478547857</v>
      </c>
      <c r="LV22" s="18">
        <v>1212</v>
      </c>
      <c r="LW22" s="18">
        <v>2</v>
      </c>
      <c r="LX22" s="18">
        <v>52</v>
      </c>
      <c r="LY22" s="18">
        <v>60</v>
      </c>
      <c r="LZ22" s="18">
        <v>236</v>
      </c>
      <c r="MA22" s="18">
        <v>1</v>
      </c>
      <c r="MB22" s="18">
        <v>775</v>
      </c>
      <c r="MC22" s="18">
        <v>86</v>
      </c>
      <c r="MD22" s="18">
        <v>0</v>
      </c>
      <c r="ME22" s="18">
        <v>0</v>
      </c>
      <c r="MF22" s="18">
        <v>0</v>
      </c>
      <c r="MG22" s="17">
        <f t="shared" si="82"/>
        <v>0.71122112211221122</v>
      </c>
      <c r="MH22" s="17">
        <f t="shared" si="83"/>
        <v>9.405940594059406E-2</v>
      </c>
      <c r="MI22" s="18">
        <v>1212</v>
      </c>
      <c r="MJ22" s="18">
        <v>1</v>
      </c>
      <c r="MK22" s="18">
        <v>21</v>
      </c>
      <c r="ML22" s="18">
        <v>31</v>
      </c>
      <c r="MM22" s="18">
        <v>212</v>
      </c>
      <c r="MN22" s="18">
        <v>1</v>
      </c>
      <c r="MO22" s="18">
        <v>863</v>
      </c>
      <c r="MP22" s="18">
        <v>83</v>
      </c>
      <c r="MQ22" s="18">
        <v>0</v>
      </c>
      <c r="MR22" s="18">
        <v>0</v>
      </c>
      <c r="MS22" s="18">
        <v>0</v>
      </c>
      <c r="MT22" s="17">
        <f t="shared" si="84"/>
        <v>0.11221122112211221</v>
      </c>
      <c r="MU22" s="69">
        <f t="shared" si="85"/>
        <v>0.2863036303630363</v>
      </c>
      <c r="MV22" s="43">
        <v>1212</v>
      </c>
      <c r="MW22" s="18">
        <v>179</v>
      </c>
      <c r="MX22" s="18">
        <v>1</v>
      </c>
      <c r="MY22" s="18">
        <v>677</v>
      </c>
      <c r="MZ22" s="18">
        <v>80</v>
      </c>
      <c r="NA22" s="18">
        <v>4</v>
      </c>
      <c r="NB22" s="18">
        <v>98</v>
      </c>
      <c r="NC22" s="18">
        <v>161</v>
      </c>
      <c r="ND22" s="18">
        <v>12</v>
      </c>
      <c r="NE22" s="17">
        <f t="shared" si="86"/>
        <v>0.1476897689768977</v>
      </c>
      <c r="NF22" s="10">
        <f t="shared" si="87"/>
        <v>1037.5206270627064</v>
      </c>
      <c r="NG22" s="17">
        <f t="shared" si="88"/>
        <v>0.28382838283828382</v>
      </c>
      <c r="NH22" s="18">
        <v>1212</v>
      </c>
      <c r="NI22" s="18">
        <v>5</v>
      </c>
      <c r="NJ22" s="18">
        <v>0</v>
      </c>
      <c r="NK22" s="18">
        <v>0</v>
      </c>
      <c r="NL22" s="18">
        <v>3</v>
      </c>
      <c r="NM22" s="18">
        <v>1202</v>
      </c>
      <c r="NN22" s="18">
        <v>2</v>
      </c>
      <c r="NO22" s="18">
        <v>0</v>
      </c>
      <c r="NP22" s="18">
        <v>0</v>
      </c>
      <c r="NQ22" s="32">
        <v>0</v>
      </c>
      <c r="NR22" s="43">
        <v>1212</v>
      </c>
      <c r="NS22" s="37">
        <f t="shared" si="89"/>
        <v>0.48514851485148514</v>
      </c>
      <c r="NT22" s="37">
        <f t="shared" si="90"/>
        <v>0.1309108365893098</v>
      </c>
      <c r="NU22" s="37">
        <f t="shared" si="91"/>
        <v>2.0612244897959182</v>
      </c>
      <c r="NV22" s="17">
        <f t="shared" si="92"/>
        <v>0.41855476884631398</v>
      </c>
      <c r="NW22" s="10">
        <f t="shared" si="93"/>
        <v>834</v>
      </c>
      <c r="NX22" s="17">
        <f t="shared" si="94"/>
        <v>0.68811881188118806</v>
      </c>
      <c r="NY22" s="19">
        <f t="shared" si="95"/>
        <v>1.5030005947124656E-2</v>
      </c>
      <c r="NZ22" s="18">
        <v>378</v>
      </c>
      <c r="OA22" s="18">
        <v>137</v>
      </c>
      <c r="OB22" s="18">
        <v>5</v>
      </c>
      <c r="OC22" s="18">
        <v>52</v>
      </c>
      <c r="OD22" s="18">
        <v>14</v>
      </c>
      <c r="OE22" s="18">
        <v>2</v>
      </c>
      <c r="OF22" s="17">
        <f t="shared" si="96"/>
        <v>4.2904290429042903E-2</v>
      </c>
      <c r="OG22" s="17">
        <f t="shared" si="97"/>
        <v>0.31188118811881188</v>
      </c>
      <c r="OH22" s="17">
        <f t="shared" si="98"/>
        <v>0.11303630363036303</v>
      </c>
      <c r="OI22" s="69">
        <f t="shared" si="99"/>
        <v>1.155115511551155E-2</v>
      </c>
      <c r="OJ22" s="43">
        <v>1212</v>
      </c>
      <c r="OK22" s="18">
        <v>3</v>
      </c>
      <c r="OL22" s="18">
        <v>222</v>
      </c>
      <c r="OM22" s="18">
        <v>6</v>
      </c>
      <c r="ON22" s="18">
        <v>1</v>
      </c>
      <c r="OO22" s="18">
        <v>10</v>
      </c>
      <c r="OP22" s="18">
        <v>0</v>
      </c>
      <c r="OQ22" s="18">
        <v>671</v>
      </c>
      <c r="OR22" s="69">
        <f t="shared" si="100"/>
        <v>0.18646864686468648</v>
      </c>
      <c r="OS22" s="85">
        <v>3568</v>
      </c>
      <c r="OT22" s="22">
        <v>3568</v>
      </c>
      <c r="OU22" s="38">
        <f t="shared" si="101"/>
        <v>0.94667020429822235</v>
      </c>
      <c r="OV22" s="39">
        <v>0.36211883408071749</v>
      </c>
      <c r="OW22" s="22">
        <v>129204</v>
      </c>
      <c r="OX22" s="36">
        <f t="shared" si="102"/>
        <v>5286769.2719999999</v>
      </c>
      <c r="OY22" s="36">
        <f t="shared" si="103"/>
        <v>241747.6326063819</v>
      </c>
      <c r="OZ22" s="22">
        <v>50</v>
      </c>
      <c r="PA22" s="22">
        <v>50</v>
      </c>
      <c r="PB22" s="38">
        <f t="shared" si="104"/>
        <v>1.3266118333775537E-2</v>
      </c>
      <c r="PC22" s="39">
        <v>0.48899999999999999</v>
      </c>
      <c r="PD22" s="22">
        <v>2445</v>
      </c>
      <c r="PE22" s="40">
        <f t="shared" si="105"/>
        <v>100044.51</v>
      </c>
      <c r="PF22" s="36">
        <f t="shared" si="106"/>
        <v>15357.843831569577</v>
      </c>
      <c r="PG22" s="22">
        <v>94</v>
      </c>
      <c r="PH22" s="22">
        <v>94</v>
      </c>
      <c r="PI22" s="38">
        <f t="shared" si="107"/>
        <v>2.494030246749801E-2</v>
      </c>
      <c r="PJ22" s="39">
        <v>7.9255319148936174E-2</v>
      </c>
      <c r="PK22" s="22">
        <v>745</v>
      </c>
      <c r="PL22" s="41">
        <f t="shared" si="108"/>
        <v>30483.91</v>
      </c>
      <c r="PM22" s="36">
        <f t="shared" si="109"/>
        <v>7684.1828372554173</v>
      </c>
      <c r="PN22" s="22">
        <v>27</v>
      </c>
      <c r="PO22" s="22">
        <v>27</v>
      </c>
      <c r="PP22" s="38">
        <f t="shared" si="110"/>
        <v>7.1637039002387902E-3</v>
      </c>
      <c r="PQ22" s="39">
        <v>0.36148148148148146</v>
      </c>
      <c r="PR22" s="22">
        <v>976</v>
      </c>
      <c r="PS22" s="41">
        <f t="shared" si="111"/>
        <v>39935.968000000001</v>
      </c>
      <c r="PT22" s="36">
        <f t="shared" si="112"/>
        <v>3540.1954634669473</v>
      </c>
      <c r="PU22" s="22"/>
      <c r="PV22" s="22"/>
      <c r="PW22" s="38">
        <f t="shared" si="113"/>
        <v>0</v>
      </c>
      <c r="PX22" s="39">
        <v>0</v>
      </c>
      <c r="PY22" s="22"/>
      <c r="PZ22" s="36">
        <f t="shared" si="114"/>
        <v>0</v>
      </c>
      <c r="QA22" s="22"/>
      <c r="QB22" s="22"/>
      <c r="QC22" s="39">
        <v>0</v>
      </c>
      <c r="QD22" s="22"/>
      <c r="QE22" s="22">
        <f t="shared" si="115"/>
        <v>0</v>
      </c>
      <c r="QF22" s="22"/>
      <c r="QG22" s="22">
        <v>30</v>
      </c>
      <c r="QH22" s="22">
        <v>30</v>
      </c>
      <c r="QI22" s="38">
        <f t="shared" si="116"/>
        <v>7.9596710002653222E-3</v>
      </c>
      <c r="QJ22" s="39">
        <v>0.13733333333333334</v>
      </c>
      <c r="QK22" s="22">
        <v>412</v>
      </c>
      <c r="QL22" s="42">
        <f t="shared" si="117"/>
        <v>34.212479999999999</v>
      </c>
      <c r="QM22" s="22">
        <f t="shared" si="118"/>
        <v>0</v>
      </c>
      <c r="QN22" s="22"/>
      <c r="QO22" s="22"/>
      <c r="QP22" s="38">
        <f t="shared" si="119"/>
        <v>0</v>
      </c>
      <c r="QQ22" s="39">
        <v>0</v>
      </c>
      <c r="QR22" s="22"/>
      <c r="QS22" s="36">
        <f t="shared" si="120"/>
        <v>0</v>
      </c>
      <c r="QT22" s="22"/>
      <c r="QU22" s="22"/>
      <c r="QV22" s="38">
        <f t="shared" si="121"/>
        <v>0</v>
      </c>
      <c r="QW22" s="39">
        <v>0</v>
      </c>
      <c r="QX22" s="22"/>
      <c r="QY22" s="36">
        <f t="shared" si="122"/>
        <v>0</v>
      </c>
      <c r="QZ22" s="22"/>
      <c r="RA22" s="22"/>
      <c r="RB22" s="38">
        <f t="shared" si="123"/>
        <v>0</v>
      </c>
      <c r="RC22" s="39">
        <v>0</v>
      </c>
      <c r="RD22" s="22"/>
      <c r="RE22" s="36">
        <f t="shared" si="124"/>
        <v>0</v>
      </c>
      <c r="RF22" s="10">
        <f t="shared" si="125"/>
        <v>3769</v>
      </c>
      <c r="RG22" s="10">
        <f t="shared" si="126"/>
        <v>3769</v>
      </c>
      <c r="RH22" s="17">
        <f t="shared" si="127"/>
        <v>4.8475073728670775E-3</v>
      </c>
      <c r="RI22" s="17">
        <f t="shared" si="128"/>
        <v>1.1074980053869831E-4</v>
      </c>
      <c r="RJ22" s="17">
        <f t="shared" si="129"/>
        <v>0.90081967795411377</v>
      </c>
      <c r="RK22" s="17">
        <f t="shared" si="130"/>
        <v>5.7227645976372046E-2</v>
      </c>
      <c r="RL22" s="17">
        <f t="shared" si="131"/>
        <v>1.3191764084355802E-2</v>
      </c>
      <c r="RM22" s="17">
        <f t="shared" si="132"/>
        <v>0</v>
      </c>
      <c r="RN22" s="17">
        <f t="shared" si="133"/>
        <v>0</v>
      </c>
      <c r="RO22" s="17">
        <f t="shared" si="134"/>
        <v>0</v>
      </c>
      <c r="RP22" s="17">
        <f t="shared" si="135"/>
        <v>0</v>
      </c>
      <c r="RQ22" s="17">
        <f t="shared" si="136"/>
        <v>1.2748532377891819E-4</v>
      </c>
      <c r="RR22" s="36">
        <f t="shared" si="137"/>
        <v>268364.06721867382</v>
      </c>
      <c r="RS22" s="36">
        <f t="shared" si="138"/>
        <v>37.675707878516612</v>
      </c>
      <c r="RT22" s="10">
        <f t="shared" si="139"/>
        <v>0</v>
      </c>
      <c r="RU22" s="17">
        <f t="shared" si="140"/>
        <v>0</v>
      </c>
      <c r="RV22" s="37">
        <f t="shared" si="141"/>
        <v>1.889891217829663</v>
      </c>
      <c r="RW22" s="36">
        <f t="shared" si="142"/>
        <v>0.52913098413589776</v>
      </c>
      <c r="RX22" s="85">
        <v>-4.6265650000000003</v>
      </c>
      <c r="RY22" s="93">
        <v>14</v>
      </c>
      <c r="RZ22" s="43" t="b">
        <v>0</v>
      </c>
      <c r="SA22" s="18" t="b">
        <v>0</v>
      </c>
      <c r="SB22" s="18" t="b">
        <v>0</v>
      </c>
      <c r="SC22" s="18" t="b">
        <v>0</v>
      </c>
      <c r="SD22" s="18" t="b">
        <v>0</v>
      </c>
      <c r="SE22" s="32" t="b">
        <v>0</v>
      </c>
      <c r="SF22" s="43" t="b">
        <v>0</v>
      </c>
      <c r="SG22" s="18" t="b">
        <v>0</v>
      </c>
      <c r="SH22" s="18"/>
      <c r="SI22" s="18"/>
      <c r="SJ22" s="18"/>
      <c r="SK22" s="18"/>
      <c r="SL22" s="18"/>
      <c r="SM22" s="18"/>
      <c r="SN22" s="18"/>
      <c r="SO22" s="18"/>
      <c r="SP22" s="18"/>
      <c r="SQ22" s="17">
        <f t="shared" si="143"/>
        <v>0</v>
      </c>
      <c r="SR22" s="17">
        <f t="shared" si="144"/>
        <v>0</v>
      </c>
      <c r="SS22" s="17">
        <f t="shared" si="145"/>
        <v>0</v>
      </c>
      <c r="ST22" s="17">
        <f t="shared" si="146"/>
        <v>0</v>
      </c>
      <c r="SU22" s="17">
        <f t="shared" si="147"/>
        <v>0</v>
      </c>
      <c r="SV22" s="17">
        <f t="shared" si="181"/>
        <v>0</v>
      </c>
      <c r="SW22" s="17">
        <f t="shared" si="149"/>
        <v>0</v>
      </c>
      <c r="SX22" s="17">
        <f t="shared" si="150"/>
        <v>0</v>
      </c>
      <c r="SY22" s="17">
        <f t="shared" si="151"/>
        <v>0</v>
      </c>
      <c r="SZ22" s="17">
        <f t="shared" si="152"/>
        <v>0</v>
      </c>
      <c r="TA22" s="17">
        <f t="shared" si="153"/>
        <v>0</v>
      </c>
      <c r="TB22" s="24">
        <f t="shared" si="154"/>
        <v>620</v>
      </c>
      <c r="TC22" s="69">
        <f t="shared" si="155"/>
        <v>1</v>
      </c>
      <c r="TD22" s="17">
        <f t="shared" si="177"/>
        <v>2.6014568158168575E-6</v>
      </c>
      <c r="TE22" s="95">
        <v>3</v>
      </c>
      <c r="TF22" s="71"/>
      <c r="TG22" s="71"/>
      <c r="TH22" s="71">
        <v>1</v>
      </c>
      <c r="TI22" s="71"/>
      <c r="TJ22" s="71"/>
      <c r="TK22" s="71">
        <v>1</v>
      </c>
      <c r="TL22" s="71"/>
      <c r="TM22" s="71">
        <v>1</v>
      </c>
      <c r="TN22" s="71"/>
      <c r="TO22" s="71"/>
      <c r="TP22" s="71"/>
      <c r="TQ22" s="71"/>
      <c r="TR22" s="72">
        <v>3</v>
      </c>
      <c r="TS22" s="72"/>
      <c r="TT22" s="72"/>
      <c r="TU22" s="72"/>
      <c r="TV22" s="72">
        <v>1</v>
      </c>
      <c r="TW22" s="72">
        <v>3</v>
      </c>
      <c r="TX22" s="72"/>
      <c r="TY22" s="72"/>
      <c r="TZ22" s="72"/>
      <c r="UA22" s="72"/>
      <c r="UB22" s="72">
        <v>9</v>
      </c>
      <c r="UC22" s="72"/>
      <c r="UD22" s="72"/>
      <c r="UE22" s="72"/>
      <c r="UF22" s="72"/>
      <c r="UG22" s="72">
        <v>3</v>
      </c>
      <c r="UH22" s="72"/>
      <c r="UI22" s="72"/>
      <c r="UJ22" s="73">
        <v>3</v>
      </c>
      <c r="UK22" s="73"/>
      <c r="UL22" s="73"/>
      <c r="UM22" s="73"/>
      <c r="UN22" s="73">
        <v>2</v>
      </c>
      <c r="UO22" s="73">
        <v>7</v>
      </c>
      <c r="UP22" s="73"/>
      <c r="UQ22" s="73"/>
      <c r="UR22" s="73">
        <v>1</v>
      </c>
      <c r="US22" s="73">
        <v>9</v>
      </c>
      <c r="UT22" s="73"/>
      <c r="UU22" s="73"/>
      <c r="UV22" s="73"/>
      <c r="UW22" s="73"/>
      <c r="UX22" s="73"/>
      <c r="UY22" s="73">
        <v>3</v>
      </c>
      <c r="UZ22" s="73"/>
      <c r="VA22" s="73"/>
      <c r="VB22" s="73">
        <v>3</v>
      </c>
      <c r="VC22" s="73"/>
      <c r="VD22" s="73"/>
      <c r="VE22" s="73"/>
      <c r="VF22" s="73">
        <v>1</v>
      </c>
      <c r="VG22" s="73">
        <v>7</v>
      </c>
      <c r="VH22" s="73"/>
      <c r="VI22" s="73"/>
      <c r="VJ22" s="73">
        <v>1</v>
      </c>
      <c r="VK22" s="73">
        <v>13</v>
      </c>
      <c r="VL22" s="73"/>
      <c r="VM22" s="73"/>
      <c r="VN22" s="73"/>
      <c r="VO22" s="73"/>
      <c r="VP22" s="73">
        <v>3</v>
      </c>
      <c r="VQ22" s="73"/>
      <c r="VR22" s="73"/>
      <c r="VS22" s="73">
        <v>1</v>
      </c>
      <c r="VT22" s="73"/>
      <c r="VU22" s="73"/>
      <c r="VV22" s="73"/>
      <c r="VW22" s="73">
        <v>2</v>
      </c>
      <c r="VX22" s="73">
        <v>9</v>
      </c>
      <c r="VY22" s="73"/>
      <c r="VZ22" s="73"/>
      <c r="WA22" s="73">
        <v>2</v>
      </c>
      <c r="WB22" s="73"/>
      <c r="WC22" s="73"/>
      <c r="WD22" s="73"/>
      <c r="WE22" s="73"/>
      <c r="WF22" s="73"/>
      <c r="WG22" s="73"/>
      <c r="WH22" s="73"/>
      <c r="WI22" s="73"/>
      <c r="WJ22" s="73"/>
      <c r="WK22" s="73"/>
      <c r="WL22" s="73"/>
      <c r="WM22" s="73"/>
      <c r="WN22" s="73"/>
      <c r="WO22" s="22">
        <f t="shared" si="156"/>
        <v>13</v>
      </c>
      <c r="WP22" s="22">
        <f t="shared" si="157"/>
        <v>0</v>
      </c>
      <c r="WQ22" s="22">
        <f t="shared" si="158"/>
        <v>0</v>
      </c>
      <c r="WR22" s="22">
        <f t="shared" si="159"/>
        <v>0</v>
      </c>
      <c r="WS22" s="22">
        <f t="shared" si="160"/>
        <v>7</v>
      </c>
      <c r="WT22" s="22">
        <f t="shared" si="161"/>
        <v>17</v>
      </c>
      <c r="WU22" s="22">
        <f t="shared" si="162"/>
        <v>0</v>
      </c>
      <c r="WV22" s="22">
        <f t="shared" si="163"/>
        <v>0</v>
      </c>
      <c r="WW22" s="22">
        <f t="shared" si="164"/>
        <v>5</v>
      </c>
      <c r="WX22" s="22">
        <f t="shared" si="165"/>
        <v>0</v>
      </c>
      <c r="WY22" s="22">
        <f t="shared" si="166"/>
        <v>32</v>
      </c>
      <c r="WZ22" s="22">
        <f t="shared" si="167"/>
        <v>0</v>
      </c>
      <c r="XA22" s="22">
        <f t="shared" si="168"/>
        <v>0</v>
      </c>
      <c r="XB22" s="22">
        <f t="shared" si="169"/>
        <v>0</v>
      </c>
      <c r="XC22" s="22">
        <f t="shared" si="170"/>
        <v>0</v>
      </c>
      <c r="XD22" s="22">
        <f t="shared" si="171"/>
        <v>0</v>
      </c>
      <c r="XE22" s="22">
        <f t="shared" si="172"/>
        <v>9</v>
      </c>
      <c r="XF22" s="22">
        <f t="shared" si="173"/>
        <v>0</v>
      </c>
      <c r="XG22" s="93">
        <f t="shared" si="174"/>
        <v>0</v>
      </c>
    </row>
    <row r="23" spans="1:631" ht="17.100000000000001" customHeight="1" x14ac:dyDescent="0.2">
      <c r="A23" s="101"/>
      <c r="B23" s="27" t="s">
        <v>6</v>
      </c>
      <c r="C23" s="535" t="s">
        <v>7</v>
      </c>
      <c r="D23" s="25" t="s">
        <v>37</v>
      </c>
      <c r="E23" s="535" t="s">
        <v>38</v>
      </c>
      <c r="F23" s="25" t="s">
        <v>44</v>
      </c>
      <c r="G23" s="535" t="s">
        <v>45</v>
      </c>
      <c r="H23" s="25">
        <v>24</v>
      </c>
      <c r="I23" s="28">
        <v>4</v>
      </c>
      <c r="J23" s="17">
        <f t="shared" si="0"/>
        <v>4.0619520748100525E-2</v>
      </c>
      <c r="K23" s="17">
        <f t="shared" si="1"/>
        <v>2.3670368205727654E-2</v>
      </c>
      <c r="L23" s="17">
        <f t="shared" si="2"/>
        <v>1</v>
      </c>
      <c r="M23" s="17">
        <f t="shared" si="3"/>
        <v>7.585145192826491E-2</v>
      </c>
      <c r="N23" s="17">
        <f t="shared" si="4"/>
        <v>0.43153290224419932</v>
      </c>
      <c r="O23" s="17">
        <f t="shared" si="5"/>
        <v>8.5330216247808302E-2</v>
      </c>
      <c r="P23" s="17">
        <f t="shared" si="6"/>
        <v>0.83147250895302294</v>
      </c>
      <c r="Q23" s="17">
        <f t="shared" si="7"/>
        <v>0.48485671601249491</v>
      </c>
      <c r="R23" s="69">
        <f t="shared" si="8"/>
        <v>0.79656160458452718</v>
      </c>
      <c r="S23" s="422">
        <f t="shared" si="9"/>
        <v>0.41887725432490508</v>
      </c>
      <c r="T23" s="17">
        <f t="shared" si="175"/>
        <v>0.58112274567509492</v>
      </c>
      <c r="U23" s="10">
        <f t="shared" si="10"/>
        <v>6772.9856008432316</v>
      </c>
      <c r="V23" s="32">
        <v>4</v>
      </c>
      <c r="W23" s="550">
        <f t="shared" si="11"/>
        <v>0</v>
      </c>
      <c r="X23" s="550">
        <f t="shared" si="12"/>
        <v>0.30776614321379397</v>
      </c>
      <c r="Y23" s="550">
        <f t="shared" si="13"/>
        <v>0.69223385678620608</v>
      </c>
      <c r="Z23" s="551">
        <f t="shared" si="14"/>
        <v>8067.9856008432316</v>
      </c>
      <c r="AA23" s="426">
        <f t="shared" si="15"/>
        <v>3.8610038610038609E-2</v>
      </c>
      <c r="AB23" s="59">
        <f t="shared" si="16"/>
        <v>0.8120377454730936</v>
      </c>
      <c r="AC23" s="59">
        <f t="shared" si="17"/>
        <v>0.29060479269684292</v>
      </c>
      <c r="AD23" s="59">
        <f t="shared" si="18"/>
        <v>0.43153290224419932</v>
      </c>
      <c r="AE23" s="59">
        <f t="shared" si="19"/>
        <v>0.51514328398750509</v>
      </c>
      <c r="AF23" s="59">
        <f t="shared" si="20"/>
        <v>0.95499707773232023</v>
      </c>
      <c r="AG23" s="59">
        <f t="shared" si="21"/>
        <v>0.85622443015780247</v>
      </c>
      <c r="AH23" s="59">
        <f t="shared" si="22"/>
        <v>8.5330216247808302E-2</v>
      </c>
      <c r="AI23" s="59">
        <f t="shared" si="23"/>
        <v>5.3769725306838108E-2</v>
      </c>
      <c r="AJ23" s="59">
        <f t="shared" si="24"/>
        <v>2.7469316189362946E-2</v>
      </c>
      <c r="AK23" s="59">
        <f t="shared" si="25"/>
        <v>0.16852749104697703</v>
      </c>
      <c r="AL23" s="35">
        <f t="shared" si="26"/>
        <v>1</v>
      </c>
      <c r="AM23" s="27">
        <v>11655</v>
      </c>
      <c r="AN23" s="25">
        <v>5855</v>
      </c>
      <c r="AO23" s="25">
        <v>5800</v>
      </c>
      <c r="AP23" s="17">
        <f t="shared" si="27"/>
        <v>2.2637110531232484E-4</v>
      </c>
      <c r="AQ23" s="63">
        <v>100.94827586206895</v>
      </c>
      <c r="AR23" s="58">
        <v>5323.0580793299996</v>
      </c>
      <c r="AS23" s="24">
        <f t="shared" si="28"/>
        <v>2.1895308723490365</v>
      </c>
      <c r="AT23" s="17">
        <f t="shared" si="29"/>
        <v>1.8909008941378463E-3</v>
      </c>
      <c r="AU23" s="25">
        <v>11635</v>
      </c>
      <c r="AV23" s="25">
        <v>5843</v>
      </c>
      <c r="AW23" s="25">
        <v>5792</v>
      </c>
      <c r="AX23" s="18">
        <v>20</v>
      </c>
      <c r="AY23" s="18">
        <v>12</v>
      </c>
      <c r="AZ23" s="18">
        <v>8</v>
      </c>
      <c r="BA23" s="18">
        <v>450</v>
      </c>
      <c r="BB23" s="18">
        <v>237</v>
      </c>
      <c r="BC23" s="18">
        <v>213</v>
      </c>
      <c r="BD23" s="63">
        <v>111.26760563380283</v>
      </c>
      <c r="BE23" s="25">
        <v>11205</v>
      </c>
      <c r="BF23" s="25">
        <v>5618</v>
      </c>
      <c r="BG23" s="25">
        <v>5587</v>
      </c>
      <c r="BH23" s="63">
        <v>100.55485949525685</v>
      </c>
      <c r="BI23" s="17">
        <v>3.8610038610038609E-2</v>
      </c>
      <c r="BJ23" s="25">
        <v>3793</v>
      </c>
      <c r="BK23" s="25">
        <v>7363</v>
      </c>
      <c r="BL23" s="18">
        <v>499</v>
      </c>
      <c r="BM23" s="17">
        <v>0.58291457286432158</v>
      </c>
      <c r="BN23" s="10">
        <f t="shared" si="30"/>
        <v>4861.130653266332</v>
      </c>
      <c r="BO23" s="29">
        <v>0.51514328398750509</v>
      </c>
      <c r="BP23" s="30">
        <f t="shared" si="31"/>
        <v>0.48485671601249491</v>
      </c>
      <c r="BQ23" s="31">
        <v>6.777128887681652</v>
      </c>
      <c r="BR23" s="25">
        <v>7862</v>
      </c>
      <c r="BS23" s="25">
        <v>3601</v>
      </c>
      <c r="BT23" s="25">
        <v>3813</v>
      </c>
      <c r="BU23" s="18">
        <v>399</v>
      </c>
      <c r="BV23" s="18">
        <v>48</v>
      </c>
      <c r="BW23" s="18">
        <v>1</v>
      </c>
      <c r="BX23" s="25">
        <v>1711</v>
      </c>
      <c r="BY23" s="25">
        <v>1502</v>
      </c>
      <c r="BZ23" s="18">
        <v>209</v>
      </c>
      <c r="CA23" s="59">
        <v>0.12215078901227353</v>
      </c>
      <c r="CB23" s="25">
        <v>11635</v>
      </c>
      <c r="CC23" s="18">
        <v>20</v>
      </c>
      <c r="CD23" s="17">
        <f t="shared" si="32"/>
        <v>1.7189514396218307E-3</v>
      </c>
      <c r="CE23" s="18">
        <v>14</v>
      </c>
      <c r="CF23" s="18">
        <v>43</v>
      </c>
      <c r="CG23" s="18">
        <v>67</v>
      </c>
      <c r="CH23" s="18">
        <v>157</v>
      </c>
      <c r="CI23" s="18">
        <v>221</v>
      </c>
      <c r="CJ23" s="18">
        <v>289</v>
      </c>
      <c r="CK23" s="18">
        <v>290</v>
      </c>
      <c r="CL23" s="18">
        <v>351</v>
      </c>
      <c r="CM23" s="18">
        <v>279</v>
      </c>
      <c r="CN23" s="26">
        <v>6.8001168907071889</v>
      </c>
      <c r="CO23" s="33">
        <v>1711</v>
      </c>
      <c r="CP23" s="34">
        <f t="shared" si="33"/>
        <v>6.8118059614260664</v>
      </c>
      <c r="CQ23" s="10">
        <v>0</v>
      </c>
      <c r="CR23" s="10">
        <v>0</v>
      </c>
      <c r="CS23" s="10">
        <v>1</v>
      </c>
      <c r="CT23" s="10">
        <v>284</v>
      </c>
      <c r="CU23" s="10">
        <v>1424</v>
      </c>
      <c r="CV23" s="10">
        <v>2</v>
      </c>
      <c r="CW23" s="10">
        <v>0</v>
      </c>
      <c r="CX23" s="10">
        <v>0</v>
      </c>
      <c r="CY23" s="25">
        <v>1711</v>
      </c>
      <c r="CZ23" s="25">
        <v>1696</v>
      </c>
      <c r="DA23" s="18">
        <v>0</v>
      </c>
      <c r="DB23" s="18">
        <v>2</v>
      </c>
      <c r="DC23" s="18">
        <v>10</v>
      </c>
      <c r="DD23" s="18">
        <v>1</v>
      </c>
      <c r="DE23" s="18">
        <v>2</v>
      </c>
      <c r="DF23" s="25">
        <v>1711</v>
      </c>
      <c r="DG23" s="25">
        <v>1320</v>
      </c>
      <c r="DH23" s="18">
        <v>313</v>
      </c>
      <c r="DI23" s="18">
        <v>1</v>
      </c>
      <c r="DJ23" s="18">
        <v>76</v>
      </c>
      <c r="DK23" s="18">
        <v>1</v>
      </c>
      <c r="DL23" s="18">
        <v>0</v>
      </c>
      <c r="DM23" s="25">
        <f t="shared" si="34"/>
        <v>11104.590882524839</v>
      </c>
      <c r="DN23" s="17">
        <f t="shared" si="35"/>
        <v>4.4418468731735827E-2</v>
      </c>
      <c r="DO23" s="17">
        <f t="shared" si="36"/>
        <v>5.8445353594389242E-4</v>
      </c>
      <c r="DP23" s="23">
        <f t="shared" si="37"/>
        <v>0.95499707773232023</v>
      </c>
      <c r="DQ23" s="23">
        <f t="shared" si="38"/>
        <v>4.5002922267679768E-2</v>
      </c>
      <c r="DR23" s="25">
        <v>1711</v>
      </c>
      <c r="DS23" s="18">
        <v>1</v>
      </c>
      <c r="DT23" s="25">
        <v>1519</v>
      </c>
      <c r="DU23" s="18">
        <v>2</v>
      </c>
      <c r="DV23" s="18">
        <v>185</v>
      </c>
      <c r="DW23" s="18">
        <v>4</v>
      </c>
      <c r="DX23" s="18">
        <v>0</v>
      </c>
      <c r="DY23" s="18">
        <v>0</v>
      </c>
      <c r="DZ23" s="17">
        <f t="shared" si="39"/>
        <v>0.99766218585622446</v>
      </c>
      <c r="EA23" s="17">
        <f t="shared" si="40"/>
        <v>2.3378141437755406E-3</v>
      </c>
      <c r="EB23" s="10">
        <v>1711</v>
      </c>
      <c r="EC23" s="10">
        <v>1461</v>
      </c>
      <c r="ED23" s="10">
        <v>4</v>
      </c>
      <c r="EE23" s="10">
        <v>242</v>
      </c>
      <c r="EF23" s="17">
        <f t="shared" si="41"/>
        <v>0.14143775569842199</v>
      </c>
      <c r="EG23" s="10">
        <v>0</v>
      </c>
      <c r="EH23" s="10">
        <v>4</v>
      </c>
      <c r="EI23" s="17">
        <f t="shared" si="42"/>
        <v>0.85622443015780247</v>
      </c>
      <c r="EJ23" s="17">
        <f t="shared" si="43"/>
        <v>0</v>
      </c>
      <c r="EK23" s="69">
        <f t="shared" si="44"/>
        <v>2.3670368205727654E-2</v>
      </c>
      <c r="EL23" s="27">
        <v>7842</v>
      </c>
      <c r="EM23" s="25">
        <v>6368</v>
      </c>
      <c r="EN23" s="25">
        <v>1474</v>
      </c>
      <c r="EO23" s="59">
        <v>0.8120377454730936</v>
      </c>
      <c r="EP23" s="25">
        <v>4003</v>
      </c>
      <c r="EQ23" s="25">
        <v>3310</v>
      </c>
      <c r="ER23" s="25">
        <v>693</v>
      </c>
      <c r="ES23" s="59">
        <v>0.82687984011991</v>
      </c>
      <c r="ET23" s="25">
        <v>3839</v>
      </c>
      <c r="EU23" s="25">
        <v>3058</v>
      </c>
      <c r="EV23" s="25">
        <v>781</v>
      </c>
      <c r="EW23" s="59">
        <v>0.79656160458452718</v>
      </c>
      <c r="EX23" s="25">
        <v>247</v>
      </c>
      <c r="EY23" s="25">
        <v>243</v>
      </c>
      <c r="EZ23" s="25">
        <v>4</v>
      </c>
      <c r="FA23" s="59">
        <v>0.98380566801619418</v>
      </c>
      <c r="FB23" s="25">
        <v>7595</v>
      </c>
      <c r="FC23" s="25">
        <v>6125</v>
      </c>
      <c r="FD23" s="25">
        <v>1470</v>
      </c>
      <c r="FE23" s="59">
        <v>0.80645161290322576</v>
      </c>
      <c r="FF23" s="25">
        <v>6668</v>
      </c>
      <c r="FG23" s="25">
        <v>4011</v>
      </c>
      <c r="FH23" s="25">
        <v>2356</v>
      </c>
      <c r="FI23" s="18">
        <v>301</v>
      </c>
      <c r="FJ23" s="23">
        <f t="shared" si="45"/>
        <v>4.514097180563887E-2</v>
      </c>
      <c r="FK23" s="23">
        <f t="shared" si="46"/>
        <v>0.35332933413317336</v>
      </c>
      <c r="FL23" s="36">
        <f t="shared" si="47"/>
        <v>13.325581395348838</v>
      </c>
      <c r="FM23" s="25">
        <v>3355</v>
      </c>
      <c r="FN23" s="25">
        <v>2005</v>
      </c>
      <c r="FO23" s="17">
        <f t="shared" si="48"/>
        <v>0.59761549925484347</v>
      </c>
      <c r="FP23" s="25">
        <v>1218</v>
      </c>
      <c r="FQ23" s="17">
        <f t="shared" si="49"/>
        <v>0.36304023845007449</v>
      </c>
      <c r="FR23" s="18">
        <v>132</v>
      </c>
      <c r="FS23" s="17">
        <f t="shared" si="50"/>
        <v>3.9344262295081971E-2</v>
      </c>
      <c r="FT23" s="25">
        <v>3313</v>
      </c>
      <c r="FU23" s="25">
        <v>2006</v>
      </c>
      <c r="FV23" s="25">
        <v>1138</v>
      </c>
      <c r="FW23" s="17">
        <f t="shared" si="51"/>
        <v>5.1011168125565949E-2</v>
      </c>
      <c r="FX23" s="17">
        <f t="shared" si="52"/>
        <v>0.34349532146091155</v>
      </c>
      <c r="FY23" s="18">
        <v>169</v>
      </c>
      <c r="FZ23" s="25">
        <v>5258</v>
      </c>
      <c r="GA23" s="18">
        <v>1528</v>
      </c>
      <c r="GB23" s="18">
        <v>1461</v>
      </c>
      <c r="GC23" s="18">
        <v>1627</v>
      </c>
      <c r="GD23" s="18">
        <v>589</v>
      </c>
      <c r="GE23" s="18">
        <v>6</v>
      </c>
      <c r="GF23" s="18">
        <v>43</v>
      </c>
      <c r="GG23" s="18">
        <v>0</v>
      </c>
      <c r="GH23" s="18">
        <v>0</v>
      </c>
      <c r="GI23" s="18">
        <v>4</v>
      </c>
      <c r="GJ23" s="10">
        <f t="shared" si="53"/>
        <v>1528</v>
      </c>
      <c r="GK23" s="10">
        <f t="shared" si="178"/>
        <v>3730</v>
      </c>
      <c r="GL23" s="10">
        <f t="shared" si="179"/>
        <v>2269</v>
      </c>
      <c r="GM23" s="10">
        <f t="shared" si="56"/>
        <v>2989</v>
      </c>
      <c r="GN23" s="10">
        <f t="shared" si="180"/>
        <v>642</v>
      </c>
      <c r="GO23" s="17">
        <f t="shared" si="58"/>
        <v>0.29060479269684292</v>
      </c>
      <c r="GP23" s="17">
        <f t="shared" si="59"/>
        <v>0.70939520730315708</v>
      </c>
      <c r="GQ23" s="17">
        <f t="shared" si="60"/>
        <v>0.43153290224419932</v>
      </c>
      <c r="GR23" s="17">
        <f t="shared" si="61"/>
        <v>0.12209965766451122</v>
      </c>
      <c r="GS23" s="17">
        <f t="shared" si="62"/>
        <v>0.57046405477367823</v>
      </c>
      <c r="GT23" s="25">
        <v>2667</v>
      </c>
      <c r="GU23" s="18">
        <v>717</v>
      </c>
      <c r="GV23" s="18">
        <v>690</v>
      </c>
      <c r="GW23" s="18">
        <v>901</v>
      </c>
      <c r="GX23" s="18">
        <v>322</v>
      </c>
      <c r="GY23" s="18">
        <v>4</v>
      </c>
      <c r="GZ23" s="18">
        <v>32</v>
      </c>
      <c r="HA23" s="18">
        <v>0</v>
      </c>
      <c r="HB23" s="18">
        <v>0</v>
      </c>
      <c r="HC23" s="18">
        <v>1</v>
      </c>
      <c r="HD23" s="23">
        <f t="shared" si="63"/>
        <v>0.26884139482564678</v>
      </c>
      <c r="HE23" s="23">
        <f t="shared" si="64"/>
        <v>0.73115860517435316</v>
      </c>
      <c r="HF23" s="23">
        <f t="shared" si="65"/>
        <v>0.47244094488188976</v>
      </c>
      <c r="HG23" s="23">
        <f t="shared" si="66"/>
        <v>0.13460817397825273</v>
      </c>
      <c r="HH23" s="25">
        <v>2591</v>
      </c>
      <c r="HI23" s="18">
        <v>811</v>
      </c>
      <c r="HJ23" s="18">
        <v>771</v>
      </c>
      <c r="HK23" s="18">
        <v>726</v>
      </c>
      <c r="HL23" s="18">
        <v>267</v>
      </c>
      <c r="HM23" s="18">
        <v>2</v>
      </c>
      <c r="HN23" s="18">
        <v>11</v>
      </c>
      <c r="HO23" s="18">
        <v>0</v>
      </c>
      <c r="HP23" s="18">
        <v>0</v>
      </c>
      <c r="HQ23" s="18">
        <v>3</v>
      </c>
      <c r="HR23" s="23">
        <f t="shared" si="67"/>
        <v>0.31300656117329217</v>
      </c>
      <c r="HS23" s="23">
        <f t="shared" si="68"/>
        <v>0.68699343882670783</v>
      </c>
      <c r="HT23" s="80">
        <f t="shared" si="69"/>
        <v>0.38942493245851023</v>
      </c>
      <c r="HU23" s="27">
        <v>9494</v>
      </c>
      <c r="HV23" s="18">
        <v>124</v>
      </c>
      <c r="HW23" s="18">
        <v>60</v>
      </c>
      <c r="HX23" s="18">
        <v>77</v>
      </c>
      <c r="HY23" s="18">
        <v>1983</v>
      </c>
      <c r="HZ23" s="18">
        <v>1711</v>
      </c>
      <c r="IA23" s="18">
        <v>118</v>
      </c>
      <c r="IB23" s="18">
        <v>41</v>
      </c>
      <c r="IC23" s="25">
        <v>2814</v>
      </c>
      <c r="ID23" s="25">
        <v>2087</v>
      </c>
      <c r="IE23" s="18">
        <v>386</v>
      </c>
      <c r="IF23" s="18">
        <v>17</v>
      </c>
      <c r="IG23" s="18">
        <v>76</v>
      </c>
      <c r="IH23" s="17">
        <f t="shared" si="70"/>
        <v>0.40004213187276172</v>
      </c>
      <c r="II23" s="17">
        <f t="shared" si="71"/>
        <v>0.18021908573836107</v>
      </c>
      <c r="IJ23" s="30">
        <f t="shared" si="72"/>
        <v>5.5488018702513147</v>
      </c>
      <c r="IK23" s="17">
        <f t="shared" si="176"/>
        <v>7.585145192826491E-2</v>
      </c>
      <c r="IL23" s="25">
        <v>4815</v>
      </c>
      <c r="IM23" s="18">
        <v>88</v>
      </c>
      <c r="IN23" s="18">
        <v>50</v>
      </c>
      <c r="IO23" s="18">
        <v>64</v>
      </c>
      <c r="IP23" s="18">
        <v>1703</v>
      </c>
      <c r="IQ23" s="18">
        <v>1091</v>
      </c>
      <c r="IR23" s="18">
        <v>61</v>
      </c>
      <c r="IS23" s="18">
        <v>23</v>
      </c>
      <c r="IT23" s="25">
        <v>1427</v>
      </c>
      <c r="IU23" s="25">
        <v>83</v>
      </c>
      <c r="IV23" s="18">
        <v>179</v>
      </c>
      <c r="IW23" s="18">
        <v>8</v>
      </c>
      <c r="IX23" s="18">
        <v>38</v>
      </c>
      <c r="IY23" s="17">
        <f t="shared" si="73"/>
        <v>0.63489096573208725</v>
      </c>
      <c r="IZ23" s="25">
        <v>4679</v>
      </c>
      <c r="JA23" s="18">
        <v>36</v>
      </c>
      <c r="JB23" s="18">
        <v>10</v>
      </c>
      <c r="JC23" s="18">
        <v>13</v>
      </c>
      <c r="JD23" s="18">
        <v>280</v>
      </c>
      <c r="JE23" s="18">
        <v>620</v>
      </c>
      <c r="JF23" s="18">
        <v>57</v>
      </c>
      <c r="JG23" s="18">
        <v>18</v>
      </c>
      <c r="JH23" s="25">
        <v>1387</v>
      </c>
      <c r="JI23" s="25">
        <v>2004</v>
      </c>
      <c r="JJ23" s="18">
        <v>207</v>
      </c>
      <c r="JK23" s="18">
        <v>9</v>
      </c>
      <c r="JL23" s="18">
        <v>38</v>
      </c>
      <c r="JM23" s="80">
        <f t="shared" si="74"/>
        <v>0.21714041461850822</v>
      </c>
      <c r="JN23" s="27">
        <v>9494</v>
      </c>
      <c r="JO23" s="25">
        <v>7866</v>
      </c>
      <c r="JP23" s="18">
        <v>4</v>
      </c>
      <c r="JQ23" s="18">
        <v>9</v>
      </c>
      <c r="JR23" s="18">
        <v>9</v>
      </c>
      <c r="JS23" s="18">
        <v>0</v>
      </c>
      <c r="JT23" s="18">
        <v>0</v>
      </c>
      <c r="JU23" s="18">
        <v>1</v>
      </c>
      <c r="JV23" s="18">
        <v>5</v>
      </c>
      <c r="JW23" s="25">
        <v>1600</v>
      </c>
      <c r="JX23" s="17">
        <f t="shared" si="75"/>
        <v>0.16852749104697703</v>
      </c>
      <c r="JY23" s="17">
        <f t="shared" si="76"/>
        <v>0.83147250895302294</v>
      </c>
      <c r="JZ23" s="25">
        <v>329</v>
      </c>
      <c r="KA23" s="25">
        <v>307</v>
      </c>
      <c r="KB23" s="18">
        <v>0</v>
      </c>
      <c r="KC23" s="18">
        <v>0</v>
      </c>
      <c r="KD23" s="18">
        <v>0</v>
      </c>
      <c r="KE23" s="18">
        <v>0</v>
      </c>
      <c r="KF23" s="18">
        <v>0</v>
      </c>
      <c r="KG23" s="18">
        <v>0</v>
      </c>
      <c r="KH23" s="18">
        <v>0</v>
      </c>
      <c r="KI23" s="25">
        <v>22</v>
      </c>
      <c r="KJ23" s="17">
        <f t="shared" si="77"/>
        <v>6.6869300911854099E-2</v>
      </c>
      <c r="KK23" s="25">
        <v>9165</v>
      </c>
      <c r="KL23" s="25">
        <v>7559</v>
      </c>
      <c r="KM23" s="18">
        <v>4</v>
      </c>
      <c r="KN23" s="18">
        <v>9</v>
      </c>
      <c r="KO23" s="18">
        <v>9</v>
      </c>
      <c r="KP23" s="18">
        <v>0</v>
      </c>
      <c r="KQ23" s="18">
        <v>0</v>
      </c>
      <c r="KR23" s="18">
        <v>1</v>
      </c>
      <c r="KS23" s="18">
        <v>5</v>
      </c>
      <c r="KT23" s="25">
        <v>1578</v>
      </c>
      <c r="KU23" s="69">
        <f t="shared" si="78"/>
        <v>0.17217675941080196</v>
      </c>
      <c r="KV23" s="27">
        <v>11655</v>
      </c>
      <c r="KW23" s="25">
        <v>10792</v>
      </c>
      <c r="KX23" s="18">
        <v>863</v>
      </c>
      <c r="KY23" s="59">
        <v>7.4045474045474041E-2</v>
      </c>
      <c r="KZ23" s="18">
        <v>682</v>
      </c>
      <c r="LA23" s="18">
        <v>599</v>
      </c>
      <c r="LB23" s="18">
        <v>502</v>
      </c>
      <c r="LC23" s="18">
        <v>611</v>
      </c>
      <c r="LD23" s="25">
        <v>5855</v>
      </c>
      <c r="LE23" s="25">
        <v>5426</v>
      </c>
      <c r="LF23" s="18">
        <v>429</v>
      </c>
      <c r="LG23" s="59">
        <v>7.3270708795900946E-2</v>
      </c>
      <c r="LH23" s="25">
        <v>5800</v>
      </c>
      <c r="LI23" s="25">
        <v>5366</v>
      </c>
      <c r="LJ23" s="18">
        <v>434</v>
      </c>
      <c r="LK23" s="35">
        <v>7.4827586206896557E-2</v>
      </c>
      <c r="LL23" s="27">
        <v>1711</v>
      </c>
      <c r="LM23" s="18">
        <v>13</v>
      </c>
      <c r="LN23" s="18">
        <v>79</v>
      </c>
      <c r="LO23" s="25">
        <v>1571</v>
      </c>
      <c r="LP23" s="18">
        <v>42</v>
      </c>
      <c r="LQ23" s="18">
        <v>6</v>
      </c>
      <c r="LR23" s="18">
        <v>0</v>
      </c>
      <c r="LS23" s="23">
        <f t="shared" si="79"/>
        <v>0</v>
      </c>
      <c r="LT23" s="23">
        <f t="shared" si="80"/>
        <v>1</v>
      </c>
      <c r="LU23" s="17">
        <f t="shared" si="81"/>
        <v>5.3769725306838108E-2</v>
      </c>
      <c r="LV23" s="25">
        <v>1711</v>
      </c>
      <c r="LW23" s="18">
        <v>43</v>
      </c>
      <c r="LX23" s="18">
        <v>0</v>
      </c>
      <c r="LY23" s="18">
        <v>4</v>
      </c>
      <c r="LZ23" s="18">
        <v>35</v>
      </c>
      <c r="MA23" s="18">
        <v>15</v>
      </c>
      <c r="MB23" s="18">
        <v>34</v>
      </c>
      <c r="MC23" s="25">
        <v>1579</v>
      </c>
      <c r="MD23" s="18">
        <v>0</v>
      </c>
      <c r="ME23" s="18">
        <v>0</v>
      </c>
      <c r="MF23" s="18">
        <v>1</v>
      </c>
      <c r="MG23" s="17">
        <f t="shared" si="82"/>
        <v>0.95149035651665692</v>
      </c>
      <c r="MH23" s="17">
        <f t="shared" si="83"/>
        <v>2.7469316189362946E-2</v>
      </c>
      <c r="MI23" s="25">
        <v>1711</v>
      </c>
      <c r="MJ23" s="18">
        <v>31</v>
      </c>
      <c r="MK23" s="18">
        <v>0</v>
      </c>
      <c r="ML23" s="18">
        <v>3</v>
      </c>
      <c r="MM23" s="18">
        <v>29</v>
      </c>
      <c r="MN23" s="18">
        <v>11</v>
      </c>
      <c r="MO23" s="18">
        <v>12</v>
      </c>
      <c r="MP23" s="25">
        <v>1624</v>
      </c>
      <c r="MQ23" s="18">
        <v>0</v>
      </c>
      <c r="MR23" s="18">
        <v>0</v>
      </c>
      <c r="MS23" s="18">
        <v>1</v>
      </c>
      <c r="MT23" s="17">
        <f t="shared" si="84"/>
        <v>0.9690239625949737</v>
      </c>
      <c r="MU23" s="69">
        <f t="shared" si="85"/>
        <v>4.0619520748100525E-2</v>
      </c>
      <c r="MV23" s="27">
        <v>1711</v>
      </c>
      <c r="MW23" s="18">
        <v>146</v>
      </c>
      <c r="MX23" s="18">
        <v>0</v>
      </c>
      <c r="MY23" s="25">
        <v>1289</v>
      </c>
      <c r="MZ23" s="18">
        <v>39</v>
      </c>
      <c r="NA23" s="18">
        <v>1</v>
      </c>
      <c r="NB23" s="18">
        <v>69</v>
      </c>
      <c r="NC23" s="18">
        <v>2</v>
      </c>
      <c r="ND23" s="18">
        <v>165</v>
      </c>
      <c r="NE23" s="17">
        <f t="shared" si="86"/>
        <v>8.5330216247808302E-2</v>
      </c>
      <c r="NF23" s="10">
        <f t="shared" si="87"/>
        <v>992.81706604324961</v>
      </c>
      <c r="NG23" s="17">
        <f t="shared" si="88"/>
        <v>8.7083576855639971E-2</v>
      </c>
      <c r="NH23" s="25">
        <v>1711</v>
      </c>
      <c r="NI23" s="18">
        <v>7</v>
      </c>
      <c r="NJ23" s="18">
        <v>0</v>
      </c>
      <c r="NK23" s="18">
        <v>0</v>
      </c>
      <c r="NL23" s="18">
        <v>4</v>
      </c>
      <c r="NM23" s="25">
        <v>1670</v>
      </c>
      <c r="NN23" s="18">
        <v>3</v>
      </c>
      <c r="NO23" s="18">
        <v>0</v>
      </c>
      <c r="NP23" s="18">
        <v>0</v>
      </c>
      <c r="NQ23" s="32">
        <v>27</v>
      </c>
      <c r="NR23" s="27">
        <v>1711</v>
      </c>
      <c r="NS23" s="37">
        <f t="shared" si="89"/>
        <v>0.72764465225014607</v>
      </c>
      <c r="NT23" s="37">
        <f t="shared" si="90"/>
        <v>0.19634517523971853</v>
      </c>
      <c r="NU23" s="37">
        <f t="shared" si="91"/>
        <v>1.3742971887550202</v>
      </c>
      <c r="NV23" s="17">
        <f t="shared" si="92"/>
        <v>0.27906646996147855</v>
      </c>
      <c r="NW23" s="10">
        <f t="shared" si="93"/>
        <v>708</v>
      </c>
      <c r="NX23" s="17">
        <f t="shared" si="94"/>
        <v>0.41379310344827586</v>
      </c>
      <c r="NY23" s="19">
        <f t="shared" si="95"/>
        <v>1.2759285624177765E-2</v>
      </c>
      <c r="NZ23" s="25">
        <v>1003</v>
      </c>
      <c r="OA23" s="18">
        <v>202</v>
      </c>
      <c r="OB23" s="18">
        <v>10</v>
      </c>
      <c r="OC23" s="18">
        <v>12</v>
      </c>
      <c r="OD23" s="18">
        <v>9</v>
      </c>
      <c r="OE23" s="18">
        <v>9</v>
      </c>
      <c r="OF23" s="17">
        <f t="shared" si="96"/>
        <v>7.0134424313267095E-3</v>
      </c>
      <c r="OG23" s="17">
        <f t="shared" si="97"/>
        <v>0.58620689655172409</v>
      </c>
      <c r="OH23" s="17">
        <f t="shared" si="98"/>
        <v>0.11805961426066627</v>
      </c>
      <c r="OI23" s="69">
        <f t="shared" si="99"/>
        <v>5.2600818234950324E-3</v>
      </c>
      <c r="OJ23" s="27">
        <v>1711</v>
      </c>
      <c r="OK23" s="18">
        <v>12</v>
      </c>
      <c r="OL23" s="18">
        <v>12</v>
      </c>
      <c r="OM23" s="18">
        <v>15</v>
      </c>
      <c r="ON23" s="18">
        <v>11</v>
      </c>
      <c r="OO23" s="18">
        <v>11</v>
      </c>
      <c r="OP23" s="18">
        <v>11</v>
      </c>
      <c r="OQ23" s="18">
        <v>444</v>
      </c>
      <c r="OR23" s="69">
        <f t="shared" si="100"/>
        <v>2.6884862653419054E-2</v>
      </c>
      <c r="OS23" s="85">
        <v>5505</v>
      </c>
      <c r="OT23" s="22">
        <v>5505</v>
      </c>
      <c r="OU23" s="38">
        <f t="shared" si="101"/>
        <v>0.89106506960181286</v>
      </c>
      <c r="OV23" s="39">
        <v>0.2938510445049955</v>
      </c>
      <c r="OW23" s="22">
        <v>161765</v>
      </c>
      <c r="OX23" s="36">
        <f t="shared" si="102"/>
        <v>6619100.2699999996</v>
      </c>
      <c r="OY23" s="36">
        <f t="shared" si="103"/>
        <v>372987.8692539609</v>
      </c>
      <c r="OZ23" s="22">
        <v>575</v>
      </c>
      <c r="PA23" s="22">
        <v>575</v>
      </c>
      <c r="PB23" s="38">
        <f t="shared" si="104"/>
        <v>9.3072191647782451E-2</v>
      </c>
      <c r="PC23" s="39">
        <v>0.50629565217391304</v>
      </c>
      <c r="PD23" s="22">
        <v>29112</v>
      </c>
      <c r="PE23" s="40">
        <f t="shared" si="105"/>
        <v>1191204.8159999999</v>
      </c>
      <c r="PF23" s="36">
        <f t="shared" si="106"/>
        <v>176615.20406305013</v>
      </c>
      <c r="PG23" s="22">
        <v>50</v>
      </c>
      <c r="PH23" s="22">
        <v>50</v>
      </c>
      <c r="PI23" s="38">
        <f t="shared" si="107"/>
        <v>8.0932340563289098E-3</v>
      </c>
      <c r="PJ23" s="39">
        <v>7.8799999999999995E-2</v>
      </c>
      <c r="PK23" s="22">
        <v>394</v>
      </c>
      <c r="PL23" s="41">
        <f t="shared" si="108"/>
        <v>16121.691999999999</v>
      </c>
      <c r="PM23" s="36">
        <f t="shared" si="109"/>
        <v>4087.3312964124566</v>
      </c>
      <c r="PN23" s="22">
        <v>48</v>
      </c>
      <c r="PO23" s="22">
        <v>48</v>
      </c>
      <c r="PP23" s="38">
        <f t="shared" si="110"/>
        <v>7.7695046940757526E-3</v>
      </c>
      <c r="PQ23" s="39">
        <v>0.23145833333333332</v>
      </c>
      <c r="PR23" s="22">
        <v>1111</v>
      </c>
      <c r="PS23" s="41">
        <f t="shared" si="111"/>
        <v>45459.898000000001</v>
      </c>
      <c r="PT23" s="36">
        <f t="shared" si="112"/>
        <v>6293.6808239412394</v>
      </c>
      <c r="PU23" s="22"/>
      <c r="PV23" s="22"/>
      <c r="PW23" s="38">
        <f t="shared" si="113"/>
        <v>0</v>
      </c>
      <c r="PX23" s="39">
        <v>0</v>
      </c>
      <c r="PY23" s="22"/>
      <c r="PZ23" s="36">
        <f t="shared" si="114"/>
        <v>0</v>
      </c>
      <c r="QA23" s="22"/>
      <c r="QB23" s="22"/>
      <c r="QC23" s="39">
        <v>0</v>
      </c>
      <c r="QD23" s="22"/>
      <c r="QE23" s="22">
        <f t="shared" si="115"/>
        <v>0</v>
      </c>
      <c r="QF23" s="22"/>
      <c r="QG23" s="22"/>
      <c r="QH23" s="22"/>
      <c r="QI23" s="38">
        <f t="shared" si="116"/>
        <v>0</v>
      </c>
      <c r="QJ23" s="39">
        <v>0</v>
      </c>
      <c r="QK23" s="22"/>
      <c r="QL23" s="42">
        <f t="shared" si="117"/>
        <v>0</v>
      </c>
      <c r="QM23" s="22">
        <f t="shared" si="118"/>
        <v>0</v>
      </c>
      <c r="QN23" s="22"/>
      <c r="QO23" s="22"/>
      <c r="QP23" s="38">
        <f t="shared" si="119"/>
        <v>0</v>
      </c>
      <c r="QQ23" s="39">
        <v>0</v>
      </c>
      <c r="QR23" s="22"/>
      <c r="QS23" s="36">
        <f t="shared" si="120"/>
        <v>0</v>
      </c>
      <c r="QT23" s="22"/>
      <c r="QU23" s="22"/>
      <c r="QV23" s="38">
        <f t="shared" si="121"/>
        <v>0</v>
      </c>
      <c r="QW23" s="39">
        <v>0</v>
      </c>
      <c r="QX23" s="22"/>
      <c r="QY23" s="36">
        <f t="shared" si="122"/>
        <v>0</v>
      </c>
      <c r="QZ23" s="22"/>
      <c r="RA23" s="22"/>
      <c r="RB23" s="38">
        <f t="shared" si="123"/>
        <v>0</v>
      </c>
      <c r="RC23" s="39">
        <v>0</v>
      </c>
      <c r="RD23" s="22"/>
      <c r="RE23" s="36">
        <f t="shared" si="124"/>
        <v>0</v>
      </c>
      <c r="RF23" s="10">
        <f t="shared" si="125"/>
        <v>6178</v>
      </c>
      <c r="RG23" s="10">
        <f t="shared" si="126"/>
        <v>6178</v>
      </c>
      <c r="RH23" s="17">
        <f t="shared" si="127"/>
        <v>7.9458478507754855E-3</v>
      </c>
      <c r="RI23" s="17">
        <f t="shared" si="128"/>
        <v>1.8153681818203188E-4</v>
      </c>
      <c r="RJ23" s="17">
        <f t="shared" si="129"/>
        <v>0.66606869543916758</v>
      </c>
      <c r="RK23" s="17">
        <f t="shared" si="130"/>
        <v>0.31539325608710511</v>
      </c>
      <c r="RL23" s="17">
        <f t="shared" si="131"/>
        <v>1.1239035157625385E-2</v>
      </c>
      <c r="RM23" s="17">
        <f t="shared" si="132"/>
        <v>0</v>
      </c>
      <c r="RN23" s="17">
        <f t="shared" si="133"/>
        <v>0</v>
      </c>
      <c r="RO23" s="17">
        <f t="shared" si="134"/>
        <v>0</v>
      </c>
      <c r="RP23" s="17">
        <f t="shared" si="135"/>
        <v>0</v>
      </c>
      <c r="RQ23" s="17">
        <f t="shared" si="136"/>
        <v>0</v>
      </c>
      <c r="RR23" s="36">
        <f t="shared" si="137"/>
        <v>559984.08543736476</v>
      </c>
      <c r="RS23" s="36">
        <f t="shared" si="138"/>
        <v>48.046682577208472</v>
      </c>
      <c r="RT23" s="10">
        <f t="shared" si="139"/>
        <v>0</v>
      </c>
      <c r="RU23" s="17">
        <f t="shared" si="140"/>
        <v>0</v>
      </c>
      <c r="RV23" s="37">
        <f t="shared" si="141"/>
        <v>1.8865328585302688</v>
      </c>
      <c r="RW23" s="36">
        <f t="shared" si="142"/>
        <v>0.5300729300729301</v>
      </c>
      <c r="RX23" s="85">
        <v>-6.0423619999999998</v>
      </c>
      <c r="RY23" s="93">
        <v>3</v>
      </c>
      <c r="RZ23" s="43" t="b">
        <v>0</v>
      </c>
      <c r="SA23" s="18" t="b">
        <v>0</v>
      </c>
      <c r="SB23" s="18" t="b">
        <v>0</v>
      </c>
      <c r="SC23" s="18" t="b">
        <v>0</v>
      </c>
      <c r="SD23" s="18" t="b">
        <v>0</v>
      </c>
      <c r="SE23" s="32" t="b">
        <v>0</v>
      </c>
      <c r="SF23" s="43" t="b">
        <v>0</v>
      </c>
      <c r="SG23" s="18" t="b">
        <v>0</v>
      </c>
      <c r="SH23" s="18"/>
      <c r="SI23" s="18"/>
      <c r="SJ23" s="18"/>
      <c r="SK23" s="18"/>
      <c r="SL23" s="18"/>
      <c r="SM23" s="18"/>
      <c r="SN23" s="18"/>
      <c r="SO23" s="18"/>
      <c r="SP23" s="18"/>
      <c r="SQ23" s="17">
        <f t="shared" si="143"/>
        <v>0</v>
      </c>
      <c r="SR23" s="17">
        <f t="shared" si="144"/>
        <v>0</v>
      </c>
      <c r="SS23" s="17">
        <f t="shared" si="145"/>
        <v>0</v>
      </c>
      <c r="ST23" s="17">
        <f t="shared" si="146"/>
        <v>0</v>
      </c>
      <c r="SU23" s="17">
        <f t="shared" si="147"/>
        <v>0</v>
      </c>
      <c r="SV23" s="17">
        <f t="shared" si="181"/>
        <v>0</v>
      </c>
      <c r="SW23" s="17">
        <f t="shared" si="149"/>
        <v>0</v>
      </c>
      <c r="SX23" s="17">
        <f t="shared" si="150"/>
        <v>0</v>
      </c>
      <c r="SY23" s="17">
        <f t="shared" si="151"/>
        <v>0</v>
      </c>
      <c r="SZ23" s="17">
        <f t="shared" si="152"/>
        <v>0</v>
      </c>
      <c r="TA23" s="17">
        <f t="shared" si="153"/>
        <v>0</v>
      </c>
      <c r="TB23" s="24">
        <f t="shared" si="154"/>
        <v>620</v>
      </c>
      <c r="TC23" s="69">
        <f t="shared" si="155"/>
        <v>1</v>
      </c>
      <c r="TD23" s="17">
        <f t="shared" si="177"/>
        <v>2.6014568158168575E-6</v>
      </c>
      <c r="TE23" s="95"/>
      <c r="TF23" s="71"/>
      <c r="TG23" s="71"/>
      <c r="TH23" s="71"/>
      <c r="TI23" s="71"/>
      <c r="TJ23" s="71"/>
      <c r="TK23" s="71"/>
      <c r="TL23" s="71"/>
      <c r="TM23" s="71"/>
      <c r="TN23" s="71"/>
      <c r="TO23" s="71"/>
      <c r="TP23" s="71"/>
      <c r="TQ23" s="71"/>
      <c r="TR23" s="72"/>
      <c r="TS23" s="72"/>
      <c r="TT23" s="72"/>
      <c r="TU23" s="72"/>
      <c r="TV23" s="72"/>
      <c r="TW23" s="72"/>
      <c r="TX23" s="72"/>
      <c r="TY23" s="72"/>
      <c r="TZ23" s="72"/>
      <c r="UA23" s="72"/>
      <c r="UB23" s="72"/>
      <c r="UC23" s="72"/>
      <c r="UD23" s="72"/>
      <c r="UE23" s="72"/>
      <c r="UF23" s="72"/>
      <c r="UG23" s="72"/>
      <c r="UH23" s="72"/>
      <c r="UI23" s="72">
        <v>1</v>
      </c>
      <c r="UJ23" s="73"/>
      <c r="UK23" s="73"/>
      <c r="UL23" s="73"/>
      <c r="UM23" s="73"/>
      <c r="UN23" s="73">
        <v>1</v>
      </c>
      <c r="UO23" s="73"/>
      <c r="UP23" s="73"/>
      <c r="UQ23" s="73"/>
      <c r="UR23" s="73">
        <v>1</v>
      </c>
      <c r="US23" s="73"/>
      <c r="UT23" s="73"/>
      <c r="UU23" s="73"/>
      <c r="UV23" s="73"/>
      <c r="UW23" s="73"/>
      <c r="UX23" s="73"/>
      <c r="UY23" s="73"/>
      <c r="UZ23" s="73"/>
      <c r="VA23" s="73">
        <v>3</v>
      </c>
      <c r="VB23" s="73"/>
      <c r="VC23" s="73"/>
      <c r="VD23" s="73"/>
      <c r="VE23" s="73"/>
      <c r="VF23" s="73">
        <v>1</v>
      </c>
      <c r="VG23" s="73"/>
      <c r="VH23" s="73"/>
      <c r="VI23" s="73"/>
      <c r="VJ23" s="73">
        <v>1</v>
      </c>
      <c r="VK23" s="73"/>
      <c r="VL23" s="73"/>
      <c r="VM23" s="73"/>
      <c r="VN23" s="73"/>
      <c r="VO23" s="73"/>
      <c r="VP23" s="73"/>
      <c r="VQ23" s="73"/>
      <c r="VR23" s="73">
        <v>2</v>
      </c>
      <c r="VS23" s="73"/>
      <c r="VT23" s="73">
        <v>2</v>
      </c>
      <c r="VU23" s="73"/>
      <c r="VV23" s="73"/>
      <c r="VW23" s="73">
        <v>2</v>
      </c>
      <c r="VX23" s="73"/>
      <c r="VY23" s="73"/>
      <c r="VZ23" s="73"/>
      <c r="WA23" s="73">
        <v>7</v>
      </c>
      <c r="WB23" s="73"/>
      <c r="WC23" s="73"/>
      <c r="WD23" s="73"/>
      <c r="WE23" s="73">
        <v>1</v>
      </c>
      <c r="WF23" s="73">
        <v>6</v>
      </c>
      <c r="WG23" s="73"/>
      <c r="WH23" s="73"/>
      <c r="WI23" s="73"/>
      <c r="WJ23" s="73"/>
      <c r="WK23" s="73">
        <v>4</v>
      </c>
      <c r="WL23" s="73"/>
      <c r="WM23" s="73"/>
      <c r="WN23" s="73"/>
      <c r="WO23" s="22">
        <f t="shared" si="156"/>
        <v>0</v>
      </c>
      <c r="WP23" s="22">
        <f t="shared" si="157"/>
        <v>0</v>
      </c>
      <c r="WQ23" s="22">
        <f t="shared" si="158"/>
        <v>0</v>
      </c>
      <c r="WR23" s="22">
        <f t="shared" si="159"/>
        <v>0</v>
      </c>
      <c r="WS23" s="22">
        <f t="shared" si="160"/>
        <v>4</v>
      </c>
      <c r="WT23" s="22">
        <f t="shared" si="161"/>
        <v>0</v>
      </c>
      <c r="WU23" s="22">
        <f t="shared" si="162"/>
        <v>0</v>
      </c>
      <c r="WV23" s="22">
        <f t="shared" si="163"/>
        <v>0</v>
      </c>
      <c r="WW23" s="22">
        <f t="shared" si="164"/>
        <v>9</v>
      </c>
      <c r="WX23" s="22">
        <f t="shared" si="165"/>
        <v>0</v>
      </c>
      <c r="WY23" s="22">
        <f t="shared" si="166"/>
        <v>0</v>
      </c>
      <c r="WZ23" s="22">
        <f t="shared" si="167"/>
        <v>0</v>
      </c>
      <c r="XA23" s="22">
        <f t="shared" si="168"/>
        <v>0</v>
      </c>
      <c r="XB23" s="22">
        <f t="shared" si="169"/>
        <v>6</v>
      </c>
      <c r="XC23" s="22">
        <f t="shared" si="170"/>
        <v>0</v>
      </c>
      <c r="XD23" s="22">
        <f t="shared" si="171"/>
        <v>0</v>
      </c>
      <c r="XE23" s="22">
        <f t="shared" si="172"/>
        <v>0</v>
      </c>
      <c r="XF23" s="22">
        <f t="shared" si="173"/>
        <v>4</v>
      </c>
      <c r="XG23" s="93">
        <f t="shared" si="174"/>
        <v>6</v>
      </c>
    </row>
    <row r="24" spans="1:631" ht="17.100000000000001" customHeight="1" x14ac:dyDescent="0.2">
      <c r="A24" s="101"/>
      <c r="B24" s="27" t="s">
        <v>48</v>
      </c>
      <c r="C24" s="535" t="s">
        <v>49</v>
      </c>
      <c r="D24" s="25" t="s">
        <v>50</v>
      </c>
      <c r="E24" s="535" t="s">
        <v>51</v>
      </c>
      <c r="F24" s="25" t="s">
        <v>52</v>
      </c>
      <c r="G24" s="535" t="s">
        <v>51</v>
      </c>
      <c r="H24" s="25">
        <v>12</v>
      </c>
      <c r="I24" s="28">
        <v>13</v>
      </c>
      <c r="J24" s="17">
        <f t="shared" si="0"/>
        <v>0.81824872617474997</v>
      </c>
      <c r="K24" s="17">
        <f t="shared" si="1"/>
        <v>0.57333459143234577</v>
      </c>
      <c r="L24" s="17">
        <f t="shared" si="2"/>
        <v>1</v>
      </c>
      <c r="M24" s="17">
        <f t="shared" si="3"/>
        <v>0.13751148006467001</v>
      </c>
      <c r="N24" s="17">
        <f t="shared" si="4"/>
        <v>0.49986551696859427</v>
      </c>
      <c r="O24" s="17">
        <f t="shared" si="5"/>
        <v>0.67650500094357424</v>
      </c>
      <c r="P24" s="17">
        <f t="shared" si="6"/>
        <v>0.92502601558971942</v>
      </c>
      <c r="Q24" s="17">
        <f t="shared" si="7"/>
        <v>0.50806119232913916</v>
      </c>
      <c r="R24" s="69">
        <f t="shared" si="8"/>
        <v>0.81775414195131935</v>
      </c>
      <c r="S24" s="422">
        <f t="shared" si="9"/>
        <v>0.66181185171712353</v>
      </c>
      <c r="T24" s="17">
        <f t="shared" si="175"/>
        <v>0.33818814828287647</v>
      </c>
      <c r="U24" s="10">
        <f t="shared" si="10"/>
        <v>43423.696427669624</v>
      </c>
      <c r="V24" s="32">
        <v>6</v>
      </c>
      <c r="W24" s="550">
        <f t="shared" si="11"/>
        <v>0</v>
      </c>
      <c r="X24" s="550">
        <f t="shared" si="12"/>
        <v>0.55070074060601248</v>
      </c>
      <c r="Y24" s="550">
        <f t="shared" si="13"/>
        <v>0.44929925939398752</v>
      </c>
      <c r="Z24" s="551">
        <f t="shared" si="14"/>
        <v>57690.47420544739</v>
      </c>
      <c r="AA24" s="426">
        <f t="shared" si="15"/>
        <v>0.39991121564473803</v>
      </c>
      <c r="AB24" s="59">
        <f t="shared" si="16"/>
        <v>0.85898365728652937</v>
      </c>
      <c r="AC24" s="59">
        <f t="shared" si="17"/>
        <v>0.18102998180523694</v>
      </c>
      <c r="AD24" s="59">
        <f t="shared" si="18"/>
        <v>0.49986551696859427</v>
      </c>
      <c r="AE24" s="59">
        <f t="shared" si="19"/>
        <v>0.4919388076708609</v>
      </c>
      <c r="AF24" s="59">
        <f t="shared" si="20"/>
        <v>0.15221739950934138</v>
      </c>
      <c r="AG24" s="59">
        <f t="shared" si="21"/>
        <v>5.6727684468767692E-2</v>
      </c>
      <c r="AH24" s="59">
        <f t="shared" si="22"/>
        <v>0.67650500094357424</v>
      </c>
      <c r="AI24" s="59">
        <f t="shared" si="23"/>
        <v>0.95127382525004722</v>
      </c>
      <c r="AJ24" s="59">
        <f t="shared" si="24"/>
        <v>0.68522362709945273</v>
      </c>
      <c r="AK24" s="59">
        <f t="shared" si="25"/>
        <v>7.4973984410280581E-2</v>
      </c>
      <c r="AL24" s="35">
        <f t="shared" si="26"/>
        <v>1</v>
      </c>
      <c r="AM24" s="27">
        <v>128401</v>
      </c>
      <c r="AN24" s="25">
        <v>63109</v>
      </c>
      <c r="AO24" s="25">
        <v>65292</v>
      </c>
      <c r="AP24" s="17">
        <f t="shared" si="27"/>
        <v>2.4938889998462306E-3</v>
      </c>
      <c r="AQ24" s="63">
        <v>96.656558230717394</v>
      </c>
      <c r="AR24" s="58">
        <v>1536.92121954</v>
      </c>
      <c r="AS24" s="24">
        <f t="shared" si="28"/>
        <v>83.544295158102102</v>
      </c>
      <c r="AT24" s="17">
        <f t="shared" si="29"/>
        <v>7.2149693986771304E-2</v>
      </c>
      <c r="AU24" s="25">
        <v>122223</v>
      </c>
      <c r="AV24" s="25">
        <v>58479</v>
      </c>
      <c r="AW24" s="25">
        <v>63744</v>
      </c>
      <c r="AX24" s="25">
        <v>6178</v>
      </c>
      <c r="AY24" s="25">
        <v>4630</v>
      </c>
      <c r="AZ24" s="25">
        <v>1548</v>
      </c>
      <c r="BA24" s="25">
        <v>51349</v>
      </c>
      <c r="BB24" s="25">
        <v>24732</v>
      </c>
      <c r="BC24" s="25">
        <v>26617</v>
      </c>
      <c r="BD24" s="63">
        <v>92.918059886538671</v>
      </c>
      <c r="BE24" s="25">
        <v>77052</v>
      </c>
      <c r="BF24" s="25">
        <v>38377</v>
      </c>
      <c r="BG24" s="25">
        <v>38675</v>
      </c>
      <c r="BH24" s="63">
        <v>99.229476405946997</v>
      </c>
      <c r="BI24" s="17">
        <v>0.39991121564473803</v>
      </c>
      <c r="BJ24" s="25">
        <v>40582</v>
      </c>
      <c r="BK24" s="25">
        <v>82494</v>
      </c>
      <c r="BL24" s="25">
        <v>5325</v>
      </c>
      <c r="BM24" s="17">
        <v>0.55648895677261379</v>
      </c>
      <c r="BN24" s="10">
        <f t="shared" si="30"/>
        <v>56947.261461439615</v>
      </c>
      <c r="BO24" s="29">
        <v>0.4919388076708609</v>
      </c>
      <c r="BP24" s="30">
        <f t="shared" si="31"/>
        <v>0.50806119232913916</v>
      </c>
      <c r="BQ24" s="31">
        <v>6.4550149101752856</v>
      </c>
      <c r="BR24" s="25">
        <v>87819</v>
      </c>
      <c r="BS24" s="25">
        <v>28957</v>
      </c>
      <c r="BT24" s="25">
        <v>50662</v>
      </c>
      <c r="BU24" s="25">
        <v>5659</v>
      </c>
      <c r="BV24" s="18">
        <v>1504</v>
      </c>
      <c r="BW24" s="18">
        <v>1037</v>
      </c>
      <c r="BX24" s="25">
        <v>26495</v>
      </c>
      <c r="BY24" s="25">
        <v>20119</v>
      </c>
      <c r="BZ24" s="25">
        <v>6376</v>
      </c>
      <c r="CA24" s="59">
        <v>0.24064917909039441</v>
      </c>
      <c r="CB24" s="25">
        <v>122223</v>
      </c>
      <c r="CC24" s="25">
        <v>6178</v>
      </c>
      <c r="CD24" s="17">
        <f t="shared" si="32"/>
        <v>5.0546951064856863E-2</v>
      </c>
      <c r="CE24" s="25">
        <v>1325</v>
      </c>
      <c r="CF24" s="25">
        <v>2737</v>
      </c>
      <c r="CG24" s="25">
        <v>4585</v>
      </c>
      <c r="CH24" s="25">
        <v>5393</v>
      </c>
      <c r="CI24" s="25">
        <v>4650</v>
      </c>
      <c r="CJ24" s="25">
        <v>3318</v>
      </c>
      <c r="CK24" s="25">
        <v>1965</v>
      </c>
      <c r="CL24" s="25">
        <v>1293</v>
      </c>
      <c r="CM24" s="25">
        <v>1229</v>
      </c>
      <c r="CN24" s="26">
        <v>4.6130590677486314</v>
      </c>
      <c r="CO24" s="33">
        <v>26495</v>
      </c>
      <c r="CP24" s="34">
        <f t="shared" si="33"/>
        <v>4.8462351387054161</v>
      </c>
      <c r="CQ24" s="10">
        <v>1519</v>
      </c>
      <c r="CR24" s="10">
        <v>4750</v>
      </c>
      <c r="CS24" s="10">
        <v>2691</v>
      </c>
      <c r="CT24" s="10">
        <v>11232</v>
      </c>
      <c r="CU24" s="10">
        <v>6130</v>
      </c>
      <c r="CV24" s="10">
        <v>64</v>
      </c>
      <c r="CW24" s="10">
        <v>49</v>
      </c>
      <c r="CX24" s="10">
        <v>60</v>
      </c>
      <c r="CY24" s="25">
        <v>26495</v>
      </c>
      <c r="CZ24" s="25">
        <v>20844</v>
      </c>
      <c r="DA24" s="25">
        <v>2184</v>
      </c>
      <c r="DB24" s="18">
        <v>888</v>
      </c>
      <c r="DC24" s="25">
        <v>2363</v>
      </c>
      <c r="DD24" s="18">
        <v>110</v>
      </c>
      <c r="DE24" s="18">
        <v>106</v>
      </c>
      <c r="DF24" s="25">
        <v>26495</v>
      </c>
      <c r="DG24" s="25">
        <v>3983</v>
      </c>
      <c r="DH24" s="18">
        <v>22</v>
      </c>
      <c r="DI24" s="18">
        <v>28</v>
      </c>
      <c r="DJ24" s="25">
        <v>22246</v>
      </c>
      <c r="DK24" s="18">
        <v>183</v>
      </c>
      <c r="DL24" s="18">
        <v>33</v>
      </c>
      <c r="DM24" s="25">
        <f t="shared" si="34"/>
        <v>18475.30156633327</v>
      </c>
      <c r="DN24" s="17">
        <f t="shared" si="35"/>
        <v>0.83963011889035666</v>
      </c>
      <c r="DO24" s="17">
        <f t="shared" si="36"/>
        <v>6.9069635780335909E-3</v>
      </c>
      <c r="DP24" s="23">
        <f t="shared" si="37"/>
        <v>0.15221739950934138</v>
      </c>
      <c r="DQ24" s="23">
        <f t="shared" si="38"/>
        <v>0.84778260049065857</v>
      </c>
      <c r="DR24" s="25">
        <v>26495</v>
      </c>
      <c r="DS24" s="18">
        <v>110</v>
      </c>
      <c r="DT24" s="25">
        <v>6801</v>
      </c>
      <c r="DU24" s="18">
        <v>28</v>
      </c>
      <c r="DV24" s="25">
        <v>11637</v>
      </c>
      <c r="DW24" s="18">
        <v>56</v>
      </c>
      <c r="DX24" s="25">
        <v>7775</v>
      </c>
      <c r="DY24" s="18">
        <v>88</v>
      </c>
      <c r="DZ24" s="17">
        <f t="shared" si="39"/>
        <v>0.70111341762596713</v>
      </c>
      <c r="EA24" s="17">
        <f t="shared" si="40"/>
        <v>0.29888658237403287</v>
      </c>
      <c r="EB24" s="10">
        <v>26495</v>
      </c>
      <c r="EC24" s="10">
        <v>1341</v>
      </c>
      <c r="ED24" s="10">
        <v>162</v>
      </c>
      <c r="EE24" s="10">
        <v>17458</v>
      </c>
      <c r="EF24" s="17">
        <f t="shared" si="41"/>
        <v>0.65891677675033022</v>
      </c>
      <c r="EG24" s="10">
        <v>7383</v>
      </c>
      <c r="EH24" s="10">
        <v>151</v>
      </c>
      <c r="EI24" s="17">
        <f t="shared" si="42"/>
        <v>5.6727684468767692E-2</v>
      </c>
      <c r="EJ24" s="17">
        <f t="shared" si="43"/>
        <v>0.27865635025476504</v>
      </c>
      <c r="EK24" s="69">
        <f t="shared" si="44"/>
        <v>0.57333459143234577</v>
      </c>
      <c r="EL24" s="27">
        <v>82728</v>
      </c>
      <c r="EM24" s="25">
        <v>71062</v>
      </c>
      <c r="EN24" s="25">
        <v>11666</v>
      </c>
      <c r="EO24" s="59">
        <v>0.85898365728652937</v>
      </c>
      <c r="EP24" s="25">
        <v>38727</v>
      </c>
      <c r="EQ24" s="25">
        <v>35080</v>
      </c>
      <c r="ER24" s="25">
        <v>3647</v>
      </c>
      <c r="ES24" s="59">
        <v>0.9058279753143802</v>
      </c>
      <c r="ET24" s="25">
        <v>44001</v>
      </c>
      <c r="EU24" s="25">
        <v>35982</v>
      </c>
      <c r="EV24" s="25">
        <v>8019</v>
      </c>
      <c r="EW24" s="59">
        <v>0.81775414195131935</v>
      </c>
      <c r="EX24" s="25">
        <v>34659</v>
      </c>
      <c r="EY24" s="25">
        <v>33014</v>
      </c>
      <c r="EZ24" s="25">
        <v>1645</v>
      </c>
      <c r="FA24" s="59">
        <v>0.95253758042644032</v>
      </c>
      <c r="FB24" s="25">
        <v>48069</v>
      </c>
      <c r="FC24" s="25">
        <v>38048</v>
      </c>
      <c r="FD24" s="25">
        <v>10021</v>
      </c>
      <c r="FE24" s="59">
        <v>0.79152884395348355</v>
      </c>
      <c r="FF24" s="25">
        <v>58906</v>
      </c>
      <c r="FG24" s="25">
        <v>27061</v>
      </c>
      <c r="FH24" s="25">
        <v>28001</v>
      </c>
      <c r="FI24" s="25">
        <v>3844</v>
      </c>
      <c r="FJ24" s="23">
        <f t="shared" si="45"/>
        <v>6.5256510372457818E-2</v>
      </c>
      <c r="FK24" s="23">
        <f t="shared" si="46"/>
        <v>0.47535055851695923</v>
      </c>
      <c r="FL24" s="36">
        <f t="shared" si="47"/>
        <v>7.0398022892819982</v>
      </c>
      <c r="FM24" s="25">
        <v>28710</v>
      </c>
      <c r="FN24" s="25">
        <v>12927</v>
      </c>
      <c r="FO24" s="17">
        <f t="shared" si="48"/>
        <v>0.45026123301985371</v>
      </c>
      <c r="FP24" s="25">
        <v>14034</v>
      </c>
      <c r="FQ24" s="17">
        <f t="shared" si="49"/>
        <v>0.48881922675026124</v>
      </c>
      <c r="FR24" s="25">
        <v>1749</v>
      </c>
      <c r="FS24" s="17">
        <f t="shared" si="50"/>
        <v>6.0919540229885057E-2</v>
      </c>
      <c r="FT24" s="25">
        <v>30196</v>
      </c>
      <c r="FU24" s="25">
        <v>14134</v>
      </c>
      <c r="FV24" s="25">
        <v>13967</v>
      </c>
      <c r="FW24" s="17">
        <f t="shared" si="51"/>
        <v>6.9380050337793084E-2</v>
      </c>
      <c r="FX24" s="17">
        <f t="shared" si="52"/>
        <v>0.46254470790833224</v>
      </c>
      <c r="FY24" s="25">
        <v>2095</v>
      </c>
      <c r="FZ24" s="25">
        <v>63205</v>
      </c>
      <c r="GA24" s="25">
        <v>11442</v>
      </c>
      <c r="GB24" s="25">
        <v>20169</v>
      </c>
      <c r="GC24" s="25">
        <v>13523</v>
      </c>
      <c r="GD24" s="25">
        <v>10217</v>
      </c>
      <c r="GE24" s="18">
        <v>232</v>
      </c>
      <c r="GF24" s="25">
        <v>6891</v>
      </c>
      <c r="GG24" s="18">
        <v>346</v>
      </c>
      <c r="GH24" s="18">
        <v>204</v>
      </c>
      <c r="GI24" s="18">
        <v>181</v>
      </c>
      <c r="GJ24" s="10">
        <f t="shared" si="53"/>
        <v>11442</v>
      </c>
      <c r="GK24" s="10">
        <f t="shared" si="178"/>
        <v>51763</v>
      </c>
      <c r="GL24" s="10">
        <f t="shared" si="179"/>
        <v>31594</v>
      </c>
      <c r="GM24" s="10">
        <f t="shared" si="56"/>
        <v>31611</v>
      </c>
      <c r="GN24" s="10">
        <f t="shared" si="180"/>
        <v>18071</v>
      </c>
      <c r="GO24" s="17">
        <f t="shared" si="58"/>
        <v>0.18102998180523694</v>
      </c>
      <c r="GP24" s="17">
        <f t="shared" si="59"/>
        <v>0.81897001819476312</v>
      </c>
      <c r="GQ24" s="17">
        <f t="shared" si="60"/>
        <v>0.49986551696859427</v>
      </c>
      <c r="GR24" s="17">
        <f t="shared" si="61"/>
        <v>0.28591092476861008</v>
      </c>
      <c r="GS24" s="17">
        <f t="shared" si="62"/>
        <v>0.65941776758167869</v>
      </c>
      <c r="GT24" s="25">
        <v>30262</v>
      </c>
      <c r="GU24" s="25">
        <v>3608</v>
      </c>
      <c r="GV24" s="25">
        <v>10205</v>
      </c>
      <c r="GW24" s="25">
        <v>7812</v>
      </c>
      <c r="GX24" s="25">
        <v>5192</v>
      </c>
      <c r="GY24" s="18">
        <v>135</v>
      </c>
      <c r="GZ24" s="25">
        <v>2884</v>
      </c>
      <c r="HA24" s="18">
        <v>134</v>
      </c>
      <c r="HB24" s="18">
        <v>152</v>
      </c>
      <c r="HC24" s="18">
        <v>140</v>
      </c>
      <c r="HD24" s="23">
        <f t="shared" si="63"/>
        <v>0.11922543123389069</v>
      </c>
      <c r="HE24" s="23">
        <f t="shared" si="64"/>
        <v>0.88077456876610927</v>
      </c>
      <c r="HF24" s="23">
        <f t="shared" si="65"/>
        <v>0.54355297072235809</v>
      </c>
      <c r="HG24" s="23">
        <f t="shared" si="66"/>
        <v>0.28540744167602933</v>
      </c>
      <c r="HH24" s="25">
        <v>32943</v>
      </c>
      <c r="HI24" s="25">
        <v>7834</v>
      </c>
      <c r="HJ24" s="25">
        <v>9964</v>
      </c>
      <c r="HK24" s="25">
        <v>5711</v>
      </c>
      <c r="HL24" s="25">
        <v>5025</v>
      </c>
      <c r="HM24" s="18">
        <v>97</v>
      </c>
      <c r="HN24" s="25">
        <v>4007</v>
      </c>
      <c r="HO24" s="18">
        <v>212</v>
      </c>
      <c r="HP24" s="18">
        <v>52</v>
      </c>
      <c r="HQ24" s="18">
        <v>41</v>
      </c>
      <c r="HR24" s="23">
        <f t="shared" si="67"/>
        <v>0.23780469295449716</v>
      </c>
      <c r="HS24" s="23">
        <f t="shared" si="68"/>
        <v>0.76219530704550287</v>
      </c>
      <c r="HT24" s="80">
        <f t="shared" si="69"/>
        <v>0.45973347903955319</v>
      </c>
      <c r="HU24" s="27">
        <v>101862</v>
      </c>
      <c r="HV24" s="25">
        <v>7168</v>
      </c>
      <c r="HW24" s="25">
        <v>13297</v>
      </c>
      <c r="HX24" s="18">
        <v>1917</v>
      </c>
      <c r="HY24" s="25">
        <v>25478</v>
      </c>
      <c r="HZ24" s="25">
        <v>10126</v>
      </c>
      <c r="IA24" s="18">
        <v>1858</v>
      </c>
      <c r="IB24" s="18">
        <v>352</v>
      </c>
      <c r="IC24" s="25">
        <v>18962</v>
      </c>
      <c r="ID24" s="25">
        <v>14386</v>
      </c>
      <c r="IE24" s="25">
        <v>5079</v>
      </c>
      <c r="IF24" s="18">
        <v>721</v>
      </c>
      <c r="IG24" s="18">
        <v>2518</v>
      </c>
      <c r="IH24" s="17">
        <f t="shared" si="70"/>
        <v>0.24063929630284109</v>
      </c>
      <c r="II24" s="17">
        <f t="shared" si="71"/>
        <v>9.9409004339204021E-2</v>
      </c>
      <c r="IJ24" s="30">
        <f t="shared" si="72"/>
        <v>10.05945091842781</v>
      </c>
      <c r="IK24" s="17">
        <f t="shared" si="176"/>
        <v>0.13751148006467001</v>
      </c>
      <c r="IL24" s="25">
        <v>49727</v>
      </c>
      <c r="IM24" s="25">
        <v>3960</v>
      </c>
      <c r="IN24" s="25">
        <v>9622</v>
      </c>
      <c r="IO24" s="18">
        <v>1416</v>
      </c>
      <c r="IP24" s="25">
        <v>14943</v>
      </c>
      <c r="IQ24" s="25">
        <v>4733</v>
      </c>
      <c r="IR24" s="18">
        <v>1113</v>
      </c>
      <c r="IS24" s="18">
        <v>227</v>
      </c>
      <c r="IT24" s="25">
        <v>8849</v>
      </c>
      <c r="IU24" s="25">
        <v>480</v>
      </c>
      <c r="IV24" s="25">
        <v>2233</v>
      </c>
      <c r="IW24" s="18">
        <v>399</v>
      </c>
      <c r="IX24" s="18">
        <v>1752</v>
      </c>
      <c r="IY24" s="17">
        <f t="shared" si="73"/>
        <v>0.71966939489613291</v>
      </c>
      <c r="IZ24" s="25">
        <v>52135</v>
      </c>
      <c r="JA24" s="25">
        <v>3208</v>
      </c>
      <c r="JB24" s="25">
        <v>3675</v>
      </c>
      <c r="JC24" s="18">
        <v>501</v>
      </c>
      <c r="JD24" s="25">
        <v>10535</v>
      </c>
      <c r="JE24" s="25">
        <v>5393</v>
      </c>
      <c r="JF24" s="18">
        <v>745</v>
      </c>
      <c r="JG24" s="18">
        <v>125</v>
      </c>
      <c r="JH24" s="25">
        <v>10113</v>
      </c>
      <c r="JI24" s="25">
        <v>13906</v>
      </c>
      <c r="JJ24" s="25">
        <v>2846</v>
      </c>
      <c r="JK24" s="18">
        <v>322</v>
      </c>
      <c r="JL24" s="18">
        <v>766</v>
      </c>
      <c r="JM24" s="80">
        <f t="shared" si="74"/>
        <v>0.4614366548384003</v>
      </c>
      <c r="JN24" s="27">
        <v>101862</v>
      </c>
      <c r="JO24" s="25">
        <v>92337</v>
      </c>
      <c r="JP24" s="18">
        <v>169</v>
      </c>
      <c r="JQ24" s="18">
        <v>359</v>
      </c>
      <c r="JR24" s="18">
        <v>771</v>
      </c>
      <c r="JS24" s="18">
        <v>465</v>
      </c>
      <c r="JT24" s="18">
        <v>64</v>
      </c>
      <c r="JU24" s="18">
        <v>14</v>
      </c>
      <c r="JV24" s="18">
        <v>46</v>
      </c>
      <c r="JW24" s="25">
        <v>7637</v>
      </c>
      <c r="JX24" s="17">
        <f t="shared" si="75"/>
        <v>7.4973984410280581E-2</v>
      </c>
      <c r="JY24" s="17">
        <f t="shared" si="76"/>
        <v>0.92502601558971942</v>
      </c>
      <c r="JZ24" s="25">
        <v>42721</v>
      </c>
      <c r="KA24" s="25">
        <v>38543</v>
      </c>
      <c r="KB24" s="18">
        <v>107</v>
      </c>
      <c r="KC24" s="18">
        <v>176</v>
      </c>
      <c r="KD24" s="18">
        <v>419</v>
      </c>
      <c r="KE24" s="18">
        <v>256</v>
      </c>
      <c r="KF24" s="18">
        <v>26</v>
      </c>
      <c r="KG24" s="18">
        <v>9</v>
      </c>
      <c r="KH24" s="18">
        <v>12</v>
      </c>
      <c r="KI24" s="25">
        <v>3173</v>
      </c>
      <c r="KJ24" s="17">
        <f t="shared" si="77"/>
        <v>7.4272605978324482E-2</v>
      </c>
      <c r="KK24" s="25">
        <v>59141</v>
      </c>
      <c r="KL24" s="25">
        <v>53794</v>
      </c>
      <c r="KM24" s="18">
        <v>62</v>
      </c>
      <c r="KN24" s="18">
        <v>183</v>
      </c>
      <c r="KO24" s="18">
        <v>352</v>
      </c>
      <c r="KP24" s="18">
        <v>209</v>
      </c>
      <c r="KQ24" s="18">
        <v>38</v>
      </c>
      <c r="KR24" s="18">
        <v>5</v>
      </c>
      <c r="KS24" s="18">
        <v>34</v>
      </c>
      <c r="KT24" s="25">
        <v>4464</v>
      </c>
      <c r="KU24" s="69">
        <f t="shared" si="78"/>
        <v>7.5480631034307841E-2</v>
      </c>
      <c r="KV24" s="27">
        <v>128401</v>
      </c>
      <c r="KW24" s="25">
        <v>120694</v>
      </c>
      <c r="KX24" s="25">
        <v>7707</v>
      </c>
      <c r="KY24" s="59">
        <v>6.0022897017935992E-2</v>
      </c>
      <c r="KZ24" s="25">
        <v>4457</v>
      </c>
      <c r="LA24" s="25">
        <v>2335</v>
      </c>
      <c r="LB24" s="25">
        <v>2941</v>
      </c>
      <c r="LC24" s="25">
        <v>3029</v>
      </c>
      <c r="LD24" s="25">
        <v>63109</v>
      </c>
      <c r="LE24" s="25">
        <v>59446</v>
      </c>
      <c r="LF24" s="25">
        <v>3663</v>
      </c>
      <c r="LG24" s="59">
        <v>5.804243451805606E-2</v>
      </c>
      <c r="LH24" s="25">
        <v>65292</v>
      </c>
      <c r="LI24" s="25">
        <v>61248</v>
      </c>
      <c r="LJ24" s="25">
        <v>4044</v>
      </c>
      <c r="LK24" s="35">
        <v>6.1937143907369971E-2</v>
      </c>
      <c r="LL24" s="27">
        <v>26495</v>
      </c>
      <c r="LM24" s="18">
        <v>423</v>
      </c>
      <c r="LN24" s="25">
        <v>24781</v>
      </c>
      <c r="LO24" s="18">
        <v>648</v>
      </c>
      <c r="LP24" s="18">
        <v>24</v>
      </c>
      <c r="LQ24" s="18">
        <v>39</v>
      </c>
      <c r="LR24" s="18">
        <v>580</v>
      </c>
      <c r="LS24" s="23">
        <f t="shared" si="79"/>
        <v>2.1890922815625588E-2</v>
      </c>
      <c r="LT24" s="23">
        <f t="shared" si="80"/>
        <v>0.97810907718437445</v>
      </c>
      <c r="LU24" s="17">
        <f t="shared" si="81"/>
        <v>0.95127382525004722</v>
      </c>
      <c r="LV24" s="25">
        <v>26495</v>
      </c>
      <c r="LW24" s="25">
        <v>5544</v>
      </c>
      <c r="LX24" s="25">
        <v>1291</v>
      </c>
      <c r="LY24" s="25">
        <v>6695</v>
      </c>
      <c r="LZ24" s="25">
        <v>4519</v>
      </c>
      <c r="MA24" s="18">
        <v>352</v>
      </c>
      <c r="MB24" s="25">
        <v>1507</v>
      </c>
      <c r="MC24" s="18">
        <v>435</v>
      </c>
      <c r="MD24" s="25">
        <v>4625</v>
      </c>
      <c r="ME24" s="18">
        <v>41</v>
      </c>
      <c r="MF24" s="25">
        <v>1486</v>
      </c>
      <c r="MG24" s="17">
        <f t="shared" si="82"/>
        <v>8.658237403283639E-2</v>
      </c>
      <c r="MH24" s="17">
        <f t="shared" si="83"/>
        <v>0.68522362709945273</v>
      </c>
      <c r="MI24" s="25">
        <v>26495</v>
      </c>
      <c r="MJ24" s="25">
        <v>9819</v>
      </c>
      <c r="MK24" s="25">
        <v>1198</v>
      </c>
      <c r="ML24" s="25">
        <v>6283</v>
      </c>
      <c r="MM24" s="25">
        <v>4314</v>
      </c>
      <c r="MN24" s="18">
        <v>485</v>
      </c>
      <c r="MO24" s="25">
        <v>2237</v>
      </c>
      <c r="MP24" s="18">
        <v>613</v>
      </c>
      <c r="MQ24" s="18">
        <v>44</v>
      </c>
      <c r="MR24" s="18">
        <v>25</v>
      </c>
      <c r="MS24" s="25">
        <v>1477</v>
      </c>
      <c r="MT24" s="17">
        <f t="shared" si="84"/>
        <v>0.6777505189658426</v>
      </c>
      <c r="MU24" s="69">
        <f t="shared" si="85"/>
        <v>0.81824872617474997</v>
      </c>
      <c r="MV24" s="27">
        <v>26495</v>
      </c>
      <c r="MW24" s="25">
        <v>17924</v>
      </c>
      <c r="MX24" s="18">
        <v>234</v>
      </c>
      <c r="MY24" s="25">
        <v>3856</v>
      </c>
      <c r="MZ24" s="18">
        <v>569</v>
      </c>
      <c r="NA24" s="18">
        <v>70</v>
      </c>
      <c r="NB24" s="18">
        <v>450</v>
      </c>
      <c r="NC24" s="25">
        <v>3199</v>
      </c>
      <c r="ND24" s="18">
        <v>193</v>
      </c>
      <c r="NE24" s="17">
        <f t="shared" si="86"/>
        <v>0.67650500094357424</v>
      </c>
      <c r="NF24" s="10">
        <f t="shared" si="87"/>
        <v>82684.470730326473</v>
      </c>
      <c r="NG24" s="17">
        <f t="shared" si="88"/>
        <v>0.79988677108888473</v>
      </c>
      <c r="NH24" s="25">
        <v>26495</v>
      </c>
      <c r="NI24" s="25">
        <v>10377</v>
      </c>
      <c r="NJ24" s="18">
        <v>12</v>
      </c>
      <c r="NK24" s="18">
        <v>2</v>
      </c>
      <c r="NL24" s="18">
        <v>27</v>
      </c>
      <c r="NM24" s="25">
        <v>15063</v>
      </c>
      <c r="NN24" s="18">
        <v>960</v>
      </c>
      <c r="NO24" s="18">
        <v>27</v>
      </c>
      <c r="NP24" s="18">
        <v>1</v>
      </c>
      <c r="NQ24" s="32">
        <v>26</v>
      </c>
      <c r="NR24" s="33">
        <v>26495</v>
      </c>
      <c r="NS24" s="37">
        <f t="shared" si="89"/>
        <v>1.6695602943951688</v>
      </c>
      <c r="NT24" s="37">
        <f t="shared" si="90"/>
        <v>0.4505085106618808</v>
      </c>
      <c r="NU24" s="37">
        <f t="shared" si="91"/>
        <v>0.59896009946874651</v>
      </c>
      <c r="NV24" s="17">
        <f t="shared" si="92"/>
        <v>0.12162557121865361</v>
      </c>
      <c r="NW24" s="10">
        <f t="shared" si="93"/>
        <v>8312</v>
      </c>
      <c r="NX24" s="17">
        <f t="shared" si="94"/>
        <v>0.31371956973013776</v>
      </c>
      <c r="NY24" s="19">
        <f t="shared" si="95"/>
        <v>0.14979545495503613</v>
      </c>
      <c r="NZ24" s="10">
        <v>8272</v>
      </c>
      <c r="OA24" s="10">
        <v>18183</v>
      </c>
      <c r="OB24" s="10">
        <v>1478</v>
      </c>
      <c r="OC24" s="10">
        <v>12646</v>
      </c>
      <c r="OD24" s="10">
        <v>1498</v>
      </c>
      <c r="OE24" s="10">
        <v>2158</v>
      </c>
      <c r="OF24" s="17">
        <f t="shared" si="96"/>
        <v>0.47729760332138138</v>
      </c>
      <c r="OG24" s="17">
        <f t="shared" si="97"/>
        <v>0.31220985091526704</v>
      </c>
      <c r="OH24" s="17">
        <f t="shared" si="98"/>
        <v>0.68628043026986218</v>
      </c>
      <c r="OI24" s="69">
        <f t="shared" si="99"/>
        <v>8.1449330062275907E-2</v>
      </c>
      <c r="OJ24" s="27">
        <v>26495</v>
      </c>
      <c r="OK24" s="25">
        <v>1375</v>
      </c>
      <c r="OL24" s="25">
        <v>18056</v>
      </c>
      <c r="OM24" s="25">
        <v>11166</v>
      </c>
      <c r="ON24" s="25">
        <v>2458</v>
      </c>
      <c r="OO24" s="18">
        <v>141</v>
      </c>
      <c r="OP24" s="18">
        <v>35</v>
      </c>
      <c r="OQ24" s="25">
        <v>3323</v>
      </c>
      <c r="OR24" s="69">
        <f t="shared" si="100"/>
        <v>0.82747688243064732</v>
      </c>
      <c r="OS24" s="85">
        <v>20572</v>
      </c>
      <c r="OT24" s="22">
        <v>20572</v>
      </c>
      <c r="OU24" s="38">
        <f t="shared" si="101"/>
        <v>0.34866023761503651</v>
      </c>
      <c r="OV24" s="39">
        <v>0.74798852809644178</v>
      </c>
      <c r="OW24" s="22">
        <v>1538762</v>
      </c>
      <c r="OX24" s="36">
        <f t="shared" si="102"/>
        <v>62963063.515999995</v>
      </c>
      <c r="OY24" s="36">
        <f t="shared" si="103"/>
        <v>1393843.1328415046</v>
      </c>
      <c r="OZ24" s="22">
        <v>23528</v>
      </c>
      <c r="PA24" s="22">
        <v>23528</v>
      </c>
      <c r="PB24" s="38">
        <f t="shared" si="104"/>
        <v>0.39875938511601106</v>
      </c>
      <c r="PC24" s="39">
        <v>0.64</v>
      </c>
      <c r="PD24" s="22">
        <v>1505792</v>
      </c>
      <c r="PE24" s="40">
        <f t="shared" si="105"/>
        <v>61613997.056000002</v>
      </c>
      <c r="PF24" s="36">
        <f t="shared" si="106"/>
        <v>7226786.9933833797</v>
      </c>
      <c r="PG24" s="22">
        <v>1113</v>
      </c>
      <c r="PH24" s="22">
        <v>1113</v>
      </c>
      <c r="PI24" s="38">
        <f t="shared" si="107"/>
        <v>1.8863447621307389E-2</v>
      </c>
      <c r="PJ24" s="39">
        <v>9.7753818508535484E-2</v>
      </c>
      <c r="PK24" s="22">
        <v>10880</v>
      </c>
      <c r="PL24" s="41">
        <f t="shared" si="108"/>
        <v>445187.83999999997</v>
      </c>
      <c r="PM24" s="36">
        <f t="shared" si="109"/>
        <v>90983.994658141281</v>
      </c>
      <c r="PN24" s="22">
        <v>2604</v>
      </c>
      <c r="PO24" s="22">
        <v>2604</v>
      </c>
      <c r="PP24" s="38">
        <f t="shared" si="110"/>
        <v>4.4133349151738048E-2</v>
      </c>
      <c r="PQ24" s="39">
        <v>0.4367626728110599</v>
      </c>
      <c r="PR24" s="22">
        <v>113733</v>
      </c>
      <c r="PS24" s="41">
        <f t="shared" si="111"/>
        <v>4653726.8940000003</v>
      </c>
      <c r="PT24" s="36">
        <f t="shared" si="112"/>
        <v>341432.18469881226</v>
      </c>
      <c r="PU24" s="22">
        <v>1246</v>
      </c>
      <c r="PV24" s="22">
        <v>1246</v>
      </c>
      <c r="PW24" s="38">
        <f t="shared" si="113"/>
        <v>2.1117570293035948E-2</v>
      </c>
      <c r="PX24" s="39">
        <v>0.26922953451043335</v>
      </c>
      <c r="PY24" s="22">
        <v>33546</v>
      </c>
      <c r="PZ24" s="36">
        <f t="shared" si="114"/>
        <v>190098.13641974059</v>
      </c>
      <c r="QA24" s="22"/>
      <c r="QB24" s="22"/>
      <c r="QC24" s="39">
        <v>0</v>
      </c>
      <c r="QD24" s="22"/>
      <c r="QE24" s="22">
        <f t="shared" si="115"/>
        <v>0</v>
      </c>
      <c r="QF24" s="22"/>
      <c r="QG24" s="22"/>
      <c r="QH24" s="22"/>
      <c r="QI24" s="38">
        <f t="shared" si="116"/>
        <v>0</v>
      </c>
      <c r="QJ24" s="39">
        <v>0</v>
      </c>
      <c r="QK24" s="22"/>
      <c r="QL24" s="42">
        <f t="shared" si="117"/>
        <v>0</v>
      </c>
      <c r="QM24" s="22">
        <f t="shared" si="118"/>
        <v>9940</v>
      </c>
      <c r="QN24" s="22">
        <v>707</v>
      </c>
      <c r="QO24" s="22">
        <v>707</v>
      </c>
      <c r="QP24" s="38">
        <f t="shared" si="119"/>
        <v>1.1982441570767588E-2</v>
      </c>
      <c r="QQ24" s="39">
        <v>0.1232956152758133</v>
      </c>
      <c r="QR24" s="22">
        <v>8717</v>
      </c>
      <c r="QS24" s="36">
        <f t="shared" si="120"/>
        <v>166231.76382509459</v>
      </c>
      <c r="QT24" s="22">
        <v>9233</v>
      </c>
      <c r="QU24" s="22">
        <v>9233</v>
      </c>
      <c r="QV24" s="38">
        <f t="shared" si="121"/>
        <v>0.15648356863210344</v>
      </c>
      <c r="QW24" s="39">
        <v>0.12840030326004548</v>
      </c>
      <c r="QX24" s="22">
        <v>118552</v>
      </c>
      <c r="QY24" s="36">
        <f t="shared" si="122"/>
        <v>2170888.0840128688</v>
      </c>
      <c r="QZ24" s="22"/>
      <c r="RA24" s="22"/>
      <c r="RB24" s="38">
        <f t="shared" si="123"/>
        <v>0</v>
      </c>
      <c r="RC24" s="39">
        <v>0</v>
      </c>
      <c r="RD24" s="22"/>
      <c r="RE24" s="36">
        <f t="shared" si="124"/>
        <v>0</v>
      </c>
      <c r="RF24" s="10">
        <f t="shared" si="125"/>
        <v>59003</v>
      </c>
      <c r="RG24" s="10">
        <f t="shared" si="126"/>
        <v>59003</v>
      </c>
      <c r="RH24" s="17">
        <f t="shared" si="127"/>
        <v>7.5886834046504689E-2</v>
      </c>
      <c r="RI24" s="17">
        <f t="shared" si="128"/>
        <v>1.7337677052758865E-3</v>
      </c>
      <c r="RJ24" s="17">
        <f t="shared" si="129"/>
        <v>0.12036367201605705</v>
      </c>
      <c r="RK24" s="17">
        <f t="shared" si="130"/>
        <v>0.62406062698621834</v>
      </c>
      <c r="RL24" s="17">
        <f t="shared" si="131"/>
        <v>2.948397170851989E-2</v>
      </c>
      <c r="RM24" s="17">
        <f t="shared" si="132"/>
        <v>1.641569930200398E-2</v>
      </c>
      <c r="RN24" s="17">
        <f t="shared" si="133"/>
        <v>1.4354746978524952E-2</v>
      </c>
      <c r="RO24" s="17">
        <f t="shared" si="134"/>
        <v>0.18746446796707339</v>
      </c>
      <c r="RP24" s="17">
        <f t="shared" si="135"/>
        <v>0</v>
      </c>
      <c r="RQ24" s="17">
        <f t="shared" si="136"/>
        <v>0</v>
      </c>
      <c r="RR24" s="36">
        <f t="shared" si="137"/>
        <v>11580264.289839543</v>
      </c>
      <c r="RS24" s="36">
        <f t="shared" si="138"/>
        <v>90.188271819063274</v>
      </c>
      <c r="RT24" s="10">
        <f t="shared" si="139"/>
        <v>0</v>
      </c>
      <c r="RU24" s="17">
        <f t="shared" si="140"/>
        <v>0</v>
      </c>
      <c r="RV24" s="37">
        <f t="shared" si="141"/>
        <v>2.1761774825008899</v>
      </c>
      <c r="RW24" s="36">
        <f t="shared" si="142"/>
        <v>0.4595213432917189</v>
      </c>
      <c r="RX24" s="85">
        <v>3.3771100000000001</v>
      </c>
      <c r="RY24" s="93">
        <v>287</v>
      </c>
      <c r="RZ24" s="43" t="b">
        <v>0</v>
      </c>
      <c r="SA24" s="18" t="b">
        <v>0</v>
      </c>
      <c r="SB24" s="18" t="b">
        <v>1</v>
      </c>
      <c r="SC24" s="18" t="b">
        <v>0</v>
      </c>
      <c r="SD24" s="18" t="b">
        <v>0</v>
      </c>
      <c r="SE24" s="32" t="b">
        <v>0</v>
      </c>
      <c r="SF24" s="43" t="b">
        <v>1</v>
      </c>
      <c r="SG24" s="18" t="b">
        <v>1</v>
      </c>
      <c r="SH24" s="18">
        <v>0</v>
      </c>
      <c r="SI24" s="18"/>
      <c r="SJ24" s="22">
        <v>1</v>
      </c>
      <c r="SK24" s="22"/>
      <c r="SL24" s="22">
        <v>1</v>
      </c>
      <c r="SM24" s="22">
        <v>0</v>
      </c>
      <c r="SN24" s="18"/>
      <c r="SO24" s="18"/>
      <c r="SP24" s="18"/>
      <c r="SQ24" s="17">
        <f t="shared" si="143"/>
        <v>4.1322314049586778E-3</v>
      </c>
      <c r="SR24" s="17">
        <f t="shared" si="144"/>
        <v>0</v>
      </c>
      <c r="SS24" s="17">
        <f t="shared" si="145"/>
        <v>0</v>
      </c>
      <c r="ST24" s="17">
        <f t="shared" si="146"/>
        <v>0</v>
      </c>
      <c r="SU24" s="17">
        <f t="shared" si="147"/>
        <v>0</v>
      </c>
      <c r="SV24" s="17">
        <f t="shared" si="181"/>
        <v>0</v>
      </c>
      <c r="SW24" s="17">
        <f t="shared" si="149"/>
        <v>0</v>
      </c>
      <c r="SX24" s="17">
        <f t="shared" si="150"/>
        <v>0</v>
      </c>
      <c r="SY24" s="17">
        <f t="shared" si="151"/>
        <v>0</v>
      </c>
      <c r="SZ24" s="17">
        <f t="shared" si="152"/>
        <v>0</v>
      </c>
      <c r="TA24" s="17">
        <f t="shared" si="153"/>
        <v>0</v>
      </c>
      <c r="TB24" s="24">
        <f t="shared" si="154"/>
        <v>620</v>
      </c>
      <c r="TC24" s="69">
        <f t="shared" si="155"/>
        <v>1</v>
      </c>
      <c r="TD24" s="17">
        <f t="shared" si="177"/>
        <v>2.6014568158168575E-6</v>
      </c>
      <c r="TE24" s="95">
        <v>371</v>
      </c>
      <c r="TF24" s="71"/>
      <c r="TG24" s="71">
        <v>13</v>
      </c>
      <c r="TH24" s="71">
        <v>77</v>
      </c>
      <c r="TI24" s="71">
        <v>1</v>
      </c>
      <c r="TJ24" s="71"/>
      <c r="TK24" s="71">
        <v>240</v>
      </c>
      <c r="TL24" s="71"/>
      <c r="TM24" s="71">
        <v>145</v>
      </c>
      <c r="TN24" s="71"/>
      <c r="TO24" s="71">
        <v>12</v>
      </c>
      <c r="TP24" s="71"/>
      <c r="TQ24" s="71">
        <v>144</v>
      </c>
      <c r="TR24" s="72">
        <v>23</v>
      </c>
      <c r="TS24" s="72"/>
      <c r="TT24" s="72"/>
      <c r="TU24" s="72"/>
      <c r="TV24" s="72">
        <v>71</v>
      </c>
      <c r="TW24" s="72"/>
      <c r="TX24" s="72">
        <v>4</v>
      </c>
      <c r="TY24" s="72">
        <v>29</v>
      </c>
      <c r="TZ24" s="72">
        <v>163</v>
      </c>
      <c r="UA24" s="72"/>
      <c r="UB24" s="72">
        <v>69</v>
      </c>
      <c r="UC24" s="72">
        <v>20</v>
      </c>
      <c r="UD24" s="72">
        <v>1</v>
      </c>
      <c r="UE24" s="72">
        <v>1</v>
      </c>
      <c r="UF24" s="72">
        <v>18</v>
      </c>
      <c r="UG24" s="72">
        <v>89</v>
      </c>
      <c r="UH24" s="72">
        <v>1</v>
      </c>
      <c r="UI24" s="72">
        <v>51</v>
      </c>
      <c r="UJ24" s="73">
        <v>72</v>
      </c>
      <c r="UK24" s="73"/>
      <c r="UL24" s="73"/>
      <c r="UM24" s="73"/>
      <c r="UN24" s="73">
        <v>70</v>
      </c>
      <c r="UO24" s="73">
        <v>1</v>
      </c>
      <c r="UP24" s="73"/>
      <c r="UQ24" s="73">
        <v>27</v>
      </c>
      <c r="UR24" s="73">
        <v>489</v>
      </c>
      <c r="US24" s="73">
        <v>82</v>
      </c>
      <c r="UT24" s="73">
        <v>86</v>
      </c>
      <c r="UU24" s="73">
        <v>2</v>
      </c>
      <c r="UV24" s="73">
        <v>1</v>
      </c>
      <c r="UW24" s="73">
        <v>31</v>
      </c>
      <c r="UX24" s="73">
        <v>4</v>
      </c>
      <c r="UY24" s="73">
        <v>99</v>
      </c>
      <c r="UZ24" s="73"/>
      <c r="VA24" s="73">
        <v>67</v>
      </c>
      <c r="VB24" s="73">
        <v>62</v>
      </c>
      <c r="VC24" s="73"/>
      <c r="VD24" s="73"/>
      <c r="VE24" s="73"/>
      <c r="VF24" s="73">
        <v>67</v>
      </c>
      <c r="VG24" s="73"/>
      <c r="VH24" s="73">
        <v>1</v>
      </c>
      <c r="VI24" s="73">
        <v>21</v>
      </c>
      <c r="VJ24" s="73">
        <v>495</v>
      </c>
      <c r="VK24" s="73">
        <v>73</v>
      </c>
      <c r="VL24" s="73">
        <v>65</v>
      </c>
      <c r="VM24" s="73">
        <v>3</v>
      </c>
      <c r="VN24" s="73">
        <v>1</v>
      </c>
      <c r="VO24" s="73">
        <v>9</v>
      </c>
      <c r="VP24" s="73">
        <v>127</v>
      </c>
      <c r="VQ24" s="73"/>
      <c r="VR24" s="73">
        <v>98</v>
      </c>
      <c r="VS24" s="73">
        <v>22</v>
      </c>
      <c r="VT24" s="73"/>
      <c r="VU24" s="73">
        <v>2</v>
      </c>
      <c r="VV24" s="73"/>
      <c r="VW24" s="73">
        <v>47</v>
      </c>
      <c r="VX24" s="73">
        <v>3</v>
      </c>
      <c r="VY24" s="73">
        <v>10</v>
      </c>
      <c r="VZ24" s="73">
        <v>23</v>
      </c>
      <c r="WA24" s="73">
        <v>434</v>
      </c>
      <c r="WB24" s="73"/>
      <c r="WC24" s="73">
        <v>38</v>
      </c>
      <c r="WD24" s="73">
        <v>90</v>
      </c>
      <c r="WE24" s="73">
        <v>1</v>
      </c>
      <c r="WF24" s="73">
        <v>1</v>
      </c>
      <c r="WG24" s="73"/>
      <c r="WH24" s="73">
        <v>12</v>
      </c>
      <c r="WI24" s="73">
        <v>1</v>
      </c>
      <c r="WJ24" s="73">
        <v>289</v>
      </c>
      <c r="WK24" s="73"/>
      <c r="WL24" s="73"/>
      <c r="WM24" s="73"/>
      <c r="WN24" s="73">
        <v>76</v>
      </c>
      <c r="WO24" s="22">
        <f t="shared" si="156"/>
        <v>550</v>
      </c>
      <c r="WP24" s="22">
        <f t="shared" si="157"/>
        <v>0</v>
      </c>
      <c r="WQ24" s="22">
        <f t="shared" si="158"/>
        <v>2</v>
      </c>
      <c r="WR24" s="22">
        <f t="shared" si="159"/>
        <v>13</v>
      </c>
      <c r="WS24" s="22">
        <f t="shared" si="160"/>
        <v>332</v>
      </c>
      <c r="WT24" s="22">
        <f t="shared" si="161"/>
        <v>2</v>
      </c>
      <c r="WU24" s="22">
        <f t="shared" si="162"/>
        <v>15</v>
      </c>
      <c r="WV24" s="22">
        <f t="shared" si="163"/>
        <v>77</v>
      </c>
      <c r="WW24" s="22">
        <f t="shared" si="164"/>
        <v>1821</v>
      </c>
      <c r="WX24" s="22">
        <f t="shared" si="165"/>
        <v>0</v>
      </c>
      <c r="WY24" s="22">
        <f t="shared" si="166"/>
        <v>407</v>
      </c>
      <c r="WZ24" s="22">
        <f t="shared" si="167"/>
        <v>171</v>
      </c>
      <c r="XA24" s="22">
        <f t="shared" si="168"/>
        <v>6</v>
      </c>
      <c r="XB24" s="22">
        <f t="shared" si="169"/>
        <v>4</v>
      </c>
      <c r="XC24" s="22">
        <f t="shared" si="170"/>
        <v>58</v>
      </c>
      <c r="XD24" s="22">
        <f t="shared" si="171"/>
        <v>4</v>
      </c>
      <c r="XE24" s="22">
        <f t="shared" si="172"/>
        <v>616</v>
      </c>
      <c r="XF24" s="22">
        <f t="shared" si="173"/>
        <v>1</v>
      </c>
      <c r="XG24" s="93">
        <f t="shared" si="174"/>
        <v>436</v>
      </c>
    </row>
    <row r="25" spans="1:631" ht="17.100000000000001" customHeight="1" x14ac:dyDescent="0.2">
      <c r="A25" s="101"/>
      <c r="B25" s="27" t="s">
        <v>48</v>
      </c>
      <c r="C25" s="535" t="s">
        <v>49</v>
      </c>
      <c r="D25" s="25" t="s">
        <v>50</v>
      </c>
      <c r="E25" s="535" t="s">
        <v>51</v>
      </c>
      <c r="F25" s="25" t="s">
        <v>53</v>
      </c>
      <c r="G25" s="535" t="s">
        <v>54</v>
      </c>
      <c r="H25" s="25">
        <v>26</v>
      </c>
      <c r="I25" s="28">
        <v>1</v>
      </c>
      <c r="J25" s="17">
        <f t="shared" si="0"/>
        <v>0.71404834821137686</v>
      </c>
      <c r="K25" s="17">
        <f t="shared" si="1"/>
        <v>0.55095458395777674</v>
      </c>
      <c r="L25" s="17">
        <f t="shared" si="2"/>
        <v>1</v>
      </c>
      <c r="M25" s="17">
        <f t="shared" si="3"/>
        <v>7.0716244777277351E-2</v>
      </c>
      <c r="N25" s="17">
        <f t="shared" si="4"/>
        <v>0.36346895826025954</v>
      </c>
      <c r="O25" s="17">
        <f t="shared" si="5"/>
        <v>0.389457222910015</v>
      </c>
      <c r="P25" s="17">
        <f t="shared" si="6"/>
        <v>0.91008025187796238</v>
      </c>
      <c r="Q25" s="17">
        <f t="shared" si="7"/>
        <v>0.33395872420262662</v>
      </c>
      <c r="R25" s="69">
        <f t="shared" si="8"/>
        <v>0.73813407598965586</v>
      </c>
      <c r="S25" s="422">
        <f t="shared" si="9"/>
        <v>0.56342426779855004</v>
      </c>
      <c r="T25" s="17">
        <f t="shared" si="175"/>
        <v>0.43657573220144996</v>
      </c>
      <c r="U25" s="10">
        <f t="shared" si="10"/>
        <v>34577.234566087041</v>
      </c>
      <c r="V25" s="32">
        <v>3</v>
      </c>
      <c r="W25" s="550">
        <f t="shared" si="11"/>
        <v>0</v>
      </c>
      <c r="X25" s="550">
        <f t="shared" si="12"/>
        <v>0.45231315668743893</v>
      </c>
      <c r="Y25" s="550">
        <f t="shared" si="13"/>
        <v>0.54768684331256101</v>
      </c>
      <c r="Z25" s="551">
        <f t="shared" si="14"/>
        <v>43377.345677198144</v>
      </c>
      <c r="AA25" s="426">
        <f t="shared" si="15"/>
        <v>7.0971326119619704E-2</v>
      </c>
      <c r="AB25" s="59">
        <f t="shared" si="16"/>
        <v>0.79342063907805138</v>
      </c>
      <c r="AC25" s="59">
        <f t="shared" si="17"/>
        <v>0.26213024669706536</v>
      </c>
      <c r="AD25" s="59">
        <f t="shared" si="18"/>
        <v>0.36346895826025954</v>
      </c>
      <c r="AE25" s="59">
        <f t="shared" si="19"/>
        <v>0.66604127579737338</v>
      </c>
      <c r="AF25" s="59">
        <f t="shared" si="20"/>
        <v>9.9758910536261153E-2</v>
      </c>
      <c r="AG25" s="59">
        <f t="shared" si="21"/>
        <v>0.11070567537629504</v>
      </c>
      <c r="AH25" s="59">
        <f t="shared" si="22"/>
        <v>0.389457222910015</v>
      </c>
      <c r="AI25" s="59">
        <f t="shared" si="23"/>
        <v>0.92102691079689847</v>
      </c>
      <c r="AJ25" s="59">
        <f t="shared" si="24"/>
        <v>0.50706978562585525</v>
      </c>
      <c r="AK25" s="59">
        <f t="shared" si="25"/>
        <v>8.991974812203761E-2</v>
      </c>
      <c r="AL25" s="35">
        <f t="shared" si="26"/>
        <v>1</v>
      </c>
      <c r="AM25" s="27">
        <v>79201</v>
      </c>
      <c r="AN25" s="25">
        <v>38936</v>
      </c>
      <c r="AO25" s="25">
        <v>40265</v>
      </c>
      <c r="AP25" s="17">
        <f t="shared" si="27"/>
        <v>1.5382941151301105E-3</v>
      </c>
      <c r="AQ25" s="63">
        <v>96.699366695641373</v>
      </c>
      <c r="AR25" s="58">
        <v>1209.5141185800001</v>
      </c>
      <c r="AS25" s="24">
        <f t="shared" si="28"/>
        <v>65.481666384336179</v>
      </c>
      <c r="AT25" s="17">
        <f t="shared" si="29"/>
        <v>5.6550626017407075E-2</v>
      </c>
      <c r="AU25" s="25">
        <v>78068</v>
      </c>
      <c r="AV25" s="25">
        <v>38113</v>
      </c>
      <c r="AW25" s="25">
        <v>39955</v>
      </c>
      <c r="AX25" s="25">
        <v>1133</v>
      </c>
      <c r="AY25" s="18">
        <v>823</v>
      </c>
      <c r="AZ25" s="18">
        <v>310</v>
      </c>
      <c r="BA25" s="25">
        <v>5621</v>
      </c>
      <c r="BB25" s="25">
        <v>2716</v>
      </c>
      <c r="BC25" s="25">
        <v>2905</v>
      </c>
      <c r="BD25" s="63">
        <v>93.493975903614455</v>
      </c>
      <c r="BE25" s="25">
        <v>73580</v>
      </c>
      <c r="BF25" s="25">
        <v>36220</v>
      </c>
      <c r="BG25" s="25">
        <v>37360</v>
      </c>
      <c r="BH25" s="63">
        <v>96.948608137044971</v>
      </c>
      <c r="BI25" s="17">
        <v>7.0971326119619704E-2</v>
      </c>
      <c r="BJ25" s="25">
        <v>30530</v>
      </c>
      <c r="BK25" s="25">
        <v>45838</v>
      </c>
      <c r="BL25" s="25">
        <v>2833</v>
      </c>
      <c r="BM25" s="17">
        <v>0.72784589205462724</v>
      </c>
      <c r="BN25" s="10">
        <f t="shared" si="30"/>
        <v>21554.877503381467</v>
      </c>
      <c r="BO25" s="29">
        <v>0.66604127579737338</v>
      </c>
      <c r="BP25" s="30">
        <f t="shared" si="31"/>
        <v>0.33395872420262662</v>
      </c>
      <c r="BQ25" s="31">
        <v>6.180461625725381</v>
      </c>
      <c r="BR25" s="25">
        <v>48671</v>
      </c>
      <c r="BS25" s="25">
        <v>16357</v>
      </c>
      <c r="BT25" s="25">
        <v>28477</v>
      </c>
      <c r="BU25" s="25">
        <v>3134</v>
      </c>
      <c r="BV25" s="18">
        <v>519</v>
      </c>
      <c r="BW25" s="18">
        <v>184</v>
      </c>
      <c r="BX25" s="25">
        <v>15347</v>
      </c>
      <c r="BY25" s="25">
        <v>11927</v>
      </c>
      <c r="BZ25" s="25">
        <v>3420</v>
      </c>
      <c r="CA25" s="59">
        <v>0.22284485567211834</v>
      </c>
      <c r="CB25" s="25">
        <v>78068</v>
      </c>
      <c r="CC25" s="25">
        <v>1133</v>
      </c>
      <c r="CD25" s="17">
        <f t="shared" si="32"/>
        <v>1.4512988676538403E-2</v>
      </c>
      <c r="CE25" s="18">
        <v>576</v>
      </c>
      <c r="CF25" s="25">
        <v>1167</v>
      </c>
      <c r="CG25" s="25">
        <v>2094</v>
      </c>
      <c r="CH25" s="25">
        <v>2703</v>
      </c>
      <c r="CI25" s="25">
        <v>2753</v>
      </c>
      <c r="CJ25" s="25">
        <v>2304</v>
      </c>
      <c r="CK25" s="25">
        <v>1641</v>
      </c>
      <c r="CL25" s="25">
        <v>1097</v>
      </c>
      <c r="CM25" s="25">
        <v>1012</v>
      </c>
      <c r="CN25" s="26">
        <v>5.0868573662605066</v>
      </c>
      <c r="CO25" s="33">
        <v>15347</v>
      </c>
      <c r="CP25" s="34">
        <f t="shared" si="33"/>
        <v>5.1606828696162115</v>
      </c>
      <c r="CQ25" s="10">
        <v>233</v>
      </c>
      <c r="CR25" s="10">
        <v>2057</v>
      </c>
      <c r="CS25" s="10">
        <v>1861</v>
      </c>
      <c r="CT25" s="10">
        <v>8009</v>
      </c>
      <c r="CU25" s="10">
        <v>3124</v>
      </c>
      <c r="CV25" s="10">
        <v>40</v>
      </c>
      <c r="CW25" s="10">
        <v>7</v>
      </c>
      <c r="CX25" s="10">
        <v>16</v>
      </c>
      <c r="CY25" s="25">
        <v>15347</v>
      </c>
      <c r="CZ25" s="25">
        <v>14656</v>
      </c>
      <c r="DA25" s="18">
        <v>163</v>
      </c>
      <c r="DB25" s="18">
        <v>115</v>
      </c>
      <c r="DC25" s="18">
        <v>364</v>
      </c>
      <c r="DD25" s="18">
        <v>28</v>
      </c>
      <c r="DE25" s="18">
        <v>21</v>
      </c>
      <c r="DF25" s="25">
        <v>15347</v>
      </c>
      <c r="DG25" s="25">
        <v>1506</v>
      </c>
      <c r="DH25" s="18">
        <v>13</v>
      </c>
      <c r="DI25" s="18">
        <v>12</v>
      </c>
      <c r="DJ25" s="25">
        <v>13769</v>
      </c>
      <c r="DK25" s="18">
        <v>13</v>
      </c>
      <c r="DL25" s="18">
        <v>34</v>
      </c>
      <c r="DM25" s="25">
        <f t="shared" si="34"/>
        <v>7726.9363393497097</v>
      </c>
      <c r="DN25" s="17">
        <f t="shared" si="35"/>
        <v>0.8971786016811103</v>
      </c>
      <c r="DO25" s="17">
        <f t="shared" si="36"/>
        <v>8.470710888121457E-4</v>
      </c>
      <c r="DP25" s="23">
        <f t="shared" si="37"/>
        <v>9.9758910536261153E-2</v>
      </c>
      <c r="DQ25" s="23">
        <f t="shared" si="38"/>
        <v>0.90024108946373882</v>
      </c>
      <c r="DR25" s="25">
        <v>15347</v>
      </c>
      <c r="DS25" s="18">
        <v>34</v>
      </c>
      <c r="DT25" s="25">
        <v>3620</v>
      </c>
      <c r="DU25" s="18">
        <v>16</v>
      </c>
      <c r="DV25" s="25">
        <v>8582</v>
      </c>
      <c r="DW25" s="18">
        <v>31</v>
      </c>
      <c r="DX25" s="25">
        <v>3025</v>
      </c>
      <c r="DY25" s="18">
        <v>39</v>
      </c>
      <c r="DZ25" s="17">
        <f t="shared" si="39"/>
        <v>0.79833192154818533</v>
      </c>
      <c r="EA25" s="17">
        <f t="shared" si="40"/>
        <v>0.20166807845181467</v>
      </c>
      <c r="EB25" s="10">
        <v>15347</v>
      </c>
      <c r="EC25" s="10">
        <v>1656</v>
      </c>
      <c r="ED25" s="10">
        <v>43</v>
      </c>
      <c r="EE25" s="10">
        <v>11104</v>
      </c>
      <c r="EF25" s="17">
        <f t="shared" si="41"/>
        <v>0.72352902847462042</v>
      </c>
      <c r="EG25" s="10">
        <v>2446</v>
      </c>
      <c r="EH25" s="10">
        <v>98</v>
      </c>
      <c r="EI25" s="17">
        <f t="shared" si="42"/>
        <v>0.11070567537629504</v>
      </c>
      <c r="EJ25" s="17">
        <f t="shared" si="43"/>
        <v>0.15937968332573141</v>
      </c>
      <c r="EK25" s="69">
        <f t="shared" si="44"/>
        <v>0.55095458395777674</v>
      </c>
      <c r="EL25" s="27">
        <v>47725</v>
      </c>
      <c r="EM25" s="25">
        <v>37866</v>
      </c>
      <c r="EN25" s="25">
        <v>9859</v>
      </c>
      <c r="EO25" s="59">
        <v>0.79342063907805138</v>
      </c>
      <c r="EP25" s="25">
        <v>22590</v>
      </c>
      <c r="EQ25" s="25">
        <v>19313</v>
      </c>
      <c r="ER25" s="25">
        <v>3277</v>
      </c>
      <c r="ES25" s="59">
        <v>0.85493581230633031</v>
      </c>
      <c r="ET25" s="25">
        <v>25135</v>
      </c>
      <c r="EU25" s="25">
        <v>18553</v>
      </c>
      <c r="EV25" s="25">
        <v>6582</v>
      </c>
      <c r="EW25" s="59">
        <v>0.73813407598965586</v>
      </c>
      <c r="EX25" s="25">
        <v>3434</v>
      </c>
      <c r="EY25" s="25">
        <v>2938</v>
      </c>
      <c r="EZ25" s="25">
        <v>496</v>
      </c>
      <c r="FA25" s="59">
        <v>0.85556202679091442</v>
      </c>
      <c r="FB25" s="25">
        <v>44291</v>
      </c>
      <c r="FC25" s="25">
        <v>34928</v>
      </c>
      <c r="FD25" s="25">
        <v>9363</v>
      </c>
      <c r="FE25" s="59">
        <v>0.78860265065137403</v>
      </c>
      <c r="FF25" s="25">
        <v>40235</v>
      </c>
      <c r="FG25" s="25">
        <v>19535</v>
      </c>
      <c r="FH25" s="25">
        <v>17897</v>
      </c>
      <c r="FI25" s="25">
        <v>2803</v>
      </c>
      <c r="FJ25" s="23">
        <f t="shared" si="45"/>
        <v>6.9665713930657389E-2</v>
      </c>
      <c r="FK25" s="23">
        <f t="shared" si="46"/>
        <v>0.44481173107990557</v>
      </c>
      <c r="FL25" s="36">
        <f t="shared" si="47"/>
        <v>6.9693185872279697</v>
      </c>
      <c r="FM25" s="25">
        <v>19868</v>
      </c>
      <c r="FN25" s="25">
        <v>9602</v>
      </c>
      <c r="FO25" s="17">
        <f t="shared" si="48"/>
        <v>0.48328971209985905</v>
      </c>
      <c r="FP25" s="25">
        <v>9029</v>
      </c>
      <c r="FQ25" s="17">
        <f t="shared" si="49"/>
        <v>0.45444936581437489</v>
      </c>
      <c r="FR25" s="25">
        <v>1237</v>
      </c>
      <c r="FS25" s="17">
        <f t="shared" si="50"/>
        <v>6.2260922085766057E-2</v>
      </c>
      <c r="FT25" s="25">
        <v>20367</v>
      </c>
      <c r="FU25" s="25">
        <v>9933</v>
      </c>
      <c r="FV25" s="25">
        <v>8868</v>
      </c>
      <c r="FW25" s="17">
        <f t="shared" si="51"/>
        <v>7.6889085285019879E-2</v>
      </c>
      <c r="FX25" s="17">
        <f t="shared" si="52"/>
        <v>0.43541022241861838</v>
      </c>
      <c r="FY25" s="25">
        <v>1566</v>
      </c>
      <c r="FZ25" s="25">
        <v>34212</v>
      </c>
      <c r="GA25" s="25">
        <v>8968</v>
      </c>
      <c r="GB25" s="25">
        <v>12809</v>
      </c>
      <c r="GC25" s="25">
        <v>7135</v>
      </c>
      <c r="GD25" s="25">
        <v>3842</v>
      </c>
      <c r="GE25" s="18">
        <v>108</v>
      </c>
      <c r="GF25" s="18">
        <v>1177</v>
      </c>
      <c r="GG25" s="18">
        <v>60</v>
      </c>
      <c r="GH25" s="18">
        <v>80</v>
      </c>
      <c r="GI25" s="18">
        <v>33</v>
      </c>
      <c r="GJ25" s="10">
        <f t="shared" si="53"/>
        <v>8968</v>
      </c>
      <c r="GK25" s="10">
        <f t="shared" si="178"/>
        <v>25244</v>
      </c>
      <c r="GL25" s="10">
        <f t="shared" si="179"/>
        <v>12435</v>
      </c>
      <c r="GM25" s="10">
        <f t="shared" si="56"/>
        <v>21777</v>
      </c>
      <c r="GN25" s="10">
        <f t="shared" si="180"/>
        <v>5300</v>
      </c>
      <c r="GO25" s="17">
        <f t="shared" si="58"/>
        <v>0.26213024669706536</v>
      </c>
      <c r="GP25" s="17">
        <f t="shared" si="59"/>
        <v>0.73786975330293469</v>
      </c>
      <c r="GQ25" s="17">
        <f t="shared" si="60"/>
        <v>0.36346895826025954</v>
      </c>
      <c r="GR25" s="17">
        <f t="shared" si="61"/>
        <v>0.15491640360107564</v>
      </c>
      <c r="GS25" s="17">
        <f t="shared" si="62"/>
        <v>0.55066935578159715</v>
      </c>
      <c r="GT25" s="25">
        <v>16205</v>
      </c>
      <c r="GU25" s="25">
        <v>2918</v>
      </c>
      <c r="GV25" s="25">
        <v>6800</v>
      </c>
      <c r="GW25" s="25">
        <v>3990</v>
      </c>
      <c r="GX25" s="25">
        <v>1810</v>
      </c>
      <c r="GY25" s="18">
        <v>61</v>
      </c>
      <c r="GZ25" s="18">
        <v>508</v>
      </c>
      <c r="HA25" s="18">
        <v>33</v>
      </c>
      <c r="HB25" s="18">
        <v>63</v>
      </c>
      <c r="HC25" s="18">
        <v>22</v>
      </c>
      <c r="HD25" s="23">
        <f t="shared" si="63"/>
        <v>0.180067880283863</v>
      </c>
      <c r="HE25" s="23">
        <f t="shared" si="64"/>
        <v>0.819932119716137</v>
      </c>
      <c r="HF25" s="23">
        <f t="shared" si="65"/>
        <v>0.40030854674483185</v>
      </c>
      <c r="HG25" s="23">
        <f t="shared" si="66"/>
        <v>0.15408824436902191</v>
      </c>
      <c r="HH25" s="25">
        <v>18007</v>
      </c>
      <c r="HI25" s="25">
        <v>6050</v>
      </c>
      <c r="HJ25" s="25">
        <v>6009</v>
      </c>
      <c r="HK25" s="25">
        <v>3145</v>
      </c>
      <c r="HL25" s="25">
        <v>2032</v>
      </c>
      <c r="HM25" s="18">
        <v>47</v>
      </c>
      <c r="HN25" s="18">
        <v>669</v>
      </c>
      <c r="HO25" s="18">
        <v>27</v>
      </c>
      <c r="HP25" s="18">
        <v>17</v>
      </c>
      <c r="HQ25" s="18">
        <v>11</v>
      </c>
      <c r="HR25" s="23">
        <f t="shared" si="67"/>
        <v>0.3359804520464264</v>
      </c>
      <c r="HS25" s="23">
        <f t="shared" si="68"/>
        <v>0.66401954795357365</v>
      </c>
      <c r="HT25" s="80">
        <f t="shared" si="69"/>
        <v>0.33031598822680069</v>
      </c>
      <c r="HU25" s="27">
        <v>58441</v>
      </c>
      <c r="HV25" s="18">
        <v>1883</v>
      </c>
      <c r="HW25" s="25">
        <v>4062</v>
      </c>
      <c r="HX25" s="18">
        <v>616</v>
      </c>
      <c r="HY25" s="25">
        <v>16684</v>
      </c>
      <c r="HZ25" s="25">
        <v>11297</v>
      </c>
      <c r="IA25" s="18">
        <v>1280</v>
      </c>
      <c r="IB25" s="18">
        <v>292</v>
      </c>
      <c r="IC25" s="25">
        <v>10887</v>
      </c>
      <c r="ID25" s="25">
        <v>7778</v>
      </c>
      <c r="IE25" s="25">
        <v>2439</v>
      </c>
      <c r="IF25" s="18">
        <v>510</v>
      </c>
      <c r="IG25" s="18">
        <v>713</v>
      </c>
      <c r="IH25" s="17">
        <f t="shared" si="70"/>
        <v>0.32639756335449427</v>
      </c>
      <c r="II25" s="17">
        <f t="shared" si="71"/>
        <v>0.1933060693691073</v>
      </c>
      <c r="IJ25" s="30">
        <f t="shared" si="72"/>
        <v>5.1731433123838189</v>
      </c>
      <c r="IK25" s="17">
        <f t="shared" si="176"/>
        <v>7.0716244777277351E-2</v>
      </c>
      <c r="IL25" s="25">
        <v>28253</v>
      </c>
      <c r="IM25" s="18">
        <v>990</v>
      </c>
      <c r="IN25" s="25">
        <v>2689</v>
      </c>
      <c r="IO25" s="18">
        <v>428</v>
      </c>
      <c r="IP25" s="25">
        <v>9929</v>
      </c>
      <c r="IQ25" s="25">
        <v>5452</v>
      </c>
      <c r="IR25" s="18">
        <v>765</v>
      </c>
      <c r="IS25" s="18">
        <v>178</v>
      </c>
      <c r="IT25" s="25">
        <v>5229</v>
      </c>
      <c r="IU25" s="25">
        <v>766</v>
      </c>
      <c r="IV25" s="25">
        <v>1099</v>
      </c>
      <c r="IW25" s="18">
        <v>253</v>
      </c>
      <c r="IX25" s="18">
        <v>475</v>
      </c>
      <c r="IY25" s="17">
        <f t="shared" si="73"/>
        <v>0.71684422893144095</v>
      </c>
      <c r="IZ25" s="25">
        <v>30188</v>
      </c>
      <c r="JA25" s="18">
        <v>893</v>
      </c>
      <c r="JB25" s="25">
        <v>1373</v>
      </c>
      <c r="JC25" s="18">
        <v>188</v>
      </c>
      <c r="JD25" s="25">
        <v>6755</v>
      </c>
      <c r="JE25" s="25">
        <v>5845</v>
      </c>
      <c r="JF25" s="18">
        <v>515</v>
      </c>
      <c r="JG25" s="18">
        <v>114</v>
      </c>
      <c r="JH25" s="25">
        <v>5658</v>
      </c>
      <c r="JI25" s="25">
        <v>7012</v>
      </c>
      <c r="JJ25" s="25">
        <v>1340</v>
      </c>
      <c r="JK25" s="18">
        <v>257</v>
      </c>
      <c r="JL25" s="18">
        <v>238</v>
      </c>
      <c r="JM25" s="80">
        <f t="shared" si="74"/>
        <v>0.51573472903140316</v>
      </c>
      <c r="JN25" s="27">
        <v>58441</v>
      </c>
      <c r="JO25" s="25">
        <v>52733</v>
      </c>
      <c r="JP25" s="18">
        <v>41</v>
      </c>
      <c r="JQ25" s="18">
        <v>147</v>
      </c>
      <c r="JR25" s="18">
        <v>136</v>
      </c>
      <c r="JS25" s="18">
        <v>84</v>
      </c>
      <c r="JT25" s="18">
        <v>20</v>
      </c>
      <c r="JU25" s="18">
        <v>17</v>
      </c>
      <c r="JV25" s="18">
        <v>8</v>
      </c>
      <c r="JW25" s="25">
        <v>5255</v>
      </c>
      <c r="JX25" s="17">
        <f t="shared" si="75"/>
        <v>8.991974812203761E-2</v>
      </c>
      <c r="JY25" s="17">
        <f t="shared" si="76"/>
        <v>0.91008025187796238</v>
      </c>
      <c r="JZ25" s="25">
        <v>4227</v>
      </c>
      <c r="KA25" s="25">
        <v>3965</v>
      </c>
      <c r="KB25" s="18">
        <v>1</v>
      </c>
      <c r="KC25" s="18">
        <v>3</v>
      </c>
      <c r="KD25" s="18">
        <v>9</v>
      </c>
      <c r="KE25" s="18">
        <v>2</v>
      </c>
      <c r="KF25" s="18" t="s">
        <v>764</v>
      </c>
      <c r="KG25" s="18">
        <v>1</v>
      </c>
      <c r="KH25" s="18" t="s">
        <v>764</v>
      </c>
      <c r="KI25" s="25">
        <v>246</v>
      </c>
      <c r="KJ25" s="17">
        <f t="shared" si="77"/>
        <v>5.8197303051809791E-2</v>
      </c>
      <c r="KK25" s="25">
        <v>54214</v>
      </c>
      <c r="KL25" s="25">
        <v>48768</v>
      </c>
      <c r="KM25" s="18">
        <v>40</v>
      </c>
      <c r="KN25" s="18">
        <v>144</v>
      </c>
      <c r="KO25" s="18">
        <v>127</v>
      </c>
      <c r="KP25" s="18">
        <v>82</v>
      </c>
      <c r="KQ25" s="18">
        <v>20</v>
      </c>
      <c r="KR25" s="18">
        <v>16</v>
      </c>
      <c r="KS25" s="18">
        <v>8</v>
      </c>
      <c r="KT25" s="25">
        <v>5009</v>
      </c>
      <c r="KU25" s="69">
        <f t="shared" si="78"/>
        <v>9.239310879108717E-2</v>
      </c>
      <c r="KV25" s="27">
        <v>79201</v>
      </c>
      <c r="KW25" s="25">
        <v>73951</v>
      </c>
      <c r="KX25" s="25">
        <v>5250</v>
      </c>
      <c r="KY25" s="59">
        <v>6.6287041830279919E-2</v>
      </c>
      <c r="KZ25" s="25">
        <v>2807</v>
      </c>
      <c r="LA25" s="25">
        <v>1947</v>
      </c>
      <c r="LB25" s="25">
        <v>2211</v>
      </c>
      <c r="LC25" s="25">
        <v>2407</v>
      </c>
      <c r="LD25" s="25">
        <v>38936</v>
      </c>
      <c r="LE25" s="25">
        <v>36511</v>
      </c>
      <c r="LF25" s="25">
        <v>2425</v>
      </c>
      <c r="LG25" s="59">
        <v>6.2281693034723647E-2</v>
      </c>
      <c r="LH25" s="25">
        <v>40265</v>
      </c>
      <c r="LI25" s="25">
        <v>37440</v>
      </c>
      <c r="LJ25" s="25">
        <v>2825</v>
      </c>
      <c r="LK25" s="35">
        <v>7.0160188749534336E-2</v>
      </c>
      <c r="LL25" s="27">
        <v>15347</v>
      </c>
      <c r="LM25" s="18">
        <v>52</v>
      </c>
      <c r="LN25" s="25">
        <v>14083</v>
      </c>
      <c r="LO25" s="18">
        <v>350</v>
      </c>
      <c r="LP25" s="18">
        <v>38</v>
      </c>
      <c r="LQ25" s="18">
        <v>30</v>
      </c>
      <c r="LR25" s="18">
        <v>794</v>
      </c>
      <c r="LS25" s="23">
        <f t="shared" si="79"/>
        <v>5.1736495732064895E-2</v>
      </c>
      <c r="LT25" s="23">
        <f t="shared" si="80"/>
        <v>0.94826350426793515</v>
      </c>
      <c r="LU25" s="17">
        <f t="shared" si="81"/>
        <v>0.92102691079689847</v>
      </c>
      <c r="LV25" s="25">
        <v>15347</v>
      </c>
      <c r="LW25" s="25">
        <v>1588</v>
      </c>
      <c r="LX25" s="18">
        <v>644</v>
      </c>
      <c r="LY25" s="25">
        <v>5322</v>
      </c>
      <c r="LZ25" s="25">
        <v>3774</v>
      </c>
      <c r="MA25" s="18">
        <v>659</v>
      </c>
      <c r="MB25" s="25">
        <v>1407</v>
      </c>
      <c r="MC25" s="25">
        <v>1239</v>
      </c>
      <c r="MD25" s="18">
        <v>228</v>
      </c>
      <c r="ME25" s="18">
        <v>155</v>
      </c>
      <c r="MF25" s="18">
        <v>331</v>
      </c>
      <c r="MG25" s="17">
        <f t="shared" si="82"/>
        <v>0.21535153450185704</v>
      </c>
      <c r="MH25" s="17">
        <f t="shared" si="83"/>
        <v>0.50706978562585525</v>
      </c>
      <c r="MI25" s="25">
        <v>15347</v>
      </c>
      <c r="MJ25" s="25">
        <v>1537</v>
      </c>
      <c r="MK25" s="18">
        <v>577</v>
      </c>
      <c r="ML25" s="25">
        <v>5048</v>
      </c>
      <c r="MM25" s="25">
        <v>3777</v>
      </c>
      <c r="MN25" s="18">
        <v>875</v>
      </c>
      <c r="MO25" s="25">
        <v>1742</v>
      </c>
      <c r="MP25" s="25">
        <v>1297</v>
      </c>
      <c r="MQ25" s="18">
        <v>5</v>
      </c>
      <c r="MR25" s="18">
        <v>155</v>
      </c>
      <c r="MS25" s="18">
        <v>334</v>
      </c>
      <c r="MT25" s="17">
        <f t="shared" si="84"/>
        <v>0.55150843813123085</v>
      </c>
      <c r="MU25" s="69">
        <f t="shared" si="85"/>
        <v>0.71404834821137686</v>
      </c>
      <c r="MV25" s="27">
        <v>15347</v>
      </c>
      <c r="MW25" s="25">
        <v>5977</v>
      </c>
      <c r="MX25" s="25">
        <v>1370</v>
      </c>
      <c r="MY25" s="25">
        <v>2940</v>
      </c>
      <c r="MZ25" s="18">
        <v>598</v>
      </c>
      <c r="NA25" s="18">
        <v>107</v>
      </c>
      <c r="NB25" s="18">
        <v>6</v>
      </c>
      <c r="NC25" s="25">
        <v>4161</v>
      </c>
      <c r="ND25" s="18">
        <v>188</v>
      </c>
      <c r="NE25" s="17">
        <f t="shared" si="86"/>
        <v>0.389457222910015</v>
      </c>
      <c r="NF25" s="10">
        <f t="shared" si="87"/>
        <v>30404.146478139046</v>
      </c>
      <c r="NG25" s="17">
        <f t="shared" si="88"/>
        <v>0.66755717729849484</v>
      </c>
      <c r="NH25" s="25">
        <v>15347</v>
      </c>
      <c r="NI25" s="25">
        <v>1128</v>
      </c>
      <c r="NJ25" s="18">
        <v>4</v>
      </c>
      <c r="NK25" s="18">
        <v>14</v>
      </c>
      <c r="NL25" s="18">
        <v>5</v>
      </c>
      <c r="NM25" s="25">
        <v>14117</v>
      </c>
      <c r="NN25" s="18">
        <v>64</v>
      </c>
      <c r="NO25" s="18">
        <v>13</v>
      </c>
      <c r="NP25" s="18" t="s">
        <v>764</v>
      </c>
      <c r="NQ25" s="32">
        <v>2</v>
      </c>
      <c r="NR25" s="33">
        <v>15347</v>
      </c>
      <c r="NS25" s="37">
        <f t="shared" si="89"/>
        <v>1.0013031862904802</v>
      </c>
      <c r="NT25" s="37">
        <f t="shared" si="90"/>
        <v>0.27018826974448279</v>
      </c>
      <c r="NU25" s="37">
        <f t="shared" si="91"/>
        <v>0.99869850979371377</v>
      </c>
      <c r="NV25" s="17">
        <f t="shared" si="92"/>
        <v>0.20279694229484593</v>
      </c>
      <c r="NW25" s="10">
        <f t="shared" si="93"/>
        <v>8012</v>
      </c>
      <c r="NX25" s="17">
        <f t="shared" si="94"/>
        <v>0.52205642796637775</v>
      </c>
      <c r="NY25" s="19">
        <f t="shared" si="95"/>
        <v>0.14438897799563877</v>
      </c>
      <c r="NZ25" s="10">
        <v>4284</v>
      </c>
      <c r="OA25" s="10">
        <v>7335</v>
      </c>
      <c r="OB25" s="10">
        <v>448</v>
      </c>
      <c r="OC25" s="10">
        <v>2873</v>
      </c>
      <c r="OD25" s="10">
        <v>220</v>
      </c>
      <c r="OE25" s="10">
        <v>207</v>
      </c>
      <c r="OF25" s="17">
        <f t="shared" si="96"/>
        <v>0.1872027106274842</v>
      </c>
      <c r="OG25" s="17">
        <f t="shared" si="97"/>
        <v>0.279142503420864</v>
      </c>
      <c r="OH25" s="17">
        <f t="shared" si="98"/>
        <v>0.4779435720336222</v>
      </c>
      <c r="OI25" s="69">
        <f t="shared" si="99"/>
        <v>1.4335049195282466E-2</v>
      </c>
      <c r="OJ25" s="27">
        <v>15347</v>
      </c>
      <c r="OK25" s="18">
        <v>311</v>
      </c>
      <c r="OL25" s="25">
        <v>10148</v>
      </c>
      <c r="OM25" s="25">
        <v>5594</v>
      </c>
      <c r="ON25" s="25">
        <v>2076</v>
      </c>
      <c r="OO25" s="18">
        <v>88</v>
      </c>
      <c r="OP25" s="18">
        <v>25</v>
      </c>
      <c r="OQ25" s="25">
        <v>3611</v>
      </c>
      <c r="OR25" s="69">
        <f t="shared" si="100"/>
        <v>0.81840099042158077</v>
      </c>
      <c r="OS25" s="85">
        <v>40456</v>
      </c>
      <c r="OT25" s="22">
        <v>40425</v>
      </c>
      <c r="OU25" s="38">
        <f t="shared" si="101"/>
        <v>0.65860215053763438</v>
      </c>
      <c r="OV25" s="39">
        <v>0.76335411255411256</v>
      </c>
      <c r="OW25" s="22">
        <v>3085859</v>
      </c>
      <c r="OX25" s="36">
        <f t="shared" si="102"/>
        <v>126267178.56199999</v>
      </c>
      <c r="OY25" s="36">
        <f t="shared" si="103"/>
        <v>2738970.8655025191</v>
      </c>
      <c r="OZ25" s="22">
        <v>7633</v>
      </c>
      <c r="PA25" s="22">
        <v>7633</v>
      </c>
      <c r="PB25" s="38">
        <f t="shared" si="104"/>
        <v>0.12435646790485499</v>
      </c>
      <c r="PC25" s="39">
        <v>0.6609996069697367</v>
      </c>
      <c r="PD25" s="22">
        <v>504541</v>
      </c>
      <c r="PE25" s="40">
        <f t="shared" si="105"/>
        <v>20644808.638</v>
      </c>
      <c r="PF25" s="36">
        <f t="shared" si="106"/>
        <v>2344528.4393274114</v>
      </c>
      <c r="PG25" s="22">
        <v>402</v>
      </c>
      <c r="PH25" s="22">
        <v>402</v>
      </c>
      <c r="PI25" s="38">
        <f t="shared" si="107"/>
        <v>6.5493646138807433E-3</v>
      </c>
      <c r="PJ25" s="39">
        <v>9.917910447761194E-2</v>
      </c>
      <c r="PK25" s="22">
        <v>3987</v>
      </c>
      <c r="PL25" s="41">
        <f t="shared" si="108"/>
        <v>163140.06599999999</v>
      </c>
      <c r="PM25" s="36">
        <f t="shared" si="109"/>
        <v>32862.143623156146</v>
      </c>
      <c r="PN25" s="22">
        <v>6781</v>
      </c>
      <c r="PO25" s="22">
        <v>6781</v>
      </c>
      <c r="PP25" s="38">
        <f t="shared" si="110"/>
        <v>0.11047572499185403</v>
      </c>
      <c r="PQ25" s="39">
        <v>0.46046010912844715</v>
      </c>
      <c r="PR25" s="22">
        <v>312238</v>
      </c>
      <c r="PS25" s="41">
        <f t="shared" si="111"/>
        <v>12776154.483999999</v>
      </c>
      <c r="PT25" s="36">
        <f t="shared" si="112"/>
        <v>889113.53473219881</v>
      </c>
      <c r="PU25" s="22">
        <v>2421</v>
      </c>
      <c r="PV25" s="22">
        <v>2421</v>
      </c>
      <c r="PW25" s="38">
        <f t="shared" si="113"/>
        <v>3.9442815249266863E-2</v>
      </c>
      <c r="PX25" s="39">
        <v>0.29129285419248246</v>
      </c>
      <c r="PY25" s="22">
        <v>70522</v>
      </c>
      <c r="PZ25" s="36">
        <f t="shared" si="114"/>
        <v>369364.03553145425</v>
      </c>
      <c r="QA25" s="22"/>
      <c r="QB25" s="22"/>
      <c r="QC25" s="39">
        <v>0</v>
      </c>
      <c r="QD25" s="22"/>
      <c r="QE25" s="22">
        <f t="shared" si="115"/>
        <v>0</v>
      </c>
      <c r="QF25" s="22"/>
      <c r="QG25" s="22"/>
      <c r="QH25" s="22"/>
      <c r="QI25" s="38">
        <f t="shared" si="116"/>
        <v>0</v>
      </c>
      <c r="QJ25" s="39">
        <v>0</v>
      </c>
      <c r="QK25" s="22"/>
      <c r="QL25" s="42">
        <f t="shared" si="117"/>
        <v>0</v>
      </c>
      <c r="QM25" s="22">
        <f t="shared" si="118"/>
        <v>3718</v>
      </c>
      <c r="QN25" s="22">
        <v>1220</v>
      </c>
      <c r="QO25" s="22">
        <v>1220</v>
      </c>
      <c r="QP25" s="38">
        <f t="shared" si="119"/>
        <v>1.9876181166503748E-2</v>
      </c>
      <c r="QQ25" s="39">
        <v>0.13931147540983607</v>
      </c>
      <c r="QR25" s="22">
        <v>16996</v>
      </c>
      <c r="QS25" s="36">
        <f t="shared" si="120"/>
        <v>286849.7197547601</v>
      </c>
      <c r="QT25" s="22">
        <v>2498</v>
      </c>
      <c r="QU25" s="22">
        <v>2498</v>
      </c>
      <c r="QV25" s="38">
        <f t="shared" si="121"/>
        <v>4.0697295536005214E-2</v>
      </c>
      <c r="QW25" s="39">
        <v>0.13449959967974379</v>
      </c>
      <c r="QX25" s="22">
        <v>33598</v>
      </c>
      <c r="QY25" s="36">
        <f t="shared" si="122"/>
        <v>587336.5573339269</v>
      </c>
      <c r="QZ25" s="22"/>
      <c r="RA25" s="22"/>
      <c r="RB25" s="38">
        <f t="shared" si="123"/>
        <v>0</v>
      </c>
      <c r="RC25" s="39">
        <v>0</v>
      </c>
      <c r="RD25" s="22"/>
      <c r="RE25" s="36">
        <f t="shared" si="124"/>
        <v>0</v>
      </c>
      <c r="RF25" s="10">
        <f t="shared" si="125"/>
        <v>61411</v>
      </c>
      <c r="RG25" s="10">
        <f t="shared" si="126"/>
        <v>61380</v>
      </c>
      <c r="RH25" s="17">
        <f t="shared" si="127"/>
        <v>7.8944017656296425E-2</v>
      </c>
      <c r="RI25" s="17">
        <f t="shared" si="128"/>
        <v>1.8036144221452116E-3</v>
      </c>
      <c r="RJ25" s="17">
        <f t="shared" si="129"/>
        <v>0.37783988243045535</v>
      </c>
      <c r="RK25" s="17">
        <f t="shared" si="130"/>
        <v>0.32342671513148791</v>
      </c>
      <c r="RL25" s="17">
        <f t="shared" si="131"/>
        <v>0.12265283930608922</v>
      </c>
      <c r="RM25" s="17">
        <f t="shared" si="132"/>
        <v>5.0953613825183222E-2</v>
      </c>
      <c r="RN25" s="17">
        <f t="shared" si="133"/>
        <v>3.9570798562496769E-2</v>
      </c>
      <c r="RO25" s="17">
        <f t="shared" si="134"/>
        <v>8.1022831810751594E-2</v>
      </c>
      <c r="RP25" s="17">
        <f t="shared" si="135"/>
        <v>0</v>
      </c>
      <c r="RQ25" s="17">
        <f t="shared" si="136"/>
        <v>0</v>
      </c>
      <c r="RR25" s="36">
        <f t="shared" si="137"/>
        <v>7249025.2958054263</v>
      </c>
      <c r="RS25" s="36">
        <f t="shared" si="138"/>
        <v>91.526941526059346</v>
      </c>
      <c r="RT25" s="10">
        <f t="shared" si="139"/>
        <v>31</v>
      </c>
      <c r="RU25" s="17">
        <f t="shared" si="140"/>
        <v>5.0479555779909136E-4</v>
      </c>
      <c r="RV25" s="37">
        <f t="shared" si="141"/>
        <v>1.2896875152659948</v>
      </c>
      <c r="RW25" s="36">
        <f t="shared" si="142"/>
        <v>0.77499021477001551</v>
      </c>
      <c r="RX25" s="85">
        <v>0.35088150000000001</v>
      </c>
      <c r="RY25" s="93">
        <v>240</v>
      </c>
      <c r="RZ25" s="43" t="b">
        <v>0</v>
      </c>
      <c r="SA25" s="18" t="b">
        <v>0</v>
      </c>
      <c r="SB25" s="18" t="b">
        <v>0</v>
      </c>
      <c r="SC25" s="18" t="b">
        <v>0</v>
      </c>
      <c r="SD25" s="18" t="b">
        <v>0</v>
      </c>
      <c r="SE25" s="32" t="b">
        <v>0</v>
      </c>
      <c r="SF25" s="43" t="b">
        <v>1</v>
      </c>
      <c r="SG25" s="18" t="b">
        <v>0</v>
      </c>
      <c r="SH25" s="18"/>
      <c r="SI25" s="18"/>
      <c r="SJ25" s="18"/>
      <c r="SK25" s="18"/>
      <c r="SL25" s="18"/>
      <c r="SM25" s="18"/>
      <c r="SN25" s="18"/>
      <c r="SO25" s="18"/>
      <c r="SP25" s="18"/>
      <c r="SQ25" s="17">
        <f t="shared" si="143"/>
        <v>0</v>
      </c>
      <c r="SR25" s="17">
        <f t="shared" si="144"/>
        <v>0</v>
      </c>
      <c r="SS25" s="17">
        <f t="shared" si="145"/>
        <v>0</v>
      </c>
      <c r="ST25" s="17">
        <f t="shared" si="146"/>
        <v>0</v>
      </c>
      <c r="SU25" s="17">
        <f t="shared" si="147"/>
        <v>0</v>
      </c>
      <c r="SV25" s="17">
        <f t="shared" si="181"/>
        <v>0</v>
      </c>
      <c r="SW25" s="17">
        <f t="shared" si="149"/>
        <v>0</v>
      </c>
      <c r="SX25" s="17">
        <f t="shared" si="150"/>
        <v>0</v>
      </c>
      <c r="SY25" s="17">
        <f t="shared" si="151"/>
        <v>0</v>
      </c>
      <c r="SZ25" s="17">
        <f t="shared" si="152"/>
        <v>0</v>
      </c>
      <c r="TA25" s="17">
        <f t="shared" si="153"/>
        <v>0</v>
      </c>
      <c r="TB25" s="24">
        <f t="shared" si="154"/>
        <v>620</v>
      </c>
      <c r="TC25" s="69">
        <f t="shared" si="155"/>
        <v>1</v>
      </c>
      <c r="TD25" s="17">
        <f t="shared" si="177"/>
        <v>2.6014568158168575E-6</v>
      </c>
      <c r="TE25" s="95">
        <v>88</v>
      </c>
      <c r="TF25" s="71"/>
      <c r="TG25" s="71"/>
      <c r="TH25" s="71">
        <v>38</v>
      </c>
      <c r="TI25" s="71">
        <v>17</v>
      </c>
      <c r="TJ25" s="71"/>
      <c r="TK25" s="71">
        <v>56</v>
      </c>
      <c r="TL25" s="71"/>
      <c r="TM25" s="71">
        <v>9</v>
      </c>
      <c r="TN25" s="71"/>
      <c r="TO25" s="71">
        <v>2</v>
      </c>
      <c r="TP25" s="71"/>
      <c r="TQ25" s="71">
        <v>79</v>
      </c>
      <c r="TR25" s="72">
        <v>180</v>
      </c>
      <c r="TS25" s="72"/>
      <c r="TT25" s="72"/>
      <c r="TU25" s="72"/>
      <c r="TV25" s="72">
        <v>63</v>
      </c>
      <c r="TW25" s="72"/>
      <c r="TX25" s="72">
        <v>4</v>
      </c>
      <c r="TY25" s="72">
        <v>27</v>
      </c>
      <c r="TZ25" s="72">
        <v>156</v>
      </c>
      <c r="UA25" s="72"/>
      <c r="UB25" s="72">
        <v>140</v>
      </c>
      <c r="UC25" s="72">
        <v>12</v>
      </c>
      <c r="UD25" s="72">
        <v>3</v>
      </c>
      <c r="UE25" s="72">
        <v>2</v>
      </c>
      <c r="UF25" s="72">
        <v>9</v>
      </c>
      <c r="UG25" s="72">
        <v>121</v>
      </c>
      <c r="UH25" s="72">
        <v>2</v>
      </c>
      <c r="UI25" s="72">
        <v>180</v>
      </c>
      <c r="UJ25" s="73">
        <v>116</v>
      </c>
      <c r="UK25" s="73"/>
      <c r="UL25" s="73"/>
      <c r="UM25" s="73"/>
      <c r="UN25" s="73">
        <v>105</v>
      </c>
      <c r="UO25" s="73"/>
      <c r="UP25" s="73">
        <v>1</v>
      </c>
      <c r="UQ25" s="73">
        <v>26</v>
      </c>
      <c r="UR25" s="73">
        <v>420</v>
      </c>
      <c r="US25" s="73">
        <v>123</v>
      </c>
      <c r="UT25" s="73">
        <v>64</v>
      </c>
      <c r="UU25" s="73">
        <v>37</v>
      </c>
      <c r="UV25" s="73">
        <v>16</v>
      </c>
      <c r="UW25" s="73">
        <v>35</v>
      </c>
      <c r="UX25" s="73"/>
      <c r="UY25" s="73">
        <v>142</v>
      </c>
      <c r="UZ25" s="73"/>
      <c r="VA25" s="73">
        <v>194</v>
      </c>
      <c r="VB25" s="73">
        <v>177</v>
      </c>
      <c r="VC25" s="73"/>
      <c r="VD25" s="73"/>
      <c r="VE25" s="73"/>
      <c r="VF25" s="73">
        <v>120</v>
      </c>
      <c r="VG25" s="73"/>
      <c r="VH25" s="73">
        <v>4</v>
      </c>
      <c r="VI25" s="73">
        <v>27</v>
      </c>
      <c r="VJ25" s="73">
        <v>457</v>
      </c>
      <c r="VK25" s="73">
        <v>147</v>
      </c>
      <c r="VL25" s="73">
        <v>73</v>
      </c>
      <c r="VM25" s="73">
        <v>47</v>
      </c>
      <c r="VN25" s="73">
        <v>16</v>
      </c>
      <c r="VO25" s="73">
        <v>13</v>
      </c>
      <c r="VP25" s="73">
        <v>180</v>
      </c>
      <c r="VQ25" s="73"/>
      <c r="VR25" s="73">
        <v>136</v>
      </c>
      <c r="VS25" s="73"/>
      <c r="VT25" s="73"/>
      <c r="VU25" s="73"/>
      <c r="VV25" s="73"/>
      <c r="VW25" s="73">
        <v>76</v>
      </c>
      <c r="VX25" s="73">
        <v>1</v>
      </c>
      <c r="VY25" s="73"/>
      <c r="VZ25" s="73">
        <v>22</v>
      </c>
      <c r="WA25" s="73">
        <v>547</v>
      </c>
      <c r="WB25" s="73">
        <v>18</v>
      </c>
      <c r="WC25" s="73">
        <v>65</v>
      </c>
      <c r="WD25" s="73">
        <v>86</v>
      </c>
      <c r="WE25" s="73">
        <v>3</v>
      </c>
      <c r="WF25" s="73"/>
      <c r="WG25" s="73"/>
      <c r="WH25" s="73">
        <v>13</v>
      </c>
      <c r="WI25" s="73">
        <v>5</v>
      </c>
      <c r="WJ25" s="73">
        <v>244</v>
      </c>
      <c r="WK25" s="73"/>
      <c r="WL25" s="73"/>
      <c r="WM25" s="73"/>
      <c r="WN25" s="73"/>
      <c r="WO25" s="22">
        <f t="shared" si="156"/>
        <v>561</v>
      </c>
      <c r="WP25" s="22">
        <f t="shared" si="157"/>
        <v>0</v>
      </c>
      <c r="WQ25" s="22">
        <f t="shared" si="158"/>
        <v>0</v>
      </c>
      <c r="WR25" s="22">
        <f t="shared" si="159"/>
        <v>0</v>
      </c>
      <c r="WS25" s="22">
        <f t="shared" si="160"/>
        <v>402</v>
      </c>
      <c r="WT25" s="22">
        <f t="shared" si="161"/>
        <v>17</v>
      </c>
      <c r="WU25" s="22">
        <f t="shared" si="162"/>
        <v>9</v>
      </c>
      <c r="WV25" s="22">
        <f t="shared" si="163"/>
        <v>80</v>
      </c>
      <c r="WW25" s="22">
        <f t="shared" si="164"/>
        <v>1636</v>
      </c>
      <c r="WX25" s="22">
        <f t="shared" si="165"/>
        <v>0</v>
      </c>
      <c r="WY25" s="22">
        <f t="shared" si="166"/>
        <v>502</v>
      </c>
      <c r="WZ25" s="22">
        <f t="shared" si="167"/>
        <v>149</v>
      </c>
      <c r="XA25" s="22">
        <f t="shared" si="168"/>
        <v>87</v>
      </c>
      <c r="XB25" s="22">
        <f t="shared" si="169"/>
        <v>34</v>
      </c>
      <c r="XC25" s="22">
        <f t="shared" si="170"/>
        <v>57</v>
      </c>
      <c r="XD25" s="22">
        <f t="shared" si="171"/>
        <v>0</v>
      </c>
      <c r="XE25" s="22">
        <f t="shared" si="172"/>
        <v>689</v>
      </c>
      <c r="XF25" s="22">
        <f t="shared" si="173"/>
        <v>2</v>
      </c>
      <c r="XG25" s="93">
        <f t="shared" si="174"/>
        <v>589</v>
      </c>
    </row>
    <row r="26" spans="1:631" ht="17.100000000000001" customHeight="1" x14ac:dyDescent="0.2">
      <c r="A26" s="101"/>
      <c r="B26" s="27" t="s">
        <v>48</v>
      </c>
      <c r="C26" s="535" t="s">
        <v>49</v>
      </c>
      <c r="D26" s="25" t="s">
        <v>50</v>
      </c>
      <c r="E26" s="535" t="s">
        <v>51</v>
      </c>
      <c r="F26" s="25" t="s">
        <v>55</v>
      </c>
      <c r="G26" s="535" t="s">
        <v>56</v>
      </c>
      <c r="H26" s="25">
        <v>14</v>
      </c>
      <c r="I26" s="28">
        <v>5</v>
      </c>
      <c r="J26" s="17">
        <f t="shared" si="0"/>
        <v>0.66049069373942471</v>
      </c>
      <c r="K26" s="17">
        <f t="shared" si="1"/>
        <v>0.50076142131979695</v>
      </c>
      <c r="L26" s="17">
        <f t="shared" si="2"/>
        <v>1</v>
      </c>
      <c r="M26" s="17">
        <f t="shared" si="3"/>
        <v>5.0907859228048934E-2</v>
      </c>
      <c r="N26" s="17">
        <f t="shared" si="4"/>
        <v>0.2747165622770158</v>
      </c>
      <c r="O26" s="17">
        <f t="shared" si="5"/>
        <v>0.20930626057529611</v>
      </c>
      <c r="P26" s="17">
        <f t="shared" si="6"/>
        <v>0.90986903648269413</v>
      </c>
      <c r="Q26" s="17">
        <f t="shared" si="7"/>
        <v>0.30121496451341268</v>
      </c>
      <c r="R26" s="69">
        <f t="shared" si="8"/>
        <v>0.64636454737779758</v>
      </c>
      <c r="S26" s="422">
        <f t="shared" si="9"/>
        <v>0.50595903839038747</v>
      </c>
      <c r="T26" s="17">
        <f t="shared" si="175"/>
        <v>0.49404096160961253</v>
      </c>
      <c r="U26" s="10">
        <f t="shared" si="10"/>
        <v>14511.959206320758</v>
      </c>
      <c r="V26" s="32">
        <v>3</v>
      </c>
      <c r="W26" s="550">
        <f t="shared" si="11"/>
        <v>0</v>
      </c>
      <c r="X26" s="550">
        <f t="shared" si="12"/>
        <v>0.39484792727927631</v>
      </c>
      <c r="Y26" s="550">
        <f t="shared" si="13"/>
        <v>0.60515207272072369</v>
      </c>
      <c r="Z26" s="551">
        <f t="shared" si="14"/>
        <v>17775.736984098538</v>
      </c>
      <c r="AA26" s="426">
        <f t="shared" si="15"/>
        <v>0.1443453394158099</v>
      </c>
      <c r="AB26" s="59">
        <f t="shared" si="16"/>
        <v>0.70834572601272972</v>
      </c>
      <c r="AC26" s="59">
        <f t="shared" si="17"/>
        <v>0.35027352731308969</v>
      </c>
      <c r="AD26" s="59">
        <f t="shared" si="18"/>
        <v>0.2747165622770158</v>
      </c>
      <c r="AE26" s="59">
        <f t="shared" si="19"/>
        <v>0.69878503548658732</v>
      </c>
      <c r="AF26" s="59">
        <f t="shared" si="20"/>
        <v>0.16074450084602368</v>
      </c>
      <c r="AG26" s="59">
        <f t="shared" si="21"/>
        <v>0.38612521150592216</v>
      </c>
      <c r="AH26" s="59">
        <f t="shared" si="22"/>
        <v>0.20930626057529611</v>
      </c>
      <c r="AI26" s="59">
        <f t="shared" si="23"/>
        <v>0.70219966159052449</v>
      </c>
      <c r="AJ26" s="59">
        <f t="shared" si="24"/>
        <v>0.61878172588832492</v>
      </c>
      <c r="AK26" s="59">
        <f t="shared" si="25"/>
        <v>9.0130963517305887E-2</v>
      </c>
      <c r="AL26" s="35">
        <f t="shared" si="26"/>
        <v>1</v>
      </c>
      <c r="AM26" s="27">
        <v>29374</v>
      </c>
      <c r="AN26" s="25">
        <v>14437</v>
      </c>
      <c r="AO26" s="25">
        <v>14937</v>
      </c>
      <c r="AP26" s="17">
        <f t="shared" si="27"/>
        <v>5.7052122243193728E-4</v>
      </c>
      <c r="AQ26" s="63">
        <v>96.652607618665058</v>
      </c>
      <c r="AR26" s="58">
        <v>1651.2774995100001</v>
      </c>
      <c r="AS26" s="24">
        <f t="shared" si="28"/>
        <v>17.788651519030832</v>
      </c>
      <c r="AT26" s="17">
        <f t="shared" si="29"/>
        <v>1.5362458455200945E-2</v>
      </c>
      <c r="AU26" s="25">
        <v>28318</v>
      </c>
      <c r="AV26" s="25">
        <v>13598</v>
      </c>
      <c r="AW26" s="25">
        <v>14720</v>
      </c>
      <c r="AX26" s="25">
        <v>1056</v>
      </c>
      <c r="AY26" s="18">
        <v>839</v>
      </c>
      <c r="AZ26" s="18">
        <v>217</v>
      </c>
      <c r="BA26" s="25">
        <v>4240</v>
      </c>
      <c r="BB26" s="25">
        <v>2144</v>
      </c>
      <c r="BC26" s="25">
        <v>2096</v>
      </c>
      <c r="BD26" s="63">
        <v>102.29007633587786</v>
      </c>
      <c r="BE26" s="25">
        <v>25134</v>
      </c>
      <c r="BF26" s="25">
        <v>12293</v>
      </c>
      <c r="BG26" s="25">
        <v>12841</v>
      </c>
      <c r="BH26" s="63">
        <v>95.73241959348961</v>
      </c>
      <c r="BI26" s="17">
        <v>0.1443453394158099</v>
      </c>
      <c r="BJ26" s="25">
        <v>11618</v>
      </c>
      <c r="BK26" s="25">
        <v>16626</v>
      </c>
      <c r="BL26" s="25">
        <v>1130</v>
      </c>
      <c r="BM26" s="17">
        <v>0.76675087212799231</v>
      </c>
      <c r="BN26" s="10">
        <f t="shared" si="30"/>
        <v>6851.4598821123536</v>
      </c>
      <c r="BO26" s="29">
        <v>0.69878503548658732</v>
      </c>
      <c r="BP26" s="30">
        <f t="shared" si="31"/>
        <v>0.30121496451341268</v>
      </c>
      <c r="BQ26" s="31">
        <v>6.7965836641405026</v>
      </c>
      <c r="BR26" s="25">
        <v>17756</v>
      </c>
      <c r="BS26" s="25">
        <v>6160</v>
      </c>
      <c r="BT26" s="25">
        <v>10023</v>
      </c>
      <c r="BU26" s="25">
        <v>1397</v>
      </c>
      <c r="BV26" s="18">
        <v>134</v>
      </c>
      <c r="BW26" s="18">
        <v>42</v>
      </c>
      <c r="BX26" s="25">
        <v>5910</v>
      </c>
      <c r="BY26" s="25">
        <v>4525</v>
      </c>
      <c r="BZ26" s="25">
        <v>1385</v>
      </c>
      <c r="CA26" s="59">
        <v>0.23434856175972926</v>
      </c>
      <c r="CB26" s="25">
        <v>28318</v>
      </c>
      <c r="CC26" s="25">
        <v>1056</v>
      </c>
      <c r="CD26" s="17">
        <f t="shared" si="32"/>
        <v>3.729076912211314E-2</v>
      </c>
      <c r="CE26" s="18">
        <v>409</v>
      </c>
      <c r="CF26" s="18">
        <v>639</v>
      </c>
      <c r="CG26" s="18">
        <v>847</v>
      </c>
      <c r="CH26" s="18">
        <v>956</v>
      </c>
      <c r="CI26" s="18">
        <v>929</v>
      </c>
      <c r="CJ26" s="18">
        <v>746</v>
      </c>
      <c r="CK26" s="18">
        <v>558</v>
      </c>
      <c r="CL26" s="18">
        <v>503</v>
      </c>
      <c r="CM26" s="18">
        <v>323</v>
      </c>
      <c r="CN26" s="26">
        <v>4.7915397631133674</v>
      </c>
      <c r="CO26" s="33">
        <v>5910</v>
      </c>
      <c r="CP26" s="34">
        <f t="shared" si="33"/>
        <v>4.9702199661590525</v>
      </c>
      <c r="CQ26" s="10">
        <v>199</v>
      </c>
      <c r="CR26" s="10">
        <v>545</v>
      </c>
      <c r="CS26" s="10">
        <v>400</v>
      </c>
      <c r="CT26" s="10">
        <v>2406</v>
      </c>
      <c r="CU26" s="10">
        <v>2356</v>
      </c>
      <c r="CV26" s="10">
        <v>2</v>
      </c>
      <c r="CW26" s="10">
        <v>0</v>
      </c>
      <c r="CX26" s="10">
        <v>2</v>
      </c>
      <c r="CY26" s="25">
        <v>5910</v>
      </c>
      <c r="CZ26" s="25">
        <v>5534</v>
      </c>
      <c r="DA26" s="18">
        <v>43</v>
      </c>
      <c r="DB26" s="18">
        <v>52</v>
      </c>
      <c r="DC26" s="18">
        <v>267</v>
      </c>
      <c r="DD26" s="18">
        <v>4</v>
      </c>
      <c r="DE26" s="18">
        <v>10</v>
      </c>
      <c r="DF26" s="25">
        <v>5910</v>
      </c>
      <c r="DG26" s="18">
        <v>847</v>
      </c>
      <c r="DH26" s="18">
        <v>63</v>
      </c>
      <c r="DI26" s="18">
        <v>40</v>
      </c>
      <c r="DJ26" s="25">
        <v>4856</v>
      </c>
      <c r="DK26" s="18">
        <v>103</v>
      </c>
      <c r="DL26" s="18">
        <v>1</v>
      </c>
      <c r="DM26" s="25">
        <f t="shared" si="34"/>
        <v>4360.3011844331641</v>
      </c>
      <c r="DN26" s="17">
        <f t="shared" si="35"/>
        <v>0.82165820642978005</v>
      </c>
      <c r="DO26" s="17">
        <f t="shared" si="36"/>
        <v>1.7428087986463621E-2</v>
      </c>
      <c r="DP26" s="23">
        <f t="shared" si="37"/>
        <v>0.16074450084602368</v>
      </c>
      <c r="DQ26" s="23">
        <f t="shared" si="38"/>
        <v>0.83925549915397635</v>
      </c>
      <c r="DR26" s="25">
        <v>5910</v>
      </c>
      <c r="DS26" s="18">
        <v>14</v>
      </c>
      <c r="DT26" s="25">
        <v>2442</v>
      </c>
      <c r="DU26" s="18">
        <v>9</v>
      </c>
      <c r="DV26" s="25">
        <v>2486</v>
      </c>
      <c r="DW26" s="18">
        <v>5</v>
      </c>
      <c r="DX26" s="18">
        <v>954</v>
      </c>
      <c r="DY26" s="18" t="s">
        <v>764</v>
      </c>
      <c r="DZ26" s="17">
        <f t="shared" si="39"/>
        <v>0.83773265651438245</v>
      </c>
      <c r="EA26" s="17">
        <f t="shared" si="40"/>
        <v>0.16226734348561755</v>
      </c>
      <c r="EB26" s="10">
        <v>5910</v>
      </c>
      <c r="EC26" s="10">
        <v>2265</v>
      </c>
      <c r="ED26" s="10">
        <v>17</v>
      </c>
      <c r="EE26" s="10">
        <v>2766</v>
      </c>
      <c r="EF26" s="17">
        <f t="shared" si="41"/>
        <v>0.46802030456852795</v>
      </c>
      <c r="EG26" s="10">
        <v>837</v>
      </c>
      <c r="EH26" s="10">
        <v>25</v>
      </c>
      <c r="EI26" s="17">
        <f t="shared" si="42"/>
        <v>0.38612521150592216</v>
      </c>
      <c r="EJ26" s="17">
        <f t="shared" si="43"/>
        <v>0.14162436548223351</v>
      </c>
      <c r="EK26" s="69">
        <f t="shared" si="44"/>
        <v>0.50076142131979695</v>
      </c>
      <c r="EL26" s="27">
        <v>16811</v>
      </c>
      <c r="EM26" s="25">
        <v>11908</v>
      </c>
      <c r="EN26" s="25">
        <v>4903</v>
      </c>
      <c r="EO26" s="59">
        <v>0.70834572601272972</v>
      </c>
      <c r="EP26" s="25">
        <v>7830</v>
      </c>
      <c r="EQ26" s="25">
        <v>6103</v>
      </c>
      <c r="ER26" s="25">
        <v>1727</v>
      </c>
      <c r="ES26" s="59">
        <v>0.77943805874840355</v>
      </c>
      <c r="ET26" s="25">
        <v>8981</v>
      </c>
      <c r="EU26" s="25">
        <v>5805</v>
      </c>
      <c r="EV26" s="25">
        <v>3176</v>
      </c>
      <c r="EW26" s="59">
        <v>0.64636454737779758</v>
      </c>
      <c r="EX26" s="25">
        <v>2539</v>
      </c>
      <c r="EY26" s="25">
        <v>2217</v>
      </c>
      <c r="EZ26" s="25">
        <v>322</v>
      </c>
      <c r="FA26" s="59">
        <v>0.87317841669948804</v>
      </c>
      <c r="FB26" s="25">
        <v>14272</v>
      </c>
      <c r="FC26" s="25">
        <v>9691</v>
      </c>
      <c r="FD26" s="25">
        <v>4581</v>
      </c>
      <c r="FE26" s="59">
        <v>0.67902186098654704</v>
      </c>
      <c r="FF26" s="25">
        <v>14198</v>
      </c>
      <c r="FG26" s="25">
        <v>6214</v>
      </c>
      <c r="FH26" s="25">
        <v>6189</v>
      </c>
      <c r="FI26" s="25">
        <v>1795</v>
      </c>
      <c r="FJ26" s="23">
        <f t="shared" si="45"/>
        <v>0.12642625721932665</v>
      </c>
      <c r="FK26" s="23">
        <f t="shared" si="46"/>
        <v>0.43590646569939429</v>
      </c>
      <c r="FL26" s="36">
        <f t="shared" si="47"/>
        <v>3.4618384401114208</v>
      </c>
      <c r="FM26" s="25">
        <v>6913</v>
      </c>
      <c r="FN26" s="25">
        <v>3026</v>
      </c>
      <c r="FO26" s="17">
        <f t="shared" si="48"/>
        <v>0.43772602343410966</v>
      </c>
      <c r="FP26" s="25">
        <v>3077</v>
      </c>
      <c r="FQ26" s="17">
        <f t="shared" si="49"/>
        <v>0.44510342832344857</v>
      </c>
      <c r="FR26" s="18">
        <v>810</v>
      </c>
      <c r="FS26" s="17">
        <f t="shared" si="50"/>
        <v>0.11717054824244177</v>
      </c>
      <c r="FT26" s="25">
        <v>7285</v>
      </c>
      <c r="FU26" s="25">
        <v>3188</v>
      </c>
      <c r="FV26" s="25">
        <v>3112</v>
      </c>
      <c r="FW26" s="17">
        <f t="shared" si="51"/>
        <v>0.13520933424845574</v>
      </c>
      <c r="FX26" s="17">
        <f t="shared" si="52"/>
        <v>0.42717913520933426</v>
      </c>
      <c r="FY26" s="18">
        <v>985</v>
      </c>
      <c r="FZ26" s="25">
        <v>12613</v>
      </c>
      <c r="GA26" s="25">
        <v>4418</v>
      </c>
      <c r="GB26" s="25">
        <v>4730</v>
      </c>
      <c r="GC26" s="18">
        <v>1982</v>
      </c>
      <c r="GD26" s="18">
        <v>1029</v>
      </c>
      <c r="GE26" s="18">
        <v>30</v>
      </c>
      <c r="GF26" s="18">
        <v>367</v>
      </c>
      <c r="GG26" s="18">
        <v>36</v>
      </c>
      <c r="GH26" s="18">
        <v>15</v>
      </c>
      <c r="GI26" s="18">
        <v>6</v>
      </c>
      <c r="GJ26" s="10">
        <f t="shared" si="53"/>
        <v>4418</v>
      </c>
      <c r="GK26" s="10">
        <f t="shared" si="178"/>
        <v>8195</v>
      </c>
      <c r="GL26" s="10">
        <f t="shared" si="179"/>
        <v>3465.0000000000005</v>
      </c>
      <c r="GM26" s="10">
        <f t="shared" si="56"/>
        <v>9148</v>
      </c>
      <c r="GN26" s="10">
        <f t="shared" si="180"/>
        <v>1483</v>
      </c>
      <c r="GO26" s="17">
        <f t="shared" si="58"/>
        <v>0.35027352731308969</v>
      </c>
      <c r="GP26" s="17">
        <f t="shared" si="59"/>
        <v>0.64972647268691031</v>
      </c>
      <c r="GQ26" s="17">
        <f t="shared" si="60"/>
        <v>0.2747165622770158</v>
      </c>
      <c r="GR26" s="17">
        <f t="shared" si="61"/>
        <v>0.11757710298897962</v>
      </c>
      <c r="GS26" s="17">
        <f t="shared" si="62"/>
        <v>0.46222151748196305</v>
      </c>
      <c r="GT26" s="25">
        <v>6031</v>
      </c>
      <c r="GU26" s="25">
        <v>1524</v>
      </c>
      <c r="GV26" s="25">
        <v>2582</v>
      </c>
      <c r="GW26" s="18">
        <v>1163</v>
      </c>
      <c r="GX26" s="18">
        <v>502</v>
      </c>
      <c r="GY26" s="18">
        <v>19</v>
      </c>
      <c r="GZ26" s="18">
        <v>194</v>
      </c>
      <c r="HA26" s="18">
        <v>30</v>
      </c>
      <c r="HB26" s="18">
        <v>13</v>
      </c>
      <c r="HC26" s="18">
        <v>4</v>
      </c>
      <c r="HD26" s="23">
        <f t="shared" si="63"/>
        <v>0.25269441220361466</v>
      </c>
      <c r="HE26" s="23">
        <f t="shared" si="64"/>
        <v>0.74730558779638534</v>
      </c>
      <c r="HF26" s="23">
        <f t="shared" si="65"/>
        <v>0.31918421488973636</v>
      </c>
      <c r="HG26" s="23">
        <f t="shared" si="66"/>
        <v>0.12634720610180733</v>
      </c>
      <c r="HH26" s="25">
        <v>6582</v>
      </c>
      <c r="HI26" s="25">
        <v>2894</v>
      </c>
      <c r="HJ26" s="25">
        <v>2148</v>
      </c>
      <c r="HK26" s="18">
        <v>819</v>
      </c>
      <c r="HL26" s="18">
        <v>527</v>
      </c>
      <c r="HM26" s="18">
        <v>11</v>
      </c>
      <c r="HN26" s="18">
        <v>173</v>
      </c>
      <c r="HO26" s="18">
        <v>6</v>
      </c>
      <c r="HP26" s="18">
        <v>2</v>
      </c>
      <c r="HQ26" s="18">
        <v>2</v>
      </c>
      <c r="HR26" s="23">
        <f t="shared" si="67"/>
        <v>0.43968398663020358</v>
      </c>
      <c r="HS26" s="23">
        <f t="shared" si="68"/>
        <v>0.56031601336979642</v>
      </c>
      <c r="HT26" s="80">
        <f t="shared" si="69"/>
        <v>0.23397143725311456</v>
      </c>
      <c r="HU26" s="27">
        <v>21380</v>
      </c>
      <c r="HV26" s="18">
        <v>1108</v>
      </c>
      <c r="HW26" s="18">
        <v>835</v>
      </c>
      <c r="HX26" s="18">
        <v>121</v>
      </c>
      <c r="HY26" s="25">
        <v>7443</v>
      </c>
      <c r="HZ26" s="25">
        <v>5741</v>
      </c>
      <c r="IA26" s="18">
        <v>264</v>
      </c>
      <c r="IB26" s="18">
        <v>66</v>
      </c>
      <c r="IC26" s="25">
        <v>3699</v>
      </c>
      <c r="ID26" s="18">
        <v>1124</v>
      </c>
      <c r="IE26" s="18">
        <v>636</v>
      </c>
      <c r="IF26" s="18">
        <v>110</v>
      </c>
      <c r="IG26" s="18">
        <v>233</v>
      </c>
      <c r="IH26" s="17">
        <f t="shared" si="70"/>
        <v>0.32109448082319925</v>
      </c>
      <c r="II26" s="17">
        <f t="shared" si="71"/>
        <v>0.26852198316183351</v>
      </c>
      <c r="IJ26" s="30">
        <f t="shared" si="72"/>
        <v>3.7240898798118791</v>
      </c>
      <c r="IK26" s="17">
        <f t="shared" si="176"/>
        <v>5.0907859228048934E-2</v>
      </c>
      <c r="IL26" s="25">
        <v>10427</v>
      </c>
      <c r="IM26" s="18">
        <v>807</v>
      </c>
      <c r="IN26" s="18">
        <v>634</v>
      </c>
      <c r="IO26" s="18">
        <v>61</v>
      </c>
      <c r="IP26" s="25">
        <v>3802</v>
      </c>
      <c r="IQ26" s="25">
        <v>2495</v>
      </c>
      <c r="IR26" s="18">
        <v>158</v>
      </c>
      <c r="IS26" s="18">
        <v>51</v>
      </c>
      <c r="IT26" s="25">
        <v>1781</v>
      </c>
      <c r="IU26" s="18">
        <v>192</v>
      </c>
      <c r="IV26" s="18">
        <v>273</v>
      </c>
      <c r="IW26" s="18">
        <v>55</v>
      </c>
      <c r="IX26" s="18">
        <v>118</v>
      </c>
      <c r="IY26" s="17">
        <f t="shared" si="73"/>
        <v>0.7631149899299895</v>
      </c>
      <c r="IZ26" s="25">
        <v>10953</v>
      </c>
      <c r="JA26" s="18">
        <v>301</v>
      </c>
      <c r="JB26" s="18">
        <v>201</v>
      </c>
      <c r="JC26" s="18">
        <v>60</v>
      </c>
      <c r="JD26" s="25">
        <v>3641</v>
      </c>
      <c r="JE26" s="25">
        <v>3246</v>
      </c>
      <c r="JF26" s="18">
        <v>106</v>
      </c>
      <c r="JG26" s="18">
        <v>15</v>
      </c>
      <c r="JH26" s="25">
        <v>1918</v>
      </c>
      <c r="JI26" s="18">
        <v>932</v>
      </c>
      <c r="JJ26" s="18">
        <v>363</v>
      </c>
      <c r="JK26" s="18">
        <v>55</v>
      </c>
      <c r="JL26" s="18">
        <v>115</v>
      </c>
      <c r="JM26" s="80">
        <f t="shared" si="74"/>
        <v>0.68976536108828634</v>
      </c>
      <c r="JN26" s="27">
        <v>21380</v>
      </c>
      <c r="JO26" s="25">
        <v>19343</v>
      </c>
      <c r="JP26" s="18">
        <v>2</v>
      </c>
      <c r="JQ26" s="18">
        <v>10</v>
      </c>
      <c r="JR26" s="18">
        <v>65</v>
      </c>
      <c r="JS26" s="18">
        <v>32</v>
      </c>
      <c r="JT26" s="18" t="s">
        <v>764</v>
      </c>
      <c r="JU26" s="18">
        <v>1</v>
      </c>
      <c r="JV26" s="18" t="s">
        <v>764</v>
      </c>
      <c r="JW26" s="25">
        <v>1927</v>
      </c>
      <c r="JX26" s="17">
        <f t="shared" si="75"/>
        <v>9.0130963517305887E-2</v>
      </c>
      <c r="JY26" s="17">
        <f t="shared" si="76"/>
        <v>0.90986903648269413</v>
      </c>
      <c r="JZ26" s="25">
        <v>3328</v>
      </c>
      <c r="KA26" s="25">
        <v>3179</v>
      </c>
      <c r="KB26" s="18" t="s">
        <v>764</v>
      </c>
      <c r="KC26" s="18" t="s">
        <v>764</v>
      </c>
      <c r="KD26" s="18">
        <v>6</v>
      </c>
      <c r="KE26" s="18">
        <v>12</v>
      </c>
      <c r="KF26" s="18" t="s">
        <v>764</v>
      </c>
      <c r="KG26" s="18" t="s">
        <v>764</v>
      </c>
      <c r="KH26" s="18" t="s">
        <v>764</v>
      </c>
      <c r="KI26" s="25">
        <v>131</v>
      </c>
      <c r="KJ26" s="17">
        <f t="shared" si="77"/>
        <v>3.9362980769230768E-2</v>
      </c>
      <c r="KK26" s="25">
        <v>18052</v>
      </c>
      <c r="KL26" s="25">
        <v>16164</v>
      </c>
      <c r="KM26" s="18">
        <v>2</v>
      </c>
      <c r="KN26" s="18">
        <v>10</v>
      </c>
      <c r="KO26" s="18">
        <v>59</v>
      </c>
      <c r="KP26" s="18">
        <v>20</v>
      </c>
      <c r="KQ26" s="18" t="s">
        <v>764</v>
      </c>
      <c r="KR26" s="18">
        <v>1</v>
      </c>
      <c r="KS26" s="18" t="s">
        <v>764</v>
      </c>
      <c r="KT26" s="25">
        <v>1796</v>
      </c>
      <c r="KU26" s="69">
        <f t="shared" si="78"/>
        <v>9.9490361178816752E-2</v>
      </c>
      <c r="KV26" s="27">
        <v>29374</v>
      </c>
      <c r="KW26" s="25">
        <v>27836</v>
      </c>
      <c r="KX26" s="18">
        <v>1538</v>
      </c>
      <c r="KY26" s="59">
        <v>5.235922925035745E-2</v>
      </c>
      <c r="KZ26" s="18">
        <v>687</v>
      </c>
      <c r="LA26" s="18">
        <v>704</v>
      </c>
      <c r="LB26" s="18">
        <v>722</v>
      </c>
      <c r="LC26" s="18">
        <v>648</v>
      </c>
      <c r="LD26" s="25">
        <v>14437</v>
      </c>
      <c r="LE26" s="25">
        <v>13737</v>
      </c>
      <c r="LF26" s="18">
        <v>700</v>
      </c>
      <c r="LG26" s="59">
        <v>4.8486527671954008E-2</v>
      </c>
      <c r="LH26" s="25">
        <v>14937</v>
      </c>
      <c r="LI26" s="25">
        <v>14099</v>
      </c>
      <c r="LJ26" s="18">
        <v>838</v>
      </c>
      <c r="LK26" s="35">
        <v>5.6102296311173597E-2</v>
      </c>
      <c r="LL26" s="27">
        <v>5910</v>
      </c>
      <c r="LM26" s="18">
        <v>7</v>
      </c>
      <c r="LN26" s="25">
        <v>4143</v>
      </c>
      <c r="LO26" s="18">
        <v>313</v>
      </c>
      <c r="LP26" s="18">
        <v>95</v>
      </c>
      <c r="LQ26" s="18">
        <v>78</v>
      </c>
      <c r="LR26" s="25">
        <v>1274</v>
      </c>
      <c r="LS26" s="23">
        <f t="shared" si="79"/>
        <v>0.21556683587140441</v>
      </c>
      <c r="LT26" s="23">
        <f t="shared" si="80"/>
        <v>0.78443316412859554</v>
      </c>
      <c r="LU26" s="17">
        <f t="shared" si="81"/>
        <v>0.70219966159052449</v>
      </c>
      <c r="LV26" s="25">
        <v>5910</v>
      </c>
      <c r="LW26" s="25">
        <v>2968</v>
      </c>
      <c r="LX26" s="18">
        <v>2</v>
      </c>
      <c r="LY26" s="18">
        <v>572</v>
      </c>
      <c r="LZ26" s="18">
        <v>374</v>
      </c>
      <c r="MA26" s="18">
        <v>289</v>
      </c>
      <c r="MB26" s="18">
        <v>707</v>
      </c>
      <c r="MC26" s="18">
        <v>353</v>
      </c>
      <c r="MD26" s="18">
        <v>115</v>
      </c>
      <c r="ME26" s="18">
        <v>1</v>
      </c>
      <c r="MF26" s="18">
        <v>529</v>
      </c>
      <c r="MG26" s="17">
        <f t="shared" si="82"/>
        <v>0.22825719120135363</v>
      </c>
      <c r="MH26" s="17">
        <f t="shared" si="83"/>
        <v>0.61878172588832492</v>
      </c>
      <c r="MI26" s="25">
        <v>5910</v>
      </c>
      <c r="MJ26" s="25">
        <v>3157</v>
      </c>
      <c r="MK26" s="18">
        <v>1</v>
      </c>
      <c r="ML26" s="18">
        <v>407</v>
      </c>
      <c r="MM26" s="18">
        <v>374</v>
      </c>
      <c r="MN26" s="18">
        <v>379</v>
      </c>
      <c r="MO26" s="18">
        <v>707</v>
      </c>
      <c r="MP26" s="18">
        <v>352</v>
      </c>
      <c r="MQ26" s="18">
        <v>0</v>
      </c>
      <c r="MR26" s="18" t="s">
        <v>764</v>
      </c>
      <c r="MS26" s="18">
        <v>533</v>
      </c>
      <c r="MT26" s="17">
        <f t="shared" si="84"/>
        <v>0.66277495769881556</v>
      </c>
      <c r="MU26" s="69">
        <f t="shared" si="85"/>
        <v>0.66049069373942471</v>
      </c>
      <c r="MV26" s="27">
        <v>5910</v>
      </c>
      <c r="MW26" s="25">
        <v>1237</v>
      </c>
      <c r="MX26" s="25">
        <v>1257</v>
      </c>
      <c r="MY26" s="25">
        <v>1510</v>
      </c>
      <c r="MZ26" s="18">
        <v>203</v>
      </c>
      <c r="NA26" s="18">
        <v>50</v>
      </c>
      <c r="NB26" s="18">
        <v>21</v>
      </c>
      <c r="NC26" s="18">
        <v>923</v>
      </c>
      <c r="ND26" s="18">
        <v>709</v>
      </c>
      <c r="NE26" s="17">
        <f t="shared" si="86"/>
        <v>0.20930626057529611</v>
      </c>
      <c r="NF26" s="10">
        <f t="shared" si="87"/>
        <v>5927.1346869712352</v>
      </c>
      <c r="NG26" s="17">
        <f t="shared" si="88"/>
        <v>0.37394247038917089</v>
      </c>
      <c r="NH26" s="25">
        <v>5910</v>
      </c>
      <c r="NI26" s="18">
        <v>366</v>
      </c>
      <c r="NJ26" s="18">
        <v>1</v>
      </c>
      <c r="NK26" s="18">
        <v>30</v>
      </c>
      <c r="NL26" s="18" t="s">
        <v>764</v>
      </c>
      <c r="NM26" s="25">
        <v>5454</v>
      </c>
      <c r="NN26" s="18">
        <v>40</v>
      </c>
      <c r="NO26" s="18">
        <v>2</v>
      </c>
      <c r="NP26" s="18" t="s">
        <v>764</v>
      </c>
      <c r="NQ26" s="32">
        <v>17</v>
      </c>
      <c r="NR26" s="33">
        <v>5910</v>
      </c>
      <c r="NS26" s="37">
        <f t="shared" si="89"/>
        <v>0.56971235194585446</v>
      </c>
      <c r="NT26" s="37">
        <f t="shared" si="90"/>
        <v>0.15372925676444912</v>
      </c>
      <c r="NU26" s="37">
        <f t="shared" si="91"/>
        <v>1.7552717552717554</v>
      </c>
      <c r="NV26" s="17">
        <f t="shared" si="92"/>
        <v>0.356427631937836</v>
      </c>
      <c r="NW26" s="10">
        <f t="shared" si="93"/>
        <v>4365</v>
      </c>
      <c r="NX26" s="17">
        <f t="shared" si="94"/>
        <v>0.73857868020304573</v>
      </c>
      <c r="NY26" s="19">
        <f t="shared" si="95"/>
        <v>7.8664239759231563E-2</v>
      </c>
      <c r="NZ26" s="10">
        <v>1545</v>
      </c>
      <c r="OA26" s="10">
        <v>1361</v>
      </c>
      <c r="OB26" s="10">
        <v>59</v>
      </c>
      <c r="OC26" s="10">
        <v>350</v>
      </c>
      <c r="OD26" s="10">
        <v>48</v>
      </c>
      <c r="OE26" s="10">
        <v>4</v>
      </c>
      <c r="OF26" s="17">
        <f t="shared" si="96"/>
        <v>5.9221658206429779E-2</v>
      </c>
      <c r="OG26" s="17">
        <f t="shared" si="97"/>
        <v>0.26142131979695432</v>
      </c>
      <c r="OH26" s="17">
        <f t="shared" si="98"/>
        <v>0.23028764805414551</v>
      </c>
      <c r="OI26" s="69">
        <f t="shared" si="99"/>
        <v>8.1218274111675131E-3</v>
      </c>
      <c r="OJ26" s="27">
        <v>5910</v>
      </c>
      <c r="OK26" s="18">
        <v>23</v>
      </c>
      <c r="OL26" s="25">
        <v>2074</v>
      </c>
      <c r="OM26" s="18">
        <v>491</v>
      </c>
      <c r="ON26" s="18">
        <v>471</v>
      </c>
      <c r="OO26" s="18">
        <v>2</v>
      </c>
      <c r="OP26" s="18">
        <v>1</v>
      </c>
      <c r="OQ26" s="25">
        <v>1047</v>
      </c>
      <c r="OR26" s="69">
        <f t="shared" si="100"/>
        <v>0.43468697123519456</v>
      </c>
      <c r="OS26" s="85">
        <v>19444</v>
      </c>
      <c r="OT26" s="22">
        <v>19444</v>
      </c>
      <c r="OU26" s="38">
        <f t="shared" si="101"/>
        <v>0.66436600949875291</v>
      </c>
      <c r="OV26" s="39">
        <v>0.49571950216004934</v>
      </c>
      <c r="OW26" s="22">
        <v>963877</v>
      </c>
      <c r="OX26" s="36">
        <f t="shared" si="102"/>
        <v>39439919.086000003</v>
      </c>
      <c r="OY26" s="36">
        <f t="shared" si="103"/>
        <v>1317416.1906946439</v>
      </c>
      <c r="OZ26" s="22">
        <v>4181</v>
      </c>
      <c r="PA26" s="22">
        <v>4147</v>
      </c>
      <c r="PB26" s="38">
        <f t="shared" si="104"/>
        <v>0.1416954248812656</v>
      </c>
      <c r="PC26" s="39">
        <v>0.66429949360983842</v>
      </c>
      <c r="PD26" s="22">
        <v>275485</v>
      </c>
      <c r="PE26" s="40">
        <f t="shared" si="105"/>
        <v>11272295.23</v>
      </c>
      <c r="PF26" s="36">
        <f t="shared" si="106"/>
        <v>1273779.5673903807</v>
      </c>
      <c r="PG26" s="22">
        <v>602</v>
      </c>
      <c r="PH26" s="22">
        <v>602</v>
      </c>
      <c r="PI26" s="38">
        <f t="shared" si="107"/>
        <v>2.0569241808179862E-2</v>
      </c>
      <c r="PJ26" s="39">
        <v>0.1</v>
      </c>
      <c r="PK26" s="22">
        <v>6020</v>
      </c>
      <c r="PL26" s="41">
        <f t="shared" si="108"/>
        <v>246326.36</v>
      </c>
      <c r="PM26" s="36">
        <f t="shared" si="109"/>
        <v>49211.468808805977</v>
      </c>
      <c r="PN26" s="22">
        <v>4277</v>
      </c>
      <c r="PO26" s="22">
        <v>4277</v>
      </c>
      <c r="PP26" s="38">
        <f t="shared" si="110"/>
        <v>0.14613728773020809</v>
      </c>
      <c r="PQ26" s="39">
        <v>0.47497311199438863</v>
      </c>
      <c r="PR26" s="22">
        <v>203146</v>
      </c>
      <c r="PS26" s="41">
        <f t="shared" si="111"/>
        <v>8312328.0279999999</v>
      </c>
      <c r="PT26" s="36">
        <f t="shared" si="112"/>
        <v>560793.18508326414</v>
      </c>
      <c r="PU26" s="22">
        <v>714</v>
      </c>
      <c r="PV26" s="22">
        <v>714</v>
      </c>
      <c r="PW26" s="38">
        <f t="shared" si="113"/>
        <v>2.4396077493422628E-2</v>
      </c>
      <c r="PX26" s="39">
        <v>0.29928571428571427</v>
      </c>
      <c r="PY26" s="22">
        <v>21369</v>
      </c>
      <c r="PZ26" s="36">
        <f t="shared" si="114"/>
        <v>108932.63997086258</v>
      </c>
      <c r="QA26" s="22"/>
      <c r="QB26" s="22"/>
      <c r="QC26" s="39">
        <v>0</v>
      </c>
      <c r="QD26" s="22"/>
      <c r="QE26" s="22">
        <f t="shared" si="115"/>
        <v>0</v>
      </c>
      <c r="QF26" s="22"/>
      <c r="QG26" s="22"/>
      <c r="QH26" s="22"/>
      <c r="QI26" s="38">
        <f t="shared" si="116"/>
        <v>0</v>
      </c>
      <c r="QJ26" s="39">
        <v>0</v>
      </c>
      <c r="QK26" s="22"/>
      <c r="QL26" s="42">
        <f t="shared" si="117"/>
        <v>0</v>
      </c>
      <c r="QM26" s="22">
        <f t="shared" si="118"/>
        <v>83</v>
      </c>
      <c r="QN26" s="22">
        <v>42</v>
      </c>
      <c r="QO26" s="22">
        <v>42</v>
      </c>
      <c r="QP26" s="38">
        <f t="shared" si="119"/>
        <v>1.4350633819660368E-3</v>
      </c>
      <c r="QQ26" s="39">
        <v>0.13857142857142857</v>
      </c>
      <c r="QR26" s="22">
        <v>582</v>
      </c>
      <c r="QS26" s="36">
        <f t="shared" si="120"/>
        <v>9875.1542866392829</v>
      </c>
      <c r="QT26" s="22">
        <v>41</v>
      </c>
      <c r="QU26" s="22">
        <v>41</v>
      </c>
      <c r="QV26" s="38">
        <f t="shared" si="121"/>
        <v>1.4008952062049408E-3</v>
      </c>
      <c r="QW26" s="39">
        <v>0.13414634146341464</v>
      </c>
      <c r="QX26" s="22">
        <v>550</v>
      </c>
      <c r="QY26" s="36">
        <f t="shared" si="122"/>
        <v>9640.0315655288232</v>
      </c>
      <c r="QZ26" s="22"/>
      <c r="RA26" s="22"/>
      <c r="RB26" s="38">
        <f t="shared" si="123"/>
        <v>0</v>
      </c>
      <c r="RC26" s="39">
        <v>0</v>
      </c>
      <c r="RD26" s="22"/>
      <c r="RE26" s="36">
        <f t="shared" si="124"/>
        <v>0</v>
      </c>
      <c r="RF26" s="10">
        <f t="shared" si="125"/>
        <v>29301</v>
      </c>
      <c r="RG26" s="10">
        <f t="shared" si="126"/>
        <v>29267</v>
      </c>
      <c r="RH26" s="17">
        <f t="shared" si="127"/>
        <v>3.764181434908484E-2</v>
      </c>
      <c r="RI26" s="17">
        <f t="shared" si="128"/>
        <v>8.5999321102841163E-4</v>
      </c>
      <c r="RJ26" s="17">
        <f t="shared" si="129"/>
        <v>0.39566227319107178</v>
      </c>
      <c r="RK26" s="17">
        <f t="shared" si="130"/>
        <v>0.38255679772105833</v>
      </c>
      <c r="RL26" s="17">
        <f t="shared" si="131"/>
        <v>0.16842415325343082</v>
      </c>
      <c r="RM26" s="17">
        <f t="shared" si="132"/>
        <v>3.2715960423144758E-2</v>
      </c>
      <c r="RN26" s="17">
        <f t="shared" si="133"/>
        <v>2.9658250906299121E-3</v>
      </c>
      <c r="RO26" s="17">
        <f t="shared" si="134"/>
        <v>2.895210207519676E-3</v>
      </c>
      <c r="RP26" s="17">
        <f t="shared" si="135"/>
        <v>0</v>
      </c>
      <c r="RQ26" s="17">
        <f t="shared" si="136"/>
        <v>0</v>
      </c>
      <c r="RR26" s="36">
        <f t="shared" si="137"/>
        <v>3329648.237800125</v>
      </c>
      <c r="RS26" s="36">
        <f t="shared" si="138"/>
        <v>113.35358608974349</v>
      </c>
      <c r="RT26" s="10">
        <f t="shared" si="139"/>
        <v>34</v>
      </c>
      <c r="RU26" s="17">
        <f t="shared" si="140"/>
        <v>1.1603699532439166E-3</v>
      </c>
      <c r="RV26" s="37">
        <f t="shared" si="141"/>
        <v>1.0024913825466708</v>
      </c>
      <c r="RW26" s="36">
        <f t="shared" si="142"/>
        <v>0.99635732280247835</v>
      </c>
      <c r="RX26" s="85">
        <v>-1.6565799999999999</v>
      </c>
      <c r="RY26" s="93">
        <v>117</v>
      </c>
      <c r="RZ26" s="43" t="b">
        <v>0</v>
      </c>
      <c r="SA26" s="18" t="b">
        <v>0</v>
      </c>
      <c r="SB26" s="18" t="b">
        <v>0</v>
      </c>
      <c r="SC26" s="18" t="b">
        <v>0</v>
      </c>
      <c r="SD26" s="18" t="b">
        <v>0</v>
      </c>
      <c r="SE26" s="32" t="b">
        <v>0</v>
      </c>
      <c r="SF26" s="43" t="b">
        <v>1</v>
      </c>
      <c r="SG26" s="18" t="b">
        <v>1</v>
      </c>
      <c r="SH26" s="18">
        <v>0</v>
      </c>
      <c r="SI26" s="18"/>
      <c r="SJ26" s="22">
        <v>1</v>
      </c>
      <c r="SK26" s="22"/>
      <c r="SL26" s="22">
        <v>1</v>
      </c>
      <c r="SM26" s="22">
        <v>0</v>
      </c>
      <c r="SN26" s="18"/>
      <c r="SO26" s="18"/>
      <c r="SP26" s="18"/>
      <c r="SQ26" s="17">
        <f t="shared" si="143"/>
        <v>4.1322314049586778E-3</v>
      </c>
      <c r="SR26" s="17">
        <f t="shared" si="144"/>
        <v>0</v>
      </c>
      <c r="SS26" s="17">
        <f t="shared" si="145"/>
        <v>0</v>
      </c>
      <c r="ST26" s="17">
        <f t="shared" si="146"/>
        <v>0</v>
      </c>
      <c r="SU26" s="17">
        <f t="shared" si="147"/>
        <v>0</v>
      </c>
      <c r="SV26" s="17">
        <f t="shared" si="181"/>
        <v>0</v>
      </c>
      <c r="SW26" s="17">
        <f t="shared" si="149"/>
        <v>0</v>
      </c>
      <c r="SX26" s="17">
        <f t="shared" si="150"/>
        <v>0</v>
      </c>
      <c r="SY26" s="17">
        <f t="shared" si="151"/>
        <v>0</v>
      </c>
      <c r="SZ26" s="17">
        <f t="shared" si="152"/>
        <v>0</v>
      </c>
      <c r="TA26" s="17">
        <f t="shared" si="153"/>
        <v>0</v>
      </c>
      <c r="TB26" s="24">
        <f t="shared" si="154"/>
        <v>620</v>
      </c>
      <c r="TC26" s="69">
        <f t="shared" si="155"/>
        <v>1</v>
      </c>
      <c r="TD26" s="17">
        <f t="shared" si="177"/>
        <v>2.6014568158168575E-6</v>
      </c>
      <c r="TE26" s="95">
        <v>32</v>
      </c>
      <c r="TF26" s="71"/>
      <c r="TG26" s="71"/>
      <c r="TH26" s="71">
        <v>17</v>
      </c>
      <c r="TI26" s="71">
        <v>15</v>
      </c>
      <c r="TJ26" s="71"/>
      <c r="TK26" s="71">
        <v>15</v>
      </c>
      <c r="TL26" s="71"/>
      <c r="TM26" s="71">
        <v>12</v>
      </c>
      <c r="TN26" s="71"/>
      <c r="TO26" s="71"/>
      <c r="TP26" s="71"/>
      <c r="TQ26" s="71">
        <v>47</v>
      </c>
      <c r="TR26" s="72">
        <v>32</v>
      </c>
      <c r="TS26" s="72"/>
      <c r="TT26" s="72"/>
      <c r="TU26" s="72"/>
      <c r="TV26" s="72">
        <v>17</v>
      </c>
      <c r="TW26" s="72"/>
      <c r="TX26" s="72">
        <v>5</v>
      </c>
      <c r="TY26" s="72">
        <v>15</v>
      </c>
      <c r="TZ26" s="72">
        <v>29</v>
      </c>
      <c r="UA26" s="72"/>
      <c r="UB26" s="72">
        <v>95</v>
      </c>
      <c r="UC26" s="72">
        <v>10</v>
      </c>
      <c r="UD26" s="72"/>
      <c r="UE26" s="72">
        <v>2</v>
      </c>
      <c r="UF26" s="72">
        <v>10</v>
      </c>
      <c r="UG26" s="72">
        <v>55</v>
      </c>
      <c r="UH26" s="72">
        <v>2</v>
      </c>
      <c r="UI26" s="72">
        <v>56</v>
      </c>
      <c r="UJ26" s="73">
        <v>54</v>
      </c>
      <c r="UK26" s="73"/>
      <c r="UL26" s="73"/>
      <c r="UM26" s="73"/>
      <c r="UN26" s="73">
        <v>31</v>
      </c>
      <c r="UO26" s="73"/>
      <c r="UP26" s="73">
        <v>1</v>
      </c>
      <c r="UQ26" s="73">
        <v>6</v>
      </c>
      <c r="UR26" s="73">
        <v>321</v>
      </c>
      <c r="US26" s="73">
        <v>109</v>
      </c>
      <c r="UT26" s="73">
        <v>25</v>
      </c>
      <c r="UU26" s="73">
        <v>25</v>
      </c>
      <c r="UV26" s="73"/>
      <c r="UW26" s="73">
        <v>22</v>
      </c>
      <c r="UX26" s="73"/>
      <c r="UY26" s="73">
        <v>62</v>
      </c>
      <c r="UZ26" s="73"/>
      <c r="VA26" s="73">
        <v>81</v>
      </c>
      <c r="VB26" s="73">
        <v>68</v>
      </c>
      <c r="VC26" s="73"/>
      <c r="VD26" s="73"/>
      <c r="VE26" s="73"/>
      <c r="VF26" s="73">
        <v>52</v>
      </c>
      <c r="VG26" s="73"/>
      <c r="VH26" s="73">
        <v>1</v>
      </c>
      <c r="VI26" s="73">
        <v>7</v>
      </c>
      <c r="VJ26" s="73">
        <v>337</v>
      </c>
      <c r="VK26" s="73">
        <v>137</v>
      </c>
      <c r="VL26" s="73">
        <v>35</v>
      </c>
      <c r="VM26" s="73">
        <v>40</v>
      </c>
      <c r="VN26" s="73"/>
      <c r="VO26" s="73">
        <v>16</v>
      </c>
      <c r="VP26" s="73">
        <v>94</v>
      </c>
      <c r="VQ26" s="73"/>
      <c r="VR26" s="73">
        <v>33</v>
      </c>
      <c r="VS26" s="73">
        <v>19</v>
      </c>
      <c r="VT26" s="73">
        <v>1</v>
      </c>
      <c r="VU26" s="73">
        <v>2</v>
      </c>
      <c r="VV26" s="73"/>
      <c r="VW26" s="73">
        <v>64</v>
      </c>
      <c r="VX26" s="73">
        <v>2</v>
      </c>
      <c r="VY26" s="73"/>
      <c r="VZ26" s="73">
        <v>18</v>
      </c>
      <c r="WA26" s="73">
        <v>399</v>
      </c>
      <c r="WB26" s="73">
        <v>21</v>
      </c>
      <c r="WC26" s="73">
        <v>50</v>
      </c>
      <c r="WD26" s="73">
        <v>44</v>
      </c>
      <c r="WE26" s="73">
        <v>6</v>
      </c>
      <c r="WF26" s="73"/>
      <c r="WG26" s="73"/>
      <c r="WH26" s="73">
        <v>24</v>
      </c>
      <c r="WI26" s="73"/>
      <c r="WJ26" s="73">
        <v>132</v>
      </c>
      <c r="WK26" s="73"/>
      <c r="WL26" s="73"/>
      <c r="WM26" s="73"/>
      <c r="WN26" s="73"/>
      <c r="WO26" s="22">
        <f t="shared" si="156"/>
        <v>205</v>
      </c>
      <c r="WP26" s="22">
        <f t="shared" si="157"/>
        <v>0</v>
      </c>
      <c r="WQ26" s="22">
        <f t="shared" si="158"/>
        <v>2</v>
      </c>
      <c r="WR26" s="22">
        <f t="shared" si="159"/>
        <v>0</v>
      </c>
      <c r="WS26" s="22">
        <f t="shared" si="160"/>
        <v>181</v>
      </c>
      <c r="WT26" s="22">
        <f t="shared" si="161"/>
        <v>15</v>
      </c>
      <c r="WU26" s="22">
        <f t="shared" si="162"/>
        <v>7</v>
      </c>
      <c r="WV26" s="22">
        <f t="shared" si="163"/>
        <v>28</v>
      </c>
      <c r="WW26" s="22">
        <f t="shared" si="164"/>
        <v>1101</v>
      </c>
      <c r="WX26" s="22">
        <f t="shared" si="165"/>
        <v>0</v>
      </c>
      <c r="WY26" s="22">
        <f t="shared" si="166"/>
        <v>424</v>
      </c>
      <c r="WZ26" s="22">
        <f t="shared" si="167"/>
        <v>70</v>
      </c>
      <c r="XA26" s="22">
        <f t="shared" si="168"/>
        <v>65</v>
      </c>
      <c r="XB26" s="22">
        <f t="shared" si="169"/>
        <v>2</v>
      </c>
      <c r="XC26" s="22">
        <f t="shared" si="170"/>
        <v>48</v>
      </c>
      <c r="XD26" s="22">
        <f t="shared" si="171"/>
        <v>0</v>
      </c>
      <c r="XE26" s="22">
        <f t="shared" si="172"/>
        <v>343</v>
      </c>
      <c r="XF26" s="22">
        <f t="shared" si="173"/>
        <v>2</v>
      </c>
      <c r="XG26" s="93">
        <f t="shared" si="174"/>
        <v>217</v>
      </c>
    </row>
    <row r="27" spans="1:631" ht="17.100000000000001" customHeight="1" x14ac:dyDescent="0.2">
      <c r="A27" s="101"/>
      <c r="B27" s="27" t="s">
        <v>48</v>
      </c>
      <c r="C27" s="535" t="s">
        <v>49</v>
      </c>
      <c r="D27" s="25" t="s">
        <v>50</v>
      </c>
      <c r="E27" s="535" t="s">
        <v>51</v>
      </c>
      <c r="F27" s="25" t="s">
        <v>57</v>
      </c>
      <c r="G27" s="535" t="s">
        <v>58</v>
      </c>
      <c r="H27" s="25">
        <v>3</v>
      </c>
      <c r="I27" s="28">
        <v>4</v>
      </c>
      <c r="J27" s="17">
        <f t="shared" si="0"/>
        <v>0.50462304409672831</v>
      </c>
      <c r="K27" s="17">
        <f t="shared" si="1"/>
        <v>0.19807965860597443</v>
      </c>
      <c r="L27" s="17">
        <f t="shared" si="2"/>
        <v>1</v>
      </c>
      <c r="M27" s="17">
        <f t="shared" si="3"/>
        <v>7.2125844345083859E-2</v>
      </c>
      <c r="N27" s="17">
        <f t="shared" si="4"/>
        <v>0.17227179135209333</v>
      </c>
      <c r="O27" s="17">
        <f t="shared" si="5"/>
        <v>0.23826458036984352</v>
      </c>
      <c r="P27" s="17">
        <f t="shared" si="6"/>
        <v>0.95699781007366114</v>
      </c>
      <c r="Q27" s="17">
        <f t="shared" si="7"/>
        <v>0.34601634320735442</v>
      </c>
      <c r="R27" s="69">
        <f t="shared" si="8"/>
        <v>0.37536231884057969</v>
      </c>
      <c r="S27" s="422">
        <f t="shared" si="9"/>
        <v>0.42930459898792428</v>
      </c>
      <c r="T27" s="17">
        <f t="shared" si="175"/>
        <v>0.57069540101207572</v>
      </c>
      <c r="U27" s="10">
        <f t="shared" si="10"/>
        <v>3847.6283936234145</v>
      </c>
      <c r="V27" s="32">
        <v>2</v>
      </c>
      <c r="W27" s="550">
        <f t="shared" si="11"/>
        <v>0</v>
      </c>
      <c r="X27" s="550">
        <f t="shared" si="12"/>
        <v>0.31819348787681317</v>
      </c>
      <c r="Y27" s="550">
        <f t="shared" si="13"/>
        <v>0.68180651212318688</v>
      </c>
      <c r="Z27" s="551">
        <f t="shared" si="14"/>
        <v>4596.7395047345262</v>
      </c>
      <c r="AA27" s="426">
        <f t="shared" si="15"/>
        <v>0.23331355680806878</v>
      </c>
      <c r="AB27" s="59">
        <f t="shared" si="16"/>
        <v>0.4302151075537769</v>
      </c>
      <c r="AC27" s="59">
        <f t="shared" si="17"/>
        <v>0.6726149622512011</v>
      </c>
      <c r="AD27" s="59">
        <f t="shared" si="18"/>
        <v>0.17227179135209333</v>
      </c>
      <c r="AE27" s="59">
        <f t="shared" si="19"/>
        <v>0.65398365679264558</v>
      </c>
      <c r="AF27" s="59">
        <f t="shared" si="20"/>
        <v>0.6095305832147937</v>
      </c>
      <c r="AG27" s="59">
        <f t="shared" si="21"/>
        <v>0.62446657183499288</v>
      </c>
      <c r="AH27" s="59">
        <f t="shared" si="22"/>
        <v>0.23826458036984352</v>
      </c>
      <c r="AI27" s="59">
        <f t="shared" si="23"/>
        <v>0.59530583214793742</v>
      </c>
      <c r="AJ27" s="59">
        <f t="shared" si="24"/>
        <v>0.41394025604551921</v>
      </c>
      <c r="AK27" s="59">
        <f t="shared" si="25"/>
        <v>4.3002189926338842E-2</v>
      </c>
      <c r="AL27" s="35">
        <f t="shared" si="26"/>
        <v>1</v>
      </c>
      <c r="AM27" s="27">
        <v>6742</v>
      </c>
      <c r="AN27" s="25">
        <v>3351</v>
      </c>
      <c r="AO27" s="25">
        <v>3391</v>
      </c>
      <c r="AP27" s="17">
        <f t="shared" si="27"/>
        <v>1.30947575462522E-4</v>
      </c>
      <c r="AQ27" s="63">
        <v>98.820406959598941</v>
      </c>
      <c r="AR27" s="58">
        <v>2176.5407370600001</v>
      </c>
      <c r="AS27" s="24">
        <f t="shared" si="28"/>
        <v>3.0975758391303407</v>
      </c>
      <c r="AT27" s="17">
        <f t="shared" si="29"/>
        <v>2.6750976649109535E-3</v>
      </c>
      <c r="AU27" s="25">
        <v>6550</v>
      </c>
      <c r="AV27" s="25">
        <v>3192</v>
      </c>
      <c r="AW27" s="25">
        <v>3358</v>
      </c>
      <c r="AX27" s="18">
        <v>192</v>
      </c>
      <c r="AY27" s="18">
        <v>159</v>
      </c>
      <c r="AZ27" s="18">
        <v>33</v>
      </c>
      <c r="BA27" s="25">
        <v>1573</v>
      </c>
      <c r="BB27" s="18">
        <v>786</v>
      </c>
      <c r="BC27" s="18">
        <v>787</v>
      </c>
      <c r="BD27" s="63">
        <v>99.872935196950436</v>
      </c>
      <c r="BE27" s="25">
        <v>5169</v>
      </c>
      <c r="BF27" s="25">
        <v>2565</v>
      </c>
      <c r="BG27" s="25">
        <v>2604</v>
      </c>
      <c r="BH27" s="63">
        <v>98.502304147465438</v>
      </c>
      <c r="BI27" s="17">
        <v>0.23331355680806878</v>
      </c>
      <c r="BJ27" s="25">
        <v>2561</v>
      </c>
      <c r="BK27" s="25">
        <v>3916</v>
      </c>
      <c r="BL27" s="18">
        <v>265</v>
      </c>
      <c r="BM27" s="17">
        <v>0.72165474974463739</v>
      </c>
      <c r="BN27" s="10">
        <f t="shared" si="30"/>
        <v>1876.6036772216546</v>
      </c>
      <c r="BO27" s="29">
        <v>0.65398365679264558</v>
      </c>
      <c r="BP27" s="30">
        <f t="shared" si="31"/>
        <v>0.34601634320735442</v>
      </c>
      <c r="BQ27" s="31">
        <v>6.7671092951991838</v>
      </c>
      <c r="BR27" s="25">
        <v>4181</v>
      </c>
      <c r="BS27" s="18">
        <v>1144</v>
      </c>
      <c r="BT27" s="25">
        <v>2607</v>
      </c>
      <c r="BU27" s="18">
        <v>312</v>
      </c>
      <c r="BV27" s="18">
        <v>91</v>
      </c>
      <c r="BW27" s="18">
        <v>27</v>
      </c>
      <c r="BX27" s="25">
        <v>1406</v>
      </c>
      <c r="BY27" s="25">
        <v>1159</v>
      </c>
      <c r="BZ27" s="18">
        <v>247</v>
      </c>
      <c r="CA27" s="59">
        <v>0.17567567567567569</v>
      </c>
      <c r="CB27" s="25">
        <v>6550</v>
      </c>
      <c r="CC27" s="18">
        <v>192</v>
      </c>
      <c r="CD27" s="17">
        <f t="shared" si="32"/>
        <v>2.931297709923664E-2</v>
      </c>
      <c r="CE27" s="18">
        <v>91</v>
      </c>
      <c r="CF27" s="18">
        <v>149</v>
      </c>
      <c r="CG27" s="18">
        <v>212</v>
      </c>
      <c r="CH27" s="18">
        <v>253</v>
      </c>
      <c r="CI27" s="18">
        <v>232</v>
      </c>
      <c r="CJ27" s="18">
        <v>188</v>
      </c>
      <c r="CK27" s="18">
        <v>131</v>
      </c>
      <c r="CL27" s="18">
        <v>97</v>
      </c>
      <c r="CM27" s="18">
        <v>53</v>
      </c>
      <c r="CN27" s="26">
        <v>4.6586059743954484</v>
      </c>
      <c r="CO27" s="33">
        <v>1406</v>
      </c>
      <c r="CP27" s="34">
        <f t="shared" si="33"/>
        <v>4.7951635846372689</v>
      </c>
      <c r="CQ27" s="10">
        <v>0</v>
      </c>
      <c r="CR27" s="10">
        <v>5</v>
      </c>
      <c r="CS27" s="10">
        <v>11</v>
      </c>
      <c r="CT27" s="10">
        <v>431</v>
      </c>
      <c r="CU27" s="10">
        <v>950</v>
      </c>
      <c r="CV27" s="10">
        <v>6</v>
      </c>
      <c r="CW27" s="10">
        <v>3</v>
      </c>
      <c r="CX27" s="10">
        <v>0</v>
      </c>
      <c r="CY27" s="25">
        <v>1406</v>
      </c>
      <c r="CZ27" s="25">
        <v>1356</v>
      </c>
      <c r="DA27" s="18">
        <v>9</v>
      </c>
      <c r="DB27" s="18">
        <v>15</v>
      </c>
      <c r="DC27" s="18">
        <v>25</v>
      </c>
      <c r="DD27" s="18" t="s">
        <v>764</v>
      </c>
      <c r="DE27" s="18">
        <v>1</v>
      </c>
      <c r="DF27" s="25">
        <v>1406</v>
      </c>
      <c r="DG27" s="18">
        <v>849</v>
      </c>
      <c r="DH27" s="18">
        <v>8</v>
      </c>
      <c r="DI27" s="18">
        <v>0</v>
      </c>
      <c r="DJ27" s="18">
        <v>549</v>
      </c>
      <c r="DK27" s="18" t="s">
        <v>764</v>
      </c>
      <c r="DL27" s="18" t="s">
        <v>764</v>
      </c>
      <c r="DM27" s="25">
        <f t="shared" si="34"/>
        <v>3992.4253200568992</v>
      </c>
      <c r="DN27" s="17">
        <f t="shared" si="35"/>
        <v>0.39046941678520625</v>
      </c>
      <c r="DO27" s="17" t="e">
        <f t="shared" si="36"/>
        <v>#VALUE!</v>
      </c>
      <c r="DP27" s="23">
        <f t="shared" si="37"/>
        <v>0.6095305832147937</v>
      </c>
      <c r="DQ27" s="23">
        <f t="shared" si="38"/>
        <v>0.3904694167852063</v>
      </c>
      <c r="DR27" s="25">
        <v>1406</v>
      </c>
      <c r="DS27" s="18">
        <v>2</v>
      </c>
      <c r="DT27" s="18">
        <v>982</v>
      </c>
      <c r="DU27" s="18">
        <v>0</v>
      </c>
      <c r="DV27" s="18">
        <v>414</v>
      </c>
      <c r="DW27" s="18" t="s">
        <v>764</v>
      </c>
      <c r="DX27" s="18">
        <v>8</v>
      </c>
      <c r="DY27" s="18" t="s">
        <v>764</v>
      </c>
      <c r="DZ27" s="17">
        <f t="shared" si="39"/>
        <v>0.99431009957325744</v>
      </c>
      <c r="EA27" s="17">
        <f t="shared" si="40"/>
        <v>5.6899004267425557E-3</v>
      </c>
      <c r="EB27" s="10">
        <v>1406</v>
      </c>
      <c r="EC27" s="10">
        <v>876</v>
      </c>
      <c r="ED27" s="10">
        <v>2</v>
      </c>
      <c r="EE27" s="10">
        <v>519</v>
      </c>
      <c r="EF27" s="17">
        <f t="shared" si="41"/>
        <v>0.36913229018492177</v>
      </c>
      <c r="EG27" s="10">
        <v>7</v>
      </c>
      <c r="EH27" s="10">
        <v>2</v>
      </c>
      <c r="EI27" s="17">
        <f t="shared" si="42"/>
        <v>0.62446657183499288</v>
      </c>
      <c r="EJ27" s="17">
        <f t="shared" si="43"/>
        <v>4.9786628733997154E-3</v>
      </c>
      <c r="EK27" s="69">
        <f t="shared" si="44"/>
        <v>0.19807965860597443</v>
      </c>
      <c r="EL27" s="27">
        <v>3998</v>
      </c>
      <c r="EM27" s="18">
        <v>1720</v>
      </c>
      <c r="EN27" s="25">
        <v>2278</v>
      </c>
      <c r="EO27" s="59">
        <v>0.4302151075537769</v>
      </c>
      <c r="EP27" s="25">
        <v>1928</v>
      </c>
      <c r="EQ27" s="18">
        <v>943</v>
      </c>
      <c r="ER27" s="25">
        <v>985</v>
      </c>
      <c r="ES27" s="59">
        <v>0.48910788381742731</v>
      </c>
      <c r="ET27" s="25">
        <v>2070</v>
      </c>
      <c r="EU27" s="18">
        <v>777</v>
      </c>
      <c r="EV27" s="25">
        <v>1293</v>
      </c>
      <c r="EW27" s="59">
        <v>0.37536231884057969</v>
      </c>
      <c r="EX27" s="25">
        <v>1042</v>
      </c>
      <c r="EY27" s="18">
        <v>753</v>
      </c>
      <c r="EZ27" s="25">
        <v>289</v>
      </c>
      <c r="FA27" s="59">
        <v>0.7226487523992321</v>
      </c>
      <c r="FB27" s="25">
        <v>2956</v>
      </c>
      <c r="FC27" s="18">
        <v>967</v>
      </c>
      <c r="FD27" s="25">
        <v>1989</v>
      </c>
      <c r="FE27" s="59">
        <v>0.3271312584573749</v>
      </c>
      <c r="FF27" s="25">
        <v>3361</v>
      </c>
      <c r="FG27" s="25">
        <v>1331</v>
      </c>
      <c r="FH27" s="25">
        <v>1172</v>
      </c>
      <c r="FI27" s="18">
        <v>858</v>
      </c>
      <c r="FJ27" s="23">
        <f t="shared" si="45"/>
        <v>0.25528116631954778</v>
      </c>
      <c r="FK27" s="23">
        <f t="shared" si="46"/>
        <v>0.3487057423385897</v>
      </c>
      <c r="FL27" s="36">
        <f t="shared" si="47"/>
        <v>1.5512820512820513</v>
      </c>
      <c r="FM27" s="25">
        <v>1683</v>
      </c>
      <c r="FN27" s="18">
        <v>649</v>
      </c>
      <c r="FO27" s="17">
        <f t="shared" si="48"/>
        <v>0.38562091503267976</v>
      </c>
      <c r="FP27" s="18">
        <v>643</v>
      </c>
      <c r="FQ27" s="17">
        <f t="shared" si="49"/>
        <v>0.38205585264408792</v>
      </c>
      <c r="FR27" s="18">
        <v>391</v>
      </c>
      <c r="FS27" s="17">
        <f t="shared" si="50"/>
        <v>0.23232323232323232</v>
      </c>
      <c r="FT27" s="25">
        <v>1678</v>
      </c>
      <c r="FU27" s="18">
        <v>682</v>
      </c>
      <c r="FV27" s="18">
        <v>529</v>
      </c>
      <c r="FW27" s="17">
        <f t="shared" si="51"/>
        <v>0.27830750893921335</v>
      </c>
      <c r="FX27" s="17">
        <f t="shared" si="52"/>
        <v>0.31525625744934443</v>
      </c>
      <c r="FY27" s="18">
        <v>467</v>
      </c>
      <c r="FZ27" s="25">
        <v>2914</v>
      </c>
      <c r="GA27" s="25">
        <v>1960</v>
      </c>
      <c r="GB27" s="18">
        <v>452</v>
      </c>
      <c r="GC27" s="18">
        <v>225</v>
      </c>
      <c r="GD27" s="18">
        <v>158</v>
      </c>
      <c r="GE27" s="18">
        <v>4</v>
      </c>
      <c r="GF27" s="18">
        <v>101</v>
      </c>
      <c r="GG27" s="18">
        <v>1</v>
      </c>
      <c r="GH27" s="18">
        <v>2</v>
      </c>
      <c r="GI27" s="18">
        <v>11</v>
      </c>
      <c r="GJ27" s="10">
        <f t="shared" si="53"/>
        <v>1960</v>
      </c>
      <c r="GK27" s="10">
        <f t="shared" si="178"/>
        <v>954</v>
      </c>
      <c r="GL27" s="10">
        <f t="shared" si="179"/>
        <v>502</v>
      </c>
      <c r="GM27" s="10">
        <f t="shared" si="56"/>
        <v>2412</v>
      </c>
      <c r="GN27" s="10">
        <f t="shared" si="180"/>
        <v>277</v>
      </c>
      <c r="GO27" s="17">
        <f t="shared" si="58"/>
        <v>0.6726149622512011</v>
      </c>
      <c r="GP27" s="17">
        <f t="shared" si="59"/>
        <v>0.3273850377487989</v>
      </c>
      <c r="GQ27" s="17">
        <f t="shared" si="60"/>
        <v>0.17227179135209333</v>
      </c>
      <c r="GR27" s="17">
        <f t="shared" si="61"/>
        <v>9.5058339052848315E-2</v>
      </c>
      <c r="GS27" s="17">
        <f t="shared" si="62"/>
        <v>0.24982841455044613</v>
      </c>
      <c r="GT27" s="25">
        <v>1416</v>
      </c>
      <c r="GU27" s="25">
        <v>860</v>
      </c>
      <c r="GV27" s="18">
        <v>278</v>
      </c>
      <c r="GW27" s="18">
        <v>131</v>
      </c>
      <c r="GX27" s="18">
        <v>73</v>
      </c>
      <c r="GY27" s="18">
        <v>2</v>
      </c>
      <c r="GZ27" s="18">
        <v>59</v>
      </c>
      <c r="HA27" s="18">
        <v>1</v>
      </c>
      <c r="HB27" s="18">
        <v>2</v>
      </c>
      <c r="HC27" s="18">
        <v>10</v>
      </c>
      <c r="HD27" s="23">
        <f t="shared" si="63"/>
        <v>0.60734463276836159</v>
      </c>
      <c r="HE27" s="23">
        <f t="shared" si="64"/>
        <v>0.39265536723163841</v>
      </c>
      <c r="HF27" s="23">
        <f t="shared" si="65"/>
        <v>0.1963276836158192</v>
      </c>
      <c r="HG27" s="23">
        <f t="shared" si="66"/>
        <v>0.1038135593220339</v>
      </c>
      <c r="HH27" s="25">
        <v>1498</v>
      </c>
      <c r="HI27" s="25">
        <v>1100</v>
      </c>
      <c r="HJ27" s="18">
        <v>174</v>
      </c>
      <c r="HK27" s="18">
        <v>94</v>
      </c>
      <c r="HL27" s="18">
        <v>85</v>
      </c>
      <c r="HM27" s="18">
        <v>2</v>
      </c>
      <c r="HN27" s="18">
        <v>42</v>
      </c>
      <c r="HO27" s="18">
        <v>0</v>
      </c>
      <c r="HP27" s="18">
        <v>0</v>
      </c>
      <c r="HQ27" s="18">
        <v>1</v>
      </c>
      <c r="HR27" s="23">
        <f t="shared" si="67"/>
        <v>0.73431241655540724</v>
      </c>
      <c r="HS27" s="23">
        <f t="shared" si="68"/>
        <v>0.26568758344459281</v>
      </c>
      <c r="HT27" s="80">
        <f t="shared" si="69"/>
        <v>0.14953271028037382</v>
      </c>
      <c r="HU27" s="27">
        <v>5023</v>
      </c>
      <c r="HV27" s="18">
        <v>261</v>
      </c>
      <c r="HW27" s="18">
        <v>115</v>
      </c>
      <c r="HX27" s="18">
        <v>29</v>
      </c>
      <c r="HY27" s="25">
        <v>2472</v>
      </c>
      <c r="HZ27" s="18">
        <v>952</v>
      </c>
      <c r="IA27" s="18">
        <v>51</v>
      </c>
      <c r="IB27" s="18">
        <v>9</v>
      </c>
      <c r="IC27" s="18">
        <v>708</v>
      </c>
      <c r="ID27" s="18">
        <v>208</v>
      </c>
      <c r="IE27" s="18">
        <v>148</v>
      </c>
      <c r="IF27" s="18">
        <v>41</v>
      </c>
      <c r="IG27" s="18">
        <v>29</v>
      </c>
      <c r="IH27" s="17">
        <f t="shared" si="70"/>
        <v>0.23093768664144934</v>
      </c>
      <c r="II27" s="17">
        <f t="shared" si="71"/>
        <v>0.18952817041608599</v>
      </c>
      <c r="IJ27" s="30">
        <f t="shared" si="72"/>
        <v>5.276260504201681</v>
      </c>
      <c r="IK27" s="17">
        <f t="shared" si="176"/>
        <v>7.2125844345083859E-2</v>
      </c>
      <c r="IL27" s="25">
        <v>2513</v>
      </c>
      <c r="IM27" s="18">
        <v>156</v>
      </c>
      <c r="IN27" s="18">
        <v>100</v>
      </c>
      <c r="IO27" s="18">
        <v>13</v>
      </c>
      <c r="IP27" s="25">
        <v>1320</v>
      </c>
      <c r="IQ27" s="18">
        <v>415</v>
      </c>
      <c r="IR27" s="18">
        <v>30</v>
      </c>
      <c r="IS27" s="18">
        <v>7</v>
      </c>
      <c r="IT27" s="18">
        <v>343</v>
      </c>
      <c r="IU27" s="18">
        <v>29</v>
      </c>
      <c r="IV27" s="18">
        <v>54</v>
      </c>
      <c r="IW27" s="18">
        <v>20</v>
      </c>
      <c r="IX27" s="18">
        <v>26</v>
      </c>
      <c r="IY27" s="17">
        <f t="shared" si="73"/>
        <v>0.8093911659371269</v>
      </c>
      <c r="IZ27" s="25">
        <v>2510</v>
      </c>
      <c r="JA27" s="18">
        <v>105</v>
      </c>
      <c r="JB27" s="18">
        <v>15</v>
      </c>
      <c r="JC27" s="18">
        <v>16</v>
      </c>
      <c r="JD27" s="25">
        <v>1152</v>
      </c>
      <c r="JE27" s="18">
        <v>537</v>
      </c>
      <c r="JF27" s="18">
        <v>21</v>
      </c>
      <c r="JG27" s="18">
        <v>2</v>
      </c>
      <c r="JH27" s="18">
        <v>365</v>
      </c>
      <c r="JI27" s="18">
        <v>179</v>
      </c>
      <c r="JJ27" s="18">
        <v>94</v>
      </c>
      <c r="JK27" s="18">
        <v>21</v>
      </c>
      <c r="JL27" s="18">
        <v>3</v>
      </c>
      <c r="JM27" s="80">
        <f t="shared" si="74"/>
        <v>0.73545816733067726</v>
      </c>
      <c r="JN27" s="27">
        <v>5023</v>
      </c>
      <c r="JO27" s="25">
        <v>4779</v>
      </c>
      <c r="JP27" s="18" t="s">
        <v>764</v>
      </c>
      <c r="JQ27" s="18">
        <v>3</v>
      </c>
      <c r="JR27" s="18">
        <v>10</v>
      </c>
      <c r="JS27" s="18">
        <v>11</v>
      </c>
      <c r="JT27" s="18">
        <v>4</v>
      </c>
      <c r="JU27" s="18" t="s">
        <v>764</v>
      </c>
      <c r="JV27" s="18" t="s">
        <v>764</v>
      </c>
      <c r="JW27" s="18">
        <v>216</v>
      </c>
      <c r="JX27" s="17">
        <f t="shared" si="75"/>
        <v>4.3002189926338842E-2</v>
      </c>
      <c r="JY27" s="17">
        <f t="shared" si="76"/>
        <v>0.95699781007366114</v>
      </c>
      <c r="JZ27" s="25">
        <v>1310</v>
      </c>
      <c r="KA27" s="25">
        <v>1269</v>
      </c>
      <c r="KB27" s="18" t="s">
        <v>764</v>
      </c>
      <c r="KC27" s="18" t="s">
        <v>764</v>
      </c>
      <c r="KD27" s="18">
        <v>3</v>
      </c>
      <c r="KE27" s="18">
        <v>4</v>
      </c>
      <c r="KF27" s="18">
        <v>2</v>
      </c>
      <c r="KG27" s="18" t="s">
        <v>764</v>
      </c>
      <c r="KH27" s="18" t="s">
        <v>764</v>
      </c>
      <c r="KI27" s="18">
        <v>32</v>
      </c>
      <c r="KJ27" s="17">
        <f t="shared" si="77"/>
        <v>2.4427480916030534E-2</v>
      </c>
      <c r="KK27" s="25">
        <v>3713</v>
      </c>
      <c r="KL27" s="25">
        <v>3510</v>
      </c>
      <c r="KM27" s="18" t="s">
        <v>764</v>
      </c>
      <c r="KN27" s="18">
        <v>3</v>
      </c>
      <c r="KO27" s="18">
        <v>7</v>
      </c>
      <c r="KP27" s="18">
        <v>7</v>
      </c>
      <c r="KQ27" s="18">
        <v>2</v>
      </c>
      <c r="KR27" s="18" t="s">
        <v>764</v>
      </c>
      <c r="KS27" s="18" t="s">
        <v>764</v>
      </c>
      <c r="KT27" s="18">
        <v>184</v>
      </c>
      <c r="KU27" s="69">
        <f t="shared" si="78"/>
        <v>4.9555615405332612E-2</v>
      </c>
      <c r="KV27" s="27">
        <v>6742</v>
      </c>
      <c r="KW27" s="25">
        <v>5979</v>
      </c>
      <c r="KX27" s="18">
        <v>763</v>
      </c>
      <c r="KY27" s="59">
        <v>0.11317116582616435</v>
      </c>
      <c r="KZ27" s="18">
        <v>408</v>
      </c>
      <c r="LA27" s="18">
        <v>332</v>
      </c>
      <c r="LB27" s="18">
        <v>184</v>
      </c>
      <c r="LC27" s="18">
        <v>400</v>
      </c>
      <c r="LD27" s="25">
        <v>3351</v>
      </c>
      <c r="LE27" s="25">
        <v>2997</v>
      </c>
      <c r="LF27" s="18">
        <v>354</v>
      </c>
      <c r="LG27" s="59">
        <v>0.10564010743061773</v>
      </c>
      <c r="LH27" s="25">
        <v>3391</v>
      </c>
      <c r="LI27" s="25">
        <v>2982</v>
      </c>
      <c r="LJ27" s="18">
        <v>409</v>
      </c>
      <c r="LK27" s="35">
        <v>0.12061338838100856</v>
      </c>
      <c r="LL27" s="27">
        <v>1406</v>
      </c>
      <c r="LM27" s="18">
        <v>1</v>
      </c>
      <c r="LN27" s="18">
        <v>836</v>
      </c>
      <c r="LO27" s="18">
        <v>340</v>
      </c>
      <c r="LP27" s="18">
        <v>18</v>
      </c>
      <c r="LQ27" s="18">
        <v>36</v>
      </c>
      <c r="LR27" s="18">
        <v>175</v>
      </c>
      <c r="LS27" s="23">
        <f t="shared" si="79"/>
        <v>0.12446657183499289</v>
      </c>
      <c r="LT27" s="23">
        <f t="shared" si="80"/>
        <v>0.87553342816500712</v>
      </c>
      <c r="LU27" s="17">
        <f t="shared" si="81"/>
        <v>0.59530583214793742</v>
      </c>
      <c r="LV27" s="25">
        <v>1406</v>
      </c>
      <c r="LW27" s="18">
        <v>436</v>
      </c>
      <c r="LX27" s="18">
        <v>6</v>
      </c>
      <c r="LY27" s="18">
        <v>140</v>
      </c>
      <c r="LZ27" s="18">
        <v>225</v>
      </c>
      <c r="MA27" s="18">
        <v>53</v>
      </c>
      <c r="MB27" s="18">
        <v>446</v>
      </c>
      <c r="MC27" s="18">
        <v>79</v>
      </c>
      <c r="MD27" s="18">
        <v>0</v>
      </c>
      <c r="ME27" s="18" t="s">
        <v>764</v>
      </c>
      <c r="MF27" s="18">
        <v>21</v>
      </c>
      <c r="MG27" s="17">
        <f t="shared" si="82"/>
        <v>0.41109530583214793</v>
      </c>
      <c r="MH27" s="17">
        <f t="shared" si="83"/>
        <v>0.41394025604551921</v>
      </c>
      <c r="MI27" s="25">
        <v>1406</v>
      </c>
      <c r="MJ27" s="18">
        <v>449</v>
      </c>
      <c r="MK27" s="18">
        <v>6</v>
      </c>
      <c r="ML27" s="18">
        <v>139</v>
      </c>
      <c r="MM27" s="18">
        <v>225</v>
      </c>
      <c r="MN27" s="18">
        <v>53</v>
      </c>
      <c r="MO27" s="18">
        <v>434</v>
      </c>
      <c r="MP27" s="18">
        <v>79</v>
      </c>
      <c r="MQ27" s="18">
        <v>0</v>
      </c>
      <c r="MR27" s="18" t="s">
        <v>764</v>
      </c>
      <c r="MS27" s="18">
        <v>21</v>
      </c>
      <c r="MT27" s="17">
        <f t="shared" si="84"/>
        <v>0.47866287339971553</v>
      </c>
      <c r="MU27" s="69">
        <f t="shared" si="85"/>
        <v>0.50462304409672831</v>
      </c>
      <c r="MV27" s="27">
        <v>1406</v>
      </c>
      <c r="MW27" s="18">
        <v>335</v>
      </c>
      <c r="MX27" s="18">
        <v>74</v>
      </c>
      <c r="MY27" s="18">
        <v>537</v>
      </c>
      <c r="MZ27" s="18">
        <v>66</v>
      </c>
      <c r="NA27" s="18">
        <v>2</v>
      </c>
      <c r="NB27" s="18" t="s">
        <v>764</v>
      </c>
      <c r="NC27" s="18">
        <v>274</v>
      </c>
      <c r="ND27" s="18">
        <v>118</v>
      </c>
      <c r="NE27" s="17">
        <f t="shared" si="86"/>
        <v>0.23826458036984352</v>
      </c>
      <c r="NF27" s="10">
        <f t="shared" si="87"/>
        <v>1560.6330014224752</v>
      </c>
      <c r="NG27" s="17">
        <f t="shared" si="88"/>
        <v>0.43456614509246089</v>
      </c>
      <c r="NH27" s="25">
        <v>1406</v>
      </c>
      <c r="NI27" s="18">
        <v>7</v>
      </c>
      <c r="NJ27" s="18">
        <v>1</v>
      </c>
      <c r="NK27" s="18">
        <v>3</v>
      </c>
      <c r="NL27" s="18">
        <v>1</v>
      </c>
      <c r="NM27" s="25">
        <v>1389</v>
      </c>
      <c r="NN27" s="18">
        <v>4</v>
      </c>
      <c r="NO27" s="18" t="s">
        <v>764</v>
      </c>
      <c r="NP27" s="18" t="s">
        <v>764</v>
      </c>
      <c r="NQ27" s="32">
        <v>1</v>
      </c>
      <c r="NR27" s="33">
        <v>1406</v>
      </c>
      <c r="NS27" s="37">
        <f t="shared" si="89"/>
        <v>0.3357041251778094</v>
      </c>
      <c r="NT27" s="37">
        <f t="shared" si="90"/>
        <v>9.0585267249478588E-2</v>
      </c>
      <c r="NU27" s="37">
        <f t="shared" si="91"/>
        <v>2.9788135593220337</v>
      </c>
      <c r="NV27" s="17">
        <f t="shared" si="92"/>
        <v>0.60488152888273949</v>
      </c>
      <c r="NW27" s="10">
        <f t="shared" si="93"/>
        <v>1189</v>
      </c>
      <c r="NX27" s="17">
        <f t="shared" si="94"/>
        <v>0.84566145092460887</v>
      </c>
      <c r="NY27" s="19">
        <f t="shared" si="95"/>
        <v>2.1427670349078196E-2</v>
      </c>
      <c r="NZ27" s="10">
        <v>217</v>
      </c>
      <c r="OA27" s="10">
        <v>217</v>
      </c>
      <c r="OB27" s="10">
        <v>19</v>
      </c>
      <c r="OC27" s="10">
        <v>10</v>
      </c>
      <c r="OD27" s="10">
        <v>8</v>
      </c>
      <c r="OE27" s="10">
        <v>1</v>
      </c>
      <c r="OF27" s="17">
        <f t="shared" si="96"/>
        <v>7.1123755334281651E-3</v>
      </c>
      <c r="OG27" s="17">
        <f t="shared" si="97"/>
        <v>0.15433854907539118</v>
      </c>
      <c r="OH27" s="17">
        <f t="shared" si="98"/>
        <v>0.15433854907539118</v>
      </c>
      <c r="OI27" s="69">
        <f t="shared" si="99"/>
        <v>5.6899004267425323E-3</v>
      </c>
      <c r="OJ27" s="27">
        <v>1406</v>
      </c>
      <c r="OK27" s="18">
        <v>14</v>
      </c>
      <c r="OL27" s="18">
        <v>300</v>
      </c>
      <c r="OM27" s="18">
        <v>73</v>
      </c>
      <c r="ON27" s="18">
        <v>19</v>
      </c>
      <c r="OO27" s="18">
        <v>1</v>
      </c>
      <c r="OP27" s="18">
        <v>1</v>
      </c>
      <c r="OQ27" s="18">
        <v>143</v>
      </c>
      <c r="OR27" s="69">
        <f t="shared" si="100"/>
        <v>0.2375533428165007</v>
      </c>
      <c r="OS27" s="85">
        <v>2907</v>
      </c>
      <c r="OT27" s="22">
        <v>2904</v>
      </c>
      <c r="OU27" s="38">
        <f t="shared" si="101"/>
        <v>0.49228682827597897</v>
      </c>
      <c r="OV27" s="39">
        <v>0.51017217630853995</v>
      </c>
      <c r="OW27" s="22">
        <v>148154</v>
      </c>
      <c r="OX27" s="36">
        <f t="shared" si="102"/>
        <v>6062165.3719999995</v>
      </c>
      <c r="OY27" s="36">
        <f t="shared" si="103"/>
        <v>196758.72339936465</v>
      </c>
      <c r="OZ27" s="22">
        <v>260</v>
      </c>
      <c r="PA27" s="22">
        <v>260</v>
      </c>
      <c r="PB27" s="38">
        <f t="shared" si="104"/>
        <v>4.407526699440583E-2</v>
      </c>
      <c r="PC27" s="39">
        <v>0.45403846153846156</v>
      </c>
      <c r="PD27" s="22">
        <v>11805</v>
      </c>
      <c r="PE27" s="40">
        <f t="shared" si="105"/>
        <v>483036.99</v>
      </c>
      <c r="PF27" s="36">
        <f t="shared" si="106"/>
        <v>79860.787924161792</v>
      </c>
      <c r="PG27" s="22">
        <v>2335</v>
      </c>
      <c r="PH27" s="22">
        <v>2335</v>
      </c>
      <c r="PI27" s="38">
        <f t="shared" si="107"/>
        <v>0.39582980166129855</v>
      </c>
      <c r="PJ27" s="39">
        <v>0.08</v>
      </c>
      <c r="PK27" s="22">
        <v>18680</v>
      </c>
      <c r="PL27" s="41">
        <f t="shared" si="108"/>
        <v>764348.24</v>
      </c>
      <c r="PM27" s="36">
        <f t="shared" si="109"/>
        <v>190878.37154246171</v>
      </c>
      <c r="PN27" s="22">
        <v>223</v>
      </c>
      <c r="PO27" s="22">
        <v>223</v>
      </c>
      <c r="PP27" s="38">
        <f t="shared" si="110"/>
        <v>3.7803017460586542E-2</v>
      </c>
      <c r="PQ27" s="39">
        <v>0.43</v>
      </c>
      <c r="PR27" s="22">
        <v>9589</v>
      </c>
      <c r="PS27" s="41">
        <f t="shared" si="111"/>
        <v>392362.70199999999</v>
      </c>
      <c r="PT27" s="36">
        <f t="shared" si="112"/>
        <v>29239.39216122701</v>
      </c>
      <c r="PU27" s="22"/>
      <c r="PV27" s="22"/>
      <c r="PW27" s="38">
        <f t="shared" si="113"/>
        <v>0</v>
      </c>
      <c r="PX27" s="39">
        <v>0</v>
      </c>
      <c r="PY27" s="22"/>
      <c r="PZ27" s="36">
        <f t="shared" si="114"/>
        <v>0</v>
      </c>
      <c r="QA27" s="22"/>
      <c r="QB27" s="22"/>
      <c r="QC27" s="39">
        <v>0</v>
      </c>
      <c r="QD27" s="22"/>
      <c r="QE27" s="22">
        <f t="shared" si="115"/>
        <v>0</v>
      </c>
      <c r="QF27" s="22"/>
      <c r="QG27" s="22"/>
      <c r="QH27" s="22"/>
      <c r="QI27" s="38">
        <f t="shared" si="116"/>
        <v>0</v>
      </c>
      <c r="QJ27" s="39">
        <v>0</v>
      </c>
      <c r="QK27" s="22"/>
      <c r="QL27" s="42">
        <f t="shared" si="117"/>
        <v>0</v>
      </c>
      <c r="QM27" s="22">
        <f t="shared" si="118"/>
        <v>177</v>
      </c>
      <c r="QN27" s="22">
        <v>12</v>
      </c>
      <c r="QO27" s="22">
        <v>12</v>
      </c>
      <c r="QP27" s="38">
        <f t="shared" si="119"/>
        <v>2.0342430920494998E-3</v>
      </c>
      <c r="QQ27" s="39">
        <v>0.12666666666666665</v>
      </c>
      <c r="QR27" s="22">
        <v>152</v>
      </c>
      <c r="QS27" s="36">
        <f t="shared" si="120"/>
        <v>2821.4726533255093</v>
      </c>
      <c r="QT27" s="22">
        <v>165</v>
      </c>
      <c r="QU27" s="22">
        <v>165</v>
      </c>
      <c r="QV27" s="38">
        <f t="shared" si="121"/>
        <v>2.7970842515680622E-2</v>
      </c>
      <c r="QW27" s="39">
        <v>0.1</v>
      </c>
      <c r="QX27" s="22">
        <v>1650</v>
      </c>
      <c r="QY27" s="36">
        <f t="shared" si="122"/>
        <v>38795.248983225756</v>
      </c>
      <c r="QZ27" s="22"/>
      <c r="RA27" s="22"/>
      <c r="RB27" s="38">
        <f t="shared" si="123"/>
        <v>0</v>
      </c>
      <c r="RC27" s="39">
        <v>0</v>
      </c>
      <c r="RD27" s="22"/>
      <c r="RE27" s="36">
        <f t="shared" si="124"/>
        <v>0</v>
      </c>
      <c r="RF27" s="10">
        <f t="shared" si="125"/>
        <v>5902</v>
      </c>
      <c r="RG27" s="10">
        <f t="shared" si="126"/>
        <v>5899</v>
      </c>
      <c r="RH27" s="17">
        <f t="shared" si="127"/>
        <v>7.5870114068832288E-3</v>
      </c>
      <c r="RI27" s="17">
        <f t="shared" si="128"/>
        <v>1.7333857080864456E-4</v>
      </c>
      <c r="RJ27" s="17">
        <f t="shared" si="129"/>
        <v>0.3654820519931089</v>
      </c>
      <c r="RK27" s="17">
        <f t="shared" si="130"/>
        <v>0.1483425188984703</v>
      </c>
      <c r="RL27" s="17">
        <f t="shared" si="131"/>
        <v>5.4312575633182716E-2</v>
      </c>
      <c r="RM27" s="17">
        <f t="shared" si="132"/>
        <v>0</v>
      </c>
      <c r="RN27" s="17">
        <f t="shared" si="133"/>
        <v>5.2409245047133624E-3</v>
      </c>
      <c r="RO27" s="17">
        <f t="shared" si="134"/>
        <v>7.2062711939808732E-2</v>
      </c>
      <c r="RP27" s="17">
        <f t="shared" si="135"/>
        <v>0</v>
      </c>
      <c r="RQ27" s="17">
        <f t="shared" si="136"/>
        <v>0</v>
      </c>
      <c r="RR27" s="36">
        <f t="shared" si="137"/>
        <v>538353.99666376645</v>
      </c>
      <c r="RS27" s="36">
        <f t="shared" si="138"/>
        <v>79.850785622035957</v>
      </c>
      <c r="RT27" s="10">
        <f t="shared" si="139"/>
        <v>3</v>
      </c>
      <c r="RU27" s="17">
        <f t="shared" si="140"/>
        <v>5.0830227041680784E-4</v>
      </c>
      <c r="RV27" s="37">
        <f t="shared" si="141"/>
        <v>1.1423246357167063</v>
      </c>
      <c r="RW27" s="36">
        <f t="shared" si="142"/>
        <v>0.87496291901512901</v>
      </c>
      <c r="RX27" s="85">
        <v>-4.465363</v>
      </c>
      <c r="RY27" s="93">
        <v>15</v>
      </c>
      <c r="RZ27" s="43" t="b">
        <v>0</v>
      </c>
      <c r="SA27" s="18" t="b">
        <v>0</v>
      </c>
      <c r="SB27" s="18" t="b">
        <v>0</v>
      </c>
      <c r="SC27" s="18" t="b">
        <v>0</v>
      </c>
      <c r="SD27" s="18" t="b">
        <v>0</v>
      </c>
      <c r="SE27" s="32" t="b">
        <v>0</v>
      </c>
      <c r="SF27" s="43" t="b">
        <v>1</v>
      </c>
      <c r="SG27" s="18" t="b">
        <v>0</v>
      </c>
      <c r="SH27" s="18"/>
      <c r="SI27" s="18"/>
      <c r="SJ27" s="18"/>
      <c r="SK27" s="18"/>
      <c r="SL27" s="18"/>
      <c r="SM27" s="18"/>
      <c r="SN27" s="18"/>
      <c r="SO27" s="18"/>
      <c r="SP27" s="18"/>
      <c r="SQ27" s="17">
        <f t="shared" si="143"/>
        <v>0</v>
      </c>
      <c r="SR27" s="17">
        <f t="shared" si="144"/>
        <v>0</v>
      </c>
      <c r="SS27" s="17">
        <f t="shared" si="145"/>
        <v>0</v>
      </c>
      <c r="ST27" s="17">
        <f t="shared" si="146"/>
        <v>0</v>
      </c>
      <c r="SU27" s="17">
        <f t="shared" si="147"/>
        <v>0</v>
      </c>
      <c r="SV27" s="17">
        <f t="shared" si="181"/>
        <v>0</v>
      </c>
      <c r="SW27" s="17">
        <f t="shared" si="149"/>
        <v>0</v>
      </c>
      <c r="SX27" s="17">
        <f t="shared" si="150"/>
        <v>0</v>
      </c>
      <c r="SY27" s="17">
        <f t="shared" si="151"/>
        <v>0</v>
      </c>
      <c r="SZ27" s="17">
        <f t="shared" si="152"/>
        <v>0</v>
      </c>
      <c r="TA27" s="17">
        <f t="shared" si="153"/>
        <v>0</v>
      </c>
      <c r="TB27" s="24">
        <f t="shared" si="154"/>
        <v>620</v>
      </c>
      <c r="TC27" s="69">
        <f t="shared" si="155"/>
        <v>1</v>
      </c>
      <c r="TD27" s="17">
        <f t="shared" si="177"/>
        <v>2.6014568158168575E-6</v>
      </c>
      <c r="TE27" s="95"/>
      <c r="TF27" s="71"/>
      <c r="TG27" s="71"/>
      <c r="TH27" s="71">
        <v>2</v>
      </c>
      <c r="TI27" s="71"/>
      <c r="TJ27" s="71"/>
      <c r="TK27" s="71"/>
      <c r="TL27" s="71"/>
      <c r="TM27" s="71"/>
      <c r="TN27" s="71"/>
      <c r="TO27" s="71"/>
      <c r="TP27" s="71">
        <v>1</v>
      </c>
      <c r="TQ27" s="71"/>
      <c r="TR27" s="72">
        <v>4</v>
      </c>
      <c r="TS27" s="72"/>
      <c r="TT27" s="72"/>
      <c r="TU27" s="72"/>
      <c r="TV27" s="72">
        <v>5</v>
      </c>
      <c r="TW27" s="72"/>
      <c r="TX27" s="72">
        <v>7</v>
      </c>
      <c r="TY27" s="72">
        <v>10</v>
      </c>
      <c r="TZ27" s="72">
        <v>14</v>
      </c>
      <c r="UA27" s="72"/>
      <c r="UB27" s="72">
        <v>6</v>
      </c>
      <c r="UC27" s="72">
        <v>7</v>
      </c>
      <c r="UD27" s="72">
        <v>1</v>
      </c>
      <c r="UE27" s="72">
        <v>2</v>
      </c>
      <c r="UF27" s="72">
        <v>8</v>
      </c>
      <c r="UG27" s="72">
        <v>30</v>
      </c>
      <c r="UH27" s="72">
        <v>2</v>
      </c>
      <c r="UI27" s="72">
        <v>10</v>
      </c>
      <c r="UJ27" s="73">
        <v>19</v>
      </c>
      <c r="UK27" s="73"/>
      <c r="UL27" s="73"/>
      <c r="UM27" s="73"/>
      <c r="UN27" s="73">
        <v>5</v>
      </c>
      <c r="UO27" s="73"/>
      <c r="UP27" s="73"/>
      <c r="UQ27" s="73">
        <v>8</v>
      </c>
      <c r="UR27" s="73">
        <v>74</v>
      </c>
      <c r="US27" s="73">
        <v>20</v>
      </c>
      <c r="UT27" s="73">
        <v>35</v>
      </c>
      <c r="UU27" s="73">
        <v>15</v>
      </c>
      <c r="UV27" s="73"/>
      <c r="UW27" s="73">
        <v>7</v>
      </c>
      <c r="UX27" s="73"/>
      <c r="UY27" s="73">
        <v>36</v>
      </c>
      <c r="UZ27" s="73"/>
      <c r="VA27" s="73">
        <v>18</v>
      </c>
      <c r="VB27" s="73">
        <v>28</v>
      </c>
      <c r="VC27" s="73"/>
      <c r="VD27" s="73"/>
      <c r="VE27" s="73"/>
      <c r="VF27" s="73">
        <v>6</v>
      </c>
      <c r="VG27" s="73"/>
      <c r="VH27" s="73">
        <v>1</v>
      </c>
      <c r="VI27" s="73">
        <v>2</v>
      </c>
      <c r="VJ27" s="73">
        <v>83</v>
      </c>
      <c r="VK27" s="73">
        <v>3</v>
      </c>
      <c r="VL27" s="73">
        <v>26</v>
      </c>
      <c r="VM27" s="73">
        <v>9</v>
      </c>
      <c r="VN27" s="73"/>
      <c r="VO27" s="73">
        <v>3</v>
      </c>
      <c r="VP27" s="73">
        <v>53</v>
      </c>
      <c r="VQ27" s="73"/>
      <c r="VR27" s="73">
        <v>53</v>
      </c>
      <c r="VS27" s="73">
        <v>1</v>
      </c>
      <c r="VT27" s="73"/>
      <c r="VU27" s="73"/>
      <c r="VV27" s="73"/>
      <c r="VW27" s="73">
        <v>7</v>
      </c>
      <c r="VX27" s="73">
        <v>1</v>
      </c>
      <c r="VY27" s="73">
        <v>1</v>
      </c>
      <c r="VZ27" s="73">
        <v>7</v>
      </c>
      <c r="WA27" s="73">
        <v>86</v>
      </c>
      <c r="WB27" s="73">
        <v>1</v>
      </c>
      <c r="WC27" s="73">
        <v>24</v>
      </c>
      <c r="WD27" s="73">
        <v>29</v>
      </c>
      <c r="WE27" s="73">
        <v>5</v>
      </c>
      <c r="WF27" s="73"/>
      <c r="WG27" s="73"/>
      <c r="WH27" s="73">
        <v>6</v>
      </c>
      <c r="WI27" s="73"/>
      <c r="WJ27" s="73">
        <v>50</v>
      </c>
      <c r="WK27" s="73"/>
      <c r="WL27" s="73"/>
      <c r="WM27" s="73"/>
      <c r="WN27" s="73">
        <v>47</v>
      </c>
      <c r="WO27" s="22">
        <f t="shared" si="156"/>
        <v>52</v>
      </c>
      <c r="WP27" s="22">
        <f t="shared" si="157"/>
        <v>0</v>
      </c>
      <c r="WQ27" s="22">
        <f t="shared" si="158"/>
        <v>0</v>
      </c>
      <c r="WR27" s="22">
        <f t="shared" si="159"/>
        <v>0</v>
      </c>
      <c r="WS27" s="22">
        <f t="shared" si="160"/>
        <v>25</v>
      </c>
      <c r="WT27" s="22">
        <f t="shared" si="161"/>
        <v>0</v>
      </c>
      <c r="WU27" s="22">
        <f t="shared" si="162"/>
        <v>9</v>
      </c>
      <c r="WV27" s="22">
        <f t="shared" si="163"/>
        <v>20</v>
      </c>
      <c r="WW27" s="22">
        <f t="shared" si="164"/>
        <v>257</v>
      </c>
      <c r="WX27" s="22">
        <f t="shared" si="165"/>
        <v>0</v>
      </c>
      <c r="WY27" s="22">
        <f t="shared" si="166"/>
        <v>54</v>
      </c>
      <c r="WZ27" s="22">
        <f t="shared" si="167"/>
        <v>68</v>
      </c>
      <c r="XA27" s="22">
        <f t="shared" si="168"/>
        <v>25</v>
      </c>
      <c r="XB27" s="22">
        <f t="shared" si="169"/>
        <v>2</v>
      </c>
      <c r="XC27" s="22">
        <f t="shared" si="170"/>
        <v>18</v>
      </c>
      <c r="XD27" s="22">
        <f t="shared" si="171"/>
        <v>0</v>
      </c>
      <c r="XE27" s="22">
        <f t="shared" si="172"/>
        <v>169</v>
      </c>
      <c r="XF27" s="22">
        <f t="shared" si="173"/>
        <v>3</v>
      </c>
      <c r="XG27" s="93">
        <f t="shared" si="174"/>
        <v>128</v>
      </c>
    </row>
    <row r="28" spans="1:631" ht="17.100000000000001" customHeight="1" x14ac:dyDescent="0.2">
      <c r="A28" s="101"/>
      <c r="B28" s="27" t="s">
        <v>48</v>
      </c>
      <c r="C28" s="535" t="s">
        <v>49</v>
      </c>
      <c r="D28" s="25" t="s">
        <v>59</v>
      </c>
      <c r="E28" s="535" t="s">
        <v>60</v>
      </c>
      <c r="F28" s="25" t="s">
        <v>61</v>
      </c>
      <c r="G28" s="535" t="s">
        <v>62</v>
      </c>
      <c r="H28" s="25">
        <v>7</v>
      </c>
      <c r="I28" s="28">
        <v>4</v>
      </c>
      <c r="J28" s="17">
        <f t="shared" si="0"/>
        <v>0.62734262373858729</v>
      </c>
      <c r="K28" s="17">
        <f t="shared" si="1"/>
        <v>0.42695819317635753</v>
      </c>
      <c r="L28" s="17">
        <f t="shared" si="2"/>
        <v>1</v>
      </c>
      <c r="M28" s="17">
        <f t="shared" si="3"/>
        <v>0.15483834042247294</v>
      </c>
      <c r="N28" s="17">
        <f t="shared" si="4"/>
        <v>0.41654384672070743</v>
      </c>
      <c r="O28" s="17">
        <f t="shared" si="5"/>
        <v>0.45218644882268139</v>
      </c>
      <c r="P28" s="17">
        <f t="shared" si="6"/>
        <v>0.95495900258339883</v>
      </c>
      <c r="Q28" s="17">
        <f t="shared" si="7"/>
        <v>0.57018367073334231</v>
      </c>
      <c r="R28" s="69">
        <f t="shared" si="8"/>
        <v>0.81697009102730822</v>
      </c>
      <c r="S28" s="422">
        <f t="shared" si="9"/>
        <v>0.60222024635831728</v>
      </c>
      <c r="T28" s="17">
        <f t="shared" si="175"/>
        <v>0.39777975364168272</v>
      </c>
      <c r="U28" s="10">
        <f t="shared" si="10"/>
        <v>4373.9861710439436</v>
      </c>
      <c r="V28" s="32">
        <v>6</v>
      </c>
      <c r="W28" s="550">
        <f t="shared" si="11"/>
        <v>0</v>
      </c>
      <c r="X28" s="550">
        <f t="shared" si="12"/>
        <v>0.49110913524720623</v>
      </c>
      <c r="Y28" s="550">
        <f t="shared" si="13"/>
        <v>0.50889086475279377</v>
      </c>
      <c r="Z28" s="551">
        <f t="shared" si="14"/>
        <v>5595.7639488217201</v>
      </c>
      <c r="AA28" s="426">
        <f t="shared" si="15"/>
        <v>0.49781738814114218</v>
      </c>
      <c r="AB28" s="59">
        <f t="shared" si="16"/>
        <v>0.85943579766536971</v>
      </c>
      <c r="AC28" s="59">
        <f t="shared" si="17"/>
        <v>0.17722918201915991</v>
      </c>
      <c r="AD28" s="59">
        <f t="shared" si="18"/>
        <v>0.41654384672070743</v>
      </c>
      <c r="AE28" s="59">
        <f t="shared" si="19"/>
        <v>0.42981632926665775</v>
      </c>
      <c r="AF28" s="59">
        <f t="shared" si="20"/>
        <v>0.32484382508409421</v>
      </c>
      <c r="AG28" s="59">
        <f t="shared" si="21"/>
        <v>0.2071119654012494</v>
      </c>
      <c r="AH28" s="59">
        <f t="shared" si="22"/>
        <v>0.45218644882268139</v>
      </c>
      <c r="AI28" s="59">
        <f t="shared" si="23"/>
        <v>0.89428159538683327</v>
      </c>
      <c r="AJ28" s="59">
        <f t="shared" si="24"/>
        <v>0.3604036520903412</v>
      </c>
      <c r="AK28" s="59">
        <f t="shared" si="25"/>
        <v>4.5040997416601149E-2</v>
      </c>
      <c r="AL28" s="35">
        <f t="shared" si="26"/>
        <v>1</v>
      </c>
      <c r="AM28" s="27">
        <v>10996</v>
      </c>
      <c r="AN28" s="25">
        <v>6072</v>
      </c>
      <c r="AO28" s="25">
        <v>4924</v>
      </c>
      <c r="AP28" s="17">
        <f t="shared" si="27"/>
        <v>2.1357157220200119E-4</v>
      </c>
      <c r="AQ28" s="63">
        <v>123.31437855402112</v>
      </c>
      <c r="AR28" s="58">
        <v>1948.39076391</v>
      </c>
      <c r="AS28" s="24">
        <f t="shared" si="28"/>
        <v>5.6436317620051737</v>
      </c>
      <c r="AT28" s="17">
        <f t="shared" si="29"/>
        <v>4.8738971803176127E-3</v>
      </c>
      <c r="AU28" s="25">
        <v>9140</v>
      </c>
      <c r="AV28" s="25">
        <v>4548</v>
      </c>
      <c r="AW28" s="25">
        <v>4592</v>
      </c>
      <c r="AX28" s="25">
        <v>1856</v>
      </c>
      <c r="AY28" s="25">
        <v>1524</v>
      </c>
      <c r="AZ28" s="18">
        <v>332</v>
      </c>
      <c r="BA28" s="25">
        <v>5474</v>
      </c>
      <c r="BB28" s="25">
        <v>3051</v>
      </c>
      <c r="BC28" s="25">
        <v>2423</v>
      </c>
      <c r="BD28" s="63">
        <v>125.91828312009905</v>
      </c>
      <c r="BE28" s="25">
        <v>5522</v>
      </c>
      <c r="BF28" s="25">
        <v>3021</v>
      </c>
      <c r="BG28" s="25">
        <v>2501</v>
      </c>
      <c r="BH28" s="63">
        <v>120.79168332666934</v>
      </c>
      <c r="BI28" s="17">
        <v>0.49781738814114218</v>
      </c>
      <c r="BJ28" s="25">
        <v>3206</v>
      </c>
      <c r="BK28" s="25">
        <v>7459</v>
      </c>
      <c r="BL28" s="18">
        <v>331</v>
      </c>
      <c r="BM28" s="17">
        <v>0.47419225097198014</v>
      </c>
      <c r="BN28" s="10">
        <f t="shared" si="30"/>
        <v>5781.782008312106</v>
      </c>
      <c r="BO28" s="29">
        <v>0.42981632926665775</v>
      </c>
      <c r="BP28" s="30">
        <f t="shared" si="31"/>
        <v>0.57018367073334231</v>
      </c>
      <c r="BQ28" s="31">
        <v>4.437592170532243</v>
      </c>
      <c r="BR28" s="25">
        <v>7790</v>
      </c>
      <c r="BS28" s="18">
        <v>2711</v>
      </c>
      <c r="BT28" s="25">
        <v>4441</v>
      </c>
      <c r="BU28" s="18">
        <v>403</v>
      </c>
      <c r="BV28" s="18">
        <v>192</v>
      </c>
      <c r="BW28" s="18">
        <v>43</v>
      </c>
      <c r="BX28" s="25">
        <v>2081</v>
      </c>
      <c r="BY28" s="25">
        <v>1605</v>
      </c>
      <c r="BZ28" s="18">
        <v>476</v>
      </c>
      <c r="CA28" s="59">
        <v>0.22873618452666988</v>
      </c>
      <c r="CB28" s="25">
        <v>9140</v>
      </c>
      <c r="CC28" s="25">
        <v>1856</v>
      </c>
      <c r="CD28" s="17">
        <f t="shared" si="32"/>
        <v>0.20306345733041575</v>
      </c>
      <c r="CE28" s="18">
        <v>99</v>
      </c>
      <c r="CF28" s="18">
        <v>256</v>
      </c>
      <c r="CG28" s="18">
        <v>396</v>
      </c>
      <c r="CH28" s="18">
        <v>428</v>
      </c>
      <c r="CI28" s="18">
        <v>394</v>
      </c>
      <c r="CJ28" s="18">
        <v>231</v>
      </c>
      <c r="CK28" s="18">
        <v>122</v>
      </c>
      <c r="CL28" s="18">
        <v>72</v>
      </c>
      <c r="CM28" s="18">
        <v>83</v>
      </c>
      <c r="CN28" s="26">
        <v>4.392119173474291</v>
      </c>
      <c r="CO28" s="33">
        <v>2081</v>
      </c>
      <c r="CP28" s="34">
        <f t="shared" si="33"/>
        <v>5.2839980778471887</v>
      </c>
      <c r="CQ28" s="10">
        <v>253</v>
      </c>
      <c r="CR28" s="10">
        <v>53</v>
      </c>
      <c r="CS28" s="10">
        <v>99</v>
      </c>
      <c r="CT28" s="10">
        <v>1160</v>
      </c>
      <c r="CU28" s="10">
        <v>483</v>
      </c>
      <c r="CV28" s="10">
        <v>28</v>
      </c>
      <c r="CW28" s="10">
        <v>5</v>
      </c>
      <c r="CX28" s="10">
        <v>0</v>
      </c>
      <c r="CY28" s="25">
        <v>2081</v>
      </c>
      <c r="CZ28" s="25">
        <v>1654</v>
      </c>
      <c r="DA28" s="18">
        <v>103</v>
      </c>
      <c r="DB28" s="18">
        <v>34</v>
      </c>
      <c r="DC28" s="18">
        <v>286</v>
      </c>
      <c r="DD28" s="18">
        <v>3</v>
      </c>
      <c r="DE28" s="18">
        <v>1</v>
      </c>
      <c r="DF28" s="25">
        <v>2081</v>
      </c>
      <c r="DG28" s="18">
        <v>658</v>
      </c>
      <c r="DH28" s="18">
        <v>3</v>
      </c>
      <c r="DI28" s="18">
        <v>15</v>
      </c>
      <c r="DJ28" s="25">
        <v>1402</v>
      </c>
      <c r="DK28" s="18">
        <v>1</v>
      </c>
      <c r="DL28" s="18">
        <v>2</v>
      </c>
      <c r="DM28" s="25">
        <f t="shared" si="34"/>
        <v>2903.1907736665062</v>
      </c>
      <c r="DN28" s="17">
        <f t="shared" si="35"/>
        <v>0.6737145603075444</v>
      </c>
      <c r="DO28" s="17">
        <f t="shared" si="36"/>
        <v>4.8053820278712159E-4</v>
      </c>
      <c r="DP28" s="23">
        <f t="shared" si="37"/>
        <v>0.32484382508409421</v>
      </c>
      <c r="DQ28" s="23">
        <f t="shared" si="38"/>
        <v>0.67515617491590585</v>
      </c>
      <c r="DR28" s="25">
        <v>2081</v>
      </c>
      <c r="DS28" s="18">
        <v>10</v>
      </c>
      <c r="DT28" s="18">
        <v>586</v>
      </c>
      <c r="DU28" s="18">
        <v>0</v>
      </c>
      <c r="DV28" s="18">
        <v>1113</v>
      </c>
      <c r="DW28" s="18">
        <v>4</v>
      </c>
      <c r="DX28" s="18">
        <v>367</v>
      </c>
      <c r="DY28" s="18">
        <v>1</v>
      </c>
      <c r="DZ28" s="17">
        <f t="shared" si="39"/>
        <v>0.8212397885631908</v>
      </c>
      <c r="EA28" s="17">
        <f t="shared" si="40"/>
        <v>0.1787602114368092</v>
      </c>
      <c r="EB28" s="10">
        <v>2081</v>
      </c>
      <c r="EC28" s="10">
        <v>416</v>
      </c>
      <c r="ED28" s="10">
        <v>15</v>
      </c>
      <c r="EE28" s="10">
        <v>1251</v>
      </c>
      <c r="EF28" s="17">
        <f t="shared" si="41"/>
        <v>0.60115329168668907</v>
      </c>
      <c r="EG28" s="10">
        <v>383</v>
      </c>
      <c r="EH28" s="10">
        <v>16</v>
      </c>
      <c r="EI28" s="17">
        <f t="shared" si="42"/>
        <v>0.2071119654012494</v>
      </c>
      <c r="EJ28" s="17">
        <f t="shared" si="43"/>
        <v>0.18404613166746756</v>
      </c>
      <c r="EK28" s="69">
        <f t="shared" si="44"/>
        <v>0.42695819317635753</v>
      </c>
      <c r="EL28" s="27">
        <v>6168</v>
      </c>
      <c r="EM28" s="25">
        <v>5301</v>
      </c>
      <c r="EN28" s="18">
        <v>867</v>
      </c>
      <c r="EO28" s="59">
        <v>0.85943579766536971</v>
      </c>
      <c r="EP28" s="25">
        <v>3092</v>
      </c>
      <c r="EQ28" s="25">
        <v>2788</v>
      </c>
      <c r="ER28" s="18">
        <v>304</v>
      </c>
      <c r="ES28" s="59">
        <v>0.90168175937904271</v>
      </c>
      <c r="ET28" s="25">
        <v>3076</v>
      </c>
      <c r="EU28" s="25">
        <v>2513</v>
      </c>
      <c r="EV28" s="18">
        <v>563</v>
      </c>
      <c r="EW28" s="59">
        <v>0.81697009102730822</v>
      </c>
      <c r="EX28" s="25">
        <v>3174</v>
      </c>
      <c r="EY28" s="25">
        <v>2786</v>
      </c>
      <c r="EZ28" s="18">
        <v>388</v>
      </c>
      <c r="FA28" s="59">
        <v>0.87775677378701955</v>
      </c>
      <c r="FB28" s="25">
        <v>2994</v>
      </c>
      <c r="FC28" s="25">
        <v>2515</v>
      </c>
      <c r="FD28" s="18">
        <v>479</v>
      </c>
      <c r="FE28" s="59">
        <v>0.84001336005344018</v>
      </c>
      <c r="FF28" s="25">
        <v>4488</v>
      </c>
      <c r="FG28" s="25">
        <v>1837</v>
      </c>
      <c r="FH28" s="25">
        <v>2368</v>
      </c>
      <c r="FI28" s="18">
        <v>283</v>
      </c>
      <c r="FJ28" s="23">
        <f t="shared" si="45"/>
        <v>6.3057040998217476E-2</v>
      </c>
      <c r="FK28" s="23">
        <f t="shared" si="46"/>
        <v>0.52762923351158642</v>
      </c>
      <c r="FL28" s="36">
        <f t="shared" si="47"/>
        <v>6.4911660777385158</v>
      </c>
      <c r="FM28" s="25">
        <v>2221</v>
      </c>
      <c r="FN28" s="18">
        <v>855</v>
      </c>
      <c r="FO28" s="17">
        <f t="shared" si="48"/>
        <v>0.38496172895092301</v>
      </c>
      <c r="FP28" s="18">
        <v>1227</v>
      </c>
      <c r="FQ28" s="17">
        <f t="shared" si="49"/>
        <v>0.55245384961728949</v>
      </c>
      <c r="FR28" s="18">
        <v>139</v>
      </c>
      <c r="FS28" s="17">
        <f t="shared" si="50"/>
        <v>6.2584421431787482E-2</v>
      </c>
      <c r="FT28" s="25">
        <v>2267</v>
      </c>
      <c r="FU28" s="18">
        <v>982</v>
      </c>
      <c r="FV28" s="18">
        <v>1141</v>
      </c>
      <c r="FW28" s="17">
        <f t="shared" si="51"/>
        <v>6.3520070577856191E-2</v>
      </c>
      <c r="FX28" s="17">
        <f t="shared" si="52"/>
        <v>0.50330833700926336</v>
      </c>
      <c r="FY28" s="18">
        <v>144</v>
      </c>
      <c r="FZ28" s="25">
        <v>5428</v>
      </c>
      <c r="GA28" s="18">
        <v>962</v>
      </c>
      <c r="GB28" s="18">
        <v>2205</v>
      </c>
      <c r="GC28" s="18">
        <v>1091</v>
      </c>
      <c r="GD28" s="18">
        <v>615</v>
      </c>
      <c r="GE28" s="18">
        <v>30</v>
      </c>
      <c r="GF28" s="18">
        <v>403</v>
      </c>
      <c r="GG28" s="18">
        <v>24</v>
      </c>
      <c r="GH28" s="18">
        <v>14</v>
      </c>
      <c r="GI28" s="18">
        <v>84</v>
      </c>
      <c r="GJ28" s="10">
        <f t="shared" si="53"/>
        <v>962</v>
      </c>
      <c r="GK28" s="10">
        <f t="shared" si="178"/>
        <v>4466</v>
      </c>
      <c r="GL28" s="10">
        <f t="shared" si="179"/>
        <v>2261</v>
      </c>
      <c r="GM28" s="10">
        <f t="shared" si="56"/>
        <v>3167</v>
      </c>
      <c r="GN28" s="10">
        <f t="shared" si="180"/>
        <v>1170</v>
      </c>
      <c r="GO28" s="17">
        <f t="shared" si="58"/>
        <v>0.17722918201915991</v>
      </c>
      <c r="GP28" s="17">
        <f t="shared" si="59"/>
        <v>0.82277081798084006</v>
      </c>
      <c r="GQ28" s="17">
        <f t="shared" si="60"/>
        <v>0.41654384672070743</v>
      </c>
      <c r="GR28" s="17">
        <f t="shared" si="61"/>
        <v>0.21554900515843772</v>
      </c>
      <c r="GS28" s="17">
        <f t="shared" si="62"/>
        <v>0.61965733235077369</v>
      </c>
      <c r="GT28" s="25">
        <v>3082</v>
      </c>
      <c r="GU28" s="18">
        <v>403</v>
      </c>
      <c r="GV28" s="18">
        <v>1274</v>
      </c>
      <c r="GW28" s="18">
        <v>733</v>
      </c>
      <c r="GX28" s="18">
        <v>358</v>
      </c>
      <c r="GY28" s="18">
        <v>17</v>
      </c>
      <c r="GZ28" s="18">
        <v>234</v>
      </c>
      <c r="HA28" s="18">
        <v>19</v>
      </c>
      <c r="HB28" s="18">
        <v>13</v>
      </c>
      <c r="HC28" s="18">
        <v>31</v>
      </c>
      <c r="HD28" s="23">
        <f t="shared" si="63"/>
        <v>0.13075924724205062</v>
      </c>
      <c r="HE28" s="23">
        <f t="shared" si="64"/>
        <v>0.86924075275794943</v>
      </c>
      <c r="HF28" s="23">
        <f t="shared" si="65"/>
        <v>0.45587280986372486</v>
      </c>
      <c r="HG28" s="23">
        <f t="shared" si="66"/>
        <v>0.21804023361453601</v>
      </c>
      <c r="HH28" s="25">
        <v>2346</v>
      </c>
      <c r="HI28" s="18">
        <v>559</v>
      </c>
      <c r="HJ28" s="18">
        <v>931</v>
      </c>
      <c r="HK28" s="18">
        <v>358</v>
      </c>
      <c r="HL28" s="18">
        <v>257</v>
      </c>
      <c r="HM28" s="18">
        <v>13</v>
      </c>
      <c r="HN28" s="18">
        <v>169</v>
      </c>
      <c r="HO28" s="18">
        <v>5</v>
      </c>
      <c r="HP28" s="18">
        <v>1</v>
      </c>
      <c r="HQ28" s="18">
        <v>53</v>
      </c>
      <c r="HR28" s="23">
        <f t="shared" si="67"/>
        <v>0.23827791986359761</v>
      </c>
      <c r="HS28" s="23">
        <f t="shared" si="68"/>
        <v>0.76172208013640241</v>
      </c>
      <c r="HT28" s="80">
        <f t="shared" si="69"/>
        <v>0.36487638533674338</v>
      </c>
      <c r="HU28" s="27">
        <v>8903</v>
      </c>
      <c r="HV28" s="18">
        <v>1379</v>
      </c>
      <c r="HW28" s="18">
        <v>1087</v>
      </c>
      <c r="HX28" s="18">
        <v>80</v>
      </c>
      <c r="HY28" s="18">
        <v>2766</v>
      </c>
      <c r="HZ28" s="18">
        <v>786</v>
      </c>
      <c r="IA28" s="18">
        <v>70</v>
      </c>
      <c r="IB28" s="18">
        <v>11</v>
      </c>
      <c r="IC28" s="18">
        <v>1180</v>
      </c>
      <c r="ID28" s="18">
        <v>1135</v>
      </c>
      <c r="IE28" s="18">
        <v>263</v>
      </c>
      <c r="IF28" s="18">
        <v>52</v>
      </c>
      <c r="IG28" s="18">
        <v>94</v>
      </c>
      <c r="IH28" s="17">
        <f t="shared" si="70"/>
        <v>0.2157699651802763</v>
      </c>
      <c r="II28" s="17">
        <f t="shared" si="71"/>
        <v>8.8284847804110972E-2</v>
      </c>
      <c r="IJ28" s="30">
        <f t="shared" si="72"/>
        <v>11.326972010178118</v>
      </c>
      <c r="IK28" s="17">
        <f t="shared" si="176"/>
        <v>0.15483834042247294</v>
      </c>
      <c r="IL28" s="25">
        <v>4999</v>
      </c>
      <c r="IM28" s="18">
        <v>1099</v>
      </c>
      <c r="IN28" s="18">
        <v>786</v>
      </c>
      <c r="IO28" s="18">
        <v>66</v>
      </c>
      <c r="IP28" s="18">
        <v>1805</v>
      </c>
      <c r="IQ28" s="18">
        <v>371</v>
      </c>
      <c r="IR28" s="18">
        <v>40</v>
      </c>
      <c r="IS28" s="18">
        <v>6</v>
      </c>
      <c r="IT28" s="18">
        <v>554</v>
      </c>
      <c r="IU28" s="18">
        <v>45</v>
      </c>
      <c r="IV28" s="18">
        <v>120</v>
      </c>
      <c r="IW28" s="18">
        <v>25</v>
      </c>
      <c r="IX28" s="18">
        <v>82</v>
      </c>
      <c r="IY28" s="17">
        <f t="shared" si="73"/>
        <v>0.83356671334266852</v>
      </c>
      <c r="IZ28" s="25">
        <v>3904</v>
      </c>
      <c r="JA28" s="18">
        <v>280</v>
      </c>
      <c r="JB28" s="18">
        <v>301</v>
      </c>
      <c r="JC28" s="18">
        <v>14</v>
      </c>
      <c r="JD28" s="18">
        <v>961</v>
      </c>
      <c r="JE28" s="18">
        <v>415</v>
      </c>
      <c r="JF28" s="18">
        <v>30</v>
      </c>
      <c r="JG28" s="18">
        <v>5</v>
      </c>
      <c r="JH28" s="18">
        <v>626</v>
      </c>
      <c r="JI28" s="18">
        <v>1090</v>
      </c>
      <c r="JJ28" s="18">
        <v>143</v>
      </c>
      <c r="JK28" s="18">
        <v>27</v>
      </c>
      <c r="JL28" s="18">
        <v>12</v>
      </c>
      <c r="JM28" s="80">
        <f t="shared" si="74"/>
        <v>0.51255122950819676</v>
      </c>
      <c r="JN28" s="27">
        <v>8903</v>
      </c>
      <c r="JO28" s="25">
        <v>8429</v>
      </c>
      <c r="JP28" s="18">
        <v>0</v>
      </c>
      <c r="JQ28" s="18">
        <v>5</v>
      </c>
      <c r="JR28" s="18">
        <v>28</v>
      </c>
      <c r="JS28" s="18">
        <v>24</v>
      </c>
      <c r="JT28" s="18">
        <v>5</v>
      </c>
      <c r="JU28" s="18">
        <v>5</v>
      </c>
      <c r="JV28" s="18">
        <v>6</v>
      </c>
      <c r="JW28" s="18">
        <v>401</v>
      </c>
      <c r="JX28" s="17">
        <f t="shared" si="75"/>
        <v>4.5040997416601149E-2</v>
      </c>
      <c r="JY28" s="17">
        <f t="shared" si="76"/>
        <v>0.95495900258339883</v>
      </c>
      <c r="JZ28" s="25">
        <v>4556</v>
      </c>
      <c r="KA28" s="25">
        <v>4307</v>
      </c>
      <c r="KB28" s="18">
        <v>0</v>
      </c>
      <c r="KC28" s="18">
        <v>4</v>
      </c>
      <c r="KD28" s="18">
        <v>21</v>
      </c>
      <c r="KE28" s="18">
        <v>10</v>
      </c>
      <c r="KF28" s="18">
        <v>4</v>
      </c>
      <c r="KG28" s="18">
        <v>2</v>
      </c>
      <c r="KH28" s="18">
        <v>0</v>
      </c>
      <c r="KI28" s="18">
        <v>208</v>
      </c>
      <c r="KJ28" s="17">
        <f t="shared" si="77"/>
        <v>4.5654082528533799E-2</v>
      </c>
      <c r="KK28" s="25">
        <v>4347</v>
      </c>
      <c r="KL28" s="25">
        <v>4122</v>
      </c>
      <c r="KM28" s="18">
        <v>0</v>
      </c>
      <c r="KN28" s="18">
        <v>1</v>
      </c>
      <c r="KO28" s="18">
        <v>7</v>
      </c>
      <c r="KP28" s="18">
        <v>14</v>
      </c>
      <c r="KQ28" s="18">
        <v>1</v>
      </c>
      <c r="KR28" s="18">
        <v>3</v>
      </c>
      <c r="KS28" s="18">
        <v>6</v>
      </c>
      <c r="KT28" s="18">
        <v>193</v>
      </c>
      <c r="KU28" s="69">
        <f t="shared" si="78"/>
        <v>4.4398435702783526E-2</v>
      </c>
      <c r="KV28" s="27">
        <v>10996</v>
      </c>
      <c r="KW28" s="25">
        <v>10349</v>
      </c>
      <c r="KX28" s="18">
        <v>647</v>
      </c>
      <c r="KY28" s="59">
        <v>5.8839578028373953E-2</v>
      </c>
      <c r="KZ28" s="18">
        <v>351</v>
      </c>
      <c r="LA28" s="18">
        <v>219</v>
      </c>
      <c r="LB28" s="18">
        <v>180</v>
      </c>
      <c r="LC28" s="18">
        <v>176</v>
      </c>
      <c r="LD28" s="25">
        <v>6072</v>
      </c>
      <c r="LE28" s="25">
        <v>5702</v>
      </c>
      <c r="LF28" s="18">
        <v>370</v>
      </c>
      <c r="LG28" s="59">
        <v>6.0935441370223976E-2</v>
      </c>
      <c r="LH28" s="25">
        <v>4924</v>
      </c>
      <c r="LI28" s="25">
        <v>4647</v>
      </c>
      <c r="LJ28" s="18">
        <v>277</v>
      </c>
      <c r="LK28" s="35">
        <v>5.6255077173030049E-2</v>
      </c>
      <c r="LL28" s="27">
        <v>2081</v>
      </c>
      <c r="LM28" s="18">
        <v>6</v>
      </c>
      <c r="LN28" s="25">
        <v>1855</v>
      </c>
      <c r="LO28" s="18">
        <v>129</v>
      </c>
      <c r="LP28" s="18">
        <v>4</v>
      </c>
      <c r="LQ28" s="18">
        <v>11</v>
      </c>
      <c r="LR28" s="18">
        <v>76</v>
      </c>
      <c r="LS28" s="23">
        <f t="shared" si="79"/>
        <v>3.6520903411821237E-2</v>
      </c>
      <c r="LT28" s="23">
        <f t="shared" si="80"/>
        <v>0.96347909658817876</v>
      </c>
      <c r="LU28" s="17">
        <f t="shared" si="81"/>
        <v>0.89428159538683327</v>
      </c>
      <c r="LV28" s="25">
        <v>2081</v>
      </c>
      <c r="LW28" s="18">
        <v>532</v>
      </c>
      <c r="LX28" s="18">
        <v>11</v>
      </c>
      <c r="LY28" s="18">
        <v>150</v>
      </c>
      <c r="LZ28" s="18">
        <v>67</v>
      </c>
      <c r="MA28" s="18">
        <v>91</v>
      </c>
      <c r="MB28" s="18">
        <v>969</v>
      </c>
      <c r="MC28" s="18">
        <v>204</v>
      </c>
      <c r="MD28" s="18">
        <v>57</v>
      </c>
      <c r="ME28" s="18">
        <v>0</v>
      </c>
      <c r="MF28" s="18">
        <v>0</v>
      </c>
      <c r="MG28" s="17">
        <f t="shared" si="82"/>
        <v>0.6074002883229217</v>
      </c>
      <c r="MH28" s="17">
        <f t="shared" si="83"/>
        <v>0.3604036520903412</v>
      </c>
      <c r="MI28" s="25">
        <v>2081</v>
      </c>
      <c r="MJ28" s="18">
        <v>555</v>
      </c>
      <c r="MK28" s="18">
        <v>8</v>
      </c>
      <c r="ML28" s="18">
        <v>133</v>
      </c>
      <c r="MM28" s="18">
        <v>65</v>
      </c>
      <c r="MN28" s="18">
        <v>89</v>
      </c>
      <c r="MO28" s="18">
        <v>1021</v>
      </c>
      <c r="MP28" s="18">
        <v>206</v>
      </c>
      <c r="MQ28" s="18">
        <v>1</v>
      </c>
      <c r="MR28" s="18">
        <v>0</v>
      </c>
      <c r="MS28" s="18">
        <v>3</v>
      </c>
      <c r="MT28" s="17">
        <f t="shared" si="84"/>
        <v>0.43392599711677077</v>
      </c>
      <c r="MU28" s="69">
        <f t="shared" si="85"/>
        <v>0.62734262373858729</v>
      </c>
      <c r="MV28" s="27">
        <v>2081</v>
      </c>
      <c r="MW28" s="18">
        <v>941</v>
      </c>
      <c r="MX28" s="18">
        <v>73</v>
      </c>
      <c r="MY28" s="18">
        <v>869</v>
      </c>
      <c r="MZ28" s="18">
        <v>25</v>
      </c>
      <c r="NA28" s="18">
        <v>16</v>
      </c>
      <c r="NB28" s="18">
        <v>4</v>
      </c>
      <c r="NC28" s="18">
        <v>142</v>
      </c>
      <c r="ND28" s="18">
        <v>11</v>
      </c>
      <c r="NE28" s="17">
        <f t="shared" si="86"/>
        <v>0.45218644882268139</v>
      </c>
      <c r="NF28" s="10">
        <f t="shared" si="87"/>
        <v>4132.9841422393083</v>
      </c>
      <c r="NG28" s="17">
        <f t="shared" si="88"/>
        <v>0.5281114848630466</v>
      </c>
      <c r="NH28" s="25">
        <v>2081</v>
      </c>
      <c r="NI28" s="18">
        <v>499</v>
      </c>
      <c r="NJ28" s="18">
        <v>0</v>
      </c>
      <c r="NK28" s="18">
        <v>13</v>
      </c>
      <c r="NL28" s="18">
        <v>0</v>
      </c>
      <c r="NM28" s="25">
        <v>1532</v>
      </c>
      <c r="NN28" s="18">
        <v>32</v>
      </c>
      <c r="NO28" s="18">
        <v>3</v>
      </c>
      <c r="NP28" s="18">
        <v>0</v>
      </c>
      <c r="NQ28" s="32">
        <v>2</v>
      </c>
      <c r="NR28" s="33">
        <v>2081</v>
      </c>
      <c r="NS28" s="37">
        <f t="shared" si="89"/>
        <v>0.91110043248438255</v>
      </c>
      <c r="NT28" s="37">
        <f t="shared" si="90"/>
        <v>0.24584826333009516</v>
      </c>
      <c r="NU28" s="37">
        <f t="shared" si="91"/>
        <v>1.0975738396624473</v>
      </c>
      <c r="NV28" s="17">
        <f t="shared" si="92"/>
        <v>0.22287468784982345</v>
      </c>
      <c r="NW28" s="10">
        <f t="shared" si="93"/>
        <v>1022</v>
      </c>
      <c r="NX28" s="17">
        <f t="shared" si="94"/>
        <v>0.49111004324843827</v>
      </c>
      <c r="NY28" s="19">
        <f t="shared" si="95"/>
        <v>1.8418064841680334E-2</v>
      </c>
      <c r="NZ28" s="10">
        <v>707</v>
      </c>
      <c r="OA28" s="10">
        <v>1059</v>
      </c>
      <c r="OB28" s="10">
        <v>53</v>
      </c>
      <c r="OC28" s="10">
        <v>28</v>
      </c>
      <c r="OD28" s="10">
        <v>46</v>
      </c>
      <c r="OE28" s="10">
        <v>3</v>
      </c>
      <c r="OF28" s="17">
        <f t="shared" si="96"/>
        <v>1.3455069678039404E-2</v>
      </c>
      <c r="OG28" s="17">
        <f t="shared" si="97"/>
        <v>0.33974050937049494</v>
      </c>
      <c r="OH28" s="17">
        <f t="shared" si="98"/>
        <v>0.50888995675156179</v>
      </c>
      <c r="OI28" s="69">
        <f t="shared" si="99"/>
        <v>2.2104757328207592E-2</v>
      </c>
      <c r="OJ28" s="27">
        <v>2081</v>
      </c>
      <c r="OK28" s="18">
        <v>43</v>
      </c>
      <c r="OL28" s="18">
        <v>1122</v>
      </c>
      <c r="OM28" s="18">
        <v>393</v>
      </c>
      <c r="ON28" s="18">
        <v>70</v>
      </c>
      <c r="OO28" s="18">
        <v>24</v>
      </c>
      <c r="OP28" s="18">
        <v>12</v>
      </c>
      <c r="OQ28" s="18">
        <v>476</v>
      </c>
      <c r="OR28" s="69">
        <f t="shared" si="100"/>
        <v>0.59923113887554058</v>
      </c>
      <c r="OS28" s="85">
        <v>1773</v>
      </c>
      <c r="OT28" s="22">
        <v>1637</v>
      </c>
      <c r="OU28" s="38">
        <f t="shared" si="101"/>
        <v>0.13380742193885892</v>
      </c>
      <c r="OV28" s="39">
        <v>0.56818570555894932</v>
      </c>
      <c r="OW28" s="22">
        <v>93012</v>
      </c>
      <c r="OX28" s="36">
        <f t="shared" si="102"/>
        <v>3805865.0159999998</v>
      </c>
      <c r="OY28" s="36">
        <f t="shared" si="103"/>
        <v>110913.92224681815</v>
      </c>
      <c r="OZ28" s="22">
        <v>268</v>
      </c>
      <c r="PA28" s="22">
        <v>268</v>
      </c>
      <c r="PB28" s="38">
        <f t="shared" si="104"/>
        <v>2.1906163151871834E-2</v>
      </c>
      <c r="PC28" s="39">
        <v>0.60750000000000004</v>
      </c>
      <c r="PD28" s="22">
        <v>16281</v>
      </c>
      <c r="PE28" s="40">
        <f t="shared" si="105"/>
        <v>666185.95799999998</v>
      </c>
      <c r="PF28" s="36">
        <f t="shared" si="106"/>
        <v>82318.042937212929</v>
      </c>
      <c r="PG28" s="22">
        <v>9325</v>
      </c>
      <c r="PH28" s="22">
        <v>9325</v>
      </c>
      <c r="PI28" s="38">
        <f t="shared" si="107"/>
        <v>0.76222004250449571</v>
      </c>
      <c r="PJ28" s="39">
        <v>9.8678820375335125E-2</v>
      </c>
      <c r="PK28" s="22">
        <v>92018</v>
      </c>
      <c r="PL28" s="41">
        <f t="shared" si="108"/>
        <v>3765192.5239999997</v>
      </c>
      <c r="PM28" s="36">
        <f t="shared" si="109"/>
        <v>762287.28678092314</v>
      </c>
      <c r="PN28" s="22">
        <v>136</v>
      </c>
      <c r="PO28" s="22">
        <v>136</v>
      </c>
      <c r="PP28" s="38">
        <f t="shared" si="110"/>
        <v>1.1116560405427496E-2</v>
      </c>
      <c r="PQ28" s="39">
        <v>0.43441176470588233</v>
      </c>
      <c r="PR28" s="22">
        <v>5908</v>
      </c>
      <c r="PS28" s="41">
        <f t="shared" si="111"/>
        <v>241743.54399999999</v>
      </c>
      <c r="PT28" s="36">
        <f t="shared" si="112"/>
        <v>17832.09566783351</v>
      </c>
      <c r="PU28" s="22">
        <v>50</v>
      </c>
      <c r="PV28" s="22">
        <v>50</v>
      </c>
      <c r="PW28" s="38">
        <f t="shared" si="113"/>
        <v>4.0869707372895208E-3</v>
      </c>
      <c r="PX28" s="39">
        <v>0.29499999999999998</v>
      </c>
      <c r="PY28" s="22">
        <v>1475</v>
      </c>
      <c r="PZ28" s="36">
        <f t="shared" si="114"/>
        <v>7628.3361324133466</v>
      </c>
      <c r="QA28" s="22"/>
      <c r="QB28" s="22"/>
      <c r="QC28" s="39">
        <v>0</v>
      </c>
      <c r="QD28" s="22"/>
      <c r="QE28" s="22">
        <f t="shared" si="115"/>
        <v>0</v>
      </c>
      <c r="QF28" s="22"/>
      <c r="QG28" s="22"/>
      <c r="QH28" s="22"/>
      <c r="QI28" s="38">
        <f t="shared" si="116"/>
        <v>0</v>
      </c>
      <c r="QJ28" s="39">
        <v>0</v>
      </c>
      <c r="QK28" s="22"/>
      <c r="QL28" s="42">
        <f t="shared" si="117"/>
        <v>0</v>
      </c>
      <c r="QM28" s="22">
        <f t="shared" si="118"/>
        <v>818</v>
      </c>
      <c r="QN28" s="22">
        <v>338</v>
      </c>
      <c r="QO28" s="22">
        <v>338</v>
      </c>
      <c r="QP28" s="38">
        <f t="shared" si="119"/>
        <v>2.7627922184077162E-2</v>
      </c>
      <c r="QQ28" s="39">
        <v>0.12458579881656805</v>
      </c>
      <c r="QR28" s="22">
        <v>4211</v>
      </c>
      <c r="QS28" s="36">
        <f t="shared" si="120"/>
        <v>79471.47973533519</v>
      </c>
      <c r="QT28" s="22">
        <v>480</v>
      </c>
      <c r="QU28" s="22">
        <v>480</v>
      </c>
      <c r="QV28" s="38">
        <f t="shared" si="121"/>
        <v>3.9234919077979401E-2</v>
      </c>
      <c r="QW28" s="39">
        <v>0.11599999999999999</v>
      </c>
      <c r="QX28" s="22">
        <v>5568</v>
      </c>
      <c r="QY28" s="36">
        <f t="shared" si="122"/>
        <v>112858.90613302038</v>
      </c>
      <c r="QZ28" s="22"/>
      <c r="RA28" s="22"/>
      <c r="RB28" s="38">
        <f t="shared" si="123"/>
        <v>0</v>
      </c>
      <c r="RC28" s="39">
        <v>0</v>
      </c>
      <c r="RD28" s="22"/>
      <c r="RE28" s="36">
        <f t="shared" si="124"/>
        <v>0</v>
      </c>
      <c r="RF28" s="10">
        <f t="shared" si="125"/>
        <v>12370</v>
      </c>
      <c r="RG28" s="10">
        <f t="shared" si="126"/>
        <v>12234</v>
      </c>
      <c r="RH28" s="17">
        <f t="shared" si="127"/>
        <v>1.5734785141856149E-2</v>
      </c>
      <c r="RI28" s="17">
        <f t="shared" si="128"/>
        <v>3.5948873966315607E-4</v>
      </c>
      <c r="RJ28" s="17">
        <f t="shared" si="129"/>
        <v>9.4530785269283782E-2</v>
      </c>
      <c r="RK28" s="17">
        <f t="shared" si="130"/>
        <v>7.0158813997839589E-2</v>
      </c>
      <c r="RL28" s="17">
        <f t="shared" si="131"/>
        <v>1.519811014099858E-2</v>
      </c>
      <c r="RM28" s="17">
        <f t="shared" si="132"/>
        <v>6.5015517465010731E-3</v>
      </c>
      <c r="RN28" s="17">
        <f t="shared" si="133"/>
        <v>6.7732717712169113E-2</v>
      </c>
      <c r="RO28" s="17">
        <f t="shared" si="134"/>
        <v>9.6188474857518275E-2</v>
      </c>
      <c r="RP28" s="17">
        <f t="shared" si="135"/>
        <v>0</v>
      </c>
      <c r="RQ28" s="17">
        <f t="shared" si="136"/>
        <v>0</v>
      </c>
      <c r="RR28" s="36">
        <f t="shared" si="137"/>
        <v>1173310.0696335568</v>
      </c>
      <c r="RS28" s="36">
        <f t="shared" si="138"/>
        <v>106.70335300414303</v>
      </c>
      <c r="RT28" s="10">
        <f t="shared" si="139"/>
        <v>136</v>
      </c>
      <c r="RU28" s="17">
        <f t="shared" si="140"/>
        <v>1.099434114793856E-2</v>
      </c>
      <c r="RV28" s="37">
        <f t="shared" si="141"/>
        <v>0.88892481810832658</v>
      </c>
      <c r="RW28" s="36">
        <f t="shared" si="142"/>
        <v>1.1125863950527464</v>
      </c>
      <c r="RX28" s="85">
        <v>0.65635549999999998</v>
      </c>
      <c r="RY28" s="93">
        <v>247</v>
      </c>
      <c r="RZ28" s="43" t="b">
        <v>0</v>
      </c>
      <c r="SA28" s="18" t="b">
        <v>0</v>
      </c>
      <c r="SB28" s="18" t="b">
        <v>0</v>
      </c>
      <c r="SC28" s="18" t="b">
        <v>0</v>
      </c>
      <c r="SD28" s="18" t="b">
        <v>0</v>
      </c>
      <c r="SE28" s="32" t="b">
        <v>0</v>
      </c>
      <c r="SF28" s="43" t="b">
        <v>1</v>
      </c>
      <c r="SG28" s="18" t="b">
        <v>0</v>
      </c>
      <c r="SH28" s="18"/>
      <c r="SI28" s="18"/>
      <c r="SJ28" s="18"/>
      <c r="SK28" s="18"/>
      <c r="SL28" s="18"/>
      <c r="SM28" s="18"/>
      <c r="SN28" s="18"/>
      <c r="SO28" s="18"/>
      <c r="SP28" s="18"/>
      <c r="SQ28" s="17">
        <f t="shared" si="143"/>
        <v>0</v>
      </c>
      <c r="SR28" s="17">
        <f t="shared" si="144"/>
        <v>0</v>
      </c>
      <c r="SS28" s="17">
        <f t="shared" si="145"/>
        <v>0</v>
      </c>
      <c r="ST28" s="17">
        <f t="shared" si="146"/>
        <v>0</v>
      </c>
      <c r="SU28" s="17">
        <f t="shared" si="147"/>
        <v>0</v>
      </c>
      <c r="SV28" s="17">
        <f t="shared" si="181"/>
        <v>0</v>
      </c>
      <c r="SW28" s="17">
        <f t="shared" si="149"/>
        <v>0</v>
      </c>
      <c r="SX28" s="17">
        <f t="shared" si="150"/>
        <v>0</v>
      </c>
      <c r="SY28" s="17">
        <f t="shared" si="151"/>
        <v>0</v>
      </c>
      <c r="SZ28" s="17">
        <f t="shared" si="152"/>
        <v>0</v>
      </c>
      <c r="TA28" s="17">
        <f t="shared" si="153"/>
        <v>0</v>
      </c>
      <c r="TB28" s="24">
        <f t="shared" si="154"/>
        <v>620</v>
      </c>
      <c r="TC28" s="69">
        <f t="shared" si="155"/>
        <v>1</v>
      </c>
      <c r="TD28" s="17">
        <f t="shared" si="177"/>
        <v>2.6014568158168575E-6</v>
      </c>
      <c r="TE28" s="95"/>
      <c r="TF28" s="71"/>
      <c r="TG28" s="71"/>
      <c r="TH28" s="71"/>
      <c r="TI28" s="71"/>
      <c r="TJ28" s="71"/>
      <c r="TK28" s="71">
        <v>4</v>
      </c>
      <c r="TL28" s="71"/>
      <c r="TM28" s="71"/>
      <c r="TN28" s="71"/>
      <c r="TO28" s="71"/>
      <c r="TP28" s="71"/>
      <c r="TQ28" s="71"/>
      <c r="TR28" s="72"/>
      <c r="TS28" s="72"/>
      <c r="TT28" s="72"/>
      <c r="TU28" s="72"/>
      <c r="TV28" s="72"/>
      <c r="TW28" s="72"/>
      <c r="TX28" s="72"/>
      <c r="TY28" s="72">
        <v>4</v>
      </c>
      <c r="TZ28" s="72">
        <v>29</v>
      </c>
      <c r="UA28" s="72"/>
      <c r="UB28" s="72"/>
      <c r="UC28" s="72"/>
      <c r="UD28" s="72"/>
      <c r="UE28" s="72"/>
      <c r="UF28" s="72">
        <v>1</v>
      </c>
      <c r="UG28" s="72">
        <v>31</v>
      </c>
      <c r="UH28" s="72"/>
      <c r="UI28" s="72"/>
      <c r="UJ28" s="73">
        <v>16</v>
      </c>
      <c r="UK28" s="73"/>
      <c r="UL28" s="73"/>
      <c r="UM28" s="73"/>
      <c r="UN28" s="73">
        <v>2</v>
      </c>
      <c r="UO28" s="73"/>
      <c r="UP28" s="73"/>
      <c r="UQ28" s="73">
        <v>22</v>
      </c>
      <c r="UR28" s="73">
        <v>59</v>
      </c>
      <c r="US28" s="73"/>
      <c r="UT28" s="73">
        <v>23</v>
      </c>
      <c r="UU28" s="73">
        <v>3</v>
      </c>
      <c r="UV28" s="73"/>
      <c r="UW28" s="73">
        <v>10</v>
      </c>
      <c r="UX28" s="73"/>
      <c r="UY28" s="73">
        <v>33</v>
      </c>
      <c r="UZ28" s="73"/>
      <c r="VA28" s="73">
        <v>4</v>
      </c>
      <c r="VB28" s="73">
        <v>14</v>
      </c>
      <c r="VC28" s="73"/>
      <c r="VD28" s="73"/>
      <c r="VE28" s="73"/>
      <c r="VF28" s="73">
        <v>3</v>
      </c>
      <c r="VG28" s="73"/>
      <c r="VH28" s="73"/>
      <c r="VI28" s="73">
        <v>22</v>
      </c>
      <c r="VJ28" s="73">
        <v>86</v>
      </c>
      <c r="VK28" s="73"/>
      <c r="VL28" s="73">
        <v>25</v>
      </c>
      <c r="VM28" s="73">
        <v>3</v>
      </c>
      <c r="VN28" s="73">
        <v>30</v>
      </c>
      <c r="VO28" s="73">
        <v>5</v>
      </c>
      <c r="VP28" s="73">
        <v>43</v>
      </c>
      <c r="VQ28" s="73"/>
      <c r="VR28" s="73">
        <v>38</v>
      </c>
      <c r="VS28" s="73">
        <v>60</v>
      </c>
      <c r="VT28" s="73">
        <v>1</v>
      </c>
      <c r="VU28" s="73"/>
      <c r="VV28" s="73"/>
      <c r="VW28" s="73">
        <v>8</v>
      </c>
      <c r="VX28" s="73"/>
      <c r="VY28" s="73"/>
      <c r="VZ28" s="73">
        <v>24</v>
      </c>
      <c r="WA28" s="73">
        <v>87</v>
      </c>
      <c r="WB28" s="73">
        <v>1</v>
      </c>
      <c r="WC28" s="73">
        <v>7</v>
      </c>
      <c r="WD28" s="73">
        <v>14</v>
      </c>
      <c r="WE28" s="73"/>
      <c r="WF28" s="73">
        <v>15</v>
      </c>
      <c r="WG28" s="73"/>
      <c r="WH28" s="73">
        <v>6</v>
      </c>
      <c r="WI28" s="73"/>
      <c r="WJ28" s="73">
        <v>54</v>
      </c>
      <c r="WK28" s="73"/>
      <c r="WL28" s="73"/>
      <c r="WM28" s="73"/>
      <c r="WN28" s="73">
        <v>28</v>
      </c>
      <c r="WO28" s="22">
        <f t="shared" si="156"/>
        <v>90</v>
      </c>
      <c r="WP28" s="22">
        <f t="shared" si="157"/>
        <v>0</v>
      </c>
      <c r="WQ28" s="22">
        <f t="shared" si="158"/>
        <v>0</v>
      </c>
      <c r="WR28" s="22">
        <f t="shared" si="159"/>
        <v>0</v>
      </c>
      <c r="WS28" s="22">
        <f t="shared" si="160"/>
        <v>13</v>
      </c>
      <c r="WT28" s="22">
        <f t="shared" si="161"/>
        <v>0</v>
      </c>
      <c r="WU28" s="22">
        <f t="shared" si="162"/>
        <v>0</v>
      </c>
      <c r="WV28" s="22">
        <f t="shared" si="163"/>
        <v>48</v>
      </c>
      <c r="WW28" s="22">
        <f t="shared" si="164"/>
        <v>265</v>
      </c>
      <c r="WX28" s="22">
        <f t="shared" si="165"/>
        <v>0</v>
      </c>
      <c r="WY28" s="22">
        <f t="shared" si="166"/>
        <v>8</v>
      </c>
      <c r="WZ28" s="22">
        <f t="shared" si="167"/>
        <v>48</v>
      </c>
      <c r="XA28" s="22">
        <f t="shared" si="168"/>
        <v>6</v>
      </c>
      <c r="XB28" s="22">
        <f t="shared" si="169"/>
        <v>45</v>
      </c>
      <c r="XC28" s="22">
        <f t="shared" si="170"/>
        <v>16</v>
      </c>
      <c r="XD28" s="22">
        <f t="shared" si="171"/>
        <v>0</v>
      </c>
      <c r="XE28" s="22">
        <f t="shared" si="172"/>
        <v>161</v>
      </c>
      <c r="XF28" s="22">
        <f t="shared" si="173"/>
        <v>0</v>
      </c>
      <c r="XG28" s="93">
        <f t="shared" si="174"/>
        <v>70</v>
      </c>
    </row>
    <row r="29" spans="1:631" ht="17.100000000000001" customHeight="1" x14ac:dyDescent="0.2">
      <c r="A29" s="101"/>
      <c r="B29" s="27" t="s">
        <v>48</v>
      </c>
      <c r="C29" s="535" t="s">
        <v>49</v>
      </c>
      <c r="D29" s="25" t="s">
        <v>59</v>
      </c>
      <c r="E29" s="535" t="s">
        <v>60</v>
      </c>
      <c r="F29" s="25" t="s">
        <v>63</v>
      </c>
      <c r="G29" s="535" t="s">
        <v>64</v>
      </c>
      <c r="H29" s="25">
        <v>8</v>
      </c>
      <c r="I29" s="28">
        <v>2</v>
      </c>
      <c r="J29" s="17">
        <f t="shared" si="0"/>
        <v>0.54510881047961124</v>
      </c>
      <c r="K29" s="17">
        <f t="shared" si="1"/>
        <v>0.47390661314177057</v>
      </c>
      <c r="L29" s="17">
        <f t="shared" si="2"/>
        <v>1</v>
      </c>
      <c r="M29" s="17">
        <f t="shared" si="3"/>
        <v>0.15906184883980631</v>
      </c>
      <c r="N29" s="17">
        <f t="shared" si="4"/>
        <v>0.43311991694064716</v>
      </c>
      <c r="O29" s="17">
        <f t="shared" si="5"/>
        <v>0.25565180646524405</v>
      </c>
      <c r="P29" s="17">
        <f t="shared" si="6"/>
        <v>0.83124747678643518</v>
      </c>
      <c r="Q29" s="17">
        <f t="shared" si="7"/>
        <v>0.49882593774459627</v>
      </c>
      <c r="R29" s="69">
        <f t="shared" si="8"/>
        <v>0.88030407740152039</v>
      </c>
      <c r="S29" s="422">
        <f t="shared" si="9"/>
        <v>0.56413627642218123</v>
      </c>
      <c r="T29" s="17">
        <f t="shared" si="175"/>
        <v>0.43586372357781877</v>
      </c>
      <c r="U29" s="10">
        <f t="shared" si="10"/>
        <v>11155.496141250695</v>
      </c>
      <c r="V29" s="32">
        <v>6</v>
      </c>
      <c r="W29" s="550">
        <f t="shared" si="11"/>
        <v>0</v>
      </c>
      <c r="X29" s="550">
        <f t="shared" si="12"/>
        <v>0.45302516531107018</v>
      </c>
      <c r="Y29" s="550">
        <f t="shared" si="13"/>
        <v>0.54697483468892982</v>
      </c>
      <c r="Z29" s="551">
        <f t="shared" si="14"/>
        <v>13999.27391902847</v>
      </c>
      <c r="AA29" s="426">
        <f t="shared" si="15"/>
        <v>0.12299757755723997</v>
      </c>
      <c r="AB29" s="59">
        <f t="shared" si="16"/>
        <v>0.89055032090673225</v>
      </c>
      <c r="AC29" s="59">
        <f t="shared" si="17"/>
        <v>0.1625713791313376</v>
      </c>
      <c r="AD29" s="59">
        <f t="shared" si="18"/>
        <v>0.43311991694064716</v>
      </c>
      <c r="AE29" s="59">
        <f t="shared" si="19"/>
        <v>0.50117406225540373</v>
      </c>
      <c r="AF29" s="59">
        <f t="shared" si="20"/>
        <v>0.25121487428692163</v>
      </c>
      <c r="AG29" s="59">
        <f t="shared" si="21"/>
        <v>0.5493344601732516</v>
      </c>
      <c r="AH29" s="59">
        <f t="shared" si="22"/>
        <v>0.25565180646524405</v>
      </c>
      <c r="AI29" s="59">
        <f t="shared" si="23"/>
        <v>0.73357278681597293</v>
      </c>
      <c r="AJ29" s="59">
        <f t="shared" si="24"/>
        <v>0.35664483414324955</v>
      </c>
      <c r="AK29" s="59">
        <f t="shared" si="25"/>
        <v>0.16875252321356479</v>
      </c>
      <c r="AL29" s="35">
        <f t="shared" si="26"/>
        <v>1</v>
      </c>
      <c r="AM29" s="27">
        <v>25594</v>
      </c>
      <c r="AN29" s="25">
        <v>13906</v>
      </c>
      <c r="AO29" s="25">
        <v>11688</v>
      </c>
      <c r="AP29" s="17">
        <f t="shared" si="27"/>
        <v>4.9710356665496713E-4</v>
      </c>
      <c r="AQ29" s="63">
        <v>118.97672826830939</v>
      </c>
      <c r="AR29" s="58">
        <v>1427.89497499</v>
      </c>
      <c r="AS29" s="24">
        <f t="shared" si="28"/>
        <v>17.924287463914663</v>
      </c>
      <c r="AT29" s="17">
        <f t="shared" si="29"/>
        <v>1.5479595022077899E-2</v>
      </c>
      <c r="AU29" s="25">
        <v>22823</v>
      </c>
      <c r="AV29" s="25">
        <v>11544</v>
      </c>
      <c r="AW29" s="25">
        <v>11279</v>
      </c>
      <c r="AX29" s="25">
        <v>2771</v>
      </c>
      <c r="AY29" s="25">
        <v>2362</v>
      </c>
      <c r="AZ29" s="18">
        <v>409</v>
      </c>
      <c r="BA29" s="25">
        <v>3148</v>
      </c>
      <c r="BB29" s="25">
        <v>1676</v>
      </c>
      <c r="BC29" s="25">
        <v>1472</v>
      </c>
      <c r="BD29" s="63">
        <v>113.85869565217391</v>
      </c>
      <c r="BE29" s="25">
        <v>22446</v>
      </c>
      <c r="BF29" s="25">
        <v>12230</v>
      </c>
      <c r="BG29" s="25">
        <v>10216</v>
      </c>
      <c r="BH29" s="63">
        <v>119.71417384494909</v>
      </c>
      <c r="BI29" s="17">
        <v>0.12299757755723997</v>
      </c>
      <c r="BJ29" s="25">
        <v>8324</v>
      </c>
      <c r="BK29" s="25">
        <v>16609</v>
      </c>
      <c r="BL29" s="18">
        <v>661</v>
      </c>
      <c r="BM29" s="17">
        <v>0.54097176229754951</v>
      </c>
      <c r="BN29" s="10">
        <f t="shared" si="30"/>
        <v>11748.368715756518</v>
      </c>
      <c r="BO29" s="29">
        <v>0.50117406225540373</v>
      </c>
      <c r="BP29" s="30">
        <f t="shared" si="31"/>
        <v>0.49882593774459627</v>
      </c>
      <c r="BQ29" s="31">
        <v>3.9797700042145827</v>
      </c>
      <c r="BR29" s="25">
        <v>17270</v>
      </c>
      <c r="BS29" s="25">
        <v>6421</v>
      </c>
      <c r="BT29" s="25">
        <v>9854</v>
      </c>
      <c r="BU29" s="18">
        <v>796</v>
      </c>
      <c r="BV29" s="18">
        <v>183</v>
      </c>
      <c r="BW29" s="18">
        <v>16</v>
      </c>
      <c r="BX29" s="25">
        <v>4733</v>
      </c>
      <c r="BY29" s="25">
        <v>3851</v>
      </c>
      <c r="BZ29" s="18">
        <v>882</v>
      </c>
      <c r="CA29" s="59">
        <v>0.18635115148954148</v>
      </c>
      <c r="CB29" s="25">
        <v>22823</v>
      </c>
      <c r="CC29" s="25">
        <v>2771</v>
      </c>
      <c r="CD29" s="17">
        <f t="shared" si="32"/>
        <v>0.12141261008631643</v>
      </c>
      <c r="CE29" s="18">
        <v>226</v>
      </c>
      <c r="CF29" s="18">
        <v>563</v>
      </c>
      <c r="CG29" s="18">
        <v>783</v>
      </c>
      <c r="CH29" s="18">
        <v>784</v>
      </c>
      <c r="CI29" s="18">
        <v>692</v>
      </c>
      <c r="CJ29" s="18">
        <v>568</v>
      </c>
      <c r="CK29" s="18">
        <v>473</v>
      </c>
      <c r="CL29" s="18">
        <v>348</v>
      </c>
      <c r="CM29" s="18">
        <v>296</v>
      </c>
      <c r="CN29" s="26">
        <v>4.8221001478977392</v>
      </c>
      <c r="CO29" s="33">
        <v>4733</v>
      </c>
      <c r="CP29" s="34">
        <f t="shared" si="33"/>
        <v>5.4075639129516162</v>
      </c>
      <c r="CQ29" s="10">
        <v>110</v>
      </c>
      <c r="CR29" s="10">
        <v>83</v>
      </c>
      <c r="CS29" s="10">
        <v>175</v>
      </c>
      <c r="CT29" s="10">
        <v>1415</v>
      </c>
      <c r="CU29" s="10">
        <v>2515</v>
      </c>
      <c r="CV29" s="10">
        <v>82</v>
      </c>
      <c r="CW29" s="10">
        <v>184</v>
      </c>
      <c r="CX29" s="10">
        <v>169</v>
      </c>
      <c r="CY29" s="25">
        <v>4733</v>
      </c>
      <c r="CZ29" s="25">
        <v>4240</v>
      </c>
      <c r="DA29" s="18">
        <v>128</v>
      </c>
      <c r="DB29" s="18">
        <v>58</v>
      </c>
      <c r="DC29" s="18">
        <v>280</v>
      </c>
      <c r="DD29" s="18">
        <v>19</v>
      </c>
      <c r="DE29" s="18">
        <v>8</v>
      </c>
      <c r="DF29" s="25">
        <v>4733</v>
      </c>
      <c r="DG29" s="18">
        <v>720</v>
      </c>
      <c r="DH29" s="18">
        <v>462</v>
      </c>
      <c r="DI29" s="18">
        <v>7</v>
      </c>
      <c r="DJ29" s="25">
        <v>2996</v>
      </c>
      <c r="DK29" s="18">
        <v>13</v>
      </c>
      <c r="DL29" s="18">
        <v>535</v>
      </c>
      <c r="DM29" s="25">
        <f t="shared" si="34"/>
        <v>5699.7223748151282</v>
      </c>
      <c r="DN29" s="17">
        <f t="shared" si="35"/>
        <v>0.63300232410733148</v>
      </c>
      <c r="DO29" s="17">
        <f t="shared" si="36"/>
        <v>2.746672300866258E-3</v>
      </c>
      <c r="DP29" s="23">
        <f t="shared" si="37"/>
        <v>0.25121487428692163</v>
      </c>
      <c r="DQ29" s="23">
        <f t="shared" si="38"/>
        <v>0.74878512571307843</v>
      </c>
      <c r="DR29" s="25">
        <v>4733</v>
      </c>
      <c r="DS29" s="18">
        <v>30</v>
      </c>
      <c r="DT29" s="25">
        <v>2584</v>
      </c>
      <c r="DU29" s="18">
        <v>0</v>
      </c>
      <c r="DV29" s="25">
        <v>1177</v>
      </c>
      <c r="DW29" s="18">
        <v>202</v>
      </c>
      <c r="DX29" s="18">
        <v>321</v>
      </c>
      <c r="DY29" s="18">
        <v>419</v>
      </c>
      <c r="DZ29" s="17">
        <f t="shared" si="39"/>
        <v>0.80097189942953728</v>
      </c>
      <c r="EA29" s="17">
        <f t="shared" si="40"/>
        <v>0.19902810057046272</v>
      </c>
      <c r="EB29" s="10">
        <v>4733</v>
      </c>
      <c r="EC29" s="10">
        <v>2589</v>
      </c>
      <c r="ED29" s="10">
        <v>11</v>
      </c>
      <c r="EE29" s="10">
        <v>1700</v>
      </c>
      <c r="EF29" s="17">
        <f t="shared" si="41"/>
        <v>0.35918022395943378</v>
      </c>
      <c r="EG29" s="10">
        <v>310</v>
      </c>
      <c r="EH29" s="10">
        <v>123</v>
      </c>
      <c r="EI29" s="17">
        <f t="shared" si="42"/>
        <v>0.5493344601732516</v>
      </c>
      <c r="EJ29" s="17">
        <f t="shared" si="43"/>
        <v>6.5497570251426163E-2</v>
      </c>
      <c r="EK29" s="69">
        <f t="shared" si="44"/>
        <v>0.47390661314177057</v>
      </c>
      <c r="EL29" s="27">
        <v>14646</v>
      </c>
      <c r="EM29" s="25">
        <v>13043</v>
      </c>
      <c r="EN29" s="25">
        <v>1603</v>
      </c>
      <c r="EO29" s="59">
        <v>0.89055032090673225</v>
      </c>
      <c r="EP29" s="25">
        <v>7411</v>
      </c>
      <c r="EQ29" s="25">
        <v>6674</v>
      </c>
      <c r="ER29" s="25">
        <v>737</v>
      </c>
      <c r="ES29" s="59">
        <v>0.9005532316826339</v>
      </c>
      <c r="ET29" s="25">
        <v>7235</v>
      </c>
      <c r="EU29" s="25">
        <v>6369</v>
      </c>
      <c r="EV29" s="25">
        <v>866</v>
      </c>
      <c r="EW29" s="59">
        <v>0.88030407740152039</v>
      </c>
      <c r="EX29" s="25">
        <v>1851</v>
      </c>
      <c r="EY29" s="25">
        <v>1745</v>
      </c>
      <c r="EZ29" s="25">
        <v>106</v>
      </c>
      <c r="FA29" s="59">
        <v>0.94273365748244198</v>
      </c>
      <c r="FB29" s="25">
        <v>12795</v>
      </c>
      <c r="FC29" s="25">
        <v>11298</v>
      </c>
      <c r="FD29" s="25">
        <v>1497</v>
      </c>
      <c r="FE29" s="59">
        <v>0.8830011723329424</v>
      </c>
      <c r="FF29" s="25">
        <v>11744</v>
      </c>
      <c r="FG29" s="25">
        <v>4664</v>
      </c>
      <c r="FH29" s="25">
        <v>5997</v>
      </c>
      <c r="FI29" s="25">
        <v>1083</v>
      </c>
      <c r="FJ29" s="23">
        <f t="shared" si="45"/>
        <v>9.2217302452316074E-2</v>
      </c>
      <c r="FK29" s="23">
        <f t="shared" si="46"/>
        <v>0.5106437329700273</v>
      </c>
      <c r="FL29" s="36">
        <f t="shared" si="47"/>
        <v>4.3065558633425667</v>
      </c>
      <c r="FM29" s="25">
        <v>6029</v>
      </c>
      <c r="FN29" s="25">
        <v>2248</v>
      </c>
      <c r="FO29" s="17">
        <f t="shared" si="48"/>
        <v>0.37286448830651847</v>
      </c>
      <c r="FP29" s="25">
        <v>3159</v>
      </c>
      <c r="FQ29" s="17">
        <f t="shared" si="49"/>
        <v>0.52396749046276336</v>
      </c>
      <c r="FR29" s="18">
        <v>622</v>
      </c>
      <c r="FS29" s="17">
        <f t="shared" si="50"/>
        <v>0.10316802123071819</v>
      </c>
      <c r="FT29" s="25">
        <v>5715</v>
      </c>
      <c r="FU29" s="25">
        <v>2416</v>
      </c>
      <c r="FV29" s="25">
        <v>2838</v>
      </c>
      <c r="FW29" s="17">
        <f t="shared" si="51"/>
        <v>8.0664916885389321E-2</v>
      </c>
      <c r="FX29" s="17">
        <f t="shared" si="52"/>
        <v>0.49658792650918637</v>
      </c>
      <c r="FY29" s="18">
        <v>461</v>
      </c>
      <c r="FZ29" s="25">
        <v>11558</v>
      </c>
      <c r="GA29" s="18">
        <v>1879</v>
      </c>
      <c r="GB29" s="25">
        <v>4673</v>
      </c>
      <c r="GC29" s="25">
        <v>2927</v>
      </c>
      <c r="GD29" s="18">
        <v>1456</v>
      </c>
      <c r="GE29" s="18">
        <v>18</v>
      </c>
      <c r="GF29" s="18">
        <v>449</v>
      </c>
      <c r="GG29" s="18">
        <v>20</v>
      </c>
      <c r="GH29" s="18">
        <v>21</v>
      </c>
      <c r="GI29" s="18">
        <v>115</v>
      </c>
      <c r="GJ29" s="10">
        <f t="shared" si="53"/>
        <v>1879</v>
      </c>
      <c r="GK29" s="10">
        <f t="shared" si="178"/>
        <v>9679</v>
      </c>
      <c r="GL29" s="10">
        <f t="shared" si="179"/>
        <v>5006</v>
      </c>
      <c r="GM29" s="10">
        <f t="shared" si="56"/>
        <v>6552</v>
      </c>
      <c r="GN29" s="10">
        <f t="shared" si="180"/>
        <v>2079</v>
      </c>
      <c r="GO29" s="17">
        <f t="shared" si="58"/>
        <v>0.1625713791313376</v>
      </c>
      <c r="GP29" s="17">
        <f t="shared" si="59"/>
        <v>0.83742862086866243</v>
      </c>
      <c r="GQ29" s="17">
        <f t="shared" si="60"/>
        <v>0.43311991694064716</v>
      </c>
      <c r="GR29" s="17">
        <f t="shared" si="61"/>
        <v>0.17987541097075618</v>
      </c>
      <c r="GS29" s="17">
        <f t="shared" si="62"/>
        <v>0.63527426890465477</v>
      </c>
      <c r="GT29" s="25">
        <v>6312</v>
      </c>
      <c r="GU29" s="18">
        <v>919</v>
      </c>
      <c r="GV29" s="25">
        <v>2545</v>
      </c>
      <c r="GW29" s="25">
        <v>1713</v>
      </c>
      <c r="GX29" s="18">
        <v>764</v>
      </c>
      <c r="GY29" s="18">
        <v>17</v>
      </c>
      <c r="GZ29" s="18">
        <v>256</v>
      </c>
      <c r="HA29" s="18">
        <v>18</v>
      </c>
      <c r="HB29" s="18">
        <v>12</v>
      </c>
      <c r="HC29" s="18">
        <v>68</v>
      </c>
      <c r="HD29" s="23">
        <f t="shared" si="63"/>
        <v>0.145595690747782</v>
      </c>
      <c r="HE29" s="23">
        <f t="shared" si="64"/>
        <v>0.854404309252218</v>
      </c>
      <c r="HF29" s="23">
        <f t="shared" si="65"/>
        <v>0.4512040557667934</v>
      </c>
      <c r="HG29" s="23">
        <f t="shared" si="66"/>
        <v>0.17981622306717363</v>
      </c>
      <c r="HH29" s="25">
        <v>5246</v>
      </c>
      <c r="HI29" s="18">
        <v>960</v>
      </c>
      <c r="HJ29" s="25">
        <v>2128</v>
      </c>
      <c r="HK29" s="25">
        <v>1214</v>
      </c>
      <c r="HL29" s="18">
        <v>692</v>
      </c>
      <c r="HM29" s="18">
        <v>1</v>
      </c>
      <c r="HN29" s="18">
        <v>193</v>
      </c>
      <c r="HO29" s="18">
        <v>2</v>
      </c>
      <c r="HP29" s="18">
        <v>9</v>
      </c>
      <c r="HQ29" s="18">
        <v>47</v>
      </c>
      <c r="HR29" s="23">
        <f t="shared" si="67"/>
        <v>0.18299656881433474</v>
      </c>
      <c r="HS29" s="23">
        <f t="shared" si="68"/>
        <v>0.81700343118566532</v>
      </c>
      <c r="HT29" s="80">
        <f t="shared" si="69"/>
        <v>0.41136103698055659</v>
      </c>
      <c r="HU29" s="27">
        <v>19816</v>
      </c>
      <c r="HV29" s="18">
        <v>881</v>
      </c>
      <c r="HW29" s="18">
        <v>4773</v>
      </c>
      <c r="HX29" s="18">
        <v>453</v>
      </c>
      <c r="HY29" s="25">
        <v>4733</v>
      </c>
      <c r="HZ29" s="18">
        <v>1703</v>
      </c>
      <c r="IA29" s="18">
        <v>167</v>
      </c>
      <c r="IB29" s="18">
        <v>57</v>
      </c>
      <c r="IC29" s="25">
        <v>2976</v>
      </c>
      <c r="ID29" s="25">
        <v>3088</v>
      </c>
      <c r="IE29" s="18">
        <v>617</v>
      </c>
      <c r="IF29" s="18">
        <v>79</v>
      </c>
      <c r="IG29" s="18">
        <v>289</v>
      </c>
      <c r="IH29" s="17">
        <f t="shared" si="70"/>
        <v>0.24177432377876462</v>
      </c>
      <c r="II29" s="17">
        <f t="shared" si="71"/>
        <v>8.5940654016955997E-2</v>
      </c>
      <c r="IJ29" s="30">
        <f t="shared" si="72"/>
        <v>11.635936582501468</v>
      </c>
      <c r="IK29" s="17">
        <f t="shared" si="176"/>
        <v>0.15906184883980631</v>
      </c>
      <c r="IL29" s="25">
        <v>10984</v>
      </c>
      <c r="IM29" s="18">
        <v>625</v>
      </c>
      <c r="IN29" s="18">
        <v>3787</v>
      </c>
      <c r="IO29" s="18">
        <v>369</v>
      </c>
      <c r="IP29" s="25">
        <v>3238</v>
      </c>
      <c r="IQ29" s="18">
        <v>818</v>
      </c>
      <c r="IR29" s="18">
        <v>110</v>
      </c>
      <c r="IS29" s="18">
        <v>40</v>
      </c>
      <c r="IT29" s="25">
        <v>1434</v>
      </c>
      <c r="IU29" s="25">
        <v>98</v>
      </c>
      <c r="IV29" s="18">
        <v>251</v>
      </c>
      <c r="IW29" s="18">
        <v>38</v>
      </c>
      <c r="IX29" s="18">
        <v>176</v>
      </c>
      <c r="IY29" s="17">
        <f t="shared" si="73"/>
        <v>0.81454843408594324</v>
      </c>
      <c r="IZ29" s="25">
        <v>8832</v>
      </c>
      <c r="JA29" s="18">
        <v>256</v>
      </c>
      <c r="JB29" s="18">
        <v>986</v>
      </c>
      <c r="JC29" s="18">
        <v>84</v>
      </c>
      <c r="JD29" s="25">
        <v>1495</v>
      </c>
      <c r="JE29" s="18">
        <v>885</v>
      </c>
      <c r="JF29" s="18">
        <v>57</v>
      </c>
      <c r="JG29" s="18">
        <v>17</v>
      </c>
      <c r="JH29" s="25">
        <v>1542</v>
      </c>
      <c r="JI29" s="25">
        <v>2990</v>
      </c>
      <c r="JJ29" s="18">
        <v>366</v>
      </c>
      <c r="JK29" s="18">
        <v>41</v>
      </c>
      <c r="JL29" s="18">
        <v>113</v>
      </c>
      <c r="JM29" s="80">
        <f t="shared" si="74"/>
        <v>0.42606431159420288</v>
      </c>
      <c r="JN29" s="27">
        <v>19816</v>
      </c>
      <c r="JO29" s="25">
        <v>15993</v>
      </c>
      <c r="JP29" s="18">
        <v>8</v>
      </c>
      <c r="JQ29" s="18">
        <v>49</v>
      </c>
      <c r="JR29" s="18">
        <v>360</v>
      </c>
      <c r="JS29" s="18">
        <v>19</v>
      </c>
      <c r="JT29" s="18">
        <v>20</v>
      </c>
      <c r="JU29" s="18">
        <v>10</v>
      </c>
      <c r="JV29" s="18">
        <v>13</v>
      </c>
      <c r="JW29" s="25">
        <v>3344</v>
      </c>
      <c r="JX29" s="17">
        <f t="shared" si="75"/>
        <v>0.16875252321356479</v>
      </c>
      <c r="JY29" s="17">
        <f t="shared" si="76"/>
        <v>0.83124747678643518</v>
      </c>
      <c r="JZ29" s="25">
        <v>2555</v>
      </c>
      <c r="KA29" s="25">
        <v>2425</v>
      </c>
      <c r="KB29" s="18" t="s">
        <v>764</v>
      </c>
      <c r="KC29" s="18">
        <v>2</v>
      </c>
      <c r="KD29" s="18">
        <v>9</v>
      </c>
      <c r="KE29" s="18">
        <v>10</v>
      </c>
      <c r="KF29" s="18">
        <v>1</v>
      </c>
      <c r="KG29" s="18">
        <v>1</v>
      </c>
      <c r="KH29" s="18" t="s">
        <v>764</v>
      </c>
      <c r="KI29" s="25">
        <v>107</v>
      </c>
      <c r="KJ29" s="17">
        <f t="shared" si="77"/>
        <v>4.187866927592955E-2</v>
      </c>
      <c r="KK29" s="25">
        <v>17261</v>
      </c>
      <c r="KL29" s="25">
        <v>13568</v>
      </c>
      <c r="KM29" s="18">
        <v>8</v>
      </c>
      <c r="KN29" s="18">
        <v>47</v>
      </c>
      <c r="KO29" s="18">
        <v>351</v>
      </c>
      <c r="KP29" s="18">
        <v>9</v>
      </c>
      <c r="KQ29" s="18">
        <v>19</v>
      </c>
      <c r="KR29" s="18">
        <v>9</v>
      </c>
      <c r="KS29" s="18">
        <v>13</v>
      </c>
      <c r="KT29" s="25">
        <v>3237</v>
      </c>
      <c r="KU29" s="69">
        <f t="shared" si="78"/>
        <v>0.18753258791495278</v>
      </c>
      <c r="KV29" s="27">
        <v>25594</v>
      </c>
      <c r="KW29" s="25">
        <v>24969</v>
      </c>
      <c r="KX29" s="18">
        <v>625</v>
      </c>
      <c r="KY29" s="59">
        <v>2.4419785887317344E-2</v>
      </c>
      <c r="KZ29" s="18">
        <v>297</v>
      </c>
      <c r="LA29" s="18">
        <v>226</v>
      </c>
      <c r="LB29" s="18">
        <v>315</v>
      </c>
      <c r="LC29" s="18">
        <v>252</v>
      </c>
      <c r="LD29" s="25">
        <v>13906</v>
      </c>
      <c r="LE29" s="25">
        <v>13577</v>
      </c>
      <c r="LF29" s="18">
        <v>329</v>
      </c>
      <c r="LG29" s="59">
        <v>2.3658852293973825E-2</v>
      </c>
      <c r="LH29" s="25">
        <v>11688</v>
      </c>
      <c r="LI29" s="25">
        <v>11392</v>
      </c>
      <c r="LJ29" s="18">
        <v>296</v>
      </c>
      <c r="LK29" s="35">
        <v>2.532511978097194E-2</v>
      </c>
      <c r="LL29" s="27">
        <v>4733</v>
      </c>
      <c r="LM29" s="18">
        <v>40</v>
      </c>
      <c r="LN29" s="25">
        <v>3432</v>
      </c>
      <c r="LO29" s="18">
        <v>83</v>
      </c>
      <c r="LP29" s="18">
        <v>321</v>
      </c>
      <c r="LQ29" s="18">
        <v>14</v>
      </c>
      <c r="LR29" s="18">
        <v>843</v>
      </c>
      <c r="LS29" s="23">
        <f t="shared" si="79"/>
        <v>0.17811113458694275</v>
      </c>
      <c r="LT29" s="23">
        <f t="shared" si="80"/>
        <v>0.82188886541305728</v>
      </c>
      <c r="LU29" s="17">
        <f t="shared" si="81"/>
        <v>0.73357278681597293</v>
      </c>
      <c r="LV29" s="25">
        <v>4733</v>
      </c>
      <c r="LW29" s="25">
        <v>1570</v>
      </c>
      <c r="LX29" s="18">
        <v>81</v>
      </c>
      <c r="LY29" s="18">
        <v>9</v>
      </c>
      <c r="LZ29" s="18">
        <v>14</v>
      </c>
      <c r="MA29" s="18">
        <v>859</v>
      </c>
      <c r="MB29" s="25">
        <v>1434</v>
      </c>
      <c r="MC29" s="18">
        <v>620</v>
      </c>
      <c r="MD29" s="18">
        <v>28</v>
      </c>
      <c r="ME29" s="18" t="s">
        <v>764</v>
      </c>
      <c r="MF29" s="18">
        <v>118</v>
      </c>
      <c r="MG29" s="17">
        <f t="shared" si="82"/>
        <v>0.61546587787872387</v>
      </c>
      <c r="MH29" s="17">
        <f t="shared" si="83"/>
        <v>0.35664483414324955</v>
      </c>
      <c r="MI29" s="25">
        <v>4733</v>
      </c>
      <c r="MJ29" s="25">
        <v>1621</v>
      </c>
      <c r="MK29" s="18">
        <v>82</v>
      </c>
      <c r="ML29" s="18">
        <v>9</v>
      </c>
      <c r="MM29" s="18">
        <v>13</v>
      </c>
      <c r="MN29" s="18">
        <v>860</v>
      </c>
      <c r="MO29" s="25">
        <v>1380</v>
      </c>
      <c r="MP29" s="18">
        <v>637</v>
      </c>
      <c r="MQ29" s="18">
        <v>13</v>
      </c>
      <c r="MR29" s="18" t="s">
        <v>764</v>
      </c>
      <c r="MS29" s="18">
        <v>118</v>
      </c>
      <c r="MT29" s="17">
        <f t="shared" si="84"/>
        <v>0.49904922881893093</v>
      </c>
      <c r="MU29" s="69">
        <f t="shared" si="85"/>
        <v>0.54510881047961124</v>
      </c>
      <c r="MV29" s="27">
        <v>4733</v>
      </c>
      <c r="MW29" s="25">
        <v>1210</v>
      </c>
      <c r="MX29" s="18">
        <v>89</v>
      </c>
      <c r="MY29" s="25">
        <v>1196</v>
      </c>
      <c r="MZ29" s="18">
        <v>414</v>
      </c>
      <c r="NA29" s="18">
        <v>463</v>
      </c>
      <c r="NB29" s="18">
        <v>67</v>
      </c>
      <c r="NC29" s="25">
        <v>1119</v>
      </c>
      <c r="ND29" s="18">
        <v>175</v>
      </c>
      <c r="NE29" s="17">
        <f t="shared" si="86"/>
        <v>0.25565180646524405</v>
      </c>
      <c r="NF29" s="10">
        <f t="shared" si="87"/>
        <v>5834.7411789562648</v>
      </c>
      <c r="NG29" s="17">
        <f t="shared" si="88"/>
        <v>0.5899006972321994</v>
      </c>
      <c r="NH29" s="25">
        <v>4733</v>
      </c>
      <c r="NI29" s="18">
        <v>497</v>
      </c>
      <c r="NJ29" s="18">
        <v>4</v>
      </c>
      <c r="NK29" s="18">
        <v>3</v>
      </c>
      <c r="NL29" s="18">
        <v>3</v>
      </c>
      <c r="NM29" s="25">
        <v>3500</v>
      </c>
      <c r="NN29" s="18">
        <v>710</v>
      </c>
      <c r="NO29" s="18">
        <v>11</v>
      </c>
      <c r="NP29" s="18" t="s">
        <v>764</v>
      </c>
      <c r="NQ29" s="32">
        <v>5</v>
      </c>
      <c r="NR29" s="33">
        <v>4733</v>
      </c>
      <c r="NS29" s="37">
        <f t="shared" si="89"/>
        <v>0.8263257975913797</v>
      </c>
      <c r="NT29" s="37">
        <f t="shared" si="90"/>
        <v>0.22297296218897217</v>
      </c>
      <c r="NU29" s="37">
        <f t="shared" si="91"/>
        <v>1.2101764254666325</v>
      </c>
      <c r="NV29" s="17">
        <f t="shared" si="92"/>
        <v>0.24573990680393862</v>
      </c>
      <c r="NW29" s="10">
        <f t="shared" si="93"/>
        <v>2311</v>
      </c>
      <c r="NX29" s="17">
        <f t="shared" si="94"/>
        <v>0.48827382210014791</v>
      </c>
      <c r="NY29" s="19">
        <f t="shared" si="95"/>
        <v>4.1647894177224316E-2</v>
      </c>
      <c r="NZ29" s="10">
        <v>1161</v>
      </c>
      <c r="OA29" s="10">
        <v>2422</v>
      </c>
      <c r="OB29" s="10">
        <v>137</v>
      </c>
      <c r="OC29" s="10">
        <v>127</v>
      </c>
      <c r="OD29" s="10">
        <v>45</v>
      </c>
      <c r="OE29" s="10">
        <v>19</v>
      </c>
      <c r="OF29" s="17">
        <f t="shared" si="96"/>
        <v>2.6832875554616522E-2</v>
      </c>
      <c r="OG29" s="17">
        <f t="shared" si="97"/>
        <v>0.24529896471582505</v>
      </c>
      <c r="OH29" s="17">
        <f t="shared" si="98"/>
        <v>0.51172617789985209</v>
      </c>
      <c r="OI29" s="69">
        <f t="shared" si="99"/>
        <v>9.5077118106908932E-3</v>
      </c>
      <c r="OJ29" s="27">
        <v>4733</v>
      </c>
      <c r="OK29" s="18">
        <v>115</v>
      </c>
      <c r="OL29" s="25">
        <v>2002</v>
      </c>
      <c r="OM29" s="18">
        <v>194</v>
      </c>
      <c r="ON29" s="18">
        <v>48</v>
      </c>
      <c r="OO29" s="18">
        <v>53</v>
      </c>
      <c r="OP29" s="18">
        <v>70</v>
      </c>
      <c r="OQ29" s="18">
        <v>192</v>
      </c>
      <c r="OR29" s="69">
        <f t="shared" si="100"/>
        <v>0.47221635326431438</v>
      </c>
      <c r="OS29" s="85">
        <v>180</v>
      </c>
      <c r="OT29" s="22">
        <v>7676</v>
      </c>
      <c r="OU29" s="38">
        <f t="shared" si="101"/>
        <v>0.59242108512773017</v>
      </c>
      <c r="OV29" s="39">
        <v>0.50445935383011986</v>
      </c>
      <c r="OW29" s="22">
        <v>387223</v>
      </c>
      <c r="OX29" s="36">
        <f t="shared" si="102"/>
        <v>15844390.714</v>
      </c>
      <c r="OY29" s="36">
        <f t="shared" si="103"/>
        <v>520082.63113413326</v>
      </c>
      <c r="OZ29" s="22">
        <v>440</v>
      </c>
      <c r="PA29" s="22">
        <v>440</v>
      </c>
      <c r="PB29" s="38">
        <f t="shared" si="104"/>
        <v>3.3958478042756812E-2</v>
      </c>
      <c r="PC29" s="39">
        <v>0.57779545454545456</v>
      </c>
      <c r="PD29" s="22">
        <v>25423</v>
      </c>
      <c r="PE29" s="40">
        <f t="shared" si="105"/>
        <v>1040258.314</v>
      </c>
      <c r="PF29" s="36">
        <f t="shared" si="106"/>
        <v>135149.02571781227</v>
      </c>
      <c r="PG29" s="22">
        <v>3538</v>
      </c>
      <c r="PH29" s="22">
        <v>3538</v>
      </c>
      <c r="PI29" s="38">
        <f t="shared" si="107"/>
        <v>0.27305703480743998</v>
      </c>
      <c r="PJ29" s="39">
        <v>0.10348219332956474</v>
      </c>
      <c r="PK29" s="22">
        <v>36612</v>
      </c>
      <c r="PL29" s="41">
        <f t="shared" si="108"/>
        <v>1498089.8159999999</v>
      </c>
      <c r="PM29" s="36">
        <f t="shared" si="109"/>
        <v>289219.56253414543</v>
      </c>
      <c r="PN29" s="22">
        <v>250</v>
      </c>
      <c r="PO29" s="22">
        <v>250</v>
      </c>
      <c r="PP29" s="38">
        <f t="shared" si="110"/>
        <v>1.9294589797020915E-2</v>
      </c>
      <c r="PQ29" s="39">
        <v>0.45907999999999999</v>
      </c>
      <c r="PR29" s="22">
        <v>11477</v>
      </c>
      <c r="PS29" s="41">
        <f t="shared" si="111"/>
        <v>469615.886</v>
      </c>
      <c r="PT29" s="36">
        <f t="shared" si="112"/>
        <v>32779.587624693952</v>
      </c>
      <c r="PU29" s="22">
        <v>108</v>
      </c>
      <c r="PV29" s="22">
        <v>108</v>
      </c>
      <c r="PW29" s="38">
        <f t="shared" si="113"/>
        <v>8.3352627923130359E-3</v>
      </c>
      <c r="PX29" s="39">
        <v>0.27185185185185184</v>
      </c>
      <c r="PY29" s="22">
        <v>2936</v>
      </c>
      <c r="PZ29" s="36">
        <f t="shared" si="114"/>
        <v>16477.20604601283</v>
      </c>
      <c r="QA29" s="22"/>
      <c r="QB29" s="22"/>
      <c r="QC29" s="39">
        <v>0</v>
      </c>
      <c r="QD29" s="22"/>
      <c r="QE29" s="22">
        <f t="shared" si="115"/>
        <v>0</v>
      </c>
      <c r="QF29" s="22"/>
      <c r="QG29" s="22"/>
      <c r="QH29" s="22"/>
      <c r="QI29" s="38">
        <f t="shared" si="116"/>
        <v>0</v>
      </c>
      <c r="QJ29" s="39">
        <v>0</v>
      </c>
      <c r="QK29" s="22"/>
      <c r="QL29" s="42">
        <f t="shared" si="117"/>
        <v>0</v>
      </c>
      <c r="QM29" s="22">
        <f t="shared" si="118"/>
        <v>945</v>
      </c>
      <c r="QN29" s="22">
        <v>85</v>
      </c>
      <c r="QO29" s="22">
        <v>85</v>
      </c>
      <c r="QP29" s="38">
        <f t="shared" si="119"/>
        <v>6.5601605309871108E-3</v>
      </c>
      <c r="QQ29" s="39">
        <v>0.12505882352941178</v>
      </c>
      <c r="QR29" s="22">
        <v>1063</v>
      </c>
      <c r="QS29" s="36">
        <f t="shared" si="120"/>
        <v>19985.431294389025</v>
      </c>
      <c r="QT29" s="22">
        <v>860</v>
      </c>
      <c r="QU29" s="22">
        <v>860</v>
      </c>
      <c r="QV29" s="38">
        <f t="shared" si="121"/>
        <v>6.6373388901751942E-2</v>
      </c>
      <c r="QW29" s="39">
        <v>0.1206046511627907</v>
      </c>
      <c r="QX29" s="22">
        <v>10372</v>
      </c>
      <c r="QY29" s="36">
        <f t="shared" si="122"/>
        <v>202205.54015499484</v>
      </c>
      <c r="QZ29" s="22"/>
      <c r="RA29" s="22"/>
      <c r="RB29" s="38">
        <f t="shared" si="123"/>
        <v>0</v>
      </c>
      <c r="RC29" s="39">
        <v>0</v>
      </c>
      <c r="RD29" s="22"/>
      <c r="RE29" s="36">
        <f t="shared" si="124"/>
        <v>0</v>
      </c>
      <c r="RF29" s="10">
        <f t="shared" si="125"/>
        <v>5461</v>
      </c>
      <c r="RG29" s="10">
        <f t="shared" si="126"/>
        <v>12957</v>
      </c>
      <c r="RH29" s="17">
        <f t="shared" si="127"/>
        <v>1.6664673130867266E-2</v>
      </c>
      <c r="RI29" s="17">
        <f t="shared" si="128"/>
        <v>3.8073366027591247E-4</v>
      </c>
      <c r="RJ29" s="17">
        <f t="shared" si="129"/>
        <v>0.42773506496952679</v>
      </c>
      <c r="RK29" s="17">
        <f t="shared" si="130"/>
        <v>0.11115152446048052</v>
      </c>
      <c r="RL29" s="17">
        <f t="shared" si="131"/>
        <v>2.6959137265836985E-2</v>
      </c>
      <c r="RM29" s="17">
        <f t="shared" si="132"/>
        <v>1.3551459665627395E-2</v>
      </c>
      <c r="RN29" s="17">
        <f t="shared" si="133"/>
        <v>1.6436753010782221E-2</v>
      </c>
      <c r="RO29" s="17">
        <f t="shared" si="134"/>
        <v>0.16630126575614951</v>
      </c>
      <c r="RP29" s="17">
        <f t="shared" si="135"/>
        <v>0</v>
      </c>
      <c r="RQ29" s="17">
        <f t="shared" si="136"/>
        <v>0</v>
      </c>
      <c r="RR29" s="36">
        <f t="shared" si="137"/>
        <v>1215898.9845061817</v>
      </c>
      <c r="RS29" s="36">
        <f t="shared" si="138"/>
        <v>47.507188579596061</v>
      </c>
      <c r="RT29" s="10">
        <f t="shared" si="139"/>
        <v>-7496</v>
      </c>
      <c r="RU29" s="17">
        <f t="shared" si="140"/>
        <v>-1.3726423731917232</v>
      </c>
      <c r="RV29" s="37">
        <f t="shared" si="141"/>
        <v>4.6866874198864679</v>
      </c>
      <c r="RW29" s="36">
        <f t="shared" si="142"/>
        <v>0.50625146518715325</v>
      </c>
      <c r="RX29" s="85">
        <v>-1.1943600000000001</v>
      </c>
      <c r="RY29" s="93">
        <v>159</v>
      </c>
      <c r="RZ29" s="43" t="b">
        <v>0</v>
      </c>
      <c r="SA29" s="18" t="b">
        <v>0</v>
      </c>
      <c r="SB29" s="18" t="b">
        <v>0</v>
      </c>
      <c r="SC29" s="18" t="b">
        <v>0</v>
      </c>
      <c r="SD29" s="18" t="b">
        <v>0</v>
      </c>
      <c r="SE29" s="32" t="b">
        <v>0</v>
      </c>
      <c r="SF29" s="43" t="b">
        <v>1</v>
      </c>
      <c r="SG29" s="18" t="b">
        <v>0</v>
      </c>
      <c r="SH29" s="18"/>
      <c r="SI29" s="18"/>
      <c r="SJ29" s="18"/>
      <c r="SK29" s="18"/>
      <c r="SL29" s="18"/>
      <c r="SM29" s="18"/>
      <c r="SN29" s="18"/>
      <c r="SO29" s="18"/>
      <c r="SP29" s="18"/>
      <c r="SQ29" s="17">
        <f t="shared" si="143"/>
        <v>0</v>
      </c>
      <c r="SR29" s="17">
        <f t="shared" si="144"/>
        <v>0</v>
      </c>
      <c r="SS29" s="17">
        <f t="shared" si="145"/>
        <v>0</v>
      </c>
      <c r="ST29" s="17">
        <f t="shared" si="146"/>
        <v>0</v>
      </c>
      <c r="SU29" s="17">
        <f t="shared" si="147"/>
        <v>0</v>
      </c>
      <c r="SV29" s="17">
        <f t="shared" si="181"/>
        <v>0</v>
      </c>
      <c r="SW29" s="17">
        <f t="shared" si="149"/>
        <v>0</v>
      </c>
      <c r="SX29" s="17">
        <f t="shared" si="150"/>
        <v>0</v>
      </c>
      <c r="SY29" s="17">
        <f t="shared" si="151"/>
        <v>0</v>
      </c>
      <c r="SZ29" s="17">
        <f t="shared" si="152"/>
        <v>0</v>
      </c>
      <c r="TA29" s="17">
        <f t="shared" si="153"/>
        <v>0</v>
      </c>
      <c r="TB29" s="24">
        <f t="shared" si="154"/>
        <v>620</v>
      </c>
      <c r="TC29" s="69">
        <f t="shared" si="155"/>
        <v>1</v>
      </c>
      <c r="TD29" s="17">
        <f t="shared" si="177"/>
        <v>2.6014568158168575E-6</v>
      </c>
      <c r="TE29" s="95"/>
      <c r="TF29" s="71"/>
      <c r="TG29" s="71"/>
      <c r="TH29" s="71">
        <v>1</v>
      </c>
      <c r="TI29" s="71"/>
      <c r="TJ29" s="71"/>
      <c r="TK29" s="71">
        <v>2</v>
      </c>
      <c r="TL29" s="71"/>
      <c r="TM29" s="71"/>
      <c r="TN29" s="71"/>
      <c r="TO29" s="71"/>
      <c r="TP29" s="71"/>
      <c r="TQ29" s="71"/>
      <c r="TR29" s="72">
        <v>4</v>
      </c>
      <c r="TS29" s="72"/>
      <c r="TT29" s="72"/>
      <c r="TU29" s="72"/>
      <c r="TV29" s="72"/>
      <c r="TW29" s="72"/>
      <c r="TX29" s="72">
        <v>4</v>
      </c>
      <c r="TY29" s="72">
        <v>2</v>
      </c>
      <c r="TZ29" s="72">
        <v>8</v>
      </c>
      <c r="UA29" s="72"/>
      <c r="UB29" s="72">
        <v>1</v>
      </c>
      <c r="UC29" s="72">
        <v>22</v>
      </c>
      <c r="UD29" s="72"/>
      <c r="UE29" s="72"/>
      <c r="UF29" s="72">
        <v>1</v>
      </c>
      <c r="UG29" s="72">
        <v>23</v>
      </c>
      <c r="UH29" s="72">
        <v>1</v>
      </c>
      <c r="UI29" s="72"/>
      <c r="UJ29" s="73">
        <v>37</v>
      </c>
      <c r="UK29" s="73"/>
      <c r="UL29" s="73"/>
      <c r="UM29" s="73"/>
      <c r="UN29" s="73">
        <v>15</v>
      </c>
      <c r="UO29" s="73"/>
      <c r="UP29" s="73"/>
      <c r="UQ29" s="73">
        <v>28</v>
      </c>
      <c r="UR29" s="73">
        <v>167</v>
      </c>
      <c r="US29" s="73">
        <v>16</v>
      </c>
      <c r="UT29" s="73">
        <v>76</v>
      </c>
      <c r="UU29" s="73">
        <v>1</v>
      </c>
      <c r="UV29" s="73"/>
      <c r="UW29" s="73">
        <v>12</v>
      </c>
      <c r="UX29" s="73"/>
      <c r="UY29" s="73">
        <v>36</v>
      </c>
      <c r="UZ29" s="73"/>
      <c r="VA29" s="73">
        <v>7</v>
      </c>
      <c r="VB29" s="73">
        <v>30</v>
      </c>
      <c r="VC29" s="73"/>
      <c r="VD29" s="73"/>
      <c r="VE29" s="73"/>
      <c r="VF29" s="73">
        <v>15</v>
      </c>
      <c r="VG29" s="73"/>
      <c r="VH29" s="73">
        <v>2</v>
      </c>
      <c r="VI29" s="73">
        <v>44</v>
      </c>
      <c r="VJ29" s="73">
        <v>275</v>
      </c>
      <c r="VK29" s="73">
        <v>2</v>
      </c>
      <c r="VL29" s="73">
        <v>49</v>
      </c>
      <c r="VM29" s="73">
        <v>1</v>
      </c>
      <c r="VN29" s="73">
        <v>64</v>
      </c>
      <c r="VO29" s="73">
        <v>3</v>
      </c>
      <c r="VP29" s="73">
        <v>37</v>
      </c>
      <c r="VQ29" s="73"/>
      <c r="VR29" s="73">
        <v>86</v>
      </c>
      <c r="VS29" s="73">
        <v>106</v>
      </c>
      <c r="VT29" s="73">
        <v>1</v>
      </c>
      <c r="VU29" s="73"/>
      <c r="VV29" s="73"/>
      <c r="VW29" s="73">
        <v>7</v>
      </c>
      <c r="VX29" s="73">
        <v>1</v>
      </c>
      <c r="VY29" s="73">
        <v>1</v>
      </c>
      <c r="VZ29" s="73">
        <v>43</v>
      </c>
      <c r="WA29" s="73">
        <v>248</v>
      </c>
      <c r="WB29" s="73">
        <v>1</v>
      </c>
      <c r="WC29" s="73">
        <v>6</v>
      </c>
      <c r="WD29" s="73">
        <v>31</v>
      </c>
      <c r="WE29" s="73">
        <v>2</v>
      </c>
      <c r="WF29" s="73">
        <v>32</v>
      </c>
      <c r="WG29" s="73"/>
      <c r="WH29" s="73">
        <v>12</v>
      </c>
      <c r="WI29" s="73"/>
      <c r="WJ29" s="73">
        <v>56</v>
      </c>
      <c r="WK29" s="73"/>
      <c r="WL29" s="73"/>
      <c r="WM29" s="73"/>
      <c r="WN29" s="73">
        <v>60</v>
      </c>
      <c r="WO29" s="22">
        <f t="shared" si="156"/>
        <v>177</v>
      </c>
      <c r="WP29" s="22">
        <f t="shared" si="157"/>
        <v>0</v>
      </c>
      <c r="WQ29" s="22">
        <f t="shared" si="158"/>
        <v>0</v>
      </c>
      <c r="WR29" s="22">
        <f t="shared" si="159"/>
        <v>0</v>
      </c>
      <c r="WS29" s="22">
        <f t="shared" si="160"/>
        <v>38</v>
      </c>
      <c r="WT29" s="22">
        <f t="shared" si="161"/>
        <v>0</v>
      </c>
      <c r="WU29" s="22">
        <f t="shared" si="162"/>
        <v>7</v>
      </c>
      <c r="WV29" s="22">
        <f t="shared" si="163"/>
        <v>74</v>
      </c>
      <c r="WW29" s="22">
        <f t="shared" si="164"/>
        <v>700</v>
      </c>
      <c r="WX29" s="22">
        <f t="shared" si="165"/>
        <v>0</v>
      </c>
      <c r="WY29" s="22">
        <f t="shared" si="166"/>
        <v>26</v>
      </c>
      <c r="WZ29" s="22">
        <f t="shared" si="167"/>
        <v>147</v>
      </c>
      <c r="XA29" s="22">
        <f t="shared" si="168"/>
        <v>2</v>
      </c>
      <c r="XB29" s="22">
        <f t="shared" si="169"/>
        <v>96</v>
      </c>
      <c r="XC29" s="22">
        <f t="shared" si="170"/>
        <v>16</v>
      </c>
      <c r="XD29" s="22">
        <f t="shared" si="171"/>
        <v>0</v>
      </c>
      <c r="XE29" s="22">
        <f t="shared" si="172"/>
        <v>152</v>
      </c>
      <c r="XF29" s="22">
        <f t="shared" si="173"/>
        <v>1</v>
      </c>
      <c r="XG29" s="93">
        <f t="shared" si="174"/>
        <v>153</v>
      </c>
    </row>
    <row r="30" spans="1:631" ht="17.100000000000001" customHeight="1" x14ac:dyDescent="0.2">
      <c r="A30" s="101"/>
      <c r="B30" s="27" t="s">
        <v>48</v>
      </c>
      <c r="C30" s="535" t="s">
        <v>49</v>
      </c>
      <c r="D30" s="25" t="s">
        <v>59</v>
      </c>
      <c r="E30" s="535" t="s">
        <v>60</v>
      </c>
      <c r="F30" s="25" t="s">
        <v>65</v>
      </c>
      <c r="G30" s="535" t="s">
        <v>66</v>
      </c>
      <c r="H30" s="25">
        <v>4</v>
      </c>
      <c r="I30" s="28">
        <v>2</v>
      </c>
      <c r="J30" s="17">
        <f t="shared" si="0"/>
        <v>0.71543778801843327</v>
      </c>
      <c r="K30" s="17">
        <f t="shared" si="1"/>
        <v>0.34677419354838712</v>
      </c>
      <c r="L30" s="17">
        <f t="shared" si="2"/>
        <v>1</v>
      </c>
      <c r="M30" s="17">
        <f t="shared" si="3"/>
        <v>7.9321489859823791E-2</v>
      </c>
      <c r="N30" s="17">
        <f t="shared" si="4"/>
        <v>0.45490324696621842</v>
      </c>
      <c r="O30" s="17">
        <f t="shared" si="5"/>
        <v>0.15898617511520738</v>
      </c>
      <c r="P30" s="17">
        <f t="shared" si="6"/>
        <v>0.90501866445458312</v>
      </c>
      <c r="Q30" s="17">
        <f t="shared" si="7"/>
        <v>0.45340681362725455</v>
      </c>
      <c r="R30" s="69">
        <f t="shared" si="8"/>
        <v>0.89476778365667253</v>
      </c>
      <c r="S30" s="422">
        <f t="shared" si="9"/>
        <v>0.5565129061385089</v>
      </c>
      <c r="T30" s="17">
        <f t="shared" si="175"/>
        <v>0.4434870938614911</v>
      </c>
      <c r="U30" s="10">
        <f t="shared" si="10"/>
        <v>2802.3949461107622</v>
      </c>
      <c r="V30" s="32">
        <v>4</v>
      </c>
      <c r="W30" s="550">
        <f t="shared" si="11"/>
        <v>0</v>
      </c>
      <c r="X30" s="550">
        <f t="shared" si="12"/>
        <v>0.4454017950273978</v>
      </c>
      <c r="Y30" s="550">
        <f t="shared" si="13"/>
        <v>0.55459820497260215</v>
      </c>
      <c r="Z30" s="551">
        <f t="shared" si="14"/>
        <v>3504.5060572218731</v>
      </c>
      <c r="AA30" s="426">
        <f t="shared" si="15"/>
        <v>0.16031017566070582</v>
      </c>
      <c r="AB30" s="59">
        <f t="shared" si="16"/>
        <v>0.91156267887807674</v>
      </c>
      <c r="AC30" s="59">
        <f t="shared" si="17"/>
        <v>0.15250901935060676</v>
      </c>
      <c r="AD30" s="59">
        <f t="shared" si="18"/>
        <v>0.45490324696621842</v>
      </c>
      <c r="AE30" s="59">
        <f t="shared" si="19"/>
        <v>0.54659318637274545</v>
      </c>
      <c r="AF30" s="59">
        <f t="shared" si="20"/>
        <v>0.3955453149001536</v>
      </c>
      <c r="AG30" s="59">
        <f t="shared" si="21"/>
        <v>0.1889400921658986</v>
      </c>
      <c r="AH30" s="59">
        <f t="shared" si="22"/>
        <v>0.15898617511520738</v>
      </c>
      <c r="AI30" s="59">
        <f t="shared" si="23"/>
        <v>0.82795698924731187</v>
      </c>
      <c r="AJ30" s="59">
        <f t="shared" si="24"/>
        <v>0.60291858678955457</v>
      </c>
      <c r="AK30" s="59">
        <f t="shared" si="25"/>
        <v>9.4981335545416837E-2</v>
      </c>
      <c r="AL30" s="35">
        <f t="shared" si="26"/>
        <v>1</v>
      </c>
      <c r="AM30" s="27">
        <v>6319</v>
      </c>
      <c r="AN30" s="25">
        <v>3402</v>
      </c>
      <c r="AO30" s="25">
        <v>2917</v>
      </c>
      <c r="AP30" s="17">
        <f t="shared" si="27"/>
        <v>1.2273179017319437E-4</v>
      </c>
      <c r="AQ30" s="63">
        <v>116.62667123757285</v>
      </c>
      <c r="AR30" s="58">
        <v>1809.6177726400001</v>
      </c>
      <c r="AS30" s="24">
        <f t="shared" si="28"/>
        <v>3.491897623651977</v>
      </c>
      <c r="AT30" s="17">
        <f t="shared" si="29"/>
        <v>3.0156379259989609E-3</v>
      </c>
      <c r="AU30" s="25">
        <v>5608</v>
      </c>
      <c r="AV30" s="25">
        <v>2869</v>
      </c>
      <c r="AW30" s="25">
        <v>2739</v>
      </c>
      <c r="AX30" s="18">
        <v>711</v>
      </c>
      <c r="AY30" s="18">
        <v>533</v>
      </c>
      <c r="AZ30" s="18">
        <v>178</v>
      </c>
      <c r="BA30" s="25">
        <v>1013</v>
      </c>
      <c r="BB30" s="18">
        <v>574</v>
      </c>
      <c r="BC30" s="18">
        <v>439</v>
      </c>
      <c r="BD30" s="63">
        <v>130.75170842824602</v>
      </c>
      <c r="BE30" s="25">
        <v>5306</v>
      </c>
      <c r="BF30" s="25">
        <v>2828</v>
      </c>
      <c r="BG30" s="25">
        <v>2478</v>
      </c>
      <c r="BH30" s="63">
        <v>114.12429378531073</v>
      </c>
      <c r="BI30" s="17">
        <v>0.16031017566070582</v>
      </c>
      <c r="BJ30" s="25">
        <v>2182</v>
      </c>
      <c r="BK30" s="25">
        <v>3992</v>
      </c>
      <c r="BL30" s="18">
        <v>145</v>
      </c>
      <c r="BM30" s="17">
        <v>0.58291583166332661</v>
      </c>
      <c r="BN30" s="10">
        <f t="shared" si="30"/>
        <v>2635.5548597194393</v>
      </c>
      <c r="BO30" s="29">
        <v>0.54659318637274545</v>
      </c>
      <c r="BP30" s="30">
        <f t="shared" si="31"/>
        <v>0.45340681362725455</v>
      </c>
      <c r="BQ30" s="31">
        <v>3.6322645290581166</v>
      </c>
      <c r="BR30" s="25">
        <v>4137</v>
      </c>
      <c r="BS30" s="18">
        <v>1090</v>
      </c>
      <c r="BT30" s="25">
        <v>2737</v>
      </c>
      <c r="BU30" s="18">
        <v>206</v>
      </c>
      <c r="BV30" s="18">
        <v>75</v>
      </c>
      <c r="BW30" s="18">
        <v>29</v>
      </c>
      <c r="BX30" s="25">
        <v>1302</v>
      </c>
      <c r="BY30" s="25">
        <v>1108</v>
      </c>
      <c r="BZ30" s="18">
        <v>194</v>
      </c>
      <c r="CA30" s="59">
        <v>0.14900153609831029</v>
      </c>
      <c r="CB30" s="25">
        <v>5608</v>
      </c>
      <c r="CC30" s="18">
        <v>711</v>
      </c>
      <c r="CD30" s="17">
        <f t="shared" si="32"/>
        <v>0.12678316690442226</v>
      </c>
      <c r="CE30" s="18">
        <v>63</v>
      </c>
      <c r="CF30" s="18">
        <v>136</v>
      </c>
      <c r="CG30" s="18">
        <v>274</v>
      </c>
      <c r="CH30" s="18">
        <v>281</v>
      </c>
      <c r="CI30" s="18">
        <v>251</v>
      </c>
      <c r="CJ30" s="18">
        <v>133</v>
      </c>
      <c r="CK30" s="18">
        <v>93</v>
      </c>
      <c r="CL30" s="18">
        <v>41</v>
      </c>
      <c r="CM30" s="18">
        <v>30</v>
      </c>
      <c r="CN30" s="26">
        <v>4.3072196620583716</v>
      </c>
      <c r="CO30" s="33">
        <v>1302</v>
      </c>
      <c r="CP30" s="34">
        <f t="shared" si="33"/>
        <v>4.8533026113671278</v>
      </c>
      <c r="CQ30" s="10">
        <v>86</v>
      </c>
      <c r="CR30" s="10">
        <v>20</v>
      </c>
      <c r="CS30" s="10">
        <v>37</v>
      </c>
      <c r="CT30" s="10">
        <v>846</v>
      </c>
      <c r="CU30" s="10">
        <v>312</v>
      </c>
      <c r="CV30" s="10">
        <v>0</v>
      </c>
      <c r="CW30" s="10">
        <v>1</v>
      </c>
      <c r="CX30" s="10">
        <v>0</v>
      </c>
      <c r="CY30" s="25">
        <v>1302</v>
      </c>
      <c r="CZ30" s="25">
        <v>1116</v>
      </c>
      <c r="DA30" s="18">
        <v>11</v>
      </c>
      <c r="DB30" s="18">
        <v>55</v>
      </c>
      <c r="DC30" s="18">
        <v>103</v>
      </c>
      <c r="DD30" s="18">
        <v>8</v>
      </c>
      <c r="DE30" s="18">
        <v>9</v>
      </c>
      <c r="DF30" s="25">
        <v>1302</v>
      </c>
      <c r="DG30" s="18">
        <v>508</v>
      </c>
      <c r="DH30" s="18">
        <v>3</v>
      </c>
      <c r="DI30" s="18">
        <v>4</v>
      </c>
      <c r="DJ30" s="18">
        <v>762</v>
      </c>
      <c r="DK30" s="18">
        <v>25</v>
      </c>
      <c r="DL30" s="18" t="s">
        <v>764</v>
      </c>
      <c r="DM30" s="25">
        <f t="shared" si="34"/>
        <v>2200.989247311828</v>
      </c>
      <c r="DN30" s="17">
        <f t="shared" si="35"/>
        <v>0.58525345622119818</v>
      </c>
      <c r="DO30" s="17">
        <f t="shared" si="36"/>
        <v>1.9201228878648235E-2</v>
      </c>
      <c r="DP30" s="23">
        <f t="shared" si="37"/>
        <v>0.3955453149001536</v>
      </c>
      <c r="DQ30" s="23">
        <f t="shared" si="38"/>
        <v>0.60445468509984646</v>
      </c>
      <c r="DR30" s="25">
        <v>1302</v>
      </c>
      <c r="DS30" s="18">
        <v>2</v>
      </c>
      <c r="DT30" s="18">
        <v>337</v>
      </c>
      <c r="DU30" s="18">
        <v>1</v>
      </c>
      <c r="DV30" s="18">
        <v>846</v>
      </c>
      <c r="DW30" s="18">
        <v>1</v>
      </c>
      <c r="DX30" s="18">
        <v>115</v>
      </c>
      <c r="DY30" s="18" t="s">
        <v>764</v>
      </c>
      <c r="DZ30" s="17">
        <f t="shared" si="39"/>
        <v>0.91090629800307221</v>
      </c>
      <c r="EA30" s="17">
        <f t="shared" si="40"/>
        <v>8.9093701996927788E-2</v>
      </c>
      <c r="EB30" s="10">
        <v>1302</v>
      </c>
      <c r="EC30" s="10">
        <v>242</v>
      </c>
      <c r="ED30" s="10">
        <v>4</v>
      </c>
      <c r="EE30" s="10">
        <v>901</v>
      </c>
      <c r="EF30" s="17">
        <f t="shared" si="41"/>
        <v>0.69201228878648235</v>
      </c>
      <c r="EG30" s="10">
        <v>153</v>
      </c>
      <c r="EH30" s="10">
        <v>2</v>
      </c>
      <c r="EI30" s="17">
        <f t="shared" si="42"/>
        <v>0.1889400921658986</v>
      </c>
      <c r="EJ30" s="17">
        <f t="shared" si="43"/>
        <v>0.11751152073732719</v>
      </c>
      <c r="EK30" s="69">
        <f t="shared" si="44"/>
        <v>0.34677419354838712</v>
      </c>
      <c r="EL30" s="27">
        <v>3494</v>
      </c>
      <c r="EM30" s="25">
        <v>3185</v>
      </c>
      <c r="EN30" s="18">
        <v>309</v>
      </c>
      <c r="EO30" s="59">
        <v>0.91156267887807674</v>
      </c>
      <c r="EP30" s="25">
        <v>1793</v>
      </c>
      <c r="EQ30" s="25">
        <v>1663</v>
      </c>
      <c r="ER30" s="18">
        <v>130</v>
      </c>
      <c r="ES30" s="59">
        <v>0.92749581706636919</v>
      </c>
      <c r="ET30" s="25">
        <v>1701</v>
      </c>
      <c r="EU30" s="25">
        <v>1522</v>
      </c>
      <c r="EV30" s="18">
        <v>179</v>
      </c>
      <c r="EW30" s="59">
        <v>0.89476778365667253</v>
      </c>
      <c r="EX30" s="25">
        <v>537</v>
      </c>
      <c r="EY30" s="25">
        <v>531</v>
      </c>
      <c r="EZ30" s="18">
        <v>6</v>
      </c>
      <c r="FA30" s="59">
        <v>0.98882681564245811</v>
      </c>
      <c r="FB30" s="25">
        <v>2957</v>
      </c>
      <c r="FC30" s="25">
        <v>2654</v>
      </c>
      <c r="FD30" s="18">
        <v>303</v>
      </c>
      <c r="FE30" s="59">
        <v>0.89753128170443019</v>
      </c>
      <c r="FF30" s="25">
        <v>2740</v>
      </c>
      <c r="FG30" s="25">
        <v>1274</v>
      </c>
      <c r="FH30" s="25">
        <v>1191</v>
      </c>
      <c r="FI30" s="18">
        <v>275</v>
      </c>
      <c r="FJ30" s="23">
        <f t="shared" si="45"/>
        <v>0.10036496350364964</v>
      </c>
      <c r="FK30" s="23">
        <f t="shared" si="46"/>
        <v>0.43467153284671534</v>
      </c>
      <c r="FL30" s="36">
        <f t="shared" si="47"/>
        <v>4.6327272727272728</v>
      </c>
      <c r="FM30" s="25">
        <v>1359</v>
      </c>
      <c r="FN30" s="18">
        <v>615</v>
      </c>
      <c r="FO30" s="17">
        <f t="shared" si="48"/>
        <v>0.45253863134657835</v>
      </c>
      <c r="FP30" s="18">
        <v>612</v>
      </c>
      <c r="FQ30" s="17">
        <f t="shared" si="49"/>
        <v>0.45033112582781459</v>
      </c>
      <c r="FR30" s="18">
        <v>132</v>
      </c>
      <c r="FS30" s="17">
        <f t="shared" si="50"/>
        <v>9.713024282560706E-2</v>
      </c>
      <c r="FT30" s="25">
        <v>1381</v>
      </c>
      <c r="FU30" s="18">
        <v>659</v>
      </c>
      <c r="FV30" s="18">
        <v>579</v>
      </c>
      <c r="FW30" s="17">
        <f t="shared" si="51"/>
        <v>0.10354815351194786</v>
      </c>
      <c r="FX30" s="17">
        <f t="shared" si="52"/>
        <v>0.41926140477914553</v>
      </c>
      <c r="FY30" s="18">
        <v>143</v>
      </c>
      <c r="FZ30" s="25">
        <v>3049</v>
      </c>
      <c r="GA30" s="18">
        <v>465</v>
      </c>
      <c r="GB30" s="18">
        <v>1197</v>
      </c>
      <c r="GC30" s="18">
        <v>563</v>
      </c>
      <c r="GD30" s="18">
        <v>237</v>
      </c>
      <c r="GE30" s="18">
        <v>12</v>
      </c>
      <c r="GF30" s="18">
        <v>128</v>
      </c>
      <c r="GG30" s="18">
        <v>1</v>
      </c>
      <c r="GH30" s="18">
        <v>2</v>
      </c>
      <c r="GI30" s="18">
        <v>444</v>
      </c>
      <c r="GJ30" s="10">
        <f t="shared" si="53"/>
        <v>465</v>
      </c>
      <c r="GK30" s="10">
        <f t="shared" si="178"/>
        <v>2584</v>
      </c>
      <c r="GL30" s="10">
        <f t="shared" si="179"/>
        <v>1387</v>
      </c>
      <c r="GM30" s="10">
        <f t="shared" si="56"/>
        <v>1662</v>
      </c>
      <c r="GN30" s="10">
        <f t="shared" si="180"/>
        <v>824</v>
      </c>
      <c r="GO30" s="17">
        <f t="shared" si="58"/>
        <v>0.15250901935060676</v>
      </c>
      <c r="GP30" s="17">
        <f t="shared" si="59"/>
        <v>0.84749098064939321</v>
      </c>
      <c r="GQ30" s="17">
        <f t="shared" si="60"/>
        <v>0.45490324696621842</v>
      </c>
      <c r="GR30" s="17">
        <f t="shared" si="61"/>
        <v>0.27025254181698916</v>
      </c>
      <c r="GS30" s="17">
        <f t="shared" si="62"/>
        <v>0.65119711380780587</v>
      </c>
      <c r="GT30" s="25">
        <v>1689</v>
      </c>
      <c r="GU30" s="18">
        <v>223</v>
      </c>
      <c r="GV30" s="18">
        <v>656</v>
      </c>
      <c r="GW30" s="18">
        <v>374</v>
      </c>
      <c r="GX30" s="18">
        <v>123</v>
      </c>
      <c r="GY30" s="18">
        <v>6</v>
      </c>
      <c r="GZ30" s="18">
        <v>72</v>
      </c>
      <c r="HA30" s="18">
        <v>1</v>
      </c>
      <c r="HB30" s="18">
        <v>2</v>
      </c>
      <c r="HC30" s="18">
        <v>232</v>
      </c>
      <c r="HD30" s="23">
        <f t="shared" si="63"/>
        <v>0.13203078744819419</v>
      </c>
      <c r="HE30" s="23">
        <f t="shared" si="64"/>
        <v>0.86796921255180581</v>
      </c>
      <c r="HF30" s="23">
        <f t="shared" si="65"/>
        <v>0.47957371225577267</v>
      </c>
      <c r="HG30" s="23">
        <f t="shared" si="66"/>
        <v>0.25814091178211962</v>
      </c>
      <c r="HH30" s="25">
        <v>1360</v>
      </c>
      <c r="HI30" s="18">
        <v>242</v>
      </c>
      <c r="HJ30" s="18">
        <v>541</v>
      </c>
      <c r="HK30" s="18">
        <v>189</v>
      </c>
      <c r="HL30" s="18">
        <v>114</v>
      </c>
      <c r="HM30" s="18">
        <v>6</v>
      </c>
      <c r="HN30" s="18">
        <v>56</v>
      </c>
      <c r="HO30" s="18">
        <v>0</v>
      </c>
      <c r="HP30" s="18">
        <v>0</v>
      </c>
      <c r="HQ30" s="18">
        <v>212</v>
      </c>
      <c r="HR30" s="23">
        <f t="shared" si="67"/>
        <v>0.17794117647058824</v>
      </c>
      <c r="HS30" s="23">
        <f t="shared" si="68"/>
        <v>0.82205882352941173</v>
      </c>
      <c r="HT30" s="80">
        <f t="shared" si="69"/>
        <v>0.42426470588235293</v>
      </c>
      <c r="HU30" s="27">
        <v>4822</v>
      </c>
      <c r="HV30" s="18">
        <v>507</v>
      </c>
      <c r="HW30" s="18">
        <v>631</v>
      </c>
      <c r="HX30" s="18">
        <v>32</v>
      </c>
      <c r="HY30" s="18">
        <v>1182</v>
      </c>
      <c r="HZ30" s="18">
        <v>831</v>
      </c>
      <c r="IA30" s="18">
        <v>67</v>
      </c>
      <c r="IB30" s="18">
        <v>4</v>
      </c>
      <c r="IC30" s="18">
        <v>697</v>
      </c>
      <c r="ID30" s="18">
        <v>631</v>
      </c>
      <c r="IE30" s="18">
        <v>110</v>
      </c>
      <c r="IF30" s="18">
        <v>18</v>
      </c>
      <c r="IG30" s="18">
        <v>112</v>
      </c>
      <c r="IH30" s="17">
        <f t="shared" si="70"/>
        <v>0.30319369556200748</v>
      </c>
      <c r="II30" s="17">
        <f t="shared" si="71"/>
        <v>0.17233513065118208</v>
      </c>
      <c r="IJ30" s="30">
        <f t="shared" si="72"/>
        <v>5.8026474127557162</v>
      </c>
      <c r="IK30" s="17">
        <f t="shared" si="176"/>
        <v>7.9321489859823791E-2</v>
      </c>
      <c r="IL30" s="25">
        <v>2615</v>
      </c>
      <c r="IM30" s="18">
        <v>414</v>
      </c>
      <c r="IN30" s="18">
        <v>445</v>
      </c>
      <c r="IO30" s="18">
        <v>21</v>
      </c>
      <c r="IP30" s="18">
        <v>897</v>
      </c>
      <c r="IQ30" s="18">
        <v>309</v>
      </c>
      <c r="IR30" s="18">
        <v>48</v>
      </c>
      <c r="IS30" s="18">
        <v>1</v>
      </c>
      <c r="IT30" s="18">
        <v>323</v>
      </c>
      <c r="IU30" s="18">
        <v>15</v>
      </c>
      <c r="IV30" s="18">
        <v>46</v>
      </c>
      <c r="IW30" s="18">
        <v>15</v>
      </c>
      <c r="IX30" s="18">
        <v>81</v>
      </c>
      <c r="IY30" s="17">
        <f t="shared" si="73"/>
        <v>0.81606118546845119</v>
      </c>
      <c r="IZ30" s="25">
        <v>2207</v>
      </c>
      <c r="JA30" s="18">
        <v>93</v>
      </c>
      <c r="JB30" s="18">
        <v>186</v>
      </c>
      <c r="JC30" s="18">
        <v>11</v>
      </c>
      <c r="JD30" s="18">
        <v>285</v>
      </c>
      <c r="JE30" s="18">
        <v>522</v>
      </c>
      <c r="JF30" s="18">
        <v>19</v>
      </c>
      <c r="JG30" s="18">
        <v>3</v>
      </c>
      <c r="JH30" s="18">
        <v>374</v>
      </c>
      <c r="JI30" s="18">
        <v>616</v>
      </c>
      <c r="JJ30" s="18">
        <v>64</v>
      </c>
      <c r="JK30" s="18">
        <v>3</v>
      </c>
      <c r="JL30" s="18">
        <v>31</v>
      </c>
      <c r="JM30" s="80">
        <f t="shared" si="74"/>
        <v>0.50566379700951514</v>
      </c>
      <c r="JN30" s="27">
        <v>4822</v>
      </c>
      <c r="JO30" s="25">
        <v>4319</v>
      </c>
      <c r="JP30" s="18">
        <v>2</v>
      </c>
      <c r="JQ30" s="18">
        <v>2</v>
      </c>
      <c r="JR30" s="18">
        <v>11</v>
      </c>
      <c r="JS30" s="18">
        <v>25</v>
      </c>
      <c r="JT30" s="18" t="s">
        <v>764</v>
      </c>
      <c r="JU30" s="18">
        <v>2</v>
      </c>
      <c r="JV30" s="18">
        <v>3</v>
      </c>
      <c r="JW30" s="18">
        <v>458</v>
      </c>
      <c r="JX30" s="17">
        <f t="shared" si="75"/>
        <v>9.4981335545416837E-2</v>
      </c>
      <c r="JY30" s="17">
        <f t="shared" si="76"/>
        <v>0.90501866445458312</v>
      </c>
      <c r="JZ30" s="25">
        <v>850</v>
      </c>
      <c r="KA30" s="25">
        <v>794</v>
      </c>
      <c r="KB30" s="18">
        <v>1</v>
      </c>
      <c r="KC30" s="18" t="s">
        <v>764</v>
      </c>
      <c r="KD30" s="18">
        <v>2</v>
      </c>
      <c r="KE30" s="18">
        <v>11</v>
      </c>
      <c r="KF30" s="18" t="s">
        <v>764</v>
      </c>
      <c r="KG30" s="18" t="s">
        <v>764</v>
      </c>
      <c r="KH30" s="18" t="s">
        <v>764</v>
      </c>
      <c r="KI30" s="18">
        <v>42</v>
      </c>
      <c r="KJ30" s="17">
        <f t="shared" si="77"/>
        <v>4.9411764705882349E-2</v>
      </c>
      <c r="KK30" s="25">
        <v>3972</v>
      </c>
      <c r="KL30" s="25">
        <v>3525</v>
      </c>
      <c r="KM30" s="18">
        <v>1</v>
      </c>
      <c r="KN30" s="18">
        <v>2</v>
      </c>
      <c r="KO30" s="18">
        <v>9</v>
      </c>
      <c r="KP30" s="18">
        <v>14</v>
      </c>
      <c r="KQ30" s="18" t="s">
        <v>764</v>
      </c>
      <c r="KR30" s="18">
        <v>2</v>
      </c>
      <c r="KS30" s="18">
        <v>3</v>
      </c>
      <c r="KT30" s="18">
        <v>416</v>
      </c>
      <c r="KU30" s="69">
        <f t="shared" si="78"/>
        <v>0.10473313192346426</v>
      </c>
      <c r="KV30" s="27">
        <v>6319</v>
      </c>
      <c r="KW30" s="25">
        <v>6232</v>
      </c>
      <c r="KX30" s="18">
        <v>87</v>
      </c>
      <c r="KY30" s="59">
        <v>1.3768001266023105E-2</v>
      </c>
      <c r="KZ30" s="18">
        <v>19</v>
      </c>
      <c r="LA30" s="18">
        <v>27</v>
      </c>
      <c r="LB30" s="18">
        <v>36</v>
      </c>
      <c r="LC30" s="18">
        <v>28</v>
      </c>
      <c r="LD30" s="25">
        <v>3402</v>
      </c>
      <c r="LE30" s="25">
        <v>3354</v>
      </c>
      <c r="LF30" s="18">
        <v>48</v>
      </c>
      <c r="LG30" s="59">
        <v>1.4109347442680775E-2</v>
      </c>
      <c r="LH30" s="25">
        <v>2917</v>
      </c>
      <c r="LI30" s="25">
        <v>2878</v>
      </c>
      <c r="LJ30" s="18">
        <v>39</v>
      </c>
      <c r="LK30" s="35">
        <v>1.3369900582790539E-2</v>
      </c>
      <c r="LL30" s="27">
        <v>1302</v>
      </c>
      <c r="LM30" s="18">
        <v>13</v>
      </c>
      <c r="LN30" s="25">
        <v>1065</v>
      </c>
      <c r="LO30" s="18">
        <v>72</v>
      </c>
      <c r="LP30" s="18">
        <v>2</v>
      </c>
      <c r="LQ30" s="18">
        <v>1</v>
      </c>
      <c r="LR30" s="18">
        <v>149</v>
      </c>
      <c r="LS30" s="23">
        <f t="shared" si="79"/>
        <v>0.11443932411674347</v>
      </c>
      <c r="LT30" s="23">
        <f t="shared" si="80"/>
        <v>0.88556067588325649</v>
      </c>
      <c r="LU30" s="17">
        <f t="shared" si="81"/>
        <v>0.82795698924731187</v>
      </c>
      <c r="LV30" s="25">
        <v>1302</v>
      </c>
      <c r="LW30" s="18">
        <v>541</v>
      </c>
      <c r="LX30" s="18">
        <v>2</v>
      </c>
      <c r="LY30" s="18">
        <v>241</v>
      </c>
      <c r="LZ30" s="18">
        <v>169</v>
      </c>
      <c r="MA30" s="18">
        <v>4</v>
      </c>
      <c r="MB30" s="18">
        <v>310</v>
      </c>
      <c r="MC30" s="18">
        <v>32</v>
      </c>
      <c r="MD30" s="18">
        <v>1</v>
      </c>
      <c r="ME30" s="18" t="s">
        <v>764</v>
      </c>
      <c r="MF30" s="18">
        <v>2</v>
      </c>
      <c r="MG30" s="17">
        <f t="shared" si="82"/>
        <v>0.26574500768049153</v>
      </c>
      <c r="MH30" s="17">
        <f t="shared" si="83"/>
        <v>0.60291858678955457</v>
      </c>
      <c r="MI30" s="25">
        <v>1302</v>
      </c>
      <c r="MJ30" s="18">
        <v>602</v>
      </c>
      <c r="MK30" s="18">
        <v>0</v>
      </c>
      <c r="ML30" s="18">
        <v>183</v>
      </c>
      <c r="MM30" s="18">
        <v>123</v>
      </c>
      <c r="MN30" s="18">
        <v>5</v>
      </c>
      <c r="MO30" s="18">
        <v>351</v>
      </c>
      <c r="MP30" s="18">
        <v>36</v>
      </c>
      <c r="MQ30" s="18">
        <v>0</v>
      </c>
      <c r="MR30" s="18">
        <v>0</v>
      </c>
      <c r="MS30" s="18">
        <v>2</v>
      </c>
      <c r="MT30" s="17">
        <f t="shared" si="84"/>
        <v>0.63056835637480801</v>
      </c>
      <c r="MU30" s="69">
        <f t="shared" si="85"/>
        <v>0.71543778801843327</v>
      </c>
      <c r="MV30" s="27">
        <v>1302</v>
      </c>
      <c r="MW30" s="18">
        <v>207</v>
      </c>
      <c r="MX30" s="18">
        <v>43</v>
      </c>
      <c r="MY30" s="18">
        <v>471</v>
      </c>
      <c r="MZ30" s="18">
        <v>168</v>
      </c>
      <c r="NA30" s="18">
        <v>88</v>
      </c>
      <c r="NB30" s="18">
        <v>1</v>
      </c>
      <c r="NC30" s="18">
        <v>253</v>
      </c>
      <c r="ND30" s="18">
        <v>71</v>
      </c>
      <c r="NE30" s="17">
        <f t="shared" si="86"/>
        <v>0.15898617511520738</v>
      </c>
      <c r="NF30" s="10">
        <f t="shared" si="87"/>
        <v>891.59447004608296</v>
      </c>
      <c r="NG30" s="17">
        <f t="shared" si="88"/>
        <v>0.42089093701996927</v>
      </c>
      <c r="NH30" s="25">
        <v>1302</v>
      </c>
      <c r="NI30" s="18">
        <v>21</v>
      </c>
      <c r="NJ30" s="18" t="s">
        <v>764</v>
      </c>
      <c r="NK30" s="18" t="s">
        <v>764</v>
      </c>
      <c r="NL30" s="18">
        <v>2</v>
      </c>
      <c r="NM30" s="25">
        <v>1242</v>
      </c>
      <c r="NN30" s="18">
        <v>35</v>
      </c>
      <c r="NO30" s="18" t="s">
        <v>764</v>
      </c>
      <c r="NP30" s="18" t="s">
        <v>764</v>
      </c>
      <c r="NQ30" s="32">
        <v>2</v>
      </c>
      <c r="NR30" s="33">
        <v>1302</v>
      </c>
      <c r="NS30" s="37">
        <f t="shared" si="89"/>
        <v>0.9070660522273426</v>
      </c>
      <c r="NT30" s="37">
        <f t="shared" si="90"/>
        <v>0.24475963978822948</v>
      </c>
      <c r="NU30" s="37">
        <f t="shared" si="91"/>
        <v>1.1024555461473327</v>
      </c>
      <c r="NV30" s="17">
        <f t="shared" si="92"/>
        <v>0.22386597314624407</v>
      </c>
      <c r="NW30" s="10">
        <f t="shared" si="93"/>
        <v>633</v>
      </c>
      <c r="NX30" s="17">
        <f t="shared" si="94"/>
        <v>0.48617511520737328</v>
      </c>
      <c r="NY30" s="19">
        <f t="shared" si="95"/>
        <v>1.1407666384328425E-2</v>
      </c>
      <c r="NZ30" s="10">
        <v>493</v>
      </c>
      <c r="OA30" s="10">
        <v>669</v>
      </c>
      <c r="OB30" s="10">
        <v>3</v>
      </c>
      <c r="OC30" s="10">
        <v>11</v>
      </c>
      <c r="OD30" s="10">
        <v>4</v>
      </c>
      <c r="OE30" s="10">
        <v>1</v>
      </c>
      <c r="OF30" s="17">
        <f t="shared" si="96"/>
        <v>8.4485407066052232E-3</v>
      </c>
      <c r="OG30" s="17">
        <f t="shared" si="97"/>
        <v>0.37864823348694315</v>
      </c>
      <c r="OH30" s="17">
        <f t="shared" si="98"/>
        <v>0.51382488479262678</v>
      </c>
      <c r="OI30" s="69">
        <f t="shared" si="99"/>
        <v>3.0721966205837174E-3</v>
      </c>
      <c r="OJ30" s="27">
        <v>1302</v>
      </c>
      <c r="OK30" s="18">
        <v>25</v>
      </c>
      <c r="OL30" s="18">
        <v>721</v>
      </c>
      <c r="OM30" s="18">
        <v>96</v>
      </c>
      <c r="ON30" s="18">
        <v>87</v>
      </c>
      <c r="OO30" s="18" t="s">
        <v>764</v>
      </c>
      <c r="OP30" s="18">
        <v>0</v>
      </c>
      <c r="OQ30" s="18">
        <v>32</v>
      </c>
      <c r="OR30" s="69">
        <f t="shared" si="100"/>
        <v>0.63978494623655913</v>
      </c>
      <c r="OS30" s="85">
        <v>7676</v>
      </c>
      <c r="OT30" s="22">
        <v>1590</v>
      </c>
      <c r="OU30" s="38">
        <f t="shared" si="101"/>
        <v>0.26027173023408084</v>
      </c>
      <c r="OV30" s="39">
        <v>0.56750314465408802</v>
      </c>
      <c r="OW30" s="22">
        <v>90233</v>
      </c>
      <c r="OX30" s="36">
        <f t="shared" si="102"/>
        <v>3692153.8939999999</v>
      </c>
      <c r="OY30" s="36">
        <f t="shared" si="103"/>
        <v>107729.4663240323</v>
      </c>
      <c r="OZ30" s="22">
        <v>415</v>
      </c>
      <c r="PA30" s="22">
        <v>415</v>
      </c>
      <c r="PB30" s="38">
        <f t="shared" si="104"/>
        <v>6.7932558520216069E-2</v>
      </c>
      <c r="PC30" s="39">
        <v>0.63501204819277102</v>
      </c>
      <c r="PD30" s="22">
        <v>26353</v>
      </c>
      <c r="PE30" s="40">
        <f t="shared" si="105"/>
        <v>1078312.054</v>
      </c>
      <c r="PF30" s="36">
        <f t="shared" si="106"/>
        <v>127470.10380202749</v>
      </c>
      <c r="PG30" s="22">
        <v>2852</v>
      </c>
      <c r="PH30" s="22">
        <v>2852</v>
      </c>
      <c r="PI30" s="38">
        <f t="shared" si="107"/>
        <v>0.46685218530037648</v>
      </c>
      <c r="PJ30" s="39">
        <v>0.10796633941093969</v>
      </c>
      <c r="PK30" s="22">
        <v>30792</v>
      </c>
      <c r="PL30" s="41">
        <f t="shared" si="108"/>
        <v>1259947.0559999999</v>
      </c>
      <c r="PM30" s="36">
        <f t="shared" si="109"/>
        <v>233141.3771473665</v>
      </c>
      <c r="PN30" s="22">
        <v>256</v>
      </c>
      <c r="PO30" s="22">
        <v>256</v>
      </c>
      <c r="PP30" s="38">
        <f t="shared" si="110"/>
        <v>4.1905385496807987E-2</v>
      </c>
      <c r="PQ30" s="39">
        <v>0.46109375000000002</v>
      </c>
      <c r="PR30" s="22">
        <v>11804</v>
      </c>
      <c r="PS30" s="41">
        <f t="shared" si="111"/>
        <v>482996.07199999999</v>
      </c>
      <c r="PT30" s="36">
        <f t="shared" si="112"/>
        <v>33566.297727686608</v>
      </c>
      <c r="PU30" s="22"/>
      <c r="PV30" s="22"/>
      <c r="PW30" s="38">
        <f t="shared" si="113"/>
        <v>0</v>
      </c>
      <c r="PX30" s="39">
        <v>0</v>
      </c>
      <c r="PY30" s="22"/>
      <c r="PZ30" s="36">
        <f t="shared" si="114"/>
        <v>0</v>
      </c>
      <c r="QA30" s="22"/>
      <c r="QB30" s="22"/>
      <c r="QC30" s="39">
        <v>0</v>
      </c>
      <c r="QD30" s="22"/>
      <c r="QE30" s="22">
        <f t="shared" si="115"/>
        <v>0</v>
      </c>
      <c r="QF30" s="22"/>
      <c r="QG30" s="22"/>
      <c r="QH30" s="22"/>
      <c r="QI30" s="38">
        <f t="shared" si="116"/>
        <v>0</v>
      </c>
      <c r="QJ30" s="39">
        <v>0</v>
      </c>
      <c r="QK30" s="22"/>
      <c r="QL30" s="42">
        <f t="shared" si="117"/>
        <v>0</v>
      </c>
      <c r="QM30" s="22">
        <f t="shared" si="118"/>
        <v>996</v>
      </c>
      <c r="QN30" s="22">
        <v>336</v>
      </c>
      <c r="QO30" s="22">
        <v>336</v>
      </c>
      <c r="QP30" s="38">
        <f t="shared" si="119"/>
        <v>5.5000818464560487E-2</v>
      </c>
      <c r="QQ30" s="39">
        <v>0.11458333333333334</v>
      </c>
      <c r="QR30" s="22">
        <v>3850</v>
      </c>
      <c r="QS30" s="36">
        <f t="shared" si="120"/>
        <v>79001.234293114263</v>
      </c>
      <c r="QT30" s="22">
        <v>660</v>
      </c>
      <c r="QU30" s="22">
        <v>660</v>
      </c>
      <c r="QV30" s="38">
        <f t="shared" si="121"/>
        <v>0.1080373219839581</v>
      </c>
      <c r="QW30" s="39">
        <v>0.115</v>
      </c>
      <c r="QX30" s="22">
        <v>7590</v>
      </c>
      <c r="QY30" s="36">
        <f t="shared" si="122"/>
        <v>155180.99593290302</v>
      </c>
      <c r="QZ30" s="22"/>
      <c r="RA30" s="22"/>
      <c r="RB30" s="38">
        <f t="shared" si="123"/>
        <v>0</v>
      </c>
      <c r="RC30" s="39">
        <v>0</v>
      </c>
      <c r="RD30" s="22"/>
      <c r="RE30" s="36">
        <f t="shared" si="124"/>
        <v>0</v>
      </c>
      <c r="RF30" s="10">
        <f t="shared" si="125"/>
        <v>12195</v>
      </c>
      <c r="RG30" s="10">
        <f t="shared" si="126"/>
        <v>6109</v>
      </c>
      <c r="RH30" s="17">
        <f t="shared" si="127"/>
        <v>7.8571033538989057E-3</v>
      </c>
      <c r="RI30" s="17">
        <f t="shared" si="128"/>
        <v>1.7950929463807588E-4</v>
      </c>
      <c r="RJ30" s="17">
        <f t="shared" si="129"/>
        <v>0.14635376533646394</v>
      </c>
      <c r="RK30" s="17">
        <f t="shared" si="130"/>
        <v>0.17317202336400053</v>
      </c>
      <c r="RL30" s="17">
        <f t="shared" si="131"/>
        <v>4.5600839106318264E-2</v>
      </c>
      <c r="RM30" s="17">
        <f t="shared" si="132"/>
        <v>0</v>
      </c>
      <c r="RN30" s="17">
        <f t="shared" si="133"/>
        <v>0.10732558602164143</v>
      </c>
      <c r="RO30" s="17">
        <f t="shared" si="134"/>
        <v>0.21081811539965281</v>
      </c>
      <c r="RP30" s="17">
        <f t="shared" si="135"/>
        <v>0</v>
      </c>
      <c r="RQ30" s="17">
        <f t="shared" si="136"/>
        <v>0</v>
      </c>
      <c r="RR30" s="36">
        <f t="shared" si="137"/>
        <v>736089.47522713023</v>
      </c>
      <c r="RS30" s="36">
        <f t="shared" si="138"/>
        <v>116.48828536590129</v>
      </c>
      <c r="RT30" s="10">
        <f t="shared" si="139"/>
        <v>6086</v>
      </c>
      <c r="RU30" s="17">
        <f t="shared" si="140"/>
        <v>0.49905699056990571</v>
      </c>
      <c r="RV30" s="37">
        <f t="shared" si="141"/>
        <v>0.51816318163181629</v>
      </c>
      <c r="RW30" s="36">
        <f t="shared" si="142"/>
        <v>0.96676689349580625</v>
      </c>
      <c r="RX30" s="85">
        <v>-0.59444759999999996</v>
      </c>
      <c r="RY30" s="93">
        <v>196</v>
      </c>
      <c r="RZ30" s="43" t="b">
        <v>0</v>
      </c>
      <c r="SA30" s="18" t="b">
        <v>0</v>
      </c>
      <c r="SB30" s="18" t="b">
        <v>0</v>
      </c>
      <c r="SC30" s="18" t="b">
        <v>0</v>
      </c>
      <c r="SD30" s="18" t="b">
        <v>0</v>
      </c>
      <c r="SE30" s="32" t="b">
        <v>0</v>
      </c>
      <c r="SF30" s="43" t="b">
        <v>1</v>
      </c>
      <c r="SG30" s="18" t="b">
        <v>0</v>
      </c>
      <c r="SH30" s="18"/>
      <c r="SI30" s="18"/>
      <c r="SJ30" s="18"/>
      <c r="SK30" s="18"/>
      <c r="SL30" s="18"/>
      <c r="SM30" s="18"/>
      <c r="SN30" s="18"/>
      <c r="SO30" s="18"/>
      <c r="SP30" s="18"/>
      <c r="SQ30" s="17">
        <f t="shared" si="143"/>
        <v>0</v>
      </c>
      <c r="SR30" s="17">
        <f t="shared" si="144"/>
        <v>0</v>
      </c>
      <c r="SS30" s="17">
        <f t="shared" si="145"/>
        <v>0</v>
      </c>
      <c r="ST30" s="17">
        <f t="shared" si="146"/>
        <v>0</v>
      </c>
      <c r="SU30" s="17">
        <f t="shared" si="147"/>
        <v>0</v>
      </c>
      <c r="SV30" s="17">
        <f t="shared" si="181"/>
        <v>0</v>
      </c>
      <c r="SW30" s="17">
        <f t="shared" si="149"/>
        <v>0</v>
      </c>
      <c r="SX30" s="17">
        <f t="shared" si="150"/>
        <v>0</v>
      </c>
      <c r="SY30" s="17">
        <f t="shared" si="151"/>
        <v>0</v>
      </c>
      <c r="SZ30" s="17">
        <f t="shared" si="152"/>
        <v>0</v>
      </c>
      <c r="TA30" s="17">
        <f t="shared" si="153"/>
        <v>0</v>
      </c>
      <c r="TB30" s="24">
        <f t="shared" si="154"/>
        <v>620</v>
      </c>
      <c r="TC30" s="69">
        <f t="shared" si="155"/>
        <v>1</v>
      </c>
      <c r="TD30" s="17">
        <f t="shared" si="177"/>
        <v>2.6014568158168575E-6</v>
      </c>
      <c r="TE30" s="95"/>
      <c r="TF30" s="71"/>
      <c r="TG30" s="71"/>
      <c r="TH30" s="71"/>
      <c r="TI30" s="71"/>
      <c r="TJ30" s="71"/>
      <c r="TK30" s="71"/>
      <c r="TL30" s="71"/>
      <c r="TM30" s="71"/>
      <c r="TN30" s="71"/>
      <c r="TO30" s="71"/>
      <c r="TP30" s="71"/>
      <c r="TQ30" s="71"/>
      <c r="TR30" s="72"/>
      <c r="TS30" s="72"/>
      <c r="TT30" s="72"/>
      <c r="TU30" s="72"/>
      <c r="TV30" s="72"/>
      <c r="TW30" s="72"/>
      <c r="TX30" s="72"/>
      <c r="TY30" s="72">
        <v>1</v>
      </c>
      <c r="TZ30" s="72">
        <v>4</v>
      </c>
      <c r="UA30" s="72"/>
      <c r="UB30" s="72">
        <v>1</v>
      </c>
      <c r="UC30" s="72">
        <v>2</v>
      </c>
      <c r="UD30" s="72"/>
      <c r="UE30" s="72"/>
      <c r="UF30" s="72">
        <v>1</v>
      </c>
      <c r="UG30" s="72">
        <v>17</v>
      </c>
      <c r="UH30" s="72">
        <v>1</v>
      </c>
      <c r="UI30" s="72"/>
      <c r="UJ30" s="73"/>
      <c r="UK30" s="73"/>
      <c r="UL30" s="73"/>
      <c r="UM30" s="73"/>
      <c r="UN30" s="73">
        <v>4</v>
      </c>
      <c r="UO30" s="73"/>
      <c r="UP30" s="73">
        <v>1</v>
      </c>
      <c r="UQ30" s="73">
        <v>1</v>
      </c>
      <c r="UR30" s="73">
        <v>32</v>
      </c>
      <c r="US30" s="73"/>
      <c r="UT30" s="73">
        <v>5</v>
      </c>
      <c r="UU30" s="73"/>
      <c r="UV30" s="73"/>
      <c r="UW30" s="73">
        <v>7</v>
      </c>
      <c r="UX30" s="73"/>
      <c r="UY30" s="73">
        <v>18</v>
      </c>
      <c r="UZ30" s="73"/>
      <c r="VA30" s="73"/>
      <c r="VB30" s="73"/>
      <c r="VC30" s="73"/>
      <c r="VD30" s="73"/>
      <c r="VE30" s="73"/>
      <c r="VF30" s="73">
        <v>4</v>
      </c>
      <c r="VG30" s="73"/>
      <c r="VH30" s="73">
        <v>1</v>
      </c>
      <c r="VI30" s="73">
        <v>2</v>
      </c>
      <c r="VJ30" s="73">
        <v>34</v>
      </c>
      <c r="VK30" s="73"/>
      <c r="VL30" s="73">
        <v>6</v>
      </c>
      <c r="VM30" s="73"/>
      <c r="VN30" s="73"/>
      <c r="VO30" s="73">
        <v>2</v>
      </c>
      <c r="VP30" s="73">
        <v>24</v>
      </c>
      <c r="VQ30" s="73"/>
      <c r="VR30" s="73"/>
      <c r="VS30" s="73"/>
      <c r="VT30" s="73">
        <v>1</v>
      </c>
      <c r="VU30" s="73"/>
      <c r="VV30" s="73"/>
      <c r="VW30" s="73">
        <v>7</v>
      </c>
      <c r="VX30" s="73"/>
      <c r="VY30" s="73"/>
      <c r="VZ30" s="73">
        <v>1</v>
      </c>
      <c r="WA30" s="73">
        <v>55</v>
      </c>
      <c r="WB30" s="73">
        <v>2</v>
      </c>
      <c r="WC30" s="73">
        <v>3</v>
      </c>
      <c r="WD30" s="73">
        <v>18</v>
      </c>
      <c r="WE30" s="73"/>
      <c r="WF30" s="73">
        <v>16</v>
      </c>
      <c r="WG30" s="73"/>
      <c r="WH30" s="73">
        <v>9</v>
      </c>
      <c r="WI30" s="73"/>
      <c r="WJ30" s="73">
        <v>24</v>
      </c>
      <c r="WK30" s="73"/>
      <c r="WL30" s="73"/>
      <c r="WM30" s="73"/>
      <c r="WN30" s="73">
        <v>16</v>
      </c>
      <c r="WO30" s="22">
        <f t="shared" si="156"/>
        <v>0</v>
      </c>
      <c r="WP30" s="22">
        <f t="shared" si="157"/>
        <v>0</v>
      </c>
      <c r="WQ30" s="22">
        <f t="shared" si="158"/>
        <v>0</v>
      </c>
      <c r="WR30" s="22">
        <f t="shared" si="159"/>
        <v>0</v>
      </c>
      <c r="WS30" s="22">
        <f t="shared" si="160"/>
        <v>15</v>
      </c>
      <c r="WT30" s="22">
        <f t="shared" si="161"/>
        <v>0</v>
      </c>
      <c r="WU30" s="22">
        <f t="shared" si="162"/>
        <v>2</v>
      </c>
      <c r="WV30" s="22">
        <f t="shared" si="163"/>
        <v>4</v>
      </c>
      <c r="WW30" s="22">
        <f t="shared" si="164"/>
        <v>125</v>
      </c>
      <c r="WX30" s="22">
        <f t="shared" si="165"/>
        <v>0</v>
      </c>
      <c r="WY30" s="22">
        <f t="shared" si="166"/>
        <v>6</v>
      </c>
      <c r="WZ30" s="22">
        <f t="shared" si="167"/>
        <v>13</v>
      </c>
      <c r="XA30" s="22">
        <f t="shared" si="168"/>
        <v>0</v>
      </c>
      <c r="XB30" s="22">
        <f t="shared" si="169"/>
        <v>16</v>
      </c>
      <c r="XC30" s="22">
        <f t="shared" si="170"/>
        <v>10</v>
      </c>
      <c r="XD30" s="22">
        <f t="shared" si="171"/>
        <v>0</v>
      </c>
      <c r="XE30" s="22">
        <f t="shared" si="172"/>
        <v>83</v>
      </c>
      <c r="XF30" s="22">
        <f t="shared" si="173"/>
        <v>1</v>
      </c>
      <c r="XG30" s="93">
        <f t="shared" si="174"/>
        <v>16</v>
      </c>
    </row>
    <row r="31" spans="1:631" ht="17.100000000000001" customHeight="1" x14ac:dyDescent="0.2">
      <c r="A31" s="101"/>
      <c r="B31" s="27" t="s">
        <v>67</v>
      </c>
      <c r="C31" s="535" t="s">
        <v>68</v>
      </c>
      <c r="D31" s="25" t="s">
        <v>69</v>
      </c>
      <c r="E31" s="535" t="s">
        <v>70</v>
      </c>
      <c r="F31" s="25" t="s">
        <v>71</v>
      </c>
      <c r="G31" s="535" t="s">
        <v>70</v>
      </c>
      <c r="H31" s="25">
        <v>91</v>
      </c>
      <c r="I31" s="28">
        <v>9</v>
      </c>
      <c r="J31" s="17">
        <f t="shared" si="0"/>
        <v>0.74392636523649891</v>
      </c>
      <c r="K31" s="17">
        <f t="shared" si="1"/>
        <v>0.43863022298956239</v>
      </c>
      <c r="L31" s="17">
        <f t="shared" si="2"/>
        <v>0.30967741935483872</v>
      </c>
      <c r="M31" s="17">
        <f t="shared" si="3"/>
        <v>0.19100036028853865</v>
      </c>
      <c r="N31" s="17">
        <f t="shared" si="4"/>
        <v>0.33660718925532768</v>
      </c>
      <c r="O31" s="17">
        <f t="shared" si="5"/>
        <v>0.38154870679507158</v>
      </c>
      <c r="P31" s="17">
        <f t="shared" si="6"/>
        <v>0.63571553092513922</v>
      </c>
      <c r="Q31" s="17">
        <f t="shared" si="7"/>
        <v>0.40859560749546642</v>
      </c>
      <c r="R31" s="69">
        <f t="shared" si="8"/>
        <v>0.76160819368940191</v>
      </c>
      <c r="S31" s="422">
        <f t="shared" si="9"/>
        <v>0.46747884400331619</v>
      </c>
      <c r="T31" s="17">
        <f t="shared" si="175"/>
        <v>0.53252115599668381</v>
      </c>
      <c r="U31" s="10">
        <f t="shared" si="10"/>
        <v>224497.60633930197</v>
      </c>
      <c r="V31" s="32">
        <v>3</v>
      </c>
      <c r="W31" s="550">
        <f t="shared" si="11"/>
        <v>-0.69032258064516128</v>
      </c>
      <c r="X31" s="550">
        <f t="shared" si="12"/>
        <v>0.35636773289220502</v>
      </c>
      <c r="Y31" s="550">
        <f t="shared" si="13"/>
        <v>0.64363226710779498</v>
      </c>
      <c r="Z31" s="551">
        <f t="shared" si="14"/>
        <v>271339.27300596866</v>
      </c>
      <c r="AA31" s="426">
        <f t="shared" si="15"/>
        <v>0.17823874755381605</v>
      </c>
      <c r="AB31" s="59">
        <f t="shared" si="16"/>
        <v>0.79904377536747007</v>
      </c>
      <c r="AC31" s="59">
        <f t="shared" si="17"/>
        <v>0.2663161325982511</v>
      </c>
      <c r="AD31" s="59">
        <f t="shared" si="18"/>
        <v>0.33660718925532768</v>
      </c>
      <c r="AE31" s="59">
        <f t="shared" si="19"/>
        <v>0.59140439250453358</v>
      </c>
      <c r="AF31" s="59">
        <f t="shared" si="20"/>
        <v>0.2915008352298844</v>
      </c>
      <c r="AG31" s="59">
        <f t="shared" si="21"/>
        <v>0.13844636030359767</v>
      </c>
      <c r="AH31" s="59">
        <f t="shared" si="22"/>
        <v>0.38154870679507158</v>
      </c>
      <c r="AI31" s="59">
        <f t="shared" si="23"/>
        <v>0.74626949336861104</v>
      </c>
      <c r="AJ31" s="59">
        <f t="shared" si="24"/>
        <v>0.74158323710438689</v>
      </c>
      <c r="AK31" s="59">
        <f t="shared" si="25"/>
        <v>0.36428446907486078</v>
      </c>
      <c r="AL31" s="35">
        <f t="shared" si="26"/>
        <v>0.30967741935483872</v>
      </c>
      <c r="AM31" s="27">
        <v>421575</v>
      </c>
      <c r="AN31" s="25">
        <v>203910</v>
      </c>
      <c r="AO31" s="25">
        <v>217665</v>
      </c>
      <c r="AP31" s="17">
        <f t="shared" si="27"/>
        <v>8.188107998459317E-3</v>
      </c>
      <c r="AQ31" s="63">
        <v>93.680656054027978</v>
      </c>
      <c r="AR31" s="58">
        <v>2898.1708385799998</v>
      </c>
      <c r="AS31" s="24">
        <f t="shared" si="28"/>
        <v>145.46243940766331</v>
      </c>
      <c r="AT31" s="17">
        <f t="shared" si="29"/>
        <v>0.12562282642963157</v>
      </c>
      <c r="AU31" s="25">
        <v>405848</v>
      </c>
      <c r="AV31" s="25">
        <v>191808</v>
      </c>
      <c r="AW31" s="25">
        <v>214040</v>
      </c>
      <c r="AX31" s="25">
        <v>15727</v>
      </c>
      <c r="AY31" s="25">
        <v>12102</v>
      </c>
      <c r="AZ31" s="25">
        <v>3625</v>
      </c>
      <c r="BA31" s="25">
        <v>75141</v>
      </c>
      <c r="BB31" s="25">
        <v>36921</v>
      </c>
      <c r="BC31" s="25">
        <v>38220</v>
      </c>
      <c r="BD31" s="63">
        <v>96.601255886970165</v>
      </c>
      <c r="BE31" s="25">
        <v>346434</v>
      </c>
      <c r="BF31" s="25">
        <v>166989</v>
      </c>
      <c r="BG31" s="25">
        <v>179445</v>
      </c>
      <c r="BH31" s="63">
        <v>93.058597341803889</v>
      </c>
      <c r="BI31" s="17">
        <v>0.17823874755381605</v>
      </c>
      <c r="BJ31" s="25">
        <v>146757</v>
      </c>
      <c r="BK31" s="25">
        <v>248150</v>
      </c>
      <c r="BL31" s="25">
        <v>26668</v>
      </c>
      <c r="BM31" s="17">
        <v>0.69887165021156561</v>
      </c>
      <c r="BN31" s="10">
        <f t="shared" si="30"/>
        <v>126948.18406205923</v>
      </c>
      <c r="BO31" s="29">
        <v>0.59140439250453358</v>
      </c>
      <c r="BP31" s="30">
        <f t="shared" si="31"/>
        <v>0.40859560749546642</v>
      </c>
      <c r="BQ31" s="31">
        <v>10.746725770703204</v>
      </c>
      <c r="BR31" s="25">
        <v>274818</v>
      </c>
      <c r="BS31" s="25">
        <v>74879</v>
      </c>
      <c r="BT31" s="25">
        <v>167551</v>
      </c>
      <c r="BU31" s="25">
        <v>23689</v>
      </c>
      <c r="BV31" s="25">
        <v>4727</v>
      </c>
      <c r="BW31" s="18">
        <v>3972</v>
      </c>
      <c r="BX31" s="25">
        <v>89197</v>
      </c>
      <c r="BY31" s="25">
        <v>64264</v>
      </c>
      <c r="BZ31" s="25">
        <v>24933</v>
      </c>
      <c r="CA31" s="59">
        <v>0.27952733836339788</v>
      </c>
      <c r="CB31" s="25">
        <v>405848</v>
      </c>
      <c r="CC31" s="25">
        <v>15727</v>
      </c>
      <c r="CD31" s="17">
        <f t="shared" si="32"/>
        <v>3.8750960950897875E-2</v>
      </c>
      <c r="CE31" s="25">
        <v>5047</v>
      </c>
      <c r="CF31" s="25">
        <v>10398</v>
      </c>
      <c r="CG31" s="25">
        <v>15542</v>
      </c>
      <c r="CH31" s="25">
        <v>17524</v>
      </c>
      <c r="CI31" s="25">
        <v>14961</v>
      </c>
      <c r="CJ31" s="25">
        <v>10575</v>
      </c>
      <c r="CK31" s="25">
        <v>6716</v>
      </c>
      <c r="CL31" s="25">
        <v>4293</v>
      </c>
      <c r="CM31" s="25">
        <v>4141</v>
      </c>
      <c r="CN31" s="26">
        <v>4.5500184983799903</v>
      </c>
      <c r="CO31" s="27">
        <v>89197</v>
      </c>
      <c r="CP31" s="34">
        <f t="shared" si="33"/>
        <v>4.7263360875365761</v>
      </c>
      <c r="CQ31" s="25">
        <v>3128</v>
      </c>
      <c r="CR31" s="25">
        <v>6931</v>
      </c>
      <c r="CS31" s="25">
        <v>7337</v>
      </c>
      <c r="CT31" s="25">
        <v>56295</v>
      </c>
      <c r="CU31" s="25">
        <v>12252</v>
      </c>
      <c r="CV31" s="25">
        <v>1811</v>
      </c>
      <c r="CW31" s="18">
        <v>970</v>
      </c>
      <c r="CX31" s="18">
        <v>473</v>
      </c>
      <c r="CY31" s="25">
        <v>89197</v>
      </c>
      <c r="CZ31" s="25">
        <v>77599</v>
      </c>
      <c r="DA31" s="25">
        <v>5349</v>
      </c>
      <c r="DB31" s="25">
        <v>2021</v>
      </c>
      <c r="DC31" s="25">
        <v>2774</v>
      </c>
      <c r="DD31" s="18">
        <v>937</v>
      </c>
      <c r="DE31" s="18">
        <v>517</v>
      </c>
      <c r="DF31" s="25">
        <v>89197</v>
      </c>
      <c r="DG31" s="25">
        <v>25862</v>
      </c>
      <c r="DH31" s="18">
        <v>73</v>
      </c>
      <c r="DI31" s="18">
        <v>66</v>
      </c>
      <c r="DJ31" s="25">
        <v>62434</v>
      </c>
      <c r="DK31" s="18">
        <v>632</v>
      </c>
      <c r="DL31" s="18">
        <v>130</v>
      </c>
      <c r="DM31" s="25">
        <f t="shared" si="34"/>
        <v>118004.72975548505</v>
      </c>
      <c r="DN31" s="17">
        <f t="shared" si="35"/>
        <v>0.69995627655638648</v>
      </c>
      <c r="DO31" s="17">
        <f t="shared" si="36"/>
        <v>7.0854400932766799E-3</v>
      </c>
      <c r="DP31" s="23">
        <f t="shared" si="37"/>
        <v>0.2915008352298844</v>
      </c>
      <c r="DQ31" s="23">
        <f t="shared" si="38"/>
        <v>0.70849916477011554</v>
      </c>
      <c r="DR31" s="25">
        <v>89197</v>
      </c>
      <c r="DS31" s="25">
        <v>12062</v>
      </c>
      <c r="DT31" s="25">
        <v>14671</v>
      </c>
      <c r="DU31" s="18">
        <v>121</v>
      </c>
      <c r="DV31" s="25">
        <v>47290</v>
      </c>
      <c r="DW31" s="18">
        <v>222</v>
      </c>
      <c r="DX31" s="25">
        <v>13926</v>
      </c>
      <c r="DY31" s="18">
        <v>905</v>
      </c>
      <c r="DZ31" s="17">
        <f t="shared" si="39"/>
        <v>0.83123871879099076</v>
      </c>
      <c r="EA31" s="17">
        <f t="shared" si="40"/>
        <v>0.16876128120900924</v>
      </c>
      <c r="EB31" s="25">
        <v>89197</v>
      </c>
      <c r="EC31" s="25">
        <v>11918</v>
      </c>
      <c r="ED31" s="18">
        <v>431</v>
      </c>
      <c r="EE31" s="25">
        <v>66210</v>
      </c>
      <c r="EF31" s="17">
        <f t="shared" si="41"/>
        <v>0.74228953888583693</v>
      </c>
      <c r="EG31" s="25">
        <v>9892</v>
      </c>
      <c r="EH31" s="18">
        <v>746</v>
      </c>
      <c r="EI31" s="17">
        <f t="shared" si="42"/>
        <v>0.13844636030359767</v>
      </c>
      <c r="EJ31" s="17">
        <f t="shared" si="43"/>
        <v>0.11090059082704576</v>
      </c>
      <c r="EK31" s="69">
        <f t="shared" si="44"/>
        <v>0.43863022298956239</v>
      </c>
      <c r="EL31" s="27">
        <v>261654</v>
      </c>
      <c r="EM31" s="25">
        <v>209073</v>
      </c>
      <c r="EN31" s="25">
        <v>52581</v>
      </c>
      <c r="EO31" s="59">
        <v>0.79904377536747007</v>
      </c>
      <c r="EP31" s="25">
        <v>118910</v>
      </c>
      <c r="EQ31" s="25">
        <v>100358</v>
      </c>
      <c r="ER31" s="25">
        <v>18552</v>
      </c>
      <c r="ES31" s="59">
        <v>0.84398284416785818</v>
      </c>
      <c r="ET31" s="25">
        <v>142744</v>
      </c>
      <c r="EU31" s="25">
        <v>108715</v>
      </c>
      <c r="EV31" s="25">
        <v>34029</v>
      </c>
      <c r="EW31" s="59">
        <v>0.76160819368940191</v>
      </c>
      <c r="EX31" s="25">
        <v>51192</v>
      </c>
      <c r="EY31" s="25">
        <v>48757</v>
      </c>
      <c r="EZ31" s="25">
        <v>2435</v>
      </c>
      <c r="FA31" s="59">
        <v>0.95243397405844665</v>
      </c>
      <c r="FB31" s="25">
        <v>210462</v>
      </c>
      <c r="FC31" s="25">
        <v>160316</v>
      </c>
      <c r="FD31" s="25">
        <v>50146</v>
      </c>
      <c r="FE31" s="59">
        <v>0.76173370964829756</v>
      </c>
      <c r="FF31" s="25">
        <v>179869</v>
      </c>
      <c r="FG31" s="25">
        <v>85659</v>
      </c>
      <c r="FH31" s="25">
        <v>74032</v>
      </c>
      <c r="FI31" s="25">
        <v>20178</v>
      </c>
      <c r="FJ31" s="23">
        <f t="shared" si="45"/>
        <v>0.11218164330707348</v>
      </c>
      <c r="FK31" s="23">
        <f t="shared" si="46"/>
        <v>0.41158843380460225</v>
      </c>
      <c r="FL31" s="36">
        <f t="shared" si="47"/>
        <v>4.245168004757657</v>
      </c>
      <c r="FM31" s="25">
        <v>88258</v>
      </c>
      <c r="FN31" s="25">
        <v>41684</v>
      </c>
      <c r="FO31" s="17">
        <f t="shared" si="48"/>
        <v>0.47229712887217024</v>
      </c>
      <c r="FP31" s="25">
        <v>36285</v>
      </c>
      <c r="FQ31" s="17">
        <f t="shared" si="49"/>
        <v>0.41112420403816086</v>
      </c>
      <c r="FR31" s="25">
        <v>10289</v>
      </c>
      <c r="FS31" s="17">
        <f t="shared" si="50"/>
        <v>0.11657866708966892</v>
      </c>
      <c r="FT31" s="25">
        <v>91611</v>
      </c>
      <c r="FU31" s="25">
        <v>43975</v>
      </c>
      <c r="FV31" s="25">
        <v>37747</v>
      </c>
      <c r="FW31" s="17">
        <f t="shared" si="51"/>
        <v>0.10794555238999684</v>
      </c>
      <c r="FX31" s="17">
        <f t="shared" si="52"/>
        <v>0.41203567257207102</v>
      </c>
      <c r="FY31" s="25">
        <v>9889</v>
      </c>
      <c r="FZ31" s="25">
        <v>211677</v>
      </c>
      <c r="GA31" s="25">
        <v>56373</v>
      </c>
      <c r="GB31" s="25">
        <v>84052</v>
      </c>
      <c r="GC31" s="25">
        <v>35796</v>
      </c>
      <c r="GD31" s="25">
        <v>18260</v>
      </c>
      <c r="GE31" s="18">
        <v>473</v>
      </c>
      <c r="GF31" s="25">
        <v>12540</v>
      </c>
      <c r="GG31" s="18">
        <v>938</v>
      </c>
      <c r="GH31" s="18">
        <v>239</v>
      </c>
      <c r="GI31" s="18">
        <v>3006</v>
      </c>
      <c r="GJ31" s="10">
        <f t="shared" si="53"/>
        <v>56373</v>
      </c>
      <c r="GK31" s="10">
        <f t="shared" si="178"/>
        <v>155304</v>
      </c>
      <c r="GL31" s="10">
        <f t="shared" si="179"/>
        <v>71252</v>
      </c>
      <c r="GM31" s="10">
        <f t="shared" si="56"/>
        <v>140425</v>
      </c>
      <c r="GN31" s="10">
        <f t="shared" si="180"/>
        <v>35456</v>
      </c>
      <c r="GO31" s="17">
        <f t="shared" si="58"/>
        <v>0.2663161325982511</v>
      </c>
      <c r="GP31" s="17">
        <f t="shared" si="59"/>
        <v>0.73368386740174885</v>
      </c>
      <c r="GQ31" s="17">
        <f t="shared" si="60"/>
        <v>0.33660718925532768</v>
      </c>
      <c r="GR31" s="17">
        <f t="shared" si="61"/>
        <v>0.167500484228329</v>
      </c>
      <c r="GS31" s="17">
        <f t="shared" si="62"/>
        <v>0.53514552832853823</v>
      </c>
      <c r="GT31" s="25">
        <v>97545</v>
      </c>
      <c r="GU31" s="25">
        <v>21962</v>
      </c>
      <c r="GV31" s="25">
        <v>37893</v>
      </c>
      <c r="GW31" s="25">
        <v>19460</v>
      </c>
      <c r="GX31" s="25">
        <v>9879</v>
      </c>
      <c r="GY31" s="18">
        <v>349</v>
      </c>
      <c r="GZ31" s="25">
        <v>5368</v>
      </c>
      <c r="HA31" s="18">
        <v>307</v>
      </c>
      <c r="HB31" s="18">
        <v>177</v>
      </c>
      <c r="HC31" s="18">
        <v>2150</v>
      </c>
      <c r="HD31" s="23">
        <f t="shared" si="63"/>
        <v>0.22514736788149059</v>
      </c>
      <c r="HE31" s="23">
        <f t="shared" si="64"/>
        <v>0.77485263211850941</v>
      </c>
      <c r="HF31" s="23">
        <f t="shared" si="65"/>
        <v>0.38638577066994723</v>
      </c>
      <c r="HG31" s="23">
        <f t="shared" si="66"/>
        <v>0.18688810292685426</v>
      </c>
      <c r="HH31" s="25">
        <v>114132</v>
      </c>
      <c r="HI31" s="25">
        <v>34411</v>
      </c>
      <c r="HJ31" s="25">
        <v>46159</v>
      </c>
      <c r="HK31" s="25">
        <v>16336</v>
      </c>
      <c r="HL31" s="25">
        <v>8381</v>
      </c>
      <c r="HM31" s="18">
        <v>124</v>
      </c>
      <c r="HN31" s="25">
        <v>7172</v>
      </c>
      <c r="HO31" s="18">
        <v>631</v>
      </c>
      <c r="HP31" s="18">
        <v>62</v>
      </c>
      <c r="HQ31" s="18">
        <v>856</v>
      </c>
      <c r="HR31" s="23">
        <f t="shared" si="67"/>
        <v>0.30150176988048927</v>
      </c>
      <c r="HS31" s="23">
        <f t="shared" si="68"/>
        <v>0.69849823011951073</v>
      </c>
      <c r="HT31" s="80">
        <f t="shared" si="69"/>
        <v>0.29406301475484525</v>
      </c>
      <c r="HU31" s="27">
        <v>326967</v>
      </c>
      <c r="HV31" s="25">
        <v>11405</v>
      </c>
      <c r="HW31" s="25">
        <v>32262</v>
      </c>
      <c r="HX31" s="25">
        <v>4604</v>
      </c>
      <c r="HY31" s="25">
        <v>66389</v>
      </c>
      <c r="HZ31" s="25">
        <v>23401</v>
      </c>
      <c r="IA31" s="25">
        <v>13324</v>
      </c>
      <c r="IB31" s="18">
        <v>2632</v>
      </c>
      <c r="IC31" s="25">
        <v>56179</v>
      </c>
      <c r="ID31" s="25">
        <v>68931</v>
      </c>
      <c r="IE31" s="25">
        <v>19556</v>
      </c>
      <c r="IF31" s="25">
        <v>3289</v>
      </c>
      <c r="IG31" s="25">
        <v>24995</v>
      </c>
      <c r="IH31" s="17">
        <f t="shared" si="70"/>
        <v>0.28238935427734296</v>
      </c>
      <c r="II31" s="17">
        <f t="shared" si="71"/>
        <v>7.1569913783348163E-2</v>
      </c>
      <c r="IJ31" s="30">
        <f t="shared" si="72"/>
        <v>13.972351608905603</v>
      </c>
      <c r="IK31" s="17">
        <f t="shared" si="176"/>
        <v>0.19100036028853865</v>
      </c>
      <c r="IL31" s="25">
        <v>155780</v>
      </c>
      <c r="IM31" s="25">
        <v>6413</v>
      </c>
      <c r="IN31" s="25">
        <v>22870</v>
      </c>
      <c r="IO31" s="25">
        <v>3331</v>
      </c>
      <c r="IP31" s="25">
        <v>44723</v>
      </c>
      <c r="IQ31" s="25">
        <v>10064</v>
      </c>
      <c r="IR31" s="25">
        <v>9089</v>
      </c>
      <c r="IS31" s="18">
        <v>1764</v>
      </c>
      <c r="IT31" s="25">
        <v>27015</v>
      </c>
      <c r="IU31" s="25">
        <v>3217</v>
      </c>
      <c r="IV31" s="25">
        <v>8289</v>
      </c>
      <c r="IW31" s="25">
        <v>1717</v>
      </c>
      <c r="IX31" s="25">
        <v>17288</v>
      </c>
      <c r="IY31" s="17">
        <f t="shared" si="73"/>
        <v>0.61939915265117473</v>
      </c>
      <c r="IZ31" s="25">
        <v>171187</v>
      </c>
      <c r="JA31" s="25">
        <v>4992</v>
      </c>
      <c r="JB31" s="25">
        <v>9392</v>
      </c>
      <c r="JC31" s="25">
        <v>1273</v>
      </c>
      <c r="JD31" s="25">
        <v>21666</v>
      </c>
      <c r="JE31" s="25">
        <v>13337</v>
      </c>
      <c r="JF31" s="25">
        <v>4235</v>
      </c>
      <c r="JG31" s="18">
        <v>868</v>
      </c>
      <c r="JH31" s="25">
        <v>29164</v>
      </c>
      <c r="JI31" s="25">
        <v>65714</v>
      </c>
      <c r="JJ31" s="25">
        <v>11267</v>
      </c>
      <c r="JK31" s="25">
        <v>1572</v>
      </c>
      <c r="JL31" s="25">
        <v>7707</v>
      </c>
      <c r="JM31" s="80">
        <f t="shared" si="74"/>
        <v>0.32067271463370467</v>
      </c>
      <c r="JN31" s="27">
        <v>326967</v>
      </c>
      <c r="JO31" s="25">
        <v>195766</v>
      </c>
      <c r="JP31" s="18">
        <v>198</v>
      </c>
      <c r="JQ31" s="25">
        <v>3196</v>
      </c>
      <c r="JR31" s="25">
        <v>4745</v>
      </c>
      <c r="JS31" s="25">
        <v>1871</v>
      </c>
      <c r="JT31" s="25">
        <v>1926</v>
      </c>
      <c r="JU31" s="18">
        <v>13</v>
      </c>
      <c r="JV31" s="18">
        <v>143</v>
      </c>
      <c r="JW31" s="25">
        <v>119109</v>
      </c>
      <c r="JX31" s="17">
        <f t="shared" si="75"/>
        <v>0.36428446907486078</v>
      </c>
      <c r="JY31" s="17">
        <f t="shared" si="76"/>
        <v>0.63571553092513922</v>
      </c>
      <c r="JZ31" s="25">
        <v>62357</v>
      </c>
      <c r="KA31" s="25">
        <v>44861</v>
      </c>
      <c r="KB31" s="18">
        <v>20</v>
      </c>
      <c r="KC31" s="25">
        <v>395</v>
      </c>
      <c r="KD31" s="25">
        <v>1414</v>
      </c>
      <c r="KE31" s="25">
        <v>409</v>
      </c>
      <c r="KF31" s="25">
        <v>342</v>
      </c>
      <c r="KG31" s="18">
        <v>2</v>
      </c>
      <c r="KH31" s="18">
        <v>50</v>
      </c>
      <c r="KI31" s="25">
        <v>14864</v>
      </c>
      <c r="KJ31" s="17">
        <f t="shared" si="77"/>
        <v>0.23836938916240358</v>
      </c>
      <c r="KK31" s="25">
        <v>264610</v>
      </c>
      <c r="KL31" s="25">
        <v>150905</v>
      </c>
      <c r="KM31" s="18">
        <v>178</v>
      </c>
      <c r="KN31" s="25">
        <v>2801</v>
      </c>
      <c r="KO31" s="25">
        <v>3331</v>
      </c>
      <c r="KP31" s="25">
        <v>1462</v>
      </c>
      <c r="KQ31" s="25">
        <v>1584</v>
      </c>
      <c r="KR31" s="18">
        <v>11</v>
      </c>
      <c r="KS31" s="18">
        <v>93</v>
      </c>
      <c r="KT31" s="25">
        <v>104245</v>
      </c>
      <c r="KU31" s="69">
        <f t="shared" si="78"/>
        <v>0.39395714447677715</v>
      </c>
      <c r="KV31" s="27">
        <v>421575</v>
      </c>
      <c r="KW31" s="25">
        <v>391431</v>
      </c>
      <c r="KX31" s="25">
        <v>30144</v>
      </c>
      <c r="KY31" s="59">
        <v>7.150329122931863E-2</v>
      </c>
      <c r="KZ31" s="25">
        <v>18477</v>
      </c>
      <c r="LA31" s="25">
        <v>7816</v>
      </c>
      <c r="LB31" s="25">
        <v>11074</v>
      </c>
      <c r="LC31" s="25">
        <v>11883</v>
      </c>
      <c r="LD31" s="25">
        <v>203910</v>
      </c>
      <c r="LE31" s="25">
        <v>190718</v>
      </c>
      <c r="LF31" s="25">
        <v>13192</v>
      </c>
      <c r="LG31" s="59">
        <v>6.4695208670491888E-2</v>
      </c>
      <c r="LH31" s="25">
        <v>217665</v>
      </c>
      <c r="LI31" s="25">
        <v>200713</v>
      </c>
      <c r="LJ31" s="25">
        <v>16952</v>
      </c>
      <c r="LK31" s="35">
        <v>7.7881147635127379E-2</v>
      </c>
      <c r="LL31" s="27">
        <v>89197</v>
      </c>
      <c r="LM31" s="25">
        <v>1756</v>
      </c>
      <c r="LN31" s="25">
        <v>64809</v>
      </c>
      <c r="LO31" s="25">
        <v>3814</v>
      </c>
      <c r="LP31" s="18">
        <v>422</v>
      </c>
      <c r="LQ31" s="18">
        <v>781</v>
      </c>
      <c r="LR31" s="25">
        <v>17615</v>
      </c>
      <c r="LS31" s="23">
        <f t="shared" si="79"/>
        <v>0.19748422032131124</v>
      </c>
      <c r="LT31" s="23">
        <f t="shared" si="80"/>
        <v>0.80251577967868881</v>
      </c>
      <c r="LU31" s="17">
        <f t="shared" si="81"/>
        <v>0.74626949336861104</v>
      </c>
      <c r="LV31" s="25">
        <v>89197</v>
      </c>
      <c r="LW31" s="18">
        <v>299</v>
      </c>
      <c r="LX31" s="25">
        <v>4952</v>
      </c>
      <c r="LY31" s="25">
        <v>49114</v>
      </c>
      <c r="LZ31" s="25">
        <v>12514</v>
      </c>
      <c r="MA31" s="25">
        <v>1068</v>
      </c>
      <c r="MB31" s="25">
        <v>6417</v>
      </c>
      <c r="MC31" s="18">
        <v>64</v>
      </c>
      <c r="MD31" s="25">
        <v>11782</v>
      </c>
      <c r="ME31" s="25">
        <v>1002</v>
      </c>
      <c r="MF31" s="25">
        <v>1985</v>
      </c>
      <c r="MG31" s="17">
        <f t="shared" si="82"/>
        <v>8.4632891240736793E-2</v>
      </c>
      <c r="MH31" s="17">
        <f t="shared" si="83"/>
        <v>0.74158323710438689</v>
      </c>
      <c r="MI31" s="25">
        <v>89197</v>
      </c>
      <c r="MJ31" s="25">
        <v>2058</v>
      </c>
      <c r="MK31" s="25">
        <v>11182</v>
      </c>
      <c r="ML31" s="25">
        <v>49407</v>
      </c>
      <c r="MM31" s="25">
        <v>12611</v>
      </c>
      <c r="MN31" s="25">
        <v>1413</v>
      </c>
      <c r="MO31" s="25">
        <v>9265</v>
      </c>
      <c r="MP31" s="18">
        <v>116</v>
      </c>
      <c r="MQ31" s="18">
        <v>109</v>
      </c>
      <c r="MR31" s="18">
        <v>944</v>
      </c>
      <c r="MS31" s="25">
        <v>2092</v>
      </c>
      <c r="MT31" s="17">
        <f t="shared" si="84"/>
        <v>0.70486675560837253</v>
      </c>
      <c r="MU31" s="69">
        <f t="shared" si="85"/>
        <v>0.74392636523649891</v>
      </c>
      <c r="MV31" s="27">
        <v>89197</v>
      </c>
      <c r="MW31" s="25">
        <v>34033</v>
      </c>
      <c r="MX31" s="25">
        <v>3800</v>
      </c>
      <c r="MY31" s="25">
        <v>40021</v>
      </c>
      <c r="MZ31" s="25">
        <v>1022</v>
      </c>
      <c r="NA31" s="25">
        <v>5065</v>
      </c>
      <c r="NB31" s="25">
        <v>1357</v>
      </c>
      <c r="NC31" s="25">
        <v>3688</v>
      </c>
      <c r="ND31" s="18">
        <v>211</v>
      </c>
      <c r="NE31" s="17">
        <f t="shared" si="86"/>
        <v>0.38154870679507158</v>
      </c>
      <c r="NF31" s="10">
        <f t="shared" si="87"/>
        <v>154850.7795553662</v>
      </c>
      <c r="NG31" s="17">
        <f t="shared" si="88"/>
        <v>0.47967980985907599</v>
      </c>
      <c r="NH31" s="25">
        <v>89197</v>
      </c>
      <c r="NI31" s="25">
        <v>19713</v>
      </c>
      <c r="NJ31" s="18">
        <v>160</v>
      </c>
      <c r="NK31" s="18">
        <v>132</v>
      </c>
      <c r="NL31" s="18">
        <v>429</v>
      </c>
      <c r="NM31" s="25">
        <v>60017</v>
      </c>
      <c r="NN31" s="25">
        <v>8393</v>
      </c>
      <c r="NO31" s="18">
        <v>239</v>
      </c>
      <c r="NP31" s="18">
        <v>1</v>
      </c>
      <c r="NQ31" s="32">
        <v>113</v>
      </c>
      <c r="NR31" s="27">
        <v>89197</v>
      </c>
      <c r="NS31" s="37">
        <f t="shared" si="89"/>
        <v>1.2636635761292421</v>
      </c>
      <c r="NT31" s="37">
        <f t="shared" si="90"/>
        <v>0.34098271117898621</v>
      </c>
      <c r="NU31" s="37">
        <f t="shared" si="91"/>
        <v>0.79134986470301194</v>
      </c>
      <c r="NV31" s="17">
        <f t="shared" si="92"/>
        <v>0.16069247252642793</v>
      </c>
      <c r="NW31" s="10">
        <f t="shared" si="93"/>
        <v>38099</v>
      </c>
      <c r="NX31" s="17">
        <f t="shared" si="94"/>
        <v>0.42713319954706996</v>
      </c>
      <c r="NY31" s="19">
        <f t="shared" si="95"/>
        <v>0.68660455225359984</v>
      </c>
      <c r="NZ31" s="25">
        <v>23343</v>
      </c>
      <c r="OA31" s="25">
        <v>51098</v>
      </c>
      <c r="OB31" s="25">
        <v>4020</v>
      </c>
      <c r="OC31" s="25">
        <v>27009</v>
      </c>
      <c r="OD31" s="25">
        <v>3105</v>
      </c>
      <c r="OE31" s="25">
        <v>4140</v>
      </c>
      <c r="OF31" s="17">
        <f t="shared" si="96"/>
        <v>0.3028016637330852</v>
      </c>
      <c r="OG31" s="17">
        <f t="shared" si="97"/>
        <v>0.26170162673632519</v>
      </c>
      <c r="OH31" s="17">
        <f t="shared" si="98"/>
        <v>0.57286680045293004</v>
      </c>
      <c r="OI31" s="69">
        <f t="shared" si="99"/>
        <v>4.641411706671749E-2</v>
      </c>
      <c r="OJ31" s="27">
        <v>89197</v>
      </c>
      <c r="OK31" s="25">
        <v>4281</v>
      </c>
      <c r="OL31" s="25">
        <v>39382</v>
      </c>
      <c r="OM31" s="25">
        <v>42304</v>
      </c>
      <c r="ON31" s="25">
        <v>4331</v>
      </c>
      <c r="OO31" s="25">
        <v>3935</v>
      </c>
      <c r="OP31" s="25">
        <v>2966</v>
      </c>
      <c r="OQ31" s="25">
        <v>11963</v>
      </c>
      <c r="OR31" s="69">
        <f t="shared" si="100"/>
        <v>0.57131966321737282</v>
      </c>
      <c r="OS31" s="85">
        <v>184835</v>
      </c>
      <c r="OT31" s="22">
        <v>184835</v>
      </c>
      <c r="OU31" s="38">
        <f t="shared" si="101"/>
        <v>0.82411874336772462</v>
      </c>
      <c r="OV31" s="39">
        <v>0.7520238591175914</v>
      </c>
      <c r="OW31" s="22">
        <v>13900033</v>
      </c>
      <c r="OX31" s="36">
        <f t="shared" si="102"/>
        <v>568761550.29400003</v>
      </c>
      <c r="OY31" s="36">
        <f t="shared" si="103"/>
        <v>12523381.074215414</v>
      </c>
      <c r="OZ31" s="22">
        <v>220</v>
      </c>
      <c r="PA31" s="22">
        <v>220</v>
      </c>
      <c r="PB31" s="38">
        <f t="shared" si="104"/>
        <v>9.8090796408093384E-4</v>
      </c>
      <c r="PC31" s="39">
        <v>0.7525909090909092</v>
      </c>
      <c r="PD31" s="22">
        <v>16557</v>
      </c>
      <c r="PE31" s="40">
        <f t="shared" si="105"/>
        <v>677479.326</v>
      </c>
      <c r="PF31" s="36">
        <f t="shared" si="106"/>
        <v>67574.512858906135</v>
      </c>
      <c r="PG31" s="22">
        <v>6510</v>
      </c>
      <c r="PH31" s="22">
        <v>6510</v>
      </c>
      <c r="PI31" s="38">
        <f t="shared" si="107"/>
        <v>2.9025958391667633E-2</v>
      </c>
      <c r="PJ31" s="39">
        <v>0.15933333333333333</v>
      </c>
      <c r="PK31" s="22">
        <v>103726</v>
      </c>
      <c r="PL31" s="41">
        <f t="shared" si="108"/>
        <v>4244260.4680000003</v>
      </c>
      <c r="PM31" s="36">
        <f t="shared" si="109"/>
        <v>532170.53479290183</v>
      </c>
      <c r="PN31" s="22">
        <v>18674</v>
      </c>
      <c r="PO31" s="22">
        <v>18674</v>
      </c>
      <c r="PP31" s="38">
        <f t="shared" si="110"/>
        <v>8.3261251460215263E-2</v>
      </c>
      <c r="PQ31" s="39">
        <v>0.7715417157545249</v>
      </c>
      <c r="PR31" s="22">
        <v>1440777</v>
      </c>
      <c r="PS31" s="41">
        <f t="shared" si="111"/>
        <v>58953713.285999998</v>
      </c>
      <c r="PT31" s="36">
        <f t="shared" si="112"/>
        <v>2448504.07721414</v>
      </c>
      <c r="PU31" s="22">
        <v>1065</v>
      </c>
      <c r="PV31" s="22">
        <v>1065</v>
      </c>
      <c r="PW31" s="38">
        <f t="shared" si="113"/>
        <v>4.7484862806645208E-3</v>
      </c>
      <c r="PX31" s="39">
        <v>0.26014084507042251</v>
      </c>
      <c r="PY31" s="22">
        <v>27705</v>
      </c>
      <c r="PZ31" s="36">
        <f t="shared" si="114"/>
        <v>162483.5596204043</v>
      </c>
      <c r="QA31" s="22"/>
      <c r="QB31" s="22"/>
      <c r="QC31" s="39">
        <v>0</v>
      </c>
      <c r="QD31" s="22"/>
      <c r="QE31" s="22">
        <f t="shared" si="115"/>
        <v>0</v>
      </c>
      <c r="QF31" s="22"/>
      <c r="QG31" s="22">
        <v>1385</v>
      </c>
      <c r="QH31" s="22">
        <v>1385</v>
      </c>
      <c r="QI31" s="38">
        <f t="shared" si="116"/>
        <v>6.1752615011458787E-3</v>
      </c>
      <c r="QJ31" s="39">
        <v>0.26499638989169677</v>
      </c>
      <c r="QK31" s="22">
        <v>36702</v>
      </c>
      <c r="QL31" s="42">
        <f t="shared" si="117"/>
        <v>66.0159006498195</v>
      </c>
      <c r="QM31" s="22">
        <f t="shared" si="118"/>
        <v>11593</v>
      </c>
      <c r="QN31" s="22">
        <v>10576</v>
      </c>
      <c r="QO31" s="22">
        <v>10576</v>
      </c>
      <c r="QP31" s="38">
        <f t="shared" si="119"/>
        <v>4.7154921036908888E-2</v>
      </c>
      <c r="QQ31" s="39">
        <v>0.17936270801815432</v>
      </c>
      <c r="QR31" s="22">
        <v>189694</v>
      </c>
      <c r="QS31" s="36">
        <f t="shared" si="120"/>
        <v>2486657.8984642155</v>
      </c>
      <c r="QT31" s="22">
        <v>45</v>
      </c>
      <c r="QU31" s="22">
        <v>45</v>
      </c>
      <c r="QV31" s="38">
        <f t="shared" si="121"/>
        <v>2.00640265380191E-4</v>
      </c>
      <c r="QW31" s="39">
        <v>0.158</v>
      </c>
      <c r="QX31" s="22">
        <v>711</v>
      </c>
      <c r="QY31" s="36">
        <f t="shared" si="122"/>
        <v>10580.522449970662</v>
      </c>
      <c r="QZ31" s="22">
        <v>972</v>
      </c>
      <c r="RA31" s="22">
        <v>972</v>
      </c>
      <c r="RB31" s="38">
        <f t="shared" si="123"/>
        <v>4.333829732212126E-3</v>
      </c>
      <c r="RC31" s="39">
        <v>0.15042181069958846</v>
      </c>
      <c r="RD31" s="22">
        <v>14621</v>
      </c>
      <c r="RE31" s="36">
        <f t="shared" si="124"/>
        <v>105025.79874951944</v>
      </c>
      <c r="RF31" s="10">
        <f t="shared" si="125"/>
        <v>224282</v>
      </c>
      <c r="RG31" s="10">
        <f t="shared" si="126"/>
        <v>224282</v>
      </c>
      <c r="RH31" s="17">
        <f t="shared" si="127"/>
        <v>0.28846077171700024</v>
      </c>
      <c r="RI31" s="17">
        <f t="shared" si="128"/>
        <v>6.5903918186310251E-3</v>
      </c>
      <c r="RJ31" s="17">
        <f t="shared" si="129"/>
        <v>0.68297763067536565</v>
      </c>
      <c r="RK31" s="17">
        <f t="shared" si="130"/>
        <v>3.685257233083849E-3</v>
      </c>
      <c r="RL31" s="17">
        <f t="shared" si="131"/>
        <v>0.13353211113233279</v>
      </c>
      <c r="RM31" s="17">
        <f t="shared" si="132"/>
        <v>8.8612361083323203E-3</v>
      </c>
      <c r="RN31" s="17">
        <f t="shared" si="133"/>
        <v>0.13561287560673177</v>
      </c>
      <c r="RO31" s="17">
        <f t="shared" si="134"/>
        <v>5.770215017306099E-4</v>
      </c>
      <c r="RP31" s="17">
        <f t="shared" si="135"/>
        <v>5.727708097729386E-3</v>
      </c>
      <c r="RQ31" s="17">
        <f t="shared" si="136"/>
        <v>3.6002564439682486E-6</v>
      </c>
      <c r="RR31" s="36">
        <f t="shared" si="137"/>
        <v>18336443.994266123</v>
      </c>
      <c r="RS31" s="36">
        <f t="shared" si="138"/>
        <v>43.495093386149847</v>
      </c>
      <c r="RT31" s="10">
        <f t="shared" si="139"/>
        <v>0</v>
      </c>
      <c r="RU31" s="17">
        <f t="shared" si="140"/>
        <v>0</v>
      </c>
      <c r="RV31" s="37">
        <f t="shared" si="141"/>
        <v>1.8796648861700895</v>
      </c>
      <c r="RW31" s="36">
        <f t="shared" si="142"/>
        <v>0.53200972543438296</v>
      </c>
      <c r="RX31" s="85">
        <v>0.37291400000000002</v>
      </c>
      <c r="RY31" s="93">
        <v>243</v>
      </c>
      <c r="RZ31" s="43" t="b">
        <v>0</v>
      </c>
      <c r="SA31" s="18" t="b">
        <v>0</v>
      </c>
      <c r="SB31" s="18" t="b">
        <v>1</v>
      </c>
      <c r="SC31" s="18" t="b">
        <v>1</v>
      </c>
      <c r="SD31" s="18" t="b">
        <v>1</v>
      </c>
      <c r="SE31" s="32" t="b">
        <v>1</v>
      </c>
      <c r="SF31" s="43" t="b">
        <v>1</v>
      </c>
      <c r="SG31" s="18" t="b">
        <v>1</v>
      </c>
      <c r="SH31" s="18">
        <v>1</v>
      </c>
      <c r="SI31" s="18"/>
      <c r="SJ31" s="22"/>
      <c r="SK31" s="22"/>
      <c r="SL31" s="22">
        <v>1</v>
      </c>
      <c r="SM31" s="22">
        <v>0</v>
      </c>
      <c r="SN31" s="18"/>
      <c r="SO31" s="18"/>
      <c r="SP31" s="18"/>
      <c r="SQ31" s="17">
        <f t="shared" si="143"/>
        <v>0</v>
      </c>
      <c r="SR31" s="17">
        <f t="shared" si="144"/>
        <v>2.4875621890547263E-3</v>
      </c>
      <c r="SS31" s="17">
        <f t="shared" si="145"/>
        <v>0</v>
      </c>
      <c r="ST31" s="17">
        <f t="shared" si="146"/>
        <v>0</v>
      </c>
      <c r="SU31" s="17">
        <f t="shared" si="147"/>
        <v>0</v>
      </c>
      <c r="SV31" s="17">
        <f t="shared" si="181"/>
        <v>0</v>
      </c>
      <c r="SW31" s="17">
        <f t="shared" si="149"/>
        <v>0</v>
      </c>
      <c r="SX31" s="17">
        <f t="shared" si="150"/>
        <v>2.0833333333333332E-2</v>
      </c>
      <c r="SY31" s="17">
        <f t="shared" si="151"/>
        <v>0</v>
      </c>
      <c r="SZ31" s="17">
        <f t="shared" si="152"/>
        <v>6.2189054726368158E-4</v>
      </c>
      <c r="TA31" s="17">
        <f t="shared" si="153"/>
        <v>5.208333333333333E-3</v>
      </c>
      <c r="TB31" s="24">
        <f t="shared" si="154"/>
        <v>192</v>
      </c>
      <c r="TC31" s="69">
        <f t="shared" si="155"/>
        <v>0.30967741935483872</v>
      </c>
      <c r="TD31" s="17">
        <f t="shared" si="177"/>
        <v>8.4005376344086021E-6</v>
      </c>
      <c r="TE31" s="95">
        <v>321</v>
      </c>
      <c r="TF31" s="71"/>
      <c r="TG31" s="71">
        <v>1</v>
      </c>
      <c r="TH31" s="71">
        <v>57</v>
      </c>
      <c r="TI31" s="71"/>
      <c r="TJ31" s="71">
        <v>1</v>
      </c>
      <c r="TK31" s="71">
        <v>181</v>
      </c>
      <c r="TL31" s="71"/>
      <c r="TM31" s="71">
        <v>114</v>
      </c>
      <c r="TN31" s="71"/>
      <c r="TO31" s="71">
        <v>111</v>
      </c>
      <c r="TP31" s="71">
        <v>2</v>
      </c>
      <c r="TQ31" s="71">
        <v>204</v>
      </c>
      <c r="TR31" s="72">
        <v>18</v>
      </c>
      <c r="TS31" s="72"/>
      <c r="TT31" s="72">
        <v>1</v>
      </c>
      <c r="TU31" s="72">
        <v>36</v>
      </c>
      <c r="TV31" s="72">
        <v>53</v>
      </c>
      <c r="TW31" s="72"/>
      <c r="TX31" s="72">
        <v>3</v>
      </c>
      <c r="TY31" s="72">
        <v>24</v>
      </c>
      <c r="TZ31" s="72">
        <v>754</v>
      </c>
      <c r="UA31" s="72"/>
      <c r="UB31" s="72">
        <v>47</v>
      </c>
      <c r="UC31" s="72">
        <v>2</v>
      </c>
      <c r="UD31" s="72">
        <v>16</v>
      </c>
      <c r="UE31" s="72">
        <v>2</v>
      </c>
      <c r="UF31" s="72">
        <v>4</v>
      </c>
      <c r="UG31" s="72">
        <v>129</v>
      </c>
      <c r="UH31" s="72">
        <v>4</v>
      </c>
      <c r="UI31" s="72">
        <v>71</v>
      </c>
      <c r="UJ31" s="73">
        <v>19</v>
      </c>
      <c r="UK31" s="73"/>
      <c r="UL31" s="73">
        <v>1</v>
      </c>
      <c r="UM31" s="73">
        <v>65</v>
      </c>
      <c r="UN31" s="73">
        <v>95</v>
      </c>
      <c r="UO31" s="73"/>
      <c r="UP31" s="73">
        <v>6</v>
      </c>
      <c r="UQ31" s="73">
        <v>44</v>
      </c>
      <c r="UR31" s="73">
        <v>896</v>
      </c>
      <c r="US31" s="73">
        <v>86</v>
      </c>
      <c r="UT31" s="73">
        <v>5</v>
      </c>
      <c r="UU31" s="73">
        <v>16</v>
      </c>
      <c r="UV31" s="73">
        <v>2</v>
      </c>
      <c r="UW31" s="73">
        <v>4</v>
      </c>
      <c r="UX31" s="73"/>
      <c r="UY31" s="73">
        <v>123</v>
      </c>
      <c r="UZ31" s="73">
        <v>3</v>
      </c>
      <c r="VA31" s="73">
        <v>92</v>
      </c>
      <c r="VB31" s="73">
        <v>41</v>
      </c>
      <c r="VC31" s="73"/>
      <c r="VD31" s="73">
        <v>1</v>
      </c>
      <c r="VE31" s="73">
        <v>70</v>
      </c>
      <c r="VF31" s="73">
        <v>97</v>
      </c>
      <c r="VG31" s="73">
        <v>10</v>
      </c>
      <c r="VH31" s="73">
        <v>8</v>
      </c>
      <c r="VI31" s="73">
        <v>44</v>
      </c>
      <c r="VJ31" s="73">
        <v>948</v>
      </c>
      <c r="VK31" s="73">
        <v>94</v>
      </c>
      <c r="VL31" s="73">
        <v>9</v>
      </c>
      <c r="VM31" s="73"/>
      <c r="VN31" s="73">
        <v>3</v>
      </c>
      <c r="VO31" s="73">
        <v>7</v>
      </c>
      <c r="VP31" s="73">
        <v>573</v>
      </c>
      <c r="VQ31" s="73">
        <v>3</v>
      </c>
      <c r="VR31" s="73">
        <v>89</v>
      </c>
      <c r="VS31" s="73">
        <v>69</v>
      </c>
      <c r="VT31" s="73"/>
      <c r="VU31" s="73"/>
      <c r="VV31" s="73">
        <v>117</v>
      </c>
      <c r="VW31" s="73">
        <v>129</v>
      </c>
      <c r="VX31" s="73">
        <v>10</v>
      </c>
      <c r="VY31" s="73">
        <v>8</v>
      </c>
      <c r="VZ31" s="73">
        <v>38</v>
      </c>
      <c r="WA31" s="73">
        <v>872</v>
      </c>
      <c r="WB31" s="73">
        <v>2</v>
      </c>
      <c r="WC31" s="73">
        <v>46</v>
      </c>
      <c r="WD31" s="73">
        <v>28</v>
      </c>
      <c r="WE31" s="73">
        <v>1</v>
      </c>
      <c r="WF31" s="73">
        <v>7</v>
      </c>
      <c r="WG31" s="73"/>
      <c r="WH31" s="73">
        <v>2</v>
      </c>
      <c r="WI31" s="73">
        <v>19</v>
      </c>
      <c r="WJ31" s="73">
        <v>598</v>
      </c>
      <c r="WK31" s="73"/>
      <c r="WL31" s="73">
        <v>1</v>
      </c>
      <c r="WM31" s="73"/>
      <c r="WN31" s="73">
        <v>36</v>
      </c>
      <c r="WO31" s="22">
        <f t="shared" si="156"/>
        <v>468</v>
      </c>
      <c r="WP31" s="22">
        <f t="shared" si="157"/>
        <v>0</v>
      </c>
      <c r="WQ31" s="22">
        <f t="shared" si="158"/>
        <v>3</v>
      </c>
      <c r="WR31" s="22">
        <f t="shared" si="159"/>
        <v>289</v>
      </c>
      <c r="WS31" s="22">
        <f t="shared" si="160"/>
        <v>431</v>
      </c>
      <c r="WT31" s="22">
        <f t="shared" si="161"/>
        <v>10</v>
      </c>
      <c r="WU31" s="22">
        <f t="shared" si="162"/>
        <v>26</v>
      </c>
      <c r="WV31" s="22">
        <f t="shared" si="163"/>
        <v>112</v>
      </c>
      <c r="WW31" s="22">
        <f t="shared" si="164"/>
        <v>3651</v>
      </c>
      <c r="WX31" s="22">
        <f t="shared" si="165"/>
        <v>0</v>
      </c>
      <c r="WY31" s="22">
        <f t="shared" si="166"/>
        <v>389</v>
      </c>
      <c r="WZ31" s="22">
        <f t="shared" si="167"/>
        <v>16</v>
      </c>
      <c r="XA31" s="22">
        <f t="shared" si="168"/>
        <v>32</v>
      </c>
      <c r="XB31" s="22">
        <f t="shared" si="169"/>
        <v>14</v>
      </c>
      <c r="XC31" s="22">
        <f t="shared" si="170"/>
        <v>15</v>
      </c>
      <c r="XD31" s="22">
        <f t="shared" si="171"/>
        <v>0</v>
      </c>
      <c r="XE31" s="22">
        <f t="shared" si="172"/>
        <v>1535</v>
      </c>
      <c r="XF31" s="22">
        <f t="shared" si="173"/>
        <v>12</v>
      </c>
      <c r="XG31" s="93">
        <f t="shared" si="174"/>
        <v>492</v>
      </c>
    </row>
    <row r="32" spans="1:631" ht="17.100000000000001" customHeight="1" x14ac:dyDescent="0.2">
      <c r="A32" s="101"/>
      <c r="B32" s="27" t="s">
        <v>67</v>
      </c>
      <c r="C32" s="535" t="s">
        <v>68</v>
      </c>
      <c r="D32" s="25" t="s">
        <v>69</v>
      </c>
      <c r="E32" s="535" t="s">
        <v>70</v>
      </c>
      <c r="F32" s="25" t="s">
        <v>72</v>
      </c>
      <c r="G32" s="535" t="s">
        <v>73</v>
      </c>
      <c r="H32" s="25">
        <v>72</v>
      </c>
      <c r="I32" s="28">
        <v>13</v>
      </c>
      <c r="J32" s="17">
        <f t="shared" si="0"/>
        <v>0.61407191265060246</v>
      </c>
      <c r="K32" s="17">
        <f t="shared" si="1"/>
        <v>0.32317394578313252</v>
      </c>
      <c r="L32" s="17">
        <f t="shared" si="2"/>
        <v>0.1032258064516129</v>
      </c>
      <c r="M32" s="17">
        <f t="shared" si="3"/>
        <v>0.14984258812319923</v>
      </c>
      <c r="N32" s="17">
        <f t="shared" si="4"/>
        <v>0.16051062467485694</v>
      </c>
      <c r="O32" s="17">
        <f t="shared" si="5"/>
        <v>8.4318524096385544E-2</v>
      </c>
      <c r="P32" s="17">
        <f t="shared" si="6"/>
        <v>0.52494715974152406</v>
      </c>
      <c r="Q32" s="17">
        <f t="shared" si="7"/>
        <v>0.30733325227306507</v>
      </c>
      <c r="R32" s="69">
        <f t="shared" si="8"/>
        <v>0.51975605161533389</v>
      </c>
      <c r="S32" s="422">
        <f t="shared" si="9"/>
        <v>0.30968665171219029</v>
      </c>
      <c r="T32" s="17">
        <f t="shared" si="175"/>
        <v>0.69031334828780966</v>
      </c>
      <c r="U32" s="10">
        <f t="shared" si="10"/>
        <v>183542.5839828077</v>
      </c>
      <c r="V32" s="32">
        <v>1</v>
      </c>
      <c r="W32" s="550">
        <f t="shared" si="11"/>
        <v>-0.89677419354838706</v>
      </c>
      <c r="X32" s="550">
        <f t="shared" si="12"/>
        <v>0.19857554060107918</v>
      </c>
      <c r="Y32" s="550">
        <f t="shared" si="13"/>
        <v>0.80142445939892082</v>
      </c>
      <c r="Z32" s="551">
        <f t="shared" si="14"/>
        <v>213085.13953836326</v>
      </c>
      <c r="AA32" s="426">
        <f t="shared" si="15"/>
        <v>6.0613126826461264E-2</v>
      </c>
      <c r="AB32" s="59">
        <f t="shared" si="16"/>
        <v>0.55322269638059107</v>
      </c>
      <c r="AC32" s="59">
        <f t="shared" si="17"/>
        <v>0.54601624714874541</v>
      </c>
      <c r="AD32" s="59">
        <f t="shared" si="18"/>
        <v>0.16051062467485694</v>
      </c>
      <c r="AE32" s="59">
        <f t="shared" si="19"/>
        <v>0.69266674772693493</v>
      </c>
      <c r="AF32" s="59">
        <f t="shared" si="20"/>
        <v>0.41219879518072289</v>
      </c>
      <c r="AG32" s="59">
        <f t="shared" si="21"/>
        <v>0.14196159638554218</v>
      </c>
      <c r="AH32" s="59">
        <f t="shared" si="22"/>
        <v>8.4318524096385544E-2</v>
      </c>
      <c r="AI32" s="59">
        <f t="shared" si="23"/>
        <v>0.5716114457831325</v>
      </c>
      <c r="AJ32" s="59">
        <f t="shared" si="24"/>
        <v>0.65653237951807231</v>
      </c>
      <c r="AK32" s="59">
        <f t="shared" si="25"/>
        <v>0.47505284025847588</v>
      </c>
      <c r="AL32" s="35">
        <f t="shared" si="26"/>
        <v>0.1032258064516129</v>
      </c>
      <c r="AM32" s="27">
        <v>265883</v>
      </c>
      <c r="AN32" s="25">
        <v>129900</v>
      </c>
      <c r="AO32" s="25">
        <v>135983</v>
      </c>
      <c r="AP32" s="17">
        <f t="shared" si="27"/>
        <v>5.1641551774995161E-3</v>
      </c>
      <c r="AQ32" s="63">
        <v>95.526646713192093</v>
      </c>
      <c r="AR32" s="58">
        <v>4320.0495259500003</v>
      </c>
      <c r="AS32" s="24">
        <f t="shared" si="28"/>
        <v>61.546285153184904</v>
      </c>
      <c r="AT32" s="17">
        <f t="shared" si="29"/>
        <v>5.3151991185291771E-2</v>
      </c>
      <c r="AU32" s="25">
        <v>259345</v>
      </c>
      <c r="AV32" s="25">
        <v>124301</v>
      </c>
      <c r="AW32" s="25">
        <v>135044</v>
      </c>
      <c r="AX32" s="25">
        <v>6538</v>
      </c>
      <c r="AY32" s="25">
        <v>5599</v>
      </c>
      <c r="AZ32" s="18">
        <v>939</v>
      </c>
      <c r="BA32" s="25">
        <v>16116</v>
      </c>
      <c r="BB32" s="25">
        <v>7847</v>
      </c>
      <c r="BC32" s="25">
        <v>8269</v>
      </c>
      <c r="BD32" s="63">
        <v>94.896601765630678</v>
      </c>
      <c r="BE32" s="25">
        <v>249767</v>
      </c>
      <c r="BF32" s="25">
        <v>122053</v>
      </c>
      <c r="BG32" s="25">
        <v>127714</v>
      </c>
      <c r="BH32" s="63">
        <v>95.567439748187354</v>
      </c>
      <c r="BI32" s="17">
        <v>6.0613126826461264E-2</v>
      </c>
      <c r="BJ32" s="25">
        <v>102541</v>
      </c>
      <c r="BK32" s="25">
        <v>148038</v>
      </c>
      <c r="BL32" s="25">
        <v>15304</v>
      </c>
      <c r="BM32" s="17">
        <v>0.79604560991096873</v>
      </c>
      <c r="BN32" s="10">
        <f t="shared" si="30"/>
        <v>54228.005100041897</v>
      </c>
      <c r="BO32" s="29">
        <v>0.69266674772693493</v>
      </c>
      <c r="BP32" s="30">
        <f t="shared" si="31"/>
        <v>0.30733325227306507</v>
      </c>
      <c r="BQ32" s="31">
        <v>10.337886218403384</v>
      </c>
      <c r="BR32" s="25">
        <v>163342</v>
      </c>
      <c r="BS32" s="25">
        <v>41249</v>
      </c>
      <c r="BT32" s="25">
        <v>104114</v>
      </c>
      <c r="BU32" s="25">
        <v>14066</v>
      </c>
      <c r="BV32" s="18">
        <v>2249</v>
      </c>
      <c r="BW32" s="18">
        <v>1664</v>
      </c>
      <c r="BX32" s="25">
        <v>53120</v>
      </c>
      <c r="BY32" s="25">
        <v>37047</v>
      </c>
      <c r="BZ32" s="25">
        <v>16073</v>
      </c>
      <c r="CA32" s="59">
        <v>0.30257906626506026</v>
      </c>
      <c r="CB32" s="25">
        <v>259345</v>
      </c>
      <c r="CC32" s="25">
        <v>6538</v>
      </c>
      <c r="CD32" s="17">
        <f t="shared" si="32"/>
        <v>2.5209662804372555E-2</v>
      </c>
      <c r="CE32" s="25">
        <v>2712</v>
      </c>
      <c r="CF32" s="25">
        <v>5136</v>
      </c>
      <c r="CG32" s="25">
        <v>7829</v>
      </c>
      <c r="CH32" s="25">
        <v>9599</v>
      </c>
      <c r="CI32" s="25">
        <v>9045</v>
      </c>
      <c r="CJ32" s="25">
        <v>7270</v>
      </c>
      <c r="CK32" s="25">
        <v>4787</v>
      </c>
      <c r="CL32" s="25">
        <v>3350</v>
      </c>
      <c r="CM32" s="25">
        <v>3392</v>
      </c>
      <c r="CN32" s="26">
        <v>4.8822477409638552</v>
      </c>
      <c r="CO32" s="27">
        <v>53120</v>
      </c>
      <c r="CP32" s="34">
        <f t="shared" si="33"/>
        <v>5.0053275602409641</v>
      </c>
      <c r="CQ32" s="25">
        <v>564</v>
      </c>
      <c r="CR32" s="18">
        <v>980</v>
      </c>
      <c r="CS32" s="25">
        <v>2920</v>
      </c>
      <c r="CT32" s="25">
        <v>38478</v>
      </c>
      <c r="CU32" s="25">
        <v>8046</v>
      </c>
      <c r="CV32" s="25">
        <v>1482</v>
      </c>
      <c r="CW32" s="18">
        <v>480</v>
      </c>
      <c r="CX32" s="18">
        <v>170</v>
      </c>
      <c r="CY32" s="25">
        <v>53120</v>
      </c>
      <c r="CZ32" s="25">
        <v>50757</v>
      </c>
      <c r="DA32" s="18">
        <v>611</v>
      </c>
      <c r="DB32" s="18">
        <v>909</v>
      </c>
      <c r="DC32" s="18">
        <v>710</v>
      </c>
      <c r="DD32" s="18">
        <v>25</v>
      </c>
      <c r="DE32" s="18">
        <v>108</v>
      </c>
      <c r="DF32" s="25">
        <v>53120</v>
      </c>
      <c r="DG32" s="25">
        <v>21832</v>
      </c>
      <c r="DH32" s="18">
        <v>32</v>
      </c>
      <c r="DI32" s="18">
        <v>32</v>
      </c>
      <c r="DJ32" s="25">
        <v>30939</v>
      </c>
      <c r="DK32" s="18">
        <v>239</v>
      </c>
      <c r="DL32" s="18">
        <v>46</v>
      </c>
      <c r="DM32" s="25">
        <f t="shared" si="34"/>
        <v>106745.46460843373</v>
      </c>
      <c r="DN32" s="17">
        <f t="shared" si="35"/>
        <v>0.58243599397590362</v>
      </c>
      <c r="DO32" s="17">
        <f t="shared" si="36"/>
        <v>4.4992469879518073E-3</v>
      </c>
      <c r="DP32" s="23">
        <f t="shared" si="37"/>
        <v>0.41219879518072289</v>
      </c>
      <c r="DQ32" s="23">
        <f t="shared" si="38"/>
        <v>0.58780120481927711</v>
      </c>
      <c r="DR32" s="25">
        <v>53120</v>
      </c>
      <c r="DS32" s="25">
        <v>6001</v>
      </c>
      <c r="DT32" s="25">
        <v>9300</v>
      </c>
      <c r="DU32" s="18">
        <v>46</v>
      </c>
      <c r="DV32" s="25">
        <v>34663</v>
      </c>
      <c r="DW32" s="18">
        <v>72</v>
      </c>
      <c r="DX32" s="25">
        <v>2664</v>
      </c>
      <c r="DY32" s="18">
        <v>374</v>
      </c>
      <c r="DZ32" s="17">
        <f t="shared" si="39"/>
        <v>0.94145331325301207</v>
      </c>
      <c r="EA32" s="17">
        <f t="shared" si="40"/>
        <v>5.854668674698793E-2</v>
      </c>
      <c r="EB32" s="25">
        <v>53120</v>
      </c>
      <c r="EC32" s="25">
        <v>7430</v>
      </c>
      <c r="ED32" s="18">
        <v>111</v>
      </c>
      <c r="EE32" s="25">
        <v>43193</v>
      </c>
      <c r="EF32" s="17">
        <f t="shared" si="41"/>
        <v>0.81312123493975907</v>
      </c>
      <c r="EG32" s="25">
        <v>2045</v>
      </c>
      <c r="EH32" s="18">
        <v>341</v>
      </c>
      <c r="EI32" s="17">
        <f t="shared" si="42"/>
        <v>0.14196159638554218</v>
      </c>
      <c r="EJ32" s="17">
        <f t="shared" si="43"/>
        <v>3.8497740963855422E-2</v>
      </c>
      <c r="EK32" s="69">
        <f t="shared" si="44"/>
        <v>0.32317394578313252</v>
      </c>
      <c r="EL32" s="27">
        <v>158175</v>
      </c>
      <c r="EM32" s="25">
        <v>87506</v>
      </c>
      <c r="EN32" s="25">
        <v>70669</v>
      </c>
      <c r="EO32" s="59">
        <v>0.55322269638059107</v>
      </c>
      <c r="EP32" s="25">
        <v>73239</v>
      </c>
      <c r="EQ32" s="25">
        <v>43360</v>
      </c>
      <c r="ER32" s="25">
        <v>29879</v>
      </c>
      <c r="ES32" s="59">
        <v>0.59203429866601132</v>
      </c>
      <c r="ET32" s="25">
        <v>84936</v>
      </c>
      <c r="EU32" s="25">
        <v>44146</v>
      </c>
      <c r="EV32" s="25">
        <v>40790</v>
      </c>
      <c r="EW32" s="59">
        <v>0.51975605161533389</v>
      </c>
      <c r="EX32" s="25">
        <v>10266</v>
      </c>
      <c r="EY32" s="25">
        <v>8799</v>
      </c>
      <c r="EZ32" s="25">
        <v>1467</v>
      </c>
      <c r="FA32" s="59">
        <v>0.85710111046171833</v>
      </c>
      <c r="FB32" s="25">
        <v>147909</v>
      </c>
      <c r="FC32" s="25">
        <v>78707</v>
      </c>
      <c r="FD32" s="25">
        <v>69202</v>
      </c>
      <c r="FE32" s="59">
        <v>0.53213124285878477</v>
      </c>
      <c r="FF32" s="25">
        <v>119313</v>
      </c>
      <c r="FG32" s="25">
        <v>46684</v>
      </c>
      <c r="FH32" s="25">
        <v>38213</v>
      </c>
      <c r="FI32" s="25">
        <v>34416</v>
      </c>
      <c r="FJ32" s="23">
        <f t="shared" si="45"/>
        <v>0.28845138417439842</v>
      </c>
      <c r="FK32" s="23">
        <f t="shared" si="46"/>
        <v>0.320275242429576</v>
      </c>
      <c r="FL32" s="36">
        <f t="shared" si="47"/>
        <v>1.3564621106462111</v>
      </c>
      <c r="FM32" s="25">
        <v>58737</v>
      </c>
      <c r="FN32" s="25">
        <v>21666</v>
      </c>
      <c r="FO32" s="17">
        <f t="shared" si="48"/>
        <v>0.36886459982634456</v>
      </c>
      <c r="FP32" s="25">
        <v>18648</v>
      </c>
      <c r="FQ32" s="17">
        <f t="shared" si="49"/>
        <v>0.31748301751877012</v>
      </c>
      <c r="FR32" s="25">
        <v>18423</v>
      </c>
      <c r="FS32" s="17">
        <f t="shared" si="50"/>
        <v>0.31365238265488532</v>
      </c>
      <c r="FT32" s="25">
        <v>60576</v>
      </c>
      <c r="FU32" s="25">
        <v>25018</v>
      </c>
      <c r="FV32" s="25">
        <v>19565</v>
      </c>
      <c r="FW32" s="17">
        <f t="shared" si="51"/>
        <v>0.26401545166402535</v>
      </c>
      <c r="FX32" s="17">
        <f t="shared" si="52"/>
        <v>0.32298269941891178</v>
      </c>
      <c r="FY32" s="25">
        <v>15993</v>
      </c>
      <c r="FZ32" s="25">
        <v>124945</v>
      </c>
      <c r="GA32" s="25">
        <v>68222</v>
      </c>
      <c r="GB32" s="25">
        <v>36668</v>
      </c>
      <c r="GC32" s="25">
        <v>12353</v>
      </c>
      <c r="GD32" s="25">
        <v>4523</v>
      </c>
      <c r="GE32" s="18">
        <v>82</v>
      </c>
      <c r="GF32" s="25">
        <v>2181</v>
      </c>
      <c r="GG32" s="18">
        <v>102</v>
      </c>
      <c r="GH32" s="18">
        <v>35</v>
      </c>
      <c r="GI32" s="18">
        <v>779</v>
      </c>
      <c r="GJ32" s="10">
        <f t="shared" si="53"/>
        <v>68222</v>
      </c>
      <c r="GK32" s="10">
        <f t="shared" si="178"/>
        <v>56723</v>
      </c>
      <c r="GL32" s="10">
        <f t="shared" si="179"/>
        <v>20055</v>
      </c>
      <c r="GM32" s="10">
        <f t="shared" si="56"/>
        <v>104890</v>
      </c>
      <c r="GN32" s="10">
        <f t="shared" si="180"/>
        <v>7702</v>
      </c>
      <c r="GO32" s="17">
        <f t="shared" si="58"/>
        <v>0.54601624714874541</v>
      </c>
      <c r="GP32" s="17">
        <f t="shared" si="59"/>
        <v>0.45398375285125453</v>
      </c>
      <c r="GQ32" s="17">
        <f t="shared" si="60"/>
        <v>0.16051062467485694</v>
      </c>
      <c r="GR32" s="17">
        <f t="shared" si="61"/>
        <v>6.1643122974108608E-2</v>
      </c>
      <c r="GS32" s="17">
        <f t="shared" si="62"/>
        <v>0.30724718876305573</v>
      </c>
      <c r="GT32" s="25">
        <v>58223</v>
      </c>
      <c r="GU32" s="25">
        <v>30116</v>
      </c>
      <c r="GV32" s="25">
        <v>17065</v>
      </c>
      <c r="GW32" s="25">
        <v>6996</v>
      </c>
      <c r="GX32" s="25">
        <v>2415</v>
      </c>
      <c r="GY32" s="18">
        <v>50</v>
      </c>
      <c r="GZ32" s="25">
        <v>871</v>
      </c>
      <c r="HA32" s="18">
        <v>39</v>
      </c>
      <c r="HB32" s="18">
        <v>19</v>
      </c>
      <c r="HC32" s="18">
        <v>652</v>
      </c>
      <c r="HD32" s="23">
        <f t="shared" si="63"/>
        <v>0.51725263212132666</v>
      </c>
      <c r="HE32" s="23">
        <f t="shared" si="64"/>
        <v>0.48274736787867339</v>
      </c>
      <c r="HF32" s="23">
        <f t="shared" si="65"/>
        <v>0.18965013826151178</v>
      </c>
      <c r="HG32" s="23">
        <f t="shared" si="66"/>
        <v>6.9491438091475871E-2</v>
      </c>
      <c r="HH32" s="25">
        <v>66722</v>
      </c>
      <c r="HI32" s="25">
        <v>38106</v>
      </c>
      <c r="HJ32" s="25">
        <v>19603</v>
      </c>
      <c r="HK32" s="25">
        <v>5357</v>
      </c>
      <c r="HL32" s="25">
        <v>2108</v>
      </c>
      <c r="HM32" s="18">
        <v>32</v>
      </c>
      <c r="HN32" s="25">
        <v>1310</v>
      </c>
      <c r="HO32" s="18">
        <v>63</v>
      </c>
      <c r="HP32" s="18">
        <v>16</v>
      </c>
      <c r="HQ32" s="18">
        <v>127</v>
      </c>
      <c r="HR32" s="23">
        <f t="shared" si="67"/>
        <v>0.57111597374179435</v>
      </c>
      <c r="HS32" s="23">
        <f t="shared" si="68"/>
        <v>0.42888402625820571</v>
      </c>
      <c r="HT32" s="80">
        <f t="shared" si="69"/>
        <v>0.13508288120859688</v>
      </c>
      <c r="HU32" s="27">
        <v>198239</v>
      </c>
      <c r="HV32" s="18">
        <v>3550</v>
      </c>
      <c r="HW32" s="25">
        <v>15279</v>
      </c>
      <c r="HX32" s="18">
        <v>2156</v>
      </c>
      <c r="HY32" s="25">
        <v>36079</v>
      </c>
      <c r="HZ32" s="25">
        <v>18085</v>
      </c>
      <c r="IA32" s="25">
        <v>12769</v>
      </c>
      <c r="IB32" s="18">
        <v>4520</v>
      </c>
      <c r="IC32" s="25">
        <v>28659</v>
      </c>
      <c r="ID32" s="25">
        <v>47060</v>
      </c>
      <c r="IE32" s="25">
        <v>12450</v>
      </c>
      <c r="IF32" s="18">
        <v>2044</v>
      </c>
      <c r="IG32" s="25">
        <v>15588</v>
      </c>
      <c r="IH32" s="17">
        <f t="shared" si="70"/>
        <v>0.32861848576718</v>
      </c>
      <c r="II32" s="17">
        <f t="shared" si="71"/>
        <v>9.1228264872199719E-2</v>
      </c>
      <c r="IJ32" s="30">
        <f t="shared" si="72"/>
        <v>10.961515067735693</v>
      </c>
      <c r="IK32" s="17">
        <f t="shared" si="176"/>
        <v>0.14984258812319923</v>
      </c>
      <c r="IL32" s="25">
        <v>95378</v>
      </c>
      <c r="IM32" s="18">
        <v>2230</v>
      </c>
      <c r="IN32" s="25">
        <v>11497</v>
      </c>
      <c r="IO32" s="18">
        <v>1734</v>
      </c>
      <c r="IP32" s="25">
        <v>27023</v>
      </c>
      <c r="IQ32" s="25">
        <v>9430</v>
      </c>
      <c r="IR32" s="25">
        <v>8613</v>
      </c>
      <c r="IS32" s="18">
        <v>2888</v>
      </c>
      <c r="IT32" s="25">
        <v>12933</v>
      </c>
      <c r="IU32" s="25">
        <v>1779</v>
      </c>
      <c r="IV32" s="25">
        <v>5321</v>
      </c>
      <c r="IW32" s="18">
        <v>1060</v>
      </c>
      <c r="IX32" s="25">
        <v>10870</v>
      </c>
      <c r="IY32" s="17">
        <f t="shared" si="73"/>
        <v>0.63460127073329275</v>
      </c>
      <c r="IZ32" s="25">
        <v>102861</v>
      </c>
      <c r="JA32" s="18">
        <v>1320</v>
      </c>
      <c r="JB32" s="25">
        <v>3782</v>
      </c>
      <c r="JC32" s="18">
        <v>422</v>
      </c>
      <c r="JD32" s="25">
        <v>9056</v>
      </c>
      <c r="JE32" s="25">
        <v>8655</v>
      </c>
      <c r="JF32" s="25">
        <v>4156</v>
      </c>
      <c r="JG32" s="18">
        <v>1632</v>
      </c>
      <c r="JH32" s="25">
        <v>15726</v>
      </c>
      <c r="JI32" s="25">
        <v>45281</v>
      </c>
      <c r="JJ32" s="25">
        <v>7129</v>
      </c>
      <c r="JK32" s="18">
        <v>984</v>
      </c>
      <c r="JL32" s="25">
        <v>4718</v>
      </c>
      <c r="JM32" s="80">
        <f t="shared" si="74"/>
        <v>0.26629140296127785</v>
      </c>
      <c r="JN32" s="27">
        <v>198239</v>
      </c>
      <c r="JO32" s="25">
        <v>100126</v>
      </c>
      <c r="JP32" s="18">
        <v>70</v>
      </c>
      <c r="JQ32" s="18">
        <v>719</v>
      </c>
      <c r="JR32" s="18">
        <v>1798</v>
      </c>
      <c r="JS32" s="18">
        <v>719</v>
      </c>
      <c r="JT32" s="18">
        <v>524</v>
      </c>
      <c r="JU32" s="18">
        <v>9</v>
      </c>
      <c r="JV32" s="18">
        <v>100</v>
      </c>
      <c r="JW32" s="25">
        <v>94174</v>
      </c>
      <c r="JX32" s="17">
        <f t="shared" si="75"/>
        <v>0.47505284025847588</v>
      </c>
      <c r="JY32" s="17">
        <f t="shared" si="76"/>
        <v>0.52494715974152406</v>
      </c>
      <c r="JZ32" s="25">
        <v>12825</v>
      </c>
      <c r="KA32" s="25">
        <v>8878</v>
      </c>
      <c r="KB32" s="18">
        <v>4</v>
      </c>
      <c r="KC32" s="18">
        <v>64</v>
      </c>
      <c r="KD32" s="18">
        <v>292</v>
      </c>
      <c r="KE32" s="18">
        <v>44</v>
      </c>
      <c r="KF32" s="18">
        <v>59</v>
      </c>
      <c r="KG32" s="18">
        <v>0</v>
      </c>
      <c r="KH32" s="18">
        <v>0</v>
      </c>
      <c r="KI32" s="25">
        <v>3484</v>
      </c>
      <c r="KJ32" s="17">
        <f t="shared" si="77"/>
        <v>0.27165692007797271</v>
      </c>
      <c r="KK32" s="25">
        <v>185414</v>
      </c>
      <c r="KL32" s="25">
        <v>91248</v>
      </c>
      <c r="KM32" s="18">
        <v>66</v>
      </c>
      <c r="KN32" s="18">
        <v>655</v>
      </c>
      <c r="KO32" s="18">
        <v>1506</v>
      </c>
      <c r="KP32" s="18">
        <v>675</v>
      </c>
      <c r="KQ32" s="18">
        <v>465</v>
      </c>
      <c r="KR32" s="18">
        <v>9</v>
      </c>
      <c r="KS32" s="18">
        <v>100</v>
      </c>
      <c r="KT32" s="25">
        <v>90690</v>
      </c>
      <c r="KU32" s="69">
        <f t="shared" si="78"/>
        <v>0.48912164130000974</v>
      </c>
      <c r="KV32" s="27">
        <v>265883</v>
      </c>
      <c r="KW32" s="25">
        <v>249260</v>
      </c>
      <c r="KX32" s="25">
        <v>16623</v>
      </c>
      <c r="KY32" s="59">
        <v>6.2519980592967581E-2</v>
      </c>
      <c r="KZ32" s="25">
        <v>10292</v>
      </c>
      <c r="LA32" s="25">
        <v>5039</v>
      </c>
      <c r="LB32" s="25">
        <v>6942</v>
      </c>
      <c r="LC32" s="25">
        <v>7018</v>
      </c>
      <c r="LD32" s="25">
        <v>129900</v>
      </c>
      <c r="LE32" s="25">
        <v>122201</v>
      </c>
      <c r="LF32" s="25">
        <v>7699</v>
      </c>
      <c r="LG32" s="59">
        <v>5.9268668206312547E-2</v>
      </c>
      <c r="LH32" s="25">
        <v>135983</v>
      </c>
      <c r="LI32" s="25">
        <v>127059</v>
      </c>
      <c r="LJ32" s="25">
        <v>8924</v>
      </c>
      <c r="LK32" s="35">
        <v>6.5625850290109797E-2</v>
      </c>
      <c r="LL32" s="27">
        <v>53120</v>
      </c>
      <c r="LM32" s="18">
        <v>619</v>
      </c>
      <c r="LN32" s="25">
        <v>29745</v>
      </c>
      <c r="LO32" s="25">
        <v>1889</v>
      </c>
      <c r="LP32" s="18">
        <v>197</v>
      </c>
      <c r="LQ32" s="18">
        <v>188</v>
      </c>
      <c r="LR32" s="25">
        <v>20482</v>
      </c>
      <c r="LS32" s="23">
        <f t="shared" si="79"/>
        <v>0.38557981927710844</v>
      </c>
      <c r="LT32" s="23">
        <f t="shared" si="80"/>
        <v>0.61442018072289151</v>
      </c>
      <c r="LU32" s="17">
        <f t="shared" si="81"/>
        <v>0.5716114457831325</v>
      </c>
      <c r="LV32" s="25">
        <v>53120</v>
      </c>
      <c r="LW32" s="18">
        <v>821</v>
      </c>
      <c r="LX32" s="18">
        <v>1238</v>
      </c>
      <c r="LY32" s="25">
        <v>32195</v>
      </c>
      <c r="LZ32" s="25">
        <v>8589</v>
      </c>
      <c r="MA32" s="18">
        <v>32</v>
      </c>
      <c r="MB32" s="25">
        <v>6528</v>
      </c>
      <c r="MC32" s="18">
        <v>2313</v>
      </c>
      <c r="MD32" s="18">
        <v>621</v>
      </c>
      <c r="ME32" s="18">
        <v>97</v>
      </c>
      <c r="MF32" s="18">
        <v>686</v>
      </c>
      <c r="MG32" s="17">
        <f t="shared" si="82"/>
        <v>0.16703689759036144</v>
      </c>
      <c r="MH32" s="17">
        <f t="shared" si="83"/>
        <v>0.65653237951807231</v>
      </c>
      <c r="MI32" s="25">
        <v>53120</v>
      </c>
      <c r="MJ32" s="18">
        <v>927</v>
      </c>
      <c r="MK32" s="25">
        <v>2397</v>
      </c>
      <c r="ML32" s="25">
        <v>30780</v>
      </c>
      <c r="MM32" s="25">
        <v>8610</v>
      </c>
      <c r="MN32" s="18">
        <v>90</v>
      </c>
      <c r="MO32" s="25">
        <v>7300</v>
      </c>
      <c r="MP32" s="18">
        <v>2314</v>
      </c>
      <c r="MQ32" s="18">
        <v>6</v>
      </c>
      <c r="MR32" s="18">
        <v>5</v>
      </c>
      <c r="MS32" s="18">
        <v>691</v>
      </c>
      <c r="MT32" s="17">
        <f t="shared" si="84"/>
        <v>0.68569277108433735</v>
      </c>
      <c r="MU32" s="69">
        <f t="shared" si="85"/>
        <v>0.61407191265060246</v>
      </c>
      <c r="MV32" s="27">
        <v>53120</v>
      </c>
      <c r="MW32" s="25">
        <v>4479</v>
      </c>
      <c r="MX32" s="25">
        <v>4827</v>
      </c>
      <c r="MY32" s="25">
        <v>35442</v>
      </c>
      <c r="MZ32" s="18">
        <v>406</v>
      </c>
      <c r="NA32" s="25">
        <v>3639</v>
      </c>
      <c r="NB32" s="18">
        <v>113</v>
      </c>
      <c r="NC32" s="25">
        <v>4086</v>
      </c>
      <c r="ND32" s="18">
        <v>128</v>
      </c>
      <c r="NE32" s="17">
        <f t="shared" si="86"/>
        <v>8.4318524096385544E-2</v>
      </c>
      <c r="NF32" s="10">
        <f t="shared" si="87"/>
        <v>21867.587631777107</v>
      </c>
      <c r="NG32" s="17">
        <f t="shared" si="88"/>
        <v>0.22974397590361445</v>
      </c>
      <c r="NH32" s="25">
        <v>53120</v>
      </c>
      <c r="NI32" s="18">
        <v>498</v>
      </c>
      <c r="NJ32" s="18">
        <v>21</v>
      </c>
      <c r="NK32" s="18">
        <v>156</v>
      </c>
      <c r="NL32" s="18">
        <v>79</v>
      </c>
      <c r="NM32" s="25">
        <v>47261</v>
      </c>
      <c r="NN32" s="25">
        <v>4951</v>
      </c>
      <c r="NO32" s="18">
        <v>133</v>
      </c>
      <c r="NP32" s="18">
        <v>0</v>
      </c>
      <c r="NQ32" s="32">
        <v>21</v>
      </c>
      <c r="NR32" s="27">
        <v>53120</v>
      </c>
      <c r="NS32" s="37">
        <f t="shared" si="89"/>
        <v>0.61611445783132535</v>
      </c>
      <c r="NT32" s="37">
        <f t="shared" si="90"/>
        <v>0.1662502442868623</v>
      </c>
      <c r="NU32" s="37">
        <f t="shared" si="91"/>
        <v>1.623075042776827</v>
      </c>
      <c r="NV32" s="17">
        <f t="shared" si="92"/>
        <v>0.32958360562509037</v>
      </c>
      <c r="NW32" s="10">
        <f t="shared" si="93"/>
        <v>36152</v>
      </c>
      <c r="NX32" s="17">
        <f t="shared" si="94"/>
        <v>0.68057228915662649</v>
      </c>
      <c r="NY32" s="19">
        <f t="shared" si="95"/>
        <v>0.65151651678711098</v>
      </c>
      <c r="NZ32" s="25">
        <v>8551</v>
      </c>
      <c r="OA32" s="25">
        <v>16968</v>
      </c>
      <c r="OB32" s="25">
        <v>1660</v>
      </c>
      <c r="OC32" s="25">
        <v>4942</v>
      </c>
      <c r="OD32" s="18">
        <v>456</v>
      </c>
      <c r="OE32" s="18">
        <v>151</v>
      </c>
      <c r="OF32" s="17">
        <f t="shared" si="96"/>
        <v>9.303463855421687E-2</v>
      </c>
      <c r="OG32" s="17">
        <f t="shared" si="97"/>
        <v>0.16097515060240963</v>
      </c>
      <c r="OH32" s="17">
        <f t="shared" si="98"/>
        <v>0.31942771084337351</v>
      </c>
      <c r="OI32" s="69">
        <f t="shared" si="99"/>
        <v>8.5843373493975899E-3</v>
      </c>
      <c r="OJ32" s="27">
        <v>53120</v>
      </c>
      <c r="OK32" s="25">
        <v>1553</v>
      </c>
      <c r="OL32" s="25">
        <v>18466</v>
      </c>
      <c r="OM32" s="25">
        <v>16160</v>
      </c>
      <c r="ON32" s="25">
        <v>3128</v>
      </c>
      <c r="OO32" s="18">
        <v>1274</v>
      </c>
      <c r="OP32" s="18">
        <v>1308</v>
      </c>
      <c r="OQ32" s="25">
        <v>7801</v>
      </c>
      <c r="OR32" s="69">
        <f t="shared" si="100"/>
        <v>0.46037274096385544</v>
      </c>
      <c r="OS32" s="85">
        <v>164953</v>
      </c>
      <c r="OT32" s="22">
        <v>164953</v>
      </c>
      <c r="OU32" s="38">
        <f t="shared" si="101"/>
        <v>0.86573595402419501</v>
      </c>
      <c r="OV32" s="39">
        <v>0.72612701799906643</v>
      </c>
      <c r="OW32" s="22">
        <v>11977683</v>
      </c>
      <c r="OX32" s="36">
        <f t="shared" si="102"/>
        <v>490102832.99400002</v>
      </c>
      <c r="OY32" s="36">
        <f t="shared" si="103"/>
        <v>11176288.464495659</v>
      </c>
      <c r="OZ32" s="22">
        <v>1573</v>
      </c>
      <c r="PA32" s="22">
        <v>1573</v>
      </c>
      <c r="PB32" s="38">
        <f t="shared" si="104"/>
        <v>8.2557010523001025E-3</v>
      </c>
      <c r="PC32" s="39">
        <v>0.73582962492053394</v>
      </c>
      <c r="PD32" s="22">
        <v>115746</v>
      </c>
      <c r="PE32" s="40">
        <f t="shared" si="105"/>
        <v>4736094.8279999997</v>
      </c>
      <c r="PF32" s="36">
        <f t="shared" si="106"/>
        <v>483157.76694117882</v>
      </c>
      <c r="PG32" s="22">
        <v>9128</v>
      </c>
      <c r="PH32" s="22">
        <v>9128</v>
      </c>
      <c r="PI32" s="38">
        <f t="shared" si="107"/>
        <v>4.790720864932952E-2</v>
      </c>
      <c r="PJ32" s="39">
        <v>0.12751862401402281</v>
      </c>
      <c r="PK32" s="22">
        <v>116399</v>
      </c>
      <c r="PL32" s="41">
        <f t="shared" si="108"/>
        <v>4762814.2819999997</v>
      </c>
      <c r="PM32" s="36">
        <f t="shared" si="109"/>
        <v>746183.20147305808</v>
      </c>
      <c r="PN32" s="22">
        <v>7940</v>
      </c>
      <c r="PO32" s="22">
        <v>7940</v>
      </c>
      <c r="PP32" s="38">
        <f t="shared" si="110"/>
        <v>4.1672133728711258E-2</v>
      </c>
      <c r="PQ32" s="39">
        <v>0.69077329974811075</v>
      </c>
      <c r="PR32" s="22">
        <v>548474</v>
      </c>
      <c r="PS32" s="41">
        <f t="shared" si="111"/>
        <v>22442459.131999999</v>
      </c>
      <c r="PT32" s="36">
        <f t="shared" si="112"/>
        <v>1041079.70296028</v>
      </c>
      <c r="PU32" s="22">
        <v>250</v>
      </c>
      <c r="PV32" s="22">
        <v>250</v>
      </c>
      <c r="PW32" s="38">
        <f t="shared" si="113"/>
        <v>1.3120948907024957E-3</v>
      </c>
      <c r="PX32" s="39">
        <v>0.23499999999999999</v>
      </c>
      <c r="PY32" s="22">
        <v>5875</v>
      </c>
      <c r="PZ32" s="36">
        <f t="shared" si="114"/>
        <v>38141.680662066734</v>
      </c>
      <c r="QA32" s="22"/>
      <c r="QB32" s="22"/>
      <c r="QC32" s="39">
        <v>0</v>
      </c>
      <c r="QD32" s="22"/>
      <c r="QE32" s="22">
        <f t="shared" si="115"/>
        <v>0</v>
      </c>
      <c r="QF32" s="22"/>
      <c r="QG32" s="22">
        <v>4478</v>
      </c>
      <c r="QH32" s="22">
        <v>4478</v>
      </c>
      <c r="QI32" s="38">
        <f t="shared" si="116"/>
        <v>2.3502243682263103E-2</v>
      </c>
      <c r="QJ32" s="39">
        <v>0.25050022331397942</v>
      </c>
      <c r="QK32" s="22">
        <v>112174</v>
      </c>
      <c r="QL32" s="42">
        <f t="shared" si="117"/>
        <v>62.404615631978551</v>
      </c>
      <c r="QM32" s="22">
        <f t="shared" si="118"/>
        <v>2213</v>
      </c>
      <c r="QN32" s="22">
        <v>1693</v>
      </c>
      <c r="QO32" s="22">
        <v>1693</v>
      </c>
      <c r="QP32" s="38">
        <f t="shared" si="119"/>
        <v>8.885506599837301E-3</v>
      </c>
      <c r="QQ32" s="39">
        <v>0.15580035440047255</v>
      </c>
      <c r="QR32" s="22">
        <v>26377</v>
      </c>
      <c r="QS32" s="36">
        <f t="shared" si="120"/>
        <v>398062.76684000727</v>
      </c>
      <c r="QT32" s="22">
        <v>170</v>
      </c>
      <c r="QU32" s="22">
        <v>170</v>
      </c>
      <c r="QV32" s="38">
        <f t="shared" si="121"/>
        <v>8.9222452567769707E-4</v>
      </c>
      <c r="QW32" s="39">
        <v>0.13688235294117646</v>
      </c>
      <c r="QX32" s="22">
        <v>2327</v>
      </c>
      <c r="QY32" s="36">
        <f t="shared" si="122"/>
        <v>39970.862588778051</v>
      </c>
      <c r="QZ32" s="22">
        <v>350</v>
      </c>
      <c r="RA32" s="22">
        <v>350</v>
      </c>
      <c r="RB32" s="38">
        <f t="shared" si="123"/>
        <v>1.8369328469834939E-3</v>
      </c>
      <c r="RC32" s="39">
        <v>0.14119999999999999</v>
      </c>
      <c r="RD32" s="22">
        <v>4942</v>
      </c>
      <c r="RE32" s="36">
        <f t="shared" si="124"/>
        <v>37817.931648489503</v>
      </c>
      <c r="RF32" s="10">
        <f t="shared" si="125"/>
        <v>190535</v>
      </c>
      <c r="RG32" s="10">
        <f t="shared" si="126"/>
        <v>190535</v>
      </c>
      <c r="RH32" s="17">
        <f t="shared" si="127"/>
        <v>0.24505699583158094</v>
      </c>
      <c r="RI32" s="17">
        <f t="shared" si="128"/>
        <v>5.598756499241412E-3</v>
      </c>
      <c r="RJ32" s="17">
        <f t="shared" si="129"/>
        <v>0.80054987236267405</v>
      </c>
      <c r="RK32" s="17">
        <f t="shared" si="130"/>
        <v>3.4608259252124601E-2</v>
      </c>
      <c r="RL32" s="17">
        <f t="shared" si="131"/>
        <v>7.457182462423427E-2</v>
      </c>
      <c r="RM32" s="17">
        <f t="shared" si="132"/>
        <v>2.7320624089755261E-3</v>
      </c>
      <c r="RN32" s="17">
        <f t="shared" si="133"/>
        <v>2.8512962796051179E-2</v>
      </c>
      <c r="RO32" s="17">
        <f t="shared" si="134"/>
        <v>2.8630854550080929E-3</v>
      </c>
      <c r="RP32" s="17">
        <f t="shared" si="135"/>
        <v>2.708872489323744E-3</v>
      </c>
      <c r="RQ32" s="17">
        <f t="shared" si="136"/>
        <v>4.4699997890826242E-6</v>
      </c>
      <c r="RR32" s="36">
        <f t="shared" si="137"/>
        <v>13960764.782225151</v>
      </c>
      <c r="RS32" s="36">
        <f t="shared" si="138"/>
        <v>52.507173389141656</v>
      </c>
      <c r="RT32" s="10">
        <f t="shared" si="139"/>
        <v>0</v>
      </c>
      <c r="RU32" s="17">
        <f t="shared" si="140"/>
        <v>0</v>
      </c>
      <c r="RV32" s="37">
        <f t="shared" si="141"/>
        <v>1.3954549032986066</v>
      </c>
      <c r="RW32" s="36">
        <f t="shared" si="142"/>
        <v>0.71661219408536836</v>
      </c>
      <c r="RX32" s="85">
        <v>-2.7293850000000002</v>
      </c>
      <c r="RY32" s="93">
        <v>51</v>
      </c>
      <c r="RZ32" s="43" t="b">
        <v>0</v>
      </c>
      <c r="SA32" s="18" t="b">
        <v>0</v>
      </c>
      <c r="SB32" s="18" t="b">
        <v>0</v>
      </c>
      <c r="SC32" s="18" t="b">
        <v>1</v>
      </c>
      <c r="SD32" s="18" t="b">
        <v>0</v>
      </c>
      <c r="SE32" s="32" t="b">
        <v>1</v>
      </c>
      <c r="SF32" s="43" t="b">
        <v>1</v>
      </c>
      <c r="SG32" s="18" t="b">
        <v>1</v>
      </c>
      <c r="SH32" s="18">
        <v>3</v>
      </c>
      <c r="SI32" s="18"/>
      <c r="SJ32" s="22"/>
      <c r="SK32" s="22"/>
      <c r="SL32" s="22">
        <v>4</v>
      </c>
      <c r="SM32" s="22">
        <v>0</v>
      </c>
      <c r="SN32" s="18"/>
      <c r="SO32" s="18"/>
      <c r="SP32" s="18"/>
      <c r="SQ32" s="17">
        <f t="shared" si="143"/>
        <v>0</v>
      </c>
      <c r="SR32" s="17">
        <f t="shared" si="144"/>
        <v>7.462686567164179E-3</v>
      </c>
      <c r="SS32" s="17">
        <f t="shared" si="145"/>
        <v>0</v>
      </c>
      <c r="ST32" s="17">
        <f t="shared" si="146"/>
        <v>0</v>
      </c>
      <c r="SU32" s="17">
        <f t="shared" si="147"/>
        <v>0</v>
      </c>
      <c r="SV32" s="17">
        <f t="shared" si="181"/>
        <v>0</v>
      </c>
      <c r="SW32" s="17">
        <f t="shared" si="149"/>
        <v>0</v>
      </c>
      <c r="SX32" s="17">
        <f t="shared" si="150"/>
        <v>6.25E-2</v>
      </c>
      <c r="SY32" s="17">
        <f t="shared" si="151"/>
        <v>0</v>
      </c>
      <c r="SZ32" s="17">
        <f t="shared" si="152"/>
        <v>1.8656716417910447E-3</v>
      </c>
      <c r="TA32" s="17">
        <f t="shared" si="153"/>
        <v>1.5625E-2</v>
      </c>
      <c r="TB32" s="24">
        <f t="shared" si="154"/>
        <v>64</v>
      </c>
      <c r="TC32" s="69">
        <f t="shared" si="155"/>
        <v>0.1032258064516129</v>
      </c>
      <c r="TD32" s="17">
        <f t="shared" si="177"/>
        <v>2.5201612903225806E-5</v>
      </c>
      <c r="TE32" s="95"/>
      <c r="TF32" s="71"/>
      <c r="TG32" s="71"/>
      <c r="TH32" s="71">
        <v>104</v>
      </c>
      <c r="TI32" s="71"/>
      <c r="TJ32" s="71">
        <v>1</v>
      </c>
      <c r="TK32" s="71">
        <v>197</v>
      </c>
      <c r="TL32" s="71"/>
      <c r="TM32" s="71">
        <v>38</v>
      </c>
      <c r="TN32" s="71"/>
      <c r="TO32" s="71">
        <v>108</v>
      </c>
      <c r="TP32" s="71">
        <v>4</v>
      </c>
      <c r="TQ32" s="71">
        <v>115</v>
      </c>
      <c r="TR32" s="72">
        <v>24</v>
      </c>
      <c r="TS32" s="72"/>
      <c r="TT32" s="72"/>
      <c r="TU32" s="72">
        <v>18</v>
      </c>
      <c r="TV32" s="72">
        <v>81</v>
      </c>
      <c r="TW32" s="72"/>
      <c r="TX32" s="72">
        <v>2</v>
      </c>
      <c r="TY32" s="72">
        <v>35</v>
      </c>
      <c r="TZ32" s="72">
        <v>430</v>
      </c>
      <c r="UA32" s="72"/>
      <c r="UB32" s="72">
        <v>134</v>
      </c>
      <c r="UC32" s="72">
        <v>22</v>
      </c>
      <c r="UD32" s="72">
        <v>7</v>
      </c>
      <c r="UE32" s="72">
        <v>2</v>
      </c>
      <c r="UF32" s="72">
        <v>2</v>
      </c>
      <c r="UG32" s="72">
        <v>128</v>
      </c>
      <c r="UH32" s="72">
        <v>12</v>
      </c>
      <c r="UI32" s="72">
        <v>142</v>
      </c>
      <c r="UJ32" s="73">
        <v>26</v>
      </c>
      <c r="UK32" s="73"/>
      <c r="UL32" s="73"/>
      <c r="UM32" s="73">
        <v>24</v>
      </c>
      <c r="UN32" s="73">
        <v>92</v>
      </c>
      <c r="UO32" s="73"/>
      <c r="UP32" s="73">
        <v>3</v>
      </c>
      <c r="UQ32" s="73">
        <v>34</v>
      </c>
      <c r="UR32" s="73">
        <v>370</v>
      </c>
      <c r="US32" s="73">
        <v>120</v>
      </c>
      <c r="UT32" s="73">
        <v>12</v>
      </c>
      <c r="UU32" s="73">
        <v>8</v>
      </c>
      <c r="UV32" s="73">
        <v>2</v>
      </c>
      <c r="UW32" s="73">
        <v>3</v>
      </c>
      <c r="UX32" s="73"/>
      <c r="UY32" s="73">
        <v>101</v>
      </c>
      <c r="UZ32" s="73">
        <v>8</v>
      </c>
      <c r="VA32" s="73">
        <v>144</v>
      </c>
      <c r="VB32" s="73">
        <v>26</v>
      </c>
      <c r="VC32" s="73"/>
      <c r="VD32" s="73"/>
      <c r="VE32" s="73">
        <v>27</v>
      </c>
      <c r="VF32" s="73">
        <v>88</v>
      </c>
      <c r="VG32" s="73">
        <v>6</v>
      </c>
      <c r="VH32" s="73">
        <v>4</v>
      </c>
      <c r="VI32" s="73">
        <v>18</v>
      </c>
      <c r="VJ32" s="73">
        <v>435</v>
      </c>
      <c r="VK32" s="73">
        <v>100</v>
      </c>
      <c r="VL32" s="73">
        <v>14</v>
      </c>
      <c r="VM32" s="73">
        <v>2</v>
      </c>
      <c r="VN32" s="73">
        <v>2</v>
      </c>
      <c r="VO32" s="73">
        <v>3</v>
      </c>
      <c r="VP32" s="73">
        <v>441</v>
      </c>
      <c r="VQ32" s="73">
        <v>8</v>
      </c>
      <c r="VR32" s="73">
        <v>190</v>
      </c>
      <c r="VS32" s="73">
        <v>47</v>
      </c>
      <c r="VT32" s="73"/>
      <c r="VU32" s="73">
        <v>11</v>
      </c>
      <c r="VV32" s="73">
        <v>43</v>
      </c>
      <c r="VW32" s="73">
        <v>106</v>
      </c>
      <c r="VX32" s="73">
        <v>10</v>
      </c>
      <c r="VY32" s="73">
        <v>3</v>
      </c>
      <c r="VZ32" s="73">
        <v>14</v>
      </c>
      <c r="WA32" s="73">
        <v>484</v>
      </c>
      <c r="WB32" s="73">
        <v>12</v>
      </c>
      <c r="WC32" s="73">
        <v>60</v>
      </c>
      <c r="WD32" s="73">
        <v>34</v>
      </c>
      <c r="WE32" s="73"/>
      <c r="WF32" s="73">
        <v>21</v>
      </c>
      <c r="WG32" s="73"/>
      <c r="WH32" s="73">
        <v>6</v>
      </c>
      <c r="WI32" s="73">
        <v>13</v>
      </c>
      <c r="WJ32" s="73">
        <v>387</v>
      </c>
      <c r="WK32" s="73"/>
      <c r="WL32" s="73"/>
      <c r="WM32" s="73"/>
      <c r="WN32" s="73">
        <v>84</v>
      </c>
      <c r="WO32" s="22">
        <f t="shared" si="156"/>
        <v>123</v>
      </c>
      <c r="WP32" s="22">
        <f t="shared" si="157"/>
        <v>0</v>
      </c>
      <c r="WQ32" s="22">
        <f t="shared" si="158"/>
        <v>11</v>
      </c>
      <c r="WR32" s="22">
        <f t="shared" si="159"/>
        <v>112</v>
      </c>
      <c r="WS32" s="22">
        <f t="shared" si="160"/>
        <v>471</v>
      </c>
      <c r="WT32" s="22">
        <f t="shared" si="161"/>
        <v>6</v>
      </c>
      <c r="WU32" s="22">
        <f t="shared" si="162"/>
        <v>13</v>
      </c>
      <c r="WV32" s="22">
        <f t="shared" si="163"/>
        <v>87</v>
      </c>
      <c r="WW32" s="22">
        <f t="shared" si="164"/>
        <v>1916</v>
      </c>
      <c r="WX32" s="22">
        <f t="shared" si="165"/>
        <v>0</v>
      </c>
      <c r="WY32" s="22">
        <f t="shared" si="166"/>
        <v>464</v>
      </c>
      <c r="WZ32" s="22">
        <f t="shared" si="167"/>
        <v>48</v>
      </c>
      <c r="XA32" s="22">
        <f t="shared" si="168"/>
        <v>17</v>
      </c>
      <c r="XB32" s="22">
        <f t="shared" si="169"/>
        <v>27</v>
      </c>
      <c r="XC32" s="22">
        <f t="shared" si="170"/>
        <v>8</v>
      </c>
      <c r="XD32" s="22">
        <f t="shared" si="171"/>
        <v>0</v>
      </c>
      <c r="XE32" s="22">
        <f t="shared" si="172"/>
        <v>1165</v>
      </c>
      <c r="XF32" s="22">
        <f t="shared" si="173"/>
        <v>32</v>
      </c>
      <c r="XG32" s="93">
        <f t="shared" si="174"/>
        <v>675</v>
      </c>
    </row>
    <row r="33" spans="1:631" ht="17.100000000000001" customHeight="1" x14ac:dyDescent="0.2">
      <c r="A33" s="101"/>
      <c r="B33" s="27" t="s">
        <v>67</v>
      </c>
      <c r="C33" s="535" t="s">
        <v>68</v>
      </c>
      <c r="D33" s="25" t="s">
        <v>76</v>
      </c>
      <c r="E33" s="535" t="s">
        <v>77</v>
      </c>
      <c r="F33" s="25" t="s">
        <v>78</v>
      </c>
      <c r="G33" s="535" t="s">
        <v>77</v>
      </c>
      <c r="H33" s="25">
        <v>33</v>
      </c>
      <c r="I33" s="28">
        <v>8</v>
      </c>
      <c r="J33" s="17">
        <f t="shared" si="0"/>
        <v>0.59620116887111663</v>
      </c>
      <c r="K33" s="17">
        <f t="shared" si="1"/>
        <v>0.27522300830513685</v>
      </c>
      <c r="L33" s="17">
        <f t="shared" si="2"/>
        <v>2.6696329254727477E-2</v>
      </c>
      <c r="M33" s="17">
        <f t="shared" si="3"/>
        <v>0.24559941460922055</v>
      </c>
      <c r="N33" s="17">
        <f t="shared" si="4"/>
        <v>0.36193527715475809</v>
      </c>
      <c r="O33" s="17">
        <f t="shared" si="5"/>
        <v>0.10381421101199631</v>
      </c>
      <c r="P33" s="17">
        <f t="shared" si="6"/>
        <v>0.59642377183813655</v>
      </c>
      <c r="Q33" s="17">
        <f t="shared" si="7"/>
        <v>0.39280958721704395</v>
      </c>
      <c r="R33" s="69">
        <f t="shared" si="8"/>
        <v>0.80936266215454045</v>
      </c>
      <c r="S33" s="422">
        <f t="shared" si="9"/>
        <v>0.37867393671296412</v>
      </c>
      <c r="T33" s="17">
        <f t="shared" si="175"/>
        <v>0.62132606328703588</v>
      </c>
      <c r="U33" s="10">
        <f t="shared" si="10"/>
        <v>65138.58182288627</v>
      </c>
      <c r="V33" s="32">
        <v>4</v>
      </c>
      <c r="W33" s="550">
        <f t="shared" si="11"/>
        <v>-0.97330367074527258</v>
      </c>
      <c r="X33" s="550">
        <f t="shared" si="12"/>
        <v>0.26756282560185302</v>
      </c>
      <c r="Y33" s="550">
        <f t="shared" si="13"/>
        <v>0.73243717439814704</v>
      </c>
      <c r="Z33" s="551">
        <f t="shared" si="14"/>
        <v>76787.248489552934</v>
      </c>
      <c r="AA33" s="426">
        <f t="shared" si="15"/>
        <v>0.49365825851503492</v>
      </c>
      <c r="AB33" s="59">
        <f t="shared" si="16"/>
        <v>0.84318001586042823</v>
      </c>
      <c r="AC33" s="59">
        <f t="shared" si="17"/>
        <v>0.2150592758731176</v>
      </c>
      <c r="AD33" s="59">
        <f t="shared" si="18"/>
        <v>0.36193527715475809</v>
      </c>
      <c r="AE33" s="59">
        <f t="shared" si="19"/>
        <v>0.60719041278295605</v>
      </c>
      <c r="AF33" s="59">
        <f t="shared" si="20"/>
        <v>0.56813288219009539</v>
      </c>
      <c r="AG33" s="59">
        <f t="shared" si="21"/>
        <v>0.24438634266379575</v>
      </c>
      <c r="AH33" s="59">
        <f t="shared" si="22"/>
        <v>0.10381421101199631</v>
      </c>
      <c r="AI33" s="59">
        <f t="shared" si="23"/>
        <v>0.75484466318055987</v>
      </c>
      <c r="AJ33" s="59">
        <f t="shared" si="24"/>
        <v>0.43755767456167333</v>
      </c>
      <c r="AK33" s="59">
        <f t="shared" si="25"/>
        <v>0.40357622816186345</v>
      </c>
      <c r="AL33" s="35">
        <f t="shared" si="26"/>
        <v>2.6696329254727477E-2</v>
      </c>
      <c r="AM33" s="27">
        <f>35085+69753</f>
        <v>104838</v>
      </c>
      <c r="AN33" s="25">
        <f>AM33/205.2*105.2</f>
        <v>53747.356725146208</v>
      </c>
      <c r="AO33" s="25">
        <f>AM33-AN33</f>
        <v>51090.643274853792</v>
      </c>
      <c r="AP33" s="17">
        <f t="shared" si="27"/>
        <v>2.0362328561761914E-3</v>
      </c>
      <c r="AQ33" s="63">
        <v>105.15144427552332</v>
      </c>
      <c r="AR33" s="58">
        <v>6730.3937278499998</v>
      </c>
      <c r="AS33" s="24">
        <f t="shared" si="28"/>
        <v>15.576800442771439</v>
      </c>
      <c r="AT33" s="17">
        <f t="shared" si="29"/>
        <v>1.3452281608362714E-2</v>
      </c>
      <c r="AU33" s="25">
        <v>32719</v>
      </c>
      <c r="AV33" s="25">
        <v>15875</v>
      </c>
      <c r="AW33" s="25">
        <v>16844</v>
      </c>
      <c r="AX33" s="25">
        <v>2366</v>
      </c>
      <c r="AY33" s="25">
        <v>2108</v>
      </c>
      <c r="AZ33" s="18">
        <v>258</v>
      </c>
      <c r="BA33" s="25">
        <f>AM33*BI33</f>
        <v>51754.144506199234</v>
      </c>
      <c r="BB33" s="25">
        <v>8472</v>
      </c>
      <c r="BC33" s="25">
        <v>8848</v>
      </c>
      <c r="BD33" s="63">
        <v>95.750452079566003</v>
      </c>
      <c r="BE33" s="25">
        <v>17765</v>
      </c>
      <c r="BF33" s="25">
        <v>9511</v>
      </c>
      <c r="BG33" s="25">
        <v>8254</v>
      </c>
      <c r="BH33" s="63">
        <v>115.22897988853889</v>
      </c>
      <c r="BI33" s="17">
        <v>0.49365825851503492</v>
      </c>
      <c r="BJ33" s="25">
        <v>12768</v>
      </c>
      <c r="BK33" s="25">
        <v>21028</v>
      </c>
      <c r="BL33" s="18">
        <v>1289</v>
      </c>
      <c r="BM33" s="17">
        <v>0.66848963287045848</v>
      </c>
      <c r="BN33" s="10">
        <f t="shared" si="30"/>
        <v>34754.883869126876</v>
      </c>
      <c r="BO33" s="29">
        <v>0.60719041278295605</v>
      </c>
      <c r="BP33" s="30">
        <f t="shared" si="31"/>
        <v>0.39280958721704395</v>
      </c>
      <c r="BQ33" s="31">
        <v>6.1299220087502375</v>
      </c>
      <c r="BR33" s="25">
        <v>22317</v>
      </c>
      <c r="BS33" s="25">
        <v>7217</v>
      </c>
      <c r="BT33" s="25">
        <v>13110</v>
      </c>
      <c r="BU33" s="18">
        <v>1422</v>
      </c>
      <c r="BV33" s="18">
        <v>328</v>
      </c>
      <c r="BW33" s="18">
        <v>240</v>
      </c>
      <c r="BX33" s="25">
        <v>6502</v>
      </c>
      <c r="BY33" s="25">
        <v>3982</v>
      </c>
      <c r="BZ33" s="18">
        <v>2520</v>
      </c>
      <c r="CA33" s="59">
        <v>0.38757305444478624</v>
      </c>
      <c r="CB33" s="25">
        <v>32719</v>
      </c>
      <c r="CC33" s="25">
        <v>2366</v>
      </c>
      <c r="CD33" s="17">
        <f t="shared" si="32"/>
        <v>7.2312723493994313E-2</v>
      </c>
      <c r="CE33" s="18">
        <v>252</v>
      </c>
      <c r="CF33" s="18">
        <v>603</v>
      </c>
      <c r="CG33" s="18">
        <v>945</v>
      </c>
      <c r="CH33" s="18">
        <v>1095</v>
      </c>
      <c r="CI33" s="18">
        <v>1093</v>
      </c>
      <c r="CJ33" s="18">
        <v>968</v>
      </c>
      <c r="CK33" s="18">
        <v>638</v>
      </c>
      <c r="CL33" s="18">
        <v>448</v>
      </c>
      <c r="CM33" s="18">
        <v>460</v>
      </c>
      <c r="CN33" s="26">
        <v>5.0321439557059362</v>
      </c>
      <c r="CO33" s="27">
        <v>6502</v>
      </c>
      <c r="CP33" s="34">
        <f t="shared" si="33"/>
        <v>16.123961857889881</v>
      </c>
      <c r="CQ33" s="25">
        <v>329</v>
      </c>
      <c r="CR33" s="18">
        <v>159</v>
      </c>
      <c r="CS33" s="18">
        <v>284</v>
      </c>
      <c r="CT33" s="18">
        <v>3717</v>
      </c>
      <c r="CU33" s="25">
        <v>1718</v>
      </c>
      <c r="CV33" s="18">
        <v>163</v>
      </c>
      <c r="CW33" s="18">
        <v>90</v>
      </c>
      <c r="CX33" s="18">
        <v>42</v>
      </c>
      <c r="CY33" s="25">
        <v>6502</v>
      </c>
      <c r="CZ33" s="25">
        <v>5295</v>
      </c>
      <c r="DA33" s="18">
        <v>209</v>
      </c>
      <c r="DB33" s="18">
        <v>437</v>
      </c>
      <c r="DC33" s="18">
        <v>436</v>
      </c>
      <c r="DD33" s="18">
        <v>90</v>
      </c>
      <c r="DE33" s="18">
        <v>35</v>
      </c>
      <c r="DF33" s="25">
        <v>6502</v>
      </c>
      <c r="DG33" s="25">
        <v>3675</v>
      </c>
      <c r="DH33" s="18">
        <v>10</v>
      </c>
      <c r="DI33" s="18">
        <v>9</v>
      </c>
      <c r="DJ33" s="18">
        <v>2775</v>
      </c>
      <c r="DK33" s="18">
        <v>4</v>
      </c>
      <c r="DL33" s="18">
        <v>29</v>
      </c>
      <c r="DM33" s="25">
        <f t="shared" si="34"/>
        <v>18543.450476776376</v>
      </c>
      <c r="DN33" s="17">
        <f t="shared" si="35"/>
        <v>0.42679175638265149</v>
      </c>
      <c r="DO33" s="17">
        <f t="shared" si="36"/>
        <v>6.1519532451553372E-4</v>
      </c>
      <c r="DP33" s="23">
        <f t="shared" si="37"/>
        <v>0.56813288219009539</v>
      </c>
      <c r="DQ33" s="23">
        <f t="shared" si="38"/>
        <v>0.43186711780990461</v>
      </c>
      <c r="DR33" s="25">
        <v>6502</v>
      </c>
      <c r="DS33" s="18">
        <v>165</v>
      </c>
      <c r="DT33" s="25">
        <v>2463</v>
      </c>
      <c r="DU33" s="18">
        <v>8</v>
      </c>
      <c r="DV33" s="18">
        <v>3095</v>
      </c>
      <c r="DW33" s="18">
        <v>23</v>
      </c>
      <c r="DX33" s="18">
        <v>678</v>
      </c>
      <c r="DY33" s="18">
        <v>70</v>
      </c>
      <c r="DZ33" s="17">
        <f t="shared" si="39"/>
        <v>0.88142110119963091</v>
      </c>
      <c r="EA33" s="17">
        <f t="shared" si="40"/>
        <v>0.11857889880036909</v>
      </c>
      <c r="EB33" s="25">
        <v>6502</v>
      </c>
      <c r="EC33" s="25">
        <v>1556</v>
      </c>
      <c r="ED33" s="18">
        <v>33</v>
      </c>
      <c r="EE33" s="25">
        <v>4291</v>
      </c>
      <c r="EF33" s="17">
        <f t="shared" si="41"/>
        <v>0.65995078437403876</v>
      </c>
      <c r="EG33" s="18">
        <v>591</v>
      </c>
      <c r="EH33" s="18">
        <v>31</v>
      </c>
      <c r="EI33" s="17">
        <f t="shared" si="42"/>
        <v>0.24438634266379575</v>
      </c>
      <c r="EJ33" s="17">
        <f t="shared" si="43"/>
        <v>9.0895109197170101E-2</v>
      </c>
      <c r="EK33" s="69">
        <f t="shared" si="44"/>
        <v>0.27522300830513685</v>
      </c>
      <c r="EL33" s="27">
        <v>20176</v>
      </c>
      <c r="EM33" s="25">
        <v>17012</v>
      </c>
      <c r="EN33" s="18">
        <v>3164</v>
      </c>
      <c r="EO33" s="59">
        <v>0.84318001586042823</v>
      </c>
      <c r="EP33" s="25">
        <v>9538</v>
      </c>
      <c r="EQ33" s="25">
        <v>8402</v>
      </c>
      <c r="ER33" s="18">
        <v>1136</v>
      </c>
      <c r="ES33" s="59">
        <v>0.88089746278045711</v>
      </c>
      <c r="ET33" s="25">
        <v>10638</v>
      </c>
      <c r="EU33" s="25">
        <v>8610</v>
      </c>
      <c r="EV33" s="18">
        <v>2028</v>
      </c>
      <c r="EW33" s="59">
        <v>0.80936266215454045</v>
      </c>
      <c r="EX33" s="25">
        <v>10714</v>
      </c>
      <c r="EY33" s="25">
        <v>9387</v>
      </c>
      <c r="EZ33" s="18">
        <v>1327</v>
      </c>
      <c r="FA33" s="59">
        <v>0.87614336382303515</v>
      </c>
      <c r="FB33" s="25">
        <v>9462</v>
      </c>
      <c r="FC33" s="25">
        <v>7625</v>
      </c>
      <c r="FD33" s="18">
        <v>1837</v>
      </c>
      <c r="FE33" s="59">
        <v>0.80585499894314094</v>
      </c>
      <c r="FF33" s="25">
        <v>16791</v>
      </c>
      <c r="FG33" s="25">
        <v>7588</v>
      </c>
      <c r="FH33" s="25">
        <v>7086</v>
      </c>
      <c r="FI33" s="18">
        <v>2117</v>
      </c>
      <c r="FJ33" s="23">
        <f t="shared" si="45"/>
        <v>0.12607944732297063</v>
      </c>
      <c r="FK33" s="23">
        <f t="shared" si="46"/>
        <v>0.4220117920314454</v>
      </c>
      <c r="FL33" s="36">
        <f t="shared" si="47"/>
        <v>3.5843174303259331</v>
      </c>
      <c r="FM33" s="25">
        <v>8153</v>
      </c>
      <c r="FN33" s="25">
        <v>3648</v>
      </c>
      <c r="FO33" s="17">
        <f t="shared" si="48"/>
        <v>0.44744265914387343</v>
      </c>
      <c r="FP33" s="25">
        <v>3420</v>
      </c>
      <c r="FQ33" s="17">
        <f t="shared" si="49"/>
        <v>0.41947749294738135</v>
      </c>
      <c r="FR33" s="18">
        <v>1085</v>
      </c>
      <c r="FS33" s="17">
        <f t="shared" si="50"/>
        <v>0.13307984790874525</v>
      </c>
      <c r="FT33" s="25">
        <v>8638</v>
      </c>
      <c r="FU33" s="25">
        <v>3940</v>
      </c>
      <c r="FV33" s="25">
        <v>3666</v>
      </c>
      <c r="FW33" s="17">
        <f t="shared" si="51"/>
        <v>0.1194721000231535</v>
      </c>
      <c r="FX33" s="17">
        <f t="shared" si="52"/>
        <v>0.42440379717527205</v>
      </c>
      <c r="FY33" s="18">
        <v>1032</v>
      </c>
      <c r="FZ33" s="44">
        <v>52640.202398149784</v>
      </c>
      <c r="GA33" s="57">
        <v>11320.763809560442</v>
      </c>
      <c r="GB33" s="25">
        <v>6601</v>
      </c>
      <c r="GC33" s="18">
        <v>3230</v>
      </c>
      <c r="GD33" s="18">
        <v>1549</v>
      </c>
      <c r="GE33" s="18">
        <v>40</v>
      </c>
      <c r="GF33" s="18">
        <v>740</v>
      </c>
      <c r="GG33" s="18">
        <v>49</v>
      </c>
      <c r="GH33" s="18">
        <v>5</v>
      </c>
      <c r="GI33" s="18">
        <v>35</v>
      </c>
      <c r="GJ33" s="10">
        <f t="shared" si="53"/>
        <v>11320.763809560442</v>
      </c>
      <c r="GK33" s="44">
        <v>41319.438588589343</v>
      </c>
      <c r="GL33" s="44">
        <v>19052.346244456905</v>
      </c>
      <c r="GM33" s="10">
        <f t="shared" si="56"/>
        <v>33587.856153692876</v>
      </c>
      <c r="GN33" s="44">
        <v>8156.6170713698293</v>
      </c>
      <c r="GO33" s="17">
        <f t="shared" si="58"/>
        <v>0.2150592758731176</v>
      </c>
      <c r="GP33" s="17">
        <f>GK33/FZ33</f>
        <v>0.78494072412688243</v>
      </c>
      <c r="GQ33" s="17">
        <f>GL33/FZ33</f>
        <v>0.36193527715475809</v>
      </c>
      <c r="GR33" s="17">
        <f>GN33/FZ33</f>
        <v>0.15495033643063122</v>
      </c>
      <c r="GS33" s="17">
        <f t="shared" si="62"/>
        <v>0.57343800064082029</v>
      </c>
      <c r="GT33" s="25">
        <v>7998</v>
      </c>
      <c r="GU33" s="18">
        <v>1423</v>
      </c>
      <c r="GV33" s="25">
        <v>3298</v>
      </c>
      <c r="GW33" s="18">
        <v>1928</v>
      </c>
      <c r="GX33" s="18">
        <v>868</v>
      </c>
      <c r="GY33" s="18">
        <v>27</v>
      </c>
      <c r="GZ33" s="18">
        <v>386</v>
      </c>
      <c r="HA33" s="18">
        <v>35</v>
      </c>
      <c r="HB33" s="18">
        <v>3</v>
      </c>
      <c r="HC33" s="18">
        <v>30</v>
      </c>
      <c r="HD33" s="23">
        <f t="shared" si="63"/>
        <v>0.17791947986996748</v>
      </c>
      <c r="HE33" s="23">
        <f t="shared" si="64"/>
        <v>0.82208052013003252</v>
      </c>
      <c r="HF33" s="23">
        <f t="shared" si="65"/>
        <v>0.40972743185796451</v>
      </c>
      <c r="HG33" s="23">
        <f t="shared" si="66"/>
        <v>0.16866716679169794</v>
      </c>
      <c r="HH33" s="25">
        <v>7607</v>
      </c>
      <c r="HI33" s="18">
        <v>1933</v>
      </c>
      <c r="HJ33" s="25">
        <v>3303</v>
      </c>
      <c r="HK33" s="18">
        <v>1302</v>
      </c>
      <c r="HL33" s="18">
        <v>681</v>
      </c>
      <c r="HM33" s="18">
        <v>13</v>
      </c>
      <c r="HN33" s="18">
        <v>354</v>
      </c>
      <c r="HO33" s="18">
        <v>14</v>
      </c>
      <c r="HP33" s="18">
        <v>2</v>
      </c>
      <c r="HQ33" s="18">
        <v>5</v>
      </c>
      <c r="HR33" s="23">
        <f t="shared" si="67"/>
        <v>0.25410805836729328</v>
      </c>
      <c r="HS33" s="23">
        <f t="shared" si="68"/>
        <v>0.74589194163270667</v>
      </c>
      <c r="HT33" s="80">
        <f t="shared" si="69"/>
        <v>0.31168660444327595</v>
      </c>
      <c r="HU33" s="27">
        <v>26788</v>
      </c>
      <c r="HV33" s="18">
        <v>2286</v>
      </c>
      <c r="HW33" s="18">
        <v>3734</v>
      </c>
      <c r="HX33" s="18">
        <v>195</v>
      </c>
      <c r="HY33" s="18">
        <v>3980</v>
      </c>
      <c r="HZ33" s="18">
        <v>1491</v>
      </c>
      <c r="IA33" s="18">
        <v>1290</v>
      </c>
      <c r="IB33" s="18">
        <v>555</v>
      </c>
      <c r="IC33" s="25">
        <v>5461</v>
      </c>
      <c r="ID33" s="25">
        <v>5704</v>
      </c>
      <c r="IE33" s="18">
        <v>1131</v>
      </c>
      <c r="IF33" s="18">
        <v>233</v>
      </c>
      <c r="IG33" s="18">
        <v>728</v>
      </c>
      <c r="IH33" s="17">
        <f t="shared" si="70"/>
        <v>0.26859041361803793</v>
      </c>
      <c r="II33" s="17">
        <f t="shared" si="71"/>
        <v>5.5659250410631626E-2</v>
      </c>
      <c r="IJ33" s="30">
        <f t="shared" si="72"/>
        <v>17.966465459423205</v>
      </c>
      <c r="IK33" s="17">
        <f t="shared" si="176"/>
        <v>0.24559941460922055</v>
      </c>
      <c r="IL33" s="25">
        <v>13782</v>
      </c>
      <c r="IM33" s="18">
        <v>1912</v>
      </c>
      <c r="IN33" s="18">
        <v>2969</v>
      </c>
      <c r="IO33" s="18">
        <v>144</v>
      </c>
      <c r="IP33" s="18">
        <v>2538</v>
      </c>
      <c r="IQ33" s="18">
        <v>762</v>
      </c>
      <c r="IR33" s="18">
        <v>877</v>
      </c>
      <c r="IS33" s="18">
        <v>371</v>
      </c>
      <c r="IT33" s="25">
        <v>2708</v>
      </c>
      <c r="IU33" s="25">
        <v>413</v>
      </c>
      <c r="IV33" s="18">
        <v>487</v>
      </c>
      <c r="IW33" s="18">
        <v>137</v>
      </c>
      <c r="IX33" s="18">
        <v>464</v>
      </c>
      <c r="IY33" s="17">
        <f t="shared" si="73"/>
        <v>0.66768248439994193</v>
      </c>
      <c r="IZ33" s="25">
        <v>13006</v>
      </c>
      <c r="JA33" s="18">
        <v>374</v>
      </c>
      <c r="JB33" s="18">
        <v>765</v>
      </c>
      <c r="JC33" s="18">
        <v>51</v>
      </c>
      <c r="JD33" s="18">
        <v>1442</v>
      </c>
      <c r="JE33" s="18">
        <v>729</v>
      </c>
      <c r="JF33" s="18">
        <v>413</v>
      </c>
      <c r="JG33" s="18">
        <v>184</v>
      </c>
      <c r="JH33" s="25">
        <v>2753</v>
      </c>
      <c r="JI33" s="25">
        <v>5291</v>
      </c>
      <c r="JJ33" s="18">
        <v>644</v>
      </c>
      <c r="JK33" s="18">
        <v>96</v>
      </c>
      <c r="JL33" s="18">
        <v>264</v>
      </c>
      <c r="JM33" s="80">
        <f t="shared" si="74"/>
        <v>0.29017376595417499</v>
      </c>
      <c r="JN33" s="45">
        <v>81310.718961038961</v>
      </c>
      <c r="JO33" s="25">
        <v>15265</v>
      </c>
      <c r="JP33" s="18">
        <v>10</v>
      </c>
      <c r="JQ33" s="18">
        <v>42</v>
      </c>
      <c r="JR33" s="18">
        <v>383</v>
      </c>
      <c r="JS33" s="18">
        <v>80</v>
      </c>
      <c r="JT33" s="18">
        <v>196</v>
      </c>
      <c r="JU33" s="18">
        <v>0</v>
      </c>
      <c r="JV33" s="18">
        <v>1</v>
      </c>
      <c r="JW33" s="57">
        <v>32815.073267425418</v>
      </c>
      <c r="JX33" s="17">
        <f t="shared" si="75"/>
        <v>0.40357622816186345</v>
      </c>
      <c r="JY33" s="17">
        <f t="shared" si="76"/>
        <v>0.59642377183813655</v>
      </c>
      <c r="JZ33" s="25">
        <v>13378</v>
      </c>
      <c r="KA33" s="25">
        <v>8283</v>
      </c>
      <c r="KB33" s="18">
        <v>6</v>
      </c>
      <c r="KC33" s="18">
        <v>31</v>
      </c>
      <c r="KD33" s="18">
        <v>316</v>
      </c>
      <c r="KE33" s="18">
        <v>48</v>
      </c>
      <c r="KF33" s="18">
        <v>186</v>
      </c>
      <c r="KG33" s="18">
        <v>0</v>
      </c>
      <c r="KH33" s="18">
        <v>1</v>
      </c>
      <c r="KI33" s="25">
        <v>4507</v>
      </c>
      <c r="KJ33" s="17">
        <f t="shared" si="77"/>
        <v>0.33689639706981611</v>
      </c>
      <c r="KK33" s="25">
        <v>13410</v>
      </c>
      <c r="KL33" s="25">
        <v>6982</v>
      </c>
      <c r="KM33" s="18">
        <v>4</v>
      </c>
      <c r="KN33" s="18">
        <v>11</v>
      </c>
      <c r="KO33" s="18">
        <v>67</v>
      </c>
      <c r="KP33" s="18">
        <v>32</v>
      </c>
      <c r="KQ33" s="18">
        <v>10</v>
      </c>
      <c r="KR33" s="18">
        <v>0</v>
      </c>
      <c r="KS33" s="18">
        <v>0</v>
      </c>
      <c r="KT33" s="25">
        <v>6304</v>
      </c>
      <c r="KU33" s="69">
        <f t="shared" si="78"/>
        <v>0.47009694258016405</v>
      </c>
      <c r="KV33" s="27">
        <v>35085</v>
      </c>
      <c r="KW33" s="25">
        <v>32285</v>
      </c>
      <c r="KX33" s="18">
        <v>2800</v>
      </c>
      <c r="KY33" s="59">
        <v>7.9806184979335892E-2</v>
      </c>
      <c r="KZ33" s="18">
        <v>1476</v>
      </c>
      <c r="LA33" s="18">
        <v>831</v>
      </c>
      <c r="LB33" s="18">
        <v>1149</v>
      </c>
      <c r="LC33" s="18">
        <v>1039</v>
      </c>
      <c r="LD33" s="25">
        <v>17983</v>
      </c>
      <c r="LE33" s="25">
        <v>16654</v>
      </c>
      <c r="LF33" s="18">
        <v>1329</v>
      </c>
      <c r="LG33" s="59">
        <v>7.3903130734582656E-2</v>
      </c>
      <c r="LH33" s="25">
        <v>17102</v>
      </c>
      <c r="LI33" s="25">
        <v>15631</v>
      </c>
      <c r="LJ33" s="18">
        <v>1471</v>
      </c>
      <c r="LK33" s="35">
        <v>8.6013331774061508E-2</v>
      </c>
      <c r="LL33" s="27">
        <v>6502</v>
      </c>
      <c r="LM33" s="18">
        <v>21</v>
      </c>
      <c r="LN33" s="25">
        <v>4887</v>
      </c>
      <c r="LO33" s="18">
        <v>381</v>
      </c>
      <c r="LP33" s="18">
        <v>82</v>
      </c>
      <c r="LQ33" s="18">
        <v>19</v>
      </c>
      <c r="LR33" s="18">
        <v>1112</v>
      </c>
      <c r="LS33" s="23">
        <f t="shared" si="79"/>
        <v>0.17102430021531836</v>
      </c>
      <c r="LT33" s="23">
        <f t="shared" si="80"/>
        <v>0.82897569978468166</v>
      </c>
      <c r="LU33" s="17">
        <f t="shared" si="81"/>
        <v>0.75484466318055987</v>
      </c>
      <c r="LV33" s="25">
        <v>6502</v>
      </c>
      <c r="LW33" s="18">
        <v>949</v>
      </c>
      <c r="LX33" s="18">
        <v>316</v>
      </c>
      <c r="LY33" s="18">
        <v>1548</v>
      </c>
      <c r="LZ33" s="18">
        <v>2187</v>
      </c>
      <c r="MA33" s="18">
        <v>54</v>
      </c>
      <c r="MB33" s="18">
        <v>1136</v>
      </c>
      <c r="MC33" s="18">
        <v>252</v>
      </c>
      <c r="MD33" s="18">
        <v>32</v>
      </c>
      <c r="ME33" s="18">
        <v>4</v>
      </c>
      <c r="MF33" s="18">
        <v>24</v>
      </c>
      <c r="MG33" s="17">
        <f t="shared" si="82"/>
        <v>0.22177791448784989</v>
      </c>
      <c r="MH33" s="17">
        <f t="shared" si="83"/>
        <v>0.43755767456167333</v>
      </c>
      <c r="MI33" s="25">
        <v>6502</v>
      </c>
      <c r="MJ33" s="18">
        <v>983</v>
      </c>
      <c r="MK33" s="18">
        <v>303</v>
      </c>
      <c r="ML33" s="18">
        <v>1477</v>
      </c>
      <c r="MM33" s="18">
        <v>2183</v>
      </c>
      <c r="MN33" s="18">
        <v>54</v>
      </c>
      <c r="MO33" s="18">
        <v>1198</v>
      </c>
      <c r="MP33" s="18">
        <v>275</v>
      </c>
      <c r="MQ33" s="18">
        <v>2</v>
      </c>
      <c r="MR33" s="18">
        <v>4</v>
      </c>
      <c r="MS33" s="18">
        <v>23</v>
      </c>
      <c r="MT33" s="17">
        <f t="shared" si="84"/>
        <v>0.46754844663180561</v>
      </c>
      <c r="MU33" s="69">
        <f t="shared" si="85"/>
        <v>0.59620116887111663</v>
      </c>
      <c r="MV33" s="27">
        <v>6502</v>
      </c>
      <c r="MW33" s="18">
        <v>675</v>
      </c>
      <c r="MX33" s="18">
        <v>919</v>
      </c>
      <c r="MY33" s="18">
        <v>1967</v>
      </c>
      <c r="MZ33" s="18">
        <v>293</v>
      </c>
      <c r="NA33" s="18">
        <v>1823</v>
      </c>
      <c r="NB33" s="18">
        <v>51</v>
      </c>
      <c r="NC33" s="18">
        <v>750</v>
      </c>
      <c r="ND33" s="18">
        <v>24</v>
      </c>
      <c r="NE33" s="17">
        <f t="shared" si="86"/>
        <v>0.10381421101199631</v>
      </c>
      <c r="NF33" s="10">
        <f t="shared" si="87"/>
        <v>3396.6971701015068</v>
      </c>
      <c r="NG33" s="17">
        <f t="shared" si="88"/>
        <v>0.49953860350661333</v>
      </c>
      <c r="NH33" s="25">
        <v>6502</v>
      </c>
      <c r="NI33" s="18">
        <v>19</v>
      </c>
      <c r="NJ33" s="18">
        <v>6</v>
      </c>
      <c r="NK33" s="18">
        <v>51</v>
      </c>
      <c r="NL33" s="18">
        <v>11</v>
      </c>
      <c r="NM33" s="25">
        <v>5353</v>
      </c>
      <c r="NN33" s="18">
        <v>1027</v>
      </c>
      <c r="NO33" s="18">
        <v>10</v>
      </c>
      <c r="NP33" s="18">
        <v>16</v>
      </c>
      <c r="NQ33" s="32">
        <v>9</v>
      </c>
      <c r="NR33" s="27">
        <v>6502</v>
      </c>
      <c r="NS33" s="37">
        <f t="shared" si="89"/>
        <v>0.8660412180867425</v>
      </c>
      <c r="NT33" s="37">
        <f t="shared" si="90"/>
        <v>0.23368963711095098</v>
      </c>
      <c r="NU33" s="37">
        <f t="shared" si="91"/>
        <v>1.1546794530278814</v>
      </c>
      <c r="NV33" s="17">
        <f t="shared" si="92"/>
        <v>0.23447062362504936</v>
      </c>
      <c r="NW33" s="10">
        <f t="shared" si="93"/>
        <v>4236</v>
      </c>
      <c r="NX33" s="17">
        <f t="shared" si="94"/>
        <v>0.6514918486619502</v>
      </c>
      <c r="NY33" s="19">
        <f t="shared" si="95"/>
        <v>7.633945466669069E-2</v>
      </c>
      <c r="NZ33" s="18">
        <v>1626</v>
      </c>
      <c r="OA33" s="18">
        <v>2266</v>
      </c>
      <c r="OB33" s="18">
        <v>101</v>
      </c>
      <c r="OC33" s="18">
        <v>1482</v>
      </c>
      <c r="OD33" s="18">
        <v>90</v>
      </c>
      <c r="OE33" s="18">
        <v>66</v>
      </c>
      <c r="OF33" s="17">
        <f t="shared" si="96"/>
        <v>0.22792986773300522</v>
      </c>
      <c r="OG33" s="17">
        <f t="shared" si="97"/>
        <v>0.25007689941556444</v>
      </c>
      <c r="OH33" s="17">
        <f t="shared" si="98"/>
        <v>0.34850815133804985</v>
      </c>
      <c r="OI33" s="69">
        <f t="shared" si="99"/>
        <v>1.3841894801599508E-2</v>
      </c>
      <c r="OJ33" s="27">
        <v>6502</v>
      </c>
      <c r="OK33" s="18">
        <v>187</v>
      </c>
      <c r="OL33" s="18">
        <v>1777</v>
      </c>
      <c r="OM33" s="18">
        <v>2626</v>
      </c>
      <c r="ON33" s="18">
        <v>44</v>
      </c>
      <c r="OO33" s="18">
        <v>88</v>
      </c>
      <c r="OP33" s="18">
        <v>154</v>
      </c>
      <c r="OQ33" s="18">
        <v>848</v>
      </c>
      <c r="OR33" s="69">
        <f t="shared" si="100"/>
        <v>0.33251307290064597</v>
      </c>
      <c r="OS33" s="85">
        <v>13707</v>
      </c>
      <c r="OT33" s="22">
        <v>31512</v>
      </c>
      <c r="OU33" s="38">
        <f t="shared" si="101"/>
        <v>0.88410066492719463</v>
      </c>
      <c r="OV33" s="39">
        <v>0.67316355674028938</v>
      </c>
      <c r="OW33" s="22">
        <v>2121273</v>
      </c>
      <c r="OX33" s="36">
        <f t="shared" si="102"/>
        <v>86798248.613999993</v>
      </c>
      <c r="OY33" s="36">
        <f t="shared" si="103"/>
        <v>2135076.0646559154</v>
      </c>
      <c r="OZ33" s="22"/>
      <c r="PA33" s="22"/>
      <c r="PB33" s="38">
        <f t="shared" si="104"/>
        <v>0</v>
      </c>
      <c r="PC33" s="39">
        <v>0</v>
      </c>
      <c r="PD33" s="22"/>
      <c r="PE33" s="40">
        <f t="shared" si="105"/>
        <v>0</v>
      </c>
      <c r="PF33" s="36">
        <f t="shared" si="106"/>
        <v>0</v>
      </c>
      <c r="PG33" s="22">
        <v>1287</v>
      </c>
      <c r="PH33" s="22">
        <v>1287</v>
      </c>
      <c r="PI33" s="38">
        <f t="shared" si="107"/>
        <v>3.6108071711135427E-2</v>
      </c>
      <c r="PJ33" s="39">
        <v>9.6635586635586634E-2</v>
      </c>
      <c r="PK33" s="22">
        <v>12437</v>
      </c>
      <c r="PL33" s="41">
        <f t="shared" si="108"/>
        <v>508897.16599999997</v>
      </c>
      <c r="PM33" s="36">
        <f t="shared" si="109"/>
        <v>105207.90756965661</v>
      </c>
      <c r="PN33" s="22">
        <v>1524</v>
      </c>
      <c r="PO33" s="22">
        <v>1524</v>
      </c>
      <c r="PP33" s="38">
        <f t="shared" si="110"/>
        <v>4.2757343657941253E-2</v>
      </c>
      <c r="PQ33" s="39">
        <v>0.61212598425196851</v>
      </c>
      <c r="PR33" s="22">
        <v>93288</v>
      </c>
      <c r="PS33" s="41">
        <f t="shared" si="111"/>
        <v>3817158.3840000001</v>
      </c>
      <c r="PT33" s="36">
        <f t="shared" si="112"/>
        <v>199824.36616013435</v>
      </c>
      <c r="PU33" s="22">
        <v>5</v>
      </c>
      <c r="PV33" s="22">
        <v>5</v>
      </c>
      <c r="PW33" s="38">
        <f t="shared" si="113"/>
        <v>1.4027999887776001E-4</v>
      </c>
      <c r="PX33" s="39">
        <v>0.26</v>
      </c>
      <c r="PY33" s="22">
        <v>130</v>
      </c>
      <c r="PZ33" s="36">
        <f t="shared" si="114"/>
        <v>762.83361324133477</v>
      </c>
      <c r="QA33" s="22"/>
      <c r="QB33" s="22"/>
      <c r="QC33" s="39">
        <v>0</v>
      </c>
      <c r="QD33" s="22"/>
      <c r="QE33" s="22">
        <f t="shared" si="115"/>
        <v>0</v>
      </c>
      <c r="QF33" s="22"/>
      <c r="QG33" s="22">
        <v>899</v>
      </c>
      <c r="QH33" s="22">
        <v>899</v>
      </c>
      <c r="QI33" s="38">
        <f t="shared" si="116"/>
        <v>2.5222343798221251E-2</v>
      </c>
      <c r="QJ33" s="39">
        <v>0.20874304783092323</v>
      </c>
      <c r="QK33" s="22">
        <v>18766</v>
      </c>
      <c r="QL33" s="42">
        <f t="shared" si="117"/>
        <v>52.002068075639599</v>
      </c>
      <c r="QM33" s="22">
        <f t="shared" si="118"/>
        <v>416</v>
      </c>
      <c r="QN33" s="22">
        <v>322</v>
      </c>
      <c r="QO33" s="22">
        <v>322</v>
      </c>
      <c r="QP33" s="38">
        <f t="shared" si="119"/>
        <v>9.034031927727745E-3</v>
      </c>
      <c r="QQ33" s="39">
        <v>0.13220496894409936</v>
      </c>
      <c r="QR33" s="22">
        <v>4257</v>
      </c>
      <c r="QS33" s="36">
        <f t="shared" si="120"/>
        <v>75709.516197567835</v>
      </c>
      <c r="QT33" s="22">
        <v>82</v>
      </c>
      <c r="QU33" s="22">
        <v>82</v>
      </c>
      <c r="QV33" s="38">
        <f t="shared" si="121"/>
        <v>2.3005919815952641E-3</v>
      </c>
      <c r="QW33" s="39">
        <v>0.12463414634146341</v>
      </c>
      <c r="QX33" s="22">
        <v>1022</v>
      </c>
      <c r="QY33" s="36">
        <f t="shared" si="122"/>
        <v>19280.063131057646</v>
      </c>
      <c r="QZ33" s="22">
        <v>12</v>
      </c>
      <c r="RA33" s="22">
        <v>12</v>
      </c>
      <c r="RB33" s="38">
        <f t="shared" si="123"/>
        <v>3.3667199730662403E-4</v>
      </c>
      <c r="RC33" s="39">
        <v>0.105</v>
      </c>
      <c r="RD33" s="22">
        <v>126</v>
      </c>
      <c r="RE33" s="36">
        <f t="shared" si="124"/>
        <v>1296.6147993767831</v>
      </c>
      <c r="RF33" s="10">
        <f t="shared" si="125"/>
        <v>17838</v>
      </c>
      <c r="RG33" s="10">
        <f t="shared" si="126"/>
        <v>35643</v>
      </c>
      <c r="RH33" s="17">
        <f t="shared" si="127"/>
        <v>4.5842320321332244E-2</v>
      </c>
      <c r="RI33" s="17">
        <f t="shared" si="128"/>
        <v>1.0473481402496216E-3</v>
      </c>
      <c r="RJ33" s="17">
        <f t="shared" si="129"/>
        <v>0.84150566816439409</v>
      </c>
      <c r="RK33" s="17">
        <f t="shared" si="130"/>
        <v>0</v>
      </c>
      <c r="RL33" s="17">
        <f t="shared" si="131"/>
        <v>7.8757539155032238E-2</v>
      </c>
      <c r="RM33" s="17">
        <f t="shared" si="132"/>
        <v>3.0065851986981103E-4</v>
      </c>
      <c r="RN33" s="17">
        <f t="shared" si="133"/>
        <v>2.9839680219779296E-2</v>
      </c>
      <c r="RO33" s="17">
        <f t="shared" si="134"/>
        <v>7.5989247764655351E-3</v>
      </c>
      <c r="RP33" s="17">
        <f t="shared" si="135"/>
        <v>5.1103973350815615E-4</v>
      </c>
      <c r="RQ33" s="17">
        <f t="shared" si="136"/>
        <v>2.0495773319895136E-5</v>
      </c>
      <c r="RR33" s="36">
        <f t="shared" si="137"/>
        <v>2537209.3681950257</v>
      </c>
      <c r="RS33" s="36">
        <f t="shared" si="138"/>
        <v>24.201237797316104</v>
      </c>
      <c r="RT33" s="10">
        <f t="shared" si="139"/>
        <v>-17805</v>
      </c>
      <c r="RU33" s="17">
        <f t="shared" si="140"/>
        <v>-0.99815001681802895</v>
      </c>
      <c r="RV33" s="37">
        <f t="shared" si="141"/>
        <v>5.8772283888328287</v>
      </c>
      <c r="RW33" s="36">
        <f t="shared" si="142"/>
        <v>0.33998168602987466</v>
      </c>
      <c r="RX33" s="85">
        <v>-1.4676279999999999</v>
      </c>
      <c r="RY33" s="93">
        <v>139</v>
      </c>
      <c r="RZ33" s="43" t="b">
        <v>0</v>
      </c>
      <c r="SA33" s="18" t="b">
        <v>0</v>
      </c>
      <c r="SB33" s="18" t="b">
        <v>0</v>
      </c>
      <c r="SC33" s="18" t="b">
        <v>0</v>
      </c>
      <c r="SD33" s="18" t="b">
        <v>0</v>
      </c>
      <c r="SE33" s="32" t="b">
        <v>1</v>
      </c>
      <c r="SF33" s="43" t="b">
        <v>1</v>
      </c>
      <c r="SG33" s="18" t="b">
        <v>1</v>
      </c>
      <c r="SH33" s="18">
        <v>2</v>
      </c>
      <c r="SI33" s="18">
        <v>2</v>
      </c>
      <c r="SJ33" s="22"/>
      <c r="SK33" s="22"/>
      <c r="SL33" s="22">
        <v>6</v>
      </c>
      <c r="SM33" s="22">
        <v>0</v>
      </c>
      <c r="SN33" s="18"/>
      <c r="SO33" s="18"/>
      <c r="SP33" s="18"/>
      <c r="SQ33" s="17">
        <f t="shared" si="143"/>
        <v>0</v>
      </c>
      <c r="SR33" s="17">
        <f t="shared" si="144"/>
        <v>4.9751243781094526E-3</v>
      </c>
      <c r="SS33" s="17">
        <f t="shared" si="145"/>
        <v>3.0303030303030304E-2</v>
      </c>
      <c r="ST33" s="17">
        <f t="shared" si="146"/>
        <v>0</v>
      </c>
      <c r="SU33" s="17">
        <f t="shared" si="147"/>
        <v>0</v>
      </c>
      <c r="SV33" s="17">
        <f t="shared" si="181"/>
        <v>0</v>
      </c>
      <c r="SW33" s="17">
        <f t="shared" si="149"/>
        <v>0.2</v>
      </c>
      <c r="SX33" s="17">
        <f t="shared" si="150"/>
        <v>4.1666666666666664E-2</v>
      </c>
      <c r="SY33" s="17">
        <f t="shared" si="151"/>
        <v>0</v>
      </c>
      <c r="SZ33" s="17">
        <f t="shared" si="152"/>
        <v>8.8195386702849387E-3</v>
      </c>
      <c r="TA33" s="17">
        <f t="shared" si="153"/>
        <v>6.0416666666666667E-2</v>
      </c>
      <c r="TB33" s="24">
        <f t="shared" si="154"/>
        <v>16.551724137931036</v>
      </c>
      <c r="TC33" s="69">
        <f t="shared" si="155"/>
        <v>2.6696329254727477E-2</v>
      </c>
      <c r="TD33" s="17">
        <f t="shared" si="177"/>
        <v>9.7446236559139778E-5</v>
      </c>
      <c r="TE33" s="95"/>
      <c r="TF33" s="71"/>
      <c r="TG33" s="71"/>
      <c r="TH33" s="71">
        <v>13</v>
      </c>
      <c r="TI33" s="71"/>
      <c r="TJ33" s="71">
        <v>1</v>
      </c>
      <c r="TK33" s="71">
        <v>17</v>
      </c>
      <c r="TL33" s="71"/>
      <c r="TM33" s="71">
        <v>4</v>
      </c>
      <c r="TN33" s="71"/>
      <c r="TO33" s="71">
        <v>24</v>
      </c>
      <c r="TP33" s="71"/>
      <c r="TQ33" s="71">
        <v>11</v>
      </c>
      <c r="TR33" s="72">
        <v>14</v>
      </c>
      <c r="TS33" s="72"/>
      <c r="TT33" s="72"/>
      <c r="TU33" s="72"/>
      <c r="TV33" s="72">
        <v>37</v>
      </c>
      <c r="TW33" s="72"/>
      <c r="TX33" s="72">
        <v>11</v>
      </c>
      <c r="TY33" s="72">
        <v>7</v>
      </c>
      <c r="TZ33" s="72">
        <v>41</v>
      </c>
      <c r="UA33" s="72"/>
      <c r="UB33" s="72">
        <v>22</v>
      </c>
      <c r="UC33" s="72">
        <v>9</v>
      </c>
      <c r="UD33" s="72">
        <v>3</v>
      </c>
      <c r="UE33" s="72"/>
      <c r="UF33" s="72"/>
      <c r="UG33" s="72">
        <v>46</v>
      </c>
      <c r="UH33" s="72">
        <v>1</v>
      </c>
      <c r="UI33" s="72">
        <v>28</v>
      </c>
      <c r="UJ33" s="73">
        <v>51</v>
      </c>
      <c r="UK33" s="73"/>
      <c r="UL33" s="73"/>
      <c r="UM33" s="73">
        <v>13</v>
      </c>
      <c r="UN33" s="73">
        <v>75</v>
      </c>
      <c r="UO33" s="73"/>
      <c r="UP33" s="73">
        <v>10</v>
      </c>
      <c r="UQ33" s="73">
        <v>13</v>
      </c>
      <c r="UR33" s="73">
        <v>102</v>
      </c>
      <c r="US33" s="73">
        <v>25</v>
      </c>
      <c r="UT33" s="73">
        <v>17</v>
      </c>
      <c r="UU33" s="73">
        <v>4</v>
      </c>
      <c r="UV33" s="73"/>
      <c r="UW33" s="73"/>
      <c r="UX33" s="73"/>
      <c r="UY33" s="73">
        <v>65</v>
      </c>
      <c r="UZ33" s="73"/>
      <c r="VA33" s="73">
        <v>42</v>
      </c>
      <c r="VB33" s="73">
        <v>51</v>
      </c>
      <c r="VC33" s="73"/>
      <c r="VD33" s="73"/>
      <c r="VE33" s="73">
        <v>13</v>
      </c>
      <c r="VF33" s="73">
        <v>59</v>
      </c>
      <c r="VG33" s="73"/>
      <c r="VH33" s="73">
        <v>11</v>
      </c>
      <c r="VI33" s="73">
        <v>12</v>
      </c>
      <c r="VJ33" s="73">
        <v>78</v>
      </c>
      <c r="VK33" s="73">
        <v>26</v>
      </c>
      <c r="VL33" s="73">
        <v>13</v>
      </c>
      <c r="VM33" s="73">
        <v>1</v>
      </c>
      <c r="VN33" s="73">
        <v>2</v>
      </c>
      <c r="VO33" s="73"/>
      <c r="VP33" s="73">
        <v>358</v>
      </c>
      <c r="VQ33" s="73"/>
      <c r="VR33" s="73">
        <v>97</v>
      </c>
      <c r="VS33" s="73">
        <v>13</v>
      </c>
      <c r="VT33" s="73">
        <v>1</v>
      </c>
      <c r="VU33" s="73">
        <v>7</v>
      </c>
      <c r="VV33" s="73">
        <v>52</v>
      </c>
      <c r="VW33" s="73">
        <v>14</v>
      </c>
      <c r="VX33" s="73"/>
      <c r="VY33" s="73">
        <v>9</v>
      </c>
      <c r="VZ33" s="73">
        <v>1</v>
      </c>
      <c r="WA33" s="73">
        <v>197</v>
      </c>
      <c r="WB33" s="73">
        <v>7</v>
      </c>
      <c r="WC33" s="73">
        <v>52</v>
      </c>
      <c r="WD33" s="73">
        <v>72</v>
      </c>
      <c r="WE33" s="73"/>
      <c r="WF33" s="73">
        <v>7</v>
      </c>
      <c r="WG33" s="73"/>
      <c r="WH33" s="73"/>
      <c r="WI33" s="73"/>
      <c r="WJ33" s="73">
        <v>226</v>
      </c>
      <c r="WK33" s="73"/>
      <c r="WL33" s="73">
        <v>2</v>
      </c>
      <c r="WM33" s="73"/>
      <c r="WN33" s="73">
        <v>33</v>
      </c>
      <c r="WO33" s="22">
        <f t="shared" si="156"/>
        <v>129</v>
      </c>
      <c r="WP33" s="22">
        <f t="shared" si="157"/>
        <v>0</v>
      </c>
      <c r="WQ33" s="22">
        <f t="shared" si="158"/>
        <v>7</v>
      </c>
      <c r="WR33" s="22">
        <f t="shared" si="159"/>
        <v>78</v>
      </c>
      <c r="WS33" s="22">
        <f t="shared" si="160"/>
        <v>198</v>
      </c>
      <c r="WT33" s="22">
        <f t="shared" si="161"/>
        <v>0</v>
      </c>
      <c r="WU33" s="22">
        <f t="shared" si="162"/>
        <v>42</v>
      </c>
      <c r="WV33" s="22">
        <f t="shared" si="163"/>
        <v>32</v>
      </c>
      <c r="WW33" s="22">
        <f t="shared" si="164"/>
        <v>435</v>
      </c>
      <c r="WX33" s="22">
        <f t="shared" si="165"/>
        <v>0</v>
      </c>
      <c r="WY33" s="22">
        <f t="shared" si="166"/>
        <v>136</v>
      </c>
      <c r="WZ33" s="22">
        <f t="shared" si="167"/>
        <v>39</v>
      </c>
      <c r="XA33" s="22">
        <f t="shared" si="168"/>
        <v>8</v>
      </c>
      <c r="XB33" s="22">
        <f t="shared" si="169"/>
        <v>9</v>
      </c>
      <c r="XC33" s="22">
        <f t="shared" si="170"/>
        <v>0</v>
      </c>
      <c r="XD33" s="22">
        <f t="shared" si="171"/>
        <v>0</v>
      </c>
      <c r="XE33" s="22">
        <f t="shared" si="172"/>
        <v>721</v>
      </c>
      <c r="XF33" s="22">
        <f t="shared" si="173"/>
        <v>1</v>
      </c>
      <c r="XG33" s="93">
        <f t="shared" si="174"/>
        <v>211</v>
      </c>
    </row>
    <row r="34" spans="1:631" ht="17.100000000000001" customHeight="1" x14ac:dyDescent="0.2">
      <c r="A34" s="101"/>
      <c r="B34" s="27" t="s">
        <v>67</v>
      </c>
      <c r="C34" s="535" t="s">
        <v>68</v>
      </c>
      <c r="D34" s="25" t="s">
        <v>69</v>
      </c>
      <c r="E34" s="535" t="s">
        <v>70</v>
      </c>
      <c r="F34" s="25" t="s">
        <v>74</v>
      </c>
      <c r="G34" s="535" t="s">
        <v>75</v>
      </c>
      <c r="H34" s="25">
        <v>59</v>
      </c>
      <c r="I34" s="28">
        <v>19</v>
      </c>
      <c r="J34" s="17">
        <f t="shared" si="0"/>
        <v>0.44208463949843257</v>
      </c>
      <c r="K34" s="17">
        <f t="shared" si="1"/>
        <v>0.44315569487983281</v>
      </c>
      <c r="L34" s="17">
        <f t="shared" si="2"/>
        <v>0.15483870967741936</v>
      </c>
      <c r="M34" s="17">
        <f t="shared" si="3"/>
        <v>0.12059179287814097</v>
      </c>
      <c r="N34" s="17">
        <f t="shared" si="4"/>
        <v>0.40712280534805156</v>
      </c>
      <c r="O34" s="17">
        <f t="shared" si="5"/>
        <v>0.18646812957157785</v>
      </c>
      <c r="P34" s="17">
        <f t="shared" si="6"/>
        <v>0.76447307481790239</v>
      </c>
      <c r="Q34" s="17">
        <f t="shared" si="7"/>
        <v>0.36361547570653419</v>
      </c>
      <c r="R34" s="69">
        <f t="shared" si="8"/>
        <v>0.91344295643329376</v>
      </c>
      <c r="S34" s="422">
        <f t="shared" si="9"/>
        <v>0.42175480875679833</v>
      </c>
      <c r="T34" s="17">
        <f t="shared" si="175"/>
        <v>0.57824519124320162</v>
      </c>
      <c r="U34" s="10">
        <f t="shared" si="10"/>
        <v>55541.607109292003</v>
      </c>
      <c r="V34" s="32">
        <v>4</v>
      </c>
      <c r="W34" s="550">
        <f t="shared" si="11"/>
        <v>-0.84516129032258069</v>
      </c>
      <c r="X34" s="550">
        <f t="shared" si="12"/>
        <v>0.31064369764568728</v>
      </c>
      <c r="Y34" s="550">
        <f t="shared" si="13"/>
        <v>0.68935630235431278</v>
      </c>
      <c r="Z34" s="551">
        <f t="shared" si="14"/>
        <v>66214.051553736455</v>
      </c>
      <c r="AA34" s="426">
        <f t="shared" si="15"/>
        <v>0.22017240661308457</v>
      </c>
      <c r="AB34" s="59">
        <f t="shared" si="16"/>
        <v>0.92477815699658705</v>
      </c>
      <c r="AC34" s="59">
        <f t="shared" si="17"/>
        <v>9.7254603416282059E-2</v>
      </c>
      <c r="AD34" s="59">
        <f t="shared" si="18"/>
        <v>0.40712280534805156</v>
      </c>
      <c r="AE34" s="59">
        <f t="shared" si="19"/>
        <v>0.63638452429346581</v>
      </c>
      <c r="AF34" s="59">
        <f t="shared" si="20"/>
        <v>0.24723092998955068</v>
      </c>
      <c r="AG34" s="59">
        <f t="shared" si="21"/>
        <v>0.41347962382445141</v>
      </c>
      <c r="AH34" s="59">
        <f t="shared" si="22"/>
        <v>0.18646812957157785</v>
      </c>
      <c r="AI34" s="59">
        <f t="shared" si="23"/>
        <v>0.64811912225705326</v>
      </c>
      <c r="AJ34" s="59">
        <f t="shared" si="24"/>
        <v>0.23605015673981192</v>
      </c>
      <c r="AK34" s="59">
        <f t="shared" si="25"/>
        <v>0.23552692518209759</v>
      </c>
      <c r="AL34" s="35">
        <f t="shared" si="26"/>
        <v>0.15483870967741936</v>
      </c>
      <c r="AM34" s="27">
        <v>96052</v>
      </c>
      <c r="AN34" s="25">
        <v>48517</v>
      </c>
      <c r="AO34" s="25">
        <v>47535</v>
      </c>
      <c r="AP34" s="17">
        <f t="shared" si="27"/>
        <v>1.8655853631453817E-3</v>
      </c>
      <c r="AQ34" s="63">
        <v>102.0658462185758</v>
      </c>
      <c r="AR34" s="58">
        <v>3635.2799424</v>
      </c>
      <c r="AS34" s="24">
        <f t="shared" si="28"/>
        <v>26.422174226446721</v>
      </c>
      <c r="AT34" s="17">
        <f t="shared" si="29"/>
        <v>2.281845554260337E-2</v>
      </c>
      <c r="AU34" s="25">
        <v>94357</v>
      </c>
      <c r="AV34" s="25">
        <v>47249</v>
      </c>
      <c r="AW34" s="25">
        <v>47108</v>
      </c>
      <c r="AX34" s="18">
        <v>1695</v>
      </c>
      <c r="AY34" s="18">
        <v>1268</v>
      </c>
      <c r="AZ34" s="18">
        <v>427</v>
      </c>
      <c r="BA34" s="25">
        <v>21148</v>
      </c>
      <c r="BB34" s="25">
        <v>10765</v>
      </c>
      <c r="BC34" s="25">
        <v>10383</v>
      </c>
      <c r="BD34" s="63">
        <v>103.6790908215352</v>
      </c>
      <c r="BE34" s="25">
        <v>74904</v>
      </c>
      <c r="BF34" s="25">
        <v>37752</v>
      </c>
      <c r="BG34" s="25">
        <v>37152</v>
      </c>
      <c r="BH34" s="63">
        <v>101.61498708010338</v>
      </c>
      <c r="BI34" s="17">
        <v>0.22017240661308457</v>
      </c>
      <c r="BJ34" s="25">
        <v>36006</v>
      </c>
      <c r="BK34" s="25">
        <v>56579</v>
      </c>
      <c r="BL34" s="25">
        <v>3467</v>
      </c>
      <c r="BM34" s="17">
        <v>0.69766167659378919</v>
      </c>
      <c r="BN34" s="10">
        <f t="shared" si="30"/>
        <v>29040.20063981336</v>
      </c>
      <c r="BO34" s="29">
        <v>0.63638452429346581</v>
      </c>
      <c r="BP34" s="30">
        <f t="shared" si="31"/>
        <v>0.36361547570653419</v>
      </c>
      <c r="BQ34" s="31">
        <v>6.1277152300323445</v>
      </c>
      <c r="BR34" s="25">
        <v>60046</v>
      </c>
      <c r="BS34" s="25">
        <v>20144</v>
      </c>
      <c r="BT34" s="25">
        <v>35294</v>
      </c>
      <c r="BU34" s="25">
        <v>3906</v>
      </c>
      <c r="BV34" s="18">
        <v>521</v>
      </c>
      <c r="BW34" s="18">
        <v>181</v>
      </c>
      <c r="BX34" s="25">
        <v>19140</v>
      </c>
      <c r="BY34" s="25">
        <v>16295</v>
      </c>
      <c r="BZ34" s="18">
        <v>2845</v>
      </c>
      <c r="CA34" s="59">
        <v>0.14864158829676072</v>
      </c>
      <c r="CB34" s="25">
        <v>94357</v>
      </c>
      <c r="CC34" s="18">
        <v>1695</v>
      </c>
      <c r="CD34" s="17">
        <f t="shared" si="32"/>
        <v>1.7963691088101572E-2</v>
      </c>
      <c r="CE34" s="18">
        <v>763</v>
      </c>
      <c r="CF34" s="18">
        <v>1652</v>
      </c>
      <c r="CG34" s="18">
        <v>2798</v>
      </c>
      <c r="CH34" s="25">
        <v>3474</v>
      </c>
      <c r="CI34" s="25">
        <v>3296</v>
      </c>
      <c r="CJ34" s="18">
        <v>2765</v>
      </c>
      <c r="CK34" s="18">
        <v>2013</v>
      </c>
      <c r="CL34" s="18">
        <v>1385</v>
      </c>
      <c r="CM34" s="18">
        <v>994</v>
      </c>
      <c r="CN34" s="26">
        <v>4.9298328108672935</v>
      </c>
      <c r="CO34" s="27">
        <v>19140</v>
      </c>
      <c r="CP34" s="34">
        <f t="shared" si="33"/>
        <v>5.0183908045977015</v>
      </c>
      <c r="CQ34" s="25">
        <v>620</v>
      </c>
      <c r="CR34" s="18">
        <v>975</v>
      </c>
      <c r="CS34" s="18">
        <v>1617</v>
      </c>
      <c r="CT34" s="25">
        <v>7977</v>
      </c>
      <c r="CU34" s="25">
        <v>7629</v>
      </c>
      <c r="CV34" s="18">
        <v>228</v>
      </c>
      <c r="CW34" s="18">
        <v>63</v>
      </c>
      <c r="CX34" s="18">
        <v>31</v>
      </c>
      <c r="CY34" s="25">
        <v>19140</v>
      </c>
      <c r="CZ34" s="25">
        <v>17961</v>
      </c>
      <c r="DA34" s="18">
        <v>203</v>
      </c>
      <c r="DB34" s="18">
        <v>188</v>
      </c>
      <c r="DC34" s="18">
        <v>722</v>
      </c>
      <c r="DD34" s="18">
        <v>41</v>
      </c>
      <c r="DE34" s="18">
        <v>25</v>
      </c>
      <c r="DF34" s="25">
        <v>19140</v>
      </c>
      <c r="DG34" s="18">
        <v>3020</v>
      </c>
      <c r="DH34" s="18">
        <v>1685</v>
      </c>
      <c r="DI34" s="18">
        <v>27</v>
      </c>
      <c r="DJ34" s="25">
        <v>14319</v>
      </c>
      <c r="DK34" s="18">
        <v>15</v>
      </c>
      <c r="DL34" s="18">
        <v>74</v>
      </c>
      <c r="DM34" s="25">
        <f t="shared" si="34"/>
        <v>23194.863375130615</v>
      </c>
      <c r="DN34" s="17">
        <f t="shared" si="35"/>
        <v>0.74811912225705324</v>
      </c>
      <c r="DO34" s="17">
        <f t="shared" si="36"/>
        <v>7.836990595611285E-4</v>
      </c>
      <c r="DP34" s="23">
        <f t="shared" si="37"/>
        <v>0.24723092998955068</v>
      </c>
      <c r="DQ34" s="23">
        <f t="shared" si="38"/>
        <v>0.75276907001044935</v>
      </c>
      <c r="DR34" s="25">
        <v>19140</v>
      </c>
      <c r="DS34" s="18">
        <v>86</v>
      </c>
      <c r="DT34" s="25">
        <v>10587</v>
      </c>
      <c r="DU34" s="18">
        <v>21</v>
      </c>
      <c r="DV34" s="25">
        <v>5890</v>
      </c>
      <c r="DW34" s="18">
        <v>44</v>
      </c>
      <c r="DX34" s="25">
        <v>2488</v>
      </c>
      <c r="DY34" s="18">
        <v>24</v>
      </c>
      <c r="DZ34" s="17">
        <f t="shared" si="39"/>
        <v>0.86645768025078373</v>
      </c>
      <c r="EA34" s="17">
        <f t="shared" si="40"/>
        <v>0.13354231974921627</v>
      </c>
      <c r="EB34" s="25">
        <v>19140</v>
      </c>
      <c r="EC34" s="25">
        <v>7554</v>
      </c>
      <c r="ED34" s="18">
        <v>360</v>
      </c>
      <c r="EE34" s="25">
        <v>9042</v>
      </c>
      <c r="EF34" s="17">
        <f t="shared" si="41"/>
        <v>0.47241379310344828</v>
      </c>
      <c r="EG34" s="25">
        <v>2061</v>
      </c>
      <c r="EH34" s="18">
        <v>123</v>
      </c>
      <c r="EI34" s="17">
        <f t="shared" si="42"/>
        <v>0.41347962382445141</v>
      </c>
      <c r="EJ34" s="17">
        <f t="shared" si="43"/>
        <v>0.10768025078369906</v>
      </c>
      <c r="EK34" s="69">
        <f t="shared" si="44"/>
        <v>0.44315569487983281</v>
      </c>
      <c r="EL34" s="27">
        <v>58600</v>
      </c>
      <c r="EM34" s="25">
        <v>54192</v>
      </c>
      <c r="EN34" s="18">
        <v>4408</v>
      </c>
      <c r="EO34" s="59">
        <v>0.92477815699658705</v>
      </c>
      <c r="EP34" s="25">
        <v>29105</v>
      </c>
      <c r="EQ34" s="25">
        <v>27250</v>
      </c>
      <c r="ER34" s="18">
        <v>1855</v>
      </c>
      <c r="ES34" s="59">
        <v>0.93626524652121612</v>
      </c>
      <c r="ET34" s="25">
        <v>29495</v>
      </c>
      <c r="EU34" s="25">
        <v>26942</v>
      </c>
      <c r="EV34" s="18">
        <v>2553</v>
      </c>
      <c r="EW34" s="59">
        <v>0.91344295643329376</v>
      </c>
      <c r="EX34" s="25">
        <v>13334</v>
      </c>
      <c r="EY34" s="25">
        <v>13044</v>
      </c>
      <c r="EZ34" s="18">
        <v>290</v>
      </c>
      <c r="FA34" s="59">
        <v>0.97825108744562772</v>
      </c>
      <c r="FB34" s="25">
        <v>45266</v>
      </c>
      <c r="FC34" s="25">
        <v>41148</v>
      </c>
      <c r="FD34" s="18">
        <v>4118</v>
      </c>
      <c r="FE34" s="59">
        <v>0.90902664251314458</v>
      </c>
      <c r="FF34" s="25">
        <v>47925</v>
      </c>
      <c r="FG34" s="25">
        <v>21017</v>
      </c>
      <c r="FH34" s="25">
        <v>23510</v>
      </c>
      <c r="FI34" s="18">
        <v>3398</v>
      </c>
      <c r="FJ34" s="23">
        <f t="shared" si="45"/>
        <v>7.0902451747522174E-2</v>
      </c>
      <c r="FK34" s="23">
        <f t="shared" si="46"/>
        <v>0.49055816379760042</v>
      </c>
      <c r="FL34" s="36">
        <f t="shared" si="47"/>
        <v>6.1851088875809301</v>
      </c>
      <c r="FM34" s="25">
        <v>24246</v>
      </c>
      <c r="FN34" s="25">
        <v>10243</v>
      </c>
      <c r="FO34" s="17">
        <f t="shared" si="48"/>
        <v>0.42246143693805166</v>
      </c>
      <c r="FP34" s="25">
        <v>12218</v>
      </c>
      <c r="FQ34" s="17">
        <f t="shared" si="49"/>
        <v>0.50391817206961975</v>
      </c>
      <c r="FR34" s="18">
        <v>1785</v>
      </c>
      <c r="FS34" s="17">
        <f t="shared" si="50"/>
        <v>7.362039099232863E-2</v>
      </c>
      <c r="FT34" s="25">
        <v>23679</v>
      </c>
      <c r="FU34" s="25">
        <v>10774</v>
      </c>
      <c r="FV34" s="25">
        <v>11292</v>
      </c>
      <c r="FW34" s="17">
        <f t="shared" si="51"/>
        <v>6.8119430719202664E-2</v>
      </c>
      <c r="FX34" s="17">
        <f t="shared" si="52"/>
        <v>0.47687824654757383</v>
      </c>
      <c r="FY34" s="18">
        <v>1613</v>
      </c>
      <c r="FZ34" s="25">
        <v>42034</v>
      </c>
      <c r="GA34" s="18">
        <v>4088</v>
      </c>
      <c r="GB34" s="25">
        <v>20833</v>
      </c>
      <c r="GC34" s="25">
        <v>10342</v>
      </c>
      <c r="GD34" s="25">
        <v>4972</v>
      </c>
      <c r="GE34" s="18">
        <v>112</v>
      </c>
      <c r="GF34" s="18">
        <v>1451</v>
      </c>
      <c r="GG34" s="18">
        <v>100</v>
      </c>
      <c r="GH34" s="18">
        <v>72</v>
      </c>
      <c r="GI34" s="18">
        <v>64</v>
      </c>
      <c r="GJ34" s="10">
        <f t="shared" si="53"/>
        <v>4088</v>
      </c>
      <c r="GK34" s="10">
        <f t="shared" ref="GK34:GK65" si="182">FZ34*GP34</f>
        <v>37946</v>
      </c>
      <c r="GL34" s="10">
        <f t="shared" ref="GL34:GL65" si="183">FZ34*GQ34</f>
        <v>17113</v>
      </c>
      <c r="GM34" s="10">
        <f t="shared" si="56"/>
        <v>24921</v>
      </c>
      <c r="GN34" s="10">
        <f t="shared" ref="GN34:GN65" si="184">(GI34+GH34+GG34+GF34+GE34+GD34)</f>
        <v>6771</v>
      </c>
      <c r="GO34" s="17">
        <f t="shared" si="58"/>
        <v>9.7254603416282059E-2</v>
      </c>
      <c r="GP34" s="17">
        <f t="shared" ref="GP34:GP65" si="185">(GB34+GC34+GD34+GE34+GF34+GG34+GH34+GI34)/FZ34</f>
        <v>0.902745396583718</v>
      </c>
      <c r="GQ34" s="17">
        <f t="shared" ref="GQ34:GQ65" si="186">(GI34+GC34+GD34+GE34+GF34+GG34+GH34)/FZ34</f>
        <v>0.40712280534805156</v>
      </c>
      <c r="GR34" s="17">
        <f t="shared" ref="GR34:GR65" si="187">(GI34+GH34+GG34+GF34+GE34+GD34)/FZ34</f>
        <v>0.16108388447447305</v>
      </c>
      <c r="GS34" s="17">
        <f t="shared" si="62"/>
        <v>0.65493410096588478</v>
      </c>
      <c r="GT34" s="25">
        <v>21002</v>
      </c>
      <c r="GU34" s="18">
        <v>1699</v>
      </c>
      <c r="GV34" s="25">
        <v>10586</v>
      </c>
      <c r="GW34" s="25">
        <v>5536</v>
      </c>
      <c r="GX34" s="25">
        <v>2334</v>
      </c>
      <c r="GY34" s="18">
        <v>57</v>
      </c>
      <c r="GZ34" s="18">
        <v>627</v>
      </c>
      <c r="HA34" s="18">
        <v>80</v>
      </c>
      <c r="HB34" s="18">
        <v>44</v>
      </c>
      <c r="HC34" s="18">
        <v>39</v>
      </c>
      <c r="HD34" s="23">
        <f t="shared" si="63"/>
        <v>8.0897057423102561E-2</v>
      </c>
      <c r="HE34" s="23">
        <f t="shared" si="64"/>
        <v>0.9191029425768974</v>
      </c>
      <c r="HF34" s="23">
        <f t="shared" si="65"/>
        <v>0.41505570898009714</v>
      </c>
      <c r="HG34" s="23">
        <f t="shared" si="66"/>
        <v>0.15146176554613847</v>
      </c>
      <c r="HH34" s="25">
        <v>21032</v>
      </c>
      <c r="HI34" s="18">
        <v>2389</v>
      </c>
      <c r="HJ34" s="25">
        <v>10247</v>
      </c>
      <c r="HK34" s="25">
        <v>4806</v>
      </c>
      <c r="HL34" s="25">
        <v>2638</v>
      </c>
      <c r="HM34" s="18">
        <v>55</v>
      </c>
      <c r="HN34" s="18">
        <v>824</v>
      </c>
      <c r="HO34" s="18">
        <v>20</v>
      </c>
      <c r="HP34" s="18">
        <v>28</v>
      </c>
      <c r="HQ34" s="18">
        <v>25</v>
      </c>
      <c r="HR34" s="23">
        <f t="shared" si="67"/>
        <v>0.11358881704069988</v>
      </c>
      <c r="HS34" s="23">
        <f t="shared" si="68"/>
        <v>0.8864111829593001</v>
      </c>
      <c r="HT34" s="80">
        <f t="shared" si="69"/>
        <v>0.39920121719284901</v>
      </c>
      <c r="HU34" s="27">
        <v>71253</v>
      </c>
      <c r="HV34" s="18">
        <v>2706</v>
      </c>
      <c r="HW34" s="18">
        <v>2951</v>
      </c>
      <c r="HX34" s="18">
        <v>491</v>
      </c>
      <c r="HY34" s="25">
        <v>22913</v>
      </c>
      <c r="HZ34" s="18">
        <v>8077</v>
      </c>
      <c r="IA34" s="18">
        <v>1926</v>
      </c>
      <c r="IB34" s="18">
        <v>302</v>
      </c>
      <c r="IC34" s="25">
        <v>12877</v>
      </c>
      <c r="ID34" s="25">
        <v>14025</v>
      </c>
      <c r="IE34" s="18">
        <v>2594</v>
      </c>
      <c r="IF34" s="18">
        <v>548</v>
      </c>
      <c r="IG34" s="18">
        <v>1843</v>
      </c>
      <c r="IH34" s="17">
        <f t="shared" si="70"/>
        <v>0.31019044812148261</v>
      </c>
      <c r="II34" s="17">
        <f t="shared" si="71"/>
        <v>0.11335663059800991</v>
      </c>
      <c r="IJ34" s="30">
        <f t="shared" si="72"/>
        <v>8.8217159836572989</v>
      </c>
      <c r="IK34" s="17">
        <f t="shared" si="176"/>
        <v>0.12059179287814097</v>
      </c>
      <c r="IL34" s="25">
        <v>35894</v>
      </c>
      <c r="IM34" s="18">
        <v>1730</v>
      </c>
      <c r="IN34" s="18">
        <v>2208</v>
      </c>
      <c r="IO34" s="18">
        <v>362</v>
      </c>
      <c r="IP34" s="25">
        <v>16975</v>
      </c>
      <c r="IQ34" s="18">
        <v>4340</v>
      </c>
      <c r="IR34" s="18">
        <v>1142</v>
      </c>
      <c r="IS34" s="18">
        <v>154</v>
      </c>
      <c r="IT34" s="25">
        <v>6145</v>
      </c>
      <c r="IU34" s="25">
        <v>474</v>
      </c>
      <c r="IV34" s="18">
        <v>1016</v>
      </c>
      <c r="IW34" s="18">
        <v>271</v>
      </c>
      <c r="IX34" s="18">
        <v>1077</v>
      </c>
      <c r="IY34" s="17">
        <f t="shared" si="73"/>
        <v>0.74544492115673933</v>
      </c>
      <c r="IZ34" s="25">
        <v>35359</v>
      </c>
      <c r="JA34" s="18">
        <v>976</v>
      </c>
      <c r="JB34" s="18">
        <v>743</v>
      </c>
      <c r="JC34" s="18">
        <v>129</v>
      </c>
      <c r="JD34" s="25">
        <v>5938</v>
      </c>
      <c r="JE34" s="18">
        <v>3737</v>
      </c>
      <c r="JF34" s="18">
        <v>784</v>
      </c>
      <c r="JG34" s="18">
        <v>148</v>
      </c>
      <c r="JH34" s="25">
        <v>6732</v>
      </c>
      <c r="JI34" s="25">
        <v>13551</v>
      </c>
      <c r="JJ34" s="18">
        <v>1578</v>
      </c>
      <c r="JK34" s="18">
        <v>277</v>
      </c>
      <c r="JL34" s="18">
        <v>766</v>
      </c>
      <c r="JM34" s="80">
        <f t="shared" si="74"/>
        <v>0.34805848581690657</v>
      </c>
      <c r="JN34" s="27">
        <v>71253</v>
      </c>
      <c r="JO34" s="25">
        <v>52740</v>
      </c>
      <c r="JP34" s="18">
        <v>44</v>
      </c>
      <c r="JQ34" s="18">
        <v>177</v>
      </c>
      <c r="JR34" s="18">
        <v>806</v>
      </c>
      <c r="JS34" s="18">
        <v>89</v>
      </c>
      <c r="JT34" s="18">
        <v>603</v>
      </c>
      <c r="JU34" s="18">
        <v>0</v>
      </c>
      <c r="JV34" s="18">
        <v>12</v>
      </c>
      <c r="JW34" s="25">
        <v>16782</v>
      </c>
      <c r="JX34" s="17">
        <f t="shared" si="75"/>
        <v>0.23552692518209759</v>
      </c>
      <c r="JY34" s="17">
        <f t="shared" si="76"/>
        <v>0.76447307481790239</v>
      </c>
      <c r="JZ34" s="25">
        <v>16691</v>
      </c>
      <c r="KA34" s="25">
        <v>14586</v>
      </c>
      <c r="KB34" s="18">
        <v>10</v>
      </c>
      <c r="KC34" s="18">
        <v>27</v>
      </c>
      <c r="KD34" s="18">
        <v>86</v>
      </c>
      <c r="KE34" s="18">
        <v>13</v>
      </c>
      <c r="KF34" s="18">
        <v>65</v>
      </c>
      <c r="KG34" s="18">
        <v>0</v>
      </c>
      <c r="KH34" s="18">
        <v>0</v>
      </c>
      <c r="KI34" s="25">
        <v>1904</v>
      </c>
      <c r="KJ34" s="17">
        <f t="shared" si="77"/>
        <v>0.1140734527589719</v>
      </c>
      <c r="KK34" s="25">
        <v>54562</v>
      </c>
      <c r="KL34" s="25">
        <v>38154</v>
      </c>
      <c r="KM34" s="18">
        <v>34</v>
      </c>
      <c r="KN34" s="18">
        <v>150</v>
      </c>
      <c r="KO34" s="18">
        <v>720</v>
      </c>
      <c r="KP34" s="18">
        <v>76</v>
      </c>
      <c r="KQ34" s="18">
        <v>538</v>
      </c>
      <c r="KR34" s="18">
        <v>0</v>
      </c>
      <c r="KS34" s="18">
        <v>12</v>
      </c>
      <c r="KT34" s="25">
        <v>14878</v>
      </c>
      <c r="KU34" s="69">
        <f t="shared" si="78"/>
        <v>0.27268062021186906</v>
      </c>
      <c r="KV34" s="27">
        <v>96052</v>
      </c>
      <c r="KW34" s="25">
        <v>87272</v>
      </c>
      <c r="KX34" s="18">
        <v>8780</v>
      </c>
      <c r="KY34" s="59">
        <v>9.1408820222379547E-2</v>
      </c>
      <c r="KZ34" s="18">
        <v>5552</v>
      </c>
      <c r="LA34" s="18">
        <v>3327</v>
      </c>
      <c r="LB34" s="18">
        <v>3412</v>
      </c>
      <c r="LC34" s="18">
        <v>3155</v>
      </c>
      <c r="LD34" s="25">
        <v>48517</v>
      </c>
      <c r="LE34" s="25">
        <v>44100</v>
      </c>
      <c r="LF34" s="18">
        <v>4417</v>
      </c>
      <c r="LG34" s="59">
        <v>9.1040253931611581E-2</v>
      </c>
      <c r="LH34" s="25">
        <v>47535</v>
      </c>
      <c r="LI34" s="25">
        <v>43172</v>
      </c>
      <c r="LJ34" s="18">
        <v>4363</v>
      </c>
      <c r="LK34" s="35">
        <v>9.1785000525928251E-2</v>
      </c>
      <c r="LL34" s="27">
        <v>19140</v>
      </c>
      <c r="LM34" s="18">
        <v>63</v>
      </c>
      <c r="LN34" s="25">
        <v>12342</v>
      </c>
      <c r="LO34" s="18">
        <v>2218</v>
      </c>
      <c r="LP34" s="18">
        <v>825</v>
      </c>
      <c r="LQ34" s="18">
        <v>137</v>
      </c>
      <c r="LR34" s="18">
        <v>3555</v>
      </c>
      <c r="LS34" s="23">
        <f t="shared" si="79"/>
        <v>0.18573667711598746</v>
      </c>
      <c r="LT34" s="23">
        <f t="shared" si="80"/>
        <v>0.8142633228840126</v>
      </c>
      <c r="LU34" s="17">
        <f t="shared" si="81"/>
        <v>0.64811912225705326</v>
      </c>
      <c r="LV34" s="25">
        <v>19140</v>
      </c>
      <c r="LW34" s="25">
        <v>2925</v>
      </c>
      <c r="LX34" s="18">
        <v>76</v>
      </c>
      <c r="LY34" s="18">
        <v>1115</v>
      </c>
      <c r="LZ34" s="18">
        <v>1218</v>
      </c>
      <c r="MA34" s="18">
        <v>248</v>
      </c>
      <c r="MB34" s="25">
        <v>6005</v>
      </c>
      <c r="MC34" s="18">
        <v>7001</v>
      </c>
      <c r="MD34" s="18">
        <v>402</v>
      </c>
      <c r="ME34" s="18">
        <v>0</v>
      </c>
      <c r="MF34" s="18">
        <v>150</v>
      </c>
      <c r="MG34" s="17">
        <f t="shared" si="82"/>
        <v>0.69247648902821313</v>
      </c>
      <c r="MH34" s="17">
        <f t="shared" si="83"/>
        <v>0.23605015673981192</v>
      </c>
      <c r="MI34" s="25">
        <v>19140</v>
      </c>
      <c r="MJ34" s="25">
        <v>2908</v>
      </c>
      <c r="MK34" s="18">
        <v>89</v>
      </c>
      <c r="ML34" s="18">
        <v>1111</v>
      </c>
      <c r="MM34" s="18">
        <v>1223</v>
      </c>
      <c r="MN34" s="18">
        <v>247</v>
      </c>
      <c r="MO34" s="25">
        <v>6076</v>
      </c>
      <c r="MP34" s="25">
        <v>7318</v>
      </c>
      <c r="MQ34" s="18">
        <v>18</v>
      </c>
      <c r="MR34" s="18">
        <v>0</v>
      </c>
      <c r="MS34" s="18">
        <v>150</v>
      </c>
      <c r="MT34" s="17">
        <f t="shared" si="84"/>
        <v>0.59791013584117036</v>
      </c>
      <c r="MU34" s="69">
        <f t="shared" si="85"/>
        <v>0.44208463949843257</v>
      </c>
      <c r="MV34" s="27">
        <v>19140</v>
      </c>
      <c r="MW34" s="25">
        <v>3569</v>
      </c>
      <c r="MX34" s="18">
        <v>3241</v>
      </c>
      <c r="MY34" s="18">
        <v>5670</v>
      </c>
      <c r="MZ34" s="18">
        <v>1245</v>
      </c>
      <c r="NA34" s="18">
        <v>118</v>
      </c>
      <c r="NB34" s="18">
        <v>1088</v>
      </c>
      <c r="NC34" s="18">
        <v>3981</v>
      </c>
      <c r="ND34" s="18">
        <v>228</v>
      </c>
      <c r="NE34" s="17">
        <f t="shared" si="86"/>
        <v>0.18646812957157785</v>
      </c>
      <c r="NF34" s="10">
        <f t="shared" si="87"/>
        <v>17594.573301985372</v>
      </c>
      <c r="NG34" s="17">
        <f t="shared" si="88"/>
        <v>0.40062695924764891</v>
      </c>
      <c r="NH34" s="25">
        <v>19140</v>
      </c>
      <c r="NI34" s="25">
        <v>1059</v>
      </c>
      <c r="NJ34" s="18">
        <v>7</v>
      </c>
      <c r="NK34" s="18">
        <v>35</v>
      </c>
      <c r="NL34" s="18">
        <v>10</v>
      </c>
      <c r="NM34" s="25">
        <v>17375</v>
      </c>
      <c r="NN34" s="18">
        <v>636</v>
      </c>
      <c r="NO34" s="18">
        <v>12</v>
      </c>
      <c r="NP34" s="18">
        <v>0</v>
      </c>
      <c r="NQ34" s="32">
        <v>6</v>
      </c>
      <c r="NR34" s="27">
        <v>19140</v>
      </c>
      <c r="NS34" s="37">
        <f t="shared" si="89"/>
        <v>0.9237199582027168</v>
      </c>
      <c r="NT34" s="37">
        <f t="shared" si="90"/>
        <v>0.2492534735256848</v>
      </c>
      <c r="NU34" s="37">
        <f t="shared" si="91"/>
        <v>1.0825791855203619</v>
      </c>
      <c r="NV34" s="17">
        <f t="shared" si="92"/>
        <v>0.21982985501893063</v>
      </c>
      <c r="NW34" s="10">
        <f t="shared" si="93"/>
        <v>11896</v>
      </c>
      <c r="NX34" s="17">
        <f t="shared" si="94"/>
        <v>0.62152560083594566</v>
      </c>
      <c r="NY34" s="19">
        <f t="shared" si="95"/>
        <v>0.21438483302996991</v>
      </c>
      <c r="NZ34" s="25">
        <v>5866</v>
      </c>
      <c r="OA34" s="25">
        <v>7244</v>
      </c>
      <c r="OB34" s="18">
        <v>635</v>
      </c>
      <c r="OC34" s="25">
        <v>3583</v>
      </c>
      <c r="OD34" s="18">
        <v>198</v>
      </c>
      <c r="OE34" s="18">
        <v>154</v>
      </c>
      <c r="OF34" s="17">
        <f t="shared" si="96"/>
        <v>0.18719958202716824</v>
      </c>
      <c r="OG34" s="17">
        <f t="shared" si="97"/>
        <v>0.30647857889237201</v>
      </c>
      <c r="OH34" s="17">
        <f t="shared" si="98"/>
        <v>0.37847439916405434</v>
      </c>
      <c r="OI34" s="69">
        <f t="shared" si="99"/>
        <v>1.0344827586206896E-2</v>
      </c>
      <c r="OJ34" s="27">
        <v>19140</v>
      </c>
      <c r="OK34" s="18">
        <v>216</v>
      </c>
      <c r="OL34" s="25">
        <v>7386</v>
      </c>
      <c r="OM34" s="18">
        <v>634</v>
      </c>
      <c r="ON34" s="18">
        <v>38</v>
      </c>
      <c r="OO34" s="18">
        <v>2</v>
      </c>
      <c r="OP34" s="18">
        <v>1</v>
      </c>
      <c r="OQ34" s="18">
        <v>650</v>
      </c>
      <c r="OR34" s="69">
        <f t="shared" si="100"/>
        <v>0.39921630094043886</v>
      </c>
      <c r="OS34" s="85">
        <v>13576</v>
      </c>
      <c r="OT34" s="22">
        <v>13576</v>
      </c>
      <c r="OU34" s="38">
        <f t="shared" si="101"/>
        <v>0.80747040980193896</v>
      </c>
      <c r="OV34" s="39">
        <v>0.58007439599292876</v>
      </c>
      <c r="OW34" s="22">
        <v>787509</v>
      </c>
      <c r="OX34" s="36">
        <f t="shared" si="102"/>
        <v>32223293.261999998</v>
      </c>
      <c r="OY34" s="36">
        <f t="shared" si="103"/>
        <v>919833.48101576255</v>
      </c>
      <c r="OZ34" s="22">
        <v>141</v>
      </c>
      <c r="PA34" s="22">
        <v>141</v>
      </c>
      <c r="PB34" s="38">
        <f t="shared" si="104"/>
        <v>8.3863676916671615E-3</v>
      </c>
      <c r="PC34" s="39">
        <v>0.72709219858156038</v>
      </c>
      <c r="PD34" s="22">
        <v>10252</v>
      </c>
      <c r="PE34" s="40">
        <f t="shared" si="105"/>
        <v>419491.33600000001</v>
      </c>
      <c r="PF34" s="36">
        <f t="shared" si="106"/>
        <v>43309.119605026201</v>
      </c>
      <c r="PG34" s="22">
        <v>588</v>
      </c>
      <c r="PH34" s="22">
        <v>588</v>
      </c>
      <c r="PI34" s="38">
        <f t="shared" si="107"/>
        <v>3.4972937607803484E-2</v>
      </c>
      <c r="PJ34" s="39">
        <v>0.10658163265306123</v>
      </c>
      <c r="PK34" s="22">
        <v>6267</v>
      </c>
      <c r="PL34" s="41">
        <f t="shared" si="108"/>
        <v>256433.106</v>
      </c>
      <c r="PM34" s="36">
        <f t="shared" si="109"/>
        <v>48067.01604581048</v>
      </c>
      <c r="PN34" s="22">
        <v>1746</v>
      </c>
      <c r="PO34" s="22">
        <v>1746</v>
      </c>
      <c r="PP34" s="38">
        <f t="shared" si="110"/>
        <v>0.10384821269255932</v>
      </c>
      <c r="PQ34" s="39">
        <v>0.49214203894616271</v>
      </c>
      <c r="PR34" s="22">
        <v>85928</v>
      </c>
      <c r="PS34" s="41">
        <f t="shared" si="111"/>
        <v>3516001.9040000001</v>
      </c>
      <c r="PT34" s="36">
        <f t="shared" si="112"/>
        <v>228932.63997086257</v>
      </c>
      <c r="PU34" s="22">
        <v>10</v>
      </c>
      <c r="PV34" s="22">
        <v>10</v>
      </c>
      <c r="PW34" s="38">
        <f t="shared" si="113"/>
        <v>5.947778504728484E-4</v>
      </c>
      <c r="PX34" s="39">
        <v>0.23</v>
      </c>
      <c r="PY34" s="22">
        <v>230</v>
      </c>
      <c r="PZ34" s="36">
        <f t="shared" si="114"/>
        <v>1525.6672264826695</v>
      </c>
      <c r="QA34" s="22"/>
      <c r="QB34" s="22"/>
      <c r="QC34" s="39">
        <v>0</v>
      </c>
      <c r="QD34" s="22"/>
      <c r="QE34" s="22">
        <f t="shared" si="115"/>
        <v>0</v>
      </c>
      <c r="QF34" s="22"/>
      <c r="QG34" s="22">
        <v>183</v>
      </c>
      <c r="QH34" s="22">
        <v>150</v>
      </c>
      <c r="QI34" s="38">
        <f t="shared" si="116"/>
        <v>8.9216677570927265E-3</v>
      </c>
      <c r="QJ34" s="39">
        <v>0.20033333333333336</v>
      </c>
      <c r="QK34" s="22">
        <v>3005</v>
      </c>
      <c r="QL34" s="42">
        <f t="shared" si="117"/>
        <v>49.907040000000009</v>
      </c>
      <c r="QM34" s="22">
        <f t="shared" si="118"/>
        <v>602</v>
      </c>
      <c r="QN34" s="22">
        <v>516</v>
      </c>
      <c r="QO34" s="22">
        <v>516</v>
      </c>
      <c r="QP34" s="38">
        <f t="shared" si="119"/>
        <v>3.0690537084398978E-2</v>
      </c>
      <c r="QQ34" s="39">
        <v>0.17286821705426356</v>
      </c>
      <c r="QR34" s="22">
        <v>8920</v>
      </c>
      <c r="QS34" s="36">
        <f t="shared" si="120"/>
        <v>121323.3240929969</v>
      </c>
      <c r="QT34" s="22">
        <v>16</v>
      </c>
      <c r="QU34" s="22">
        <v>16</v>
      </c>
      <c r="QV34" s="38">
        <f t="shared" si="121"/>
        <v>9.5164456075655748E-4</v>
      </c>
      <c r="QW34" s="39">
        <v>0.11</v>
      </c>
      <c r="QX34" s="22">
        <v>176</v>
      </c>
      <c r="QY34" s="36">
        <f t="shared" si="122"/>
        <v>3761.9635377673458</v>
      </c>
      <c r="QZ34" s="22">
        <v>70</v>
      </c>
      <c r="RA34" s="22">
        <v>70</v>
      </c>
      <c r="RB34" s="38">
        <f t="shared" si="123"/>
        <v>4.1634449533099385E-3</v>
      </c>
      <c r="RC34" s="39">
        <v>0.11414285714285714</v>
      </c>
      <c r="RD34" s="22">
        <v>799</v>
      </c>
      <c r="RE34" s="36">
        <f t="shared" si="124"/>
        <v>7563.5863296979014</v>
      </c>
      <c r="RF34" s="10">
        <f t="shared" si="125"/>
        <v>16846</v>
      </c>
      <c r="RG34" s="10">
        <f t="shared" si="126"/>
        <v>16813</v>
      </c>
      <c r="RH34" s="17">
        <f t="shared" si="127"/>
        <v>2.1624075738926551E-2</v>
      </c>
      <c r="RI34" s="17">
        <f t="shared" si="128"/>
        <v>4.9403990354394663E-4</v>
      </c>
      <c r="RJ34" s="17">
        <f t="shared" si="129"/>
        <v>0.66927805931278883</v>
      </c>
      <c r="RK34" s="17">
        <f t="shared" si="130"/>
        <v>3.1512055299170699E-2</v>
      </c>
      <c r="RL34" s="17">
        <f t="shared" si="131"/>
        <v>0.16657318542466348</v>
      </c>
      <c r="RM34" s="17">
        <f t="shared" si="132"/>
        <v>1.1100874468820822E-3</v>
      </c>
      <c r="RN34" s="17">
        <f t="shared" si="133"/>
        <v>8.8275802712323784E-2</v>
      </c>
      <c r="RO34" s="17">
        <f t="shared" si="134"/>
        <v>2.7372341926301951E-3</v>
      </c>
      <c r="RP34" s="17">
        <f t="shared" si="135"/>
        <v>5.5033247698212506E-3</v>
      </c>
      <c r="RQ34" s="17">
        <f t="shared" si="136"/>
        <v>3.6312753956684195E-5</v>
      </c>
      <c r="RR34" s="36">
        <f t="shared" si="137"/>
        <v>1374366.7048644067</v>
      </c>
      <c r="RS34" s="36">
        <f t="shared" si="138"/>
        <v>14.308569367263635</v>
      </c>
      <c r="RT34" s="10">
        <f t="shared" si="139"/>
        <v>33</v>
      </c>
      <c r="RU34" s="17">
        <f t="shared" si="140"/>
        <v>1.9589219992876645E-3</v>
      </c>
      <c r="RV34" s="37">
        <f t="shared" si="141"/>
        <v>5.7017689659266297</v>
      </c>
      <c r="RW34" s="36">
        <f t="shared" si="142"/>
        <v>0.17504060300670471</v>
      </c>
      <c r="RX34" s="85">
        <v>-1.5001119999999999</v>
      </c>
      <c r="RY34" s="93">
        <v>130</v>
      </c>
      <c r="RZ34" s="43" t="b">
        <v>0</v>
      </c>
      <c r="SA34" s="18" t="b">
        <v>0</v>
      </c>
      <c r="SB34" s="18" t="b">
        <v>0</v>
      </c>
      <c r="SC34" s="18" t="b">
        <v>0</v>
      </c>
      <c r="SD34" s="18" t="b">
        <v>0</v>
      </c>
      <c r="SE34" s="32" t="b">
        <v>1</v>
      </c>
      <c r="SF34" s="43" t="b">
        <v>1</v>
      </c>
      <c r="SG34" s="18" t="b">
        <v>1</v>
      </c>
      <c r="SH34" s="18">
        <v>2</v>
      </c>
      <c r="SI34" s="18"/>
      <c r="SJ34" s="22"/>
      <c r="SK34" s="22"/>
      <c r="SL34" s="22">
        <v>2</v>
      </c>
      <c r="SM34" s="22">
        <v>0</v>
      </c>
      <c r="SN34" s="18"/>
      <c r="SO34" s="18"/>
      <c r="SP34" s="18"/>
      <c r="SQ34" s="17">
        <f t="shared" si="143"/>
        <v>0</v>
      </c>
      <c r="SR34" s="17">
        <f t="shared" si="144"/>
        <v>4.9751243781094526E-3</v>
      </c>
      <c r="SS34" s="17">
        <f t="shared" si="145"/>
        <v>0</v>
      </c>
      <c r="ST34" s="17">
        <f t="shared" si="146"/>
        <v>0</v>
      </c>
      <c r="SU34" s="17">
        <f t="shared" si="147"/>
        <v>0</v>
      </c>
      <c r="SV34" s="17">
        <f t="shared" si="181"/>
        <v>0</v>
      </c>
      <c r="SW34" s="17">
        <f t="shared" si="149"/>
        <v>0</v>
      </c>
      <c r="SX34" s="17">
        <f t="shared" si="150"/>
        <v>4.1666666666666664E-2</v>
      </c>
      <c r="SY34" s="17">
        <f t="shared" si="151"/>
        <v>0</v>
      </c>
      <c r="SZ34" s="17">
        <f t="shared" si="152"/>
        <v>1.2437810945273632E-3</v>
      </c>
      <c r="TA34" s="17">
        <f t="shared" si="153"/>
        <v>1.0416666666666666E-2</v>
      </c>
      <c r="TB34" s="24">
        <f t="shared" si="154"/>
        <v>96</v>
      </c>
      <c r="TC34" s="69">
        <f t="shared" si="155"/>
        <v>0.15483870967741936</v>
      </c>
      <c r="TD34" s="17">
        <f t="shared" si="177"/>
        <v>1.6801075268817204E-5</v>
      </c>
      <c r="TE34" s="95">
        <v>7</v>
      </c>
      <c r="TF34" s="71"/>
      <c r="TG34" s="71"/>
      <c r="TH34" s="71">
        <v>37</v>
      </c>
      <c r="TI34" s="71"/>
      <c r="TJ34" s="71"/>
      <c r="TK34" s="71">
        <v>141</v>
      </c>
      <c r="TL34" s="71"/>
      <c r="TM34" s="71">
        <v>33</v>
      </c>
      <c r="TN34" s="71"/>
      <c r="TO34" s="71">
        <v>101</v>
      </c>
      <c r="TP34" s="71">
        <v>8</v>
      </c>
      <c r="TQ34" s="71">
        <v>82</v>
      </c>
      <c r="TR34" s="72">
        <v>36</v>
      </c>
      <c r="TS34" s="72"/>
      <c r="TT34" s="72">
        <v>1</v>
      </c>
      <c r="TU34" s="72"/>
      <c r="TV34" s="72">
        <v>75</v>
      </c>
      <c r="TW34" s="72"/>
      <c r="TX34" s="72">
        <v>7</v>
      </c>
      <c r="TY34" s="72">
        <v>16</v>
      </c>
      <c r="TZ34" s="72">
        <v>127</v>
      </c>
      <c r="UA34" s="72"/>
      <c r="UB34" s="72">
        <v>60</v>
      </c>
      <c r="UC34" s="72">
        <v>14</v>
      </c>
      <c r="UD34" s="72">
        <v>7</v>
      </c>
      <c r="UE34" s="72"/>
      <c r="UF34" s="72">
        <v>6</v>
      </c>
      <c r="UG34" s="72">
        <v>54</v>
      </c>
      <c r="UH34" s="72">
        <v>5</v>
      </c>
      <c r="UI34" s="72">
        <v>85</v>
      </c>
      <c r="UJ34" s="73">
        <v>71</v>
      </c>
      <c r="UK34" s="73"/>
      <c r="UL34" s="73"/>
      <c r="UM34" s="73">
        <v>6</v>
      </c>
      <c r="UN34" s="73">
        <v>194</v>
      </c>
      <c r="UO34" s="73"/>
      <c r="UP34" s="73">
        <v>6</v>
      </c>
      <c r="UQ34" s="73">
        <v>21</v>
      </c>
      <c r="UR34" s="73">
        <v>298</v>
      </c>
      <c r="US34" s="73">
        <v>78</v>
      </c>
      <c r="UT34" s="73">
        <v>16</v>
      </c>
      <c r="UU34" s="73">
        <v>7</v>
      </c>
      <c r="UV34" s="73"/>
      <c r="UW34" s="73">
        <v>16</v>
      </c>
      <c r="UX34" s="73"/>
      <c r="UY34" s="73">
        <v>94</v>
      </c>
      <c r="UZ34" s="73">
        <v>5</v>
      </c>
      <c r="VA34" s="73">
        <v>138</v>
      </c>
      <c r="VB34" s="73">
        <v>107</v>
      </c>
      <c r="VC34" s="73"/>
      <c r="VD34" s="73"/>
      <c r="VE34" s="73">
        <v>6</v>
      </c>
      <c r="VF34" s="73">
        <v>162</v>
      </c>
      <c r="VG34" s="73"/>
      <c r="VH34" s="73">
        <v>12</v>
      </c>
      <c r="VI34" s="73">
        <v>29</v>
      </c>
      <c r="VJ34" s="73">
        <v>208</v>
      </c>
      <c r="VK34" s="73">
        <v>77</v>
      </c>
      <c r="VL34" s="73">
        <v>31</v>
      </c>
      <c r="VM34" s="73">
        <v>4</v>
      </c>
      <c r="VN34" s="73">
        <v>2</v>
      </c>
      <c r="VO34" s="73">
        <v>20</v>
      </c>
      <c r="VP34" s="73">
        <v>427</v>
      </c>
      <c r="VQ34" s="73">
        <v>5</v>
      </c>
      <c r="VR34" s="73">
        <v>209</v>
      </c>
      <c r="VS34" s="73">
        <v>33</v>
      </c>
      <c r="VT34" s="73"/>
      <c r="VU34" s="73"/>
      <c r="VV34" s="73">
        <v>21</v>
      </c>
      <c r="VW34" s="73">
        <v>54</v>
      </c>
      <c r="VX34" s="73"/>
      <c r="VY34" s="73">
        <v>11</v>
      </c>
      <c r="VZ34" s="73">
        <v>37</v>
      </c>
      <c r="WA34" s="73">
        <v>289</v>
      </c>
      <c r="WB34" s="73">
        <v>1</v>
      </c>
      <c r="WC34" s="73">
        <v>94</v>
      </c>
      <c r="WD34" s="73">
        <v>10</v>
      </c>
      <c r="WE34" s="73"/>
      <c r="WF34" s="73">
        <v>5</v>
      </c>
      <c r="WG34" s="73"/>
      <c r="WH34" s="73">
        <v>25</v>
      </c>
      <c r="WI34" s="73"/>
      <c r="WJ34" s="73">
        <v>306</v>
      </c>
      <c r="WK34" s="73"/>
      <c r="WL34" s="73"/>
      <c r="WM34" s="73"/>
      <c r="WN34" s="73">
        <v>85</v>
      </c>
      <c r="WO34" s="22">
        <f t="shared" si="156"/>
        <v>254</v>
      </c>
      <c r="WP34" s="22">
        <f t="shared" si="157"/>
        <v>0</v>
      </c>
      <c r="WQ34" s="22">
        <f t="shared" si="158"/>
        <v>1</v>
      </c>
      <c r="WR34" s="22">
        <f t="shared" si="159"/>
        <v>33</v>
      </c>
      <c r="WS34" s="22">
        <f t="shared" si="160"/>
        <v>522</v>
      </c>
      <c r="WT34" s="22">
        <f t="shared" si="161"/>
        <v>0</v>
      </c>
      <c r="WU34" s="22">
        <f t="shared" si="162"/>
        <v>36</v>
      </c>
      <c r="WV34" s="22">
        <f t="shared" si="163"/>
        <v>66</v>
      </c>
      <c r="WW34" s="22">
        <f t="shared" si="164"/>
        <v>1063</v>
      </c>
      <c r="WX34" s="22">
        <f t="shared" si="165"/>
        <v>0</v>
      </c>
      <c r="WY34" s="22">
        <f t="shared" si="166"/>
        <v>343</v>
      </c>
      <c r="WZ34" s="22">
        <f t="shared" si="167"/>
        <v>61</v>
      </c>
      <c r="XA34" s="22">
        <f t="shared" si="168"/>
        <v>18</v>
      </c>
      <c r="XB34" s="22">
        <f t="shared" si="169"/>
        <v>7</v>
      </c>
      <c r="XC34" s="22">
        <f t="shared" si="170"/>
        <v>42</v>
      </c>
      <c r="XD34" s="22">
        <f t="shared" si="171"/>
        <v>0</v>
      </c>
      <c r="XE34" s="22">
        <f t="shared" si="172"/>
        <v>982</v>
      </c>
      <c r="XF34" s="22">
        <f t="shared" si="173"/>
        <v>23</v>
      </c>
      <c r="XG34" s="93">
        <f t="shared" si="174"/>
        <v>599</v>
      </c>
    </row>
    <row r="35" spans="1:631" ht="17.100000000000001" customHeight="1" x14ac:dyDescent="0.2">
      <c r="A35" s="101"/>
      <c r="B35" s="27" t="s">
        <v>67</v>
      </c>
      <c r="C35" s="535" t="s">
        <v>68</v>
      </c>
      <c r="D35" s="25" t="s">
        <v>79</v>
      </c>
      <c r="E35" s="535" t="s">
        <v>80</v>
      </c>
      <c r="F35" s="25" t="s">
        <v>81</v>
      </c>
      <c r="G35" s="535" t="s">
        <v>80</v>
      </c>
      <c r="H35" s="25">
        <v>17</v>
      </c>
      <c r="I35" s="28">
        <v>8</v>
      </c>
      <c r="J35" s="17">
        <f t="shared" si="0"/>
        <v>0.82944838240639762</v>
      </c>
      <c r="K35" s="17">
        <f t="shared" si="1"/>
        <v>0.44800754271174115</v>
      </c>
      <c r="L35" s="17">
        <f t="shared" si="2"/>
        <v>0.1032258064516129</v>
      </c>
      <c r="M35" s="17">
        <f t="shared" si="3"/>
        <v>0.20532734654309384</v>
      </c>
      <c r="N35" s="17">
        <f t="shared" si="4"/>
        <v>0.39475461069526968</v>
      </c>
      <c r="O35" s="17">
        <f t="shared" si="5"/>
        <v>0.59746455834242096</v>
      </c>
      <c r="P35" s="17">
        <f t="shared" si="6"/>
        <v>0.60914218523213726</v>
      </c>
      <c r="Q35" s="17">
        <f t="shared" si="7"/>
        <v>0.48278623491988171</v>
      </c>
      <c r="R35" s="69">
        <f t="shared" si="8"/>
        <v>0.81083490587064089</v>
      </c>
      <c r="S35" s="422">
        <f t="shared" si="9"/>
        <v>0.49788795257479951</v>
      </c>
      <c r="T35" s="17">
        <f t="shared" si="175"/>
        <v>0.50211204742520055</v>
      </c>
      <c r="U35" s="10">
        <f t="shared" si="10"/>
        <v>105714.67046490172</v>
      </c>
      <c r="V35" s="32">
        <v>6</v>
      </c>
      <c r="W35" s="550">
        <f t="shared" si="11"/>
        <v>-0.89677419354838706</v>
      </c>
      <c r="X35" s="550">
        <f t="shared" si="12"/>
        <v>0.38677684146368846</v>
      </c>
      <c r="Y35" s="550">
        <f t="shared" si="13"/>
        <v>0.61322315853631149</v>
      </c>
      <c r="Z35" s="551">
        <f t="shared" si="14"/>
        <v>129108.00379823502</v>
      </c>
      <c r="AA35" s="426">
        <f t="shared" si="15"/>
        <v>0.55371900826446285</v>
      </c>
      <c r="AB35" s="59">
        <f t="shared" si="16"/>
        <v>0.83624980175063623</v>
      </c>
      <c r="AC35" s="59">
        <f t="shared" si="17"/>
        <v>0.19785477274481056</v>
      </c>
      <c r="AD35" s="59">
        <f t="shared" si="18"/>
        <v>0.39475461069526968</v>
      </c>
      <c r="AE35" s="59">
        <f t="shared" si="19"/>
        <v>0.51721376508011829</v>
      </c>
      <c r="AF35" s="59">
        <f t="shared" si="20"/>
        <v>0.2906897491821156</v>
      </c>
      <c r="AG35" s="59">
        <f t="shared" si="21"/>
        <v>0.11620774263904035</v>
      </c>
      <c r="AH35" s="59">
        <f t="shared" si="22"/>
        <v>0.59746455834242096</v>
      </c>
      <c r="AI35" s="59">
        <f t="shared" si="23"/>
        <v>0.84719193020719741</v>
      </c>
      <c r="AJ35" s="59">
        <f t="shared" si="24"/>
        <v>0.81170483460559795</v>
      </c>
      <c r="AK35" s="59">
        <f t="shared" si="25"/>
        <v>0.39085781476786274</v>
      </c>
      <c r="AL35" s="35">
        <f t="shared" si="26"/>
        <v>0.1032258064516129</v>
      </c>
      <c r="AM35" s="27">
        <v>210540</v>
      </c>
      <c r="AN35" s="25">
        <v>107607</v>
      </c>
      <c r="AO35" s="25">
        <v>102933</v>
      </c>
      <c r="AP35" s="17">
        <f t="shared" si="27"/>
        <v>4.0892468908156898E-3</v>
      </c>
      <c r="AQ35" s="63">
        <v>104.5408178135292</v>
      </c>
      <c r="AR35" s="58">
        <v>3138.1882200099999</v>
      </c>
      <c r="AS35" s="24">
        <f t="shared" si="28"/>
        <v>67.089666151168302</v>
      </c>
      <c r="AT35" s="17">
        <f t="shared" si="29"/>
        <v>5.793931079699835E-2</v>
      </c>
      <c r="AU35" s="25">
        <v>201246</v>
      </c>
      <c r="AV35" s="25">
        <v>100235</v>
      </c>
      <c r="AW35" s="25">
        <v>101011</v>
      </c>
      <c r="AX35" s="25">
        <v>9294</v>
      </c>
      <c r="AY35" s="25">
        <v>7372</v>
      </c>
      <c r="AZ35" s="25">
        <v>1922</v>
      </c>
      <c r="BA35" s="25">
        <v>116580</v>
      </c>
      <c r="BB35" s="25">
        <v>59175</v>
      </c>
      <c r="BC35" s="25">
        <v>57405</v>
      </c>
      <c r="BD35" s="63">
        <v>103.08335510844002</v>
      </c>
      <c r="BE35" s="25">
        <v>93960</v>
      </c>
      <c r="BF35" s="25">
        <v>48432</v>
      </c>
      <c r="BG35" s="25">
        <v>45528</v>
      </c>
      <c r="BH35" s="63">
        <v>106.37849235635213</v>
      </c>
      <c r="BI35" s="17">
        <v>0.55371900826446285</v>
      </c>
      <c r="BJ35" s="25">
        <v>69753</v>
      </c>
      <c r="BK35" s="25">
        <v>134863</v>
      </c>
      <c r="BL35" s="25">
        <v>5924</v>
      </c>
      <c r="BM35" s="17">
        <v>0.56113982337631518</v>
      </c>
      <c r="BN35" s="10">
        <f t="shared" si="30"/>
        <v>92397.621586350608</v>
      </c>
      <c r="BO35" s="29">
        <v>0.51721376508011829</v>
      </c>
      <c r="BP35" s="30">
        <f t="shared" si="31"/>
        <v>0.48278623491988171</v>
      </c>
      <c r="BQ35" s="31">
        <v>4.3926058296196882</v>
      </c>
      <c r="BR35" s="25">
        <v>140787</v>
      </c>
      <c r="BS35" s="25">
        <v>36716</v>
      </c>
      <c r="BT35" s="25">
        <v>93164</v>
      </c>
      <c r="BU35" s="25">
        <v>6770</v>
      </c>
      <c r="BV35" s="25">
        <v>2891</v>
      </c>
      <c r="BW35" s="18">
        <v>1246</v>
      </c>
      <c r="BX35" s="25">
        <v>44016</v>
      </c>
      <c r="BY35" s="25">
        <v>36127</v>
      </c>
      <c r="BZ35" s="25">
        <v>7889</v>
      </c>
      <c r="CA35" s="59">
        <v>0.17923027989821882</v>
      </c>
      <c r="CB35" s="25">
        <v>201246</v>
      </c>
      <c r="CC35" s="25">
        <v>9294</v>
      </c>
      <c r="CD35" s="17">
        <f t="shared" si="32"/>
        <v>4.6182284368384958E-2</v>
      </c>
      <c r="CE35" s="25">
        <v>1870</v>
      </c>
      <c r="CF35" s="25">
        <v>5476</v>
      </c>
      <c r="CG35" s="25">
        <v>8215</v>
      </c>
      <c r="CH35" s="25">
        <v>8782</v>
      </c>
      <c r="CI35" s="25">
        <v>7198</v>
      </c>
      <c r="CJ35" s="25">
        <v>5083</v>
      </c>
      <c r="CK35" s="25">
        <v>3095</v>
      </c>
      <c r="CL35" s="25">
        <v>2155</v>
      </c>
      <c r="CM35" s="25">
        <v>2142</v>
      </c>
      <c r="CN35" s="26">
        <v>4.5721101417666299</v>
      </c>
      <c r="CO35" s="27">
        <v>44016</v>
      </c>
      <c r="CP35" s="34">
        <f t="shared" si="33"/>
        <v>4.7832606324972735</v>
      </c>
      <c r="CQ35" s="25">
        <v>2375</v>
      </c>
      <c r="CR35" s="25">
        <v>2276</v>
      </c>
      <c r="CS35" s="25">
        <v>3694</v>
      </c>
      <c r="CT35" s="25">
        <v>26987</v>
      </c>
      <c r="CU35" s="25">
        <v>6584</v>
      </c>
      <c r="CV35" s="25">
        <v>1250</v>
      </c>
      <c r="CW35" s="18">
        <v>453</v>
      </c>
      <c r="CX35" s="18">
        <v>397</v>
      </c>
      <c r="CY35" s="25">
        <v>44016</v>
      </c>
      <c r="CZ35" s="25">
        <v>27324</v>
      </c>
      <c r="DA35" s="25">
        <v>13209</v>
      </c>
      <c r="DB35" s="25">
        <v>1487</v>
      </c>
      <c r="DC35" s="25">
        <v>1252</v>
      </c>
      <c r="DD35" s="18">
        <v>536</v>
      </c>
      <c r="DE35" s="18">
        <v>208</v>
      </c>
      <c r="DF35" s="25">
        <v>44016</v>
      </c>
      <c r="DG35" s="25">
        <v>12490</v>
      </c>
      <c r="DH35" s="18">
        <v>97</v>
      </c>
      <c r="DI35" s="18">
        <v>208</v>
      </c>
      <c r="DJ35" s="25">
        <v>30150</v>
      </c>
      <c r="DK35" s="18">
        <v>770</v>
      </c>
      <c r="DL35" s="18">
        <v>301</v>
      </c>
      <c r="DM35" s="25">
        <f t="shared" si="34"/>
        <v>57549.150354416568</v>
      </c>
      <c r="DN35" s="17">
        <f t="shared" si="35"/>
        <v>0.68497818974918212</v>
      </c>
      <c r="DO35" s="17">
        <f t="shared" si="36"/>
        <v>1.7493638676844784E-2</v>
      </c>
      <c r="DP35" s="23">
        <f t="shared" si="37"/>
        <v>0.2906897491821156</v>
      </c>
      <c r="DQ35" s="23">
        <f t="shared" si="38"/>
        <v>0.70931025081788435</v>
      </c>
      <c r="DR35" s="25">
        <v>44016</v>
      </c>
      <c r="DS35" s="25">
        <v>1768</v>
      </c>
      <c r="DT35" s="25">
        <v>10835</v>
      </c>
      <c r="DU35" s="18">
        <v>51</v>
      </c>
      <c r="DV35" s="25">
        <v>23144</v>
      </c>
      <c r="DW35" s="18">
        <v>277</v>
      </c>
      <c r="DX35" s="25">
        <v>7426</v>
      </c>
      <c r="DY35" s="18">
        <v>515</v>
      </c>
      <c r="DZ35" s="17">
        <f t="shared" si="39"/>
        <v>0.81329516539440205</v>
      </c>
      <c r="EA35" s="17">
        <f t="shared" si="40"/>
        <v>0.18670483460559795</v>
      </c>
      <c r="EB35" s="25">
        <v>44016</v>
      </c>
      <c r="EC35" s="25">
        <v>4905</v>
      </c>
      <c r="ED35" s="18">
        <v>210</v>
      </c>
      <c r="EE35" s="25">
        <v>31712</v>
      </c>
      <c r="EF35" s="17">
        <f t="shared" si="41"/>
        <v>0.72046528535078158</v>
      </c>
      <c r="EG35" s="25">
        <v>6703</v>
      </c>
      <c r="EH35" s="18">
        <v>486</v>
      </c>
      <c r="EI35" s="17">
        <f t="shared" si="42"/>
        <v>0.11620774263904035</v>
      </c>
      <c r="EJ35" s="17">
        <f t="shared" si="43"/>
        <v>0.15228553253362415</v>
      </c>
      <c r="EK35" s="69">
        <f t="shared" si="44"/>
        <v>0.44800754271174115</v>
      </c>
      <c r="EL35" s="27">
        <v>132409</v>
      </c>
      <c r="EM35" s="25">
        <v>110727</v>
      </c>
      <c r="EN35" s="25">
        <v>21682</v>
      </c>
      <c r="EO35" s="59">
        <v>0.83624980175063623</v>
      </c>
      <c r="EP35" s="25">
        <v>65108</v>
      </c>
      <c r="EQ35" s="25">
        <v>56157</v>
      </c>
      <c r="ER35" s="25">
        <v>8951</v>
      </c>
      <c r="ES35" s="59">
        <v>0.86252073477913616</v>
      </c>
      <c r="ET35" s="25">
        <v>67301</v>
      </c>
      <c r="EU35" s="25">
        <v>54570</v>
      </c>
      <c r="EV35" s="25">
        <v>12731</v>
      </c>
      <c r="EW35" s="59">
        <v>0.81083490587064089</v>
      </c>
      <c r="EX35" s="25">
        <v>75409</v>
      </c>
      <c r="EY35" s="25">
        <v>70861</v>
      </c>
      <c r="EZ35" s="25">
        <v>4548</v>
      </c>
      <c r="FA35" s="59">
        <v>0.93968889655080956</v>
      </c>
      <c r="FB35" s="25">
        <v>57000</v>
      </c>
      <c r="FC35" s="25">
        <v>39866</v>
      </c>
      <c r="FD35" s="25">
        <v>17134</v>
      </c>
      <c r="FE35" s="59">
        <v>0.6994035087719298</v>
      </c>
      <c r="FF35" s="25">
        <v>95013</v>
      </c>
      <c r="FG35" s="25">
        <v>34961</v>
      </c>
      <c r="FH35" s="25">
        <v>46690</v>
      </c>
      <c r="FI35" s="25">
        <v>13362</v>
      </c>
      <c r="FJ35" s="23">
        <f t="shared" si="45"/>
        <v>0.14063338701019859</v>
      </c>
      <c r="FK35" s="23">
        <f t="shared" si="46"/>
        <v>0.4914064391188574</v>
      </c>
      <c r="FL35" s="36">
        <f t="shared" si="47"/>
        <v>2.6164496332884299</v>
      </c>
      <c r="FM35" s="25">
        <v>47562</v>
      </c>
      <c r="FN35" s="25">
        <v>17377</v>
      </c>
      <c r="FO35" s="17">
        <f t="shared" si="48"/>
        <v>0.36535469492451955</v>
      </c>
      <c r="FP35" s="25">
        <v>23340</v>
      </c>
      <c r="FQ35" s="17">
        <f t="shared" si="49"/>
        <v>0.49072789201463352</v>
      </c>
      <c r="FR35" s="25">
        <v>6845</v>
      </c>
      <c r="FS35" s="17">
        <f t="shared" si="50"/>
        <v>0.1439174130608469</v>
      </c>
      <c r="FT35" s="25">
        <v>47451</v>
      </c>
      <c r="FU35" s="25">
        <v>17584</v>
      </c>
      <c r="FV35" s="25">
        <v>23350</v>
      </c>
      <c r="FW35" s="17">
        <f t="shared" si="51"/>
        <v>0.13734167878443027</v>
      </c>
      <c r="FX35" s="17">
        <f t="shared" si="52"/>
        <v>0.49208657351794483</v>
      </c>
      <c r="FY35" s="25">
        <v>6517</v>
      </c>
      <c r="FZ35" s="25">
        <v>103672</v>
      </c>
      <c r="GA35" s="25">
        <v>20512</v>
      </c>
      <c r="GB35" s="25">
        <v>42235</v>
      </c>
      <c r="GC35" s="25">
        <v>22251</v>
      </c>
      <c r="GD35" s="25">
        <v>11339</v>
      </c>
      <c r="GE35" s="18">
        <v>174</v>
      </c>
      <c r="GF35" s="25">
        <v>5988</v>
      </c>
      <c r="GG35" s="18">
        <v>207</v>
      </c>
      <c r="GH35" s="18">
        <v>82</v>
      </c>
      <c r="GI35" s="18">
        <v>884</v>
      </c>
      <c r="GJ35" s="10">
        <f t="shared" si="53"/>
        <v>20512</v>
      </c>
      <c r="GK35" s="10">
        <f t="shared" si="182"/>
        <v>83160</v>
      </c>
      <c r="GL35" s="10">
        <f t="shared" si="183"/>
        <v>40925</v>
      </c>
      <c r="GM35" s="10">
        <f t="shared" si="56"/>
        <v>62747</v>
      </c>
      <c r="GN35" s="10">
        <f t="shared" si="184"/>
        <v>18674</v>
      </c>
      <c r="GO35" s="17">
        <f t="shared" si="58"/>
        <v>0.19785477274481056</v>
      </c>
      <c r="GP35" s="17">
        <f t="shared" si="185"/>
        <v>0.80214522725518944</v>
      </c>
      <c r="GQ35" s="17">
        <f t="shared" si="186"/>
        <v>0.39475461069526968</v>
      </c>
      <c r="GR35" s="17">
        <f t="shared" si="187"/>
        <v>0.18012578131028628</v>
      </c>
      <c r="GS35" s="17">
        <f t="shared" si="62"/>
        <v>0.59844991897522959</v>
      </c>
      <c r="GT35" s="25">
        <v>52928</v>
      </c>
      <c r="GU35" s="25">
        <v>8953</v>
      </c>
      <c r="GV35" s="25">
        <v>20007</v>
      </c>
      <c r="GW35" s="25">
        <v>13143</v>
      </c>
      <c r="GX35" s="25">
        <v>6795</v>
      </c>
      <c r="GY35" s="18">
        <v>121</v>
      </c>
      <c r="GZ35" s="25">
        <v>3141</v>
      </c>
      <c r="HA35" s="18">
        <v>93</v>
      </c>
      <c r="HB35" s="18">
        <v>58</v>
      </c>
      <c r="HC35" s="18">
        <v>617</v>
      </c>
      <c r="HD35" s="23">
        <f t="shared" si="63"/>
        <v>0.16915432285368803</v>
      </c>
      <c r="HE35" s="23">
        <f t="shared" si="64"/>
        <v>0.83084567714631197</v>
      </c>
      <c r="HF35" s="23">
        <f t="shared" si="65"/>
        <v>0.45284159613059249</v>
      </c>
      <c r="HG35" s="23">
        <f t="shared" si="66"/>
        <v>0.20452312575574366</v>
      </c>
      <c r="HH35" s="25">
        <v>50744</v>
      </c>
      <c r="HI35" s="25">
        <v>11559</v>
      </c>
      <c r="HJ35" s="25">
        <v>22228</v>
      </c>
      <c r="HK35" s="25">
        <v>9108</v>
      </c>
      <c r="HL35" s="25">
        <v>4544</v>
      </c>
      <c r="HM35" s="18">
        <v>53</v>
      </c>
      <c r="HN35" s="25">
        <v>2847</v>
      </c>
      <c r="HO35" s="18">
        <v>114</v>
      </c>
      <c r="HP35" s="18">
        <v>24</v>
      </c>
      <c r="HQ35" s="18">
        <v>267</v>
      </c>
      <c r="HR35" s="23">
        <f t="shared" si="67"/>
        <v>0.22779047769194388</v>
      </c>
      <c r="HS35" s="23">
        <f t="shared" si="68"/>
        <v>0.77220952230805617</v>
      </c>
      <c r="HT35" s="80">
        <f t="shared" si="69"/>
        <v>0.33416758631562354</v>
      </c>
      <c r="HU35" s="27">
        <v>163287</v>
      </c>
      <c r="HV35" s="18">
        <v>4416</v>
      </c>
      <c r="HW35" s="25">
        <v>31724</v>
      </c>
      <c r="HX35" s="18">
        <v>3123</v>
      </c>
      <c r="HY35" s="25">
        <v>33717</v>
      </c>
      <c r="HZ35" s="25">
        <v>10871</v>
      </c>
      <c r="IA35" s="25">
        <v>4627</v>
      </c>
      <c r="IB35" s="18">
        <v>1154</v>
      </c>
      <c r="IC35" s="25">
        <v>21388</v>
      </c>
      <c r="ID35" s="25">
        <v>36671</v>
      </c>
      <c r="IE35" s="25">
        <v>5625</v>
      </c>
      <c r="IF35" s="18">
        <v>995</v>
      </c>
      <c r="IG35" s="25">
        <v>8976</v>
      </c>
      <c r="IH35" s="17">
        <f t="shared" si="70"/>
        <v>0.29115606263817695</v>
      </c>
      <c r="II35" s="17">
        <f t="shared" si="71"/>
        <v>6.6576028710185128E-2</v>
      </c>
      <c r="IJ35" s="30">
        <f t="shared" si="72"/>
        <v>15.020421304387822</v>
      </c>
      <c r="IK35" s="17">
        <f t="shared" si="176"/>
        <v>0.20532734654309384</v>
      </c>
      <c r="IL35" s="25">
        <v>83398</v>
      </c>
      <c r="IM35" s="18">
        <v>3420</v>
      </c>
      <c r="IN35" s="25">
        <v>23666</v>
      </c>
      <c r="IO35" s="18">
        <v>2354</v>
      </c>
      <c r="IP35" s="25">
        <v>23314</v>
      </c>
      <c r="IQ35" s="25">
        <v>5592</v>
      </c>
      <c r="IR35" s="25">
        <v>3148</v>
      </c>
      <c r="IS35" s="18">
        <v>716</v>
      </c>
      <c r="IT35" s="25">
        <v>10669</v>
      </c>
      <c r="IU35" s="25">
        <v>1647</v>
      </c>
      <c r="IV35" s="25">
        <v>2412</v>
      </c>
      <c r="IW35" s="18">
        <v>588</v>
      </c>
      <c r="IX35" s="25">
        <v>5872</v>
      </c>
      <c r="IY35" s="17">
        <f t="shared" si="73"/>
        <v>0.73735581188997334</v>
      </c>
      <c r="IZ35" s="25">
        <v>79889</v>
      </c>
      <c r="JA35" s="18">
        <v>996</v>
      </c>
      <c r="JB35" s="25">
        <v>8058</v>
      </c>
      <c r="JC35" s="18">
        <v>769</v>
      </c>
      <c r="JD35" s="25">
        <v>10403</v>
      </c>
      <c r="JE35" s="25">
        <v>5279</v>
      </c>
      <c r="JF35" s="25">
        <v>1479</v>
      </c>
      <c r="JG35" s="18">
        <v>438</v>
      </c>
      <c r="JH35" s="25">
        <v>10719</v>
      </c>
      <c r="JI35" s="25">
        <v>35024</v>
      </c>
      <c r="JJ35" s="25">
        <v>3213</v>
      </c>
      <c r="JK35" s="18">
        <v>407</v>
      </c>
      <c r="JL35" s="25">
        <v>3104</v>
      </c>
      <c r="JM35" s="80">
        <f t="shared" si="74"/>
        <v>0.33776865400743533</v>
      </c>
      <c r="JN35" s="27">
        <v>163287</v>
      </c>
      <c r="JO35" s="25">
        <v>94293</v>
      </c>
      <c r="JP35" s="18">
        <v>114</v>
      </c>
      <c r="JQ35" s="18">
        <v>435</v>
      </c>
      <c r="JR35" s="18">
        <v>2433</v>
      </c>
      <c r="JS35" s="18">
        <v>772</v>
      </c>
      <c r="JT35" s="18">
        <v>1339</v>
      </c>
      <c r="JU35" s="18">
        <v>13</v>
      </c>
      <c r="JV35" s="18">
        <v>66</v>
      </c>
      <c r="JW35" s="25">
        <v>63822</v>
      </c>
      <c r="JX35" s="17">
        <f t="shared" si="75"/>
        <v>0.39085781476786274</v>
      </c>
      <c r="JY35" s="17">
        <f t="shared" si="76"/>
        <v>0.60914218523213726</v>
      </c>
      <c r="JZ35" s="25">
        <v>92306</v>
      </c>
      <c r="KA35" s="25">
        <v>60347</v>
      </c>
      <c r="KB35" s="18">
        <v>55</v>
      </c>
      <c r="KC35" s="18">
        <v>272</v>
      </c>
      <c r="KD35" s="18">
        <v>1701</v>
      </c>
      <c r="KE35" s="18">
        <v>508</v>
      </c>
      <c r="KF35" s="18">
        <v>756</v>
      </c>
      <c r="KG35" s="18">
        <v>5</v>
      </c>
      <c r="KH35" s="18">
        <v>26</v>
      </c>
      <c r="KI35" s="25">
        <v>28636</v>
      </c>
      <c r="KJ35" s="17">
        <f t="shared" si="77"/>
        <v>0.31022902086538251</v>
      </c>
      <c r="KK35" s="25">
        <v>70981</v>
      </c>
      <c r="KL35" s="25">
        <v>33946</v>
      </c>
      <c r="KM35" s="18">
        <v>59</v>
      </c>
      <c r="KN35" s="18">
        <v>163</v>
      </c>
      <c r="KO35" s="18">
        <v>732</v>
      </c>
      <c r="KP35" s="18">
        <v>264</v>
      </c>
      <c r="KQ35" s="18">
        <v>583</v>
      </c>
      <c r="KR35" s="18">
        <v>8</v>
      </c>
      <c r="KS35" s="18">
        <v>40</v>
      </c>
      <c r="KT35" s="25">
        <v>35186</v>
      </c>
      <c r="KU35" s="69">
        <f t="shared" si="78"/>
        <v>0.49571011960947298</v>
      </c>
      <c r="KV35" s="27">
        <v>210540</v>
      </c>
      <c r="KW35" s="25">
        <v>204195</v>
      </c>
      <c r="KX35" s="25">
        <v>6345</v>
      </c>
      <c r="KY35" s="59">
        <v>3.0136791108577941E-2</v>
      </c>
      <c r="KZ35" s="25">
        <v>3592</v>
      </c>
      <c r="LA35" s="18">
        <v>1498</v>
      </c>
      <c r="LB35" s="25">
        <v>2386</v>
      </c>
      <c r="LC35" s="18">
        <v>1702</v>
      </c>
      <c r="LD35" s="25">
        <v>107607</v>
      </c>
      <c r="LE35" s="25">
        <v>104440</v>
      </c>
      <c r="LF35" s="25">
        <v>3167</v>
      </c>
      <c r="LG35" s="59">
        <v>2.943117083461113E-2</v>
      </c>
      <c r="LH35" s="25">
        <v>102933</v>
      </c>
      <c r="LI35" s="25">
        <v>99755</v>
      </c>
      <c r="LJ35" s="25">
        <v>3178</v>
      </c>
      <c r="LK35" s="35">
        <v>3.0874452313640912E-2</v>
      </c>
      <c r="LL35" s="27">
        <v>44016</v>
      </c>
      <c r="LM35" s="18">
        <v>585</v>
      </c>
      <c r="LN35" s="25">
        <v>36705</v>
      </c>
      <c r="LO35" s="18">
        <v>795</v>
      </c>
      <c r="LP35" s="18">
        <v>295</v>
      </c>
      <c r="LQ35" s="18">
        <v>285</v>
      </c>
      <c r="LR35" s="25">
        <v>5351</v>
      </c>
      <c r="LS35" s="23">
        <f t="shared" si="79"/>
        <v>0.12156942929843693</v>
      </c>
      <c r="LT35" s="23">
        <f t="shared" si="80"/>
        <v>0.87843057070156305</v>
      </c>
      <c r="LU35" s="17">
        <f t="shared" si="81"/>
        <v>0.84719193020719741</v>
      </c>
      <c r="LV35" s="25">
        <v>44016</v>
      </c>
      <c r="LW35" s="25">
        <v>5654</v>
      </c>
      <c r="LX35" s="25">
        <v>3220</v>
      </c>
      <c r="LY35" s="25">
        <v>11539</v>
      </c>
      <c r="LZ35" s="25">
        <v>2548</v>
      </c>
      <c r="MA35" s="18">
        <v>322</v>
      </c>
      <c r="MB35" s="25">
        <v>2228</v>
      </c>
      <c r="MC35" s="25">
        <v>1743</v>
      </c>
      <c r="MD35" s="25">
        <v>15315</v>
      </c>
      <c r="ME35" s="25">
        <v>1034</v>
      </c>
      <c r="MF35" s="18">
        <v>413</v>
      </c>
      <c r="MG35" s="17">
        <f t="shared" si="82"/>
        <v>9.7532715376226833E-2</v>
      </c>
      <c r="MH35" s="17">
        <f t="shared" si="83"/>
        <v>0.81170483460559795</v>
      </c>
      <c r="MI35" s="25">
        <v>44016</v>
      </c>
      <c r="MJ35" s="25">
        <v>12922</v>
      </c>
      <c r="MK35" s="25">
        <v>8794</v>
      </c>
      <c r="ML35" s="25">
        <v>12235</v>
      </c>
      <c r="MM35" s="25">
        <v>2481</v>
      </c>
      <c r="MN35" s="18">
        <v>546</v>
      </c>
      <c r="MO35" s="25">
        <v>3024</v>
      </c>
      <c r="MP35" s="25">
        <v>1737</v>
      </c>
      <c r="MQ35" s="18">
        <v>84</v>
      </c>
      <c r="MR35" s="25">
        <v>1706</v>
      </c>
      <c r="MS35" s="18">
        <v>487</v>
      </c>
      <c r="MT35" s="17">
        <f t="shared" si="84"/>
        <v>0.81270447110141764</v>
      </c>
      <c r="MU35" s="69">
        <f t="shared" si="85"/>
        <v>0.82944838240639762</v>
      </c>
      <c r="MV35" s="27">
        <v>44016</v>
      </c>
      <c r="MW35" s="25">
        <v>26298</v>
      </c>
      <c r="MX35" s="25">
        <v>2175</v>
      </c>
      <c r="MY35" s="25">
        <v>10429</v>
      </c>
      <c r="MZ35" s="18">
        <v>368</v>
      </c>
      <c r="NA35" s="25">
        <v>3687</v>
      </c>
      <c r="NB35" s="18">
        <v>119</v>
      </c>
      <c r="NC35" s="18">
        <v>770</v>
      </c>
      <c r="ND35" s="18">
        <v>170</v>
      </c>
      <c r="NE35" s="17">
        <f t="shared" si="86"/>
        <v>0.59746455834242096</v>
      </c>
      <c r="NF35" s="10">
        <f t="shared" si="87"/>
        <v>120237.35250817884</v>
      </c>
      <c r="NG35" s="17">
        <f t="shared" si="88"/>
        <v>0.69872319156670304</v>
      </c>
      <c r="NH35" s="25">
        <v>44016</v>
      </c>
      <c r="NI35" s="25">
        <v>3874</v>
      </c>
      <c r="NJ35" s="18">
        <v>640</v>
      </c>
      <c r="NK35" s="18">
        <v>57</v>
      </c>
      <c r="NL35" s="25">
        <v>1141</v>
      </c>
      <c r="NM35" s="25">
        <v>7949</v>
      </c>
      <c r="NN35" s="25">
        <v>29313</v>
      </c>
      <c r="NO35" s="18">
        <v>788</v>
      </c>
      <c r="NP35" s="18">
        <v>12</v>
      </c>
      <c r="NQ35" s="32">
        <v>242</v>
      </c>
      <c r="NR35" s="27">
        <v>44016</v>
      </c>
      <c r="NS35" s="37">
        <f t="shared" si="89"/>
        <v>1.3574836423118866</v>
      </c>
      <c r="NT35" s="37">
        <f t="shared" si="90"/>
        <v>0.36629880094707346</v>
      </c>
      <c r="NU35" s="37">
        <f t="shared" si="91"/>
        <v>0.73665712707737108</v>
      </c>
      <c r="NV35" s="17">
        <f t="shared" si="92"/>
        <v>0.14958649825346615</v>
      </c>
      <c r="NW35" s="10">
        <f t="shared" si="93"/>
        <v>18897</v>
      </c>
      <c r="NX35" s="17">
        <f t="shared" si="94"/>
        <v>0.42932115594329334</v>
      </c>
      <c r="NY35" s="19">
        <f t="shared" si="95"/>
        <v>0.34055398367243961</v>
      </c>
      <c r="NZ35" s="25">
        <v>7383</v>
      </c>
      <c r="OA35" s="25">
        <v>25119</v>
      </c>
      <c r="OB35" s="25">
        <v>1996</v>
      </c>
      <c r="OC35" s="25">
        <v>22393</v>
      </c>
      <c r="OD35" s="25">
        <v>1869</v>
      </c>
      <c r="OE35" s="18">
        <v>991</v>
      </c>
      <c r="OF35" s="17">
        <f t="shared" si="96"/>
        <v>0.50874681933842236</v>
      </c>
      <c r="OG35" s="17">
        <f t="shared" si="97"/>
        <v>0.16773446019629226</v>
      </c>
      <c r="OH35" s="17">
        <f t="shared" si="98"/>
        <v>0.57067884405670666</v>
      </c>
      <c r="OI35" s="69">
        <f t="shared" si="99"/>
        <v>4.2461832061068704E-2</v>
      </c>
      <c r="OJ35" s="27">
        <v>44016</v>
      </c>
      <c r="OK35" s="25">
        <v>3379</v>
      </c>
      <c r="OL35" s="25">
        <v>17134</v>
      </c>
      <c r="OM35" s="25">
        <v>12437</v>
      </c>
      <c r="ON35" s="25">
        <v>2974</v>
      </c>
      <c r="OO35" s="18">
        <v>55</v>
      </c>
      <c r="OP35" s="18">
        <v>173</v>
      </c>
      <c r="OQ35" s="25">
        <v>2125</v>
      </c>
      <c r="OR35" s="69">
        <f t="shared" si="100"/>
        <v>0.53753180661577604</v>
      </c>
      <c r="OS35" s="85">
        <v>14723</v>
      </c>
      <c r="OT35" s="22">
        <v>14723</v>
      </c>
      <c r="OU35" s="38">
        <f t="shared" si="101"/>
        <v>0.12665708902901679</v>
      </c>
      <c r="OV35" s="39">
        <v>0.70401344834612511</v>
      </c>
      <c r="OW35" s="22">
        <v>1036519</v>
      </c>
      <c r="OX35" s="36">
        <f t="shared" si="102"/>
        <v>42412284.442000002</v>
      </c>
      <c r="OY35" s="36">
        <f t="shared" si="103"/>
        <v>997547.75640800479</v>
      </c>
      <c r="OZ35" s="22">
        <v>49740</v>
      </c>
      <c r="PA35" s="22">
        <v>49740</v>
      </c>
      <c r="PB35" s="38">
        <f t="shared" si="104"/>
        <v>0.4278967335667524</v>
      </c>
      <c r="PC35" s="39">
        <v>0.87906232408524332</v>
      </c>
      <c r="PD35" s="22">
        <v>4372456</v>
      </c>
      <c r="PE35" s="40">
        <f t="shared" si="105"/>
        <v>178912154.60800001</v>
      </c>
      <c r="PF35" s="36">
        <f t="shared" si="106"/>
        <v>15277983.043645415</v>
      </c>
      <c r="PG35" s="22">
        <v>121</v>
      </c>
      <c r="PH35" s="22">
        <v>121</v>
      </c>
      <c r="PI35" s="38">
        <f t="shared" si="107"/>
        <v>1.0409228942818063E-3</v>
      </c>
      <c r="PJ35" s="39">
        <v>8.9834710743801657E-2</v>
      </c>
      <c r="PK35" s="22">
        <v>1087</v>
      </c>
      <c r="PL35" s="41">
        <f t="shared" si="108"/>
        <v>44477.866000000002</v>
      </c>
      <c r="PM35" s="36">
        <f t="shared" si="109"/>
        <v>9891.3417373181437</v>
      </c>
      <c r="PN35" s="22">
        <v>1577</v>
      </c>
      <c r="PO35" s="22">
        <v>1577</v>
      </c>
      <c r="PP35" s="38">
        <f t="shared" si="110"/>
        <v>1.3566408299854615E-2</v>
      </c>
      <c r="PQ35" s="39">
        <v>0.54763474952441338</v>
      </c>
      <c r="PR35" s="22">
        <v>86362</v>
      </c>
      <c r="PS35" s="41">
        <f t="shared" si="111"/>
        <v>3533760.3160000001</v>
      </c>
      <c r="PT35" s="36">
        <f t="shared" si="112"/>
        <v>206773.63873656947</v>
      </c>
      <c r="PU35" s="22">
        <v>3</v>
      </c>
      <c r="PV35" s="22">
        <v>3</v>
      </c>
      <c r="PW35" s="38">
        <f t="shared" si="113"/>
        <v>2.5808005643350568E-5</v>
      </c>
      <c r="PX35" s="39">
        <v>0.20666666666666667</v>
      </c>
      <c r="PY35" s="22">
        <v>62</v>
      </c>
      <c r="PZ35" s="36">
        <f t="shared" si="114"/>
        <v>457.7001679448008</v>
      </c>
      <c r="QA35" s="22"/>
      <c r="QB35" s="22"/>
      <c r="QC35" s="39">
        <v>0</v>
      </c>
      <c r="QD35" s="22"/>
      <c r="QE35" s="22">
        <f t="shared" si="115"/>
        <v>0</v>
      </c>
      <c r="QF35" s="22"/>
      <c r="QG35" s="22">
        <v>20</v>
      </c>
      <c r="QH35" s="22">
        <v>20</v>
      </c>
      <c r="QI35" s="38">
        <f t="shared" si="116"/>
        <v>1.7205337095567045E-4</v>
      </c>
      <c r="QJ35" s="39">
        <v>0.20499999999999999</v>
      </c>
      <c r="QK35" s="22">
        <v>410</v>
      </c>
      <c r="QL35" s="42">
        <f t="shared" si="117"/>
        <v>51.069600000000001</v>
      </c>
      <c r="QM35" s="22">
        <f t="shared" si="118"/>
        <v>50059</v>
      </c>
      <c r="QN35" s="22">
        <v>49970</v>
      </c>
      <c r="QO35" s="22">
        <v>49970</v>
      </c>
      <c r="QP35" s="38">
        <f t="shared" si="119"/>
        <v>0.42987534733274263</v>
      </c>
      <c r="QQ35" s="39">
        <v>0.17002021212727636</v>
      </c>
      <c r="QR35" s="22">
        <v>849591</v>
      </c>
      <c r="QS35" s="36">
        <f t="shared" si="120"/>
        <v>11749082.373889642</v>
      </c>
      <c r="QT35" s="22">
        <v>44</v>
      </c>
      <c r="QU35" s="22">
        <v>44</v>
      </c>
      <c r="QV35" s="38">
        <f t="shared" si="121"/>
        <v>3.7851741610247499E-4</v>
      </c>
      <c r="QW35" s="39">
        <v>0.10477272727272727</v>
      </c>
      <c r="QX35" s="22">
        <v>461</v>
      </c>
      <c r="QY35" s="36">
        <f t="shared" si="122"/>
        <v>10345.399728860202</v>
      </c>
      <c r="QZ35" s="22">
        <v>45</v>
      </c>
      <c r="RA35" s="22">
        <v>45</v>
      </c>
      <c r="RB35" s="38">
        <f t="shared" si="123"/>
        <v>3.871200846502585E-4</v>
      </c>
      <c r="RC35" s="39">
        <v>0.11933333333333333</v>
      </c>
      <c r="RD35" s="22">
        <v>537</v>
      </c>
      <c r="RE35" s="36">
        <f t="shared" si="124"/>
        <v>4862.3054976629373</v>
      </c>
      <c r="RF35" s="10">
        <f t="shared" si="125"/>
        <v>116243</v>
      </c>
      <c r="RG35" s="10">
        <f t="shared" si="126"/>
        <v>116243</v>
      </c>
      <c r="RH35" s="17">
        <f t="shared" si="127"/>
        <v>0.14950618189020634</v>
      </c>
      <c r="RI35" s="17">
        <f t="shared" si="128"/>
        <v>3.4157307147837379E-3</v>
      </c>
      <c r="RJ35" s="17">
        <f t="shared" si="129"/>
        <v>3.5302684149208945E-2</v>
      </c>
      <c r="RK35" s="17">
        <f t="shared" si="130"/>
        <v>0.54067968812731615</v>
      </c>
      <c r="RL35" s="17">
        <f t="shared" si="131"/>
        <v>7.3176090185241493E-3</v>
      </c>
      <c r="RM35" s="17">
        <f t="shared" si="132"/>
        <v>1.6197765330230889E-5</v>
      </c>
      <c r="RN35" s="17">
        <f t="shared" si="133"/>
        <v>0.41579377170070858</v>
      </c>
      <c r="RO35" s="17">
        <f t="shared" si="134"/>
        <v>3.6611819001062997E-4</v>
      </c>
      <c r="RP35" s="17">
        <f t="shared" si="135"/>
        <v>1.7207440357446877E-4</v>
      </c>
      <c r="RQ35" s="17">
        <f t="shared" si="136"/>
        <v>1.8073259619352433E-6</v>
      </c>
      <c r="RR35" s="36">
        <f t="shared" si="137"/>
        <v>28256994.629411422</v>
      </c>
      <c r="RS35" s="36">
        <f t="shared" si="138"/>
        <v>134.21200070965813</v>
      </c>
      <c r="RT35" s="10">
        <f t="shared" si="139"/>
        <v>0</v>
      </c>
      <c r="RU35" s="17">
        <f t="shared" si="140"/>
        <v>0</v>
      </c>
      <c r="RV35" s="37">
        <f t="shared" si="141"/>
        <v>1.8112058360503429</v>
      </c>
      <c r="RW35" s="36">
        <f t="shared" si="142"/>
        <v>0.55211836230645006</v>
      </c>
      <c r="RX35" s="85">
        <v>2.3935930000000001</v>
      </c>
      <c r="RY35" s="93">
        <v>277</v>
      </c>
      <c r="RZ35" s="43" t="b">
        <v>0</v>
      </c>
      <c r="SA35" s="18" t="b">
        <v>0</v>
      </c>
      <c r="SB35" s="18" t="b">
        <v>0</v>
      </c>
      <c r="SC35" s="18" t="b">
        <v>0</v>
      </c>
      <c r="SD35" s="18" t="b">
        <v>0</v>
      </c>
      <c r="SE35" s="32" t="b">
        <v>1</v>
      </c>
      <c r="SF35" s="43" t="b">
        <v>1</v>
      </c>
      <c r="SG35" s="18" t="b">
        <v>1</v>
      </c>
      <c r="SH35" s="18">
        <v>3</v>
      </c>
      <c r="SI35" s="18"/>
      <c r="SJ35" s="22"/>
      <c r="SK35" s="22"/>
      <c r="SL35" s="22">
        <v>3</v>
      </c>
      <c r="SM35" s="22">
        <v>0</v>
      </c>
      <c r="SN35" s="18"/>
      <c r="SO35" s="18"/>
      <c r="SP35" s="18"/>
      <c r="SQ35" s="17">
        <f t="shared" si="143"/>
        <v>0</v>
      </c>
      <c r="SR35" s="17">
        <f t="shared" si="144"/>
        <v>7.462686567164179E-3</v>
      </c>
      <c r="SS35" s="17">
        <f t="shared" si="145"/>
        <v>0</v>
      </c>
      <c r="ST35" s="17">
        <f t="shared" si="146"/>
        <v>0</v>
      </c>
      <c r="SU35" s="17">
        <f t="shared" si="147"/>
        <v>0</v>
      </c>
      <c r="SV35" s="17">
        <f t="shared" si="181"/>
        <v>0</v>
      </c>
      <c r="SW35" s="17">
        <f t="shared" si="149"/>
        <v>0</v>
      </c>
      <c r="SX35" s="17">
        <f t="shared" si="150"/>
        <v>6.25E-2</v>
      </c>
      <c r="SY35" s="17">
        <f t="shared" si="151"/>
        <v>0</v>
      </c>
      <c r="SZ35" s="17">
        <f t="shared" si="152"/>
        <v>1.8656716417910447E-3</v>
      </c>
      <c r="TA35" s="17">
        <f t="shared" si="153"/>
        <v>1.5625E-2</v>
      </c>
      <c r="TB35" s="24">
        <f t="shared" si="154"/>
        <v>64</v>
      </c>
      <c r="TC35" s="69">
        <f t="shared" si="155"/>
        <v>0.1032258064516129</v>
      </c>
      <c r="TD35" s="17">
        <f t="shared" si="177"/>
        <v>2.5201612903225806E-5</v>
      </c>
      <c r="TE35" s="95"/>
      <c r="TF35" s="71"/>
      <c r="TG35" s="71"/>
      <c r="TH35" s="71">
        <v>5</v>
      </c>
      <c r="TI35" s="71"/>
      <c r="TJ35" s="71"/>
      <c r="TK35" s="71">
        <v>42</v>
      </c>
      <c r="TL35" s="71"/>
      <c r="TM35" s="71"/>
      <c r="TN35" s="71"/>
      <c r="TO35" s="71">
        <v>26</v>
      </c>
      <c r="TP35" s="71"/>
      <c r="TQ35" s="71">
        <v>3</v>
      </c>
      <c r="TR35" s="72"/>
      <c r="TS35" s="72"/>
      <c r="TT35" s="72"/>
      <c r="TU35" s="72"/>
      <c r="TV35" s="72">
        <v>6</v>
      </c>
      <c r="TW35" s="72"/>
      <c r="TX35" s="72">
        <v>3</v>
      </c>
      <c r="TY35" s="72">
        <v>10</v>
      </c>
      <c r="TZ35" s="72">
        <v>58</v>
      </c>
      <c r="UA35" s="72"/>
      <c r="UB35" s="72">
        <v>1</v>
      </c>
      <c r="UC35" s="72">
        <v>5</v>
      </c>
      <c r="UD35" s="72"/>
      <c r="UE35" s="72"/>
      <c r="UF35" s="72">
        <v>7</v>
      </c>
      <c r="UG35" s="72">
        <v>38</v>
      </c>
      <c r="UH35" s="72">
        <v>1</v>
      </c>
      <c r="UI35" s="72"/>
      <c r="UJ35" s="73"/>
      <c r="UK35" s="73"/>
      <c r="UL35" s="73"/>
      <c r="UM35" s="73"/>
      <c r="UN35" s="73">
        <v>15</v>
      </c>
      <c r="UO35" s="73"/>
      <c r="UP35" s="73">
        <v>4</v>
      </c>
      <c r="UQ35" s="73">
        <v>6</v>
      </c>
      <c r="UR35" s="73">
        <v>76</v>
      </c>
      <c r="US35" s="73">
        <v>2</v>
      </c>
      <c r="UT35" s="73">
        <v>2</v>
      </c>
      <c r="UU35" s="73"/>
      <c r="UV35" s="73"/>
      <c r="UW35" s="73">
        <v>2</v>
      </c>
      <c r="UX35" s="73"/>
      <c r="UY35" s="73">
        <v>34</v>
      </c>
      <c r="UZ35" s="73"/>
      <c r="VA35" s="73">
        <v>1</v>
      </c>
      <c r="VB35" s="73"/>
      <c r="VC35" s="73"/>
      <c r="VD35" s="73"/>
      <c r="VE35" s="73"/>
      <c r="VF35" s="73">
        <v>11</v>
      </c>
      <c r="VG35" s="73"/>
      <c r="VH35" s="73">
        <v>7</v>
      </c>
      <c r="VI35" s="73">
        <v>6</v>
      </c>
      <c r="VJ35" s="73">
        <v>114</v>
      </c>
      <c r="VK35" s="73">
        <v>3</v>
      </c>
      <c r="VL35" s="73">
        <v>5</v>
      </c>
      <c r="VM35" s="73"/>
      <c r="VN35" s="73">
        <v>2</v>
      </c>
      <c r="VO35" s="73">
        <v>1</v>
      </c>
      <c r="VP35" s="73">
        <v>102</v>
      </c>
      <c r="VQ35" s="73"/>
      <c r="VR35" s="73">
        <v>1</v>
      </c>
      <c r="VS35" s="73"/>
      <c r="VT35" s="73"/>
      <c r="VU35" s="73"/>
      <c r="VV35" s="73"/>
      <c r="VW35" s="73">
        <v>28</v>
      </c>
      <c r="VX35" s="73"/>
      <c r="VY35" s="73">
        <v>3</v>
      </c>
      <c r="VZ35" s="73">
        <v>1</v>
      </c>
      <c r="WA35" s="73">
        <v>144</v>
      </c>
      <c r="WB35" s="73"/>
      <c r="WC35" s="73">
        <v>1</v>
      </c>
      <c r="WD35" s="73">
        <v>14</v>
      </c>
      <c r="WE35" s="73"/>
      <c r="WF35" s="73">
        <v>5</v>
      </c>
      <c r="WG35" s="73"/>
      <c r="WH35" s="73"/>
      <c r="WI35" s="73"/>
      <c r="WJ35" s="73">
        <v>53</v>
      </c>
      <c r="WK35" s="73"/>
      <c r="WL35" s="73"/>
      <c r="WM35" s="73"/>
      <c r="WN35" s="73">
        <v>1</v>
      </c>
      <c r="WO35" s="22">
        <f t="shared" si="156"/>
        <v>0</v>
      </c>
      <c r="WP35" s="22">
        <f t="shared" si="157"/>
        <v>0</v>
      </c>
      <c r="WQ35" s="22">
        <f t="shared" si="158"/>
        <v>0</v>
      </c>
      <c r="WR35" s="22">
        <f t="shared" si="159"/>
        <v>0</v>
      </c>
      <c r="WS35" s="22">
        <f t="shared" si="160"/>
        <v>65</v>
      </c>
      <c r="WT35" s="22">
        <f t="shared" si="161"/>
        <v>0</v>
      </c>
      <c r="WU35" s="22">
        <f t="shared" si="162"/>
        <v>17</v>
      </c>
      <c r="WV35" s="22">
        <f t="shared" si="163"/>
        <v>22</v>
      </c>
      <c r="WW35" s="22">
        <f t="shared" si="164"/>
        <v>434</v>
      </c>
      <c r="WX35" s="22">
        <f t="shared" si="165"/>
        <v>0</v>
      </c>
      <c r="WY35" s="22">
        <f t="shared" si="166"/>
        <v>7</v>
      </c>
      <c r="WZ35" s="22">
        <f t="shared" si="167"/>
        <v>12</v>
      </c>
      <c r="XA35" s="22">
        <f t="shared" si="168"/>
        <v>0</v>
      </c>
      <c r="XB35" s="22">
        <f t="shared" si="169"/>
        <v>7</v>
      </c>
      <c r="XC35" s="22">
        <f t="shared" si="170"/>
        <v>10</v>
      </c>
      <c r="XD35" s="22">
        <f t="shared" si="171"/>
        <v>0</v>
      </c>
      <c r="XE35" s="22">
        <f t="shared" si="172"/>
        <v>253</v>
      </c>
      <c r="XF35" s="22">
        <f t="shared" si="173"/>
        <v>1</v>
      </c>
      <c r="XG35" s="93">
        <f t="shared" si="174"/>
        <v>6</v>
      </c>
    </row>
    <row r="36" spans="1:631" ht="17.100000000000001" customHeight="1" x14ac:dyDescent="0.2">
      <c r="A36" s="101"/>
      <c r="B36" s="27" t="s">
        <v>67</v>
      </c>
      <c r="C36" s="535" t="s">
        <v>68</v>
      </c>
      <c r="D36" s="25" t="s">
        <v>82</v>
      </c>
      <c r="E36" s="535" t="s">
        <v>83</v>
      </c>
      <c r="F36" s="25" t="s">
        <v>84</v>
      </c>
      <c r="G36" s="535" t="s">
        <v>83</v>
      </c>
      <c r="H36" s="25">
        <v>53</v>
      </c>
      <c r="I36" s="28">
        <v>11</v>
      </c>
      <c r="J36" s="17">
        <f t="shared" si="0"/>
        <v>0.68981054112268669</v>
      </c>
      <c r="K36" s="17">
        <f t="shared" si="1"/>
        <v>0.37796166864477559</v>
      </c>
      <c r="L36" s="17">
        <f t="shared" si="2"/>
        <v>2.8859727087363413E-2</v>
      </c>
      <c r="M36" s="17">
        <f t="shared" si="3"/>
        <v>0.13015912168976601</v>
      </c>
      <c r="N36" s="17">
        <f t="shared" si="4"/>
        <v>0.27473044785037254</v>
      </c>
      <c r="O36" s="17">
        <f t="shared" si="5"/>
        <v>0.14257769572288892</v>
      </c>
      <c r="P36" s="17">
        <f t="shared" si="6"/>
        <v>0.60857021487486285</v>
      </c>
      <c r="Q36" s="17">
        <f t="shared" si="7"/>
        <v>0.39656871493641022</v>
      </c>
      <c r="R36" s="69">
        <f t="shared" si="8"/>
        <v>0.69552832063597203</v>
      </c>
      <c r="S36" s="422">
        <f t="shared" si="9"/>
        <v>0.37164071695167755</v>
      </c>
      <c r="T36" s="17">
        <f t="shared" si="175"/>
        <v>0.62835928304832245</v>
      </c>
      <c r="U36" s="10">
        <f t="shared" si="10"/>
        <v>138453.94114543346</v>
      </c>
      <c r="V36" s="32">
        <v>1</v>
      </c>
      <c r="W36" s="550">
        <f t="shared" si="11"/>
        <v>-0.9711402729126366</v>
      </c>
      <c r="X36" s="550">
        <f t="shared" si="12"/>
        <v>0.26052960584056645</v>
      </c>
      <c r="Y36" s="550">
        <f t="shared" si="13"/>
        <v>0.73947039415943361</v>
      </c>
      <c r="Z36" s="551">
        <f t="shared" si="14"/>
        <v>162936.38558987793</v>
      </c>
      <c r="AA36" s="426">
        <f t="shared" si="15"/>
        <v>0.19492425411405909</v>
      </c>
      <c r="AB36" s="59">
        <f t="shared" si="16"/>
        <v>0.74308111050626025</v>
      </c>
      <c r="AC36" s="59">
        <f t="shared" si="17"/>
        <v>0.31344999592616396</v>
      </c>
      <c r="AD36" s="59">
        <f t="shared" si="18"/>
        <v>0.27473044785037254</v>
      </c>
      <c r="AE36" s="59">
        <f t="shared" si="19"/>
        <v>0.60343128506358978</v>
      </c>
      <c r="AF36" s="59">
        <f t="shared" si="20"/>
        <v>0.37674183480592555</v>
      </c>
      <c r="AG36" s="59">
        <f t="shared" si="21"/>
        <v>7.8464987471976791E-2</v>
      </c>
      <c r="AH36" s="59">
        <f t="shared" si="22"/>
        <v>0.14257769572288892</v>
      </c>
      <c r="AI36" s="59">
        <f t="shared" si="23"/>
        <v>0.70541562266473257</v>
      </c>
      <c r="AJ36" s="59">
        <f t="shared" si="24"/>
        <v>0.67420545958064093</v>
      </c>
      <c r="AK36" s="59">
        <f t="shared" si="25"/>
        <v>0.39142978512513715</v>
      </c>
      <c r="AL36" s="35">
        <f t="shared" si="26"/>
        <v>2.8859727087363413E-2</v>
      </c>
      <c r="AM36" s="27">
        <v>220342</v>
      </c>
      <c r="AN36" s="25">
        <v>105524</v>
      </c>
      <c r="AO36" s="25">
        <v>114818</v>
      </c>
      <c r="AP36" s="17">
        <f t="shared" si="27"/>
        <v>4.2796278066690929E-3</v>
      </c>
      <c r="AQ36" s="63">
        <v>91.905450364925358</v>
      </c>
      <c r="AR36" s="58">
        <v>2412.0353256100002</v>
      </c>
      <c r="AS36" s="24">
        <f t="shared" si="28"/>
        <v>91.351066736253472</v>
      </c>
      <c r="AT36" s="17">
        <f t="shared" si="29"/>
        <v>7.8891700479522486E-2</v>
      </c>
      <c r="AU36" s="25">
        <v>213940</v>
      </c>
      <c r="AV36" s="25">
        <v>100283</v>
      </c>
      <c r="AW36" s="25">
        <v>113657</v>
      </c>
      <c r="AX36" s="25">
        <v>6402</v>
      </c>
      <c r="AY36" s="25">
        <v>5241</v>
      </c>
      <c r="AZ36" s="25">
        <v>1161</v>
      </c>
      <c r="BA36" s="25">
        <v>42950</v>
      </c>
      <c r="BB36" s="25">
        <v>20764</v>
      </c>
      <c r="BC36" s="25">
        <v>22186</v>
      </c>
      <c r="BD36" s="63">
        <v>93.590552600739201</v>
      </c>
      <c r="BE36" s="25">
        <v>177392</v>
      </c>
      <c r="BF36" s="25">
        <v>84760</v>
      </c>
      <c r="BG36" s="25">
        <v>92632</v>
      </c>
      <c r="BH36" s="63">
        <v>91.501856809741781</v>
      </c>
      <c r="BI36" s="17">
        <v>0.19492425411405909</v>
      </c>
      <c r="BJ36" s="25">
        <v>77766</v>
      </c>
      <c r="BK36" s="25">
        <v>128873</v>
      </c>
      <c r="BL36" s="25">
        <v>13703</v>
      </c>
      <c r="BM36" s="17">
        <v>0.70976077223312883</v>
      </c>
      <c r="BN36" s="10">
        <f t="shared" si="30"/>
        <v>63951.891924607924</v>
      </c>
      <c r="BO36" s="29">
        <v>0.60343128506358978</v>
      </c>
      <c r="BP36" s="30">
        <f t="shared" si="31"/>
        <v>0.39656871493641022</v>
      </c>
      <c r="BQ36" s="31">
        <v>10.632948716953901</v>
      </c>
      <c r="BR36" s="25">
        <v>142576</v>
      </c>
      <c r="BS36" s="25">
        <v>37616</v>
      </c>
      <c r="BT36" s="25">
        <v>88539</v>
      </c>
      <c r="BU36" s="25">
        <v>12702</v>
      </c>
      <c r="BV36" s="25">
        <v>2133</v>
      </c>
      <c r="BW36" s="18">
        <v>1586</v>
      </c>
      <c r="BX36" s="25">
        <v>45498</v>
      </c>
      <c r="BY36" s="25">
        <v>29874</v>
      </c>
      <c r="BZ36" s="25">
        <v>15624</v>
      </c>
      <c r="CA36" s="59">
        <v>0.34339970987735724</v>
      </c>
      <c r="CB36" s="25">
        <v>213940</v>
      </c>
      <c r="CC36" s="25">
        <v>6402</v>
      </c>
      <c r="CD36" s="17">
        <f t="shared" si="32"/>
        <v>2.9924277834906983E-2</v>
      </c>
      <c r="CE36" s="25">
        <v>2218</v>
      </c>
      <c r="CF36" s="25">
        <v>4822</v>
      </c>
      <c r="CG36" s="25">
        <v>7493</v>
      </c>
      <c r="CH36" s="25">
        <v>8907</v>
      </c>
      <c r="CI36" s="25">
        <v>7908</v>
      </c>
      <c r="CJ36" s="25">
        <v>5654</v>
      </c>
      <c r="CK36" s="25">
        <v>3629</v>
      </c>
      <c r="CL36" s="25">
        <v>2502</v>
      </c>
      <c r="CM36" s="25">
        <v>2365</v>
      </c>
      <c r="CN36" s="26">
        <v>4.7021847114158861</v>
      </c>
      <c r="CO36" s="27">
        <v>45498</v>
      </c>
      <c r="CP36" s="34">
        <f t="shared" si="33"/>
        <v>4.8428941931513476</v>
      </c>
      <c r="CQ36" s="25">
        <v>719</v>
      </c>
      <c r="CR36" s="25">
        <v>3031</v>
      </c>
      <c r="CS36" s="25">
        <v>3980</v>
      </c>
      <c r="CT36" s="25">
        <v>30958</v>
      </c>
      <c r="CU36" s="25">
        <v>4292</v>
      </c>
      <c r="CV36" s="25">
        <v>1674</v>
      </c>
      <c r="CW36" s="18">
        <v>594</v>
      </c>
      <c r="CX36" s="18">
        <v>250</v>
      </c>
      <c r="CY36" s="25">
        <v>45498</v>
      </c>
      <c r="CZ36" s="25">
        <v>42222</v>
      </c>
      <c r="DA36" s="25">
        <v>1098</v>
      </c>
      <c r="DB36" s="25">
        <v>1072</v>
      </c>
      <c r="DC36" s="18">
        <v>862</v>
      </c>
      <c r="DD36" s="18">
        <v>90</v>
      </c>
      <c r="DE36" s="18">
        <v>154</v>
      </c>
      <c r="DF36" s="25">
        <v>45498</v>
      </c>
      <c r="DG36" s="25">
        <v>17088</v>
      </c>
      <c r="DH36" s="18">
        <v>31</v>
      </c>
      <c r="DI36" s="18">
        <v>22</v>
      </c>
      <c r="DJ36" s="25">
        <v>28184</v>
      </c>
      <c r="DK36" s="18">
        <v>127</v>
      </c>
      <c r="DL36" s="18">
        <v>46</v>
      </c>
      <c r="DM36" s="25">
        <f t="shared" si="34"/>
        <v>80496.700074728549</v>
      </c>
      <c r="DN36" s="17">
        <f t="shared" si="35"/>
        <v>0.61945580025495628</v>
      </c>
      <c r="DO36" s="17">
        <f t="shared" si="36"/>
        <v>2.7913314870983341E-3</v>
      </c>
      <c r="DP36" s="23">
        <f t="shared" si="37"/>
        <v>0.37674183480592555</v>
      </c>
      <c r="DQ36" s="23">
        <f t="shared" si="38"/>
        <v>0.62325816519407451</v>
      </c>
      <c r="DR36" s="25">
        <v>45498</v>
      </c>
      <c r="DS36" s="25">
        <v>8098</v>
      </c>
      <c r="DT36" s="25">
        <v>4779</v>
      </c>
      <c r="DU36" s="18">
        <v>36</v>
      </c>
      <c r="DV36" s="25">
        <v>26549</v>
      </c>
      <c r="DW36" s="18">
        <v>103</v>
      </c>
      <c r="DX36" s="25">
        <v>5618</v>
      </c>
      <c r="DY36" s="18">
        <v>315</v>
      </c>
      <c r="DZ36" s="17">
        <f t="shared" si="39"/>
        <v>0.86733482790452332</v>
      </c>
      <c r="EA36" s="17">
        <f t="shared" si="40"/>
        <v>0.13266517209547668</v>
      </c>
      <c r="EB36" s="25">
        <v>45498</v>
      </c>
      <c r="EC36" s="25">
        <v>3465</v>
      </c>
      <c r="ED36" s="18">
        <v>105</v>
      </c>
      <c r="EE36" s="25">
        <v>38795</v>
      </c>
      <c r="EF36" s="17">
        <f t="shared" si="41"/>
        <v>0.8526748428502352</v>
      </c>
      <c r="EG36" s="25">
        <v>2730</v>
      </c>
      <c r="EH36" s="18">
        <v>403</v>
      </c>
      <c r="EI36" s="17">
        <f t="shared" si="42"/>
        <v>7.8464987471976791E-2</v>
      </c>
      <c r="EJ36" s="17">
        <f t="shared" si="43"/>
        <v>6.0002637478570486E-2</v>
      </c>
      <c r="EK36" s="69">
        <f t="shared" si="44"/>
        <v>0.37796166864477559</v>
      </c>
      <c r="EL36" s="27">
        <v>137775</v>
      </c>
      <c r="EM36" s="25">
        <v>102378</v>
      </c>
      <c r="EN36" s="25">
        <v>35397</v>
      </c>
      <c r="EO36" s="59">
        <v>0.74308111050626025</v>
      </c>
      <c r="EP36" s="25">
        <v>62300</v>
      </c>
      <c r="EQ36" s="25">
        <v>49883</v>
      </c>
      <c r="ER36" s="25">
        <v>12417</v>
      </c>
      <c r="ES36" s="59">
        <v>0.80069020866773688</v>
      </c>
      <c r="ET36" s="25">
        <v>75475</v>
      </c>
      <c r="EU36" s="25">
        <v>52495</v>
      </c>
      <c r="EV36" s="25">
        <v>22980</v>
      </c>
      <c r="EW36" s="59">
        <v>0.69552832063597203</v>
      </c>
      <c r="EX36" s="25">
        <v>29536</v>
      </c>
      <c r="EY36" s="25">
        <v>27351</v>
      </c>
      <c r="EZ36" s="25">
        <v>2185</v>
      </c>
      <c r="FA36" s="59">
        <v>0.92602248104008666</v>
      </c>
      <c r="FB36" s="25">
        <v>108239</v>
      </c>
      <c r="FC36" s="25">
        <v>75027</v>
      </c>
      <c r="FD36" s="25">
        <v>33212</v>
      </c>
      <c r="FE36" s="59">
        <v>0.69316050591746048</v>
      </c>
      <c r="FF36" s="25">
        <v>94823</v>
      </c>
      <c r="FG36" s="25">
        <v>42688</v>
      </c>
      <c r="FH36" s="25">
        <v>38542</v>
      </c>
      <c r="FI36" s="25">
        <v>13593</v>
      </c>
      <c r="FJ36" s="23">
        <f t="shared" si="45"/>
        <v>0.14335129662634594</v>
      </c>
      <c r="FK36" s="23">
        <f t="shared" si="46"/>
        <v>0.40646256709869966</v>
      </c>
      <c r="FL36" s="36">
        <f t="shared" si="47"/>
        <v>3.1404399323181047</v>
      </c>
      <c r="FM36" s="25">
        <v>45853</v>
      </c>
      <c r="FN36" s="25">
        <v>20116</v>
      </c>
      <c r="FO36" s="17">
        <f t="shared" si="48"/>
        <v>0.43870630056921028</v>
      </c>
      <c r="FP36" s="25">
        <v>18677</v>
      </c>
      <c r="FQ36" s="17">
        <f t="shared" si="49"/>
        <v>0.4073234030488736</v>
      </c>
      <c r="FR36" s="25">
        <v>7060</v>
      </c>
      <c r="FS36" s="17">
        <f t="shared" si="50"/>
        <v>0.15397029638191612</v>
      </c>
      <c r="FT36" s="25">
        <v>48970</v>
      </c>
      <c r="FU36" s="25">
        <v>22572</v>
      </c>
      <c r="FV36" s="25">
        <v>19865</v>
      </c>
      <c r="FW36" s="17">
        <f t="shared" si="51"/>
        <v>0.13340820910761692</v>
      </c>
      <c r="FX36" s="17">
        <f t="shared" si="52"/>
        <v>0.40565652440269551</v>
      </c>
      <c r="FY36" s="25">
        <v>6533</v>
      </c>
      <c r="FZ36" s="25">
        <v>110461</v>
      </c>
      <c r="GA36" s="25">
        <v>34624</v>
      </c>
      <c r="GB36" s="25">
        <v>45490</v>
      </c>
      <c r="GC36" s="25">
        <v>17500</v>
      </c>
      <c r="GD36" s="25">
        <v>7085</v>
      </c>
      <c r="GE36" s="18">
        <v>165</v>
      </c>
      <c r="GF36" s="25">
        <v>4135</v>
      </c>
      <c r="GG36" s="18">
        <v>195</v>
      </c>
      <c r="GH36" s="18">
        <v>68</v>
      </c>
      <c r="GI36" s="18">
        <v>1199</v>
      </c>
      <c r="GJ36" s="10">
        <f t="shared" si="53"/>
        <v>34624</v>
      </c>
      <c r="GK36" s="10">
        <f t="shared" si="182"/>
        <v>75837</v>
      </c>
      <c r="GL36" s="10">
        <f t="shared" si="183"/>
        <v>30347</v>
      </c>
      <c r="GM36" s="10">
        <f t="shared" si="56"/>
        <v>80114</v>
      </c>
      <c r="GN36" s="10">
        <f t="shared" si="184"/>
        <v>12847</v>
      </c>
      <c r="GO36" s="17">
        <f t="shared" si="58"/>
        <v>0.31344999592616396</v>
      </c>
      <c r="GP36" s="17">
        <f t="shared" si="185"/>
        <v>0.68655000407383604</v>
      </c>
      <c r="GQ36" s="17">
        <f t="shared" si="186"/>
        <v>0.27473044785037254</v>
      </c>
      <c r="GR36" s="17">
        <f t="shared" si="187"/>
        <v>0.1163034917301129</v>
      </c>
      <c r="GS36" s="17">
        <f t="shared" si="62"/>
        <v>0.48064022596210432</v>
      </c>
      <c r="GT36" s="25">
        <v>50526</v>
      </c>
      <c r="GU36" s="25">
        <v>12587</v>
      </c>
      <c r="GV36" s="25">
        <v>22039</v>
      </c>
      <c r="GW36" s="25">
        <v>9307</v>
      </c>
      <c r="GX36" s="25">
        <v>3760</v>
      </c>
      <c r="GY36" s="18">
        <v>107</v>
      </c>
      <c r="GZ36" s="25">
        <v>1672</v>
      </c>
      <c r="HA36" s="18">
        <v>104</v>
      </c>
      <c r="HB36" s="18">
        <v>40</v>
      </c>
      <c r="HC36" s="18">
        <v>910</v>
      </c>
      <c r="HD36" s="23">
        <f t="shared" si="63"/>
        <v>0.24911926532874165</v>
      </c>
      <c r="HE36" s="23">
        <f t="shared" si="64"/>
        <v>0.75088073467125838</v>
      </c>
      <c r="HF36" s="23">
        <f t="shared" si="65"/>
        <v>0.31468946680916754</v>
      </c>
      <c r="HG36" s="23">
        <f t="shared" si="66"/>
        <v>0.13048727387879508</v>
      </c>
      <c r="HH36" s="25">
        <v>59935</v>
      </c>
      <c r="HI36" s="25">
        <v>22037</v>
      </c>
      <c r="HJ36" s="25">
        <v>23451</v>
      </c>
      <c r="HK36" s="25">
        <v>8193</v>
      </c>
      <c r="HL36" s="25">
        <v>3325</v>
      </c>
      <c r="HM36" s="18">
        <v>58</v>
      </c>
      <c r="HN36" s="25">
        <v>2463</v>
      </c>
      <c r="HO36" s="18">
        <v>91</v>
      </c>
      <c r="HP36" s="18">
        <v>28</v>
      </c>
      <c r="HQ36" s="18">
        <v>289</v>
      </c>
      <c r="HR36" s="23">
        <f t="shared" si="67"/>
        <v>0.3676816551263869</v>
      </c>
      <c r="HS36" s="23">
        <f t="shared" si="68"/>
        <v>0.63231834487361305</v>
      </c>
      <c r="HT36" s="80">
        <f t="shared" si="69"/>
        <v>0.24104446483690664</v>
      </c>
      <c r="HU36" s="27">
        <v>169494</v>
      </c>
      <c r="HV36" s="25">
        <v>4621</v>
      </c>
      <c r="HW36" s="25">
        <v>12213</v>
      </c>
      <c r="HX36" s="18">
        <v>2896</v>
      </c>
      <c r="HY36" s="25">
        <v>39244</v>
      </c>
      <c r="HZ36" s="25">
        <v>17801</v>
      </c>
      <c r="IA36" s="25">
        <v>6894</v>
      </c>
      <c r="IB36" s="18">
        <v>1191</v>
      </c>
      <c r="IC36" s="25">
        <v>26840</v>
      </c>
      <c r="ID36" s="25">
        <v>34216</v>
      </c>
      <c r="IE36" s="25">
        <v>10282</v>
      </c>
      <c r="IF36" s="25">
        <v>2154</v>
      </c>
      <c r="IG36" s="25">
        <v>11142</v>
      </c>
      <c r="IH36" s="17">
        <f t="shared" si="70"/>
        <v>0.30689581932103793</v>
      </c>
      <c r="II36" s="17">
        <f t="shared" si="71"/>
        <v>0.105024366644247</v>
      </c>
      <c r="IJ36" s="30">
        <f t="shared" si="72"/>
        <v>9.5215999101174091</v>
      </c>
      <c r="IK36" s="17">
        <f t="shared" si="176"/>
        <v>0.13015912168976601</v>
      </c>
      <c r="IL36" s="25">
        <v>79899</v>
      </c>
      <c r="IM36" s="25">
        <v>2736</v>
      </c>
      <c r="IN36" s="25">
        <v>8894</v>
      </c>
      <c r="IO36" s="18">
        <v>2087</v>
      </c>
      <c r="IP36" s="25">
        <v>25428</v>
      </c>
      <c r="IQ36" s="25">
        <v>7812</v>
      </c>
      <c r="IR36" s="25">
        <v>4564</v>
      </c>
      <c r="IS36" s="18">
        <v>824</v>
      </c>
      <c r="IT36" s="25">
        <v>12452</v>
      </c>
      <c r="IU36" s="25">
        <v>2500</v>
      </c>
      <c r="IV36" s="25">
        <v>4279</v>
      </c>
      <c r="IW36" s="25">
        <v>1094</v>
      </c>
      <c r="IX36" s="25">
        <v>7229</v>
      </c>
      <c r="IY36" s="17">
        <f t="shared" si="73"/>
        <v>0.64482659357438765</v>
      </c>
      <c r="IZ36" s="25">
        <v>89595</v>
      </c>
      <c r="JA36" s="25">
        <v>1885</v>
      </c>
      <c r="JB36" s="25">
        <v>3319</v>
      </c>
      <c r="JC36" s="18">
        <v>809</v>
      </c>
      <c r="JD36" s="25">
        <v>13816</v>
      </c>
      <c r="JE36" s="25">
        <v>9989</v>
      </c>
      <c r="JF36" s="25">
        <v>2330</v>
      </c>
      <c r="JG36" s="18">
        <v>367</v>
      </c>
      <c r="JH36" s="25">
        <v>14388</v>
      </c>
      <c r="JI36" s="25">
        <v>31716</v>
      </c>
      <c r="JJ36" s="25">
        <v>6003</v>
      </c>
      <c r="JK36" s="25">
        <v>1060</v>
      </c>
      <c r="JL36" s="25">
        <v>3913</v>
      </c>
      <c r="JM36" s="80">
        <f t="shared" si="74"/>
        <v>0.35881466599698641</v>
      </c>
      <c r="JN36" s="27">
        <v>169494</v>
      </c>
      <c r="JO36" s="25">
        <v>95535</v>
      </c>
      <c r="JP36" s="18">
        <v>76</v>
      </c>
      <c r="JQ36" s="18">
        <v>649</v>
      </c>
      <c r="JR36" s="25">
        <v>4265</v>
      </c>
      <c r="JS36" s="18">
        <v>910</v>
      </c>
      <c r="JT36" s="18">
        <v>1635</v>
      </c>
      <c r="JU36" s="18">
        <v>19</v>
      </c>
      <c r="JV36" s="18">
        <v>60</v>
      </c>
      <c r="JW36" s="25">
        <v>66345</v>
      </c>
      <c r="JX36" s="17">
        <f t="shared" si="75"/>
        <v>0.39142978512513715</v>
      </c>
      <c r="JY36" s="17">
        <f t="shared" si="76"/>
        <v>0.60857021487486285</v>
      </c>
      <c r="JZ36" s="25">
        <v>34982</v>
      </c>
      <c r="KA36" s="25">
        <v>22625</v>
      </c>
      <c r="KB36" s="18">
        <v>17</v>
      </c>
      <c r="KC36" s="18">
        <v>232</v>
      </c>
      <c r="KD36" s="25">
        <v>617</v>
      </c>
      <c r="KE36" s="18">
        <v>182</v>
      </c>
      <c r="KF36" s="18">
        <v>959</v>
      </c>
      <c r="KG36" s="18">
        <v>16</v>
      </c>
      <c r="KH36" s="18">
        <v>8</v>
      </c>
      <c r="KI36" s="25">
        <v>10326</v>
      </c>
      <c r="KJ36" s="17">
        <f t="shared" si="77"/>
        <v>0.29518037848036133</v>
      </c>
      <c r="KK36" s="25">
        <v>134512</v>
      </c>
      <c r="KL36" s="25">
        <v>72910</v>
      </c>
      <c r="KM36" s="18">
        <v>59</v>
      </c>
      <c r="KN36" s="18">
        <v>417</v>
      </c>
      <c r="KO36" s="25">
        <v>3648</v>
      </c>
      <c r="KP36" s="18">
        <v>728</v>
      </c>
      <c r="KQ36" s="18">
        <v>676</v>
      </c>
      <c r="KR36" s="18">
        <v>3</v>
      </c>
      <c r="KS36" s="18">
        <v>52</v>
      </c>
      <c r="KT36" s="25">
        <v>56019</v>
      </c>
      <c r="KU36" s="69">
        <f t="shared" si="78"/>
        <v>0.41646098489354111</v>
      </c>
      <c r="KV36" s="27">
        <v>220342</v>
      </c>
      <c r="KW36" s="25">
        <v>203814</v>
      </c>
      <c r="KX36" s="25">
        <v>16528</v>
      </c>
      <c r="KY36" s="59">
        <v>7.5010665238583657E-2</v>
      </c>
      <c r="KZ36" s="25">
        <v>10491</v>
      </c>
      <c r="LA36" s="25">
        <v>4627</v>
      </c>
      <c r="LB36" s="25">
        <v>6978</v>
      </c>
      <c r="LC36" s="25">
        <v>6534</v>
      </c>
      <c r="LD36" s="25">
        <v>105524</v>
      </c>
      <c r="LE36" s="25">
        <v>98331</v>
      </c>
      <c r="LF36" s="25">
        <v>7193</v>
      </c>
      <c r="LG36" s="59">
        <v>6.8164588150562908E-2</v>
      </c>
      <c r="LH36" s="25">
        <v>114818</v>
      </c>
      <c r="LI36" s="25">
        <v>105483</v>
      </c>
      <c r="LJ36" s="25">
        <v>9335</v>
      </c>
      <c r="LK36" s="35">
        <v>8.1302583218659089E-2</v>
      </c>
      <c r="LL36" s="27">
        <v>45498</v>
      </c>
      <c r="LM36" s="18">
        <v>788</v>
      </c>
      <c r="LN36" s="25">
        <v>31307</v>
      </c>
      <c r="LO36" s="25">
        <v>1270</v>
      </c>
      <c r="LP36" s="18">
        <v>387</v>
      </c>
      <c r="LQ36" s="18">
        <v>355</v>
      </c>
      <c r="LR36" s="25">
        <v>11391</v>
      </c>
      <c r="LS36" s="23">
        <f t="shared" si="79"/>
        <v>0.25036265330344193</v>
      </c>
      <c r="LT36" s="23">
        <f t="shared" si="80"/>
        <v>0.74963734669655802</v>
      </c>
      <c r="LU36" s="17">
        <f t="shared" si="81"/>
        <v>0.70541562266473257</v>
      </c>
      <c r="LV36" s="25">
        <v>45498</v>
      </c>
      <c r="LW36" s="25">
        <v>1166</v>
      </c>
      <c r="LX36" s="25">
        <v>1081</v>
      </c>
      <c r="LY36" s="25">
        <v>27216</v>
      </c>
      <c r="LZ36" s="25">
        <v>9940</v>
      </c>
      <c r="MA36" s="18">
        <v>294</v>
      </c>
      <c r="MB36" s="25">
        <v>2556</v>
      </c>
      <c r="MC36" s="18">
        <v>218</v>
      </c>
      <c r="MD36" s="25">
        <v>1212</v>
      </c>
      <c r="ME36" s="18">
        <v>89</v>
      </c>
      <c r="MF36" s="25">
        <v>1726</v>
      </c>
      <c r="MG36" s="17">
        <f t="shared" si="82"/>
        <v>6.7431535452107783E-2</v>
      </c>
      <c r="MH36" s="17">
        <f t="shared" si="83"/>
        <v>0.67420545958064093</v>
      </c>
      <c r="MI36" s="25">
        <v>45498</v>
      </c>
      <c r="MJ36" s="25">
        <v>1444</v>
      </c>
      <c r="MK36" s="25">
        <v>1060</v>
      </c>
      <c r="ML36" s="25">
        <v>25720</v>
      </c>
      <c r="MM36" s="25">
        <v>9912</v>
      </c>
      <c r="MN36" s="18">
        <v>278</v>
      </c>
      <c r="MO36" s="25">
        <v>5091</v>
      </c>
      <c r="MP36" s="18">
        <v>178</v>
      </c>
      <c r="MQ36" s="18">
        <v>14</v>
      </c>
      <c r="MR36" s="18">
        <v>93</v>
      </c>
      <c r="MS36" s="25">
        <v>1708</v>
      </c>
      <c r="MT36" s="17">
        <f t="shared" si="84"/>
        <v>0.62455492549123037</v>
      </c>
      <c r="MU36" s="69">
        <f t="shared" si="85"/>
        <v>0.68981054112268669</v>
      </c>
      <c r="MV36" s="27">
        <v>45498</v>
      </c>
      <c r="MW36" s="25">
        <v>6487</v>
      </c>
      <c r="MX36" s="25">
        <v>5429</v>
      </c>
      <c r="MY36" s="25">
        <v>22690</v>
      </c>
      <c r="MZ36" s="25">
        <v>1730</v>
      </c>
      <c r="NA36" s="25">
        <v>6349</v>
      </c>
      <c r="NB36" s="18">
        <v>125</v>
      </c>
      <c r="NC36" s="25">
        <v>2477</v>
      </c>
      <c r="ND36" s="18">
        <v>211</v>
      </c>
      <c r="NE36" s="17">
        <f t="shared" si="86"/>
        <v>0.14257769572288892</v>
      </c>
      <c r="NF36" s="10">
        <f t="shared" si="87"/>
        <v>30503.072222954852</v>
      </c>
      <c r="NG36" s="17">
        <f t="shared" si="88"/>
        <v>0.33656424458217943</v>
      </c>
      <c r="NH36" s="25">
        <v>45498</v>
      </c>
      <c r="NI36" s="25">
        <v>3227</v>
      </c>
      <c r="NJ36" s="18">
        <v>21</v>
      </c>
      <c r="NK36" s="18">
        <v>173</v>
      </c>
      <c r="NL36" s="18">
        <v>149</v>
      </c>
      <c r="NM36" s="25">
        <v>28592</v>
      </c>
      <c r="NN36" s="25">
        <v>12716</v>
      </c>
      <c r="NO36" s="18">
        <v>523</v>
      </c>
      <c r="NP36" s="18">
        <v>1</v>
      </c>
      <c r="NQ36" s="32">
        <v>96</v>
      </c>
      <c r="NR36" s="27">
        <v>45498</v>
      </c>
      <c r="NS36" s="37">
        <f t="shared" si="89"/>
        <v>1.0592773308716867</v>
      </c>
      <c r="NT36" s="37">
        <f t="shared" si="90"/>
        <v>0.28583181710234423</v>
      </c>
      <c r="NU36" s="37">
        <f t="shared" si="91"/>
        <v>0.94403983815748516</v>
      </c>
      <c r="NV36" s="17">
        <f t="shared" si="92"/>
        <v>0.19169788550340769</v>
      </c>
      <c r="NW36" s="10">
        <f t="shared" si="93"/>
        <v>23341</v>
      </c>
      <c r="NX36" s="17">
        <f t="shared" si="94"/>
        <v>0.51301156094773392</v>
      </c>
      <c r="NY36" s="19">
        <f t="shared" si="95"/>
        <v>0.42064192903097913</v>
      </c>
      <c r="NZ36" s="25">
        <v>12914</v>
      </c>
      <c r="OA36" s="25">
        <v>22157</v>
      </c>
      <c r="OB36" s="25">
        <v>1989</v>
      </c>
      <c r="OC36" s="25">
        <v>9032</v>
      </c>
      <c r="OD36" s="25">
        <v>1067</v>
      </c>
      <c r="OE36" s="25">
        <v>1036</v>
      </c>
      <c r="OF36" s="17">
        <f t="shared" si="96"/>
        <v>0.19851422040529254</v>
      </c>
      <c r="OG36" s="17">
        <f t="shared" si="97"/>
        <v>0.28383665216053455</v>
      </c>
      <c r="OH36" s="17">
        <f t="shared" si="98"/>
        <v>0.48698843905226602</v>
      </c>
      <c r="OI36" s="69">
        <f t="shared" si="99"/>
        <v>2.3451580289243483E-2</v>
      </c>
      <c r="OJ36" s="27">
        <v>45498</v>
      </c>
      <c r="OK36" s="25">
        <v>1238</v>
      </c>
      <c r="OL36" s="25">
        <v>21214</v>
      </c>
      <c r="OM36" s="25">
        <v>19715</v>
      </c>
      <c r="ON36" s="25">
        <v>4664</v>
      </c>
      <c r="OO36" s="25">
        <v>2040</v>
      </c>
      <c r="OP36" s="25">
        <v>1897</v>
      </c>
      <c r="OQ36" s="25">
        <v>10818</v>
      </c>
      <c r="OR36" s="69">
        <f t="shared" si="100"/>
        <v>0.6376763813794013</v>
      </c>
      <c r="OS36" s="85">
        <v>144452</v>
      </c>
      <c r="OT36" s="22">
        <v>144452</v>
      </c>
      <c r="OU36" s="38">
        <f t="shared" si="101"/>
        <v>0.91425316455696204</v>
      </c>
      <c r="OV36" s="39">
        <v>0.70630790850940106</v>
      </c>
      <c r="OW36" s="22">
        <v>10202759</v>
      </c>
      <c r="OX36" s="36">
        <f t="shared" si="102"/>
        <v>417476492.76199996</v>
      </c>
      <c r="OY36" s="36">
        <f t="shared" si="103"/>
        <v>9787255.892729003</v>
      </c>
      <c r="OZ36" s="22">
        <v>50</v>
      </c>
      <c r="PA36" s="22">
        <v>50</v>
      </c>
      <c r="PB36" s="38">
        <f t="shared" si="104"/>
        <v>3.1645569620253165E-4</v>
      </c>
      <c r="PC36" s="39">
        <v>0.65500000000000003</v>
      </c>
      <c r="PD36" s="22">
        <v>3275</v>
      </c>
      <c r="PE36" s="40">
        <f t="shared" si="105"/>
        <v>134006.45000000001</v>
      </c>
      <c r="PF36" s="36">
        <f t="shared" si="106"/>
        <v>15357.843831569577</v>
      </c>
      <c r="PG36" s="22">
        <v>8899</v>
      </c>
      <c r="PH36" s="22">
        <v>8899</v>
      </c>
      <c r="PI36" s="38">
        <f t="shared" si="107"/>
        <v>5.6322784810126585E-2</v>
      </c>
      <c r="PJ36" s="39">
        <v>0.1175570288796494</v>
      </c>
      <c r="PK36" s="22">
        <v>104614</v>
      </c>
      <c r="PL36" s="41">
        <f t="shared" si="108"/>
        <v>4280595.6519999998</v>
      </c>
      <c r="PM36" s="36">
        <f t="shared" si="109"/>
        <v>727463.22413548897</v>
      </c>
      <c r="PN36" s="22">
        <v>3349</v>
      </c>
      <c r="PO36" s="22">
        <v>3349</v>
      </c>
      <c r="PP36" s="38">
        <f t="shared" si="110"/>
        <v>2.1196202531645569E-2</v>
      </c>
      <c r="PQ36" s="39">
        <v>0.67304867124514789</v>
      </c>
      <c r="PR36" s="22">
        <v>225404</v>
      </c>
      <c r="PS36" s="41">
        <f t="shared" si="111"/>
        <v>9223080.8719999995</v>
      </c>
      <c r="PT36" s="36">
        <f t="shared" si="112"/>
        <v>439115.35582040023</v>
      </c>
      <c r="PU36" s="22">
        <v>155</v>
      </c>
      <c r="PV36" s="22">
        <v>155</v>
      </c>
      <c r="PW36" s="38">
        <f t="shared" si="113"/>
        <v>9.8101265822784817E-4</v>
      </c>
      <c r="PX36" s="39">
        <v>0.20954838709677417</v>
      </c>
      <c r="PY36" s="22">
        <v>3248</v>
      </c>
      <c r="PZ36" s="36">
        <f t="shared" si="114"/>
        <v>23647.842010481374</v>
      </c>
      <c r="QA36" s="22"/>
      <c r="QB36" s="22"/>
      <c r="QC36" s="39">
        <v>0</v>
      </c>
      <c r="QD36" s="22"/>
      <c r="QE36" s="22">
        <f t="shared" si="115"/>
        <v>0</v>
      </c>
      <c r="QF36" s="22"/>
      <c r="QG36" s="22">
        <v>523</v>
      </c>
      <c r="QH36" s="22">
        <v>523</v>
      </c>
      <c r="QI36" s="38">
        <f t="shared" si="116"/>
        <v>3.3101265822784811E-3</v>
      </c>
      <c r="QJ36" s="39">
        <v>0.22053537284894836</v>
      </c>
      <c r="QK36" s="22">
        <v>11534</v>
      </c>
      <c r="QL36" s="42">
        <f t="shared" si="117"/>
        <v>54.93977208413002</v>
      </c>
      <c r="QM36" s="22">
        <f t="shared" si="118"/>
        <v>572</v>
      </c>
      <c r="QN36" s="22">
        <v>379</v>
      </c>
      <c r="QO36" s="22">
        <v>379</v>
      </c>
      <c r="QP36" s="38">
        <f t="shared" si="119"/>
        <v>2.39873417721519E-3</v>
      </c>
      <c r="QQ36" s="39">
        <v>0.15401055408970976</v>
      </c>
      <c r="QR36" s="22">
        <v>5837</v>
      </c>
      <c r="QS36" s="36">
        <f t="shared" si="120"/>
        <v>89111.511300864004</v>
      </c>
      <c r="QT36" s="22">
        <v>54</v>
      </c>
      <c r="QU36" s="22">
        <v>54</v>
      </c>
      <c r="QV36" s="38">
        <f t="shared" si="121"/>
        <v>3.4177215189873416E-4</v>
      </c>
      <c r="QW36" s="39">
        <v>0.11537037037037036</v>
      </c>
      <c r="QX36" s="22">
        <v>623</v>
      </c>
      <c r="QY36" s="36">
        <f t="shared" si="122"/>
        <v>12696.626939964792</v>
      </c>
      <c r="QZ36" s="22">
        <v>139</v>
      </c>
      <c r="RA36" s="22">
        <v>139</v>
      </c>
      <c r="RB36" s="38">
        <f t="shared" si="123"/>
        <v>8.7974683544303793E-4</v>
      </c>
      <c r="RC36" s="39">
        <v>0.1302158273381295</v>
      </c>
      <c r="RD36" s="22">
        <v>1810</v>
      </c>
      <c r="RE36" s="36">
        <f t="shared" si="124"/>
        <v>15019.121426114405</v>
      </c>
      <c r="RF36" s="10">
        <f t="shared" si="125"/>
        <v>158000</v>
      </c>
      <c r="RG36" s="10">
        <f t="shared" si="126"/>
        <v>158000</v>
      </c>
      <c r="RH36" s="17">
        <f t="shared" si="127"/>
        <v>0.20321203632608073</v>
      </c>
      <c r="RI36" s="17">
        <f t="shared" si="128"/>
        <v>4.6427350716673746E-3</v>
      </c>
      <c r="RJ36" s="17">
        <f t="shared" si="129"/>
        <v>0.88096313997543574</v>
      </c>
      <c r="RK36" s="17">
        <f t="shared" si="130"/>
        <v>1.3823787252934894E-3</v>
      </c>
      <c r="RL36" s="17">
        <f t="shared" si="131"/>
        <v>3.9525322206233414E-2</v>
      </c>
      <c r="RM36" s="17">
        <f t="shared" si="132"/>
        <v>2.128571826416997E-3</v>
      </c>
      <c r="RN36" s="17">
        <f t="shared" si="133"/>
        <v>8.0210385489038472E-3</v>
      </c>
      <c r="RO36" s="17">
        <f t="shared" si="134"/>
        <v>1.1428392655430284E-3</v>
      </c>
      <c r="RP36" s="17">
        <f t="shared" si="135"/>
        <v>1.3518898980716012E-3</v>
      </c>
      <c r="RQ36" s="17">
        <f t="shared" si="136"/>
        <v>4.9451975768536392E-6</v>
      </c>
      <c r="RR36" s="36">
        <f t="shared" si="137"/>
        <v>11109722.35796597</v>
      </c>
      <c r="RS36" s="36">
        <f t="shared" si="138"/>
        <v>50.420357253569314</v>
      </c>
      <c r="RT36" s="10">
        <f t="shared" si="139"/>
        <v>0</v>
      </c>
      <c r="RU36" s="17">
        <f t="shared" si="140"/>
        <v>0</v>
      </c>
      <c r="RV36" s="37">
        <f t="shared" si="141"/>
        <v>1.3945696202531646</v>
      </c>
      <c r="RW36" s="36">
        <f t="shared" si="142"/>
        <v>0.71706710477348845</v>
      </c>
      <c r="RX36" s="85">
        <v>-0.78155430000000004</v>
      </c>
      <c r="RY36" s="93">
        <v>187</v>
      </c>
      <c r="RZ36" s="43" t="b">
        <v>0</v>
      </c>
      <c r="SA36" s="18" t="b">
        <v>0</v>
      </c>
      <c r="SB36" s="18" t="b">
        <v>0</v>
      </c>
      <c r="SC36" s="18" t="b">
        <v>1</v>
      </c>
      <c r="SD36" s="18" t="b">
        <v>1</v>
      </c>
      <c r="SE36" s="32" t="b">
        <v>1</v>
      </c>
      <c r="SF36" s="43" t="b">
        <v>1</v>
      </c>
      <c r="SG36" s="18" t="b">
        <v>1</v>
      </c>
      <c r="SH36" s="18">
        <v>10</v>
      </c>
      <c r="SI36" s="18"/>
      <c r="SJ36" s="22">
        <v>2</v>
      </c>
      <c r="SK36" s="22"/>
      <c r="SL36" s="22">
        <v>12</v>
      </c>
      <c r="SM36" s="22">
        <v>7</v>
      </c>
      <c r="SN36" s="18"/>
      <c r="SO36" s="18"/>
      <c r="SP36" s="18"/>
      <c r="SQ36" s="17">
        <f t="shared" si="143"/>
        <v>8.2644628099173556E-3</v>
      </c>
      <c r="SR36" s="17">
        <f t="shared" si="144"/>
        <v>2.4875621890547265E-2</v>
      </c>
      <c r="SS36" s="17">
        <f t="shared" si="145"/>
        <v>0</v>
      </c>
      <c r="ST36" s="17">
        <f t="shared" si="146"/>
        <v>6.392694063926941E-3</v>
      </c>
      <c r="SU36" s="17">
        <f t="shared" si="147"/>
        <v>0</v>
      </c>
      <c r="SV36" s="17">
        <f t="shared" si="181"/>
        <v>0</v>
      </c>
      <c r="SW36" s="17">
        <f t="shared" si="149"/>
        <v>0</v>
      </c>
      <c r="SX36" s="17">
        <f t="shared" si="150"/>
        <v>0.20833333333333334</v>
      </c>
      <c r="SY36" s="17">
        <f t="shared" si="151"/>
        <v>1.5217391304347827E-2</v>
      </c>
      <c r="SZ36" s="17">
        <f t="shared" si="152"/>
        <v>7.8170789886185515E-3</v>
      </c>
      <c r="TA36" s="17">
        <f t="shared" si="153"/>
        <v>5.5887681159420291E-2</v>
      </c>
      <c r="TB36" s="24">
        <f t="shared" si="154"/>
        <v>17.893030794165316</v>
      </c>
      <c r="TC36" s="69">
        <f t="shared" si="155"/>
        <v>2.8859727087363413E-2</v>
      </c>
      <c r="TD36" s="17">
        <f t="shared" si="177"/>
        <v>9.0141421224871433E-5</v>
      </c>
      <c r="TE36" s="95"/>
      <c r="TF36" s="71"/>
      <c r="TG36" s="71"/>
      <c r="TH36" s="71">
        <v>180</v>
      </c>
      <c r="TI36" s="71"/>
      <c r="TJ36" s="71"/>
      <c r="TK36" s="71">
        <v>132</v>
      </c>
      <c r="TL36" s="71"/>
      <c r="TM36" s="71">
        <v>6</v>
      </c>
      <c r="TN36" s="71"/>
      <c r="TO36" s="71">
        <v>67</v>
      </c>
      <c r="TP36" s="71">
        <v>6</v>
      </c>
      <c r="TQ36" s="71">
        <v>54</v>
      </c>
      <c r="TR36" s="72">
        <v>8</v>
      </c>
      <c r="TS36" s="72"/>
      <c r="TT36" s="72"/>
      <c r="TU36" s="72"/>
      <c r="TV36" s="72">
        <v>120</v>
      </c>
      <c r="TW36" s="72"/>
      <c r="TX36" s="72">
        <v>7</v>
      </c>
      <c r="TY36" s="72">
        <v>15</v>
      </c>
      <c r="TZ36" s="72">
        <v>187</v>
      </c>
      <c r="UA36" s="72"/>
      <c r="UB36" s="72">
        <v>88</v>
      </c>
      <c r="UC36" s="72">
        <v>9</v>
      </c>
      <c r="UD36" s="72">
        <v>32</v>
      </c>
      <c r="UE36" s="72">
        <v>1</v>
      </c>
      <c r="UF36" s="72">
        <v>7</v>
      </c>
      <c r="UG36" s="72">
        <v>100</v>
      </c>
      <c r="UH36" s="72">
        <v>1</v>
      </c>
      <c r="UI36" s="72">
        <v>64</v>
      </c>
      <c r="UJ36" s="73">
        <v>46</v>
      </c>
      <c r="UK36" s="73"/>
      <c r="UL36" s="73"/>
      <c r="UM36" s="73">
        <v>25</v>
      </c>
      <c r="UN36" s="73">
        <v>115</v>
      </c>
      <c r="UO36" s="73"/>
      <c r="UP36" s="73">
        <v>2</v>
      </c>
      <c r="UQ36" s="73">
        <v>15</v>
      </c>
      <c r="UR36" s="73">
        <v>229</v>
      </c>
      <c r="US36" s="73">
        <v>64</v>
      </c>
      <c r="UT36" s="73">
        <v>7</v>
      </c>
      <c r="UU36" s="73">
        <v>33</v>
      </c>
      <c r="UV36" s="73">
        <v>1</v>
      </c>
      <c r="UW36" s="73">
        <v>3</v>
      </c>
      <c r="UX36" s="73"/>
      <c r="UY36" s="73">
        <v>111</v>
      </c>
      <c r="UZ36" s="73"/>
      <c r="VA36" s="73">
        <v>126</v>
      </c>
      <c r="VB36" s="73">
        <v>55</v>
      </c>
      <c r="VC36" s="73"/>
      <c r="VD36" s="73"/>
      <c r="VE36" s="73">
        <v>25</v>
      </c>
      <c r="VF36" s="73">
        <v>127</v>
      </c>
      <c r="VG36" s="73"/>
      <c r="VH36" s="73">
        <v>7</v>
      </c>
      <c r="VI36" s="73">
        <v>20</v>
      </c>
      <c r="VJ36" s="73">
        <v>238</v>
      </c>
      <c r="VK36" s="73">
        <v>67</v>
      </c>
      <c r="VL36" s="73">
        <v>97</v>
      </c>
      <c r="VM36" s="73">
        <v>1</v>
      </c>
      <c r="VN36" s="73">
        <v>2</v>
      </c>
      <c r="VO36" s="73">
        <v>8</v>
      </c>
      <c r="VP36" s="73">
        <v>325</v>
      </c>
      <c r="VQ36" s="73"/>
      <c r="VR36" s="73">
        <v>267</v>
      </c>
      <c r="VS36" s="73">
        <v>12</v>
      </c>
      <c r="VT36" s="73"/>
      <c r="VU36" s="73"/>
      <c r="VV36" s="73">
        <v>45</v>
      </c>
      <c r="VW36" s="73">
        <v>69</v>
      </c>
      <c r="VX36" s="73">
        <v>10</v>
      </c>
      <c r="VY36" s="73">
        <v>4</v>
      </c>
      <c r="VZ36" s="73">
        <v>8</v>
      </c>
      <c r="WA36" s="73">
        <v>921</v>
      </c>
      <c r="WB36" s="73">
        <v>5</v>
      </c>
      <c r="WC36" s="73">
        <v>63</v>
      </c>
      <c r="WD36" s="73">
        <v>17</v>
      </c>
      <c r="WE36" s="73"/>
      <c r="WF36" s="73">
        <v>5</v>
      </c>
      <c r="WG36" s="73"/>
      <c r="WH36" s="73">
        <v>3</v>
      </c>
      <c r="WI36" s="73">
        <v>6</v>
      </c>
      <c r="WJ36" s="73">
        <v>211</v>
      </c>
      <c r="WK36" s="73"/>
      <c r="WL36" s="73"/>
      <c r="WM36" s="73"/>
      <c r="WN36" s="73">
        <v>152</v>
      </c>
      <c r="WO36" s="22">
        <f t="shared" si="156"/>
        <v>121</v>
      </c>
      <c r="WP36" s="22">
        <f t="shared" si="157"/>
        <v>0</v>
      </c>
      <c r="WQ36" s="22">
        <f t="shared" si="158"/>
        <v>0</v>
      </c>
      <c r="WR36" s="22">
        <f t="shared" si="159"/>
        <v>95</v>
      </c>
      <c r="WS36" s="22">
        <f t="shared" si="160"/>
        <v>611</v>
      </c>
      <c r="WT36" s="22">
        <f t="shared" si="161"/>
        <v>0</v>
      </c>
      <c r="WU36" s="22">
        <f t="shared" si="162"/>
        <v>20</v>
      </c>
      <c r="WV36" s="22">
        <f t="shared" si="163"/>
        <v>50</v>
      </c>
      <c r="WW36" s="22">
        <f t="shared" si="164"/>
        <v>1707</v>
      </c>
      <c r="WX36" s="22">
        <f t="shared" si="165"/>
        <v>0</v>
      </c>
      <c r="WY36" s="22">
        <f t="shared" si="166"/>
        <v>293</v>
      </c>
      <c r="WZ36" s="22">
        <f t="shared" si="167"/>
        <v>113</v>
      </c>
      <c r="XA36" s="22">
        <f t="shared" si="168"/>
        <v>66</v>
      </c>
      <c r="XB36" s="22">
        <f t="shared" si="169"/>
        <v>9</v>
      </c>
      <c r="XC36" s="22">
        <f t="shared" si="170"/>
        <v>18</v>
      </c>
      <c r="XD36" s="22">
        <f t="shared" si="171"/>
        <v>0</v>
      </c>
      <c r="XE36" s="22">
        <f t="shared" si="172"/>
        <v>814</v>
      </c>
      <c r="XF36" s="22">
        <f t="shared" si="173"/>
        <v>7</v>
      </c>
      <c r="XG36" s="93">
        <f t="shared" si="174"/>
        <v>663</v>
      </c>
    </row>
    <row r="37" spans="1:631" ht="17.100000000000001" customHeight="1" x14ac:dyDescent="0.2">
      <c r="A37" s="101"/>
      <c r="B37" s="27" t="s">
        <v>67</v>
      </c>
      <c r="C37" s="535" t="s">
        <v>68</v>
      </c>
      <c r="D37" s="25" t="s">
        <v>82</v>
      </c>
      <c r="E37" s="535" t="s">
        <v>83</v>
      </c>
      <c r="F37" s="25" t="s">
        <v>85</v>
      </c>
      <c r="G37" s="535" t="s">
        <v>86</v>
      </c>
      <c r="H37" s="25">
        <v>51</v>
      </c>
      <c r="I37" s="28">
        <v>16</v>
      </c>
      <c r="J37" s="17">
        <f t="shared" si="0"/>
        <v>0.50469664610030063</v>
      </c>
      <c r="K37" s="17">
        <f t="shared" si="1"/>
        <v>0.36192849232716345</v>
      </c>
      <c r="L37" s="17">
        <f t="shared" si="2"/>
        <v>1</v>
      </c>
      <c r="M37" s="17">
        <f t="shared" si="3"/>
        <v>8.6471761148857657E-2</v>
      </c>
      <c r="N37" s="17">
        <f t="shared" si="4"/>
        <v>0.25369915533457138</v>
      </c>
      <c r="O37" s="17">
        <f t="shared" si="5"/>
        <v>0.14364815693719349</v>
      </c>
      <c r="P37" s="17">
        <f t="shared" si="6"/>
        <v>0.53058342893628951</v>
      </c>
      <c r="Q37" s="17">
        <f t="shared" si="7"/>
        <v>0.38452528273917852</v>
      </c>
      <c r="R37" s="69">
        <f t="shared" si="8"/>
        <v>0.654036163040147</v>
      </c>
      <c r="S37" s="422">
        <f t="shared" si="9"/>
        <v>0.435509898507078</v>
      </c>
      <c r="T37" s="17">
        <f t="shared" si="175"/>
        <v>0.564490101492922</v>
      </c>
      <c r="U37" s="10">
        <f t="shared" si="10"/>
        <v>143859.73787536967</v>
      </c>
      <c r="V37" s="32">
        <v>1</v>
      </c>
      <c r="W37" s="550">
        <f t="shared" si="11"/>
        <v>0</v>
      </c>
      <c r="X37" s="550">
        <f t="shared" si="12"/>
        <v>0.32439878739596689</v>
      </c>
      <c r="Y37" s="550">
        <f t="shared" si="13"/>
        <v>0.67560121260403316</v>
      </c>
      <c r="Z37" s="551">
        <f t="shared" si="14"/>
        <v>172176.29343092526</v>
      </c>
      <c r="AA37" s="426">
        <f t="shared" si="15"/>
        <v>0.15660646108087534</v>
      </c>
      <c r="AB37" s="59">
        <f t="shared" si="16"/>
        <v>0.68729963959218021</v>
      </c>
      <c r="AC37" s="59">
        <f t="shared" si="17"/>
        <v>0.37315898023979255</v>
      </c>
      <c r="AD37" s="59">
        <f t="shared" si="18"/>
        <v>0.25369915533457138</v>
      </c>
      <c r="AE37" s="59">
        <f t="shared" si="19"/>
        <v>0.61547471726082148</v>
      </c>
      <c r="AF37" s="59">
        <f t="shared" si="20"/>
        <v>0.44443126087644358</v>
      </c>
      <c r="AG37" s="59">
        <f t="shared" si="21"/>
        <v>0.19360069609239045</v>
      </c>
      <c r="AH37" s="59">
        <f t="shared" si="22"/>
        <v>0.14364815693719349</v>
      </c>
      <c r="AI37" s="59">
        <f t="shared" si="23"/>
        <v>0.56664293624426509</v>
      </c>
      <c r="AJ37" s="59">
        <f t="shared" si="24"/>
        <v>0.44275035595633605</v>
      </c>
      <c r="AK37" s="59">
        <f t="shared" si="25"/>
        <v>0.46941657106371049</v>
      </c>
      <c r="AL37" s="35">
        <f t="shared" si="26"/>
        <v>1</v>
      </c>
      <c r="AM37" s="27">
        <v>254849</v>
      </c>
      <c r="AN37" s="25">
        <v>125686</v>
      </c>
      <c r="AO37" s="25">
        <v>129163</v>
      </c>
      <c r="AP37" s="17">
        <f t="shared" si="27"/>
        <v>4.9498455442076933E-3</v>
      </c>
      <c r="AQ37" s="63">
        <v>97.30805261568716</v>
      </c>
      <c r="AR37" s="58">
        <v>7192.8817558399996</v>
      </c>
      <c r="AS37" s="24">
        <f t="shared" si="28"/>
        <v>35.430722852226033</v>
      </c>
      <c r="AT37" s="17">
        <f t="shared" si="29"/>
        <v>3.0598328786909424E-2</v>
      </c>
      <c r="AU37" s="25">
        <v>246809</v>
      </c>
      <c r="AV37" s="25">
        <v>119426</v>
      </c>
      <c r="AW37" s="25">
        <v>127383</v>
      </c>
      <c r="AX37" s="25">
        <v>8040</v>
      </c>
      <c r="AY37" s="25">
        <v>6260</v>
      </c>
      <c r="AZ37" s="18">
        <v>1780</v>
      </c>
      <c r="BA37" s="25">
        <v>39911</v>
      </c>
      <c r="BB37" s="25">
        <v>19336</v>
      </c>
      <c r="BC37" s="25">
        <v>20575</v>
      </c>
      <c r="BD37" s="63">
        <v>93.978128797083841</v>
      </c>
      <c r="BE37" s="25">
        <v>214938</v>
      </c>
      <c r="BF37" s="25">
        <v>106350</v>
      </c>
      <c r="BG37" s="25">
        <v>108588</v>
      </c>
      <c r="BH37" s="63">
        <v>97.938998784396063</v>
      </c>
      <c r="BI37" s="17">
        <v>0.15660646108087534</v>
      </c>
      <c r="BJ37" s="25">
        <v>93005</v>
      </c>
      <c r="BK37" s="25">
        <v>151111</v>
      </c>
      <c r="BL37" s="25">
        <v>10733</v>
      </c>
      <c r="BM37" s="17">
        <v>0.68650197536909952</v>
      </c>
      <c r="BN37" s="10">
        <f t="shared" si="30"/>
        <v>79894.658079160363</v>
      </c>
      <c r="BO37" s="29">
        <v>0.61547471726082148</v>
      </c>
      <c r="BP37" s="30">
        <f t="shared" si="31"/>
        <v>0.38452528273917852</v>
      </c>
      <c r="BQ37" s="31">
        <v>7.1027258108278017</v>
      </c>
      <c r="BR37" s="25">
        <v>161844</v>
      </c>
      <c r="BS37" s="25">
        <v>41476</v>
      </c>
      <c r="BT37" s="25">
        <v>106114</v>
      </c>
      <c r="BU37" s="25">
        <v>10100</v>
      </c>
      <c r="BV37" s="18">
        <v>2283</v>
      </c>
      <c r="BW37" s="18">
        <v>1871</v>
      </c>
      <c r="BX37" s="25">
        <v>50568</v>
      </c>
      <c r="BY37" s="25">
        <v>41279</v>
      </c>
      <c r="BZ37" s="25">
        <v>9289</v>
      </c>
      <c r="CA37" s="59">
        <v>0.18369324473975637</v>
      </c>
      <c r="CB37" s="25">
        <v>246809</v>
      </c>
      <c r="CC37" s="25">
        <v>8040</v>
      </c>
      <c r="CD37" s="17">
        <f t="shared" si="32"/>
        <v>3.2575797479022242E-2</v>
      </c>
      <c r="CE37" s="18">
        <v>1804</v>
      </c>
      <c r="CF37" s="25">
        <v>4778</v>
      </c>
      <c r="CG37" s="25">
        <v>7692</v>
      </c>
      <c r="CH37" s="25">
        <v>9982</v>
      </c>
      <c r="CI37" s="25">
        <v>9003</v>
      </c>
      <c r="CJ37" s="25">
        <v>6852</v>
      </c>
      <c r="CK37" s="25">
        <v>4541</v>
      </c>
      <c r="CL37" s="25">
        <v>3071</v>
      </c>
      <c r="CM37" s="18">
        <v>2845</v>
      </c>
      <c r="CN37" s="26">
        <v>4.8807348520803666</v>
      </c>
      <c r="CO37" s="27">
        <v>50568</v>
      </c>
      <c r="CP37" s="34">
        <f t="shared" si="33"/>
        <v>5.0397286821705425</v>
      </c>
      <c r="CQ37" s="25">
        <v>1656</v>
      </c>
      <c r="CR37" s="25">
        <v>2436</v>
      </c>
      <c r="CS37" s="25">
        <v>3968</v>
      </c>
      <c r="CT37" s="25">
        <v>29568</v>
      </c>
      <c r="CU37" s="25">
        <v>9842</v>
      </c>
      <c r="CV37" s="25">
        <v>2116</v>
      </c>
      <c r="CW37" s="18">
        <v>654</v>
      </c>
      <c r="CX37" s="18">
        <v>328</v>
      </c>
      <c r="CY37" s="25">
        <v>50568</v>
      </c>
      <c r="CZ37" s="25">
        <v>45293</v>
      </c>
      <c r="DA37" s="18">
        <v>3169</v>
      </c>
      <c r="DB37" s="18">
        <v>1070</v>
      </c>
      <c r="DC37" s="18">
        <v>432</v>
      </c>
      <c r="DD37" s="18">
        <v>141</v>
      </c>
      <c r="DE37" s="18">
        <v>463</v>
      </c>
      <c r="DF37" s="25">
        <v>50568</v>
      </c>
      <c r="DG37" s="25">
        <v>22355</v>
      </c>
      <c r="DH37" s="18">
        <v>84</v>
      </c>
      <c r="DI37" s="18">
        <v>35</v>
      </c>
      <c r="DJ37" s="25">
        <v>26844</v>
      </c>
      <c r="DK37" s="18">
        <v>486</v>
      </c>
      <c r="DL37" s="18">
        <v>764</v>
      </c>
      <c r="DM37" s="25">
        <f t="shared" si="34"/>
        <v>109518.80934583135</v>
      </c>
      <c r="DN37" s="17">
        <f t="shared" si="35"/>
        <v>0.53084954912197435</v>
      </c>
      <c r="DO37" s="17">
        <f t="shared" si="36"/>
        <v>9.6108210726150931E-3</v>
      </c>
      <c r="DP37" s="23">
        <f t="shared" si="37"/>
        <v>0.44443126087644358</v>
      </c>
      <c r="DQ37" s="23">
        <f t="shared" si="38"/>
        <v>0.55556873912355642</v>
      </c>
      <c r="DR37" s="25">
        <v>50568</v>
      </c>
      <c r="DS37" s="25">
        <v>5500</v>
      </c>
      <c r="DT37" s="25">
        <v>13332</v>
      </c>
      <c r="DU37" s="18">
        <v>52</v>
      </c>
      <c r="DV37" s="25">
        <v>23174</v>
      </c>
      <c r="DW37" s="18">
        <v>98</v>
      </c>
      <c r="DX37" s="25">
        <v>6441</v>
      </c>
      <c r="DY37" s="25">
        <v>1971</v>
      </c>
      <c r="DZ37" s="17">
        <f t="shared" si="39"/>
        <v>0.83171175446922951</v>
      </c>
      <c r="EA37" s="17">
        <f t="shared" si="40"/>
        <v>0.16828824553077049</v>
      </c>
      <c r="EB37" s="25">
        <v>50568</v>
      </c>
      <c r="EC37" s="25">
        <v>9654</v>
      </c>
      <c r="ED37" s="18">
        <v>136</v>
      </c>
      <c r="EE37" s="25">
        <v>35153</v>
      </c>
      <c r="EF37" s="17">
        <f t="shared" si="41"/>
        <v>0.69516294890049046</v>
      </c>
      <c r="EG37" s="25">
        <v>4950</v>
      </c>
      <c r="EH37" s="18">
        <v>675</v>
      </c>
      <c r="EI37" s="17">
        <f t="shared" si="42"/>
        <v>0.19360069609239045</v>
      </c>
      <c r="EJ37" s="17">
        <f t="shared" si="43"/>
        <v>9.7887992406264834E-2</v>
      </c>
      <c r="EK37" s="69">
        <f t="shared" si="44"/>
        <v>0.36192849232716345</v>
      </c>
      <c r="EL37" s="27">
        <v>155657</v>
      </c>
      <c r="EM37" s="25">
        <v>106983</v>
      </c>
      <c r="EN37" s="25">
        <v>48674</v>
      </c>
      <c r="EO37" s="59">
        <v>0.68729963959218021</v>
      </c>
      <c r="EP37" s="25">
        <v>74082</v>
      </c>
      <c r="EQ37" s="25">
        <v>53630</v>
      </c>
      <c r="ER37" s="25">
        <v>20452</v>
      </c>
      <c r="ES37" s="59">
        <v>0.72392753975324642</v>
      </c>
      <c r="ET37" s="25">
        <v>81575</v>
      </c>
      <c r="EU37" s="25">
        <v>53353</v>
      </c>
      <c r="EV37" s="25">
        <v>28222</v>
      </c>
      <c r="EW37" s="59">
        <v>0.654036163040147</v>
      </c>
      <c r="EX37" s="25">
        <v>26414</v>
      </c>
      <c r="EY37" s="25">
        <v>23956</v>
      </c>
      <c r="EZ37" s="25">
        <v>2458</v>
      </c>
      <c r="FA37" s="59">
        <v>0.90694328765048837</v>
      </c>
      <c r="FB37" s="25">
        <v>129243</v>
      </c>
      <c r="FC37" s="25">
        <v>83027</v>
      </c>
      <c r="FD37" s="25">
        <v>46216</v>
      </c>
      <c r="FE37" s="59">
        <v>0.64241003381227613</v>
      </c>
      <c r="FF37" s="25">
        <v>120888</v>
      </c>
      <c r="FG37" s="25">
        <v>43285</v>
      </c>
      <c r="FH37" s="25">
        <v>50895</v>
      </c>
      <c r="FI37" s="25">
        <v>26708</v>
      </c>
      <c r="FJ37" s="23">
        <f t="shared" si="45"/>
        <v>0.2209317715571438</v>
      </c>
      <c r="FK37" s="23">
        <f t="shared" si="46"/>
        <v>0.4210095294818344</v>
      </c>
      <c r="FL37" s="36">
        <f t="shared" si="47"/>
        <v>1.620675453047776</v>
      </c>
      <c r="FM37" s="25">
        <v>58383</v>
      </c>
      <c r="FN37" s="25">
        <v>20194</v>
      </c>
      <c r="FO37" s="17">
        <f t="shared" si="48"/>
        <v>0.34588835791240602</v>
      </c>
      <c r="FP37" s="25">
        <v>24273</v>
      </c>
      <c r="FQ37" s="17">
        <f t="shared" si="49"/>
        <v>0.41575458609526744</v>
      </c>
      <c r="FR37" s="25">
        <v>13916</v>
      </c>
      <c r="FS37" s="17">
        <f t="shared" si="50"/>
        <v>0.23835705599232654</v>
      </c>
      <c r="FT37" s="25">
        <v>62505</v>
      </c>
      <c r="FU37" s="25">
        <v>23091</v>
      </c>
      <c r="FV37" s="25">
        <v>26622</v>
      </c>
      <c r="FW37" s="17">
        <f t="shared" si="51"/>
        <v>0.20465562754979602</v>
      </c>
      <c r="FX37" s="17">
        <f t="shared" si="52"/>
        <v>0.42591792656587474</v>
      </c>
      <c r="FY37" s="25">
        <v>12792</v>
      </c>
      <c r="FZ37" s="25">
        <v>116851</v>
      </c>
      <c r="GA37" s="25">
        <v>43604</v>
      </c>
      <c r="GB37" s="25">
        <v>43602</v>
      </c>
      <c r="GC37" s="25">
        <v>14192</v>
      </c>
      <c r="GD37" s="25">
        <v>5981</v>
      </c>
      <c r="GE37" s="18">
        <v>120</v>
      </c>
      <c r="GF37" s="18">
        <v>2421</v>
      </c>
      <c r="GG37" s="18">
        <v>106</v>
      </c>
      <c r="GH37" s="18">
        <v>61</v>
      </c>
      <c r="GI37" s="18">
        <v>6764</v>
      </c>
      <c r="GJ37" s="10">
        <f t="shared" si="53"/>
        <v>43604</v>
      </c>
      <c r="GK37" s="10">
        <f t="shared" si="182"/>
        <v>73247</v>
      </c>
      <c r="GL37" s="10">
        <f t="shared" si="183"/>
        <v>29645</v>
      </c>
      <c r="GM37" s="10">
        <f t="shared" si="56"/>
        <v>87206</v>
      </c>
      <c r="GN37" s="10">
        <f t="shared" si="184"/>
        <v>15453</v>
      </c>
      <c r="GO37" s="17">
        <f t="shared" si="58"/>
        <v>0.37315898023979255</v>
      </c>
      <c r="GP37" s="17">
        <f t="shared" si="185"/>
        <v>0.62684101976020745</v>
      </c>
      <c r="GQ37" s="17">
        <f t="shared" si="186"/>
        <v>0.25369915533457138</v>
      </c>
      <c r="GR37" s="17">
        <f t="shared" si="187"/>
        <v>0.13224533808011912</v>
      </c>
      <c r="GS37" s="17">
        <f t="shared" si="62"/>
        <v>0.44027008754738939</v>
      </c>
      <c r="GT37" s="25">
        <v>56993</v>
      </c>
      <c r="GU37" s="25">
        <v>18590</v>
      </c>
      <c r="GV37" s="25">
        <v>21781</v>
      </c>
      <c r="GW37" s="25">
        <v>7756</v>
      </c>
      <c r="GX37" s="25">
        <v>3228</v>
      </c>
      <c r="GY37" s="18">
        <v>83</v>
      </c>
      <c r="GZ37" s="18">
        <v>1081</v>
      </c>
      <c r="HA37" s="18">
        <v>53</v>
      </c>
      <c r="HB37" s="18">
        <v>39</v>
      </c>
      <c r="HC37" s="18">
        <v>4382</v>
      </c>
      <c r="HD37" s="23">
        <f t="shared" si="63"/>
        <v>0.32618040812029547</v>
      </c>
      <c r="HE37" s="23">
        <f t="shared" si="64"/>
        <v>0.67381959187970453</v>
      </c>
      <c r="HF37" s="23">
        <f t="shared" si="65"/>
        <v>0.29164985173617813</v>
      </c>
      <c r="HG37" s="23">
        <f t="shared" si="66"/>
        <v>0.15556296387275631</v>
      </c>
      <c r="HH37" s="25">
        <v>59858</v>
      </c>
      <c r="HI37" s="25">
        <v>25014</v>
      </c>
      <c r="HJ37" s="25">
        <v>21821</v>
      </c>
      <c r="HK37" s="25">
        <v>6436</v>
      </c>
      <c r="HL37" s="25">
        <v>2753</v>
      </c>
      <c r="HM37" s="18">
        <v>37</v>
      </c>
      <c r="HN37" s="18">
        <v>1340</v>
      </c>
      <c r="HO37" s="18">
        <v>53</v>
      </c>
      <c r="HP37" s="18">
        <v>22</v>
      </c>
      <c r="HQ37" s="18">
        <v>2382</v>
      </c>
      <c r="HR37" s="23">
        <f t="shared" si="67"/>
        <v>0.4178890039760767</v>
      </c>
      <c r="HS37" s="23">
        <f t="shared" si="68"/>
        <v>0.58211099602392324</v>
      </c>
      <c r="HT37" s="80">
        <f t="shared" si="69"/>
        <v>0.21756490360519898</v>
      </c>
      <c r="HU37" s="27">
        <v>192637</v>
      </c>
      <c r="HV37" s="18">
        <v>2828</v>
      </c>
      <c r="HW37" s="25">
        <v>22659</v>
      </c>
      <c r="HX37" s="18">
        <v>2583</v>
      </c>
      <c r="HY37" s="25">
        <v>51206</v>
      </c>
      <c r="HZ37" s="25">
        <v>30453</v>
      </c>
      <c r="IA37" s="18">
        <v>4837</v>
      </c>
      <c r="IB37" s="18">
        <v>2015</v>
      </c>
      <c r="IC37" s="25">
        <v>27374</v>
      </c>
      <c r="ID37" s="25">
        <v>32331</v>
      </c>
      <c r="IE37" s="25">
        <v>7994</v>
      </c>
      <c r="IF37" s="18">
        <v>1757</v>
      </c>
      <c r="IG37" s="18">
        <v>6600</v>
      </c>
      <c r="IH37" s="17">
        <f t="shared" si="70"/>
        <v>0.32591869682355934</v>
      </c>
      <c r="II37" s="17">
        <f t="shared" si="71"/>
        <v>0.15808489542507409</v>
      </c>
      <c r="IJ37" s="30">
        <f t="shared" si="72"/>
        <v>6.3257150362854242</v>
      </c>
      <c r="IK37" s="17">
        <f t="shared" si="176"/>
        <v>8.6471761148857657E-2</v>
      </c>
      <c r="IL37" s="25">
        <v>94400</v>
      </c>
      <c r="IM37" s="18">
        <v>1659</v>
      </c>
      <c r="IN37" s="25">
        <v>14106</v>
      </c>
      <c r="IO37" s="18">
        <v>1798</v>
      </c>
      <c r="IP37" s="25">
        <v>35886</v>
      </c>
      <c r="IQ37" s="25">
        <v>13600</v>
      </c>
      <c r="IR37" s="18">
        <v>3156</v>
      </c>
      <c r="IS37" s="18">
        <v>1264</v>
      </c>
      <c r="IT37" s="25">
        <v>12597</v>
      </c>
      <c r="IU37" s="25">
        <v>1243</v>
      </c>
      <c r="IV37" s="25">
        <v>3401</v>
      </c>
      <c r="IW37" s="18">
        <v>914</v>
      </c>
      <c r="IX37" s="18">
        <v>4776</v>
      </c>
      <c r="IY37" s="17">
        <f t="shared" si="73"/>
        <v>0.7436970338983051</v>
      </c>
      <c r="IZ37" s="25">
        <v>98237</v>
      </c>
      <c r="JA37" s="18">
        <v>1169</v>
      </c>
      <c r="JB37" s="25">
        <v>8553</v>
      </c>
      <c r="JC37" s="18">
        <v>785</v>
      </c>
      <c r="JD37" s="25">
        <v>15320</v>
      </c>
      <c r="JE37" s="25">
        <v>16853</v>
      </c>
      <c r="JF37" s="18">
        <v>1681</v>
      </c>
      <c r="JG37" s="18">
        <v>751</v>
      </c>
      <c r="JH37" s="25">
        <v>14777</v>
      </c>
      <c r="JI37" s="25">
        <v>31088</v>
      </c>
      <c r="JJ37" s="25">
        <v>4593</v>
      </c>
      <c r="JK37" s="18">
        <v>843</v>
      </c>
      <c r="JL37" s="18">
        <v>1824</v>
      </c>
      <c r="JM37" s="80">
        <f t="shared" si="74"/>
        <v>0.45157120026059427</v>
      </c>
      <c r="JN37" s="27">
        <v>192637</v>
      </c>
      <c r="JO37" s="25">
        <v>96299</v>
      </c>
      <c r="JP37" s="18">
        <v>112</v>
      </c>
      <c r="JQ37" s="18">
        <v>393</v>
      </c>
      <c r="JR37" s="25">
        <v>3209</v>
      </c>
      <c r="JS37" s="18">
        <v>769</v>
      </c>
      <c r="JT37" s="18">
        <v>1298</v>
      </c>
      <c r="JU37" s="18">
        <v>42</v>
      </c>
      <c r="JV37" s="18">
        <v>88</v>
      </c>
      <c r="JW37" s="25">
        <v>90427</v>
      </c>
      <c r="JX37" s="17">
        <f t="shared" si="75"/>
        <v>0.46941657106371049</v>
      </c>
      <c r="JY37" s="17">
        <f t="shared" si="76"/>
        <v>0.53058342893628951</v>
      </c>
      <c r="JZ37" s="25">
        <v>32300</v>
      </c>
      <c r="KA37" s="25">
        <v>21467</v>
      </c>
      <c r="KB37" s="18">
        <v>34</v>
      </c>
      <c r="KC37" s="18">
        <v>115</v>
      </c>
      <c r="KD37" s="25">
        <v>607</v>
      </c>
      <c r="KE37" s="18">
        <v>244</v>
      </c>
      <c r="KF37" s="18">
        <v>386</v>
      </c>
      <c r="KG37" s="18">
        <v>7</v>
      </c>
      <c r="KH37" s="18">
        <v>13</v>
      </c>
      <c r="KI37" s="25">
        <v>9427</v>
      </c>
      <c r="KJ37" s="17">
        <f t="shared" si="77"/>
        <v>0.29185758513931886</v>
      </c>
      <c r="KK37" s="25">
        <v>160337</v>
      </c>
      <c r="KL37" s="25">
        <v>74832</v>
      </c>
      <c r="KM37" s="18">
        <v>78</v>
      </c>
      <c r="KN37" s="18">
        <v>278</v>
      </c>
      <c r="KO37" s="25">
        <v>2602</v>
      </c>
      <c r="KP37" s="18">
        <v>525</v>
      </c>
      <c r="KQ37" s="18">
        <v>912</v>
      </c>
      <c r="KR37" s="18">
        <v>35</v>
      </c>
      <c r="KS37" s="18">
        <v>75</v>
      </c>
      <c r="KT37" s="25">
        <v>81000</v>
      </c>
      <c r="KU37" s="69">
        <f t="shared" si="78"/>
        <v>0.50518595208841377</v>
      </c>
      <c r="KV37" s="27">
        <v>254849</v>
      </c>
      <c r="KW37" s="25">
        <v>236680</v>
      </c>
      <c r="KX37" s="25">
        <v>18169</v>
      </c>
      <c r="KY37" s="59">
        <v>7.1293197148115162E-2</v>
      </c>
      <c r="KZ37" s="25">
        <v>10659</v>
      </c>
      <c r="LA37" s="25">
        <v>5465</v>
      </c>
      <c r="LB37" s="25">
        <v>7089</v>
      </c>
      <c r="LC37" s="25">
        <v>7267</v>
      </c>
      <c r="LD37" s="25">
        <v>125686</v>
      </c>
      <c r="LE37" s="25">
        <v>116687</v>
      </c>
      <c r="LF37" s="25">
        <v>8999</v>
      </c>
      <c r="LG37" s="59">
        <v>7.1599064334929907E-2</v>
      </c>
      <c r="LH37" s="25">
        <v>129163</v>
      </c>
      <c r="LI37" s="25">
        <v>119993</v>
      </c>
      <c r="LJ37" s="25">
        <v>9170</v>
      </c>
      <c r="LK37" s="35">
        <v>7.0995563745035337E-2</v>
      </c>
      <c r="LL37" s="27">
        <v>50568</v>
      </c>
      <c r="LM37" s="18">
        <v>356</v>
      </c>
      <c r="LN37" s="25">
        <v>28298</v>
      </c>
      <c r="LO37" s="25">
        <v>4568</v>
      </c>
      <c r="LP37" s="18">
        <v>846</v>
      </c>
      <c r="LQ37" s="18">
        <v>606</v>
      </c>
      <c r="LR37" s="25">
        <v>15894</v>
      </c>
      <c r="LS37" s="23">
        <f t="shared" si="79"/>
        <v>0.31430944470811578</v>
      </c>
      <c r="LT37" s="23">
        <f t="shared" si="80"/>
        <v>0.68569055529188416</v>
      </c>
      <c r="LU37" s="17">
        <f t="shared" si="81"/>
        <v>0.56664293624426509</v>
      </c>
      <c r="LV37" s="25">
        <v>50568</v>
      </c>
      <c r="LW37" s="18">
        <v>2082</v>
      </c>
      <c r="LX37" s="18">
        <v>1102</v>
      </c>
      <c r="LY37" s="25">
        <v>12602</v>
      </c>
      <c r="LZ37" s="25">
        <v>14003</v>
      </c>
      <c r="MA37" s="18">
        <v>268</v>
      </c>
      <c r="MB37" s="25">
        <v>9517</v>
      </c>
      <c r="MC37" s="18">
        <v>1737</v>
      </c>
      <c r="MD37" s="18">
        <v>6603</v>
      </c>
      <c r="ME37" s="18">
        <v>130</v>
      </c>
      <c r="MF37" s="25">
        <v>2524</v>
      </c>
      <c r="MG37" s="17">
        <f t="shared" si="82"/>
        <v>0.22785160575858251</v>
      </c>
      <c r="MH37" s="17">
        <f t="shared" si="83"/>
        <v>0.44275035595633605</v>
      </c>
      <c r="MI37" s="25">
        <v>50568</v>
      </c>
      <c r="MJ37" s="18">
        <v>4030</v>
      </c>
      <c r="MK37" s="18">
        <v>1603</v>
      </c>
      <c r="ML37" s="25">
        <v>14049</v>
      </c>
      <c r="MM37" s="25">
        <v>13653</v>
      </c>
      <c r="MN37" s="18">
        <v>280</v>
      </c>
      <c r="MO37" s="25">
        <v>10912</v>
      </c>
      <c r="MP37" s="18">
        <v>1778</v>
      </c>
      <c r="MQ37" s="18">
        <v>17</v>
      </c>
      <c r="MR37" s="18">
        <v>1747</v>
      </c>
      <c r="MS37" s="25">
        <v>2499</v>
      </c>
      <c r="MT37" s="17">
        <f t="shared" si="84"/>
        <v>0.4247152349311818</v>
      </c>
      <c r="MU37" s="69">
        <f t="shared" si="85"/>
        <v>0.50469664610030063</v>
      </c>
      <c r="MV37" s="27">
        <v>50568</v>
      </c>
      <c r="MW37" s="18">
        <v>7264</v>
      </c>
      <c r="MX37" s="25">
        <v>11514</v>
      </c>
      <c r="MY37" s="25">
        <v>23131</v>
      </c>
      <c r="MZ37" s="18">
        <v>859</v>
      </c>
      <c r="NA37" s="25">
        <v>4881</v>
      </c>
      <c r="NB37" s="18">
        <v>302</v>
      </c>
      <c r="NC37" s="25">
        <v>2294</v>
      </c>
      <c r="ND37" s="18">
        <v>323</v>
      </c>
      <c r="NE37" s="17">
        <f t="shared" si="86"/>
        <v>0.14364815693719349</v>
      </c>
      <c r="NF37" s="10">
        <f t="shared" si="87"/>
        <v>35453.657965511782</v>
      </c>
      <c r="NG37" s="17">
        <f t="shared" si="88"/>
        <v>0.28553630754627435</v>
      </c>
      <c r="NH37" s="25">
        <v>50568</v>
      </c>
      <c r="NI37" s="18">
        <v>981</v>
      </c>
      <c r="NJ37" s="18">
        <v>1093</v>
      </c>
      <c r="NK37" s="18">
        <v>250</v>
      </c>
      <c r="NL37" s="18">
        <v>682</v>
      </c>
      <c r="NM37" s="25">
        <v>27007</v>
      </c>
      <c r="NN37" s="25">
        <v>20106</v>
      </c>
      <c r="NO37" s="18">
        <v>337</v>
      </c>
      <c r="NP37" s="18">
        <v>0</v>
      </c>
      <c r="NQ37" s="32">
        <v>112</v>
      </c>
      <c r="NR37" s="27">
        <v>50568</v>
      </c>
      <c r="NS37" s="37">
        <f t="shared" si="89"/>
        <v>0.84015582977377001</v>
      </c>
      <c r="NT37" s="37">
        <f t="shared" si="90"/>
        <v>0.22670481136016468</v>
      </c>
      <c r="NU37" s="37">
        <f t="shared" si="91"/>
        <v>1.1902553842532657</v>
      </c>
      <c r="NV37" s="17">
        <f t="shared" si="92"/>
        <v>0.24169471578204066</v>
      </c>
      <c r="NW37" s="10">
        <f t="shared" si="93"/>
        <v>30348</v>
      </c>
      <c r="NX37" s="17">
        <f t="shared" si="94"/>
        <v>0.6001423825344091</v>
      </c>
      <c r="NY37" s="19">
        <f t="shared" si="95"/>
        <v>0.5469192092126367</v>
      </c>
      <c r="NZ37" s="25">
        <v>10004</v>
      </c>
      <c r="OA37" s="25">
        <v>20220</v>
      </c>
      <c r="OB37" s="18">
        <v>1075</v>
      </c>
      <c r="OC37" s="25">
        <v>9646</v>
      </c>
      <c r="OD37" s="18">
        <v>805</v>
      </c>
      <c r="OE37" s="18">
        <v>735</v>
      </c>
      <c r="OF37" s="17">
        <f t="shared" si="96"/>
        <v>0.1907530454042082</v>
      </c>
      <c r="OG37" s="17">
        <f t="shared" si="97"/>
        <v>0.1978326214206613</v>
      </c>
      <c r="OH37" s="17">
        <f t="shared" si="98"/>
        <v>0.3998576174655909</v>
      </c>
      <c r="OI37" s="69">
        <f t="shared" si="99"/>
        <v>1.5919158361018825E-2</v>
      </c>
      <c r="OJ37" s="27">
        <v>50568</v>
      </c>
      <c r="OK37" s="18">
        <v>1597</v>
      </c>
      <c r="OL37" s="25">
        <v>22581</v>
      </c>
      <c r="OM37" s="25">
        <v>14642</v>
      </c>
      <c r="ON37" s="18">
        <v>2883</v>
      </c>
      <c r="OO37" s="25">
        <v>1322</v>
      </c>
      <c r="OP37" s="18">
        <v>591</v>
      </c>
      <c r="OQ37" s="25">
        <v>9176</v>
      </c>
      <c r="OR37" s="69">
        <f t="shared" si="100"/>
        <v>0.546828033538997</v>
      </c>
      <c r="OS37" s="85">
        <v>90348</v>
      </c>
      <c r="OT37" s="22">
        <v>90348</v>
      </c>
      <c r="OU37" s="38">
        <f t="shared" si="101"/>
        <v>0.79976630550244321</v>
      </c>
      <c r="OV37" s="39">
        <v>0.6800334263071679</v>
      </c>
      <c r="OW37" s="22">
        <v>6143966</v>
      </c>
      <c r="OX37" s="36">
        <f t="shared" si="102"/>
        <v>251398800.78799999</v>
      </c>
      <c r="OY37" s="36">
        <f t="shared" si="103"/>
        <v>6121472.8449331252</v>
      </c>
      <c r="OZ37" s="22">
        <v>58</v>
      </c>
      <c r="PA37" s="22">
        <v>58</v>
      </c>
      <c r="PB37" s="38">
        <f t="shared" si="104"/>
        <v>5.13419729480915E-4</v>
      </c>
      <c r="PC37" s="39">
        <v>0.75672413793103444</v>
      </c>
      <c r="PD37" s="22">
        <v>4389</v>
      </c>
      <c r="PE37" s="40">
        <f t="shared" si="105"/>
        <v>179589.10199999998</v>
      </c>
      <c r="PF37" s="36">
        <f t="shared" si="106"/>
        <v>17815.098844620708</v>
      </c>
      <c r="PG37" s="22">
        <v>18425</v>
      </c>
      <c r="PH37" s="22">
        <v>18425</v>
      </c>
      <c r="PI37" s="38">
        <f t="shared" si="107"/>
        <v>0.16309928475320445</v>
      </c>
      <c r="PJ37" s="39">
        <v>0.13136716417910446</v>
      </c>
      <c r="PK37" s="22">
        <v>242044</v>
      </c>
      <c r="PL37" s="41">
        <f t="shared" si="108"/>
        <v>9903956.3919999991</v>
      </c>
      <c r="PM37" s="36">
        <f t="shared" si="109"/>
        <v>1506181.5827279901</v>
      </c>
      <c r="PN37" s="22">
        <v>1784</v>
      </c>
      <c r="PO37" s="22">
        <v>1784</v>
      </c>
      <c r="PP37" s="38">
        <f t="shared" si="110"/>
        <v>1.5792082713688833E-2</v>
      </c>
      <c r="PQ37" s="39">
        <v>0.61066704035874442</v>
      </c>
      <c r="PR37" s="22">
        <v>108943</v>
      </c>
      <c r="PS37" s="41">
        <f t="shared" si="111"/>
        <v>4457729.6739999996</v>
      </c>
      <c r="PT37" s="36">
        <f t="shared" si="112"/>
        <v>233915.13728981608</v>
      </c>
      <c r="PU37" s="22">
        <v>65</v>
      </c>
      <c r="PV37" s="22">
        <v>65</v>
      </c>
      <c r="PW37" s="38">
        <f t="shared" si="113"/>
        <v>5.7538417959068051E-4</v>
      </c>
      <c r="PX37" s="39">
        <v>0.21846153846153846</v>
      </c>
      <c r="PY37" s="22">
        <v>1420</v>
      </c>
      <c r="PZ37" s="36">
        <f t="shared" si="114"/>
        <v>9916.836972137351</v>
      </c>
      <c r="QA37" s="22"/>
      <c r="QB37" s="22"/>
      <c r="QC37" s="39">
        <v>0</v>
      </c>
      <c r="QD37" s="22"/>
      <c r="QE37" s="22">
        <f t="shared" si="115"/>
        <v>0</v>
      </c>
      <c r="QF37" s="22"/>
      <c r="QG37" s="22">
        <v>701</v>
      </c>
      <c r="QH37" s="22">
        <v>701</v>
      </c>
      <c r="QI37" s="38">
        <f t="shared" si="116"/>
        <v>6.2052970752779551E-3</v>
      </c>
      <c r="QJ37" s="39">
        <v>0.21279600570613411</v>
      </c>
      <c r="QK37" s="22">
        <v>14917</v>
      </c>
      <c r="QL37" s="42">
        <f t="shared" si="117"/>
        <v>53.01174094151213</v>
      </c>
      <c r="QM37" s="22">
        <f t="shared" si="118"/>
        <v>1587</v>
      </c>
      <c r="QN37" s="22">
        <v>1359</v>
      </c>
      <c r="QO37" s="22">
        <v>1359</v>
      </c>
      <c r="QP37" s="38">
        <f t="shared" si="119"/>
        <v>1.2029955385595922E-2</v>
      </c>
      <c r="QQ37" s="39">
        <v>0.16949963208241353</v>
      </c>
      <c r="QR37" s="22">
        <v>23035</v>
      </c>
      <c r="QS37" s="36">
        <f t="shared" si="120"/>
        <v>319531.77798911394</v>
      </c>
      <c r="QT37" s="22">
        <v>99</v>
      </c>
      <c r="QU37" s="22">
        <v>99</v>
      </c>
      <c r="QV37" s="38">
        <f t="shared" si="121"/>
        <v>8.7635436583811347E-4</v>
      </c>
      <c r="QW37" s="39">
        <v>0.11777777777777779</v>
      </c>
      <c r="QX37" s="22">
        <v>1166</v>
      </c>
      <c r="QY37" s="36">
        <f t="shared" si="122"/>
        <v>23277.149389935454</v>
      </c>
      <c r="QZ37" s="22">
        <v>129</v>
      </c>
      <c r="RA37" s="22">
        <v>129</v>
      </c>
      <c r="RB37" s="38">
        <f t="shared" si="123"/>
        <v>1.1419162948799659E-3</v>
      </c>
      <c r="RC37" s="39">
        <v>0.12651162790697673</v>
      </c>
      <c r="RD37" s="22">
        <v>1632</v>
      </c>
      <c r="RE37" s="36">
        <f t="shared" si="124"/>
        <v>13938.60909330042</v>
      </c>
      <c r="RF37" s="10">
        <f t="shared" si="125"/>
        <v>112968</v>
      </c>
      <c r="RG37" s="10">
        <f t="shared" si="126"/>
        <v>112968</v>
      </c>
      <c r="RH37" s="17">
        <f t="shared" si="127"/>
        <v>0.14529403366889043</v>
      </c>
      <c r="RI37" s="17">
        <f t="shared" si="128"/>
        <v>3.3194968074437971E-3</v>
      </c>
      <c r="RJ37" s="17">
        <f t="shared" si="129"/>
        <v>0.74234745199273777</v>
      </c>
      <c r="RK37" s="17">
        <f t="shared" si="130"/>
        <v>2.1604266766043993E-3</v>
      </c>
      <c r="RL37" s="17">
        <f t="shared" si="131"/>
        <v>2.8366752666943083E-2</v>
      </c>
      <c r="RM37" s="17">
        <f t="shared" si="132"/>
        <v>1.2026090525235292E-3</v>
      </c>
      <c r="RN37" s="17">
        <f t="shared" si="133"/>
        <v>3.874943289461235E-2</v>
      </c>
      <c r="RO37" s="17">
        <f t="shared" si="134"/>
        <v>2.822806369806198E-3</v>
      </c>
      <c r="RP37" s="17">
        <f t="shared" si="135"/>
        <v>1.690327018815259E-3</v>
      </c>
      <c r="RQ37" s="17">
        <f t="shared" si="136"/>
        <v>6.4287029952610275E-6</v>
      </c>
      <c r="RR37" s="36">
        <f t="shared" si="137"/>
        <v>8246102.0489809811</v>
      </c>
      <c r="RS37" s="36">
        <f t="shared" si="138"/>
        <v>32.356815404341319</v>
      </c>
      <c r="RT37" s="10">
        <f t="shared" si="139"/>
        <v>0</v>
      </c>
      <c r="RU37" s="17">
        <f t="shared" si="140"/>
        <v>0</v>
      </c>
      <c r="RV37" s="37">
        <f t="shared" si="141"/>
        <v>2.255939735146236</v>
      </c>
      <c r="RW37" s="36">
        <f t="shared" si="142"/>
        <v>0.44327425259663567</v>
      </c>
      <c r="RX37" s="85">
        <v>-1.5025710000000001</v>
      </c>
      <c r="RY37" s="93">
        <v>129</v>
      </c>
      <c r="RZ37" s="43" t="b">
        <v>0</v>
      </c>
      <c r="SA37" s="18" t="b">
        <v>0</v>
      </c>
      <c r="SB37" s="18" t="b">
        <v>0</v>
      </c>
      <c r="SC37" s="18" t="b">
        <v>1</v>
      </c>
      <c r="SD37" s="18" t="b">
        <v>0</v>
      </c>
      <c r="SE37" s="32" t="b">
        <v>1</v>
      </c>
      <c r="SF37" s="43" t="b">
        <v>1</v>
      </c>
      <c r="SG37" s="18" t="b">
        <v>0</v>
      </c>
      <c r="SH37" s="18"/>
      <c r="SI37" s="18"/>
      <c r="SJ37" s="18"/>
      <c r="SK37" s="18"/>
      <c r="SL37" s="18"/>
      <c r="SM37" s="18"/>
      <c r="SN37" s="18"/>
      <c r="SO37" s="18"/>
      <c r="SP37" s="18"/>
      <c r="SQ37" s="17">
        <f t="shared" si="143"/>
        <v>0</v>
      </c>
      <c r="SR37" s="17">
        <f t="shared" si="144"/>
        <v>0</v>
      </c>
      <c r="SS37" s="17">
        <f t="shared" si="145"/>
        <v>0</v>
      </c>
      <c r="ST37" s="17">
        <f t="shared" si="146"/>
        <v>0</v>
      </c>
      <c r="SU37" s="17">
        <f t="shared" si="147"/>
        <v>0</v>
      </c>
      <c r="SV37" s="17">
        <f t="shared" si="181"/>
        <v>0</v>
      </c>
      <c r="SW37" s="17">
        <f t="shared" si="149"/>
        <v>0</v>
      </c>
      <c r="SX37" s="17">
        <f t="shared" si="150"/>
        <v>0</v>
      </c>
      <c r="SY37" s="17">
        <f t="shared" si="151"/>
        <v>0</v>
      </c>
      <c r="SZ37" s="17">
        <f t="shared" si="152"/>
        <v>0</v>
      </c>
      <c r="TA37" s="17">
        <f t="shared" si="153"/>
        <v>0</v>
      </c>
      <c r="TB37" s="24">
        <f t="shared" si="154"/>
        <v>620</v>
      </c>
      <c r="TC37" s="69">
        <f t="shared" si="155"/>
        <v>1</v>
      </c>
      <c r="TD37" s="17">
        <f t="shared" si="177"/>
        <v>2.6014568158168575E-6</v>
      </c>
      <c r="TE37" s="95"/>
      <c r="TF37" s="71"/>
      <c r="TG37" s="71"/>
      <c r="TH37" s="71">
        <v>19</v>
      </c>
      <c r="TI37" s="71"/>
      <c r="TJ37" s="71">
        <v>1</v>
      </c>
      <c r="TK37" s="71">
        <v>29</v>
      </c>
      <c r="TL37" s="71"/>
      <c r="TM37" s="71">
        <v>1</v>
      </c>
      <c r="TN37" s="71"/>
      <c r="TO37" s="71">
        <v>49</v>
      </c>
      <c r="TP37" s="71">
        <v>1</v>
      </c>
      <c r="TQ37" s="71">
        <v>13</v>
      </c>
      <c r="TR37" s="72">
        <v>52</v>
      </c>
      <c r="TS37" s="72"/>
      <c r="TT37" s="72"/>
      <c r="TU37" s="72"/>
      <c r="TV37" s="72">
        <v>94</v>
      </c>
      <c r="TW37" s="72"/>
      <c r="TX37" s="72">
        <v>28</v>
      </c>
      <c r="TY37" s="72">
        <v>24</v>
      </c>
      <c r="TZ37" s="72">
        <v>127</v>
      </c>
      <c r="UA37" s="72"/>
      <c r="UB37" s="72">
        <v>73</v>
      </c>
      <c r="UC37" s="72">
        <v>22</v>
      </c>
      <c r="UD37" s="72">
        <v>46</v>
      </c>
      <c r="UE37" s="72">
        <v>1</v>
      </c>
      <c r="UF37" s="72">
        <v>7</v>
      </c>
      <c r="UG37" s="72">
        <v>123</v>
      </c>
      <c r="UH37" s="72">
        <v>1</v>
      </c>
      <c r="UI37" s="72">
        <v>84</v>
      </c>
      <c r="UJ37" s="73">
        <v>72</v>
      </c>
      <c r="UK37" s="73"/>
      <c r="UL37" s="73"/>
      <c r="UM37" s="73"/>
      <c r="UN37" s="73">
        <v>119</v>
      </c>
      <c r="UO37" s="73"/>
      <c r="UP37" s="73">
        <v>2</v>
      </c>
      <c r="UQ37" s="73">
        <v>41</v>
      </c>
      <c r="UR37" s="73">
        <v>182</v>
      </c>
      <c r="US37" s="73">
        <v>72</v>
      </c>
      <c r="UT37" s="73">
        <v>33</v>
      </c>
      <c r="UU37" s="73">
        <v>53</v>
      </c>
      <c r="UV37" s="73">
        <v>1</v>
      </c>
      <c r="UW37" s="73">
        <v>6</v>
      </c>
      <c r="UX37" s="73"/>
      <c r="UY37" s="73">
        <v>122</v>
      </c>
      <c r="UZ37" s="73"/>
      <c r="VA37" s="73">
        <v>103</v>
      </c>
      <c r="VB37" s="73">
        <v>82</v>
      </c>
      <c r="VC37" s="73"/>
      <c r="VD37" s="73"/>
      <c r="VE37" s="73">
        <v>2</v>
      </c>
      <c r="VF37" s="73">
        <v>107</v>
      </c>
      <c r="VG37" s="73"/>
      <c r="VH37" s="73">
        <v>2</v>
      </c>
      <c r="VI37" s="73">
        <v>32</v>
      </c>
      <c r="VJ37" s="73">
        <v>350</v>
      </c>
      <c r="VK37" s="73">
        <v>74</v>
      </c>
      <c r="VL37" s="73">
        <v>34</v>
      </c>
      <c r="VM37" s="73"/>
      <c r="VN37" s="73">
        <v>2</v>
      </c>
      <c r="VO37" s="73">
        <v>7</v>
      </c>
      <c r="VP37" s="73">
        <v>381</v>
      </c>
      <c r="VQ37" s="73"/>
      <c r="VR37" s="73">
        <v>175</v>
      </c>
      <c r="VS37" s="73">
        <v>40</v>
      </c>
      <c r="VT37" s="73"/>
      <c r="VU37" s="73">
        <v>10</v>
      </c>
      <c r="VV37" s="73">
        <v>31</v>
      </c>
      <c r="VW37" s="73">
        <v>38</v>
      </c>
      <c r="VX37" s="73">
        <v>10</v>
      </c>
      <c r="VY37" s="73">
        <v>12</v>
      </c>
      <c r="VZ37" s="73">
        <v>26</v>
      </c>
      <c r="WA37" s="73">
        <v>523</v>
      </c>
      <c r="WB37" s="73">
        <v>11</v>
      </c>
      <c r="WC37" s="73">
        <v>57</v>
      </c>
      <c r="WD37" s="73">
        <v>10</v>
      </c>
      <c r="WE37" s="73"/>
      <c r="WF37" s="73">
        <v>5</v>
      </c>
      <c r="WG37" s="73"/>
      <c r="WH37" s="73">
        <v>6</v>
      </c>
      <c r="WI37" s="73"/>
      <c r="WJ37" s="73">
        <v>198</v>
      </c>
      <c r="WK37" s="73"/>
      <c r="WL37" s="73"/>
      <c r="WM37" s="73"/>
      <c r="WN37" s="73">
        <v>155</v>
      </c>
      <c r="WO37" s="22">
        <f t="shared" si="156"/>
        <v>246</v>
      </c>
      <c r="WP37" s="22">
        <f t="shared" si="157"/>
        <v>0</v>
      </c>
      <c r="WQ37" s="22">
        <f t="shared" si="158"/>
        <v>10</v>
      </c>
      <c r="WR37" s="22">
        <f t="shared" si="159"/>
        <v>33</v>
      </c>
      <c r="WS37" s="22">
        <f t="shared" si="160"/>
        <v>377</v>
      </c>
      <c r="WT37" s="22">
        <f t="shared" si="161"/>
        <v>0</v>
      </c>
      <c r="WU37" s="22">
        <f t="shared" si="162"/>
        <v>45</v>
      </c>
      <c r="WV37" s="22">
        <f t="shared" si="163"/>
        <v>97</v>
      </c>
      <c r="WW37" s="22">
        <f t="shared" si="164"/>
        <v>1211</v>
      </c>
      <c r="WX37" s="22">
        <f t="shared" si="165"/>
        <v>0</v>
      </c>
      <c r="WY37" s="22">
        <f t="shared" si="166"/>
        <v>288</v>
      </c>
      <c r="WZ37" s="22">
        <f t="shared" si="167"/>
        <v>89</v>
      </c>
      <c r="XA37" s="22">
        <f t="shared" si="168"/>
        <v>99</v>
      </c>
      <c r="XB37" s="22">
        <f t="shared" si="169"/>
        <v>9</v>
      </c>
      <c r="XC37" s="22">
        <f t="shared" si="170"/>
        <v>20</v>
      </c>
      <c r="XD37" s="22">
        <f t="shared" si="171"/>
        <v>0</v>
      </c>
      <c r="XE37" s="22">
        <f t="shared" si="172"/>
        <v>873</v>
      </c>
      <c r="XF37" s="22">
        <f t="shared" si="173"/>
        <v>2</v>
      </c>
      <c r="XG37" s="93">
        <f t="shared" si="174"/>
        <v>530</v>
      </c>
    </row>
    <row r="38" spans="1:631" ht="17.100000000000001" customHeight="1" x14ac:dyDescent="0.2">
      <c r="A38" s="101"/>
      <c r="B38" s="27" t="s">
        <v>87</v>
      </c>
      <c r="C38" s="535" t="s">
        <v>88</v>
      </c>
      <c r="D38" s="25" t="s">
        <v>94</v>
      </c>
      <c r="E38" s="535" t="s">
        <v>95</v>
      </c>
      <c r="F38" s="25" t="s">
        <v>96</v>
      </c>
      <c r="G38" s="535" t="s">
        <v>95</v>
      </c>
      <c r="H38" s="25">
        <v>86</v>
      </c>
      <c r="I38" s="28">
        <v>6</v>
      </c>
      <c r="J38" s="17">
        <f t="shared" si="0"/>
        <v>0.91678786619571995</v>
      </c>
      <c r="K38" s="17">
        <f t="shared" si="1"/>
        <v>0.53241221691252849</v>
      </c>
      <c r="L38" s="17">
        <f t="shared" si="2"/>
        <v>1</v>
      </c>
      <c r="M38" s="17">
        <f t="shared" si="3"/>
        <v>5.3464219761345064E-2</v>
      </c>
      <c r="N38" s="17">
        <f t="shared" si="4"/>
        <v>0.48496118265073684</v>
      </c>
      <c r="O38" s="17">
        <f t="shared" si="5"/>
        <v>0.33710783295242053</v>
      </c>
      <c r="P38" s="17">
        <f t="shared" si="6"/>
        <v>0.78200873845473151</v>
      </c>
      <c r="Q38" s="17">
        <f t="shared" si="7"/>
        <v>0.35704765678469796</v>
      </c>
      <c r="R38" s="69">
        <f t="shared" si="8"/>
        <v>0.84502239753961361</v>
      </c>
      <c r="S38" s="422">
        <f t="shared" si="9"/>
        <v>0.58986801236131059</v>
      </c>
      <c r="T38" s="17">
        <f t="shared" si="175"/>
        <v>0.41013198763868941</v>
      </c>
      <c r="U38" s="10">
        <f t="shared" si="10"/>
        <v>19717.91556970527</v>
      </c>
      <c r="V38" s="32">
        <v>6</v>
      </c>
      <c r="W38" s="550">
        <f t="shared" si="11"/>
        <v>0</v>
      </c>
      <c r="X38" s="550">
        <f t="shared" si="12"/>
        <v>0.47875690125019932</v>
      </c>
      <c r="Y38" s="550">
        <f t="shared" si="13"/>
        <v>0.52124309874980068</v>
      </c>
      <c r="Z38" s="551">
        <f t="shared" si="14"/>
        <v>25059.804458594168</v>
      </c>
      <c r="AA38" s="426">
        <f t="shared" si="15"/>
        <v>0.26407637747779605</v>
      </c>
      <c r="AB38" s="59">
        <f t="shared" si="16"/>
        <v>0.88907434453021783</v>
      </c>
      <c r="AC38" s="59">
        <f t="shared" si="17"/>
        <v>0.14392636325600855</v>
      </c>
      <c r="AD38" s="59">
        <f t="shared" si="18"/>
        <v>0.48496118265073684</v>
      </c>
      <c r="AE38" s="59">
        <f t="shared" si="19"/>
        <v>0.64295234321530204</v>
      </c>
      <c r="AF38" s="59">
        <f t="shared" si="20"/>
        <v>6.201953043839601E-2</v>
      </c>
      <c r="AG38" s="59">
        <f t="shared" si="21"/>
        <v>7.5836276750467484E-3</v>
      </c>
      <c r="AH38" s="59">
        <f t="shared" si="22"/>
        <v>0.33710783295242053</v>
      </c>
      <c r="AI38" s="59">
        <f t="shared" si="23"/>
        <v>0.95169333056305838</v>
      </c>
      <c r="AJ38" s="59">
        <f t="shared" si="24"/>
        <v>0.88188240182838151</v>
      </c>
      <c r="AK38" s="59">
        <f t="shared" si="25"/>
        <v>0.21799126154526852</v>
      </c>
      <c r="AL38" s="35">
        <f t="shared" si="26"/>
        <v>1</v>
      </c>
      <c r="AM38" s="27">
        <v>48077</v>
      </c>
      <c r="AN38" s="25">
        <v>23623</v>
      </c>
      <c r="AO38" s="25">
        <v>24454</v>
      </c>
      <c r="AP38" s="17">
        <f t="shared" si="27"/>
        <v>9.3378323724587224E-4</v>
      </c>
      <c r="AQ38" s="63">
        <v>96.601782939396415</v>
      </c>
      <c r="AR38" s="58">
        <v>2684.59376845</v>
      </c>
      <c r="AS38" s="24">
        <f t="shared" si="28"/>
        <v>17.90848230559596</v>
      </c>
      <c r="AT38" s="17">
        <f t="shared" ref="AT38:AT69" si="188">AS38/1157.93</f>
        <v>1.5465945528309967E-2</v>
      </c>
      <c r="AU38" s="25">
        <v>46387</v>
      </c>
      <c r="AV38" s="25">
        <v>22580</v>
      </c>
      <c r="AW38" s="25">
        <v>23807</v>
      </c>
      <c r="AX38" s="25">
        <v>1690</v>
      </c>
      <c r="AY38" s="18">
        <v>1043</v>
      </c>
      <c r="AZ38" s="18">
        <v>647</v>
      </c>
      <c r="BA38" s="25">
        <v>12696</v>
      </c>
      <c r="BB38" s="25">
        <v>6007</v>
      </c>
      <c r="BC38" s="25">
        <v>6689</v>
      </c>
      <c r="BD38" s="63">
        <v>89.80415607714157</v>
      </c>
      <c r="BE38" s="25">
        <v>35381</v>
      </c>
      <c r="BF38" s="25">
        <v>17616</v>
      </c>
      <c r="BG38" s="25">
        <v>17765</v>
      </c>
      <c r="BH38" s="63">
        <v>99.161272164368143</v>
      </c>
      <c r="BI38" s="17">
        <v>0.26407637747779605</v>
      </c>
      <c r="BJ38" s="25">
        <v>17849</v>
      </c>
      <c r="BK38" s="25">
        <v>27761</v>
      </c>
      <c r="BL38" s="25">
        <v>2467</v>
      </c>
      <c r="BM38" s="17">
        <v>0.73181801808292202</v>
      </c>
      <c r="BN38" s="10">
        <f t="shared" si="30"/>
        <v>12893.385144627358</v>
      </c>
      <c r="BO38" s="29">
        <v>0.64295234321530204</v>
      </c>
      <c r="BP38" s="30">
        <f t="shared" si="31"/>
        <v>0.35704765678469796</v>
      </c>
      <c r="BQ38" s="31">
        <v>8.8865674867620044</v>
      </c>
      <c r="BR38" s="25">
        <v>30228</v>
      </c>
      <c r="BS38" s="25">
        <v>9411</v>
      </c>
      <c r="BT38" s="25">
        <v>18064</v>
      </c>
      <c r="BU38" s="25">
        <v>1923</v>
      </c>
      <c r="BV38" s="18">
        <v>793</v>
      </c>
      <c r="BW38" s="18">
        <v>37</v>
      </c>
      <c r="BX38" s="25">
        <v>9626</v>
      </c>
      <c r="BY38" s="25">
        <v>6978</v>
      </c>
      <c r="BZ38" s="25">
        <v>2648</v>
      </c>
      <c r="CA38" s="59">
        <v>0.2750883025140245</v>
      </c>
      <c r="CB38" s="25">
        <v>46387</v>
      </c>
      <c r="CC38" s="18">
        <v>1690</v>
      </c>
      <c r="CD38" s="17">
        <f t="shared" si="32"/>
        <v>3.6432621208528249E-2</v>
      </c>
      <c r="CE38" s="18">
        <v>819</v>
      </c>
      <c r="CF38" s="18">
        <v>1094</v>
      </c>
      <c r="CG38" s="25">
        <v>1211</v>
      </c>
      <c r="CH38" s="25">
        <v>1430</v>
      </c>
      <c r="CI38" s="25">
        <v>1526</v>
      </c>
      <c r="CJ38" s="25">
        <v>1303</v>
      </c>
      <c r="CK38" s="18">
        <v>948</v>
      </c>
      <c r="CL38" s="18">
        <v>705</v>
      </c>
      <c r="CM38" s="18">
        <v>590</v>
      </c>
      <c r="CN38" s="26">
        <v>4.8189279035944317</v>
      </c>
      <c r="CO38" s="27">
        <v>9626</v>
      </c>
      <c r="CP38" s="34">
        <f t="shared" si="33"/>
        <v>4.9944940785372944</v>
      </c>
      <c r="CQ38" s="18">
        <v>156</v>
      </c>
      <c r="CR38" s="18">
        <v>230</v>
      </c>
      <c r="CS38" s="18">
        <v>278</v>
      </c>
      <c r="CT38" s="25">
        <v>8361</v>
      </c>
      <c r="CU38" s="18">
        <v>378</v>
      </c>
      <c r="CV38" s="18">
        <v>37</v>
      </c>
      <c r="CW38" s="18">
        <v>16</v>
      </c>
      <c r="CX38" s="18">
        <v>170</v>
      </c>
      <c r="CY38" s="25">
        <v>9626</v>
      </c>
      <c r="CZ38" s="25">
        <v>7783</v>
      </c>
      <c r="DA38" s="18">
        <v>810</v>
      </c>
      <c r="DB38" s="18">
        <v>121</v>
      </c>
      <c r="DC38" s="18">
        <v>661</v>
      </c>
      <c r="DD38" s="18">
        <v>125</v>
      </c>
      <c r="DE38" s="18">
        <v>126</v>
      </c>
      <c r="DF38" s="25">
        <v>9626</v>
      </c>
      <c r="DG38" s="18">
        <v>569</v>
      </c>
      <c r="DH38" s="18">
        <v>6</v>
      </c>
      <c r="DI38" s="18">
        <v>22</v>
      </c>
      <c r="DJ38" s="25">
        <v>8560</v>
      </c>
      <c r="DK38" s="18">
        <v>30</v>
      </c>
      <c r="DL38" s="18">
        <v>439</v>
      </c>
      <c r="DM38" s="25">
        <f t="shared" si="34"/>
        <v>2770.8835445667983</v>
      </c>
      <c r="DN38" s="17">
        <f t="shared" si="35"/>
        <v>0.88925825888219401</v>
      </c>
      <c r="DO38" s="17">
        <f t="shared" si="36"/>
        <v>3.1165593185123624E-3</v>
      </c>
      <c r="DP38" s="23">
        <f t="shared" si="37"/>
        <v>6.201953043839601E-2</v>
      </c>
      <c r="DQ38" s="23">
        <f t="shared" si="38"/>
        <v>0.93798046956160397</v>
      </c>
      <c r="DR38" s="25">
        <v>9626</v>
      </c>
      <c r="DS38" s="18">
        <v>28</v>
      </c>
      <c r="DT38" s="18">
        <v>599</v>
      </c>
      <c r="DU38" s="18">
        <v>10</v>
      </c>
      <c r="DV38" s="25">
        <v>7768</v>
      </c>
      <c r="DW38" s="18">
        <v>128</v>
      </c>
      <c r="DX38" s="18">
        <v>886</v>
      </c>
      <c r="DY38" s="18">
        <v>207</v>
      </c>
      <c r="DZ38" s="17">
        <f t="shared" si="39"/>
        <v>0.87315603573654688</v>
      </c>
      <c r="EA38" s="17">
        <f t="shared" si="40"/>
        <v>0.12684396426345312</v>
      </c>
      <c r="EB38" s="25">
        <v>9626</v>
      </c>
      <c r="EC38" s="18">
        <v>31</v>
      </c>
      <c r="ED38" s="18">
        <v>42</v>
      </c>
      <c r="EE38" s="25">
        <v>9072</v>
      </c>
      <c r="EF38" s="17">
        <f t="shared" ref="EF38:EF69" si="189">EE38/EB38</f>
        <v>0.9424475379181384</v>
      </c>
      <c r="EG38" s="18">
        <v>339</v>
      </c>
      <c r="EH38" s="18">
        <v>142</v>
      </c>
      <c r="EI38" s="17">
        <f t="shared" si="42"/>
        <v>7.5836276750467484E-3</v>
      </c>
      <c r="EJ38" s="17">
        <f t="shared" si="43"/>
        <v>3.5217120299189691E-2</v>
      </c>
      <c r="EK38" s="69">
        <f t="shared" si="44"/>
        <v>0.53241221691252849</v>
      </c>
      <c r="EL38" s="27">
        <v>28758</v>
      </c>
      <c r="EM38" s="25">
        <v>25568</v>
      </c>
      <c r="EN38" s="25">
        <v>3190</v>
      </c>
      <c r="EO38" s="59">
        <v>0.88907434453021783</v>
      </c>
      <c r="EP38" s="25">
        <v>13801</v>
      </c>
      <c r="EQ38" s="25">
        <v>12929</v>
      </c>
      <c r="ER38" s="25">
        <v>872</v>
      </c>
      <c r="ES38" s="59">
        <v>0.93681617274110573</v>
      </c>
      <c r="ET38" s="25">
        <v>14957</v>
      </c>
      <c r="EU38" s="25">
        <v>12639</v>
      </c>
      <c r="EV38" s="25">
        <v>2318</v>
      </c>
      <c r="EW38" s="59">
        <v>0.84502239753961361</v>
      </c>
      <c r="EX38" s="25">
        <v>8077</v>
      </c>
      <c r="EY38" s="25">
        <v>7591</v>
      </c>
      <c r="EZ38" s="25">
        <v>486</v>
      </c>
      <c r="FA38" s="59">
        <v>0.9398291444843383</v>
      </c>
      <c r="FB38" s="25">
        <v>20681</v>
      </c>
      <c r="FC38" s="25">
        <v>17977</v>
      </c>
      <c r="FD38" s="25">
        <v>2704</v>
      </c>
      <c r="FE38" s="59">
        <v>0.86925197040762048</v>
      </c>
      <c r="FF38" s="25">
        <v>22926</v>
      </c>
      <c r="FG38" s="25">
        <v>13150</v>
      </c>
      <c r="FH38" s="25">
        <v>8623</v>
      </c>
      <c r="FI38" s="18">
        <v>1153</v>
      </c>
      <c r="FJ38" s="23">
        <f t="shared" si="45"/>
        <v>5.0292244613103027E-2</v>
      </c>
      <c r="FK38" s="23">
        <f t="shared" si="46"/>
        <v>0.37612317892349295</v>
      </c>
      <c r="FL38" s="36">
        <f t="shared" si="47"/>
        <v>11.405030355594102</v>
      </c>
      <c r="FM38" s="25">
        <v>11464</v>
      </c>
      <c r="FN38" s="25">
        <v>6499</v>
      </c>
      <c r="FO38" s="17">
        <f t="shared" si="48"/>
        <v>0.56690509420795532</v>
      </c>
      <c r="FP38" s="25">
        <v>4375</v>
      </c>
      <c r="FQ38" s="17">
        <f t="shared" si="49"/>
        <v>0.38162944870900212</v>
      </c>
      <c r="FR38" s="18">
        <v>590</v>
      </c>
      <c r="FS38" s="17">
        <f t="shared" si="50"/>
        <v>5.1465457083042565E-2</v>
      </c>
      <c r="FT38" s="25">
        <v>11462</v>
      </c>
      <c r="FU38" s="25">
        <v>6651</v>
      </c>
      <c r="FV38" s="25">
        <v>4248</v>
      </c>
      <c r="FW38" s="17">
        <f t="shared" si="51"/>
        <v>4.9118827429767926E-2</v>
      </c>
      <c r="FX38" s="17">
        <f t="shared" si="52"/>
        <v>0.37061594835107309</v>
      </c>
      <c r="FY38" s="18">
        <v>563</v>
      </c>
      <c r="FZ38" s="25">
        <v>21511</v>
      </c>
      <c r="GA38" s="25">
        <v>3096</v>
      </c>
      <c r="GB38" s="25">
        <v>7983</v>
      </c>
      <c r="GC38" s="25">
        <v>4932</v>
      </c>
      <c r="GD38" s="25">
        <v>3520</v>
      </c>
      <c r="GE38" s="18">
        <v>124</v>
      </c>
      <c r="GF38" s="18">
        <v>1619</v>
      </c>
      <c r="GG38" s="18">
        <v>182</v>
      </c>
      <c r="GH38" s="18">
        <v>29</v>
      </c>
      <c r="GI38" s="18">
        <v>26</v>
      </c>
      <c r="GJ38" s="10">
        <f t="shared" si="53"/>
        <v>3096</v>
      </c>
      <c r="GK38" s="10">
        <f t="shared" si="182"/>
        <v>18415</v>
      </c>
      <c r="GL38" s="10">
        <f t="shared" si="183"/>
        <v>10432</v>
      </c>
      <c r="GM38" s="10">
        <f t="shared" si="56"/>
        <v>11079</v>
      </c>
      <c r="GN38" s="10">
        <f t="shared" si="184"/>
        <v>5500</v>
      </c>
      <c r="GO38" s="17">
        <f t="shared" si="58"/>
        <v>0.14392636325600855</v>
      </c>
      <c r="GP38" s="17">
        <f t="shared" si="185"/>
        <v>0.8560736367439914</v>
      </c>
      <c r="GQ38" s="17">
        <f t="shared" si="186"/>
        <v>0.48496118265073684</v>
      </c>
      <c r="GR38" s="17">
        <f t="shared" si="187"/>
        <v>0.25568313885918831</v>
      </c>
      <c r="GS38" s="17">
        <f t="shared" si="62"/>
        <v>0.67051740969736406</v>
      </c>
      <c r="GT38" s="25">
        <v>10294</v>
      </c>
      <c r="GU38" s="25">
        <v>788</v>
      </c>
      <c r="GV38" s="25">
        <v>3520</v>
      </c>
      <c r="GW38" s="25">
        <v>2933</v>
      </c>
      <c r="GX38" s="25">
        <v>1988</v>
      </c>
      <c r="GY38" s="18">
        <v>79</v>
      </c>
      <c r="GZ38" s="18">
        <v>822</v>
      </c>
      <c r="HA38" s="18">
        <v>126</v>
      </c>
      <c r="HB38" s="18">
        <v>21</v>
      </c>
      <c r="HC38" s="18">
        <v>17</v>
      </c>
      <c r="HD38" s="23">
        <f t="shared" si="63"/>
        <v>7.6549446279386049E-2</v>
      </c>
      <c r="HE38" s="23">
        <f t="shared" si="64"/>
        <v>0.92345055372061391</v>
      </c>
      <c r="HF38" s="23">
        <f t="shared" si="65"/>
        <v>0.58150378861472707</v>
      </c>
      <c r="HG38" s="23">
        <f t="shared" si="66"/>
        <v>0.29658053234894111</v>
      </c>
      <c r="HH38" s="25">
        <v>11217</v>
      </c>
      <c r="HI38" s="25">
        <v>2308</v>
      </c>
      <c r="HJ38" s="25">
        <v>4463</v>
      </c>
      <c r="HK38" s="25">
        <v>1999</v>
      </c>
      <c r="HL38" s="25">
        <v>1532</v>
      </c>
      <c r="HM38" s="18">
        <v>45</v>
      </c>
      <c r="HN38" s="18">
        <v>797</v>
      </c>
      <c r="HO38" s="18">
        <v>56</v>
      </c>
      <c r="HP38" s="18">
        <v>8</v>
      </c>
      <c r="HQ38" s="18">
        <v>9</v>
      </c>
      <c r="HR38" s="23">
        <f t="shared" si="67"/>
        <v>0.20575911562806454</v>
      </c>
      <c r="HS38" s="23">
        <f t="shared" si="68"/>
        <v>0.79424088437193541</v>
      </c>
      <c r="HT38" s="80">
        <f t="shared" si="69"/>
        <v>0.39636266381385399</v>
      </c>
      <c r="HU38" s="27">
        <v>36162</v>
      </c>
      <c r="HV38" s="18">
        <v>2188</v>
      </c>
      <c r="HW38" s="18">
        <v>2302</v>
      </c>
      <c r="HX38" s="18">
        <v>172</v>
      </c>
      <c r="HY38" s="25">
        <v>6878</v>
      </c>
      <c r="HZ38" s="25">
        <v>9246</v>
      </c>
      <c r="IA38" s="18">
        <v>920</v>
      </c>
      <c r="IB38" s="18">
        <v>223</v>
      </c>
      <c r="IC38" s="25">
        <v>8788</v>
      </c>
      <c r="ID38" s="25">
        <v>2853</v>
      </c>
      <c r="IE38" s="18">
        <v>1454</v>
      </c>
      <c r="IF38" s="18">
        <v>575</v>
      </c>
      <c r="IG38" s="18">
        <v>563</v>
      </c>
      <c r="IH38" s="17">
        <f t="shared" si="70"/>
        <v>0.33457773353243736</v>
      </c>
      <c r="II38" s="17">
        <f t="shared" si="71"/>
        <v>0.25568276090924175</v>
      </c>
      <c r="IJ38" s="30">
        <f t="shared" si="72"/>
        <v>3.9110966904607398</v>
      </c>
      <c r="IK38" s="17">
        <f t="shared" si="176"/>
        <v>5.3464219761345064E-2</v>
      </c>
      <c r="IL38" s="25">
        <v>17694</v>
      </c>
      <c r="IM38" s="18">
        <v>1188</v>
      </c>
      <c r="IN38" s="18">
        <v>1655</v>
      </c>
      <c r="IO38" s="18">
        <v>130</v>
      </c>
      <c r="IP38" s="25">
        <v>4357</v>
      </c>
      <c r="IQ38" s="25">
        <v>3880</v>
      </c>
      <c r="IR38" s="18">
        <v>530</v>
      </c>
      <c r="IS38" s="18">
        <v>119</v>
      </c>
      <c r="IT38" s="25">
        <v>4225</v>
      </c>
      <c r="IU38" s="25">
        <v>333</v>
      </c>
      <c r="IV38" s="18">
        <v>683</v>
      </c>
      <c r="IW38" s="18">
        <v>255</v>
      </c>
      <c r="IX38" s="18">
        <v>339</v>
      </c>
      <c r="IY38" s="17">
        <f t="shared" si="73"/>
        <v>0.66350175200632988</v>
      </c>
      <c r="IZ38" s="25">
        <v>18468</v>
      </c>
      <c r="JA38" s="18">
        <v>1000</v>
      </c>
      <c r="JB38" s="18">
        <v>647</v>
      </c>
      <c r="JC38" s="18">
        <v>42</v>
      </c>
      <c r="JD38" s="25">
        <v>2521</v>
      </c>
      <c r="JE38" s="25">
        <v>5366</v>
      </c>
      <c r="JF38" s="18">
        <v>390</v>
      </c>
      <c r="JG38" s="18">
        <v>104</v>
      </c>
      <c r="JH38" s="25">
        <v>4563</v>
      </c>
      <c r="JI38" s="25">
        <v>2520</v>
      </c>
      <c r="JJ38" s="18">
        <v>771</v>
      </c>
      <c r="JK38" s="18">
        <v>320</v>
      </c>
      <c r="JL38" s="18">
        <v>224</v>
      </c>
      <c r="JM38" s="80">
        <f t="shared" si="74"/>
        <v>0.53963612735542565</v>
      </c>
      <c r="JN38" s="27">
        <v>36162</v>
      </c>
      <c r="JO38" s="25">
        <v>28112</v>
      </c>
      <c r="JP38" s="18">
        <v>14</v>
      </c>
      <c r="JQ38" s="18">
        <v>16</v>
      </c>
      <c r="JR38" s="18">
        <v>69</v>
      </c>
      <c r="JS38" s="18">
        <v>19</v>
      </c>
      <c r="JT38" s="18">
        <v>33</v>
      </c>
      <c r="JU38" s="18">
        <v>5</v>
      </c>
      <c r="JV38" s="18">
        <v>11</v>
      </c>
      <c r="JW38" s="25">
        <v>7883</v>
      </c>
      <c r="JX38" s="17">
        <f t="shared" si="75"/>
        <v>0.21799126154526852</v>
      </c>
      <c r="JY38" s="17">
        <f t="shared" si="76"/>
        <v>0.78200873845473151</v>
      </c>
      <c r="JZ38" s="25">
        <v>10218</v>
      </c>
      <c r="KA38" s="25">
        <v>8404</v>
      </c>
      <c r="KB38" s="18">
        <v>6</v>
      </c>
      <c r="KC38" s="18">
        <v>1</v>
      </c>
      <c r="KD38" s="18">
        <v>11</v>
      </c>
      <c r="KE38" s="18">
        <v>16</v>
      </c>
      <c r="KF38" s="18">
        <v>3</v>
      </c>
      <c r="KG38" s="18">
        <v>0</v>
      </c>
      <c r="KH38" s="18">
        <v>0</v>
      </c>
      <c r="KI38" s="25">
        <v>1777</v>
      </c>
      <c r="KJ38" s="17">
        <f t="shared" si="77"/>
        <v>0.17390878841260521</v>
      </c>
      <c r="KK38" s="25">
        <v>25944</v>
      </c>
      <c r="KL38" s="25">
        <v>19708</v>
      </c>
      <c r="KM38" s="18">
        <v>8</v>
      </c>
      <c r="KN38" s="18">
        <v>15</v>
      </c>
      <c r="KO38" s="18">
        <v>58</v>
      </c>
      <c r="KP38" s="18">
        <v>3</v>
      </c>
      <c r="KQ38" s="18">
        <v>30</v>
      </c>
      <c r="KR38" s="18">
        <v>5</v>
      </c>
      <c r="KS38" s="18">
        <v>11</v>
      </c>
      <c r="KT38" s="25">
        <v>6106</v>
      </c>
      <c r="KU38" s="69">
        <f t="shared" ref="KU38:KU69" si="190">KT38/KK38</f>
        <v>0.23535306814677767</v>
      </c>
      <c r="KV38" s="27">
        <v>48077</v>
      </c>
      <c r="KW38" s="25">
        <v>43079</v>
      </c>
      <c r="KX38" s="25">
        <v>4998</v>
      </c>
      <c r="KY38" s="59">
        <v>0.10395823366682613</v>
      </c>
      <c r="KZ38" s="25">
        <v>2953</v>
      </c>
      <c r="LA38" s="25">
        <v>2248</v>
      </c>
      <c r="LB38" s="25">
        <v>1950</v>
      </c>
      <c r="LC38" s="25">
        <v>2171</v>
      </c>
      <c r="LD38" s="25">
        <v>23623</v>
      </c>
      <c r="LE38" s="25">
        <v>21334</v>
      </c>
      <c r="LF38" s="25">
        <v>2289</v>
      </c>
      <c r="LG38" s="59">
        <v>9.6897091817296707E-2</v>
      </c>
      <c r="LH38" s="25">
        <v>24454</v>
      </c>
      <c r="LI38" s="25">
        <v>21745</v>
      </c>
      <c r="LJ38" s="25">
        <v>2709</v>
      </c>
      <c r="LK38" s="35">
        <v>0.11077942258935143</v>
      </c>
      <c r="LL38" s="27">
        <v>9626</v>
      </c>
      <c r="LM38" s="18">
        <v>49</v>
      </c>
      <c r="LN38" s="25">
        <v>9112</v>
      </c>
      <c r="LO38" s="18">
        <v>174</v>
      </c>
      <c r="LP38" s="18">
        <v>30</v>
      </c>
      <c r="LQ38" s="18">
        <v>24</v>
      </c>
      <c r="LR38" s="18">
        <v>237</v>
      </c>
      <c r="LS38" s="23">
        <f t="shared" si="79"/>
        <v>2.4620818616247663E-2</v>
      </c>
      <c r="LT38" s="23">
        <f t="shared" si="80"/>
        <v>0.97537918138375235</v>
      </c>
      <c r="LU38" s="17">
        <f t="shared" si="81"/>
        <v>0.95169333056305838</v>
      </c>
      <c r="LV38" s="25">
        <v>9626</v>
      </c>
      <c r="LW38" s="25">
        <v>8425</v>
      </c>
      <c r="LX38" s="18">
        <v>4</v>
      </c>
      <c r="LY38" s="18">
        <v>56</v>
      </c>
      <c r="LZ38" s="18">
        <v>12</v>
      </c>
      <c r="MA38" s="18">
        <v>374</v>
      </c>
      <c r="MB38" s="18">
        <v>228</v>
      </c>
      <c r="MC38" s="18">
        <v>349</v>
      </c>
      <c r="MD38" s="18">
        <v>4</v>
      </c>
      <c r="ME38" s="18">
        <v>1</v>
      </c>
      <c r="MF38" s="18">
        <v>173</v>
      </c>
      <c r="MG38" s="17">
        <f t="shared" si="82"/>
        <v>9.8794930396841882E-2</v>
      </c>
      <c r="MH38" s="17">
        <f t="shared" si="83"/>
        <v>0.88188240182838151</v>
      </c>
      <c r="MI38" s="25">
        <v>9626</v>
      </c>
      <c r="MJ38" s="25">
        <v>8425</v>
      </c>
      <c r="MK38" s="18">
        <v>4</v>
      </c>
      <c r="ML38" s="18">
        <v>55</v>
      </c>
      <c r="MM38" s="18">
        <v>12</v>
      </c>
      <c r="MN38" s="18">
        <v>375</v>
      </c>
      <c r="MO38" s="18">
        <v>230</v>
      </c>
      <c r="MP38" s="18">
        <v>349</v>
      </c>
      <c r="MQ38" s="18">
        <v>2</v>
      </c>
      <c r="MR38" s="18">
        <v>1</v>
      </c>
      <c r="MS38" s="18">
        <v>173</v>
      </c>
      <c r="MT38" s="17">
        <f t="shared" si="84"/>
        <v>0.91782671930189075</v>
      </c>
      <c r="MU38" s="69">
        <f t="shared" si="85"/>
        <v>0.91678786619571995</v>
      </c>
      <c r="MV38" s="27">
        <v>9626</v>
      </c>
      <c r="MW38" s="25">
        <v>3245</v>
      </c>
      <c r="MX38" s="18">
        <v>328</v>
      </c>
      <c r="MY38" s="25">
        <v>2094</v>
      </c>
      <c r="MZ38" s="18">
        <v>434</v>
      </c>
      <c r="NA38" s="18">
        <v>52</v>
      </c>
      <c r="NB38" s="18">
        <v>1135</v>
      </c>
      <c r="NC38" s="25">
        <v>1885</v>
      </c>
      <c r="ND38" s="18">
        <v>453</v>
      </c>
      <c r="NE38" s="17">
        <f t="shared" si="86"/>
        <v>0.33710783295242053</v>
      </c>
      <c r="NF38" s="10">
        <f t="shared" si="87"/>
        <v>15637.421047163931</v>
      </c>
      <c r="NG38" s="17">
        <f t="shared" si="88"/>
        <v>0.53833367961770207</v>
      </c>
      <c r="NH38" s="25">
        <v>9626</v>
      </c>
      <c r="NI38" s="18">
        <v>151</v>
      </c>
      <c r="NJ38" s="18">
        <v>14</v>
      </c>
      <c r="NK38" s="18">
        <v>14</v>
      </c>
      <c r="NL38" s="18">
        <v>81</v>
      </c>
      <c r="NM38" s="25">
        <v>8435</v>
      </c>
      <c r="NN38" s="18">
        <v>882</v>
      </c>
      <c r="NO38" s="18">
        <v>40</v>
      </c>
      <c r="NP38" s="18">
        <v>1</v>
      </c>
      <c r="NQ38" s="32">
        <v>8</v>
      </c>
      <c r="NR38" s="27">
        <v>9626</v>
      </c>
      <c r="NS38" s="37">
        <f t="shared" si="89"/>
        <v>1.0837315603573654</v>
      </c>
      <c r="NT38" s="37">
        <f t="shared" si="90"/>
        <v>0.29243046378911636</v>
      </c>
      <c r="NU38" s="37">
        <f t="shared" si="91"/>
        <v>0.92273773006134974</v>
      </c>
      <c r="NV38" s="17">
        <f t="shared" si="92"/>
        <v>0.18737225334919244</v>
      </c>
      <c r="NW38" s="10">
        <f t="shared" si="93"/>
        <v>5490</v>
      </c>
      <c r="NX38" s="17">
        <f t="shared" si="94"/>
        <v>0.57033035528776233</v>
      </c>
      <c r="NY38" s="19">
        <f t="shared" si="95"/>
        <v>9.8938528356971658E-2</v>
      </c>
      <c r="NZ38" s="25">
        <v>1661</v>
      </c>
      <c r="OA38" s="25">
        <v>4136</v>
      </c>
      <c r="OB38" s="18">
        <v>602</v>
      </c>
      <c r="OC38" s="25">
        <v>3547</v>
      </c>
      <c r="OD38" s="18">
        <v>241</v>
      </c>
      <c r="OE38" s="18">
        <v>245</v>
      </c>
      <c r="OF38" s="17">
        <f t="shared" si="96"/>
        <v>0.36848119675877833</v>
      </c>
      <c r="OG38" s="17">
        <f t="shared" si="97"/>
        <v>0.1725535009349678</v>
      </c>
      <c r="OH38" s="17">
        <f t="shared" si="98"/>
        <v>0.42966964471223767</v>
      </c>
      <c r="OI38" s="69">
        <f t="shared" si="99"/>
        <v>2.5451901101184293E-2</v>
      </c>
      <c r="OJ38" s="27">
        <v>9626</v>
      </c>
      <c r="OK38" s="18">
        <v>76</v>
      </c>
      <c r="OL38" s="25">
        <v>4895</v>
      </c>
      <c r="OM38" s="18">
        <v>452</v>
      </c>
      <c r="ON38" s="18">
        <v>24</v>
      </c>
      <c r="OO38" s="18">
        <v>11</v>
      </c>
      <c r="OP38" s="18">
        <v>12</v>
      </c>
      <c r="OQ38" s="18">
        <v>314</v>
      </c>
      <c r="OR38" s="69">
        <f t="shared" si="100"/>
        <v>0.52015375025971322</v>
      </c>
      <c r="OS38" s="85">
        <v>4365</v>
      </c>
      <c r="OT38" s="22">
        <v>4274</v>
      </c>
      <c r="OU38" s="38">
        <f t="shared" ref="OU38:OU69" si="191">OT38/RG38</f>
        <v>0.30286281179138325</v>
      </c>
      <c r="OV38" s="39">
        <v>0.46798081422554988</v>
      </c>
      <c r="OW38" s="22">
        <v>200015</v>
      </c>
      <c r="OX38" s="36">
        <f t="shared" ref="OX38:OX69" si="192">OW38*40.918</f>
        <v>8184213.7699999996</v>
      </c>
      <c r="OY38" s="36">
        <f t="shared" ref="OY38:OY69" si="193">OT38/2.47105*167.424464</f>
        <v>289582.22582950571</v>
      </c>
      <c r="OZ38" s="22">
        <v>9990</v>
      </c>
      <c r="PA38" s="22">
        <v>8493</v>
      </c>
      <c r="PB38" s="38">
        <f t="shared" ref="PB38:PB69" si="194">PA38/RG38</f>
        <v>0.60182823129251706</v>
      </c>
      <c r="PC38" s="39">
        <v>0.27202048746026142</v>
      </c>
      <c r="PD38" s="22">
        <v>231027</v>
      </c>
      <c r="PE38" s="40">
        <f t="shared" si="105"/>
        <v>9453162.7860000003</v>
      </c>
      <c r="PF38" s="36">
        <f t="shared" si="106"/>
        <v>2608683.3532304079</v>
      </c>
      <c r="PG38" s="22">
        <v>45</v>
      </c>
      <c r="PH38" s="22">
        <v>45</v>
      </c>
      <c r="PI38" s="38">
        <f t="shared" ref="PI38:PI69" si="195">PH38/RG38</f>
        <v>3.1887755102040817E-3</v>
      </c>
      <c r="PJ38" s="39">
        <v>6.4888888888888885E-2</v>
      </c>
      <c r="PK38" s="22">
        <v>292</v>
      </c>
      <c r="PL38" s="41">
        <f t="shared" si="108"/>
        <v>11948.056</v>
      </c>
      <c r="PM38" s="36">
        <f t="shared" si="109"/>
        <v>3678.5981667712108</v>
      </c>
      <c r="PN38" s="22">
        <v>168</v>
      </c>
      <c r="PO38" s="22">
        <v>168</v>
      </c>
      <c r="PP38" s="38">
        <f t="shared" ref="PP38:PP69" si="196">PO38/RG38</f>
        <v>1.1904761904761904E-2</v>
      </c>
      <c r="PQ38" s="39">
        <v>0.39738095238095239</v>
      </c>
      <c r="PR38" s="22">
        <v>6676</v>
      </c>
      <c r="PS38" s="41">
        <f t="shared" si="111"/>
        <v>273168.56799999997</v>
      </c>
      <c r="PT38" s="36">
        <f t="shared" si="112"/>
        <v>22027.882883794337</v>
      </c>
      <c r="PU38" s="22">
        <v>1037</v>
      </c>
      <c r="PV38" s="22">
        <v>1037</v>
      </c>
      <c r="PW38" s="38">
        <f t="shared" ref="PW38:PW69" si="197">PV38/RG38</f>
        <v>7.3483560090702948E-2</v>
      </c>
      <c r="PX38" s="39">
        <v>0.26783992285438768</v>
      </c>
      <c r="PY38" s="22">
        <v>27775</v>
      </c>
      <c r="PZ38" s="36">
        <f t="shared" si="114"/>
        <v>158211.69138625282</v>
      </c>
      <c r="QA38" s="22"/>
      <c r="QB38" s="22"/>
      <c r="QC38" s="39">
        <v>0</v>
      </c>
      <c r="QD38" s="22"/>
      <c r="QE38" s="22">
        <f t="shared" si="115"/>
        <v>0</v>
      </c>
      <c r="QF38" s="22"/>
      <c r="QG38" s="22">
        <v>55</v>
      </c>
      <c r="QH38" s="22">
        <v>54</v>
      </c>
      <c r="QI38" s="38">
        <f t="shared" ref="QI38:QI69" si="198">QH38/RG38</f>
        <v>3.8265306122448979E-3</v>
      </c>
      <c r="QJ38" s="39">
        <v>0.12814814814814815</v>
      </c>
      <c r="QK38" s="22">
        <v>692</v>
      </c>
      <c r="QL38" s="42">
        <f t="shared" si="117"/>
        <v>31.924266666666668</v>
      </c>
      <c r="QM38" s="22">
        <f t="shared" ref="QM38:QM69" si="199">QN38+QT38+QZ38</f>
        <v>41</v>
      </c>
      <c r="QN38" s="22"/>
      <c r="QO38" s="22"/>
      <c r="QP38" s="38">
        <f t="shared" ref="QP38:QP69" si="200">QO38/RG38</f>
        <v>0</v>
      </c>
      <c r="QQ38" s="39">
        <v>0</v>
      </c>
      <c r="QR38" s="22"/>
      <c r="QS38" s="36">
        <f t="shared" si="120"/>
        <v>0</v>
      </c>
      <c r="QT38" s="22">
        <v>41</v>
      </c>
      <c r="QU38" s="22">
        <v>41</v>
      </c>
      <c r="QV38" s="38">
        <f t="shared" ref="QV38:QV69" si="201">QU38/RG38</f>
        <v>2.9053287981859409E-3</v>
      </c>
      <c r="QW38" s="39">
        <v>0.12439024390243902</v>
      </c>
      <c r="QX38" s="22">
        <v>510</v>
      </c>
      <c r="QY38" s="36">
        <f t="shared" si="122"/>
        <v>9640.0315655288232</v>
      </c>
      <c r="QZ38" s="22"/>
      <c r="RA38" s="22"/>
      <c r="RB38" s="38">
        <f t="shared" ref="RB38:RB69" si="202">RA38/RG38</f>
        <v>0</v>
      </c>
      <c r="RC38" s="39">
        <v>0</v>
      </c>
      <c r="RD38" s="22"/>
      <c r="RE38" s="36">
        <f t="shared" si="124"/>
        <v>0</v>
      </c>
      <c r="RF38" s="10">
        <f t="shared" ref="RF38:RF69" si="203">QZ38+QT38+QG38+QA38+PU38+PN38+PG38+OZ38+OS38+QN38</f>
        <v>15701</v>
      </c>
      <c r="RG38" s="10">
        <f t="shared" ref="RG38:RG69" si="204">RA38+QU38++PV38+PO38+PH38+PA38+QB38+OT38+QO38+QH38</f>
        <v>14112</v>
      </c>
      <c r="RH38" s="17">
        <f t="shared" ref="RH38:RH69" si="205">RG38/(MAX($RG$6:$RG$335))</f>
        <v>1.8150178839453489E-2</v>
      </c>
      <c r="RI38" s="17">
        <f t="shared" ref="RI38:RI69" si="206">RG38/(SUM($RG$6:$RG$335))</f>
        <v>4.1467264133778474E-4</v>
      </c>
      <c r="RJ38" s="17">
        <f t="shared" ref="RJ38:RJ69" si="207">OY38/RR38</f>
        <v>9.3659683129157886E-2</v>
      </c>
      <c r="RK38" s="17">
        <f t="shared" ref="RK38:RK69" si="208">PF38/RR38</f>
        <v>0.84372739227344629</v>
      </c>
      <c r="RL38" s="17">
        <f t="shared" ref="RL38:RL69" si="209">PT38/RR38</f>
        <v>7.1244860591584188E-3</v>
      </c>
      <c r="RM38" s="17">
        <f t="shared" ref="RM38:RM69" si="210">PZ38/RR38</f>
        <v>5.1170464071537421E-2</v>
      </c>
      <c r="RN38" s="17">
        <f t="shared" ref="RN38:RN69" si="211">QS38/RR38</f>
        <v>0</v>
      </c>
      <c r="RO38" s="17">
        <f t="shared" ref="RO38:RO69" si="212">QY38/RR38</f>
        <v>3.1178788656527905E-3</v>
      </c>
      <c r="RP38" s="17">
        <f t="shared" ref="RP38:RP69" si="213">RE38/RR38</f>
        <v>0</v>
      </c>
      <c r="RQ38" s="17">
        <f t="shared" ref="RQ38:RQ69" si="214">QL38/RR38</f>
        <v>1.0325277014381188E-5</v>
      </c>
      <c r="RR38" s="36">
        <f t="shared" ref="RR38:RR69" si="215">RE38+QY38+QS38+QL38+PZ38+PT38+PM38+PF38+OY38</f>
        <v>3091855.7073289277</v>
      </c>
      <c r="RS38" s="36">
        <f t="shared" ref="RS38:RS69" si="216">RR38/AM38</f>
        <v>64.310495815648395</v>
      </c>
      <c r="RT38" s="10">
        <f t="shared" ref="RT38:RT69" si="217">RF38-RG38</f>
        <v>1589</v>
      </c>
      <c r="RU38" s="17">
        <f t="shared" ref="RU38:RU69" si="218">RT38/RF38</f>
        <v>0.1012037449843959</v>
      </c>
      <c r="RV38" s="37">
        <f t="shared" ref="RV38:RV69" si="219">AM38/RF38</f>
        <v>3.062034265333418</v>
      </c>
      <c r="RW38" s="36">
        <f t="shared" ref="RW38:RW69" si="220">RG38/AM38</f>
        <v>0.29352913035339145</v>
      </c>
      <c r="RX38" s="85">
        <v>0.88716309999999998</v>
      </c>
      <c r="RY38" s="93">
        <v>252</v>
      </c>
      <c r="RZ38" s="43" t="b">
        <v>0</v>
      </c>
      <c r="SA38" s="18" t="b">
        <v>0</v>
      </c>
      <c r="SB38" s="18" t="b">
        <v>0</v>
      </c>
      <c r="SC38" s="18" t="b">
        <v>0</v>
      </c>
      <c r="SD38" s="18" t="b">
        <v>0</v>
      </c>
      <c r="SE38" s="32" t="b">
        <v>1</v>
      </c>
      <c r="SF38" s="43" t="b">
        <v>0</v>
      </c>
      <c r="SG38" s="18" t="b">
        <v>0</v>
      </c>
      <c r="SH38" s="18"/>
      <c r="SI38" s="18"/>
      <c r="SJ38" s="18"/>
      <c r="SK38" s="18"/>
      <c r="SL38" s="18"/>
      <c r="SM38" s="18"/>
      <c r="SN38" s="18"/>
      <c r="SO38" s="18"/>
      <c r="SP38" s="18"/>
      <c r="SQ38" s="17">
        <f t="shared" si="143"/>
        <v>0</v>
      </c>
      <c r="SR38" s="17">
        <f t="shared" si="144"/>
        <v>0</v>
      </c>
      <c r="SS38" s="17">
        <f t="shared" si="145"/>
        <v>0</v>
      </c>
      <c r="ST38" s="17">
        <f t="shared" si="146"/>
        <v>0</v>
      </c>
      <c r="SU38" s="17">
        <f t="shared" si="147"/>
        <v>0</v>
      </c>
      <c r="SV38" s="17">
        <f t="shared" si="181"/>
        <v>0</v>
      </c>
      <c r="SW38" s="17">
        <f t="shared" si="149"/>
        <v>0</v>
      </c>
      <c r="SX38" s="17">
        <f t="shared" si="150"/>
        <v>0</v>
      </c>
      <c r="SY38" s="17">
        <f t="shared" si="151"/>
        <v>0</v>
      </c>
      <c r="SZ38" s="17">
        <f t="shared" si="152"/>
        <v>0</v>
      </c>
      <c r="TA38" s="17">
        <f t="shared" si="153"/>
        <v>0</v>
      </c>
      <c r="TB38" s="24">
        <f t="shared" si="154"/>
        <v>620</v>
      </c>
      <c r="TC38" s="69">
        <f t="shared" si="155"/>
        <v>1</v>
      </c>
      <c r="TD38" s="17">
        <f t="shared" si="177"/>
        <v>2.6014568158168575E-6</v>
      </c>
      <c r="TE38" s="95">
        <v>384</v>
      </c>
      <c r="TF38" s="71"/>
      <c r="TG38" s="71">
        <v>10</v>
      </c>
      <c r="TH38" s="71">
        <v>4</v>
      </c>
      <c r="TI38" s="71"/>
      <c r="TJ38" s="71"/>
      <c r="TK38" s="71">
        <v>73</v>
      </c>
      <c r="TL38" s="71"/>
      <c r="TM38" s="71">
        <v>171</v>
      </c>
      <c r="TN38" s="71"/>
      <c r="TO38" s="71"/>
      <c r="TP38" s="71"/>
      <c r="TQ38" s="71">
        <v>59</v>
      </c>
      <c r="TR38" s="72">
        <v>67</v>
      </c>
      <c r="TS38" s="72"/>
      <c r="TT38" s="72"/>
      <c r="TU38" s="72">
        <v>1</v>
      </c>
      <c r="TV38" s="72">
        <v>6</v>
      </c>
      <c r="TW38" s="72"/>
      <c r="TX38" s="72">
        <v>1</v>
      </c>
      <c r="TY38" s="72">
        <v>4</v>
      </c>
      <c r="TZ38" s="72">
        <v>22</v>
      </c>
      <c r="UA38" s="72"/>
      <c r="UB38" s="72">
        <v>32</v>
      </c>
      <c r="UC38" s="72"/>
      <c r="UD38" s="72"/>
      <c r="UE38" s="72"/>
      <c r="UF38" s="72"/>
      <c r="UG38" s="72">
        <v>1</v>
      </c>
      <c r="UH38" s="72"/>
      <c r="UI38" s="72">
        <v>38</v>
      </c>
      <c r="UJ38" s="73"/>
      <c r="UK38" s="73"/>
      <c r="UL38" s="73"/>
      <c r="UM38" s="73">
        <v>1</v>
      </c>
      <c r="UN38" s="73">
        <v>33</v>
      </c>
      <c r="UO38" s="73"/>
      <c r="UP38" s="73"/>
      <c r="UQ38" s="73"/>
      <c r="UR38" s="73">
        <v>305</v>
      </c>
      <c r="US38" s="73"/>
      <c r="UT38" s="73"/>
      <c r="UU38" s="73"/>
      <c r="UV38" s="73"/>
      <c r="UW38" s="73">
        <v>1</v>
      </c>
      <c r="UX38" s="73"/>
      <c r="UY38" s="73">
        <v>31</v>
      </c>
      <c r="UZ38" s="73"/>
      <c r="VA38" s="73">
        <v>38</v>
      </c>
      <c r="VB38" s="73">
        <v>50</v>
      </c>
      <c r="VC38" s="73"/>
      <c r="VD38" s="73"/>
      <c r="VE38" s="73">
        <v>1</v>
      </c>
      <c r="VF38" s="73">
        <v>32</v>
      </c>
      <c r="VG38" s="73"/>
      <c r="VH38" s="73">
        <v>15</v>
      </c>
      <c r="VI38" s="73">
        <v>19</v>
      </c>
      <c r="VJ38" s="73">
        <v>295</v>
      </c>
      <c r="VK38" s="73">
        <v>58</v>
      </c>
      <c r="VL38" s="73"/>
      <c r="VM38" s="73"/>
      <c r="VN38" s="73"/>
      <c r="VO38" s="73">
        <v>1</v>
      </c>
      <c r="VP38" s="73">
        <v>30</v>
      </c>
      <c r="VQ38" s="73"/>
      <c r="VR38" s="73">
        <v>38</v>
      </c>
      <c r="VS38" s="73">
        <v>108</v>
      </c>
      <c r="VT38" s="73"/>
      <c r="VU38" s="73"/>
      <c r="VV38" s="73"/>
      <c r="VW38" s="73">
        <v>35</v>
      </c>
      <c r="VX38" s="73"/>
      <c r="VY38" s="73">
        <v>63</v>
      </c>
      <c r="VZ38" s="73">
        <v>19</v>
      </c>
      <c r="WA38" s="73">
        <v>283</v>
      </c>
      <c r="WB38" s="73"/>
      <c r="WC38" s="73">
        <v>83</v>
      </c>
      <c r="WD38" s="73"/>
      <c r="WE38" s="73">
        <v>20</v>
      </c>
      <c r="WF38" s="73">
        <v>11</v>
      </c>
      <c r="WG38" s="73"/>
      <c r="WH38" s="73">
        <v>1</v>
      </c>
      <c r="WI38" s="73"/>
      <c r="WJ38" s="73">
        <v>49</v>
      </c>
      <c r="WK38" s="73">
        <v>29</v>
      </c>
      <c r="WL38" s="73"/>
      <c r="WM38" s="73"/>
      <c r="WN38" s="73">
        <v>34</v>
      </c>
      <c r="WO38" s="22">
        <f t="shared" si="156"/>
        <v>609</v>
      </c>
      <c r="WP38" s="22">
        <f t="shared" si="157"/>
        <v>0</v>
      </c>
      <c r="WQ38" s="22">
        <f t="shared" si="158"/>
        <v>0</v>
      </c>
      <c r="WR38" s="22">
        <f t="shared" si="159"/>
        <v>13</v>
      </c>
      <c r="WS38" s="22">
        <f t="shared" si="160"/>
        <v>110</v>
      </c>
      <c r="WT38" s="22">
        <f t="shared" si="161"/>
        <v>0</v>
      </c>
      <c r="WU38" s="22">
        <f t="shared" si="162"/>
        <v>79</v>
      </c>
      <c r="WV38" s="22">
        <f t="shared" si="163"/>
        <v>23</v>
      </c>
      <c r="WW38" s="22">
        <f t="shared" si="164"/>
        <v>978</v>
      </c>
      <c r="WX38" s="22">
        <f t="shared" si="165"/>
        <v>0</v>
      </c>
      <c r="WY38" s="22">
        <f t="shared" si="166"/>
        <v>344</v>
      </c>
      <c r="WZ38" s="22">
        <f t="shared" si="167"/>
        <v>0</v>
      </c>
      <c r="XA38" s="22">
        <f t="shared" si="168"/>
        <v>0</v>
      </c>
      <c r="XB38" s="22">
        <f t="shared" si="169"/>
        <v>11</v>
      </c>
      <c r="XC38" s="22">
        <f t="shared" si="170"/>
        <v>2</v>
      </c>
      <c r="XD38" s="22">
        <f t="shared" si="171"/>
        <v>0</v>
      </c>
      <c r="XE38" s="22">
        <f t="shared" si="172"/>
        <v>111</v>
      </c>
      <c r="XF38" s="22">
        <f t="shared" si="173"/>
        <v>29</v>
      </c>
      <c r="XG38" s="93">
        <f t="shared" si="174"/>
        <v>207</v>
      </c>
    </row>
    <row r="39" spans="1:631" ht="17.100000000000001" customHeight="1" x14ac:dyDescent="0.2">
      <c r="A39" s="101"/>
      <c r="B39" s="27" t="s">
        <v>87</v>
      </c>
      <c r="C39" s="535" t="s">
        <v>88</v>
      </c>
      <c r="D39" s="25" t="s">
        <v>89</v>
      </c>
      <c r="E39" s="535" t="s">
        <v>90</v>
      </c>
      <c r="F39" s="25" t="s">
        <v>91</v>
      </c>
      <c r="G39" s="535" t="s">
        <v>90</v>
      </c>
      <c r="H39" s="25">
        <v>30</v>
      </c>
      <c r="I39" s="28">
        <v>6</v>
      </c>
      <c r="J39" s="17">
        <f t="shared" si="0"/>
        <v>0.9467580921649692</v>
      </c>
      <c r="K39" s="17">
        <f t="shared" si="1"/>
        <v>0.52475547040435622</v>
      </c>
      <c r="L39" s="17">
        <f t="shared" si="2"/>
        <v>1</v>
      </c>
      <c r="M39" s="17">
        <f t="shared" si="3"/>
        <v>0.12303223421555604</v>
      </c>
      <c r="N39" s="17">
        <f t="shared" si="4"/>
        <v>0.47634206968732284</v>
      </c>
      <c r="O39" s="17">
        <f t="shared" si="5"/>
        <v>0.17959060199657154</v>
      </c>
      <c r="P39" s="17">
        <f t="shared" si="6"/>
        <v>0.79327468019647007</v>
      </c>
      <c r="Q39" s="17">
        <f t="shared" si="7"/>
        <v>0.41476678519138255</v>
      </c>
      <c r="R39" s="69">
        <f t="shared" si="8"/>
        <v>0.85202277494755774</v>
      </c>
      <c r="S39" s="422">
        <f t="shared" si="9"/>
        <v>0.59006030097824291</v>
      </c>
      <c r="T39" s="17">
        <f t="shared" si="175"/>
        <v>0.40993969902175709</v>
      </c>
      <c r="U39" s="10">
        <f t="shared" si="10"/>
        <v>19821.404327099997</v>
      </c>
      <c r="V39" s="32">
        <v>4</v>
      </c>
      <c r="W39" s="550">
        <f t="shared" si="11"/>
        <v>0</v>
      </c>
      <c r="X39" s="550">
        <f t="shared" si="12"/>
        <v>0.47894918986713175</v>
      </c>
      <c r="Y39" s="550">
        <f t="shared" si="13"/>
        <v>0.52105081013286825</v>
      </c>
      <c r="Z39" s="551">
        <f t="shared" si="14"/>
        <v>25193.848771544446</v>
      </c>
      <c r="AA39" s="426">
        <f t="shared" si="15"/>
        <v>0.51551125082726668</v>
      </c>
      <c r="AB39" s="59">
        <f t="shared" si="16"/>
        <v>0.87880205896116048</v>
      </c>
      <c r="AC39" s="59">
        <f t="shared" si="17"/>
        <v>0.15376564476036805</v>
      </c>
      <c r="AD39" s="59">
        <f t="shared" si="18"/>
        <v>0.47634206968732284</v>
      </c>
      <c r="AE39" s="59">
        <f t="shared" si="19"/>
        <v>0.58523321480861745</v>
      </c>
      <c r="AF39" s="59">
        <f t="shared" si="20"/>
        <v>7.5426036099626906E-2</v>
      </c>
      <c r="AG39" s="59">
        <f t="shared" si="21"/>
        <v>7.6636079459513964E-3</v>
      </c>
      <c r="AH39" s="59">
        <f t="shared" si="22"/>
        <v>0.17959060199657154</v>
      </c>
      <c r="AI39" s="59">
        <f t="shared" si="23"/>
        <v>0.97388323081577088</v>
      </c>
      <c r="AJ39" s="59">
        <f t="shared" si="24"/>
        <v>0.91963295351416763</v>
      </c>
      <c r="AK39" s="59">
        <f t="shared" si="25"/>
        <v>0.20672531980352998</v>
      </c>
      <c r="AL39" s="35">
        <f t="shared" si="26"/>
        <v>1</v>
      </c>
      <c r="AM39" s="27">
        <v>48352</v>
      </c>
      <c r="AN39" s="25">
        <v>23022</v>
      </c>
      <c r="AO39" s="25">
        <v>25330</v>
      </c>
      <c r="AP39" s="17">
        <f t="shared" si="27"/>
        <v>9.391244688169481E-4</v>
      </c>
      <c r="AQ39" s="63">
        <v>90.888274772996454</v>
      </c>
      <c r="AR39" s="58">
        <v>4307.9997273099998</v>
      </c>
      <c r="AS39" s="24">
        <f t="shared" si="28"/>
        <v>11.223770441181514</v>
      </c>
      <c r="AT39" s="17">
        <f t="shared" si="188"/>
        <v>9.6929610953870385E-3</v>
      </c>
      <c r="AU39" s="25">
        <v>46519</v>
      </c>
      <c r="AV39" s="25">
        <v>21539</v>
      </c>
      <c r="AW39" s="25">
        <v>24980</v>
      </c>
      <c r="AX39" s="25">
        <v>1833</v>
      </c>
      <c r="AY39" s="25">
        <v>1483</v>
      </c>
      <c r="AZ39" s="18">
        <v>350</v>
      </c>
      <c r="BA39" s="25">
        <v>24926</v>
      </c>
      <c r="BB39" s="25">
        <v>11759</v>
      </c>
      <c r="BC39" s="25">
        <v>13167</v>
      </c>
      <c r="BD39" s="63">
        <v>89.306599832915623</v>
      </c>
      <c r="BE39" s="25">
        <v>23426</v>
      </c>
      <c r="BF39" s="25">
        <v>11263</v>
      </c>
      <c r="BG39" s="25">
        <v>12163</v>
      </c>
      <c r="BH39" s="63">
        <v>92.600509742662169</v>
      </c>
      <c r="BI39" s="17">
        <v>0.51551125082726668</v>
      </c>
      <c r="BJ39" s="25">
        <v>16788</v>
      </c>
      <c r="BK39" s="25">
        <v>28686</v>
      </c>
      <c r="BL39" s="25">
        <v>2878</v>
      </c>
      <c r="BM39" s="17">
        <v>0.68556090078784082</v>
      </c>
      <c r="BN39" s="10">
        <f t="shared" si="30"/>
        <v>15203.759325106321</v>
      </c>
      <c r="BO39" s="29">
        <v>0.58523321480861745</v>
      </c>
      <c r="BP39" s="30">
        <f t="shared" si="31"/>
        <v>0.41476678519138255</v>
      </c>
      <c r="BQ39" s="31">
        <v>10.032768597922331</v>
      </c>
      <c r="BR39" s="25">
        <v>31564</v>
      </c>
      <c r="BS39" s="25">
        <v>9714</v>
      </c>
      <c r="BT39" s="25">
        <v>18679</v>
      </c>
      <c r="BU39" s="25">
        <v>2396</v>
      </c>
      <c r="BV39" s="18">
        <v>743</v>
      </c>
      <c r="BW39" s="18">
        <v>32</v>
      </c>
      <c r="BX39" s="25">
        <v>9917</v>
      </c>
      <c r="BY39" s="25">
        <v>7554</v>
      </c>
      <c r="BZ39" s="25">
        <v>2363</v>
      </c>
      <c r="CA39" s="59">
        <v>0.23800000000000002</v>
      </c>
      <c r="CB39" s="25">
        <v>46519</v>
      </c>
      <c r="CC39" s="18">
        <v>1833</v>
      </c>
      <c r="CD39" s="17">
        <f t="shared" si="32"/>
        <v>3.9403254584148416E-2</v>
      </c>
      <c r="CE39" s="18">
        <v>696</v>
      </c>
      <c r="CF39" s="25">
        <v>1073</v>
      </c>
      <c r="CG39" s="25">
        <v>1477</v>
      </c>
      <c r="CH39" s="25">
        <v>1667</v>
      </c>
      <c r="CI39" s="25">
        <v>1605</v>
      </c>
      <c r="CJ39" s="25">
        <v>1392</v>
      </c>
      <c r="CK39" s="18">
        <v>950</v>
      </c>
      <c r="CL39" s="18">
        <v>582</v>
      </c>
      <c r="CM39" s="18">
        <v>475</v>
      </c>
      <c r="CN39" s="32">
        <v>4.7</v>
      </c>
      <c r="CO39" s="27">
        <v>9917</v>
      </c>
      <c r="CP39" s="34">
        <f t="shared" si="33"/>
        <v>4.8756680447716043</v>
      </c>
      <c r="CQ39" s="18">
        <v>184</v>
      </c>
      <c r="CR39" s="18">
        <v>443</v>
      </c>
      <c r="CS39" s="18">
        <v>482</v>
      </c>
      <c r="CT39" s="25">
        <v>8623</v>
      </c>
      <c r="CU39" s="18">
        <v>133</v>
      </c>
      <c r="CV39" s="18">
        <v>18</v>
      </c>
      <c r="CW39" s="18">
        <v>2</v>
      </c>
      <c r="CX39" s="18">
        <v>32</v>
      </c>
      <c r="CY39" s="25">
        <v>9917</v>
      </c>
      <c r="CZ39" s="25">
        <v>7264</v>
      </c>
      <c r="DA39" s="25">
        <v>1542</v>
      </c>
      <c r="DB39" s="18">
        <v>122</v>
      </c>
      <c r="DC39" s="18">
        <v>872</v>
      </c>
      <c r="DD39" s="18">
        <v>76</v>
      </c>
      <c r="DE39" s="18">
        <v>41</v>
      </c>
      <c r="DF39" s="25">
        <v>9917</v>
      </c>
      <c r="DG39" s="18">
        <v>168</v>
      </c>
      <c r="DH39" s="18">
        <v>54</v>
      </c>
      <c r="DI39" s="18">
        <v>526</v>
      </c>
      <c r="DJ39" s="25">
        <v>9131</v>
      </c>
      <c r="DK39" s="18">
        <v>10</v>
      </c>
      <c r="DL39" s="18">
        <v>28</v>
      </c>
      <c r="DM39" s="25">
        <f t="shared" si="34"/>
        <v>1043.4000000000001</v>
      </c>
      <c r="DN39" s="17">
        <f t="shared" si="35"/>
        <v>0.92074215992739739</v>
      </c>
      <c r="DO39" s="17">
        <f t="shared" si="36"/>
        <v>1.0083694665725521E-3</v>
      </c>
      <c r="DP39" s="23">
        <f t="shared" si="37"/>
        <v>7.5426036099626906E-2</v>
      </c>
      <c r="DQ39" s="23">
        <f t="shared" si="38"/>
        <v>0.92457396390037305</v>
      </c>
      <c r="DR39" s="25">
        <v>9917</v>
      </c>
      <c r="DS39" s="18">
        <v>21</v>
      </c>
      <c r="DT39" s="18">
        <v>340</v>
      </c>
      <c r="DU39" s="18">
        <v>7</v>
      </c>
      <c r="DV39" s="25">
        <v>8310</v>
      </c>
      <c r="DW39" s="18">
        <v>188</v>
      </c>
      <c r="DX39" s="25">
        <v>1045</v>
      </c>
      <c r="DY39" s="18">
        <v>6</v>
      </c>
      <c r="DZ39" s="17">
        <f t="shared" si="39"/>
        <v>0.87506302309166073</v>
      </c>
      <c r="EA39" s="17">
        <f t="shared" si="40"/>
        <v>0.12493697690833927</v>
      </c>
      <c r="EB39" s="25">
        <v>9917</v>
      </c>
      <c r="EC39" s="18">
        <v>40</v>
      </c>
      <c r="ED39" s="18">
        <v>36</v>
      </c>
      <c r="EE39" s="25">
        <v>9478</v>
      </c>
      <c r="EF39" s="17">
        <f t="shared" si="189"/>
        <v>0.95573258041746501</v>
      </c>
      <c r="EG39" s="18">
        <v>297</v>
      </c>
      <c r="EH39" s="18">
        <v>66</v>
      </c>
      <c r="EI39" s="17">
        <f t="shared" si="42"/>
        <v>7.6636079459513964E-3</v>
      </c>
      <c r="EJ39" s="17">
        <f t="shared" si="43"/>
        <v>2.99485731572048E-2</v>
      </c>
      <c r="EK39" s="69">
        <f t="shared" si="44"/>
        <v>0.52475547040435622</v>
      </c>
      <c r="EL39" s="27">
        <v>29918</v>
      </c>
      <c r="EM39" s="25">
        <v>26292</v>
      </c>
      <c r="EN39" s="25">
        <v>3626</v>
      </c>
      <c r="EO39" s="59">
        <v>0.87880205896116048</v>
      </c>
      <c r="EP39" s="25">
        <v>13233</v>
      </c>
      <c r="EQ39" s="25">
        <v>12076</v>
      </c>
      <c r="ER39" s="25">
        <v>1157</v>
      </c>
      <c r="ES39" s="59">
        <v>0.91256706718053349</v>
      </c>
      <c r="ET39" s="25">
        <v>16685</v>
      </c>
      <c r="EU39" s="25">
        <v>14216</v>
      </c>
      <c r="EV39" s="25">
        <v>2469</v>
      </c>
      <c r="EW39" s="59">
        <v>0.85202277494755774</v>
      </c>
      <c r="EX39" s="25">
        <v>16139</v>
      </c>
      <c r="EY39" s="25">
        <v>14661</v>
      </c>
      <c r="EZ39" s="25">
        <v>1478</v>
      </c>
      <c r="FA39" s="59">
        <v>0.90842059607162762</v>
      </c>
      <c r="FB39" s="25">
        <v>13779</v>
      </c>
      <c r="FC39" s="25">
        <v>11631</v>
      </c>
      <c r="FD39" s="25">
        <v>2148</v>
      </c>
      <c r="FE39" s="59">
        <v>0.84411060309166119</v>
      </c>
      <c r="FF39" s="25">
        <v>21855</v>
      </c>
      <c r="FG39" s="25">
        <v>12613</v>
      </c>
      <c r="FH39" s="25">
        <v>8019</v>
      </c>
      <c r="FI39" s="25">
        <v>1223</v>
      </c>
      <c r="FJ39" s="23">
        <f t="shared" si="45"/>
        <v>5.5959734614504687E-2</v>
      </c>
      <c r="FK39" s="23">
        <f t="shared" si="46"/>
        <v>0.36691832532601237</v>
      </c>
      <c r="FL39" s="36">
        <f t="shared" si="47"/>
        <v>10.313164349959116</v>
      </c>
      <c r="FM39" s="25">
        <v>10316</v>
      </c>
      <c r="FN39" s="25">
        <v>6109</v>
      </c>
      <c r="FO39" s="17">
        <f t="shared" si="48"/>
        <v>0.59218689414501746</v>
      </c>
      <c r="FP39" s="25">
        <v>3570</v>
      </c>
      <c r="FQ39" s="17">
        <f t="shared" si="49"/>
        <v>0.34606436603334628</v>
      </c>
      <c r="FR39" s="18">
        <v>637</v>
      </c>
      <c r="FS39" s="17">
        <f t="shared" si="50"/>
        <v>6.1748739821636291E-2</v>
      </c>
      <c r="FT39" s="25">
        <v>11539</v>
      </c>
      <c r="FU39" s="25">
        <v>6504</v>
      </c>
      <c r="FV39" s="25">
        <v>4449</v>
      </c>
      <c r="FW39" s="17">
        <f t="shared" si="51"/>
        <v>5.0784296732819138E-2</v>
      </c>
      <c r="FX39" s="17">
        <f t="shared" si="52"/>
        <v>0.38556200710633504</v>
      </c>
      <c r="FY39" s="18">
        <v>586</v>
      </c>
      <c r="FZ39" s="25">
        <v>22931</v>
      </c>
      <c r="GA39" s="25">
        <v>3526</v>
      </c>
      <c r="GB39" s="25">
        <v>8482</v>
      </c>
      <c r="GC39" s="25">
        <v>4800</v>
      </c>
      <c r="GD39" s="25">
        <v>3474</v>
      </c>
      <c r="GE39" s="18">
        <v>169</v>
      </c>
      <c r="GF39" s="25">
        <v>2203</v>
      </c>
      <c r="GG39" s="18">
        <v>206</v>
      </c>
      <c r="GH39" s="18">
        <v>27</v>
      </c>
      <c r="GI39" s="18">
        <v>44</v>
      </c>
      <c r="GJ39" s="10">
        <f t="shared" si="53"/>
        <v>3526</v>
      </c>
      <c r="GK39" s="10">
        <f t="shared" si="182"/>
        <v>19405</v>
      </c>
      <c r="GL39" s="10">
        <f t="shared" si="183"/>
        <v>10923</v>
      </c>
      <c r="GM39" s="10">
        <f t="shared" si="56"/>
        <v>12008</v>
      </c>
      <c r="GN39" s="10">
        <f t="shared" si="184"/>
        <v>6123</v>
      </c>
      <c r="GO39" s="17">
        <f t="shared" si="58"/>
        <v>0.15376564476036805</v>
      </c>
      <c r="GP39" s="17">
        <f t="shared" si="185"/>
        <v>0.84623435523963197</v>
      </c>
      <c r="GQ39" s="17">
        <f t="shared" si="186"/>
        <v>0.47634206968732284</v>
      </c>
      <c r="GR39" s="17">
        <f t="shared" si="187"/>
        <v>0.26701844664428065</v>
      </c>
      <c r="GS39" s="17">
        <f t="shared" si="62"/>
        <v>0.66128821246347735</v>
      </c>
      <c r="GT39" s="25">
        <v>10427</v>
      </c>
      <c r="GU39" s="25">
        <v>1088</v>
      </c>
      <c r="GV39" s="25">
        <v>3770</v>
      </c>
      <c r="GW39" s="25">
        <v>2500</v>
      </c>
      <c r="GX39" s="25">
        <v>1664</v>
      </c>
      <c r="GY39" s="18">
        <v>89</v>
      </c>
      <c r="GZ39" s="25">
        <v>1139</v>
      </c>
      <c r="HA39" s="18">
        <v>129</v>
      </c>
      <c r="HB39" s="18">
        <v>15</v>
      </c>
      <c r="HC39" s="18">
        <v>33</v>
      </c>
      <c r="HD39" s="23">
        <f t="shared" si="63"/>
        <v>0.10434449026565647</v>
      </c>
      <c r="HE39" s="23">
        <f t="shared" si="64"/>
        <v>0.89565550973434349</v>
      </c>
      <c r="HF39" s="23">
        <f t="shared" si="65"/>
        <v>0.53409417857485375</v>
      </c>
      <c r="HG39" s="23">
        <f t="shared" si="66"/>
        <v>0.29433202263354752</v>
      </c>
      <c r="HH39" s="25">
        <v>12504</v>
      </c>
      <c r="HI39" s="25">
        <v>2438</v>
      </c>
      <c r="HJ39" s="25">
        <v>4712</v>
      </c>
      <c r="HK39" s="25">
        <v>2300</v>
      </c>
      <c r="HL39" s="25">
        <v>1810</v>
      </c>
      <c r="HM39" s="18">
        <v>80</v>
      </c>
      <c r="HN39" s="25">
        <v>1064</v>
      </c>
      <c r="HO39" s="18">
        <v>77</v>
      </c>
      <c r="HP39" s="18">
        <v>12</v>
      </c>
      <c r="HQ39" s="18">
        <v>11</v>
      </c>
      <c r="HR39" s="23">
        <f t="shared" si="67"/>
        <v>0.19497760716570697</v>
      </c>
      <c r="HS39" s="23">
        <f t="shared" si="68"/>
        <v>0.805022392834293</v>
      </c>
      <c r="HT39" s="80">
        <f t="shared" si="69"/>
        <v>0.42818298144593731</v>
      </c>
      <c r="HU39" s="27">
        <v>37054</v>
      </c>
      <c r="HV39" s="25">
        <v>3158</v>
      </c>
      <c r="HW39" s="18">
        <v>2211</v>
      </c>
      <c r="HX39" s="18">
        <v>259</v>
      </c>
      <c r="HY39" s="25">
        <v>5325</v>
      </c>
      <c r="HZ39" s="25">
        <v>4117</v>
      </c>
      <c r="IA39" s="18">
        <v>935</v>
      </c>
      <c r="IB39" s="18">
        <v>385</v>
      </c>
      <c r="IC39" s="25">
        <v>8534</v>
      </c>
      <c r="ID39" s="25">
        <v>8050</v>
      </c>
      <c r="IE39" s="25">
        <v>2145</v>
      </c>
      <c r="IF39" s="18">
        <v>692</v>
      </c>
      <c r="IG39" s="18">
        <v>1243</v>
      </c>
      <c r="IH39" s="17">
        <f t="shared" si="70"/>
        <v>0.32835861175581582</v>
      </c>
      <c r="II39" s="17">
        <f t="shared" si="71"/>
        <v>0.1111081124844821</v>
      </c>
      <c r="IJ39" s="30">
        <f t="shared" si="72"/>
        <v>9.0002428953121214</v>
      </c>
      <c r="IK39" s="17">
        <f t="shared" si="176"/>
        <v>0.12303223421555604</v>
      </c>
      <c r="IL39" s="25">
        <v>17345</v>
      </c>
      <c r="IM39" s="25">
        <v>1765</v>
      </c>
      <c r="IN39" s="18">
        <v>1822</v>
      </c>
      <c r="IO39" s="18">
        <v>169</v>
      </c>
      <c r="IP39" s="25">
        <v>3869</v>
      </c>
      <c r="IQ39" s="25">
        <v>2103</v>
      </c>
      <c r="IR39" s="18">
        <v>526</v>
      </c>
      <c r="IS39" s="18">
        <v>266</v>
      </c>
      <c r="IT39" s="25">
        <v>4128</v>
      </c>
      <c r="IU39" s="25">
        <v>466</v>
      </c>
      <c r="IV39" s="25">
        <v>1046</v>
      </c>
      <c r="IW39" s="18">
        <v>333</v>
      </c>
      <c r="IX39" s="18">
        <v>852</v>
      </c>
      <c r="IY39" s="17">
        <f t="shared" si="73"/>
        <v>0.59117901412510809</v>
      </c>
      <c r="IZ39" s="25">
        <v>19709</v>
      </c>
      <c r="JA39" s="25">
        <v>1393</v>
      </c>
      <c r="JB39" s="18">
        <v>389</v>
      </c>
      <c r="JC39" s="18">
        <v>90</v>
      </c>
      <c r="JD39" s="25">
        <v>1456</v>
      </c>
      <c r="JE39" s="25">
        <v>2014</v>
      </c>
      <c r="JF39" s="18">
        <v>409</v>
      </c>
      <c r="JG39" s="18">
        <v>119</v>
      </c>
      <c r="JH39" s="25">
        <v>4406</v>
      </c>
      <c r="JI39" s="25">
        <v>7584</v>
      </c>
      <c r="JJ39" s="25">
        <v>1099</v>
      </c>
      <c r="JK39" s="18">
        <v>359</v>
      </c>
      <c r="JL39" s="18">
        <v>391</v>
      </c>
      <c r="JM39" s="80">
        <f t="shared" si="74"/>
        <v>0.29179562636359024</v>
      </c>
      <c r="JN39" s="27">
        <v>37054</v>
      </c>
      <c r="JO39" s="25">
        <v>29136</v>
      </c>
      <c r="JP39" s="18">
        <v>15</v>
      </c>
      <c r="JQ39" s="18">
        <v>12</v>
      </c>
      <c r="JR39" s="18">
        <v>64</v>
      </c>
      <c r="JS39" s="18">
        <v>33</v>
      </c>
      <c r="JT39" s="18">
        <v>108</v>
      </c>
      <c r="JU39" s="18">
        <v>2</v>
      </c>
      <c r="JV39" s="18">
        <v>24</v>
      </c>
      <c r="JW39" s="25">
        <v>7660</v>
      </c>
      <c r="JX39" s="17">
        <f t="shared" si="75"/>
        <v>0.20672531980352998</v>
      </c>
      <c r="JY39" s="17">
        <f t="shared" si="76"/>
        <v>0.79327468019647007</v>
      </c>
      <c r="JZ39" s="25">
        <v>19968</v>
      </c>
      <c r="KA39" s="25">
        <v>16410</v>
      </c>
      <c r="KB39" s="18">
        <v>11</v>
      </c>
      <c r="KC39" s="18">
        <v>5</v>
      </c>
      <c r="KD39" s="18">
        <v>13</v>
      </c>
      <c r="KE39" s="18">
        <v>31</v>
      </c>
      <c r="KF39" s="18">
        <v>21</v>
      </c>
      <c r="KG39" s="18">
        <v>1</v>
      </c>
      <c r="KH39" s="18">
        <v>17</v>
      </c>
      <c r="KI39" s="25">
        <v>3459</v>
      </c>
      <c r="KJ39" s="17">
        <f t="shared" si="77"/>
        <v>0.17322716346153846</v>
      </c>
      <c r="KK39" s="25">
        <v>17086</v>
      </c>
      <c r="KL39" s="25">
        <v>12726</v>
      </c>
      <c r="KM39" s="18">
        <v>4</v>
      </c>
      <c r="KN39" s="18">
        <v>7</v>
      </c>
      <c r="KO39" s="18">
        <v>51</v>
      </c>
      <c r="KP39" s="18">
        <v>2</v>
      </c>
      <c r="KQ39" s="18">
        <v>87</v>
      </c>
      <c r="KR39" s="18">
        <v>1</v>
      </c>
      <c r="KS39" s="18">
        <v>7</v>
      </c>
      <c r="KT39" s="25">
        <v>4201</v>
      </c>
      <c r="KU39" s="69">
        <f t="shared" si="190"/>
        <v>0.24587381481915019</v>
      </c>
      <c r="KV39" s="27">
        <v>48352</v>
      </c>
      <c r="KW39" s="25">
        <v>45221</v>
      </c>
      <c r="KX39" s="25">
        <v>3131</v>
      </c>
      <c r="KY39" s="59">
        <v>6.475430178689609E-2</v>
      </c>
      <c r="KZ39" s="18">
        <v>1571</v>
      </c>
      <c r="LA39" s="18">
        <v>1471</v>
      </c>
      <c r="LB39" s="18">
        <v>1452</v>
      </c>
      <c r="LC39" s="25">
        <v>2095</v>
      </c>
      <c r="LD39" s="25">
        <v>23022</v>
      </c>
      <c r="LE39" s="25">
        <v>21604</v>
      </c>
      <c r="LF39" s="25">
        <v>1418</v>
      </c>
      <c r="LG39" s="59">
        <v>6.1593258622187473E-2</v>
      </c>
      <c r="LH39" s="25">
        <v>25330</v>
      </c>
      <c r="LI39" s="25">
        <v>23617</v>
      </c>
      <c r="LJ39" s="25">
        <v>1713</v>
      </c>
      <c r="LK39" s="35">
        <v>6.7627319384129497E-2</v>
      </c>
      <c r="LL39" s="27">
        <v>9917</v>
      </c>
      <c r="LM39" s="18">
        <v>38</v>
      </c>
      <c r="LN39" s="25">
        <v>9620</v>
      </c>
      <c r="LO39" s="18">
        <v>184</v>
      </c>
      <c r="LP39" s="18">
        <v>11</v>
      </c>
      <c r="LQ39" s="18">
        <v>31</v>
      </c>
      <c r="LR39" s="18">
        <v>33</v>
      </c>
      <c r="LS39" s="23">
        <f t="shared" si="79"/>
        <v>3.3276192396894224E-3</v>
      </c>
      <c r="LT39" s="23">
        <f t="shared" si="80"/>
        <v>0.99667238076031062</v>
      </c>
      <c r="LU39" s="17">
        <f t="shared" si="81"/>
        <v>0.97388323081577088</v>
      </c>
      <c r="LV39" s="25">
        <v>9917</v>
      </c>
      <c r="LW39" s="25">
        <v>8777</v>
      </c>
      <c r="LX39" s="18">
        <v>67</v>
      </c>
      <c r="LY39" s="18">
        <v>139</v>
      </c>
      <c r="LZ39" s="18">
        <v>301</v>
      </c>
      <c r="MA39" s="18">
        <v>166</v>
      </c>
      <c r="MB39" s="18">
        <v>289</v>
      </c>
      <c r="MC39" s="18">
        <v>7</v>
      </c>
      <c r="MD39" s="18">
        <v>137</v>
      </c>
      <c r="ME39" s="18">
        <v>20</v>
      </c>
      <c r="MF39" s="18">
        <v>14</v>
      </c>
      <c r="MG39" s="17">
        <f t="shared" si="82"/>
        <v>4.6586669355651908E-2</v>
      </c>
      <c r="MH39" s="17">
        <f t="shared" si="83"/>
        <v>0.91963295351416763</v>
      </c>
      <c r="MI39" s="25">
        <v>9917</v>
      </c>
      <c r="MJ39" s="25">
        <v>8897</v>
      </c>
      <c r="MK39" s="18">
        <v>67</v>
      </c>
      <c r="ML39" s="18">
        <v>136</v>
      </c>
      <c r="MM39" s="18">
        <v>302</v>
      </c>
      <c r="MN39" s="18">
        <v>172</v>
      </c>
      <c r="MO39" s="18">
        <v>290</v>
      </c>
      <c r="MP39" s="18">
        <v>7</v>
      </c>
      <c r="MQ39" s="18">
        <v>11</v>
      </c>
      <c r="MR39" s="18">
        <v>20</v>
      </c>
      <c r="MS39" s="18">
        <v>15</v>
      </c>
      <c r="MT39" s="17">
        <f t="shared" si="84"/>
        <v>0.91943127962085303</v>
      </c>
      <c r="MU39" s="69">
        <f t="shared" si="85"/>
        <v>0.9467580921649692</v>
      </c>
      <c r="MV39" s="27">
        <v>9917</v>
      </c>
      <c r="MW39" s="25">
        <v>1781</v>
      </c>
      <c r="MX39" s="18">
        <v>63</v>
      </c>
      <c r="MY39" s="25">
        <v>2187</v>
      </c>
      <c r="MZ39" s="18">
        <v>387</v>
      </c>
      <c r="NA39" s="25">
        <v>2287</v>
      </c>
      <c r="NB39" s="25">
        <v>1848</v>
      </c>
      <c r="NC39" s="25">
        <v>1055</v>
      </c>
      <c r="ND39" s="18">
        <v>309</v>
      </c>
      <c r="NE39" s="17">
        <f t="shared" si="86"/>
        <v>0.17959060199657154</v>
      </c>
      <c r="NF39" s="10">
        <f t="shared" si="87"/>
        <v>8370.7000000000007</v>
      </c>
      <c r="NG39" s="17">
        <f t="shared" si="88"/>
        <v>0.51658767772511849</v>
      </c>
      <c r="NH39" s="25">
        <v>9917</v>
      </c>
      <c r="NI39" s="18">
        <v>118</v>
      </c>
      <c r="NJ39" s="18">
        <v>9</v>
      </c>
      <c r="NK39" s="18">
        <v>1</v>
      </c>
      <c r="NL39" s="18">
        <v>42</v>
      </c>
      <c r="NM39" s="25">
        <v>8257</v>
      </c>
      <c r="NN39" s="25">
        <v>1460</v>
      </c>
      <c r="NO39" s="18">
        <v>10</v>
      </c>
      <c r="NP39" s="18">
        <v>1</v>
      </c>
      <c r="NQ39" s="32">
        <v>19</v>
      </c>
      <c r="NR39" s="27">
        <v>9917</v>
      </c>
      <c r="NS39" s="37">
        <f t="shared" si="89"/>
        <v>1.4125239487748311</v>
      </c>
      <c r="NT39" s="37">
        <f t="shared" si="90"/>
        <v>0.38115069133655927</v>
      </c>
      <c r="NU39" s="37">
        <f t="shared" si="91"/>
        <v>0.70795259851513415</v>
      </c>
      <c r="NV39" s="17">
        <f t="shared" si="92"/>
        <v>0.14375772153521602</v>
      </c>
      <c r="NW39" s="10">
        <f t="shared" si="93"/>
        <v>4859</v>
      </c>
      <c r="NX39" s="17">
        <f t="shared" si="94"/>
        <v>0.48996672380760309</v>
      </c>
      <c r="NY39" s="19">
        <f t="shared" si="95"/>
        <v>8.7566905152372546E-2</v>
      </c>
      <c r="NZ39" s="25">
        <v>1827</v>
      </c>
      <c r="OA39" s="25">
        <v>5058</v>
      </c>
      <c r="OB39" s="25">
        <v>1378</v>
      </c>
      <c r="OC39" s="25">
        <v>4889</v>
      </c>
      <c r="OD39" s="18">
        <v>482</v>
      </c>
      <c r="OE39" s="18">
        <v>374</v>
      </c>
      <c r="OF39" s="17">
        <f t="shared" si="96"/>
        <v>0.49299183220732073</v>
      </c>
      <c r="OG39" s="17">
        <f t="shared" si="97"/>
        <v>0.18422910154280528</v>
      </c>
      <c r="OH39" s="17">
        <f t="shared" si="98"/>
        <v>0.51003327619239691</v>
      </c>
      <c r="OI39" s="69">
        <f t="shared" si="99"/>
        <v>4.8603408288797015E-2</v>
      </c>
      <c r="OJ39" s="27">
        <v>9917</v>
      </c>
      <c r="OK39" s="18">
        <v>148</v>
      </c>
      <c r="OL39" s="25">
        <v>4459</v>
      </c>
      <c r="OM39" s="18">
        <v>223</v>
      </c>
      <c r="ON39" s="18">
        <v>41</v>
      </c>
      <c r="OO39" s="18">
        <v>5</v>
      </c>
      <c r="OP39" s="18">
        <v>9</v>
      </c>
      <c r="OQ39" s="25">
        <v>1369</v>
      </c>
      <c r="OR39" s="69">
        <f t="shared" si="100"/>
        <v>0.46959766058283753</v>
      </c>
      <c r="OS39" s="85">
        <v>11917</v>
      </c>
      <c r="OT39" s="22">
        <v>11865</v>
      </c>
      <c r="OU39" s="38">
        <f t="shared" si="191"/>
        <v>0.55091238334029813</v>
      </c>
      <c r="OV39" s="39">
        <v>0.44292793931731983</v>
      </c>
      <c r="OW39" s="22">
        <v>525534</v>
      </c>
      <c r="OX39" s="36">
        <f t="shared" si="192"/>
        <v>21503800.212000001</v>
      </c>
      <c r="OY39" s="36">
        <f t="shared" si="193"/>
        <v>803905.73455009004</v>
      </c>
      <c r="OZ39" s="22">
        <v>8408</v>
      </c>
      <c r="PA39" s="22">
        <v>8222</v>
      </c>
      <c r="PB39" s="38">
        <f t="shared" si="194"/>
        <v>0.38176161953846866</v>
      </c>
      <c r="PC39" s="39">
        <v>0.30199951350036491</v>
      </c>
      <c r="PD39" s="22">
        <v>248304</v>
      </c>
      <c r="PE39" s="40">
        <f t="shared" si="105"/>
        <v>10160103.072000001</v>
      </c>
      <c r="PF39" s="36">
        <f t="shared" si="106"/>
        <v>2525443.8396633011</v>
      </c>
      <c r="PG39" s="22">
        <v>334</v>
      </c>
      <c r="PH39" s="22">
        <v>334</v>
      </c>
      <c r="PI39" s="38">
        <f t="shared" si="195"/>
        <v>1.5508195198959929E-2</v>
      </c>
      <c r="PJ39" s="39">
        <v>8.2485029940119747E-2</v>
      </c>
      <c r="PK39" s="22">
        <v>2755</v>
      </c>
      <c r="PL39" s="41">
        <f t="shared" si="108"/>
        <v>112729.09</v>
      </c>
      <c r="PM39" s="36">
        <f t="shared" si="109"/>
        <v>27303.37306003521</v>
      </c>
      <c r="PN39" s="22">
        <v>120</v>
      </c>
      <c r="PO39" s="22">
        <v>120</v>
      </c>
      <c r="PP39" s="38">
        <f t="shared" si="196"/>
        <v>5.5718066583089563E-3</v>
      </c>
      <c r="PQ39" s="39">
        <v>0.39483333333333337</v>
      </c>
      <c r="PR39" s="22">
        <v>4738</v>
      </c>
      <c r="PS39" s="41">
        <f t="shared" si="111"/>
        <v>193869.484</v>
      </c>
      <c r="PT39" s="36">
        <f t="shared" si="112"/>
        <v>15734.2020598531</v>
      </c>
      <c r="PU39" s="22">
        <v>706</v>
      </c>
      <c r="PV39" s="22">
        <v>706</v>
      </c>
      <c r="PW39" s="38">
        <f t="shared" si="197"/>
        <v>3.2780795839717693E-2</v>
      </c>
      <c r="PX39" s="39">
        <v>0.23447592067988668</v>
      </c>
      <c r="PY39" s="22">
        <v>16554</v>
      </c>
      <c r="PZ39" s="36">
        <f t="shared" si="114"/>
        <v>107712.10618967646</v>
      </c>
      <c r="QA39" s="22"/>
      <c r="QB39" s="22"/>
      <c r="QC39" s="39">
        <v>0</v>
      </c>
      <c r="QD39" s="22"/>
      <c r="QE39" s="22">
        <f t="shared" si="115"/>
        <v>0</v>
      </c>
      <c r="QF39" s="22"/>
      <c r="QG39" s="22">
        <v>87</v>
      </c>
      <c r="QH39" s="22">
        <v>87</v>
      </c>
      <c r="QI39" s="38">
        <f t="shared" si="198"/>
        <v>4.039559827273994E-3</v>
      </c>
      <c r="QJ39" s="39">
        <v>9.6436781609195402E-2</v>
      </c>
      <c r="QK39" s="22">
        <v>839</v>
      </c>
      <c r="QL39" s="42">
        <f t="shared" si="117"/>
        <v>24.02433103448276</v>
      </c>
      <c r="QM39" s="22">
        <f t="shared" si="199"/>
        <v>203</v>
      </c>
      <c r="QN39" s="22"/>
      <c r="QO39" s="22"/>
      <c r="QP39" s="38">
        <f t="shared" si="200"/>
        <v>0</v>
      </c>
      <c r="QQ39" s="39">
        <v>0</v>
      </c>
      <c r="QR39" s="22"/>
      <c r="QS39" s="36">
        <f t="shared" si="120"/>
        <v>0</v>
      </c>
      <c r="QT39" s="22">
        <v>203</v>
      </c>
      <c r="QU39" s="22">
        <v>203</v>
      </c>
      <c r="QV39" s="38">
        <f t="shared" si="201"/>
        <v>9.4256395969726514E-3</v>
      </c>
      <c r="QW39" s="39">
        <v>0.14108374384236455</v>
      </c>
      <c r="QX39" s="22">
        <v>2864</v>
      </c>
      <c r="QY39" s="36">
        <f t="shared" si="122"/>
        <v>47729.912385423202</v>
      </c>
      <c r="QZ39" s="22"/>
      <c r="RA39" s="22"/>
      <c r="RB39" s="38">
        <f t="shared" si="202"/>
        <v>0</v>
      </c>
      <c r="RC39" s="39">
        <v>0</v>
      </c>
      <c r="RD39" s="22"/>
      <c r="RE39" s="36">
        <f t="shared" si="124"/>
        <v>0</v>
      </c>
      <c r="RF39" s="10">
        <f t="shared" si="203"/>
        <v>21775</v>
      </c>
      <c r="RG39" s="10">
        <f t="shared" si="204"/>
        <v>21537</v>
      </c>
      <c r="RH39" s="17">
        <f t="shared" si="205"/>
        <v>2.7699858394650636E-2</v>
      </c>
      <c r="RI39" s="17">
        <f t="shared" si="206"/>
        <v>6.328518053069635E-4</v>
      </c>
      <c r="RJ39" s="17">
        <f t="shared" si="207"/>
        <v>0.22787391956063402</v>
      </c>
      <c r="RK39" s="17">
        <f t="shared" si="208"/>
        <v>0.71585854117137959</v>
      </c>
      <c r="RL39" s="17">
        <f t="shared" si="209"/>
        <v>4.4599934301306141E-3</v>
      </c>
      <c r="RM39" s="17">
        <f t="shared" si="210"/>
        <v>3.0531912843375118E-2</v>
      </c>
      <c r="RN39" s="17">
        <f t="shared" si="211"/>
        <v>0</v>
      </c>
      <c r="RO39" s="17">
        <f t="shared" si="212"/>
        <v>1.352944972041911E-2</v>
      </c>
      <c r="RP39" s="17">
        <f t="shared" si="213"/>
        <v>0</v>
      </c>
      <c r="RQ39" s="17">
        <f t="shared" si="214"/>
        <v>6.8099010149661515E-6</v>
      </c>
      <c r="RR39" s="36">
        <f t="shared" si="215"/>
        <v>3527853.1922394135</v>
      </c>
      <c r="RS39" s="36">
        <f t="shared" si="216"/>
        <v>72.961887662132142</v>
      </c>
      <c r="RT39" s="10">
        <f t="shared" si="217"/>
        <v>238</v>
      </c>
      <c r="RU39" s="17">
        <f t="shared" si="218"/>
        <v>1.0929965556831229E-2</v>
      </c>
      <c r="RV39" s="37">
        <f t="shared" si="219"/>
        <v>2.22052812858783</v>
      </c>
      <c r="RW39" s="36">
        <f t="shared" si="220"/>
        <v>0.44542107875579084</v>
      </c>
      <c r="RX39" s="85">
        <v>1.9692259999999999</v>
      </c>
      <c r="RY39" s="93">
        <v>273</v>
      </c>
      <c r="RZ39" s="43" t="b">
        <v>0</v>
      </c>
      <c r="SA39" s="18" t="b">
        <v>0</v>
      </c>
      <c r="SB39" s="18" t="b">
        <v>0</v>
      </c>
      <c r="SC39" s="18" t="b">
        <v>0</v>
      </c>
      <c r="SD39" s="18" t="b">
        <v>0</v>
      </c>
      <c r="SE39" s="32" t="b">
        <v>1</v>
      </c>
      <c r="SF39" s="43" t="b">
        <v>0</v>
      </c>
      <c r="SG39" s="18" t="b">
        <v>0</v>
      </c>
      <c r="SH39" s="18"/>
      <c r="SI39" s="18"/>
      <c r="SJ39" s="18"/>
      <c r="SK39" s="18"/>
      <c r="SL39" s="18"/>
      <c r="SM39" s="18"/>
      <c r="SN39" s="18"/>
      <c r="SO39" s="18"/>
      <c r="SP39" s="18"/>
      <c r="SQ39" s="17">
        <f t="shared" si="143"/>
        <v>0</v>
      </c>
      <c r="SR39" s="17">
        <f t="shared" si="144"/>
        <v>0</v>
      </c>
      <c r="SS39" s="17">
        <f t="shared" si="145"/>
        <v>0</v>
      </c>
      <c r="ST39" s="17">
        <f t="shared" si="146"/>
        <v>0</v>
      </c>
      <c r="SU39" s="17">
        <f t="shared" si="147"/>
        <v>0</v>
      </c>
      <c r="SV39" s="17">
        <f t="shared" si="181"/>
        <v>0</v>
      </c>
      <c r="SW39" s="17">
        <f t="shared" si="149"/>
        <v>0</v>
      </c>
      <c r="SX39" s="17">
        <f t="shared" si="150"/>
        <v>0</v>
      </c>
      <c r="SY39" s="17">
        <f t="shared" si="151"/>
        <v>0</v>
      </c>
      <c r="SZ39" s="17">
        <f t="shared" si="152"/>
        <v>0</v>
      </c>
      <c r="TA39" s="17">
        <f t="shared" si="153"/>
        <v>0</v>
      </c>
      <c r="TB39" s="24">
        <f t="shared" si="154"/>
        <v>620</v>
      </c>
      <c r="TC39" s="69">
        <f t="shared" si="155"/>
        <v>1</v>
      </c>
      <c r="TD39" s="17">
        <f t="shared" si="177"/>
        <v>2.6014568158168575E-6</v>
      </c>
      <c r="TE39" s="95">
        <v>363</v>
      </c>
      <c r="TF39" s="71">
        <v>1</v>
      </c>
      <c r="TG39" s="71">
        <v>11</v>
      </c>
      <c r="TH39" s="71">
        <v>2</v>
      </c>
      <c r="TI39" s="71"/>
      <c r="TJ39" s="71">
        <v>3</v>
      </c>
      <c r="TK39" s="71">
        <v>120</v>
      </c>
      <c r="TL39" s="71"/>
      <c r="TM39" s="71">
        <v>117</v>
      </c>
      <c r="TN39" s="71"/>
      <c r="TO39" s="71">
        <v>1</v>
      </c>
      <c r="TP39" s="71"/>
      <c r="TQ39" s="71">
        <v>64</v>
      </c>
      <c r="TR39" s="72">
        <v>101</v>
      </c>
      <c r="TS39" s="72"/>
      <c r="TT39" s="72"/>
      <c r="TU39" s="72">
        <v>3</v>
      </c>
      <c r="TV39" s="72">
        <v>3</v>
      </c>
      <c r="TW39" s="72"/>
      <c r="TX39" s="72">
        <v>2</v>
      </c>
      <c r="TY39" s="72">
        <v>6</v>
      </c>
      <c r="TZ39" s="72">
        <v>84</v>
      </c>
      <c r="UA39" s="72"/>
      <c r="UB39" s="72">
        <v>41</v>
      </c>
      <c r="UC39" s="72"/>
      <c r="UD39" s="72"/>
      <c r="UE39" s="72">
        <v>3</v>
      </c>
      <c r="UF39" s="72"/>
      <c r="UG39" s="72">
        <v>3</v>
      </c>
      <c r="UH39" s="72"/>
      <c r="UI39" s="72">
        <v>1</v>
      </c>
      <c r="UJ39" s="73">
        <v>36</v>
      </c>
      <c r="UK39" s="73"/>
      <c r="UL39" s="73"/>
      <c r="UM39" s="73">
        <v>3</v>
      </c>
      <c r="UN39" s="73">
        <v>3</v>
      </c>
      <c r="UO39" s="73"/>
      <c r="UP39" s="73"/>
      <c r="UQ39" s="73">
        <v>5</v>
      </c>
      <c r="UR39" s="73">
        <v>81</v>
      </c>
      <c r="US39" s="73">
        <v>11</v>
      </c>
      <c r="UT39" s="73"/>
      <c r="UU39" s="73"/>
      <c r="UV39" s="73">
        <v>3</v>
      </c>
      <c r="UW39" s="73">
        <v>2</v>
      </c>
      <c r="UX39" s="73"/>
      <c r="UY39" s="73">
        <v>4</v>
      </c>
      <c r="UZ39" s="73"/>
      <c r="VA39" s="73">
        <v>1</v>
      </c>
      <c r="VB39" s="73">
        <v>46</v>
      </c>
      <c r="VC39" s="73"/>
      <c r="VD39" s="73"/>
      <c r="VE39" s="73">
        <v>4</v>
      </c>
      <c r="VF39" s="73">
        <v>3</v>
      </c>
      <c r="VG39" s="73"/>
      <c r="VH39" s="73">
        <v>5</v>
      </c>
      <c r="VI39" s="73">
        <v>5</v>
      </c>
      <c r="VJ39" s="73">
        <v>80</v>
      </c>
      <c r="VK39" s="73">
        <v>35</v>
      </c>
      <c r="VL39" s="73"/>
      <c r="VM39" s="73"/>
      <c r="VN39" s="73">
        <v>2</v>
      </c>
      <c r="VO39" s="73">
        <v>2</v>
      </c>
      <c r="VP39" s="73">
        <v>7</v>
      </c>
      <c r="VQ39" s="73"/>
      <c r="VR39" s="73"/>
      <c r="VS39" s="73">
        <v>74</v>
      </c>
      <c r="VT39" s="73">
        <v>1</v>
      </c>
      <c r="VU39" s="73"/>
      <c r="VV39" s="73"/>
      <c r="VW39" s="73">
        <v>6</v>
      </c>
      <c r="VX39" s="73"/>
      <c r="VY39" s="73">
        <v>35</v>
      </c>
      <c r="VZ39" s="73"/>
      <c r="WA39" s="73">
        <v>78</v>
      </c>
      <c r="WB39" s="73"/>
      <c r="WC39" s="73">
        <v>40</v>
      </c>
      <c r="WD39" s="73"/>
      <c r="WE39" s="73">
        <v>10</v>
      </c>
      <c r="WF39" s="73">
        <v>13</v>
      </c>
      <c r="WG39" s="73"/>
      <c r="WH39" s="73">
        <v>1</v>
      </c>
      <c r="WI39" s="73"/>
      <c r="WJ39" s="73">
        <v>6</v>
      </c>
      <c r="WK39" s="73">
        <v>1</v>
      </c>
      <c r="WL39" s="73"/>
      <c r="WM39" s="73"/>
      <c r="WN39" s="73"/>
      <c r="WO39" s="22">
        <f t="shared" si="156"/>
        <v>620</v>
      </c>
      <c r="WP39" s="22">
        <f t="shared" si="157"/>
        <v>0</v>
      </c>
      <c r="WQ39" s="22">
        <f t="shared" si="158"/>
        <v>1</v>
      </c>
      <c r="WR39" s="22">
        <f t="shared" si="159"/>
        <v>21</v>
      </c>
      <c r="WS39" s="22">
        <f t="shared" si="160"/>
        <v>17</v>
      </c>
      <c r="WT39" s="22">
        <f t="shared" si="161"/>
        <v>0</v>
      </c>
      <c r="WU39" s="22">
        <f t="shared" si="162"/>
        <v>45</v>
      </c>
      <c r="WV39" s="22">
        <f t="shared" si="163"/>
        <v>16</v>
      </c>
      <c r="WW39" s="22">
        <f t="shared" si="164"/>
        <v>443</v>
      </c>
      <c r="WX39" s="22">
        <f t="shared" si="165"/>
        <v>0</v>
      </c>
      <c r="WY39" s="22">
        <f t="shared" si="166"/>
        <v>244</v>
      </c>
      <c r="WZ39" s="22">
        <f t="shared" si="167"/>
        <v>0</v>
      </c>
      <c r="XA39" s="22">
        <f t="shared" si="168"/>
        <v>0</v>
      </c>
      <c r="XB39" s="22">
        <f t="shared" si="169"/>
        <v>21</v>
      </c>
      <c r="XC39" s="22">
        <f t="shared" si="170"/>
        <v>4</v>
      </c>
      <c r="XD39" s="22">
        <f t="shared" si="171"/>
        <v>0</v>
      </c>
      <c r="XE39" s="22">
        <f t="shared" si="172"/>
        <v>21</v>
      </c>
      <c r="XF39" s="22">
        <f t="shared" si="173"/>
        <v>1</v>
      </c>
      <c r="XG39" s="93">
        <f t="shared" si="174"/>
        <v>66</v>
      </c>
    </row>
    <row r="40" spans="1:631" ht="17.100000000000001" customHeight="1" x14ac:dyDescent="0.2">
      <c r="A40" s="101"/>
      <c r="B40" s="27" t="s">
        <v>87</v>
      </c>
      <c r="C40" s="535" t="s">
        <v>88</v>
      </c>
      <c r="D40" s="25" t="s">
        <v>89</v>
      </c>
      <c r="E40" s="535" t="s">
        <v>90</v>
      </c>
      <c r="F40" s="25" t="s">
        <v>92</v>
      </c>
      <c r="G40" s="535" t="s">
        <v>93</v>
      </c>
      <c r="H40" s="25">
        <v>37</v>
      </c>
      <c r="I40" s="28">
        <v>3</v>
      </c>
      <c r="J40" s="17">
        <f t="shared" si="0"/>
        <v>0.92762216315681867</v>
      </c>
      <c r="K40" s="17">
        <f t="shared" si="1"/>
        <v>0.46013085258638314</v>
      </c>
      <c r="L40" s="17">
        <f t="shared" si="2"/>
        <v>1</v>
      </c>
      <c r="M40" s="17">
        <f t="shared" si="3"/>
        <v>5.4008757380856573E-2</v>
      </c>
      <c r="N40" s="17">
        <f t="shared" si="4"/>
        <v>0.41191673974246551</v>
      </c>
      <c r="O40" s="17">
        <f t="shared" si="5"/>
        <v>0.2486199141279902</v>
      </c>
      <c r="P40" s="17">
        <f t="shared" si="6"/>
        <v>0.78409869773817686</v>
      </c>
      <c r="Q40" s="17">
        <f t="shared" si="7"/>
        <v>0.26666180545428031</v>
      </c>
      <c r="R40" s="69">
        <f t="shared" si="8"/>
        <v>0.80789721090567224</v>
      </c>
      <c r="S40" s="422">
        <f t="shared" si="9"/>
        <v>0.55121734901029373</v>
      </c>
      <c r="T40" s="17">
        <f t="shared" si="175"/>
        <v>0.44878265098970627</v>
      </c>
      <c r="U40" s="10">
        <f t="shared" si="10"/>
        <v>22606.977260955464</v>
      </c>
      <c r="V40" s="32">
        <v>4</v>
      </c>
      <c r="W40" s="550">
        <f t="shared" si="11"/>
        <v>0</v>
      </c>
      <c r="X40" s="550">
        <f t="shared" si="12"/>
        <v>0.44010623789918257</v>
      </c>
      <c r="Y40" s="550">
        <f t="shared" si="13"/>
        <v>0.55989376210081743</v>
      </c>
      <c r="Z40" s="551">
        <f t="shared" si="14"/>
        <v>28204.088372066577</v>
      </c>
      <c r="AA40" s="426">
        <f t="shared" si="15"/>
        <v>0.15061341168062889</v>
      </c>
      <c r="AB40" s="59">
        <f t="shared" si="16"/>
        <v>0.84740834809343979</v>
      </c>
      <c r="AC40" s="59">
        <f t="shared" si="17"/>
        <v>0.20805833756403747</v>
      </c>
      <c r="AD40" s="59">
        <f t="shared" si="18"/>
        <v>0.41191673974246551</v>
      </c>
      <c r="AE40" s="59">
        <f t="shared" si="19"/>
        <v>0.73333819454571969</v>
      </c>
      <c r="AF40" s="59">
        <f t="shared" si="20"/>
        <v>0.12717235739112656</v>
      </c>
      <c r="AG40" s="59">
        <f t="shared" si="21"/>
        <v>1.8912287875690045E-2</v>
      </c>
      <c r="AH40" s="59">
        <f t="shared" si="22"/>
        <v>0.2486199141279902</v>
      </c>
      <c r="AI40" s="59">
        <f t="shared" si="23"/>
        <v>0.89020650173788596</v>
      </c>
      <c r="AJ40" s="59">
        <f t="shared" si="24"/>
        <v>0.96503782457575138</v>
      </c>
      <c r="AK40" s="59">
        <f t="shared" si="25"/>
        <v>0.21590130226182316</v>
      </c>
      <c r="AL40" s="35">
        <f t="shared" si="26"/>
        <v>1</v>
      </c>
      <c r="AM40" s="27">
        <v>50374</v>
      </c>
      <c r="AN40" s="25">
        <v>24379</v>
      </c>
      <c r="AO40" s="25">
        <v>25995</v>
      </c>
      <c r="AP40" s="17">
        <f t="shared" si="27"/>
        <v>9.783970878595497E-4</v>
      </c>
      <c r="AQ40" s="63">
        <v>93.783419888440093</v>
      </c>
      <c r="AR40" s="58">
        <v>3478.2177157299998</v>
      </c>
      <c r="AS40" s="24">
        <f t="shared" si="28"/>
        <v>14.482704682972276</v>
      </c>
      <c r="AT40" s="17">
        <f t="shared" si="188"/>
        <v>1.2507409500550357E-2</v>
      </c>
      <c r="AU40" s="25">
        <v>49949</v>
      </c>
      <c r="AV40" s="25">
        <v>24110</v>
      </c>
      <c r="AW40" s="25">
        <v>25839</v>
      </c>
      <c r="AX40" s="18">
        <v>425</v>
      </c>
      <c r="AY40" s="18">
        <v>269</v>
      </c>
      <c r="AZ40" s="18">
        <v>156</v>
      </c>
      <c r="BA40" s="25">
        <v>7587</v>
      </c>
      <c r="BB40" s="25">
        <v>3583</v>
      </c>
      <c r="BC40" s="25">
        <v>4004</v>
      </c>
      <c r="BD40" s="63">
        <v>89.485514485514486</v>
      </c>
      <c r="BE40" s="25">
        <v>42787</v>
      </c>
      <c r="BF40" s="25">
        <v>20796</v>
      </c>
      <c r="BG40" s="25">
        <v>21991</v>
      </c>
      <c r="BH40" s="63">
        <v>94.565958801327824</v>
      </c>
      <c r="BI40" s="17">
        <v>0.15061341168062889</v>
      </c>
      <c r="BJ40" s="25">
        <v>20114</v>
      </c>
      <c r="BK40" s="25">
        <v>27428</v>
      </c>
      <c r="BL40" s="25">
        <v>2832</v>
      </c>
      <c r="BM40" s="17">
        <v>0.83659034563220058</v>
      </c>
      <c r="BN40" s="10">
        <f t="shared" si="30"/>
        <v>8231.5979291235271</v>
      </c>
      <c r="BO40" s="29">
        <v>0.73333819454571969</v>
      </c>
      <c r="BP40" s="30">
        <f t="shared" si="31"/>
        <v>0.26666180545428031</v>
      </c>
      <c r="BQ40" s="31">
        <v>10.325215108648097</v>
      </c>
      <c r="BR40" s="25">
        <v>30260</v>
      </c>
      <c r="BS40" s="25">
        <v>7981</v>
      </c>
      <c r="BT40" s="25">
        <v>19339</v>
      </c>
      <c r="BU40" s="25">
        <v>2086</v>
      </c>
      <c r="BV40" s="18">
        <v>836</v>
      </c>
      <c r="BW40" s="18">
        <v>18</v>
      </c>
      <c r="BX40" s="25">
        <v>9782</v>
      </c>
      <c r="BY40" s="25">
        <v>8060</v>
      </c>
      <c r="BZ40" s="25">
        <v>1722</v>
      </c>
      <c r="CA40" s="59">
        <v>0.17600000000000002</v>
      </c>
      <c r="CB40" s="18">
        <v>49949</v>
      </c>
      <c r="CC40" s="18">
        <v>425</v>
      </c>
      <c r="CD40" s="17">
        <f t="shared" si="32"/>
        <v>8.5086788524294781E-3</v>
      </c>
      <c r="CE40" s="18">
        <v>489</v>
      </c>
      <c r="CF40" s="18">
        <v>852</v>
      </c>
      <c r="CG40" s="25">
        <v>1127</v>
      </c>
      <c r="CH40" s="25">
        <v>1522</v>
      </c>
      <c r="CI40" s="25">
        <v>1653</v>
      </c>
      <c r="CJ40" s="25">
        <v>1552</v>
      </c>
      <c r="CK40" s="25">
        <v>1157</v>
      </c>
      <c r="CL40" s="18">
        <v>850</v>
      </c>
      <c r="CM40" s="18">
        <v>580</v>
      </c>
      <c r="CN40" s="32">
        <v>5.0999999999999996</v>
      </c>
      <c r="CO40" s="27">
        <v>9782</v>
      </c>
      <c r="CP40" s="34">
        <f t="shared" si="33"/>
        <v>5.1496626456757308</v>
      </c>
      <c r="CQ40" s="18">
        <v>5</v>
      </c>
      <c r="CR40" s="18">
        <v>87</v>
      </c>
      <c r="CS40" s="18">
        <v>83</v>
      </c>
      <c r="CT40" s="25">
        <v>8936</v>
      </c>
      <c r="CU40" s="18">
        <v>630</v>
      </c>
      <c r="CV40" s="18">
        <v>3</v>
      </c>
      <c r="CW40" s="18">
        <v>13</v>
      </c>
      <c r="CX40" s="18">
        <v>25</v>
      </c>
      <c r="CY40" s="25">
        <v>9782</v>
      </c>
      <c r="CZ40" s="25">
        <v>8904</v>
      </c>
      <c r="DA40" s="18">
        <v>563</v>
      </c>
      <c r="DB40" s="18">
        <v>39</v>
      </c>
      <c r="DC40" s="18">
        <v>196</v>
      </c>
      <c r="DD40" s="18">
        <v>49</v>
      </c>
      <c r="DE40" s="18">
        <v>31</v>
      </c>
      <c r="DF40" s="25">
        <v>9782</v>
      </c>
      <c r="DG40" s="25">
        <v>1144</v>
      </c>
      <c r="DH40" s="18">
        <v>11</v>
      </c>
      <c r="DI40" s="18">
        <v>89</v>
      </c>
      <c r="DJ40" s="25">
        <v>8506</v>
      </c>
      <c r="DK40" s="18">
        <v>4</v>
      </c>
      <c r="DL40" s="18">
        <v>28</v>
      </c>
      <c r="DM40" s="25">
        <f t="shared" si="34"/>
        <v>5890.5</v>
      </c>
      <c r="DN40" s="17">
        <f t="shared" si="35"/>
        <v>0.86955632794929461</v>
      </c>
      <c r="DO40" s="17">
        <f t="shared" si="36"/>
        <v>4.0891433244735228E-4</v>
      </c>
      <c r="DP40" s="23">
        <f t="shared" si="37"/>
        <v>0.12717235739112656</v>
      </c>
      <c r="DQ40" s="23">
        <f t="shared" si="38"/>
        <v>0.87282764260887347</v>
      </c>
      <c r="DR40" s="25">
        <v>9782</v>
      </c>
      <c r="DS40" s="18">
        <v>17</v>
      </c>
      <c r="DT40" s="25">
        <v>1059</v>
      </c>
      <c r="DU40" s="18">
        <v>9</v>
      </c>
      <c r="DV40" s="25">
        <v>8233</v>
      </c>
      <c r="DW40" s="18">
        <v>122</v>
      </c>
      <c r="DX40" s="18">
        <v>233</v>
      </c>
      <c r="DY40" s="18">
        <v>109</v>
      </c>
      <c r="DZ40" s="17">
        <f t="shared" si="39"/>
        <v>0.95256593743610718</v>
      </c>
      <c r="EA40" s="17">
        <f t="shared" si="40"/>
        <v>4.743406256389282E-2</v>
      </c>
      <c r="EB40" s="25">
        <v>9782</v>
      </c>
      <c r="EC40" s="18">
        <v>154</v>
      </c>
      <c r="ED40" s="18">
        <v>31</v>
      </c>
      <c r="EE40" s="25">
        <v>9465</v>
      </c>
      <c r="EF40" s="17">
        <f t="shared" si="189"/>
        <v>0.96759353915354729</v>
      </c>
      <c r="EG40" s="18">
        <v>79</v>
      </c>
      <c r="EH40" s="18">
        <v>53</v>
      </c>
      <c r="EI40" s="17">
        <f t="shared" si="42"/>
        <v>1.8912287875690045E-2</v>
      </c>
      <c r="EJ40" s="17">
        <f t="shared" si="43"/>
        <v>8.0760580658352076E-3</v>
      </c>
      <c r="EK40" s="69">
        <f t="shared" si="44"/>
        <v>0.46013085258638314</v>
      </c>
      <c r="EL40" s="27">
        <v>29923</v>
      </c>
      <c r="EM40" s="25">
        <v>25357</v>
      </c>
      <c r="EN40" s="25">
        <v>4566</v>
      </c>
      <c r="EO40" s="59">
        <v>0.84740834809343979</v>
      </c>
      <c r="EP40" s="25">
        <v>13968</v>
      </c>
      <c r="EQ40" s="25">
        <v>12467</v>
      </c>
      <c r="ER40" s="25">
        <v>1501</v>
      </c>
      <c r="ES40" s="59">
        <v>0.89254009163802972</v>
      </c>
      <c r="ET40" s="25">
        <v>15955</v>
      </c>
      <c r="EU40" s="25">
        <v>12890</v>
      </c>
      <c r="EV40" s="25">
        <v>3065</v>
      </c>
      <c r="EW40" s="59">
        <v>0.80789721090567224</v>
      </c>
      <c r="EX40" s="25">
        <v>4937</v>
      </c>
      <c r="EY40" s="25">
        <v>4609</v>
      </c>
      <c r="EZ40" s="25">
        <v>328</v>
      </c>
      <c r="FA40" s="59">
        <v>0.9335628924448045</v>
      </c>
      <c r="FB40" s="25">
        <v>24986</v>
      </c>
      <c r="FC40" s="25">
        <v>20748</v>
      </c>
      <c r="FD40" s="25">
        <v>4238</v>
      </c>
      <c r="FE40" s="59">
        <v>0.83038501560874101</v>
      </c>
      <c r="FF40" s="25">
        <v>24129</v>
      </c>
      <c r="FG40" s="25">
        <v>13727</v>
      </c>
      <c r="FH40" s="25">
        <v>8167</v>
      </c>
      <c r="FI40" s="25">
        <v>2235</v>
      </c>
      <c r="FJ40" s="23">
        <f t="shared" si="45"/>
        <v>9.262712918065398E-2</v>
      </c>
      <c r="FK40" s="23">
        <f t="shared" si="46"/>
        <v>0.33847237763686849</v>
      </c>
      <c r="FL40" s="36">
        <f t="shared" si="47"/>
        <v>6.1418344519015662</v>
      </c>
      <c r="FM40" s="25">
        <v>11893</v>
      </c>
      <c r="FN40" s="25">
        <v>6960</v>
      </c>
      <c r="FO40" s="17">
        <f t="shared" si="48"/>
        <v>0.58521819557723032</v>
      </c>
      <c r="FP40" s="25">
        <v>3772</v>
      </c>
      <c r="FQ40" s="17">
        <f t="shared" si="49"/>
        <v>0.31716135541915413</v>
      </c>
      <c r="FR40" s="25">
        <v>1161</v>
      </c>
      <c r="FS40" s="17">
        <f t="shared" si="50"/>
        <v>9.7620449003615578E-2</v>
      </c>
      <c r="FT40" s="25">
        <v>12236</v>
      </c>
      <c r="FU40" s="25">
        <v>6767</v>
      </c>
      <c r="FV40" s="25">
        <v>4395</v>
      </c>
      <c r="FW40" s="17">
        <f t="shared" si="51"/>
        <v>8.7773782281791432E-2</v>
      </c>
      <c r="FX40" s="17">
        <f t="shared" si="52"/>
        <v>0.35918600849950966</v>
      </c>
      <c r="FY40" s="25">
        <v>1074</v>
      </c>
      <c r="FZ40" s="25">
        <v>21667</v>
      </c>
      <c r="GA40" s="25">
        <v>4508</v>
      </c>
      <c r="GB40" s="25">
        <v>8234</v>
      </c>
      <c r="GC40" s="25">
        <v>5123</v>
      </c>
      <c r="GD40" s="25">
        <v>2674</v>
      </c>
      <c r="GE40" s="18">
        <v>129</v>
      </c>
      <c r="GF40" s="18">
        <v>833</v>
      </c>
      <c r="GG40" s="18">
        <v>114</v>
      </c>
      <c r="GH40" s="18">
        <v>41</v>
      </c>
      <c r="GI40" s="18">
        <v>11</v>
      </c>
      <c r="GJ40" s="10">
        <f t="shared" si="53"/>
        <v>4508</v>
      </c>
      <c r="GK40" s="10">
        <f t="shared" si="182"/>
        <v>17159</v>
      </c>
      <c r="GL40" s="10">
        <f t="shared" si="183"/>
        <v>8925</v>
      </c>
      <c r="GM40" s="10">
        <f t="shared" si="56"/>
        <v>12742</v>
      </c>
      <c r="GN40" s="10">
        <f t="shared" si="184"/>
        <v>3802</v>
      </c>
      <c r="GO40" s="17">
        <f t="shared" si="58"/>
        <v>0.20805833756403747</v>
      </c>
      <c r="GP40" s="17">
        <f t="shared" si="185"/>
        <v>0.79194166243596253</v>
      </c>
      <c r="GQ40" s="17">
        <f t="shared" si="186"/>
        <v>0.41191673974246551</v>
      </c>
      <c r="GR40" s="17">
        <f t="shared" si="187"/>
        <v>0.17547422347348501</v>
      </c>
      <c r="GS40" s="17">
        <f t="shared" si="62"/>
        <v>0.60192920108921399</v>
      </c>
      <c r="GT40" s="25">
        <v>9927</v>
      </c>
      <c r="GU40" s="25">
        <v>1391</v>
      </c>
      <c r="GV40" s="25">
        <v>3723</v>
      </c>
      <c r="GW40" s="25">
        <v>2700</v>
      </c>
      <c r="GX40" s="25">
        <v>1377</v>
      </c>
      <c r="GY40" s="18">
        <v>88</v>
      </c>
      <c r="GZ40" s="18">
        <v>529</v>
      </c>
      <c r="HA40" s="18">
        <v>89</v>
      </c>
      <c r="HB40" s="18">
        <v>24</v>
      </c>
      <c r="HC40" s="18">
        <v>6</v>
      </c>
      <c r="HD40" s="23">
        <f t="shared" si="63"/>
        <v>0.14012289714918907</v>
      </c>
      <c r="HE40" s="23">
        <f t="shared" si="64"/>
        <v>0.85987710285081087</v>
      </c>
      <c r="HF40" s="23">
        <f t="shared" si="65"/>
        <v>0.48483932708774052</v>
      </c>
      <c r="HG40" s="23">
        <f t="shared" si="66"/>
        <v>0.21285383298075955</v>
      </c>
      <c r="HH40" s="25">
        <v>11740</v>
      </c>
      <c r="HI40" s="25">
        <v>3117</v>
      </c>
      <c r="HJ40" s="25">
        <v>4511</v>
      </c>
      <c r="HK40" s="25">
        <v>2423</v>
      </c>
      <c r="HL40" s="25">
        <v>1297</v>
      </c>
      <c r="HM40" s="18">
        <v>41</v>
      </c>
      <c r="HN40" s="18">
        <v>304</v>
      </c>
      <c r="HO40" s="18">
        <v>25</v>
      </c>
      <c r="HP40" s="18">
        <v>17</v>
      </c>
      <c r="HQ40" s="18">
        <v>5</v>
      </c>
      <c r="HR40" s="23">
        <f t="shared" si="67"/>
        <v>0.26550255536626916</v>
      </c>
      <c r="HS40" s="23">
        <f t="shared" si="68"/>
        <v>0.73449744463373079</v>
      </c>
      <c r="HT40" s="80">
        <f t="shared" si="69"/>
        <v>0.3502555366269165</v>
      </c>
      <c r="HU40" s="27">
        <v>36475</v>
      </c>
      <c r="HV40" s="18">
        <v>1159</v>
      </c>
      <c r="HW40" s="18">
        <v>870</v>
      </c>
      <c r="HX40" s="18">
        <v>62</v>
      </c>
      <c r="HY40" s="25">
        <v>6860</v>
      </c>
      <c r="HZ40" s="25">
        <v>9232</v>
      </c>
      <c r="IA40" s="18">
        <v>436</v>
      </c>
      <c r="IB40" s="18">
        <v>301</v>
      </c>
      <c r="IC40" s="25">
        <v>8922</v>
      </c>
      <c r="ID40" s="25">
        <v>5253</v>
      </c>
      <c r="IE40" s="25">
        <v>1983</v>
      </c>
      <c r="IF40" s="18">
        <v>687</v>
      </c>
      <c r="IG40" s="18">
        <v>710</v>
      </c>
      <c r="IH40" s="17">
        <f t="shared" si="70"/>
        <v>0.39712131596984235</v>
      </c>
      <c r="II40" s="17">
        <f t="shared" si="71"/>
        <v>0.2531048663468129</v>
      </c>
      <c r="IJ40" s="30">
        <f t="shared" si="72"/>
        <v>3.9509315424610052</v>
      </c>
      <c r="IK40" s="17">
        <f t="shared" si="176"/>
        <v>5.4008757380856573E-2</v>
      </c>
      <c r="IL40" s="25">
        <v>17302</v>
      </c>
      <c r="IM40" s="18">
        <v>697</v>
      </c>
      <c r="IN40" s="18">
        <v>613</v>
      </c>
      <c r="IO40" s="18">
        <v>48</v>
      </c>
      <c r="IP40" s="25">
        <v>4763</v>
      </c>
      <c r="IQ40" s="25">
        <v>4093</v>
      </c>
      <c r="IR40" s="18">
        <v>249</v>
      </c>
      <c r="IS40" s="18">
        <v>194</v>
      </c>
      <c r="IT40" s="25">
        <v>4539</v>
      </c>
      <c r="IU40" s="25">
        <v>422</v>
      </c>
      <c r="IV40" s="25">
        <v>847</v>
      </c>
      <c r="IW40" s="18">
        <v>316</v>
      </c>
      <c r="IX40" s="18">
        <v>521</v>
      </c>
      <c r="IY40" s="17">
        <f t="shared" si="73"/>
        <v>0.60472777713559123</v>
      </c>
      <c r="IZ40" s="25">
        <v>19173</v>
      </c>
      <c r="JA40" s="18">
        <v>462</v>
      </c>
      <c r="JB40" s="18">
        <v>257</v>
      </c>
      <c r="JC40" s="18">
        <v>14</v>
      </c>
      <c r="JD40" s="25">
        <v>2097</v>
      </c>
      <c r="JE40" s="25">
        <v>5139</v>
      </c>
      <c r="JF40" s="18">
        <v>187</v>
      </c>
      <c r="JG40" s="18">
        <v>107</v>
      </c>
      <c r="JH40" s="25">
        <v>4383</v>
      </c>
      <c r="JI40" s="25">
        <v>4831</v>
      </c>
      <c r="JJ40" s="25">
        <v>1136</v>
      </c>
      <c r="JK40" s="18">
        <v>371</v>
      </c>
      <c r="JL40" s="18">
        <v>189</v>
      </c>
      <c r="JM40" s="80">
        <f t="shared" si="74"/>
        <v>0.4253898711730037</v>
      </c>
      <c r="JN40" s="27">
        <v>36475</v>
      </c>
      <c r="JO40" s="25">
        <v>28267</v>
      </c>
      <c r="JP40" s="18">
        <v>6</v>
      </c>
      <c r="JQ40" s="18">
        <v>6</v>
      </c>
      <c r="JR40" s="18">
        <v>251</v>
      </c>
      <c r="JS40" s="18">
        <v>11</v>
      </c>
      <c r="JT40" s="18">
        <v>30</v>
      </c>
      <c r="JU40" s="18">
        <v>6</v>
      </c>
      <c r="JV40" s="18">
        <v>23</v>
      </c>
      <c r="JW40" s="25">
        <v>7875</v>
      </c>
      <c r="JX40" s="17">
        <f t="shared" si="75"/>
        <v>0.21590130226182316</v>
      </c>
      <c r="JY40" s="17">
        <f t="shared" si="76"/>
        <v>0.78409869773817686</v>
      </c>
      <c r="JZ40" s="25">
        <v>5983</v>
      </c>
      <c r="KA40" s="25">
        <v>5151</v>
      </c>
      <c r="KB40" s="18">
        <v>0</v>
      </c>
      <c r="KC40" s="18">
        <v>0</v>
      </c>
      <c r="KD40" s="18">
        <v>19</v>
      </c>
      <c r="KE40" s="18">
        <v>6</v>
      </c>
      <c r="KF40" s="18">
        <v>7</v>
      </c>
      <c r="KG40" s="18">
        <v>1</v>
      </c>
      <c r="KH40" s="18">
        <v>0</v>
      </c>
      <c r="KI40" s="25">
        <v>799</v>
      </c>
      <c r="KJ40" s="17">
        <f t="shared" si="77"/>
        <v>0.13354504429216113</v>
      </c>
      <c r="KK40" s="25">
        <v>30492</v>
      </c>
      <c r="KL40" s="25">
        <v>23116</v>
      </c>
      <c r="KM40" s="18">
        <v>6</v>
      </c>
      <c r="KN40" s="18">
        <v>6</v>
      </c>
      <c r="KO40" s="18">
        <v>232</v>
      </c>
      <c r="KP40" s="18">
        <v>5</v>
      </c>
      <c r="KQ40" s="18">
        <v>23</v>
      </c>
      <c r="KR40" s="18">
        <v>5</v>
      </c>
      <c r="KS40" s="18">
        <v>23</v>
      </c>
      <c r="KT40" s="25">
        <v>7076</v>
      </c>
      <c r="KU40" s="69">
        <f t="shared" si="190"/>
        <v>0.2320608684245048</v>
      </c>
      <c r="KV40" s="27">
        <v>50374</v>
      </c>
      <c r="KW40" s="25">
        <v>47323</v>
      </c>
      <c r="KX40" s="25">
        <v>3051</v>
      </c>
      <c r="KY40" s="59">
        <v>6.056695914559098E-2</v>
      </c>
      <c r="KZ40" s="18">
        <v>1417</v>
      </c>
      <c r="LA40" s="18">
        <v>1430</v>
      </c>
      <c r="LB40" s="18">
        <v>1294</v>
      </c>
      <c r="LC40" s="18">
        <v>1485</v>
      </c>
      <c r="LD40" s="25">
        <v>24379</v>
      </c>
      <c r="LE40" s="25">
        <v>22940</v>
      </c>
      <c r="LF40" s="25">
        <v>1439</v>
      </c>
      <c r="LG40" s="59">
        <v>5.9026211083309403E-2</v>
      </c>
      <c r="LH40" s="25">
        <v>25995</v>
      </c>
      <c r="LI40" s="25">
        <v>24383</v>
      </c>
      <c r="LJ40" s="25">
        <v>1612</v>
      </c>
      <c r="LK40" s="35">
        <v>6.201192537026351E-2</v>
      </c>
      <c r="LL40" s="27">
        <v>9782</v>
      </c>
      <c r="LM40" s="18">
        <v>44</v>
      </c>
      <c r="LN40" s="25">
        <v>8664</v>
      </c>
      <c r="LO40" s="18">
        <v>340</v>
      </c>
      <c r="LP40" s="18">
        <v>24</v>
      </c>
      <c r="LQ40" s="18">
        <v>11</v>
      </c>
      <c r="LR40" s="18">
        <v>699</v>
      </c>
      <c r="LS40" s="23">
        <f t="shared" si="79"/>
        <v>7.1457779595174811E-2</v>
      </c>
      <c r="LT40" s="23">
        <f t="shared" si="80"/>
        <v>0.92854222040482515</v>
      </c>
      <c r="LU40" s="17">
        <f t="shared" si="81"/>
        <v>0.89020650173788596</v>
      </c>
      <c r="LV40" s="25">
        <v>9782</v>
      </c>
      <c r="LW40" s="25">
        <v>9141</v>
      </c>
      <c r="LX40" s="18">
        <v>2</v>
      </c>
      <c r="LY40" s="18">
        <v>5</v>
      </c>
      <c r="LZ40" s="18">
        <v>239</v>
      </c>
      <c r="MA40" s="18">
        <v>91</v>
      </c>
      <c r="MB40" s="18">
        <v>1</v>
      </c>
      <c r="MC40" s="18">
        <v>1</v>
      </c>
      <c r="MD40" s="18">
        <v>292</v>
      </c>
      <c r="ME40" s="18">
        <v>1</v>
      </c>
      <c r="MF40" s="18">
        <v>9</v>
      </c>
      <c r="MG40" s="17">
        <f t="shared" si="82"/>
        <v>9.5072582294009403E-3</v>
      </c>
      <c r="MH40" s="17">
        <f t="shared" si="83"/>
        <v>0.96503782457575138</v>
      </c>
      <c r="MI40" s="25">
        <v>9782</v>
      </c>
      <c r="MJ40" s="25">
        <v>9151</v>
      </c>
      <c r="MK40" s="18">
        <v>2</v>
      </c>
      <c r="ML40" s="18">
        <v>218</v>
      </c>
      <c r="MM40" s="18">
        <v>265</v>
      </c>
      <c r="MN40" s="18">
        <v>92</v>
      </c>
      <c r="MO40" s="18">
        <v>1</v>
      </c>
      <c r="MP40" s="18">
        <v>0</v>
      </c>
      <c r="MQ40" s="18">
        <v>44</v>
      </c>
      <c r="MR40" s="18">
        <v>0</v>
      </c>
      <c r="MS40" s="18">
        <v>9</v>
      </c>
      <c r="MT40" s="17">
        <f t="shared" si="84"/>
        <v>0.96248210999795547</v>
      </c>
      <c r="MU40" s="69">
        <f t="shared" si="85"/>
        <v>0.92762216315681867</v>
      </c>
      <c r="MV40" s="27">
        <v>9782</v>
      </c>
      <c r="MW40" s="25">
        <v>2432</v>
      </c>
      <c r="MX40" s="18">
        <v>970</v>
      </c>
      <c r="MY40" s="18">
        <v>894</v>
      </c>
      <c r="MZ40" s="18">
        <v>990</v>
      </c>
      <c r="NA40" s="18">
        <v>223</v>
      </c>
      <c r="NB40" s="25">
        <v>2330</v>
      </c>
      <c r="NC40" s="25">
        <v>1613</v>
      </c>
      <c r="ND40" s="18">
        <v>330</v>
      </c>
      <c r="NE40" s="17">
        <f t="shared" si="86"/>
        <v>0.2486199141279902</v>
      </c>
      <c r="NF40" s="10">
        <f t="shared" si="87"/>
        <v>12403.199999999999</v>
      </c>
      <c r="NG40" s="17">
        <f t="shared" si="88"/>
        <v>0.43631159272132486</v>
      </c>
      <c r="NH40" s="25">
        <v>9782</v>
      </c>
      <c r="NI40" s="18">
        <v>98</v>
      </c>
      <c r="NJ40" s="18">
        <v>1</v>
      </c>
      <c r="NK40" s="18">
        <v>45</v>
      </c>
      <c r="NL40" s="18">
        <v>15</v>
      </c>
      <c r="NM40" s="25">
        <v>9474</v>
      </c>
      <c r="NN40" s="18">
        <v>128</v>
      </c>
      <c r="NO40" s="18">
        <v>15</v>
      </c>
      <c r="NP40" s="18">
        <v>0</v>
      </c>
      <c r="NQ40" s="32">
        <v>6</v>
      </c>
      <c r="NR40" s="27">
        <v>9782</v>
      </c>
      <c r="NS40" s="37">
        <f t="shared" si="89"/>
        <v>0.66223676139848697</v>
      </c>
      <c r="NT40" s="37">
        <f t="shared" si="90"/>
        <v>0.1786957308967751</v>
      </c>
      <c r="NU40" s="37">
        <f t="shared" si="91"/>
        <v>1.5100339610991047</v>
      </c>
      <c r="NV40" s="17">
        <f t="shared" si="92"/>
        <v>0.30662934516196105</v>
      </c>
      <c r="NW40" s="10">
        <f t="shared" si="93"/>
        <v>6871</v>
      </c>
      <c r="NX40" s="17">
        <f t="shared" si="94"/>
        <v>0.70241259456143934</v>
      </c>
      <c r="NY40" s="19">
        <f t="shared" si="95"/>
        <v>0.12382634396006416</v>
      </c>
      <c r="NZ40" s="25">
        <v>1778</v>
      </c>
      <c r="OA40" s="25">
        <v>2911</v>
      </c>
      <c r="OB40" s="18">
        <v>541</v>
      </c>
      <c r="OC40" s="18">
        <v>956</v>
      </c>
      <c r="OD40" s="18">
        <v>212</v>
      </c>
      <c r="OE40" s="18">
        <v>80</v>
      </c>
      <c r="OF40" s="17">
        <f t="shared" si="96"/>
        <v>9.77305254549172E-2</v>
      </c>
      <c r="OG40" s="17">
        <f t="shared" si="97"/>
        <v>0.1817624207728481</v>
      </c>
      <c r="OH40" s="17">
        <f t="shared" si="98"/>
        <v>0.2975874054385606</v>
      </c>
      <c r="OI40" s="69">
        <f t="shared" si="99"/>
        <v>2.1672459619709671E-2</v>
      </c>
      <c r="OJ40" s="27">
        <v>9782</v>
      </c>
      <c r="OK40" s="18">
        <v>82</v>
      </c>
      <c r="OL40" s="25">
        <v>2848</v>
      </c>
      <c r="OM40" s="18">
        <v>131</v>
      </c>
      <c r="ON40" s="18">
        <v>60</v>
      </c>
      <c r="OO40" s="18">
        <v>32</v>
      </c>
      <c r="OP40" s="18">
        <v>32</v>
      </c>
      <c r="OQ40" s="25">
        <v>1716</v>
      </c>
      <c r="OR40" s="69">
        <f t="shared" si="100"/>
        <v>0.30893477816397463</v>
      </c>
      <c r="OS40" s="85">
        <v>5985</v>
      </c>
      <c r="OT40" s="22">
        <v>5253</v>
      </c>
      <c r="OU40" s="38">
        <f t="shared" si="191"/>
        <v>0.41839904420549584</v>
      </c>
      <c r="OV40" s="39">
        <v>0.50970493051589572</v>
      </c>
      <c r="OW40" s="22">
        <v>267748</v>
      </c>
      <c r="OX40" s="36">
        <f t="shared" si="192"/>
        <v>10955712.663999999</v>
      </c>
      <c r="OY40" s="36">
        <f t="shared" si="193"/>
        <v>355913.76515732182</v>
      </c>
      <c r="OZ40" s="22">
        <v>7050</v>
      </c>
      <c r="PA40" s="22">
        <v>6859</v>
      </c>
      <c r="PB40" s="38">
        <f t="shared" si="194"/>
        <v>0.54631620868180009</v>
      </c>
      <c r="PC40" s="39">
        <v>0.32630704184283421</v>
      </c>
      <c r="PD40" s="22">
        <v>223814</v>
      </c>
      <c r="PE40" s="40">
        <f t="shared" si="105"/>
        <v>9158021.2520000003</v>
      </c>
      <c r="PF40" s="36">
        <f t="shared" si="106"/>
        <v>2106789.0168147143</v>
      </c>
      <c r="PG40" s="22">
        <v>380</v>
      </c>
      <c r="PH40" s="22">
        <v>360</v>
      </c>
      <c r="PI40" s="38">
        <f t="shared" si="195"/>
        <v>2.8673835125448029E-2</v>
      </c>
      <c r="PJ40" s="39">
        <v>6.6500000000000004E-2</v>
      </c>
      <c r="PK40" s="22">
        <v>2394</v>
      </c>
      <c r="PL40" s="41">
        <f t="shared" si="108"/>
        <v>97957.691999999995</v>
      </c>
      <c r="PM40" s="36">
        <f t="shared" si="109"/>
        <v>29428.785334169686</v>
      </c>
      <c r="PN40" s="22">
        <v>6</v>
      </c>
      <c r="PO40" s="22">
        <v>6</v>
      </c>
      <c r="PP40" s="38">
        <f t="shared" si="196"/>
        <v>4.7789725209080046E-4</v>
      </c>
      <c r="PQ40" s="39">
        <v>0.37833333333333335</v>
      </c>
      <c r="PR40" s="22">
        <v>227</v>
      </c>
      <c r="PS40" s="41">
        <f t="shared" si="111"/>
        <v>9288.3860000000004</v>
      </c>
      <c r="PT40" s="36">
        <f t="shared" si="112"/>
        <v>786.71010299265492</v>
      </c>
      <c r="PU40" s="22">
        <v>14</v>
      </c>
      <c r="PV40" s="22">
        <v>14</v>
      </c>
      <c r="PW40" s="38">
        <f t="shared" si="197"/>
        <v>1.1150935882118678E-3</v>
      </c>
      <c r="PX40" s="39">
        <v>0.22071428571428572</v>
      </c>
      <c r="PY40" s="22">
        <v>309</v>
      </c>
      <c r="PZ40" s="36">
        <f t="shared" si="114"/>
        <v>2135.934117075737</v>
      </c>
      <c r="QA40" s="22"/>
      <c r="QB40" s="22"/>
      <c r="QC40" s="39">
        <v>0</v>
      </c>
      <c r="QD40" s="22"/>
      <c r="QE40" s="22">
        <f t="shared" si="115"/>
        <v>0</v>
      </c>
      <c r="QF40" s="22"/>
      <c r="QG40" s="22">
        <v>30</v>
      </c>
      <c r="QH40" s="22">
        <v>30</v>
      </c>
      <c r="QI40" s="38">
        <f t="shared" si="198"/>
        <v>2.3894862604540022E-3</v>
      </c>
      <c r="QJ40" s="39">
        <v>7.4999999999999997E-2</v>
      </c>
      <c r="QK40" s="22">
        <v>225</v>
      </c>
      <c r="QL40" s="42">
        <f t="shared" si="117"/>
        <v>18.684000000000001</v>
      </c>
      <c r="QM40" s="22">
        <f t="shared" si="199"/>
        <v>33</v>
      </c>
      <c r="QN40" s="22"/>
      <c r="QO40" s="22"/>
      <c r="QP40" s="38">
        <f t="shared" si="200"/>
        <v>0</v>
      </c>
      <c r="QQ40" s="39">
        <v>0</v>
      </c>
      <c r="QR40" s="22"/>
      <c r="QS40" s="36">
        <f t="shared" si="120"/>
        <v>0</v>
      </c>
      <c r="QT40" s="22">
        <v>33</v>
      </c>
      <c r="QU40" s="22">
        <v>33</v>
      </c>
      <c r="QV40" s="38">
        <f t="shared" si="201"/>
        <v>2.6284348864994028E-3</v>
      </c>
      <c r="QW40" s="39">
        <v>0.18757575757575759</v>
      </c>
      <c r="QX40" s="22">
        <v>619</v>
      </c>
      <c r="QY40" s="36">
        <f t="shared" si="122"/>
        <v>7759.0497966451512</v>
      </c>
      <c r="QZ40" s="22"/>
      <c r="RA40" s="22"/>
      <c r="RB40" s="38">
        <f t="shared" si="202"/>
        <v>0</v>
      </c>
      <c r="RC40" s="39">
        <v>0</v>
      </c>
      <c r="RD40" s="22"/>
      <c r="RE40" s="36">
        <f t="shared" si="124"/>
        <v>0</v>
      </c>
      <c r="RF40" s="10">
        <f t="shared" si="203"/>
        <v>13498</v>
      </c>
      <c r="RG40" s="10">
        <f t="shared" si="204"/>
        <v>12555</v>
      </c>
      <c r="RH40" s="17">
        <f t="shared" si="205"/>
        <v>1.6147639975151541E-2</v>
      </c>
      <c r="RI40" s="17">
        <f t="shared" si="206"/>
        <v>3.6892113180242962E-4</v>
      </c>
      <c r="RJ40" s="17">
        <f t="shared" si="207"/>
        <v>0.14220442000607483</v>
      </c>
      <c r="RK40" s="17">
        <f t="shared" si="208"/>
        <v>0.84176207705503492</v>
      </c>
      <c r="RL40" s="17">
        <f t="shared" si="209"/>
        <v>3.1432797733894685E-4</v>
      </c>
      <c r="RM40" s="17">
        <f t="shared" si="210"/>
        <v>8.5340692612909542E-4</v>
      </c>
      <c r="RN40" s="17">
        <f t="shared" si="211"/>
        <v>0</v>
      </c>
      <c r="RO40" s="17">
        <f t="shared" si="212"/>
        <v>3.100108183909274E-3</v>
      </c>
      <c r="RP40" s="17">
        <f t="shared" si="213"/>
        <v>0</v>
      </c>
      <c r="RQ40" s="17">
        <f t="shared" si="214"/>
        <v>7.465143648543834E-6</v>
      </c>
      <c r="RR40" s="36">
        <f t="shared" si="215"/>
        <v>2502831.9453229196</v>
      </c>
      <c r="RS40" s="36">
        <f t="shared" si="216"/>
        <v>49.684995142790321</v>
      </c>
      <c r="RT40" s="10">
        <f t="shared" si="217"/>
        <v>943</v>
      </c>
      <c r="RU40" s="17">
        <f t="shared" si="218"/>
        <v>6.9862201807675217E-2</v>
      </c>
      <c r="RV40" s="37">
        <f t="shared" si="219"/>
        <v>3.7319602904133946</v>
      </c>
      <c r="RW40" s="36">
        <f t="shared" si="220"/>
        <v>0.24923571683805137</v>
      </c>
      <c r="RX40" s="85">
        <v>-0.16135070000000001</v>
      </c>
      <c r="RY40" s="93">
        <v>221</v>
      </c>
      <c r="RZ40" s="43" t="b">
        <v>0</v>
      </c>
      <c r="SA40" s="18" t="b">
        <v>0</v>
      </c>
      <c r="SB40" s="18" t="b">
        <v>0</v>
      </c>
      <c r="SC40" s="18" t="b">
        <v>0</v>
      </c>
      <c r="SD40" s="18" t="b">
        <v>0</v>
      </c>
      <c r="SE40" s="32" t="b">
        <v>1</v>
      </c>
      <c r="SF40" s="43" t="b">
        <v>0</v>
      </c>
      <c r="SG40" s="18" t="b">
        <v>0</v>
      </c>
      <c r="SH40" s="18"/>
      <c r="SI40" s="18"/>
      <c r="SJ40" s="18"/>
      <c r="SK40" s="18"/>
      <c r="SL40" s="18"/>
      <c r="SM40" s="18"/>
      <c r="SN40" s="18"/>
      <c r="SO40" s="18"/>
      <c r="SP40" s="18"/>
      <c r="SQ40" s="17">
        <f t="shared" si="143"/>
        <v>0</v>
      </c>
      <c r="SR40" s="17">
        <f t="shared" si="144"/>
        <v>0</v>
      </c>
      <c r="SS40" s="17">
        <f t="shared" si="145"/>
        <v>0</v>
      </c>
      <c r="ST40" s="17">
        <f t="shared" si="146"/>
        <v>0</v>
      </c>
      <c r="SU40" s="17">
        <f t="shared" si="147"/>
        <v>0</v>
      </c>
      <c r="SV40" s="17">
        <f t="shared" si="181"/>
        <v>0</v>
      </c>
      <c r="SW40" s="17">
        <f t="shared" si="149"/>
        <v>0</v>
      </c>
      <c r="SX40" s="17">
        <f t="shared" si="150"/>
        <v>0</v>
      </c>
      <c r="SY40" s="17">
        <f t="shared" si="151"/>
        <v>0</v>
      </c>
      <c r="SZ40" s="17">
        <f t="shared" si="152"/>
        <v>0</v>
      </c>
      <c r="TA40" s="17">
        <f t="shared" si="153"/>
        <v>0</v>
      </c>
      <c r="TB40" s="24">
        <f t="shared" si="154"/>
        <v>620</v>
      </c>
      <c r="TC40" s="69">
        <f t="shared" si="155"/>
        <v>1</v>
      </c>
      <c r="TD40" s="17">
        <f t="shared" si="177"/>
        <v>2.6014568158168575E-6</v>
      </c>
      <c r="TE40" s="95">
        <v>327</v>
      </c>
      <c r="TF40" s="71"/>
      <c r="TG40" s="71">
        <v>10</v>
      </c>
      <c r="TH40" s="71"/>
      <c r="TI40" s="71"/>
      <c r="TJ40" s="71">
        <v>3</v>
      </c>
      <c r="TK40" s="71">
        <v>147</v>
      </c>
      <c r="TL40" s="71"/>
      <c r="TM40" s="71">
        <v>124</v>
      </c>
      <c r="TN40" s="71"/>
      <c r="TO40" s="71"/>
      <c r="TP40" s="71"/>
      <c r="TQ40" s="71">
        <v>67</v>
      </c>
      <c r="TR40" s="72">
        <v>101</v>
      </c>
      <c r="TS40" s="72"/>
      <c r="TT40" s="72"/>
      <c r="TU40" s="72">
        <v>4</v>
      </c>
      <c r="TV40" s="72"/>
      <c r="TW40" s="72"/>
      <c r="TX40" s="72">
        <v>1</v>
      </c>
      <c r="TY40" s="72">
        <v>2</v>
      </c>
      <c r="TZ40" s="72">
        <v>104</v>
      </c>
      <c r="UA40" s="72"/>
      <c r="UB40" s="72">
        <v>59</v>
      </c>
      <c r="UC40" s="72"/>
      <c r="UD40" s="72"/>
      <c r="UE40" s="72">
        <v>2</v>
      </c>
      <c r="UF40" s="72"/>
      <c r="UG40" s="72">
        <v>1</v>
      </c>
      <c r="UH40" s="72"/>
      <c r="UI40" s="72">
        <v>3</v>
      </c>
      <c r="UJ40" s="73">
        <v>45</v>
      </c>
      <c r="UK40" s="73"/>
      <c r="UL40" s="73"/>
      <c r="UM40" s="73">
        <v>4</v>
      </c>
      <c r="UN40" s="73">
        <v>18</v>
      </c>
      <c r="UO40" s="73"/>
      <c r="UP40" s="73">
        <v>18</v>
      </c>
      <c r="UQ40" s="73">
        <v>1</v>
      </c>
      <c r="UR40" s="73">
        <v>102</v>
      </c>
      <c r="US40" s="73">
        <v>22</v>
      </c>
      <c r="UT40" s="73"/>
      <c r="UU40" s="73"/>
      <c r="UV40" s="73">
        <v>2</v>
      </c>
      <c r="UW40" s="73">
        <v>1</v>
      </c>
      <c r="UX40" s="73"/>
      <c r="UY40" s="73">
        <v>1</v>
      </c>
      <c r="UZ40" s="73"/>
      <c r="VA40" s="73">
        <v>3</v>
      </c>
      <c r="VB40" s="73">
        <v>45</v>
      </c>
      <c r="VC40" s="73"/>
      <c r="VD40" s="73"/>
      <c r="VE40" s="73">
        <v>4</v>
      </c>
      <c r="VF40" s="73">
        <v>16</v>
      </c>
      <c r="VG40" s="73"/>
      <c r="VH40" s="73">
        <v>20</v>
      </c>
      <c r="VI40" s="73">
        <v>1</v>
      </c>
      <c r="VJ40" s="73">
        <v>93</v>
      </c>
      <c r="VK40" s="73">
        <v>39</v>
      </c>
      <c r="VL40" s="73"/>
      <c r="VM40" s="73"/>
      <c r="VN40" s="73">
        <v>1</v>
      </c>
      <c r="VO40" s="73">
        <v>1</v>
      </c>
      <c r="VP40" s="73">
        <v>1</v>
      </c>
      <c r="VQ40" s="73"/>
      <c r="VR40" s="73"/>
      <c r="VS40" s="73">
        <v>82</v>
      </c>
      <c r="VT40" s="73"/>
      <c r="VU40" s="73"/>
      <c r="VV40" s="73"/>
      <c r="VW40" s="73">
        <v>20</v>
      </c>
      <c r="VX40" s="73"/>
      <c r="VY40" s="73">
        <v>29</v>
      </c>
      <c r="VZ40" s="73"/>
      <c r="WA40" s="73">
        <v>95</v>
      </c>
      <c r="WB40" s="73"/>
      <c r="WC40" s="73">
        <v>41</v>
      </c>
      <c r="WD40" s="73"/>
      <c r="WE40" s="73">
        <v>12</v>
      </c>
      <c r="WF40" s="73">
        <v>2</v>
      </c>
      <c r="WG40" s="73"/>
      <c r="WH40" s="73">
        <v>1</v>
      </c>
      <c r="WI40" s="73"/>
      <c r="WJ40" s="73">
        <v>11</v>
      </c>
      <c r="WK40" s="73">
        <v>10</v>
      </c>
      <c r="WL40" s="73"/>
      <c r="WM40" s="73"/>
      <c r="WN40" s="73">
        <v>10</v>
      </c>
      <c r="WO40" s="22">
        <f t="shared" si="156"/>
        <v>600</v>
      </c>
      <c r="WP40" s="22">
        <f t="shared" si="157"/>
        <v>0</v>
      </c>
      <c r="WQ40" s="22">
        <f t="shared" si="158"/>
        <v>0</v>
      </c>
      <c r="WR40" s="22">
        <f t="shared" si="159"/>
        <v>22</v>
      </c>
      <c r="WS40" s="22">
        <f t="shared" si="160"/>
        <v>54</v>
      </c>
      <c r="WT40" s="22">
        <f t="shared" si="161"/>
        <v>0</v>
      </c>
      <c r="WU40" s="22">
        <f t="shared" si="162"/>
        <v>71</v>
      </c>
      <c r="WV40" s="22">
        <f t="shared" si="163"/>
        <v>4</v>
      </c>
      <c r="WW40" s="22">
        <f t="shared" si="164"/>
        <v>541</v>
      </c>
      <c r="WX40" s="22">
        <f t="shared" si="165"/>
        <v>0</v>
      </c>
      <c r="WY40" s="22">
        <f t="shared" si="166"/>
        <v>285</v>
      </c>
      <c r="WZ40" s="22">
        <f t="shared" si="167"/>
        <v>0</v>
      </c>
      <c r="XA40" s="22">
        <f t="shared" si="168"/>
        <v>0</v>
      </c>
      <c r="XB40" s="22">
        <f t="shared" si="169"/>
        <v>7</v>
      </c>
      <c r="XC40" s="22">
        <f t="shared" si="170"/>
        <v>2</v>
      </c>
      <c r="XD40" s="22">
        <f t="shared" si="171"/>
        <v>0</v>
      </c>
      <c r="XE40" s="22">
        <f t="shared" si="172"/>
        <v>14</v>
      </c>
      <c r="XF40" s="22">
        <f t="shared" si="173"/>
        <v>10</v>
      </c>
      <c r="XG40" s="93">
        <f t="shared" si="174"/>
        <v>83</v>
      </c>
    </row>
    <row r="41" spans="1:631" ht="17.100000000000001" customHeight="1" x14ac:dyDescent="0.2">
      <c r="A41" s="101"/>
      <c r="B41" s="27" t="s">
        <v>87</v>
      </c>
      <c r="C41" s="535" t="s">
        <v>88</v>
      </c>
      <c r="D41" s="25" t="s">
        <v>94</v>
      </c>
      <c r="E41" s="535" t="s">
        <v>95</v>
      </c>
      <c r="F41" s="25" t="s">
        <v>97</v>
      </c>
      <c r="G41" s="535" t="s">
        <v>98</v>
      </c>
      <c r="H41" s="25">
        <v>55</v>
      </c>
      <c r="I41" s="28">
        <v>4</v>
      </c>
      <c r="J41" s="17">
        <f t="shared" si="0"/>
        <v>0.92324456854866166</v>
      </c>
      <c r="K41" s="17">
        <f t="shared" si="1"/>
        <v>0.49264455492746712</v>
      </c>
      <c r="L41" s="17">
        <f t="shared" si="2"/>
        <v>1</v>
      </c>
      <c r="M41" s="17">
        <f t="shared" si="3"/>
        <v>4.7159894187721568E-2</v>
      </c>
      <c r="N41" s="17">
        <f t="shared" si="4"/>
        <v>0.42039883214895607</v>
      </c>
      <c r="O41" s="17">
        <f t="shared" si="5"/>
        <v>0.18838112102431384</v>
      </c>
      <c r="P41" s="17">
        <f t="shared" si="6"/>
        <v>0.73405110582152377</v>
      </c>
      <c r="Q41" s="17">
        <f t="shared" si="7"/>
        <v>0.26262396694214873</v>
      </c>
      <c r="R41" s="69">
        <f t="shared" si="8"/>
        <v>0.80820483189483949</v>
      </c>
      <c r="S41" s="422">
        <f t="shared" si="9"/>
        <v>0.54185654172173692</v>
      </c>
      <c r="T41" s="17">
        <f t="shared" si="175"/>
        <v>0.45814345827826308</v>
      </c>
      <c r="U41" s="10">
        <f t="shared" si="10"/>
        <v>40143.904244716243</v>
      </c>
      <c r="V41" s="32">
        <v>4</v>
      </c>
      <c r="W41" s="550">
        <f t="shared" si="11"/>
        <v>0</v>
      </c>
      <c r="X41" s="550">
        <f t="shared" si="12"/>
        <v>0.43074543061062581</v>
      </c>
      <c r="Y41" s="550">
        <f t="shared" si="13"/>
        <v>0.56925456938937424</v>
      </c>
      <c r="Z41" s="551">
        <f t="shared" si="14"/>
        <v>49879.793133605141</v>
      </c>
      <c r="AA41" s="426">
        <f t="shared" si="15"/>
        <v>0.15352133572235599</v>
      </c>
      <c r="AB41" s="59">
        <f t="shared" si="16"/>
        <v>0.86678746785129757</v>
      </c>
      <c r="AC41" s="59">
        <f t="shared" si="17"/>
        <v>0.17476450173525038</v>
      </c>
      <c r="AD41" s="59">
        <f t="shared" si="18"/>
        <v>0.42039883214895607</v>
      </c>
      <c r="AE41" s="59">
        <f t="shared" si="19"/>
        <v>0.73737603305785127</v>
      </c>
      <c r="AF41" s="59">
        <f t="shared" si="20"/>
        <v>5.7345229176598789E-2</v>
      </c>
      <c r="AG41" s="59">
        <f t="shared" si="21"/>
        <v>1.2327181093781924E-2</v>
      </c>
      <c r="AH41" s="59">
        <f t="shared" si="22"/>
        <v>0.18838112102431384</v>
      </c>
      <c r="AI41" s="59">
        <f t="shared" si="23"/>
        <v>0.93495879588639919</v>
      </c>
      <c r="AJ41" s="59">
        <f t="shared" si="24"/>
        <v>0.91153034121092424</v>
      </c>
      <c r="AK41" s="59">
        <f t="shared" si="25"/>
        <v>0.26594889417847628</v>
      </c>
      <c r="AL41" s="35">
        <f t="shared" si="26"/>
        <v>1</v>
      </c>
      <c r="AM41" s="27">
        <v>87623</v>
      </c>
      <c r="AN41" s="25">
        <v>41927</v>
      </c>
      <c r="AO41" s="25">
        <v>45696</v>
      </c>
      <c r="AP41" s="17">
        <f t="shared" si="27"/>
        <v>1.7018717598268416E-3</v>
      </c>
      <c r="AQ41" s="63">
        <v>91.752013305322137</v>
      </c>
      <c r="AR41" s="58">
        <v>2425.1068556599998</v>
      </c>
      <c r="AS41" s="24">
        <f t="shared" si="28"/>
        <v>36.131603766446467</v>
      </c>
      <c r="AT41" s="17">
        <f t="shared" si="188"/>
        <v>3.1203616597243758E-2</v>
      </c>
      <c r="AU41" s="25">
        <v>86855</v>
      </c>
      <c r="AV41" s="25">
        <v>41453</v>
      </c>
      <c r="AW41" s="25">
        <v>45402</v>
      </c>
      <c r="AX41" s="18">
        <v>768</v>
      </c>
      <c r="AY41" s="18">
        <v>474</v>
      </c>
      <c r="AZ41" s="18">
        <v>294</v>
      </c>
      <c r="BA41" s="25">
        <v>13452</v>
      </c>
      <c r="BB41" s="25">
        <v>6289</v>
      </c>
      <c r="BC41" s="25">
        <v>7163</v>
      </c>
      <c r="BD41" s="63">
        <v>87.798408488063657</v>
      </c>
      <c r="BE41" s="25">
        <v>74171</v>
      </c>
      <c r="BF41" s="25">
        <v>35638</v>
      </c>
      <c r="BG41" s="25">
        <v>38533</v>
      </c>
      <c r="BH41" s="63">
        <v>92.486959229751122</v>
      </c>
      <c r="BI41" s="17">
        <v>0.15352133572235599</v>
      </c>
      <c r="BJ41" s="25">
        <v>35689</v>
      </c>
      <c r="BK41" s="25">
        <v>48400</v>
      </c>
      <c r="BL41" s="25">
        <v>3534</v>
      </c>
      <c r="BM41" s="17">
        <v>0.8103925619834712</v>
      </c>
      <c r="BN41" s="10">
        <f t="shared" si="30"/>
        <v>16613.972541322302</v>
      </c>
      <c r="BO41" s="29">
        <v>0.73737603305785127</v>
      </c>
      <c r="BP41" s="30">
        <f t="shared" si="31"/>
        <v>0.26262396694214873</v>
      </c>
      <c r="BQ41" s="31">
        <v>7.3016528925619824</v>
      </c>
      <c r="BR41" s="25">
        <v>51934</v>
      </c>
      <c r="BS41" s="25">
        <v>18164</v>
      </c>
      <c r="BT41" s="25">
        <v>28908</v>
      </c>
      <c r="BU41" s="25">
        <v>3715</v>
      </c>
      <c r="BV41" s="18">
        <v>1090</v>
      </c>
      <c r="BW41" s="18">
        <v>57</v>
      </c>
      <c r="BX41" s="25">
        <v>14683</v>
      </c>
      <c r="BY41" s="25">
        <v>10740</v>
      </c>
      <c r="BZ41" s="25">
        <v>3943</v>
      </c>
      <c r="CA41" s="59">
        <v>0.26899999999999996</v>
      </c>
      <c r="CB41" s="25">
        <v>86855</v>
      </c>
      <c r="CC41" s="18">
        <v>768</v>
      </c>
      <c r="CD41" s="17">
        <f t="shared" si="32"/>
        <v>8.8423234125841917E-3</v>
      </c>
      <c r="CE41" s="18">
        <v>743</v>
      </c>
      <c r="CF41" s="25">
        <v>1298</v>
      </c>
      <c r="CG41" s="25">
        <v>1464</v>
      </c>
      <c r="CH41" s="25">
        <v>1669</v>
      </c>
      <c r="CI41" s="25">
        <v>1838</v>
      </c>
      <c r="CJ41" s="25">
        <v>1845</v>
      </c>
      <c r="CK41" s="25">
        <v>1652</v>
      </c>
      <c r="CL41" s="25">
        <v>1662</v>
      </c>
      <c r="CM41" s="25">
        <v>2512</v>
      </c>
      <c r="CN41" s="32">
        <v>5.9</v>
      </c>
      <c r="CO41" s="27">
        <v>14683</v>
      </c>
      <c r="CP41" s="34">
        <f t="shared" si="33"/>
        <v>5.9676496628754343</v>
      </c>
      <c r="CQ41" s="18">
        <v>49</v>
      </c>
      <c r="CR41" s="18">
        <v>195</v>
      </c>
      <c r="CS41" s="18">
        <v>267</v>
      </c>
      <c r="CT41" s="25">
        <v>13068</v>
      </c>
      <c r="CU41" s="18">
        <v>923</v>
      </c>
      <c r="CV41" s="18">
        <v>93</v>
      </c>
      <c r="CW41" s="18">
        <v>21</v>
      </c>
      <c r="CX41" s="18">
        <v>67</v>
      </c>
      <c r="CY41" s="25">
        <v>14683</v>
      </c>
      <c r="CZ41" s="25">
        <v>13139</v>
      </c>
      <c r="DA41" s="18">
        <v>883</v>
      </c>
      <c r="DB41" s="18">
        <v>276</v>
      </c>
      <c r="DC41" s="18">
        <v>332</v>
      </c>
      <c r="DD41" s="18">
        <v>30</v>
      </c>
      <c r="DE41" s="18">
        <v>23</v>
      </c>
      <c r="DF41" s="25">
        <v>14683</v>
      </c>
      <c r="DG41" s="18">
        <v>625</v>
      </c>
      <c r="DH41" s="18">
        <v>24</v>
      </c>
      <c r="DI41" s="18">
        <v>193</v>
      </c>
      <c r="DJ41" s="25">
        <v>13382</v>
      </c>
      <c r="DK41" s="18">
        <v>20</v>
      </c>
      <c r="DL41" s="18">
        <v>439</v>
      </c>
      <c r="DM41" s="25">
        <f t="shared" si="34"/>
        <v>3829.1000000000004</v>
      </c>
      <c r="DN41" s="17">
        <f t="shared" si="35"/>
        <v>0.91139412926513652</v>
      </c>
      <c r="DO41" s="17">
        <f t="shared" si="36"/>
        <v>1.3621194578764557E-3</v>
      </c>
      <c r="DP41" s="23">
        <f t="shared" si="37"/>
        <v>5.7345229176598789E-2</v>
      </c>
      <c r="DQ41" s="23">
        <f t="shared" si="38"/>
        <v>0.94265477082340121</v>
      </c>
      <c r="DR41" s="25">
        <v>14683</v>
      </c>
      <c r="DS41" s="18">
        <v>53</v>
      </c>
      <c r="DT41" s="25">
        <v>1419</v>
      </c>
      <c r="DU41" s="18">
        <v>9</v>
      </c>
      <c r="DV41" s="25">
        <v>12576</v>
      </c>
      <c r="DW41" s="18">
        <v>157</v>
      </c>
      <c r="DX41" s="18">
        <v>415</v>
      </c>
      <c r="DY41" s="18">
        <v>54</v>
      </c>
      <c r="DZ41" s="17">
        <f t="shared" si="39"/>
        <v>0.95736566096846698</v>
      </c>
      <c r="EA41" s="17">
        <f t="shared" si="40"/>
        <v>4.263433903153302E-2</v>
      </c>
      <c r="EB41" s="25">
        <v>14683</v>
      </c>
      <c r="EC41" s="18">
        <v>106</v>
      </c>
      <c r="ED41" s="18">
        <v>75</v>
      </c>
      <c r="EE41" s="25">
        <v>14232</v>
      </c>
      <c r="EF41" s="17">
        <f t="shared" si="189"/>
        <v>0.96928420622488587</v>
      </c>
      <c r="EG41" s="18">
        <v>185</v>
      </c>
      <c r="EH41" s="18">
        <v>85</v>
      </c>
      <c r="EI41" s="17">
        <f t="shared" si="42"/>
        <v>1.2327181093781924E-2</v>
      </c>
      <c r="EJ41" s="17">
        <f t="shared" si="43"/>
        <v>1.2599604985357216E-2</v>
      </c>
      <c r="EK41" s="69">
        <f t="shared" si="44"/>
        <v>0.49264455492746712</v>
      </c>
      <c r="EL41" s="27">
        <v>51324</v>
      </c>
      <c r="EM41" s="25">
        <v>44487</v>
      </c>
      <c r="EN41" s="25">
        <v>6837</v>
      </c>
      <c r="EO41" s="59">
        <v>0.86678746785129757</v>
      </c>
      <c r="EP41" s="25">
        <v>23633</v>
      </c>
      <c r="EQ41" s="25">
        <v>22107</v>
      </c>
      <c r="ER41" s="25">
        <v>1526</v>
      </c>
      <c r="ES41" s="59">
        <v>0.9354292726272585</v>
      </c>
      <c r="ET41" s="25">
        <v>27691</v>
      </c>
      <c r="EU41" s="25">
        <v>22380</v>
      </c>
      <c r="EV41" s="25">
        <v>5311</v>
      </c>
      <c r="EW41" s="59">
        <v>0.80820483189483949</v>
      </c>
      <c r="EX41" s="25">
        <v>8766</v>
      </c>
      <c r="EY41" s="25">
        <v>8369</v>
      </c>
      <c r="EZ41" s="25">
        <v>397</v>
      </c>
      <c r="FA41" s="59">
        <v>0.95471138489618979</v>
      </c>
      <c r="FB41" s="25">
        <v>42558</v>
      </c>
      <c r="FC41" s="25">
        <v>36118</v>
      </c>
      <c r="FD41" s="25">
        <v>6440</v>
      </c>
      <c r="FE41" s="59">
        <v>0.84867709948775794</v>
      </c>
      <c r="FF41" s="25">
        <v>44322</v>
      </c>
      <c r="FG41" s="25">
        <v>24111</v>
      </c>
      <c r="FH41" s="25">
        <v>16991</v>
      </c>
      <c r="FI41" s="25">
        <v>3220</v>
      </c>
      <c r="FJ41" s="23">
        <f t="shared" si="45"/>
        <v>7.2650151166463603E-2</v>
      </c>
      <c r="FK41" s="23">
        <f t="shared" si="46"/>
        <v>0.38335363927620597</v>
      </c>
      <c r="FL41" s="36">
        <f t="shared" si="47"/>
        <v>7.4878881987577639</v>
      </c>
      <c r="FM41" s="25">
        <v>21446</v>
      </c>
      <c r="FN41" s="25">
        <v>11957</v>
      </c>
      <c r="FO41" s="17">
        <f t="shared" si="48"/>
        <v>0.55753986757437279</v>
      </c>
      <c r="FP41" s="25">
        <v>7996</v>
      </c>
      <c r="FQ41" s="17">
        <f t="shared" si="49"/>
        <v>0.37284342068450993</v>
      </c>
      <c r="FR41" s="25">
        <v>1493</v>
      </c>
      <c r="FS41" s="17">
        <f t="shared" si="50"/>
        <v>6.9616711741117221E-2</v>
      </c>
      <c r="FT41" s="25">
        <v>22876</v>
      </c>
      <c r="FU41" s="25">
        <v>12154</v>
      </c>
      <c r="FV41" s="25">
        <v>8995</v>
      </c>
      <c r="FW41" s="17">
        <f t="shared" si="51"/>
        <v>7.5493967476831611E-2</v>
      </c>
      <c r="FX41" s="17">
        <f t="shared" si="52"/>
        <v>0.39320685434516522</v>
      </c>
      <c r="FY41" s="25">
        <v>1727</v>
      </c>
      <c r="FZ41" s="25">
        <v>36306</v>
      </c>
      <c r="GA41" s="25">
        <v>6345</v>
      </c>
      <c r="GB41" s="25">
        <v>14698</v>
      </c>
      <c r="GC41" s="25">
        <v>7435</v>
      </c>
      <c r="GD41" s="25">
        <v>5394</v>
      </c>
      <c r="GE41" s="18">
        <v>219</v>
      </c>
      <c r="GF41" s="18">
        <v>1898</v>
      </c>
      <c r="GG41" s="18">
        <v>222</v>
      </c>
      <c r="GH41" s="18">
        <v>73</v>
      </c>
      <c r="GI41" s="18">
        <v>22</v>
      </c>
      <c r="GJ41" s="10">
        <f t="shared" si="53"/>
        <v>6345</v>
      </c>
      <c r="GK41" s="10">
        <f t="shared" si="182"/>
        <v>29961</v>
      </c>
      <c r="GL41" s="10">
        <f t="shared" si="183"/>
        <v>15262.999999999998</v>
      </c>
      <c r="GM41" s="10">
        <f t="shared" si="56"/>
        <v>21043</v>
      </c>
      <c r="GN41" s="10">
        <f t="shared" si="184"/>
        <v>7828</v>
      </c>
      <c r="GO41" s="17">
        <f t="shared" si="58"/>
        <v>0.17476450173525038</v>
      </c>
      <c r="GP41" s="17">
        <f t="shared" si="185"/>
        <v>0.82523549826474962</v>
      </c>
      <c r="GQ41" s="17">
        <f t="shared" si="186"/>
        <v>0.42039883214895607</v>
      </c>
      <c r="GR41" s="17">
        <f t="shared" si="187"/>
        <v>0.21561174461521512</v>
      </c>
      <c r="GS41" s="17">
        <f t="shared" si="62"/>
        <v>0.62281716520685282</v>
      </c>
      <c r="GT41" s="25">
        <v>16673</v>
      </c>
      <c r="GU41" s="25">
        <v>1288</v>
      </c>
      <c r="GV41" s="25">
        <v>6287</v>
      </c>
      <c r="GW41" s="25">
        <v>4665</v>
      </c>
      <c r="GX41" s="25">
        <v>3104</v>
      </c>
      <c r="GY41" s="18">
        <v>115</v>
      </c>
      <c r="GZ41" s="18">
        <v>1002</v>
      </c>
      <c r="HA41" s="18">
        <v>156</v>
      </c>
      <c r="HB41" s="18">
        <v>40</v>
      </c>
      <c r="HC41" s="18">
        <v>16</v>
      </c>
      <c r="HD41" s="23">
        <f t="shared" si="63"/>
        <v>7.7250644754993103E-2</v>
      </c>
      <c r="HE41" s="23">
        <f t="shared" si="64"/>
        <v>0.9227493552450069</v>
      </c>
      <c r="HF41" s="23">
        <f t="shared" si="65"/>
        <v>0.54567264439512986</v>
      </c>
      <c r="HG41" s="23">
        <f t="shared" si="66"/>
        <v>0.26587896599292271</v>
      </c>
      <c r="HH41" s="25">
        <v>19633</v>
      </c>
      <c r="HI41" s="25">
        <v>5057</v>
      </c>
      <c r="HJ41" s="25">
        <v>8411</v>
      </c>
      <c r="HK41" s="25">
        <v>2770</v>
      </c>
      <c r="HL41" s="25">
        <v>2290</v>
      </c>
      <c r="HM41" s="18">
        <v>104</v>
      </c>
      <c r="HN41" s="18">
        <v>896</v>
      </c>
      <c r="HO41" s="18">
        <v>66</v>
      </c>
      <c r="HP41" s="18">
        <v>33</v>
      </c>
      <c r="HQ41" s="18">
        <v>6</v>
      </c>
      <c r="HR41" s="23">
        <f t="shared" si="67"/>
        <v>0.25757652931289154</v>
      </c>
      <c r="HS41" s="23">
        <f t="shared" si="68"/>
        <v>0.74242347068710846</v>
      </c>
      <c r="HT41" s="80">
        <f t="shared" si="69"/>
        <v>0.31401212244690063</v>
      </c>
      <c r="HU41" s="27">
        <v>63437</v>
      </c>
      <c r="HV41" s="25">
        <v>2080</v>
      </c>
      <c r="HW41" s="18">
        <v>1492</v>
      </c>
      <c r="HX41" s="18">
        <v>198</v>
      </c>
      <c r="HY41" s="25">
        <v>5801</v>
      </c>
      <c r="HZ41" s="25">
        <v>18388</v>
      </c>
      <c r="IA41" s="25">
        <v>3318</v>
      </c>
      <c r="IB41" s="18">
        <v>780</v>
      </c>
      <c r="IC41" s="25">
        <v>15387</v>
      </c>
      <c r="ID41" s="25">
        <v>10714</v>
      </c>
      <c r="IE41" s="25">
        <v>2786</v>
      </c>
      <c r="IF41" s="18">
        <v>864</v>
      </c>
      <c r="IG41" s="18">
        <v>1629</v>
      </c>
      <c r="IH41" s="17">
        <f t="shared" si="70"/>
        <v>0.45875435471412584</v>
      </c>
      <c r="II41" s="17">
        <f t="shared" si="71"/>
        <v>0.28986238315178836</v>
      </c>
      <c r="IJ41" s="30">
        <f t="shared" si="72"/>
        <v>3.4499129867304767</v>
      </c>
      <c r="IK41" s="17">
        <f t="shared" si="176"/>
        <v>4.7159894187721568E-2</v>
      </c>
      <c r="IL41" s="25">
        <v>29798</v>
      </c>
      <c r="IM41" s="25">
        <v>996</v>
      </c>
      <c r="IN41" s="18">
        <v>1068</v>
      </c>
      <c r="IO41" s="18">
        <v>122</v>
      </c>
      <c r="IP41" s="25">
        <v>4061</v>
      </c>
      <c r="IQ41" s="25">
        <v>9329</v>
      </c>
      <c r="IR41" s="25">
        <v>2119</v>
      </c>
      <c r="IS41" s="18">
        <v>455</v>
      </c>
      <c r="IT41" s="25">
        <v>7537</v>
      </c>
      <c r="IU41" s="25">
        <v>1442</v>
      </c>
      <c r="IV41" s="25">
        <v>1318</v>
      </c>
      <c r="IW41" s="18">
        <v>382</v>
      </c>
      <c r="IX41" s="18">
        <v>969</v>
      </c>
      <c r="IY41" s="17">
        <f t="shared" si="73"/>
        <v>0.59383180079199949</v>
      </c>
      <c r="IZ41" s="25">
        <v>33639</v>
      </c>
      <c r="JA41" s="25">
        <v>1084</v>
      </c>
      <c r="JB41" s="18">
        <v>424</v>
      </c>
      <c r="JC41" s="18">
        <v>76</v>
      </c>
      <c r="JD41" s="25">
        <v>1740</v>
      </c>
      <c r="JE41" s="25">
        <v>9059</v>
      </c>
      <c r="JF41" s="25">
        <v>1199</v>
      </c>
      <c r="JG41" s="18">
        <v>325</v>
      </c>
      <c r="JH41" s="25">
        <v>7850</v>
      </c>
      <c r="JI41" s="25">
        <v>9272</v>
      </c>
      <c r="JJ41" s="25">
        <v>1468</v>
      </c>
      <c r="JK41" s="18">
        <v>482</v>
      </c>
      <c r="JL41" s="18">
        <v>660</v>
      </c>
      <c r="JM41" s="80">
        <f t="shared" si="74"/>
        <v>0.40375754332768515</v>
      </c>
      <c r="JN41" s="27">
        <v>63437</v>
      </c>
      <c r="JO41" s="25">
        <v>46183</v>
      </c>
      <c r="JP41" s="18">
        <v>15</v>
      </c>
      <c r="JQ41" s="18">
        <v>20</v>
      </c>
      <c r="JR41" s="18">
        <v>276</v>
      </c>
      <c r="JS41" s="18">
        <v>18</v>
      </c>
      <c r="JT41" s="18">
        <v>25</v>
      </c>
      <c r="JU41" s="18">
        <v>0</v>
      </c>
      <c r="JV41" s="18">
        <v>29</v>
      </c>
      <c r="JW41" s="25">
        <v>16871</v>
      </c>
      <c r="JX41" s="17">
        <f t="shared" si="75"/>
        <v>0.26594889417847628</v>
      </c>
      <c r="JY41" s="17">
        <f t="shared" si="76"/>
        <v>0.73405110582152377</v>
      </c>
      <c r="JZ41" s="25">
        <v>10628</v>
      </c>
      <c r="KA41" s="25">
        <v>9203</v>
      </c>
      <c r="KB41" s="18">
        <v>1</v>
      </c>
      <c r="KC41" s="18">
        <v>2</v>
      </c>
      <c r="KD41" s="18">
        <v>11</v>
      </c>
      <c r="KE41" s="18">
        <v>0</v>
      </c>
      <c r="KF41" s="18">
        <v>0</v>
      </c>
      <c r="KG41" s="18">
        <v>0</v>
      </c>
      <c r="KH41" s="18">
        <v>0</v>
      </c>
      <c r="KI41" s="25">
        <v>1411</v>
      </c>
      <c r="KJ41" s="17">
        <f t="shared" si="77"/>
        <v>0.13276251411366202</v>
      </c>
      <c r="KK41" s="25">
        <v>52809</v>
      </c>
      <c r="KL41" s="25">
        <v>36980</v>
      </c>
      <c r="KM41" s="18">
        <v>14</v>
      </c>
      <c r="KN41" s="18">
        <v>18</v>
      </c>
      <c r="KO41" s="18">
        <v>265</v>
      </c>
      <c r="KP41" s="18">
        <v>18</v>
      </c>
      <c r="KQ41" s="18">
        <v>25</v>
      </c>
      <c r="KR41" s="18">
        <v>0</v>
      </c>
      <c r="KS41" s="18">
        <v>29</v>
      </c>
      <c r="KT41" s="25">
        <v>15460</v>
      </c>
      <c r="KU41" s="69">
        <f t="shared" si="190"/>
        <v>0.29275312920146185</v>
      </c>
      <c r="KV41" s="27">
        <v>87623</v>
      </c>
      <c r="KW41" s="25">
        <v>81276</v>
      </c>
      <c r="KX41" s="25">
        <v>6347</v>
      </c>
      <c r="KY41" s="59">
        <v>7.2435319493740227E-2</v>
      </c>
      <c r="KZ41" s="25">
        <v>3052</v>
      </c>
      <c r="LA41" s="25">
        <v>2750</v>
      </c>
      <c r="LB41" s="25">
        <v>2549</v>
      </c>
      <c r="LC41" s="25">
        <v>3057</v>
      </c>
      <c r="LD41" s="25">
        <v>41927</v>
      </c>
      <c r="LE41" s="25">
        <v>39028</v>
      </c>
      <c r="LF41" s="25">
        <v>2899</v>
      </c>
      <c r="LG41" s="59">
        <v>6.9143988360722206E-2</v>
      </c>
      <c r="LH41" s="25">
        <v>45696</v>
      </c>
      <c r="LI41" s="25">
        <v>42248</v>
      </c>
      <c r="LJ41" s="25">
        <v>3448</v>
      </c>
      <c r="LK41" s="35">
        <v>7.5455182072829127E-2</v>
      </c>
      <c r="LL41" s="27">
        <v>14683</v>
      </c>
      <c r="LM41" s="18">
        <v>85</v>
      </c>
      <c r="LN41" s="25">
        <v>13643</v>
      </c>
      <c r="LO41" s="18">
        <v>594</v>
      </c>
      <c r="LP41" s="18">
        <v>46</v>
      </c>
      <c r="LQ41" s="18">
        <v>26</v>
      </c>
      <c r="LR41" s="18">
        <v>289</v>
      </c>
      <c r="LS41" s="23">
        <f t="shared" si="79"/>
        <v>1.9682626166314787E-2</v>
      </c>
      <c r="LT41" s="23">
        <f t="shared" si="80"/>
        <v>0.98031737383368522</v>
      </c>
      <c r="LU41" s="17">
        <f t="shared" si="81"/>
        <v>0.93495879588639919</v>
      </c>
      <c r="LV41" s="25">
        <v>14683</v>
      </c>
      <c r="LW41" s="25">
        <v>13215</v>
      </c>
      <c r="LX41" s="18">
        <v>14</v>
      </c>
      <c r="LY41" s="18">
        <v>143</v>
      </c>
      <c r="LZ41" s="18">
        <v>372</v>
      </c>
      <c r="MA41" s="18">
        <v>199</v>
      </c>
      <c r="MB41" s="18">
        <v>644</v>
      </c>
      <c r="MC41" s="18">
        <v>20</v>
      </c>
      <c r="MD41" s="18">
        <v>12</v>
      </c>
      <c r="ME41" s="18">
        <v>1</v>
      </c>
      <c r="MF41" s="18">
        <v>63</v>
      </c>
      <c r="MG41" s="17">
        <f t="shared" si="82"/>
        <v>5.877545460736907E-2</v>
      </c>
      <c r="MH41" s="17">
        <f t="shared" si="83"/>
        <v>0.91153034121092424</v>
      </c>
      <c r="MI41" s="25">
        <v>14683</v>
      </c>
      <c r="MJ41" s="25">
        <v>12967</v>
      </c>
      <c r="MK41" s="18">
        <v>17</v>
      </c>
      <c r="ML41" s="18">
        <v>139</v>
      </c>
      <c r="MM41" s="18">
        <v>437</v>
      </c>
      <c r="MN41" s="18">
        <v>221</v>
      </c>
      <c r="MO41" s="18">
        <v>815</v>
      </c>
      <c r="MP41" s="18">
        <v>20</v>
      </c>
      <c r="MQ41" s="18">
        <v>1</v>
      </c>
      <c r="MR41" s="18">
        <v>1</v>
      </c>
      <c r="MS41" s="18">
        <v>65</v>
      </c>
      <c r="MT41" s="17">
        <f t="shared" si="84"/>
        <v>0.89518490771640669</v>
      </c>
      <c r="MU41" s="69">
        <f t="shared" si="85"/>
        <v>0.92324456854866166</v>
      </c>
      <c r="MV41" s="27">
        <v>14683</v>
      </c>
      <c r="MW41" s="25">
        <v>2766</v>
      </c>
      <c r="MX41" s="25">
        <v>1221</v>
      </c>
      <c r="MY41" s="25">
        <v>1721</v>
      </c>
      <c r="MZ41" s="25">
        <v>1293</v>
      </c>
      <c r="NA41" s="18">
        <v>283</v>
      </c>
      <c r="NB41" s="25">
        <v>3921</v>
      </c>
      <c r="NC41" s="25">
        <v>2890</v>
      </c>
      <c r="ND41" s="18">
        <v>588</v>
      </c>
      <c r="NE41" s="17">
        <f t="shared" si="86"/>
        <v>0.18838112102431384</v>
      </c>
      <c r="NF41" s="10">
        <f t="shared" si="87"/>
        <v>16319.400000000001</v>
      </c>
      <c r="NG41" s="17">
        <f t="shared" si="88"/>
        <v>0.40448137301641351</v>
      </c>
      <c r="NH41" s="25">
        <v>14683</v>
      </c>
      <c r="NI41" s="18">
        <v>85</v>
      </c>
      <c r="NJ41" s="18">
        <v>5</v>
      </c>
      <c r="NK41" s="18">
        <v>13</v>
      </c>
      <c r="NL41" s="18">
        <v>15</v>
      </c>
      <c r="NM41" s="25">
        <v>13959</v>
      </c>
      <c r="NN41" s="18">
        <v>559</v>
      </c>
      <c r="NO41" s="18">
        <v>41</v>
      </c>
      <c r="NP41" s="18">
        <v>0</v>
      </c>
      <c r="NQ41" s="32">
        <v>6</v>
      </c>
      <c r="NR41" s="27">
        <v>14683</v>
      </c>
      <c r="NS41" s="37">
        <f t="shared" si="89"/>
        <v>0.80651093100864946</v>
      </c>
      <c r="NT41" s="37">
        <f t="shared" si="90"/>
        <v>0.21762618551782262</v>
      </c>
      <c r="NU41" s="37">
        <f t="shared" si="91"/>
        <v>1.2399087991893261</v>
      </c>
      <c r="NV41" s="17">
        <f t="shared" si="92"/>
        <v>0.25177739901905699</v>
      </c>
      <c r="NW41" s="10">
        <f t="shared" si="93"/>
        <v>10202</v>
      </c>
      <c r="NX41" s="17">
        <f t="shared" si="94"/>
        <v>0.69481713546278012</v>
      </c>
      <c r="NY41" s="19">
        <f t="shared" si="95"/>
        <v>0.1838562597992395</v>
      </c>
      <c r="NZ41" s="25">
        <v>2567</v>
      </c>
      <c r="OA41" s="25">
        <v>4481</v>
      </c>
      <c r="OB41" s="25">
        <v>1097</v>
      </c>
      <c r="OC41" s="25">
        <v>2926</v>
      </c>
      <c r="OD41" s="18">
        <v>497</v>
      </c>
      <c r="OE41" s="18">
        <v>274</v>
      </c>
      <c r="OF41" s="17">
        <f t="shared" si="96"/>
        <v>0.19927807668732547</v>
      </c>
      <c r="OG41" s="17">
        <f t="shared" si="97"/>
        <v>0.17482803241844311</v>
      </c>
      <c r="OH41" s="17">
        <f t="shared" si="98"/>
        <v>0.30518286453721993</v>
      </c>
      <c r="OI41" s="69">
        <f t="shared" si="99"/>
        <v>3.3848668528229924E-2</v>
      </c>
      <c r="OJ41" s="27">
        <v>14683</v>
      </c>
      <c r="OK41" s="18">
        <v>222</v>
      </c>
      <c r="OL41" s="25">
        <v>5306</v>
      </c>
      <c r="OM41" s="25">
        <v>1477</v>
      </c>
      <c r="ON41" s="18">
        <v>74</v>
      </c>
      <c r="OO41" s="18">
        <v>29</v>
      </c>
      <c r="OP41" s="18">
        <v>61</v>
      </c>
      <c r="OQ41" s="18">
        <v>783</v>
      </c>
      <c r="OR41" s="69">
        <f t="shared" si="100"/>
        <v>0.38568412449771844</v>
      </c>
      <c r="OS41" s="85">
        <v>8353</v>
      </c>
      <c r="OT41" s="22">
        <v>7869</v>
      </c>
      <c r="OU41" s="38">
        <f t="shared" si="191"/>
        <v>0.32055564608114712</v>
      </c>
      <c r="OV41" s="39">
        <v>0.59903418477570214</v>
      </c>
      <c r="OW41" s="22">
        <v>471380</v>
      </c>
      <c r="OX41" s="36">
        <f t="shared" si="192"/>
        <v>19287926.84</v>
      </c>
      <c r="OY41" s="36">
        <f t="shared" si="193"/>
        <v>533159.22673195612</v>
      </c>
      <c r="OZ41" s="22">
        <v>14930</v>
      </c>
      <c r="PA41" s="22">
        <v>13908</v>
      </c>
      <c r="PB41" s="38">
        <f t="shared" si="194"/>
        <v>0.56656346749226005</v>
      </c>
      <c r="PC41" s="39">
        <v>0.30289976991659473</v>
      </c>
      <c r="PD41" s="22">
        <v>421273</v>
      </c>
      <c r="PE41" s="40">
        <f t="shared" si="105"/>
        <v>17237648.614</v>
      </c>
      <c r="PF41" s="36">
        <f t="shared" si="106"/>
        <v>4271937.8401893936</v>
      </c>
      <c r="PG41" s="22">
        <v>280</v>
      </c>
      <c r="PH41" s="22">
        <v>280</v>
      </c>
      <c r="PI41" s="38">
        <f t="shared" si="195"/>
        <v>1.1406224539677367E-2</v>
      </c>
      <c r="PJ41" s="39">
        <v>7.0607142857142854E-2</v>
      </c>
      <c r="PK41" s="22">
        <v>1977</v>
      </c>
      <c r="PL41" s="41">
        <f t="shared" si="108"/>
        <v>80894.885999999999</v>
      </c>
      <c r="PM41" s="36">
        <f t="shared" si="109"/>
        <v>22889.055259909754</v>
      </c>
      <c r="PN41" s="22">
        <v>686</v>
      </c>
      <c r="PO41" s="22">
        <v>686</v>
      </c>
      <c r="PP41" s="38">
        <f t="shared" si="196"/>
        <v>2.7945250122209549E-2</v>
      </c>
      <c r="PQ41" s="39">
        <v>0.40237609329446067</v>
      </c>
      <c r="PR41" s="22">
        <v>27603</v>
      </c>
      <c r="PS41" s="41">
        <f t="shared" si="111"/>
        <v>1129459.554</v>
      </c>
      <c r="PT41" s="36">
        <f t="shared" si="112"/>
        <v>89947.188442160215</v>
      </c>
      <c r="PU41" s="22">
        <v>1155</v>
      </c>
      <c r="PV41" s="22">
        <v>1155</v>
      </c>
      <c r="PW41" s="38">
        <f t="shared" si="197"/>
        <v>4.7050676226169139E-2</v>
      </c>
      <c r="PX41" s="39">
        <v>0.23843290043290044</v>
      </c>
      <c r="PY41" s="22">
        <v>27539</v>
      </c>
      <c r="PZ41" s="36">
        <f t="shared" si="114"/>
        <v>176214.56465874831</v>
      </c>
      <c r="QA41" s="22"/>
      <c r="QB41" s="22"/>
      <c r="QC41" s="39">
        <v>0</v>
      </c>
      <c r="QD41" s="22"/>
      <c r="QE41" s="22">
        <f t="shared" si="115"/>
        <v>0</v>
      </c>
      <c r="QF41" s="22"/>
      <c r="QG41" s="22">
        <v>230</v>
      </c>
      <c r="QH41" s="22">
        <v>230</v>
      </c>
      <c r="QI41" s="38">
        <f t="shared" si="198"/>
        <v>9.3693987290206938E-3</v>
      </c>
      <c r="QJ41" s="39">
        <v>8.6999999999999994E-2</v>
      </c>
      <c r="QK41" s="22">
        <v>2001</v>
      </c>
      <c r="QL41" s="42">
        <f t="shared" si="117"/>
        <v>21.673439999999999</v>
      </c>
      <c r="QM41" s="22">
        <f t="shared" si="199"/>
        <v>420</v>
      </c>
      <c r="QN41" s="22">
        <v>173</v>
      </c>
      <c r="QO41" s="22">
        <v>173</v>
      </c>
      <c r="QP41" s="38">
        <f t="shared" si="200"/>
        <v>7.047417304872087E-3</v>
      </c>
      <c r="QQ41" s="39">
        <v>7.1271676300578027E-2</v>
      </c>
      <c r="QR41" s="22">
        <v>1233</v>
      </c>
      <c r="QS41" s="36">
        <f t="shared" si="120"/>
        <v>40676.230752109426</v>
      </c>
      <c r="QT41" s="22">
        <v>247</v>
      </c>
      <c r="QU41" s="22">
        <v>247</v>
      </c>
      <c r="QV41" s="38">
        <f t="shared" si="201"/>
        <v>1.0061919504643963E-2</v>
      </c>
      <c r="QW41" s="39">
        <v>0.18299595141700403</v>
      </c>
      <c r="QX41" s="22">
        <v>4520</v>
      </c>
      <c r="QY41" s="36">
        <f t="shared" si="122"/>
        <v>58075.312114283399</v>
      </c>
      <c r="QZ41" s="22"/>
      <c r="RA41" s="22"/>
      <c r="RB41" s="38">
        <f t="shared" si="202"/>
        <v>0</v>
      </c>
      <c r="RC41" s="39">
        <v>0</v>
      </c>
      <c r="RD41" s="22"/>
      <c r="RE41" s="36">
        <f t="shared" si="124"/>
        <v>0</v>
      </c>
      <c r="RF41" s="10">
        <f t="shared" si="203"/>
        <v>26054</v>
      </c>
      <c r="RG41" s="10">
        <f t="shared" si="204"/>
        <v>24548</v>
      </c>
      <c r="RH41" s="17">
        <f t="shared" si="205"/>
        <v>3.1572462454003983E-2</v>
      </c>
      <c r="RI41" s="17">
        <f t="shared" si="206"/>
        <v>7.2132823126133357E-4</v>
      </c>
      <c r="RJ41" s="17">
        <f t="shared" si="207"/>
        <v>0.10267038865573402</v>
      </c>
      <c r="RK41" s="17">
        <f t="shared" si="208"/>
        <v>0.82264639975158371</v>
      </c>
      <c r="RL41" s="17">
        <f t="shared" si="209"/>
        <v>1.7321115968400854E-2</v>
      </c>
      <c r="RM41" s="17">
        <f t="shared" si="210"/>
        <v>3.393361107377095E-2</v>
      </c>
      <c r="RN41" s="17">
        <f t="shared" si="211"/>
        <v>7.8330153751029179E-3</v>
      </c>
      <c r="RO41" s="17">
        <f t="shared" si="212"/>
        <v>1.1183553743644051E-2</v>
      </c>
      <c r="RP41" s="17">
        <f t="shared" si="213"/>
        <v>0</v>
      </c>
      <c r="RQ41" s="17">
        <f t="shared" si="214"/>
        <v>4.1736509409138552E-6</v>
      </c>
      <c r="RR41" s="36">
        <f t="shared" si="215"/>
        <v>5192921.0915885605</v>
      </c>
      <c r="RS41" s="36">
        <f t="shared" si="216"/>
        <v>59.264360859461107</v>
      </c>
      <c r="RT41" s="10">
        <f t="shared" si="217"/>
        <v>1506</v>
      </c>
      <c r="RU41" s="17">
        <f t="shared" si="218"/>
        <v>5.7803024487602668E-2</v>
      </c>
      <c r="RV41" s="37">
        <f t="shared" si="219"/>
        <v>3.3631304214324098</v>
      </c>
      <c r="RW41" s="36">
        <f t="shared" si="220"/>
        <v>0.28015475388881916</v>
      </c>
      <c r="RX41" s="85">
        <v>0.18555869999999999</v>
      </c>
      <c r="RY41" s="93">
        <v>234</v>
      </c>
      <c r="RZ41" s="43" t="b">
        <v>0</v>
      </c>
      <c r="SA41" s="18" t="b">
        <v>0</v>
      </c>
      <c r="SB41" s="18" t="b">
        <v>1</v>
      </c>
      <c r="SC41" s="18" t="b">
        <v>0</v>
      </c>
      <c r="SD41" s="18" t="b">
        <v>0</v>
      </c>
      <c r="SE41" s="32" t="b">
        <v>1</v>
      </c>
      <c r="SF41" s="43" t="b">
        <v>0</v>
      </c>
      <c r="SG41" s="18" t="b">
        <v>1</v>
      </c>
      <c r="SH41" s="18">
        <v>0</v>
      </c>
      <c r="SI41" s="18"/>
      <c r="SJ41" s="22"/>
      <c r="SK41" s="22">
        <v>1</v>
      </c>
      <c r="SL41" s="22">
        <v>1</v>
      </c>
      <c r="SM41" s="22">
        <v>0</v>
      </c>
      <c r="SN41" s="18"/>
      <c r="SO41" s="18"/>
      <c r="SP41" s="18"/>
      <c r="SQ41" s="17">
        <f t="shared" si="143"/>
        <v>0</v>
      </c>
      <c r="SR41" s="17">
        <f t="shared" si="144"/>
        <v>0</v>
      </c>
      <c r="SS41" s="17">
        <f t="shared" si="145"/>
        <v>0</v>
      </c>
      <c r="ST41" s="17">
        <f t="shared" si="146"/>
        <v>0</v>
      </c>
      <c r="SU41" s="17">
        <f t="shared" si="147"/>
        <v>0</v>
      </c>
      <c r="SV41" s="17">
        <f t="shared" si="181"/>
        <v>0</v>
      </c>
      <c r="SW41" s="17">
        <f t="shared" si="149"/>
        <v>0</v>
      </c>
      <c r="SX41" s="17">
        <f t="shared" si="150"/>
        <v>0</v>
      </c>
      <c r="SY41" s="17">
        <f t="shared" si="151"/>
        <v>0</v>
      </c>
      <c r="SZ41" s="17">
        <f t="shared" si="152"/>
        <v>0</v>
      </c>
      <c r="TA41" s="17">
        <f t="shared" si="153"/>
        <v>0</v>
      </c>
      <c r="TB41" s="24">
        <f t="shared" si="154"/>
        <v>620</v>
      </c>
      <c r="TC41" s="69">
        <f t="shared" si="155"/>
        <v>1</v>
      </c>
      <c r="TD41" s="17">
        <f t="shared" si="177"/>
        <v>2.6014568158168575E-6</v>
      </c>
      <c r="TE41" s="95">
        <v>347</v>
      </c>
      <c r="TF41" s="71"/>
      <c r="TG41" s="71">
        <v>9</v>
      </c>
      <c r="TH41" s="71">
        <v>31</v>
      </c>
      <c r="TI41" s="71"/>
      <c r="TJ41" s="71"/>
      <c r="TK41" s="71">
        <v>202</v>
      </c>
      <c r="TL41" s="71"/>
      <c r="TM41" s="71">
        <v>127</v>
      </c>
      <c r="TN41" s="71"/>
      <c r="TO41" s="71">
        <v>25</v>
      </c>
      <c r="TP41" s="71"/>
      <c r="TQ41" s="71">
        <v>41</v>
      </c>
      <c r="TR41" s="72">
        <v>95</v>
      </c>
      <c r="TS41" s="72"/>
      <c r="TT41" s="72"/>
      <c r="TU41" s="72">
        <v>9</v>
      </c>
      <c r="TV41" s="72">
        <v>119</v>
      </c>
      <c r="TW41" s="72"/>
      <c r="TX41" s="72">
        <v>1</v>
      </c>
      <c r="TY41" s="72">
        <v>4</v>
      </c>
      <c r="TZ41" s="72">
        <v>122</v>
      </c>
      <c r="UA41" s="72"/>
      <c r="UB41" s="72">
        <v>32</v>
      </c>
      <c r="UC41" s="72"/>
      <c r="UD41" s="72"/>
      <c r="UE41" s="72"/>
      <c r="UF41" s="72"/>
      <c r="UG41" s="72">
        <v>122</v>
      </c>
      <c r="UH41" s="72"/>
      <c r="UI41" s="72">
        <v>22</v>
      </c>
      <c r="UJ41" s="73">
        <v>29</v>
      </c>
      <c r="UK41" s="73"/>
      <c r="UL41" s="73"/>
      <c r="UM41" s="73">
        <v>17</v>
      </c>
      <c r="UN41" s="73">
        <v>80</v>
      </c>
      <c r="UO41" s="73"/>
      <c r="UP41" s="73"/>
      <c r="UQ41" s="73">
        <v>8</v>
      </c>
      <c r="UR41" s="73">
        <v>237</v>
      </c>
      <c r="US41" s="73">
        <v>1</v>
      </c>
      <c r="UT41" s="73"/>
      <c r="UU41" s="73"/>
      <c r="UV41" s="73"/>
      <c r="UW41" s="73">
        <v>8</v>
      </c>
      <c r="UX41" s="73"/>
      <c r="UY41" s="73">
        <v>124</v>
      </c>
      <c r="UZ41" s="73"/>
      <c r="VA41" s="73">
        <v>1</v>
      </c>
      <c r="VB41" s="73">
        <v>74</v>
      </c>
      <c r="VC41" s="73"/>
      <c r="VD41" s="73"/>
      <c r="VE41" s="73">
        <v>17</v>
      </c>
      <c r="VF41" s="73">
        <v>31</v>
      </c>
      <c r="VG41" s="73"/>
      <c r="VH41" s="73"/>
      <c r="VI41" s="73">
        <v>15</v>
      </c>
      <c r="VJ41" s="73">
        <v>264</v>
      </c>
      <c r="VK41" s="73">
        <v>54</v>
      </c>
      <c r="VL41" s="73"/>
      <c r="VM41" s="73"/>
      <c r="VN41" s="73"/>
      <c r="VO41" s="73">
        <v>9</v>
      </c>
      <c r="VP41" s="73">
        <v>195</v>
      </c>
      <c r="VQ41" s="73"/>
      <c r="VR41" s="73"/>
      <c r="VS41" s="73">
        <v>78</v>
      </c>
      <c r="VT41" s="73"/>
      <c r="VU41" s="73"/>
      <c r="VV41" s="73">
        <v>11</v>
      </c>
      <c r="VW41" s="73">
        <v>43</v>
      </c>
      <c r="VX41" s="73"/>
      <c r="VY41" s="73">
        <v>7</v>
      </c>
      <c r="VZ41" s="73">
        <v>16</v>
      </c>
      <c r="WA41" s="73">
        <v>246</v>
      </c>
      <c r="WB41" s="73">
        <v>1</v>
      </c>
      <c r="WC41" s="73">
        <v>96</v>
      </c>
      <c r="WD41" s="73"/>
      <c r="WE41" s="73">
        <v>18</v>
      </c>
      <c r="WF41" s="73">
        <v>6</v>
      </c>
      <c r="WG41" s="73"/>
      <c r="WH41" s="73">
        <v>1</v>
      </c>
      <c r="WI41" s="73"/>
      <c r="WJ41" s="73">
        <v>209</v>
      </c>
      <c r="WK41" s="73">
        <v>10</v>
      </c>
      <c r="WL41" s="73"/>
      <c r="WM41" s="73"/>
      <c r="WN41" s="73">
        <v>12</v>
      </c>
      <c r="WO41" s="22">
        <f t="shared" si="156"/>
        <v>623</v>
      </c>
      <c r="WP41" s="22">
        <f t="shared" si="157"/>
        <v>0</v>
      </c>
      <c r="WQ41" s="22">
        <f t="shared" si="158"/>
        <v>0</v>
      </c>
      <c r="WR41" s="22">
        <f t="shared" si="159"/>
        <v>63</v>
      </c>
      <c r="WS41" s="22">
        <f t="shared" si="160"/>
        <v>304</v>
      </c>
      <c r="WT41" s="22">
        <f t="shared" si="161"/>
        <v>0</v>
      </c>
      <c r="WU41" s="22">
        <f t="shared" si="162"/>
        <v>8</v>
      </c>
      <c r="WV41" s="22">
        <f t="shared" si="163"/>
        <v>27</v>
      </c>
      <c r="WW41" s="22">
        <f t="shared" si="164"/>
        <v>1071</v>
      </c>
      <c r="WX41" s="22">
        <f t="shared" si="165"/>
        <v>0</v>
      </c>
      <c r="WY41" s="22">
        <f t="shared" si="166"/>
        <v>311</v>
      </c>
      <c r="WZ41" s="22">
        <f t="shared" si="167"/>
        <v>0</v>
      </c>
      <c r="XA41" s="22">
        <f t="shared" si="168"/>
        <v>0</v>
      </c>
      <c r="XB41" s="22">
        <f t="shared" si="169"/>
        <v>6</v>
      </c>
      <c r="XC41" s="22">
        <f t="shared" si="170"/>
        <v>17</v>
      </c>
      <c r="XD41" s="22">
        <f t="shared" si="171"/>
        <v>0</v>
      </c>
      <c r="XE41" s="22">
        <f t="shared" si="172"/>
        <v>675</v>
      </c>
      <c r="XF41" s="22">
        <f t="shared" si="173"/>
        <v>10</v>
      </c>
      <c r="XG41" s="93">
        <f t="shared" si="174"/>
        <v>76</v>
      </c>
    </row>
    <row r="42" spans="1:631" ht="17.100000000000001" customHeight="1" x14ac:dyDescent="0.2">
      <c r="A42" s="101"/>
      <c r="B42" s="27" t="s">
        <v>87</v>
      </c>
      <c r="C42" s="535" t="s">
        <v>88</v>
      </c>
      <c r="D42" s="25" t="s">
        <v>94</v>
      </c>
      <c r="E42" s="535" t="s">
        <v>95</v>
      </c>
      <c r="F42" s="25" t="s">
        <v>99</v>
      </c>
      <c r="G42" s="535" t="s">
        <v>100</v>
      </c>
      <c r="H42" s="25">
        <v>31</v>
      </c>
      <c r="I42" s="28">
        <v>4</v>
      </c>
      <c r="J42" s="17">
        <f t="shared" si="0"/>
        <v>0.80651689941307425</v>
      </c>
      <c r="K42" s="17">
        <f t="shared" si="1"/>
        <v>0.37846589759158067</v>
      </c>
      <c r="L42" s="17">
        <f t="shared" si="2"/>
        <v>1</v>
      </c>
      <c r="M42" s="17">
        <f t="shared" si="3"/>
        <v>4.4001036192054269E-2</v>
      </c>
      <c r="N42" s="17">
        <f t="shared" si="4"/>
        <v>0.42114523352527189</v>
      </c>
      <c r="O42" s="17">
        <f t="shared" si="5"/>
        <v>0.12527828374822911</v>
      </c>
      <c r="P42" s="17">
        <f t="shared" si="6"/>
        <v>0.70078634014828123</v>
      </c>
      <c r="Q42" s="17">
        <f t="shared" si="7"/>
        <v>0.18958406975374098</v>
      </c>
      <c r="R42" s="69">
        <f t="shared" si="8"/>
        <v>0.809844615886124</v>
      </c>
      <c r="S42" s="422">
        <f t="shared" si="9"/>
        <v>0.49729137513981736</v>
      </c>
      <c r="T42" s="17">
        <f t="shared" si="175"/>
        <v>0.50270862486018264</v>
      </c>
      <c r="U42" s="10">
        <f t="shared" si="10"/>
        <v>16025.345543292902</v>
      </c>
      <c r="V42" s="32">
        <v>4</v>
      </c>
      <c r="W42" s="550">
        <f t="shared" si="11"/>
        <v>0</v>
      </c>
      <c r="X42" s="550">
        <f t="shared" si="12"/>
        <v>0.38618026402870625</v>
      </c>
      <c r="Y42" s="550">
        <f t="shared" si="13"/>
        <v>0.6138197359712938</v>
      </c>
      <c r="Z42" s="551">
        <f t="shared" si="14"/>
        <v>19567.345543292904</v>
      </c>
      <c r="AA42" s="426">
        <f t="shared" si="15"/>
        <v>0.16396888136018573</v>
      </c>
      <c r="AB42" s="59">
        <f t="shared" si="16"/>
        <v>0.8729853531640559</v>
      </c>
      <c r="AC42" s="59">
        <f t="shared" si="17"/>
        <v>0.16714651311580295</v>
      </c>
      <c r="AD42" s="59">
        <f t="shared" si="18"/>
        <v>0.42114523352527189</v>
      </c>
      <c r="AE42" s="59">
        <f t="shared" si="19"/>
        <v>0.81041593024625902</v>
      </c>
      <c r="AF42" s="59">
        <f t="shared" si="20"/>
        <v>0.26411657559198543</v>
      </c>
      <c r="AG42" s="59">
        <f t="shared" si="21"/>
        <v>6.2335559603319164E-2</v>
      </c>
      <c r="AH42" s="59">
        <f t="shared" si="22"/>
        <v>0.12527828374822911</v>
      </c>
      <c r="AI42" s="59">
        <f t="shared" si="23"/>
        <v>0.82351750657761591</v>
      </c>
      <c r="AJ42" s="59">
        <f t="shared" si="24"/>
        <v>0.7895162922485327</v>
      </c>
      <c r="AK42" s="59">
        <f t="shared" si="25"/>
        <v>0.29921365985171872</v>
      </c>
      <c r="AL42" s="35">
        <f t="shared" si="26"/>
        <v>1</v>
      </c>
      <c r="AM42" s="27">
        <v>31878</v>
      </c>
      <c r="AN42" s="25">
        <v>15692</v>
      </c>
      <c r="AO42" s="25">
        <v>16186</v>
      </c>
      <c r="AP42" s="17">
        <f t="shared" si="27"/>
        <v>6.1915556371911547E-4</v>
      </c>
      <c r="AQ42" s="63">
        <v>96.947979735573952</v>
      </c>
      <c r="AR42" s="58">
        <v>3495.4280922100002</v>
      </c>
      <c r="AS42" s="24">
        <f t="shared" si="28"/>
        <v>9.1199129717599163</v>
      </c>
      <c r="AT42" s="17">
        <f t="shared" si="188"/>
        <v>7.8760486141303144E-3</v>
      </c>
      <c r="AU42" s="25">
        <v>31327</v>
      </c>
      <c r="AV42" s="25">
        <v>15353</v>
      </c>
      <c r="AW42" s="25">
        <v>15974</v>
      </c>
      <c r="AX42" s="18">
        <v>551</v>
      </c>
      <c r="AY42" s="18">
        <v>339</v>
      </c>
      <c r="AZ42" s="18">
        <v>212</v>
      </c>
      <c r="BA42" s="25">
        <v>5227</v>
      </c>
      <c r="BB42" s="25">
        <v>2518</v>
      </c>
      <c r="BC42" s="25">
        <v>2709</v>
      </c>
      <c r="BD42" s="63">
        <v>92.949427833148775</v>
      </c>
      <c r="BE42" s="25">
        <v>26651</v>
      </c>
      <c r="BF42" s="25">
        <v>13174</v>
      </c>
      <c r="BG42" s="25">
        <v>13477</v>
      </c>
      <c r="BH42" s="63">
        <v>97.751725161386062</v>
      </c>
      <c r="BI42" s="17">
        <v>0.16396888136018573</v>
      </c>
      <c r="BJ42" s="25">
        <v>13756</v>
      </c>
      <c r="BK42" s="25">
        <v>16974</v>
      </c>
      <c r="BL42" s="18">
        <v>1148</v>
      </c>
      <c r="BM42" s="17">
        <v>0.87804878048780477</v>
      </c>
      <c r="BN42" s="10">
        <f t="shared" si="30"/>
        <v>3887.5609756097597</v>
      </c>
      <c r="BO42" s="29">
        <v>0.81041593024625902</v>
      </c>
      <c r="BP42" s="30">
        <f t="shared" si="31"/>
        <v>0.18958406975374098</v>
      </c>
      <c r="BQ42" s="31">
        <v>6.7632850241545892</v>
      </c>
      <c r="BR42" s="25">
        <v>18122</v>
      </c>
      <c r="BS42" s="25">
        <v>5741</v>
      </c>
      <c r="BT42" s="25">
        <v>10984</v>
      </c>
      <c r="BU42" s="18">
        <v>1188</v>
      </c>
      <c r="BV42" s="18">
        <v>177</v>
      </c>
      <c r="BW42" s="18">
        <v>32</v>
      </c>
      <c r="BX42" s="25">
        <v>4941</v>
      </c>
      <c r="BY42" s="18">
        <v>3948</v>
      </c>
      <c r="BZ42" s="18">
        <v>993</v>
      </c>
      <c r="CA42" s="59">
        <v>0.20097146326654525</v>
      </c>
      <c r="CB42" s="18">
        <v>31327</v>
      </c>
      <c r="CC42" s="18">
        <v>551</v>
      </c>
      <c r="CD42" s="17">
        <f t="shared" si="32"/>
        <v>1.7588661537970441E-2</v>
      </c>
      <c r="CE42" s="18">
        <v>138</v>
      </c>
      <c r="CF42" s="18">
        <v>277</v>
      </c>
      <c r="CG42" s="18">
        <v>402</v>
      </c>
      <c r="CH42" s="18">
        <v>562</v>
      </c>
      <c r="CI42" s="18">
        <v>620</v>
      </c>
      <c r="CJ42" s="18">
        <v>668</v>
      </c>
      <c r="CK42" s="18">
        <v>648</v>
      </c>
      <c r="CL42" s="18">
        <v>1014</v>
      </c>
      <c r="CM42" s="18">
        <v>612</v>
      </c>
      <c r="CN42" s="26">
        <v>6.3402145314713625</v>
      </c>
      <c r="CO42" s="27">
        <v>4941</v>
      </c>
      <c r="CP42" s="34">
        <f t="shared" si="33"/>
        <v>6.4517304189435336</v>
      </c>
      <c r="CQ42" s="18">
        <v>1</v>
      </c>
      <c r="CR42" s="18">
        <v>8</v>
      </c>
      <c r="CS42" s="18">
        <v>38</v>
      </c>
      <c r="CT42" s="25">
        <v>3573</v>
      </c>
      <c r="CU42" s="18">
        <v>1073</v>
      </c>
      <c r="CV42" s="18">
        <v>180</v>
      </c>
      <c r="CW42" s="18">
        <v>50</v>
      </c>
      <c r="CX42" s="18">
        <v>18</v>
      </c>
      <c r="CY42" s="25">
        <v>4941</v>
      </c>
      <c r="CZ42" s="25">
        <v>4489</v>
      </c>
      <c r="DA42" s="18">
        <v>200</v>
      </c>
      <c r="DB42" s="18">
        <v>85</v>
      </c>
      <c r="DC42" s="18">
        <v>125</v>
      </c>
      <c r="DD42" s="18">
        <v>18</v>
      </c>
      <c r="DE42" s="18">
        <v>24</v>
      </c>
      <c r="DF42" s="25">
        <v>4941</v>
      </c>
      <c r="DG42" s="25">
        <v>1237</v>
      </c>
      <c r="DH42" s="18">
        <v>10</v>
      </c>
      <c r="DI42" s="18">
        <v>58</v>
      </c>
      <c r="DJ42" s="25">
        <v>3377</v>
      </c>
      <c r="DK42" s="18">
        <v>1</v>
      </c>
      <c r="DL42" s="18">
        <v>258</v>
      </c>
      <c r="DM42" s="25">
        <f t="shared" si="34"/>
        <v>7906.2475207447887</v>
      </c>
      <c r="DN42" s="17">
        <f t="shared" si="35"/>
        <v>0.68346488565067798</v>
      </c>
      <c r="DO42" s="17">
        <f t="shared" si="36"/>
        <v>2.0238818053025704E-4</v>
      </c>
      <c r="DP42" s="23">
        <f t="shared" si="37"/>
        <v>0.26411657559198543</v>
      </c>
      <c r="DQ42" s="23">
        <f t="shared" si="38"/>
        <v>0.73588342440801457</v>
      </c>
      <c r="DR42" s="25">
        <v>4941</v>
      </c>
      <c r="DS42" s="18">
        <v>46</v>
      </c>
      <c r="DT42" s="18">
        <v>1645</v>
      </c>
      <c r="DU42" s="18">
        <v>8</v>
      </c>
      <c r="DV42" s="25">
        <v>3138</v>
      </c>
      <c r="DW42" s="18">
        <v>24</v>
      </c>
      <c r="DX42" s="18">
        <v>52</v>
      </c>
      <c r="DY42" s="18">
        <v>28</v>
      </c>
      <c r="DZ42" s="17">
        <f t="shared" si="39"/>
        <v>0.97895162922485324</v>
      </c>
      <c r="EA42" s="17">
        <f t="shared" si="40"/>
        <v>2.1048370775146763E-2</v>
      </c>
      <c r="EB42" s="25">
        <v>4941</v>
      </c>
      <c r="EC42" s="18">
        <v>249</v>
      </c>
      <c r="ED42" s="18">
        <v>59</v>
      </c>
      <c r="EE42" s="25">
        <v>4560</v>
      </c>
      <c r="EF42" s="17">
        <f t="shared" si="189"/>
        <v>0.92289010321797205</v>
      </c>
      <c r="EG42" s="18">
        <v>41</v>
      </c>
      <c r="EH42" s="18">
        <v>32</v>
      </c>
      <c r="EI42" s="17">
        <f t="shared" si="42"/>
        <v>6.2335559603319164E-2</v>
      </c>
      <c r="EJ42" s="17">
        <f t="shared" si="43"/>
        <v>8.2979154017405379E-3</v>
      </c>
      <c r="EK42" s="69">
        <f t="shared" si="44"/>
        <v>0.37846589759158067</v>
      </c>
      <c r="EL42" s="27">
        <v>17683</v>
      </c>
      <c r="EM42" s="25">
        <v>15437</v>
      </c>
      <c r="EN42" s="25">
        <v>2246</v>
      </c>
      <c r="EO42" s="59">
        <v>0.8729853531640559</v>
      </c>
      <c r="EP42" s="25">
        <v>8480</v>
      </c>
      <c r="EQ42" s="25">
        <v>7984</v>
      </c>
      <c r="ER42" s="25">
        <v>496</v>
      </c>
      <c r="ES42" s="59">
        <v>0.94150943396226405</v>
      </c>
      <c r="ET42" s="25">
        <v>9203</v>
      </c>
      <c r="EU42" s="25">
        <v>7453</v>
      </c>
      <c r="EV42" s="25">
        <v>1750</v>
      </c>
      <c r="EW42" s="59">
        <v>0.809844615886124</v>
      </c>
      <c r="EX42" s="25">
        <v>3035</v>
      </c>
      <c r="EY42" s="25">
        <v>2787</v>
      </c>
      <c r="EZ42" s="25">
        <v>248</v>
      </c>
      <c r="FA42" s="59">
        <v>0.91828665568369028</v>
      </c>
      <c r="FB42" s="25">
        <v>14648</v>
      </c>
      <c r="FC42" s="25">
        <v>12650</v>
      </c>
      <c r="FD42" s="25">
        <v>1998</v>
      </c>
      <c r="FE42" s="59">
        <v>0.863599126160568</v>
      </c>
      <c r="FF42" s="25">
        <v>16315</v>
      </c>
      <c r="FG42" s="25">
        <v>8527</v>
      </c>
      <c r="FH42" s="25">
        <v>6497</v>
      </c>
      <c r="FI42" s="18">
        <v>1291</v>
      </c>
      <c r="FJ42" s="23">
        <f t="shared" si="45"/>
        <v>7.9129635304934109E-2</v>
      </c>
      <c r="FK42" s="23">
        <f t="shared" si="46"/>
        <v>0.39822249463683729</v>
      </c>
      <c r="FL42" s="36">
        <f t="shared" si="47"/>
        <v>6.6049573973663822</v>
      </c>
      <c r="FM42" s="25">
        <v>8008</v>
      </c>
      <c r="FN42" s="25">
        <v>4253</v>
      </c>
      <c r="FO42" s="17">
        <f t="shared" si="48"/>
        <v>0.53109390609390605</v>
      </c>
      <c r="FP42" s="25">
        <v>3166</v>
      </c>
      <c r="FQ42" s="17">
        <f t="shared" si="49"/>
        <v>0.39535464535464537</v>
      </c>
      <c r="FR42" s="18">
        <v>589</v>
      </c>
      <c r="FS42" s="17">
        <f t="shared" si="50"/>
        <v>7.3551448551448545E-2</v>
      </c>
      <c r="FT42" s="25">
        <v>8307</v>
      </c>
      <c r="FU42" s="25">
        <v>4274</v>
      </c>
      <c r="FV42" s="25">
        <v>3331</v>
      </c>
      <c r="FW42" s="17">
        <f t="shared" si="51"/>
        <v>8.4507042253521125E-2</v>
      </c>
      <c r="FX42" s="17">
        <f t="shared" si="52"/>
        <v>0.40098711929697844</v>
      </c>
      <c r="FY42" s="18">
        <v>702</v>
      </c>
      <c r="FZ42" s="25">
        <v>12504</v>
      </c>
      <c r="GA42" s="25">
        <v>2090</v>
      </c>
      <c r="GB42" s="25">
        <v>5148</v>
      </c>
      <c r="GC42" s="18">
        <v>2674</v>
      </c>
      <c r="GD42" s="18">
        <v>1885</v>
      </c>
      <c r="GE42" s="18">
        <v>77</v>
      </c>
      <c r="GF42" s="18">
        <v>551</v>
      </c>
      <c r="GG42" s="18">
        <v>61</v>
      </c>
      <c r="GH42" s="18">
        <v>14</v>
      </c>
      <c r="GI42" s="18">
        <v>4</v>
      </c>
      <c r="GJ42" s="10">
        <f t="shared" si="53"/>
        <v>2090</v>
      </c>
      <c r="GK42" s="10">
        <f t="shared" si="182"/>
        <v>10414</v>
      </c>
      <c r="GL42" s="10">
        <f t="shared" si="183"/>
        <v>5266</v>
      </c>
      <c r="GM42" s="10">
        <f t="shared" si="56"/>
        <v>7238</v>
      </c>
      <c r="GN42" s="10">
        <f t="shared" si="184"/>
        <v>2592</v>
      </c>
      <c r="GO42" s="17">
        <f t="shared" si="58"/>
        <v>0.16714651311580295</v>
      </c>
      <c r="GP42" s="17">
        <f t="shared" si="185"/>
        <v>0.83285348688419703</v>
      </c>
      <c r="GQ42" s="17">
        <f t="shared" si="186"/>
        <v>0.42114523352527189</v>
      </c>
      <c r="GR42" s="17">
        <f t="shared" si="187"/>
        <v>0.20729366602687141</v>
      </c>
      <c r="GS42" s="17">
        <f t="shared" si="62"/>
        <v>0.62699936020473446</v>
      </c>
      <c r="GT42" s="25">
        <v>6038</v>
      </c>
      <c r="GU42" s="25">
        <v>419</v>
      </c>
      <c r="GV42" s="25">
        <v>2349</v>
      </c>
      <c r="GW42" s="18">
        <v>1684</v>
      </c>
      <c r="GX42" s="18">
        <v>1131</v>
      </c>
      <c r="GY42" s="18">
        <v>50</v>
      </c>
      <c r="GZ42" s="18">
        <v>342</v>
      </c>
      <c r="HA42" s="18">
        <v>55</v>
      </c>
      <c r="HB42" s="18">
        <v>7</v>
      </c>
      <c r="HC42" s="18">
        <v>1</v>
      </c>
      <c r="HD42" s="23">
        <f t="shared" si="63"/>
        <v>6.9393839019542894E-2</v>
      </c>
      <c r="HE42" s="23">
        <f t="shared" si="64"/>
        <v>0.93060616098045712</v>
      </c>
      <c r="HF42" s="23">
        <f t="shared" si="65"/>
        <v>0.54157005631003641</v>
      </c>
      <c r="HG42" s="23">
        <f t="shared" si="66"/>
        <v>0.26266975819807881</v>
      </c>
      <c r="HH42" s="25">
        <v>6466</v>
      </c>
      <c r="HI42" s="25">
        <v>1671</v>
      </c>
      <c r="HJ42" s="25">
        <v>2799</v>
      </c>
      <c r="HK42" s="18">
        <v>990</v>
      </c>
      <c r="HL42" s="18">
        <v>754</v>
      </c>
      <c r="HM42" s="18">
        <v>27</v>
      </c>
      <c r="HN42" s="18">
        <v>209</v>
      </c>
      <c r="HO42" s="18">
        <v>6</v>
      </c>
      <c r="HP42" s="18">
        <v>7</v>
      </c>
      <c r="HQ42" s="18">
        <v>3</v>
      </c>
      <c r="HR42" s="23">
        <f t="shared" si="67"/>
        <v>0.25842870399010209</v>
      </c>
      <c r="HS42" s="23">
        <f t="shared" si="68"/>
        <v>0.74157129600989791</v>
      </c>
      <c r="HT42" s="80">
        <f t="shared" si="69"/>
        <v>0.30869161769254561</v>
      </c>
      <c r="HU42" s="27">
        <v>22255</v>
      </c>
      <c r="HV42" s="18">
        <v>854</v>
      </c>
      <c r="HW42" s="18">
        <v>372</v>
      </c>
      <c r="HX42" s="18">
        <v>27</v>
      </c>
      <c r="HY42" s="25">
        <v>3189</v>
      </c>
      <c r="HZ42" s="25">
        <v>6914</v>
      </c>
      <c r="IA42" s="18">
        <v>626</v>
      </c>
      <c r="IB42" s="18">
        <v>188</v>
      </c>
      <c r="IC42" s="25">
        <v>5535</v>
      </c>
      <c r="ID42" s="25">
        <v>2625</v>
      </c>
      <c r="IE42" s="18">
        <v>1287</v>
      </c>
      <c r="IF42" s="18">
        <v>280</v>
      </c>
      <c r="IG42" s="18">
        <v>358</v>
      </c>
      <c r="IH42" s="17">
        <f t="shared" si="70"/>
        <v>0.42862278139743876</v>
      </c>
      <c r="II42" s="17">
        <f t="shared" si="71"/>
        <v>0.31067175915524603</v>
      </c>
      <c r="IJ42" s="30">
        <f t="shared" si="72"/>
        <v>3.2188313566676308</v>
      </c>
      <c r="IK42" s="17">
        <f t="shared" si="176"/>
        <v>4.4001036192054269E-2</v>
      </c>
      <c r="IL42" s="25">
        <v>10800</v>
      </c>
      <c r="IM42" s="18">
        <v>541</v>
      </c>
      <c r="IN42" s="18">
        <v>301</v>
      </c>
      <c r="IO42" s="18">
        <v>23</v>
      </c>
      <c r="IP42" s="25">
        <v>1998</v>
      </c>
      <c r="IQ42" s="25">
        <v>3629</v>
      </c>
      <c r="IR42" s="18">
        <v>416</v>
      </c>
      <c r="IS42" s="18">
        <v>115</v>
      </c>
      <c r="IT42" s="25">
        <v>2749</v>
      </c>
      <c r="IU42" s="25">
        <v>153</v>
      </c>
      <c r="IV42" s="18">
        <v>527</v>
      </c>
      <c r="IW42" s="18">
        <v>123</v>
      </c>
      <c r="IX42" s="18">
        <v>225</v>
      </c>
      <c r="IY42" s="17">
        <f t="shared" si="73"/>
        <v>0.63962962962962966</v>
      </c>
      <c r="IZ42" s="25">
        <v>11455</v>
      </c>
      <c r="JA42" s="18">
        <v>313</v>
      </c>
      <c r="JB42" s="18">
        <v>71</v>
      </c>
      <c r="JC42" s="18">
        <v>0</v>
      </c>
      <c r="JD42" s="25">
        <v>1191</v>
      </c>
      <c r="JE42" s="25">
        <v>3285</v>
      </c>
      <c r="JF42" s="18">
        <v>210</v>
      </c>
      <c r="JG42" s="18">
        <v>73</v>
      </c>
      <c r="JH42" s="25">
        <v>2786</v>
      </c>
      <c r="JI42" s="25">
        <v>2472</v>
      </c>
      <c r="JJ42" s="18">
        <v>760</v>
      </c>
      <c r="JK42" s="18">
        <v>157</v>
      </c>
      <c r="JL42" s="18">
        <v>133</v>
      </c>
      <c r="JM42" s="80">
        <f t="shared" si="74"/>
        <v>0.44260148406809252</v>
      </c>
      <c r="JN42" s="27">
        <v>22255</v>
      </c>
      <c r="JO42" s="25">
        <v>15438</v>
      </c>
      <c r="JP42" s="18">
        <v>7</v>
      </c>
      <c r="JQ42" s="18">
        <v>12</v>
      </c>
      <c r="JR42" s="18">
        <v>59</v>
      </c>
      <c r="JS42" s="18">
        <v>7</v>
      </c>
      <c r="JT42" s="18">
        <v>59</v>
      </c>
      <c r="JU42" s="18">
        <v>6</v>
      </c>
      <c r="JV42" s="18">
        <v>8</v>
      </c>
      <c r="JW42" s="25">
        <v>6659</v>
      </c>
      <c r="JX42" s="17">
        <f t="shared" si="75"/>
        <v>0.29921365985171872</v>
      </c>
      <c r="JY42" s="17">
        <f t="shared" si="76"/>
        <v>0.70078634014828123</v>
      </c>
      <c r="JZ42" s="25">
        <v>3847</v>
      </c>
      <c r="KA42" s="25">
        <v>3163</v>
      </c>
      <c r="KB42" s="18">
        <v>0</v>
      </c>
      <c r="KC42" s="18">
        <v>1</v>
      </c>
      <c r="KD42" s="18">
        <v>0</v>
      </c>
      <c r="KE42" s="18">
        <v>3</v>
      </c>
      <c r="KF42" s="18">
        <v>0</v>
      </c>
      <c r="KG42" s="18">
        <v>0</v>
      </c>
      <c r="KH42" s="18">
        <v>0</v>
      </c>
      <c r="KI42" s="25">
        <v>680</v>
      </c>
      <c r="KJ42" s="17">
        <f t="shared" si="77"/>
        <v>0.17676111255523785</v>
      </c>
      <c r="KK42" s="25">
        <v>18408</v>
      </c>
      <c r="KL42" s="25">
        <v>12275</v>
      </c>
      <c r="KM42" s="18">
        <v>7</v>
      </c>
      <c r="KN42" s="18">
        <v>11</v>
      </c>
      <c r="KO42" s="18">
        <v>59</v>
      </c>
      <c r="KP42" s="18">
        <v>4</v>
      </c>
      <c r="KQ42" s="18">
        <v>59</v>
      </c>
      <c r="KR42" s="18">
        <v>6</v>
      </c>
      <c r="KS42" s="18">
        <v>8</v>
      </c>
      <c r="KT42" s="25">
        <v>5979</v>
      </c>
      <c r="KU42" s="69">
        <f t="shared" si="190"/>
        <v>0.32480443285528032</v>
      </c>
      <c r="KV42" s="27">
        <v>31878</v>
      </c>
      <c r="KW42" s="25">
        <v>30078</v>
      </c>
      <c r="KX42" s="18">
        <v>1800</v>
      </c>
      <c r="KY42" s="59">
        <v>5.6465273856578208E-2</v>
      </c>
      <c r="KZ42" s="18">
        <v>919</v>
      </c>
      <c r="LA42" s="18">
        <v>845</v>
      </c>
      <c r="LB42" s="18">
        <v>701</v>
      </c>
      <c r="LC42" s="18">
        <v>647</v>
      </c>
      <c r="LD42" s="25">
        <v>15692</v>
      </c>
      <c r="LE42" s="25">
        <v>14824</v>
      </c>
      <c r="LF42" s="18">
        <v>868</v>
      </c>
      <c r="LG42" s="59">
        <v>5.5314810094315575E-2</v>
      </c>
      <c r="LH42" s="25">
        <v>16186</v>
      </c>
      <c r="LI42" s="25">
        <v>15254</v>
      </c>
      <c r="LJ42" s="18">
        <v>932</v>
      </c>
      <c r="LK42" s="35">
        <v>5.7580625231681698E-2</v>
      </c>
      <c r="LL42" s="27">
        <v>4941</v>
      </c>
      <c r="LM42" s="18">
        <v>109</v>
      </c>
      <c r="LN42" s="25">
        <v>3960</v>
      </c>
      <c r="LO42" s="18">
        <v>199</v>
      </c>
      <c r="LP42" s="18">
        <v>64</v>
      </c>
      <c r="LQ42" s="18">
        <v>17</v>
      </c>
      <c r="LR42" s="18">
        <v>592</v>
      </c>
      <c r="LS42" s="23">
        <f t="shared" si="79"/>
        <v>0.11981380287391216</v>
      </c>
      <c r="LT42" s="23">
        <f t="shared" si="80"/>
        <v>0.88018619712608781</v>
      </c>
      <c r="LU42" s="17">
        <f t="shared" si="81"/>
        <v>0.82351750657761591</v>
      </c>
      <c r="LV42" s="25">
        <v>4941</v>
      </c>
      <c r="LW42" s="25">
        <v>3446</v>
      </c>
      <c r="LX42" s="18">
        <v>21</v>
      </c>
      <c r="LY42" s="18">
        <v>433</v>
      </c>
      <c r="LZ42" s="18">
        <v>412</v>
      </c>
      <c r="MA42" s="18">
        <v>79</v>
      </c>
      <c r="MB42" s="18">
        <v>435</v>
      </c>
      <c r="MC42" s="18">
        <v>95</v>
      </c>
      <c r="MD42" s="18">
        <v>1</v>
      </c>
      <c r="ME42" s="18">
        <v>0</v>
      </c>
      <c r="MF42" s="18">
        <v>19</v>
      </c>
      <c r="MG42" s="17">
        <f t="shared" si="82"/>
        <v>0.12325440194292653</v>
      </c>
      <c r="MH42" s="17">
        <f t="shared" si="83"/>
        <v>0.7895162922485327</v>
      </c>
      <c r="MI42" s="25">
        <v>4941</v>
      </c>
      <c r="MJ42" s="25">
        <v>3329</v>
      </c>
      <c r="MK42" s="18">
        <v>20</v>
      </c>
      <c r="ML42" s="18">
        <v>437</v>
      </c>
      <c r="MM42" s="18">
        <v>406</v>
      </c>
      <c r="MN42" s="18">
        <v>76</v>
      </c>
      <c r="MO42" s="18">
        <v>559</v>
      </c>
      <c r="MP42" s="18">
        <v>95</v>
      </c>
      <c r="MQ42" s="18">
        <v>0</v>
      </c>
      <c r="MR42" s="18">
        <v>0</v>
      </c>
      <c r="MS42" s="18">
        <v>19</v>
      </c>
      <c r="MT42" s="17">
        <f t="shared" si="84"/>
        <v>0.7854685286379276</v>
      </c>
      <c r="MU42" s="69">
        <f t="shared" si="85"/>
        <v>0.80651689941307425</v>
      </c>
      <c r="MV42" s="27">
        <v>4941</v>
      </c>
      <c r="MW42" s="18">
        <v>619</v>
      </c>
      <c r="MX42" s="18">
        <v>637</v>
      </c>
      <c r="MY42" s="18">
        <v>720</v>
      </c>
      <c r="MZ42" s="18">
        <v>1039</v>
      </c>
      <c r="NA42" s="18">
        <v>7</v>
      </c>
      <c r="NB42" s="18">
        <v>418</v>
      </c>
      <c r="NC42" s="18">
        <v>1173</v>
      </c>
      <c r="ND42" s="18">
        <v>328</v>
      </c>
      <c r="NE42" s="17">
        <f t="shared" si="86"/>
        <v>0.12527828374822911</v>
      </c>
      <c r="NF42" s="10">
        <f t="shared" si="87"/>
        <v>3924.5927949807733</v>
      </c>
      <c r="NG42" s="17">
        <f t="shared" si="88"/>
        <v>0.36409633677393238</v>
      </c>
      <c r="NH42" s="25">
        <v>4941</v>
      </c>
      <c r="NI42" s="18">
        <v>27</v>
      </c>
      <c r="NJ42" s="18">
        <v>2</v>
      </c>
      <c r="NK42" s="18">
        <v>16</v>
      </c>
      <c r="NL42" s="18">
        <v>5</v>
      </c>
      <c r="NM42" s="25">
        <v>4781</v>
      </c>
      <c r="NN42" s="18">
        <v>96</v>
      </c>
      <c r="NO42" s="18">
        <v>13</v>
      </c>
      <c r="NP42" s="18">
        <v>0</v>
      </c>
      <c r="NQ42" s="32">
        <v>1</v>
      </c>
      <c r="NR42" s="27">
        <v>4941</v>
      </c>
      <c r="NS42" s="37">
        <f t="shared" si="89"/>
        <v>0.43918235175065778</v>
      </c>
      <c r="NT42" s="37">
        <f t="shared" si="90"/>
        <v>0.11850748239544599</v>
      </c>
      <c r="NU42" s="37">
        <f t="shared" si="91"/>
        <v>2.2769585253456222</v>
      </c>
      <c r="NV42" s="17">
        <f t="shared" si="92"/>
        <v>0.46236198626916203</v>
      </c>
      <c r="NW42" s="10">
        <f t="shared" si="93"/>
        <v>3925</v>
      </c>
      <c r="NX42" s="17">
        <f t="shared" si="94"/>
        <v>0.79437360858125883</v>
      </c>
      <c r="NY42" s="19">
        <f t="shared" si="95"/>
        <v>7.0734740218782108E-2</v>
      </c>
      <c r="NZ42" s="18">
        <v>596</v>
      </c>
      <c r="OA42" s="18">
        <v>1016</v>
      </c>
      <c r="OB42" s="18">
        <v>83</v>
      </c>
      <c r="OC42" s="18">
        <v>371</v>
      </c>
      <c r="OD42" s="18">
        <v>78</v>
      </c>
      <c r="OE42" s="18">
        <v>26</v>
      </c>
      <c r="OF42" s="17">
        <f t="shared" si="96"/>
        <v>7.508601497672536E-2</v>
      </c>
      <c r="OG42" s="17">
        <f t="shared" si="97"/>
        <v>0.1206233555960332</v>
      </c>
      <c r="OH42" s="17">
        <f t="shared" si="98"/>
        <v>0.20562639141874114</v>
      </c>
      <c r="OI42" s="69">
        <f t="shared" si="99"/>
        <v>1.5786278081360048E-2</v>
      </c>
      <c r="OJ42" s="27">
        <v>4941</v>
      </c>
      <c r="OK42" s="18">
        <v>30</v>
      </c>
      <c r="OL42" s="25">
        <v>1484</v>
      </c>
      <c r="OM42" s="18">
        <v>192</v>
      </c>
      <c r="ON42" s="18">
        <v>6</v>
      </c>
      <c r="OO42" s="18">
        <v>1</v>
      </c>
      <c r="OP42" s="18">
        <v>2</v>
      </c>
      <c r="OQ42" s="18">
        <v>200</v>
      </c>
      <c r="OR42" s="69">
        <f t="shared" si="100"/>
        <v>0.30803481076705119</v>
      </c>
      <c r="OS42" s="85">
        <v>7229</v>
      </c>
      <c r="OT42" s="22">
        <v>6715</v>
      </c>
      <c r="OU42" s="38">
        <f t="shared" si="191"/>
        <v>0.5709063084509437</v>
      </c>
      <c r="OV42" s="39">
        <v>0.54312137006701411</v>
      </c>
      <c r="OW42" s="22">
        <v>364706</v>
      </c>
      <c r="OX42" s="36">
        <f t="shared" si="192"/>
        <v>14923040.107999999</v>
      </c>
      <c r="OY42" s="36">
        <f t="shared" si="193"/>
        <v>454970.67067036283</v>
      </c>
      <c r="OZ42" s="22">
        <v>3162</v>
      </c>
      <c r="PA42" s="22">
        <v>2892</v>
      </c>
      <c r="PB42" s="38">
        <f t="shared" si="194"/>
        <v>0.24587655160686958</v>
      </c>
      <c r="PC42" s="39">
        <v>0.30477869986168743</v>
      </c>
      <c r="PD42" s="22">
        <v>88142</v>
      </c>
      <c r="PE42" s="40">
        <f t="shared" si="105"/>
        <v>3606594.3560000001</v>
      </c>
      <c r="PF42" s="36">
        <f t="shared" si="106"/>
        <v>888297.68721798435</v>
      </c>
      <c r="PG42" s="22">
        <v>319</v>
      </c>
      <c r="PH42" s="22">
        <v>319</v>
      </c>
      <c r="PI42" s="38">
        <f t="shared" si="195"/>
        <v>2.7121237884713482E-2</v>
      </c>
      <c r="PJ42" s="39">
        <v>0.10307210031347962</v>
      </c>
      <c r="PK42" s="22">
        <v>3288</v>
      </c>
      <c r="PL42" s="41">
        <f t="shared" si="108"/>
        <v>134538.38399999999</v>
      </c>
      <c r="PM42" s="36">
        <f t="shared" si="109"/>
        <v>26077.173671111472</v>
      </c>
      <c r="PN42" s="22">
        <v>470</v>
      </c>
      <c r="PO42" s="22">
        <v>470</v>
      </c>
      <c r="PP42" s="38">
        <f t="shared" si="196"/>
        <v>3.9959190613841185E-2</v>
      </c>
      <c r="PQ42" s="39">
        <v>0.42663829787234042</v>
      </c>
      <c r="PR42" s="22">
        <v>20052</v>
      </c>
      <c r="PS42" s="41">
        <f t="shared" si="111"/>
        <v>820487.73600000003</v>
      </c>
      <c r="PT42" s="36">
        <f t="shared" si="112"/>
        <v>61625.624734424644</v>
      </c>
      <c r="PU42" s="22">
        <v>698</v>
      </c>
      <c r="PV42" s="22">
        <v>698</v>
      </c>
      <c r="PW42" s="38">
        <f t="shared" si="197"/>
        <v>5.9343649039279037E-2</v>
      </c>
      <c r="PX42" s="39">
        <v>0.23581661891117478</v>
      </c>
      <c r="PY42" s="22">
        <v>16460</v>
      </c>
      <c r="PZ42" s="36">
        <f t="shared" si="114"/>
        <v>106491.57240849032</v>
      </c>
      <c r="QA42" s="22"/>
      <c r="QB42" s="22"/>
      <c r="QC42" s="39">
        <v>0</v>
      </c>
      <c r="QD42" s="22"/>
      <c r="QE42" s="22">
        <f t="shared" si="115"/>
        <v>0</v>
      </c>
      <c r="QF42" s="22"/>
      <c r="QG42" s="22">
        <v>76</v>
      </c>
      <c r="QH42" s="22">
        <v>76</v>
      </c>
      <c r="QI42" s="38">
        <f t="shared" si="198"/>
        <v>6.461486141812617E-3</v>
      </c>
      <c r="QJ42" s="39">
        <v>0.10381578947368421</v>
      </c>
      <c r="QK42" s="22">
        <v>789</v>
      </c>
      <c r="QL42" s="42">
        <f t="shared" si="117"/>
        <v>25.86258947368421</v>
      </c>
      <c r="QM42" s="22">
        <f t="shared" si="199"/>
        <v>592</v>
      </c>
      <c r="QN42" s="22">
        <v>427</v>
      </c>
      <c r="QO42" s="22">
        <v>427</v>
      </c>
      <c r="QP42" s="38">
        <f t="shared" si="200"/>
        <v>3.6303349770447205E-2</v>
      </c>
      <c r="QQ42" s="39">
        <v>6.8196721311475403E-2</v>
      </c>
      <c r="QR42" s="22">
        <v>2912</v>
      </c>
      <c r="QS42" s="36">
        <f t="shared" si="120"/>
        <v>100397.40191416604</v>
      </c>
      <c r="QT42" s="22">
        <v>165</v>
      </c>
      <c r="QU42" s="22">
        <v>165</v>
      </c>
      <c r="QV42" s="38">
        <f t="shared" si="201"/>
        <v>1.4028226492093182E-2</v>
      </c>
      <c r="QW42" s="39">
        <v>0.17612121212121212</v>
      </c>
      <c r="QX42" s="22">
        <v>2906</v>
      </c>
      <c r="QY42" s="36">
        <f t="shared" si="122"/>
        <v>38795.248983225756</v>
      </c>
      <c r="QZ42" s="22"/>
      <c r="RA42" s="22"/>
      <c r="RB42" s="38">
        <f t="shared" si="202"/>
        <v>0</v>
      </c>
      <c r="RC42" s="39">
        <v>0</v>
      </c>
      <c r="RD42" s="22"/>
      <c r="RE42" s="36">
        <f t="shared" si="124"/>
        <v>0</v>
      </c>
      <c r="RF42" s="10">
        <f t="shared" si="203"/>
        <v>12546</v>
      </c>
      <c r="RG42" s="10">
        <f t="shared" si="204"/>
        <v>11762</v>
      </c>
      <c r="RH42" s="17">
        <f t="shared" si="205"/>
        <v>1.5127721337135198E-2</v>
      </c>
      <c r="RI42" s="17">
        <f t="shared" si="206"/>
        <v>3.4561930324652948E-4</v>
      </c>
      <c r="RJ42" s="17">
        <f t="shared" si="207"/>
        <v>0.27135191783759005</v>
      </c>
      <c r="RK42" s="17">
        <f t="shared" si="208"/>
        <v>0.52979520785843348</v>
      </c>
      <c r="RL42" s="17">
        <f t="shared" si="209"/>
        <v>3.6754526253278887E-2</v>
      </c>
      <c r="RM42" s="17">
        <f t="shared" si="210"/>
        <v>6.35133081523859E-2</v>
      </c>
      <c r="RN42" s="17">
        <f t="shared" si="211"/>
        <v>5.9878645617265552E-2</v>
      </c>
      <c r="RO42" s="17">
        <f t="shared" si="212"/>
        <v>2.3138118329856714E-2</v>
      </c>
      <c r="RP42" s="17">
        <f t="shared" si="213"/>
        <v>0</v>
      </c>
      <c r="RQ42" s="17">
        <f t="shared" si="214"/>
        <v>1.542486957146099E-5</v>
      </c>
      <c r="RR42" s="36">
        <f t="shared" si="215"/>
        <v>1676681.242189239</v>
      </c>
      <c r="RS42" s="36">
        <f t="shared" si="216"/>
        <v>52.596814172446173</v>
      </c>
      <c r="RT42" s="10">
        <f t="shared" si="217"/>
        <v>784</v>
      </c>
      <c r="RU42" s="17">
        <f t="shared" si="218"/>
        <v>6.2490036665072531E-2</v>
      </c>
      <c r="RV42" s="37">
        <f t="shared" si="219"/>
        <v>2.5408895265423244</v>
      </c>
      <c r="RW42" s="36">
        <f t="shared" si="220"/>
        <v>0.36896919505615156</v>
      </c>
      <c r="RX42" s="85">
        <v>-1.482982</v>
      </c>
      <c r="RY42" s="93">
        <v>134</v>
      </c>
      <c r="RZ42" s="43" t="b">
        <v>0</v>
      </c>
      <c r="SA42" s="18" t="b">
        <v>0</v>
      </c>
      <c r="SB42" s="18" t="b">
        <v>0</v>
      </c>
      <c r="SC42" s="18" t="b">
        <v>0</v>
      </c>
      <c r="SD42" s="18" t="b">
        <v>0</v>
      </c>
      <c r="SE42" s="32" t="b">
        <v>1</v>
      </c>
      <c r="SF42" s="43" t="b">
        <v>0</v>
      </c>
      <c r="SG42" s="18" t="b">
        <v>0</v>
      </c>
      <c r="SH42" s="18"/>
      <c r="SI42" s="18"/>
      <c r="SJ42" s="18"/>
      <c r="SK42" s="18"/>
      <c r="SL42" s="18"/>
      <c r="SM42" s="18"/>
      <c r="SN42" s="18"/>
      <c r="SO42" s="18"/>
      <c r="SP42" s="18"/>
      <c r="SQ42" s="17">
        <f t="shared" si="143"/>
        <v>0</v>
      </c>
      <c r="SR42" s="17">
        <f t="shared" si="144"/>
        <v>0</v>
      </c>
      <c r="SS42" s="17">
        <f t="shared" si="145"/>
        <v>0</v>
      </c>
      <c r="ST42" s="17">
        <f t="shared" si="146"/>
        <v>0</v>
      </c>
      <c r="SU42" s="17">
        <f t="shared" si="147"/>
        <v>0</v>
      </c>
      <c r="SV42" s="17">
        <f t="shared" si="181"/>
        <v>0</v>
      </c>
      <c r="SW42" s="17">
        <f t="shared" si="149"/>
        <v>0</v>
      </c>
      <c r="SX42" s="17">
        <f t="shared" si="150"/>
        <v>0</v>
      </c>
      <c r="SY42" s="17">
        <f t="shared" si="151"/>
        <v>0</v>
      </c>
      <c r="SZ42" s="17">
        <f t="shared" si="152"/>
        <v>0</v>
      </c>
      <c r="TA42" s="17">
        <f t="shared" si="153"/>
        <v>0</v>
      </c>
      <c r="TB42" s="24">
        <f t="shared" si="154"/>
        <v>620</v>
      </c>
      <c r="TC42" s="69">
        <f t="shared" si="155"/>
        <v>1</v>
      </c>
      <c r="TD42" s="17">
        <f t="shared" si="177"/>
        <v>2.6014568158168575E-6</v>
      </c>
      <c r="TE42" s="95">
        <v>276</v>
      </c>
      <c r="TF42" s="71"/>
      <c r="TG42" s="71">
        <v>11</v>
      </c>
      <c r="TH42" s="71">
        <v>2</v>
      </c>
      <c r="TI42" s="71"/>
      <c r="TJ42" s="71"/>
      <c r="TK42" s="71">
        <v>40</v>
      </c>
      <c r="TL42" s="71"/>
      <c r="TM42" s="71">
        <v>108</v>
      </c>
      <c r="TN42" s="71"/>
      <c r="TO42" s="71"/>
      <c r="TP42" s="71"/>
      <c r="TQ42" s="71">
        <v>79</v>
      </c>
      <c r="TR42" s="72">
        <v>104</v>
      </c>
      <c r="TS42" s="72"/>
      <c r="TT42" s="72"/>
      <c r="TU42" s="72">
        <v>7</v>
      </c>
      <c r="TV42" s="72">
        <v>1</v>
      </c>
      <c r="TW42" s="72"/>
      <c r="TX42" s="72"/>
      <c r="TY42" s="72">
        <v>1</v>
      </c>
      <c r="TZ42" s="72">
        <v>3</v>
      </c>
      <c r="UA42" s="72"/>
      <c r="UB42" s="72">
        <v>17</v>
      </c>
      <c r="UC42" s="72"/>
      <c r="UD42" s="72"/>
      <c r="UE42" s="72"/>
      <c r="UF42" s="72"/>
      <c r="UG42" s="72">
        <v>1</v>
      </c>
      <c r="UH42" s="72"/>
      <c r="UI42" s="72">
        <v>1</v>
      </c>
      <c r="UJ42" s="73">
        <v>101</v>
      </c>
      <c r="UK42" s="73"/>
      <c r="UL42" s="73"/>
      <c r="UM42" s="73">
        <v>7</v>
      </c>
      <c r="UN42" s="73">
        <v>12</v>
      </c>
      <c r="UO42" s="73">
        <v>8</v>
      </c>
      <c r="UP42" s="73">
        <v>3</v>
      </c>
      <c r="UQ42" s="73"/>
      <c r="UR42" s="73">
        <v>78</v>
      </c>
      <c r="US42" s="73">
        <v>15</v>
      </c>
      <c r="UT42" s="73"/>
      <c r="UU42" s="73"/>
      <c r="UV42" s="73"/>
      <c r="UW42" s="73">
        <v>2</v>
      </c>
      <c r="UX42" s="73"/>
      <c r="UY42" s="73">
        <v>1</v>
      </c>
      <c r="UZ42" s="73"/>
      <c r="VA42" s="73">
        <v>1</v>
      </c>
      <c r="VB42" s="73">
        <v>101</v>
      </c>
      <c r="VC42" s="73"/>
      <c r="VD42" s="73"/>
      <c r="VE42" s="73"/>
      <c r="VF42" s="73">
        <v>11</v>
      </c>
      <c r="VG42" s="73"/>
      <c r="VH42" s="73">
        <v>11</v>
      </c>
      <c r="VI42" s="73">
        <v>2</v>
      </c>
      <c r="VJ42" s="73">
        <v>94</v>
      </c>
      <c r="VK42" s="73">
        <v>38</v>
      </c>
      <c r="VL42" s="73"/>
      <c r="VM42" s="73"/>
      <c r="VN42" s="73"/>
      <c r="VO42" s="73">
        <v>3</v>
      </c>
      <c r="VP42" s="73">
        <v>1</v>
      </c>
      <c r="VQ42" s="73"/>
      <c r="VR42" s="73">
        <v>1</v>
      </c>
      <c r="VS42" s="73">
        <v>15</v>
      </c>
      <c r="VT42" s="73"/>
      <c r="VU42" s="73"/>
      <c r="VV42" s="73">
        <v>3</v>
      </c>
      <c r="VW42" s="73">
        <v>21</v>
      </c>
      <c r="VX42" s="73"/>
      <c r="VY42" s="73">
        <v>53</v>
      </c>
      <c r="VZ42" s="73">
        <v>5</v>
      </c>
      <c r="WA42" s="73">
        <v>94</v>
      </c>
      <c r="WB42" s="73">
        <v>1</v>
      </c>
      <c r="WC42" s="73">
        <v>34</v>
      </c>
      <c r="WD42" s="73"/>
      <c r="WE42" s="73">
        <v>22</v>
      </c>
      <c r="WF42" s="73"/>
      <c r="WG42" s="73"/>
      <c r="WH42" s="73">
        <v>1</v>
      </c>
      <c r="WI42" s="73"/>
      <c r="WJ42" s="73">
        <v>4</v>
      </c>
      <c r="WK42" s="73">
        <v>5</v>
      </c>
      <c r="WL42" s="73"/>
      <c r="WM42" s="73"/>
      <c r="WN42" s="73">
        <v>9</v>
      </c>
      <c r="WO42" s="22">
        <f t="shared" si="156"/>
        <v>597</v>
      </c>
      <c r="WP42" s="22">
        <f t="shared" si="157"/>
        <v>0</v>
      </c>
      <c r="WQ42" s="22">
        <f t="shared" si="158"/>
        <v>0</v>
      </c>
      <c r="WR42" s="22">
        <f t="shared" si="159"/>
        <v>28</v>
      </c>
      <c r="WS42" s="22">
        <f t="shared" si="160"/>
        <v>47</v>
      </c>
      <c r="WT42" s="22">
        <f t="shared" si="161"/>
        <v>8</v>
      </c>
      <c r="WU42" s="22">
        <f t="shared" si="162"/>
        <v>67</v>
      </c>
      <c r="WV42" s="22">
        <f t="shared" si="163"/>
        <v>3</v>
      </c>
      <c r="WW42" s="22">
        <f t="shared" si="164"/>
        <v>309</v>
      </c>
      <c r="WX42" s="22">
        <f t="shared" si="165"/>
        <v>0</v>
      </c>
      <c r="WY42" s="22">
        <f t="shared" si="166"/>
        <v>213</v>
      </c>
      <c r="WZ42" s="22">
        <f t="shared" si="167"/>
        <v>0</v>
      </c>
      <c r="XA42" s="22">
        <f t="shared" si="168"/>
        <v>0</v>
      </c>
      <c r="XB42" s="22">
        <f t="shared" si="169"/>
        <v>0</v>
      </c>
      <c r="XC42" s="22">
        <f t="shared" si="170"/>
        <v>5</v>
      </c>
      <c r="XD42" s="22">
        <f t="shared" si="171"/>
        <v>0</v>
      </c>
      <c r="XE42" s="22">
        <f t="shared" si="172"/>
        <v>7</v>
      </c>
      <c r="XF42" s="22">
        <f t="shared" si="173"/>
        <v>5</v>
      </c>
      <c r="XG42" s="93">
        <f t="shared" si="174"/>
        <v>91</v>
      </c>
    </row>
    <row r="43" spans="1:631" ht="17.100000000000001" customHeight="1" x14ac:dyDescent="0.2">
      <c r="A43" s="101"/>
      <c r="B43" s="27" t="s">
        <v>87</v>
      </c>
      <c r="C43" s="535" t="s">
        <v>88</v>
      </c>
      <c r="D43" s="25" t="s">
        <v>101</v>
      </c>
      <c r="E43" s="535" t="s">
        <v>102</v>
      </c>
      <c r="F43" s="25" t="s">
        <v>103</v>
      </c>
      <c r="G43" s="535" t="s">
        <v>102</v>
      </c>
      <c r="H43" s="25">
        <v>46</v>
      </c>
      <c r="I43" s="28">
        <v>4</v>
      </c>
      <c r="J43" s="17">
        <f t="shared" si="0"/>
        <v>0.60619572870218263</v>
      </c>
      <c r="K43" s="17">
        <f t="shared" si="1"/>
        <v>0.34850973949777048</v>
      </c>
      <c r="L43" s="17">
        <f t="shared" si="2"/>
        <v>1</v>
      </c>
      <c r="M43" s="17">
        <f t="shared" si="3"/>
        <v>6.4825062677295014E-2</v>
      </c>
      <c r="N43" s="17">
        <f t="shared" si="4"/>
        <v>0.32605042016806723</v>
      </c>
      <c r="O43" s="17">
        <f t="shared" si="5"/>
        <v>4.1422201361182819E-2</v>
      </c>
      <c r="P43" s="17">
        <f t="shared" si="6"/>
        <v>0.80530884134033109</v>
      </c>
      <c r="Q43" s="17">
        <f t="shared" si="7"/>
        <v>0.19090949640929566</v>
      </c>
      <c r="R43" s="69">
        <f t="shared" si="8"/>
        <v>0.58076439713166261</v>
      </c>
      <c r="S43" s="422">
        <f t="shared" si="9"/>
        <v>0.44044287636530965</v>
      </c>
      <c r="T43" s="17">
        <f t="shared" si="175"/>
        <v>0.55955712363469035</v>
      </c>
      <c r="U43" s="10">
        <f t="shared" si="10"/>
        <v>23837.133466837808</v>
      </c>
      <c r="V43" s="32">
        <v>3</v>
      </c>
      <c r="W43" s="550">
        <f t="shared" si="11"/>
        <v>0</v>
      </c>
      <c r="X43" s="550">
        <f t="shared" si="12"/>
        <v>0.32933176525419866</v>
      </c>
      <c r="Y43" s="550">
        <f t="shared" si="13"/>
        <v>0.67066823474580128</v>
      </c>
      <c r="Z43" s="551">
        <f t="shared" si="14"/>
        <v>28570.466800171136</v>
      </c>
      <c r="AA43" s="426">
        <f t="shared" si="15"/>
        <v>0.27007042253521124</v>
      </c>
      <c r="AB43" s="59">
        <f t="shared" si="16"/>
        <v>0.69089368911478188</v>
      </c>
      <c r="AC43" s="59">
        <f t="shared" si="17"/>
        <v>0.38067226890756301</v>
      </c>
      <c r="AD43" s="59">
        <f t="shared" si="18"/>
        <v>0.32605042016806723</v>
      </c>
      <c r="AE43" s="59">
        <f t="shared" si="19"/>
        <v>0.80909050359070434</v>
      </c>
      <c r="AF43" s="59">
        <f t="shared" si="20"/>
        <v>0.34135179535320348</v>
      </c>
      <c r="AG43" s="59">
        <f t="shared" si="21"/>
        <v>0.19631541891574747</v>
      </c>
      <c r="AH43" s="59">
        <f t="shared" si="22"/>
        <v>4.1422201361182819E-2</v>
      </c>
      <c r="AI43" s="59">
        <f t="shared" si="23"/>
        <v>0.8493311429241962</v>
      </c>
      <c r="AJ43" s="59">
        <f t="shared" si="24"/>
        <v>0.36306031448016896</v>
      </c>
      <c r="AK43" s="59">
        <f t="shared" si="25"/>
        <v>0.19469115865966896</v>
      </c>
      <c r="AL43" s="35">
        <f t="shared" si="26"/>
        <v>1</v>
      </c>
      <c r="AM43" s="27">
        <v>42600</v>
      </c>
      <c r="AN43" s="25">
        <v>19727</v>
      </c>
      <c r="AO43" s="25">
        <v>22873</v>
      </c>
      <c r="AP43" s="17">
        <f t="shared" si="27"/>
        <v>8.2740532701029929E-4</v>
      </c>
      <c r="AQ43" s="63">
        <v>86.245791981812616</v>
      </c>
      <c r="AR43" s="58">
        <v>3280.4453556200001</v>
      </c>
      <c r="AS43" s="24">
        <f t="shared" si="28"/>
        <v>12.986041644320776</v>
      </c>
      <c r="AT43" s="17">
        <f t="shared" si="188"/>
        <v>1.1214876239773368E-2</v>
      </c>
      <c r="AU43" s="25">
        <v>41561</v>
      </c>
      <c r="AV43" s="25">
        <v>19002</v>
      </c>
      <c r="AW43" s="25">
        <v>22559</v>
      </c>
      <c r="AX43" s="25">
        <v>1039</v>
      </c>
      <c r="AY43" s="18">
        <v>725</v>
      </c>
      <c r="AZ43" s="18">
        <v>314</v>
      </c>
      <c r="BA43" s="25">
        <v>11505</v>
      </c>
      <c r="BB43" s="25">
        <v>5267</v>
      </c>
      <c r="BC43" s="25">
        <v>6238</v>
      </c>
      <c r="BD43" s="63">
        <v>84.434113497916002</v>
      </c>
      <c r="BE43" s="25">
        <v>31095</v>
      </c>
      <c r="BF43" s="25">
        <v>14460</v>
      </c>
      <c r="BG43" s="25">
        <v>16635</v>
      </c>
      <c r="BH43" s="63">
        <v>86.925157799819658</v>
      </c>
      <c r="BI43" s="17">
        <v>0.27007042253521124</v>
      </c>
      <c r="BJ43" s="25">
        <v>18139</v>
      </c>
      <c r="BK43" s="25">
        <v>22419</v>
      </c>
      <c r="BL43" s="25">
        <v>2042</v>
      </c>
      <c r="BM43" s="17">
        <v>0.90017395958784963</v>
      </c>
      <c r="BN43" s="10">
        <f t="shared" si="30"/>
        <v>4252.5893215576061</v>
      </c>
      <c r="BO43" s="29">
        <v>0.80909050359070434</v>
      </c>
      <c r="BP43" s="30">
        <f t="shared" si="31"/>
        <v>0.19090949640929566</v>
      </c>
      <c r="BQ43" s="31">
        <v>9.1083455997145268</v>
      </c>
      <c r="BR43" s="25">
        <v>24461</v>
      </c>
      <c r="BS43" s="25">
        <v>7351</v>
      </c>
      <c r="BT43" s="25">
        <v>14721</v>
      </c>
      <c r="BU43" s="25">
        <v>1994</v>
      </c>
      <c r="BV43" s="18">
        <v>293</v>
      </c>
      <c r="BW43" s="18">
        <v>102</v>
      </c>
      <c r="BX43" s="25">
        <v>8522</v>
      </c>
      <c r="BY43" s="25">
        <v>6154</v>
      </c>
      <c r="BZ43" s="25">
        <v>2368</v>
      </c>
      <c r="CA43" s="59">
        <v>0.27800000000000002</v>
      </c>
      <c r="CB43" s="25">
        <v>41561</v>
      </c>
      <c r="CC43" s="18">
        <v>1039</v>
      </c>
      <c r="CD43" s="17">
        <f t="shared" si="32"/>
        <v>2.4999398474531413E-2</v>
      </c>
      <c r="CE43" s="18">
        <v>694</v>
      </c>
      <c r="CF43" s="25">
        <v>1039</v>
      </c>
      <c r="CG43" s="25">
        <v>1059</v>
      </c>
      <c r="CH43" s="25">
        <v>1223</v>
      </c>
      <c r="CI43" s="25">
        <v>1215</v>
      </c>
      <c r="CJ43" s="25">
        <v>1102</v>
      </c>
      <c r="CK43" s="18">
        <v>875</v>
      </c>
      <c r="CL43" s="18">
        <v>650</v>
      </c>
      <c r="CM43" s="18">
        <v>665</v>
      </c>
      <c r="CN43" s="32">
        <v>4.9000000000000004</v>
      </c>
      <c r="CO43" s="27">
        <v>8522</v>
      </c>
      <c r="CP43" s="34">
        <f t="shared" si="33"/>
        <v>4.998826566533678</v>
      </c>
      <c r="CQ43" s="18">
        <v>121</v>
      </c>
      <c r="CR43" s="18">
        <v>48</v>
      </c>
      <c r="CS43" s="18">
        <v>138</v>
      </c>
      <c r="CT43" s="25">
        <v>4983</v>
      </c>
      <c r="CU43" s="25">
        <v>3120</v>
      </c>
      <c r="CV43" s="18">
        <v>59</v>
      </c>
      <c r="CW43" s="18">
        <v>35</v>
      </c>
      <c r="CX43" s="18">
        <v>18</v>
      </c>
      <c r="CY43" s="25">
        <v>8522</v>
      </c>
      <c r="CZ43" s="25">
        <v>7524</v>
      </c>
      <c r="DA43" s="18">
        <v>392</v>
      </c>
      <c r="DB43" s="18">
        <v>84</v>
      </c>
      <c r="DC43" s="18">
        <v>426</v>
      </c>
      <c r="DD43" s="18">
        <v>23</v>
      </c>
      <c r="DE43" s="18">
        <v>73</v>
      </c>
      <c r="DF43" s="25">
        <v>8522</v>
      </c>
      <c r="DG43" s="25">
        <v>2735</v>
      </c>
      <c r="DH43" s="18">
        <v>93</v>
      </c>
      <c r="DI43" s="18">
        <v>81</v>
      </c>
      <c r="DJ43" s="25">
        <v>5496</v>
      </c>
      <c r="DK43" s="18">
        <v>6</v>
      </c>
      <c r="DL43" s="18">
        <v>111</v>
      </c>
      <c r="DM43" s="25">
        <f t="shared" si="34"/>
        <v>13857.2</v>
      </c>
      <c r="DN43" s="17">
        <f t="shared" si="35"/>
        <v>0.64491903309082377</v>
      </c>
      <c r="DO43" s="17">
        <f t="shared" si="36"/>
        <v>7.0406007979347571E-4</v>
      </c>
      <c r="DP43" s="23">
        <f t="shared" si="37"/>
        <v>0.34135179535320348</v>
      </c>
      <c r="DQ43" s="23">
        <f t="shared" si="38"/>
        <v>0.65864820464679652</v>
      </c>
      <c r="DR43" s="25">
        <v>8522</v>
      </c>
      <c r="DS43" s="18">
        <v>55</v>
      </c>
      <c r="DT43" s="25">
        <v>3719</v>
      </c>
      <c r="DU43" s="18">
        <v>5</v>
      </c>
      <c r="DV43" s="25">
        <v>4416</v>
      </c>
      <c r="DW43" s="18">
        <v>27</v>
      </c>
      <c r="DX43" s="18">
        <v>291</v>
      </c>
      <c r="DY43" s="18">
        <v>9</v>
      </c>
      <c r="DZ43" s="17">
        <f t="shared" si="39"/>
        <v>0.96162872565125557</v>
      </c>
      <c r="EA43" s="17">
        <f t="shared" si="40"/>
        <v>3.8371274348744433E-2</v>
      </c>
      <c r="EB43" s="25">
        <v>8522</v>
      </c>
      <c r="EC43" s="25">
        <v>1643</v>
      </c>
      <c r="ED43" s="18">
        <v>30</v>
      </c>
      <c r="EE43" s="25">
        <v>6631</v>
      </c>
      <c r="EF43" s="17">
        <f t="shared" si="189"/>
        <v>0.77810373151842294</v>
      </c>
      <c r="EG43" s="18">
        <v>184</v>
      </c>
      <c r="EH43" s="18">
        <v>34</v>
      </c>
      <c r="EI43" s="17">
        <f t="shared" si="42"/>
        <v>0.19631541891574747</v>
      </c>
      <c r="EJ43" s="17">
        <f t="shared" si="43"/>
        <v>2.1591175780333254E-2</v>
      </c>
      <c r="EK43" s="69">
        <f t="shared" si="44"/>
        <v>0.34850973949777048</v>
      </c>
      <c r="EL43" s="27">
        <v>23610</v>
      </c>
      <c r="EM43" s="25">
        <v>16312</v>
      </c>
      <c r="EN43" s="25">
        <v>7298</v>
      </c>
      <c r="EO43" s="59">
        <v>0.69089368911478188</v>
      </c>
      <c r="EP43" s="25">
        <v>10083</v>
      </c>
      <c r="EQ43" s="25">
        <v>8456</v>
      </c>
      <c r="ER43" s="25">
        <v>1627</v>
      </c>
      <c r="ES43" s="59">
        <v>0.83863929386095404</v>
      </c>
      <c r="ET43" s="25">
        <v>13527</v>
      </c>
      <c r="EU43" s="25">
        <v>7856</v>
      </c>
      <c r="EV43" s="25">
        <v>5671</v>
      </c>
      <c r="EW43" s="59">
        <v>0.58076439713166261</v>
      </c>
      <c r="EX43" s="25">
        <v>6853</v>
      </c>
      <c r="EY43" s="25">
        <v>5650</v>
      </c>
      <c r="EZ43" s="25">
        <v>1203</v>
      </c>
      <c r="FA43" s="59">
        <v>0.82445644243397054</v>
      </c>
      <c r="FB43" s="25">
        <v>16757</v>
      </c>
      <c r="FC43" s="25">
        <v>10662</v>
      </c>
      <c r="FD43" s="25">
        <v>6095</v>
      </c>
      <c r="FE43" s="59">
        <v>0.63627140896341827</v>
      </c>
      <c r="FF43" s="25">
        <v>20264</v>
      </c>
      <c r="FG43" s="25">
        <v>12359</v>
      </c>
      <c r="FH43" s="25">
        <v>5152</v>
      </c>
      <c r="FI43" s="25">
        <v>2753</v>
      </c>
      <c r="FJ43" s="23">
        <f t="shared" si="45"/>
        <v>0.13585669166995656</v>
      </c>
      <c r="FK43" s="23">
        <f t="shared" si="46"/>
        <v>0.25424397947098304</v>
      </c>
      <c r="FL43" s="36">
        <f t="shared" si="47"/>
        <v>4.4892844169996371</v>
      </c>
      <c r="FM43" s="25">
        <v>9330</v>
      </c>
      <c r="FN43" s="25">
        <v>6114</v>
      </c>
      <c r="FO43" s="17">
        <f t="shared" si="48"/>
        <v>0.65530546623794217</v>
      </c>
      <c r="FP43" s="25">
        <v>2147</v>
      </c>
      <c r="FQ43" s="17">
        <f t="shared" si="49"/>
        <v>0.23011789924973206</v>
      </c>
      <c r="FR43" s="25">
        <v>1069</v>
      </c>
      <c r="FS43" s="17">
        <f t="shared" si="50"/>
        <v>0.11457663451232583</v>
      </c>
      <c r="FT43" s="25">
        <v>10934</v>
      </c>
      <c r="FU43" s="25">
        <v>6245</v>
      </c>
      <c r="FV43" s="25">
        <v>3005</v>
      </c>
      <c r="FW43" s="17">
        <f t="shared" si="51"/>
        <v>0.15401499908542163</v>
      </c>
      <c r="FX43" s="17">
        <f t="shared" si="52"/>
        <v>0.2748308029998171</v>
      </c>
      <c r="FY43" s="25">
        <v>1684</v>
      </c>
      <c r="FZ43" s="25">
        <v>17850</v>
      </c>
      <c r="GA43" s="25">
        <v>6795</v>
      </c>
      <c r="GB43" s="25">
        <v>5235</v>
      </c>
      <c r="GC43" s="18">
        <v>2446</v>
      </c>
      <c r="GD43" s="18">
        <v>2044</v>
      </c>
      <c r="GE43" s="18">
        <v>64</v>
      </c>
      <c r="GF43" s="18">
        <v>1105</v>
      </c>
      <c r="GG43" s="18">
        <v>110</v>
      </c>
      <c r="GH43" s="18">
        <v>34</v>
      </c>
      <c r="GI43" s="18">
        <v>17</v>
      </c>
      <c r="GJ43" s="10">
        <f t="shared" si="53"/>
        <v>6795</v>
      </c>
      <c r="GK43" s="10">
        <f t="shared" si="182"/>
        <v>11055</v>
      </c>
      <c r="GL43" s="10">
        <f t="shared" si="183"/>
        <v>5820</v>
      </c>
      <c r="GM43" s="10">
        <f t="shared" si="56"/>
        <v>12030</v>
      </c>
      <c r="GN43" s="10">
        <f t="shared" si="184"/>
        <v>3374</v>
      </c>
      <c r="GO43" s="17">
        <f t="shared" si="58"/>
        <v>0.38067226890756301</v>
      </c>
      <c r="GP43" s="17">
        <f t="shared" si="185"/>
        <v>0.61932773109243699</v>
      </c>
      <c r="GQ43" s="17">
        <f t="shared" si="186"/>
        <v>0.32605042016806723</v>
      </c>
      <c r="GR43" s="17">
        <f t="shared" si="187"/>
        <v>0.18901960784313726</v>
      </c>
      <c r="GS43" s="17">
        <f t="shared" si="62"/>
        <v>0.47268907563025209</v>
      </c>
      <c r="GT43" s="25">
        <v>7771</v>
      </c>
      <c r="GU43" s="25">
        <v>1500</v>
      </c>
      <c r="GV43" s="25">
        <v>2657</v>
      </c>
      <c r="GW43" s="18">
        <v>1636</v>
      </c>
      <c r="GX43" s="18">
        <v>1201</v>
      </c>
      <c r="GY43" s="18">
        <v>38</v>
      </c>
      <c r="GZ43" s="18">
        <v>624</v>
      </c>
      <c r="HA43" s="18">
        <v>83</v>
      </c>
      <c r="HB43" s="18">
        <v>20</v>
      </c>
      <c r="HC43" s="18">
        <v>12</v>
      </c>
      <c r="HD43" s="23">
        <f t="shared" si="63"/>
        <v>0.19302535066272036</v>
      </c>
      <c r="HE43" s="23">
        <f t="shared" si="64"/>
        <v>0.80697464933727958</v>
      </c>
      <c r="HF43" s="23">
        <f t="shared" si="65"/>
        <v>0.46506241153004763</v>
      </c>
      <c r="HG43" s="23">
        <f t="shared" si="66"/>
        <v>0.25453609574057395</v>
      </c>
      <c r="HH43" s="25">
        <v>10079</v>
      </c>
      <c r="HI43" s="25">
        <v>5295</v>
      </c>
      <c r="HJ43" s="25">
        <v>2578</v>
      </c>
      <c r="HK43" s="18">
        <v>810</v>
      </c>
      <c r="HL43" s="18">
        <v>843</v>
      </c>
      <c r="HM43" s="18">
        <v>26</v>
      </c>
      <c r="HN43" s="18">
        <v>481</v>
      </c>
      <c r="HO43" s="18">
        <v>27</v>
      </c>
      <c r="HP43" s="18">
        <v>14</v>
      </c>
      <c r="HQ43" s="18">
        <v>5</v>
      </c>
      <c r="HR43" s="23">
        <f t="shared" si="67"/>
        <v>0.52534973707709098</v>
      </c>
      <c r="HS43" s="23">
        <f t="shared" si="68"/>
        <v>0.47465026292290902</v>
      </c>
      <c r="HT43" s="80">
        <f t="shared" si="69"/>
        <v>0.21887091973410061</v>
      </c>
      <c r="HU43" s="27">
        <v>29724</v>
      </c>
      <c r="HV43" s="18">
        <v>1671</v>
      </c>
      <c r="HW43" s="18">
        <v>1178</v>
      </c>
      <c r="HX43" s="18">
        <v>84</v>
      </c>
      <c r="HY43" s="25">
        <v>6298</v>
      </c>
      <c r="HZ43" s="25">
        <v>6268</v>
      </c>
      <c r="IA43" s="18">
        <v>605</v>
      </c>
      <c r="IB43" s="18">
        <v>63</v>
      </c>
      <c r="IC43" s="25">
        <v>8154</v>
      </c>
      <c r="ID43" s="25">
        <v>2748</v>
      </c>
      <c r="IE43" s="18">
        <v>1531</v>
      </c>
      <c r="IF43" s="18">
        <v>384</v>
      </c>
      <c r="IG43" s="18">
        <v>740</v>
      </c>
      <c r="IH43" s="17">
        <f t="shared" si="70"/>
        <v>0.30332391333602476</v>
      </c>
      <c r="II43" s="17">
        <f t="shared" si="71"/>
        <v>0.21087336832189477</v>
      </c>
      <c r="IJ43" s="30">
        <f t="shared" si="72"/>
        <v>4.7421825143586469</v>
      </c>
      <c r="IK43" s="17">
        <f t="shared" si="176"/>
        <v>6.4825062677295014E-2</v>
      </c>
      <c r="IL43" s="25">
        <v>13211</v>
      </c>
      <c r="IM43" s="18">
        <v>1008</v>
      </c>
      <c r="IN43" s="18">
        <v>824</v>
      </c>
      <c r="IO43" s="18">
        <v>45</v>
      </c>
      <c r="IP43" s="25">
        <v>3040</v>
      </c>
      <c r="IQ43" s="25">
        <v>2358</v>
      </c>
      <c r="IR43" s="18">
        <v>352</v>
      </c>
      <c r="IS43" s="18">
        <v>32</v>
      </c>
      <c r="IT43" s="25">
        <v>3999</v>
      </c>
      <c r="IU43" s="25">
        <v>144</v>
      </c>
      <c r="IV43" s="18">
        <v>733</v>
      </c>
      <c r="IW43" s="18">
        <v>187</v>
      </c>
      <c r="IX43" s="18">
        <v>489</v>
      </c>
      <c r="IY43" s="17">
        <f t="shared" si="73"/>
        <v>0.5773219286957838</v>
      </c>
      <c r="IZ43" s="25">
        <v>16513</v>
      </c>
      <c r="JA43" s="18">
        <v>663</v>
      </c>
      <c r="JB43" s="18">
        <v>354</v>
      </c>
      <c r="JC43" s="18">
        <v>39</v>
      </c>
      <c r="JD43" s="25">
        <v>3258</v>
      </c>
      <c r="JE43" s="25">
        <v>3910</v>
      </c>
      <c r="JF43" s="18">
        <v>253</v>
      </c>
      <c r="JG43" s="18">
        <v>31</v>
      </c>
      <c r="JH43" s="25">
        <v>4155</v>
      </c>
      <c r="JI43" s="25">
        <v>2604</v>
      </c>
      <c r="JJ43" s="18">
        <v>798</v>
      </c>
      <c r="JK43" s="18">
        <v>197</v>
      </c>
      <c r="JL43" s="18">
        <v>251</v>
      </c>
      <c r="JM43" s="80">
        <f t="shared" si="74"/>
        <v>0.51335311572700293</v>
      </c>
      <c r="JN43" s="27">
        <v>29724</v>
      </c>
      <c r="JO43" s="25">
        <v>23614</v>
      </c>
      <c r="JP43" s="18">
        <v>2</v>
      </c>
      <c r="JQ43" s="18">
        <v>27</v>
      </c>
      <c r="JR43" s="18">
        <v>193</v>
      </c>
      <c r="JS43" s="18">
        <v>78</v>
      </c>
      <c r="JT43" s="18">
        <v>11</v>
      </c>
      <c r="JU43" s="18">
        <v>1</v>
      </c>
      <c r="JV43" s="18">
        <v>11</v>
      </c>
      <c r="JW43" s="25">
        <v>5787</v>
      </c>
      <c r="JX43" s="17">
        <f t="shared" si="75"/>
        <v>0.19469115865966896</v>
      </c>
      <c r="JY43" s="17">
        <f t="shared" si="76"/>
        <v>0.80530884134033109</v>
      </c>
      <c r="JZ43" s="25">
        <v>8734</v>
      </c>
      <c r="KA43" s="25">
        <v>7508</v>
      </c>
      <c r="KB43" s="18">
        <v>1</v>
      </c>
      <c r="KC43" s="18">
        <v>0</v>
      </c>
      <c r="KD43" s="18">
        <v>14</v>
      </c>
      <c r="KE43" s="18">
        <v>27</v>
      </c>
      <c r="KF43" s="18">
        <v>0</v>
      </c>
      <c r="KG43" s="18">
        <v>1</v>
      </c>
      <c r="KH43" s="18">
        <v>0</v>
      </c>
      <c r="KI43" s="25">
        <v>1183</v>
      </c>
      <c r="KJ43" s="17">
        <f t="shared" si="77"/>
        <v>0.13544767574994276</v>
      </c>
      <c r="KK43" s="25">
        <v>20990</v>
      </c>
      <c r="KL43" s="25">
        <v>16106</v>
      </c>
      <c r="KM43" s="18">
        <v>1</v>
      </c>
      <c r="KN43" s="18">
        <v>27</v>
      </c>
      <c r="KO43" s="18">
        <v>179</v>
      </c>
      <c r="KP43" s="18">
        <v>51</v>
      </c>
      <c r="KQ43" s="18">
        <v>11</v>
      </c>
      <c r="KR43" s="18">
        <v>0</v>
      </c>
      <c r="KS43" s="18">
        <v>11</v>
      </c>
      <c r="KT43" s="25">
        <v>4604</v>
      </c>
      <c r="KU43" s="69">
        <f t="shared" si="190"/>
        <v>0.2193425440686041</v>
      </c>
      <c r="KV43" s="27">
        <v>42600</v>
      </c>
      <c r="KW43" s="25">
        <v>39205</v>
      </c>
      <c r="KX43" s="25">
        <v>3395</v>
      </c>
      <c r="KY43" s="59">
        <v>7.9694835680751169E-2</v>
      </c>
      <c r="KZ43" s="25">
        <v>1850</v>
      </c>
      <c r="LA43" s="18">
        <v>1672</v>
      </c>
      <c r="LB43" s="18">
        <v>1487</v>
      </c>
      <c r="LC43" s="18">
        <v>1684</v>
      </c>
      <c r="LD43" s="25">
        <v>19727</v>
      </c>
      <c r="LE43" s="25">
        <v>18092</v>
      </c>
      <c r="LF43" s="25">
        <v>1635</v>
      </c>
      <c r="LG43" s="59">
        <v>8.2881330156638094E-2</v>
      </c>
      <c r="LH43" s="25">
        <v>22873</v>
      </c>
      <c r="LI43" s="25">
        <v>21113</v>
      </c>
      <c r="LJ43" s="25">
        <v>1760</v>
      </c>
      <c r="LK43" s="35">
        <v>7.6946618283565776E-2</v>
      </c>
      <c r="LL43" s="27">
        <v>8522</v>
      </c>
      <c r="LM43" s="18">
        <v>48</v>
      </c>
      <c r="LN43" s="25">
        <v>7190</v>
      </c>
      <c r="LO43" s="18">
        <v>919</v>
      </c>
      <c r="LP43" s="18">
        <v>24</v>
      </c>
      <c r="LQ43" s="18">
        <v>95</v>
      </c>
      <c r="LR43" s="18">
        <v>246</v>
      </c>
      <c r="LS43" s="23">
        <f t="shared" si="79"/>
        <v>2.8866463271532503E-2</v>
      </c>
      <c r="LT43" s="23">
        <f t="shared" si="80"/>
        <v>0.97113353672846747</v>
      </c>
      <c r="LU43" s="17">
        <f t="shared" si="81"/>
        <v>0.8493311429241962</v>
      </c>
      <c r="LV43" s="25">
        <v>8522</v>
      </c>
      <c r="LW43" s="25">
        <v>3063</v>
      </c>
      <c r="LX43" s="18">
        <v>0</v>
      </c>
      <c r="LY43" s="18">
        <v>27</v>
      </c>
      <c r="LZ43" s="18">
        <v>486</v>
      </c>
      <c r="MA43" s="18">
        <v>155</v>
      </c>
      <c r="MB43" s="25">
        <v>2147</v>
      </c>
      <c r="MC43" s="25">
        <v>2447</v>
      </c>
      <c r="MD43" s="18">
        <v>4</v>
      </c>
      <c r="ME43" s="18">
        <v>0</v>
      </c>
      <c r="MF43" s="18">
        <v>193</v>
      </c>
      <c r="MG43" s="17">
        <f t="shared" si="82"/>
        <v>0.55726355315653597</v>
      </c>
      <c r="MH43" s="17">
        <f t="shared" si="83"/>
        <v>0.36306031448016896</v>
      </c>
      <c r="MI43" s="25">
        <v>8522</v>
      </c>
      <c r="MJ43" s="25">
        <v>2683</v>
      </c>
      <c r="MK43" s="18">
        <v>0</v>
      </c>
      <c r="ML43" s="18">
        <v>27</v>
      </c>
      <c r="MM43" s="18">
        <v>488</v>
      </c>
      <c r="MN43" s="18">
        <v>154</v>
      </c>
      <c r="MO43" s="25">
        <v>2381</v>
      </c>
      <c r="MP43" s="25">
        <v>2595</v>
      </c>
      <c r="MQ43" s="18">
        <v>1</v>
      </c>
      <c r="MR43" s="18">
        <v>0</v>
      </c>
      <c r="MS43" s="18">
        <v>193</v>
      </c>
      <c r="MT43" s="17">
        <f t="shared" si="84"/>
        <v>0.62262379723069705</v>
      </c>
      <c r="MU43" s="69">
        <f t="shared" si="85"/>
        <v>0.60619572870218263</v>
      </c>
      <c r="MV43" s="27">
        <v>8522</v>
      </c>
      <c r="MW43" s="18">
        <v>353</v>
      </c>
      <c r="MX43" s="18">
        <v>7</v>
      </c>
      <c r="MY43" s="25">
        <v>3195</v>
      </c>
      <c r="MZ43" s="18">
        <v>320</v>
      </c>
      <c r="NA43" s="18">
        <v>106</v>
      </c>
      <c r="NB43" s="18">
        <v>286</v>
      </c>
      <c r="NC43" s="18">
        <v>943</v>
      </c>
      <c r="ND43" s="25">
        <v>3312</v>
      </c>
      <c r="NE43" s="17">
        <f t="shared" si="86"/>
        <v>4.1422201361182819E-2</v>
      </c>
      <c r="NF43" s="10">
        <f t="shared" si="87"/>
        <v>1729.7</v>
      </c>
      <c r="NG43" s="17">
        <f t="shared" si="88"/>
        <v>0.16451537197840882</v>
      </c>
      <c r="NH43" s="25">
        <v>8522</v>
      </c>
      <c r="NI43" s="18">
        <v>29</v>
      </c>
      <c r="NJ43" s="18">
        <v>1</v>
      </c>
      <c r="NK43" s="18">
        <v>0</v>
      </c>
      <c r="NL43" s="18">
        <v>2</v>
      </c>
      <c r="NM43" s="25">
        <v>7846</v>
      </c>
      <c r="NN43" s="18">
        <v>600</v>
      </c>
      <c r="NO43" s="18">
        <v>14</v>
      </c>
      <c r="NP43" s="18">
        <v>1</v>
      </c>
      <c r="NQ43" s="32">
        <v>29</v>
      </c>
      <c r="NR43" s="27">
        <v>8522</v>
      </c>
      <c r="NS43" s="37">
        <f t="shared" si="89"/>
        <v>0.89603379488383006</v>
      </c>
      <c r="NT43" s="37">
        <f t="shared" si="90"/>
        <v>0.24178273272967671</v>
      </c>
      <c r="NU43" s="37">
        <f t="shared" si="91"/>
        <v>1.1160293347302253</v>
      </c>
      <c r="NV43" s="17">
        <f t="shared" si="92"/>
        <v>0.22662228327685185</v>
      </c>
      <c r="NW43" s="10">
        <f t="shared" si="93"/>
        <v>5583</v>
      </c>
      <c r="NX43" s="17">
        <f t="shared" si="94"/>
        <v>0.65512790424782918</v>
      </c>
      <c r="NY43" s="19">
        <f t="shared" si="95"/>
        <v>0.10061453621438483</v>
      </c>
      <c r="NZ43" s="25">
        <v>2939</v>
      </c>
      <c r="OA43" s="25">
        <v>1988</v>
      </c>
      <c r="OB43" s="18">
        <v>377</v>
      </c>
      <c r="OC43" s="25">
        <v>2084</v>
      </c>
      <c r="OD43" s="18">
        <v>142</v>
      </c>
      <c r="OE43" s="18">
        <v>106</v>
      </c>
      <c r="OF43" s="17">
        <f t="shared" si="96"/>
        <v>0.24454353438160056</v>
      </c>
      <c r="OG43" s="17">
        <f t="shared" si="97"/>
        <v>0.34487209575217087</v>
      </c>
      <c r="OH43" s="17">
        <f t="shared" si="98"/>
        <v>0.23327857310490496</v>
      </c>
      <c r="OI43" s="69">
        <f t="shared" si="99"/>
        <v>1.6662755221778926E-2</v>
      </c>
      <c r="OJ43" s="27">
        <v>8522</v>
      </c>
      <c r="OK43" s="18">
        <v>76</v>
      </c>
      <c r="OL43" s="25">
        <v>2384</v>
      </c>
      <c r="OM43" s="18">
        <v>130</v>
      </c>
      <c r="ON43" s="18">
        <v>11</v>
      </c>
      <c r="OO43" s="18">
        <v>0</v>
      </c>
      <c r="OP43" s="18">
        <v>2</v>
      </c>
      <c r="OQ43" s="18">
        <v>773</v>
      </c>
      <c r="OR43" s="69">
        <f t="shared" si="100"/>
        <v>0.29019009622154424</v>
      </c>
      <c r="OS43" s="85">
        <v>6046</v>
      </c>
      <c r="OT43" s="22">
        <v>5827</v>
      </c>
      <c r="OU43" s="38">
        <f t="shared" si="191"/>
        <v>0.62743620114138043</v>
      </c>
      <c r="OV43" s="39">
        <v>0.36461300840912991</v>
      </c>
      <c r="OW43" s="22">
        <v>212460</v>
      </c>
      <c r="OX43" s="36">
        <f t="shared" si="192"/>
        <v>8693438.2799999993</v>
      </c>
      <c r="OY43" s="36">
        <f t="shared" si="193"/>
        <v>394804.78004411078</v>
      </c>
      <c r="OZ43" s="22">
        <v>3751</v>
      </c>
      <c r="PA43" s="22">
        <v>3329</v>
      </c>
      <c r="PB43" s="38">
        <f t="shared" si="194"/>
        <v>0.35845805965327876</v>
      </c>
      <c r="PC43" s="39">
        <v>0.30752478221688195</v>
      </c>
      <c r="PD43" s="22">
        <v>102375</v>
      </c>
      <c r="PE43" s="40">
        <f t="shared" si="105"/>
        <v>4188980.25</v>
      </c>
      <c r="PF43" s="36">
        <f t="shared" si="106"/>
        <v>1022525.2423059023</v>
      </c>
      <c r="PG43" s="22">
        <v>5</v>
      </c>
      <c r="PH43" s="22">
        <v>5</v>
      </c>
      <c r="PI43" s="38">
        <f t="shared" si="195"/>
        <v>5.3838699257025946E-4</v>
      </c>
      <c r="PJ43" s="39">
        <v>7.5999999999999998E-2</v>
      </c>
      <c r="PK43" s="22">
        <v>38</v>
      </c>
      <c r="PL43" s="41">
        <f t="shared" si="108"/>
        <v>1554.884</v>
      </c>
      <c r="PM43" s="36">
        <f t="shared" si="109"/>
        <v>408.73312964124568</v>
      </c>
      <c r="PN43" s="22">
        <v>95</v>
      </c>
      <c r="PO43" s="22">
        <v>95</v>
      </c>
      <c r="PP43" s="38">
        <f t="shared" si="196"/>
        <v>1.0229352858834931E-2</v>
      </c>
      <c r="PQ43" s="39">
        <v>0.37505263157894736</v>
      </c>
      <c r="PR43" s="22">
        <v>3563</v>
      </c>
      <c r="PS43" s="41">
        <f t="shared" si="111"/>
        <v>145790.834</v>
      </c>
      <c r="PT43" s="36">
        <f t="shared" si="112"/>
        <v>12456.243297383702</v>
      </c>
      <c r="PU43" s="22">
        <v>28</v>
      </c>
      <c r="PV43" s="22">
        <v>28</v>
      </c>
      <c r="PW43" s="38">
        <f t="shared" si="197"/>
        <v>3.0149671583934532E-3</v>
      </c>
      <c r="PX43" s="39">
        <v>0.24035714285714285</v>
      </c>
      <c r="PY43" s="22">
        <v>673</v>
      </c>
      <c r="PZ43" s="36">
        <f t="shared" si="114"/>
        <v>4271.8682341514741</v>
      </c>
      <c r="QA43" s="22"/>
      <c r="QB43" s="22"/>
      <c r="QC43" s="39">
        <v>0</v>
      </c>
      <c r="QD43" s="22"/>
      <c r="QE43" s="22">
        <f t="shared" si="115"/>
        <v>0</v>
      </c>
      <c r="QF43" s="22"/>
      <c r="QG43" s="22"/>
      <c r="QH43" s="22"/>
      <c r="QI43" s="38">
        <f t="shared" si="198"/>
        <v>0</v>
      </c>
      <c r="QJ43" s="39">
        <v>0</v>
      </c>
      <c r="QK43" s="22"/>
      <c r="QL43" s="42">
        <f t="shared" si="117"/>
        <v>0</v>
      </c>
      <c r="QM43" s="22">
        <f t="shared" si="199"/>
        <v>3</v>
      </c>
      <c r="QN43" s="22"/>
      <c r="QO43" s="22"/>
      <c r="QP43" s="38">
        <f t="shared" si="200"/>
        <v>0</v>
      </c>
      <c r="QQ43" s="39">
        <v>0</v>
      </c>
      <c r="QR43" s="22"/>
      <c r="QS43" s="36">
        <f t="shared" si="120"/>
        <v>0</v>
      </c>
      <c r="QT43" s="22">
        <v>3</v>
      </c>
      <c r="QU43" s="22">
        <v>3</v>
      </c>
      <c r="QV43" s="38">
        <f t="shared" si="201"/>
        <v>3.2303219554215572E-4</v>
      </c>
      <c r="QW43" s="39">
        <v>0.13666666666666666</v>
      </c>
      <c r="QX43" s="22">
        <v>41</v>
      </c>
      <c r="QY43" s="36">
        <f t="shared" si="122"/>
        <v>705.36816333137733</v>
      </c>
      <c r="QZ43" s="22"/>
      <c r="RA43" s="22"/>
      <c r="RB43" s="38">
        <f t="shared" si="202"/>
        <v>0</v>
      </c>
      <c r="RC43" s="39">
        <v>0</v>
      </c>
      <c r="RD43" s="22"/>
      <c r="RE43" s="36">
        <f t="shared" si="124"/>
        <v>0</v>
      </c>
      <c r="RF43" s="10">
        <f t="shared" si="203"/>
        <v>9928</v>
      </c>
      <c r="RG43" s="10">
        <f t="shared" si="204"/>
        <v>9287</v>
      </c>
      <c r="RH43" s="17">
        <f t="shared" si="205"/>
        <v>1.194449481873615E-2</v>
      </c>
      <c r="RI43" s="17">
        <f t="shared" si="206"/>
        <v>2.7289291525680318E-4</v>
      </c>
      <c r="RJ43" s="17">
        <f t="shared" si="207"/>
        <v>0.27509226444594748</v>
      </c>
      <c r="RK43" s="17">
        <f t="shared" si="208"/>
        <v>0.71247562992434876</v>
      </c>
      <c r="RL43" s="17">
        <f t="shared" si="209"/>
        <v>8.6792671932292426E-3</v>
      </c>
      <c r="RM43" s="17">
        <f t="shared" si="210"/>
        <v>2.9765544019404772E-3</v>
      </c>
      <c r="RN43" s="17">
        <f t="shared" si="211"/>
        <v>0</v>
      </c>
      <c r="RO43" s="17">
        <f t="shared" si="212"/>
        <v>4.9148676795966772E-4</v>
      </c>
      <c r="RP43" s="17">
        <f t="shared" si="213"/>
        <v>0</v>
      </c>
      <c r="RQ43" s="17">
        <f t="shared" si="214"/>
        <v>0</v>
      </c>
      <c r="RR43" s="36">
        <f t="shared" si="215"/>
        <v>1435172.2351745209</v>
      </c>
      <c r="RS43" s="36">
        <f t="shared" si="216"/>
        <v>33.689489088603779</v>
      </c>
      <c r="RT43" s="10">
        <f t="shared" si="217"/>
        <v>641</v>
      </c>
      <c r="RU43" s="17">
        <f t="shared" si="218"/>
        <v>6.4564867042707488E-2</v>
      </c>
      <c r="RV43" s="37">
        <f t="shared" si="219"/>
        <v>4.2908944399677678</v>
      </c>
      <c r="RW43" s="36">
        <f t="shared" si="220"/>
        <v>0.21800469483568075</v>
      </c>
      <c r="RX43" s="85">
        <v>-2.0017040000000001</v>
      </c>
      <c r="RY43" s="93">
        <v>84</v>
      </c>
      <c r="RZ43" s="43" t="b">
        <v>0</v>
      </c>
      <c r="SA43" s="18" t="b">
        <v>0</v>
      </c>
      <c r="SB43" s="18" t="b">
        <v>0</v>
      </c>
      <c r="SC43" s="18" t="b">
        <v>0</v>
      </c>
      <c r="SD43" s="18" t="b">
        <v>0</v>
      </c>
      <c r="SE43" s="32" t="b">
        <v>1</v>
      </c>
      <c r="SF43" s="43" t="b">
        <v>0</v>
      </c>
      <c r="SG43" s="18" t="b">
        <v>0</v>
      </c>
      <c r="SH43" s="18"/>
      <c r="SI43" s="18"/>
      <c r="SJ43" s="18"/>
      <c r="SK43" s="18"/>
      <c r="SL43" s="18"/>
      <c r="SM43" s="18"/>
      <c r="SN43" s="18"/>
      <c r="SO43" s="18"/>
      <c r="SP43" s="18"/>
      <c r="SQ43" s="17">
        <f t="shared" si="143"/>
        <v>0</v>
      </c>
      <c r="SR43" s="17">
        <f t="shared" si="144"/>
        <v>0</v>
      </c>
      <c r="SS43" s="17">
        <f t="shared" si="145"/>
        <v>0</v>
      </c>
      <c r="ST43" s="17">
        <f t="shared" si="146"/>
        <v>0</v>
      </c>
      <c r="SU43" s="17">
        <f t="shared" si="147"/>
        <v>0</v>
      </c>
      <c r="SV43" s="17">
        <f t="shared" si="181"/>
        <v>0</v>
      </c>
      <c r="SW43" s="17">
        <f t="shared" si="149"/>
        <v>0</v>
      </c>
      <c r="SX43" s="17">
        <f t="shared" si="150"/>
        <v>0</v>
      </c>
      <c r="SY43" s="17">
        <f t="shared" si="151"/>
        <v>0</v>
      </c>
      <c r="SZ43" s="17">
        <f t="shared" si="152"/>
        <v>0</v>
      </c>
      <c r="TA43" s="17">
        <f t="shared" si="153"/>
        <v>0</v>
      </c>
      <c r="TB43" s="24">
        <f t="shared" si="154"/>
        <v>620</v>
      </c>
      <c r="TC43" s="69">
        <f t="shared" si="155"/>
        <v>1</v>
      </c>
      <c r="TD43" s="17">
        <f t="shared" si="177"/>
        <v>2.6014568158168575E-6</v>
      </c>
      <c r="TE43" s="95">
        <v>707</v>
      </c>
      <c r="TF43" s="71"/>
      <c r="TG43" s="71">
        <v>9</v>
      </c>
      <c r="TH43" s="71"/>
      <c r="TI43" s="71"/>
      <c r="TJ43" s="71">
        <v>109</v>
      </c>
      <c r="TK43" s="71">
        <v>126</v>
      </c>
      <c r="TL43" s="71"/>
      <c r="TM43" s="71">
        <v>232</v>
      </c>
      <c r="TN43" s="71">
        <v>1</v>
      </c>
      <c r="TO43" s="71"/>
      <c r="TP43" s="71"/>
      <c r="TQ43" s="71">
        <v>91</v>
      </c>
      <c r="TR43" s="72">
        <v>450</v>
      </c>
      <c r="TS43" s="72"/>
      <c r="TT43" s="72">
        <v>13</v>
      </c>
      <c r="TU43" s="72">
        <v>113</v>
      </c>
      <c r="TV43" s="72">
        <v>14</v>
      </c>
      <c r="TW43" s="72"/>
      <c r="TX43" s="72">
        <v>111</v>
      </c>
      <c r="TY43" s="72">
        <v>7</v>
      </c>
      <c r="TZ43" s="72">
        <v>295</v>
      </c>
      <c r="UA43" s="72"/>
      <c r="UB43" s="72">
        <v>133</v>
      </c>
      <c r="UC43" s="72"/>
      <c r="UD43" s="72"/>
      <c r="UE43" s="72">
        <v>3</v>
      </c>
      <c r="UF43" s="72"/>
      <c r="UG43" s="72">
        <v>43</v>
      </c>
      <c r="UH43" s="72"/>
      <c r="UI43" s="72">
        <v>111</v>
      </c>
      <c r="UJ43" s="73">
        <v>301</v>
      </c>
      <c r="UK43" s="73"/>
      <c r="UL43" s="73">
        <v>21</v>
      </c>
      <c r="UM43" s="73">
        <v>50</v>
      </c>
      <c r="UN43" s="73">
        <v>22</v>
      </c>
      <c r="UO43" s="73">
        <v>1</v>
      </c>
      <c r="UP43" s="73"/>
      <c r="UQ43" s="73">
        <v>23</v>
      </c>
      <c r="UR43" s="73">
        <v>259</v>
      </c>
      <c r="US43" s="73">
        <v>90</v>
      </c>
      <c r="UT43" s="73"/>
      <c r="UU43" s="73"/>
      <c r="UV43" s="73">
        <v>2</v>
      </c>
      <c r="UW43" s="73"/>
      <c r="UX43" s="73"/>
      <c r="UY43" s="73">
        <v>66</v>
      </c>
      <c r="UZ43" s="73"/>
      <c r="VA43" s="73">
        <v>140</v>
      </c>
      <c r="VB43" s="73">
        <v>146</v>
      </c>
      <c r="VC43" s="73"/>
      <c r="VD43" s="73">
        <v>36</v>
      </c>
      <c r="VE43" s="73">
        <v>72</v>
      </c>
      <c r="VF43" s="73">
        <v>37</v>
      </c>
      <c r="VG43" s="73"/>
      <c r="VH43" s="73"/>
      <c r="VI43" s="73"/>
      <c r="VJ43" s="73">
        <v>291</v>
      </c>
      <c r="VK43" s="73">
        <v>151</v>
      </c>
      <c r="VL43" s="73"/>
      <c r="VM43" s="73"/>
      <c r="VN43" s="73">
        <v>1</v>
      </c>
      <c r="VO43" s="73"/>
      <c r="VP43" s="73">
        <v>111</v>
      </c>
      <c r="VQ43" s="73"/>
      <c r="VR43" s="73">
        <v>199</v>
      </c>
      <c r="VS43" s="73">
        <v>110</v>
      </c>
      <c r="VT43" s="73"/>
      <c r="VU43" s="73">
        <v>36</v>
      </c>
      <c r="VV43" s="73">
        <v>72</v>
      </c>
      <c r="VW43" s="73">
        <v>40</v>
      </c>
      <c r="VX43" s="73">
        <v>1</v>
      </c>
      <c r="VY43" s="73">
        <v>13</v>
      </c>
      <c r="VZ43" s="73">
        <v>1</v>
      </c>
      <c r="WA43" s="73">
        <v>183</v>
      </c>
      <c r="WB43" s="73">
        <v>36</v>
      </c>
      <c r="WC43" s="73">
        <v>122</v>
      </c>
      <c r="WD43" s="73"/>
      <c r="WE43" s="73"/>
      <c r="WF43" s="73">
        <v>2</v>
      </c>
      <c r="WG43" s="73"/>
      <c r="WH43" s="73">
        <v>1</v>
      </c>
      <c r="WI43" s="73"/>
      <c r="WJ43" s="73">
        <v>228</v>
      </c>
      <c r="WK43" s="73"/>
      <c r="WL43" s="73"/>
      <c r="WM43" s="73"/>
      <c r="WN43" s="73">
        <v>145</v>
      </c>
      <c r="WO43" s="22">
        <f t="shared" si="156"/>
        <v>1714</v>
      </c>
      <c r="WP43" s="22">
        <f t="shared" si="157"/>
        <v>0</v>
      </c>
      <c r="WQ43" s="22">
        <f t="shared" si="158"/>
        <v>106</v>
      </c>
      <c r="WR43" s="22">
        <f t="shared" si="159"/>
        <v>316</v>
      </c>
      <c r="WS43" s="22">
        <f t="shared" si="160"/>
        <v>113</v>
      </c>
      <c r="WT43" s="22">
        <f t="shared" si="161"/>
        <v>1</v>
      </c>
      <c r="WU43" s="22">
        <f t="shared" si="162"/>
        <v>233</v>
      </c>
      <c r="WV43" s="22">
        <f t="shared" si="163"/>
        <v>30</v>
      </c>
      <c r="WW43" s="22">
        <f t="shared" si="164"/>
        <v>1154</v>
      </c>
      <c r="WX43" s="22">
        <f t="shared" si="165"/>
        <v>0</v>
      </c>
      <c r="WY43" s="22">
        <f t="shared" si="166"/>
        <v>764</v>
      </c>
      <c r="WZ43" s="22">
        <f t="shared" si="167"/>
        <v>0</v>
      </c>
      <c r="XA43" s="22">
        <f t="shared" si="168"/>
        <v>0</v>
      </c>
      <c r="XB43" s="22">
        <f t="shared" si="169"/>
        <v>9</v>
      </c>
      <c r="XC43" s="22">
        <f t="shared" si="170"/>
        <v>0</v>
      </c>
      <c r="XD43" s="22">
        <f t="shared" si="171"/>
        <v>0</v>
      </c>
      <c r="XE43" s="22">
        <f t="shared" si="172"/>
        <v>448</v>
      </c>
      <c r="XF43" s="22">
        <f t="shared" si="173"/>
        <v>0</v>
      </c>
      <c r="XG43" s="93">
        <f t="shared" si="174"/>
        <v>686</v>
      </c>
    </row>
    <row r="44" spans="1:631" ht="17.100000000000001" customHeight="1" x14ac:dyDescent="0.2">
      <c r="A44" s="101"/>
      <c r="B44" s="27" t="s">
        <v>87</v>
      </c>
      <c r="C44" s="535" t="s">
        <v>88</v>
      </c>
      <c r="D44" s="25" t="s">
        <v>101</v>
      </c>
      <c r="E44" s="535" t="s">
        <v>102</v>
      </c>
      <c r="F44" s="25" t="s">
        <v>104</v>
      </c>
      <c r="G44" s="535" t="s">
        <v>105</v>
      </c>
      <c r="H44" s="25">
        <v>63</v>
      </c>
      <c r="I44" s="28">
        <v>5</v>
      </c>
      <c r="J44" s="17">
        <f t="shared" si="0"/>
        <v>0.86103180072856156</v>
      </c>
      <c r="K44" s="17">
        <f t="shared" si="1"/>
        <v>0.42389485084178397</v>
      </c>
      <c r="L44" s="17">
        <f t="shared" si="2"/>
        <v>1</v>
      </c>
      <c r="M44" s="17">
        <f t="shared" si="3"/>
        <v>6.247950663740745E-2</v>
      </c>
      <c r="N44" s="17">
        <f t="shared" si="4"/>
        <v>0.37175260451008835</v>
      </c>
      <c r="O44" s="17">
        <f t="shared" si="5"/>
        <v>0.13626070690164419</v>
      </c>
      <c r="P44" s="17">
        <f t="shared" si="6"/>
        <v>0.80220276008492575</v>
      </c>
      <c r="Q44" s="17">
        <f t="shared" si="7"/>
        <v>0.27845521187198286</v>
      </c>
      <c r="R44" s="69">
        <f t="shared" si="8"/>
        <v>0.69147687250528289</v>
      </c>
      <c r="S44" s="422">
        <f t="shared" si="9"/>
        <v>0.51417270156463091</v>
      </c>
      <c r="T44" s="17">
        <f t="shared" si="175"/>
        <v>0.48582729843536909</v>
      </c>
      <c r="U44" s="10">
        <f t="shared" si="10"/>
        <v>24947.717601954639</v>
      </c>
      <c r="V44" s="32">
        <v>3</v>
      </c>
      <c r="W44" s="550">
        <f t="shared" si="11"/>
        <v>0</v>
      </c>
      <c r="X44" s="550">
        <f t="shared" si="12"/>
        <v>0.40306159045351964</v>
      </c>
      <c r="Y44" s="550">
        <f t="shared" si="13"/>
        <v>0.59693840954648036</v>
      </c>
      <c r="Z44" s="551">
        <f t="shared" si="14"/>
        <v>30653.384268621314</v>
      </c>
      <c r="AA44" s="426">
        <f t="shared" si="15"/>
        <v>0.21131039317637437</v>
      </c>
      <c r="AB44" s="59">
        <f t="shared" si="16"/>
        <v>0.76640368178829721</v>
      </c>
      <c r="AC44" s="59">
        <f t="shared" si="17"/>
        <v>0.29768341465558923</v>
      </c>
      <c r="AD44" s="59">
        <f t="shared" si="18"/>
        <v>0.37175260451008835</v>
      </c>
      <c r="AE44" s="59">
        <f t="shared" si="19"/>
        <v>0.72154478812801714</v>
      </c>
      <c r="AF44" s="59">
        <f t="shared" si="20"/>
        <v>0.1893275573496111</v>
      </c>
      <c r="AG44" s="59">
        <f t="shared" si="21"/>
        <v>0.12936890814216798</v>
      </c>
      <c r="AH44" s="59">
        <f t="shared" si="22"/>
        <v>0.13626070690164419</v>
      </c>
      <c r="AI44" s="59">
        <f t="shared" si="23"/>
        <v>0.83459682977257066</v>
      </c>
      <c r="AJ44" s="59">
        <f t="shared" si="24"/>
        <v>0.88746677168455257</v>
      </c>
      <c r="AK44" s="59">
        <f t="shared" si="25"/>
        <v>0.19779723991507431</v>
      </c>
      <c r="AL44" s="35">
        <f t="shared" si="26"/>
        <v>1</v>
      </c>
      <c r="AM44" s="27">
        <v>51351</v>
      </c>
      <c r="AN44" s="25">
        <v>24151</v>
      </c>
      <c r="AO44" s="25">
        <v>27200</v>
      </c>
      <c r="AP44" s="17">
        <f t="shared" si="27"/>
        <v>9.9737302693206288E-4</v>
      </c>
      <c r="AQ44" s="63">
        <v>88.790441176470594</v>
      </c>
      <c r="AR44" s="58">
        <v>5946.6133645999998</v>
      </c>
      <c r="AS44" s="24">
        <f t="shared" si="28"/>
        <v>8.6353352490832638</v>
      </c>
      <c r="AT44" s="17">
        <f t="shared" si="188"/>
        <v>7.4575624166255848E-3</v>
      </c>
      <c r="AU44" s="25">
        <v>50520</v>
      </c>
      <c r="AV44" s="25">
        <v>23480</v>
      </c>
      <c r="AW44" s="25">
        <v>27040</v>
      </c>
      <c r="AX44" s="18">
        <v>831</v>
      </c>
      <c r="AY44" s="18">
        <v>671</v>
      </c>
      <c r="AZ44" s="18">
        <v>160</v>
      </c>
      <c r="BA44" s="25">
        <v>10851</v>
      </c>
      <c r="BB44" s="25">
        <v>5215</v>
      </c>
      <c r="BC44" s="25">
        <v>5636</v>
      </c>
      <c r="BD44" s="63">
        <v>92.530163236337827</v>
      </c>
      <c r="BE44" s="25">
        <v>40500</v>
      </c>
      <c r="BF44" s="25">
        <v>18936</v>
      </c>
      <c r="BG44" s="25">
        <v>21564</v>
      </c>
      <c r="BH44" s="63">
        <v>87.813021702838071</v>
      </c>
      <c r="BI44" s="17">
        <v>0.21131039317637437</v>
      </c>
      <c r="BJ44" s="25">
        <v>20178</v>
      </c>
      <c r="BK44" s="25">
        <v>27965</v>
      </c>
      <c r="BL44" s="25">
        <v>3208</v>
      </c>
      <c r="BM44" s="17">
        <v>0.83625961022706941</v>
      </c>
      <c r="BN44" s="10">
        <f t="shared" si="30"/>
        <v>8408.2327552297593</v>
      </c>
      <c r="BO44" s="29">
        <v>0.72154478812801714</v>
      </c>
      <c r="BP44" s="30">
        <f t="shared" si="31"/>
        <v>0.27845521187198286</v>
      </c>
      <c r="BQ44" s="31">
        <v>11.471482209905238</v>
      </c>
      <c r="BR44" s="25">
        <v>31173</v>
      </c>
      <c r="BS44" s="25">
        <v>9495</v>
      </c>
      <c r="BT44" s="25">
        <v>19055</v>
      </c>
      <c r="BU44" s="25">
        <v>2307</v>
      </c>
      <c r="BV44" s="18">
        <v>299</v>
      </c>
      <c r="BW44" s="18">
        <v>17</v>
      </c>
      <c r="BX44" s="25">
        <v>10157</v>
      </c>
      <c r="BY44" s="25">
        <v>7742</v>
      </c>
      <c r="BZ44" s="25">
        <v>2415</v>
      </c>
      <c r="CA44" s="59">
        <v>0.23776705720192973</v>
      </c>
      <c r="CB44" s="18">
        <v>50520</v>
      </c>
      <c r="CC44" s="18">
        <v>831</v>
      </c>
      <c r="CD44" s="17">
        <f t="shared" si="32"/>
        <v>1.6448931116389547E-2</v>
      </c>
      <c r="CE44" s="18">
        <v>678</v>
      </c>
      <c r="CF44" s="18">
        <v>1161</v>
      </c>
      <c r="CG44" s="18">
        <v>1278</v>
      </c>
      <c r="CH44" s="25">
        <v>1411</v>
      </c>
      <c r="CI44" s="25">
        <v>1545</v>
      </c>
      <c r="CJ44" s="25">
        <v>1377</v>
      </c>
      <c r="CK44" s="18">
        <v>1169</v>
      </c>
      <c r="CL44" s="18">
        <v>874</v>
      </c>
      <c r="CM44" s="18">
        <v>664</v>
      </c>
      <c r="CN44" s="26">
        <v>4.9739096189819829</v>
      </c>
      <c r="CO44" s="27">
        <v>10157</v>
      </c>
      <c r="CP44" s="34">
        <f t="shared" si="33"/>
        <v>5.0557251156837646</v>
      </c>
      <c r="CQ44" s="18">
        <v>197</v>
      </c>
      <c r="CR44" s="18">
        <v>61</v>
      </c>
      <c r="CS44" s="18">
        <v>151</v>
      </c>
      <c r="CT44" s="25">
        <v>7916</v>
      </c>
      <c r="CU44" s="25">
        <v>1792</v>
      </c>
      <c r="CV44" s="18">
        <v>21</v>
      </c>
      <c r="CW44" s="18">
        <v>6</v>
      </c>
      <c r="CX44" s="18">
        <v>13</v>
      </c>
      <c r="CY44" s="25">
        <v>10157</v>
      </c>
      <c r="CZ44" s="25">
        <v>9374</v>
      </c>
      <c r="DA44" s="18">
        <v>359</v>
      </c>
      <c r="DB44" s="18">
        <v>50</v>
      </c>
      <c r="DC44" s="18">
        <v>338</v>
      </c>
      <c r="DD44" s="18">
        <v>31</v>
      </c>
      <c r="DE44" s="18">
        <v>5</v>
      </c>
      <c r="DF44" s="25">
        <v>10157</v>
      </c>
      <c r="DG44" s="25">
        <v>1560</v>
      </c>
      <c r="DH44" s="18">
        <v>251</v>
      </c>
      <c r="DI44" s="18">
        <v>112</v>
      </c>
      <c r="DJ44" s="25">
        <v>8201</v>
      </c>
      <c r="DK44" s="18">
        <v>5</v>
      </c>
      <c r="DL44" s="18">
        <v>28</v>
      </c>
      <c r="DM44" s="25">
        <f t="shared" si="34"/>
        <v>9007.7503199763705</v>
      </c>
      <c r="DN44" s="17">
        <f t="shared" si="35"/>
        <v>0.80742345180663577</v>
      </c>
      <c r="DO44" s="17">
        <f t="shared" si="36"/>
        <v>4.9227133996258734E-4</v>
      </c>
      <c r="DP44" s="23">
        <f t="shared" si="37"/>
        <v>0.1893275573496111</v>
      </c>
      <c r="DQ44" s="23">
        <f t="shared" si="38"/>
        <v>0.81067244265038885</v>
      </c>
      <c r="DR44" s="25">
        <v>10157</v>
      </c>
      <c r="DS44" s="18">
        <v>47</v>
      </c>
      <c r="DT44" s="25">
        <v>2676</v>
      </c>
      <c r="DU44" s="18">
        <v>9</v>
      </c>
      <c r="DV44" s="25">
        <v>7048</v>
      </c>
      <c r="DW44" s="18">
        <v>50</v>
      </c>
      <c r="DX44" s="18">
        <v>326</v>
      </c>
      <c r="DY44" s="18">
        <v>1</v>
      </c>
      <c r="DZ44" s="17">
        <f t="shared" si="39"/>
        <v>0.96288274096682092</v>
      </c>
      <c r="EA44" s="17">
        <f t="shared" si="40"/>
        <v>3.7117259033179084E-2</v>
      </c>
      <c r="EB44" s="25">
        <v>10157</v>
      </c>
      <c r="EC44" s="25">
        <v>1296</v>
      </c>
      <c r="ED44" s="18">
        <v>18</v>
      </c>
      <c r="EE44" s="25">
        <v>8511</v>
      </c>
      <c r="EF44" s="17">
        <f t="shared" si="189"/>
        <v>0.83794427488431622</v>
      </c>
      <c r="EG44" s="18">
        <v>290</v>
      </c>
      <c r="EH44" s="18">
        <v>42</v>
      </c>
      <c r="EI44" s="17">
        <f t="shared" si="42"/>
        <v>0.12936890814216798</v>
      </c>
      <c r="EJ44" s="17">
        <f t="shared" si="43"/>
        <v>2.8551737717830067E-2</v>
      </c>
      <c r="EK44" s="69">
        <f t="shared" si="44"/>
        <v>0.42389485084178397</v>
      </c>
      <c r="EL44" s="27">
        <v>30420</v>
      </c>
      <c r="EM44" s="25">
        <v>23314</v>
      </c>
      <c r="EN44" s="25">
        <v>7106</v>
      </c>
      <c r="EO44" s="59">
        <v>0.76640368178829721</v>
      </c>
      <c r="EP44" s="25">
        <v>13384</v>
      </c>
      <c r="EQ44" s="25">
        <v>11534</v>
      </c>
      <c r="ER44" s="25">
        <v>1850</v>
      </c>
      <c r="ES44" s="59">
        <v>0.86177525403466826</v>
      </c>
      <c r="ET44" s="25">
        <v>17036</v>
      </c>
      <c r="EU44" s="25">
        <v>11780</v>
      </c>
      <c r="EV44" s="25">
        <v>5256</v>
      </c>
      <c r="EW44" s="59">
        <v>0.69147687250528289</v>
      </c>
      <c r="EX44" s="25">
        <v>6453</v>
      </c>
      <c r="EY44" s="25">
        <v>5371</v>
      </c>
      <c r="EZ44" s="25">
        <v>1082</v>
      </c>
      <c r="FA44" s="59">
        <v>0.83232604989927172</v>
      </c>
      <c r="FB44" s="25">
        <v>23967</v>
      </c>
      <c r="FC44" s="25">
        <v>17943</v>
      </c>
      <c r="FD44" s="25">
        <v>6024</v>
      </c>
      <c r="FE44" s="59">
        <v>0.74865439979972459</v>
      </c>
      <c r="FF44" s="25">
        <v>24101</v>
      </c>
      <c r="FG44" s="25">
        <v>15270</v>
      </c>
      <c r="FH44" s="25">
        <v>6538</v>
      </c>
      <c r="FI44" s="25">
        <v>2293</v>
      </c>
      <c r="FJ44" s="23">
        <f t="shared" si="45"/>
        <v>9.5141280444794821E-2</v>
      </c>
      <c r="FK44" s="23">
        <f t="shared" si="46"/>
        <v>0.27127505082776648</v>
      </c>
      <c r="FL44" s="36">
        <f t="shared" si="47"/>
        <v>6.6593981683384209</v>
      </c>
      <c r="FM44" s="25">
        <v>11273</v>
      </c>
      <c r="FN44" s="25">
        <v>7433</v>
      </c>
      <c r="FO44" s="17">
        <f t="shared" si="48"/>
        <v>0.65936307992548571</v>
      </c>
      <c r="FP44" s="25">
        <v>2757</v>
      </c>
      <c r="FQ44" s="17">
        <f t="shared" si="49"/>
        <v>0.24456666370974897</v>
      </c>
      <c r="FR44" s="18">
        <v>1083</v>
      </c>
      <c r="FS44" s="17">
        <f t="shared" si="50"/>
        <v>9.6070256364765363E-2</v>
      </c>
      <c r="FT44" s="25">
        <v>12828</v>
      </c>
      <c r="FU44" s="25">
        <v>7837</v>
      </c>
      <c r="FV44" s="25">
        <v>3781</v>
      </c>
      <c r="FW44" s="17">
        <f t="shared" si="51"/>
        <v>9.4324914250077954E-2</v>
      </c>
      <c r="FX44" s="17">
        <f t="shared" si="52"/>
        <v>0.29474586841284689</v>
      </c>
      <c r="FY44" s="18">
        <v>1210</v>
      </c>
      <c r="FZ44" s="25">
        <v>22749</v>
      </c>
      <c r="GA44" s="25">
        <v>6772</v>
      </c>
      <c r="GB44" s="25">
        <v>7520</v>
      </c>
      <c r="GC44" s="25">
        <v>4096</v>
      </c>
      <c r="GD44" s="25">
        <v>3109</v>
      </c>
      <c r="GE44" s="18">
        <v>74</v>
      </c>
      <c r="GF44" s="18">
        <v>1082</v>
      </c>
      <c r="GG44" s="18">
        <v>74</v>
      </c>
      <c r="GH44" s="18">
        <v>13</v>
      </c>
      <c r="GI44" s="18">
        <v>9</v>
      </c>
      <c r="GJ44" s="10">
        <f t="shared" si="53"/>
        <v>6772</v>
      </c>
      <c r="GK44" s="10">
        <f t="shared" si="182"/>
        <v>15977</v>
      </c>
      <c r="GL44" s="10">
        <f t="shared" si="183"/>
        <v>8457</v>
      </c>
      <c r="GM44" s="10">
        <f t="shared" si="56"/>
        <v>14292</v>
      </c>
      <c r="GN44" s="10">
        <f t="shared" si="184"/>
        <v>4361</v>
      </c>
      <c r="GO44" s="17">
        <f t="shared" si="58"/>
        <v>0.29768341465558923</v>
      </c>
      <c r="GP44" s="17">
        <f t="shared" si="185"/>
        <v>0.70231658534441077</v>
      </c>
      <c r="GQ44" s="17">
        <f t="shared" si="186"/>
        <v>0.37175260451008835</v>
      </c>
      <c r="GR44" s="17">
        <f t="shared" si="187"/>
        <v>0.19170073409820212</v>
      </c>
      <c r="GS44" s="17">
        <f t="shared" si="62"/>
        <v>0.53703459492724959</v>
      </c>
      <c r="GT44" s="25">
        <v>10180</v>
      </c>
      <c r="GU44" s="25">
        <v>1726</v>
      </c>
      <c r="GV44" s="25">
        <v>3499</v>
      </c>
      <c r="GW44" s="25">
        <v>2483</v>
      </c>
      <c r="GX44" s="25">
        <v>1727</v>
      </c>
      <c r="GY44" s="18">
        <v>32</v>
      </c>
      <c r="GZ44" s="18">
        <v>653</v>
      </c>
      <c r="HA44" s="18">
        <v>50</v>
      </c>
      <c r="HB44" s="18">
        <v>6</v>
      </c>
      <c r="HC44" s="18">
        <v>4</v>
      </c>
      <c r="HD44" s="23">
        <f t="shared" si="63"/>
        <v>0.16954813359528487</v>
      </c>
      <c r="HE44" s="23">
        <f t="shared" si="64"/>
        <v>0.83045186640471513</v>
      </c>
      <c r="HF44" s="23">
        <f t="shared" si="65"/>
        <v>0.48673870333988212</v>
      </c>
      <c r="HG44" s="23">
        <f t="shared" si="66"/>
        <v>0.24282907662082515</v>
      </c>
      <c r="HH44" s="25">
        <v>12569</v>
      </c>
      <c r="HI44" s="25">
        <v>5046</v>
      </c>
      <c r="HJ44" s="25">
        <v>4021</v>
      </c>
      <c r="HK44" s="25">
        <v>1613</v>
      </c>
      <c r="HL44" s="25">
        <v>1382</v>
      </c>
      <c r="HM44" s="18">
        <v>42</v>
      </c>
      <c r="HN44" s="18">
        <v>429</v>
      </c>
      <c r="HO44" s="18">
        <v>24</v>
      </c>
      <c r="HP44" s="18">
        <v>7</v>
      </c>
      <c r="HQ44" s="18">
        <v>5</v>
      </c>
      <c r="HR44" s="23">
        <f t="shared" si="67"/>
        <v>0.40146391916620255</v>
      </c>
      <c r="HS44" s="23">
        <f t="shared" si="68"/>
        <v>0.59853608083379739</v>
      </c>
      <c r="HT44" s="80">
        <f t="shared" si="69"/>
        <v>0.27862200652398761</v>
      </c>
      <c r="HU44" s="27">
        <v>37680</v>
      </c>
      <c r="HV44" s="18">
        <v>1934</v>
      </c>
      <c r="HW44" s="18">
        <v>2023</v>
      </c>
      <c r="HX44" s="18">
        <v>288</v>
      </c>
      <c r="HY44" s="25">
        <v>4690</v>
      </c>
      <c r="HZ44" s="25">
        <v>8244</v>
      </c>
      <c r="IA44" s="18">
        <v>1080</v>
      </c>
      <c r="IB44" s="18">
        <v>352</v>
      </c>
      <c r="IC44" s="25">
        <v>10422</v>
      </c>
      <c r="ID44" s="25">
        <v>5711</v>
      </c>
      <c r="IE44" s="18">
        <v>2063</v>
      </c>
      <c r="IF44" s="18">
        <v>410</v>
      </c>
      <c r="IG44" s="18">
        <v>463</v>
      </c>
      <c r="IH44" s="17">
        <f t="shared" si="70"/>
        <v>0.37035562632696389</v>
      </c>
      <c r="II44" s="17">
        <f t="shared" si="71"/>
        <v>0.21878980891719746</v>
      </c>
      <c r="IJ44" s="30">
        <f t="shared" si="72"/>
        <v>4.5705967976710333</v>
      </c>
      <c r="IK44" s="17">
        <f t="shared" si="176"/>
        <v>6.247950663740745E-2</v>
      </c>
      <c r="IL44" s="25">
        <v>17211</v>
      </c>
      <c r="IM44" s="18">
        <v>1282</v>
      </c>
      <c r="IN44" s="18">
        <v>1265</v>
      </c>
      <c r="IO44" s="18">
        <v>139</v>
      </c>
      <c r="IP44" s="25">
        <v>2810</v>
      </c>
      <c r="IQ44" s="25">
        <v>4178</v>
      </c>
      <c r="IR44" s="18">
        <v>693</v>
      </c>
      <c r="IS44" s="18">
        <v>209</v>
      </c>
      <c r="IT44" s="25">
        <v>4995</v>
      </c>
      <c r="IU44" s="25">
        <v>322</v>
      </c>
      <c r="IV44" s="18">
        <v>872</v>
      </c>
      <c r="IW44" s="18">
        <v>188</v>
      </c>
      <c r="IX44" s="18">
        <v>258</v>
      </c>
      <c r="IY44" s="17">
        <f t="shared" si="73"/>
        <v>0.60234733600604262</v>
      </c>
      <c r="IZ44" s="25">
        <v>20469</v>
      </c>
      <c r="JA44" s="18">
        <v>652</v>
      </c>
      <c r="JB44" s="18">
        <v>758</v>
      </c>
      <c r="JC44" s="18">
        <v>149</v>
      </c>
      <c r="JD44" s="25">
        <v>1880</v>
      </c>
      <c r="JE44" s="25">
        <v>4066</v>
      </c>
      <c r="JF44" s="18">
        <v>387</v>
      </c>
      <c r="JG44" s="18">
        <v>143</v>
      </c>
      <c r="JH44" s="25">
        <v>5427</v>
      </c>
      <c r="JI44" s="25">
        <v>5389</v>
      </c>
      <c r="JJ44" s="18">
        <v>1191</v>
      </c>
      <c r="JK44" s="18">
        <v>222</v>
      </c>
      <c r="JL44" s="18">
        <v>205</v>
      </c>
      <c r="JM44" s="80">
        <f t="shared" si="74"/>
        <v>0.38555864966534759</v>
      </c>
      <c r="JN44" s="27">
        <v>37680</v>
      </c>
      <c r="JO44" s="25">
        <v>30022</v>
      </c>
      <c r="JP44" s="18">
        <v>15</v>
      </c>
      <c r="JQ44" s="18">
        <v>32</v>
      </c>
      <c r="JR44" s="18">
        <v>60</v>
      </c>
      <c r="JS44" s="18">
        <v>9</v>
      </c>
      <c r="JT44" s="18">
        <v>65</v>
      </c>
      <c r="JU44" s="18">
        <v>1</v>
      </c>
      <c r="JV44" s="18">
        <v>23</v>
      </c>
      <c r="JW44" s="25">
        <v>7453</v>
      </c>
      <c r="JX44" s="17">
        <f t="shared" si="75"/>
        <v>0.19779723991507431</v>
      </c>
      <c r="JY44" s="17">
        <f t="shared" si="76"/>
        <v>0.80220276008492575</v>
      </c>
      <c r="JZ44" s="25">
        <v>8261</v>
      </c>
      <c r="KA44" s="25">
        <v>7261</v>
      </c>
      <c r="KB44" s="18">
        <v>1</v>
      </c>
      <c r="KC44" s="18">
        <v>3</v>
      </c>
      <c r="KD44" s="18">
        <v>4</v>
      </c>
      <c r="KE44" s="18">
        <v>7</v>
      </c>
      <c r="KF44" s="18">
        <v>4</v>
      </c>
      <c r="KG44" s="18">
        <v>1</v>
      </c>
      <c r="KH44" s="18">
        <v>10</v>
      </c>
      <c r="KI44" s="25">
        <v>970</v>
      </c>
      <c r="KJ44" s="17">
        <f t="shared" si="77"/>
        <v>0.11741919864423193</v>
      </c>
      <c r="KK44" s="25">
        <v>29419</v>
      </c>
      <c r="KL44" s="25">
        <v>22761</v>
      </c>
      <c r="KM44" s="18">
        <v>14</v>
      </c>
      <c r="KN44" s="18">
        <v>29</v>
      </c>
      <c r="KO44" s="18">
        <v>56</v>
      </c>
      <c r="KP44" s="18">
        <v>2</v>
      </c>
      <c r="KQ44" s="18">
        <v>61</v>
      </c>
      <c r="KR44" s="18">
        <v>0</v>
      </c>
      <c r="KS44" s="18">
        <v>13</v>
      </c>
      <c r="KT44" s="25">
        <v>6483</v>
      </c>
      <c r="KU44" s="69">
        <f t="shared" si="190"/>
        <v>0.22036778952377714</v>
      </c>
      <c r="KV44" s="27">
        <v>51351</v>
      </c>
      <c r="KW44" s="25">
        <v>45975</v>
      </c>
      <c r="KX44" s="25">
        <v>5376</v>
      </c>
      <c r="KY44" s="59">
        <v>0.10469124262429164</v>
      </c>
      <c r="KZ44" s="25">
        <v>3041</v>
      </c>
      <c r="LA44" s="18">
        <v>2121</v>
      </c>
      <c r="LB44" s="18">
        <v>2391</v>
      </c>
      <c r="LC44" s="25">
        <v>2886</v>
      </c>
      <c r="LD44" s="25">
        <v>24151</v>
      </c>
      <c r="LE44" s="25">
        <v>21688</v>
      </c>
      <c r="LF44" s="25">
        <v>2463</v>
      </c>
      <c r="LG44" s="59">
        <v>0.10198335472651236</v>
      </c>
      <c r="LH44" s="25">
        <v>27200</v>
      </c>
      <c r="LI44" s="25">
        <v>24287</v>
      </c>
      <c r="LJ44" s="25">
        <v>2913</v>
      </c>
      <c r="LK44" s="35">
        <v>0.10709558823529414</v>
      </c>
      <c r="LL44" s="27">
        <v>10157</v>
      </c>
      <c r="LM44" s="18">
        <v>77</v>
      </c>
      <c r="LN44" s="25">
        <v>8400</v>
      </c>
      <c r="LO44" s="25">
        <v>1149</v>
      </c>
      <c r="LP44" s="18">
        <v>55</v>
      </c>
      <c r="LQ44" s="18">
        <v>74</v>
      </c>
      <c r="LR44" s="18">
        <v>402</v>
      </c>
      <c r="LS44" s="23">
        <f t="shared" si="79"/>
        <v>3.9578615732992026E-2</v>
      </c>
      <c r="LT44" s="23">
        <f t="shared" si="80"/>
        <v>0.96042138426700796</v>
      </c>
      <c r="LU44" s="17">
        <f t="shared" si="81"/>
        <v>0.83459682977257066</v>
      </c>
      <c r="LV44" s="25">
        <v>10157</v>
      </c>
      <c r="LW44" s="25">
        <v>8960</v>
      </c>
      <c r="LX44" s="18">
        <v>3</v>
      </c>
      <c r="LY44" s="18">
        <v>51</v>
      </c>
      <c r="LZ44" s="18">
        <v>137</v>
      </c>
      <c r="MA44" s="18">
        <v>279</v>
      </c>
      <c r="MB44" s="18">
        <v>519</v>
      </c>
      <c r="MC44" s="18">
        <v>185</v>
      </c>
      <c r="MD44" s="18">
        <v>0</v>
      </c>
      <c r="ME44" s="18">
        <v>0</v>
      </c>
      <c r="MF44" s="18">
        <v>23</v>
      </c>
      <c r="MG44" s="17">
        <f t="shared" si="82"/>
        <v>9.6780545436644674E-2</v>
      </c>
      <c r="MH44" s="17">
        <f t="shared" si="83"/>
        <v>0.88746677168455257</v>
      </c>
      <c r="MI44" s="25">
        <v>10157</v>
      </c>
      <c r="MJ44" s="25">
        <v>8950</v>
      </c>
      <c r="MK44" s="18">
        <v>8</v>
      </c>
      <c r="ML44" s="18">
        <v>50</v>
      </c>
      <c r="MM44" s="18">
        <v>136</v>
      </c>
      <c r="MN44" s="18">
        <v>281</v>
      </c>
      <c r="MO44" s="18">
        <v>525</v>
      </c>
      <c r="MP44" s="18">
        <v>183</v>
      </c>
      <c r="MQ44" s="18">
        <v>0</v>
      </c>
      <c r="MR44" s="18">
        <v>0</v>
      </c>
      <c r="MS44" s="18">
        <v>24</v>
      </c>
      <c r="MT44" s="17">
        <f t="shared" si="84"/>
        <v>0.90489317711922812</v>
      </c>
      <c r="MU44" s="69">
        <f t="shared" si="85"/>
        <v>0.86103180072856156</v>
      </c>
      <c r="MV44" s="27">
        <v>10157</v>
      </c>
      <c r="MW44" s="18">
        <v>1384</v>
      </c>
      <c r="MX44" s="18">
        <v>705</v>
      </c>
      <c r="MY44" s="25">
        <v>3752</v>
      </c>
      <c r="MZ44" s="18">
        <v>1263</v>
      </c>
      <c r="NA44" s="18">
        <v>17</v>
      </c>
      <c r="NB44" s="18">
        <v>875</v>
      </c>
      <c r="NC44" s="25">
        <v>1362</v>
      </c>
      <c r="ND44" s="18">
        <v>799</v>
      </c>
      <c r="NE44" s="17">
        <f t="shared" si="86"/>
        <v>0.13626070690164419</v>
      </c>
      <c r="NF44" s="10">
        <f t="shared" si="87"/>
        <v>6883.8909126710641</v>
      </c>
      <c r="NG44" s="17">
        <f t="shared" si="88"/>
        <v>0.27202914246332577</v>
      </c>
      <c r="NH44" s="25">
        <v>10157</v>
      </c>
      <c r="NI44" s="18">
        <v>150</v>
      </c>
      <c r="NJ44" s="18">
        <v>0</v>
      </c>
      <c r="NK44" s="18">
        <v>49</v>
      </c>
      <c r="NL44" s="18">
        <v>7</v>
      </c>
      <c r="NM44" s="25">
        <v>9830</v>
      </c>
      <c r="NN44" s="18">
        <v>104</v>
      </c>
      <c r="NO44" s="18">
        <v>7</v>
      </c>
      <c r="NP44" s="18">
        <v>0</v>
      </c>
      <c r="NQ44" s="32">
        <v>10</v>
      </c>
      <c r="NR44" s="27">
        <v>10157</v>
      </c>
      <c r="NS44" s="37">
        <f t="shared" si="89"/>
        <v>0.47592793147582946</v>
      </c>
      <c r="NT44" s="37">
        <f t="shared" si="90"/>
        <v>0.12842278551505665</v>
      </c>
      <c r="NU44" s="37">
        <f t="shared" si="91"/>
        <v>2.1011584609019445</v>
      </c>
      <c r="NV44" s="17">
        <f t="shared" si="92"/>
        <v>0.42666380991784381</v>
      </c>
      <c r="NW44" s="10">
        <f t="shared" si="93"/>
        <v>7564</v>
      </c>
      <c r="NX44" s="17">
        <f t="shared" si="94"/>
        <v>0.74470808309540215</v>
      </c>
      <c r="NY44" s="19">
        <f t="shared" si="95"/>
        <v>0.13631530573627204</v>
      </c>
      <c r="NZ44" s="25">
        <v>1526</v>
      </c>
      <c r="OA44" s="25">
        <v>2593</v>
      </c>
      <c r="OB44" s="18">
        <v>328</v>
      </c>
      <c r="OC44" s="18">
        <v>202</v>
      </c>
      <c r="OD44" s="18">
        <v>136</v>
      </c>
      <c r="OE44" s="18">
        <v>49</v>
      </c>
      <c r="OF44" s="17">
        <f t="shared" si="96"/>
        <v>1.9887762134488531E-2</v>
      </c>
      <c r="OG44" s="17">
        <f t="shared" si="97"/>
        <v>0.15024121295658166</v>
      </c>
      <c r="OH44" s="17">
        <f t="shared" si="98"/>
        <v>0.25529191690459779</v>
      </c>
      <c r="OI44" s="69">
        <f t="shared" si="99"/>
        <v>1.3389780446982377E-2</v>
      </c>
      <c r="OJ44" s="27">
        <v>10157</v>
      </c>
      <c r="OK44" s="18">
        <v>51</v>
      </c>
      <c r="OL44" s="25">
        <v>3030</v>
      </c>
      <c r="OM44" s="18">
        <v>153</v>
      </c>
      <c r="ON44" s="18">
        <v>29</v>
      </c>
      <c r="OO44" s="18">
        <v>7</v>
      </c>
      <c r="OP44" s="18">
        <v>10</v>
      </c>
      <c r="OQ44" s="18">
        <v>1650</v>
      </c>
      <c r="OR44" s="69">
        <f t="shared" si="100"/>
        <v>0.3071773161366545</v>
      </c>
      <c r="OS44" s="85">
        <v>9990</v>
      </c>
      <c r="OT44" s="22">
        <v>9459</v>
      </c>
      <c r="OU44" s="38">
        <f t="shared" si="191"/>
        <v>0.65660141607663469</v>
      </c>
      <c r="OV44" s="39">
        <v>0.45534411671424041</v>
      </c>
      <c r="OW44" s="22">
        <v>430710</v>
      </c>
      <c r="OX44" s="36">
        <f t="shared" si="192"/>
        <v>17623791.780000001</v>
      </c>
      <c r="OY44" s="36">
        <f t="shared" si="193"/>
        <v>640888.69305598829</v>
      </c>
      <c r="OZ44" s="22">
        <v>4748</v>
      </c>
      <c r="PA44" s="22">
        <v>4748</v>
      </c>
      <c r="PB44" s="38">
        <f t="shared" si="194"/>
        <v>0.32958489518256284</v>
      </c>
      <c r="PC44" s="39">
        <v>0.3154654591406908</v>
      </c>
      <c r="PD44" s="22">
        <v>149783</v>
      </c>
      <c r="PE44" s="40">
        <f t="shared" si="105"/>
        <v>6128820.7939999998</v>
      </c>
      <c r="PF44" s="36">
        <f t="shared" si="106"/>
        <v>1458380.8502458469</v>
      </c>
      <c r="PG44" s="22">
        <v>54</v>
      </c>
      <c r="PH44" s="22">
        <v>54</v>
      </c>
      <c r="PI44" s="38">
        <f t="shared" si="195"/>
        <v>3.7484381507705122E-3</v>
      </c>
      <c r="PJ44" s="39">
        <v>8.9814814814814806E-2</v>
      </c>
      <c r="PK44" s="22">
        <v>485</v>
      </c>
      <c r="PL44" s="41">
        <f t="shared" si="108"/>
        <v>19845.23</v>
      </c>
      <c r="PM44" s="36">
        <f t="shared" si="109"/>
        <v>4414.3178001254528</v>
      </c>
      <c r="PN44" s="22"/>
      <c r="PO44" s="22"/>
      <c r="PP44" s="38">
        <f t="shared" si="196"/>
        <v>0</v>
      </c>
      <c r="PQ44" s="39">
        <v>0</v>
      </c>
      <c r="PR44" s="22"/>
      <c r="PS44" s="41">
        <f t="shared" si="111"/>
        <v>0</v>
      </c>
      <c r="PT44" s="36">
        <f t="shared" si="112"/>
        <v>0</v>
      </c>
      <c r="PU44" s="22"/>
      <c r="PV44" s="22"/>
      <c r="PW44" s="38">
        <f t="shared" si="197"/>
        <v>0</v>
      </c>
      <c r="PX44" s="39">
        <v>0</v>
      </c>
      <c r="PY44" s="22"/>
      <c r="PZ44" s="36">
        <f t="shared" si="114"/>
        <v>0</v>
      </c>
      <c r="QA44" s="22"/>
      <c r="QB44" s="22"/>
      <c r="QC44" s="39">
        <v>0</v>
      </c>
      <c r="QD44" s="22"/>
      <c r="QE44" s="22">
        <f t="shared" si="115"/>
        <v>0</v>
      </c>
      <c r="QF44" s="22"/>
      <c r="QG44" s="22">
        <v>73</v>
      </c>
      <c r="QH44" s="22">
        <v>73</v>
      </c>
      <c r="QI44" s="38">
        <f t="shared" si="198"/>
        <v>5.0673330556712482E-3</v>
      </c>
      <c r="QJ44" s="39">
        <v>0.11</v>
      </c>
      <c r="QK44" s="22">
        <v>803</v>
      </c>
      <c r="QL44" s="42">
        <f t="shared" si="117"/>
        <v>27.403200000000002</v>
      </c>
      <c r="QM44" s="22">
        <f t="shared" si="199"/>
        <v>72</v>
      </c>
      <c r="QN44" s="22"/>
      <c r="QO44" s="22"/>
      <c r="QP44" s="38">
        <f t="shared" si="200"/>
        <v>0</v>
      </c>
      <c r="QQ44" s="39">
        <v>0</v>
      </c>
      <c r="QR44" s="22"/>
      <c r="QS44" s="36">
        <f t="shared" si="120"/>
        <v>0</v>
      </c>
      <c r="QT44" s="22">
        <v>72</v>
      </c>
      <c r="QU44" s="22">
        <v>72</v>
      </c>
      <c r="QV44" s="38">
        <f t="shared" si="201"/>
        <v>4.9979175343606835E-3</v>
      </c>
      <c r="QW44" s="39">
        <v>0.1615277777777778</v>
      </c>
      <c r="QX44" s="22">
        <v>1163</v>
      </c>
      <c r="QY44" s="36">
        <f t="shared" si="122"/>
        <v>16928.835919953057</v>
      </c>
      <c r="QZ44" s="22"/>
      <c r="RA44" s="22"/>
      <c r="RB44" s="38">
        <f t="shared" si="202"/>
        <v>0</v>
      </c>
      <c r="RC44" s="39">
        <v>0</v>
      </c>
      <c r="RD44" s="22"/>
      <c r="RE44" s="36">
        <f t="shared" si="124"/>
        <v>0</v>
      </c>
      <c r="RF44" s="10">
        <f t="shared" si="203"/>
        <v>14937</v>
      </c>
      <c r="RG44" s="10">
        <f t="shared" si="204"/>
        <v>14406</v>
      </c>
      <c r="RH44" s="17">
        <f t="shared" si="205"/>
        <v>1.8528307565275435E-2</v>
      </c>
      <c r="RI44" s="17">
        <f t="shared" si="206"/>
        <v>4.2331165469898854E-4</v>
      </c>
      <c r="RJ44" s="17">
        <f t="shared" si="207"/>
        <v>0.30221473836551649</v>
      </c>
      <c r="RK44" s="17">
        <f t="shared" si="208"/>
        <v>0.6877078529700702</v>
      </c>
      <c r="RL44" s="17">
        <f t="shared" si="209"/>
        <v>0</v>
      </c>
      <c r="RM44" s="17">
        <f t="shared" si="210"/>
        <v>0</v>
      </c>
      <c r="RN44" s="17">
        <f t="shared" si="211"/>
        <v>0</v>
      </c>
      <c r="RO44" s="17">
        <f t="shared" si="212"/>
        <v>7.9828896559022647E-3</v>
      </c>
      <c r="RP44" s="17">
        <f t="shared" si="213"/>
        <v>0</v>
      </c>
      <c r="RQ44" s="17">
        <f t="shared" si="214"/>
        <v>1.2922136102741998E-5</v>
      </c>
      <c r="RR44" s="36">
        <f t="shared" si="215"/>
        <v>2120640.1002219138</v>
      </c>
      <c r="RS44" s="36">
        <f t="shared" si="216"/>
        <v>41.29695819403544</v>
      </c>
      <c r="RT44" s="10">
        <f t="shared" si="217"/>
        <v>531</v>
      </c>
      <c r="RU44" s="17">
        <f t="shared" si="218"/>
        <v>3.5549307089777063E-2</v>
      </c>
      <c r="RV44" s="37">
        <f t="shared" si="219"/>
        <v>3.4378389234786102</v>
      </c>
      <c r="RW44" s="36">
        <f t="shared" si="220"/>
        <v>0.28053981421978152</v>
      </c>
      <c r="RX44" s="85">
        <v>-1.498823</v>
      </c>
      <c r="RY44" s="93">
        <v>131</v>
      </c>
      <c r="RZ44" s="43" t="b">
        <v>0</v>
      </c>
      <c r="SA44" s="18" t="b">
        <v>0</v>
      </c>
      <c r="SB44" s="18" t="b">
        <v>0</v>
      </c>
      <c r="SC44" s="18" t="b">
        <v>0</v>
      </c>
      <c r="SD44" s="18" t="b">
        <v>0</v>
      </c>
      <c r="SE44" s="32" t="b">
        <v>1</v>
      </c>
      <c r="SF44" s="43" t="b">
        <v>0</v>
      </c>
      <c r="SG44" s="18" t="b">
        <v>0</v>
      </c>
      <c r="SH44" s="18"/>
      <c r="SI44" s="18"/>
      <c r="SJ44" s="18"/>
      <c r="SK44" s="18"/>
      <c r="SL44" s="18"/>
      <c r="SM44" s="18"/>
      <c r="SN44" s="18"/>
      <c r="SO44" s="18"/>
      <c r="SP44" s="18"/>
      <c r="SQ44" s="17">
        <f t="shared" si="143"/>
        <v>0</v>
      </c>
      <c r="SR44" s="17">
        <f t="shared" si="144"/>
        <v>0</v>
      </c>
      <c r="SS44" s="17">
        <f t="shared" si="145"/>
        <v>0</v>
      </c>
      <c r="ST44" s="17">
        <f t="shared" si="146"/>
        <v>0</v>
      </c>
      <c r="SU44" s="17">
        <f t="shared" si="147"/>
        <v>0</v>
      </c>
      <c r="SV44" s="17">
        <f t="shared" si="181"/>
        <v>0</v>
      </c>
      <c r="SW44" s="17">
        <f t="shared" si="149"/>
        <v>0</v>
      </c>
      <c r="SX44" s="17">
        <f t="shared" si="150"/>
        <v>0</v>
      </c>
      <c r="SY44" s="17">
        <f t="shared" si="151"/>
        <v>0</v>
      </c>
      <c r="SZ44" s="17">
        <f t="shared" si="152"/>
        <v>0</v>
      </c>
      <c r="TA44" s="17">
        <f t="shared" si="153"/>
        <v>0</v>
      </c>
      <c r="TB44" s="24">
        <f t="shared" si="154"/>
        <v>620</v>
      </c>
      <c r="TC44" s="69">
        <f t="shared" si="155"/>
        <v>1</v>
      </c>
      <c r="TD44" s="17">
        <f t="shared" si="177"/>
        <v>2.6014568158168575E-6</v>
      </c>
      <c r="TE44" s="95">
        <v>318</v>
      </c>
      <c r="TF44" s="71"/>
      <c r="TG44" s="71">
        <v>9</v>
      </c>
      <c r="TH44" s="71"/>
      <c r="TI44" s="71"/>
      <c r="TJ44" s="71">
        <v>26</v>
      </c>
      <c r="TK44" s="71">
        <v>83</v>
      </c>
      <c r="TL44" s="71"/>
      <c r="TM44" s="71">
        <v>125</v>
      </c>
      <c r="TN44" s="71"/>
      <c r="TO44" s="71"/>
      <c r="TP44" s="71"/>
      <c r="TQ44" s="71">
        <v>98</v>
      </c>
      <c r="TR44" s="72">
        <v>74</v>
      </c>
      <c r="TS44" s="72"/>
      <c r="TT44" s="72"/>
      <c r="TU44" s="72"/>
      <c r="TV44" s="72">
        <v>2</v>
      </c>
      <c r="TW44" s="72"/>
      <c r="TX44" s="72">
        <v>16</v>
      </c>
      <c r="TY44" s="72">
        <v>2</v>
      </c>
      <c r="TZ44" s="72">
        <v>152</v>
      </c>
      <c r="UA44" s="72"/>
      <c r="UB44" s="72">
        <v>94</v>
      </c>
      <c r="UC44" s="72"/>
      <c r="UD44" s="72"/>
      <c r="UE44" s="72">
        <v>1</v>
      </c>
      <c r="UF44" s="72"/>
      <c r="UG44" s="72">
        <v>1</v>
      </c>
      <c r="UH44" s="72"/>
      <c r="UI44" s="72">
        <v>124</v>
      </c>
      <c r="UJ44" s="73">
        <v>53</v>
      </c>
      <c r="UK44" s="73"/>
      <c r="UL44" s="73"/>
      <c r="UM44" s="73"/>
      <c r="UN44" s="73">
        <v>18</v>
      </c>
      <c r="UO44" s="73">
        <v>14</v>
      </c>
      <c r="UP44" s="73">
        <v>14</v>
      </c>
      <c r="UQ44" s="73">
        <v>1</v>
      </c>
      <c r="UR44" s="73">
        <v>156</v>
      </c>
      <c r="US44" s="73">
        <v>112</v>
      </c>
      <c r="UT44" s="73"/>
      <c r="UU44" s="73"/>
      <c r="UV44" s="73">
        <v>1</v>
      </c>
      <c r="UW44" s="73"/>
      <c r="UX44" s="73"/>
      <c r="UY44" s="73">
        <v>1</v>
      </c>
      <c r="UZ44" s="73"/>
      <c r="VA44" s="73">
        <v>92</v>
      </c>
      <c r="VB44" s="73">
        <v>132</v>
      </c>
      <c r="VC44" s="73"/>
      <c r="VD44" s="73">
        <v>20</v>
      </c>
      <c r="VE44" s="73">
        <v>40</v>
      </c>
      <c r="VF44" s="73">
        <v>41</v>
      </c>
      <c r="VG44" s="73">
        <v>13</v>
      </c>
      <c r="VH44" s="73">
        <v>19</v>
      </c>
      <c r="VI44" s="73"/>
      <c r="VJ44" s="73">
        <v>196</v>
      </c>
      <c r="VK44" s="73">
        <v>155</v>
      </c>
      <c r="VL44" s="73"/>
      <c r="VM44" s="73"/>
      <c r="VN44" s="73"/>
      <c r="VO44" s="73"/>
      <c r="VP44" s="73">
        <v>61</v>
      </c>
      <c r="VQ44" s="73"/>
      <c r="VR44" s="73">
        <v>170</v>
      </c>
      <c r="VS44" s="73">
        <v>80</v>
      </c>
      <c r="VT44" s="73"/>
      <c r="VU44" s="73">
        <v>20</v>
      </c>
      <c r="VV44" s="73">
        <v>40</v>
      </c>
      <c r="VW44" s="73">
        <v>40</v>
      </c>
      <c r="VX44" s="73"/>
      <c r="VY44" s="73">
        <v>26</v>
      </c>
      <c r="VZ44" s="73"/>
      <c r="WA44" s="73">
        <v>131</v>
      </c>
      <c r="WB44" s="73">
        <v>38</v>
      </c>
      <c r="WC44" s="73">
        <v>73</v>
      </c>
      <c r="WD44" s="73"/>
      <c r="WE44" s="73">
        <v>17</v>
      </c>
      <c r="WF44" s="73"/>
      <c r="WG44" s="73"/>
      <c r="WH44" s="73">
        <v>1</v>
      </c>
      <c r="WI44" s="73"/>
      <c r="WJ44" s="73">
        <v>70</v>
      </c>
      <c r="WK44" s="73">
        <v>9</v>
      </c>
      <c r="WL44" s="73"/>
      <c r="WM44" s="73"/>
      <c r="WN44" s="73">
        <v>89</v>
      </c>
      <c r="WO44" s="22">
        <f t="shared" si="156"/>
        <v>657</v>
      </c>
      <c r="WP44" s="22">
        <f t="shared" si="157"/>
        <v>0</v>
      </c>
      <c r="WQ44" s="22">
        <f t="shared" si="158"/>
        <v>40</v>
      </c>
      <c r="WR44" s="22">
        <f t="shared" si="159"/>
        <v>89</v>
      </c>
      <c r="WS44" s="22">
        <f t="shared" si="160"/>
        <v>101</v>
      </c>
      <c r="WT44" s="22">
        <f t="shared" si="161"/>
        <v>27</v>
      </c>
      <c r="WU44" s="22">
        <f t="shared" si="162"/>
        <v>101</v>
      </c>
      <c r="WV44" s="22">
        <f t="shared" si="163"/>
        <v>3</v>
      </c>
      <c r="WW44" s="22">
        <f t="shared" si="164"/>
        <v>718</v>
      </c>
      <c r="WX44" s="22">
        <f t="shared" si="165"/>
        <v>0</v>
      </c>
      <c r="WY44" s="22">
        <f t="shared" si="166"/>
        <v>597</v>
      </c>
      <c r="WZ44" s="22">
        <f t="shared" si="167"/>
        <v>0</v>
      </c>
      <c r="XA44" s="22">
        <f t="shared" si="168"/>
        <v>0</v>
      </c>
      <c r="XB44" s="22">
        <f t="shared" si="169"/>
        <v>2</v>
      </c>
      <c r="XC44" s="22">
        <f t="shared" si="170"/>
        <v>0</v>
      </c>
      <c r="XD44" s="22">
        <f t="shared" si="171"/>
        <v>0</v>
      </c>
      <c r="XE44" s="22">
        <f t="shared" si="172"/>
        <v>133</v>
      </c>
      <c r="XF44" s="22">
        <f t="shared" si="173"/>
        <v>9</v>
      </c>
      <c r="XG44" s="93">
        <f t="shared" si="174"/>
        <v>573</v>
      </c>
    </row>
    <row r="45" spans="1:631" ht="17.100000000000001" customHeight="1" x14ac:dyDescent="0.2">
      <c r="A45" s="101"/>
      <c r="B45" s="27" t="s">
        <v>87</v>
      </c>
      <c r="C45" s="535" t="s">
        <v>88</v>
      </c>
      <c r="D45" s="25" t="s">
        <v>101</v>
      </c>
      <c r="E45" s="535" t="s">
        <v>102</v>
      </c>
      <c r="F45" s="25" t="s">
        <v>106</v>
      </c>
      <c r="G45" s="535" t="s">
        <v>107</v>
      </c>
      <c r="H45" s="25">
        <v>26</v>
      </c>
      <c r="I45" s="28">
        <v>2</v>
      </c>
      <c r="J45" s="17">
        <f t="shared" si="0"/>
        <v>0.53180789539854167</v>
      </c>
      <c r="K45" s="17">
        <f t="shared" si="1"/>
        <v>0.1962534573799346</v>
      </c>
      <c r="L45" s="17">
        <f t="shared" si="2"/>
        <v>1</v>
      </c>
      <c r="M45" s="17">
        <f t="shared" si="3"/>
        <v>7.7097702273485169E-2</v>
      </c>
      <c r="N45" s="17">
        <f t="shared" si="4"/>
        <v>0.34572922719349214</v>
      </c>
      <c r="O45" s="17">
        <f t="shared" si="5"/>
        <v>0.12119688207191351</v>
      </c>
      <c r="P45" s="17">
        <f t="shared" si="6"/>
        <v>0.76284825534216938</v>
      </c>
      <c r="Q45" s="17">
        <f t="shared" si="7"/>
        <v>0.16616260451876885</v>
      </c>
      <c r="R45" s="69">
        <f t="shared" si="8"/>
        <v>0.58775066065599257</v>
      </c>
      <c r="S45" s="422">
        <f t="shared" si="9"/>
        <v>0.4209829649815886</v>
      </c>
      <c r="T45" s="17">
        <f t="shared" si="175"/>
        <v>0.5790170350184114</v>
      </c>
      <c r="U45" s="10">
        <f t="shared" si="10"/>
        <v>12444.813133650716</v>
      </c>
      <c r="V45" s="32">
        <v>2</v>
      </c>
      <c r="W45" s="550">
        <f t="shared" si="11"/>
        <v>0</v>
      </c>
      <c r="X45" s="550">
        <f t="shared" si="12"/>
        <v>0.30987185387047755</v>
      </c>
      <c r="Y45" s="550">
        <f t="shared" si="13"/>
        <v>0.69012814612952245</v>
      </c>
      <c r="Z45" s="551">
        <f t="shared" si="14"/>
        <v>14832.924244761825</v>
      </c>
      <c r="AA45" s="426">
        <f t="shared" si="15"/>
        <v>0.19350486204810868</v>
      </c>
      <c r="AB45" s="59">
        <f t="shared" si="16"/>
        <v>0.7090306834030683</v>
      </c>
      <c r="AC45" s="59">
        <f t="shared" si="17"/>
        <v>0.36420685647879142</v>
      </c>
      <c r="AD45" s="59">
        <f t="shared" si="18"/>
        <v>0.34572922719349214</v>
      </c>
      <c r="AE45" s="59">
        <f t="shared" si="19"/>
        <v>0.83383739548123115</v>
      </c>
      <c r="AF45" s="59">
        <f t="shared" si="20"/>
        <v>0.62962031682172492</v>
      </c>
      <c r="AG45" s="59">
        <f t="shared" si="21"/>
        <v>0.52753331657027913</v>
      </c>
      <c r="AH45" s="59">
        <f t="shared" si="22"/>
        <v>0.12119688207191351</v>
      </c>
      <c r="AI45" s="59">
        <f t="shared" si="23"/>
        <v>0.53985416142821219</v>
      </c>
      <c r="AJ45" s="59">
        <f t="shared" si="24"/>
        <v>0.52376162936887105</v>
      </c>
      <c r="AK45" s="59">
        <f t="shared" si="25"/>
        <v>0.23715174465783068</v>
      </c>
      <c r="AL45" s="35">
        <f t="shared" si="26"/>
        <v>1</v>
      </c>
      <c r="AM45" s="27">
        <v>21493</v>
      </c>
      <c r="AN45" s="25">
        <v>10313</v>
      </c>
      <c r="AO45" s="25">
        <v>11180</v>
      </c>
      <c r="AP45" s="17">
        <f t="shared" si="27"/>
        <v>4.1745123693503198E-4</v>
      </c>
      <c r="AQ45" s="63">
        <v>92.245080500894446</v>
      </c>
      <c r="AR45" s="58">
        <v>2509.4881386699999</v>
      </c>
      <c r="AS45" s="24">
        <f t="shared" si="28"/>
        <v>8.5646947952465897</v>
      </c>
      <c r="AT45" s="17">
        <f t="shared" si="188"/>
        <v>7.3965566098525724E-3</v>
      </c>
      <c r="AU45" s="25">
        <v>20726</v>
      </c>
      <c r="AV45" s="25">
        <v>9706</v>
      </c>
      <c r="AW45" s="25">
        <v>11020</v>
      </c>
      <c r="AX45" s="18">
        <v>767</v>
      </c>
      <c r="AY45" s="18">
        <v>607</v>
      </c>
      <c r="AZ45" s="18">
        <v>160</v>
      </c>
      <c r="BA45" s="25">
        <v>4159</v>
      </c>
      <c r="BB45" s="25">
        <v>2028</v>
      </c>
      <c r="BC45" s="25">
        <v>2131</v>
      </c>
      <c r="BD45" s="63">
        <v>95.16658845612389</v>
      </c>
      <c r="BE45" s="25">
        <v>17334</v>
      </c>
      <c r="BF45" s="25">
        <v>8285</v>
      </c>
      <c r="BG45" s="25">
        <v>9049</v>
      </c>
      <c r="BH45" s="63">
        <v>91.55707813018013</v>
      </c>
      <c r="BI45" s="17">
        <v>0.19350486204810868</v>
      </c>
      <c r="BJ45" s="25">
        <v>9374</v>
      </c>
      <c r="BK45" s="25">
        <v>11242</v>
      </c>
      <c r="BL45" s="18">
        <v>877</v>
      </c>
      <c r="BM45" s="17">
        <v>0.91184842554705581</v>
      </c>
      <c r="BN45" s="10">
        <f t="shared" si="30"/>
        <v>1894.6417897171295</v>
      </c>
      <c r="BO45" s="29">
        <v>0.83383739548123115</v>
      </c>
      <c r="BP45" s="30">
        <f t="shared" si="31"/>
        <v>0.16616260451876885</v>
      </c>
      <c r="BQ45" s="31">
        <v>7.8011030065824594</v>
      </c>
      <c r="BR45" s="25">
        <v>12119</v>
      </c>
      <c r="BS45" s="25">
        <v>3553</v>
      </c>
      <c r="BT45" s="25">
        <v>7511</v>
      </c>
      <c r="BU45" s="18">
        <v>858</v>
      </c>
      <c r="BV45" s="18">
        <v>140</v>
      </c>
      <c r="BW45" s="18">
        <v>57</v>
      </c>
      <c r="BX45" s="25">
        <v>3977</v>
      </c>
      <c r="BY45" s="25">
        <v>3130</v>
      </c>
      <c r="BZ45" s="18">
        <v>847</v>
      </c>
      <c r="CA45" s="59">
        <v>0.21299999999999999</v>
      </c>
      <c r="CB45" s="18">
        <v>20726</v>
      </c>
      <c r="CC45" s="18">
        <v>767</v>
      </c>
      <c r="CD45" s="17">
        <f t="shared" si="32"/>
        <v>3.7006658303580048E-2</v>
      </c>
      <c r="CE45" s="18">
        <v>289</v>
      </c>
      <c r="CF45" s="18">
        <v>388</v>
      </c>
      <c r="CG45" s="18">
        <v>486</v>
      </c>
      <c r="CH45" s="18">
        <v>536</v>
      </c>
      <c r="CI45" s="18">
        <v>522</v>
      </c>
      <c r="CJ45" s="18">
        <v>549</v>
      </c>
      <c r="CK45" s="18">
        <v>446</v>
      </c>
      <c r="CL45" s="18">
        <v>354</v>
      </c>
      <c r="CM45" s="18">
        <v>407</v>
      </c>
      <c r="CN45" s="32">
        <v>5.2</v>
      </c>
      <c r="CO45" s="27">
        <v>3977</v>
      </c>
      <c r="CP45" s="34">
        <f t="shared" si="33"/>
        <v>5.4043248679909484</v>
      </c>
      <c r="CQ45" s="18">
        <v>4</v>
      </c>
      <c r="CR45" s="18">
        <v>24</v>
      </c>
      <c r="CS45" s="18">
        <v>46</v>
      </c>
      <c r="CT45" s="25">
        <v>1609</v>
      </c>
      <c r="CU45" s="25">
        <v>2273</v>
      </c>
      <c r="CV45" s="18">
        <v>5</v>
      </c>
      <c r="CW45" s="18">
        <v>1</v>
      </c>
      <c r="CX45" s="18">
        <v>15</v>
      </c>
      <c r="CY45" s="25">
        <v>3977</v>
      </c>
      <c r="CZ45" s="25">
        <v>3493</v>
      </c>
      <c r="DA45" s="18">
        <v>222</v>
      </c>
      <c r="DB45" s="18">
        <v>40</v>
      </c>
      <c r="DC45" s="18">
        <v>166</v>
      </c>
      <c r="DD45" s="18">
        <v>26</v>
      </c>
      <c r="DE45" s="18">
        <v>30</v>
      </c>
      <c r="DF45" s="25">
        <v>3977</v>
      </c>
      <c r="DG45" s="25">
        <v>2389</v>
      </c>
      <c r="DH45" s="18">
        <v>110</v>
      </c>
      <c r="DI45" s="18">
        <v>5</v>
      </c>
      <c r="DJ45" s="25">
        <v>1384</v>
      </c>
      <c r="DK45" s="18">
        <v>1</v>
      </c>
      <c r="DL45" s="18">
        <v>88</v>
      </c>
      <c r="DM45" s="25">
        <f t="shared" si="34"/>
        <v>12994.800000000001</v>
      </c>
      <c r="DN45" s="17">
        <f t="shared" si="35"/>
        <v>0.34800100578325371</v>
      </c>
      <c r="DO45" s="17">
        <f t="shared" si="36"/>
        <v>2.5144581342720644E-4</v>
      </c>
      <c r="DP45" s="23">
        <f t="shared" si="37"/>
        <v>0.62962031682172492</v>
      </c>
      <c r="DQ45" s="23">
        <f t="shared" si="38"/>
        <v>0.37037968317827508</v>
      </c>
      <c r="DR45" s="25">
        <v>3977</v>
      </c>
      <c r="DS45" s="18">
        <v>19</v>
      </c>
      <c r="DT45" s="25">
        <v>2616</v>
      </c>
      <c r="DU45" s="18">
        <v>2</v>
      </c>
      <c r="DV45" s="25">
        <v>1252</v>
      </c>
      <c r="DW45" s="18">
        <v>6</v>
      </c>
      <c r="DX45" s="18">
        <v>74</v>
      </c>
      <c r="DY45" s="18">
        <v>8</v>
      </c>
      <c r="DZ45" s="17">
        <f t="shared" si="39"/>
        <v>0.97787276841840587</v>
      </c>
      <c r="EA45" s="17">
        <f t="shared" si="40"/>
        <v>2.2127231581594131E-2</v>
      </c>
      <c r="EB45" s="25">
        <v>3977</v>
      </c>
      <c r="EC45" s="25">
        <v>2087</v>
      </c>
      <c r="ED45" s="18">
        <v>11</v>
      </c>
      <c r="EE45" s="25">
        <v>1810</v>
      </c>
      <c r="EF45" s="17">
        <f t="shared" si="189"/>
        <v>0.45511692230324363</v>
      </c>
      <c r="EG45" s="18">
        <v>52</v>
      </c>
      <c r="EH45" s="18">
        <v>17</v>
      </c>
      <c r="EI45" s="17">
        <f t="shared" si="42"/>
        <v>0.52753331657027913</v>
      </c>
      <c r="EJ45" s="17">
        <f t="shared" si="43"/>
        <v>1.3075182298214735E-2</v>
      </c>
      <c r="EK45" s="69">
        <f t="shared" si="44"/>
        <v>0.1962534573799346</v>
      </c>
      <c r="EL45" s="27">
        <v>11472</v>
      </c>
      <c r="EM45" s="25">
        <v>8134</v>
      </c>
      <c r="EN45" s="25">
        <v>3338</v>
      </c>
      <c r="EO45" s="59">
        <v>0.7090306834030683</v>
      </c>
      <c r="EP45" s="25">
        <v>5039</v>
      </c>
      <c r="EQ45" s="25">
        <v>4353</v>
      </c>
      <c r="ER45" s="25">
        <v>686</v>
      </c>
      <c r="ES45" s="59">
        <v>0.86386187735661835</v>
      </c>
      <c r="ET45" s="25">
        <v>6433</v>
      </c>
      <c r="EU45" s="25">
        <v>3781</v>
      </c>
      <c r="EV45" s="25">
        <v>2652</v>
      </c>
      <c r="EW45" s="59">
        <v>0.58775066065599257</v>
      </c>
      <c r="EX45" s="25">
        <v>2311</v>
      </c>
      <c r="EY45" s="25">
        <v>1914</v>
      </c>
      <c r="EZ45" s="25">
        <v>397</v>
      </c>
      <c r="FA45" s="59">
        <v>0.82821289485071403</v>
      </c>
      <c r="FB45" s="25">
        <v>9161</v>
      </c>
      <c r="FC45" s="25">
        <v>6220</v>
      </c>
      <c r="FD45" s="25">
        <v>2941</v>
      </c>
      <c r="FE45" s="59">
        <v>0.67896517847396576</v>
      </c>
      <c r="FF45" s="25">
        <v>10396</v>
      </c>
      <c r="FG45" s="25">
        <v>6356</v>
      </c>
      <c r="FH45" s="25">
        <v>2874</v>
      </c>
      <c r="FI45" s="25">
        <v>1166</v>
      </c>
      <c r="FJ45" s="23">
        <f t="shared" si="45"/>
        <v>0.11215852250865718</v>
      </c>
      <c r="FK45" s="23">
        <f t="shared" si="46"/>
        <v>0.27645248172373987</v>
      </c>
      <c r="FL45" s="36">
        <f t="shared" si="47"/>
        <v>5.4511149228130362</v>
      </c>
      <c r="FM45" s="25">
        <v>4852</v>
      </c>
      <c r="FN45" s="25">
        <v>3199</v>
      </c>
      <c r="FO45" s="17">
        <f t="shared" si="48"/>
        <v>0.65931574608408905</v>
      </c>
      <c r="FP45" s="25">
        <v>1193</v>
      </c>
      <c r="FQ45" s="17">
        <f t="shared" si="49"/>
        <v>0.2458779884583677</v>
      </c>
      <c r="FR45" s="18">
        <v>460</v>
      </c>
      <c r="FS45" s="17">
        <f t="shared" si="50"/>
        <v>9.4806265457543282E-2</v>
      </c>
      <c r="FT45" s="25">
        <v>5544</v>
      </c>
      <c r="FU45" s="25">
        <v>3157</v>
      </c>
      <c r="FV45" s="25">
        <v>1681</v>
      </c>
      <c r="FW45" s="17">
        <f t="shared" si="51"/>
        <v>0.12734487734487734</v>
      </c>
      <c r="FX45" s="17">
        <f t="shared" si="52"/>
        <v>0.30321067821067821</v>
      </c>
      <c r="FY45" s="18">
        <v>706</v>
      </c>
      <c r="FZ45" s="25">
        <v>8605</v>
      </c>
      <c r="GA45" s="25">
        <v>3134</v>
      </c>
      <c r="GB45" s="25">
        <v>2496</v>
      </c>
      <c r="GC45" s="18">
        <v>1231</v>
      </c>
      <c r="GD45" s="18">
        <v>1118</v>
      </c>
      <c r="GE45" s="18">
        <v>11</v>
      </c>
      <c r="GF45" s="18">
        <v>519</v>
      </c>
      <c r="GG45" s="18">
        <v>48</v>
      </c>
      <c r="GH45" s="18">
        <v>46</v>
      </c>
      <c r="GI45" s="18">
        <v>2</v>
      </c>
      <c r="GJ45" s="10">
        <f t="shared" si="53"/>
        <v>3134</v>
      </c>
      <c r="GK45" s="10">
        <f t="shared" si="182"/>
        <v>5471</v>
      </c>
      <c r="GL45" s="10">
        <f t="shared" si="183"/>
        <v>2975</v>
      </c>
      <c r="GM45" s="10">
        <f t="shared" si="56"/>
        <v>5630</v>
      </c>
      <c r="GN45" s="10">
        <f t="shared" si="184"/>
        <v>1744</v>
      </c>
      <c r="GO45" s="17">
        <f t="shared" si="58"/>
        <v>0.36420685647879142</v>
      </c>
      <c r="GP45" s="17">
        <f t="shared" si="185"/>
        <v>0.63579314352120864</v>
      </c>
      <c r="GQ45" s="17">
        <f t="shared" si="186"/>
        <v>0.34572922719349214</v>
      </c>
      <c r="GR45" s="17">
        <f t="shared" si="187"/>
        <v>0.20267286461359674</v>
      </c>
      <c r="GS45" s="17">
        <f t="shared" si="62"/>
        <v>0.49076118535735036</v>
      </c>
      <c r="GT45" s="25">
        <v>3928</v>
      </c>
      <c r="GU45" s="25">
        <v>650</v>
      </c>
      <c r="GV45" s="25">
        <v>1341</v>
      </c>
      <c r="GW45" s="18">
        <v>848</v>
      </c>
      <c r="GX45" s="18">
        <v>718</v>
      </c>
      <c r="GY45" s="18">
        <v>7</v>
      </c>
      <c r="GZ45" s="18">
        <v>306</v>
      </c>
      <c r="HA45" s="18">
        <v>30</v>
      </c>
      <c r="HB45" s="18">
        <v>26</v>
      </c>
      <c r="HC45" s="18">
        <v>2</v>
      </c>
      <c r="HD45" s="23">
        <f t="shared" si="63"/>
        <v>0.16547861507128309</v>
      </c>
      <c r="HE45" s="23">
        <f t="shared" si="64"/>
        <v>0.83452138492871686</v>
      </c>
      <c r="HF45" s="23">
        <f t="shared" si="65"/>
        <v>0.49312627291242361</v>
      </c>
      <c r="HG45" s="23">
        <f t="shared" si="66"/>
        <v>0.27724032586558045</v>
      </c>
      <c r="HH45" s="25">
        <v>4677</v>
      </c>
      <c r="HI45" s="25">
        <v>2484</v>
      </c>
      <c r="HJ45" s="25">
        <v>1155</v>
      </c>
      <c r="HK45" s="18">
        <v>383</v>
      </c>
      <c r="HL45" s="18">
        <v>400</v>
      </c>
      <c r="HM45" s="18">
        <v>4</v>
      </c>
      <c r="HN45" s="18">
        <v>213</v>
      </c>
      <c r="HO45" s="18">
        <v>18</v>
      </c>
      <c r="HP45" s="18">
        <v>20</v>
      </c>
      <c r="HQ45" s="18">
        <v>0</v>
      </c>
      <c r="HR45" s="23">
        <f t="shared" si="67"/>
        <v>0.53110968569595896</v>
      </c>
      <c r="HS45" s="23">
        <f t="shared" si="68"/>
        <v>0.46889031430404104</v>
      </c>
      <c r="HT45" s="80">
        <f t="shared" si="69"/>
        <v>0.22193713919178962</v>
      </c>
      <c r="HU45" s="27">
        <v>14788</v>
      </c>
      <c r="HV45" s="18">
        <v>845</v>
      </c>
      <c r="HW45" s="18">
        <v>802</v>
      </c>
      <c r="HX45" s="18">
        <v>58</v>
      </c>
      <c r="HY45" s="18">
        <v>2149</v>
      </c>
      <c r="HZ45" s="25">
        <v>2622</v>
      </c>
      <c r="IA45" s="18">
        <v>327</v>
      </c>
      <c r="IB45" s="18">
        <v>61</v>
      </c>
      <c r="IC45" s="25">
        <v>4140</v>
      </c>
      <c r="ID45" s="25">
        <v>2680</v>
      </c>
      <c r="IE45" s="18">
        <v>655</v>
      </c>
      <c r="IF45" s="18">
        <v>147</v>
      </c>
      <c r="IG45" s="18">
        <v>302</v>
      </c>
      <c r="IH45" s="17">
        <f t="shared" si="70"/>
        <v>0.35853394644306197</v>
      </c>
      <c r="II45" s="17">
        <f t="shared" si="71"/>
        <v>0.17730592372193671</v>
      </c>
      <c r="IJ45" s="30">
        <f t="shared" si="72"/>
        <v>5.6399694889397409</v>
      </c>
      <c r="IK45" s="17">
        <f t="shared" si="176"/>
        <v>7.7097702273485169E-2</v>
      </c>
      <c r="IL45" s="25">
        <v>6958</v>
      </c>
      <c r="IM45" s="18">
        <v>538</v>
      </c>
      <c r="IN45" s="18">
        <v>651</v>
      </c>
      <c r="IO45" s="18">
        <v>32</v>
      </c>
      <c r="IP45" s="18">
        <v>1373</v>
      </c>
      <c r="IQ45" s="25">
        <v>1224</v>
      </c>
      <c r="IR45" s="18">
        <v>192</v>
      </c>
      <c r="IS45" s="18">
        <v>37</v>
      </c>
      <c r="IT45" s="25">
        <v>2185</v>
      </c>
      <c r="IU45" s="25">
        <v>193</v>
      </c>
      <c r="IV45" s="18">
        <v>262</v>
      </c>
      <c r="IW45" s="18">
        <v>61</v>
      </c>
      <c r="IX45" s="18">
        <v>210</v>
      </c>
      <c r="IY45" s="17">
        <f t="shared" si="73"/>
        <v>0.57631503305547571</v>
      </c>
      <c r="IZ45" s="25">
        <v>7830</v>
      </c>
      <c r="JA45" s="18">
        <v>307</v>
      </c>
      <c r="JB45" s="18">
        <v>151</v>
      </c>
      <c r="JC45" s="18">
        <v>26</v>
      </c>
      <c r="JD45" s="18">
        <v>776</v>
      </c>
      <c r="JE45" s="25">
        <v>1398</v>
      </c>
      <c r="JF45" s="18">
        <v>135</v>
      </c>
      <c r="JG45" s="18">
        <v>24</v>
      </c>
      <c r="JH45" s="25">
        <v>1955</v>
      </c>
      <c r="JI45" s="25">
        <v>2487</v>
      </c>
      <c r="JJ45" s="18">
        <v>393</v>
      </c>
      <c r="JK45" s="18">
        <v>86</v>
      </c>
      <c r="JL45" s="18">
        <v>92</v>
      </c>
      <c r="JM45" s="80">
        <f t="shared" si="74"/>
        <v>0.35670498084291186</v>
      </c>
      <c r="JN45" s="27">
        <v>14788</v>
      </c>
      <c r="JO45" s="25">
        <v>11173</v>
      </c>
      <c r="JP45" s="18">
        <v>4</v>
      </c>
      <c r="JQ45" s="18">
        <v>9</v>
      </c>
      <c r="JR45" s="18">
        <v>18</v>
      </c>
      <c r="JS45" s="18">
        <v>34</v>
      </c>
      <c r="JT45" s="18">
        <v>24</v>
      </c>
      <c r="JU45" s="18">
        <v>1</v>
      </c>
      <c r="JV45" s="18">
        <v>18</v>
      </c>
      <c r="JW45" s="25">
        <v>3507</v>
      </c>
      <c r="JX45" s="17">
        <f t="shared" si="75"/>
        <v>0.23715174465783068</v>
      </c>
      <c r="JY45" s="17">
        <f t="shared" si="76"/>
        <v>0.76284825534216938</v>
      </c>
      <c r="JZ45" s="25">
        <v>3154</v>
      </c>
      <c r="KA45" s="25">
        <v>2645</v>
      </c>
      <c r="KB45" s="18">
        <v>0</v>
      </c>
      <c r="KC45" s="18">
        <v>0</v>
      </c>
      <c r="KD45" s="18">
        <v>1</v>
      </c>
      <c r="KE45" s="18">
        <v>10</v>
      </c>
      <c r="KF45" s="18">
        <v>1</v>
      </c>
      <c r="KG45" s="18">
        <v>0</v>
      </c>
      <c r="KH45" s="18">
        <v>17</v>
      </c>
      <c r="KI45" s="25">
        <v>480</v>
      </c>
      <c r="KJ45" s="17">
        <f t="shared" si="77"/>
        <v>0.15218769816106531</v>
      </c>
      <c r="KK45" s="25">
        <v>11634</v>
      </c>
      <c r="KL45" s="25">
        <v>8528</v>
      </c>
      <c r="KM45" s="18">
        <v>4</v>
      </c>
      <c r="KN45" s="18">
        <v>9</v>
      </c>
      <c r="KO45" s="18">
        <v>17</v>
      </c>
      <c r="KP45" s="18">
        <v>24</v>
      </c>
      <c r="KQ45" s="18">
        <v>23</v>
      </c>
      <c r="KR45" s="18">
        <v>1</v>
      </c>
      <c r="KS45" s="18">
        <v>1</v>
      </c>
      <c r="KT45" s="25">
        <v>3027</v>
      </c>
      <c r="KU45" s="69">
        <f t="shared" si="190"/>
        <v>0.26018566271273852</v>
      </c>
      <c r="KV45" s="27">
        <v>21493</v>
      </c>
      <c r="KW45" s="25">
        <v>19301</v>
      </c>
      <c r="KX45" s="25">
        <v>2192</v>
      </c>
      <c r="KY45" s="59">
        <v>0.10198669334201833</v>
      </c>
      <c r="KZ45" s="18">
        <v>1292</v>
      </c>
      <c r="LA45" s="18">
        <v>975</v>
      </c>
      <c r="LB45" s="18">
        <v>1025</v>
      </c>
      <c r="LC45" s="18">
        <v>960</v>
      </c>
      <c r="LD45" s="25">
        <v>10313</v>
      </c>
      <c r="LE45" s="25">
        <v>9257</v>
      </c>
      <c r="LF45" s="25">
        <v>1056</v>
      </c>
      <c r="LG45" s="59">
        <v>0.1023950353922234</v>
      </c>
      <c r="LH45" s="25">
        <v>11180</v>
      </c>
      <c r="LI45" s="25">
        <v>10044</v>
      </c>
      <c r="LJ45" s="25">
        <v>1136</v>
      </c>
      <c r="LK45" s="35">
        <v>0.10161001788908766</v>
      </c>
      <c r="LL45" s="27">
        <v>3977</v>
      </c>
      <c r="LM45" s="18">
        <v>5</v>
      </c>
      <c r="LN45" s="25">
        <v>2142</v>
      </c>
      <c r="LO45" s="18">
        <v>873</v>
      </c>
      <c r="LP45" s="18">
        <v>68</v>
      </c>
      <c r="LQ45" s="18">
        <v>100</v>
      </c>
      <c r="LR45" s="18">
        <v>789</v>
      </c>
      <c r="LS45" s="23">
        <f t="shared" si="79"/>
        <v>0.19839074679406588</v>
      </c>
      <c r="LT45" s="23">
        <f t="shared" si="80"/>
        <v>0.80160925320593412</v>
      </c>
      <c r="LU45" s="17">
        <f t="shared" si="81"/>
        <v>0.53985416142821219</v>
      </c>
      <c r="LV45" s="25">
        <v>3977</v>
      </c>
      <c r="LW45" s="25">
        <v>2035</v>
      </c>
      <c r="LX45" s="18">
        <v>5</v>
      </c>
      <c r="LY45" s="18">
        <v>41</v>
      </c>
      <c r="LZ45" s="18">
        <v>134</v>
      </c>
      <c r="MA45" s="18">
        <v>14</v>
      </c>
      <c r="MB45" s="25">
        <v>1528</v>
      </c>
      <c r="MC45" s="18">
        <v>103</v>
      </c>
      <c r="MD45" s="18">
        <v>2</v>
      </c>
      <c r="ME45" s="18">
        <v>0</v>
      </c>
      <c r="MF45" s="18">
        <v>115</v>
      </c>
      <c r="MG45" s="17">
        <f t="shared" si="82"/>
        <v>0.41362836308775458</v>
      </c>
      <c r="MH45" s="17">
        <f t="shared" si="83"/>
        <v>0.52376162936887105</v>
      </c>
      <c r="MI45" s="25">
        <v>3977</v>
      </c>
      <c r="MJ45" s="25">
        <v>2038</v>
      </c>
      <c r="MK45" s="18">
        <v>5</v>
      </c>
      <c r="ML45" s="18">
        <v>41</v>
      </c>
      <c r="MM45" s="18">
        <v>134</v>
      </c>
      <c r="MN45" s="18">
        <v>14</v>
      </c>
      <c r="MO45" s="25">
        <v>1526</v>
      </c>
      <c r="MP45" s="18">
        <v>102</v>
      </c>
      <c r="MQ45" s="18">
        <v>1</v>
      </c>
      <c r="MR45" s="18">
        <v>0</v>
      </c>
      <c r="MS45" s="18">
        <v>116</v>
      </c>
      <c r="MT45" s="17">
        <f t="shared" si="84"/>
        <v>0.54991199396530044</v>
      </c>
      <c r="MU45" s="69">
        <f t="shared" si="85"/>
        <v>0.53180789539854167</v>
      </c>
      <c r="MV45" s="27">
        <v>3977</v>
      </c>
      <c r="MW45" s="18">
        <v>482</v>
      </c>
      <c r="MX45" s="18">
        <v>15</v>
      </c>
      <c r="MY45" s="25">
        <v>1460</v>
      </c>
      <c r="MZ45" s="18">
        <v>251</v>
      </c>
      <c r="NA45" s="18">
        <v>9</v>
      </c>
      <c r="NB45" s="18">
        <v>121</v>
      </c>
      <c r="NC45" s="18">
        <v>452</v>
      </c>
      <c r="ND45" s="25">
        <v>1187</v>
      </c>
      <c r="NE45" s="17">
        <f t="shared" si="86"/>
        <v>0.12119688207191351</v>
      </c>
      <c r="NF45" s="10">
        <f t="shared" si="87"/>
        <v>2506.4</v>
      </c>
      <c r="NG45" s="17">
        <f t="shared" si="88"/>
        <v>0.23711340206185566</v>
      </c>
      <c r="NH45" s="25">
        <v>3977</v>
      </c>
      <c r="NI45" s="18">
        <v>6</v>
      </c>
      <c r="NJ45" s="18">
        <v>0</v>
      </c>
      <c r="NK45" s="18">
        <v>2</v>
      </c>
      <c r="NL45" s="18">
        <v>1</v>
      </c>
      <c r="NM45" s="25">
        <v>3662</v>
      </c>
      <c r="NN45" s="18">
        <v>297</v>
      </c>
      <c r="NO45" s="18">
        <v>2</v>
      </c>
      <c r="NP45" s="18">
        <v>0</v>
      </c>
      <c r="NQ45" s="32">
        <v>7</v>
      </c>
      <c r="NR45" s="27">
        <v>3977</v>
      </c>
      <c r="NS45" s="37">
        <f t="shared" si="89"/>
        <v>0.59592657782247926</v>
      </c>
      <c r="NT45" s="37">
        <f t="shared" si="90"/>
        <v>0.16080281493271562</v>
      </c>
      <c r="NU45" s="37">
        <f t="shared" si="91"/>
        <v>1.6780590717299577</v>
      </c>
      <c r="NV45" s="17">
        <f t="shared" si="92"/>
        <v>0.34074872987169547</v>
      </c>
      <c r="NW45" s="10">
        <f t="shared" si="93"/>
        <v>2527</v>
      </c>
      <c r="NX45" s="17">
        <f t="shared" si="94"/>
        <v>0.63540357053055063</v>
      </c>
      <c r="NY45" s="19">
        <f t="shared" si="95"/>
        <v>4.5540557587990416E-2</v>
      </c>
      <c r="NZ45" s="25">
        <v>1450</v>
      </c>
      <c r="OA45" s="18">
        <v>497</v>
      </c>
      <c r="OB45" s="18">
        <v>54</v>
      </c>
      <c r="OC45" s="18">
        <v>306</v>
      </c>
      <c r="OD45" s="18">
        <v>57</v>
      </c>
      <c r="OE45" s="18">
        <v>6</v>
      </c>
      <c r="OF45" s="17">
        <f t="shared" si="96"/>
        <v>7.6942418908725163E-2</v>
      </c>
      <c r="OG45" s="17">
        <f t="shared" si="97"/>
        <v>0.36459642946944931</v>
      </c>
      <c r="OH45" s="17">
        <f t="shared" si="98"/>
        <v>0.1249685692733216</v>
      </c>
      <c r="OI45" s="69">
        <f t="shared" si="99"/>
        <v>1.4332411365350767E-2</v>
      </c>
      <c r="OJ45" s="27">
        <v>3977</v>
      </c>
      <c r="OK45" s="18">
        <v>33</v>
      </c>
      <c r="OL45" s="25">
        <v>1032</v>
      </c>
      <c r="OM45" s="18">
        <v>22</v>
      </c>
      <c r="ON45" s="18">
        <v>4</v>
      </c>
      <c r="OO45" s="18">
        <v>3</v>
      </c>
      <c r="OP45" s="18">
        <v>0</v>
      </c>
      <c r="OQ45" s="18">
        <v>266</v>
      </c>
      <c r="OR45" s="69">
        <f t="shared" si="100"/>
        <v>0.26879557455368369</v>
      </c>
      <c r="OS45" s="85">
        <v>3847</v>
      </c>
      <c r="OT45" s="22">
        <v>3471</v>
      </c>
      <c r="OU45" s="38">
        <f t="shared" si="191"/>
        <v>0.51821439235592714</v>
      </c>
      <c r="OV45" s="39">
        <v>0.41277441659464131</v>
      </c>
      <c r="OW45" s="22">
        <v>143274</v>
      </c>
      <c r="OX45" s="36">
        <f t="shared" si="192"/>
        <v>5862485.5319999997</v>
      </c>
      <c r="OY45" s="36">
        <f t="shared" si="193"/>
        <v>235175.4576168026</v>
      </c>
      <c r="OZ45" s="22">
        <v>2842</v>
      </c>
      <c r="PA45" s="22">
        <v>2842</v>
      </c>
      <c r="PB45" s="38">
        <f t="shared" si="194"/>
        <v>0.42430576291430278</v>
      </c>
      <c r="PC45" s="39">
        <v>0.29300140745953551</v>
      </c>
      <c r="PD45" s="22">
        <v>83271</v>
      </c>
      <c r="PE45" s="40">
        <f t="shared" si="105"/>
        <v>3407282.7779999999</v>
      </c>
      <c r="PF45" s="36">
        <f t="shared" si="106"/>
        <v>872939.84338641469</v>
      </c>
      <c r="PG45" s="22">
        <v>28</v>
      </c>
      <c r="PH45" s="22">
        <v>28</v>
      </c>
      <c r="PI45" s="38">
        <f t="shared" si="195"/>
        <v>4.1803523439832785E-3</v>
      </c>
      <c r="PJ45" s="39">
        <v>5.392857142857143E-2</v>
      </c>
      <c r="PK45" s="22">
        <v>151</v>
      </c>
      <c r="PL45" s="41">
        <f t="shared" si="108"/>
        <v>6178.6179999999995</v>
      </c>
      <c r="PM45" s="36">
        <f t="shared" si="109"/>
        <v>2288.9055259909755</v>
      </c>
      <c r="PN45" s="22">
        <v>102</v>
      </c>
      <c r="PO45" s="22">
        <v>102</v>
      </c>
      <c r="PP45" s="38">
        <f t="shared" si="196"/>
        <v>1.5228426395939087E-2</v>
      </c>
      <c r="PQ45" s="39">
        <v>0.39098039215686275</v>
      </c>
      <c r="PR45" s="22">
        <v>3988</v>
      </c>
      <c r="PS45" s="41">
        <f t="shared" si="111"/>
        <v>163180.984</v>
      </c>
      <c r="PT45" s="36">
        <f t="shared" si="112"/>
        <v>13374.071750875135</v>
      </c>
      <c r="PU45" s="22">
        <v>170</v>
      </c>
      <c r="PV45" s="22">
        <v>170</v>
      </c>
      <c r="PW45" s="38">
        <f t="shared" si="197"/>
        <v>2.5380710659898477E-2</v>
      </c>
      <c r="PX45" s="39">
        <v>0.27970588235294114</v>
      </c>
      <c r="PY45" s="22">
        <v>4755</v>
      </c>
      <c r="PZ45" s="36">
        <f t="shared" si="114"/>
        <v>25936.342850205379</v>
      </c>
      <c r="QA45" s="22"/>
      <c r="QB45" s="22"/>
      <c r="QC45" s="39">
        <v>0</v>
      </c>
      <c r="QD45" s="22"/>
      <c r="QE45" s="22">
        <f t="shared" si="115"/>
        <v>0</v>
      </c>
      <c r="QF45" s="22"/>
      <c r="QG45" s="22"/>
      <c r="QH45" s="22"/>
      <c r="QI45" s="38">
        <f t="shared" si="198"/>
        <v>0</v>
      </c>
      <c r="QJ45" s="39">
        <v>0</v>
      </c>
      <c r="QK45" s="22"/>
      <c r="QL45" s="42">
        <f t="shared" si="117"/>
        <v>0</v>
      </c>
      <c r="QM45" s="22">
        <f t="shared" si="199"/>
        <v>85</v>
      </c>
      <c r="QN45" s="22">
        <v>20</v>
      </c>
      <c r="QO45" s="22">
        <v>20</v>
      </c>
      <c r="QP45" s="38">
        <f t="shared" si="200"/>
        <v>2.9859659599880562E-3</v>
      </c>
      <c r="QQ45" s="39">
        <v>8.8000000000000009E-2</v>
      </c>
      <c r="QR45" s="22">
        <v>176</v>
      </c>
      <c r="QS45" s="36">
        <f t="shared" si="120"/>
        <v>4702.4544222091827</v>
      </c>
      <c r="QT45" s="22">
        <v>65</v>
      </c>
      <c r="QU45" s="22">
        <v>65</v>
      </c>
      <c r="QV45" s="38">
        <f t="shared" si="201"/>
        <v>9.7043893699611822E-3</v>
      </c>
      <c r="QW45" s="39">
        <v>0.12953846153846155</v>
      </c>
      <c r="QX45" s="22">
        <v>842</v>
      </c>
      <c r="QY45" s="36">
        <f t="shared" si="122"/>
        <v>15282.976872179843</v>
      </c>
      <c r="QZ45" s="22"/>
      <c r="RA45" s="22"/>
      <c r="RB45" s="38">
        <f t="shared" si="202"/>
        <v>0</v>
      </c>
      <c r="RC45" s="39">
        <v>0</v>
      </c>
      <c r="RD45" s="22"/>
      <c r="RE45" s="36">
        <f t="shared" si="124"/>
        <v>0</v>
      </c>
      <c r="RF45" s="10">
        <f t="shared" si="203"/>
        <v>7074</v>
      </c>
      <c r="RG45" s="10">
        <f t="shared" si="204"/>
        <v>6698</v>
      </c>
      <c r="RH45" s="17">
        <f t="shared" si="205"/>
        <v>8.6146469576714475E-3</v>
      </c>
      <c r="RI45" s="17">
        <f t="shared" si="206"/>
        <v>1.9681670575967135E-4</v>
      </c>
      <c r="RJ45" s="17">
        <f t="shared" si="207"/>
        <v>0.20105620849490949</v>
      </c>
      <c r="RK45" s="17">
        <f t="shared" si="208"/>
        <v>0.74629375417816968</v>
      </c>
      <c r="RL45" s="17">
        <f t="shared" si="209"/>
        <v>1.1433761777775376E-2</v>
      </c>
      <c r="RM45" s="17">
        <f t="shared" si="210"/>
        <v>2.2173498920891547E-2</v>
      </c>
      <c r="RN45" s="17">
        <f t="shared" si="211"/>
        <v>4.02022245999001E-3</v>
      </c>
      <c r="RO45" s="17">
        <f t="shared" si="212"/>
        <v>1.3065722994967534E-2</v>
      </c>
      <c r="RP45" s="17">
        <f t="shared" si="213"/>
        <v>0</v>
      </c>
      <c r="RQ45" s="17">
        <f t="shared" si="214"/>
        <v>0</v>
      </c>
      <c r="RR45" s="36">
        <f t="shared" si="215"/>
        <v>1169700.0524246779</v>
      </c>
      <c r="RS45" s="36">
        <f t="shared" si="216"/>
        <v>54.422372513128828</v>
      </c>
      <c r="RT45" s="10">
        <f t="shared" si="217"/>
        <v>376</v>
      </c>
      <c r="RU45" s="17">
        <f t="shared" si="218"/>
        <v>5.3152389030251629E-2</v>
      </c>
      <c r="RV45" s="37">
        <f t="shared" si="219"/>
        <v>3.0383093016680802</v>
      </c>
      <c r="RW45" s="36">
        <f t="shared" si="220"/>
        <v>0.31163634671753593</v>
      </c>
      <c r="RX45" s="85">
        <v>-4.1061990000000002</v>
      </c>
      <c r="RY45" s="93">
        <v>20</v>
      </c>
      <c r="RZ45" s="43" t="b">
        <v>0</v>
      </c>
      <c r="SA45" s="18" t="b">
        <v>0</v>
      </c>
      <c r="SB45" s="18" t="b">
        <v>0</v>
      </c>
      <c r="SC45" s="18" t="b">
        <v>0</v>
      </c>
      <c r="SD45" s="18" t="b">
        <v>0</v>
      </c>
      <c r="SE45" s="32" t="b">
        <v>1</v>
      </c>
      <c r="SF45" s="43" t="b">
        <v>0</v>
      </c>
      <c r="SG45" s="18" t="b">
        <v>0</v>
      </c>
      <c r="SH45" s="18"/>
      <c r="SI45" s="18"/>
      <c r="SJ45" s="18"/>
      <c r="SK45" s="18"/>
      <c r="SL45" s="18"/>
      <c r="SM45" s="18"/>
      <c r="SN45" s="18"/>
      <c r="SO45" s="18"/>
      <c r="SP45" s="18"/>
      <c r="SQ45" s="17">
        <f t="shared" si="143"/>
        <v>0</v>
      </c>
      <c r="SR45" s="17">
        <f t="shared" si="144"/>
        <v>0</v>
      </c>
      <c r="SS45" s="17">
        <f t="shared" si="145"/>
        <v>0</v>
      </c>
      <c r="ST45" s="17">
        <f t="shared" si="146"/>
        <v>0</v>
      </c>
      <c r="SU45" s="17">
        <f t="shared" si="147"/>
        <v>0</v>
      </c>
      <c r="SV45" s="17">
        <f t="shared" si="181"/>
        <v>0</v>
      </c>
      <c r="SW45" s="17">
        <f t="shared" si="149"/>
        <v>0</v>
      </c>
      <c r="SX45" s="17">
        <f t="shared" si="150"/>
        <v>0</v>
      </c>
      <c r="SY45" s="17">
        <f t="shared" si="151"/>
        <v>0</v>
      </c>
      <c r="SZ45" s="17">
        <f t="shared" si="152"/>
        <v>0</v>
      </c>
      <c r="TA45" s="17">
        <f t="shared" si="153"/>
        <v>0</v>
      </c>
      <c r="TB45" s="24">
        <f t="shared" si="154"/>
        <v>620</v>
      </c>
      <c r="TC45" s="69">
        <f t="shared" si="155"/>
        <v>1</v>
      </c>
      <c r="TD45" s="17">
        <f t="shared" si="177"/>
        <v>2.6014568158168575E-6</v>
      </c>
      <c r="TE45" s="95">
        <v>419</v>
      </c>
      <c r="TF45" s="71"/>
      <c r="TG45" s="71">
        <v>12</v>
      </c>
      <c r="TH45" s="71">
        <v>3</v>
      </c>
      <c r="TI45" s="71"/>
      <c r="TJ45" s="71">
        <v>37</v>
      </c>
      <c r="TK45" s="71">
        <v>53</v>
      </c>
      <c r="TL45" s="71"/>
      <c r="TM45" s="71">
        <v>129</v>
      </c>
      <c r="TN45" s="71"/>
      <c r="TO45" s="71"/>
      <c r="TP45" s="71"/>
      <c r="TQ45" s="71">
        <v>69</v>
      </c>
      <c r="TR45" s="72">
        <v>40</v>
      </c>
      <c r="TS45" s="72"/>
      <c r="TT45" s="72"/>
      <c r="TU45" s="72">
        <v>2</v>
      </c>
      <c r="TV45" s="72">
        <v>2</v>
      </c>
      <c r="TW45" s="72"/>
      <c r="TX45" s="72"/>
      <c r="TY45" s="72">
        <v>116</v>
      </c>
      <c r="TZ45" s="72">
        <v>4</v>
      </c>
      <c r="UA45" s="72"/>
      <c r="UB45" s="72">
        <v>3</v>
      </c>
      <c r="UC45" s="72"/>
      <c r="UD45" s="72"/>
      <c r="UE45" s="72">
        <v>1</v>
      </c>
      <c r="UF45" s="72"/>
      <c r="UG45" s="72">
        <v>1</v>
      </c>
      <c r="UH45" s="72"/>
      <c r="UI45" s="72">
        <v>2</v>
      </c>
      <c r="UJ45" s="73">
        <v>72</v>
      </c>
      <c r="UK45" s="73"/>
      <c r="UL45" s="73"/>
      <c r="UM45" s="73">
        <v>2</v>
      </c>
      <c r="UN45" s="73">
        <v>3</v>
      </c>
      <c r="UO45" s="73">
        <v>104</v>
      </c>
      <c r="UP45" s="73"/>
      <c r="UQ45" s="73">
        <v>118</v>
      </c>
      <c r="UR45" s="73">
        <v>118</v>
      </c>
      <c r="US45" s="73">
        <v>20</v>
      </c>
      <c r="UT45" s="73"/>
      <c r="UU45" s="73"/>
      <c r="UV45" s="73">
        <v>1</v>
      </c>
      <c r="UW45" s="73"/>
      <c r="UX45" s="73"/>
      <c r="UY45" s="73">
        <v>1</v>
      </c>
      <c r="UZ45" s="73"/>
      <c r="VA45" s="73">
        <v>2</v>
      </c>
      <c r="VB45" s="73">
        <v>72</v>
      </c>
      <c r="VC45" s="73"/>
      <c r="VD45" s="73"/>
      <c r="VE45" s="73">
        <v>2</v>
      </c>
      <c r="VF45" s="73">
        <v>2</v>
      </c>
      <c r="VG45" s="73"/>
      <c r="VH45" s="73"/>
      <c r="VI45" s="73">
        <v>118</v>
      </c>
      <c r="VJ45" s="73">
        <v>119</v>
      </c>
      <c r="VK45" s="73">
        <v>20</v>
      </c>
      <c r="VL45" s="73"/>
      <c r="VM45" s="73"/>
      <c r="VN45" s="73">
        <v>1</v>
      </c>
      <c r="VO45" s="73"/>
      <c r="VP45" s="73">
        <v>1</v>
      </c>
      <c r="VQ45" s="73"/>
      <c r="VR45" s="73">
        <v>1</v>
      </c>
      <c r="VS45" s="73">
        <v>72</v>
      </c>
      <c r="VT45" s="73"/>
      <c r="VU45" s="73"/>
      <c r="VV45" s="73">
        <v>1</v>
      </c>
      <c r="VW45" s="73">
        <v>6</v>
      </c>
      <c r="VX45" s="73">
        <v>4</v>
      </c>
      <c r="VY45" s="73">
        <v>14</v>
      </c>
      <c r="VZ45" s="73">
        <v>130</v>
      </c>
      <c r="WA45" s="73">
        <v>139</v>
      </c>
      <c r="WB45" s="73">
        <v>4</v>
      </c>
      <c r="WC45" s="73">
        <v>20</v>
      </c>
      <c r="WD45" s="73"/>
      <c r="WE45" s="73"/>
      <c r="WF45" s="73">
        <v>2</v>
      </c>
      <c r="WG45" s="73"/>
      <c r="WH45" s="73">
        <v>1</v>
      </c>
      <c r="WI45" s="73"/>
      <c r="WJ45" s="73">
        <v>1</v>
      </c>
      <c r="WK45" s="73"/>
      <c r="WL45" s="73">
        <v>1</v>
      </c>
      <c r="WM45" s="73"/>
      <c r="WN45" s="73">
        <v>5</v>
      </c>
      <c r="WO45" s="22">
        <f t="shared" si="156"/>
        <v>675</v>
      </c>
      <c r="WP45" s="22">
        <f t="shared" si="157"/>
        <v>0</v>
      </c>
      <c r="WQ45" s="22">
        <f t="shared" si="158"/>
        <v>0</v>
      </c>
      <c r="WR45" s="22">
        <f t="shared" si="159"/>
        <v>19</v>
      </c>
      <c r="WS45" s="22">
        <f t="shared" si="160"/>
        <v>16</v>
      </c>
      <c r="WT45" s="22">
        <f t="shared" si="161"/>
        <v>104</v>
      </c>
      <c r="WU45" s="22">
        <f t="shared" si="162"/>
        <v>51</v>
      </c>
      <c r="WV45" s="22">
        <f t="shared" si="163"/>
        <v>352</v>
      </c>
      <c r="WW45" s="22">
        <f t="shared" si="164"/>
        <v>433</v>
      </c>
      <c r="WX45" s="22">
        <f t="shared" si="165"/>
        <v>0</v>
      </c>
      <c r="WY45" s="22">
        <f t="shared" si="166"/>
        <v>196</v>
      </c>
      <c r="WZ45" s="22">
        <f t="shared" si="167"/>
        <v>0</v>
      </c>
      <c r="XA45" s="22">
        <f t="shared" si="168"/>
        <v>0</v>
      </c>
      <c r="XB45" s="22">
        <f t="shared" si="169"/>
        <v>5</v>
      </c>
      <c r="XC45" s="22">
        <f t="shared" si="170"/>
        <v>0</v>
      </c>
      <c r="XD45" s="22">
        <f t="shared" si="171"/>
        <v>0</v>
      </c>
      <c r="XE45" s="22">
        <f t="shared" si="172"/>
        <v>5</v>
      </c>
      <c r="XF45" s="22">
        <f t="shared" si="173"/>
        <v>0</v>
      </c>
      <c r="XG45" s="93">
        <f t="shared" si="174"/>
        <v>79</v>
      </c>
    </row>
    <row r="46" spans="1:631" ht="17.100000000000001" customHeight="1" x14ac:dyDescent="0.2">
      <c r="A46" s="101"/>
      <c r="B46" s="27" t="s">
        <v>87</v>
      </c>
      <c r="C46" s="535" t="s">
        <v>88</v>
      </c>
      <c r="D46" s="25" t="s">
        <v>101</v>
      </c>
      <c r="E46" s="535" t="s">
        <v>102</v>
      </c>
      <c r="F46" s="25" t="s">
        <v>108</v>
      </c>
      <c r="G46" s="535" t="s">
        <v>109</v>
      </c>
      <c r="H46" s="25">
        <v>96</v>
      </c>
      <c r="I46" s="28">
        <v>6</v>
      </c>
      <c r="J46" s="17">
        <f t="shared" si="0"/>
        <v>0.26022238163558103</v>
      </c>
      <c r="K46" s="17">
        <f t="shared" si="1"/>
        <v>0.21374769419963108</v>
      </c>
      <c r="L46" s="17">
        <f t="shared" si="2"/>
        <v>6.1401557285873196E-2</v>
      </c>
      <c r="M46" s="17">
        <f t="shared" si="3"/>
        <v>6.483012386815705E-2</v>
      </c>
      <c r="N46" s="17">
        <f t="shared" si="4"/>
        <v>0.25084745762711863</v>
      </c>
      <c r="O46" s="17">
        <f t="shared" si="5"/>
        <v>5.1854888296782128E-2</v>
      </c>
      <c r="P46" s="17">
        <f t="shared" si="6"/>
        <v>0.65607875119829451</v>
      </c>
      <c r="Q46" s="17">
        <f t="shared" si="7"/>
        <v>0.26664805509026612</v>
      </c>
      <c r="R46" s="69">
        <f t="shared" si="8"/>
        <v>0.53600104445459884</v>
      </c>
      <c r="S46" s="422">
        <f t="shared" si="9"/>
        <v>0.26240355040625585</v>
      </c>
      <c r="T46" s="17">
        <f t="shared" si="175"/>
        <v>0.73759644959374415</v>
      </c>
      <c r="U46" s="10">
        <f t="shared" si="10"/>
        <v>71585.948222421648</v>
      </c>
      <c r="V46" s="32">
        <v>2</v>
      </c>
      <c r="W46" s="550">
        <f t="shared" si="11"/>
        <v>-0.93859844271412685</v>
      </c>
      <c r="X46" s="550">
        <f t="shared" si="12"/>
        <v>0.15129243929514472</v>
      </c>
      <c r="Y46" s="550">
        <f t="shared" si="13"/>
        <v>0.84870756070485531</v>
      </c>
      <c r="Z46" s="551">
        <f t="shared" si="14"/>
        <v>82369.61488908832</v>
      </c>
      <c r="AA46" s="426">
        <f t="shared" si="15"/>
        <v>9.6916117997382867E-2</v>
      </c>
      <c r="AB46" s="59">
        <f t="shared" si="16"/>
        <v>0.65831240314220063</v>
      </c>
      <c r="AC46" s="59">
        <f t="shared" si="17"/>
        <v>0.40297820823244551</v>
      </c>
      <c r="AD46" s="59">
        <f t="shared" si="18"/>
        <v>0.25084745762711863</v>
      </c>
      <c r="AE46" s="59">
        <f t="shared" si="19"/>
        <v>0.73335194490973388</v>
      </c>
      <c r="AF46" s="59">
        <f t="shared" si="20"/>
        <v>0.58531461365033821</v>
      </c>
      <c r="AG46" s="59">
        <f t="shared" si="21"/>
        <v>0.79416888706702193</v>
      </c>
      <c r="AH46" s="59">
        <f t="shared" si="22"/>
        <v>5.1854888296782128E-2</v>
      </c>
      <c r="AI46" s="59">
        <f t="shared" si="23"/>
        <v>0.24287763886042221</v>
      </c>
      <c r="AJ46" s="59">
        <f t="shared" si="24"/>
        <v>0.27756712441073988</v>
      </c>
      <c r="AK46" s="59">
        <f t="shared" si="25"/>
        <v>0.34392124880170549</v>
      </c>
      <c r="AL46" s="35">
        <f t="shared" si="26"/>
        <v>6.1401557285873196E-2</v>
      </c>
      <c r="AM46" s="27">
        <v>97053</v>
      </c>
      <c r="AN46" s="25">
        <v>46770</v>
      </c>
      <c r="AO46" s="25">
        <v>50283</v>
      </c>
      <c r="AP46" s="17">
        <f t="shared" si="27"/>
        <v>1.8850274460640978E-3</v>
      </c>
      <c r="AQ46" s="63">
        <v>93.013543344669174</v>
      </c>
      <c r="AR46" s="58">
        <v>8148.8131764899999</v>
      </c>
      <c r="AS46" s="24">
        <f t="shared" si="28"/>
        <v>11.910077933803407</v>
      </c>
      <c r="AT46" s="17">
        <f t="shared" si="188"/>
        <v>1.028566315217967E-2</v>
      </c>
      <c r="AU46" s="25">
        <v>95265</v>
      </c>
      <c r="AV46" s="25">
        <v>45399</v>
      </c>
      <c r="AW46" s="25">
        <v>49866</v>
      </c>
      <c r="AX46" s="18">
        <v>1788</v>
      </c>
      <c r="AY46" s="18">
        <v>1371</v>
      </c>
      <c r="AZ46" s="18">
        <v>417</v>
      </c>
      <c r="BA46" s="25">
        <v>9406</v>
      </c>
      <c r="BB46" s="25">
        <v>4532</v>
      </c>
      <c r="BC46" s="25">
        <v>4874</v>
      </c>
      <c r="BD46" s="63">
        <v>92.983176036109967</v>
      </c>
      <c r="BE46" s="25">
        <v>87647</v>
      </c>
      <c r="BF46" s="25">
        <v>42238</v>
      </c>
      <c r="BG46" s="25">
        <v>45409</v>
      </c>
      <c r="BH46" s="63">
        <v>93.01680283644211</v>
      </c>
      <c r="BI46" s="17">
        <v>9.6916117997382867E-2</v>
      </c>
      <c r="BJ46" s="25">
        <v>39403</v>
      </c>
      <c r="BK46" s="25">
        <v>53730</v>
      </c>
      <c r="BL46" s="25">
        <v>3920</v>
      </c>
      <c r="BM46" s="17">
        <v>0.80630932439977665</v>
      </c>
      <c r="BN46" s="10">
        <f t="shared" si="30"/>
        <v>18798.261139028476</v>
      </c>
      <c r="BO46" s="29">
        <v>0.73335194490973388</v>
      </c>
      <c r="BP46" s="30">
        <f t="shared" si="31"/>
        <v>0.26664805509026612</v>
      </c>
      <c r="BQ46" s="31">
        <v>7.2957379490042804</v>
      </c>
      <c r="BR46" s="25">
        <v>57650</v>
      </c>
      <c r="BS46" s="25">
        <v>14625</v>
      </c>
      <c r="BT46" s="25">
        <v>37967</v>
      </c>
      <c r="BU46" s="25">
        <v>4215</v>
      </c>
      <c r="BV46" s="18">
        <v>695</v>
      </c>
      <c r="BW46" s="18">
        <v>148</v>
      </c>
      <c r="BX46" s="25">
        <v>19516</v>
      </c>
      <c r="BY46" s="25">
        <v>15985</v>
      </c>
      <c r="BZ46" s="25">
        <v>3531</v>
      </c>
      <c r="CA46" s="59">
        <v>0.18092846894855502</v>
      </c>
      <c r="CB46" s="18">
        <v>95265</v>
      </c>
      <c r="CC46" s="18">
        <v>1788</v>
      </c>
      <c r="CD46" s="17">
        <f t="shared" si="32"/>
        <v>1.8768697842859391E-2</v>
      </c>
      <c r="CE46" s="18">
        <v>722</v>
      </c>
      <c r="CF46" s="25">
        <v>1934</v>
      </c>
      <c r="CG46" s="25">
        <v>2938</v>
      </c>
      <c r="CH46" s="25">
        <v>3422</v>
      </c>
      <c r="CI46" s="25">
        <v>3392</v>
      </c>
      <c r="CJ46" s="25">
        <v>2875</v>
      </c>
      <c r="CK46" s="25">
        <v>1958</v>
      </c>
      <c r="CL46" s="18">
        <v>1303</v>
      </c>
      <c r="CM46" s="18">
        <v>972</v>
      </c>
      <c r="CN46" s="26">
        <v>4.8813793810207011</v>
      </c>
      <c r="CO46" s="27">
        <v>19516</v>
      </c>
      <c r="CP46" s="34">
        <f t="shared" si="33"/>
        <v>4.9729965156794425</v>
      </c>
      <c r="CQ46" s="18">
        <v>97</v>
      </c>
      <c r="CR46" s="18">
        <v>54</v>
      </c>
      <c r="CS46" s="18">
        <v>135</v>
      </c>
      <c r="CT46" s="25">
        <v>3805</v>
      </c>
      <c r="CU46" s="25">
        <v>15205</v>
      </c>
      <c r="CV46" s="18">
        <v>156</v>
      </c>
      <c r="CW46" s="18">
        <v>52</v>
      </c>
      <c r="CX46" s="18">
        <v>12</v>
      </c>
      <c r="CY46" s="25">
        <v>19516</v>
      </c>
      <c r="CZ46" s="25">
        <v>18782</v>
      </c>
      <c r="DA46" s="18">
        <v>216</v>
      </c>
      <c r="DB46" s="18">
        <v>90</v>
      </c>
      <c r="DC46" s="18">
        <v>285</v>
      </c>
      <c r="DD46" s="18">
        <v>86</v>
      </c>
      <c r="DE46" s="18">
        <v>57</v>
      </c>
      <c r="DF46" s="25">
        <v>19516</v>
      </c>
      <c r="DG46" s="25">
        <v>8986</v>
      </c>
      <c r="DH46" s="18">
        <v>2415</v>
      </c>
      <c r="DI46" s="18">
        <v>22</v>
      </c>
      <c r="DJ46" s="25">
        <v>7573</v>
      </c>
      <c r="DK46" s="18">
        <v>6</v>
      </c>
      <c r="DL46" s="18">
        <v>514</v>
      </c>
      <c r="DM46" s="25">
        <f t="shared" si="34"/>
        <v>55652.606323017011</v>
      </c>
      <c r="DN46" s="17">
        <f t="shared" si="35"/>
        <v>0.38804058208649311</v>
      </c>
      <c r="DO46" s="17">
        <f t="shared" si="36"/>
        <v>3.0744004919040785E-4</v>
      </c>
      <c r="DP46" s="23">
        <f t="shared" si="37"/>
        <v>0.58531461365033821</v>
      </c>
      <c r="DQ46" s="23">
        <f t="shared" si="38"/>
        <v>0.41468538634966179</v>
      </c>
      <c r="DR46" s="25">
        <v>19516</v>
      </c>
      <c r="DS46" s="18">
        <v>145</v>
      </c>
      <c r="DT46" s="25">
        <v>17081</v>
      </c>
      <c r="DU46" s="18">
        <v>21</v>
      </c>
      <c r="DV46" s="25">
        <v>2019</v>
      </c>
      <c r="DW46" s="18">
        <v>19</v>
      </c>
      <c r="DX46" s="18">
        <v>211</v>
      </c>
      <c r="DY46" s="18">
        <v>20</v>
      </c>
      <c r="DZ46" s="17">
        <f t="shared" si="39"/>
        <v>0.98718999795039963</v>
      </c>
      <c r="EA46" s="17">
        <f t="shared" si="40"/>
        <v>1.2810002049600366E-2</v>
      </c>
      <c r="EB46" s="25">
        <v>19516</v>
      </c>
      <c r="EC46" s="25">
        <v>15463</v>
      </c>
      <c r="ED46" s="18">
        <v>36</v>
      </c>
      <c r="EE46" s="25">
        <v>3709</v>
      </c>
      <c r="EF46" s="17">
        <f t="shared" si="189"/>
        <v>0.19004919040787047</v>
      </c>
      <c r="EG46" s="18">
        <v>198</v>
      </c>
      <c r="EH46" s="18">
        <v>110</v>
      </c>
      <c r="EI46" s="17">
        <f t="shared" si="42"/>
        <v>0.79416888706702193</v>
      </c>
      <c r="EJ46" s="17">
        <f t="shared" si="43"/>
        <v>1.0145521623283459E-2</v>
      </c>
      <c r="EK46" s="69">
        <f t="shared" si="44"/>
        <v>0.21374769419963108</v>
      </c>
      <c r="EL46" s="27">
        <v>56139</v>
      </c>
      <c r="EM46" s="25">
        <v>36957</v>
      </c>
      <c r="EN46" s="25">
        <v>19182</v>
      </c>
      <c r="EO46" s="59">
        <v>0.65831240314220063</v>
      </c>
      <c r="EP46" s="25">
        <v>25501</v>
      </c>
      <c r="EQ46" s="25">
        <v>20535</v>
      </c>
      <c r="ER46" s="25">
        <v>4966</v>
      </c>
      <c r="ES46" s="59">
        <v>0.80526253872397158</v>
      </c>
      <c r="ET46" s="25">
        <v>30638</v>
      </c>
      <c r="EU46" s="25">
        <v>16422</v>
      </c>
      <c r="EV46" s="25">
        <v>14216</v>
      </c>
      <c r="EW46" s="59">
        <v>0.53600104445459884</v>
      </c>
      <c r="EX46" s="25">
        <v>6011</v>
      </c>
      <c r="EY46" s="25">
        <v>5100</v>
      </c>
      <c r="EZ46" s="25">
        <v>911</v>
      </c>
      <c r="FA46" s="59">
        <v>0.84844451838296453</v>
      </c>
      <c r="FB46" s="25">
        <v>50128</v>
      </c>
      <c r="FC46" s="25">
        <v>31857</v>
      </c>
      <c r="FD46" s="25">
        <v>18271</v>
      </c>
      <c r="FE46" s="59">
        <v>0.63551308649856364</v>
      </c>
      <c r="FF46" s="25">
        <v>48375</v>
      </c>
      <c r="FG46" s="25">
        <v>25015</v>
      </c>
      <c r="FH46" s="25">
        <v>14024</v>
      </c>
      <c r="FI46" s="25">
        <v>9336</v>
      </c>
      <c r="FJ46" s="23">
        <f t="shared" si="45"/>
        <v>0.19299224806201551</v>
      </c>
      <c r="FK46" s="23">
        <f t="shared" si="46"/>
        <v>0.28990180878552974</v>
      </c>
      <c r="FL46" s="36">
        <f t="shared" si="47"/>
        <v>2.6794130248500427</v>
      </c>
      <c r="FM46" s="25">
        <v>23001</v>
      </c>
      <c r="FN46" s="25">
        <v>13282</v>
      </c>
      <c r="FO46" s="17">
        <f t="shared" si="48"/>
        <v>0.57745315421068644</v>
      </c>
      <c r="FP46" s="25">
        <v>6565</v>
      </c>
      <c r="FQ46" s="17">
        <f t="shared" si="49"/>
        <v>0.28542237294030692</v>
      </c>
      <c r="FR46" s="25">
        <v>3154</v>
      </c>
      <c r="FS46" s="17">
        <f t="shared" si="50"/>
        <v>0.13712447284900656</v>
      </c>
      <c r="FT46" s="25">
        <v>25374</v>
      </c>
      <c r="FU46" s="25">
        <v>11733</v>
      </c>
      <c r="FV46" s="25">
        <v>7459</v>
      </c>
      <c r="FW46" s="17">
        <f t="shared" si="51"/>
        <v>0.24363521715141484</v>
      </c>
      <c r="FX46" s="17">
        <f t="shared" si="52"/>
        <v>0.29396232363836999</v>
      </c>
      <c r="FY46" s="25">
        <v>6182</v>
      </c>
      <c r="FZ46" s="25">
        <v>41300</v>
      </c>
      <c r="GA46" s="25">
        <v>16643</v>
      </c>
      <c r="GB46" s="25">
        <v>14297</v>
      </c>
      <c r="GC46" s="25">
        <v>5325</v>
      </c>
      <c r="GD46" s="18">
        <v>3664</v>
      </c>
      <c r="GE46" s="18">
        <v>91</v>
      </c>
      <c r="GF46" s="18">
        <v>1153</v>
      </c>
      <c r="GG46" s="18">
        <v>65</v>
      </c>
      <c r="GH46" s="18">
        <v>47</v>
      </c>
      <c r="GI46" s="18">
        <v>15</v>
      </c>
      <c r="GJ46" s="10">
        <f t="shared" si="53"/>
        <v>16643</v>
      </c>
      <c r="GK46" s="10">
        <f t="shared" si="182"/>
        <v>24656.999999999996</v>
      </c>
      <c r="GL46" s="10">
        <f t="shared" si="183"/>
        <v>10360</v>
      </c>
      <c r="GM46" s="10">
        <f t="shared" si="56"/>
        <v>30940</v>
      </c>
      <c r="GN46" s="10">
        <f t="shared" si="184"/>
        <v>5035</v>
      </c>
      <c r="GO46" s="17">
        <f t="shared" si="58"/>
        <v>0.40297820823244551</v>
      </c>
      <c r="GP46" s="17">
        <f t="shared" si="185"/>
        <v>0.59702179176755443</v>
      </c>
      <c r="GQ46" s="17">
        <f t="shared" si="186"/>
        <v>0.25084745762711863</v>
      </c>
      <c r="GR46" s="17">
        <f t="shared" si="187"/>
        <v>0.12191283292978208</v>
      </c>
      <c r="GS46" s="17">
        <f t="shared" si="62"/>
        <v>0.42393462469733656</v>
      </c>
      <c r="GT46" s="25">
        <v>19309</v>
      </c>
      <c r="GU46" s="25">
        <v>4456</v>
      </c>
      <c r="GV46" s="25">
        <v>7961</v>
      </c>
      <c r="GW46" s="25">
        <v>3563</v>
      </c>
      <c r="GX46" s="18">
        <v>2431</v>
      </c>
      <c r="GY46" s="18">
        <v>61</v>
      </c>
      <c r="GZ46" s="18">
        <v>741</v>
      </c>
      <c r="HA46" s="18">
        <v>50</v>
      </c>
      <c r="HB46" s="18">
        <v>35</v>
      </c>
      <c r="HC46" s="18">
        <v>11</v>
      </c>
      <c r="HD46" s="23">
        <f t="shared" si="63"/>
        <v>0.23077321456315708</v>
      </c>
      <c r="HE46" s="23">
        <f t="shared" si="64"/>
        <v>0.76922678543684297</v>
      </c>
      <c r="HF46" s="23">
        <f t="shared" si="65"/>
        <v>0.35693200062147185</v>
      </c>
      <c r="HG46" s="23">
        <f t="shared" si="66"/>
        <v>0.17240664974882181</v>
      </c>
      <c r="HH46" s="25">
        <v>21991</v>
      </c>
      <c r="HI46" s="25">
        <v>12187</v>
      </c>
      <c r="HJ46" s="25">
        <v>6336</v>
      </c>
      <c r="HK46" s="25">
        <v>1762</v>
      </c>
      <c r="HL46" s="18">
        <v>1233</v>
      </c>
      <c r="HM46" s="18">
        <v>30</v>
      </c>
      <c r="HN46" s="18">
        <v>412</v>
      </c>
      <c r="HO46" s="18">
        <v>15</v>
      </c>
      <c r="HP46" s="18">
        <v>12</v>
      </c>
      <c r="HQ46" s="18">
        <v>4</v>
      </c>
      <c r="HR46" s="23">
        <f t="shared" si="67"/>
        <v>0.55418125596835066</v>
      </c>
      <c r="HS46" s="23">
        <f t="shared" si="68"/>
        <v>0.44581874403164934</v>
      </c>
      <c r="HT46" s="80">
        <f t="shared" si="69"/>
        <v>0.15770087763175844</v>
      </c>
      <c r="HU46" s="27">
        <v>69891</v>
      </c>
      <c r="HV46" s="18">
        <v>1808</v>
      </c>
      <c r="HW46" s="18">
        <v>1711</v>
      </c>
      <c r="HX46" s="18">
        <v>571</v>
      </c>
      <c r="HY46" s="25">
        <v>20806</v>
      </c>
      <c r="HZ46" s="25">
        <v>14737</v>
      </c>
      <c r="IA46" s="18">
        <v>1219</v>
      </c>
      <c r="IB46" s="18">
        <v>249</v>
      </c>
      <c r="IC46" s="25">
        <v>16154</v>
      </c>
      <c r="ID46" s="25">
        <v>8718</v>
      </c>
      <c r="IE46" s="25">
        <v>2529</v>
      </c>
      <c r="IF46" s="18">
        <v>574</v>
      </c>
      <c r="IG46" s="18">
        <v>815</v>
      </c>
      <c r="IH46" s="17">
        <f t="shared" si="70"/>
        <v>0.33559399636576953</v>
      </c>
      <c r="II46" s="17">
        <f t="shared" si="71"/>
        <v>0.21085690575324434</v>
      </c>
      <c r="IJ46" s="30">
        <f t="shared" si="72"/>
        <v>4.7425527583633036</v>
      </c>
      <c r="IK46" s="17">
        <f t="shared" si="176"/>
        <v>6.483012386815705E-2</v>
      </c>
      <c r="IL46" s="25">
        <v>32901</v>
      </c>
      <c r="IM46" s="18">
        <v>1276</v>
      </c>
      <c r="IN46" s="18">
        <v>1449</v>
      </c>
      <c r="IO46" s="18">
        <v>337</v>
      </c>
      <c r="IP46" s="25">
        <v>14075</v>
      </c>
      <c r="IQ46" s="25">
        <v>4136</v>
      </c>
      <c r="IR46" s="18">
        <v>705</v>
      </c>
      <c r="IS46" s="18">
        <v>141</v>
      </c>
      <c r="IT46" s="25">
        <v>8672</v>
      </c>
      <c r="IU46" s="25">
        <v>441</v>
      </c>
      <c r="IV46" s="25">
        <v>893</v>
      </c>
      <c r="IW46" s="18">
        <v>256</v>
      </c>
      <c r="IX46" s="18">
        <v>520</v>
      </c>
      <c r="IY46" s="17">
        <f t="shared" si="73"/>
        <v>0.66800401203610837</v>
      </c>
      <c r="IZ46" s="25">
        <v>36990</v>
      </c>
      <c r="JA46" s="18">
        <v>532</v>
      </c>
      <c r="JB46" s="18">
        <v>262</v>
      </c>
      <c r="JC46" s="18">
        <v>234</v>
      </c>
      <c r="JD46" s="25">
        <v>6731</v>
      </c>
      <c r="JE46" s="25">
        <v>10601</v>
      </c>
      <c r="JF46" s="18">
        <v>514</v>
      </c>
      <c r="JG46" s="18">
        <v>108</v>
      </c>
      <c r="JH46" s="25">
        <v>7482</v>
      </c>
      <c r="JI46" s="25">
        <v>8277</v>
      </c>
      <c r="JJ46" s="25">
        <v>1636</v>
      </c>
      <c r="JK46" s="18">
        <v>318</v>
      </c>
      <c r="JL46" s="18">
        <v>295</v>
      </c>
      <c r="JM46" s="80">
        <f t="shared" si="74"/>
        <v>0.51024601243579348</v>
      </c>
      <c r="JN46" s="27">
        <v>69891</v>
      </c>
      <c r="JO46" s="25">
        <v>44368</v>
      </c>
      <c r="JP46" s="18">
        <v>39</v>
      </c>
      <c r="JQ46" s="18">
        <v>108</v>
      </c>
      <c r="JR46" s="18">
        <v>502</v>
      </c>
      <c r="JS46" s="18">
        <v>108</v>
      </c>
      <c r="JT46" s="18">
        <v>627</v>
      </c>
      <c r="JU46" s="18">
        <v>5</v>
      </c>
      <c r="JV46" s="18">
        <v>97</v>
      </c>
      <c r="JW46" s="25">
        <v>24037</v>
      </c>
      <c r="JX46" s="17">
        <f t="shared" si="75"/>
        <v>0.34392124880170549</v>
      </c>
      <c r="JY46" s="17">
        <f t="shared" si="76"/>
        <v>0.65607875119829451</v>
      </c>
      <c r="JZ46" s="25">
        <v>7460</v>
      </c>
      <c r="KA46" s="25">
        <v>5665</v>
      </c>
      <c r="KB46" s="18">
        <v>0</v>
      </c>
      <c r="KC46" s="18">
        <v>31</v>
      </c>
      <c r="KD46" s="18">
        <v>37</v>
      </c>
      <c r="KE46" s="18">
        <v>19</v>
      </c>
      <c r="KF46" s="18">
        <v>60</v>
      </c>
      <c r="KG46" s="18">
        <v>1</v>
      </c>
      <c r="KH46" s="18">
        <v>61</v>
      </c>
      <c r="KI46" s="25">
        <v>1586</v>
      </c>
      <c r="KJ46" s="17">
        <f t="shared" si="77"/>
        <v>0.21260053619302949</v>
      </c>
      <c r="KK46" s="25">
        <v>62431</v>
      </c>
      <c r="KL46" s="25">
        <v>38703</v>
      </c>
      <c r="KM46" s="18">
        <v>39</v>
      </c>
      <c r="KN46" s="18">
        <v>77</v>
      </c>
      <c r="KO46" s="18">
        <v>465</v>
      </c>
      <c r="KP46" s="18">
        <v>89</v>
      </c>
      <c r="KQ46" s="18">
        <v>567</v>
      </c>
      <c r="KR46" s="18">
        <v>4</v>
      </c>
      <c r="KS46" s="18">
        <v>36</v>
      </c>
      <c r="KT46" s="25">
        <v>22451</v>
      </c>
      <c r="KU46" s="69">
        <f t="shared" si="190"/>
        <v>0.35961301276609375</v>
      </c>
      <c r="KV46" s="27">
        <v>97053</v>
      </c>
      <c r="KW46" s="25">
        <v>91674</v>
      </c>
      <c r="KX46" s="25">
        <v>5379</v>
      </c>
      <c r="KY46" s="59">
        <v>5.5423325399523972E-2</v>
      </c>
      <c r="KZ46" s="25">
        <v>2701</v>
      </c>
      <c r="LA46" s="18">
        <v>2238</v>
      </c>
      <c r="LB46" s="25">
        <v>2490</v>
      </c>
      <c r="LC46" s="25">
        <v>2389</v>
      </c>
      <c r="LD46" s="25">
        <v>46770</v>
      </c>
      <c r="LE46" s="25">
        <v>44201</v>
      </c>
      <c r="LF46" s="25">
        <v>2569</v>
      </c>
      <c r="LG46" s="59">
        <v>5.4928372888603805E-2</v>
      </c>
      <c r="LH46" s="25">
        <v>50283</v>
      </c>
      <c r="LI46" s="25">
        <v>47473</v>
      </c>
      <c r="LJ46" s="25">
        <v>2810</v>
      </c>
      <c r="LK46" s="35">
        <v>5.5883698267804233E-2</v>
      </c>
      <c r="LL46" s="27">
        <v>19516</v>
      </c>
      <c r="LM46" s="18">
        <v>49</v>
      </c>
      <c r="LN46" s="25">
        <v>4691</v>
      </c>
      <c r="LO46" s="25">
        <v>2794</v>
      </c>
      <c r="LP46" s="18">
        <v>728</v>
      </c>
      <c r="LQ46" s="18">
        <v>134</v>
      </c>
      <c r="LR46" s="25">
        <v>11120</v>
      </c>
      <c r="LS46" s="23">
        <f t="shared" si="79"/>
        <v>0.56978889116622256</v>
      </c>
      <c r="LT46" s="23">
        <f t="shared" si="80"/>
        <v>0.43021110883377744</v>
      </c>
      <c r="LU46" s="17">
        <f t="shared" si="81"/>
        <v>0.24287763886042221</v>
      </c>
      <c r="LV46" s="25">
        <v>19516</v>
      </c>
      <c r="LW46" s="25">
        <v>5046</v>
      </c>
      <c r="LX46" s="18">
        <v>6</v>
      </c>
      <c r="LY46" s="18">
        <v>364</v>
      </c>
      <c r="LZ46" s="18">
        <v>376</v>
      </c>
      <c r="MA46" s="18">
        <v>331</v>
      </c>
      <c r="MB46" s="25">
        <v>12428</v>
      </c>
      <c r="MC46" s="18">
        <v>959</v>
      </c>
      <c r="MD46" s="18">
        <v>1</v>
      </c>
      <c r="ME46" s="18">
        <v>0</v>
      </c>
      <c r="MF46" s="18">
        <v>5</v>
      </c>
      <c r="MG46" s="17">
        <f t="shared" si="82"/>
        <v>0.7029104324656692</v>
      </c>
      <c r="MH46" s="17">
        <f t="shared" si="83"/>
        <v>0.27756712441073988</v>
      </c>
      <c r="MI46" s="25">
        <v>19516</v>
      </c>
      <c r="MJ46" s="25">
        <v>4368</v>
      </c>
      <c r="MK46" s="18">
        <v>5</v>
      </c>
      <c r="ML46" s="18">
        <v>360</v>
      </c>
      <c r="MM46" s="18">
        <v>432</v>
      </c>
      <c r="MN46" s="18">
        <v>188</v>
      </c>
      <c r="MO46" s="25">
        <v>13243</v>
      </c>
      <c r="MP46" s="18">
        <v>915</v>
      </c>
      <c r="MQ46" s="18">
        <v>1</v>
      </c>
      <c r="MR46" s="18">
        <v>0</v>
      </c>
      <c r="MS46" s="18">
        <v>4</v>
      </c>
      <c r="MT46" s="17">
        <f t="shared" si="84"/>
        <v>0.28945480631276899</v>
      </c>
      <c r="MU46" s="69">
        <f t="shared" si="85"/>
        <v>0.26022238163558103</v>
      </c>
      <c r="MV46" s="27">
        <v>19516</v>
      </c>
      <c r="MW46" s="18">
        <v>1012</v>
      </c>
      <c r="MX46" s="25">
        <v>1447</v>
      </c>
      <c r="MY46" s="25">
        <v>10740</v>
      </c>
      <c r="MZ46" s="25">
        <v>2302</v>
      </c>
      <c r="NA46" s="18">
        <v>284</v>
      </c>
      <c r="NB46" s="18">
        <v>17</v>
      </c>
      <c r="NC46" s="25">
        <v>3290</v>
      </c>
      <c r="ND46" s="18">
        <v>424</v>
      </c>
      <c r="NE46" s="17">
        <f t="shared" si="86"/>
        <v>5.1854888296782128E-2</v>
      </c>
      <c r="NF46" s="10">
        <f t="shared" si="87"/>
        <v>4939.9559335929498</v>
      </c>
      <c r="NG46" s="17">
        <f t="shared" si="88"/>
        <v>0.23498667759786843</v>
      </c>
      <c r="NH46" s="25">
        <v>19516</v>
      </c>
      <c r="NI46" s="18">
        <v>13</v>
      </c>
      <c r="NJ46" s="18">
        <v>1</v>
      </c>
      <c r="NK46" s="18">
        <v>53</v>
      </c>
      <c r="NL46" s="18">
        <v>8</v>
      </c>
      <c r="NM46" s="25">
        <v>19149</v>
      </c>
      <c r="NN46" s="18">
        <v>266</v>
      </c>
      <c r="NO46" s="18">
        <v>8</v>
      </c>
      <c r="NP46" s="18">
        <v>0</v>
      </c>
      <c r="NQ46" s="32">
        <v>18</v>
      </c>
      <c r="NR46" s="27">
        <v>19516</v>
      </c>
      <c r="NS46" s="37">
        <f t="shared" si="89"/>
        <v>0.35791145726583318</v>
      </c>
      <c r="NT46" s="37">
        <f t="shared" si="90"/>
        <v>9.6577618731683509E-2</v>
      </c>
      <c r="NU46" s="37">
        <f t="shared" si="91"/>
        <v>2.7939871152469578</v>
      </c>
      <c r="NV46" s="17">
        <f t="shared" si="92"/>
        <v>0.56735044483075969</v>
      </c>
      <c r="NW46" s="10">
        <f t="shared" si="93"/>
        <v>15325</v>
      </c>
      <c r="NX46" s="17">
        <f t="shared" si="94"/>
        <v>0.78525312564050009</v>
      </c>
      <c r="NY46" s="19">
        <f t="shared" si="95"/>
        <v>0.27618086467588171</v>
      </c>
      <c r="NZ46" s="25">
        <v>4191</v>
      </c>
      <c r="OA46" s="25">
        <v>2204</v>
      </c>
      <c r="OB46" s="18">
        <v>123</v>
      </c>
      <c r="OC46" s="18">
        <v>286</v>
      </c>
      <c r="OD46" s="18">
        <v>154</v>
      </c>
      <c r="OE46" s="18">
        <v>27</v>
      </c>
      <c r="OF46" s="17">
        <f t="shared" si="96"/>
        <v>1.4654642344742775E-2</v>
      </c>
      <c r="OG46" s="17">
        <f t="shared" si="97"/>
        <v>0.21474687435949991</v>
      </c>
      <c r="OH46" s="17">
        <f t="shared" si="98"/>
        <v>0.11293297806927649</v>
      </c>
      <c r="OI46" s="69">
        <f t="shared" si="99"/>
        <v>7.8909612625538018E-3</v>
      </c>
      <c r="OJ46" s="27">
        <v>19516</v>
      </c>
      <c r="OK46" s="18">
        <v>15</v>
      </c>
      <c r="OL46" s="18">
        <v>155</v>
      </c>
      <c r="OM46" s="18">
        <v>303</v>
      </c>
      <c r="ON46" s="18">
        <v>17</v>
      </c>
      <c r="OO46" s="18">
        <v>523</v>
      </c>
      <c r="OP46" s="18">
        <v>1100</v>
      </c>
      <c r="OQ46" s="18">
        <v>511</v>
      </c>
      <c r="OR46" s="69">
        <f t="shared" si="100"/>
        <v>6.5945890551342493E-2</v>
      </c>
      <c r="OS46" s="85">
        <v>31420</v>
      </c>
      <c r="OT46" s="22">
        <v>31031</v>
      </c>
      <c r="OU46" s="38">
        <f t="shared" si="191"/>
        <v>0.81888953396316044</v>
      </c>
      <c r="OV46" s="39">
        <v>0.40295285359801492</v>
      </c>
      <c r="OW46" s="22">
        <v>1250403</v>
      </c>
      <c r="OX46" s="36">
        <f t="shared" si="192"/>
        <v>51163989.953999996</v>
      </c>
      <c r="OY46" s="36">
        <f t="shared" si="193"/>
        <v>2102486.2072333624</v>
      </c>
      <c r="OZ46" s="22"/>
      <c r="PA46" s="22"/>
      <c r="PB46" s="38">
        <f t="shared" si="194"/>
        <v>0</v>
      </c>
      <c r="PC46" s="39">
        <v>0</v>
      </c>
      <c r="PD46" s="22"/>
      <c r="PE46" s="40">
        <f t="shared" si="105"/>
        <v>0</v>
      </c>
      <c r="PF46" s="36">
        <f t="shared" si="106"/>
        <v>0</v>
      </c>
      <c r="PG46" s="22">
        <v>4308</v>
      </c>
      <c r="PH46" s="22">
        <v>4308</v>
      </c>
      <c r="PI46" s="38">
        <f t="shared" si="195"/>
        <v>0.11368554388557556</v>
      </c>
      <c r="PJ46" s="39">
        <v>7.9220055710306408E-2</v>
      </c>
      <c r="PK46" s="22">
        <v>34128</v>
      </c>
      <c r="PL46" s="41">
        <f t="shared" si="108"/>
        <v>1396449.504</v>
      </c>
      <c r="PM46" s="36">
        <f t="shared" si="109"/>
        <v>352164.4644988972</v>
      </c>
      <c r="PN46" s="22">
        <v>2486</v>
      </c>
      <c r="PO46" s="22">
        <v>2486</v>
      </c>
      <c r="PP46" s="38">
        <f t="shared" si="196"/>
        <v>6.5604053412149685E-2</v>
      </c>
      <c r="PQ46" s="39">
        <v>0.46576025744167338</v>
      </c>
      <c r="PR46" s="22">
        <v>115788</v>
      </c>
      <c r="PS46" s="41">
        <f t="shared" si="111"/>
        <v>4737813.3839999996</v>
      </c>
      <c r="PT46" s="36">
        <f t="shared" si="112"/>
        <v>325960.2193399567</v>
      </c>
      <c r="PU46" s="22"/>
      <c r="PV46" s="22"/>
      <c r="PW46" s="38">
        <f t="shared" si="197"/>
        <v>0</v>
      </c>
      <c r="PX46" s="39">
        <v>0</v>
      </c>
      <c r="PY46" s="22"/>
      <c r="PZ46" s="36">
        <f t="shared" si="114"/>
        <v>0</v>
      </c>
      <c r="QA46" s="22"/>
      <c r="QB46" s="22"/>
      <c r="QC46" s="39">
        <v>0</v>
      </c>
      <c r="QD46" s="22"/>
      <c r="QE46" s="22">
        <f t="shared" si="115"/>
        <v>0</v>
      </c>
      <c r="QF46" s="22"/>
      <c r="QG46" s="22"/>
      <c r="QH46" s="22"/>
      <c r="QI46" s="38">
        <f t="shared" si="198"/>
        <v>0</v>
      </c>
      <c r="QJ46" s="39">
        <v>0</v>
      </c>
      <c r="QK46" s="22"/>
      <c r="QL46" s="42">
        <f t="shared" si="117"/>
        <v>0</v>
      </c>
      <c r="QM46" s="22">
        <f t="shared" si="199"/>
        <v>69</v>
      </c>
      <c r="QN46" s="22">
        <v>26</v>
      </c>
      <c r="QO46" s="22">
        <v>26</v>
      </c>
      <c r="QP46" s="38">
        <f t="shared" si="200"/>
        <v>6.8612445241990816E-4</v>
      </c>
      <c r="QQ46" s="39">
        <v>0.10269230769230769</v>
      </c>
      <c r="QR46" s="22">
        <v>267</v>
      </c>
      <c r="QS46" s="36">
        <f t="shared" si="120"/>
        <v>6113.1907488719371</v>
      </c>
      <c r="QT46" s="22">
        <v>13</v>
      </c>
      <c r="QU46" s="22">
        <v>13</v>
      </c>
      <c r="QV46" s="38">
        <f t="shared" si="201"/>
        <v>3.4306222620995408E-4</v>
      </c>
      <c r="QW46" s="39">
        <v>7.2307692307692309E-2</v>
      </c>
      <c r="QX46" s="22">
        <v>94</v>
      </c>
      <c r="QY46" s="36">
        <f t="shared" si="122"/>
        <v>3056.5953744359686</v>
      </c>
      <c r="QZ46" s="22">
        <v>30</v>
      </c>
      <c r="RA46" s="22">
        <v>30</v>
      </c>
      <c r="RB46" s="38">
        <f t="shared" si="202"/>
        <v>7.9168206048450937E-4</v>
      </c>
      <c r="RC46" s="39">
        <v>0.11766666666666667</v>
      </c>
      <c r="RD46" s="22">
        <v>353</v>
      </c>
      <c r="RE46" s="36">
        <f t="shared" si="124"/>
        <v>3241.5369984419581</v>
      </c>
      <c r="RF46" s="10">
        <f t="shared" si="203"/>
        <v>38283</v>
      </c>
      <c r="RG46" s="10">
        <f t="shared" si="204"/>
        <v>37894</v>
      </c>
      <c r="RH46" s="17">
        <f t="shared" si="205"/>
        <v>4.8737448762914574E-2</v>
      </c>
      <c r="RI46" s="17">
        <f t="shared" si="206"/>
        <v>1.1134924228212877E-3</v>
      </c>
      <c r="RJ46" s="17">
        <f t="shared" si="207"/>
        <v>0.75276386866837552</v>
      </c>
      <c r="RK46" s="17">
        <f t="shared" si="208"/>
        <v>0</v>
      </c>
      <c r="RL46" s="17">
        <f t="shared" si="209"/>
        <v>0.11670520115573983</v>
      </c>
      <c r="RM46" s="17">
        <f t="shared" si="210"/>
        <v>0</v>
      </c>
      <c r="RN46" s="17">
        <f t="shared" si="211"/>
        <v>2.1887368878790434E-3</v>
      </c>
      <c r="RO46" s="17">
        <f t="shared" si="212"/>
        <v>1.0943684439395217E-3</v>
      </c>
      <c r="RP46" s="17">
        <f t="shared" si="213"/>
        <v>1.1605840375950708E-3</v>
      </c>
      <c r="RQ46" s="17">
        <f t="shared" si="214"/>
        <v>0</v>
      </c>
      <c r="RR46" s="36">
        <f t="shared" si="215"/>
        <v>2793022.2141939662</v>
      </c>
      <c r="RS46" s="36">
        <f t="shared" si="216"/>
        <v>28.778319209029771</v>
      </c>
      <c r="RT46" s="10">
        <f t="shared" si="217"/>
        <v>389</v>
      </c>
      <c r="RU46" s="17">
        <f t="shared" si="218"/>
        <v>1.0161168142517567E-2</v>
      </c>
      <c r="RV46" s="37">
        <f t="shared" si="219"/>
        <v>2.5351461484209703</v>
      </c>
      <c r="RW46" s="36">
        <f t="shared" si="220"/>
        <v>0.39044645709045572</v>
      </c>
      <c r="RX46" s="85">
        <v>-5.5418839999999996</v>
      </c>
      <c r="RY46" s="93">
        <v>5</v>
      </c>
      <c r="RZ46" s="43" t="b">
        <v>0</v>
      </c>
      <c r="SA46" s="18" t="b">
        <v>0</v>
      </c>
      <c r="SB46" s="18" t="b">
        <v>1</v>
      </c>
      <c r="SC46" s="18" t="b">
        <v>0</v>
      </c>
      <c r="SD46" s="18" t="b">
        <v>0</v>
      </c>
      <c r="SE46" s="32" t="b">
        <v>1</v>
      </c>
      <c r="SF46" s="43" t="b">
        <v>0</v>
      </c>
      <c r="SG46" s="18" t="b">
        <v>1</v>
      </c>
      <c r="SH46" s="18">
        <v>4</v>
      </c>
      <c r="SI46" s="18"/>
      <c r="SJ46" s="22"/>
      <c r="SK46" s="22"/>
      <c r="SL46" s="22">
        <v>4</v>
      </c>
      <c r="SM46" s="22">
        <v>10</v>
      </c>
      <c r="SN46" s="18"/>
      <c r="SO46" s="18"/>
      <c r="SP46" s="18"/>
      <c r="SQ46" s="17">
        <f t="shared" si="143"/>
        <v>0</v>
      </c>
      <c r="SR46" s="17">
        <f t="shared" si="144"/>
        <v>9.9502487562189053E-3</v>
      </c>
      <c r="SS46" s="17">
        <f t="shared" si="145"/>
        <v>0</v>
      </c>
      <c r="ST46" s="17">
        <f t="shared" si="146"/>
        <v>9.1324200913242004E-3</v>
      </c>
      <c r="SU46" s="17">
        <f t="shared" si="147"/>
        <v>0</v>
      </c>
      <c r="SV46" s="17">
        <f t="shared" si="181"/>
        <v>0</v>
      </c>
      <c r="SW46" s="17">
        <f t="shared" si="149"/>
        <v>0</v>
      </c>
      <c r="SX46" s="17">
        <f t="shared" si="150"/>
        <v>8.3333333333333329E-2</v>
      </c>
      <c r="SY46" s="17">
        <f t="shared" si="151"/>
        <v>2.1739130434782608E-2</v>
      </c>
      <c r="SZ46" s="17">
        <f t="shared" si="152"/>
        <v>4.7706672118857764E-3</v>
      </c>
      <c r="TA46" s="17">
        <f t="shared" si="153"/>
        <v>2.6268115942028984E-2</v>
      </c>
      <c r="TB46" s="24">
        <f t="shared" si="154"/>
        <v>38.068965517241381</v>
      </c>
      <c r="TC46" s="69">
        <f t="shared" si="155"/>
        <v>6.1401557285873196E-2</v>
      </c>
      <c r="TD46" s="17">
        <f t="shared" si="177"/>
        <v>4.2367928938756425E-5</v>
      </c>
      <c r="TE46" s="95">
        <v>443</v>
      </c>
      <c r="TF46" s="71"/>
      <c r="TG46" s="71">
        <v>186</v>
      </c>
      <c r="TH46" s="71">
        <v>30</v>
      </c>
      <c r="TI46" s="71"/>
      <c r="TJ46" s="71">
        <v>76</v>
      </c>
      <c r="TK46" s="71">
        <v>200</v>
      </c>
      <c r="TL46" s="71"/>
      <c r="TM46" s="71">
        <v>167</v>
      </c>
      <c r="TN46" s="71">
        <v>1</v>
      </c>
      <c r="TO46" s="71"/>
      <c r="TP46" s="71"/>
      <c r="TQ46" s="71">
        <v>56</v>
      </c>
      <c r="TR46" s="72">
        <v>78</v>
      </c>
      <c r="TS46" s="72"/>
      <c r="TT46" s="72"/>
      <c r="TU46" s="72">
        <v>176</v>
      </c>
      <c r="TV46" s="72">
        <v>33</v>
      </c>
      <c r="TW46" s="72"/>
      <c r="TX46" s="72">
        <v>80</v>
      </c>
      <c r="TY46" s="72">
        <v>1</v>
      </c>
      <c r="TZ46" s="72">
        <v>295</v>
      </c>
      <c r="UA46" s="72"/>
      <c r="UB46" s="72">
        <v>98</v>
      </c>
      <c r="UC46" s="72"/>
      <c r="UD46" s="72"/>
      <c r="UE46" s="72">
        <v>1</v>
      </c>
      <c r="UF46" s="72"/>
      <c r="UG46" s="72">
        <v>10</v>
      </c>
      <c r="UH46" s="72"/>
      <c r="UI46" s="72">
        <v>43</v>
      </c>
      <c r="UJ46" s="73">
        <v>80</v>
      </c>
      <c r="UK46" s="73"/>
      <c r="UL46" s="73"/>
      <c r="UM46" s="73">
        <v>176</v>
      </c>
      <c r="UN46" s="73">
        <v>23</v>
      </c>
      <c r="UO46" s="73"/>
      <c r="UP46" s="73">
        <v>3</v>
      </c>
      <c r="UQ46" s="73">
        <v>1</v>
      </c>
      <c r="UR46" s="73">
        <v>701</v>
      </c>
      <c r="US46" s="73">
        <v>117</v>
      </c>
      <c r="UT46" s="73"/>
      <c r="UU46" s="73"/>
      <c r="UV46" s="73"/>
      <c r="UW46" s="73">
        <v>1</v>
      </c>
      <c r="UX46" s="73"/>
      <c r="UY46" s="73">
        <v>10</v>
      </c>
      <c r="UZ46" s="73"/>
      <c r="VA46" s="73"/>
      <c r="VB46" s="73">
        <v>80</v>
      </c>
      <c r="VC46" s="73"/>
      <c r="VD46" s="73"/>
      <c r="VE46" s="73">
        <v>176</v>
      </c>
      <c r="VF46" s="73">
        <v>22</v>
      </c>
      <c r="VG46" s="73"/>
      <c r="VH46" s="73">
        <v>4</v>
      </c>
      <c r="VI46" s="73"/>
      <c r="VJ46" s="73">
        <v>604</v>
      </c>
      <c r="VK46" s="73">
        <v>102</v>
      </c>
      <c r="VL46" s="73"/>
      <c r="VM46" s="73"/>
      <c r="VN46" s="73"/>
      <c r="VO46" s="73">
        <v>2</v>
      </c>
      <c r="VP46" s="73">
        <v>11</v>
      </c>
      <c r="VQ46" s="73"/>
      <c r="VR46" s="73"/>
      <c r="VS46" s="73">
        <v>40</v>
      </c>
      <c r="VT46" s="73"/>
      <c r="VU46" s="73"/>
      <c r="VV46" s="73">
        <v>174</v>
      </c>
      <c r="VW46" s="73">
        <v>8</v>
      </c>
      <c r="VX46" s="73">
        <v>4</v>
      </c>
      <c r="VY46" s="73">
        <v>14</v>
      </c>
      <c r="VZ46" s="73"/>
      <c r="WA46" s="73">
        <v>716</v>
      </c>
      <c r="WB46" s="73">
        <v>30</v>
      </c>
      <c r="WC46" s="73">
        <v>44</v>
      </c>
      <c r="WD46" s="73"/>
      <c r="WE46" s="73">
        <v>17</v>
      </c>
      <c r="WF46" s="73">
        <v>5</v>
      </c>
      <c r="WG46" s="73"/>
      <c r="WH46" s="73">
        <v>3</v>
      </c>
      <c r="WI46" s="73"/>
      <c r="WJ46" s="73">
        <v>18</v>
      </c>
      <c r="WK46" s="73">
        <v>6</v>
      </c>
      <c r="WL46" s="73"/>
      <c r="WM46" s="73"/>
      <c r="WN46" s="73">
        <v>33</v>
      </c>
      <c r="WO46" s="22">
        <f t="shared" si="156"/>
        <v>721</v>
      </c>
      <c r="WP46" s="22">
        <f t="shared" si="157"/>
        <v>0</v>
      </c>
      <c r="WQ46" s="22">
        <f t="shared" si="158"/>
        <v>0</v>
      </c>
      <c r="WR46" s="22">
        <f t="shared" si="159"/>
        <v>888</v>
      </c>
      <c r="WS46" s="22">
        <f t="shared" si="160"/>
        <v>116</v>
      </c>
      <c r="WT46" s="22">
        <f t="shared" si="161"/>
        <v>0</v>
      </c>
      <c r="WU46" s="22">
        <f t="shared" si="162"/>
        <v>177</v>
      </c>
      <c r="WV46" s="22">
        <f t="shared" si="163"/>
        <v>2</v>
      </c>
      <c r="WW46" s="22">
        <f t="shared" si="164"/>
        <v>2516</v>
      </c>
      <c r="WX46" s="22">
        <f t="shared" si="165"/>
        <v>0</v>
      </c>
      <c r="WY46" s="22">
        <f t="shared" si="166"/>
        <v>558</v>
      </c>
      <c r="WZ46" s="22">
        <f t="shared" si="167"/>
        <v>0</v>
      </c>
      <c r="XA46" s="22">
        <f t="shared" si="168"/>
        <v>0</v>
      </c>
      <c r="XB46" s="22">
        <f t="shared" si="169"/>
        <v>7</v>
      </c>
      <c r="XC46" s="22">
        <f t="shared" si="170"/>
        <v>3</v>
      </c>
      <c r="XD46" s="22">
        <f t="shared" si="171"/>
        <v>0</v>
      </c>
      <c r="XE46" s="22">
        <f t="shared" si="172"/>
        <v>49</v>
      </c>
      <c r="XF46" s="22">
        <f t="shared" si="173"/>
        <v>6</v>
      </c>
      <c r="XG46" s="93">
        <f t="shared" si="174"/>
        <v>132</v>
      </c>
    </row>
    <row r="47" spans="1:631" ht="17.100000000000001" customHeight="1" x14ac:dyDescent="0.2">
      <c r="A47" s="101"/>
      <c r="B47" s="27" t="s">
        <v>110</v>
      </c>
      <c r="C47" s="535" t="s">
        <v>111</v>
      </c>
      <c r="D47" s="25" t="s">
        <v>112</v>
      </c>
      <c r="E47" s="535" t="s">
        <v>111</v>
      </c>
      <c r="F47" s="25" t="s">
        <v>113</v>
      </c>
      <c r="G47" s="535" t="s">
        <v>111</v>
      </c>
      <c r="H47" s="25">
        <v>81</v>
      </c>
      <c r="I47" s="28">
        <v>18</v>
      </c>
      <c r="J47" s="17">
        <f t="shared" si="0"/>
        <v>0.75911456334525584</v>
      </c>
      <c r="K47" s="17">
        <f t="shared" si="1"/>
        <v>0.44628739849254717</v>
      </c>
      <c r="L47" s="17">
        <f t="shared" si="2"/>
        <v>1</v>
      </c>
      <c r="M47" s="17">
        <f t="shared" si="3"/>
        <v>0.18964662306479546</v>
      </c>
      <c r="N47" s="17">
        <f t="shared" si="4"/>
        <v>0.39883040282401305</v>
      </c>
      <c r="O47" s="17">
        <f t="shared" si="5"/>
        <v>0.56254701195830714</v>
      </c>
      <c r="P47" s="17">
        <f t="shared" si="6"/>
        <v>0.77739720784986066</v>
      </c>
      <c r="Q47" s="17">
        <f t="shared" si="7"/>
        <v>0.6448348007602851</v>
      </c>
      <c r="R47" s="69">
        <f t="shared" si="8"/>
        <v>0.95658019680506901</v>
      </c>
      <c r="S47" s="422">
        <f t="shared" si="9"/>
        <v>0.63724868945557034</v>
      </c>
      <c r="T47" s="17">
        <f t="shared" si="175"/>
        <v>0.36275131054442966</v>
      </c>
      <c r="U47" s="10">
        <f t="shared" si="10"/>
        <v>111435.02609138553</v>
      </c>
      <c r="V47" s="32">
        <v>6</v>
      </c>
      <c r="W47" s="550">
        <f t="shared" si="11"/>
        <v>0</v>
      </c>
      <c r="X47" s="550">
        <f t="shared" si="12"/>
        <v>0.52613757834445929</v>
      </c>
      <c r="Y47" s="550">
        <f t="shared" si="13"/>
        <v>0.47386242165554071</v>
      </c>
      <c r="Z47" s="551">
        <f t="shared" si="14"/>
        <v>145567.69275805217</v>
      </c>
      <c r="AA47" s="426">
        <f t="shared" si="15"/>
        <v>0.26508330240825018</v>
      </c>
      <c r="AB47" s="59">
        <f t="shared" si="16"/>
        <v>0.97020707705488318</v>
      </c>
      <c r="AC47" s="59">
        <f t="shared" si="17"/>
        <v>4.9051587390245538E-2</v>
      </c>
      <c r="AD47" s="59">
        <f t="shared" si="18"/>
        <v>0.39883040282401305</v>
      </c>
      <c r="AE47" s="59">
        <f t="shared" si="19"/>
        <v>0.35516519923971485</v>
      </c>
      <c r="AF47" s="59">
        <f t="shared" si="20"/>
        <v>0.28201034646853845</v>
      </c>
      <c r="AG47" s="59">
        <f t="shared" si="21"/>
        <v>0.44798366670248529</v>
      </c>
      <c r="AH47" s="59">
        <f t="shared" si="22"/>
        <v>0.56254701195830714</v>
      </c>
      <c r="AI47" s="59">
        <f t="shared" si="23"/>
        <v>0.81066269591514051</v>
      </c>
      <c r="AJ47" s="59">
        <f t="shared" si="24"/>
        <v>0.70756643077537107</v>
      </c>
      <c r="AK47" s="59">
        <f t="shared" si="25"/>
        <v>0.22260279215013931</v>
      </c>
      <c r="AL47" s="35">
        <f t="shared" si="26"/>
        <v>1</v>
      </c>
      <c r="AM47" s="27">
        <v>307194</v>
      </c>
      <c r="AN47" s="25">
        <v>143420</v>
      </c>
      <c r="AO47" s="25">
        <v>163774</v>
      </c>
      <c r="AP47" s="17">
        <f t="shared" si="27"/>
        <v>5.9665246954366631E-3</v>
      </c>
      <c r="AQ47" s="63">
        <v>87.57189785924507</v>
      </c>
      <c r="AR47" s="58">
        <v>1267.2762803999999</v>
      </c>
      <c r="AS47" s="24">
        <f t="shared" si="28"/>
        <v>242.40491576393907</v>
      </c>
      <c r="AT47" s="17">
        <f t="shared" si="188"/>
        <v>0.20934332452215509</v>
      </c>
      <c r="AU47" s="25">
        <v>280460</v>
      </c>
      <c r="AV47" s="25">
        <v>127088</v>
      </c>
      <c r="AW47" s="25">
        <v>153372</v>
      </c>
      <c r="AX47" s="25">
        <v>26734</v>
      </c>
      <c r="AY47" s="25">
        <v>16332</v>
      </c>
      <c r="AZ47" s="25">
        <v>10402</v>
      </c>
      <c r="BA47" s="25">
        <v>81432</v>
      </c>
      <c r="BB47" s="25">
        <v>38551</v>
      </c>
      <c r="BC47" s="25">
        <v>42881</v>
      </c>
      <c r="BD47" s="63">
        <v>89.902287726498926</v>
      </c>
      <c r="BE47" s="25">
        <v>225762</v>
      </c>
      <c r="BF47" s="25">
        <v>104869</v>
      </c>
      <c r="BG47" s="25">
        <v>120893</v>
      </c>
      <c r="BH47" s="63">
        <v>86.74530369831173</v>
      </c>
      <c r="BI47" s="17">
        <v>0.26508330240825018</v>
      </c>
      <c r="BJ47" s="25">
        <v>74183</v>
      </c>
      <c r="BK47" s="25">
        <v>208869</v>
      </c>
      <c r="BL47" s="25">
        <v>24142</v>
      </c>
      <c r="BM47" s="17">
        <v>0.4707496086063514</v>
      </c>
      <c r="BN47" s="10">
        <f t="shared" si="30"/>
        <v>162582.54473378049</v>
      </c>
      <c r="BO47" s="29">
        <v>0.35516519923971485</v>
      </c>
      <c r="BP47" s="30">
        <f t="shared" si="31"/>
        <v>0.6448348007602851</v>
      </c>
      <c r="BQ47" s="31">
        <v>11.558440936663651</v>
      </c>
      <c r="BR47" s="25">
        <v>233011</v>
      </c>
      <c r="BS47" s="25">
        <v>79443</v>
      </c>
      <c r="BT47" s="25">
        <v>125862</v>
      </c>
      <c r="BU47" s="25">
        <v>14880</v>
      </c>
      <c r="BV47" s="25">
        <v>2617</v>
      </c>
      <c r="BW47" s="25">
        <v>10209</v>
      </c>
      <c r="BX47" s="25">
        <v>65143</v>
      </c>
      <c r="BY47" s="25">
        <v>49788</v>
      </c>
      <c r="BZ47" s="25">
        <v>15355</v>
      </c>
      <c r="CA47" s="59">
        <v>0.23571220238552107</v>
      </c>
      <c r="CB47" s="25">
        <v>280460</v>
      </c>
      <c r="CC47" s="25">
        <v>26734</v>
      </c>
      <c r="CD47" s="17">
        <f t="shared" si="32"/>
        <v>9.5321971047564721E-2</v>
      </c>
      <c r="CE47" s="25">
        <v>2982</v>
      </c>
      <c r="CF47" s="25">
        <v>8178</v>
      </c>
      <c r="CG47" s="25">
        <v>13119</v>
      </c>
      <c r="CH47" s="25">
        <v>14919</v>
      </c>
      <c r="CI47" s="25">
        <v>10870</v>
      </c>
      <c r="CJ47" s="25">
        <v>6840</v>
      </c>
      <c r="CK47" s="25">
        <v>3932</v>
      </c>
      <c r="CL47" s="25">
        <v>2380</v>
      </c>
      <c r="CM47" s="25">
        <v>1923</v>
      </c>
      <c r="CN47" s="26">
        <v>4.3052975761018066</v>
      </c>
      <c r="CO47" s="27">
        <v>65143</v>
      </c>
      <c r="CP47" s="34">
        <f t="shared" si="33"/>
        <v>4.7156870270021338</v>
      </c>
      <c r="CQ47" s="25">
        <v>1268</v>
      </c>
      <c r="CR47" s="25">
        <v>7077</v>
      </c>
      <c r="CS47" s="25">
        <v>3483</v>
      </c>
      <c r="CT47" s="25">
        <v>28416</v>
      </c>
      <c r="CU47" s="25">
        <v>23528</v>
      </c>
      <c r="CV47" s="18">
        <v>819</v>
      </c>
      <c r="CW47" s="18">
        <v>331</v>
      </c>
      <c r="CX47" s="18">
        <v>221</v>
      </c>
      <c r="CY47" s="25">
        <v>65143</v>
      </c>
      <c r="CZ47" s="25">
        <v>56673</v>
      </c>
      <c r="DA47" s="25">
        <v>2745</v>
      </c>
      <c r="DB47" s="25">
        <v>2192</v>
      </c>
      <c r="DC47" s="25">
        <v>2993</v>
      </c>
      <c r="DD47" s="18">
        <v>291</v>
      </c>
      <c r="DE47" s="18">
        <v>249</v>
      </c>
      <c r="DF47" s="25">
        <v>65143</v>
      </c>
      <c r="DG47" s="25">
        <v>10941</v>
      </c>
      <c r="DH47" s="25">
        <v>7332</v>
      </c>
      <c r="DI47" s="18">
        <v>98</v>
      </c>
      <c r="DJ47" s="25">
        <v>43583</v>
      </c>
      <c r="DK47" s="18">
        <v>687</v>
      </c>
      <c r="DL47" s="25">
        <v>2502</v>
      </c>
      <c r="DM47" s="25">
        <f t="shared" si="34"/>
        <v>78670.702608108317</v>
      </c>
      <c r="DN47" s="17">
        <f t="shared" si="35"/>
        <v>0.66903581351795283</v>
      </c>
      <c r="DO47" s="17">
        <f t="shared" si="36"/>
        <v>1.0546029504321262E-2</v>
      </c>
      <c r="DP47" s="23">
        <f t="shared" si="37"/>
        <v>0.28201034646853845</v>
      </c>
      <c r="DQ47" s="23">
        <f t="shared" si="38"/>
        <v>0.7179896535314616</v>
      </c>
      <c r="DR47" s="25">
        <v>65143</v>
      </c>
      <c r="DS47" s="18">
        <v>635</v>
      </c>
      <c r="DT47" s="25">
        <v>45994</v>
      </c>
      <c r="DU47" s="18">
        <v>65</v>
      </c>
      <c r="DV47" s="25">
        <v>7076</v>
      </c>
      <c r="DW47" s="18">
        <v>127</v>
      </c>
      <c r="DX47" s="25">
        <v>10967</v>
      </c>
      <c r="DY47" s="18">
        <v>279</v>
      </c>
      <c r="DZ47" s="17">
        <f t="shared" si="39"/>
        <v>0.82541485654636726</v>
      </c>
      <c r="EA47" s="17">
        <f t="shared" si="40"/>
        <v>0.17458514345363274</v>
      </c>
      <c r="EB47" s="25">
        <v>65143</v>
      </c>
      <c r="EC47" s="25">
        <v>8508</v>
      </c>
      <c r="ED47" s="25">
        <v>20675</v>
      </c>
      <c r="EE47" s="25">
        <v>23004</v>
      </c>
      <c r="EF47" s="17">
        <f t="shared" si="189"/>
        <v>0.35313080453770934</v>
      </c>
      <c r="EG47" s="25">
        <v>12434</v>
      </c>
      <c r="EH47" s="18">
        <v>522</v>
      </c>
      <c r="EI47" s="17">
        <f t="shared" si="42"/>
        <v>0.44798366670248529</v>
      </c>
      <c r="EJ47" s="17">
        <f t="shared" si="43"/>
        <v>0.19087238843774465</v>
      </c>
      <c r="EK47" s="69">
        <f t="shared" si="44"/>
        <v>0.44628739849254717</v>
      </c>
      <c r="EL47" s="27">
        <v>212433</v>
      </c>
      <c r="EM47" s="25">
        <v>206104</v>
      </c>
      <c r="EN47" s="25">
        <v>6329</v>
      </c>
      <c r="EO47" s="59">
        <v>0.97020707705488318</v>
      </c>
      <c r="EP47" s="25">
        <v>93432</v>
      </c>
      <c r="EQ47" s="25">
        <v>92270</v>
      </c>
      <c r="ER47" s="25">
        <v>1162</v>
      </c>
      <c r="ES47" s="59">
        <v>0.98756314752975427</v>
      </c>
      <c r="ET47" s="25">
        <v>119001</v>
      </c>
      <c r="EU47" s="25">
        <v>113834</v>
      </c>
      <c r="EV47" s="25">
        <v>5167</v>
      </c>
      <c r="EW47" s="59">
        <v>0.95658019680506901</v>
      </c>
      <c r="EX47" s="25">
        <v>56648</v>
      </c>
      <c r="EY47" s="25">
        <v>55191</v>
      </c>
      <c r="EZ47" s="25">
        <v>1457</v>
      </c>
      <c r="FA47" s="59">
        <v>0.97427976274537498</v>
      </c>
      <c r="FB47" s="25">
        <v>155785</v>
      </c>
      <c r="FC47" s="25">
        <v>150913</v>
      </c>
      <c r="FD47" s="25">
        <v>4872</v>
      </c>
      <c r="FE47" s="59">
        <v>0.96872612895978416</v>
      </c>
      <c r="FF47" s="25">
        <v>114851</v>
      </c>
      <c r="FG47" s="25">
        <v>40296</v>
      </c>
      <c r="FH47" s="25">
        <v>69972</v>
      </c>
      <c r="FI47" s="25">
        <v>4583</v>
      </c>
      <c r="FJ47" s="23">
        <f t="shared" si="45"/>
        <v>3.9903875456025632E-2</v>
      </c>
      <c r="FK47" s="23">
        <f t="shared" si="46"/>
        <v>0.60924153903753564</v>
      </c>
      <c r="FL47" s="36">
        <f t="shared" si="47"/>
        <v>8.7924939995636038</v>
      </c>
      <c r="FM47" s="25">
        <v>54114</v>
      </c>
      <c r="FN47" s="25">
        <v>19426</v>
      </c>
      <c r="FO47" s="17">
        <f t="shared" si="48"/>
        <v>0.35898288797723327</v>
      </c>
      <c r="FP47" s="25">
        <v>32399</v>
      </c>
      <c r="FQ47" s="17">
        <f t="shared" si="49"/>
        <v>0.59871752226780506</v>
      </c>
      <c r="FR47" s="25">
        <v>2289</v>
      </c>
      <c r="FS47" s="17">
        <f t="shared" si="50"/>
        <v>4.2299589754961744E-2</v>
      </c>
      <c r="FT47" s="25">
        <v>60737</v>
      </c>
      <c r="FU47" s="25">
        <v>20870</v>
      </c>
      <c r="FV47" s="25">
        <v>37573</v>
      </c>
      <c r="FW47" s="17">
        <f t="shared" si="51"/>
        <v>3.7769399213000314E-2</v>
      </c>
      <c r="FX47" s="17">
        <f t="shared" si="52"/>
        <v>0.61861797586314771</v>
      </c>
      <c r="FY47" s="25">
        <v>2294</v>
      </c>
      <c r="FZ47" s="25">
        <v>179036</v>
      </c>
      <c r="GA47" s="25">
        <v>8782</v>
      </c>
      <c r="GB47" s="25">
        <v>98849</v>
      </c>
      <c r="GC47" s="25">
        <v>29116</v>
      </c>
      <c r="GD47" s="25">
        <v>16694</v>
      </c>
      <c r="GE47" s="18">
        <v>967</v>
      </c>
      <c r="GF47" s="25">
        <v>16908</v>
      </c>
      <c r="GG47" s="18">
        <v>1067</v>
      </c>
      <c r="GH47" s="18">
        <v>232</v>
      </c>
      <c r="GI47" s="25">
        <v>6421</v>
      </c>
      <c r="GJ47" s="10">
        <f t="shared" si="53"/>
        <v>8782</v>
      </c>
      <c r="GK47" s="10">
        <f t="shared" si="182"/>
        <v>170254</v>
      </c>
      <c r="GL47" s="10">
        <f t="shared" si="183"/>
        <v>71405</v>
      </c>
      <c r="GM47" s="10">
        <f t="shared" si="56"/>
        <v>107631</v>
      </c>
      <c r="GN47" s="10">
        <f t="shared" si="184"/>
        <v>42289</v>
      </c>
      <c r="GO47" s="17">
        <f t="shared" si="58"/>
        <v>4.9051587390245538E-2</v>
      </c>
      <c r="GP47" s="17">
        <f t="shared" si="185"/>
        <v>0.95094841260975449</v>
      </c>
      <c r="GQ47" s="17">
        <f t="shared" si="186"/>
        <v>0.39883040282401305</v>
      </c>
      <c r="GR47" s="17">
        <f t="shared" si="187"/>
        <v>0.23620389195469069</v>
      </c>
      <c r="GS47" s="17">
        <f t="shared" si="62"/>
        <v>0.67488940771688377</v>
      </c>
      <c r="GT47" s="25">
        <v>79332</v>
      </c>
      <c r="GU47" s="25">
        <v>2354</v>
      </c>
      <c r="GV47" s="25">
        <v>39980</v>
      </c>
      <c r="GW47" s="25">
        <v>15764</v>
      </c>
      <c r="GX47" s="25">
        <v>9229</v>
      </c>
      <c r="GY47" s="18">
        <v>601</v>
      </c>
      <c r="GZ47" s="25">
        <v>7726</v>
      </c>
      <c r="HA47" s="18">
        <v>363</v>
      </c>
      <c r="HB47" s="18">
        <v>161</v>
      </c>
      <c r="HC47" s="25">
        <v>3154</v>
      </c>
      <c r="HD47" s="23">
        <f t="shared" si="63"/>
        <v>2.9672767609539658E-2</v>
      </c>
      <c r="HE47" s="23">
        <f t="shared" si="64"/>
        <v>0.97032723239046037</v>
      </c>
      <c r="HF47" s="23">
        <f t="shared" si="65"/>
        <v>0.46636918267533906</v>
      </c>
      <c r="HG47" s="23">
        <f t="shared" si="66"/>
        <v>0.26765996067160791</v>
      </c>
      <c r="HH47" s="25">
        <v>99704</v>
      </c>
      <c r="HI47" s="25">
        <v>6428</v>
      </c>
      <c r="HJ47" s="25">
        <v>58869</v>
      </c>
      <c r="HK47" s="25">
        <v>13352</v>
      </c>
      <c r="HL47" s="25">
        <v>7465</v>
      </c>
      <c r="HM47" s="18">
        <v>366</v>
      </c>
      <c r="HN47" s="25">
        <v>9182</v>
      </c>
      <c r="HO47" s="18">
        <v>704</v>
      </c>
      <c r="HP47" s="18">
        <v>71</v>
      </c>
      <c r="HQ47" s="25">
        <v>3267</v>
      </c>
      <c r="HR47" s="23">
        <f t="shared" si="67"/>
        <v>6.4470833667656269E-2</v>
      </c>
      <c r="HS47" s="23">
        <f t="shared" si="68"/>
        <v>0.93552916633234373</v>
      </c>
      <c r="HT47" s="80">
        <f t="shared" si="69"/>
        <v>0.34509147075343016</v>
      </c>
      <c r="HU47" s="27">
        <v>261304</v>
      </c>
      <c r="HV47" s="25">
        <v>11062</v>
      </c>
      <c r="HW47" s="25">
        <v>40047</v>
      </c>
      <c r="HX47" s="25">
        <v>5484</v>
      </c>
      <c r="HY47" s="25">
        <v>76943</v>
      </c>
      <c r="HZ47" s="25">
        <v>18835</v>
      </c>
      <c r="IA47" s="25">
        <v>4138</v>
      </c>
      <c r="IB47" s="18">
        <v>1136</v>
      </c>
      <c r="IC47" s="25">
        <v>36375</v>
      </c>
      <c r="ID47" s="25">
        <v>41725</v>
      </c>
      <c r="IE47" s="25">
        <v>18347</v>
      </c>
      <c r="IF47" s="18">
        <v>1581</v>
      </c>
      <c r="IG47" s="25">
        <v>5631</v>
      </c>
      <c r="IH47" s="17">
        <f t="shared" si="70"/>
        <v>0.23176070783455285</v>
      </c>
      <c r="II47" s="17">
        <f t="shared" si="71"/>
        <v>7.2080794783087904E-2</v>
      </c>
      <c r="IJ47" s="30">
        <f t="shared" si="72"/>
        <v>13.873320945049109</v>
      </c>
      <c r="IK47" s="17">
        <f t="shared" si="176"/>
        <v>0.18964662306479546</v>
      </c>
      <c r="IL47" s="25">
        <v>120061</v>
      </c>
      <c r="IM47" s="25">
        <v>5495</v>
      </c>
      <c r="IN47" s="25">
        <v>25170</v>
      </c>
      <c r="IO47" s="25">
        <v>3905</v>
      </c>
      <c r="IP47" s="25">
        <v>45083</v>
      </c>
      <c r="IQ47" s="25">
        <v>5345</v>
      </c>
      <c r="IR47" s="25">
        <v>2348</v>
      </c>
      <c r="IS47" s="18">
        <v>683</v>
      </c>
      <c r="IT47" s="25">
        <v>18520</v>
      </c>
      <c r="IU47" s="25">
        <v>1820</v>
      </c>
      <c r="IV47" s="25">
        <v>7414</v>
      </c>
      <c r="IW47" s="18">
        <v>808</v>
      </c>
      <c r="IX47" s="25">
        <v>3470</v>
      </c>
      <c r="IY47" s="17">
        <f t="shared" si="73"/>
        <v>0.72751351396373509</v>
      </c>
      <c r="IZ47" s="25">
        <v>141243</v>
      </c>
      <c r="JA47" s="25">
        <v>5567</v>
      </c>
      <c r="JB47" s="25">
        <v>14877</v>
      </c>
      <c r="JC47" s="25">
        <v>1579</v>
      </c>
      <c r="JD47" s="25">
        <v>31860</v>
      </c>
      <c r="JE47" s="25">
        <v>13490</v>
      </c>
      <c r="JF47" s="25">
        <v>1790</v>
      </c>
      <c r="JG47" s="18">
        <v>453</v>
      </c>
      <c r="JH47" s="25">
        <v>17855</v>
      </c>
      <c r="JI47" s="25">
        <v>39905</v>
      </c>
      <c r="JJ47" s="25">
        <v>10933</v>
      </c>
      <c r="JK47" s="18">
        <v>773</v>
      </c>
      <c r="JL47" s="25">
        <v>2161</v>
      </c>
      <c r="JM47" s="80">
        <f t="shared" si="74"/>
        <v>0.48967382454351721</v>
      </c>
      <c r="JN47" s="27">
        <v>261304</v>
      </c>
      <c r="JO47" s="25">
        <v>191806</v>
      </c>
      <c r="JP47" s="18">
        <v>87</v>
      </c>
      <c r="JQ47" s="18">
        <v>666</v>
      </c>
      <c r="JR47" s="25">
        <v>3144</v>
      </c>
      <c r="JS47" s="25">
        <v>7063</v>
      </c>
      <c r="JT47" s="18">
        <v>242</v>
      </c>
      <c r="JU47" s="18">
        <v>26</v>
      </c>
      <c r="JV47" s="18">
        <v>103</v>
      </c>
      <c r="JW47" s="25">
        <v>58167</v>
      </c>
      <c r="JX47" s="17">
        <f t="shared" si="75"/>
        <v>0.22260279215013931</v>
      </c>
      <c r="JY47" s="17">
        <f t="shared" si="76"/>
        <v>0.77739720784986066</v>
      </c>
      <c r="JZ47" s="25">
        <v>69889</v>
      </c>
      <c r="KA47" s="25">
        <v>54461</v>
      </c>
      <c r="KB47" s="18">
        <v>27</v>
      </c>
      <c r="KC47" s="18">
        <v>112</v>
      </c>
      <c r="KD47" s="25">
        <v>315</v>
      </c>
      <c r="KE47" s="25">
        <v>1557</v>
      </c>
      <c r="KF47" s="18">
        <v>98</v>
      </c>
      <c r="KG47" s="18">
        <v>24</v>
      </c>
      <c r="KH47" s="18">
        <v>41</v>
      </c>
      <c r="KI47" s="25">
        <v>13254</v>
      </c>
      <c r="KJ47" s="17">
        <f t="shared" si="77"/>
        <v>0.18964357767316745</v>
      </c>
      <c r="KK47" s="25">
        <v>191415</v>
      </c>
      <c r="KL47" s="25">
        <v>137345</v>
      </c>
      <c r="KM47" s="18">
        <v>60</v>
      </c>
      <c r="KN47" s="18">
        <v>554</v>
      </c>
      <c r="KO47" s="25">
        <v>2829</v>
      </c>
      <c r="KP47" s="25">
        <v>5506</v>
      </c>
      <c r="KQ47" s="18">
        <v>144</v>
      </c>
      <c r="KR47" s="18">
        <v>2</v>
      </c>
      <c r="KS47" s="18">
        <v>62</v>
      </c>
      <c r="KT47" s="25">
        <v>44913</v>
      </c>
      <c r="KU47" s="69">
        <f t="shared" si="190"/>
        <v>0.23463678395110102</v>
      </c>
      <c r="KV47" s="27">
        <v>307194</v>
      </c>
      <c r="KW47" s="25">
        <v>297871</v>
      </c>
      <c r="KX47" s="25">
        <v>9323</v>
      </c>
      <c r="KY47" s="59">
        <v>3.0348900043620643E-2</v>
      </c>
      <c r="KZ47" s="25">
        <v>4535</v>
      </c>
      <c r="LA47" s="25">
        <v>2392</v>
      </c>
      <c r="LB47" s="25">
        <v>4062</v>
      </c>
      <c r="LC47" s="25">
        <v>3133</v>
      </c>
      <c r="LD47" s="25">
        <v>143420</v>
      </c>
      <c r="LE47" s="25">
        <v>139398</v>
      </c>
      <c r="LF47" s="25">
        <v>4022</v>
      </c>
      <c r="LG47" s="59">
        <v>2.8043508576209731E-2</v>
      </c>
      <c r="LH47" s="25">
        <v>163774</v>
      </c>
      <c r="LI47" s="25">
        <v>158473</v>
      </c>
      <c r="LJ47" s="25">
        <v>5301</v>
      </c>
      <c r="LK47" s="35">
        <v>3.2367775104717479E-2</v>
      </c>
      <c r="LL47" s="27">
        <v>65143</v>
      </c>
      <c r="LM47" s="25">
        <v>1484</v>
      </c>
      <c r="LN47" s="25">
        <v>51325</v>
      </c>
      <c r="LO47" s="25">
        <v>1895</v>
      </c>
      <c r="LP47" s="18">
        <v>90</v>
      </c>
      <c r="LQ47" s="18">
        <v>216</v>
      </c>
      <c r="LR47" s="25">
        <v>10133</v>
      </c>
      <c r="LS47" s="23">
        <f t="shared" si="79"/>
        <v>0.15555009747785642</v>
      </c>
      <c r="LT47" s="23">
        <f t="shared" si="80"/>
        <v>0.84444990252214358</v>
      </c>
      <c r="LU47" s="17">
        <f t="shared" si="81"/>
        <v>0.81066269591514051</v>
      </c>
      <c r="LV47" s="25">
        <v>65143</v>
      </c>
      <c r="LW47" s="25">
        <v>11098</v>
      </c>
      <c r="LX47" s="25">
        <v>24931</v>
      </c>
      <c r="LY47" s="25">
        <v>6827</v>
      </c>
      <c r="LZ47" s="18">
        <v>414</v>
      </c>
      <c r="MA47" s="25">
        <v>9146</v>
      </c>
      <c r="MB47" s="25">
        <v>6523</v>
      </c>
      <c r="MC47" s="18">
        <v>916</v>
      </c>
      <c r="MD47" s="25">
        <v>3237</v>
      </c>
      <c r="ME47" s="25">
        <v>1511</v>
      </c>
      <c r="MF47" s="18">
        <v>540</v>
      </c>
      <c r="MG47" s="17">
        <f t="shared" si="82"/>
        <v>0.25459373992600892</v>
      </c>
      <c r="MH47" s="17">
        <f t="shared" si="83"/>
        <v>0.70756643077537107</v>
      </c>
      <c r="MI47" s="25">
        <v>65143</v>
      </c>
      <c r="MJ47" s="25">
        <v>13908</v>
      </c>
      <c r="MK47" s="25">
        <v>34473</v>
      </c>
      <c r="ML47" s="25">
        <v>5517</v>
      </c>
      <c r="MM47" s="18">
        <v>537</v>
      </c>
      <c r="MN47" s="25">
        <v>4706</v>
      </c>
      <c r="MO47" s="25">
        <v>4689</v>
      </c>
      <c r="MP47" s="18">
        <v>72</v>
      </c>
      <c r="MQ47" s="18">
        <v>49</v>
      </c>
      <c r="MR47" s="18">
        <v>608</v>
      </c>
      <c r="MS47" s="18">
        <v>584</v>
      </c>
      <c r="MT47" s="17">
        <f t="shared" si="84"/>
        <v>0.82923721658505134</v>
      </c>
      <c r="MU47" s="69">
        <f t="shared" si="85"/>
        <v>0.75911456334525584</v>
      </c>
      <c r="MV47" s="27">
        <v>65143</v>
      </c>
      <c r="MW47" s="25">
        <v>36646</v>
      </c>
      <c r="MX47" s="18">
        <v>108</v>
      </c>
      <c r="MY47" s="25">
        <v>6162</v>
      </c>
      <c r="MZ47" s="25">
        <v>12142</v>
      </c>
      <c r="NA47" s="25">
        <v>5707</v>
      </c>
      <c r="NB47" s="18">
        <v>60</v>
      </c>
      <c r="NC47" s="25">
        <v>2138</v>
      </c>
      <c r="ND47" s="25">
        <v>2180</v>
      </c>
      <c r="NE47" s="17">
        <f t="shared" si="86"/>
        <v>0.56254701195830714</v>
      </c>
      <c r="NF47" s="10">
        <f t="shared" si="87"/>
        <v>157771.93497382681</v>
      </c>
      <c r="NG47" s="17">
        <f t="shared" si="88"/>
        <v>0.68297437944215034</v>
      </c>
      <c r="NH47" s="25">
        <v>65143</v>
      </c>
      <c r="NI47" s="25">
        <v>15747</v>
      </c>
      <c r="NJ47" s="18">
        <v>35</v>
      </c>
      <c r="NK47" s="18">
        <v>10</v>
      </c>
      <c r="NL47" s="18">
        <v>37</v>
      </c>
      <c r="NM47" s="25">
        <v>44023</v>
      </c>
      <c r="NN47" s="25">
        <v>4999</v>
      </c>
      <c r="NO47" s="18">
        <v>152</v>
      </c>
      <c r="NP47" s="18">
        <v>0</v>
      </c>
      <c r="NQ47" s="32">
        <v>140</v>
      </c>
      <c r="NR47" s="27">
        <v>65143</v>
      </c>
      <c r="NS47" s="37">
        <f t="shared" si="89"/>
        <v>1.4334771195677203</v>
      </c>
      <c r="NT47" s="37">
        <f t="shared" si="90"/>
        <v>0.38680462417099348</v>
      </c>
      <c r="NU47" s="37">
        <f t="shared" si="91"/>
        <v>0.69760443773358605</v>
      </c>
      <c r="NV47" s="17">
        <f t="shared" si="92"/>
        <v>0.14165641133569756</v>
      </c>
      <c r="NW47" s="10">
        <f t="shared" si="93"/>
        <v>27781</v>
      </c>
      <c r="NX47" s="17">
        <f t="shared" si="94"/>
        <v>0.42646178407503493</v>
      </c>
      <c r="NY47" s="19">
        <f t="shared" si="95"/>
        <v>0.50065778803006</v>
      </c>
      <c r="NZ47" s="25">
        <v>24857</v>
      </c>
      <c r="OA47" s="25">
        <v>37362</v>
      </c>
      <c r="OB47" s="25">
        <v>2362</v>
      </c>
      <c r="OC47" s="25">
        <v>26224</v>
      </c>
      <c r="OD47" s="25">
        <v>1542</v>
      </c>
      <c r="OE47" s="25">
        <v>1034</v>
      </c>
      <c r="OF47" s="17">
        <f t="shared" si="96"/>
        <v>0.40256052070061249</v>
      </c>
      <c r="OG47" s="17">
        <f t="shared" si="97"/>
        <v>0.38157591759667192</v>
      </c>
      <c r="OH47" s="17">
        <f t="shared" si="98"/>
        <v>0.57353821592496512</v>
      </c>
      <c r="OI47" s="69">
        <f t="shared" si="99"/>
        <v>2.3671000721489647E-2</v>
      </c>
      <c r="OJ47" s="27">
        <v>65143</v>
      </c>
      <c r="OK47" s="25">
        <v>1931</v>
      </c>
      <c r="OL47" s="25">
        <v>38939</v>
      </c>
      <c r="OM47" s="25">
        <v>25547</v>
      </c>
      <c r="ON47" s="18">
        <v>801</v>
      </c>
      <c r="OO47" s="25">
        <v>2038</v>
      </c>
      <c r="OP47" s="18">
        <v>727</v>
      </c>
      <c r="OQ47" s="25">
        <v>20525</v>
      </c>
      <c r="OR47" s="69">
        <f t="shared" si="100"/>
        <v>0.65084506393626329</v>
      </c>
      <c r="OS47" s="85">
        <v>31134</v>
      </c>
      <c r="OT47" s="22">
        <v>31134</v>
      </c>
      <c r="OU47" s="38">
        <f t="shared" si="191"/>
        <v>0.11899920499021527</v>
      </c>
      <c r="OV47" s="39">
        <v>0.83808601528875182</v>
      </c>
      <c r="OW47" s="22">
        <v>2609297</v>
      </c>
      <c r="OX47" s="36">
        <f t="shared" si="192"/>
        <v>106767214.646</v>
      </c>
      <c r="OY47" s="36">
        <f t="shared" si="193"/>
        <v>2109464.9085109569</v>
      </c>
      <c r="OZ47" s="22">
        <v>3499</v>
      </c>
      <c r="PA47" s="22">
        <v>3499</v>
      </c>
      <c r="PB47" s="38">
        <f t="shared" si="194"/>
        <v>1.337374633072407E-2</v>
      </c>
      <c r="PC47" s="39">
        <v>0.51993426693340961</v>
      </c>
      <c r="PD47" s="22">
        <v>181925</v>
      </c>
      <c r="PE47" s="40">
        <f t="shared" si="105"/>
        <v>7444007.1499999994</v>
      </c>
      <c r="PF47" s="36">
        <f t="shared" si="106"/>
        <v>1074741.9113332389</v>
      </c>
      <c r="PG47" s="22">
        <v>73298</v>
      </c>
      <c r="PH47" s="22">
        <v>72976</v>
      </c>
      <c r="PI47" s="38">
        <f t="shared" si="195"/>
        <v>0.27892612524461841</v>
      </c>
      <c r="PJ47" s="39">
        <v>0.11620176496382373</v>
      </c>
      <c r="PK47" s="22">
        <v>847994</v>
      </c>
      <c r="PL47" s="41">
        <f t="shared" si="108"/>
        <v>34698218.491999999</v>
      </c>
      <c r="PM47" s="36">
        <f t="shared" si="109"/>
        <v>5965541.7737399079</v>
      </c>
      <c r="PN47" s="22">
        <v>22670</v>
      </c>
      <c r="PO47" s="22">
        <v>22670</v>
      </c>
      <c r="PP47" s="38">
        <f t="shared" si="196"/>
        <v>8.6648422211350287E-2</v>
      </c>
      <c r="PQ47" s="39">
        <v>0.62881737979708863</v>
      </c>
      <c r="PR47" s="22">
        <v>1425529</v>
      </c>
      <c r="PS47" s="41">
        <f t="shared" si="111"/>
        <v>58329795.622000001</v>
      </c>
      <c r="PT47" s="36">
        <f t="shared" si="112"/>
        <v>2972453.0058072484</v>
      </c>
      <c r="PU47" s="22">
        <v>47354</v>
      </c>
      <c r="PV47" s="22">
        <v>47354</v>
      </c>
      <c r="PW47" s="38">
        <f t="shared" si="197"/>
        <v>0.18099467954990214</v>
      </c>
      <c r="PX47" s="39">
        <v>0.25080795708915826</v>
      </c>
      <c r="PY47" s="22">
        <v>1187676</v>
      </c>
      <c r="PZ47" s="36">
        <f t="shared" si="114"/>
        <v>7224644.5842860322</v>
      </c>
      <c r="QA47" s="22">
        <v>13335</v>
      </c>
      <c r="QB47" s="22">
        <v>13335</v>
      </c>
      <c r="QC47" s="39">
        <v>5.2100157480314966</v>
      </c>
      <c r="QD47" s="22">
        <v>6947556</v>
      </c>
      <c r="QE47" s="22">
        <f t="shared" si="115"/>
        <v>11193.284666666659</v>
      </c>
      <c r="QF47" s="22"/>
      <c r="QG47" s="22"/>
      <c r="QH47" s="22"/>
      <c r="QI47" s="38">
        <f t="shared" si="198"/>
        <v>0</v>
      </c>
      <c r="QJ47" s="39">
        <v>0</v>
      </c>
      <c r="QK47" s="22"/>
      <c r="QL47" s="42">
        <f t="shared" si="117"/>
        <v>0</v>
      </c>
      <c r="QM47" s="22">
        <f t="shared" si="199"/>
        <v>70664</v>
      </c>
      <c r="QN47" s="22">
        <v>47001</v>
      </c>
      <c r="QO47" s="22">
        <v>47001</v>
      </c>
      <c r="QP47" s="38">
        <f t="shared" si="200"/>
        <v>0.17964545621330724</v>
      </c>
      <c r="QQ47" s="39">
        <v>0.16582987596008597</v>
      </c>
      <c r="QR47" s="22">
        <v>779417</v>
      </c>
      <c r="QS47" s="36">
        <f t="shared" si="120"/>
        <v>11051003.014912689</v>
      </c>
      <c r="QT47" s="22">
        <v>22337</v>
      </c>
      <c r="QU47" s="22">
        <v>22337</v>
      </c>
      <c r="QV47" s="38">
        <f t="shared" si="201"/>
        <v>8.5375642123287673E-2</v>
      </c>
      <c r="QW47" s="39">
        <v>0.15969960155795315</v>
      </c>
      <c r="QX47" s="22">
        <v>356721</v>
      </c>
      <c r="QY47" s="36">
        <f t="shared" si="122"/>
        <v>5251936.2214443255</v>
      </c>
      <c r="QZ47" s="22">
        <v>1326</v>
      </c>
      <c r="RA47" s="22">
        <v>1326</v>
      </c>
      <c r="RB47" s="38">
        <f t="shared" si="202"/>
        <v>5.0681873776908023E-3</v>
      </c>
      <c r="RC47" s="39">
        <v>0.17681749622926093</v>
      </c>
      <c r="RD47" s="22">
        <v>23446</v>
      </c>
      <c r="RE47" s="36">
        <f t="shared" si="124"/>
        <v>143275.93533113453</v>
      </c>
      <c r="RF47" s="10">
        <f t="shared" si="203"/>
        <v>261954</v>
      </c>
      <c r="RG47" s="10">
        <f t="shared" si="204"/>
        <v>261632</v>
      </c>
      <c r="RH47" s="17">
        <f t="shared" si="205"/>
        <v>0.33649855372193133</v>
      </c>
      <c r="RI47" s="17">
        <f t="shared" si="206"/>
        <v>7.6878991282941676E-3</v>
      </c>
      <c r="RJ47" s="17">
        <f t="shared" si="207"/>
        <v>5.8935023399297452E-2</v>
      </c>
      <c r="RK47" s="17">
        <f t="shared" si="208"/>
        <v>3.0026543431500324E-2</v>
      </c>
      <c r="RL47" s="17">
        <f t="shared" si="209"/>
        <v>8.3045509192291131E-2</v>
      </c>
      <c r="RM47" s="17">
        <f t="shared" si="210"/>
        <v>0.20184483558300129</v>
      </c>
      <c r="RN47" s="17">
        <f t="shared" si="211"/>
        <v>0.30874707545115021</v>
      </c>
      <c r="RO47" s="17">
        <f t="shared" si="212"/>
        <v>0.14673056795285935</v>
      </c>
      <c r="RP47" s="17">
        <f t="shared" si="213"/>
        <v>4.0028969276654754E-3</v>
      </c>
      <c r="RQ47" s="17">
        <f t="shared" si="214"/>
        <v>0</v>
      </c>
      <c r="RR47" s="36">
        <f t="shared" si="215"/>
        <v>35793061.35536553</v>
      </c>
      <c r="RS47" s="36">
        <f t="shared" si="216"/>
        <v>116.51614730549923</v>
      </c>
      <c r="RT47" s="10">
        <f t="shared" si="217"/>
        <v>322</v>
      </c>
      <c r="RU47" s="17">
        <f t="shared" si="218"/>
        <v>1.2292234514456736E-3</v>
      </c>
      <c r="RV47" s="37">
        <f t="shared" si="219"/>
        <v>1.1727020774639823</v>
      </c>
      <c r="RW47" s="36">
        <f t="shared" si="220"/>
        <v>0.85168330110614143</v>
      </c>
      <c r="RX47" s="85">
        <v>0.69157150000000001</v>
      </c>
      <c r="RY47" s="93">
        <v>249</v>
      </c>
      <c r="RZ47" s="43" t="b">
        <v>0</v>
      </c>
      <c r="SA47" s="18" t="b">
        <v>0</v>
      </c>
      <c r="SB47" s="18" t="b">
        <v>0</v>
      </c>
      <c r="SC47" s="18" t="b">
        <v>0</v>
      </c>
      <c r="SD47" s="18" t="b">
        <v>0</v>
      </c>
      <c r="SE47" s="32" t="b">
        <v>1</v>
      </c>
      <c r="SF47" s="43" t="b">
        <v>0</v>
      </c>
      <c r="SG47" s="18" t="b">
        <v>1</v>
      </c>
      <c r="SH47" s="18">
        <v>0</v>
      </c>
      <c r="SI47" s="18"/>
      <c r="SJ47" s="22">
        <v>2</v>
      </c>
      <c r="SK47" s="22"/>
      <c r="SL47" s="22">
        <v>2</v>
      </c>
      <c r="SM47" s="22">
        <v>0</v>
      </c>
      <c r="SN47" s="18"/>
      <c r="SO47" s="18"/>
      <c r="SP47" s="18"/>
      <c r="SQ47" s="17">
        <f t="shared" si="143"/>
        <v>8.2644628099173556E-3</v>
      </c>
      <c r="SR47" s="17">
        <f t="shared" si="144"/>
        <v>0</v>
      </c>
      <c r="SS47" s="17">
        <f t="shared" si="145"/>
        <v>0</v>
      </c>
      <c r="ST47" s="17">
        <f t="shared" si="146"/>
        <v>0</v>
      </c>
      <c r="SU47" s="17">
        <f t="shared" si="147"/>
        <v>0</v>
      </c>
      <c r="SV47" s="17">
        <f t="shared" si="181"/>
        <v>0</v>
      </c>
      <c r="SW47" s="17">
        <f t="shared" si="149"/>
        <v>0</v>
      </c>
      <c r="SX47" s="17">
        <f t="shared" si="150"/>
        <v>0</v>
      </c>
      <c r="SY47" s="17">
        <f t="shared" si="151"/>
        <v>0</v>
      </c>
      <c r="SZ47" s="17">
        <f t="shared" si="152"/>
        <v>0</v>
      </c>
      <c r="TA47" s="17">
        <f t="shared" si="153"/>
        <v>0</v>
      </c>
      <c r="TB47" s="24">
        <f t="shared" si="154"/>
        <v>620</v>
      </c>
      <c r="TC47" s="69">
        <f t="shared" si="155"/>
        <v>1</v>
      </c>
      <c r="TD47" s="17">
        <f t="shared" si="177"/>
        <v>2.6014568158168575E-6</v>
      </c>
      <c r="TE47" s="95"/>
      <c r="TF47" s="71"/>
      <c r="TG47" s="71">
        <v>7</v>
      </c>
      <c r="TH47" s="71">
        <v>4</v>
      </c>
      <c r="TI47" s="71"/>
      <c r="TJ47" s="71"/>
      <c r="TK47" s="71">
        <v>61</v>
      </c>
      <c r="TL47" s="71"/>
      <c r="TM47" s="71">
        <v>4</v>
      </c>
      <c r="TN47" s="71"/>
      <c r="TO47" s="71">
        <v>19</v>
      </c>
      <c r="TP47" s="71"/>
      <c r="TQ47" s="71">
        <v>2</v>
      </c>
      <c r="TR47" s="72">
        <v>1</v>
      </c>
      <c r="TS47" s="72"/>
      <c r="TT47" s="72"/>
      <c r="TU47" s="72">
        <v>4</v>
      </c>
      <c r="TV47" s="72">
        <v>7</v>
      </c>
      <c r="TW47" s="72"/>
      <c r="TX47" s="72">
        <v>4</v>
      </c>
      <c r="TY47" s="72">
        <v>1</v>
      </c>
      <c r="TZ47" s="72">
        <v>70</v>
      </c>
      <c r="UA47" s="72"/>
      <c r="UB47" s="72">
        <v>4</v>
      </c>
      <c r="UC47" s="72"/>
      <c r="UD47" s="72"/>
      <c r="UE47" s="72">
        <v>2</v>
      </c>
      <c r="UF47" s="72"/>
      <c r="UG47" s="72">
        <v>23</v>
      </c>
      <c r="UH47" s="72"/>
      <c r="UI47" s="72">
        <v>52</v>
      </c>
      <c r="UJ47" s="73">
        <v>32</v>
      </c>
      <c r="UK47" s="73"/>
      <c r="UL47" s="73"/>
      <c r="UM47" s="73">
        <v>2</v>
      </c>
      <c r="UN47" s="73">
        <v>5</v>
      </c>
      <c r="UO47" s="73"/>
      <c r="UP47" s="73"/>
      <c r="UQ47" s="73"/>
      <c r="UR47" s="73">
        <v>98</v>
      </c>
      <c r="US47" s="73">
        <v>51</v>
      </c>
      <c r="UT47" s="73"/>
      <c r="UU47" s="73"/>
      <c r="UV47" s="73"/>
      <c r="UW47" s="73"/>
      <c r="UX47" s="73"/>
      <c r="UY47" s="73">
        <v>67</v>
      </c>
      <c r="UZ47" s="73"/>
      <c r="VA47" s="73">
        <v>59</v>
      </c>
      <c r="VB47" s="73">
        <v>60</v>
      </c>
      <c r="VC47" s="73"/>
      <c r="VD47" s="73"/>
      <c r="VE47" s="73">
        <v>1</v>
      </c>
      <c r="VF47" s="73">
        <v>6</v>
      </c>
      <c r="VG47" s="73">
        <v>7</v>
      </c>
      <c r="VH47" s="73">
        <v>1</v>
      </c>
      <c r="VI47" s="73"/>
      <c r="VJ47" s="73">
        <v>102</v>
      </c>
      <c r="VK47" s="73">
        <v>54</v>
      </c>
      <c r="VL47" s="73"/>
      <c r="VM47" s="73"/>
      <c r="VN47" s="73"/>
      <c r="VO47" s="73"/>
      <c r="VP47" s="73">
        <v>52</v>
      </c>
      <c r="VQ47" s="73"/>
      <c r="VR47" s="73">
        <v>38</v>
      </c>
      <c r="VS47" s="73">
        <v>41</v>
      </c>
      <c r="VT47" s="73">
        <v>1</v>
      </c>
      <c r="VU47" s="73"/>
      <c r="VV47" s="73">
        <v>5</v>
      </c>
      <c r="VW47" s="73">
        <v>4</v>
      </c>
      <c r="VX47" s="73"/>
      <c r="VY47" s="73">
        <v>1</v>
      </c>
      <c r="VZ47" s="73"/>
      <c r="WA47" s="73">
        <v>31</v>
      </c>
      <c r="WB47" s="73"/>
      <c r="WC47" s="73">
        <v>66</v>
      </c>
      <c r="WD47" s="73"/>
      <c r="WE47" s="73"/>
      <c r="WF47" s="73"/>
      <c r="WG47" s="73"/>
      <c r="WH47" s="73"/>
      <c r="WI47" s="73">
        <v>1</v>
      </c>
      <c r="WJ47" s="73">
        <v>180</v>
      </c>
      <c r="WK47" s="73"/>
      <c r="WL47" s="73"/>
      <c r="WM47" s="73"/>
      <c r="WN47" s="73"/>
      <c r="WO47" s="22">
        <f t="shared" si="156"/>
        <v>134</v>
      </c>
      <c r="WP47" s="22">
        <f t="shared" si="157"/>
        <v>0</v>
      </c>
      <c r="WQ47" s="22">
        <f t="shared" si="158"/>
        <v>0</v>
      </c>
      <c r="WR47" s="22">
        <f t="shared" si="159"/>
        <v>19</v>
      </c>
      <c r="WS47" s="22">
        <f t="shared" si="160"/>
        <v>26</v>
      </c>
      <c r="WT47" s="22">
        <f t="shared" si="161"/>
        <v>7</v>
      </c>
      <c r="WU47" s="22">
        <f t="shared" si="162"/>
        <v>6</v>
      </c>
      <c r="WV47" s="22">
        <f t="shared" si="163"/>
        <v>1</v>
      </c>
      <c r="WW47" s="22">
        <f t="shared" si="164"/>
        <v>362</v>
      </c>
      <c r="WX47" s="22">
        <f t="shared" si="165"/>
        <v>0</v>
      </c>
      <c r="WY47" s="22">
        <f t="shared" si="166"/>
        <v>179</v>
      </c>
      <c r="WZ47" s="22">
        <f t="shared" si="167"/>
        <v>0</v>
      </c>
      <c r="XA47" s="22">
        <f t="shared" si="168"/>
        <v>0</v>
      </c>
      <c r="XB47" s="22">
        <f t="shared" si="169"/>
        <v>2</v>
      </c>
      <c r="XC47" s="22">
        <f t="shared" si="170"/>
        <v>0</v>
      </c>
      <c r="XD47" s="22">
        <f t="shared" si="171"/>
        <v>0</v>
      </c>
      <c r="XE47" s="22">
        <f t="shared" si="172"/>
        <v>341</v>
      </c>
      <c r="XF47" s="22">
        <f t="shared" si="173"/>
        <v>0</v>
      </c>
      <c r="XG47" s="93">
        <f t="shared" si="174"/>
        <v>151</v>
      </c>
    </row>
    <row r="48" spans="1:631" ht="17.100000000000001" customHeight="1" x14ac:dyDescent="0.2">
      <c r="A48" s="101"/>
      <c r="B48" s="27" t="s">
        <v>110</v>
      </c>
      <c r="C48" s="535" t="s">
        <v>111</v>
      </c>
      <c r="D48" s="25" t="s">
        <v>112</v>
      </c>
      <c r="E48" s="535" t="s">
        <v>111</v>
      </c>
      <c r="F48" s="25" t="s">
        <v>114</v>
      </c>
      <c r="G48" s="535" t="s">
        <v>115</v>
      </c>
      <c r="H48" s="25">
        <v>48</v>
      </c>
      <c r="I48" s="28">
        <v>4</v>
      </c>
      <c r="J48" s="17">
        <f t="shared" si="0"/>
        <v>0.70623221625039512</v>
      </c>
      <c r="K48" s="17">
        <f t="shared" si="1"/>
        <v>0.33040230793550424</v>
      </c>
      <c r="L48" s="17">
        <f t="shared" si="2"/>
        <v>1</v>
      </c>
      <c r="M48" s="17">
        <f t="shared" si="3"/>
        <v>0.13056476316858812</v>
      </c>
      <c r="N48" s="17">
        <f t="shared" si="4"/>
        <v>0.26574433924043034</v>
      </c>
      <c r="O48" s="17">
        <f t="shared" si="5"/>
        <v>0.27189377173569396</v>
      </c>
      <c r="P48" s="17">
        <f t="shared" si="6"/>
        <v>0.79936149043875671</v>
      </c>
      <c r="Q48" s="17">
        <f t="shared" si="7"/>
        <v>0.66550536929256499</v>
      </c>
      <c r="R48" s="69">
        <f t="shared" si="8"/>
        <v>0.93424928555726539</v>
      </c>
      <c r="S48" s="422">
        <f t="shared" si="9"/>
        <v>0.56710594929102198</v>
      </c>
      <c r="T48" s="17">
        <f t="shared" si="175"/>
        <v>0.43289405070897802</v>
      </c>
      <c r="U48" s="10">
        <f t="shared" si="10"/>
        <v>46313.602909150723</v>
      </c>
      <c r="V48" s="32">
        <v>6</v>
      </c>
      <c r="W48" s="550">
        <f t="shared" si="11"/>
        <v>0</v>
      </c>
      <c r="X48" s="550">
        <f t="shared" si="12"/>
        <v>0.45599483817991104</v>
      </c>
      <c r="Y48" s="550">
        <f t="shared" si="13"/>
        <v>0.54400516182008896</v>
      </c>
      <c r="Z48" s="551">
        <f t="shared" si="14"/>
        <v>58200.936242484036</v>
      </c>
      <c r="AA48" s="426">
        <f t="shared" si="15"/>
        <v>0.15476791355878339</v>
      </c>
      <c r="AB48" s="59">
        <f t="shared" si="16"/>
        <v>0.95255555830835159</v>
      </c>
      <c r="AC48" s="59">
        <f t="shared" si="17"/>
        <v>8.5890491124349141E-2</v>
      </c>
      <c r="AD48" s="59">
        <f t="shared" si="18"/>
        <v>0.26574433924043034</v>
      </c>
      <c r="AE48" s="59">
        <f t="shared" si="19"/>
        <v>0.33449463070743507</v>
      </c>
      <c r="AF48" s="59">
        <f t="shared" si="20"/>
        <v>0.45297186215618085</v>
      </c>
      <c r="AG48" s="59">
        <f t="shared" si="21"/>
        <v>0.69431710401517543</v>
      </c>
      <c r="AH48" s="59">
        <f t="shared" si="22"/>
        <v>0.27189377173569396</v>
      </c>
      <c r="AI48" s="59">
        <f t="shared" si="23"/>
        <v>0.66586310464748655</v>
      </c>
      <c r="AJ48" s="59">
        <f t="shared" si="24"/>
        <v>0.7466013278533038</v>
      </c>
      <c r="AK48" s="59">
        <f t="shared" si="25"/>
        <v>0.20063850956124335</v>
      </c>
      <c r="AL48" s="35">
        <f t="shared" si="26"/>
        <v>1</v>
      </c>
      <c r="AM48" s="27">
        <v>106986</v>
      </c>
      <c r="AN48" s="25">
        <v>48949</v>
      </c>
      <c r="AO48" s="25">
        <v>58037</v>
      </c>
      <c r="AP48" s="17">
        <f t="shared" si="27"/>
        <v>2.0779527304113587E-3</v>
      </c>
      <c r="AQ48" s="63">
        <v>84.341023829625925</v>
      </c>
      <c r="AR48" s="58">
        <v>773.06609350300005</v>
      </c>
      <c r="AS48" s="24">
        <f t="shared" si="28"/>
        <v>138.39178939437579</v>
      </c>
      <c r="AT48" s="17">
        <f t="shared" si="188"/>
        <v>0.11951654192772947</v>
      </c>
      <c r="AU48" s="25">
        <v>104622</v>
      </c>
      <c r="AV48" s="25">
        <v>47075</v>
      </c>
      <c r="AW48" s="25">
        <v>57547</v>
      </c>
      <c r="AX48" s="25">
        <v>2364</v>
      </c>
      <c r="AY48" s="25">
        <v>1874</v>
      </c>
      <c r="AZ48" s="18">
        <v>490</v>
      </c>
      <c r="BA48" s="25">
        <v>16558</v>
      </c>
      <c r="BB48" s="25">
        <v>7719</v>
      </c>
      <c r="BC48" s="25">
        <v>8839</v>
      </c>
      <c r="BD48" s="63">
        <v>87.32888335784591</v>
      </c>
      <c r="BE48" s="25">
        <v>90428</v>
      </c>
      <c r="BF48" s="25">
        <v>41230</v>
      </c>
      <c r="BG48" s="25">
        <v>49198</v>
      </c>
      <c r="BH48" s="63">
        <v>83.804219683726984</v>
      </c>
      <c r="BI48" s="17">
        <v>0.15476791355878339</v>
      </c>
      <c r="BJ48" s="25">
        <v>24483</v>
      </c>
      <c r="BK48" s="25">
        <v>73194</v>
      </c>
      <c r="BL48" s="25">
        <v>9309</v>
      </c>
      <c r="BM48" s="17">
        <v>0.46167718665464386</v>
      </c>
      <c r="BN48" s="10">
        <f t="shared" si="30"/>
        <v>57593.004508566271</v>
      </c>
      <c r="BO48" s="29">
        <v>0.33449463070743507</v>
      </c>
      <c r="BP48" s="30">
        <f t="shared" si="31"/>
        <v>0.66550536929256499</v>
      </c>
      <c r="BQ48" s="31">
        <v>12.718255594720878</v>
      </c>
      <c r="BR48" s="25">
        <v>82503</v>
      </c>
      <c r="BS48" s="25">
        <v>26143</v>
      </c>
      <c r="BT48" s="25">
        <v>48383</v>
      </c>
      <c r="BU48" s="25">
        <v>6020</v>
      </c>
      <c r="BV48" s="18">
        <v>1006</v>
      </c>
      <c r="BW48" s="18">
        <v>951</v>
      </c>
      <c r="BX48" s="25">
        <v>25304</v>
      </c>
      <c r="BY48" s="25">
        <v>19620</v>
      </c>
      <c r="BZ48" s="25">
        <v>5684</v>
      </c>
      <c r="CA48" s="59">
        <v>0.22462851723047739</v>
      </c>
      <c r="CB48" s="25">
        <v>104622</v>
      </c>
      <c r="CC48" s="25">
        <v>2364</v>
      </c>
      <c r="CD48" s="17">
        <f t="shared" si="32"/>
        <v>2.2595629982221713E-2</v>
      </c>
      <c r="CE48" s="25">
        <v>1358</v>
      </c>
      <c r="CF48" s="25">
        <v>3162</v>
      </c>
      <c r="CG48" s="25">
        <v>5504</v>
      </c>
      <c r="CH48" s="25">
        <v>5866</v>
      </c>
      <c r="CI48" s="25">
        <v>4263</v>
      </c>
      <c r="CJ48" s="25">
        <v>2576</v>
      </c>
      <c r="CK48" s="25">
        <v>1391</v>
      </c>
      <c r="CL48" s="18">
        <v>739</v>
      </c>
      <c r="CM48" s="18">
        <v>445</v>
      </c>
      <c r="CN48" s="26">
        <v>4.1346032247865949</v>
      </c>
      <c r="CO48" s="27">
        <v>25304</v>
      </c>
      <c r="CP48" s="34">
        <f t="shared" si="33"/>
        <v>4.2280271893771735</v>
      </c>
      <c r="CQ48" s="25">
        <v>70</v>
      </c>
      <c r="CR48" s="25">
        <v>1772</v>
      </c>
      <c r="CS48" s="25">
        <v>1079</v>
      </c>
      <c r="CT48" s="25">
        <v>5584</v>
      </c>
      <c r="CU48" s="25">
        <v>16471</v>
      </c>
      <c r="CV48" s="18">
        <v>268</v>
      </c>
      <c r="CW48" s="18">
        <v>41</v>
      </c>
      <c r="CX48" s="18">
        <v>19</v>
      </c>
      <c r="CY48" s="25">
        <v>25304</v>
      </c>
      <c r="CZ48" s="25">
        <v>24233</v>
      </c>
      <c r="DA48" s="18">
        <v>345</v>
      </c>
      <c r="DB48" s="18">
        <v>443</v>
      </c>
      <c r="DC48" s="18">
        <v>228</v>
      </c>
      <c r="DD48" s="18">
        <v>22</v>
      </c>
      <c r="DE48" s="18">
        <v>33</v>
      </c>
      <c r="DF48" s="25">
        <v>25304</v>
      </c>
      <c r="DG48" s="25">
        <v>7392</v>
      </c>
      <c r="DH48" s="25">
        <v>4048</v>
      </c>
      <c r="DI48" s="18">
        <v>22</v>
      </c>
      <c r="DJ48" s="25">
        <v>13226</v>
      </c>
      <c r="DK48" s="18">
        <v>232</v>
      </c>
      <c r="DL48" s="18">
        <v>384</v>
      </c>
      <c r="DM48" s="25">
        <f t="shared" si="34"/>
        <v>47299.860891558645</v>
      </c>
      <c r="DN48" s="17">
        <f t="shared" si="35"/>
        <v>0.52268416060701861</v>
      </c>
      <c r="DO48" s="17">
        <f t="shared" si="36"/>
        <v>9.1685109073664246E-3</v>
      </c>
      <c r="DP48" s="23">
        <f t="shared" si="37"/>
        <v>0.45297186215618085</v>
      </c>
      <c r="DQ48" s="23">
        <f t="shared" si="38"/>
        <v>0.5470281378438191</v>
      </c>
      <c r="DR48" s="25">
        <v>25304</v>
      </c>
      <c r="DS48" s="18">
        <v>230</v>
      </c>
      <c r="DT48" s="25">
        <v>20546</v>
      </c>
      <c r="DU48" s="18">
        <v>33</v>
      </c>
      <c r="DV48" s="25">
        <v>1616</v>
      </c>
      <c r="DW48" s="18">
        <v>44</v>
      </c>
      <c r="DX48" s="25">
        <v>2802</v>
      </c>
      <c r="DY48" s="18">
        <v>33</v>
      </c>
      <c r="DZ48" s="17">
        <f t="shared" si="39"/>
        <v>0.88622352197281062</v>
      </c>
      <c r="EA48" s="17">
        <f t="shared" si="40"/>
        <v>0.11377647802718938</v>
      </c>
      <c r="EB48" s="25">
        <v>25304</v>
      </c>
      <c r="EC48" s="25">
        <v>2000</v>
      </c>
      <c r="ED48" s="25">
        <v>15569</v>
      </c>
      <c r="EE48" s="25">
        <v>3908</v>
      </c>
      <c r="EF48" s="17">
        <f t="shared" si="189"/>
        <v>0.15444198545684476</v>
      </c>
      <c r="EG48" s="25">
        <v>3339</v>
      </c>
      <c r="EH48" s="18">
        <v>488</v>
      </c>
      <c r="EI48" s="17">
        <f t="shared" si="42"/>
        <v>0.69431710401517543</v>
      </c>
      <c r="EJ48" s="17">
        <f t="shared" si="43"/>
        <v>0.13195542206765729</v>
      </c>
      <c r="EK48" s="69">
        <f t="shared" si="44"/>
        <v>0.33040230793550424</v>
      </c>
      <c r="EL48" s="27">
        <v>80726</v>
      </c>
      <c r="EM48" s="25">
        <v>76896</v>
      </c>
      <c r="EN48" s="25">
        <v>3830</v>
      </c>
      <c r="EO48" s="59">
        <v>0.95255555830835159</v>
      </c>
      <c r="EP48" s="25">
        <v>35236</v>
      </c>
      <c r="EQ48" s="25">
        <v>34397</v>
      </c>
      <c r="ER48" s="25">
        <v>839</v>
      </c>
      <c r="ES48" s="59">
        <v>0.9761891247587694</v>
      </c>
      <c r="ET48" s="25">
        <v>45490</v>
      </c>
      <c r="EU48" s="25">
        <v>42499</v>
      </c>
      <c r="EV48" s="25">
        <v>2991</v>
      </c>
      <c r="EW48" s="59">
        <v>0.93424928555726539</v>
      </c>
      <c r="EX48" s="25">
        <v>11699</v>
      </c>
      <c r="EY48" s="25">
        <v>11417</v>
      </c>
      <c r="EZ48" s="25">
        <v>282</v>
      </c>
      <c r="FA48" s="59">
        <v>0.97589537567313445</v>
      </c>
      <c r="FB48" s="25">
        <v>69027</v>
      </c>
      <c r="FC48" s="25">
        <v>65479</v>
      </c>
      <c r="FD48" s="25">
        <v>3548</v>
      </c>
      <c r="FE48" s="59">
        <v>0.94859982325756587</v>
      </c>
      <c r="FF48" s="25">
        <v>40108</v>
      </c>
      <c r="FG48" s="25">
        <v>14862</v>
      </c>
      <c r="FH48" s="25">
        <v>23619</v>
      </c>
      <c r="FI48" s="25">
        <v>1627</v>
      </c>
      <c r="FJ48" s="23">
        <f t="shared" si="45"/>
        <v>4.0565473222299787E-2</v>
      </c>
      <c r="FK48" s="23">
        <f t="shared" si="46"/>
        <v>0.58888501047172637</v>
      </c>
      <c r="FL48" s="36">
        <f t="shared" si="47"/>
        <v>9.1346035648432693</v>
      </c>
      <c r="FM48" s="25">
        <v>18551</v>
      </c>
      <c r="FN48" s="25">
        <v>7097</v>
      </c>
      <c r="FO48" s="17">
        <f t="shared" si="48"/>
        <v>0.38256697752142743</v>
      </c>
      <c r="FP48" s="25">
        <v>10627</v>
      </c>
      <c r="FQ48" s="17">
        <f t="shared" si="49"/>
        <v>0.57285321546008305</v>
      </c>
      <c r="FR48" s="18">
        <v>827</v>
      </c>
      <c r="FS48" s="17">
        <f t="shared" si="50"/>
        <v>4.457980701848957E-2</v>
      </c>
      <c r="FT48" s="25">
        <v>21557</v>
      </c>
      <c r="FU48" s="25">
        <v>7765</v>
      </c>
      <c r="FV48" s="25">
        <v>12992</v>
      </c>
      <c r="FW48" s="17">
        <f t="shared" si="51"/>
        <v>3.7110915247947303E-2</v>
      </c>
      <c r="FX48" s="17">
        <f t="shared" si="52"/>
        <v>0.60268126362666419</v>
      </c>
      <c r="FY48" s="18">
        <v>800</v>
      </c>
      <c r="FZ48" s="25">
        <v>66643</v>
      </c>
      <c r="GA48" s="25">
        <v>5724</v>
      </c>
      <c r="GB48" s="25">
        <v>43209</v>
      </c>
      <c r="GC48" s="25">
        <v>7564</v>
      </c>
      <c r="GD48" s="25">
        <v>4232</v>
      </c>
      <c r="GE48" s="18">
        <v>181</v>
      </c>
      <c r="GF48" s="25">
        <v>4249</v>
      </c>
      <c r="GG48" s="18">
        <v>168</v>
      </c>
      <c r="GH48" s="18">
        <v>53</v>
      </c>
      <c r="GI48" s="18">
        <v>1263</v>
      </c>
      <c r="GJ48" s="10">
        <f t="shared" si="53"/>
        <v>5724</v>
      </c>
      <c r="GK48" s="10">
        <f t="shared" si="182"/>
        <v>60919</v>
      </c>
      <c r="GL48" s="10">
        <f t="shared" si="183"/>
        <v>17710</v>
      </c>
      <c r="GM48" s="10">
        <f t="shared" si="56"/>
        <v>48933</v>
      </c>
      <c r="GN48" s="10">
        <f t="shared" si="184"/>
        <v>10146</v>
      </c>
      <c r="GO48" s="17">
        <f t="shared" si="58"/>
        <v>8.5890491124349141E-2</v>
      </c>
      <c r="GP48" s="17">
        <f t="shared" si="185"/>
        <v>0.9141095088756509</v>
      </c>
      <c r="GQ48" s="17">
        <f t="shared" si="186"/>
        <v>0.26574433924043034</v>
      </c>
      <c r="GR48" s="17">
        <f t="shared" si="187"/>
        <v>0.15224404663655597</v>
      </c>
      <c r="GS48" s="17">
        <f t="shared" si="62"/>
        <v>0.58992692405804059</v>
      </c>
      <c r="GT48" s="25">
        <v>29473</v>
      </c>
      <c r="GU48" s="25">
        <v>1961</v>
      </c>
      <c r="GV48" s="25">
        <v>18153</v>
      </c>
      <c r="GW48" s="25">
        <v>4001</v>
      </c>
      <c r="GX48" s="25">
        <v>2437</v>
      </c>
      <c r="GY48" s="18">
        <v>102</v>
      </c>
      <c r="GZ48" s="25">
        <v>1840</v>
      </c>
      <c r="HA48" s="18">
        <v>48</v>
      </c>
      <c r="HB48" s="18">
        <v>36</v>
      </c>
      <c r="HC48" s="18">
        <v>895</v>
      </c>
      <c r="HD48" s="23">
        <f t="shared" si="63"/>
        <v>6.6535473144912288E-2</v>
      </c>
      <c r="HE48" s="23">
        <f t="shared" si="64"/>
        <v>0.93346452685508774</v>
      </c>
      <c r="HF48" s="23">
        <f t="shared" si="65"/>
        <v>0.31754487157737588</v>
      </c>
      <c r="HG48" s="23">
        <f t="shared" si="66"/>
        <v>0.18179350592067317</v>
      </c>
      <c r="HH48" s="25">
        <v>37170</v>
      </c>
      <c r="HI48" s="25">
        <v>3763</v>
      </c>
      <c r="HJ48" s="25">
        <v>25056</v>
      </c>
      <c r="HK48" s="25">
        <v>3563</v>
      </c>
      <c r="HL48" s="25">
        <v>1795</v>
      </c>
      <c r="HM48" s="18">
        <v>79</v>
      </c>
      <c r="HN48" s="25">
        <v>2409</v>
      </c>
      <c r="HO48" s="18">
        <v>120</v>
      </c>
      <c r="HP48" s="18">
        <v>17</v>
      </c>
      <c r="HQ48" s="18">
        <v>368</v>
      </c>
      <c r="HR48" s="23">
        <f t="shared" si="67"/>
        <v>0.10123755716976056</v>
      </c>
      <c r="HS48" s="23">
        <f t="shared" si="68"/>
        <v>0.89876244283023943</v>
      </c>
      <c r="HT48" s="80">
        <f t="shared" si="69"/>
        <v>0.22467043314500942</v>
      </c>
      <c r="HU48" s="27">
        <v>91463</v>
      </c>
      <c r="HV48" s="25">
        <v>1970</v>
      </c>
      <c r="HW48" s="25">
        <v>5019</v>
      </c>
      <c r="HX48" s="18">
        <v>1057</v>
      </c>
      <c r="HY48" s="25">
        <v>24542</v>
      </c>
      <c r="HZ48" s="25">
        <v>9576</v>
      </c>
      <c r="IA48" s="25">
        <v>8924</v>
      </c>
      <c r="IB48" s="18">
        <v>1146</v>
      </c>
      <c r="IC48" s="25">
        <v>10224</v>
      </c>
      <c r="ID48" s="25">
        <v>19453</v>
      </c>
      <c r="IE48" s="25">
        <v>6864</v>
      </c>
      <c r="IF48" s="18">
        <v>696</v>
      </c>
      <c r="IG48" s="18">
        <v>1992</v>
      </c>
      <c r="IH48" s="17">
        <f t="shared" si="70"/>
        <v>0.31738517214611373</v>
      </c>
      <c r="II48" s="17">
        <f t="shared" si="71"/>
        <v>0.10469807463127166</v>
      </c>
      <c r="IJ48" s="30">
        <f t="shared" si="72"/>
        <v>9.5512740183792815</v>
      </c>
      <c r="IK48" s="17">
        <f t="shared" si="176"/>
        <v>0.13056476316858812</v>
      </c>
      <c r="IL48" s="25">
        <v>41139</v>
      </c>
      <c r="IM48" s="25">
        <v>880</v>
      </c>
      <c r="IN48" s="25">
        <v>3433</v>
      </c>
      <c r="IO48" s="18">
        <v>800</v>
      </c>
      <c r="IP48" s="25">
        <v>17276</v>
      </c>
      <c r="IQ48" s="25">
        <v>3740</v>
      </c>
      <c r="IR48" s="25">
        <v>4438</v>
      </c>
      <c r="IS48" s="18">
        <v>662</v>
      </c>
      <c r="IT48" s="25">
        <v>4823</v>
      </c>
      <c r="IU48" s="25">
        <v>479</v>
      </c>
      <c r="IV48" s="25">
        <v>2773</v>
      </c>
      <c r="IW48" s="18">
        <v>345</v>
      </c>
      <c r="IX48" s="18">
        <v>1490</v>
      </c>
      <c r="IY48" s="17">
        <f t="shared" si="73"/>
        <v>0.74301757456428208</v>
      </c>
      <c r="IZ48" s="25">
        <v>50324</v>
      </c>
      <c r="JA48" s="25">
        <v>1090</v>
      </c>
      <c r="JB48" s="25">
        <v>1586</v>
      </c>
      <c r="JC48" s="18">
        <v>257</v>
      </c>
      <c r="JD48" s="25">
        <v>7266</v>
      </c>
      <c r="JE48" s="25">
        <v>5836</v>
      </c>
      <c r="JF48" s="25">
        <v>4486</v>
      </c>
      <c r="JG48" s="18">
        <v>484</v>
      </c>
      <c r="JH48" s="25">
        <v>5401</v>
      </c>
      <c r="JI48" s="25">
        <v>18974</v>
      </c>
      <c r="JJ48" s="25">
        <v>4091</v>
      </c>
      <c r="JK48" s="18">
        <v>351</v>
      </c>
      <c r="JL48" s="18">
        <v>502</v>
      </c>
      <c r="JM48" s="80">
        <f t="shared" si="74"/>
        <v>0.40777760114458311</v>
      </c>
      <c r="JN48" s="27">
        <v>91463</v>
      </c>
      <c r="JO48" s="25">
        <v>70261</v>
      </c>
      <c r="JP48" s="18">
        <v>30</v>
      </c>
      <c r="JQ48" s="18">
        <v>243</v>
      </c>
      <c r="JR48" s="25">
        <v>1813</v>
      </c>
      <c r="JS48" s="18">
        <v>670</v>
      </c>
      <c r="JT48" s="18">
        <v>62</v>
      </c>
      <c r="JU48" s="18">
        <v>5</v>
      </c>
      <c r="JV48" s="18">
        <v>28</v>
      </c>
      <c r="JW48" s="25">
        <v>18351</v>
      </c>
      <c r="JX48" s="17">
        <f t="shared" si="75"/>
        <v>0.20063850956124335</v>
      </c>
      <c r="JY48" s="17">
        <f t="shared" si="76"/>
        <v>0.79936149043875671</v>
      </c>
      <c r="JZ48" s="25">
        <v>14033</v>
      </c>
      <c r="KA48" s="25">
        <v>11375</v>
      </c>
      <c r="KB48" s="18">
        <v>11</v>
      </c>
      <c r="KC48" s="18">
        <v>27</v>
      </c>
      <c r="KD48" s="25">
        <v>37</v>
      </c>
      <c r="KE48" s="18">
        <v>160</v>
      </c>
      <c r="KF48" s="18">
        <v>9</v>
      </c>
      <c r="KG48" s="18">
        <v>4</v>
      </c>
      <c r="KH48" s="18">
        <v>0</v>
      </c>
      <c r="KI48" s="25">
        <v>2410</v>
      </c>
      <c r="KJ48" s="17">
        <f t="shared" si="77"/>
        <v>0.17173804603434761</v>
      </c>
      <c r="KK48" s="25">
        <v>77430</v>
      </c>
      <c r="KL48" s="25">
        <v>58886</v>
      </c>
      <c r="KM48" s="18">
        <v>19</v>
      </c>
      <c r="KN48" s="18">
        <v>216</v>
      </c>
      <c r="KO48" s="25">
        <v>1776</v>
      </c>
      <c r="KP48" s="18">
        <v>510</v>
      </c>
      <c r="KQ48" s="18">
        <v>53</v>
      </c>
      <c r="KR48" s="18">
        <v>1</v>
      </c>
      <c r="KS48" s="18">
        <v>28</v>
      </c>
      <c r="KT48" s="25">
        <v>15941</v>
      </c>
      <c r="KU48" s="69">
        <f t="shared" si="190"/>
        <v>0.20587627534547334</v>
      </c>
      <c r="KV48" s="27">
        <v>106986</v>
      </c>
      <c r="KW48" s="25">
        <v>102809</v>
      </c>
      <c r="KX48" s="25">
        <v>4177</v>
      </c>
      <c r="KY48" s="59">
        <v>3.9042491540949284E-2</v>
      </c>
      <c r="KZ48" s="25">
        <v>2182</v>
      </c>
      <c r="LA48" s="18">
        <v>1024</v>
      </c>
      <c r="LB48" s="25">
        <v>1756</v>
      </c>
      <c r="LC48" s="18">
        <v>1128</v>
      </c>
      <c r="LD48" s="25">
        <v>48949</v>
      </c>
      <c r="LE48" s="25">
        <v>47188</v>
      </c>
      <c r="LF48" s="25">
        <v>1761</v>
      </c>
      <c r="LG48" s="59">
        <v>3.5976220147500459E-2</v>
      </c>
      <c r="LH48" s="25">
        <v>58037</v>
      </c>
      <c r="LI48" s="25">
        <v>55621</v>
      </c>
      <c r="LJ48" s="25">
        <v>2416</v>
      </c>
      <c r="LK48" s="35">
        <v>4.1628616227578956E-2</v>
      </c>
      <c r="LL48" s="27">
        <v>25304</v>
      </c>
      <c r="LM48" s="18">
        <v>862</v>
      </c>
      <c r="LN48" s="25">
        <v>15987</v>
      </c>
      <c r="LO48" s="25">
        <v>1053</v>
      </c>
      <c r="LP48" s="18">
        <v>82</v>
      </c>
      <c r="LQ48" s="18">
        <v>116</v>
      </c>
      <c r="LR48" s="25">
        <v>7204</v>
      </c>
      <c r="LS48" s="23">
        <f t="shared" si="79"/>
        <v>0.28469807145115394</v>
      </c>
      <c r="LT48" s="23">
        <f t="shared" si="80"/>
        <v>0.715301928548846</v>
      </c>
      <c r="LU48" s="17">
        <f t="shared" si="81"/>
        <v>0.66586310464748655</v>
      </c>
      <c r="LV48" s="25">
        <v>25304</v>
      </c>
      <c r="LW48" s="25">
        <v>1512</v>
      </c>
      <c r="LX48" s="25">
        <v>12396</v>
      </c>
      <c r="LY48" s="25">
        <v>4611</v>
      </c>
      <c r="LZ48" s="18">
        <v>171</v>
      </c>
      <c r="MA48" s="25">
        <v>2088</v>
      </c>
      <c r="MB48" s="25">
        <v>2808</v>
      </c>
      <c r="MC48" s="18">
        <v>26</v>
      </c>
      <c r="MD48" s="18">
        <v>373</v>
      </c>
      <c r="ME48" s="25">
        <v>1073</v>
      </c>
      <c r="MF48" s="18">
        <v>246</v>
      </c>
      <c r="MG48" s="17">
        <f t="shared" si="82"/>
        <v>0.19451470123300663</v>
      </c>
      <c r="MH48" s="17">
        <f t="shared" si="83"/>
        <v>0.7466013278533038</v>
      </c>
      <c r="MI48" s="25">
        <v>25304</v>
      </c>
      <c r="MJ48" s="25">
        <v>1586</v>
      </c>
      <c r="MK48" s="25">
        <v>14378</v>
      </c>
      <c r="ML48" s="25">
        <v>1796</v>
      </c>
      <c r="MM48" s="18">
        <v>131</v>
      </c>
      <c r="MN48" s="25">
        <v>4928</v>
      </c>
      <c r="MO48" s="25">
        <v>1862</v>
      </c>
      <c r="MP48" s="18">
        <v>4</v>
      </c>
      <c r="MQ48" s="18">
        <v>11</v>
      </c>
      <c r="MR48" s="18">
        <v>388</v>
      </c>
      <c r="MS48" s="18">
        <v>220</v>
      </c>
      <c r="MT48" s="17">
        <f t="shared" si="84"/>
        <v>0.70245810938981978</v>
      </c>
      <c r="MU48" s="69">
        <f t="shared" si="85"/>
        <v>0.70623221625039512</v>
      </c>
      <c r="MV48" s="27">
        <v>25304</v>
      </c>
      <c r="MW48" s="25">
        <v>6880</v>
      </c>
      <c r="MX48" s="18">
        <v>68</v>
      </c>
      <c r="MY48" s="25">
        <v>1714</v>
      </c>
      <c r="MZ48" s="25">
        <v>8615</v>
      </c>
      <c r="NA48" s="25">
        <v>3959</v>
      </c>
      <c r="NB48" s="18">
        <v>61</v>
      </c>
      <c r="NC48" s="25">
        <v>2200</v>
      </c>
      <c r="ND48" s="25">
        <v>1807</v>
      </c>
      <c r="NE48" s="17">
        <f t="shared" si="86"/>
        <v>0.27189377173569396</v>
      </c>
      <c r="NF48" s="10">
        <f t="shared" si="87"/>
        <v>28446.070186531771</v>
      </c>
      <c r="NG48" s="17">
        <f t="shared" si="88"/>
        <v>0.51529402466013274</v>
      </c>
      <c r="NH48" s="25">
        <v>25304</v>
      </c>
      <c r="NI48" s="25">
        <v>3933</v>
      </c>
      <c r="NJ48" s="18">
        <v>8</v>
      </c>
      <c r="NK48" s="18">
        <v>5</v>
      </c>
      <c r="NL48" s="18">
        <v>13</v>
      </c>
      <c r="NM48" s="25">
        <v>20896</v>
      </c>
      <c r="NN48" s="18">
        <v>388</v>
      </c>
      <c r="NO48" s="18">
        <v>11</v>
      </c>
      <c r="NP48" s="18">
        <v>4</v>
      </c>
      <c r="NQ48" s="32">
        <v>46</v>
      </c>
      <c r="NR48" s="27">
        <v>25304</v>
      </c>
      <c r="NS48" s="37">
        <f t="shared" si="89"/>
        <v>1.1980319317104016</v>
      </c>
      <c r="NT48" s="37">
        <f t="shared" si="90"/>
        <v>0.32327288992923409</v>
      </c>
      <c r="NU48" s="37">
        <f t="shared" si="91"/>
        <v>0.83470229259442519</v>
      </c>
      <c r="NV48" s="17">
        <f t="shared" si="92"/>
        <v>0.16949566961866389</v>
      </c>
      <c r="NW48" s="10">
        <f t="shared" si="93"/>
        <v>12335</v>
      </c>
      <c r="NX48" s="17">
        <f t="shared" si="94"/>
        <v>0.48747233638950366</v>
      </c>
      <c r="NY48" s="19">
        <f t="shared" si="95"/>
        <v>0.22229631098055472</v>
      </c>
      <c r="NZ48" s="25">
        <v>12969</v>
      </c>
      <c r="OA48" s="25">
        <v>10031</v>
      </c>
      <c r="OB48" s="18">
        <v>967</v>
      </c>
      <c r="OC48" s="25">
        <v>5655</v>
      </c>
      <c r="OD48" s="18">
        <v>278</v>
      </c>
      <c r="OE48" s="18">
        <v>415</v>
      </c>
      <c r="OF48" s="17">
        <f t="shared" si="96"/>
        <v>0.2234824533670566</v>
      </c>
      <c r="OG48" s="17">
        <f t="shared" si="97"/>
        <v>0.5125276636104964</v>
      </c>
      <c r="OH48" s="17">
        <f t="shared" si="98"/>
        <v>0.39641953841289912</v>
      </c>
      <c r="OI48" s="69">
        <f t="shared" si="99"/>
        <v>1.6400569079987354E-2</v>
      </c>
      <c r="OJ48" s="27">
        <v>25304</v>
      </c>
      <c r="OK48" s="18">
        <v>371</v>
      </c>
      <c r="OL48" s="25">
        <v>13063</v>
      </c>
      <c r="OM48" s="25">
        <v>11826</v>
      </c>
      <c r="ON48" s="18">
        <v>458</v>
      </c>
      <c r="OO48" s="18">
        <v>386</v>
      </c>
      <c r="OP48" s="18">
        <v>85</v>
      </c>
      <c r="OQ48" s="25">
        <v>12615</v>
      </c>
      <c r="OR48" s="69">
        <f t="shared" si="100"/>
        <v>0.55236326272526082</v>
      </c>
      <c r="OS48" s="85">
        <v>18560</v>
      </c>
      <c r="OT48" s="22">
        <v>18197</v>
      </c>
      <c r="OU48" s="38">
        <f t="shared" si="191"/>
        <v>7.2799939190027169E-2</v>
      </c>
      <c r="OV48" s="39">
        <v>0.89674891465626205</v>
      </c>
      <c r="OW48" s="22">
        <v>1631814</v>
      </c>
      <c r="OX48" s="36">
        <f t="shared" si="192"/>
        <v>66770565.251999997</v>
      </c>
      <c r="OY48" s="36">
        <f t="shared" si="193"/>
        <v>1232926.477168815</v>
      </c>
      <c r="OZ48" s="22">
        <v>3260</v>
      </c>
      <c r="PA48" s="22">
        <v>3260</v>
      </c>
      <c r="PB48" s="38">
        <f t="shared" si="194"/>
        <v>1.3042138910781369E-2</v>
      </c>
      <c r="PC48" s="39">
        <v>0.44279141104294484</v>
      </c>
      <c r="PD48" s="22">
        <v>144350</v>
      </c>
      <c r="PE48" s="40">
        <f t="shared" si="105"/>
        <v>5906513.2999999998</v>
      </c>
      <c r="PF48" s="36">
        <f t="shared" si="106"/>
        <v>1001331.4178183363</v>
      </c>
      <c r="PG48" s="22">
        <v>56607</v>
      </c>
      <c r="PH48" s="22">
        <v>56502</v>
      </c>
      <c r="PI48" s="38">
        <f t="shared" si="195"/>
        <v>0.22604507139170824</v>
      </c>
      <c r="PJ48" s="39">
        <v>0.12412994230292734</v>
      </c>
      <c r="PK48" s="22">
        <v>701359</v>
      </c>
      <c r="PL48" s="41">
        <f t="shared" si="108"/>
        <v>28698207.561999999</v>
      </c>
      <c r="PM48" s="36">
        <f t="shared" si="109"/>
        <v>4618847.8581979321</v>
      </c>
      <c r="PN48" s="22">
        <v>68356</v>
      </c>
      <c r="PO48" s="22">
        <v>68356</v>
      </c>
      <c r="PP48" s="38">
        <f t="shared" si="196"/>
        <v>0.27346884889121814</v>
      </c>
      <c r="PQ48" s="39">
        <v>0.59798803323775529</v>
      </c>
      <c r="PR48" s="22">
        <v>4087607</v>
      </c>
      <c r="PS48" s="41">
        <f t="shared" si="111"/>
        <v>167256703.22600001</v>
      </c>
      <c r="PT48" s="36">
        <f t="shared" si="112"/>
        <v>8962725.9666943215</v>
      </c>
      <c r="PU48" s="22">
        <v>18564</v>
      </c>
      <c r="PV48" s="22">
        <v>18564</v>
      </c>
      <c r="PW48" s="38">
        <f t="shared" si="197"/>
        <v>7.4268179981516969E-2</v>
      </c>
      <c r="PX48" s="39">
        <v>0.26926578323637146</v>
      </c>
      <c r="PY48" s="22">
        <v>499865</v>
      </c>
      <c r="PZ48" s="36">
        <f t="shared" si="114"/>
        <v>2832248.6392424274</v>
      </c>
      <c r="QA48" s="22">
        <v>18015</v>
      </c>
      <c r="QB48" s="22">
        <v>18015</v>
      </c>
      <c r="QC48" s="39">
        <v>5.8801903968914795</v>
      </c>
      <c r="QD48" s="22">
        <v>10593163</v>
      </c>
      <c r="QE48" s="22">
        <f t="shared" si="115"/>
        <v>17066.762611111099</v>
      </c>
      <c r="QF48" s="22"/>
      <c r="QG48" s="22"/>
      <c r="QH48" s="22"/>
      <c r="QI48" s="38">
        <f t="shared" si="198"/>
        <v>0</v>
      </c>
      <c r="QJ48" s="39">
        <v>0</v>
      </c>
      <c r="QK48" s="22"/>
      <c r="QL48" s="42">
        <f t="shared" si="117"/>
        <v>0</v>
      </c>
      <c r="QM48" s="22">
        <f t="shared" si="199"/>
        <v>67315</v>
      </c>
      <c r="QN48" s="22">
        <v>31697</v>
      </c>
      <c r="QO48" s="22">
        <v>31447</v>
      </c>
      <c r="QP48" s="38">
        <f t="shared" si="200"/>
        <v>0.12580863261574898</v>
      </c>
      <c r="QQ48" s="39">
        <v>0.17138391579482939</v>
      </c>
      <c r="QR48" s="22">
        <v>538951</v>
      </c>
      <c r="QS48" s="36">
        <f t="shared" si="120"/>
        <v>7452684.8910382232</v>
      </c>
      <c r="QT48" s="22">
        <v>34999</v>
      </c>
      <c r="QU48" s="22">
        <v>34999</v>
      </c>
      <c r="QV48" s="38">
        <f t="shared" si="201"/>
        <v>0.14001896310995005</v>
      </c>
      <c r="QW48" s="39">
        <v>0.18912054630132288</v>
      </c>
      <c r="QX48" s="22">
        <v>661903</v>
      </c>
      <c r="QY48" s="36">
        <f t="shared" si="122"/>
        <v>8229060.1161449589</v>
      </c>
      <c r="QZ48" s="22">
        <v>619</v>
      </c>
      <c r="RA48" s="22">
        <v>619</v>
      </c>
      <c r="RB48" s="38">
        <f t="shared" si="202"/>
        <v>2.4764061306054193E-3</v>
      </c>
      <c r="RC48" s="39">
        <v>0.13890145395799677</v>
      </c>
      <c r="RD48" s="22">
        <v>8598</v>
      </c>
      <c r="RE48" s="36">
        <f t="shared" si="124"/>
        <v>66883.713401185727</v>
      </c>
      <c r="RF48" s="10">
        <f t="shared" si="203"/>
        <v>250677</v>
      </c>
      <c r="RG48" s="10">
        <f t="shared" si="204"/>
        <v>249959</v>
      </c>
      <c r="RH48" s="17">
        <f t="shared" si="205"/>
        <v>0.32148529992424563</v>
      </c>
      <c r="RI48" s="17">
        <f t="shared" si="206"/>
        <v>7.3448950365753492E-3</v>
      </c>
      <c r="RJ48" s="17">
        <f t="shared" si="207"/>
        <v>3.5844315056763158E-2</v>
      </c>
      <c r="RK48" s="17">
        <f t="shared" si="208"/>
        <v>2.9111256414036259E-2</v>
      </c>
      <c r="RL48" s="17">
        <f t="shared" si="209"/>
        <v>0.26056928719329903</v>
      </c>
      <c r="RM48" s="17">
        <f t="shared" si="210"/>
        <v>8.2340686508100655E-2</v>
      </c>
      <c r="RN48" s="17">
        <f t="shared" si="211"/>
        <v>0.21666854447524025</v>
      </c>
      <c r="RO48" s="17">
        <f t="shared" si="212"/>
        <v>0.23923975102025219</v>
      </c>
      <c r="RP48" s="17">
        <f t="shared" si="213"/>
        <v>1.9444800154049219E-3</v>
      </c>
      <c r="RQ48" s="17">
        <f t="shared" si="214"/>
        <v>0</v>
      </c>
      <c r="RR48" s="36">
        <f t="shared" si="215"/>
        <v>34396709.079706199</v>
      </c>
      <c r="RS48" s="36">
        <f t="shared" si="216"/>
        <v>321.50663712734564</v>
      </c>
      <c r="RT48" s="10">
        <f t="shared" si="217"/>
        <v>718</v>
      </c>
      <c r="RU48" s="17">
        <f t="shared" si="218"/>
        <v>2.8642436282546864E-3</v>
      </c>
      <c r="RV48" s="37">
        <f t="shared" si="219"/>
        <v>0.42678825739896359</v>
      </c>
      <c r="RW48" s="36">
        <f t="shared" si="220"/>
        <v>2.3363711139775298</v>
      </c>
      <c r="RX48" s="85">
        <v>-1.7172190000000001</v>
      </c>
      <c r="RY48" s="93">
        <v>114</v>
      </c>
      <c r="RZ48" s="43" t="b">
        <v>0</v>
      </c>
      <c r="SA48" s="18" t="b">
        <v>0</v>
      </c>
      <c r="SB48" s="18" t="b">
        <v>0</v>
      </c>
      <c r="SC48" s="18" t="b">
        <v>0</v>
      </c>
      <c r="SD48" s="18" t="b">
        <v>0</v>
      </c>
      <c r="SE48" s="32" t="b">
        <v>1</v>
      </c>
      <c r="SF48" s="43" t="b">
        <v>0</v>
      </c>
      <c r="SG48" s="18" t="b">
        <v>0</v>
      </c>
      <c r="SH48" s="18"/>
      <c r="SI48" s="18"/>
      <c r="SJ48" s="18"/>
      <c r="SK48" s="18"/>
      <c r="SL48" s="18"/>
      <c r="SM48" s="18"/>
      <c r="SN48" s="18"/>
      <c r="SO48" s="18"/>
      <c r="SP48" s="18"/>
      <c r="SQ48" s="17">
        <f t="shared" si="143"/>
        <v>0</v>
      </c>
      <c r="SR48" s="17">
        <f t="shared" si="144"/>
        <v>0</v>
      </c>
      <c r="SS48" s="17">
        <f t="shared" si="145"/>
        <v>0</v>
      </c>
      <c r="ST48" s="17">
        <f t="shared" si="146"/>
        <v>0</v>
      </c>
      <c r="SU48" s="17">
        <f t="shared" si="147"/>
        <v>0</v>
      </c>
      <c r="SV48" s="17">
        <f t="shared" si="181"/>
        <v>0</v>
      </c>
      <c r="SW48" s="17">
        <f t="shared" si="149"/>
        <v>0</v>
      </c>
      <c r="SX48" s="17">
        <f t="shared" si="150"/>
        <v>0</v>
      </c>
      <c r="SY48" s="17">
        <f t="shared" si="151"/>
        <v>0</v>
      </c>
      <c r="SZ48" s="17">
        <f t="shared" si="152"/>
        <v>0</v>
      </c>
      <c r="TA48" s="17">
        <f t="shared" si="153"/>
        <v>0</v>
      </c>
      <c r="TB48" s="24">
        <f t="shared" si="154"/>
        <v>620</v>
      </c>
      <c r="TC48" s="69">
        <f t="shared" si="155"/>
        <v>1</v>
      </c>
      <c r="TD48" s="17">
        <f t="shared" si="177"/>
        <v>2.6014568158168575E-6</v>
      </c>
      <c r="TE48" s="95">
        <v>1</v>
      </c>
      <c r="TF48" s="71"/>
      <c r="TG48" s="71"/>
      <c r="TH48" s="71"/>
      <c r="TI48" s="71"/>
      <c r="TJ48" s="71"/>
      <c r="TK48" s="71">
        <v>4</v>
      </c>
      <c r="TL48" s="71"/>
      <c r="TM48" s="71">
        <v>1</v>
      </c>
      <c r="TN48" s="71"/>
      <c r="TO48" s="71">
        <v>1</v>
      </c>
      <c r="TP48" s="71"/>
      <c r="TQ48" s="71"/>
      <c r="TR48" s="72"/>
      <c r="TS48" s="72"/>
      <c r="TT48" s="72"/>
      <c r="TU48" s="72"/>
      <c r="TV48" s="72">
        <v>1</v>
      </c>
      <c r="TW48" s="72"/>
      <c r="TX48" s="72"/>
      <c r="TY48" s="72"/>
      <c r="TZ48" s="72">
        <v>3</v>
      </c>
      <c r="UA48" s="72"/>
      <c r="UB48" s="72"/>
      <c r="UC48" s="72"/>
      <c r="UD48" s="72"/>
      <c r="UE48" s="72"/>
      <c r="UF48" s="72"/>
      <c r="UG48" s="72">
        <v>1</v>
      </c>
      <c r="UH48" s="72"/>
      <c r="UI48" s="72"/>
      <c r="UJ48" s="73">
        <v>17</v>
      </c>
      <c r="UK48" s="73"/>
      <c r="UL48" s="73"/>
      <c r="UM48" s="73"/>
      <c r="UN48" s="73">
        <v>2</v>
      </c>
      <c r="UO48" s="73"/>
      <c r="UP48" s="73"/>
      <c r="UQ48" s="73"/>
      <c r="UR48" s="73">
        <v>6</v>
      </c>
      <c r="US48" s="73">
        <v>20</v>
      </c>
      <c r="UT48" s="73"/>
      <c r="UU48" s="73"/>
      <c r="UV48" s="73"/>
      <c r="UW48" s="73"/>
      <c r="UX48" s="73"/>
      <c r="UY48" s="73">
        <v>1</v>
      </c>
      <c r="UZ48" s="73"/>
      <c r="VA48" s="73">
        <v>15</v>
      </c>
      <c r="VB48" s="73">
        <v>29</v>
      </c>
      <c r="VC48" s="73"/>
      <c r="VD48" s="73"/>
      <c r="VE48" s="73"/>
      <c r="VF48" s="73">
        <v>1</v>
      </c>
      <c r="VG48" s="73">
        <v>21</v>
      </c>
      <c r="VH48" s="73"/>
      <c r="VI48" s="73"/>
      <c r="VJ48" s="73">
        <v>6</v>
      </c>
      <c r="VK48" s="73">
        <v>15</v>
      </c>
      <c r="VL48" s="73"/>
      <c r="VM48" s="73"/>
      <c r="VN48" s="73"/>
      <c r="VO48" s="73"/>
      <c r="VP48" s="73">
        <v>1</v>
      </c>
      <c r="VQ48" s="73"/>
      <c r="VR48" s="73"/>
      <c r="VS48" s="73">
        <v>42</v>
      </c>
      <c r="VT48" s="73"/>
      <c r="VU48" s="73"/>
      <c r="VV48" s="73"/>
      <c r="VW48" s="73">
        <v>3</v>
      </c>
      <c r="VX48" s="73"/>
      <c r="VY48" s="73"/>
      <c r="VZ48" s="73"/>
      <c r="WA48" s="73">
        <v>3</v>
      </c>
      <c r="WB48" s="73"/>
      <c r="WC48" s="73">
        <v>29</v>
      </c>
      <c r="WD48" s="73"/>
      <c r="WE48" s="73"/>
      <c r="WF48" s="73"/>
      <c r="WG48" s="73"/>
      <c r="WH48" s="73"/>
      <c r="WI48" s="73"/>
      <c r="WJ48" s="73">
        <v>1</v>
      </c>
      <c r="WK48" s="73"/>
      <c r="WL48" s="73"/>
      <c r="WM48" s="73"/>
      <c r="WN48" s="73"/>
      <c r="WO48" s="22">
        <f t="shared" si="156"/>
        <v>89</v>
      </c>
      <c r="WP48" s="22">
        <f t="shared" si="157"/>
        <v>0</v>
      </c>
      <c r="WQ48" s="22">
        <f t="shared" si="158"/>
        <v>0</v>
      </c>
      <c r="WR48" s="22">
        <f t="shared" si="159"/>
        <v>0</v>
      </c>
      <c r="WS48" s="22">
        <f t="shared" si="160"/>
        <v>7</v>
      </c>
      <c r="WT48" s="22">
        <f t="shared" si="161"/>
        <v>21</v>
      </c>
      <c r="WU48" s="22">
        <f t="shared" si="162"/>
        <v>0</v>
      </c>
      <c r="WV48" s="22">
        <f t="shared" si="163"/>
        <v>0</v>
      </c>
      <c r="WW48" s="22">
        <f t="shared" si="164"/>
        <v>22</v>
      </c>
      <c r="WX48" s="22">
        <f t="shared" si="165"/>
        <v>0</v>
      </c>
      <c r="WY48" s="22">
        <f t="shared" si="166"/>
        <v>65</v>
      </c>
      <c r="WZ48" s="22">
        <f t="shared" si="167"/>
        <v>0</v>
      </c>
      <c r="XA48" s="22">
        <f t="shared" si="168"/>
        <v>0</v>
      </c>
      <c r="XB48" s="22">
        <f t="shared" si="169"/>
        <v>0</v>
      </c>
      <c r="XC48" s="22">
        <f t="shared" si="170"/>
        <v>0</v>
      </c>
      <c r="XD48" s="22">
        <f t="shared" si="171"/>
        <v>0</v>
      </c>
      <c r="XE48" s="22">
        <f t="shared" si="172"/>
        <v>5</v>
      </c>
      <c r="XF48" s="22">
        <f t="shared" si="173"/>
        <v>0</v>
      </c>
      <c r="XG48" s="93">
        <f t="shared" si="174"/>
        <v>15</v>
      </c>
    </row>
    <row r="49" spans="1:632" ht="17.100000000000001" customHeight="1" x14ac:dyDescent="0.2">
      <c r="A49" s="101"/>
      <c r="B49" s="27" t="s">
        <v>110</v>
      </c>
      <c r="C49" s="535" t="s">
        <v>111</v>
      </c>
      <c r="D49" s="25" t="s">
        <v>112</v>
      </c>
      <c r="E49" s="535" t="s">
        <v>111</v>
      </c>
      <c r="F49" s="25" t="s">
        <v>116</v>
      </c>
      <c r="G49" s="535" t="s">
        <v>117</v>
      </c>
      <c r="H49" s="25">
        <v>48</v>
      </c>
      <c r="I49" s="28">
        <v>4</v>
      </c>
      <c r="J49" s="17">
        <f t="shared" si="0"/>
        <v>0.68493941142527404</v>
      </c>
      <c r="K49" s="17">
        <f t="shared" si="1"/>
        <v>0.34850795482647762</v>
      </c>
      <c r="L49" s="17">
        <f t="shared" si="2"/>
        <v>1</v>
      </c>
      <c r="M49" s="17">
        <f t="shared" si="3"/>
        <v>0.11036958162862062</v>
      </c>
      <c r="N49" s="17">
        <f t="shared" si="4"/>
        <v>0.33910777249731716</v>
      </c>
      <c r="O49" s="17">
        <f t="shared" si="5"/>
        <v>0.10061000741900915</v>
      </c>
      <c r="P49" s="17">
        <f t="shared" si="6"/>
        <v>0.78006709254564177</v>
      </c>
      <c r="Q49" s="17">
        <f t="shared" si="7"/>
        <v>0.64925269474386038</v>
      </c>
      <c r="R49" s="69">
        <f t="shared" si="8"/>
        <v>0.95699697003703288</v>
      </c>
      <c r="S49" s="422">
        <f t="shared" si="9"/>
        <v>0.5522057205692481</v>
      </c>
      <c r="T49" s="17">
        <f t="shared" si="175"/>
        <v>0.4477942794307519</v>
      </c>
      <c r="U49" s="10">
        <f t="shared" si="10"/>
        <v>47650.237068505739</v>
      </c>
      <c r="V49" s="32">
        <v>5</v>
      </c>
      <c r="W49" s="550">
        <f t="shared" si="11"/>
        <v>0</v>
      </c>
      <c r="X49" s="550">
        <f t="shared" si="12"/>
        <v>0.44109460945813705</v>
      </c>
      <c r="Y49" s="550">
        <f t="shared" si="13"/>
        <v>0.55890539054186295</v>
      </c>
      <c r="Z49" s="551">
        <f t="shared" si="14"/>
        <v>59473.681512950177</v>
      </c>
      <c r="AA49" s="426">
        <f t="shared" si="15"/>
        <v>7.3253704974109823E-2</v>
      </c>
      <c r="AB49" s="59">
        <f t="shared" si="16"/>
        <v>0.96822156311390162</v>
      </c>
      <c r="AC49" s="59">
        <f t="shared" si="17"/>
        <v>5.6277786294649704E-2</v>
      </c>
      <c r="AD49" s="59">
        <f t="shared" si="18"/>
        <v>0.33910777249731716</v>
      </c>
      <c r="AE49" s="59">
        <f t="shared" si="19"/>
        <v>0.35074730525613956</v>
      </c>
      <c r="AF49" s="59">
        <f t="shared" si="20"/>
        <v>0.37268155964059024</v>
      </c>
      <c r="AG49" s="59">
        <f t="shared" si="21"/>
        <v>0.68122990685021845</v>
      </c>
      <c r="AH49" s="59">
        <f t="shared" si="22"/>
        <v>0.10061000741900915</v>
      </c>
      <c r="AI49" s="59">
        <f t="shared" si="23"/>
        <v>0.59657076910394857</v>
      </c>
      <c r="AJ49" s="59">
        <f t="shared" si="24"/>
        <v>0.77330805374659961</v>
      </c>
      <c r="AK49" s="59">
        <f t="shared" si="25"/>
        <v>0.21993290745435826</v>
      </c>
      <c r="AL49" s="35">
        <f t="shared" si="26"/>
        <v>1</v>
      </c>
      <c r="AM49" s="27">
        <v>106411</v>
      </c>
      <c r="AN49" s="25">
        <v>47677</v>
      </c>
      <c r="AO49" s="25">
        <v>58734</v>
      </c>
      <c r="AP49" s="17">
        <f t="shared" si="27"/>
        <v>2.0667847007627455E-3</v>
      </c>
      <c r="AQ49" s="63">
        <v>81.174447509108859</v>
      </c>
      <c r="AR49" s="58">
        <v>414.05838827700001</v>
      </c>
      <c r="AS49" s="24">
        <f t="shared" si="28"/>
        <v>256.99515578660936</v>
      </c>
      <c r="AT49" s="17">
        <f t="shared" si="188"/>
        <v>0.22194360262417362</v>
      </c>
      <c r="AU49" s="25">
        <v>102391</v>
      </c>
      <c r="AV49" s="25">
        <v>45449</v>
      </c>
      <c r="AW49" s="25">
        <v>56942</v>
      </c>
      <c r="AX49" s="25">
        <v>4020</v>
      </c>
      <c r="AY49" s="25">
        <v>2228</v>
      </c>
      <c r="AZ49" s="25">
        <v>1792</v>
      </c>
      <c r="BA49" s="25">
        <v>7795</v>
      </c>
      <c r="BB49" s="25">
        <v>3523</v>
      </c>
      <c r="BC49" s="25">
        <v>4272</v>
      </c>
      <c r="BD49" s="63">
        <v>82.467228464419478</v>
      </c>
      <c r="BE49" s="25">
        <v>98616</v>
      </c>
      <c r="BF49" s="25">
        <v>44154</v>
      </c>
      <c r="BG49" s="25">
        <v>54462</v>
      </c>
      <c r="BH49" s="63">
        <v>81.073041753883444</v>
      </c>
      <c r="BI49" s="17">
        <v>7.3253704974109823E-2</v>
      </c>
      <c r="BJ49" s="25">
        <v>25251</v>
      </c>
      <c r="BK49" s="25">
        <v>71992</v>
      </c>
      <c r="BL49" s="25">
        <v>9168</v>
      </c>
      <c r="BM49" s="17">
        <v>0.47809478830981222</v>
      </c>
      <c r="BN49" s="10">
        <f t="shared" si="30"/>
        <v>55536.455481164572</v>
      </c>
      <c r="BO49" s="29">
        <v>0.35074730525613956</v>
      </c>
      <c r="BP49" s="30">
        <f t="shared" si="31"/>
        <v>0.64925269474386038</v>
      </c>
      <c r="BQ49" s="31">
        <v>12.734748305367264</v>
      </c>
      <c r="BR49" s="25">
        <v>81160</v>
      </c>
      <c r="BS49" s="25">
        <v>25922</v>
      </c>
      <c r="BT49" s="25">
        <v>47191</v>
      </c>
      <c r="BU49" s="25">
        <v>6130</v>
      </c>
      <c r="BV49" s="18">
        <v>1124</v>
      </c>
      <c r="BW49" s="18">
        <v>793</v>
      </c>
      <c r="BX49" s="25">
        <v>24262</v>
      </c>
      <c r="BY49" s="25">
        <v>18072</v>
      </c>
      <c r="BZ49" s="25">
        <v>6190</v>
      </c>
      <c r="CA49" s="59">
        <v>0.25513148132882696</v>
      </c>
      <c r="CB49" s="25">
        <v>102391</v>
      </c>
      <c r="CC49" s="25">
        <v>4020</v>
      </c>
      <c r="CD49" s="17">
        <f t="shared" si="32"/>
        <v>3.9261263196960668E-2</v>
      </c>
      <c r="CE49" s="25">
        <v>1340</v>
      </c>
      <c r="CF49" s="25">
        <v>3084</v>
      </c>
      <c r="CG49" s="25">
        <v>4845</v>
      </c>
      <c r="CH49" s="25">
        <v>5478</v>
      </c>
      <c r="CI49" s="25">
        <v>4107</v>
      </c>
      <c r="CJ49" s="25">
        <v>2600</v>
      </c>
      <c r="CK49" s="25">
        <v>1429</v>
      </c>
      <c r="CL49" s="18">
        <v>838</v>
      </c>
      <c r="CM49" s="18">
        <v>541</v>
      </c>
      <c r="CN49" s="26">
        <v>4.2202209216058035</v>
      </c>
      <c r="CO49" s="27">
        <v>24262</v>
      </c>
      <c r="CP49" s="34">
        <f t="shared" si="33"/>
        <v>4.3859121259582885</v>
      </c>
      <c r="CQ49" s="25">
        <v>24</v>
      </c>
      <c r="CR49" s="18">
        <v>970</v>
      </c>
      <c r="CS49" s="18">
        <v>688</v>
      </c>
      <c r="CT49" s="25">
        <v>13488</v>
      </c>
      <c r="CU49" s="25">
        <v>8746</v>
      </c>
      <c r="CV49" s="18">
        <v>184</v>
      </c>
      <c r="CW49" s="18">
        <v>80</v>
      </c>
      <c r="CX49" s="18">
        <v>82</v>
      </c>
      <c r="CY49" s="25">
        <v>24262</v>
      </c>
      <c r="CZ49" s="25">
        <v>23135</v>
      </c>
      <c r="DA49" s="18">
        <v>222</v>
      </c>
      <c r="DB49" s="18">
        <v>690</v>
      </c>
      <c r="DC49" s="18">
        <v>94</v>
      </c>
      <c r="DD49" s="18">
        <v>5</v>
      </c>
      <c r="DE49" s="18">
        <v>116</v>
      </c>
      <c r="DF49" s="25">
        <v>24262</v>
      </c>
      <c r="DG49" s="25">
        <v>4291</v>
      </c>
      <c r="DH49" s="25">
        <v>4705</v>
      </c>
      <c r="DI49" s="18">
        <v>46</v>
      </c>
      <c r="DJ49" s="25">
        <v>14881</v>
      </c>
      <c r="DK49" s="18">
        <v>112</v>
      </c>
      <c r="DL49" s="18">
        <v>227</v>
      </c>
      <c r="DM49" s="25">
        <f t="shared" si="34"/>
        <v>37965.107410765806</v>
      </c>
      <c r="DN49" s="17">
        <f t="shared" si="35"/>
        <v>0.61334597312670014</v>
      </c>
      <c r="DO49" s="17">
        <f t="shared" si="36"/>
        <v>4.6162723600692438E-3</v>
      </c>
      <c r="DP49" s="23">
        <f t="shared" si="37"/>
        <v>0.37268155964059024</v>
      </c>
      <c r="DQ49" s="23">
        <f t="shared" si="38"/>
        <v>0.62731844035940976</v>
      </c>
      <c r="DR49" s="25">
        <v>24262</v>
      </c>
      <c r="DS49" s="18">
        <v>373</v>
      </c>
      <c r="DT49" s="25">
        <v>19212</v>
      </c>
      <c r="DU49" s="18">
        <v>47</v>
      </c>
      <c r="DV49" s="25">
        <v>2939</v>
      </c>
      <c r="DW49" s="18">
        <v>21</v>
      </c>
      <c r="DX49" s="25">
        <v>1563</v>
      </c>
      <c r="DY49" s="18">
        <v>107</v>
      </c>
      <c r="DZ49" s="17">
        <f t="shared" si="39"/>
        <v>0.93030253070645452</v>
      </c>
      <c r="EA49" s="17">
        <f t="shared" si="40"/>
        <v>6.9697469293545478E-2</v>
      </c>
      <c r="EB49" s="25">
        <v>24262</v>
      </c>
      <c r="EC49" s="25">
        <v>7278</v>
      </c>
      <c r="ED49" s="25">
        <v>9250</v>
      </c>
      <c r="EE49" s="25">
        <v>5789</v>
      </c>
      <c r="EF49" s="17">
        <f t="shared" si="189"/>
        <v>0.23860357761107906</v>
      </c>
      <c r="EG49" s="25">
        <v>1652</v>
      </c>
      <c r="EH49" s="18">
        <v>293</v>
      </c>
      <c r="EI49" s="17">
        <f t="shared" si="42"/>
        <v>0.68122990685021845</v>
      </c>
      <c r="EJ49" s="17">
        <f t="shared" si="43"/>
        <v>6.809001731102135E-2</v>
      </c>
      <c r="EK49" s="69">
        <f t="shared" si="44"/>
        <v>0.34850795482647762</v>
      </c>
      <c r="EL49" s="27">
        <v>77883</v>
      </c>
      <c r="EM49" s="25">
        <v>75408</v>
      </c>
      <c r="EN49" s="25">
        <v>2475</v>
      </c>
      <c r="EO49" s="59">
        <v>0.96822156311390162</v>
      </c>
      <c r="EP49" s="25">
        <v>33328</v>
      </c>
      <c r="EQ49" s="25">
        <v>32769</v>
      </c>
      <c r="ER49" s="25">
        <v>559</v>
      </c>
      <c r="ES49" s="59">
        <v>0.98322731637061933</v>
      </c>
      <c r="ET49" s="25">
        <v>44555</v>
      </c>
      <c r="EU49" s="25">
        <v>42639</v>
      </c>
      <c r="EV49" s="25">
        <v>1916</v>
      </c>
      <c r="EW49" s="59">
        <v>0.95699697003703288</v>
      </c>
      <c r="EX49" s="25">
        <v>5808</v>
      </c>
      <c r="EY49" s="25">
        <v>5588</v>
      </c>
      <c r="EZ49" s="25">
        <v>220</v>
      </c>
      <c r="FA49" s="59">
        <v>0.96212121212121215</v>
      </c>
      <c r="FB49" s="25">
        <v>72075</v>
      </c>
      <c r="FC49" s="25">
        <v>69820</v>
      </c>
      <c r="FD49" s="25">
        <v>2255</v>
      </c>
      <c r="FE49" s="59">
        <v>0.96871314602844261</v>
      </c>
      <c r="FF49" s="25">
        <v>39029</v>
      </c>
      <c r="FG49" s="25">
        <v>15482</v>
      </c>
      <c r="FH49" s="25">
        <v>21953</v>
      </c>
      <c r="FI49" s="25">
        <v>1594</v>
      </c>
      <c r="FJ49" s="23">
        <f t="shared" si="45"/>
        <v>4.0841425606600222E-2</v>
      </c>
      <c r="FK49" s="23">
        <f t="shared" si="46"/>
        <v>0.56247918214660897</v>
      </c>
      <c r="FL49" s="36">
        <f t="shared" si="47"/>
        <v>9.7126725219573409</v>
      </c>
      <c r="FM49" s="25">
        <v>17912</v>
      </c>
      <c r="FN49" s="25">
        <v>7325</v>
      </c>
      <c r="FO49" s="17">
        <f t="shared" si="48"/>
        <v>0.40894372487717728</v>
      </c>
      <c r="FP49" s="25">
        <v>9792</v>
      </c>
      <c r="FQ49" s="17">
        <f t="shared" si="49"/>
        <v>0.54667262170611886</v>
      </c>
      <c r="FR49" s="18">
        <v>795</v>
      </c>
      <c r="FS49" s="17">
        <f t="shared" si="50"/>
        <v>4.4383653416703889E-2</v>
      </c>
      <c r="FT49" s="25">
        <v>21117</v>
      </c>
      <c r="FU49" s="25">
        <v>8157</v>
      </c>
      <c r="FV49" s="25">
        <v>12161</v>
      </c>
      <c r="FW49" s="17">
        <f t="shared" si="51"/>
        <v>3.7836813941374246E-2</v>
      </c>
      <c r="FX49" s="17">
        <f t="shared" si="52"/>
        <v>0.5758867263342331</v>
      </c>
      <c r="FY49" s="18">
        <v>799</v>
      </c>
      <c r="FZ49" s="25">
        <v>65230</v>
      </c>
      <c r="GA49" s="25">
        <v>3671</v>
      </c>
      <c r="GB49" s="25">
        <v>39439</v>
      </c>
      <c r="GC49" s="25">
        <v>10177</v>
      </c>
      <c r="GD49" s="25">
        <v>4868</v>
      </c>
      <c r="GE49" s="18">
        <v>125</v>
      </c>
      <c r="GF49" s="25">
        <v>4730</v>
      </c>
      <c r="GG49" s="18">
        <v>100</v>
      </c>
      <c r="GH49" s="18">
        <v>63</v>
      </c>
      <c r="GI49" s="25">
        <v>2057</v>
      </c>
      <c r="GJ49" s="10">
        <f t="shared" si="53"/>
        <v>3671</v>
      </c>
      <c r="GK49" s="10">
        <f t="shared" si="182"/>
        <v>61559</v>
      </c>
      <c r="GL49" s="10">
        <f t="shared" si="183"/>
        <v>22120</v>
      </c>
      <c r="GM49" s="10">
        <f t="shared" si="56"/>
        <v>43110</v>
      </c>
      <c r="GN49" s="10">
        <f t="shared" si="184"/>
        <v>11943</v>
      </c>
      <c r="GO49" s="17">
        <f t="shared" si="58"/>
        <v>5.6277786294649704E-2</v>
      </c>
      <c r="GP49" s="17">
        <f t="shared" si="185"/>
        <v>0.94372221370535025</v>
      </c>
      <c r="GQ49" s="17">
        <f t="shared" si="186"/>
        <v>0.33910777249731716</v>
      </c>
      <c r="GR49" s="17">
        <f t="shared" si="187"/>
        <v>0.18309060248351985</v>
      </c>
      <c r="GS49" s="17">
        <f t="shared" si="62"/>
        <v>0.64141499310133376</v>
      </c>
      <c r="GT49" s="25">
        <v>28001</v>
      </c>
      <c r="GU49" s="25">
        <v>1159</v>
      </c>
      <c r="GV49" s="25">
        <v>15063</v>
      </c>
      <c r="GW49" s="25">
        <v>5635</v>
      </c>
      <c r="GX49" s="25">
        <v>2921</v>
      </c>
      <c r="GY49" s="18">
        <v>85</v>
      </c>
      <c r="GZ49" s="25">
        <v>2200</v>
      </c>
      <c r="HA49" s="18">
        <v>21</v>
      </c>
      <c r="HB49" s="18">
        <v>43</v>
      </c>
      <c r="HC49" s="25">
        <v>874</v>
      </c>
      <c r="HD49" s="23">
        <f t="shared" si="63"/>
        <v>4.1391378879325737E-2</v>
      </c>
      <c r="HE49" s="23">
        <f t="shared" si="64"/>
        <v>0.95860862112067424</v>
      </c>
      <c r="HF49" s="23">
        <f t="shared" si="65"/>
        <v>0.42066354773043818</v>
      </c>
      <c r="HG49" s="23">
        <f t="shared" si="66"/>
        <v>0.21942073497375095</v>
      </c>
      <c r="HH49" s="25">
        <v>37229</v>
      </c>
      <c r="HI49" s="25">
        <v>2512</v>
      </c>
      <c r="HJ49" s="25">
        <v>24376</v>
      </c>
      <c r="HK49" s="25">
        <v>4542</v>
      </c>
      <c r="HL49" s="25">
        <v>1947</v>
      </c>
      <c r="HM49" s="18">
        <v>40</v>
      </c>
      <c r="HN49" s="25">
        <v>2530</v>
      </c>
      <c r="HO49" s="18">
        <v>79</v>
      </c>
      <c r="HP49" s="18">
        <v>20</v>
      </c>
      <c r="HQ49" s="25">
        <v>1183</v>
      </c>
      <c r="HR49" s="23">
        <f t="shared" si="67"/>
        <v>6.7474280802600123E-2</v>
      </c>
      <c r="HS49" s="23">
        <f t="shared" si="68"/>
        <v>0.9325257191973999</v>
      </c>
      <c r="HT49" s="80">
        <f t="shared" si="69"/>
        <v>0.27776733191866554</v>
      </c>
      <c r="HU49" s="27">
        <v>90323</v>
      </c>
      <c r="HV49" s="25">
        <v>2237</v>
      </c>
      <c r="HW49" s="25">
        <v>15343</v>
      </c>
      <c r="HX49" s="18">
        <v>1763</v>
      </c>
      <c r="HY49" s="25">
        <v>21269</v>
      </c>
      <c r="HZ49" s="25">
        <v>11187</v>
      </c>
      <c r="IA49" s="25">
        <v>2264</v>
      </c>
      <c r="IB49" s="18">
        <v>1243</v>
      </c>
      <c r="IC49" s="25">
        <v>10853</v>
      </c>
      <c r="ID49" s="25">
        <v>14986</v>
      </c>
      <c r="IE49" s="25">
        <v>6228</v>
      </c>
      <c r="IF49" s="18">
        <v>774</v>
      </c>
      <c r="IG49" s="18">
        <v>2176</v>
      </c>
      <c r="IH49" s="17">
        <f t="shared" si="70"/>
        <v>0.28977115463392489</v>
      </c>
      <c r="II49" s="17">
        <f t="shared" si="71"/>
        <v>0.12385549638519536</v>
      </c>
      <c r="IJ49" s="30">
        <f t="shared" si="72"/>
        <v>8.073925091624206</v>
      </c>
      <c r="IK49" s="17">
        <f t="shared" si="176"/>
        <v>0.11036958162862062</v>
      </c>
      <c r="IL49" s="25">
        <v>39479</v>
      </c>
      <c r="IM49" s="25">
        <v>898</v>
      </c>
      <c r="IN49" s="25">
        <v>7948</v>
      </c>
      <c r="IO49" s="18">
        <v>1320</v>
      </c>
      <c r="IP49" s="25">
        <v>13604</v>
      </c>
      <c r="IQ49" s="25">
        <v>3951</v>
      </c>
      <c r="IR49" s="25">
        <v>1201</v>
      </c>
      <c r="IS49" s="18">
        <v>672</v>
      </c>
      <c r="IT49" s="25">
        <v>5113</v>
      </c>
      <c r="IU49" s="25">
        <v>732</v>
      </c>
      <c r="IV49" s="25">
        <v>2423</v>
      </c>
      <c r="IW49" s="18">
        <v>365</v>
      </c>
      <c r="IX49" s="18">
        <v>1252</v>
      </c>
      <c r="IY49" s="17">
        <f t="shared" si="73"/>
        <v>0.73259201094252646</v>
      </c>
      <c r="IZ49" s="25">
        <v>50844</v>
      </c>
      <c r="JA49" s="25">
        <v>1339</v>
      </c>
      <c r="JB49" s="25">
        <v>7395</v>
      </c>
      <c r="JC49" s="18">
        <v>443</v>
      </c>
      <c r="JD49" s="25">
        <v>7665</v>
      </c>
      <c r="JE49" s="25">
        <v>7236</v>
      </c>
      <c r="JF49" s="25">
        <v>1063</v>
      </c>
      <c r="JG49" s="18">
        <v>571</v>
      </c>
      <c r="JH49" s="25">
        <v>5740</v>
      </c>
      <c r="JI49" s="25">
        <v>14254</v>
      </c>
      <c r="JJ49" s="25">
        <v>3805</v>
      </c>
      <c r="JK49" s="18">
        <v>409</v>
      </c>
      <c r="JL49" s="18">
        <v>924</v>
      </c>
      <c r="JM49" s="80">
        <f t="shared" si="74"/>
        <v>0.4944732908504445</v>
      </c>
      <c r="JN49" s="27">
        <v>90323</v>
      </c>
      <c r="JO49" s="25">
        <v>68523</v>
      </c>
      <c r="JP49" s="18">
        <v>27</v>
      </c>
      <c r="JQ49" s="18">
        <v>134</v>
      </c>
      <c r="JR49" s="25">
        <v>1201</v>
      </c>
      <c r="JS49" s="18">
        <v>503</v>
      </c>
      <c r="JT49" s="18">
        <v>42</v>
      </c>
      <c r="JU49" s="18">
        <v>3</v>
      </c>
      <c r="JV49" s="18">
        <v>25</v>
      </c>
      <c r="JW49" s="25">
        <v>19865</v>
      </c>
      <c r="JX49" s="17">
        <f t="shared" si="75"/>
        <v>0.21993290745435826</v>
      </c>
      <c r="JY49" s="17">
        <f t="shared" si="76"/>
        <v>0.78006709254564177</v>
      </c>
      <c r="JZ49" s="25">
        <v>6686</v>
      </c>
      <c r="KA49" s="25">
        <v>5591</v>
      </c>
      <c r="KB49" s="18">
        <v>0</v>
      </c>
      <c r="KC49" s="18">
        <v>3</v>
      </c>
      <c r="KD49" s="25">
        <v>53</v>
      </c>
      <c r="KE49" s="18">
        <v>50</v>
      </c>
      <c r="KF49" s="18">
        <v>2</v>
      </c>
      <c r="KG49" s="18">
        <v>0</v>
      </c>
      <c r="KH49" s="18">
        <v>0</v>
      </c>
      <c r="KI49" s="25">
        <v>987</v>
      </c>
      <c r="KJ49" s="17">
        <f t="shared" si="77"/>
        <v>0.14762189650014956</v>
      </c>
      <c r="KK49" s="25">
        <v>83637</v>
      </c>
      <c r="KL49" s="25">
        <v>62932</v>
      </c>
      <c r="KM49" s="18">
        <v>27</v>
      </c>
      <c r="KN49" s="18">
        <v>131</v>
      </c>
      <c r="KO49" s="25">
        <v>1148</v>
      </c>
      <c r="KP49" s="18">
        <v>453</v>
      </c>
      <c r="KQ49" s="18">
        <v>40</v>
      </c>
      <c r="KR49" s="18">
        <v>3</v>
      </c>
      <c r="KS49" s="18">
        <v>25</v>
      </c>
      <c r="KT49" s="25">
        <v>18878</v>
      </c>
      <c r="KU49" s="69">
        <f t="shared" si="190"/>
        <v>0.2257135000059782</v>
      </c>
      <c r="KV49" s="27">
        <v>106411</v>
      </c>
      <c r="KW49" s="25">
        <v>102000</v>
      </c>
      <c r="KX49" s="25">
        <v>4411</v>
      </c>
      <c r="KY49" s="59">
        <v>4.1452481416394925E-2</v>
      </c>
      <c r="KZ49" s="25">
        <v>2442</v>
      </c>
      <c r="LA49" s="18">
        <v>1216</v>
      </c>
      <c r="LB49" s="25">
        <v>1936</v>
      </c>
      <c r="LC49" s="18">
        <v>1596</v>
      </c>
      <c r="LD49" s="25">
        <v>47677</v>
      </c>
      <c r="LE49" s="25">
        <v>45824</v>
      </c>
      <c r="LF49" s="25">
        <v>1853</v>
      </c>
      <c r="LG49" s="59">
        <v>3.88657004425614E-2</v>
      </c>
      <c r="LH49" s="25">
        <v>58734</v>
      </c>
      <c r="LI49" s="25">
        <v>56176</v>
      </c>
      <c r="LJ49" s="25">
        <v>2558</v>
      </c>
      <c r="LK49" s="35">
        <v>4.3552286580175029E-2</v>
      </c>
      <c r="LL49" s="27">
        <v>24262</v>
      </c>
      <c r="LM49" s="18">
        <v>484</v>
      </c>
      <c r="LN49" s="25">
        <v>13990</v>
      </c>
      <c r="LO49" s="25">
        <v>1528</v>
      </c>
      <c r="LP49" s="18">
        <v>167</v>
      </c>
      <c r="LQ49" s="18">
        <v>61</v>
      </c>
      <c r="LR49" s="25">
        <v>8032</v>
      </c>
      <c r="LS49" s="23">
        <f t="shared" si="79"/>
        <v>0.33105267496496577</v>
      </c>
      <c r="LT49" s="23">
        <f t="shared" si="80"/>
        <v>0.66894732503503418</v>
      </c>
      <c r="LU49" s="17">
        <f t="shared" si="81"/>
        <v>0.59657076910394857</v>
      </c>
      <c r="LV49" s="25">
        <v>24262</v>
      </c>
      <c r="LW49" s="25">
        <v>1466</v>
      </c>
      <c r="LX49" s="25">
        <v>13332</v>
      </c>
      <c r="LY49" s="25">
        <v>3958</v>
      </c>
      <c r="LZ49" s="18">
        <v>71</v>
      </c>
      <c r="MA49" s="25">
        <v>2069</v>
      </c>
      <c r="MB49" s="25">
        <v>2830</v>
      </c>
      <c r="MC49" s="18">
        <v>159</v>
      </c>
      <c r="MD49" s="18">
        <v>6</v>
      </c>
      <c r="ME49" s="18">
        <v>1</v>
      </c>
      <c r="MF49" s="18">
        <v>370</v>
      </c>
      <c r="MG49" s="17">
        <f t="shared" si="82"/>
        <v>0.20847415711812711</v>
      </c>
      <c r="MH49" s="17">
        <f t="shared" si="83"/>
        <v>0.77330805374659961</v>
      </c>
      <c r="MI49" s="25">
        <v>24262</v>
      </c>
      <c r="MJ49" s="18">
        <v>644</v>
      </c>
      <c r="MK49" s="25">
        <v>15130</v>
      </c>
      <c r="ML49" s="25">
        <v>5200</v>
      </c>
      <c r="MM49" s="18">
        <v>364</v>
      </c>
      <c r="MN49" s="18">
        <v>644</v>
      </c>
      <c r="MO49" s="25">
        <v>1951</v>
      </c>
      <c r="MP49" s="18">
        <v>1</v>
      </c>
      <c r="MQ49" s="18">
        <v>1</v>
      </c>
      <c r="MR49" s="18">
        <v>0</v>
      </c>
      <c r="MS49" s="18">
        <v>327</v>
      </c>
      <c r="MT49" s="17">
        <f t="shared" si="84"/>
        <v>0.86456186629296838</v>
      </c>
      <c r="MU49" s="69">
        <f t="shared" si="85"/>
        <v>0.68493941142527404</v>
      </c>
      <c r="MV49" s="27">
        <v>24262</v>
      </c>
      <c r="MW49" s="25">
        <v>2441</v>
      </c>
      <c r="MX49" s="18">
        <v>37</v>
      </c>
      <c r="MY49" s="25">
        <v>1788</v>
      </c>
      <c r="MZ49" s="25">
        <v>9519</v>
      </c>
      <c r="NA49" s="25">
        <v>6757</v>
      </c>
      <c r="NB49" s="18">
        <v>63</v>
      </c>
      <c r="NC49" s="25">
        <v>2490</v>
      </c>
      <c r="ND49" s="25">
        <v>1167</v>
      </c>
      <c r="NE49" s="17">
        <f t="shared" si="86"/>
        <v>0.10061000741900915</v>
      </c>
      <c r="NF49" s="10">
        <f t="shared" si="87"/>
        <v>10301.559269639767</v>
      </c>
      <c r="NG49" s="17">
        <f t="shared" si="88"/>
        <v>0.4817409941472261</v>
      </c>
      <c r="NH49" s="25">
        <v>24262</v>
      </c>
      <c r="NI49" s="25">
        <v>1175</v>
      </c>
      <c r="NJ49" s="18">
        <v>0</v>
      </c>
      <c r="NK49" s="18">
        <v>6</v>
      </c>
      <c r="NL49" s="18">
        <v>10</v>
      </c>
      <c r="NM49" s="25">
        <v>22643</v>
      </c>
      <c r="NN49" s="18">
        <v>310</v>
      </c>
      <c r="NO49" s="18">
        <v>18</v>
      </c>
      <c r="NP49" s="18">
        <v>1</v>
      </c>
      <c r="NQ49" s="32">
        <v>99</v>
      </c>
      <c r="NR49" s="27">
        <v>24262</v>
      </c>
      <c r="NS49" s="37">
        <f t="shared" si="89"/>
        <v>1.122331217541835</v>
      </c>
      <c r="NT49" s="37">
        <f t="shared" si="90"/>
        <v>0.30284606490793325</v>
      </c>
      <c r="NU49" s="37">
        <f t="shared" si="91"/>
        <v>0.89100257069408739</v>
      </c>
      <c r="NV49" s="17">
        <f t="shared" si="92"/>
        <v>0.18092807302869732</v>
      </c>
      <c r="NW49" s="10">
        <f t="shared" si="93"/>
        <v>9527</v>
      </c>
      <c r="NX49" s="17">
        <f t="shared" si="94"/>
        <v>0.39267166762839006</v>
      </c>
      <c r="NY49" s="19">
        <f t="shared" si="95"/>
        <v>0.17169168664059542</v>
      </c>
      <c r="NZ49" s="25">
        <v>14735</v>
      </c>
      <c r="OA49" s="25">
        <v>7616</v>
      </c>
      <c r="OB49" s="25">
        <v>1137</v>
      </c>
      <c r="OC49" s="25">
        <v>3278</v>
      </c>
      <c r="OD49" s="18">
        <v>188</v>
      </c>
      <c r="OE49" s="18">
        <v>276</v>
      </c>
      <c r="OF49" s="17">
        <f t="shared" si="96"/>
        <v>0.13510839996702662</v>
      </c>
      <c r="OG49" s="17">
        <f t="shared" si="97"/>
        <v>0.60732833237160988</v>
      </c>
      <c r="OH49" s="17">
        <f t="shared" si="98"/>
        <v>0.31390652048470857</v>
      </c>
      <c r="OI49" s="69">
        <f t="shared" si="99"/>
        <v>1.1375814030170637E-2</v>
      </c>
      <c r="OJ49" s="27">
        <v>24262</v>
      </c>
      <c r="OK49" s="18">
        <v>178</v>
      </c>
      <c r="OL49" s="25">
        <v>11053</v>
      </c>
      <c r="OM49" s="25">
        <v>14614</v>
      </c>
      <c r="ON49" s="18">
        <v>324</v>
      </c>
      <c r="OO49" s="25">
        <v>2144</v>
      </c>
      <c r="OP49" s="18">
        <v>603</v>
      </c>
      <c r="OQ49" s="25">
        <v>10634</v>
      </c>
      <c r="OR49" s="69">
        <f t="shared" si="100"/>
        <v>0.50111285137251671</v>
      </c>
      <c r="OS49" s="85">
        <v>10036</v>
      </c>
      <c r="OT49" s="22">
        <v>10036</v>
      </c>
      <c r="OU49" s="38">
        <f t="shared" si="191"/>
        <v>7.6104100946372238E-2</v>
      </c>
      <c r="OV49" s="39">
        <v>0.84695894778796332</v>
      </c>
      <c r="OW49" s="22">
        <v>850008</v>
      </c>
      <c r="OX49" s="36">
        <f t="shared" si="192"/>
        <v>34780627.343999997</v>
      </c>
      <c r="OY49" s="36">
        <f t="shared" si="193"/>
        <v>679982.97108678496</v>
      </c>
      <c r="OZ49" s="22">
        <v>8799</v>
      </c>
      <c r="PA49" s="22">
        <v>8799</v>
      </c>
      <c r="PB49" s="38">
        <f t="shared" si="194"/>
        <v>6.6723792768745446E-2</v>
      </c>
      <c r="PC49" s="39">
        <v>0.46206159790885332</v>
      </c>
      <c r="PD49" s="22">
        <v>406568</v>
      </c>
      <c r="PE49" s="40">
        <f t="shared" si="105"/>
        <v>16635949.424000001</v>
      </c>
      <c r="PF49" s="36">
        <f t="shared" si="106"/>
        <v>2702673.3574796142</v>
      </c>
      <c r="PG49" s="22">
        <v>18836</v>
      </c>
      <c r="PH49" s="22">
        <v>18836</v>
      </c>
      <c r="PI49" s="38">
        <f t="shared" si="195"/>
        <v>0.14283547682601311</v>
      </c>
      <c r="PJ49" s="39">
        <v>0.1381052240390741</v>
      </c>
      <c r="PK49" s="22">
        <v>260135</v>
      </c>
      <c r="PL49" s="41">
        <f t="shared" si="108"/>
        <v>10644203.93</v>
      </c>
      <c r="PM49" s="36">
        <f t="shared" si="109"/>
        <v>1539779.4459845007</v>
      </c>
      <c r="PN49" s="22">
        <v>33147</v>
      </c>
      <c r="PO49" s="22">
        <v>33112</v>
      </c>
      <c r="PP49" s="38">
        <f t="shared" si="196"/>
        <v>0.25109196796893957</v>
      </c>
      <c r="PQ49" s="39">
        <v>0.70584350084561498</v>
      </c>
      <c r="PR49" s="22">
        <v>2337189</v>
      </c>
      <c r="PS49" s="41">
        <f t="shared" si="111"/>
        <v>95633099.502000004</v>
      </c>
      <c r="PT49" s="36">
        <f t="shared" si="112"/>
        <v>4341590.8217154648</v>
      </c>
      <c r="PU49" s="22">
        <v>16195</v>
      </c>
      <c r="PV49" s="22">
        <v>16195</v>
      </c>
      <c r="PW49" s="38">
        <f t="shared" si="197"/>
        <v>0.12280848095122543</v>
      </c>
      <c r="PX49" s="39">
        <v>0.26350169805495521</v>
      </c>
      <c r="PY49" s="22">
        <v>426741</v>
      </c>
      <c r="PZ49" s="36">
        <f t="shared" si="114"/>
        <v>2470818.0732886828</v>
      </c>
      <c r="QA49" s="22">
        <v>6264</v>
      </c>
      <c r="QB49" s="22">
        <v>6264</v>
      </c>
      <c r="QC49" s="39">
        <v>5.2575957854406132</v>
      </c>
      <c r="QD49" s="22">
        <v>3293358</v>
      </c>
      <c r="QE49" s="22">
        <f t="shared" si="115"/>
        <v>5305.9656666666633</v>
      </c>
      <c r="QF49" s="22"/>
      <c r="QG49" s="22"/>
      <c r="QH49" s="22"/>
      <c r="QI49" s="38">
        <f t="shared" si="198"/>
        <v>0</v>
      </c>
      <c r="QJ49" s="39">
        <v>0</v>
      </c>
      <c r="QK49" s="22"/>
      <c r="QL49" s="42">
        <f t="shared" si="117"/>
        <v>0</v>
      </c>
      <c r="QM49" s="22">
        <f t="shared" si="199"/>
        <v>38883</v>
      </c>
      <c r="QN49" s="22">
        <v>23359</v>
      </c>
      <c r="QO49" s="22">
        <v>23349</v>
      </c>
      <c r="QP49" s="38">
        <f t="shared" si="200"/>
        <v>0.17705805629701529</v>
      </c>
      <c r="QQ49" s="39">
        <v>0.17534369780290376</v>
      </c>
      <c r="QR49" s="22">
        <v>409410</v>
      </c>
      <c r="QS49" s="36">
        <f t="shared" si="120"/>
        <v>5492231.6424192144</v>
      </c>
      <c r="QT49" s="22">
        <v>11271</v>
      </c>
      <c r="QU49" s="22">
        <v>11028</v>
      </c>
      <c r="QV49" s="38">
        <f t="shared" si="201"/>
        <v>8.3626546954622669E-2</v>
      </c>
      <c r="QW49" s="39">
        <v>0.14267047515415307</v>
      </c>
      <c r="QX49" s="22">
        <v>157337</v>
      </c>
      <c r="QY49" s="36">
        <f t="shared" si="122"/>
        <v>2592933.368406143</v>
      </c>
      <c r="QZ49" s="22">
        <v>4253</v>
      </c>
      <c r="RA49" s="22">
        <v>4253</v>
      </c>
      <c r="RB49" s="38">
        <f t="shared" si="202"/>
        <v>3.2250970638194612E-2</v>
      </c>
      <c r="RC49" s="39">
        <v>0.16245238655067012</v>
      </c>
      <c r="RD49" s="22">
        <v>69091</v>
      </c>
      <c r="RE49" s="36">
        <f t="shared" si="124"/>
        <v>459541.89514578821</v>
      </c>
      <c r="RF49" s="10">
        <f t="shared" si="203"/>
        <v>132160</v>
      </c>
      <c r="RG49" s="10">
        <f t="shared" si="204"/>
        <v>131872</v>
      </c>
      <c r="RH49" s="17">
        <f t="shared" si="205"/>
        <v>0.16960745350881593</v>
      </c>
      <c r="RI49" s="17">
        <f t="shared" si="206"/>
        <v>3.8749794896893669E-3</v>
      </c>
      <c r="RJ49" s="17">
        <f t="shared" si="207"/>
        <v>3.3530473716559067E-2</v>
      </c>
      <c r="RK49" s="17">
        <f t="shared" si="208"/>
        <v>0.13327086387557305</v>
      </c>
      <c r="RL49" s="17">
        <f t="shared" si="209"/>
        <v>0.21408712148028913</v>
      </c>
      <c r="RM49" s="17">
        <f t="shared" si="210"/>
        <v>0.12183790475281121</v>
      </c>
      <c r="RN49" s="17">
        <f t="shared" si="211"/>
        <v>0.2708260891255288</v>
      </c>
      <c r="RO49" s="17">
        <f t="shared" si="212"/>
        <v>0.12785950215661335</v>
      </c>
      <c r="RP49" s="17">
        <f t="shared" si="213"/>
        <v>2.2660357820750505E-2</v>
      </c>
      <c r="RQ49" s="17">
        <f t="shared" si="214"/>
        <v>0</v>
      </c>
      <c r="RR49" s="36">
        <f t="shared" si="215"/>
        <v>20279551.575526193</v>
      </c>
      <c r="RS49" s="36">
        <f t="shared" si="216"/>
        <v>190.57758667361639</v>
      </c>
      <c r="RT49" s="10">
        <f t="shared" si="217"/>
        <v>288</v>
      </c>
      <c r="RU49" s="17">
        <f t="shared" si="218"/>
        <v>2.1791767554479417E-3</v>
      </c>
      <c r="RV49" s="37">
        <f t="shared" si="219"/>
        <v>0.80516797820823249</v>
      </c>
      <c r="RW49" s="36">
        <f t="shared" si="220"/>
        <v>1.2392703761829134</v>
      </c>
      <c r="RX49" s="85">
        <v>-2.0783969999999998</v>
      </c>
      <c r="RY49" s="93">
        <v>78</v>
      </c>
      <c r="RZ49" s="43" t="b">
        <v>0</v>
      </c>
      <c r="SA49" s="18" t="b">
        <v>0</v>
      </c>
      <c r="SB49" s="18" t="b">
        <v>0</v>
      </c>
      <c r="SC49" s="18" t="b">
        <v>0</v>
      </c>
      <c r="SD49" s="18" t="b">
        <v>0</v>
      </c>
      <c r="SE49" s="32" t="b">
        <v>1</v>
      </c>
      <c r="SF49" s="43" t="b">
        <v>0</v>
      </c>
      <c r="SG49" s="18" t="b">
        <v>0</v>
      </c>
      <c r="SH49" s="18"/>
      <c r="SI49" s="18"/>
      <c r="SJ49" s="18"/>
      <c r="SK49" s="18"/>
      <c r="SL49" s="18"/>
      <c r="SM49" s="18"/>
      <c r="SN49" s="18"/>
      <c r="SO49" s="18"/>
      <c r="SP49" s="18"/>
      <c r="SQ49" s="17">
        <f t="shared" si="143"/>
        <v>0</v>
      </c>
      <c r="SR49" s="17">
        <f t="shared" si="144"/>
        <v>0</v>
      </c>
      <c r="SS49" s="17">
        <f t="shared" si="145"/>
        <v>0</v>
      </c>
      <c r="ST49" s="17">
        <f t="shared" si="146"/>
        <v>0</v>
      </c>
      <c r="SU49" s="17">
        <f t="shared" si="147"/>
        <v>0</v>
      </c>
      <c r="SV49" s="17">
        <f t="shared" si="181"/>
        <v>0</v>
      </c>
      <c r="SW49" s="17">
        <f t="shared" si="149"/>
        <v>0</v>
      </c>
      <c r="SX49" s="17">
        <f t="shared" si="150"/>
        <v>0</v>
      </c>
      <c r="SY49" s="17">
        <f t="shared" si="151"/>
        <v>0</v>
      </c>
      <c r="SZ49" s="17">
        <f t="shared" si="152"/>
        <v>0</v>
      </c>
      <c r="TA49" s="17">
        <f t="shared" si="153"/>
        <v>0</v>
      </c>
      <c r="TB49" s="24">
        <f t="shared" si="154"/>
        <v>620</v>
      </c>
      <c r="TC49" s="69">
        <f t="shared" si="155"/>
        <v>1</v>
      </c>
      <c r="TD49" s="17">
        <f t="shared" si="177"/>
        <v>2.6014568158168575E-6</v>
      </c>
      <c r="TE49" s="95">
        <v>1</v>
      </c>
      <c r="TF49" s="71"/>
      <c r="TG49" s="71"/>
      <c r="TH49" s="71"/>
      <c r="TI49" s="71"/>
      <c r="TJ49" s="71"/>
      <c r="TK49" s="71">
        <v>4</v>
      </c>
      <c r="TL49" s="71"/>
      <c r="TM49" s="71">
        <v>82</v>
      </c>
      <c r="TN49" s="71"/>
      <c r="TO49" s="71"/>
      <c r="TP49" s="71"/>
      <c r="TQ49" s="71"/>
      <c r="TR49" s="72">
        <v>16</v>
      </c>
      <c r="TS49" s="72"/>
      <c r="TT49" s="72"/>
      <c r="TU49" s="72"/>
      <c r="TV49" s="72">
        <v>1</v>
      </c>
      <c r="TW49" s="72"/>
      <c r="TX49" s="72">
        <v>4</v>
      </c>
      <c r="TY49" s="72">
        <v>17</v>
      </c>
      <c r="TZ49" s="72">
        <v>2</v>
      </c>
      <c r="UA49" s="72"/>
      <c r="UB49" s="72">
        <v>95</v>
      </c>
      <c r="UC49" s="72"/>
      <c r="UD49" s="72"/>
      <c r="UE49" s="72"/>
      <c r="UF49" s="72"/>
      <c r="UG49" s="72">
        <v>4</v>
      </c>
      <c r="UH49" s="72"/>
      <c r="UI49" s="72">
        <v>12</v>
      </c>
      <c r="UJ49" s="73">
        <v>33</v>
      </c>
      <c r="UK49" s="73"/>
      <c r="UL49" s="73"/>
      <c r="UM49" s="73"/>
      <c r="UN49" s="73">
        <v>3</v>
      </c>
      <c r="UO49" s="73"/>
      <c r="UP49" s="73">
        <v>4</v>
      </c>
      <c r="UQ49" s="73">
        <v>17</v>
      </c>
      <c r="UR49" s="73">
        <v>3</v>
      </c>
      <c r="US49" s="73">
        <v>107</v>
      </c>
      <c r="UT49" s="73"/>
      <c r="UU49" s="73"/>
      <c r="UV49" s="73"/>
      <c r="UW49" s="73"/>
      <c r="UX49" s="73"/>
      <c r="UY49" s="73">
        <v>6</v>
      </c>
      <c r="UZ49" s="73"/>
      <c r="VA49" s="73">
        <v>17</v>
      </c>
      <c r="VB49" s="73">
        <v>41</v>
      </c>
      <c r="VC49" s="73"/>
      <c r="VD49" s="73"/>
      <c r="VE49" s="73"/>
      <c r="VF49" s="73">
        <v>2</v>
      </c>
      <c r="VG49" s="73">
        <v>8</v>
      </c>
      <c r="VH49" s="73">
        <v>4</v>
      </c>
      <c r="VI49" s="73">
        <v>6</v>
      </c>
      <c r="VJ49" s="73">
        <v>4</v>
      </c>
      <c r="VK49" s="73">
        <v>105</v>
      </c>
      <c r="VL49" s="73"/>
      <c r="VM49" s="73"/>
      <c r="VN49" s="73"/>
      <c r="VO49" s="73"/>
      <c r="VP49" s="73">
        <v>6</v>
      </c>
      <c r="VQ49" s="73"/>
      <c r="VR49" s="73">
        <v>8</v>
      </c>
      <c r="VS49" s="73">
        <v>21</v>
      </c>
      <c r="VT49" s="73"/>
      <c r="VU49" s="73"/>
      <c r="VV49" s="73"/>
      <c r="VW49" s="73">
        <v>3</v>
      </c>
      <c r="VX49" s="73"/>
      <c r="VY49" s="73"/>
      <c r="VZ49" s="73">
        <v>9</v>
      </c>
      <c r="WA49" s="73">
        <v>2</v>
      </c>
      <c r="WB49" s="73">
        <v>80</v>
      </c>
      <c r="WC49" s="73">
        <v>83</v>
      </c>
      <c r="WD49" s="73"/>
      <c r="WE49" s="73"/>
      <c r="WF49" s="73"/>
      <c r="WG49" s="73"/>
      <c r="WH49" s="73"/>
      <c r="WI49" s="73"/>
      <c r="WJ49" s="73">
        <v>1</v>
      </c>
      <c r="WK49" s="73"/>
      <c r="WL49" s="73"/>
      <c r="WM49" s="73"/>
      <c r="WN49" s="73"/>
      <c r="WO49" s="22">
        <f t="shared" si="156"/>
        <v>112</v>
      </c>
      <c r="WP49" s="22">
        <f t="shared" si="157"/>
        <v>0</v>
      </c>
      <c r="WQ49" s="22">
        <f t="shared" si="158"/>
        <v>0</v>
      </c>
      <c r="WR49" s="22">
        <f t="shared" si="159"/>
        <v>0</v>
      </c>
      <c r="WS49" s="22">
        <f t="shared" si="160"/>
        <v>9</v>
      </c>
      <c r="WT49" s="22">
        <f t="shared" si="161"/>
        <v>8</v>
      </c>
      <c r="WU49" s="22">
        <f t="shared" si="162"/>
        <v>12</v>
      </c>
      <c r="WV49" s="22">
        <f t="shared" si="163"/>
        <v>40</v>
      </c>
      <c r="WW49" s="22">
        <f t="shared" si="164"/>
        <v>15</v>
      </c>
      <c r="WX49" s="22">
        <f t="shared" si="165"/>
        <v>0</v>
      </c>
      <c r="WY49" s="22">
        <f t="shared" si="166"/>
        <v>552</v>
      </c>
      <c r="WZ49" s="22">
        <f t="shared" si="167"/>
        <v>0</v>
      </c>
      <c r="XA49" s="22">
        <f t="shared" si="168"/>
        <v>0</v>
      </c>
      <c r="XB49" s="22">
        <f t="shared" si="169"/>
        <v>0</v>
      </c>
      <c r="XC49" s="22">
        <f t="shared" si="170"/>
        <v>0</v>
      </c>
      <c r="XD49" s="22">
        <f t="shared" si="171"/>
        <v>0</v>
      </c>
      <c r="XE49" s="22">
        <f t="shared" si="172"/>
        <v>17</v>
      </c>
      <c r="XF49" s="22">
        <f t="shared" si="173"/>
        <v>0</v>
      </c>
      <c r="XG49" s="93">
        <f t="shared" si="174"/>
        <v>37</v>
      </c>
    </row>
    <row r="50" spans="1:632" ht="17.100000000000001" customHeight="1" x14ac:dyDescent="0.2">
      <c r="A50" s="101"/>
      <c r="B50" s="27" t="s">
        <v>110</v>
      </c>
      <c r="C50" s="535" t="s">
        <v>111</v>
      </c>
      <c r="D50" s="25" t="s">
        <v>118</v>
      </c>
      <c r="E50" s="535" t="s">
        <v>119</v>
      </c>
      <c r="F50" s="25" t="s">
        <v>120</v>
      </c>
      <c r="G50" s="535" t="s">
        <v>119</v>
      </c>
      <c r="H50" s="25">
        <v>72</v>
      </c>
      <c r="I50" s="28">
        <v>14</v>
      </c>
      <c r="J50" s="17">
        <f t="shared" si="0"/>
        <v>0.79755484580344516</v>
      </c>
      <c r="K50" s="17">
        <f t="shared" si="1"/>
        <v>0.41338115433617817</v>
      </c>
      <c r="L50" s="17">
        <f t="shared" si="2"/>
        <v>1</v>
      </c>
      <c r="M50" s="17">
        <f t="shared" si="3"/>
        <v>0.2058506393821006</v>
      </c>
      <c r="N50" s="17">
        <f t="shared" si="4"/>
        <v>0.40823806955176739</v>
      </c>
      <c r="O50" s="17">
        <f t="shared" si="5"/>
        <v>0.44943016213763376</v>
      </c>
      <c r="P50" s="17">
        <f t="shared" si="6"/>
        <v>0.71958973632860035</v>
      </c>
      <c r="Q50" s="17">
        <f t="shared" si="7"/>
        <v>0.64824761832052746</v>
      </c>
      <c r="R50" s="69">
        <f t="shared" si="8"/>
        <v>0.93341031562740573</v>
      </c>
      <c r="S50" s="422">
        <f t="shared" si="9"/>
        <v>0.61952250460973979</v>
      </c>
      <c r="T50" s="17">
        <f t="shared" si="175"/>
        <v>0.38047749539026021</v>
      </c>
      <c r="U50" s="10">
        <f t="shared" si="10"/>
        <v>101514.05911258915</v>
      </c>
      <c r="V50" s="32">
        <v>6</v>
      </c>
      <c r="W50" s="550">
        <f t="shared" si="11"/>
        <v>0</v>
      </c>
      <c r="X50" s="550">
        <f t="shared" si="12"/>
        <v>0.50841139349862863</v>
      </c>
      <c r="Y50" s="550">
        <f t="shared" si="13"/>
        <v>0.49158860650137137</v>
      </c>
      <c r="Z50" s="551">
        <f t="shared" si="14"/>
        <v>131159.28133481139</v>
      </c>
      <c r="AA50" s="426">
        <f t="shared" si="15"/>
        <v>0.29886397283429594</v>
      </c>
      <c r="AB50" s="59">
        <f t="shared" si="16"/>
        <v>0.95205387966463917</v>
      </c>
      <c r="AC50" s="59">
        <f t="shared" si="17"/>
        <v>9.0523880393316478E-2</v>
      </c>
      <c r="AD50" s="59">
        <f t="shared" si="18"/>
        <v>0.40823806955176739</v>
      </c>
      <c r="AE50" s="59">
        <f t="shared" si="19"/>
        <v>0.35175238167947254</v>
      </c>
      <c r="AF50" s="59">
        <f t="shared" si="20"/>
        <v>0.31347190952405884</v>
      </c>
      <c r="AG50" s="59">
        <f t="shared" si="21"/>
        <v>0.68569035028011938</v>
      </c>
      <c r="AH50" s="59">
        <f t="shared" si="22"/>
        <v>0.44943016213763376</v>
      </c>
      <c r="AI50" s="59">
        <f t="shared" si="23"/>
        <v>0.78009319859678516</v>
      </c>
      <c r="AJ50" s="59">
        <f t="shared" si="24"/>
        <v>0.81501649301010526</v>
      </c>
      <c r="AK50" s="59">
        <f t="shared" si="25"/>
        <v>0.28041026367139971</v>
      </c>
      <c r="AL50" s="35">
        <f t="shared" si="26"/>
        <v>1</v>
      </c>
      <c r="AM50" s="27">
        <v>266807</v>
      </c>
      <c r="AN50" s="25">
        <v>123636</v>
      </c>
      <c r="AO50" s="25">
        <v>143171</v>
      </c>
      <c r="AP50" s="17">
        <f t="shared" si="27"/>
        <v>5.1821017155783316E-3</v>
      </c>
      <c r="AQ50" s="63">
        <v>86.35547701699366</v>
      </c>
      <c r="AR50" s="58">
        <v>1059.3179268900001</v>
      </c>
      <c r="AS50" s="24">
        <f t="shared" si="28"/>
        <v>251.86678449151302</v>
      </c>
      <c r="AT50" s="17">
        <f t="shared" si="188"/>
        <v>0.21751468956803346</v>
      </c>
      <c r="AU50" s="25">
        <v>257557</v>
      </c>
      <c r="AV50" s="25">
        <v>116527</v>
      </c>
      <c r="AW50" s="25">
        <v>141030</v>
      </c>
      <c r="AX50" s="25">
        <v>9250</v>
      </c>
      <c r="AY50" s="25">
        <v>7109</v>
      </c>
      <c r="AZ50" s="25">
        <v>2141</v>
      </c>
      <c r="BA50" s="25">
        <v>79739</v>
      </c>
      <c r="BB50" s="25">
        <v>37481</v>
      </c>
      <c r="BC50" s="25">
        <v>42258</v>
      </c>
      <c r="BD50" s="63">
        <v>88.695631596384118</v>
      </c>
      <c r="BE50" s="25">
        <v>187068</v>
      </c>
      <c r="BF50" s="25">
        <v>86155</v>
      </c>
      <c r="BG50" s="25">
        <v>100913</v>
      </c>
      <c r="BH50" s="63">
        <v>85.375521488807195</v>
      </c>
      <c r="BI50" s="17">
        <v>0.29886397283429594</v>
      </c>
      <c r="BJ50" s="25">
        <v>64504</v>
      </c>
      <c r="BK50" s="25">
        <v>183379</v>
      </c>
      <c r="BL50" s="25">
        <v>18924</v>
      </c>
      <c r="BM50" s="17">
        <v>0.45494849464769688</v>
      </c>
      <c r="BN50" s="10">
        <f t="shared" si="30"/>
        <v>145423.55698853193</v>
      </c>
      <c r="BO50" s="29">
        <v>0.35175238167947254</v>
      </c>
      <c r="BP50" s="30">
        <f t="shared" si="31"/>
        <v>0.64824761832052746</v>
      </c>
      <c r="BQ50" s="31">
        <v>10.319611296822428</v>
      </c>
      <c r="BR50" s="25">
        <v>202303</v>
      </c>
      <c r="BS50" s="25">
        <v>67277</v>
      </c>
      <c r="BT50" s="25">
        <v>116689</v>
      </c>
      <c r="BU50" s="25">
        <v>13191</v>
      </c>
      <c r="BV50" s="25">
        <v>2665</v>
      </c>
      <c r="BW50" s="18">
        <v>2481</v>
      </c>
      <c r="BX50" s="25">
        <v>57297</v>
      </c>
      <c r="BY50" s="25">
        <v>42948</v>
      </c>
      <c r="BZ50" s="25">
        <v>14349</v>
      </c>
      <c r="CA50" s="59">
        <v>0.2504319597884706</v>
      </c>
      <c r="CB50" s="25">
        <v>257557</v>
      </c>
      <c r="CC50" s="25">
        <v>9250</v>
      </c>
      <c r="CD50" s="17">
        <f t="shared" si="32"/>
        <v>3.5914380117799169E-2</v>
      </c>
      <c r="CE50" s="25">
        <v>2302</v>
      </c>
      <c r="CF50" s="25">
        <v>6472</v>
      </c>
      <c r="CG50" s="25">
        <v>11259</v>
      </c>
      <c r="CH50" s="25">
        <v>12688</v>
      </c>
      <c r="CI50" s="25">
        <v>9689</v>
      </c>
      <c r="CJ50" s="25">
        <v>6355</v>
      </c>
      <c r="CK50" s="25">
        <v>3749</v>
      </c>
      <c r="CL50" s="25">
        <v>2449</v>
      </c>
      <c r="CM50" s="25">
        <v>2334</v>
      </c>
      <c r="CN50" s="26">
        <v>4.4951219086514129</v>
      </c>
      <c r="CO50" s="27">
        <v>57297</v>
      </c>
      <c r="CP50" s="34">
        <f t="shared" si="33"/>
        <v>4.6565614255545666</v>
      </c>
      <c r="CQ50" s="25">
        <v>799</v>
      </c>
      <c r="CR50" s="25">
        <v>4582</v>
      </c>
      <c r="CS50" s="25">
        <v>2942</v>
      </c>
      <c r="CT50" s="25">
        <v>22122</v>
      </c>
      <c r="CU50" s="25">
        <v>25113</v>
      </c>
      <c r="CV50" s="18">
        <v>829</v>
      </c>
      <c r="CW50" s="18">
        <v>151</v>
      </c>
      <c r="CX50" s="18">
        <v>759</v>
      </c>
      <c r="CY50" s="25">
        <v>57297</v>
      </c>
      <c r="CZ50" s="25">
        <v>51272</v>
      </c>
      <c r="DA50" s="25">
        <v>1995</v>
      </c>
      <c r="DB50" s="25">
        <v>1810</v>
      </c>
      <c r="DC50" s="25">
        <v>1699</v>
      </c>
      <c r="DD50" s="18">
        <v>315</v>
      </c>
      <c r="DE50" s="18">
        <v>206</v>
      </c>
      <c r="DF50" s="25">
        <v>57297</v>
      </c>
      <c r="DG50" s="25">
        <v>17250</v>
      </c>
      <c r="DH50" s="18">
        <v>657</v>
      </c>
      <c r="DI50" s="18">
        <v>54</v>
      </c>
      <c r="DJ50" s="25">
        <v>38279</v>
      </c>
      <c r="DK50" s="18">
        <v>351</v>
      </c>
      <c r="DL50" s="18">
        <v>706</v>
      </c>
      <c r="DM50" s="25">
        <f t="shared" si="34"/>
        <v>80494.148018220847</v>
      </c>
      <c r="DN50" s="17">
        <f t="shared" si="35"/>
        <v>0.6680803532471159</v>
      </c>
      <c r="DO50" s="17">
        <f t="shared" si="36"/>
        <v>6.1259751819466987E-3</v>
      </c>
      <c r="DP50" s="23">
        <f t="shared" si="37"/>
        <v>0.31347190952405884</v>
      </c>
      <c r="DQ50" s="23">
        <f t="shared" si="38"/>
        <v>0.68652809047594121</v>
      </c>
      <c r="DR50" s="25">
        <v>57297</v>
      </c>
      <c r="DS50" s="18">
        <v>618</v>
      </c>
      <c r="DT50" s="25">
        <v>42486</v>
      </c>
      <c r="DU50" s="18">
        <v>38</v>
      </c>
      <c r="DV50" s="25">
        <v>6120</v>
      </c>
      <c r="DW50" s="18">
        <v>77</v>
      </c>
      <c r="DX50" s="25">
        <v>7686</v>
      </c>
      <c r="DY50" s="18">
        <v>272</v>
      </c>
      <c r="DZ50" s="17">
        <f t="shared" si="39"/>
        <v>0.85976578180358487</v>
      </c>
      <c r="EA50" s="17">
        <f t="shared" si="40"/>
        <v>0.14023421819641513</v>
      </c>
      <c r="EB50" s="25">
        <v>57297</v>
      </c>
      <c r="EC50" s="25">
        <v>4988</v>
      </c>
      <c r="ED50" s="25">
        <v>34300</v>
      </c>
      <c r="EE50" s="25">
        <v>7951</v>
      </c>
      <c r="EF50" s="17">
        <f t="shared" si="189"/>
        <v>0.13876817285372708</v>
      </c>
      <c r="EG50" s="25">
        <v>9722</v>
      </c>
      <c r="EH50" s="18">
        <v>336</v>
      </c>
      <c r="EI50" s="17">
        <f t="shared" si="42"/>
        <v>0.68569035028011938</v>
      </c>
      <c r="EJ50" s="17">
        <f t="shared" si="43"/>
        <v>0.16967729549540114</v>
      </c>
      <c r="EK50" s="69">
        <f t="shared" si="44"/>
        <v>0.41338115433617817</v>
      </c>
      <c r="EL50" s="27">
        <v>194656</v>
      </c>
      <c r="EM50" s="25">
        <v>185323</v>
      </c>
      <c r="EN50" s="25">
        <v>9333</v>
      </c>
      <c r="EO50" s="59">
        <v>0.95205387966463917</v>
      </c>
      <c r="EP50" s="25">
        <v>85540</v>
      </c>
      <c r="EQ50" s="25">
        <v>83473</v>
      </c>
      <c r="ER50" s="25">
        <v>2067</v>
      </c>
      <c r="ES50" s="59">
        <v>0.97583586626139818</v>
      </c>
      <c r="ET50" s="25">
        <v>109116</v>
      </c>
      <c r="EU50" s="25">
        <v>101850</v>
      </c>
      <c r="EV50" s="25">
        <v>7266</v>
      </c>
      <c r="EW50" s="59">
        <v>0.93341031562740573</v>
      </c>
      <c r="EX50" s="25">
        <v>56754</v>
      </c>
      <c r="EY50" s="25">
        <v>54827</v>
      </c>
      <c r="EZ50" s="25">
        <v>1927</v>
      </c>
      <c r="FA50" s="59">
        <v>0.96604644606547552</v>
      </c>
      <c r="FB50" s="25">
        <v>137902</v>
      </c>
      <c r="FC50" s="25">
        <v>130496</v>
      </c>
      <c r="FD50" s="25">
        <v>7406</v>
      </c>
      <c r="FE50" s="59">
        <v>0.94629519513857663</v>
      </c>
      <c r="FF50" s="25">
        <v>109743</v>
      </c>
      <c r="FG50" s="25">
        <v>37713</v>
      </c>
      <c r="FH50" s="25">
        <v>66841</v>
      </c>
      <c r="FI50" s="25">
        <v>5189</v>
      </c>
      <c r="FJ50" s="23">
        <f t="shared" si="45"/>
        <v>4.7283198017185606E-2</v>
      </c>
      <c r="FK50" s="23">
        <f t="shared" si="46"/>
        <v>0.6090684599473315</v>
      </c>
      <c r="FL50" s="36">
        <f t="shared" si="47"/>
        <v>7.2678743495856617</v>
      </c>
      <c r="FM50" s="25">
        <v>51296</v>
      </c>
      <c r="FN50" s="25">
        <v>18502</v>
      </c>
      <c r="FO50" s="17">
        <f t="shared" si="48"/>
        <v>0.36069089207735494</v>
      </c>
      <c r="FP50" s="25">
        <v>30196</v>
      </c>
      <c r="FQ50" s="17">
        <f t="shared" si="49"/>
        <v>0.58866188396756081</v>
      </c>
      <c r="FR50" s="25">
        <v>2598</v>
      </c>
      <c r="FS50" s="17">
        <f t="shared" si="50"/>
        <v>5.0647223955084218E-2</v>
      </c>
      <c r="FT50" s="25">
        <v>58447</v>
      </c>
      <c r="FU50" s="25">
        <v>19211</v>
      </c>
      <c r="FV50" s="25">
        <v>36645</v>
      </c>
      <c r="FW50" s="17">
        <f t="shared" si="51"/>
        <v>4.4330761202456929E-2</v>
      </c>
      <c r="FX50" s="17">
        <f t="shared" si="52"/>
        <v>0.62697828802162647</v>
      </c>
      <c r="FY50" s="25">
        <v>2591</v>
      </c>
      <c r="FZ50" s="25">
        <v>153871</v>
      </c>
      <c r="GA50" s="25">
        <v>13929</v>
      </c>
      <c r="GB50" s="25">
        <v>77126</v>
      </c>
      <c r="GC50" s="25">
        <v>27155</v>
      </c>
      <c r="GD50" s="25">
        <v>13588</v>
      </c>
      <c r="GE50" s="18">
        <v>532</v>
      </c>
      <c r="GF50" s="25">
        <v>13229</v>
      </c>
      <c r="GG50" s="18">
        <v>779</v>
      </c>
      <c r="GH50" s="18">
        <v>114</v>
      </c>
      <c r="GI50" s="25">
        <v>7419</v>
      </c>
      <c r="GJ50" s="10">
        <f t="shared" si="53"/>
        <v>13929</v>
      </c>
      <c r="GK50" s="10">
        <f t="shared" si="182"/>
        <v>139942</v>
      </c>
      <c r="GL50" s="10">
        <f t="shared" si="183"/>
        <v>62816</v>
      </c>
      <c r="GM50" s="10">
        <f t="shared" si="56"/>
        <v>91055</v>
      </c>
      <c r="GN50" s="10">
        <f t="shared" si="184"/>
        <v>35661</v>
      </c>
      <c r="GO50" s="17">
        <f t="shared" si="58"/>
        <v>9.0523880393316478E-2</v>
      </c>
      <c r="GP50" s="17">
        <f t="shared" si="185"/>
        <v>0.90947611960668351</v>
      </c>
      <c r="GQ50" s="17">
        <f t="shared" si="186"/>
        <v>0.40823806955176739</v>
      </c>
      <c r="GR50" s="17">
        <f t="shared" si="187"/>
        <v>0.23175907091004802</v>
      </c>
      <c r="GS50" s="17">
        <f t="shared" si="62"/>
        <v>0.65885709457922548</v>
      </c>
      <c r="GT50" s="25">
        <v>68542</v>
      </c>
      <c r="GU50" s="25">
        <v>4416</v>
      </c>
      <c r="GV50" s="25">
        <v>31262</v>
      </c>
      <c r="GW50" s="25">
        <v>14621</v>
      </c>
      <c r="GX50" s="25">
        <v>7931</v>
      </c>
      <c r="GY50" s="18">
        <v>443</v>
      </c>
      <c r="GZ50" s="25">
        <v>5952</v>
      </c>
      <c r="HA50" s="18">
        <v>228</v>
      </c>
      <c r="HB50" s="18">
        <v>74</v>
      </c>
      <c r="HC50" s="25">
        <v>3615</v>
      </c>
      <c r="HD50" s="23">
        <f t="shared" si="63"/>
        <v>6.4427650199877451E-2</v>
      </c>
      <c r="HE50" s="23">
        <f t="shared" si="64"/>
        <v>0.9355723498001226</v>
      </c>
      <c r="HF50" s="23">
        <f t="shared" si="65"/>
        <v>0.4794724402556097</v>
      </c>
      <c r="HG50" s="23">
        <f t="shared" si="66"/>
        <v>0.26615797613142306</v>
      </c>
      <c r="HH50" s="25">
        <v>85329</v>
      </c>
      <c r="HI50" s="25">
        <v>9513</v>
      </c>
      <c r="HJ50" s="25">
        <v>45864</v>
      </c>
      <c r="HK50" s="25">
        <v>12534</v>
      </c>
      <c r="HL50" s="25">
        <v>5657</v>
      </c>
      <c r="HM50" s="18">
        <v>89</v>
      </c>
      <c r="HN50" s="25">
        <v>7277</v>
      </c>
      <c r="HO50" s="18">
        <v>551</v>
      </c>
      <c r="HP50" s="18">
        <v>40</v>
      </c>
      <c r="HQ50" s="25">
        <v>3804</v>
      </c>
      <c r="HR50" s="23">
        <f t="shared" si="67"/>
        <v>0.11148613015504694</v>
      </c>
      <c r="HS50" s="23">
        <f t="shared" si="68"/>
        <v>0.88851386984495306</v>
      </c>
      <c r="HT50" s="80">
        <f t="shared" si="69"/>
        <v>0.35101782512393209</v>
      </c>
      <c r="HU50" s="27">
        <v>226001</v>
      </c>
      <c r="HV50" s="25">
        <v>6727</v>
      </c>
      <c r="HW50" s="25">
        <v>53491</v>
      </c>
      <c r="HX50" s="25">
        <v>6503</v>
      </c>
      <c r="HY50" s="25">
        <v>54246</v>
      </c>
      <c r="HZ50" s="25">
        <v>15008</v>
      </c>
      <c r="IA50" s="25">
        <v>4245</v>
      </c>
      <c r="IB50" s="18">
        <v>540</v>
      </c>
      <c r="IC50" s="25">
        <v>28197</v>
      </c>
      <c r="ID50" s="25">
        <v>32528</v>
      </c>
      <c r="IE50" s="25">
        <v>16587</v>
      </c>
      <c r="IF50" s="18">
        <v>1655</v>
      </c>
      <c r="IG50" s="25">
        <v>6274</v>
      </c>
      <c r="IH50" s="17">
        <f t="shared" si="70"/>
        <v>0.21033535249844026</v>
      </c>
      <c r="II50" s="17">
        <f t="shared" si="71"/>
        <v>6.6406785810682253E-2</v>
      </c>
      <c r="IJ50" s="30">
        <f t="shared" si="72"/>
        <v>15.058702025586355</v>
      </c>
      <c r="IK50" s="17">
        <f t="shared" si="176"/>
        <v>0.2058506393821006</v>
      </c>
      <c r="IL50" s="25">
        <v>103230</v>
      </c>
      <c r="IM50" s="25">
        <v>3507</v>
      </c>
      <c r="IN50" s="25">
        <v>29537</v>
      </c>
      <c r="IO50" s="25">
        <v>4445</v>
      </c>
      <c r="IP50" s="25">
        <v>30642</v>
      </c>
      <c r="IQ50" s="25">
        <v>5293</v>
      </c>
      <c r="IR50" s="25">
        <v>2325</v>
      </c>
      <c r="IS50" s="18">
        <v>328</v>
      </c>
      <c r="IT50" s="25">
        <v>14079</v>
      </c>
      <c r="IU50" s="25">
        <v>1105</v>
      </c>
      <c r="IV50" s="25">
        <v>6497</v>
      </c>
      <c r="IW50" s="18">
        <v>793</v>
      </c>
      <c r="IX50" s="25">
        <v>4679</v>
      </c>
      <c r="IY50" s="17">
        <f t="shared" si="73"/>
        <v>0.73378862733701444</v>
      </c>
      <c r="IZ50" s="25">
        <v>122771</v>
      </c>
      <c r="JA50" s="25">
        <v>3220</v>
      </c>
      <c r="JB50" s="25">
        <v>23954</v>
      </c>
      <c r="JC50" s="25">
        <v>2058</v>
      </c>
      <c r="JD50" s="25">
        <v>23604</v>
      </c>
      <c r="JE50" s="25">
        <v>9715</v>
      </c>
      <c r="JF50" s="25">
        <v>1920</v>
      </c>
      <c r="JG50" s="18">
        <v>212</v>
      </c>
      <c r="JH50" s="25">
        <v>14118</v>
      </c>
      <c r="JI50" s="25">
        <v>31423</v>
      </c>
      <c r="JJ50" s="25">
        <v>10090</v>
      </c>
      <c r="JK50" s="18">
        <v>862</v>
      </c>
      <c r="JL50" s="25">
        <v>1595</v>
      </c>
      <c r="JM50" s="80">
        <f t="shared" si="74"/>
        <v>0.52513215661679058</v>
      </c>
      <c r="JN50" s="27">
        <v>226001</v>
      </c>
      <c r="JO50" s="25">
        <v>157677</v>
      </c>
      <c r="JP50" s="18">
        <v>116</v>
      </c>
      <c r="JQ50" s="18">
        <v>399</v>
      </c>
      <c r="JR50" s="25">
        <v>1970</v>
      </c>
      <c r="JS50" s="18">
        <v>1907</v>
      </c>
      <c r="JT50" s="18">
        <v>486</v>
      </c>
      <c r="JU50" s="18">
        <v>7</v>
      </c>
      <c r="JV50" s="18">
        <v>66</v>
      </c>
      <c r="JW50" s="25">
        <v>63373</v>
      </c>
      <c r="JX50" s="17">
        <f t="shared" si="75"/>
        <v>0.28041026367139971</v>
      </c>
      <c r="JY50" s="17">
        <f t="shared" si="76"/>
        <v>0.71958973632860035</v>
      </c>
      <c r="JZ50" s="25">
        <v>68035</v>
      </c>
      <c r="KA50" s="25">
        <v>47853</v>
      </c>
      <c r="KB50" s="18">
        <v>71</v>
      </c>
      <c r="KC50" s="18">
        <v>168</v>
      </c>
      <c r="KD50" s="25">
        <v>544</v>
      </c>
      <c r="KE50" s="18">
        <v>993</v>
      </c>
      <c r="KF50" s="18">
        <v>81</v>
      </c>
      <c r="KG50" s="18">
        <v>3</v>
      </c>
      <c r="KH50" s="18">
        <v>25</v>
      </c>
      <c r="KI50" s="25">
        <v>18297</v>
      </c>
      <c r="KJ50" s="17">
        <f t="shared" si="77"/>
        <v>0.26893510693025646</v>
      </c>
      <c r="KK50" s="25">
        <v>157966</v>
      </c>
      <c r="KL50" s="25">
        <v>109824</v>
      </c>
      <c r="KM50" s="18">
        <v>45</v>
      </c>
      <c r="KN50" s="18">
        <v>231</v>
      </c>
      <c r="KO50" s="25">
        <v>1426</v>
      </c>
      <c r="KP50" s="18">
        <v>914</v>
      </c>
      <c r="KQ50" s="18">
        <v>405</v>
      </c>
      <c r="KR50" s="18">
        <v>4</v>
      </c>
      <c r="KS50" s="18">
        <v>41</v>
      </c>
      <c r="KT50" s="25">
        <v>45076</v>
      </c>
      <c r="KU50" s="69">
        <f t="shared" si="190"/>
        <v>0.28535254421837608</v>
      </c>
      <c r="KV50" s="27">
        <v>266807</v>
      </c>
      <c r="KW50" s="25">
        <v>258337</v>
      </c>
      <c r="KX50" s="25">
        <v>8470</v>
      </c>
      <c r="KY50" s="59">
        <v>3.1745793776025363E-2</v>
      </c>
      <c r="KZ50" s="25">
        <v>4063</v>
      </c>
      <c r="LA50" s="25">
        <v>2485</v>
      </c>
      <c r="LB50" s="25">
        <v>3609</v>
      </c>
      <c r="LC50" s="25">
        <v>2426</v>
      </c>
      <c r="LD50" s="25">
        <v>123636</v>
      </c>
      <c r="LE50" s="25">
        <v>120084</v>
      </c>
      <c r="LF50" s="25">
        <v>3552</v>
      </c>
      <c r="LG50" s="59">
        <v>2.8729496263224307E-2</v>
      </c>
      <c r="LH50" s="25">
        <v>143171</v>
      </c>
      <c r="LI50" s="25">
        <v>138253</v>
      </c>
      <c r="LJ50" s="25">
        <v>4918</v>
      </c>
      <c r="LK50" s="35">
        <v>3.4350531881456439E-2</v>
      </c>
      <c r="LL50" s="27">
        <v>57297</v>
      </c>
      <c r="LM50" s="18">
        <v>778</v>
      </c>
      <c r="LN50" s="25">
        <v>43919</v>
      </c>
      <c r="LO50" s="18">
        <v>870</v>
      </c>
      <c r="LP50" s="18">
        <v>174</v>
      </c>
      <c r="LQ50" s="18">
        <v>174</v>
      </c>
      <c r="LR50" s="25">
        <v>11382</v>
      </c>
      <c r="LS50" s="23">
        <f t="shared" si="79"/>
        <v>0.19864914393423738</v>
      </c>
      <c r="LT50" s="23">
        <f t="shared" si="80"/>
        <v>0.80135085606576262</v>
      </c>
      <c r="LU50" s="17">
        <f t="shared" si="81"/>
        <v>0.78009319859678516</v>
      </c>
      <c r="LV50" s="25">
        <v>57297</v>
      </c>
      <c r="LW50" s="25">
        <v>6853</v>
      </c>
      <c r="LX50" s="25">
        <v>28867</v>
      </c>
      <c r="LY50" s="25">
        <v>6665</v>
      </c>
      <c r="LZ50" s="18">
        <v>609</v>
      </c>
      <c r="MA50" s="25">
        <v>5696</v>
      </c>
      <c r="MB50" s="18">
        <v>2900</v>
      </c>
      <c r="MC50" s="18">
        <v>758</v>
      </c>
      <c r="MD50" s="25">
        <v>4313</v>
      </c>
      <c r="ME50" s="18">
        <v>37</v>
      </c>
      <c r="MF50" s="18">
        <v>599</v>
      </c>
      <c r="MG50" s="17">
        <f t="shared" si="82"/>
        <v>0.16325462066076757</v>
      </c>
      <c r="MH50" s="17">
        <f t="shared" si="83"/>
        <v>0.81501649301010526</v>
      </c>
      <c r="MI50" s="25">
        <v>57297</v>
      </c>
      <c r="MJ50" s="25">
        <v>10179</v>
      </c>
      <c r="MK50" s="25">
        <v>34744</v>
      </c>
      <c r="ML50" s="25">
        <v>6375</v>
      </c>
      <c r="MM50" s="18">
        <v>748</v>
      </c>
      <c r="MN50" s="25">
        <v>1530</v>
      </c>
      <c r="MO50" s="25">
        <v>2989</v>
      </c>
      <c r="MP50" s="18">
        <v>45</v>
      </c>
      <c r="MQ50" s="18">
        <v>25</v>
      </c>
      <c r="MR50" s="18">
        <v>35</v>
      </c>
      <c r="MS50" s="18">
        <v>627</v>
      </c>
      <c r="MT50" s="17">
        <f t="shared" si="84"/>
        <v>0.89652163289526499</v>
      </c>
      <c r="MU50" s="69">
        <f t="shared" si="85"/>
        <v>0.79755484580344516</v>
      </c>
      <c r="MV50" s="27">
        <v>57297</v>
      </c>
      <c r="MW50" s="25">
        <v>25751</v>
      </c>
      <c r="MX50" s="18">
        <v>74</v>
      </c>
      <c r="MY50" s="25">
        <v>7352</v>
      </c>
      <c r="MZ50" s="25">
        <v>14442</v>
      </c>
      <c r="NA50" s="25">
        <v>5142</v>
      </c>
      <c r="NB50" s="18">
        <v>231</v>
      </c>
      <c r="NC50" s="25">
        <v>2536</v>
      </c>
      <c r="ND50" s="25">
        <v>1769</v>
      </c>
      <c r="NE50" s="17">
        <f t="shared" si="86"/>
        <v>0.44943016213763376</v>
      </c>
      <c r="NF50" s="10">
        <f t="shared" si="87"/>
        <v>115753.88426968253</v>
      </c>
      <c r="NG50" s="17">
        <f t="shared" si="88"/>
        <v>0.58343368762762449</v>
      </c>
      <c r="NH50" s="25">
        <v>57297</v>
      </c>
      <c r="NI50" s="25">
        <v>9079</v>
      </c>
      <c r="NJ50" s="18">
        <v>9</v>
      </c>
      <c r="NK50" s="18">
        <v>10</v>
      </c>
      <c r="NL50" s="18">
        <v>27</v>
      </c>
      <c r="NM50" s="25">
        <v>38339</v>
      </c>
      <c r="NN50" s="25">
        <v>9253</v>
      </c>
      <c r="NO50" s="18">
        <v>119</v>
      </c>
      <c r="NP50" s="18">
        <v>43</v>
      </c>
      <c r="NQ50" s="32">
        <v>418</v>
      </c>
      <c r="NR50" s="27">
        <v>57297</v>
      </c>
      <c r="NS50" s="37">
        <f t="shared" si="89"/>
        <v>1.2270624989091925</v>
      </c>
      <c r="NT50" s="37">
        <f t="shared" si="90"/>
        <v>0.33110640012727993</v>
      </c>
      <c r="NU50" s="37">
        <f t="shared" si="91"/>
        <v>0.81495441421195614</v>
      </c>
      <c r="NV50" s="17">
        <f t="shared" si="92"/>
        <v>0.16548564125324414</v>
      </c>
      <c r="NW50" s="10">
        <f t="shared" si="93"/>
        <v>30535</v>
      </c>
      <c r="NX50" s="17">
        <f t="shared" si="94"/>
        <v>0.53292493498787019</v>
      </c>
      <c r="NY50" s="19">
        <f t="shared" si="95"/>
        <v>0.5502892465173278</v>
      </c>
      <c r="NZ50" s="25">
        <v>20187</v>
      </c>
      <c r="OA50" s="25">
        <v>26762</v>
      </c>
      <c r="OB50" s="25">
        <v>2619</v>
      </c>
      <c r="OC50" s="25">
        <v>16846</v>
      </c>
      <c r="OD50" s="25">
        <v>1236</v>
      </c>
      <c r="OE50" s="25">
        <v>2657</v>
      </c>
      <c r="OF50" s="17">
        <f t="shared" si="96"/>
        <v>0.29401190289194895</v>
      </c>
      <c r="OG50" s="17">
        <f t="shared" si="97"/>
        <v>0.35232211110529349</v>
      </c>
      <c r="OH50" s="17">
        <f t="shared" si="98"/>
        <v>0.46707506501212975</v>
      </c>
      <c r="OI50" s="69">
        <f t="shared" si="99"/>
        <v>4.6372410422884272E-2</v>
      </c>
      <c r="OJ50" s="27">
        <v>57297</v>
      </c>
      <c r="OK50" s="25">
        <v>1301</v>
      </c>
      <c r="OL50" s="25">
        <v>33432</v>
      </c>
      <c r="OM50" s="25">
        <v>29565</v>
      </c>
      <c r="ON50" s="25">
        <v>2273</v>
      </c>
      <c r="OO50" s="18">
        <v>369</v>
      </c>
      <c r="OP50" s="18">
        <v>422</v>
      </c>
      <c r="OQ50" s="25">
        <v>13498</v>
      </c>
      <c r="OR50" s="69">
        <f t="shared" si="100"/>
        <v>0.65322791769202571</v>
      </c>
      <c r="OS50" s="85">
        <v>176981</v>
      </c>
      <c r="OT50" s="22">
        <v>176981</v>
      </c>
      <c r="OU50" s="38">
        <f t="shared" si="191"/>
        <v>0.59917190293050215</v>
      </c>
      <c r="OV50" s="39">
        <v>0.95290624417310321</v>
      </c>
      <c r="OW50" s="22">
        <v>16864630</v>
      </c>
      <c r="OX50" s="36">
        <f t="shared" si="192"/>
        <v>690066930.34000003</v>
      </c>
      <c r="OY50" s="36">
        <f t="shared" si="193"/>
        <v>11991238.163203496</v>
      </c>
      <c r="OZ50" s="22"/>
      <c r="PA50" s="22"/>
      <c r="PB50" s="38">
        <f t="shared" si="194"/>
        <v>0</v>
      </c>
      <c r="PC50" s="39">
        <v>0</v>
      </c>
      <c r="PD50" s="22"/>
      <c r="PE50" s="40">
        <f t="shared" si="105"/>
        <v>0</v>
      </c>
      <c r="PF50" s="36">
        <f t="shared" si="106"/>
        <v>0</v>
      </c>
      <c r="PG50" s="22">
        <v>30453</v>
      </c>
      <c r="PH50" s="22">
        <v>30453</v>
      </c>
      <c r="PI50" s="38">
        <f t="shared" si="195"/>
        <v>0.10309910080710688</v>
      </c>
      <c r="PJ50" s="39">
        <v>0.1664177585131186</v>
      </c>
      <c r="PK50" s="22">
        <v>506792</v>
      </c>
      <c r="PL50" s="41">
        <f t="shared" si="108"/>
        <v>20736915.055999998</v>
      </c>
      <c r="PM50" s="36">
        <f t="shared" si="109"/>
        <v>2489429.9993929705</v>
      </c>
      <c r="PN50" s="22">
        <v>35411</v>
      </c>
      <c r="PO50" s="22">
        <v>35256</v>
      </c>
      <c r="PP50" s="38">
        <f t="shared" si="196"/>
        <v>0.11935973132549699</v>
      </c>
      <c r="PQ50" s="39">
        <v>0.52360591105060128</v>
      </c>
      <c r="PR50" s="22">
        <v>1846025</v>
      </c>
      <c r="PS50" s="41">
        <f t="shared" si="111"/>
        <v>75535650.950000003</v>
      </c>
      <c r="PT50" s="36">
        <f t="shared" si="112"/>
        <v>4622708.5651848409</v>
      </c>
      <c r="PU50" s="22">
        <v>1481</v>
      </c>
      <c r="PV50" s="22">
        <v>1481</v>
      </c>
      <c r="PW50" s="38">
        <f t="shared" si="197"/>
        <v>5.0139483234927689E-3</v>
      </c>
      <c r="PX50" s="39">
        <v>0.28900742741390956</v>
      </c>
      <c r="PY50" s="22">
        <v>42802</v>
      </c>
      <c r="PZ50" s="36">
        <f t="shared" si="114"/>
        <v>225951.31624208335</v>
      </c>
      <c r="QA50" s="22">
        <v>1568</v>
      </c>
      <c r="QB50" s="22">
        <v>1568</v>
      </c>
      <c r="QC50" s="39">
        <v>5.4083928571428563</v>
      </c>
      <c r="QD50" s="22">
        <v>848036</v>
      </c>
      <c r="QE50" s="22">
        <f t="shared" si="115"/>
        <v>1366.2802222222213</v>
      </c>
      <c r="QF50" s="22"/>
      <c r="QG50" s="22">
        <v>3305</v>
      </c>
      <c r="QH50" s="22">
        <v>3305</v>
      </c>
      <c r="QI50" s="38">
        <f t="shared" si="198"/>
        <v>1.1189128432912627E-2</v>
      </c>
      <c r="QJ50" s="39">
        <v>0.2327049924357035</v>
      </c>
      <c r="QK50" s="22">
        <v>76909</v>
      </c>
      <c r="QL50" s="42">
        <f t="shared" si="117"/>
        <v>57.971467715582456</v>
      </c>
      <c r="QM50" s="22">
        <f t="shared" si="199"/>
        <v>46332</v>
      </c>
      <c r="QN50" s="22">
        <v>22468</v>
      </c>
      <c r="QO50" s="22">
        <v>22468</v>
      </c>
      <c r="QP50" s="38">
        <f t="shared" si="200"/>
        <v>7.6065760251340667E-2</v>
      </c>
      <c r="QQ50" s="39">
        <v>0.17285784226455403</v>
      </c>
      <c r="QR50" s="22">
        <v>388377</v>
      </c>
      <c r="QS50" s="36">
        <f t="shared" si="120"/>
        <v>5282737.2979097953</v>
      </c>
      <c r="QT50" s="22">
        <v>16671</v>
      </c>
      <c r="QU50" s="22">
        <v>16671</v>
      </c>
      <c r="QV50" s="38">
        <f t="shared" si="201"/>
        <v>5.643992741454959E-2</v>
      </c>
      <c r="QW50" s="39">
        <v>0.2027628816507708</v>
      </c>
      <c r="QX50" s="22">
        <v>338026</v>
      </c>
      <c r="QY50" s="36">
        <f t="shared" si="122"/>
        <v>3919730.8836324639</v>
      </c>
      <c r="QZ50" s="22">
        <v>7193</v>
      </c>
      <c r="RA50" s="22">
        <v>7193</v>
      </c>
      <c r="RB50" s="38">
        <f t="shared" si="202"/>
        <v>2.4352012350360219E-2</v>
      </c>
      <c r="RC50" s="39">
        <v>0.18734742110385094</v>
      </c>
      <c r="RD50" s="22">
        <v>134759</v>
      </c>
      <c r="RE50" s="36">
        <f t="shared" si="124"/>
        <v>777212.52099310013</v>
      </c>
      <c r="RF50" s="10">
        <f t="shared" si="203"/>
        <v>295531</v>
      </c>
      <c r="RG50" s="10">
        <f t="shared" si="204"/>
        <v>295376</v>
      </c>
      <c r="RH50" s="17">
        <f t="shared" si="205"/>
        <v>0.3798984711509647</v>
      </c>
      <c r="RI50" s="17">
        <f t="shared" si="206"/>
        <v>8.679446294486217E-3</v>
      </c>
      <c r="RJ50" s="17">
        <f t="shared" si="207"/>
        <v>0.40913067203973152</v>
      </c>
      <c r="RK50" s="17">
        <f t="shared" si="208"/>
        <v>0</v>
      </c>
      <c r="RL50" s="17">
        <f t="shared" si="209"/>
        <v>0.15772281695826418</v>
      </c>
      <c r="RM50" s="17">
        <f t="shared" si="210"/>
        <v>7.7092634308656635E-3</v>
      </c>
      <c r="RN50" s="17">
        <f t="shared" si="211"/>
        <v>0.18024242630218795</v>
      </c>
      <c r="RO50" s="17">
        <f t="shared" si="212"/>
        <v>0.13373782663716288</v>
      </c>
      <c r="RP50" s="17">
        <f t="shared" si="213"/>
        <v>2.6517818819357955E-2</v>
      </c>
      <c r="RQ50" s="17">
        <f t="shared" si="214"/>
        <v>1.9779363250733349E-6</v>
      </c>
      <c r="RR50" s="36">
        <f t="shared" si="215"/>
        <v>29309066.718026467</v>
      </c>
      <c r="RS50" s="36">
        <f t="shared" si="216"/>
        <v>109.85119100333374</v>
      </c>
      <c r="RT50" s="10">
        <f t="shared" si="217"/>
        <v>155</v>
      </c>
      <c r="RU50" s="17">
        <f t="shared" si="218"/>
        <v>5.2447966541581089E-4</v>
      </c>
      <c r="RV50" s="37">
        <f t="shared" si="219"/>
        <v>0.90280545864900807</v>
      </c>
      <c r="RW50" s="36">
        <f t="shared" si="220"/>
        <v>1.1070774005179773</v>
      </c>
      <c r="RX50" s="85">
        <v>1.1701899999999999E-2</v>
      </c>
      <c r="RY50" s="93">
        <v>228</v>
      </c>
      <c r="RZ50" s="43" t="b">
        <v>0</v>
      </c>
      <c r="SA50" s="18" t="b">
        <v>0</v>
      </c>
      <c r="SB50" s="18" t="b">
        <v>0</v>
      </c>
      <c r="SC50" s="18" t="b">
        <v>0</v>
      </c>
      <c r="SD50" s="18" t="b">
        <v>0</v>
      </c>
      <c r="SE50" s="32" t="b">
        <v>1</v>
      </c>
      <c r="SF50" s="43" t="b">
        <v>0</v>
      </c>
      <c r="SG50" s="18" t="b">
        <v>0</v>
      </c>
      <c r="SH50" s="18"/>
      <c r="SI50" s="18"/>
      <c r="SJ50" s="18"/>
      <c r="SK50" s="18"/>
      <c r="SL50" s="18"/>
      <c r="SM50" s="18"/>
      <c r="SN50" s="18"/>
      <c r="SO50" s="18"/>
      <c r="SP50" s="18"/>
      <c r="SQ50" s="17">
        <f t="shared" si="143"/>
        <v>0</v>
      </c>
      <c r="SR50" s="17">
        <f t="shared" si="144"/>
        <v>0</v>
      </c>
      <c r="SS50" s="17">
        <f t="shared" si="145"/>
        <v>0</v>
      </c>
      <c r="ST50" s="17">
        <f t="shared" si="146"/>
        <v>0</v>
      </c>
      <c r="SU50" s="17">
        <f t="shared" si="147"/>
        <v>0</v>
      </c>
      <c r="SV50" s="17">
        <f t="shared" si="181"/>
        <v>0</v>
      </c>
      <c r="SW50" s="17">
        <f t="shared" si="149"/>
        <v>0</v>
      </c>
      <c r="SX50" s="17">
        <f t="shared" si="150"/>
        <v>0</v>
      </c>
      <c r="SY50" s="17">
        <f t="shared" si="151"/>
        <v>0</v>
      </c>
      <c r="SZ50" s="17">
        <f t="shared" si="152"/>
        <v>0</v>
      </c>
      <c r="TA50" s="17">
        <f t="shared" si="153"/>
        <v>0</v>
      </c>
      <c r="TB50" s="24">
        <f t="shared" si="154"/>
        <v>620</v>
      </c>
      <c r="TC50" s="69">
        <f t="shared" si="155"/>
        <v>1</v>
      </c>
      <c r="TD50" s="17">
        <f t="shared" si="177"/>
        <v>2.6014568158168575E-6</v>
      </c>
      <c r="TE50" s="95"/>
      <c r="TF50" s="71"/>
      <c r="TG50" s="71">
        <v>7</v>
      </c>
      <c r="TH50" s="71">
        <v>1</v>
      </c>
      <c r="TI50" s="71"/>
      <c r="TJ50" s="71"/>
      <c r="TK50" s="71">
        <v>42</v>
      </c>
      <c r="TL50" s="71"/>
      <c r="TM50" s="71">
        <v>9</v>
      </c>
      <c r="TN50" s="71"/>
      <c r="TO50" s="71"/>
      <c r="TP50" s="71"/>
      <c r="TQ50" s="71">
        <v>1</v>
      </c>
      <c r="TR50" s="72"/>
      <c r="TS50" s="72"/>
      <c r="TT50" s="72"/>
      <c r="TU50" s="72">
        <v>6</v>
      </c>
      <c r="TV50" s="72">
        <v>2</v>
      </c>
      <c r="TW50" s="72"/>
      <c r="TX50" s="72"/>
      <c r="TY50" s="72"/>
      <c r="TZ50" s="72">
        <v>42</v>
      </c>
      <c r="UA50" s="72"/>
      <c r="UB50" s="72">
        <v>6</v>
      </c>
      <c r="UC50" s="72"/>
      <c r="UD50" s="72"/>
      <c r="UE50" s="72"/>
      <c r="UF50" s="72"/>
      <c r="UG50" s="72">
        <v>14</v>
      </c>
      <c r="UH50" s="72"/>
      <c r="UI50" s="72">
        <v>2</v>
      </c>
      <c r="UJ50" s="73">
        <v>21</v>
      </c>
      <c r="UK50" s="73"/>
      <c r="UL50" s="73"/>
      <c r="UM50" s="73">
        <v>5</v>
      </c>
      <c r="UN50" s="73">
        <v>5</v>
      </c>
      <c r="UO50" s="73"/>
      <c r="UP50" s="73"/>
      <c r="UQ50" s="73"/>
      <c r="UR50" s="73">
        <v>90</v>
      </c>
      <c r="US50" s="73">
        <v>6</v>
      </c>
      <c r="UT50" s="73"/>
      <c r="UU50" s="73"/>
      <c r="UV50" s="73"/>
      <c r="UW50" s="73"/>
      <c r="UX50" s="73"/>
      <c r="UY50" s="73">
        <v>23</v>
      </c>
      <c r="UZ50" s="73"/>
      <c r="VA50" s="73">
        <v>2</v>
      </c>
      <c r="VB50" s="73">
        <v>41</v>
      </c>
      <c r="VC50" s="73"/>
      <c r="VD50" s="73"/>
      <c r="VE50" s="73">
        <v>4</v>
      </c>
      <c r="VF50" s="73">
        <v>2</v>
      </c>
      <c r="VG50" s="73"/>
      <c r="VH50" s="73">
        <v>1</v>
      </c>
      <c r="VI50" s="73"/>
      <c r="VJ50" s="73">
        <v>95</v>
      </c>
      <c r="VK50" s="73">
        <v>5</v>
      </c>
      <c r="VL50" s="73"/>
      <c r="VM50" s="73"/>
      <c r="VN50" s="73"/>
      <c r="VO50" s="73"/>
      <c r="VP50" s="73">
        <v>33</v>
      </c>
      <c r="VQ50" s="73"/>
      <c r="VR50" s="73">
        <v>1</v>
      </c>
      <c r="VS50" s="73">
        <v>33</v>
      </c>
      <c r="VT50" s="73"/>
      <c r="VU50" s="73"/>
      <c r="VV50" s="73"/>
      <c r="VW50" s="73">
        <v>6</v>
      </c>
      <c r="VX50" s="73"/>
      <c r="VY50" s="73">
        <v>1</v>
      </c>
      <c r="VZ50" s="73">
        <v>1</v>
      </c>
      <c r="WA50" s="73">
        <v>15</v>
      </c>
      <c r="WB50" s="73"/>
      <c r="WC50" s="73">
        <v>60</v>
      </c>
      <c r="WD50" s="73">
        <v>1</v>
      </c>
      <c r="WE50" s="73"/>
      <c r="WF50" s="73"/>
      <c r="WG50" s="73">
        <v>1</v>
      </c>
      <c r="WH50" s="73"/>
      <c r="WI50" s="73"/>
      <c r="WJ50" s="73">
        <v>44</v>
      </c>
      <c r="WK50" s="73"/>
      <c r="WL50" s="73"/>
      <c r="WM50" s="73"/>
      <c r="WN50" s="73"/>
      <c r="WO50" s="22">
        <f t="shared" si="156"/>
        <v>95</v>
      </c>
      <c r="WP50" s="22">
        <f t="shared" si="157"/>
        <v>0</v>
      </c>
      <c r="WQ50" s="22">
        <f t="shared" si="158"/>
        <v>0</v>
      </c>
      <c r="WR50" s="22">
        <f t="shared" si="159"/>
        <v>22</v>
      </c>
      <c r="WS50" s="22">
        <f t="shared" si="160"/>
        <v>16</v>
      </c>
      <c r="WT50" s="22">
        <f t="shared" si="161"/>
        <v>0</v>
      </c>
      <c r="WU50" s="22">
        <f t="shared" si="162"/>
        <v>2</v>
      </c>
      <c r="WV50" s="22">
        <f t="shared" si="163"/>
        <v>0</v>
      </c>
      <c r="WW50" s="22">
        <f t="shared" si="164"/>
        <v>284</v>
      </c>
      <c r="WX50" s="22">
        <f t="shared" si="165"/>
        <v>0</v>
      </c>
      <c r="WY50" s="22">
        <f t="shared" si="166"/>
        <v>86</v>
      </c>
      <c r="WZ50" s="22">
        <f t="shared" si="167"/>
        <v>0</v>
      </c>
      <c r="XA50" s="22">
        <f t="shared" si="168"/>
        <v>0</v>
      </c>
      <c r="XB50" s="22">
        <f t="shared" si="169"/>
        <v>0</v>
      </c>
      <c r="XC50" s="22">
        <f t="shared" si="170"/>
        <v>0</v>
      </c>
      <c r="XD50" s="22">
        <f t="shared" si="171"/>
        <v>0</v>
      </c>
      <c r="XE50" s="22">
        <f t="shared" si="172"/>
        <v>114</v>
      </c>
      <c r="XF50" s="22">
        <f t="shared" si="173"/>
        <v>0</v>
      </c>
      <c r="XG50" s="93">
        <f t="shared" si="174"/>
        <v>6</v>
      </c>
    </row>
    <row r="51" spans="1:632" ht="17.100000000000001" customHeight="1" x14ac:dyDescent="0.2">
      <c r="A51" s="101"/>
      <c r="B51" s="27" t="s">
        <v>110</v>
      </c>
      <c r="C51" s="535" t="s">
        <v>111</v>
      </c>
      <c r="D51" s="25" t="s">
        <v>118</v>
      </c>
      <c r="E51" s="535" t="s">
        <v>119</v>
      </c>
      <c r="F51" s="25" t="s">
        <v>121</v>
      </c>
      <c r="G51" s="535" t="s">
        <v>122</v>
      </c>
      <c r="H51" s="25">
        <v>59</v>
      </c>
      <c r="I51" s="28">
        <v>4</v>
      </c>
      <c r="J51" s="17">
        <f t="shared" si="0"/>
        <v>0.76163254046101025</v>
      </c>
      <c r="K51" s="17">
        <f t="shared" si="1"/>
        <v>0.36703040706228546</v>
      </c>
      <c r="L51" s="17">
        <f t="shared" si="2"/>
        <v>1</v>
      </c>
      <c r="M51" s="17">
        <f t="shared" si="3"/>
        <v>7.1171801999927675E-2</v>
      </c>
      <c r="N51" s="17">
        <f t="shared" si="4"/>
        <v>0.26119438666953548</v>
      </c>
      <c r="O51" s="17">
        <f t="shared" si="5"/>
        <v>0.1200649828347229</v>
      </c>
      <c r="P51" s="17">
        <f t="shared" si="6"/>
        <v>0.74360548393697568</v>
      </c>
      <c r="Q51" s="17">
        <f t="shared" si="7"/>
        <v>0.60826070946360622</v>
      </c>
      <c r="R51" s="69">
        <f t="shared" si="8"/>
        <v>0.94231947185734699</v>
      </c>
      <c r="S51" s="422">
        <f t="shared" si="9"/>
        <v>0.54169775380949003</v>
      </c>
      <c r="T51" s="17">
        <f t="shared" si="175"/>
        <v>0.45830224619050997</v>
      </c>
      <c r="U51" s="10">
        <f t="shared" si="10"/>
        <v>67121.572070323513</v>
      </c>
      <c r="V51" s="32">
        <v>5</v>
      </c>
      <c r="W51" s="550">
        <f t="shared" si="11"/>
        <v>0</v>
      </c>
      <c r="X51" s="550">
        <f t="shared" si="12"/>
        <v>0.43058664269837893</v>
      </c>
      <c r="Y51" s="550">
        <f t="shared" si="13"/>
        <v>0.56941335730162113</v>
      </c>
      <c r="Z51" s="551">
        <f t="shared" si="14"/>
        <v>83394.572070323527</v>
      </c>
      <c r="AA51" s="426">
        <f t="shared" si="15"/>
        <v>7.7387902251172702E-2</v>
      </c>
      <c r="AB51" s="59">
        <f t="shared" si="16"/>
        <v>0.96015608760558591</v>
      </c>
      <c r="AC51" s="59">
        <f t="shared" si="17"/>
        <v>0.10955318080757369</v>
      </c>
      <c r="AD51" s="59">
        <f t="shared" si="18"/>
        <v>0.26119438666953548</v>
      </c>
      <c r="AE51" s="59">
        <f t="shared" si="19"/>
        <v>0.39173929053639378</v>
      </c>
      <c r="AF51" s="59">
        <f t="shared" si="20"/>
        <v>0.3862800392349191</v>
      </c>
      <c r="AG51" s="59">
        <f t="shared" si="21"/>
        <v>0.59241662579695931</v>
      </c>
      <c r="AH51" s="59">
        <f t="shared" si="22"/>
        <v>0.1200649828347229</v>
      </c>
      <c r="AI51" s="59">
        <f t="shared" si="23"/>
        <v>0.60964320745463463</v>
      </c>
      <c r="AJ51" s="59">
        <f t="shared" si="24"/>
        <v>0.91362187346738599</v>
      </c>
      <c r="AK51" s="59">
        <f t="shared" si="25"/>
        <v>0.25639451606302432</v>
      </c>
      <c r="AL51" s="35">
        <f t="shared" si="26"/>
        <v>1</v>
      </c>
      <c r="AM51" s="27">
        <v>146457</v>
      </c>
      <c r="AN51" s="25">
        <v>67929</v>
      </c>
      <c r="AO51" s="25">
        <v>78528</v>
      </c>
      <c r="AP51" s="17">
        <f t="shared" si="27"/>
        <v>2.8445845534729435E-3</v>
      </c>
      <c r="AQ51" s="63">
        <v>86.502903422982882</v>
      </c>
      <c r="AR51" s="58">
        <v>1045.93767342</v>
      </c>
      <c r="AS51" s="24">
        <f t="shared" si="28"/>
        <v>140.02459584529151</v>
      </c>
      <c r="AT51" s="17">
        <f t="shared" si="188"/>
        <v>0.12092665000931965</v>
      </c>
      <c r="AU51" s="25">
        <v>143497</v>
      </c>
      <c r="AV51" s="25">
        <v>65732</v>
      </c>
      <c r="AW51" s="25">
        <v>77765</v>
      </c>
      <c r="AX51" s="25">
        <v>2960</v>
      </c>
      <c r="AY51" s="25">
        <v>2197</v>
      </c>
      <c r="AZ51" s="18">
        <v>763</v>
      </c>
      <c r="BA51" s="25">
        <v>11334</v>
      </c>
      <c r="BB51" s="25">
        <v>5194</v>
      </c>
      <c r="BC51" s="25">
        <v>6140</v>
      </c>
      <c r="BD51" s="63">
        <v>84.592833876221491</v>
      </c>
      <c r="BE51" s="25">
        <v>135123</v>
      </c>
      <c r="BF51" s="25">
        <v>62735</v>
      </c>
      <c r="BG51" s="25">
        <v>72388</v>
      </c>
      <c r="BH51" s="63">
        <v>86.664916837044814</v>
      </c>
      <c r="BI51" s="17">
        <v>7.7387902251172702E-2</v>
      </c>
      <c r="BJ51" s="25">
        <v>38298</v>
      </c>
      <c r="BK51" s="25">
        <v>97764</v>
      </c>
      <c r="BL51" s="25">
        <v>10395</v>
      </c>
      <c r="BM51" s="17">
        <v>0.49806677304529273</v>
      </c>
      <c r="BN51" s="10">
        <f t="shared" si="30"/>
        <v>73511.634620105557</v>
      </c>
      <c r="BO51" s="29">
        <v>0.39173929053639378</v>
      </c>
      <c r="BP51" s="30">
        <f t="shared" si="31"/>
        <v>0.60826070946360622</v>
      </c>
      <c r="BQ51" s="31">
        <v>10.632748250889899</v>
      </c>
      <c r="BR51" s="25">
        <v>108159</v>
      </c>
      <c r="BS51" s="25">
        <v>34489</v>
      </c>
      <c r="BT51" s="25">
        <v>63657</v>
      </c>
      <c r="BU51" s="25">
        <v>7833</v>
      </c>
      <c r="BV51" s="18">
        <v>1341</v>
      </c>
      <c r="BW51" s="18">
        <v>839</v>
      </c>
      <c r="BX51" s="25">
        <v>32624</v>
      </c>
      <c r="BY51" s="25">
        <v>25709</v>
      </c>
      <c r="BZ51" s="25">
        <v>6915</v>
      </c>
      <c r="CA51" s="59">
        <v>0.2119605198626778</v>
      </c>
      <c r="CB51" s="25">
        <v>143497</v>
      </c>
      <c r="CC51" s="25">
        <v>2960</v>
      </c>
      <c r="CD51" s="17">
        <f t="shared" si="32"/>
        <v>2.0627608939559713E-2</v>
      </c>
      <c r="CE51" s="25">
        <v>1233</v>
      </c>
      <c r="CF51" s="25">
        <v>3410</v>
      </c>
      <c r="CG51" s="25">
        <v>6447</v>
      </c>
      <c r="CH51" s="25">
        <v>7562</v>
      </c>
      <c r="CI51" s="25">
        <v>5987</v>
      </c>
      <c r="CJ51" s="25">
        <v>3733</v>
      </c>
      <c r="CK51" s="25">
        <v>2226</v>
      </c>
      <c r="CL51" s="25">
        <v>1173</v>
      </c>
      <c r="CM51" s="18">
        <v>853</v>
      </c>
      <c r="CN51" s="26">
        <v>4.3985102991662579</v>
      </c>
      <c r="CO51" s="27">
        <v>32624</v>
      </c>
      <c r="CP51" s="34">
        <f t="shared" si="33"/>
        <v>4.4892410495340851</v>
      </c>
      <c r="CQ51" s="25">
        <v>42</v>
      </c>
      <c r="CR51" s="25">
        <v>2105</v>
      </c>
      <c r="CS51" s="25">
        <v>2061</v>
      </c>
      <c r="CT51" s="25">
        <v>8677</v>
      </c>
      <c r="CU51" s="25">
        <v>18617</v>
      </c>
      <c r="CV51" s="18">
        <v>722</v>
      </c>
      <c r="CW51" s="18">
        <v>195</v>
      </c>
      <c r="CX51" s="18">
        <v>205</v>
      </c>
      <c r="CY51" s="25">
        <v>32624</v>
      </c>
      <c r="CZ51" s="25">
        <v>31663</v>
      </c>
      <c r="DA51" s="18">
        <v>207</v>
      </c>
      <c r="DB51" s="18">
        <v>448</v>
      </c>
      <c r="DC51" s="18">
        <v>149</v>
      </c>
      <c r="DD51" s="18">
        <v>35</v>
      </c>
      <c r="DE51" s="18">
        <v>122</v>
      </c>
      <c r="DF51" s="25">
        <v>32624</v>
      </c>
      <c r="DG51" s="25">
        <v>12501</v>
      </c>
      <c r="DH51" s="18">
        <v>78</v>
      </c>
      <c r="DI51" s="18">
        <v>23</v>
      </c>
      <c r="DJ51" s="25">
        <v>18453</v>
      </c>
      <c r="DK51" s="18">
        <v>53</v>
      </c>
      <c r="DL51" s="25">
        <v>1516</v>
      </c>
      <c r="DM51" s="25">
        <f t="shared" si="34"/>
        <v>55328.861053212357</v>
      </c>
      <c r="DN51" s="17">
        <f t="shared" si="35"/>
        <v>0.56562653261402651</v>
      </c>
      <c r="DO51" s="17">
        <f t="shared" si="36"/>
        <v>1.6245708680725846E-3</v>
      </c>
      <c r="DP51" s="23">
        <f t="shared" si="37"/>
        <v>0.3862800392349191</v>
      </c>
      <c r="DQ51" s="23">
        <f t="shared" si="38"/>
        <v>0.61371996076508095</v>
      </c>
      <c r="DR51" s="25">
        <v>32624</v>
      </c>
      <c r="DS51" s="18">
        <v>177</v>
      </c>
      <c r="DT51" s="25">
        <v>26046</v>
      </c>
      <c r="DU51" s="18">
        <v>33</v>
      </c>
      <c r="DV51" s="25">
        <v>2442</v>
      </c>
      <c r="DW51" s="18">
        <v>36</v>
      </c>
      <c r="DX51" s="25">
        <v>3683</v>
      </c>
      <c r="DY51" s="18">
        <v>207</v>
      </c>
      <c r="DZ51" s="17">
        <f t="shared" si="39"/>
        <v>0.87965914664051004</v>
      </c>
      <c r="EA51" s="17">
        <f t="shared" si="40"/>
        <v>0.12034085335948996</v>
      </c>
      <c r="EB51" s="25">
        <v>32624</v>
      </c>
      <c r="EC51" s="25">
        <v>13698</v>
      </c>
      <c r="ED51" s="25">
        <v>5629</v>
      </c>
      <c r="EE51" s="25">
        <v>10981</v>
      </c>
      <c r="EF51" s="17">
        <f t="shared" si="189"/>
        <v>0.33659269249632173</v>
      </c>
      <c r="EG51" s="25">
        <v>2123</v>
      </c>
      <c r="EH51" s="18">
        <v>193</v>
      </c>
      <c r="EI51" s="17">
        <f t="shared" si="42"/>
        <v>0.59241662579695931</v>
      </c>
      <c r="EJ51" s="17">
        <f t="shared" si="43"/>
        <v>6.5074791564492404E-2</v>
      </c>
      <c r="EK51" s="69">
        <f t="shared" si="44"/>
        <v>0.36703040706228546</v>
      </c>
      <c r="EL51" s="27">
        <v>105838</v>
      </c>
      <c r="EM51" s="25">
        <v>101621</v>
      </c>
      <c r="EN51" s="25">
        <v>4217</v>
      </c>
      <c r="EO51" s="59">
        <v>0.96015608760558591</v>
      </c>
      <c r="EP51" s="25">
        <v>47066</v>
      </c>
      <c r="EQ51" s="25">
        <v>46239</v>
      </c>
      <c r="ER51" s="25">
        <v>827</v>
      </c>
      <c r="ES51" s="59">
        <v>0.98242892958823769</v>
      </c>
      <c r="ET51" s="25">
        <v>58772</v>
      </c>
      <c r="EU51" s="25">
        <v>55382</v>
      </c>
      <c r="EV51" s="25">
        <v>3390</v>
      </c>
      <c r="EW51" s="59">
        <v>0.94231947185734699</v>
      </c>
      <c r="EX51" s="25">
        <v>7821</v>
      </c>
      <c r="EY51" s="25">
        <v>7630</v>
      </c>
      <c r="EZ51" s="25">
        <v>191</v>
      </c>
      <c r="FA51" s="59">
        <v>0.97557857051527952</v>
      </c>
      <c r="FB51" s="25">
        <v>98017</v>
      </c>
      <c r="FC51" s="25">
        <v>93991</v>
      </c>
      <c r="FD51" s="25">
        <v>4026</v>
      </c>
      <c r="FE51" s="59">
        <v>0.95892549251660431</v>
      </c>
      <c r="FF51" s="25">
        <v>61478</v>
      </c>
      <c r="FG51" s="25">
        <v>23706</v>
      </c>
      <c r="FH51" s="25">
        <v>35138</v>
      </c>
      <c r="FI51" s="25">
        <v>2634</v>
      </c>
      <c r="FJ51" s="23">
        <f t="shared" si="45"/>
        <v>4.2844594814405154E-2</v>
      </c>
      <c r="FK51" s="23">
        <f t="shared" si="46"/>
        <v>0.57155405185594843</v>
      </c>
      <c r="FL51" s="36">
        <f t="shared" si="47"/>
        <v>9</v>
      </c>
      <c r="FM51" s="25">
        <v>28838</v>
      </c>
      <c r="FN51" s="25">
        <v>11546</v>
      </c>
      <c r="FO51" s="17">
        <f t="shared" si="48"/>
        <v>0.40037450586032319</v>
      </c>
      <c r="FP51" s="25">
        <v>15964</v>
      </c>
      <c r="FQ51" s="17">
        <f t="shared" si="49"/>
        <v>0.55357514390734452</v>
      </c>
      <c r="FR51" s="25">
        <v>1328</v>
      </c>
      <c r="FS51" s="17">
        <f t="shared" si="50"/>
        <v>4.6050350232332338E-2</v>
      </c>
      <c r="FT51" s="25">
        <v>32640</v>
      </c>
      <c r="FU51" s="25">
        <v>12160</v>
      </c>
      <c r="FV51" s="25">
        <v>19174</v>
      </c>
      <c r="FW51" s="17">
        <f t="shared" si="51"/>
        <v>4.0012254901960781E-2</v>
      </c>
      <c r="FX51" s="17">
        <f t="shared" si="52"/>
        <v>0.58743872549019605</v>
      </c>
      <c r="FY51" s="25">
        <v>1306</v>
      </c>
      <c r="FZ51" s="25">
        <v>83658</v>
      </c>
      <c r="GA51" s="25">
        <v>9165</v>
      </c>
      <c r="GB51" s="25">
        <v>52642</v>
      </c>
      <c r="GC51" s="25">
        <v>10647</v>
      </c>
      <c r="GD51" s="25">
        <v>4096</v>
      </c>
      <c r="GE51" s="18">
        <v>197</v>
      </c>
      <c r="GF51" s="25">
        <v>3817</v>
      </c>
      <c r="GG51" s="18">
        <v>84</v>
      </c>
      <c r="GH51" s="18">
        <v>47</v>
      </c>
      <c r="GI51" s="25">
        <v>2963</v>
      </c>
      <c r="GJ51" s="10">
        <f t="shared" si="53"/>
        <v>9165</v>
      </c>
      <c r="GK51" s="10">
        <f t="shared" si="182"/>
        <v>74493</v>
      </c>
      <c r="GL51" s="10">
        <f t="shared" si="183"/>
        <v>21851</v>
      </c>
      <c r="GM51" s="10">
        <f t="shared" si="56"/>
        <v>61807</v>
      </c>
      <c r="GN51" s="10">
        <f t="shared" si="184"/>
        <v>11204</v>
      </c>
      <c r="GO51" s="17">
        <f t="shared" si="58"/>
        <v>0.10955318080757369</v>
      </c>
      <c r="GP51" s="17">
        <f t="shared" si="185"/>
        <v>0.8904468191924263</v>
      </c>
      <c r="GQ51" s="17">
        <f t="shared" si="186"/>
        <v>0.26119438666953548</v>
      </c>
      <c r="GR51" s="17">
        <f t="shared" si="187"/>
        <v>0.13392622343350308</v>
      </c>
      <c r="GS51" s="17">
        <f t="shared" si="62"/>
        <v>0.57582060293098092</v>
      </c>
      <c r="GT51" s="25">
        <v>37357</v>
      </c>
      <c r="GU51" s="25">
        <v>3176</v>
      </c>
      <c r="GV51" s="25">
        <v>22188</v>
      </c>
      <c r="GW51" s="25">
        <v>6153</v>
      </c>
      <c r="GX51" s="25">
        <v>2456</v>
      </c>
      <c r="GY51" s="18">
        <v>145</v>
      </c>
      <c r="GZ51" s="25">
        <v>1790</v>
      </c>
      <c r="HA51" s="18">
        <v>32</v>
      </c>
      <c r="HB51" s="18">
        <v>36</v>
      </c>
      <c r="HC51" s="25">
        <v>1381</v>
      </c>
      <c r="HD51" s="23">
        <f t="shared" si="63"/>
        <v>8.5017533527852879E-2</v>
      </c>
      <c r="HE51" s="23">
        <f t="shared" si="64"/>
        <v>0.91498246647214709</v>
      </c>
      <c r="HF51" s="23">
        <f t="shared" si="65"/>
        <v>0.32103755654897342</v>
      </c>
      <c r="HG51" s="23">
        <f t="shared" si="66"/>
        <v>0.15632946971116524</v>
      </c>
      <c r="HH51" s="25">
        <v>46301</v>
      </c>
      <c r="HI51" s="25">
        <v>5989</v>
      </c>
      <c r="HJ51" s="25">
        <v>30454</v>
      </c>
      <c r="HK51" s="25">
        <v>4494</v>
      </c>
      <c r="HL51" s="25">
        <v>1640</v>
      </c>
      <c r="HM51" s="18">
        <v>52</v>
      </c>
      <c r="HN51" s="25">
        <v>2027</v>
      </c>
      <c r="HO51" s="18">
        <v>52</v>
      </c>
      <c r="HP51" s="18">
        <v>11</v>
      </c>
      <c r="HQ51" s="25">
        <v>1582</v>
      </c>
      <c r="HR51" s="23">
        <f t="shared" si="67"/>
        <v>0.12934925811537548</v>
      </c>
      <c r="HS51" s="23">
        <f t="shared" si="68"/>
        <v>0.87065074188462455</v>
      </c>
      <c r="HT51" s="80">
        <f t="shared" si="69"/>
        <v>0.21291116822530831</v>
      </c>
      <c r="HU51" s="27">
        <v>122175</v>
      </c>
      <c r="HV51" s="18">
        <v>1746</v>
      </c>
      <c r="HW51" s="25">
        <v>16913</v>
      </c>
      <c r="HX51" s="18">
        <v>1881</v>
      </c>
      <c r="HY51" s="25">
        <v>33932</v>
      </c>
      <c r="HZ51" s="25">
        <v>23466</v>
      </c>
      <c r="IA51" s="18">
        <v>1272</v>
      </c>
      <c r="IB51" s="18">
        <v>140</v>
      </c>
      <c r="IC51" s="25">
        <v>15995</v>
      </c>
      <c r="ID51" s="25">
        <v>15589</v>
      </c>
      <c r="IE51" s="25">
        <v>8234</v>
      </c>
      <c r="IF51" s="18">
        <v>877</v>
      </c>
      <c r="IG51" s="18">
        <v>2130</v>
      </c>
      <c r="IH51" s="17">
        <f t="shared" si="70"/>
        <v>0.31966441579701249</v>
      </c>
      <c r="II51" s="17">
        <f t="shared" si="71"/>
        <v>0.19206875383670963</v>
      </c>
      <c r="IJ51" s="30">
        <f t="shared" si="72"/>
        <v>5.2064689337765282</v>
      </c>
      <c r="IK51" s="17">
        <f t="shared" si="176"/>
        <v>7.1171801999927675E-2</v>
      </c>
      <c r="IL51" s="25">
        <v>55674</v>
      </c>
      <c r="IM51" s="18">
        <v>766</v>
      </c>
      <c r="IN51" s="25">
        <v>9635</v>
      </c>
      <c r="IO51" s="18">
        <v>1237</v>
      </c>
      <c r="IP51" s="25">
        <v>22432</v>
      </c>
      <c r="IQ51" s="25">
        <v>7534</v>
      </c>
      <c r="IR51" s="18">
        <v>522</v>
      </c>
      <c r="IS51" s="18">
        <v>79</v>
      </c>
      <c r="IT51" s="25">
        <v>7905</v>
      </c>
      <c r="IU51" s="25">
        <v>421</v>
      </c>
      <c r="IV51" s="25">
        <v>3126</v>
      </c>
      <c r="IW51" s="18">
        <v>452</v>
      </c>
      <c r="IX51" s="18">
        <v>1565</v>
      </c>
      <c r="IY51" s="17">
        <f t="shared" si="73"/>
        <v>0.75665481194094186</v>
      </c>
      <c r="IZ51" s="25">
        <v>66501</v>
      </c>
      <c r="JA51" s="18">
        <v>980</v>
      </c>
      <c r="JB51" s="25">
        <v>7278</v>
      </c>
      <c r="JC51" s="18">
        <v>644</v>
      </c>
      <c r="JD51" s="25">
        <v>11500</v>
      </c>
      <c r="JE51" s="25">
        <v>15932</v>
      </c>
      <c r="JF51" s="18">
        <v>750</v>
      </c>
      <c r="JG51" s="18">
        <v>61</v>
      </c>
      <c r="JH51" s="25">
        <v>8090</v>
      </c>
      <c r="JI51" s="25">
        <v>15168</v>
      </c>
      <c r="JJ51" s="25">
        <v>5108</v>
      </c>
      <c r="JK51" s="18">
        <v>425</v>
      </c>
      <c r="JL51" s="18">
        <v>565</v>
      </c>
      <c r="JM51" s="80">
        <f t="shared" si="74"/>
        <v>0.55764574968797465</v>
      </c>
      <c r="JN51" s="27">
        <v>122175</v>
      </c>
      <c r="JO51" s="25">
        <v>88751</v>
      </c>
      <c r="JP51" s="18">
        <v>24</v>
      </c>
      <c r="JQ51" s="18">
        <v>207</v>
      </c>
      <c r="JR51" s="18">
        <v>1026</v>
      </c>
      <c r="JS51" s="18">
        <v>618</v>
      </c>
      <c r="JT51" s="18">
        <v>196</v>
      </c>
      <c r="JU51" s="18">
        <v>0</v>
      </c>
      <c r="JV51" s="18">
        <v>28</v>
      </c>
      <c r="JW51" s="25">
        <v>31325</v>
      </c>
      <c r="JX51" s="17">
        <f t="shared" si="75"/>
        <v>0.25639451606302432</v>
      </c>
      <c r="JY51" s="17">
        <f t="shared" si="76"/>
        <v>0.74360548393697568</v>
      </c>
      <c r="JZ51" s="25">
        <v>9670</v>
      </c>
      <c r="KA51" s="25">
        <v>7543</v>
      </c>
      <c r="KB51" s="18">
        <v>1</v>
      </c>
      <c r="KC51" s="18">
        <v>12</v>
      </c>
      <c r="KD51" s="18">
        <v>73</v>
      </c>
      <c r="KE51" s="18">
        <v>61</v>
      </c>
      <c r="KF51" s="18">
        <v>26</v>
      </c>
      <c r="KG51" s="18">
        <v>0</v>
      </c>
      <c r="KH51" s="18">
        <v>2</v>
      </c>
      <c r="KI51" s="25">
        <v>1952</v>
      </c>
      <c r="KJ51" s="17">
        <f t="shared" si="77"/>
        <v>0.20186142709410548</v>
      </c>
      <c r="KK51" s="25">
        <v>112505</v>
      </c>
      <c r="KL51" s="25">
        <v>81208</v>
      </c>
      <c r="KM51" s="18">
        <v>23</v>
      </c>
      <c r="KN51" s="18">
        <v>195</v>
      </c>
      <c r="KO51" s="18">
        <v>953</v>
      </c>
      <c r="KP51" s="18">
        <v>557</v>
      </c>
      <c r="KQ51" s="18">
        <v>170</v>
      </c>
      <c r="KR51" s="18">
        <v>0</v>
      </c>
      <c r="KS51" s="18">
        <v>26</v>
      </c>
      <c r="KT51" s="25">
        <v>29373</v>
      </c>
      <c r="KU51" s="69">
        <f t="shared" si="190"/>
        <v>0.26108172970090221</v>
      </c>
      <c r="KV51" s="27">
        <v>146457</v>
      </c>
      <c r="KW51" s="25">
        <v>141958</v>
      </c>
      <c r="KX51" s="25">
        <v>4499</v>
      </c>
      <c r="KY51" s="59">
        <v>3.0718914083997354E-2</v>
      </c>
      <c r="KZ51" s="25">
        <v>2137</v>
      </c>
      <c r="LA51" s="18">
        <v>1284</v>
      </c>
      <c r="LB51" s="25">
        <v>2050</v>
      </c>
      <c r="LC51" s="18">
        <v>1409</v>
      </c>
      <c r="LD51" s="25">
        <v>67929</v>
      </c>
      <c r="LE51" s="25">
        <v>65990</v>
      </c>
      <c r="LF51" s="25">
        <v>1939</v>
      </c>
      <c r="LG51" s="59">
        <v>2.8544509708666402E-2</v>
      </c>
      <c r="LH51" s="25">
        <v>78528</v>
      </c>
      <c r="LI51" s="25">
        <v>75968</v>
      </c>
      <c r="LJ51" s="25">
        <v>2560</v>
      </c>
      <c r="LK51" s="35">
        <v>3.2599837000814993E-2</v>
      </c>
      <c r="LL51" s="27">
        <v>32624</v>
      </c>
      <c r="LM51" s="18">
        <v>453</v>
      </c>
      <c r="LN51" s="25">
        <v>19436</v>
      </c>
      <c r="LO51" s="25">
        <v>4662</v>
      </c>
      <c r="LP51" s="18">
        <v>68</v>
      </c>
      <c r="LQ51" s="18">
        <v>40</v>
      </c>
      <c r="LR51" s="25">
        <v>7965</v>
      </c>
      <c r="LS51" s="23">
        <f t="shared" si="79"/>
        <v>0.24414541441883275</v>
      </c>
      <c r="LT51" s="23">
        <f t="shared" si="80"/>
        <v>0.75585458558116725</v>
      </c>
      <c r="LU51" s="17">
        <f t="shared" si="81"/>
        <v>0.60964320745463463</v>
      </c>
      <c r="LV51" s="25">
        <v>32624</v>
      </c>
      <c r="LW51" s="25">
        <v>2989</v>
      </c>
      <c r="LX51" s="25">
        <v>20332</v>
      </c>
      <c r="LY51" s="25">
        <v>6351</v>
      </c>
      <c r="LZ51" s="18">
        <v>513</v>
      </c>
      <c r="MA51" s="18">
        <v>446</v>
      </c>
      <c r="MB51" s="25">
        <v>1036</v>
      </c>
      <c r="MC51" s="18">
        <v>4</v>
      </c>
      <c r="MD51" s="18">
        <v>134</v>
      </c>
      <c r="ME51" s="18">
        <v>0</v>
      </c>
      <c r="MF51" s="18">
        <v>819</v>
      </c>
      <c r="MG51" s="17">
        <f t="shared" si="82"/>
        <v>4.5549288867091711E-2</v>
      </c>
      <c r="MH51" s="17">
        <f t="shared" si="83"/>
        <v>0.91362187346738599</v>
      </c>
      <c r="MI51" s="25">
        <v>32624</v>
      </c>
      <c r="MJ51" s="25">
        <v>3125</v>
      </c>
      <c r="MK51" s="25">
        <v>20897</v>
      </c>
      <c r="ML51" s="25">
        <v>5924</v>
      </c>
      <c r="MM51" s="18">
        <v>518</v>
      </c>
      <c r="MN51" s="18">
        <v>262</v>
      </c>
      <c r="MO51" s="25">
        <v>1059</v>
      </c>
      <c r="MP51" s="18">
        <v>0</v>
      </c>
      <c r="MQ51" s="18">
        <v>3</v>
      </c>
      <c r="MR51" s="18">
        <v>0</v>
      </c>
      <c r="MS51" s="18">
        <v>836</v>
      </c>
      <c r="MT51" s="17">
        <f t="shared" si="84"/>
        <v>0.91800514958312895</v>
      </c>
      <c r="MU51" s="69">
        <f t="shared" si="85"/>
        <v>0.76163254046101025</v>
      </c>
      <c r="MV51" s="27">
        <v>32624</v>
      </c>
      <c r="MW51" s="25">
        <v>3917</v>
      </c>
      <c r="MX51" s="18">
        <v>77</v>
      </c>
      <c r="MY51" s="25">
        <v>5539</v>
      </c>
      <c r="MZ51" s="25">
        <v>11563</v>
      </c>
      <c r="NA51" s="25">
        <v>4876</v>
      </c>
      <c r="NB51" s="18">
        <v>49</v>
      </c>
      <c r="NC51" s="25">
        <v>4476</v>
      </c>
      <c r="ND51" s="25">
        <v>2127</v>
      </c>
      <c r="NE51" s="17">
        <f t="shared" si="86"/>
        <v>0.1200649828347229</v>
      </c>
      <c r="NF51" s="10">
        <f t="shared" si="87"/>
        <v>17228.964841834233</v>
      </c>
      <c r="NG51" s="17">
        <f t="shared" si="88"/>
        <v>0.40672511034820991</v>
      </c>
      <c r="NH51" s="25">
        <v>32624</v>
      </c>
      <c r="NI51" s="25">
        <v>1946</v>
      </c>
      <c r="NJ51" s="18">
        <v>1</v>
      </c>
      <c r="NK51" s="18">
        <v>6</v>
      </c>
      <c r="NL51" s="18">
        <v>11</v>
      </c>
      <c r="NM51" s="25">
        <v>28638</v>
      </c>
      <c r="NN51" s="25">
        <v>1087</v>
      </c>
      <c r="NO51" s="18">
        <v>42</v>
      </c>
      <c r="NP51" s="18">
        <v>17</v>
      </c>
      <c r="NQ51" s="32">
        <v>876</v>
      </c>
      <c r="NR51" s="27">
        <v>32624</v>
      </c>
      <c r="NS51" s="37">
        <f t="shared" si="89"/>
        <v>0.94957699852869049</v>
      </c>
      <c r="NT51" s="37">
        <f t="shared" si="90"/>
        <v>0.25623064995140865</v>
      </c>
      <c r="NU51" s="37">
        <f t="shared" si="91"/>
        <v>1.0531004874269667</v>
      </c>
      <c r="NV51" s="17">
        <f t="shared" si="92"/>
        <v>0.21384387448772077</v>
      </c>
      <c r="NW51" s="10">
        <f t="shared" si="93"/>
        <v>18382</v>
      </c>
      <c r="NX51" s="17">
        <f t="shared" si="94"/>
        <v>0.56345022069641981</v>
      </c>
      <c r="NY51" s="19">
        <f t="shared" si="95"/>
        <v>0.33127286489214081</v>
      </c>
      <c r="NZ51" s="25">
        <v>14242</v>
      </c>
      <c r="OA51" s="25">
        <v>10055</v>
      </c>
      <c r="OB51" s="25">
        <v>1160</v>
      </c>
      <c r="OC51" s="25">
        <v>4689</v>
      </c>
      <c r="OD51" s="18">
        <v>185</v>
      </c>
      <c r="OE51" s="18">
        <v>648</v>
      </c>
      <c r="OF51" s="17">
        <f t="shared" si="96"/>
        <v>0.14372854340362923</v>
      </c>
      <c r="OG51" s="17">
        <f t="shared" si="97"/>
        <v>0.43654977930358019</v>
      </c>
      <c r="OH51" s="17">
        <f t="shared" si="98"/>
        <v>0.30820868072584601</v>
      </c>
      <c r="OI51" s="69">
        <f t="shared" si="99"/>
        <v>1.9862677783227072E-2</v>
      </c>
      <c r="OJ51" s="27">
        <v>32624</v>
      </c>
      <c r="OK51" s="18">
        <v>282</v>
      </c>
      <c r="OL51" s="25">
        <v>16308</v>
      </c>
      <c r="OM51" s="25">
        <v>10814</v>
      </c>
      <c r="ON51" s="18">
        <v>555</v>
      </c>
      <c r="OO51" s="18">
        <v>96</v>
      </c>
      <c r="OP51" s="18">
        <v>203</v>
      </c>
      <c r="OQ51" s="25">
        <v>15144</v>
      </c>
      <c r="OR51" s="69">
        <f t="shared" si="100"/>
        <v>0.53175576262873958</v>
      </c>
      <c r="OS51" s="85">
        <v>142657</v>
      </c>
      <c r="OT51" s="22">
        <v>142484</v>
      </c>
      <c r="OU51" s="38">
        <f t="shared" si="191"/>
        <v>0.4151776868655081</v>
      </c>
      <c r="OV51" s="39">
        <v>0.88553444597288122</v>
      </c>
      <c r="OW51" s="22">
        <v>12617449</v>
      </c>
      <c r="OX51" s="36">
        <f t="shared" si="192"/>
        <v>516280778.18199998</v>
      </c>
      <c r="OY51" s="36">
        <f t="shared" si="193"/>
        <v>9653915.2702600118</v>
      </c>
      <c r="OZ51" s="22">
        <v>1855</v>
      </c>
      <c r="PA51" s="22">
        <v>1855</v>
      </c>
      <c r="PB51" s="38">
        <f t="shared" si="194"/>
        <v>5.405200648041307E-3</v>
      </c>
      <c r="PC51" s="39">
        <v>0.36143935309973046</v>
      </c>
      <c r="PD51" s="22">
        <v>67047</v>
      </c>
      <c r="PE51" s="40">
        <f t="shared" si="105"/>
        <v>2743429.1460000002</v>
      </c>
      <c r="PF51" s="36">
        <f t="shared" si="106"/>
        <v>569776.00615123136</v>
      </c>
      <c r="PG51" s="22">
        <v>14175</v>
      </c>
      <c r="PH51" s="22">
        <v>14068</v>
      </c>
      <c r="PI51" s="38">
        <f t="shared" si="195"/>
        <v>4.0992109281210297E-2</v>
      </c>
      <c r="PJ51" s="39">
        <v>0.1510641171452943</v>
      </c>
      <c r="PK51" s="22">
        <v>212517</v>
      </c>
      <c r="PL51" s="41">
        <f t="shared" si="108"/>
        <v>8695770.6060000006</v>
      </c>
      <c r="PM51" s="36">
        <f t="shared" si="109"/>
        <v>1150011.5335586087</v>
      </c>
      <c r="PN51" s="22">
        <v>57912</v>
      </c>
      <c r="PO51" s="22">
        <v>57912</v>
      </c>
      <c r="PP51" s="38">
        <f t="shared" si="196"/>
        <v>0.16874715899157314</v>
      </c>
      <c r="PQ51" s="39">
        <v>0.54193276004973068</v>
      </c>
      <c r="PR51" s="22">
        <v>3138441</v>
      </c>
      <c r="PS51" s="41">
        <f t="shared" si="111"/>
        <v>128418728.838</v>
      </c>
      <c r="PT51" s="36">
        <f t="shared" si="112"/>
        <v>7593325.914085106</v>
      </c>
      <c r="PU51" s="22">
        <v>2523</v>
      </c>
      <c r="PV51" s="22">
        <v>2523</v>
      </c>
      <c r="PW51" s="38">
        <f t="shared" si="197"/>
        <v>7.3516556522955348E-3</v>
      </c>
      <c r="PX51" s="39">
        <v>0.26766547760602455</v>
      </c>
      <c r="PY51" s="22">
        <v>67532</v>
      </c>
      <c r="PZ51" s="36">
        <f t="shared" si="114"/>
        <v>384925.84124157747</v>
      </c>
      <c r="QA51" s="22">
        <v>1544</v>
      </c>
      <c r="QB51" s="22">
        <v>1544</v>
      </c>
      <c r="QC51" s="39">
        <v>4.899468911917098</v>
      </c>
      <c r="QD51" s="22">
        <v>756478</v>
      </c>
      <c r="QE51" s="22">
        <f t="shared" si="115"/>
        <v>1218.7701111111103</v>
      </c>
      <c r="QF51" s="22"/>
      <c r="QG51" s="22">
        <v>13700</v>
      </c>
      <c r="QH51" s="22">
        <v>13700</v>
      </c>
      <c r="QI51" s="38">
        <f t="shared" si="198"/>
        <v>3.9919810715992397E-2</v>
      </c>
      <c r="QJ51" s="39">
        <v>0.25644671532846713</v>
      </c>
      <c r="QK51" s="22">
        <v>351332</v>
      </c>
      <c r="QL51" s="42">
        <f t="shared" si="117"/>
        <v>63.886005722627736</v>
      </c>
      <c r="QM51" s="22">
        <f t="shared" si="199"/>
        <v>109102</v>
      </c>
      <c r="QN51" s="22">
        <v>64537</v>
      </c>
      <c r="QO51" s="22">
        <v>64537</v>
      </c>
      <c r="QP51" s="38">
        <f t="shared" si="200"/>
        <v>0.18805144702029208</v>
      </c>
      <c r="QQ51" s="39">
        <v>0.16871639524613788</v>
      </c>
      <c r="QR51" s="22">
        <v>1088845</v>
      </c>
      <c r="QS51" s="36">
        <f t="shared" si="120"/>
        <v>15174115.0523057</v>
      </c>
      <c r="QT51" s="22">
        <v>38054</v>
      </c>
      <c r="QU51" s="22">
        <v>38054</v>
      </c>
      <c r="QV51" s="38">
        <f t="shared" si="201"/>
        <v>0.11088383043696166</v>
      </c>
      <c r="QW51" s="39">
        <v>0.19959005623587533</v>
      </c>
      <c r="QX51" s="22">
        <v>759520</v>
      </c>
      <c r="QY51" s="36">
        <f t="shared" si="122"/>
        <v>8947360.0291374121</v>
      </c>
      <c r="QZ51" s="22">
        <v>6511</v>
      </c>
      <c r="RA51" s="22">
        <v>6511</v>
      </c>
      <c r="RB51" s="38">
        <f t="shared" si="202"/>
        <v>1.8972108581885149E-2</v>
      </c>
      <c r="RC51" s="39">
        <v>0.22050529872523422</v>
      </c>
      <c r="RD51" s="22">
        <v>143571</v>
      </c>
      <c r="RE51" s="36">
        <f t="shared" si="124"/>
        <v>703521.57989518624</v>
      </c>
      <c r="RF51" s="10">
        <f t="shared" si="203"/>
        <v>343468</v>
      </c>
      <c r="RG51" s="10">
        <f t="shared" si="204"/>
        <v>343188</v>
      </c>
      <c r="RH51" s="17">
        <f t="shared" si="205"/>
        <v>0.44139197672579106</v>
      </c>
      <c r="RI51" s="17">
        <f t="shared" si="206"/>
        <v>1.008437318845179E-2</v>
      </c>
      <c r="RJ51" s="17">
        <f t="shared" si="207"/>
        <v>0.21852801158351001</v>
      </c>
      <c r="RK51" s="17">
        <f t="shared" si="208"/>
        <v>1.2897566861374457E-2</v>
      </c>
      <c r="RL51" s="17">
        <f t="shared" si="209"/>
        <v>0.17188408711462255</v>
      </c>
      <c r="RM51" s="17">
        <f t="shared" si="210"/>
        <v>8.7132605102474888E-3</v>
      </c>
      <c r="RN51" s="17">
        <f t="shared" si="211"/>
        <v>0.34348438919233065</v>
      </c>
      <c r="RO51" s="17">
        <f t="shared" si="212"/>
        <v>0.20253428182786543</v>
      </c>
      <c r="RP51" s="17">
        <f t="shared" si="213"/>
        <v>1.5925059176166129E-2</v>
      </c>
      <c r="RQ51" s="17">
        <f t="shared" si="214"/>
        <v>1.4461367650062842E-6</v>
      </c>
      <c r="RR51" s="36">
        <f t="shared" si="215"/>
        <v>44177015.112640552</v>
      </c>
      <c r="RS51" s="36">
        <f t="shared" si="216"/>
        <v>301.63812663539846</v>
      </c>
      <c r="RT51" s="10">
        <f t="shared" si="217"/>
        <v>280</v>
      </c>
      <c r="RU51" s="17">
        <f t="shared" si="218"/>
        <v>8.1521422665284686E-4</v>
      </c>
      <c r="RV51" s="37">
        <f t="shared" si="219"/>
        <v>0.42640653568891423</v>
      </c>
      <c r="RW51" s="36">
        <f t="shared" si="220"/>
        <v>2.3432679899219564</v>
      </c>
      <c r="RX51" s="85">
        <v>-2.3310140000000001</v>
      </c>
      <c r="RY51" s="93">
        <v>66</v>
      </c>
      <c r="RZ51" s="43" t="b">
        <v>0</v>
      </c>
      <c r="SA51" s="18" t="b">
        <v>0</v>
      </c>
      <c r="SB51" s="18" t="b">
        <v>0</v>
      </c>
      <c r="SC51" s="18" t="b">
        <v>0</v>
      </c>
      <c r="SD51" s="18" t="b">
        <v>0</v>
      </c>
      <c r="SE51" s="32" t="b">
        <v>1</v>
      </c>
      <c r="SF51" s="43" t="b">
        <v>0</v>
      </c>
      <c r="SG51" s="18" t="b">
        <v>1</v>
      </c>
      <c r="SH51" s="18">
        <v>0</v>
      </c>
      <c r="SI51" s="18"/>
      <c r="SJ51" s="22">
        <v>1</v>
      </c>
      <c r="SK51" s="22"/>
      <c r="SL51" s="22">
        <v>1</v>
      </c>
      <c r="SM51" s="22">
        <v>0</v>
      </c>
      <c r="SN51" s="18"/>
      <c r="SO51" s="18"/>
      <c r="SP51" s="18"/>
      <c r="SQ51" s="17">
        <f t="shared" si="143"/>
        <v>4.1322314049586778E-3</v>
      </c>
      <c r="SR51" s="17">
        <f t="shared" si="144"/>
        <v>0</v>
      </c>
      <c r="SS51" s="17">
        <f t="shared" si="145"/>
        <v>0</v>
      </c>
      <c r="ST51" s="17">
        <f t="shared" si="146"/>
        <v>0</v>
      </c>
      <c r="SU51" s="17">
        <f t="shared" si="147"/>
        <v>0</v>
      </c>
      <c r="SV51" s="17">
        <f t="shared" si="181"/>
        <v>0</v>
      </c>
      <c r="SW51" s="17">
        <f t="shared" si="149"/>
        <v>0</v>
      </c>
      <c r="SX51" s="17">
        <f t="shared" si="150"/>
        <v>0</v>
      </c>
      <c r="SY51" s="17">
        <f t="shared" si="151"/>
        <v>0</v>
      </c>
      <c r="SZ51" s="17">
        <f t="shared" si="152"/>
        <v>0</v>
      </c>
      <c r="TA51" s="17">
        <f t="shared" si="153"/>
        <v>0</v>
      </c>
      <c r="TB51" s="24">
        <f t="shared" si="154"/>
        <v>620</v>
      </c>
      <c r="TC51" s="69">
        <f t="shared" si="155"/>
        <v>1</v>
      </c>
      <c r="TD51" s="17">
        <f t="shared" si="177"/>
        <v>2.6014568158168575E-6</v>
      </c>
      <c r="TE51" s="95">
        <v>1</v>
      </c>
      <c r="TF51" s="71"/>
      <c r="TG51" s="71"/>
      <c r="TH51" s="71"/>
      <c r="TI51" s="71"/>
      <c r="TJ51" s="71"/>
      <c r="TK51" s="71">
        <v>7</v>
      </c>
      <c r="TL51" s="71"/>
      <c r="TM51" s="71">
        <v>1</v>
      </c>
      <c r="TN51" s="71"/>
      <c r="TO51" s="71"/>
      <c r="TP51" s="71"/>
      <c r="TQ51" s="71"/>
      <c r="TR51" s="72"/>
      <c r="TS51" s="72"/>
      <c r="TT51" s="72"/>
      <c r="TU51" s="72">
        <v>1</v>
      </c>
      <c r="TV51" s="72">
        <v>1</v>
      </c>
      <c r="TW51" s="72"/>
      <c r="TX51" s="72"/>
      <c r="TY51" s="72"/>
      <c r="TZ51" s="72">
        <v>9</v>
      </c>
      <c r="UA51" s="72"/>
      <c r="UB51" s="72"/>
      <c r="UC51" s="72"/>
      <c r="UD51" s="72"/>
      <c r="UE51" s="72"/>
      <c r="UF51" s="72"/>
      <c r="UG51" s="72">
        <v>4</v>
      </c>
      <c r="UH51" s="72"/>
      <c r="UI51" s="72">
        <v>1</v>
      </c>
      <c r="UJ51" s="73">
        <v>22</v>
      </c>
      <c r="UK51" s="73"/>
      <c r="UL51" s="73"/>
      <c r="UM51" s="73"/>
      <c r="UN51" s="73">
        <v>4</v>
      </c>
      <c r="UO51" s="73"/>
      <c r="UP51" s="73"/>
      <c r="UQ51" s="73"/>
      <c r="UR51" s="73">
        <v>8</v>
      </c>
      <c r="US51" s="73"/>
      <c r="UT51" s="73"/>
      <c r="UU51" s="73"/>
      <c r="UV51" s="73"/>
      <c r="UW51" s="73"/>
      <c r="UX51" s="73"/>
      <c r="UY51" s="73">
        <v>4</v>
      </c>
      <c r="UZ51" s="73"/>
      <c r="VA51" s="73"/>
      <c r="VB51" s="73">
        <v>48</v>
      </c>
      <c r="VC51" s="73"/>
      <c r="VD51" s="73"/>
      <c r="VE51" s="73"/>
      <c r="VF51" s="73">
        <v>2</v>
      </c>
      <c r="VG51" s="73"/>
      <c r="VH51" s="73"/>
      <c r="VI51" s="73"/>
      <c r="VJ51" s="73">
        <v>7</v>
      </c>
      <c r="VK51" s="73"/>
      <c r="VL51" s="73"/>
      <c r="VM51" s="73"/>
      <c r="VN51" s="73"/>
      <c r="VO51" s="73"/>
      <c r="VP51" s="73">
        <v>4</v>
      </c>
      <c r="VQ51" s="73"/>
      <c r="VR51" s="73"/>
      <c r="VS51" s="73">
        <v>35</v>
      </c>
      <c r="VT51" s="73"/>
      <c r="VU51" s="73"/>
      <c r="VV51" s="73"/>
      <c r="VW51" s="73">
        <v>3</v>
      </c>
      <c r="VX51" s="73"/>
      <c r="VY51" s="73"/>
      <c r="VZ51" s="73"/>
      <c r="WA51" s="73">
        <v>7</v>
      </c>
      <c r="WB51" s="73"/>
      <c r="WC51" s="73"/>
      <c r="WD51" s="73"/>
      <c r="WE51" s="73"/>
      <c r="WF51" s="73"/>
      <c r="WG51" s="73"/>
      <c r="WH51" s="73"/>
      <c r="WI51" s="73"/>
      <c r="WJ51" s="73">
        <v>4</v>
      </c>
      <c r="WK51" s="73"/>
      <c r="WL51" s="73"/>
      <c r="WM51" s="73"/>
      <c r="WN51" s="73"/>
      <c r="WO51" s="22">
        <f t="shared" si="156"/>
        <v>106</v>
      </c>
      <c r="WP51" s="22">
        <f t="shared" si="157"/>
        <v>0</v>
      </c>
      <c r="WQ51" s="22">
        <f t="shared" si="158"/>
        <v>0</v>
      </c>
      <c r="WR51" s="22">
        <f t="shared" si="159"/>
        <v>1</v>
      </c>
      <c r="WS51" s="22">
        <f t="shared" si="160"/>
        <v>10</v>
      </c>
      <c r="WT51" s="22">
        <f t="shared" si="161"/>
        <v>0</v>
      </c>
      <c r="WU51" s="22">
        <f t="shared" si="162"/>
        <v>0</v>
      </c>
      <c r="WV51" s="22">
        <f t="shared" si="163"/>
        <v>0</v>
      </c>
      <c r="WW51" s="22">
        <f t="shared" si="164"/>
        <v>38</v>
      </c>
      <c r="WX51" s="22">
        <f t="shared" si="165"/>
        <v>0</v>
      </c>
      <c r="WY51" s="22">
        <f t="shared" si="166"/>
        <v>1</v>
      </c>
      <c r="WZ51" s="22">
        <f t="shared" si="167"/>
        <v>0</v>
      </c>
      <c r="XA51" s="22">
        <f t="shared" si="168"/>
        <v>0</v>
      </c>
      <c r="XB51" s="22">
        <f t="shared" si="169"/>
        <v>0</v>
      </c>
      <c r="XC51" s="22">
        <f t="shared" si="170"/>
        <v>0</v>
      </c>
      <c r="XD51" s="22">
        <f t="shared" si="171"/>
        <v>0</v>
      </c>
      <c r="XE51" s="22">
        <f t="shared" si="172"/>
        <v>16</v>
      </c>
      <c r="XF51" s="22">
        <f t="shared" si="173"/>
        <v>0</v>
      </c>
      <c r="XG51" s="93">
        <f t="shared" si="174"/>
        <v>1</v>
      </c>
    </row>
    <row r="52" spans="1:632" s="390" customFormat="1" ht="17.100000000000001" customHeight="1" x14ac:dyDescent="0.2">
      <c r="A52" s="101"/>
      <c r="B52" s="27" t="s">
        <v>110</v>
      </c>
      <c r="C52" s="535" t="s">
        <v>111</v>
      </c>
      <c r="D52" s="25" t="s">
        <v>118</v>
      </c>
      <c r="E52" s="535" t="s">
        <v>119</v>
      </c>
      <c r="F52" s="25" t="s">
        <v>123</v>
      </c>
      <c r="G52" s="535" t="s">
        <v>124</v>
      </c>
      <c r="H52" s="25">
        <v>69</v>
      </c>
      <c r="I52" s="28">
        <v>3</v>
      </c>
      <c r="J52" s="17">
        <f t="shared" si="0"/>
        <v>0.63688131529371472</v>
      </c>
      <c r="K52" s="17">
        <f t="shared" si="1"/>
        <v>0.31815165268025342</v>
      </c>
      <c r="L52" s="17">
        <f t="shared" si="2"/>
        <v>1</v>
      </c>
      <c r="M52" s="17">
        <f t="shared" si="3"/>
        <v>9.3426616680489627E-2</v>
      </c>
      <c r="N52" s="17">
        <f t="shared" si="4"/>
        <v>0.28766879585232374</v>
      </c>
      <c r="O52" s="17">
        <f t="shared" si="5"/>
        <v>0.11463863675286864</v>
      </c>
      <c r="P52" s="17">
        <f t="shared" si="6"/>
        <v>0.71698465917313903</v>
      </c>
      <c r="Q52" s="17">
        <f t="shared" si="7"/>
        <v>0.63750654395641915</v>
      </c>
      <c r="R52" s="69">
        <f t="shared" si="8"/>
        <v>0.91811874306478558</v>
      </c>
      <c r="S52" s="422">
        <f t="shared" si="9"/>
        <v>0.52481966260599933</v>
      </c>
      <c r="T52" s="17">
        <f t="shared" si="175"/>
        <v>0.47518033739400067</v>
      </c>
      <c r="U52" s="10">
        <f t="shared" si="10"/>
        <v>93237.985082101237</v>
      </c>
      <c r="V52" s="32">
        <v>5</v>
      </c>
      <c r="W52" s="550">
        <f t="shared" si="11"/>
        <v>0</v>
      </c>
      <c r="X52" s="550">
        <f t="shared" si="12"/>
        <v>0.41370855149488822</v>
      </c>
      <c r="Y52" s="550">
        <f t="shared" si="13"/>
        <v>0.58629144850511183</v>
      </c>
      <c r="Z52" s="551">
        <f t="shared" si="14"/>
        <v>115039.76285987902</v>
      </c>
      <c r="AA52" s="426">
        <f t="shared" si="15"/>
        <v>5.5112732906592736E-2</v>
      </c>
      <c r="AB52" s="59">
        <f t="shared" si="16"/>
        <v>0.94374104566113015</v>
      </c>
      <c r="AC52" s="59">
        <f t="shared" si="17"/>
        <v>0.10353941817319259</v>
      </c>
      <c r="AD52" s="59">
        <f t="shared" si="18"/>
        <v>0.28766879585232374</v>
      </c>
      <c r="AE52" s="59">
        <f t="shared" si="19"/>
        <v>0.36249345604358085</v>
      </c>
      <c r="AF52" s="59">
        <f t="shared" si="20"/>
        <v>0.46305017982531255</v>
      </c>
      <c r="AG52" s="59">
        <f t="shared" si="21"/>
        <v>0.77892190443569109</v>
      </c>
      <c r="AH52" s="59">
        <f t="shared" si="22"/>
        <v>0.11463863675286864</v>
      </c>
      <c r="AI52" s="59">
        <f t="shared" si="23"/>
        <v>0.60706028429525605</v>
      </c>
      <c r="AJ52" s="59">
        <f t="shared" si="24"/>
        <v>0.66670234629217329</v>
      </c>
      <c r="AK52" s="59">
        <f t="shared" si="25"/>
        <v>0.28301534082686092</v>
      </c>
      <c r="AL52" s="35">
        <f t="shared" si="26"/>
        <v>1</v>
      </c>
      <c r="AM52" s="27">
        <v>196216</v>
      </c>
      <c r="AN52" s="25">
        <v>90089</v>
      </c>
      <c r="AO52" s="25">
        <v>106127</v>
      </c>
      <c r="AP52" s="17">
        <f t="shared" si="27"/>
        <v>3.8110367052735417E-3</v>
      </c>
      <c r="AQ52" s="63">
        <v>84.887917306623194</v>
      </c>
      <c r="AR52" s="58">
        <v>1318.78039313</v>
      </c>
      <c r="AS52" s="24">
        <f t="shared" si="28"/>
        <v>148.7859548277784</v>
      </c>
      <c r="AT52" s="17">
        <f t="shared" si="188"/>
        <v>0.12849304779026227</v>
      </c>
      <c r="AU52" s="25">
        <v>192658</v>
      </c>
      <c r="AV52" s="25">
        <v>87056</v>
      </c>
      <c r="AW52" s="25">
        <v>105602</v>
      </c>
      <c r="AX52" s="25">
        <v>3558</v>
      </c>
      <c r="AY52" s="25">
        <v>3033</v>
      </c>
      <c r="AZ52" s="18">
        <v>525</v>
      </c>
      <c r="BA52" s="25">
        <v>10814</v>
      </c>
      <c r="BB52" s="25">
        <v>4931</v>
      </c>
      <c r="BC52" s="25">
        <v>5883</v>
      </c>
      <c r="BD52" s="63">
        <v>83.817780044195132</v>
      </c>
      <c r="BE52" s="25">
        <v>185402</v>
      </c>
      <c r="BF52" s="25">
        <v>85158</v>
      </c>
      <c r="BG52" s="25">
        <v>100244</v>
      </c>
      <c r="BH52" s="63">
        <v>84.950720242608043</v>
      </c>
      <c r="BI52" s="17">
        <v>5.5112732906592736E-2</v>
      </c>
      <c r="BJ52" s="25">
        <v>47777</v>
      </c>
      <c r="BK52" s="25">
        <v>131801</v>
      </c>
      <c r="BL52" s="25">
        <v>16638</v>
      </c>
      <c r="BM52" s="17">
        <v>0.48872922056737045</v>
      </c>
      <c r="BN52" s="10">
        <f t="shared" si="30"/>
        <v>100319.50725715284</v>
      </c>
      <c r="BO52" s="29">
        <v>0.36249345604358085</v>
      </c>
      <c r="BP52" s="30">
        <f t="shared" si="31"/>
        <v>0.63750654395641915</v>
      </c>
      <c r="BQ52" s="31">
        <v>12.623576452378964</v>
      </c>
      <c r="BR52" s="25">
        <v>148439</v>
      </c>
      <c r="BS52" s="25">
        <v>43644</v>
      </c>
      <c r="BT52" s="25">
        <v>91003</v>
      </c>
      <c r="BU52" s="25">
        <v>10300</v>
      </c>
      <c r="BV52" s="25">
        <v>2045</v>
      </c>
      <c r="BW52" s="18">
        <v>1447</v>
      </c>
      <c r="BX52" s="25">
        <v>46712</v>
      </c>
      <c r="BY52" s="25">
        <v>36592</v>
      </c>
      <c r="BZ52" s="25">
        <v>10120</v>
      </c>
      <c r="CA52" s="59">
        <v>0.21664668607638293</v>
      </c>
      <c r="CB52" s="25">
        <v>192658</v>
      </c>
      <c r="CC52" s="25">
        <v>3558</v>
      </c>
      <c r="CD52" s="17">
        <f t="shared" si="32"/>
        <v>1.8467958766311288E-2</v>
      </c>
      <c r="CE52" s="25">
        <v>2090</v>
      </c>
      <c r="CF52" s="25">
        <v>6265</v>
      </c>
      <c r="CG52" s="25">
        <v>10504</v>
      </c>
      <c r="CH52" s="25">
        <v>10816</v>
      </c>
      <c r="CI52" s="25">
        <v>7718</v>
      </c>
      <c r="CJ52" s="25">
        <v>4588</v>
      </c>
      <c r="CK52" s="25">
        <v>2497</v>
      </c>
      <c r="CL52" s="25">
        <v>1453</v>
      </c>
      <c r="CM52" s="18">
        <v>781</v>
      </c>
      <c r="CN52" s="26">
        <v>4.124379174516184</v>
      </c>
      <c r="CO52" s="27">
        <v>46712</v>
      </c>
      <c r="CP52" s="34">
        <f t="shared" si="33"/>
        <v>4.2005480390477823</v>
      </c>
      <c r="CQ52" s="25">
        <v>43</v>
      </c>
      <c r="CR52" s="25">
        <v>2686</v>
      </c>
      <c r="CS52" s="25">
        <v>1895</v>
      </c>
      <c r="CT52" s="25">
        <v>14073</v>
      </c>
      <c r="CU52" s="25">
        <v>27013</v>
      </c>
      <c r="CV52" s="18">
        <v>698</v>
      </c>
      <c r="CW52" s="18">
        <v>166</v>
      </c>
      <c r="CX52" s="18">
        <v>138</v>
      </c>
      <c r="CY52" s="25">
        <v>46712</v>
      </c>
      <c r="CZ52" s="25">
        <v>45310</v>
      </c>
      <c r="DA52" s="18">
        <v>326</v>
      </c>
      <c r="DB52" s="18">
        <v>749</v>
      </c>
      <c r="DC52" s="18">
        <v>207</v>
      </c>
      <c r="DD52" s="18">
        <v>81</v>
      </c>
      <c r="DE52" s="18">
        <v>39</v>
      </c>
      <c r="DF52" s="25">
        <v>46712</v>
      </c>
      <c r="DG52" s="25">
        <v>21353</v>
      </c>
      <c r="DH52" s="18">
        <v>241</v>
      </c>
      <c r="DI52" s="18">
        <v>36</v>
      </c>
      <c r="DJ52" s="25">
        <v>22254</v>
      </c>
      <c r="DK52" s="18">
        <v>202</v>
      </c>
      <c r="DL52" s="25">
        <v>2626</v>
      </c>
      <c r="DM52" s="25">
        <f t="shared" si="34"/>
        <v>89061.843894502483</v>
      </c>
      <c r="DN52" s="17">
        <f t="shared" si="35"/>
        <v>0.47640863161500258</v>
      </c>
      <c r="DO52" s="17">
        <f t="shared" si="36"/>
        <v>4.3243706114060631E-3</v>
      </c>
      <c r="DP52" s="23">
        <f t="shared" si="37"/>
        <v>0.46305017982531255</v>
      </c>
      <c r="DQ52" s="23">
        <f t="shared" si="38"/>
        <v>0.5369498201746874</v>
      </c>
      <c r="DR52" s="25">
        <v>46712</v>
      </c>
      <c r="DS52" s="18">
        <v>914</v>
      </c>
      <c r="DT52" s="25">
        <v>37265</v>
      </c>
      <c r="DU52" s="18">
        <v>34</v>
      </c>
      <c r="DV52" s="25">
        <v>3858</v>
      </c>
      <c r="DW52" s="18">
        <v>34</v>
      </c>
      <c r="DX52" s="25">
        <v>4290</v>
      </c>
      <c r="DY52" s="18">
        <v>317</v>
      </c>
      <c r="DZ52" s="17">
        <f t="shared" si="39"/>
        <v>0.90064651481418057</v>
      </c>
      <c r="EA52" s="17">
        <f t="shared" si="40"/>
        <v>9.9353485185819435E-2</v>
      </c>
      <c r="EB52" s="25">
        <v>46712</v>
      </c>
      <c r="EC52" s="25">
        <v>4143</v>
      </c>
      <c r="ED52" s="25">
        <v>32242</v>
      </c>
      <c r="EE52" s="25">
        <v>5072</v>
      </c>
      <c r="EF52" s="17">
        <f t="shared" si="189"/>
        <v>0.10858023634183936</v>
      </c>
      <c r="EG52" s="25">
        <v>5133</v>
      </c>
      <c r="EH52" s="18">
        <v>122</v>
      </c>
      <c r="EI52" s="17">
        <f t="shared" si="42"/>
        <v>0.77892190443569109</v>
      </c>
      <c r="EJ52" s="17">
        <f t="shared" si="43"/>
        <v>0.10988611063538277</v>
      </c>
      <c r="EK52" s="69">
        <f t="shared" si="44"/>
        <v>0.31815165268025342</v>
      </c>
      <c r="EL52" s="27">
        <v>145879</v>
      </c>
      <c r="EM52" s="25">
        <v>137672</v>
      </c>
      <c r="EN52" s="25">
        <v>8207</v>
      </c>
      <c r="EO52" s="59">
        <v>0.94374104566113015</v>
      </c>
      <c r="EP52" s="25">
        <v>63870</v>
      </c>
      <c r="EQ52" s="25">
        <v>62378</v>
      </c>
      <c r="ER52" s="25">
        <v>1492</v>
      </c>
      <c r="ES52" s="59">
        <v>0.97664005010176924</v>
      </c>
      <c r="ET52" s="25">
        <v>82009</v>
      </c>
      <c r="EU52" s="25">
        <v>75294</v>
      </c>
      <c r="EV52" s="25">
        <v>6715</v>
      </c>
      <c r="EW52" s="59">
        <v>0.91811874306478558</v>
      </c>
      <c r="EX52" s="25">
        <v>7991</v>
      </c>
      <c r="EY52" s="25">
        <v>7751</v>
      </c>
      <c r="EZ52" s="25">
        <v>240</v>
      </c>
      <c r="FA52" s="59">
        <v>0.96996621198848709</v>
      </c>
      <c r="FB52" s="25">
        <v>137888</v>
      </c>
      <c r="FC52" s="25">
        <v>129921</v>
      </c>
      <c r="FD52" s="25">
        <v>7967</v>
      </c>
      <c r="FE52" s="59">
        <v>0.94222122302158273</v>
      </c>
      <c r="FF52" s="25">
        <v>76913</v>
      </c>
      <c r="FG52" s="25">
        <v>29176</v>
      </c>
      <c r="FH52" s="25">
        <v>44541</v>
      </c>
      <c r="FI52" s="25">
        <v>3196</v>
      </c>
      <c r="FJ52" s="23">
        <f t="shared" si="45"/>
        <v>4.1553443501098644E-2</v>
      </c>
      <c r="FK52" s="23">
        <f t="shared" si="46"/>
        <v>0.57910886326108724</v>
      </c>
      <c r="FL52" s="36">
        <f t="shared" si="47"/>
        <v>9.1289111389236552</v>
      </c>
      <c r="FM52" s="25">
        <v>35804</v>
      </c>
      <c r="FN52" s="25">
        <v>14219</v>
      </c>
      <c r="FO52" s="17">
        <f t="shared" si="48"/>
        <v>0.39713439839124121</v>
      </c>
      <c r="FP52" s="25">
        <v>20062</v>
      </c>
      <c r="FQ52" s="17">
        <f t="shared" si="49"/>
        <v>0.56032845492123784</v>
      </c>
      <c r="FR52" s="25">
        <v>1523</v>
      </c>
      <c r="FS52" s="17">
        <f t="shared" si="50"/>
        <v>4.2537146687520948E-2</v>
      </c>
      <c r="FT52" s="25">
        <v>41109</v>
      </c>
      <c r="FU52" s="25">
        <v>14957</v>
      </c>
      <c r="FV52" s="25">
        <v>24479</v>
      </c>
      <c r="FW52" s="17">
        <f t="shared" si="51"/>
        <v>4.0696684424335307E-2</v>
      </c>
      <c r="FX52" s="17">
        <f t="shared" si="52"/>
        <v>0.59546571310418639</v>
      </c>
      <c r="FY52" s="25">
        <v>1673</v>
      </c>
      <c r="FZ52" s="25">
        <v>118042</v>
      </c>
      <c r="GA52" s="25">
        <v>12222</v>
      </c>
      <c r="GB52" s="25">
        <v>71863</v>
      </c>
      <c r="GC52" s="25">
        <v>16039</v>
      </c>
      <c r="GD52" s="25">
        <v>6244</v>
      </c>
      <c r="GE52" s="18">
        <v>257</v>
      </c>
      <c r="GF52" s="25">
        <v>6114</v>
      </c>
      <c r="GG52" s="18">
        <v>185</v>
      </c>
      <c r="GH52" s="18">
        <v>296</v>
      </c>
      <c r="GI52" s="25">
        <v>4822</v>
      </c>
      <c r="GJ52" s="10">
        <f t="shared" si="53"/>
        <v>12222</v>
      </c>
      <c r="GK52" s="10">
        <f t="shared" si="182"/>
        <v>105820</v>
      </c>
      <c r="GL52" s="10">
        <f t="shared" si="183"/>
        <v>33957</v>
      </c>
      <c r="GM52" s="10">
        <f t="shared" si="56"/>
        <v>84085</v>
      </c>
      <c r="GN52" s="10">
        <f t="shared" si="184"/>
        <v>17918</v>
      </c>
      <c r="GO52" s="17">
        <f t="shared" si="58"/>
        <v>0.10353941817319259</v>
      </c>
      <c r="GP52" s="17">
        <f t="shared" si="185"/>
        <v>0.89646058182680743</v>
      </c>
      <c r="GQ52" s="17">
        <f t="shared" si="186"/>
        <v>0.28766879585232374</v>
      </c>
      <c r="GR52" s="17">
        <f t="shared" si="187"/>
        <v>0.15179342945731181</v>
      </c>
      <c r="GS52" s="17">
        <f t="shared" si="62"/>
        <v>0.59206468883956553</v>
      </c>
      <c r="GT52" s="25">
        <v>52184</v>
      </c>
      <c r="GU52" s="25">
        <v>3408</v>
      </c>
      <c r="GV52" s="25">
        <v>30328</v>
      </c>
      <c r="GW52" s="25">
        <v>9087</v>
      </c>
      <c r="GX52" s="25">
        <v>3807</v>
      </c>
      <c r="GY52" s="18">
        <v>198</v>
      </c>
      <c r="GZ52" s="25">
        <v>2835</v>
      </c>
      <c r="HA52" s="18">
        <v>62</v>
      </c>
      <c r="HB52" s="18">
        <v>191</v>
      </c>
      <c r="HC52" s="25">
        <v>2268</v>
      </c>
      <c r="HD52" s="23">
        <f t="shared" si="63"/>
        <v>6.5307373907711172E-2</v>
      </c>
      <c r="HE52" s="23">
        <f t="shared" si="64"/>
        <v>0.93469262609228887</v>
      </c>
      <c r="HF52" s="23">
        <f t="shared" si="65"/>
        <v>0.353518319791507</v>
      </c>
      <c r="HG52" s="23">
        <f t="shared" si="66"/>
        <v>0.17938448566610454</v>
      </c>
      <c r="HH52" s="25">
        <v>65858</v>
      </c>
      <c r="HI52" s="25">
        <v>8814</v>
      </c>
      <c r="HJ52" s="25">
        <v>41535</v>
      </c>
      <c r="HK52" s="25">
        <v>6952</v>
      </c>
      <c r="HL52" s="25">
        <v>2437</v>
      </c>
      <c r="HM52" s="18">
        <v>59</v>
      </c>
      <c r="HN52" s="25">
        <v>3279</v>
      </c>
      <c r="HO52" s="18">
        <v>123</v>
      </c>
      <c r="HP52" s="18">
        <v>105</v>
      </c>
      <c r="HQ52" s="25">
        <v>2554</v>
      </c>
      <c r="HR52" s="23">
        <f t="shared" si="67"/>
        <v>0.13383339913146466</v>
      </c>
      <c r="HS52" s="23">
        <f t="shared" si="68"/>
        <v>0.86616660086853536</v>
      </c>
      <c r="HT52" s="80">
        <f t="shared" si="69"/>
        <v>0.23549151204105803</v>
      </c>
      <c r="HU52" s="27">
        <v>165832</v>
      </c>
      <c r="HV52" s="25">
        <v>2521</v>
      </c>
      <c r="HW52" s="25">
        <v>25123</v>
      </c>
      <c r="HX52" s="25">
        <v>4203</v>
      </c>
      <c r="HY52" s="25">
        <v>47977</v>
      </c>
      <c r="HZ52" s="25">
        <v>24264</v>
      </c>
      <c r="IA52" s="25">
        <v>2393</v>
      </c>
      <c r="IB52" s="18">
        <v>173</v>
      </c>
      <c r="IC52" s="25">
        <v>18877</v>
      </c>
      <c r="ID52" s="25">
        <v>23641</v>
      </c>
      <c r="IE52" s="25">
        <v>11900</v>
      </c>
      <c r="IF52" s="18">
        <v>1381</v>
      </c>
      <c r="IG52" s="18">
        <v>3379</v>
      </c>
      <c r="IH52" s="17">
        <f t="shared" si="70"/>
        <v>0.2888766944859858</v>
      </c>
      <c r="II52" s="17">
        <f t="shared" si="71"/>
        <v>0.14631675430556226</v>
      </c>
      <c r="IJ52" s="30">
        <f t="shared" si="72"/>
        <v>6.8344873062973948</v>
      </c>
      <c r="IK52" s="17">
        <f t="shared" si="176"/>
        <v>9.3426616680489627E-2</v>
      </c>
      <c r="IL52" s="25">
        <v>74719</v>
      </c>
      <c r="IM52" s="25">
        <v>1114</v>
      </c>
      <c r="IN52" s="25">
        <v>14361</v>
      </c>
      <c r="IO52" s="25">
        <v>2914</v>
      </c>
      <c r="IP52" s="25">
        <v>29946</v>
      </c>
      <c r="IQ52" s="25">
        <v>7893</v>
      </c>
      <c r="IR52" s="25">
        <v>1091</v>
      </c>
      <c r="IS52" s="18">
        <v>98</v>
      </c>
      <c r="IT52" s="25">
        <v>9231</v>
      </c>
      <c r="IU52" s="25">
        <v>427</v>
      </c>
      <c r="IV52" s="25">
        <v>4536</v>
      </c>
      <c r="IW52" s="18">
        <v>634</v>
      </c>
      <c r="IX52" s="18">
        <v>2474</v>
      </c>
      <c r="IY52" s="17">
        <f t="shared" si="73"/>
        <v>0.76712750438308863</v>
      </c>
      <c r="IZ52" s="25">
        <v>91113</v>
      </c>
      <c r="JA52" s="25">
        <v>1407</v>
      </c>
      <c r="JB52" s="25">
        <v>10762</v>
      </c>
      <c r="JC52" s="25">
        <v>1289</v>
      </c>
      <c r="JD52" s="25">
        <v>18031</v>
      </c>
      <c r="JE52" s="25">
        <v>16371</v>
      </c>
      <c r="JF52" s="25">
        <v>1302</v>
      </c>
      <c r="JG52" s="18">
        <v>75</v>
      </c>
      <c r="JH52" s="25">
        <v>9646</v>
      </c>
      <c r="JI52" s="25">
        <v>23214</v>
      </c>
      <c r="JJ52" s="25">
        <v>7364</v>
      </c>
      <c r="JK52" s="18">
        <v>747</v>
      </c>
      <c r="JL52" s="18">
        <v>905</v>
      </c>
      <c r="JM52" s="80">
        <f t="shared" si="74"/>
        <v>0.53957174058586588</v>
      </c>
      <c r="JN52" s="27">
        <v>165832</v>
      </c>
      <c r="JO52" s="25">
        <v>115233</v>
      </c>
      <c r="JP52" s="18">
        <v>44</v>
      </c>
      <c r="JQ52" s="18">
        <v>379</v>
      </c>
      <c r="JR52" s="25">
        <v>1975</v>
      </c>
      <c r="JS52" s="18">
        <v>968</v>
      </c>
      <c r="JT52" s="18">
        <v>234</v>
      </c>
      <c r="JU52" s="18">
        <v>30</v>
      </c>
      <c r="JV52" s="18">
        <v>36</v>
      </c>
      <c r="JW52" s="25">
        <v>46933</v>
      </c>
      <c r="JX52" s="17">
        <f t="shared" si="75"/>
        <v>0.28301534082686092</v>
      </c>
      <c r="JY52" s="17">
        <f t="shared" si="76"/>
        <v>0.71698465917313903</v>
      </c>
      <c r="JZ52" s="25">
        <v>9355</v>
      </c>
      <c r="KA52" s="25">
        <v>7218</v>
      </c>
      <c r="KB52" s="18">
        <v>2</v>
      </c>
      <c r="KC52" s="18">
        <v>14</v>
      </c>
      <c r="KD52" s="25">
        <v>53</v>
      </c>
      <c r="KE52" s="18">
        <v>91</v>
      </c>
      <c r="KF52" s="18">
        <v>7</v>
      </c>
      <c r="KG52" s="18">
        <v>17</v>
      </c>
      <c r="KH52" s="18">
        <v>1</v>
      </c>
      <c r="KI52" s="25">
        <v>1952</v>
      </c>
      <c r="KJ52" s="17">
        <f t="shared" si="77"/>
        <v>0.20865847140566543</v>
      </c>
      <c r="KK52" s="25">
        <v>156477</v>
      </c>
      <c r="KL52" s="25">
        <v>108015</v>
      </c>
      <c r="KM52" s="18">
        <v>42</v>
      </c>
      <c r="KN52" s="18">
        <v>365</v>
      </c>
      <c r="KO52" s="25">
        <v>1922</v>
      </c>
      <c r="KP52" s="18">
        <v>877</v>
      </c>
      <c r="KQ52" s="18">
        <v>227</v>
      </c>
      <c r="KR52" s="18">
        <v>13</v>
      </c>
      <c r="KS52" s="18">
        <v>35</v>
      </c>
      <c r="KT52" s="25">
        <v>44981</v>
      </c>
      <c r="KU52" s="69">
        <f t="shared" si="190"/>
        <v>0.28746077698319883</v>
      </c>
      <c r="KV52" s="27">
        <v>196216</v>
      </c>
      <c r="KW52" s="25">
        <v>188268</v>
      </c>
      <c r="KX52" s="25">
        <v>7948</v>
      </c>
      <c r="KY52" s="59">
        <v>4.0506380723284545E-2</v>
      </c>
      <c r="KZ52" s="25">
        <v>4060</v>
      </c>
      <c r="LA52" s="25">
        <v>2384</v>
      </c>
      <c r="LB52" s="25">
        <v>3602</v>
      </c>
      <c r="LC52" s="25">
        <v>2872</v>
      </c>
      <c r="LD52" s="25">
        <v>90089</v>
      </c>
      <c r="LE52" s="25">
        <v>86795</v>
      </c>
      <c r="LF52" s="25">
        <v>3294</v>
      </c>
      <c r="LG52" s="59">
        <v>3.656384242249331E-2</v>
      </c>
      <c r="LH52" s="25">
        <v>106127</v>
      </c>
      <c r="LI52" s="25">
        <v>101473</v>
      </c>
      <c r="LJ52" s="25">
        <v>4654</v>
      </c>
      <c r="LK52" s="35">
        <v>4.3853119375842152E-2</v>
      </c>
      <c r="LL52" s="27">
        <v>46712</v>
      </c>
      <c r="LM52" s="18">
        <v>607</v>
      </c>
      <c r="LN52" s="25">
        <v>27750</v>
      </c>
      <c r="LO52" s="25">
        <v>2802</v>
      </c>
      <c r="LP52" s="18">
        <v>46</v>
      </c>
      <c r="LQ52" s="18">
        <v>129</v>
      </c>
      <c r="LR52" s="25">
        <v>15378</v>
      </c>
      <c r="LS52" s="23">
        <f t="shared" si="79"/>
        <v>0.3292087686247645</v>
      </c>
      <c r="LT52" s="23">
        <f t="shared" si="80"/>
        <v>0.67079123137523555</v>
      </c>
      <c r="LU52" s="17">
        <f t="shared" si="81"/>
        <v>0.60706028429525605</v>
      </c>
      <c r="LV52" s="25">
        <v>46712</v>
      </c>
      <c r="LW52" s="18">
        <v>356</v>
      </c>
      <c r="LX52" s="25">
        <v>25674</v>
      </c>
      <c r="LY52" s="25">
        <v>4358</v>
      </c>
      <c r="LZ52" s="18">
        <v>818</v>
      </c>
      <c r="MA52" s="25">
        <v>11160</v>
      </c>
      <c r="MB52" s="25">
        <v>3075</v>
      </c>
      <c r="MC52" s="18">
        <v>417</v>
      </c>
      <c r="MD52" s="18">
        <v>755</v>
      </c>
      <c r="ME52" s="18">
        <v>1</v>
      </c>
      <c r="MF52" s="18">
        <v>98</v>
      </c>
      <c r="MG52" s="17">
        <f t="shared" si="82"/>
        <v>0.31366672375406746</v>
      </c>
      <c r="MH52" s="17">
        <f t="shared" si="83"/>
        <v>0.66670234629217329</v>
      </c>
      <c r="MI52" s="25">
        <v>46712</v>
      </c>
      <c r="MJ52" s="18">
        <v>472</v>
      </c>
      <c r="MK52" s="25">
        <v>31123</v>
      </c>
      <c r="ML52" s="25">
        <v>6293</v>
      </c>
      <c r="MM52" s="25">
        <v>1059</v>
      </c>
      <c r="MN52" s="25">
        <v>4696</v>
      </c>
      <c r="MO52" s="25">
        <v>2957</v>
      </c>
      <c r="MP52" s="18">
        <v>13</v>
      </c>
      <c r="MQ52" s="18">
        <v>7</v>
      </c>
      <c r="MR52" s="18">
        <v>0</v>
      </c>
      <c r="MS52" s="18">
        <v>92</v>
      </c>
      <c r="MT52" s="17">
        <f t="shared" si="84"/>
        <v>0.81152594622366847</v>
      </c>
      <c r="MU52" s="69">
        <f t="shared" si="85"/>
        <v>0.63688131529371472</v>
      </c>
      <c r="MV52" s="27">
        <v>46712</v>
      </c>
      <c r="MW52" s="25">
        <v>5355</v>
      </c>
      <c r="MX52" s="18">
        <v>199</v>
      </c>
      <c r="MY52" s="25">
        <v>8053</v>
      </c>
      <c r="MZ52" s="25">
        <v>16280</v>
      </c>
      <c r="NA52" s="25">
        <v>8843</v>
      </c>
      <c r="NB52" s="18">
        <v>65</v>
      </c>
      <c r="NC52" s="25">
        <v>4745</v>
      </c>
      <c r="ND52" s="25">
        <v>3172</v>
      </c>
      <c r="NE52" s="17">
        <f t="shared" si="86"/>
        <v>0.11463863675286864</v>
      </c>
      <c r="NF52" s="10">
        <f t="shared" si="87"/>
        <v>22086.050479534166</v>
      </c>
      <c r="NG52" s="17">
        <f t="shared" si="88"/>
        <v>0.40552748758349033</v>
      </c>
      <c r="NH52" s="25">
        <v>46712</v>
      </c>
      <c r="NI52" s="25">
        <v>2793</v>
      </c>
      <c r="NJ52" s="18">
        <v>1</v>
      </c>
      <c r="NK52" s="18">
        <v>9</v>
      </c>
      <c r="NL52" s="18">
        <v>7</v>
      </c>
      <c r="NM52" s="25">
        <v>41701</v>
      </c>
      <c r="NN52" s="25">
        <v>1456</v>
      </c>
      <c r="NO52" s="18">
        <v>38</v>
      </c>
      <c r="NP52" s="18">
        <v>28</v>
      </c>
      <c r="NQ52" s="32">
        <v>679</v>
      </c>
      <c r="NR52" s="27">
        <v>46712</v>
      </c>
      <c r="NS52" s="37">
        <f t="shared" si="89"/>
        <v>1.0901909573557116</v>
      </c>
      <c r="NT52" s="37">
        <f t="shared" si="90"/>
        <v>0.29417344565761666</v>
      </c>
      <c r="NU52" s="37">
        <f t="shared" si="91"/>
        <v>0.91727049582719689</v>
      </c>
      <c r="NV52" s="17">
        <f t="shared" si="92"/>
        <v>0.18626207007103282</v>
      </c>
      <c r="NW52" s="10">
        <f t="shared" si="93"/>
        <v>22202</v>
      </c>
      <c r="NX52" s="17">
        <f t="shared" si="94"/>
        <v>0.47529542729919505</v>
      </c>
      <c r="NY52" s="19">
        <f t="shared" si="95"/>
        <v>0.40011533817513378</v>
      </c>
      <c r="NZ52" s="25">
        <v>24510</v>
      </c>
      <c r="OA52" s="25">
        <v>15997</v>
      </c>
      <c r="OB52" s="25">
        <v>1563</v>
      </c>
      <c r="OC52" s="25">
        <v>7460</v>
      </c>
      <c r="OD52" s="18">
        <v>344</v>
      </c>
      <c r="OE52" s="25">
        <v>1051</v>
      </c>
      <c r="OF52" s="17">
        <f t="shared" si="96"/>
        <v>0.15970200376776844</v>
      </c>
      <c r="OG52" s="17">
        <f t="shared" si="97"/>
        <v>0.52470457270080495</v>
      </c>
      <c r="OH52" s="17">
        <f t="shared" si="98"/>
        <v>0.34246018153793456</v>
      </c>
      <c r="OI52" s="69">
        <f t="shared" si="99"/>
        <v>2.2499571844493919E-2</v>
      </c>
      <c r="OJ52" s="27">
        <v>46712</v>
      </c>
      <c r="OK52" s="18">
        <v>436</v>
      </c>
      <c r="OL52" s="25">
        <v>22910</v>
      </c>
      <c r="OM52" s="25">
        <v>18106</v>
      </c>
      <c r="ON52" s="18">
        <v>809</v>
      </c>
      <c r="OO52" s="18">
        <v>418</v>
      </c>
      <c r="OP52" s="18">
        <v>406</v>
      </c>
      <c r="OQ52" s="25">
        <v>21105</v>
      </c>
      <c r="OR52" s="69">
        <f t="shared" si="100"/>
        <v>0.52579636924130846</v>
      </c>
      <c r="OS52" s="85">
        <v>164630</v>
      </c>
      <c r="OT52" s="22">
        <v>164531</v>
      </c>
      <c r="OU52" s="38">
        <f t="shared" si="191"/>
        <v>0.43253126388374069</v>
      </c>
      <c r="OV52" s="39">
        <v>0.90907038795120665</v>
      </c>
      <c r="OW52" s="22">
        <v>14957026</v>
      </c>
      <c r="OX52" s="36">
        <f t="shared" si="192"/>
        <v>612011589.86800003</v>
      </c>
      <c r="OY52" s="36">
        <f t="shared" si="193"/>
        <v>11147696.115571924</v>
      </c>
      <c r="OZ52" s="22"/>
      <c r="PA52" s="22"/>
      <c r="PB52" s="38">
        <f t="shared" si="194"/>
        <v>0</v>
      </c>
      <c r="PC52" s="39">
        <v>0</v>
      </c>
      <c r="PD52" s="22"/>
      <c r="PE52" s="40">
        <f t="shared" si="105"/>
        <v>0</v>
      </c>
      <c r="PF52" s="36">
        <f t="shared" si="106"/>
        <v>0</v>
      </c>
      <c r="PG52" s="22">
        <v>134800</v>
      </c>
      <c r="PH52" s="22">
        <v>133748</v>
      </c>
      <c r="PI52" s="38">
        <f t="shared" si="195"/>
        <v>0.35160663632946099</v>
      </c>
      <c r="PJ52" s="39">
        <v>0.16014437599066902</v>
      </c>
      <c r="PK52" s="22">
        <v>2141899</v>
      </c>
      <c r="PL52" s="41">
        <f t="shared" si="108"/>
        <v>87642223.282000005</v>
      </c>
      <c r="PM52" s="36">
        <f t="shared" si="109"/>
        <v>10933447.724651463</v>
      </c>
      <c r="PN52" s="22">
        <v>13023</v>
      </c>
      <c r="PO52" s="22">
        <v>13023</v>
      </c>
      <c r="PP52" s="38">
        <f t="shared" si="196"/>
        <v>3.4235825768748472E-2</v>
      </c>
      <c r="PQ52" s="39">
        <v>0.57591645550180448</v>
      </c>
      <c r="PR52" s="22">
        <v>750016</v>
      </c>
      <c r="PS52" s="41">
        <f t="shared" si="111"/>
        <v>30689154.688000001</v>
      </c>
      <c r="PT52" s="36">
        <f t="shared" si="112"/>
        <v>1707554.2785455575</v>
      </c>
      <c r="PU52" s="22">
        <v>5321</v>
      </c>
      <c r="PV52" s="22">
        <v>5321</v>
      </c>
      <c r="PW52" s="38">
        <f t="shared" si="197"/>
        <v>1.3988238417838488E-2</v>
      </c>
      <c r="PX52" s="39">
        <v>0.26531291110693478</v>
      </c>
      <c r="PY52" s="22">
        <v>141173</v>
      </c>
      <c r="PZ52" s="36">
        <f t="shared" si="114"/>
        <v>811807.53121142846</v>
      </c>
      <c r="QA52" s="22">
        <v>207</v>
      </c>
      <c r="QB52" s="22">
        <v>207</v>
      </c>
      <c r="QC52" s="39">
        <v>5.8239130434782611</v>
      </c>
      <c r="QD52" s="22">
        <v>120555</v>
      </c>
      <c r="QE52" s="22">
        <f t="shared" si="115"/>
        <v>194.22749999999988</v>
      </c>
      <c r="QF52" s="22"/>
      <c r="QG52" s="22">
        <v>1024</v>
      </c>
      <c r="QH52" s="22">
        <v>1024</v>
      </c>
      <c r="QI52" s="38">
        <f t="shared" si="198"/>
        <v>2.6919669497963935E-3</v>
      </c>
      <c r="QJ52" s="39">
        <v>0.23328125</v>
      </c>
      <c r="QK52" s="22">
        <v>23888</v>
      </c>
      <c r="QL52" s="42">
        <f t="shared" si="117"/>
        <v>58.115025000000003</v>
      </c>
      <c r="QM52" s="22">
        <f t="shared" si="199"/>
        <v>62553</v>
      </c>
      <c r="QN52" s="22">
        <v>39354</v>
      </c>
      <c r="QO52" s="22">
        <v>39338</v>
      </c>
      <c r="QP52" s="38">
        <f t="shared" si="200"/>
        <v>0.10341464440536186</v>
      </c>
      <c r="QQ52" s="39">
        <v>0.16321724541156132</v>
      </c>
      <c r="QR52" s="22">
        <v>642064</v>
      </c>
      <c r="QS52" s="36">
        <f t="shared" si="120"/>
        <v>9253019.566581009</v>
      </c>
      <c r="QT52" s="22">
        <v>21544</v>
      </c>
      <c r="QU52" s="22">
        <v>21544</v>
      </c>
      <c r="QV52" s="38">
        <f t="shared" si="201"/>
        <v>5.6636460904700689E-2</v>
      </c>
      <c r="QW52" s="39">
        <v>0.19799990716672855</v>
      </c>
      <c r="QX52" s="22">
        <v>426571</v>
      </c>
      <c r="QY52" s="36">
        <f t="shared" si="122"/>
        <v>5065483.9036037307</v>
      </c>
      <c r="QZ52" s="22">
        <v>1655</v>
      </c>
      <c r="RA52" s="22">
        <v>1655</v>
      </c>
      <c r="RB52" s="38">
        <f t="shared" si="202"/>
        <v>4.3507864276494451E-3</v>
      </c>
      <c r="RC52" s="39">
        <v>0.18217522658610272</v>
      </c>
      <c r="RD52" s="22">
        <v>30150</v>
      </c>
      <c r="RE52" s="36">
        <f t="shared" si="124"/>
        <v>178824.79108071467</v>
      </c>
      <c r="RF52" s="10">
        <f t="shared" si="203"/>
        <v>381558</v>
      </c>
      <c r="RG52" s="10">
        <f t="shared" si="204"/>
        <v>380391</v>
      </c>
      <c r="RH52" s="17">
        <f t="shared" si="205"/>
        <v>0.4892406943678112</v>
      </c>
      <c r="RI52" s="17">
        <f t="shared" si="206"/>
        <v>1.117756099143433E-2</v>
      </c>
      <c r="RJ52" s="17">
        <f t="shared" si="207"/>
        <v>0.28512268917417632</v>
      </c>
      <c r="RK52" s="17">
        <f t="shared" si="208"/>
        <v>0</v>
      </c>
      <c r="RL52" s="17">
        <f t="shared" si="209"/>
        <v>4.3673819483623567E-2</v>
      </c>
      <c r="RM52" s="17">
        <f t="shared" si="210"/>
        <v>2.0763460359089311E-2</v>
      </c>
      <c r="RN52" s="17">
        <f t="shared" si="211"/>
        <v>0.23666287584925752</v>
      </c>
      <c r="RO52" s="17">
        <f t="shared" si="212"/>
        <v>0.12955900282808364</v>
      </c>
      <c r="RP52" s="17">
        <f t="shared" si="213"/>
        <v>4.5737706513834025E-3</v>
      </c>
      <c r="RQ52" s="17">
        <f t="shared" si="214"/>
        <v>1.4863979101725253E-6</v>
      </c>
      <c r="RR52" s="36">
        <f t="shared" si="215"/>
        <v>39097892.026270829</v>
      </c>
      <c r="RS52" s="36">
        <f t="shared" si="216"/>
        <v>199.25944890462975</v>
      </c>
      <c r="RT52" s="10">
        <f t="shared" si="217"/>
        <v>1167</v>
      </c>
      <c r="RU52" s="17">
        <f t="shared" si="218"/>
        <v>3.0585127293884548E-3</v>
      </c>
      <c r="RV52" s="37">
        <f t="shared" si="219"/>
        <v>0.51424947190204373</v>
      </c>
      <c r="RW52" s="36">
        <f t="shared" si="220"/>
        <v>1.9386339544175806</v>
      </c>
      <c r="RX52" s="85">
        <v>-2.5057939999999999</v>
      </c>
      <c r="RY52" s="93">
        <v>60</v>
      </c>
      <c r="RZ52" s="43" t="b">
        <v>0</v>
      </c>
      <c r="SA52" s="18" t="b">
        <v>0</v>
      </c>
      <c r="SB52" s="18" t="b">
        <v>0</v>
      </c>
      <c r="SC52" s="18" t="b">
        <v>0</v>
      </c>
      <c r="SD52" s="18" t="b">
        <v>0</v>
      </c>
      <c r="SE52" s="32" t="b">
        <v>1</v>
      </c>
      <c r="SF52" s="43" t="b">
        <v>0</v>
      </c>
      <c r="SG52" s="18" t="b">
        <v>0</v>
      </c>
      <c r="SH52" s="18"/>
      <c r="SI52" s="18"/>
      <c r="SJ52" s="18"/>
      <c r="SK52" s="18"/>
      <c r="SL52" s="18"/>
      <c r="SM52" s="18"/>
      <c r="SN52" s="18"/>
      <c r="SO52" s="18"/>
      <c r="SP52" s="18"/>
      <c r="SQ52" s="17">
        <f t="shared" si="143"/>
        <v>0</v>
      </c>
      <c r="SR52" s="17">
        <f t="shared" si="144"/>
        <v>0</v>
      </c>
      <c r="SS52" s="17">
        <f t="shared" si="145"/>
        <v>0</v>
      </c>
      <c r="ST52" s="17">
        <f t="shared" si="146"/>
        <v>0</v>
      </c>
      <c r="SU52" s="17">
        <f t="shared" si="147"/>
        <v>0</v>
      </c>
      <c r="SV52" s="17">
        <f t="shared" ref="SV52:SV83" si="221">SP52/MAX($SP$6:$SP$335)</f>
        <v>0</v>
      </c>
      <c r="SW52" s="17">
        <f t="shared" si="149"/>
        <v>0</v>
      </c>
      <c r="SX52" s="17">
        <f t="shared" si="150"/>
        <v>0</v>
      </c>
      <c r="SY52" s="17">
        <f t="shared" si="151"/>
        <v>0</v>
      </c>
      <c r="SZ52" s="17">
        <f t="shared" si="152"/>
        <v>0</v>
      </c>
      <c r="TA52" s="17">
        <f t="shared" si="153"/>
        <v>0</v>
      </c>
      <c r="TB52" s="24">
        <f t="shared" si="154"/>
        <v>620</v>
      </c>
      <c r="TC52" s="69">
        <f t="shared" si="155"/>
        <v>1</v>
      </c>
      <c r="TD52" s="17">
        <f t="shared" si="177"/>
        <v>2.6014568158168575E-6</v>
      </c>
      <c r="TE52" s="95"/>
      <c r="TF52" s="71"/>
      <c r="TG52" s="71"/>
      <c r="TH52" s="71"/>
      <c r="TI52" s="71"/>
      <c r="TJ52" s="71"/>
      <c r="TK52" s="71">
        <v>32</v>
      </c>
      <c r="TL52" s="71"/>
      <c r="TM52" s="71">
        <v>1</v>
      </c>
      <c r="TN52" s="71"/>
      <c r="TO52" s="71"/>
      <c r="TP52" s="71"/>
      <c r="TQ52" s="71"/>
      <c r="TR52" s="72"/>
      <c r="TS52" s="72"/>
      <c r="TT52" s="72"/>
      <c r="TU52" s="72"/>
      <c r="TV52" s="72">
        <v>1</v>
      </c>
      <c r="TW52" s="72"/>
      <c r="TX52" s="72"/>
      <c r="TY52" s="72"/>
      <c r="TZ52" s="72">
        <v>29</v>
      </c>
      <c r="UA52" s="72"/>
      <c r="UB52" s="72"/>
      <c r="UC52" s="72"/>
      <c r="UD52" s="72"/>
      <c r="UE52" s="72"/>
      <c r="UF52" s="72"/>
      <c r="UG52" s="72"/>
      <c r="UH52" s="72"/>
      <c r="UI52" s="72">
        <v>1</v>
      </c>
      <c r="UJ52" s="73">
        <v>3</v>
      </c>
      <c r="UK52" s="73"/>
      <c r="UL52" s="73"/>
      <c r="UM52" s="73"/>
      <c r="UN52" s="73">
        <v>2</v>
      </c>
      <c r="UO52" s="73"/>
      <c r="UP52" s="73"/>
      <c r="UQ52" s="73"/>
      <c r="UR52" s="73">
        <v>78</v>
      </c>
      <c r="US52" s="73"/>
      <c r="UT52" s="73"/>
      <c r="UU52" s="73"/>
      <c r="UV52" s="73"/>
      <c r="UW52" s="73"/>
      <c r="UX52" s="73"/>
      <c r="UY52" s="73">
        <v>1</v>
      </c>
      <c r="UZ52" s="73"/>
      <c r="VA52" s="73"/>
      <c r="VB52" s="73">
        <v>9</v>
      </c>
      <c r="VC52" s="73"/>
      <c r="VD52" s="73"/>
      <c r="VE52" s="73"/>
      <c r="VF52" s="73">
        <v>1</v>
      </c>
      <c r="VG52" s="73"/>
      <c r="VH52" s="73"/>
      <c r="VI52" s="73"/>
      <c r="VJ52" s="73">
        <v>78</v>
      </c>
      <c r="VK52" s="73"/>
      <c r="VL52" s="73"/>
      <c r="VM52" s="73"/>
      <c r="VN52" s="73"/>
      <c r="VO52" s="73"/>
      <c r="VP52" s="73">
        <v>2</v>
      </c>
      <c r="VQ52" s="73"/>
      <c r="VR52" s="73">
        <v>14</v>
      </c>
      <c r="VS52" s="73">
        <v>9</v>
      </c>
      <c r="VT52" s="73"/>
      <c r="VU52" s="73"/>
      <c r="VV52" s="73"/>
      <c r="VW52" s="73">
        <v>2</v>
      </c>
      <c r="VX52" s="73"/>
      <c r="VY52" s="73">
        <v>14</v>
      </c>
      <c r="VZ52" s="73"/>
      <c r="WA52" s="73">
        <v>13</v>
      </c>
      <c r="WB52" s="73"/>
      <c r="WC52" s="73"/>
      <c r="WD52" s="73"/>
      <c r="WE52" s="73"/>
      <c r="WF52" s="73"/>
      <c r="WG52" s="73"/>
      <c r="WH52" s="73"/>
      <c r="WI52" s="73"/>
      <c r="WJ52" s="73">
        <v>2</v>
      </c>
      <c r="WK52" s="73"/>
      <c r="WL52" s="73"/>
      <c r="WM52" s="73"/>
      <c r="WN52" s="73">
        <v>21</v>
      </c>
      <c r="WO52" s="22">
        <f t="shared" si="156"/>
        <v>21</v>
      </c>
      <c r="WP52" s="22">
        <f t="shared" si="157"/>
        <v>0</v>
      </c>
      <c r="WQ52" s="22">
        <f t="shared" si="158"/>
        <v>0</v>
      </c>
      <c r="WR52" s="22">
        <f t="shared" si="159"/>
        <v>0</v>
      </c>
      <c r="WS52" s="22">
        <f t="shared" si="160"/>
        <v>6</v>
      </c>
      <c r="WT52" s="22">
        <f t="shared" si="161"/>
        <v>0</v>
      </c>
      <c r="WU52" s="22">
        <f t="shared" si="162"/>
        <v>14</v>
      </c>
      <c r="WV52" s="22">
        <f t="shared" si="163"/>
        <v>0</v>
      </c>
      <c r="WW52" s="22">
        <f t="shared" si="164"/>
        <v>230</v>
      </c>
      <c r="WX52" s="22">
        <f t="shared" si="165"/>
        <v>0</v>
      </c>
      <c r="WY52" s="22">
        <f t="shared" si="166"/>
        <v>1</v>
      </c>
      <c r="WZ52" s="22">
        <f t="shared" si="167"/>
        <v>0</v>
      </c>
      <c r="XA52" s="22">
        <f t="shared" si="168"/>
        <v>0</v>
      </c>
      <c r="XB52" s="22">
        <f t="shared" si="169"/>
        <v>0</v>
      </c>
      <c r="XC52" s="22">
        <f t="shared" si="170"/>
        <v>0</v>
      </c>
      <c r="XD52" s="22">
        <f t="shared" si="171"/>
        <v>0</v>
      </c>
      <c r="XE52" s="22">
        <f t="shared" si="172"/>
        <v>5</v>
      </c>
      <c r="XF52" s="22">
        <f t="shared" si="173"/>
        <v>0</v>
      </c>
      <c r="XG52" s="93">
        <f t="shared" si="174"/>
        <v>36</v>
      </c>
      <c r="XH52" s="389"/>
    </row>
    <row r="53" spans="1:632" s="390" customFormat="1" ht="17.100000000000001" customHeight="1" x14ac:dyDescent="0.2">
      <c r="A53" s="101"/>
      <c r="B53" s="27" t="s">
        <v>110</v>
      </c>
      <c r="C53" s="535" t="s">
        <v>111</v>
      </c>
      <c r="D53" s="25" t="s">
        <v>118</v>
      </c>
      <c r="E53" s="535" t="s">
        <v>119</v>
      </c>
      <c r="F53" s="25" t="s">
        <v>125</v>
      </c>
      <c r="G53" s="535" t="s">
        <v>126</v>
      </c>
      <c r="H53" s="25">
        <v>86</v>
      </c>
      <c r="I53" s="28">
        <v>5</v>
      </c>
      <c r="J53" s="17">
        <f t="shared" si="0"/>
        <v>0.70749763558686363</v>
      </c>
      <c r="K53" s="17">
        <f t="shared" si="1"/>
        <v>0.35636597854091251</v>
      </c>
      <c r="L53" s="17">
        <f t="shared" si="2"/>
        <v>1</v>
      </c>
      <c r="M53" s="17">
        <f t="shared" si="3"/>
        <v>6.691953139800999E-2</v>
      </c>
      <c r="N53" s="17">
        <f t="shared" si="4"/>
        <v>0.31525080091235774</v>
      </c>
      <c r="O53" s="17">
        <f t="shared" si="5"/>
        <v>0.19393079607344357</v>
      </c>
      <c r="P53" s="17">
        <f t="shared" si="6"/>
        <v>0.67432092901161267</v>
      </c>
      <c r="Q53" s="17">
        <f t="shared" si="7"/>
        <v>0.54230420225914455</v>
      </c>
      <c r="R53" s="69">
        <f t="shared" si="8"/>
        <v>0.94208615922253147</v>
      </c>
      <c r="S53" s="422">
        <f t="shared" si="9"/>
        <v>0.53318622588943076</v>
      </c>
      <c r="T53" s="17">
        <f t="shared" si="175"/>
        <v>0.46681377411056924</v>
      </c>
      <c r="U53" s="10">
        <f t="shared" si="10"/>
        <v>137971.94588989395</v>
      </c>
      <c r="V53" s="32">
        <v>4</v>
      </c>
      <c r="W53" s="550">
        <f t="shared" si="11"/>
        <v>0</v>
      </c>
      <c r="X53" s="550">
        <f t="shared" si="12"/>
        <v>0.42207511477831955</v>
      </c>
      <c r="Y53" s="550">
        <f t="shared" si="13"/>
        <v>0.57792488522168051</v>
      </c>
      <c r="Z53" s="551">
        <f t="shared" si="14"/>
        <v>170812.0570010051</v>
      </c>
      <c r="AA53" s="426">
        <f t="shared" si="15"/>
        <v>8.4659342741430693E-2</v>
      </c>
      <c r="AB53" s="59">
        <f t="shared" si="16"/>
        <v>0.96145103564748224</v>
      </c>
      <c r="AC53" s="59">
        <f t="shared" si="17"/>
        <v>7.364494726650074E-2</v>
      </c>
      <c r="AD53" s="59">
        <f t="shared" si="18"/>
        <v>0.31525080091235774</v>
      </c>
      <c r="AE53" s="59">
        <f t="shared" si="19"/>
        <v>0.45769579774085545</v>
      </c>
      <c r="AF53" s="59">
        <f t="shared" si="20"/>
        <v>0.38455141375599255</v>
      </c>
      <c r="AG53" s="59">
        <f t="shared" si="21"/>
        <v>0.36260313733163746</v>
      </c>
      <c r="AH53" s="59">
        <f t="shared" si="22"/>
        <v>0.19393079607344357</v>
      </c>
      <c r="AI53" s="59">
        <f t="shared" si="23"/>
        <v>0.64990379284479671</v>
      </c>
      <c r="AJ53" s="59">
        <f t="shared" si="24"/>
        <v>0.76509147832893065</v>
      </c>
      <c r="AK53" s="59">
        <f t="shared" si="25"/>
        <v>0.32567907098838733</v>
      </c>
      <c r="AL53" s="35">
        <f t="shared" si="26"/>
        <v>1</v>
      </c>
      <c r="AM53" s="27">
        <v>295561</v>
      </c>
      <c r="AN53" s="25">
        <v>139944</v>
      </c>
      <c r="AO53" s="25">
        <v>155617</v>
      </c>
      <c r="AP53" s="17">
        <f t="shared" si="27"/>
        <v>5.7405808886500246E-3</v>
      </c>
      <c r="AQ53" s="63">
        <v>89.928478251090809</v>
      </c>
      <c r="AR53" s="58">
        <v>4070.82284063</v>
      </c>
      <c r="AS53" s="24">
        <f t="shared" si="28"/>
        <v>72.604731665075121</v>
      </c>
      <c r="AT53" s="17">
        <f t="shared" si="188"/>
        <v>6.2702176871723775E-2</v>
      </c>
      <c r="AU53" s="25">
        <v>290216</v>
      </c>
      <c r="AV53" s="25">
        <v>135755</v>
      </c>
      <c r="AW53" s="25">
        <v>154461</v>
      </c>
      <c r="AX53" s="25">
        <v>5345</v>
      </c>
      <c r="AY53" s="25">
        <v>4189</v>
      </c>
      <c r="AZ53" s="25">
        <v>1156</v>
      </c>
      <c r="BA53" s="25">
        <v>25022</v>
      </c>
      <c r="BB53" s="25">
        <v>11976</v>
      </c>
      <c r="BC53" s="25">
        <v>13046</v>
      </c>
      <c r="BD53" s="63">
        <v>91.798252337881351</v>
      </c>
      <c r="BE53" s="25">
        <v>270539</v>
      </c>
      <c r="BF53" s="25">
        <v>127968</v>
      </c>
      <c r="BG53" s="25">
        <v>142571</v>
      </c>
      <c r="BH53" s="63">
        <v>89.757384040232594</v>
      </c>
      <c r="BI53" s="17">
        <v>8.4659342741430693E-2</v>
      </c>
      <c r="BJ53" s="25">
        <v>87765</v>
      </c>
      <c r="BK53" s="25">
        <v>191754</v>
      </c>
      <c r="BL53" s="25">
        <v>16042</v>
      </c>
      <c r="BM53" s="17">
        <v>0.54135506951615087</v>
      </c>
      <c r="BN53" s="10">
        <f t="shared" si="30"/>
        <v>135557.55429873694</v>
      </c>
      <c r="BO53" s="29">
        <v>0.45769579774085545</v>
      </c>
      <c r="BP53" s="30">
        <f t="shared" si="31"/>
        <v>0.54230420225914455</v>
      </c>
      <c r="BQ53" s="31">
        <v>8.3659271775295441</v>
      </c>
      <c r="BR53" s="25">
        <v>207796</v>
      </c>
      <c r="BS53" s="25">
        <v>64748</v>
      </c>
      <c r="BT53" s="25">
        <v>127161</v>
      </c>
      <c r="BU53" s="25">
        <v>12014</v>
      </c>
      <c r="BV53" s="25">
        <v>2467</v>
      </c>
      <c r="BW53" s="18">
        <v>1406</v>
      </c>
      <c r="BX53" s="25">
        <v>61326</v>
      </c>
      <c r="BY53" s="25">
        <v>49396</v>
      </c>
      <c r="BZ53" s="25">
        <v>11930</v>
      </c>
      <c r="CA53" s="59">
        <v>0.19453412908065096</v>
      </c>
      <c r="CB53" s="25">
        <v>290216</v>
      </c>
      <c r="CC53" s="25">
        <v>5345</v>
      </c>
      <c r="CD53" s="17">
        <f t="shared" si="32"/>
        <v>1.8417316757173965E-2</v>
      </c>
      <c r="CE53" s="25">
        <v>1787</v>
      </c>
      <c r="CF53" s="25">
        <v>5285</v>
      </c>
      <c r="CG53" s="25">
        <v>10231</v>
      </c>
      <c r="CH53" s="25">
        <v>13738</v>
      </c>
      <c r="CI53" s="25">
        <v>11643</v>
      </c>
      <c r="CJ53" s="25">
        <v>8127</v>
      </c>
      <c r="CK53" s="25">
        <v>4895</v>
      </c>
      <c r="CL53" s="25">
        <v>3020</v>
      </c>
      <c r="CM53" s="25">
        <v>2600</v>
      </c>
      <c r="CN53" s="26">
        <v>4.7323484329648107</v>
      </c>
      <c r="CO53" s="27">
        <v>61326</v>
      </c>
      <c r="CP53" s="34">
        <f t="shared" si="33"/>
        <v>4.8195055930600397</v>
      </c>
      <c r="CQ53" s="25">
        <v>437</v>
      </c>
      <c r="CR53" s="25">
        <v>2929</v>
      </c>
      <c r="CS53" s="25">
        <v>3573</v>
      </c>
      <c r="CT53" s="25">
        <v>24271</v>
      </c>
      <c r="CU53" s="25">
        <v>28721</v>
      </c>
      <c r="CV53" s="25">
        <v>1021</v>
      </c>
      <c r="CW53" s="18">
        <v>181</v>
      </c>
      <c r="CX53" s="18">
        <v>193</v>
      </c>
      <c r="CY53" s="25">
        <v>61326</v>
      </c>
      <c r="CZ53" s="25">
        <v>58597</v>
      </c>
      <c r="DA53" s="18">
        <v>841</v>
      </c>
      <c r="DB53" s="18">
        <v>712</v>
      </c>
      <c r="DC53" s="18">
        <v>926</v>
      </c>
      <c r="DD53" s="18">
        <v>111</v>
      </c>
      <c r="DE53" s="18">
        <v>139</v>
      </c>
      <c r="DF53" s="25">
        <v>61326</v>
      </c>
      <c r="DG53" s="25">
        <v>22618</v>
      </c>
      <c r="DH53" s="18">
        <v>924</v>
      </c>
      <c r="DI53" s="18">
        <v>41</v>
      </c>
      <c r="DJ53" s="25">
        <v>37397</v>
      </c>
      <c r="DK53" s="18">
        <v>123</v>
      </c>
      <c r="DL53" s="18">
        <v>223</v>
      </c>
      <c r="DM53" s="25">
        <f t="shared" si="34"/>
        <v>111408.94680885757</v>
      </c>
      <c r="DN53" s="17">
        <f t="shared" si="35"/>
        <v>0.60980660731174374</v>
      </c>
      <c r="DO53" s="17">
        <f t="shared" si="36"/>
        <v>2.005674591527248E-3</v>
      </c>
      <c r="DP53" s="23">
        <f t="shared" si="37"/>
        <v>0.38455141375599255</v>
      </c>
      <c r="DQ53" s="23">
        <f t="shared" si="38"/>
        <v>0.61544858624400745</v>
      </c>
      <c r="DR53" s="25">
        <v>61326</v>
      </c>
      <c r="DS53" s="18">
        <v>374</v>
      </c>
      <c r="DT53" s="25">
        <v>45084</v>
      </c>
      <c r="DU53" s="18">
        <v>51</v>
      </c>
      <c r="DV53" s="25">
        <v>9851</v>
      </c>
      <c r="DW53" s="18">
        <v>67</v>
      </c>
      <c r="DX53" s="25">
        <v>5723</v>
      </c>
      <c r="DY53" s="18">
        <v>176</v>
      </c>
      <c r="DZ53" s="17">
        <f t="shared" si="39"/>
        <v>0.90271662916218243</v>
      </c>
      <c r="EA53" s="17">
        <f t="shared" si="40"/>
        <v>9.7283370837817573E-2</v>
      </c>
      <c r="EB53" s="25">
        <v>61326</v>
      </c>
      <c r="EC53" s="25">
        <v>20413</v>
      </c>
      <c r="ED53" s="25">
        <v>1824</v>
      </c>
      <c r="EE53" s="25">
        <v>35332</v>
      </c>
      <c r="EF53" s="17">
        <f t="shared" si="189"/>
        <v>0.57613410299057499</v>
      </c>
      <c r="EG53" s="25">
        <v>3269</v>
      </c>
      <c r="EH53" s="18">
        <v>488</v>
      </c>
      <c r="EI53" s="17">
        <f t="shared" si="42"/>
        <v>0.36260313733163746</v>
      </c>
      <c r="EJ53" s="17">
        <f t="shared" si="43"/>
        <v>5.3305286501646933E-2</v>
      </c>
      <c r="EK53" s="69">
        <f t="shared" si="44"/>
        <v>0.35636597854091251</v>
      </c>
      <c r="EL53" s="27">
        <v>203689</v>
      </c>
      <c r="EM53" s="25">
        <v>195837</v>
      </c>
      <c r="EN53" s="25">
        <v>7852</v>
      </c>
      <c r="EO53" s="59">
        <v>0.96145103564748224</v>
      </c>
      <c r="EP53" s="25">
        <v>92662</v>
      </c>
      <c r="EQ53" s="25">
        <v>91240</v>
      </c>
      <c r="ER53" s="25">
        <v>1422</v>
      </c>
      <c r="ES53" s="59">
        <v>0.98465390343398584</v>
      </c>
      <c r="ET53" s="25">
        <v>111027</v>
      </c>
      <c r="EU53" s="25">
        <v>104597</v>
      </c>
      <c r="EV53" s="25">
        <v>6430</v>
      </c>
      <c r="EW53" s="59">
        <v>0.94208615922253147</v>
      </c>
      <c r="EX53" s="25">
        <v>17167</v>
      </c>
      <c r="EY53" s="25">
        <v>16829</v>
      </c>
      <c r="EZ53" s="25">
        <v>338</v>
      </c>
      <c r="FA53" s="59">
        <v>0.98031106192112771</v>
      </c>
      <c r="FB53" s="25">
        <v>186522</v>
      </c>
      <c r="FC53" s="25">
        <v>179008</v>
      </c>
      <c r="FD53" s="25">
        <v>7514</v>
      </c>
      <c r="FE53" s="59">
        <v>0.95971520785751818</v>
      </c>
      <c r="FF53" s="25">
        <v>136209</v>
      </c>
      <c r="FG53" s="25">
        <v>52660</v>
      </c>
      <c r="FH53" s="25">
        <v>78142</v>
      </c>
      <c r="FI53" s="25">
        <v>5407</v>
      </c>
      <c r="FJ53" s="23">
        <f t="shared" si="45"/>
        <v>3.9696348993091497E-2</v>
      </c>
      <c r="FK53" s="23">
        <f t="shared" si="46"/>
        <v>0.57369189994787417</v>
      </c>
      <c r="FL53" s="36">
        <f t="shared" si="47"/>
        <v>9.7392269280562243</v>
      </c>
      <c r="FM53" s="25">
        <v>64626</v>
      </c>
      <c r="FN53" s="25">
        <v>25961</v>
      </c>
      <c r="FO53" s="17">
        <f t="shared" si="48"/>
        <v>0.40171138551047564</v>
      </c>
      <c r="FP53" s="25">
        <v>35970</v>
      </c>
      <c r="FQ53" s="17">
        <f t="shared" si="49"/>
        <v>0.55658713211400979</v>
      </c>
      <c r="FR53" s="25">
        <v>2695</v>
      </c>
      <c r="FS53" s="17">
        <f t="shared" si="50"/>
        <v>4.1701482375514499E-2</v>
      </c>
      <c r="FT53" s="25">
        <v>71583</v>
      </c>
      <c r="FU53" s="25">
        <v>26699</v>
      </c>
      <c r="FV53" s="25">
        <v>42172</v>
      </c>
      <c r="FW53" s="17">
        <f t="shared" si="51"/>
        <v>3.7886090272830145E-2</v>
      </c>
      <c r="FX53" s="17">
        <f t="shared" si="52"/>
        <v>0.58913429166142794</v>
      </c>
      <c r="FY53" s="25">
        <v>2712</v>
      </c>
      <c r="FZ53" s="25">
        <v>153887</v>
      </c>
      <c r="GA53" s="25">
        <v>11333</v>
      </c>
      <c r="GB53" s="25">
        <v>94041</v>
      </c>
      <c r="GC53" s="25">
        <v>22569</v>
      </c>
      <c r="GD53" s="25">
        <v>8510</v>
      </c>
      <c r="GE53" s="18">
        <v>390</v>
      </c>
      <c r="GF53" s="25">
        <v>7809</v>
      </c>
      <c r="GG53" s="18">
        <v>233</v>
      </c>
      <c r="GH53" s="18">
        <v>169</v>
      </c>
      <c r="GI53" s="25">
        <v>8833</v>
      </c>
      <c r="GJ53" s="10">
        <f t="shared" si="53"/>
        <v>11333</v>
      </c>
      <c r="GK53" s="10">
        <f t="shared" si="182"/>
        <v>142554</v>
      </c>
      <c r="GL53" s="10">
        <f t="shared" si="183"/>
        <v>48512.999999999993</v>
      </c>
      <c r="GM53" s="10">
        <f t="shared" si="56"/>
        <v>105374</v>
      </c>
      <c r="GN53" s="10">
        <f t="shared" si="184"/>
        <v>25944</v>
      </c>
      <c r="GO53" s="17">
        <f t="shared" si="58"/>
        <v>7.364494726650074E-2</v>
      </c>
      <c r="GP53" s="17">
        <f t="shared" si="185"/>
        <v>0.92635505273349927</v>
      </c>
      <c r="GQ53" s="17">
        <f t="shared" si="186"/>
        <v>0.31525080091235774</v>
      </c>
      <c r="GR53" s="17">
        <f t="shared" si="187"/>
        <v>0.16859123902603859</v>
      </c>
      <c r="GS53" s="17">
        <f t="shared" si="62"/>
        <v>0.62080292682292848</v>
      </c>
      <c r="GT53" s="25">
        <v>70386</v>
      </c>
      <c r="GU53" s="25">
        <v>3078</v>
      </c>
      <c r="GV53" s="25">
        <v>40829</v>
      </c>
      <c r="GW53" s="25">
        <v>13056</v>
      </c>
      <c r="GX53" s="25">
        <v>5120</v>
      </c>
      <c r="GY53" s="18">
        <v>296</v>
      </c>
      <c r="GZ53" s="25">
        <v>3829</v>
      </c>
      <c r="HA53" s="18">
        <v>87</v>
      </c>
      <c r="HB53" s="18">
        <v>93</v>
      </c>
      <c r="HC53" s="25">
        <v>3998</v>
      </c>
      <c r="HD53" s="23">
        <f t="shared" si="63"/>
        <v>4.3730287273037252E-2</v>
      </c>
      <c r="HE53" s="23">
        <f t="shared" si="64"/>
        <v>0.95626971272696271</v>
      </c>
      <c r="HF53" s="23">
        <f t="shared" si="65"/>
        <v>0.37619697098854887</v>
      </c>
      <c r="HG53" s="23">
        <f t="shared" si="66"/>
        <v>0.19070553803313159</v>
      </c>
      <c r="HH53" s="25">
        <v>83501</v>
      </c>
      <c r="HI53" s="25">
        <v>8255</v>
      </c>
      <c r="HJ53" s="25">
        <v>53212</v>
      </c>
      <c r="HK53" s="25">
        <v>9513</v>
      </c>
      <c r="HL53" s="25">
        <v>3390</v>
      </c>
      <c r="HM53" s="18">
        <v>94</v>
      </c>
      <c r="HN53" s="25">
        <v>3980</v>
      </c>
      <c r="HO53" s="18">
        <v>146</v>
      </c>
      <c r="HP53" s="18">
        <v>76</v>
      </c>
      <c r="HQ53" s="25">
        <v>4835</v>
      </c>
      <c r="HR53" s="23">
        <f t="shared" si="67"/>
        <v>9.8861091483934321E-2</v>
      </c>
      <c r="HS53" s="23">
        <f t="shared" si="68"/>
        <v>0.90113890851606571</v>
      </c>
      <c r="HT53" s="80">
        <f t="shared" si="69"/>
        <v>0.26387707931641535</v>
      </c>
      <c r="HU53" s="27">
        <v>239997</v>
      </c>
      <c r="HV53" s="25">
        <v>4212</v>
      </c>
      <c r="HW53" s="25">
        <v>21490</v>
      </c>
      <c r="HX53" s="25">
        <v>4137</v>
      </c>
      <c r="HY53" s="25">
        <v>77483</v>
      </c>
      <c r="HZ53" s="25">
        <v>49025</v>
      </c>
      <c r="IA53" s="25">
        <v>3136</v>
      </c>
      <c r="IB53" s="18">
        <v>370</v>
      </c>
      <c r="IC53" s="25">
        <v>35111</v>
      </c>
      <c r="ID53" s="25">
        <v>25560</v>
      </c>
      <c r="IE53" s="25">
        <v>12931</v>
      </c>
      <c r="IF53" s="18">
        <v>1153</v>
      </c>
      <c r="IG53" s="25">
        <v>5389</v>
      </c>
      <c r="IH53" s="17">
        <f t="shared" si="70"/>
        <v>0.31077471801730855</v>
      </c>
      <c r="II53" s="17">
        <f t="shared" si="71"/>
        <v>0.20427338675066772</v>
      </c>
      <c r="IJ53" s="30">
        <f t="shared" si="72"/>
        <v>4.8954003059663433</v>
      </c>
      <c r="IK53" s="17">
        <f t="shared" si="176"/>
        <v>6.691953139800999E-2</v>
      </c>
      <c r="IL53" s="25">
        <v>111803</v>
      </c>
      <c r="IM53" s="25">
        <v>2410</v>
      </c>
      <c r="IN53" s="25">
        <v>12286</v>
      </c>
      <c r="IO53" s="25">
        <v>3092</v>
      </c>
      <c r="IP53" s="25">
        <v>49280</v>
      </c>
      <c r="IQ53" s="25">
        <v>15048</v>
      </c>
      <c r="IR53" s="25">
        <v>1638</v>
      </c>
      <c r="IS53" s="18">
        <v>204</v>
      </c>
      <c r="IT53" s="25">
        <v>17655</v>
      </c>
      <c r="IU53" s="25">
        <v>1216</v>
      </c>
      <c r="IV53" s="25">
        <v>4881</v>
      </c>
      <c r="IW53" s="18">
        <v>562</v>
      </c>
      <c r="IX53" s="25">
        <v>3531</v>
      </c>
      <c r="IY53" s="17">
        <f t="shared" si="73"/>
        <v>0.74912122214967403</v>
      </c>
      <c r="IZ53" s="25">
        <v>128194</v>
      </c>
      <c r="JA53" s="25">
        <v>1802</v>
      </c>
      <c r="JB53" s="25">
        <v>9204</v>
      </c>
      <c r="JC53" s="25">
        <v>1045</v>
      </c>
      <c r="JD53" s="25">
        <v>28203</v>
      </c>
      <c r="JE53" s="25">
        <v>33977</v>
      </c>
      <c r="JF53" s="25">
        <v>1498</v>
      </c>
      <c r="JG53" s="18">
        <v>166</v>
      </c>
      <c r="JH53" s="25">
        <v>17456</v>
      </c>
      <c r="JI53" s="25">
        <v>24344</v>
      </c>
      <c r="JJ53" s="25">
        <v>8050</v>
      </c>
      <c r="JK53" s="18">
        <v>591</v>
      </c>
      <c r="JL53" s="25">
        <v>1858</v>
      </c>
      <c r="JM53" s="80">
        <f t="shared" si="74"/>
        <v>0.59073747601291793</v>
      </c>
      <c r="JN53" s="27">
        <v>239997</v>
      </c>
      <c r="JO53" s="25">
        <v>157115</v>
      </c>
      <c r="JP53" s="18">
        <v>83</v>
      </c>
      <c r="JQ53" s="18">
        <v>352</v>
      </c>
      <c r="JR53" s="18">
        <v>776</v>
      </c>
      <c r="JS53" s="25">
        <v>1145</v>
      </c>
      <c r="JT53" s="25">
        <v>2285</v>
      </c>
      <c r="JU53" s="18">
        <v>6</v>
      </c>
      <c r="JV53" s="18">
        <v>73</v>
      </c>
      <c r="JW53" s="25">
        <v>78162</v>
      </c>
      <c r="JX53" s="17">
        <f t="shared" si="75"/>
        <v>0.32567907098838733</v>
      </c>
      <c r="JY53" s="17">
        <f t="shared" si="76"/>
        <v>0.67432092901161267</v>
      </c>
      <c r="JZ53" s="25">
        <v>20879</v>
      </c>
      <c r="KA53" s="25">
        <v>15477</v>
      </c>
      <c r="KB53" s="18">
        <v>18</v>
      </c>
      <c r="KC53" s="18">
        <v>46</v>
      </c>
      <c r="KD53" s="18">
        <v>59</v>
      </c>
      <c r="KE53" s="25">
        <v>141</v>
      </c>
      <c r="KF53" s="25">
        <v>280</v>
      </c>
      <c r="KG53" s="18">
        <v>0</v>
      </c>
      <c r="KH53" s="18">
        <v>6</v>
      </c>
      <c r="KI53" s="25">
        <v>4852</v>
      </c>
      <c r="KJ53" s="17">
        <f t="shared" si="77"/>
        <v>0.23238660855404952</v>
      </c>
      <c r="KK53" s="25">
        <v>219118</v>
      </c>
      <c r="KL53" s="25">
        <v>141638</v>
      </c>
      <c r="KM53" s="18">
        <v>65</v>
      </c>
      <c r="KN53" s="18">
        <v>306</v>
      </c>
      <c r="KO53" s="18">
        <v>717</v>
      </c>
      <c r="KP53" s="25">
        <v>1004</v>
      </c>
      <c r="KQ53" s="25">
        <v>2005</v>
      </c>
      <c r="KR53" s="18">
        <v>6</v>
      </c>
      <c r="KS53" s="18">
        <v>67</v>
      </c>
      <c r="KT53" s="25">
        <v>73310</v>
      </c>
      <c r="KU53" s="69">
        <f t="shared" si="190"/>
        <v>0.3345685886143539</v>
      </c>
      <c r="KV53" s="27">
        <v>295561</v>
      </c>
      <c r="KW53" s="25">
        <v>287018</v>
      </c>
      <c r="KX53" s="25">
        <v>8543</v>
      </c>
      <c r="KY53" s="59">
        <v>2.8904354769404624E-2</v>
      </c>
      <c r="KZ53" s="25">
        <v>4119</v>
      </c>
      <c r="LA53" s="25">
        <v>2196</v>
      </c>
      <c r="LB53" s="25">
        <v>3489</v>
      </c>
      <c r="LC53" s="25">
        <v>3066</v>
      </c>
      <c r="LD53" s="25">
        <v>139944</v>
      </c>
      <c r="LE53" s="25">
        <v>136113</v>
      </c>
      <c r="LF53" s="25">
        <v>3831</v>
      </c>
      <c r="LG53" s="59">
        <v>2.7375235808609157E-2</v>
      </c>
      <c r="LH53" s="25">
        <v>155617</v>
      </c>
      <c r="LI53" s="25">
        <v>150905</v>
      </c>
      <c r="LJ53" s="25">
        <v>4712</v>
      </c>
      <c r="LK53" s="35">
        <v>3.027946818149688E-2</v>
      </c>
      <c r="LL53" s="27">
        <v>61326</v>
      </c>
      <c r="LM53" s="18">
        <v>787</v>
      </c>
      <c r="LN53" s="25">
        <v>39069</v>
      </c>
      <c r="LO53" s="25">
        <v>12812</v>
      </c>
      <c r="LP53" s="18">
        <v>262</v>
      </c>
      <c r="LQ53" s="18">
        <v>770</v>
      </c>
      <c r="LR53" s="25">
        <v>7626</v>
      </c>
      <c r="LS53" s="23">
        <f t="shared" si="79"/>
        <v>0.12435182467468936</v>
      </c>
      <c r="LT53" s="23">
        <f t="shared" si="80"/>
        <v>0.8756481753253107</v>
      </c>
      <c r="LU53" s="17">
        <f t="shared" si="81"/>
        <v>0.64990379284479671</v>
      </c>
      <c r="LV53" s="25">
        <v>61326</v>
      </c>
      <c r="LW53" s="25">
        <v>6216</v>
      </c>
      <c r="LX53" s="25">
        <v>22295</v>
      </c>
      <c r="LY53" s="25">
        <v>17491</v>
      </c>
      <c r="LZ53" s="25">
        <v>2788</v>
      </c>
      <c r="MA53" s="25">
        <v>5625</v>
      </c>
      <c r="MB53" s="25">
        <v>3802</v>
      </c>
      <c r="MC53" s="18">
        <v>147</v>
      </c>
      <c r="MD53" s="18">
        <v>918</v>
      </c>
      <c r="ME53" s="18">
        <v>9</v>
      </c>
      <c r="MF53" s="25">
        <v>2035</v>
      </c>
      <c r="MG53" s="17">
        <f t="shared" si="82"/>
        <v>0.1561164921892835</v>
      </c>
      <c r="MH53" s="17">
        <f t="shared" si="83"/>
        <v>0.76509147832893065</v>
      </c>
      <c r="MI53" s="25">
        <v>61326</v>
      </c>
      <c r="MJ53" s="25">
        <v>6449</v>
      </c>
      <c r="MK53" s="25">
        <v>22746</v>
      </c>
      <c r="ML53" s="25">
        <v>17349</v>
      </c>
      <c r="MM53" s="25">
        <v>2861</v>
      </c>
      <c r="MN53" s="25">
        <v>5774</v>
      </c>
      <c r="MO53" s="25">
        <v>3990</v>
      </c>
      <c r="MP53" s="18">
        <v>68</v>
      </c>
      <c r="MQ53" s="18">
        <v>16</v>
      </c>
      <c r="MR53" s="18">
        <v>4</v>
      </c>
      <c r="MS53" s="25">
        <v>2069</v>
      </c>
      <c r="MT53" s="17">
        <f t="shared" si="84"/>
        <v>0.76033003946123989</v>
      </c>
      <c r="MU53" s="69">
        <f t="shared" si="85"/>
        <v>0.70749763558686363</v>
      </c>
      <c r="MV53" s="27">
        <v>61326</v>
      </c>
      <c r="MW53" s="25">
        <v>11893</v>
      </c>
      <c r="MX53" s="18">
        <v>415</v>
      </c>
      <c r="MY53" s="25">
        <v>14241</v>
      </c>
      <c r="MZ53" s="25">
        <v>17022</v>
      </c>
      <c r="NA53" s="25">
        <v>6035</v>
      </c>
      <c r="NB53" s="18">
        <v>51</v>
      </c>
      <c r="NC53" s="25">
        <v>7779</v>
      </c>
      <c r="ND53" s="25">
        <v>3890</v>
      </c>
      <c r="NE53" s="17">
        <f t="shared" si="86"/>
        <v>0.19393079607344357</v>
      </c>
      <c r="NF53" s="10">
        <f t="shared" si="87"/>
        <v>56281.819913250496</v>
      </c>
      <c r="NG53" s="17">
        <f t="shared" si="88"/>
        <v>0.41918598962919479</v>
      </c>
      <c r="NH53" s="25">
        <v>61326</v>
      </c>
      <c r="NI53" s="25">
        <v>6922</v>
      </c>
      <c r="NJ53" s="18">
        <v>2</v>
      </c>
      <c r="NK53" s="18">
        <v>35</v>
      </c>
      <c r="NL53" s="18">
        <v>14</v>
      </c>
      <c r="NM53" s="25">
        <v>51127</v>
      </c>
      <c r="NN53" s="25">
        <v>2654</v>
      </c>
      <c r="NO53" s="18">
        <v>95</v>
      </c>
      <c r="NP53" s="18">
        <v>55</v>
      </c>
      <c r="NQ53" s="32">
        <v>422</v>
      </c>
      <c r="NR53" s="27">
        <v>61326</v>
      </c>
      <c r="NS53" s="37">
        <f t="shared" si="89"/>
        <v>0.96800704432051654</v>
      </c>
      <c r="NT53" s="37">
        <f t="shared" si="90"/>
        <v>0.26120375125777012</v>
      </c>
      <c r="NU53" s="37">
        <f t="shared" si="91"/>
        <v>1.0330503335354762</v>
      </c>
      <c r="NV53" s="17">
        <f t="shared" si="92"/>
        <v>0.20977246568730584</v>
      </c>
      <c r="NW53" s="10">
        <f t="shared" si="93"/>
        <v>34670</v>
      </c>
      <c r="NX53" s="17">
        <f t="shared" si="94"/>
        <v>0.56533933405081038</v>
      </c>
      <c r="NY53" s="19">
        <f t="shared" si="95"/>
        <v>0.62480852060768799</v>
      </c>
      <c r="NZ53" s="25">
        <v>26656</v>
      </c>
      <c r="OA53" s="25">
        <v>19965</v>
      </c>
      <c r="OB53" s="25">
        <v>2416</v>
      </c>
      <c r="OC53" s="25">
        <v>8773</v>
      </c>
      <c r="OD53" s="18">
        <v>554</v>
      </c>
      <c r="OE53" s="25">
        <v>1000</v>
      </c>
      <c r="OF53" s="17">
        <f t="shared" si="96"/>
        <v>0.14305514789811824</v>
      </c>
      <c r="OG53" s="17">
        <f t="shared" si="97"/>
        <v>0.43466066594918956</v>
      </c>
      <c r="OH53" s="17">
        <f t="shared" si="98"/>
        <v>0.32555522942960574</v>
      </c>
      <c r="OI53" s="69">
        <f t="shared" si="99"/>
        <v>1.6306297492091445E-2</v>
      </c>
      <c r="OJ53" s="27">
        <v>61326</v>
      </c>
      <c r="OK53" s="18">
        <v>570</v>
      </c>
      <c r="OL53" s="25">
        <v>31029</v>
      </c>
      <c r="OM53" s="25">
        <v>13549</v>
      </c>
      <c r="ON53" s="18">
        <v>554</v>
      </c>
      <c r="OO53" s="18">
        <v>232</v>
      </c>
      <c r="OP53" s="18">
        <v>240</v>
      </c>
      <c r="OQ53" s="25">
        <v>34935</v>
      </c>
      <c r="OR53" s="69">
        <f t="shared" si="100"/>
        <v>0.52820989466131818</v>
      </c>
      <c r="OS53" s="85">
        <v>173712</v>
      </c>
      <c r="OT53" s="22">
        <v>173710</v>
      </c>
      <c r="OU53" s="38">
        <f t="shared" si="191"/>
        <v>0.22341748626711064</v>
      </c>
      <c r="OV53" s="39">
        <v>0.83344608830809974</v>
      </c>
      <c r="OW53" s="22">
        <v>14477792</v>
      </c>
      <c r="OX53" s="36">
        <f t="shared" si="192"/>
        <v>592402293.05599999</v>
      </c>
      <c r="OY53" s="36">
        <f t="shared" si="193"/>
        <v>11769613.581853867</v>
      </c>
      <c r="OZ53" s="22">
        <v>102762</v>
      </c>
      <c r="PA53" s="22">
        <v>102222</v>
      </c>
      <c r="PB53" s="38">
        <f t="shared" si="194"/>
        <v>0.13147304289445963</v>
      </c>
      <c r="PC53" s="39">
        <v>0.50198567822973528</v>
      </c>
      <c r="PD53" s="22">
        <v>5131398</v>
      </c>
      <c r="PE53" s="40">
        <f t="shared" si="105"/>
        <v>209966543.36399999</v>
      </c>
      <c r="PF53" s="36">
        <f t="shared" si="106"/>
        <v>31398190.243014105</v>
      </c>
      <c r="PG53" s="22">
        <v>93989</v>
      </c>
      <c r="PH53" s="22">
        <v>93962</v>
      </c>
      <c r="PI53" s="38">
        <f t="shared" si="195"/>
        <v>0.12084942631184302</v>
      </c>
      <c r="PJ53" s="39">
        <v>0.15401045103339647</v>
      </c>
      <c r="PK53" s="22">
        <v>1447113</v>
      </c>
      <c r="PL53" s="41">
        <f t="shared" si="108"/>
        <v>59212969.733999997</v>
      </c>
      <c r="PM53" s="36">
        <f t="shared" si="109"/>
        <v>7681076.4654701436</v>
      </c>
      <c r="PN53" s="22">
        <v>100399</v>
      </c>
      <c r="PO53" s="22">
        <v>99582</v>
      </c>
      <c r="PP53" s="38">
        <f t="shared" si="196"/>
        <v>0.128077601274834</v>
      </c>
      <c r="PQ53" s="39">
        <v>0.56516247916290085</v>
      </c>
      <c r="PR53" s="22">
        <v>5628001</v>
      </c>
      <c r="PS53" s="41">
        <f t="shared" si="111"/>
        <v>230286544.91799998</v>
      </c>
      <c r="PT53" s="36">
        <f t="shared" si="112"/>
        <v>13057027.579369094</v>
      </c>
      <c r="PU53" s="22">
        <v>27451</v>
      </c>
      <c r="PV53" s="22">
        <v>27451</v>
      </c>
      <c r="PW53" s="38">
        <f t="shared" si="197"/>
        <v>3.5306162083463558E-2</v>
      </c>
      <c r="PX53" s="39">
        <v>0.2686962223598412</v>
      </c>
      <c r="PY53" s="22">
        <v>737598</v>
      </c>
      <c r="PZ53" s="36">
        <f t="shared" si="114"/>
        <v>4188109.1034175758</v>
      </c>
      <c r="QA53" s="22">
        <v>337</v>
      </c>
      <c r="QB53" s="22">
        <v>337</v>
      </c>
      <c r="QC53" s="39">
        <v>4.9670326409495553</v>
      </c>
      <c r="QD53" s="22">
        <v>167389</v>
      </c>
      <c r="QE53" s="22">
        <f t="shared" si="115"/>
        <v>269.68227777777759</v>
      </c>
      <c r="QF53" s="22"/>
      <c r="QG53" s="22">
        <v>27072</v>
      </c>
      <c r="QH53" s="22">
        <v>27072</v>
      </c>
      <c r="QI53" s="38">
        <f t="shared" si="198"/>
        <v>3.4818710426706694E-2</v>
      </c>
      <c r="QJ53" s="39">
        <v>0.23598552009456264</v>
      </c>
      <c r="QK53" s="22">
        <v>638860</v>
      </c>
      <c r="QL53" s="42">
        <f t="shared" si="117"/>
        <v>58.788712765957449</v>
      </c>
      <c r="QM53" s="22">
        <f t="shared" si="199"/>
        <v>254795</v>
      </c>
      <c r="QN53" s="22">
        <v>97033</v>
      </c>
      <c r="QO53" s="22">
        <v>96338</v>
      </c>
      <c r="QP53" s="38">
        <f t="shared" si="200"/>
        <v>0.12390532376950611</v>
      </c>
      <c r="QQ53" s="39">
        <v>0.15422024538603668</v>
      </c>
      <c r="QR53" s="22">
        <v>1485727</v>
      </c>
      <c r="QS53" s="36">
        <f t="shared" si="120"/>
        <v>22814662.997511178</v>
      </c>
      <c r="QT53" s="22">
        <v>130302</v>
      </c>
      <c r="QU53" s="22">
        <v>129379</v>
      </c>
      <c r="QV53" s="38">
        <f t="shared" si="201"/>
        <v>0.16640107625210124</v>
      </c>
      <c r="QW53" s="39">
        <v>0.1986012413142782</v>
      </c>
      <c r="QX53" s="22">
        <v>2569483</v>
      </c>
      <c r="QY53" s="36">
        <f t="shared" si="122"/>
        <v>30419942.534550093</v>
      </c>
      <c r="QZ53" s="22">
        <v>27460</v>
      </c>
      <c r="RA53" s="22">
        <v>27460</v>
      </c>
      <c r="RB53" s="38">
        <f t="shared" si="202"/>
        <v>3.5317737452621373E-2</v>
      </c>
      <c r="RC53" s="39">
        <v>0.18925528040786599</v>
      </c>
      <c r="RD53" s="22">
        <v>519695</v>
      </c>
      <c r="RE53" s="36">
        <f t="shared" si="124"/>
        <v>2967086.8659072057</v>
      </c>
      <c r="RF53" s="10">
        <f t="shared" si="203"/>
        <v>780517</v>
      </c>
      <c r="RG53" s="10">
        <f t="shared" si="204"/>
        <v>777513</v>
      </c>
      <c r="RH53" s="17">
        <f t="shared" si="205"/>
        <v>1</v>
      </c>
      <c r="RI53" s="17">
        <f t="shared" si="206"/>
        <v>2.2846752365679211E-2</v>
      </c>
      <c r="RJ53" s="17">
        <f t="shared" si="207"/>
        <v>9.4690380502108262E-2</v>
      </c>
      <c r="RK53" s="17">
        <f t="shared" si="208"/>
        <v>0.25260868256307578</v>
      </c>
      <c r="RL53" s="17">
        <f t="shared" si="209"/>
        <v>0.10504804606526734</v>
      </c>
      <c r="RM53" s="17">
        <f t="shared" si="210"/>
        <v>3.3694703893964909E-2</v>
      </c>
      <c r="RN53" s="17">
        <f t="shared" si="211"/>
        <v>0.18355140593506414</v>
      </c>
      <c r="RO53" s="17">
        <f t="shared" si="212"/>
        <v>0.24473836064506577</v>
      </c>
      <c r="RP53" s="17">
        <f t="shared" si="213"/>
        <v>2.387118169697014E-2</v>
      </c>
      <c r="RQ53" s="17">
        <f t="shared" si="214"/>
        <v>4.7297437102100923E-7</v>
      </c>
      <c r="RR53" s="36">
        <f t="shared" si="215"/>
        <v>124295768.15980604</v>
      </c>
      <c r="RS53" s="36">
        <f t="shared" si="216"/>
        <v>420.54184469468584</v>
      </c>
      <c r="RT53" s="10">
        <f t="shared" si="217"/>
        <v>3004</v>
      </c>
      <c r="RU53" s="17">
        <f t="shared" si="218"/>
        <v>3.8487310334047817E-3</v>
      </c>
      <c r="RV53" s="37">
        <f t="shared" si="219"/>
        <v>0.37867336649938438</v>
      </c>
      <c r="RW53" s="36">
        <f t="shared" si="220"/>
        <v>2.6306346236479103</v>
      </c>
      <c r="RX53" s="85">
        <v>-1.748831</v>
      </c>
      <c r="RY53" s="93">
        <v>108</v>
      </c>
      <c r="RZ53" s="43" t="b">
        <v>0</v>
      </c>
      <c r="SA53" s="18" t="b">
        <v>0</v>
      </c>
      <c r="SB53" s="18" t="b">
        <v>0</v>
      </c>
      <c r="SC53" s="18" t="b">
        <v>0</v>
      </c>
      <c r="SD53" s="18" t="b">
        <v>0</v>
      </c>
      <c r="SE53" s="32" t="b">
        <v>1</v>
      </c>
      <c r="SF53" s="43" t="b">
        <v>0</v>
      </c>
      <c r="SG53" s="18" t="b">
        <v>0</v>
      </c>
      <c r="SH53" s="18"/>
      <c r="SI53" s="18"/>
      <c r="SJ53" s="18"/>
      <c r="SK53" s="18"/>
      <c r="SL53" s="18"/>
      <c r="SM53" s="18"/>
      <c r="SN53" s="18"/>
      <c r="SO53" s="18"/>
      <c r="SP53" s="18"/>
      <c r="SQ53" s="17">
        <f t="shared" si="143"/>
        <v>0</v>
      </c>
      <c r="SR53" s="17">
        <f t="shared" si="144"/>
        <v>0</v>
      </c>
      <c r="SS53" s="17">
        <f t="shared" si="145"/>
        <v>0</v>
      </c>
      <c r="ST53" s="17">
        <f t="shared" si="146"/>
        <v>0</v>
      </c>
      <c r="SU53" s="17">
        <f t="shared" si="147"/>
        <v>0</v>
      </c>
      <c r="SV53" s="17">
        <f t="shared" si="221"/>
        <v>0</v>
      </c>
      <c r="SW53" s="17">
        <f t="shared" si="149"/>
        <v>0</v>
      </c>
      <c r="SX53" s="17">
        <f t="shared" si="150"/>
        <v>0</v>
      </c>
      <c r="SY53" s="17">
        <f t="shared" si="151"/>
        <v>0</v>
      </c>
      <c r="SZ53" s="17">
        <f t="shared" si="152"/>
        <v>0</v>
      </c>
      <c r="TA53" s="17">
        <f t="shared" si="153"/>
        <v>0</v>
      </c>
      <c r="TB53" s="24">
        <f t="shared" si="154"/>
        <v>620</v>
      </c>
      <c r="TC53" s="69">
        <f t="shared" si="155"/>
        <v>1</v>
      </c>
      <c r="TD53" s="17">
        <f t="shared" si="177"/>
        <v>2.6014568158168575E-6</v>
      </c>
      <c r="TE53" s="95"/>
      <c r="TF53" s="71"/>
      <c r="TG53" s="71"/>
      <c r="TH53" s="71"/>
      <c r="TI53" s="71"/>
      <c r="TJ53" s="71"/>
      <c r="TK53" s="71">
        <v>27</v>
      </c>
      <c r="TL53" s="71"/>
      <c r="TM53" s="71">
        <v>1</v>
      </c>
      <c r="TN53" s="71"/>
      <c r="TO53" s="71"/>
      <c r="TP53" s="71"/>
      <c r="TQ53" s="71"/>
      <c r="TR53" s="72"/>
      <c r="TS53" s="72"/>
      <c r="TT53" s="72"/>
      <c r="TU53" s="72">
        <v>1</v>
      </c>
      <c r="TV53" s="72">
        <v>1</v>
      </c>
      <c r="TW53" s="72"/>
      <c r="TX53" s="72"/>
      <c r="TY53" s="72"/>
      <c r="TZ53" s="72">
        <v>20</v>
      </c>
      <c r="UA53" s="72"/>
      <c r="UB53" s="72"/>
      <c r="UC53" s="72"/>
      <c r="UD53" s="72"/>
      <c r="UE53" s="72"/>
      <c r="UF53" s="72"/>
      <c r="UG53" s="72">
        <v>2</v>
      </c>
      <c r="UH53" s="72"/>
      <c r="UI53" s="72"/>
      <c r="UJ53" s="73">
        <v>9</v>
      </c>
      <c r="UK53" s="73"/>
      <c r="UL53" s="73"/>
      <c r="UM53" s="73"/>
      <c r="UN53" s="73">
        <v>2</v>
      </c>
      <c r="UO53" s="73"/>
      <c r="UP53" s="73"/>
      <c r="UQ53" s="73"/>
      <c r="UR53" s="73">
        <v>34</v>
      </c>
      <c r="US53" s="73"/>
      <c r="UT53" s="73"/>
      <c r="UU53" s="73"/>
      <c r="UV53" s="73"/>
      <c r="UW53" s="73"/>
      <c r="UX53" s="73"/>
      <c r="UY53" s="73">
        <v>3</v>
      </c>
      <c r="UZ53" s="73"/>
      <c r="VA53" s="73"/>
      <c r="VB53" s="73">
        <v>18</v>
      </c>
      <c r="VC53" s="73"/>
      <c r="VD53" s="73"/>
      <c r="VE53" s="73"/>
      <c r="VF53" s="73">
        <v>2</v>
      </c>
      <c r="VG53" s="73"/>
      <c r="VH53" s="73"/>
      <c r="VI53" s="73"/>
      <c r="VJ53" s="73">
        <v>43</v>
      </c>
      <c r="VK53" s="73"/>
      <c r="VL53" s="73"/>
      <c r="VM53" s="73"/>
      <c r="VN53" s="73"/>
      <c r="VO53" s="73"/>
      <c r="VP53" s="73">
        <v>3</v>
      </c>
      <c r="VQ53" s="73"/>
      <c r="VR53" s="73"/>
      <c r="VS53" s="73">
        <v>30</v>
      </c>
      <c r="VT53" s="73"/>
      <c r="VU53" s="73"/>
      <c r="VV53" s="73"/>
      <c r="VW53" s="73">
        <v>3</v>
      </c>
      <c r="VX53" s="73"/>
      <c r="VY53" s="73">
        <v>1</v>
      </c>
      <c r="VZ53" s="73"/>
      <c r="WA53" s="73">
        <v>11</v>
      </c>
      <c r="WB53" s="73"/>
      <c r="WC53" s="73"/>
      <c r="WD53" s="73"/>
      <c r="WE53" s="73"/>
      <c r="WF53" s="73"/>
      <c r="WG53" s="73"/>
      <c r="WH53" s="73"/>
      <c r="WI53" s="73"/>
      <c r="WJ53" s="73">
        <v>3</v>
      </c>
      <c r="WK53" s="73"/>
      <c r="WL53" s="73"/>
      <c r="WM53" s="73"/>
      <c r="WN53" s="73"/>
      <c r="WO53" s="22">
        <f t="shared" si="156"/>
        <v>57</v>
      </c>
      <c r="WP53" s="22">
        <f t="shared" si="157"/>
        <v>0</v>
      </c>
      <c r="WQ53" s="22">
        <f t="shared" si="158"/>
        <v>0</v>
      </c>
      <c r="WR53" s="22">
        <f t="shared" si="159"/>
        <v>1</v>
      </c>
      <c r="WS53" s="22">
        <f t="shared" si="160"/>
        <v>8</v>
      </c>
      <c r="WT53" s="22">
        <f t="shared" si="161"/>
        <v>0</v>
      </c>
      <c r="WU53" s="22">
        <f t="shared" si="162"/>
        <v>1</v>
      </c>
      <c r="WV53" s="22">
        <f t="shared" si="163"/>
        <v>0</v>
      </c>
      <c r="WW53" s="22">
        <f t="shared" si="164"/>
        <v>135</v>
      </c>
      <c r="WX53" s="22">
        <f t="shared" si="165"/>
        <v>0</v>
      </c>
      <c r="WY53" s="22">
        <f t="shared" si="166"/>
        <v>1</v>
      </c>
      <c r="WZ53" s="22">
        <f t="shared" si="167"/>
        <v>0</v>
      </c>
      <c r="XA53" s="22">
        <f t="shared" si="168"/>
        <v>0</v>
      </c>
      <c r="XB53" s="22">
        <f t="shared" si="169"/>
        <v>0</v>
      </c>
      <c r="XC53" s="22">
        <f t="shared" si="170"/>
        <v>0</v>
      </c>
      <c r="XD53" s="22">
        <f t="shared" si="171"/>
        <v>0</v>
      </c>
      <c r="XE53" s="22">
        <f t="shared" si="172"/>
        <v>11</v>
      </c>
      <c r="XF53" s="22">
        <f t="shared" si="173"/>
        <v>0</v>
      </c>
      <c r="XG53" s="93">
        <f t="shared" si="174"/>
        <v>0</v>
      </c>
      <c r="XH53" s="389"/>
    </row>
    <row r="54" spans="1:632" s="390" customFormat="1" ht="17.100000000000001" customHeight="1" x14ac:dyDescent="0.2">
      <c r="A54" s="101"/>
      <c r="B54" s="27" t="s">
        <v>110</v>
      </c>
      <c r="C54" s="535" t="s">
        <v>111</v>
      </c>
      <c r="D54" s="25" t="s">
        <v>118</v>
      </c>
      <c r="E54" s="535" t="s">
        <v>119</v>
      </c>
      <c r="F54" s="25" t="s">
        <v>127</v>
      </c>
      <c r="G54" s="535" t="s">
        <v>128</v>
      </c>
      <c r="H54" s="25">
        <v>34</v>
      </c>
      <c r="I54" s="28">
        <v>4</v>
      </c>
      <c r="J54" s="17">
        <f t="shared" si="0"/>
        <v>0.86396970713703691</v>
      </c>
      <c r="K54" s="17">
        <f t="shared" si="1"/>
        <v>0.35805013660547375</v>
      </c>
      <c r="L54" s="17">
        <f t="shared" si="2"/>
        <v>1</v>
      </c>
      <c r="M54" s="17">
        <f t="shared" si="3"/>
        <v>7.9396259310326983E-2</v>
      </c>
      <c r="N54" s="17">
        <f t="shared" si="4"/>
        <v>0.31276714700524827</v>
      </c>
      <c r="O54" s="17">
        <f t="shared" si="5"/>
        <v>0.27560753487034462</v>
      </c>
      <c r="P54" s="17">
        <f t="shared" si="6"/>
        <v>0.78515235062033562</v>
      </c>
      <c r="Q54" s="17">
        <f t="shared" si="7"/>
        <v>0.55855093193992378</v>
      </c>
      <c r="R54" s="69">
        <f t="shared" si="8"/>
        <v>0.92239892183288408</v>
      </c>
      <c r="S54" s="422">
        <f t="shared" si="9"/>
        <v>0.57287699881350829</v>
      </c>
      <c r="T54" s="17">
        <f t="shared" si="175"/>
        <v>0.42712300118649171</v>
      </c>
      <c r="U54" s="10">
        <f t="shared" si="10"/>
        <v>44457.951824498363</v>
      </c>
      <c r="V54" s="32">
        <v>6</v>
      </c>
      <c r="W54" s="550">
        <f t="shared" si="11"/>
        <v>0</v>
      </c>
      <c r="X54" s="550">
        <f t="shared" si="12"/>
        <v>0.46176588770239707</v>
      </c>
      <c r="Y54" s="550">
        <f t="shared" si="13"/>
        <v>0.53823411229760287</v>
      </c>
      <c r="Z54" s="551">
        <f t="shared" si="14"/>
        <v>56023.174046720589</v>
      </c>
      <c r="AA54" s="426">
        <f t="shared" si="15"/>
        <v>0.11671005985377617</v>
      </c>
      <c r="AB54" s="59">
        <f t="shared" si="16"/>
        <v>0.95170562356810551</v>
      </c>
      <c r="AC54" s="59">
        <f t="shared" si="17"/>
        <v>8.8048045881652756E-2</v>
      </c>
      <c r="AD54" s="59">
        <f t="shared" si="18"/>
        <v>0.31276714700524827</v>
      </c>
      <c r="AE54" s="59">
        <f t="shared" si="19"/>
        <v>0.44144906806007617</v>
      </c>
      <c r="AF54" s="59">
        <f t="shared" si="20"/>
        <v>0.38541916311172891</v>
      </c>
      <c r="AG54" s="59">
        <f t="shared" si="21"/>
        <v>5.1478694339260896E-2</v>
      </c>
      <c r="AH54" s="59">
        <f t="shared" si="22"/>
        <v>0.27560753487034462</v>
      </c>
      <c r="AI54" s="59">
        <f t="shared" si="23"/>
        <v>0.91161386186071036</v>
      </c>
      <c r="AJ54" s="59">
        <f t="shared" si="24"/>
        <v>0.81632555241336335</v>
      </c>
      <c r="AK54" s="59">
        <f t="shared" si="25"/>
        <v>0.21484764937966441</v>
      </c>
      <c r="AL54" s="35">
        <f t="shared" si="26"/>
        <v>1</v>
      </c>
      <c r="AM54" s="27">
        <v>104087</v>
      </c>
      <c r="AN54" s="25">
        <v>51125</v>
      </c>
      <c r="AO54" s="25">
        <v>52962</v>
      </c>
      <c r="AP54" s="17">
        <f t="shared" si="27"/>
        <v>2.0216464383220898E-3</v>
      </c>
      <c r="AQ54" s="63">
        <v>96.531475397454784</v>
      </c>
      <c r="AR54" s="58">
        <v>2761.0241615499999</v>
      </c>
      <c r="AS54" s="24">
        <f t="shared" si="28"/>
        <v>37.698692191656534</v>
      </c>
      <c r="AT54" s="17">
        <f t="shared" si="188"/>
        <v>3.2556969930528208E-2</v>
      </c>
      <c r="AU54" s="25">
        <v>100853</v>
      </c>
      <c r="AV54" s="25">
        <v>48733</v>
      </c>
      <c r="AW54" s="25">
        <v>52120</v>
      </c>
      <c r="AX54" s="25">
        <v>3234</v>
      </c>
      <c r="AY54" s="25">
        <v>2392</v>
      </c>
      <c r="AZ54" s="18">
        <v>842</v>
      </c>
      <c r="BA54" s="25">
        <v>12148</v>
      </c>
      <c r="BB54" s="25">
        <v>5621</v>
      </c>
      <c r="BC54" s="25">
        <v>6527</v>
      </c>
      <c r="BD54" s="63">
        <v>86.119197180940716</v>
      </c>
      <c r="BE54" s="25">
        <v>91939</v>
      </c>
      <c r="BF54" s="25">
        <v>45504</v>
      </c>
      <c r="BG54" s="25">
        <v>46435</v>
      </c>
      <c r="BH54" s="63">
        <v>97.995046839668348</v>
      </c>
      <c r="BI54" s="17">
        <v>0.11671005985377617</v>
      </c>
      <c r="BJ54" s="25">
        <v>30245</v>
      </c>
      <c r="BK54" s="25">
        <v>68513</v>
      </c>
      <c r="BL54" s="25">
        <v>5329</v>
      </c>
      <c r="BM54" s="17">
        <v>0.51922992716710692</v>
      </c>
      <c r="BN54" s="10">
        <f t="shared" si="30"/>
        <v>50041.914570957342</v>
      </c>
      <c r="BO54" s="29">
        <v>0.44144906806007617</v>
      </c>
      <c r="BP54" s="30">
        <f t="shared" si="31"/>
        <v>0.55855093193992378</v>
      </c>
      <c r="BQ54" s="31">
        <v>7.7780859107030782</v>
      </c>
      <c r="BR54" s="25">
        <v>73842</v>
      </c>
      <c r="BS54" s="25">
        <v>21067</v>
      </c>
      <c r="BT54" s="25">
        <v>47367</v>
      </c>
      <c r="BU54" s="25">
        <v>4055</v>
      </c>
      <c r="BV54" s="18">
        <v>922</v>
      </c>
      <c r="BW54" s="18">
        <v>431</v>
      </c>
      <c r="BX54" s="25">
        <v>20863</v>
      </c>
      <c r="BY54" s="25">
        <v>16848</v>
      </c>
      <c r="BZ54" s="25">
        <v>4015</v>
      </c>
      <c r="CA54" s="59">
        <v>0.1924459569572928</v>
      </c>
      <c r="CB54" s="25">
        <v>100853</v>
      </c>
      <c r="CC54" s="25">
        <v>3234</v>
      </c>
      <c r="CD54" s="17">
        <f t="shared" si="32"/>
        <v>3.2066472985434247E-2</v>
      </c>
      <c r="CE54" s="18">
        <v>639</v>
      </c>
      <c r="CF54" s="25">
        <v>1738</v>
      </c>
      <c r="CG54" s="25">
        <v>3313</v>
      </c>
      <c r="CH54" s="25">
        <v>4750</v>
      </c>
      <c r="CI54" s="25">
        <v>3883</v>
      </c>
      <c r="CJ54" s="25">
        <v>2628</v>
      </c>
      <c r="CK54" s="25">
        <v>1746</v>
      </c>
      <c r="CL54" s="25">
        <v>1164</v>
      </c>
      <c r="CM54" s="25">
        <v>1002</v>
      </c>
      <c r="CN54" s="26">
        <v>4.834060298135455</v>
      </c>
      <c r="CO54" s="27">
        <v>20863</v>
      </c>
      <c r="CP54" s="34">
        <f t="shared" si="33"/>
        <v>4.9890715620955763</v>
      </c>
      <c r="CQ54" s="25">
        <v>146</v>
      </c>
      <c r="CR54" s="18">
        <v>980</v>
      </c>
      <c r="CS54" s="18">
        <v>812</v>
      </c>
      <c r="CT54" s="25">
        <v>11441</v>
      </c>
      <c r="CU54" s="25">
        <v>6316</v>
      </c>
      <c r="CV54" s="18">
        <v>621</v>
      </c>
      <c r="CW54" s="18">
        <v>366</v>
      </c>
      <c r="CX54" s="18">
        <v>181</v>
      </c>
      <c r="CY54" s="25">
        <v>20863</v>
      </c>
      <c r="CZ54" s="25">
        <v>20242</v>
      </c>
      <c r="DA54" s="18">
        <v>262</v>
      </c>
      <c r="DB54" s="18">
        <v>97</v>
      </c>
      <c r="DC54" s="18">
        <v>211</v>
      </c>
      <c r="DD54" s="18">
        <v>42</v>
      </c>
      <c r="DE54" s="18">
        <v>9</v>
      </c>
      <c r="DF54" s="25">
        <v>20863</v>
      </c>
      <c r="DG54" s="25">
        <v>8009</v>
      </c>
      <c r="DH54" s="18">
        <v>21</v>
      </c>
      <c r="DI54" s="18">
        <v>11</v>
      </c>
      <c r="DJ54" s="25">
        <v>12322</v>
      </c>
      <c r="DK54" s="18">
        <v>19</v>
      </c>
      <c r="DL54" s="18">
        <v>481</v>
      </c>
      <c r="DM54" s="25">
        <f t="shared" si="34"/>
        <v>38817.504194027701</v>
      </c>
      <c r="DN54" s="17">
        <f t="shared" si="35"/>
        <v>0.59061496429084981</v>
      </c>
      <c r="DO54" s="17">
        <f t="shared" si="36"/>
        <v>9.1070315870200836E-4</v>
      </c>
      <c r="DP54" s="23">
        <f t="shared" si="37"/>
        <v>0.38541916311172891</v>
      </c>
      <c r="DQ54" s="23">
        <f t="shared" si="38"/>
        <v>0.61458083688827103</v>
      </c>
      <c r="DR54" s="25">
        <v>20863</v>
      </c>
      <c r="DS54" s="18">
        <v>166</v>
      </c>
      <c r="DT54" s="25">
        <v>12688</v>
      </c>
      <c r="DU54" s="18">
        <v>8</v>
      </c>
      <c r="DV54" s="25">
        <v>5883</v>
      </c>
      <c r="DW54" s="18">
        <v>6</v>
      </c>
      <c r="DX54" s="25">
        <v>1683</v>
      </c>
      <c r="DY54" s="18">
        <v>429</v>
      </c>
      <c r="DZ54" s="17">
        <f t="shared" si="39"/>
        <v>0.89848056367732354</v>
      </c>
      <c r="EA54" s="17">
        <f t="shared" si="40"/>
        <v>0.10151943632267646</v>
      </c>
      <c r="EB54" s="25">
        <v>20863</v>
      </c>
      <c r="EC54" s="18">
        <v>839</v>
      </c>
      <c r="ED54" s="18">
        <v>235</v>
      </c>
      <c r="EE54" s="25">
        <v>18348</v>
      </c>
      <c r="EF54" s="17">
        <f t="shared" si="189"/>
        <v>0.87945166083497095</v>
      </c>
      <c r="EG54" s="25">
        <v>1234</v>
      </c>
      <c r="EH54" s="18">
        <v>207</v>
      </c>
      <c r="EI54" s="17">
        <f t="shared" si="42"/>
        <v>5.1478694339260896E-2</v>
      </c>
      <c r="EJ54" s="17">
        <f t="shared" si="43"/>
        <v>5.9147773570435699E-2</v>
      </c>
      <c r="EK54" s="69">
        <f t="shared" si="44"/>
        <v>0.35805013660547375</v>
      </c>
      <c r="EL54" s="27">
        <v>71147</v>
      </c>
      <c r="EM54" s="25">
        <v>67711</v>
      </c>
      <c r="EN54" s="25">
        <v>3436</v>
      </c>
      <c r="EO54" s="59">
        <v>0.95170562356810551</v>
      </c>
      <c r="EP54" s="25">
        <v>34047</v>
      </c>
      <c r="EQ54" s="25">
        <v>33490</v>
      </c>
      <c r="ER54" s="25">
        <v>557</v>
      </c>
      <c r="ES54" s="59">
        <v>0.98364026199077736</v>
      </c>
      <c r="ET54" s="25">
        <v>37100</v>
      </c>
      <c r="EU54" s="25">
        <v>34221</v>
      </c>
      <c r="EV54" s="25">
        <v>2879</v>
      </c>
      <c r="EW54" s="59">
        <v>0.92239892183288408</v>
      </c>
      <c r="EX54" s="25">
        <v>8637</v>
      </c>
      <c r="EY54" s="25">
        <v>8461</v>
      </c>
      <c r="EZ54" s="25">
        <v>176</v>
      </c>
      <c r="FA54" s="59">
        <v>0.97962255412759058</v>
      </c>
      <c r="FB54" s="25">
        <v>62510</v>
      </c>
      <c r="FC54" s="25">
        <v>59250</v>
      </c>
      <c r="FD54" s="25">
        <v>3260</v>
      </c>
      <c r="FE54" s="59">
        <v>0.9478483442649176</v>
      </c>
      <c r="FF54" s="25">
        <v>46485</v>
      </c>
      <c r="FG54" s="25">
        <v>18873</v>
      </c>
      <c r="FH54" s="25">
        <v>25669</v>
      </c>
      <c r="FI54" s="25">
        <v>1943</v>
      </c>
      <c r="FJ54" s="23">
        <f t="shared" si="45"/>
        <v>4.1798429600946541E-2</v>
      </c>
      <c r="FK54" s="23">
        <f t="shared" si="46"/>
        <v>0.55219963429063135</v>
      </c>
      <c r="FL54" s="36">
        <f t="shared" si="47"/>
        <v>9.7133299022130721</v>
      </c>
      <c r="FM54" s="25">
        <v>22695</v>
      </c>
      <c r="FN54" s="25">
        <v>9325</v>
      </c>
      <c r="FO54" s="17">
        <f t="shared" si="48"/>
        <v>0.41088345450539765</v>
      </c>
      <c r="FP54" s="25">
        <v>12469</v>
      </c>
      <c r="FQ54" s="17">
        <f t="shared" si="49"/>
        <v>0.54941617096276718</v>
      </c>
      <c r="FR54" s="18">
        <v>901</v>
      </c>
      <c r="FS54" s="17">
        <f t="shared" si="50"/>
        <v>3.9700374531835204E-2</v>
      </c>
      <c r="FT54" s="25">
        <v>23790</v>
      </c>
      <c r="FU54" s="25">
        <v>9548</v>
      </c>
      <c r="FV54" s="25">
        <v>13200</v>
      </c>
      <c r="FW54" s="17">
        <f t="shared" si="51"/>
        <v>4.3799915931063471E-2</v>
      </c>
      <c r="FX54" s="17">
        <f t="shared" si="52"/>
        <v>0.55485498108448927</v>
      </c>
      <c r="FY54" s="25">
        <v>1042</v>
      </c>
      <c r="FZ54" s="25">
        <v>55447</v>
      </c>
      <c r="GA54" s="25">
        <v>4882</v>
      </c>
      <c r="GB54" s="25">
        <v>33223</v>
      </c>
      <c r="GC54" s="25">
        <v>9073</v>
      </c>
      <c r="GD54" s="25">
        <v>3820</v>
      </c>
      <c r="GE54" s="18">
        <v>73</v>
      </c>
      <c r="GF54" s="25">
        <v>2787</v>
      </c>
      <c r="GG54" s="18">
        <v>55</v>
      </c>
      <c r="GH54" s="18">
        <v>22</v>
      </c>
      <c r="GI54" s="18">
        <v>1512</v>
      </c>
      <c r="GJ54" s="10">
        <f t="shared" si="53"/>
        <v>4882</v>
      </c>
      <c r="GK54" s="10">
        <f t="shared" si="182"/>
        <v>50565</v>
      </c>
      <c r="GL54" s="10">
        <f t="shared" si="183"/>
        <v>17342</v>
      </c>
      <c r="GM54" s="10">
        <f t="shared" si="56"/>
        <v>38105</v>
      </c>
      <c r="GN54" s="10">
        <f t="shared" si="184"/>
        <v>8269</v>
      </c>
      <c r="GO54" s="17">
        <f t="shared" si="58"/>
        <v>8.8048045881652756E-2</v>
      </c>
      <c r="GP54" s="17">
        <f t="shared" si="185"/>
        <v>0.91195195411834729</v>
      </c>
      <c r="GQ54" s="17">
        <f t="shared" si="186"/>
        <v>0.31276714700524827</v>
      </c>
      <c r="GR54" s="17">
        <f t="shared" si="187"/>
        <v>0.14913340667664618</v>
      </c>
      <c r="GS54" s="17">
        <f t="shared" si="62"/>
        <v>0.61235955056179781</v>
      </c>
      <c r="GT54" s="25">
        <v>26798</v>
      </c>
      <c r="GU54" s="25">
        <v>1194</v>
      </c>
      <c r="GV54" s="25">
        <v>15297</v>
      </c>
      <c r="GW54" s="25">
        <v>5691</v>
      </c>
      <c r="GX54" s="25">
        <v>2334</v>
      </c>
      <c r="GY54" s="18">
        <v>57</v>
      </c>
      <c r="GZ54" s="25">
        <v>1386</v>
      </c>
      <c r="HA54" s="18">
        <v>25</v>
      </c>
      <c r="HB54" s="18">
        <v>16</v>
      </c>
      <c r="HC54" s="18">
        <v>798</v>
      </c>
      <c r="HD54" s="23">
        <f t="shared" si="63"/>
        <v>4.455556384804836E-2</v>
      </c>
      <c r="HE54" s="23">
        <f t="shared" si="64"/>
        <v>0.95544443615195163</v>
      </c>
      <c r="HF54" s="23">
        <f t="shared" si="65"/>
        <v>0.38461825509366371</v>
      </c>
      <c r="HG54" s="23">
        <f t="shared" si="66"/>
        <v>0.17225166057168445</v>
      </c>
      <c r="HH54" s="25">
        <v>28649</v>
      </c>
      <c r="HI54" s="25">
        <v>3688</v>
      </c>
      <c r="HJ54" s="25">
        <v>17926</v>
      </c>
      <c r="HK54" s="25">
        <v>3382</v>
      </c>
      <c r="HL54" s="25">
        <v>1486</v>
      </c>
      <c r="HM54" s="18">
        <v>16</v>
      </c>
      <c r="HN54" s="25">
        <v>1401</v>
      </c>
      <c r="HO54" s="18">
        <v>30</v>
      </c>
      <c r="HP54" s="18">
        <v>6</v>
      </c>
      <c r="HQ54" s="18">
        <v>714</v>
      </c>
      <c r="HR54" s="23">
        <f t="shared" si="67"/>
        <v>0.12873049670145556</v>
      </c>
      <c r="HS54" s="23">
        <f t="shared" si="68"/>
        <v>0.87126950329854447</v>
      </c>
      <c r="HT54" s="80">
        <f t="shared" si="69"/>
        <v>0.24555830919054766</v>
      </c>
      <c r="HU54" s="27">
        <v>84148</v>
      </c>
      <c r="HV54" s="18">
        <v>1548</v>
      </c>
      <c r="HW54" s="25">
        <v>9521</v>
      </c>
      <c r="HX54" s="18">
        <v>1732</v>
      </c>
      <c r="HY54" s="25">
        <v>26505</v>
      </c>
      <c r="HZ54" s="25">
        <v>14488</v>
      </c>
      <c r="IA54" s="18">
        <v>1403</v>
      </c>
      <c r="IB54" s="18">
        <v>132</v>
      </c>
      <c r="IC54" s="25">
        <v>11147</v>
      </c>
      <c r="ID54" s="25">
        <v>10849</v>
      </c>
      <c r="IE54" s="25">
        <v>4952</v>
      </c>
      <c r="IF54" s="18">
        <v>457</v>
      </c>
      <c r="IG54" s="18">
        <v>1414</v>
      </c>
      <c r="IH54" s="17">
        <f t="shared" si="70"/>
        <v>0.3011004420782431</v>
      </c>
      <c r="II54" s="17">
        <f t="shared" si="71"/>
        <v>0.17217283833246186</v>
      </c>
      <c r="IJ54" s="30">
        <f t="shared" si="72"/>
        <v>5.808117062396466</v>
      </c>
      <c r="IK54" s="17">
        <f t="shared" si="176"/>
        <v>7.9396259310326983E-2</v>
      </c>
      <c r="IL54" s="25">
        <v>41183</v>
      </c>
      <c r="IM54" s="18">
        <v>818</v>
      </c>
      <c r="IN54" s="25">
        <v>6904</v>
      </c>
      <c r="IO54" s="18">
        <v>1222</v>
      </c>
      <c r="IP54" s="25">
        <v>18120</v>
      </c>
      <c r="IQ54" s="25">
        <v>4323</v>
      </c>
      <c r="IR54" s="18">
        <v>713</v>
      </c>
      <c r="IS54" s="18">
        <v>59</v>
      </c>
      <c r="IT54" s="25">
        <v>5499</v>
      </c>
      <c r="IU54" s="25">
        <v>310</v>
      </c>
      <c r="IV54" s="25">
        <v>1990</v>
      </c>
      <c r="IW54" s="18">
        <v>192</v>
      </c>
      <c r="IX54" s="18">
        <v>1033</v>
      </c>
      <c r="IY54" s="17">
        <f t="shared" si="73"/>
        <v>0.77944783041546273</v>
      </c>
      <c r="IZ54" s="25">
        <v>42965</v>
      </c>
      <c r="JA54" s="18">
        <v>730</v>
      </c>
      <c r="JB54" s="25">
        <v>2617</v>
      </c>
      <c r="JC54" s="18">
        <v>510</v>
      </c>
      <c r="JD54" s="25">
        <v>8385</v>
      </c>
      <c r="JE54" s="25">
        <v>10165</v>
      </c>
      <c r="JF54" s="18">
        <v>690</v>
      </c>
      <c r="JG54" s="18">
        <v>73</v>
      </c>
      <c r="JH54" s="25">
        <v>5648</v>
      </c>
      <c r="JI54" s="25">
        <v>10539</v>
      </c>
      <c r="JJ54" s="25">
        <v>2962</v>
      </c>
      <c r="JK54" s="18">
        <v>265</v>
      </c>
      <c r="JL54" s="18">
        <v>381</v>
      </c>
      <c r="JM54" s="80">
        <f t="shared" si="74"/>
        <v>0.53757709763761197</v>
      </c>
      <c r="JN54" s="27">
        <v>84148</v>
      </c>
      <c r="JO54" s="25">
        <v>65442</v>
      </c>
      <c r="JP54" s="18">
        <v>5</v>
      </c>
      <c r="JQ54" s="18">
        <v>48</v>
      </c>
      <c r="JR54" s="18">
        <v>74</v>
      </c>
      <c r="JS54" s="18">
        <v>313</v>
      </c>
      <c r="JT54" s="18">
        <v>181</v>
      </c>
      <c r="JU54" s="18">
        <v>2</v>
      </c>
      <c r="JV54" s="18">
        <v>4</v>
      </c>
      <c r="JW54" s="25">
        <v>18079</v>
      </c>
      <c r="JX54" s="17">
        <f t="shared" si="75"/>
        <v>0.21484764937966441</v>
      </c>
      <c r="JY54" s="17">
        <f t="shared" si="76"/>
        <v>0.78515235062033562</v>
      </c>
      <c r="JZ54" s="25">
        <v>10271</v>
      </c>
      <c r="KA54" s="25">
        <v>8899</v>
      </c>
      <c r="KB54" s="18">
        <v>1</v>
      </c>
      <c r="KC54" s="18">
        <v>14</v>
      </c>
      <c r="KD54" s="18">
        <v>2</v>
      </c>
      <c r="KE54" s="18">
        <v>55</v>
      </c>
      <c r="KF54" s="18">
        <v>25</v>
      </c>
      <c r="KG54" s="18">
        <v>0</v>
      </c>
      <c r="KH54" s="18">
        <v>1</v>
      </c>
      <c r="KI54" s="25">
        <v>1274</v>
      </c>
      <c r="KJ54" s="17">
        <f t="shared" si="77"/>
        <v>0.12403855515529159</v>
      </c>
      <c r="KK54" s="25">
        <v>73877</v>
      </c>
      <c r="KL54" s="25">
        <v>56543</v>
      </c>
      <c r="KM54" s="18">
        <v>4</v>
      </c>
      <c r="KN54" s="18">
        <v>34</v>
      </c>
      <c r="KO54" s="18">
        <v>72</v>
      </c>
      <c r="KP54" s="18">
        <v>258</v>
      </c>
      <c r="KQ54" s="18">
        <v>156</v>
      </c>
      <c r="KR54" s="18">
        <v>2</v>
      </c>
      <c r="KS54" s="18">
        <v>3</v>
      </c>
      <c r="KT54" s="25">
        <v>16805</v>
      </c>
      <c r="KU54" s="69">
        <f t="shared" si="190"/>
        <v>0.22747269109465734</v>
      </c>
      <c r="KV54" s="27">
        <v>104087</v>
      </c>
      <c r="KW54" s="25">
        <v>101933</v>
      </c>
      <c r="KX54" s="25">
        <v>2154</v>
      </c>
      <c r="KY54" s="59">
        <v>2.0694226944767361E-2</v>
      </c>
      <c r="KZ54" s="18">
        <v>847</v>
      </c>
      <c r="LA54" s="18">
        <v>622</v>
      </c>
      <c r="LB54" s="18">
        <v>942</v>
      </c>
      <c r="LC54" s="18">
        <v>759</v>
      </c>
      <c r="LD54" s="25">
        <v>51125</v>
      </c>
      <c r="LE54" s="25">
        <v>50161</v>
      </c>
      <c r="LF54" s="25">
        <v>964</v>
      </c>
      <c r="LG54" s="59">
        <v>1.8855745721271393E-2</v>
      </c>
      <c r="LH54" s="25">
        <v>52962</v>
      </c>
      <c r="LI54" s="25">
        <v>51772</v>
      </c>
      <c r="LJ54" s="25">
        <v>1190</v>
      </c>
      <c r="LK54" s="35">
        <v>2.2468939994713191E-2</v>
      </c>
      <c r="LL54" s="27">
        <v>20863</v>
      </c>
      <c r="LM54" s="18">
        <v>53</v>
      </c>
      <c r="LN54" s="25">
        <v>18966</v>
      </c>
      <c r="LO54" s="18">
        <v>357</v>
      </c>
      <c r="LP54" s="18">
        <v>40</v>
      </c>
      <c r="LQ54" s="18">
        <v>141</v>
      </c>
      <c r="LR54" s="25">
        <v>1306</v>
      </c>
      <c r="LS54" s="23">
        <f t="shared" si="79"/>
        <v>6.2598859224464357E-2</v>
      </c>
      <c r="LT54" s="23">
        <f t="shared" si="80"/>
        <v>0.9374011407755356</v>
      </c>
      <c r="LU54" s="17">
        <f t="shared" si="81"/>
        <v>0.91161386186071036</v>
      </c>
      <c r="LV54" s="25">
        <v>20863</v>
      </c>
      <c r="LW54" s="18">
        <v>404</v>
      </c>
      <c r="LX54" s="25">
        <v>10093</v>
      </c>
      <c r="LY54" s="25">
        <v>6153</v>
      </c>
      <c r="LZ54" s="18">
        <v>952</v>
      </c>
      <c r="MA54" s="18">
        <v>947</v>
      </c>
      <c r="MB54" s="25">
        <v>1483</v>
      </c>
      <c r="MC54" s="18">
        <v>26</v>
      </c>
      <c r="MD54" s="18">
        <v>381</v>
      </c>
      <c r="ME54" s="18">
        <v>0</v>
      </c>
      <c r="MF54" s="18">
        <v>424</v>
      </c>
      <c r="MG54" s="17">
        <f t="shared" si="82"/>
        <v>0.11772036619853329</v>
      </c>
      <c r="MH54" s="17">
        <f t="shared" si="83"/>
        <v>0.81632555241336335</v>
      </c>
      <c r="MI54" s="25">
        <v>20863</v>
      </c>
      <c r="MJ54" s="18">
        <v>446</v>
      </c>
      <c r="MK54" s="25">
        <v>10723</v>
      </c>
      <c r="ML54" s="25">
        <v>6087</v>
      </c>
      <c r="MM54" s="18">
        <v>956</v>
      </c>
      <c r="MN54" s="18">
        <v>743</v>
      </c>
      <c r="MO54" s="25">
        <v>1505</v>
      </c>
      <c r="MP54" s="18">
        <v>24</v>
      </c>
      <c r="MQ54" s="18">
        <v>11</v>
      </c>
      <c r="MR54" s="18">
        <v>0</v>
      </c>
      <c r="MS54" s="18">
        <v>368</v>
      </c>
      <c r="MT54" s="17">
        <f t="shared" si="84"/>
        <v>0.82878780616402248</v>
      </c>
      <c r="MU54" s="69">
        <f t="shared" si="85"/>
        <v>0.86396970713703691</v>
      </c>
      <c r="MV54" s="27">
        <v>20863</v>
      </c>
      <c r="MW54" s="25">
        <v>5750</v>
      </c>
      <c r="MX54" s="18">
        <v>69</v>
      </c>
      <c r="MY54" s="25">
        <v>5717</v>
      </c>
      <c r="MZ54" s="25">
        <v>2044</v>
      </c>
      <c r="NA54" s="25">
        <v>5411</v>
      </c>
      <c r="NB54" s="18">
        <v>8</v>
      </c>
      <c r="NC54" s="25">
        <v>1699</v>
      </c>
      <c r="ND54" s="18">
        <v>165</v>
      </c>
      <c r="NE54" s="17">
        <f t="shared" si="86"/>
        <v>0.27560753487034462</v>
      </c>
      <c r="NF54" s="10">
        <f t="shared" si="87"/>
        <v>27795.846714278865</v>
      </c>
      <c r="NG54" s="17">
        <f t="shared" si="88"/>
        <v>0.61640224320567516</v>
      </c>
      <c r="NH54" s="25">
        <v>20863</v>
      </c>
      <c r="NI54" s="25">
        <v>2482</v>
      </c>
      <c r="NJ54" s="18">
        <v>3</v>
      </c>
      <c r="NK54" s="18">
        <v>10</v>
      </c>
      <c r="NL54" s="18">
        <v>4</v>
      </c>
      <c r="NM54" s="25">
        <v>17577</v>
      </c>
      <c r="NN54" s="18">
        <v>729</v>
      </c>
      <c r="NO54" s="18">
        <v>45</v>
      </c>
      <c r="NP54" s="18">
        <v>0</v>
      </c>
      <c r="NQ54" s="32">
        <v>13</v>
      </c>
      <c r="NR54" s="27">
        <v>20863</v>
      </c>
      <c r="NS54" s="37">
        <f t="shared" si="89"/>
        <v>1.0771701097636965</v>
      </c>
      <c r="NT54" s="37">
        <f t="shared" si="90"/>
        <v>0.29065994412315477</v>
      </c>
      <c r="NU54" s="37">
        <f t="shared" si="91"/>
        <v>0.92835847461398113</v>
      </c>
      <c r="NV54" s="17">
        <f t="shared" si="92"/>
        <v>0.1885136086205941</v>
      </c>
      <c r="NW54" s="10">
        <f t="shared" si="93"/>
        <v>12232</v>
      </c>
      <c r="NX54" s="17">
        <f t="shared" si="94"/>
        <v>0.58630110722331397</v>
      </c>
      <c r="NY54" s="19">
        <f t="shared" si="95"/>
        <v>0.22044008722449496</v>
      </c>
      <c r="NZ54" s="25">
        <v>8631</v>
      </c>
      <c r="OA54" s="25">
        <v>8580</v>
      </c>
      <c r="OB54" s="25">
        <v>1197</v>
      </c>
      <c r="OC54" s="25">
        <v>3376</v>
      </c>
      <c r="OD54" s="18">
        <v>186</v>
      </c>
      <c r="OE54" s="18">
        <v>503</v>
      </c>
      <c r="OF54" s="17">
        <f t="shared" si="96"/>
        <v>0.16181757177778844</v>
      </c>
      <c r="OG54" s="17">
        <f t="shared" si="97"/>
        <v>0.41369889277668598</v>
      </c>
      <c r="OH54" s="17">
        <f t="shared" si="98"/>
        <v>0.411254373771749</v>
      </c>
      <c r="OI54" s="69">
        <f t="shared" si="99"/>
        <v>2.4109667833005801E-2</v>
      </c>
      <c r="OJ54" s="27">
        <v>20863</v>
      </c>
      <c r="OK54" s="18">
        <v>274</v>
      </c>
      <c r="OL54" s="25">
        <v>12897</v>
      </c>
      <c r="OM54" s="25">
        <v>4615</v>
      </c>
      <c r="ON54" s="18">
        <v>161</v>
      </c>
      <c r="OO54" s="18">
        <v>790</v>
      </c>
      <c r="OP54" s="18">
        <v>282</v>
      </c>
      <c r="OQ54" s="25">
        <v>12127</v>
      </c>
      <c r="OR54" s="69">
        <f t="shared" si="100"/>
        <v>0.6525427790825864</v>
      </c>
      <c r="OS54" s="85">
        <v>31539</v>
      </c>
      <c r="OT54" s="22">
        <v>31122</v>
      </c>
      <c r="OU54" s="38">
        <f t="shared" si="191"/>
        <v>0.27641886490807355</v>
      </c>
      <c r="OV54" s="39">
        <v>0.74213578818841985</v>
      </c>
      <c r="OW54" s="22">
        <v>2309675</v>
      </c>
      <c r="OX54" s="36">
        <f t="shared" si="192"/>
        <v>94507281.649999991</v>
      </c>
      <c r="OY54" s="36">
        <f t="shared" si="193"/>
        <v>2108651.8559349263</v>
      </c>
      <c r="OZ54" s="22">
        <v>14935</v>
      </c>
      <c r="PA54" s="22">
        <v>14935</v>
      </c>
      <c r="PB54" s="38">
        <f t="shared" si="194"/>
        <v>0.13264943600675017</v>
      </c>
      <c r="PC54" s="39">
        <v>0.49</v>
      </c>
      <c r="PD54" s="22">
        <v>731815</v>
      </c>
      <c r="PE54" s="40">
        <f t="shared" si="105"/>
        <v>29944406.169999998</v>
      </c>
      <c r="PF54" s="36">
        <f t="shared" si="106"/>
        <v>4587387.9524898324</v>
      </c>
      <c r="PG54" s="22">
        <v>12910</v>
      </c>
      <c r="PH54" s="22">
        <v>12910</v>
      </c>
      <c r="PI54" s="38">
        <f t="shared" si="195"/>
        <v>0.11466382449595879</v>
      </c>
      <c r="PJ54" s="39">
        <v>0.15</v>
      </c>
      <c r="PK54" s="22">
        <v>193650</v>
      </c>
      <c r="PL54" s="41">
        <f t="shared" si="108"/>
        <v>7923770.7000000002</v>
      </c>
      <c r="PM54" s="36">
        <f t="shared" si="109"/>
        <v>1055348.9407336961</v>
      </c>
      <c r="PN54" s="22">
        <v>20614</v>
      </c>
      <c r="PO54" s="22">
        <v>20614</v>
      </c>
      <c r="PP54" s="38">
        <f t="shared" si="196"/>
        <v>0.18308908428812506</v>
      </c>
      <c r="PQ54" s="39">
        <v>0.69457456097797621</v>
      </c>
      <c r="PR54" s="22">
        <v>1431796</v>
      </c>
      <c r="PS54" s="41">
        <f t="shared" si="111"/>
        <v>58586228.728</v>
      </c>
      <c r="PT54" s="36">
        <f t="shared" si="112"/>
        <v>2702873.6771817645</v>
      </c>
      <c r="PU54" s="22">
        <v>1660</v>
      </c>
      <c r="PV54" s="22">
        <v>1660</v>
      </c>
      <c r="PW54" s="38">
        <f t="shared" si="197"/>
        <v>1.4743760547117861E-2</v>
      </c>
      <c r="PX54" s="39">
        <v>0.2405421686746988</v>
      </c>
      <c r="PY54" s="22">
        <v>39930</v>
      </c>
      <c r="PZ54" s="36">
        <f t="shared" si="114"/>
        <v>253260.75959612313</v>
      </c>
      <c r="QA54" s="22">
        <v>153</v>
      </c>
      <c r="QB54" s="22">
        <v>153</v>
      </c>
      <c r="QC54" s="39">
        <v>4.4637908496732024</v>
      </c>
      <c r="QD54" s="22">
        <v>68296</v>
      </c>
      <c r="QE54" s="22">
        <f t="shared" si="115"/>
        <v>110.03244444444437</v>
      </c>
      <c r="QF54" s="22"/>
      <c r="QG54" s="22">
        <v>2510</v>
      </c>
      <c r="QH54" s="22">
        <v>2510</v>
      </c>
      <c r="QI54" s="38">
        <f t="shared" si="198"/>
        <v>2.2293276489919175E-2</v>
      </c>
      <c r="QJ54" s="39">
        <v>0.25</v>
      </c>
      <c r="QK54" s="22">
        <v>62750</v>
      </c>
      <c r="QL54" s="42">
        <f t="shared" si="117"/>
        <v>62.28</v>
      </c>
      <c r="QM54" s="22">
        <f t="shared" si="199"/>
        <v>28963</v>
      </c>
      <c r="QN54" s="22">
        <v>4717</v>
      </c>
      <c r="QO54" s="22">
        <v>4717</v>
      </c>
      <c r="QP54" s="38">
        <f t="shared" si="200"/>
        <v>4.1895372590816236E-2</v>
      </c>
      <c r="QQ54" s="39">
        <v>0.175999576001696</v>
      </c>
      <c r="QR54" s="22">
        <v>83019</v>
      </c>
      <c r="QS54" s="36">
        <f t="shared" si="120"/>
        <v>1109073.8754780355</v>
      </c>
      <c r="QT54" s="22">
        <v>8203</v>
      </c>
      <c r="QU54" s="22">
        <v>7926</v>
      </c>
      <c r="QV54" s="38">
        <f t="shared" si="201"/>
        <v>7.0397015720756725E-2</v>
      </c>
      <c r="QW54" s="39">
        <v>0.21699974766590965</v>
      </c>
      <c r="QX54" s="22">
        <v>171994</v>
      </c>
      <c r="QY54" s="36">
        <f t="shared" si="122"/>
        <v>1863582.6875214989</v>
      </c>
      <c r="QZ54" s="22">
        <v>16043</v>
      </c>
      <c r="RA54" s="22">
        <v>16043</v>
      </c>
      <c r="RB54" s="38">
        <f t="shared" si="202"/>
        <v>0.14249045208277822</v>
      </c>
      <c r="RC54" s="39">
        <v>0.19505142429720126</v>
      </c>
      <c r="RD54" s="22">
        <v>312921</v>
      </c>
      <c r="RE54" s="36">
        <f t="shared" si="124"/>
        <v>1733465.9355334777</v>
      </c>
      <c r="RF54" s="10">
        <f t="shared" si="203"/>
        <v>113284</v>
      </c>
      <c r="RG54" s="10">
        <f t="shared" si="204"/>
        <v>112590</v>
      </c>
      <c r="RH54" s="17">
        <f t="shared" si="205"/>
        <v>0.14480786816426219</v>
      </c>
      <c r="RI54" s="17">
        <f t="shared" si="206"/>
        <v>3.3083895045508205E-3</v>
      </c>
      <c r="RJ54" s="17">
        <f t="shared" si="207"/>
        <v>0.13680367247100109</v>
      </c>
      <c r="RK54" s="17">
        <f t="shared" si="208"/>
        <v>0.29761741711107875</v>
      </c>
      <c r="RL54" s="17">
        <f t="shared" si="209"/>
        <v>0.17535518925181712</v>
      </c>
      <c r="RM54" s="17">
        <f t="shared" si="210"/>
        <v>1.6430878292226819E-2</v>
      </c>
      <c r="RN54" s="17">
        <f t="shared" si="211"/>
        <v>7.1953736118174697E-2</v>
      </c>
      <c r="RO54" s="17">
        <f t="shared" si="212"/>
        <v>0.12090424262723186</v>
      </c>
      <c r="RP54" s="17">
        <f t="shared" si="213"/>
        <v>0.11246261701138668</v>
      </c>
      <c r="RQ54" s="17">
        <f t="shared" si="214"/>
        <v>4.0405592310146062E-6</v>
      </c>
      <c r="RR54" s="36">
        <f t="shared" si="215"/>
        <v>15413707.964469355</v>
      </c>
      <c r="RS54" s="36">
        <f t="shared" si="216"/>
        <v>148.08485175352689</v>
      </c>
      <c r="RT54" s="10">
        <f t="shared" si="217"/>
        <v>694</v>
      </c>
      <c r="RU54" s="17">
        <f t="shared" si="218"/>
        <v>6.1261961088944598E-3</v>
      </c>
      <c r="RV54" s="37">
        <f t="shared" si="219"/>
        <v>0.91881466049927618</v>
      </c>
      <c r="RW54" s="36">
        <f t="shared" si="220"/>
        <v>1.0816912774890235</v>
      </c>
      <c r="RX54" s="85">
        <v>-0.61884689999999998</v>
      </c>
      <c r="RY54" s="93">
        <v>195</v>
      </c>
      <c r="RZ54" s="43" t="b">
        <v>0</v>
      </c>
      <c r="SA54" s="18" t="b">
        <v>0</v>
      </c>
      <c r="SB54" s="18" t="b">
        <v>0</v>
      </c>
      <c r="SC54" s="18" t="b">
        <v>0</v>
      </c>
      <c r="SD54" s="18" t="b">
        <v>0</v>
      </c>
      <c r="SE54" s="32" t="b">
        <v>1</v>
      </c>
      <c r="SF54" s="43" t="b">
        <v>0</v>
      </c>
      <c r="SG54" s="18" t="b">
        <v>0</v>
      </c>
      <c r="SH54" s="18"/>
      <c r="SI54" s="18"/>
      <c r="SJ54" s="18"/>
      <c r="SK54" s="18"/>
      <c r="SL54" s="18"/>
      <c r="SM54" s="18"/>
      <c r="SN54" s="18"/>
      <c r="SO54" s="18"/>
      <c r="SP54" s="18"/>
      <c r="SQ54" s="17">
        <f t="shared" si="143"/>
        <v>0</v>
      </c>
      <c r="SR54" s="17">
        <f t="shared" si="144"/>
        <v>0</v>
      </c>
      <c r="SS54" s="17">
        <f t="shared" si="145"/>
        <v>0</v>
      </c>
      <c r="ST54" s="17">
        <f t="shared" si="146"/>
        <v>0</v>
      </c>
      <c r="SU54" s="17">
        <f t="shared" si="147"/>
        <v>0</v>
      </c>
      <c r="SV54" s="17">
        <f t="shared" si="221"/>
        <v>0</v>
      </c>
      <c r="SW54" s="17">
        <f t="shared" si="149"/>
        <v>0</v>
      </c>
      <c r="SX54" s="17">
        <f t="shared" si="150"/>
        <v>0</v>
      </c>
      <c r="SY54" s="17">
        <f t="shared" si="151"/>
        <v>0</v>
      </c>
      <c r="SZ54" s="17">
        <f t="shared" si="152"/>
        <v>0</v>
      </c>
      <c r="TA54" s="17">
        <f t="shared" si="153"/>
        <v>0</v>
      </c>
      <c r="TB54" s="24">
        <f t="shared" si="154"/>
        <v>620</v>
      </c>
      <c r="TC54" s="69">
        <f t="shared" si="155"/>
        <v>1</v>
      </c>
      <c r="TD54" s="17">
        <f t="shared" si="177"/>
        <v>2.6014568158168575E-6</v>
      </c>
      <c r="TE54" s="95"/>
      <c r="TF54" s="71"/>
      <c r="TG54" s="71"/>
      <c r="TH54" s="71"/>
      <c r="TI54" s="71"/>
      <c r="TJ54" s="71"/>
      <c r="TK54" s="71">
        <v>5</v>
      </c>
      <c r="TL54" s="71"/>
      <c r="TM54" s="71">
        <v>1</v>
      </c>
      <c r="TN54" s="71"/>
      <c r="TO54" s="71"/>
      <c r="TP54" s="71"/>
      <c r="TQ54" s="71"/>
      <c r="TR54" s="72"/>
      <c r="TS54" s="72"/>
      <c r="TT54" s="72"/>
      <c r="TU54" s="72"/>
      <c r="TV54" s="72">
        <v>1</v>
      </c>
      <c r="TW54" s="72"/>
      <c r="TX54" s="72"/>
      <c r="TY54" s="72"/>
      <c r="TZ54" s="72">
        <v>5</v>
      </c>
      <c r="UA54" s="72"/>
      <c r="UB54" s="72"/>
      <c r="UC54" s="72"/>
      <c r="UD54" s="72"/>
      <c r="UE54" s="72"/>
      <c r="UF54" s="72"/>
      <c r="UG54" s="72"/>
      <c r="UH54" s="72"/>
      <c r="UI54" s="72"/>
      <c r="UJ54" s="73">
        <v>1</v>
      </c>
      <c r="UK54" s="73"/>
      <c r="UL54" s="73"/>
      <c r="UM54" s="73"/>
      <c r="UN54" s="73">
        <v>3</v>
      </c>
      <c r="UO54" s="73"/>
      <c r="UP54" s="73"/>
      <c r="UQ54" s="73"/>
      <c r="UR54" s="73">
        <v>51</v>
      </c>
      <c r="US54" s="73"/>
      <c r="UT54" s="73"/>
      <c r="UU54" s="73"/>
      <c r="UV54" s="73"/>
      <c r="UW54" s="73"/>
      <c r="UX54" s="73"/>
      <c r="UY54" s="73"/>
      <c r="UZ54" s="73"/>
      <c r="VA54" s="73"/>
      <c r="VB54" s="73"/>
      <c r="VC54" s="73"/>
      <c r="VD54" s="73"/>
      <c r="VE54" s="73"/>
      <c r="VF54" s="73">
        <v>2</v>
      </c>
      <c r="VG54" s="73"/>
      <c r="VH54" s="73"/>
      <c r="VI54" s="73"/>
      <c r="VJ54" s="73">
        <v>51</v>
      </c>
      <c r="VK54" s="73"/>
      <c r="VL54" s="73"/>
      <c r="VM54" s="73"/>
      <c r="VN54" s="73"/>
      <c r="VO54" s="73"/>
      <c r="VP54" s="73"/>
      <c r="VQ54" s="73"/>
      <c r="VR54" s="73"/>
      <c r="VS54" s="73"/>
      <c r="VT54" s="73"/>
      <c r="VU54" s="73"/>
      <c r="VV54" s="73"/>
      <c r="VW54" s="73">
        <v>3</v>
      </c>
      <c r="VX54" s="73"/>
      <c r="VY54" s="73"/>
      <c r="VZ54" s="73"/>
      <c r="WA54" s="73">
        <v>21</v>
      </c>
      <c r="WB54" s="73"/>
      <c r="WC54" s="73"/>
      <c r="WD54" s="73"/>
      <c r="WE54" s="73"/>
      <c r="WF54" s="73"/>
      <c r="WG54" s="73"/>
      <c r="WH54" s="73"/>
      <c r="WI54" s="73"/>
      <c r="WJ54" s="73"/>
      <c r="WK54" s="73"/>
      <c r="WL54" s="73"/>
      <c r="WM54" s="73"/>
      <c r="WN54" s="73"/>
      <c r="WO54" s="22">
        <f t="shared" si="156"/>
        <v>1</v>
      </c>
      <c r="WP54" s="22">
        <f t="shared" si="157"/>
        <v>0</v>
      </c>
      <c r="WQ54" s="22">
        <f t="shared" si="158"/>
        <v>0</v>
      </c>
      <c r="WR54" s="22">
        <f t="shared" si="159"/>
        <v>0</v>
      </c>
      <c r="WS54" s="22">
        <f t="shared" si="160"/>
        <v>9</v>
      </c>
      <c r="WT54" s="22">
        <f t="shared" si="161"/>
        <v>0</v>
      </c>
      <c r="WU54" s="22">
        <f t="shared" si="162"/>
        <v>0</v>
      </c>
      <c r="WV54" s="22">
        <f t="shared" si="163"/>
        <v>0</v>
      </c>
      <c r="WW54" s="22">
        <f t="shared" si="164"/>
        <v>133</v>
      </c>
      <c r="WX54" s="22">
        <f t="shared" si="165"/>
        <v>0</v>
      </c>
      <c r="WY54" s="22">
        <f t="shared" si="166"/>
        <v>1</v>
      </c>
      <c r="WZ54" s="22">
        <f t="shared" si="167"/>
        <v>0</v>
      </c>
      <c r="XA54" s="22">
        <f t="shared" si="168"/>
        <v>0</v>
      </c>
      <c r="XB54" s="22">
        <f t="shared" si="169"/>
        <v>0</v>
      </c>
      <c r="XC54" s="22">
        <f t="shared" si="170"/>
        <v>0</v>
      </c>
      <c r="XD54" s="22">
        <f t="shared" si="171"/>
        <v>0</v>
      </c>
      <c r="XE54" s="22">
        <f t="shared" si="172"/>
        <v>0</v>
      </c>
      <c r="XF54" s="22">
        <f t="shared" si="173"/>
        <v>0</v>
      </c>
      <c r="XG54" s="93">
        <f t="shared" si="174"/>
        <v>0</v>
      </c>
      <c r="XH54" s="389"/>
    </row>
    <row r="55" spans="1:632" s="390" customFormat="1" ht="17.100000000000001" customHeight="1" x14ac:dyDescent="0.2">
      <c r="A55" s="101"/>
      <c r="B55" s="27" t="s">
        <v>110</v>
      </c>
      <c r="C55" s="535" t="s">
        <v>111</v>
      </c>
      <c r="D55" s="25" t="s">
        <v>118</v>
      </c>
      <c r="E55" s="535" t="s">
        <v>119</v>
      </c>
      <c r="F55" s="25" t="s">
        <v>129</v>
      </c>
      <c r="G55" s="535" t="s">
        <v>130</v>
      </c>
      <c r="H55" s="25">
        <v>62</v>
      </c>
      <c r="I55" s="28">
        <v>5</v>
      </c>
      <c r="J55" s="17">
        <f t="shared" si="0"/>
        <v>0.86916543434573246</v>
      </c>
      <c r="K55" s="17">
        <f t="shared" si="1"/>
        <v>0.4347817844007128</v>
      </c>
      <c r="L55" s="17">
        <f t="shared" si="2"/>
        <v>1</v>
      </c>
      <c r="M55" s="17">
        <f t="shared" si="3"/>
        <v>9.9487706148801744E-2</v>
      </c>
      <c r="N55" s="17">
        <f t="shared" si="4"/>
        <v>0.31760124846593235</v>
      </c>
      <c r="O55" s="17">
        <f t="shared" si="5"/>
        <v>0.16399347817844007</v>
      </c>
      <c r="P55" s="17">
        <f t="shared" si="6"/>
        <v>0.75350695228901809</v>
      </c>
      <c r="Q55" s="17">
        <f t="shared" si="7"/>
        <v>0.55484879665388265</v>
      </c>
      <c r="R55" s="69">
        <f t="shared" si="8"/>
        <v>0.94723464823098824</v>
      </c>
      <c r="S55" s="422">
        <f t="shared" si="9"/>
        <v>0.57118000541261205</v>
      </c>
      <c r="T55" s="17">
        <f t="shared" si="175"/>
        <v>0.42881999458738795</v>
      </c>
      <c r="U55" s="10">
        <f t="shared" si="10"/>
        <v>50725.11715974212</v>
      </c>
      <c r="V55" s="32">
        <v>5</v>
      </c>
      <c r="W55" s="550">
        <f t="shared" si="11"/>
        <v>0</v>
      </c>
      <c r="X55" s="550">
        <f t="shared" si="12"/>
        <v>0.46006889430150089</v>
      </c>
      <c r="Y55" s="550">
        <f t="shared" si="13"/>
        <v>0.53993110569849911</v>
      </c>
      <c r="Z55" s="551">
        <f t="shared" si="14"/>
        <v>63868.450493075463</v>
      </c>
      <c r="AA55" s="426">
        <f t="shared" si="15"/>
        <v>0.17294784005410432</v>
      </c>
      <c r="AB55" s="59">
        <f t="shared" si="16"/>
        <v>0.96269078575466371</v>
      </c>
      <c r="AC55" s="59">
        <f t="shared" si="17"/>
        <v>0.10468023211769518</v>
      </c>
      <c r="AD55" s="59">
        <f t="shared" si="18"/>
        <v>0.31760124846593235</v>
      </c>
      <c r="AE55" s="59">
        <f t="shared" si="19"/>
        <v>0.44515120334611735</v>
      </c>
      <c r="AF55" s="59">
        <f t="shared" si="20"/>
        <v>0.22697455731240285</v>
      </c>
      <c r="AG55" s="59">
        <f t="shared" si="21"/>
        <v>0.3534675615212528</v>
      </c>
      <c r="AH55" s="59">
        <f t="shared" si="22"/>
        <v>0.16399347817844007</v>
      </c>
      <c r="AI55" s="59">
        <f t="shared" si="23"/>
        <v>0.81295264095855613</v>
      </c>
      <c r="AJ55" s="59">
        <f t="shared" si="24"/>
        <v>0.92537822773290868</v>
      </c>
      <c r="AK55" s="59">
        <f t="shared" si="25"/>
        <v>0.24649304771098193</v>
      </c>
      <c r="AL55" s="35">
        <f t="shared" si="26"/>
        <v>1</v>
      </c>
      <c r="AM55" s="27">
        <v>118290</v>
      </c>
      <c r="AN55" s="25">
        <v>51422</v>
      </c>
      <c r="AO55" s="25">
        <v>66868</v>
      </c>
      <c r="AP55" s="17">
        <f t="shared" si="27"/>
        <v>2.2975064819729645E-3</v>
      </c>
      <c r="AQ55" s="63">
        <v>76.900759705688813</v>
      </c>
      <c r="AR55" s="58">
        <v>1401.89777718</v>
      </c>
      <c r="AS55" s="24">
        <f t="shared" si="28"/>
        <v>84.378477464988421</v>
      </c>
      <c r="AT55" s="17">
        <f t="shared" si="188"/>
        <v>7.2870102221195082E-2</v>
      </c>
      <c r="AU55" s="25">
        <v>113057</v>
      </c>
      <c r="AV55" s="25">
        <v>47894</v>
      </c>
      <c r="AW55" s="25">
        <v>65163</v>
      </c>
      <c r="AX55" s="25">
        <v>5233</v>
      </c>
      <c r="AY55" s="25">
        <v>3528</v>
      </c>
      <c r="AZ55" s="25">
        <v>1705</v>
      </c>
      <c r="BA55" s="25">
        <v>20458</v>
      </c>
      <c r="BB55" s="25">
        <v>9580</v>
      </c>
      <c r="BC55" s="25">
        <v>10878</v>
      </c>
      <c r="BD55" s="63">
        <v>88.067659496230917</v>
      </c>
      <c r="BE55" s="25">
        <v>97832</v>
      </c>
      <c r="BF55" s="25">
        <v>41842</v>
      </c>
      <c r="BG55" s="25">
        <v>55990</v>
      </c>
      <c r="BH55" s="63">
        <v>74.731202000357214</v>
      </c>
      <c r="BI55" s="17">
        <v>0.17294784005410432</v>
      </c>
      <c r="BJ55" s="25">
        <v>33312</v>
      </c>
      <c r="BK55" s="25">
        <v>74833</v>
      </c>
      <c r="BL55" s="25">
        <v>10145</v>
      </c>
      <c r="BM55" s="17">
        <v>0.58071973594537174</v>
      </c>
      <c r="BN55" s="10">
        <f t="shared" si="30"/>
        <v>49596.662435021979</v>
      </c>
      <c r="BO55" s="29">
        <v>0.44515120334611735</v>
      </c>
      <c r="BP55" s="30">
        <f t="shared" si="31"/>
        <v>0.55484879665388265</v>
      </c>
      <c r="BQ55" s="31">
        <v>13.556853259925433</v>
      </c>
      <c r="BR55" s="25">
        <v>84978</v>
      </c>
      <c r="BS55" s="25">
        <v>26902</v>
      </c>
      <c r="BT55" s="25">
        <v>49215</v>
      </c>
      <c r="BU55" s="25">
        <v>6811</v>
      </c>
      <c r="BV55" s="18">
        <v>1230</v>
      </c>
      <c r="BW55" s="18">
        <v>820</v>
      </c>
      <c r="BX55" s="25">
        <v>26373</v>
      </c>
      <c r="BY55" s="25">
        <v>17173</v>
      </c>
      <c r="BZ55" s="25">
        <v>9200</v>
      </c>
      <c r="CA55" s="59">
        <v>0.34884161832176841</v>
      </c>
      <c r="CB55" s="25">
        <v>113057</v>
      </c>
      <c r="CC55" s="25">
        <v>5233</v>
      </c>
      <c r="CD55" s="17">
        <f t="shared" si="32"/>
        <v>4.6286386512997865E-2</v>
      </c>
      <c r="CE55" s="25">
        <v>1442</v>
      </c>
      <c r="CF55" s="25">
        <v>3390</v>
      </c>
      <c r="CG55" s="25">
        <v>5275</v>
      </c>
      <c r="CH55" s="25">
        <v>5747</v>
      </c>
      <c r="CI55" s="25">
        <v>4302</v>
      </c>
      <c r="CJ55" s="25">
        <v>2744</v>
      </c>
      <c r="CK55" s="25">
        <v>1644</v>
      </c>
      <c r="CL55" s="25">
        <v>1044</v>
      </c>
      <c r="CM55" s="18">
        <v>785</v>
      </c>
      <c r="CN55" s="26">
        <v>4.2868463959352372</v>
      </c>
      <c r="CO55" s="27">
        <v>26373</v>
      </c>
      <c r="CP55" s="34">
        <f t="shared" si="33"/>
        <v>4.4852690251393472</v>
      </c>
      <c r="CQ55" s="25">
        <v>112</v>
      </c>
      <c r="CR55" s="18">
        <v>973</v>
      </c>
      <c r="CS55" s="25">
        <v>1329</v>
      </c>
      <c r="CT55" s="25">
        <v>14502</v>
      </c>
      <c r="CU55" s="25">
        <v>8630</v>
      </c>
      <c r="CV55" s="18">
        <v>687</v>
      </c>
      <c r="CW55" s="18">
        <v>72</v>
      </c>
      <c r="CX55" s="18">
        <v>68</v>
      </c>
      <c r="CY55" s="25">
        <v>26373</v>
      </c>
      <c r="CZ55" s="25">
        <v>25326</v>
      </c>
      <c r="DA55" s="18">
        <v>368</v>
      </c>
      <c r="DB55" s="18">
        <v>387</v>
      </c>
      <c r="DC55" s="18">
        <v>234</v>
      </c>
      <c r="DD55" s="18">
        <v>41</v>
      </c>
      <c r="DE55" s="18">
        <v>17</v>
      </c>
      <c r="DF55" s="25">
        <v>26373</v>
      </c>
      <c r="DG55" s="25">
        <v>5768</v>
      </c>
      <c r="DH55" s="18">
        <v>169</v>
      </c>
      <c r="DI55" s="18">
        <v>49</v>
      </c>
      <c r="DJ55" s="25">
        <v>19421</v>
      </c>
      <c r="DK55" s="18">
        <v>89</v>
      </c>
      <c r="DL55" s="18">
        <v>877</v>
      </c>
      <c r="DM55" s="25">
        <f t="shared" si="34"/>
        <v>25451.007052667504</v>
      </c>
      <c r="DN55" s="17">
        <f t="shared" si="35"/>
        <v>0.7363970727638115</v>
      </c>
      <c r="DO55" s="17">
        <f t="shared" si="36"/>
        <v>3.3746634815910209E-3</v>
      </c>
      <c r="DP55" s="23">
        <f t="shared" si="37"/>
        <v>0.22697455731240285</v>
      </c>
      <c r="DQ55" s="23">
        <f t="shared" si="38"/>
        <v>0.7730254426875971</v>
      </c>
      <c r="DR55" s="25">
        <v>26373</v>
      </c>
      <c r="DS55" s="18">
        <v>203</v>
      </c>
      <c r="DT55" s="25">
        <v>16115</v>
      </c>
      <c r="DU55" s="18">
        <v>26</v>
      </c>
      <c r="DV55" s="25">
        <v>7483</v>
      </c>
      <c r="DW55" s="18">
        <v>37</v>
      </c>
      <c r="DX55" s="25">
        <v>2211</v>
      </c>
      <c r="DY55" s="18">
        <v>298</v>
      </c>
      <c r="DZ55" s="17">
        <f t="shared" si="39"/>
        <v>0.9034618738861715</v>
      </c>
      <c r="EA55" s="17">
        <f t="shared" si="40"/>
        <v>9.6538126113828504E-2</v>
      </c>
      <c r="EB55" s="25">
        <v>26373</v>
      </c>
      <c r="EC55" s="25">
        <v>1305</v>
      </c>
      <c r="ED55" s="25">
        <v>8017</v>
      </c>
      <c r="EE55" s="25">
        <v>14143</v>
      </c>
      <c r="EF55" s="17">
        <f t="shared" si="189"/>
        <v>0.53626815303530129</v>
      </c>
      <c r="EG55" s="25">
        <v>2741</v>
      </c>
      <c r="EH55" s="18">
        <v>167</v>
      </c>
      <c r="EI55" s="17">
        <f t="shared" si="42"/>
        <v>0.3534675615212528</v>
      </c>
      <c r="EJ55" s="17">
        <f t="shared" si="43"/>
        <v>0.10393205171956167</v>
      </c>
      <c r="EK55" s="69">
        <f t="shared" si="44"/>
        <v>0.4347817844007128</v>
      </c>
      <c r="EL55" s="27">
        <v>81374</v>
      </c>
      <c r="EM55" s="25">
        <v>78338</v>
      </c>
      <c r="EN55" s="25">
        <v>3036</v>
      </c>
      <c r="EO55" s="59">
        <v>0.96269078575466371</v>
      </c>
      <c r="EP55" s="25">
        <v>32194</v>
      </c>
      <c r="EQ55" s="25">
        <v>31753</v>
      </c>
      <c r="ER55" s="25">
        <v>441</v>
      </c>
      <c r="ES55" s="59">
        <v>0.98630179536559615</v>
      </c>
      <c r="ET55" s="25">
        <v>49180</v>
      </c>
      <c r="EU55" s="25">
        <v>46585</v>
      </c>
      <c r="EV55" s="25">
        <v>2595</v>
      </c>
      <c r="EW55" s="59">
        <v>0.94723464823098824</v>
      </c>
      <c r="EX55" s="25">
        <v>13316</v>
      </c>
      <c r="EY55" s="25">
        <v>13054</v>
      </c>
      <c r="EZ55" s="25">
        <v>262</v>
      </c>
      <c r="FA55" s="59">
        <v>0.98032442174827272</v>
      </c>
      <c r="FB55" s="25">
        <v>68058</v>
      </c>
      <c r="FC55" s="25">
        <v>65284</v>
      </c>
      <c r="FD55" s="25">
        <v>2774</v>
      </c>
      <c r="FE55" s="59">
        <v>0.95924064768285877</v>
      </c>
      <c r="FF55" s="25">
        <v>46688</v>
      </c>
      <c r="FG55" s="25">
        <v>19870</v>
      </c>
      <c r="FH55" s="25">
        <v>25076</v>
      </c>
      <c r="FI55" s="25">
        <v>1742</v>
      </c>
      <c r="FJ55" s="23">
        <f t="shared" si="45"/>
        <v>3.7311514736120634E-2</v>
      </c>
      <c r="FK55" s="23">
        <f t="shared" si="46"/>
        <v>0.53709732693625767</v>
      </c>
      <c r="FL55" s="36">
        <f t="shared" si="47"/>
        <v>11.406429391504018</v>
      </c>
      <c r="FM55" s="25">
        <v>20350</v>
      </c>
      <c r="FN55" s="25">
        <v>9582</v>
      </c>
      <c r="FO55" s="17">
        <f t="shared" si="48"/>
        <v>0.47085995085995086</v>
      </c>
      <c r="FP55" s="25">
        <v>9886</v>
      </c>
      <c r="FQ55" s="17">
        <f t="shared" si="49"/>
        <v>0.48579852579852578</v>
      </c>
      <c r="FR55" s="18">
        <v>882</v>
      </c>
      <c r="FS55" s="17">
        <f t="shared" si="50"/>
        <v>4.3341523341523344E-2</v>
      </c>
      <c r="FT55" s="25">
        <v>26338</v>
      </c>
      <c r="FU55" s="25">
        <v>10288</v>
      </c>
      <c r="FV55" s="25">
        <v>15190</v>
      </c>
      <c r="FW55" s="17">
        <f t="shared" si="51"/>
        <v>3.2652441339509453E-2</v>
      </c>
      <c r="FX55" s="17">
        <f t="shared" si="52"/>
        <v>0.57673323714784719</v>
      </c>
      <c r="FY55" s="18">
        <v>860</v>
      </c>
      <c r="FZ55" s="25">
        <v>66001</v>
      </c>
      <c r="GA55" s="25">
        <v>6909</v>
      </c>
      <c r="GB55" s="25">
        <v>38130</v>
      </c>
      <c r="GC55" s="25">
        <v>10773</v>
      </c>
      <c r="GD55" s="25">
        <v>4458</v>
      </c>
      <c r="GE55" s="18">
        <v>176</v>
      </c>
      <c r="GF55" s="25">
        <v>4593</v>
      </c>
      <c r="GG55" s="18">
        <v>104</v>
      </c>
      <c r="GH55" s="18">
        <v>53</v>
      </c>
      <c r="GI55" s="18">
        <v>805</v>
      </c>
      <c r="GJ55" s="10">
        <f t="shared" si="53"/>
        <v>6909</v>
      </c>
      <c r="GK55" s="10">
        <f t="shared" si="182"/>
        <v>59092</v>
      </c>
      <c r="GL55" s="10">
        <f t="shared" si="183"/>
        <v>20962</v>
      </c>
      <c r="GM55" s="10">
        <f t="shared" si="56"/>
        <v>45039</v>
      </c>
      <c r="GN55" s="10">
        <f t="shared" si="184"/>
        <v>10189</v>
      </c>
      <c r="GO55" s="17">
        <f t="shared" si="58"/>
        <v>0.10468023211769518</v>
      </c>
      <c r="GP55" s="17">
        <f t="shared" si="185"/>
        <v>0.89531976788230483</v>
      </c>
      <c r="GQ55" s="17">
        <f t="shared" si="186"/>
        <v>0.31760124846593235</v>
      </c>
      <c r="GR55" s="17">
        <f t="shared" si="187"/>
        <v>0.15437644884168422</v>
      </c>
      <c r="GS55" s="17">
        <f t="shared" si="62"/>
        <v>0.60646050817411856</v>
      </c>
      <c r="GT55" s="25">
        <v>26780</v>
      </c>
      <c r="GU55" s="25">
        <v>1878</v>
      </c>
      <c r="GV55" s="25">
        <v>13807</v>
      </c>
      <c r="GW55" s="25">
        <v>6073</v>
      </c>
      <c r="GX55" s="25">
        <v>2502</v>
      </c>
      <c r="GY55" s="18">
        <v>128</v>
      </c>
      <c r="GZ55" s="25">
        <v>2032</v>
      </c>
      <c r="HA55" s="18">
        <v>34</v>
      </c>
      <c r="HB55" s="18">
        <v>34</v>
      </c>
      <c r="HC55" s="18">
        <v>292</v>
      </c>
      <c r="HD55" s="23">
        <f t="shared" si="63"/>
        <v>7.0126960418222556E-2</v>
      </c>
      <c r="HE55" s="23">
        <f t="shared" si="64"/>
        <v>0.92987303958177747</v>
      </c>
      <c r="HF55" s="23">
        <f t="shared" si="65"/>
        <v>0.41430171769977597</v>
      </c>
      <c r="HG55" s="23">
        <f t="shared" si="66"/>
        <v>0.18752800597460792</v>
      </c>
      <c r="HH55" s="25">
        <v>39221</v>
      </c>
      <c r="HI55" s="25">
        <v>5031</v>
      </c>
      <c r="HJ55" s="25">
        <v>24323</v>
      </c>
      <c r="HK55" s="25">
        <v>4700</v>
      </c>
      <c r="HL55" s="25">
        <v>1956</v>
      </c>
      <c r="HM55" s="18">
        <v>48</v>
      </c>
      <c r="HN55" s="25">
        <v>2561</v>
      </c>
      <c r="HO55" s="18">
        <v>70</v>
      </c>
      <c r="HP55" s="18">
        <v>19</v>
      </c>
      <c r="HQ55" s="18">
        <v>513</v>
      </c>
      <c r="HR55" s="23">
        <f t="shared" si="67"/>
        <v>0.12827311899237653</v>
      </c>
      <c r="HS55" s="23">
        <f t="shared" si="68"/>
        <v>0.87172688100762352</v>
      </c>
      <c r="HT55" s="80">
        <f t="shared" si="69"/>
        <v>0.25157441166721911</v>
      </c>
      <c r="HU55" s="27">
        <v>97378</v>
      </c>
      <c r="HV55" s="25">
        <v>1967</v>
      </c>
      <c r="HW55" s="25">
        <v>11130</v>
      </c>
      <c r="HX55" s="18">
        <v>2120</v>
      </c>
      <c r="HY55" s="25">
        <v>26688</v>
      </c>
      <c r="HZ55" s="25">
        <v>13380</v>
      </c>
      <c r="IA55" s="25">
        <v>2267</v>
      </c>
      <c r="IB55" s="18">
        <v>226</v>
      </c>
      <c r="IC55" s="25">
        <v>14928</v>
      </c>
      <c r="ID55" s="25">
        <v>13818</v>
      </c>
      <c r="IE55" s="25">
        <v>8213</v>
      </c>
      <c r="IF55" s="18">
        <v>934</v>
      </c>
      <c r="IG55" s="18">
        <v>1707</v>
      </c>
      <c r="IH55" s="17">
        <f t="shared" si="70"/>
        <v>0.27930333340179508</v>
      </c>
      <c r="II55" s="17">
        <f t="shared" si="71"/>
        <v>0.13740269876152725</v>
      </c>
      <c r="IJ55" s="30">
        <f t="shared" si="72"/>
        <v>7.2778774289985053</v>
      </c>
      <c r="IK55" s="17">
        <f t="shared" si="176"/>
        <v>9.9487706148801744E-2</v>
      </c>
      <c r="IL55" s="25">
        <v>40775</v>
      </c>
      <c r="IM55" s="25">
        <v>831</v>
      </c>
      <c r="IN55" s="25">
        <v>5886</v>
      </c>
      <c r="IO55" s="18">
        <v>1199</v>
      </c>
      <c r="IP55" s="25">
        <v>14668</v>
      </c>
      <c r="IQ55" s="25">
        <v>4398</v>
      </c>
      <c r="IR55" s="25">
        <v>1045</v>
      </c>
      <c r="IS55" s="18">
        <v>132</v>
      </c>
      <c r="IT55" s="25">
        <v>7210</v>
      </c>
      <c r="IU55" s="25">
        <v>533</v>
      </c>
      <c r="IV55" s="25">
        <v>3073</v>
      </c>
      <c r="IW55" s="18">
        <v>441</v>
      </c>
      <c r="IX55" s="18">
        <v>1359</v>
      </c>
      <c r="IY55" s="17">
        <f t="shared" si="73"/>
        <v>0.68735744941753529</v>
      </c>
      <c r="IZ55" s="25">
        <v>56603</v>
      </c>
      <c r="JA55" s="25">
        <v>1136</v>
      </c>
      <c r="JB55" s="25">
        <v>5244</v>
      </c>
      <c r="JC55" s="18">
        <v>921</v>
      </c>
      <c r="JD55" s="25">
        <v>12020</v>
      </c>
      <c r="JE55" s="25">
        <v>8982</v>
      </c>
      <c r="JF55" s="25">
        <v>1222</v>
      </c>
      <c r="JG55" s="18">
        <v>94</v>
      </c>
      <c r="JH55" s="25">
        <v>7718</v>
      </c>
      <c r="JI55" s="25">
        <v>13285</v>
      </c>
      <c r="JJ55" s="25">
        <v>5140</v>
      </c>
      <c r="JK55" s="18">
        <v>493</v>
      </c>
      <c r="JL55" s="18">
        <v>348</v>
      </c>
      <c r="JM55" s="80">
        <f t="shared" si="74"/>
        <v>0.52161546207798171</v>
      </c>
      <c r="JN55" s="27">
        <v>97378</v>
      </c>
      <c r="JO55" s="25">
        <v>71402</v>
      </c>
      <c r="JP55" s="18">
        <v>33</v>
      </c>
      <c r="JQ55" s="18">
        <v>141</v>
      </c>
      <c r="JR55" s="18">
        <v>998</v>
      </c>
      <c r="JS55" s="18">
        <v>627</v>
      </c>
      <c r="JT55" s="18">
        <v>140</v>
      </c>
      <c r="JU55" s="18">
        <v>5</v>
      </c>
      <c r="JV55" s="18">
        <v>29</v>
      </c>
      <c r="JW55" s="25">
        <v>24003</v>
      </c>
      <c r="JX55" s="17">
        <f t="shared" si="75"/>
        <v>0.24649304771098193</v>
      </c>
      <c r="JY55" s="17">
        <f t="shared" si="76"/>
        <v>0.75350695228901809</v>
      </c>
      <c r="JZ55" s="25">
        <v>17821</v>
      </c>
      <c r="KA55" s="25">
        <v>12940</v>
      </c>
      <c r="KB55" s="18">
        <v>9</v>
      </c>
      <c r="KC55" s="18">
        <v>39</v>
      </c>
      <c r="KD55" s="18">
        <v>113</v>
      </c>
      <c r="KE55" s="18">
        <v>221</v>
      </c>
      <c r="KF55" s="18">
        <v>6</v>
      </c>
      <c r="KG55" s="18">
        <v>5</v>
      </c>
      <c r="KH55" s="18">
        <v>19</v>
      </c>
      <c r="KI55" s="25">
        <v>4469</v>
      </c>
      <c r="KJ55" s="17">
        <f t="shared" si="77"/>
        <v>0.25077156164076092</v>
      </c>
      <c r="KK55" s="25">
        <v>79557</v>
      </c>
      <c r="KL55" s="25">
        <v>58462</v>
      </c>
      <c r="KM55" s="18">
        <v>24</v>
      </c>
      <c r="KN55" s="18">
        <v>102</v>
      </c>
      <c r="KO55" s="18">
        <v>885</v>
      </c>
      <c r="KP55" s="18">
        <v>406</v>
      </c>
      <c r="KQ55" s="18">
        <v>134</v>
      </c>
      <c r="KR55" s="18">
        <v>0</v>
      </c>
      <c r="KS55" s="18">
        <v>10</v>
      </c>
      <c r="KT55" s="25">
        <v>19534</v>
      </c>
      <c r="KU55" s="69">
        <f t="shared" si="190"/>
        <v>0.24553464811393089</v>
      </c>
      <c r="KV55" s="27">
        <v>118290</v>
      </c>
      <c r="KW55" s="25">
        <v>113800</v>
      </c>
      <c r="KX55" s="25">
        <v>4490</v>
      </c>
      <c r="KY55" s="59">
        <v>3.7957561924084879E-2</v>
      </c>
      <c r="KZ55" s="25">
        <v>2095</v>
      </c>
      <c r="LA55" s="18">
        <v>1379</v>
      </c>
      <c r="LB55" s="25">
        <v>2027</v>
      </c>
      <c r="LC55" s="18">
        <v>1425</v>
      </c>
      <c r="LD55" s="25">
        <v>51422</v>
      </c>
      <c r="LE55" s="25">
        <v>49597</v>
      </c>
      <c r="LF55" s="25">
        <v>1825</v>
      </c>
      <c r="LG55" s="59">
        <v>3.549064602699234E-2</v>
      </c>
      <c r="LH55" s="25">
        <v>66868</v>
      </c>
      <c r="LI55" s="25">
        <v>64203</v>
      </c>
      <c r="LJ55" s="25">
        <v>2665</v>
      </c>
      <c r="LK55" s="35">
        <v>3.985463899024945E-2</v>
      </c>
      <c r="LL55" s="27">
        <v>26373</v>
      </c>
      <c r="LM55" s="18">
        <v>222</v>
      </c>
      <c r="LN55" s="25">
        <v>21218</v>
      </c>
      <c r="LO55" s="25">
        <v>1126</v>
      </c>
      <c r="LP55" s="18">
        <v>53</v>
      </c>
      <c r="LQ55" s="18">
        <v>103</v>
      </c>
      <c r="LR55" s="25">
        <v>3651</v>
      </c>
      <c r="LS55" s="23">
        <f t="shared" si="79"/>
        <v>0.13843703787964964</v>
      </c>
      <c r="LT55" s="23">
        <f t="shared" si="80"/>
        <v>0.86156296212035033</v>
      </c>
      <c r="LU55" s="17">
        <f t="shared" si="81"/>
        <v>0.81295264095855613</v>
      </c>
      <c r="LV55" s="25">
        <v>26373</v>
      </c>
      <c r="LW55" s="18">
        <v>66</v>
      </c>
      <c r="LX55" s="25">
        <v>18526</v>
      </c>
      <c r="LY55" s="25">
        <v>5464</v>
      </c>
      <c r="LZ55" s="18">
        <v>262</v>
      </c>
      <c r="MA55" s="18">
        <v>5</v>
      </c>
      <c r="MB55" s="18">
        <v>881</v>
      </c>
      <c r="MC55" s="18">
        <v>4</v>
      </c>
      <c r="MD55" s="18">
        <v>349</v>
      </c>
      <c r="ME55" s="18">
        <v>4</v>
      </c>
      <c r="MF55" s="18">
        <v>812</v>
      </c>
      <c r="MG55" s="17">
        <f t="shared" si="82"/>
        <v>3.3746634815910212E-2</v>
      </c>
      <c r="MH55" s="17">
        <f t="shared" si="83"/>
        <v>0.92537822773290868</v>
      </c>
      <c r="MI55" s="25">
        <v>26373</v>
      </c>
      <c r="MJ55" s="18">
        <v>66</v>
      </c>
      <c r="MK55" s="25">
        <v>19457</v>
      </c>
      <c r="ML55" s="25">
        <v>5377</v>
      </c>
      <c r="MM55" s="18">
        <v>245</v>
      </c>
      <c r="MN55" s="18">
        <v>59</v>
      </c>
      <c r="MO55" s="18">
        <v>350</v>
      </c>
      <c r="MP55" s="18">
        <v>2</v>
      </c>
      <c r="MQ55" s="18">
        <v>8</v>
      </c>
      <c r="MR55" s="18">
        <v>1</v>
      </c>
      <c r="MS55" s="18">
        <v>808</v>
      </c>
      <c r="MT55" s="17">
        <f t="shared" si="84"/>
        <v>0.94452659917339699</v>
      </c>
      <c r="MU55" s="69">
        <f t="shared" si="85"/>
        <v>0.86916543434573246</v>
      </c>
      <c r="MV55" s="27">
        <v>26373</v>
      </c>
      <c r="MW55" s="25">
        <v>4325</v>
      </c>
      <c r="MX55" s="18">
        <v>86</v>
      </c>
      <c r="MY55" s="25">
        <v>4535</v>
      </c>
      <c r="MZ55" s="25">
        <v>7246</v>
      </c>
      <c r="NA55" s="25">
        <v>5528</v>
      </c>
      <c r="NB55" s="18">
        <v>113</v>
      </c>
      <c r="NC55" s="25">
        <v>3087</v>
      </c>
      <c r="ND55" s="25">
        <v>1453</v>
      </c>
      <c r="NE55" s="17">
        <f t="shared" si="86"/>
        <v>0.16399347817844007</v>
      </c>
      <c r="NF55" s="10">
        <f t="shared" si="87"/>
        <v>18540.610662419902</v>
      </c>
      <c r="NG55" s="17">
        <f t="shared" si="88"/>
        <v>0.49065331968300913</v>
      </c>
      <c r="NH55" s="25">
        <v>26373</v>
      </c>
      <c r="NI55" s="25">
        <v>1551</v>
      </c>
      <c r="NJ55" s="18">
        <v>4</v>
      </c>
      <c r="NK55" s="18">
        <v>6</v>
      </c>
      <c r="NL55" s="18">
        <v>10</v>
      </c>
      <c r="NM55" s="25">
        <v>22769</v>
      </c>
      <c r="NN55" s="18">
        <v>936</v>
      </c>
      <c r="NO55" s="18">
        <v>52</v>
      </c>
      <c r="NP55" s="18">
        <v>2</v>
      </c>
      <c r="NQ55" s="28">
        <v>1043</v>
      </c>
      <c r="NR55" s="27">
        <v>26373</v>
      </c>
      <c r="NS55" s="37">
        <f t="shared" si="89"/>
        <v>1.1482956053539606</v>
      </c>
      <c r="NT55" s="37">
        <f t="shared" si="90"/>
        <v>0.30985220761673893</v>
      </c>
      <c r="NU55" s="37">
        <f t="shared" si="91"/>
        <v>0.87085589750363224</v>
      </c>
      <c r="NV55" s="17">
        <f t="shared" si="92"/>
        <v>0.17683706490124776</v>
      </c>
      <c r="NW55" s="10">
        <f t="shared" si="93"/>
        <v>14463</v>
      </c>
      <c r="NX55" s="17">
        <f t="shared" si="94"/>
        <v>0.54840177454214534</v>
      </c>
      <c r="NY55" s="19">
        <f t="shared" si="95"/>
        <v>0.26064625421254661</v>
      </c>
      <c r="NZ55" s="25">
        <v>11910</v>
      </c>
      <c r="OA55" s="25">
        <v>9919</v>
      </c>
      <c r="OB55" s="25">
        <v>1369</v>
      </c>
      <c r="OC55" s="25">
        <v>6047</v>
      </c>
      <c r="OD55" s="18">
        <v>311</v>
      </c>
      <c r="OE55" s="18">
        <v>728</v>
      </c>
      <c r="OF55" s="17">
        <f t="shared" si="96"/>
        <v>0.22928752891214499</v>
      </c>
      <c r="OG55" s="17">
        <f t="shared" si="97"/>
        <v>0.45159822545785461</v>
      </c>
      <c r="OH55" s="17">
        <f t="shared" si="98"/>
        <v>0.37610434914495888</v>
      </c>
      <c r="OI55" s="69">
        <f t="shared" si="99"/>
        <v>2.7603988928070373E-2</v>
      </c>
      <c r="OJ55" s="27">
        <v>26373</v>
      </c>
      <c r="OK55" s="18">
        <v>361</v>
      </c>
      <c r="OL55" s="25">
        <v>16672</v>
      </c>
      <c r="OM55" s="25">
        <v>13534</v>
      </c>
      <c r="ON55" s="18">
        <v>352</v>
      </c>
      <c r="OO55" s="18">
        <v>30</v>
      </c>
      <c r="OP55" s="18">
        <v>10</v>
      </c>
      <c r="OQ55" s="25">
        <v>11209</v>
      </c>
      <c r="OR55" s="69">
        <f t="shared" si="100"/>
        <v>0.65957608159860459</v>
      </c>
      <c r="OS55" s="85">
        <v>128101</v>
      </c>
      <c r="OT55" s="22">
        <v>128074</v>
      </c>
      <c r="OU55" s="38">
        <f t="shared" si="191"/>
        <v>0.68047733407009114</v>
      </c>
      <c r="OV55" s="39">
        <v>0.92604502084732265</v>
      </c>
      <c r="OW55" s="22">
        <v>11860229</v>
      </c>
      <c r="OX55" s="36">
        <f t="shared" si="192"/>
        <v>485296850.222</v>
      </c>
      <c r="OY55" s="36">
        <f t="shared" si="193"/>
        <v>8677574.6352101341</v>
      </c>
      <c r="OZ55" s="22">
        <v>2269</v>
      </c>
      <c r="PA55" s="22">
        <v>2269</v>
      </c>
      <c r="PB55" s="38">
        <f t="shared" si="194"/>
        <v>1.2055554374853889E-2</v>
      </c>
      <c r="PC55" s="39">
        <v>0.49750110180696339</v>
      </c>
      <c r="PD55" s="22">
        <v>112883</v>
      </c>
      <c r="PE55" s="40">
        <f t="shared" si="105"/>
        <v>4618946.5939999996</v>
      </c>
      <c r="PF55" s="36">
        <f t="shared" si="106"/>
        <v>696938.95307662734</v>
      </c>
      <c r="PG55" s="22">
        <v>8746</v>
      </c>
      <c r="PH55" s="22">
        <v>8632</v>
      </c>
      <c r="PI55" s="38">
        <f t="shared" si="195"/>
        <v>4.586317556797654E-2</v>
      </c>
      <c r="PJ55" s="39">
        <v>0.13683850787766449</v>
      </c>
      <c r="PK55" s="22">
        <v>118119</v>
      </c>
      <c r="PL55" s="41">
        <f t="shared" si="108"/>
        <v>4833193.2419999996</v>
      </c>
      <c r="PM55" s="36">
        <f t="shared" si="109"/>
        <v>705636.87501264643</v>
      </c>
      <c r="PN55" s="22">
        <v>9642</v>
      </c>
      <c r="PO55" s="22">
        <v>9642</v>
      </c>
      <c r="PP55" s="38">
        <f t="shared" si="196"/>
        <v>5.1229464646249973E-2</v>
      </c>
      <c r="PQ55" s="39">
        <v>0.62515245799626629</v>
      </c>
      <c r="PR55" s="22">
        <v>602772</v>
      </c>
      <c r="PS55" s="41">
        <f t="shared" si="111"/>
        <v>24664224.695999999</v>
      </c>
      <c r="PT55" s="36">
        <f t="shared" si="112"/>
        <v>1264243.1355091964</v>
      </c>
      <c r="PU55" s="22">
        <v>4883</v>
      </c>
      <c r="PV55" s="22">
        <v>4883</v>
      </c>
      <c r="PW55" s="38">
        <f t="shared" si="197"/>
        <v>2.594414808832593E-2</v>
      </c>
      <c r="PX55" s="39">
        <v>0.27951054679500303</v>
      </c>
      <c r="PY55" s="22">
        <v>136485</v>
      </c>
      <c r="PZ55" s="36">
        <f t="shared" si="114"/>
        <v>744983.30669148744</v>
      </c>
      <c r="QA55" s="22">
        <v>120</v>
      </c>
      <c r="QB55" s="22">
        <v>120</v>
      </c>
      <c r="QC55" s="39">
        <v>5.0190000000000001</v>
      </c>
      <c r="QD55" s="22">
        <v>60228</v>
      </c>
      <c r="QE55" s="22">
        <f t="shared" si="115"/>
        <v>97.033999999999935</v>
      </c>
      <c r="QF55" s="22"/>
      <c r="QG55" s="22">
        <v>260</v>
      </c>
      <c r="QH55" s="22">
        <v>260</v>
      </c>
      <c r="QI55" s="38">
        <f t="shared" si="198"/>
        <v>1.3814209508426667E-3</v>
      </c>
      <c r="QJ55" s="39">
        <v>0.25038461538461543</v>
      </c>
      <c r="QK55" s="22">
        <v>6510</v>
      </c>
      <c r="QL55" s="42">
        <f t="shared" si="117"/>
        <v>62.375815384615393</v>
      </c>
      <c r="QM55" s="22">
        <f t="shared" si="199"/>
        <v>34332</v>
      </c>
      <c r="QN55" s="22">
        <v>5863</v>
      </c>
      <c r="QO55" s="22">
        <v>5863</v>
      </c>
      <c r="QP55" s="38">
        <f t="shared" si="200"/>
        <v>3.1151042441502137E-2</v>
      </c>
      <c r="QQ55" s="39">
        <v>0.16603615896298823</v>
      </c>
      <c r="QR55" s="22">
        <v>97347</v>
      </c>
      <c r="QS55" s="36">
        <f t="shared" si="120"/>
        <v>1378524.5138706218</v>
      </c>
      <c r="QT55" s="22">
        <v>5354</v>
      </c>
      <c r="QU55" s="22">
        <v>5354</v>
      </c>
      <c r="QV55" s="38">
        <f t="shared" si="201"/>
        <v>2.8446645272352453E-2</v>
      </c>
      <c r="QW55" s="39">
        <v>2.0078446021666044E-2</v>
      </c>
      <c r="QX55" s="22">
        <v>10750</v>
      </c>
      <c r="QY55" s="36">
        <f t="shared" si="122"/>
        <v>1258847.0488253981</v>
      </c>
      <c r="QZ55" s="22">
        <v>23115</v>
      </c>
      <c r="RA55" s="22">
        <v>23115</v>
      </c>
      <c r="RB55" s="38">
        <f t="shared" si="202"/>
        <v>0.12281363568741632</v>
      </c>
      <c r="RC55" s="39">
        <v>0.19282500540774389</v>
      </c>
      <c r="RD55" s="22">
        <v>445715</v>
      </c>
      <c r="RE55" s="36">
        <f t="shared" si="124"/>
        <v>2497604.2572995285</v>
      </c>
      <c r="RF55" s="10">
        <f t="shared" si="203"/>
        <v>188353</v>
      </c>
      <c r="RG55" s="10">
        <f t="shared" si="204"/>
        <v>188212</v>
      </c>
      <c r="RH55" s="17">
        <f t="shared" si="205"/>
        <v>0.2420692644367361</v>
      </c>
      <c r="RI55" s="17">
        <f t="shared" si="206"/>
        <v>5.5304965399282265E-3</v>
      </c>
      <c r="RJ55" s="17">
        <f t="shared" si="207"/>
        <v>0.50379502492073847</v>
      </c>
      <c r="RK55" s="17">
        <f t="shared" si="208"/>
        <v>4.0462271083073244E-2</v>
      </c>
      <c r="RL55" s="17">
        <f t="shared" si="209"/>
        <v>7.3398320237473211E-2</v>
      </c>
      <c r="RM55" s="17">
        <f t="shared" si="210"/>
        <v>4.3251588069006967E-2</v>
      </c>
      <c r="RN55" s="17">
        <f t="shared" si="211"/>
        <v>8.0033168369571875E-2</v>
      </c>
      <c r="RO55" s="17">
        <f t="shared" si="212"/>
        <v>7.3085038964811153E-2</v>
      </c>
      <c r="RP55" s="17">
        <f t="shared" si="213"/>
        <v>0.14500371958113251</v>
      </c>
      <c r="RQ55" s="17">
        <f t="shared" si="214"/>
        <v>3.621360436202428E-6</v>
      </c>
      <c r="RR55" s="36">
        <f t="shared" si="215"/>
        <v>17224415.101311028</v>
      </c>
      <c r="RS55" s="36">
        <f t="shared" si="216"/>
        <v>145.61176009223965</v>
      </c>
      <c r="RT55" s="10">
        <f t="shared" si="217"/>
        <v>141</v>
      </c>
      <c r="RU55" s="17">
        <f t="shared" si="218"/>
        <v>7.4859439456764689E-4</v>
      </c>
      <c r="RV55" s="37">
        <f t="shared" si="219"/>
        <v>0.62802291442132596</v>
      </c>
      <c r="RW55" s="36">
        <f t="shared" si="220"/>
        <v>1.5911066024177869</v>
      </c>
      <c r="RX55" s="85">
        <v>-0.78849320000000001</v>
      </c>
      <c r="RY55" s="93">
        <v>185</v>
      </c>
      <c r="RZ55" s="43" t="b">
        <v>0</v>
      </c>
      <c r="SA55" s="18" t="b">
        <v>0</v>
      </c>
      <c r="SB55" s="18" t="b">
        <v>0</v>
      </c>
      <c r="SC55" s="18" t="b">
        <v>0</v>
      </c>
      <c r="SD55" s="18" t="b">
        <v>0</v>
      </c>
      <c r="SE55" s="32" t="b">
        <v>1</v>
      </c>
      <c r="SF55" s="43" t="b">
        <v>0</v>
      </c>
      <c r="SG55" s="18" t="b">
        <v>0</v>
      </c>
      <c r="SH55" s="18"/>
      <c r="SI55" s="18"/>
      <c r="SJ55" s="18"/>
      <c r="SK55" s="18"/>
      <c r="SL55" s="18"/>
      <c r="SM55" s="18"/>
      <c r="SN55" s="18"/>
      <c r="SO55" s="18"/>
      <c r="SP55" s="18"/>
      <c r="SQ55" s="17">
        <f t="shared" si="143"/>
        <v>0</v>
      </c>
      <c r="SR55" s="17">
        <f t="shared" si="144"/>
        <v>0</v>
      </c>
      <c r="SS55" s="17">
        <f t="shared" si="145"/>
        <v>0</v>
      </c>
      <c r="ST55" s="17">
        <f t="shared" si="146"/>
        <v>0</v>
      </c>
      <c r="SU55" s="17">
        <f t="shared" si="147"/>
        <v>0</v>
      </c>
      <c r="SV55" s="17">
        <f t="shared" si="221"/>
        <v>0</v>
      </c>
      <c r="SW55" s="17">
        <f t="shared" si="149"/>
        <v>0</v>
      </c>
      <c r="SX55" s="17">
        <f t="shared" si="150"/>
        <v>0</v>
      </c>
      <c r="SY55" s="17">
        <f t="shared" si="151"/>
        <v>0</v>
      </c>
      <c r="SZ55" s="17">
        <f t="shared" si="152"/>
        <v>0</v>
      </c>
      <c r="TA55" s="17">
        <f t="shared" si="153"/>
        <v>0</v>
      </c>
      <c r="TB55" s="24">
        <f t="shared" si="154"/>
        <v>620</v>
      </c>
      <c r="TC55" s="69">
        <f t="shared" si="155"/>
        <v>1</v>
      </c>
      <c r="TD55" s="17">
        <f t="shared" si="177"/>
        <v>2.6014568158168575E-6</v>
      </c>
      <c r="TE55" s="95"/>
      <c r="TF55" s="71"/>
      <c r="TG55" s="71"/>
      <c r="TH55" s="71"/>
      <c r="TI55" s="71"/>
      <c r="TJ55" s="71"/>
      <c r="TK55" s="71">
        <v>46</v>
      </c>
      <c r="TL55" s="71"/>
      <c r="TM55" s="71">
        <v>1</v>
      </c>
      <c r="TN55" s="71"/>
      <c r="TO55" s="71"/>
      <c r="TP55" s="71"/>
      <c r="TQ55" s="71"/>
      <c r="TR55" s="72"/>
      <c r="TS55" s="72"/>
      <c r="TT55" s="72"/>
      <c r="TU55" s="72"/>
      <c r="TV55" s="72"/>
      <c r="TW55" s="72"/>
      <c r="TX55" s="72"/>
      <c r="TY55" s="72"/>
      <c r="TZ55" s="72">
        <v>39</v>
      </c>
      <c r="UA55" s="72"/>
      <c r="UB55" s="72"/>
      <c r="UC55" s="72"/>
      <c r="UD55" s="72"/>
      <c r="UE55" s="72"/>
      <c r="UF55" s="72"/>
      <c r="UG55" s="72">
        <v>2</v>
      </c>
      <c r="UH55" s="72"/>
      <c r="UI55" s="72"/>
      <c r="UJ55" s="73">
        <v>4</v>
      </c>
      <c r="UK55" s="73"/>
      <c r="UL55" s="73"/>
      <c r="UM55" s="73"/>
      <c r="UN55" s="73">
        <v>1</v>
      </c>
      <c r="UO55" s="73"/>
      <c r="UP55" s="73"/>
      <c r="UQ55" s="73"/>
      <c r="UR55" s="73">
        <v>111</v>
      </c>
      <c r="US55" s="73"/>
      <c r="UT55" s="73"/>
      <c r="UU55" s="73"/>
      <c r="UV55" s="73"/>
      <c r="UW55" s="73"/>
      <c r="UX55" s="73"/>
      <c r="UY55" s="73">
        <v>2</v>
      </c>
      <c r="UZ55" s="73"/>
      <c r="VA55" s="73">
        <v>1</v>
      </c>
      <c r="VB55" s="73">
        <v>12</v>
      </c>
      <c r="VC55" s="73"/>
      <c r="VD55" s="73"/>
      <c r="VE55" s="73"/>
      <c r="VF55" s="73">
        <v>1</v>
      </c>
      <c r="VG55" s="73"/>
      <c r="VH55" s="73"/>
      <c r="VI55" s="73"/>
      <c r="VJ55" s="73">
        <v>111</v>
      </c>
      <c r="VK55" s="73"/>
      <c r="VL55" s="73"/>
      <c r="VM55" s="73"/>
      <c r="VN55" s="73"/>
      <c r="VO55" s="73"/>
      <c r="VP55" s="73">
        <v>2</v>
      </c>
      <c r="VQ55" s="73"/>
      <c r="VR55" s="73"/>
      <c r="VS55" s="73">
        <v>1</v>
      </c>
      <c r="VT55" s="73"/>
      <c r="VU55" s="73"/>
      <c r="VV55" s="73"/>
      <c r="VW55" s="73">
        <v>3</v>
      </c>
      <c r="VX55" s="73"/>
      <c r="VY55" s="73">
        <v>6</v>
      </c>
      <c r="VZ55" s="73"/>
      <c r="WA55" s="73">
        <v>40</v>
      </c>
      <c r="WB55" s="73"/>
      <c r="WC55" s="73"/>
      <c r="WD55" s="73"/>
      <c r="WE55" s="73"/>
      <c r="WF55" s="73"/>
      <c r="WG55" s="73"/>
      <c r="WH55" s="73"/>
      <c r="WI55" s="73"/>
      <c r="WJ55" s="73">
        <v>2</v>
      </c>
      <c r="WK55" s="73"/>
      <c r="WL55" s="73"/>
      <c r="WM55" s="73"/>
      <c r="WN55" s="73"/>
      <c r="WO55" s="22">
        <f t="shared" si="156"/>
        <v>17</v>
      </c>
      <c r="WP55" s="22">
        <f t="shared" si="157"/>
        <v>0</v>
      </c>
      <c r="WQ55" s="22">
        <f t="shared" si="158"/>
        <v>0</v>
      </c>
      <c r="WR55" s="22">
        <f t="shared" si="159"/>
        <v>0</v>
      </c>
      <c r="WS55" s="22">
        <f t="shared" si="160"/>
        <v>5</v>
      </c>
      <c r="WT55" s="22">
        <f t="shared" si="161"/>
        <v>0</v>
      </c>
      <c r="WU55" s="22">
        <f t="shared" si="162"/>
        <v>6</v>
      </c>
      <c r="WV55" s="22">
        <f t="shared" si="163"/>
        <v>0</v>
      </c>
      <c r="WW55" s="22">
        <f t="shared" si="164"/>
        <v>347</v>
      </c>
      <c r="WX55" s="22">
        <f t="shared" si="165"/>
        <v>0</v>
      </c>
      <c r="WY55" s="22">
        <f t="shared" si="166"/>
        <v>1</v>
      </c>
      <c r="WZ55" s="22">
        <f t="shared" si="167"/>
        <v>0</v>
      </c>
      <c r="XA55" s="22">
        <f t="shared" si="168"/>
        <v>0</v>
      </c>
      <c r="XB55" s="22">
        <f t="shared" si="169"/>
        <v>0</v>
      </c>
      <c r="XC55" s="22">
        <f t="shared" si="170"/>
        <v>0</v>
      </c>
      <c r="XD55" s="22">
        <f t="shared" si="171"/>
        <v>0</v>
      </c>
      <c r="XE55" s="22">
        <f t="shared" si="172"/>
        <v>8</v>
      </c>
      <c r="XF55" s="22">
        <f t="shared" si="173"/>
        <v>0</v>
      </c>
      <c r="XG55" s="93">
        <f t="shared" si="174"/>
        <v>1</v>
      </c>
      <c r="XH55" s="389"/>
    </row>
    <row r="56" spans="1:632" s="390" customFormat="1" ht="17.100000000000001" customHeight="1" x14ac:dyDescent="0.2">
      <c r="A56" s="101"/>
      <c r="B56" s="27" t="s">
        <v>110</v>
      </c>
      <c r="C56" s="535" t="s">
        <v>111</v>
      </c>
      <c r="D56" s="25" t="s">
        <v>118</v>
      </c>
      <c r="E56" s="535" t="s">
        <v>119</v>
      </c>
      <c r="F56" s="25" t="s">
        <v>131</v>
      </c>
      <c r="G56" s="535" t="s">
        <v>132</v>
      </c>
      <c r="H56" s="25">
        <v>56</v>
      </c>
      <c r="I56" s="28">
        <v>2</v>
      </c>
      <c r="J56" s="17">
        <f t="shared" si="0"/>
        <v>0.76221782830779372</v>
      </c>
      <c r="K56" s="17">
        <f t="shared" si="1"/>
        <v>0.3747240072499588</v>
      </c>
      <c r="L56" s="17">
        <f t="shared" si="2"/>
        <v>1</v>
      </c>
      <c r="M56" s="17">
        <f t="shared" si="3"/>
        <v>9.0011526853272156E-2</v>
      </c>
      <c r="N56" s="17">
        <f t="shared" si="4"/>
        <v>0.26340615372815707</v>
      </c>
      <c r="O56" s="17">
        <f t="shared" si="5"/>
        <v>8.6867688251771297E-2</v>
      </c>
      <c r="P56" s="17">
        <f t="shared" si="6"/>
        <v>0.73558297217950508</v>
      </c>
      <c r="Q56" s="17">
        <f t="shared" si="7"/>
        <v>0.53981326472141389</v>
      </c>
      <c r="R56" s="69">
        <f t="shared" si="8"/>
        <v>0.86392998917358355</v>
      </c>
      <c r="S56" s="422">
        <f t="shared" si="9"/>
        <v>0.5240614922739395</v>
      </c>
      <c r="T56" s="17">
        <f t="shared" si="175"/>
        <v>0.4759385077260605</v>
      </c>
      <c r="U56" s="10">
        <f t="shared" si="10"/>
        <v>67019.280965445214</v>
      </c>
      <c r="V56" s="32">
        <v>4</v>
      </c>
      <c r="W56" s="550">
        <f t="shared" si="11"/>
        <v>0</v>
      </c>
      <c r="X56" s="550">
        <f t="shared" si="12"/>
        <v>0.41295038116282845</v>
      </c>
      <c r="Y56" s="550">
        <f t="shared" si="13"/>
        <v>0.58704961883717155</v>
      </c>
      <c r="Z56" s="551">
        <f t="shared" si="14"/>
        <v>82665.392076556309</v>
      </c>
      <c r="AA56" s="426">
        <f t="shared" si="15"/>
        <v>3.0593331676312892E-2</v>
      </c>
      <c r="AB56" s="59">
        <f t="shared" si="16"/>
        <v>0.90808119102021578</v>
      </c>
      <c r="AC56" s="59">
        <f t="shared" si="17"/>
        <v>0.1587646524945992</v>
      </c>
      <c r="AD56" s="59">
        <f t="shared" si="18"/>
        <v>0.26340615372815707</v>
      </c>
      <c r="AE56" s="59">
        <f t="shared" si="19"/>
        <v>0.46018673527858611</v>
      </c>
      <c r="AF56" s="59">
        <f t="shared" si="20"/>
        <v>0.37004448838358872</v>
      </c>
      <c r="AG56" s="59">
        <f t="shared" si="21"/>
        <v>0.56922062942824192</v>
      </c>
      <c r="AH56" s="59">
        <f t="shared" si="22"/>
        <v>8.6867688251771297E-2</v>
      </c>
      <c r="AI56" s="59">
        <f t="shared" si="23"/>
        <v>0.63638161146811667</v>
      </c>
      <c r="AJ56" s="59">
        <f t="shared" si="24"/>
        <v>0.88805404514747077</v>
      </c>
      <c r="AK56" s="59">
        <f t="shared" si="25"/>
        <v>0.26441702782049492</v>
      </c>
      <c r="AL56" s="35">
        <f t="shared" si="26"/>
        <v>1</v>
      </c>
      <c r="AM56" s="27">
        <v>140815</v>
      </c>
      <c r="AN56" s="25">
        <v>64396</v>
      </c>
      <c r="AO56" s="25">
        <v>76419</v>
      </c>
      <c r="AP56" s="17">
        <f t="shared" si="27"/>
        <v>2.735001904294725E-3</v>
      </c>
      <c r="AQ56" s="63">
        <v>84.267001661890376</v>
      </c>
      <c r="AR56" s="58">
        <v>1382.2555195800001</v>
      </c>
      <c r="AS56" s="24">
        <f t="shared" si="28"/>
        <v>101.87334975720466</v>
      </c>
      <c r="AT56" s="17">
        <f t="shared" si="188"/>
        <v>8.797884997988191E-2</v>
      </c>
      <c r="AU56" s="25">
        <v>137613</v>
      </c>
      <c r="AV56" s="25">
        <v>61945</v>
      </c>
      <c r="AW56" s="25">
        <v>75668</v>
      </c>
      <c r="AX56" s="25">
        <v>3202</v>
      </c>
      <c r="AY56" s="25">
        <v>2451</v>
      </c>
      <c r="AZ56" s="18">
        <v>751</v>
      </c>
      <c r="BA56" s="25">
        <v>4308</v>
      </c>
      <c r="BB56" s="25">
        <v>2001</v>
      </c>
      <c r="BC56" s="25">
        <v>2307</v>
      </c>
      <c r="BD56" s="63">
        <v>86.736020806241882</v>
      </c>
      <c r="BE56" s="25">
        <v>136507</v>
      </c>
      <c r="BF56" s="25">
        <v>62395</v>
      </c>
      <c r="BG56" s="25">
        <v>74112</v>
      </c>
      <c r="BH56" s="63">
        <v>84.190144645941274</v>
      </c>
      <c r="BI56" s="17">
        <v>3.0593331676312892E-2</v>
      </c>
      <c r="BJ56" s="25">
        <v>40958</v>
      </c>
      <c r="BK56" s="25">
        <v>89003</v>
      </c>
      <c r="BL56" s="25">
        <v>10854</v>
      </c>
      <c r="BM56" s="17">
        <v>0.58213768075233419</v>
      </c>
      <c r="BN56" s="10">
        <f t="shared" si="30"/>
        <v>58841.282484860065</v>
      </c>
      <c r="BO56" s="29">
        <v>0.46018673527858611</v>
      </c>
      <c r="BP56" s="30">
        <f t="shared" si="31"/>
        <v>0.53981326472141389</v>
      </c>
      <c r="BQ56" s="31">
        <v>12.195094547374808</v>
      </c>
      <c r="BR56" s="25">
        <v>99857</v>
      </c>
      <c r="BS56" s="25">
        <v>28773</v>
      </c>
      <c r="BT56" s="25">
        <v>61524</v>
      </c>
      <c r="BU56" s="25">
        <v>7452</v>
      </c>
      <c r="BV56" s="18">
        <v>1355</v>
      </c>
      <c r="BW56" s="18">
        <v>753</v>
      </c>
      <c r="BX56" s="25">
        <v>30345</v>
      </c>
      <c r="BY56" s="25">
        <v>22764</v>
      </c>
      <c r="BZ56" s="25">
        <v>7581</v>
      </c>
      <c r="CA56" s="59">
        <v>0.24982698961937713</v>
      </c>
      <c r="CB56" s="25">
        <v>137613</v>
      </c>
      <c r="CC56" s="25">
        <v>3202</v>
      </c>
      <c r="CD56" s="17">
        <f t="shared" si="32"/>
        <v>2.326815053810323E-2</v>
      </c>
      <c r="CE56" s="25">
        <v>1315</v>
      </c>
      <c r="CF56" s="25">
        <v>3253</v>
      </c>
      <c r="CG56" s="25">
        <v>5496</v>
      </c>
      <c r="CH56" s="25">
        <v>6555</v>
      </c>
      <c r="CI56" s="25">
        <v>5307</v>
      </c>
      <c r="CJ56" s="25">
        <v>3614</v>
      </c>
      <c r="CK56" s="25">
        <v>2226</v>
      </c>
      <c r="CL56" s="25">
        <v>1400</v>
      </c>
      <c r="CM56" s="25">
        <v>1179</v>
      </c>
      <c r="CN56" s="26">
        <v>4.5349480968858131</v>
      </c>
      <c r="CO56" s="27">
        <v>30345</v>
      </c>
      <c r="CP56" s="34">
        <f t="shared" si="33"/>
        <v>4.6404679518866372</v>
      </c>
      <c r="CQ56" s="25">
        <v>37</v>
      </c>
      <c r="CR56" s="25">
        <v>1361</v>
      </c>
      <c r="CS56" s="25">
        <v>1675</v>
      </c>
      <c r="CT56" s="25">
        <v>8115</v>
      </c>
      <c r="CU56" s="25">
        <v>16646</v>
      </c>
      <c r="CV56" s="25">
        <v>2068</v>
      </c>
      <c r="CW56" s="18">
        <v>247</v>
      </c>
      <c r="CX56" s="18">
        <v>196</v>
      </c>
      <c r="CY56" s="25">
        <v>30345</v>
      </c>
      <c r="CZ56" s="25">
        <v>29662</v>
      </c>
      <c r="DA56" s="18">
        <v>228</v>
      </c>
      <c r="DB56" s="18">
        <v>334</v>
      </c>
      <c r="DC56" s="18">
        <v>96</v>
      </c>
      <c r="DD56" s="18">
        <v>12</v>
      </c>
      <c r="DE56" s="18">
        <v>13</v>
      </c>
      <c r="DF56" s="25">
        <v>30345</v>
      </c>
      <c r="DG56" s="25">
        <v>10649</v>
      </c>
      <c r="DH56" s="18">
        <v>549</v>
      </c>
      <c r="DI56" s="18">
        <v>31</v>
      </c>
      <c r="DJ56" s="25">
        <v>16448</v>
      </c>
      <c r="DK56" s="18">
        <v>164</v>
      </c>
      <c r="DL56" s="25">
        <v>2504</v>
      </c>
      <c r="DM56" s="25">
        <f t="shared" si="34"/>
        <v>50782.348788927338</v>
      </c>
      <c r="DN56" s="17">
        <f t="shared" si="35"/>
        <v>0.54203328390179606</v>
      </c>
      <c r="DO56" s="17">
        <f t="shared" si="36"/>
        <v>5.4045147470753009E-3</v>
      </c>
      <c r="DP56" s="23">
        <f t="shared" si="37"/>
        <v>0.37004448838358872</v>
      </c>
      <c r="DQ56" s="23">
        <f t="shared" si="38"/>
        <v>0.62995551161641128</v>
      </c>
      <c r="DR56" s="25">
        <v>30345</v>
      </c>
      <c r="DS56" s="25">
        <v>1023</v>
      </c>
      <c r="DT56" s="25">
        <v>19620</v>
      </c>
      <c r="DU56" s="18">
        <v>27</v>
      </c>
      <c r="DV56" s="25">
        <v>6049</v>
      </c>
      <c r="DW56" s="18">
        <v>31</v>
      </c>
      <c r="DX56" s="25">
        <v>2915</v>
      </c>
      <c r="DY56" s="18">
        <v>680</v>
      </c>
      <c r="DZ56" s="17">
        <f t="shared" si="39"/>
        <v>0.88050749711649368</v>
      </c>
      <c r="EA56" s="17">
        <f t="shared" si="40"/>
        <v>0.11949250288350632</v>
      </c>
      <c r="EB56" s="25">
        <v>30345</v>
      </c>
      <c r="EC56" s="18">
        <v>487</v>
      </c>
      <c r="ED56" s="25">
        <v>16786</v>
      </c>
      <c r="EE56" s="25">
        <v>10222</v>
      </c>
      <c r="EF56" s="17">
        <f t="shared" si="189"/>
        <v>0.33685944966221781</v>
      </c>
      <c r="EG56" s="25">
        <v>2611</v>
      </c>
      <c r="EH56" s="18">
        <v>239</v>
      </c>
      <c r="EI56" s="17">
        <f t="shared" si="42"/>
        <v>0.56922062942824192</v>
      </c>
      <c r="EJ56" s="17">
        <f t="shared" si="43"/>
        <v>8.6043829296424457E-2</v>
      </c>
      <c r="EK56" s="69">
        <f t="shared" si="44"/>
        <v>0.3747240072499588</v>
      </c>
      <c r="EL56" s="27">
        <v>97597</v>
      </c>
      <c r="EM56" s="25">
        <v>88626</v>
      </c>
      <c r="EN56" s="25">
        <v>8971</v>
      </c>
      <c r="EO56" s="59">
        <v>0.90808119102021578</v>
      </c>
      <c r="EP56" s="25">
        <v>42177</v>
      </c>
      <c r="EQ56" s="25">
        <v>40747</v>
      </c>
      <c r="ER56" s="25">
        <v>1430</v>
      </c>
      <c r="ES56" s="59">
        <v>0.96609526519192923</v>
      </c>
      <c r="ET56" s="25">
        <v>55420</v>
      </c>
      <c r="EU56" s="25">
        <v>47879</v>
      </c>
      <c r="EV56" s="25">
        <v>7541</v>
      </c>
      <c r="EW56" s="59">
        <v>0.86392998917358355</v>
      </c>
      <c r="EX56" s="25">
        <v>3029</v>
      </c>
      <c r="EY56" s="25">
        <v>2931</v>
      </c>
      <c r="EZ56" s="25">
        <v>98</v>
      </c>
      <c r="FA56" s="59">
        <v>0.96764608781776162</v>
      </c>
      <c r="FB56" s="25">
        <v>94568</v>
      </c>
      <c r="FC56" s="25">
        <v>85695</v>
      </c>
      <c r="FD56" s="25">
        <v>8873</v>
      </c>
      <c r="FE56" s="59">
        <v>0.90617333558920565</v>
      </c>
      <c r="FF56" s="25">
        <v>59013</v>
      </c>
      <c r="FG56" s="25">
        <v>25392</v>
      </c>
      <c r="FH56" s="25">
        <v>30449</v>
      </c>
      <c r="FI56" s="25">
        <v>3172</v>
      </c>
      <c r="FJ56" s="23">
        <f t="shared" si="45"/>
        <v>5.3750868452713811E-2</v>
      </c>
      <c r="FK56" s="23">
        <f t="shared" si="46"/>
        <v>0.51597105722467929</v>
      </c>
      <c r="FL56" s="36">
        <f t="shared" si="47"/>
        <v>8.0050441361916764</v>
      </c>
      <c r="FM56" s="25">
        <v>27122</v>
      </c>
      <c r="FN56" s="25">
        <v>12359</v>
      </c>
      <c r="FO56" s="17">
        <f t="shared" si="48"/>
        <v>0.4556817343853698</v>
      </c>
      <c r="FP56" s="25">
        <v>13318</v>
      </c>
      <c r="FQ56" s="17">
        <f t="shared" si="49"/>
        <v>0.49104048374013715</v>
      </c>
      <c r="FR56" s="25">
        <v>1445</v>
      </c>
      <c r="FS56" s="17">
        <f t="shared" si="50"/>
        <v>5.327778187449303E-2</v>
      </c>
      <c r="FT56" s="25">
        <v>31891</v>
      </c>
      <c r="FU56" s="25">
        <v>13033</v>
      </c>
      <c r="FV56" s="25">
        <v>17131</v>
      </c>
      <c r="FW56" s="17">
        <f t="shared" si="51"/>
        <v>5.4153209369414569E-2</v>
      </c>
      <c r="FX56" s="17">
        <f t="shared" si="52"/>
        <v>0.53717349722492236</v>
      </c>
      <c r="FY56" s="25">
        <v>1727</v>
      </c>
      <c r="FZ56" s="25">
        <v>78229</v>
      </c>
      <c r="GA56" s="25">
        <v>12420</v>
      </c>
      <c r="GB56" s="25">
        <v>45203</v>
      </c>
      <c r="GC56" s="25">
        <v>10816</v>
      </c>
      <c r="GD56" s="25">
        <v>4446</v>
      </c>
      <c r="GE56" s="18">
        <v>132</v>
      </c>
      <c r="GF56" s="25">
        <v>3688</v>
      </c>
      <c r="GG56" s="18">
        <v>98</v>
      </c>
      <c r="GH56" s="18">
        <v>57</v>
      </c>
      <c r="GI56" s="18">
        <v>1369</v>
      </c>
      <c r="GJ56" s="10">
        <f t="shared" si="53"/>
        <v>12420</v>
      </c>
      <c r="GK56" s="10">
        <f t="shared" si="182"/>
        <v>65809</v>
      </c>
      <c r="GL56" s="10">
        <f t="shared" si="183"/>
        <v>20606</v>
      </c>
      <c r="GM56" s="10">
        <f t="shared" si="56"/>
        <v>57623</v>
      </c>
      <c r="GN56" s="10">
        <f t="shared" si="184"/>
        <v>9790</v>
      </c>
      <c r="GO56" s="17">
        <f t="shared" si="58"/>
        <v>0.1587646524945992</v>
      </c>
      <c r="GP56" s="17">
        <f t="shared" si="185"/>
        <v>0.84123534750540085</v>
      </c>
      <c r="GQ56" s="17">
        <f t="shared" si="186"/>
        <v>0.26340615372815707</v>
      </c>
      <c r="GR56" s="17">
        <f t="shared" si="187"/>
        <v>0.12514540643495378</v>
      </c>
      <c r="GS56" s="17">
        <f t="shared" si="62"/>
        <v>0.55232075061677899</v>
      </c>
      <c r="GT56" s="25">
        <v>34091</v>
      </c>
      <c r="GU56" s="25">
        <v>3332</v>
      </c>
      <c r="GV56" s="25">
        <v>19247</v>
      </c>
      <c r="GW56" s="25">
        <v>6199</v>
      </c>
      <c r="GX56" s="25">
        <v>2706</v>
      </c>
      <c r="GY56" s="18">
        <v>104</v>
      </c>
      <c r="GZ56" s="25">
        <v>1691</v>
      </c>
      <c r="HA56" s="18">
        <v>32</v>
      </c>
      <c r="HB56" s="18">
        <v>35</v>
      </c>
      <c r="HC56" s="18">
        <v>745</v>
      </c>
      <c r="HD56" s="23">
        <f t="shared" si="63"/>
        <v>9.7738406030917255E-2</v>
      </c>
      <c r="HE56" s="23">
        <f t="shared" si="64"/>
        <v>0.90226159396908279</v>
      </c>
      <c r="HF56" s="23">
        <f t="shared" si="65"/>
        <v>0.33768443284151245</v>
      </c>
      <c r="HG56" s="23">
        <f t="shared" si="66"/>
        <v>0.15584758440644159</v>
      </c>
      <c r="HH56" s="25">
        <v>44138</v>
      </c>
      <c r="HI56" s="25">
        <v>9088</v>
      </c>
      <c r="HJ56" s="25">
        <v>25956</v>
      </c>
      <c r="HK56" s="25">
        <v>4617</v>
      </c>
      <c r="HL56" s="25">
        <v>1740</v>
      </c>
      <c r="HM56" s="18">
        <v>28</v>
      </c>
      <c r="HN56" s="25">
        <v>1997</v>
      </c>
      <c r="HO56" s="18">
        <v>66</v>
      </c>
      <c r="HP56" s="18">
        <v>22</v>
      </c>
      <c r="HQ56" s="18">
        <v>624</v>
      </c>
      <c r="HR56" s="23">
        <f t="shared" si="67"/>
        <v>0.20589967828175268</v>
      </c>
      <c r="HS56" s="23">
        <f t="shared" si="68"/>
        <v>0.79410032171824729</v>
      </c>
      <c r="HT56" s="80">
        <f t="shared" si="69"/>
        <v>0.20603561556935068</v>
      </c>
      <c r="HU56" s="27">
        <v>114448</v>
      </c>
      <c r="HV56" s="18">
        <v>1723</v>
      </c>
      <c r="HW56" s="25">
        <v>15484</v>
      </c>
      <c r="HX56" s="25">
        <v>5599</v>
      </c>
      <c r="HY56" s="25">
        <v>26847</v>
      </c>
      <c r="HZ56" s="25">
        <v>17381</v>
      </c>
      <c r="IA56" s="25">
        <v>2123</v>
      </c>
      <c r="IB56" s="18">
        <v>314</v>
      </c>
      <c r="IC56" s="25">
        <v>16071</v>
      </c>
      <c r="ID56" s="25">
        <v>17726</v>
      </c>
      <c r="IE56" s="25">
        <v>8277</v>
      </c>
      <c r="IF56" s="18">
        <v>1062</v>
      </c>
      <c r="IG56" s="18">
        <v>1841</v>
      </c>
      <c r="IH56" s="17">
        <f t="shared" si="70"/>
        <v>0.30675066405703899</v>
      </c>
      <c r="II56" s="17">
        <f t="shared" si="71"/>
        <v>0.1518680973018314</v>
      </c>
      <c r="IJ56" s="30">
        <f t="shared" si="72"/>
        <v>6.5846614118865423</v>
      </c>
      <c r="IK56" s="17">
        <f t="shared" si="176"/>
        <v>9.0011526853272156E-2</v>
      </c>
      <c r="IL56" s="25">
        <v>51150</v>
      </c>
      <c r="IM56" s="18">
        <v>777</v>
      </c>
      <c r="IN56" s="25">
        <v>8701</v>
      </c>
      <c r="IO56" s="25">
        <v>4397</v>
      </c>
      <c r="IP56" s="25">
        <v>17062</v>
      </c>
      <c r="IQ56" s="25">
        <v>5536</v>
      </c>
      <c r="IR56" s="25">
        <v>1064</v>
      </c>
      <c r="IS56" s="18">
        <v>181</v>
      </c>
      <c r="IT56" s="25">
        <v>7940</v>
      </c>
      <c r="IU56" s="25">
        <v>427</v>
      </c>
      <c r="IV56" s="25">
        <v>3233</v>
      </c>
      <c r="IW56" s="18">
        <v>497</v>
      </c>
      <c r="IX56" s="18">
        <v>1335</v>
      </c>
      <c r="IY56" s="17">
        <f t="shared" si="73"/>
        <v>0.73386119257087001</v>
      </c>
      <c r="IZ56" s="25">
        <v>63298</v>
      </c>
      <c r="JA56" s="18">
        <v>946</v>
      </c>
      <c r="JB56" s="25">
        <v>6783</v>
      </c>
      <c r="JC56" s="25">
        <v>1202</v>
      </c>
      <c r="JD56" s="25">
        <v>9785</v>
      </c>
      <c r="JE56" s="25">
        <v>11845</v>
      </c>
      <c r="JF56" s="25">
        <v>1059</v>
      </c>
      <c r="JG56" s="18">
        <v>133</v>
      </c>
      <c r="JH56" s="25">
        <v>8131</v>
      </c>
      <c r="JI56" s="25">
        <v>17299</v>
      </c>
      <c r="JJ56" s="25">
        <v>5044</v>
      </c>
      <c r="JK56" s="18">
        <v>565</v>
      </c>
      <c r="JL56" s="18">
        <v>506</v>
      </c>
      <c r="JM56" s="80">
        <f t="shared" si="74"/>
        <v>0.49954184966349646</v>
      </c>
      <c r="JN56" s="27">
        <v>114448</v>
      </c>
      <c r="JO56" s="25">
        <v>82764</v>
      </c>
      <c r="JP56" s="18">
        <v>22</v>
      </c>
      <c r="JQ56" s="18">
        <v>129</v>
      </c>
      <c r="JR56" s="18">
        <v>683</v>
      </c>
      <c r="JS56" s="18">
        <v>497</v>
      </c>
      <c r="JT56" s="18">
        <v>71</v>
      </c>
      <c r="JU56" s="18">
        <v>3</v>
      </c>
      <c r="JV56" s="18">
        <v>17</v>
      </c>
      <c r="JW56" s="25">
        <v>30262</v>
      </c>
      <c r="JX56" s="17">
        <f t="shared" si="75"/>
        <v>0.26441702782049492</v>
      </c>
      <c r="JY56" s="17">
        <f t="shared" si="76"/>
        <v>0.73558297217950508</v>
      </c>
      <c r="JZ56" s="25">
        <v>3604</v>
      </c>
      <c r="KA56" s="25">
        <v>3104</v>
      </c>
      <c r="KB56" s="18">
        <v>0</v>
      </c>
      <c r="KC56" s="18">
        <v>1</v>
      </c>
      <c r="KD56" s="18">
        <v>5</v>
      </c>
      <c r="KE56" s="18">
        <v>26</v>
      </c>
      <c r="KF56" s="18">
        <v>0</v>
      </c>
      <c r="KG56" s="18">
        <v>0</v>
      </c>
      <c r="KH56" s="18">
        <v>0</v>
      </c>
      <c r="KI56" s="25">
        <v>468</v>
      </c>
      <c r="KJ56" s="17">
        <f t="shared" si="77"/>
        <v>0.12985571587125416</v>
      </c>
      <c r="KK56" s="25">
        <v>110844</v>
      </c>
      <c r="KL56" s="25">
        <v>79660</v>
      </c>
      <c r="KM56" s="18">
        <v>22</v>
      </c>
      <c r="KN56" s="18">
        <v>128</v>
      </c>
      <c r="KO56" s="18">
        <v>678</v>
      </c>
      <c r="KP56" s="18">
        <v>471</v>
      </c>
      <c r="KQ56" s="18">
        <v>71</v>
      </c>
      <c r="KR56" s="18">
        <v>3</v>
      </c>
      <c r="KS56" s="18">
        <v>17</v>
      </c>
      <c r="KT56" s="25">
        <v>29794</v>
      </c>
      <c r="KU56" s="69">
        <f t="shared" si="190"/>
        <v>0.2687921763920465</v>
      </c>
      <c r="KV56" s="27">
        <v>140815</v>
      </c>
      <c r="KW56" s="25">
        <v>134505</v>
      </c>
      <c r="KX56" s="25">
        <v>6310</v>
      </c>
      <c r="KY56" s="59">
        <v>4.4810567056066473E-2</v>
      </c>
      <c r="KZ56" s="25">
        <v>3299</v>
      </c>
      <c r="LA56" s="25">
        <v>1884</v>
      </c>
      <c r="LB56" s="25">
        <v>2708</v>
      </c>
      <c r="LC56" s="25">
        <v>2189</v>
      </c>
      <c r="LD56" s="25">
        <v>64396</v>
      </c>
      <c r="LE56" s="25">
        <v>61769</v>
      </c>
      <c r="LF56" s="25">
        <v>2627</v>
      </c>
      <c r="LG56" s="59">
        <v>4.0794459283185293E-2</v>
      </c>
      <c r="LH56" s="25">
        <v>76419</v>
      </c>
      <c r="LI56" s="25">
        <v>72736</v>
      </c>
      <c r="LJ56" s="25">
        <v>3683</v>
      </c>
      <c r="LK56" s="35">
        <v>4.819482065978356E-2</v>
      </c>
      <c r="LL56" s="27">
        <v>30345</v>
      </c>
      <c r="LM56" s="18">
        <v>313</v>
      </c>
      <c r="LN56" s="25">
        <v>18998</v>
      </c>
      <c r="LO56" s="18">
        <v>818</v>
      </c>
      <c r="LP56" s="18">
        <v>92</v>
      </c>
      <c r="LQ56" s="18">
        <v>47</v>
      </c>
      <c r="LR56" s="25">
        <v>10077</v>
      </c>
      <c r="LS56" s="23">
        <f t="shared" si="79"/>
        <v>0.3320810677212061</v>
      </c>
      <c r="LT56" s="23">
        <f t="shared" si="80"/>
        <v>0.66791893227879395</v>
      </c>
      <c r="LU56" s="17">
        <f t="shared" si="81"/>
        <v>0.63638161146811667</v>
      </c>
      <c r="LV56" s="25">
        <v>30345</v>
      </c>
      <c r="LW56" s="18">
        <v>891</v>
      </c>
      <c r="LX56" s="25">
        <v>21470</v>
      </c>
      <c r="LY56" s="25">
        <v>4581</v>
      </c>
      <c r="LZ56" s="18">
        <v>258</v>
      </c>
      <c r="MA56" s="25">
        <v>1657</v>
      </c>
      <c r="MB56" s="25">
        <v>1243</v>
      </c>
      <c r="MC56" s="18">
        <v>1</v>
      </c>
      <c r="MD56" s="18">
        <v>6</v>
      </c>
      <c r="ME56" s="18">
        <v>0</v>
      </c>
      <c r="MF56" s="18">
        <v>238</v>
      </c>
      <c r="MG56" s="17">
        <f t="shared" si="82"/>
        <v>9.5600593178447851E-2</v>
      </c>
      <c r="MH56" s="17">
        <f t="shared" si="83"/>
        <v>0.88805404514747077</v>
      </c>
      <c r="MI56" s="25">
        <v>30345</v>
      </c>
      <c r="MJ56" s="18">
        <v>949</v>
      </c>
      <c r="MK56" s="25">
        <v>21332</v>
      </c>
      <c r="ML56" s="25">
        <v>4506</v>
      </c>
      <c r="MM56" s="18">
        <v>163</v>
      </c>
      <c r="MN56" s="25">
        <v>1971</v>
      </c>
      <c r="MO56" s="25">
        <v>1184</v>
      </c>
      <c r="MP56" s="18">
        <v>1</v>
      </c>
      <c r="MQ56" s="18">
        <v>1</v>
      </c>
      <c r="MR56" s="18">
        <v>0</v>
      </c>
      <c r="MS56" s="18">
        <v>238</v>
      </c>
      <c r="MT56" s="17">
        <f t="shared" si="84"/>
        <v>0.88281430219146484</v>
      </c>
      <c r="MU56" s="69">
        <f t="shared" si="85"/>
        <v>0.76221782830779372</v>
      </c>
      <c r="MV56" s="27">
        <v>30345</v>
      </c>
      <c r="MW56" s="25">
        <v>2636</v>
      </c>
      <c r="MX56" s="18">
        <v>66</v>
      </c>
      <c r="MY56" s="25">
        <v>4467</v>
      </c>
      <c r="MZ56" s="25">
        <v>12187</v>
      </c>
      <c r="NA56" s="25">
        <v>4790</v>
      </c>
      <c r="NB56" s="18">
        <v>140</v>
      </c>
      <c r="NC56" s="25">
        <v>2657</v>
      </c>
      <c r="ND56" s="25">
        <v>3402</v>
      </c>
      <c r="NE56" s="17">
        <f t="shared" si="86"/>
        <v>8.6867688251771297E-2</v>
      </c>
      <c r="NF56" s="10">
        <f t="shared" si="87"/>
        <v>11954.123183391004</v>
      </c>
      <c r="NG56" s="17">
        <f t="shared" si="88"/>
        <v>0.33227879387048936</v>
      </c>
      <c r="NH56" s="25">
        <v>30345</v>
      </c>
      <c r="NI56" s="18">
        <v>821</v>
      </c>
      <c r="NJ56" s="18">
        <v>0</v>
      </c>
      <c r="NK56" s="18">
        <v>6</v>
      </c>
      <c r="NL56" s="18">
        <v>7</v>
      </c>
      <c r="NM56" s="25">
        <v>27022</v>
      </c>
      <c r="NN56" s="25">
        <v>1087</v>
      </c>
      <c r="NO56" s="18">
        <v>21</v>
      </c>
      <c r="NP56" s="18">
        <v>0</v>
      </c>
      <c r="NQ56" s="28">
        <v>1381</v>
      </c>
      <c r="NR56" s="27">
        <v>30345</v>
      </c>
      <c r="NS56" s="37">
        <f t="shared" si="89"/>
        <v>0.9237436150930961</v>
      </c>
      <c r="NT56" s="37">
        <f t="shared" si="90"/>
        <v>0.24925985702108022</v>
      </c>
      <c r="NU56" s="37">
        <f t="shared" si="91"/>
        <v>1.0825514608825941</v>
      </c>
      <c r="NV56" s="17">
        <f t="shared" si="92"/>
        <v>0.21982422522003695</v>
      </c>
      <c r="NW56" s="10">
        <f t="shared" si="93"/>
        <v>16493</v>
      </c>
      <c r="NX56" s="17">
        <f t="shared" si="94"/>
        <v>0.54351623002142035</v>
      </c>
      <c r="NY56" s="19">
        <f t="shared" si="95"/>
        <v>0.29723008163780207</v>
      </c>
      <c r="NZ56" s="25">
        <v>13852</v>
      </c>
      <c r="OA56" s="25">
        <v>7924</v>
      </c>
      <c r="OB56" s="18">
        <v>973</v>
      </c>
      <c r="OC56" s="25">
        <v>4322</v>
      </c>
      <c r="OD56" s="18">
        <v>228</v>
      </c>
      <c r="OE56" s="18">
        <v>732</v>
      </c>
      <c r="OF56" s="17">
        <f t="shared" si="96"/>
        <v>0.1424287362003625</v>
      </c>
      <c r="OG56" s="17">
        <f t="shared" si="97"/>
        <v>0.45648376997857965</v>
      </c>
      <c r="OH56" s="17">
        <f t="shared" si="98"/>
        <v>0.26113033448673589</v>
      </c>
      <c r="OI56" s="69">
        <f t="shared" si="99"/>
        <v>2.4122590212555611E-2</v>
      </c>
      <c r="OJ56" s="27">
        <v>30345</v>
      </c>
      <c r="OK56" s="18">
        <v>277</v>
      </c>
      <c r="OL56" s="25">
        <v>16731</v>
      </c>
      <c r="OM56" s="25">
        <v>12130</v>
      </c>
      <c r="ON56" s="18">
        <v>366</v>
      </c>
      <c r="OO56" s="18">
        <v>20</v>
      </c>
      <c r="OP56" s="18">
        <v>14</v>
      </c>
      <c r="OQ56" s="25">
        <v>14275</v>
      </c>
      <c r="OR56" s="69">
        <f t="shared" si="100"/>
        <v>0.57301038062283738</v>
      </c>
      <c r="OS56" s="85">
        <v>170956</v>
      </c>
      <c r="OT56" s="22">
        <v>170956</v>
      </c>
      <c r="OU56" s="38">
        <f t="shared" si="191"/>
        <v>0.4882783045812864</v>
      </c>
      <c r="OV56" s="39">
        <v>0.91999181075832381</v>
      </c>
      <c r="OW56" s="22">
        <v>15727812</v>
      </c>
      <c r="OX56" s="36">
        <f t="shared" si="192"/>
        <v>643550611.41600001</v>
      </c>
      <c r="OY56" s="36">
        <f t="shared" si="193"/>
        <v>11583018.015654882</v>
      </c>
      <c r="OZ56" s="22"/>
      <c r="PA56" s="22"/>
      <c r="PB56" s="38">
        <f t="shared" si="194"/>
        <v>0</v>
      </c>
      <c r="PC56" s="39">
        <v>0</v>
      </c>
      <c r="PD56" s="22"/>
      <c r="PE56" s="40">
        <f t="shared" si="105"/>
        <v>0</v>
      </c>
      <c r="PF56" s="36">
        <f t="shared" si="106"/>
        <v>0</v>
      </c>
      <c r="PG56" s="22">
        <v>46446</v>
      </c>
      <c r="PH56" s="22">
        <v>38642</v>
      </c>
      <c r="PI56" s="38">
        <f t="shared" si="195"/>
        <v>0.11036787387181538</v>
      </c>
      <c r="PJ56" s="39">
        <v>0.13480513430981833</v>
      </c>
      <c r="PK56" s="22">
        <v>520914</v>
      </c>
      <c r="PL56" s="41">
        <f t="shared" si="108"/>
        <v>21314759.052000001</v>
      </c>
      <c r="PM56" s="36">
        <f t="shared" si="109"/>
        <v>3158853.119119403</v>
      </c>
      <c r="PN56" s="22">
        <v>38993</v>
      </c>
      <c r="PO56" s="22">
        <v>38993</v>
      </c>
      <c r="PP56" s="38">
        <f t="shared" si="196"/>
        <v>0.1113703872957843</v>
      </c>
      <c r="PQ56" s="39">
        <v>0.52119226527838325</v>
      </c>
      <c r="PR56" s="22">
        <v>2032285</v>
      </c>
      <c r="PS56" s="41">
        <f t="shared" si="111"/>
        <v>83157037.629999995</v>
      </c>
      <c r="PT56" s="36">
        <f t="shared" si="112"/>
        <v>5112697.840998766</v>
      </c>
      <c r="PU56" s="22">
        <v>13446</v>
      </c>
      <c r="PV56" s="22">
        <v>13446</v>
      </c>
      <c r="PW56" s="38">
        <f t="shared" si="197"/>
        <v>3.840397577973266E-2</v>
      </c>
      <c r="PX56" s="39">
        <v>0.24510560761564779</v>
      </c>
      <c r="PY56" s="22">
        <v>329569</v>
      </c>
      <c r="PZ56" s="36">
        <f t="shared" si="114"/>
        <v>2051412.1527285972</v>
      </c>
      <c r="QA56" s="22">
        <v>710</v>
      </c>
      <c r="QB56" s="22">
        <v>710</v>
      </c>
      <c r="QC56" s="39">
        <v>4.5814084507042256</v>
      </c>
      <c r="QD56" s="22">
        <v>325280</v>
      </c>
      <c r="QE56" s="22">
        <f t="shared" si="115"/>
        <v>524.06222222222186</v>
      </c>
      <c r="QF56" s="22"/>
      <c r="QG56" s="22">
        <v>2</v>
      </c>
      <c r="QH56" s="22">
        <v>2</v>
      </c>
      <c r="QI56" s="38">
        <f t="shared" si="198"/>
        <v>5.7123272021021366E-6</v>
      </c>
      <c r="QJ56" s="39">
        <v>0.23499999999999999</v>
      </c>
      <c r="QK56" s="22">
        <v>47</v>
      </c>
      <c r="QL56" s="42">
        <f t="shared" si="117"/>
        <v>58.543199999999999</v>
      </c>
      <c r="QM56" s="22">
        <f t="shared" si="199"/>
        <v>87371</v>
      </c>
      <c r="QN56" s="22">
        <v>37868</v>
      </c>
      <c r="QO56" s="22">
        <v>37868</v>
      </c>
      <c r="QP56" s="38">
        <f t="shared" si="200"/>
        <v>0.10815720324460185</v>
      </c>
      <c r="QQ56" s="39">
        <v>0.15806564909686277</v>
      </c>
      <c r="QR56" s="22">
        <v>598563</v>
      </c>
      <c r="QS56" s="36">
        <f t="shared" si="120"/>
        <v>8903627.2030108664</v>
      </c>
      <c r="QT56" s="22">
        <v>31950</v>
      </c>
      <c r="QU56" s="22">
        <v>31950</v>
      </c>
      <c r="QV56" s="38">
        <f t="shared" si="201"/>
        <v>9.1254427053581624E-2</v>
      </c>
      <c r="QW56" s="39">
        <v>0.22029514866979658</v>
      </c>
      <c r="QX56" s="22">
        <v>703843</v>
      </c>
      <c r="QY56" s="36">
        <f t="shared" si="122"/>
        <v>7512170.9394791685</v>
      </c>
      <c r="QZ56" s="22">
        <v>17553</v>
      </c>
      <c r="RA56" s="22">
        <v>17553</v>
      </c>
      <c r="RB56" s="38">
        <f t="shared" si="202"/>
        <v>5.0134239689249398E-2</v>
      </c>
      <c r="RC56" s="39">
        <v>0.18335270324161113</v>
      </c>
      <c r="RD56" s="22">
        <v>321839</v>
      </c>
      <c r="RE56" s="36">
        <f t="shared" si="124"/>
        <v>1896623.2977883895</v>
      </c>
      <c r="RF56" s="10">
        <f t="shared" si="203"/>
        <v>357924</v>
      </c>
      <c r="RG56" s="10">
        <f t="shared" si="204"/>
        <v>350120</v>
      </c>
      <c r="RH56" s="17">
        <f t="shared" si="205"/>
        <v>0.45030758328156573</v>
      </c>
      <c r="RI56" s="17">
        <f t="shared" si="206"/>
        <v>1.0288065843621399E-2</v>
      </c>
      <c r="RJ56" s="17">
        <f t="shared" si="207"/>
        <v>0.28800251664041393</v>
      </c>
      <c r="RK56" s="17">
        <f t="shared" si="208"/>
        <v>0</v>
      </c>
      <c r="RL56" s="17">
        <f t="shared" si="209"/>
        <v>0.12712315935618484</v>
      </c>
      <c r="RM56" s="17">
        <f t="shared" si="210"/>
        <v>5.1006729149005975E-2</v>
      </c>
      <c r="RN56" s="17">
        <f t="shared" si="211"/>
        <v>0.22138159832173934</v>
      </c>
      <c r="RO56" s="17">
        <f t="shared" si="212"/>
        <v>0.1867841466773944</v>
      </c>
      <c r="RP56" s="17">
        <f t="shared" si="213"/>
        <v>4.7158027566187331E-2</v>
      </c>
      <c r="RQ56" s="17">
        <f t="shared" si="214"/>
        <v>1.4556300360920932E-6</v>
      </c>
      <c r="RR56" s="36">
        <f t="shared" si="215"/>
        <v>40218461.111980073</v>
      </c>
      <c r="RS56" s="36">
        <f t="shared" si="216"/>
        <v>285.6120520681751</v>
      </c>
      <c r="RT56" s="10">
        <f t="shared" si="217"/>
        <v>7804</v>
      </c>
      <c r="RU56" s="17">
        <f t="shared" si="218"/>
        <v>2.1803511359953509E-2</v>
      </c>
      <c r="RV56" s="37">
        <f t="shared" si="219"/>
        <v>0.39342150847665985</v>
      </c>
      <c r="RW56" s="36">
        <f t="shared" si="220"/>
        <v>2.4863828427369241</v>
      </c>
      <c r="RX56" s="85">
        <v>-2.4726149999999998</v>
      </c>
      <c r="RY56" s="93">
        <v>63</v>
      </c>
      <c r="RZ56" s="43" t="b">
        <v>0</v>
      </c>
      <c r="SA56" s="18" t="b">
        <v>0</v>
      </c>
      <c r="SB56" s="18" t="b">
        <v>0</v>
      </c>
      <c r="SC56" s="18" t="b">
        <v>0</v>
      </c>
      <c r="SD56" s="18" t="b">
        <v>0</v>
      </c>
      <c r="SE56" s="32" t="b">
        <v>1</v>
      </c>
      <c r="SF56" s="43" t="b">
        <v>0</v>
      </c>
      <c r="SG56" s="18" t="b">
        <v>0</v>
      </c>
      <c r="SH56" s="18"/>
      <c r="SI56" s="18"/>
      <c r="SJ56" s="18"/>
      <c r="SK56" s="18"/>
      <c r="SL56" s="18"/>
      <c r="SM56" s="18"/>
      <c r="SN56" s="18"/>
      <c r="SO56" s="18"/>
      <c r="SP56" s="18"/>
      <c r="SQ56" s="17">
        <f t="shared" si="143"/>
        <v>0</v>
      </c>
      <c r="SR56" s="17">
        <f t="shared" si="144"/>
        <v>0</v>
      </c>
      <c r="SS56" s="17">
        <f t="shared" si="145"/>
        <v>0</v>
      </c>
      <c r="ST56" s="17">
        <f t="shared" si="146"/>
        <v>0</v>
      </c>
      <c r="SU56" s="17">
        <f t="shared" si="147"/>
        <v>0</v>
      </c>
      <c r="SV56" s="17">
        <f t="shared" si="221"/>
        <v>0</v>
      </c>
      <c r="SW56" s="17">
        <f t="shared" si="149"/>
        <v>0</v>
      </c>
      <c r="SX56" s="17">
        <f t="shared" si="150"/>
        <v>0</v>
      </c>
      <c r="SY56" s="17">
        <f t="shared" si="151"/>
        <v>0</v>
      </c>
      <c r="SZ56" s="17">
        <f t="shared" si="152"/>
        <v>0</v>
      </c>
      <c r="TA56" s="17">
        <f t="shared" si="153"/>
        <v>0</v>
      </c>
      <c r="TB56" s="24">
        <f t="shared" si="154"/>
        <v>620</v>
      </c>
      <c r="TC56" s="69">
        <f t="shared" si="155"/>
        <v>1</v>
      </c>
      <c r="TD56" s="17">
        <f t="shared" si="177"/>
        <v>2.6014568158168575E-6</v>
      </c>
      <c r="TE56" s="95"/>
      <c r="TF56" s="71"/>
      <c r="TG56" s="71"/>
      <c r="TH56" s="71"/>
      <c r="TI56" s="71"/>
      <c r="TJ56" s="71"/>
      <c r="TK56" s="71">
        <v>3</v>
      </c>
      <c r="TL56" s="71"/>
      <c r="TM56" s="71">
        <v>1</v>
      </c>
      <c r="TN56" s="71"/>
      <c r="TO56" s="71"/>
      <c r="TP56" s="71"/>
      <c r="TQ56" s="71"/>
      <c r="TR56" s="72"/>
      <c r="TS56" s="72"/>
      <c r="TT56" s="72"/>
      <c r="TU56" s="72"/>
      <c r="TV56" s="72">
        <v>1</v>
      </c>
      <c r="TW56" s="72"/>
      <c r="TX56" s="72"/>
      <c r="TY56" s="72"/>
      <c r="TZ56" s="72">
        <v>2</v>
      </c>
      <c r="UA56" s="72"/>
      <c r="UB56" s="72"/>
      <c r="UC56" s="72"/>
      <c r="UD56" s="72"/>
      <c r="UE56" s="72"/>
      <c r="UF56" s="72"/>
      <c r="UG56" s="72"/>
      <c r="UH56" s="72"/>
      <c r="UI56" s="72"/>
      <c r="UJ56" s="73">
        <v>2</v>
      </c>
      <c r="UK56" s="73"/>
      <c r="UL56" s="73"/>
      <c r="UM56" s="73"/>
      <c r="UN56" s="73">
        <v>4</v>
      </c>
      <c r="UO56" s="73"/>
      <c r="UP56" s="73"/>
      <c r="UQ56" s="73"/>
      <c r="UR56" s="73">
        <v>4</v>
      </c>
      <c r="US56" s="73"/>
      <c r="UT56" s="73"/>
      <c r="UU56" s="73"/>
      <c r="UV56" s="73"/>
      <c r="UW56" s="73"/>
      <c r="UX56" s="73"/>
      <c r="UY56" s="73"/>
      <c r="UZ56" s="73"/>
      <c r="VA56" s="73"/>
      <c r="VB56" s="73">
        <v>5</v>
      </c>
      <c r="VC56" s="73"/>
      <c r="VD56" s="73"/>
      <c r="VE56" s="73"/>
      <c r="VF56" s="73">
        <v>2</v>
      </c>
      <c r="VG56" s="73"/>
      <c r="VH56" s="73"/>
      <c r="VI56" s="73"/>
      <c r="VJ56" s="73">
        <v>5</v>
      </c>
      <c r="VK56" s="73"/>
      <c r="VL56" s="73"/>
      <c r="VM56" s="73"/>
      <c r="VN56" s="73"/>
      <c r="VO56" s="73"/>
      <c r="VP56" s="73"/>
      <c r="VQ56" s="73"/>
      <c r="VR56" s="73"/>
      <c r="VS56" s="73">
        <v>1</v>
      </c>
      <c r="VT56" s="73"/>
      <c r="VU56" s="73"/>
      <c r="VV56" s="73"/>
      <c r="VW56" s="73">
        <v>3</v>
      </c>
      <c r="VX56" s="73"/>
      <c r="VY56" s="73"/>
      <c r="VZ56" s="73"/>
      <c r="WA56" s="73">
        <v>7</v>
      </c>
      <c r="WB56" s="73"/>
      <c r="WC56" s="73"/>
      <c r="WD56" s="73"/>
      <c r="WE56" s="73"/>
      <c r="WF56" s="73"/>
      <c r="WG56" s="73"/>
      <c r="WH56" s="73"/>
      <c r="WI56" s="73"/>
      <c r="WJ56" s="73"/>
      <c r="WK56" s="73"/>
      <c r="WL56" s="73"/>
      <c r="WM56" s="73"/>
      <c r="WN56" s="73"/>
      <c r="WO56" s="22">
        <f t="shared" si="156"/>
        <v>8</v>
      </c>
      <c r="WP56" s="22">
        <f t="shared" si="157"/>
        <v>0</v>
      </c>
      <c r="WQ56" s="22">
        <f t="shared" si="158"/>
        <v>0</v>
      </c>
      <c r="WR56" s="22">
        <f t="shared" si="159"/>
        <v>0</v>
      </c>
      <c r="WS56" s="22">
        <f t="shared" si="160"/>
        <v>10</v>
      </c>
      <c r="WT56" s="22">
        <f t="shared" si="161"/>
        <v>0</v>
      </c>
      <c r="WU56" s="22">
        <f t="shared" si="162"/>
        <v>0</v>
      </c>
      <c r="WV56" s="22">
        <f t="shared" si="163"/>
        <v>0</v>
      </c>
      <c r="WW56" s="22">
        <f t="shared" si="164"/>
        <v>21</v>
      </c>
      <c r="WX56" s="22">
        <f t="shared" si="165"/>
        <v>0</v>
      </c>
      <c r="WY56" s="22">
        <f t="shared" si="166"/>
        <v>1</v>
      </c>
      <c r="WZ56" s="22">
        <f t="shared" si="167"/>
        <v>0</v>
      </c>
      <c r="XA56" s="22">
        <f t="shared" si="168"/>
        <v>0</v>
      </c>
      <c r="XB56" s="22">
        <f t="shared" si="169"/>
        <v>0</v>
      </c>
      <c r="XC56" s="22">
        <f t="shared" si="170"/>
        <v>0</v>
      </c>
      <c r="XD56" s="22">
        <f t="shared" si="171"/>
        <v>0</v>
      </c>
      <c r="XE56" s="22">
        <f t="shared" si="172"/>
        <v>0</v>
      </c>
      <c r="XF56" s="22">
        <f t="shared" si="173"/>
        <v>0</v>
      </c>
      <c r="XG56" s="93">
        <f t="shared" si="174"/>
        <v>0</v>
      </c>
      <c r="XH56" s="389"/>
    </row>
    <row r="57" spans="1:632" s="390" customFormat="1" ht="17.100000000000001" customHeight="1" x14ac:dyDescent="0.2">
      <c r="A57" s="101"/>
      <c r="B57" s="27" t="s">
        <v>110</v>
      </c>
      <c r="C57" s="535" t="s">
        <v>111</v>
      </c>
      <c r="D57" s="25" t="s">
        <v>118</v>
      </c>
      <c r="E57" s="535" t="s">
        <v>119</v>
      </c>
      <c r="F57" s="25" t="s">
        <v>133</v>
      </c>
      <c r="G57" s="535" t="s">
        <v>134</v>
      </c>
      <c r="H57" s="25">
        <v>55</v>
      </c>
      <c r="I57" s="28">
        <v>4</v>
      </c>
      <c r="J57" s="17">
        <f t="shared" si="0"/>
        <v>0.89549767648941203</v>
      </c>
      <c r="K57" s="17">
        <f t="shared" si="1"/>
        <v>0.42546678910315272</v>
      </c>
      <c r="L57" s="17">
        <f t="shared" si="2"/>
        <v>1</v>
      </c>
      <c r="M57" s="17">
        <f t="shared" si="3"/>
        <v>6.7446511680937613E-2</v>
      </c>
      <c r="N57" s="17">
        <f t="shared" si="4"/>
        <v>0.27393473496404147</v>
      </c>
      <c r="O57" s="17">
        <f t="shared" si="5"/>
        <v>0.13437404346495255</v>
      </c>
      <c r="P57" s="17">
        <f t="shared" si="6"/>
        <v>0.73526530306996229</v>
      </c>
      <c r="Q57" s="17">
        <f t="shared" si="7"/>
        <v>0.51787141937874148</v>
      </c>
      <c r="R57" s="69">
        <f t="shared" si="8"/>
        <v>0.93919589798307623</v>
      </c>
      <c r="S57" s="422">
        <f t="shared" si="9"/>
        <v>0.55433915290380853</v>
      </c>
      <c r="T57" s="17">
        <f t="shared" si="175"/>
        <v>0.44566084709619147</v>
      </c>
      <c r="U57" s="10">
        <f t="shared" si="10"/>
        <v>73583.062464052171</v>
      </c>
      <c r="V57" s="32">
        <v>4</v>
      </c>
      <c r="W57" s="550">
        <f t="shared" si="11"/>
        <v>0</v>
      </c>
      <c r="X57" s="550">
        <f t="shared" si="12"/>
        <v>0.44322804179269737</v>
      </c>
      <c r="Y57" s="550">
        <f t="shared" si="13"/>
        <v>0.55677195820730263</v>
      </c>
      <c r="Z57" s="551">
        <f t="shared" si="14"/>
        <v>91928.618019607733</v>
      </c>
      <c r="AA57" s="426">
        <f t="shared" si="15"/>
        <v>8.6978378050996299E-2</v>
      </c>
      <c r="AB57" s="59">
        <f t="shared" si="16"/>
        <v>0.95827405104424657</v>
      </c>
      <c r="AC57" s="59">
        <f t="shared" si="17"/>
        <v>8.5848963094307201E-2</v>
      </c>
      <c r="AD57" s="59">
        <f t="shared" si="18"/>
        <v>0.27393473496404147</v>
      </c>
      <c r="AE57" s="59">
        <f t="shared" si="19"/>
        <v>0.48212858062125852</v>
      </c>
      <c r="AF57" s="59">
        <f t="shared" si="20"/>
        <v>0.21398558588641234</v>
      </c>
      <c r="AG57" s="59">
        <f t="shared" si="21"/>
        <v>0.13529231711049894</v>
      </c>
      <c r="AH57" s="59">
        <f t="shared" si="22"/>
        <v>0.13437404346495255</v>
      </c>
      <c r="AI57" s="59">
        <f t="shared" si="23"/>
        <v>0.81656788268358516</v>
      </c>
      <c r="AJ57" s="59">
        <f t="shared" si="24"/>
        <v>0.97442747029523891</v>
      </c>
      <c r="AK57" s="59">
        <f t="shared" si="25"/>
        <v>0.26473469693003776</v>
      </c>
      <c r="AL57" s="35">
        <f t="shared" si="26"/>
        <v>1</v>
      </c>
      <c r="AM57" s="27">
        <v>165110</v>
      </c>
      <c r="AN57" s="25">
        <v>72475</v>
      </c>
      <c r="AO57" s="25">
        <v>92635</v>
      </c>
      <c r="AP57" s="17">
        <f t="shared" si="27"/>
        <v>3.2068754352739554E-3</v>
      </c>
      <c r="AQ57" s="63">
        <v>78.23716737734118</v>
      </c>
      <c r="AR57" s="58">
        <v>1856.8281842399999</v>
      </c>
      <c r="AS57" s="24">
        <f t="shared" si="28"/>
        <v>88.920451230429563</v>
      </c>
      <c r="AT57" s="17">
        <f t="shared" si="188"/>
        <v>7.6792596469933028E-2</v>
      </c>
      <c r="AU57" s="25">
        <v>162314</v>
      </c>
      <c r="AV57" s="25">
        <v>70270</v>
      </c>
      <c r="AW57" s="25">
        <v>92044</v>
      </c>
      <c r="AX57" s="25">
        <v>2796</v>
      </c>
      <c r="AY57" s="25">
        <v>2205</v>
      </c>
      <c r="AZ57" s="18">
        <v>591</v>
      </c>
      <c r="BA57" s="25">
        <v>14361</v>
      </c>
      <c r="BB57" s="25">
        <v>6472</v>
      </c>
      <c r="BC57" s="25">
        <v>7889</v>
      </c>
      <c r="BD57" s="63">
        <v>82.038281150969709</v>
      </c>
      <c r="BE57" s="25">
        <v>150749</v>
      </c>
      <c r="BF57" s="25">
        <v>66003</v>
      </c>
      <c r="BG57" s="25">
        <v>84746</v>
      </c>
      <c r="BH57" s="63">
        <v>77.883321926698599</v>
      </c>
      <c r="BI57" s="17">
        <v>8.6978378050996299E-2</v>
      </c>
      <c r="BJ57" s="25">
        <v>49450</v>
      </c>
      <c r="BK57" s="25">
        <v>102566</v>
      </c>
      <c r="BL57" s="25">
        <v>13094</v>
      </c>
      <c r="BM57" s="17">
        <v>0.60979271883470165</v>
      </c>
      <c r="BN57" s="10">
        <f t="shared" si="30"/>
        <v>64427.124193202413</v>
      </c>
      <c r="BO57" s="29">
        <v>0.48212858062125852</v>
      </c>
      <c r="BP57" s="30">
        <f t="shared" si="31"/>
        <v>0.51787141937874148</v>
      </c>
      <c r="BQ57" s="31">
        <v>12.766413821344305</v>
      </c>
      <c r="BR57" s="25">
        <v>115660</v>
      </c>
      <c r="BS57" s="25">
        <v>35330</v>
      </c>
      <c r="BT57" s="25">
        <v>69706</v>
      </c>
      <c r="BU57" s="25">
        <v>8460</v>
      </c>
      <c r="BV57" s="25">
        <v>1439</v>
      </c>
      <c r="BW57" s="18">
        <v>725</v>
      </c>
      <c r="BX57" s="25">
        <v>35937</v>
      </c>
      <c r="BY57" s="25">
        <v>24386</v>
      </c>
      <c r="BZ57" s="25">
        <v>11551</v>
      </c>
      <c r="CA57" s="59">
        <v>0.32142360241533796</v>
      </c>
      <c r="CB57" s="25">
        <v>162314</v>
      </c>
      <c r="CC57" s="25">
        <v>2796</v>
      </c>
      <c r="CD57" s="17">
        <f t="shared" si="32"/>
        <v>1.7225870842934067E-2</v>
      </c>
      <c r="CE57" s="25">
        <v>1769</v>
      </c>
      <c r="CF57" s="25">
        <v>3908</v>
      </c>
      <c r="CG57" s="25">
        <v>6264</v>
      </c>
      <c r="CH57" s="25">
        <v>7715</v>
      </c>
      <c r="CI57" s="25">
        <v>6351</v>
      </c>
      <c r="CJ57" s="25">
        <v>4338</v>
      </c>
      <c r="CK57" s="25">
        <v>2640</v>
      </c>
      <c r="CL57" s="25">
        <v>1584</v>
      </c>
      <c r="CM57" s="25">
        <v>1368</v>
      </c>
      <c r="CN57" s="26">
        <v>4.5166263182792106</v>
      </c>
      <c r="CO57" s="27">
        <v>35937</v>
      </c>
      <c r="CP57" s="34">
        <f t="shared" si="33"/>
        <v>4.594429139883685</v>
      </c>
      <c r="CQ57" s="25">
        <v>23</v>
      </c>
      <c r="CR57" s="25">
        <v>1339</v>
      </c>
      <c r="CS57" s="25">
        <v>1145</v>
      </c>
      <c r="CT57" s="25">
        <v>28418</v>
      </c>
      <c r="CU57" s="25">
        <v>3914</v>
      </c>
      <c r="CV57" s="18">
        <v>912</v>
      </c>
      <c r="CW57" s="18">
        <v>133</v>
      </c>
      <c r="CX57" s="18">
        <v>53</v>
      </c>
      <c r="CY57" s="25">
        <v>35937</v>
      </c>
      <c r="CZ57" s="25">
        <v>35193</v>
      </c>
      <c r="DA57" s="18">
        <v>331</v>
      </c>
      <c r="DB57" s="18">
        <v>234</v>
      </c>
      <c r="DC57" s="18">
        <v>157</v>
      </c>
      <c r="DD57" s="18">
        <v>15</v>
      </c>
      <c r="DE57" s="18">
        <v>7</v>
      </c>
      <c r="DF57" s="25">
        <v>35937</v>
      </c>
      <c r="DG57" s="25">
        <v>7566</v>
      </c>
      <c r="DH57" s="18">
        <v>83</v>
      </c>
      <c r="DI57" s="18">
        <v>41</v>
      </c>
      <c r="DJ57" s="25">
        <v>27958</v>
      </c>
      <c r="DK57" s="18">
        <v>52</v>
      </c>
      <c r="DL57" s="18">
        <v>237</v>
      </c>
      <c r="DM57" s="25">
        <f t="shared" si="34"/>
        <v>34547.674708517683</v>
      </c>
      <c r="DN57" s="17">
        <f t="shared" si="35"/>
        <v>0.77797256309653007</v>
      </c>
      <c r="DO57" s="17">
        <f t="shared" si="36"/>
        <v>1.4469766535882239E-3</v>
      </c>
      <c r="DP57" s="23">
        <f t="shared" si="37"/>
        <v>0.21398558588641234</v>
      </c>
      <c r="DQ57" s="23">
        <f t="shared" si="38"/>
        <v>0.78601441411358763</v>
      </c>
      <c r="DR57" s="25">
        <v>35937</v>
      </c>
      <c r="DS57" s="18">
        <v>316</v>
      </c>
      <c r="DT57" s="25">
        <v>18408</v>
      </c>
      <c r="DU57" s="18">
        <v>32</v>
      </c>
      <c r="DV57" s="25">
        <v>14848</v>
      </c>
      <c r="DW57" s="18">
        <v>38</v>
      </c>
      <c r="DX57" s="25">
        <v>2183</v>
      </c>
      <c r="DY57" s="18">
        <v>112</v>
      </c>
      <c r="DZ57" s="17">
        <f t="shared" si="39"/>
        <v>0.93508083590728219</v>
      </c>
      <c r="EA57" s="17">
        <f t="shared" si="40"/>
        <v>6.4919164092717807E-2</v>
      </c>
      <c r="EB57" s="25">
        <v>35937</v>
      </c>
      <c r="EC57" s="18">
        <v>896</v>
      </c>
      <c r="ED57" s="25">
        <v>3966</v>
      </c>
      <c r="EE57" s="25">
        <v>29129</v>
      </c>
      <c r="EF57" s="17">
        <f t="shared" si="189"/>
        <v>0.81055736427637259</v>
      </c>
      <c r="EG57" s="25">
        <v>1790</v>
      </c>
      <c r="EH57" s="18">
        <v>156</v>
      </c>
      <c r="EI57" s="17">
        <f t="shared" si="42"/>
        <v>0.13529231711049894</v>
      </c>
      <c r="EJ57" s="17">
        <f t="shared" si="43"/>
        <v>4.980938865236386E-2</v>
      </c>
      <c r="EK57" s="69">
        <f t="shared" si="44"/>
        <v>0.42546678910315272</v>
      </c>
      <c r="EL57" s="27">
        <v>113862</v>
      </c>
      <c r="EM57" s="25">
        <v>109111</v>
      </c>
      <c r="EN57" s="25">
        <v>4751</v>
      </c>
      <c r="EO57" s="59">
        <v>0.95827405104424657</v>
      </c>
      <c r="EP57" s="25">
        <v>46383</v>
      </c>
      <c r="EQ57" s="25">
        <v>45735</v>
      </c>
      <c r="ER57" s="25">
        <v>648</v>
      </c>
      <c r="ES57" s="59">
        <v>0.98602936420671372</v>
      </c>
      <c r="ET57" s="25">
        <v>67479</v>
      </c>
      <c r="EU57" s="25">
        <v>63376</v>
      </c>
      <c r="EV57" s="25">
        <v>4103</v>
      </c>
      <c r="EW57" s="59">
        <v>0.93919589798307623</v>
      </c>
      <c r="EX57" s="25">
        <v>10432</v>
      </c>
      <c r="EY57" s="25">
        <v>10156</v>
      </c>
      <c r="EZ57" s="25">
        <v>276</v>
      </c>
      <c r="FA57" s="59">
        <v>0.97354294478527603</v>
      </c>
      <c r="FB57" s="25">
        <v>103430</v>
      </c>
      <c r="FC57" s="25">
        <v>98955</v>
      </c>
      <c r="FD57" s="25">
        <v>4475</v>
      </c>
      <c r="FE57" s="59">
        <v>0.95673402301073185</v>
      </c>
      <c r="FF57" s="25">
        <v>69539</v>
      </c>
      <c r="FG57" s="25">
        <v>32941</v>
      </c>
      <c r="FH57" s="25">
        <v>34412</v>
      </c>
      <c r="FI57" s="25">
        <v>2186</v>
      </c>
      <c r="FJ57" s="23">
        <f t="shared" si="45"/>
        <v>3.1435597290728944E-2</v>
      </c>
      <c r="FK57" s="23">
        <f t="shared" si="46"/>
        <v>0.49485899998561961</v>
      </c>
      <c r="FL57" s="36">
        <f t="shared" si="47"/>
        <v>15.069075937785911</v>
      </c>
      <c r="FM57" s="25">
        <v>30745</v>
      </c>
      <c r="FN57" s="25">
        <v>15782</v>
      </c>
      <c r="FO57" s="17">
        <f t="shared" si="48"/>
        <v>0.51331923890063424</v>
      </c>
      <c r="FP57" s="25">
        <v>13850</v>
      </c>
      <c r="FQ57" s="17">
        <f t="shared" si="49"/>
        <v>0.4504797528053342</v>
      </c>
      <c r="FR57" s="25">
        <v>1113</v>
      </c>
      <c r="FS57" s="17">
        <f t="shared" si="50"/>
        <v>3.6201008294031549E-2</v>
      </c>
      <c r="FT57" s="25">
        <v>38794</v>
      </c>
      <c r="FU57" s="25">
        <v>17159</v>
      </c>
      <c r="FV57" s="25">
        <v>20562</v>
      </c>
      <c r="FW57" s="17">
        <f t="shared" si="51"/>
        <v>2.7658916327267104E-2</v>
      </c>
      <c r="FX57" s="17">
        <f t="shared" si="52"/>
        <v>0.53003041707480536</v>
      </c>
      <c r="FY57" s="25">
        <v>1073</v>
      </c>
      <c r="FZ57" s="25">
        <v>90799</v>
      </c>
      <c r="GA57" s="25">
        <v>7795</v>
      </c>
      <c r="GB57" s="25">
        <v>58131</v>
      </c>
      <c r="GC57" s="25">
        <v>13377</v>
      </c>
      <c r="GD57" s="25">
        <v>4960</v>
      </c>
      <c r="GE57" s="18">
        <v>154</v>
      </c>
      <c r="GF57" s="25">
        <v>4307</v>
      </c>
      <c r="GG57" s="18">
        <v>96</v>
      </c>
      <c r="GH57" s="18">
        <v>44</v>
      </c>
      <c r="GI57" s="25">
        <v>1935</v>
      </c>
      <c r="GJ57" s="10">
        <f t="shared" si="53"/>
        <v>7795</v>
      </c>
      <c r="GK57" s="10">
        <f t="shared" si="182"/>
        <v>83004</v>
      </c>
      <c r="GL57" s="10">
        <f t="shared" si="183"/>
        <v>24873</v>
      </c>
      <c r="GM57" s="10">
        <f t="shared" si="56"/>
        <v>65926</v>
      </c>
      <c r="GN57" s="10">
        <f t="shared" si="184"/>
        <v>11496</v>
      </c>
      <c r="GO57" s="17">
        <f t="shared" si="58"/>
        <v>8.5848963094307201E-2</v>
      </c>
      <c r="GP57" s="17">
        <f t="shared" si="185"/>
        <v>0.91415103690569277</v>
      </c>
      <c r="GQ57" s="17">
        <f t="shared" si="186"/>
        <v>0.27393473496404147</v>
      </c>
      <c r="GR57" s="17">
        <f t="shared" si="187"/>
        <v>0.12660932389123228</v>
      </c>
      <c r="GS57" s="17">
        <f t="shared" si="62"/>
        <v>0.59404288593486709</v>
      </c>
      <c r="GT57" s="25">
        <v>37495</v>
      </c>
      <c r="GU57" s="25">
        <v>1861</v>
      </c>
      <c r="GV57" s="25">
        <v>22138</v>
      </c>
      <c r="GW57" s="25">
        <v>7762</v>
      </c>
      <c r="GX57" s="25">
        <v>2866</v>
      </c>
      <c r="GY57" s="18">
        <v>112</v>
      </c>
      <c r="GZ57" s="25">
        <v>1901</v>
      </c>
      <c r="HA57" s="18">
        <v>32</v>
      </c>
      <c r="HB57" s="18">
        <v>29</v>
      </c>
      <c r="HC57" s="25">
        <v>794</v>
      </c>
      <c r="HD57" s="23">
        <f t="shared" si="63"/>
        <v>4.9633284437925057E-2</v>
      </c>
      <c r="HE57" s="23">
        <f t="shared" si="64"/>
        <v>0.95036671556207497</v>
      </c>
      <c r="HF57" s="23">
        <f t="shared" si="65"/>
        <v>0.35994132551006802</v>
      </c>
      <c r="HG57" s="23">
        <f t="shared" si="66"/>
        <v>0.15292705694092545</v>
      </c>
      <c r="HH57" s="25">
        <v>53304</v>
      </c>
      <c r="HI57" s="25">
        <v>5934</v>
      </c>
      <c r="HJ57" s="25">
        <v>35993</v>
      </c>
      <c r="HK57" s="25">
        <v>5615</v>
      </c>
      <c r="HL57" s="25">
        <v>2094</v>
      </c>
      <c r="HM57" s="18">
        <v>42</v>
      </c>
      <c r="HN57" s="25">
        <v>2406</v>
      </c>
      <c r="HO57" s="18">
        <v>64</v>
      </c>
      <c r="HP57" s="18">
        <v>15</v>
      </c>
      <c r="HQ57" s="25">
        <v>1141</v>
      </c>
      <c r="HR57" s="23">
        <f t="shared" si="67"/>
        <v>0.11132372805042774</v>
      </c>
      <c r="HS57" s="23">
        <f t="shared" si="68"/>
        <v>0.88867627194957222</v>
      </c>
      <c r="HT57" s="80">
        <f t="shared" si="69"/>
        <v>0.2134361398769323</v>
      </c>
      <c r="HU57" s="27">
        <v>133715</v>
      </c>
      <c r="HV57" s="25">
        <v>2007</v>
      </c>
      <c r="HW57" s="25">
        <v>7319</v>
      </c>
      <c r="HX57" s="25">
        <v>8538</v>
      </c>
      <c r="HY57" s="25">
        <v>29301</v>
      </c>
      <c r="HZ57" s="25">
        <v>27101</v>
      </c>
      <c r="IA57" s="25">
        <v>4163</v>
      </c>
      <c r="IB57" s="18">
        <v>271</v>
      </c>
      <c r="IC57" s="25">
        <v>21007</v>
      </c>
      <c r="ID57" s="25">
        <v>21026</v>
      </c>
      <c r="IE57" s="25">
        <v>9616</v>
      </c>
      <c r="IF57" s="18">
        <v>1106</v>
      </c>
      <c r="IG57" s="18">
        <v>2260</v>
      </c>
      <c r="IH57" s="17">
        <f t="shared" si="70"/>
        <v>0.35992222263769957</v>
      </c>
      <c r="II57" s="17">
        <f t="shared" si="71"/>
        <v>0.20267733612534122</v>
      </c>
      <c r="IJ57" s="30">
        <f t="shared" si="72"/>
        <v>4.9339507767241058</v>
      </c>
      <c r="IK57" s="17">
        <f t="shared" si="176"/>
        <v>6.7446511680937613E-2</v>
      </c>
      <c r="IL57" s="25">
        <v>56592</v>
      </c>
      <c r="IM57" s="25">
        <v>861</v>
      </c>
      <c r="IN57" s="25">
        <v>4617</v>
      </c>
      <c r="IO57" s="25">
        <v>5770</v>
      </c>
      <c r="IP57" s="25">
        <v>18257</v>
      </c>
      <c r="IQ57" s="25">
        <v>8620</v>
      </c>
      <c r="IR57" s="25">
        <v>2023</v>
      </c>
      <c r="IS57" s="18">
        <v>130</v>
      </c>
      <c r="IT57" s="25">
        <v>10000</v>
      </c>
      <c r="IU57" s="25">
        <v>596</v>
      </c>
      <c r="IV57" s="25">
        <v>3667</v>
      </c>
      <c r="IW57" s="18">
        <v>534</v>
      </c>
      <c r="IX57" s="18">
        <v>1517</v>
      </c>
      <c r="IY57" s="17">
        <f t="shared" si="73"/>
        <v>0.70942889454339841</v>
      </c>
      <c r="IZ57" s="25">
        <v>77123</v>
      </c>
      <c r="JA57" s="25">
        <v>1146</v>
      </c>
      <c r="JB57" s="25">
        <v>2702</v>
      </c>
      <c r="JC57" s="25">
        <v>2768</v>
      </c>
      <c r="JD57" s="25">
        <v>11044</v>
      </c>
      <c r="JE57" s="25">
        <v>18481</v>
      </c>
      <c r="JF57" s="25">
        <v>2140</v>
      </c>
      <c r="JG57" s="18">
        <v>141</v>
      </c>
      <c r="JH57" s="25">
        <v>11007</v>
      </c>
      <c r="JI57" s="25">
        <v>20430</v>
      </c>
      <c r="JJ57" s="25">
        <v>5949</v>
      </c>
      <c r="JK57" s="18">
        <v>572</v>
      </c>
      <c r="JL57" s="18">
        <v>743</v>
      </c>
      <c r="JM57" s="80">
        <f t="shared" si="74"/>
        <v>0.49636295268596914</v>
      </c>
      <c r="JN57" s="27">
        <v>133715</v>
      </c>
      <c r="JO57" s="25">
        <v>96249</v>
      </c>
      <c r="JP57" s="18">
        <v>24</v>
      </c>
      <c r="JQ57" s="18">
        <v>145</v>
      </c>
      <c r="JR57" s="25">
        <v>1059</v>
      </c>
      <c r="JS57" s="18">
        <v>628</v>
      </c>
      <c r="JT57" s="18">
        <v>199</v>
      </c>
      <c r="JU57" s="18">
        <v>1</v>
      </c>
      <c r="JV57" s="18">
        <v>11</v>
      </c>
      <c r="JW57" s="25">
        <v>35399</v>
      </c>
      <c r="JX57" s="17">
        <f t="shared" si="75"/>
        <v>0.26473469693003776</v>
      </c>
      <c r="JY57" s="17">
        <f t="shared" si="76"/>
        <v>0.73526530306996229</v>
      </c>
      <c r="JZ57" s="25">
        <v>12047</v>
      </c>
      <c r="KA57" s="25">
        <v>9533</v>
      </c>
      <c r="KB57" s="18">
        <v>2</v>
      </c>
      <c r="KC57" s="18">
        <v>2</v>
      </c>
      <c r="KD57" s="25">
        <v>40</v>
      </c>
      <c r="KE57" s="18">
        <v>24</v>
      </c>
      <c r="KF57" s="18">
        <v>6</v>
      </c>
      <c r="KG57" s="18">
        <v>0</v>
      </c>
      <c r="KH57" s="18">
        <v>1</v>
      </c>
      <c r="KI57" s="25">
        <v>2439</v>
      </c>
      <c r="KJ57" s="17">
        <f t="shared" si="77"/>
        <v>0.20245704324728148</v>
      </c>
      <c r="KK57" s="25">
        <v>121668</v>
      </c>
      <c r="KL57" s="25">
        <v>86716</v>
      </c>
      <c r="KM57" s="18">
        <v>22</v>
      </c>
      <c r="KN57" s="18">
        <v>143</v>
      </c>
      <c r="KO57" s="25">
        <v>1019</v>
      </c>
      <c r="KP57" s="18">
        <v>604</v>
      </c>
      <c r="KQ57" s="18">
        <v>193</v>
      </c>
      <c r="KR57" s="18">
        <v>1</v>
      </c>
      <c r="KS57" s="18">
        <v>10</v>
      </c>
      <c r="KT57" s="25">
        <v>32960</v>
      </c>
      <c r="KU57" s="69">
        <f t="shared" si="190"/>
        <v>0.2709011408094158</v>
      </c>
      <c r="KV57" s="27">
        <v>165110</v>
      </c>
      <c r="KW57" s="25">
        <v>159073</v>
      </c>
      <c r="KX57" s="25">
        <v>6037</v>
      </c>
      <c r="KY57" s="59">
        <v>3.6563503119132701E-2</v>
      </c>
      <c r="KZ57" s="25">
        <v>2604</v>
      </c>
      <c r="LA57" s="18">
        <v>1591</v>
      </c>
      <c r="LB57" s="25">
        <v>2878</v>
      </c>
      <c r="LC57" s="25">
        <v>2407</v>
      </c>
      <c r="LD57" s="25">
        <v>72475</v>
      </c>
      <c r="LE57" s="25">
        <v>70001</v>
      </c>
      <c r="LF57" s="25">
        <v>2474</v>
      </c>
      <c r="LG57" s="59">
        <v>3.4135908934115215E-2</v>
      </c>
      <c r="LH57" s="25">
        <v>92635</v>
      </c>
      <c r="LI57" s="25">
        <v>89072</v>
      </c>
      <c r="LJ57" s="25">
        <v>3563</v>
      </c>
      <c r="LK57" s="35">
        <v>3.8462784044907432E-2</v>
      </c>
      <c r="LL57" s="27">
        <v>35937</v>
      </c>
      <c r="LM57" s="18">
        <v>420</v>
      </c>
      <c r="LN57" s="25">
        <v>28925</v>
      </c>
      <c r="LO57" s="25">
        <v>2209</v>
      </c>
      <c r="LP57" s="18">
        <v>36</v>
      </c>
      <c r="LQ57" s="18">
        <v>62</v>
      </c>
      <c r="LR57" s="25">
        <v>4285</v>
      </c>
      <c r="LS57" s="23">
        <f t="shared" si="79"/>
        <v>0.11923644155049114</v>
      </c>
      <c r="LT57" s="23">
        <f t="shared" si="80"/>
        <v>0.88076355844950882</v>
      </c>
      <c r="LU57" s="17">
        <f t="shared" si="81"/>
        <v>0.81656788268358516</v>
      </c>
      <c r="LV57" s="25">
        <v>35937</v>
      </c>
      <c r="LW57" s="18">
        <v>45</v>
      </c>
      <c r="LX57" s="25">
        <v>31687</v>
      </c>
      <c r="LY57" s="25">
        <v>3272</v>
      </c>
      <c r="LZ57" s="18">
        <v>65</v>
      </c>
      <c r="MA57" s="18">
        <v>8</v>
      </c>
      <c r="MB57" s="18">
        <v>158</v>
      </c>
      <c r="MC57" s="18">
        <v>13</v>
      </c>
      <c r="MD57" s="18">
        <v>14</v>
      </c>
      <c r="ME57" s="18">
        <v>0</v>
      </c>
      <c r="MF57" s="18">
        <v>675</v>
      </c>
      <c r="MG57" s="17">
        <f t="shared" si="82"/>
        <v>4.9809388652363859E-3</v>
      </c>
      <c r="MH57" s="17">
        <f t="shared" si="83"/>
        <v>0.97442747029523891</v>
      </c>
      <c r="MI57" s="25">
        <v>35937</v>
      </c>
      <c r="MJ57" s="18">
        <v>46</v>
      </c>
      <c r="MK57" s="25">
        <v>31823</v>
      </c>
      <c r="ML57" s="25">
        <v>3062</v>
      </c>
      <c r="MM57" s="18">
        <v>69</v>
      </c>
      <c r="MN57" s="18">
        <v>69</v>
      </c>
      <c r="MO57" s="18">
        <v>190</v>
      </c>
      <c r="MP57" s="18">
        <v>15</v>
      </c>
      <c r="MQ57" s="18">
        <v>1</v>
      </c>
      <c r="MR57" s="18">
        <v>0</v>
      </c>
      <c r="MS57" s="18">
        <v>662</v>
      </c>
      <c r="MT57" s="17">
        <f t="shared" si="84"/>
        <v>0.97245179063360887</v>
      </c>
      <c r="MU57" s="69">
        <f t="shared" si="85"/>
        <v>0.89549767648941203</v>
      </c>
      <c r="MV57" s="27">
        <v>35937</v>
      </c>
      <c r="MW57" s="25">
        <v>4829</v>
      </c>
      <c r="MX57" s="18">
        <v>267</v>
      </c>
      <c r="MY57" s="25">
        <v>13250</v>
      </c>
      <c r="MZ57" s="25">
        <v>6750</v>
      </c>
      <c r="NA57" s="25">
        <v>4650</v>
      </c>
      <c r="NB57" s="18">
        <v>371</v>
      </c>
      <c r="NC57" s="25">
        <v>4788</v>
      </c>
      <c r="ND57" s="25">
        <v>1032</v>
      </c>
      <c r="NE57" s="17">
        <f t="shared" si="86"/>
        <v>0.13437404346495255</v>
      </c>
      <c r="NF57" s="10">
        <f t="shared" si="87"/>
        <v>21810.788490970306</v>
      </c>
      <c r="NG57" s="17">
        <f t="shared" si="88"/>
        <v>0.39700030609121517</v>
      </c>
      <c r="NH57" s="25">
        <v>35937</v>
      </c>
      <c r="NI57" s="25">
        <v>1055</v>
      </c>
      <c r="NJ57" s="18">
        <v>6</v>
      </c>
      <c r="NK57" s="18">
        <v>78</v>
      </c>
      <c r="NL57" s="18">
        <v>6</v>
      </c>
      <c r="NM57" s="25">
        <v>33003</v>
      </c>
      <c r="NN57" s="25">
        <v>1529</v>
      </c>
      <c r="NO57" s="18">
        <v>53</v>
      </c>
      <c r="NP57" s="18">
        <v>4</v>
      </c>
      <c r="NQ57" s="32">
        <v>203</v>
      </c>
      <c r="NR57" s="27">
        <v>35937</v>
      </c>
      <c r="NS57" s="37">
        <f t="shared" si="89"/>
        <v>0.99958260288838796</v>
      </c>
      <c r="NT57" s="37">
        <f t="shared" si="90"/>
        <v>0.26972399333077779</v>
      </c>
      <c r="NU57" s="37">
        <f t="shared" si="91"/>
        <v>1.0004175714047103</v>
      </c>
      <c r="NV57" s="17">
        <f t="shared" si="92"/>
        <v>0.2031460170505483</v>
      </c>
      <c r="NW57" s="10">
        <f t="shared" si="93"/>
        <v>19080</v>
      </c>
      <c r="NX57" s="17">
        <f t="shared" si="94"/>
        <v>0.53092912597044828</v>
      </c>
      <c r="NY57" s="19">
        <f t="shared" si="95"/>
        <v>0.34385193461767199</v>
      </c>
      <c r="NZ57" s="25">
        <v>16857</v>
      </c>
      <c r="OA57" s="25">
        <v>10845</v>
      </c>
      <c r="OB57" s="25">
        <v>1821</v>
      </c>
      <c r="OC57" s="25">
        <v>5559</v>
      </c>
      <c r="OD57" s="18">
        <v>307</v>
      </c>
      <c r="OE57" s="18">
        <v>533</v>
      </c>
      <c r="OF57" s="17">
        <f t="shared" si="96"/>
        <v>0.15468736956340262</v>
      </c>
      <c r="OG57" s="17">
        <f t="shared" si="97"/>
        <v>0.46907087402955172</v>
      </c>
      <c r="OH57" s="17">
        <f t="shared" si="98"/>
        <v>0.30177811169546709</v>
      </c>
      <c r="OI57" s="69">
        <f t="shared" si="99"/>
        <v>1.4831510699279295E-2</v>
      </c>
      <c r="OJ57" s="27">
        <v>35937</v>
      </c>
      <c r="OK57" s="18">
        <v>469</v>
      </c>
      <c r="OL57" s="25">
        <v>22192</v>
      </c>
      <c r="OM57" s="25">
        <v>18033</v>
      </c>
      <c r="ON57" s="18">
        <v>370</v>
      </c>
      <c r="OO57" s="18">
        <v>114</v>
      </c>
      <c r="OP57" s="18">
        <v>33</v>
      </c>
      <c r="OQ57" s="25">
        <v>19541</v>
      </c>
      <c r="OR57" s="69">
        <f t="shared" si="100"/>
        <v>0.64178979881459219</v>
      </c>
      <c r="OS57" s="85">
        <v>132144</v>
      </c>
      <c r="OT57" s="22">
        <v>132080</v>
      </c>
      <c r="OU57" s="38">
        <f t="shared" si="191"/>
        <v>0.47047257417031479</v>
      </c>
      <c r="OV57" s="39">
        <v>0.84595298304058142</v>
      </c>
      <c r="OW57" s="22">
        <v>11173347</v>
      </c>
      <c r="OX57" s="36">
        <f t="shared" si="192"/>
        <v>457191012.546</v>
      </c>
      <c r="OY57" s="36">
        <f t="shared" si="193"/>
        <v>8948998.6868416257</v>
      </c>
      <c r="OZ57" s="22">
        <v>13449</v>
      </c>
      <c r="PA57" s="22">
        <v>13449</v>
      </c>
      <c r="PB57" s="38">
        <f t="shared" si="194"/>
        <v>4.7905706011633582E-2</v>
      </c>
      <c r="PC57" s="39">
        <v>0.49447468213250056</v>
      </c>
      <c r="PD57" s="22">
        <v>665019</v>
      </c>
      <c r="PE57" s="40">
        <f t="shared" si="105"/>
        <v>27211247.441999998</v>
      </c>
      <c r="PF57" s="36">
        <f t="shared" si="106"/>
        <v>4130952.8338155844</v>
      </c>
      <c r="PG57" s="22">
        <v>1971</v>
      </c>
      <c r="PH57" s="22">
        <v>1971</v>
      </c>
      <c r="PI57" s="38">
        <f t="shared" si="195"/>
        <v>7.020755933447081E-3</v>
      </c>
      <c r="PJ57" s="39">
        <v>0.14518518518518519</v>
      </c>
      <c r="PK57" s="22">
        <v>28616</v>
      </c>
      <c r="PL57" s="41">
        <f t="shared" si="108"/>
        <v>1170909.4879999999</v>
      </c>
      <c r="PM57" s="36">
        <f t="shared" si="109"/>
        <v>161122.59970457904</v>
      </c>
      <c r="PN57" s="22">
        <v>60313</v>
      </c>
      <c r="PO57" s="22">
        <v>60313</v>
      </c>
      <c r="PP57" s="38">
        <f t="shared" si="196"/>
        <v>0.21483655637442606</v>
      </c>
      <c r="PQ57" s="39">
        <v>0.52522325203521636</v>
      </c>
      <c r="PR57" s="22">
        <v>3167779</v>
      </c>
      <c r="PS57" s="41">
        <f t="shared" si="111"/>
        <v>129619181.12199999</v>
      </c>
      <c r="PT57" s="36">
        <f t="shared" si="112"/>
        <v>7908141.0736326659</v>
      </c>
      <c r="PU57" s="22">
        <v>7040</v>
      </c>
      <c r="PV57" s="22">
        <v>7040</v>
      </c>
      <c r="PW57" s="38">
        <f t="shared" si="197"/>
        <v>2.5076672638999212E-2</v>
      </c>
      <c r="PX57" s="39">
        <v>0.25038352272727271</v>
      </c>
      <c r="PY57" s="22">
        <v>176270</v>
      </c>
      <c r="PZ57" s="36">
        <f t="shared" si="114"/>
        <v>1074069.7274437991</v>
      </c>
      <c r="QA57" s="22">
        <v>92</v>
      </c>
      <c r="QB57" s="22">
        <v>92</v>
      </c>
      <c r="QC57" s="39">
        <v>4.052173913043478</v>
      </c>
      <c r="QD57" s="22">
        <v>37280</v>
      </c>
      <c r="QE57" s="22">
        <f t="shared" si="115"/>
        <v>60.062222222222182</v>
      </c>
      <c r="QF57" s="22"/>
      <c r="QG57" s="22">
        <v>103</v>
      </c>
      <c r="QH57" s="22">
        <v>103</v>
      </c>
      <c r="QI57" s="38">
        <f t="shared" si="198"/>
        <v>3.6688881843990325E-4</v>
      </c>
      <c r="QJ57" s="39">
        <v>0.23572815533980582</v>
      </c>
      <c r="QK57" s="22">
        <v>2428</v>
      </c>
      <c r="QL57" s="42">
        <f t="shared" si="117"/>
        <v>58.724598058252425</v>
      </c>
      <c r="QM57" s="22">
        <f t="shared" si="199"/>
        <v>65691</v>
      </c>
      <c r="QN57" s="22">
        <v>17888</v>
      </c>
      <c r="QO57" s="22">
        <v>17888</v>
      </c>
      <c r="QP57" s="38">
        <f t="shared" si="200"/>
        <v>6.3717545478184368E-2</v>
      </c>
      <c r="QQ57" s="39">
        <v>0.16555400268336315</v>
      </c>
      <c r="QR57" s="22">
        <v>296143</v>
      </c>
      <c r="QS57" s="36">
        <f t="shared" si="120"/>
        <v>4205875.2352238921</v>
      </c>
      <c r="QT57" s="22">
        <v>2669</v>
      </c>
      <c r="QU57" s="22">
        <v>2669</v>
      </c>
      <c r="QV57" s="38">
        <f t="shared" si="201"/>
        <v>9.5070510331660366E-3</v>
      </c>
      <c r="QW57" s="39">
        <v>0.20200074934432372</v>
      </c>
      <c r="QX57" s="22">
        <v>53914</v>
      </c>
      <c r="QY57" s="36">
        <f t="shared" si="122"/>
        <v>627542.5426438154</v>
      </c>
      <c r="QZ57" s="22">
        <v>45134</v>
      </c>
      <c r="RA57" s="22">
        <v>45134</v>
      </c>
      <c r="RB57" s="38">
        <f t="shared" si="202"/>
        <v>0.1607685430239475</v>
      </c>
      <c r="RC57" s="39">
        <v>0.18764102450480791</v>
      </c>
      <c r="RD57" s="22">
        <v>846899</v>
      </c>
      <c r="RE57" s="36">
        <f t="shared" si="124"/>
        <v>4876784.3629226442</v>
      </c>
      <c r="RF57" s="10">
        <f t="shared" si="203"/>
        <v>280803</v>
      </c>
      <c r="RG57" s="10">
        <f t="shared" si="204"/>
        <v>280739</v>
      </c>
      <c r="RH57" s="17">
        <f t="shared" si="205"/>
        <v>0.36107306244397197</v>
      </c>
      <c r="RI57" s="17">
        <f t="shared" si="206"/>
        <v>8.2493468435748535E-3</v>
      </c>
      <c r="RJ57" s="17">
        <f t="shared" si="207"/>
        <v>0.28023817795182948</v>
      </c>
      <c r="RK57" s="17">
        <f t="shared" si="208"/>
        <v>0.129360919122226</v>
      </c>
      <c r="RL57" s="17">
        <f t="shared" si="209"/>
        <v>0.2476436887536291</v>
      </c>
      <c r="RM57" s="17">
        <f t="shared" si="210"/>
        <v>3.363452760973628E-2</v>
      </c>
      <c r="RN57" s="17">
        <f t="shared" si="211"/>
        <v>0.13170711650063346</v>
      </c>
      <c r="RO57" s="17">
        <f t="shared" si="212"/>
        <v>1.9651514643346978E-2</v>
      </c>
      <c r="RP57" s="17">
        <f t="shared" si="213"/>
        <v>0.15271665713158708</v>
      </c>
      <c r="RQ57" s="17">
        <f t="shared" si="214"/>
        <v>1.8389626523239928E-6</v>
      </c>
      <c r="RR57" s="36">
        <f t="shared" si="215"/>
        <v>31933545.786826663</v>
      </c>
      <c r="RS57" s="36">
        <f t="shared" si="216"/>
        <v>193.40770266384024</v>
      </c>
      <c r="RT57" s="10">
        <f t="shared" si="217"/>
        <v>64</v>
      </c>
      <c r="RU57" s="17">
        <f t="shared" si="218"/>
        <v>2.2791779290107299E-4</v>
      </c>
      <c r="RV57" s="37">
        <f t="shared" si="219"/>
        <v>0.58799229352962756</v>
      </c>
      <c r="RW57" s="36">
        <f t="shared" si="220"/>
        <v>1.7003149415541154</v>
      </c>
      <c r="RX57" s="85">
        <v>-1.091655</v>
      </c>
      <c r="RY57" s="93">
        <v>167</v>
      </c>
      <c r="RZ57" s="43" t="b">
        <v>0</v>
      </c>
      <c r="SA57" s="18" t="b">
        <v>0</v>
      </c>
      <c r="SB57" s="18" t="b">
        <v>0</v>
      </c>
      <c r="SC57" s="18" t="b">
        <v>0</v>
      </c>
      <c r="SD57" s="18" t="b">
        <v>0</v>
      </c>
      <c r="SE57" s="32" t="b">
        <v>1</v>
      </c>
      <c r="SF57" s="43" t="b">
        <v>0</v>
      </c>
      <c r="SG57" s="18" t="b">
        <v>0</v>
      </c>
      <c r="SH57" s="18"/>
      <c r="SI57" s="18"/>
      <c r="SJ57" s="18"/>
      <c r="SK57" s="18"/>
      <c r="SL57" s="18"/>
      <c r="SM57" s="18"/>
      <c r="SN57" s="18"/>
      <c r="SO57" s="18"/>
      <c r="SP57" s="18"/>
      <c r="SQ57" s="17">
        <f t="shared" si="143"/>
        <v>0</v>
      </c>
      <c r="SR57" s="17">
        <f t="shared" si="144"/>
        <v>0</v>
      </c>
      <c r="SS57" s="17">
        <f t="shared" si="145"/>
        <v>0</v>
      </c>
      <c r="ST57" s="17">
        <f t="shared" si="146"/>
        <v>0</v>
      </c>
      <c r="SU57" s="17">
        <f t="shared" si="147"/>
        <v>0</v>
      </c>
      <c r="SV57" s="17">
        <f t="shared" si="221"/>
        <v>0</v>
      </c>
      <c r="SW57" s="17">
        <f t="shared" si="149"/>
        <v>0</v>
      </c>
      <c r="SX57" s="17">
        <f t="shared" si="150"/>
        <v>0</v>
      </c>
      <c r="SY57" s="17">
        <f t="shared" si="151"/>
        <v>0</v>
      </c>
      <c r="SZ57" s="17">
        <f t="shared" si="152"/>
        <v>0</v>
      </c>
      <c r="TA57" s="17">
        <f t="shared" si="153"/>
        <v>0</v>
      </c>
      <c r="TB57" s="24">
        <f t="shared" si="154"/>
        <v>620</v>
      </c>
      <c r="TC57" s="69">
        <f t="shared" si="155"/>
        <v>1</v>
      </c>
      <c r="TD57" s="17">
        <f t="shared" si="177"/>
        <v>2.6014568158168575E-6</v>
      </c>
      <c r="TE57" s="95"/>
      <c r="TF57" s="71"/>
      <c r="TG57" s="71"/>
      <c r="TH57" s="71"/>
      <c r="TI57" s="71"/>
      <c r="TJ57" s="71"/>
      <c r="TK57" s="71">
        <v>3</v>
      </c>
      <c r="TL57" s="71"/>
      <c r="TM57" s="71">
        <v>1</v>
      </c>
      <c r="TN57" s="71"/>
      <c r="TO57" s="71"/>
      <c r="TP57" s="71"/>
      <c r="TQ57" s="71"/>
      <c r="TR57" s="72"/>
      <c r="TS57" s="72"/>
      <c r="TT57" s="72"/>
      <c r="TU57" s="72"/>
      <c r="TV57" s="72"/>
      <c r="TW57" s="72"/>
      <c r="TX57" s="72"/>
      <c r="TY57" s="72"/>
      <c r="TZ57" s="72">
        <v>2</v>
      </c>
      <c r="UA57" s="72"/>
      <c r="UB57" s="72"/>
      <c r="UC57" s="72"/>
      <c r="UD57" s="72"/>
      <c r="UE57" s="72"/>
      <c r="UF57" s="72"/>
      <c r="UG57" s="72">
        <v>2</v>
      </c>
      <c r="UH57" s="72"/>
      <c r="UI57" s="72"/>
      <c r="UJ57" s="73">
        <v>2</v>
      </c>
      <c r="UK57" s="73"/>
      <c r="UL57" s="73"/>
      <c r="UM57" s="73"/>
      <c r="UN57" s="73">
        <v>1</v>
      </c>
      <c r="UO57" s="73"/>
      <c r="UP57" s="73"/>
      <c r="UQ57" s="73"/>
      <c r="UR57" s="73">
        <v>4</v>
      </c>
      <c r="US57" s="73">
        <v>2</v>
      </c>
      <c r="UT57" s="73"/>
      <c r="UU57" s="73"/>
      <c r="UV57" s="73"/>
      <c r="UW57" s="73"/>
      <c r="UX57" s="73"/>
      <c r="UY57" s="73">
        <v>2</v>
      </c>
      <c r="UZ57" s="73"/>
      <c r="VA57" s="73"/>
      <c r="VB57" s="73">
        <v>8</v>
      </c>
      <c r="VC57" s="73"/>
      <c r="VD57" s="73"/>
      <c r="VE57" s="73"/>
      <c r="VF57" s="73">
        <v>1</v>
      </c>
      <c r="VG57" s="73">
        <v>2</v>
      </c>
      <c r="VH57" s="73"/>
      <c r="VI57" s="73"/>
      <c r="VJ57" s="73">
        <v>6</v>
      </c>
      <c r="VK57" s="73"/>
      <c r="VL57" s="73"/>
      <c r="VM57" s="73"/>
      <c r="VN57" s="73"/>
      <c r="VO57" s="73"/>
      <c r="VP57" s="73">
        <v>2</v>
      </c>
      <c r="VQ57" s="73"/>
      <c r="VR57" s="73"/>
      <c r="VS57" s="73">
        <v>6</v>
      </c>
      <c r="VT57" s="73"/>
      <c r="VU57" s="73"/>
      <c r="VV57" s="73"/>
      <c r="VW57" s="73">
        <v>2</v>
      </c>
      <c r="VX57" s="73"/>
      <c r="VY57" s="73"/>
      <c r="VZ57" s="73"/>
      <c r="WA57" s="73">
        <v>52</v>
      </c>
      <c r="WB57" s="73"/>
      <c r="WC57" s="73"/>
      <c r="WD57" s="73"/>
      <c r="WE57" s="73"/>
      <c r="WF57" s="73"/>
      <c r="WG57" s="73"/>
      <c r="WH57" s="73"/>
      <c r="WI57" s="73"/>
      <c r="WJ57" s="73">
        <v>2</v>
      </c>
      <c r="WK57" s="73"/>
      <c r="WL57" s="73"/>
      <c r="WM57" s="73"/>
      <c r="WN57" s="73"/>
      <c r="WO57" s="22">
        <f t="shared" si="156"/>
        <v>16</v>
      </c>
      <c r="WP57" s="22">
        <f t="shared" si="157"/>
        <v>0</v>
      </c>
      <c r="WQ57" s="22">
        <f t="shared" si="158"/>
        <v>0</v>
      </c>
      <c r="WR57" s="22">
        <f t="shared" si="159"/>
        <v>0</v>
      </c>
      <c r="WS57" s="22">
        <f t="shared" si="160"/>
        <v>4</v>
      </c>
      <c r="WT57" s="22">
        <f t="shared" si="161"/>
        <v>2</v>
      </c>
      <c r="WU57" s="22">
        <f t="shared" si="162"/>
        <v>0</v>
      </c>
      <c r="WV57" s="22">
        <f t="shared" si="163"/>
        <v>0</v>
      </c>
      <c r="WW57" s="22">
        <f t="shared" si="164"/>
        <v>67</v>
      </c>
      <c r="WX57" s="22">
        <f t="shared" si="165"/>
        <v>0</v>
      </c>
      <c r="WY57" s="22">
        <f t="shared" si="166"/>
        <v>3</v>
      </c>
      <c r="WZ57" s="22">
        <f t="shared" si="167"/>
        <v>0</v>
      </c>
      <c r="XA57" s="22">
        <f t="shared" si="168"/>
        <v>0</v>
      </c>
      <c r="XB57" s="22">
        <f t="shared" si="169"/>
        <v>0</v>
      </c>
      <c r="XC57" s="22">
        <f t="shared" si="170"/>
        <v>0</v>
      </c>
      <c r="XD57" s="22">
        <f t="shared" si="171"/>
        <v>0</v>
      </c>
      <c r="XE57" s="22">
        <f t="shared" si="172"/>
        <v>8</v>
      </c>
      <c r="XF57" s="22">
        <f t="shared" si="173"/>
        <v>0</v>
      </c>
      <c r="XG57" s="93">
        <f t="shared" si="174"/>
        <v>0</v>
      </c>
      <c r="XH57" s="389"/>
    </row>
    <row r="58" spans="1:632" s="390" customFormat="1" ht="17.100000000000001" customHeight="1" x14ac:dyDescent="0.2">
      <c r="A58" s="101"/>
      <c r="B58" s="27" t="s">
        <v>110</v>
      </c>
      <c r="C58" s="535" t="s">
        <v>111</v>
      </c>
      <c r="D58" s="25" t="s">
        <v>135</v>
      </c>
      <c r="E58" s="535" t="s">
        <v>136</v>
      </c>
      <c r="F58" s="25" t="s">
        <v>137</v>
      </c>
      <c r="G58" s="535" t="s">
        <v>136</v>
      </c>
      <c r="H58" s="25">
        <v>57</v>
      </c>
      <c r="I58" s="28">
        <v>27</v>
      </c>
      <c r="J58" s="17">
        <f t="shared" si="0"/>
        <v>0.87680024222637631</v>
      </c>
      <c r="K58" s="17">
        <f t="shared" si="1"/>
        <v>0.46083568099839395</v>
      </c>
      <c r="L58" s="17">
        <f t="shared" si="2"/>
        <v>1</v>
      </c>
      <c r="M58" s="17">
        <f t="shared" si="3"/>
        <v>0.2580161330317165</v>
      </c>
      <c r="N58" s="17">
        <f t="shared" si="4"/>
        <v>0.44792293798916316</v>
      </c>
      <c r="O58" s="17">
        <f t="shared" si="5"/>
        <v>0.67275743134725252</v>
      </c>
      <c r="P58" s="17">
        <f t="shared" si="6"/>
        <v>0.76535315237143087</v>
      </c>
      <c r="Q58" s="17">
        <f t="shared" si="7"/>
        <v>0.66106460945033751</v>
      </c>
      <c r="R58" s="69">
        <f t="shared" si="8"/>
        <v>0.92138234980826583</v>
      </c>
      <c r="S58" s="422">
        <f t="shared" si="9"/>
        <v>0.67379250413588188</v>
      </c>
      <c r="T58" s="17">
        <f t="shared" si="175"/>
        <v>0.32620749586411812</v>
      </c>
      <c r="U58" s="10">
        <f t="shared" si="10"/>
        <v>121380.17817355903</v>
      </c>
      <c r="V58" s="32">
        <v>7</v>
      </c>
      <c r="W58" s="550">
        <f t="shared" si="11"/>
        <v>0</v>
      </c>
      <c r="X58" s="550">
        <f t="shared" si="12"/>
        <v>0.56268139302477083</v>
      </c>
      <c r="Y58" s="550">
        <f t="shared" si="13"/>
        <v>0.43731860697522917</v>
      </c>
      <c r="Z58" s="551">
        <f t="shared" si="14"/>
        <v>162724.0670624479</v>
      </c>
      <c r="AA58" s="426">
        <f t="shared" si="15"/>
        <v>0.5576237251239603</v>
      </c>
      <c r="AB58" s="59">
        <f t="shared" si="16"/>
        <v>0.94494044264081467</v>
      </c>
      <c r="AC58" s="59">
        <f t="shared" si="17"/>
        <v>8.9596816676700788E-2</v>
      </c>
      <c r="AD58" s="59">
        <f t="shared" si="18"/>
        <v>0.44792293798916316</v>
      </c>
      <c r="AE58" s="59">
        <f t="shared" si="19"/>
        <v>0.33893539054966249</v>
      </c>
      <c r="AF58" s="59">
        <f t="shared" si="20"/>
        <v>0.28474763697638295</v>
      </c>
      <c r="AG58" s="59">
        <f t="shared" si="21"/>
        <v>0.49303599168005058</v>
      </c>
      <c r="AH58" s="59">
        <f t="shared" si="22"/>
        <v>0.67275743134725252</v>
      </c>
      <c r="AI58" s="59">
        <f t="shared" si="23"/>
        <v>0.82883547036676231</v>
      </c>
      <c r="AJ58" s="59">
        <f t="shared" si="24"/>
        <v>0.92476501408599032</v>
      </c>
      <c r="AK58" s="59">
        <f t="shared" si="25"/>
        <v>0.23464684762856911</v>
      </c>
      <c r="AL58" s="35">
        <f t="shared" si="26"/>
        <v>1</v>
      </c>
      <c r="AM58" s="27">
        <v>372095</v>
      </c>
      <c r="AN58" s="25">
        <v>171951</v>
      </c>
      <c r="AO58" s="25">
        <v>200144</v>
      </c>
      <c r="AP58" s="17">
        <f t="shared" si="27"/>
        <v>7.2270747688708281E-3</v>
      </c>
      <c r="AQ58" s="63">
        <v>85.913642177632113</v>
      </c>
      <c r="AR58" s="58">
        <v>673.85332090700001</v>
      </c>
      <c r="AS58" s="24">
        <f t="shared" si="28"/>
        <v>552.18990313672975</v>
      </c>
      <c r="AT58" s="17">
        <f t="shared" si="188"/>
        <v>0.47687675691685139</v>
      </c>
      <c r="AU58" s="25">
        <v>349622</v>
      </c>
      <c r="AV58" s="25">
        <v>157617</v>
      </c>
      <c r="AW58" s="25">
        <v>192005</v>
      </c>
      <c r="AX58" s="25">
        <v>22473</v>
      </c>
      <c r="AY58" s="25">
        <v>14334</v>
      </c>
      <c r="AZ58" s="25">
        <v>8139</v>
      </c>
      <c r="BA58" s="25">
        <v>207489</v>
      </c>
      <c r="BB58" s="25">
        <v>97076</v>
      </c>
      <c r="BC58" s="25">
        <v>110413</v>
      </c>
      <c r="BD58" s="63">
        <v>87.92080642677945</v>
      </c>
      <c r="BE58" s="25">
        <v>164606</v>
      </c>
      <c r="BF58" s="25">
        <v>74875</v>
      </c>
      <c r="BG58" s="25">
        <v>89731</v>
      </c>
      <c r="BH58" s="63">
        <v>83.443848837079713</v>
      </c>
      <c r="BI58" s="17">
        <v>0.5576237251239603</v>
      </c>
      <c r="BJ58" s="25">
        <v>87869</v>
      </c>
      <c r="BK58" s="25">
        <v>259250</v>
      </c>
      <c r="BL58" s="25">
        <v>24976</v>
      </c>
      <c r="BM58" s="17">
        <v>0.43527483124397298</v>
      </c>
      <c r="BN58" s="10">
        <f t="shared" si="30"/>
        <v>210131.41166827388</v>
      </c>
      <c r="BO58" s="29">
        <v>0.33893539054966249</v>
      </c>
      <c r="BP58" s="30">
        <f t="shared" si="31"/>
        <v>0.66106460945033751</v>
      </c>
      <c r="BQ58" s="31">
        <v>9.6339440694310507</v>
      </c>
      <c r="BR58" s="25">
        <v>284226</v>
      </c>
      <c r="BS58" s="25">
        <v>104415</v>
      </c>
      <c r="BT58" s="25">
        <v>151422</v>
      </c>
      <c r="BU58" s="25">
        <v>19343</v>
      </c>
      <c r="BV58" s="25">
        <v>3969</v>
      </c>
      <c r="BW58" s="18">
        <v>5077</v>
      </c>
      <c r="BX58" s="25">
        <v>75962</v>
      </c>
      <c r="BY58" s="25">
        <v>56106</v>
      </c>
      <c r="BZ58" s="25">
        <v>19856</v>
      </c>
      <c r="CA58" s="59">
        <v>0.26139385482214794</v>
      </c>
      <c r="CB58" s="25">
        <v>349622</v>
      </c>
      <c r="CC58" s="25">
        <v>22473</v>
      </c>
      <c r="CD58" s="17">
        <f t="shared" si="32"/>
        <v>6.4277991659563757E-2</v>
      </c>
      <c r="CE58" s="25">
        <v>3249</v>
      </c>
      <c r="CF58" s="25">
        <v>8582</v>
      </c>
      <c r="CG58" s="25">
        <v>14241</v>
      </c>
      <c r="CH58" s="25">
        <v>16092</v>
      </c>
      <c r="CI58" s="25">
        <v>12616</v>
      </c>
      <c r="CJ58" s="25">
        <v>8295</v>
      </c>
      <c r="CK58" s="25">
        <v>5398</v>
      </c>
      <c r="CL58" s="25">
        <v>3594</v>
      </c>
      <c r="CM58" s="25">
        <v>3895</v>
      </c>
      <c r="CN58" s="26">
        <v>4.6025907690687449</v>
      </c>
      <c r="CO58" s="27">
        <v>75962</v>
      </c>
      <c r="CP58" s="34">
        <f t="shared" si="33"/>
        <v>4.8984360601353307</v>
      </c>
      <c r="CQ58" s="25">
        <v>2619</v>
      </c>
      <c r="CR58" s="25">
        <v>7044</v>
      </c>
      <c r="CS58" s="25">
        <v>6413</v>
      </c>
      <c r="CT58" s="25">
        <v>20977</v>
      </c>
      <c r="CU58" s="25">
        <v>38038</v>
      </c>
      <c r="CV58" s="18">
        <v>532</v>
      </c>
      <c r="CW58" s="18">
        <v>168</v>
      </c>
      <c r="CX58" s="18">
        <v>171</v>
      </c>
      <c r="CY58" s="25">
        <v>75962</v>
      </c>
      <c r="CZ58" s="25">
        <v>64432</v>
      </c>
      <c r="DA58" s="25">
        <v>4219</v>
      </c>
      <c r="DB58" s="25">
        <v>2618</v>
      </c>
      <c r="DC58" s="25">
        <v>3691</v>
      </c>
      <c r="DD58" s="18">
        <v>577</v>
      </c>
      <c r="DE58" s="18">
        <v>425</v>
      </c>
      <c r="DF58" s="25">
        <v>75962</v>
      </c>
      <c r="DG58" s="25">
        <v>3143</v>
      </c>
      <c r="DH58" s="25">
        <v>18251</v>
      </c>
      <c r="DI58" s="18">
        <v>236</v>
      </c>
      <c r="DJ58" s="25">
        <v>52045</v>
      </c>
      <c r="DK58" s="25">
        <v>1885</v>
      </c>
      <c r="DL58" s="18">
        <v>402</v>
      </c>
      <c r="DM58" s="25">
        <f t="shared" si="34"/>
        <v>98467.826913456724</v>
      </c>
      <c r="DN58" s="17">
        <f t="shared" si="35"/>
        <v>0.68514520418103786</v>
      </c>
      <c r="DO58" s="17">
        <f t="shared" si="36"/>
        <v>2.4815039098496618E-2</v>
      </c>
      <c r="DP58" s="23">
        <f t="shared" si="37"/>
        <v>0.28474763697638295</v>
      </c>
      <c r="DQ58" s="23">
        <f t="shared" si="38"/>
        <v>0.71525236302361705</v>
      </c>
      <c r="DR58" s="25">
        <v>75962</v>
      </c>
      <c r="DS58" s="25">
        <v>1192</v>
      </c>
      <c r="DT58" s="25">
        <v>53331</v>
      </c>
      <c r="DU58" s="18">
        <v>79</v>
      </c>
      <c r="DV58" s="25">
        <v>5680</v>
      </c>
      <c r="DW58" s="18">
        <v>266</v>
      </c>
      <c r="DX58" s="25">
        <v>15174</v>
      </c>
      <c r="DY58" s="18">
        <v>240</v>
      </c>
      <c r="DZ58" s="17">
        <f t="shared" si="39"/>
        <v>0.79358100102682916</v>
      </c>
      <c r="EA58" s="17">
        <f t="shared" si="40"/>
        <v>0.20641899897317084</v>
      </c>
      <c r="EB58" s="25">
        <v>75962</v>
      </c>
      <c r="EC58" s="25">
        <v>3464</v>
      </c>
      <c r="ED58" s="25">
        <v>33988</v>
      </c>
      <c r="EE58" s="25">
        <v>15935</v>
      </c>
      <c r="EF58" s="17">
        <f t="shared" si="189"/>
        <v>0.2097759406018799</v>
      </c>
      <c r="EG58" s="25">
        <v>21338</v>
      </c>
      <c r="EH58" s="18">
        <v>1237</v>
      </c>
      <c r="EI58" s="17">
        <f t="shared" si="42"/>
        <v>0.49303599168005058</v>
      </c>
      <c r="EJ58" s="17">
        <f t="shared" si="43"/>
        <v>0.28090360969958661</v>
      </c>
      <c r="EK58" s="69">
        <f t="shared" si="44"/>
        <v>0.46083568099839395</v>
      </c>
      <c r="EL58" s="27">
        <v>266130</v>
      </c>
      <c r="EM58" s="25">
        <v>251477</v>
      </c>
      <c r="EN58" s="25">
        <v>14653</v>
      </c>
      <c r="EO58" s="59">
        <v>0.94494044264081467</v>
      </c>
      <c r="EP58" s="25">
        <v>115922</v>
      </c>
      <c r="EQ58" s="25">
        <v>113078</v>
      </c>
      <c r="ER58" s="25">
        <v>2844</v>
      </c>
      <c r="ES58" s="59">
        <v>0.97546626179672524</v>
      </c>
      <c r="ET58" s="25">
        <v>150208</v>
      </c>
      <c r="EU58" s="25">
        <v>138399</v>
      </c>
      <c r="EV58" s="25">
        <v>11809</v>
      </c>
      <c r="EW58" s="59">
        <v>0.92138234980826583</v>
      </c>
      <c r="EX58" s="25">
        <v>148482</v>
      </c>
      <c r="EY58" s="25">
        <v>142315</v>
      </c>
      <c r="EZ58" s="25">
        <v>6167</v>
      </c>
      <c r="FA58" s="59">
        <v>0.95846634608908809</v>
      </c>
      <c r="FB58" s="25">
        <v>117648</v>
      </c>
      <c r="FC58" s="25">
        <v>109162</v>
      </c>
      <c r="FD58" s="25">
        <v>8486</v>
      </c>
      <c r="FE58" s="59">
        <v>0.92786957704338358</v>
      </c>
      <c r="FF58" s="25">
        <v>150669</v>
      </c>
      <c r="FG58" s="25">
        <v>52374</v>
      </c>
      <c r="FH58" s="25">
        <v>91060</v>
      </c>
      <c r="FI58" s="25">
        <v>7235</v>
      </c>
      <c r="FJ58" s="23">
        <f t="shared" si="45"/>
        <v>4.8019167844745768E-2</v>
      </c>
      <c r="FK58" s="23">
        <f t="shared" si="46"/>
        <v>0.60437117124292328</v>
      </c>
      <c r="FL58" s="36">
        <f t="shared" si="47"/>
        <v>7.2389771941948862</v>
      </c>
      <c r="FM58" s="25">
        <v>70855</v>
      </c>
      <c r="FN58" s="25">
        <v>25112</v>
      </c>
      <c r="FO58" s="17">
        <f t="shared" si="48"/>
        <v>0.35441394397007975</v>
      </c>
      <c r="FP58" s="25">
        <v>42365</v>
      </c>
      <c r="FQ58" s="17">
        <f t="shared" si="49"/>
        <v>0.59791122715404699</v>
      </c>
      <c r="FR58" s="25">
        <v>3378</v>
      </c>
      <c r="FS58" s="17">
        <f t="shared" si="50"/>
        <v>4.7674828875873265E-2</v>
      </c>
      <c r="FT58" s="25">
        <v>79814</v>
      </c>
      <c r="FU58" s="25">
        <v>27262</v>
      </c>
      <c r="FV58" s="25">
        <v>48695</v>
      </c>
      <c r="FW58" s="17">
        <f t="shared" si="51"/>
        <v>4.8324855288545868E-2</v>
      </c>
      <c r="FX58" s="17">
        <f t="shared" si="52"/>
        <v>0.61010599644172703</v>
      </c>
      <c r="FY58" s="25">
        <v>3857</v>
      </c>
      <c r="FZ58" s="25">
        <v>212608</v>
      </c>
      <c r="GA58" s="25">
        <v>19049</v>
      </c>
      <c r="GB58" s="25">
        <v>98327</v>
      </c>
      <c r="GC58" s="25">
        <v>38014</v>
      </c>
      <c r="GD58" s="25">
        <v>23762</v>
      </c>
      <c r="GE58" s="18">
        <v>770</v>
      </c>
      <c r="GF58" s="25">
        <v>27823</v>
      </c>
      <c r="GG58" s="25">
        <v>2313</v>
      </c>
      <c r="GH58" s="18">
        <v>243</v>
      </c>
      <c r="GI58" s="25">
        <v>2307</v>
      </c>
      <c r="GJ58" s="10">
        <f t="shared" si="53"/>
        <v>19049</v>
      </c>
      <c r="GK58" s="10">
        <f t="shared" si="182"/>
        <v>193559</v>
      </c>
      <c r="GL58" s="10">
        <f t="shared" si="183"/>
        <v>95232</v>
      </c>
      <c r="GM58" s="10">
        <f t="shared" si="56"/>
        <v>117376</v>
      </c>
      <c r="GN58" s="10">
        <f t="shared" si="184"/>
        <v>57218</v>
      </c>
      <c r="GO58" s="17">
        <f t="shared" si="58"/>
        <v>8.9596816676700788E-2</v>
      </c>
      <c r="GP58" s="17">
        <f t="shared" si="185"/>
        <v>0.91040318332329917</v>
      </c>
      <c r="GQ58" s="17">
        <f t="shared" si="186"/>
        <v>0.44792293798916316</v>
      </c>
      <c r="GR58" s="17">
        <f t="shared" si="187"/>
        <v>0.26912439795304033</v>
      </c>
      <c r="GS58" s="17">
        <f t="shared" si="62"/>
        <v>0.67916306065623111</v>
      </c>
      <c r="GT58" s="25">
        <v>93037</v>
      </c>
      <c r="GU58" s="25">
        <v>5098</v>
      </c>
      <c r="GV58" s="25">
        <v>39127</v>
      </c>
      <c r="GW58" s="25">
        <v>20719</v>
      </c>
      <c r="GX58" s="25">
        <v>13119</v>
      </c>
      <c r="GY58" s="18">
        <v>536</v>
      </c>
      <c r="GZ58" s="25">
        <v>12409</v>
      </c>
      <c r="HA58" s="25">
        <v>690</v>
      </c>
      <c r="HB58" s="18">
        <v>158</v>
      </c>
      <c r="HC58" s="25">
        <v>1181</v>
      </c>
      <c r="HD58" s="23">
        <f t="shared" si="63"/>
        <v>5.4795403979062095E-2</v>
      </c>
      <c r="HE58" s="23">
        <f t="shared" si="64"/>
        <v>0.94520459602093787</v>
      </c>
      <c r="HF58" s="23">
        <f t="shared" si="65"/>
        <v>0.52465148274342466</v>
      </c>
      <c r="HG58" s="23">
        <f t="shared" si="66"/>
        <v>0.301955136128637</v>
      </c>
      <c r="HH58" s="25">
        <v>119571</v>
      </c>
      <c r="HI58" s="25">
        <v>13951</v>
      </c>
      <c r="HJ58" s="25">
        <v>59200</v>
      </c>
      <c r="HK58" s="25">
        <v>17295</v>
      </c>
      <c r="HL58" s="25">
        <v>10643</v>
      </c>
      <c r="HM58" s="18">
        <v>234</v>
      </c>
      <c r="HN58" s="25">
        <v>15414</v>
      </c>
      <c r="HO58" s="25">
        <v>1623</v>
      </c>
      <c r="HP58" s="18">
        <v>85</v>
      </c>
      <c r="HQ58" s="25">
        <v>1126</v>
      </c>
      <c r="HR58" s="23">
        <f t="shared" si="67"/>
        <v>0.11667544806014836</v>
      </c>
      <c r="HS58" s="23">
        <f t="shared" si="68"/>
        <v>0.8833245519398516</v>
      </c>
      <c r="HT58" s="80">
        <f t="shared" si="69"/>
        <v>0.38822122420988364</v>
      </c>
      <c r="HU58" s="27">
        <v>318078</v>
      </c>
      <c r="HV58" s="25">
        <v>13969</v>
      </c>
      <c r="HW58" s="25">
        <v>70149</v>
      </c>
      <c r="HX58" s="25">
        <v>9411</v>
      </c>
      <c r="HY58" s="25">
        <v>69688</v>
      </c>
      <c r="HZ58" s="25">
        <v>16852</v>
      </c>
      <c r="IA58" s="25">
        <v>6939</v>
      </c>
      <c r="IB58" s="18">
        <v>959</v>
      </c>
      <c r="IC58" s="25">
        <v>43489</v>
      </c>
      <c r="ID58" s="25">
        <v>50470</v>
      </c>
      <c r="IE58" s="25">
        <v>20798</v>
      </c>
      <c r="IF58" s="25">
        <v>2218</v>
      </c>
      <c r="IG58" s="25">
        <v>13136</v>
      </c>
      <c r="IH58" s="17">
        <f t="shared" si="70"/>
        <v>0.21165248775457593</v>
      </c>
      <c r="II58" s="17">
        <f t="shared" si="71"/>
        <v>5.2980715422003409E-2</v>
      </c>
      <c r="IJ58" s="30">
        <f t="shared" si="72"/>
        <v>18.874792309518156</v>
      </c>
      <c r="IK58" s="17">
        <f t="shared" si="176"/>
        <v>0.2580161330317165</v>
      </c>
      <c r="IL58" s="25">
        <v>144675</v>
      </c>
      <c r="IM58" s="25">
        <v>7514</v>
      </c>
      <c r="IN58" s="25">
        <v>40631</v>
      </c>
      <c r="IO58" s="25">
        <v>6301</v>
      </c>
      <c r="IP58" s="25">
        <v>37815</v>
      </c>
      <c r="IQ58" s="25">
        <v>6410</v>
      </c>
      <c r="IR58" s="25">
        <v>3901</v>
      </c>
      <c r="IS58" s="18">
        <v>606</v>
      </c>
      <c r="IT58" s="25">
        <v>20697</v>
      </c>
      <c r="IU58" s="25">
        <v>2114</v>
      </c>
      <c r="IV58" s="25">
        <v>8371</v>
      </c>
      <c r="IW58" s="25">
        <v>1129</v>
      </c>
      <c r="IX58" s="25">
        <v>9186</v>
      </c>
      <c r="IY58" s="17">
        <f t="shared" si="73"/>
        <v>0.70898220148608948</v>
      </c>
      <c r="IZ58" s="25">
        <v>173403</v>
      </c>
      <c r="JA58" s="25">
        <v>6455</v>
      </c>
      <c r="JB58" s="25">
        <v>29518</v>
      </c>
      <c r="JC58" s="25">
        <v>3110</v>
      </c>
      <c r="JD58" s="25">
        <v>31873</v>
      </c>
      <c r="JE58" s="25">
        <v>10442</v>
      </c>
      <c r="JF58" s="25">
        <v>3038</v>
      </c>
      <c r="JG58" s="18">
        <v>353</v>
      </c>
      <c r="JH58" s="25">
        <v>22792</v>
      </c>
      <c r="JI58" s="25">
        <v>48356</v>
      </c>
      <c r="JJ58" s="25">
        <v>12427</v>
      </c>
      <c r="JK58" s="25">
        <v>1089</v>
      </c>
      <c r="JL58" s="25">
        <v>3950</v>
      </c>
      <c r="JM58" s="80">
        <f t="shared" si="74"/>
        <v>0.48693505879367716</v>
      </c>
      <c r="JN58" s="27">
        <v>318078</v>
      </c>
      <c r="JO58" s="25">
        <v>234953</v>
      </c>
      <c r="JP58" s="18">
        <v>142</v>
      </c>
      <c r="JQ58" s="18">
        <v>498</v>
      </c>
      <c r="JR58" s="25">
        <v>3190</v>
      </c>
      <c r="JS58" s="18">
        <v>4327</v>
      </c>
      <c r="JT58" s="18">
        <v>220</v>
      </c>
      <c r="JU58" s="18">
        <v>18</v>
      </c>
      <c r="JV58" s="18">
        <v>94</v>
      </c>
      <c r="JW58" s="25">
        <v>74636</v>
      </c>
      <c r="JX58" s="17">
        <f t="shared" si="75"/>
        <v>0.23464684762856911</v>
      </c>
      <c r="JY58" s="17">
        <f t="shared" si="76"/>
        <v>0.76535315237143087</v>
      </c>
      <c r="JZ58" s="25">
        <v>178392</v>
      </c>
      <c r="KA58" s="25">
        <v>133760</v>
      </c>
      <c r="KB58" s="18">
        <v>86</v>
      </c>
      <c r="KC58" s="18">
        <v>238</v>
      </c>
      <c r="KD58" s="25">
        <v>1212</v>
      </c>
      <c r="KE58" s="18">
        <v>3394</v>
      </c>
      <c r="KF58" s="18">
        <v>131</v>
      </c>
      <c r="KG58" s="18">
        <v>15</v>
      </c>
      <c r="KH58" s="18">
        <v>74</v>
      </c>
      <c r="KI58" s="25">
        <v>39482</v>
      </c>
      <c r="KJ58" s="17">
        <f t="shared" si="77"/>
        <v>0.22132158392753037</v>
      </c>
      <c r="KK58" s="25">
        <v>139686</v>
      </c>
      <c r="KL58" s="25">
        <v>101193</v>
      </c>
      <c r="KM58" s="18">
        <v>56</v>
      </c>
      <c r="KN58" s="18">
        <v>260</v>
      </c>
      <c r="KO58" s="25">
        <v>1978</v>
      </c>
      <c r="KP58" s="18">
        <v>933</v>
      </c>
      <c r="KQ58" s="18">
        <v>89</v>
      </c>
      <c r="KR58" s="18">
        <v>3</v>
      </c>
      <c r="KS58" s="18">
        <v>20</v>
      </c>
      <c r="KT58" s="25">
        <v>35154</v>
      </c>
      <c r="KU58" s="69">
        <f t="shared" si="190"/>
        <v>0.25166444740346205</v>
      </c>
      <c r="KV58" s="27">
        <v>372095</v>
      </c>
      <c r="KW58" s="25">
        <v>358583</v>
      </c>
      <c r="KX58" s="25">
        <v>13512</v>
      </c>
      <c r="KY58" s="59">
        <v>3.6313307085556107E-2</v>
      </c>
      <c r="KZ58" s="25">
        <v>7176</v>
      </c>
      <c r="LA58" s="25">
        <v>3135</v>
      </c>
      <c r="LB58" s="25">
        <v>5855</v>
      </c>
      <c r="LC58" s="25">
        <v>3168</v>
      </c>
      <c r="LD58" s="25">
        <v>171951</v>
      </c>
      <c r="LE58" s="25">
        <v>166242</v>
      </c>
      <c r="LF58" s="25">
        <v>5709</v>
      </c>
      <c r="LG58" s="59">
        <v>3.3201318980407207E-2</v>
      </c>
      <c r="LH58" s="25">
        <v>200144</v>
      </c>
      <c r="LI58" s="25">
        <v>192341</v>
      </c>
      <c r="LJ58" s="25">
        <v>7803</v>
      </c>
      <c r="LK58" s="35">
        <v>3.8986929410824205E-2</v>
      </c>
      <c r="LL58" s="27">
        <v>75962</v>
      </c>
      <c r="LM58" s="25">
        <v>1648</v>
      </c>
      <c r="LN58" s="25">
        <v>61312</v>
      </c>
      <c r="LO58" s="25">
        <v>2802</v>
      </c>
      <c r="LP58" s="18">
        <v>65</v>
      </c>
      <c r="LQ58" s="18">
        <v>109</v>
      </c>
      <c r="LR58" s="25">
        <v>10026</v>
      </c>
      <c r="LS58" s="23">
        <f t="shared" si="79"/>
        <v>0.13198704615465628</v>
      </c>
      <c r="LT58" s="23">
        <f t="shared" si="80"/>
        <v>0.86801295384534372</v>
      </c>
      <c r="LU58" s="17">
        <f t="shared" si="81"/>
        <v>0.82883547036676231</v>
      </c>
      <c r="LV58" s="25">
        <v>75962</v>
      </c>
      <c r="LW58" s="25">
        <v>9249</v>
      </c>
      <c r="LX58" s="25">
        <v>37135</v>
      </c>
      <c r="LY58" s="25">
        <v>15222</v>
      </c>
      <c r="LZ58" s="18">
        <v>804</v>
      </c>
      <c r="MA58" s="25">
        <v>1489</v>
      </c>
      <c r="MB58" s="18">
        <v>766</v>
      </c>
      <c r="MC58" s="18">
        <v>625</v>
      </c>
      <c r="MD58" s="25">
        <v>8641</v>
      </c>
      <c r="ME58" s="18">
        <v>428</v>
      </c>
      <c r="MF58" s="25">
        <v>1603</v>
      </c>
      <c r="MG58" s="17">
        <f t="shared" si="82"/>
        <v>3.7913693688949736E-2</v>
      </c>
      <c r="MH58" s="17">
        <f t="shared" si="83"/>
        <v>0.92476501408599032</v>
      </c>
      <c r="MI58" s="25">
        <v>75962</v>
      </c>
      <c r="MJ58" s="25">
        <v>9997</v>
      </c>
      <c r="MK58" s="25">
        <v>41942</v>
      </c>
      <c r="ML58" s="25">
        <v>18338</v>
      </c>
      <c r="MM58" s="18">
        <v>892</v>
      </c>
      <c r="MN58" s="25">
        <v>1683</v>
      </c>
      <c r="MO58" s="18">
        <v>722</v>
      </c>
      <c r="MP58" s="18">
        <v>553</v>
      </c>
      <c r="MQ58" s="18">
        <v>181</v>
      </c>
      <c r="MR58" s="18">
        <v>122</v>
      </c>
      <c r="MS58" s="25">
        <v>1532</v>
      </c>
      <c r="MT58" s="17">
        <f t="shared" si="84"/>
        <v>0.93482267449514234</v>
      </c>
      <c r="MU58" s="69">
        <f t="shared" si="85"/>
        <v>0.87680024222637631</v>
      </c>
      <c r="MV58" s="27">
        <v>75962</v>
      </c>
      <c r="MW58" s="25">
        <v>51104</v>
      </c>
      <c r="MX58" s="18">
        <v>70</v>
      </c>
      <c r="MY58" s="25">
        <v>3499</v>
      </c>
      <c r="MZ58" s="25">
        <v>13239</v>
      </c>
      <c r="NA58" s="25">
        <v>3028</v>
      </c>
      <c r="NB58" s="18">
        <v>101</v>
      </c>
      <c r="NC58" s="25">
        <v>2209</v>
      </c>
      <c r="ND58" s="25">
        <v>2712</v>
      </c>
      <c r="NE58" s="17">
        <f t="shared" si="86"/>
        <v>0.67275743134725252</v>
      </c>
      <c r="NF58" s="10">
        <f t="shared" si="87"/>
        <v>235210.79866248913</v>
      </c>
      <c r="NG58" s="17">
        <f t="shared" si="88"/>
        <v>0.74169979726705459</v>
      </c>
      <c r="NH58" s="25">
        <v>75962</v>
      </c>
      <c r="NI58" s="25">
        <v>24683</v>
      </c>
      <c r="NJ58" s="18">
        <v>94</v>
      </c>
      <c r="NK58" s="18">
        <v>11</v>
      </c>
      <c r="NL58" s="18">
        <v>71</v>
      </c>
      <c r="NM58" s="25">
        <v>37696</v>
      </c>
      <c r="NN58" s="25">
        <v>12675</v>
      </c>
      <c r="NO58" s="18">
        <v>371</v>
      </c>
      <c r="NP58" s="18">
        <v>1</v>
      </c>
      <c r="NQ58" s="32">
        <v>360</v>
      </c>
      <c r="NR58" s="27">
        <v>75962</v>
      </c>
      <c r="NS58" s="37">
        <f t="shared" si="89"/>
        <v>1.7270345699165373</v>
      </c>
      <c r="NT58" s="37">
        <f t="shared" si="90"/>
        <v>0.46601717504101448</v>
      </c>
      <c r="NU58" s="37">
        <f t="shared" si="91"/>
        <v>0.57902720502481153</v>
      </c>
      <c r="NV58" s="17">
        <f t="shared" si="92"/>
        <v>0.11757797326524233</v>
      </c>
      <c r="NW58" s="10">
        <f t="shared" si="93"/>
        <v>29656</v>
      </c>
      <c r="NX58" s="17">
        <f t="shared" si="94"/>
        <v>0.39040572918037969</v>
      </c>
      <c r="NY58" s="19">
        <f t="shared" si="95"/>
        <v>0.5344482690262935</v>
      </c>
      <c r="NZ58" s="25">
        <v>31197</v>
      </c>
      <c r="OA58" s="25">
        <v>46306</v>
      </c>
      <c r="OB58" s="25">
        <v>5218</v>
      </c>
      <c r="OC58" s="25">
        <v>38578</v>
      </c>
      <c r="OD58" s="25">
        <v>4169</v>
      </c>
      <c r="OE58" s="25">
        <v>5721</v>
      </c>
      <c r="OF58" s="17">
        <f t="shared" si="96"/>
        <v>0.50785919275427183</v>
      </c>
      <c r="OG58" s="17">
        <f t="shared" si="97"/>
        <v>0.41069218819936282</v>
      </c>
      <c r="OH58" s="17">
        <f t="shared" si="98"/>
        <v>0.60959427081962037</v>
      </c>
      <c r="OI58" s="69">
        <f t="shared" si="99"/>
        <v>7.5313972775861618E-2</v>
      </c>
      <c r="OJ58" s="27">
        <v>75962</v>
      </c>
      <c r="OK58" s="25">
        <v>4040</v>
      </c>
      <c r="OL58" s="25">
        <v>55632</v>
      </c>
      <c r="OM58" s="25">
        <v>47603</v>
      </c>
      <c r="ON58" s="25">
        <v>1621</v>
      </c>
      <c r="OO58" s="18">
        <v>956</v>
      </c>
      <c r="OP58" s="18">
        <v>393</v>
      </c>
      <c r="OQ58" s="25">
        <v>10711</v>
      </c>
      <c r="OR58" s="69">
        <f t="shared" si="100"/>
        <v>0.81206392670019223</v>
      </c>
      <c r="OS58" s="85">
        <v>4007</v>
      </c>
      <c r="OT58" s="22">
        <v>4007</v>
      </c>
      <c r="OU58" s="38">
        <f t="shared" si="191"/>
        <v>4.6632606747588068E-2</v>
      </c>
      <c r="OV58" s="39">
        <v>0.82632393311704522</v>
      </c>
      <c r="OW58" s="22">
        <v>331108</v>
      </c>
      <c r="OX58" s="36">
        <f t="shared" si="192"/>
        <v>13548277.143999999</v>
      </c>
      <c r="OY58" s="36">
        <f t="shared" si="193"/>
        <v>271491.80601282854</v>
      </c>
      <c r="OZ58" s="22">
        <v>977</v>
      </c>
      <c r="PA58" s="22">
        <v>977</v>
      </c>
      <c r="PB58" s="38">
        <f t="shared" si="194"/>
        <v>1.1370116494233477E-2</v>
      </c>
      <c r="PC58" s="39">
        <v>0.46188331627430912</v>
      </c>
      <c r="PD58" s="22">
        <v>45126</v>
      </c>
      <c r="PE58" s="40">
        <f t="shared" si="105"/>
        <v>1846465.6680000001</v>
      </c>
      <c r="PF58" s="36">
        <f t="shared" si="106"/>
        <v>300092.2684688695</v>
      </c>
      <c r="PG58" s="22">
        <v>27125</v>
      </c>
      <c r="PH58" s="22">
        <v>27072</v>
      </c>
      <c r="PI58" s="38">
        <f t="shared" si="195"/>
        <v>0.315058130738883</v>
      </c>
      <c r="PJ58" s="39">
        <v>9.0463209219858148E-2</v>
      </c>
      <c r="PK58" s="22">
        <v>244902</v>
      </c>
      <c r="PL58" s="41">
        <f t="shared" si="108"/>
        <v>10020900.036</v>
      </c>
      <c r="PM58" s="36">
        <f t="shared" si="109"/>
        <v>2213044.6571295601</v>
      </c>
      <c r="PN58" s="22">
        <v>5729</v>
      </c>
      <c r="PO58" s="22">
        <v>5729</v>
      </c>
      <c r="PP58" s="38">
        <f t="shared" si="196"/>
        <v>6.6672873485633152E-2</v>
      </c>
      <c r="PQ58" s="39">
        <v>0.64466748123581785</v>
      </c>
      <c r="PR58" s="22">
        <v>369330</v>
      </c>
      <c r="PS58" s="41">
        <f t="shared" si="111"/>
        <v>15112244.939999999</v>
      </c>
      <c r="PT58" s="36">
        <f t="shared" si="112"/>
        <v>751177.0300074867</v>
      </c>
      <c r="PU58" s="22">
        <v>8672</v>
      </c>
      <c r="PV58" s="22">
        <v>8672</v>
      </c>
      <c r="PW58" s="38">
        <f t="shared" si="197"/>
        <v>0.10092287639507955</v>
      </c>
      <c r="PX58" s="39">
        <v>0.25212638376383767</v>
      </c>
      <c r="PY58" s="22">
        <v>218644</v>
      </c>
      <c r="PZ58" s="36">
        <f t="shared" si="114"/>
        <v>1323058.6188057708</v>
      </c>
      <c r="QA58" s="22">
        <v>9826</v>
      </c>
      <c r="QB58" s="22">
        <v>9826</v>
      </c>
      <c r="QC58" s="39">
        <v>6.0095115001017714</v>
      </c>
      <c r="QD58" s="22">
        <v>5904946</v>
      </c>
      <c r="QE58" s="22">
        <f t="shared" si="115"/>
        <v>9513.5241111111045</v>
      </c>
      <c r="QF58" s="22"/>
      <c r="QG58" s="22">
        <v>7</v>
      </c>
      <c r="QH58" s="22">
        <v>7</v>
      </c>
      <c r="QI58" s="38">
        <f t="shared" si="198"/>
        <v>8.1464498935142623E-5</v>
      </c>
      <c r="QJ58" s="39">
        <v>0.19</v>
      </c>
      <c r="QK58" s="22">
        <v>133</v>
      </c>
      <c r="QL58" s="42">
        <f t="shared" si="117"/>
        <v>47.332799999999999</v>
      </c>
      <c r="QM58" s="22">
        <f t="shared" si="199"/>
        <v>29781</v>
      </c>
      <c r="QN58" s="22">
        <v>12501</v>
      </c>
      <c r="QO58" s="22">
        <v>12501</v>
      </c>
      <c r="QP58" s="38">
        <f t="shared" si="200"/>
        <v>0.14548395731260255</v>
      </c>
      <c r="QQ58" s="39">
        <v>0.17080473562115031</v>
      </c>
      <c r="QR58" s="22">
        <v>213523</v>
      </c>
      <c r="QS58" s="36">
        <f t="shared" si="120"/>
        <v>2939269.1366018495</v>
      </c>
      <c r="QT58" s="22">
        <v>17140</v>
      </c>
      <c r="QU58" s="22">
        <v>16996</v>
      </c>
      <c r="QV58" s="38">
        <f t="shared" si="201"/>
        <v>0.19779580341452629</v>
      </c>
      <c r="QW58" s="39">
        <v>0.18349435161214406</v>
      </c>
      <c r="QX58" s="22">
        <v>311867</v>
      </c>
      <c r="QY58" s="36">
        <f t="shared" si="122"/>
        <v>3996145.7679933631</v>
      </c>
      <c r="QZ58" s="22">
        <v>140</v>
      </c>
      <c r="RA58" s="22">
        <v>140</v>
      </c>
      <c r="RB58" s="38">
        <f t="shared" si="202"/>
        <v>1.6292899787028524E-3</v>
      </c>
      <c r="RC58" s="39">
        <v>0.17921428571428571</v>
      </c>
      <c r="RD58" s="22">
        <v>2509</v>
      </c>
      <c r="RE58" s="36">
        <f t="shared" si="124"/>
        <v>15127.172659395803</v>
      </c>
      <c r="RF58" s="10">
        <f t="shared" si="203"/>
        <v>86124</v>
      </c>
      <c r="RG58" s="10">
        <f t="shared" si="204"/>
        <v>85927</v>
      </c>
      <c r="RH58" s="17">
        <f t="shared" si="205"/>
        <v>0.11051519395817176</v>
      </c>
      <c r="RI58" s="17">
        <f t="shared" si="206"/>
        <v>2.5249132690073573E-3</v>
      </c>
      <c r="RJ58" s="17">
        <f t="shared" si="207"/>
        <v>2.2989361813812881E-2</v>
      </c>
      <c r="RK58" s="17">
        <f t="shared" si="208"/>
        <v>2.5411189526039407E-2</v>
      </c>
      <c r="RL58" s="17">
        <f t="shared" si="209"/>
        <v>6.3608109514183594E-2</v>
      </c>
      <c r="RM58" s="17">
        <f t="shared" si="210"/>
        <v>0.11203385374795498</v>
      </c>
      <c r="RN58" s="17">
        <f t="shared" si="211"/>
        <v>0.24889120096066694</v>
      </c>
      <c r="RO58" s="17">
        <f t="shared" si="212"/>
        <v>0.33838531729681587</v>
      </c>
      <c r="RP58" s="17">
        <f t="shared" si="213"/>
        <v>1.2809375376523723E-3</v>
      </c>
      <c r="RQ58" s="17">
        <f t="shared" si="214"/>
        <v>4.008043118654656E-6</v>
      </c>
      <c r="RR58" s="36">
        <f t="shared" si="215"/>
        <v>11809453.790479124</v>
      </c>
      <c r="RS58" s="36">
        <f t="shared" si="216"/>
        <v>31.737738455177102</v>
      </c>
      <c r="RT58" s="10">
        <f t="shared" si="217"/>
        <v>197</v>
      </c>
      <c r="RU58" s="17">
        <f t="shared" si="218"/>
        <v>2.2873995634201849E-3</v>
      </c>
      <c r="RV58" s="37">
        <f t="shared" si="219"/>
        <v>4.3204565510194604</v>
      </c>
      <c r="RW58" s="36">
        <f t="shared" si="220"/>
        <v>0.23092758569720098</v>
      </c>
      <c r="RX58" s="85">
        <v>2.0138539999999998</v>
      </c>
      <c r="RY58" s="93">
        <v>274</v>
      </c>
      <c r="RZ58" s="43" t="b">
        <v>0</v>
      </c>
      <c r="SA58" s="18" t="b">
        <v>0</v>
      </c>
      <c r="SB58" s="18" t="b">
        <v>1</v>
      </c>
      <c r="SC58" s="18" t="b">
        <v>0</v>
      </c>
      <c r="SD58" s="18" t="b">
        <v>0</v>
      </c>
      <c r="SE58" s="32" t="b">
        <v>1</v>
      </c>
      <c r="SF58" s="43" t="b">
        <v>0</v>
      </c>
      <c r="SG58" s="18" t="b">
        <v>1</v>
      </c>
      <c r="SH58" s="18">
        <v>0</v>
      </c>
      <c r="SI58" s="18"/>
      <c r="SJ58" s="22">
        <v>8</v>
      </c>
      <c r="SK58" s="22"/>
      <c r="SL58" s="22">
        <v>8</v>
      </c>
      <c r="SM58" s="22">
        <v>0</v>
      </c>
      <c r="SN58" s="18"/>
      <c r="SO58" s="18"/>
      <c r="SP58" s="18"/>
      <c r="SQ58" s="17">
        <f t="shared" si="143"/>
        <v>3.3057851239669422E-2</v>
      </c>
      <c r="SR58" s="17">
        <f t="shared" si="144"/>
        <v>0</v>
      </c>
      <c r="SS58" s="17">
        <f t="shared" si="145"/>
        <v>0</v>
      </c>
      <c r="ST58" s="17">
        <f t="shared" si="146"/>
        <v>0</v>
      </c>
      <c r="SU58" s="17">
        <f t="shared" si="147"/>
        <v>0</v>
      </c>
      <c r="SV58" s="17">
        <f t="shared" si="221"/>
        <v>0</v>
      </c>
      <c r="SW58" s="17">
        <f t="shared" si="149"/>
        <v>0</v>
      </c>
      <c r="SX58" s="17">
        <f t="shared" si="150"/>
        <v>0</v>
      </c>
      <c r="SY58" s="17">
        <f t="shared" si="151"/>
        <v>0</v>
      </c>
      <c r="SZ58" s="17">
        <f t="shared" si="152"/>
        <v>0</v>
      </c>
      <c r="TA58" s="17">
        <f t="shared" si="153"/>
        <v>0</v>
      </c>
      <c r="TB58" s="24">
        <f t="shared" si="154"/>
        <v>620</v>
      </c>
      <c r="TC58" s="69">
        <f t="shared" si="155"/>
        <v>1</v>
      </c>
      <c r="TD58" s="17">
        <f t="shared" si="177"/>
        <v>2.6014568158168575E-6</v>
      </c>
      <c r="TE58" s="95">
        <v>76</v>
      </c>
      <c r="TF58" s="71"/>
      <c r="TG58" s="71"/>
      <c r="TH58" s="71">
        <v>3</v>
      </c>
      <c r="TI58" s="71"/>
      <c r="TJ58" s="71"/>
      <c r="TK58" s="71">
        <v>303</v>
      </c>
      <c r="TL58" s="71"/>
      <c r="TM58" s="71">
        <v>16</v>
      </c>
      <c r="TN58" s="71">
        <v>32</v>
      </c>
      <c r="TO58" s="71">
        <v>38</v>
      </c>
      <c r="TP58" s="71"/>
      <c r="TQ58" s="71">
        <v>157</v>
      </c>
      <c r="TR58" s="72">
        <v>37</v>
      </c>
      <c r="TS58" s="72"/>
      <c r="TT58" s="72"/>
      <c r="TU58" s="72">
        <v>4</v>
      </c>
      <c r="TV58" s="72">
        <v>3</v>
      </c>
      <c r="TW58" s="72"/>
      <c r="TX58" s="72"/>
      <c r="TY58" s="72">
        <v>1</v>
      </c>
      <c r="TZ58" s="72">
        <v>309</v>
      </c>
      <c r="UA58" s="72"/>
      <c r="UB58" s="72"/>
      <c r="UC58" s="72"/>
      <c r="UD58" s="72"/>
      <c r="UE58" s="72">
        <v>1</v>
      </c>
      <c r="UF58" s="72"/>
      <c r="UG58" s="72">
        <v>38</v>
      </c>
      <c r="UH58" s="72"/>
      <c r="UI58" s="72">
        <v>17</v>
      </c>
      <c r="UJ58" s="73">
        <v>75</v>
      </c>
      <c r="UK58" s="73"/>
      <c r="UL58" s="73"/>
      <c r="UM58" s="73"/>
      <c r="UN58" s="73">
        <v>6</v>
      </c>
      <c r="UO58" s="73"/>
      <c r="UP58" s="73"/>
      <c r="UQ58" s="73">
        <v>1</v>
      </c>
      <c r="UR58" s="73">
        <v>338</v>
      </c>
      <c r="US58" s="73">
        <v>19</v>
      </c>
      <c r="UT58" s="73"/>
      <c r="UU58" s="73"/>
      <c r="UV58" s="73">
        <v>17</v>
      </c>
      <c r="UW58" s="73"/>
      <c r="UX58" s="73"/>
      <c r="UY58" s="73">
        <v>86</v>
      </c>
      <c r="UZ58" s="73"/>
      <c r="VA58" s="73">
        <v>157</v>
      </c>
      <c r="VB58" s="73">
        <v>117</v>
      </c>
      <c r="VC58" s="73"/>
      <c r="VD58" s="73"/>
      <c r="VE58" s="73"/>
      <c r="VF58" s="73">
        <v>4</v>
      </c>
      <c r="VG58" s="73">
        <v>20</v>
      </c>
      <c r="VH58" s="73">
        <v>1</v>
      </c>
      <c r="VI58" s="73"/>
      <c r="VJ58" s="73">
        <v>342</v>
      </c>
      <c r="VK58" s="73">
        <v>42</v>
      </c>
      <c r="VL58" s="73"/>
      <c r="VM58" s="73"/>
      <c r="VN58" s="73">
        <v>17</v>
      </c>
      <c r="VO58" s="73"/>
      <c r="VP58" s="73">
        <v>56</v>
      </c>
      <c r="VQ58" s="73"/>
      <c r="VR58" s="73">
        <v>141</v>
      </c>
      <c r="VS58" s="73">
        <v>130</v>
      </c>
      <c r="VT58" s="73"/>
      <c r="VU58" s="73"/>
      <c r="VV58" s="73"/>
      <c r="VW58" s="73">
        <v>5</v>
      </c>
      <c r="VX58" s="73">
        <v>1</v>
      </c>
      <c r="VY58" s="73">
        <v>1</v>
      </c>
      <c r="VZ58" s="73"/>
      <c r="WA58" s="73">
        <v>28</v>
      </c>
      <c r="WB58" s="73">
        <v>1</v>
      </c>
      <c r="WC58" s="73">
        <v>82</v>
      </c>
      <c r="WD58" s="73">
        <v>1</v>
      </c>
      <c r="WE58" s="73"/>
      <c r="WF58" s="73">
        <v>1</v>
      </c>
      <c r="WG58" s="73"/>
      <c r="WH58" s="73"/>
      <c r="WI58" s="73"/>
      <c r="WJ58" s="73">
        <v>68</v>
      </c>
      <c r="WK58" s="73"/>
      <c r="WL58" s="73"/>
      <c r="WM58" s="73"/>
      <c r="WN58" s="73">
        <v>21</v>
      </c>
      <c r="WO58" s="22">
        <f t="shared" si="156"/>
        <v>435</v>
      </c>
      <c r="WP58" s="22">
        <f t="shared" si="157"/>
        <v>0</v>
      </c>
      <c r="WQ58" s="22">
        <f t="shared" si="158"/>
        <v>0</v>
      </c>
      <c r="WR58" s="22">
        <f t="shared" si="159"/>
        <v>4</v>
      </c>
      <c r="WS58" s="22">
        <f t="shared" si="160"/>
        <v>21</v>
      </c>
      <c r="WT58" s="22">
        <f t="shared" si="161"/>
        <v>20</v>
      </c>
      <c r="WU58" s="22">
        <f t="shared" si="162"/>
        <v>2</v>
      </c>
      <c r="WV58" s="22">
        <f t="shared" si="163"/>
        <v>2</v>
      </c>
      <c r="WW58" s="22">
        <f t="shared" si="164"/>
        <v>1320</v>
      </c>
      <c r="WX58" s="22">
        <f t="shared" si="165"/>
        <v>0</v>
      </c>
      <c r="WY58" s="22">
        <f t="shared" si="166"/>
        <v>160</v>
      </c>
      <c r="WZ58" s="22">
        <f t="shared" si="167"/>
        <v>0</v>
      </c>
      <c r="XA58" s="22">
        <f t="shared" si="168"/>
        <v>0</v>
      </c>
      <c r="XB58" s="22">
        <f t="shared" si="169"/>
        <v>68</v>
      </c>
      <c r="XC58" s="22">
        <f t="shared" si="170"/>
        <v>0</v>
      </c>
      <c r="XD58" s="22">
        <f t="shared" si="171"/>
        <v>0</v>
      </c>
      <c r="XE58" s="22">
        <f t="shared" si="172"/>
        <v>286</v>
      </c>
      <c r="XF58" s="22">
        <f t="shared" si="173"/>
        <v>0</v>
      </c>
      <c r="XG58" s="93">
        <f t="shared" si="174"/>
        <v>493</v>
      </c>
      <c r="XH58" s="389"/>
    </row>
    <row r="59" spans="1:632" s="390" customFormat="1" ht="17.100000000000001" customHeight="1" x14ac:dyDescent="0.2">
      <c r="A59" s="101"/>
      <c r="B59" s="27" t="s">
        <v>110</v>
      </c>
      <c r="C59" s="535" t="s">
        <v>111</v>
      </c>
      <c r="D59" s="25" t="s">
        <v>135</v>
      </c>
      <c r="E59" s="535" t="s">
        <v>136</v>
      </c>
      <c r="F59" s="25" t="s">
        <v>138</v>
      </c>
      <c r="G59" s="535" t="s">
        <v>139</v>
      </c>
      <c r="H59" s="25">
        <v>54</v>
      </c>
      <c r="I59" s="28">
        <v>3</v>
      </c>
      <c r="J59" s="17">
        <f t="shared" si="0"/>
        <v>0.77542284036902431</v>
      </c>
      <c r="K59" s="17">
        <f t="shared" si="1"/>
        <v>0.43652152641878667</v>
      </c>
      <c r="L59" s="17">
        <f t="shared" si="2"/>
        <v>1</v>
      </c>
      <c r="M59" s="17">
        <f t="shared" si="3"/>
        <v>0.12116251587221814</v>
      </c>
      <c r="N59" s="17">
        <f t="shared" si="4"/>
        <v>0.29483723823346464</v>
      </c>
      <c r="O59" s="17">
        <f t="shared" si="5"/>
        <v>0.17147749510763211</v>
      </c>
      <c r="P59" s="17">
        <f t="shared" si="6"/>
        <v>0.81291392352900771</v>
      </c>
      <c r="Q59" s="17">
        <f t="shared" si="7"/>
        <v>0.57097716040800339</v>
      </c>
      <c r="R59" s="69">
        <f t="shared" si="8"/>
        <v>0.92102441929720069</v>
      </c>
      <c r="S59" s="422">
        <f t="shared" si="9"/>
        <v>0.56714856880392639</v>
      </c>
      <c r="T59" s="17">
        <f t="shared" si="175"/>
        <v>0.43285143119607361</v>
      </c>
      <c r="U59" s="10">
        <f t="shared" si="10"/>
        <v>53474.032958531738</v>
      </c>
      <c r="V59" s="32">
        <v>5</v>
      </c>
      <c r="W59" s="550">
        <f t="shared" si="11"/>
        <v>0</v>
      </c>
      <c r="X59" s="550">
        <f t="shared" si="12"/>
        <v>0.45603745769281523</v>
      </c>
      <c r="Y59" s="550">
        <f t="shared" si="13"/>
        <v>0.54396254230718477</v>
      </c>
      <c r="Z59" s="551">
        <f t="shared" si="14"/>
        <v>67200.5885140873</v>
      </c>
      <c r="AA59" s="426">
        <f t="shared" si="15"/>
        <v>4.2172917054533389E-2</v>
      </c>
      <c r="AB59" s="59">
        <f t="shared" si="16"/>
        <v>0.94515871454526523</v>
      </c>
      <c r="AC59" s="59">
        <f t="shared" si="17"/>
        <v>0.11908217568594927</v>
      </c>
      <c r="AD59" s="59">
        <f t="shared" si="18"/>
        <v>0.29483723823346464</v>
      </c>
      <c r="AE59" s="59">
        <f t="shared" si="19"/>
        <v>0.42902283959199666</v>
      </c>
      <c r="AF59" s="59">
        <f t="shared" si="20"/>
        <v>0.36780123008107352</v>
      </c>
      <c r="AG59" s="59">
        <f t="shared" si="21"/>
        <v>0.68122728543472189</v>
      </c>
      <c r="AH59" s="59">
        <f t="shared" si="22"/>
        <v>0.17147749510763211</v>
      </c>
      <c r="AI59" s="59">
        <f t="shared" si="23"/>
        <v>0.68248532289628183</v>
      </c>
      <c r="AJ59" s="59">
        <f t="shared" si="24"/>
        <v>0.86836035784176679</v>
      </c>
      <c r="AK59" s="59">
        <f t="shared" si="25"/>
        <v>0.18708607647099224</v>
      </c>
      <c r="AL59" s="35">
        <f t="shared" si="26"/>
        <v>1</v>
      </c>
      <c r="AM59" s="27">
        <v>123539</v>
      </c>
      <c r="AN59" s="25">
        <v>55106</v>
      </c>
      <c r="AO59" s="25">
        <v>68433</v>
      </c>
      <c r="AP59" s="17">
        <f t="shared" si="27"/>
        <v>2.3994560256696091E-3</v>
      </c>
      <c r="AQ59" s="63">
        <v>80.525477474317938</v>
      </c>
      <c r="AR59" s="58">
        <v>1075.8813081799999</v>
      </c>
      <c r="AS59" s="24">
        <f t="shared" si="28"/>
        <v>114.82586328131593</v>
      </c>
      <c r="AT59" s="17">
        <f t="shared" si="188"/>
        <v>9.9164770997656096E-2</v>
      </c>
      <c r="AU59" s="25">
        <v>119492</v>
      </c>
      <c r="AV59" s="25">
        <v>52441</v>
      </c>
      <c r="AW59" s="25">
        <v>67051</v>
      </c>
      <c r="AX59" s="25">
        <v>4047</v>
      </c>
      <c r="AY59" s="25">
        <v>2665</v>
      </c>
      <c r="AZ59" s="25">
        <v>1382</v>
      </c>
      <c r="BA59" s="25">
        <v>5210</v>
      </c>
      <c r="BB59" s="25">
        <v>2399</v>
      </c>
      <c r="BC59" s="25">
        <v>2811</v>
      </c>
      <c r="BD59" s="63">
        <v>85.343294201351824</v>
      </c>
      <c r="BE59" s="25">
        <v>118329</v>
      </c>
      <c r="BF59" s="25">
        <v>52707</v>
      </c>
      <c r="BG59" s="25">
        <v>65622</v>
      </c>
      <c r="BH59" s="63">
        <v>80.319100301728071</v>
      </c>
      <c r="BI59" s="17">
        <v>4.2172917054533389E-2</v>
      </c>
      <c r="BJ59" s="25">
        <v>33943</v>
      </c>
      <c r="BK59" s="25">
        <v>79117</v>
      </c>
      <c r="BL59" s="25">
        <v>10479</v>
      </c>
      <c r="BM59" s="17">
        <v>0.56147224995892164</v>
      </c>
      <c r="BN59" s="10">
        <f t="shared" si="30"/>
        <v>54175.27971232478</v>
      </c>
      <c r="BO59" s="29">
        <v>0.42902283959199666</v>
      </c>
      <c r="BP59" s="30">
        <f t="shared" si="31"/>
        <v>0.57097716040800339</v>
      </c>
      <c r="BQ59" s="31">
        <v>13.244941036692492</v>
      </c>
      <c r="BR59" s="25">
        <v>89596</v>
      </c>
      <c r="BS59" s="25">
        <v>27808</v>
      </c>
      <c r="BT59" s="25">
        <v>51571</v>
      </c>
      <c r="BU59" s="25">
        <v>7949</v>
      </c>
      <c r="BV59" s="18">
        <v>1283</v>
      </c>
      <c r="BW59" s="18">
        <v>985</v>
      </c>
      <c r="BX59" s="25">
        <v>28616</v>
      </c>
      <c r="BY59" s="25">
        <v>19849</v>
      </c>
      <c r="BZ59" s="25">
        <v>8767</v>
      </c>
      <c r="CA59" s="59">
        <v>0.30636706737489516</v>
      </c>
      <c r="CB59" s="25">
        <v>119492</v>
      </c>
      <c r="CC59" s="25">
        <v>4047</v>
      </c>
      <c r="CD59" s="17">
        <f t="shared" si="32"/>
        <v>3.3868376125598364E-2</v>
      </c>
      <c r="CE59" s="25">
        <v>1798</v>
      </c>
      <c r="CF59" s="25">
        <v>3910</v>
      </c>
      <c r="CG59" s="25">
        <v>5676</v>
      </c>
      <c r="CH59" s="25">
        <v>6058</v>
      </c>
      <c r="CI59" s="25">
        <v>4806</v>
      </c>
      <c r="CJ59" s="25">
        <v>3026</v>
      </c>
      <c r="CK59" s="25">
        <v>1705</v>
      </c>
      <c r="CL59" s="18">
        <v>977</v>
      </c>
      <c r="CM59" s="18">
        <v>660</v>
      </c>
      <c r="CN59" s="26">
        <v>4.175705898797875</v>
      </c>
      <c r="CO59" s="27">
        <v>28616</v>
      </c>
      <c r="CP59" s="34">
        <f t="shared" si="33"/>
        <v>4.3171302767682418</v>
      </c>
      <c r="CQ59" s="25">
        <v>164</v>
      </c>
      <c r="CR59" s="25">
        <v>2580</v>
      </c>
      <c r="CS59" s="25">
        <v>3228</v>
      </c>
      <c r="CT59" s="25">
        <v>4935</v>
      </c>
      <c r="CU59" s="25">
        <v>15092</v>
      </c>
      <c r="CV59" s="25">
        <v>1797</v>
      </c>
      <c r="CW59" s="18">
        <v>303</v>
      </c>
      <c r="CX59" s="18">
        <v>517</v>
      </c>
      <c r="CY59" s="25">
        <v>28616</v>
      </c>
      <c r="CZ59" s="25">
        <v>27891</v>
      </c>
      <c r="DA59" s="18">
        <v>227</v>
      </c>
      <c r="DB59" s="18">
        <v>325</v>
      </c>
      <c r="DC59" s="18">
        <v>105</v>
      </c>
      <c r="DD59" s="18">
        <v>7</v>
      </c>
      <c r="DE59" s="18">
        <v>61</v>
      </c>
      <c r="DF59" s="25">
        <v>28616</v>
      </c>
      <c r="DG59" s="25">
        <v>7497</v>
      </c>
      <c r="DH59" s="25">
        <v>3005</v>
      </c>
      <c r="DI59" s="18">
        <v>23</v>
      </c>
      <c r="DJ59" s="25">
        <v>14520</v>
      </c>
      <c r="DK59" s="18">
        <v>82</v>
      </c>
      <c r="DL59" s="25">
        <v>3489</v>
      </c>
      <c r="DM59" s="25">
        <f t="shared" si="34"/>
        <v>43853.263349175286</v>
      </c>
      <c r="DN59" s="17">
        <f t="shared" si="35"/>
        <v>0.50740844282918651</v>
      </c>
      <c r="DO59" s="17">
        <f t="shared" si="36"/>
        <v>2.8655297735532569E-3</v>
      </c>
      <c r="DP59" s="23">
        <f t="shared" si="37"/>
        <v>0.36780123008107352</v>
      </c>
      <c r="DQ59" s="23">
        <f t="shared" si="38"/>
        <v>0.63219876991892643</v>
      </c>
      <c r="DR59" s="25">
        <v>28616</v>
      </c>
      <c r="DS59" s="25">
        <v>1086</v>
      </c>
      <c r="DT59" s="25">
        <v>17694</v>
      </c>
      <c r="DU59" s="18">
        <v>23</v>
      </c>
      <c r="DV59" s="25">
        <v>2921</v>
      </c>
      <c r="DW59" s="18">
        <v>55</v>
      </c>
      <c r="DX59" s="25">
        <v>5594</v>
      </c>
      <c r="DY59" s="25">
        <v>1243</v>
      </c>
      <c r="DZ59" s="17">
        <f t="shared" si="39"/>
        <v>0.7591557170813531</v>
      </c>
      <c r="EA59" s="17">
        <f t="shared" si="40"/>
        <v>0.2408442829186469</v>
      </c>
      <c r="EB59" s="25">
        <v>28616</v>
      </c>
      <c r="EC59" s="18">
        <v>414</v>
      </c>
      <c r="ED59" s="25">
        <v>19080</v>
      </c>
      <c r="EE59" s="25">
        <v>4429</v>
      </c>
      <c r="EF59" s="17">
        <f t="shared" si="189"/>
        <v>0.15477355325691922</v>
      </c>
      <c r="EG59" s="25">
        <v>4506</v>
      </c>
      <c r="EH59" s="18">
        <v>187</v>
      </c>
      <c r="EI59" s="17">
        <f t="shared" si="42"/>
        <v>0.68122728543472189</v>
      </c>
      <c r="EJ59" s="17">
        <f t="shared" si="43"/>
        <v>0.15746435560525579</v>
      </c>
      <c r="EK59" s="69">
        <f t="shared" si="44"/>
        <v>0.43652152641878667</v>
      </c>
      <c r="EL59" s="27">
        <v>86413</v>
      </c>
      <c r="EM59" s="25">
        <v>81674</v>
      </c>
      <c r="EN59" s="25">
        <v>4739</v>
      </c>
      <c r="EO59" s="59">
        <v>0.94515871454526523</v>
      </c>
      <c r="EP59" s="25">
        <v>36043</v>
      </c>
      <c r="EQ59" s="25">
        <v>35282</v>
      </c>
      <c r="ER59" s="25">
        <v>761</v>
      </c>
      <c r="ES59" s="59">
        <v>0.97888633021668559</v>
      </c>
      <c r="ET59" s="25">
        <v>50370</v>
      </c>
      <c r="EU59" s="25">
        <v>46392</v>
      </c>
      <c r="EV59" s="25">
        <v>3978</v>
      </c>
      <c r="EW59" s="59">
        <v>0.92102441929720069</v>
      </c>
      <c r="EX59" s="25">
        <v>3728</v>
      </c>
      <c r="EY59" s="25">
        <v>3685</v>
      </c>
      <c r="EZ59" s="25">
        <v>43</v>
      </c>
      <c r="FA59" s="59">
        <v>0.98846566523605151</v>
      </c>
      <c r="FB59" s="25">
        <v>82685</v>
      </c>
      <c r="FC59" s="25">
        <v>77989</v>
      </c>
      <c r="FD59" s="25">
        <v>4696</v>
      </c>
      <c r="FE59" s="59">
        <v>0.94320614379875434</v>
      </c>
      <c r="FF59" s="25">
        <v>48114</v>
      </c>
      <c r="FG59" s="25">
        <v>22165</v>
      </c>
      <c r="FH59" s="25">
        <v>23660</v>
      </c>
      <c r="FI59" s="25">
        <v>2289</v>
      </c>
      <c r="FJ59" s="23">
        <f t="shared" si="45"/>
        <v>4.7574510537473504E-2</v>
      </c>
      <c r="FK59" s="23">
        <f t="shared" si="46"/>
        <v>0.4917487633537016</v>
      </c>
      <c r="FL59" s="36">
        <f t="shared" si="47"/>
        <v>9.683267802533857</v>
      </c>
      <c r="FM59" s="25">
        <v>21945</v>
      </c>
      <c r="FN59" s="25">
        <v>10760</v>
      </c>
      <c r="FO59" s="17">
        <f t="shared" si="48"/>
        <v>0.49031670084301665</v>
      </c>
      <c r="FP59" s="25">
        <v>10115</v>
      </c>
      <c r="FQ59" s="17">
        <f t="shared" si="49"/>
        <v>0.46092503987240829</v>
      </c>
      <c r="FR59" s="25">
        <v>1070</v>
      </c>
      <c r="FS59" s="17">
        <f t="shared" si="50"/>
        <v>4.8758259284575077E-2</v>
      </c>
      <c r="FT59" s="25">
        <v>26169</v>
      </c>
      <c r="FU59" s="25">
        <v>11405</v>
      </c>
      <c r="FV59" s="25">
        <v>13545</v>
      </c>
      <c r="FW59" s="17">
        <f t="shared" si="51"/>
        <v>4.6581833467079371E-2</v>
      </c>
      <c r="FX59" s="17">
        <f t="shared" si="52"/>
        <v>0.51759715694141928</v>
      </c>
      <c r="FY59" s="25">
        <v>1219</v>
      </c>
      <c r="FZ59" s="25">
        <v>72345</v>
      </c>
      <c r="GA59" s="25">
        <v>8615</v>
      </c>
      <c r="GB59" s="25">
        <v>42400</v>
      </c>
      <c r="GC59" s="25">
        <v>9470</v>
      </c>
      <c r="GD59" s="25">
        <v>4394</v>
      </c>
      <c r="GE59" s="18">
        <v>134</v>
      </c>
      <c r="GF59" s="25">
        <v>3789</v>
      </c>
      <c r="GG59" s="18">
        <v>115</v>
      </c>
      <c r="GH59" s="18">
        <v>29</v>
      </c>
      <c r="GI59" s="25">
        <v>3399</v>
      </c>
      <c r="GJ59" s="10">
        <f t="shared" si="53"/>
        <v>8615</v>
      </c>
      <c r="GK59" s="10">
        <f t="shared" si="182"/>
        <v>63730</v>
      </c>
      <c r="GL59" s="10">
        <f t="shared" si="183"/>
        <v>21330</v>
      </c>
      <c r="GM59" s="10">
        <f t="shared" si="56"/>
        <v>51015</v>
      </c>
      <c r="GN59" s="10">
        <f t="shared" si="184"/>
        <v>11860</v>
      </c>
      <c r="GO59" s="17">
        <f t="shared" si="58"/>
        <v>0.11908217568594927</v>
      </c>
      <c r="GP59" s="17">
        <f t="shared" si="185"/>
        <v>0.88091782431405075</v>
      </c>
      <c r="GQ59" s="17">
        <f t="shared" si="186"/>
        <v>0.29483723823346464</v>
      </c>
      <c r="GR59" s="17">
        <f t="shared" si="187"/>
        <v>0.16393669223857904</v>
      </c>
      <c r="GS59" s="17">
        <f t="shared" si="62"/>
        <v>0.58787753127375764</v>
      </c>
      <c r="GT59" s="25">
        <v>30451</v>
      </c>
      <c r="GU59" s="25">
        <v>2545</v>
      </c>
      <c r="GV59" s="25">
        <v>16865</v>
      </c>
      <c r="GW59" s="25">
        <v>5156</v>
      </c>
      <c r="GX59" s="25">
        <v>2628</v>
      </c>
      <c r="GY59" s="18">
        <v>104</v>
      </c>
      <c r="GZ59" s="25">
        <v>1660</v>
      </c>
      <c r="HA59" s="18">
        <v>33</v>
      </c>
      <c r="HB59" s="18">
        <v>17</v>
      </c>
      <c r="HC59" s="25">
        <v>1443</v>
      </c>
      <c r="HD59" s="23">
        <f t="shared" si="63"/>
        <v>8.3576894026468757E-2</v>
      </c>
      <c r="HE59" s="23">
        <f t="shared" si="64"/>
        <v>0.91642310597353127</v>
      </c>
      <c r="HF59" s="23">
        <f t="shared" si="65"/>
        <v>0.36258250960559585</v>
      </c>
      <c r="HG59" s="23">
        <f t="shared" si="66"/>
        <v>0.19326130504745329</v>
      </c>
      <c r="HH59" s="25">
        <v>41894</v>
      </c>
      <c r="HI59" s="25">
        <v>6070</v>
      </c>
      <c r="HJ59" s="25">
        <v>25535</v>
      </c>
      <c r="HK59" s="25">
        <v>4314</v>
      </c>
      <c r="HL59" s="25">
        <v>1766</v>
      </c>
      <c r="HM59" s="18">
        <v>30</v>
      </c>
      <c r="HN59" s="25">
        <v>2129</v>
      </c>
      <c r="HO59" s="18">
        <v>82</v>
      </c>
      <c r="HP59" s="18">
        <v>12</v>
      </c>
      <c r="HQ59" s="25">
        <v>1956</v>
      </c>
      <c r="HR59" s="23">
        <f t="shared" si="67"/>
        <v>0.14488948298085644</v>
      </c>
      <c r="HS59" s="23">
        <f t="shared" si="68"/>
        <v>0.85511051701914353</v>
      </c>
      <c r="HT59" s="80">
        <f t="shared" si="69"/>
        <v>0.24559602807084546</v>
      </c>
      <c r="HU59" s="27">
        <v>101921</v>
      </c>
      <c r="HV59" s="25">
        <v>2074</v>
      </c>
      <c r="HW59" s="25">
        <v>17350</v>
      </c>
      <c r="HX59" s="18">
        <v>2767</v>
      </c>
      <c r="HY59" s="25">
        <v>26199</v>
      </c>
      <c r="HZ59" s="25">
        <v>11499</v>
      </c>
      <c r="IA59" s="25">
        <v>1908</v>
      </c>
      <c r="IB59" s="18">
        <v>232</v>
      </c>
      <c r="IC59" s="25">
        <v>14188</v>
      </c>
      <c r="ID59" s="25">
        <v>14377</v>
      </c>
      <c r="IE59" s="25">
        <v>8477</v>
      </c>
      <c r="IF59" s="18">
        <v>1071</v>
      </c>
      <c r="IG59" s="18">
        <v>1779</v>
      </c>
      <c r="IH59" s="17">
        <f t="shared" si="70"/>
        <v>0.25388290931211427</v>
      </c>
      <c r="II59" s="17">
        <f t="shared" si="71"/>
        <v>0.11282267638661315</v>
      </c>
      <c r="IJ59" s="30">
        <f t="shared" si="72"/>
        <v>8.8634663883815996</v>
      </c>
      <c r="IK59" s="17">
        <f t="shared" si="176"/>
        <v>0.12116251587221814</v>
      </c>
      <c r="IL59" s="25">
        <v>44193</v>
      </c>
      <c r="IM59" s="25">
        <v>865</v>
      </c>
      <c r="IN59" s="25">
        <v>8952</v>
      </c>
      <c r="IO59" s="18">
        <v>1783</v>
      </c>
      <c r="IP59" s="25">
        <v>15270</v>
      </c>
      <c r="IQ59" s="25">
        <v>3792</v>
      </c>
      <c r="IR59" s="25">
        <v>895</v>
      </c>
      <c r="IS59" s="18">
        <v>140</v>
      </c>
      <c r="IT59" s="25">
        <v>6978</v>
      </c>
      <c r="IU59" s="25">
        <v>310</v>
      </c>
      <c r="IV59" s="25">
        <v>3260</v>
      </c>
      <c r="IW59" s="18">
        <v>506</v>
      </c>
      <c r="IX59" s="18">
        <v>1442</v>
      </c>
      <c r="IY59" s="17">
        <f t="shared" si="73"/>
        <v>0.71407236440160204</v>
      </c>
      <c r="IZ59" s="25">
        <v>57728</v>
      </c>
      <c r="JA59" s="25">
        <v>1209</v>
      </c>
      <c r="JB59" s="25">
        <v>8398</v>
      </c>
      <c r="JC59" s="18">
        <v>984</v>
      </c>
      <c r="JD59" s="25">
        <v>10929</v>
      </c>
      <c r="JE59" s="25">
        <v>7707</v>
      </c>
      <c r="JF59" s="25">
        <v>1013</v>
      </c>
      <c r="JG59" s="18">
        <v>92</v>
      </c>
      <c r="JH59" s="25">
        <v>7210</v>
      </c>
      <c r="JI59" s="25">
        <v>14067</v>
      </c>
      <c r="JJ59" s="25">
        <v>5217</v>
      </c>
      <c r="JK59" s="18">
        <v>565</v>
      </c>
      <c r="JL59" s="18">
        <v>337</v>
      </c>
      <c r="JM59" s="80">
        <f t="shared" si="74"/>
        <v>0.52383592017738356</v>
      </c>
      <c r="JN59" s="27">
        <v>101921</v>
      </c>
      <c r="JO59" s="25">
        <v>80887</v>
      </c>
      <c r="JP59" s="18">
        <v>12</v>
      </c>
      <c r="JQ59" s="18">
        <v>80</v>
      </c>
      <c r="JR59" s="25">
        <v>1163</v>
      </c>
      <c r="JS59" s="18">
        <v>671</v>
      </c>
      <c r="JT59" s="18">
        <v>26</v>
      </c>
      <c r="JU59" s="18">
        <v>0</v>
      </c>
      <c r="JV59" s="18">
        <v>14</v>
      </c>
      <c r="JW59" s="25">
        <v>19068</v>
      </c>
      <c r="JX59" s="17">
        <f t="shared" si="75"/>
        <v>0.18708607647099224</v>
      </c>
      <c r="JY59" s="17">
        <f t="shared" si="76"/>
        <v>0.81291392352900771</v>
      </c>
      <c r="JZ59" s="25">
        <v>4538</v>
      </c>
      <c r="KA59" s="25">
        <v>3968</v>
      </c>
      <c r="KB59" s="18">
        <v>0</v>
      </c>
      <c r="KC59" s="18">
        <v>2</v>
      </c>
      <c r="KD59" s="25">
        <v>7</v>
      </c>
      <c r="KE59" s="18">
        <v>102</v>
      </c>
      <c r="KF59" s="18">
        <v>2</v>
      </c>
      <c r="KG59" s="18">
        <v>0</v>
      </c>
      <c r="KH59" s="18">
        <v>0</v>
      </c>
      <c r="KI59" s="25">
        <v>457</v>
      </c>
      <c r="KJ59" s="17">
        <f t="shared" si="77"/>
        <v>0.10070515645658881</v>
      </c>
      <c r="KK59" s="25">
        <v>97383</v>
      </c>
      <c r="KL59" s="25">
        <v>76919</v>
      </c>
      <c r="KM59" s="18">
        <v>12</v>
      </c>
      <c r="KN59" s="18">
        <v>78</v>
      </c>
      <c r="KO59" s="25">
        <v>1156</v>
      </c>
      <c r="KP59" s="18">
        <v>569</v>
      </c>
      <c r="KQ59" s="18">
        <v>24</v>
      </c>
      <c r="KR59" s="18">
        <v>0</v>
      </c>
      <c r="KS59" s="18">
        <v>14</v>
      </c>
      <c r="KT59" s="25">
        <v>18611</v>
      </c>
      <c r="KU59" s="69">
        <f t="shared" si="190"/>
        <v>0.19111138494398405</v>
      </c>
      <c r="KV59" s="27">
        <v>123539</v>
      </c>
      <c r="KW59" s="25">
        <v>118405</v>
      </c>
      <c r="KX59" s="25">
        <v>5134</v>
      </c>
      <c r="KY59" s="59">
        <v>4.155772670978395E-2</v>
      </c>
      <c r="KZ59" s="25">
        <v>2530</v>
      </c>
      <c r="LA59" s="18">
        <v>1348</v>
      </c>
      <c r="LB59" s="25">
        <v>2121</v>
      </c>
      <c r="LC59" s="18">
        <v>1565</v>
      </c>
      <c r="LD59" s="25">
        <v>55106</v>
      </c>
      <c r="LE59" s="25">
        <v>52964</v>
      </c>
      <c r="LF59" s="25">
        <v>2142</v>
      </c>
      <c r="LG59" s="59">
        <v>3.8870540413022174E-2</v>
      </c>
      <c r="LH59" s="25">
        <v>68433</v>
      </c>
      <c r="LI59" s="25">
        <v>65441</v>
      </c>
      <c r="LJ59" s="25">
        <v>2992</v>
      </c>
      <c r="LK59" s="35">
        <v>4.3721596305875819E-2</v>
      </c>
      <c r="LL59" s="27">
        <v>28616</v>
      </c>
      <c r="LM59" s="18">
        <v>294</v>
      </c>
      <c r="LN59" s="25">
        <v>19236</v>
      </c>
      <c r="LO59" s="18">
        <v>374</v>
      </c>
      <c r="LP59" s="18">
        <v>56</v>
      </c>
      <c r="LQ59" s="18">
        <v>31</v>
      </c>
      <c r="LR59" s="25">
        <v>8625</v>
      </c>
      <c r="LS59" s="23">
        <f t="shared" si="79"/>
        <v>0.30140480849874196</v>
      </c>
      <c r="LT59" s="23">
        <f t="shared" si="80"/>
        <v>0.69859519150125804</v>
      </c>
      <c r="LU59" s="17">
        <f t="shared" si="81"/>
        <v>0.68248532289628183</v>
      </c>
      <c r="LV59" s="25">
        <v>28616</v>
      </c>
      <c r="LW59" s="25">
        <v>1476</v>
      </c>
      <c r="LX59" s="25">
        <v>13637</v>
      </c>
      <c r="LY59" s="25">
        <v>9674</v>
      </c>
      <c r="LZ59" s="18">
        <v>616</v>
      </c>
      <c r="MA59" s="25">
        <v>2186</v>
      </c>
      <c r="MB59" s="18">
        <v>929</v>
      </c>
      <c r="MC59" s="18">
        <v>5</v>
      </c>
      <c r="MD59" s="18">
        <v>62</v>
      </c>
      <c r="ME59" s="18">
        <v>0</v>
      </c>
      <c r="MF59" s="18">
        <v>31</v>
      </c>
      <c r="MG59" s="17">
        <f t="shared" si="82"/>
        <v>0.1090299133351971</v>
      </c>
      <c r="MH59" s="17">
        <f t="shared" si="83"/>
        <v>0.86836035784176679</v>
      </c>
      <c r="MI59" s="25">
        <v>28616</v>
      </c>
      <c r="MJ59" s="25">
        <v>1905</v>
      </c>
      <c r="MK59" s="25">
        <v>11627</v>
      </c>
      <c r="ML59" s="25">
        <v>7320</v>
      </c>
      <c r="MM59" s="18">
        <v>319</v>
      </c>
      <c r="MN59" s="25">
        <v>6527</v>
      </c>
      <c r="MO59" s="18">
        <v>871</v>
      </c>
      <c r="MP59" s="18">
        <v>1</v>
      </c>
      <c r="MQ59" s="18">
        <v>1</v>
      </c>
      <c r="MR59" s="18">
        <v>0</v>
      </c>
      <c r="MS59" s="18">
        <v>45</v>
      </c>
      <c r="MT59" s="17">
        <f t="shared" si="84"/>
        <v>0.72875314509365385</v>
      </c>
      <c r="MU59" s="69">
        <f t="shared" si="85"/>
        <v>0.77542284036902431</v>
      </c>
      <c r="MV59" s="27">
        <v>28616</v>
      </c>
      <c r="MW59" s="25">
        <v>4907</v>
      </c>
      <c r="MX59" s="18">
        <v>38</v>
      </c>
      <c r="MY59" s="25">
        <v>2973</v>
      </c>
      <c r="MZ59" s="25">
        <v>8724</v>
      </c>
      <c r="NA59" s="25">
        <v>4576</v>
      </c>
      <c r="NB59" s="18">
        <v>26</v>
      </c>
      <c r="NC59" s="25">
        <v>2525</v>
      </c>
      <c r="ND59" s="25">
        <v>4847</v>
      </c>
      <c r="NE59" s="17">
        <f t="shared" si="86"/>
        <v>0.17147749510763211</v>
      </c>
      <c r="NF59" s="10">
        <f t="shared" si="87"/>
        <v>20490.188845401171</v>
      </c>
      <c r="NG59" s="17">
        <f t="shared" si="88"/>
        <v>0.41962538440033548</v>
      </c>
      <c r="NH59" s="25">
        <v>28616</v>
      </c>
      <c r="NI59" s="18">
        <v>903</v>
      </c>
      <c r="NJ59" s="18">
        <v>0</v>
      </c>
      <c r="NK59" s="18">
        <v>4</v>
      </c>
      <c r="NL59" s="18">
        <v>7</v>
      </c>
      <c r="NM59" s="25">
        <v>26928</v>
      </c>
      <c r="NN59" s="18">
        <v>531</v>
      </c>
      <c r="NO59" s="18">
        <v>14</v>
      </c>
      <c r="NP59" s="18">
        <v>2</v>
      </c>
      <c r="NQ59" s="32">
        <v>227</v>
      </c>
      <c r="NR59" s="27">
        <v>28616</v>
      </c>
      <c r="NS59" s="37">
        <f t="shared" si="89"/>
        <v>1.0031800391389432</v>
      </c>
      <c r="NT59" s="37">
        <f t="shared" si="90"/>
        <v>0.27069471337777423</v>
      </c>
      <c r="NU59" s="37">
        <f t="shared" si="91"/>
        <v>0.99683004145330412</v>
      </c>
      <c r="NV59" s="17">
        <f t="shared" si="92"/>
        <v>0.20241752882572195</v>
      </c>
      <c r="NW59" s="10">
        <f t="shared" si="93"/>
        <v>13482</v>
      </c>
      <c r="NX59" s="17">
        <f t="shared" si="94"/>
        <v>0.47113502935420742</v>
      </c>
      <c r="NY59" s="19">
        <f t="shared" si="95"/>
        <v>0.24296707455531727</v>
      </c>
      <c r="NZ59" s="25">
        <v>15134</v>
      </c>
      <c r="OA59" s="25">
        <v>7778</v>
      </c>
      <c r="OB59" s="18">
        <v>928</v>
      </c>
      <c r="OC59" s="25">
        <v>4073</v>
      </c>
      <c r="OD59" s="18">
        <v>224</v>
      </c>
      <c r="OE59" s="18">
        <v>570</v>
      </c>
      <c r="OF59" s="17">
        <f t="shared" si="96"/>
        <v>0.14233296058149286</v>
      </c>
      <c r="OG59" s="17">
        <f t="shared" si="97"/>
        <v>0.52886497064579252</v>
      </c>
      <c r="OH59" s="17">
        <f t="shared" si="98"/>
        <v>0.27180598266703943</v>
      </c>
      <c r="OI59" s="69">
        <f t="shared" si="99"/>
        <v>1.9918926474699467E-2</v>
      </c>
      <c r="OJ59" s="27">
        <v>28616</v>
      </c>
      <c r="OK59" s="18">
        <v>239</v>
      </c>
      <c r="OL59" s="25">
        <v>14541</v>
      </c>
      <c r="OM59" s="25">
        <v>14540</v>
      </c>
      <c r="ON59" s="18">
        <v>238</v>
      </c>
      <c r="OO59" s="18">
        <v>116</v>
      </c>
      <c r="OP59" s="18">
        <v>151</v>
      </c>
      <c r="OQ59" s="25">
        <v>14342</v>
      </c>
      <c r="OR59" s="69">
        <f t="shared" si="100"/>
        <v>0.53008806262230923</v>
      </c>
      <c r="OS59" s="85">
        <v>36265</v>
      </c>
      <c r="OT59" s="22">
        <v>36265</v>
      </c>
      <c r="OU59" s="38">
        <f t="shared" si="191"/>
        <v>0.11649534211371668</v>
      </c>
      <c r="OV59" s="39">
        <v>0.81141513856335312</v>
      </c>
      <c r="OW59" s="22">
        <v>2942597</v>
      </c>
      <c r="OX59" s="36">
        <f t="shared" si="192"/>
        <v>120405184.046</v>
      </c>
      <c r="OY59" s="36">
        <f t="shared" si="193"/>
        <v>2457112.6391453026</v>
      </c>
      <c r="OZ59" s="22">
        <v>592</v>
      </c>
      <c r="PA59" s="22">
        <v>592</v>
      </c>
      <c r="PB59" s="38">
        <f t="shared" si="194"/>
        <v>1.9017025377449405E-3</v>
      </c>
      <c r="PC59" s="39">
        <v>0.43069256756756757</v>
      </c>
      <c r="PD59" s="22">
        <v>25497</v>
      </c>
      <c r="PE59" s="40">
        <f t="shared" si="105"/>
        <v>1043286.2459999999</v>
      </c>
      <c r="PF59" s="36">
        <f t="shared" si="106"/>
        <v>181836.87096578378</v>
      </c>
      <c r="PG59" s="22">
        <v>68184</v>
      </c>
      <c r="PH59" s="22">
        <v>68131</v>
      </c>
      <c r="PI59" s="38">
        <f t="shared" si="195"/>
        <v>0.2188596209444266</v>
      </c>
      <c r="PJ59" s="39">
        <v>9.2624796348211524E-2</v>
      </c>
      <c r="PK59" s="22">
        <v>631062</v>
      </c>
      <c r="PL59" s="41">
        <f t="shared" si="108"/>
        <v>25821794.916000001</v>
      </c>
      <c r="PM59" s="36">
        <f t="shared" si="109"/>
        <v>5569479.3711175416</v>
      </c>
      <c r="PN59" s="22">
        <v>34048</v>
      </c>
      <c r="PO59" s="22">
        <v>33986</v>
      </c>
      <c r="PP59" s="38">
        <f t="shared" si="196"/>
        <v>0.10917442981047221</v>
      </c>
      <c r="PQ59" s="39">
        <v>0.52341640675572298</v>
      </c>
      <c r="PR59" s="22">
        <v>1778883</v>
      </c>
      <c r="PS59" s="41">
        <f t="shared" si="111"/>
        <v>72788334.593999997</v>
      </c>
      <c r="PT59" s="36">
        <f t="shared" si="112"/>
        <v>4456188.2600513948</v>
      </c>
      <c r="PU59" s="22">
        <v>93421</v>
      </c>
      <c r="PV59" s="22">
        <v>93297</v>
      </c>
      <c r="PW59" s="38">
        <f t="shared" si="197"/>
        <v>0.29970125281079346</v>
      </c>
      <c r="PX59" s="39">
        <v>0.27901304436369873</v>
      </c>
      <c r="PY59" s="22">
        <v>2603108</v>
      </c>
      <c r="PZ59" s="36">
        <f t="shared" si="114"/>
        <v>14252935.796523744</v>
      </c>
      <c r="QA59" s="22">
        <v>6682</v>
      </c>
      <c r="QB59" s="22">
        <v>6682</v>
      </c>
      <c r="QC59" s="39">
        <v>5.8451466626758455</v>
      </c>
      <c r="QD59" s="22">
        <v>3905727</v>
      </c>
      <c r="QE59" s="22">
        <f t="shared" si="115"/>
        <v>6292.5601666666626</v>
      </c>
      <c r="QF59" s="22"/>
      <c r="QG59" s="22">
        <v>10</v>
      </c>
      <c r="QH59" s="22">
        <v>10</v>
      </c>
      <c r="QI59" s="38">
        <f t="shared" si="198"/>
        <v>3.2123353678123996E-5</v>
      </c>
      <c r="QJ59" s="39">
        <v>0.19899999999999998</v>
      </c>
      <c r="QK59" s="22">
        <v>199</v>
      </c>
      <c r="QL59" s="42">
        <f t="shared" si="117"/>
        <v>49.574879999999993</v>
      </c>
      <c r="QM59" s="22">
        <f t="shared" si="199"/>
        <v>72607</v>
      </c>
      <c r="QN59" s="22">
        <v>14404</v>
      </c>
      <c r="QO59" s="22">
        <v>14404</v>
      </c>
      <c r="QP59" s="38">
        <f t="shared" si="200"/>
        <v>4.6270478637969806E-2</v>
      </c>
      <c r="QQ59" s="39">
        <v>0.16070605387392389</v>
      </c>
      <c r="QR59" s="22">
        <v>231481</v>
      </c>
      <c r="QS59" s="36">
        <f t="shared" si="120"/>
        <v>3386707.6748750531</v>
      </c>
      <c r="QT59" s="22">
        <v>54405</v>
      </c>
      <c r="QU59" s="22">
        <v>54135</v>
      </c>
      <c r="QV59" s="38">
        <f t="shared" si="201"/>
        <v>0.17389977513652424</v>
      </c>
      <c r="QW59" s="39">
        <v>0.17820356516117117</v>
      </c>
      <c r="QX59" s="22">
        <v>964705</v>
      </c>
      <c r="QY59" s="36">
        <f t="shared" si="122"/>
        <v>12728368.507314704</v>
      </c>
      <c r="QZ59" s="22">
        <v>3798</v>
      </c>
      <c r="RA59" s="22">
        <v>3798</v>
      </c>
      <c r="RB59" s="38">
        <f t="shared" si="202"/>
        <v>1.2200449726951494E-2</v>
      </c>
      <c r="RC59" s="39">
        <v>0.13399947340705634</v>
      </c>
      <c r="RD59" s="22">
        <v>50893</v>
      </c>
      <c r="RE59" s="36">
        <f t="shared" si="124"/>
        <v>410378.58400275192</v>
      </c>
      <c r="RF59" s="10">
        <f t="shared" si="203"/>
        <v>311809</v>
      </c>
      <c r="RG59" s="10">
        <f t="shared" si="204"/>
        <v>311300</v>
      </c>
      <c r="RH59" s="17">
        <f t="shared" si="205"/>
        <v>0.40037915764752485</v>
      </c>
      <c r="RI59" s="17">
        <f t="shared" si="206"/>
        <v>9.1473634671522374E-3</v>
      </c>
      <c r="RJ59" s="17">
        <f t="shared" si="207"/>
        <v>5.6559385850130935E-2</v>
      </c>
      <c r="RK59" s="17">
        <f t="shared" si="208"/>
        <v>4.1856370696589998E-3</v>
      </c>
      <c r="RL59" s="17">
        <f t="shared" si="209"/>
        <v>0.10257538348292465</v>
      </c>
      <c r="RM59" s="17">
        <f t="shared" si="210"/>
        <v>0.3280831665467081</v>
      </c>
      <c r="RN59" s="17">
        <f t="shared" si="211"/>
        <v>7.7957397269132894E-2</v>
      </c>
      <c r="RO59" s="17">
        <f t="shared" si="212"/>
        <v>0.29298970432966598</v>
      </c>
      <c r="RP59" s="17">
        <f t="shared" si="213"/>
        <v>9.4463559820016207E-3</v>
      </c>
      <c r="RQ59" s="17">
        <f t="shared" si="214"/>
        <v>1.1411462062110729E-6</v>
      </c>
      <c r="RR59" s="36">
        <f t="shared" si="215"/>
        <v>43443057.278876275</v>
      </c>
      <c r="RS59" s="36">
        <f t="shared" si="216"/>
        <v>351.65459716264724</v>
      </c>
      <c r="RT59" s="10">
        <f t="shared" si="217"/>
        <v>509</v>
      </c>
      <c r="RU59" s="17">
        <f t="shared" si="218"/>
        <v>1.6324095840723008E-3</v>
      </c>
      <c r="RV59" s="37">
        <f t="shared" si="219"/>
        <v>0.396200879384495</v>
      </c>
      <c r="RW59" s="36">
        <f t="shared" si="220"/>
        <v>2.519852030532868</v>
      </c>
      <c r="RX59" s="85">
        <v>-2.031593</v>
      </c>
      <c r="RY59" s="93">
        <v>83</v>
      </c>
      <c r="RZ59" s="43" t="b">
        <v>0</v>
      </c>
      <c r="SA59" s="18" t="b">
        <v>0</v>
      </c>
      <c r="SB59" s="18" t="b">
        <v>0</v>
      </c>
      <c r="SC59" s="18" t="b">
        <v>0</v>
      </c>
      <c r="SD59" s="18" t="b">
        <v>0</v>
      </c>
      <c r="SE59" s="32" t="b">
        <v>1</v>
      </c>
      <c r="SF59" s="43" t="b">
        <v>0</v>
      </c>
      <c r="SG59" s="18" t="b">
        <v>0</v>
      </c>
      <c r="SH59" s="18"/>
      <c r="SI59" s="18"/>
      <c r="SJ59" s="18"/>
      <c r="SK59" s="18"/>
      <c r="SL59" s="18"/>
      <c r="SM59" s="18"/>
      <c r="SN59" s="18"/>
      <c r="SO59" s="18"/>
      <c r="SP59" s="18"/>
      <c r="SQ59" s="17">
        <f t="shared" si="143"/>
        <v>0</v>
      </c>
      <c r="SR59" s="17">
        <f t="shared" si="144"/>
        <v>0</v>
      </c>
      <c r="SS59" s="17">
        <f t="shared" si="145"/>
        <v>0</v>
      </c>
      <c r="ST59" s="17">
        <f t="shared" si="146"/>
        <v>0</v>
      </c>
      <c r="SU59" s="17">
        <f t="shared" si="147"/>
        <v>0</v>
      </c>
      <c r="SV59" s="17">
        <f t="shared" si="221"/>
        <v>0</v>
      </c>
      <c r="SW59" s="17">
        <f t="shared" si="149"/>
        <v>0</v>
      </c>
      <c r="SX59" s="17">
        <f t="shared" si="150"/>
        <v>0</v>
      </c>
      <c r="SY59" s="17">
        <f t="shared" si="151"/>
        <v>0</v>
      </c>
      <c r="SZ59" s="17">
        <f t="shared" si="152"/>
        <v>0</v>
      </c>
      <c r="TA59" s="17">
        <f t="shared" si="153"/>
        <v>0</v>
      </c>
      <c r="TB59" s="24">
        <f t="shared" si="154"/>
        <v>620</v>
      </c>
      <c r="TC59" s="69">
        <f t="shared" si="155"/>
        <v>1</v>
      </c>
      <c r="TD59" s="17">
        <f t="shared" si="177"/>
        <v>2.6014568158168575E-6</v>
      </c>
      <c r="TE59" s="95">
        <v>1</v>
      </c>
      <c r="TF59" s="71"/>
      <c r="TG59" s="71"/>
      <c r="TH59" s="71"/>
      <c r="TI59" s="71"/>
      <c r="TJ59" s="71"/>
      <c r="TK59" s="71">
        <v>2</v>
      </c>
      <c r="TL59" s="71"/>
      <c r="TM59" s="71">
        <v>1</v>
      </c>
      <c r="TN59" s="71"/>
      <c r="TO59" s="71"/>
      <c r="TP59" s="71"/>
      <c r="TQ59" s="71">
        <v>31</v>
      </c>
      <c r="TR59" s="72">
        <v>26</v>
      </c>
      <c r="TS59" s="72"/>
      <c r="TT59" s="72"/>
      <c r="TU59" s="72"/>
      <c r="TV59" s="72">
        <v>1</v>
      </c>
      <c r="TW59" s="72"/>
      <c r="TX59" s="72"/>
      <c r="TY59" s="72"/>
      <c r="TZ59" s="72">
        <v>2</v>
      </c>
      <c r="UA59" s="72"/>
      <c r="UB59" s="72"/>
      <c r="UC59" s="72"/>
      <c r="UD59" s="72"/>
      <c r="UE59" s="72"/>
      <c r="UF59" s="72"/>
      <c r="UG59" s="72"/>
      <c r="UH59" s="72"/>
      <c r="UI59" s="72"/>
      <c r="UJ59" s="73">
        <v>53</v>
      </c>
      <c r="UK59" s="73"/>
      <c r="UL59" s="73"/>
      <c r="UM59" s="73"/>
      <c r="UN59" s="73">
        <v>1</v>
      </c>
      <c r="UO59" s="73"/>
      <c r="UP59" s="73"/>
      <c r="UQ59" s="73">
        <v>99</v>
      </c>
      <c r="UR59" s="73">
        <v>98</v>
      </c>
      <c r="US59" s="73">
        <v>92</v>
      </c>
      <c r="UT59" s="73"/>
      <c r="UU59" s="73"/>
      <c r="UV59" s="73"/>
      <c r="UW59" s="73"/>
      <c r="UX59" s="73"/>
      <c r="UY59" s="73">
        <v>1</v>
      </c>
      <c r="UZ59" s="73"/>
      <c r="VA59" s="73">
        <v>71</v>
      </c>
      <c r="VB59" s="73">
        <v>62</v>
      </c>
      <c r="VC59" s="73"/>
      <c r="VD59" s="73"/>
      <c r="VE59" s="73"/>
      <c r="VF59" s="73">
        <v>1</v>
      </c>
      <c r="VG59" s="73"/>
      <c r="VH59" s="73"/>
      <c r="VI59" s="73">
        <v>95</v>
      </c>
      <c r="VJ59" s="73">
        <v>194</v>
      </c>
      <c r="VK59" s="73">
        <v>88</v>
      </c>
      <c r="VL59" s="73"/>
      <c r="VM59" s="73"/>
      <c r="VN59" s="73">
        <v>190</v>
      </c>
      <c r="VO59" s="73"/>
      <c r="VP59" s="73">
        <v>1</v>
      </c>
      <c r="VQ59" s="73"/>
      <c r="VR59" s="73">
        <v>261</v>
      </c>
      <c r="VS59" s="73">
        <v>19</v>
      </c>
      <c r="VT59" s="73"/>
      <c r="VU59" s="73"/>
      <c r="VV59" s="73"/>
      <c r="VW59" s="73">
        <v>3</v>
      </c>
      <c r="VX59" s="73">
        <v>27</v>
      </c>
      <c r="VY59" s="73"/>
      <c r="VZ59" s="73">
        <v>95</v>
      </c>
      <c r="WA59" s="73">
        <v>97</v>
      </c>
      <c r="WB59" s="73"/>
      <c r="WC59" s="73">
        <v>104</v>
      </c>
      <c r="WD59" s="73"/>
      <c r="WE59" s="73"/>
      <c r="WF59" s="73">
        <v>94</v>
      </c>
      <c r="WG59" s="73"/>
      <c r="WH59" s="73"/>
      <c r="WI59" s="73"/>
      <c r="WJ59" s="73">
        <v>1</v>
      </c>
      <c r="WK59" s="73"/>
      <c r="WL59" s="73"/>
      <c r="WM59" s="73"/>
      <c r="WN59" s="73">
        <v>111</v>
      </c>
      <c r="WO59" s="22">
        <f t="shared" si="156"/>
        <v>161</v>
      </c>
      <c r="WP59" s="22">
        <f t="shared" si="157"/>
        <v>0</v>
      </c>
      <c r="WQ59" s="22">
        <f t="shared" si="158"/>
        <v>0</v>
      </c>
      <c r="WR59" s="22">
        <f t="shared" si="159"/>
        <v>0</v>
      </c>
      <c r="WS59" s="22">
        <f t="shared" si="160"/>
        <v>6</v>
      </c>
      <c r="WT59" s="22">
        <f t="shared" si="161"/>
        <v>0</v>
      </c>
      <c r="WU59" s="22">
        <f t="shared" si="162"/>
        <v>0</v>
      </c>
      <c r="WV59" s="22">
        <f t="shared" si="163"/>
        <v>194</v>
      </c>
      <c r="WW59" s="22">
        <f t="shared" si="164"/>
        <v>393</v>
      </c>
      <c r="WX59" s="22">
        <f t="shared" si="165"/>
        <v>0</v>
      </c>
      <c r="WY59" s="22">
        <f t="shared" si="166"/>
        <v>285</v>
      </c>
      <c r="WZ59" s="22">
        <f t="shared" si="167"/>
        <v>0</v>
      </c>
      <c r="XA59" s="22">
        <f t="shared" si="168"/>
        <v>0</v>
      </c>
      <c r="XB59" s="22">
        <f t="shared" si="169"/>
        <v>284</v>
      </c>
      <c r="XC59" s="22">
        <f t="shared" si="170"/>
        <v>0</v>
      </c>
      <c r="XD59" s="22">
        <f t="shared" si="171"/>
        <v>0</v>
      </c>
      <c r="XE59" s="22">
        <f t="shared" si="172"/>
        <v>3</v>
      </c>
      <c r="XF59" s="22">
        <f t="shared" si="173"/>
        <v>0</v>
      </c>
      <c r="XG59" s="93">
        <f t="shared" si="174"/>
        <v>474</v>
      </c>
      <c r="XH59" s="389"/>
    </row>
    <row r="60" spans="1:632" s="390" customFormat="1" ht="17.100000000000001" customHeight="1" x14ac:dyDescent="0.2">
      <c r="A60" s="101"/>
      <c r="B60" s="27" t="s">
        <v>110</v>
      </c>
      <c r="C60" s="535" t="s">
        <v>111</v>
      </c>
      <c r="D60" s="25" t="s">
        <v>135</v>
      </c>
      <c r="E60" s="535" t="s">
        <v>136</v>
      </c>
      <c r="F60" s="25" t="s">
        <v>140</v>
      </c>
      <c r="G60" s="535" t="s">
        <v>141</v>
      </c>
      <c r="H60" s="25">
        <v>38</v>
      </c>
      <c r="I60" s="28">
        <v>3</v>
      </c>
      <c r="J60" s="17">
        <f t="shared" si="0"/>
        <v>0.77063021550391952</v>
      </c>
      <c r="K60" s="17">
        <f t="shared" si="1"/>
        <v>0.37010761147481108</v>
      </c>
      <c r="L60" s="17">
        <f t="shared" si="2"/>
        <v>1</v>
      </c>
      <c r="M60" s="17">
        <f t="shared" si="3"/>
        <v>0.17330784444210068</v>
      </c>
      <c r="N60" s="17">
        <f t="shared" si="4"/>
        <v>0.20295066650732776</v>
      </c>
      <c r="O60" s="17">
        <f t="shared" si="5"/>
        <v>8.8533618049506893E-2</v>
      </c>
      <c r="P60" s="17">
        <f t="shared" si="6"/>
        <v>0.71655488881044826</v>
      </c>
      <c r="Q60" s="17">
        <f t="shared" si="7"/>
        <v>0.61928147056841043</v>
      </c>
      <c r="R60" s="69">
        <f t="shared" si="8"/>
        <v>0.86694380292532713</v>
      </c>
      <c r="S60" s="422">
        <f t="shared" si="9"/>
        <v>0.53425667980909475</v>
      </c>
      <c r="T60" s="17">
        <f t="shared" si="175"/>
        <v>0.46574332019090525</v>
      </c>
      <c r="U60" s="10">
        <f t="shared" si="10"/>
        <v>72548.371242817127</v>
      </c>
      <c r="V60" s="32">
        <v>5</v>
      </c>
      <c r="W60" s="550">
        <f t="shared" si="11"/>
        <v>0</v>
      </c>
      <c r="X60" s="550">
        <f t="shared" si="12"/>
        <v>0.42314556869798348</v>
      </c>
      <c r="Y60" s="550">
        <f t="shared" si="13"/>
        <v>0.57685443130201652</v>
      </c>
      <c r="Z60" s="551">
        <f t="shared" si="14"/>
        <v>89856.037909483814</v>
      </c>
      <c r="AA60" s="426">
        <f t="shared" si="15"/>
        <v>6.1090460874756849E-2</v>
      </c>
      <c r="AB60" s="59">
        <f t="shared" si="16"/>
        <v>0.90661218751372952</v>
      </c>
      <c r="AC60" s="59">
        <f t="shared" si="17"/>
        <v>0.26113833150455745</v>
      </c>
      <c r="AD60" s="59">
        <f t="shared" si="18"/>
        <v>0.20295066650732776</v>
      </c>
      <c r="AE60" s="59">
        <f t="shared" si="19"/>
        <v>0.38071852943158951</v>
      </c>
      <c r="AF60" s="59">
        <f t="shared" si="20"/>
        <v>0.47556966648871907</v>
      </c>
      <c r="AG60" s="59">
        <f t="shared" si="21"/>
        <v>0.8232980247815459</v>
      </c>
      <c r="AH60" s="59">
        <f t="shared" si="22"/>
        <v>8.8533618049506893E-2</v>
      </c>
      <c r="AI60" s="59">
        <f t="shared" si="23"/>
        <v>0.67809277626366216</v>
      </c>
      <c r="AJ60" s="59">
        <f t="shared" si="24"/>
        <v>0.86316765474417689</v>
      </c>
      <c r="AK60" s="59">
        <f t="shared" si="25"/>
        <v>0.28344511118955174</v>
      </c>
      <c r="AL60" s="35">
        <f t="shared" si="26"/>
        <v>1</v>
      </c>
      <c r="AM60" s="27">
        <v>155769</v>
      </c>
      <c r="AN60" s="25">
        <v>70734</v>
      </c>
      <c r="AO60" s="25">
        <v>85035</v>
      </c>
      <c r="AP60" s="17">
        <f t="shared" si="27"/>
        <v>3.0254483657997018E-3</v>
      </c>
      <c r="AQ60" s="63">
        <v>83.182219086258598</v>
      </c>
      <c r="AR60" s="58">
        <v>1245.1214145900001</v>
      </c>
      <c r="AS60" s="24">
        <f t="shared" si="28"/>
        <v>125.1034623408934</v>
      </c>
      <c r="AT60" s="17">
        <f t="shared" si="188"/>
        <v>0.10804060896677121</v>
      </c>
      <c r="AU60" s="25">
        <v>152641</v>
      </c>
      <c r="AV60" s="25">
        <v>67980</v>
      </c>
      <c r="AW60" s="25">
        <v>84661</v>
      </c>
      <c r="AX60" s="25">
        <v>3128</v>
      </c>
      <c r="AY60" s="25">
        <v>2754</v>
      </c>
      <c r="AZ60" s="18">
        <v>374</v>
      </c>
      <c r="BA60" s="25">
        <v>9516</v>
      </c>
      <c r="BB60" s="25">
        <v>4369</v>
      </c>
      <c r="BC60" s="25">
        <v>5147</v>
      </c>
      <c r="BD60" s="63">
        <v>84.884398678842047</v>
      </c>
      <c r="BE60" s="25">
        <v>146253</v>
      </c>
      <c r="BF60" s="25">
        <v>66365</v>
      </c>
      <c r="BG60" s="25">
        <v>79888</v>
      </c>
      <c r="BH60" s="63">
        <v>83.072551572201078</v>
      </c>
      <c r="BI60" s="17">
        <v>6.1090460874756849E-2</v>
      </c>
      <c r="BJ60" s="25">
        <v>39538</v>
      </c>
      <c r="BK60" s="25">
        <v>103851</v>
      </c>
      <c r="BL60" s="25">
        <v>12380</v>
      </c>
      <c r="BM60" s="17">
        <v>0.49992778114799097</v>
      </c>
      <c r="BN60" s="10">
        <f t="shared" si="30"/>
        <v>77895.749458358594</v>
      </c>
      <c r="BO60" s="29">
        <v>0.38071852943158951</v>
      </c>
      <c r="BP60" s="30">
        <f t="shared" si="31"/>
        <v>0.61928147056841043</v>
      </c>
      <c r="BQ60" s="31">
        <v>11.920925171640139</v>
      </c>
      <c r="BR60" s="25">
        <v>116231</v>
      </c>
      <c r="BS60" s="25">
        <v>33037</v>
      </c>
      <c r="BT60" s="25">
        <v>72061</v>
      </c>
      <c r="BU60" s="25">
        <v>8347</v>
      </c>
      <c r="BV60" s="25">
        <v>1753</v>
      </c>
      <c r="BW60" s="18">
        <v>1033</v>
      </c>
      <c r="BX60" s="25">
        <v>35591</v>
      </c>
      <c r="BY60" s="25">
        <v>27787</v>
      </c>
      <c r="BZ60" s="25">
        <v>7804</v>
      </c>
      <c r="CA60" s="59">
        <v>0.21926891629906436</v>
      </c>
      <c r="CB60" s="25">
        <v>152641</v>
      </c>
      <c r="CC60" s="25">
        <v>3128</v>
      </c>
      <c r="CD60" s="17">
        <f t="shared" si="32"/>
        <v>2.0492528219809882E-2</v>
      </c>
      <c r="CE60" s="25">
        <v>1500</v>
      </c>
      <c r="CF60" s="25">
        <v>4392</v>
      </c>
      <c r="CG60" s="25">
        <v>7404</v>
      </c>
      <c r="CH60" s="25">
        <v>8024</v>
      </c>
      <c r="CI60" s="25">
        <v>5971</v>
      </c>
      <c r="CJ60" s="25">
        <v>3932</v>
      </c>
      <c r="CK60" s="25">
        <v>2214</v>
      </c>
      <c r="CL60" s="25">
        <v>1385</v>
      </c>
      <c r="CM60" s="18">
        <v>769</v>
      </c>
      <c r="CN60" s="26">
        <v>4.2887527745778424</v>
      </c>
      <c r="CO60" s="27">
        <v>35591</v>
      </c>
      <c r="CP60" s="34">
        <f t="shared" si="33"/>
        <v>4.376640161838667</v>
      </c>
      <c r="CQ60" s="25">
        <v>298</v>
      </c>
      <c r="CR60" s="25">
        <v>2279</v>
      </c>
      <c r="CS60" s="25">
        <v>2427</v>
      </c>
      <c r="CT60" s="25">
        <v>4188</v>
      </c>
      <c r="CU60" s="25">
        <v>21793</v>
      </c>
      <c r="CV60" s="25">
        <v>3852</v>
      </c>
      <c r="CW60" s="18">
        <v>228</v>
      </c>
      <c r="CX60" s="18">
        <v>526</v>
      </c>
      <c r="CY60" s="25">
        <v>35591</v>
      </c>
      <c r="CZ60" s="25">
        <v>34273</v>
      </c>
      <c r="DA60" s="18">
        <v>295</v>
      </c>
      <c r="DB60" s="18">
        <v>622</v>
      </c>
      <c r="DC60" s="18">
        <v>357</v>
      </c>
      <c r="DD60" s="18">
        <v>2</v>
      </c>
      <c r="DE60" s="18">
        <v>42</v>
      </c>
      <c r="DF60" s="25">
        <v>35591</v>
      </c>
      <c r="DG60" s="25">
        <v>16116</v>
      </c>
      <c r="DH60" s="18">
        <v>790</v>
      </c>
      <c r="DI60" s="18">
        <v>20</v>
      </c>
      <c r="DJ60" s="25">
        <v>13757</v>
      </c>
      <c r="DK60" s="18">
        <v>159</v>
      </c>
      <c r="DL60" s="25">
        <v>4749</v>
      </c>
      <c r="DM60" s="25">
        <f t="shared" si="34"/>
        <v>72505.654407013004</v>
      </c>
      <c r="DN60" s="17">
        <f t="shared" si="35"/>
        <v>0.38653030260459104</v>
      </c>
      <c r="DO60" s="17">
        <f t="shared" si="36"/>
        <v>4.4674215391531571E-3</v>
      </c>
      <c r="DP60" s="23">
        <f t="shared" si="37"/>
        <v>0.47556966648871907</v>
      </c>
      <c r="DQ60" s="23">
        <f t="shared" si="38"/>
        <v>0.52443033351128099</v>
      </c>
      <c r="DR60" s="25">
        <v>35591</v>
      </c>
      <c r="DS60" s="25">
        <v>1542</v>
      </c>
      <c r="DT60" s="25">
        <v>25371</v>
      </c>
      <c r="DU60" s="18">
        <v>20</v>
      </c>
      <c r="DV60" s="18">
        <v>978</v>
      </c>
      <c r="DW60" s="18">
        <v>50</v>
      </c>
      <c r="DX60" s="25">
        <v>4912</v>
      </c>
      <c r="DY60" s="25">
        <v>2718</v>
      </c>
      <c r="DZ60" s="17">
        <f t="shared" si="39"/>
        <v>0.78421511056165882</v>
      </c>
      <c r="EA60" s="17">
        <f t="shared" si="40"/>
        <v>0.21578488943834118</v>
      </c>
      <c r="EB60" s="25">
        <v>35591</v>
      </c>
      <c r="EC60" s="18">
        <v>389</v>
      </c>
      <c r="ED60" s="25">
        <v>28913</v>
      </c>
      <c r="EE60" s="18">
        <v>332</v>
      </c>
      <c r="EF60" s="17">
        <f t="shared" si="189"/>
        <v>9.3282009496782892E-3</v>
      </c>
      <c r="EG60" s="25">
        <v>5581</v>
      </c>
      <c r="EH60" s="18">
        <v>376</v>
      </c>
      <c r="EI60" s="17">
        <f t="shared" si="42"/>
        <v>0.8232980247815459</v>
      </c>
      <c r="EJ60" s="17">
        <f t="shared" si="43"/>
        <v>0.15680930572335702</v>
      </c>
      <c r="EK60" s="69">
        <f t="shared" si="44"/>
        <v>0.37010761147481108</v>
      </c>
      <c r="EL60" s="27">
        <v>113805</v>
      </c>
      <c r="EM60" s="25">
        <v>103177</v>
      </c>
      <c r="EN60" s="25">
        <v>10628</v>
      </c>
      <c r="EO60" s="59">
        <v>0.90661218751372952</v>
      </c>
      <c r="EP60" s="25">
        <v>48855</v>
      </c>
      <c r="EQ60" s="25">
        <v>46869</v>
      </c>
      <c r="ER60" s="25">
        <v>1986</v>
      </c>
      <c r="ES60" s="59">
        <v>0.95934909425852011</v>
      </c>
      <c r="ET60" s="25">
        <v>64950</v>
      </c>
      <c r="EU60" s="25">
        <v>56308</v>
      </c>
      <c r="EV60" s="25">
        <v>8642</v>
      </c>
      <c r="EW60" s="59">
        <v>0.86694380292532713</v>
      </c>
      <c r="EX60" s="25">
        <v>6784</v>
      </c>
      <c r="EY60" s="25">
        <v>6585</v>
      </c>
      <c r="EZ60" s="25">
        <v>199</v>
      </c>
      <c r="FA60" s="59">
        <v>0.97066627358490565</v>
      </c>
      <c r="FB60" s="25">
        <v>107021</v>
      </c>
      <c r="FC60" s="25">
        <v>96592</v>
      </c>
      <c r="FD60" s="25">
        <v>10429</v>
      </c>
      <c r="FE60" s="59">
        <v>0.90255183562104635</v>
      </c>
      <c r="FF60" s="25">
        <v>62887</v>
      </c>
      <c r="FG60" s="25">
        <v>24819</v>
      </c>
      <c r="FH60" s="25">
        <v>34738</v>
      </c>
      <c r="FI60" s="25">
        <v>3330</v>
      </c>
      <c r="FJ60" s="23">
        <f t="shared" si="45"/>
        <v>5.2952120470049456E-2</v>
      </c>
      <c r="FK60" s="23">
        <f t="shared" si="46"/>
        <v>0.55238761588245588</v>
      </c>
      <c r="FL60" s="36">
        <f t="shared" si="47"/>
        <v>7.4531531531531527</v>
      </c>
      <c r="FM60" s="25">
        <v>28609</v>
      </c>
      <c r="FN60" s="25">
        <v>11990</v>
      </c>
      <c r="FO60" s="17">
        <f t="shared" si="48"/>
        <v>0.41909888496626935</v>
      </c>
      <c r="FP60" s="25">
        <v>14966</v>
      </c>
      <c r="FQ60" s="17">
        <f t="shared" si="49"/>
        <v>0.52312209444580382</v>
      </c>
      <c r="FR60" s="25">
        <v>1653</v>
      </c>
      <c r="FS60" s="17">
        <f t="shared" si="50"/>
        <v>5.7779020587926874E-2</v>
      </c>
      <c r="FT60" s="25">
        <v>34278</v>
      </c>
      <c r="FU60" s="25">
        <v>12829</v>
      </c>
      <c r="FV60" s="25">
        <v>19772</v>
      </c>
      <c r="FW60" s="17">
        <f t="shared" si="51"/>
        <v>4.8923507789252585E-2</v>
      </c>
      <c r="FX60" s="17">
        <f t="shared" si="52"/>
        <v>0.57681311628449738</v>
      </c>
      <c r="FY60" s="25">
        <v>1677</v>
      </c>
      <c r="FZ60" s="25">
        <v>92047</v>
      </c>
      <c r="GA60" s="25">
        <v>24037</v>
      </c>
      <c r="GB60" s="25">
        <v>49329</v>
      </c>
      <c r="GC60" s="25">
        <v>9887</v>
      </c>
      <c r="GD60" s="25">
        <v>4058</v>
      </c>
      <c r="GE60" s="18">
        <v>151</v>
      </c>
      <c r="GF60" s="25">
        <v>3660</v>
      </c>
      <c r="GG60" s="18">
        <v>119</v>
      </c>
      <c r="GH60" s="18">
        <v>39</v>
      </c>
      <c r="GI60" s="18">
        <v>767</v>
      </c>
      <c r="GJ60" s="10">
        <f t="shared" si="53"/>
        <v>24037</v>
      </c>
      <c r="GK60" s="10">
        <f t="shared" si="182"/>
        <v>68010</v>
      </c>
      <c r="GL60" s="10">
        <f t="shared" si="183"/>
        <v>18681</v>
      </c>
      <c r="GM60" s="10">
        <f t="shared" si="56"/>
        <v>73366</v>
      </c>
      <c r="GN60" s="10">
        <f t="shared" si="184"/>
        <v>8794</v>
      </c>
      <c r="GO60" s="17">
        <f t="shared" si="58"/>
        <v>0.26113833150455745</v>
      </c>
      <c r="GP60" s="17">
        <f t="shared" si="185"/>
        <v>0.73886166849544255</v>
      </c>
      <c r="GQ60" s="17">
        <f t="shared" si="186"/>
        <v>0.20295066650732776</v>
      </c>
      <c r="GR60" s="17">
        <f t="shared" si="187"/>
        <v>9.55381489891034E-2</v>
      </c>
      <c r="GS60" s="17">
        <f t="shared" si="62"/>
        <v>0.47090616750138514</v>
      </c>
      <c r="GT60" s="25">
        <v>40211</v>
      </c>
      <c r="GU60" s="25">
        <v>9205</v>
      </c>
      <c r="GV60" s="25">
        <v>21060</v>
      </c>
      <c r="GW60" s="25">
        <v>5110</v>
      </c>
      <c r="GX60" s="25">
        <v>2428</v>
      </c>
      <c r="GY60" s="18">
        <v>121</v>
      </c>
      <c r="GZ60" s="25">
        <v>1790</v>
      </c>
      <c r="HA60" s="18">
        <v>39</v>
      </c>
      <c r="HB60" s="18">
        <v>22</v>
      </c>
      <c r="HC60" s="18">
        <v>436</v>
      </c>
      <c r="HD60" s="23">
        <f t="shared" si="63"/>
        <v>0.22891746039640895</v>
      </c>
      <c r="HE60" s="23">
        <f t="shared" si="64"/>
        <v>0.77108253960359108</v>
      </c>
      <c r="HF60" s="23">
        <f t="shared" si="65"/>
        <v>0.24734525378627739</v>
      </c>
      <c r="HG60" s="23">
        <f t="shared" si="66"/>
        <v>0.12026559896545722</v>
      </c>
      <c r="HH60" s="25">
        <v>51836</v>
      </c>
      <c r="HI60" s="25">
        <v>14832</v>
      </c>
      <c r="HJ60" s="25">
        <v>28269</v>
      </c>
      <c r="HK60" s="25">
        <v>4777</v>
      </c>
      <c r="HL60" s="25">
        <v>1630</v>
      </c>
      <c r="HM60" s="18">
        <v>30</v>
      </c>
      <c r="HN60" s="25">
        <v>1870</v>
      </c>
      <c r="HO60" s="18">
        <v>80</v>
      </c>
      <c r="HP60" s="18">
        <v>17</v>
      </c>
      <c r="HQ60" s="18">
        <v>331</v>
      </c>
      <c r="HR60" s="23">
        <f t="shared" si="67"/>
        <v>0.28613318928929704</v>
      </c>
      <c r="HS60" s="23">
        <f t="shared" si="68"/>
        <v>0.71386681071070301</v>
      </c>
      <c r="HT60" s="80">
        <f t="shared" si="69"/>
        <v>0.1685122308820125</v>
      </c>
      <c r="HU60" s="27">
        <v>130318</v>
      </c>
      <c r="HV60" s="18">
        <v>2186</v>
      </c>
      <c r="HW60" s="25">
        <v>21017</v>
      </c>
      <c r="HX60" s="18">
        <v>2021</v>
      </c>
      <c r="HY60" s="25">
        <v>31101</v>
      </c>
      <c r="HZ60" s="25">
        <v>10279</v>
      </c>
      <c r="IA60" s="25">
        <v>3247</v>
      </c>
      <c r="IB60" s="18">
        <v>297</v>
      </c>
      <c r="IC60" s="25">
        <v>15364</v>
      </c>
      <c r="ID60" s="25">
        <v>30078</v>
      </c>
      <c r="IE60" s="25">
        <v>10297</v>
      </c>
      <c r="IF60" s="18">
        <v>1181</v>
      </c>
      <c r="IG60" s="25">
        <v>3250</v>
      </c>
      <c r="IH60" s="17">
        <f t="shared" si="70"/>
        <v>0.30968093432986998</v>
      </c>
      <c r="II60" s="17">
        <f t="shared" si="71"/>
        <v>7.8876287235838491E-2</v>
      </c>
      <c r="IJ60" s="30">
        <f t="shared" si="72"/>
        <v>12.678081525440218</v>
      </c>
      <c r="IK60" s="17">
        <f t="shared" si="176"/>
        <v>0.17330784444210068</v>
      </c>
      <c r="IL60" s="25">
        <v>57949</v>
      </c>
      <c r="IM60" s="18">
        <v>1272</v>
      </c>
      <c r="IN60" s="25">
        <v>12814</v>
      </c>
      <c r="IO60" s="18">
        <v>1541</v>
      </c>
      <c r="IP60" s="25">
        <v>21680</v>
      </c>
      <c r="IQ60" s="25">
        <v>4119</v>
      </c>
      <c r="IR60" s="25">
        <v>1713</v>
      </c>
      <c r="IS60" s="18">
        <v>188</v>
      </c>
      <c r="IT60" s="25">
        <v>7396</v>
      </c>
      <c r="IU60" s="25">
        <v>618</v>
      </c>
      <c r="IV60" s="25">
        <v>3837</v>
      </c>
      <c r="IW60" s="18">
        <v>567</v>
      </c>
      <c r="IX60" s="25">
        <v>2204</v>
      </c>
      <c r="IY60" s="17">
        <f t="shared" si="73"/>
        <v>0.74443044746242382</v>
      </c>
      <c r="IZ60" s="25">
        <v>72369</v>
      </c>
      <c r="JA60" s="18">
        <v>914</v>
      </c>
      <c r="JB60" s="25">
        <v>8203</v>
      </c>
      <c r="JC60" s="18">
        <v>480</v>
      </c>
      <c r="JD60" s="25">
        <v>9421</v>
      </c>
      <c r="JE60" s="25">
        <v>6160</v>
      </c>
      <c r="JF60" s="25">
        <v>1534</v>
      </c>
      <c r="JG60" s="18">
        <v>109</v>
      </c>
      <c r="JH60" s="25">
        <v>7968</v>
      </c>
      <c r="JI60" s="25">
        <v>29460</v>
      </c>
      <c r="JJ60" s="25">
        <v>6460</v>
      </c>
      <c r="JK60" s="18">
        <v>614</v>
      </c>
      <c r="JL60" s="25">
        <v>1046</v>
      </c>
      <c r="JM60" s="80">
        <f t="shared" si="74"/>
        <v>0.36910831986071385</v>
      </c>
      <c r="JN60" s="27">
        <v>130318</v>
      </c>
      <c r="JO60" s="25">
        <v>90608</v>
      </c>
      <c r="JP60" s="18">
        <v>34</v>
      </c>
      <c r="JQ60" s="18">
        <v>166</v>
      </c>
      <c r="JR60" s="25">
        <v>1766</v>
      </c>
      <c r="JS60" s="18">
        <v>700</v>
      </c>
      <c r="JT60" s="18">
        <v>65</v>
      </c>
      <c r="JU60" s="18">
        <v>1</v>
      </c>
      <c r="JV60" s="18">
        <v>40</v>
      </c>
      <c r="JW60" s="25">
        <v>36938</v>
      </c>
      <c r="JX60" s="17">
        <f t="shared" si="75"/>
        <v>0.28344511118955174</v>
      </c>
      <c r="JY60" s="17">
        <f t="shared" si="76"/>
        <v>0.71655488881044826</v>
      </c>
      <c r="JZ60" s="25">
        <v>7980</v>
      </c>
      <c r="KA60" s="25">
        <v>6698</v>
      </c>
      <c r="KB60" s="18">
        <v>8</v>
      </c>
      <c r="KC60" s="18">
        <v>0</v>
      </c>
      <c r="KD60" s="25">
        <v>47</v>
      </c>
      <c r="KE60" s="18">
        <v>49</v>
      </c>
      <c r="KF60" s="18">
        <v>12</v>
      </c>
      <c r="KG60" s="18">
        <v>0</v>
      </c>
      <c r="KH60" s="18">
        <v>3</v>
      </c>
      <c r="KI60" s="25">
        <v>1163</v>
      </c>
      <c r="KJ60" s="17">
        <f t="shared" si="77"/>
        <v>0.14573934837092731</v>
      </c>
      <c r="KK60" s="25">
        <v>122338</v>
      </c>
      <c r="KL60" s="25">
        <v>83910</v>
      </c>
      <c r="KM60" s="18">
        <v>26</v>
      </c>
      <c r="KN60" s="18">
        <v>166</v>
      </c>
      <c r="KO60" s="25">
        <v>1719</v>
      </c>
      <c r="KP60" s="18">
        <v>651</v>
      </c>
      <c r="KQ60" s="18">
        <v>53</v>
      </c>
      <c r="KR60" s="18">
        <v>1</v>
      </c>
      <c r="KS60" s="18">
        <v>37</v>
      </c>
      <c r="KT60" s="25">
        <v>35775</v>
      </c>
      <c r="KU60" s="69">
        <f t="shared" si="190"/>
        <v>0.29242753682420836</v>
      </c>
      <c r="KV60" s="27">
        <v>155769</v>
      </c>
      <c r="KW60" s="25">
        <v>149999</v>
      </c>
      <c r="KX60" s="25">
        <v>5770</v>
      </c>
      <c r="KY60" s="59">
        <v>3.7042030185723732E-2</v>
      </c>
      <c r="KZ60" s="25">
        <v>2907</v>
      </c>
      <c r="LA60" s="25">
        <v>1731</v>
      </c>
      <c r="LB60" s="25">
        <v>2370</v>
      </c>
      <c r="LC60" s="25">
        <v>1922</v>
      </c>
      <c r="LD60" s="25">
        <v>70734</v>
      </c>
      <c r="LE60" s="25">
        <v>68294</v>
      </c>
      <c r="LF60" s="25">
        <v>2440</v>
      </c>
      <c r="LG60" s="59">
        <v>3.4495433596290329E-2</v>
      </c>
      <c r="LH60" s="25">
        <v>85035</v>
      </c>
      <c r="LI60" s="25">
        <v>81705</v>
      </c>
      <c r="LJ60" s="25">
        <v>3330</v>
      </c>
      <c r="LK60" s="35">
        <v>3.9160345739989416E-2</v>
      </c>
      <c r="LL60" s="27">
        <v>35591</v>
      </c>
      <c r="LM60" s="18">
        <v>253</v>
      </c>
      <c r="LN60" s="25">
        <v>23881</v>
      </c>
      <c r="LO60" s="25">
        <v>2036</v>
      </c>
      <c r="LP60" s="18">
        <v>177</v>
      </c>
      <c r="LQ60" s="18">
        <v>201</v>
      </c>
      <c r="LR60" s="25">
        <v>9043</v>
      </c>
      <c r="LS60" s="23">
        <f t="shared" si="79"/>
        <v>0.25408108791548423</v>
      </c>
      <c r="LT60" s="23">
        <f t="shared" si="80"/>
        <v>0.74591891208451577</v>
      </c>
      <c r="LU60" s="17">
        <f t="shared" si="81"/>
        <v>0.67809277626366216</v>
      </c>
      <c r="LV60" s="25">
        <v>35591</v>
      </c>
      <c r="LW60" s="25">
        <v>8251</v>
      </c>
      <c r="LX60" s="25">
        <v>18904</v>
      </c>
      <c r="LY60" s="25">
        <v>3542</v>
      </c>
      <c r="LZ60" s="18">
        <v>376</v>
      </c>
      <c r="MA60" s="25">
        <v>3832</v>
      </c>
      <c r="MB60" s="18">
        <v>408</v>
      </c>
      <c r="MC60" s="18">
        <v>4</v>
      </c>
      <c r="MD60" s="18">
        <v>24</v>
      </c>
      <c r="ME60" s="18">
        <v>0</v>
      </c>
      <c r="MF60" s="18">
        <v>250</v>
      </c>
      <c r="MG60" s="17">
        <f t="shared" si="82"/>
        <v>0.11924362900733332</v>
      </c>
      <c r="MH60" s="17">
        <f t="shared" si="83"/>
        <v>0.86316765474417689</v>
      </c>
      <c r="MI60" s="25">
        <v>35591</v>
      </c>
      <c r="MJ60" s="25">
        <v>8260</v>
      </c>
      <c r="MK60" s="25">
        <v>18937</v>
      </c>
      <c r="ML60" s="25">
        <v>2904</v>
      </c>
      <c r="MM60" s="18">
        <v>282</v>
      </c>
      <c r="MN60" s="25">
        <v>4660</v>
      </c>
      <c r="MO60" s="18">
        <v>290</v>
      </c>
      <c r="MP60" s="18">
        <v>1</v>
      </c>
      <c r="MQ60" s="18">
        <v>0</v>
      </c>
      <c r="MR60" s="18">
        <v>0</v>
      </c>
      <c r="MS60" s="18">
        <v>257</v>
      </c>
      <c r="MT60" s="17">
        <f t="shared" si="84"/>
        <v>0.84577561743137308</v>
      </c>
      <c r="MU60" s="69">
        <f t="shared" si="85"/>
        <v>0.77063021550391952</v>
      </c>
      <c r="MV60" s="27">
        <v>35591</v>
      </c>
      <c r="MW60" s="25">
        <v>3151</v>
      </c>
      <c r="MX60" s="18">
        <v>137</v>
      </c>
      <c r="MY60" s="25">
        <v>2798</v>
      </c>
      <c r="MZ60" s="25">
        <v>14543</v>
      </c>
      <c r="NA60" s="25">
        <v>6654</v>
      </c>
      <c r="NB60" s="18">
        <v>84</v>
      </c>
      <c r="NC60" s="25">
        <v>4284</v>
      </c>
      <c r="ND60" s="25">
        <v>3940</v>
      </c>
      <c r="NE60" s="17">
        <f t="shared" si="86"/>
        <v>8.8533618049506893E-2</v>
      </c>
      <c r="NF60" s="10">
        <f t="shared" si="87"/>
        <v>13513.859992694781</v>
      </c>
      <c r="NG60" s="17">
        <f t="shared" si="88"/>
        <v>0.39585850355426933</v>
      </c>
      <c r="NH60" s="25">
        <v>35591</v>
      </c>
      <c r="NI60" s="25">
        <v>1067</v>
      </c>
      <c r="NJ60" s="18">
        <v>0</v>
      </c>
      <c r="NK60" s="18">
        <v>9</v>
      </c>
      <c r="NL60" s="18">
        <v>8</v>
      </c>
      <c r="NM60" s="25">
        <v>33993</v>
      </c>
      <c r="NN60" s="18">
        <v>417</v>
      </c>
      <c r="NO60" s="18">
        <v>22</v>
      </c>
      <c r="NP60" s="18">
        <v>5</v>
      </c>
      <c r="NQ60" s="32">
        <v>70</v>
      </c>
      <c r="NR60" s="27">
        <v>35591</v>
      </c>
      <c r="NS60" s="37">
        <f t="shared" si="89"/>
        <v>0.95451097187491218</v>
      </c>
      <c r="NT60" s="37">
        <f t="shared" si="90"/>
        <v>0.25756201665395534</v>
      </c>
      <c r="NU60" s="37">
        <f t="shared" si="91"/>
        <v>1.0476568939126341</v>
      </c>
      <c r="NV60" s="17">
        <f t="shared" si="92"/>
        <v>0.21273849172307568</v>
      </c>
      <c r="NW60" s="10">
        <f t="shared" si="93"/>
        <v>17784</v>
      </c>
      <c r="NX60" s="17">
        <f t="shared" si="94"/>
        <v>0.49967688460565873</v>
      </c>
      <c r="NY60" s="19">
        <f t="shared" si="95"/>
        <v>0.32049595415307536</v>
      </c>
      <c r="NZ60" s="25">
        <v>17807</v>
      </c>
      <c r="OA60" s="25">
        <v>10042</v>
      </c>
      <c r="OB60" s="18">
        <v>721</v>
      </c>
      <c r="OC60" s="25">
        <v>4799</v>
      </c>
      <c r="OD60" s="18">
        <v>199</v>
      </c>
      <c r="OE60" s="18">
        <v>404</v>
      </c>
      <c r="OF60" s="17">
        <f t="shared" si="96"/>
        <v>0.13483745890815094</v>
      </c>
      <c r="OG60" s="17">
        <f t="shared" si="97"/>
        <v>0.50032311539434127</v>
      </c>
      <c r="OH60" s="17">
        <f t="shared" si="98"/>
        <v>0.28214998173695599</v>
      </c>
      <c r="OI60" s="69">
        <f t="shared" si="99"/>
        <v>1.1351184288162737E-2</v>
      </c>
      <c r="OJ60" s="27">
        <v>35591</v>
      </c>
      <c r="OK60" s="18">
        <v>336</v>
      </c>
      <c r="OL60" s="25">
        <v>21652</v>
      </c>
      <c r="OM60" s="25">
        <v>15352</v>
      </c>
      <c r="ON60" s="18">
        <v>462</v>
      </c>
      <c r="OO60" s="18">
        <v>58</v>
      </c>
      <c r="OP60" s="18">
        <v>60</v>
      </c>
      <c r="OQ60" s="25">
        <v>14520</v>
      </c>
      <c r="OR60" s="69">
        <f t="shared" si="100"/>
        <v>0.63246326318451296</v>
      </c>
      <c r="OS60" s="85">
        <v>25471</v>
      </c>
      <c r="OT60" s="22">
        <v>25429</v>
      </c>
      <c r="OU60" s="38">
        <f t="shared" si="191"/>
        <v>0.11400020622161651</v>
      </c>
      <c r="OV60" s="39">
        <v>0.78179204844862171</v>
      </c>
      <c r="OW60" s="22">
        <v>1988019</v>
      </c>
      <c r="OX60" s="36">
        <f t="shared" si="192"/>
        <v>81345761.442000002</v>
      </c>
      <c r="OY60" s="36">
        <f t="shared" si="193"/>
        <v>1722926.162989822</v>
      </c>
      <c r="OZ60" s="22"/>
      <c r="PA60" s="22"/>
      <c r="PB60" s="38">
        <f t="shared" si="194"/>
        <v>0</v>
      </c>
      <c r="PC60" s="39">
        <v>0</v>
      </c>
      <c r="PD60" s="22"/>
      <c r="PE60" s="40">
        <f t="shared" si="105"/>
        <v>0</v>
      </c>
      <c r="PF60" s="36">
        <f t="shared" si="106"/>
        <v>0</v>
      </c>
      <c r="PG60" s="22">
        <v>103653</v>
      </c>
      <c r="PH60" s="22">
        <v>100176</v>
      </c>
      <c r="PI60" s="38">
        <f t="shared" si="195"/>
        <v>0.44909688381205143</v>
      </c>
      <c r="PJ60" s="39">
        <v>7.9966059734866632E-2</v>
      </c>
      <c r="PK60" s="22">
        <v>801068</v>
      </c>
      <c r="PL60" s="41">
        <f t="shared" si="108"/>
        <v>32778100.423999999</v>
      </c>
      <c r="PM60" s="36">
        <f t="shared" si="109"/>
        <v>8189049.9989882847</v>
      </c>
      <c r="PN60" s="22">
        <v>21625</v>
      </c>
      <c r="PO60" s="22">
        <v>21625</v>
      </c>
      <c r="PP60" s="38">
        <f t="shared" si="196"/>
        <v>9.6946575152088446E-2</v>
      </c>
      <c r="PQ60" s="39">
        <v>0.57336647398843932</v>
      </c>
      <c r="PR60" s="22">
        <v>1239905</v>
      </c>
      <c r="PS60" s="41">
        <f t="shared" si="111"/>
        <v>50734432.789999999</v>
      </c>
      <c r="PT60" s="36">
        <f t="shared" si="112"/>
        <v>2835434.3295360273</v>
      </c>
      <c r="PU60" s="22">
        <v>5334</v>
      </c>
      <c r="PV60" s="22">
        <v>5334</v>
      </c>
      <c r="PW60" s="38">
        <f t="shared" si="197"/>
        <v>2.3912741357745192E-2</v>
      </c>
      <c r="PX60" s="39">
        <v>0.23095613048368954</v>
      </c>
      <c r="PY60" s="22">
        <v>123192</v>
      </c>
      <c r="PZ60" s="36">
        <f t="shared" si="114"/>
        <v>813790.89860585588</v>
      </c>
      <c r="QA60" s="22">
        <v>8847</v>
      </c>
      <c r="QB60" s="22">
        <v>8847</v>
      </c>
      <c r="QC60" s="39">
        <v>5.5980275799706112</v>
      </c>
      <c r="QD60" s="22">
        <v>4952575</v>
      </c>
      <c r="QE60" s="22">
        <f t="shared" si="115"/>
        <v>7979.1486111111062</v>
      </c>
      <c r="QF60" s="22"/>
      <c r="QG60" s="22">
        <v>55</v>
      </c>
      <c r="QH60" s="22">
        <v>55</v>
      </c>
      <c r="QI60" s="38">
        <f t="shared" si="198"/>
        <v>2.465693240862365E-4</v>
      </c>
      <c r="QJ60" s="39">
        <v>0.2</v>
      </c>
      <c r="QK60" s="22">
        <v>1100</v>
      </c>
      <c r="QL60" s="42">
        <f t="shared" si="117"/>
        <v>49.824000000000005</v>
      </c>
      <c r="QM60" s="22">
        <f t="shared" si="199"/>
        <v>61660</v>
      </c>
      <c r="QN60" s="22">
        <v>14158</v>
      </c>
      <c r="QO60" s="22">
        <v>14093</v>
      </c>
      <c r="QP60" s="38">
        <f t="shared" si="200"/>
        <v>6.3180026988133298E-2</v>
      </c>
      <c r="QQ60" s="39">
        <v>0.16102675086922585</v>
      </c>
      <c r="QR60" s="22">
        <v>226935</v>
      </c>
      <c r="QS60" s="36">
        <f t="shared" si="120"/>
        <v>3328867.4854818801</v>
      </c>
      <c r="QT60" s="22">
        <v>43367</v>
      </c>
      <c r="QU60" s="22">
        <v>43367</v>
      </c>
      <c r="QV60" s="38">
        <f t="shared" si="201"/>
        <v>0.1944176705026876</v>
      </c>
      <c r="QW60" s="39">
        <v>0.17248391634191898</v>
      </c>
      <c r="QX60" s="22">
        <v>748011</v>
      </c>
      <c r="QY60" s="36">
        <f t="shared" si="122"/>
        <v>10196567.046397282</v>
      </c>
      <c r="QZ60" s="22">
        <v>4135</v>
      </c>
      <c r="RA60" s="22">
        <v>4135</v>
      </c>
      <c r="RB60" s="38">
        <f t="shared" si="202"/>
        <v>1.8537530092665237E-2</v>
      </c>
      <c r="RC60" s="39">
        <v>0.16196856106408705</v>
      </c>
      <c r="RD60" s="22">
        <v>66974</v>
      </c>
      <c r="RE60" s="36">
        <f t="shared" si="124"/>
        <v>446791.84961858322</v>
      </c>
      <c r="RF60" s="10">
        <f t="shared" si="203"/>
        <v>226645</v>
      </c>
      <c r="RG60" s="10">
        <f t="shared" si="204"/>
        <v>223061</v>
      </c>
      <c r="RH60" s="17">
        <f t="shared" si="205"/>
        <v>0.28689037996792338</v>
      </c>
      <c r="RI60" s="17">
        <f t="shared" si="206"/>
        <v>6.5545134672227601E-3</v>
      </c>
      <c r="RJ60" s="17">
        <f t="shared" si="207"/>
        <v>6.2575682893905318E-2</v>
      </c>
      <c r="RK60" s="17">
        <f t="shared" si="208"/>
        <v>0</v>
      </c>
      <c r="RL60" s="17">
        <f t="shared" si="209"/>
        <v>0.10298133679950836</v>
      </c>
      <c r="RM60" s="17">
        <f t="shared" si="210"/>
        <v>2.9556415304958786E-2</v>
      </c>
      <c r="RN60" s="17">
        <f t="shared" si="211"/>
        <v>0.12090254396385101</v>
      </c>
      <c r="RO60" s="17">
        <f t="shared" si="212"/>
        <v>0.37033342450065887</v>
      </c>
      <c r="RP60" s="17">
        <f t="shared" si="213"/>
        <v>1.622722186352861E-2</v>
      </c>
      <c r="RQ60" s="17">
        <f t="shared" si="214"/>
        <v>1.8095788963443565E-6</v>
      </c>
      <c r="RR60" s="36">
        <f t="shared" si="215"/>
        <v>27533477.595617734</v>
      </c>
      <c r="RS60" s="36">
        <f t="shared" si="216"/>
        <v>176.75838963861702</v>
      </c>
      <c r="RT60" s="10">
        <f t="shared" si="217"/>
        <v>3584</v>
      </c>
      <c r="RU60" s="17">
        <f t="shared" si="218"/>
        <v>1.581327626905513E-2</v>
      </c>
      <c r="RV60" s="37">
        <f t="shared" si="219"/>
        <v>0.68728187253193318</v>
      </c>
      <c r="RW60" s="36">
        <f t="shared" si="220"/>
        <v>1.4319986646893799</v>
      </c>
      <c r="RX60" s="85">
        <v>-2.8061090000000002</v>
      </c>
      <c r="RY60" s="93">
        <v>47</v>
      </c>
      <c r="RZ60" s="43" t="b">
        <v>0</v>
      </c>
      <c r="SA60" s="18" t="b">
        <v>0</v>
      </c>
      <c r="SB60" s="18" t="b">
        <v>0</v>
      </c>
      <c r="SC60" s="18" t="b">
        <v>0</v>
      </c>
      <c r="SD60" s="18" t="b">
        <v>0</v>
      </c>
      <c r="SE60" s="32" t="b">
        <v>1</v>
      </c>
      <c r="SF60" s="43" t="b">
        <v>0</v>
      </c>
      <c r="SG60" s="18" t="b">
        <v>0</v>
      </c>
      <c r="SH60" s="18"/>
      <c r="SI60" s="18"/>
      <c r="SJ60" s="18"/>
      <c r="SK60" s="18"/>
      <c r="SL60" s="18"/>
      <c r="SM60" s="18"/>
      <c r="SN60" s="18"/>
      <c r="SO60" s="18"/>
      <c r="SP60" s="18"/>
      <c r="SQ60" s="17">
        <f t="shared" si="143"/>
        <v>0</v>
      </c>
      <c r="SR60" s="17">
        <f t="shared" si="144"/>
        <v>0</v>
      </c>
      <c r="SS60" s="17">
        <f t="shared" si="145"/>
        <v>0</v>
      </c>
      <c r="ST60" s="17">
        <f t="shared" si="146"/>
        <v>0</v>
      </c>
      <c r="SU60" s="17">
        <f t="shared" si="147"/>
        <v>0</v>
      </c>
      <c r="SV60" s="17">
        <f t="shared" si="221"/>
        <v>0</v>
      </c>
      <c r="SW60" s="17">
        <f t="shared" si="149"/>
        <v>0</v>
      </c>
      <c r="SX60" s="17">
        <f t="shared" si="150"/>
        <v>0</v>
      </c>
      <c r="SY60" s="17">
        <f t="shared" si="151"/>
        <v>0</v>
      </c>
      <c r="SZ60" s="17">
        <f t="shared" si="152"/>
        <v>0</v>
      </c>
      <c r="TA60" s="17">
        <f t="shared" si="153"/>
        <v>0</v>
      </c>
      <c r="TB60" s="24">
        <f t="shared" si="154"/>
        <v>620</v>
      </c>
      <c r="TC60" s="69">
        <f t="shared" si="155"/>
        <v>1</v>
      </c>
      <c r="TD60" s="17">
        <f t="shared" si="177"/>
        <v>2.6014568158168575E-6</v>
      </c>
      <c r="TE60" s="95">
        <v>63</v>
      </c>
      <c r="TF60" s="71"/>
      <c r="TG60" s="71">
        <v>15</v>
      </c>
      <c r="TH60" s="71">
        <v>3</v>
      </c>
      <c r="TI60" s="71"/>
      <c r="TJ60" s="71"/>
      <c r="TK60" s="71">
        <v>70</v>
      </c>
      <c r="TL60" s="71"/>
      <c r="TM60" s="71">
        <v>176</v>
      </c>
      <c r="TN60" s="71"/>
      <c r="TO60" s="71"/>
      <c r="TP60" s="71"/>
      <c r="TQ60" s="71">
        <v>15</v>
      </c>
      <c r="TR60" s="72">
        <v>15</v>
      </c>
      <c r="TS60" s="72"/>
      <c r="TT60" s="72"/>
      <c r="TU60" s="72">
        <v>15</v>
      </c>
      <c r="TV60" s="72">
        <v>4</v>
      </c>
      <c r="TW60" s="72"/>
      <c r="TX60" s="72"/>
      <c r="TY60" s="72"/>
      <c r="TZ60" s="72">
        <v>70</v>
      </c>
      <c r="UA60" s="72"/>
      <c r="UB60" s="72">
        <v>156</v>
      </c>
      <c r="UC60" s="72"/>
      <c r="UD60" s="72"/>
      <c r="UE60" s="72"/>
      <c r="UF60" s="72"/>
      <c r="UG60" s="72">
        <v>3</v>
      </c>
      <c r="UH60" s="72"/>
      <c r="UI60" s="72">
        <v>15</v>
      </c>
      <c r="UJ60" s="73">
        <v>35</v>
      </c>
      <c r="UK60" s="73"/>
      <c r="UL60" s="73"/>
      <c r="UM60" s="73">
        <v>15</v>
      </c>
      <c r="UN60" s="73">
        <v>4</v>
      </c>
      <c r="UO60" s="73"/>
      <c r="UP60" s="73"/>
      <c r="UQ60" s="73"/>
      <c r="UR60" s="73">
        <v>146</v>
      </c>
      <c r="US60" s="73">
        <v>176</v>
      </c>
      <c r="UT60" s="73"/>
      <c r="UU60" s="73"/>
      <c r="UV60" s="73"/>
      <c r="UW60" s="73"/>
      <c r="UX60" s="73"/>
      <c r="UY60" s="73">
        <v>11</v>
      </c>
      <c r="UZ60" s="73"/>
      <c r="VA60" s="73">
        <v>30</v>
      </c>
      <c r="VB60" s="73">
        <v>40</v>
      </c>
      <c r="VC60" s="73"/>
      <c r="VD60" s="73"/>
      <c r="VE60" s="73">
        <v>15</v>
      </c>
      <c r="VF60" s="73">
        <v>5</v>
      </c>
      <c r="VG60" s="73">
        <v>13</v>
      </c>
      <c r="VH60" s="73"/>
      <c r="VI60" s="73"/>
      <c r="VJ60" s="73">
        <v>146</v>
      </c>
      <c r="VK60" s="73">
        <v>180</v>
      </c>
      <c r="VL60" s="73"/>
      <c r="VM60" s="73"/>
      <c r="VN60" s="73"/>
      <c r="VO60" s="73"/>
      <c r="VP60" s="73">
        <v>11</v>
      </c>
      <c r="VQ60" s="73"/>
      <c r="VR60" s="73">
        <v>75</v>
      </c>
      <c r="VS60" s="73">
        <v>32</v>
      </c>
      <c r="VT60" s="73"/>
      <c r="VU60" s="73"/>
      <c r="VV60" s="73"/>
      <c r="VW60" s="73">
        <v>3</v>
      </c>
      <c r="VX60" s="73"/>
      <c r="VY60" s="73">
        <v>6</v>
      </c>
      <c r="VZ60" s="73"/>
      <c r="WA60" s="73">
        <v>10</v>
      </c>
      <c r="WB60" s="73"/>
      <c r="WC60" s="73">
        <v>158</v>
      </c>
      <c r="WD60" s="73">
        <v>1</v>
      </c>
      <c r="WE60" s="73"/>
      <c r="WF60" s="73"/>
      <c r="WG60" s="73"/>
      <c r="WH60" s="73"/>
      <c r="WI60" s="73"/>
      <c r="WJ60" s="73">
        <v>16</v>
      </c>
      <c r="WK60" s="73"/>
      <c r="WL60" s="73"/>
      <c r="WM60" s="73"/>
      <c r="WN60" s="73">
        <v>13</v>
      </c>
      <c r="WO60" s="22">
        <f t="shared" si="156"/>
        <v>185</v>
      </c>
      <c r="WP60" s="22">
        <f t="shared" si="157"/>
        <v>0</v>
      </c>
      <c r="WQ60" s="22">
        <f t="shared" si="158"/>
        <v>0</v>
      </c>
      <c r="WR60" s="22">
        <f t="shared" si="159"/>
        <v>60</v>
      </c>
      <c r="WS60" s="22">
        <f t="shared" si="160"/>
        <v>19</v>
      </c>
      <c r="WT60" s="22">
        <f t="shared" si="161"/>
        <v>13</v>
      </c>
      <c r="WU60" s="22">
        <f t="shared" si="162"/>
        <v>6</v>
      </c>
      <c r="WV60" s="22">
        <f t="shared" si="163"/>
        <v>0</v>
      </c>
      <c r="WW60" s="22">
        <f t="shared" si="164"/>
        <v>442</v>
      </c>
      <c r="WX60" s="22">
        <f t="shared" si="165"/>
        <v>0</v>
      </c>
      <c r="WY60" s="22">
        <f t="shared" si="166"/>
        <v>846</v>
      </c>
      <c r="WZ60" s="22">
        <f t="shared" si="167"/>
        <v>0</v>
      </c>
      <c r="XA60" s="22">
        <f t="shared" si="168"/>
        <v>0</v>
      </c>
      <c r="XB60" s="22">
        <f t="shared" si="169"/>
        <v>0</v>
      </c>
      <c r="XC60" s="22">
        <f t="shared" si="170"/>
        <v>0</v>
      </c>
      <c r="XD60" s="22">
        <f t="shared" si="171"/>
        <v>0</v>
      </c>
      <c r="XE60" s="22">
        <f t="shared" si="172"/>
        <v>41</v>
      </c>
      <c r="XF60" s="22">
        <f t="shared" si="173"/>
        <v>0</v>
      </c>
      <c r="XG60" s="93">
        <f t="shared" si="174"/>
        <v>148</v>
      </c>
      <c r="XH60" s="389"/>
    </row>
    <row r="61" spans="1:632" s="390" customFormat="1" ht="17.100000000000001" customHeight="1" x14ac:dyDescent="0.2">
      <c r="A61" s="101"/>
      <c r="B61" s="27" t="s">
        <v>110</v>
      </c>
      <c r="C61" s="535" t="s">
        <v>111</v>
      </c>
      <c r="D61" s="25" t="s">
        <v>135</v>
      </c>
      <c r="E61" s="535" t="s">
        <v>136</v>
      </c>
      <c r="F61" s="25" t="s">
        <v>142</v>
      </c>
      <c r="G61" s="535" t="s">
        <v>143</v>
      </c>
      <c r="H61" s="25">
        <v>26</v>
      </c>
      <c r="I61" s="28">
        <v>6</v>
      </c>
      <c r="J61" s="17">
        <f t="shared" si="0"/>
        <v>0.83219969199178645</v>
      </c>
      <c r="K61" s="17">
        <f t="shared" si="1"/>
        <v>0.38394079397672826</v>
      </c>
      <c r="L61" s="17">
        <f t="shared" si="2"/>
        <v>1</v>
      </c>
      <c r="M61" s="17">
        <f t="shared" si="3"/>
        <v>0.18490440745463732</v>
      </c>
      <c r="N61" s="17">
        <f t="shared" si="4"/>
        <v>0.32471048037032885</v>
      </c>
      <c r="O61" s="17">
        <f t="shared" si="5"/>
        <v>0.28794490075290896</v>
      </c>
      <c r="P61" s="17">
        <f t="shared" si="6"/>
        <v>0.75979068573851338</v>
      </c>
      <c r="Q61" s="17">
        <f t="shared" si="7"/>
        <v>0.64381468361464189</v>
      </c>
      <c r="R61" s="69">
        <f t="shared" si="8"/>
        <v>0.93707080682575039</v>
      </c>
      <c r="S61" s="422">
        <f t="shared" si="9"/>
        <v>0.59493071674725506</v>
      </c>
      <c r="T61" s="17">
        <f t="shared" si="175"/>
        <v>0.40506928325274494</v>
      </c>
      <c r="U61" s="10">
        <f t="shared" si="10"/>
        <v>42919.115907044586</v>
      </c>
      <c r="V61" s="32">
        <v>6</v>
      </c>
      <c r="W61" s="550">
        <f t="shared" si="11"/>
        <v>0</v>
      </c>
      <c r="X61" s="550">
        <f t="shared" si="12"/>
        <v>0.48381960563614396</v>
      </c>
      <c r="Y61" s="550">
        <f t="shared" si="13"/>
        <v>0.5161803943638561</v>
      </c>
      <c r="Z61" s="551">
        <f t="shared" si="14"/>
        <v>54691.893684822375</v>
      </c>
      <c r="AA61" s="426">
        <f t="shared" si="15"/>
        <v>0.20696522108442264</v>
      </c>
      <c r="AB61" s="59">
        <f t="shared" si="16"/>
        <v>0.95228968089515131</v>
      </c>
      <c r="AC61" s="59">
        <f t="shared" si="17"/>
        <v>0.10686998446284698</v>
      </c>
      <c r="AD61" s="59">
        <f t="shared" si="18"/>
        <v>0.32471048037032885</v>
      </c>
      <c r="AE61" s="59">
        <f t="shared" si="19"/>
        <v>0.35618531638535805</v>
      </c>
      <c r="AF61" s="59">
        <f t="shared" si="20"/>
        <v>0.35249828884325807</v>
      </c>
      <c r="AG61" s="59">
        <f t="shared" si="21"/>
        <v>0.65614305270362761</v>
      </c>
      <c r="AH61" s="59">
        <f t="shared" si="22"/>
        <v>0.28794490075290896</v>
      </c>
      <c r="AI61" s="59">
        <f t="shared" si="23"/>
        <v>0.78306810403832994</v>
      </c>
      <c r="AJ61" s="59">
        <f t="shared" si="24"/>
        <v>0.88133127994524296</v>
      </c>
      <c r="AK61" s="59">
        <f t="shared" si="25"/>
        <v>0.24020931426148662</v>
      </c>
      <c r="AL61" s="35">
        <f t="shared" si="26"/>
        <v>1</v>
      </c>
      <c r="AM61" s="27">
        <v>105955</v>
      </c>
      <c r="AN61" s="25">
        <v>48456</v>
      </c>
      <c r="AO61" s="25">
        <v>57499</v>
      </c>
      <c r="AP61" s="17">
        <f t="shared" si="27"/>
        <v>2.0579279676848886E-3</v>
      </c>
      <c r="AQ61" s="63">
        <v>84.272769961216724</v>
      </c>
      <c r="AR61" s="58">
        <v>495.053811123</v>
      </c>
      <c r="AS61" s="24">
        <f t="shared" si="28"/>
        <v>214.02723829081813</v>
      </c>
      <c r="AT61" s="17">
        <f t="shared" si="188"/>
        <v>0.18483607669791621</v>
      </c>
      <c r="AU61" s="25">
        <v>101825</v>
      </c>
      <c r="AV61" s="25">
        <v>45889</v>
      </c>
      <c r="AW61" s="25">
        <v>55936</v>
      </c>
      <c r="AX61" s="25">
        <v>4130</v>
      </c>
      <c r="AY61" s="25">
        <v>2567</v>
      </c>
      <c r="AZ61" s="25">
        <v>1563</v>
      </c>
      <c r="BA61" s="25">
        <v>21929</v>
      </c>
      <c r="BB61" s="25">
        <v>10145</v>
      </c>
      <c r="BC61" s="25">
        <v>11784</v>
      </c>
      <c r="BD61" s="63">
        <v>86.091310251188048</v>
      </c>
      <c r="BE61" s="25">
        <v>84026</v>
      </c>
      <c r="BF61" s="25">
        <v>38311</v>
      </c>
      <c r="BG61" s="25">
        <v>45715</v>
      </c>
      <c r="BH61" s="63">
        <v>83.804003062452153</v>
      </c>
      <c r="BI61" s="17">
        <v>0.20696522108442264</v>
      </c>
      <c r="BJ61" s="25">
        <v>25640</v>
      </c>
      <c r="BK61" s="25">
        <v>71985</v>
      </c>
      <c r="BL61" s="25">
        <v>8330</v>
      </c>
      <c r="BM61" s="17">
        <v>0.47190386886156838</v>
      </c>
      <c r="BN61" s="10">
        <f t="shared" si="30"/>
        <v>55954.425574772518</v>
      </c>
      <c r="BO61" s="29">
        <v>0.35618531638535805</v>
      </c>
      <c r="BP61" s="30">
        <f t="shared" si="31"/>
        <v>0.64381468361464189</v>
      </c>
      <c r="BQ61" s="31">
        <v>11.571855247621032</v>
      </c>
      <c r="BR61" s="25">
        <v>80315</v>
      </c>
      <c r="BS61" s="25">
        <v>27094</v>
      </c>
      <c r="BT61" s="25">
        <v>45920</v>
      </c>
      <c r="BU61" s="25">
        <v>5475</v>
      </c>
      <c r="BV61" s="18">
        <v>968</v>
      </c>
      <c r="BW61" s="18">
        <v>858</v>
      </c>
      <c r="BX61" s="25">
        <v>23376</v>
      </c>
      <c r="BY61" s="25">
        <v>17851</v>
      </c>
      <c r="BZ61" s="25">
        <v>5525</v>
      </c>
      <c r="CA61" s="59">
        <v>0.23635352498288842</v>
      </c>
      <c r="CB61" s="25">
        <v>101825</v>
      </c>
      <c r="CC61" s="25">
        <v>4130</v>
      </c>
      <c r="CD61" s="17">
        <f t="shared" si="32"/>
        <v>4.055978394303953E-2</v>
      </c>
      <c r="CE61" s="25">
        <v>1091</v>
      </c>
      <c r="CF61" s="25">
        <v>2616</v>
      </c>
      <c r="CG61" s="25">
        <v>4799</v>
      </c>
      <c r="CH61" s="25">
        <v>5385</v>
      </c>
      <c r="CI61" s="25">
        <v>3783</v>
      </c>
      <c r="CJ61" s="25">
        <v>2606</v>
      </c>
      <c r="CK61" s="25">
        <v>1464</v>
      </c>
      <c r="CL61" s="18">
        <v>921</v>
      </c>
      <c r="CM61" s="18">
        <v>711</v>
      </c>
      <c r="CN61" s="26">
        <v>4.3559633812457221</v>
      </c>
      <c r="CO61" s="27">
        <v>23376</v>
      </c>
      <c r="CP61" s="34">
        <f t="shared" si="33"/>
        <v>4.5326403148528405</v>
      </c>
      <c r="CQ61" s="25">
        <v>34</v>
      </c>
      <c r="CR61" s="25">
        <v>1796</v>
      </c>
      <c r="CS61" s="25">
        <v>1240</v>
      </c>
      <c r="CT61" s="25">
        <v>11811</v>
      </c>
      <c r="CU61" s="25">
        <v>8217</v>
      </c>
      <c r="CV61" s="18">
        <v>167</v>
      </c>
      <c r="CW61" s="18">
        <v>53</v>
      </c>
      <c r="CX61" s="18">
        <v>58</v>
      </c>
      <c r="CY61" s="25">
        <v>23376</v>
      </c>
      <c r="CZ61" s="25">
        <v>22386</v>
      </c>
      <c r="DA61" s="18">
        <v>192</v>
      </c>
      <c r="DB61" s="18">
        <v>599</v>
      </c>
      <c r="DC61" s="18">
        <v>152</v>
      </c>
      <c r="DD61" s="18">
        <v>22</v>
      </c>
      <c r="DE61" s="18">
        <v>25</v>
      </c>
      <c r="DF61" s="25">
        <v>23376</v>
      </c>
      <c r="DG61" s="25">
        <v>4338</v>
      </c>
      <c r="DH61" s="25">
        <v>3882</v>
      </c>
      <c r="DI61" s="18">
        <v>20</v>
      </c>
      <c r="DJ61" s="25">
        <v>14752</v>
      </c>
      <c r="DK61" s="18">
        <v>154</v>
      </c>
      <c r="DL61" s="18">
        <v>230</v>
      </c>
      <c r="DM61" s="25">
        <f t="shared" si="34"/>
        <v>35806.018993839833</v>
      </c>
      <c r="DN61" s="17">
        <f t="shared" si="35"/>
        <v>0.6310746064339493</v>
      </c>
      <c r="DO61" s="17">
        <f t="shared" si="36"/>
        <v>6.587953456536619E-3</v>
      </c>
      <c r="DP61" s="23">
        <f t="shared" si="37"/>
        <v>0.35249828884325807</v>
      </c>
      <c r="DQ61" s="23">
        <f t="shared" si="38"/>
        <v>0.64750171115674193</v>
      </c>
      <c r="DR61" s="25">
        <v>23376</v>
      </c>
      <c r="DS61" s="18">
        <v>426</v>
      </c>
      <c r="DT61" s="25">
        <v>17742</v>
      </c>
      <c r="DU61" s="18">
        <v>30</v>
      </c>
      <c r="DV61" s="25">
        <v>2364</v>
      </c>
      <c r="DW61" s="18">
        <v>39</v>
      </c>
      <c r="DX61" s="25">
        <v>2700</v>
      </c>
      <c r="DY61" s="18">
        <v>75</v>
      </c>
      <c r="DZ61" s="17">
        <f t="shared" si="39"/>
        <v>0.87962012320328542</v>
      </c>
      <c r="EA61" s="17">
        <f t="shared" si="40"/>
        <v>0.12037987679671458</v>
      </c>
      <c r="EB61" s="25">
        <v>23376</v>
      </c>
      <c r="EC61" s="25">
        <v>4604</v>
      </c>
      <c r="ED61" s="25">
        <v>10734</v>
      </c>
      <c r="EE61" s="25">
        <v>5162</v>
      </c>
      <c r="EF61" s="17">
        <f t="shared" si="189"/>
        <v>0.22082477754962354</v>
      </c>
      <c r="EG61" s="25">
        <v>2704</v>
      </c>
      <c r="EH61" s="18">
        <v>172</v>
      </c>
      <c r="EI61" s="17">
        <f t="shared" si="42"/>
        <v>0.65614305270362761</v>
      </c>
      <c r="EJ61" s="17">
        <f t="shared" si="43"/>
        <v>0.11567419575633128</v>
      </c>
      <c r="EK61" s="69">
        <f t="shared" si="44"/>
        <v>0.38394079397672826</v>
      </c>
      <c r="EL61" s="27">
        <v>77216</v>
      </c>
      <c r="EM61" s="25">
        <v>73532</v>
      </c>
      <c r="EN61" s="25">
        <v>3684</v>
      </c>
      <c r="EO61" s="59">
        <v>0.95228968089515131</v>
      </c>
      <c r="EP61" s="25">
        <v>33675</v>
      </c>
      <c r="EQ61" s="25">
        <v>32731</v>
      </c>
      <c r="ER61" s="25">
        <v>944</v>
      </c>
      <c r="ES61" s="59">
        <v>0.97196733481811437</v>
      </c>
      <c r="ET61" s="25">
        <v>43541</v>
      </c>
      <c r="EU61" s="25">
        <v>40801</v>
      </c>
      <c r="EV61" s="25">
        <v>2740</v>
      </c>
      <c r="EW61" s="59">
        <v>0.93707080682575039</v>
      </c>
      <c r="EX61" s="25">
        <v>16243</v>
      </c>
      <c r="EY61" s="25">
        <v>15516</v>
      </c>
      <c r="EZ61" s="25">
        <v>727</v>
      </c>
      <c r="FA61" s="59">
        <v>0.95524225820353381</v>
      </c>
      <c r="FB61" s="25">
        <v>60973</v>
      </c>
      <c r="FC61" s="25">
        <v>58016</v>
      </c>
      <c r="FD61" s="25">
        <v>2957</v>
      </c>
      <c r="FE61" s="59">
        <v>0.95150312433372153</v>
      </c>
      <c r="FF61" s="25">
        <v>41525</v>
      </c>
      <c r="FG61" s="25">
        <v>14858</v>
      </c>
      <c r="FH61" s="25">
        <v>24924</v>
      </c>
      <c r="FI61" s="25">
        <v>1743</v>
      </c>
      <c r="FJ61" s="23">
        <f t="shared" si="45"/>
        <v>4.1974714027694163E-2</v>
      </c>
      <c r="FK61" s="23">
        <f t="shared" si="46"/>
        <v>0.60021673690547861</v>
      </c>
      <c r="FL61" s="36">
        <f t="shared" si="47"/>
        <v>8.5243832472748142</v>
      </c>
      <c r="FM61" s="25">
        <v>19298</v>
      </c>
      <c r="FN61" s="25">
        <v>7029</v>
      </c>
      <c r="FO61" s="17">
        <f t="shared" si="48"/>
        <v>0.36423463571354542</v>
      </c>
      <c r="FP61" s="25">
        <v>11391</v>
      </c>
      <c r="FQ61" s="17">
        <f t="shared" si="49"/>
        <v>0.59026842159809312</v>
      </c>
      <c r="FR61" s="18">
        <v>878</v>
      </c>
      <c r="FS61" s="17">
        <f t="shared" si="50"/>
        <v>4.5496942688361491E-2</v>
      </c>
      <c r="FT61" s="25">
        <v>22227</v>
      </c>
      <c r="FU61" s="25">
        <v>7829</v>
      </c>
      <c r="FV61" s="25">
        <v>13533</v>
      </c>
      <c r="FW61" s="17">
        <f t="shared" si="51"/>
        <v>3.8916632923921356E-2</v>
      </c>
      <c r="FX61" s="17">
        <f t="shared" si="52"/>
        <v>0.60885409636928056</v>
      </c>
      <c r="FY61" s="18">
        <v>865</v>
      </c>
      <c r="FZ61" s="25">
        <v>62431</v>
      </c>
      <c r="GA61" s="25">
        <v>6672</v>
      </c>
      <c r="GB61" s="25">
        <v>35487</v>
      </c>
      <c r="GC61" s="25">
        <v>8956</v>
      </c>
      <c r="GD61" s="25">
        <v>4652</v>
      </c>
      <c r="GE61" s="18">
        <v>144</v>
      </c>
      <c r="GF61" s="25">
        <v>4053</v>
      </c>
      <c r="GG61" s="18">
        <v>188</v>
      </c>
      <c r="GH61" s="18">
        <v>55</v>
      </c>
      <c r="GI61" s="25">
        <v>2224</v>
      </c>
      <c r="GJ61" s="10">
        <f t="shared" si="53"/>
        <v>6672</v>
      </c>
      <c r="GK61" s="10">
        <f t="shared" si="182"/>
        <v>55759</v>
      </c>
      <c r="GL61" s="10">
        <f t="shared" si="183"/>
        <v>20272</v>
      </c>
      <c r="GM61" s="10">
        <f t="shared" si="56"/>
        <v>42159</v>
      </c>
      <c r="GN61" s="10">
        <f t="shared" si="184"/>
        <v>11316</v>
      </c>
      <c r="GO61" s="17">
        <f t="shared" si="58"/>
        <v>0.10686998446284698</v>
      </c>
      <c r="GP61" s="17">
        <f t="shared" si="185"/>
        <v>0.89313001553715299</v>
      </c>
      <c r="GQ61" s="17">
        <f t="shared" si="186"/>
        <v>0.32471048037032885</v>
      </c>
      <c r="GR61" s="17">
        <f t="shared" si="187"/>
        <v>0.181256106741843</v>
      </c>
      <c r="GS61" s="17">
        <f t="shared" si="62"/>
        <v>0.60892024795374089</v>
      </c>
      <c r="GT61" s="25">
        <v>27393</v>
      </c>
      <c r="GU61" s="25">
        <v>2432</v>
      </c>
      <c r="GV61" s="25">
        <v>14629</v>
      </c>
      <c r="GW61" s="25">
        <v>4773</v>
      </c>
      <c r="GX61" s="25">
        <v>2593</v>
      </c>
      <c r="GY61" s="18">
        <v>103</v>
      </c>
      <c r="GZ61" s="25">
        <v>1761</v>
      </c>
      <c r="HA61" s="18">
        <v>54</v>
      </c>
      <c r="HB61" s="18">
        <v>37</v>
      </c>
      <c r="HC61" s="25">
        <v>1011</v>
      </c>
      <c r="HD61" s="23">
        <f t="shared" si="63"/>
        <v>8.8781805570766259E-2</v>
      </c>
      <c r="HE61" s="23">
        <f t="shared" si="64"/>
        <v>0.9112181944292338</v>
      </c>
      <c r="HF61" s="23">
        <f t="shared" si="65"/>
        <v>0.3771766509692257</v>
      </c>
      <c r="HG61" s="23">
        <f t="shared" si="66"/>
        <v>0.20293505640127041</v>
      </c>
      <c r="HH61" s="25">
        <v>35038</v>
      </c>
      <c r="HI61" s="25">
        <v>4240</v>
      </c>
      <c r="HJ61" s="25">
        <v>20858</v>
      </c>
      <c r="HK61" s="25">
        <v>4183</v>
      </c>
      <c r="HL61" s="25">
        <v>2059</v>
      </c>
      <c r="HM61" s="18">
        <v>41</v>
      </c>
      <c r="HN61" s="25">
        <v>2292</v>
      </c>
      <c r="HO61" s="18">
        <v>134</v>
      </c>
      <c r="HP61" s="18">
        <v>18</v>
      </c>
      <c r="HQ61" s="25">
        <v>1213</v>
      </c>
      <c r="HR61" s="23">
        <f t="shared" si="67"/>
        <v>0.12101147325760603</v>
      </c>
      <c r="HS61" s="23">
        <f t="shared" si="68"/>
        <v>0.87898852674239403</v>
      </c>
      <c r="HT61" s="80">
        <f t="shared" si="69"/>
        <v>0.28369199155202923</v>
      </c>
      <c r="HU61" s="27">
        <v>89626</v>
      </c>
      <c r="HV61" s="25">
        <v>1869</v>
      </c>
      <c r="HW61" s="25">
        <v>20775</v>
      </c>
      <c r="HX61" s="25">
        <v>4211</v>
      </c>
      <c r="HY61" s="25">
        <v>21855</v>
      </c>
      <c r="HZ61" s="25">
        <v>6626</v>
      </c>
      <c r="IA61" s="18">
        <v>1525</v>
      </c>
      <c r="IB61" s="18">
        <v>260</v>
      </c>
      <c r="IC61" s="25">
        <v>10261</v>
      </c>
      <c r="ID61" s="25">
        <v>13355</v>
      </c>
      <c r="IE61" s="25">
        <v>6109</v>
      </c>
      <c r="IF61" s="18">
        <v>718</v>
      </c>
      <c r="IG61" s="18">
        <v>2062</v>
      </c>
      <c r="IH61" s="17">
        <f t="shared" si="70"/>
        <v>0.22293754044585276</v>
      </c>
      <c r="II61" s="17">
        <f t="shared" si="71"/>
        <v>7.3929440117822959E-2</v>
      </c>
      <c r="IJ61" s="30">
        <f t="shared" si="72"/>
        <v>13.526411107757319</v>
      </c>
      <c r="IK61" s="17">
        <f t="shared" si="176"/>
        <v>0.18490440745463732</v>
      </c>
      <c r="IL61" s="25">
        <v>40155</v>
      </c>
      <c r="IM61" s="25">
        <v>776</v>
      </c>
      <c r="IN61" s="25">
        <v>10840</v>
      </c>
      <c r="IO61" s="25">
        <v>3028</v>
      </c>
      <c r="IP61" s="25">
        <v>12821</v>
      </c>
      <c r="IQ61" s="25">
        <v>2160</v>
      </c>
      <c r="IR61" s="18">
        <v>733</v>
      </c>
      <c r="IS61" s="18">
        <v>148</v>
      </c>
      <c r="IT61" s="25">
        <v>4852</v>
      </c>
      <c r="IU61" s="25">
        <v>504</v>
      </c>
      <c r="IV61" s="25">
        <v>2361</v>
      </c>
      <c r="IW61" s="18">
        <v>360</v>
      </c>
      <c r="IX61" s="18">
        <v>1572</v>
      </c>
      <c r="IY61" s="17">
        <f t="shared" si="73"/>
        <v>0.75602042086913213</v>
      </c>
      <c r="IZ61" s="25">
        <v>49471</v>
      </c>
      <c r="JA61" s="25">
        <v>1093</v>
      </c>
      <c r="JB61" s="25">
        <v>9935</v>
      </c>
      <c r="JC61" s="25">
        <v>1183</v>
      </c>
      <c r="JD61" s="25">
        <v>9034</v>
      </c>
      <c r="JE61" s="25">
        <v>4466</v>
      </c>
      <c r="JF61" s="18">
        <v>792</v>
      </c>
      <c r="JG61" s="18">
        <v>112</v>
      </c>
      <c r="JH61" s="25">
        <v>5409</v>
      </c>
      <c r="JI61" s="25">
        <v>12851</v>
      </c>
      <c r="JJ61" s="25">
        <v>3748</v>
      </c>
      <c r="JK61" s="18">
        <v>358</v>
      </c>
      <c r="JL61" s="18">
        <v>490</v>
      </c>
      <c r="JM61" s="80">
        <f t="shared" si="74"/>
        <v>0.53572800226395267</v>
      </c>
      <c r="JN61" s="27">
        <v>89626</v>
      </c>
      <c r="JO61" s="25">
        <v>66641</v>
      </c>
      <c r="JP61" s="18">
        <v>30</v>
      </c>
      <c r="JQ61" s="18">
        <v>153</v>
      </c>
      <c r="JR61" s="18">
        <v>513</v>
      </c>
      <c r="JS61" s="18">
        <v>652</v>
      </c>
      <c r="JT61" s="18">
        <v>91</v>
      </c>
      <c r="JU61" s="18">
        <v>2</v>
      </c>
      <c r="JV61" s="18">
        <v>15</v>
      </c>
      <c r="JW61" s="25">
        <v>21529</v>
      </c>
      <c r="JX61" s="17">
        <f t="shared" si="75"/>
        <v>0.24020931426148662</v>
      </c>
      <c r="JY61" s="17">
        <f t="shared" si="76"/>
        <v>0.75979068573851338</v>
      </c>
      <c r="JZ61" s="25">
        <v>18721</v>
      </c>
      <c r="KA61" s="25">
        <v>14356</v>
      </c>
      <c r="KB61" s="18">
        <v>1</v>
      </c>
      <c r="KC61" s="18">
        <v>18</v>
      </c>
      <c r="KD61" s="18">
        <v>112</v>
      </c>
      <c r="KE61" s="18">
        <v>258</v>
      </c>
      <c r="KF61" s="18">
        <v>31</v>
      </c>
      <c r="KG61" s="18">
        <v>1</v>
      </c>
      <c r="KH61" s="18">
        <v>2</v>
      </c>
      <c r="KI61" s="25">
        <v>3942</v>
      </c>
      <c r="KJ61" s="17">
        <f t="shared" si="77"/>
        <v>0.21056567491052827</v>
      </c>
      <c r="KK61" s="25">
        <v>70905</v>
      </c>
      <c r="KL61" s="25">
        <v>52285</v>
      </c>
      <c r="KM61" s="18">
        <v>29</v>
      </c>
      <c r="KN61" s="18">
        <v>135</v>
      </c>
      <c r="KO61" s="18">
        <v>401</v>
      </c>
      <c r="KP61" s="18">
        <v>394</v>
      </c>
      <c r="KQ61" s="18">
        <v>60</v>
      </c>
      <c r="KR61" s="18">
        <v>1</v>
      </c>
      <c r="KS61" s="18">
        <v>13</v>
      </c>
      <c r="KT61" s="25">
        <v>17587</v>
      </c>
      <c r="KU61" s="69">
        <f t="shared" si="190"/>
        <v>0.24803610464706297</v>
      </c>
      <c r="KV61" s="27">
        <v>105955</v>
      </c>
      <c r="KW61" s="25">
        <v>101013</v>
      </c>
      <c r="KX61" s="25">
        <v>4942</v>
      </c>
      <c r="KY61" s="59">
        <v>4.664244254636403E-2</v>
      </c>
      <c r="KZ61" s="25">
        <v>2841</v>
      </c>
      <c r="LA61" s="18">
        <v>1437</v>
      </c>
      <c r="LB61" s="25">
        <v>2242</v>
      </c>
      <c r="LC61" s="25">
        <v>1771</v>
      </c>
      <c r="LD61" s="25">
        <v>48456</v>
      </c>
      <c r="LE61" s="25">
        <v>46375</v>
      </c>
      <c r="LF61" s="25">
        <v>2081</v>
      </c>
      <c r="LG61" s="59">
        <v>4.2946177975895658E-2</v>
      </c>
      <c r="LH61" s="25">
        <v>57499</v>
      </c>
      <c r="LI61" s="25">
        <v>54638</v>
      </c>
      <c r="LJ61" s="25">
        <v>2861</v>
      </c>
      <c r="LK61" s="35">
        <v>4.9757387084992784E-2</v>
      </c>
      <c r="LL61" s="27">
        <v>23376</v>
      </c>
      <c r="LM61" s="18">
        <v>525</v>
      </c>
      <c r="LN61" s="25">
        <v>17780</v>
      </c>
      <c r="LO61" s="18">
        <v>223</v>
      </c>
      <c r="LP61" s="18">
        <v>30</v>
      </c>
      <c r="LQ61" s="18">
        <v>36</v>
      </c>
      <c r="LR61" s="25">
        <v>4782</v>
      </c>
      <c r="LS61" s="23">
        <f t="shared" si="79"/>
        <v>0.20456878850102669</v>
      </c>
      <c r="LT61" s="23">
        <f t="shared" si="80"/>
        <v>0.79543121149897333</v>
      </c>
      <c r="LU61" s="17">
        <f t="shared" si="81"/>
        <v>0.78306810403832994</v>
      </c>
      <c r="LV61" s="25">
        <v>23376</v>
      </c>
      <c r="LW61" s="25">
        <v>2277</v>
      </c>
      <c r="LX61" s="25">
        <v>13872</v>
      </c>
      <c r="LY61" s="25">
        <v>4340</v>
      </c>
      <c r="LZ61" s="18">
        <v>131</v>
      </c>
      <c r="MA61" s="25">
        <v>1813</v>
      </c>
      <c r="MB61" s="18">
        <v>382</v>
      </c>
      <c r="MC61" s="18">
        <v>59</v>
      </c>
      <c r="MD61" s="18">
        <v>113</v>
      </c>
      <c r="ME61" s="18">
        <v>0</v>
      </c>
      <c r="MF61" s="18">
        <v>389</v>
      </c>
      <c r="MG61" s="17">
        <f t="shared" si="82"/>
        <v>9.6423682409308695E-2</v>
      </c>
      <c r="MH61" s="17">
        <f t="shared" si="83"/>
        <v>0.88133127994524296</v>
      </c>
      <c r="MI61" s="25">
        <v>23376</v>
      </c>
      <c r="MJ61" s="25">
        <v>2796</v>
      </c>
      <c r="MK61" s="25">
        <v>14725</v>
      </c>
      <c r="ML61" s="25">
        <v>3415</v>
      </c>
      <c r="MM61" s="18">
        <v>157</v>
      </c>
      <c r="MN61" s="25">
        <v>1501</v>
      </c>
      <c r="MO61" s="18">
        <v>357</v>
      </c>
      <c r="MP61" s="18">
        <v>21</v>
      </c>
      <c r="MQ61" s="18">
        <v>4</v>
      </c>
      <c r="MR61" s="18">
        <v>0</v>
      </c>
      <c r="MS61" s="18">
        <v>400</v>
      </c>
      <c r="MT61" s="17">
        <f t="shared" si="84"/>
        <v>0.89668891170431209</v>
      </c>
      <c r="MU61" s="69">
        <f t="shared" si="85"/>
        <v>0.83219969199178645</v>
      </c>
      <c r="MV61" s="27">
        <v>23376</v>
      </c>
      <c r="MW61" s="25">
        <v>6731</v>
      </c>
      <c r="MX61" s="18">
        <v>69</v>
      </c>
      <c r="MY61" s="18">
        <v>975</v>
      </c>
      <c r="MZ61" s="25">
        <v>9110</v>
      </c>
      <c r="NA61" s="25">
        <v>3668</v>
      </c>
      <c r="NB61" s="18">
        <v>38</v>
      </c>
      <c r="NC61" s="25">
        <v>1574</v>
      </c>
      <c r="ND61" s="25">
        <v>1211</v>
      </c>
      <c r="NE61" s="17">
        <f t="shared" si="86"/>
        <v>0.28794490075290896</v>
      </c>
      <c r="NF61" s="10">
        <f t="shared" si="87"/>
        <v>29319.989519164956</v>
      </c>
      <c r="NG61" s="17">
        <f t="shared" si="88"/>
        <v>0.51219199178644759</v>
      </c>
      <c r="NH61" s="25">
        <v>23376</v>
      </c>
      <c r="NI61" s="25">
        <v>3646</v>
      </c>
      <c r="NJ61" s="18">
        <v>1</v>
      </c>
      <c r="NK61" s="18">
        <v>6</v>
      </c>
      <c r="NL61" s="18">
        <v>9</v>
      </c>
      <c r="NM61" s="25">
        <v>19258</v>
      </c>
      <c r="NN61" s="18">
        <v>366</v>
      </c>
      <c r="NO61" s="18">
        <v>35</v>
      </c>
      <c r="NP61" s="18">
        <v>0</v>
      </c>
      <c r="NQ61" s="32">
        <v>55</v>
      </c>
      <c r="NR61" s="27">
        <v>23376</v>
      </c>
      <c r="NS61" s="37">
        <f t="shared" si="89"/>
        <v>1.2670687885010268</v>
      </c>
      <c r="NT61" s="37">
        <f t="shared" si="90"/>
        <v>0.3419015621837988</v>
      </c>
      <c r="NU61" s="37">
        <f t="shared" si="91"/>
        <v>0.78922313379925046</v>
      </c>
      <c r="NV61" s="17">
        <f t="shared" si="92"/>
        <v>0.16026061594494984</v>
      </c>
      <c r="NW61" s="10">
        <f t="shared" si="93"/>
        <v>11095</v>
      </c>
      <c r="NX61" s="17">
        <f t="shared" si="94"/>
        <v>0.47463210130047911</v>
      </c>
      <c r="NY61" s="19">
        <f t="shared" si="95"/>
        <v>0.19994953954837896</v>
      </c>
      <c r="NZ61" s="25">
        <v>12281</v>
      </c>
      <c r="OA61" s="25">
        <v>8561</v>
      </c>
      <c r="OB61" s="25">
        <v>1075</v>
      </c>
      <c r="OC61" s="25">
        <v>6805</v>
      </c>
      <c r="OD61" s="18">
        <v>280</v>
      </c>
      <c r="OE61" s="18">
        <v>617</v>
      </c>
      <c r="OF61" s="17">
        <f t="shared" si="96"/>
        <v>0.29111054072553044</v>
      </c>
      <c r="OG61" s="17">
        <f t="shared" si="97"/>
        <v>0.52536789869952083</v>
      </c>
      <c r="OH61" s="17">
        <f t="shared" si="98"/>
        <v>0.3662303216974675</v>
      </c>
      <c r="OI61" s="69">
        <f t="shared" si="99"/>
        <v>2.6394592744695414E-2</v>
      </c>
      <c r="OJ61" s="27">
        <v>23376</v>
      </c>
      <c r="OK61" s="18">
        <v>399</v>
      </c>
      <c r="OL61" s="25">
        <v>14577</v>
      </c>
      <c r="OM61" s="25">
        <v>16422</v>
      </c>
      <c r="ON61" s="18">
        <v>771</v>
      </c>
      <c r="OO61" s="18">
        <v>337</v>
      </c>
      <c r="OP61" s="18">
        <v>70</v>
      </c>
      <c r="OQ61" s="25">
        <v>8465</v>
      </c>
      <c r="OR61" s="69">
        <f t="shared" si="100"/>
        <v>0.67663415468856947</v>
      </c>
      <c r="OS61" s="85">
        <v>18400</v>
      </c>
      <c r="OT61" s="22">
        <v>18383</v>
      </c>
      <c r="OU61" s="38">
        <f t="shared" si="191"/>
        <v>0.16141013258407236</v>
      </c>
      <c r="OV61" s="39">
        <v>0.86086819343959098</v>
      </c>
      <c r="OW61" s="22">
        <v>1582534</v>
      </c>
      <c r="OX61" s="36">
        <f t="shared" si="192"/>
        <v>64754126.211999997</v>
      </c>
      <c r="OY61" s="36">
        <f t="shared" si="193"/>
        <v>1245528.7920972866</v>
      </c>
      <c r="OZ61" s="22">
        <v>710</v>
      </c>
      <c r="PA61" s="22">
        <v>707</v>
      </c>
      <c r="PB61" s="38">
        <f t="shared" si="194"/>
        <v>6.2077443146896132E-3</v>
      </c>
      <c r="PC61" s="39">
        <v>0.44229137199434226</v>
      </c>
      <c r="PD61" s="22">
        <v>31270</v>
      </c>
      <c r="PE61" s="40">
        <f t="shared" si="105"/>
        <v>1279505.8599999999</v>
      </c>
      <c r="PF61" s="36">
        <f t="shared" si="106"/>
        <v>217159.91177839381</v>
      </c>
      <c r="PG61" s="22">
        <v>27296</v>
      </c>
      <c r="PH61" s="22">
        <v>27296</v>
      </c>
      <c r="PI61" s="38">
        <f t="shared" si="195"/>
        <v>0.23966985687944509</v>
      </c>
      <c r="PJ61" s="39">
        <v>0.13428011430246189</v>
      </c>
      <c r="PK61" s="22">
        <v>366531</v>
      </c>
      <c r="PL61" s="41">
        <f t="shared" si="108"/>
        <v>14997715.458000001</v>
      </c>
      <c r="PM61" s="36">
        <f t="shared" si="109"/>
        <v>2231355.9013374881</v>
      </c>
      <c r="PN61" s="22">
        <v>12344</v>
      </c>
      <c r="PO61" s="22">
        <v>12344</v>
      </c>
      <c r="PP61" s="38">
        <f t="shared" si="196"/>
        <v>0.10838528404600931</v>
      </c>
      <c r="PQ61" s="39">
        <v>0.56252511341542455</v>
      </c>
      <c r="PR61" s="22">
        <v>694381</v>
      </c>
      <c r="PS61" s="41">
        <f t="shared" si="111"/>
        <v>28412681.758000001</v>
      </c>
      <c r="PT61" s="36">
        <f t="shared" si="112"/>
        <v>1618524.9185568888</v>
      </c>
      <c r="PU61" s="22">
        <v>4740</v>
      </c>
      <c r="PV61" s="22">
        <v>4740</v>
      </c>
      <c r="PW61" s="38">
        <f t="shared" si="197"/>
        <v>4.1619106155061904E-2</v>
      </c>
      <c r="PX61" s="39">
        <v>0.28029535864978905</v>
      </c>
      <c r="PY61" s="22">
        <v>132860</v>
      </c>
      <c r="PZ61" s="36">
        <f t="shared" si="114"/>
        <v>723166.26535278524</v>
      </c>
      <c r="QA61" s="22">
        <v>1331</v>
      </c>
      <c r="QB61" s="22">
        <v>1331</v>
      </c>
      <c r="QC61" s="39">
        <v>5.3017280240420739</v>
      </c>
      <c r="QD61" s="22">
        <v>705660</v>
      </c>
      <c r="QE61" s="22">
        <f t="shared" si="115"/>
        <v>1136.8966666666659</v>
      </c>
      <c r="QF61" s="22"/>
      <c r="QG61" s="22"/>
      <c r="QH61" s="22"/>
      <c r="QI61" s="38">
        <f t="shared" si="198"/>
        <v>0</v>
      </c>
      <c r="QJ61" s="39">
        <v>0</v>
      </c>
      <c r="QK61" s="22"/>
      <c r="QL61" s="42">
        <f t="shared" si="117"/>
        <v>0</v>
      </c>
      <c r="QM61" s="22">
        <f t="shared" si="199"/>
        <v>49089</v>
      </c>
      <c r="QN61" s="22">
        <v>31719</v>
      </c>
      <c r="QO61" s="22">
        <v>31719</v>
      </c>
      <c r="QP61" s="38">
        <f t="shared" si="200"/>
        <v>0.27850557555536043</v>
      </c>
      <c r="QQ61" s="39">
        <v>0.19456130395031368</v>
      </c>
      <c r="QR61" s="22">
        <v>617129</v>
      </c>
      <c r="QS61" s="36">
        <f t="shared" si="120"/>
        <v>7457857.5909026526</v>
      </c>
      <c r="QT61" s="22">
        <v>16260</v>
      </c>
      <c r="QU61" s="22">
        <v>16260</v>
      </c>
      <c r="QV61" s="38">
        <f t="shared" si="201"/>
        <v>0.14276933883571868</v>
      </c>
      <c r="QW61" s="39">
        <v>0.17591635916359163</v>
      </c>
      <c r="QX61" s="22">
        <v>286040</v>
      </c>
      <c r="QY61" s="36">
        <f t="shared" si="122"/>
        <v>3823095.4452560651</v>
      </c>
      <c r="QZ61" s="22">
        <v>1110</v>
      </c>
      <c r="RA61" s="22">
        <v>1110</v>
      </c>
      <c r="RB61" s="38">
        <f t="shared" si="202"/>
        <v>9.7462463780841162E-3</v>
      </c>
      <c r="RC61" s="39">
        <v>0.16588288288288289</v>
      </c>
      <c r="RD61" s="22">
        <v>18413</v>
      </c>
      <c r="RE61" s="36">
        <f t="shared" si="124"/>
        <v>119936.86894235243</v>
      </c>
      <c r="RF61" s="10">
        <f t="shared" si="203"/>
        <v>113910</v>
      </c>
      <c r="RG61" s="10">
        <f t="shared" si="204"/>
        <v>113890</v>
      </c>
      <c r="RH61" s="17">
        <f t="shared" si="205"/>
        <v>0.14647986593150211</v>
      </c>
      <c r="RI61" s="17">
        <f t="shared" si="206"/>
        <v>3.3465892234949193E-3</v>
      </c>
      <c r="RJ61" s="17">
        <f t="shared" si="207"/>
        <v>7.143175600253221E-2</v>
      </c>
      <c r="RK61" s="17">
        <f t="shared" si="208"/>
        <v>1.245423946046686E-2</v>
      </c>
      <c r="RL61" s="17">
        <f t="shared" si="209"/>
        <v>9.2823287426135673E-2</v>
      </c>
      <c r="RM61" s="17">
        <f t="shared" si="210"/>
        <v>4.1473980002469317E-2</v>
      </c>
      <c r="RN61" s="17">
        <f t="shared" si="211"/>
        <v>0.42771220313418523</v>
      </c>
      <c r="RO61" s="17">
        <f t="shared" si="212"/>
        <v>0.21925661032699176</v>
      </c>
      <c r="RP61" s="17">
        <f t="shared" si="213"/>
        <v>6.8784448921262861E-3</v>
      </c>
      <c r="RQ61" s="17">
        <f t="shared" si="214"/>
        <v>0</v>
      </c>
      <c r="RR61" s="36">
        <f t="shared" si="215"/>
        <v>17436625.694223914</v>
      </c>
      <c r="RS61" s="36">
        <f t="shared" si="216"/>
        <v>164.56633187885342</v>
      </c>
      <c r="RT61" s="10">
        <f t="shared" si="217"/>
        <v>20</v>
      </c>
      <c r="RU61" s="17">
        <f t="shared" si="218"/>
        <v>1.7557721007813187E-4</v>
      </c>
      <c r="RV61" s="37">
        <f t="shared" si="219"/>
        <v>0.93016416469142305</v>
      </c>
      <c r="RW61" s="36">
        <f t="shared" si="220"/>
        <v>1.0748902836109668</v>
      </c>
      <c r="RX61" s="85">
        <v>-0.84371499999999999</v>
      </c>
      <c r="RY61" s="93">
        <v>181</v>
      </c>
      <c r="RZ61" s="43" t="b">
        <v>0</v>
      </c>
      <c r="SA61" s="18" t="b">
        <v>0</v>
      </c>
      <c r="SB61" s="18" t="b">
        <v>0</v>
      </c>
      <c r="SC61" s="18" t="b">
        <v>0</v>
      </c>
      <c r="SD61" s="18" t="b">
        <v>0</v>
      </c>
      <c r="SE61" s="32" t="b">
        <v>1</v>
      </c>
      <c r="SF61" s="43" t="b">
        <v>0</v>
      </c>
      <c r="SG61" s="18" t="b">
        <v>0</v>
      </c>
      <c r="SH61" s="18"/>
      <c r="SI61" s="18"/>
      <c r="SJ61" s="18"/>
      <c r="SK61" s="18"/>
      <c r="SL61" s="18"/>
      <c r="SM61" s="18"/>
      <c r="SN61" s="18"/>
      <c r="SO61" s="18"/>
      <c r="SP61" s="18"/>
      <c r="SQ61" s="17">
        <f t="shared" si="143"/>
        <v>0</v>
      </c>
      <c r="SR61" s="17">
        <f t="shared" si="144"/>
        <v>0</v>
      </c>
      <c r="SS61" s="17">
        <f t="shared" si="145"/>
        <v>0</v>
      </c>
      <c r="ST61" s="17">
        <f t="shared" si="146"/>
        <v>0</v>
      </c>
      <c r="SU61" s="17">
        <f t="shared" si="147"/>
        <v>0</v>
      </c>
      <c r="SV61" s="17">
        <f t="shared" si="221"/>
        <v>0</v>
      </c>
      <c r="SW61" s="17">
        <f t="shared" si="149"/>
        <v>0</v>
      </c>
      <c r="SX61" s="17">
        <f t="shared" si="150"/>
        <v>0</v>
      </c>
      <c r="SY61" s="17">
        <f t="shared" si="151"/>
        <v>0</v>
      </c>
      <c r="SZ61" s="17">
        <f t="shared" si="152"/>
        <v>0</v>
      </c>
      <c r="TA61" s="17">
        <f t="shared" si="153"/>
        <v>0</v>
      </c>
      <c r="TB61" s="24">
        <f t="shared" si="154"/>
        <v>620</v>
      </c>
      <c r="TC61" s="69">
        <f t="shared" si="155"/>
        <v>1</v>
      </c>
      <c r="TD61" s="17">
        <f t="shared" si="177"/>
        <v>2.6014568158168575E-6</v>
      </c>
      <c r="TE61" s="95">
        <v>306</v>
      </c>
      <c r="TF61" s="71"/>
      <c r="TG61" s="71">
        <v>10</v>
      </c>
      <c r="TH61" s="71">
        <v>7</v>
      </c>
      <c r="TI61" s="71"/>
      <c r="TJ61" s="71"/>
      <c r="TK61" s="71">
        <v>154</v>
      </c>
      <c r="TL61" s="71"/>
      <c r="TM61" s="71">
        <v>161</v>
      </c>
      <c r="TN61" s="71"/>
      <c r="TO61" s="71"/>
      <c r="TP61" s="71"/>
      <c r="TQ61" s="71">
        <v>107</v>
      </c>
      <c r="TR61" s="72"/>
      <c r="TS61" s="72"/>
      <c r="TT61" s="72"/>
      <c r="TU61" s="72"/>
      <c r="TV61" s="72"/>
      <c r="TW61" s="72"/>
      <c r="TX61" s="72"/>
      <c r="TY61" s="72">
        <v>1</v>
      </c>
      <c r="TZ61" s="72">
        <v>22</v>
      </c>
      <c r="UA61" s="72"/>
      <c r="UB61" s="72">
        <v>75</v>
      </c>
      <c r="UC61" s="72"/>
      <c r="UD61" s="72"/>
      <c r="UE61" s="72"/>
      <c r="UF61" s="72"/>
      <c r="UG61" s="72"/>
      <c r="UH61" s="72"/>
      <c r="UI61" s="72">
        <v>1</v>
      </c>
      <c r="UJ61" s="73">
        <v>10</v>
      </c>
      <c r="UK61" s="73"/>
      <c r="UL61" s="73"/>
      <c r="UM61" s="73"/>
      <c r="UN61" s="73">
        <v>1</v>
      </c>
      <c r="UO61" s="73"/>
      <c r="UP61" s="73"/>
      <c r="UQ61" s="73"/>
      <c r="UR61" s="73">
        <v>46</v>
      </c>
      <c r="US61" s="73">
        <v>86</v>
      </c>
      <c r="UT61" s="73"/>
      <c r="UU61" s="73"/>
      <c r="UV61" s="73"/>
      <c r="UW61" s="73"/>
      <c r="UX61" s="73"/>
      <c r="UY61" s="73"/>
      <c r="UZ61" s="73"/>
      <c r="VA61" s="73">
        <v>13</v>
      </c>
      <c r="VB61" s="73">
        <v>21</v>
      </c>
      <c r="VC61" s="73"/>
      <c r="VD61" s="73"/>
      <c r="VE61" s="73"/>
      <c r="VF61" s="73">
        <v>1</v>
      </c>
      <c r="VG61" s="73">
        <v>2</v>
      </c>
      <c r="VH61" s="73">
        <v>1</v>
      </c>
      <c r="VI61" s="73"/>
      <c r="VJ61" s="73">
        <v>45</v>
      </c>
      <c r="VK61" s="73">
        <v>104</v>
      </c>
      <c r="VL61" s="73"/>
      <c r="VM61" s="73"/>
      <c r="VN61" s="73"/>
      <c r="VO61" s="73"/>
      <c r="VP61" s="73"/>
      <c r="VQ61" s="73"/>
      <c r="VR61" s="73">
        <v>35</v>
      </c>
      <c r="VS61" s="73">
        <v>22</v>
      </c>
      <c r="VT61" s="73"/>
      <c r="VU61" s="73"/>
      <c r="VV61" s="73"/>
      <c r="VW61" s="73">
        <v>3</v>
      </c>
      <c r="VX61" s="73"/>
      <c r="VY61" s="73">
        <v>1</v>
      </c>
      <c r="VZ61" s="73"/>
      <c r="WA61" s="73">
        <v>11</v>
      </c>
      <c r="WB61" s="73"/>
      <c r="WC61" s="73">
        <v>87</v>
      </c>
      <c r="WD61" s="73"/>
      <c r="WE61" s="73"/>
      <c r="WF61" s="73"/>
      <c r="WG61" s="73"/>
      <c r="WH61" s="73"/>
      <c r="WI61" s="73"/>
      <c r="WJ61" s="73"/>
      <c r="WK61" s="73"/>
      <c r="WL61" s="73"/>
      <c r="WM61" s="73"/>
      <c r="WN61" s="73">
        <v>2</v>
      </c>
      <c r="WO61" s="22">
        <f t="shared" si="156"/>
        <v>359</v>
      </c>
      <c r="WP61" s="22">
        <f t="shared" si="157"/>
        <v>0</v>
      </c>
      <c r="WQ61" s="22">
        <f t="shared" si="158"/>
        <v>0</v>
      </c>
      <c r="WR61" s="22">
        <f t="shared" si="159"/>
        <v>10</v>
      </c>
      <c r="WS61" s="22">
        <f t="shared" si="160"/>
        <v>12</v>
      </c>
      <c r="WT61" s="22">
        <f t="shared" si="161"/>
        <v>2</v>
      </c>
      <c r="WU61" s="22">
        <f t="shared" si="162"/>
        <v>2</v>
      </c>
      <c r="WV61" s="22">
        <f t="shared" si="163"/>
        <v>1</v>
      </c>
      <c r="WW61" s="22">
        <f t="shared" si="164"/>
        <v>278</v>
      </c>
      <c r="WX61" s="22">
        <f t="shared" si="165"/>
        <v>0</v>
      </c>
      <c r="WY61" s="22">
        <f t="shared" si="166"/>
        <v>513</v>
      </c>
      <c r="WZ61" s="22">
        <f t="shared" si="167"/>
        <v>0</v>
      </c>
      <c r="XA61" s="22">
        <f t="shared" si="168"/>
        <v>0</v>
      </c>
      <c r="XB61" s="22">
        <f t="shared" si="169"/>
        <v>0</v>
      </c>
      <c r="XC61" s="22">
        <f t="shared" si="170"/>
        <v>0</v>
      </c>
      <c r="XD61" s="22">
        <f t="shared" si="171"/>
        <v>0</v>
      </c>
      <c r="XE61" s="22">
        <f t="shared" si="172"/>
        <v>0</v>
      </c>
      <c r="XF61" s="22">
        <f t="shared" si="173"/>
        <v>0</v>
      </c>
      <c r="XG61" s="93">
        <f t="shared" si="174"/>
        <v>158</v>
      </c>
      <c r="XH61" s="389"/>
    </row>
    <row r="62" spans="1:632" ht="17.100000000000001" customHeight="1" x14ac:dyDescent="0.2">
      <c r="A62" s="101"/>
      <c r="B62" s="27" t="s">
        <v>110</v>
      </c>
      <c r="C62" s="535" t="s">
        <v>111</v>
      </c>
      <c r="D62" s="25" t="s">
        <v>185</v>
      </c>
      <c r="E62" s="535" t="s">
        <v>186</v>
      </c>
      <c r="F62" s="25" t="s">
        <v>187</v>
      </c>
      <c r="G62" s="535" t="s">
        <v>186</v>
      </c>
      <c r="H62" s="25">
        <v>42</v>
      </c>
      <c r="I62" s="28">
        <v>4</v>
      </c>
      <c r="J62" s="17">
        <f t="shared" si="0"/>
        <v>0.80995191656508192</v>
      </c>
      <c r="K62" s="17">
        <f t="shared" si="1"/>
        <v>0.33810781525125289</v>
      </c>
      <c r="L62" s="17">
        <f t="shared" si="2"/>
        <v>1</v>
      </c>
      <c r="M62" s="17">
        <f t="shared" si="3"/>
        <v>7.3470119099740119E-2</v>
      </c>
      <c r="N62" s="17">
        <f t="shared" si="4"/>
        <v>0.22364816881404079</v>
      </c>
      <c r="O62" s="17">
        <f t="shared" si="5"/>
        <v>0.13988216172287687</v>
      </c>
      <c r="P62" s="17">
        <f t="shared" si="6"/>
        <v>0.82218602628280024</v>
      </c>
      <c r="Q62" s="17">
        <f t="shared" si="7"/>
        <v>0.58650467129510586</v>
      </c>
      <c r="R62" s="69">
        <f t="shared" si="8"/>
        <v>0.9069376364091738</v>
      </c>
      <c r="S62" s="422">
        <f t="shared" si="9"/>
        <v>0.54452094616000801</v>
      </c>
      <c r="T62" s="17">
        <f t="shared" si="175"/>
        <v>0.45547905383999199</v>
      </c>
      <c r="U62" s="10">
        <f t="shared" si="10"/>
        <v>64441.176537282066</v>
      </c>
      <c r="V62" s="32">
        <v>5</v>
      </c>
      <c r="W62" s="550">
        <f t="shared" si="11"/>
        <v>0</v>
      </c>
      <c r="X62" s="550">
        <f t="shared" si="12"/>
        <v>0.43340983504889696</v>
      </c>
      <c r="Y62" s="550">
        <f t="shared" si="13"/>
        <v>0.56659016495110304</v>
      </c>
      <c r="Z62" s="551">
        <f t="shared" si="14"/>
        <v>80161.176537282052</v>
      </c>
      <c r="AA62" s="426">
        <f t="shared" si="15"/>
        <v>3.396946564885496E-2</v>
      </c>
      <c r="AB62" s="59">
        <f t="shared" si="16"/>
        <v>0.94010708872221893</v>
      </c>
      <c r="AC62" s="59">
        <f t="shared" si="17"/>
        <v>0.20763163234249771</v>
      </c>
      <c r="AD62" s="59">
        <f t="shared" si="18"/>
        <v>0.22364816881404079</v>
      </c>
      <c r="AE62" s="59">
        <f t="shared" si="19"/>
        <v>0.41349532870489414</v>
      </c>
      <c r="AF62" s="59">
        <f t="shared" si="20"/>
        <v>0.41907083841256942</v>
      </c>
      <c r="AG62" s="59">
        <f t="shared" si="21"/>
        <v>0.55204523906271163</v>
      </c>
      <c r="AH62" s="59">
        <f t="shared" si="22"/>
        <v>0.13988216172287687</v>
      </c>
      <c r="AI62" s="59">
        <f t="shared" si="23"/>
        <v>0.71586753352295818</v>
      </c>
      <c r="AJ62" s="59">
        <f t="shared" si="24"/>
        <v>0.90403629960720577</v>
      </c>
      <c r="AK62" s="59">
        <f t="shared" si="25"/>
        <v>0.17781397371719979</v>
      </c>
      <c r="AL62" s="35">
        <f t="shared" si="26"/>
        <v>1</v>
      </c>
      <c r="AM62" s="27">
        <v>141480</v>
      </c>
      <c r="AN62" s="25">
        <v>65974</v>
      </c>
      <c r="AO62" s="25">
        <v>75506</v>
      </c>
      <c r="AP62" s="17">
        <f t="shared" si="27"/>
        <v>2.7479179733665995E-3</v>
      </c>
      <c r="AQ62" s="63">
        <v>87.375837681773632</v>
      </c>
      <c r="AR62" s="58">
        <v>951.67384919300002</v>
      </c>
      <c r="AS62" s="24">
        <f t="shared" si="28"/>
        <v>148.66437710773724</v>
      </c>
      <c r="AT62" s="17">
        <f t="shared" si="188"/>
        <v>0.12838805204782433</v>
      </c>
      <c r="AU62" s="25">
        <v>139808</v>
      </c>
      <c r="AV62" s="25">
        <v>64594</v>
      </c>
      <c r="AW62" s="25">
        <v>75214</v>
      </c>
      <c r="AX62" s="25">
        <v>1672</v>
      </c>
      <c r="AY62" s="25">
        <v>1380</v>
      </c>
      <c r="AZ62" s="18">
        <v>292</v>
      </c>
      <c r="BA62" s="25">
        <v>4806</v>
      </c>
      <c r="BB62" s="25">
        <v>2259</v>
      </c>
      <c r="BC62" s="25">
        <v>2547</v>
      </c>
      <c r="BD62" s="63">
        <v>88.692579505300344</v>
      </c>
      <c r="BE62" s="25">
        <v>136674</v>
      </c>
      <c r="BF62" s="25">
        <v>63715</v>
      </c>
      <c r="BG62" s="25">
        <v>72959</v>
      </c>
      <c r="BH62" s="63">
        <v>87.329870201071842</v>
      </c>
      <c r="BI62" s="17">
        <v>3.396946564885496E-2</v>
      </c>
      <c r="BJ62" s="25">
        <v>38594</v>
      </c>
      <c r="BK62" s="25">
        <v>93336</v>
      </c>
      <c r="BL62" s="25">
        <v>9550</v>
      </c>
      <c r="BM62" s="17">
        <v>0.5158138338904602</v>
      </c>
      <c r="BN62" s="10">
        <f t="shared" si="30"/>
        <v>68502.658781177684</v>
      </c>
      <c r="BO62" s="29">
        <v>0.41349532870489414</v>
      </c>
      <c r="BP62" s="30">
        <f t="shared" si="31"/>
        <v>0.58650467129510586</v>
      </c>
      <c r="BQ62" s="31">
        <v>10.231850518556612</v>
      </c>
      <c r="BR62" s="25">
        <v>102886</v>
      </c>
      <c r="BS62" s="25">
        <v>34755</v>
      </c>
      <c r="BT62" s="25">
        <v>59752</v>
      </c>
      <c r="BU62" s="25">
        <v>6698</v>
      </c>
      <c r="BV62" s="18">
        <v>1013</v>
      </c>
      <c r="BW62" s="18">
        <v>668</v>
      </c>
      <c r="BX62" s="25">
        <v>29532</v>
      </c>
      <c r="BY62" s="25">
        <v>23154</v>
      </c>
      <c r="BZ62" s="25">
        <v>6378</v>
      </c>
      <c r="CA62" s="59">
        <v>0.21596911824461601</v>
      </c>
      <c r="CB62" s="25">
        <v>139808</v>
      </c>
      <c r="CC62" s="25">
        <v>1672</v>
      </c>
      <c r="CD62" s="17">
        <f t="shared" si="32"/>
        <v>1.195925841153582E-2</v>
      </c>
      <c r="CE62" s="18">
        <v>916</v>
      </c>
      <c r="CF62" s="25">
        <v>2493</v>
      </c>
      <c r="CG62" s="25">
        <v>5043</v>
      </c>
      <c r="CH62" s="25">
        <v>6346</v>
      </c>
      <c r="CI62" s="25">
        <v>5565</v>
      </c>
      <c r="CJ62" s="25">
        <v>3977</v>
      </c>
      <c r="CK62" s="25">
        <v>2398</v>
      </c>
      <c r="CL62" s="25">
        <v>1615</v>
      </c>
      <c r="CM62" s="25">
        <v>1179</v>
      </c>
      <c r="CN62" s="26">
        <v>4.7341189218474877</v>
      </c>
      <c r="CO62" s="27">
        <v>29532</v>
      </c>
      <c r="CP62" s="34">
        <f t="shared" si="33"/>
        <v>4.7907354733848031</v>
      </c>
      <c r="CQ62" s="25">
        <v>30</v>
      </c>
      <c r="CR62" s="18">
        <v>836</v>
      </c>
      <c r="CS62" s="25">
        <v>2181</v>
      </c>
      <c r="CT62" s="25">
        <v>10990</v>
      </c>
      <c r="CU62" s="25">
        <v>14293</v>
      </c>
      <c r="CV62" s="25">
        <v>1124</v>
      </c>
      <c r="CW62" s="18">
        <v>48</v>
      </c>
      <c r="CX62" s="18">
        <v>30</v>
      </c>
      <c r="CY62" s="25">
        <v>29532</v>
      </c>
      <c r="CZ62" s="25">
        <v>28800</v>
      </c>
      <c r="DA62" s="18">
        <v>190</v>
      </c>
      <c r="DB62" s="18">
        <v>213</v>
      </c>
      <c r="DC62" s="18">
        <v>309</v>
      </c>
      <c r="DD62" s="18">
        <v>10</v>
      </c>
      <c r="DE62" s="18">
        <v>10</v>
      </c>
      <c r="DF62" s="25">
        <v>29532</v>
      </c>
      <c r="DG62" s="25">
        <v>9841</v>
      </c>
      <c r="DH62" s="25">
        <v>2511</v>
      </c>
      <c r="DI62" s="18">
        <v>24</v>
      </c>
      <c r="DJ62" s="25">
        <v>16423</v>
      </c>
      <c r="DK62" s="18">
        <v>35</v>
      </c>
      <c r="DL62" s="18">
        <v>698</v>
      </c>
      <c r="DM62" s="25">
        <f t="shared" si="34"/>
        <v>58475.836922660172</v>
      </c>
      <c r="DN62" s="17">
        <f t="shared" si="35"/>
        <v>0.55610862792902616</v>
      </c>
      <c r="DO62" s="17">
        <f t="shared" si="36"/>
        <v>1.1851550860083977E-3</v>
      </c>
      <c r="DP62" s="23">
        <f t="shared" si="37"/>
        <v>0.41907083841256942</v>
      </c>
      <c r="DQ62" s="23">
        <f t="shared" si="38"/>
        <v>0.58092916158743058</v>
      </c>
      <c r="DR62" s="25">
        <v>29532</v>
      </c>
      <c r="DS62" s="18">
        <v>816</v>
      </c>
      <c r="DT62" s="25">
        <v>21617</v>
      </c>
      <c r="DU62" s="18">
        <v>24</v>
      </c>
      <c r="DV62" s="25">
        <v>4261</v>
      </c>
      <c r="DW62" s="18">
        <v>29</v>
      </c>
      <c r="DX62" s="25">
        <v>2601</v>
      </c>
      <c r="DY62" s="18">
        <v>184</v>
      </c>
      <c r="DZ62" s="17">
        <f t="shared" si="39"/>
        <v>0.9047135310849248</v>
      </c>
      <c r="EA62" s="17">
        <f t="shared" si="40"/>
        <v>9.5286468915075195E-2</v>
      </c>
      <c r="EB62" s="25">
        <v>29532</v>
      </c>
      <c r="EC62" s="25">
        <v>2967</v>
      </c>
      <c r="ED62" s="25">
        <v>13336</v>
      </c>
      <c r="EE62" s="25">
        <v>10666</v>
      </c>
      <c r="EF62" s="17">
        <f t="shared" si="189"/>
        <v>0.36116754706758769</v>
      </c>
      <c r="EG62" s="25">
        <v>2442</v>
      </c>
      <c r="EH62" s="18">
        <v>121</v>
      </c>
      <c r="EI62" s="17">
        <f t="shared" si="42"/>
        <v>0.55204523906271163</v>
      </c>
      <c r="EJ62" s="17">
        <f t="shared" si="43"/>
        <v>8.2689963429500205E-2</v>
      </c>
      <c r="EK62" s="69">
        <f t="shared" si="44"/>
        <v>0.33810781525125289</v>
      </c>
      <c r="EL62" s="27">
        <v>101598</v>
      </c>
      <c r="EM62" s="25">
        <v>95513</v>
      </c>
      <c r="EN62" s="25">
        <v>6085</v>
      </c>
      <c r="EO62" s="59">
        <v>0.94010708872221893</v>
      </c>
      <c r="EP62" s="25">
        <v>45700</v>
      </c>
      <c r="EQ62" s="25">
        <v>44817</v>
      </c>
      <c r="ER62" s="25">
        <v>883</v>
      </c>
      <c r="ES62" s="59">
        <v>0.98067833698030638</v>
      </c>
      <c r="ET62" s="25">
        <v>55898</v>
      </c>
      <c r="EU62" s="25">
        <v>50696</v>
      </c>
      <c r="EV62" s="25">
        <v>5202</v>
      </c>
      <c r="EW62" s="59">
        <v>0.9069376364091738</v>
      </c>
      <c r="EX62" s="25">
        <v>3500</v>
      </c>
      <c r="EY62" s="25">
        <v>3456</v>
      </c>
      <c r="EZ62" s="25">
        <v>44</v>
      </c>
      <c r="FA62" s="59">
        <v>0.98742857142857143</v>
      </c>
      <c r="FB62" s="25">
        <v>98098</v>
      </c>
      <c r="FC62" s="25">
        <v>92057</v>
      </c>
      <c r="FD62" s="25">
        <v>6041</v>
      </c>
      <c r="FE62" s="59">
        <v>0.93841872413300986</v>
      </c>
      <c r="FF62" s="25">
        <v>62240</v>
      </c>
      <c r="FG62" s="25">
        <v>26862</v>
      </c>
      <c r="FH62" s="25">
        <v>33084</v>
      </c>
      <c r="FI62" s="25">
        <v>2294</v>
      </c>
      <c r="FJ62" s="23">
        <f t="shared" si="45"/>
        <v>3.6857326478149099E-2</v>
      </c>
      <c r="FK62" s="23">
        <f t="shared" si="46"/>
        <v>0.53155526992287916</v>
      </c>
      <c r="FL62" s="36">
        <f t="shared" si="47"/>
        <v>11.709677419354838</v>
      </c>
      <c r="FM62" s="25">
        <v>29319</v>
      </c>
      <c r="FN62" s="25">
        <v>13262</v>
      </c>
      <c r="FO62" s="17">
        <f t="shared" si="48"/>
        <v>0.45233466352876972</v>
      </c>
      <c r="FP62" s="25">
        <v>15051</v>
      </c>
      <c r="FQ62" s="17">
        <f t="shared" si="49"/>
        <v>0.51335311572700293</v>
      </c>
      <c r="FR62" s="25">
        <v>1006</v>
      </c>
      <c r="FS62" s="17">
        <f t="shared" si="50"/>
        <v>3.4312220744227295E-2</v>
      </c>
      <c r="FT62" s="25">
        <v>32921</v>
      </c>
      <c r="FU62" s="25">
        <v>13600</v>
      </c>
      <c r="FV62" s="25">
        <v>18033</v>
      </c>
      <c r="FW62" s="17">
        <f t="shared" si="51"/>
        <v>3.9123963427599405E-2</v>
      </c>
      <c r="FX62" s="17">
        <f t="shared" si="52"/>
        <v>0.54776586373439451</v>
      </c>
      <c r="FY62" s="25">
        <v>1288</v>
      </c>
      <c r="FZ62" s="25">
        <v>78856</v>
      </c>
      <c r="GA62" s="25">
        <v>16373</v>
      </c>
      <c r="GB62" s="25">
        <v>44847</v>
      </c>
      <c r="GC62" s="25">
        <v>7885</v>
      </c>
      <c r="GD62" s="25">
        <v>4354</v>
      </c>
      <c r="GE62" s="18">
        <v>131</v>
      </c>
      <c r="GF62" s="25">
        <v>4741</v>
      </c>
      <c r="GG62" s="18">
        <v>172</v>
      </c>
      <c r="GH62" s="18">
        <v>58</v>
      </c>
      <c r="GI62" s="18">
        <v>295</v>
      </c>
      <c r="GJ62" s="10">
        <f t="shared" si="53"/>
        <v>16373</v>
      </c>
      <c r="GK62" s="10">
        <f t="shared" si="182"/>
        <v>62483</v>
      </c>
      <c r="GL62" s="10">
        <f t="shared" si="183"/>
        <v>17636</v>
      </c>
      <c r="GM62" s="10">
        <f t="shared" si="56"/>
        <v>61220</v>
      </c>
      <c r="GN62" s="10">
        <f t="shared" si="184"/>
        <v>9751</v>
      </c>
      <c r="GO62" s="17">
        <f t="shared" si="58"/>
        <v>0.20763163234249771</v>
      </c>
      <c r="GP62" s="17">
        <f t="shared" si="185"/>
        <v>0.79236836765750229</v>
      </c>
      <c r="GQ62" s="17">
        <f t="shared" si="186"/>
        <v>0.22364816881404079</v>
      </c>
      <c r="GR62" s="17">
        <f t="shared" si="187"/>
        <v>0.1236557776199655</v>
      </c>
      <c r="GS62" s="17">
        <f t="shared" si="62"/>
        <v>0.5080082682357715</v>
      </c>
      <c r="GT62" s="25">
        <v>35671</v>
      </c>
      <c r="GU62" s="25">
        <v>5594</v>
      </c>
      <c r="GV62" s="25">
        <v>19678</v>
      </c>
      <c r="GW62" s="25">
        <v>4855</v>
      </c>
      <c r="GX62" s="25">
        <v>2807</v>
      </c>
      <c r="GY62" s="18">
        <v>83</v>
      </c>
      <c r="GZ62" s="25">
        <v>2401</v>
      </c>
      <c r="HA62" s="18">
        <v>60</v>
      </c>
      <c r="HB62" s="18">
        <v>38</v>
      </c>
      <c r="HC62" s="18">
        <v>155</v>
      </c>
      <c r="HD62" s="23">
        <f t="shared" si="63"/>
        <v>0.15682206834683637</v>
      </c>
      <c r="HE62" s="23">
        <f t="shared" si="64"/>
        <v>0.84317793165316368</v>
      </c>
      <c r="HF62" s="23">
        <f t="shared" si="65"/>
        <v>0.29152532869838244</v>
      </c>
      <c r="HG62" s="23">
        <f t="shared" si="66"/>
        <v>0.15542036948781923</v>
      </c>
      <c r="HH62" s="25">
        <v>43185</v>
      </c>
      <c r="HI62" s="25">
        <v>10779</v>
      </c>
      <c r="HJ62" s="25">
        <v>25169</v>
      </c>
      <c r="HK62" s="25">
        <v>3030</v>
      </c>
      <c r="HL62" s="25">
        <v>1547</v>
      </c>
      <c r="HM62" s="18">
        <v>48</v>
      </c>
      <c r="HN62" s="25">
        <v>2340</v>
      </c>
      <c r="HO62" s="18">
        <v>112</v>
      </c>
      <c r="HP62" s="18">
        <v>20</v>
      </c>
      <c r="HQ62" s="18">
        <v>140</v>
      </c>
      <c r="HR62" s="23">
        <f t="shared" si="67"/>
        <v>0.2496005557485238</v>
      </c>
      <c r="HS62" s="23">
        <f t="shared" si="68"/>
        <v>0.7503994442514762</v>
      </c>
      <c r="HT62" s="80">
        <f t="shared" si="69"/>
        <v>0.16758133611207596</v>
      </c>
      <c r="HU62" s="27">
        <v>117263</v>
      </c>
      <c r="HV62" s="25">
        <v>2286</v>
      </c>
      <c r="HW62" s="25">
        <v>17429</v>
      </c>
      <c r="HX62" s="25">
        <v>4030</v>
      </c>
      <c r="HY62" s="25">
        <v>30003</v>
      </c>
      <c r="HZ62" s="25">
        <v>21818</v>
      </c>
      <c r="IA62" s="18">
        <v>1810</v>
      </c>
      <c r="IB62" s="18">
        <v>170</v>
      </c>
      <c r="IC62" s="25">
        <v>17773</v>
      </c>
      <c r="ID62" s="25">
        <v>11935</v>
      </c>
      <c r="IE62" s="25">
        <v>7949</v>
      </c>
      <c r="IF62" s="18">
        <v>805</v>
      </c>
      <c r="IG62" s="18">
        <v>1255</v>
      </c>
      <c r="IH62" s="17">
        <f t="shared" si="70"/>
        <v>0.28784015418333148</v>
      </c>
      <c r="II62" s="17">
        <f t="shared" si="71"/>
        <v>0.18606039415672462</v>
      </c>
      <c r="IJ62" s="30">
        <f t="shared" si="72"/>
        <v>5.374598954991292</v>
      </c>
      <c r="IK62" s="17">
        <f t="shared" si="176"/>
        <v>7.3470119099740119E-2</v>
      </c>
      <c r="IL62" s="25">
        <v>53825</v>
      </c>
      <c r="IM62" s="25">
        <v>1111</v>
      </c>
      <c r="IN62" s="25">
        <v>9772</v>
      </c>
      <c r="IO62" s="25">
        <v>2850</v>
      </c>
      <c r="IP62" s="25">
        <v>18645</v>
      </c>
      <c r="IQ62" s="25">
        <v>6463</v>
      </c>
      <c r="IR62" s="18">
        <v>897</v>
      </c>
      <c r="IS62" s="18">
        <v>103</v>
      </c>
      <c r="IT62" s="25">
        <v>8715</v>
      </c>
      <c r="IU62" s="25">
        <v>406</v>
      </c>
      <c r="IV62" s="25">
        <v>3455</v>
      </c>
      <c r="IW62" s="18">
        <v>387</v>
      </c>
      <c r="IX62" s="18">
        <v>1021</v>
      </c>
      <c r="IY62" s="17">
        <f t="shared" si="73"/>
        <v>0.73828146771946124</v>
      </c>
      <c r="IZ62" s="25">
        <v>63438</v>
      </c>
      <c r="JA62" s="25">
        <v>1175</v>
      </c>
      <c r="JB62" s="25">
        <v>7657</v>
      </c>
      <c r="JC62" s="25">
        <v>1180</v>
      </c>
      <c r="JD62" s="25">
        <v>11358</v>
      </c>
      <c r="JE62" s="25">
        <v>15355</v>
      </c>
      <c r="JF62" s="18">
        <v>913</v>
      </c>
      <c r="JG62" s="18">
        <v>67</v>
      </c>
      <c r="JH62" s="25">
        <v>9058</v>
      </c>
      <c r="JI62" s="25">
        <v>11529</v>
      </c>
      <c r="JJ62" s="25">
        <v>4494</v>
      </c>
      <c r="JK62" s="18">
        <v>418</v>
      </c>
      <c r="JL62" s="18">
        <v>234</v>
      </c>
      <c r="JM62" s="80">
        <f t="shared" si="74"/>
        <v>0.59330369809893124</v>
      </c>
      <c r="JN62" s="27">
        <v>117263</v>
      </c>
      <c r="JO62" s="25">
        <v>94445</v>
      </c>
      <c r="JP62" s="18">
        <v>35</v>
      </c>
      <c r="JQ62" s="18">
        <v>177</v>
      </c>
      <c r="JR62" s="25">
        <v>1048</v>
      </c>
      <c r="JS62" s="18">
        <v>583</v>
      </c>
      <c r="JT62" s="18">
        <v>92</v>
      </c>
      <c r="JU62" s="18">
        <v>1</v>
      </c>
      <c r="JV62" s="18">
        <v>31</v>
      </c>
      <c r="JW62" s="25">
        <v>20851</v>
      </c>
      <c r="JX62" s="17">
        <f t="shared" si="75"/>
        <v>0.17781397371719979</v>
      </c>
      <c r="JY62" s="17">
        <f t="shared" si="76"/>
        <v>0.82218602628280024</v>
      </c>
      <c r="JZ62" s="25">
        <v>4119</v>
      </c>
      <c r="KA62" s="25">
        <v>3458</v>
      </c>
      <c r="KB62" s="18">
        <v>0</v>
      </c>
      <c r="KC62" s="18">
        <v>61</v>
      </c>
      <c r="KD62" s="25">
        <v>21</v>
      </c>
      <c r="KE62" s="18">
        <v>19</v>
      </c>
      <c r="KF62" s="18">
        <v>5</v>
      </c>
      <c r="KG62" s="18">
        <v>0</v>
      </c>
      <c r="KH62" s="18">
        <v>0</v>
      </c>
      <c r="KI62" s="25">
        <v>555</v>
      </c>
      <c r="KJ62" s="17">
        <f t="shared" si="77"/>
        <v>0.1347414420975965</v>
      </c>
      <c r="KK62" s="25">
        <v>113144</v>
      </c>
      <c r="KL62" s="25">
        <v>90987</v>
      </c>
      <c r="KM62" s="18">
        <v>35</v>
      </c>
      <c r="KN62" s="18">
        <v>116</v>
      </c>
      <c r="KO62" s="25">
        <v>1027</v>
      </c>
      <c r="KP62" s="18">
        <v>564</v>
      </c>
      <c r="KQ62" s="18">
        <v>87</v>
      </c>
      <c r="KR62" s="18">
        <v>1</v>
      </c>
      <c r="KS62" s="18">
        <v>31</v>
      </c>
      <c r="KT62" s="25">
        <v>20296</v>
      </c>
      <c r="KU62" s="69">
        <f t="shared" si="190"/>
        <v>0.17938202644417733</v>
      </c>
      <c r="KV62" s="27">
        <v>141480</v>
      </c>
      <c r="KW62" s="25">
        <v>137765</v>
      </c>
      <c r="KX62" s="25">
        <v>3715</v>
      </c>
      <c r="KY62" s="59">
        <v>2.6258128357364997E-2</v>
      </c>
      <c r="KZ62" s="18">
        <v>1468</v>
      </c>
      <c r="LA62" s="18">
        <v>988</v>
      </c>
      <c r="LB62" s="18">
        <v>1859</v>
      </c>
      <c r="LC62" s="18">
        <v>1376</v>
      </c>
      <c r="LD62" s="25">
        <v>65974</v>
      </c>
      <c r="LE62" s="25">
        <v>64276</v>
      </c>
      <c r="LF62" s="25">
        <v>1698</v>
      </c>
      <c r="LG62" s="59">
        <v>2.5737411707642405E-2</v>
      </c>
      <c r="LH62" s="25">
        <v>75506</v>
      </c>
      <c r="LI62" s="25">
        <v>73489</v>
      </c>
      <c r="LJ62" s="25">
        <v>2017</v>
      </c>
      <c r="LK62" s="35">
        <v>2.6713108892008577E-2</v>
      </c>
      <c r="LL62" s="27">
        <v>29532</v>
      </c>
      <c r="LM62" s="18">
        <v>104</v>
      </c>
      <c r="LN62" s="25">
        <v>21037</v>
      </c>
      <c r="LO62" s="18">
        <v>377</v>
      </c>
      <c r="LP62" s="18">
        <v>30</v>
      </c>
      <c r="LQ62" s="18">
        <v>180</v>
      </c>
      <c r="LR62" s="25">
        <v>7804</v>
      </c>
      <c r="LS62" s="23">
        <f t="shared" si="79"/>
        <v>0.26425572260598673</v>
      </c>
      <c r="LT62" s="23">
        <f t="shared" si="80"/>
        <v>0.73574427739401327</v>
      </c>
      <c r="LU62" s="17">
        <f t="shared" si="81"/>
        <v>0.71586753352295818</v>
      </c>
      <c r="LV62" s="25">
        <v>29532</v>
      </c>
      <c r="LW62" s="25">
        <v>1383</v>
      </c>
      <c r="LX62" s="25">
        <v>19466</v>
      </c>
      <c r="LY62" s="25">
        <v>5828</v>
      </c>
      <c r="LZ62" s="18">
        <v>272</v>
      </c>
      <c r="MA62" s="18">
        <v>316</v>
      </c>
      <c r="MB62" s="25">
        <v>1641</v>
      </c>
      <c r="MC62" s="18">
        <v>336</v>
      </c>
      <c r="MD62" s="18">
        <v>21</v>
      </c>
      <c r="ME62" s="18">
        <v>0</v>
      </c>
      <c r="MF62" s="18">
        <v>269</v>
      </c>
      <c r="MG62" s="17">
        <f t="shared" si="82"/>
        <v>7.764458892049303E-2</v>
      </c>
      <c r="MH62" s="17">
        <f t="shared" si="83"/>
        <v>0.90403629960720577</v>
      </c>
      <c r="MI62" s="25">
        <v>29532</v>
      </c>
      <c r="MJ62" s="25">
        <v>1329</v>
      </c>
      <c r="MK62" s="25">
        <v>19100</v>
      </c>
      <c r="ML62" s="25">
        <v>6440</v>
      </c>
      <c r="MM62" s="18">
        <v>295</v>
      </c>
      <c r="MN62" s="18">
        <v>696</v>
      </c>
      <c r="MO62" s="25">
        <v>1167</v>
      </c>
      <c r="MP62" s="18">
        <v>211</v>
      </c>
      <c r="MQ62" s="18">
        <v>1</v>
      </c>
      <c r="MR62" s="18">
        <v>1</v>
      </c>
      <c r="MS62" s="18">
        <v>292</v>
      </c>
      <c r="MT62" s="17">
        <f t="shared" si="84"/>
        <v>0.91700528240552626</v>
      </c>
      <c r="MU62" s="69">
        <f t="shared" si="85"/>
        <v>0.80995191656508192</v>
      </c>
      <c r="MV62" s="27">
        <v>29532</v>
      </c>
      <c r="MW62" s="25">
        <v>4131</v>
      </c>
      <c r="MX62" s="18">
        <v>35</v>
      </c>
      <c r="MY62" s="25">
        <v>1241</v>
      </c>
      <c r="MZ62" s="25">
        <v>13304</v>
      </c>
      <c r="NA62" s="25">
        <v>4508</v>
      </c>
      <c r="NB62" s="18">
        <v>43</v>
      </c>
      <c r="NC62" s="25">
        <v>3635</v>
      </c>
      <c r="ND62" s="25">
        <v>2635</v>
      </c>
      <c r="NE62" s="17">
        <f t="shared" si="86"/>
        <v>0.13988216172287687</v>
      </c>
      <c r="NF62" s="10">
        <f t="shared" si="87"/>
        <v>19556.645266151972</v>
      </c>
      <c r="NG62" s="17">
        <f t="shared" si="88"/>
        <v>0.41561695787620206</v>
      </c>
      <c r="NH62" s="25">
        <v>29532</v>
      </c>
      <c r="NI62" s="25">
        <v>1998</v>
      </c>
      <c r="NJ62" s="18">
        <v>1</v>
      </c>
      <c r="NK62" s="18">
        <v>6</v>
      </c>
      <c r="NL62" s="18">
        <v>11</v>
      </c>
      <c r="NM62" s="25">
        <v>26900</v>
      </c>
      <c r="NN62" s="18">
        <v>506</v>
      </c>
      <c r="NO62" s="18">
        <v>15</v>
      </c>
      <c r="NP62" s="18">
        <v>1</v>
      </c>
      <c r="NQ62" s="32">
        <v>94</v>
      </c>
      <c r="NR62" s="27">
        <v>29532</v>
      </c>
      <c r="NS62" s="37">
        <f t="shared" si="89"/>
        <v>1.14052553162671</v>
      </c>
      <c r="NT62" s="37">
        <f t="shared" si="90"/>
        <v>0.30775555716670844</v>
      </c>
      <c r="NU62" s="37">
        <f t="shared" si="91"/>
        <v>0.87678878926429549</v>
      </c>
      <c r="NV62" s="17">
        <f t="shared" si="92"/>
        <v>0.17804180516693346</v>
      </c>
      <c r="NW62" s="10">
        <f t="shared" si="93"/>
        <v>10904</v>
      </c>
      <c r="NX62" s="17">
        <f t="shared" si="94"/>
        <v>0.36922660165244481</v>
      </c>
      <c r="NY62" s="19">
        <f t="shared" si="95"/>
        <v>0.19650741588422932</v>
      </c>
      <c r="NZ62" s="25">
        <v>18628</v>
      </c>
      <c r="OA62" s="25">
        <v>8793</v>
      </c>
      <c r="OB62" s="25">
        <v>1060</v>
      </c>
      <c r="OC62" s="25">
        <v>4346</v>
      </c>
      <c r="OD62" s="18">
        <v>283</v>
      </c>
      <c r="OE62" s="18">
        <v>572</v>
      </c>
      <c r="OF62" s="17">
        <f t="shared" si="96"/>
        <v>0.14716240010835704</v>
      </c>
      <c r="OG62" s="17">
        <f t="shared" si="97"/>
        <v>0.63077339834755519</v>
      </c>
      <c r="OH62" s="17">
        <f t="shared" si="98"/>
        <v>0.29774481917919543</v>
      </c>
      <c r="OI62" s="69">
        <f t="shared" si="99"/>
        <v>1.9368820262765814E-2</v>
      </c>
      <c r="OJ62" s="27">
        <v>29532</v>
      </c>
      <c r="OK62" s="18">
        <v>333</v>
      </c>
      <c r="OL62" s="25">
        <v>16071</v>
      </c>
      <c r="OM62" s="25">
        <v>14455</v>
      </c>
      <c r="ON62" s="18">
        <v>496</v>
      </c>
      <c r="OO62" s="18">
        <v>332</v>
      </c>
      <c r="OP62" s="18">
        <v>118</v>
      </c>
      <c r="OQ62" s="25">
        <v>13573</v>
      </c>
      <c r="OR62" s="69">
        <f t="shared" si="100"/>
        <v>0.57625626439116895</v>
      </c>
      <c r="OS62" s="85">
        <v>37416</v>
      </c>
      <c r="OT62" s="22">
        <v>37416</v>
      </c>
      <c r="OU62" s="38">
        <f t="shared" si="191"/>
        <v>0.17071679518182234</v>
      </c>
      <c r="OV62" s="39">
        <v>0.8224826277528331</v>
      </c>
      <c r="OW62" s="22">
        <v>3077401</v>
      </c>
      <c r="OX62" s="36">
        <f t="shared" si="192"/>
        <v>125921094.118</v>
      </c>
      <c r="OY62" s="36">
        <f t="shared" si="193"/>
        <v>2535097.9320628885</v>
      </c>
      <c r="OZ62" s="22">
        <v>820</v>
      </c>
      <c r="PA62" s="22">
        <v>820</v>
      </c>
      <c r="PB62" s="38">
        <f t="shared" si="194"/>
        <v>3.7413879636811606E-3</v>
      </c>
      <c r="PC62" s="39">
        <v>0.43302439024390244</v>
      </c>
      <c r="PD62" s="22">
        <v>35508</v>
      </c>
      <c r="PE62" s="40">
        <f t="shared" si="105"/>
        <v>1452916.344</v>
      </c>
      <c r="PF62" s="36">
        <f t="shared" si="106"/>
        <v>251868.63883774105</v>
      </c>
      <c r="PG62" s="22">
        <v>72529</v>
      </c>
      <c r="PH62" s="22">
        <v>72529</v>
      </c>
      <c r="PI62" s="38">
        <f t="shared" si="195"/>
        <v>0.33092576538759866</v>
      </c>
      <c r="PJ62" s="39">
        <v>9.1965972231796936E-2</v>
      </c>
      <c r="PK62" s="22">
        <v>667020</v>
      </c>
      <c r="PL62" s="41">
        <f t="shared" si="108"/>
        <v>27293124.359999999</v>
      </c>
      <c r="PM62" s="36">
        <f t="shared" si="109"/>
        <v>5929001.0319499811</v>
      </c>
      <c r="PN62" s="22">
        <v>5209</v>
      </c>
      <c r="PO62" s="22">
        <v>5209</v>
      </c>
      <c r="PP62" s="38">
        <f t="shared" si="196"/>
        <v>2.3766938905872153E-2</v>
      </c>
      <c r="PQ62" s="39">
        <v>0.64095987713572666</v>
      </c>
      <c r="PR62" s="22">
        <v>333876</v>
      </c>
      <c r="PS62" s="41">
        <f t="shared" si="111"/>
        <v>13661538.168</v>
      </c>
      <c r="PT62" s="36">
        <f t="shared" si="112"/>
        <v>682995.48774812336</v>
      </c>
      <c r="PU62" s="22">
        <v>40476</v>
      </c>
      <c r="PV62" s="22">
        <v>40476</v>
      </c>
      <c r="PW62" s="38">
        <f t="shared" si="197"/>
        <v>0.18467856002190081</v>
      </c>
      <c r="PX62" s="39">
        <v>0.26508375333530981</v>
      </c>
      <c r="PY62" s="22">
        <v>1072953</v>
      </c>
      <c r="PZ62" s="36">
        <f t="shared" si="114"/>
        <v>6175290.6659112526</v>
      </c>
      <c r="QA62" s="22">
        <v>8515</v>
      </c>
      <c r="QB62" s="22">
        <v>8515</v>
      </c>
      <c r="QC62" s="39">
        <v>6.4295349383440987</v>
      </c>
      <c r="QD62" s="22">
        <v>5474749</v>
      </c>
      <c r="QE62" s="22">
        <f t="shared" si="115"/>
        <v>8820.4289444444385</v>
      </c>
      <c r="QF62" s="22"/>
      <c r="QG62" s="22"/>
      <c r="QH62" s="22"/>
      <c r="QI62" s="38">
        <f t="shared" si="198"/>
        <v>0</v>
      </c>
      <c r="QJ62" s="39">
        <v>0</v>
      </c>
      <c r="QK62" s="22"/>
      <c r="QL62" s="42">
        <f t="shared" si="117"/>
        <v>0</v>
      </c>
      <c r="QM62" s="22">
        <f t="shared" si="199"/>
        <v>54232</v>
      </c>
      <c r="QN62" s="22">
        <v>21705</v>
      </c>
      <c r="QO62" s="22">
        <v>21705</v>
      </c>
      <c r="QP62" s="38">
        <f t="shared" si="200"/>
        <v>9.9032714331340962E-2</v>
      </c>
      <c r="QQ62" s="39">
        <v>0.16723381709283575</v>
      </c>
      <c r="QR62" s="22">
        <v>362981</v>
      </c>
      <c r="QS62" s="36">
        <f t="shared" si="120"/>
        <v>5103338.6617025146</v>
      </c>
      <c r="QT62" s="22">
        <v>31954</v>
      </c>
      <c r="QU62" s="22">
        <v>31927</v>
      </c>
      <c r="QV62" s="38">
        <f t="shared" si="201"/>
        <v>0.1456723091664005</v>
      </c>
      <c r="QW62" s="39">
        <v>0.17495223478560465</v>
      </c>
      <c r="QX62" s="22">
        <v>558570</v>
      </c>
      <c r="QY62" s="36">
        <f t="shared" si="122"/>
        <v>7506763.1168936286</v>
      </c>
      <c r="QZ62" s="22">
        <v>573</v>
      </c>
      <c r="RA62" s="22">
        <v>573</v>
      </c>
      <c r="RB62" s="38">
        <f t="shared" si="202"/>
        <v>2.6144089063284207E-3</v>
      </c>
      <c r="RC62" s="39">
        <v>0.1537347294938918</v>
      </c>
      <c r="RD62" s="22">
        <v>8809</v>
      </c>
      <c r="RE62" s="36">
        <f t="shared" si="124"/>
        <v>61913.356670241395</v>
      </c>
      <c r="RF62" s="10">
        <f t="shared" si="203"/>
        <v>219197</v>
      </c>
      <c r="RG62" s="10">
        <f t="shared" si="204"/>
        <v>219170</v>
      </c>
      <c r="RH62" s="17">
        <f t="shared" si="205"/>
        <v>0.28188596203536148</v>
      </c>
      <c r="RI62" s="17">
        <f t="shared" si="206"/>
        <v>6.4401787699831549E-3</v>
      </c>
      <c r="RJ62" s="17">
        <f t="shared" si="207"/>
        <v>8.9749833571858312E-2</v>
      </c>
      <c r="RK62" s="17">
        <f t="shared" si="208"/>
        <v>8.9168817234856149E-3</v>
      </c>
      <c r="RL62" s="17">
        <f t="shared" si="209"/>
        <v>2.4180024992503376E-2</v>
      </c>
      <c r="RM62" s="17">
        <f t="shared" si="210"/>
        <v>0.2186232344374916</v>
      </c>
      <c r="RN62" s="17">
        <f t="shared" si="211"/>
        <v>0.180673018488056</v>
      </c>
      <c r="RO62" s="17">
        <f t="shared" si="212"/>
        <v>0.26576122834684013</v>
      </c>
      <c r="RP62" s="17">
        <f t="shared" si="213"/>
        <v>2.191912741022828E-3</v>
      </c>
      <c r="RQ62" s="17">
        <f t="shared" si="214"/>
        <v>0</v>
      </c>
      <c r="RR62" s="36">
        <f t="shared" si="215"/>
        <v>28246268.891776375</v>
      </c>
      <c r="RS62" s="36">
        <f t="shared" si="216"/>
        <v>199.64849372191387</v>
      </c>
      <c r="RT62" s="10">
        <f t="shared" si="217"/>
        <v>27</v>
      </c>
      <c r="RU62" s="17">
        <f t="shared" si="218"/>
        <v>1.2317686829655514E-4</v>
      </c>
      <c r="RV62" s="37">
        <f t="shared" si="219"/>
        <v>0.64544678987394899</v>
      </c>
      <c r="RW62" s="36">
        <f t="shared" si="220"/>
        <v>1.5491235510319479</v>
      </c>
      <c r="RX62" s="85">
        <v>-2.0420419999999999</v>
      </c>
      <c r="RY62" s="93">
        <v>82</v>
      </c>
      <c r="RZ62" s="43" t="b">
        <v>0</v>
      </c>
      <c r="SA62" s="18" t="b">
        <v>0</v>
      </c>
      <c r="SB62" s="18" t="b">
        <v>1</v>
      </c>
      <c r="SC62" s="18" t="b">
        <v>0</v>
      </c>
      <c r="SD62" s="18" t="b">
        <v>0</v>
      </c>
      <c r="SE62" s="32" t="b">
        <v>1</v>
      </c>
      <c r="SF62" s="43" t="b">
        <v>0</v>
      </c>
      <c r="SG62" s="18" t="b">
        <v>0</v>
      </c>
      <c r="SH62" s="18"/>
      <c r="SI62" s="18"/>
      <c r="SJ62" s="18"/>
      <c r="SK62" s="18"/>
      <c r="SL62" s="18"/>
      <c r="SM62" s="18"/>
      <c r="SN62" s="18"/>
      <c r="SO62" s="18"/>
      <c r="SP62" s="18"/>
      <c r="SQ62" s="17">
        <f t="shared" si="143"/>
        <v>0</v>
      </c>
      <c r="SR62" s="17">
        <f t="shared" si="144"/>
        <v>0</v>
      </c>
      <c r="SS62" s="17">
        <f t="shared" si="145"/>
        <v>0</v>
      </c>
      <c r="ST62" s="17">
        <f t="shared" si="146"/>
        <v>0</v>
      </c>
      <c r="SU62" s="17">
        <f t="shared" si="147"/>
        <v>0</v>
      </c>
      <c r="SV62" s="17">
        <f t="shared" si="221"/>
        <v>0</v>
      </c>
      <c r="SW62" s="17">
        <f t="shared" si="149"/>
        <v>0</v>
      </c>
      <c r="SX62" s="17">
        <f t="shared" si="150"/>
        <v>0</v>
      </c>
      <c r="SY62" s="17">
        <f t="shared" si="151"/>
        <v>0</v>
      </c>
      <c r="SZ62" s="17">
        <f t="shared" si="152"/>
        <v>0</v>
      </c>
      <c r="TA62" s="17">
        <f t="shared" si="153"/>
        <v>0</v>
      </c>
      <c r="TB62" s="24">
        <f t="shared" si="154"/>
        <v>620</v>
      </c>
      <c r="TC62" s="69">
        <f t="shared" si="155"/>
        <v>1</v>
      </c>
      <c r="TD62" s="17">
        <f t="shared" si="177"/>
        <v>2.6014568158168575E-6</v>
      </c>
      <c r="TE62" s="95">
        <v>67</v>
      </c>
      <c r="TF62" s="71"/>
      <c r="TG62" s="71"/>
      <c r="TH62" s="71"/>
      <c r="TI62" s="71"/>
      <c r="TJ62" s="71"/>
      <c r="TK62" s="71">
        <v>2</v>
      </c>
      <c r="TL62" s="71"/>
      <c r="TM62" s="71">
        <v>15</v>
      </c>
      <c r="TN62" s="71"/>
      <c r="TO62" s="71"/>
      <c r="TP62" s="71"/>
      <c r="TQ62" s="71">
        <v>31</v>
      </c>
      <c r="TR62" s="72">
        <v>35</v>
      </c>
      <c r="TS62" s="72"/>
      <c r="TT62" s="72"/>
      <c r="TU62" s="72"/>
      <c r="TV62" s="72"/>
      <c r="TW62" s="72"/>
      <c r="TX62" s="72"/>
      <c r="TY62" s="72">
        <v>16</v>
      </c>
      <c r="TZ62" s="72">
        <v>84</v>
      </c>
      <c r="UA62" s="72"/>
      <c r="UB62" s="72"/>
      <c r="UC62" s="72"/>
      <c r="UD62" s="72"/>
      <c r="UE62" s="72"/>
      <c r="UF62" s="72"/>
      <c r="UG62" s="72"/>
      <c r="UH62" s="72"/>
      <c r="UI62" s="72">
        <v>27</v>
      </c>
      <c r="UJ62" s="73">
        <v>78</v>
      </c>
      <c r="UK62" s="73"/>
      <c r="UL62" s="73"/>
      <c r="UM62" s="73"/>
      <c r="UN62" s="73">
        <v>1</v>
      </c>
      <c r="UO62" s="73"/>
      <c r="UP62" s="73"/>
      <c r="UQ62" s="73">
        <v>70</v>
      </c>
      <c r="UR62" s="73">
        <v>87</v>
      </c>
      <c r="US62" s="73">
        <v>78</v>
      </c>
      <c r="UT62" s="73"/>
      <c r="UU62" s="73"/>
      <c r="UV62" s="73"/>
      <c r="UW62" s="73"/>
      <c r="UX62" s="73"/>
      <c r="UY62" s="73"/>
      <c r="UZ62" s="73"/>
      <c r="VA62" s="73">
        <v>41</v>
      </c>
      <c r="VB62" s="73">
        <v>119</v>
      </c>
      <c r="VC62" s="73"/>
      <c r="VD62" s="73"/>
      <c r="VE62" s="73"/>
      <c r="VF62" s="73">
        <v>1</v>
      </c>
      <c r="VG62" s="73">
        <v>13</v>
      </c>
      <c r="VH62" s="73"/>
      <c r="VI62" s="73">
        <v>97</v>
      </c>
      <c r="VJ62" s="73">
        <v>251</v>
      </c>
      <c r="VK62" s="73">
        <v>91</v>
      </c>
      <c r="VL62" s="73"/>
      <c r="VM62" s="73"/>
      <c r="VN62" s="73">
        <v>162</v>
      </c>
      <c r="VO62" s="73"/>
      <c r="VP62" s="73"/>
      <c r="VQ62" s="73"/>
      <c r="VR62" s="73">
        <v>183</v>
      </c>
      <c r="VS62" s="73">
        <v>108</v>
      </c>
      <c r="VT62" s="73"/>
      <c r="VU62" s="73"/>
      <c r="VV62" s="73"/>
      <c r="VW62" s="73">
        <v>3</v>
      </c>
      <c r="VX62" s="73"/>
      <c r="VY62" s="73"/>
      <c r="VZ62" s="73">
        <v>97</v>
      </c>
      <c r="WA62" s="73">
        <v>169</v>
      </c>
      <c r="WB62" s="73"/>
      <c r="WC62" s="73">
        <v>107</v>
      </c>
      <c r="WD62" s="73"/>
      <c r="WE62" s="73"/>
      <c r="WF62" s="73">
        <v>81</v>
      </c>
      <c r="WG62" s="73"/>
      <c r="WH62" s="73"/>
      <c r="WI62" s="73"/>
      <c r="WJ62" s="73"/>
      <c r="WK62" s="73"/>
      <c r="WL62" s="73"/>
      <c r="WM62" s="73"/>
      <c r="WN62" s="73">
        <v>111</v>
      </c>
      <c r="WO62" s="22">
        <f t="shared" si="156"/>
        <v>407</v>
      </c>
      <c r="WP62" s="22">
        <f t="shared" si="157"/>
        <v>0</v>
      </c>
      <c r="WQ62" s="22">
        <f t="shared" si="158"/>
        <v>0</v>
      </c>
      <c r="WR62" s="22">
        <f t="shared" si="159"/>
        <v>0</v>
      </c>
      <c r="WS62" s="22">
        <f t="shared" si="160"/>
        <v>5</v>
      </c>
      <c r="WT62" s="22">
        <f t="shared" si="161"/>
        <v>13</v>
      </c>
      <c r="WU62" s="22">
        <f t="shared" si="162"/>
        <v>0</v>
      </c>
      <c r="WV62" s="22">
        <f t="shared" si="163"/>
        <v>183</v>
      </c>
      <c r="WW62" s="22">
        <f t="shared" si="164"/>
        <v>593</v>
      </c>
      <c r="WX62" s="22">
        <f t="shared" si="165"/>
        <v>0</v>
      </c>
      <c r="WY62" s="22">
        <f t="shared" si="166"/>
        <v>291</v>
      </c>
      <c r="WZ62" s="22">
        <f t="shared" si="167"/>
        <v>0</v>
      </c>
      <c r="XA62" s="22">
        <f t="shared" si="168"/>
        <v>0</v>
      </c>
      <c r="XB62" s="22">
        <f t="shared" si="169"/>
        <v>243</v>
      </c>
      <c r="XC62" s="22">
        <f t="shared" si="170"/>
        <v>0</v>
      </c>
      <c r="XD62" s="22">
        <f t="shared" si="171"/>
        <v>0</v>
      </c>
      <c r="XE62" s="22">
        <f t="shared" si="172"/>
        <v>0</v>
      </c>
      <c r="XF62" s="22">
        <f t="shared" si="173"/>
        <v>0</v>
      </c>
      <c r="XG62" s="93">
        <f t="shared" si="174"/>
        <v>393</v>
      </c>
    </row>
    <row r="63" spans="1:632" ht="17.100000000000001" customHeight="1" x14ac:dyDescent="0.2">
      <c r="A63" s="101"/>
      <c r="B63" s="27" t="s">
        <v>110</v>
      </c>
      <c r="C63" s="535" t="s">
        <v>111</v>
      </c>
      <c r="D63" s="25" t="s">
        <v>185</v>
      </c>
      <c r="E63" s="535" t="s">
        <v>186</v>
      </c>
      <c r="F63" s="25" t="s">
        <v>192</v>
      </c>
      <c r="G63" s="535" t="s">
        <v>193</v>
      </c>
      <c r="H63" s="25">
        <v>45</v>
      </c>
      <c r="I63" s="28">
        <v>3</v>
      </c>
      <c r="J63" s="17">
        <f t="shared" si="0"/>
        <v>0.77021524141942987</v>
      </c>
      <c r="K63" s="17">
        <f t="shared" si="1"/>
        <v>0.44223727885569586</v>
      </c>
      <c r="L63" s="17">
        <f t="shared" si="2"/>
        <v>1</v>
      </c>
      <c r="M63" s="17">
        <f t="shared" si="3"/>
        <v>7.3748673017681579E-2</v>
      </c>
      <c r="N63" s="17">
        <f t="shared" si="4"/>
        <v>0.25645568924784351</v>
      </c>
      <c r="O63" s="17">
        <f t="shared" si="5"/>
        <v>5.8926188276357663E-2</v>
      </c>
      <c r="P63" s="17">
        <f t="shared" si="6"/>
        <v>0.7307334851936218</v>
      </c>
      <c r="Q63" s="17">
        <f t="shared" si="7"/>
        <v>0.5432734595620573</v>
      </c>
      <c r="R63" s="69">
        <f t="shared" si="8"/>
        <v>0.91899809863800397</v>
      </c>
      <c r="S63" s="422">
        <f t="shared" si="9"/>
        <v>0.53273201269007697</v>
      </c>
      <c r="T63" s="17">
        <f t="shared" si="175"/>
        <v>0.46726798730992303</v>
      </c>
      <c r="U63" s="10">
        <f t="shared" si="10"/>
        <v>62866.702280664351</v>
      </c>
      <c r="V63" s="32">
        <v>4</v>
      </c>
      <c r="W63" s="550">
        <f t="shared" si="11"/>
        <v>0</v>
      </c>
      <c r="X63" s="550">
        <f t="shared" si="12"/>
        <v>0.42162090157896576</v>
      </c>
      <c r="Y63" s="550">
        <f t="shared" si="13"/>
        <v>0.57837909842103419</v>
      </c>
      <c r="Z63" s="551">
        <f t="shared" si="14"/>
        <v>77815.702280664365</v>
      </c>
      <c r="AA63" s="426">
        <f t="shared" si="15"/>
        <v>3.6323499899658843E-2</v>
      </c>
      <c r="AB63" s="59">
        <f t="shared" si="16"/>
        <v>0.94177777777777782</v>
      </c>
      <c r="AC63" s="59">
        <f t="shared" si="17"/>
        <v>0.11999340695566178</v>
      </c>
      <c r="AD63" s="59">
        <f t="shared" si="18"/>
        <v>0.25645568924784351</v>
      </c>
      <c r="AE63" s="59">
        <f t="shared" si="19"/>
        <v>0.4567265404379427</v>
      </c>
      <c r="AF63" s="59">
        <f t="shared" si="20"/>
        <v>0.31519693392191084</v>
      </c>
      <c r="AG63" s="59">
        <f t="shared" si="21"/>
        <v>0.24576532183554051</v>
      </c>
      <c r="AH63" s="59">
        <f t="shared" si="22"/>
        <v>5.8926188276357663E-2</v>
      </c>
      <c r="AI63" s="59">
        <f t="shared" si="23"/>
        <v>0.75293433254628206</v>
      </c>
      <c r="AJ63" s="59">
        <f t="shared" si="24"/>
        <v>0.7874961502925778</v>
      </c>
      <c r="AK63" s="59">
        <f t="shared" si="25"/>
        <v>0.26926651480637814</v>
      </c>
      <c r="AL63" s="35">
        <f t="shared" si="26"/>
        <v>1</v>
      </c>
      <c r="AM63" s="27">
        <v>134541</v>
      </c>
      <c r="AN63" s="25">
        <v>62465</v>
      </c>
      <c r="AO63" s="25">
        <v>72076</v>
      </c>
      <c r="AP63" s="17">
        <f t="shared" si="27"/>
        <v>2.6131441338331611E-3</v>
      </c>
      <c r="AQ63" s="63">
        <v>86.665464232199341</v>
      </c>
      <c r="AR63" s="58">
        <v>3366.2866123600002</v>
      </c>
      <c r="AS63" s="24">
        <f t="shared" si="28"/>
        <v>39.967185059645722</v>
      </c>
      <c r="AT63" s="17">
        <f t="shared" si="188"/>
        <v>3.4516063198678434E-2</v>
      </c>
      <c r="AU63" s="25">
        <v>131237</v>
      </c>
      <c r="AV63" s="25">
        <v>60095</v>
      </c>
      <c r="AW63" s="25">
        <v>71142</v>
      </c>
      <c r="AX63" s="25">
        <v>3304</v>
      </c>
      <c r="AY63" s="25">
        <v>2370</v>
      </c>
      <c r="AZ63" s="18">
        <v>934</v>
      </c>
      <c r="BA63" s="25">
        <v>4887</v>
      </c>
      <c r="BB63" s="25">
        <v>2216</v>
      </c>
      <c r="BC63" s="25">
        <v>2671</v>
      </c>
      <c r="BD63" s="63">
        <v>82.965181579932619</v>
      </c>
      <c r="BE63" s="25">
        <v>129654</v>
      </c>
      <c r="BF63" s="25">
        <v>60249</v>
      </c>
      <c r="BG63" s="25">
        <v>69405</v>
      </c>
      <c r="BH63" s="63">
        <v>86.80786686838124</v>
      </c>
      <c r="BI63" s="17">
        <v>3.6323499899658843E-2</v>
      </c>
      <c r="BJ63" s="25">
        <v>39463</v>
      </c>
      <c r="BK63" s="25">
        <v>86404</v>
      </c>
      <c r="BL63" s="25">
        <v>8674</v>
      </c>
      <c r="BM63" s="17">
        <v>0.5571154113235498</v>
      </c>
      <c r="BN63" s="10">
        <f t="shared" si="30"/>
        <v>59586.135445118285</v>
      </c>
      <c r="BO63" s="29">
        <v>0.4567265404379427</v>
      </c>
      <c r="BP63" s="30">
        <f t="shared" si="31"/>
        <v>0.5432734595620573</v>
      </c>
      <c r="BQ63" s="31">
        <v>10.038887088560715</v>
      </c>
      <c r="BR63" s="25">
        <v>95078</v>
      </c>
      <c r="BS63" s="25">
        <v>27314</v>
      </c>
      <c r="BT63" s="25">
        <v>59192</v>
      </c>
      <c r="BU63" s="25">
        <v>6671</v>
      </c>
      <c r="BV63" s="18">
        <v>1277</v>
      </c>
      <c r="BW63" s="18">
        <v>624</v>
      </c>
      <c r="BX63" s="25">
        <v>29223</v>
      </c>
      <c r="BY63" s="25">
        <v>21790</v>
      </c>
      <c r="BZ63" s="25">
        <v>7433</v>
      </c>
      <c r="CA63" s="59">
        <v>0.25435444683981795</v>
      </c>
      <c r="CB63" s="25">
        <v>131237</v>
      </c>
      <c r="CC63" s="25">
        <v>3304</v>
      </c>
      <c r="CD63" s="17">
        <f t="shared" si="32"/>
        <v>2.5175826939049201E-2</v>
      </c>
      <c r="CE63" s="25">
        <v>1133</v>
      </c>
      <c r="CF63" s="25">
        <v>2996</v>
      </c>
      <c r="CG63" s="25">
        <v>5376</v>
      </c>
      <c r="CH63" s="25">
        <v>6465</v>
      </c>
      <c r="CI63" s="25">
        <v>5345</v>
      </c>
      <c r="CJ63" s="25">
        <v>3776</v>
      </c>
      <c r="CK63" s="25">
        <v>2086</v>
      </c>
      <c r="CL63" s="25">
        <v>1243</v>
      </c>
      <c r="CM63" s="18">
        <v>803</v>
      </c>
      <c r="CN63" s="26">
        <v>4.4908804708619918</v>
      </c>
      <c r="CO63" s="27">
        <v>29223</v>
      </c>
      <c r="CP63" s="34">
        <f t="shared" si="33"/>
        <v>4.6039421004003698</v>
      </c>
      <c r="CQ63" s="25">
        <v>11</v>
      </c>
      <c r="CR63" s="25">
        <v>1746</v>
      </c>
      <c r="CS63" s="25">
        <v>4784</v>
      </c>
      <c r="CT63" s="25">
        <v>13381</v>
      </c>
      <c r="CU63" s="25">
        <v>7610</v>
      </c>
      <c r="CV63" s="25">
        <v>1378</v>
      </c>
      <c r="CW63" s="18">
        <v>194</v>
      </c>
      <c r="CX63" s="18">
        <v>119</v>
      </c>
      <c r="CY63" s="25">
        <v>29223</v>
      </c>
      <c r="CZ63" s="25">
        <v>28499</v>
      </c>
      <c r="DA63" s="18">
        <v>173</v>
      </c>
      <c r="DB63" s="18">
        <v>310</v>
      </c>
      <c r="DC63" s="18">
        <v>188</v>
      </c>
      <c r="DD63" s="18">
        <v>24</v>
      </c>
      <c r="DE63" s="18">
        <v>29</v>
      </c>
      <c r="DF63" s="25">
        <v>29223</v>
      </c>
      <c r="DG63" s="25">
        <v>8345</v>
      </c>
      <c r="DH63" s="18">
        <v>831</v>
      </c>
      <c r="DI63" s="18">
        <v>35</v>
      </c>
      <c r="DJ63" s="25">
        <v>18569</v>
      </c>
      <c r="DK63" s="18">
        <v>44</v>
      </c>
      <c r="DL63" s="25">
        <v>1399</v>
      </c>
      <c r="DM63" s="25">
        <f t="shared" si="34"/>
        <v>41208.319200629638</v>
      </c>
      <c r="DN63" s="17">
        <f t="shared" si="35"/>
        <v>0.6354241522088766</v>
      </c>
      <c r="DO63" s="17">
        <f t="shared" si="36"/>
        <v>1.5056633473633783E-3</v>
      </c>
      <c r="DP63" s="23">
        <f t="shared" si="37"/>
        <v>0.31519693392191084</v>
      </c>
      <c r="DQ63" s="23">
        <f t="shared" si="38"/>
        <v>0.68480306607808916</v>
      </c>
      <c r="DR63" s="25">
        <v>29223</v>
      </c>
      <c r="DS63" s="18">
        <v>888</v>
      </c>
      <c r="DT63" s="25">
        <v>15462</v>
      </c>
      <c r="DU63" s="18">
        <v>28</v>
      </c>
      <c r="DV63" s="25">
        <v>7010</v>
      </c>
      <c r="DW63" s="18">
        <v>48</v>
      </c>
      <c r="DX63" s="25">
        <v>5254</v>
      </c>
      <c r="DY63" s="18">
        <v>533</v>
      </c>
      <c r="DZ63" s="17">
        <f t="shared" si="39"/>
        <v>0.80032850836669744</v>
      </c>
      <c r="EA63" s="17">
        <f t="shared" si="40"/>
        <v>0.19967149163330256</v>
      </c>
      <c r="EB63" s="25">
        <v>29223</v>
      </c>
      <c r="EC63" s="25">
        <v>1190</v>
      </c>
      <c r="ED63" s="25">
        <v>5992</v>
      </c>
      <c r="EE63" s="25">
        <v>19039</v>
      </c>
      <c r="EF63" s="17">
        <f t="shared" si="189"/>
        <v>0.65150737432843997</v>
      </c>
      <c r="EG63" s="25">
        <v>2839</v>
      </c>
      <c r="EH63" s="18">
        <v>163</v>
      </c>
      <c r="EI63" s="17">
        <f t="shared" si="42"/>
        <v>0.24576532183554051</v>
      </c>
      <c r="EJ63" s="17">
        <f t="shared" si="43"/>
        <v>9.7149505526468879E-2</v>
      </c>
      <c r="EK63" s="69">
        <f t="shared" si="44"/>
        <v>0.44223727885569586</v>
      </c>
      <c r="EL63" s="27">
        <v>92250</v>
      </c>
      <c r="EM63" s="25">
        <v>86879</v>
      </c>
      <c r="EN63" s="25">
        <v>5371</v>
      </c>
      <c r="EO63" s="59">
        <v>0.94177777777777782</v>
      </c>
      <c r="EP63" s="25">
        <v>40708</v>
      </c>
      <c r="EQ63" s="25">
        <v>39512</v>
      </c>
      <c r="ER63" s="25">
        <v>1196</v>
      </c>
      <c r="ES63" s="59">
        <v>0.97062002554780391</v>
      </c>
      <c r="ET63" s="25">
        <v>51542</v>
      </c>
      <c r="EU63" s="25">
        <v>47367</v>
      </c>
      <c r="EV63" s="25">
        <v>4175</v>
      </c>
      <c r="EW63" s="59">
        <v>0.91899809863800397</v>
      </c>
      <c r="EX63" s="25">
        <v>3553</v>
      </c>
      <c r="EY63" s="25">
        <v>3468</v>
      </c>
      <c r="EZ63" s="25">
        <v>85</v>
      </c>
      <c r="FA63" s="59">
        <v>0.97607655502392343</v>
      </c>
      <c r="FB63" s="25">
        <v>88697</v>
      </c>
      <c r="FC63" s="25">
        <v>83411</v>
      </c>
      <c r="FD63" s="25">
        <v>5286</v>
      </c>
      <c r="FE63" s="59">
        <v>0.94040384680428868</v>
      </c>
      <c r="FF63" s="25">
        <v>59043</v>
      </c>
      <c r="FG63" s="25">
        <v>27741</v>
      </c>
      <c r="FH63" s="25">
        <v>29081</v>
      </c>
      <c r="FI63" s="25">
        <v>2221</v>
      </c>
      <c r="FJ63" s="23">
        <f t="shared" si="45"/>
        <v>3.7616652270379212E-2</v>
      </c>
      <c r="FK63" s="23">
        <f t="shared" si="46"/>
        <v>0.49253933573836017</v>
      </c>
      <c r="FL63" s="36">
        <f t="shared" si="47"/>
        <v>12.490319675821702</v>
      </c>
      <c r="FM63" s="25">
        <v>27474</v>
      </c>
      <c r="FN63" s="25">
        <v>13450</v>
      </c>
      <c r="FO63" s="17">
        <f t="shared" si="48"/>
        <v>0.48955375991846839</v>
      </c>
      <c r="FP63" s="25">
        <v>12943</v>
      </c>
      <c r="FQ63" s="17">
        <f t="shared" si="49"/>
        <v>0.47109994904273134</v>
      </c>
      <c r="FR63" s="25">
        <v>1081</v>
      </c>
      <c r="FS63" s="17">
        <f t="shared" si="50"/>
        <v>3.9346291038800323E-2</v>
      </c>
      <c r="FT63" s="25">
        <v>31569</v>
      </c>
      <c r="FU63" s="25">
        <v>14291</v>
      </c>
      <c r="FV63" s="25">
        <v>16138</v>
      </c>
      <c r="FW63" s="17">
        <f t="shared" si="51"/>
        <v>3.6111375083151195E-2</v>
      </c>
      <c r="FX63" s="17">
        <f t="shared" si="52"/>
        <v>0.51119769394025782</v>
      </c>
      <c r="FY63" s="25">
        <v>1140</v>
      </c>
      <c r="FZ63" s="25">
        <v>72804</v>
      </c>
      <c r="GA63" s="25">
        <v>8736</v>
      </c>
      <c r="GB63" s="25">
        <v>45397</v>
      </c>
      <c r="GC63" s="25">
        <v>10140</v>
      </c>
      <c r="GD63" s="25">
        <v>4025</v>
      </c>
      <c r="GE63" s="18">
        <v>67</v>
      </c>
      <c r="GF63" s="25">
        <v>3605</v>
      </c>
      <c r="GG63" s="18">
        <v>94</v>
      </c>
      <c r="GH63" s="18">
        <v>45</v>
      </c>
      <c r="GI63" s="18">
        <v>695</v>
      </c>
      <c r="GJ63" s="10">
        <f t="shared" si="53"/>
        <v>8736</v>
      </c>
      <c r="GK63" s="10">
        <f t="shared" si="182"/>
        <v>64068</v>
      </c>
      <c r="GL63" s="10">
        <f t="shared" si="183"/>
        <v>18671</v>
      </c>
      <c r="GM63" s="10">
        <f t="shared" si="56"/>
        <v>54133</v>
      </c>
      <c r="GN63" s="10">
        <f t="shared" si="184"/>
        <v>8531</v>
      </c>
      <c r="GO63" s="17">
        <f t="shared" si="58"/>
        <v>0.11999340695566178</v>
      </c>
      <c r="GP63" s="17">
        <f t="shared" si="185"/>
        <v>0.88000659304433826</v>
      </c>
      <c r="GQ63" s="17">
        <f t="shared" si="186"/>
        <v>0.25645568924784351</v>
      </c>
      <c r="GR63" s="17">
        <f t="shared" si="187"/>
        <v>0.11717762760287896</v>
      </c>
      <c r="GS63" s="17">
        <f t="shared" si="62"/>
        <v>0.56823114114609086</v>
      </c>
      <c r="GT63" s="25">
        <v>32678</v>
      </c>
      <c r="GU63" s="25">
        <v>2910</v>
      </c>
      <c r="GV63" s="25">
        <v>19414</v>
      </c>
      <c r="GW63" s="25">
        <v>5837</v>
      </c>
      <c r="GX63" s="25">
        <v>2398</v>
      </c>
      <c r="GY63" s="18">
        <v>50</v>
      </c>
      <c r="GZ63" s="25">
        <v>1646</v>
      </c>
      <c r="HA63" s="18">
        <v>33</v>
      </c>
      <c r="HB63" s="18">
        <v>27</v>
      </c>
      <c r="HC63" s="18">
        <v>363</v>
      </c>
      <c r="HD63" s="23">
        <f t="shared" si="63"/>
        <v>8.9050737499234964E-2</v>
      </c>
      <c r="HE63" s="23">
        <f t="shared" si="64"/>
        <v>0.91094926250076502</v>
      </c>
      <c r="HF63" s="23">
        <f t="shared" si="65"/>
        <v>0.31684925638043943</v>
      </c>
      <c r="HG63" s="23">
        <f t="shared" si="66"/>
        <v>0.13822755370585715</v>
      </c>
      <c r="HH63" s="25">
        <v>40126</v>
      </c>
      <c r="HI63" s="25">
        <v>5826</v>
      </c>
      <c r="HJ63" s="25">
        <v>25983</v>
      </c>
      <c r="HK63" s="25">
        <v>4303</v>
      </c>
      <c r="HL63" s="25">
        <v>1627</v>
      </c>
      <c r="HM63" s="18">
        <v>17</v>
      </c>
      <c r="HN63" s="25">
        <v>1959</v>
      </c>
      <c r="HO63" s="18">
        <v>61</v>
      </c>
      <c r="HP63" s="18">
        <v>18</v>
      </c>
      <c r="HQ63" s="18">
        <v>332</v>
      </c>
      <c r="HR63" s="23">
        <f t="shared" si="67"/>
        <v>0.14519264317400191</v>
      </c>
      <c r="HS63" s="23">
        <f t="shared" si="68"/>
        <v>0.85480735682599807</v>
      </c>
      <c r="HT63" s="80">
        <f t="shared" si="69"/>
        <v>0.20727209290734186</v>
      </c>
      <c r="HU63" s="27">
        <v>109750</v>
      </c>
      <c r="HV63" s="25">
        <v>2285</v>
      </c>
      <c r="HW63" s="25">
        <v>10172</v>
      </c>
      <c r="HX63" s="18">
        <v>2705</v>
      </c>
      <c r="HY63" s="25">
        <v>25592</v>
      </c>
      <c r="HZ63" s="25">
        <v>20343</v>
      </c>
      <c r="IA63" s="25">
        <v>3060</v>
      </c>
      <c r="IB63" s="18">
        <v>329</v>
      </c>
      <c r="IC63" s="25">
        <v>18032</v>
      </c>
      <c r="ID63" s="25">
        <v>16901</v>
      </c>
      <c r="IE63" s="25">
        <v>7178</v>
      </c>
      <c r="IF63" s="18">
        <v>890</v>
      </c>
      <c r="IG63" s="18">
        <v>2263</v>
      </c>
      <c r="IH63" s="17">
        <f t="shared" si="70"/>
        <v>0.33935307517084284</v>
      </c>
      <c r="II63" s="17">
        <f t="shared" si="71"/>
        <v>0.18535763097949887</v>
      </c>
      <c r="IJ63" s="30">
        <f t="shared" si="72"/>
        <v>5.3949761588752887</v>
      </c>
      <c r="IK63" s="17">
        <f t="shared" si="176"/>
        <v>7.3748673017681579E-2</v>
      </c>
      <c r="IL63" s="25">
        <v>49912</v>
      </c>
      <c r="IM63" s="25">
        <v>1103</v>
      </c>
      <c r="IN63" s="25">
        <v>5888</v>
      </c>
      <c r="IO63" s="18">
        <v>2045</v>
      </c>
      <c r="IP63" s="25">
        <v>17710</v>
      </c>
      <c r="IQ63" s="25">
        <v>7683</v>
      </c>
      <c r="IR63" s="25">
        <v>1549</v>
      </c>
      <c r="IS63" s="18">
        <v>191</v>
      </c>
      <c r="IT63" s="25">
        <v>8609</v>
      </c>
      <c r="IU63" s="25">
        <v>301</v>
      </c>
      <c r="IV63" s="25">
        <v>2863</v>
      </c>
      <c r="IW63" s="18">
        <v>462</v>
      </c>
      <c r="IX63" s="18">
        <v>1508</v>
      </c>
      <c r="IY63" s="17">
        <f t="shared" si="73"/>
        <v>0.72082865843885235</v>
      </c>
      <c r="IZ63" s="25">
        <v>59838</v>
      </c>
      <c r="JA63" s="25">
        <v>1182</v>
      </c>
      <c r="JB63" s="25">
        <v>4284</v>
      </c>
      <c r="JC63" s="18">
        <v>660</v>
      </c>
      <c r="JD63" s="25">
        <v>7882</v>
      </c>
      <c r="JE63" s="25">
        <v>12660</v>
      </c>
      <c r="JF63" s="25">
        <v>1511</v>
      </c>
      <c r="JG63" s="18">
        <v>138</v>
      </c>
      <c r="JH63" s="25">
        <v>9423</v>
      </c>
      <c r="JI63" s="25">
        <v>16600</v>
      </c>
      <c r="JJ63" s="25">
        <v>4315</v>
      </c>
      <c r="JK63" s="18">
        <v>428</v>
      </c>
      <c r="JL63" s="18">
        <v>755</v>
      </c>
      <c r="JM63" s="80">
        <f t="shared" si="74"/>
        <v>0.47092148801764766</v>
      </c>
      <c r="JN63" s="27">
        <v>109750</v>
      </c>
      <c r="JO63" s="25">
        <v>77831</v>
      </c>
      <c r="JP63" s="18">
        <v>35</v>
      </c>
      <c r="JQ63" s="18">
        <v>196</v>
      </c>
      <c r="JR63" s="25">
        <v>1520</v>
      </c>
      <c r="JS63" s="18">
        <v>466</v>
      </c>
      <c r="JT63" s="18">
        <v>127</v>
      </c>
      <c r="JU63" s="18">
        <v>0</v>
      </c>
      <c r="JV63" s="18">
        <v>23</v>
      </c>
      <c r="JW63" s="25">
        <v>29552</v>
      </c>
      <c r="JX63" s="17">
        <f t="shared" si="75"/>
        <v>0.26926651480637814</v>
      </c>
      <c r="JY63" s="17">
        <f t="shared" si="76"/>
        <v>0.7307334851936218</v>
      </c>
      <c r="JZ63" s="25">
        <v>4163</v>
      </c>
      <c r="KA63" s="25">
        <v>3699</v>
      </c>
      <c r="KB63" s="18">
        <v>0</v>
      </c>
      <c r="KC63" s="18">
        <v>1</v>
      </c>
      <c r="KD63" s="25">
        <v>26</v>
      </c>
      <c r="KE63" s="18">
        <v>51</v>
      </c>
      <c r="KF63" s="18">
        <v>12</v>
      </c>
      <c r="KG63" s="18">
        <v>0</v>
      </c>
      <c r="KH63" s="18">
        <v>0</v>
      </c>
      <c r="KI63" s="25">
        <v>374</v>
      </c>
      <c r="KJ63" s="17">
        <f t="shared" si="77"/>
        <v>8.9839058371366798E-2</v>
      </c>
      <c r="KK63" s="25">
        <v>105587</v>
      </c>
      <c r="KL63" s="25">
        <v>74132</v>
      </c>
      <c r="KM63" s="18">
        <v>35</v>
      </c>
      <c r="KN63" s="18">
        <v>195</v>
      </c>
      <c r="KO63" s="25">
        <v>1494</v>
      </c>
      <c r="KP63" s="18">
        <v>415</v>
      </c>
      <c r="KQ63" s="18">
        <v>115</v>
      </c>
      <c r="KR63" s="18">
        <v>0</v>
      </c>
      <c r="KS63" s="18">
        <v>23</v>
      </c>
      <c r="KT63" s="25">
        <v>29178</v>
      </c>
      <c r="KU63" s="69">
        <f t="shared" si="190"/>
        <v>0.27634083741369675</v>
      </c>
      <c r="KV63" s="27">
        <v>134541</v>
      </c>
      <c r="KW63" s="25">
        <v>128168</v>
      </c>
      <c r="KX63" s="25">
        <v>6373</v>
      </c>
      <c r="KY63" s="59">
        <v>4.7368460171992179E-2</v>
      </c>
      <c r="KZ63" s="25">
        <v>3129</v>
      </c>
      <c r="LA63" s="25">
        <v>1787</v>
      </c>
      <c r="LB63" s="25">
        <v>2969</v>
      </c>
      <c r="LC63" s="25">
        <v>2487</v>
      </c>
      <c r="LD63" s="25">
        <v>62465</v>
      </c>
      <c r="LE63" s="25">
        <v>59650</v>
      </c>
      <c r="LF63" s="25">
        <v>2815</v>
      </c>
      <c r="LG63" s="59">
        <v>4.5065236532458176E-2</v>
      </c>
      <c r="LH63" s="25">
        <v>72076</v>
      </c>
      <c r="LI63" s="25">
        <v>68518</v>
      </c>
      <c r="LJ63" s="25">
        <v>3558</v>
      </c>
      <c r="LK63" s="35">
        <v>4.9364559631500084E-2</v>
      </c>
      <c r="LL63" s="27">
        <v>29223</v>
      </c>
      <c r="LM63" s="18">
        <v>255</v>
      </c>
      <c r="LN63" s="25">
        <v>21748</v>
      </c>
      <c r="LO63" s="18">
        <v>916</v>
      </c>
      <c r="LP63" s="18">
        <v>143</v>
      </c>
      <c r="LQ63" s="18">
        <v>100</v>
      </c>
      <c r="LR63" s="25">
        <v>6061</v>
      </c>
      <c r="LS63" s="23">
        <f t="shared" si="79"/>
        <v>0.20740512609930534</v>
      </c>
      <c r="LT63" s="23">
        <f t="shared" si="80"/>
        <v>0.79259487390069472</v>
      </c>
      <c r="LU63" s="17">
        <f t="shared" si="81"/>
        <v>0.75293433254628206</v>
      </c>
      <c r="LV63" s="25">
        <v>29223</v>
      </c>
      <c r="LW63" s="18">
        <v>498</v>
      </c>
      <c r="LX63" s="25">
        <v>14383</v>
      </c>
      <c r="LY63" s="25">
        <v>8123</v>
      </c>
      <c r="LZ63" s="18">
        <v>461</v>
      </c>
      <c r="MA63" s="25">
        <v>1380</v>
      </c>
      <c r="MB63" s="25">
        <v>3927</v>
      </c>
      <c r="MC63" s="18">
        <v>54</v>
      </c>
      <c r="MD63" s="18">
        <v>9</v>
      </c>
      <c r="ME63" s="18">
        <v>4</v>
      </c>
      <c r="MF63" s="18">
        <v>384</v>
      </c>
      <c r="MG63" s="17">
        <f t="shared" si="82"/>
        <v>0.18345139102761523</v>
      </c>
      <c r="MH63" s="17">
        <f t="shared" si="83"/>
        <v>0.7874961502925778</v>
      </c>
      <c r="MI63" s="25">
        <v>29223</v>
      </c>
      <c r="MJ63" s="18">
        <v>496</v>
      </c>
      <c r="MK63" s="25">
        <v>14198</v>
      </c>
      <c r="ML63" s="25">
        <v>9726</v>
      </c>
      <c r="MM63" s="18">
        <v>513</v>
      </c>
      <c r="MN63" s="25">
        <v>1435</v>
      </c>
      <c r="MO63" s="25">
        <v>2413</v>
      </c>
      <c r="MP63" s="18">
        <v>54</v>
      </c>
      <c r="MQ63" s="18">
        <v>2</v>
      </c>
      <c r="MR63" s="18">
        <v>5</v>
      </c>
      <c r="MS63" s="18">
        <v>381</v>
      </c>
      <c r="MT63" s="17">
        <f t="shared" si="84"/>
        <v>0.83755945659241005</v>
      </c>
      <c r="MU63" s="69">
        <f t="shared" si="85"/>
        <v>0.77021524141942987</v>
      </c>
      <c r="MV63" s="27">
        <v>29223</v>
      </c>
      <c r="MW63" s="25">
        <v>1722</v>
      </c>
      <c r="MX63" s="18">
        <v>83</v>
      </c>
      <c r="MY63" s="25">
        <v>3353</v>
      </c>
      <c r="MZ63" s="25">
        <v>9990</v>
      </c>
      <c r="NA63" s="25">
        <v>7355</v>
      </c>
      <c r="NB63" s="18">
        <v>50</v>
      </c>
      <c r="NC63" s="25">
        <v>3760</v>
      </c>
      <c r="ND63" s="25">
        <v>2910</v>
      </c>
      <c r="NE63" s="17">
        <f t="shared" si="86"/>
        <v>5.8926188276357663E-2</v>
      </c>
      <c r="NF63" s="10">
        <f t="shared" si="87"/>
        <v>7733.2961708243502</v>
      </c>
      <c r="NG63" s="17">
        <f t="shared" si="88"/>
        <v>0.43927728159326557</v>
      </c>
      <c r="NH63" s="25">
        <v>29223</v>
      </c>
      <c r="NI63" s="18">
        <v>76</v>
      </c>
      <c r="NJ63" s="18">
        <v>2</v>
      </c>
      <c r="NK63" s="18">
        <v>8</v>
      </c>
      <c r="NL63" s="18">
        <v>10</v>
      </c>
      <c r="NM63" s="25">
        <v>27905</v>
      </c>
      <c r="NN63" s="25">
        <v>1160</v>
      </c>
      <c r="NO63" s="18">
        <v>45</v>
      </c>
      <c r="NP63" s="18">
        <v>0</v>
      </c>
      <c r="NQ63" s="32">
        <v>17</v>
      </c>
      <c r="NR63" s="27">
        <v>29223</v>
      </c>
      <c r="NS63" s="37">
        <f t="shared" si="89"/>
        <v>1.048420764466345</v>
      </c>
      <c r="NT63" s="37">
        <f t="shared" si="90"/>
        <v>0.28290231789312631</v>
      </c>
      <c r="NU63" s="37">
        <f t="shared" si="91"/>
        <v>0.95381552320647556</v>
      </c>
      <c r="NV63" s="17">
        <f t="shared" si="92"/>
        <v>0.19368294807968225</v>
      </c>
      <c r="NW63" s="10">
        <f t="shared" si="93"/>
        <v>10167</v>
      </c>
      <c r="NX63" s="17">
        <f t="shared" si="94"/>
        <v>0.34791089210553333</v>
      </c>
      <c r="NY63" s="19">
        <f t="shared" si="95"/>
        <v>0.18322550415397645</v>
      </c>
      <c r="NZ63" s="25">
        <v>19056</v>
      </c>
      <c r="OA63" s="25">
        <v>7202</v>
      </c>
      <c r="OB63" s="25">
        <v>1337</v>
      </c>
      <c r="OC63" s="25">
        <v>2637</v>
      </c>
      <c r="OD63" s="18">
        <v>175</v>
      </c>
      <c r="OE63" s="18">
        <v>231</v>
      </c>
      <c r="OF63" s="17">
        <f t="shared" si="96"/>
        <v>9.0237141977209737E-2</v>
      </c>
      <c r="OG63" s="17">
        <f t="shared" si="97"/>
        <v>0.65208910789446672</v>
      </c>
      <c r="OH63" s="17">
        <f t="shared" si="98"/>
        <v>0.24644971426616022</v>
      </c>
      <c r="OI63" s="69">
        <f t="shared" si="99"/>
        <v>7.9047325736577353E-3</v>
      </c>
      <c r="OJ63" s="27">
        <v>29223</v>
      </c>
      <c r="OK63" s="18">
        <v>268</v>
      </c>
      <c r="OL63" s="25">
        <v>14240</v>
      </c>
      <c r="OM63" s="25">
        <v>7995</v>
      </c>
      <c r="ON63" s="18">
        <v>171</v>
      </c>
      <c r="OO63" s="25">
        <v>1066</v>
      </c>
      <c r="OP63" s="18">
        <v>452</v>
      </c>
      <c r="OQ63" s="25">
        <v>16472</v>
      </c>
      <c r="OR63" s="69">
        <f t="shared" si="100"/>
        <v>0.51777709338534716</v>
      </c>
      <c r="OS63" s="85">
        <v>24537</v>
      </c>
      <c r="OT63" s="22">
        <v>24085</v>
      </c>
      <c r="OU63" s="38">
        <f t="shared" si="191"/>
        <v>0.11162141870660969</v>
      </c>
      <c r="OV63" s="39">
        <v>0.71537305376790528</v>
      </c>
      <c r="OW63" s="22">
        <v>1722976</v>
      </c>
      <c r="OX63" s="36">
        <f t="shared" si="192"/>
        <v>70500731.967999995</v>
      </c>
      <c r="OY63" s="36">
        <f t="shared" si="193"/>
        <v>1631864.2744744136</v>
      </c>
      <c r="OZ63" s="22">
        <v>561</v>
      </c>
      <c r="PA63" s="22">
        <v>561</v>
      </c>
      <c r="PB63" s="38">
        <f t="shared" si="194"/>
        <v>2.599942532464523E-3</v>
      </c>
      <c r="PC63" s="39">
        <v>0.43620320855614969</v>
      </c>
      <c r="PD63" s="22">
        <v>24471</v>
      </c>
      <c r="PE63" s="40">
        <f t="shared" si="105"/>
        <v>1001304.378</v>
      </c>
      <c r="PF63" s="36">
        <f t="shared" si="106"/>
        <v>172315.00779021066</v>
      </c>
      <c r="PG63" s="22">
        <v>60723</v>
      </c>
      <c r="PH63" s="22">
        <v>60122</v>
      </c>
      <c r="PI63" s="38">
        <f t="shared" si="195"/>
        <v>0.27863412644711594</v>
      </c>
      <c r="PJ63" s="39">
        <v>7.8335052060809693E-2</v>
      </c>
      <c r="PK63" s="22">
        <v>470966</v>
      </c>
      <c r="PL63" s="41">
        <f t="shared" si="108"/>
        <v>19270986.787999999</v>
      </c>
      <c r="PM63" s="36">
        <f t="shared" si="109"/>
        <v>4914770.644058194</v>
      </c>
      <c r="PN63" s="22">
        <v>41218</v>
      </c>
      <c r="PO63" s="22">
        <v>40791</v>
      </c>
      <c r="PP63" s="38">
        <f t="shared" si="196"/>
        <v>0.18904501932577605</v>
      </c>
      <c r="PQ63" s="39">
        <v>0.55359417518570275</v>
      </c>
      <c r="PR63" s="22">
        <v>2258166</v>
      </c>
      <c r="PS63" s="41">
        <f t="shared" si="111"/>
        <v>92399636.387999997</v>
      </c>
      <c r="PT63" s="36">
        <f t="shared" si="112"/>
        <v>5348448.6351955645</v>
      </c>
      <c r="PU63" s="22">
        <v>20535</v>
      </c>
      <c r="PV63" s="22">
        <v>20535</v>
      </c>
      <c r="PW63" s="38">
        <f t="shared" si="197"/>
        <v>9.5169019437003538E-2</v>
      </c>
      <c r="PX63" s="39">
        <v>0.28826296566837106</v>
      </c>
      <c r="PY63" s="22">
        <v>591948</v>
      </c>
      <c r="PZ63" s="36">
        <f t="shared" si="114"/>
        <v>3132957.6495821611</v>
      </c>
      <c r="QA63" s="22">
        <v>2475</v>
      </c>
      <c r="QB63" s="22">
        <v>2475</v>
      </c>
      <c r="QC63" s="39">
        <v>5.6703232323232324</v>
      </c>
      <c r="QD63" s="22">
        <v>1403405</v>
      </c>
      <c r="QE63" s="22">
        <f t="shared" si="115"/>
        <v>2261.0413888888875</v>
      </c>
      <c r="QF63" s="22"/>
      <c r="QG63" s="22"/>
      <c r="QH63" s="22"/>
      <c r="QI63" s="38">
        <f t="shared" si="198"/>
        <v>0</v>
      </c>
      <c r="QJ63" s="39">
        <v>0</v>
      </c>
      <c r="QK63" s="22"/>
      <c r="QL63" s="42">
        <f t="shared" si="117"/>
        <v>0</v>
      </c>
      <c r="QM63" s="22">
        <f t="shared" si="199"/>
        <v>67517</v>
      </c>
      <c r="QN63" s="22">
        <v>20268</v>
      </c>
      <c r="QO63" s="22">
        <v>20268</v>
      </c>
      <c r="QP63" s="38">
        <f t="shared" si="200"/>
        <v>9.3931613632782449E-2</v>
      </c>
      <c r="QQ63" s="39">
        <v>0.15947010065127296</v>
      </c>
      <c r="QR63" s="22">
        <v>323214</v>
      </c>
      <c r="QS63" s="36">
        <f t="shared" si="120"/>
        <v>4765467.3114667861</v>
      </c>
      <c r="QT63" s="22">
        <v>42052</v>
      </c>
      <c r="QU63" s="22">
        <v>41740</v>
      </c>
      <c r="QV63" s="38">
        <f t="shared" si="201"/>
        <v>0.1934431395812285</v>
      </c>
      <c r="QW63" s="39">
        <v>0.19489195016770483</v>
      </c>
      <c r="QX63" s="22">
        <v>813479</v>
      </c>
      <c r="QY63" s="36">
        <f t="shared" si="122"/>
        <v>9814022.3791505639</v>
      </c>
      <c r="QZ63" s="22">
        <v>5197</v>
      </c>
      <c r="RA63" s="22">
        <v>5197</v>
      </c>
      <c r="RB63" s="38">
        <f t="shared" si="202"/>
        <v>2.4085385634969921E-2</v>
      </c>
      <c r="RC63" s="39">
        <v>0.189813353857995</v>
      </c>
      <c r="RD63" s="22">
        <v>98646</v>
      </c>
      <c r="RE63" s="36">
        <f t="shared" si="124"/>
        <v>561542.25936342846</v>
      </c>
      <c r="RF63" s="10">
        <f t="shared" si="203"/>
        <v>217566</v>
      </c>
      <c r="RG63" s="10">
        <f t="shared" si="204"/>
        <v>215774</v>
      </c>
      <c r="RH63" s="17">
        <f t="shared" si="205"/>
        <v>0.27751818940647938</v>
      </c>
      <c r="RI63" s="17">
        <f t="shared" si="206"/>
        <v>6.3403893503414938E-3</v>
      </c>
      <c r="RJ63" s="17">
        <f t="shared" si="207"/>
        <v>5.3783441476405291E-2</v>
      </c>
      <c r="RK63" s="17">
        <f t="shared" si="208"/>
        <v>5.6792064646283349E-3</v>
      </c>
      <c r="RL63" s="17">
        <f t="shared" si="209"/>
        <v>0.17627567357171814</v>
      </c>
      <c r="RM63" s="17">
        <f t="shared" si="210"/>
        <v>0.10325689889168561</v>
      </c>
      <c r="RN63" s="17">
        <f t="shared" si="211"/>
        <v>0.15706161122777554</v>
      </c>
      <c r="RO63" s="17">
        <f t="shared" si="212"/>
        <v>0.32345330830113234</v>
      </c>
      <c r="RP63" s="17">
        <f t="shared" si="213"/>
        <v>1.8507467634052244E-2</v>
      </c>
      <c r="RQ63" s="17">
        <f t="shared" si="214"/>
        <v>0</v>
      </c>
      <c r="RR63" s="36">
        <f t="shared" si="215"/>
        <v>30341388.161081322</v>
      </c>
      <c r="RS63" s="36">
        <f t="shared" si="216"/>
        <v>225.51778388061126</v>
      </c>
      <c r="RT63" s="10">
        <f t="shared" si="217"/>
        <v>1792</v>
      </c>
      <c r="RU63" s="17">
        <f t="shared" si="218"/>
        <v>8.2365810834413473E-3</v>
      </c>
      <c r="RV63" s="37">
        <f t="shared" si="219"/>
        <v>0.61839166046165306</v>
      </c>
      <c r="RW63" s="36">
        <f t="shared" si="220"/>
        <v>1.6037787737566986</v>
      </c>
      <c r="RX63" s="85">
        <v>-1.537207</v>
      </c>
      <c r="RY63" s="93">
        <v>127</v>
      </c>
      <c r="RZ63" s="43" t="b">
        <v>0</v>
      </c>
      <c r="SA63" s="18" t="b">
        <v>0</v>
      </c>
      <c r="SB63" s="18" t="b">
        <v>0</v>
      </c>
      <c r="SC63" s="18" t="b">
        <v>0</v>
      </c>
      <c r="SD63" s="18" t="b">
        <v>0</v>
      </c>
      <c r="SE63" s="32" t="b">
        <v>1</v>
      </c>
      <c r="SF63" s="43" t="b">
        <v>0</v>
      </c>
      <c r="SG63" s="18" t="b">
        <v>0</v>
      </c>
      <c r="SH63" s="18"/>
      <c r="SI63" s="18"/>
      <c r="SJ63" s="18"/>
      <c r="SK63" s="18"/>
      <c r="SL63" s="18"/>
      <c r="SM63" s="18"/>
      <c r="SN63" s="18"/>
      <c r="SO63" s="18"/>
      <c r="SP63" s="18"/>
      <c r="SQ63" s="17">
        <f t="shared" si="143"/>
        <v>0</v>
      </c>
      <c r="SR63" s="17">
        <f t="shared" si="144"/>
        <v>0</v>
      </c>
      <c r="SS63" s="17">
        <f t="shared" si="145"/>
        <v>0</v>
      </c>
      <c r="ST63" s="17">
        <f t="shared" si="146"/>
        <v>0</v>
      </c>
      <c r="SU63" s="17">
        <f t="shared" si="147"/>
        <v>0</v>
      </c>
      <c r="SV63" s="17">
        <f t="shared" si="221"/>
        <v>0</v>
      </c>
      <c r="SW63" s="17">
        <f t="shared" si="149"/>
        <v>0</v>
      </c>
      <c r="SX63" s="17">
        <f t="shared" si="150"/>
        <v>0</v>
      </c>
      <c r="SY63" s="17">
        <f t="shared" si="151"/>
        <v>0</v>
      </c>
      <c r="SZ63" s="17">
        <f t="shared" si="152"/>
        <v>0</v>
      </c>
      <c r="TA63" s="17">
        <f t="shared" si="153"/>
        <v>0</v>
      </c>
      <c r="TB63" s="24">
        <f t="shared" si="154"/>
        <v>620</v>
      </c>
      <c r="TC63" s="69">
        <f t="shared" si="155"/>
        <v>1</v>
      </c>
      <c r="TD63" s="17">
        <f t="shared" si="177"/>
        <v>2.6014568158168575E-6</v>
      </c>
      <c r="TE63" s="95"/>
      <c r="TF63" s="71"/>
      <c r="TG63" s="71"/>
      <c r="TH63" s="71">
        <v>22</v>
      </c>
      <c r="TI63" s="71"/>
      <c r="TJ63" s="71"/>
      <c r="TK63" s="71">
        <v>34</v>
      </c>
      <c r="TL63" s="71"/>
      <c r="TM63" s="71">
        <v>2</v>
      </c>
      <c r="TN63" s="71"/>
      <c r="TO63" s="71"/>
      <c r="TP63" s="71"/>
      <c r="TQ63" s="71">
        <v>30</v>
      </c>
      <c r="TR63" s="72"/>
      <c r="TS63" s="72"/>
      <c r="TT63" s="72"/>
      <c r="TU63" s="72"/>
      <c r="TV63" s="72">
        <v>32</v>
      </c>
      <c r="TW63" s="72"/>
      <c r="TX63" s="72"/>
      <c r="TY63" s="72"/>
      <c r="TZ63" s="72">
        <v>4</v>
      </c>
      <c r="UA63" s="72"/>
      <c r="UB63" s="72">
        <v>1</v>
      </c>
      <c r="UC63" s="72"/>
      <c r="UD63" s="72"/>
      <c r="UE63" s="72">
        <v>30</v>
      </c>
      <c r="UF63" s="72"/>
      <c r="UG63" s="72"/>
      <c r="UH63" s="72"/>
      <c r="UI63" s="72">
        <v>22</v>
      </c>
      <c r="UJ63" s="73">
        <v>1</v>
      </c>
      <c r="UK63" s="73"/>
      <c r="UL63" s="73"/>
      <c r="UM63" s="73"/>
      <c r="UN63" s="73">
        <v>12</v>
      </c>
      <c r="UO63" s="73"/>
      <c r="UP63" s="73"/>
      <c r="UQ63" s="73"/>
      <c r="UR63" s="73">
        <v>329</v>
      </c>
      <c r="US63" s="73"/>
      <c r="UT63" s="73"/>
      <c r="UU63" s="73"/>
      <c r="UV63" s="73"/>
      <c r="UW63" s="73"/>
      <c r="UX63" s="73"/>
      <c r="UY63" s="73"/>
      <c r="UZ63" s="73"/>
      <c r="VA63" s="73"/>
      <c r="VB63" s="73">
        <v>4</v>
      </c>
      <c r="VC63" s="73"/>
      <c r="VD63" s="73"/>
      <c r="VE63" s="73"/>
      <c r="VF63" s="73">
        <v>12</v>
      </c>
      <c r="VG63" s="73"/>
      <c r="VH63" s="73"/>
      <c r="VI63" s="73"/>
      <c r="VJ63" s="73">
        <v>175</v>
      </c>
      <c r="VK63" s="73"/>
      <c r="VL63" s="73"/>
      <c r="VM63" s="73"/>
      <c r="VN63" s="73"/>
      <c r="VO63" s="73"/>
      <c r="VP63" s="73"/>
      <c r="VQ63" s="73"/>
      <c r="VR63" s="73">
        <v>30</v>
      </c>
      <c r="VS63" s="73">
        <v>59</v>
      </c>
      <c r="VT63" s="73"/>
      <c r="VU63" s="73"/>
      <c r="VV63" s="73"/>
      <c r="VW63" s="73">
        <v>12</v>
      </c>
      <c r="VX63" s="73"/>
      <c r="VY63" s="73"/>
      <c r="VZ63" s="73"/>
      <c r="WA63" s="73">
        <v>355</v>
      </c>
      <c r="WB63" s="73"/>
      <c r="WC63" s="73">
        <v>14</v>
      </c>
      <c r="WD63" s="73"/>
      <c r="WE63" s="73"/>
      <c r="WF63" s="73"/>
      <c r="WG63" s="73"/>
      <c r="WH63" s="73"/>
      <c r="WI63" s="73"/>
      <c r="WJ63" s="73"/>
      <c r="WK63" s="73"/>
      <c r="WL63" s="73"/>
      <c r="WM63" s="73"/>
      <c r="WN63" s="73">
        <v>83</v>
      </c>
      <c r="WO63" s="22">
        <f t="shared" si="156"/>
        <v>64</v>
      </c>
      <c r="WP63" s="22">
        <f t="shared" si="157"/>
        <v>0</v>
      </c>
      <c r="WQ63" s="22">
        <f t="shared" si="158"/>
        <v>0</v>
      </c>
      <c r="WR63" s="22">
        <f t="shared" si="159"/>
        <v>0</v>
      </c>
      <c r="WS63" s="22">
        <f t="shared" si="160"/>
        <v>90</v>
      </c>
      <c r="WT63" s="22">
        <f t="shared" si="161"/>
        <v>0</v>
      </c>
      <c r="WU63" s="22">
        <f t="shared" si="162"/>
        <v>0</v>
      </c>
      <c r="WV63" s="22">
        <f t="shared" si="163"/>
        <v>0</v>
      </c>
      <c r="WW63" s="22">
        <f t="shared" si="164"/>
        <v>897</v>
      </c>
      <c r="WX63" s="22">
        <f t="shared" si="165"/>
        <v>0</v>
      </c>
      <c r="WY63" s="22">
        <f t="shared" si="166"/>
        <v>17</v>
      </c>
      <c r="WZ63" s="22">
        <f t="shared" si="167"/>
        <v>0</v>
      </c>
      <c r="XA63" s="22">
        <f t="shared" si="168"/>
        <v>0</v>
      </c>
      <c r="XB63" s="22">
        <f t="shared" si="169"/>
        <v>30</v>
      </c>
      <c r="XC63" s="22">
        <f t="shared" si="170"/>
        <v>0</v>
      </c>
      <c r="XD63" s="22">
        <f t="shared" si="171"/>
        <v>0</v>
      </c>
      <c r="XE63" s="22">
        <f t="shared" si="172"/>
        <v>0</v>
      </c>
      <c r="XF63" s="22">
        <f t="shared" si="173"/>
        <v>0</v>
      </c>
      <c r="XG63" s="93">
        <f t="shared" si="174"/>
        <v>165</v>
      </c>
    </row>
    <row r="64" spans="1:632" ht="17.100000000000001" customHeight="1" x14ac:dyDescent="0.2">
      <c r="A64" s="101"/>
      <c r="B64" s="27" t="s">
        <v>110</v>
      </c>
      <c r="C64" s="535" t="s">
        <v>111</v>
      </c>
      <c r="D64" s="25" t="s">
        <v>185</v>
      </c>
      <c r="E64" s="535" t="s">
        <v>186</v>
      </c>
      <c r="F64" s="25" t="s">
        <v>188</v>
      </c>
      <c r="G64" s="535" t="s">
        <v>189</v>
      </c>
      <c r="H64" s="25">
        <v>39</v>
      </c>
      <c r="I64" s="28">
        <v>3</v>
      </c>
      <c r="J64" s="17">
        <f t="shared" si="0"/>
        <v>0.79623682321381339</v>
      </c>
      <c r="K64" s="17">
        <f t="shared" si="1"/>
        <v>0.34964295160010578</v>
      </c>
      <c r="L64" s="17">
        <f t="shared" si="2"/>
        <v>1</v>
      </c>
      <c r="M64" s="17">
        <f t="shared" si="3"/>
        <v>0.14620306255079762</v>
      </c>
      <c r="N64" s="17">
        <f t="shared" si="4"/>
        <v>0.31734845719740573</v>
      </c>
      <c r="O64" s="17">
        <f t="shared" si="5"/>
        <v>0.45373483961159178</v>
      </c>
      <c r="P64" s="17">
        <f t="shared" si="6"/>
        <v>0.75503172279160569</v>
      </c>
      <c r="Q64" s="17">
        <f t="shared" si="7"/>
        <v>0.62156182000440086</v>
      </c>
      <c r="R64" s="69">
        <f t="shared" si="8"/>
        <v>0.91522258589184957</v>
      </c>
      <c r="S64" s="422">
        <f t="shared" si="9"/>
        <v>0.59499802920684119</v>
      </c>
      <c r="T64" s="17">
        <f t="shared" si="175"/>
        <v>0.40500197079315881</v>
      </c>
      <c r="U64" s="10">
        <f t="shared" si="10"/>
        <v>49332.48005837309</v>
      </c>
      <c r="V64" s="32">
        <v>6</v>
      </c>
      <c r="W64" s="550">
        <f t="shared" si="11"/>
        <v>0</v>
      </c>
      <c r="X64" s="550">
        <f t="shared" si="12"/>
        <v>0.48388691809573003</v>
      </c>
      <c r="Y64" s="550">
        <f t="shared" si="13"/>
        <v>0.51611308190426997</v>
      </c>
      <c r="Z64" s="551">
        <f t="shared" si="14"/>
        <v>62866.702280595317</v>
      </c>
      <c r="AA64" s="426">
        <f t="shared" si="15"/>
        <v>4.5588138710101145E-2</v>
      </c>
      <c r="AB64" s="59">
        <f t="shared" si="16"/>
        <v>0.93898589156363732</v>
      </c>
      <c r="AC64" s="59">
        <f t="shared" si="17"/>
        <v>0.14832804559620405</v>
      </c>
      <c r="AD64" s="59">
        <f t="shared" si="18"/>
        <v>0.31734845719740573</v>
      </c>
      <c r="AE64" s="59">
        <f t="shared" si="19"/>
        <v>0.37843817999559914</v>
      </c>
      <c r="AF64" s="59">
        <f t="shared" si="20"/>
        <v>0.37359730985755846</v>
      </c>
      <c r="AG64" s="59">
        <f t="shared" si="21"/>
        <v>0.60539539804284581</v>
      </c>
      <c r="AH64" s="59">
        <f t="shared" si="22"/>
        <v>0.45373483961159178</v>
      </c>
      <c r="AI64" s="59">
        <f t="shared" si="23"/>
        <v>0.72085993879170285</v>
      </c>
      <c r="AJ64" s="59">
        <f t="shared" si="24"/>
        <v>0.87161370763592394</v>
      </c>
      <c r="AK64" s="59">
        <f t="shared" si="25"/>
        <v>0.24496827720839434</v>
      </c>
      <c r="AL64" s="35">
        <f t="shared" si="26"/>
        <v>1</v>
      </c>
      <c r="AM64" s="27">
        <v>121808</v>
      </c>
      <c r="AN64" s="25">
        <v>55729</v>
      </c>
      <c r="AO64" s="25">
        <v>66079</v>
      </c>
      <c r="AP64" s="17">
        <f t="shared" si="27"/>
        <v>2.3658354007622191E-3</v>
      </c>
      <c r="AQ64" s="63">
        <v>84.336930038287505</v>
      </c>
      <c r="AR64" s="58">
        <v>695.26450484500003</v>
      </c>
      <c r="AS64" s="24">
        <f t="shared" si="28"/>
        <v>175.19663257820918</v>
      </c>
      <c r="AT64" s="17">
        <f t="shared" si="188"/>
        <v>0.1513015748604917</v>
      </c>
      <c r="AU64" s="25">
        <v>116837</v>
      </c>
      <c r="AV64" s="25">
        <v>51813</v>
      </c>
      <c r="AW64" s="25">
        <v>65024</v>
      </c>
      <c r="AX64" s="25">
        <v>4971</v>
      </c>
      <c r="AY64" s="25">
        <v>3916</v>
      </c>
      <c r="AZ64" s="25">
        <v>1055</v>
      </c>
      <c r="BA64" s="25">
        <v>5553</v>
      </c>
      <c r="BB64" s="25">
        <v>2465</v>
      </c>
      <c r="BC64" s="25">
        <v>3088</v>
      </c>
      <c r="BD64" s="63">
        <v>79.825129533678748</v>
      </c>
      <c r="BE64" s="25">
        <v>116255</v>
      </c>
      <c r="BF64" s="25">
        <v>53264</v>
      </c>
      <c r="BG64" s="25">
        <v>62991</v>
      </c>
      <c r="BH64" s="63">
        <v>84.55811147624263</v>
      </c>
      <c r="BI64" s="17">
        <v>4.5588138710101145E-2</v>
      </c>
      <c r="BJ64" s="25">
        <v>30957</v>
      </c>
      <c r="BK64" s="25">
        <v>81802</v>
      </c>
      <c r="BL64" s="25">
        <v>9049</v>
      </c>
      <c r="BM64" s="17">
        <v>0.48905894721400456</v>
      </c>
      <c r="BN64" s="10">
        <f t="shared" si="30"/>
        <v>62236.707757756536</v>
      </c>
      <c r="BO64" s="29">
        <v>0.37843817999559914</v>
      </c>
      <c r="BP64" s="30">
        <f t="shared" si="31"/>
        <v>0.62156182000440086</v>
      </c>
      <c r="BQ64" s="31">
        <v>11.06207672184054</v>
      </c>
      <c r="BR64" s="25">
        <v>90851</v>
      </c>
      <c r="BS64" s="25">
        <v>31560</v>
      </c>
      <c r="BT64" s="25">
        <v>51219</v>
      </c>
      <c r="BU64" s="25">
        <v>6204</v>
      </c>
      <c r="BV64" s="18">
        <v>1081</v>
      </c>
      <c r="BW64" s="18">
        <v>787</v>
      </c>
      <c r="BX64" s="25">
        <v>26467</v>
      </c>
      <c r="BY64" s="25">
        <v>19445</v>
      </c>
      <c r="BZ64" s="25">
        <v>7022</v>
      </c>
      <c r="CA64" s="59">
        <v>0.26531152000604524</v>
      </c>
      <c r="CB64" s="25">
        <v>116837</v>
      </c>
      <c r="CC64" s="25">
        <v>4971</v>
      </c>
      <c r="CD64" s="17">
        <f t="shared" si="32"/>
        <v>4.2546453606306218E-2</v>
      </c>
      <c r="CE64" s="25">
        <v>1246</v>
      </c>
      <c r="CF64" s="25">
        <v>3149</v>
      </c>
      <c r="CG64" s="25">
        <v>5031</v>
      </c>
      <c r="CH64" s="25">
        <v>5614</v>
      </c>
      <c r="CI64" s="25">
        <v>4516</v>
      </c>
      <c r="CJ64" s="25">
        <v>3078</v>
      </c>
      <c r="CK64" s="25">
        <v>1867</v>
      </c>
      <c r="CL64" s="25">
        <v>1095</v>
      </c>
      <c r="CM64" s="18">
        <v>871</v>
      </c>
      <c r="CN64" s="26">
        <v>4.4144406241734995</v>
      </c>
      <c r="CO64" s="27">
        <v>26467</v>
      </c>
      <c r="CP64" s="34">
        <f t="shared" si="33"/>
        <v>4.6022594173876907</v>
      </c>
      <c r="CQ64" s="25">
        <v>31</v>
      </c>
      <c r="CR64" s="18">
        <v>523</v>
      </c>
      <c r="CS64" s="25">
        <v>1186</v>
      </c>
      <c r="CT64" s="25">
        <v>8626</v>
      </c>
      <c r="CU64" s="25">
        <v>15068</v>
      </c>
      <c r="CV64" s="18">
        <v>890</v>
      </c>
      <c r="CW64" s="18">
        <v>82</v>
      </c>
      <c r="CX64" s="18">
        <v>61</v>
      </c>
      <c r="CY64" s="25">
        <v>26467</v>
      </c>
      <c r="CZ64" s="25">
        <v>24778</v>
      </c>
      <c r="DA64" s="18">
        <v>447</v>
      </c>
      <c r="DB64" s="18">
        <v>386</v>
      </c>
      <c r="DC64" s="18">
        <v>230</v>
      </c>
      <c r="DD64" s="18">
        <v>602</v>
      </c>
      <c r="DE64" s="18">
        <v>24</v>
      </c>
      <c r="DF64" s="25">
        <v>26467</v>
      </c>
      <c r="DG64" s="25">
        <v>5208</v>
      </c>
      <c r="DH64" s="25">
        <v>4642</v>
      </c>
      <c r="DI64" s="18">
        <v>38</v>
      </c>
      <c r="DJ64" s="25">
        <v>13416</v>
      </c>
      <c r="DK64" s="18">
        <v>77</v>
      </c>
      <c r="DL64" s="25">
        <v>3086</v>
      </c>
      <c r="DM64" s="25">
        <f t="shared" si="34"/>
        <v>43482.240148108969</v>
      </c>
      <c r="DN64" s="17">
        <f t="shared" si="35"/>
        <v>0.50689537915139604</v>
      </c>
      <c r="DO64" s="17">
        <f t="shared" si="36"/>
        <v>2.9092832583972493E-3</v>
      </c>
      <c r="DP64" s="23">
        <f t="shared" si="37"/>
        <v>0.37359730985755846</v>
      </c>
      <c r="DQ64" s="23">
        <f t="shared" si="38"/>
        <v>0.62640269014244154</v>
      </c>
      <c r="DR64" s="25">
        <v>26467</v>
      </c>
      <c r="DS64" s="18">
        <v>409</v>
      </c>
      <c r="DT64" s="25">
        <v>19192</v>
      </c>
      <c r="DU64" s="18">
        <v>38</v>
      </c>
      <c r="DV64" s="25">
        <v>4899</v>
      </c>
      <c r="DW64" s="18">
        <v>89</v>
      </c>
      <c r="DX64" s="25">
        <v>1525</v>
      </c>
      <c r="DY64" s="18">
        <v>315</v>
      </c>
      <c r="DZ64" s="17">
        <f t="shared" si="39"/>
        <v>0.92711678694222999</v>
      </c>
      <c r="EA64" s="17">
        <f t="shared" si="40"/>
        <v>7.2883213057770013E-2</v>
      </c>
      <c r="EB64" s="25">
        <v>26467</v>
      </c>
      <c r="EC64" s="25">
        <v>3439</v>
      </c>
      <c r="ED64" s="25">
        <v>12584</v>
      </c>
      <c r="EE64" s="25">
        <v>7860</v>
      </c>
      <c r="EF64" s="17">
        <f t="shared" si="189"/>
        <v>0.29697358975327764</v>
      </c>
      <c r="EG64" s="25">
        <v>2355</v>
      </c>
      <c r="EH64" s="18">
        <v>229</v>
      </c>
      <c r="EI64" s="17">
        <f t="shared" si="42"/>
        <v>0.60539539804284581</v>
      </c>
      <c r="EJ64" s="17">
        <f t="shared" si="43"/>
        <v>8.8978728227604192E-2</v>
      </c>
      <c r="EK64" s="69">
        <f t="shared" si="44"/>
        <v>0.34964295160010578</v>
      </c>
      <c r="EL64" s="27">
        <v>87111</v>
      </c>
      <c r="EM64" s="25">
        <v>81796</v>
      </c>
      <c r="EN64" s="25">
        <v>5315</v>
      </c>
      <c r="EO64" s="59">
        <v>0.93898589156363732</v>
      </c>
      <c r="EP64" s="25">
        <v>37310</v>
      </c>
      <c r="EQ64" s="25">
        <v>36217</v>
      </c>
      <c r="ER64" s="25">
        <v>1093</v>
      </c>
      <c r="ES64" s="59">
        <v>0.97070490485124628</v>
      </c>
      <c r="ET64" s="25">
        <v>49801</v>
      </c>
      <c r="EU64" s="25">
        <v>45579</v>
      </c>
      <c r="EV64" s="25">
        <v>4222</v>
      </c>
      <c r="EW64" s="59">
        <v>0.91522258589184957</v>
      </c>
      <c r="EX64" s="25">
        <v>3870</v>
      </c>
      <c r="EY64" s="25">
        <v>3798</v>
      </c>
      <c r="EZ64" s="25">
        <v>72</v>
      </c>
      <c r="FA64" s="59">
        <v>0.98139534883720925</v>
      </c>
      <c r="FB64" s="25">
        <v>83241</v>
      </c>
      <c r="FC64" s="25">
        <v>77998</v>
      </c>
      <c r="FD64" s="25">
        <v>5243</v>
      </c>
      <c r="FE64" s="59">
        <v>0.93701421174661514</v>
      </c>
      <c r="FF64" s="25">
        <v>49009</v>
      </c>
      <c r="FG64" s="25">
        <v>19495</v>
      </c>
      <c r="FH64" s="25">
        <v>27292</v>
      </c>
      <c r="FI64" s="25">
        <v>2222</v>
      </c>
      <c r="FJ64" s="23">
        <f t="shared" si="45"/>
        <v>4.5338611275480015E-2</v>
      </c>
      <c r="FK64" s="23">
        <f t="shared" si="46"/>
        <v>0.55687730824950521</v>
      </c>
      <c r="FL64" s="36">
        <f t="shared" si="47"/>
        <v>8.7736273627362742</v>
      </c>
      <c r="FM64" s="25">
        <v>22411</v>
      </c>
      <c r="FN64" s="25">
        <v>9295</v>
      </c>
      <c r="FO64" s="17">
        <f t="shared" si="48"/>
        <v>0.41475168444067645</v>
      </c>
      <c r="FP64" s="25">
        <v>12045</v>
      </c>
      <c r="FQ64" s="17">
        <f t="shared" si="49"/>
        <v>0.53745928338762217</v>
      </c>
      <c r="FR64" s="25">
        <v>1071</v>
      </c>
      <c r="FS64" s="17">
        <f t="shared" si="50"/>
        <v>4.7789032171701398E-2</v>
      </c>
      <c r="FT64" s="25">
        <v>26598</v>
      </c>
      <c r="FU64" s="25">
        <v>10200</v>
      </c>
      <c r="FV64" s="25">
        <v>15247</v>
      </c>
      <c r="FW64" s="17">
        <f t="shared" si="51"/>
        <v>4.3273930370704566E-2</v>
      </c>
      <c r="FX64" s="17">
        <f t="shared" si="52"/>
        <v>0.57323858936762162</v>
      </c>
      <c r="FY64" s="25">
        <v>1151</v>
      </c>
      <c r="FZ64" s="25">
        <v>71234</v>
      </c>
      <c r="GA64" s="25">
        <v>10566</v>
      </c>
      <c r="GB64" s="25">
        <v>38062</v>
      </c>
      <c r="GC64" s="25">
        <v>9690</v>
      </c>
      <c r="GD64" s="25">
        <v>5230</v>
      </c>
      <c r="GE64" s="18">
        <v>184</v>
      </c>
      <c r="GF64" s="25">
        <v>5520</v>
      </c>
      <c r="GG64" s="18">
        <v>190</v>
      </c>
      <c r="GH64" s="18">
        <v>147</v>
      </c>
      <c r="GI64" s="18">
        <v>1645</v>
      </c>
      <c r="GJ64" s="10">
        <f t="shared" si="53"/>
        <v>10566</v>
      </c>
      <c r="GK64" s="10">
        <f t="shared" si="182"/>
        <v>60668</v>
      </c>
      <c r="GL64" s="10">
        <f t="shared" si="183"/>
        <v>22606</v>
      </c>
      <c r="GM64" s="10">
        <f t="shared" si="56"/>
        <v>48628</v>
      </c>
      <c r="GN64" s="10">
        <f t="shared" si="184"/>
        <v>12916</v>
      </c>
      <c r="GO64" s="17">
        <f t="shared" si="58"/>
        <v>0.14832804559620405</v>
      </c>
      <c r="GP64" s="17">
        <f t="shared" si="185"/>
        <v>0.85167195440379595</v>
      </c>
      <c r="GQ64" s="17">
        <f t="shared" si="186"/>
        <v>0.31734845719740573</v>
      </c>
      <c r="GR64" s="17">
        <f t="shared" si="187"/>
        <v>0.18131790998680405</v>
      </c>
      <c r="GS64" s="17">
        <f t="shared" si="62"/>
        <v>0.58451020580060087</v>
      </c>
      <c r="GT64" s="25">
        <v>31233</v>
      </c>
      <c r="GU64" s="25">
        <v>3751</v>
      </c>
      <c r="GV64" s="25">
        <v>14839</v>
      </c>
      <c r="GW64" s="25">
        <v>5484</v>
      </c>
      <c r="GX64" s="25">
        <v>3324</v>
      </c>
      <c r="GY64" s="18">
        <v>150</v>
      </c>
      <c r="GZ64" s="25">
        <v>2732</v>
      </c>
      <c r="HA64" s="18">
        <v>79</v>
      </c>
      <c r="HB64" s="18">
        <v>121</v>
      </c>
      <c r="HC64" s="18">
        <v>753</v>
      </c>
      <c r="HD64" s="23">
        <f t="shared" si="63"/>
        <v>0.12009733294912432</v>
      </c>
      <c r="HE64" s="23">
        <f t="shared" si="64"/>
        <v>0.87990266705087572</v>
      </c>
      <c r="HF64" s="23">
        <f t="shared" si="65"/>
        <v>0.40479620913777092</v>
      </c>
      <c r="HG64" s="23">
        <f t="shared" si="66"/>
        <v>0.22921269170428712</v>
      </c>
      <c r="HH64" s="25">
        <v>40001</v>
      </c>
      <c r="HI64" s="25">
        <v>6815</v>
      </c>
      <c r="HJ64" s="25">
        <v>23223</v>
      </c>
      <c r="HK64" s="25">
        <v>4206</v>
      </c>
      <c r="HL64" s="25">
        <v>1906</v>
      </c>
      <c r="HM64" s="18">
        <v>34</v>
      </c>
      <c r="HN64" s="25">
        <v>2788</v>
      </c>
      <c r="HO64" s="18">
        <v>111</v>
      </c>
      <c r="HP64" s="18">
        <v>26</v>
      </c>
      <c r="HQ64" s="18">
        <v>892</v>
      </c>
      <c r="HR64" s="23">
        <f t="shared" si="67"/>
        <v>0.1703707407314817</v>
      </c>
      <c r="HS64" s="23">
        <f t="shared" si="68"/>
        <v>0.82962925926851827</v>
      </c>
      <c r="HT64" s="80">
        <f t="shared" si="69"/>
        <v>0.24906877328066798</v>
      </c>
      <c r="HU64" s="27">
        <v>102450</v>
      </c>
      <c r="HV64" s="25">
        <v>4215</v>
      </c>
      <c r="HW64" s="25">
        <v>19890</v>
      </c>
      <c r="HX64" s="18">
        <v>1430</v>
      </c>
      <c r="HY64" s="25">
        <v>23687</v>
      </c>
      <c r="HZ64" s="25">
        <v>9579</v>
      </c>
      <c r="IA64" s="25">
        <v>2327</v>
      </c>
      <c r="IB64" s="18">
        <v>218</v>
      </c>
      <c r="IC64" s="25">
        <v>14101</v>
      </c>
      <c r="ID64" s="25">
        <v>16136</v>
      </c>
      <c r="IE64" s="25">
        <v>7014</v>
      </c>
      <c r="IF64" s="18">
        <v>764</v>
      </c>
      <c r="IG64" s="25">
        <v>3089</v>
      </c>
      <c r="IH64" s="17">
        <f t="shared" si="70"/>
        <v>0.25100048804294778</v>
      </c>
      <c r="II64" s="17">
        <f t="shared" si="71"/>
        <v>9.3499267935578334E-2</v>
      </c>
      <c r="IJ64" s="30">
        <f t="shared" si="72"/>
        <v>10.695270905104916</v>
      </c>
      <c r="IK64" s="17">
        <f t="shared" si="176"/>
        <v>0.14620306255079762</v>
      </c>
      <c r="IL64" s="25">
        <v>45970</v>
      </c>
      <c r="IM64" s="25">
        <v>1843</v>
      </c>
      <c r="IN64" s="25">
        <v>12913</v>
      </c>
      <c r="IO64" s="18">
        <v>918</v>
      </c>
      <c r="IP64" s="25">
        <v>13059</v>
      </c>
      <c r="IQ64" s="25">
        <v>3317</v>
      </c>
      <c r="IR64" s="25">
        <v>1159</v>
      </c>
      <c r="IS64" s="18">
        <v>158</v>
      </c>
      <c r="IT64" s="25">
        <v>6816</v>
      </c>
      <c r="IU64" s="25">
        <v>556</v>
      </c>
      <c r="IV64" s="25">
        <v>2897</v>
      </c>
      <c r="IW64" s="18">
        <v>383</v>
      </c>
      <c r="IX64" s="25">
        <v>1951</v>
      </c>
      <c r="IY64" s="17">
        <f t="shared" si="73"/>
        <v>0.72240591690232758</v>
      </c>
      <c r="IZ64" s="25">
        <v>56480</v>
      </c>
      <c r="JA64" s="25">
        <v>2372</v>
      </c>
      <c r="JB64" s="25">
        <v>6977</v>
      </c>
      <c r="JC64" s="18">
        <v>512</v>
      </c>
      <c r="JD64" s="25">
        <v>10628</v>
      </c>
      <c r="JE64" s="25">
        <v>6262</v>
      </c>
      <c r="JF64" s="25">
        <v>1168</v>
      </c>
      <c r="JG64" s="18">
        <v>60</v>
      </c>
      <c r="JH64" s="25">
        <v>7285</v>
      </c>
      <c r="JI64" s="25">
        <v>15580</v>
      </c>
      <c r="JJ64" s="25">
        <v>4117</v>
      </c>
      <c r="JK64" s="18">
        <v>381</v>
      </c>
      <c r="JL64" s="25">
        <v>1138</v>
      </c>
      <c r="JM64" s="80">
        <f t="shared" si="74"/>
        <v>0.49431657223796033</v>
      </c>
      <c r="JN64" s="27">
        <v>102450</v>
      </c>
      <c r="JO64" s="25">
        <v>72247</v>
      </c>
      <c r="JP64" s="18">
        <v>17</v>
      </c>
      <c r="JQ64" s="18">
        <v>159</v>
      </c>
      <c r="JR64" s="25">
        <v>3863</v>
      </c>
      <c r="JS64" s="18">
        <v>491</v>
      </c>
      <c r="JT64" s="18">
        <v>88</v>
      </c>
      <c r="JU64" s="18">
        <v>0</v>
      </c>
      <c r="JV64" s="18">
        <v>488</v>
      </c>
      <c r="JW64" s="25">
        <v>25097</v>
      </c>
      <c r="JX64" s="17">
        <f t="shared" si="75"/>
        <v>0.24496827720839434</v>
      </c>
      <c r="JY64" s="17">
        <f t="shared" si="76"/>
        <v>0.75503172279160569</v>
      </c>
      <c r="JZ64" s="25">
        <v>4717</v>
      </c>
      <c r="KA64" s="25">
        <v>3929</v>
      </c>
      <c r="KB64" s="18">
        <v>0</v>
      </c>
      <c r="KC64" s="18">
        <v>6</v>
      </c>
      <c r="KD64" s="25">
        <v>85</v>
      </c>
      <c r="KE64" s="18">
        <v>35</v>
      </c>
      <c r="KF64" s="18">
        <v>13</v>
      </c>
      <c r="KG64" s="18">
        <v>0</v>
      </c>
      <c r="KH64" s="18">
        <v>0</v>
      </c>
      <c r="KI64" s="25">
        <v>649</v>
      </c>
      <c r="KJ64" s="17">
        <f t="shared" si="77"/>
        <v>0.13758744965020139</v>
      </c>
      <c r="KK64" s="25">
        <v>97733</v>
      </c>
      <c r="KL64" s="25">
        <v>68318</v>
      </c>
      <c r="KM64" s="18">
        <v>17</v>
      </c>
      <c r="KN64" s="18">
        <v>153</v>
      </c>
      <c r="KO64" s="25">
        <v>3778</v>
      </c>
      <c r="KP64" s="18">
        <v>456</v>
      </c>
      <c r="KQ64" s="18">
        <v>75</v>
      </c>
      <c r="KR64" s="18">
        <v>0</v>
      </c>
      <c r="KS64" s="18">
        <v>488</v>
      </c>
      <c r="KT64" s="25">
        <v>24448</v>
      </c>
      <c r="KU64" s="69">
        <f t="shared" si="190"/>
        <v>0.25015092138786282</v>
      </c>
      <c r="KV64" s="27">
        <v>121808</v>
      </c>
      <c r="KW64" s="25">
        <v>117606</v>
      </c>
      <c r="KX64" s="25">
        <v>4202</v>
      </c>
      <c r="KY64" s="59">
        <v>3.4496913174832521E-2</v>
      </c>
      <c r="KZ64" s="25">
        <v>2242</v>
      </c>
      <c r="LA64" s="18">
        <v>1116</v>
      </c>
      <c r="LB64" s="25">
        <v>1824</v>
      </c>
      <c r="LC64" s="18">
        <v>1227</v>
      </c>
      <c r="LD64" s="25">
        <v>55729</v>
      </c>
      <c r="LE64" s="25">
        <v>53939</v>
      </c>
      <c r="LF64" s="25">
        <v>1790</v>
      </c>
      <c r="LG64" s="59">
        <v>3.211972222720666E-2</v>
      </c>
      <c r="LH64" s="25">
        <v>66079</v>
      </c>
      <c r="LI64" s="25">
        <v>63667</v>
      </c>
      <c r="LJ64" s="25">
        <v>2412</v>
      </c>
      <c r="LK64" s="35">
        <v>3.6501763041208252E-2</v>
      </c>
      <c r="LL64" s="27">
        <v>26467</v>
      </c>
      <c r="LM64" s="18">
        <v>473</v>
      </c>
      <c r="LN64" s="25">
        <v>18606</v>
      </c>
      <c r="LO64" s="18">
        <v>216</v>
      </c>
      <c r="LP64" s="18">
        <v>21</v>
      </c>
      <c r="LQ64" s="18">
        <v>166</v>
      </c>
      <c r="LR64" s="25">
        <v>6985</v>
      </c>
      <c r="LS64" s="23">
        <f t="shared" si="79"/>
        <v>0.26391355272603617</v>
      </c>
      <c r="LT64" s="23">
        <f t="shared" si="80"/>
        <v>0.73608644727396388</v>
      </c>
      <c r="LU64" s="17">
        <f t="shared" si="81"/>
        <v>0.72085993879170285</v>
      </c>
      <c r="LV64" s="25">
        <v>26467</v>
      </c>
      <c r="LW64" s="25">
        <v>4021</v>
      </c>
      <c r="LX64" s="25">
        <v>11481</v>
      </c>
      <c r="LY64" s="25">
        <v>6579</v>
      </c>
      <c r="LZ64" s="18">
        <v>459</v>
      </c>
      <c r="MA64" s="18">
        <v>266</v>
      </c>
      <c r="MB64" s="25">
        <v>2477</v>
      </c>
      <c r="MC64" s="18">
        <v>7</v>
      </c>
      <c r="MD64" s="18">
        <v>988</v>
      </c>
      <c r="ME64" s="18">
        <v>2</v>
      </c>
      <c r="MF64" s="18">
        <v>187</v>
      </c>
      <c r="MG64" s="17">
        <f t="shared" si="82"/>
        <v>0.10390297351418748</v>
      </c>
      <c r="MH64" s="17">
        <f t="shared" si="83"/>
        <v>0.87161370763592394</v>
      </c>
      <c r="MI64" s="25">
        <v>26467</v>
      </c>
      <c r="MJ64" s="25">
        <v>4402</v>
      </c>
      <c r="MK64" s="25">
        <v>11719</v>
      </c>
      <c r="ML64" s="25">
        <v>6701</v>
      </c>
      <c r="MM64" s="18">
        <v>547</v>
      </c>
      <c r="MN64" s="18">
        <v>929</v>
      </c>
      <c r="MO64" s="25">
        <v>1989</v>
      </c>
      <c r="MP64" s="18">
        <v>4</v>
      </c>
      <c r="MQ64" s="18">
        <v>4</v>
      </c>
      <c r="MR64" s="18">
        <v>1</v>
      </c>
      <c r="MS64" s="18">
        <v>171</v>
      </c>
      <c r="MT64" s="17">
        <f t="shared" si="84"/>
        <v>0.86258359466505463</v>
      </c>
      <c r="MU64" s="69">
        <f t="shared" si="85"/>
        <v>0.79623682321381339</v>
      </c>
      <c r="MV64" s="27">
        <v>26467</v>
      </c>
      <c r="MW64" s="25">
        <v>12009</v>
      </c>
      <c r="MX64" s="18">
        <v>64</v>
      </c>
      <c r="MY64" s="25">
        <v>1041</v>
      </c>
      <c r="MZ64" s="25">
        <v>8419</v>
      </c>
      <c r="NA64" s="25">
        <v>1200</v>
      </c>
      <c r="NB64" s="18">
        <v>20</v>
      </c>
      <c r="NC64" s="25">
        <v>1752</v>
      </c>
      <c r="ND64" s="25">
        <v>1962</v>
      </c>
      <c r="NE64" s="17">
        <f t="shared" si="86"/>
        <v>0.45373483961159178</v>
      </c>
      <c r="NF64" s="10">
        <f t="shared" si="87"/>
        <v>53013.017455699555</v>
      </c>
      <c r="NG64" s="17">
        <f t="shared" si="88"/>
        <v>0.56526995881663955</v>
      </c>
      <c r="NH64" s="25">
        <v>26467</v>
      </c>
      <c r="NI64" s="25">
        <v>4195</v>
      </c>
      <c r="NJ64" s="18">
        <v>3</v>
      </c>
      <c r="NK64" s="18">
        <v>16</v>
      </c>
      <c r="NL64" s="18">
        <v>14</v>
      </c>
      <c r="NM64" s="25">
        <v>21609</v>
      </c>
      <c r="NN64" s="18">
        <v>532</v>
      </c>
      <c r="NO64" s="18">
        <v>18</v>
      </c>
      <c r="NP64" s="18">
        <v>0</v>
      </c>
      <c r="NQ64" s="32">
        <v>80</v>
      </c>
      <c r="NR64" s="27">
        <v>26467</v>
      </c>
      <c r="NS64" s="37">
        <f t="shared" si="89"/>
        <v>1.28133146937696</v>
      </c>
      <c r="NT64" s="37">
        <f t="shared" si="90"/>
        <v>0.34575015581712432</v>
      </c>
      <c r="NU64" s="37">
        <f t="shared" si="91"/>
        <v>0.78043818004894883</v>
      </c>
      <c r="NV64" s="17">
        <f t="shared" si="92"/>
        <v>0.15847673247932734</v>
      </c>
      <c r="NW64" s="10">
        <f t="shared" si="93"/>
        <v>12093</v>
      </c>
      <c r="NX64" s="17">
        <f t="shared" si="94"/>
        <v>0.45690860316620696</v>
      </c>
      <c r="NY64" s="19">
        <f t="shared" si="95"/>
        <v>0.21793508623330751</v>
      </c>
      <c r="NZ64" s="25">
        <v>14374</v>
      </c>
      <c r="OA64" s="25">
        <v>11739</v>
      </c>
      <c r="OB64" s="18">
        <v>552</v>
      </c>
      <c r="OC64" s="25">
        <v>5762</v>
      </c>
      <c r="OD64" s="18">
        <v>482</v>
      </c>
      <c r="OE64" s="25">
        <v>1004</v>
      </c>
      <c r="OF64" s="17">
        <f t="shared" si="96"/>
        <v>0.21770506668681755</v>
      </c>
      <c r="OG64" s="17">
        <f t="shared" si="97"/>
        <v>0.54309139683379304</v>
      </c>
      <c r="OH64" s="17">
        <f t="shared" si="98"/>
        <v>0.44353345675747158</v>
      </c>
      <c r="OI64" s="69">
        <f t="shared" si="99"/>
        <v>3.7934031057543359E-2</v>
      </c>
      <c r="OJ64" s="27">
        <v>26467</v>
      </c>
      <c r="OK64" s="18">
        <v>406</v>
      </c>
      <c r="OL64" s="25">
        <v>15796</v>
      </c>
      <c r="OM64" s="25">
        <v>17794</v>
      </c>
      <c r="ON64" s="18">
        <v>327</v>
      </c>
      <c r="OO64" s="18">
        <v>632</v>
      </c>
      <c r="OP64" s="18">
        <v>295</v>
      </c>
      <c r="OQ64" s="25">
        <v>7809</v>
      </c>
      <c r="OR64" s="69">
        <f t="shared" si="100"/>
        <v>0.63565950051006914</v>
      </c>
      <c r="OS64" s="85">
        <v>5872</v>
      </c>
      <c r="OT64" s="22">
        <v>5872</v>
      </c>
      <c r="OU64" s="38">
        <f t="shared" si="191"/>
        <v>5.0084867921631512E-2</v>
      </c>
      <c r="OV64" s="39">
        <v>0.82858140326975471</v>
      </c>
      <c r="OW64" s="22">
        <v>486543</v>
      </c>
      <c r="OX64" s="36">
        <f t="shared" si="192"/>
        <v>19908366.473999999</v>
      </c>
      <c r="OY64" s="36">
        <f t="shared" si="193"/>
        <v>397853.72720422497</v>
      </c>
      <c r="OZ64" s="22"/>
      <c r="PA64" s="22"/>
      <c r="PB64" s="38">
        <f t="shared" si="194"/>
        <v>0</v>
      </c>
      <c r="PC64" s="39">
        <v>0</v>
      </c>
      <c r="PD64" s="22"/>
      <c r="PE64" s="40">
        <f t="shared" si="105"/>
        <v>0</v>
      </c>
      <c r="PF64" s="36">
        <f t="shared" si="106"/>
        <v>0</v>
      </c>
      <c r="PG64" s="22">
        <v>44439</v>
      </c>
      <c r="PH64" s="22">
        <v>44434</v>
      </c>
      <c r="PI64" s="38">
        <f t="shared" si="195"/>
        <v>0.37899710852005697</v>
      </c>
      <c r="PJ64" s="39">
        <v>8.8717198541657286E-2</v>
      </c>
      <c r="PK64" s="22">
        <v>394206</v>
      </c>
      <c r="PL64" s="41">
        <f t="shared" si="108"/>
        <v>16130121.107999999</v>
      </c>
      <c r="PM64" s="36">
        <f t="shared" si="109"/>
        <v>3632329.5764958216</v>
      </c>
      <c r="PN64" s="22">
        <v>9102</v>
      </c>
      <c r="PO64" s="22">
        <v>9102</v>
      </c>
      <c r="PP64" s="38">
        <f t="shared" si="196"/>
        <v>7.7634957054272827E-2</v>
      </c>
      <c r="PQ64" s="39">
        <v>0.68111074489123269</v>
      </c>
      <c r="PR64" s="22">
        <v>619947</v>
      </c>
      <c r="PS64" s="41">
        <f t="shared" si="111"/>
        <v>25366991.346000001</v>
      </c>
      <c r="PT64" s="36">
        <f t="shared" si="112"/>
        <v>1193439.2262398575</v>
      </c>
      <c r="PU64" s="22">
        <v>20815</v>
      </c>
      <c r="PV64" s="22">
        <v>20815</v>
      </c>
      <c r="PW64" s="38">
        <f t="shared" si="197"/>
        <v>0.17754028027737737</v>
      </c>
      <c r="PX64" s="39">
        <v>0.26166802786452076</v>
      </c>
      <c r="PY64" s="22">
        <v>544662</v>
      </c>
      <c r="PZ64" s="36">
        <f t="shared" si="114"/>
        <v>3175676.3319236767</v>
      </c>
      <c r="QA64" s="22">
        <v>4675</v>
      </c>
      <c r="QB64" s="22">
        <v>4673</v>
      </c>
      <c r="QC64" s="39">
        <v>5.379135459019901</v>
      </c>
      <c r="QD64" s="22">
        <v>2513670</v>
      </c>
      <c r="QE64" s="22">
        <f t="shared" si="115"/>
        <v>4049.801666666664</v>
      </c>
      <c r="QF64" s="22"/>
      <c r="QG64" s="22"/>
      <c r="QH64" s="22"/>
      <c r="QI64" s="38">
        <f t="shared" si="198"/>
        <v>0</v>
      </c>
      <c r="QJ64" s="39">
        <v>0</v>
      </c>
      <c r="QK64" s="22"/>
      <c r="QL64" s="42">
        <f t="shared" si="117"/>
        <v>0</v>
      </c>
      <c r="QM64" s="22">
        <f t="shared" si="199"/>
        <v>32455</v>
      </c>
      <c r="QN64" s="22">
        <v>13445</v>
      </c>
      <c r="QO64" s="22">
        <v>13392</v>
      </c>
      <c r="QP64" s="38">
        <f t="shared" si="200"/>
        <v>0.11422625190846206</v>
      </c>
      <c r="QQ64" s="39">
        <v>0.159651284348865</v>
      </c>
      <c r="QR64" s="22">
        <v>213805</v>
      </c>
      <c r="QS64" s="36">
        <f t="shared" si="120"/>
        <v>3161224.985330123</v>
      </c>
      <c r="QT64" s="22">
        <v>18944</v>
      </c>
      <c r="QU64" s="22">
        <v>18887</v>
      </c>
      <c r="QV64" s="38">
        <f t="shared" si="201"/>
        <v>0.16109552119139209</v>
      </c>
      <c r="QW64" s="39">
        <v>0.18883358924127705</v>
      </c>
      <c r="QX64" s="22">
        <v>356650</v>
      </c>
      <c r="QY64" s="36">
        <f t="shared" si="122"/>
        <v>4440762.8336132411</v>
      </c>
      <c r="QZ64" s="22">
        <v>66</v>
      </c>
      <c r="RA64" s="22">
        <v>66</v>
      </c>
      <c r="RB64" s="38">
        <f t="shared" si="202"/>
        <v>5.629429977567574E-4</v>
      </c>
      <c r="RC64" s="39">
        <v>0.17545454545454547</v>
      </c>
      <c r="RD64" s="22">
        <v>1158</v>
      </c>
      <c r="RE64" s="36">
        <f t="shared" si="124"/>
        <v>7131.3813965723075</v>
      </c>
      <c r="RF64" s="10">
        <f t="shared" si="203"/>
        <v>117358</v>
      </c>
      <c r="RG64" s="10">
        <f t="shared" si="204"/>
        <v>117241</v>
      </c>
      <c r="RH64" s="17">
        <f t="shared" si="205"/>
        <v>0.15078976171459513</v>
      </c>
      <c r="RI64" s="17">
        <f t="shared" si="206"/>
        <v>3.4450563451731307E-3</v>
      </c>
      <c r="RJ64" s="17">
        <f t="shared" si="207"/>
        <v>2.4852782183617052E-2</v>
      </c>
      <c r="RK64" s="17">
        <f t="shared" si="208"/>
        <v>0</v>
      </c>
      <c r="RL64" s="17">
        <f t="shared" si="209"/>
        <v>7.4550728348206544E-2</v>
      </c>
      <c r="RM64" s="17">
        <f t="shared" si="210"/>
        <v>0.1983753997168258</v>
      </c>
      <c r="RN64" s="17">
        <f t="shared" si="211"/>
        <v>0.19747266550927323</v>
      </c>
      <c r="RO64" s="17">
        <f t="shared" si="212"/>
        <v>0.27740172803820329</v>
      </c>
      <c r="RP64" s="17">
        <f t="shared" si="213"/>
        <v>4.4547695898883164E-4</v>
      </c>
      <c r="RQ64" s="17">
        <f t="shared" si="214"/>
        <v>0</v>
      </c>
      <c r="RR64" s="36">
        <f t="shared" si="215"/>
        <v>16008418.062203517</v>
      </c>
      <c r="RS64" s="36">
        <f t="shared" si="216"/>
        <v>131.42337171781423</v>
      </c>
      <c r="RT64" s="10">
        <f t="shared" si="217"/>
        <v>117</v>
      </c>
      <c r="RU64" s="17">
        <f t="shared" si="218"/>
        <v>9.9694950493362184E-4</v>
      </c>
      <c r="RV64" s="37">
        <f t="shared" si="219"/>
        <v>1.0379181649312361</v>
      </c>
      <c r="RW64" s="36">
        <f t="shared" si="220"/>
        <v>0.96250656771312226</v>
      </c>
      <c r="RX64" s="85">
        <v>-1.192145</v>
      </c>
      <c r="RY64" s="93">
        <v>161</v>
      </c>
      <c r="RZ64" s="43" t="b">
        <v>0</v>
      </c>
      <c r="SA64" s="18" t="b">
        <v>0</v>
      </c>
      <c r="SB64" s="18" t="b">
        <v>0</v>
      </c>
      <c r="SC64" s="18" t="b">
        <v>0</v>
      </c>
      <c r="SD64" s="18" t="b">
        <v>0</v>
      </c>
      <c r="SE64" s="32" t="b">
        <v>1</v>
      </c>
      <c r="SF64" s="43" t="b">
        <v>0</v>
      </c>
      <c r="SG64" s="18" t="b">
        <v>1</v>
      </c>
      <c r="SH64" s="18">
        <v>0</v>
      </c>
      <c r="SI64" s="18"/>
      <c r="SJ64" s="22">
        <v>2</v>
      </c>
      <c r="SK64" s="22"/>
      <c r="SL64" s="22">
        <v>2</v>
      </c>
      <c r="SM64" s="22">
        <v>0</v>
      </c>
      <c r="SN64" s="18"/>
      <c r="SO64" s="18"/>
      <c r="SP64" s="18"/>
      <c r="SQ64" s="17">
        <f t="shared" si="143"/>
        <v>8.2644628099173556E-3</v>
      </c>
      <c r="SR64" s="17">
        <f t="shared" si="144"/>
        <v>0</v>
      </c>
      <c r="SS64" s="17">
        <f t="shared" si="145"/>
        <v>0</v>
      </c>
      <c r="ST64" s="17">
        <f t="shared" si="146"/>
        <v>0</v>
      </c>
      <c r="SU64" s="17">
        <f t="shared" si="147"/>
        <v>0</v>
      </c>
      <c r="SV64" s="17">
        <f t="shared" si="221"/>
        <v>0</v>
      </c>
      <c r="SW64" s="17">
        <f t="shared" si="149"/>
        <v>0</v>
      </c>
      <c r="SX64" s="17">
        <f t="shared" si="150"/>
        <v>0</v>
      </c>
      <c r="SY64" s="17">
        <f t="shared" si="151"/>
        <v>0</v>
      </c>
      <c r="SZ64" s="17">
        <f t="shared" si="152"/>
        <v>0</v>
      </c>
      <c r="TA64" s="17">
        <f t="shared" si="153"/>
        <v>0</v>
      </c>
      <c r="TB64" s="24">
        <f t="shared" si="154"/>
        <v>620</v>
      </c>
      <c r="TC64" s="69">
        <f t="shared" si="155"/>
        <v>1</v>
      </c>
      <c r="TD64" s="17">
        <f t="shared" si="177"/>
        <v>2.6014568158168575E-6</v>
      </c>
      <c r="TE64" s="95"/>
      <c r="TF64" s="71"/>
      <c r="TG64" s="71"/>
      <c r="TH64" s="71">
        <v>1</v>
      </c>
      <c r="TI64" s="71"/>
      <c r="TJ64" s="71"/>
      <c r="TK64" s="71">
        <v>4</v>
      </c>
      <c r="TL64" s="71"/>
      <c r="TM64" s="71">
        <v>1</v>
      </c>
      <c r="TN64" s="71"/>
      <c r="TO64" s="71">
        <v>1</v>
      </c>
      <c r="TP64" s="71"/>
      <c r="TQ64" s="71">
        <v>11</v>
      </c>
      <c r="TR64" s="72"/>
      <c r="TS64" s="72"/>
      <c r="TT64" s="72"/>
      <c r="TU64" s="72"/>
      <c r="TV64" s="72">
        <v>1</v>
      </c>
      <c r="TW64" s="72"/>
      <c r="TX64" s="72"/>
      <c r="TY64" s="72"/>
      <c r="TZ64" s="72">
        <v>2</v>
      </c>
      <c r="UA64" s="72"/>
      <c r="UB64" s="72"/>
      <c r="UC64" s="72"/>
      <c r="UD64" s="72"/>
      <c r="UE64" s="72"/>
      <c r="UF64" s="72"/>
      <c r="UG64" s="72">
        <v>1</v>
      </c>
      <c r="UH64" s="72"/>
      <c r="UI64" s="72">
        <v>38</v>
      </c>
      <c r="UJ64" s="73"/>
      <c r="UK64" s="73"/>
      <c r="UL64" s="73"/>
      <c r="UM64" s="73"/>
      <c r="UN64" s="73">
        <v>58</v>
      </c>
      <c r="UO64" s="73"/>
      <c r="UP64" s="73"/>
      <c r="UQ64" s="73">
        <v>56</v>
      </c>
      <c r="UR64" s="73">
        <v>4</v>
      </c>
      <c r="US64" s="73">
        <v>92</v>
      </c>
      <c r="UT64" s="73"/>
      <c r="UU64" s="73"/>
      <c r="UV64" s="73"/>
      <c r="UW64" s="73"/>
      <c r="UX64" s="73"/>
      <c r="UY64" s="73">
        <v>29</v>
      </c>
      <c r="UZ64" s="73"/>
      <c r="VA64" s="73">
        <v>37</v>
      </c>
      <c r="VB64" s="73">
        <v>1</v>
      </c>
      <c r="VC64" s="73"/>
      <c r="VD64" s="73"/>
      <c r="VE64" s="73"/>
      <c r="VF64" s="73">
        <v>58</v>
      </c>
      <c r="VG64" s="73">
        <v>8</v>
      </c>
      <c r="VH64" s="73"/>
      <c r="VI64" s="73">
        <v>56</v>
      </c>
      <c r="VJ64" s="73">
        <v>4</v>
      </c>
      <c r="VK64" s="73">
        <v>122</v>
      </c>
      <c r="VL64" s="73"/>
      <c r="VM64" s="73"/>
      <c r="VN64" s="73"/>
      <c r="VO64" s="73"/>
      <c r="VP64" s="73">
        <v>29</v>
      </c>
      <c r="VQ64" s="73"/>
      <c r="VR64" s="73"/>
      <c r="VS64" s="73">
        <v>41</v>
      </c>
      <c r="VT64" s="73"/>
      <c r="VU64" s="73"/>
      <c r="VV64" s="73"/>
      <c r="VW64" s="73">
        <v>59</v>
      </c>
      <c r="VX64" s="73"/>
      <c r="VY64" s="73"/>
      <c r="VZ64" s="73">
        <v>56</v>
      </c>
      <c r="WA64" s="73">
        <v>3</v>
      </c>
      <c r="WB64" s="73"/>
      <c r="WC64" s="73">
        <v>96</v>
      </c>
      <c r="WD64" s="73"/>
      <c r="WE64" s="73">
        <v>18</v>
      </c>
      <c r="WF64" s="73"/>
      <c r="WG64" s="73"/>
      <c r="WH64" s="73"/>
      <c r="WI64" s="73"/>
      <c r="WJ64" s="73">
        <v>59</v>
      </c>
      <c r="WK64" s="73">
        <v>12</v>
      </c>
      <c r="WL64" s="73"/>
      <c r="WM64" s="73"/>
      <c r="WN64" s="73">
        <v>36</v>
      </c>
      <c r="WO64" s="22">
        <f t="shared" si="156"/>
        <v>42</v>
      </c>
      <c r="WP64" s="22">
        <f t="shared" si="157"/>
        <v>0</v>
      </c>
      <c r="WQ64" s="22">
        <f t="shared" si="158"/>
        <v>0</v>
      </c>
      <c r="WR64" s="22">
        <f t="shared" si="159"/>
        <v>0</v>
      </c>
      <c r="WS64" s="22">
        <f t="shared" si="160"/>
        <v>177</v>
      </c>
      <c r="WT64" s="22">
        <f t="shared" si="161"/>
        <v>8</v>
      </c>
      <c r="WU64" s="22">
        <f t="shared" si="162"/>
        <v>0</v>
      </c>
      <c r="WV64" s="22">
        <f t="shared" si="163"/>
        <v>112</v>
      </c>
      <c r="WW64" s="22">
        <f t="shared" si="164"/>
        <v>17</v>
      </c>
      <c r="WX64" s="22">
        <f t="shared" si="165"/>
        <v>0</v>
      </c>
      <c r="WY64" s="22">
        <f t="shared" si="166"/>
        <v>311</v>
      </c>
      <c r="WZ64" s="22">
        <f t="shared" si="167"/>
        <v>0</v>
      </c>
      <c r="XA64" s="22">
        <f t="shared" si="168"/>
        <v>0</v>
      </c>
      <c r="XB64" s="22">
        <f t="shared" si="169"/>
        <v>0</v>
      </c>
      <c r="XC64" s="22">
        <f t="shared" si="170"/>
        <v>0</v>
      </c>
      <c r="XD64" s="22">
        <f t="shared" si="171"/>
        <v>0</v>
      </c>
      <c r="XE64" s="22">
        <f t="shared" si="172"/>
        <v>119</v>
      </c>
      <c r="XF64" s="22">
        <f t="shared" si="173"/>
        <v>12</v>
      </c>
      <c r="XG64" s="93">
        <f t="shared" si="174"/>
        <v>122</v>
      </c>
    </row>
    <row r="65" spans="1:631" ht="17.100000000000001" customHeight="1" x14ac:dyDescent="0.2">
      <c r="A65" s="101"/>
      <c r="B65" s="27" t="s">
        <v>110</v>
      </c>
      <c r="C65" s="535" t="s">
        <v>111</v>
      </c>
      <c r="D65" s="25" t="s">
        <v>185</v>
      </c>
      <c r="E65" s="535" t="s">
        <v>186</v>
      </c>
      <c r="F65" s="25" t="s">
        <v>190</v>
      </c>
      <c r="G65" s="535" t="s">
        <v>191</v>
      </c>
      <c r="H65" s="25">
        <v>59</v>
      </c>
      <c r="I65" s="28">
        <v>2</v>
      </c>
      <c r="J65" s="17">
        <f t="shared" si="0"/>
        <v>0.72337927198566221</v>
      </c>
      <c r="K65" s="17">
        <f t="shared" si="1"/>
        <v>0.28511834868055125</v>
      </c>
      <c r="L65" s="17">
        <f t="shared" si="2"/>
        <v>1</v>
      </c>
      <c r="M65" s="17">
        <f t="shared" si="3"/>
        <v>7.6875314267973102E-2</v>
      </c>
      <c r="N65" s="17">
        <f t="shared" si="4"/>
        <v>0.22645391199990203</v>
      </c>
      <c r="O65" s="17">
        <f t="shared" si="5"/>
        <v>0.19139731784191336</v>
      </c>
      <c r="P65" s="17">
        <f t="shared" si="6"/>
        <v>0.78935189109464798</v>
      </c>
      <c r="Q65" s="17">
        <f t="shared" si="7"/>
        <v>0.56386262678412025</v>
      </c>
      <c r="R65" s="69">
        <f t="shared" si="8"/>
        <v>0.83574405928248241</v>
      </c>
      <c r="S65" s="422">
        <f t="shared" si="9"/>
        <v>0.52135363799302814</v>
      </c>
      <c r="T65" s="17">
        <f t="shared" si="175"/>
        <v>0.47864636200697186</v>
      </c>
      <c r="U65" s="10">
        <f t="shared" si="10"/>
        <v>68927.94800717599</v>
      </c>
      <c r="V65" s="32">
        <v>5</v>
      </c>
      <c r="W65" s="550">
        <f t="shared" si="11"/>
        <v>0</v>
      </c>
      <c r="X65" s="550">
        <f t="shared" si="12"/>
        <v>0.41024252688191692</v>
      </c>
      <c r="Y65" s="550">
        <f t="shared" si="13"/>
        <v>0.58975747311808302</v>
      </c>
      <c r="Z65" s="551">
        <f t="shared" si="14"/>
        <v>84928.614673842661</v>
      </c>
      <c r="AA65" s="426">
        <f t="shared" si="15"/>
        <v>2.8436315153535268E-2</v>
      </c>
      <c r="AB65" s="59">
        <f t="shared" si="16"/>
        <v>0.88514680483592401</v>
      </c>
      <c r="AC65" s="59">
        <f t="shared" si="17"/>
        <v>0.2389816186825702</v>
      </c>
      <c r="AD65" s="59">
        <f t="shared" si="18"/>
        <v>0.22645391199990203</v>
      </c>
      <c r="AE65" s="59">
        <f t="shared" si="19"/>
        <v>0.43613737321587981</v>
      </c>
      <c r="AF65" s="59">
        <f t="shared" si="20"/>
        <v>0.48000741610530867</v>
      </c>
      <c r="AG65" s="59">
        <f t="shared" si="21"/>
        <v>0.55892713676534211</v>
      </c>
      <c r="AH65" s="59">
        <f t="shared" si="22"/>
        <v>0.19139731784191336</v>
      </c>
      <c r="AI65" s="59">
        <f t="shared" si="23"/>
        <v>0.64146220876336446</v>
      </c>
      <c r="AJ65" s="59">
        <f t="shared" si="24"/>
        <v>0.80529633520795996</v>
      </c>
      <c r="AK65" s="59">
        <f t="shared" si="25"/>
        <v>0.21064810890535202</v>
      </c>
      <c r="AL65" s="35">
        <f t="shared" si="26"/>
        <v>1</v>
      </c>
      <c r="AM65" s="27">
        <v>144006</v>
      </c>
      <c r="AN65" s="25">
        <v>66809</v>
      </c>
      <c r="AO65" s="25">
        <v>77197</v>
      </c>
      <c r="AP65" s="17">
        <f t="shared" si="27"/>
        <v>2.7969796131794636E-3</v>
      </c>
      <c r="AQ65" s="63">
        <v>86.543518530512841</v>
      </c>
      <c r="AR65" s="58">
        <v>1592.8741493800001</v>
      </c>
      <c r="AS65" s="24">
        <f t="shared" si="28"/>
        <v>90.406389014506857</v>
      </c>
      <c r="AT65" s="17">
        <f t="shared" si="188"/>
        <v>7.8075867292933809E-2</v>
      </c>
      <c r="AU65" s="25">
        <v>140339</v>
      </c>
      <c r="AV65" s="25">
        <v>64116</v>
      </c>
      <c r="AW65" s="25">
        <v>76223</v>
      </c>
      <c r="AX65" s="25">
        <v>3667</v>
      </c>
      <c r="AY65" s="25">
        <v>2693</v>
      </c>
      <c r="AZ65" s="18">
        <v>974</v>
      </c>
      <c r="BA65" s="25">
        <v>4095</v>
      </c>
      <c r="BB65" s="25">
        <v>1943</v>
      </c>
      <c r="BC65" s="25">
        <v>2152</v>
      </c>
      <c r="BD65" s="63">
        <v>90.288104089219331</v>
      </c>
      <c r="BE65" s="25">
        <v>139911</v>
      </c>
      <c r="BF65" s="25">
        <v>64866</v>
      </c>
      <c r="BG65" s="25">
        <v>75045</v>
      </c>
      <c r="BH65" s="63">
        <v>86.436138317009792</v>
      </c>
      <c r="BI65" s="17">
        <v>2.8436315153535268E-2</v>
      </c>
      <c r="BJ65" s="25">
        <v>40549</v>
      </c>
      <c r="BK65" s="25">
        <v>92973</v>
      </c>
      <c r="BL65" s="25">
        <v>10484</v>
      </c>
      <c r="BM65" s="17">
        <v>0.54890129392404241</v>
      </c>
      <c r="BN65" s="10">
        <f t="shared" si="30"/>
        <v>64960.920267174348</v>
      </c>
      <c r="BO65" s="29">
        <v>0.43613737321587981</v>
      </c>
      <c r="BP65" s="30">
        <f t="shared" si="31"/>
        <v>0.56386262678412025</v>
      </c>
      <c r="BQ65" s="31">
        <v>11.276392070816259</v>
      </c>
      <c r="BR65" s="25">
        <v>103457</v>
      </c>
      <c r="BS65" s="25">
        <v>30043</v>
      </c>
      <c r="BT65" s="25">
        <v>64082</v>
      </c>
      <c r="BU65" s="25">
        <v>7202</v>
      </c>
      <c r="BV65" s="18">
        <v>1424</v>
      </c>
      <c r="BW65" s="18">
        <v>706</v>
      </c>
      <c r="BX65" s="25">
        <v>32362</v>
      </c>
      <c r="BY65" s="25">
        <v>24142</v>
      </c>
      <c r="BZ65" s="25">
        <v>8220</v>
      </c>
      <c r="CA65" s="59">
        <v>0.25400160682281686</v>
      </c>
      <c r="CB65" s="25">
        <v>140339</v>
      </c>
      <c r="CC65" s="25">
        <v>3667</v>
      </c>
      <c r="CD65" s="17">
        <f t="shared" si="32"/>
        <v>2.6129586216233548E-2</v>
      </c>
      <c r="CE65" s="25">
        <v>1207</v>
      </c>
      <c r="CF65" s="25">
        <v>3779</v>
      </c>
      <c r="CG65" s="25">
        <v>6680</v>
      </c>
      <c r="CH65" s="25">
        <v>7404</v>
      </c>
      <c r="CI65" s="25">
        <v>5646</v>
      </c>
      <c r="CJ65" s="25">
        <v>3624</v>
      </c>
      <c r="CK65" s="25">
        <v>2027</v>
      </c>
      <c r="CL65" s="25">
        <v>1128</v>
      </c>
      <c r="CM65" s="18">
        <v>867</v>
      </c>
      <c r="CN65" s="26">
        <v>4.3365366788208393</v>
      </c>
      <c r="CO65" s="27">
        <v>32362</v>
      </c>
      <c r="CP65" s="34">
        <f t="shared" si="33"/>
        <v>4.4498485878499476</v>
      </c>
      <c r="CQ65" s="25">
        <v>3</v>
      </c>
      <c r="CR65" s="18">
        <v>404</v>
      </c>
      <c r="CS65" s="25">
        <v>1102</v>
      </c>
      <c r="CT65" s="25">
        <v>13057</v>
      </c>
      <c r="CU65" s="25">
        <v>17304</v>
      </c>
      <c r="CV65" s="18">
        <v>389</v>
      </c>
      <c r="CW65" s="18">
        <v>54</v>
      </c>
      <c r="CX65" s="18">
        <v>49</v>
      </c>
      <c r="CY65" s="25">
        <v>32362</v>
      </c>
      <c r="CZ65" s="25">
        <v>31642</v>
      </c>
      <c r="DA65" s="18">
        <v>213</v>
      </c>
      <c r="DB65" s="18">
        <v>292</v>
      </c>
      <c r="DC65" s="18">
        <v>180</v>
      </c>
      <c r="DD65" s="18">
        <v>10</v>
      </c>
      <c r="DE65" s="18">
        <v>25</v>
      </c>
      <c r="DF65" s="25">
        <v>32362</v>
      </c>
      <c r="DG65" s="25">
        <v>12486</v>
      </c>
      <c r="DH65" s="25">
        <v>3034</v>
      </c>
      <c r="DI65" s="18">
        <v>14</v>
      </c>
      <c r="DJ65" s="25">
        <v>15124</v>
      </c>
      <c r="DK65" s="18">
        <v>17</v>
      </c>
      <c r="DL65" s="25">
        <v>1687</v>
      </c>
      <c r="DM65" s="25">
        <f t="shared" si="34"/>
        <v>67303.049255299426</v>
      </c>
      <c r="DN65" s="17">
        <f t="shared" si="35"/>
        <v>0.46733823620295406</v>
      </c>
      <c r="DO65" s="17">
        <f t="shared" si="36"/>
        <v>5.2530745936592304E-4</v>
      </c>
      <c r="DP65" s="23">
        <f t="shared" si="37"/>
        <v>0.48000741610530867</v>
      </c>
      <c r="DQ65" s="23">
        <f t="shared" si="38"/>
        <v>0.51999258389469127</v>
      </c>
      <c r="DR65" s="25">
        <v>32362</v>
      </c>
      <c r="DS65" s="18">
        <v>450</v>
      </c>
      <c r="DT65" s="25">
        <v>24347</v>
      </c>
      <c r="DU65" s="18">
        <v>35</v>
      </c>
      <c r="DV65" s="25">
        <v>5904</v>
      </c>
      <c r="DW65" s="18">
        <v>29</v>
      </c>
      <c r="DX65" s="25">
        <v>1425</v>
      </c>
      <c r="DY65" s="18">
        <v>172</v>
      </c>
      <c r="DZ65" s="17">
        <f t="shared" si="39"/>
        <v>0.94975588653358878</v>
      </c>
      <c r="EA65" s="17">
        <f t="shared" si="40"/>
        <v>5.0244113466411222E-2</v>
      </c>
      <c r="EB65" s="25">
        <v>32362</v>
      </c>
      <c r="EC65" s="25">
        <v>9017</v>
      </c>
      <c r="ED65" s="25">
        <v>9071</v>
      </c>
      <c r="EE65" s="25">
        <v>12903</v>
      </c>
      <c r="EF65" s="17">
        <f t="shared" si="189"/>
        <v>0.39870836165873558</v>
      </c>
      <c r="EG65" s="25">
        <v>1155</v>
      </c>
      <c r="EH65" s="18">
        <v>216</v>
      </c>
      <c r="EI65" s="17">
        <f t="shared" si="42"/>
        <v>0.55892713676534211</v>
      </c>
      <c r="EJ65" s="17">
        <f t="shared" si="43"/>
        <v>3.569000679809653E-2</v>
      </c>
      <c r="EK65" s="69">
        <f t="shared" si="44"/>
        <v>0.28511834868055125</v>
      </c>
      <c r="EL65" s="27">
        <v>100746</v>
      </c>
      <c r="EM65" s="25">
        <v>89175</v>
      </c>
      <c r="EN65" s="25">
        <v>11571</v>
      </c>
      <c r="EO65" s="59">
        <v>0.88514680483592401</v>
      </c>
      <c r="EP65" s="25">
        <v>44608</v>
      </c>
      <c r="EQ65" s="25">
        <v>42258</v>
      </c>
      <c r="ER65" s="25">
        <v>2350</v>
      </c>
      <c r="ES65" s="59">
        <v>0.94731886657101849</v>
      </c>
      <c r="ET65" s="25">
        <v>56138</v>
      </c>
      <c r="EU65" s="25">
        <v>46917</v>
      </c>
      <c r="EV65" s="25">
        <v>9221</v>
      </c>
      <c r="EW65" s="59">
        <v>0.83574405928248241</v>
      </c>
      <c r="EX65" s="25">
        <v>2867</v>
      </c>
      <c r="EY65" s="25">
        <v>2786</v>
      </c>
      <c r="EZ65" s="25">
        <v>81</v>
      </c>
      <c r="FA65" s="59">
        <v>0.97174747122427629</v>
      </c>
      <c r="FB65" s="25">
        <v>97879</v>
      </c>
      <c r="FC65" s="25">
        <v>86389</v>
      </c>
      <c r="FD65" s="25">
        <v>11490</v>
      </c>
      <c r="FE65" s="59">
        <v>0.88261016152596572</v>
      </c>
      <c r="FF65" s="25">
        <v>59361</v>
      </c>
      <c r="FG65" s="25">
        <v>26195</v>
      </c>
      <c r="FH65" s="25">
        <v>29139</v>
      </c>
      <c r="FI65" s="25">
        <v>4027</v>
      </c>
      <c r="FJ65" s="23">
        <f t="shared" si="45"/>
        <v>6.7839153653071887E-2</v>
      </c>
      <c r="FK65" s="23">
        <f t="shared" si="46"/>
        <v>0.49087784909283871</v>
      </c>
      <c r="FL65" s="36">
        <f t="shared" si="47"/>
        <v>6.5048423143779486</v>
      </c>
      <c r="FM65" s="25">
        <v>27295</v>
      </c>
      <c r="FN65" s="25">
        <v>12842</v>
      </c>
      <c r="FO65" s="17">
        <f t="shared" si="48"/>
        <v>0.47048910056786958</v>
      </c>
      <c r="FP65" s="25">
        <v>12694</v>
      </c>
      <c r="FQ65" s="17">
        <f t="shared" si="49"/>
        <v>0.46506686206264886</v>
      </c>
      <c r="FR65" s="25">
        <v>1759</v>
      </c>
      <c r="FS65" s="17">
        <f t="shared" si="50"/>
        <v>6.4444037369481594E-2</v>
      </c>
      <c r="FT65" s="25">
        <v>32066</v>
      </c>
      <c r="FU65" s="25">
        <v>13353</v>
      </c>
      <c r="FV65" s="25">
        <v>16445</v>
      </c>
      <c r="FW65" s="17">
        <f t="shared" si="51"/>
        <v>7.0729121187550675E-2</v>
      </c>
      <c r="FX65" s="17">
        <f t="shared" si="52"/>
        <v>0.51284849996881432</v>
      </c>
      <c r="FY65" s="25">
        <v>2268</v>
      </c>
      <c r="FZ65" s="25">
        <v>81659</v>
      </c>
      <c r="GA65" s="25">
        <v>19515</v>
      </c>
      <c r="GB65" s="25">
        <v>43652</v>
      </c>
      <c r="GC65" s="25">
        <v>9108</v>
      </c>
      <c r="GD65" s="25">
        <v>3835</v>
      </c>
      <c r="GE65" s="18">
        <v>239</v>
      </c>
      <c r="GF65" s="25">
        <v>4174</v>
      </c>
      <c r="GG65" s="18">
        <v>127</v>
      </c>
      <c r="GH65" s="18">
        <v>72</v>
      </c>
      <c r="GI65" s="18">
        <v>937</v>
      </c>
      <c r="GJ65" s="10">
        <f t="shared" si="53"/>
        <v>19515</v>
      </c>
      <c r="GK65" s="10">
        <f t="shared" si="182"/>
        <v>62144</v>
      </c>
      <c r="GL65" s="10">
        <f t="shared" si="183"/>
        <v>18492</v>
      </c>
      <c r="GM65" s="10">
        <f t="shared" si="56"/>
        <v>63167</v>
      </c>
      <c r="GN65" s="10">
        <f t="shared" si="184"/>
        <v>9384</v>
      </c>
      <c r="GO65" s="17">
        <f t="shared" si="58"/>
        <v>0.2389816186825702</v>
      </c>
      <c r="GP65" s="17">
        <f t="shared" si="185"/>
        <v>0.76101838131742983</v>
      </c>
      <c r="GQ65" s="17">
        <f t="shared" si="186"/>
        <v>0.22645391199990203</v>
      </c>
      <c r="GR65" s="17">
        <f t="shared" si="187"/>
        <v>0.11491691056711446</v>
      </c>
      <c r="GS65" s="17">
        <f t="shared" si="62"/>
        <v>0.49373614665866594</v>
      </c>
      <c r="GT65" s="25">
        <v>36639</v>
      </c>
      <c r="GU65" s="25">
        <v>6657</v>
      </c>
      <c r="GV65" s="25">
        <v>19367</v>
      </c>
      <c r="GW65" s="25">
        <v>5324</v>
      </c>
      <c r="GX65" s="25">
        <v>2362</v>
      </c>
      <c r="GY65" s="18">
        <v>160</v>
      </c>
      <c r="GZ65" s="25">
        <v>2142</v>
      </c>
      <c r="HA65" s="18">
        <v>30</v>
      </c>
      <c r="HB65" s="18">
        <v>53</v>
      </c>
      <c r="HC65" s="18">
        <v>544</v>
      </c>
      <c r="HD65" s="23">
        <f t="shared" si="63"/>
        <v>0.18169164005567837</v>
      </c>
      <c r="HE65" s="23">
        <f t="shared" si="64"/>
        <v>0.81830835994432161</v>
      </c>
      <c r="HF65" s="23">
        <f t="shared" si="65"/>
        <v>0.28971860585714676</v>
      </c>
      <c r="HG65" s="23">
        <f t="shared" si="66"/>
        <v>0.14440896312672288</v>
      </c>
      <c r="HH65" s="25">
        <v>45020</v>
      </c>
      <c r="HI65" s="25">
        <v>12858</v>
      </c>
      <c r="HJ65" s="25">
        <v>24285</v>
      </c>
      <c r="HK65" s="25">
        <v>3784</v>
      </c>
      <c r="HL65" s="25">
        <v>1473</v>
      </c>
      <c r="HM65" s="18">
        <v>79</v>
      </c>
      <c r="HN65" s="25">
        <v>2032</v>
      </c>
      <c r="HO65" s="18">
        <v>97</v>
      </c>
      <c r="HP65" s="18">
        <v>19</v>
      </c>
      <c r="HQ65" s="18">
        <v>393</v>
      </c>
      <c r="HR65" s="23">
        <f t="shared" si="67"/>
        <v>0.28560639715681918</v>
      </c>
      <c r="HS65" s="23">
        <f t="shared" si="68"/>
        <v>0.71439360284318076</v>
      </c>
      <c r="HT65" s="80">
        <f t="shared" si="69"/>
        <v>0.17496668147490005</v>
      </c>
      <c r="HU65" s="27">
        <v>117974</v>
      </c>
      <c r="HV65" s="18">
        <v>1920</v>
      </c>
      <c r="HW65" s="25">
        <v>12490</v>
      </c>
      <c r="HX65" s="18">
        <v>3844</v>
      </c>
      <c r="HY65" s="25">
        <v>27627</v>
      </c>
      <c r="HZ65" s="25">
        <v>20978</v>
      </c>
      <c r="IA65" s="25">
        <v>2646</v>
      </c>
      <c r="IB65" s="18">
        <v>223</v>
      </c>
      <c r="IC65" s="25">
        <v>16971</v>
      </c>
      <c r="ID65" s="25">
        <v>20159</v>
      </c>
      <c r="IE65" s="25">
        <v>8373</v>
      </c>
      <c r="IF65" s="18">
        <v>936</v>
      </c>
      <c r="IG65" s="18">
        <v>1807</v>
      </c>
      <c r="IH65" s="17">
        <f t="shared" si="70"/>
        <v>0.34869547527421296</v>
      </c>
      <c r="II65" s="17">
        <f t="shared" si="71"/>
        <v>0.17781884143963925</v>
      </c>
      <c r="IJ65" s="30">
        <f t="shared" si="72"/>
        <v>5.6237010201163118</v>
      </c>
      <c r="IK65" s="17">
        <f t="shared" si="176"/>
        <v>7.6875314267973102E-2</v>
      </c>
      <c r="IL65" s="25">
        <v>53665</v>
      </c>
      <c r="IM65" s="18">
        <v>1038</v>
      </c>
      <c r="IN65" s="25">
        <v>7880</v>
      </c>
      <c r="IO65" s="18">
        <v>3070</v>
      </c>
      <c r="IP65" s="25">
        <v>18802</v>
      </c>
      <c r="IQ65" s="25">
        <v>6916</v>
      </c>
      <c r="IR65" s="25">
        <v>1400</v>
      </c>
      <c r="IS65" s="18">
        <v>144</v>
      </c>
      <c r="IT65" s="25">
        <v>8330</v>
      </c>
      <c r="IU65" s="25">
        <v>645</v>
      </c>
      <c r="IV65" s="25">
        <v>3581</v>
      </c>
      <c r="IW65" s="18">
        <v>453</v>
      </c>
      <c r="IX65" s="18">
        <v>1406</v>
      </c>
      <c r="IY65" s="17">
        <f t="shared" si="73"/>
        <v>0.72870586043044816</v>
      </c>
      <c r="IZ65" s="25">
        <v>64309</v>
      </c>
      <c r="JA65" s="18">
        <v>882</v>
      </c>
      <c r="JB65" s="25">
        <v>4610</v>
      </c>
      <c r="JC65" s="18">
        <v>774</v>
      </c>
      <c r="JD65" s="25">
        <v>8825</v>
      </c>
      <c r="JE65" s="25">
        <v>14062</v>
      </c>
      <c r="JF65" s="25">
        <v>1246</v>
      </c>
      <c r="JG65" s="18">
        <v>79</v>
      </c>
      <c r="JH65" s="25">
        <v>8641</v>
      </c>
      <c r="JI65" s="25">
        <v>19514</v>
      </c>
      <c r="JJ65" s="25">
        <v>4792</v>
      </c>
      <c r="JK65" s="18">
        <v>483</v>
      </c>
      <c r="JL65" s="18">
        <v>401</v>
      </c>
      <c r="JM65" s="80">
        <f t="shared" si="74"/>
        <v>0.47270211012455488</v>
      </c>
      <c r="JN65" s="27">
        <v>117974</v>
      </c>
      <c r="JO65" s="25">
        <v>91798</v>
      </c>
      <c r="JP65" s="18">
        <v>20</v>
      </c>
      <c r="JQ65" s="18">
        <v>111</v>
      </c>
      <c r="JR65" s="18">
        <v>569</v>
      </c>
      <c r="JS65" s="18">
        <v>565</v>
      </c>
      <c r="JT65" s="18">
        <v>46</v>
      </c>
      <c r="JU65" s="18">
        <v>1</v>
      </c>
      <c r="JV65" s="18">
        <v>13</v>
      </c>
      <c r="JW65" s="25">
        <v>24851</v>
      </c>
      <c r="JX65" s="17">
        <f t="shared" si="75"/>
        <v>0.21064810890535202</v>
      </c>
      <c r="JY65" s="17">
        <f t="shared" si="76"/>
        <v>0.78935189109464798</v>
      </c>
      <c r="JZ65" s="25">
        <v>3562</v>
      </c>
      <c r="KA65" s="25">
        <v>3150</v>
      </c>
      <c r="KB65" s="18">
        <v>1</v>
      </c>
      <c r="KC65" s="18">
        <v>4</v>
      </c>
      <c r="KD65" s="18">
        <v>15</v>
      </c>
      <c r="KE65" s="18">
        <v>22</v>
      </c>
      <c r="KF65" s="18">
        <v>0</v>
      </c>
      <c r="KG65" s="18">
        <v>0</v>
      </c>
      <c r="KH65" s="18">
        <v>0</v>
      </c>
      <c r="KI65" s="25">
        <v>370</v>
      </c>
      <c r="KJ65" s="17">
        <f t="shared" si="77"/>
        <v>0.10387422796181921</v>
      </c>
      <c r="KK65" s="25">
        <v>114412</v>
      </c>
      <c r="KL65" s="25">
        <v>88648</v>
      </c>
      <c r="KM65" s="18">
        <v>19</v>
      </c>
      <c r="KN65" s="18">
        <v>107</v>
      </c>
      <c r="KO65" s="18">
        <v>554</v>
      </c>
      <c r="KP65" s="18">
        <v>543</v>
      </c>
      <c r="KQ65" s="18">
        <v>46</v>
      </c>
      <c r="KR65" s="18">
        <v>1</v>
      </c>
      <c r="KS65" s="18">
        <v>13</v>
      </c>
      <c r="KT65" s="25">
        <v>24481</v>
      </c>
      <c r="KU65" s="69">
        <f t="shared" si="190"/>
        <v>0.21397231059679056</v>
      </c>
      <c r="KV65" s="27">
        <v>144006</v>
      </c>
      <c r="KW65" s="25">
        <v>138956</v>
      </c>
      <c r="KX65" s="25">
        <v>5050</v>
      </c>
      <c r="KY65" s="59">
        <v>3.5067983278474511E-2</v>
      </c>
      <c r="KZ65" s="25">
        <v>2511</v>
      </c>
      <c r="LA65" s="18">
        <v>1287</v>
      </c>
      <c r="LB65" s="25">
        <v>1994</v>
      </c>
      <c r="LC65" s="18">
        <v>1466</v>
      </c>
      <c r="LD65" s="25">
        <v>66809</v>
      </c>
      <c r="LE65" s="25">
        <v>64500</v>
      </c>
      <c r="LF65" s="25">
        <v>2309</v>
      </c>
      <c r="LG65" s="59">
        <v>3.4561211812779713E-2</v>
      </c>
      <c r="LH65" s="25">
        <v>77197</v>
      </c>
      <c r="LI65" s="25">
        <v>74456</v>
      </c>
      <c r="LJ65" s="25">
        <v>2741</v>
      </c>
      <c r="LK65" s="35">
        <v>3.5506561135795429E-2</v>
      </c>
      <c r="LL65" s="27">
        <v>32362</v>
      </c>
      <c r="LM65" s="18">
        <v>79</v>
      </c>
      <c r="LN65" s="25">
        <v>20680</v>
      </c>
      <c r="LO65" s="18">
        <v>719</v>
      </c>
      <c r="LP65" s="18">
        <v>83</v>
      </c>
      <c r="LQ65" s="18">
        <v>153</v>
      </c>
      <c r="LR65" s="25">
        <v>10648</v>
      </c>
      <c r="LS65" s="23">
        <f t="shared" si="79"/>
        <v>0.32902787219578516</v>
      </c>
      <c r="LT65" s="23">
        <f t="shared" si="80"/>
        <v>0.67097212780421489</v>
      </c>
      <c r="LU65" s="17">
        <f t="shared" si="81"/>
        <v>0.64146220876336446</v>
      </c>
      <c r="LV65" s="25">
        <v>32362</v>
      </c>
      <c r="LW65" s="25">
        <v>2621</v>
      </c>
      <c r="LX65" s="25">
        <v>14983</v>
      </c>
      <c r="LY65" s="25">
        <v>8450</v>
      </c>
      <c r="LZ65" s="25">
        <v>2121</v>
      </c>
      <c r="MA65" s="18">
        <v>417</v>
      </c>
      <c r="MB65" s="25">
        <v>2408</v>
      </c>
      <c r="MC65" s="18">
        <v>774</v>
      </c>
      <c r="MD65" s="18">
        <v>7</v>
      </c>
      <c r="ME65" s="18">
        <v>8</v>
      </c>
      <c r="MF65" s="18">
        <v>573</v>
      </c>
      <c r="MG65" s="17">
        <f t="shared" si="82"/>
        <v>0.11121067919164453</v>
      </c>
      <c r="MH65" s="17">
        <f t="shared" si="83"/>
        <v>0.80529633520795996</v>
      </c>
      <c r="MI65" s="25">
        <v>32362</v>
      </c>
      <c r="MJ65" s="25">
        <v>2453</v>
      </c>
      <c r="MK65" s="25">
        <v>15114</v>
      </c>
      <c r="ML65" s="25">
        <v>8158</v>
      </c>
      <c r="MM65" s="25">
        <v>1850</v>
      </c>
      <c r="MN65" s="18">
        <v>780</v>
      </c>
      <c r="MO65" s="25">
        <v>2687</v>
      </c>
      <c r="MP65" s="18">
        <v>734</v>
      </c>
      <c r="MQ65" s="18">
        <v>0</v>
      </c>
      <c r="MR65" s="18">
        <v>8</v>
      </c>
      <c r="MS65" s="18">
        <v>578</v>
      </c>
      <c r="MT65" s="17">
        <f t="shared" si="84"/>
        <v>0.81759470984487981</v>
      </c>
      <c r="MU65" s="69">
        <f t="shared" si="85"/>
        <v>0.72337927198566221</v>
      </c>
      <c r="MV65" s="27">
        <v>32362</v>
      </c>
      <c r="MW65" s="25">
        <v>6194</v>
      </c>
      <c r="MX65" s="18">
        <v>32</v>
      </c>
      <c r="MY65" s="25">
        <v>3429</v>
      </c>
      <c r="MZ65" s="25">
        <v>12668</v>
      </c>
      <c r="NA65" s="25">
        <v>2574</v>
      </c>
      <c r="NB65" s="18">
        <v>16</v>
      </c>
      <c r="NC65" s="25">
        <v>4133</v>
      </c>
      <c r="ND65" s="25">
        <v>3316</v>
      </c>
      <c r="NE65" s="17">
        <f t="shared" si="86"/>
        <v>0.19139731784191336</v>
      </c>
      <c r="NF65" s="10">
        <f t="shared" si="87"/>
        <v>26860.508188616277</v>
      </c>
      <c r="NG65" s="17">
        <f t="shared" si="88"/>
        <v>0.39864656078116312</v>
      </c>
      <c r="NH65" s="25">
        <v>32362</v>
      </c>
      <c r="NI65" s="25">
        <v>1975</v>
      </c>
      <c r="NJ65" s="18">
        <v>2</v>
      </c>
      <c r="NK65" s="18">
        <v>8</v>
      </c>
      <c r="NL65" s="18">
        <v>7</v>
      </c>
      <c r="NM65" s="25">
        <v>29220</v>
      </c>
      <c r="NN65" s="18">
        <v>615</v>
      </c>
      <c r="NO65" s="18">
        <v>37</v>
      </c>
      <c r="NP65" s="18">
        <v>295</v>
      </c>
      <c r="NQ65" s="32">
        <v>203</v>
      </c>
      <c r="NR65" s="27">
        <v>32362</v>
      </c>
      <c r="NS65" s="37">
        <f t="shared" si="89"/>
        <v>1.0332488721339843</v>
      </c>
      <c r="NT65" s="37">
        <f t="shared" si="90"/>
        <v>0.27880838571138961</v>
      </c>
      <c r="NU65" s="37">
        <f t="shared" si="91"/>
        <v>0.96782104192834495</v>
      </c>
      <c r="NV65" s="17">
        <f t="shared" si="92"/>
        <v>0.19652692586095982</v>
      </c>
      <c r="NW65" s="10">
        <f t="shared" si="93"/>
        <v>14144</v>
      </c>
      <c r="NX65" s="17">
        <f t="shared" si="94"/>
        <v>0.43705580619244794</v>
      </c>
      <c r="NY65" s="19">
        <f t="shared" si="95"/>
        <v>0.25489736704572075</v>
      </c>
      <c r="NZ65" s="25">
        <v>18218</v>
      </c>
      <c r="OA65" s="25">
        <v>9412</v>
      </c>
      <c r="OB65" s="25">
        <v>1166</v>
      </c>
      <c r="OC65" s="25">
        <v>3731</v>
      </c>
      <c r="OD65" s="18">
        <v>229</v>
      </c>
      <c r="OE65" s="18">
        <v>682</v>
      </c>
      <c r="OF65" s="17">
        <f t="shared" si="96"/>
        <v>0.11528953711142698</v>
      </c>
      <c r="OG65" s="17">
        <f t="shared" si="97"/>
        <v>0.56294419380755212</v>
      </c>
      <c r="OH65" s="17">
        <f t="shared" si="98"/>
        <v>0.29083492985600395</v>
      </c>
      <c r="OI65" s="69">
        <f t="shared" si="99"/>
        <v>2.1074099252209381E-2</v>
      </c>
      <c r="OJ65" s="27">
        <v>32362</v>
      </c>
      <c r="OK65" s="18">
        <v>303</v>
      </c>
      <c r="OL65" s="25">
        <v>14436</v>
      </c>
      <c r="OM65" s="25">
        <v>11315</v>
      </c>
      <c r="ON65" s="18">
        <v>245</v>
      </c>
      <c r="OO65" s="18">
        <v>82</v>
      </c>
      <c r="OP65" s="18">
        <v>23</v>
      </c>
      <c r="OQ65" s="25">
        <v>17870</v>
      </c>
      <c r="OR65" s="69">
        <f t="shared" si="100"/>
        <v>0.4637228848649651</v>
      </c>
      <c r="OS65" s="85">
        <v>45766</v>
      </c>
      <c r="OT65" s="22">
        <v>45766</v>
      </c>
      <c r="OU65" s="38">
        <f t="shared" si="191"/>
        <v>0.16604263717764522</v>
      </c>
      <c r="OV65" s="39">
        <v>0.77949285495782905</v>
      </c>
      <c r="OW65" s="22">
        <v>3567427</v>
      </c>
      <c r="OX65" s="36">
        <f t="shared" si="192"/>
        <v>145971977.986</v>
      </c>
      <c r="OY65" s="36">
        <f t="shared" si="193"/>
        <v>3100847.016217398</v>
      </c>
      <c r="OZ65" s="22"/>
      <c r="PA65" s="22"/>
      <c r="PB65" s="38">
        <f t="shared" si="194"/>
        <v>0</v>
      </c>
      <c r="PC65" s="39">
        <v>0</v>
      </c>
      <c r="PD65" s="22"/>
      <c r="PE65" s="40">
        <f t="shared" si="105"/>
        <v>0</v>
      </c>
      <c r="PF65" s="36">
        <f t="shared" si="106"/>
        <v>0</v>
      </c>
      <c r="PG65" s="22">
        <v>121460</v>
      </c>
      <c r="PH65" s="22">
        <v>121460</v>
      </c>
      <c r="PI65" s="38">
        <f t="shared" si="195"/>
        <v>0.44066640544502012</v>
      </c>
      <c r="PJ65" s="39">
        <v>6.4371315659476375E-2</v>
      </c>
      <c r="PK65" s="22">
        <v>781854</v>
      </c>
      <c r="PL65" s="41">
        <f t="shared" si="108"/>
        <v>31991901.971999999</v>
      </c>
      <c r="PM65" s="36">
        <f t="shared" si="109"/>
        <v>9928945.1852451377</v>
      </c>
      <c r="PN65" s="22">
        <v>2565</v>
      </c>
      <c r="PO65" s="22">
        <v>2565</v>
      </c>
      <c r="PP65" s="38">
        <f t="shared" si="196"/>
        <v>9.3060211589533724E-3</v>
      </c>
      <c r="PQ65" s="39">
        <v>0.63501364522417159</v>
      </c>
      <c r="PR65" s="22">
        <v>162881</v>
      </c>
      <c r="PS65" s="41">
        <f t="shared" si="111"/>
        <v>6664764.7579999994</v>
      </c>
      <c r="PT65" s="36">
        <f t="shared" si="112"/>
        <v>336318.56902936002</v>
      </c>
      <c r="PU65" s="22">
        <v>44464</v>
      </c>
      <c r="PV65" s="22">
        <v>44464</v>
      </c>
      <c r="PW65" s="38">
        <f t="shared" si="197"/>
        <v>0.16131887906888995</v>
      </c>
      <c r="PX65" s="39">
        <v>0.28809508816120905</v>
      </c>
      <c r="PY65" s="22">
        <v>1280986</v>
      </c>
      <c r="PZ65" s="36">
        <f t="shared" si="114"/>
        <v>6783726.7558325408</v>
      </c>
      <c r="QA65" s="22">
        <v>8864</v>
      </c>
      <c r="QB65" s="22">
        <v>8864</v>
      </c>
      <c r="QC65" s="39">
        <v>5.9585458032490974</v>
      </c>
      <c r="QD65" s="22">
        <v>5281655</v>
      </c>
      <c r="QE65" s="22">
        <f t="shared" si="115"/>
        <v>8509.3330555555494</v>
      </c>
      <c r="QF65" s="22"/>
      <c r="QG65" s="22"/>
      <c r="QH65" s="22"/>
      <c r="QI65" s="38">
        <f t="shared" si="198"/>
        <v>0</v>
      </c>
      <c r="QJ65" s="39">
        <v>0</v>
      </c>
      <c r="QK65" s="22"/>
      <c r="QL65" s="42">
        <f t="shared" si="117"/>
        <v>0</v>
      </c>
      <c r="QM65" s="22">
        <f t="shared" si="199"/>
        <v>52509</v>
      </c>
      <c r="QN65" s="22">
        <v>14434</v>
      </c>
      <c r="QO65" s="22">
        <v>14434</v>
      </c>
      <c r="QP65" s="38">
        <f t="shared" si="200"/>
        <v>5.2367683979856909E-2</v>
      </c>
      <c r="QQ65" s="39">
        <v>0.18190245254260773</v>
      </c>
      <c r="QR65" s="22">
        <v>262558</v>
      </c>
      <c r="QS65" s="36">
        <f t="shared" si="120"/>
        <v>3393761.3565083672</v>
      </c>
      <c r="QT65" s="22">
        <v>35913</v>
      </c>
      <c r="QU65" s="22">
        <v>35913</v>
      </c>
      <c r="QV65" s="38">
        <f t="shared" si="201"/>
        <v>0.13029518046062083</v>
      </c>
      <c r="QW65" s="39">
        <v>0.18586946231169774</v>
      </c>
      <c r="QX65" s="22">
        <v>667513</v>
      </c>
      <c r="QY65" s="36">
        <f t="shared" si="122"/>
        <v>8443962.2832399178</v>
      </c>
      <c r="QZ65" s="22">
        <v>2162</v>
      </c>
      <c r="RA65" s="22">
        <v>2162</v>
      </c>
      <c r="RB65" s="38">
        <f t="shared" si="202"/>
        <v>7.8439055538624524E-3</v>
      </c>
      <c r="RC65" s="39">
        <v>0.16616558741905643</v>
      </c>
      <c r="RD65" s="22">
        <v>35925</v>
      </c>
      <c r="RE65" s="36">
        <f t="shared" si="124"/>
        <v>233606.76635438378</v>
      </c>
      <c r="RF65" s="10">
        <f t="shared" si="203"/>
        <v>275628</v>
      </c>
      <c r="RG65" s="10">
        <f t="shared" si="204"/>
        <v>275628</v>
      </c>
      <c r="RH65" s="17">
        <f t="shared" si="205"/>
        <v>0.3544995389144619</v>
      </c>
      <c r="RI65" s="17">
        <f t="shared" si="206"/>
        <v>8.0991631793261715E-3</v>
      </c>
      <c r="RJ65" s="17">
        <f t="shared" si="207"/>
        <v>9.6236332051040652E-2</v>
      </c>
      <c r="RK65" s="17">
        <f t="shared" si="208"/>
        <v>0</v>
      </c>
      <c r="RL65" s="17">
        <f t="shared" si="209"/>
        <v>1.0437814350326261E-2</v>
      </c>
      <c r="RM65" s="17">
        <f t="shared" si="210"/>
        <v>0.210536339652836</v>
      </c>
      <c r="RN65" s="17">
        <f t="shared" si="211"/>
        <v>0.10532707453763383</v>
      </c>
      <c r="RO65" s="17">
        <f t="shared" si="212"/>
        <v>0.26206257640779018</v>
      </c>
      <c r="RP65" s="17">
        <f t="shared" si="213"/>
        <v>7.2501023812760034E-3</v>
      </c>
      <c r="RQ65" s="17">
        <f t="shared" si="214"/>
        <v>0</v>
      </c>
      <c r="RR65" s="36">
        <f t="shared" si="215"/>
        <v>32221167.932427108</v>
      </c>
      <c r="RS65" s="36">
        <f t="shared" si="216"/>
        <v>223.74878777569759</v>
      </c>
      <c r="RT65" s="10">
        <f t="shared" si="217"/>
        <v>0</v>
      </c>
      <c r="RU65" s="17">
        <f t="shared" si="218"/>
        <v>0</v>
      </c>
      <c r="RV65" s="37">
        <f t="shared" si="219"/>
        <v>0.52246506160477169</v>
      </c>
      <c r="RW65" s="36">
        <f t="shared" si="220"/>
        <v>1.9140035831840341</v>
      </c>
      <c r="RX65" s="85">
        <v>-2.5940249999999998</v>
      </c>
      <c r="RY65" s="93">
        <v>57</v>
      </c>
      <c r="RZ65" s="43" t="b">
        <v>0</v>
      </c>
      <c r="SA65" s="18" t="b">
        <v>0</v>
      </c>
      <c r="SB65" s="18" t="b">
        <v>0</v>
      </c>
      <c r="SC65" s="18" t="b">
        <v>0</v>
      </c>
      <c r="SD65" s="18" t="b">
        <v>0</v>
      </c>
      <c r="SE65" s="32" t="b">
        <v>1</v>
      </c>
      <c r="SF65" s="43" t="b">
        <v>0</v>
      </c>
      <c r="SG65" s="18" t="b">
        <v>0</v>
      </c>
      <c r="SH65" s="18"/>
      <c r="SI65" s="18"/>
      <c r="SJ65" s="18"/>
      <c r="SK65" s="18"/>
      <c r="SL65" s="18"/>
      <c r="SM65" s="18"/>
      <c r="SN65" s="18"/>
      <c r="SO65" s="18"/>
      <c r="SP65" s="18"/>
      <c r="SQ65" s="17">
        <f t="shared" si="143"/>
        <v>0</v>
      </c>
      <c r="SR65" s="17">
        <f t="shared" si="144"/>
        <v>0</v>
      </c>
      <c r="SS65" s="17">
        <f t="shared" si="145"/>
        <v>0</v>
      </c>
      <c r="ST65" s="17">
        <f t="shared" si="146"/>
        <v>0</v>
      </c>
      <c r="SU65" s="17">
        <f t="shared" si="147"/>
        <v>0</v>
      </c>
      <c r="SV65" s="17">
        <f t="shared" si="221"/>
        <v>0</v>
      </c>
      <c r="SW65" s="17">
        <f t="shared" si="149"/>
        <v>0</v>
      </c>
      <c r="SX65" s="17">
        <f t="shared" si="150"/>
        <v>0</v>
      </c>
      <c r="SY65" s="17">
        <f t="shared" si="151"/>
        <v>0</v>
      </c>
      <c r="SZ65" s="17">
        <f t="shared" si="152"/>
        <v>0</v>
      </c>
      <c r="TA65" s="17">
        <f t="shared" si="153"/>
        <v>0</v>
      </c>
      <c r="TB65" s="24">
        <f t="shared" si="154"/>
        <v>620</v>
      </c>
      <c r="TC65" s="69">
        <f t="shared" si="155"/>
        <v>1</v>
      </c>
      <c r="TD65" s="17">
        <f t="shared" si="177"/>
        <v>2.6014568158168575E-6</v>
      </c>
      <c r="TE65" s="95"/>
      <c r="TF65" s="71"/>
      <c r="TG65" s="71"/>
      <c r="TH65" s="71"/>
      <c r="TI65" s="71"/>
      <c r="TJ65" s="71"/>
      <c r="TK65" s="71">
        <v>6</v>
      </c>
      <c r="TL65" s="71"/>
      <c r="TM65" s="71">
        <v>68</v>
      </c>
      <c r="TN65" s="71"/>
      <c r="TO65" s="71"/>
      <c r="TP65" s="71"/>
      <c r="TQ65" s="71">
        <v>197</v>
      </c>
      <c r="TR65" s="72">
        <v>357</v>
      </c>
      <c r="TS65" s="72"/>
      <c r="TT65" s="72"/>
      <c r="TU65" s="72"/>
      <c r="TV65" s="72">
        <v>1</v>
      </c>
      <c r="TW65" s="72"/>
      <c r="TX65" s="72"/>
      <c r="TY65" s="72">
        <v>61</v>
      </c>
      <c r="TZ65" s="72">
        <v>216</v>
      </c>
      <c r="UA65" s="72"/>
      <c r="UB65" s="72">
        <v>86</v>
      </c>
      <c r="UC65" s="72"/>
      <c r="UD65" s="72"/>
      <c r="UE65" s="72"/>
      <c r="UF65" s="72"/>
      <c r="UG65" s="72"/>
      <c r="UH65" s="72"/>
      <c r="UI65" s="72">
        <v>12</v>
      </c>
      <c r="UJ65" s="73">
        <v>377</v>
      </c>
      <c r="UK65" s="73"/>
      <c r="UL65" s="73"/>
      <c r="UM65" s="73"/>
      <c r="UN65" s="73">
        <v>3</v>
      </c>
      <c r="UO65" s="73"/>
      <c r="UP65" s="73"/>
      <c r="UQ65" s="73">
        <v>61</v>
      </c>
      <c r="UR65" s="73">
        <v>218</v>
      </c>
      <c r="US65" s="73">
        <v>83</v>
      </c>
      <c r="UT65" s="73"/>
      <c r="UU65" s="73"/>
      <c r="UV65" s="73"/>
      <c r="UW65" s="73"/>
      <c r="UX65" s="73"/>
      <c r="UY65" s="73"/>
      <c r="UZ65" s="73"/>
      <c r="VA65" s="73">
        <v>72</v>
      </c>
      <c r="VB65" s="73">
        <v>402</v>
      </c>
      <c r="VC65" s="73"/>
      <c r="VD65" s="73"/>
      <c r="VE65" s="73"/>
      <c r="VF65" s="73">
        <v>2</v>
      </c>
      <c r="VG65" s="73">
        <v>13</v>
      </c>
      <c r="VH65" s="73"/>
      <c r="VI65" s="73">
        <v>61</v>
      </c>
      <c r="VJ65" s="73">
        <v>217</v>
      </c>
      <c r="VK65" s="73">
        <v>82</v>
      </c>
      <c r="VL65" s="73"/>
      <c r="VM65" s="73"/>
      <c r="VN65" s="73"/>
      <c r="VO65" s="73"/>
      <c r="VP65" s="73"/>
      <c r="VQ65" s="73"/>
      <c r="VR65" s="73">
        <v>268</v>
      </c>
      <c r="VS65" s="73">
        <v>422</v>
      </c>
      <c r="VT65" s="73"/>
      <c r="VU65" s="73"/>
      <c r="VV65" s="73"/>
      <c r="VW65" s="73">
        <v>3</v>
      </c>
      <c r="VX65" s="73"/>
      <c r="VY65" s="73"/>
      <c r="VZ65" s="73">
        <v>61</v>
      </c>
      <c r="WA65" s="73">
        <v>110</v>
      </c>
      <c r="WB65" s="73"/>
      <c r="WC65" s="73">
        <v>70</v>
      </c>
      <c r="WD65" s="73"/>
      <c r="WE65" s="73"/>
      <c r="WF65" s="73"/>
      <c r="WG65" s="73"/>
      <c r="WH65" s="73"/>
      <c r="WI65" s="73"/>
      <c r="WJ65" s="73"/>
      <c r="WK65" s="73"/>
      <c r="WL65" s="73"/>
      <c r="WM65" s="73"/>
      <c r="WN65" s="73">
        <v>93</v>
      </c>
      <c r="WO65" s="22">
        <f t="shared" si="156"/>
        <v>1558</v>
      </c>
      <c r="WP65" s="22">
        <f t="shared" si="157"/>
        <v>0</v>
      </c>
      <c r="WQ65" s="22">
        <f t="shared" si="158"/>
        <v>0</v>
      </c>
      <c r="WR65" s="22">
        <f t="shared" si="159"/>
        <v>0</v>
      </c>
      <c r="WS65" s="22">
        <f t="shared" si="160"/>
        <v>9</v>
      </c>
      <c r="WT65" s="22">
        <f t="shared" si="161"/>
        <v>13</v>
      </c>
      <c r="WU65" s="22">
        <f t="shared" si="162"/>
        <v>0</v>
      </c>
      <c r="WV65" s="22">
        <f t="shared" si="163"/>
        <v>183</v>
      </c>
      <c r="WW65" s="22">
        <f t="shared" si="164"/>
        <v>767</v>
      </c>
      <c r="WX65" s="22">
        <f t="shared" si="165"/>
        <v>0</v>
      </c>
      <c r="WY65" s="22">
        <f t="shared" si="166"/>
        <v>389</v>
      </c>
      <c r="WZ65" s="22">
        <f t="shared" si="167"/>
        <v>0</v>
      </c>
      <c r="XA65" s="22">
        <f t="shared" si="168"/>
        <v>0</v>
      </c>
      <c r="XB65" s="22">
        <f t="shared" si="169"/>
        <v>0</v>
      </c>
      <c r="XC65" s="22">
        <f t="shared" si="170"/>
        <v>0</v>
      </c>
      <c r="XD65" s="22">
        <f t="shared" si="171"/>
        <v>0</v>
      </c>
      <c r="XE65" s="22">
        <f t="shared" si="172"/>
        <v>0</v>
      </c>
      <c r="XF65" s="22">
        <f t="shared" si="173"/>
        <v>0</v>
      </c>
      <c r="XG65" s="93">
        <f t="shared" si="174"/>
        <v>642</v>
      </c>
    </row>
    <row r="66" spans="1:631" ht="17.100000000000001" customHeight="1" x14ac:dyDescent="0.2">
      <c r="A66" s="101"/>
      <c r="B66" s="27" t="s">
        <v>110</v>
      </c>
      <c r="C66" s="535" t="s">
        <v>111</v>
      </c>
      <c r="D66" s="25" t="s">
        <v>144</v>
      </c>
      <c r="E66" s="535" t="s">
        <v>145</v>
      </c>
      <c r="F66" s="25" t="s">
        <v>146</v>
      </c>
      <c r="G66" s="535" t="s">
        <v>145</v>
      </c>
      <c r="H66" s="25">
        <v>32</v>
      </c>
      <c r="I66" s="28">
        <v>10</v>
      </c>
      <c r="J66" s="17">
        <f t="shared" si="0"/>
        <v>0.81061293451393879</v>
      </c>
      <c r="K66" s="17">
        <f t="shared" si="1"/>
        <v>0.24215450079784734</v>
      </c>
      <c r="L66" s="17">
        <f t="shared" si="2"/>
        <v>1</v>
      </c>
      <c r="M66" s="17">
        <f t="shared" si="3"/>
        <v>8.2110408439424479E-2</v>
      </c>
      <c r="N66" s="17">
        <f t="shared" si="4"/>
        <v>0.37214623166538868</v>
      </c>
      <c r="O66" s="17">
        <f t="shared" si="5"/>
        <v>0.20399862332217389</v>
      </c>
      <c r="P66" s="17">
        <f t="shared" si="6"/>
        <v>0.68824510936450056</v>
      </c>
      <c r="Q66" s="17">
        <f t="shared" si="7"/>
        <v>0.47610604365387899</v>
      </c>
      <c r="R66" s="69">
        <f t="shared" si="8"/>
        <v>0.95600667897003266</v>
      </c>
      <c r="S66" s="422">
        <f t="shared" si="9"/>
        <v>0.53682005896968721</v>
      </c>
      <c r="T66" s="17">
        <f t="shared" si="175"/>
        <v>0.46317994103031279</v>
      </c>
      <c r="U66" s="10">
        <f t="shared" si="10"/>
        <v>77691.024228778479</v>
      </c>
      <c r="V66" s="32">
        <v>4</v>
      </c>
      <c r="W66" s="550">
        <f t="shared" si="11"/>
        <v>0</v>
      </c>
      <c r="X66" s="550">
        <f t="shared" si="12"/>
        <v>0.42570894785857616</v>
      </c>
      <c r="Y66" s="550">
        <f t="shared" si="13"/>
        <v>0.57429105214142384</v>
      </c>
      <c r="Z66" s="551">
        <f t="shared" si="14"/>
        <v>96328.135339889588</v>
      </c>
      <c r="AA66" s="426">
        <f t="shared" si="15"/>
        <v>0.15937138564632097</v>
      </c>
      <c r="AB66" s="59">
        <f t="shared" si="16"/>
        <v>0.97023803965148536</v>
      </c>
      <c r="AC66" s="59">
        <f t="shared" si="17"/>
        <v>7.3190036854732993E-2</v>
      </c>
      <c r="AD66" s="59">
        <f t="shared" si="18"/>
        <v>0.37214623166538868</v>
      </c>
      <c r="AE66" s="59">
        <f t="shared" si="19"/>
        <v>0.52389395634612101</v>
      </c>
      <c r="AF66" s="59">
        <f t="shared" si="20"/>
        <v>0.5850254998279153</v>
      </c>
      <c r="AG66" s="59">
        <f t="shared" si="21"/>
        <v>4.1300334783016798E-2</v>
      </c>
      <c r="AH66" s="59">
        <f t="shared" si="22"/>
        <v>0.20399862332217389</v>
      </c>
      <c r="AI66" s="59">
        <f t="shared" si="23"/>
        <v>0.73699195894997027</v>
      </c>
      <c r="AJ66" s="59">
        <f t="shared" si="24"/>
        <v>0.88423391007790741</v>
      </c>
      <c r="AK66" s="59">
        <f t="shared" si="25"/>
        <v>0.31175489063549949</v>
      </c>
      <c r="AL66" s="35">
        <f t="shared" si="26"/>
        <v>1</v>
      </c>
      <c r="AM66" s="27">
        <v>167734</v>
      </c>
      <c r="AN66" s="25">
        <v>82325</v>
      </c>
      <c r="AO66" s="25">
        <v>85409</v>
      </c>
      <c r="AP66" s="17">
        <f t="shared" si="27"/>
        <v>3.2578404957921488E-3</v>
      </c>
      <c r="AQ66" s="63">
        <v>96.389139317870487</v>
      </c>
      <c r="AR66" s="58">
        <v>2255.0732287400001</v>
      </c>
      <c r="AS66" s="24">
        <f t="shared" si="28"/>
        <v>74.380733123118901</v>
      </c>
      <c r="AT66" s="17">
        <f t="shared" si="188"/>
        <v>6.4235949602410247E-2</v>
      </c>
      <c r="AU66" s="25">
        <v>160711</v>
      </c>
      <c r="AV66" s="25">
        <v>77082</v>
      </c>
      <c r="AW66" s="25">
        <v>83629</v>
      </c>
      <c r="AX66" s="25">
        <v>7023</v>
      </c>
      <c r="AY66" s="25">
        <v>5243</v>
      </c>
      <c r="AZ66" s="25">
        <v>1780</v>
      </c>
      <c r="BA66" s="25">
        <v>26732</v>
      </c>
      <c r="BB66" s="25">
        <v>12932</v>
      </c>
      <c r="BC66" s="25">
        <v>13800</v>
      </c>
      <c r="BD66" s="63">
        <v>93.710144927536234</v>
      </c>
      <c r="BE66" s="25">
        <v>141002</v>
      </c>
      <c r="BF66" s="25">
        <v>69393</v>
      </c>
      <c r="BG66" s="25">
        <v>71609</v>
      </c>
      <c r="BH66" s="63">
        <v>96.905416916867992</v>
      </c>
      <c r="BI66" s="17">
        <v>0.15937138564632097</v>
      </c>
      <c r="BJ66" s="25">
        <v>55253</v>
      </c>
      <c r="BK66" s="25">
        <v>105466</v>
      </c>
      <c r="BL66" s="25">
        <v>7015</v>
      </c>
      <c r="BM66" s="17">
        <v>0.59040828323819994</v>
      </c>
      <c r="BN66" s="10">
        <f t="shared" si="30"/>
        <v>68702.457019323774</v>
      </c>
      <c r="BO66" s="29">
        <v>0.52389395634612101</v>
      </c>
      <c r="BP66" s="30">
        <f t="shared" si="31"/>
        <v>0.47610604365387899</v>
      </c>
      <c r="BQ66" s="31">
        <v>6.6514326892078968</v>
      </c>
      <c r="BR66" s="25">
        <v>112481</v>
      </c>
      <c r="BS66" s="25">
        <v>35047</v>
      </c>
      <c r="BT66" s="25">
        <v>67877</v>
      </c>
      <c r="BU66" s="25">
        <v>7007</v>
      </c>
      <c r="BV66" s="18">
        <v>1495</v>
      </c>
      <c r="BW66" s="18">
        <v>1055</v>
      </c>
      <c r="BX66" s="25">
        <v>31961</v>
      </c>
      <c r="BY66" s="25">
        <v>22812</v>
      </c>
      <c r="BZ66" s="25">
        <v>9149</v>
      </c>
      <c r="CA66" s="59">
        <v>0.28625512343168236</v>
      </c>
      <c r="CB66" s="25">
        <v>160711</v>
      </c>
      <c r="CC66" s="25">
        <v>7023</v>
      </c>
      <c r="CD66" s="17">
        <f t="shared" si="32"/>
        <v>4.3699560079894964E-2</v>
      </c>
      <c r="CE66" s="25">
        <v>1037</v>
      </c>
      <c r="CF66" s="25">
        <v>2398</v>
      </c>
      <c r="CG66" s="25">
        <v>4510</v>
      </c>
      <c r="CH66" s="25">
        <v>6286</v>
      </c>
      <c r="CI66" s="25">
        <v>6114</v>
      </c>
      <c r="CJ66" s="25">
        <v>4609</v>
      </c>
      <c r="CK66" s="25">
        <v>3109</v>
      </c>
      <c r="CL66" s="25">
        <v>1935</v>
      </c>
      <c r="CM66" s="25">
        <v>1963</v>
      </c>
      <c r="CN66" s="26">
        <v>5.028347047964707</v>
      </c>
      <c r="CO66" s="27">
        <v>31961</v>
      </c>
      <c r="CP66" s="34">
        <f t="shared" si="33"/>
        <v>5.2480836018898032</v>
      </c>
      <c r="CQ66" s="25">
        <v>254</v>
      </c>
      <c r="CR66" s="25">
        <v>1180</v>
      </c>
      <c r="CS66" s="25">
        <v>1150</v>
      </c>
      <c r="CT66" s="25">
        <v>20760</v>
      </c>
      <c r="CU66" s="25">
        <v>7811</v>
      </c>
      <c r="CV66" s="18">
        <v>559</v>
      </c>
      <c r="CW66" s="18">
        <v>188</v>
      </c>
      <c r="CX66" s="18">
        <v>59</v>
      </c>
      <c r="CY66" s="25">
        <v>31961</v>
      </c>
      <c r="CZ66" s="25">
        <v>29264</v>
      </c>
      <c r="DA66" s="25">
        <v>1017</v>
      </c>
      <c r="DB66" s="18">
        <v>722</v>
      </c>
      <c r="DC66" s="18">
        <v>721</v>
      </c>
      <c r="DD66" s="18">
        <v>169</v>
      </c>
      <c r="DE66" s="18">
        <v>68</v>
      </c>
      <c r="DF66" s="25">
        <v>31961</v>
      </c>
      <c r="DG66" s="25">
        <v>18599</v>
      </c>
      <c r="DH66" s="18">
        <v>76</v>
      </c>
      <c r="DI66" s="18">
        <v>23</v>
      </c>
      <c r="DJ66" s="25">
        <v>13139</v>
      </c>
      <c r="DK66" s="18">
        <v>85</v>
      </c>
      <c r="DL66" s="18">
        <v>39</v>
      </c>
      <c r="DM66" s="25">
        <f t="shared" si="34"/>
        <v>93904.381120740902</v>
      </c>
      <c r="DN66" s="17">
        <f t="shared" si="35"/>
        <v>0.41109477175307407</v>
      </c>
      <c r="DO66" s="17">
        <f t="shared" si="36"/>
        <v>2.659491254966991E-3</v>
      </c>
      <c r="DP66" s="23">
        <f t="shared" si="37"/>
        <v>0.5850254998279153</v>
      </c>
      <c r="DQ66" s="23">
        <f t="shared" si="38"/>
        <v>0.4149745001720847</v>
      </c>
      <c r="DR66" s="25">
        <v>31961</v>
      </c>
      <c r="DS66" s="18">
        <v>317</v>
      </c>
      <c r="DT66" s="25">
        <v>19829</v>
      </c>
      <c r="DU66" s="18">
        <v>25</v>
      </c>
      <c r="DV66" s="25">
        <v>9574</v>
      </c>
      <c r="DW66" s="18">
        <v>44</v>
      </c>
      <c r="DX66" s="25">
        <v>2122</v>
      </c>
      <c r="DY66" s="18">
        <v>50</v>
      </c>
      <c r="DZ66" s="17">
        <f t="shared" si="39"/>
        <v>0.93066549857639003</v>
      </c>
      <c r="EA66" s="17">
        <f t="shared" si="40"/>
        <v>6.9334501423609973E-2</v>
      </c>
      <c r="EB66" s="25">
        <v>31961</v>
      </c>
      <c r="EC66" s="25">
        <v>1114</v>
      </c>
      <c r="ED66" s="18">
        <v>206</v>
      </c>
      <c r="EE66" s="25">
        <v>28716</v>
      </c>
      <c r="EF66" s="17">
        <f t="shared" si="189"/>
        <v>0.89847001032508367</v>
      </c>
      <c r="EG66" s="25">
        <v>1804</v>
      </c>
      <c r="EH66" s="18">
        <v>121</v>
      </c>
      <c r="EI66" s="17">
        <f t="shared" si="42"/>
        <v>4.1300334783016798E-2</v>
      </c>
      <c r="EJ66" s="17">
        <f t="shared" si="43"/>
        <v>5.644379087012296E-2</v>
      </c>
      <c r="EK66" s="69">
        <f t="shared" si="44"/>
        <v>0.24215450079784734</v>
      </c>
      <c r="EL66" s="27">
        <v>107083</v>
      </c>
      <c r="EM66" s="25">
        <v>103896</v>
      </c>
      <c r="EN66" s="25">
        <v>3187</v>
      </c>
      <c r="EO66" s="59">
        <v>0.97023803965148536</v>
      </c>
      <c r="EP66" s="25">
        <v>50188</v>
      </c>
      <c r="EQ66" s="25">
        <v>49504</v>
      </c>
      <c r="ER66" s="25">
        <v>684</v>
      </c>
      <c r="ES66" s="59">
        <v>0.98637124412210087</v>
      </c>
      <c r="ET66" s="25">
        <v>56895</v>
      </c>
      <c r="EU66" s="25">
        <v>54392</v>
      </c>
      <c r="EV66" s="25">
        <v>2503</v>
      </c>
      <c r="EW66" s="59">
        <v>0.95600667897003266</v>
      </c>
      <c r="EX66" s="25">
        <v>17756</v>
      </c>
      <c r="EY66" s="25">
        <v>17417</v>
      </c>
      <c r="EZ66" s="25">
        <v>339</v>
      </c>
      <c r="FA66" s="59">
        <v>0.98090786213111059</v>
      </c>
      <c r="FB66" s="25">
        <v>89327</v>
      </c>
      <c r="FC66" s="25">
        <v>86479</v>
      </c>
      <c r="FD66" s="25">
        <v>2848</v>
      </c>
      <c r="FE66" s="59">
        <v>0.96811714263324644</v>
      </c>
      <c r="FF66" s="25">
        <v>79504</v>
      </c>
      <c r="FG66" s="25">
        <v>33694</v>
      </c>
      <c r="FH66" s="25">
        <v>42831</v>
      </c>
      <c r="FI66" s="25">
        <v>2979</v>
      </c>
      <c r="FJ66" s="23">
        <f t="shared" si="45"/>
        <v>3.7469812839605557E-2</v>
      </c>
      <c r="FK66" s="23">
        <f t="shared" si="46"/>
        <v>0.53872761118937407</v>
      </c>
      <c r="FL66" s="36">
        <f t="shared" si="47"/>
        <v>11.31050688150386</v>
      </c>
      <c r="FM66" s="25">
        <v>38903</v>
      </c>
      <c r="FN66" s="25">
        <v>16449</v>
      </c>
      <c r="FO66" s="17">
        <f t="shared" si="48"/>
        <v>0.42282086214430764</v>
      </c>
      <c r="FP66" s="25">
        <v>20939</v>
      </c>
      <c r="FQ66" s="17">
        <f t="shared" si="49"/>
        <v>0.53823612574865687</v>
      </c>
      <c r="FR66" s="25">
        <v>1515</v>
      </c>
      <c r="FS66" s="17">
        <f t="shared" si="50"/>
        <v>3.8943012107035449E-2</v>
      </c>
      <c r="FT66" s="25">
        <v>40601</v>
      </c>
      <c r="FU66" s="25">
        <v>17245</v>
      </c>
      <c r="FV66" s="25">
        <v>21892</v>
      </c>
      <c r="FW66" s="17">
        <f t="shared" si="51"/>
        <v>3.6058225166867811E-2</v>
      </c>
      <c r="FX66" s="17">
        <f t="shared" si="52"/>
        <v>0.53919854190783478</v>
      </c>
      <c r="FY66" s="25">
        <v>1464</v>
      </c>
      <c r="FZ66" s="25">
        <v>80858</v>
      </c>
      <c r="GA66" s="25">
        <v>5918</v>
      </c>
      <c r="GB66" s="25">
        <v>44849</v>
      </c>
      <c r="GC66" s="25">
        <v>16417</v>
      </c>
      <c r="GD66" s="25">
        <v>7146</v>
      </c>
      <c r="GE66" s="18">
        <v>193</v>
      </c>
      <c r="GF66" s="25">
        <v>4647</v>
      </c>
      <c r="GG66" s="18">
        <v>105</v>
      </c>
      <c r="GH66" s="18">
        <v>49</v>
      </c>
      <c r="GI66" s="18">
        <v>1534</v>
      </c>
      <c r="GJ66" s="10">
        <f t="shared" si="53"/>
        <v>5918</v>
      </c>
      <c r="GK66" s="10">
        <f t="shared" ref="GK66:GK97" si="222">FZ66*GP66</f>
        <v>74940</v>
      </c>
      <c r="GL66" s="10">
        <f t="shared" ref="GL66:GL97" si="223">FZ66*GQ66</f>
        <v>30090.999999999996</v>
      </c>
      <c r="GM66" s="10">
        <f t="shared" si="56"/>
        <v>50767</v>
      </c>
      <c r="GN66" s="10">
        <f t="shared" ref="GN66:GN97" si="224">(GI66+GH66+GG66+GF66+GE66+GD66)</f>
        <v>13674</v>
      </c>
      <c r="GO66" s="17">
        <f t="shared" si="58"/>
        <v>7.3190036854732993E-2</v>
      </c>
      <c r="GP66" s="17">
        <f t="shared" ref="GP66:GP97" si="225">(GB66+GC66+GD66+GE66+GF66+GG66+GH66+GI66)/FZ66</f>
        <v>0.92680996314526698</v>
      </c>
      <c r="GQ66" s="17">
        <f t="shared" ref="GQ66:GQ97" si="226">(GI66+GC66+GD66+GE66+GF66+GG66+GH66)/FZ66</f>
        <v>0.37214623166538868</v>
      </c>
      <c r="GR66" s="17">
        <f t="shared" ref="GR66:GR97" si="227">(GI66+GH66+GG66+GF66+GE66+GD66)/FZ66</f>
        <v>0.16911128150584975</v>
      </c>
      <c r="GS66" s="17">
        <f t="shared" si="62"/>
        <v>0.6494780974053278</v>
      </c>
      <c r="GT66" s="25">
        <v>38490</v>
      </c>
      <c r="GU66" s="25">
        <v>2200</v>
      </c>
      <c r="GV66" s="25">
        <v>19968</v>
      </c>
      <c r="GW66" s="25">
        <v>9179</v>
      </c>
      <c r="GX66" s="25">
        <v>3810</v>
      </c>
      <c r="GY66" s="18">
        <v>130</v>
      </c>
      <c r="GZ66" s="25">
        <v>2204</v>
      </c>
      <c r="HA66" s="18">
        <v>47</v>
      </c>
      <c r="HB66" s="18">
        <v>27</v>
      </c>
      <c r="HC66" s="18">
        <v>925</v>
      </c>
      <c r="HD66" s="23">
        <f t="shared" si="63"/>
        <v>5.7157703299558327E-2</v>
      </c>
      <c r="HE66" s="23">
        <f t="shared" si="64"/>
        <v>0.94284229670044162</v>
      </c>
      <c r="HF66" s="23">
        <f t="shared" si="65"/>
        <v>0.42405819693426866</v>
      </c>
      <c r="HG66" s="23">
        <f t="shared" si="66"/>
        <v>0.18558067030397507</v>
      </c>
      <c r="HH66" s="25">
        <v>42368</v>
      </c>
      <c r="HI66" s="25">
        <v>3718</v>
      </c>
      <c r="HJ66" s="25">
        <v>24881</v>
      </c>
      <c r="HK66" s="25">
        <v>7238</v>
      </c>
      <c r="HL66" s="25">
        <v>3336</v>
      </c>
      <c r="HM66" s="18">
        <v>63</v>
      </c>
      <c r="HN66" s="25">
        <v>2443</v>
      </c>
      <c r="HO66" s="18">
        <v>58</v>
      </c>
      <c r="HP66" s="18">
        <v>22</v>
      </c>
      <c r="HQ66" s="18">
        <v>609</v>
      </c>
      <c r="HR66" s="23">
        <f t="shared" si="67"/>
        <v>8.7754909365558909E-2</v>
      </c>
      <c r="HS66" s="23">
        <f t="shared" si="68"/>
        <v>0.91224509063444104</v>
      </c>
      <c r="HT66" s="80">
        <f t="shared" si="69"/>
        <v>0.32498583836858008</v>
      </c>
      <c r="HU66" s="27">
        <v>132447</v>
      </c>
      <c r="HV66" s="25">
        <v>2789</v>
      </c>
      <c r="HW66" s="25">
        <v>17184</v>
      </c>
      <c r="HX66" s="18">
        <v>2806</v>
      </c>
      <c r="HY66" s="25">
        <v>42664</v>
      </c>
      <c r="HZ66" s="25">
        <v>22050</v>
      </c>
      <c r="IA66" s="18">
        <v>1246</v>
      </c>
      <c r="IB66" s="18">
        <v>122</v>
      </c>
      <c r="IC66" s="25">
        <v>20886</v>
      </c>
      <c r="ID66" s="25">
        <v>14197</v>
      </c>
      <c r="IE66" s="25">
        <v>5495</v>
      </c>
      <c r="IF66" s="18">
        <v>690</v>
      </c>
      <c r="IG66" s="18">
        <v>2318</v>
      </c>
      <c r="IH66" s="17">
        <f t="shared" si="70"/>
        <v>0.27367173284408103</v>
      </c>
      <c r="II66" s="17">
        <f t="shared" si="71"/>
        <v>0.16648168701442842</v>
      </c>
      <c r="IJ66" s="30">
        <f t="shared" si="72"/>
        <v>6.0066666666666668</v>
      </c>
      <c r="IK66" s="17">
        <f t="shared" si="176"/>
        <v>8.2110408439424479E-2</v>
      </c>
      <c r="IL66" s="25">
        <v>64434</v>
      </c>
      <c r="IM66" s="25">
        <v>1382</v>
      </c>
      <c r="IN66" s="25">
        <v>10648</v>
      </c>
      <c r="IO66" s="18">
        <v>1980</v>
      </c>
      <c r="IP66" s="25">
        <v>26251</v>
      </c>
      <c r="IQ66" s="25">
        <v>8322</v>
      </c>
      <c r="IR66" s="18">
        <v>690</v>
      </c>
      <c r="IS66" s="18">
        <v>84</v>
      </c>
      <c r="IT66" s="25">
        <v>10216</v>
      </c>
      <c r="IU66" s="25">
        <v>549</v>
      </c>
      <c r="IV66" s="25">
        <v>2083</v>
      </c>
      <c r="IW66" s="18">
        <v>325</v>
      </c>
      <c r="IX66" s="18">
        <v>1904</v>
      </c>
      <c r="IY66" s="17">
        <f t="shared" si="73"/>
        <v>0.76470496942607935</v>
      </c>
      <c r="IZ66" s="25">
        <v>68013</v>
      </c>
      <c r="JA66" s="25">
        <v>1407</v>
      </c>
      <c r="JB66" s="25">
        <v>6536</v>
      </c>
      <c r="JC66" s="18">
        <v>826</v>
      </c>
      <c r="JD66" s="25">
        <v>16413</v>
      </c>
      <c r="JE66" s="25">
        <v>13728</v>
      </c>
      <c r="JF66" s="18">
        <v>556</v>
      </c>
      <c r="JG66" s="18">
        <v>38</v>
      </c>
      <c r="JH66" s="25">
        <v>10670</v>
      </c>
      <c r="JI66" s="25">
        <v>13648</v>
      </c>
      <c r="JJ66" s="25">
        <v>3412</v>
      </c>
      <c r="JK66" s="18">
        <v>365</v>
      </c>
      <c r="JL66" s="18">
        <v>414</v>
      </c>
      <c r="JM66" s="80">
        <f t="shared" si="74"/>
        <v>0.58027141869936627</v>
      </c>
      <c r="JN66" s="27">
        <v>132447</v>
      </c>
      <c r="JO66" s="25">
        <v>88698</v>
      </c>
      <c r="JP66" s="18">
        <v>89</v>
      </c>
      <c r="JQ66" s="18">
        <v>326</v>
      </c>
      <c r="JR66" s="18">
        <v>845</v>
      </c>
      <c r="JS66" s="18">
        <v>717</v>
      </c>
      <c r="JT66" s="18">
        <v>437</v>
      </c>
      <c r="JU66" s="18">
        <v>14</v>
      </c>
      <c r="JV66" s="18">
        <v>30</v>
      </c>
      <c r="JW66" s="25">
        <v>41291</v>
      </c>
      <c r="JX66" s="17">
        <f t="shared" si="75"/>
        <v>0.31175489063549949</v>
      </c>
      <c r="JY66" s="17">
        <f t="shared" si="76"/>
        <v>0.68824510936450056</v>
      </c>
      <c r="JZ66" s="25">
        <v>22351</v>
      </c>
      <c r="KA66" s="25">
        <v>17390</v>
      </c>
      <c r="KB66" s="18">
        <v>48</v>
      </c>
      <c r="KC66" s="18">
        <v>124</v>
      </c>
      <c r="KD66" s="18">
        <v>147</v>
      </c>
      <c r="KE66" s="18">
        <v>257</v>
      </c>
      <c r="KF66" s="18">
        <v>111</v>
      </c>
      <c r="KG66" s="18">
        <v>8</v>
      </c>
      <c r="KH66" s="18">
        <v>9</v>
      </c>
      <c r="KI66" s="25">
        <v>4257</v>
      </c>
      <c r="KJ66" s="17">
        <f t="shared" si="77"/>
        <v>0.19046127690036241</v>
      </c>
      <c r="KK66" s="25">
        <v>110096</v>
      </c>
      <c r="KL66" s="25">
        <v>71308</v>
      </c>
      <c r="KM66" s="18">
        <v>41</v>
      </c>
      <c r="KN66" s="18">
        <v>202</v>
      </c>
      <c r="KO66" s="18">
        <v>698</v>
      </c>
      <c r="KP66" s="18">
        <v>460</v>
      </c>
      <c r="KQ66" s="18">
        <v>326</v>
      </c>
      <c r="KR66" s="18">
        <v>6</v>
      </c>
      <c r="KS66" s="18">
        <v>21</v>
      </c>
      <c r="KT66" s="25">
        <v>37034</v>
      </c>
      <c r="KU66" s="69">
        <f t="shared" si="190"/>
        <v>0.33637916000581308</v>
      </c>
      <c r="KV66" s="27">
        <v>167734</v>
      </c>
      <c r="KW66" s="25">
        <v>162954</v>
      </c>
      <c r="KX66" s="25">
        <v>4780</v>
      </c>
      <c r="KY66" s="59">
        <v>2.8497501997209865E-2</v>
      </c>
      <c r="KZ66" s="25">
        <v>2350</v>
      </c>
      <c r="LA66" s="18">
        <v>1279</v>
      </c>
      <c r="LB66" s="18">
        <v>1683</v>
      </c>
      <c r="LC66" s="18">
        <v>1530</v>
      </c>
      <c r="LD66" s="25">
        <v>82325</v>
      </c>
      <c r="LE66" s="25">
        <v>80195</v>
      </c>
      <c r="LF66" s="25">
        <v>2130</v>
      </c>
      <c r="LG66" s="59">
        <v>2.5873064075311265E-2</v>
      </c>
      <c r="LH66" s="25">
        <v>85409</v>
      </c>
      <c r="LI66" s="25">
        <v>82759</v>
      </c>
      <c r="LJ66" s="25">
        <v>2650</v>
      </c>
      <c r="LK66" s="35">
        <v>3.1027175122059734E-2</v>
      </c>
      <c r="LL66" s="27">
        <v>31961</v>
      </c>
      <c r="LM66" s="18">
        <v>255</v>
      </c>
      <c r="LN66" s="25">
        <v>23300</v>
      </c>
      <c r="LO66" s="25">
        <v>4420</v>
      </c>
      <c r="LP66" s="18">
        <v>171</v>
      </c>
      <c r="LQ66" s="18">
        <v>212</v>
      </c>
      <c r="LR66" s="25">
        <v>3603</v>
      </c>
      <c r="LS66" s="23">
        <f t="shared" si="79"/>
        <v>0.11273114107818905</v>
      </c>
      <c r="LT66" s="23">
        <f t="shared" si="80"/>
        <v>0.88726885892181095</v>
      </c>
      <c r="LU66" s="17">
        <f t="shared" si="81"/>
        <v>0.73699195894997027</v>
      </c>
      <c r="LV66" s="25">
        <v>31961</v>
      </c>
      <c r="LW66" s="25">
        <v>1211</v>
      </c>
      <c r="LX66" s="25">
        <v>20810</v>
      </c>
      <c r="LY66" s="25">
        <v>5579</v>
      </c>
      <c r="LZ66" s="25">
        <v>1018</v>
      </c>
      <c r="MA66" s="18">
        <v>169</v>
      </c>
      <c r="MB66" s="25">
        <v>2060</v>
      </c>
      <c r="MC66" s="18">
        <v>99</v>
      </c>
      <c r="MD66" s="18">
        <v>661</v>
      </c>
      <c r="ME66" s="18">
        <v>8</v>
      </c>
      <c r="MF66" s="18">
        <v>346</v>
      </c>
      <c r="MG66" s="17">
        <f t="shared" si="82"/>
        <v>7.2838772253684181E-2</v>
      </c>
      <c r="MH66" s="17">
        <f t="shared" si="83"/>
        <v>0.88423391007790741</v>
      </c>
      <c r="MI66" s="25">
        <v>31961</v>
      </c>
      <c r="MJ66" s="25">
        <v>1378</v>
      </c>
      <c r="MK66" s="25">
        <v>20696</v>
      </c>
      <c r="ML66" s="25">
        <v>5515</v>
      </c>
      <c r="MM66" s="25">
        <v>1030</v>
      </c>
      <c r="MN66" s="18">
        <v>175</v>
      </c>
      <c r="MO66" s="25">
        <v>2775</v>
      </c>
      <c r="MP66" s="18">
        <v>11</v>
      </c>
      <c r="MQ66" s="18">
        <v>15</v>
      </c>
      <c r="MR66" s="18">
        <v>12</v>
      </c>
      <c r="MS66" s="18">
        <v>354</v>
      </c>
      <c r="MT66" s="17">
        <f t="shared" si="84"/>
        <v>0.86402177654015833</v>
      </c>
      <c r="MU66" s="69">
        <f t="shared" si="85"/>
        <v>0.81061293451393879</v>
      </c>
      <c r="MV66" s="27">
        <v>31961</v>
      </c>
      <c r="MW66" s="25">
        <v>6520</v>
      </c>
      <c r="MX66" s="18">
        <v>475</v>
      </c>
      <c r="MY66" s="25">
        <v>5969</v>
      </c>
      <c r="MZ66" s="25">
        <v>7375</v>
      </c>
      <c r="NA66" s="25">
        <v>2870</v>
      </c>
      <c r="NB66" s="18">
        <v>36</v>
      </c>
      <c r="NC66" s="25">
        <v>8050</v>
      </c>
      <c r="ND66" s="18">
        <v>666</v>
      </c>
      <c r="NE66" s="17">
        <f t="shared" si="86"/>
        <v>0.20399862332217389</v>
      </c>
      <c r="NF66" s="10">
        <f t="shared" si="87"/>
        <v>32784.822752729888</v>
      </c>
      <c r="NG66" s="17">
        <f t="shared" si="88"/>
        <v>0.54566502925440385</v>
      </c>
      <c r="NH66" s="25">
        <v>31961</v>
      </c>
      <c r="NI66" s="25">
        <v>2118</v>
      </c>
      <c r="NJ66" s="18">
        <v>2</v>
      </c>
      <c r="NK66" s="18">
        <v>6</v>
      </c>
      <c r="NL66" s="18">
        <v>11</v>
      </c>
      <c r="NM66" s="25">
        <v>24333</v>
      </c>
      <c r="NN66" s="25">
        <v>5268</v>
      </c>
      <c r="NO66" s="18">
        <v>182</v>
      </c>
      <c r="NP66" s="18">
        <v>0</v>
      </c>
      <c r="NQ66" s="32">
        <v>41</v>
      </c>
      <c r="NR66" s="27">
        <v>31961</v>
      </c>
      <c r="NS66" s="37">
        <f t="shared" si="89"/>
        <v>1.3982979255968211</v>
      </c>
      <c r="NT66" s="37">
        <f t="shared" si="90"/>
        <v>0.37731198929262472</v>
      </c>
      <c r="NU66" s="37">
        <f t="shared" si="91"/>
        <v>0.71515517665749262</v>
      </c>
      <c r="NV66" s="17">
        <f t="shared" si="92"/>
        <v>0.14522028587228675</v>
      </c>
      <c r="NW66" s="10">
        <f t="shared" si="93"/>
        <v>14657</v>
      </c>
      <c r="NX66" s="17">
        <f t="shared" si="94"/>
        <v>0.45859015675354337</v>
      </c>
      <c r="NY66" s="19">
        <f t="shared" si="95"/>
        <v>0.26414244264629028</v>
      </c>
      <c r="NZ66" s="25">
        <v>16415</v>
      </c>
      <c r="OA66" s="25">
        <v>17304</v>
      </c>
      <c r="OB66" s="25">
        <v>1246</v>
      </c>
      <c r="OC66" s="25">
        <v>7934</v>
      </c>
      <c r="OD66" s="18">
        <v>491</v>
      </c>
      <c r="OE66" s="25">
        <v>1301</v>
      </c>
      <c r="OF66" s="17">
        <f t="shared" si="96"/>
        <v>0.24824004255186008</v>
      </c>
      <c r="OG66" s="17">
        <f t="shared" si="97"/>
        <v>0.51359469353274301</v>
      </c>
      <c r="OH66" s="17">
        <f t="shared" si="98"/>
        <v>0.54140984324645658</v>
      </c>
      <c r="OI66" s="69">
        <f t="shared" si="99"/>
        <v>4.0705860267200654E-2</v>
      </c>
      <c r="OJ66" s="27">
        <v>31961</v>
      </c>
      <c r="OK66" s="18">
        <v>523</v>
      </c>
      <c r="OL66" s="25">
        <v>20126</v>
      </c>
      <c r="OM66" s="25">
        <v>10949</v>
      </c>
      <c r="ON66" s="18">
        <v>923</v>
      </c>
      <c r="OO66" s="25">
        <v>6474</v>
      </c>
      <c r="OP66" s="25">
        <v>3001</v>
      </c>
      <c r="OQ66" s="25">
        <v>15038</v>
      </c>
      <c r="OR66" s="69">
        <f t="shared" si="100"/>
        <v>0.76884327774475136</v>
      </c>
      <c r="OS66" s="85">
        <v>37843</v>
      </c>
      <c r="OT66" s="22">
        <v>33209</v>
      </c>
      <c r="OU66" s="38">
        <f t="shared" si="191"/>
        <v>0.23152808957429899</v>
      </c>
      <c r="OV66" s="39">
        <v>0.81255533138607006</v>
      </c>
      <c r="OW66" s="22">
        <v>2698415</v>
      </c>
      <c r="OX66" s="36">
        <f t="shared" si="192"/>
        <v>110413744.97</v>
      </c>
      <c r="OY66" s="36">
        <f t="shared" si="193"/>
        <v>2250055.2497828859</v>
      </c>
      <c r="OZ66" s="22">
        <v>71</v>
      </c>
      <c r="PA66" s="22">
        <v>47</v>
      </c>
      <c r="PB66" s="38">
        <f t="shared" si="194"/>
        <v>3.2767684091637966E-4</v>
      </c>
      <c r="PC66" s="39">
        <v>0.40914893617021275</v>
      </c>
      <c r="PD66" s="22">
        <v>1923</v>
      </c>
      <c r="PE66" s="40">
        <f t="shared" si="105"/>
        <v>78685.313999999998</v>
      </c>
      <c r="PF66" s="36">
        <f t="shared" si="106"/>
        <v>14436.3732016754</v>
      </c>
      <c r="PG66" s="22">
        <v>20558</v>
      </c>
      <c r="PH66" s="22">
        <v>20558</v>
      </c>
      <c r="PI66" s="38">
        <f t="shared" si="195"/>
        <v>0.14332724458636029</v>
      </c>
      <c r="PJ66" s="39">
        <v>0.13492168498881216</v>
      </c>
      <c r="PK66" s="22">
        <v>277372</v>
      </c>
      <c r="PL66" s="41">
        <f t="shared" si="108"/>
        <v>11349507.495999999</v>
      </c>
      <c r="PM66" s="36">
        <f t="shared" si="109"/>
        <v>1680547.1358329456</v>
      </c>
      <c r="PN66" s="22">
        <v>29870</v>
      </c>
      <c r="PO66" s="22">
        <v>29753</v>
      </c>
      <c r="PP66" s="38">
        <f t="shared" si="196"/>
        <v>0.20743338399542646</v>
      </c>
      <c r="PQ66" s="39">
        <v>0.69486976103250087</v>
      </c>
      <c r="PR66" s="22">
        <v>2067446</v>
      </c>
      <c r="PS66" s="41">
        <f t="shared" si="111"/>
        <v>84595755.428000003</v>
      </c>
      <c r="PT66" s="36">
        <f t="shared" si="112"/>
        <v>3901164.2823900771</v>
      </c>
      <c r="PU66" s="22">
        <v>43</v>
      </c>
      <c r="PV66" s="22">
        <v>43</v>
      </c>
      <c r="PW66" s="38">
        <f t="shared" si="197"/>
        <v>2.9978945020009201E-4</v>
      </c>
      <c r="PX66" s="39">
        <v>0.27488372093023256</v>
      </c>
      <c r="PY66" s="22">
        <v>1182</v>
      </c>
      <c r="PZ66" s="36">
        <f t="shared" si="114"/>
        <v>6560.3690738754776</v>
      </c>
      <c r="QA66" s="22"/>
      <c r="QB66" s="22"/>
      <c r="QC66" s="39">
        <v>0</v>
      </c>
      <c r="QD66" s="22"/>
      <c r="QE66" s="22">
        <f t="shared" si="115"/>
        <v>0</v>
      </c>
      <c r="QF66" s="22"/>
      <c r="QG66" s="22">
        <v>52647</v>
      </c>
      <c r="QH66" s="22">
        <v>52647</v>
      </c>
      <c r="QI66" s="38">
        <f t="shared" si="198"/>
        <v>0.36704686476009873</v>
      </c>
      <c r="QJ66" s="39">
        <v>0.24787528254221514</v>
      </c>
      <c r="QK66" s="22">
        <v>1304989</v>
      </c>
      <c r="QL66" s="42">
        <f t="shared" si="117"/>
        <v>61.750690386916638</v>
      </c>
      <c r="QM66" s="22">
        <f t="shared" si="199"/>
        <v>7177</v>
      </c>
      <c r="QN66" s="22">
        <v>667</v>
      </c>
      <c r="QO66" s="22">
        <v>667</v>
      </c>
      <c r="QP66" s="38">
        <f t="shared" si="200"/>
        <v>4.6502224019409621E-3</v>
      </c>
      <c r="QQ66" s="39">
        <v>0.16625187406296851</v>
      </c>
      <c r="QR66" s="22">
        <v>11089</v>
      </c>
      <c r="QS66" s="36">
        <f t="shared" si="120"/>
        <v>156826.85498067623</v>
      </c>
      <c r="QT66" s="22">
        <v>236</v>
      </c>
      <c r="QU66" s="22">
        <v>236</v>
      </c>
      <c r="QV66" s="38">
        <f t="shared" si="201"/>
        <v>1.6453560522609702E-3</v>
      </c>
      <c r="QW66" s="39">
        <v>0.17949152542372881</v>
      </c>
      <c r="QX66" s="22">
        <v>4236</v>
      </c>
      <c r="QY66" s="36">
        <f t="shared" si="122"/>
        <v>55488.962182068353</v>
      </c>
      <c r="QZ66" s="22">
        <v>6274</v>
      </c>
      <c r="RA66" s="22">
        <v>6274</v>
      </c>
      <c r="RB66" s="38">
        <f t="shared" si="202"/>
        <v>4.3741372338497148E-2</v>
      </c>
      <c r="RC66" s="39">
        <v>0.19310009563277017</v>
      </c>
      <c r="RD66" s="22">
        <v>121151</v>
      </c>
      <c r="RE66" s="36">
        <f t="shared" si="124"/>
        <v>677913.43760749488</v>
      </c>
      <c r="RF66" s="10">
        <f t="shared" si="203"/>
        <v>148209</v>
      </c>
      <c r="RG66" s="10">
        <f t="shared" si="204"/>
        <v>143434</v>
      </c>
      <c r="RH66" s="17">
        <f t="shared" si="205"/>
        <v>0.18447794442022192</v>
      </c>
      <c r="RI66" s="17">
        <f t="shared" si="206"/>
        <v>4.2147219130983429E-3</v>
      </c>
      <c r="RJ66" s="17">
        <f t="shared" si="207"/>
        <v>0.25735345370052892</v>
      </c>
      <c r="RK66" s="17">
        <f t="shared" si="208"/>
        <v>1.6511818999641993E-3</v>
      </c>
      <c r="RL66" s="17">
        <f t="shared" si="209"/>
        <v>0.44620153288374076</v>
      </c>
      <c r="RM66" s="17">
        <f t="shared" si="210"/>
        <v>7.5035208085441748E-4</v>
      </c>
      <c r="RN66" s="17">
        <f t="shared" si="211"/>
        <v>1.7937307435523402E-2</v>
      </c>
      <c r="RO66" s="17">
        <f t="shared" si="212"/>
        <v>6.3466335154175758E-3</v>
      </c>
      <c r="RP66" s="17">
        <f t="shared" si="213"/>
        <v>7.7537369135767351E-2</v>
      </c>
      <c r="RQ66" s="17">
        <f t="shared" si="214"/>
        <v>7.0628280976649295E-6</v>
      </c>
      <c r="RR66" s="36">
        <f t="shared" si="215"/>
        <v>8743054.4157420862</v>
      </c>
      <c r="RS66" s="36">
        <f t="shared" si="216"/>
        <v>52.1245210615742</v>
      </c>
      <c r="RT66" s="10">
        <f t="shared" si="217"/>
        <v>4775</v>
      </c>
      <c r="RU66" s="17">
        <f t="shared" si="218"/>
        <v>3.2218016449743266E-2</v>
      </c>
      <c r="RV66" s="37">
        <f t="shared" si="219"/>
        <v>1.1317396379437146</v>
      </c>
      <c r="RW66" s="36">
        <f t="shared" si="220"/>
        <v>0.85512776181334738</v>
      </c>
      <c r="RX66" s="85">
        <v>-0.83662809999999999</v>
      </c>
      <c r="RY66" s="93">
        <v>182</v>
      </c>
      <c r="RZ66" s="43" t="b">
        <v>0</v>
      </c>
      <c r="SA66" s="18" t="b">
        <v>0</v>
      </c>
      <c r="SB66" s="18" t="b">
        <v>1</v>
      </c>
      <c r="SC66" s="18" t="b">
        <v>0</v>
      </c>
      <c r="SD66" s="18" t="b">
        <v>0</v>
      </c>
      <c r="SE66" s="32" t="b">
        <v>1</v>
      </c>
      <c r="SF66" s="43" t="b">
        <v>0</v>
      </c>
      <c r="SG66" s="18" t="b">
        <v>0</v>
      </c>
      <c r="SH66" s="18"/>
      <c r="SI66" s="18"/>
      <c r="SJ66" s="18"/>
      <c r="SK66" s="18"/>
      <c r="SL66" s="18"/>
      <c r="SM66" s="18"/>
      <c r="SN66" s="18"/>
      <c r="SO66" s="18"/>
      <c r="SP66" s="18"/>
      <c r="SQ66" s="17">
        <f t="shared" si="143"/>
        <v>0</v>
      </c>
      <c r="SR66" s="17">
        <f t="shared" si="144"/>
        <v>0</v>
      </c>
      <c r="SS66" s="17">
        <f t="shared" si="145"/>
        <v>0</v>
      </c>
      <c r="ST66" s="17">
        <f t="shared" si="146"/>
        <v>0</v>
      </c>
      <c r="SU66" s="17">
        <f t="shared" si="147"/>
        <v>0</v>
      </c>
      <c r="SV66" s="17">
        <f t="shared" si="221"/>
        <v>0</v>
      </c>
      <c r="SW66" s="17">
        <f t="shared" si="149"/>
        <v>0</v>
      </c>
      <c r="SX66" s="17">
        <f t="shared" si="150"/>
        <v>0</v>
      </c>
      <c r="SY66" s="17">
        <f t="shared" si="151"/>
        <v>0</v>
      </c>
      <c r="SZ66" s="17">
        <f t="shared" si="152"/>
        <v>0</v>
      </c>
      <c r="TA66" s="17">
        <f t="shared" si="153"/>
        <v>0</v>
      </c>
      <c r="TB66" s="24">
        <f t="shared" si="154"/>
        <v>620</v>
      </c>
      <c r="TC66" s="69">
        <f t="shared" si="155"/>
        <v>1</v>
      </c>
      <c r="TD66" s="17">
        <f t="shared" si="177"/>
        <v>2.6014568158168575E-6</v>
      </c>
      <c r="TE66" s="95"/>
      <c r="TF66" s="71"/>
      <c r="TG66" s="71"/>
      <c r="TH66" s="71"/>
      <c r="TI66" s="71"/>
      <c r="TJ66" s="71"/>
      <c r="TK66" s="71">
        <v>41</v>
      </c>
      <c r="TL66" s="71"/>
      <c r="TM66" s="71">
        <v>1</v>
      </c>
      <c r="TN66" s="71"/>
      <c r="TO66" s="71"/>
      <c r="TP66" s="71"/>
      <c r="TQ66" s="71"/>
      <c r="TR66" s="72"/>
      <c r="TS66" s="72"/>
      <c r="TT66" s="72"/>
      <c r="TU66" s="72">
        <v>2</v>
      </c>
      <c r="TV66" s="72">
        <v>1</v>
      </c>
      <c r="TW66" s="72"/>
      <c r="TX66" s="72"/>
      <c r="TY66" s="72"/>
      <c r="TZ66" s="72">
        <v>44</v>
      </c>
      <c r="UA66" s="72"/>
      <c r="UB66" s="72"/>
      <c r="UC66" s="72"/>
      <c r="UD66" s="72"/>
      <c r="UE66" s="72"/>
      <c r="UF66" s="72"/>
      <c r="UG66" s="72">
        <v>1</v>
      </c>
      <c r="UH66" s="72"/>
      <c r="UI66" s="72"/>
      <c r="UJ66" s="73">
        <v>1</v>
      </c>
      <c r="UK66" s="73"/>
      <c r="UL66" s="73"/>
      <c r="UM66" s="73"/>
      <c r="UN66" s="73">
        <v>2</v>
      </c>
      <c r="UO66" s="73"/>
      <c r="UP66" s="73"/>
      <c r="UQ66" s="73"/>
      <c r="UR66" s="73">
        <v>82</v>
      </c>
      <c r="US66" s="73"/>
      <c r="UT66" s="73"/>
      <c r="UU66" s="73"/>
      <c r="UV66" s="73"/>
      <c r="UW66" s="73"/>
      <c r="UX66" s="73"/>
      <c r="UY66" s="73">
        <v>1</v>
      </c>
      <c r="UZ66" s="73"/>
      <c r="VA66" s="73"/>
      <c r="VB66" s="73">
        <v>1</v>
      </c>
      <c r="VC66" s="73"/>
      <c r="VD66" s="73"/>
      <c r="VE66" s="73"/>
      <c r="VF66" s="73">
        <v>2</v>
      </c>
      <c r="VG66" s="73"/>
      <c r="VH66" s="73">
        <v>1</v>
      </c>
      <c r="VI66" s="73"/>
      <c r="VJ66" s="73">
        <v>83</v>
      </c>
      <c r="VK66" s="73"/>
      <c r="VL66" s="73"/>
      <c r="VM66" s="73"/>
      <c r="VN66" s="73"/>
      <c r="VO66" s="73"/>
      <c r="VP66" s="73">
        <v>1</v>
      </c>
      <c r="VQ66" s="73"/>
      <c r="VR66" s="73"/>
      <c r="VS66" s="73"/>
      <c r="VT66" s="73"/>
      <c r="VU66" s="73"/>
      <c r="VV66" s="73"/>
      <c r="VW66" s="73">
        <v>3</v>
      </c>
      <c r="VX66" s="73"/>
      <c r="VY66" s="73">
        <v>1</v>
      </c>
      <c r="VZ66" s="73"/>
      <c r="WA66" s="73">
        <v>52</v>
      </c>
      <c r="WB66" s="73"/>
      <c r="WC66" s="73"/>
      <c r="WD66" s="73"/>
      <c r="WE66" s="73"/>
      <c r="WF66" s="73"/>
      <c r="WG66" s="73"/>
      <c r="WH66" s="73"/>
      <c r="WI66" s="73"/>
      <c r="WJ66" s="73">
        <v>1</v>
      </c>
      <c r="WK66" s="73"/>
      <c r="WL66" s="73"/>
      <c r="WM66" s="73"/>
      <c r="WN66" s="73"/>
      <c r="WO66" s="22">
        <f t="shared" si="156"/>
        <v>2</v>
      </c>
      <c r="WP66" s="22">
        <f t="shared" si="157"/>
        <v>0</v>
      </c>
      <c r="WQ66" s="22">
        <f t="shared" si="158"/>
        <v>0</v>
      </c>
      <c r="WR66" s="22">
        <f t="shared" si="159"/>
        <v>2</v>
      </c>
      <c r="WS66" s="22">
        <f t="shared" si="160"/>
        <v>8</v>
      </c>
      <c r="WT66" s="22">
        <f t="shared" si="161"/>
        <v>0</v>
      </c>
      <c r="WU66" s="22">
        <f t="shared" si="162"/>
        <v>2</v>
      </c>
      <c r="WV66" s="22">
        <f t="shared" si="163"/>
        <v>0</v>
      </c>
      <c r="WW66" s="22">
        <f t="shared" si="164"/>
        <v>302</v>
      </c>
      <c r="WX66" s="22">
        <f t="shared" si="165"/>
        <v>0</v>
      </c>
      <c r="WY66" s="22">
        <f t="shared" si="166"/>
        <v>1</v>
      </c>
      <c r="WZ66" s="22">
        <f t="shared" si="167"/>
        <v>0</v>
      </c>
      <c r="XA66" s="22">
        <f t="shared" si="168"/>
        <v>0</v>
      </c>
      <c r="XB66" s="22">
        <f t="shared" si="169"/>
        <v>0</v>
      </c>
      <c r="XC66" s="22">
        <f t="shared" si="170"/>
        <v>0</v>
      </c>
      <c r="XD66" s="22">
        <f t="shared" si="171"/>
        <v>0</v>
      </c>
      <c r="XE66" s="22">
        <f t="shared" si="172"/>
        <v>4</v>
      </c>
      <c r="XF66" s="22">
        <f t="shared" si="173"/>
        <v>0</v>
      </c>
      <c r="XG66" s="93">
        <f t="shared" si="174"/>
        <v>0</v>
      </c>
    </row>
    <row r="67" spans="1:631" ht="17.100000000000001" customHeight="1" x14ac:dyDescent="0.2">
      <c r="A67" s="101"/>
      <c r="B67" s="27" t="s">
        <v>110</v>
      </c>
      <c r="C67" s="535" t="s">
        <v>111</v>
      </c>
      <c r="D67" s="25" t="s">
        <v>144</v>
      </c>
      <c r="E67" s="535" t="s">
        <v>145</v>
      </c>
      <c r="F67" s="25" t="s">
        <v>147</v>
      </c>
      <c r="G67" s="535" t="s">
        <v>148</v>
      </c>
      <c r="H67" s="25">
        <v>39</v>
      </c>
      <c r="I67" s="28">
        <v>4</v>
      </c>
      <c r="J67" s="17">
        <f t="shared" si="0"/>
        <v>0.5833620318553594</v>
      </c>
      <c r="K67" s="17">
        <f t="shared" si="1"/>
        <v>0.32068445975032289</v>
      </c>
      <c r="L67" s="17">
        <f t="shared" si="2"/>
        <v>1</v>
      </c>
      <c r="M67" s="17">
        <f t="shared" si="3"/>
        <v>4.8390995771483307E-2</v>
      </c>
      <c r="N67" s="17">
        <f t="shared" si="4"/>
        <v>0.31850328947368423</v>
      </c>
      <c r="O67" s="17">
        <f t="shared" si="5"/>
        <v>0.40551011622901423</v>
      </c>
      <c r="P67" s="17">
        <f t="shared" si="6"/>
        <v>0.84868552657899998</v>
      </c>
      <c r="Q67" s="17">
        <f t="shared" si="7"/>
        <v>0.4748318100190303</v>
      </c>
      <c r="R67" s="69">
        <f t="shared" si="8"/>
        <v>0.94608205507299947</v>
      </c>
      <c r="S67" s="422">
        <f t="shared" si="9"/>
        <v>0.54956114275009926</v>
      </c>
      <c r="T67" s="17">
        <f t="shared" si="175"/>
        <v>0.45043885724990074</v>
      </c>
      <c r="U67" s="10">
        <f t="shared" si="10"/>
        <v>54172.479606016561</v>
      </c>
      <c r="V67" s="32">
        <v>6</v>
      </c>
      <c r="W67" s="550">
        <f t="shared" si="11"/>
        <v>0</v>
      </c>
      <c r="X67" s="550">
        <f t="shared" si="12"/>
        <v>0.43845003163898821</v>
      </c>
      <c r="Y67" s="550">
        <f t="shared" si="13"/>
        <v>0.56154996836101179</v>
      </c>
      <c r="Z67" s="551">
        <f t="shared" si="14"/>
        <v>67535.368494905444</v>
      </c>
      <c r="AA67" s="426">
        <f t="shared" si="15"/>
        <v>7.0917798879151214E-2</v>
      </c>
      <c r="AB67" s="59">
        <f t="shared" si="16"/>
        <v>0.96350374287831175</v>
      </c>
      <c r="AC67" s="59">
        <f t="shared" si="17"/>
        <v>8.9161184210526309E-2</v>
      </c>
      <c r="AD67" s="59">
        <f t="shared" si="18"/>
        <v>0.31850328947368423</v>
      </c>
      <c r="AE67" s="59">
        <f t="shared" si="19"/>
        <v>0.5251681899809697</v>
      </c>
      <c r="AF67" s="59">
        <f t="shared" si="20"/>
        <v>0.45333620318553597</v>
      </c>
      <c r="AG67" s="59">
        <f t="shared" si="21"/>
        <v>0.10710288420146362</v>
      </c>
      <c r="AH67" s="59">
        <f t="shared" si="22"/>
        <v>0.40551011622901423</v>
      </c>
      <c r="AI67" s="59">
        <f t="shared" si="23"/>
        <v>0.31898407232027548</v>
      </c>
      <c r="AJ67" s="59">
        <f t="shared" si="24"/>
        <v>0.84773999139044343</v>
      </c>
      <c r="AK67" s="59">
        <f t="shared" si="25"/>
        <v>0.15131447342099999</v>
      </c>
      <c r="AL67" s="35">
        <f t="shared" si="26"/>
        <v>1</v>
      </c>
      <c r="AM67" s="27">
        <v>120266</v>
      </c>
      <c r="AN67" s="25">
        <v>56814</v>
      </c>
      <c r="AO67" s="25">
        <v>63452</v>
      </c>
      <c r="AP67" s="17">
        <f t="shared" si="27"/>
        <v>2.3358856586436771E-3</v>
      </c>
      <c r="AQ67" s="63">
        <v>89.538548824308137</v>
      </c>
      <c r="AR67" s="58">
        <v>1892.4371477300001</v>
      </c>
      <c r="AS67" s="24">
        <f t="shared" si="28"/>
        <v>63.550855648897212</v>
      </c>
      <c r="AT67" s="17">
        <f t="shared" si="188"/>
        <v>5.4883158436949735E-2</v>
      </c>
      <c r="AU67" s="25">
        <v>116826</v>
      </c>
      <c r="AV67" s="25">
        <v>54355</v>
      </c>
      <c r="AW67" s="25">
        <v>62471</v>
      </c>
      <c r="AX67" s="25">
        <v>3440</v>
      </c>
      <c r="AY67" s="25">
        <v>2459</v>
      </c>
      <c r="AZ67" s="18">
        <v>981</v>
      </c>
      <c r="BA67" s="25">
        <v>8529</v>
      </c>
      <c r="BB67" s="25">
        <v>3898</v>
      </c>
      <c r="BC67" s="25">
        <v>4631</v>
      </c>
      <c r="BD67" s="63">
        <v>84.171885122003886</v>
      </c>
      <c r="BE67" s="25">
        <v>111737</v>
      </c>
      <c r="BF67" s="25">
        <v>52916</v>
      </c>
      <c r="BG67" s="25">
        <v>58821</v>
      </c>
      <c r="BH67" s="63">
        <v>89.961068325938015</v>
      </c>
      <c r="BI67" s="17">
        <v>7.0917798879151214E-2</v>
      </c>
      <c r="BJ67" s="25">
        <v>39187</v>
      </c>
      <c r="BK67" s="25">
        <v>74618</v>
      </c>
      <c r="BL67" s="25">
        <v>6461</v>
      </c>
      <c r="BM67" s="17">
        <v>0.6117558765981399</v>
      </c>
      <c r="BN67" s="10">
        <f t="shared" si="30"/>
        <v>46692.567745048109</v>
      </c>
      <c r="BO67" s="29">
        <v>0.5251681899809697</v>
      </c>
      <c r="BP67" s="30">
        <f t="shared" si="31"/>
        <v>0.4748318100190303</v>
      </c>
      <c r="BQ67" s="31">
        <v>8.6587686617170121</v>
      </c>
      <c r="BR67" s="25">
        <v>81079</v>
      </c>
      <c r="BS67" s="25">
        <v>26997</v>
      </c>
      <c r="BT67" s="25">
        <v>46199</v>
      </c>
      <c r="BU67" s="25">
        <v>6328</v>
      </c>
      <c r="BV67" s="18">
        <v>913</v>
      </c>
      <c r="BW67" s="18">
        <v>642</v>
      </c>
      <c r="BX67" s="25">
        <v>23230</v>
      </c>
      <c r="BY67" s="25">
        <v>15967</v>
      </c>
      <c r="BZ67" s="25">
        <v>7263</v>
      </c>
      <c r="CA67" s="59">
        <v>0.312656048213517</v>
      </c>
      <c r="CB67" s="25">
        <v>116826</v>
      </c>
      <c r="CC67" s="25">
        <v>3440</v>
      </c>
      <c r="CD67" s="17">
        <f t="shared" si="32"/>
        <v>2.9445500145515554E-2</v>
      </c>
      <c r="CE67" s="18">
        <v>864</v>
      </c>
      <c r="CF67" s="25">
        <v>1881</v>
      </c>
      <c r="CG67" s="25">
        <v>3148</v>
      </c>
      <c r="CH67" s="25">
        <v>4315</v>
      </c>
      <c r="CI67" s="25">
        <v>4297</v>
      </c>
      <c r="CJ67" s="25">
        <v>3403</v>
      </c>
      <c r="CK67" s="25">
        <v>2367</v>
      </c>
      <c r="CL67" s="25">
        <v>1469</v>
      </c>
      <c r="CM67" s="25">
        <v>1486</v>
      </c>
      <c r="CN67" s="26">
        <v>5.0291003013344815</v>
      </c>
      <c r="CO67" s="27">
        <v>23230</v>
      </c>
      <c r="CP67" s="34">
        <f t="shared" si="33"/>
        <v>5.1771846749892383</v>
      </c>
      <c r="CQ67" s="25">
        <v>39</v>
      </c>
      <c r="CR67" s="25">
        <v>1031</v>
      </c>
      <c r="CS67" s="25">
        <v>1692</v>
      </c>
      <c r="CT67" s="25">
        <v>13593</v>
      </c>
      <c r="CU67" s="25">
        <v>6672</v>
      </c>
      <c r="CV67" s="18">
        <v>118</v>
      </c>
      <c r="CW67" s="18">
        <v>46</v>
      </c>
      <c r="CX67" s="18">
        <v>39</v>
      </c>
      <c r="CY67" s="25">
        <v>23230</v>
      </c>
      <c r="CZ67" s="25">
        <v>22243</v>
      </c>
      <c r="DA67" s="18">
        <v>456</v>
      </c>
      <c r="DB67" s="18">
        <v>183</v>
      </c>
      <c r="DC67" s="18">
        <v>292</v>
      </c>
      <c r="DD67" s="18">
        <v>40</v>
      </c>
      <c r="DE67" s="18">
        <v>16</v>
      </c>
      <c r="DF67" s="25">
        <v>23230</v>
      </c>
      <c r="DG67" s="25">
        <v>10461</v>
      </c>
      <c r="DH67" s="18">
        <v>50</v>
      </c>
      <c r="DI67" s="18">
        <v>20</v>
      </c>
      <c r="DJ67" s="25">
        <v>12628</v>
      </c>
      <c r="DK67" s="18">
        <v>58</v>
      </c>
      <c r="DL67" s="18">
        <v>13</v>
      </c>
      <c r="DM67" s="25">
        <f t="shared" si="34"/>
        <v>52860.873267326737</v>
      </c>
      <c r="DN67" s="17">
        <f t="shared" si="35"/>
        <v>0.5436074042186827</v>
      </c>
      <c r="DO67" s="17">
        <f t="shared" si="36"/>
        <v>2.496771416272062E-3</v>
      </c>
      <c r="DP67" s="23">
        <f t="shared" si="37"/>
        <v>0.45333620318553597</v>
      </c>
      <c r="DQ67" s="23">
        <f t="shared" si="38"/>
        <v>0.54666379681446409</v>
      </c>
      <c r="DR67" s="25">
        <v>23230</v>
      </c>
      <c r="DS67" s="18">
        <v>74</v>
      </c>
      <c r="DT67" s="25">
        <v>13429</v>
      </c>
      <c r="DU67" s="18">
        <v>38</v>
      </c>
      <c r="DV67" s="25">
        <v>7489</v>
      </c>
      <c r="DW67" s="18">
        <v>23</v>
      </c>
      <c r="DX67" s="25">
        <v>2164</v>
      </c>
      <c r="DY67" s="18">
        <v>13</v>
      </c>
      <c r="DZ67" s="17">
        <f t="shared" si="39"/>
        <v>0.9052948773138183</v>
      </c>
      <c r="EA67" s="17">
        <f t="shared" si="40"/>
        <v>9.4705122686181697E-2</v>
      </c>
      <c r="EB67" s="25">
        <v>23230</v>
      </c>
      <c r="EC67" s="25">
        <v>2329</v>
      </c>
      <c r="ED67" s="18">
        <v>159</v>
      </c>
      <c r="EE67" s="25">
        <v>19294</v>
      </c>
      <c r="EF67" s="17">
        <f t="shared" si="189"/>
        <v>0.83056392595781314</v>
      </c>
      <c r="EG67" s="25">
        <v>1350</v>
      </c>
      <c r="EH67" s="18">
        <v>98</v>
      </c>
      <c r="EI67" s="17">
        <f t="shared" si="42"/>
        <v>0.10710288420146362</v>
      </c>
      <c r="EJ67" s="17">
        <f t="shared" si="43"/>
        <v>5.8114507102884204E-2</v>
      </c>
      <c r="EK67" s="69">
        <f t="shared" si="44"/>
        <v>0.32068445975032289</v>
      </c>
      <c r="EL67" s="27">
        <v>78282</v>
      </c>
      <c r="EM67" s="25">
        <v>75425</v>
      </c>
      <c r="EN67" s="25">
        <v>2857</v>
      </c>
      <c r="EO67" s="59">
        <v>0.96350374287831175</v>
      </c>
      <c r="EP67" s="25">
        <v>34994</v>
      </c>
      <c r="EQ67" s="25">
        <v>34471</v>
      </c>
      <c r="ER67" s="25">
        <v>523</v>
      </c>
      <c r="ES67" s="59">
        <v>0.98505458078527752</v>
      </c>
      <c r="ET67" s="25">
        <v>43288</v>
      </c>
      <c r="EU67" s="25">
        <v>40954</v>
      </c>
      <c r="EV67" s="25">
        <v>2334</v>
      </c>
      <c r="EW67" s="59">
        <v>0.94608205507299947</v>
      </c>
      <c r="EX67" s="25">
        <v>6206</v>
      </c>
      <c r="EY67" s="25">
        <v>6094</v>
      </c>
      <c r="EZ67" s="25">
        <v>112</v>
      </c>
      <c r="FA67" s="59">
        <v>0.9819529487592652</v>
      </c>
      <c r="FB67" s="25">
        <v>72076</v>
      </c>
      <c r="FC67" s="25">
        <v>69331</v>
      </c>
      <c r="FD67" s="25">
        <v>2745</v>
      </c>
      <c r="FE67" s="59">
        <v>0.9619152006215661</v>
      </c>
      <c r="FF67" s="25">
        <v>54696</v>
      </c>
      <c r="FG67" s="25">
        <v>24349</v>
      </c>
      <c r="FH67" s="25">
        <v>28534</v>
      </c>
      <c r="FI67" s="25">
        <v>1813</v>
      </c>
      <c r="FJ67" s="23">
        <f t="shared" si="45"/>
        <v>3.314684803276291E-2</v>
      </c>
      <c r="FK67" s="23">
        <f t="shared" si="46"/>
        <v>0.5216834869094632</v>
      </c>
      <c r="FL67" s="36">
        <f t="shared" si="47"/>
        <v>13.43022614451186</v>
      </c>
      <c r="FM67" s="25">
        <v>26167</v>
      </c>
      <c r="FN67" s="25">
        <v>11809</v>
      </c>
      <c r="FO67" s="17">
        <f t="shared" si="48"/>
        <v>0.45129361409408797</v>
      </c>
      <c r="FP67" s="25">
        <v>13438</v>
      </c>
      <c r="FQ67" s="17">
        <f t="shared" si="49"/>
        <v>0.51354759811976913</v>
      </c>
      <c r="FR67" s="18">
        <v>920</v>
      </c>
      <c r="FS67" s="17">
        <f t="shared" si="50"/>
        <v>3.5158787786142849E-2</v>
      </c>
      <c r="FT67" s="25">
        <v>28529</v>
      </c>
      <c r="FU67" s="25">
        <v>12540</v>
      </c>
      <c r="FV67" s="25">
        <v>15096</v>
      </c>
      <c r="FW67" s="17">
        <f t="shared" si="51"/>
        <v>3.130148270181219E-2</v>
      </c>
      <c r="FX67" s="17">
        <f t="shared" si="52"/>
        <v>0.52914578148550595</v>
      </c>
      <c r="FY67" s="18">
        <v>893</v>
      </c>
      <c r="FZ67" s="25">
        <v>60800</v>
      </c>
      <c r="GA67" s="25">
        <v>5421</v>
      </c>
      <c r="GB67" s="25">
        <v>36014</v>
      </c>
      <c r="GC67" s="25">
        <v>10830</v>
      </c>
      <c r="GD67" s="25">
        <v>4574</v>
      </c>
      <c r="GE67" s="18">
        <v>101</v>
      </c>
      <c r="GF67" s="25">
        <v>3460</v>
      </c>
      <c r="GG67" s="18">
        <v>90</v>
      </c>
      <c r="GH67" s="18">
        <v>72</v>
      </c>
      <c r="GI67" s="18">
        <v>238</v>
      </c>
      <c r="GJ67" s="10">
        <f t="shared" si="53"/>
        <v>5421</v>
      </c>
      <c r="GK67" s="10">
        <f t="shared" si="222"/>
        <v>55379</v>
      </c>
      <c r="GL67" s="10">
        <f t="shared" si="223"/>
        <v>19365</v>
      </c>
      <c r="GM67" s="10">
        <f t="shared" si="56"/>
        <v>41435</v>
      </c>
      <c r="GN67" s="10">
        <f t="shared" si="224"/>
        <v>8535</v>
      </c>
      <c r="GO67" s="17">
        <f t="shared" si="58"/>
        <v>8.9161184210526309E-2</v>
      </c>
      <c r="GP67" s="17">
        <f t="shared" si="225"/>
        <v>0.91083881578947368</v>
      </c>
      <c r="GQ67" s="17">
        <f t="shared" si="226"/>
        <v>0.31850328947368423</v>
      </c>
      <c r="GR67" s="17">
        <f t="shared" si="227"/>
        <v>0.14037828947368422</v>
      </c>
      <c r="GS67" s="17">
        <f t="shared" si="62"/>
        <v>0.61467105263157895</v>
      </c>
      <c r="GT67" s="25">
        <v>27548</v>
      </c>
      <c r="GU67" s="25">
        <v>2079</v>
      </c>
      <c r="GV67" s="25">
        <v>15659</v>
      </c>
      <c r="GW67" s="25">
        <v>5707</v>
      </c>
      <c r="GX67" s="25">
        <v>2392</v>
      </c>
      <c r="GY67" s="18">
        <v>57</v>
      </c>
      <c r="GZ67" s="25">
        <v>1487</v>
      </c>
      <c r="HA67" s="18">
        <v>26</v>
      </c>
      <c r="HB67" s="18">
        <v>38</v>
      </c>
      <c r="HC67" s="18">
        <v>103</v>
      </c>
      <c r="HD67" s="23">
        <f t="shared" si="63"/>
        <v>7.5468273558879043E-2</v>
      </c>
      <c r="HE67" s="23">
        <f t="shared" si="64"/>
        <v>0.92453172644112092</v>
      </c>
      <c r="HF67" s="23">
        <f t="shared" si="65"/>
        <v>0.35610570640336864</v>
      </c>
      <c r="HG67" s="23">
        <f t="shared" si="66"/>
        <v>0.14894003194424277</v>
      </c>
      <c r="HH67" s="25">
        <v>33252</v>
      </c>
      <c r="HI67" s="25">
        <v>3342</v>
      </c>
      <c r="HJ67" s="25">
        <v>20355</v>
      </c>
      <c r="HK67" s="25">
        <v>5123</v>
      </c>
      <c r="HL67" s="25">
        <v>2182</v>
      </c>
      <c r="HM67" s="18">
        <v>44</v>
      </c>
      <c r="HN67" s="25">
        <v>1973</v>
      </c>
      <c r="HO67" s="18">
        <v>64</v>
      </c>
      <c r="HP67" s="18">
        <v>34</v>
      </c>
      <c r="HQ67" s="18">
        <v>135</v>
      </c>
      <c r="HR67" s="23">
        <f t="shared" si="67"/>
        <v>0.10050523276795381</v>
      </c>
      <c r="HS67" s="23">
        <f t="shared" si="68"/>
        <v>0.89949476723204624</v>
      </c>
      <c r="HT67" s="80">
        <f t="shared" si="69"/>
        <v>0.28735113677372792</v>
      </c>
      <c r="HU67" s="27">
        <v>94981</v>
      </c>
      <c r="HV67" s="25">
        <v>2028</v>
      </c>
      <c r="HW67" s="25">
        <v>5578</v>
      </c>
      <c r="HX67" s="18">
        <v>1318</v>
      </c>
      <c r="HY67" s="25">
        <v>28926</v>
      </c>
      <c r="HZ67" s="25">
        <v>26831</v>
      </c>
      <c r="IA67" s="18">
        <v>709</v>
      </c>
      <c r="IB67" s="18">
        <v>46</v>
      </c>
      <c r="IC67" s="25">
        <v>14608</v>
      </c>
      <c r="ID67" s="25">
        <v>6609</v>
      </c>
      <c r="IE67" s="25">
        <v>6489</v>
      </c>
      <c r="IF67" s="18">
        <v>522</v>
      </c>
      <c r="IG67" s="18">
        <v>1317</v>
      </c>
      <c r="IH67" s="17">
        <f t="shared" si="70"/>
        <v>0.35207041408281659</v>
      </c>
      <c r="II67" s="17">
        <f t="shared" si="71"/>
        <v>0.28248807656268093</v>
      </c>
      <c r="IJ67" s="30">
        <f t="shared" si="72"/>
        <v>3.5399724199619844</v>
      </c>
      <c r="IK67" s="17">
        <f t="shared" si="176"/>
        <v>4.8390995771483307E-2</v>
      </c>
      <c r="IL67" s="25">
        <v>43997</v>
      </c>
      <c r="IM67" s="25">
        <v>936</v>
      </c>
      <c r="IN67" s="25">
        <v>3692</v>
      </c>
      <c r="IO67" s="18">
        <v>948</v>
      </c>
      <c r="IP67" s="25">
        <v>18741</v>
      </c>
      <c r="IQ67" s="25">
        <v>8533</v>
      </c>
      <c r="IR67" s="18">
        <v>296</v>
      </c>
      <c r="IS67" s="18">
        <v>35</v>
      </c>
      <c r="IT67" s="25">
        <v>6910</v>
      </c>
      <c r="IU67" s="25">
        <v>407</v>
      </c>
      <c r="IV67" s="25">
        <v>2252</v>
      </c>
      <c r="IW67" s="18">
        <v>250</v>
      </c>
      <c r="IX67" s="18">
        <v>997</v>
      </c>
      <c r="IY67" s="17">
        <f t="shared" si="73"/>
        <v>0.75336954792372213</v>
      </c>
      <c r="IZ67" s="25">
        <v>50984</v>
      </c>
      <c r="JA67" s="25">
        <v>1092</v>
      </c>
      <c r="JB67" s="25">
        <v>1886</v>
      </c>
      <c r="JC67" s="18">
        <v>370</v>
      </c>
      <c r="JD67" s="25">
        <v>10185</v>
      </c>
      <c r="JE67" s="25">
        <v>18298</v>
      </c>
      <c r="JF67" s="18">
        <v>413</v>
      </c>
      <c r="JG67" s="18">
        <v>11</v>
      </c>
      <c r="JH67" s="25">
        <v>7698</v>
      </c>
      <c r="JI67" s="25">
        <v>6202</v>
      </c>
      <c r="JJ67" s="25">
        <v>4237</v>
      </c>
      <c r="JK67" s="18">
        <v>272</v>
      </c>
      <c r="JL67" s="18">
        <v>320</v>
      </c>
      <c r="JM67" s="80">
        <f t="shared" si="74"/>
        <v>0.63243370469166793</v>
      </c>
      <c r="JN67" s="27">
        <v>94981</v>
      </c>
      <c r="JO67" s="25">
        <v>79532</v>
      </c>
      <c r="JP67" s="18">
        <v>42</v>
      </c>
      <c r="JQ67" s="18">
        <v>127</v>
      </c>
      <c r="JR67" s="18">
        <v>269</v>
      </c>
      <c r="JS67" s="18">
        <v>483</v>
      </c>
      <c r="JT67" s="18">
        <v>140</v>
      </c>
      <c r="JU67" s="18">
        <v>3</v>
      </c>
      <c r="JV67" s="18">
        <v>13</v>
      </c>
      <c r="JW67" s="25">
        <v>14372</v>
      </c>
      <c r="JX67" s="17">
        <f t="shared" si="75"/>
        <v>0.15131447342099999</v>
      </c>
      <c r="JY67" s="17">
        <f t="shared" si="76"/>
        <v>0.84868552657899998</v>
      </c>
      <c r="JZ67" s="25">
        <v>7247</v>
      </c>
      <c r="KA67" s="25">
        <v>6533</v>
      </c>
      <c r="KB67" s="18">
        <v>17</v>
      </c>
      <c r="KC67" s="18">
        <v>23</v>
      </c>
      <c r="KD67" s="18">
        <v>27</v>
      </c>
      <c r="KE67" s="18">
        <v>23</v>
      </c>
      <c r="KF67" s="18">
        <v>1</v>
      </c>
      <c r="KG67" s="18">
        <v>3</v>
      </c>
      <c r="KH67" s="18">
        <v>1</v>
      </c>
      <c r="KI67" s="25">
        <v>619</v>
      </c>
      <c r="KJ67" s="17">
        <f t="shared" si="77"/>
        <v>8.5414654339726781E-2</v>
      </c>
      <c r="KK67" s="25">
        <v>87734</v>
      </c>
      <c r="KL67" s="25">
        <v>72999</v>
      </c>
      <c r="KM67" s="18">
        <v>25</v>
      </c>
      <c r="KN67" s="18">
        <v>104</v>
      </c>
      <c r="KO67" s="18">
        <v>242</v>
      </c>
      <c r="KP67" s="18">
        <v>460</v>
      </c>
      <c r="KQ67" s="18">
        <v>139</v>
      </c>
      <c r="KR67" s="18">
        <v>0</v>
      </c>
      <c r="KS67" s="18">
        <v>12</v>
      </c>
      <c r="KT67" s="25">
        <v>13753</v>
      </c>
      <c r="KU67" s="69">
        <f t="shared" si="190"/>
        <v>0.15675792737137256</v>
      </c>
      <c r="KV67" s="27">
        <v>120266</v>
      </c>
      <c r="KW67" s="25">
        <v>117219</v>
      </c>
      <c r="KX67" s="25">
        <v>3047</v>
      </c>
      <c r="KY67" s="59">
        <v>2.5335506294380791E-2</v>
      </c>
      <c r="KZ67" s="18">
        <v>981</v>
      </c>
      <c r="LA67" s="18">
        <v>813</v>
      </c>
      <c r="LB67" s="18">
        <v>1361</v>
      </c>
      <c r="LC67" s="18">
        <v>1170</v>
      </c>
      <c r="LD67" s="25">
        <v>56814</v>
      </c>
      <c r="LE67" s="25">
        <v>55529</v>
      </c>
      <c r="LF67" s="25">
        <v>1285</v>
      </c>
      <c r="LG67" s="59">
        <v>2.2617664660118986E-2</v>
      </c>
      <c r="LH67" s="25">
        <v>63452</v>
      </c>
      <c r="LI67" s="25">
        <v>61690</v>
      </c>
      <c r="LJ67" s="25">
        <v>1762</v>
      </c>
      <c r="LK67" s="35">
        <v>2.7769022253041665E-2</v>
      </c>
      <c r="LL67" s="27">
        <v>23230</v>
      </c>
      <c r="LM67" s="18">
        <v>65</v>
      </c>
      <c r="LN67" s="25">
        <v>7345</v>
      </c>
      <c r="LO67" s="25">
        <v>15198</v>
      </c>
      <c r="LP67" s="18">
        <v>113</v>
      </c>
      <c r="LQ67" s="18">
        <v>201</v>
      </c>
      <c r="LR67" s="18">
        <v>308</v>
      </c>
      <c r="LS67" s="23">
        <f t="shared" si="79"/>
        <v>1.3258717176065433E-2</v>
      </c>
      <c r="LT67" s="23">
        <f t="shared" si="80"/>
        <v>0.98674128282393458</v>
      </c>
      <c r="LU67" s="17">
        <f t="shared" si="81"/>
        <v>0.31898407232027548</v>
      </c>
      <c r="LV67" s="25">
        <v>23230</v>
      </c>
      <c r="LW67" s="25">
        <v>3098</v>
      </c>
      <c r="LX67" s="25">
        <v>8545</v>
      </c>
      <c r="LY67" s="25">
        <v>7616</v>
      </c>
      <c r="LZ67" s="25">
        <v>1436</v>
      </c>
      <c r="MA67" s="18">
        <v>166</v>
      </c>
      <c r="MB67" s="25">
        <v>1605</v>
      </c>
      <c r="MC67" s="18">
        <v>104</v>
      </c>
      <c r="MD67" s="18">
        <v>434</v>
      </c>
      <c r="ME67" s="18">
        <v>24</v>
      </c>
      <c r="MF67" s="18">
        <v>202</v>
      </c>
      <c r="MG67" s="17">
        <f t="shared" si="82"/>
        <v>8.0714593198450285E-2</v>
      </c>
      <c r="MH67" s="17">
        <f t="shared" si="83"/>
        <v>0.84773999139044343</v>
      </c>
      <c r="MI67" s="25">
        <v>23230</v>
      </c>
      <c r="MJ67" s="25">
        <v>3420</v>
      </c>
      <c r="MK67" s="25">
        <v>8791</v>
      </c>
      <c r="ML67" s="25">
        <v>7416</v>
      </c>
      <c r="MM67" s="25">
        <v>1312</v>
      </c>
      <c r="MN67" s="18">
        <v>166</v>
      </c>
      <c r="MO67" s="25">
        <v>1894</v>
      </c>
      <c r="MP67" s="18">
        <v>22</v>
      </c>
      <c r="MQ67" s="18">
        <v>8</v>
      </c>
      <c r="MR67" s="18">
        <v>0</v>
      </c>
      <c r="MS67" s="18">
        <v>201</v>
      </c>
      <c r="MT67" s="17">
        <f t="shared" si="84"/>
        <v>0.84619027120103318</v>
      </c>
      <c r="MU67" s="69">
        <f t="shared" si="85"/>
        <v>0.5833620318553594</v>
      </c>
      <c r="MV67" s="27">
        <v>23230</v>
      </c>
      <c r="MW67" s="25">
        <v>9420</v>
      </c>
      <c r="MX67" s="18">
        <v>462</v>
      </c>
      <c r="MY67" s="25">
        <v>6414</v>
      </c>
      <c r="MZ67" s="18">
        <v>828</v>
      </c>
      <c r="NA67" s="25">
        <v>1925</v>
      </c>
      <c r="NB67" s="18">
        <v>22</v>
      </c>
      <c r="NC67" s="25">
        <v>4110</v>
      </c>
      <c r="ND67" s="18">
        <v>49</v>
      </c>
      <c r="NE67" s="17">
        <f t="shared" si="86"/>
        <v>0.40551011622901423</v>
      </c>
      <c r="NF67" s="10">
        <f t="shared" si="87"/>
        <v>47374.124838570817</v>
      </c>
      <c r="NG67" s="17">
        <f t="shared" si="88"/>
        <v>0.66530348687042618</v>
      </c>
      <c r="NH67" s="25">
        <v>23230</v>
      </c>
      <c r="NI67" s="25">
        <v>1303</v>
      </c>
      <c r="NJ67" s="18">
        <v>0</v>
      </c>
      <c r="NK67" s="18">
        <v>15</v>
      </c>
      <c r="NL67" s="18">
        <v>2</v>
      </c>
      <c r="NM67" s="25">
        <v>19756</v>
      </c>
      <c r="NN67" s="25">
        <v>2109</v>
      </c>
      <c r="NO67" s="18">
        <v>31</v>
      </c>
      <c r="NP67" s="18">
        <v>0</v>
      </c>
      <c r="NQ67" s="32">
        <v>14</v>
      </c>
      <c r="NR67" s="27">
        <v>23230</v>
      </c>
      <c r="NS67" s="37">
        <f t="shared" si="89"/>
        <v>1.2278088678433061</v>
      </c>
      <c r="NT67" s="37">
        <f t="shared" si="90"/>
        <v>0.33130779779949376</v>
      </c>
      <c r="NU67" s="37">
        <f t="shared" si="91"/>
        <v>0.81445901409438326</v>
      </c>
      <c r="NV67" s="17">
        <f t="shared" si="92"/>
        <v>0.16538504469875739</v>
      </c>
      <c r="NW67" s="10">
        <f t="shared" si="93"/>
        <v>9920</v>
      </c>
      <c r="NX67" s="17">
        <f t="shared" si="94"/>
        <v>0.42703400774860095</v>
      </c>
      <c r="NY67" s="19">
        <f t="shared" si="95"/>
        <v>0.17877417145740598</v>
      </c>
      <c r="NZ67" s="25">
        <v>7599</v>
      </c>
      <c r="OA67" s="25">
        <v>13310</v>
      </c>
      <c r="OB67" s="25">
        <v>1250</v>
      </c>
      <c r="OC67" s="25">
        <v>5194</v>
      </c>
      <c r="OD67" s="18">
        <v>300</v>
      </c>
      <c r="OE67" s="18">
        <v>869</v>
      </c>
      <c r="OF67" s="17">
        <f t="shared" si="96"/>
        <v>0.22359018510546708</v>
      </c>
      <c r="OG67" s="17">
        <f t="shared" si="97"/>
        <v>0.32712010331467928</v>
      </c>
      <c r="OH67" s="17">
        <f t="shared" si="98"/>
        <v>0.5729659922513991</v>
      </c>
      <c r="OI67" s="69">
        <f t="shared" si="99"/>
        <v>3.7408523461041759E-2</v>
      </c>
      <c r="OJ67" s="27">
        <v>23230</v>
      </c>
      <c r="OK67" s="18">
        <v>242</v>
      </c>
      <c r="OL67" s="25">
        <v>15638</v>
      </c>
      <c r="OM67" s="25">
        <v>9408</v>
      </c>
      <c r="ON67" s="18">
        <v>574</v>
      </c>
      <c r="OO67" s="18">
        <v>511</v>
      </c>
      <c r="OP67" s="18">
        <v>69</v>
      </c>
      <c r="OQ67" s="25">
        <v>14318</v>
      </c>
      <c r="OR67" s="69">
        <f t="shared" si="100"/>
        <v>0.7112785191562635</v>
      </c>
      <c r="OS67" s="85">
        <v>54212</v>
      </c>
      <c r="OT67" s="22">
        <v>53599</v>
      </c>
      <c r="OU67" s="38">
        <f t="shared" si="191"/>
        <v>0.54303864156754678</v>
      </c>
      <c r="OV67" s="39">
        <v>0.86908039329091968</v>
      </c>
      <c r="OW67" s="22">
        <v>4658184</v>
      </c>
      <c r="OX67" s="36">
        <f t="shared" si="192"/>
        <v>190603572.912</v>
      </c>
      <c r="OY67" s="36">
        <f t="shared" si="193"/>
        <v>3631567.0852212622</v>
      </c>
      <c r="OZ67" s="22">
        <v>333</v>
      </c>
      <c r="PA67" s="22">
        <v>333</v>
      </c>
      <c r="PB67" s="38">
        <f t="shared" si="194"/>
        <v>3.373791817794979E-3</v>
      </c>
      <c r="PC67" s="39">
        <v>0.4526126126126126</v>
      </c>
      <c r="PD67" s="22">
        <v>15072</v>
      </c>
      <c r="PE67" s="40">
        <f t="shared" si="105"/>
        <v>616716.09600000002</v>
      </c>
      <c r="PF67" s="36">
        <f t="shared" si="106"/>
        <v>102283.23991825337</v>
      </c>
      <c r="PG67" s="22">
        <v>11000</v>
      </c>
      <c r="PH67" s="22">
        <v>11000</v>
      </c>
      <c r="PI67" s="38">
        <f t="shared" si="195"/>
        <v>0.1114465765637981</v>
      </c>
      <c r="PJ67" s="39">
        <v>0.13771818181818182</v>
      </c>
      <c r="PK67" s="22">
        <v>151490</v>
      </c>
      <c r="PL67" s="41">
        <f t="shared" si="108"/>
        <v>6198667.8200000003</v>
      </c>
      <c r="PM67" s="36">
        <f t="shared" si="109"/>
        <v>899212.88521074026</v>
      </c>
      <c r="PN67" s="22">
        <v>21791</v>
      </c>
      <c r="PO67" s="22">
        <v>21791</v>
      </c>
      <c r="PP67" s="38">
        <f t="shared" si="196"/>
        <v>0.22077566817288402</v>
      </c>
      <c r="PQ67" s="39">
        <v>0.68670001376715162</v>
      </c>
      <c r="PR67" s="22">
        <v>1496388</v>
      </c>
      <c r="PS67" s="41">
        <f t="shared" si="111"/>
        <v>61229204.184</v>
      </c>
      <c r="PT67" s="36">
        <f t="shared" si="112"/>
        <v>2857199.9757188237</v>
      </c>
      <c r="PU67" s="22">
        <v>11214</v>
      </c>
      <c r="PV67" s="22">
        <v>11214</v>
      </c>
      <c r="PW67" s="38">
        <f t="shared" si="197"/>
        <v>0.11361471905331198</v>
      </c>
      <c r="PX67" s="39">
        <v>0.28170679507758156</v>
      </c>
      <c r="PY67" s="22">
        <v>315906</v>
      </c>
      <c r="PZ67" s="36">
        <f t="shared" si="114"/>
        <v>1710883.2277776655</v>
      </c>
      <c r="QA67" s="22"/>
      <c r="QB67" s="22"/>
      <c r="QC67" s="39">
        <v>0</v>
      </c>
      <c r="QD67" s="22"/>
      <c r="QE67" s="22">
        <f t="shared" si="115"/>
        <v>0</v>
      </c>
      <c r="QF67" s="22"/>
      <c r="QG67" s="22">
        <v>461</v>
      </c>
      <c r="QH67" s="22">
        <v>461</v>
      </c>
      <c r="QI67" s="38">
        <f t="shared" si="198"/>
        <v>4.6706247087191753E-3</v>
      </c>
      <c r="QJ67" s="39">
        <v>0.28195227765726683</v>
      </c>
      <c r="QK67" s="22">
        <v>12998</v>
      </c>
      <c r="QL67" s="42">
        <f t="shared" si="117"/>
        <v>70.239951409978318</v>
      </c>
      <c r="QM67" s="22">
        <f t="shared" si="199"/>
        <v>304</v>
      </c>
      <c r="QN67" s="22">
        <v>304</v>
      </c>
      <c r="QO67" s="22">
        <v>304</v>
      </c>
      <c r="QP67" s="38">
        <f t="shared" si="200"/>
        <v>3.0799781159449656E-3</v>
      </c>
      <c r="QQ67" s="39">
        <v>0.15927631578947368</v>
      </c>
      <c r="QR67" s="22">
        <v>4842</v>
      </c>
      <c r="QS67" s="36">
        <f t="shared" si="120"/>
        <v>71477.307217579568</v>
      </c>
      <c r="QT67" s="22"/>
      <c r="QU67" s="22"/>
      <c r="QV67" s="38">
        <f t="shared" si="201"/>
        <v>0</v>
      </c>
      <c r="QW67" s="39">
        <v>0</v>
      </c>
      <c r="QX67" s="22"/>
      <c r="QY67" s="36">
        <f t="shared" si="122"/>
        <v>0</v>
      </c>
      <c r="QZ67" s="22"/>
      <c r="RA67" s="22"/>
      <c r="RB67" s="38">
        <f t="shared" si="202"/>
        <v>0</v>
      </c>
      <c r="RC67" s="39">
        <v>0</v>
      </c>
      <c r="RD67" s="22"/>
      <c r="RE67" s="36">
        <f t="shared" si="124"/>
        <v>0</v>
      </c>
      <c r="RF67" s="10">
        <f t="shared" si="203"/>
        <v>99315</v>
      </c>
      <c r="RG67" s="10">
        <f t="shared" si="204"/>
        <v>98702</v>
      </c>
      <c r="RH67" s="17">
        <f t="shared" si="205"/>
        <v>0.12694578740162543</v>
      </c>
      <c r="RI67" s="17">
        <f t="shared" si="206"/>
        <v>2.9002989686310958E-3</v>
      </c>
      <c r="RJ67" s="17">
        <f t="shared" si="207"/>
        <v>0.39164099456847151</v>
      </c>
      <c r="RK67" s="17">
        <f t="shared" si="208"/>
        <v>1.1030585108089691E-2</v>
      </c>
      <c r="RL67" s="17">
        <f t="shared" si="209"/>
        <v>0.30813051608637848</v>
      </c>
      <c r="RM67" s="17">
        <f t="shared" si="210"/>
        <v>0.18450767759300174</v>
      </c>
      <c r="RN67" s="17">
        <f t="shared" si="211"/>
        <v>7.7083647447100598E-3</v>
      </c>
      <c r="RO67" s="17">
        <f t="shared" si="212"/>
        <v>0</v>
      </c>
      <c r="RP67" s="17">
        <f t="shared" si="213"/>
        <v>0</v>
      </c>
      <c r="RQ67" s="17">
        <f t="shared" si="214"/>
        <v>7.5749239331397287E-6</v>
      </c>
      <c r="RR67" s="36">
        <f t="shared" si="215"/>
        <v>9272693.9610157348</v>
      </c>
      <c r="RS67" s="36">
        <f t="shared" si="216"/>
        <v>77.101541258674402</v>
      </c>
      <c r="RT67" s="10">
        <f t="shared" si="217"/>
        <v>613</v>
      </c>
      <c r="RU67" s="17">
        <f t="shared" si="218"/>
        <v>6.172280118813875E-3</v>
      </c>
      <c r="RV67" s="37">
        <f t="shared" si="219"/>
        <v>1.21095504203796</v>
      </c>
      <c r="RW67" s="36">
        <f t="shared" si="220"/>
        <v>0.82069745397701765</v>
      </c>
      <c r="RX67" s="85">
        <v>-1.3575539999999999</v>
      </c>
      <c r="RY67" s="93">
        <v>146</v>
      </c>
      <c r="RZ67" s="43" t="b">
        <v>0</v>
      </c>
      <c r="SA67" s="18" t="b">
        <v>0</v>
      </c>
      <c r="SB67" s="18" t="b">
        <v>0</v>
      </c>
      <c r="SC67" s="18" t="b">
        <v>0</v>
      </c>
      <c r="SD67" s="18" t="b">
        <v>0</v>
      </c>
      <c r="SE67" s="32" t="b">
        <v>1</v>
      </c>
      <c r="SF67" s="43" t="b">
        <v>0</v>
      </c>
      <c r="SG67" s="18" t="b">
        <v>0</v>
      </c>
      <c r="SH67" s="18"/>
      <c r="SI67" s="18"/>
      <c r="SJ67" s="18"/>
      <c r="SK67" s="18"/>
      <c r="SL67" s="18"/>
      <c r="SM67" s="18"/>
      <c r="SN67" s="18"/>
      <c r="SO67" s="18"/>
      <c r="SP67" s="18"/>
      <c r="SQ67" s="17">
        <f t="shared" si="143"/>
        <v>0</v>
      </c>
      <c r="SR67" s="17">
        <f t="shared" si="144"/>
        <v>0</v>
      </c>
      <c r="SS67" s="17">
        <f t="shared" si="145"/>
        <v>0</v>
      </c>
      <c r="ST67" s="17">
        <f t="shared" si="146"/>
        <v>0</v>
      </c>
      <c r="SU67" s="17">
        <f t="shared" si="147"/>
        <v>0</v>
      </c>
      <c r="SV67" s="17">
        <f t="shared" si="221"/>
        <v>0</v>
      </c>
      <c r="SW67" s="17">
        <f t="shared" si="149"/>
        <v>0</v>
      </c>
      <c r="SX67" s="17">
        <f t="shared" si="150"/>
        <v>0</v>
      </c>
      <c r="SY67" s="17">
        <f t="shared" si="151"/>
        <v>0</v>
      </c>
      <c r="SZ67" s="17">
        <f t="shared" si="152"/>
        <v>0</v>
      </c>
      <c r="TA67" s="17">
        <f t="shared" si="153"/>
        <v>0</v>
      </c>
      <c r="TB67" s="24">
        <f t="shared" si="154"/>
        <v>620</v>
      </c>
      <c r="TC67" s="69">
        <f t="shared" si="155"/>
        <v>1</v>
      </c>
      <c r="TD67" s="17">
        <f t="shared" si="177"/>
        <v>2.6014568158168575E-6</v>
      </c>
      <c r="TE67" s="95"/>
      <c r="TF67" s="71"/>
      <c r="TG67" s="71"/>
      <c r="TH67" s="71"/>
      <c r="TI67" s="71"/>
      <c r="TJ67" s="71"/>
      <c r="TK67" s="71">
        <v>7</v>
      </c>
      <c r="TL67" s="71"/>
      <c r="TM67" s="71">
        <v>1</v>
      </c>
      <c r="TN67" s="71"/>
      <c r="TO67" s="71"/>
      <c r="TP67" s="71"/>
      <c r="TQ67" s="71"/>
      <c r="TR67" s="72"/>
      <c r="TS67" s="72"/>
      <c r="TT67" s="72"/>
      <c r="TU67" s="72"/>
      <c r="TV67" s="72">
        <v>2</v>
      </c>
      <c r="TW67" s="72"/>
      <c r="TX67" s="72"/>
      <c r="TY67" s="72"/>
      <c r="TZ67" s="72">
        <v>6</v>
      </c>
      <c r="UA67" s="72"/>
      <c r="UB67" s="72"/>
      <c r="UC67" s="72"/>
      <c r="UD67" s="72"/>
      <c r="UE67" s="72"/>
      <c r="UF67" s="72"/>
      <c r="UG67" s="72"/>
      <c r="UH67" s="72"/>
      <c r="UI67" s="72"/>
      <c r="UJ67" s="73"/>
      <c r="UK67" s="73"/>
      <c r="UL67" s="73"/>
      <c r="UM67" s="73"/>
      <c r="UN67" s="73">
        <v>3</v>
      </c>
      <c r="UO67" s="73"/>
      <c r="UP67" s="73"/>
      <c r="UQ67" s="73"/>
      <c r="UR67" s="73">
        <v>103</v>
      </c>
      <c r="US67" s="73">
        <v>1</v>
      </c>
      <c r="UT67" s="73"/>
      <c r="UU67" s="73"/>
      <c r="UV67" s="73"/>
      <c r="UW67" s="73"/>
      <c r="UX67" s="73"/>
      <c r="UY67" s="73"/>
      <c r="UZ67" s="73"/>
      <c r="VA67" s="73"/>
      <c r="VB67" s="73">
        <v>8</v>
      </c>
      <c r="VC67" s="73"/>
      <c r="VD67" s="73"/>
      <c r="VE67" s="73"/>
      <c r="VF67" s="73">
        <v>21</v>
      </c>
      <c r="VG67" s="73">
        <v>1</v>
      </c>
      <c r="VH67" s="73"/>
      <c r="VI67" s="73"/>
      <c r="VJ67" s="73">
        <v>107</v>
      </c>
      <c r="VK67" s="73">
        <v>4</v>
      </c>
      <c r="VL67" s="73"/>
      <c r="VM67" s="73"/>
      <c r="VN67" s="73"/>
      <c r="VO67" s="73"/>
      <c r="VP67" s="73"/>
      <c r="VQ67" s="73"/>
      <c r="VR67" s="73"/>
      <c r="VS67" s="73">
        <v>1</v>
      </c>
      <c r="VT67" s="73"/>
      <c r="VU67" s="73"/>
      <c r="VV67" s="73"/>
      <c r="VW67" s="73">
        <v>22</v>
      </c>
      <c r="VX67" s="73"/>
      <c r="VY67" s="73"/>
      <c r="VZ67" s="73"/>
      <c r="WA67" s="73">
        <v>69</v>
      </c>
      <c r="WB67" s="73"/>
      <c r="WC67" s="73"/>
      <c r="WD67" s="73"/>
      <c r="WE67" s="73"/>
      <c r="WF67" s="73"/>
      <c r="WG67" s="73"/>
      <c r="WH67" s="73"/>
      <c r="WI67" s="73"/>
      <c r="WJ67" s="73"/>
      <c r="WK67" s="73"/>
      <c r="WL67" s="73"/>
      <c r="WM67" s="73"/>
      <c r="WN67" s="73"/>
      <c r="WO67" s="22">
        <f t="shared" si="156"/>
        <v>9</v>
      </c>
      <c r="WP67" s="22">
        <f t="shared" si="157"/>
        <v>0</v>
      </c>
      <c r="WQ67" s="22">
        <f t="shared" si="158"/>
        <v>0</v>
      </c>
      <c r="WR67" s="22">
        <f t="shared" si="159"/>
        <v>0</v>
      </c>
      <c r="WS67" s="22">
        <f t="shared" si="160"/>
        <v>48</v>
      </c>
      <c r="WT67" s="22">
        <f t="shared" si="161"/>
        <v>1</v>
      </c>
      <c r="WU67" s="22">
        <f t="shared" si="162"/>
        <v>0</v>
      </c>
      <c r="WV67" s="22">
        <f t="shared" si="163"/>
        <v>0</v>
      </c>
      <c r="WW67" s="22">
        <f t="shared" si="164"/>
        <v>292</v>
      </c>
      <c r="WX67" s="22">
        <f t="shared" si="165"/>
        <v>0</v>
      </c>
      <c r="WY67" s="22">
        <f t="shared" si="166"/>
        <v>6</v>
      </c>
      <c r="WZ67" s="22">
        <f t="shared" si="167"/>
        <v>0</v>
      </c>
      <c r="XA67" s="22">
        <f t="shared" si="168"/>
        <v>0</v>
      </c>
      <c r="XB67" s="22">
        <f t="shared" si="169"/>
        <v>0</v>
      </c>
      <c r="XC67" s="22">
        <f t="shared" si="170"/>
        <v>0</v>
      </c>
      <c r="XD67" s="22">
        <f t="shared" si="171"/>
        <v>0</v>
      </c>
      <c r="XE67" s="22">
        <f t="shared" si="172"/>
        <v>0</v>
      </c>
      <c r="XF67" s="22">
        <f t="shared" si="173"/>
        <v>0</v>
      </c>
      <c r="XG67" s="93">
        <f t="shared" si="174"/>
        <v>0</v>
      </c>
    </row>
    <row r="68" spans="1:631" ht="17.100000000000001" customHeight="1" x14ac:dyDescent="0.2">
      <c r="A68" s="101"/>
      <c r="B68" s="27" t="s">
        <v>110</v>
      </c>
      <c r="C68" s="535" t="s">
        <v>111</v>
      </c>
      <c r="D68" s="25" t="s">
        <v>144</v>
      </c>
      <c r="E68" s="535" t="s">
        <v>145</v>
      </c>
      <c r="F68" s="25" t="s">
        <v>149</v>
      </c>
      <c r="G68" s="535" t="s">
        <v>150</v>
      </c>
      <c r="H68" s="25">
        <v>29</v>
      </c>
      <c r="I68" s="28">
        <v>4</v>
      </c>
      <c r="J68" s="17">
        <f t="shared" si="0"/>
        <v>0.82411231952707564</v>
      </c>
      <c r="K68" s="17">
        <f t="shared" si="1"/>
        <v>0.22714009625222631</v>
      </c>
      <c r="L68" s="17">
        <f t="shared" si="2"/>
        <v>1</v>
      </c>
      <c r="M68" s="17">
        <f t="shared" si="3"/>
        <v>9.2447925603938108E-2</v>
      </c>
      <c r="N68" s="17">
        <f t="shared" si="4"/>
        <v>0.32752681378521897</v>
      </c>
      <c r="O68" s="17">
        <f t="shared" si="5"/>
        <v>0.18651710940164462</v>
      </c>
      <c r="P68" s="17">
        <f t="shared" si="6"/>
        <v>0.74333247331555963</v>
      </c>
      <c r="Q68" s="17">
        <f t="shared" si="7"/>
        <v>0.53734669811320757</v>
      </c>
      <c r="R68" s="69">
        <f t="shared" si="8"/>
        <v>0.96070004430660172</v>
      </c>
      <c r="S68" s="422">
        <f t="shared" si="9"/>
        <v>0.54434705336727474</v>
      </c>
      <c r="T68" s="17">
        <f t="shared" si="175"/>
        <v>0.45565294663272526</v>
      </c>
      <c r="U68" s="10">
        <f t="shared" si="10"/>
        <v>59214.378679655812</v>
      </c>
      <c r="V68" s="32">
        <v>4</v>
      </c>
      <c r="W68" s="550">
        <f t="shared" si="11"/>
        <v>0</v>
      </c>
      <c r="X68" s="550">
        <f t="shared" si="12"/>
        <v>0.43323594225616363</v>
      </c>
      <c r="Y68" s="550">
        <f t="shared" si="13"/>
        <v>0.56676405774383642</v>
      </c>
      <c r="Z68" s="551">
        <f t="shared" si="14"/>
        <v>73653.823124100265</v>
      </c>
      <c r="AA68" s="426">
        <f t="shared" si="15"/>
        <v>0.10415143703589705</v>
      </c>
      <c r="AB68" s="59">
        <f t="shared" si="16"/>
        <v>0.97320864991233202</v>
      </c>
      <c r="AC68" s="59">
        <f t="shared" si="17"/>
        <v>6.3315131549257636E-2</v>
      </c>
      <c r="AD68" s="59">
        <f t="shared" si="18"/>
        <v>0.32752681378521897</v>
      </c>
      <c r="AE68" s="59">
        <f t="shared" si="19"/>
        <v>0.46265330188679243</v>
      </c>
      <c r="AF68" s="59">
        <f t="shared" si="20"/>
        <v>0.60794270339914358</v>
      </c>
      <c r="AG68" s="59">
        <f t="shared" si="21"/>
        <v>8.5338588048050321E-2</v>
      </c>
      <c r="AH68" s="59">
        <f t="shared" si="22"/>
        <v>0.18651710940164462</v>
      </c>
      <c r="AI68" s="59">
        <f t="shared" si="23"/>
        <v>0.77888514153624622</v>
      </c>
      <c r="AJ68" s="59">
        <f t="shared" si="24"/>
        <v>0.86933949751790518</v>
      </c>
      <c r="AK68" s="59">
        <f t="shared" si="25"/>
        <v>0.25666752668444037</v>
      </c>
      <c r="AL68" s="35">
        <f t="shared" si="26"/>
        <v>1</v>
      </c>
      <c r="AM68" s="27">
        <v>129955</v>
      </c>
      <c r="AN68" s="25">
        <v>63736</v>
      </c>
      <c r="AO68" s="25">
        <v>66219</v>
      </c>
      <c r="AP68" s="17">
        <f t="shared" si="27"/>
        <v>2.5240718138878743E-3</v>
      </c>
      <c r="AQ68" s="63">
        <v>96.250320904876247</v>
      </c>
      <c r="AR68" s="58">
        <v>1833.75551533</v>
      </c>
      <c r="AS68" s="24">
        <f t="shared" si="28"/>
        <v>70.868225842316548</v>
      </c>
      <c r="AT68" s="17">
        <f t="shared" si="188"/>
        <v>6.1202512969105685E-2</v>
      </c>
      <c r="AU68" s="25">
        <v>123429</v>
      </c>
      <c r="AV68" s="25">
        <v>59167</v>
      </c>
      <c r="AW68" s="25">
        <v>64262</v>
      </c>
      <c r="AX68" s="25">
        <v>6526</v>
      </c>
      <c r="AY68" s="25">
        <v>4569</v>
      </c>
      <c r="AZ68" s="25">
        <v>1957</v>
      </c>
      <c r="BA68" s="25">
        <v>13535</v>
      </c>
      <c r="BB68" s="25">
        <v>6395</v>
      </c>
      <c r="BC68" s="25">
        <v>7140</v>
      </c>
      <c r="BD68" s="63">
        <v>89.565826330532218</v>
      </c>
      <c r="BE68" s="25">
        <v>116420</v>
      </c>
      <c r="BF68" s="25">
        <v>57341</v>
      </c>
      <c r="BG68" s="25">
        <v>59079</v>
      </c>
      <c r="BH68" s="63">
        <v>97.058176340154716</v>
      </c>
      <c r="BI68" s="17">
        <v>0.10415143703589705</v>
      </c>
      <c r="BJ68" s="25">
        <v>39233</v>
      </c>
      <c r="BK68" s="25">
        <v>84800</v>
      </c>
      <c r="BL68" s="25">
        <v>5922</v>
      </c>
      <c r="BM68" s="17">
        <v>0.53248820754716986</v>
      </c>
      <c r="BN68" s="10">
        <f t="shared" si="30"/>
        <v>60755.494988207538</v>
      </c>
      <c r="BO68" s="29">
        <v>0.46265330188679243</v>
      </c>
      <c r="BP68" s="30">
        <f t="shared" si="31"/>
        <v>0.53734669811320757</v>
      </c>
      <c r="BQ68" s="31">
        <v>6.9834905660377355</v>
      </c>
      <c r="BR68" s="25">
        <v>90722</v>
      </c>
      <c r="BS68" s="25">
        <v>27607</v>
      </c>
      <c r="BT68" s="25">
        <v>55379</v>
      </c>
      <c r="BU68" s="25">
        <v>5698</v>
      </c>
      <c r="BV68" s="18">
        <v>1411</v>
      </c>
      <c r="BW68" s="18">
        <v>627</v>
      </c>
      <c r="BX68" s="25">
        <v>26389</v>
      </c>
      <c r="BY68" s="25">
        <v>19327</v>
      </c>
      <c r="BZ68" s="25">
        <v>7062</v>
      </c>
      <c r="CA68" s="59">
        <v>0.26761150479366402</v>
      </c>
      <c r="CB68" s="25">
        <v>123429</v>
      </c>
      <c r="CC68" s="25">
        <v>6526</v>
      </c>
      <c r="CD68" s="17">
        <f t="shared" si="32"/>
        <v>5.2872501600110186E-2</v>
      </c>
      <c r="CE68" s="18">
        <v>831</v>
      </c>
      <c r="CF68" s="25">
        <v>2194</v>
      </c>
      <c r="CG68" s="25">
        <v>4514</v>
      </c>
      <c r="CH68" s="25">
        <v>5937</v>
      </c>
      <c r="CI68" s="25">
        <v>5201</v>
      </c>
      <c r="CJ68" s="25">
        <v>3432</v>
      </c>
      <c r="CK68" s="25">
        <v>2045</v>
      </c>
      <c r="CL68" s="25">
        <v>1309</v>
      </c>
      <c r="CM68" s="18">
        <v>926</v>
      </c>
      <c r="CN68" s="26">
        <v>4.6772897798325062</v>
      </c>
      <c r="CO68" s="27">
        <v>26389</v>
      </c>
      <c r="CP68" s="34">
        <f t="shared" si="33"/>
        <v>4.9245897912008791</v>
      </c>
      <c r="CQ68" s="25">
        <v>51</v>
      </c>
      <c r="CR68" s="25">
        <v>1035</v>
      </c>
      <c r="CS68" s="18">
        <v>857</v>
      </c>
      <c r="CT68" s="25">
        <v>14501</v>
      </c>
      <c r="CU68" s="25">
        <v>9328</v>
      </c>
      <c r="CV68" s="18">
        <v>408</v>
      </c>
      <c r="CW68" s="18">
        <v>139</v>
      </c>
      <c r="CX68" s="18">
        <v>70</v>
      </c>
      <c r="CY68" s="25">
        <v>26389</v>
      </c>
      <c r="CZ68" s="25">
        <v>24797</v>
      </c>
      <c r="DA68" s="18">
        <v>645</v>
      </c>
      <c r="DB68" s="18">
        <v>637</v>
      </c>
      <c r="DC68" s="18">
        <v>135</v>
      </c>
      <c r="DD68" s="18">
        <v>128</v>
      </c>
      <c r="DE68" s="18">
        <v>47</v>
      </c>
      <c r="DF68" s="25">
        <v>26389</v>
      </c>
      <c r="DG68" s="25">
        <v>15951</v>
      </c>
      <c r="DH68" s="18">
        <v>75</v>
      </c>
      <c r="DI68" s="18">
        <v>17</v>
      </c>
      <c r="DJ68" s="25">
        <v>10276</v>
      </c>
      <c r="DK68" s="18">
        <v>37</v>
      </c>
      <c r="DL68" s="18">
        <v>33</v>
      </c>
      <c r="DM68" s="25">
        <f t="shared" si="34"/>
        <v>74958.246011595736</v>
      </c>
      <c r="DN68" s="17">
        <f t="shared" si="35"/>
        <v>0.38940467619083707</v>
      </c>
      <c r="DO68" s="17">
        <f t="shared" si="36"/>
        <v>1.4020993595816439E-3</v>
      </c>
      <c r="DP68" s="23">
        <f t="shared" si="37"/>
        <v>0.60794270339914358</v>
      </c>
      <c r="DQ68" s="23">
        <f t="shared" si="38"/>
        <v>0.39205729660085642</v>
      </c>
      <c r="DR68" s="25">
        <v>26389</v>
      </c>
      <c r="DS68" s="18">
        <v>124</v>
      </c>
      <c r="DT68" s="25">
        <v>18128</v>
      </c>
      <c r="DU68" s="18">
        <v>26</v>
      </c>
      <c r="DV68" s="25">
        <v>6469</v>
      </c>
      <c r="DW68" s="18">
        <v>25</v>
      </c>
      <c r="DX68" s="25">
        <v>1571</v>
      </c>
      <c r="DY68" s="18">
        <v>46</v>
      </c>
      <c r="DZ68" s="17">
        <f t="shared" si="39"/>
        <v>0.9377771040964038</v>
      </c>
      <c r="EA68" s="17">
        <f t="shared" si="40"/>
        <v>6.2222895903596198E-2</v>
      </c>
      <c r="EB68" s="25">
        <v>26389</v>
      </c>
      <c r="EC68" s="25">
        <v>2039</v>
      </c>
      <c r="ED68" s="18">
        <v>213</v>
      </c>
      <c r="EE68" s="25">
        <v>22607</v>
      </c>
      <c r="EF68" s="17">
        <f t="shared" si="189"/>
        <v>0.85668270870438445</v>
      </c>
      <c r="EG68" s="25">
        <v>1419</v>
      </c>
      <c r="EH68" s="18">
        <v>111</v>
      </c>
      <c r="EI68" s="17">
        <f t="shared" si="42"/>
        <v>8.5338588048050321E-2</v>
      </c>
      <c r="EJ68" s="17">
        <f t="shared" si="43"/>
        <v>5.3772405168820342E-2</v>
      </c>
      <c r="EK68" s="69">
        <f t="shared" si="44"/>
        <v>0.22714009625222631</v>
      </c>
      <c r="EL68" s="27">
        <v>85550</v>
      </c>
      <c r="EM68" s="25">
        <v>83258</v>
      </c>
      <c r="EN68" s="25">
        <v>2292</v>
      </c>
      <c r="EO68" s="59">
        <v>0.97320864991233202</v>
      </c>
      <c r="EP68" s="25">
        <v>40410</v>
      </c>
      <c r="EQ68" s="25">
        <v>39892</v>
      </c>
      <c r="ER68" s="25">
        <v>518</v>
      </c>
      <c r="ES68" s="59">
        <v>0.98718139074486511</v>
      </c>
      <c r="ET68" s="25">
        <v>45140</v>
      </c>
      <c r="EU68" s="25">
        <v>43366</v>
      </c>
      <c r="EV68" s="25">
        <v>1774</v>
      </c>
      <c r="EW68" s="59">
        <v>0.96070004430660172</v>
      </c>
      <c r="EX68" s="25">
        <v>9493</v>
      </c>
      <c r="EY68" s="25">
        <v>9368</v>
      </c>
      <c r="EZ68" s="25">
        <v>125</v>
      </c>
      <c r="FA68" s="59">
        <v>0.98683240282313278</v>
      </c>
      <c r="FB68" s="25">
        <v>76057</v>
      </c>
      <c r="FC68" s="25">
        <v>73890</v>
      </c>
      <c r="FD68" s="25">
        <v>2167</v>
      </c>
      <c r="FE68" s="59">
        <v>0.97150821094705297</v>
      </c>
      <c r="FF68" s="25">
        <v>58575</v>
      </c>
      <c r="FG68" s="25">
        <v>22194</v>
      </c>
      <c r="FH68" s="25">
        <v>33843</v>
      </c>
      <c r="FI68" s="25">
        <v>2538</v>
      </c>
      <c r="FJ68" s="23">
        <f t="shared" si="45"/>
        <v>4.3329065300896287E-2</v>
      </c>
      <c r="FK68" s="23">
        <f t="shared" si="46"/>
        <v>0.57777208706786176</v>
      </c>
      <c r="FL68" s="36">
        <f t="shared" si="47"/>
        <v>8.7446808510638299</v>
      </c>
      <c r="FM68" s="25">
        <v>28492</v>
      </c>
      <c r="FN68" s="25">
        <v>10699</v>
      </c>
      <c r="FO68" s="17">
        <f t="shared" si="48"/>
        <v>0.375508914783097</v>
      </c>
      <c r="FP68" s="25">
        <v>16515</v>
      </c>
      <c r="FQ68" s="17">
        <f t="shared" si="49"/>
        <v>0.57963638916186999</v>
      </c>
      <c r="FR68" s="25">
        <v>1278</v>
      </c>
      <c r="FS68" s="17">
        <f t="shared" si="50"/>
        <v>4.4854696055032992E-2</v>
      </c>
      <c r="FT68" s="25">
        <v>30083</v>
      </c>
      <c r="FU68" s="25">
        <v>11495</v>
      </c>
      <c r="FV68" s="25">
        <v>17328</v>
      </c>
      <c r="FW68" s="17">
        <f t="shared" si="51"/>
        <v>4.1884120599674238E-2</v>
      </c>
      <c r="FX68" s="17">
        <f t="shared" si="52"/>
        <v>0.5760063823421866</v>
      </c>
      <c r="FY68" s="25">
        <v>1260</v>
      </c>
      <c r="FZ68" s="25">
        <v>66477</v>
      </c>
      <c r="GA68" s="25">
        <v>4209</v>
      </c>
      <c r="GB68" s="25">
        <v>40495</v>
      </c>
      <c r="GC68" s="25">
        <v>10991</v>
      </c>
      <c r="GD68" s="25">
        <v>4348</v>
      </c>
      <c r="GE68" s="18">
        <v>111</v>
      </c>
      <c r="GF68" s="25">
        <v>3939</v>
      </c>
      <c r="GG68" s="18">
        <v>71</v>
      </c>
      <c r="GH68" s="18">
        <v>34</v>
      </c>
      <c r="GI68" s="18">
        <v>2279</v>
      </c>
      <c r="GJ68" s="10">
        <f t="shared" si="53"/>
        <v>4209</v>
      </c>
      <c r="GK68" s="10">
        <f t="shared" si="222"/>
        <v>62268</v>
      </c>
      <c r="GL68" s="10">
        <f t="shared" si="223"/>
        <v>21773</v>
      </c>
      <c r="GM68" s="10">
        <f t="shared" si="56"/>
        <v>44704</v>
      </c>
      <c r="GN68" s="10">
        <f t="shared" si="224"/>
        <v>10782</v>
      </c>
      <c r="GO68" s="17">
        <f t="shared" si="58"/>
        <v>6.3315131549257636E-2</v>
      </c>
      <c r="GP68" s="17">
        <f t="shared" si="225"/>
        <v>0.93668486845074239</v>
      </c>
      <c r="GQ68" s="17">
        <f t="shared" si="226"/>
        <v>0.32752681378521897</v>
      </c>
      <c r="GR68" s="17">
        <f t="shared" si="227"/>
        <v>0.16219143463152669</v>
      </c>
      <c r="GS68" s="17">
        <f t="shared" si="62"/>
        <v>0.63210584111798074</v>
      </c>
      <c r="GT68" s="25">
        <v>32009</v>
      </c>
      <c r="GU68" s="25">
        <v>1514</v>
      </c>
      <c r="GV68" s="25">
        <v>18057</v>
      </c>
      <c r="GW68" s="25">
        <v>6311</v>
      </c>
      <c r="GX68" s="25">
        <v>2397</v>
      </c>
      <c r="GY68" s="18">
        <v>73</v>
      </c>
      <c r="GZ68" s="25">
        <v>2224</v>
      </c>
      <c r="HA68" s="18">
        <v>33</v>
      </c>
      <c r="HB68" s="18">
        <v>20</v>
      </c>
      <c r="HC68" s="18">
        <v>1380</v>
      </c>
      <c r="HD68" s="23">
        <f t="shared" si="63"/>
        <v>4.7299197100815399E-2</v>
      </c>
      <c r="HE68" s="23">
        <f t="shared" si="64"/>
        <v>0.95270080289918457</v>
      </c>
      <c r="HF68" s="23">
        <f t="shared" si="65"/>
        <v>0.38857821237776874</v>
      </c>
      <c r="HG68" s="23">
        <f t="shared" si="66"/>
        <v>0.19141491455528134</v>
      </c>
      <c r="HH68" s="25">
        <v>34468</v>
      </c>
      <c r="HI68" s="25">
        <v>2695</v>
      </c>
      <c r="HJ68" s="25">
        <v>22438</v>
      </c>
      <c r="HK68" s="25">
        <v>4680</v>
      </c>
      <c r="HL68" s="25">
        <v>1951</v>
      </c>
      <c r="HM68" s="18">
        <v>38</v>
      </c>
      <c r="HN68" s="25">
        <v>1715</v>
      </c>
      <c r="HO68" s="18">
        <v>38</v>
      </c>
      <c r="HP68" s="18">
        <v>14</v>
      </c>
      <c r="HQ68" s="18">
        <v>899</v>
      </c>
      <c r="HR68" s="23">
        <f t="shared" si="67"/>
        <v>7.8188464662875712E-2</v>
      </c>
      <c r="HS68" s="23">
        <f t="shared" si="68"/>
        <v>0.92181153533712434</v>
      </c>
      <c r="HT68" s="80">
        <f t="shared" si="69"/>
        <v>0.27083091563189043</v>
      </c>
      <c r="HU68" s="27">
        <v>104649</v>
      </c>
      <c r="HV68" s="18">
        <v>1426</v>
      </c>
      <c r="HW68" s="25">
        <v>15367</v>
      </c>
      <c r="HX68" s="18">
        <v>2055</v>
      </c>
      <c r="HY68" s="25">
        <v>27538</v>
      </c>
      <c r="HZ68" s="25">
        <v>15474</v>
      </c>
      <c r="IA68" s="18">
        <v>1762</v>
      </c>
      <c r="IB68" s="18">
        <v>254</v>
      </c>
      <c r="IC68" s="25">
        <v>13398</v>
      </c>
      <c r="ID68" s="25">
        <v>18918</v>
      </c>
      <c r="IE68" s="25">
        <v>5400</v>
      </c>
      <c r="IF68" s="18">
        <v>437</v>
      </c>
      <c r="IG68" s="18">
        <v>2620</v>
      </c>
      <c r="IH68" s="17">
        <f t="shared" si="70"/>
        <v>0.32864145859014421</v>
      </c>
      <c r="II68" s="17">
        <f t="shared" si="71"/>
        <v>0.14786572255826622</v>
      </c>
      <c r="IJ68" s="30">
        <f t="shared" si="72"/>
        <v>6.7628925940286928</v>
      </c>
      <c r="IK68" s="17">
        <f t="shared" si="176"/>
        <v>9.2447925603938108E-2</v>
      </c>
      <c r="IL68" s="25">
        <v>51069</v>
      </c>
      <c r="IM68" s="18">
        <v>677</v>
      </c>
      <c r="IN68" s="25">
        <v>10280</v>
      </c>
      <c r="IO68" s="18">
        <v>1688</v>
      </c>
      <c r="IP68" s="25">
        <v>19368</v>
      </c>
      <c r="IQ68" s="25">
        <v>6459</v>
      </c>
      <c r="IR68" s="18">
        <v>1176</v>
      </c>
      <c r="IS68" s="18">
        <v>163</v>
      </c>
      <c r="IT68" s="25">
        <v>6487</v>
      </c>
      <c r="IU68" s="25">
        <v>734</v>
      </c>
      <c r="IV68" s="25">
        <v>2081</v>
      </c>
      <c r="IW68" s="18">
        <v>216</v>
      </c>
      <c r="IX68" s="18">
        <v>1740</v>
      </c>
      <c r="IY68" s="17">
        <f t="shared" si="73"/>
        <v>0.7763613934089173</v>
      </c>
      <c r="IZ68" s="25">
        <v>53580</v>
      </c>
      <c r="JA68" s="18">
        <v>749</v>
      </c>
      <c r="JB68" s="25">
        <v>5087</v>
      </c>
      <c r="JC68" s="18">
        <v>367</v>
      </c>
      <c r="JD68" s="25">
        <v>8170</v>
      </c>
      <c r="JE68" s="25">
        <v>9015</v>
      </c>
      <c r="JF68" s="18">
        <v>586</v>
      </c>
      <c r="JG68" s="18">
        <v>91</v>
      </c>
      <c r="JH68" s="25">
        <v>6911</v>
      </c>
      <c r="JI68" s="25">
        <v>18184</v>
      </c>
      <c r="JJ68" s="25">
        <v>3319</v>
      </c>
      <c r="JK68" s="18">
        <v>221</v>
      </c>
      <c r="JL68" s="18">
        <v>880</v>
      </c>
      <c r="JM68" s="80">
        <f t="shared" si="74"/>
        <v>0.44744307577454273</v>
      </c>
      <c r="JN68" s="27">
        <v>104649</v>
      </c>
      <c r="JO68" s="25">
        <v>76279</v>
      </c>
      <c r="JP68" s="18">
        <v>43</v>
      </c>
      <c r="JQ68" s="18">
        <v>56</v>
      </c>
      <c r="JR68" s="18">
        <v>103</v>
      </c>
      <c r="JS68" s="18">
        <v>471</v>
      </c>
      <c r="JT68" s="18">
        <v>779</v>
      </c>
      <c r="JU68" s="18">
        <v>3</v>
      </c>
      <c r="JV68" s="18">
        <v>55</v>
      </c>
      <c r="JW68" s="25">
        <v>26860</v>
      </c>
      <c r="JX68" s="17">
        <f t="shared" si="75"/>
        <v>0.25666752668444037</v>
      </c>
      <c r="JY68" s="17">
        <f t="shared" si="76"/>
        <v>0.74333247331555963</v>
      </c>
      <c r="JZ68" s="25">
        <v>11269</v>
      </c>
      <c r="KA68" s="25">
        <v>9423</v>
      </c>
      <c r="KB68" s="18">
        <v>7</v>
      </c>
      <c r="KC68" s="18">
        <v>11</v>
      </c>
      <c r="KD68" s="18">
        <v>11</v>
      </c>
      <c r="KE68" s="18">
        <v>89</v>
      </c>
      <c r="KF68" s="18">
        <v>19</v>
      </c>
      <c r="KG68" s="18">
        <v>0</v>
      </c>
      <c r="KH68" s="18">
        <v>2</v>
      </c>
      <c r="KI68" s="25">
        <v>1707</v>
      </c>
      <c r="KJ68" s="17">
        <f t="shared" si="77"/>
        <v>0.15147750465879847</v>
      </c>
      <c r="KK68" s="25">
        <v>93380</v>
      </c>
      <c r="KL68" s="25">
        <v>66856</v>
      </c>
      <c r="KM68" s="18">
        <v>36</v>
      </c>
      <c r="KN68" s="18">
        <v>45</v>
      </c>
      <c r="KO68" s="18">
        <v>92</v>
      </c>
      <c r="KP68" s="18">
        <v>382</v>
      </c>
      <c r="KQ68" s="18">
        <v>760</v>
      </c>
      <c r="KR68" s="18">
        <v>3</v>
      </c>
      <c r="KS68" s="18">
        <v>53</v>
      </c>
      <c r="KT68" s="25">
        <v>25153</v>
      </c>
      <c r="KU68" s="69">
        <f t="shared" si="190"/>
        <v>0.26936174769757976</v>
      </c>
      <c r="KV68" s="27">
        <v>129955</v>
      </c>
      <c r="KW68" s="25">
        <v>126750</v>
      </c>
      <c r="KX68" s="25">
        <v>3205</v>
      </c>
      <c r="KY68" s="59">
        <v>2.4662383132622832E-2</v>
      </c>
      <c r="KZ68" s="18">
        <v>1502</v>
      </c>
      <c r="LA68" s="18">
        <v>875</v>
      </c>
      <c r="LB68" s="18">
        <v>1330</v>
      </c>
      <c r="LC68" s="18">
        <v>1196</v>
      </c>
      <c r="LD68" s="25">
        <v>63736</v>
      </c>
      <c r="LE68" s="25">
        <v>62298</v>
      </c>
      <c r="LF68" s="25">
        <v>1438</v>
      </c>
      <c r="LG68" s="59">
        <v>2.256181749717585E-2</v>
      </c>
      <c r="LH68" s="25">
        <v>66219</v>
      </c>
      <c r="LI68" s="25">
        <v>64452</v>
      </c>
      <c r="LJ68" s="25">
        <v>1767</v>
      </c>
      <c r="LK68" s="35">
        <v>2.6684184297558103E-2</v>
      </c>
      <c r="LL68" s="27">
        <v>26389</v>
      </c>
      <c r="LM68" s="18">
        <v>320</v>
      </c>
      <c r="LN68" s="25">
        <v>20234</v>
      </c>
      <c r="LO68" s="25">
        <v>1615</v>
      </c>
      <c r="LP68" s="18">
        <v>90</v>
      </c>
      <c r="LQ68" s="18">
        <v>69</v>
      </c>
      <c r="LR68" s="25">
        <v>4061</v>
      </c>
      <c r="LS68" s="23">
        <f t="shared" si="79"/>
        <v>0.15388987835840692</v>
      </c>
      <c r="LT68" s="23">
        <f t="shared" si="80"/>
        <v>0.84611012164159305</v>
      </c>
      <c r="LU68" s="17">
        <f t="shared" si="81"/>
        <v>0.77888514153624622</v>
      </c>
      <c r="LV68" s="25">
        <v>26389</v>
      </c>
      <c r="LW68" s="25">
        <v>3060</v>
      </c>
      <c r="LX68" s="25">
        <v>17693</v>
      </c>
      <c r="LY68" s="25">
        <v>2017</v>
      </c>
      <c r="LZ68" s="18">
        <v>370</v>
      </c>
      <c r="MA68" s="18">
        <v>191</v>
      </c>
      <c r="MB68" s="25">
        <v>2574</v>
      </c>
      <c r="MC68" s="18">
        <v>25</v>
      </c>
      <c r="MD68" s="18">
        <v>171</v>
      </c>
      <c r="ME68" s="18">
        <v>1</v>
      </c>
      <c r="MF68" s="18">
        <v>287</v>
      </c>
      <c r="MG68" s="17">
        <f t="shared" si="82"/>
        <v>0.10572587062791315</v>
      </c>
      <c r="MH68" s="17">
        <f t="shared" si="83"/>
        <v>0.86933949751790518</v>
      </c>
      <c r="MI68" s="25">
        <v>26389</v>
      </c>
      <c r="MJ68" s="25">
        <v>2990</v>
      </c>
      <c r="MK68" s="25">
        <v>18339</v>
      </c>
      <c r="ML68" s="25">
        <v>1764</v>
      </c>
      <c r="MM68" s="18">
        <v>373</v>
      </c>
      <c r="MN68" s="18">
        <v>171</v>
      </c>
      <c r="MO68" s="25">
        <v>2416</v>
      </c>
      <c r="MP68" s="18">
        <v>21</v>
      </c>
      <c r="MQ68" s="18">
        <v>24</v>
      </c>
      <c r="MR68" s="18">
        <v>0</v>
      </c>
      <c r="MS68" s="18">
        <v>291</v>
      </c>
      <c r="MT68" s="17">
        <f t="shared" si="84"/>
        <v>0.87680472924324526</v>
      </c>
      <c r="MU68" s="69">
        <f t="shared" si="85"/>
        <v>0.82411231952707564</v>
      </c>
      <c r="MV68" s="27">
        <v>26389</v>
      </c>
      <c r="MW68" s="25">
        <v>4922</v>
      </c>
      <c r="MX68" s="18">
        <v>135</v>
      </c>
      <c r="MY68" s="25">
        <v>3284</v>
      </c>
      <c r="MZ68" s="25">
        <v>6255</v>
      </c>
      <c r="NA68" s="25">
        <v>3777</v>
      </c>
      <c r="NB68" s="18">
        <v>46</v>
      </c>
      <c r="NC68" s="25">
        <v>7116</v>
      </c>
      <c r="ND68" s="18">
        <v>854</v>
      </c>
      <c r="NE68" s="17">
        <f t="shared" si="86"/>
        <v>0.18651710940164462</v>
      </c>
      <c r="NF68" s="10">
        <f t="shared" si="87"/>
        <v>23021.620296335594</v>
      </c>
      <c r="NG68" s="17">
        <f t="shared" si="88"/>
        <v>0.5993027397779378</v>
      </c>
      <c r="NH68" s="25">
        <v>26389</v>
      </c>
      <c r="NI68" s="18">
        <v>752</v>
      </c>
      <c r="NJ68" s="18">
        <v>0</v>
      </c>
      <c r="NK68" s="18">
        <v>5</v>
      </c>
      <c r="NL68" s="18">
        <v>6</v>
      </c>
      <c r="NM68" s="25">
        <v>19624</v>
      </c>
      <c r="NN68" s="25">
        <v>5874</v>
      </c>
      <c r="NO68" s="18">
        <v>108</v>
      </c>
      <c r="NP68" s="18">
        <v>0</v>
      </c>
      <c r="NQ68" s="32">
        <v>20</v>
      </c>
      <c r="NR68" s="27">
        <v>26389</v>
      </c>
      <c r="NS68" s="37">
        <f t="shared" si="89"/>
        <v>1.1621130016294667</v>
      </c>
      <c r="NT68" s="37">
        <f t="shared" si="90"/>
        <v>0.31358064715749739</v>
      </c>
      <c r="NU68" s="37">
        <f t="shared" si="91"/>
        <v>0.86050151628786653</v>
      </c>
      <c r="NV68" s="17">
        <f t="shared" si="92"/>
        <v>0.17473449157274024</v>
      </c>
      <c r="NW68" s="10">
        <f t="shared" si="93"/>
        <v>11150</v>
      </c>
      <c r="NX68" s="17">
        <f t="shared" si="94"/>
        <v>0.4225245367387927</v>
      </c>
      <c r="NY68" s="19">
        <f t="shared" si="95"/>
        <v>0.20094072699093515</v>
      </c>
      <c r="NZ68" s="25">
        <v>7999</v>
      </c>
      <c r="OA68" s="25">
        <v>15239</v>
      </c>
      <c r="OB68" s="25">
        <v>1044</v>
      </c>
      <c r="OC68" s="25">
        <v>5216</v>
      </c>
      <c r="OD68" s="18">
        <v>253</v>
      </c>
      <c r="OE68" s="18">
        <v>916</v>
      </c>
      <c r="OF68" s="17">
        <f t="shared" si="96"/>
        <v>0.1976581151237258</v>
      </c>
      <c r="OG68" s="17">
        <f t="shared" si="97"/>
        <v>0.30311872371063703</v>
      </c>
      <c r="OH68" s="17">
        <f t="shared" si="98"/>
        <v>0.57747546326120736</v>
      </c>
      <c r="OI68" s="69">
        <f t="shared" si="99"/>
        <v>3.4711432793967184E-2</v>
      </c>
      <c r="OJ68" s="27">
        <v>26389</v>
      </c>
      <c r="OK68" s="18">
        <v>561</v>
      </c>
      <c r="OL68" s="25">
        <v>15808</v>
      </c>
      <c r="OM68" s="25">
        <v>7287</v>
      </c>
      <c r="ON68" s="18">
        <v>644</v>
      </c>
      <c r="OO68" s="25">
        <v>4398</v>
      </c>
      <c r="OP68" s="25">
        <v>1484</v>
      </c>
      <c r="OQ68" s="25">
        <v>14173</v>
      </c>
      <c r="OR68" s="69">
        <f t="shared" si="100"/>
        <v>0.70093599605896395</v>
      </c>
      <c r="OS68" s="85">
        <v>44018</v>
      </c>
      <c r="OT68" s="22">
        <v>43317</v>
      </c>
      <c r="OU68" s="38">
        <f t="shared" si="191"/>
        <v>0.26441342180279936</v>
      </c>
      <c r="OV68" s="39">
        <v>0.88989219013320409</v>
      </c>
      <c r="OW68" s="22">
        <v>3854746</v>
      </c>
      <c r="OX68" s="36">
        <f t="shared" si="192"/>
        <v>157728496.82800001</v>
      </c>
      <c r="OY68" s="36">
        <f t="shared" si="193"/>
        <v>2934916.5363258538</v>
      </c>
      <c r="OZ68" s="22">
        <v>1070</v>
      </c>
      <c r="PA68" s="22">
        <v>1070</v>
      </c>
      <c r="PB68" s="38">
        <f t="shared" si="194"/>
        <v>6.5314394193733477E-3</v>
      </c>
      <c r="PC68" s="39">
        <v>0.441</v>
      </c>
      <c r="PD68" s="22">
        <v>47187</v>
      </c>
      <c r="PE68" s="40">
        <f t="shared" si="105"/>
        <v>1930797.666</v>
      </c>
      <c r="PF68" s="36">
        <f t="shared" si="106"/>
        <v>328657.85799558891</v>
      </c>
      <c r="PG68" s="22">
        <v>7752</v>
      </c>
      <c r="PH68" s="22">
        <v>7700</v>
      </c>
      <c r="PI68" s="38">
        <f t="shared" si="195"/>
        <v>4.700194722352783E-2</v>
      </c>
      <c r="PJ68" s="39">
        <v>0.1271051948051948</v>
      </c>
      <c r="PK68" s="22">
        <v>97871</v>
      </c>
      <c r="PL68" s="41">
        <f t="shared" si="108"/>
        <v>4004685.5779999997</v>
      </c>
      <c r="PM68" s="36">
        <f t="shared" si="109"/>
        <v>629449.01964751829</v>
      </c>
      <c r="PN68" s="22">
        <v>22560</v>
      </c>
      <c r="PO68" s="22">
        <v>22560</v>
      </c>
      <c r="PP68" s="38">
        <f t="shared" si="196"/>
        <v>0.13770960121594647</v>
      </c>
      <c r="PQ68" s="39">
        <v>0.6698000886524822</v>
      </c>
      <c r="PR68" s="22">
        <v>1511069</v>
      </c>
      <c r="PS68" s="41">
        <f t="shared" si="111"/>
        <v>61829921.342</v>
      </c>
      <c r="PT68" s="36">
        <f t="shared" si="112"/>
        <v>2958029.9872523826</v>
      </c>
      <c r="PU68" s="22">
        <v>18620</v>
      </c>
      <c r="PV68" s="22">
        <v>18620</v>
      </c>
      <c r="PW68" s="38">
        <f t="shared" si="197"/>
        <v>0.11365925419507639</v>
      </c>
      <c r="PX68" s="39">
        <v>0.38238614393125675</v>
      </c>
      <c r="PY68" s="22">
        <v>712003</v>
      </c>
      <c r="PZ68" s="36">
        <f t="shared" si="114"/>
        <v>2840792.3757107304</v>
      </c>
      <c r="QA68" s="22"/>
      <c r="QB68" s="22"/>
      <c r="QC68" s="39">
        <v>0</v>
      </c>
      <c r="QD68" s="22"/>
      <c r="QE68" s="22">
        <f t="shared" si="115"/>
        <v>0</v>
      </c>
      <c r="QF68" s="22"/>
      <c r="QG68" s="22">
        <v>64366</v>
      </c>
      <c r="QH68" s="22">
        <v>64366</v>
      </c>
      <c r="QI68" s="38">
        <f t="shared" si="198"/>
        <v>0.39289965389475229</v>
      </c>
      <c r="QJ68" s="39">
        <v>0.25771043718733488</v>
      </c>
      <c r="QK68" s="22">
        <v>1658779</v>
      </c>
      <c r="QL68" s="42">
        <f t="shared" si="117"/>
        <v>64.200824112108862</v>
      </c>
      <c r="QM68" s="22">
        <f t="shared" si="199"/>
        <v>6190</v>
      </c>
      <c r="QN68" s="22">
        <v>852</v>
      </c>
      <c r="QO68" s="22">
        <v>852</v>
      </c>
      <c r="QP68" s="38">
        <f t="shared" si="200"/>
        <v>5.2007349395384039E-3</v>
      </c>
      <c r="QQ68" s="39">
        <v>0.16264084507042254</v>
      </c>
      <c r="QR68" s="22">
        <v>13857</v>
      </c>
      <c r="QS68" s="36">
        <f t="shared" si="120"/>
        <v>200324.5583861112</v>
      </c>
      <c r="QT68" s="22"/>
      <c r="QU68" s="22"/>
      <c r="QV68" s="38">
        <f t="shared" si="201"/>
        <v>0</v>
      </c>
      <c r="QW68" s="39">
        <v>0</v>
      </c>
      <c r="QX68" s="22"/>
      <c r="QY68" s="36">
        <f t="shared" si="122"/>
        <v>0</v>
      </c>
      <c r="QZ68" s="22">
        <v>5338</v>
      </c>
      <c r="RA68" s="22">
        <v>5338</v>
      </c>
      <c r="RB68" s="38">
        <f t="shared" si="202"/>
        <v>3.2583947308985915E-2</v>
      </c>
      <c r="RC68" s="39">
        <v>0.18590670663169725</v>
      </c>
      <c r="RD68" s="22">
        <v>99237</v>
      </c>
      <c r="RE68" s="36">
        <f t="shared" si="124"/>
        <v>576777.48325610568</v>
      </c>
      <c r="RF68" s="10">
        <f t="shared" si="203"/>
        <v>164576</v>
      </c>
      <c r="RG68" s="10">
        <f t="shared" si="204"/>
        <v>163823</v>
      </c>
      <c r="RH68" s="17">
        <f t="shared" si="205"/>
        <v>0.21070130017118685</v>
      </c>
      <c r="RI68" s="17">
        <f t="shared" si="206"/>
        <v>4.8138404281377481E-3</v>
      </c>
      <c r="RJ68" s="17">
        <f t="shared" si="207"/>
        <v>0.28034321967418152</v>
      </c>
      <c r="RK68" s="17">
        <f t="shared" si="208"/>
        <v>3.1393397713805955E-2</v>
      </c>
      <c r="RL68" s="17">
        <f t="shared" si="209"/>
        <v>0.28255101644466007</v>
      </c>
      <c r="RM68" s="17">
        <f t="shared" si="210"/>
        <v>0.27135248010480123</v>
      </c>
      <c r="RN68" s="17">
        <f t="shared" si="211"/>
        <v>1.9135001279482984E-2</v>
      </c>
      <c r="RO68" s="17">
        <f t="shared" si="212"/>
        <v>0</v>
      </c>
      <c r="RP68" s="17">
        <f t="shared" si="213"/>
        <v>5.50937836528771E-2</v>
      </c>
      <c r="RQ68" s="17">
        <f t="shared" si="214"/>
        <v>6.132462546909763E-6</v>
      </c>
      <c r="RR68" s="36">
        <f t="shared" si="215"/>
        <v>10469012.019398404</v>
      </c>
      <c r="RS68" s="36">
        <f t="shared" si="216"/>
        <v>80.558747407936622</v>
      </c>
      <c r="RT68" s="10">
        <f t="shared" si="217"/>
        <v>753</v>
      </c>
      <c r="RU68" s="17">
        <f t="shared" si="218"/>
        <v>4.5753937390628037E-3</v>
      </c>
      <c r="RV68" s="37">
        <f t="shared" si="219"/>
        <v>0.78963518374489594</v>
      </c>
      <c r="RW68" s="36">
        <f t="shared" si="220"/>
        <v>1.2606132892154978</v>
      </c>
      <c r="RX68" s="85">
        <v>-1.08504</v>
      </c>
      <c r="RY68" s="93">
        <v>169</v>
      </c>
      <c r="RZ68" s="43" t="b">
        <v>0</v>
      </c>
      <c r="SA68" s="18" t="b">
        <v>0</v>
      </c>
      <c r="SB68" s="18" t="b">
        <v>0</v>
      </c>
      <c r="SC68" s="18" t="b">
        <v>0</v>
      </c>
      <c r="SD68" s="18" t="b">
        <v>0</v>
      </c>
      <c r="SE68" s="32" t="b">
        <v>1</v>
      </c>
      <c r="SF68" s="43" t="b">
        <v>0</v>
      </c>
      <c r="SG68" s="18" t="b">
        <v>0</v>
      </c>
      <c r="SH68" s="18"/>
      <c r="SI68" s="18"/>
      <c r="SJ68" s="18"/>
      <c r="SK68" s="18"/>
      <c r="SL68" s="18"/>
      <c r="SM68" s="18"/>
      <c r="SN68" s="18"/>
      <c r="SO68" s="18"/>
      <c r="SP68" s="18"/>
      <c r="SQ68" s="17">
        <f t="shared" si="143"/>
        <v>0</v>
      </c>
      <c r="SR68" s="17">
        <f t="shared" si="144"/>
        <v>0</v>
      </c>
      <c r="SS68" s="17">
        <f t="shared" si="145"/>
        <v>0</v>
      </c>
      <c r="ST68" s="17">
        <f t="shared" si="146"/>
        <v>0</v>
      </c>
      <c r="SU68" s="17">
        <f t="shared" si="147"/>
        <v>0</v>
      </c>
      <c r="SV68" s="17">
        <f t="shared" si="221"/>
        <v>0</v>
      </c>
      <c r="SW68" s="17">
        <f t="shared" si="149"/>
        <v>0</v>
      </c>
      <c r="SX68" s="17">
        <f t="shared" si="150"/>
        <v>0</v>
      </c>
      <c r="SY68" s="17">
        <f t="shared" si="151"/>
        <v>0</v>
      </c>
      <c r="SZ68" s="17">
        <f t="shared" si="152"/>
        <v>0</v>
      </c>
      <c r="TA68" s="17">
        <f t="shared" si="153"/>
        <v>0</v>
      </c>
      <c r="TB68" s="24">
        <f t="shared" si="154"/>
        <v>620</v>
      </c>
      <c r="TC68" s="69">
        <f t="shared" si="155"/>
        <v>1</v>
      </c>
      <c r="TD68" s="17">
        <f t="shared" si="177"/>
        <v>2.6014568158168575E-6</v>
      </c>
      <c r="TE68" s="95"/>
      <c r="TF68" s="71"/>
      <c r="TG68" s="71"/>
      <c r="TH68" s="71"/>
      <c r="TI68" s="71"/>
      <c r="TJ68" s="71"/>
      <c r="TK68" s="71">
        <v>5</v>
      </c>
      <c r="TL68" s="71"/>
      <c r="TM68" s="71">
        <v>1</v>
      </c>
      <c r="TN68" s="71"/>
      <c r="TO68" s="71"/>
      <c r="TP68" s="71"/>
      <c r="TQ68" s="71">
        <v>1</v>
      </c>
      <c r="TR68" s="72"/>
      <c r="TS68" s="72"/>
      <c r="TT68" s="72"/>
      <c r="TU68" s="72"/>
      <c r="TV68" s="72"/>
      <c r="TW68" s="72"/>
      <c r="TX68" s="72"/>
      <c r="TY68" s="72"/>
      <c r="TZ68" s="72">
        <v>64</v>
      </c>
      <c r="UA68" s="72"/>
      <c r="UB68" s="72">
        <v>25</v>
      </c>
      <c r="UC68" s="72"/>
      <c r="UD68" s="72"/>
      <c r="UE68" s="72"/>
      <c r="UF68" s="72"/>
      <c r="UG68" s="72"/>
      <c r="UH68" s="72"/>
      <c r="UI68" s="72"/>
      <c r="UJ68" s="73"/>
      <c r="UK68" s="73"/>
      <c r="UL68" s="73"/>
      <c r="UM68" s="73"/>
      <c r="UN68" s="73">
        <v>1</v>
      </c>
      <c r="UO68" s="73"/>
      <c r="UP68" s="73"/>
      <c r="UQ68" s="73"/>
      <c r="UR68" s="73">
        <v>65</v>
      </c>
      <c r="US68" s="73">
        <v>43</v>
      </c>
      <c r="UT68" s="73"/>
      <c r="UU68" s="73"/>
      <c r="UV68" s="73"/>
      <c r="UW68" s="73"/>
      <c r="UX68" s="73"/>
      <c r="UY68" s="73"/>
      <c r="UZ68" s="73"/>
      <c r="VA68" s="73"/>
      <c r="VB68" s="73"/>
      <c r="VC68" s="73"/>
      <c r="VD68" s="73"/>
      <c r="VE68" s="73"/>
      <c r="VF68" s="73">
        <v>1</v>
      </c>
      <c r="VG68" s="73"/>
      <c r="VH68" s="73"/>
      <c r="VI68" s="73"/>
      <c r="VJ68" s="73">
        <v>67</v>
      </c>
      <c r="VK68" s="73">
        <v>43</v>
      </c>
      <c r="VL68" s="73"/>
      <c r="VM68" s="73"/>
      <c r="VN68" s="73"/>
      <c r="VO68" s="73"/>
      <c r="VP68" s="73">
        <v>1</v>
      </c>
      <c r="VQ68" s="73"/>
      <c r="VR68" s="73"/>
      <c r="VS68" s="73"/>
      <c r="VT68" s="73"/>
      <c r="VU68" s="73"/>
      <c r="VV68" s="73"/>
      <c r="VW68" s="73">
        <v>3</v>
      </c>
      <c r="VX68" s="73"/>
      <c r="VY68" s="73"/>
      <c r="VZ68" s="73"/>
      <c r="WA68" s="73">
        <v>65</v>
      </c>
      <c r="WB68" s="73"/>
      <c r="WC68" s="73">
        <v>43</v>
      </c>
      <c r="WD68" s="73"/>
      <c r="WE68" s="73"/>
      <c r="WF68" s="73"/>
      <c r="WG68" s="73"/>
      <c r="WH68" s="73"/>
      <c r="WI68" s="73"/>
      <c r="WJ68" s="73">
        <v>1</v>
      </c>
      <c r="WK68" s="73"/>
      <c r="WL68" s="73"/>
      <c r="WM68" s="73"/>
      <c r="WN68" s="73"/>
      <c r="WO68" s="22">
        <f t="shared" si="156"/>
        <v>0</v>
      </c>
      <c r="WP68" s="22">
        <f t="shared" si="157"/>
        <v>0</v>
      </c>
      <c r="WQ68" s="22">
        <f t="shared" si="158"/>
        <v>0</v>
      </c>
      <c r="WR68" s="22">
        <f t="shared" si="159"/>
        <v>0</v>
      </c>
      <c r="WS68" s="22">
        <f t="shared" si="160"/>
        <v>5</v>
      </c>
      <c r="WT68" s="22">
        <f t="shared" si="161"/>
        <v>0</v>
      </c>
      <c r="WU68" s="22">
        <f t="shared" si="162"/>
        <v>0</v>
      </c>
      <c r="WV68" s="22">
        <f t="shared" si="163"/>
        <v>0</v>
      </c>
      <c r="WW68" s="22">
        <f t="shared" si="164"/>
        <v>266</v>
      </c>
      <c r="WX68" s="22">
        <f t="shared" si="165"/>
        <v>0</v>
      </c>
      <c r="WY68" s="22">
        <f t="shared" si="166"/>
        <v>155</v>
      </c>
      <c r="WZ68" s="22">
        <f t="shared" si="167"/>
        <v>0</v>
      </c>
      <c r="XA68" s="22">
        <f t="shared" si="168"/>
        <v>0</v>
      </c>
      <c r="XB68" s="22">
        <f t="shared" si="169"/>
        <v>0</v>
      </c>
      <c r="XC68" s="22">
        <f t="shared" si="170"/>
        <v>0</v>
      </c>
      <c r="XD68" s="22">
        <f t="shared" si="171"/>
        <v>0</v>
      </c>
      <c r="XE68" s="22">
        <f t="shared" si="172"/>
        <v>2</v>
      </c>
      <c r="XF68" s="22">
        <f t="shared" si="173"/>
        <v>0</v>
      </c>
      <c r="XG68" s="93">
        <f t="shared" si="174"/>
        <v>1</v>
      </c>
    </row>
    <row r="69" spans="1:631" ht="17.100000000000001" customHeight="1" x14ac:dyDescent="0.2">
      <c r="A69" s="101"/>
      <c r="B69" s="27" t="s">
        <v>110</v>
      </c>
      <c r="C69" s="535" t="s">
        <v>111</v>
      </c>
      <c r="D69" s="25" t="s">
        <v>144</v>
      </c>
      <c r="E69" s="535" t="s">
        <v>145</v>
      </c>
      <c r="F69" s="25" t="s">
        <v>151</v>
      </c>
      <c r="G69" s="535" t="s">
        <v>152</v>
      </c>
      <c r="H69" s="25">
        <v>47</v>
      </c>
      <c r="I69" s="28">
        <v>3</v>
      </c>
      <c r="J69" s="17">
        <f t="shared" si="0"/>
        <v>0.76423044307822763</v>
      </c>
      <c r="K69" s="17">
        <f t="shared" si="1"/>
        <v>0.28935234259062964</v>
      </c>
      <c r="L69" s="17">
        <f t="shared" si="2"/>
        <v>1</v>
      </c>
      <c r="M69" s="17">
        <f t="shared" si="3"/>
        <v>0.11670834515823431</v>
      </c>
      <c r="N69" s="17">
        <f t="shared" si="4"/>
        <v>0.2195070327682746</v>
      </c>
      <c r="O69" s="17">
        <f t="shared" si="5"/>
        <v>8.7926648293406823E-2</v>
      </c>
      <c r="P69" s="17">
        <f t="shared" si="6"/>
        <v>0.73889517040865771</v>
      </c>
      <c r="Q69" s="17">
        <f t="shared" si="7"/>
        <v>0.46183531014130863</v>
      </c>
      <c r="R69" s="69">
        <f t="shared" si="8"/>
        <v>0.81861351228389456</v>
      </c>
      <c r="S69" s="422">
        <f t="shared" si="9"/>
        <v>0.49967431163584819</v>
      </c>
      <c r="T69" s="17">
        <f t="shared" si="175"/>
        <v>0.50032568836415181</v>
      </c>
      <c r="U69" s="10">
        <f t="shared" si="10"/>
        <v>56370.694656612257</v>
      </c>
      <c r="V69" s="32">
        <v>4</v>
      </c>
      <c r="W69" s="550">
        <f t="shared" si="11"/>
        <v>0</v>
      </c>
      <c r="X69" s="550">
        <f t="shared" si="12"/>
        <v>0.38856320052473708</v>
      </c>
      <c r="Y69" s="550">
        <f t="shared" si="13"/>
        <v>0.61143679947526297</v>
      </c>
      <c r="Z69" s="551">
        <f t="shared" si="14"/>
        <v>68889.361323278921</v>
      </c>
      <c r="AA69" s="426">
        <f t="shared" si="15"/>
        <v>5.4718287357546067E-2</v>
      </c>
      <c r="AB69" s="59">
        <f t="shared" si="16"/>
        <v>0.88849725687314196</v>
      </c>
      <c r="AC69" s="59">
        <f t="shared" si="17"/>
        <v>0.21667853225837486</v>
      </c>
      <c r="AD69" s="59">
        <f t="shared" si="18"/>
        <v>0.2195070327682746</v>
      </c>
      <c r="AE69" s="59">
        <f t="shared" si="19"/>
        <v>0.53816468985869137</v>
      </c>
      <c r="AF69" s="59">
        <f t="shared" si="20"/>
        <v>0.45707017171931313</v>
      </c>
      <c r="AG69" s="59">
        <f t="shared" si="21"/>
        <v>0.10133559465762138</v>
      </c>
      <c r="AH69" s="59">
        <f t="shared" si="22"/>
        <v>8.7926648293406823E-2</v>
      </c>
      <c r="AI69" s="59">
        <f t="shared" si="23"/>
        <v>0.69700021199915196</v>
      </c>
      <c r="AJ69" s="59">
        <f t="shared" si="24"/>
        <v>0.8314606741573034</v>
      </c>
      <c r="AK69" s="59">
        <f t="shared" si="25"/>
        <v>0.26110482959134229</v>
      </c>
      <c r="AL69" s="35">
        <f t="shared" si="26"/>
        <v>1</v>
      </c>
      <c r="AM69" s="27">
        <v>112668</v>
      </c>
      <c r="AN69" s="25">
        <v>57195</v>
      </c>
      <c r="AO69" s="25">
        <v>55473</v>
      </c>
      <c r="AP69" s="17">
        <f t="shared" si="27"/>
        <v>2.1883122859999151E-3</v>
      </c>
      <c r="AQ69" s="63">
        <v>103.10421286031041</v>
      </c>
      <c r="AR69" s="58">
        <v>3403.7959168799998</v>
      </c>
      <c r="AS69" s="24">
        <f t="shared" si="28"/>
        <v>33.100691919060225</v>
      </c>
      <c r="AT69" s="17">
        <f t="shared" si="188"/>
        <v>2.8586090626428386E-2</v>
      </c>
      <c r="AU69" s="25">
        <v>102383</v>
      </c>
      <c r="AV69" s="25">
        <v>48801</v>
      </c>
      <c r="AW69" s="25">
        <v>53582</v>
      </c>
      <c r="AX69" s="25">
        <v>10285</v>
      </c>
      <c r="AY69" s="25">
        <v>8394</v>
      </c>
      <c r="AZ69" s="25">
        <v>1891</v>
      </c>
      <c r="BA69" s="25">
        <v>6165</v>
      </c>
      <c r="BB69" s="25">
        <v>2883</v>
      </c>
      <c r="BC69" s="25">
        <v>3282</v>
      </c>
      <c r="BD69" s="63">
        <v>87.842778793418645</v>
      </c>
      <c r="BE69" s="25">
        <v>106503</v>
      </c>
      <c r="BF69" s="25">
        <v>54312</v>
      </c>
      <c r="BG69" s="25">
        <v>52191</v>
      </c>
      <c r="BH69" s="63">
        <v>104.06391906650572</v>
      </c>
      <c r="BI69" s="17">
        <v>5.4718287357546067E-2</v>
      </c>
      <c r="BJ69" s="25">
        <v>37932</v>
      </c>
      <c r="BK69" s="25">
        <v>70484</v>
      </c>
      <c r="BL69" s="25">
        <v>4252</v>
      </c>
      <c r="BM69" s="17">
        <v>0.59849043754610975</v>
      </c>
      <c r="BN69" s="10">
        <f t="shared" si="30"/>
        <v>45237.279382554909</v>
      </c>
      <c r="BO69" s="29">
        <v>0.53816468985869137</v>
      </c>
      <c r="BP69" s="30">
        <f t="shared" si="31"/>
        <v>0.46183531014130863</v>
      </c>
      <c r="BQ69" s="31">
        <v>6.0325747687418421</v>
      </c>
      <c r="BR69" s="25">
        <v>74736</v>
      </c>
      <c r="BS69" s="25">
        <v>24245</v>
      </c>
      <c r="BT69" s="25">
        <v>43925</v>
      </c>
      <c r="BU69" s="25">
        <v>5366</v>
      </c>
      <c r="BV69" s="18">
        <v>674</v>
      </c>
      <c r="BW69" s="18">
        <v>526</v>
      </c>
      <c r="BX69" s="25">
        <v>18868</v>
      </c>
      <c r="BY69" s="25">
        <v>14113</v>
      </c>
      <c r="BZ69" s="25">
        <v>4755</v>
      </c>
      <c r="CA69" s="59">
        <v>0.25201399194403223</v>
      </c>
      <c r="CB69" s="25">
        <v>102383</v>
      </c>
      <c r="CC69" s="25">
        <v>10285</v>
      </c>
      <c r="CD69" s="17">
        <f t="shared" si="32"/>
        <v>0.10045613041227548</v>
      </c>
      <c r="CE69" s="18">
        <v>418</v>
      </c>
      <c r="CF69" s="25">
        <v>1101</v>
      </c>
      <c r="CG69" s="25">
        <v>2214</v>
      </c>
      <c r="CH69" s="25">
        <v>3310</v>
      </c>
      <c r="CI69" s="25">
        <v>3513</v>
      </c>
      <c r="CJ69" s="25">
        <v>2946</v>
      </c>
      <c r="CK69" s="25">
        <v>2186</v>
      </c>
      <c r="CL69" s="25">
        <v>1497</v>
      </c>
      <c r="CM69" s="25">
        <v>1683</v>
      </c>
      <c r="CN69" s="26">
        <v>5.42627729489082</v>
      </c>
      <c r="CO69" s="27">
        <v>18868</v>
      </c>
      <c r="CP69" s="34">
        <f t="shared" si="33"/>
        <v>5.9713801144795422</v>
      </c>
      <c r="CQ69" s="25">
        <v>23</v>
      </c>
      <c r="CR69" s="18">
        <v>260</v>
      </c>
      <c r="CS69" s="18">
        <v>416</v>
      </c>
      <c r="CT69" s="25">
        <v>13275</v>
      </c>
      <c r="CU69" s="25">
        <v>4317</v>
      </c>
      <c r="CV69" s="18">
        <v>435</v>
      </c>
      <c r="CW69" s="18">
        <v>130</v>
      </c>
      <c r="CX69" s="18">
        <v>12</v>
      </c>
      <c r="CY69" s="25">
        <v>18868</v>
      </c>
      <c r="CZ69" s="25">
        <v>18339</v>
      </c>
      <c r="DA69" s="18">
        <v>212</v>
      </c>
      <c r="DB69" s="18">
        <v>77</v>
      </c>
      <c r="DC69" s="18">
        <v>198</v>
      </c>
      <c r="DD69" s="18">
        <v>18</v>
      </c>
      <c r="DE69" s="18">
        <v>24</v>
      </c>
      <c r="DF69" s="25">
        <v>18868</v>
      </c>
      <c r="DG69" s="25">
        <v>8597</v>
      </c>
      <c r="DH69" s="18">
        <v>16</v>
      </c>
      <c r="DI69" s="18">
        <v>11</v>
      </c>
      <c r="DJ69" s="25">
        <v>9731</v>
      </c>
      <c r="DK69" s="18">
        <v>8</v>
      </c>
      <c r="DL69" s="18">
        <v>505</v>
      </c>
      <c r="DM69" s="25">
        <f t="shared" si="34"/>
        <v>46736.526340894634</v>
      </c>
      <c r="DN69" s="17">
        <f t="shared" si="35"/>
        <v>0.5157409370362519</v>
      </c>
      <c r="DO69" s="17">
        <f t="shared" si="36"/>
        <v>4.2399830400678397E-4</v>
      </c>
      <c r="DP69" s="23">
        <f t="shared" si="37"/>
        <v>0.45707017171931313</v>
      </c>
      <c r="DQ69" s="23">
        <f t="shared" si="38"/>
        <v>0.54292982828068692</v>
      </c>
      <c r="DR69" s="25">
        <v>18868</v>
      </c>
      <c r="DS69" s="18">
        <v>68</v>
      </c>
      <c r="DT69" s="25">
        <v>11858</v>
      </c>
      <c r="DU69" s="18">
        <v>15</v>
      </c>
      <c r="DV69" s="25">
        <v>6252</v>
      </c>
      <c r="DW69" s="18">
        <v>13</v>
      </c>
      <c r="DX69" s="18">
        <v>529</v>
      </c>
      <c r="DY69" s="18">
        <v>133</v>
      </c>
      <c r="DZ69" s="17">
        <f t="shared" si="39"/>
        <v>0.96422514309942764</v>
      </c>
      <c r="EA69" s="17">
        <f t="shared" si="40"/>
        <v>3.577485690057236E-2</v>
      </c>
      <c r="EB69" s="25">
        <v>18868</v>
      </c>
      <c r="EC69" s="25">
        <v>1667</v>
      </c>
      <c r="ED69" s="18">
        <v>245</v>
      </c>
      <c r="EE69" s="25">
        <v>16488</v>
      </c>
      <c r="EF69" s="17">
        <f t="shared" si="189"/>
        <v>0.87386050455798181</v>
      </c>
      <c r="EG69" s="18">
        <v>408</v>
      </c>
      <c r="EH69" s="18">
        <v>60</v>
      </c>
      <c r="EI69" s="17">
        <f t="shared" si="42"/>
        <v>0.10133559465762138</v>
      </c>
      <c r="EJ69" s="17">
        <f t="shared" si="43"/>
        <v>2.1623913504345983E-2</v>
      </c>
      <c r="EK69" s="69">
        <f t="shared" si="44"/>
        <v>0.28935234259062964</v>
      </c>
      <c r="EL69" s="27">
        <v>65254</v>
      </c>
      <c r="EM69" s="25">
        <v>57978</v>
      </c>
      <c r="EN69" s="25">
        <v>7276</v>
      </c>
      <c r="EO69" s="59">
        <v>0.88849725687314196</v>
      </c>
      <c r="EP69" s="25">
        <v>30086</v>
      </c>
      <c r="EQ69" s="25">
        <v>29189</v>
      </c>
      <c r="ER69" s="25">
        <v>897</v>
      </c>
      <c r="ES69" s="59">
        <v>0.97018546832413743</v>
      </c>
      <c r="ET69" s="25">
        <v>35168</v>
      </c>
      <c r="EU69" s="25">
        <v>28789</v>
      </c>
      <c r="EV69" s="25">
        <v>6379</v>
      </c>
      <c r="EW69" s="59">
        <v>0.81861351228389456</v>
      </c>
      <c r="EX69" s="25">
        <v>4220</v>
      </c>
      <c r="EY69" s="25">
        <v>4103</v>
      </c>
      <c r="EZ69" s="25">
        <v>117</v>
      </c>
      <c r="FA69" s="59">
        <v>0.97227488151658781</v>
      </c>
      <c r="FB69" s="25">
        <v>61034</v>
      </c>
      <c r="FC69" s="25">
        <v>53875</v>
      </c>
      <c r="FD69" s="25">
        <v>7159</v>
      </c>
      <c r="FE69" s="59">
        <v>0.88270472195825278</v>
      </c>
      <c r="FF69" s="25">
        <v>50188</v>
      </c>
      <c r="FG69" s="25">
        <v>21598</v>
      </c>
      <c r="FH69" s="25">
        <v>25914</v>
      </c>
      <c r="FI69" s="25">
        <v>2676</v>
      </c>
      <c r="FJ69" s="23">
        <f t="shared" si="45"/>
        <v>5.3319518610026304E-2</v>
      </c>
      <c r="FK69" s="23">
        <f t="shared" si="46"/>
        <v>0.51633856698812464</v>
      </c>
      <c r="FL69" s="36">
        <f t="shared" si="47"/>
        <v>8.0710014947683106</v>
      </c>
      <c r="FM69" s="25">
        <v>24139</v>
      </c>
      <c r="FN69" s="25">
        <v>10514</v>
      </c>
      <c r="FO69" s="17">
        <f t="shared" si="48"/>
        <v>0.43556071088280374</v>
      </c>
      <c r="FP69" s="25">
        <v>12324</v>
      </c>
      <c r="FQ69" s="17">
        <f t="shared" si="49"/>
        <v>0.51054310451965701</v>
      </c>
      <c r="FR69" s="25">
        <v>1301</v>
      </c>
      <c r="FS69" s="17">
        <f t="shared" si="50"/>
        <v>5.3896184597539254E-2</v>
      </c>
      <c r="FT69" s="25">
        <v>26049</v>
      </c>
      <c r="FU69" s="25">
        <v>11084</v>
      </c>
      <c r="FV69" s="25">
        <v>13590</v>
      </c>
      <c r="FW69" s="17">
        <f t="shared" si="51"/>
        <v>5.2785135705785254E-2</v>
      </c>
      <c r="FX69" s="17">
        <f t="shared" si="52"/>
        <v>0.52170908672117933</v>
      </c>
      <c r="FY69" s="25">
        <v>1375</v>
      </c>
      <c r="FZ69" s="25">
        <v>51971</v>
      </c>
      <c r="GA69" s="25">
        <v>11261</v>
      </c>
      <c r="GB69" s="25">
        <v>29302</v>
      </c>
      <c r="GC69" s="25">
        <v>6704</v>
      </c>
      <c r="GD69" s="25">
        <v>2586</v>
      </c>
      <c r="GE69" s="18">
        <v>71</v>
      </c>
      <c r="GF69" s="18">
        <v>1917</v>
      </c>
      <c r="GG69" s="18">
        <v>39</v>
      </c>
      <c r="GH69" s="18">
        <v>37</v>
      </c>
      <c r="GI69" s="18">
        <v>54</v>
      </c>
      <c r="GJ69" s="10">
        <f t="shared" si="53"/>
        <v>11261</v>
      </c>
      <c r="GK69" s="10">
        <f t="shared" si="222"/>
        <v>40710</v>
      </c>
      <c r="GL69" s="10">
        <f t="shared" si="223"/>
        <v>11408</v>
      </c>
      <c r="GM69" s="10">
        <f t="shared" si="56"/>
        <v>40563</v>
      </c>
      <c r="GN69" s="10">
        <f t="shared" si="224"/>
        <v>4704</v>
      </c>
      <c r="GO69" s="17">
        <f t="shared" si="58"/>
        <v>0.21667853225837486</v>
      </c>
      <c r="GP69" s="17">
        <f t="shared" si="225"/>
        <v>0.78332146774162514</v>
      </c>
      <c r="GQ69" s="17">
        <f t="shared" si="226"/>
        <v>0.2195070327682746</v>
      </c>
      <c r="GR69" s="17">
        <f t="shared" si="227"/>
        <v>9.0512016316792052E-2</v>
      </c>
      <c r="GS69" s="17">
        <f t="shared" si="62"/>
        <v>0.5014142502549499</v>
      </c>
      <c r="GT69" s="25">
        <v>25706</v>
      </c>
      <c r="GU69" s="25">
        <v>4244</v>
      </c>
      <c r="GV69" s="25">
        <v>14619</v>
      </c>
      <c r="GW69" s="25">
        <v>4209</v>
      </c>
      <c r="GX69" s="25">
        <v>1522</v>
      </c>
      <c r="GY69" s="18">
        <v>45</v>
      </c>
      <c r="GZ69" s="18">
        <v>985</v>
      </c>
      <c r="HA69" s="18">
        <v>18</v>
      </c>
      <c r="HB69" s="18">
        <v>22</v>
      </c>
      <c r="HC69" s="18">
        <v>42</v>
      </c>
      <c r="HD69" s="23">
        <f t="shared" si="63"/>
        <v>0.1650976425737182</v>
      </c>
      <c r="HE69" s="23">
        <f t="shared" si="64"/>
        <v>0.83490235742628183</v>
      </c>
      <c r="HF69" s="23">
        <f t="shared" si="65"/>
        <v>0.26620244300941415</v>
      </c>
      <c r="HG69" s="23">
        <f t="shared" si="66"/>
        <v>0.10246635026841983</v>
      </c>
      <c r="HH69" s="25">
        <v>26265</v>
      </c>
      <c r="HI69" s="25">
        <v>7017</v>
      </c>
      <c r="HJ69" s="25">
        <v>14683</v>
      </c>
      <c r="HK69" s="25">
        <v>2495</v>
      </c>
      <c r="HL69" s="25">
        <v>1064</v>
      </c>
      <c r="HM69" s="18">
        <v>26</v>
      </c>
      <c r="HN69" s="18">
        <v>932</v>
      </c>
      <c r="HO69" s="18">
        <v>21</v>
      </c>
      <c r="HP69" s="18">
        <v>15</v>
      </c>
      <c r="HQ69" s="18">
        <v>12</v>
      </c>
      <c r="HR69" s="23">
        <f t="shared" si="67"/>
        <v>0.26716162193032555</v>
      </c>
      <c r="HS69" s="23">
        <f t="shared" si="68"/>
        <v>0.73283837806967445</v>
      </c>
      <c r="HT69" s="80">
        <f t="shared" si="69"/>
        <v>0.17380544450790025</v>
      </c>
      <c r="HU69" s="27">
        <v>86674</v>
      </c>
      <c r="HV69" s="18">
        <v>1082</v>
      </c>
      <c r="HW69" s="25">
        <v>15028</v>
      </c>
      <c r="HX69" s="18">
        <v>1713</v>
      </c>
      <c r="HY69" s="25">
        <v>22083</v>
      </c>
      <c r="HZ69" s="25">
        <v>10152</v>
      </c>
      <c r="IA69" s="18">
        <v>1010</v>
      </c>
      <c r="IB69" s="18">
        <v>202</v>
      </c>
      <c r="IC69" s="25">
        <v>12213</v>
      </c>
      <c r="ID69" s="25">
        <v>15991</v>
      </c>
      <c r="IE69" s="25">
        <v>5534</v>
      </c>
      <c r="IF69" s="18">
        <v>363</v>
      </c>
      <c r="IG69" s="18">
        <v>1303</v>
      </c>
      <c r="IH69" s="17">
        <f t="shared" si="70"/>
        <v>0.30162447792879066</v>
      </c>
      <c r="II69" s="17">
        <f t="shared" si="71"/>
        <v>0.11712855066109791</v>
      </c>
      <c r="IJ69" s="30">
        <f t="shared" si="72"/>
        <v>8.5376280535855003</v>
      </c>
      <c r="IK69" s="17">
        <f t="shared" si="176"/>
        <v>0.11670834515823431</v>
      </c>
      <c r="IL69" s="25">
        <v>43824</v>
      </c>
      <c r="IM69" s="18">
        <v>462</v>
      </c>
      <c r="IN69" s="25">
        <v>11598</v>
      </c>
      <c r="IO69" s="18">
        <v>1441</v>
      </c>
      <c r="IP69" s="25">
        <v>16462</v>
      </c>
      <c r="IQ69" s="25">
        <v>3985</v>
      </c>
      <c r="IR69" s="18">
        <v>526</v>
      </c>
      <c r="IS69" s="18">
        <v>125</v>
      </c>
      <c r="IT69" s="25">
        <v>5743</v>
      </c>
      <c r="IU69" s="25">
        <v>368</v>
      </c>
      <c r="IV69" s="25">
        <v>1940</v>
      </c>
      <c r="IW69" s="18">
        <v>188</v>
      </c>
      <c r="IX69" s="18">
        <v>986</v>
      </c>
      <c r="IY69" s="17">
        <f t="shared" si="73"/>
        <v>0.78664658634538154</v>
      </c>
      <c r="IZ69" s="25">
        <v>42850</v>
      </c>
      <c r="JA69" s="18">
        <v>620</v>
      </c>
      <c r="JB69" s="25">
        <v>3430</v>
      </c>
      <c r="JC69" s="18">
        <v>272</v>
      </c>
      <c r="JD69" s="25">
        <v>5621</v>
      </c>
      <c r="JE69" s="25">
        <v>6167</v>
      </c>
      <c r="JF69" s="18">
        <v>484</v>
      </c>
      <c r="JG69" s="18">
        <v>77</v>
      </c>
      <c r="JH69" s="25">
        <v>6470</v>
      </c>
      <c r="JI69" s="25">
        <v>15623</v>
      </c>
      <c r="JJ69" s="25">
        <v>3594</v>
      </c>
      <c r="JK69" s="18">
        <v>175</v>
      </c>
      <c r="JL69" s="18">
        <v>317</v>
      </c>
      <c r="JM69" s="80">
        <f t="shared" si="74"/>
        <v>0.3872578763127188</v>
      </c>
      <c r="JN69" s="27">
        <v>86674</v>
      </c>
      <c r="JO69" s="25">
        <v>62868</v>
      </c>
      <c r="JP69" s="18">
        <v>27</v>
      </c>
      <c r="JQ69" s="18">
        <v>118</v>
      </c>
      <c r="JR69" s="18">
        <v>460</v>
      </c>
      <c r="JS69" s="18">
        <v>405</v>
      </c>
      <c r="JT69" s="18">
        <v>154</v>
      </c>
      <c r="JU69" s="18">
        <v>1</v>
      </c>
      <c r="JV69" s="18">
        <v>10</v>
      </c>
      <c r="JW69" s="25">
        <v>22631</v>
      </c>
      <c r="JX69" s="17">
        <f t="shared" si="75"/>
        <v>0.26110482959134229</v>
      </c>
      <c r="JY69" s="17">
        <f t="shared" si="76"/>
        <v>0.73889517040865771</v>
      </c>
      <c r="JZ69" s="25">
        <v>5071</v>
      </c>
      <c r="KA69" s="25">
        <v>4352</v>
      </c>
      <c r="KB69" s="18">
        <v>1</v>
      </c>
      <c r="KC69" s="18">
        <v>6</v>
      </c>
      <c r="KD69" s="18">
        <v>9</v>
      </c>
      <c r="KE69" s="18">
        <v>18</v>
      </c>
      <c r="KF69" s="18">
        <v>1</v>
      </c>
      <c r="KG69" s="18">
        <v>1</v>
      </c>
      <c r="KH69" s="18">
        <v>1</v>
      </c>
      <c r="KI69" s="25">
        <v>682</v>
      </c>
      <c r="KJ69" s="17">
        <f t="shared" si="77"/>
        <v>0.13449023861171366</v>
      </c>
      <c r="KK69" s="25">
        <v>81603</v>
      </c>
      <c r="KL69" s="25">
        <v>58516</v>
      </c>
      <c r="KM69" s="18">
        <v>26</v>
      </c>
      <c r="KN69" s="18">
        <v>112</v>
      </c>
      <c r="KO69" s="18">
        <v>451</v>
      </c>
      <c r="KP69" s="18">
        <v>387</v>
      </c>
      <c r="KQ69" s="18">
        <v>153</v>
      </c>
      <c r="KR69" s="18">
        <v>0</v>
      </c>
      <c r="KS69" s="18">
        <v>9</v>
      </c>
      <c r="KT69" s="25">
        <v>21949</v>
      </c>
      <c r="KU69" s="69">
        <f t="shared" si="190"/>
        <v>0.26897295442569513</v>
      </c>
      <c r="KV69" s="27">
        <v>112668</v>
      </c>
      <c r="KW69" s="25">
        <v>109013</v>
      </c>
      <c r="KX69" s="25">
        <v>3655</v>
      </c>
      <c r="KY69" s="59">
        <v>3.2440444491781163E-2</v>
      </c>
      <c r="KZ69" s="18">
        <v>1504</v>
      </c>
      <c r="LA69" s="18">
        <v>1189</v>
      </c>
      <c r="LB69" s="18">
        <v>1158</v>
      </c>
      <c r="LC69" s="18">
        <v>1276</v>
      </c>
      <c r="LD69" s="25">
        <v>57195</v>
      </c>
      <c r="LE69" s="25">
        <v>55491</v>
      </c>
      <c r="LF69" s="25">
        <v>1704</v>
      </c>
      <c r="LG69" s="59">
        <v>2.9792814057172833E-2</v>
      </c>
      <c r="LH69" s="25">
        <v>55473</v>
      </c>
      <c r="LI69" s="25">
        <v>53522</v>
      </c>
      <c r="LJ69" s="25">
        <v>1951</v>
      </c>
      <c r="LK69" s="35">
        <v>3.5170263010834098E-2</v>
      </c>
      <c r="LL69" s="27">
        <v>18868</v>
      </c>
      <c r="LM69" s="18">
        <v>93</v>
      </c>
      <c r="LN69" s="25">
        <v>13058</v>
      </c>
      <c r="LO69" s="25">
        <v>4889</v>
      </c>
      <c r="LP69" s="18">
        <v>101</v>
      </c>
      <c r="LQ69" s="18">
        <v>201</v>
      </c>
      <c r="LR69" s="18">
        <v>526</v>
      </c>
      <c r="LS69" s="23">
        <f t="shared" si="79"/>
        <v>2.7877888488446047E-2</v>
      </c>
      <c r="LT69" s="23">
        <f t="shared" si="80"/>
        <v>0.97212211151155392</v>
      </c>
      <c r="LU69" s="17">
        <f t="shared" si="81"/>
        <v>0.69700021199915196</v>
      </c>
      <c r="LV69" s="25">
        <v>18868</v>
      </c>
      <c r="LW69" s="18">
        <v>641</v>
      </c>
      <c r="LX69" s="25">
        <v>2563</v>
      </c>
      <c r="LY69" s="25">
        <v>12246</v>
      </c>
      <c r="LZ69" s="25">
        <v>1800</v>
      </c>
      <c r="MA69" s="18">
        <v>14</v>
      </c>
      <c r="MB69" s="18">
        <v>930</v>
      </c>
      <c r="MC69" s="18">
        <v>172</v>
      </c>
      <c r="MD69" s="18">
        <v>238</v>
      </c>
      <c r="ME69" s="18">
        <v>0</v>
      </c>
      <c r="MF69" s="18">
        <v>264</v>
      </c>
      <c r="MG69" s="17">
        <f t="shared" si="82"/>
        <v>5.9147763408946362E-2</v>
      </c>
      <c r="MH69" s="17">
        <f t="shared" si="83"/>
        <v>0.8314606741573034</v>
      </c>
      <c r="MI69" s="25">
        <v>18868</v>
      </c>
      <c r="MJ69" s="18">
        <v>812</v>
      </c>
      <c r="MK69" s="25">
        <v>2586</v>
      </c>
      <c r="ML69" s="25">
        <v>11890</v>
      </c>
      <c r="MM69" s="25">
        <v>1810</v>
      </c>
      <c r="MN69" s="18">
        <v>25</v>
      </c>
      <c r="MO69" s="25">
        <v>1256</v>
      </c>
      <c r="MP69" s="18">
        <v>237</v>
      </c>
      <c r="MQ69" s="18">
        <v>2</v>
      </c>
      <c r="MR69" s="18">
        <v>0</v>
      </c>
      <c r="MS69" s="18">
        <v>250</v>
      </c>
      <c r="MT69" s="17">
        <f t="shared" si="84"/>
        <v>0.82292770828916684</v>
      </c>
      <c r="MU69" s="69">
        <f t="shared" si="85"/>
        <v>0.76423044307822763</v>
      </c>
      <c r="MV69" s="27">
        <v>18868</v>
      </c>
      <c r="MW69" s="25">
        <v>1659</v>
      </c>
      <c r="MX69" s="18">
        <v>976</v>
      </c>
      <c r="MY69" s="25">
        <v>5075</v>
      </c>
      <c r="MZ69" s="25">
        <v>1928</v>
      </c>
      <c r="NA69" s="25">
        <v>4262</v>
      </c>
      <c r="NB69" s="18">
        <v>447</v>
      </c>
      <c r="NC69" s="25">
        <v>4300</v>
      </c>
      <c r="ND69" s="18">
        <v>221</v>
      </c>
      <c r="NE69" s="17">
        <f t="shared" si="86"/>
        <v>8.7926648293406823E-2</v>
      </c>
      <c r="NF69" s="10">
        <f t="shared" si="87"/>
        <v>9002.1940322238697</v>
      </c>
      <c r="NG69" s="17">
        <f t="shared" si="88"/>
        <v>0.54171083315666735</v>
      </c>
      <c r="NH69" s="25">
        <v>18868</v>
      </c>
      <c r="NI69" s="18">
        <v>180</v>
      </c>
      <c r="NJ69" s="18">
        <v>2</v>
      </c>
      <c r="NK69" s="18">
        <v>5</v>
      </c>
      <c r="NL69" s="18">
        <v>5</v>
      </c>
      <c r="NM69" s="25">
        <v>17902</v>
      </c>
      <c r="NN69" s="18">
        <v>751</v>
      </c>
      <c r="NO69" s="18">
        <v>13</v>
      </c>
      <c r="NP69" s="18">
        <v>0</v>
      </c>
      <c r="NQ69" s="32">
        <v>10</v>
      </c>
      <c r="NR69" s="27">
        <v>18868</v>
      </c>
      <c r="NS69" s="37">
        <f t="shared" si="89"/>
        <v>0.96475514097943604</v>
      </c>
      <c r="NT69" s="37">
        <f t="shared" si="90"/>
        <v>0.26032626864397973</v>
      </c>
      <c r="NU69" s="37">
        <f t="shared" si="91"/>
        <v>1.0365324397077404</v>
      </c>
      <c r="NV69" s="17">
        <f t="shared" si="92"/>
        <v>0.2104795464304493</v>
      </c>
      <c r="NW69" s="10">
        <f t="shared" si="93"/>
        <v>7648</v>
      </c>
      <c r="NX69" s="17">
        <f t="shared" si="94"/>
        <v>0.4053423786304855</v>
      </c>
      <c r="NY69" s="19">
        <f t="shared" si="95"/>
        <v>0.13782911928490332</v>
      </c>
      <c r="NZ69" s="25">
        <v>5357</v>
      </c>
      <c r="OA69" s="25">
        <v>11220</v>
      </c>
      <c r="OB69" s="18">
        <v>685</v>
      </c>
      <c r="OC69" s="18">
        <v>745</v>
      </c>
      <c r="OD69" s="18">
        <v>169</v>
      </c>
      <c r="OE69" s="18">
        <v>27</v>
      </c>
      <c r="OF69" s="17">
        <f t="shared" si="96"/>
        <v>3.9484842060631756E-2</v>
      </c>
      <c r="OG69" s="17">
        <f t="shared" si="97"/>
        <v>0.28391986432054273</v>
      </c>
      <c r="OH69" s="17">
        <f t="shared" si="98"/>
        <v>0.5946576213695145</v>
      </c>
      <c r="OI69" s="69">
        <f t="shared" si="99"/>
        <v>8.9569641721433113E-3</v>
      </c>
      <c r="OJ69" s="27">
        <v>18868</v>
      </c>
      <c r="OK69" s="18">
        <v>290</v>
      </c>
      <c r="OL69" s="25">
        <v>12017</v>
      </c>
      <c r="OM69" s="25">
        <v>2462</v>
      </c>
      <c r="ON69" s="18">
        <v>220</v>
      </c>
      <c r="OO69" s="18">
        <v>28</v>
      </c>
      <c r="OP69" s="18">
        <v>102</v>
      </c>
      <c r="OQ69" s="25">
        <v>10824</v>
      </c>
      <c r="OR69" s="69">
        <f t="shared" si="100"/>
        <v>0.66933432266270931</v>
      </c>
      <c r="OS69" s="85">
        <v>38610</v>
      </c>
      <c r="OT69" s="22">
        <v>38574</v>
      </c>
      <c r="OU69" s="38">
        <f t="shared" si="191"/>
        <v>0.73316480717693344</v>
      </c>
      <c r="OV69" s="39">
        <v>0.88344402965728208</v>
      </c>
      <c r="OW69" s="22">
        <v>3407797</v>
      </c>
      <c r="OX69" s="36">
        <f t="shared" si="192"/>
        <v>139440237.646</v>
      </c>
      <c r="OY69" s="36">
        <f t="shared" si="193"/>
        <v>2613557.5056498251</v>
      </c>
      <c r="OZ69" s="22"/>
      <c r="PA69" s="22"/>
      <c r="PB69" s="38">
        <f t="shared" si="194"/>
        <v>0</v>
      </c>
      <c r="PC69" s="39">
        <v>0</v>
      </c>
      <c r="PD69" s="22"/>
      <c r="PE69" s="40">
        <f t="shared" si="105"/>
        <v>0</v>
      </c>
      <c r="PF69" s="36">
        <f t="shared" si="106"/>
        <v>0</v>
      </c>
      <c r="PG69" s="22">
        <v>3545</v>
      </c>
      <c r="PH69" s="22">
        <v>3545</v>
      </c>
      <c r="PI69" s="38">
        <f t="shared" si="195"/>
        <v>6.737878471100299E-2</v>
      </c>
      <c r="PJ69" s="39">
        <v>0.11007616361071931</v>
      </c>
      <c r="PK69" s="22">
        <v>39022</v>
      </c>
      <c r="PL69" s="41">
        <f t="shared" si="108"/>
        <v>1596702.196</v>
      </c>
      <c r="PM69" s="36">
        <f t="shared" si="109"/>
        <v>289791.78891564318</v>
      </c>
      <c r="PN69" s="22">
        <v>8559</v>
      </c>
      <c r="PO69" s="22">
        <v>8559</v>
      </c>
      <c r="PP69" s="38">
        <f t="shared" si="196"/>
        <v>0.16267842548419592</v>
      </c>
      <c r="PQ69" s="39">
        <v>0.76028391167192422</v>
      </c>
      <c r="PR69" s="22">
        <v>650727</v>
      </c>
      <c r="PS69" s="41">
        <f t="shared" si="111"/>
        <v>26626447.386</v>
      </c>
      <c r="PT69" s="36">
        <f t="shared" si="112"/>
        <v>1122241.9619190223</v>
      </c>
      <c r="PU69" s="22">
        <v>1402</v>
      </c>
      <c r="PV69" s="22">
        <v>1402</v>
      </c>
      <c r="PW69" s="38">
        <f t="shared" si="197"/>
        <v>2.664740653450668E-2</v>
      </c>
      <c r="PX69" s="39">
        <v>0.2714336661911555</v>
      </c>
      <c r="PY69" s="22">
        <v>38055</v>
      </c>
      <c r="PZ69" s="36">
        <f t="shared" si="114"/>
        <v>213898.54515287024</v>
      </c>
      <c r="QA69" s="22"/>
      <c r="QB69" s="22"/>
      <c r="QC69" s="39">
        <v>0</v>
      </c>
      <c r="QD69" s="22"/>
      <c r="QE69" s="22">
        <f t="shared" si="115"/>
        <v>0</v>
      </c>
      <c r="QF69" s="22"/>
      <c r="QG69" s="22">
        <v>37</v>
      </c>
      <c r="QH69" s="22">
        <v>37</v>
      </c>
      <c r="QI69" s="38">
        <f t="shared" si="198"/>
        <v>7.032482466310608E-4</v>
      </c>
      <c r="QJ69" s="39">
        <v>0.23405405405405408</v>
      </c>
      <c r="QK69" s="22">
        <v>866</v>
      </c>
      <c r="QL69" s="42">
        <f t="shared" si="117"/>
        <v>58.307545945945954</v>
      </c>
      <c r="QM69" s="22">
        <f t="shared" si="199"/>
        <v>496</v>
      </c>
      <c r="QN69" s="22">
        <v>496</v>
      </c>
      <c r="QO69" s="22">
        <v>496</v>
      </c>
      <c r="QP69" s="38">
        <f t="shared" si="200"/>
        <v>9.4273278467298955E-3</v>
      </c>
      <c r="QQ69" s="39">
        <v>0.14318548387096774</v>
      </c>
      <c r="QR69" s="22">
        <v>7102</v>
      </c>
      <c r="QS69" s="36">
        <f t="shared" si="120"/>
        <v>116620.86967078772</v>
      </c>
      <c r="QT69" s="22"/>
      <c r="QU69" s="22"/>
      <c r="QV69" s="38">
        <f t="shared" si="201"/>
        <v>0</v>
      </c>
      <c r="QW69" s="39">
        <v>0</v>
      </c>
      <c r="QX69" s="22"/>
      <c r="QY69" s="36">
        <f t="shared" si="122"/>
        <v>0</v>
      </c>
      <c r="QZ69" s="22"/>
      <c r="RA69" s="22"/>
      <c r="RB69" s="38">
        <f t="shared" si="202"/>
        <v>0</v>
      </c>
      <c r="RC69" s="39">
        <v>0</v>
      </c>
      <c r="RD69" s="22"/>
      <c r="RE69" s="36">
        <f t="shared" si="124"/>
        <v>0</v>
      </c>
      <c r="RF69" s="10">
        <f t="shared" si="203"/>
        <v>52649</v>
      </c>
      <c r="RG69" s="10">
        <f t="shared" si="204"/>
        <v>52613</v>
      </c>
      <c r="RH69" s="17">
        <f t="shared" si="205"/>
        <v>6.7668321944456239E-2</v>
      </c>
      <c r="RI69" s="17">
        <f t="shared" si="206"/>
        <v>1.5460013944660479E-3</v>
      </c>
      <c r="RJ69" s="17">
        <f t="shared" si="207"/>
        <v>0.59996697059656545</v>
      </c>
      <c r="RK69" s="17">
        <f t="shared" si="208"/>
        <v>0</v>
      </c>
      <c r="RL69" s="17">
        <f t="shared" si="209"/>
        <v>0.25762131068988786</v>
      </c>
      <c r="RM69" s="17">
        <f t="shared" si="210"/>
        <v>4.9102444416455351E-2</v>
      </c>
      <c r="RN69" s="17">
        <f t="shared" si="211"/>
        <v>2.6771429262017574E-2</v>
      </c>
      <c r="RO69" s="17">
        <f t="shared" si="212"/>
        <v>0</v>
      </c>
      <c r="RP69" s="17">
        <f t="shared" si="213"/>
        <v>0</v>
      </c>
      <c r="RQ69" s="17">
        <f t="shared" si="214"/>
        <v>1.3385051458973467E-5</v>
      </c>
      <c r="RR69" s="36">
        <f t="shared" si="215"/>
        <v>4356168.9788540946</v>
      </c>
      <c r="RS69" s="36">
        <f t="shared" si="216"/>
        <v>38.663764146466562</v>
      </c>
      <c r="RT69" s="10">
        <f t="shared" si="217"/>
        <v>36</v>
      </c>
      <c r="RU69" s="17">
        <f t="shared" si="218"/>
        <v>6.8377367091492717E-4</v>
      </c>
      <c r="RV69" s="37">
        <f t="shared" si="219"/>
        <v>2.1399836654067506</v>
      </c>
      <c r="RW69" s="36">
        <f t="shared" si="220"/>
        <v>0.46697376362409915</v>
      </c>
      <c r="RX69" s="85">
        <v>-1.9727170000000001</v>
      </c>
      <c r="RY69" s="93">
        <v>87</v>
      </c>
      <c r="RZ69" s="43" t="b">
        <v>0</v>
      </c>
      <c r="SA69" s="18" t="b">
        <v>0</v>
      </c>
      <c r="SB69" s="18" t="b">
        <v>1</v>
      </c>
      <c r="SC69" s="18" t="b">
        <v>0</v>
      </c>
      <c r="SD69" s="18" t="b">
        <v>0</v>
      </c>
      <c r="SE69" s="32" t="b">
        <v>1</v>
      </c>
      <c r="SF69" s="43" t="b">
        <v>0</v>
      </c>
      <c r="SG69" s="18" t="b">
        <v>0</v>
      </c>
      <c r="SH69" s="18"/>
      <c r="SI69" s="18"/>
      <c r="SJ69" s="18"/>
      <c r="SK69" s="18"/>
      <c r="SL69" s="18"/>
      <c r="SM69" s="18"/>
      <c r="SN69" s="18"/>
      <c r="SO69" s="18"/>
      <c r="SP69" s="18"/>
      <c r="SQ69" s="17">
        <f t="shared" si="143"/>
        <v>0</v>
      </c>
      <c r="SR69" s="17">
        <f t="shared" si="144"/>
        <v>0</v>
      </c>
      <c r="SS69" s="17">
        <f t="shared" si="145"/>
        <v>0</v>
      </c>
      <c r="ST69" s="17">
        <f t="shared" si="146"/>
        <v>0</v>
      </c>
      <c r="SU69" s="17">
        <f t="shared" si="147"/>
        <v>0</v>
      </c>
      <c r="SV69" s="17">
        <f t="shared" si="221"/>
        <v>0</v>
      </c>
      <c r="SW69" s="17">
        <f t="shared" si="149"/>
        <v>0</v>
      </c>
      <c r="SX69" s="17">
        <f t="shared" si="150"/>
        <v>0</v>
      </c>
      <c r="SY69" s="17">
        <f t="shared" si="151"/>
        <v>0</v>
      </c>
      <c r="SZ69" s="17">
        <f t="shared" si="152"/>
        <v>0</v>
      </c>
      <c r="TA69" s="17">
        <f t="shared" si="153"/>
        <v>0</v>
      </c>
      <c r="TB69" s="24">
        <f t="shared" si="154"/>
        <v>620</v>
      </c>
      <c r="TC69" s="69">
        <f t="shared" si="155"/>
        <v>1</v>
      </c>
      <c r="TD69" s="17">
        <f t="shared" si="177"/>
        <v>2.6014568158168575E-6</v>
      </c>
      <c r="TE69" s="95"/>
      <c r="TF69" s="71"/>
      <c r="TG69" s="71"/>
      <c r="TH69" s="71">
        <v>3</v>
      </c>
      <c r="TI69" s="71"/>
      <c r="TJ69" s="71"/>
      <c r="TK69" s="71">
        <v>5</v>
      </c>
      <c r="TL69" s="71"/>
      <c r="TM69" s="71">
        <v>1</v>
      </c>
      <c r="TN69" s="71"/>
      <c r="TO69" s="71"/>
      <c r="TP69" s="71"/>
      <c r="TQ69" s="71"/>
      <c r="TR69" s="72"/>
      <c r="TS69" s="72"/>
      <c r="TT69" s="72"/>
      <c r="TU69" s="72"/>
      <c r="TV69" s="72">
        <v>3</v>
      </c>
      <c r="TW69" s="72"/>
      <c r="TX69" s="72"/>
      <c r="TY69" s="72"/>
      <c r="TZ69" s="72">
        <v>5</v>
      </c>
      <c r="UA69" s="72"/>
      <c r="UB69" s="72"/>
      <c r="UC69" s="72"/>
      <c r="UD69" s="72"/>
      <c r="UE69" s="72"/>
      <c r="UF69" s="72"/>
      <c r="UG69" s="72"/>
      <c r="UH69" s="72"/>
      <c r="UI69" s="72"/>
      <c r="UJ69" s="73"/>
      <c r="UK69" s="73"/>
      <c r="UL69" s="73"/>
      <c r="UM69" s="73"/>
      <c r="UN69" s="73">
        <v>4</v>
      </c>
      <c r="UO69" s="73"/>
      <c r="UP69" s="73"/>
      <c r="UQ69" s="73"/>
      <c r="UR69" s="73">
        <v>3</v>
      </c>
      <c r="US69" s="73"/>
      <c r="UT69" s="73"/>
      <c r="UU69" s="73"/>
      <c r="UV69" s="73"/>
      <c r="UW69" s="73"/>
      <c r="UX69" s="73"/>
      <c r="UY69" s="73"/>
      <c r="UZ69" s="73"/>
      <c r="VA69" s="73"/>
      <c r="VB69" s="73"/>
      <c r="VC69" s="73"/>
      <c r="VD69" s="73"/>
      <c r="VE69" s="73"/>
      <c r="VF69" s="73">
        <v>3</v>
      </c>
      <c r="VG69" s="73"/>
      <c r="VH69" s="73"/>
      <c r="VI69" s="73"/>
      <c r="VJ69" s="73">
        <v>14</v>
      </c>
      <c r="VK69" s="73"/>
      <c r="VL69" s="73"/>
      <c r="VM69" s="73"/>
      <c r="VN69" s="73"/>
      <c r="VO69" s="73"/>
      <c r="VP69" s="73"/>
      <c r="VQ69" s="73"/>
      <c r="VR69" s="73"/>
      <c r="VS69" s="73"/>
      <c r="VT69" s="73">
        <v>1</v>
      </c>
      <c r="VU69" s="73"/>
      <c r="VV69" s="73"/>
      <c r="VW69" s="73">
        <v>4</v>
      </c>
      <c r="VX69" s="73"/>
      <c r="VY69" s="73"/>
      <c r="VZ69" s="73"/>
      <c r="WA69" s="73">
        <v>16</v>
      </c>
      <c r="WB69" s="73">
        <v>217</v>
      </c>
      <c r="WC69" s="73"/>
      <c r="WD69" s="73"/>
      <c r="WE69" s="73"/>
      <c r="WF69" s="73"/>
      <c r="WG69" s="73"/>
      <c r="WH69" s="73"/>
      <c r="WI69" s="73"/>
      <c r="WJ69" s="73"/>
      <c r="WK69" s="73"/>
      <c r="WL69" s="73"/>
      <c r="WM69" s="73"/>
      <c r="WN69" s="73"/>
      <c r="WO69" s="22">
        <f t="shared" si="156"/>
        <v>0</v>
      </c>
      <c r="WP69" s="22">
        <f t="shared" si="157"/>
        <v>0</v>
      </c>
      <c r="WQ69" s="22">
        <f t="shared" si="158"/>
        <v>0</v>
      </c>
      <c r="WR69" s="22">
        <f t="shared" si="159"/>
        <v>0</v>
      </c>
      <c r="WS69" s="22">
        <f t="shared" si="160"/>
        <v>17</v>
      </c>
      <c r="WT69" s="22">
        <f t="shared" si="161"/>
        <v>0</v>
      </c>
      <c r="WU69" s="22">
        <f t="shared" si="162"/>
        <v>0</v>
      </c>
      <c r="WV69" s="22">
        <f t="shared" si="163"/>
        <v>0</v>
      </c>
      <c r="WW69" s="22">
        <f t="shared" si="164"/>
        <v>43</v>
      </c>
      <c r="WX69" s="22">
        <f t="shared" si="165"/>
        <v>0</v>
      </c>
      <c r="WY69" s="22">
        <f t="shared" si="166"/>
        <v>218</v>
      </c>
      <c r="WZ69" s="22">
        <f t="shared" si="167"/>
        <v>0</v>
      </c>
      <c r="XA69" s="22">
        <f t="shared" si="168"/>
        <v>0</v>
      </c>
      <c r="XB69" s="22">
        <f t="shared" si="169"/>
        <v>0</v>
      </c>
      <c r="XC69" s="22">
        <f t="shared" si="170"/>
        <v>0</v>
      </c>
      <c r="XD69" s="22">
        <f t="shared" si="171"/>
        <v>0</v>
      </c>
      <c r="XE69" s="22">
        <f t="shared" si="172"/>
        <v>0</v>
      </c>
      <c r="XF69" s="22">
        <f t="shared" si="173"/>
        <v>0</v>
      </c>
      <c r="XG69" s="93">
        <f t="shared" si="174"/>
        <v>0</v>
      </c>
    </row>
    <row r="70" spans="1:631" ht="17.100000000000001" customHeight="1" x14ac:dyDescent="0.2">
      <c r="A70" s="101"/>
      <c r="B70" s="27" t="s">
        <v>110</v>
      </c>
      <c r="C70" s="535" t="s">
        <v>111</v>
      </c>
      <c r="D70" s="25" t="s">
        <v>144</v>
      </c>
      <c r="E70" s="535" t="s">
        <v>145</v>
      </c>
      <c r="F70" s="25" t="s">
        <v>153</v>
      </c>
      <c r="G70" s="535" t="s">
        <v>154</v>
      </c>
      <c r="H70" s="25">
        <v>47</v>
      </c>
      <c r="I70" s="28">
        <v>6</v>
      </c>
      <c r="J70" s="17">
        <f t="shared" ref="J70:J133" si="228">(LU70+MH70)/2</f>
        <v>0.81974652103302237</v>
      </c>
      <c r="K70" s="17">
        <f t="shared" ref="K70:K133" si="229">(DQ70+EA70)/2</f>
        <v>0.36948699168869215</v>
      </c>
      <c r="L70" s="17">
        <f t="shared" ref="L70:L133" si="230">TC70</f>
        <v>1</v>
      </c>
      <c r="M70" s="17">
        <f t="shared" ref="M70:M133" si="231">IK70</f>
        <v>8.2482394976770262E-2</v>
      </c>
      <c r="N70" s="17">
        <f t="shared" ref="N70:N133" si="232">GQ70</f>
        <v>0.30350320051605217</v>
      </c>
      <c r="O70" s="17">
        <f t="shared" ref="O70:O133" si="233">NE70</f>
        <v>0.47151546030634017</v>
      </c>
      <c r="P70" s="17">
        <f t="shared" ref="P70:P133" si="234">JY70</f>
        <v>0.75148247978436655</v>
      </c>
      <c r="Q70" s="17">
        <f t="shared" ref="Q70:Q133" si="235">BP70</f>
        <v>0.60696426393462621</v>
      </c>
      <c r="R70" s="69">
        <f t="shared" ref="R70:R133" si="236">EW70</f>
        <v>0.94734276843093368</v>
      </c>
      <c r="S70" s="422">
        <f t="shared" ref="S70:S133" si="237">AVERAGE(J70:L70,M70:R70)</f>
        <v>0.59472489785231153</v>
      </c>
      <c r="T70" s="17">
        <f t="shared" si="175"/>
        <v>0.40527510214768847</v>
      </c>
      <c r="U70" s="10">
        <f t="shared" ref="U70:U133" si="238">T70*AM70</f>
        <v>58885.256516752692</v>
      </c>
      <c r="V70" s="32">
        <v>6</v>
      </c>
      <c r="W70" s="550">
        <f t="shared" ref="W70:W133" si="239">L70-1</f>
        <v>0</v>
      </c>
      <c r="X70" s="550">
        <f t="shared" ref="X70:X133" si="240">AVERAGE(J70:K70,W70,M70:R70)</f>
        <v>0.48361378674120048</v>
      </c>
      <c r="Y70" s="550">
        <f t="shared" ref="Y70:Y133" si="241">1-X70</f>
        <v>0.51638621325879952</v>
      </c>
      <c r="Z70" s="551">
        <f t="shared" ref="Z70:Z133" si="242">Y70*AM70</f>
        <v>75029.367627863787</v>
      </c>
      <c r="AA70" s="426">
        <f t="shared" ref="AA70:AA133" si="243">BI70</f>
        <v>0.14749788364522323</v>
      </c>
      <c r="AB70" s="59">
        <f t="shared" ref="AB70:AB133" si="244">EO70</f>
        <v>0.96611195158850227</v>
      </c>
      <c r="AC70" s="59">
        <f t="shared" ref="AC70:AC133" si="245">GO70</f>
        <v>7.6204535304917387E-2</v>
      </c>
      <c r="AD70" s="59">
        <f t="shared" ref="AD70:AD133" si="246">GQ70</f>
        <v>0.30350320051605217</v>
      </c>
      <c r="AE70" s="59">
        <f t="shared" ref="AE70:AE133" si="247">BO70</f>
        <v>0.39303573606537384</v>
      </c>
      <c r="AF70" s="59">
        <f t="shared" ref="AF70:AF133" si="248">DP70</f>
        <v>0.33484062032289907</v>
      </c>
      <c r="AG70" s="59">
        <f t="shared" ref="AG70:AG133" si="249">EI70</f>
        <v>3.4041333630544852E-2</v>
      </c>
      <c r="AH70" s="59">
        <f t="shared" ref="AH70:AH133" si="250">NE70</f>
        <v>0.47151546030634017</v>
      </c>
      <c r="AI70" s="59">
        <f t="shared" ref="AI70:AI133" si="251">LU70</f>
        <v>0.78546635671751108</v>
      </c>
      <c r="AJ70" s="59">
        <f t="shared" ref="AJ70:AJ133" si="252">MH70</f>
        <v>0.85402668534853354</v>
      </c>
      <c r="AK70" s="59">
        <f t="shared" ref="AK70:AK133" si="253">JX70</f>
        <v>0.24851752021563342</v>
      </c>
      <c r="AL70" s="35">
        <f t="shared" ref="AL70:AL133" si="254">TC70</f>
        <v>1</v>
      </c>
      <c r="AM70" s="27">
        <v>145297</v>
      </c>
      <c r="AN70" s="25">
        <v>69782</v>
      </c>
      <c r="AO70" s="25">
        <v>75515</v>
      </c>
      <c r="AP70" s="17">
        <f t="shared" ref="AP70:AP133" si="255">AM70/(SUM($AM$6:$AM$335))</f>
        <v>2.8220542675731325E-3</v>
      </c>
      <c r="AQ70" s="63">
        <v>92.408130834933459</v>
      </c>
      <c r="AR70" s="58">
        <v>1891.6640437200001</v>
      </c>
      <c r="AS70" s="24">
        <f t="shared" ref="AS70:AS133" si="256">AM70/AR70</f>
        <v>76.809093286073235</v>
      </c>
      <c r="AT70" s="17">
        <f t="shared" ref="AT70:AT101" si="257">AS70/1157.93</f>
        <v>6.6333105875202497E-2</v>
      </c>
      <c r="AU70" s="25">
        <v>140228</v>
      </c>
      <c r="AV70" s="25">
        <v>65898</v>
      </c>
      <c r="AW70" s="25">
        <v>74330</v>
      </c>
      <c r="AX70" s="25">
        <v>5069</v>
      </c>
      <c r="AY70" s="25">
        <v>3884</v>
      </c>
      <c r="AZ70" s="25">
        <v>1185</v>
      </c>
      <c r="BA70" s="25">
        <v>21431</v>
      </c>
      <c r="BB70" s="25">
        <v>9957</v>
      </c>
      <c r="BC70" s="25">
        <v>11474</v>
      </c>
      <c r="BD70" s="63">
        <v>86.778804253093952</v>
      </c>
      <c r="BE70" s="25">
        <v>123866</v>
      </c>
      <c r="BF70" s="25">
        <v>59825</v>
      </c>
      <c r="BG70" s="25">
        <v>64041</v>
      </c>
      <c r="BH70" s="63">
        <v>93.416717415405756</v>
      </c>
      <c r="BI70" s="17">
        <v>0.14749788364522323</v>
      </c>
      <c r="BJ70" s="25">
        <v>38670</v>
      </c>
      <c r="BK70" s="25">
        <v>98388</v>
      </c>
      <c r="BL70" s="25">
        <v>8239</v>
      </c>
      <c r="BM70" s="17">
        <v>0.47677562304346061</v>
      </c>
      <c r="BN70" s="10">
        <f t="shared" ref="BN70:BN133" si="258">(1-BM70)*AM70</f>
        <v>76022.932298654312</v>
      </c>
      <c r="BO70" s="29">
        <v>0.39303573606537384</v>
      </c>
      <c r="BP70" s="30">
        <f t="shared" ref="BP70:BP133" si="259">1-BO70</f>
        <v>0.60696426393462621</v>
      </c>
      <c r="BQ70" s="31">
        <v>8.3739886978086773</v>
      </c>
      <c r="BR70" s="25">
        <v>106627</v>
      </c>
      <c r="BS70" s="25">
        <v>31086</v>
      </c>
      <c r="BT70" s="25">
        <v>65935</v>
      </c>
      <c r="BU70" s="25">
        <v>6996</v>
      </c>
      <c r="BV70" s="25">
        <v>1825</v>
      </c>
      <c r="BW70" s="18">
        <v>785</v>
      </c>
      <c r="BX70" s="25">
        <v>31403</v>
      </c>
      <c r="BY70" s="25">
        <v>23582</v>
      </c>
      <c r="BZ70" s="25">
        <v>7821</v>
      </c>
      <c r="CA70" s="59">
        <v>0.24905263828296659</v>
      </c>
      <c r="CB70" s="25">
        <v>140228</v>
      </c>
      <c r="CC70" s="25">
        <v>5069</v>
      </c>
      <c r="CD70" s="17">
        <f t="shared" ref="CD70:CD133" si="260">CC70/(CB70)</f>
        <v>3.6148272812847645E-2</v>
      </c>
      <c r="CE70" s="25">
        <v>1148</v>
      </c>
      <c r="CF70" s="25">
        <v>3089</v>
      </c>
      <c r="CG70" s="25">
        <v>5930</v>
      </c>
      <c r="CH70" s="25">
        <v>7628</v>
      </c>
      <c r="CI70" s="25">
        <v>5648</v>
      </c>
      <c r="CJ70" s="25">
        <v>3656</v>
      </c>
      <c r="CK70" s="25">
        <v>2131</v>
      </c>
      <c r="CL70" s="25">
        <v>1209</v>
      </c>
      <c r="CM70" s="18">
        <v>964</v>
      </c>
      <c r="CN70" s="26">
        <v>4.4654332388625289</v>
      </c>
      <c r="CO70" s="27">
        <v>31403</v>
      </c>
      <c r="CP70" s="34">
        <f t="shared" ref="CP70:CP133" si="261">AM70/CO70</f>
        <v>4.6268509378084897</v>
      </c>
      <c r="CQ70" s="25">
        <v>73</v>
      </c>
      <c r="CR70" s="25">
        <v>1218</v>
      </c>
      <c r="CS70" s="25">
        <v>1299</v>
      </c>
      <c r="CT70" s="25">
        <v>16295</v>
      </c>
      <c r="CU70" s="25">
        <v>11920</v>
      </c>
      <c r="CV70" s="18">
        <v>381</v>
      </c>
      <c r="CW70" s="18">
        <v>179</v>
      </c>
      <c r="CX70" s="18">
        <v>38</v>
      </c>
      <c r="CY70" s="25">
        <v>31403</v>
      </c>
      <c r="CZ70" s="25">
        <v>29441</v>
      </c>
      <c r="DA70" s="18">
        <v>780</v>
      </c>
      <c r="DB70" s="18">
        <v>280</v>
      </c>
      <c r="DC70" s="18">
        <v>713</v>
      </c>
      <c r="DD70" s="18">
        <v>123</v>
      </c>
      <c r="DE70" s="18">
        <v>66</v>
      </c>
      <c r="DF70" s="25">
        <v>31403</v>
      </c>
      <c r="DG70" s="25">
        <v>10281</v>
      </c>
      <c r="DH70" s="18">
        <v>213</v>
      </c>
      <c r="DI70" s="18">
        <v>21</v>
      </c>
      <c r="DJ70" s="25">
        <v>20670</v>
      </c>
      <c r="DK70" s="18">
        <v>190</v>
      </c>
      <c r="DL70" s="18">
        <v>28</v>
      </c>
      <c r="DM70" s="25">
        <f t="shared" ref="DM70:DM133" si="262">(DG70+DH70)*CN70</f>
        <v>46860.256408623376</v>
      </c>
      <c r="DN70" s="17">
        <f t="shared" ref="DN70:DN133" si="263">DJ70/DF70</f>
        <v>0.6582173677674108</v>
      </c>
      <c r="DO70" s="17">
        <f t="shared" ref="DO70:DO133" si="264">DK70/DF70</f>
        <v>6.0503773524822465E-3</v>
      </c>
      <c r="DP70" s="23">
        <f t="shared" ref="DP70:DP133" si="265">(DG70+DH70+DI70)/DF70</f>
        <v>0.33484062032289907</v>
      </c>
      <c r="DQ70" s="23">
        <f t="shared" ref="DQ70:DQ133" si="266">1-DP70</f>
        <v>0.66515937967710093</v>
      </c>
      <c r="DR70" s="25">
        <v>31403</v>
      </c>
      <c r="DS70" s="18">
        <v>184</v>
      </c>
      <c r="DT70" s="25">
        <v>17211</v>
      </c>
      <c r="DU70" s="18">
        <v>32</v>
      </c>
      <c r="DV70" s="25">
        <v>11658</v>
      </c>
      <c r="DW70" s="18">
        <v>23</v>
      </c>
      <c r="DX70" s="25">
        <v>2244</v>
      </c>
      <c r="DY70" s="18">
        <v>51</v>
      </c>
      <c r="DZ70" s="17">
        <f t="shared" ref="DZ70:DZ133" si="267">(DS70+DT70+DV70+DU70)/DR70</f>
        <v>0.92618539629971663</v>
      </c>
      <c r="EA70" s="17">
        <f t="shared" ref="EA70:EA133" si="268">1-DZ70</f>
        <v>7.3814603700283365E-2</v>
      </c>
      <c r="EB70" s="25">
        <v>31403</v>
      </c>
      <c r="EC70" s="18">
        <v>880</v>
      </c>
      <c r="ED70" s="18">
        <v>189</v>
      </c>
      <c r="EE70" s="25">
        <v>28687</v>
      </c>
      <c r="EF70" s="17">
        <f t="shared" ref="EF70:EF101" si="269">EE70/EB70</f>
        <v>0.91351144795083272</v>
      </c>
      <c r="EG70" s="25">
        <v>1511</v>
      </c>
      <c r="EH70" s="18">
        <v>136</v>
      </c>
      <c r="EI70" s="17">
        <f t="shared" ref="EI70:EI133" si="270">(EC70+ED70)/EB70</f>
        <v>3.4041333630544852E-2</v>
      </c>
      <c r="EJ70" s="17">
        <f t="shared" ref="EJ70:EJ133" si="271">(EG70)/EB70</f>
        <v>4.8116421997898291E-2</v>
      </c>
      <c r="EK70" s="69">
        <f t="shared" ref="EK70:EK133" si="272">(DQ70+EA70)/2</f>
        <v>0.36948699168869215</v>
      </c>
      <c r="EL70" s="27">
        <v>102455</v>
      </c>
      <c r="EM70" s="25">
        <v>98983</v>
      </c>
      <c r="EN70" s="25">
        <v>3472</v>
      </c>
      <c r="EO70" s="59">
        <v>0.96611195158850227</v>
      </c>
      <c r="EP70" s="25">
        <v>47059</v>
      </c>
      <c r="EQ70" s="25">
        <v>46504</v>
      </c>
      <c r="ER70" s="25">
        <v>555</v>
      </c>
      <c r="ES70" s="59">
        <v>0.9882062942263965</v>
      </c>
      <c r="ET70" s="25">
        <v>55396</v>
      </c>
      <c r="EU70" s="25">
        <v>52479</v>
      </c>
      <c r="EV70" s="25">
        <v>2917</v>
      </c>
      <c r="EW70" s="59">
        <v>0.94734276843093368</v>
      </c>
      <c r="EX70" s="25">
        <v>15713</v>
      </c>
      <c r="EY70" s="25">
        <v>15388</v>
      </c>
      <c r="EZ70" s="25">
        <v>325</v>
      </c>
      <c r="FA70" s="59">
        <v>0.97931648953096162</v>
      </c>
      <c r="FB70" s="25">
        <v>86742</v>
      </c>
      <c r="FC70" s="25">
        <v>83595</v>
      </c>
      <c r="FD70" s="25">
        <v>3147</v>
      </c>
      <c r="FE70" s="59">
        <v>0.96371999723317425</v>
      </c>
      <c r="FF70" s="25">
        <v>61569</v>
      </c>
      <c r="FG70" s="25">
        <v>23673</v>
      </c>
      <c r="FH70" s="25">
        <v>35886</v>
      </c>
      <c r="FI70" s="25">
        <v>2010</v>
      </c>
      <c r="FJ70" s="23">
        <f t="shared" ref="FJ70:FJ133" si="273">FI70/FF70</f>
        <v>3.2646299273985283E-2</v>
      </c>
      <c r="FK70" s="23">
        <f t="shared" ref="FK70:FK133" si="274">FH70/FF70</f>
        <v>0.5828582565901671</v>
      </c>
      <c r="FL70" s="36">
        <f t="shared" ref="FL70:FL133" si="275">FG70/FI70</f>
        <v>11.777611940298508</v>
      </c>
      <c r="FM70" s="25">
        <v>29587</v>
      </c>
      <c r="FN70" s="25">
        <v>11620</v>
      </c>
      <c r="FO70" s="17">
        <f t="shared" ref="FO70:FO133" si="276">FN70/FM70</f>
        <v>0.39274005475377699</v>
      </c>
      <c r="FP70" s="25">
        <v>16929</v>
      </c>
      <c r="FQ70" s="17">
        <f t="shared" ref="FQ70:FQ133" si="277">FP70/FM70</f>
        <v>0.57217696961503361</v>
      </c>
      <c r="FR70" s="25">
        <v>1038</v>
      </c>
      <c r="FS70" s="17">
        <f t="shared" ref="FS70:FS133" si="278">FR70/FM70</f>
        <v>3.5082975631189374E-2</v>
      </c>
      <c r="FT70" s="25">
        <v>31982</v>
      </c>
      <c r="FU70" s="25">
        <v>12053</v>
      </c>
      <c r="FV70" s="25">
        <v>18957</v>
      </c>
      <c r="FW70" s="17">
        <f t="shared" ref="FW70:FW133" si="279">FY70/FT70</f>
        <v>3.0392095553748985E-2</v>
      </c>
      <c r="FX70" s="17">
        <f t="shared" ref="FX70:FX133" si="280">FV70/FT70</f>
        <v>0.59273966606216</v>
      </c>
      <c r="FY70" s="18">
        <v>972</v>
      </c>
      <c r="FZ70" s="25">
        <v>80612</v>
      </c>
      <c r="GA70" s="25">
        <v>6143</v>
      </c>
      <c r="GB70" s="25">
        <v>50003</v>
      </c>
      <c r="GC70" s="25">
        <v>11040</v>
      </c>
      <c r="GD70" s="25">
        <v>5766</v>
      </c>
      <c r="GE70" s="18">
        <v>116</v>
      </c>
      <c r="GF70" s="25">
        <v>5058</v>
      </c>
      <c r="GG70" s="18">
        <v>65</v>
      </c>
      <c r="GH70" s="18">
        <v>61</v>
      </c>
      <c r="GI70" s="25">
        <v>2360</v>
      </c>
      <c r="GJ70" s="10">
        <f t="shared" ref="GJ70:GJ133" si="281">GA70</f>
        <v>6143</v>
      </c>
      <c r="GK70" s="10">
        <f t="shared" si="222"/>
        <v>74469</v>
      </c>
      <c r="GL70" s="10">
        <f t="shared" si="223"/>
        <v>24465.999999999996</v>
      </c>
      <c r="GM70" s="10">
        <f t="shared" ref="GM70:GM133" si="282">FZ70-GL70</f>
        <v>56146</v>
      </c>
      <c r="GN70" s="10">
        <f t="shared" si="224"/>
        <v>13426</v>
      </c>
      <c r="GO70" s="17">
        <f t="shared" ref="GO70:GO133" si="283">GA70/FZ70</f>
        <v>7.6204535304917387E-2</v>
      </c>
      <c r="GP70" s="17">
        <f t="shared" si="225"/>
        <v>0.92379546469508267</v>
      </c>
      <c r="GQ70" s="17">
        <f t="shared" si="226"/>
        <v>0.30350320051605217</v>
      </c>
      <c r="GR70" s="17">
        <f t="shared" si="227"/>
        <v>0.16655088572420979</v>
      </c>
      <c r="GS70" s="17">
        <f t="shared" ref="GS70:GS133" si="284">(GP70+GQ70)/2</f>
        <v>0.61364933260556742</v>
      </c>
      <c r="GT70" s="25">
        <v>37542</v>
      </c>
      <c r="GU70" s="25">
        <v>1896</v>
      </c>
      <c r="GV70" s="25">
        <v>22271</v>
      </c>
      <c r="GW70" s="25">
        <v>6550</v>
      </c>
      <c r="GX70" s="25">
        <v>3333</v>
      </c>
      <c r="GY70" s="18">
        <v>83</v>
      </c>
      <c r="GZ70" s="25">
        <v>2244</v>
      </c>
      <c r="HA70" s="18">
        <v>33</v>
      </c>
      <c r="HB70" s="18">
        <v>37</v>
      </c>
      <c r="HC70" s="25">
        <v>1095</v>
      </c>
      <c r="HD70" s="23">
        <f t="shared" ref="HD70:HD133" si="285">GU70/GT70</f>
        <v>5.050343615151031E-2</v>
      </c>
      <c r="HE70" s="23">
        <f t="shared" ref="HE70:HE133" si="286">(HC70+HB70+HA70+GZ70+GY70+GX70+GW70+GV70)/GT70</f>
        <v>0.94949656384848968</v>
      </c>
      <c r="HF70" s="23">
        <f t="shared" ref="HF70:HF133" si="287">(HC70+HB70+HA70+GZ70+GY70+GX70+GW70)/GT70</f>
        <v>0.35626764690213625</v>
      </c>
      <c r="HG70" s="23">
        <f t="shared" ref="HG70:HG133" si="288">(HC70+HB70+HA70+GZ70+GY70+GX70)/GT70</f>
        <v>0.18179638804538917</v>
      </c>
      <c r="HH70" s="25">
        <v>43070</v>
      </c>
      <c r="HI70" s="25">
        <v>4247</v>
      </c>
      <c r="HJ70" s="25">
        <v>27732</v>
      </c>
      <c r="HK70" s="25">
        <v>4490</v>
      </c>
      <c r="HL70" s="25">
        <v>2433</v>
      </c>
      <c r="HM70" s="18">
        <v>33</v>
      </c>
      <c r="HN70" s="25">
        <v>2814</v>
      </c>
      <c r="HO70" s="18">
        <v>32</v>
      </c>
      <c r="HP70" s="18">
        <v>24</v>
      </c>
      <c r="HQ70" s="25">
        <v>1265</v>
      </c>
      <c r="HR70" s="23">
        <f t="shared" ref="HR70:HR133" si="289">HI70/HH70</f>
        <v>9.8606918969120036E-2</v>
      </c>
      <c r="HS70" s="23">
        <f t="shared" ref="HS70:HS133" si="290">(HQ70+HP70+HO70+HN70+HM70+HL70+HK70+HJ70)/HH70</f>
        <v>0.90139308103088001</v>
      </c>
      <c r="HT70" s="80">
        <f t="shared" ref="HT70:HT133" si="291">(HQ70+HP70+HO70+HN70+HM70+HL70+HK70)/HH70</f>
        <v>0.25751102855816116</v>
      </c>
      <c r="HU70" s="27">
        <v>120575</v>
      </c>
      <c r="HV70" s="25">
        <v>2512</v>
      </c>
      <c r="HW70" s="25">
        <v>16238</v>
      </c>
      <c r="HX70" s="18">
        <v>3782</v>
      </c>
      <c r="HY70" s="25">
        <v>31912</v>
      </c>
      <c r="HZ70" s="25">
        <v>19983</v>
      </c>
      <c r="IA70" s="18">
        <v>1928</v>
      </c>
      <c r="IB70" s="18">
        <v>133</v>
      </c>
      <c r="IC70" s="25">
        <v>14962</v>
      </c>
      <c r="ID70" s="25">
        <v>18309</v>
      </c>
      <c r="IE70" s="25">
        <v>8217</v>
      </c>
      <c r="IF70" s="18">
        <v>719</v>
      </c>
      <c r="IG70" s="18">
        <v>1880</v>
      </c>
      <c r="IH70" s="17">
        <f t="shared" ref="IH70:IH133" si="292">(ID70+HZ70)/HU70</f>
        <v>0.31757827078581796</v>
      </c>
      <c r="II70" s="17">
        <f t="shared" ref="II70:II133" si="293">HZ70/HU70</f>
        <v>0.16573087290068422</v>
      </c>
      <c r="IJ70" s="30">
        <f t="shared" ref="IJ70:IJ133" si="294">1/II70</f>
        <v>6.0338787969774303</v>
      </c>
      <c r="IK70" s="17">
        <f t="shared" si="176"/>
        <v>8.2482394976770262E-2</v>
      </c>
      <c r="IL70" s="25">
        <v>57204</v>
      </c>
      <c r="IM70" s="25">
        <v>1321</v>
      </c>
      <c r="IN70" s="25">
        <v>10901</v>
      </c>
      <c r="IO70" s="18">
        <v>2872</v>
      </c>
      <c r="IP70" s="25">
        <v>21439</v>
      </c>
      <c r="IQ70" s="25">
        <v>6656</v>
      </c>
      <c r="IR70" s="18">
        <v>999</v>
      </c>
      <c r="IS70" s="18">
        <v>85</v>
      </c>
      <c r="IT70" s="25">
        <v>7329</v>
      </c>
      <c r="IU70" s="25">
        <v>642</v>
      </c>
      <c r="IV70" s="25">
        <v>3240</v>
      </c>
      <c r="IW70" s="18">
        <v>345</v>
      </c>
      <c r="IX70" s="18">
        <v>1375</v>
      </c>
      <c r="IY70" s="17">
        <f t="shared" ref="IY70:IY133" si="295">(IM70+IN70+IO70+IP70+IQ70+IR70)/IL70</f>
        <v>0.77246346409342004</v>
      </c>
      <c r="IZ70" s="25">
        <v>63371</v>
      </c>
      <c r="JA70" s="25">
        <v>1191</v>
      </c>
      <c r="JB70" s="25">
        <v>5337</v>
      </c>
      <c r="JC70" s="18">
        <v>910</v>
      </c>
      <c r="JD70" s="25">
        <v>10473</v>
      </c>
      <c r="JE70" s="25">
        <v>13327</v>
      </c>
      <c r="JF70" s="18">
        <v>929</v>
      </c>
      <c r="JG70" s="18">
        <v>48</v>
      </c>
      <c r="JH70" s="25">
        <v>7633</v>
      </c>
      <c r="JI70" s="25">
        <v>17667</v>
      </c>
      <c r="JJ70" s="25">
        <v>4977</v>
      </c>
      <c r="JK70" s="18">
        <v>374</v>
      </c>
      <c r="JL70" s="18">
        <v>505</v>
      </c>
      <c r="JM70" s="80">
        <f t="shared" ref="JM70:JM133" si="296">(JA70+JB70+JC70+JD70+JE70+JF70)/IZ70</f>
        <v>0.50759811270139343</v>
      </c>
      <c r="JN70" s="27">
        <v>120575</v>
      </c>
      <c r="JO70" s="25">
        <v>89098</v>
      </c>
      <c r="JP70" s="18">
        <v>126</v>
      </c>
      <c r="JQ70" s="18">
        <v>116</v>
      </c>
      <c r="JR70" s="18">
        <v>282</v>
      </c>
      <c r="JS70" s="18">
        <v>637</v>
      </c>
      <c r="JT70" s="18">
        <v>328</v>
      </c>
      <c r="JU70" s="18">
        <v>6</v>
      </c>
      <c r="JV70" s="18">
        <v>17</v>
      </c>
      <c r="JW70" s="25">
        <v>29965</v>
      </c>
      <c r="JX70" s="17">
        <f t="shared" ref="JX70:JX133" si="297">JW70/JN70</f>
        <v>0.24851752021563342</v>
      </c>
      <c r="JY70" s="17">
        <f t="shared" ref="JY70:JY133" si="298">1-JX70</f>
        <v>0.75148247978436655</v>
      </c>
      <c r="JZ70" s="25">
        <v>18361</v>
      </c>
      <c r="KA70" s="25">
        <v>15454</v>
      </c>
      <c r="KB70" s="18">
        <v>98</v>
      </c>
      <c r="KC70" s="18">
        <v>53</v>
      </c>
      <c r="KD70" s="18">
        <v>33</v>
      </c>
      <c r="KE70" s="18">
        <v>144</v>
      </c>
      <c r="KF70" s="18">
        <v>81</v>
      </c>
      <c r="KG70" s="18">
        <v>6</v>
      </c>
      <c r="KH70" s="18">
        <v>2</v>
      </c>
      <c r="KI70" s="25">
        <v>2490</v>
      </c>
      <c r="KJ70" s="17">
        <f t="shared" ref="KJ70:KJ133" si="299">KI70/JZ70</f>
        <v>0.13561352867490878</v>
      </c>
      <c r="KK70" s="25">
        <v>102214</v>
      </c>
      <c r="KL70" s="25">
        <v>73644</v>
      </c>
      <c r="KM70" s="18">
        <v>28</v>
      </c>
      <c r="KN70" s="18">
        <v>63</v>
      </c>
      <c r="KO70" s="18">
        <v>249</v>
      </c>
      <c r="KP70" s="18">
        <v>493</v>
      </c>
      <c r="KQ70" s="18">
        <v>247</v>
      </c>
      <c r="KR70" s="18">
        <v>0</v>
      </c>
      <c r="KS70" s="18">
        <v>15</v>
      </c>
      <c r="KT70" s="25">
        <v>27475</v>
      </c>
      <c r="KU70" s="69">
        <f t="shared" ref="KU70:KU101" si="300">KT70/KK70</f>
        <v>0.26879879468565948</v>
      </c>
      <c r="KV70" s="27">
        <v>145297</v>
      </c>
      <c r="KW70" s="25">
        <v>140851</v>
      </c>
      <c r="KX70" s="25">
        <v>4446</v>
      </c>
      <c r="KY70" s="59">
        <v>3.0599392967507931E-2</v>
      </c>
      <c r="KZ70" s="25">
        <v>2043</v>
      </c>
      <c r="LA70" s="18">
        <v>1182</v>
      </c>
      <c r="LB70" s="25">
        <v>1809</v>
      </c>
      <c r="LC70" s="18">
        <v>1593</v>
      </c>
      <c r="LD70" s="25">
        <v>69782</v>
      </c>
      <c r="LE70" s="25">
        <v>67765</v>
      </c>
      <c r="LF70" s="25">
        <v>2017</v>
      </c>
      <c r="LG70" s="59">
        <v>2.8904301968989139E-2</v>
      </c>
      <c r="LH70" s="25">
        <v>75515</v>
      </c>
      <c r="LI70" s="25">
        <v>73086</v>
      </c>
      <c r="LJ70" s="25">
        <v>2429</v>
      </c>
      <c r="LK70" s="35">
        <v>3.2165794875190362E-2</v>
      </c>
      <c r="LL70" s="27">
        <v>31403</v>
      </c>
      <c r="LM70" s="18">
        <v>385</v>
      </c>
      <c r="LN70" s="25">
        <v>24281</v>
      </c>
      <c r="LO70" s="25">
        <v>5016</v>
      </c>
      <c r="LP70" s="18">
        <v>59</v>
      </c>
      <c r="LQ70" s="18">
        <v>30</v>
      </c>
      <c r="LR70" s="25">
        <v>1632</v>
      </c>
      <c r="LS70" s="23">
        <f t="shared" ref="LS70:LS133" si="301">LR70/LL70</f>
        <v>5.1969557048689614E-2</v>
      </c>
      <c r="LT70" s="23">
        <f t="shared" ref="LT70:LT133" si="302">1-LS70</f>
        <v>0.94803044295131034</v>
      </c>
      <c r="LU70" s="17">
        <f t="shared" ref="LU70:LU133" si="303">(LM70+LN70)/LL70</f>
        <v>0.78546635671751108</v>
      </c>
      <c r="LV70" s="25">
        <v>31403</v>
      </c>
      <c r="LW70" s="18">
        <v>247</v>
      </c>
      <c r="LX70" s="25">
        <v>7643</v>
      </c>
      <c r="LY70" s="25">
        <v>17376</v>
      </c>
      <c r="LZ70" s="18">
        <v>615</v>
      </c>
      <c r="MA70" s="18">
        <v>519</v>
      </c>
      <c r="MB70" s="18">
        <v>991</v>
      </c>
      <c r="MC70" s="18">
        <v>33</v>
      </c>
      <c r="MD70" s="25">
        <v>1553</v>
      </c>
      <c r="ME70" s="18">
        <v>5</v>
      </c>
      <c r="MF70" s="25">
        <v>2421</v>
      </c>
      <c r="MG70" s="17">
        <f t="shared" ref="MG70:MG133" si="304">(MA70+MB70+MC70)/LV70</f>
        <v>4.9135432920421614E-2</v>
      </c>
      <c r="MH70" s="17">
        <f t="shared" ref="MH70:MH133" si="305">(LW70+LX70+LY70+MD70)/LV70</f>
        <v>0.85402668534853354</v>
      </c>
      <c r="MI70" s="25">
        <v>31403</v>
      </c>
      <c r="MJ70" s="18">
        <v>533</v>
      </c>
      <c r="MK70" s="25">
        <v>8932</v>
      </c>
      <c r="ML70" s="25">
        <v>16819</v>
      </c>
      <c r="MM70" s="18">
        <v>651</v>
      </c>
      <c r="MN70" s="18">
        <v>579</v>
      </c>
      <c r="MO70" s="25">
        <v>1033</v>
      </c>
      <c r="MP70" s="18">
        <v>29</v>
      </c>
      <c r="MQ70" s="18">
        <v>22</v>
      </c>
      <c r="MR70" s="18">
        <v>4</v>
      </c>
      <c r="MS70" s="25">
        <v>2801</v>
      </c>
      <c r="MT70" s="17">
        <f t="shared" ref="MT70:MT133" si="306">(MJ70+MK70+ML70+MP70+MQ70)/MI70</f>
        <v>0.83861414514536825</v>
      </c>
      <c r="MU70" s="69">
        <f t="shared" ref="MU70:MU133" si="307">(MH70+LU70)/2</f>
        <v>0.81974652103302237</v>
      </c>
      <c r="MV70" s="27">
        <v>31403</v>
      </c>
      <c r="MW70" s="25">
        <v>14807</v>
      </c>
      <c r="MX70" s="18">
        <v>520</v>
      </c>
      <c r="MY70" s="25">
        <v>4568</v>
      </c>
      <c r="MZ70" s="25">
        <v>2328</v>
      </c>
      <c r="NA70" s="25">
        <v>5089</v>
      </c>
      <c r="NB70" s="18">
        <v>44</v>
      </c>
      <c r="NC70" s="25">
        <v>3668</v>
      </c>
      <c r="ND70" s="18">
        <v>379</v>
      </c>
      <c r="NE70" s="17">
        <f t="shared" ref="NE70:NE133" si="308">MW70/MV70</f>
        <v>0.47151546030634017</v>
      </c>
      <c r="NF70" s="10">
        <f t="shared" ref="NF70:NF133" si="309">MW70*CN70</f>
        <v>66119.669967837472</v>
      </c>
      <c r="NG70" s="17">
        <f t="shared" ref="NG70:NG133" si="310">(MW70+NC70+NA70)/MV70</f>
        <v>0.75037416807311408</v>
      </c>
      <c r="NH70" s="25">
        <v>31403</v>
      </c>
      <c r="NI70" s="25">
        <v>3318</v>
      </c>
      <c r="NJ70" s="18">
        <v>4</v>
      </c>
      <c r="NK70" s="18">
        <v>8</v>
      </c>
      <c r="NL70" s="18">
        <v>9</v>
      </c>
      <c r="NM70" s="25">
        <v>23549</v>
      </c>
      <c r="NN70" s="25">
        <v>4372</v>
      </c>
      <c r="NO70" s="18">
        <v>128</v>
      </c>
      <c r="NP70" s="18">
        <v>0</v>
      </c>
      <c r="NQ70" s="32">
        <v>15</v>
      </c>
      <c r="NR70" s="27">
        <v>31403</v>
      </c>
      <c r="NS70" s="37">
        <f t="shared" ref="NS70:NS133" si="311">SUM(NZ70:OE70)/NR70</f>
        <v>1.1703340445180397</v>
      </c>
      <c r="NT70" s="37">
        <f t="shared" ref="NT70:NT133" si="312">NS70/(MAX($NS$6:$NS$335))</f>
        <v>0.31579898560280656</v>
      </c>
      <c r="NU70" s="37">
        <f t="shared" ref="NU70:NU133" si="313">1/NS70</f>
        <v>0.8544569003047453</v>
      </c>
      <c r="NV70" s="17">
        <f t="shared" ref="NV70:NV133" si="314">NU70/(MAX($NU$6:$NU$335))</f>
        <v>0.17350706444963704</v>
      </c>
      <c r="NW70" s="10">
        <f t="shared" ref="NW70:NW133" si="315">NR70-(MAX(NZ70:OE70))</f>
        <v>13376</v>
      </c>
      <c r="NX70" s="17">
        <f t="shared" ref="NX70:NX133" si="316">NW70/NR70</f>
        <v>0.42594656561475019</v>
      </c>
      <c r="NY70" s="19">
        <f t="shared" ref="NY70:NY133" si="317">NW70/(MAX($NW$6:$NW$335))</f>
        <v>0.24105678602966354</v>
      </c>
      <c r="NZ70" s="25">
        <v>8979</v>
      </c>
      <c r="OA70" s="25">
        <v>18027</v>
      </c>
      <c r="OB70" s="25">
        <v>2120</v>
      </c>
      <c r="OC70" s="25">
        <v>6229</v>
      </c>
      <c r="OD70" s="18">
        <v>562</v>
      </c>
      <c r="OE70" s="18">
        <v>835</v>
      </c>
      <c r="OF70" s="17">
        <f t="shared" ref="OF70:OF133" si="318">OC70/NR70</f>
        <v>0.19835684488743113</v>
      </c>
      <c r="OG70" s="17">
        <f t="shared" ref="OG70:OG133" si="319">NZ70/NR70</f>
        <v>0.28592809604177943</v>
      </c>
      <c r="OH70" s="17">
        <f t="shared" ref="OH70:OH133" si="320">OA70/NR70</f>
        <v>0.57405343438524981</v>
      </c>
      <c r="OI70" s="69">
        <f t="shared" ref="OI70:OI133" si="321">(MAX(OD70:OE70))/NR70</f>
        <v>2.6589816259593033E-2</v>
      </c>
      <c r="OJ70" s="27">
        <v>31403</v>
      </c>
      <c r="OK70" s="18">
        <v>672</v>
      </c>
      <c r="OL70" s="25">
        <v>22014</v>
      </c>
      <c r="OM70" s="25">
        <v>13392</v>
      </c>
      <c r="ON70" s="18">
        <v>849</v>
      </c>
      <c r="OO70" s="18">
        <v>485</v>
      </c>
      <c r="OP70" s="18">
        <v>197</v>
      </c>
      <c r="OQ70" s="25">
        <v>15063</v>
      </c>
      <c r="OR70" s="69">
        <f t="shared" ref="OR70:OR133" si="322">(OK70+OL70+ON70+OP70)/OJ70</f>
        <v>0.75572397541636149</v>
      </c>
      <c r="OS70" s="85">
        <v>99756</v>
      </c>
      <c r="OT70" s="22">
        <v>93695</v>
      </c>
      <c r="OU70" s="38">
        <f t="shared" ref="OU70:OU101" si="323">OT70/RG70</f>
        <v>0.71868528035591006</v>
      </c>
      <c r="OV70" s="39">
        <v>0.83497144991728478</v>
      </c>
      <c r="OW70" s="22">
        <v>7823265</v>
      </c>
      <c r="OX70" s="36">
        <f t="shared" ref="OX70:OX101" si="324">OW70*40.918</f>
        <v>320112357.26999998</v>
      </c>
      <c r="OY70" s="36">
        <f t="shared" ref="OY70:OY101" si="325">OT70/2.47105*167.424464</f>
        <v>6348246.7592642801</v>
      </c>
      <c r="OZ70" s="22"/>
      <c r="PA70" s="22"/>
      <c r="PB70" s="38">
        <f t="shared" ref="PB70:PB101" si="326">PA70/RG70</f>
        <v>0</v>
      </c>
      <c r="PC70" s="39">
        <v>0</v>
      </c>
      <c r="PD70" s="22"/>
      <c r="PE70" s="40">
        <f t="shared" ref="PE70:PE133" si="327">PD70*40.918</f>
        <v>0</v>
      </c>
      <c r="PF70" s="36">
        <f t="shared" ref="PF70:PF133" si="328">PA70/2.47105*759</f>
        <v>0</v>
      </c>
      <c r="PG70" s="22">
        <v>11118</v>
      </c>
      <c r="PH70" s="22">
        <v>11118</v>
      </c>
      <c r="PI70" s="38">
        <f t="shared" ref="PI70:PI101" si="329">PH70/RG70</f>
        <v>8.5280355910102024E-2</v>
      </c>
      <c r="PJ70" s="39">
        <v>0.13703094081669365</v>
      </c>
      <c r="PK70" s="22">
        <v>152351</v>
      </c>
      <c r="PL70" s="41">
        <f t="shared" ref="PL70:PL133" si="330">PK70*40.918</f>
        <v>6233898.2180000003</v>
      </c>
      <c r="PM70" s="36">
        <f t="shared" ref="PM70:PM133" si="331">PH70/2.47105*202</f>
        <v>908858.98707027384</v>
      </c>
      <c r="PN70" s="22">
        <v>4361</v>
      </c>
      <c r="PO70" s="22">
        <v>4361</v>
      </c>
      <c r="PP70" s="38">
        <f t="shared" ref="PP70:PP101" si="332">PO70/RG70</f>
        <v>3.3450947303827569E-2</v>
      </c>
      <c r="PQ70" s="39">
        <v>0.75219903691813794</v>
      </c>
      <c r="PR70" s="22">
        <v>328034</v>
      </c>
      <c r="PS70" s="41">
        <f t="shared" ref="PS70:PS133" si="333">PR70*40.918</f>
        <v>13422495.211999999</v>
      </c>
      <c r="PT70" s="36">
        <f t="shared" ref="PT70:PT133" si="334">PO70/2.47105*324</f>
        <v>571807.12652516132</v>
      </c>
      <c r="PU70" s="22">
        <v>12800</v>
      </c>
      <c r="PV70" s="22">
        <v>12800</v>
      </c>
      <c r="PW70" s="38">
        <f t="shared" ref="PW70:PW101" si="335">PV70/RG70</f>
        <v>9.8182097108230421E-2</v>
      </c>
      <c r="PX70" s="39">
        <v>0.32965781249999998</v>
      </c>
      <c r="PY70" s="22">
        <v>421962</v>
      </c>
      <c r="PZ70" s="36">
        <f t="shared" ref="PZ70:PZ133" si="336">PU70/2.47105*377</f>
        <v>1952854.0498978167</v>
      </c>
      <c r="QA70" s="22"/>
      <c r="QB70" s="22"/>
      <c r="QC70" s="39">
        <v>0</v>
      </c>
      <c r="QD70" s="22"/>
      <c r="QE70" s="22">
        <f t="shared" ref="QE70:QE133" si="337">QD70*0.00161111111111111</f>
        <v>0</v>
      </c>
      <c r="QF70" s="22"/>
      <c r="QG70" s="22">
        <v>2797</v>
      </c>
      <c r="QH70" s="22">
        <v>2797</v>
      </c>
      <c r="QI70" s="38">
        <f t="shared" ref="QI70:QI101" si="338">QH70/RG70</f>
        <v>2.1454322313415663E-2</v>
      </c>
      <c r="QJ70" s="39">
        <v>0.24840185913478727</v>
      </c>
      <c r="QK70" s="22">
        <v>69478</v>
      </c>
      <c r="QL70" s="42">
        <f t="shared" ref="QL70:QL133" si="339">QJ70*249.12</f>
        <v>61.881871147658202</v>
      </c>
      <c r="QM70" s="22">
        <f t="shared" ref="QM70:QM101" si="340">QN70+QT70+QZ70</f>
        <v>5599</v>
      </c>
      <c r="QN70" s="22">
        <v>898</v>
      </c>
      <c r="QO70" s="22">
        <v>898</v>
      </c>
      <c r="QP70" s="38">
        <f t="shared" ref="QP70:QP101" si="341">QO70/RG70</f>
        <v>6.8880877502492908E-3</v>
      </c>
      <c r="QQ70" s="39">
        <v>0.14797327394209353</v>
      </c>
      <c r="QR70" s="22">
        <v>13288</v>
      </c>
      <c r="QS70" s="36">
        <f t="shared" ref="QS70:QS133" si="342">QN70/2.47105*581</f>
        <v>211140.20355719229</v>
      </c>
      <c r="QT70" s="22">
        <v>814</v>
      </c>
      <c r="QU70" s="22">
        <v>814</v>
      </c>
      <c r="QV70" s="38">
        <f t="shared" ref="QV70:QV101" si="343">QU70/RG70</f>
        <v>6.2437677379765287E-3</v>
      </c>
      <c r="QW70" s="39">
        <v>0.1415110565110565</v>
      </c>
      <c r="QX70" s="22">
        <v>11519</v>
      </c>
      <c r="QY70" s="36">
        <f t="shared" ref="QY70:QY133" si="344">QU70/2.47105*581</f>
        <v>191389.89498391372</v>
      </c>
      <c r="QZ70" s="22">
        <v>3887</v>
      </c>
      <c r="RA70" s="22">
        <v>3887</v>
      </c>
      <c r="RB70" s="38">
        <f t="shared" ref="RB70:RB101" si="345">RA70/RG70</f>
        <v>2.9815141520288409E-2</v>
      </c>
      <c r="RC70" s="39">
        <v>0.18968613326472858</v>
      </c>
      <c r="RD70" s="22">
        <v>73731</v>
      </c>
      <c r="RE70" s="36">
        <f t="shared" ref="RE70:RE133" si="346">RA70/2.47105*267</f>
        <v>419995.14376479632</v>
      </c>
      <c r="RF70" s="10">
        <f t="shared" ref="RF70:RF101" si="347">QZ70+QT70+QG70+QA70+PU70+PN70+PG70+OZ70+OS70+QN70</f>
        <v>136431</v>
      </c>
      <c r="RG70" s="10">
        <f t="shared" ref="RG70:RG101" si="348">RA70+QU70++PV70+PO70+PH70+PA70+QB70+OT70+QO70+QH70</f>
        <v>130370</v>
      </c>
      <c r="RH70" s="17">
        <f t="shared" ref="RH70:RH101" si="349">RG70/(MAX($RG$6:$RG$335))</f>
        <v>0.16767565301158951</v>
      </c>
      <c r="RI70" s="17">
        <f t="shared" ref="RI70:RI101" si="350">RG70/(SUM($RG$6:$RG$335))</f>
        <v>3.830844122109339E-3</v>
      </c>
      <c r="RJ70" s="17">
        <f t="shared" ref="RJ70:RJ101" si="351">OY70/RR70</f>
        <v>0.59864530467080901</v>
      </c>
      <c r="RK70" s="17">
        <f t="shared" ref="RK70:RK101" si="352">PF70/RR70</f>
        <v>0</v>
      </c>
      <c r="RL70" s="17">
        <f t="shared" ref="RL70:RL101" si="353">PT70/RR70</f>
        <v>5.3921919618522593E-2</v>
      </c>
      <c r="RM70" s="17">
        <f t="shared" ref="RM70:RM101" si="354">PZ70/RR70</f>
        <v>0.18415587043345949</v>
      </c>
      <c r="RN70" s="17">
        <f t="shared" ref="RN70:RN101" si="355">QS70/RR70</f>
        <v>1.9910708622391471E-2</v>
      </c>
      <c r="RO70" s="17">
        <f t="shared" ref="RO70:RO101" si="356">QY70/RR70</f>
        <v>1.8048236991789153E-2</v>
      </c>
      <c r="RP70" s="17">
        <f t="shared" ref="RP70:RP101" si="357">RE70/RR70</f>
        <v>3.9605914882312424E-2</v>
      </c>
      <c r="RQ70" s="17">
        <f t="shared" ref="RQ70:RQ101" si="358">QL70/RR70</f>
        <v>5.8355153811133356E-6</v>
      </c>
      <c r="RR70" s="36">
        <f t="shared" ref="RR70:RR101" si="359">RE70+QY70+QS70+QL70+PZ70+PT70+PM70+PF70+OY70</f>
        <v>10604354.046934582</v>
      </c>
      <c r="RS70" s="36">
        <f t="shared" ref="RS70:RS101" si="360">RR70/AM70</f>
        <v>72.98398485126728</v>
      </c>
      <c r="RT70" s="10">
        <f t="shared" ref="RT70:RT101" si="361">RF70-RG70</f>
        <v>6061</v>
      </c>
      <c r="RU70" s="17">
        <f t="shared" ref="RU70:RU101" si="362">RT70/RF70</f>
        <v>4.4425387192060455E-2</v>
      </c>
      <c r="RV70" s="37">
        <f t="shared" ref="RV70:RV101" si="363">AM70/RF70</f>
        <v>1.0649852306294023</v>
      </c>
      <c r="RW70" s="36">
        <f t="shared" ref="RW70:RW101" si="364">RG70/AM70</f>
        <v>0.89726560080387074</v>
      </c>
      <c r="RX70" s="85">
        <v>6.56524E-2</v>
      </c>
      <c r="RY70" s="93">
        <v>231</v>
      </c>
      <c r="RZ70" s="43" t="b">
        <v>0</v>
      </c>
      <c r="SA70" s="18" t="b">
        <v>0</v>
      </c>
      <c r="SB70" s="18" t="b">
        <v>0</v>
      </c>
      <c r="SC70" s="18" t="b">
        <v>0</v>
      </c>
      <c r="SD70" s="18" t="b">
        <v>0</v>
      </c>
      <c r="SE70" s="32" t="b">
        <v>1</v>
      </c>
      <c r="SF70" s="43" t="b">
        <v>0</v>
      </c>
      <c r="SG70" s="18" t="b">
        <v>0</v>
      </c>
      <c r="SH70" s="18"/>
      <c r="SI70" s="18"/>
      <c r="SJ70" s="18"/>
      <c r="SK70" s="18"/>
      <c r="SL70" s="18"/>
      <c r="SM70" s="18"/>
      <c r="SN70" s="18"/>
      <c r="SO70" s="18"/>
      <c r="SP70" s="18"/>
      <c r="SQ70" s="17">
        <f t="shared" ref="SQ70:SQ133" si="365">SJ70/(SUM($SJ$6:$SJ$335))</f>
        <v>0</v>
      </c>
      <c r="SR70" s="17">
        <f t="shared" ref="SR70:SR133" si="366">SH70/(SUM($SH$6:$SH$335))</f>
        <v>0</v>
      </c>
      <c r="SS70" s="17">
        <f t="shared" ref="SS70:SS133" si="367">SI70/(SUM($SI$6:$SI$335))</f>
        <v>0</v>
      </c>
      <c r="ST70" s="17">
        <f t="shared" ref="ST70:ST133" si="368">SM70/(SUM($SM$6:$SM$335))</f>
        <v>0</v>
      </c>
      <c r="SU70" s="17">
        <f t="shared" ref="SU70:SU133" si="369">SP70/(SUM($SP$6:$SP$335))</f>
        <v>0</v>
      </c>
      <c r="SV70" s="17">
        <f t="shared" si="221"/>
        <v>0</v>
      </c>
      <c r="SW70" s="17">
        <f t="shared" ref="SW70:SW133" si="370">SI70/(MAX($SI$6:$SI$335))</f>
        <v>0</v>
      </c>
      <c r="SX70" s="17">
        <f t="shared" ref="SX70:SX133" si="371">SH70/(MAX($SH$6:$SH$335))</f>
        <v>0</v>
      </c>
      <c r="SY70" s="17">
        <f t="shared" ref="SY70:SY133" si="372">SM70/(MAX($SM$6:$SM$335))</f>
        <v>0</v>
      </c>
      <c r="SZ70" s="17">
        <f t="shared" ref="SZ70:SZ133" si="373">(SR70+SS70+ST70+SU70)/4</f>
        <v>0</v>
      </c>
      <c r="TA70" s="17">
        <f t="shared" ref="TA70:TA133" si="374">(SW70+SX70+SY70+SV70)/4</f>
        <v>0</v>
      </c>
      <c r="TB70" s="24">
        <f t="shared" ref="TB70:TB133" si="375">IF(TA70=0,620,1/TA70)</f>
        <v>620</v>
      </c>
      <c r="TC70" s="69">
        <f t="shared" ref="TC70:TC133" si="376">TB70/(MAX($TB$6:$TB$335))</f>
        <v>1</v>
      </c>
      <c r="TD70" s="17">
        <f t="shared" si="177"/>
        <v>2.6014568158168575E-6</v>
      </c>
      <c r="TE70" s="95"/>
      <c r="TF70" s="71"/>
      <c r="TG70" s="71"/>
      <c r="TH70" s="71"/>
      <c r="TI70" s="71"/>
      <c r="TJ70" s="71"/>
      <c r="TK70" s="71">
        <v>60</v>
      </c>
      <c r="TL70" s="71"/>
      <c r="TM70" s="71">
        <v>1</v>
      </c>
      <c r="TN70" s="71"/>
      <c r="TO70" s="71"/>
      <c r="TP70" s="71"/>
      <c r="TQ70" s="71"/>
      <c r="TR70" s="72"/>
      <c r="TS70" s="72"/>
      <c r="TT70" s="72"/>
      <c r="TU70" s="72"/>
      <c r="TV70" s="72">
        <v>1</v>
      </c>
      <c r="TW70" s="72"/>
      <c r="TX70" s="72"/>
      <c r="TY70" s="72"/>
      <c r="TZ70" s="72">
        <v>139</v>
      </c>
      <c r="UA70" s="72"/>
      <c r="UB70" s="72">
        <v>50</v>
      </c>
      <c r="UC70" s="72"/>
      <c r="UD70" s="72"/>
      <c r="UE70" s="72"/>
      <c r="UF70" s="72"/>
      <c r="UG70" s="72"/>
      <c r="UH70" s="72"/>
      <c r="UI70" s="72"/>
      <c r="UJ70" s="73"/>
      <c r="UK70" s="73"/>
      <c r="UL70" s="73"/>
      <c r="UM70" s="73"/>
      <c r="UN70" s="73">
        <v>2</v>
      </c>
      <c r="UO70" s="73"/>
      <c r="UP70" s="73"/>
      <c r="UQ70" s="73"/>
      <c r="UR70" s="73">
        <v>268</v>
      </c>
      <c r="US70" s="73">
        <v>55</v>
      </c>
      <c r="UT70" s="73"/>
      <c r="UU70" s="73"/>
      <c r="UV70" s="73"/>
      <c r="UW70" s="73"/>
      <c r="UX70" s="73"/>
      <c r="UY70" s="73">
        <v>1</v>
      </c>
      <c r="UZ70" s="73"/>
      <c r="VA70" s="73"/>
      <c r="VB70" s="73">
        <v>1</v>
      </c>
      <c r="VC70" s="73"/>
      <c r="VD70" s="73"/>
      <c r="VE70" s="73"/>
      <c r="VF70" s="73">
        <v>2</v>
      </c>
      <c r="VG70" s="73"/>
      <c r="VH70" s="73"/>
      <c r="VI70" s="73"/>
      <c r="VJ70" s="73">
        <v>515</v>
      </c>
      <c r="VK70" s="73">
        <v>75</v>
      </c>
      <c r="VL70" s="73"/>
      <c r="VM70" s="73"/>
      <c r="VN70" s="73">
        <v>164</v>
      </c>
      <c r="VO70" s="73"/>
      <c r="VP70" s="73">
        <v>1</v>
      </c>
      <c r="VQ70" s="73"/>
      <c r="VR70" s="73">
        <v>164</v>
      </c>
      <c r="VS70" s="73">
        <v>1</v>
      </c>
      <c r="VT70" s="73"/>
      <c r="VU70" s="73"/>
      <c r="VV70" s="73"/>
      <c r="VW70" s="73">
        <v>4</v>
      </c>
      <c r="VX70" s="73">
        <v>34</v>
      </c>
      <c r="VY70" s="73">
        <v>39</v>
      </c>
      <c r="VZ70" s="73">
        <v>158</v>
      </c>
      <c r="WA70" s="73">
        <v>522</v>
      </c>
      <c r="WB70" s="73"/>
      <c r="WC70" s="73">
        <v>55</v>
      </c>
      <c r="WD70" s="73"/>
      <c r="WE70" s="73"/>
      <c r="WF70" s="73">
        <v>158</v>
      </c>
      <c r="WG70" s="73"/>
      <c r="WH70" s="73"/>
      <c r="WI70" s="73"/>
      <c r="WJ70" s="73">
        <v>1</v>
      </c>
      <c r="WK70" s="73"/>
      <c r="WL70" s="73"/>
      <c r="WM70" s="73"/>
      <c r="WN70" s="73">
        <v>316</v>
      </c>
      <c r="WO70" s="22">
        <f t="shared" ref="WO70:WO133" si="377">TE70+TR70+VB70+UJ70+VS70</f>
        <v>2</v>
      </c>
      <c r="WP70" s="22">
        <f t="shared" ref="WP70:WP133" si="378">TS70+UK70+VC70</f>
        <v>0</v>
      </c>
      <c r="WQ70" s="22">
        <f t="shared" ref="WQ70:WQ133" si="379">TF70+TT70+UL70+VD70+VU70</f>
        <v>0</v>
      </c>
      <c r="WR70" s="22">
        <f t="shared" ref="WR70:WR133" si="380">TG70+TU70+UM70+VE70+VV70</f>
        <v>0</v>
      </c>
      <c r="WS70" s="22">
        <f t="shared" ref="WS70:WS133" si="381">TV70+UN70+VF70+TH70+VW70</f>
        <v>9</v>
      </c>
      <c r="WT70" s="22">
        <f t="shared" ref="WT70:WT133" si="382">TI70+TW70+UO70+VG70</f>
        <v>0</v>
      </c>
      <c r="WU70" s="22">
        <f t="shared" ref="WU70:WU133" si="383">TJ70+TX70+UP70+VH70+VY70</f>
        <v>39</v>
      </c>
      <c r="WV70" s="22">
        <f t="shared" ref="WV70:WV133" si="384">TY70+UQ70+VI70</f>
        <v>0</v>
      </c>
      <c r="WW70" s="22">
        <f t="shared" ref="WW70:WW133" si="385">TK70+TZ70+UR70+VJ70+WA70</f>
        <v>1504</v>
      </c>
      <c r="WX70" s="22">
        <f t="shared" ref="WX70:WX133" si="386">TL70+UA70</f>
        <v>0</v>
      </c>
      <c r="WY70" s="22">
        <f t="shared" ref="WY70:WY133" si="387">TM70+UB70+US70+VK70+WB70+WC70</f>
        <v>236</v>
      </c>
      <c r="WZ70" s="22">
        <f t="shared" ref="WZ70:WZ133" si="388">UC70+UT70+VL70</f>
        <v>0</v>
      </c>
      <c r="XA70" s="22">
        <f t="shared" ref="XA70:XA133" si="389">UD70+UU70+VM70</f>
        <v>0</v>
      </c>
      <c r="XB70" s="22">
        <f t="shared" ref="XB70:XB133" si="390">TN70+UE70+UV70+VN70+WF70</f>
        <v>322</v>
      </c>
      <c r="XC70" s="22">
        <f t="shared" ref="XC70:XC133" si="391">UF70+UW70+VO70</f>
        <v>0</v>
      </c>
      <c r="XD70" s="22">
        <f t="shared" ref="XD70:XD133" si="392">UX70+WM70</f>
        <v>0</v>
      </c>
      <c r="XE70" s="22">
        <f t="shared" ref="XE70:XE133" si="393">TO70+UG70+UY70+VP70+WJ70+WL70</f>
        <v>3</v>
      </c>
      <c r="XF70" s="22">
        <f t="shared" ref="XF70:XF133" si="394">TP70+UH70+UZ70+VQ70+WK70</f>
        <v>0</v>
      </c>
      <c r="XG70" s="93">
        <f t="shared" ref="XG70:XG133" si="395">TQ70+UI70+VA70+VR70+WN70</f>
        <v>480</v>
      </c>
    </row>
    <row r="71" spans="1:631" ht="17.100000000000001" customHeight="1" x14ac:dyDescent="0.2">
      <c r="A71" s="101"/>
      <c r="B71" s="27" t="s">
        <v>110</v>
      </c>
      <c r="C71" s="535" t="s">
        <v>111</v>
      </c>
      <c r="D71" s="25" t="s">
        <v>144</v>
      </c>
      <c r="E71" s="535" t="s">
        <v>145</v>
      </c>
      <c r="F71" s="25" t="s">
        <v>155</v>
      </c>
      <c r="G71" s="535" t="s">
        <v>156</v>
      </c>
      <c r="H71" s="25">
        <v>38</v>
      </c>
      <c r="I71" s="28">
        <v>4</v>
      </c>
      <c r="J71" s="17">
        <f t="shared" si="228"/>
        <v>0.8706441393875396</v>
      </c>
      <c r="K71" s="17">
        <f t="shared" si="229"/>
        <v>0.38585005279831047</v>
      </c>
      <c r="L71" s="17">
        <f t="shared" si="230"/>
        <v>1</v>
      </c>
      <c r="M71" s="17">
        <f t="shared" si="231"/>
        <v>8.7977864497813932E-2</v>
      </c>
      <c r="N71" s="17">
        <f t="shared" si="232"/>
        <v>0.27029148568737243</v>
      </c>
      <c r="O71" s="17">
        <f t="shared" si="233"/>
        <v>0.37641675466385077</v>
      </c>
      <c r="P71" s="17">
        <f t="shared" si="234"/>
        <v>0.80703992922642442</v>
      </c>
      <c r="Q71" s="17">
        <f t="shared" si="235"/>
        <v>0.53409713154458527</v>
      </c>
      <c r="R71" s="69">
        <f t="shared" si="236"/>
        <v>0.94866490441711671</v>
      </c>
      <c r="S71" s="422">
        <f t="shared" si="237"/>
        <v>0.58677580691366815</v>
      </c>
      <c r="T71" s="17">
        <f t="shared" ref="T71:T134" si="396">1-S71</f>
        <v>0.41322419308633185</v>
      </c>
      <c r="U71" s="10">
        <f t="shared" si="238"/>
        <v>30328.589651571325</v>
      </c>
      <c r="V71" s="32">
        <v>6</v>
      </c>
      <c r="W71" s="550">
        <f t="shared" si="239"/>
        <v>0</v>
      </c>
      <c r="X71" s="550">
        <f t="shared" si="240"/>
        <v>0.47566469580255699</v>
      </c>
      <c r="Y71" s="550">
        <f t="shared" si="241"/>
        <v>0.52433530419744301</v>
      </c>
      <c r="Z71" s="551">
        <f t="shared" si="242"/>
        <v>38483.589651571332</v>
      </c>
      <c r="AA71" s="426">
        <f t="shared" si="243"/>
        <v>0.16311737856802236</v>
      </c>
      <c r="AB71" s="59">
        <f t="shared" si="244"/>
        <v>0.9650951854709231</v>
      </c>
      <c r="AC71" s="59">
        <f t="shared" si="245"/>
        <v>0.15034800355853262</v>
      </c>
      <c r="AD71" s="59">
        <f t="shared" si="246"/>
        <v>0.27029148568737243</v>
      </c>
      <c r="AE71" s="59">
        <f t="shared" si="247"/>
        <v>0.46590286845541473</v>
      </c>
      <c r="AF71" s="59">
        <f t="shared" si="248"/>
        <v>0.31728264695529745</v>
      </c>
      <c r="AG71" s="59">
        <f t="shared" si="249"/>
        <v>3.0341429074269625E-2</v>
      </c>
      <c r="AH71" s="59">
        <f t="shared" si="250"/>
        <v>0.37641675466385077</v>
      </c>
      <c r="AI71" s="59">
        <f t="shared" si="251"/>
        <v>0.8396339317141851</v>
      </c>
      <c r="AJ71" s="59">
        <f t="shared" si="252"/>
        <v>0.90165434706089409</v>
      </c>
      <c r="AK71" s="59">
        <f t="shared" si="253"/>
        <v>0.1929600707735756</v>
      </c>
      <c r="AL71" s="35">
        <f t="shared" si="254"/>
        <v>1</v>
      </c>
      <c r="AM71" s="27">
        <v>73395</v>
      </c>
      <c r="AN71" s="25">
        <v>35465</v>
      </c>
      <c r="AO71" s="25">
        <v>37930</v>
      </c>
      <c r="AP71" s="17">
        <f t="shared" si="255"/>
        <v>1.425526149669505E-3</v>
      </c>
      <c r="AQ71" s="63">
        <v>93.501186395992619</v>
      </c>
      <c r="AR71" s="58">
        <v>1325.0159014400001</v>
      </c>
      <c r="AS71" s="24">
        <f t="shared" si="256"/>
        <v>55.391788068532477</v>
      </c>
      <c r="AT71" s="17">
        <f t="shared" si="257"/>
        <v>4.7836905571608364E-2</v>
      </c>
      <c r="AU71" s="25">
        <v>69442</v>
      </c>
      <c r="AV71" s="25">
        <v>32623</v>
      </c>
      <c r="AW71" s="25">
        <v>36819</v>
      </c>
      <c r="AX71" s="25">
        <v>3953</v>
      </c>
      <c r="AY71" s="25">
        <v>2842</v>
      </c>
      <c r="AZ71" s="25">
        <v>1111</v>
      </c>
      <c r="BA71" s="25">
        <v>11972</v>
      </c>
      <c r="BB71" s="25">
        <v>5598</v>
      </c>
      <c r="BC71" s="25">
        <v>6374</v>
      </c>
      <c r="BD71" s="63">
        <v>87.825541261374326</v>
      </c>
      <c r="BE71" s="25">
        <v>61423</v>
      </c>
      <c r="BF71" s="25">
        <v>29867</v>
      </c>
      <c r="BG71" s="25">
        <v>31556</v>
      </c>
      <c r="BH71" s="63">
        <v>94.647610597033847</v>
      </c>
      <c r="BI71" s="17">
        <v>0.16311737856802236</v>
      </c>
      <c r="BJ71" s="25">
        <v>22122</v>
      </c>
      <c r="BK71" s="25">
        <v>47482</v>
      </c>
      <c r="BL71" s="25">
        <v>3791</v>
      </c>
      <c r="BM71" s="17">
        <v>0.54574365022534854</v>
      </c>
      <c r="BN71" s="10">
        <f t="shared" si="258"/>
        <v>33340.144791710547</v>
      </c>
      <c r="BO71" s="29">
        <v>0.46590286845541473</v>
      </c>
      <c r="BP71" s="30">
        <f t="shared" si="259"/>
        <v>0.53409713154458527</v>
      </c>
      <c r="BQ71" s="31">
        <v>7.9840781769933864</v>
      </c>
      <c r="BR71" s="25">
        <v>51273</v>
      </c>
      <c r="BS71" s="25">
        <v>17088</v>
      </c>
      <c r="BT71" s="25">
        <v>29060</v>
      </c>
      <c r="BU71" s="25">
        <v>3760</v>
      </c>
      <c r="BV71" s="18">
        <v>698</v>
      </c>
      <c r="BW71" s="18">
        <v>667</v>
      </c>
      <c r="BX71" s="25">
        <v>14205</v>
      </c>
      <c r="BY71" s="25">
        <v>10566</v>
      </c>
      <c r="BZ71" s="25">
        <v>3639</v>
      </c>
      <c r="CA71" s="59">
        <v>0.25617740232312564</v>
      </c>
      <c r="CB71" s="25">
        <v>69442</v>
      </c>
      <c r="CC71" s="25">
        <v>3953</v>
      </c>
      <c r="CD71" s="17">
        <f t="shared" si="260"/>
        <v>5.6925203767172604E-2</v>
      </c>
      <c r="CE71" s="18">
        <v>471</v>
      </c>
      <c r="CF71" s="25">
        <v>1266</v>
      </c>
      <c r="CG71" s="25">
        <v>2132</v>
      </c>
      <c r="CH71" s="25">
        <v>2837</v>
      </c>
      <c r="CI71" s="25">
        <v>2586</v>
      </c>
      <c r="CJ71" s="25">
        <v>2006</v>
      </c>
      <c r="CK71" s="25">
        <v>1299</v>
      </c>
      <c r="CL71" s="18">
        <v>797</v>
      </c>
      <c r="CM71" s="18">
        <v>811</v>
      </c>
      <c r="CN71" s="26">
        <v>4.8885603660682859</v>
      </c>
      <c r="CO71" s="27">
        <v>14205</v>
      </c>
      <c r="CP71" s="34">
        <f t="shared" si="261"/>
        <v>5.1668426610348472</v>
      </c>
      <c r="CQ71" s="25">
        <v>203</v>
      </c>
      <c r="CR71" s="18">
        <v>523</v>
      </c>
      <c r="CS71" s="18">
        <v>792</v>
      </c>
      <c r="CT71" s="25">
        <v>8533</v>
      </c>
      <c r="CU71" s="25">
        <v>3908</v>
      </c>
      <c r="CV71" s="18">
        <v>210</v>
      </c>
      <c r="CW71" s="18">
        <v>32</v>
      </c>
      <c r="CX71" s="18">
        <v>4</v>
      </c>
      <c r="CY71" s="25">
        <v>14205</v>
      </c>
      <c r="CZ71" s="25">
        <v>13553</v>
      </c>
      <c r="DA71" s="18">
        <v>178</v>
      </c>
      <c r="DB71" s="18">
        <v>64</v>
      </c>
      <c r="DC71" s="18">
        <v>359</v>
      </c>
      <c r="DD71" s="18">
        <v>31</v>
      </c>
      <c r="DE71" s="18">
        <v>20</v>
      </c>
      <c r="DF71" s="25">
        <v>14205</v>
      </c>
      <c r="DG71" s="25">
        <v>4486</v>
      </c>
      <c r="DH71" s="18">
        <v>14</v>
      </c>
      <c r="DI71" s="18">
        <v>7</v>
      </c>
      <c r="DJ71" s="25">
        <v>9658</v>
      </c>
      <c r="DK71" s="18">
        <v>15</v>
      </c>
      <c r="DL71" s="18">
        <v>25</v>
      </c>
      <c r="DM71" s="25">
        <f t="shared" si="262"/>
        <v>21998.521647307287</v>
      </c>
      <c r="DN71" s="17">
        <f t="shared" si="263"/>
        <v>0.67990144315381906</v>
      </c>
      <c r="DO71" s="17">
        <f t="shared" si="264"/>
        <v>1.0559662090813093E-3</v>
      </c>
      <c r="DP71" s="23">
        <f t="shared" si="265"/>
        <v>0.31728264695529745</v>
      </c>
      <c r="DQ71" s="23">
        <f t="shared" si="266"/>
        <v>0.6827173530447026</v>
      </c>
      <c r="DR71" s="25">
        <v>14205</v>
      </c>
      <c r="DS71" s="18">
        <v>57</v>
      </c>
      <c r="DT71" s="25">
        <v>7358</v>
      </c>
      <c r="DU71" s="18">
        <v>5</v>
      </c>
      <c r="DV71" s="25">
        <v>5521</v>
      </c>
      <c r="DW71" s="18">
        <v>13</v>
      </c>
      <c r="DX71" s="25">
        <v>1221</v>
      </c>
      <c r="DY71" s="18">
        <v>30</v>
      </c>
      <c r="DZ71" s="17">
        <f t="shared" si="267"/>
        <v>0.91101724744808166</v>
      </c>
      <c r="EA71" s="17">
        <f t="shared" si="268"/>
        <v>8.8982752551918343E-2</v>
      </c>
      <c r="EB71" s="25">
        <v>14205</v>
      </c>
      <c r="EC71" s="18">
        <v>382</v>
      </c>
      <c r="ED71" s="18">
        <v>49</v>
      </c>
      <c r="EE71" s="25">
        <v>12914</v>
      </c>
      <c r="EF71" s="17">
        <f t="shared" si="269"/>
        <v>0.90911650827173529</v>
      </c>
      <c r="EG71" s="18">
        <v>815</v>
      </c>
      <c r="EH71" s="18">
        <v>45</v>
      </c>
      <c r="EI71" s="17">
        <f t="shared" si="270"/>
        <v>3.0341429074269625E-2</v>
      </c>
      <c r="EJ71" s="17">
        <f t="shared" si="271"/>
        <v>5.7374164026751141E-2</v>
      </c>
      <c r="EK71" s="69">
        <f t="shared" si="272"/>
        <v>0.38585005279831047</v>
      </c>
      <c r="EL71" s="27">
        <v>47959</v>
      </c>
      <c r="EM71" s="25">
        <v>46285</v>
      </c>
      <c r="EN71" s="25">
        <v>1674</v>
      </c>
      <c r="EO71" s="59">
        <v>0.9650951854709231</v>
      </c>
      <c r="EP71" s="25">
        <v>21856</v>
      </c>
      <c r="EQ71" s="25">
        <v>21522</v>
      </c>
      <c r="ER71" s="25">
        <v>334</v>
      </c>
      <c r="ES71" s="59">
        <v>0.98471815519765737</v>
      </c>
      <c r="ET71" s="25">
        <v>26103</v>
      </c>
      <c r="EU71" s="25">
        <v>24763</v>
      </c>
      <c r="EV71" s="25">
        <v>1340</v>
      </c>
      <c r="EW71" s="59">
        <v>0.94866490441711671</v>
      </c>
      <c r="EX71" s="25">
        <v>8371</v>
      </c>
      <c r="EY71" s="25">
        <v>8158</v>
      </c>
      <c r="EZ71" s="25">
        <v>213</v>
      </c>
      <c r="FA71" s="59">
        <v>0.97455501134870393</v>
      </c>
      <c r="FB71" s="25">
        <v>39588</v>
      </c>
      <c r="FC71" s="25">
        <v>38127</v>
      </c>
      <c r="FD71" s="25">
        <v>1461</v>
      </c>
      <c r="FE71" s="59">
        <v>0.96309487723552589</v>
      </c>
      <c r="FF71" s="25">
        <v>31587</v>
      </c>
      <c r="FG71" s="25">
        <v>12866</v>
      </c>
      <c r="FH71" s="25">
        <v>17602</v>
      </c>
      <c r="FI71" s="25">
        <v>1119</v>
      </c>
      <c r="FJ71" s="23">
        <f t="shared" si="273"/>
        <v>3.542596637857346E-2</v>
      </c>
      <c r="FK71" s="23">
        <f t="shared" si="274"/>
        <v>0.55725456675214491</v>
      </c>
      <c r="FL71" s="36">
        <f t="shared" si="275"/>
        <v>11.497765862377122</v>
      </c>
      <c r="FM71" s="25">
        <v>15406</v>
      </c>
      <c r="FN71" s="25">
        <v>6217</v>
      </c>
      <c r="FO71" s="17">
        <f t="shared" si="276"/>
        <v>0.40354407373750489</v>
      </c>
      <c r="FP71" s="25">
        <v>8592</v>
      </c>
      <c r="FQ71" s="17">
        <f t="shared" si="277"/>
        <v>0.55770479034142539</v>
      </c>
      <c r="FR71" s="18">
        <v>597</v>
      </c>
      <c r="FS71" s="17">
        <f t="shared" si="278"/>
        <v>3.8751135921069713E-2</v>
      </c>
      <c r="FT71" s="25">
        <v>16181</v>
      </c>
      <c r="FU71" s="25">
        <v>6649</v>
      </c>
      <c r="FV71" s="25">
        <v>9010</v>
      </c>
      <c r="FW71" s="17">
        <f t="shared" si="279"/>
        <v>3.2260058092824916E-2</v>
      </c>
      <c r="FX71" s="17">
        <f t="shared" si="280"/>
        <v>0.55682590692787837</v>
      </c>
      <c r="FY71" s="18">
        <v>522</v>
      </c>
      <c r="FZ71" s="25">
        <v>38218</v>
      </c>
      <c r="GA71" s="25">
        <v>5746</v>
      </c>
      <c r="GB71" s="25">
        <v>22142</v>
      </c>
      <c r="GC71" s="25">
        <v>5128</v>
      </c>
      <c r="GD71" s="25">
        <v>2883</v>
      </c>
      <c r="GE71" s="18">
        <v>63</v>
      </c>
      <c r="GF71" s="25">
        <v>2161</v>
      </c>
      <c r="GG71" s="18">
        <v>65</v>
      </c>
      <c r="GH71" s="18">
        <v>23</v>
      </c>
      <c r="GI71" s="18">
        <v>7</v>
      </c>
      <c r="GJ71" s="10">
        <f t="shared" si="281"/>
        <v>5746</v>
      </c>
      <c r="GK71" s="10">
        <f t="shared" si="222"/>
        <v>32472</v>
      </c>
      <c r="GL71" s="10">
        <f t="shared" si="223"/>
        <v>10330</v>
      </c>
      <c r="GM71" s="10">
        <f t="shared" si="282"/>
        <v>27888</v>
      </c>
      <c r="GN71" s="10">
        <f t="shared" si="224"/>
        <v>5202</v>
      </c>
      <c r="GO71" s="17">
        <f t="shared" si="283"/>
        <v>0.15034800355853262</v>
      </c>
      <c r="GP71" s="17">
        <f t="shared" si="225"/>
        <v>0.84965199644146738</v>
      </c>
      <c r="GQ71" s="17">
        <f t="shared" si="226"/>
        <v>0.27029148568737243</v>
      </c>
      <c r="GR71" s="17">
        <f t="shared" si="227"/>
        <v>0.13611387304411535</v>
      </c>
      <c r="GS71" s="17">
        <f t="shared" si="284"/>
        <v>0.55997174106441994</v>
      </c>
      <c r="GT71" s="25">
        <v>17783</v>
      </c>
      <c r="GU71" s="25">
        <v>2397</v>
      </c>
      <c r="GV71" s="25">
        <v>9744</v>
      </c>
      <c r="GW71" s="25">
        <v>3048</v>
      </c>
      <c r="GX71" s="25">
        <v>1575</v>
      </c>
      <c r="GY71" s="18">
        <v>40</v>
      </c>
      <c r="GZ71" s="25">
        <v>935</v>
      </c>
      <c r="HA71" s="18">
        <v>22</v>
      </c>
      <c r="HB71" s="18">
        <v>16</v>
      </c>
      <c r="HC71" s="18">
        <v>6</v>
      </c>
      <c r="HD71" s="23">
        <f t="shared" si="285"/>
        <v>0.13479165495135803</v>
      </c>
      <c r="HE71" s="23">
        <f t="shared" si="286"/>
        <v>0.86520834504864197</v>
      </c>
      <c r="HF71" s="23">
        <f t="shared" si="287"/>
        <v>0.31726930214249566</v>
      </c>
      <c r="HG71" s="23">
        <f t="shared" si="288"/>
        <v>0.14586965079008041</v>
      </c>
      <c r="HH71" s="25">
        <v>20435</v>
      </c>
      <c r="HI71" s="25">
        <v>3349</v>
      </c>
      <c r="HJ71" s="25">
        <v>12398</v>
      </c>
      <c r="HK71" s="25">
        <v>2080</v>
      </c>
      <c r="HL71" s="25">
        <v>1308</v>
      </c>
      <c r="HM71" s="18">
        <v>23</v>
      </c>
      <c r="HN71" s="25">
        <v>1226</v>
      </c>
      <c r="HO71" s="18">
        <v>43</v>
      </c>
      <c r="HP71" s="18">
        <v>7</v>
      </c>
      <c r="HQ71" s="18">
        <v>1</v>
      </c>
      <c r="HR71" s="23">
        <f t="shared" si="289"/>
        <v>0.16388549057988744</v>
      </c>
      <c r="HS71" s="23">
        <f t="shared" si="290"/>
        <v>0.83611450942011256</v>
      </c>
      <c r="HT71" s="80">
        <f t="shared" si="291"/>
        <v>0.22941032542206999</v>
      </c>
      <c r="HU71" s="27">
        <v>58779</v>
      </c>
      <c r="HV71" s="18">
        <v>1722</v>
      </c>
      <c r="HW71" s="25">
        <v>5763</v>
      </c>
      <c r="HX71" s="18">
        <v>1346</v>
      </c>
      <c r="HY71" s="25">
        <v>15850</v>
      </c>
      <c r="HZ71" s="25">
        <v>9133</v>
      </c>
      <c r="IA71" s="18">
        <v>737</v>
      </c>
      <c r="IB71" s="18">
        <v>155</v>
      </c>
      <c r="IC71" s="25">
        <v>7754</v>
      </c>
      <c r="ID71" s="25">
        <v>10532</v>
      </c>
      <c r="IE71" s="25">
        <v>3700</v>
      </c>
      <c r="IF71" s="18">
        <v>278</v>
      </c>
      <c r="IG71" s="18">
        <v>1809</v>
      </c>
      <c r="IH71" s="17">
        <f t="shared" si="292"/>
        <v>0.3345582606032767</v>
      </c>
      <c r="II71" s="17">
        <f t="shared" si="293"/>
        <v>0.15537862161656374</v>
      </c>
      <c r="IJ71" s="30">
        <f t="shared" si="294"/>
        <v>6.4358918208693749</v>
      </c>
      <c r="IK71" s="17">
        <f t="shared" ref="IK71:IK134" si="397">IJ71/(MAX($IJ$6:$IJ$335))</f>
        <v>8.7977864497813932E-2</v>
      </c>
      <c r="IL71" s="25">
        <v>28140</v>
      </c>
      <c r="IM71" s="18">
        <v>1004</v>
      </c>
      <c r="IN71" s="25">
        <v>4192</v>
      </c>
      <c r="IO71" s="18">
        <v>1095</v>
      </c>
      <c r="IP71" s="25">
        <v>10843</v>
      </c>
      <c r="IQ71" s="25">
        <v>3691</v>
      </c>
      <c r="IR71" s="18">
        <v>391</v>
      </c>
      <c r="IS71" s="18">
        <v>79</v>
      </c>
      <c r="IT71" s="25">
        <v>3630</v>
      </c>
      <c r="IU71" s="25">
        <v>468</v>
      </c>
      <c r="IV71" s="25">
        <v>1371</v>
      </c>
      <c r="IW71" s="18">
        <v>140</v>
      </c>
      <c r="IX71" s="18">
        <v>1236</v>
      </c>
      <c r="IY71" s="17">
        <f t="shared" si="295"/>
        <v>0.75394456289978673</v>
      </c>
      <c r="IZ71" s="25">
        <v>30639</v>
      </c>
      <c r="JA71" s="18">
        <v>718</v>
      </c>
      <c r="JB71" s="25">
        <v>1571</v>
      </c>
      <c r="JC71" s="18">
        <v>251</v>
      </c>
      <c r="JD71" s="25">
        <v>5007</v>
      </c>
      <c r="JE71" s="25">
        <v>5442</v>
      </c>
      <c r="JF71" s="18">
        <v>346</v>
      </c>
      <c r="JG71" s="18">
        <v>76</v>
      </c>
      <c r="JH71" s="25">
        <v>4124</v>
      </c>
      <c r="JI71" s="25">
        <v>10064</v>
      </c>
      <c r="JJ71" s="25">
        <v>2329</v>
      </c>
      <c r="JK71" s="18">
        <v>138</v>
      </c>
      <c r="JL71" s="18">
        <v>573</v>
      </c>
      <c r="JM71" s="80">
        <f t="shared" si="296"/>
        <v>0.43522960932145305</v>
      </c>
      <c r="JN71" s="27">
        <v>58779</v>
      </c>
      <c r="JO71" s="25">
        <v>46617</v>
      </c>
      <c r="JP71" s="18">
        <v>27</v>
      </c>
      <c r="JQ71" s="18">
        <v>18</v>
      </c>
      <c r="JR71" s="18">
        <v>64</v>
      </c>
      <c r="JS71" s="18">
        <v>568</v>
      </c>
      <c r="JT71" s="18">
        <v>128</v>
      </c>
      <c r="JU71" s="18">
        <v>3</v>
      </c>
      <c r="JV71" s="18">
        <v>12</v>
      </c>
      <c r="JW71" s="25">
        <v>11342</v>
      </c>
      <c r="JX71" s="17">
        <f t="shared" si="297"/>
        <v>0.1929600707735756</v>
      </c>
      <c r="JY71" s="17">
        <f t="shared" si="298"/>
        <v>0.80703992922642442</v>
      </c>
      <c r="JZ71" s="25">
        <v>10106</v>
      </c>
      <c r="KA71" s="25">
        <v>8579</v>
      </c>
      <c r="KB71" s="18">
        <v>4</v>
      </c>
      <c r="KC71" s="18">
        <v>1</v>
      </c>
      <c r="KD71" s="18">
        <v>5</v>
      </c>
      <c r="KE71" s="18">
        <v>266</v>
      </c>
      <c r="KF71" s="18">
        <v>8</v>
      </c>
      <c r="KG71" s="18">
        <v>2</v>
      </c>
      <c r="KH71" s="18">
        <v>1</v>
      </c>
      <c r="KI71" s="25">
        <v>1240</v>
      </c>
      <c r="KJ71" s="17">
        <f t="shared" si="299"/>
        <v>0.12269938650306748</v>
      </c>
      <c r="KK71" s="25">
        <v>48673</v>
      </c>
      <c r="KL71" s="25">
        <v>38038</v>
      </c>
      <c r="KM71" s="18">
        <v>23</v>
      </c>
      <c r="KN71" s="18">
        <v>17</v>
      </c>
      <c r="KO71" s="18">
        <v>59</v>
      </c>
      <c r="KP71" s="18">
        <v>302</v>
      </c>
      <c r="KQ71" s="18">
        <v>120</v>
      </c>
      <c r="KR71" s="18">
        <v>1</v>
      </c>
      <c r="KS71" s="18">
        <v>11</v>
      </c>
      <c r="KT71" s="25">
        <v>10102</v>
      </c>
      <c r="KU71" s="69">
        <f t="shared" si="300"/>
        <v>0.20754833275121731</v>
      </c>
      <c r="KV71" s="27">
        <v>73395</v>
      </c>
      <c r="KW71" s="25">
        <v>71165</v>
      </c>
      <c r="KX71" s="25">
        <v>2230</v>
      </c>
      <c r="KY71" s="59">
        <v>3.0383541113154847E-2</v>
      </c>
      <c r="KZ71" s="18">
        <v>867</v>
      </c>
      <c r="LA71" s="18">
        <v>619</v>
      </c>
      <c r="LB71" s="18">
        <v>808</v>
      </c>
      <c r="LC71" s="18">
        <v>729</v>
      </c>
      <c r="LD71" s="25">
        <v>35465</v>
      </c>
      <c r="LE71" s="25">
        <v>34493</v>
      </c>
      <c r="LF71" s="25">
        <v>972</v>
      </c>
      <c r="LG71" s="59">
        <v>2.7407302974763851E-2</v>
      </c>
      <c r="LH71" s="25">
        <v>37930</v>
      </c>
      <c r="LI71" s="25">
        <v>36672</v>
      </c>
      <c r="LJ71" s="25">
        <v>1258</v>
      </c>
      <c r="LK71" s="35">
        <v>3.3166359082520434E-2</v>
      </c>
      <c r="LL71" s="27">
        <v>14205</v>
      </c>
      <c r="LM71" s="18">
        <v>74</v>
      </c>
      <c r="LN71" s="25">
        <v>11853</v>
      </c>
      <c r="LO71" s="25">
        <v>1832</v>
      </c>
      <c r="LP71" s="18">
        <v>12</v>
      </c>
      <c r="LQ71" s="18">
        <v>27</v>
      </c>
      <c r="LR71" s="18">
        <v>407</v>
      </c>
      <c r="LS71" s="23">
        <f t="shared" si="301"/>
        <v>2.8651883139739528E-2</v>
      </c>
      <c r="LT71" s="23">
        <f t="shared" si="302"/>
        <v>0.97134811686026046</v>
      </c>
      <c r="LU71" s="17">
        <f t="shared" si="303"/>
        <v>0.8396339317141851</v>
      </c>
      <c r="LV71" s="25">
        <v>14205</v>
      </c>
      <c r="LW71" s="25">
        <v>1430</v>
      </c>
      <c r="LX71" s="18">
        <v>528</v>
      </c>
      <c r="LY71" s="25">
        <v>10556</v>
      </c>
      <c r="LZ71" s="18">
        <v>863</v>
      </c>
      <c r="MA71" s="18">
        <v>49</v>
      </c>
      <c r="MB71" s="18">
        <v>285</v>
      </c>
      <c r="MC71" s="18">
        <v>188</v>
      </c>
      <c r="MD71" s="18">
        <v>294</v>
      </c>
      <c r="ME71" s="18">
        <v>0</v>
      </c>
      <c r="MF71" s="18">
        <v>12</v>
      </c>
      <c r="MG71" s="17">
        <f t="shared" si="304"/>
        <v>3.6747624076029564E-2</v>
      </c>
      <c r="MH71" s="17">
        <f t="shared" si="305"/>
        <v>0.90165434706089409</v>
      </c>
      <c r="MI71" s="25">
        <v>14205</v>
      </c>
      <c r="MJ71" s="25">
        <v>1682</v>
      </c>
      <c r="MK71" s="18">
        <v>607</v>
      </c>
      <c r="ML71" s="25">
        <v>10235</v>
      </c>
      <c r="MM71" s="25">
        <v>1013</v>
      </c>
      <c r="MN71" s="18">
        <v>103</v>
      </c>
      <c r="MO71" s="18">
        <v>312</v>
      </c>
      <c r="MP71" s="18">
        <v>224</v>
      </c>
      <c r="MQ71" s="18">
        <v>15</v>
      </c>
      <c r="MR71" s="18">
        <v>0</v>
      </c>
      <c r="MS71" s="18">
        <v>14</v>
      </c>
      <c r="MT71" s="17">
        <f t="shared" si="306"/>
        <v>0.89848644843365011</v>
      </c>
      <c r="MU71" s="69">
        <f t="shared" si="307"/>
        <v>0.8706441393875396</v>
      </c>
      <c r="MV71" s="27">
        <v>14205</v>
      </c>
      <c r="MW71" s="25">
        <v>5347</v>
      </c>
      <c r="MX71" s="18">
        <v>492</v>
      </c>
      <c r="MY71" s="25">
        <v>2796</v>
      </c>
      <c r="MZ71" s="18">
        <v>704</v>
      </c>
      <c r="NA71" s="25">
        <v>1891</v>
      </c>
      <c r="NB71" s="18">
        <v>995</v>
      </c>
      <c r="NC71" s="25">
        <v>1924</v>
      </c>
      <c r="ND71" s="18">
        <v>56</v>
      </c>
      <c r="NE71" s="17">
        <f t="shared" si="308"/>
        <v>0.37641675466385077</v>
      </c>
      <c r="NF71" s="10">
        <f t="shared" si="309"/>
        <v>26139.132277367124</v>
      </c>
      <c r="NG71" s="17">
        <f t="shared" si="310"/>
        <v>0.6449841605068638</v>
      </c>
      <c r="NH71" s="25">
        <v>14205</v>
      </c>
      <c r="NI71" s="18">
        <v>649</v>
      </c>
      <c r="NJ71" s="18">
        <v>0</v>
      </c>
      <c r="NK71" s="18">
        <v>14</v>
      </c>
      <c r="NL71" s="18">
        <v>7</v>
      </c>
      <c r="NM71" s="25">
        <v>12120</v>
      </c>
      <c r="NN71" s="25">
        <v>1377</v>
      </c>
      <c r="NO71" s="18">
        <v>29</v>
      </c>
      <c r="NP71" s="18">
        <v>1</v>
      </c>
      <c r="NQ71" s="32">
        <v>8</v>
      </c>
      <c r="NR71" s="27">
        <v>14205</v>
      </c>
      <c r="NS71" s="37">
        <f t="shared" si="311"/>
        <v>1.2113340373108061</v>
      </c>
      <c r="NT71" s="37">
        <f t="shared" si="312"/>
        <v>0.32686228517469079</v>
      </c>
      <c r="NU71" s="37">
        <f t="shared" si="313"/>
        <v>0.82553611902132851</v>
      </c>
      <c r="NV71" s="17">
        <f t="shared" si="314"/>
        <v>0.16763437518902485</v>
      </c>
      <c r="NW71" s="10">
        <f t="shared" si="315"/>
        <v>5350</v>
      </c>
      <c r="NX71" s="17">
        <f t="shared" si="316"/>
        <v>0.376627947905667</v>
      </c>
      <c r="NY71" s="19">
        <f t="shared" si="317"/>
        <v>9.6415505775919549E-2</v>
      </c>
      <c r="NZ71" s="25">
        <v>3538</v>
      </c>
      <c r="OA71" s="25">
        <v>8855</v>
      </c>
      <c r="OB71" s="18">
        <v>630</v>
      </c>
      <c r="OC71" s="25">
        <v>3344</v>
      </c>
      <c r="OD71" s="18">
        <v>167</v>
      </c>
      <c r="OE71" s="18">
        <v>673</v>
      </c>
      <c r="OF71" s="17">
        <f t="shared" si="318"/>
        <v>0.2354100668778599</v>
      </c>
      <c r="OG71" s="17">
        <f t="shared" si="319"/>
        <v>0.24906722984864485</v>
      </c>
      <c r="OH71" s="17">
        <f t="shared" si="320"/>
        <v>0.623372052094333</v>
      </c>
      <c r="OI71" s="69">
        <f t="shared" si="321"/>
        <v>4.7377683914114746E-2</v>
      </c>
      <c r="OJ71" s="27">
        <v>14205</v>
      </c>
      <c r="OK71" s="18">
        <v>153</v>
      </c>
      <c r="OL71" s="25">
        <v>9774</v>
      </c>
      <c r="OM71" s="25">
        <v>5950</v>
      </c>
      <c r="ON71" s="18">
        <v>268</v>
      </c>
      <c r="OO71" s="18">
        <v>5</v>
      </c>
      <c r="OP71" s="18">
        <v>5</v>
      </c>
      <c r="OQ71" s="25">
        <v>6869</v>
      </c>
      <c r="OR71" s="69">
        <f t="shared" si="322"/>
        <v>0.71805702217529044</v>
      </c>
      <c r="OS71" s="85">
        <v>42478</v>
      </c>
      <c r="OT71" s="22">
        <v>42478</v>
      </c>
      <c r="OU71" s="38">
        <f t="shared" si="323"/>
        <v>0.77589639614956074</v>
      </c>
      <c r="OV71" s="39">
        <v>0.86278167522011406</v>
      </c>
      <c r="OW71" s="22">
        <v>3664924</v>
      </c>
      <c r="OX71" s="36">
        <f t="shared" si="324"/>
        <v>149961360.23199999</v>
      </c>
      <c r="OY71" s="36">
        <f t="shared" si="325"/>
        <v>2878070.6103850589</v>
      </c>
      <c r="OZ71" s="22"/>
      <c r="PA71" s="22"/>
      <c r="PB71" s="38">
        <f t="shared" si="326"/>
        <v>0</v>
      </c>
      <c r="PC71" s="39">
        <v>0</v>
      </c>
      <c r="PD71" s="22"/>
      <c r="PE71" s="40">
        <f t="shared" si="327"/>
        <v>0</v>
      </c>
      <c r="PF71" s="36">
        <f t="shared" si="328"/>
        <v>0</v>
      </c>
      <c r="PG71" s="22">
        <v>7586</v>
      </c>
      <c r="PH71" s="22">
        <v>7586</v>
      </c>
      <c r="PI71" s="38">
        <f t="shared" si="329"/>
        <v>0.13856467021023983</v>
      </c>
      <c r="PJ71" s="39">
        <v>0.12459926179804905</v>
      </c>
      <c r="PK71" s="22">
        <v>94521</v>
      </c>
      <c r="PL71" s="41">
        <f t="shared" si="330"/>
        <v>3867610.2779999999</v>
      </c>
      <c r="PM71" s="36">
        <f t="shared" si="331"/>
        <v>620129.90429169778</v>
      </c>
      <c r="PN71" s="22">
        <v>2918</v>
      </c>
      <c r="PO71" s="22">
        <v>2918</v>
      </c>
      <c r="PP71" s="38">
        <f t="shared" si="332"/>
        <v>5.3299724185800132E-2</v>
      </c>
      <c r="PQ71" s="39">
        <v>0.69030157642220702</v>
      </c>
      <c r="PR71" s="22">
        <v>201430</v>
      </c>
      <c r="PS71" s="41">
        <f t="shared" si="333"/>
        <v>8242112.7400000002</v>
      </c>
      <c r="PT71" s="36">
        <f t="shared" si="334"/>
        <v>382603.34675542789</v>
      </c>
      <c r="PU71" s="22">
        <v>1485</v>
      </c>
      <c r="PV71" s="22">
        <v>1485</v>
      </c>
      <c r="PW71" s="38">
        <f t="shared" si="335"/>
        <v>2.7124773960216998E-2</v>
      </c>
      <c r="PX71" s="39">
        <v>0.25707070707070706</v>
      </c>
      <c r="PY71" s="22">
        <v>38175</v>
      </c>
      <c r="PZ71" s="36">
        <f t="shared" si="336"/>
        <v>226561.58313267637</v>
      </c>
      <c r="QA71" s="22"/>
      <c r="QB71" s="22"/>
      <c r="QC71" s="39">
        <v>0</v>
      </c>
      <c r="QD71" s="22"/>
      <c r="QE71" s="22">
        <f t="shared" si="337"/>
        <v>0</v>
      </c>
      <c r="QF71" s="22"/>
      <c r="QG71" s="22">
        <v>37</v>
      </c>
      <c r="QH71" s="22">
        <v>37</v>
      </c>
      <c r="QI71" s="38">
        <f t="shared" si="338"/>
        <v>6.7583611887409359E-4</v>
      </c>
      <c r="QJ71" s="39">
        <v>0.24</v>
      </c>
      <c r="QK71" s="22">
        <v>888</v>
      </c>
      <c r="QL71" s="42">
        <f t="shared" si="339"/>
        <v>59.788800000000002</v>
      </c>
      <c r="QM71" s="22">
        <f t="shared" si="340"/>
        <v>243</v>
      </c>
      <c r="QN71" s="22">
        <v>178</v>
      </c>
      <c r="QO71" s="22">
        <v>178</v>
      </c>
      <c r="QP71" s="38">
        <f t="shared" si="341"/>
        <v>3.2513197070159097E-3</v>
      </c>
      <c r="QQ71" s="39">
        <v>0.15421348314606742</v>
      </c>
      <c r="QR71" s="22">
        <v>2745</v>
      </c>
      <c r="QS71" s="36">
        <f t="shared" si="342"/>
        <v>41851.844357661728</v>
      </c>
      <c r="QT71" s="22">
        <v>65</v>
      </c>
      <c r="QU71" s="22">
        <v>65</v>
      </c>
      <c r="QV71" s="38">
        <f t="shared" si="343"/>
        <v>1.1872796682923265E-3</v>
      </c>
      <c r="QW71" s="39">
        <v>0.18815384615384617</v>
      </c>
      <c r="QX71" s="22">
        <v>1223</v>
      </c>
      <c r="QY71" s="36">
        <f t="shared" si="344"/>
        <v>15282.976872179843</v>
      </c>
      <c r="QZ71" s="22"/>
      <c r="RA71" s="22"/>
      <c r="RB71" s="38">
        <f t="shared" si="345"/>
        <v>0</v>
      </c>
      <c r="RC71" s="39">
        <v>0</v>
      </c>
      <c r="RD71" s="22"/>
      <c r="RE71" s="36">
        <f t="shared" si="346"/>
        <v>0</v>
      </c>
      <c r="RF71" s="10">
        <f t="shared" si="347"/>
        <v>54747</v>
      </c>
      <c r="RG71" s="10">
        <f t="shared" si="348"/>
        <v>54747</v>
      </c>
      <c r="RH71" s="17">
        <f t="shared" si="349"/>
        <v>7.0412970586986964E-2</v>
      </c>
      <c r="RI71" s="17">
        <f t="shared" si="350"/>
        <v>1.6087077023327451E-3</v>
      </c>
      <c r="RJ71" s="17">
        <f t="shared" si="351"/>
        <v>0.69108635069620927</v>
      </c>
      <c r="RK71" s="17">
        <f t="shared" si="352"/>
        <v>0</v>
      </c>
      <c r="RL71" s="17">
        <f t="shared" si="353"/>
        <v>9.1871252122611796E-2</v>
      </c>
      <c r="RM71" s="17">
        <f t="shared" si="354"/>
        <v>5.4402285034337312E-2</v>
      </c>
      <c r="RN71" s="17">
        <f t="shared" si="355"/>
        <v>1.004952355327117E-2</v>
      </c>
      <c r="RO71" s="17">
        <f t="shared" si="356"/>
        <v>3.6697698368686848E-3</v>
      </c>
      <c r="RP71" s="17">
        <f t="shared" si="357"/>
        <v>0</v>
      </c>
      <c r="RQ71" s="17">
        <f t="shared" si="358"/>
        <v>1.4356570493931485E-5</v>
      </c>
      <c r="RR71" s="36">
        <f t="shared" si="359"/>
        <v>4164560.0545947026</v>
      </c>
      <c r="RS71" s="36">
        <f t="shared" si="360"/>
        <v>56.741740644385892</v>
      </c>
      <c r="RT71" s="10">
        <f t="shared" si="361"/>
        <v>0</v>
      </c>
      <c r="RU71" s="17">
        <f t="shared" si="362"/>
        <v>0</v>
      </c>
      <c r="RV71" s="37">
        <f t="shared" si="363"/>
        <v>1.3406214039125433</v>
      </c>
      <c r="RW71" s="36">
        <f t="shared" si="364"/>
        <v>0.74592274678111592</v>
      </c>
      <c r="RX71" s="85">
        <v>-7.88634E-2</v>
      </c>
      <c r="RY71" s="93">
        <v>224</v>
      </c>
      <c r="RZ71" s="43" t="b">
        <v>0</v>
      </c>
      <c r="SA71" s="18" t="b">
        <v>0</v>
      </c>
      <c r="SB71" s="18" t="b">
        <v>0</v>
      </c>
      <c r="SC71" s="18" t="b">
        <v>0</v>
      </c>
      <c r="SD71" s="18" t="b">
        <v>0</v>
      </c>
      <c r="SE71" s="32" t="b">
        <v>1</v>
      </c>
      <c r="SF71" s="43" t="b">
        <v>0</v>
      </c>
      <c r="SG71" s="18" t="b">
        <v>0</v>
      </c>
      <c r="SH71" s="18"/>
      <c r="SI71" s="18"/>
      <c r="SJ71" s="18"/>
      <c r="SK71" s="18"/>
      <c r="SL71" s="18"/>
      <c r="SM71" s="18"/>
      <c r="SN71" s="18"/>
      <c r="SO71" s="18"/>
      <c r="SP71" s="18"/>
      <c r="SQ71" s="17">
        <f t="shared" si="365"/>
        <v>0</v>
      </c>
      <c r="SR71" s="17">
        <f t="shared" si="366"/>
        <v>0</v>
      </c>
      <c r="SS71" s="17">
        <f t="shared" si="367"/>
        <v>0</v>
      </c>
      <c r="ST71" s="17">
        <f t="shared" si="368"/>
        <v>0</v>
      </c>
      <c r="SU71" s="17">
        <f t="shared" si="369"/>
        <v>0</v>
      </c>
      <c r="SV71" s="17">
        <f t="shared" si="221"/>
        <v>0</v>
      </c>
      <c r="SW71" s="17">
        <f t="shared" si="370"/>
        <v>0</v>
      </c>
      <c r="SX71" s="17">
        <f t="shared" si="371"/>
        <v>0</v>
      </c>
      <c r="SY71" s="17">
        <f t="shared" si="372"/>
        <v>0</v>
      </c>
      <c r="SZ71" s="17">
        <f t="shared" si="373"/>
        <v>0</v>
      </c>
      <c r="TA71" s="17">
        <f t="shared" si="374"/>
        <v>0</v>
      </c>
      <c r="TB71" s="24">
        <f t="shared" si="375"/>
        <v>620</v>
      </c>
      <c r="TC71" s="69">
        <f t="shared" si="376"/>
        <v>1</v>
      </c>
      <c r="TD71" s="17">
        <f t="shared" ref="TD71:TD134" si="398">1/TB71/(MAX($TB$6:$TB$335))</f>
        <v>2.6014568158168575E-6</v>
      </c>
      <c r="TE71" s="95"/>
      <c r="TF71" s="71"/>
      <c r="TG71" s="71"/>
      <c r="TH71" s="71"/>
      <c r="TI71" s="71"/>
      <c r="TJ71" s="71"/>
      <c r="TK71" s="71">
        <v>8</v>
      </c>
      <c r="TL71" s="71"/>
      <c r="TM71" s="71">
        <v>1</v>
      </c>
      <c r="TN71" s="71"/>
      <c r="TO71" s="71"/>
      <c r="TP71" s="71"/>
      <c r="TQ71" s="71"/>
      <c r="TR71" s="72"/>
      <c r="TS71" s="72"/>
      <c r="TT71" s="72"/>
      <c r="TU71" s="72"/>
      <c r="TV71" s="72">
        <v>4</v>
      </c>
      <c r="TW71" s="72"/>
      <c r="TX71" s="72"/>
      <c r="TY71" s="72"/>
      <c r="TZ71" s="72">
        <v>8</v>
      </c>
      <c r="UA71" s="72"/>
      <c r="UB71" s="72"/>
      <c r="UC71" s="72"/>
      <c r="UD71" s="72"/>
      <c r="UE71" s="72"/>
      <c r="UF71" s="72"/>
      <c r="UG71" s="72"/>
      <c r="UH71" s="72"/>
      <c r="UI71" s="72"/>
      <c r="UJ71" s="73"/>
      <c r="UK71" s="73"/>
      <c r="UL71" s="73"/>
      <c r="UM71" s="73"/>
      <c r="UN71" s="73">
        <v>1</v>
      </c>
      <c r="UO71" s="73"/>
      <c r="UP71" s="73"/>
      <c r="UQ71" s="73"/>
      <c r="UR71" s="73">
        <v>59</v>
      </c>
      <c r="US71" s="73"/>
      <c r="UT71" s="73"/>
      <c r="UU71" s="73"/>
      <c r="UV71" s="73"/>
      <c r="UW71" s="73"/>
      <c r="UX71" s="73"/>
      <c r="UY71" s="73"/>
      <c r="UZ71" s="73"/>
      <c r="VA71" s="73"/>
      <c r="VB71" s="73"/>
      <c r="VC71" s="73"/>
      <c r="VD71" s="73"/>
      <c r="VE71" s="73"/>
      <c r="VF71" s="73">
        <v>1</v>
      </c>
      <c r="VG71" s="73"/>
      <c r="VH71" s="73"/>
      <c r="VI71" s="73"/>
      <c r="VJ71" s="73">
        <v>59</v>
      </c>
      <c r="VK71" s="73"/>
      <c r="VL71" s="73"/>
      <c r="VM71" s="73"/>
      <c r="VN71" s="73"/>
      <c r="VO71" s="73"/>
      <c r="VP71" s="73"/>
      <c r="VQ71" s="73"/>
      <c r="VR71" s="73"/>
      <c r="VS71" s="73"/>
      <c r="VT71" s="73"/>
      <c r="VU71" s="73"/>
      <c r="VV71" s="73"/>
      <c r="VW71" s="73">
        <v>2</v>
      </c>
      <c r="VX71" s="73"/>
      <c r="VY71" s="73"/>
      <c r="VZ71" s="73"/>
      <c r="WA71" s="73">
        <v>23</v>
      </c>
      <c r="WB71" s="73"/>
      <c r="WC71" s="73"/>
      <c r="WD71" s="73"/>
      <c r="WE71" s="73"/>
      <c r="WF71" s="73"/>
      <c r="WG71" s="73"/>
      <c r="WH71" s="73"/>
      <c r="WI71" s="73"/>
      <c r="WJ71" s="73"/>
      <c r="WK71" s="73"/>
      <c r="WL71" s="73"/>
      <c r="WM71" s="73"/>
      <c r="WN71" s="73"/>
      <c r="WO71" s="22">
        <f t="shared" si="377"/>
        <v>0</v>
      </c>
      <c r="WP71" s="22">
        <f t="shared" si="378"/>
        <v>0</v>
      </c>
      <c r="WQ71" s="22">
        <f t="shared" si="379"/>
        <v>0</v>
      </c>
      <c r="WR71" s="22">
        <f t="shared" si="380"/>
        <v>0</v>
      </c>
      <c r="WS71" s="22">
        <f t="shared" si="381"/>
        <v>8</v>
      </c>
      <c r="WT71" s="22">
        <f t="shared" si="382"/>
        <v>0</v>
      </c>
      <c r="WU71" s="22">
        <f t="shared" si="383"/>
        <v>0</v>
      </c>
      <c r="WV71" s="22">
        <f t="shared" si="384"/>
        <v>0</v>
      </c>
      <c r="WW71" s="22">
        <f t="shared" si="385"/>
        <v>157</v>
      </c>
      <c r="WX71" s="22">
        <f t="shared" si="386"/>
        <v>0</v>
      </c>
      <c r="WY71" s="22">
        <f t="shared" si="387"/>
        <v>1</v>
      </c>
      <c r="WZ71" s="22">
        <f t="shared" si="388"/>
        <v>0</v>
      </c>
      <c r="XA71" s="22">
        <f t="shared" si="389"/>
        <v>0</v>
      </c>
      <c r="XB71" s="22">
        <f t="shared" si="390"/>
        <v>0</v>
      </c>
      <c r="XC71" s="22">
        <f t="shared" si="391"/>
        <v>0</v>
      </c>
      <c r="XD71" s="22">
        <f t="shared" si="392"/>
        <v>0</v>
      </c>
      <c r="XE71" s="22">
        <f t="shared" si="393"/>
        <v>0</v>
      </c>
      <c r="XF71" s="22">
        <f t="shared" si="394"/>
        <v>0</v>
      </c>
      <c r="XG71" s="93">
        <f t="shared" si="395"/>
        <v>0</v>
      </c>
    </row>
    <row r="72" spans="1:631" ht="17.100000000000001" customHeight="1" x14ac:dyDescent="0.2">
      <c r="A72" s="101"/>
      <c r="B72" s="27" t="s">
        <v>110</v>
      </c>
      <c r="C72" s="535" t="s">
        <v>111</v>
      </c>
      <c r="D72" s="25" t="s">
        <v>144</v>
      </c>
      <c r="E72" s="535" t="s">
        <v>145</v>
      </c>
      <c r="F72" s="25" t="s">
        <v>157</v>
      </c>
      <c r="G72" s="535" t="s">
        <v>158</v>
      </c>
      <c r="H72" s="25">
        <v>52</v>
      </c>
      <c r="I72" s="28">
        <v>2</v>
      </c>
      <c r="J72" s="17">
        <f t="shared" si="228"/>
        <v>0.48194063926940639</v>
      </c>
      <c r="K72" s="17">
        <f t="shared" si="229"/>
        <v>0.33961187214611871</v>
      </c>
      <c r="L72" s="17">
        <f t="shared" si="230"/>
        <v>1</v>
      </c>
      <c r="M72" s="17">
        <f t="shared" si="231"/>
        <v>6.8980217412419095E-2</v>
      </c>
      <c r="N72" s="17">
        <f t="shared" si="232"/>
        <v>0.17287585197873176</v>
      </c>
      <c r="O72" s="17">
        <f t="shared" si="233"/>
        <v>9.2100456621004564E-2</v>
      </c>
      <c r="P72" s="17">
        <f t="shared" si="234"/>
        <v>0.7205607689504373</v>
      </c>
      <c r="Q72" s="17">
        <f t="shared" si="235"/>
        <v>0.48310096565910521</v>
      </c>
      <c r="R72" s="69">
        <f t="shared" si="236"/>
        <v>0.91054406093094331</v>
      </c>
      <c r="S72" s="422">
        <f t="shared" si="237"/>
        <v>0.4744127592186852</v>
      </c>
      <c r="T72" s="17">
        <f t="shared" si="396"/>
        <v>0.5255872407813148</v>
      </c>
      <c r="U72" s="10">
        <f t="shared" si="238"/>
        <v>58848.952175802253</v>
      </c>
      <c r="V72" s="32">
        <v>4</v>
      </c>
      <c r="W72" s="550">
        <f t="shared" si="239"/>
        <v>0</v>
      </c>
      <c r="X72" s="550">
        <f t="shared" si="240"/>
        <v>0.36330164810757404</v>
      </c>
      <c r="Y72" s="550">
        <f t="shared" si="241"/>
        <v>0.63669835189242596</v>
      </c>
      <c r="Z72" s="551">
        <f t="shared" si="242"/>
        <v>71289.841064691151</v>
      </c>
      <c r="AA72" s="426">
        <f t="shared" si="243"/>
        <v>6.2187410688768222E-2</v>
      </c>
      <c r="AB72" s="59">
        <f t="shared" si="244"/>
        <v>0.94168278266554084</v>
      </c>
      <c r="AC72" s="59">
        <f t="shared" si="245"/>
        <v>0.17899582485815224</v>
      </c>
      <c r="AD72" s="59">
        <f t="shared" si="246"/>
        <v>0.17287585197873176</v>
      </c>
      <c r="AE72" s="59">
        <f t="shared" si="247"/>
        <v>0.51689903434089479</v>
      </c>
      <c r="AF72" s="59">
        <f t="shared" si="248"/>
        <v>0.37187214611872144</v>
      </c>
      <c r="AG72" s="59">
        <f t="shared" si="249"/>
        <v>4.6986301369863016E-2</v>
      </c>
      <c r="AH72" s="59">
        <f t="shared" si="250"/>
        <v>9.2100456621004564E-2</v>
      </c>
      <c r="AI72" s="59">
        <f t="shared" si="251"/>
        <v>5.3561643835616436E-2</v>
      </c>
      <c r="AJ72" s="59">
        <f t="shared" si="252"/>
        <v>0.91031963470319632</v>
      </c>
      <c r="AK72" s="59">
        <f t="shared" si="253"/>
        <v>0.2794392310495627</v>
      </c>
      <c r="AL72" s="35">
        <f t="shared" si="254"/>
        <v>1</v>
      </c>
      <c r="AM72" s="27">
        <v>111968</v>
      </c>
      <c r="AN72" s="25">
        <v>52393</v>
      </c>
      <c r="AO72" s="25">
        <v>59575</v>
      </c>
      <c r="AP72" s="17">
        <f t="shared" si="255"/>
        <v>2.1747164238189948E-3</v>
      </c>
      <c r="AQ72" s="63">
        <v>87.944607637431801</v>
      </c>
      <c r="AR72" s="58">
        <v>3288.4321060299999</v>
      </c>
      <c r="AS72" s="24">
        <f t="shared" si="256"/>
        <v>34.049053284294423</v>
      </c>
      <c r="AT72" s="17">
        <f t="shared" si="257"/>
        <v>2.9405105044600643E-2</v>
      </c>
      <c r="AU72" s="25">
        <v>109289</v>
      </c>
      <c r="AV72" s="25">
        <v>50272</v>
      </c>
      <c r="AW72" s="25">
        <v>59017</v>
      </c>
      <c r="AX72" s="25">
        <v>2679</v>
      </c>
      <c r="AY72" s="25">
        <v>2121</v>
      </c>
      <c r="AZ72" s="18">
        <v>558</v>
      </c>
      <c r="BA72" s="25">
        <v>6963</v>
      </c>
      <c r="BB72" s="25">
        <v>3259</v>
      </c>
      <c r="BC72" s="25">
        <v>3704</v>
      </c>
      <c r="BD72" s="63">
        <v>87.985961123110144</v>
      </c>
      <c r="BE72" s="25">
        <v>105005</v>
      </c>
      <c r="BF72" s="25">
        <v>49134</v>
      </c>
      <c r="BG72" s="25">
        <v>55871</v>
      </c>
      <c r="BH72" s="63">
        <v>87.941866084372933</v>
      </c>
      <c r="BI72" s="17">
        <v>6.2187410688768222E-2</v>
      </c>
      <c r="BJ72" s="25">
        <v>36185</v>
      </c>
      <c r="BK72" s="25">
        <v>70004</v>
      </c>
      <c r="BL72" s="25">
        <v>5779</v>
      </c>
      <c r="BM72" s="17">
        <v>0.59945145991657622</v>
      </c>
      <c r="BN72" s="10">
        <f t="shared" si="258"/>
        <v>44848.618936060797</v>
      </c>
      <c r="BO72" s="29">
        <v>0.51689903434089479</v>
      </c>
      <c r="BP72" s="30">
        <f t="shared" si="259"/>
        <v>0.48310096565910521</v>
      </c>
      <c r="BQ72" s="31">
        <v>8.2552425575681383</v>
      </c>
      <c r="BR72" s="25">
        <v>75783</v>
      </c>
      <c r="BS72" s="25">
        <v>22453</v>
      </c>
      <c r="BT72" s="25">
        <v>44950</v>
      </c>
      <c r="BU72" s="25">
        <v>6770</v>
      </c>
      <c r="BV72" s="18">
        <v>997</v>
      </c>
      <c r="BW72" s="18">
        <v>613</v>
      </c>
      <c r="BX72" s="25">
        <v>21900</v>
      </c>
      <c r="BY72" s="25">
        <v>14545</v>
      </c>
      <c r="BZ72" s="25">
        <v>7355</v>
      </c>
      <c r="CA72" s="59">
        <v>0.33584474885844751</v>
      </c>
      <c r="CB72" s="25">
        <v>109289</v>
      </c>
      <c r="CC72" s="25">
        <v>2679</v>
      </c>
      <c r="CD72" s="17">
        <f t="shared" si="260"/>
        <v>2.4512988498385017E-2</v>
      </c>
      <c r="CE72" s="18">
        <v>598</v>
      </c>
      <c r="CF72" s="25">
        <v>1615</v>
      </c>
      <c r="CG72" s="25">
        <v>3066</v>
      </c>
      <c r="CH72" s="25">
        <v>4534</v>
      </c>
      <c r="CI72" s="25">
        <v>4245</v>
      </c>
      <c r="CJ72" s="25">
        <v>3229</v>
      </c>
      <c r="CK72" s="25">
        <v>2029</v>
      </c>
      <c r="CL72" s="25">
        <v>1334</v>
      </c>
      <c r="CM72" s="25">
        <v>1250</v>
      </c>
      <c r="CN72" s="26">
        <v>4.9903652968036534</v>
      </c>
      <c r="CO72" s="27">
        <v>21900</v>
      </c>
      <c r="CP72" s="34">
        <f t="shared" si="261"/>
        <v>5.1126940639269405</v>
      </c>
      <c r="CQ72" s="25">
        <v>7</v>
      </c>
      <c r="CR72" s="18">
        <v>569</v>
      </c>
      <c r="CS72" s="18">
        <v>702</v>
      </c>
      <c r="CT72" s="25">
        <v>15914</v>
      </c>
      <c r="CU72" s="25">
        <v>4542</v>
      </c>
      <c r="CV72" s="18">
        <v>104</v>
      </c>
      <c r="CW72" s="18">
        <v>45</v>
      </c>
      <c r="CX72" s="18">
        <v>17</v>
      </c>
      <c r="CY72" s="25">
        <v>21900</v>
      </c>
      <c r="CZ72" s="25">
        <v>21406</v>
      </c>
      <c r="DA72" s="18">
        <v>204</v>
      </c>
      <c r="DB72" s="18">
        <v>74</v>
      </c>
      <c r="DC72" s="18">
        <v>200</v>
      </c>
      <c r="DD72" s="18">
        <v>6</v>
      </c>
      <c r="DE72" s="18">
        <v>10</v>
      </c>
      <c r="DF72" s="25">
        <v>21900</v>
      </c>
      <c r="DG72" s="25">
        <v>8116</v>
      </c>
      <c r="DH72" s="18">
        <v>17</v>
      </c>
      <c r="DI72" s="18">
        <v>11</v>
      </c>
      <c r="DJ72" s="25">
        <v>13716</v>
      </c>
      <c r="DK72" s="18">
        <v>18</v>
      </c>
      <c r="DL72" s="18">
        <v>22</v>
      </c>
      <c r="DM72" s="25">
        <f t="shared" si="262"/>
        <v>40586.640958904114</v>
      </c>
      <c r="DN72" s="17">
        <f t="shared" si="263"/>
        <v>0.62630136986301366</v>
      </c>
      <c r="DO72" s="17">
        <f t="shared" si="264"/>
        <v>8.2191780821917813E-4</v>
      </c>
      <c r="DP72" s="23">
        <f t="shared" si="265"/>
        <v>0.37187214611872144</v>
      </c>
      <c r="DQ72" s="23">
        <f t="shared" si="266"/>
        <v>0.62812785388127856</v>
      </c>
      <c r="DR72" s="25">
        <v>21900</v>
      </c>
      <c r="DS72" s="18">
        <v>102</v>
      </c>
      <c r="DT72" s="25">
        <v>14896</v>
      </c>
      <c r="DU72" s="18">
        <v>13</v>
      </c>
      <c r="DV72" s="25">
        <v>5770</v>
      </c>
      <c r="DW72" s="18">
        <v>16</v>
      </c>
      <c r="DX72" s="25">
        <v>1076</v>
      </c>
      <c r="DY72" s="18">
        <v>27</v>
      </c>
      <c r="DZ72" s="17">
        <f t="shared" si="267"/>
        <v>0.94890410958904114</v>
      </c>
      <c r="EA72" s="17">
        <f t="shared" si="268"/>
        <v>5.1095890410958855E-2</v>
      </c>
      <c r="EB72" s="25">
        <v>21900</v>
      </c>
      <c r="EC72" s="18">
        <v>979</v>
      </c>
      <c r="ED72" s="18">
        <v>50</v>
      </c>
      <c r="EE72" s="25">
        <v>20054</v>
      </c>
      <c r="EF72" s="17">
        <f t="shared" si="269"/>
        <v>0.91570776255707764</v>
      </c>
      <c r="EG72" s="18">
        <v>752</v>
      </c>
      <c r="EH72" s="18">
        <v>65</v>
      </c>
      <c r="EI72" s="17">
        <f t="shared" si="270"/>
        <v>4.6986301369863016E-2</v>
      </c>
      <c r="EJ72" s="17">
        <f t="shared" si="271"/>
        <v>3.4337899543378993E-2</v>
      </c>
      <c r="EK72" s="69">
        <f t="shared" si="272"/>
        <v>0.33961187214611871</v>
      </c>
      <c r="EL72" s="27">
        <v>73426</v>
      </c>
      <c r="EM72" s="25">
        <v>69144</v>
      </c>
      <c r="EN72" s="25">
        <v>4282</v>
      </c>
      <c r="EO72" s="59">
        <v>0.94168278266554084</v>
      </c>
      <c r="EP72" s="25">
        <v>32199</v>
      </c>
      <c r="EQ72" s="25">
        <v>31605</v>
      </c>
      <c r="ER72" s="25">
        <v>594</v>
      </c>
      <c r="ES72" s="59">
        <v>0.9815522221186993</v>
      </c>
      <c r="ET72" s="25">
        <v>41227</v>
      </c>
      <c r="EU72" s="25">
        <v>37539</v>
      </c>
      <c r="EV72" s="25">
        <v>3688</v>
      </c>
      <c r="EW72" s="59">
        <v>0.91054406093094331</v>
      </c>
      <c r="EX72" s="25">
        <v>4737</v>
      </c>
      <c r="EY72" s="25">
        <v>4630</v>
      </c>
      <c r="EZ72" s="25">
        <v>107</v>
      </c>
      <c r="FA72" s="59">
        <v>0.97741186404897618</v>
      </c>
      <c r="FB72" s="25">
        <v>68689</v>
      </c>
      <c r="FC72" s="25">
        <v>64514</v>
      </c>
      <c r="FD72" s="25">
        <v>4175</v>
      </c>
      <c r="FE72" s="59">
        <v>0.93921879776965733</v>
      </c>
      <c r="FF72" s="25">
        <v>51554</v>
      </c>
      <c r="FG72" s="25">
        <v>20159</v>
      </c>
      <c r="FH72" s="25">
        <v>29613</v>
      </c>
      <c r="FI72" s="25">
        <v>1782</v>
      </c>
      <c r="FJ72" s="23">
        <f t="shared" si="273"/>
        <v>3.4565698102960001E-2</v>
      </c>
      <c r="FK72" s="23">
        <f t="shared" si="274"/>
        <v>0.57440741746518209</v>
      </c>
      <c r="FL72" s="36">
        <f t="shared" si="275"/>
        <v>11.312570145903479</v>
      </c>
      <c r="FM72" s="25">
        <v>24649</v>
      </c>
      <c r="FN72" s="25">
        <v>9895</v>
      </c>
      <c r="FO72" s="17">
        <f t="shared" si="276"/>
        <v>0.40143616373889407</v>
      </c>
      <c r="FP72" s="25">
        <v>13848</v>
      </c>
      <c r="FQ72" s="17">
        <f t="shared" si="277"/>
        <v>0.56180778124873221</v>
      </c>
      <c r="FR72" s="18">
        <v>906</v>
      </c>
      <c r="FS72" s="17">
        <f t="shared" si="278"/>
        <v>3.675605501237373E-2</v>
      </c>
      <c r="FT72" s="25">
        <v>26905</v>
      </c>
      <c r="FU72" s="25">
        <v>10264</v>
      </c>
      <c r="FV72" s="25">
        <v>15765</v>
      </c>
      <c r="FW72" s="17">
        <f t="shared" si="279"/>
        <v>3.2559003902620329E-2</v>
      </c>
      <c r="FX72" s="17">
        <f t="shared" si="280"/>
        <v>0.58595056680914326</v>
      </c>
      <c r="FY72" s="18">
        <v>876</v>
      </c>
      <c r="FZ72" s="25">
        <v>56046</v>
      </c>
      <c r="GA72" s="25">
        <v>10032</v>
      </c>
      <c r="GB72" s="25">
        <v>36325</v>
      </c>
      <c r="GC72" s="25">
        <v>4659</v>
      </c>
      <c r="GD72" s="18">
        <v>2162</v>
      </c>
      <c r="GE72" s="18">
        <v>66</v>
      </c>
      <c r="GF72" s="25">
        <v>2308</v>
      </c>
      <c r="GG72" s="18">
        <v>55</v>
      </c>
      <c r="GH72" s="18">
        <v>17</v>
      </c>
      <c r="GI72" s="18">
        <v>422</v>
      </c>
      <c r="GJ72" s="10">
        <f t="shared" si="281"/>
        <v>10032</v>
      </c>
      <c r="GK72" s="10">
        <f t="shared" si="222"/>
        <v>46014</v>
      </c>
      <c r="GL72" s="10">
        <f t="shared" si="223"/>
        <v>9689</v>
      </c>
      <c r="GM72" s="10">
        <f t="shared" si="282"/>
        <v>46357</v>
      </c>
      <c r="GN72" s="10">
        <f t="shared" si="224"/>
        <v>5030</v>
      </c>
      <c r="GO72" s="17">
        <f t="shared" si="283"/>
        <v>0.17899582485815224</v>
      </c>
      <c r="GP72" s="17">
        <f t="shared" si="225"/>
        <v>0.82100417514184776</v>
      </c>
      <c r="GQ72" s="17">
        <f t="shared" si="226"/>
        <v>0.17287585197873176</v>
      </c>
      <c r="GR72" s="17">
        <f t="shared" si="227"/>
        <v>8.9747707240481034E-2</v>
      </c>
      <c r="GS72" s="17">
        <f t="shared" si="284"/>
        <v>0.49694001356028977</v>
      </c>
      <c r="GT72" s="25">
        <v>24757</v>
      </c>
      <c r="GU72" s="25">
        <v>3499</v>
      </c>
      <c r="GV72" s="25">
        <v>15809</v>
      </c>
      <c r="GW72" s="25">
        <v>2941</v>
      </c>
      <c r="GX72" s="18">
        <v>1175</v>
      </c>
      <c r="GY72" s="18">
        <v>48</v>
      </c>
      <c r="GZ72" s="25">
        <v>1010</v>
      </c>
      <c r="HA72" s="18">
        <v>24</v>
      </c>
      <c r="HB72" s="18">
        <v>12</v>
      </c>
      <c r="HC72" s="18">
        <v>239</v>
      </c>
      <c r="HD72" s="23">
        <f t="shared" si="285"/>
        <v>0.14133376418790644</v>
      </c>
      <c r="HE72" s="23">
        <f t="shared" si="286"/>
        <v>0.85866623581209356</v>
      </c>
      <c r="HF72" s="23">
        <f t="shared" si="287"/>
        <v>0.22009936583592518</v>
      </c>
      <c r="HG72" s="23">
        <f t="shared" si="288"/>
        <v>0.10130468150422103</v>
      </c>
      <c r="HH72" s="25">
        <v>31289</v>
      </c>
      <c r="HI72" s="25">
        <v>6533</v>
      </c>
      <c r="HJ72" s="25">
        <v>20516</v>
      </c>
      <c r="HK72" s="25">
        <v>1718</v>
      </c>
      <c r="HL72" s="18">
        <v>987</v>
      </c>
      <c r="HM72" s="18">
        <v>18</v>
      </c>
      <c r="HN72" s="25">
        <v>1298</v>
      </c>
      <c r="HO72" s="18">
        <v>31</v>
      </c>
      <c r="HP72" s="18">
        <v>5</v>
      </c>
      <c r="HQ72" s="18">
        <v>183</v>
      </c>
      <c r="HR72" s="23">
        <f t="shared" si="289"/>
        <v>0.208795423311707</v>
      </c>
      <c r="HS72" s="23">
        <f t="shared" si="290"/>
        <v>0.79120457668829303</v>
      </c>
      <c r="HT72" s="80">
        <f t="shared" si="291"/>
        <v>0.1355108824187414</v>
      </c>
      <c r="HU72" s="27">
        <v>87808</v>
      </c>
      <c r="HV72" s="18">
        <v>1767</v>
      </c>
      <c r="HW72" s="18">
        <v>2785</v>
      </c>
      <c r="HX72" s="18">
        <v>370</v>
      </c>
      <c r="HY72" s="25">
        <v>21782</v>
      </c>
      <c r="HZ72" s="25">
        <v>17401</v>
      </c>
      <c r="IA72" s="25">
        <v>6244</v>
      </c>
      <c r="IB72" s="18">
        <v>410</v>
      </c>
      <c r="IC72" s="25">
        <v>11323</v>
      </c>
      <c r="ID72" s="25">
        <v>15154</v>
      </c>
      <c r="IE72" s="25">
        <v>7821</v>
      </c>
      <c r="IF72" s="18">
        <v>577</v>
      </c>
      <c r="IG72" s="18">
        <v>2174</v>
      </c>
      <c r="IH72" s="17">
        <f t="shared" si="292"/>
        <v>0.37075209548104954</v>
      </c>
      <c r="II72" s="17">
        <f t="shared" si="293"/>
        <v>0.19817100947521865</v>
      </c>
      <c r="IJ72" s="30">
        <f t="shared" si="294"/>
        <v>5.0461467731739553</v>
      </c>
      <c r="IK72" s="17">
        <f t="shared" si="397"/>
        <v>6.8980217412419095E-2</v>
      </c>
      <c r="IL72" s="25">
        <v>40112</v>
      </c>
      <c r="IM72" s="18">
        <v>887</v>
      </c>
      <c r="IN72" s="18">
        <v>1958</v>
      </c>
      <c r="IO72" s="18">
        <v>273</v>
      </c>
      <c r="IP72" s="25">
        <v>16558</v>
      </c>
      <c r="IQ72" s="25">
        <v>5960</v>
      </c>
      <c r="IR72" s="25">
        <v>3385</v>
      </c>
      <c r="IS72" s="18">
        <v>252</v>
      </c>
      <c r="IT72" s="25">
        <v>5515</v>
      </c>
      <c r="IU72" s="25">
        <v>764</v>
      </c>
      <c r="IV72" s="25">
        <v>2774</v>
      </c>
      <c r="IW72" s="18">
        <v>263</v>
      </c>
      <c r="IX72" s="18">
        <v>1523</v>
      </c>
      <c r="IY72" s="17">
        <f t="shared" si="295"/>
        <v>0.72349920223374553</v>
      </c>
      <c r="IZ72" s="25">
        <v>47696</v>
      </c>
      <c r="JA72" s="18">
        <v>880</v>
      </c>
      <c r="JB72" s="18">
        <v>827</v>
      </c>
      <c r="JC72" s="18">
        <v>97</v>
      </c>
      <c r="JD72" s="25">
        <v>5224</v>
      </c>
      <c r="JE72" s="25">
        <v>11441</v>
      </c>
      <c r="JF72" s="25">
        <v>2859</v>
      </c>
      <c r="JG72" s="18">
        <v>158</v>
      </c>
      <c r="JH72" s="25">
        <v>5808</v>
      </c>
      <c r="JI72" s="25">
        <v>14390</v>
      </c>
      <c r="JJ72" s="25">
        <v>5047</v>
      </c>
      <c r="JK72" s="18">
        <v>314</v>
      </c>
      <c r="JL72" s="18">
        <v>651</v>
      </c>
      <c r="JM72" s="80">
        <f t="shared" si="296"/>
        <v>0.44716538074471651</v>
      </c>
      <c r="JN72" s="27">
        <v>87808</v>
      </c>
      <c r="JO72" s="25">
        <v>62216</v>
      </c>
      <c r="JP72" s="18">
        <v>19</v>
      </c>
      <c r="JQ72" s="18">
        <v>100</v>
      </c>
      <c r="JR72" s="18">
        <v>212</v>
      </c>
      <c r="JS72" s="18">
        <v>530</v>
      </c>
      <c r="JT72" s="18">
        <v>183</v>
      </c>
      <c r="JU72" s="18">
        <v>1</v>
      </c>
      <c r="JV72" s="18">
        <v>10</v>
      </c>
      <c r="JW72" s="25">
        <v>24537</v>
      </c>
      <c r="JX72" s="17">
        <f t="shared" si="297"/>
        <v>0.2794392310495627</v>
      </c>
      <c r="JY72" s="17">
        <f t="shared" si="298"/>
        <v>0.7205607689504373</v>
      </c>
      <c r="JZ72" s="25">
        <v>5900</v>
      </c>
      <c r="KA72" s="25">
        <v>4902</v>
      </c>
      <c r="KB72" s="18">
        <v>4</v>
      </c>
      <c r="KC72" s="18">
        <v>3</v>
      </c>
      <c r="KD72" s="18">
        <v>5</v>
      </c>
      <c r="KE72" s="18">
        <v>60</v>
      </c>
      <c r="KF72" s="18">
        <v>7</v>
      </c>
      <c r="KG72" s="18">
        <v>0</v>
      </c>
      <c r="KH72" s="18">
        <v>2</v>
      </c>
      <c r="KI72" s="25">
        <v>917</v>
      </c>
      <c r="KJ72" s="17">
        <f t="shared" si="299"/>
        <v>0.15542372881355931</v>
      </c>
      <c r="KK72" s="25">
        <v>81908</v>
      </c>
      <c r="KL72" s="25">
        <v>57314</v>
      </c>
      <c r="KM72" s="18">
        <v>15</v>
      </c>
      <c r="KN72" s="18">
        <v>97</v>
      </c>
      <c r="KO72" s="18">
        <v>207</v>
      </c>
      <c r="KP72" s="18">
        <v>470</v>
      </c>
      <c r="KQ72" s="18">
        <v>176</v>
      </c>
      <c r="KR72" s="18">
        <v>1</v>
      </c>
      <c r="KS72" s="18">
        <v>8</v>
      </c>
      <c r="KT72" s="25">
        <v>23620</v>
      </c>
      <c r="KU72" s="69">
        <f t="shared" si="300"/>
        <v>0.28837232016408654</v>
      </c>
      <c r="KV72" s="27">
        <v>111968</v>
      </c>
      <c r="KW72" s="25">
        <v>108625</v>
      </c>
      <c r="KX72" s="25">
        <v>3343</v>
      </c>
      <c r="KY72" s="59">
        <v>2.9856744784224065E-2</v>
      </c>
      <c r="KZ72" s="18">
        <v>1226</v>
      </c>
      <c r="LA72" s="18">
        <v>1123</v>
      </c>
      <c r="LB72" s="18">
        <v>1347</v>
      </c>
      <c r="LC72" s="18">
        <v>1265</v>
      </c>
      <c r="LD72" s="25">
        <v>52393</v>
      </c>
      <c r="LE72" s="25">
        <v>50992</v>
      </c>
      <c r="LF72" s="25">
        <v>1401</v>
      </c>
      <c r="LG72" s="59">
        <v>2.6740213387284561E-2</v>
      </c>
      <c r="LH72" s="25">
        <v>59575</v>
      </c>
      <c r="LI72" s="25">
        <v>57633</v>
      </c>
      <c r="LJ72" s="25">
        <v>1942</v>
      </c>
      <c r="LK72" s="35">
        <v>3.2597566093159884E-2</v>
      </c>
      <c r="LL72" s="27">
        <v>21900</v>
      </c>
      <c r="LM72" s="18">
        <v>20</v>
      </c>
      <c r="LN72" s="25">
        <v>1153</v>
      </c>
      <c r="LO72" s="25">
        <v>19502</v>
      </c>
      <c r="LP72" s="18">
        <v>189</v>
      </c>
      <c r="LQ72" s="18">
        <v>358</v>
      </c>
      <c r="LR72" s="18">
        <v>678</v>
      </c>
      <c r="LS72" s="23">
        <f t="shared" si="301"/>
        <v>3.0958904109589042E-2</v>
      </c>
      <c r="LT72" s="23">
        <f t="shared" si="302"/>
        <v>0.96904109589041099</v>
      </c>
      <c r="LU72" s="17">
        <f t="shared" si="303"/>
        <v>5.3561643835616436E-2</v>
      </c>
      <c r="LV72" s="25">
        <v>21900</v>
      </c>
      <c r="LW72" s="18">
        <v>308</v>
      </c>
      <c r="LX72" s="25">
        <v>7267</v>
      </c>
      <c r="LY72" s="25">
        <v>12004</v>
      </c>
      <c r="LZ72" s="25">
        <v>1200</v>
      </c>
      <c r="MA72" s="18">
        <v>3</v>
      </c>
      <c r="MB72" s="18">
        <v>395</v>
      </c>
      <c r="MC72" s="18">
        <v>172</v>
      </c>
      <c r="MD72" s="18">
        <v>357</v>
      </c>
      <c r="ME72" s="18">
        <v>1</v>
      </c>
      <c r="MF72" s="18">
        <v>193</v>
      </c>
      <c r="MG72" s="17">
        <f t="shared" si="304"/>
        <v>2.6027397260273973E-2</v>
      </c>
      <c r="MH72" s="17">
        <f t="shared" si="305"/>
        <v>0.91031963470319632</v>
      </c>
      <c r="MI72" s="25">
        <v>21900</v>
      </c>
      <c r="MJ72" s="18">
        <v>320</v>
      </c>
      <c r="MK72" s="25">
        <v>8148</v>
      </c>
      <c r="ML72" s="25">
        <v>10970</v>
      </c>
      <c r="MM72" s="25">
        <v>1330</v>
      </c>
      <c r="MN72" s="18">
        <v>3</v>
      </c>
      <c r="MO72" s="18">
        <v>680</v>
      </c>
      <c r="MP72" s="18">
        <v>234</v>
      </c>
      <c r="MQ72" s="18">
        <v>3</v>
      </c>
      <c r="MR72" s="18">
        <v>0</v>
      </c>
      <c r="MS72" s="18">
        <v>212</v>
      </c>
      <c r="MT72" s="17">
        <f t="shared" si="306"/>
        <v>0.89840182648401823</v>
      </c>
      <c r="MU72" s="69">
        <f t="shared" si="307"/>
        <v>0.48194063926940639</v>
      </c>
      <c r="MV72" s="27">
        <v>21900</v>
      </c>
      <c r="MW72" s="25">
        <v>2017</v>
      </c>
      <c r="MX72" s="25">
        <v>1837</v>
      </c>
      <c r="MY72" s="25">
        <v>5274</v>
      </c>
      <c r="MZ72" s="25">
        <v>1888</v>
      </c>
      <c r="NA72" s="25">
        <v>4266</v>
      </c>
      <c r="NB72" s="18">
        <v>462</v>
      </c>
      <c r="NC72" s="25">
        <v>6008</v>
      </c>
      <c r="ND72" s="18">
        <v>148</v>
      </c>
      <c r="NE72" s="17">
        <f t="shared" si="308"/>
        <v>9.2100456621004564E-2</v>
      </c>
      <c r="NF72" s="10">
        <f t="shared" si="309"/>
        <v>10065.56680365297</v>
      </c>
      <c r="NG72" s="17">
        <f t="shared" si="310"/>
        <v>0.5612328767123288</v>
      </c>
      <c r="NH72" s="25">
        <v>21900</v>
      </c>
      <c r="NI72" s="18">
        <v>433</v>
      </c>
      <c r="NJ72" s="18">
        <v>1</v>
      </c>
      <c r="NK72" s="18">
        <v>52</v>
      </c>
      <c r="NL72" s="18">
        <v>3</v>
      </c>
      <c r="NM72" s="25">
        <v>20960</v>
      </c>
      <c r="NN72" s="18">
        <v>408</v>
      </c>
      <c r="NO72" s="18">
        <v>38</v>
      </c>
      <c r="NP72" s="18">
        <v>1</v>
      </c>
      <c r="NQ72" s="32">
        <v>4</v>
      </c>
      <c r="NR72" s="27">
        <v>21900</v>
      </c>
      <c r="NS72" s="37">
        <f t="shared" si="311"/>
        <v>0.85648401826484022</v>
      </c>
      <c r="NT72" s="37">
        <f t="shared" si="312"/>
        <v>0.2311107545918126</v>
      </c>
      <c r="NU72" s="37">
        <f t="shared" si="313"/>
        <v>1.1675641093991576</v>
      </c>
      <c r="NV72" s="17">
        <f t="shared" si="314"/>
        <v>0.23708699772493094</v>
      </c>
      <c r="NW72" s="10">
        <f t="shared" si="315"/>
        <v>11540</v>
      </c>
      <c r="NX72" s="17">
        <f t="shared" si="316"/>
        <v>0.52694063926940637</v>
      </c>
      <c r="NY72" s="19">
        <f t="shared" si="317"/>
        <v>0.2079691470381517</v>
      </c>
      <c r="NZ72" s="25">
        <v>6323</v>
      </c>
      <c r="OA72" s="25">
        <v>10360</v>
      </c>
      <c r="OB72" s="18">
        <v>395</v>
      </c>
      <c r="OC72" s="25">
        <v>1480</v>
      </c>
      <c r="OD72" s="18">
        <v>156</v>
      </c>
      <c r="OE72" s="18">
        <v>43</v>
      </c>
      <c r="OF72" s="17">
        <f t="shared" si="318"/>
        <v>6.7579908675799091E-2</v>
      </c>
      <c r="OG72" s="17">
        <f t="shared" si="319"/>
        <v>0.28872146118721459</v>
      </c>
      <c r="OH72" s="17">
        <f t="shared" si="320"/>
        <v>0.47305936073059363</v>
      </c>
      <c r="OI72" s="69">
        <f t="shared" si="321"/>
        <v>7.1232876712328764E-3</v>
      </c>
      <c r="OJ72" s="27">
        <v>21900</v>
      </c>
      <c r="OK72" s="18">
        <v>255</v>
      </c>
      <c r="OL72" s="25">
        <v>11675</v>
      </c>
      <c r="OM72" s="25">
        <v>4420</v>
      </c>
      <c r="ON72" s="18">
        <v>381</v>
      </c>
      <c r="OO72" s="18">
        <v>13</v>
      </c>
      <c r="OP72" s="18">
        <v>65</v>
      </c>
      <c r="OQ72" s="25">
        <v>13963</v>
      </c>
      <c r="OR72" s="69">
        <f t="shared" si="322"/>
        <v>0.5651141552511415</v>
      </c>
      <c r="OS72" s="85">
        <v>56305</v>
      </c>
      <c r="OT72" s="22">
        <v>56305</v>
      </c>
      <c r="OU72" s="38">
        <f t="shared" si="323"/>
        <v>0.81512848353239231</v>
      </c>
      <c r="OV72" s="39">
        <v>0.86233265251753832</v>
      </c>
      <c r="OW72" s="22">
        <v>4855364</v>
      </c>
      <c r="OX72" s="36">
        <f t="shared" si="324"/>
        <v>198671784.15200001</v>
      </c>
      <c r="OY72" s="36">
        <f t="shared" si="325"/>
        <v>3814910.4411161249</v>
      </c>
      <c r="OZ72" s="22"/>
      <c r="PA72" s="22"/>
      <c r="PB72" s="38">
        <f t="shared" si="326"/>
        <v>0</v>
      </c>
      <c r="PC72" s="39">
        <v>0</v>
      </c>
      <c r="PD72" s="22"/>
      <c r="PE72" s="40">
        <f t="shared" si="327"/>
        <v>0</v>
      </c>
      <c r="PF72" s="36">
        <f t="shared" si="328"/>
        <v>0</v>
      </c>
      <c r="PG72" s="22">
        <v>4967</v>
      </c>
      <c r="PH72" s="22">
        <v>4967</v>
      </c>
      <c r="PI72" s="38">
        <f t="shared" si="329"/>
        <v>7.1907347086500178E-2</v>
      </c>
      <c r="PJ72" s="39">
        <v>0.12229917455204349</v>
      </c>
      <c r="PK72" s="22">
        <v>60746</v>
      </c>
      <c r="PL72" s="41">
        <f t="shared" si="330"/>
        <v>2485604.8279999997</v>
      </c>
      <c r="PM72" s="36">
        <f t="shared" si="331"/>
        <v>406035.49098561343</v>
      </c>
      <c r="PN72" s="22">
        <v>4728</v>
      </c>
      <c r="PO72" s="22">
        <v>4728</v>
      </c>
      <c r="PP72" s="38">
        <f t="shared" si="332"/>
        <v>6.8447339847991312E-2</v>
      </c>
      <c r="PQ72" s="39">
        <v>0.72369923857868013</v>
      </c>
      <c r="PR72" s="22">
        <v>342165</v>
      </c>
      <c r="PS72" s="41">
        <f t="shared" si="333"/>
        <v>14000707.470000001</v>
      </c>
      <c r="PT72" s="36">
        <f t="shared" si="334"/>
        <v>619927.56115821213</v>
      </c>
      <c r="PU72" s="22">
        <v>1473</v>
      </c>
      <c r="PV72" s="22">
        <v>1473</v>
      </c>
      <c r="PW72" s="38">
        <f t="shared" si="335"/>
        <v>2.1324647122692726E-2</v>
      </c>
      <c r="PX72" s="39">
        <v>0.32556008146639515</v>
      </c>
      <c r="PY72" s="22">
        <v>47955</v>
      </c>
      <c r="PZ72" s="36">
        <f t="shared" si="336"/>
        <v>224730.78246089717</v>
      </c>
      <c r="QA72" s="22"/>
      <c r="QB72" s="22"/>
      <c r="QC72" s="39">
        <v>0</v>
      </c>
      <c r="QD72" s="22"/>
      <c r="QE72" s="22">
        <f t="shared" si="337"/>
        <v>0</v>
      </c>
      <c r="QF72" s="22"/>
      <c r="QG72" s="22">
        <v>157</v>
      </c>
      <c r="QH72" s="22">
        <v>157</v>
      </c>
      <c r="QI72" s="38">
        <f t="shared" si="338"/>
        <v>2.2728917842924357E-3</v>
      </c>
      <c r="QJ72" s="39">
        <v>0.23980891719745223</v>
      </c>
      <c r="QK72" s="22">
        <v>3765</v>
      </c>
      <c r="QL72" s="42">
        <f t="shared" si="339"/>
        <v>59.741197452229301</v>
      </c>
      <c r="QM72" s="22">
        <f t="shared" si="340"/>
        <v>1445</v>
      </c>
      <c r="QN72" s="22">
        <v>833</v>
      </c>
      <c r="QO72" s="22">
        <v>833</v>
      </c>
      <c r="QP72" s="38">
        <f t="shared" si="341"/>
        <v>1.2059355772710821E-2</v>
      </c>
      <c r="QQ72" s="39">
        <v>0.14493397358943577</v>
      </c>
      <c r="QR72" s="22">
        <v>12073</v>
      </c>
      <c r="QS72" s="36">
        <f t="shared" si="342"/>
        <v>195857.22668501246</v>
      </c>
      <c r="QT72" s="22"/>
      <c r="QU72" s="22"/>
      <c r="QV72" s="38">
        <f t="shared" si="343"/>
        <v>0</v>
      </c>
      <c r="QW72" s="39">
        <v>0</v>
      </c>
      <c r="QX72" s="22"/>
      <c r="QY72" s="36">
        <f t="shared" si="344"/>
        <v>0</v>
      </c>
      <c r="QZ72" s="22">
        <v>612</v>
      </c>
      <c r="RA72" s="22">
        <v>612</v>
      </c>
      <c r="RB72" s="38">
        <f t="shared" si="345"/>
        <v>8.8599348534201955E-3</v>
      </c>
      <c r="RC72" s="39">
        <v>0.21189542483660129</v>
      </c>
      <c r="RD72" s="22">
        <v>12968</v>
      </c>
      <c r="RE72" s="36">
        <f t="shared" si="346"/>
        <v>66127.354768215941</v>
      </c>
      <c r="RF72" s="10">
        <f t="shared" si="347"/>
        <v>69075</v>
      </c>
      <c r="RG72" s="10">
        <f t="shared" si="348"/>
        <v>69075</v>
      </c>
      <c r="RH72" s="17">
        <f t="shared" si="349"/>
        <v>8.8840958286228011E-2</v>
      </c>
      <c r="RI72" s="17">
        <f t="shared" si="350"/>
        <v>2.0297273738950879E-3</v>
      </c>
      <c r="RJ72" s="17">
        <f t="shared" si="351"/>
        <v>0.71605894620793997</v>
      </c>
      <c r="RK72" s="17">
        <f t="shared" si="352"/>
        <v>0</v>
      </c>
      <c r="RL72" s="17">
        <f t="shared" si="353"/>
        <v>0.11636044489640361</v>
      </c>
      <c r="RM72" s="17">
        <f t="shared" si="354"/>
        <v>4.2181982972673789E-2</v>
      </c>
      <c r="RN72" s="17">
        <f t="shared" si="355"/>
        <v>3.6762414612870491E-2</v>
      </c>
      <c r="RO72" s="17">
        <f t="shared" si="356"/>
        <v>0</v>
      </c>
      <c r="RP72" s="17">
        <f t="shared" si="357"/>
        <v>1.2412108934592403E-2</v>
      </c>
      <c r="RQ72" s="17">
        <f t="shared" si="358"/>
        <v>1.1213426777150814E-5</v>
      </c>
      <c r="RR72" s="36">
        <f t="shared" si="359"/>
        <v>5327648.5983715281</v>
      </c>
      <c r="RS72" s="36">
        <f t="shared" si="360"/>
        <v>47.581885881426196</v>
      </c>
      <c r="RT72" s="10">
        <f t="shared" si="361"/>
        <v>0</v>
      </c>
      <c r="RU72" s="17">
        <f t="shared" si="362"/>
        <v>0</v>
      </c>
      <c r="RV72" s="37">
        <f t="shared" si="363"/>
        <v>1.6209627216793341</v>
      </c>
      <c r="RW72" s="36">
        <f t="shared" si="364"/>
        <v>0.61691733352386391</v>
      </c>
      <c r="RX72" s="85">
        <v>-2.909354</v>
      </c>
      <c r="RY72" s="93">
        <v>44</v>
      </c>
      <c r="RZ72" s="43" t="b">
        <v>0</v>
      </c>
      <c r="SA72" s="18" t="b">
        <v>0</v>
      </c>
      <c r="SB72" s="18" t="b">
        <v>0</v>
      </c>
      <c r="SC72" s="18" t="b">
        <v>0</v>
      </c>
      <c r="SD72" s="18" t="b">
        <v>0</v>
      </c>
      <c r="SE72" s="32" t="b">
        <v>1</v>
      </c>
      <c r="SF72" s="43" t="b">
        <v>0</v>
      </c>
      <c r="SG72" s="18" t="b">
        <v>0</v>
      </c>
      <c r="SH72" s="18"/>
      <c r="SI72" s="18"/>
      <c r="SJ72" s="18"/>
      <c r="SK72" s="18"/>
      <c r="SL72" s="18"/>
      <c r="SM72" s="18"/>
      <c r="SN72" s="18"/>
      <c r="SO72" s="18"/>
      <c r="SP72" s="18"/>
      <c r="SQ72" s="17">
        <f t="shared" si="365"/>
        <v>0</v>
      </c>
      <c r="SR72" s="17">
        <f t="shared" si="366"/>
        <v>0</v>
      </c>
      <c r="SS72" s="17">
        <f t="shared" si="367"/>
        <v>0</v>
      </c>
      <c r="ST72" s="17">
        <f t="shared" si="368"/>
        <v>0</v>
      </c>
      <c r="SU72" s="17">
        <f t="shared" si="369"/>
        <v>0</v>
      </c>
      <c r="SV72" s="17">
        <f t="shared" si="221"/>
        <v>0</v>
      </c>
      <c r="SW72" s="17">
        <f t="shared" si="370"/>
        <v>0</v>
      </c>
      <c r="SX72" s="17">
        <f t="shared" si="371"/>
        <v>0</v>
      </c>
      <c r="SY72" s="17">
        <f t="shared" si="372"/>
        <v>0</v>
      </c>
      <c r="SZ72" s="17">
        <f t="shared" si="373"/>
        <v>0</v>
      </c>
      <c r="TA72" s="17">
        <f t="shared" si="374"/>
        <v>0</v>
      </c>
      <c r="TB72" s="24">
        <f t="shared" si="375"/>
        <v>620</v>
      </c>
      <c r="TC72" s="69">
        <f t="shared" si="376"/>
        <v>1</v>
      </c>
      <c r="TD72" s="17">
        <f t="shared" si="398"/>
        <v>2.6014568158168575E-6</v>
      </c>
      <c r="TE72" s="95"/>
      <c r="TF72" s="71"/>
      <c r="TG72" s="71"/>
      <c r="TH72" s="71">
        <v>7</v>
      </c>
      <c r="TI72" s="71"/>
      <c r="TJ72" s="71"/>
      <c r="TK72" s="71">
        <v>5</v>
      </c>
      <c r="TL72" s="71"/>
      <c r="TM72" s="71">
        <v>1</v>
      </c>
      <c r="TN72" s="71"/>
      <c r="TO72" s="71"/>
      <c r="TP72" s="71"/>
      <c r="TQ72" s="71"/>
      <c r="TR72" s="72"/>
      <c r="TS72" s="72"/>
      <c r="TT72" s="72"/>
      <c r="TU72" s="72"/>
      <c r="TV72" s="72">
        <v>7</v>
      </c>
      <c r="TW72" s="72"/>
      <c r="TX72" s="72"/>
      <c r="TY72" s="72"/>
      <c r="TZ72" s="72">
        <v>4</v>
      </c>
      <c r="UA72" s="72"/>
      <c r="UB72" s="72"/>
      <c r="UC72" s="72"/>
      <c r="UD72" s="72"/>
      <c r="UE72" s="72"/>
      <c r="UF72" s="72"/>
      <c r="UG72" s="72"/>
      <c r="UH72" s="72"/>
      <c r="UI72" s="72"/>
      <c r="UJ72" s="73"/>
      <c r="UK72" s="73"/>
      <c r="UL72" s="73"/>
      <c r="UM72" s="73"/>
      <c r="UN72" s="73">
        <v>3</v>
      </c>
      <c r="UO72" s="73"/>
      <c r="UP72" s="73"/>
      <c r="UQ72" s="73"/>
      <c r="UR72" s="73">
        <v>73</v>
      </c>
      <c r="US72" s="73"/>
      <c r="UT72" s="73"/>
      <c r="UU72" s="73"/>
      <c r="UV72" s="73"/>
      <c r="UW72" s="73"/>
      <c r="UX72" s="73"/>
      <c r="UY72" s="73"/>
      <c r="UZ72" s="73"/>
      <c r="VA72" s="73"/>
      <c r="VB72" s="73"/>
      <c r="VC72" s="73"/>
      <c r="VD72" s="73"/>
      <c r="VE72" s="73"/>
      <c r="VF72" s="73">
        <v>2</v>
      </c>
      <c r="VG72" s="73"/>
      <c r="VH72" s="73"/>
      <c r="VI72" s="73"/>
      <c r="VJ72" s="73">
        <v>91</v>
      </c>
      <c r="VK72" s="73">
        <v>265</v>
      </c>
      <c r="VL72" s="73"/>
      <c r="VM72" s="73"/>
      <c r="VN72" s="73"/>
      <c r="VO72" s="73"/>
      <c r="VP72" s="73"/>
      <c r="VQ72" s="73"/>
      <c r="VR72" s="73"/>
      <c r="VS72" s="73">
        <v>1</v>
      </c>
      <c r="VT72" s="73">
        <v>1</v>
      </c>
      <c r="VU72" s="73"/>
      <c r="VV72" s="73"/>
      <c r="VW72" s="73">
        <v>3</v>
      </c>
      <c r="VX72" s="73">
        <v>6</v>
      </c>
      <c r="VY72" s="73"/>
      <c r="VZ72" s="73"/>
      <c r="WA72" s="73">
        <v>29</v>
      </c>
      <c r="WB72" s="73">
        <v>265</v>
      </c>
      <c r="WC72" s="73"/>
      <c r="WD72" s="73"/>
      <c r="WE72" s="73"/>
      <c r="WF72" s="73"/>
      <c r="WG72" s="73"/>
      <c r="WH72" s="73"/>
      <c r="WI72" s="73"/>
      <c r="WJ72" s="73"/>
      <c r="WK72" s="73"/>
      <c r="WL72" s="73"/>
      <c r="WM72" s="73"/>
      <c r="WN72" s="73"/>
      <c r="WO72" s="22">
        <f t="shared" si="377"/>
        <v>1</v>
      </c>
      <c r="WP72" s="22">
        <f t="shared" si="378"/>
        <v>0</v>
      </c>
      <c r="WQ72" s="22">
        <f t="shared" si="379"/>
        <v>0</v>
      </c>
      <c r="WR72" s="22">
        <f t="shared" si="380"/>
        <v>0</v>
      </c>
      <c r="WS72" s="22">
        <f t="shared" si="381"/>
        <v>22</v>
      </c>
      <c r="WT72" s="22">
        <f t="shared" si="382"/>
        <v>0</v>
      </c>
      <c r="WU72" s="22">
        <f t="shared" si="383"/>
        <v>0</v>
      </c>
      <c r="WV72" s="22">
        <f t="shared" si="384"/>
        <v>0</v>
      </c>
      <c r="WW72" s="22">
        <f t="shared" si="385"/>
        <v>202</v>
      </c>
      <c r="WX72" s="22">
        <f t="shared" si="386"/>
        <v>0</v>
      </c>
      <c r="WY72" s="22">
        <f t="shared" si="387"/>
        <v>531</v>
      </c>
      <c r="WZ72" s="22">
        <f t="shared" si="388"/>
        <v>0</v>
      </c>
      <c r="XA72" s="22">
        <f t="shared" si="389"/>
        <v>0</v>
      </c>
      <c r="XB72" s="22">
        <f t="shared" si="390"/>
        <v>0</v>
      </c>
      <c r="XC72" s="22">
        <f t="shared" si="391"/>
        <v>0</v>
      </c>
      <c r="XD72" s="22">
        <f t="shared" si="392"/>
        <v>0</v>
      </c>
      <c r="XE72" s="22">
        <f t="shared" si="393"/>
        <v>0</v>
      </c>
      <c r="XF72" s="22">
        <f t="shared" si="394"/>
        <v>0</v>
      </c>
      <c r="XG72" s="93">
        <f t="shared" si="395"/>
        <v>0</v>
      </c>
    </row>
    <row r="73" spans="1:631" ht="17.100000000000001" customHeight="1" x14ac:dyDescent="0.2">
      <c r="A73" s="101"/>
      <c r="B73" s="27" t="s">
        <v>110</v>
      </c>
      <c r="C73" s="535" t="s">
        <v>111</v>
      </c>
      <c r="D73" s="25" t="s">
        <v>159</v>
      </c>
      <c r="E73" s="535" t="s">
        <v>160</v>
      </c>
      <c r="F73" s="25" t="s">
        <v>161</v>
      </c>
      <c r="G73" s="535" t="s">
        <v>160</v>
      </c>
      <c r="H73" s="25">
        <v>41</v>
      </c>
      <c r="I73" s="28">
        <v>19</v>
      </c>
      <c r="J73" s="17">
        <f t="shared" si="228"/>
        <v>0.83110252992345646</v>
      </c>
      <c r="K73" s="17">
        <f t="shared" si="229"/>
        <v>0.46778161030108972</v>
      </c>
      <c r="L73" s="17">
        <f t="shared" si="230"/>
        <v>1</v>
      </c>
      <c r="M73" s="17">
        <f t="shared" si="231"/>
        <v>0.15179744519995561</v>
      </c>
      <c r="N73" s="17">
        <f t="shared" si="232"/>
        <v>0.45351119409280327</v>
      </c>
      <c r="O73" s="17">
        <f t="shared" si="233"/>
        <v>5.9242259753466447E-2</v>
      </c>
      <c r="P73" s="17">
        <f t="shared" si="234"/>
        <v>0.71244101597629528</v>
      </c>
      <c r="Q73" s="17">
        <f t="shared" si="235"/>
        <v>0.52075111592710022</v>
      </c>
      <c r="R73" s="69">
        <f t="shared" si="236"/>
        <v>0.9340096672214302</v>
      </c>
      <c r="S73" s="422">
        <f t="shared" si="237"/>
        <v>0.57007075982173305</v>
      </c>
      <c r="T73" s="17">
        <f t="shared" si="396"/>
        <v>0.42992924017826695</v>
      </c>
      <c r="U73" s="10">
        <f t="shared" si="238"/>
        <v>149861.72503665905</v>
      </c>
      <c r="V73" s="32">
        <v>4</v>
      </c>
      <c r="W73" s="550">
        <f t="shared" si="239"/>
        <v>0</v>
      </c>
      <c r="X73" s="550">
        <f t="shared" si="240"/>
        <v>0.45895964871062195</v>
      </c>
      <c r="Y73" s="550">
        <f t="shared" si="241"/>
        <v>0.541040351289378</v>
      </c>
      <c r="Z73" s="551">
        <f t="shared" si="242"/>
        <v>188592.05836999236</v>
      </c>
      <c r="AA73" s="426">
        <f t="shared" si="243"/>
        <v>0.3744007711440645</v>
      </c>
      <c r="AB73" s="59">
        <f t="shared" si="244"/>
        <v>0.95158046960569553</v>
      </c>
      <c r="AC73" s="59">
        <f t="shared" si="245"/>
        <v>7.7579758965678203E-2</v>
      </c>
      <c r="AD73" s="59">
        <f t="shared" si="246"/>
        <v>0.45351119409280327</v>
      </c>
      <c r="AE73" s="59">
        <f t="shared" si="247"/>
        <v>0.47924888407289978</v>
      </c>
      <c r="AF73" s="59">
        <f t="shared" si="248"/>
        <v>0.21092773021478928</v>
      </c>
      <c r="AG73" s="59">
        <f t="shared" si="249"/>
        <v>5.4143934917341173E-2</v>
      </c>
      <c r="AH73" s="59">
        <f t="shared" si="250"/>
        <v>5.9242259753466447E-2</v>
      </c>
      <c r="AI73" s="59">
        <f t="shared" si="251"/>
        <v>0.81115584933144613</v>
      </c>
      <c r="AJ73" s="59">
        <f t="shared" si="252"/>
        <v>0.85104921051546678</v>
      </c>
      <c r="AK73" s="59">
        <f t="shared" si="253"/>
        <v>0.28755898402370467</v>
      </c>
      <c r="AL73" s="35">
        <f t="shared" si="254"/>
        <v>1</v>
      </c>
      <c r="AM73" s="27">
        <v>348573</v>
      </c>
      <c r="AN73" s="25">
        <v>167558</v>
      </c>
      <c r="AO73" s="25">
        <v>181015</v>
      </c>
      <c r="AP73" s="17">
        <f t="shared" si="255"/>
        <v>6.770214954271386E-3</v>
      </c>
      <c r="AQ73" s="63">
        <v>92.565809463304149</v>
      </c>
      <c r="AR73" s="58">
        <v>2336.9541106800002</v>
      </c>
      <c r="AS73" s="24">
        <f t="shared" si="256"/>
        <v>149.15697249124554</v>
      </c>
      <c r="AT73" s="17">
        <f t="shared" si="257"/>
        <v>0.12881346237790328</v>
      </c>
      <c r="AU73" s="25">
        <v>339302</v>
      </c>
      <c r="AV73" s="25">
        <v>161085</v>
      </c>
      <c r="AW73" s="25">
        <v>178217</v>
      </c>
      <c r="AX73" s="25">
        <v>9271</v>
      </c>
      <c r="AY73" s="25">
        <v>6473</v>
      </c>
      <c r="AZ73" s="25">
        <v>2798</v>
      </c>
      <c r="BA73" s="25">
        <v>130506</v>
      </c>
      <c r="BB73" s="25">
        <v>60657</v>
      </c>
      <c r="BC73" s="25">
        <v>69849</v>
      </c>
      <c r="BD73" s="63">
        <v>86.840183825108454</v>
      </c>
      <c r="BE73" s="25">
        <v>218067</v>
      </c>
      <c r="BF73" s="25">
        <v>106901</v>
      </c>
      <c r="BG73" s="25">
        <v>111166</v>
      </c>
      <c r="BH73" s="63">
        <v>96.163395282730335</v>
      </c>
      <c r="BI73" s="17">
        <v>0.3744007711440645</v>
      </c>
      <c r="BJ73" s="25">
        <v>107473</v>
      </c>
      <c r="BK73" s="25">
        <v>224253</v>
      </c>
      <c r="BL73" s="25">
        <v>16847</v>
      </c>
      <c r="BM73" s="17">
        <v>0.55437385453037413</v>
      </c>
      <c r="BN73" s="10">
        <f t="shared" si="258"/>
        <v>155333.2424047839</v>
      </c>
      <c r="BO73" s="29">
        <v>0.47924888407289978</v>
      </c>
      <c r="BP73" s="30">
        <f t="shared" si="259"/>
        <v>0.52075111592710022</v>
      </c>
      <c r="BQ73" s="31">
        <v>7.5124970457474376</v>
      </c>
      <c r="BR73" s="25">
        <v>241100</v>
      </c>
      <c r="BS73" s="25">
        <v>75238</v>
      </c>
      <c r="BT73" s="25">
        <v>143598</v>
      </c>
      <c r="BU73" s="25">
        <v>15784</v>
      </c>
      <c r="BV73" s="25">
        <v>5279</v>
      </c>
      <c r="BW73" s="18">
        <v>1201</v>
      </c>
      <c r="BX73" s="25">
        <v>72769</v>
      </c>
      <c r="BY73" s="25">
        <v>54409</v>
      </c>
      <c r="BZ73" s="25">
        <v>18360</v>
      </c>
      <c r="CA73" s="59">
        <v>0.25230523986862535</v>
      </c>
      <c r="CB73" s="25">
        <v>339302</v>
      </c>
      <c r="CC73" s="25">
        <v>9271</v>
      </c>
      <c r="CD73" s="17">
        <f t="shared" si="260"/>
        <v>2.7323741092006529E-2</v>
      </c>
      <c r="CE73" s="25">
        <v>2836</v>
      </c>
      <c r="CF73" s="25">
        <v>7389</v>
      </c>
      <c r="CG73" s="25">
        <v>12842</v>
      </c>
      <c r="CH73" s="25">
        <v>16197</v>
      </c>
      <c r="CI73" s="25">
        <v>12609</v>
      </c>
      <c r="CJ73" s="25">
        <v>8645</v>
      </c>
      <c r="CK73" s="25">
        <v>5268</v>
      </c>
      <c r="CL73" s="25">
        <v>3471</v>
      </c>
      <c r="CM73" s="25">
        <v>3512</v>
      </c>
      <c r="CN73" s="26">
        <v>4.6627272602344405</v>
      </c>
      <c r="CO73" s="27">
        <v>72769</v>
      </c>
      <c r="CP73" s="34">
        <f t="shared" si="261"/>
        <v>4.7901304126757269</v>
      </c>
      <c r="CQ73" s="25">
        <v>1427</v>
      </c>
      <c r="CR73" s="25">
        <v>4301</v>
      </c>
      <c r="CS73" s="25">
        <v>5514</v>
      </c>
      <c r="CT73" s="25">
        <v>36014</v>
      </c>
      <c r="CU73" s="25">
        <v>24503</v>
      </c>
      <c r="CV73" s="18">
        <v>580</v>
      </c>
      <c r="CW73" s="18">
        <v>332</v>
      </c>
      <c r="CX73" s="18">
        <v>98</v>
      </c>
      <c r="CY73" s="25">
        <v>72769</v>
      </c>
      <c r="CZ73" s="25">
        <v>61080</v>
      </c>
      <c r="DA73" s="25">
        <v>7130</v>
      </c>
      <c r="DB73" s="25">
        <v>1391</v>
      </c>
      <c r="DC73" s="25">
        <v>2338</v>
      </c>
      <c r="DD73" s="18">
        <v>564</v>
      </c>
      <c r="DE73" s="18">
        <v>266</v>
      </c>
      <c r="DF73" s="25">
        <v>72769</v>
      </c>
      <c r="DG73" s="25">
        <v>11835</v>
      </c>
      <c r="DH73" s="25">
        <v>2433</v>
      </c>
      <c r="DI73" s="25">
        <v>1081</v>
      </c>
      <c r="DJ73" s="25">
        <v>57099</v>
      </c>
      <c r="DK73" s="18">
        <v>137</v>
      </c>
      <c r="DL73" s="18">
        <v>184</v>
      </c>
      <c r="DM73" s="25">
        <f t="shared" si="262"/>
        <v>66527.792549024991</v>
      </c>
      <c r="DN73" s="17">
        <f t="shared" si="263"/>
        <v>0.7846610507221482</v>
      </c>
      <c r="DO73" s="17">
        <f t="shared" si="264"/>
        <v>1.8826698181918125E-3</v>
      </c>
      <c r="DP73" s="23">
        <f t="shared" si="265"/>
        <v>0.21092773021478928</v>
      </c>
      <c r="DQ73" s="23">
        <f t="shared" si="266"/>
        <v>0.78907226978521072</v>
      </c>
      <c r="DR73" s="25">
        <v>72769</v>
      </c>
      <c r="DS73" s="18">
        <v>690</v>
      </c>
      <c r="DT73" s="25">
        <v>42720</v>
      </c>
      <c r="DU73" s="18">
        <v>71</v>
      </c>
      <c r="DV73" s="25">
        <v>18628</v>
      </c>
      <c r="DW73" s="18">
        <v>130</v>
      </c>
      <c r="DX73" s="25">
        <v>10360</v>
      </c>
      <c r="DY73" s="18">
        <v>170</v>
      </c>
      <c r="DZ73" s="17">
        <f t="shared" si="267"/>
        <v>0.85350904918303128</v>
      </c>
      <c r="EA73" s="17">
        <f t="shared" si="268"/>
        <v>0.14649095081696872</v>
      </c>
      <c r="EB73" s="25">
        <v>72769</v>
      </c>
      <c r="EC73" s="25">
        <v>3409</v>
      </c>
      <c r="ED73" s="18">
        <v>531</v>
      </c>
      <c r="EE73" s="25">
        <v>61200</v>
      </c>
      <c r="EF73" s="17">
        <f t="shared" si="269"/>
        <v>0.84101746622875129</v>
      </c>
      <c r="EG73" s="25">
        <v>7250</v>
      </c>
      <c r="EH73" s="18">
        <v>379</v>
      </c>
      <c r="EI73" s="17">
        <f t="shared" si="270"/>
        <v>5.4143934917341173E-2</v>
      </c>
      <c r="EJ73" s="17">
        <f t="shared" si="271"/>
        <v>9.9630337094092261E-2</v>
      </c>
      <c r="EK73" s="69">
        <f t="shared" si="272"/>
        <v>0.46778161030108972</v>
      </c>
      <c r="EL73" s="27">
        <v>233728</v>
      </c>
      <c r="EM73" s="25">
        <v>222411</v>
      </c>
      <c r="EN73" s="25">
        <v>11317</v>
      </c>
      <c r="EO73" s="59">
        <v>0.95158046960569553</v>
      </c>
      <c r="EP73" s="25">
        <v>108149</v>
      </c>
      <c r="EQ73" s="25">
        <v>105119</v>
      </c>
      <c r="ER73" s="25">
        <v>3030</v>
      </c>
      <c r="ES73" s="59">
        <v>0.97198309739341093</v>
      </c>
      <c r="ET73" s="25">
        <v>125579</v>
      </c>
      <c r="EU73" s="25">
        <v>117292</v>
      </c>
      <c r="EV73" s="25">
        <v>8287</v>
      </c>
      <c r="EW73" s="59">
        <v>0.9340096672214302</v>
      </c>
      <c r="EX73" s="25">
        <v>88780</v>
      </c>
      <c r="EY73" s="25">
        <v>84705</v>
      </c>
      <c r="EZ73" s="25">
        <v>4075</v>
      </c>
      <c r="FA73" s="59">
        <v>0.95410002252759629</v>
      </c>
      <c r="FB73" s="25">
        <v>144948</v>
      </c>
      <c r="FC73" s="25">
        <v>137706</v>
      </c>
      <c r="FD73" s="25">
        <v>7242</v>
      </c>
      <c r="FE73" s="59">
        <v>0.95003725473963074</v>
      </c>
      <c r="FF73" s="25">
        <v>159297</v>
      </c>
      <c r="FG73" s="25">
        <v>72088</v>
      </c>
      <c r="FH73" s="25">
        <v>79547</v>
      </c>
      <c r="FI73" s="25">
        <v>7662</v>
      </c>
      <c r="FJ73" s="23">
        <f t="shared" si="273"/>
        <v>4.8098834252999115E-2</v>
      </c>
      <c r="FK73" s="23">
        <f t="shared" si="274"/>
        <v>0.49936282541416349</v>
      </c>
      <c r="FL73" s="36">
        <f t="shared" si="275"/>
        <v>9.4085095275385022</v>
      </c>
      <c r="FM73" s="25">
        <v>76991</v>
      </c>
      <c r="FN73" s="25">
        <v>35475</v>
      </c>
      <c r="FO73" s="17">
        <f t="shared" si="276"/>
        <v>0.46076814173085168</v>
      </c>
      <c r="FP73" s="25">
        <v>37682</v>
      </c>
      <c r="FQ73" s="17">
        <f t="shared" si="277"/>
        <v>0.48943382992817341</v>
      </c>
      <c r="FR73" s="25">
        <v>3834</v>
      </c>
      <c r="FS73" s="17">
        <f t="shared" si="278"/>
        <v>4.9798028340974916E-2</v>
      </c>
      <c r="FT73" s="25">
        <v>82306</v>
      </c>
      <c r="FU73" s="25">
        <v>36613</v>
      </c>
      <c r="FV73" s="25">
        <v>41865</v>
      </c>
      <c r="FW73" s="17">
        <f t="shared" si="279"/>
        <v>4.6509367482322067E-2</v>
      </c>
      <c r="FX73" s="17">
        <f t="shared" si="280"/>
        <v>0.50865064515345171</v>
      </c>
      <c r="FY73" s="25">
        <v>3828</v>
      </c>
      <c r="FZ73" s="25">
        <v>177817</v>
      </c>
      <c r="GA73" s="25">
        <v>13795</v>
      </c>
      <c r="GB73" s="25">
        <v>83380</v>
      </c>
      <c r="GC73" s="25">
        <v>40298</v>
      </c>
      <c r="GD73" s="25">
        <v>20519</v>
      </c>
      <c r="GE73" s="18">
        <v>386</v>
      </c>
      <c r="GF73" s="25">
        <v>15080</v>
      </c>
      <c r="GG73" s="18">
        <v>835</v>
      </c>
      <c r="GH73" s="18">
        <v>179</v>
      </c>
      <c r="GI73" s="25">
        <v>3345</v>
      </c>
      <c r="GJ73" s="10">
        <f t="shared" si="281"/>
        <v>13795</v>
      </c>
      <c r="GK73" s="10">
        <f t="shared" si="222"/>
        <v>164022</v>
      </c>
      <c r="GL73" s="10">
        <f t="shared" si="223"/>
        <v>80642</v>
      </c>
      <c r="GM73" s="10">
        <f t="shared" si="282"/>
        <v>97175</v>
      </c>
      <c r="GN73" s="10">
        <f t="shared" si="224"/>
        <v>40344</v>
      </c>
      <c r="GO73" s="17">
        <f t="shared" si="283"/>
        <v>7.7579758965678203E-2</v>
      </c>
      <c r="GP73" s="17">
        <f t="shared" si="225"/>
        <v>0.92242024103432185</v>
      </c>
      <c r="GQ73" s="17">
        <f t="shared" si="226"/>
        <v>0.45351119409280327</v>
      </c>
      <c r="GR73" s="17">
        <f t="shared" si="227"/>
        <v>0.22688494350933824</v>
      </c>
      <c r="GS73" s="17">
        <f t="shared" si="284"/>
        <v>0.68796571756356251</v>
      </c>
      <c r="GT73" s="25">
        <v>82796</v>
      </c>
      <c r="GU73" s="25">
        <v>3981</v>
      </c>
      <c r="GV73" s="25">
        <v>37107</v>
      </c>
      <c r="GW73" s="25">
        <v>21827</v>
      </c>
      <c r="GX73" s="25">
        <v>10469</v>
      </c>
      <c r="GY73" s="18">
        <v>247</v>
      </c>
      <c r="GZ73" s="25">
        <v>6830</v>
      </c>
      <c r="HA73" s="18">
        <v>422</v>
      </c>
      <c r="HB73" s="18">
        <v>101</v>
      </c>
      <c r="HC73" s="25">
        <v>1812</v>
      </c>
      <c r="HD73" s="23">
        <f t="shared" si="285"/>
        <v>4.8082032948451613E-2</v>
      </c>
      <c r="HE73" s="23">
        <f t="shared" si="286"/>
        <v>0.95191796705154841</v>
      </c>
      <c r="HF73" s="23">
        <f t="shared" si="287"/>
        <v>0.50374414222909314</v>
      </c>
      <c r="HG73" s="23">
        <f t="shared" si="288"/>
        <v>0.24012029566645732</v>
      </c>
      <c r="HH73" s="25">
        <v>95021</v>
      </c>
      <c r="HI73" s="25">
        <v>9814</v>
      </c>
      <c r="HJ73" s="25">
        <v>46273</v>
      </c>
      <c r="HK73" s="25">
        <v>18471</v>
      </c>
      <c r="HL73" s="25">
        <v>10050</v>
      </c>
      <c r="HM73" s="18">
        <v>139</v>
      </c>
      <c r="HN73" s="25">
        <v>8250</v>
      </c>
      <c r="HO73" s="18">
        <v>413</v>
      </c>
      <c r="HP73" s="18">
        <v>78</v>
      </c>
      <c r="HQ73" s="25">
        <v>1533</v>
      </c>
      <c r="HR73" s="23">
        <f t="shared" si="289"/>
        <v>0.10328243230443797</v>
      </c>
      <c r="HS73" s="23">
        <f t="shared" si="290"/>
        <v>0.89671756769556199</v>
      </c>
      <c r="HT73" s="80">
        <f t="shared" si="291"/>
        <v>0.40974100462003138</v>
      </c>
      <c r="HU73" s="27">
        <v>279101</v>
      </c>
      <c r="HV73" s="25">
        <v>8541</v>
      </c>
      <c r="HW73" s="25">
        <v>41866</v>
      </c>
      <c r="HX73" s="25">
        <v>5372</v>
      </c>
      <c r="HY73" s="25">
        <v>56714</v>
      </c>
      <c r="HZ73" s="25">
        <v>25134</v>
      </c>
      <c r="IA73" s="25">
        <v>10156</v>
      </c>
      <c r="IB73" s="18">
        <v>1227</v>
      </c>
      <c r="IC73" s="25">
        <v>51400</v>
      </c>
      <c r="ID73" s="25">
        <v>52988</v>
      </c>
      <c r="IE73" s="25">
        <v>16939</v>
      </c>
      <c r="IF73" s="25">
        <v>2476</v>
      </c>
      <c r="IG73" s="25">
        <v>6288</v>
      </c>
      <c r="IH73" s="17">
        <f t="shared" si="292"/>
        <v>0.2799058405380131</v>
      </c>
      <c r="II73" s="17">
        <f t="shared" si="293"/>
        <v>9.005342152124142E-2</v>
      </c>
      <c r="IJ73" s="30">
        <f t="shared" si="294"/>
        <v>11.104519774011299</v>
      </c>
      <c r="IK73" s="17">
        <f t="shared" si="397"/>
        <v>0.15179744519995561</v>
      </c>
      <c r="IL73" s="25">
        <v>132708</v>
      </c>
      <c r="IM73" s="25">
        <v>5251</v>
      </c>
      <c r="IN73" s="25">
        <v>28664</v>
      </c>
      <c r="IO73" s="25">
        <v>3854</v>
      </c>
      <c r="IP73" s="25">
        <v>39085</v>
      </c>
      <c r="IQ73" s="25">
        <v>8715</v>
      </c>
      <c r="IR73" s="25">
        <v>5850</v>
      </c>
      <c r="IS73" s="18">
        <v>756</v>
      </c>
      <c r="IT73" s="25">
        <v>25223</v>
      </c>
      <c r="IU73" s="25">
        <v>2219</v>
      </c>
      <c r="IV73" s="25">
        <v>7558</v>
      </c>
      <c r="IW73" s="25">
        <v>1268</v>
      </c>
      <c r="IX73" s="25">
        <v>4265</v>
      </c>
      <c r="IY73" s="17">
        <f t="shared" si="295"/>
        <v>0.68887331585134282</v>
      </c>
      <c r="IZ73" s="25">
        <v>146393</v>
      </c>
      <c r="JA73" s="25">
        <v>3290</v>
      </c>
      <c r="JB73" s="25">
        <v>13202</v>
      </c>
      <c r="JC73" s="25">
        <v>1518</v>
      </c>
      <c r="JD73" s="25">
        <v>17629</v>
      </c>
      <c r="JE73" s="25">
        <v>16419</v>
      </c>
      <c r="JF73" s="25">
        <v>4306</v>
      </c>
      <c r="JG73" s="18">
        <v>471</v>
      </c>
      <c r="JH73" s="25">
        <v>26177</v>
      </c>
      <c r="JI73" s="25">
        <v>50769</v>
      </c>
      <c r="JJ73" s="25">
        <v>9381</v>
      </c>
      <c r="JK73" s="25">
        <v>1208</v>
      </c>
      <c r="JL73" s="25">
        <v>2023</v>
      </c>
      <c r="JM73" s="80">
        <f t="shared" si="296"/>
        <v>0.38501840935017384</v>
      </c>
      <c r="JN73" s="27">
        <v>279101</v>
      </c>
      <c r="JO73" s="25">
        <v>196618</v>
      </c>
      <c r="JP73" s="18">
        <v>90</v>
      </c>
      <c r="JQ73" s="18">
        <v>187</v>
      </c>
      <c r="JR73" s="18">
        <v>750</v>
      </c>
      <c r="JS73" s="18">
        <v>786</v>
      </c>
      <c r="JT73" s="18">
        <v>287</v>
      </c>
      <c r="JU73" s="18">
        <v>7</v>
      </c>
      <c r="JV73" s="18">
        <v>118</v>
      </c>
      <c r="JW73" s="25">
        <v>80258</v>
      </c>
      <c r="JX73" s="17">
        <f t="shared" si="297"/>
        <v>0.28755898402370467</v>
      </c>
      <c r="JY73" s="17">
        <f t="shared" si="298"/>
        <v>0.71244101597629528</v>
      </c>
      <c r="JZ73" s="25">
        <v>106983</v>
      </c>
      <c r="KA73" s="25">
        <v>77949</v>
      </c>
      <c r="KB73" s="18">
        <v>58</v>
      </c>
      <c r="KC73" s="18">
        <v>91</v>
      </c>
      <c r="KD73" s="18">
        <v>209</v>
      </c>
      <c r="KE73" s="18">
        <v>402</v>
      </c>
      <c r="KF73" s="18">
        <v>66</v>
      </c>
      <c r="KG73" s="18">
        <v>1</v>
      </c>
      <c r="KH73" s="18">
        <v>83</v>
      </c>
      <c r="KI73" s="25">
        <v>28124</v>
      </c>
      <c r="KJ73" s="17">
        <f t="shared" si="299"/>
        <v>0.26288288793546638</v>
      </c>
      <c r="KK73" s="25">
        <v>172118</v>
      </c>
      <c r="KL73" s="25">
        <v>118669</v>
      </c>
      <c r="KM73" s="18">
        <v>32</v>
      </c>
      <c r="KN73" s="18">
        <v>96</v>
      </c>
      <c r="KO73" s="18">
        <v>541</v>
      </c>
      <c r="KP73" s="18">
        <v>384</v>
      </c>
      <c r="KQ73" s="18">
        <v>221</v>
      </c>
      <c r="KR73" s="18">
        <v>6</v>
      </c>
      <c r="KS73" s="18">
        <v>35</v>
      </c>
      <c r="KT73" s="25">
        <v>52134</v>
      </c>
      <c r="KU73" s="69">
        <f t="shared" si="300"/>
        <v>0.30289684983557791</v>
      </c>
      <c r="KV73" s="27">
        <v>348573</v>
      </c>
      <c r="KW73" s="25">
        <v>337455</v>
      </c>
      <c r="KX73" s="25">
        <v>11118</v>
      </c>
      <c r="KY73" s="59">
        <v>3.1895757846993313E-2</v>
      </c>
      <c r="KZ73" s="25">
        <v>4437</v>
      </c>
      <c r="LA73" s="25">
        <v>4016</v>
      </c>
      <c r="LB73" s="25">
        <v>4032</v>
      </c>
      <c r="LC73" s="25">
        <v>4229</v>
      </c>
      <c r="LD73" s="25">
        <v>167558</v>
      </c>
      <c r="LE73" s="25">
        <v>162276</v>
      </c>
      <c r="LF73" s="25">
        <v>5282</v>
      </c>
      <c r="LG73" s="59">
        <v>3.1523412788407597E-2</v>
      </c>
      <c r="LH73" s="25">
        <v>181015</v>
      </c>
      <c r="LI73" s="25">
        <v>175179</v>
      </c>
      <c r="LJ73" s="25">
        <v>5836</v>
      </c>
      <c r="LK73" s="35">
        <v>3.2240422064469795E-2</v>
      </c>
      <c r="LL73" s="27">
        <v>72769</v>
      </c>
      <c r="LM73" s="18">
        <v>745</v>
      </c>
      <c r="LN73" s="25">
        <v>58282</v>
      </c>
      <c r="LO73" s="25">
        <v>11794</v>
      </c>
      <c r="LP73" s="18">
        <v>171</v>
      </c>
      <c r="LQ73" s="18">
        <v>346</v>
      </c>
      <c r="LR73" s="25">
        <v>1431</v>
      </c>
      <c r="LS73" s="23">
        <f t="shared" si="301"/>
        <v>1.9664967225054626E-2</v>
      </c>
      <c r="LT73" s="23">
        <f t="shared" si="302"/>
        <v>0.98033503277494538</v>
      </c>
      <c r="LU73" s="17">
        <f t="shared" si="303"/>
        <v>0.81115584933144613</v>
      </c>
      <c r="LV73" s="25">
        <v>72769</v>
      </c>
      <c r="LW73" s="25">
        <v>1620</v>
      </c>
      <c r="LX73" s="25">
        <v>24687</v>
      </c>
      <c r="LY73" s="25">
        <v>33542</v>
      </c>
      <c r="LZ73" s="25">
        <v>5773</v>
      </c>
      <c r="MA73" s="18">
        <v>37</v>
      </c>
      <c r="MB73" s="25">
        <v>2759</v>
      </c>
      <c r="MC73" s="18">
        <v>223</v>
      </c>
      <c r="MD73" s="25">
        <v>2081</v>
      </c>
      <c r="ME73" s="18">
        <v>122</v>
      </c>
      <c r="MF73" s="25">
        <v>1925</v>
      </c>
      <c r="MG73" s="17">
        <f t="shared" si="304"/>
        <v>4.1487446577526142E-2</v>
      </c>
      <c r="MH73" s="17">
        <f t="shared" si="305"/>
        <v>0.85104921051546678</v>
      </c>
      <c r="MI73" s="25">
        <v>72769</v>
      </c>
      <c r="MJ73" s="25">
        <v>1917</v>
      </c>
      <c r="MK73" s="25">
        <v>23778</v>
      </c>
      <c r="ML73" s="25">
        <v>34890</v>
      </c>
      <c r="MM73" s="25">
        <v>5949</v>
      </c>
      <c r="MN73" s="18">
        <v>51</v>
      </c>
      <c r="MO73" s="25">
        <v>3792</v>
      </c>
      <c r="MP73" s="18">
        <v>227</v>
      </c>
      <c r="MQ73" s="18">
        <v>85</v>
      </c>
      <c r="MR73" s="18">
        <v>160</v>
      </c>
      <c r="MS73" s="25">
        <v>1920</v>
      </c>
      <c r="MT73" s="17">
        <f t="shared" si="306"/>
        <v>0.83685360524399122</v>
      </c>
      <c r="MU73" s="69">
        <f t="shared" si="307"/>
        <v>0.83110252992345646</v>
      </c>
      <c r="MV73" s="27">
        <v>72769</v>
      </c>
      <c r="MW73" s="25">
        <v>4311</v>
      </c>
      <c r="MX73" s="18">
        <v>672</v>
      </c>
      <c r="MY73" s="25">
        <v>7481</v>
      </c>
      <c r="MZ73" s="25">
        <v>11003</v>
      </c>
      <c r="NA73" s="25">
        <v>32710</v>
      </c>
      <c r="NB73" s="25">
        <v>2303</v>
      </c>
      <c r="NC73" s="25">
        <v>11691</v>
      </c>
      <c r="ND73" s="25">
        <v>2598</v>
      </c>
      <c r="NE73" s="17">
        <f t="shared" si="308"/>
        <v>5.9242259753466447E-2</v>
      </c>
      <c r="NF73" s="10">
        <f t="shared" si="309"/>
        <v>20101.017218870675</v>
      </c>
      <c r="NG73" s="17">
        <f t="shared" si="310"/>
        <v>0.66940592834861001</v>
      </c>
      <c r="NH73" s="25">
        <v>72769</v>
      </c>
      <c r="NI73" s="18">
        <v>247</v>
      </c>
      <c r="NJ73" s="18">
        <v>69</v>
      </c>
      <c r="NK73" s="18">
        <v>16</v>
      </c>
      <c r="NL73" s="18">
        <v>176</v>
      </c>
      <c r="NM73" s="25">
        <v>57198</v>
      </c>
      <c r="NN73" s="25">
        <v>13573</v>
      </c>
      <c r="NO73" s="18">
        <v>406</v>
      </c>
      <c r="NP73" s="18">
        <v>8</v>
      </c>
      <c r="NQ73" s="28">
        <v>1076</v>
      </c>
      <c r="NR73" s="27">
        <v>72769</v>
      </c>
      <c r="NS73" s="37">
        <f t="shared" si="311"/>
        <v>1.2840357844686612</v>
      </c>
      <c r="NT73" s="37">
        <f t="shared" si="312"/>
        <v>0.34647987906725952</v>
      </c>
      <c r="NU73" s="37">
        <f t="shared" si="313"/>
        <v>0.77879449474517859</v>
      </c>
      <c r="NV73" s="17">
        <f t="shared" si="314"/>
        <v>0.15814296372886788</v>
      </c>
      <c r="NW73" s="10">
        <f t="shared" si="315"/>
        <v>36291</v>
      </c>
      <c r="NX73" s="17">
        <f t="shared" si="316"/>
        <v>0.49871511220437276</v>
      </c>
      <c r="NY73" s="19">
        <f t="shared" si="317"/>
        <v>0.65402151777829842</v>
      </c>
      <c r="NZ73" s="25">
        <v>21717</v>
      </c>
      <c r="OA73" s="25">
        <v>36478</v>
      </c>
      <c r="OB73" s="25">
        <v>2985</v>
      </c>
      <c r="OC73" s="25">
        <v>26902</v>
      </c>
      <c r="OD73" s="25">
        <v>2124</v>
      </c>
      <c r="OE73" s="25">
        <v>3232</v>
      </c>
      <c r="OF73" s="17">
        <f t="shared" si="318"/>
        <v>0.36969039013865795</v>
      </c>
      <c r="OG73" s="17">
        <f t="shared" si="319"/>
        <v>0.29843752147205543</v>
      </c>
      <c r="OH73" s="17">
        <f t="shared" si="320"/>
        <v>0.5012848877956273</v>
      </c>
      <c r="OI73" s="69">
        <f t="shared" si="321"/>
        <v>4.4414517170773271E-2</v>
      </c>
      <c r="OJ73" s="27">
        <v>72769</v>
      </c>
      <c r="OK73" s="25">
        <v>1564</v>
      </c>
      <c r="OL73" s="25">
        <v>42656</v>
      </c>
      <c r="OM73" s="25">
        <v>43172</v>
      </c>
      <c r="ON73" s="25">
        <v>1018</v>
      </c>
      <c r="OO73" s="18">
        <v>885</v>
      </c>
      <c r="OP73" s="18">
        <v>176</v>
      </c>
      <c r="OQ73" s="25">
        <v>20221</v>
      </c>
      <c r="OR73" s="69">
        <f t="shared" si="322"/>
        <v>0.6240844315573939</v>
      </c>
      <c r="OS73" s="85">
        <v>102426</v>
      </c>
      <c r="OT73" s="22">
        <v>85600</v>
      </c>
      <c r="OU73" s="38">
        <f t="shared" si="323"/>
        <v>0.45417646028874165</v>
      </c>
      <c r="OV73" s="39">
        <v>0.91811355140186923</v>
      </c>
      <c r="OW73" s="22">
        <v>7859052</v>
      </c>
      <c r="OX73" s="36">
        <f t="shared" si="324"/>
        <v>321576689.736</v>
      </c>
      <c r="OY73" s="36">
        <f t="shared" si="325"/>
        <v>5799775.0423504179</v>
      </c>
      <c r="OZ73" s="22">
        <v>25830</v>
      </c>
      <c r="PA73" s="22">
        <v>24823</v>
      </c>
      <c r="PB73" s="38">
        <f t="shared" si="326"/>
        <v>0.13170586768396533</v>
      </c>
      <c r="PC73" s="39">
        <v>0.65704669056923004</v>
      </c>
      <c r="PD73" s="22">
        <v>1630987</v>
      </c>
      <c r="PE73" s="40">
        <f t="shared" si="327"/>
        <v>66736726.066</v>
      </c>
      <c r="PF73" s="36">
        <f t="shared" si="328"/>
        <v>7624555.148621032</v>
      </c>
      <c r="PG73" s="22">
        <v>12506</v>
      </c>
      <c r="PH73" s="22">
        <v>5490</v>
      </c>
      <c r="PI73" s="38">
        <f t="shared" si="329"/>
        <v>2.9128840735808313E-2</v>
      </c>
      <c r="PJ73" s="39">
        <v>6.6520947176684886E-2</v>
      </c>
      <c r="PK73" s="22">
        <v>36520</v>
      </c>
      <c r="PL73" s="41">
        <f t="shared" si="330"/>
        <v>1494325.3599999999</v>
      </c>
      <c r="PM73" s="36">
        <f t="shared" si="331"/>
        <v>448788.9763460877</v>
      </c>
      <c r="PN73" s="22">
        <v>18993</v>
      </c>
      <c r="PO73" s="22">
        <v>18993</v>
      </c>
      <c r="PP73" s="38">
        <f t="shared" si="332"/>
        <v>0.10077305502644941</v>
      </c>
      <c r="PQ73" s="39">
        <v>0.82540146369715162</v>
      </c>
      <c r="PR73" s="22">
        <v>1567685</v>
      </c>
      <c r="PS73" s="41">
        <f t="shared" si="333"/>
        <v>64146534.829999998</v>
      </c>
      <c r="PT73" s="36">
        <f t="shared" si="334"/>
        <v>2490330.8310232493</v>
      </c>
      <c r="PU73" s="22">
        <v>40251</v>
      </c>
      <c r="PV73" s="22">
        <v>40251</v>
      </c>
      <c r="PW73" s="38">
        <f t="shared" si="335"/>
        <v>0.21356374653133339</v>
      </c>
      <c r="PX73" s="39">
        <v>0.2853422275222976</v>
      </c>
      <c r="PY73" s="22">
        <v>1148531</v>
      </c>
      <c r="PZ73" s="36">
        <f t="shared" si="336"/>
        <v>6140963.1533153923</v>
      </c>
      <c r="QA73" s="22"/>
      <c r="QB73" s="22"/>
      <c r="QC73" s="39">
        <v>0</v>
      </c>
      <c r="QD73" s="22"/>
      <c r="QE73" s="22">
        <f t="shared" si="337"/>
        <v>0</v>
      </c>
      <c r="QF73" s="22"/>
      <c r="QG73" s="22">
        <v>7</v>
      </c>
      <c r="QH73" s="22">
        <v>7</v>
      </c>
      <c r="QI73" s="38">
        <f t="shared" si="338"/>
        <v>3.7140598388098031E-5</v>
      </c>
      <c r="QJ73" s="39">
        <v>0.2</v>
      </c>
      <c r="QK73" s="22">
        <v>140</v>
      </c>
      <c r="QL73" s="42">
        <f t="shared" si="339"/>
        <v>49.824000000000005</v>
      </c>
      <c r="QM73" s="22">
        <f t="shared" si="340"/>
        <v>13452</v>
      </c>
      <c r="QN73" s="22">
        <v>12882</v>
      </c>
      <c r="QO73" s="22">
        <v>12739</v>
      </c>
      <c r="QP73" s="38">
        <f t="shared" si="341"/>
        <v>6.759058326656868E-2</v>
      </c>
      <c r="QQ73" s="39">
        <v>0.16841824319020332</v>
      </c>
      <c r="QR73" s="22">
        <v>214548</v>
      </c>
      <c r="QS73" s="36">
        <f t="shared" si="342"/>
        <v>3028850.8933449341</v>
      </c>
      <c r="QT73" s="22">
        <v>555</v>
      </c>
      <c r="QU73" s="22">
        <v>555</v>
      </c>
      <c r="QV73" s="38">
        <f t="shared" si="343"/>
        <v>2.9447188721992011E-3</v>
      </c>
      <c r="QW73" s="39">
        <v>0.17509909909909913</v>
      </c>
      <c r="QX73" s="22">
        <v>9718</v>
      </c>
      <c r="QY73" s="36">
        <f t="shared" si="344"/>
        <v>130493.11021630481</v>
      </c>
      <c r="QZ73" s="22">
        <v>15</v>
      </c>
      <c r="RA73" s="22">
        <v>15</v>
      </c>
      <c r="RB73" s="38">
        <f t="shared" si="345"/>
        <v>7.9586996545924347E-5</v>
      </c>
      <c r="RC73" s="39">
        <v>0.17666666666666667</v>
      </c>
      <c r="RD73" s="22">
        <v>265</v>
      </c>
      <c r="RE73" s="36">
        <f t="shared" si="346"/>
        <v>1620.768499220979</v>
      </c>
      <c r="RF73" s="10">
        <f t="shared" si="347"/>
        <v>213465</v>
      </c>
      <c r="RG73" s="10">
        <f t="shared" si="348"/>
        <v>188473</v>
      </c>
      <c r="RH73" s="17">
        <f t="shared" si="349"/>
        <v>0.24240495014231273</v>
      </c>
      <c r="RI73" s="17">
        <f t="shared" si="350"/>
        <v>5.5381658681162346E-3</v>
      </c>
      <c r="RJ73" s="17">
        <f t="shared" si="351"/>
        <v>0.22597616916267457</v>
      </c>
      <c r="RK73" s="17">
        <f t="shared" si="352"/>
        <v>0.29707492988498352</v>
      </c>
      <c r="RL73" s="17">
        <f t="shared" si="353"/>
        <v>9.7030560156738666E-2</v>
      </c>
      <c r="RM73" s="17">
        <f t="shared" si="354"/>
        <v>0.23926985412747429</v>
      </c>
      <c r="RN73" s="17">
        <f t="shared" si="355"/>
        <v>0.1180128740934154</v>
      </c>
      <c r="RO73" s="17">
        <f t="shared" si="356"/>
        <v>5.0843925727251625E-3</v>
      </c>
      <c r="RP73" s="17">
        <f t="shared" si="357"/>
        <v>6.314987286214907E-5</v>
      </c>
      <c r="RQ73" s="17">
        <f t="shared" si="358"/>
        <v>1.9412885103554396E-6</v>
      </c>
      <c r="RR73" s="36">
        <f t="shared" si="359"/>
        <v>25665427.747716643</v>
      </c>
      <c r="RS73" s="36">
        <f t="shared" si="360"/>
        <v>73.629993567248874</v>
      </c>
      <c r="RT73" s="10">
        <f t="shared" si="361"/>
        <v>24992</v>
      </c>
      <c r="RU73" s="17">
        <f t="shared" si="362"/>
        <v>0.11707774108167615</v>
      </c>
      <c r="RV73" s="37">
        <f t="shared" si="363"/>
        <v>1.6329281146792214</v>
      </c>
      <c r="RW73" s="36">
        <f t="shared" si="364"/>
        <v>0.54069879193167569</v>
      </c>
      <c r="RX73" s="85">
        <v>0.36113240000000002</v>
      </c>
      <c r="RY73" s="93">
        <v>241</v>
      </c>
      <c r="RZ73" s="43" t="b">
        <v>0</v>
      </c>
      <c r="SA73" s="18" t="b">
        <v>0</v>
      </c>
      <c r="SB73" s="18" t="b">
        <v>0</v>
      </c>
      <c r="SC73" s="18" t="b">
        <v>0</v>
      </c>
      <c r="SD73" s="18" t="b">
        <v>0</v>
      </c>
      <c r="SE73" s="32" t="b">
        <v>1</v>
      </c>
      <c r="SF73" s="43" t="b">
        <v>0</v>
      </c>
      <c r="SG73" s="18" t="b">
        <v>0</v>
      </c>
      <c r="SH73" s="18"/>
      <c r="SI73" s="18"/>
      <c r="SJ73" s="18"/>
      <c r="SK73" s="18"/>
      <c r="SL73" s="18"/>
      <c r="SM73" s="18"/>
      <c r="SN73" s="18"/>
      <c r="SO73" s="18"/>
      <c r="SP73" s="18"/>
      <c r="SQ73" s="17">
        <f t="shared" si="365"/>
        <v>0</v>
      </c>
      <c r="SR73" s="17">
        <f t="shared" si="366"/>
        <v>0</v>
      </c>
      <c r="SS73" s="17">
        <f t="shared" si="367"/>
        <v>0</v>
      </c>
      <c r="ST73" s="17">
        <f t="shared" si="368"/>
        <v>0</v>
      </c>
      <c r="SU73" s="17">
        <f t="shared" si="369"/>
        <v>0</v>
      </c>
      <c r="SV73" s="17">
        <f t="shared" si="221"/>
        <v>0</v>
      </c>
      <c r="SW73" s="17">
        <f t="shared" si="370"/>
        <v>0</v>
      </c>
      <c r="SX73" s="17">
        <f t="shared" si="371"/>
        <v>0</v>
      </c>
      <c r="SY73" s="17">
        <f t="shared" si="372"/>
        <v>0</v>
      </c>
      <c r="SZ73" s="17">
        <f t="shared" si="373"/>
        <v>0</v>
      </c>
      <c r="TA73" s="17">
        <f t="shared" si="374"/>
        <v>0</v>
      </c>
      <c r="TB73" s="24">
        <f t="shared" si="375"/>
        <v>620</v>
      </c>
      <c r="TC73" s="69">
        <f t="shared" si="376"/>
        <v>1</v>
      </c>
      <c r="TD73" s="17">
        <f t="shared" si="398"/>
        <v>2.6014568158168575E-6</v>
      </c>
      <c r="TE73" s="95"/>
      <c r="TF73" s="71"/>
      <c r="TG73" s="71"/>
      <c r="TH73" s="71">
        <v>28</v>
      </c>
      <c r="TI73" s="71"/>
      <c r="TJ73" s="71"/>
      <c r="TK73" s="71">
        <v>407</v>
      </c>
      <c r="TL73" s="71"/>
      <c r="TM73" s="71">
        <v>1</v>
      </c>
      <c r="TN73" s="71"/>
      <c r="TO73" s="71">
        <v>4</v>
      </c>
      <c r="TP73" s="71"/>
      <c r="TQ73" s="71"/>
      <c r="TR73" s="72"/>
      <c r="TS73" s="72"/>
      <c r="TT73" s="72"/>
      <c r="TU73" s="72"/>
      <c r="TV73" s="72">
        <v>33</v>
      </c>
      <c r="TW73" s="72"/>
      <c r="TX73" s="72"/>
      <c r="TY73" s="72">
        <v>3</v>
      </c>
      <c r="TZ73" s="72">
        <v>178</v>
      </c>
      <c r="UA73" s="72"/>
      <c r="UB73" s="72">
        <v>37</v>
      </c>
      <c r="UC73" s="72"/>
      <c r="UD73" s="72"/>
      <c r="UE73" s="72"/>
      <c r="UF73" s="72"/>
      <c r="UG73" s="72">
        <v>3</v>
      </c>
      <c r="UH73" s="72"/>
      <c r="UI73" s="72"/>
      <c r="UJ73" s="73">
        <v>1</v>
      </c>
      <c r="UK73" s="73"/>
      <c r="UL73" s="73"/>
      <c r="UM73" s="73"/>
      <c r="UN73" s="73">
        <v>14</v>
      </c>
      <c r="UO73" s="73"/>
      <c r="UP73" s="73"/>
      <c r="UQ73" s="73">
        <v>3</v>
      </c>
      <c r="UR73" s="73">
        <v>170</v>
      </c>
      <c r="US73" s="73">
        <v>67</v>
      </c>
      <c r="UT73" s="73"/>
      <c r="UU73" s="73"/>
      <c r="UV73" s="73"/>
      <c r="UW73" s="73"/>
      <c r="UX73" s="73"/>
      <c r="UY73" s="73">
        <v>5</v>
      </c>
      <c r="UZ73" s="73"/>
      <c r="VA73" s="73"/>
      <c r="VB73" s="73">
        <v>1</v>
      </c>
      <c r="VC73" s="73"/>
      <c r="VD73" s="73"/>
      <c r="VE73" s="73">
        <v>1</v>
      </c>
      <c r="VF73" s="73">
        <v>8</v>
      </c>
      <c r="VG73" s="73">
        <v>1</v>
      </c>
      <c r="VH73" s="73">
        <v>1</v>
      </c>
      <c r="VI73" s="73"/>
      <c r="VJ73" s="73">
        <v>173</v>
      </c>
      <c r="VK73" s="73">
        <v>1</v>
      </c>
      <c r="VL73" s="73"/>
      <c r="VM73" s="73"/>
      <c r="VN73" s="73">
        <v>1</v>
      </c>
      <c r="VO73" s="73"/>
      <c r="VP73" s="73">
        <v>8</v>
      </c>
      <c r="VQ73" s="73"/>
      <c r="VR73" s="73"/>
      <c r="VS73" s="73">
        <v>3</v>
      </c>
      <c r="VT73" s="73">
        <v>1</v>
      </c>
      <c r="VU73" s="73"/>
      <c r="VV73" s="73">
        <v>4</v>
      </c>
      <c r="VW73" s="73">
        <v>14</v>
      </c>
      <c r="VX73" s="73"/>
      <c r="VY73" s="73">
        <v>87</v>
      </c>
      <c r="VZ73" s="73">
        <v>1</v>
      </c>
      <c r="WA73" s="73">
        <v>211</v>
      </c>
      <c r="WB73" s="73">
        <v>3</v>
      </c>
      <c r="WC73" s="73">
        <v>25</v>
      </c>
      <c r="WD73" s="73"/>
      <c r="WE73" s="73">
        <v>2</v>
      </c>
      <c r="WF73" s="73">
        <v>52</v>
      </c>
      <c r="WG73" s="73"/>
      <c r="WH73" s="73"/>
      <c r="WI73" s="73"/>
      <c r="WJ73" s="73">
        <v>11</v>
      </c>
      <c r="WK73" s="73"/>
      <c r="WL73" s="73"/>
      <c r="WM73" s="73"/>
      <c r="WN73" s="73">
        <v>4</v>
      </c>
      <c r="WO73" s="22">
        <f t="shared" si="377"/>
        <v>5</v>
      </c>
      <c r="WP73" s="22">
        <f t="shared" si="378"/>
        <v>0</v>
      </c>
      <c r="WQ73" s="22">
        <f t="shared" si="379"/>
        <v>0</v>
      </c>
      <c r="WR73" s="22">
        <f t="shared" si="380"/>
        <v>5</v>
      </c>
      <c r="WS73" s="22">
        <f t="shared" si="381"/>
        <v>97</v>
      </c>
      <c r="WT73" s="22">
        <f t="shared" si="382"/>
        <v>1</v>
      </c>
      <c r="WU73" s="22">
        <f t="shared" si="383"/>
        <v>88</v>
      </c>
      <c r="WV73" s="22">
        <f t="shared" si="384"/>
        <v>6</v>
      </c>
      <c r="WW73" s="22">
        <f t="shared" si="385"/>
        <v>1139</v>
      </c>
      <c r="WX73" s="22">
        <f t="shared" si="386"/>
        <v>0</v>
      </c>
      <c r="WY73" s="22">
        <f t="shared" si="387"/>
        <v>134</v>
      </c>
      <c r="WZ73" s="22">
        <f t="shared" si="388"/>
        <v>0</v>
      </c>
      <c r="XA73" s="22">
        <f t="shared" si="389"/>
        <v>0</v>
      </c>
      <c r="XB73" s="22">
        <f t="shared" si="390"/>
        <v>53</v>
      </c>
      <c r="XC73" s="22">
        <f t="shared" si="391"/>
        <v>0</v>
      </c>
      <c r="XD73" s="22">
        <f t="shared" si="392"/>
        <v>0</v>
      </c>
      <c r="XE73" s="22">
        <f t="shared" si="393"/>
        <v>31</v>
      </c>
      <c r="XF73" s="22">
        <f t="shared" si="394"/>
        <v>0</v>
      </c>
      <c r="XG73" s="93">
        <f t="shared" si="395"/>
        <v>4</v>
      </c>
    </row>
    <row r="74" spans="1:631" ht="17.100000000000001" customHeight="1" x14ac:dyDescent="0.2">
      <c r="A74" s="101"/>
      <c r="B74" s="27" t="s">
        <v>110</v>
      </c>
      <c r="C74" s="535" t="s">
        <v>111</v>
      </c>
      <c r="D74" s="25" t="s">
        <v>159</v>
      </c>
      <c r="E74" s="535" t="s">
        <v>160</v>
      </c>
      <c r="F74" s="25" t="s">
        <v>162</v>
      </c>
      <c r="G74" s="535" t="s">
        <v>163</v>
      </c>
      <c r="H74" s="25">
        <v>36</v>
      </c>
      <c r="I74" s="28">
        <v>3</v>
      </c>
      <c r="J74" s="17">
        <f t="shared" si="228"/>
        <v>0.66778866638261614</v>
      </c>
      <c r="K74" s="17">
        <f t="shared" si="229"/>
        <v>0.38721772475500638</v>
      </c>
      <c r="L74" s="17">
        <f t="shared" si="230"/>
        <v>1</v>
      </c>
      <c r="M74" s="17">
        <f t="shared" si="231"/>
        <v>5.7154053835008427E-2</v>
      </c>
      <c r="N74" s="17">
        <f t="shared" si="232"/>
        <v>0.36168077347696631</v>
      </c>
      <c r="O74" s="17">
        <f t="shared" si="233"/>
        <v>0.16812952705581594</v>
      </c>
      <c r="P74" s="17">
        <f t="shared" si="234"/>
        <v>0.83157848748307051</v>
      </c>
      <c r="Q74" s="17">
        <f t="shared" si="235"/>
        <v>0.55740919836664515</v>
      </c>
      <c r="R74" s="69">
        <f t="shared" si="236"/>
        <v>0.98930163447251118</v>
      </c>
      <c r="S74" s="422">
        <f t="shared" si="237"/>
        <v>0.55780667398084893</v>
      </c>
      <c r="T74" s="17">
        <f t="shared" si="396"/>
        <v>0.44219332601915107</v>
      </c>
      <c r="U74" s="10">
        <f t="shared" si="238"/>
        <v>24953.853773912731</v>
      </c>
      <c r="V74" s="32">
        <v>5</v>
      </c>
      <c r="W74" s="550">
        <f t="shared" si="239"/>
        <v>0</v>
      </c>
      <c r="X74" s="550">
        <f t="shared" si="240"/>
        <v>0.44669556286973777</v>
      </c>
      <c r="Y74" s="550">
        <f t="shared" si="241"/>
        <v>0.55330443713026223</v>
      </c>
      <c r="Z74" s="551">
        <f t="shared" si="242"/>
        <v>31224.075996134958</v>
      </c>
      <c r="AA74" s="426">
        <f t="shared" si="243"/>
        <v>0.15627658066345335</v>
      </c>
      <c r="AB74" s="59">
        <f t="shared" si="244"/>
        <v>0.99185553329343501</v>
      </c>
      <c r="AC74" s="59">
        <f t="shared" si="245"/>
        <v>1.2445217624033991E-2</v>
      </c>
      <c r="AD74" s="59">
        <f t="shared" si="246"/>
        <v>0.36168077347696631</v>
      </c>
      <c r="AE74" s="59">
        <f t="shared" si="247"/>
        <v>0.44259080163335485</v>
      </c>
      <c r="AF74" s="59">
        <f t="shared" si="248"/>
        <v>0.28674904132935664</v>
      </c>
      <c r="AG74" s="59">
        <f t="shared" si="249"/>
        <v>4.4737963357477629E-2</v>
      </c>
      <c r="AH74" s="59">
        <f t="shared" si="250"/>
        <v>0.16812952705581594</v>
      </c>
      <c r="AI74" s="59">
        <f t="shared" si="251"/>
        <v>0.86007669365146999</v>
      </c>
      <c r="AJ74" s="59">
        <f t="shared" si="252"/>
        <v>0.47550063911376222</v>
      </c>
      <c r="AK74" s="59">
        <f t="shared" si="253"/>
        <v>0.16842151251692952</v>
      </c>
      <c r="AL74" s="35">
        <f t="shared" si="254"/>
        <v>1</v>
      </c>
      <c r="AM74" s="27">
        <v>56432</v>
      </c>
      <c r="AN74" s="25">
        <v>27715</v>
      </c>
      <c r="AO74" s="25">
        <v>28717</v>
      </c>
      <c r="AP74" s="17">
        <f t="shared" si="255"/>
        <v>1.0960595637052866E-3</v>
      </c>
      <c r="AQ74" s="63">
        <v>96.510777588188176</v>
      </c>
      <c r="AR74" s="58">
        <v>2365.2497878999998</v>
      </c>
      <c r="AS74" s="24">
        <f t="shared" si="256"/>
        <v>23.858790851051495</v>
      </c>
      <c r="AT74" s="17">
        <f t="shared" si="257"/>
        <v>2.0604691864837679E-2</v>
      </c>
      <c r="AU74" s="25">
        <v>54744</v>
      </c>
      <c r="AV74" s="25">
        <v>26411</v>
      </c>
      <c r="AW74" s="25">
        <v>28333</v>
      </c>
      <c r="AX74" s="25">
        <v>1688</v>
      </c>
      <c r="AY74" s="25">
        <v>1304</v>
      </c>
      <c r="AZ74" s="18">
        <v>384</v>
      </c>
      <c r="BA74" s="25">
        <v>8819</v>
      </c>
      <c r="BB74" s="25">
        <v>4168</v>
      </c>
      <c r="BC74" s="25">
        <v>4651</v>
      </c>
      <c r="BD74" s="63">
        <v>89.615136529778539</v>
      </c>
      <c r="BE74" s="25">
        <v>47613</v>
      </c>
      <c r="BF74" s="25">
        <v>23547</v>
      </c>
      <c r="BG74" s="25">
        <v>24066</v>
      </c>
      <c r="BH74" s="63">
        <v>97.843430565943663</v>
      </c>
      <c r="BI74" s="17">
        <v>0.15627658066345335</v>
      </c>
      <c r="BJ74" s="25">
        <v>16475</v>
      </c>
      <c r="BK74" s="25">
        <v>37224</v>
      </c>
      <c r="BL74" s="25">
        <v>2733</v>
      </c>
      <c r="BM74" s="17">
        <v>0.51601117558564369</v>
      </c>
      <c r="BN74" s="10">
        <f t="shared" si="258"/>
        <v>27312.457339350956</v>
      </c>
      <c r="BO74" s="29">
        <v>0.44259080163335485</v>
      </c>
      <c r="BP74" s="30">
        <f t="shared" si="259"/>
        <v>0.55740919836664515</v>
      </c>
      <c r="BQ74" s="31">
        <v>7.3420373952288838</v>
      </c>
      <c r="BR74" s="25">
        <v>39957</v>
      </c>
      <c r="BS74" s="25">
        <v>12523</v>
      </c>
      <c r="BT74" s="25">
        <v>23821</v>
      </c>
      <c r="BU74" s="25">
        <v>2712</v>
      </c>
      <c r="BV74" s="18">
        <v>608</v>
      </c>
      <c r="BW74" s="18">
        <v>293</v>
      </c>
      <c r="BX74" s="25">
        <v>11735</v>
      </c>
      <c r="BY74" s="25">
        <v>9101</v>
      </c>
      <c r="BZ74" s="25">
        <v>2634</v>
      </c>
      <c r="CA74" s="59">
        <v>0.22445675330208778</v>
      </c>
      <c r="CB74" s="25">
        <v>54744</v>
      </c>
      <c r="CC74" s="25">
        <v>1688</v>
      </c>
      <c r="CD74" s="17">
        <f t="shared" si="260"/>
        <v>3.0834429343855035E-2</v>
      </c>
      <c r="CE74" s="18">
        <v>417</v>
      </c>
      <c r="CF74" s="18">
        <v>968</v>
      </c>
      <c r="CG74" s="25">
        <v>1949</v>
      </c>
      <c r="CH74" s="25">
        <v>2730</v>
      </c>
      <c r="CI74" s="25">
        <v>2216</v>
      </c>
      <c r="CJ74" s="25">
        <v>1507</v>
      </c>
      <c r="CK74" s="18">
        <v>965</v>
      </c>
      <c r="CL74" s="18">
        <v>546</v>
      </c>
      <c r="CM74" s="18">
        <v>437</v>
      </c>
      <c r="CN74" s="26">
        <v>4.6650191734128672</v>
      </c>
      <c r="CO74" s="27">
        <v>11735</v>
      </c>
      <c r="CP74" s="34">
        <f t="shared" si="261"/>
        <v>4.8088623775031953</v>
      </c>
      <c r="CQ74" s="25">
        <v>4</v>
      </c>
      <c r="CR74" s="18">
        <v>208</v>
      </c>
      <c r="CS74" s="18">
        <v>506</v>
      </c>
      <c r="CT74" s="25">
        <v>9076</v>
      </c>
      <c r="CU74" s="25">
        <v>1761</v>
      </c>
      <c r="CV74" s="18">
        <v>83</v>
      </c>
      <c r="CW74" s="18">
        <v>57</v>
      </c>
      <c r="CX74" s="18">
        <v>40</v>
      </c>
      <c r="CY74" s="25">
        <v>11735</v>
      </c>
      <c r="CZ74" s="25">
        <v>10698</v>
      </c>
      <c r="DA74" s="18">
        <v>305</v>
      </c>
      <c r="DB74" s="18">
        <v>349</v>
      </c>
      <c r="DC74" s="18">
        <v>165</v>
      </c>
      <c r="DD74" s="18">
        <v>199</v>
      </c>
      <c r="DE74" s="18">
        <v>19</v>
      </c>
      <c r="DF74" s="25">
        <v>11735</v>
      </c>
      <c r="DG74" s="25">
        <v>3128</v>
      </c>
      <c r="DH74" s="18">
        <v>234</v>
      </c>
      <c r="DI74" s="18">
        <v>3</v>
      </c>
      <c r="DJ74" s="25">
        <v>8340</v>
      </c>
      <c r="DK74" s="18">
        <v>15</v>
      </c>
      <c r="DL74" s="18">
        <v>15</v>
      </c>
      <c r="DM74" s="25">
        <f t="shared" si="262"/>
        <v>15683.79446101406</v>
      </c>
      <c r="DN74" s="17">
        <f t="shared" si="263"/>
        <v>0.71069450362164466</v>
      </c>
      <c r="DO74" s="17">
        <f t="shared" si="264"/>
        <v>1.2782275244993609E-3</v>
      </c>
      <c r="DP74" s="23">
        <f t="shared" si="265"/>
        <v>0.28674904132935664</v>
      </c>
      <c r="DQ74" s="23">
        <f t="shared" si="266"/>
        <v>0.71325095867064336</v>
      </c>
      <c r="DR74" s="25">
        <v>11735</v>
      </c>
      <c r="DS74" s="18">
        <v>60</v>
      </c>
      <c r="DT74" s="25">
        <v>5874</v>
      </c>
      <c r="DU74" s="18">
        <v>8</v>
      </c>
      <c r="DV74" s="25">
        <v>5075</v>
      </c>
      <c r="DW74" s="18">
        <v>12</v>
      </c>
      <c r="DX74" s="18">
        <v>660</v>
      </c>
      <c r="DY74" s="18">
        <v>46</v>
      </c>
      <c r="DZ74" s="17">
        <f t="shared" si="267"/>
        <v>0.93881550916063061</v>
      </c>
      <c r="EA74" s="17">
        <f t="shared" si="268"/>
        <v>6.1184490839369388E-2</v>
      </c>
      <c r="EB74" s="25">
        <v>11735</v>
      </c>
      <c r="EC74" s="18">
        <v>475</v>
      </c>
      <c r="ED74" s="18">
        <v>50</v>
      </c>
      <c r="EE74" s="25">
        <v>10546</v>
      </c>
      <c r="EF74" s="17">
        <f t="shared" si="269"/>
        <v>0.89867916489135069</v>
      </c>
      <c r="EG74" s="18">
        <v>609</v>
      </c>
      <c r="EH74" s="18">
        <v>55</v>
      </c>
      <c r="EI74" s="17">
        <f t="shared" si="270"/>
        <v>4.4737963357477629E-2</v>
      </c>
      <c r="EJ74" s="17">
        <f t="shared" si="271"/>
        <v>5.1896037494674051E-2</v>
      </c>
      <c r="EK74" s="69">
        <f t="shared" si="272"/>
        <v>0.38721772475500638</v>
      </c>
      <c r="EL74" s="27">
        <v>38431</v>
      </c>
      <c r="EM74" s="25">
        <v>38118</v>
      </c>
      <c r="EN74" s="18">
        <v>313</v>
      </c>
      <c r="EO74" s="59">
        <v>0.99185553329343501</v>
      </c>
      <c r="EP74" s="25">
        <v>18241</v>
      </c>
      <c r="EQ74" s="25">
        <v>18144</v>
      </c>
      <c r="ER74" s="18">
        <v>97</v>
      </c>
      <c r="ES74" s="59">
        <v>0.99468230908393185</v>
      </c>
      <c r="ET74" s="25">
        <v>20190</v>
      </c>
      <c r="EU74" s="25">
        <v>19974</v>
      </c>
      <c r="EV74" s="18">
        <v>216</v>
      </c>
      <c r="EW74" s="59">
        <v>0.98930163447251118</v>
      </c>
      <c r="EX74" s="25">
        <v>6301</v>
      </c>
      <c r="EY74" s="25">
        <v>6270</v>
      </c>
      <c r="EZ74" s="18">
        <v>31</v>
      </c>
      <c r="FA74" s="59">
        <v>0.99508014600857009</v>
      </c>
      <c r="FB74" s="25">
        <v>32130</v>
      </c>
      <c r="FC74" s="25">
        <v>31848</v>
      </c>
      <c r="FD74" s="18">
        <v>282</v>
      </c>
      <c r="FE74" s="59">
        <v>0.99122315592903831</v>
      </c>
      <c r="FF74" s="25">
        <v>25493</v>
      </c>
      <c r="FG74" s="25">
        <v>10489</v>
      </c>
      <c r="FH74" s="25">
        <v>14174</v>
      </c>
      <c r="FI74" s="18">
        <v>830</v>
      </c>
      <c r="FJ74" s="23">
        <f t="shared" si="273"/>
        <v>3.2557957086258971E-2</v>
      </c>
      <c r="FK74" s="23">
        <f t="shared" si="274"/>
        <v>0.55599576354293334</v>
      </c>
      <c r="FL74" s="36">
        <f t="shared" si="275"/>
        <v>12.637349397590361</v>
      </c>
      <c r="FM74" s="25">
        <v>12338</v>
      </c>
      <c r="FN74" s="25">
        <v>5081</v>
      </c>
      <c r="FO74" s="17">
        <f t="shared" si="276"/>
        <v>0.41181715026746635</v>
      </c>
      <c r="FP74" s="25">
        <v>6818</v>
      </c>
      <c r="FQ74" s="17">
        <f t="shared" si="277"/>
        <v>0.55260171826876314</v>
      </c>
      <c r="FR74" s="18">
        <v>439</v>
      </c>
      <c r="FS74" s="17">
        <f t="shared" si="278"/>
        <v>3.5581131463770468E-2</v>
      </c>
      <c r="FT74" s="25">
        <v>13155</v>
      </c>
      <c r="FU74" s="25">
        <v>5408</v>
      </c>
      <c r="FV74" s="25">
        <v>7356</v>
      </c>
      <c r="FW74" s="17">
        <f t="shared" si="279"/>
        <v>2.9722538958570886E-2</v>
      </c>
      <c r="FX74" s="17">
        <f t="shared" si="280"/>
        <v>0.55917901938426451</v>
      </c>
      <c r="FY74" s="18">
        <v>391</v>
      </c>
      <c r="FZ74" s="25">
        <v>29891</v>
      </c>
      <c r="GA74" s="18">
        <v>372</v>
      </c>
      <c r="GB74" s="25">
        <v>18708</v>
      </c>
      <c r="GC74" s="25">
        <v>4205</v>
      </c>
      <c r="GD74" s="18">
        <v>2160</v>
      </c>
      <c r="GE74" s="18">
        <v>53</v>
      </c>
      <c r="GF74" s="25">
        <v>1963</v>
      </c>
      <c r="GG74" s="18">
        <v>24</v>
      </c>
      <c r="GH74" s="18">
        <v>18</v>
      </c>
      <c r="GI74" s="25">
        <v>2388</v>
      </c>
      <c r="GJ74" s="10">
        <f t="shared" si="281"/>
        <v>372</v>
      </c>
      <c r="GK74" s="10">
        <f t="shared" si="222"/>
        <v>29519</v>
      </c>
      <c r="GL74" s="10">
        <f t="shared" si="223"/>
        <v>10811</v>
      </c>
      <c r="GM74" s="10">
        <f t="shared" si="282"/>
        <v>19080</v>
      </c>
      <c r="GN74" s="10">
        <f t="shared" si="224"/>
        <v>6606</v>
      </c>
      <c r="GO74" s="17">
        <f t="shared" si="283"/>
        <v>1.2445217624033991E-2</v>
      </c>
      <c r="GP74" s="17">
        <f t="shared" si="225"/>
        <v>0.98755478237596606</v>
      </c>
      <c r="GQ74" s="17">
        <f t="shared" si="226"/>
        <v>0.36168077347696631</v>
      </c>
      <c r="GR74" s="17">
        <f t="shared" si="227"/>
        <v>0.22100297748486167</v>
      </c>
      <c r="GS74" s="17">
        <f t="shared" si="284"/>
        <v>0.67461777792646616</v>
      </c>
      <c r="GT74" s="25">
        <v>14527</v>
      </c>
      <c r="GU74" s="18">
        <v>116</v>
      </c>
      <c r="GV74" s="25">
        <v>8619</v>
      </c>
      <c r="GW74" s="25">
        <v>2406</v>
      </c>
      <c r="GX74" s="18">
        <v>1253</v>
      </c>
      <c r="GY74" s="18">
        <v>37</v>
      </c>
      <c r="GZ74" s="25">
        <v>886</v>
      </c>
      <c r="HA74" s="18">
        <v>11</v>
      </c>
      <c r="HB74" s="18">
        <v>11</v>
      </c>
      <c r="HC74" s="25">
        <v>1188</v>
      </c>
      <c r="HD74" s="23">
        <f t="shared" si="285"/>
        <v>7.9851311351276932E-3</v>
      </c>
      <c r="HE74" s="23">
        <f t="shared" si="286"/>
        <v>0.99201486886487233</v>
      </c>
      <c r="HF74" s="23">
        <f t="shared" si="287"/>
        <v>0.39870585805741032</v>
      </c>
      <c r="HG74" s="23">
        <f t="shared" si="288"/>
        <v>0.23308322434088249</v>
      </c>
      <c r="HH74" s="25">
        <v>15364</v>
      </c>
      <c r="HI74" s="18">
        <v>256</v>
      </c>
      <c r="HJ74" s="25">
        <v>10089</v>
      </c>
      <c r="HK74" s="25">
        <v>1799</v>
      </c>
      <c r="HL74" s="18">
        <v>907</v>
      </c>
      <c r="HM74" s="18">
        <v>16</v>
      </c>
      <c r="HN74" s="25">
        <v>1077</v>
      </c>
      <c r="HO74" s="18">
        <v>13</v>
      </c>
      <c r="HP74" s="18">
        <v>7</v>
      </c>
      <c r="HQ74" s="25">
        <v>1200</v>
      </c>
      <c r="HR74" s="23">
        <f t="shared" si="289"/>
        <v>1.6662327518875295E-2</v>
      </c>
      <c r="HS74" s="23">
        <f t="shared" si="290"/>
        <v>0.98333767248112469</v>
      </c>
      <c r="HT74" s="80">
        <f t="shared" si="291"/>
        <v>0.32667274147357461</v>
      </c>
      <c r="HU74" s="27">
        <v>45778</v>
      </c>
      <c r="HV74" s="18">
        <v>1055</v>
      </c>
      <c r="HW74" s="25">
        <v>5823</v>
      </c>
      <c r="HX74" s="18">
        <v>865</v>
      </c>
      <c r="HY74" s="25">
        <v>14948</v>
      </c>
      <c r="HZ74" s="25">
        <v>10949</v>
      </c>
      <c r="IA74" s="18">
        <v>505</v>
      </c>
      <c r="IB74" s="18">
        <v>18</v>
      </c>
      <c r="IC74" s="25">
        <v>6156</v>
      </c>
      <c r="ID74" s="25">
        <v>3175</v>
      </c>
      <c r="IE74" s="18">
        <v>1623</v>
      </c>
      <c r="IF74" s="18">
        <v>214</v>
      </c>
      <c r="IG74" s="18">
        <v>447</v>
      </c>
      <c r="IH74" s="17">
        <f t="shared" si="292"/>
        <v>0.308532482852025</v>
      </c>
      <c r="II74" s="17">
        <f t="shared" si="293"/>
        <v>0.23917602341736205</v>
      </c>
      <c r="IJ74" s="30">
        <f t="shared" si="294"/>
        <v>4.181021097817152</v>
      </c>
      <c r="IK74" s="17">
        <f t="shared" si="397"/>
        <v>5.7154053835008427E-2</v>
      </c>
      <c r="IL74" s="25">
        <v>22301</v>
      </c>
      <c r="IM74" s="18">
        <v>524</v>
      </c>
      <c r="IN74" s="25">
        <v>4089</v>
      </c>
      <c r="IO74" s="18">
        <v>632</v>
      </c>
      <c r="IP74" s="25">
        <v>9229</v>
      </c>
      <c r="IQ74" s="25">
        <v>3336</v>
      </c>
      <c r="IR74" s="18">
        <v>249</v>
      </c>
      <c r="IS74" s="18">
        <v>15</v>
      </c>
      <c r="IT74" s="25">
        <v>2920</v>
      </c>
      <c r="IU74" s="25">
        <v>140</v>
      </c>
      <c r="IV74" s="18">
        <v>671</v>
      </c>
      <c r="IW74" s="18">
        <v>103</v>
      </c>
      <c r="IX74" s="18">
        <v>393</v>
      </c>
      <c r="IY74" s="17">
        <f t="shared" si="295"/>
        <v>0.80978431460472622</v>
      </c>
      <c r="IZ74" s="25">
        <v>23477</v>
      </c>
      <c r="JA74" s="18">
        <v>531</v>
      </c>
      <c r="JB74" s="25">
        <v>1734</v>
      </c>
      <c r="JC74" s="18">
        <v>233</v>
      </c>
      <c r="JD74" s="25">
        <v>5719</v>
      </c>
      <c r="JE74" s="25">
        <v>7613</v>
      </c>
      <c r="JF74" s="18">
        <v>256</v>
      </c>
      <c r="JG74" s="18">
        <v>3</v>
      </c>
      <c r="JH74" s="25">
        <v>3236</v>
      </c>
      <c r="JI74" s="25">
        <v>3035</v>
      </c>
      <c r="JJ74" s="18">
        <v>952</v>
      </c>
      <c r="JK74" s="18">
        <v>111</v>
      </c>
      <c r="JL74" s="18">
        <v>54</v>
      </c>
      <c r="JM74" s="80">
        <f t="shared" si="296"/>
        <v>0.68518124121480595</v>
      </c>
      <c r="JN74" s="27">
        <v>45778</v>
      </c>
      <c r="JO74" s="25">
        <v>37675</v>
      </c>
      <c r="JP74" s="18">
        <v>9</v>
      </c>
      <c r="JQ74" s="18">
        <v>35</v>
      </c>
      <c r="JR74" s="18">
        <v>37</v>
      </c>
      <c r="JS74" s="18">
        <v>215</v>
      </c>
      <c r="JT74" s="18">
        <v>92</v>
      </c>
      <c r="JU74" s="18">
        <v>1</v>
      </c>
      <c r="JV74" s="18">
        <v>4</v>
      </c>
      <c r="JW74" s="25">
        <v>7710</v>
      </c>
      <c r="JX74" s="17">
        <f t="shared" si="297"/>
        <v>0.16842151251692952</v>
      </c>
      <c r="JY74" s="17">
        <f t="shared" si="298"/>
        <v>0.83157848748307051</v>
      </c>
      <c r="JZ74" s="25">
        <v>7456</v>
      </c>
      <c r="KA74" s="25">
        <v>6199</v>
      </c>
      <c r="KB74" s="18">
        <v>3</v>
      </c>
      <c r="KC74" s="18">
        <v>18</v>
      </c>
      <c r="KD74" s="18">
        <v>9</v>
      </c>
      <c r="KE74" s="18">
        <v>64</v>
      </c>
      <c r="KF74" s="18">
        <v>23</v>
      </c>
      <c r="KG74" s="18">
        <v>1</v>
      </c>
      <c r="KH74" s="18">
        <v>0</v>
      </c>
      <c r="KI74" s="25">
        <v>1139</v>
      </c>
      <c r="KJ74" s="17">
        <f t="shared" si="299"/>
        <v>0.15276287553648069</v>
      </c>
      <c r="KK74" s="25">
        <v>38322</v>
      </c>
      <c r="KL74" s="25">
        <v>31476</v>
      </c>
      <c r="KM74" s="18">
        <v>6</v>
      </c>
      <c r="KN74" s="18">
        <v>17</v>
      </c>
      <c r="KO74" s="18">
        <v>28</v>
      </c>
      <c r="KP74" s="18">
        <v>151</v>
      </c>
      <c r="KQ74" s="18">
        <v>69</v>
      </c>
      <c r="KR74" s="18">
        <v>0</v>
      </c>
      <c r="KS74" s="18">
        <v>4</v>
      </c>
      <c r="KT74" s="25">
        <v>6571</v>
      </c>
      <c r="KU74" s="69">
        <f t="shared" si="300"/>
        <v>0.17146808621679452</v>
      </c>
      <c r="KV74" s="27">
        <v>56432</v>
      </c>
      <c r="KW74" s="25">
        <v>55132</v>
      </c>
      <c r="KX74" s="18">
        <v>1300</v>
      </c>
      <c r="KY74" s="59">
        <v>2.3036574992911826E-2</v>
      </c>
      <c r="KZ74" s="18">
        <v>476</v>
      </c>
      <c r="LA74" s="18">
        <v>405</v>
      </c>
      <c r="LB74" s="18">
        <v>494</v>
      </c>
      <c r="LC74" s="18">
        <v>473</v>
      </c>
      <c r="LD74" s="25">
        <v>27715</v>
      </c>
      <c r="LE74" s="25">
        <v>27121</v>
      </c>
      <c r="LF74" s="18">
        <v>594</v>
      </c>
      <c r="LG74" s="59">
        <v>2.1432437308316798E-2</v>
      </c>
      <c r="LH74" s="25">
        <v>28717</v>
      </c>
      <c r="LI74" s="25">
        <v>28011</v>
      </c>
      <c r="LJ74" s="18">
        <v>706</v>
      </c>
      <c r="LK74" s="35">
        <v>2.4584740745899641E-2</v>
      </c>
      <c r="LL74" s="27">
        <v>11735</v>
      </c>
      <c r="LM74" s="18">
        <v>34</v>
      </c>
      <c r="LN74" s="25">
        <v>10059</v>
      </c>
      <c r="LO74" s="18">
        <v>383</v>
      </c>
      <c r="LP74" s="18">
        <v>38</v>
      </c>
      <c r="LQ74" s="18">
        <v>45</v>
      </c>
      <c r="LR74" s="25">
        <v>1176</v>
      </c>
      <c r="LS74" s="23">
        <f t="shared" si="301"/>
        <v>0.1002130379207499</v>
      </c>
      <c r="LT74" s="23">
        <f t="shared" si="302"/>
        <v>0.89978696207925013</v>
      </c>
      <c r="LU74" s="17">
        <f t="shared" si="303"/>
        <v>0.86007669365146999</v>
      </c>
      <c r="LV74" s="25">
        <v>11735</v>
      </c>
      <c r="LW74" s="25">
        <v>1862</v>
      </c>
      <c r="LX74" s="25">
        <v>1932</v>
      </c>
      <c r="LY74" s="25">
        <v>1673</v>
      </c>
      <c r="LZ74" s="18">
        <v>274</v>
      </c>
      <c r="MA74" s="18">
        <v>561</v>
      </c>
      <c r="MB74" s="25">
        <v>5246</v>
      </c>
      <c r="MC74" s="18">
        <v>72</v>
      </c>
      <c r="MD74" s="18">
        <v>113</v>
      </c>
      <c r="ME74" s="18">
        <v>0</v>
      </c>
      <c r="MF74" s="18">
        <v>2</v>
      </c>
      <c r="MG74" s="17">
        <f t="shared" si="304"/>
        <v>0.5009799744354495</v>
      </c>
      <c r="MH74" s="17">
        <f t="shared" si="305"/>
        <v>0.47550063911376222</v>
      </c>
      <c r="MI74" s="25">
        <v>11735</v>
      </c>
      <c r="MJ74" s="25">
        <v>1900</v>
      </c>
      <c r="MK74" s="25">
        <v>2038</v>
      </c>
      <c r="ML74" s="25">
        <v>1884</v>
      </c>
      <c r="MM74" s="18">
        <v>290</v>
      </c>
      <c r="MN74" s="18">
        <v>565</v>
      </c>
      <c r="MO74" s="25">
        <v>4985</v>
      </c>
      <c r="MP74" s="18">
        <v>69</v>
      </c>
      <c r="MQ74" s="18">
        <v>2</v>
      </c>
      <c r="MR74" s="18">
        <v>0</v>
      </c>
      <c r="MS74" s="18">
        <v>2</v>
      </c>
      <c r="MT74" s="17">
        <f t="shared" si="306"/>
        <v>0.5021729867916489</v>
      </c>
      <c r="MU74" s="69">
        <f t="shared" si="307"/>
        <v>0.66778866638261614</v>
      </c>
      <c r="MV74" s="27">
        <v>11735</v>
      </c>
      <c r="MW74" s="25">
        <v>1973</v>
      </c>
      <c r="MX74" s="18">
        <v>354</v>
      </c>
      <c r="MY74" s="25">
        <v>1353</v>
      </c>
      <c r="MZ74" s="25">
        <v>2469</v>
      </c>
      <c r="NA74" s="25">
        <v>4323</v>
      </c>
      <c r="NB74" s="18">
        <v>120</v>
      </c>
      <c r="NC74" s="18">
        <v>799</v>
      </c>
      <c r="ND74" s="18">
        <v>344</v>
      </c>
      <c r="NE74" s="17">
        <f t="shared" si="308"/>
        <v>0.16812952705581594</v>
      </c>
      <c r="NF74" s="10">
        <f t="shared" si="309"/>
        <v>9204.0828291435864</v>
      </c>
      <c r="NG74" s="17">
        <f t="shared" si="310"/>
        <v>0.60460161908819765</v>
      </c>
      <c r="NH74" s="25">
        <v>11735</v>
      </c>
      <c r="NI74" s="18">
        <v>39</v>
      </c>
      <c r="NJ74" s="18">
        <v>1</v>
      </c>
      <c r="NK74" s="18">
        <v>6</v>
      </c>
      <c r="NL74" s="18">
        <v>4</v>
      </c>
      <c r="NM74" s="25">
        <v>8576</v>
      </c>
      <c r="NN74" s="25">
        <v>3063</v>
      </c>
      <c r="NO74" s="18">
        <v>36</v>
      </c>
      <c r="NP74" s="18">
        <v>0</v>
      </c>
      <c r="NQ74" s="32">
        <v>10</v>
      </c>
      <c r="NR74" s="27">
        <v>11735</v>
      </c>
      <c r="NS74" s="37">
        <f t="shared" si="311"/>
        <v>1.0741371964209629</v>
      </c>
      <c r="NT74" s="37">
        <f t="shared" si="312"/>
        <v>0.28984155303084835</v>
      </c>
      <c r="NU74" s="37">
        <f t="shared" si="313"/>
        <v>0.93097976993256648</v>
      </c>
      <c r="NV74" s="17">
        <f t="shared" si="314"/>
        <v>0.18904589205773542</v>
      </c>
      <c r="NW74" s="10">
        <f t="shared" si="315"/>
        <v>6330</v>
      </c>
      <c r="NX74" s="17">
        <f t="shared" si="316"/>
        <v>0.53941201533873029</v>
      </c>
      <c r="NY74" s="19">
        <f t="shared" si="317"/>
        <v>0.11407666384328426</v>
      </c>
      <c r="NZ74" s="25">
        <v>5405</v>
      </c>
      <c r="OA74" s="25">
        <v>4581</v>
      </c>
      <c r="OB74" s="18">
        <v>495</v>
      </c>
      <c r="OC74" s="25">
        <v>1865</v>
      </c>
      <c r="OD74" s="18">
        <v>114</v>
      </c>
      <c r="OE74" s="18">
        <v>145</v>
      </c>
      <c r="OF74" s="17">
        <f t="shared" si="318"/>
        <v>0.15892628887942054</v>
      </c>
      <c r="OG74" s="17">
        <f t="shared" si="319"/>
        <v>0.46058798466126971</v>
      </c>
      <c r="OH74" s="17">
        <f t="shared" si="320"/>
        <v>0.39037068598210484</v>
      </c>
      <c r="OI74" s="69">
        <f t="shared" si="321"/>
        <v>1.2356199403493822E-2</v>
      </c>
      <c r="OJ74" s="27">
        <v>11735</v>
      </c>
      <c r="OK74" s="18">
        <v>151</v>
      </c>
      <c r="OL74" s="25">
        <v>4380</v>
      </c>
      <c r="OM74" s="25">
        <v>1929</v>
      </c>
      <c r="ON74" s="18">
        <v>68</v>
      </c>
      <c r="OO74" s="25">
        <v>1854</v>
      </c>
      <c r="OP74" s="18">
        <v>577</v>
      </c>
      <c r="OQ74" s="25">
        <v>5314</v>
      </c>
      <c r="OR74" s="69">
        <f t="shared" si="322"/>
        <v>0.44107371112057947</v>
      </c>
      <c r="OS74" s="85">
        <v>18298</v>
      </c>
      <c r="OT74" s="22">
        <v>16842</v>
      </c>
      <c r="OU74" s="38">
        <f t="shared" si="323"/>
        <v>0.54960187965017626</v>
      </c>
      <c r="OV74" s="39">
        <v>0.78888968056050346</v>
      </c>
      <c r="OW74" s="22">
        <v>1328648</v>
      </c>
      <c r="OX74" s="36">
        <f t="shared" si="324"/>
        <v>54365618.864</v>
      </c>
      <c r="OY74" s="36">
        <f t="shared" si="325"/>
        <v>1141119.2904587118</v>
      </c>
      <c r="OZ74" s="22">
        <v>400</v>
      </c>
      <c r="PA74" s="22">
        <v>350</v>
      </c>
      <c r="PB74" s="38">
        <f t="shared" si="326"/>
        <v>1.1421485445764261E-2</v>
      </c>
      <c r="PC74" s="39">
        <v>0.45977142857142861</v>
      </c>
      <c r="PD74" s="22">
        <v>16092</v>
      </c>
      <c r="PE74" s="40">
        <f t="shared" si="327"/>
        <v>658452.45600000001</v>
      </c>
      <c r="PF74" s="36">
        <f t="shared" si="328"/>
        <v>107504.90682098702</v>
      </c>
      <c r="PG74" s="22">
        <v>2228</v>
      </c>
      <c r="PH74" s="22">
        <v>2228</v>
      </c>
      <c r="PI74" s="38">
        <f t="shared" si="329"/>
        <v>7.2705913066179351E-2</v>
      </c>
      <c r="PJ74" s="39">
        <v>9.1319569120287256E-2</v>
      </c>
      <c r="PK74" s="22">
        <v>20346</v>
      </c>
      <c r="PL74" s="41">
        <f t="shared" si="330"/>
        <v>832517.62800000003</v>
      </c>
      <c r="PM74" s="36">
        <f t="shared" si="331"/>
        <v>182131.48256813906</v>
      </c>
      <c r="PN74" s="22">
        <v>3367</v>
      </c>
      <c r="PO74" s="22">
        <v>3367</v>
      </c>
      <c r="PP74" s="38">
        <f t="shared" si="332"/>
        <v>0.10987468998825219</v>
      </c>
      <c r="PQ74" s="39">
        <v>0.72469557469557477</v>
      </c>
      <c r="PR74" s="22">
        <v>244005</v>
      </c>
      <c r="PS74" s="41">
        <f t="shared" si="333"/>
        <v>9984196.5899999999</v>
      </c>
      <c r="PT74" s="36">
        <f t="shared" si="334"/>
        <v>441475.4861293782</v>
      </c>
      <c r="PU74" s="22">
        <v>4957</v>
      </c>
      <c r="PV74" s="22">
        <v>4957</v>
      </c>
      <c r="PW74" s="38">
        <f t="shared" si="335"/>
        <v>0.16176086672758125</v>
      </c>
      <c r="PX74" s="39">
        <v>0.29594512810167439</v>
      </c>
      <c r="PY74" s="22">
        <v>146700</v>
      </c>
      <c r="PZ74" s="36">
        <f t="shared" si="336"/>
        <v>756273.2441674592</v>
      </c>
      <c r="QA74" s="22"/>
      <c r="QB74" s="22"/>
      <c r="QC74" s="39">
        <v>0</v>
      </c>
      <c r="QD74" s="22"/>
      <c r="QE74" s="22">
        <f t="shared" si="337"/>
        <v>0</v>
      </c>
      <c r="QF74" s="22"/>
      <c r="QG74" s="22"/>
      <c r="QH74" s="22"/>
      <c r="QI74" s="38">
        <f t="shared" si="338"/>
        <v>0</v>
      </c>
      <c r="QJ74" s="39">
        <v>0</v>
      </c>
      <c r="QK74" s="22"/>
      <c r="QL74" s="42">
        <f t="shared" si="339"/>
        <v>0</v>
      </c>
      <c r="QM74" s="22">
        <f t="shared" si="340"/>
        <v>2900</v>
      </c>
      <c r="QN74" s="22">
        <v>1640</v>
      </c>
      <c r="QO74" s="22">
        <v>1640</v>
      </c>
      <c r="QP74" s="38">
        <f t="shared" si="341"/>
        <v>5.3517817517295389E-2</v>
      </c>
      <c r="QQ74" s="39">
        <v>0.17859756097560975</v>
      </c>
      <c r="QR74" s="22">
        <v>29290</v>
      </c>
      <c r="QS74" s="36">
        <f t="shared" si="342"/>
        <v>385601.26262115297</v>
      </c>
      <c r="QT74" s="22">
        <v>35</v>
      </c>
      <c r="QU74" s="22">
        <v>35</v>
      </c>
      <c r="QV74" s="38">
        <f t="shared" si="343"/>
        <v>1.142148544576426E-3</v>
      </c>
      <c r="QW74" s="39">
        <v>0.16628571428571429</v>
      </c>
      <c r="QX74" s="22">
        <v>582</v>
      </c>
      <c r="QY74" s="36">
        <f t="shared" si="344"/>
        <v>8229.2952388660688</v>
      </c>
      <c r="QZ74" s="22">
        <v>1225</v>
      </c>
      <c r="RA74" s="22">
        <v>1225</v>
      </c>
      <c r="RB74" s="38">
        <f t="shared" si="345"/>
        <v>3.997519906017491E-2</v>
      </c>
      <c r="RC74" s="39">
        <v>0.20569795918367348</v>
      </c>
      <c r="RD74" s="22">
        <v>25198</v>
      </c>
      <c r="RE74" s="36">
        <f t="shared" si="346"/>
        <v>132362.76076971329</v>
      </c>
      <c r="RF74" s="10">
        <f t="shared" si="347"/>
        <v>32150</v>
      </c>
      <c r="RG74" s="10">
        <f t="shared" si="348"/>
        <v>30644</v>
      </c>
      <c r="RH74" s="17">
        <f t="shared" si="349"/>
        <v>3.941284583023049E-2</v>
      </c>
      <c r="RI74" s="17">
        <f t="shared" si="350"/>
        <v>9.0045552870996848E-4</v>
      </c>
      <c r="RJ74" s="17">
        <f t="shared" si="351"/>
        <v>0.36172064285285227</v>
      </c>
      <c r="RK74" s="17">
        <f t="shared" si="352"/>
        <v>3.4077720296439434E-2</v>
      </c>
      <c r="RL74" s="17">
        <f t="shared" si="353"/>
        <v>0.13994224616280124</v>
      </c>
      <c r="RM74" s="17">
        <f t="shared" si="354"/>
        <v>0.23972922580486639</v>
      </c>
      <c r="RN74" s="17">
        <f t="shared" si="355"/>
        <v>0.1222308112450945</v>
      </c>
      <c r="RO74" s="17">
        <f t="shared" si="356"/>
        <v>2.6085843863282361E-3</v>
      </c>
      <c r="RP74" s="17">
        <f t="shared" si="357"/>
        <v>4.1957351274074642E-2</v>
      </c>
      <c r="RQ74" s="17">
        <f t="shared" si="358"/>
        <v>0</v>
      </c>
      <c r="RR74" s="36">
        <f t="shared" si="359"/>
        <v>3154697.7287744079</v>
      </c>
      <c r="RS74" s="36">
        <f t="shared" si="360"/>
        <v>55.902639083754039</v>
      </c>
      <c r="RT74" s="10">
        <f t="shared" si="361"/>
        <v>1506</v>
      </c>
      <c r="RU74" s="17">
        <f t="shared" si="362"/>
        <v>4.6842923794712284E-2</v>
      </c>
      <c r="RV74" s="37">
        <f t="shared" si="363"/>
        <v>1.7552721617418352</v>
      </c>
      <c r="RW74" s="36">
        <f t="shared" si="364"/>
        <v>0.54302523390983837</v>
      </c>
      <c r="RX74" s="85">
        <v>-0.22629540000000001</v>
      </c>
      <c r="RY74" s="93">
        <v>218</v>
      </c>
      <c r="RZ74" s="43" t="b">
        <v>0</v>
      </c>
      <c r="SA74" s="18" t="b">
        <v>0</v>
      </c>
      <c r="SB74" s="18" t="b">
        <v>0</v>
      </c>
      <c r="SC74" s="18" t="b">
        <v>0</v>
      </c>
      <c r="SD74" s="18" t="b">
        <v>0</v>
      </c>
      <c r="SE74" s="32" t="b">
        <v>1</v>
      </c>
      <c r="SF74" s="43" t="b">
        <v>0</v>
      </c>
      <c r="SG74" s="18" t="b">
        <v>0</v>
      </c>
      <c r="SH74" s="18"/>
      <c r="SI74" s="18"/>
      <c r="SJ74" s="18"/>
      <c r="SK74" s="18"/>
      <c r="SL74" s="18"/>
      <c r="SM74" s="18"/>
      <c r="SN74" s="18"/>
      <c r="SO74" s="18"/>
      <c r="SP74" s="18"/>
      <c r="SQ74" s="17">
        <f t="shared" si="365"/>
        <v>0</v>
      </c>
      <c r="SR74" s="17">
        <f t="shared" si="366"/>
        <v>0</v>
      </c>
      <c r="SS74" s="17">
        <f t="shared" si="367"/>
        <v>0</v>
      </c>
      <c r="ST74" s="17">
        <f t="shared" si="368"/>
        <v>0</v>
      </c>
      <c r="SU74" s="17">
        <f t="shared" si="369"/>
        <v>0</v>
      </c>
      <c r="SV74" s="17">
        <f t="shared" si="221"/>
        <v>0</v>
      </c>
      <c r="SW74" s="17">
        <f t="shared" si="370"/>
        <v>0</v>
      </c>
      <c r="SX74" s="17">
        <f t="shared" si="371"/>
        <v>0</v>
      </c>
      <c r="SY74" s="17">
        <f t="shared" si="372"/>
        <v>0</v>
      </c>
      <c r="SZ74" s="17">
        <f t="shared" si="373"/>
        <v>0</v>
      </c>
      <c r="TA74" s="17">
        <f t="shared" si="374"/>
        <v>0</v>
      </c>
      <c r="TB74" s="24">
        <f t="shared" si="375"/>
        <v>620</v>
      </c>
      <c r="TC74" s="69">
        <f t="shared" si="376"/>
        <v>1</v>
      </c>
      <c r="TD74" s="17">
        <f t="shared" si="398"/>
        <v>2.6014568158168575E-6</v>
      </c>
      <c r="TE74" s="95"/>
      <c r="TF74" s="71"/>
      <c r="TG74" s="71"/>
      <c r="TH74" s="71"/>
      <c r="TI74" s="71"/>
      <c r="TJ74" s="71"/>
      <c r="TK74" s="71">
        <v>3</v>
      </c>
      <c r="TL74" s="71"/>
      <c r="TM74" s="71">
        <v>1</v>
      </c>
      <c r="TN74" s="71"/>
      <c r="TO74" s="71"/>
      <c r="TP74" s="71"/>
      <c r="TQ74" s="71"/>
      <c r="TR74" s="72"/>
      <c r="TS74" s="72"/>
      <c r="TT74" s="72"/>
      <c r="TU74" s="72"/>
      <c r="TV74" s="72"/>
      <c r="TW74" s="72"/>
      <c r="TX74" s="72"/>
      <c r="TY74" s="72"/>
      <c r="TZ74" s="72">
        <v>2</v>
      </c>
      <c r="UA74" s="72"/>
      <c r="UB74" s="72"/>
      <c r="UC74" s="72"/>
      <c r="UD74" s="72"/>
      <c r="UE74" s="72"/>
      <c r="UF74" s="72"/>
      <c r="UG74" s="72"/>
      <c r="UH74" s="72"/>
      <c r="UI74" s="72"/>
      <c r="UJ74" s="73">
        <v>1</v>
      </c>
      <c r="UK74" s="73"/>
      <c r="UL74" s="73"/>
      <c r="UM74" s="73"/>
      <c r="UN74" s="73">
        <v>1</v>
      </c>
      <c r="UO74" s="73"/>
      <c r="UP74" s="73"/>
      <c r="UQ74" s="73"/>
      <c r="UR74" s="73">
        <v>3</v>
      </c>
      <c r="US74" s="73"/>
      <c r="UT74" s="73"/>
      <c r="UU74" s="73"/>
      <c r="UV74" s="73"/>
      <c r="UW74" s="73"/>
      <c r="UX74" s="73"/>
      <c r="UY74" s="73"/>
      <c r="UZ74" s="73"/>
      <c r="VA74" s="73"/>
      <c r="VB74" s="73">
        <v>1</v>
      </c>
      <c r="VC74" s="73"/>
      <c r="VD74" s="73"/>
      <c r="VE74" s="73"/>
      <c r="VF74" s="73">
        <v>1</v>
      </c>
      <c r="VG74" s="73"/>
      <c r="VH74" s="73"/>
      <c r="VI74" s="73"/>
      <c r="VJ74" s="73">
        <v>83</v>
      </c>
      <c r="VK74" s="73"/>
      <c r="VL74" s="73"/>
      <c r="VM74" s="73"/>
      <c r="VN74" s="73"/>
      <c r="VO74" s="73"/>
      <c r="VP74" s="73"/>
      <c r="VQ74" s="73"/>
      <c r="VR74" s="73"/>
      <c r="VS74" s="73">
        <v>2</v>
      </c>
      <c r="VT74" s="73"/>
      <c r="VU74" s="73"/>
      <c r="VV74" s="73"/>
      <c r="VW74" s="73">
        <v>2</v>
      </c>
      <c r="VX74" s="73"/>
      <c r="VY74" s="73">
        <v>36</v>
      </c>
      <c r="VZ74" s="73"/>
      <c r="WA74" s="73">
        <v>24</v>
      </c>
      <c r="WB74" s="73"/>
      <c r="WC74" s="73"/>
      <c r="WD74" s="73"/>
      <c r="WE74" s="73"/>
      <c r="WF74" s="73">
        <v>2</v>
      </c>
      <c r="WG74" s="73"/>
      <c r="WH74" s="73"/>
      <c r="WI74" s="73"/>
      <c r="WJ74" s="73"/>
      <c r="WK74" s="73"/>
      <c r="WL74" s="73"/>
      <c r="WM74" s="73"/>
      <c r="WN74" s="73"/>
      <c r="WO74" s="22">
        <f t="shared" si="377"/>
        <v>4</v>
      </c>
      <c r="WP74" s="22">
        <f t="shared" si="378"/>
        <v>0</v>
      </c>
      <c r="WQ74" s="22">
        <f t="shared" si="379"/>
        <v>0</v>
      </c>
      <c r="WR74" s="22">
        <f t="shared" si="380"/>
        <v>0</v>
      </c>
      <c r="WS74" s="22">
        <f t="shared" si="381"/>
        <v>4</v>
      </c>
      <c r="WT74" s="22">
        <f t="shared" si="382"/>
        <v>0</v>
      </c>
      <c r="WU74" s="22">
        <f t="shared" si="383"/>
        <v>36</v>
      </c>
      <c r="WV74" s="22">
        <f t="shared" si="384"/>
        <v>0</v>
      </c>
      <c r="WW74" s="22">
        <f t="shared" si="385"/>
        <v>115</v>
      </c>
      <c r="WX74" s="22">
        <f t="shared" si="386"/>
        <v>0</v>
      </c>
      <c r="WY74" s="22">
        <f t="shared" si="387"/>
        <v>1</v>
      </c>
      <c r="WZ74" s="22">
        <f t="shared" si="388"/>
        <v>0</v>
      </c>
      <c r="XA74" s="22">
        <f t="shared" si="389"/>
        <v>0</v>
      </c>
      <c r="XB74" s="22">
        <f t="shared" si="390"/>
        <v>2</v>
      </c>
      <c r="XC74" s="22">
        <f t="shared" si="391"/>
        <v>0</v>
      </c>
      <c r="XD74" s="22">
        <f t="shared" si="392"/>
        <v>0</v>
      </c>
      <c r="XE74" s="22">
        <f t="shared" si="393"/>
        <v>0</v>
      </c>
      <c r="XF74" s="22">
        <f t="shared" si="394"/>
        <v>0</v>
      </c>
      <c r="XG74" s="93">
        <f t="shared" si="395"/>
        <v>0</v>
      </c>
    </row>
    <row r="75" spans="1:631" ht="17.100000000000001" customHeight="1" x14ac:dyDescent="0.2">
      <c r="A75" s="101"/>
      <c r="B75" s="27" t="s">
        <v>110</v>
      </c>
      <c r="C75" s="535" t="s">
        <v>111</v>
      </c>
      <c r="D75" s="25" t="s">
        <v>159</v>
      </c>
      <c r="E75" s="535" t="s">
        <v>160</v>
      </c>
      <c r="F75" s="25" t="s">
        <v>164</v>
      </c>
      <c r="G75" s="535" t="s">
        <v>165</v>
      </c>
      <c r="H75" s="25">
        <v>61</v>
      </c>
      <c r="I75" s="28">
        <v>3</v>
      </c>
      <c r="J75" s="17">
        <f t="shared" si="228"/>
        <v>0.71792546921751743</v>
      </c>
      <c r="K75" s="17">
        <f t="shared" si="229"/>
        <v>0.29508568319883943</v>
      </c>
      <c r="L75" s="17">
        <f t="shared" si="230"/>
        <v>1</v>
      </c>
      <c r="M75" s="17">
        <f t="shared" si="231"/>
        <v>8.4503513594466617E-2</v>
      </c>
      <c r="N75" s="17">
        <f t="shared" si="232"/>
        <v>0.31864578252307912</v>
      </c>
      <c r="O75" s="17">
        <f t="shared" si="233"/>
        <v>4.3204279626439385E-2</v>
      </c>
      <c r="P75" s="17">
        <f t="shared" si="234"/>
        <v>0.77634995273819352</v>
      </c>
      <c r="Q75" s="17">
        <f t="shared" si="235"/>
        <v>0.52915898411943141</v>
      </c>
      <c r="R75" s="69">
        <f t="shared" si="236"/>
        <v>0.95051933817005063</v>
      </c>
      <c r="S75" s="422">
        <f t="shared" si="237"/>
        <v>0.52393255590977983</v>
      </c>
      <c r="T75" s="17">
        <f t="shared" si="396"/>
        <v>0.47606744409022017</v>
      </c>
      <c r="U75" s="10">
        <f t="shared" si="238"/>
        <v>49683.826667587651</v>
      </c>
      <c r="V75" s="32">
        <v>4</v>
      </c>
      <c r="W75" s="550">
        <f t="shared" si="239"/>
        <v>0</v>
      </c>
      <c r="X75" s="550">
        <f t="shared" si="240"/>
        <v>0.41282144479866861</v>
      </c>
      <c r="Y75" s="550">
        <f t="shared" si="241"/>
        <v>0.58717855520133133</v>
      </c>
      <c r="Z75" s="551">
        <f t="shared" si="242"/>
        <v>61279.715556476542</v>
      </c>
      <c r="AA75" s="426">
        <f t="shared" si="243"/>
        <v>3.3220585839809129E-2</v>
      </c>
      <c r="AB75" s="59">
        <f t="shared" si="244"/>
        <v>0.96604785769746604</v>
      </c>
      <c r="AC75" s="59">
        <f t="shared" si="245"/>
        <v>6.2634364894405006E-2</v>
      </c>
      <c r="AD75" s="59">
        <f t="shared" si="246"/>
        <v>0.31864578252307912</v>
      </c>
      <c r="AE75" s="59">
        <f t="shared" si="247"/>
        <v>0.47084101588056859</v>
      </c>
      <c r="AF75" s="59">
        <f t="shared" si="248"/>
        <v>0.45421162390062564</v>
      </c>
      <c r="AG75" s="59">
        <f t="shared" si="249"/>
        <v>3.7129386163750111E-2</v>
      </c>
      <c r="AH75" s="59">
        <f t="shared" si="250"/>
        <v>4.3204279626439385E-2</v>
      </c>
      <c r="AI75" s="59">
        <f t="shared" si="251"/>
        <v>0.72540574848127659</v>
      </c>
      <c r="AJ75" s="59">
        <f t="shared" si="252"/>
        <v>0.71044518995375827</v>
      </c>
      <c r="AK75" s="59">
        <f t="shared" si="253"/>
        <v>0.22365004726180648</v>
      </c>
      <c r="AL75" s="35">
        <f t="shared" si="254"/>
        <v>1</v>
      </c>
      <c r="AM75" s="27">
        <v>104363</v>
      </c>
      <c r="AN75" s="25">
        <v>50171</v>
      </c>
      <c r="AO75" s="25">
        <v>54192</v>
      </c>
      <c r="AP75" s="17">
        <f t="shared" si="255"/>
        <v>2.0270070925534241E-3</v>
      </c>
      <c r="AQ75" s="63">
        <v>92.58008562149395</v>
      </c>
      <c r="AR75" s="58">
        <v>3965.5381677999999</v>
      </c>
      <c r="AS75" s="24">
        <f t="shared" si="256"/>
        <v>26.317487207013436</v>
      </c>
      <c r="AT75" s="17">
        <f t="shared" si="257"/>
        <v>2.2728046779177873E-2</v>
      </c>
      <c r="AU75" s="25">
        <v>102299</v>
      </c>
      <c r="AV75" s="25">
        <v>48490</v>
      </c>
      <c r="AW75" s="25">
        <v>53809</v>
      </c>
      <c r="AX75" s="25">
        <v>2064</v>
      </c>
      <c r="AY75" s="25">
        <v>1681</v>
      </c>
      <c r="AZ75" s="18">
        <v>383</v>
      </c>
      <c r="BA75" s="25">
        <v>3467</v>
      </c>
      <c r="BB75" s="25">
        <v>1579</v>
      </c>
      <c r="BC75" s="25">
        <v>1888</v>
      </c>
      <c r="BD75" s="63">
        <v>83.633474576271183</v>
      </c>
      <c r="BE75" s="25">
        <v>100896</v>
      </c>
      <c r="BF75" s="25">
        <v>48592</v>
      </c>
      <c r="BG75" s="25">
        <v>52304</v>
      </c>
      <c r="BH75" s="63">
        <v>92.903028449066994</v>
      </c>
      <c r="BI75" s="17">
        <v>3.3220585839809129E-2</v>
      </c>
      <c r="BJ75" s="25">
        <v>31665</v>
      </c>
      <c r="BK75" s="25">
        <v>67252</v>
      </c>
      <c r="BL75" s="25">
        <v>5446</v>
      </c>
      <c r="BM75" s="17">
        <v>0.55182002022244692</v>
      </c>
      <c r="BN75" s="10">
        <f t="shared" si="258"/>
        <v>46773.407229524775</v>
      </c>
      <c r="BO75" s="29">
        <v>0.47084101588056859</v>
      </c>
      <c r="BP75" s="30">
        <f t="shared" si="259"/>
        <v>0.52915898411943141</v>
      </c>
      <c r="BQ75" s="31">
        <v>8.0979004341878316</v>
      </c>
      <c r="BR75" s="25">
        <v>72698</v>
      </c>
      <c r="BS75" s="25">
        <v>20712</v>
      </c>
      <c r="BT75" s="25">
        <v>45567</v>
      </c>
      <c r="BU75" s="25">
        <v>5004</v>
      </c>
      <c r="BV75" s="18">
        <v>1007</v>
      </c>
      <c r="BW75" s="18">
        <v>408</v>
      </c>
      <c r="BX75" s="25">
        <v>22058</v>
      </c>
      <c r="BY75" s="25">
        <v>17036</v>
      </c>
      <c r="BZ75" s="25">
        <v>5022</v>
      </c>
      <c r="CA75" s="59">
        <v>0.22767249977332488</v>
      </c>
      <c r="CB75" s="25">
        <v>102299</v>
      </c>
      <c r="CC75" s="25">
        <v>2064</v>
      </c>
      <c r="CD75" s="17">
        <f t="shared" si="260"/>
        <v>2.0176150304499554E-2</v>
      </c>
      <c r="CE75" s="18">
        <v>782</v>
      </c>
      <c r="CF75" s="25">
        <v>1986</v>
      </c>
      <c r="CG75" s="25">
        <v>3658</v>
      </c>
      <c r="CH75" s="25">
        <v>4914</v>
      </c>
      <c r="CI75" s="25">
        <v>4284</v>
      </c>
      <c r="CJ75" s="25">
        <v>2919</v>
      </c>
      <c r="CK75" s="25">
        <v>1765</v>
      </c>
      <c r="CL75" s="18">
        <v>994</v>
      </c>
      <c r="CM75" s="18">
        <v>756</v>
      </c>
      <c r="CN75" s="26">
        <v>4.6377278085048506</v>
      </c>
      <c r="CO75" s="27">
        <v>22058</v>
      </c>
      <c r="CP75" s="34">
        <f t="shared" si="261"/>
        <v>4.7312993018406022</v>
      </c>
      <c r="CQ75" s="25">
        <v>18</v>
      </c>
      <c r="CR75" s="18">
        <v>207</v>
      </c>
      <c r="CS75" s="18">
        <v>791</v>
      </c>
      <c r="CT75" s="25">
        <v>15948</v>
      </c>
      <c r="CU75" s="25">
        <v>4473</v>
      </c>
      <c r="CV75" s="18">
        <v>342</v>
      </c>
      <c r="CW75" s="18">
        <v>156</v>
      </c>
      <c r="CX75" s="18">
        <v>123</v>
      </c>
      <c r="CY75" s="25">
        <v>22058</v>
      </c>
      <c r="CZ75" s="25">
        <v>21328</v>
      </c>
      <c r="DA75" s="18">
        <v>205</v>
      </c>
      <c r="DB75" s="18">
        <v>295</v>
      </c>
      <c r="DC75" s="18">
        <v>146</v>
      </c>
      <c r="DD75" s="18">
        <v>4</v>
      </c>
      <c r="DE75" s="18">
        <v>80</v>
      </c>
      <c r="DF75" s="25">
        <v>22058</v>
      </c>
      <c r="DG75" s="25">
        <v>9764</v>
      </c>
      <c r="DH75" s="18">
        <v>241</v>
      </c>
      <c r="DI75" s="18">
        <v>14</v>
      </c>
      <c r="DJ75" s="25">
        <v>11938</v>
      </c>
      <c r="DK75" s="18">
        <v>11</v>
      </c>
      <c r="DL75" s="18">
        <v>90</v>
      </c>
      <c r="DM75" s="25">
        <f t="shared" si="262"/>
        <v>46400.466724091028</v>
      </c>
      <c r="DN75" s="17">
        <f t="shared" si="263"/>
        <v>0.54120953848943698</v>
      </c>
      <c r="DO75" s="17">
        <f t="shared" si="264"/>
        <v>4.9868528425061199E-4</v>
      </c>
      <c r="DP75" s="23">
        <f t="shared" si="265"/>
        <v>0.45421162390062564</v>
      </c>
      <c r="DQ75" s="23">
        <f t="shared" si="266"/>
        <v>0.54578837609937436</v>
      </c>
      <c r="DR75" s="25">
        <v>22058</v>
      </c>
      <c r="DS75" s="18">
        <v>482</v>
      </c>
      <c r="DT75" s="25">
        <v>11761</v>
      </c>
      <c r="DU75" s="18">
        <v>22</v>
      </c>
      <c r="DV75" s="25">
        <v>8814</v>
      </c>
      <c r="DW75" s="18">
        <v>17</v>
      </c>
      <c r="DX75" s="18">
        <v>754</v>
      </c>
      <c r="DY75" s="18">
        <v>208</v>
      </c>
      <c r="DZ75" s="17">
        <f t="shared" si="267"/>
        <v>0.9556170097016955</v>
      </c>
      <c r="EA75" s="17">
        <f t="shared" si="268"/>
        <v>4.4382990298304503E-2</v>
      </c>
      <c r="EB75" s="25">
        <v>22058</v>
      </c>
      <c r="EC75" s="18">
        <v>699</v>
      </c>
      <c r="ED75" s="18">
        <v>120</v>
      </c>
      <c r="EE75" s="25">
        <v>20597</v>
      </c>
      <c r="EF75" s="17">
        <f t="shared" si="269"/>
        <v>0.93376552724635054</v>
      </c>
      <c r="EG75" s="18">
        <v>491</v>
      </c>
      <c r="EH75" s="18">
        <v>151</v>
      </c>
      <c r="EI75" s="17">
        <f t="shared" si="270"/>
        <v>3.7129386163750111E-2</v>
      </c>
      <c r="EJ75" s="17">
        <f t="shared" si="271"/>
        <v>2.225949768791368E-2</v>
      </c>
      <c r="EK75" s="69">
        <f t="shared" si="272"/>
        <v>0.29508568319883943</v>
      </c>
      <c r="EL75" s="27">
        <v>70835</v>
      </c>
      <c r="EM75" s="25">
        <v>68430</v>
      </c>
      <c r="EN75" s="25">
        <v>2405</v>
      </c>
      <c r="EO75" s="59">
        <v>0.96604785769746604</v>
      </c>
      <c r="EP75" s="25">
        <v>32517</v>
      </c>
      <c r="EQ75" s="25">
        <v>32008</v>
      </c>
      <c r="ER75" s="25">
        <v>509</v>
      </c>
      <c r="ES75" s="59">
        <v>0.9843466494449058</v>
      </c>
      <c r="ET75" s="25">
        <v>38318</v>
      </c>
      <c r="EU75" s="25">
        <v>36422</v>
      </c>
      <c r="EV75" s="25">
        <v>1896</v>
      </c>
      <c r="EW75" s="59">
        <v>0.95051933817005063</v>
      </c>
      <c r="EX75" s="25">
        <v>2458</v>
      </c>
      <c r="EY75" s="25">
        <v>2416</v>
      </c>
      <c r="EZ75" s="25">
        <v>42</v>
      </c>
      <c r="FA75" s="59">
        <v>0.9829129373474369</v>
      </c>
      <c r="FB75" s="25">
        <v>68377</v>
      </c>
      <c r="FC75" s="25">
        <v>66014</v>
      </c>
      <c r="FD75" s="25">
        <v>2363</v>
      </c>
      <c r="FE75" s="59">
        <v>0.9654415958582564</v>
      </c>
      <c r="FF75" s="25">
        <v>46347</v>
      </c>
      <c r="FG75" s="25">
        <v>21190</v>
      </c>
      <c r="FH75" s="25">
        <v>23628</v>
      </c>
      <c r="FI75" s="25">
        <v>1529</v>
      </c>
      <c r="FJ75" s="23">
        <f t="shared" si="273"/>
        <v>3.2990269057328415E-2</v>
      </c>
      <c r="FK75" s="23">
        <f t="shared" si="274"/>
        <v>0.50980645996504625</v>
      </c>
      <c r="FL75" s="36">
        <f t="shared" si="275"/>
        <v>13.858731196860694</v>
      </c>
      <c r="FM75" s="25">
        <v>22106</v>
      </c>
      <c r="FN75" s="25">
        <v>10548</v>
      </c>
      <c r="FO75" s="17">
        <f t="shared" si="276"/>
        <v>0.47715552338731565</v>
      </c>
      <c r="FP75" s="25">
        <v>10771</v>
      </c>
      <c r="FQ75" s="17">
        <f t="shared" si="277"/>
        <v>0.48724328236677827</v>
      </c>
      <c r="FR75" s="18">
        <v>787</v>
      </c>
      <c r="FS75" s="17">
        <f t="shared" si="278"/>
        <v>3.560119424590609E-2</v>
      </c>
      <c r="FT75" s="25">
        <v>24241</v>
      </c>
      <c r="FU75" s="25">
        <v>10642</v>
      </c>
      <c r="FV75" s="25">
        <v>12857</v>
      </c>
      <c r="FW75" s="17">
        <f t="shared" si="279"/>
        <v>3.0609298296274907E-2</v>
      </c>
      <c r="FX75" s="17">
        <f t="shared" si="280"/>
        <v>0.53038240996658559</v>
      </c>
      <c r="FY75" s="18">
        <v>742</v>
      </c>
      <c r="FZ75" s="25">
        <v>55353</v>
      </c>
      <c r="GA75" s="25">
        <v>3467</v>
      </c>
      <c r="GB75" s="25">
        <v>34248</v>
      </c>
      <c r="GC75" s="25">
        <v>7601</v>
      </c>
      <c r="GD75" s="25">
        <v>3716</v>
      </c>
      <c r="GE75" s="18">
        <v>106</v>
      </c>
      <c r="GF75" s="25">
        <v>3012</v>
      </c>
      <c r="GG75" s="18">
        <v>52</v>
      </c>
      <c r="GH75" s="18">
        <v>25</v>
      </c>
      <c r="GI75" s="25">
        <v>3126</v>
      </c>
      <c r="GJ75" s="10">
        <f t="shared" si="281"/>
        <v>3467</v>
      </c>
      <c r="GK75" s="10">
        <f t="shared" si="222"/>
        <v>51886</v>
      </c>
      <c r="GL75" s="10">
        <f t="shared" si="223"/>
        <v>17638</v>
      </c>
      <c r="GM75" s="10">
        <f t="shared" si="282"/>
        <v>37715</v>
      </c>
      <c r="GN75" s="10">
        <f t="shared" si="224"/>
        <v>10037</v>
      </c>
      <c r="GO75" s="17">
        <f t="shared" si="283"/>
        <v>6.2634364894405006E-2</v>
      </c>
      <c r="GP75" s="17">
        <f t="shared" si="225"/>
        <v>0.93736563510559501</v>
      </c>
      <c r="GQ75" s="17">
        <f t="shared" si="226"/>
        <v>0.31864578252307912</v>
      </c>
      <c r="GR75" s="17">
        <f t="shared" si="227"/>
        <v>0.18132711867468793</v>
      </c>
      <c r="GS75" s="17">
        <f t="shared" si="284"/>
        <v>0.62800570881433704</v>
      </c>
      <c r="GT75" s="25">
        <v>26037</v>
      </c>
      <c r="GU75" s="25">
        <v>1045</v>
      </c>
      <c r="GV75" s="25">
        <v>15296</v>
      </c>
      <c r="GW75" s="25">
        <v>4430</v>
      </c>
      <c r="GX75" s="25">
        <v>2155</v>
      </c>
      <c r="GY75" s="18">
        <v>64</v>
      </c>
      <c r="GZ75" s="25">
        <v>1418</v>
      </c>
      <c r="HA75" s="18">
        <v>22</v>
      </c>
      <c r="HB75" s="18">
        <v>13</v>
      </c>
      <c r="HC75" s="25">
        <v>1594</v>
      </c>
      <c r="HD75" s="23">
        <f t="shared" si="285"/>
        <v>4.0135192226446979E-2</v>
      </c>
      <c r="HE75" s="23">
        <f t="shared" si="286"/>
        <v>0.95986480777355299</v>
      </c>
      <c r="HF75" s="23">
        <f t="shared" si="287"/>
        <v>0.37239313284940662</v>
      </c>
      <c r="HG75" s="23">
        <f t="shared" si="288"/>
        <v>0.20225064331528209</v>
      </c>
      <c r="HH75" s="25">
        <v>29316</v>
      </c>
      <c r="HI75" s="25">
        <v>2422</v>
      </c>
      <c r="HJ75" s="25">
        <v>18952</v>
      </c>
      <c r="HK75" s="25">
        <v>3171</v>
      </c>
      <c r="HL75" s="25">
        <v>1561</v>
      </c>
      <c r="HM75" s="18">
        <v>42</v>
      </c>
      <c r="HN75" s="25">
        <v>1594</v>
      </c>
      <c r="HO75" s="18">
        <v>30</v>
      </c>
      <c r="HP75" s="18">
        <v>12</v>
      </c>
      <c r="HQ75" s="25">
        <v>1532</v>
      </c>
      <c r="HR75" s="23">
        <f t="shared" si="289"/>
        <v>8.2617000955109834E-2</v>
      </c>
      <c r="HS75" s="23">
        <f t="shared" si="290"/>
        <v>0.91738299904489018</v>
      </c>
      <c r="HT75" s="80">
        <f t="shared" si="291"/>
        <v>0.27091008323100013</v>
      </c>
      <c r="HU75" s="27">
        <v>83577</v>
      </c>
      <c r="HV75" s="18">
        <v>1524</v>
      </c>
      <c r="HW75" s="25">
        <v>6353</v>
      </c>
      <c r="HX75" s="18">
        <v>920</v>
      </c>
      <c r="HY75" s="25">
        <v>23631</v>
      </c>
      <c r="HZ75" s="25">
        <v>13520</v>
      </c>
      <c r="IA75" s="25">
        <v>2596</v>
      </c>
      <c r="IB75" s="18">
        <v>145</v>
      </c>
      <c r="IC75" s="25">
        <v>13075</v>
      </c>
      <c r="ID75" s="25">
        <v>14499</v>
      </c>
      <c r="IE75" s="25">
        <v>4940</v>
      </c>
      <c r="IF75" s="18">
        <v>480</v>
      </c>
      <c r="IG75" s="18">
        <v>1894</v>
      </c>
      <c r="IH75" s="17">
        <f t="shared" si="292"/>
        <v>0.33524773562104404</v>
      </c>
      <c r="II75" s="17">
        <f t="shared" si="293"/>
        <v>0.161766993311557</v>
      </c>
      <c r="IJ75" s="30">
        <f t="shared" si="294"/>
        <v>6.1817307692307697</v>
      </c>
      <c r="IK75" s="17">
        <f t="shared" si="397"/>
        <v>8.4503513594466617E-2</v>
      </c>
      <c r="IL75" s="25">
        <v>39552</v>
      </c>
      <c r="IM75" s="18">
        <v>740</v>
      </c>
      <c r="IN75" s="25">
        <v>3995</v>
      </c>
      <c r="IO75" s="18">
        <v>713</v>
      </c>
      <c r="IP75" s="25">
        <v>17114</v>
      </c>
      <c r="IQ75" s="25">
        <v>4925</v>
      </c>
      <c r="IR75" s="25">
        <v>1366</v>
      </c>
      <c r="IS75" s="18">
        <v>93</v>
      </c>
      <c r="IT75" s="25">
        <v>6445</v>
      </c>
      <c r="IU75" s="25">
        <v>510</v>
      </c>
      <c r="IV75" s="25">
        <v>2093</v>
      </c>
      <c r="IW75" s="18">
        <v>237</v>
      </c>
      <c r="IX75" s="18">
        <v>1321</v>
      </c>
      <c r="IY75" s="17">
        <f t="shared" si="295"/>
        <v>0.72949534789644011</v>
      </c>
      <c r="IZ75" s="25">
        <v>44025</v>
      </c>
      <c r="JA75" s="18">
        <v>784</v>
      </c>
      <c r="JB75" s="25">
        <v>2358</v>
      </c>
      <c r="JC75" s="18">
        <v>207</v>
      </c>
      <c r="JD75" s="25">
        <v>6517</v>
      </c>
      <c r="JE75" s="25">
        <v>8595</v>
      </c>
      <c r="JF75" s="25">
        <v>1230</v>
      </c>
      <c r="JG75" s="18">
        <v>52</v>
      </c>
      <c r="JH75" s="25">
        <v>6630</v>
      </c>
      <c r="JI75" s="25">
        <v>13989</v>
      </c>
      <c r="JJ75" s="25">
        <v>2847</v>
      </c>
      <c r="JK75" s="18">
        <v>243</v>
      </c>
      <c r="JL75" s="18">
        <v>573</v>
      </c>
      <c r="JM75" s="80">
        <f t="shared" si="296"/>
        <v>0.4472685973878478</v>
      </c>
      <c r="JN75" s="27">
        <v>83577</v>
      </c>
      <c r="JO75" s="25">
        <v>63801</v>
      </c>
      <c r="JP75" s="18">
        <v>11</v>
      </c>
      <c r="JQ75" s="18">
        <v>67</v>
      </c>
      <c r="JR75" s="18">
        <v>501</v>
      </c>
      <c r="JS75" s="18">
        <v>364</v>
      </c>
      <c r="JT75" s="18">
        <v>129</v>
      </c>
      <c r="JU75" s="18">
        <v>5</v>
      </c>
      <c r="JV75" s="18">
        <v>7</v>
      </c>
      <c r="JW75" s="25">
        <v>18692</v>
      </c>
      <c r="JX75" s="17">
        <f t="shared" si="297"/>
        <v>0.22365004726180648</v>
      </c>
      <c r="JY75" s="17">
        <f t="shared" si="298"/>
        <v>0.77634995273819352</v>
      </c>
      <c r="JZ75" s="25">
        <v>2930</v>
      </c>
      <c r="KA75" s="25">
        <v>2412</v>
      </c>
      <c r="KB75" s="18">
        <v>0</v>
      </c>
      <c r="KC75" s="18">
        <v>3</v>
      </c>
      <c r="KD75" s="18">
        <v>5</v>
      </c>
      <c r="KE75" s="18">
        <v>57</v>
      </c>
      <c r="KF75" s="18">
        <v>35</v>
      </c>
      <c r="KG75" s="18">
        <v>4</v>
      </c>
      <c r="KH75" s="18">
        <v>0</v>
      </c>
      <c r="KI75" s="25">
        <v>414</v>
      </c>
      <c r="KJ75" s="17">
        <f t="shared" si="299"/>
        <v>0.14129692832764504</v>
      </c>
      <c r="KK75" s="25">
        <v>80647</v>
      </c>
      <c r="KL75" s="25">
        <v>61389</v>
      </c>
      <c r="KM75" s="18">
        <v>11</v>
      </c>
      <c r="KN75" s="18">
        <v>64</v>
      </c>
      <c r="KO75" s="18">
        <v>496</v>
      </c>
      <c r="KP75" s="18">
        <v>307</v>
      </c>
      <c r="KQ75" s="18">
        <v>94</v>
      </c>
      <c r="KR75" s="18">
        <v>1</v>
      </c>
      <c r="KS75" s="18">
        <v>7</v>
      </c>
      <c r="KT75" s="25">
        <v>18278</v>
      </c>
      <c r="KU75" s="69">
        <f t="shared" si="300"/>
        <v>0.2266420325616576</v>
      </c>
      <c r="KV75" s="27">
        <v>104363</v>
      </c>
      <c r="KW75" s="25">
        <v>101366</v>
      </c>
      <c r="KX75" s="25">
        <v>2997</v>
      </c>
      <c r="KY75" s="59">
        <v>2.8717074058813949E-2</v>
      </c>
      <c r="KZ75" s="18">
        <v>1115</v>
      </c>
      <c r="LA75" s="18">
        <v>933</v>
      </c>
      <c r="LB75" s="18">
        <v>1188</v>
      </c>
      <c r="LC75" s="18">
        <v>1067</v>
      </c>
      <c r="LD75" s="25">
        <v>50171</v>
      </c>
      <c r="LE75" s="25">
        <v>48770</v>
      </c>
      <c r="LF75" s="25">
        <v>1401</v>
      </c>
      <c r="LG75" s="59">
        <v>2.7924498216100931E-2</v>
      </c>
      <c r="LH75" s="25">
        <v>54192</v>
      </c>
      <c r="LI75" s="25">
        <v>52596</v>
      </c>
      <c r="LJ75" s="25">
        <v>1596</v>
      </c>
      <c r="LK75" s="35">
        <v>2.9450841452612932E-2</v>
      </c>
      <c r="LL75" s="27">
        <v>22058</v>
      </c>
      <c r="LM75" s="18">
        <v>85</v>
      </c>
      <c r="LN75" s="25">
        <v>15916</v>
      </c>
      <c r="LO75" s="18">
        <v>569</v>
      </c>
      <c r="LP75" s="18">
        <v>87</v>
      </c>
      <c r="LQ75" s="18">
        <v>90</v>
      </c>
      <c r="LR75" s="25">
        <v>5311</v>
      </c>
      <c r="LS75" s="23">
        <f t="shared" si="301"/>
        <v>0.24077432224136366</v>
      </c>
      <c r="LT75" s="23">
        <f t="shared" si="302"/>
        <v>0.75922567775863636</v>
      </c>
      <c r="LU75" s="17">
        <f t="shared" si="303"/>
        <v>0.72540574848127659</v>
      </c>
      <c r="LV75" s="25">
        <v>22058</v>
      </c>
      <c r="LW75" s="18">
        <v>437</v>
      </c>
      <c r="LX75" s="25">
        <v>11118</v>
      </c>
      <c r="LY75" s="25">
        <v>4110</v>
      </c>
      <c r="LZ75" s="18">
        <v>362</v>
      </c>
      <c r="MA75" s="18">
        <v>8</v>
      </c>
      <c r="MB75" s="25">
        <v>5335</v>
      </c>
      <c r="MC75" s="18">
        <v>570</v>
      </c>
      <c r="MD75" s="18">
        <v>6</v>
      </c>
      <c r="ME75" s="18">
        <v>0</v>
      </c>
      <c r="MF75" s="18">
        <v>112</v>
      </c>
      <c r="MG75" s="17">
        <f t="shared" si="304"/>
        <v>0.26806600779762446</v>
      </c>
      <c r="MH75" s="17">
        <f t="shared" si="305"/>
        <v>0.71044518995375827</v>
      </c>
      <c r="MI75" s="25">
        <v>22058</v>
      </c>
      <c r="MJ75" s="18">
        <v>436</v>
      </c>
      <c r="MK75" s="25">
        <v>11022</v>
      </c>
      <c r="ML75" s="25">
        <v>4301</v>
      </c>
      <c r="MM75" s="18">
        <v>373</v>
      </c>
      <c r="MN75" s="18">
        <v>9</v>
      </c>
      <c r="MO75" s="25">
        <v>5216</v>
      </c>
      <c r="MP75" s="18">
        <v>588</v>
      </c>
      <c r="MQ75" s="18">
        <v>0</v>
      </c>
      <c r="MR75" s="18">
        <v>0</v>
      </c>
      <c r="MS75" s="18">
        <v>113</v>
      </c>
      <c r="MT75" s="17">
        <f t="shared" si="306"/>
        <v>0.74109166742225041</v>
      </c>
      <c r="MU75" s="69">
        <f t="shared" si="307"/>
        <v>0.71792546921751743</v>
      </c>
      <c r="MV75" s="27">
        <v>22058</v>
      </c>
      <c r="MW75" s="18">
        <v>953</v>
      </c>
      <c r="MX75" s="18">
        <v>80</v>
      </c>
      <c r="MY75" s="25">
        <v>3253</v>
      </c>
      <c r="MZ75" s="25">
        <v>9635</v>
      </c>
      <c r="NA75" s="25">
        <v>5231</v>
      </c>
      <c r="NB75" s="18">
        <v>40</v>
      </c>
      <c r="NC75" s="25">
        <v>1610</v>
      </c>
      <c r="ND75" s="25">
        <v>1256</v>
      </c>
      <c r="NE75" s="17">
        <f t="shared" si="308"/>
        <v>4.3204279626439385E-2</v>
      </c>
      <c r="NF75" s="10">
        <f t="shared" si="309"/>
        <v>4419.754601505123</v>
      </c>
      <c r="NG75" s="17">
        <f t="shared" si="310"/>
        <v>0.35334119140447912</v>
      </c>
      <c r="NH75" s="25">
        <v>22058</v>
      </c>
      <c r="NI75" s="18">
        <v>21</v>
      </c>
      <c r="NJ75" s="18">
        <v>1</v>
      </c>
      <c r="NK75" s="18">
        <v>17</v>
      </c>
      <c r="NL75" s="18">
        <v>11</v>
      </c>
      <c r="NM75" s="25">
        <v>20349</v>
      </c>
      <c r="NN75" s="25">
        <v>1582</v>
      </c>
      <c r="NO75" s="18">
        <v>54</v>
      </c>
      <c r="NP75" s="18">
        <v>0</v>
      </c>
      <c r="NQ75" s="32">
        <v>23</v>
      </c>
      <c r="NR75" s="27">
        <v>22058</v>
      </c>
      <c r="NS75" s="37">
        <f t="shared" si="311"/>
        <v>0.87673406473841686</v>
      </c>
      <c r="NT75" s="37">
        <f t="shared" si="312"/>
        <v>0.23657495873482609</v>
      </c>
      <c r="NU75" s="37">
        <f t="shared" si="313"/>
        <v>1.1405967216505508</v>
      </c>
      <c r="NV75" s="17">
        <f t="shared" si="314"/>
        <v>0.23161096694740774</v>
      </c>
      <c r="NW75" s="10">
        <f t="shared" si="315"/>
        <v>9893</v>
      </c>
      <c r="NX75" s="17">
        <f t="shared" si="316"/>
        <v>0.44849941064466409</v>
      </c>
      <c r="NY75" s="19">
        <f t="shared" si="317"/>
        <v>0.17828758853106022</v>
      </c>
      <c r="NZ75" s="25">
        <v>12165</v>
      </c>
      <c r="OA75" s="25">
        <v>6123</v>
      </c>
      <c r="OB75" s="18">
        <v>558</v>
      </c>
      <c r="OC75" s="18">
        <v>354</v>
      </c>
      <c r="OD75" s="18">
        <v>123</v>
      </c>
      <c r="OE75" s="18">
        <v>16</v>
      </c>
      <c r="OF75" s="17">
        <f t="shared" si="318"/>
        <v>1.6048599147701514E-2</v>
      </c>
      <c r="OG75" s="17">
        <f t="shared" si="319"/>
        <v>0.55150058935533597</v>
      </c>
      <c r="OH75" s="17">
        <f t="shared" si="320"/>
        <v>0.27758636322422703</v>
      </c>
      <c r="OI75" s="69">
        <f t="shared" si="321"/>
        <v>5.5762081784386614E-3</v>
      </c>
      <c r="OJ75" s="27">
        <v>22058</v>
      </c>
      <c r="OK75" s="18">
        <v>62</v>
      </c>
      <c r="OL75" s="25">
        <v>7434</v>
      </c>
      <c r="OM75" s="25">
        <v>3646</v>
      </c>
      <c r="ON75" s="18">
        <v>102</v>
      </c>
      <c r="OO75" s="25">
        <v>1991</v>
      </c>
      <c r="OP75" s="18">
        <v>925</v>
      </c>
      <c r="OQ75" s="25">
        <v>14977</v>
      </c>
      <c r="OR75" s="69">
        <f t="shared" si="322"/>
        <v>0.38639042524254241</v>
      </c>
      <c r="OS75" s="85">
        <v>35457</v>
      </c>
      <c r="OT75" s="22">
        <v>35457</v>
      </c>
      <c r="OU75" s="38">
        <f t="shared" si="323"/>
        <v>0.30338838025156156</v>
      </c>
      <c r="OV75" s="39">
        <v>0.85271427362721042</v>
      </c>
      <c r="OW75" s="22">
        <v>3023469</v>
      </c>
      <c r="OX75" s="36">
        <f t="shared" si="324"/>
        <v>123714304.542</v>
      </c>
      <c r="OY75" s="36">
        <f t="shared" si="325"/>
        <v>2402367.09902592</v>
      </c>
      <c r="OZ75" s="22">
        <v>1408</v>
      </c>
      <c r="PA75" s="22">
        <v>1408</v>
      </c>
      <c r="PB75" s="38">
        <f t="shared" si="326"/>
        <v>1.204757422777445E-2</v>
      </c>
      <c r="PC75" s="39">
        <v>0.53245028409090911</v>
      </c>
      <c r="PD75" s="22">
        <v>74969</v>
      </c>
      <c r="PE75" s="40">
        <f t="shared" si="327"/>
        <v>3067581.5419999999</v>
      </c>
      <c r="PF75" s="36">
        <f t="shared" si="328"/>
        <v>432476.88229699928</v>
      </c>
      <c r="PG75" s="22">
        <v>32708</v>
      </c>
      <c r="PH75" s="22">
        <v>28632</v>
      </c>
      <c r="PI75" s="38">
        <f t="shared" si="329"/>
        <v>0.2449901600068452</v>
      </c>
      <c r="PJ75" s="39">
        <v>0.10182138865604917</v>
      </c>
      <c r="PK75" s="22">
        <v>291535</v>
      </c>
      <c r="PL75" s="41">
        <f t="shared" si="330"/>
        <v>11929029.129999999</v>
      </c>
      <c r="PM75" s="36">
        <f t="shared" si="331"/>
        <v>2340569.3935776288</v>
      </c>
      <c r="PN75" s="22">
        <v>20749</v>
      </c>
      <c r="PO75" s="22">
        <v>20749</v>
      </c>
      <c r="PP75" s="38">
        <f t="shared" si="332"/>
        <v>0.17753914605972448</v>
      </c>
      <c r="PQ75" s="39">
        <v>0.67310183623307152</v>
      </c>
      <c r="PR75" s="22">
        <v>1396619</v>
      </c>
      <c r="PS75" s="41">
        <f t="shared" si="333"/>
        <v>57146856.241999999</v>
      </c>
      <c r="PT75" s="36">
        <f t="shared" si="334"/>
        <v>2720574.6544990991</v>
      </c>
      <c r="PU75" s="22">
        <v>10565</v>
      </c>
      <c r="PV75" s="22">
        <v>10565</v>
      </c>
      <c r="PW75" s="38">
        <f t="shared" si="335"/>
        <v>9.0399589287242232E-2</v>
      </c>
      <c r="PX75" s="39">
        <v>0.29353525792711788</v>
      </c>
      <c r="PY75" s="22">
        <v>310120</v>
      </c>
      <c r="PZ75" s="36">
        <f t="shared" si="336"/>
        <v>1611867.4247789402</v>
      </c>
      <c r="QA75" s="22"/>
      <c r="QB75" s="22"/>
      <c r="QC75" s="39">
        <v>0</v>
      </c>
      <c r="QD75" s="22"/>
      <c r="QE75" s="22">
        <f t="shared" si="337"/>
        <v>0</v>
      </c>
      <c r="QF75" s="22"/>
      <c r="QG75" s="22"/>
      <c r="QH75" s="22"/>
      <c r="QI75" s="38">
        <f t="shared" si="338"/>
        <v>0</v>
      </c>
      <c r="QJ75" s="39">
        <v>0</v>
      </c>
      <c r="QK75" s="22"/>
      <c r="QL75" s="42">
        <f t="shared" si="339"/>
        <v>0</v>
      </c>
      <c r="QM75" s="22">
        <f t="shared" si="340"/>
        <v>20059</v>
      </c>
      <c r="QN75" s="22">
        <v>15000</v>
      </c>
      <c r="QO75" s="22">
        <v>15000</v>
      </c>
      <c r="QP75" s="38">
        <f t="shared" si="341"/>
        <v>0.12834773680157441</v>
      </c>
      <c r="QQ75" s="39">
        <v>0.18523866666666666</v>
      </c>
      <c r="QR75" s="22">
        <v>277858</v>
      </c>
      <c r="QS75" s="36">
        <f t="shared" si="342"/>
        <v>3526840.8166568866</v>
      </c>
      <c r="QT75" s="22">
        <v>2213</v>
      </c>
      <c r="QU75" s="22">
        <v>2213</v>
      </c>
      <c r="QV75" s="38">
        <f t="shared" si="343"/>
        <v>1.8935569436125611E-2</v>
      </c>
      <c r="QW75" s="39">
        <v>0.1684997740623588</v>
      </c>
      <c r="QX75" s="22">
        <v>37289</v>
      </c>
      <c r="QY75" s="36">
        <f t="shared" si="344"/>
        <v>520326.58181744604</v>
      </c>
      <c r="QZ75" s="22">
        <v>2846</v>
      </c>
      <c r="RA75" s="22">
        <v>2846</v>
      </c>
      <c r="RB75" s="38">
        <f t="shared" si="345"/>
        <v>2.4351843929152048E-2</v>
      </c>
      <c r="RC75" s="39">
        <v>0.19319747013352073</v>
      </c>
      <c r="RD75" s="22">
        <v>54984</v>
      </c>
      <c r="RE75" s="36">
        <f t="shared" si="346"/>
        <v>307513.80991886038</v>
      </c>
      <c r="RF75" s="10">
        <f t="shared" si="347"/>
        <v>120946</v>
      </c>
      <c r="RG75" s="10">
        <f t="shared" si="348"/>
        <v>116870</v>
      </c>
      <c r="RH75" s="17">
        <f t="shared" si="349"/>
        <v>0.15031259927486743</v>
      </c>
      <c r="RI75" s="17">
        <f t="shared" si="350"/>
        <v>3.4341547330744683E-3</v>
      </c>
      <c r="RJ75" s="17">
        <f t="shared" si="351"/>
        <v>0.17329924223120013</v>
      </c>
      <c r="RK75" s="17">
        <f t="shared" si="352"/>
        <v>3.1197528477213493E-2</v>
      </c>
      <c r="RL75" s="17">
        <f t="shared" si="353"/>
        <v>0.1962537391763606</v>
      </c>
      <c r="RM75" s="17">
        <f t="shared" si="354"/>
        <v>0.11627507028572258</v>
      </c>
      <c r="RN75" s="17">
        <f t="shared" si="355"/>
        <v>0.25441525620481831</v>
      </c>
      <c r="RO75" s="17">
        <f t="shared" si="356"/>
        <v>3.7534730798750859E-2</v>
      </c>
      <c r="RP75" s="17">
        <f t="shared" si="357"/>
        <v>2.2183083616228311E-2</v>
      </c>
      <c r="RQ75" s="17">
        <f t="shared" si="358"/>
        <v>0</v>
      </c>
      <c r="RR75" s="36">
        <f t="shared" si="359"/>
        <v>13862536.662571782</v>
      </c>
      <c r="RS75" s="36">
        <f t="shared" si="360"/>
        <v>132.82999398802048</v>
      </c>
      <c r="RT75" s="10">
        <f t="shared" si="361"/>
        <v>4076</v>
      </c>
      <c r="RU75" s="17">
        <f t="shared" si="362"/>
        <v>3.3700990524696973E-2</v>
      </c>
      <c r="RV75" s="37">
        <f t="shared" si="363"/>
        <v>0.86288922328973261</v>
      </c>
      <c r="RW75" s="36">
        <f t="shared" si="364"/>
        <v>1.1198413230742696</v>
      </c>
      <c r="RX75" s="85">
        <v>-1.7721739999999999</v>
      </c>
      <c r="RY75" s="93">
        <v>106</v>
      </c>
      <c r="RZ75" s="43" t="b">
        <v>0</v>
      </c>
      <c r="SA75" s="18" t="b">
        <v>0</v>
      </c>
      <c r="SB75" s="18" t="b">
        <v>0</v>
      </c>
      <c r="SC75" s="18" t="b">
        <v>0</v>
      </c>
      <c r="SD75" s="18" t="b">
        <v>0</v>
      </c>
      <c r="SE75" s="32" t="b">
        <v>1</v>
      </c>
      <c r="SF75" s="43" t="b">
        <v>0</v>
      </c>
      <c r="SG75" s="18" t="b">
        <v>0</v>
      </c>
      <c r="SH75" s="18"/>
      <c r="SI75" s="18"/>
      <c r="SJ75" s="18"/>
      <c r="SK75" s="18"/>
      <c r="SL75" s="18"/>
      <c r="SM75" s="18"/>
      <c r="SN75" s="18"/>
      <c r="SO75" s="18"/>
      <c r="SP75" s="18"/>
      <c r="SQ75" s="17">
        <f t="shared" si="365"/>
        <v>0</v>
      </c>
      <c r="SR75" s="17">
        <f t="shared" si="366"/>
        <v>0</v>
      </c>
      <c r="SS75" s="17">
        <f t="shared" si="367"/>
        <v>0</v>
      </c>
      <c r="ST75" s="17">
        <f t="shared" si="368"/>
        <v>0</v>
      </c>
      <c r="SU75" s="17">
        <f t="shared" si="369"/>
        <v>0</v>
      </c>
      <c r="SV75" s="17">
        <f t="shared" si="221"/>
        <v>0</v>
      </c>
      <c r="SW75" s="17">
        <f t="shared" si="370"/>
        <v>0</v>
      </c>
      <c r="SX75" s="17">
        <f t="shared" si="371"/>
        <v>0</v>
      </c>
      <c r="SY75" s="17">
        <f t="shared" si="372"/>
        <v>0</v>
      </c>
      <c r="SZ75" s="17">
        <f t="shared" si="373"/>
        <v>0</v>
      </c>
      <c r="TA75" s="17">
        <f t="shared" si="374"/>
        <v>0</v>
      </c>
      <c r="TB75" s="24">
        <f t="shared" si="375"/>
        <v>620</v>
      </c>
      <c r="TC75" s="69">
        <f t="shared" si="376"/>
        <v>1</v>
      </c>
      <c r="TD75" s="17">
        <f t="shared" si="398"/>
        <v>2.6014568158168575E-6</v>
      </c>
      <c r="TE75" s="95"/>
      <c r="TF75" s="71"/>
      <c r="TG75" s="71"/>
      <c r="TH75" s="71"/>
      <c r="TI75" s="71"/>
      <c r="TJ75" s="71"/>
      <c r="TK75" s="71">
        <v>3</v>
      </c>
      <c r="TL75" s="71"/>
      <c r="TM75" s="71">
        <v>1</v>
      </c>
      <c r="TN75" s="71"/>
      <c r="TO75" s="71"/>
      <c r="TP75" s="71"/>
      <c r="TQ75" s="71"/>
      <c r="TR75" s="72"/>
      <c r="TS75" s="72"/>
      <c r="TT75" s="72"/>
      <c r="TU75" s="72"/>
      <c r="TV75" s="72"/>
      <c r="TW75" s="72"/>
      <c r="TX75" s="72"/>
      <c r="TY75" s="72"/>
      <c r="TZ75" s="72">
        <v>2</v>
      </c>
      <c r="UA75" s="72"/>
      <c r="UB75" s="72"/>
      <c r="UC75" s="72"/>
      <c r="UD75" s="72"/>
      <c r="UE75" s="72"/>
      <c r="UF75" s="72"/>
      <c r="UG75" s="72"/>
      <c r="UH75" s="72"/>
      <c r="UI75" s="72"/>
      <c r="UJ75" s="73"/>
      <c r="UK75" s="73"/>
      <c r="UL75" s="73"/>
      <c r="UM75" s="73"/>
      <c r="UN75" s="73">
        <v>1</v>
      </c>
      <c r="UO75" s="73">
        <v>1</v>
      </c>
      <c r="UP75" s="73"/>
      <c r="UQ75" s="73"/>
      <c r="UR75" s="73">
        <v>3</v>
      </c>
      <c r="US75" s="73"/>
      <c r="UT75" s="73"/>
      <c r="UU75" s="73"/>
      <c r="UV75" s="73"/>
      <c r="UW75" s="73"/>
      <c r="UX75" s="73"/>
      <c r="UY75" s="73"/>
      <c r="UZ75" s="73"/>
      <c r="VA75" s="73"/>
      <c r="VB75" s="73"/>
      <c r="VC75" s="73"/>
      <c r="VD75" s="73"/>
      <c r="VE75" s="73"/>
      <c r="VF75" s="73">
        <v>1</v>
      </c>
      <c r="VG75" s="73">
        <v>1</v>
      </c>
      <c r="VH75" s="73"/>
      <c r="VI75" s="73"/>
      <c r="VJ75" s="73">
        <v>4</v>
      </c>
      <c r="VK75" s="73"/>
      <c r="VL75" s="73"/>
      <c r="VM75" s="73"/>
      <c r="VN75" s="73"/>
      <c r="VO75" s="73"/>
      <c r="VP75" s="73"/>
      <c r="VQ75" s="73"/>
      <c r="VR75" s="73"/>
      <c r="VS75" s="73"/>
      <c r="VT75" s="73"/>
      <c r="VU75" s="73"/>
      <c r="VV75" s="73"/>
      <c r="VW75" s="73">
        <v>3</v>
      </c>
      <c r="VX75" s="73">
        <v>3</v>
      </c>
      <c r="VY75" s="73"/>
      <c r="VZ75" s="73"/>
      <c r="WA75" s="73">
        <v>4</v>
      </c>
      <c r="WB75" s="73"/>
      <c r="WC75" s="73"/>
      <c r="WD75" s="73"/>
      <c r="WE75" s="73"/>
      <c r="WF75" s="73"/>
      <c r="WG75" s="73"/>
      <c r="WH75" s="73"/>
      <c r="WI75" s="73"/>
      <c r="WJ75" s="73"/>
      <c r="WK75" s="73"/>
      <c r="WL75" s="73"/>
      <c r="WM75" s="73"/>
      <c r="WN75" s="73"/>
      <c r="WO75" s="22">
        <f t="shared" si="377"/>
        <v>0</v>
      </c>
      <c r="WP75" s="22">
        <f t="shared" si="378"/>
        <v>0</v>
      </c>
      <c r="WQ75" s="22">
        <f t="shared" si="379"/>
        <v>0</v>
      </c>
      <c r="WR75" s="22">
        <f t="shared" si="380"/>
        <v>0</v>
      </c>
      <c r="WS75" s="22">
        <f t="shared" si="381"/>
        <v>5</v>
      </c>
      <c r="WT75" s="22">
        <f t="shared" si="382"/>
        <v>2</v>
      </c>
      <c r="WU75" s="22">
        <f t="shared" si="383"/>
        <v>0</v>
      </c>
      <c r="WV75" s="22">
        <f t="shared" si="384"/>
        <v>0</v>
      </c>
      <c r="WW75" s="22">
        <f t="shared" si="385"/>
        <v>16</v>
      </c>
      <c r="WX75" s="22">
        <f t="shared" si="386"/>
        <v>0</v>
      </c>
      <c r="WY75" s="22">
        <f t="shared" si="387"/>
        <v>1</v>
      </c>
      <c r="WZ75" s="22">
        <f t="shared" si="388"/>
        <v>0</v>
      </c>
      <c r="XA75" s="22">
        <f t="shared" si="389"/>
        <v>0</v>
      </c>
      <c r="XB75" s="22">
        <f t="shared" si="390"/>
        <v>0</v>
      </c>
      <c r="XC75" s="22">
        <f t="shared" si="391"/>
        <v>0</v>
      </c>
      <c r="XD75" s="22">
        <f t="shared" si="392"/>
        <v>0</v>
      </c>
      <c r="XE75" s="22">
        <f t="shared" si="393"/>
        <v>0</v>
      </c>
      <c r="XF75" s="22">
        <f t="shared" si="394"/>
        <v>0</v>
      </c>
      <c r="XG75" s="93">
        <f t="shared" si="395"/>
        <v>0</v>
      </c>
    </row>
    <row r="76" spans="1:631" ht="17.100000000000001" customHeight="1" x14ac:dyDescent="0.2">
      <c r="A76" s="101"/>
      <c r="B76" s="27" t="s">
        <v>110</v>
      </c>
      <c r="C76" s="535" t="s">
        <v>111</v>
      </c>
      <c r="D76" s="25" t="s">
        <v>166</v>
      </c>
      <c r="E76" s="535" t="s">
        <v>167</v>
      </c>
      <c r="F76" s="25" t="s">
        <v>168</v>
      </c>
      <c r="G76" s="535" t="s">
        <v>167</v>
      </c>
      <c r="H76" s="25">
        <v>21</v>
      </c>
      <c r="I76" s="28">
        <v>12</v>
      </c>
      <c r="J76" s="17">
        <f t="shared" si="228"/>
        <v>0.82946748705236595</v>
      </c>
      <c r="K76" s="17">
        <f t="shared" si="229"/>
        <v>0.32690009295737238</v>
      </c>
      <c r="L76" s="17">
        <f t="shared" si="230"/>
        <v>0.13388309483385885</v>
      </c>
      <c r="M76" s="17">
        <f t="shared" si="231"/>
        <v>0.16695553137957841</v>
      </c>
      <c r="N76" s="17">
        <f t="shared" si="232"/>
        <v>0.49877158886729495</v>
      </c>
      <c r="O76" s="17">
        <f t="shared" si="233"/>
        <v>0.15718649019521047</v>
      </c>
      <c r="P76" s="17">
        <f t="shared" si="234"/>
        <v>0.8284648565773064</v>
      </c>
      <c r="Q76" s="17">
        <f t="shared" si="235"/>
        <v>0.41978770278389743</v>
      </c>
      <c r="R76" s="69">
        <f t="shared" si="236"/>
        <v>0.91953405979923775</v>
      </c>
      <c r="S76" s="422">
        <f t="shared" si="237"/>
        <v>0.47566121160512481</v>
      </c>
      <c r="T76" s="17">
        <f t="shared" si="396"/>
        <v>0.52433878839487513</v>
      </c>
      <c r="U76" s="10">
        <f t="shared" si="238"/>
        <v>60230.272284130915</v>
      </c>
      <c r="V76" s="32">
        <v>4</v>
      </c>
      <c r="W76" s="550">
        <f t="shared" si="239"/>
        <v>-0.86611690516614115</v>
      </c>
      <c r="X76" s="550">
        <f t="shared" si="240"/>
        <v>0.36455010049401365</v>
      </c>
      <c r="Y76" s="550">
        <f t="shared" si="241"/>
        <v>0.63544989950598629</v>
      </c>
      <c r="Z76" s="551">
        <f t="shared" si="242"/>
        <v>72993.494506353134</v>
      </c>
      <c r="AA76" s="426">
        <f t="shared" si="243"/>
        <v>0.52179439187248078</v>
      </c>
      <c r="AB76" s="59">
        <f t="shared" si="244"/>
        <v>0.94388797043664296</v>
      </c>
      <c r="AC76" s="59">
        <f t="shared" si="245"/>
        <v>8.6923838509772283E-2</v>
      </c>
      <c r="AD76" s="59">
        <f t="shared" si="246"/>
        <v>0.49877158886729495</v>
      </c>
      <c r="AE76" s="59">
        <f t="shared" si="247"/>
        <v>0.58021229721610257</v>
      </c>
      <c r="AF76" s="59">
        <f t="shared" si="248"/>
        <v>0.42401841441281929</v>
      </c>
      <c r="AG76" s="59">
        <f t="shared" si="249"/>
        <v>2.8861050860962328E-2</v>
      </c>
      <c r="AH76" s="59">
        <f t="shared" si="250"/>
        <v>0.15718649019521047</v>
      </c>
      <c r="AI76" s="59">
        <f t="shared" si="251"/>
        <v>0.94515515028108543</v>
      </c>
      <c r="AJ76" s="59">
        <f t="shared" si="252"/>
        <v>0.71377982382364658</v>
      </c>
      <c r="AK76" s="59">
        <f t="shared" si="253"/>
        <v>0.17153514342269363</v>
      </c>
      <c r="AL76" s="35">
        <f t="shared" si="254"/>
        <v>0.13388309483385885</v>
      </c>
      <c r="AM76" s="27">
        <v>114869</v>
      </c>
      <c r="AN76" s="25">
        <v>57007</v>
      </c>
      <c r="AO76" s="25">
        <v>57862</v>
      </c>
      <c r="AP76" s="17">
        <f t="shared" si="255"/>
        <v>2.2310615612287808E-3</v>
      </c>
      <c r="AQ76" s="63">
        <v>98.52234627216481</v>
      </c>
      <c r="AR76" s="58">
        <v>1960.4467886299999</v>
      </c>
      <c r="AS76" s="24">
        <f t="shared" si="256"/>
        <v>58.593276117569502</v>
      </c>
      <c r="AT76" s="17">
        <f t="shared" si="257"/>
        <v>5.0601742866640903E-2</v>
      </c>
      <c r="AU76" s="25">
        <v>111986</v>
      </c>
      <c r="AV76" s="25">
        <v>54942</v>
      </c>
      <c r="AW76" s="25">
        <v>57044</v>
      </c>
      <c r="AX76" s="25">
        <v>2883</v>
      </c>
      <c r="AY76" s="25">
        <v>2065</v>
      </c>
      <c r="AZ76" s="18">
        <v>818</v>
      </c>
      <c r="BA76" s="25">
        <v>59938</v>
      </c>
      <c r="BB76" s="25">
        <v>29216</v>
      </c>
      <c r="BC76" s="25">
        <v>30722</v>
      </c>
      <c r="BD76" s="63">
        <v>95.097975392227056</v>
      </c>
      <c r="BE76" s="25">
        <v>54931</v>
      </c>
      <c r="BF76" s="25">
        <v>27791</v>
      </c>
      <c r="BG76" s="25">
        <v>27140</v>
      </c>
      <c r="BH76" s="63">
        <v>102.39867354458363</v>
      </c>
      <c r="BI76" s="17">
        <v>0.52179439187248078</v>
      </c>
      <c r="BJ76" s="25">
        <v>40558</v>
      </c>
      <c r="BK76" s="25">
        <v>69902</v>
      </c>
      <c r="BL76" s="25">
        <v>4409</v>
      </c>
      <c r="BM76" s="17">
        <v>0.64328631512689194</v>
      </c>
      <c r="BN76" s="10">
        <f t="shared" si="258"/>
        <v>40975.344267689048</v>
      </c>
      <c r="BO76" s="29">
        <v>0.58021229721610257</v>
      </c>
      <c r="BP76" s="30">
        <f t="shared" si="259"/>
        <v>0.41978770278389743</v>
      </c>
      <c r="BQ76" s="31">
        <v>6.3074017910789388</v>
      </c>
      <c r="BR76" s="25">
        <v>74311</v>
      </c>
      <c r="BS76" s="25">
        <v>22490</v>
      </c>
      <c r="BT76" s="25">
        <v>45380</v>
      </c>
      <c r="BU76" s="25">
        <v>4783</v>
      </c>
      <c r="BV76" s="18">
        <v>1316</v>
      </c>
      <c r="BW76" s="18">
        <v>342</v>
      </c>
      <c r="BX76" s="25">
        <v>22591</v>
      </c>
      <c r="BY76" s="25">
        <v>17913</v>
      </c>
      <c r="BZ76" s="25">
        <v>4678</v>
      </c>
      <c r="CA76" s="59">
        <v>0.20707361338586164</v>
      </c>
      <c r="CB76" s="25">
        <v>111986</v>
      </c>
      <c r="CC76" s="25">
        <v>2883</v>
      </c>
      <c r="CD76" s="17">
        <f t="shared" si="260"/>
        <v>2.5744289464754523E-2</v>
      </c>
      <c r="CE76" s="18">
        <v>957</v>
      </c>
      <c r="CF76" s="25">
        <v>2152</v>
      </c>
      <c r="CG76" s="25">
        <v>3334</v>
      </c>
      <c r="CH76" s="25">
        <v>4200</v>
      </c>
      <c r="CI76" s="25">
        <v>3958</v>
      </c>
      <c r="CJ76" s="25">
        <v>2915</v>
      </c>
      <c r="CK76" s="25">
        <v>2082</v>
      </c>
      <c r="CL76" s="18">
        <v>1360</v>
      </c>
      <c r="CM76" s="18">
        <v>1633</v>
      </c>
      <c r="CN76" s="26">
        <v>4.9571068124474351</v>
      </c>
      <c r="CO76" s="27">
        <v>22591</v>
      </c>
      <c r="CP76" s="34">
        <f t="shared" si="261"/>
        <v>5.0847240051347882</v>
      </c>
      <c r="CQ76" s="25">
        <v>131</v>
      </c>
      <c r="CR76" s="18">
        <v>640</v>
      </c>
      <c r="CS76" s="18">
        <v>1098</v>
      </c>
      <c r="CT76" s="25">
        <v>9134</v>
      </c>
      <c r="CU76" s="25">
        <v>11350</v>
      </c>
      <c r="CV76" s="18">
        <v>130</v>
      </c>
      <c r="CW76" s="18">
        <v>64</v>
      </c>
      <c r="CX76" s="18">
        <v>44</v>
      </c>
      <c r="CY76" s="25">
        <v>22591</v>
      </c>
      <c r="CZ76" s="25">
        <v>18655</v>
      </c>
      <c r="DA76" s="25">
        <v>2767</v>
      </c>
      <c r="DB76" s="18">
        <v>500</v>
      </c>
      <c r="DC76" s="18">
        <v>427</v>
      </c>
      <c r="DD76" s="18">
        <v>165</v>
      </c>
      <c r="DE76" s="18">
        <v>77</v>
      </c>
      <c r="DF76" s="25">
        <v>22591</v>
      </c>
      <c r="DG76" s="25">
        <v>9460</v>
      </c>
      <c r="DH76" s="18">
        <v>61</v>
      </c>
      <c r="DI76" s="18">
        <v>58</v>
      </c>
      <c r="DJ76" s="25">
        <v>12923</v>
      </c>
      <c r="DK76" s="18">
        <v>52</v>
      </c>
      <c r="DL76" s="18">
        <v>37</v>
      </c>
      <c r="DM76" s="25">
        <f t="shared" si="262"/>
        <v>47196.613961312032</v>
      </c>
      <c r="DN76" s="17">
        <f t="shared" si="263"/>
        <v>0.57204196361382853</v>
      </c>
      <c r="DO76" s="17">
        <f t="shared" si="264"/>
        <v>2.3018016024080384E-3</v>
      </c>
      <c r="DP76" s="23">
        <f t="shared" si="265"/>
        <v>0.42401841441281929</v>
      </c>
      <c r="DQ76" s="23">
        <f t="shared" si="266"/>
        <v>0.57598158558718071</v>
      </c>
      <c r="DR76" s="25">
        <v>22591</v>
      </c>
      <c r="DS76" s="18">
        <v>82</v>
      </c>
      <c r="DT76" s="25">
        <v>12681</v>
      </c>
      <c r="DU76" s="18">
        <v>29</v>
      </c>
      <c r="DV76" s="25">
        <v>8041</v>
      </c>
      <c r="DW76" s="18">
        <v>12</v>
      </c>
      <c r="DX76" s="25">
        <v>1679</v>
      </c>
      <c r="DY76" s="18">
        <v>67</v>
      </c>
      <c r="DZ76" s="17">
        <f t="shared" si="267"/>
        <v>0.92218139967243595</v>
      </c>
      <c r="EA76" s="17">
        <f t="shared" si="268"/>
        <v>7.7818600327564047E-2</v>
      </c>
      <c r="EB76" s="25">
        <v>22591</v>
      </c>
      <c r="EC76" s="18">
        <v>402</v>
      </c>
      <c r="ED76" s="18">
        <v>250</v>
      </c>
      <c r="EE76" s="25">
        <v>20190</v>
      </c>
      <c r="EF76" s="17">
        <f t="shared" si="269"/>
        <v>0.89371873755035192</v>
      </c>
      <c r="EG76" s="25">
        <v>1652</v>
      </c>
      <c r="EH76" s="18">
        <v>97</v>
      </c>
      <c r="EI76" s="17">
        <f t="shared" si="270"/>
        <v>2.8861050860962328E-2</v>
      </c>
      <c r="EJ76" s="17">
        <f t="shared" si="271"/>
        <v>7.3126466291886155E-2</v>
      </c>
      <c r="EK76" s="69">
        <f t="shared" si="272"/>
        <v>0.32690009295737238</v>
      </c>
      <c r="EL76" s="27">
        <v>71981</v>
      </c>
      <c r="EM76" s="25">
        <v>67942</v>
      </c>
      <c r="EN76" s="18">
        <v>4039</v>
      </c>
      <c r="EO76" s="59">
        <v>0.94388797043664296</v>
      </c>
      <c r="EP76" s="25">
        <v>34723</v>
      </c>
      <c r="EQ76" s="25">
        <v>33682</v>
      </c>
      <c r="ER76" s="18">
        <v>1041</v>
      </c>
      <c r="ES76" s="59">
        <v>0.97001987155487712</v>
      </c>
      <c r="ET76" s="25">
        <v>37258</v>
      </c>
      <c r="EU76" s="25">
        <v>34260</v>
      </c>
      <c r="EV76" s="18">
        <v>2998</v>
      </c>
      <c r="EW76" s="59">
        <v>0.91953405979923775</v>
      </c>
      <c r="EX76" s="25">
        <v>38984</v>
      </c>
      <c r="EY76" s="25">
        <v>36928</v>
      </c>
      <c r="EZ76" s="18">
        <v>2056</v>
      </c>
      <c r="FA76" s="59">
        <v>0.94726041452903753</v>
      </c>
      <c r="FB76" s="25">
        <v>32997</v>
      </c>
      <c r="FC76" s="25">
        <v>31014</v>
      </c>
      <c r="FD76" s="18">
        <v>1983</v>
      </c>
      <c r="FE76" s="59">
        <v>0.93990362760250934</v>
      </c>
      <c r="FF76" s="25">
        <v>54430</v>
      </c>
      <c r="FG76" s="25">
        <v>26277</v>
      </c>
      <c r="FH76" s="25">
        <v>25266</v>
      </c>
      <c r="FI76" s="25">
        <v>2887</v>
      </c>
      <c r="FJ76" s="23">
        <f t="shared" si="273"/>
        <v>5.304060260885541E-2</v>
      </c>
      <c r="FK76" s="23">
        <f t="shared" si="274"/>
        <v>0.46419254087819217</v>
      </c>
      <c r="FL76" s="36">
        <f t="shared" si="275"/>
        <v>9.101835815725666</v>
      </c>
      <c r="FM76" s="25">
        <v>27085</v>
      </c>
      <c r="FN76" s="25">
        <v>12953</v>
      </c>
      <c r="FO76" s="17">
        <f t="shared" si="276"/>
        <v>0.47823518552704447</v>
      </c>
      <c r="FP76" s="25">
        <v>12672</v>
      </c>
      <c r="FQ76" s="17">
        <f t="shared" si="277"/>
        <v>0.46786043935757798</v>
      </c>
      <c r="FR76" s="18">
        <v>1460</v>
      </c>
      <c r="FS76" s="17">
        <f t="shared" si="278"/>
        <v>5.3904375115377517E-2</v>
      </c>
      <c r="FT76" s="25">
        <v>27345</v>
      </c>
      <c r="FU76" s="25">
        <v>13324</v>
      </c>
      <c r="FV76" s="25">
        <v>12594</v>
      </c>
      <c r="FW76" s="17">
        <f t="shared" si="279"/>
        <v>5.2185042969464253E-2</v>
      </c>
      <c r="FX76" s="17">
        <f t="shared" si="280"/>
        <v>0.46055951727921007</v>
      </c>
      <c r="FY76" s="18">
        <v>1427</v>
      </c>
      <c r="FZ76" s="25">
        <v>54542</v>
      </c>
      <c r="GA76" s="25">
        <v>4741</v>
      </c>
      <c r="GB76" s="25">
        <v>22597</v>
      </c>
      <c r="GC76" s="25">
        <v>14167</v>
      </c>
      <c r="GD76" s="25">
        <v>7705</v>
      </c>
      <c r="GE76" s="18">
        <v>157</v>
      </c>
      <c r="GF76" s="25">
        <v>3902</v>
      </c>
      <c r="GG76" s="18">
        <v>141</v>
      </c>
      <c r="GH76" s="18">
        <v>146</v>
      </c>
      <c r="GI76" s="18">
        <v>986</v>
      </c>
      <c r="GJ76" s="10">
        <f t="shared" si="281"/>
        <v>4741</v>
      </c>
      <c r="GK76" s="10">
        <f t="shared" si="222"/>
        <v>49801</v>
      </c>
      <c r="GL76" s="10">
        <f t="shared" si="223"/>
        <v>27204</v>
      </c>
      <c r="GM76" s="10">
        <f t="shared" si="282"/>
        <v>27338</v>
      </c>
      <c r="GN76" s="10">
        <f t="shared" si="224"/>
        <v>13037</v>
      </c>
      <c r="GO76" s="17">
        <f t="shared" si="283"/>
        <v>8.6923838509772283E-2</v>
      </c>
      <c r="GP76" s="17">
        <f t="shared" si="225"/>
        <v>0.91307616149022774</v>
      </c>
      <c r="GQ76" s="17">
        <f t="shared" si="226"/>
        <v>0.49877158886729495</v>
      </c>
      <c r="GR76" s="17">
        <f t="shared" si="227"/>
        <v>0.23902680503098531</v>
      </c>
      <c r="GS76" s="17">
        <f t="shared" si="284"/>
        <v>0.70592387517876132</v>
      </c>
      <c r="GT76" s="25">
        <v>26531</v>
      </c>
      <c r="GU76" s="25">
        <v>1275</v>
      </c>
      <c r="GV76" s="25">
        <v>10487</v>
      </c>
      <c r="GW76" s="25">
        <v>7970</v>
      </c>
      <c r="GX76" s="25">
        <v>4169</v>
      </c>
      <c r="GY76" s="18">
        <v>91</v>
      </c>
      <c r="GZ76" s="25">
        <v>1858</v>
      </c>
      <c r="HA76" s="18">
        <v>64</v>
      </c>
      <c r="HB76" s="18">
        <v>125</v>
      </c>
      <c r="HC76" s="18">
        <v>492</v>
      </c>
      <c r="HD76" s="23">
        <f t="shared" si="285"/>
        <v>4.8056989936300934E-2</v>
      </c>
      <c r="HE76" s="23">
        <f t="shared" si="286"/>
        <v>0.95194301006369908</v>
      </c>
      <c r="HF76" s="23">
        <f t="shared" si="287"/>
        <v>0.55666955636802229</v>
      </c>
      <c r="HG76" s="23">
        <f t="shared" si="288"/>
        <v>0.25626625457012553</v>
      </c>
      <c r="HH76" s="25">
        <v>28011</v>
      </c>
      <c r="HI76" s="25">
        <v>3466</v>
      </c>
      <c r="HJ76" s="25">
        <v>12110</v>
      </c>
      <c r="HK76" s="25">
        <v>6197</v>
      </c>
      <c r="HL76" s="25">
        <v>3536</v>
      </c>
      <c r="HM76" s="18">
        <v>66</v>
      </c>
      <c r="HN76" s="25">
        <v>2044</v>
      </c>
      <c r="HO76" s="18">
        <v>77</v>
      </c>
      <c r="HP76" s="18">
        <v>21</v>
      </c>
      <c r="HQ76" s="18">
        <v>494</v>
      </c>
      <c r="HR76" s="23">
        <f t="shared" si="289"/>
        <v>0.12373710328085395</v>
      </c>
      <c r="HS76" s="23">
        <f t="shared" si="290"/>
        <v>0.87626289671914603</v>
      </c>
      <c r="HT76" s="80">
        <f t="shared" si="291"/>
        <v>0.44393274070900718</v>
      </c>
      <c r="HU76" s="27">
        <v>87399</v>
      </c>
      <c r="HV76" s="18">
        <v>1977</v>
      </c>
      <c r="HW76" s="25">
        <v>12052</v>
      </c>
      <c r="HX76" s="18">
        <v>2068</v>
      </c>
      <c r="HY76" s="25">
        <v>19418</v>
      </c>
      <c r="HZ76" s="25">
        <v>7156</v>
      </c>
      <c r="IA76" s="18">
        <v>2360</v>
      </c>
      <c r="IB76" s="18">
        <v>481</v>
      </c>
      <c r="IC76" s="25">
        <v>16480</v>
      </c>
      <c r="ID76" s="25">
        <v>18003</v>
      </c>
      <c r="IE76" s="25">
        <v>4688</v>
      </c>
      <c r="IF76" s="18">
        <v>647</v>
      </c>
      <c r="IG76" s="18">
        <v>2069</v>
      </c>
      <c r="IH76" s="17">
        <f t="shared" si="292"/>
        <v>0.28786370553438828</v>
      </c>
      <c r="II76" s="17">
        <f t="shared" si="293"/>
        <v>8.1877367017929262E-2</v>
      </c>
      <c r="IJ76" s="30">
        <f t="shared" si="294"/>
        <v>12.213387367244271</v>
      </c>
      <c r="IK76" s="17">
        <f t="shared" si="397"/>
        <v>0.16695553137957841</v>
      </c>
      <c r="IL76" s="25">
        <v>43086</v>
      </c>
      <c r="IM76" s="18">
        <v>1072</v>
      </c>
      <c r="IN76" s="25">
        <v>8943</v>
      </c>
      <c r="IO76" s="18">
        <v>1718</v>
      </c>
      <c r="IP76" s="25">
        <v>13844</v>
      </c>
      <c r="IQ76" s="25">
        <v>3425</v>
      </c>
      <c r="IR76" s="18">
        <v>1470</v>
      </c>
      <c r="IS76" s="18">
        <v>283</v>
      </c>
      <c r="IT76" s="25">
        <v>8030</v>
      </c>
      <c r="IU76" s="25">
        <v>538</v>
      </c>
      <c r="IV76" s="25">
        <v>1938</v>
      </c>
      <c r="IW76" s="18">
        <v>326</v>
      </c>
      <c r="IX76" s="18">
        <v>1499</v>
      </c>
      <c r="IY76" s="17">
        <f t="shared" si="295"/>
        <v>0.7072366894118739</v>
      </c>
      <c r="IZ76" s="25">
        <v>44313</v>
      </c>
      <c r="JA76" s="18">
        <v>905</v>
      </c>
      <c r="JB76" s="25">
        <v>3109</v>
      </c>
      <c r="JC76" s="18">
        <v>350</v>
      </c>
      <c r="JD76" s="25">
        <v>5574</v>
      </c>
      <c r="JE76" s="25">
        <v>3731</v>
      </c>
      <c r="JF76" s="18">
        <v>890</v>
      </c>
      <c r="JG76" s="18">
        <v>198</v>
      </c>
      <c r="JH76" s="25">
        <v>8450</v>
      </c>
      <c r="JI76" s="25">
        <v>17465</v>
      </c>
      <c r="JJ76" s="25">
        <v>2750</v>
      </c>
      <c r="JK76" s="18">
        <v>321</v>
      </c>
      <c r="JL76" s="18">
        <v>570</v>
      </c>
      <c r="JM76" s="80">
        <f t="shared" si="296"/>
        <v>0.32854918421230789</v>
      </c>
      <c r="JN76" s="27">
        <v>87399</v>
      </c>
      <c r="JO76" s="25">
        <v>71432</v>
      </c>
      <c r="JP76" s="18">
        <v>436</v>
      </c>
      <c r="JQ76" s="18">
        <v>44</v>
      </c>
      <c r="JR76" s="18">
        <v>139</v>
      </c>
      <c r="JS76" s="18">
        <v>237</v>
      </c>
      <c r="JT76" s="18">
        <v>90</v>
      </c>
      <c r="JU76" s="18">
        <v>3</v>
      </c>
      <c r="JV76" s="18">
        <v>26</v>
      </c>
      <c r="JW76" s="25">
        <v>14992</v>
      </c>
      <c r="JX76" s="17">
        <f t="shared" si="297"/>
        <v>0.17153514342269363</v>
      </c>
      <c r="JY76" s="17">
        <f t="shared" si="298"/>
        <v>0.8284648565773064</v>
      </c>
      <c r="JZ76" s="25">
        <v>46623</v>
      </c>
      <c r="KA76" s="25">
        <v>38132</v>
      </c>
      <c r="KB76" s="18">
        <v>424</v>
      </c>
      <c r="KC76" s="18">
        <v>24</v>
      </c>
      <c r="KD76" s="18">
        <v>56</v>
      </c>
      <c r="KE76" s="18">
        <v>157</v>
      </c>
      <c r="KF76" s="18">
        <v>29</v>
      </c>
      <c r="KG76" s="18">
        <v>1</v>
      </c>
      <c r="KH76" s="18">
        <v>17</v>
      </c>
      <c r="KI76" s="25">
        <v>7783</v>
      </c>
      <c r="KJ76" s="17">
        <f t="shared" si="299"/>
        <v>0.16693477468202389</v>
      </c>
      <c r="KK76" s="25">
        <v>40776</v>
      </c>
      <c r="KL76" s="25">
        <v>33300</v>
      </c>
      <c r="KM76" s="18">
        <v>12</v>
      </c>
      <c r="KN76" s="18">
        <v>20</v>
      </c>
      <c r="KO76" s="18">
        <v>83</v>
      </c>
      <c r="KP76" s="18">
        <v>80</v>
      </c>
      <c r="KQ76" s="18">
        <v>61</v>
      </c>
      <c r="KR76" s="18">
        <v>2</v>
      </c>
      <c r="KS76" s="18">
        <v>9</v>
      </c>
      <c r="KT76" s="25">
        <v>7209</v>
      </c>
      <c r="KU76" s="69">
        <f t="shared" si="300"/>
        <v>0.17679517363154798</v>
      </c>
      <c r="KV76" s="27">
        <v>114869</v>
      </c>
      <c r="KW76" s="25">
        <v>110308</v>
      </c>
      <c r="KX76" s="18">
        <v>4561</v>
      </c>
      <c r="KY76" s="59">
        <v>3.9706099992164991E-2</v>
      </c>
      <c r="KZ76" s="18">
        <v>2300</v>
      </c>
      <c r="LA76" s="18">
        <v>1521</v>
      </c>
      <c r="LB76" s="18">
        <v>1449</v>
      </c>
      <c r="LC76" s="18">
        <v>1518</v>
      </c>
      <c r="LD76" s="25">
        <v>57007</v>
      </c>
      <c r="LE76" s="25">
        <v>54825</v>
      </c>
      <c r="LF76" s="18">
        <v>2182</v>
      </c>
      <c r="LG76" s="59">
        <v>3.8276001192835966E-2</v>
      </c>
      <c r="LH76" s="25">
        <v>57862</v>
      </c>
      <c r="LI76" s="25">
        <v>55483</v>
      </c>
      <c r="LJ76" s="18">
        <v>2379</v>
      </c>
      <c r="LK76" s="35">
        <v>4.1115066883274001E-2</v>
      </c>
      <c r="LL76" s="27">
        <v>22591</v>
      </c>
      <c r="LM76" s="18">
        <v>223</v>
      </c>
      <c r="LN76" s="25">
        <v>21129</v>
      </c>
      <c r="LO76" s="18">
        <v>693</v>
      </c>
      <c r="LP76" s="18">
        <v>31</v>
      </c>
      <c r="LQ76" s="18">
        <v>65</v>
      </c>
      <c r="LR76" s="18">
        <v>450</v>
      </c>
      <c r="LS76" s="23">
        <f t="shared" si="301"/>
        <v>1.9919436943915719E-2</v>
      </c>
      <c r="LT76" s="23">
        <f t="shared" si="302"/>
        <v>0.98008056305608426</v>
      </c>
      <c r="LU76" s="17">
        <f t="shared" si="303"/>
        <v>0.94515515028108543</v>
      </c>
      <c r="LV76" s="25">
        <v>22591</v>
      </c>
      <c r="LW76" s="18">
        <v>626</v>
      </c>
      <c r="LX76" s="18">
        <v>2916</v>
      </c>
      <c r="LY76" s="25">
        <v>11770</v>
      </c>
      <c r="LZ76" s="25">
        <v>4424</v>
      </c>
      <c r="MA76" s="18">
        <v>105</v>
      </c>
      <c r="MB76" s="18">
        <v>731</v>
      </c>
      <c r="MC76" s="18">
        <v>325</v>
      </c>
      <c r="MD76" s="18">
        <v>813</v>
      </c>
      <c r="ME76" s="18">
        <v>1</v>
      </c>
      <c r="MF76" s="18">
        <v>880</v>
      </c>
      <c r="MG76" s="17">
        <f t="shared" si="304"/>
        <v>5.1392147315302554E-2</v>
      </c>
      <c r="MH76" s="17">
        <f t="shared" si="305"/>
        <v>0.71377982382364658</v>
      </c>
      <c r="MI76" s="25">
        <v>22591</v>
      </c>
      <c r="MJ76" s="18">
        <v>591</v>
      </c>
      <c r="MK76" s="18">
        <v>2933</v>
      </c>
      <c r="ML76" s="25">
        <v>12192</v>
      </c>
      <c r="MM76" s="25">
        <v>4637</v>
      </c>
      <c r="MN76" s="18">
        <v>108</v>
      </c>
      <c r="MO76" s="18">
        <v>1034</v>
      </c>
      <c r="MP76" s="18">
        <v>198</v>
      </c>
      <c r="MQ76" s="18">
        <v>14</v>
      </c>
      <c r="MR76" s="18">
        <v>0</v>
      </c>
      <c r="MS76" s="18">
        <v>884</v>
      </c>
      <c r="MT76" s="17">
        <f t="shared" si="306"/>
        <v>0.70505953698375456</v>
      </c>
      <c r="MU76" s="69">
        <f t="shared" si="307"/>
        <v>0.82946748705236595</v>
      </c>
      <c r="MV76" s="27">
        <v>22591</v>
      </c>
      <c r="MW76" s="25">
        <v>3551</v>
      </c>
      <c r="MX76" s="18">
        <v>614</v>
      </c>
      <c r="MY76" s="25">
        <v>2587</v>
      </c>
      <c r="MZ76" s="25">
        <v>3570</v>
      </c>
      <c r="NA76" s="25">
        <v>6047</v>
      </c>
      <c r="NB76" s="18">
        <v>1799</v>
      </c>
      <c r="NC76" s="25">
        <v>4202</v>
      </c>
      <c r="ND76" s="18">
        <v>221</v>
      </c>
      <c r="NE76" s="17">
        <f t="shared" si="308"/>
        <v>0.15718649019521047</v>
      </c>
      <c r="NF76" s="10">
        <f t="shared" si="309"/>
        <v>17602.686291000842</v>
      </c>
      <c r="NG76" s="17">
        <f t="shared" si="310"/>
        <v>0.61086273294674875</v>
      </c>
      <c r="NH76" s="25">
        <v>22591</v>
      </c>
      <c r="NI76" s="18">
        <v>63</v>
      </c>
      <c r="NJ76" s="18">
        <v>27</v>
      </c>
      <c r="NK76" s="18">
        <v>6</v>
      </c>
      <c r="NL76" s="18">
        <v>83</v>
      </c>
      <c r="NM76" s="25">
        <v>15674</v>
      </c>
      <c r="NN76" s="25">
        <v>6562</v>
      </c>
      <c r="NO76" s="18">
        <v>86</v>
      </c>
      <c r="NP76" s="18">
        <v>0</v>
      </c>
      <c r="NQ76" s="32">
        <v>90</v>
      </c>
      <c r="NR76" s="27">
        <v>22591</v>
      </c>
      <c r="NS76" s="37">
        <f t="shared" si="311"/>
        <v>1.2019388251958745</v>
      </c>
      <c r="NT76" s="37">
        <f t="shared" si="312"/>
        <v>0.32432711287126487</v>
      </c>
      <c r="NU76" s="37">
        <f t="shared" si="313"/>
        <v>0.83198909881044447</v>
      </c>
      <c r="NV76" s="17">
        <f t="shared" si="314"/>
        <v>0.16894472516661066</v>
      </c>
      <c r="NW76" s="10">
        <f t="shared" si="315"/>
        <v>11653</v>
      </c>
      <c r="NX76" s="17">
        <f t="shared" si="316"/>
        <v>0.5158248860165553</v>
      </c>
      <c r="NY76" s="19">
        <f t="shared" si="317"/>
        <v>0.21000558669285804</v>
      </c>
      <c r="NZ76" s="25">
        <v>6514</v>
      </c>
      <c r="OA76" s="25">
        <v>10938</v>
      </c>
      <c r="OB76" s="18">
        <v>1091</v>
      </c>
      <c r="OC76" s="25">
        <v>7259</v>
      </c>
      <c r="OD76" s="18">
        <v>553</v>
      </c>
      <c r="OE76" s="18">
        <v>798</v>
      </c>
      <c r="OF76" s="17">
        <f t="shared" si="318"/>
        <v>0.32132265061307602</v>
      </c>
      <c r="OG76" s="17">
        <f t="shared" si="319"/>
        <v>0.28834491611703778</v>
      </c>
      <c r="OH76" s="17">
        <f t="shared" si="320"/>
        <v>0.48417511398344476</v>
      </c>
      <c r="OI76" s="69">
        <f t="shared" si="321"/>
        <v>3.5323801513877207E-2</v>
      </c>
      <c r="OJ76" s="27">
        <v>22591</v>
      </c>
      <c r="OK76" s="18">
        <v>443</v>
      </c>
      <c r="OL76" s="25">
        <v>12613</v>
      </c>
      <c r="OM76" s="25">
        <v>10155</v>
      </c>
      <c r="ON76" s="18">
        <v>274</v>
      </c>
      <c r="OO76" s="18">
        <v>276</v>
      </c>
      <c r="OP76" s="18">
        <v>42</v>
      </c>
      <c r="OQ76" s="25">
        <v>6818</v>
      </c>
      <c r="OR76" s="69">
        <f t="shared" si="322"/>
        <v>0.59191713514231326</v>
      </c>
      <c r="OS76" s="85">
        <v>48538</v>
      </c>
      <c r="OT76" s="22">
        <v>43609</v>
      </c>
      <c r="OU76" s="38">
        <f t="shared" si="323"/>
        <v>0.84466094636735167</v>
      </c>
      <c r="OV76" s="39">
        <v>0.80580407714003999</v>
      </c>
      <c r="OW76" s="22">
        <v>3514031</v>
      </c>
      <c r="OX76" s="36">
        <f t="shared" si="324"/>
        <v>143787120.458</v>
      </c>
      <c r="OY76" s="36">
        <f t="shared" si="325"/>
        <v>2954700.8156759269</v>
      </c>
      <c r="OZ76" s="22">
        <v>111</v>
      </c>
      <c r="PA76" s="22">
        <v>111</v>
      </c>
      <c r="PB76" s="38">
        <f t="shared" si="326"/>
        <v>2.1499544829456313E-3</v>
      </c>
      <c r="PC76" s="39">
        <v>0.47531531531531535</v>
      </c>
      <c r="PD76" s="22">
        <v>5276</v>
      </c>
      <c r="PE76" s="40">
        <f t="shared" si="327"/>
        <v>215883.36799999999</v>
      </c>
      <c r="PF76" s="36">
        <f t="shared" si="328"/>
        <v>34094.413306084462</v>
      </c>
      <c r="PG76" s="22">
        <v>2076</v>
      </c>
      <c r="PH76" s="22">
        <v>2076</v>
      </c>
      <c r="PI76" s="38">
        <f t="shared" si="329"/>
        <v>4.0209959518875051E-2</v>
      </c>
      <c r="PJ76" s="39">
        <v>0.11580443159922929</v>
      </c>
      <c r="PK76" s="22">
        <v>24041</v>
      </c>
      <c r="PL76" s="41">
        <f t="shared" si="330"/>
        <v>983709.63800000004</v>
      </c>
      <c r="PM76" s="36">
        <f t="shared" si="331"/>
        <v>169705.99542704519</v>
      </c>
      <c r="PN76" s="22">
        <v>1495</v>
      </c>
      <c r="PO76" s="22">
        <v>1495</v>
      </c>
      <c r="PP76" s="38">
        <f t="shared" si="332"/>
        <v>2.8956594162195665E-2</v>
      </c>
      <c r="PQ76" s="39">
        <v>0.64464882943143809</v>
      </c>
      <c r="PR76" s="22">
        <v>96375</v>
      </c>
      <c r="PS76" s="41">
        <f t="shared" si="333"/>
        <v>3943472.25</v>
      </c>
      <c r="PT76" s="36">
        <f t="shared" si="334"/>
        <v>196021.93399566985</v>
      </c>
      <c r="PU76" s="22">
        <v>3330</v>
      </c>
      <c r="PV76" s="22">
        <v>3330</v>
      </c>
      <c r="PW76" s="38">
        <f t="shared" si="335"/>
        <v>6.4498634488368942E-2</v>
      </c>
      <c r="PX76" s="39">
        <v>0.28554054054054051</v>
      </c>
      <c r="PY76" s="22">
        <v>95085</v>
      </c>
      <c r="PZ76" s="36">
        <f t="shared" si="336"/>
        <v>508047.1864187289</v>
      </c>
      <c r="QA76" s="22"/>
      <c r="QB76" s="22"/>
      <c r="QC76" s="39">
        <v>0</v>
      </c>
      <c r="QD76" s="22"/>
      <c r="QE76" s="22">
        <f t="shared" si="337"/>
        <v>0</v>
      </c>
      <c r="QF76" s="22"/>
      <c r="QG76" s="22"/>
      <c r="QH76" s="22"/>
      <c r="QI76" s="38">
        <f t="shared" si="338"/>
        <v>0</v>
      </c>
      <c r="QJ76" s="39">
        <v>0</v>
      </c>
      <c r="QK76" s="22"/>
      <c r="QL76" s="42">
        <f t="shared" si="339"/>
        <v>0</v>
      </c>
      <c r="QM76" s="22">
        <f t="shared" si="340"/>
        <v>1008</v>
      </c>
      <c r="QN76" s="22">
        <v>627</v>
      </c>
      <c r="QO76" s="22">
        <v>627</v>
      </c>
      <c r="QP76" s="38">
        <f t="shared" si="341"/>
        <v>1.2144337484746944E-2</v>
      </c>
      <c r="QQ76" s="39">
        <v>0.16763955342902712</v>
      </c>
      <c r="QR76" s="22">
        <v>10511</v>
      </c>
      <c r="QS76" s="36">
        <f t="shared" si="342"/>
        <v>147421.94613625787</v>
      </c>
      <c r="QT76" s="22"/>
      <c r="QU76" s="22"/>
      <c r="QV76" s="38">
        <f t="shared" si="343"/>
        <v>0</v>
      </c>
      <c r="QW76" s="39">
        <v>0</v>
      </c>
      <c r="QX76" s="22"/>
      <c r="QY76" s="36">
        <f t="shared" si="344"/>
        <v>0</v>
      </c>
      <c r="QZ76" s="22">
        <v>381</v>
      </c>
      <c r="RA76" s="22">
        <v>381</v>
      </c>
      <c r="RB76" s="38">
        <f t="shared" si="345"/>
        <v>7.379573495516086E-3</v>
      </c>
      <c r="RC76" s="39">
        <v>0.14761154855643044</v>
      </c>
      <c r="RD76" s="22">
        <v>5624</v>
      </c>
      <c r="RE76" s="36">
        <f t="shared" si="346"/>
        <v>41167.519880212865</v>
      </c>
      <c r="RF76" s="10">
        <f t="shared" si="347"/>
        <v>56558</v>
      </c>
      <c r="RG76" s="10">
        <f t="shared" si="348"/>
        <v>51629</v>
      </c>
      <c r="RH76" s="17">
        <f t="shared" si="349"/>
        <v>6.6402748249868485E-2</v>
      </c>
      <c r="RI76" s="17">
        <f t="shared" si="350"/>
        <v>1.517087145665284E-3</v>
      </c>
      <c r="RJ76" s="17">
        <f t="shared" si="351"/>
        <v>0.72934689166540911</v>
      </c>
      <c r="RK76" s="17">
        <f t="shared" si="352"/>
        <v>8.4159635506987508E-3</v>
      </c>
      <c r="RL76" s="17">
        <f t="shared" si="353"/>
        <v>4.8386620905737282E-2</v>
      </c>
      <c r="RM76" s="17">
        <f t="shared" si="354"/>
        <v>0.12540783630883118</v>
      </c>
      <c r="RN76" s="17">
        <f t="shared" si="355"/>
        <v>3.6390059395285348E-2</v>
      </c>
      <c r="RO76" s="17">
        <f t="shared" si="356"/>
        <v>0</v>
      </c>
      <c r="RP76" s="17">
        <f t="shared" si="357"/>
        <v>1.0161909626487338E-2</v>
      </c>
      <c r="RQ76" s="17">
        <f t="shared" si="358"/>
        <v>0</v>
      </c>
      <c r="RR76" s="36">
        <f t="shared" si="359"/>
        <v>4051159.8108399259</v>
      </c>
      <c r="RS76" s="36">
        <f t="shared" si="360"/>
        <v>35.267651070697283</v>
      </c>
      <c r="RT76" s="10">
        <f t="shared" si="361"/>
        <v>4929</v>
      </c>
      <c r="RU76" s="17">
        <f t="shared" si="362"/>
        <v>8.71494748753492E-2</v>
      </c>
      <c r="RV76" s="37">
        <f t="shared" si="363"/>
        <v>2.0309947310725271</v>
      </c>
      <c r="RW76" s="36">
        <f t="shared" si="364"/>
        <v>0.44945981944649993</v>
      </c>
      <c r="RX76" s="85">
        <v>0.13900879999999999</v>
      </c>
      <c r="RY76" s="93">
        <v>233</v>
      </c>
      <c r="RZ76" s="43" t="b">
        <v>0</v>
      </c>
      <c r="SA76" s="18" t="b">
        <v>0</v>
      </c>
      <c r="SB76" s="18" t="b">
        <v>0</v>
      </c>
      <c r="SC76" s="18" t="b">
        <v>0</v>
      </c>
      <c r="SD76" s="18" t="b">
        <v>0</v>
      </c>
      <c r="SE76" s="32" t="b">
        <v>1</v>
      </c>
      <c r="SF76" s="43" t="b">
        <v>0</v>
      </c>
      <c r="SG76" s="18" t="b">
        <v>1</v>
      </c>
      <c r="SH76" s="18">
        <v>2</v>
      </c>
      <c r="SI76" s="18"/>
      <c r="SJ76" s="22"/>
      <c r="SK76" s="22"/>
      <c r="SL76" s="22">
        <v>2</v>
      </c>
      <c r="SM76" s="22">
        <v>3</v>
      </c>
      <c r="SN76" s="18"/>
      <c r="SO76" s="18"/>
      <c r="SP76" s="18"/>
      <c r="SQ76" s="17">
        <f t="shared" si="365"/>
        <v>0</v>
      </c>
      <c r="SR76" s="17">
        <f t="shared" si="366"/>
        <v>4.9751243781094526E-3</v>
      </c>
      <c r="SS76" s="17">
        <f t="shared" si="367"/>
        <v>0</v>
      </c>
      <c r="ST76" s="17">
        <f t="shared" si="368"/>
        <v>2.7397260273972603E-3</v>
      </c>
      <c r="SU76" s="17">
        <f t="shared" si="369"/>
        <v>0</v>
      </c>
      <c r="SV76" s="17">
        <f t="shared" si="221"/>
        <v>0</v>
      </c>
      <c r="SW76" s="17">
        <f t="shared" si="370"/>
        <v>0</v>
      </c>
      <c r="SX76" s="17">
        <f t="shared" si="371"/>
        <v>4.1666666666666664E-2</v>
      </c>
      <c r="SY76" s="17">
        <f t="shared" si="372"/>
        <v>6.5217391304347823E-3</v>
      </c>
      <c r="SZ76" s="17">
        <f t="shared" si="373"/>
        <v>1.9287126013766782E-3</v>
      </c>
      <c r="TA76" s="17">
        <f t="shared" si="374"/>
        <v>1.2047101449275361E-2</v>
      </c>
      <c r="TB76" s="24">
        <f t="shared" si="375"/>
        <v>83.007518796992485</v>
      </c>
      <c r="TC76" s="69">
        <f t="shared" si="376"/>
        <v>0.13388309483385885</v>
      </c>
      <c r="TD76" s="17">
        <f t="shared" si="398"/>
        <v>1.9430808789153809E-5</v>
      </c>
      <c r="TE76" s="95"/>
      <c r="TF76" s="71"/>
      <c r="TG76" s="71"/>
      <c r="TH76" s="71">
        <v>4</v>
      </c>
      <c r="TI76" s="71"/>
      <c r="TJ76" s="71"/>
      <c r="TK76" s="71">
        <v>183</v>
      </c>
      <c r="TL76" s="71"/>
      <c r="TM76" s="71">
        <v>1</v>
      </c>
      <c r="TN76" s="71"/>
      <c r="TO76" s="71"/>
      <c r="TP76" s="71"/>
      <c r="TQ76" s="71"/>
      <c r="TR76" s="72"/>
      <c r="TS76" s="72"/>
      <c r="TT76" s="72"/>
      <c r="TU76" s="72"/>
      <c r="TV76" s="72">
        <v>2</v>
      </c>
      <c r="TW76" s="72"/>
      <c r="TX76" s="72"/>
      <c r="TY76" s="72"/>
      <c r="TZ76" s="72">
        <v>133</v>
      </c>
      <c r="UA76" s="72"/>
      <c r="UB76" s="72"/>
      <c r="UC76" s="72"/>
      <c r="UD76" s="72"/>
      <c r="UE76" s="72"/>
      <c r="UF76" s="72"/>
      <c r="UG76" s="72">
        <v>4</v>
      </c>
      <c r="UH76" s="72"/>
      <c r="UI76" s="72"/>
      <c r="UJ76" s="73"/>
      <c r="UK76" s="73"/>
      <c r="UL76" s="73"/>
      <c r="UM76" s="73"/>
      <c r="UN76" s="73">
        <v>3</v>
      </c>
      <c r="UO76" s="73"/>
      <c r="UP76" s="73"/>
      <c r="UQ76" s="73"/>
      <c r="UR76" s="73">
        <v>141</v>
      </c>
      <c r="US76" s="73">
        <v>1</v>
      </c>
      <c r="UT76" s="73"/>
      <c r="UU76" s="73"/>
      <c r="UV76" s="73"/>
      <c r="UW76" s="73"/>
      <c r="UX76" s="73"/>
      <c r="UY76" s="73">
        <v>4</v>
      </c>
      <c r="UZ76" s="73"/>
      <c r="VA76" s="73"/>
      <c r="VB76" s="73"/>
      <c r="VC76" s="73"/>
      <c r="VD76" s="73"/>
      <c r="VE76" s="73"/>
      <c r="VF76" s="73">
        <v>1</v>
      </c>
      <c r="VG76" s="73"/>
      <c r="VH76" s="73"/>
      <c r="VI76" s="73"/>
      <c r="VJ76" s="73">
        <v>42</v>
      </c>
      <c r="VK76" s="73"/>
      <c r="VL76" s="73"/>
      <c r="VM76" s="73"/>
      <c r="VN76" s="73">
        <v>1</v>
      </c>
      <c r="VO76" s="73"/>
      <c r="VP76" s="73">
        <v>6</v>
      </c>
      <c r="VQ76" s="73"/>
      <c r="VR76" s="73"/>
      <c r="VS76" s="73">
        <v>1</v>
      </c>
      <c r="VT76" s="73"/>
      <c r="VU76" s="73"/>
      <c r="VV76" s="73"/>
      <c r="VW76" s="73">
        <v>4</v>
      </c>
      <c r="VX76" s="73"/>
      <c r="VY76" s="73"/>
      <c r="VZ76" s="73">
        <v>1</v>
      </c>
      <c r="WA76" s="73">
        <v>83</v>
      </c>
      <c r="WB76" s="73"/>
      <c r="WC76" s="73">
        <v>3</v>
      </c>
      <c r="WD76" s="73"/>
      <c r="WE76" s="73"/>
      <c r="WF76" s="73">
        <v>3</v>
      </c>
      <c r="WG76" s="73"/>
      <c r="WH76" s="73"/>
      <c r="WI76" s="73"/>
      <c r="WJ76" s="73">
        <v>6</v>
      </c>
      <c r="WK76" s="73"/>
      <c r="WL76" s="73"/>
      <c r="WM76" s="73"/>
      <c r="WN76" s="73"/>
      <c r="WO76" s="22">
        <f t="shared" si="377"/>
        <v>1</v>
      </c>
      <c r="WP76" s="22">
        <f t="shared" si="378"/>
        <v>0</v>
      </c>
      <c r="WQ76" s="22">
        <f t="shared" si="379"/>
        <v>0</v>
      </c>
      <c r="WR76" s="22">
        <f t="shared" si="380"/>
        <v>0</v>
      </c>
      <c r="WS76" s="22">
        <f t="shared" si="381"/>
        <v>14</v>
      </c>
      <c r="WT76" s="22">
        <f t="shared" si="382"/>
        <v>0</v>
      </c>
      <c r="WU76" s="22">
        <f t="shared" si="383"/>
        <v>0</v>
      </c>
      <c r="WV76" s="22">
        <f t="shared" si="384"/>
        <v>0</v>
      </c>
      <c r="WW76" s="22">
        <f t="shared" si="385"/>
        <v>582</v>
      </c>
      <c r="WX76" s="22">
        <f t="shared" si="386"/>
        <v>0</v>
      </c>
      <c r="WY76" s="22">
        <f t="shared" si="387"/>
        <v>5</v>
      </c>
      <c r="WZ76" s="22">
        <f t="shared" si="388"/>
        <v>0</v>
      </c>
      <c r="XA76" s="22">
        <f t="shared" si="389"/>
        <v>0</v>
      </c>
      <c r="XB76" s="22">
        <f t="shared" si="390"/>
        <v>4</v>
      </c>
      <c r="XC76" s="22">
        <f t="shared" si="391"/>
        <v>0</v>
      </c>
      <c r="XD76" s="22">
        <f t="shared" si="392"/>
        <v>0</v>
      </c>
      <c r="XE76" s="22">
        <f t="shared" si="393"/>
        <v>20</v>
      </c>
      <c r="XF76" s="22">
        <f t="shared" si="394"/>
        <v>0</v>
      </c>
      <c r="XG76" s="93">
        <f t="shared" si="395"/>
        <v>0</v>
      </c>
    </row>
    <row r="77" spans="1:631" ht="17.100000000000001" customHeight="1" x14ac:dyDescent="0.2">
      <c r="A77" s="101"/>
      <c r="B77" s="27" t="s">
        <v>110</v>
      </c>
      <c r="C77" s="535" t="s">
        <v>111</v>
      </c>
      <c r="D77" s="25" t="s">
        <v>169</v>
      </c>
      <c r="E77" s="535" t="s">
        <v>170</v>
      </c>
      <c r="F77" s="25" t="s">
        <v>171</v>
      </c>
      <c r="G77" s="535" t="s">
        <v>170</v>
      </c>
      <c r="H77" s="25">
        <v>28</v>
      </c>
      <c r="I77" s="28">
        <v>2</v>
      </c>
      <c r="J77" s="17">
        <f t="shared" si="228"/>
        <v>0.83982600289995168</v>
      </c>
      <c r="K77" s="17">
        <f t="shared" si="229"/>
        <v>0.36945384243595941</v>
      </c>
      <c r="L77" s="17">
        <f t="shared" si="230"/>
        <v>1</v>
      </c>
      <c r="M77" s="17">
        <f t="shared" si="231"/>
        <v>6.2449490167361441E-2</v>
      </c>
      <c r="N77" s="17">
        <f t="shared" si="232"/>
        <v>0.28066851100920909</v>
      </c>
      <c r="O77" s="17">
        <f t="shared" si="233"/>
        <v>0.12160463992266796</v>
      </c>
      <c r="P77" s="17">
        <f t="shared" si="234"/>
        <v>0.8150266316487077</v>
      </c>
      <c r="Q77" s="17">
        <f t="shared" si="235"/>
        <v>0.49216087252897067</v>
      </c>
      <c r="R77" s="69">
        <f t="shared" si="236"/>
        <v>0.97776666110833199</v>
      </c>
      <c r="S77" s="422">
        <f t="shared" si="237"/>
        <v>0.55099518352457322</v>
      </c>
      <c r="T77" s="17">
        <f t="shared" si="396"/>
        <v>0.44900481647542678</v>
      </c>
      <c r="U77" s="10">
        <f t="shared" si="238"/>
        <v>23040.233152620051</v>
      </c>
      <c r="V77" s="32">
        <v>4</v>
      </c>
      <c r="W77" s="550">
        <f t="shared" si="239"/>
        <v>0</v>
      </c>
      <c r="X77" s="550">
        <f t="shared" si="240"/>
        <v>0.43988407241346222</v>
      </c>
      <c r="Y77" s="550">
        <f t="shared" si="241"/>
        <v>0.56011592758653772</v>
      </c>
      <c r="Z77" s="551">
        <f t="shared" si="242"/>
        <v>28741.788708175598</v>
      </c>
      <c r="AA77" s="426">
        <f t="shared" si="243"/>
        <v>0.16673812214990061</v>
      </c>
      <c r="AB77" s="59">
        <f t="shared" si="244"/>
        <v>0.98408812729498163</v>
      </c>
      <c r="AC77" s="59">
        <f t="shared" si="245"/>
        <v>5.2715352256793115E-2</v>
      </c>
      <c r="AD77" s="59">
        <f t="shared" si="246"/>
        <v>0.28066851100920909</v>
      </c>
      <c r="AE77" s="59">
        <f t="shared" si="247"/>
        <v>0.50783912747102933</v>
      </c>
      <c r="AF77" s="59">
        <f t="shared" si="248"/>
        <v>0.33339777670372162</v>
      </c>
      <c r="AG77" s="59">
        <f t="shared" si="249"/>
        <v>3.6829386176897051E-2</v>
      </c>
      <c r="AH77" s="59">
        <f t="shared" si="250"/>
        <v>0.12160463992266796</v>
      </c>
      <c r="AI77" s="59">
        <f t="shared" si="251"/>
        <v>0.90343160947317547</v>
      </c>
      <c r="AJ77" s="59">
        <f t="shared" si="252"/>
        <v>0.7762203963267279</v>
      </c>
      <c r="AK77" s="59">
        <f t="shared" si="253"/>
        <v>0.1849733683512923</v>
      </c>
      <c r="AL77" s="35">
        <f t="shared" si="254"/>
        <v>1</v>
      </c>
      <c r="AM77" s="27">
        <v>51314</v>
      </c>
      <c r="AN77" s="25">
        <v>25055</v>
      </c>
      <c r="AO77" s="25">
        <v>26259</v>
      </c>
      <c r="AP77" s="17">
        <f t="shared" si="255"/>
        <v>9.9665438850249995E-4</v>
      </c>
      <c r="AQ77" s="63">
        <v>95.414905365779362</v>
      </c>
      <c r="AR77" s="58">
        <v>3528.49008125</v>
      </c>
      <c r="AS77" s="24">
        <f t="shared" si="256"/>
        <v>14.542764417187065</v>
      </c>
      <c r="AT77" s="17">
        <f t="shared" si="257"/>
        <v>1.2559277691386409E-2</v>
      </c>
      <c r="AU77" s="25">
        <v>49782</v>
      </c>
      <c r="AV77" s="25">
        <v>23757</v>
      </c>
      <c r="AW77" s="25">
        <v>26025</v>
      </c>
      <c r="AX77" s="25">
        <v>1532</v>
      </c>
      <c r="AY77" s="25">
        <v>1298</v>
      </c>
      <c r="AZ77" s="18">
        <v>234</v>
      </c>
      <c r="BA77" s="25">
        <v>8556</v>
      </c>
      <c r="BB77" s="25">
        <v>4401</v>
      </c>
      <c r="BC77" s="25">
        <v>4155</v>
      </c>
      <c r="BD77" s="63">
        <v>105.92057761732852</v>
      </c>
      <c r="BE77" s="25">
        <v>42758</v>
      </c>
      <c r="BF77" s="25">
        <v>20654</v>
      </c>
      <c r="BG77" s="25">
        <v>22104</v>
      </c>
      <c r="BH77" s="63">
        <v>93.440101339124141</v>
      </c>
      <c r="BI77" s="17">
        <v>0.16673812214990061</v>
      </c>
      <c r="BJ77" s="25">
        <v>16390</v>
      </c>
      <c r="BK77" s="25">
        <v>32274</v>
      </c>
      <c r="BL77" s="25">
        <v>2650</v>
      </c>
      <c r="BM77" s="17">
        <v>0.58994856540868812</v>
      </c>
      <c r="BN77" s="10">
        <f t="shared" si="258"/>
        <v>21041.379314618578</v>
      </c>
      <c r="BO77" s="29">
        <v>0.50783912747102933</v>
      </c>
      <c r="BP77" s="30">
        <f t="shared" si="259"/>
        <v>0.49216087252897067</v>
      </c>
      <c r="BQ77" s="31">
        <v>8.2109437937658782</v>
      </c>
      <c r="BR77" s="25">
        <v>34924</v>
      </c>
      <c r="BS77" s="25">
        <v>10722</v>
      </c>
      <c r="BT77" s="25">
        <v>21099</v>
      </c>
      <c r="BU77" s="25">
        <v>2302</v>
      </c>
      <c r="BV77" s="18">
        <v>600</v>
      </c>
      <c r="BW77" s="18">
        <v>201</v>
      </c>
      <c r="BX77" s="25">
        <v>10345</v>
      </c>
      <c r="BY77" s="25">
        <v>7911</v>
      </c>
      <c r="BZ77" s="25">
        <v>2434</v>
      </c>
      <c r="CA77" s="59">
        <v>0.23528274528757856</v>
      </c>
      <c r="CB77" s="25">
        <v>49782</v>
      </c>
      <c r="CC77" s="25">
        <v>1532</v>
      </c>
      <c r="CD77" s="17">
        <f t="shared" si="260"/>
        <v>3.0774175404764775E-2</v>
      </c>
      <c r="CE77" s="18">
        <v>418</v>
      </c>
      <c r="CF77" s="18">
        <v>938</v>
      </c>
      <c r="CG77" s="25">
        <v>1540</v>
      </c>
      <c r="CH77" s="25">
        <v>2112</v>
      </c>
      <c r="CI77" s="25">
        <v>1873</v>
      </c>
      <c r="CJ77" s="25">
        <v>1443</v>
      </c>
      <c r="CK77" s="18">
        <v>953</v>
      </c>
      <c r="CL77" s="18">
        <v>554</v>
      </c>
      <c r="CM77" s="18">
        <v>514</v>
      </c>
      <c r="CN77" s="26">
        <v>4.8121797970033837</v>
      </c>
      <c r="CO77" s="27">
        <v>10345</v>
      </c>
      <c r="CP77" s="34">
        <f t="shared" si="261"/>
        <v>4.9602706621556312</v>
      </c>
      <c r="CQ77" s="25">
        <v>230</v>
      </c>
      <c r="CR77" s="18">
        <v>235</v>
      </c>
      <c r="CS77" s="18">
        <v>349</v>
      </c>
      <c r="CT77" s="25">
        <v>7663</v>
      </c>
      <c r="CU77" s="25">
        <v>1542</v>
      </c>
      <c r="CV77" s="18">
        <v>186</v>
      </c>
      <c r="CW77" s="18">
        <v>129</v>
      </c>
      <c r="CX77" s="18">
        <v>11</v>
      </c>
      <c r="CY77" s="25">
        <v>10345</v>
      </c>
      <c r="CZ77" s="25">
        <v>9547</v>
      </c>
      <c r="DA77" s="18">
        <v>252</v>
      </c>
      <c r="DB77" s="18">
        <v>108</v>
      </c>
      <c r="DC77" s="18">
        <v>389</v>
      </c>
      <c r="DD77" s="18">
        <v>21</v>
      </c>
      <c r="DE77" s="18">
        <v>28</v>
      </c>
      <c r="DF77" s="25">
        <v>10345</v>
      </c>
      <c r="DG77" s="25">
        <v>3394</v>
      </c>
      <c r="DH77" s="18">
        <v>49</v>
      </c>
      <c r="DI77" s="18">
        <v>6</v>
      </c>
      <c r="DJ77" s="25">
        <v>6807</v>
      </c>
      <c r="DK77" s="18">
        <v>27</v>
      </c>
      <c r="DL77" s="18">
        <v>62</v>
      </c>
      <c r="DM77" s="25">
        <f t="shared" si="262"/>
        <v>16568.33504108265</v>
      </c>
      <c r="DN77" s="17">
        <f t="shared" si="263"/>
        <v>0.65799903334944421</v>
      </c>
      <c r="DO77" s="17">
        <f t="shared" si="264"/>
        <v>2.609956500724988E-3</v>
      </c>
      <c r="DP77" s="23">
        <f t="shared" si="265"/>
        <v>0.33339777670372162</v>
      </c>
      <c r="DQ77" s="23">
        <f t="shared" si="266"/>
        <v>0.66660222329627838</v>
      </c>
      <c r="DR77" s="25">
        <v>10345</v>
      </c>
      <c r="DS77" s="18">
        <v>49</v>
      </c>
      <c r="DT77" s="25">
        <v>5306</v>
      </c>
      <c r="DU77" s="18">
        <v>8</v>
      </c>
      <c r="DV77" s="25">
        <v>4234</v>
      </c>
      <c r="DW77" s="18">
        <v>16</v>
      </c>
      <c r="DX77" s="18">
        <v>691</v>
      </c>
      <c r="DY77" s="18">
        <v>41</v>
      </c>
      <c r="DZ77" s="17">
        <f t="shared" si="267"/>
        <v>0.92769453842435956</v>
      </c>
      <c r="EA77" s="17">
        <f t="shared" si="268"/>
        <v>7.230546157564044E-2</v>
      </c>
      <c r="EB77" s="25">
        <v>10345</v>
      </c>
      <c r="EC77" s="18">
        <v>351</v>
      </c>
      <c r="ED77" s="18">
        <v>30</v>
      </c>
      <c r="EE77" s="25">
        <v>9299</v>
      </c>
      <c r="EF77" s="17">
        <f t="shared" si="269"/>
        <v>0.89888835186080229</v>
      </c>
      <c r="EG77" s="18">
        <v>601</v>
      </c>
      <c r="EH77" s="18">
        <v>64</v>
      </c>
      <c r="EI77" s="17">
        <f t="shared" si="270"/>
        <v>3.6829386176897051E-2</v>
      </c>
      <c r="EJ77" s="17">
        <f t="shared" si="271"/>
        <v>5.8095698405026583E-2</v>
      </c>
      <c r="EK77" s="69">
        <f t="shared" si="272"/>
        <v>0.36945384243595941</v>
      </c>
      <c r="EL77" s="27">
        <v>33497</v>
      </c>
      <c r="EM77" s="25">
        <v>32964</v>
      </c>
      <c r="EN77" s="18">
        <v>533</v>
      </c>
      <c r="EO77" s="59">
        <v>0.98408812729498163</v>
      </c>
      <c r="EP77" s="25">
        <v>15506</v>
      </c>
      <c r="EQ77" s="25">
        <v>15373</v>
      </c>
      <c r="ER77" s="18">
        <v>133</v>
      </c>
      <c r="ES77" s="59">
        <v>0.99142267509351223</v>
      </c>
      <c r="ET77" s="25">
        <v>17991</v>
      </c>
      <c r="EU77" s="25">
        <v>17591</v>
      </c>
      <c r="EV77" s="18">
        <v>400</v>
      </c>
      <c r="EW77" s="59">
        <v>0.97776666110833199</v>
      </c>
      <c r="EX77" s="25">
        <v>5645</v>
      </c>
      <c r="EY77" s="25">
        <v>5523</v>
      </c>
      <c r="EZ77" s="18">
        <v>122</v>
      </c>
      <c r="FA77" s="59">
        <v>0.97838795394154121</v>
      </c>
      <c r="FB77" s="25">
        <v>27852</v>
      </c>
      <c r="FC77" s="25">
        <v>27441</v>
      </c>
      <c r="FD77" s="18">
        <v>411</v>
      </c>
      <c r="FE77" s="59">
        <v>0.9852434295562259</v>
      </c>
      <c r="FF77" s="25">
        <v>23098</v>
      </c>
      <c r="FG77" s="25">
        <v>10187</v>
      </c>
      <c r="FH77" s="25">
        <v>12090</v>
      </c>
      <c r="FI77" s="18">
        <v>821</v>
      </c>
      <c r="FJ77" s="23">
        <f t="shared" si="273"/>
        <v>3.5544202961295353E-2</v>
      </c>
      <c r="FK77" s="23">
        <f t="shared" si="274"/>
        <v>0.52342194129361852</v>
      </c>
      <c r="FL77" s="36">
        <f t="shared" si="275"/>
        <v>12.40803897685749</v>
      </c>
      <c r="FM77" s="25">
        <v>11089</v>
      </c>
      <c r="FN77" s="25">
        <v>4988</v>
      </c>
      <c r="FO77" s="17">
        <f t="shared" si="276"/>
        <v>0.44981513211290469</v>
      </c>
      <c r="FP77" s="25">
        <v>5672</v>
      </c>
      <c r="FQ77" s="17">
        <f t="shared" si="277"/>
        <v>0.51149788078275771</v>
      </c>
      <c r="FR77" s="18">
        <v>429</v>
      </c>
      <c r="FS77" s="17">
        <f t="shared" si="278"/>
        <v>3.8686987104337635E-2</v>
      </c>
      <c r="FT77" s="25">
        <v>12009</v>
      </c>
      <c r="FU77" s="25">
        <v>5199</v>
      </c>
      <c r="FV77" s="25">
        <v>6418</v>
      </c>
      <c r="FW77" s="17">
        <f t="shared" si="279"/>
        <v>3.2642185027895745E-2</v>
      </c>
      <c r="FX77" s="17">
        <f t="shared" si="280"/>
        <v>0.53443250895161964</v>
      </c>
      <c r="FY77" s="18">
        <v>392</v>
      </c>
      <c r="FZ77" s="25">
        <v>26387</v>
      </c>
      <c r="GA77" s="18">
        <v>1391</v>
      </c>
      <c r="GB77" s="25">
        <v>17590</v>
      </c>
      <c r="GC77" s="25">
        <v>3525</v>
      </c>
      <c r="GD77" s="18">
        <v>1784</v>
      </c>
      <c r="GE77" s="18">
        <v>54</v>
      </c>
      <c r="GF77" s="18">
        <v>1406</v>
      </c>
      <c r="GG77" s="18">
        <v>29</v>
      </c>
      <c r="GH77" s="18">
        <v>43</v>
      </c>
      <c r="GI77" s="18">
        <v>565</v>
      </c>
      <c r="GJ77" s="10">
        <f t="shared" si="281"/>
        <v>1391</v>
      </c>
      <c r="GK77" s="10">
        <f t="shared" si="222"/>
        <v>24996</v>
      </c>
      <c r="GL77" s="10">
        <f t="shared" si="223"/>
        <v>7406</v>
      </c>
      <c r="GM77" s="10">
        <f t="shared" si="282"/>
        <v>18981</v>
      </c>
      <c r="GN77" s="10">
        <f t="shared" si="224"/>
        <v>3881</v>
      </c>
      <c r="GO77" s="17">
        <f t="shared" si="283"/>
        <v>5.2715352256793115E-2</v>
      </c>
      <c r="GP77" s="17">
        <f t="shared" si="225"/>
        <v>0.94728464774320686</v>
      </c>
      <c r="GQ77" s="17">
        <f t="shared" si="226"/>
        <v>0.28066851100920909</v>
      </c>
      <c r="GR77" s="17">
        <f t="shared" si="227"/>
        <v>0.14708000151589798</v>
      </c>
      <c r="GS77" s="17">
        <f t="shared" si="284"/>
        <v>0.61397657937620798</v>
      </c>
      <c r="GT77" s="25">
        <v>12621</v>
      </c>
      <c r="GU77" s="18">
        <v>545</v>
      </c>
      <c r="GV77" s="25">
        <v>7945</v>
      </c>
      <c r="GW77" s="25">
        <v>2122</v>
      </c>
      <c r="GX77" s="18">
        <v>1002</v>
      </c>
      <c r="GY77" s="18">
        <v>35</v>
      </c>
      <c r="GZ77" s="18">
        <v>619</v>
      </c>
      <c r="HA77" s="18">
        <v>15</v>
      </c>
      <c r="HB77" s="18">
        <v>32</v>
      </c>
      <c r="HC77" s="18">
        <v>306</v>
      </c>
      <c r="HD77" s="23">
        <f t="shared" si="285"/>
        <v>4.3181998256873466E-2</v>
      </c>
      <c r="HE77" s="23">
        <f t="shared" si="286"/>
        <v>0.95681800174312659</v>
      </c>
      <c r="HF77" s="23">
        <f t="shared" si="287"/>
        <v>0.32731162348466841</v>
      </c>
      <c r="HG77" s="23">
        <f t="shared" si="288"/>
        <v>0.15917914586799778</v>
      </c>
      <c r="HH77" s="25">
        <v>13766</v>
      </c>
      <c r="HI77" s="18">
        <v>846</v>
      </c>
      <c r="HJ77" s="25">
        <v>9645</v>
      </c>
      <c r="HK77" s="25">
        <v>1403</v>
      </c>
      <c r="HL77" s="18">
        <v>782</v>
      </c>
      <c r="HM77" s="18">
        <v>19</v>
      </c>
      <c r="HN77" s="18">
        <v>787</v>
      </c>
      <c r="HO77" s="18">
        <v>14</v>
      </c>
      <c r="HP77" s="18">
        <v>11</v>
      </c>
      <c r="HQ77" s="18">
        <v>259</v>
      </c>
      <c r="HR77" s="23">
        <f t="shared" si="289"/>
        <v>6.1455760569519104E-2</v>
      </c>
      <c r="HS77" s="23">
        <f t="shared" si="290"/>
        <v>0.93854423943048093</v>
      </c>
      <c r="HT77" s="80">
        <f t="shared" si="291"/>
        <v>0.23790498329216911</v>
      </c>
      <c r="HU77" s="27">
        <v>40741</v>
      </c>
      <c r="HV77" s="18">
        <v>1758</v>
      </c>
      <c r="HW77" s="25">
        <v>4458</v>
      </c>
      <c r="HX77" s="18">
        <v>927</v>
      </c>
      <c r="HY77" s="25">
        <v>11113</v>
      </c>
      <c r="HZ77" s="25">
        <v>8918</v>
      </c>
      <c r="IA77" s="18">
        <v>458</v>
      </c>
      <c r="IB77" s="18">
        <v>69</v>
      </c>
      <c r="IC77" s="25">
        <v>6162</v>
      </c>
      <c r="ID77" s="25">
        <v>4426</v>
      </c>
      <c r="IE77" s="25">
        <v>1723</v>
      </c>
      <c r="IF77" s="18">
        <v>239</v>
      </c>
      <c r="IG77" s="18">
        <v>490</v>
      </c>
      <c r="IH77" s="17">
        <f t="shared" si="292"/>
        <v>0.32753246115706536</v>
      </c>
      <c r="II77" s="17">
        <f t="shared" si="293"/>
        <v>0.21889497066836847</v>
      </c>
      <c r="IJ77" s="30">
        <f t="shared" si="294"/>
        <v>4.5684009867683342</v>
      </c>
      <c r="IK77" s="17">
        <f t="shared" si="397"/>
        <v>6.2449490167361441E-2</v>
      </c>
      <c r="IL77" s="25">
        <v>19677</v>
      </c>
      <c r="IM77" s="18">
        <v>1185</v>
      </c>
      <c r="IN77" s="25">
        <v>2944</v>
      </c>
      <c r="IO77" s="18">
        <v>728</v>
      </c>
      <c r="IP77" s="25">
        <v>7261</v>
      </c>
      <c r="IQ77" s="25">
        <v>3005</v>
      </c>
      <c r="IR77" s="18">
        <v>287</v>
      </c>
      <c r="IS77" s="18">
        <v>54</v>
      </c>
      <c r="IT77" s="25">
        <v>2948</v>
      </c>
      <c r="IU77" s="25">
        <v>147</v>
      </c>
      <c r="IV77" s="25">
        <v>675</v>
      </c>
      <c r="IW77" s="18">
        <v>113</v>
      </c>
      <c r="IX77" s="18">
        <v>330</v>
      </c>
      <c r="IY77" s="17">
        <f t="shared" si="295"/>
        <v>0.78314783757686635</v>
      </c>
      <c r="IZ77" s="25">
        <v>21064</v>
      </c>
      <c r="JA77" s="18">
        <v>573</v>
      </c>
      <c r="JB77" s="25">
        <v>1514</v>
      </c>
      <c r="JC77" s="18">
        <v>199</v>
      </c>
      <c r="JD77" s="25">
        <v>3852</v>
      </c>
      <c r="JE77" s="25">
        <v>5913</v>
      </c>
      <c r="JF77" s="18">
        <v>171</v>
      </c>
      <c r="JG77" s="18">
        <v>15</v>
      </c>
      <c r="JH77" s="25">
        <v>3214</v>
      </c>
      <c r="JI77" s="25">
        <v>4279</v>
      </c>
      <c r="JJ77" s="25">
        <v>1048</v>
      </c>
      <c r="JK77" s="18">
        <v>126</v>
      </c>
      <c r="JL77" s="18">
        <v>160</v>
      </c>
      <c r="JM77" s="80">
        <f t="shared" si="296"/>
        <v>0.58023167489555638</v>
      </c>
      <c r="JN77" s="27">
        <v>40741</v>
      </c>
      <c r="JO77" s="25">
        <v>32755</v>
      </c>
      <c r="JP77" s="18">
        <v>14</v>
      </c>
      <c r="JQ77" s="18">
        <v>61</v>
      </c>
      <c r="JR77" s="18">
        <v>92</v>
      </c>
      <c r="JS77" s="18">
        <v>161</v>
      </c>
      <c r="JT77" s="18">
        <v>111</v>
      </c>
      <c r="JU77" s="18">
        <v>0</v>
      </c>
      <c r="JV77" s="18">
        <v>11</v>
      </c>
      <c r="JW77" s="25">
        <v>7536</v>
      </c>
      <c r="JX77" s="17">
        <f t="shared" si="297"/>
        <v>0.1849733683512923</v>
      </c>
      <c r="JY77" s="17">
        <f t="shared" si="298"/>
        <v>0.8150266316487077</v>
      </c>
      <c r="JZ77" s="25">
        <v>7148</v>
      </c>
      <c r="KA77" s="25">
        <v>5991</v>
      </c>
      <c r="KB77" s="18">
        <v>6</v>
      </c>
      <c r="KC77" s="18">
        <v>14</v>
      </c>
      <c r="KD77" s="18">
        <v>23</v>
      </c>
      <c r="KE77" s="18">
        <v>32</v>
      </c>
      <c r="KF77" s="18">
        <v>23</v>
      </c>
      <c r="KG77" s="18">
        <v>0</v>
      </c>
      <c r="KH77" s="18">
        <v>4</v>
      </c>
      <c r="KI77" s="25">
        <v>1055</v>
      </c>
      <c r="KJ77" s="17">
        <f t="shared" si="299"/>
        <v>0.14759373251259095</v>
      </c>
      <c r="KK77" s="25">
        <v>33593</v>
      </c>
      <c r="KL77" s="25">
        <v>26764</v>
      </c>
      <c r="KM77" s="18">
        <v>8</v>
      </c>
      <c r="KN77" s="18">
        <v>47</v>
      </c>
      <c r="KO77" s="18">
        <v>69</v>
      </c>
      <c r="KP77" s="18">
        <v>129</v>
      </c>
      <c r="KQ77" s="18">
        <v>88</v>
      </c>
      <c r="KR77" s="18">
        <v>0</v>
      </c>
      <c r="KS77" s="18">
        <v>7</v>
      </c>
      <c r="KT77" s="25">
        <v>6481</v>
      </c>
      <c r="KU77" s="69">
        <f t="shared" si="300"/>
        <v>0.19292709790730211</v>
      </c>
      <c r="KV77" s="27">
        <v>51314</v>
      </c>
      <c r="KW77" s="25">
        <v>49231</v>
      </c>
      <c r="KX77" s="25">
        <v>2083</v>
      </c>
      <c r="KY77" s="59">
        <v>4.0593210429902174E-2</v>
      </c>
      <c r="KZ77" s="18">
        <v>958</v>
      </c>
      <c r="LA77" s="18">
        <v>590</v>
      </c>
      <c r="LB77" s="18">
        <v>761</v>
      </c>
      <c r="LC77" s="18">
        <v>761</v>
      </c>
      <c r="LD77" s="25">
        <v>25055</v>
      </c>
      <c r="LE77" s="25">
        <v>24074</v>
      </c>
      <c r="LF77" s="25">
        <v>981</v>
      </c>
      <c r="LG77" s="59">
        <v>3.9153861504689684E-2</v>
      </c>
      <c r="LH77" s="25">
        <v>26259</v>
      </c>
      <c r="LI77" s="25">
        <v>25157</v>
      </c>
      <c r="LJ77" s="25">
        <v>1102</v>
      </c>
      <c r="LK77" s="35">
        <v>4.1966563844777031E-2</v>
      </c>
      <c r="LL77" s="27">
        <v>10345</v>
      </c>
      <c r="LM77" s="18">
        <v>46</v>
      </c>
      <c r="LN77" s="25">
        <v>9300</v>
      </c>
      <c r="LO77" s="18">
        <v>350</v>
      </c>
      <c r="LP77" s="18">
        <v>80</v>
      </c>
      <c r="LQ77" s="18">
        <v>14</v>
      </c>
      <c r="LR77" s="18">
        <v>555</v>
      </c>
      <c r="LS77" s="23">
        <f t="shared" si="301"/>
        <v>5.3649105848235866E-2</v>
      </c>
      <c r="LT77" s="23">
        <f t="shared" si="302"/>
        <v>0.9463508941517641</v>
      </c>
      <c r="LU77" s="17">
        <f t="shared" si="303"/>
        <v>0.90343160947317547</v>
      </c>
      <c r="LV77" s="25">
        <v>10345</v>
      </c>
      <c r="LW77" s="18">
        <v>272</v>
      </c>
      <c r="LX77" s="25">
        <v>4566</v>
      </c>
      <c r="LY77" s="25">
        <v>3184</v>
      </c>
      <c r="LZ77" s="18">
        <v>254</v>
      </c>
      <c r="MA77" s="18">
        <v>5</v>
      </c>
      <c r="MB77" s="25">
        <v>1988</v>
      </c>
      <c r="MC77" s="18">
        <v>67</v>
      </c>
      <c r="MD77" s="18">
        <v>8</v>
      </c>
      <c r="ME77" s="18">
        <v>0</v>
      </c>
      <c r="MF77" s="18">
        <v>1</v>
      </c>
      <c r="MG77" s="17">
        <f t="shared" si="304"/>
        <v>0.19913001449975834</v>
      </c>
      <c r="MH77" s="17">
        <f t="shared" si="305"/>
        <v>0.7762203963267279</v>
      </c>
      <c r="MI77" s="25">
        <v>10345</v>
      </c>
      <c r="MJ77" s="18">
        <v>419</v>
      </c>
      <c r="MK77" s="25">
        <v>4270</v>
      </c>
      <c r="ML77" s="25">
        <v>2967</v>
      </c>
      <c r="MM77" s="18">
        <v>246</v>
      </c>
      <c r="MN77" s="18">
        <v>5</v>
      </c>
      <c r="MO77" s="25">
        <v>2317</v>
      </c>
      <c r="MP77" s="18">
        <v>116</v>
      </c>
      <c r="MQ77" s="18">
        <v>2</v>
      </c>
      <c r="MR77" s="18">
        <v>0</v>
      </c>
      <c r="MS77" s="18">
        <v>3</v>
      </c>
      <c r="MT77" s="17">
        <f t="shared" si="306"/>
        <v>0.75147414209763175</v>
      </c>
      <c r="MU77" s="69">
        <f t="shared" si="307"/>
        <v>0.83982600289995168</v>
      </c>
      <c r="MV77" s="27">
        <v>10345</v>
      </c>
      <c r="MW77" s="25">
        <v>1258</v>
      </c>
      <c r="MX77" s="18">
        <v>82</v>
      </c>
      <c r="MY77" s="25">
        <v>1547</v>
      </c>
      <c r="MZ77" s="25">
        <v>3734</v>
      </c>
      <c r="NA77" s="25">
        <v>1678</v>
      </c>
      <c r="NB77" s="18">
        <v>28</v>
      </c>
      <c r="NC77" s="25">
        <v>1651</v>
      </c>
      <c r="ND77" s="18">
        <v>367</v>
      </c>
      <c r="NE77" s="17">
        <f t="shared" si="308"/>
        <v>0.12160463992266796</v>
      </c>
      <c r="NF77" s="10">
        <f t="shared" si="309"/>
        <v>6053.7221846302564</v>
      </c>
      <c r="NG77" s="17">
        <f t="shared" si="310"/>
        <v>0.44340260995650072</v>
      </c>
      <c r="NH77" s="25">
        <v>10345</v>
      </c>
      <c r="NI77" s="18">
        <v>9</v>
      </c>
      <c r="NJ77" s="18">
        <v>2</v>
      </c>
      <c r="NK77" s="18">
        <v>1</v>
      </c>
      <c r="NL77" s="18">
        <v>4</v>
      </c>
      <c r="NM77" s="25">
        <v>9275</v>
      </c>
      <c r="NN77" s="25">
        <v>1020</v>
      </c>
      <c r="NO77" s="18">
        <v>26</v>
      </c>
      <c r="NP77" s="18">
        <v>0</v>
      </c>
      <c r="NQ77" s="32">
        <v>8</v>
      </c>
      <c r="NR77" s="27">
        <v>10345</v>
      </c>
      <c r="NS77" s="37">
        <f t="shared" si="311"/>
        <v>1.2053165780570323</v>
      </c>
      <c r="NT77" s="37">
        <f t="shared" si="312"/>
        <v>0.32523855429447823</v>
      </c>
      <c r="NU77" s="37">
        <f t="shared" si="313"/>
        <v>0.82965755072580005</v>
      </c>
      <c r="NV77" s="17">
        <f t="shared" si="314"/>
        <v>0.16847127815758592</v>
      </c>
      <c r="NW77" s="10">
        <f t="shared" si="315"/>
        <v>5134</v>
      </c>
      <c r="NX77" s="17">
        <f t="shared" si="316"/>
        <v>0.49627839536007734</v>
      </c>
      <c r="NY77" s="19">
        <f t="shared" si="317"/>
        <v>9.2522842365153457E-2</v>
      </c>
      <c r="NZ77" s="25">
        <v>5211</v>
      </c>
      <c r="OA77" s="25">
        <v>4779</v>
      </c>
      <c r="OB77" s="18">
        <v>199</v>
      </c>
      <c r="OC77" s="25">
        <v>1840</v>
      </c>
      <c r="OD77" s="18">
        <v>134</v>
      </c>
      <c r="OE77" s="18">
        <v>306</v>
      </c>
      <c r="OF77" s="17">
        <f t="shared" si="318"/>
        <v>0.17786370227162882</v>
      </c>
      <c r="OG77" s="17">
        <f t="shared" si="319"/>
        <v>0.50372160463992266</v>
      </c>
      <c r="OH77" s="17">
        <f t="shared" si="320"/>
        <v>0.46196230062832289</v>
      </c>
      <c r="OI77" s="69">
        <f t="shared" si="321"/>
        <v>2.957950700821653E-2</v>
      </c>
      <c r="OJ77" s="27">
        <v>10345</v>
      </c>
      <c r="OK77" s="18">
        <v>66</v>
      </c>
      <c r="OL77" s="25">
        <v>3960</v>
      </c>
      <c r="OM77" s="25">
        <v>2365</v>
      </c>
      <c r="ON77" s="18">
        <v>82</v>
      </c>
      <c r="OO77" s="25">
        <v>1642</v>
      </c>
      <c r="OP77" s="18">
        <v>819</v>
      </c>
      <c r="OQ77" s="25">
        <v>5671</v>
      </c>
      <c r="OR77" s="69">
        <f t="shared" si="322"/>
        <v>0.4762687288545191</v>
      </c>
      <c r="OS77" s="85">
        <v>21600</v>
      </c>
      <c r="OT77" s="22">
        <v>19282</v>
      </c>
      <c r="OU77" s="38">
        <f t="shared" si="323"/>
        <v>0.6395780814647738</v>
      </c>
      <c r="OV77" s="39">
        <v>0.8437340524841821</v>
      </c>
      <c r="OW77" s="22">
        <v>1626888</v>
      </c>
      <c r="OX77" s="36">
        <f t="shared" si="324"/>
        <v>66569003.184</v>
      </c>
      <c r="OY77" s="36">
        <f t="shared" si="325"/>
        <v>1306439.9809182333</v>
      </c>
      <c r="OZ77" s="22">
        <v>455</v>
      </c>
      <c r="PA77" s="22">
        <v>455</v>
      </c>
      <c r="PB77" s="38">
        <f t="shared" si="326"/>
        <v>1.5092211755340321E-2</v>
      </c>
      <c r="PC77" s="39">
        <v>0.4156043956043956</v>
      </c>
      <c r="PD77" s="22">
        <v>18910</v>
      </c>
      <c r="PE77" s="40">
        <f t="shared" si="327"/>
        <v>773759.38</v>
      </c>
      <c r="PF77" s="36">
        <f t="shared" si="328"/>
        <v>139756.37886728314</v>
      </c>
      <c r="PG77" s="22">
        <v>833</v>
      </c>
      <c r="PH77" s="22">
        <v>833</v>
      </c>
      <c r="PI77" s="38">
        <f t="shared" si="329"/>
        <v>2.7630356905930742E-2</v>
      </c>
      <c r="PJ77" s="39">
        <v>9.4861944777911156E-2</v>
      </c>
      <c r="PK77" s="22">
        <v>7902</v>
      </c>
      <c r="PL77" s="41">
        <f t="shared" si="330"/>
        <v>323334.03600000002</v>
      </c>
      <c r="PM77" s="36">
        <f t="shared" si="331"/>
        <v>68094.939398231523</v>
      </c>
      <c r="PN77" s="22">
        <v>4095</v>
      </c>
      <c r="PO77" s="22">
        <v>4095</v>
      </c>
      <c r="PP77" s="38">
        <f t="shared" si="332"/>
        <v>0.13582990579806289</v>
      </c>
      <c r="PQ77" s="39">
        <v>0.7548717948717949</v>
      </c>
      <c r="PR77" s="22">
        <v>309120</v>
      </c>
      <c r="PS77" s="41">
        <f t="shared" si="333"/>
        <v>12648572.16</v>
      </c>
      <c r="PT77" s="36">
        <f t="shared" si="334"/>
        <v>536929.645292487</v>
      </c>
      <c r="PU77" s="22">
        <v>4920</v>
      </c>
      <c r="PV77" s="22">
        <v>4920</v>
      </c>
      <c r="PW77" s="38">
        <f t="shared" si="335"/>
        <v>0.16319490513466897</v>
      </c>
      <c r="PX77" s="39">
        <v>0.27609552845528457</v>
      </c>
      <c r="PY77" s="22">
        <v>135839</v>
      </c>
      <c r="PZ77" s="36">
        <f t="shared" si="336"/>
        <v>750628.27542947326</v>
      </c>
      <c r="QA77" s="22"/>
      <c r="QB77" s="22"/>
      <c r="QC77" s="39">
        <v>0</v>
      </c>
      <c r="QD77" s="22"/>
      <c r="QE77" s="22">
        <f t="shared" si="337"/>
        <v>0</v>
      </c>
      <c r="QF77" s="22"/>
      <c r="QG77" s="22"/>
      <c r="QH77" s="22"/>
      <c r="QI77" s="38">
        <f t="shared" si="338"/>
        <v>0</v>
      </c>
      <c r="QJ77" s="39">
        <v>0</v>
      </c>
      <c r="QK77" s="22"/>
      <c r="QL77" s="42">
        <f t="shared" si="339"/>
        <v>0</v>
      </c>
      <c r="QM77" s="22">
        <f t="shared" si="340"/>
        <v>563</v>
      </c>
      <c r="QN77" s="22">
        <v>322</v>
      </c>
      <c r="QO77" s="22">
        <v>322</v>
      </c>
      <c r="QP77" s="38">
        <f t="shared" si="341"/>
        <v>1.0680642165317765E-2</v>
      </c>
      <c r="QQ77" s="39">
        <v>0.16397515527950313</v>
      </c>
      <c r="QR77" s="22">
        <v>5280</v>
      </c>
      <c r="QS77" s="36">
        <f t="shared" si="342"/>
        <v>75709.516197567835</v>
      </c>
      <c r="QT77" s="22"/>
      <c r="QU77" s="22"/>
      <c r="QV77" s="38">
        <f t="shared" si="343"/>
        <v>0</v>
      </c>
      <c r="QW77" s="39">
        <v>0</v>
      </c>
      <c r="QX77" s="22"/>
      <c r="QY77" s="36">
        <f t="shared" si="344"/>
        <v>0</v>
      </c>
      <c r="QZ77" s="22">
        <v>241</v>
      </c>
      <c r="RA77" s="22">
        <v>241</v>
      </c>
      <c r="RB77" s="38">
        <f t="shared" si="345"/>
        <v>7.9938967759055329E-3</v>
      </c>
      <c r="RC77" s="39">
        <v>0.16311203319502074</v>
      </c>
      <c r="RD77" s="22">
        <v>3931</v>
      </c>
      <c r="RE77" s="36">
        <f t="shared" si="346"/>
        <v>26040.347220817061</v>
      </c>
      <c r="RF77" s="10">
        <f t="shared" si="347"/>
        <v>32466</v>
      </c>
      <c r="RG77" s="10">
        <f t="shared" si="348"/>
        <v>30148</v>
      </c>
      <c r="RH77" s="17">
        <f t="shared" si="349"/>
        <v>3.8774914374422036E-2</v>
      </c>
      <c r="RI77" s="17">
        <f t="shared" si="350"/>
        <v>8.8588086671283542E-4</v>
      </c>
      <c r="RJ77" s="17">
        <f t="shared" si="351"/>
        <v>0.44993814346524619</v>
      </c>
      <c r="RK77" s="17">
        <f t="shared" si="352"/>
        <v>4.813211977849486E-2</v>
      </c>
      <c r="RL77" s="17">
        <f t="shared" si="353"/>
        <v>0.18491865780512651</v>
      </c>
      <c r="RM77" s="17">
        <f t="shared" si="354"/>
        <v>0.25851650103503282</v>
      </c>
      <c r="RN77" s="17">
        <f t="shared" si="355"/>
        <v>2.6074369782103042E-2</v>
      </c>
      <c r="RO77" s="17">
        <f t="shared" si="356"/>
        <v>0</v>
      </c>
      <c r="RP77" s="17">
        <f t="shared" si="357"/>
        <v>8.9682998490981727E-3</v>
      </c>
      <c r="RQ77" s="17">
        <f t="shared" si="358"/>
        <v>0</v>
      </c>
      <c r="RR77" s="36">
        <f t="shared" si="359"/>
        <v>2903599.0833240934</v>
      </c>
      <c r="RS77" s="36">
        <f t="shared" si="360"/>
        <v>56.58492971360824</v>
      </c>
      <c r="RT77" s="10">
        <f t="shared" si="361"/>
        <v>2318</v>
      </c>
      <c r="RU77" s="17">
        <f t="shared" si="362"/>
        <v>7.1397769974742814E-2</v>
      </c>
      <c r="RV77" s="37">
        <f t="shared" si="363"/>
        <v>1.5805458017618432</v>
      </c>
      <c r="RW77" s="36">
        <f t="shared" si="364"/>
        <v>0.58751997505554043</v>
      </c>
      <c r="RX77" s="85">
        <v>-0.70699789999999996</v>
      </c>
      <c r="RY77" s="93">
        <v>191</v>
      </c>
      <c r="RZ77" s="43" t="b">
        <v>0</v>
      </c>
      <c r="SA77" s="18" t="b">
        <v>0</v>
      </c>
      <c r="SB77" s="18" t="b">
        <v>0</v>
      </c>
      <c r="SC77" s="18" t="b">
        <v>0</v>
      </c>
      <c r="SD77" s="18" t="b">
        <v>0</v>
      </c>
      <c r="SE77" s="32" t="b">
        <v>1</v>
      </c>
      <c r="SF77" s="43" t="b">
        <v>0</v>
      </c>
      <c r="SG77" s="18" t="b">
        <v>0</v>
      </c>
      <c r="SH77" s="18"/>
      <c r="SI77" s="18"/>
      <c r="SJ77" s="18"/>
      <c r="SK77" s="18"/>
      <c r="SL77" s="18"/>
      <c r="SM77" s="18"/>
      <c r="SN77" s="18"/>
      <c r="SO77" s="18"/>
      <c r="SP77" s="18"/>
      <c r="SQ77" s="17">
        <f t="shared" si="365"/>
        <v>0</v>
      </c>
      <c r="SR77" s="17">
        <f t="shared" si="366"/>
        <v>0</v>
      </c>
      <c r="SS77" s="17">
        <f t="shared" si="367"/>
        <v>0</v>
      </c>
      <c r="ST77" s="17">
        <f t="shared" si="368"/>
        <v>0</v>
      </c>
      <c r="SU77" s="17">
        <f t="shared" si="369"/>
        <v>0</v>
      </c>
      <c r="SV77" s="17">
        <f t="shared" si="221"/>
        <v>0</v>
      </c>
      <c r="SW77" s="17">
        <f t="shared" si="370"/>
        <v>0</v>
      </c>
      <c r="SX77" s="17">
        <f t="shared" si="371"/>
        <v>0</v>
      </c>
      <c r="SY77" s="17">
        <f t="shared" si="372"/>
        <v>0</v>
      </c>
      <c r="SZ77" s="17">
        <f t="shared" si="373"/>
        <v>0</v>
      </c>
      <c r="TA77" s="17">
        <f t="shared" si="374"/>
        <v>0</v>
      </c>
      <c r="TB77" s="24">
        <f t="shared" si="375"/>
        <v>620</v>
      </c>
      <c r="TC77" s="69">
        <f t="shared" si="376"/>
        <v>1</v>
      </c>
      <c r="TD77" s="17">
        <f t="shared" si="398"/>
        <v>2.6014568158168575E-6</v>
      </c>
      <c r="TE77" s="95"/>
      <c r="TF77" s="71"/>
      <c r="TG77" s="71"/>
      <c r="TH77" s="71"/>
      <c r="TI77" s="71"/>
      <c r="TJ77" s="71"/>
      <c r="TK77" s="71">
        <v>5</v>
      </c>
      <c r="TL77" s="71"/>
      <c r="TM77" s="71">
        <v>1</v>
      </c>
      <c r="TN77" s="71"/>
      <c r="TO77" s="71"/>
      <c r="TP77" s="71"/>
      <c r="TQ77" s="71"/>
      <c r="TR77" s="72"/>
      <c r="TS77" s="72"/>
      <c r="TT77" s="72"/>
      <c r="TU77" s="72"/>
      <c r="TV77" s="72"/>
      <c r="TW77" s="72"/>
      <c r="TX77" s="72"/>
      <c r="TY77" s="72">
        <v>1</v>
      </c>
      <c r="TZ77" s="72">
        <v>4</v>
      </c>
      <c r="UA77" s="72"/>
      <c r="UB77" s="72"/>
      <c r="UC77" s="72"/>
      <c r="UD77" s="72"/>
      <c r="UE77" s="72"/>
      <c r="UF77" s="72"/>
      <c r="UG77" s="72"/>
      <c r="UH77" s="72"/>
      <c r="UI77" s="72"/>
      <c r="UJ77" s="73"/>
      <c r="UK77" s="73"/>
      <c r="UL77" s="73"/>
      <c r="UM77" s="73"/>
      <c r="UN77" s="73">
        <v>1</v>
      </c>
      <c r="UO77" s="73"/>
      <c r="UP77" s="73"/>
      <c r="UQ77" s="73"/>
      <c r="UR77" s="73">
        <v>5</v>
      </c>
      <c r="US77" s="73"/>
      <c r="UT77" s="73"/>
      <c r="UU77" s="73"/>
      <c r="UV77" s="73"/>
      <c r="UW77" s="73"/>
      <c r="UX77" s="73"/>
      <c r="UY77" s="73"/>
      <c r="UZ77" s="73"/>
      <c r="VA77" s="73"/>
      <c r="VB77" s="73"/>
      <c r="VC77" s="73"/>
      <c r="VD77" s="73"/>
      <c r="VE77" s="73"/>
      <c r="VF77" s="73">
        <v>1</v>
      </c>
      <c r="VG77" s="73"/>
      <c r="VH77" s="73"/>
      <c r="VI77" s="73"/>
      <c r="VJ77" s="73">
        <v>5</v>
      </c>
      <c r="VK77" s="73"/>
      <c r="VL77" s="73"/>
      <c r="VM77" s="73"/>
      <c r="VN77" s="73"/>
      <c r="VO77" s="73"/>
      <c r="VP77" s="73"/>
      <c r="VQ77" s="73"/>
      <c r="VR77" s="73"/>
      <c r="VS77" s="73"/>
      <c r="VT77" s="73"/>
      <c r="VU77" s="73"/>
      <c r="VV77" s="73"/>
      <c r="VW77" s="73">
        <v>2</v>
      </c>
      <c r="VX77" s="73"/>
      <c r="VY77" s="73"/>
      <c r="VZ77" s="73"/>
      <c r="WA77" s="73">
        <v>30</v>
      </c>
      <c r="WB77" s="73"/>
      <c r="WC77" s="73"/>
      <c r="WD77" s="73"/>
      <c r="WE77" s="73"/>
      <c r="WF77" s="73"/>
      <c r="WG77" s="73"/>
      <c r="WH77" s="73"/>
      <c r="WI77" s="73"/>
      <c r="WJ77" s="73"/>
      <c r="WK77" s="73"/>
      <c r="WL77" s="73"/>
      <c r="WM77" s="73"/>
      <c r="WN77" s="73"/>
      <c r="WO77" s="22">
        <f t="shared" si="377"/>
        <v>0</v>
      </c>
      <c r="WP77" s="22">
        <f t="shared" si="378"/>
        <v>0</v>
      </c>
      <c r="WQ77" s="22">
        <f t="shared" si="379"/>
        <v>0</v>
      </c>
      <c r="WR77" s="22">
        <f t="shared" si="380"/>
        <v>0</v>
      </c>
      <c r="WS77" s="22">
        <f t="shared" si="381"/>
        <v>4</v>
      </c>
      <c r="WT77" s="22">
        <f t="shared" si="382"/>
        <v>0</v>
      </c>
      <c r="WU77" s="22">
        <f t="shared" si="383"/>
        <v>0</v>
      </c>
      <c r="WV77" s="22">
        <f t="shared" si="384"/>
        <v>1</v>
      </c>
      <c r="WW77" s="22">
        <f t="shared" si="385"/>
        <v>49</v>
      </c>
      <c r="WX77" s="22">
        <f t="shared" si="386"/>
        <v>0</v>
      </c>
      <c r="WY77" s="22">
        <f t="shared" si="387"/>
        <v>1</v>
      </c>
      <c r="WZ77" s="22">
        <f t="shared" si="388"/>
        <v>0</v>
      </c>
      <c r="XA77" s="22">
        <f t="shared" si="389"/>
        <v>0</v>
      </c>
      <c r="XB77" s="22">
        <f t="shared" si="390"/>
        <v>0</v>
      </c>
      <c r="XC77" s="22">
        <f t="shared" si="391"/>
        <v>0</v>
      </c>
      <c r="XD77" s="22">
        <f t="shared" si="392"/>
        <v>0</v>
      </c>
      <c r="XE77" s="22">
        <f t="shared" si="393"/>
        <v>0</v>
      </c>
      <c r="XF77" s="22">
        <f t="shared" si="394"/>
        <v>0</v>
      </c>
      <c r="XG77" s="93">
        <f t="shared" si="395"/>
        <v>0</v>
      </c>
    </row>
    <row r="78" spans="1:631" ht="17.100000000000001" customHeight="1" x14ac:dyDescent="0.2">
      <c r="A78" s="101"/>
      <c r="B78" s="27" t="s">
        <v>110</v>
      </c>
      <c r="C78" s="535" t="s">
        <v>111</v>
      </c>
      <c r="D78" s="25" t="s">
        <v>169</v>
      </c>
      <c r="E78" s="535" t="s">
        <v>170</v>
      </c>
      <c r="F78" s="25" t="s">
        <v>172</v>
      </c>
      <c r="G78" s="535" t="s">
        <v>173</v>
      </c>
      <c r="H78" s="25">
        <v>40</v>
      </c>
      <c r="I78" s="28">
        <v>2</v>
      </c>
      <c r="J78" s="17">
        <f t="shared" si="228"/>
        <v>0.80499851822582236</v>
      </c>
      <c r="K78" s="17">
        <f t="shared" si="229"/>
        <v>0.33720241035266224</v>
      </c>
      <c r="L78" s="17">
        <f t="shared" si="230"/>
        <v>1</v>
      </c>
      <c r="M78" s="17">
        <f t="shared" si="231"/>
        <v>6.5182776487728952E-2</v>
      </c>
      <c r="N78" s="17">
        <f t="shared" si="232"/>
        <v>0.30771290840921262</v>
      </c>
      <c r="O78" s="17">
        <f t="shared" si="233"/>
        <v>8.6782574335671242E-2</v>
      </c>
      <c r="P78" s="17">
        <f t="shared" si="234"/>
        <v>0.75392449517120275</v>
      </c>
      <c r="Q78" s="17">
        <f t="shared" si="235"/>
        <v>0.38195168381453115</v>
      </c>
      <c r="R78" s="69">
        <f t="shared" si="236"/>
        <v>0.95622167821240689</v>
      </c>
      <c r="S78" s="422">
        <f t="shared" si="237"/>
        <v>0.52155300500102653</v>
      </c>
      <c r="T78" s="17">
        <f t="shared" si="396"/>
        <v>0.47844699499897347</v>
      </c>
      <c r="U78" s="10">
        <f t="shared" si="238"/>
        <v>53918.105654414314</v>
      </c>
      <c r="V78" s="32">
        <v>4</v>
      </c>
      <c r="W78" s="550">
        <f t="shared" si="239"/>
        <v>0</v>
      </c>
      <c r="X78" s="550">
        <f t="shared" si="240"/>
        <v>0.41044189388991531</v>
      </c>
      <c r="Y78" s="550">
        <f t="shared" si="241"/>
        <v>0.58955810611008475</v>
      </c>
      <c r="Z78" s="551">
        <f t="shared" si="242"/>
        <v>66439.661209969883</v>
      </c>
      <c r="AA78" s="426">
        <f t="shared" si="243"/>
        <v>8.9170674570074715E-2</v>
      </c>
      <c r="AB78" s="59">
        <f t="shared" si="244"/>
        <v>0.97061772964300053</v>
      </c>
      <c r="AC78" s="59">
        <f t="shared" si="245"/>
        <v>7.5541357410666463E-2</v>
      </c>
      <c r="AD78" s="59">
        <f t="shared" si="246"/>
        <v>0.30771290840921262</v>
      </c>
      <c r="AE78" s="59">
        <f t="shared" si="247"/>
        <v>0.61804831618546885</v>
      </c>
      <c r="AF78" s="59">
        <f t="shared" si="248"/>
        <v>0.39415193124567816</v>
      </c>
      <c r="AG78" s="59">
        <f t="shared" si="249"/>
        <v>4.2477526424972836E-2</v>
      </c>
      <c r="AH78" s="59">
        <f t="shared" si="250"/>
        <v>8.6782574335671242E-2</v>
      </c>
      <c r="AI78" s="59">
        <f t="shared" si="251"/>
        <v>0.76563271757384177</v>
      </c>
      <c r="AJ78" s="59">
        <f t="shared" si="252"/>
        <v>0.84436431887780306</v>
      </c>
      <c r="AK78" s="59">
        <f t="shared" si="253"/>
        <v>0.2460755048287972</v>
      </c>
      <c r="AL78" s="35">
        <f t="shared" si="254"/>
        <v>1</v>
      </c>
      <c r="AM78" s="27">
        <v>112694</v>
      </c>
      <c r="AN78" s="25">
        <v>53869</v>
      </c>
      <c r="AO78" s="25">
        <v>58825</v>
      </c>
      <c r="AP78" s="17">
        <f t="shared" si="255"/>
        <v>2.1888172751666352E-3</v>
      </c>
      <c r="AQ78" s="63">
        <v>91.575010624734375</v>
      </c>
      <c r="AR78" s="58">
        <v>4166.6184750299999</v>
      </c>
      <c r="AS78" s="24">
        <f t="shared" si="256"/>
        <v>27.046872823936344</v>
      </c>
      <c r="AT78" s="17">
        <f t="shared" si="257"/>
        <v>2.3357951537602742E-2</v>
      </c>
      <c r="AU78" s="25">
        <v>110354</v>
      </c>
      <c r="AV78" s="25">
        <v>51850</v>
      </c>
      <c r="AW78" s="25">
        <v>58504</v>
      </c>
      <c r="AX78" s="25">
        <v>2340</v>
      </c>
      <c r="AY78" s="25">
        <v>2019</v>
      </c>
      <c r="AZ78" s="18">
        <v>321</v>
      </c>
      <c r="BA78" s="25">
        <v>10049</v>
      </c>
      <c r="BB78" s="25">
        <v>4905</v>
      </c>
      <c r="BC78" s="25">
        <v>5144</v>
      </c>
      <c r="BD78" s="63">
        <v>95.3538102643857</v>
      </c>
      <c r="BE78" s="25">
        <v>102645</v>
      </c>
      <c r="BF78" s="25">
        <v>48964</v>
      </c>
      <c r="BG78" s="25">
        <v>53681</v>
      </c>
      <c r="BH78" s="63">
        <v>91.212905869860847</v>
      </c>
      <c r="BI78" s="17">
        <v>8.9170674570074715E-2</v>
      </c>
      <c r="BJ78" s="25">
        <v>40908</v>
      </c>
      <c r="BK78" s="25">
        <v>66189</v>
      </c>
      <c r="BL78" s="25">
        <v>5597</v>
      </c>
      <c r="BM78" s="17">
        <v>0.70260919488132456</v>
      </c>
      <c r="BN78" s="10">
        <f t="shared" si="258"/>
        <v>33514.159392044006</v>
      </c>
      <c r="BO78" s="29">
        <v>0.61804831618546885</v>
      </c>
      <c r="BP78" s="30">
        <f t="shared" si="259"/>
        <v>0.38195168381453115</v>
      </c>
      <c r="BQ78" s="31">
        <v>8.4560878695855806</v>
      </c>
      <c r="BR78" s="25">
        <v>71786</v>
      </c>
      <c r="BS78" s="25">
        <v>24049</v>
      </c>
      <c r="BT78" s="25">
        <v>40752</v>
      </c>
      <c r="BU78" s="25">
        <v>5407</v>
      </c>
      <c r="BV78" s="18">
        <v>941</v>
      </c>
      <c r="BW78" s="18">
        <v>637</v>
      </c>
      <c r="BX78" s="25">
        <v>20246</v>
      </c>
      <c r="BY78" s="25">
        <v>15528</v>
      </c>
      <c r="BZ78" s="25">
        <v>4718</v>
      </c>
      <c r="CA78" s="59">
        <v>0.23303368566630447</v>
      </c>
      <c r="CB78" s="25">
        <v>110354</v>
      </c>
      <c r="CC78" s="25">
        <v>2340</v>
      </c>
      <c r="CD78" s="17">
        <f t="shared" si="260"/>
        <v>2.1204487376986787E-2</v>
      </c>
      <c r="CE78" s="18">
        <v>505</v>
      </c>
      <c r="CF78" s="25">
        <v>1338</v>
      </c>
      <c r="CG78" s="25">
        <v>2428</v>
      </c>
      <c r="CH78" s="25">
        <v>3302</v>
      </c>
      <c r="CI78" s="25">
        <v>3540</v>
      </c>
      <c r="CJ78" s="25">
        <v>3249</v>
      </c>
      <c r="CK78" s="25">
        <v>2274</v>
      </c>
      <c r="CL78" s="25">
        <v>1683</v>
      </c>
      <c r="CM78" s="25">
        <v>1927</v>
      </c>
      <c r="CN78" s="26">
        <v>5.4506569198854091</v>
      </c>
      <c r="CO78" s="27">
        <v>20246</v>
      </c>
      <c r="CP78" s="34">
        <f t="shared" si="261"/>
        <v>5.5662353057394052</v>
      </c>
      <c r="CQ78" s="25">
        <v>154</v>
      </c>
      <c r="CR78" s="18">
        <v>367</v>
      </c>
      <c r="CS78" s="18">
        <v>918</v>
      </c>
      <c r="CT78" s="25">
        <v>15785</v>
      </c>
      <c r="CU78" s="25">
        <v>2711</v>
      </c>
      <c r="CV78" s="18">
        <v>143</v>
      </c>
      <c r="CW78" s="18">
        <v>148</v>
      </c>
      <c r="CX78" s="18">
        <v>20</v>
      </c>
      <c r="CY78" s="25">
        <v>20246</v>
      </c>
      <c r="CZ78" s="25">
        <v>19479</v>
      </c>
      <c r="DA78" s="18">
        <v>303</v>
      </c>
      <c r="DB78" s="18">
        <v>126</v>
      </c>
      <c r="DC78" s="18">
        <v>269</v>
      </c>
      <c r="DD78" s="18">
        <v>55</v>
      </c>
      <c r="DE78" s="18">
        <v>14</v>
      </c>
      <c r="DF78" s="25">
        <v>20246</v>
      </c>
      <c r="DG78" s="25">
        <v>7865</v>
      </c>
      <c r="DH78" s="18">
        <v>96</v>
      </c>
      <c r="DI78" s="18">
        <v>19</v>
      </c>
      <c r="DJ78" s="25">
        <v>12200</v>
      </c>
      <c r="DK78" s="18">
        <v>9</v>
      </c>
      <c r="DL78" s="18">
        <v>57</v>
      </c>
      <c r="DM78" s="25">
        <f t="shared" si="262"/>
        <v>43392.679739207742</v>
      </c>
      <c r="DN78" s="17">
        <f t="shared" si="263"/>
        <v>0.60258816556356809</v>
      </c>
      <c r="DO78" s="17">
        <f t="shared" si="264"/>
        <v>4.4453225328459944E-4</v>
      </c>
      <c r="DP78" s="23">
        <f t="shared" si="265"/>
        <v>0.39415193124567816</v>
      </c>
      <c r="DQ78" s="23">
        <f t="shared" si="266"/>
        <v>0.60584806875432184</v>
      </c>
      <c r="DR78" s="25">
        <v>20246</v>
      </c>
      <c r="DS78" s="18">
        <v>110</v>
      </c>
      <c r="DT78" s="25">
        <v>7893</v>
      </c>
      <c r="DU78" s="18">
        <v>21</v>
      </c>
      <c r="DV78" s="25">
        <v>10834</v>
      </c>
      <c r="DW78" s="18">
        <v>27</v>
      </c>
      <c r="DX78" s="25">
        <v>1300</v>
      </c>
      <c r="DY78" s="18">
        <v>61</v>
      </c>
      <c r="DZ78" s="17">
        <f t="shared" si="267"/>
        <v>0.93144324804899736</v>
      </c>
      <c r="EA78" s="17">
        <f t="shared" si="268"/>
        <v>6.8556751951002637E-2</v>
      </c>
      <c r="EB78" s="25">
        <v>20246</v>
      </c>
      <c r="EC78" s="18">
        <v>790</v>
      </c>
      <c r="ED78" s="18">
        <v>70</v>
      </c>
      <c r="EE78" s="25">
        <v>18129</v>
      </c>
      <c r="EF78" s="17">
        <f t="shared" si="269"/>
        <v>0.89543613553294477</v>
      </c>
      <c r="EG78" s="25">
        <v>1162</v>
      </c>
      <c r="EH78" s="18">
        <v>95</v>
      </c>
      <c r="EI78" s="17">
        <f t="shared" si="270"/>
        <v>4.2477526424972836E-2</v>
      </c>
      <c r="EJ78" s="17">
        <f t="shared" si="271"/>
        <v>5.7394053146300507E-2</v>
      </c>
      <c r="EK78" s="69">
        <f t="shared" si="272"/>
        <v>0.33720241035266224</v>
      </c>
      <c r="EL78" s="27">
        <v>69804</v>
      </c>
      <c r="EM78" s="25">
        <v>67753</v>
      </c>
      <c r="EN78" s="25">
        <v>2051</v>
      </c>
      <c r="EO78" s="59">
        <v>0.97061772964300053</v>
      </c>
      <c r="EP78" s="25">
        <v>31406</v>
      </c>
      <c r="EQ78" s="25">
        <v>31036</v>
      </c>
      <c r="ER78" s="25">
        <v>370</v>
      </c>
      <c r="ES78" s="59">
        <v>0.98821881169203341</v>
      </c>
      <c r="ET78" s="25">
        <v>38398</v>
      </c>
      <c r="EU78" s="25">
        <v>36717</v>
      </c>
      <c r="EV78" s="25">
        <v>1681</v>
      </c>
      <c r="EW78" s="59">
        <v>0.95622167821240689</v>
      </c>
      <c r="EX78" s="25">
        <v>6398</v>
      </c>
      <c r="EY78" s="25">
        <v>6308</v>
      </c>
      <c r="EZ78" s="25">
        <v>90</v>
      </c>
      <c r="FA78" s="59">
        <v>0.98593310409502966</v>
      </c>
      <c r="FB78" s="25">
        <v>63406</v>
      </c>
      <c r="FC78" s="25">
        <v>61445</v>
      </c>
      <c r="FD78" s="25">
        <v>1961</v>
      </c>
      <c r="FE78" s="59">
        <v>0.9690723275399804</v>
      </c>
      <c r="FF78" s="25">
        <v>54162</v>
      </c>
      <c r="FG78" s="25">
        <v>24832</v>
      </c>
      <c r="FH78" s="25">
        <v>27216</v>
      </c>
      <c r="FI78" s="25">
        <v>2114</v>
      </c>
      <c r="FJ78" s="23">
        <f t="shared" si="273"/>
        <v>3.9031054983198553E-2</v>
      </c>
      <c r="FK78" s="23">
        <f t="shared" si="274"/>
        <v>0.50249252243270193</v>
      </c>
      <c r="FL78" s="36">
        <f t="shared" si="275"/>
        <v>11.746452223273415</v>
      </c>
      <c r="FM78" s="25">
        <v>26122</v>
      </c>
      <c r="FN78" s="25">
        <v>12218</v>
      </c>
      <c r="FO78" s="17">
        <f t="shared" si="276"/>
        <v>0.46772835158104281</v>
      </c>
      <c r="FP78" s="25">
        <v>12796</v>
      </c>
      <c r="FQ78" s="17">
        <f t="shared" si="277"/>
        <v>0.48985529438787229</v>
      </c>
      <c r="FR78" s="25">
        <v>1108</v>
      </c>
      <c r="FS78" s="17">
        <f t="shared" si="278"/>
        <v>4.2416354031084909E-2</v>
      </c>
      <c r="FT78" s="25">
        <v>28040</v>
      </c>
      <c r="FU78" s="25">
        <v>12614</v>
      </c>
      <c r="FV78" s="25">
        <v>14420</v>
      </c>
      <c r="FW78" s="17">
        <f t="shared" si="279"/>
        <v>3.5877318116975747E-2</v>
      </c>
      <c r="FX78" s="17">
        <f t="shared" si="280"/>
        <v>0.51426533523537798</v>
      </c>
      <c r="FY78" s="25">
        <v>1006</v>
      </c>
      <c r="FZ78" s="25">
        <v>52276</v>
      </c>
      <c r="GA78" s="25">
        <v>3949</v>
      </c>
      <c r="GB78" s="25">
        <v>32241</v>
      </c>
      <c r="GC78" s="25">
        <v>8363</v>
      </c>
      <c r="GD78" s="25">
        <v>2864</v>
      </c>
      <c r="GE78" s="18">
        <v>84</v>
      </c>
      <c r="GF78" s="25">
        <v>2140</v>
      </c>
      <c r="GG78" s="18">
        <v>69</v>
      </c>
      <c r="GH78" s="18">
        <v>34</v>
      </c>
      <c r="GI78" s="25">
        <v>2532</v>
      </c>
      <c r="GJ78" s="10">
        <f t="shared" si="281"/>
        <v>3949</v>
      </c>
      <c r="GK78" s="10">
        <f t="shared" si="222"/>
        <v>48327</v>
      </c>
      <c r="GL78" s="10">
        <f t="shared" si="223"/>
        <v>16085.999999999998</v>
      </c>
      <c r="GM78" s="10">
        <f t="shared" si="282"/>
        <v>36190</v>
      </c>
      <c r="GN78" s="10">
        <f t="shared" si="224"/>
        <v>7723</v>
      </c>
      <c r="GO78" s="17">
        <f t="shared" si="283"/>
        <v>7.5541357410666463E-2</v>
      </c>
      <c r="GP78" s="17">
        <f t="shared" si="225"/>
        <v>0.92445864258933352</v>
      </c>
      <c r="GQ78" s="17">
        <f t="shared" si="226"/>
        <v>0.30771290840921262</v>
      </c>
      <c r="GR78" s="17">
        <f t="shared" si="227"/>
        <v>0.14773509832427884</v>
      </c>
      <c r="GS78" s="17">
        <f t="shared" si="284"/>
        <v>0.61608577549927301</v>
      </c>
      <c r="GT78" s="25">
        <v>23851</v>
      </c>
      <c r="GU78" s="25">
        <v>1429</v>
      </c>
      <c r="GV78" s="25">
        <v>13703</v>
      </c>
      <c r="GW78" s="25">
        <v>4605</v>
      </c>
      <c r="GX78" s="25">
        <v>1560</v>
      </c>
      <c r="GY78" s="18">
        <v>53</v>
      </c>
      <c r="GZ78" s="25">
        <v>967</v>
      </c>
      <c r="HA78" s="18">
        <v>40</v>
      </c>
      <c r="HB78" s="18">
        <v>20</v>
      </c>
      <c r="HC78" s="25">
        <v>1474</v>
      </c>
      <c r="HD78" s="23">
        <f t="shared" si="285"/>
        <v>5.9913630455746089E-2</v>
      </c>
      <c r="HE78" s="23">
        <f t="shared" si="286"/>
        <v>0.94008636954425395</v>
      </c>
      <c r="HF78" s="23">
        <f t="shared" si="287"/>
        <v>0.36556119240283425</v>
      </c>
      <c r="HG78" s="23">
        <f t="shared" si="288"/>
        <v>0.17248752672843906</v>
      </c>
      <c r="HH78" s="25">
        <v>28425</v>
      </c>
      <c r="HI78" s="25">
        <v>2520</v>
      </c>
      <c r="HJ78" s="25">
        <v>18538</v>
      </c>
      <c r="HK78" s="25">
        <v>3758</v>
      </c>
      <c r="HL78" s="25">
        <v>1304</v>
      </c>
      <c r="HM78" s="18">
        <v>31</v>
      </c>
      <c r="HN78" s="25">
        <v>1173</v>
      </c>
      <c r="HO78" s="18">
        <v>29</v>
      </c>
      <c r="HP78" s="18">
        <v>14</v>
      </c>
      <c r="HQ78" s="25">
        <v>1058</v>
      </c>
      <c r="HR78" s="23">
        <f t="shared" si="289"/>
        <v>8.8654353562005281E-2</v>
      </c>
      <c r="HS78" s="23">
        <f t="shared" si="290"/>
        <v>0.91134564643799476</v>
      </c>
      <c r="HT78" s="80">
        <f t="shared" si="291"/>
        <v>0.25917326297273524</v>
      </c>
      <c r="HU78" s="27">
        <v>85425</v>
      </c>
      <c r="HV78" s="18">
        <v>1938</v>
      </c>
      <c r="HW78" s="25">
        <v>7631</v>
      </c>
      <c r="HX78" s="18">
        <v>2697</v>
      </c>
      <c r="HY78" s="25">
        <v>26137</v>
      </c>
      <c r="HZ78" s="25">
        <v>17915</v>
      </c>
      <c r="IA78" s="25">
        <v>1965</v>
      </c>
      <c r="IB78" s="18">
        <v>89</v>
      </c>
      <c r="IC78" s="25">
        <v>14280</v>
      </c>
      <c r="ID78" s="25">
        <v>7654</v>
      </c>
      <c r="IE78" s="25">
        <v>4081</v>
      </c>
      <c r="IF78" s="18">
        <v>399</v>
      </c>
      <c r="IG78" s="18">
        <v>639</v>
      </c>
      <c r="IH78" s="17">
        <f t="shared" si="292"/>
        <v>0.29931518876207197</v>
      </c>
      <c r="II78" s="17">
        <f t="shared" si="293"/>
        <v>0.20971612525607258</v>
      </c>
      <c r="IJ78" s="30">
        <f t="shared" si="294"/>
        <v>4.7683505442366734</v>
      </c>
      <c r="IK78" s="17">
        <f t="shared" si="397"/>
        <v>6.5182776487728952E-2</v>
      </c>
      <c r="IL78" s="25">
        <v>40093</v>
      </c>
      <c r="IM78" s="18">
        <v>1147</v>
      </c>
      <c r="IN78" s="25">
        <v>4668</v>
      </c>
      <c r="IO78" s="18">
        <v>1882</v>
      </c>
      <c r="IP78" s="25">
        <v>16333</v>
      </c>
      <c r="IQ78" s="25">
        <v>5425</v>
      </c>
      <c r="IR78" s="25">
        <v>868</v>
      </c>
      <c r="IS78" s="18">
        <v>61</v>
      </c>
      <c r="IT78" s="25">
        <v>7083</v>
      </c>
      <c r="IU78" s="25">
        <v>475</v>
      </c>
      <c r="IV78" s="25">
        <v>1458</v>
      </c>
      <c r="IW78" s="18">
        <v>195</v>
      </c>
      <c r="IX78" s="18">
        <v>498</v>
      </c>
      <c r="IY78" s="17">
        <f t="shared" si="295"/>
        <v>0.75631656398872626</v>
      </c>
      <c r="IZ78" s="25">
        <v>45332</v>
      </c>
      <c r="JA78" s="18">
        <v>791</v>
      </c>
      <c r="JB78" s="25">
        <v>2963</v>
      </c>
      <c r="JC78" s="18">
        <v>815</v>
      </c>
      <c r="JD78" s="25">
        <v>9804</v>
      </c>
      <c r="JE78" s="25">
        <v>12490</v>
      </c>
      <c r="JF78" s="25">
        <v>1097</v>
      </c>
      <c r="JG78" s="18">
        <v>28</v>
      </c>
      <c r="JH78" s="25">
        <v>7197</v>
      </c>
      <c r="JI78" s="25">
        <v>7179</v>
      </c>
      <c r="JJ78" s="25">
        <v>2623</v>
      </c>
      <c r="JK78" s="18">
        <v>204</v>
      </c>
      <c r="JL78" s="18">
        <v>141</v>
      </c>
      <c r="JM78" s="80">
        <f t="shared" si="296"/>
        <v>0.61678284655431037</v>
      </c>
      <c r="JN78" s="27">
        <v>85425</v>
      </c>
      <c r="JO78" s="25">
        <v>63286</v>
      </c>
      <c r="JP78" s="18">
        <v>24</v>
      </c>
      <c r="JQ78" s="18">
        <v>40</v>
      </c>
      <c r="JR78" s="18">
        <v>256</v>
      </c>
      <c r="JS78" s="18">
        <v>429</v>
      </c>
      <c r="JT78" s="18">
        <v>346</v>
      </c>
      <c r="JU78" s="18">
        <v>0</v>
      </c>
      <c r="JV78" s="18">
        <v>23</v>
      </c>
      <c r="JW78" s="25">
        <v>21021</v>
      </c>
      <c r="JX78" s="17">
        <f t="shared" si="297"/>
        <v>0.2460755048287972</v>
      </c>
      <c r="JY78" s="17">
        <f t="shared" si="298"/>
        <v>0.75392449517120275</v>
      </c>
      <c r="JZ78" s="25">
        <v>8019</v>
      </c>
      <c r="KA78" s="25">
        <v>6402</v>
      </c>
      <c r="KB78" s="18">
        <v>9</v>
      </c>
      <c r="KC78" s="18">
        <v>7</v>
      </c>
      <c r="KD78" s="18">
        <v>19</v>
      </c>
      <c r="KE78" s="18">
        <v>47</v>
      </c>
      <c r="KF78" s="18">
        <v>5</v>
      </c>
      <c r="KG78" s="18">
        <v>0</v>
      </c>
      <c r="KH78" s="18">
        <v>0</v>
      </c>
      <c r="KI78" s="25">
        <v>1530</v>
      </c>
      <c r="KJ78" s="17">
        <f t="shared" si="299"/>
        <v>0.19079685746352412</v>
      </c>
      <c r="KK78" s="25">
        <v>77406</v>
      </c>
      <c r="KL78" s="25">
        <v>56884</v>
      </c>
      <c r="KM78" s="18">
        <v>15</v>
      </c>
      <c r="KN78" s="18">
        <v>33</v>
      </c>
      <c r="KO78" s="18">
        <v>237</v>
      </c>
      <c r="KP78" s="18">
        <v>382</v>
      </c>
      <c r="KQ78" s="18">
        <v>341</v>
      </c>
      <c r="KR78" s="18">
        <v>0</v>
      </c>
      <c r="KS78" s="18">
        <v>23</v>
      </c>
      <c r="KT78" s="25">
        <v>19491</v>
      </c>
      <c r="KU78" s="69">
        <f t="shared" si="300"/>
        <v>0.25180218587706377</v>
      </c>
      <c r="KV78" s="27">
        <v>112694</v>
      </c>
      <c r="KW78" s="25">
        <v>109888</v>
      </c>
      <c r="KX78" s="25">
        <v>2806</v>
      </c>
      <c r="KY78" s="59">
        <v>2.4899284788897368E-2</v>
      </c>
      <c r="KZ78" s="18">
        <v>1243</v>
      </c>
      <c r="LA78" s="18">
        <v>912</v>
      </c>
      <c r="LB78" s="18">
        <v>1037</v>
      </c>
      <c r="LC78" s="18">
        <v>931</v>
      </c>
      <c r="LD78" s="25">
        <v>53869</v>
      </c>
      <c r="LE78" s="25">
        <v>52628</v>
      </c>
      <c r="LF78" s="25">
        <v>1241</v>
      </c>
      <c r="LG78" s="59">
        <v>2.3037368430822922E-2</v>
      </c>
      <c r="LH78" s="25">
        <v>58825</v>
      </c>
      <c r="LI78" s="25">
        <v>57260</v>
      </c>
      <c r="LJ78" s="25">
        <v>1565</v>
      </c>
      <c r="LK78" s="35">
        <v>2.6604334891627709E-2</v>
      </c>
      <c r="LL78" s="27">
        <v>20246</v>
      </c>
      <c r="LM78" s="18">
        <v>129</v>
      </c>
      <c r="LN78" s="25">
        <v>15372</v>
      </c>
      <c r="LO78" s="25">
        <v>4068</v>
      </c>
      <c r="LP78" s="18">
        <v>139</v>
      </c>
      <c r="LQ78" s="18">
        <v>68</v>
      </c>
      <c r="LR78" s="18">
        <v>470</v>
      </c>
      <c r="LS78" s="23">
        <f t="shared" si="301"/>
        <v>2.3214462115973524E-2</v>
      </c>
      <c r="LT78" s="23">
        <f t="shared" si="302"/>
        <v>0.97678553788402644</v>
      </c>
      <c r="LU78" s="17">
        <f t="shared" si="303"/>
        <v>0.76563271757384177</v>
      </c>
      <c r="LV78" s="25">
        <v>20246</v>
      </c>
      <c r="LW78" s="18">
        <v>176</v>
      </c>
      <c r="LX78" s="25">
        <v>13096</v>
      </c>
      <c r="LY78" s="25">
        <v>3822</v>
      </c>
      <c r="LZ78" s="18">
        <v>403</v>
      </c>
      <c r="MA78" s="18">
        <v>55</v>
      </c>
      <c r="MB78" s="25">
        <v>2310</v>
      </c>
      <c r="MC78" s="18">
        <v>162</v>
      </c>
      <c r="MD78" s="18">
        <v>1</v>
      </c>
      <c r="ME78" s="18">
        <v>0</v>
      </c>
      <c r="MF78" s="18">
        <v>221</v>
      </c>
      <c r="MG78" s="17">
        <f t="shared" si="304"/>
        <v>0.12481477822779809</v>
      </c>
      <c r="MH78" s="17">
        <f t="shared" si="305"/>
        <v>0.84436431887780306</v>
      </c>
      <c r="MI78" s="25">
        <v>20246</v>
      </c>
      <c r="MJ78" s="18">
        <v>179</v>
      </c>
      <c r="MK78" s="25">
        <v>12995</v>
      </c>
      <c r="ML78" s="25">
        <v>3830</v>
      </c>
      <c r="MM78" s="18">
        <v>392</v>
      </c>
      <c r="MN78" s="18">
        <v>53</v>
      </c>
      <c r="MO78" s="25">
        <v>2432</v>
      </c>
      <c r="MP78" s="18">
        <v>140</v>
      </c>
      <c r="MQ78" s="18">
        <v>1</v>
      </c>
      <c r="MR78" s="18">
        <v>0</v>
      </c>
      <c r="MS78" s="18">
        <v>224</v>
      </c>
      <c r="MT78" s="17">
        <f t="shared" si="306"/>
        <v>0.84683394250716193</v>
      </c>
      <c r="MU78" s="69">
        <f t="shared" si="307"/>
        <v>0.80499851822582236</v>
      </c>
      <c r="MV78" s="27">
        <v>20246</v>
      </c>
      <c r="MW78" s="25">
        <v>1757</v>
      </c>
      <c r="MX78" s="18">
        <v>381</v>
      </c>
      <c r="MY78" s="25">
        <v>4072</v>
      </c>
      <c r="MZ78" s="25">
        <v>7002</v>
      </c>
      <c r="NA78" s="25">
        <v>3828</v>
      </c>
      <c r="NB78" s="18">
        <v>43</v>
      </c>
      <c r="NC78" s="25">
        <v>2323</v>
      </c>
      <c r="ND78" s="18">
        <v>840</v>
      </c>
      <c r="NE78" s="17">
        <f t="shared" si="308"/>
        <v>8.6782574335671242E-2</v>
      </c>
      <c r="NF78" s="10">
        <f t="shared" si="309"/>
        <v>9576.8042082386637</v>
      </c>
      <c r="NG78" s="17">
        <f t="shared" si="310"/>
        <v>0.39059567321940136</v>
      </c>
      <c r="NH78" s="25">
        <v>20246</v>
      </c>
      <c r="NI78" s="18">
        <v>59</v>
      </c>
      <c r="NJ78" s="18">
        <v>0</v>
      </c>
      <c r="NK78" s="18">
        <v>17</v>
      </c>
      <c r="NL78" s="18">
        <v>8</v>
      </c>
      <c r="NM78" s="25">
        <v>19259</v>
      </c>
      <c r="NN78" s="18">
        <v>878</v>
      </c>
      <c r="NO78" s="18">
        <v>14</v>
      </c>
      <c r="NP78" s="18">
        <v>1</v>
      </c>
      <c r="NQ78" s="32">
        <v>10</v>
      </c>
      <c r="NR78" s="27">
        <v>20246</v>
      </c>
      <c r="NS78" s="37">
        <f t="shared" si="311"/>
        <v>0.80766571174553003</v>
      </c>
      <c r="NT78" s="37">
        <f t="shared" si="312"/>
        <v>0.21793778765142605</v>
      </c>
      <c r="NU78" s="37">
        <f t="shared" si="313"/>
        <v>1.2381360078277885</v>
      </c>
      <c r="NV78" s="17">
        <f t="shared" si="314"/>
        <v>0.25141741383441824</v>
      </c>
      <c r="NW78" s="10">
        <f t="shared" si="315"/>
        <v>10979</v>
      </c>
      <c r="NX78" s="17">
        <f t="shared" si="316"/>
        <v>0.54227995653462413</v>
      </c>
      <c r="NY78" s="19">
        <f t="shared" si="317"/>
        <v>0.19785903512407865</v>
      </c>
      <c r="NZ78" s="25">
        <v>9267</v>
      </c>
      <c r="OA78" s="25">
        <v>6099</v>
      </c>
      <c r="OB78" s="18">
        <v>398</v>
      </c>
      <c r="OC78" s="18">
        <v>371</v>
      </c>
      <c r="OD78" s="18">
        <v>164</v>
      </c>
      <c r="OE78" s="18">
        <v>53</v>
      </c>
      <c r="OF78" s="17">
        <f t="shared" si="318"/>
        <v>1.832460732984293E-2</v>
      </c>
      <c r="OG78" s="17">
        <f t="shared" si="319"/>
        <v>0.45772004346537587</v>
      </c>
      <c r="OH78" s="17">
        <f t="shared" si="320"/>
        <v>0.30124469030919687</v>
      </c>
      <c r="OI78" s="69">
        <f t="shared" si="321"/>
        <v>8.1003655042971457E-3</v>
      </c>
      <c r="OJ78" s="27">
        <v>20246</v>
      </c>
      <c r="OK78" s="18">
        <v>136</v>
      </c>
      <c r="OL78" s="25">
        <v>8546</v>
      </c>
      <c r="OM78" s="25">
        <v>5049</v>
      </c>
      <c r="ON78" s="25">
        <v>1181</v>
      </c>
      <c r="OO78" s="25">
        <v>2944</v>
      </c>
      <c r="OP78" s="18">
        <v>852</v>
      </c>
      <c r="OQ78" s="25">
        <v>12764</v>
      </c>
      <c r="OR78" s="69">
        <f t="shared" si="322"/>
        <v>0.52924034377160922</v>
      </c>
      <c r="OS78" s="85">
        <v>57016</v>
      </c>
      <c r="OT78" s="22">
        <v>56399</v>
      </c>
      <c r="OU78" s="38">
        <f t="shared" si="323"/>
        <v>0.78780555943567543</v>
      </c>
      <c r="OV78" s="39">
        <v>0.81426993386407565</v>
      </c>
      <c r="OW78" s="22">
        <v>4592401</v>
      </c>
      <c r="OX78" s="36">
        <f t="shared" si="324"/>
        <v>187911864.118</v>
      </c>
      <c r="OY78" s="36">
        <f t="shared" si="325"/>
        <v>3821279.3529616967</v>
      </c>
      <c r="OZ78" s="22">
        <v>785</v>
      </c>
      <c r="PA78" s="22">
        <v>785</v>
      </c>
      <c r="PB78" s="38">
        <f t="shared" si="326"/>
        <v>1.0965218605950552E-2</v>
      </c>
      <c r="PC78" s="39">
        <v>0.48815286624203824</v>
      </c>
      <c r="PD78" s="22">
        <v>38320</v>
      </c>
      <c r="PE78" s="40">
        <f t="shared" si="327"/>
        <v>1567977.76</v>
      </c>
      <c r="PF78" s="36">
        <f t="shared" si="328"/>
        <v>241118.14815564232</v>
      </c>
      <c r="PG78" s="22">
        <v>326</v>
      </c>
      <c r="PH78" s="22">
        <v>326</v>
      </c>
      <c r="PI78" s="38">
        <f t="shared" si="329"/>
        <v>4.5537086185221398E-3</v>
      </c>
      <c r="PJ78" s="39">
        <v>7.7975460122699389E-2</v>
      </c>
      <c r="PK78" s="22">
        <v>2542</v>
      </c>
      <c r="PL78" s="41">
        <f t="shared" si="330"/>
        <v>104013.556</v>
      </c>
      <c r="PM78" s="36">
        <f t="shared" si="331"/>
        <v>26649.400052609217</v>
      </c>
      <c r="PN78" s="22">
        <v>10394</v>
      </c>
      <c r="PO78" s="22">
        <v>10394</v>
      </c>
      <c r="PP78" s="38">
        <f t="shared" si="332"/>
        <v>0.14518787540159239</v>
      </c>
      <c r="PQ78" s="39">
        <v>0.72039638252838178</v>
      </c>
      <c r="PR78" s="22">
        <v>748780</v>
      </c>
      <c r="PS78" s="41">
        <f t="shared" si="333"/>
        <v>30638580.039999999</v>
      </c>
      <c r="PT78" s="36">
        <f t="shared" si="334"/>
        <v>1362844.1350842759</v>
      </c>
      <c r="PU78" s="22">
        <v>2305</v>
      </c>
      <c r="PV78" s="22">
        <v>2305</v>
      </c>
      <c r="PW78" s="38">
        <f t="shared" si="335"/>
        <v>3.2197234250593655E-2</v>
      </c>
      <c r="PX78" s="39">
        <v>0.3909718004338395</v>
      </c>
      <c r="PY78" s="22">
        <v>90119</v>
      </c>
      <c r="PZ78" s="36">
        <f t="shared" si="336"/>
        <v>351666.29570425529</v>
      </c>
      <c r="QA78" s="22"/>
      <c r="QB78" s="22"/>
      <c r="QC78" s="39">
        <v>0</v>
      </c>
      <c r="QD78" s="22"/>
      <c r="QE78" s="22">
        <f t="shared" si="337"/>
        <v>0</v>
      </c>
      <c r="QF78" s="22"/>
      <c r="QG78" s="22">
        <v>11</v>
      </c>
      <c r="QH78" s="22">
        <v>11</v>
      </c>
      <c r="QI78" s="38">
        <f t="shared" si="338"/>
        <v>1.5365274479675931E-4</v>
      </c>
      <c r="QJ78" s="39">
        <v>0.17181818181818184</v>
      </c>
      <c r="QK78" s="22">
        <v>189</v>
      </c>
      <c r="QL78" s="42">
        <f t="shared" si="339"/>
        <v>42.803345454545465</v>
      </c>
      <c r="QM78" s="22">
        <f t="shared" si="340"/>
        <v>1370</v>
      </c>
      <c r="QN78" s="22">
        <v>830</v>
      </c>
      <c r="QO78" s="22">
        <v>830</v>
      </c>
      <c r="QP78" s="38">
        <f t="shared" si="341"/>
        <v>1.159379801648275E-2</v>
      </c>
      <c r="QQ78" s="39">
        <v>0.18812048192771083</v>
      </c>
      <c r="QR78" s="22">
        <v>15614</v>
      </c>
      <c r="QS78" s="36">
        <f t="shared" si="342"/>
        <v>195151.85852168108</v>
      </c>
      <c r="QT78" s="22"/>
      <c r="QU78" s="22"/>
      <c r="QV78" s="38">
        <f t="shared" si="343"/>
        <v>0</v>
      </c>
      <c r="QW78" s="39">
        <v>0</v>
      </c>
      <c r="QX78" s="22"/>
      <c r="QY78" s="36">
        <f t="shared" si="344"/>
        <v>0</v>
      </c>
      <c r="QZ78" s="22">
        <v>540</v>
      </c>
      <c r="RA78" s="22">
        <v>540</v>
      </c>
      <c r="RB78" s="38">
        <f t="shared" si="345"/>
        <v>7.5429529263863664E-3</v>
      </c>
      <c r="RC78" s="39">
        <v>0.18805555555555556</v>
      </c>
      <c r="RD78" s="22">
        <v>10155</v>
      </c>
      <c r="RE78" s="36">
        <f t="shared" si="346"/>
        <v>58347.665971955248</v>
      </c>
      <c r="RF78" s="10">
        <f t="shared" si="347"/>
        <v>72207</v>
      </c>
      <c r="RG78" s="10">
        <f t="shared" si="348"/>
        <v>71590</v>
      </c>
      <c r="RH78" s="17">
        <f t="shared" si="349"/>
        <v>9.20756308897729E-2</v>
      </c>
      <c r="RI78" s="17">
        <f t="shared" si="350"/>
        <v>2.1036291378523247E-3</v>
      </c>
      <c r="RJ78" s="17">
        <f t="shared" si="351"/>
        <v>0.63087609047023752</v>
      </c>
      <c r="RK78" s="17">
        <f t="shared" si="352"/>
        <v>3.9807525333618261E-2</v>
      </c>
      <c r="RL78" s="17">
        <f t="shared" si="353"/>
        <v>0.22499945710482541</v>
      </c>
      <c r="RM78" s="17">
        <f t="shared" si="354"/>
        <v>5.8058528909198777E-2</v>
      </c>
      <c r="RN78" s="17">
        <f t="shared" si="355"/>
        <v>3.2218696980825821E-2</v>
      </c>
      <c r="RO78" s="17">
        <f t="shared" si="356"/>
        <v>0</v>
      </c>
      <c r="RP78" s="17">
        <f t="shared" si="357"/>
        <v>9.6329380807819252E-3</v>
      </c>
      <c r="RQ78" s="17">
        <f t="shared" si="358"/>
        <v>7.0666404481738319E-6</v>
      </c>
      <c r="RR78" s="36">
        <f t="shared" si="359"/>
        <v>6057099.6597975697</v>
      </c>
      <c r="RS78" s="36">
        <f t="shared" si="360"/>
        <v>53.748200079840714</v>
      </c>
      <c r="RT78" s="10">
        <f t="shared" si="361"/>
        <v>617</v>
      </c>
      <c r="RU78" s="17">
        <f t="shared" si="362"/>
        <v>8.5448779204232283E-3</v>
      </c>
      <c r="RV78" s="37">
        <f t="shared" si="363"/>
        <v>1.5607074106388577</v>
      </c>
      <c r="RW78" s="36">
        <f t="shared" si="364"/>
        <v>0.63526008483149055</v>
      </c>
      <c r="RX78" s="85">
        <v>-1.492092</v>
      </c>
      <c r="RY78" s="93">
        <v>132</v>
      </c>
      <c r="RZ78" s="43" t="b">
        <v>0</v>
      </c>
      <c r="SA78" s="18" t="b">
        <v>0</v>
      </c>
      <c r="SB78" s="18" t="b">
        <v>0</v>
      </c>
      <c r="SC78" s="18" t="b">
        <v>0</v>
      </c>
      <c r="SD78" s="18" t="b">
        <v>0</v>
      </c>
      <c r="SE78" s="32" t="b">
        <v>1</v>
      </c>
      <c r="SF78" s="43" t="b">
        <v>0</v>
      </c>
      <c r="SG78" s="18" t="b">
        <v>0</v>
      </c>
      <c r="SH78" s="18"/>
      <c r="SI78" s="18"/>
      <c r="SJ78" s="18"/>
      <c r="SK78" s="18"/>
      <c r="SL78" s="18"/>
      <c r="SM78" s="18"/>
      <c r="SN78" s="18"/>
      <c r="SO78" s="18"/>
      <c r="SP78" s="18"/>
      <c r="SQ78" s="17">
        <f t="shared" si="365"/>
        <v>0</v>
      </c>
      <c r="SR78" s="17">
        <f t="shared" si="366"/>
        <v>0</v>
      </c>
      <c r="SS78" s="17">
        <f t="shared" si="367"/>
        <v>0</v>
      </c>
      <c r="ST78" s="17">
        <f t="shared" si="368"/>
        <v>0</v>
      </c>
      <c r="SU78" s="17">
        <f t="shared" si="369"/>
        <v>0</v>
      </c>
      <c r="SV78" s="17">
        <f t="shared" si="221"/>
        <v>0</v>
      </c>
      <c r="SW78" s="17">
        <f t="shared" si="370"/>
        <v>0</v>
      </c>
      <c r="SX78" s="17">
        <f t="shared" si="371"/>
        <v>0</v>
      </c>
      <c r="SY78" s="17">
        <f t="shared" si="372"/>
        <v>0</v>
      </c>
      <c r="SZ78" s="17">
        <f t="shared" si="373"/>
        <v>0</v>
      </c>
      <c r="TA78" s="17">
        <f t="shared" si="374"/>
        <v>0</v>
      </c>
      <c r="TB78" s="24">
        <f t="shared" si="375"/>
        <v>620</v>
      </c>
      <c r="TC78" s="69">
        <f t="shared" si="376"/>
        <v>1</v>
      </c>
      <c r="TD78" s="17">
        <f t="shared" si="398"/>
        <v>2.6014568158168575E-6</v>
      </c>
      <c r="TE78" s="95"/>
      <c r="TF78" s="71"/>
      <c r="TG78" s="71"/>
      <c r="TH78" s="71"/>
      <c r="TI78" s="71"/>
      <c r="TJ78" s="71"/>
      <c r="TK78" s="71">
        <v>2</v>
      </c>
      <c r="TL78" s="71"/>
      <c r="TM78" s="71">
        <v>1</v>
      </c>
      <c r="TN78" s="71"/>
      <c r="TO78" s="71"/>
      <c r="TP78" s="71"/>
      <c r="TQ78" s="71"/>
      <c r="TR78" s="72"/>
      <c r="TS78" s="72"/>
      <c r="TT78" s="72"/>
      <c r="TU78" s="72"/>
      <c r="TV78" s="72"/>
      <c r="TW78" s="72"/>
      <c r="TX78" s="72"/>
      <c r="TY78" s="72">
        <v>1</v>
      </c>
      <c r="TZ78" s="72">
        <v>1</v>
      </c>
      <c r="UA78" s="72"/>
      <c r="UB78" s="72"/>
      <c r="UC78" s="72"/>
      <c r="UD78" s="72"/>
      <c r="UE78" s="72"/>
      <c r="UF78" s="72"/>
      <c r="UG78" s="72"/>
      <c r="UH78" s="72"/>
      <c r="UI78" s="72"/>
      <c r="UJ78" s="73"/>
      <c r="UK78" s="73"/>
      <c r="UL78" s="73"/>
      <c r="UM78" s="73"/>
      <c r="UN78" s="73">
        <v>1</v>
      </c>
      <c r="UO78" s="73"/>
      <c r="UP78" s="73"/>
      <c r="UQ78" s="73"/>
      <c r="UR78" s="73">
        <v>4</v>
      </c>
      <c r="US78" s="73"/>
      <c r="UT78" s="73"/>
      <c r="UU78" s="73"/>
      <c r="UV78" s="73"/>
      <c r="UW78" s="73"/>
      <c r="UX78" s="73"/>
      <c r="UY78" s="73"/>
      <c r="UZ78" s="73"/>
      <c r="VA78" s="73"/>
      <c r="VB78" s="73"/>
      <c r="VC78" s="73"/>
      <c r="VD78" s="73"/>
      <c r="VE78" s="73"/>
      <c r="VF78" s="73">
        <v>1</v>
      </c>
      <c r="VG78" s="73"/>
      <c r="VH78" s="73"/>
      <c r="VI78" s="73"/>
      <c r="VJ78" s="73">
        <v>3</v>
      </c>
      <c r="VK78" s="73"/>
      <c r="VL78" s="73"/>
      <c r="VM78" s="73"/>
      <c r="VN78" s="73"/>
      <c r="VO78" s="73"/>
      <c r="VP78" s="73"/>
      <c r="VQ78" s="73"/>
      <c r="VR78" s="73"/>
      <c r="VS78" s="73">
        <v>1</v>
      </c>
      <c r="VT78" s="73"/>
      <c r="VU78" s="73"/>
      <c r="VV78" s="73"/>
      <c r="VW78" s="73">
        <v>2</v>
      </c>
      <c r="VX78" s="73"/>
      <c r="VY78" s="73"/>
      <c r="VZ78" s="73"/>
      <c r="WA78" s="73">
        <v>77</v>
      </c>
      <c r="WB78" s="73"/>
      <c r="WC78" s="73"/>
      <c r="WD78" s="73"/>
      <c r="WE78" s="73"/>
      <c r="WF78" s="73"/>
      <c r="WG78" s="73"/>
      <c r="WH78" s="73"/>
      <c r="WI78" s="73"/>
      <c r="WJ78" s="73"/>
      <c r="WK78" s="73"/>
      <c r="WL78" s="73"/>
      <c r="WM78" s="73"/>
      <c r="WN78" s="73"/>
      <c r="WO78" s="22">
        <f t="shared" si="377"/>
        <v>1</v>
      </c>
      <c r="WP78" s="22">
        <f t="shared" si="378"/>
        <v>0</v>
      </c>
      <c r="WQ78" s="22">
        <f t="shared" si="379"/>
        <v>0</v>
      </c>
      <c r="WR78" s="22">
        <f t="shared" si="380"/>
        <v>0</v>
      </c>
      <c r="WS78" s="22">
        <f t="shared" si="381"/>
        <v>4</v>
      </c>
      <c r="WT78" s="22">
        <f t="shared" si="382"/>
        <v>0</v>
      </c>
      <c r="WU78" s="22">
        <f t="shared" si="383"/>
        <v>0</v>
      </c>
      <c r="WV78" s="22">
        <f t="shared" si="384"/>
        <v>1</v>
      </c>
      <c r="WW78" s="22">
        <f t="shared" si="385"/>
        <v>87</v>
      </c>
      <c r="WX78" s="22">
        <f t="shared" si="386"/>
        <v>0</v>
      </c>
      <c r="WY78" s="22">
        <f t="shared" si="387"/>
        <v>1</v>
      </c>
      <c r="WZ78" s="22">
        <f t="shared" si="388"/>
        <v>0</v>
      </c>
      <c r="XA78" s="22">
        <f t="shared" si="389"/>
        <v>0</v>
      </c>
      <c r="XB78" s="22">
        <f t="shared" si="390"/>
        <v>0</v>
      </c>
      <c r="XC78" s="22">
        <f t="shared" si="391"/>
        <v>0</v>
      </c>
      <c r="XD78" s="22">
        <f t="shared" si="392"/>
        <v>0</v>
      </c>
      <c r="XE78" s="22">
        <f t="shared" si="393"/>
        <v>0</v>
      </c>
      <c r="XF78" s="22">
        <f t="shared" si="394"/>
        <v>0</v>
      </c>
      <c r="XG78" s="93">
        <f t="shared" si="395"/>
        <v>0</v>
      </c>
    </row>
    <row r="79" spans="1:631" ht="17.100000000000001" customHeight="1" x14ac:dyDescent="0.2">
      <c r="A79" s="101"/>
      <c r="B79" s="27" t="s">
        <v>110</v>
      </c>
      <c r="C79" s="535" t="s">
        <v>111</v>
      </c>
      <c r="D79" s="25" t="s">
        <v>174</v>
      </c>
      <c r="E79" s="535" t="s">
        <v>175</v>
      </c>
      <c r="F79" s="25" t="s">
        <v>176</v>
      </c>
      <c r="G79" s="535" t="s">
        <v>175</v>
      </c>
      <c r="H79" s="25">
        <v>28</v>
      </c>
      <c r="I79" s="28">
        <v>3</v>
      </c>
      <c r="J79" s="17">
        <f t="shared" si="228"/>
        <v>0.5423855454421953</v>
      </c>
      <c r="K79" s="17">
        <f t="shared" si="229"/>
        <v>0.33134085042793093</v>
      </c>
      <c r="L79" s="17">
        <f t="shared" si="230"/>
        <v>1</v>
      </c>
      <c r="M79" s="17">
        <f t="shared" si="231"/>
        <v>0.102775547517897</v>
      </c>
      <c r="N79" s="17">
        <f t="shared" si="232"/>
        <v>0.4455831471992292</v>
      </c>
      <c r="O79" s="17">
        <f t="shared" si="233"/>
        <v>0.21776932481999728</v>
      </c>
      <c r="P79" s="17">
        <f t="shared" si="234"/>
        <v>0.71904437931756338</v>
      </c>
      <c r="Q79" s="17">
        <f t="shared" si="235"/>
        <v>0.56480994649429372</v>
      </c>
      <c r="R79" s="69">
        <f t="shared" si="236"/>
        <v>0.73959270466999261</v>
      </c>
      <c r="S79" s="422">
        <f t="shared" si="237"/>
        <v>0.51814460509878879</v>
      </c>
      <c r="T79" s="17">
        <f t="shared" si="396"/>
        <v>0.48185539490121121</v>
      </c>
      <c r="U79" s="10">
        <f t="shared" si="238"/>
        <v>22964.264410201922</v>
      </c>
      <c r="V79" s="32">
        <v>3</v>
      </c>
      <c r="W79" s="550">
        <f t="shared" si="239"/>
        <v>0</v>
      </c>
      <c r="X79" s="550">
        <f t="shared" si="240"/>
        <v>0.40703349398767774</v>
      </c>
      <c r="Y79" s="550">
        <f t="shared" si="241"/>
        <v>0.59296650601232226</v>
      </c>
      <c r="Z79" s="551">
        <f t="shared" si="242"/>
        <v>28259.597743535254</v>
      </c>
      <c r="AA79" s="426">
        <f t="shared" si="243"/>
        <v>0.24237273909941667</v>
      </c>
      <c r="AB79" s="59">
        <f t="shared" si="244"/>
        <v>0.79100815172184324</v>
      </c>
      <c r="AC79" s="59">
        <f t="shared" si="245"/>
        <v>0.22340472123680638</v>
      </c>
      <c r="AD79" s="59">
        <f t="shared" si="246"/>
        <v>0.4455831471992292</v>
      </c>
      <c r="AE79" s="59">
        <f t="shared" si="247"/>
        <v>0.43519005350570622</v>
      </c>
      <c r="AF79" s="59">
        <f t="shared" si="248"/>
        <v>0.45673142236109227</v>
      </c>
      <c r="AG79" s="59">
        <f t="shared" si="249"/>
        <v>0.33568808585789972</v>
      </c>
      <c r="AH79" s="59">
        <f t="shared" si="250"/>
        <v>0.21776932481999728</v>
      </c>
      <c r="AI79" s="59">
        <f t="shared" si="251"/>
        <v>0.71335416383643524</v>
      </c>
      <c r="AJ79" s="59">
        <f t="shared" si="252"/>
        <v>0.37141692704795543</v>
      </c>
      <c r="AK79" s="59">
        <f t="shared" si="253"/>
        <v>0.28095562068243668</v>
      </c>
      <c r="AL79" s="35">
        <f t="shared" si="254"/>
        <v>1</v>
      </c>
      <c r="AM79" s="27">
        <v>47658</v>
      </c>
      <c r="AN79" s="25">
        <v>26916</v>
      </c>
      <c r="AO79" s="25">
        <v>20742</v>
      </c>
      <c r="AP79" s="17">
        <f t="shared" si="255"/>
        <v>9.2564514259757839E-4</v>
      </c>
      <c r="AQ79" s="63">
        <v>129.76569279722304</v>
      </c>
      <c r="AR79" s="58">
        <v>8189.8852398400004</v>
      </c>
      <c r="AS79" s="24">
        <f t="shared" si="256"/>
        <v>5.8191291580211519</v>
      </c>
      <c r="AT79" s="17">
        <f t="shared" si="257"/>
        <v>5.0254584975094798E-3</v>
      </c>
      <c r="AU79" s="25">
        <v>37049</v>
      </c>
      <c r="AV79" s="25">
        <v>18368</v>
      </c>
      <c r="AW79" s="25">
        <v>18681</v>
      </c>
      <c r="AX79" s="25">
        <v>10609</v>
      </c>
      <c r="AY79" s="25">
        <v>8548</v>
      </c>
      <c r="AZ79" s="25">
        <v>2061</v>
      </c>
      <c r="BA79" s="25">
        <v>11551</v>
      </c>
      <c r="BB79" s="25">
        <v>5881</v>
      </c>
      <c r="BC79" s="25">
        <v>5670</v>
      </c>
      <c r="BD79" s="63">
        <v>103.72134038800705</v>
      </c>
      <c r="BE79" s="25">
        <v>36107</v>
      </c>
      <c r="BF79" s="25">
        <v>21035</v>
      </c>
      <c r="BG79" s="25">
        <v>15072</v>
      </c>
      <c r="BH79" s="63">
        <v>139.5634288747346</v>
      </c>
      <c r="BI79" s="17">
        <v>0.24237273909941667</v>
      </c>
      <c r="BJ79" s="25">
        <v>14071</v>
      </c>
      <c r="BK79" s="25">
        <v>32333</v>
      </c>
      <c r="BL79" s="25">
        <v>1254</v>
      </c>
      <c r="BM79" s="17">
        <v>0.47397395849441742</v>
      </c>
      <c r="BN79" s="10">
        <f t="shared" si="258"/>
        <v>25069.349086073056</v>
      </c>
      <c r="BO79" s="29">
        <v>0.43519005350570622</v>
      </c>
      <c r="BP79" s="30">
        <f t="shared" si="259"/>
        <v>0.56480994649429372</v>
      </c>
      <c r="BQ79" s="31">
        <v>3.8783904988711226</v>
      </c>
      <c r="BR79" s="25">
        <v>33587</v>
      </c>
      <c r="BS79" s="25">
        <v>13538</v>
      </c>
      <c r="BT79" s="25">
        <v>17411</v>
      </c>
      <c r="BU79" s="25">
        <v>2109</v>
      </c>
      <c r="BV79" s="18">
        <v>377</v>
      </c>
      <c r="BW79" s="18">
        <v>152</v>
      </c>
      <c r="BX79" s="25">
        <v>7361</v>
      </c>
      <c r="BY79" s="25">
        <v>5646</v>
      </c>
      <c r="BZ79" s="25">
        <v>1715</v>
      </c>
      <c r="CA79" s="59">
        <v>0.23298464882488795</v>
      </c>
      <c r="CB79" s="25">
        <v>37049</v>
      </c>
      <c r="CC79" s="25">
        <v>10609</v>
      </c>
      <c r="CD79" s="17">
        <f t="shared" si="260"/>
        <v>0.28635050878566221</v>
      </c>
      <c r="CE79" s="18">
        <v>340</v>
      </c>
      <c r="CF79" s="18">
        <v>746</v>
      </c>
      <c r="CG79" s="25">
        <v>1117</v>
      </c>
      <c r="CH79" s="25">
        <v>1272</v>
      </c>
      <c r="CI79" s="25">
        <v>1203</v>
      </c>
      <c r="CJ79" s="18">
        <v>934</v>
      </c>
      <c r="CK79" s="18">
        <v>650</v>
      </c>
      <c r="CL79" s="18">
        <v>526</v>
      </c>
      <c r="CM79" s="18">
        <v>573</v>
      </c>
      <c r="CN79" s="26">
        <v>5.0331476701535118</v>
      </c>
      <c r="CO79" s="27">
        <v>7361</v>
      </c>
      <c r="CP79" s="34">
        <f t="shared" si="261"/>
        <v>6.4743920662953407</v>
      </c>
      <c r="CQ79" s="25">
        <v>187</v>
      </c>
      <c r="CR79" s="18">
        <v>121</v>
      </c>
      <c r="CS79" s="18">
        <v>330</v>
      </c>
      <c r="CT79" s="25">
        <v>3330</v>
      </c>
      <c r="CU79" s="25">
        <v>2793</v>
      </c>
      <c r="CV79" s="18">
        <v>197</v>
      </c>
      <c r="CW79" s="18">
        <v>250</v>
      </c>
      <c r="CX79" s="18">
        <v>153</v>
      </c>
      <c r="CY79" s="25">
        <v>7361</v>
      </c>
      <c r="CZ79" s="25">
        <v>6496</v>
      </c>
      <c r="DA79" s="18">
        <v>241</v>
      </c>
      <c r="DB79" s="18">
        <v>133</v>
      </c>
      <c r="DC79" s="18">
        <v>407</v>
      </c>
      <c r="DD79" s="18">
        <v>27</v>
      </c>
      <c r="DE79" s="18">
        <v>57</v>
      </c>
      <c r="DF79" s="25">
        <v>7361</v>
      </c>
      <c r="DG79" s="25">
        <v>3327</v>
      </c>
      <c r="DH79" s="18">
        <v>28</v>
      </c>
      <c r="DI79" s="18">
        <v>7</v>
      </c>
      <c r="DJ79" s="25">
        <v>2629</v>
      </c>
      <c r="DK79" s="18">
        <v>1</v>
      </c>
      <c r="DL79" s="25">
        <v>1369</v>
      </c>
      <c r="DM79" s="25">
        <f t="shared" si="262"/>
        <v>16886.210433365031</v>
      </c>
      <c r="DN79" s="17">
        <f t="shared" si="263"/>
        <v>0.35715256079337049</v>
      </c>
      <c r="DO79" s="17">
        <f t="shared" si="264"/>
        <v>1.3585110718652356E-4</v>
      </c>
      <c r="DP79" s="23">
        <f t="shared" si="265"/>
        <v>0.45673142236109227</v>
      </c>
      <c r="DQ79" s="23">
        <f t="shared" si="266"/>
        <v>0.54326857763890768</v>
      </c>
      <c r="DR79" s="25">
        <v>7361</v>
      </c>
      <c r="DS79" s="18">
        <v>100</v>
      </c>
      <c r="DT79" s="25">
        <v>4415</v>
      </c>
      <c r="DU79" s="18">
        <v>7</v>
      </c>
      <c r="DV79" s="25">
        <v>1960</v>
      </c>
      <c r="DW79" s="18">
        <v>12</v>
      </c>
      <c r="DX79" s="18">
        <v>537</v>
      </c>
      <c r="DY79" s="18">
        <v>330</v>
      </c>
      <c r="DZ79" s="17">
        <f t="shared" si="267"/>
        <v>0.88058687678304581</v>
      </c>
      <c r="EA79" s="17">
        <f t="shared" si="268"/>
        <v>0.11941312321695419</v>
      </c>
      <c r="EB79" s="25">
        <v>7361</v>
      </c>
      <c r="EC79" s="25">
        <v>2105</v>
      </c>
      <c r="ED79" s="18">
        <v>366</v>
      </c>
      <c r="EE79" s="25">
        <v>4270</v>
      </c>
      <c r="EF79" s="17">
        <f t="shared" si="269"/>
        <v>0.58008422768645562</v>
      </c>
      <c r="EG79" s="18">
        <v>538</v>
      </c>
      <c r="EH79" s="18">
        <v>82</v>
      </c>
      <c r="EI79" s="17">
        <f t="shared" si="270"/>
        <v>0.33568808585789972</v>
      </c>
      <c r="EJ79" s="17">
        <f t="shared" si="271"/>
        <v>7.3087895666349684E-2</v>
      </c>
      <c r="EK79" s="69">
        <f t="shared" si="272"/>
        <v>0.33134085042793093</v>
      </c>
      <c r="EL79" s="27">
        <v>24044</v>
      </c>
      <c r="EM79" s="25">
        <v>19019</v>
      </c>
      <c r="EN79" s="25">
        <v>5025</v>
      </c>
      <c r="EO79" s="59">
        <v>0.79100815172184324</v>
      </c>
      <c r="EP79" s="25">
        <v>11817</v>
      </c>
      <c r="EQ79" s="25">
        <v>9976</v>
      </c>
      <c r="ER79" s="25">
        <v>1841</v>
      </c>
      <c r="ES79" s="59">
        <v>0.8442074976728442</v>
      </c>
      <c r="ET79" s="25">
        <v>12227</v>
      </c>
      <c r="EU79" s="25">
        <v>9043</v>
      </c>
      <c r="EV79" s="25">
        <v>3184</v>
      </c>
      <c r="EW79" s="59">
        <v>0.73959270466999261</v>
      </c>
      <c r="EX79" s="25">
        <v>7274</v>
      </c>
      <c r="EY79" s="25">
        <v>6446</v>
      </c>
      <c r="EZ79" s="25">
        <v>828</v>
      </c>
      <c r="FA79" s="59">
        <v>0.8861699202639538</v>
      </c>
      <c r="FB79" s="25">
        <v>16770</v>
      </c>
      <c r="FC79" s="25">
        <v>12573</v>
      </c>
      <c r="FD79" s="25">
        <v>4197</v>
      </c>
      <c r="FE79" s="59">
        <v>0.74973166368515209</v>
      </c>
      <c r="FF79" s="25">
        <v>18315</v>
      </c>
      <c r="FG79" s="25">
        <v>8847</v>
      </c>
      <c r="FH79" s="25">
        <v>7634</v>
      </c>
      <c r="FI79" s="25">
        <v>1834</v>
      </c>
      <c r="FJ79" s="23">
        <f t="shared" si="273"/>
        <v>0.10013650013650013</v>
      </c>
      <c r="FK79" s="23">
        <f t="shared" si="274"/>
        <v>0.41681681681681682</v>
      </c>
      <c r="FL79" s="36">
        <f t="shared" si="275"/>
        <v>4.8238822246455832</v>
      </c>
      <c r="FM79" s="25">
        <v>9147</v>
      </c>
      <c r="FN79" s="25">
        <v>4238</v>
      </c>
      <c r="FO79" s="17">
        <f t="shared" si="276"/>
        <v>0.46332130753252432</v>
      </c>
      <c r="FP79" s="25">
        <v>4044</v>
      </c>
      <c r="FQ79" s="17">
        <f t="shared" si="277"/>
        <v>0.4421121679239095</v>
      </c>
      <c r="FR79" s="18">
        <v>865</v>
      </c>
      <c r="FS79" s="17">
        <f t="shared" si="278"/>
        <v>9.4566524543566191E-2</v>
      </c>
      <c r="FT79" s="25">
        <v>9168</v>
      </c>
      <c r="FU79" s="25">
        <v>4609</v>
      </c>
      <c r="FV79" s="25">
        <v>3590</v>
      </c>
      <c r="FW79" s="17">
        <f t="shared" si="279"/>
        <v>0.10569371727748691</v>
      </c>
      <c r="FX79" s="17">
        <f t="shared" si="280"/>
        <v>0.39157940663176266</v>
      </c>
      <c r="FY79" s="18">
        <v>969</v>
      </c>
      <c r="FZ79" s="25">
        <v>22833</v>
      </c>
      <c r="GA79" s="25">
        <v>5101</v>
      </c>
      <c r="GB79" s="25">
        <v>7558</v>
      </c>
      <c r="GC79" s="25">
        <v>5710</v>
      </c>
      <c r="GD79" s="25">
        <v>2728</v>
      </c>
      <c r="GE79" s="18">
        <v>58</v>
      </c>
      <c r="GF79" s="18">
        <v>1425</v>
      </c>
      <c r="GG79" s="18">
        <v>75</v>
      </c>
      <c r="GH79" s="18">
        <v>36</v>
      </c>
      <c r="GI79" s="18">
        <v>142</v>
      </c>
      <c r="GJ79" s="10">
        <f t="shared" si="281"/>
        <v>5101</v>
      </c>
      <c r="GK79" s="10">
        <f t="shared" si="222"/>
        <v>17732</v>
      </c>
      <c r="GL79" s="10">
        <f t="shared" si="223"/>
        <v>10174</v>
      </c>
      <c r="GM79" s="10">
        <f t="shared" si="282"/>
        <v>12659</v>
      </c>
      <c r="GN79" s="10">
        <f t="shared" si="224"/>
        <v>4464</v>
      </c>
      <c r="GO79" s="17">
        <f t="shared" si="283"/>
        <v>0.22340472123680638</v>
      </c>
      <c r="GP79" s="17">
        <f t="shared" si="225"/>
        <v>0.77659527876319367</v>
      </c>
      <c r="GQ79" s="17">
        <f t="shared" si="226"/>
        <v>0.4455831471992292</v>
      </c>
      <c r="GR79" s="17">
        <f t="shared" si="227"/>
        <v>0.1955065037445802</v>
      </c>
      <c r="GS79" s="17">
        <f t="shared" si="284"/>
        <v>0.61108921298121144</v>
      </c>
      <c r="GT79" s="25">
        <v>13047</v>
      </c>
      <c r="GU79" s="25">
        <v>2075</v>
      </c>
      <c r="GV79" s="25">
        <v>4417</v>
      </c>
      <c r="GW79" s="25">
        <v>3793</v>
      </c>
      <c r="GX79" s="25">
        <v>1715</v>
      </c>
      <c r="GY79" s="18">
        <v>32</v>
      </c>
      <c r="GZ79" s="18">
        <v>832</v>
      </c>
      <c r="HA79" s="18">
        <v>51</v>
      </c>
      <c r="HB79" s="18">
        <v>25</v>
      </c>
      <c r="HC79" s="18">
        <v>107</v>
      </c>
      <c r="HD79" s="23">
        <f t="shared" si="285"/>
        <v>0.15904039242737794</v>
      </c>
      <c r="HE79" s="23">
        <f t="shared" si="286"/>
        <v>0.840959607572622</v>
      </c>
      <c r="HF79" s="23">
        <f t="shared" si="287"/>
        <v>0.50241434812600594</v>
      </c>
      <c r="HG79" s="23">
        <f t="shared" si="288"/>
        <v>0.21169617536598451</v>
      </c>
      <c r="HH79" s="25">
        <v>9786</v>
      </c>
      <c r="HI79" s="25">
        <v>3026</v>
      </c>
      <c r="HJ79" s="25">
        <v>3141</v>
      </c>
      <c r="HK79" s="25">
        <v>1917</v>
      </c>
      <c r="HL79" s="25">
        <v>1013</v>
      </c>
      <c r="HM79" s="18">
        <v>26</v>
      </c>
      <c r="HN79" s="18">
        <v>593</v>
      </c>
      <c r="HO79" s="18">
        <v>24</v>
      </c>
      <c r="HP79" s="18">
        <v>11</v>
      </c>
      <c r="HQ79" s="18">
        <v>35</v>
      </c>
      <c r="HR79" s="23">
        <f t="shared" si="289"/>
        <v>0.30921724913141224</v>
      </c>
      <c r="HS79" s="23">
        <f t="shared" si="290"/>
        <v>0.69078275086858776</v>
      </c>
      <c r="HT79" s="80">
        <f t="shared" si="291"/>
        <v>0.3698140200286123</v>
      </c>
      <c r="HU79" s="27">
        <v>38216</v>
      </c>
      <c r="HV79" s="18">
        <v>1710</v>
      </c>
      <c r="HW79" s="25">
        <v>7902</v>
      </c>
      <c r="HX79" s="18">
        <v>855</v>
      </c>
      <c r="HY79" s="25">
        <v>9813</v>
      </c>
      <c r="HZ79" s="25">
        <v>5083</v>
      </c>
      <c r="IA79" s="18">
        <v>603</v>
      </c>
      <c r="IB79" s="18">
        <v>89</v>
      </c>
      <c r="IC79" s="25">
        <v>5665</v>
      </c>
      <c r="ID79" s="25">
        <v>4383</v>
      </c>
      <c r="IE79" s="18">
        <v>961</v>
      </c>
      <c r="IF79" s="18">
        <v>174</v>
      </c>
      <c r="IG79" s="18">
        <v>978</v>
      </c>
      <c r="IH79" s="17">
        <f t="shared" si="292"/>
        <v>0.24769729956039355</v>
      </c>
      <c r="II79" s="17">
        <f t="shared" si="293"/>
        <v>0.13300711743772242</v>
      </c>
      <c r="IJ79" s="30">
        <f t="shared" si="294"/>
        <v>7.5183946488294318</v>
      </c>
      <c r="IK79" s="17">
        <f t="shared" si="397"/>
        <v>0.102775547517897</v>
      </c>
      <c r="IL79" s="25">
        <v>22099</v>
      </c>
      <c r="IM79" s="18">
        <v>1185</v>
      </c>
      <c r="IN79" s="25">
        <v>6701</v>
      </c>
      <c r="IO79" s="18">
        <v>648</v>
      </c>
      <c r="IP79" s="25">
        <v>6421</v>
      </c>
      <c r="IQ79" s="25">
        <v>2347</v>
      </c>
      <c r="IR79" s="18">
        <v>421</v>
      </c>
      <c r="IS79" s="18">
        <v>60</v>
      </c>
      <c r="IT79" s="25">
        <v>2760</v>
      </c>
      <c r="IU79" s="25">
        <v>404</v>
      </c>
      <c r="IV79" s="18">
        <v>359</v>
      </c>
      <c r="IW79" s="18">
        <v>86</v>
      </c>
      <c r="IX79" s="18">
        <v>707</v>
      </c>
      <c r="IY79" s="17">
        <f t="shared" si="295"/>
        <v>0.80198199013530025</v>
      </c>
      <c r="IZ79" s="25">
        <v>16117</v>
      </c>
      <c r="JA79" s="18">
        <v>525</v>
      </c>
      <c r="JB79" s="25">
        <v>1201</v>
      </c>
      <c r="JC79" s="18">
        <v>207</v>
      </c>
      <c r="JD79" s="25">
        <v>3392</v>
      </c>
      <c r="JE79" s="25">
        <v>2736</v>
      </c>
      <c r="JF79" s="18">
        <v>182</v>
      </c>
      <c r="JG79" s="18">
        <v>29</v>
      </c>
      <c r="JH79" s="25">
        <v>2905</v>
      </c>
      <c r="JI79" s="25">
        <v>3979</v>
      </c>
      <c r="JJ79" s="18">
        <v>602</v>
      </c>
      <c r="JK79" s="18">
        <v>88</v>
      </c>
      <c r="JL79" s="18">
        <v>271</v>
      </c>
      <c r="JM79" s="80">
        <f t="shared" si="296"/>
        <v>0.51144753986473912</v>
      </c>
      <c r="JN79" s="27">
        <v>38216</v>
      </c>
      <c r="JO79" s="25">
        <v>26978</v>
      </c>
      <c r="JP79" s="18">
        <v>31</v>
      </c>
      <c r="JQ79" s="18">
        <v>118</v>
      </c>
      <c r="JR79" s="18">
        <v>91</v>
      </c>
      <c r="JS79" s="18">
        <v>116</v>
      </c>
      <c r="JT79" s="18">
        <v>133</v>
      </c>
      <c r="JU79" s="18">
        <v>2</v>
      </c>
      <c r="JV79" s="18">
        <v>10</v>
      </c>
      <c r="JW79" s="25">
        <v>10737</v>
      </c>
      <c r="JX79" s="17">
        <f t="shared" si="297"/>
        <v>0.28095562068243668</v>
      </c>
      <c r="JY79" s="17">
        <f t="shared" si="298"/>
        <v>0.71904437931756338</v>
      </c>
      <c r="JZ79" s="25">
        <v>9508</v>
      </c>
      <c r="KA79" s="25">
        <v>7601</v>
      </c>
      <c r="KB79" s="18">
        <v>2</v>
      </c>
      <c r="KC79" s="18">
        <v>32</v>
      </c>
      <c r="KD79" s="18">
        <v>27</v>
      </c>
      <c r="KE79" s="18">
        <v>48</v>
      </c>
      <c r="KF79" s="18">
        <v>7</v>
      </c>
      <c r="KG79" s="18">
        <v>0</v>
      </c>
      <c r="KH79" s="18">
        <v>2</v>
      </c>
      <c r="KI79" s="25">
        <v>1789</v>
      </c>
      <c r="KJ79" s="17">
        <f t="shared" si="299"/>
        <v>0.18815734118636937</v>
      </c>
      <c r="KK79" s="25">
        <v>28708</v>
      </c>
      <c r="KL79" s="25">
        <v>19377</v>
      </c>
      <c r="KM79" s="18">
        <v>29</v>
      </c>
      <c r="KN79" s="18">
        <v>86</v>
      </c>
      <c r="KO79" s="18">
        <v>64</v>
      </c>
      <c r="KP79" s="18">
        <v>68</v>
      </c>
      <c r="KQ79" s="18">
        <v>126</v>
      </c>
      <c r="KR79" s="18">
        <v>2</v>
      </c>
      <c r="KS79" s="18">
        <v>8</v>
      </c>
      <c r="KT79" s="25">
        <v>8948</v>
      </c>
      <c r="KU79" s="69">
        <f t="shared" si="300"/>
        <v>0.31169012122056572</v>
      </c>
      <c r="KV79" s="27">
        <v>47658</v>
      </c>
      <c r="KW79" s="25">
        <v>45254</v>
      </c>
      <c r="KX79" s="25">
        <v>2404</v>
      </c>
      <c r="KY79" s="59">
        <v>5.0442737840446512E-2</v>
      </c>
      <c r="KZ79" s="18">
        <v>1187</v>
      </c>
      <c r="LA79" s="18">
        <v>840</v>
      </c>
      <c r="LB79" s="18">
        <v>786</v>
      </c>
      <c r="LC79" s="18">
        <v>729</v>
      </c>
      <c r="LD79" s="25">
        <v>26916</v>
      </c>
      <c r="LE79" s="25">
        <v>25728</v>
      </c>
      <c r="LF79" s="25">
        <v>1188</v>
      </c>
      <c r="LG79" s="59">
        <v>4.4137316094516273E-2</v>
      </c>
      <c r="LH79" s="25">
        <v>20742</v>
      </c>
      <c r="LI79" s="25">
        <v>19526</v>
      </c>
      <c r="LJ79" s="25">
        <v>1216</v>
      </c>
      <c r="LK79" s="35">
        <v>5.8625012052839647E-2</v>
      </c>
      <c r="LL79" s="27">
        <v>7361</v>
      </c>
      <c r="LM79" s="18">
        <v>205</v>
      </c>
      <c r="LN79" s="25">
        <v>5046</v>
      </c>
      <c r="LO79" s="18">
        <v>956</v>
      </c>
      <c r="LP79" s="18">
        <v>156</v>
      </c>
      <c r="LQ79" s="18">
        <v>170</v>
      </c>
      <c r="LR79" s="18">
        <v>828</v>
      </c>
      <c r="LS79" s="23">
        <f t="shared" si="301"/>
        <v>0.11248471675044151</v>
      </c>
      <c r="LT79" s="23">
        <f t="shared" si="302"/>
        <v>0.88751528324955853</v>
      </c>
      <c r="LU79" s="17">
        <f t="shared" si="303"/>
        <v>0.71335416383643524</v>
      </c>
      <c r="LV79" s="25">
        <v>7361</v>
      </c>
      <c r="LW79" s="18">
        <v>702</v>
      </c>
      <c r="LX79" s="18">
        <v>365</v>
      </c>
      <c r="LY79" s="25">
        <v>1354</v>
      </c>
      <c r="LZ79" s="18">
        <v>911</v>
      </c>
      <c r="MA79" s="18">
        <v>299</v>
      </c>
      <c r="MB79" s="25">
        <v>2827</v>
      </c>
      <c r="MC79" s="18">
        <v>577</v>
      </c>
      <c r="MD79" s="18">
        <v>313</v>
      </c>
      <c r="ME79" s="18">
        <v>0</v>
      </c>
      <c r="MF79" s="18">
        <v>13</v>
      </c>
      <c r="MG79" s="17">
        <f t="shared" si="304"/>
        <v>0.50305664991169674</v>
      </c>
      <c r="MH79" s="17">
        <f t="shared" si="305"/>
        <v>0.37141692704795543</v>
      </c>
      <c r="MI79" s="25">
        <v>7361</v>
      </c>
      <c r="MJ79" s="25">
        <v>1181</v>
      </c>
      <c r="MK79" s="18">
        <v>251</v>
      </c>
      <c r="ML79" s="25">
        <v>1194</v>
      </c>
      <c r="MM79" s="18">
        <v>916</v>
      </c>
      <c r="MN79" s="18">
        <v>308</v>
      </c>
      <c r="MO79" s="25">
        <v>2922</v>
      </c>
      <c r="MP79" s="18">
        <v>569</v>
      </c>
      <c r="MQ79" s="18">
        <v>5</v>
      </c>
      <c r="MR79" s="18">
        <v>0</v>
      </c>
      <c r="MS79" s="18">
        <v>15</v>
      </c>
      <c r="MT79" s="17">
        <f t="shared" si="306"/>
        <v>0.43472354299687543</v>
      </c>
      <c r="MU79" s="69">
        <f t="shared" si="307"/>
        <v>0.5423855454421953</v>
      </c>
      <c r="MV79" s="27">
        <v>7361</v>
      </c>
      <c r="MW79" s="25">
        <v>1603</v>
      </c>
      <c r="MX79" s="18">
        <v>22</v>
      </c>
      <c r="MY79" s="25">
        <v>2810</v>
      </c>
      <c r="MZ79" s="18">
        <v>400</v>
      </c>
      <c r="NA79" s="18">
        <v>979</v>
      </c>
      <c r="NB79" s="18">
        <v>72</v>
      </c>
      <c r="NC79" s="25">
        <v>1202</v>
      </c>
      <c r="ND79" s="18">
        <v>273</v>
      </c>
      <c r="NE79" s="17">
        <f t="shared" si="308"/>
        <v>0.21776932481999728</v>
      </c>
      <c r="NF79" s="10">
        <f t="shared" si="309"/>
        <v>8068.1357152560795</v>
      </c>
      <c r="NG79" s="17">
        <f t="shared" si="310"/>
        <v>0.51406058959380518</v>
      </c>
      <c r="NH79" s="25">
        <v>7361</v>
      </c>
      <c r="NI79" s="18">
        <v>23</v>
      </c>
      <c r="NJ79" s="18">
        <v>2</v>
      </c>
      <c r="NK79" s="18">
        <v>2</v>
      </c>
      <c r="NL79" s="18">
        <v>2</v>
      </c>
      <c r="NM79" s="25">
        <v>6488</v>
      </c>
      <c r="NN79" s="18">
        <v>803</v>
      </c>
      <c r="NO79" s="18">
        <v>22</v>
      </c>
      <c r="NP79" s="18">
        <v>1</v>
      </c>
      <c r="NQ79" s="32">
        <v>18</v>
      </c>
      <c r="NR79" s="27">
        <v>7361</v>
      </c>
      <c r="NS79" s="37">
        <f t="shared" si="311"/>
        <v>1.0105963863605489</v>
      </c>
      <c r="NT79" s="37">
        <f t="shared" si="312"/>
        <v>0.27269591546228317</v>
      </c>
      <c r="NU79" s="37">
        <f t="shared" si="313"/>
        <v>0.9895147197203924</v>
      </c>
      <c r="NV79" s="17">
        <f t="shared" si="314"/>
        <v>0.20093207063710006</v>
      </c>
      <c r="NW79" s="10">
        <f t="shared" si="315"/>
        <v>4031</v>
      </c>
      <c r="NX79" s="17">
        <f t="shared" si="316"/>
        <v>0.54761581306887652</v>
      </c>
      <c r="NY79" s="19">
        <f t="shared" si="317"/>
        <v>7.2645028744435833E-2</v>
      </c>
      <c r="NZ79" s="25">
        <v>2282</v>
      </c>
      <c r="OA79" s="25">
        <v>3330</v>
      </c>
      <c r="OB79" s="18">
        <v>166</v>
      </c>
      <c r="OC79" s="25">
        <v>1418</v>
      </c>
      <c r="OD79" s="18">
        <v>172</v>
      </c>
      <c r="OE79" s="18">
        <v>71</v>
      </c>
      <c r="OF79" s="17">
        <f t="shared" si="318"/>
        <v>0.19263686999049043</v>
      </c>
      <c r="OG79" s="17">
        <f t="shared" si="319"/>
        <v>0.31001222659964678</v>
      </c>
      <c r="OH79" s="17">
        <f t="shared" si="320"/>
        <v>0.45238418693112348</v>
      </c>
      <c r="OI79" s="69">
        <f t="shared" si="321"/>
        <v>2.3366390436082053E-2</v>
      </c>
      <c r="OJ79" s="27">
        <v>7361</v>
      </c>
      <c r="OK79" s="18">
        <v>88</v>
      </c>
      <c r="OL79" s="25">
        <v>2450</v>
      </c>
      <c r="OM79" s="18">
        <v>798</v>
      </c>
      <c r="ON79" s="18">
        <v>44</v>
      </c>
      <c r="OO79" s="18">
        <v>784</v>
      </c>
      <c r="OP79" s="25">
        <v>1177</v>
      </c>
      <c r="OQ79" s="18">
        <v>637</v>
      </c>
      <c r="OR79" s="69">
        <f t="shared" si="322"/>
        <v>0.51066431191414208</v>
      </c>
      <c r="OS79" s="85">
        <v>8000</v>
      </c>
      <c r="OT79" s="22">
        <v>7160</v>
      </c>
      <c r="OU79" s="38">
        <f t="shared" si="323"/>
        <v>0.75068148458796391</v>
      </c>
      <c r="OV79" s="39">
        <v>0.65676256983240222</v>
      </c>
      <c r="OW79" s="22">
        <v>470242</v>
      </c>
      <c r="OX79" s="36">
        <f t="shared" si="324"/>
        <v>19241362.155999999</v>
      </c>
      <c r="OY79" s="36">
        <f t="shared" si="325"/>
        <v>485121.37036482466</v>
      </c>
      <c r="OZ79" s="22">
        <v>465</v>
      </c>
      <c r="PA79" s="22">
        <v>465</v>
      </c>
      <c r="PB79" s="38">
        <f t="shared" si="326"/>
        <v>4.8752358985112182E-2</v>
      </c>
      <c r="PC79" s="39">
        <v>0.48599999999999999</v>
      </c>
      <c r="PD79" s="22">
        <v>22599</v>
      </c>
      <c r="PE79" s="40">
        <f t="shared" si="327"/>
        <v>924705.88199999998</v>
      </c>
      <c r="PF79" s="36">
        <f t="shared" si="328"/>
        <v>142827.94763359707</v>
      </c>
      <c r="PG79" s="22">
        <v>124</v>
      </c>
      <c r="PH79" s="22">
        <v>124</v>
      </c>
      <c r="PI79" s="38">
        <f t="shared" si="329"/>
        <v>1.3000629062696582E-2</v>
      </c>
      <c r="PJ79" s="39">
        <v>6.0403225806451612E-2</v>
      </c>
      <c r="PK79" s="22">
        <v>749</v>
      </c>
      <c r="PL79" s="41">
        <f t="shared" si="330"/>
        <v>30647.581999999999</v>
      </c>
      <c r="PM79" s="36">
        <f t="shared" si="331"/>
        <v>10136.581615102892</v>
      </c>
      <c r="PN79" s="22">
        <v>1587</v>
      </c>
      <c r="PO79" s="22">
        <v>1587</v>
      </c>
      <c r="PP79" s="38">
        <f t="shared" si="332"/>
        <v>0.16638708324596352</v>
      </c>
      <c r="PQ79" s="39">
        <v>0.64309388783868937</v>
      </c>
      <c r="PR79" s="22">
        <v>102059</v>
      </c>
      <c r="PS79" s="41">
        <f t="shared" si="333"/>
        <v>4176050.162</v>
      </c>
      <c r="PT79" s="36">
        <f t="shared" si="334"/>
        <v>208084.82224155724</v>
      </c>
      <c r="PU79" s="22">
        <v>177</v>
      </c>
      <c r="PV79" s="22">
        <v>177</v>
      </c>
      <c r="PW79" s="38">
        <f t="shared" si="335"/>
        <v>1.8557349549171733E-2</v>
      </c>
      <c r="PX79" s="39">
        <v>0.22853107344632767</v>
      </c>
      <c r="PY79" s="22">
        <v>4045</v>
      </c>
      <c r="PZ79" s="36">
        <f t="shared" si="336"/>
        <v>27004.309908743246</v>
      </c>
      <c r="QA79" s="22"/>
      <c r="QB79" s="22"/>
      <c r="QC79" s="39">
        <v>0</v>
      </c>
      <c r="QD79" s="22"/>
      <c r="QE79" s="22">
        <f t="shared" si="337"/>
        <v>0</v>
      </c>
      <c r="QF79" s="22"/>
      <c r="QG79" s="22"/>
      <c r="QH79" s="22"/>
      <c r="QI79" s="38">
        <f t="shared" si="338"/>
        <v>0</v>
      </c>
      <c r="QJ79" s="39">
        <v>0</v>
      </c>
      <c r="QK79" s="22"/>
      <c r="QL79" s="42">
        <f t="shared" si="339"/>
        <v>0</v>
      </c>
      <c r="QM79" s="22">
        <f t="shared" si="340"/>
        <v>25</v>
      </c>
      <c r="QN79" s="22"/>
      <c r="QO79" s="22"/>
      <c r="QP79" s="38">
        <f t="shared" si="341"/>
        <v>0</v>
      </c>
      <c r="QQ79" s="39">
        <v>0</v>
      </c>
      <c r="QR79" s="22"/>
      <c r="QS79" s="36">
        <f t="shared" si="342"/>
        <v>0</v>
      </c>
      <c r="QT79" s="22"/>
      <c r="QU79" s="22"/>
      <c r="QV79" s="38">
        <f t="shared" si="343"/>
        <v>0</v>
      </c>
      <c r="QW79" s="39">
        <v>0</v>
      </c>
      <c r="QX79" s="22"/>
      <c r="QY79" s="36">
        <f t="shared" si="344"/>
        <v>0</v>
      </c>
      <c r="QZ79" s="22">
        <v>25</v>
      </c>
      <c r="RA79" s="22">
        <v>25</v>
      </c>
      <c r="RB79" s="38">
        <f t="shared" si="345"/>
        <v>2.621094569092053E-3</v>
      </c>
      <c r="RC79" s="39">
        <v>0.156</v>
      </c>
      <c r="RD79" s="22">
        <v>390</v>
      </c>
      <c r="RE79" s="36">
        <f t="shared" si="346"/>
        <v>2701.280832034965</v>
      </c>
      <c r="RF79" s="10">
        <f t="shared" si="347"/>
        <v>10378</v>
      </c>
      <c r="RG79" s="10">
        <f t="shared" si="348"/>
        <v>9538</v>
      </c>
      <c r="RH79" s="17">
        <f t="shared" si="349"/>
        <v>1.2267319003026316E-2</v>
      </c>
      <c r="RI79" s="17">
        <f t="shared" si="350"/>
        <v>2.8026839945293299E-4</v>
      </c>
      <c r="RJ79" s="17">
        <f t="shared" si="351"/>
        <v>0.55386972268613632</v>
      </c>
      <c r="RK79" s="17">
        <f t="shared" si="352"/>
        <v>0.16306862690497215</v>
      </c>
      <c r="RL79" s="17">
        <f t="shared" si="353"/>
        <v>0.23757329573721453</v>
      </c>
      <c r="RM79" s="17">
        <f t="shared" si="354"/>
        <v>3.0831191025944962E-2</v>
      </c>
      <c r="RN79" s="17">
        <f t="shared" si="355"/>
        <v>0</v>
      </c>
      <c r="RO79" s="17">
        <f t="shared" si="356"/>
        <v>0</v>
      </c>
      <c r="RP79" s="17">
        <f t="shared" si="357"/>
        <v>3.0840893779043987E-3</v>
      </c>
      <c r="RQ79" s="17">
        <f t="shared" si="358"/>
        <v>0</v>
      </c>
      <c r="RR79" s="36">
        <f t="shared" si="359"/>
        <v>875876.3125958601</v>
      </c>
      <c r="RS79" s="36">
        <f t="shared" si="360"/>
        <v>18.378369058623107</v>
      </c>
      <c r="RT79" s="10">
        <f t="shared" si="361"/>
        <v>840</v>
      </c>
      <c r="RU79" s="17">
        <f t="shared" si="362"/>
        <v>8.0940450953941034E-2</v>
      </c>
      <c r="RV79" s="37">
        <f t="shared" si="363"/>
        <v>4.5922142994796689</v>
      </c>
      <c r="RW79" s="36">
        <f t="shared" si="364"/>
        <v>0.20013429015065676</v>
      </c>
      <c r="RX79" s="85">
        <v>-1.548387</v>
      </c>
      <c r="RY79" s="93">
        <v>126</v>
      </c>
      <c r="RZ79" s="43" t="b">
        <v>0</v>
      </c>
      <c r="SA79" s="18" t="b">
        <v>0</v>
      </c>
      <c r="SB79" s="18" t="b">
        <v>0</v>
      </c>
      <c r="SC79" s="18" t="b">
        <v>0</v>
      </c>
      <c r="SD79" s="18" t="b">
        <v>0</v>
      </c>
      <c r="SE79" s="32" t="b">
        <v>1</v>
      </c>
      <c r="SF79" s="43" t="b">
        <v>0</v>
      </c>
      <c r="SG79" s="18" t="b">
        <v>0</v>
      </c>
      <c r="SH79" s="18"/>
      <c r="SI79" s="18"/>
      <c r="SJ79" s="18"/>
      <c r="SK79" s="18"/>
      <c r="SL79" s="18"/>
      <c r="SM79" s="18"/>
      <c r="SN79" s="18"/>
      <c r="SO79" s="18"/>
      <c r="SP79" s="18"/>
      <c r="SQ79" s="17">
        <f t="shared" si="365"/>
        <v>0</v>
      </c>
      <c r="SR79" s="17">
        <f t="shared" si="366"/>
        <v>0</v>
      </c>
      <c r="SS79" s="17">
        <f t="shared" si="367"/>
        <v>0</v>
      </c>
      <c r="ST79" s="17">
        <f t="shared" si="368"/>
        <v>0</v>
      </c>
      <c r="SU79" s="17">
        <f t="shared" si="369"/>
        <v>0</v>
      </c>
      <c r="SV79" s="17">
        <f t="shared" si="221"/>
        <v>0</v>
      </c>
      <c r="SW79" s="17">
        <f t="shared" si="370"/>
        <v>0</v>
      </c>
      <c r="SX79" s="17">
        <f t="shared" si="371"/>
        <v>0</v>
      </c>
      <c r="SY79" s="17">
        <f t="shared" si="372"/>
        <v>0</v>
      </c>
      <c r="SZ79" s="17">
        <f t="shared" si="373"/>
        <v>0</v>
      </c>
      <c r="TA79" s="17">
        <f t="shared" si="374"/>
        <v>0</v>
      </c>
      <c r="TB79" s="24">
        <f t="shared" si="375"/>
        <v>620</v>
      </c>
      <c r="TC79" s="69">
        <f t="shared" si="376"/>
        <v>1</v>
      </c>
      <c r="TD79" s="17">
        <f t="shared" si="398"/>
        <v>2.6014568158168575E-6</v>
      </c>
      <c r="TE79" s="95"/>
      <c r="TF79" s="71"/>
      <c r="TG79" s="71"/>
      <c r="TH79" s="71">
        <v>1</v>
      </c>
      <c r="TI79" s="71"/>
      <c r="TJ79" s="71"/>
      <c r="TK79" s="71">
        <v>2</v>
      </c>
      <c r="TL79" s="71"/>
      <c r="TM79" s="71">
        <v>1</v>
      </c>
      <c r="TN79" s="71"/>
      <c r="TO79" s="71"/>
      <c r="TP79" s="71"/>
      <c r="TQ79" s="71"/>
      <c r="TR79" s="72"/>
      <c r="TS79" s="72"/>
      <c r="TT79" s="72"/>
      <c r="TU79" s="72"/>
      <c r="TV79" s="72">
        <v>1</v>
      </c>
      <c r="TW79" s="72"/>
      <c r="TX79" s="72"/>
      <c r="TY79" s="72"/>
      <c r="TZ79" s="72">
        <v>1</v>
      </c>
      <c r="UA79" s="72"/>
      <c r="UB79" s="72"/>
      <c r="UC79" s="72"/>
      <c r="UD79" s="72"/>
      <c r="UE79" s="72"/>
      <c r="UF79" s="72"/>
      <c r="UG79" s="72"/>
      <c r="UH79" s="72"/>
      <c r="UI79" s="72"/>
      <c r="UJ79" s="73"/>
      <c r="UK79" s="73"/>
      <c r="UL79" s="73"/>
      <c r="UM79" s="73"/>
      <c r="UN79" s="73">
        <v>2</v>
      </c>
      <c r="UO79" s="73">
        <v>2</v>
      </c>
      <c r="UP79" s="73"/>
      <c r="UQ79" s="73"/>
      <c r="UR79" s="73">
        <v>4</v>
      </c>
      <c r="US79" s="73"/>
      <c r="UT79" s="73"/>
      <c r="UU79" s="73"/>
      <c r="UV79" s="73"/>
      <c r="UW79" s="73"/>
      <c r="UX79" s="73"/>
      <c r="UY79" s="73"/>
      <c r="UZ79" s="73"/>
      <c r="VA79" s="73"/>
      <c r="VB79" s="73"/>
      <c r="VC79" s="73"/>
      <c r="VD79" s="73"/>
      <c r="VE79" s="73"/>
      <c r="VF79" s="73">
        <v>1</v>
      </c>
      <c r="VG79" s="73">
        <v>2</v>
      </c>
      <c r="VH79" s="73"/>
      <c r="VI79" s="73"/>
      <c r="VJ79" s="73">
        <v>4</v>
      </c>
      <c r="VK79" s="73"/>
      <c r="VL79" s="73"/>
      <c r="VM79" s="73"/>
      <c r="VN79" s="73"/>
      <c r="VO79" s="73"/>
      <c r="VP79" s="73"/>
      <c r="VQ79" s="73"/>
      <c r="VR79" s="73"/>
      <c r="VS79" s="73"/>
      <c r="VT79" s="73"/>
      <c r="VU79" s="73"/>
      <c r="VV79" s="73"/>
      <c r="VW79" s="73">
        <v>3</v>
      </c>
      <c r="VX79" s="73">
        <v>3</v>
      </c>
      <c r="VY79" s="73"/>
      <c r="VZ79" s="73"/>
      <c r="WA79" s="73">
        <v>4</v>
      </c>
      <c r="WB79" s="73"/>
      <c r="WC79" s="73"/>
      <c r="WD79" s="73"/>
      <c r="WE79" s="73"/>
      <c r="WF79" s="73"/>
      <c r="WG79" s="73"/>
      <c r="WH79" s="73"/>
      <c r="WI79" s="73"/>
      <c r="WJ79" s="73"/>
      <c r="WK79" s="73"/>
      <c r="WL79" s="73"/>
      <c r="WM79" s="73"/>
      <c r="WN79" s="73"/>
      <c r="WO79" s="22">
        <f t="shared" si="377"/>
        <v>0</v>
      </c>
      <c r="WP79" s="22">
        <f t="shared" si="378"/>
        <v>0</v>
      </c>
      <c r="WQ79" s="22">
        <f t="shared" si="379"/>
        <v>0</v>
      </c>
      <c r="WR79" s="22">
        <f t="shared" si="380"/>
        <v>0</v>
      </c>
      <c r="WS79" s="22">
        <f t="shared" si="381"/>
        <v>8</v>
      </c>
      <c r="WT79" s="22">
        <f t="shared" si="382"/>
        <v>4</v>
      </c>
      <c r="WU79" s="22">
        <f t="shared" si="383"/>
        <v>0</v>
      </c>
      <c r="WV79" s="22">
        <f t="shared" si="384"/>
        <v>0</v>
      </c>
      <c r="WW79" s="22">
        <f t="shared" si="385"/>
        <v>15</v>
      </c>
      <c r="WX79" s="22">
        <f t="shared" si="386"/>
        <v>0</v>
      </c>
      <c r="WY79" s="22">
        <f t="shared" si="387"/>
        <v>1</v>
      </c>
      <c r="WZ79" s="22">
        <f t="shared" si="388"/>
        <v>0</v>
      </c>
      <c r="XA79" s="22">
        <f t="shared" si="389"/>
        <v>0</v>
      </c>
      <c r="XB79" s="22">
        <f t="shared" si="390"/>
        <v>0</v>
      </c>
      <c r="XC79" s="22">
        <f t="shared" si="391"/>
        <v>0</v>
      </c>
      <c r="XD79" s="22">
        <f t="shared" si="392"/>
        <v>0</v>
      </c>
      <c r="XE79" s="22">
        <f t="shared" si="393"/>
        <v>0</v>
      </c>
      <c r="XF79" s="22">
        <f t="shared" si="394"/>
        <v>0</v>
      </c>
      <c r="XG79" s="93">
        <f t="shared" si="395"/>
        <v>0</v>
      </c>
    </row>
    <row r="80" spans="1:631" ht="17.100000000000001" customHeight="1" x14ac:dyDescent="0.2">
      <c r="A80" s="101"/>
      <c r="B80" s="27" t="s">
        <v>110</v>
      </c>
      <c r="C80" s="535" t="s">
        <v>111</v>
      </c>
      <c r="D80" s="25" t="s">
        <v>174</v>
      </c>
      <c r="E80" s="535" t="s">
        <v>175</v>
      </c>
      <c r="F80" s="25" t="s">
        <v>177</v>
      </c>
      <c r="G80" s="535" t="s">
        <v>178</v>
      </c>
      <c r="H80" s="25">
        <v>76</v>
      </c>
      <c r="I80" s="28">
        <v>13</v>
      </c>
      <c r="J80" s="17">
        <f t="shared" si="228"/>
        <v>0.72155387068796695</v>
      </c>
      <c r="K80" s="17">
        <f t="shared" si="229"/>
        <v>0.41318579861791122</v>
      </c>
      <c r="L80" s="17">
        <f t="shared" si="230"/>
        <v>1</v>
      </c>
      <c r="M80" s="17">
        <f t="shared" si="231"/>
        <v>0.11047561697628348</v>
      </c>
      <c r="N80" s="17">
        <f t="shared" si="232"/>
        <v>0.39556448830308466</v>
      </c>
      <c r="O80" s="17">
        <f t="shared" si="233"/>
        <v>0.1027054248384299</v>
      </c>
      <c r="P80" s="17">
        <f t="shared" si="234"/>
        <v>0.58327549433346682</v>
      </c>
      <c r="Q80" s="17">
        <f t="shared" si="235"/>
        <v>0.44370024875621894</v>
      </c>
      <c r="R80" s="69">
        <f t="shared" si="236"/>
        <v>0.88459534826709163</v>
      </c>
      <c r="S80" s="422">
        <f t="shared" si="237"/>
        <v>0.51722847675338368</v>
      </c>
      <c r="T80" s="17">
        <f t="shared" si="396"/>
        <v>0.48277152324661632</v>
      </c>
      <c r="U80" s="10">
        <f t="shared" si="238"/>
        <v>124654.50393141582</v>
      </c>
      <c r="V80" s="32">
        <v>4</v>
      </c>
      <c r="W80" s="550">
        <f t="shared" si="239"/>
        <v>0</v>
      </c>
      <c r="X80" s="550">
        <f t="shared" si="240"/>
        <v>0.40611736564227263</v>
      </c>
      <c r="Y80" s="550">
        <f t="shared" si="241"/>
        <v>0.59388263435772737</v>
      </c>
      <c r="Z80" s="551">
        <f t="shared" si="242"/>
        <v>153344.05948697135</v>
      </c>
      <c r="AA80" s="426">
        <f t="shared" si="243"/>
        <v>8.2182443475364617E-2</v>
      </c>
      <c r="AB80" s="59">
        <f t="shared" si="244"/>
        <v>0.92518581193178051</v>
      </c>
      <c r="AC80" s="59">
        <f t="shared" si="245"/>
        <v>0.1269753640190463</v>
      </c>
      <c r="AD80" s="59">
        <f t="shared" si="246"/>
        <v>0.39556448830308466</v>
      </c>
      <c r="AE80" s="59">
        <f t="shared" si="247"/>
        <v>0.55629975124378106</v>
      </c>
      <c r="AF80" s="59">
        <f t="shared" si="248"/>
        <v>0.23005903253783958</v>
      </c>
      <c r="AG80" s="59">
        <f t="shared" si="249"/>
        <v>5.5339507036342779E-2</v>
      </c>
      <c r="AH80" s="59">
        <f t="shared" si="250"/>
        <v>0.1027054248384299</v>
      </c>
      <c r="AI80" s="59">
        <f t="shared" si="251"/>
        <v>0.75340626136586186</v>
      </c>
      <c r="AJ80" s="59">
        <f t="shared" si="252"/>
        <v>0.68970148001007192</v>
      </c>
      <c r="AK80" s="59">
        <f t="shared" si="253"/>
        <v>0.41672450566653324</v>
      </c>
      <c r="AL80" s="35">
        <f t="shared" si="254"/>
        <v>1</v>
      </c>
      <c r="AM80" s="27">
        <v>258206</v>
      </c>
      <c r="AN80" s="25">
        <v>133750</v>
      </c>
      <c r="AO80" s="25">
        <v>124456</v>
      </c>
      <c r="AP80" s="17">
        <f t="shared" si="255"/>
        <v>5.0150474146953361E-3</v>
      </c>
      <c r="AQ80" s="63">
        <v>107.46769942791026</v>
      </c>
      <c r="AR80" s="58">
        <v>10667.517158500001</v>
      </c>
      <c r="AS80" s="24">
        <f t="shared" si="256"/>
        <v>24.204882557349205</v>
      </c>
      <c r="AT80" s="17">
        <f t="shared" si="257"/>
        <v>2.0903580145042622E-2</v>
      </c>
      <c r="AU80" s="25">
        <v>198477</v>
      </c>
      <c r="AV80" s="25">
        <v>94143</v>
      </c>
      <c r="AW80" s="25">
        <v>104334</v>
      </c>
      <c r="AX80" s="25">
        <v>59729</v>
      </c>
      <c r="AY80" s="25">
        <v>39607</v>
      </c>
      <c r="AZ80" s="25">
        <v>20122</v>
      </c>
      <c r="BA80" s="25">
        <v>21220</v>
      </c>
      <c r="BB80" s="25">
        <v>10958</v>
      </c>
      <c r="BC80" s="25">
        <v>10262</v>
      </c>
      <c r="BD80" s="63">
        <v>106.78230364451373</v>
      </c>
      <c r="BE80" s="25">
        <v>236986</v>
      </c>
      <c r="BF80" s="25">
        <v>122792</v>
      </c>
      <c r="BG80" s="25">
        <v>114194</v>
      </c>
      <c r="BH80" s="63">
        <v>107.52929225703627</v>
      </c>
      <c r="BI80" s="17">
        <v>8.2182443475364617E-2</v>
      </c>
      <c r="BJ80" s="25">
        <v>89453</v>
      </c>
      <c r="BK80" s="25">
        <v>160800</v>
      </c>
      <c r="BL80" s="25">
        <v>7953</v>
      </c>
      <c r="BM80" s="17">
        <v>0.60575870646766161</v>
      </c>
      <c r="BN80" s="10">
        <f t="shared" si="258"/>
        <v>101795.46743781096</v>
      </c>
      <c r="BO80" s="29">
        <v>0.55629975124378106</v>
      </c>
      <c r="BP80" s="30">
        <f t="shared" si="259"/>
        <v>0.44370024875621894</v>
      </c>
      <c r="BQ80" s="31">
        <v>4.9458955223880601</v>
      </c>
      <c r="BR80" s="25">
        <v>168753</v>
      </c>
      <c r="BS80" s="25">
        <v>61225</v>
      </c>
      <c r="BT80" s="25">
        <v>94594</v>
      </c>
      <c r="BU80" s="25">
        <v>10184</v>
      </c>
      <c r="BV80" s="18">
        <v>1515</v>
      </c>
      <c r="BW80" s="18">
        <v>1235</v>
      </c>
      <c r="BX80" s="25">
        <v>35743</v>
      </c>
      <c r="BY80" s="25">
        <v>26614</v>
      </c>
      <c r="BZ80" s="25">
        <v>9129</v>
      </c>
      <c r="CA80" s="59">
        <v>0.25540665305094706</v>
      </c>
      <c r="CB80" s="25">
        <v>198477</v>
      </c>
      <c r="CC80" s="25">
        <v>59729</v>
      </c>
      <c r="CD80" s="17">
        <f t="shared" si="260"/>
        <v>0.3009366324561536</v>
      </c>
      <c r="CE80" s="18">
        <v>987</v>
      </c>
      <c r="CF80" s="25">
        <v>2568</v>
      </c>
      <c r="CG80" s="25">
        <v>4275</v>
      </c>
      <c r="CH80" s="25">
        <v>5420</v>
      </c>
      <c r="CI80" s="25">
        <v>5896</v>
      </c>
      <c r="CJ80" s="25">
        <v>5389</v>
      </c>
      <c r="CK80" s="25">
        <v>4125</v>
      </c>
      <c r="CL80" s="25">
        <v>3270</v>
      </c>
      <c r="CM80" s="25">
        <v>3813</v>
      </c>
      <c r="CN80" s="26">
        <v>5.5528914752538956</v>
      </c>
      <c r="CO80" s="27">
        <v>35743</v>
      </c>
      <c r="CP80" s="34">
        <f t="shared" si="261"/>
        <v>7.2239599362112861</v>
      </c>
      <c r="CQ80" s="25">
        <v>226</v>
      </c>
      <c r="CR80" s="18">
        <v>448</v>
      </c>
      <c r="CS80" s="18">
        <v>893</v>
      </c>
      <c r="CT80" s="25">
        <v>26364</v>
      </c>
      <c r="CU80" s="25">
        <v>6647</v>
      </c>
      <c r="CV80" s="18">
        <v>689</v>
      </c>
      <c r="CW80" s="18">
        <v>345</v>
      </c>
      <c r="CX80" s="18">
        <v>131</v>
      </c>
      <c r="CY80" s="25">
        <v>35743</v>
      </c>
      <c r="CZ80" s="25">
        <v>33563</v>
      </c>
      <c r="DA80" s="25">
        <v>1109</v>
      </c>
      <c r="DB80" s="18">
        <v>316</v>
      </c>
      <c r="DC80" s="18">
        <v>566</v>
      </c>
      <c r="DD80" s="18">
        <v>138</v>
      </c>
      <c r="DE80" s="18">
        <v>51</v>
      </c>
      <c r="DF80" s="25">
        <v>35743</v>
      </c>
      <c r="DG80" s="25">
        <v>7973</v>
      </c>
      <c r="DH80" s="18">
        <v>192</v>
      </c>
      <c r="DI80" s="18">
        <v>58</v>
      </c>
      <c r="DJ80" s="25">
        <v>26422</v>
      </c>
      <c r="DK80" s="18">
        <v>58</v>
      </c>
      <c r="DL80" s="25">
        <v>1040</v>
      </c>
      <c r="DM80" s="25">
        <f t="shared" si="262"/>
        <v>45339.358895448058</v>
      </c>
      <c r="DN80" s="17">
        <f t="shared" si="263"/>
        <v>0.73922166578071236</v>
      </c>
      <c r="DO80" s="17">
        <f t="shared" si="264"/>
        <v>1.6226953529362392E-3</v>
      </c>
      <c r="DP80" s="23">
        <f t="shared" si="265"/>
        <v>0.23005903253783958</v>
      </c>
      <c r="DQ80" s="23">
        <f t="shared" si="266"/>
        <v>0.76994096746216045</v>
      </c>
      <c r="DR80" s="25">
        <v>35743</v>
      </c>
      <c r="DS80" s="18">
        <v>266</v>
      </c>
      <c r="DT80" s="25">
        <v>16797</v>
      </c>
      <c r="DU80" s="18">
        <v>26</v>
      </c>
      <c r="DV80" s="25">
        <v>16637</v>
      </c>
      <c r="DW80" s="18">
        <v>59</v>
      </c>
      <c r="DX80" s="25">
        <v>1327</v>
      </c>
      <c r="DY80" s="18">
        <v>631</v>
      </c>
      <c r="DZ80" s="17">
        <f t="shared" si="267"/>
        <v>0.94356937022633802</v>
      </c>
      <c r="EA80" s="17">
        <f t="shared" si="268"/>
        <v>5.6430629773661978E-2</v>
      </c>
      <c r="EB80" s="25">
        <v>35743</v>
      </c>
      <c r="EC80" s="25">
        <v>1767</v>
      </c>
      <c r="ED80" s="18">
        <v>211</v>
      </c>
      <c r="EE80" s="25">
        <v>32247</v>
      </c>
      <c r="EF80" s="17">
        <f t="shared" si="269"/>
        <v>0.90219063872646388</v>
      </c>
      <c r="EG80" s="25">
        <v>1301</v>
      </c>
      <c r="EH80" s="18">
        <v>217</v>
      </c>
      <c r="EI80" s="17">
        <f t="shared" si="270"/>
        <v>5.5339507036342779E-2</v>
      </c>
      <c r="EJ80" s="17">
        <f t="shared" si="271"/>
        <v>3.6398735416724955E-2</v>
      </c>
      <c r="EK80" s="69">
        <f t="shared" si="272"/>
        <v>0.41318579861791122</v>
      </c>
      <c r="EL80" s="27">
        <v>120552</v>
      </c>
      <c r="EM80" s="25">
        <v>111533</v>
      </c>
      <c r="EN80" s="25">
        <v>9019</v>
      </c>
      <c r="EO80" s="59">
        <v>0.92518581193178051</v>
      </c>
      <c r="EP80" s="25">
        <v>55286</v>
      </c>
      <c r="EQ80" s="25">
        <v>53799</v>
      </c>
      <c r="ER80" s="25">
        <v>1487</v>
      </c>
      <c r="ES80" s="59">
        <v>0.97310349817313613</v>
      </c>
      <c r="ET80" s="25">
        <v>65266</v>
      </c>
      <c r="EU80" s="25">
        <v>57734</v>
      </c>
      <c r="EV80" s="25">
        <v>7532</v>
      </c>
      <c r="EW80" s="59">
        <v>0.88459534826709163</v>
      </c>
      <c r="EX80" s="25">
        <v>12031</v>
      </c>
      <c r="EY80" s="25">
        <v>11651</v>
      </c>
      <c r="EZ80" s="25">
        <v>380</v>
      </c>
      <c r="FA80" s="59">
        <v>0.96841492810240215</v>
      </c>
      <c r="FB80" s="25">
        <v>108521</v>
      </c>
      <c r="FC80" s="25">
        <v>99882</v>
      </c>
      <c r="FD80" s="25">
        <v>8639</v>
      </c>
      <c r="FE80" s="59">
        <v>0.92039328793505404</v>
      </c>
      <c r="FF80" s="25">
        <v>99989</v>
      </c>
      <c r="FG80" s="25">
        <v>48879</v>
      </c>
      <c r="FH80" s="25">
        <v>45583</v>
      </c>
      <c r="FI80" s="25">
        <v>5527</v>
      </c>
      <c r="FJ80" s="23">
        <f t="shared" si="273"/>
        <v>5.5276080368840574E-2</v>
      </c>
      <c r="FK80" s="23">
        <f t="shared" si="274"/>
        <v>0.4558801468161498</v>
      </c>
      <c r="FL80" s="36">
        <f t="shared" si="275"/>
        <v>8.8436764971955846</v>
      </c>
      <c r="FM80" s="25">
        <v>48189</v>
      </c>
      <c r="FN80" s="25">
        <v>23508</v>
      </c>
      <c r="FO80" s="17">
        <f t="shared" si="276"/>
        <v>0.48782917263275849</v>
      </c>
      <c r="FP80" s="25">
        <v>21633</v>
      </c>
      <c r="FQ80" s="17">
        <f t="shared" si="277"/>
        <v>0.44891987798045196</v>
      </c>
      <c r="FR80" s="25">
        <v>3048</v>
      </c>
      <c r="FS80" s="17">
        <f t="shared" si="278"/>
        <v>6.3250949386789518E-2</v>
      </c>
      <c r="FT80" s="25">
        <v>51800</v>
      </c>
      <c r="FU80" s="25">
        <v>25371</v>
      </c>
      <c r="FV80" s="25">
        <v>23950</v>
      </c>
      <c r="FW80" s="17">
        <f t="shared" si="279"/>
        <v>4.7857142857142855E-2</v>
      </c>
      <c r="FX80" s="17">
        <f t="shared" si="280"/>
        <v>0.46235521235521237</v>
      </c>
      <c r="FY80" s="25">
        <v>2479</v>
      </c>
      <c r="FZ80" s="25">
        <v>115928</v>
      </c>
      <c r="GA80" s="25">
        <v>14720</v>
      </c>
      <c r="GB80" s="25">
        <v>55351</v>
      </c>
      <c r="GC80" s="25">
        <v>25600</v>
      </c>
      <c r="GD80" s="25">
        <v>10225</v>
      </c>
      <c r="GE80" s="18">
        <v>220</v>
      </c>
      <c r="GF80" s="25">
        <v>5891</v>
      </c>
      <c r="GG80" s="18">
        <v>180</v>
      </c>
      <c r="GH80" s="18">
        <v>46</v>
      </c>
      <c r="GI80" s="25">
        <v>3695</v>
      </c>
      <c r="GJ80" s="10">
        <f t="shared" si="281"/>
        <v>14720</v>
      </c>
      <c r="GK80" s="10">
        <f t="shared" si="222"/>
        <v>101208</v>
      </c>
      <c r="GL80" s="10">
        <f t="shared" si="223"/>
        <v>45857</v>
      </c>
      <c r="GM80" s="10">
        <f t="shared" si="282"/>
        <v>70071</v>
      </c>
      <c r="GN80" s="10">
        <f t="shared" si="224"/>
        <v>20257</v>
      </c>
      <c r="GO80" s="17">
        <f t="shared" si="283"/>
        <v>0.1269753640190463</v>
      </c>
      <c r="GP80" s="17">
        <f t="shared" si="225"/>
        <v>0.8730246359809537</v>
      </c>
      <c r="GQ80" s="17">
        <f t="shared" si="226"/>
        <v>0.39556448830308466</v>
      </c>
      <c r="GR80" s="17">
        <f t="shared" si="227"/>
        <v>0.17473776826996065</v>
      </c>
      <c r="GS80" s="17">
        <f t="shared" si="284"/>
        <v>0.63429456214201918</v>
      </c>
      <c r="GT80" s="25">
        <v>59061</v>
      </c>
      <c r="GU80" s="25">
        <v>5688</v>
      </c>
      <c r="GV80" s="25">
        <v>26098</v>
      </c>
      <c r="GW80" s="25">
        <v>15595</v>
      </c>
      <c r="GX80" s="25">
        <v>5973</v>
      </c>
      <c r="GY80" s="18">
        <v>136</v>
      </c>
      <c r="GZ80" s="25">
        <v>2890</v>
      </c>
      <c r="HA80" s="18">
        <v>70</v>
      </c>
      <c r="HB80" s="18">
        <v>29</v>
      </c>
      <c r="HC80" s="25">
        <v>2582</v>
      </c>
      <c r="HD80" s="23">
        <f t="shared" si="285"/>
        <v>9.6307207802102904E-2</v>
      </c>
      <c r="HE80" s="23">
        <f t="shared" si="286"/>
        <v>0.90369279219789711</v>
      </c>
      <c r="HF80" s="23">
        <f t="shared" si="287"/>
        <v>0.46181067032390238</v>
      </c>
      <c r="HG80" s="23">
        <f t="shared" si="288"/>
        <v>0.19776163627436041</v>
      </c>
      <c r="HH80" s="25">
        <v>56867</v>
      </c>
      <c r="HI80" s="25">
        <v>9032</v>
      </c>
      <c r="HJ80" s="25">
        <v>29253</v>
      </c>
      <c r="HK80" s="25">
        <v>10005</v>
      </c>
      <c r="HL80" s="25">
        <v>4252</v>
      </c>
      <c r="HM80" s="18">
        <v>84</v>
      </c>
      <c r="HN80" s="25">
        <v>3001</v>
      </c>
      <c r="HO80" s="18">
        <v>110</v>
      </c>
      <c r="HP80" s="18">
        <v>17</v>
      </c>
      <c r="HQ80" s="25">
        <v>1113</v>
      </c>
      <c r="HR80" s="23">
        <f t="shared" si="289"/>
        <v>0.15882673606837006</v>
      </c>
      <c r="HS80" s="23">
        <f t="shared" si="290"/>
        <v>0.84117326393162994</v>
      </c>
      <c r="HT80" s="80">
        <f t="shared" si="291"/>
        <v>0.32676244570664886</v>
      </c>
      <c r="HU80" s="27">
        <v>197387</v>
      </c>
      <c r="HV80" s="25">
        <v>3853</v>
      </c>
      <c r="HW80" s="25">
        <v>37373</v>
      </c>
      <c r="HX80" s="25">
        <v>7715</v>
      </c>
      <c r="HY80" s="25">
        <v>40981</v>
      </c>
      <c r="HZ80" s="25">
        <v>24424</v>
      </c>
      <c r="IA80" s="25">
        <v>5222</v>
      </c>
      <c r="IB80" s="18">
        <v>1150</v>
      </c>
      <c r="IC80" s="25">
        <v>30725</v>
      </c>
      <c r="ID80" s="25">
        <v>30921</v>
      </c>
      <c r="IE80" s="25">
        <v>9286</v>
      </c>
      <c r="IF80" s="18">
        <v>699</v>
      </c>
      <c r="IG80" s="25">
        <v>5038</v>
      </c>
      <c r="IH80" s="17">
        <f t="shared" si="292"/>
        <v>0.28038827278392192</v>
      </c>
      <c r="II80" s="17">
        <f t="shared" si="293"/>
        <v>0.12373661892627175</v>
      </c>
      <c r="IJ80" s="30">
        <f t="shared" si="294"/>
        <v>8.0816819521781849</v>
      </c>
      <c r="IK80" s="17">
        <f t="shared" si="397"/>
        <v>0.11047561697628348</v>
      </c>
      <c r="IL80" s="25">
        <v>102910</v>
      </c>
      <c r="IM80" s="25">
        <v>2108</v>
      </c>
      <c r="IN80" s="25">
        <v>29063</v>
      </c>
      <c r="IO80" s="25">
        <v>6046</v>
      </c>
      <c r="IP80" s="25">
        <v>29017</v>
      </c>
      <c r="IQ80" s="25">
        <v>9910</v>
      </c>
      <c r="IR80" s="25">
        <v>3262</v>
      </c>
      <c r="IS80" s="18">
        <v>784</v>
      </c>
      <c r="IT80" s="25">
        <v>14614</v>
      </c>
      <c r="IU80" s="25">
        <v>1328</v>
      </c>
      <c r="IV80" s="25">
        <v>2988</v>
      </c>
      <c r="IW80" s="18">
        <v>350</v>
      </c>
      <c r="IX80" s="25">
        <v>3440</v>
      </c>
      <c r="IY80" s="17">
        <f t="shared" si="295"/>
        <v>0.77160625789524828</v>
      </c>
      <c r="IZ80" s="25">
        <v>94477</v>
      </c>
      <c r="JA80" s="25">
        <v>1745</v>
      </c>
      <c r="JB80" s="25">
        <v>8310</v>
      </c>
      <c r="JC80" s="25">
        <v>1669</v>
      </c>
      <c r="JD80" s="25">
        <v>11964</v>
      </c>
      <c r="JE80" s="25">
        <v>14514</v>
      </c>
      <c r="JF80" s="25">
        <v>1960</v>
      </c>
      <c r="JG80" s="18">
        <v>366</v>
      </c>
      <c r="JH80" s="25">
        <v>16111</v>
      </c>
      <c r="JI80" s="25">
        <v>29593</v>
      </c>
      <c r="JJ80" s="25">
        <v>6298</v>
      </c>
      <c r="JK80" s="18">
        <v>349</v>
      </c>
      <c r="JL80" s="25">
        <v>1598</v>
      </c>
      <c r="JM80" s="80">
        <f t="shared" si="296"/>
        <v>0.42509817204187261</v>
      </c>
      <c r="JN80" s="27">
        <v>197387</v>
      </c>
      <c r="JO80" s="25">
        <v>110935</v>
      </c>
      <c r="JP80" s="18">
        <v>94</v>
      </c>
      <c r="JQ80" s="18">
        <v>301</v>
      </c>
      <c r="JR80" s="25">
        <v>1957</v>
      </c>
      <c r="JS80" s="18">
        <v>721</v>
      </c>
      <c r="JT80" s="18">
        <v>1008</v>
      </c>
      <c r="JU80" s="18">
        <v>44</v>
      </c>
      <c r="JV80" s="18">
        <v>71</v>
      </c>
      <c r="JW80" s="25">
        <v>82256</v>
      </c>
      <c r="JX80" s="17">
        <f t="shared" si="297"/>
        <v>0.41672450566653324</v>
      </c>
      <c r="JY80" s="17">
        <f t="shared" si="298"/>
        <v>0.58327549433346682</v>
      </c>
      <c r="JZ80" s="25">
        <v>17272</v>
      </c>
      <c r="KA80" s="25">
        <v>12643</v>
      </c>
      <c r="KB80" s="18">
        <v>2</v>
      </c>
      <c r="KC80" s="18">
        <v>16</v>
      </c>
      <c r="KD80" s="25">
        <v>92</v>
      </c>
      <c r="KE80" s="18">
        <v>92</v>
      </c>
      <c r="KF80" s="18">
        <v>67</v>
      </c>
      <c r="KG80" s="18">
        <v>0</v>
      </c>
      <c r="KH80" s="18">
        <v>4</v>
      </c>
      <c r="KI80" s="25">
        <v>4356</v>
      </c>
      <c r="KJ80" s="17">
        <f t="shared" si="299"/>
        <v>0.25220009263547938</v>
      </c>
      <c r="KK80" s="25">
        <v>180115</v>
      </c>
      <c r="KL80" s="25">
        <v>98292</v>
      </c>
      <c r="KM80" s="18">
        <v>92</v>
      </c>
      <c r="KN80" s="18">
        <v>285</v>
      </c>
      <c r="KO80" s="25">
        <v>1865</v>
      </c>
      <c r="KP80" s="18">
        <v>629</v>
      </c>
      <c r="KQ80" s="18">
        <v>941</v>
      </c>
      <c r="KR80" s="18">
        <v>44</v>
      </c>
      <c r="KS80" s="18">
        <v>67</v>
      </c>
      <c r="KT80" s="25">
        <v>77900</v>
      </c>
      <c r="KU80" s="69">
        <f t="shared" si="300"/>
        <v>0.43250145740221524</v>
      </c>
      <c r="KV80" s="27">
        <v>258206</v>
      </c>
      <c r="KW80" s="25">
        <v>252363</v>
      </c>
      <c r="KX80" s="25">
        <v>5843</v>
      </c>
      <c r="KY80" s="59">
        <v>2.2629218530940413E-2</v>
      </c>
      <c r="KZ80" s="25">
        <v>2531</v>
      </c>
      <c r="LA80" s="25">
        <v>1875</v>
      </c>
      <c r="LB80" s="25">
        <v>2123</v>
      </c>
      <c r="LC80" s="25">
        <v>2137</v>
      </c>
      <c r="LD80" s="25">
        <v>133750</v>
      </c>
      <c r="LE80" s="25">
        <v>131119</v>
      </c>
      <c r="LF80" s="25">
        <v>2631</v>
      </c>
      <c r="LG80" s="59">
        <v>1.9671028037383177E-2</v>
      </c>
      <c r="LH80" s="25">
        <v>124456</v>
      </c>
      <c r="LI80" s="25">
        <v>121244</v>
      </c>
      <c r="LJ80" s="25">
        <v>3212</v>
      </c>
      <c r="LK80" s="35">
        <v>2.5808317799061516E-2</v>
      </c>
      <c r="LL80" s="27">
        <v>35743</v>
      </c>
      <c r="LM80" s="18">
        <v>434</v>
      </c>
      <c r="LN80" s="25">
        <v>26495</v>
      </c>
      <c r="LO80" s="25">
        <v>6830</v>
      </c>
      <c r="LP80" s="18">
        <v>301</v>
      </c>
      <c r="LQ80" s="18">
        <v>355</v>
      </c>
      <c r="LR80" s="25">
        <v>1328</v>
      </c>
      <c r="LS80" s="23">
        <f t="shared" si="301"/>
        <v>3.7154128081022857E-2</v>
      </c>
      <c r="LT80" s="23">
        <f t="shared" si="302"/>
        <v>0.96284587191897719</v>
      </c>
      <c r="LU80" s="17">
        <f t="shared" si="303"/>
        <v>0.75340626136586186</v>
      </c>
      <c r="LV80" s="25">
        <v>35743</v>
      </c>
      <c r="LW80" s="18">
        <v>908</v>
      </c>
      <c r="LX80" s="25">
        <v>18249</v>
      </c>
      <c r="LY80" s="25">
        <v>5392</v>
      </c>
      <c r="LZ80" s="25">
        <v>1363</v>
      </c>
      <c r="MA80" s="18">
        <v>370</v>
      </c>
      <c r="MB80" s="25">
        <v>8077</v>
      </c>
      <c r="MC80" s="18">
        <v>775</v>
      </c>
      <c r="MD80" s="18">
        <v>103</v>
      </c>
      <c r="ME80" s="18">
        <v>2</v>
      </c>
      <c r="MF80" s="18">
        <v>504</v>
      </c>
      <c r="MG80" s="17">
        <f t="shared" si="304"/>
        <v>0.25800856111686205</v>
      </c>
      <c r="MH80" s="17">
        <f t="shared" si="305"/>
        <v>0.68970148001007192</v>
      </c>
      <c r="MI80" s="25">
        <v>35743</v>
      </c>
      <c r="MJ80" s="25">
        <v>1054</v>
      </c>
      <c r="MK80" s="25">
        <v>17899</v>
      </c>
      <c r="ML80" s="25">
        <v>4873</v>
      </c>
      <c r="MM80" s="25">
        <v>1387</v>
      </c>
      <c r="MN80" s="18">
        <v>315</v>
      </c>
      <c r="MO80" s="25">
        <v>8980</v>
      </c>
      <c r="MP80" s="18">
        <v>725</v>
      </c>
      <c r="MQ80" s="18">
        <v>1</v>
      </c>
      <c r="MR80" s="18">
        <v>1</v>
      </c>
      <c r="MS80" s="18">
        <v>508</v>
      </c>
      <c r="MT80" s="17">
        <f t="shared" si="306"/>
        <v>0.68690372940156119</v>
      </c>
      <c r="MU80" s="69">
        <f t="shared" si="307"/>
        <v>0.72155387068796695</v>
      </c>
      <c r="MV80" s="27">
        <v>35743</v>
      </c>
      <c r="MW80" s="25">
        <v>3671</v>
      </c>
      <c r="MX80" s="18">
        <v>266</v>
      </c>
      <c r="MY80" s="25">
        <v>18029</v>
      </c>
      <c r="MZ80" s="25">
        <v>2670</v>
      </c>
      <c r="NA80" s="25">
        <v>6443</v>
      </c>
      <c r="NB80" s="18">
        <v>70</v>
      </c>
      <c r="NC80" s="25">
        <v>4025</v>
      </c>
      <c r="ND80" s="18">
        <v>569</v>
      </c>
      <c r="NE80" s="17">
        <f t="shared" si="308"/>
        <v>0.1027054248384299</v>
      </c>
      <c r="NF80" s="10">
        <f t="shared" si="309"/>
        <v>20384.66460565705</v>
      </c>
      <c r="NG80" s="17">
        <f t="shared" si="310"/>
        <v>0.39557395853733596</v>
      </c>
      <c r="NH80" s="25">
        <v>35743</v>
      </c>
      <c r="NI80" s="18">
        <v>158</v>
      </c>
      <c r="NJ80" s="18">
        <v>4</v>
      </c>
      <c r="NK80" s="18">
        <v>19</v>
      </c>
      <c r="NL80" s="18">
        <v>16</v>
      </c>
      <c r="NM80" s="25">
        <v>32232</v>
      </c>
      <c r="NN80" s="25">
        <v>3242</v>
      </c>
      <c r="NO80" s="18">
        <v>47</v>
      </c>
      <c r="NP80" s="18">
        <v>1</v>
      </c>
      <c r="NQ80" s="32">
        <v>24</v>
      </c>
      <c r="NR80" s="27">
        <v>35743</v>
      </c>
      <c r="NS80" s="37">
        <f t="shared" si="311"/>
        <v>1.059060515345662</v>
      </c>
      <c r="NT80" s="37">
        <f t="shared" si="312"/>
        <v>0.28577331233312708</v>
      </c>
      <c r="NU80" s="37">
        <f t="shared" si="313"/>
        <v>0.94423310614466116</v>
      </c>
      <c r="NV80" s="17">
        <f t="shared" si="314"/>
        <v>0.19173713073753831</v>
      </c>
      <c r="NW80" s="10">
        <f t="shared" si="315"/>
        <v>16311</v>
      </c>
      <c r="NX80" s="17">
        <f t="shared" si="316"/>
        <v>0.45634110175418963</v>
      </c>
      <c r="NY80" s="19">
        <f t="shared" si="317"/>
        <v>0.29395015228243437</v>
      </c>
      <c r="NZ80" s="25">
        <v>12251</v>
      </c>
      <c r="OA80" s="25">
        <v>19432</v>
      </c>
      <c r="OB80" s="25">
        <v>1289</v>
      </c>
      <c r="OC80" s="25">
        <v>4005</v>
      </c>
      <c r="OD80" s="18">
        <v>546</v>
      </c>
      <c r="OE80" s="18">
        <v>331</v>
      </c>
      <c r="OF80" s="17">
        <f t="shared" si="318"/>
        <v>0.11204991187085583</v>
      </c>
      <c r="OG80" s="17">
        <f t="shared" si="319"/>
        <v>0.34275242704865289</v>
      </c>
      <c r="OH80" s="17">
        <f t="shared" si="320"/>
        <v>0.54365889824581037</v>
      </c>
      <c r="OI80" s="69">
        <f t="shared" si="321"/>
        <v>1.5275718322468735E-2</v>
      </c>
      <c r="OJ80" s="27">
        <v>35743</v>
      </c>
      <c r="OK80" s="18">
        <v>534</v>
      </c>
      <c r="OL80" s="25">
        <v>19382</v>
      </c>
      <c r="OM80" s="25">
        <v>5671</v>
      </c>
      <c r="ON80" s="25">
        <v>1702</v>
      </c>
      <c r="OO80" s="25">
        <v>6290</v>
      </c>
      <c r="OP80" s="25">
        <v>2452</v>
      </c>
      <c r="OQ80" s="25">
        <v>15117</v>
      </c>
      <c r="OR80" s="69">
        <f t="shared" si="322"/>
        <v>0.67341857146853934</v>
      </c>
      <c r="OS80" s="85">
        <v>59159</v>
      </c>
      <c r="OT80" s="22">
        <v>52590</v>
      </c>
      <c r="OU80" s="38">
        <f t="shared" si="323"/>
        <v>0.76001502977050694</v>
      </c>
      <c r="OV80" s="39">
        <v>0.75411770298535841</v>
      </c>
      <c r="OW80" s="22">
        <v>3965905</v>
      </c>
      <c r="OX80" s="36">
        <f t="shared" si="324"/>
        <v>162276900.78999999</v>
      </c>
      <c r="OY80" s="36">
        <f t="shared" si="325"/>
        <v>3563202.9144533705</v>
      </c>
      <c r="OZ80" s="22">
        <v>585</v>
      </c>
      <c r="PA80" s="22">
        <v>585</v>
      </c>
      <c r="PB80" s="38">
        <f t="shared" si="326"/>
        <v>8.4542459101682177E-3</v>
      </c>
      <c r="PC80" s="39">
        <v>0.48270085470085466</v>
      </c>
      <c r="PD80" s="22">
        <v>28238</v>
      </c>
      <c r="PE80" s="40">
        <f t="shared" si="327"/>
        <v>1155442.4839999999</v>
      </c>
      <c r="PF80" s="36">
        <f t="shared" si="328"/>
        <v>179686.77282936402</v>
      </c>
      <c r="PG80" s="22">
        <v>186</v>
      </c>
      <c r="PH80" s="22">
        <v>186</v>
      </c>
      <c r="PI80" s="38">
        <f t="shared" si="329"/>
        <v>2.6880166483611769E-3</v>
      </c>
      <c r="PJ80" s="39">
        <v>8.8817204301075259E-2</v>
      </c>
      <c r="PK80" s="22">
        <v>1652</v>
      </c>
      <c r="PL80" s="41">
        <f t="shared" si="330"/>
        <v>67596.535999999993</v>
      </c>
      <c r="PM80" s="36">
        <f t="shared" si="331"/>
        <v>15204.872422654336</v>
      </c>
      <c r="PN80" s="22">
        <v>14204</v>
      </c>
      <c r="PO80" s="22">
        <v>14204</v>
      </c>
      <c r="PP80" s="38">
        <f t="shared" si="332"/>
        <v>0.20527198103936645</v>
      </c>
      <c r="PQ80" s="39">
        <v>0.64269994367783723</v>
      </c>
      <c r="PR80" s="22">
        <v>912891</v>
      </c>
      <c r="PS80" s="41">
        <f t="shared" si="333"/>
        <v>37353673.938000001</v>
      </c>
      <c r="PT80" s="36">
        <f t="shared" si="334"/>
        <v>1862405.0504846119</v>
      </c>
      <c r="PU80" s="22">
        <v>281</v>
      </c>
      <c r="PV80" s="22">
        <v>281</v>
      </c>
      <c r="PW80" s="38">
        <f t="shared" si="335"/>
        <v>4.0609283773628537E-3</v>
      </c>
      <c r="PX80" s="39">
        <v>0.24188612099644127</v>
      </c>
      <c r="PY80" s="22">
        <v>6797</v>
      </c>
      <c r="PZ80" s="36">
        <f t="shared" si="336"/>
        <v>42871.249064163014</v>
      </c>
      <c r="QA80" s="22"/>
      <c r="QB80" s="22"/>
      <c r="QC80" s="39">
        <v>0</v>
      </c>
      <c r="QD80" s="22"/>
      <c r="QE80" s="22">
        <f t="shared" si="337"/>
        <v>0</v>
      </c>
      <c r="QF80" s="22"/>
      <c r="QG80" s="22"/>
      <c r="QH80" s="22"/>
      <c r="QI80" s="38">
        <f t="shared" si="338"/>
        <v>0</v>
      </c>
      <c r="QJ80" s="39">
        <v>0</v>
      </c>
      <c r="QK80" s="22"/>
      <c r="QL80" s="42">
        <f t="shared" si="339"/>
        <v>0</v>
      </c>
      <c r="QM80" s="22">
        <f t="shared" si="340"/>
        <v>1350</v>
      </c>
      <c r="QN80" s="22">
        <v>468</v>
      </c>
      <c r="QO80" s="22">
        <v>468</v>
      </c>
      <c r="QP80" s="38">
        <f t="shared" si="341"/>
        <v>6.763396728134574E-3</v>
      </c>
      <c r="QQ80" s="39">
        <v>0.18987179487179484</v>
      </c>
      <c r="QR80" s="22">
        <v>8886</v>
      </c>
      <c r="QS80" s="36">
        <f t="shared" si="342"/>
        <v>110037.43347969487</v>
      </c>
      <c r="QT80" s="22"/>
      <c r="QU80" s="22"/>
      <c r="QV80" s="38">
        <f t="shared" si="343"/>
        <v>0</v>
      </c>
      <c r="QW80" s="39">
        <v>0</v>
      </c>
      <c r="QX80" s="22"/>
      <c r="QY80" s="36">
        <f t="shared" si="344"/>
        <v>0</v>
      </c>
      <c r="QZ80" s="22">
        <v>882</v>
      </c>
      <c r="RA80" s="22">
        <v>882</v>
      </c>
      <c r="RB80" s="38">
        <f t="shared" si="345"/>
        <v>1.2746401526099774E-2</v>
      </c>
      <c r="RC80" s="39">
        <v>0.14549886621315192</v>
      </c>
      <c r="RD80" s="22">
        <v>12833</v>
      </c>
      <c r="RE80" s="36">
        <f t="shared" si="346"/>
        <v>95301.187754193568</v>
      </c>
      <c r="RF80" s="10">
        <f t="shared" si="347"/>
        <v>75765</v>
      </c>
      <c r="RG80" s="10">
        <f t="shared" si="348"/>
        <v>69196</v>
      </c>
      <c r="RH80" s="17">
        <f t="shared" si="349"/>
        <v>8.8996582693794193E-2</v>
      </c>
      <c r="RI80" s="17">
        <f t="shared" si="350"/>
        <v>2.0332828861968077E-3</v>
      </c>
      <c r="RJ80" s="17">
        <f t="shared" si="351"/>
        <v>0.6071527183787343</v>
      </c>
      <c r="RK80" s="17">
        <f t="shared" si="352"/>
        <v>3.0617765869443064E-2</v>
      </c>
      <c r="RL80" s="17">
        <f t="shared" si="353"/>
        <v>0.31734490464669091</v>
      </c>
      <c r="RM80" s="17">
        <f t="shared" si="354"/>
        <v>7.3050556015251521E-3</v>
      </c>
      <c r="RN80" s="17">
        <f t="shared" si="355"/>
        <v>1.8749851878942209E-2</v>
      </c>
      <c r="RO80" s="17">
        <f t="shared" si="356"/>
        <v>0</v>
      </c>
      <c r="RP80" s="17">
        <f t="shared" si="357"/>
        <v>1.6238866154653843E-2</v>
      </c>
      <c r="RQ80" s="17">
        <f t="shared" si="358"/>
        <v>0</v>
      </c>
      <c r="RR80" s="36">
        <f t="shared" si="359"/>
        <v>5868709.4804880526</v>
      </c>
      <c r="RS80" s="36">
        <f t="shared" si="360"/>
        <v>22.728788178772191</v>
      </c>
      <c r="RT80" s="10">
        <f t="shared" si="361"/>
        <v>6569</v>
      </c>
      <c r="RU80" s="17">
        <f t="shared" si="362"/>
        <v>8.6702303174288925E-2</v>
      </c>
      <c r="RV80" s="37">
        <f t="shared" si="363"/>
        <v>3.4079852174486902</v>
      </c>
      <c r="RW80" s="36">
        <f t="shared" si="364"/>
        <v>0.2679875758115613</v>
      </c>
      <c r="RX80" s="85">
        <v>-0.98390279999999997</v>
      </c>
      <c r="RY80" s="93">
        <v>172</v>
      </c>
      <c r="RZ80" s="43" t="b">
        <v>0</v>
      </c>
      <c r="SA80" s="18" t="b">
        <v>0</v>
      </c>
      <c r="SB80" s="18" t="b">
        <v>1</v>
      </c>
      <c r="SC80" s="18" t="b">
        <v>0</v>
      </c>
      <c r="SD80" s="18" t="b">
        <v>0</v>
      </c>
      <c r="SE80" s="32" t="b">
        <v>1</v>
      </c>
      <c r="SF80" s="43" t="b">
        <v>0</v>
      </c>
      <c r="SG80" s="18" t="b">
        <v>1</v>
      </c>
      <c r="SH80" s="18">
        <v>0</v>
      </c>
      <c r="SI80" s="18"/>
      <c r="SJ80" s="22">
        <v>1</v>
      </c>
      <c r="SK80" s="22"/>
      <c r="SL80" s="22">
        <v>1</v>
      </c>
      <c r="SM80" s="22">
        <v>0</v>
      </c>
      <c r="SN80" s="18"/>
      <c r="SO80" s="18"/>
      <c r="SP80" s="18"/>
      <c r="SQ80" s="17">
        <f t="shared" si="365"/>
        <v>4.1322314049586778E-3</v>
      </c>
      <c r="SR80" s="17">
        <f t="shared" si="366"/>
        <v>0</v>
      </c>
      <c r="SS80" s="17">
        <f t="shared" si="367"/>
        <v>0</v>
      </c>
      <c r="ST80" s="17">
        <f t="shared" si="368"/>
        <v>0</v>
      </c>
      <c r="SU80" s="17">
        <f t="shared" si="369"/>
        <v>0</v>
      </c>
      <c r="SV80" s="17">
        <f t="shared" si="221"/>
        <v>0</v>
      </c>
      <c r="SW80" s="17">
        <f t="shared" si="370"/>
        <v>0</v>
      </c>
      <c r="SX80" s="17">
        <f t="shared" si="371"/>
        <v>0</v>
      </c>
      <c r="SY80" s="17">
        <f t="shared" si="372"/>
        <v>0</v>
      </c>
      <c r="SZ80" s="17">
        <f t="shared" si="373"/>
        <v>0</v>
      </c>
      <c r="TA80" s="17">
        <f t="shared" si="374"/>
        <v>0</v>
      </c>
      <c r="TB80" s="24">
        <f t="shared" si="375"/>
        <v>620</v>
      </c>
      <c r="TC80" s="69">
        <f t="shared" si="376"/>
        <v>1</v>
      </c>
      <c r="TD80" s="17">
        <f t="shared" si="398"/>
        <v>2.6014568158168575E-6</v>
      </c>
      <c r="TE80" s="95"/>
      <c r="TF80" s="71"/>
      <c r="TG80" s="71"/>
      <c r="TH80" s="71">
        <v>1</v>
      </c>
      <c r="TI80" s="71"/>
      <c r="TJ80" s="71"/>
      <c r="TK80" s="71">
        <v>400</v>
      </c>
      <c r="TL80" s="71"/>
      <c r="TM80" s="71">
        <v>1</v>
      </c>
      <c r="TN80" s="71"/>
      <c r="TO80" s="71"/>
      <c r="TP80" s="71"/>
      <c r="TQ80" s="71">
        <v>2</v>
      </c>
      <c r="TR80" s="72"/>
      <c r="TS80" s="72"/>
      <c r="TT80" s="72"/>
      <c r="TU80" s="72"/>
      <c r="TV80" s="72">
        <v>5</v>
      </c>
      <c r="TW80" s="72"/>
      <c r="TX80" s="72"/>
      <c r="TY80" s="72">
        <v>1</v>
      </c>
      <c r="TZ80" s="72">
        <v>163</v>
      </c>
      <c r="UA80" s="72"/>
      <c r="UB80" s="72"/>
      <c r="UC80" s="72"/>
      <c r="UD80" s="72"/>
      <c r="UE80" s="72"/>
      <c r="UF80" s="72"/>
      <c r="UG80" s="72"/>
      <c r="UH80" s="72"/>
      <c r="UI80" s="72"/>
      <c r="UJ80" s="73">
        <v>2</v>
      </c>
      <c r="UK80" s="73"/>
      <c r="UL80" s="73"/>
      <c r="UM80" s="73"/>
      <c r="UN80" s="73">
        <v>5</v>
      </c>
      <c r="UO80" s="73">
        <v>3</v>
      </c>
      <c r="UP80" s="73"/>
      <c r="UQ80" s="73"/>
      <c r="UR80" s="73">
        <v>246</v>
      </c>
      <c r="US80" s="73"/>
      <c r="UT80" s="73"/>
      <c r="UU80" s="73"/>
      <c r="UV80" s="73"/>
      <c r="UW80" s="73"/>
      <c r="UX80" s="73"/>
      <c r="UY80" s="73"/>
      <c r="UZ80" s="73"/>
      <c r="VA80" s="73"/>
      <c r="VB80" s="73">
        <v>3</v>
      </c>
      <c r="VC80" s="73"/>
      <c r="VD80" s="73"/>
      <c r="VE80" s="73"/>
      <c r="VF80" s="73">
        <v>4</v>
      </c>
      <c r="VG80" s="73">
        <v>4</v>
      </c>
      <c r="VH80" s="73"/>
      <c r="VI80" s="73"/>
      <c r="VJ80" s="73">
        <v>164</v>
      </c>
      <c r="VK80" s="73"/>
      <c r="VL80" s="73"/>
      <c r="VM80" s="73"/>
      <c r="VN80" s="73"/>
      <c r="VO80" s="73"/>
      <c r="VP80" s="73"/>
      <c r="VQ80" s="73"/>
      <c r="VR80" s="73"/>
      <c r="VS80" s="73"/>
      <c r="VT80" s="73"/>
      <c r="VU80" s="73"/>
      <c r="VV80" s="73"/>
      <c r="VW80" s="73">
        <v>3</v>
      </c>
      <c r="VX80" s="73">
        <v>11</v>
      </c>
      <c r="VY80" s="73"/>
      <c r="VZ80" s="73"/>
      <c r="WA80" s="73">
        <v>163</v>
      </c>
      <c r="WB80" s="73"/>
      <c r="WC80" s="73"/>
      <c r="WD80" s="73"/>
      <c r="WE80" s="73"/>
      <c r="WF80" s="73"/>
      <c r="WG80" s="73"/>
      <c r="WH80" s="73"/>
      <c r="WI80" s="73"/>
      <c r="WJ80" s="73"/>
      <c r="WK80" s="73"/>
      <c r="WL80" s="73"/>
      <c r="WM80" s="73"/>
      <c r="WN80" s="73"/>
      <c r="WO80" s="22">
        <f t="shared" si="377"/>
        <v>5</v>
      </c>
      <c r="WP80" s="22">
        <f t="shared" si="378"/>
        <v>0</v>
      </c>
      <c r="WQ80" s="22">
        <f t="shared" si="379"/>
        <v>0</v>
      </c>
      <c r="WR80" s="22">
        <f t="shared" si="380"/>
        <v>0</v>
      </c>
      <c r="WS80" s="22">
        <f t="shared" si="381"/>
        <v>18</v>
      </c>
      <c r="WT80" s="22">
        <f t="shared" si="382"/>
        <v>7</v>
      </c>
      <c r="WU80" s="22">
        <f t="shared" si="383"/>
        <v>0</v>
      </c>
      <c r="WV80" s="22">
        <f t="shared" si="384"/>
        <v>1</v>
      </c>
      <c r="WW80" s="22">
        <f t="shared" si="385"/>
        <v>1136</v>
      </c>
      <c r="WX80" s="22">
        <f t="shared" si="386"/>
        <v>0</v>
      </c>
      <c r="WY80" s="22">
        <f t="shared" si="387"/>
        <v>1</v>
      </c>
      <c r="WZ80" s="22">
        <f t="shared" si="388"/>
        <v>0</v>
      </c>
      <c r="XA80" s="22">
        <f t="shared" si="389"/>
        <v>0</v>
      </c>
      <c r="XB80" s="22">
        <f t="shared" si="390"/>
        <v>0</v>
      </c>
      <c r="XC80" s="22">
        <f t="shared" si="391"/>
        <v>0</v>
      </c>
      <c r="XD80" s="22">
        <f t="shared" si="392"/>
        <v>0</v>
      </c>
      <c r="XE80" s="22">
        <f t="shared" si="393"/>
        <v>0</v>
      </c>
      <c r="XF80" s="22">
        <f t="shared" si="394"/>
        <v>0</v>
      </c>
      <c r="XG80" s="93">
        <f t="shared" si="395"/>
        <v>2</v>
      </c>
    </row>
    <row r="81" spans="1:631" ht="17.100000000000001" customHeight="1" x14ac:dyDescent="0.2">
      <c r="A81" s="101"/>
      <c r="B81" s="27" t="s">
        <v>110</v>
      </c>
      <c r="C81" s="535" t="s">
        <v>111</v>
      </c>
      <c r="D81" s="25" t="s">
        <v>174</v>
      </c>
      <c r="E81" s="535" t="s">
        <v>175</v>
      </c>
      <c r="F81" s="25" t="s">
        <v>179</v>
      </c>
      <c r="G81" s="535" t="s">
        <v>180</v>
      </c>
      <c r="H81" s="25">
        <v>21</v>
      </c>
      <c r="I81" s="28">
        <v>7</v>
      </c>
      <c r="J81" s="17">
        <f t="shared" si="228"/>
        <v>0.4735503560528993</v>
      </c>
      <c r="K81" s="17">
        <f t="shared" si="229"/>
        <v>0.17929806714140384</v>
      </c>
      <c r="L81" s="17">
        <f t="shared" si="230"/>
        <v>1</v>
      </c>
      <c r="M81" s="17">
        <f t="shared" si="231"/>
        <v>5.1023219738608454E-2</v>
      </c>
      <c r="N81" s="17">
        <f t="shared" si="232"/>
        <v>0.3768439874832365</v>
      </c>
      <c r="O81" s="17">
        <f t="shared" si="233"/>
        <v>0.16073245167853509</v>
      </c>
      <c r="P81" s="17">
        <f t="shared" si="234"/>
        <v>0.78515625</v>
      </c>
      <c r="Q81" s="17">
        <f t="shared" si="235"/>
        <v>0.29575574568025498</v>
      </c>
      <c r="R81" s="69">
        <f t="shared" si="236"/>
        <v>0.59914077990746861</v>
      </c>
      <c r="S81" s="422">
        <f t="shared" si="237"/>
        <v>0.43572231752026741</v>
      </c>
      <c r="T81" s="17">
        <f t="shared" si="396"/>
        <v>0.56427768247973265</v>
      </c>
      <c r="U81" s="10">
        <f t="shared" si="238"/>
        <v>5919.8371668948748</v>
      </c>
      <c r="V81" s="32">
        <v>2</v>
      </c>
      <c r="W81" s="550">
        <f t="shared" si="239"/>
        <v>0</v>
      </c>
      <c r="X81" s="550">
        <f t="shared" si="240"/>
        <v>0.32461120640915631</v>
      </c>
      <c r="Y81" s="550">
        <f t="shared" si="241"/>
        <v>0.67538879359084369</v>
      </c>
      <c r="Z81" s="551">
        <f t="shared" si="242"/>
        <v>7085.5038335615409</v>
      </c>
      <c r="AA81" s="426">
        <f t="shared" si="243"/>
        <v>0.25660089600610048</v>
      </c>
      <c r="AB81" s="59">
        <f t="shared" si="244"/>
        <v>0.69558303886925799</v>
      </c>
      <c r="AC81" s="59">
        <f t="shared" si="245"/>
        <v>0.37416182387125613</v>
      </c>
      <c r="AD81" s="59">
        <f t="shared" si="246"/>
        <v>0.3768439874832365</v>
      </c>
      <c r="AE81" s="59">
        <f t="shared" si="247"/>
        <v>0.70424425431974502</v>
      </c>
      <c r="AF81" s="59">
        <f t="shared" si="248"/>
        <v>0.66276703967446593</v>
      </c>
      <c r="AG81" s="59">
        <f t="shared" si="249"/>
        <v>0.5264496439471007</v>
      </c>
      <c r="AH81" s="59">
        <f t="shared" si="250"/>
        <v>0.16073245167853509</v>
      </c>
      <c r="AI81" s="59">
        <f t="shared" si="251"/>
        <v>0.59511698880976605</v>
      </c>
      <c r="AJ81" s="59">
        <f t="shared" si="252"/>
        <v>0.35198372329603256</v>
      </c>
      <c r="AK81" s="59">
        <f t="shared" si="253"/>
        <v>0.21484375</v>
      </c>
      <c r="AL81" s="35">
        <f t="shared" si="254"/>
        <v>1</v>
      </c>
      <c r="AM81" s="27">
        <v>10491</v>
      </c>
      <c r="AN81" s="25">
        <v>5204</v>
      </c>
      <c r="AO81" s="25">
        <v>5287</v>
      </c>
      <c r="AP81" s="17">
        <f t="shared" si="255"/>
        <v>2.0376312877148003E-4</v>
      </c>
      <c r="AQ81" s="63">
        <v>98.430111594477026</v>
      </c>
      <c r="AR81" s="58">
        <v>2792.8373652099999</v>
      </c>
      <c r="AS81" s="24">
        <f t="shared" si="256"/>
        <v>3.7563948873947974</v>
      </c>
      <c r="AT81" s="17">
        <f t="shared" si="257"/>
        <v>3.2440604245462137E-3</v>
      </c>
      <c r="AU81" s="25">
        <v>9742</v>
      </c>
      <c r="AV81" s="25">
        <v>4643</v>
      </c>
      <c r="AW81" s="25">
        <v>5099</v>
      </c>
      <c r="AX81" s="18">
        <v>749</v>
      </c>
      <c r="AY81" s="18">
        <v>561</v>
      </c>
      <c r="AZ81" s="18">
        <v>188</v>
      </c>
      <c r="BA81" s="25">
        <v>2692</v>
      </c>
      <c r="BB81" s="18">
        <v>1382</v>
      </c>
      <c r="BC81" s="18">
        <v>1310</v>
      </c>
      <c r="BD81" s="63">
        <v>105.49618320610688</v>
      </c>
      <c r="BE81" s="25">
        <v>7799</v>
      </c>
      <c r="BF81" s="25">
        <v>3822</v>
      </c>
      <c r="BG81" s="25">
        <v>3977</v>
      </c>
      <c r="BH81" s="63">
        <v>96.102589891878296</v>
      </c>
      <c r="BI81" s="17">
        <v>0.25660089600610048</v>
      </c>
      <c r="BJ81" s="25">
        <v>4198</v>
      </c>
      <c r="BK81" s="25">
        <v>5961</v>
      </c>
      <c r="BL81" s="18">
        <v>332</v>
      </c>
      <c r="BM81" s="17">
        <v>0.75993960744841471</v>
      </c>
      <c r="BN81" s="10">
        <f t="shared" si="258"/>
        <v>2518.4735782586813</v>
      </c>
      <c r="BO81" s="29">
        <v>0.70424425431974502</v>
      </c>
      <c r="BP81" s="30">
        <f t="shared" si="259"/>
        <v>0.29575574568025498</v>
      </c>
      <c r="BQ81" s="31">
        <v>5.5695353128669689</v>
      </c>
      <c r="BR81" s="25">
        <v>6293</v>
      </c>
      <c r="BS81" s="18">
        <v>1972</v>
      </c>
      <c r="BT81" s="25">
        <v>3767</v>
      </c>
      <c r="BU81" s="18">
        <v>500</v>
      </c>
      <c r="BV81" s="18">
        <v>45</v>
      </c>
      <c r="BW81" s="18">
        <v>9</v>
      </c>
      <c r="BX81" s="25">
        <v>1966</v>
      </c>
      <c r="BY81" s="25">
        <v>1590</v>
      </c>
      <c r="BZ81" s="18">
        <v>376</v>
      </c>
      <c r="CA81" s="59">
        <v>0.1912512716174975</v>
      </c>
      <c r="CB81" s="25">
        <v>9742</v>
      </c>
      <c r="CC81" s="18">
        <v>749</v>
      </c>
      <c r="CD81" s="17">
        <f t="shared" si="260"/>
        <v>7.6883596797372208E-2</v>
      </c>
      <c r="CE81" s="18">
        <v>115</v>
      </c>
      <c r="CF81" s="18">
        <v>226</v>
      </c>
      <c r="CG81" s="18">
        <v>240</v>
      </c>
      <c r="CH81" s="18">
        <v>328</v>
      </c>
      <c r="CI81" s="18">
        <v>306</v>
      </c>
      <c r="CJ81" s="18">
        <v>267</v>
      </c>
      <c r="CK81" s="18">
        <v>193</v>
      </c>
      <c r="CL81" s="18">
        <v>157</v>
      </c>
      <c r="CM81" s="18">
        <v>134</v>
      </c>
      <c r="CN81" s="26">
        <v>4.9552390640895219</v>
      </c>
      <c r="CO81" s="27">
        <v>1966</v>
      </c>
      <c r="CP81" s="34">
        <f t="shared" si="261"/>
        <v>5.3362156663275684</v>
      </c>
      <c r="CQ81" s="25">
        <v>33</v>
      </c>
      <c r="CR81" s="18">
        <v>0</v>
      </c>
      <c r="CS81" s="18">
        <v>7</v>
      </c>
      <c r="CT81" s="18">
        <v>969</v>
      </c>
      <c r="CU81" s="18">
        <v>917</v>
      </c>
      <c r="CV81" s="18">
        <v>39</v>
      </c>
      <c r="CW81" s="18">
        <v>0</v>
      </c>
      <c r="CX81" s="18">
        <v>1</v>
      </c>
      <c r="CY81" s="25">
        <v>1966</v>
      </c>
      <c r="CZ81" s="25">
        <v>1877</v>
      </c>
      <c r="DA81" s="18">
        <v>25</v>
      </c>
      <c r="DB81" s="18">
        <v>9</v>
      </c>
      <c r="DC81" s="18">
        <v>48</v>
      </c>
      <c r="DD81" s="18">
        <v>6</v>
      </c>
      <c r="DE81" s="18">
        <v>1</v>
      </c>
      <c r="DF81" s="25">
        <v>1966</v>
      </c>
      <c r="DG81" s="25">
        <v>1300</v>
      </c>
      <c r="DH81" s="18">
        <v>2</v>
      </c>
      <c r="DI81" s="18">
        <v>1</v>
      </c>
      <c r="DJ81" s="18">
        <v>511</v>
      </c>
      <c r="DK81" s="18">
        <v>0</v>
      </c>
      <c r="DL81" s="18">
        <v>152</v>
      </c>
      <c r="DM81" s="25">
        <f t="shared" si="262"/>
        <v>6451.7212614445571</v>
      </c>
      <c r="DN81" s="17">
        <f t="shared" si="263"/>
        <v>0.25991861648016279</v>
      </c>
      <c r="DO81" s="17">
        <f t="shared" si="264"/>
        <v>0</v>
      </c>
      <c r="DP81" s="23">
        <f t="shared" si="265"/>
        <v>0.66276703967446593</v>
      </c>
      <c r="DQ81" s="23">
        <f t="shared" si="266"/>
        <v>0.33723296032553407</v>
      </c>
      <c r="DR81" s="25">
        <v>1966</v>
      </c>
      <c r="DS81" s="18">
        <v>5</v>
      </c>
      <c r="DT81" s="25">
        <v>1351</v>
      </c>
      <c r="DU81" s="18">
        <v>2</v>
      </c>
      <c r="DV81" s="18">
        <v>566</v>
      </c>
      <c r="DW81" s="18">
        <v>3</v>
      </c>
      <c r="DX81" s="18">
        <v>38</v>
      </c>
      <c r="DY81" s="18">
        <v>1</v>
      </c>
      <c r="DZ81" s="17">
        <f t="shared" si="267"/>
        <v>0.97863682604272639</v>
      </c>
      <c r="EA81" s="17">
        <f t="shared" si="268"/>
        <v>2.1363173957273607E-2</v>
      </c>
      <c r="EB81" s="25">
        <v>1966</v>
      </c>
      <c r="EC81" s="18">
        <v>427</v>
      </c>
      <c r="ED81" s="18">
        <v>608</v>
      </c>
      <c r="EE81" s="18">
        <v>770</v>
      </c>
      <c r="EF81" s="17">
        <f t="shared" si="269"/>
        <v>0.39165818921668361</v>
      </c>
      <c r="EG81" s="18">
        <v>51</v>
      </c>
      <c r="EH81" s="18">
        <v>110</v>
      </c>
      <c r="EI81" s="17">
        <f t="shared" si="270"/>
        <v>0.5264496439471007</v>
      </c>
      <c r="EJ81" s="17">
        <f t="shared" si="271"/>
        <v>2.5940996948118005E-2</v>
      </c>
      <c r="EK81" s="69">
        <f t="shared" si="272"/>
        <v>0.17929806714140384</v>
      </c>
      <c r="EL81" s="27">
        <v>5660</v>
      </c>
      <c r="EM81" s="25">
        <v>3937</v>
      </c>
      <c r="EN81" s="25">
        <v>1723</v>
      </c>
      <c r="EO81" s="59">
        <v>0.69558303886925799</v>
      </c>
      <c r="EP81" s="25">
        <v>2634</v>
      </c>
      <c r="EQ81" s="25">
        <v>2124</v>
      </c>
      <c r="ER81" s="25">
        <v>510</v>
      </c>
      <c r="ES81" s="59">
        <v>0.806378132118451</v>
      </c>
      <c r="ET81" s="25">
        <v>3026</v>
      </c>
      <c r="EU81" s="25">
        <v>1813</v>
      </c>
      <c r="EV81" s="25">
        <v>1213</v>
      </c>
      <c r="EW81" s="59">
        <v>0.59914077990746861</v>
      </c>
      <c r="EX81" s="25">
        <v>1401</v>
      </c>
      <c r="EY81" s="25">
        <v>1230</v>
      </c>
      <c r="EZ81" s="25">
        <v>171</v>
      </c>
      <c r="FA81" s="59">
        <v>0.87794432548179868</v>
      </c>
      <c r="FB81" s="25">
        <v>4259</v>
      </c>
      <c r="FC81" s="25">
        <v>2707</v>
      </c>
      <c r="FD81" s="25">
        <v>1552</v>
      </c>
      <c r="FE81" s="59">
        <v>0.63559521014322606</v>
      </c>
      <c r="FF81" s="25">
        <v>4762</v>
      </c>
      <c r="FG81" s="25">
        <v>2523</v>
      </c>
      <c r="FH81" s="25">
        <v>1613</v>
      </c>
      <c r="FI81" s="18">
        <v>626</v>
      </c>
      <c r="FJ81" s="23">
        <f t="shared" si="273"/>
        <v>0.13145737085258294</v>
      </c>
      <c r="FK81" s="23">
        <f t="shared" si="274"/>
        <v>0.33872322553548928</v>
      </c>
      <c r="FL81" s="36">
        <f t="shared" si="275"/>
        <v>4.0303514376996805</v>
      </c>
      <c r="FM81" s="25">
        <v>2203</v>
      </c>
      <c r="FN81" s="25">
        <v>1203</v>
      </c>
      <c r="FO81" s="17">
        <f t="shared" si="276"/>
        <v>0.54607353608715392</v>
      </c>
      <c r="FP81" s="18">
        <v>789</v>
      </c>
      <c r="FQ81" s="17">
        <f t="shared" si="277"/>
        <v>0.35814798002723558</v>
      </c>
      <c r="FR81" s="18">
        <v>211</v>
      </c>
      <c r="FS81" s="17">
        <f t="shared" si="278"/>
        <v>9.5778483885610527E-2</v>
      </c>
      <c r="FT81" s="25">
        <v>2559</v>
      </c>
      <c r="FU81" s="25">
        <v>1320</v>
      </c>
      <c r="FV81" s="18">
        <v>824</v>
      </c>
      <c r="FW81" s="17">
        <f t="shared" si="279"/>
        <v>0.16217272372020319</v>
      </c>
      <c r="FX81" s="17">
        <f t="shared" si="280"/>
        <v>0.32200078155529505</v>
      </c>
      <c r="FY81" s="18">
        <v>415</v>
      </c>
      <c r="FZ81" s="25">
        <v>4474</v>
      </c>
      <c r="GA81" s="25">
        <v>1674</v>
      </c>
      <c r="GB81" s="18">
        <v>1114</v>
      </c>
      <c r="GC81" s="18">
        <v>935</v>
      </c>
      <c r="GD81" s="18">
        <v>490</v>
      </c>
      <c r="GE81" s="18">
        <v>13</v>
      </c>
      <c r="GF81" s="18">
        <v>188</v>
      </c>
      <c r="GG81" s="18">
        <v>8</v>
      </c>
      <c r="GH81" s="18">
        <v>4</v>
      </c>
      <c r="GI81" s="18">
        <v>48</v>
      </c>
      <c r="GJ81" s="10">
        <f t="shared" si="281"/>
        <v>1674</v>
      </c>
      <c r="GK81" s="10">
        <f t="shared" si="222"/>
        <v>2800</v>
      </c>
      <c r="GL81" s="10">
        <f t="shared" si="223"/>
        <v>1686</v>
      </c>
      <c r="GM81" s="10">
        <f t="shared" si="282"/>
        <v>2788</v>
      </c>
      <c r="GN81" s="10">
        <f t="shared" si="224"/>
        <v>751</v>
      </c>
      <c r="GO81" s="17">
        <f t="shared" si="283"/>
        <v>0.37416182387125613</v>
      </c>
      <c r="GP81" s="17">
        <f t="shared" si="225"/>
        <v>0.62583817612874382</v>
      </c>
      <c r="GQ81" s="17">
        <f t="shared" si="226"/>
        <v>0.3768439874832365</v>
      </c>
      <c r="GR81" s="17">
        <f t="shared" si="227"/>
        <v>0.16785873938310236</v>
      </c>
      <c r="GS81" s="17">
        <f t="shared" si="284"/>
        <v>0.50134108180599013</v>
      </c>
      <c r="GT81" s="25">
        <v>2247</v>
      </c>
      <c r="GU81" s="25">
        <v>513</v>
      </c>
      <c r="GV81" s="18">
        <v>624</v>
      </c>
      <c r="GW81" s="18">
        <v>638</v>
      </c>
      <c r="GX81" s="18">
        <v>323</v>
      </c>
      <c r="GY81" s="18">
        <v>10</v>
      </c>
      <c r="GZ81" s="18">
        <v>117</v>
      </c>
      <c r="HA81" s="18">
        <v>7</v>
      </c>
      <c r="HB81" s="18">
        <v>3</v>
      </c>
      <c r="HC81" s="18">
        <v>12</v>
      </c>
      <c r="HD81" s="23">
        <f t="shared" si="285"/>
        <v>0.22830440587449932</v>
      </c>
      <c r="HE81" s="23">
        <f t="shared" si="286"/>
        <v>0.77169559412550071</v>
      </c>
      <c r="HF81" s="23">
        <f t="shared" si="287"/>
        <v>0.49399198931909211</v>
      </c>
      <c r="HG81" s="23">
        <f t="shared" si="288"/>
        <v>0.21005785491766801</v>
      </c>
      <c r="HH81" s="25">
        <v>2227</v>
      </c>
      <c r="HI81" s="25">
        <v>1161</v>
      </c>
      <c r="HJ81" s="18">
        <v>490</v>
      </c>
      <c r="HK81" s="18">
        <v>297</v>
      </c>
      <c r="HL81" s="18">
        <v>167</v>
      </c>
      <c r="HM81" s="18">
        <v>3</v>
      </c>
      <c r="HN81" s="18">
        <v>71</v>
      </c>
      <c r="HO81" s="18">
        <v>1</v>
      </c>
      <c r="HP81" s="18">
        <v>1</v>
      </c>
      <c r="HQ81" s="18">
        <v>36</v>
      </c>
      <c r="HR81" s="23">
        <f t="shared" si="289"/>
        <v>0.52132914234396044</v>
      </c>
      <c r="HS81" s="23">
        <f t="shared" si="290"/>
        <v>0.47867085765603951</v>
      </c>
      <c r="HT81" s="80">
        <f t="shared" si="291"/>
        <v>0.25864391558149979</v>
      </c>
      <c r="HU81" s="27">
        <v>7424</v>
      </c>
      <c r="HV81" s="18">
        <v>438</v>
      </c>
      <c r="HW81" s="18">
        <v>780</v>
      </c>
      <c r="HX81" s="18">
        <v>18</v>
      </c>
      <c r="HY81" s="18">
        <v>1676</v>
      </c>
      <c r="HZ81" s="25">
        <v>1989</v>
      </c>
      <c r="IA81" s="18">
        <v>91</v>
      </c>
      <c r="IB81" s="18">
        <v>6</v>
      </c>
      <c r="IC81" s="18">
        <v>1553</v>
      </c>
      <c r="ID81" s="18">
        <v>541</v>
      </c>
      <c r="IE81" s="18">
        <v>177</v>
      </c>
      <c r="IF81" s="18">
        <v>54</v>
      </c>
      <c r="IG81" s="18">
        <v>101</v>
      </c>
      <c r="IH81" s="17">
        <f t="shared" si="292"/>
        <v>0.34078663793103448</v>
      </c>
      <c r="II81" s="17">
        <f t="shared" si="293"/>
        <v>0.26791487068965519</v>
      </c>
      <c r="IJ81" s="30">
        <f t="shared" si="294"/>
        <v>3.7325289089994969</v>
      </c>
      <c r="IK81" s="17">
        <f t="shared" si="397"/>
        <v>5.1023219738608454E-2</v>
      </c>
      <c r="IL81" s="25">
        <v>3696</v>
      </c>
      <c r="IM81" s="18">
        <v>283</v>
      </c>
      <c r="IN81" s="18">
        <v>531</v>
      </c>
      <c r="IO81" s="18">
        <v>17</v>
      </c>
      <c r="IP81" s="18">
        <v>1214</v>
      </c>
      <c r="IQ81" s="25">
        <v>647</v>
      </c>
      <c r="IR81" s="18">
        <v>52</v>
      </c>
      <c r="IS81" s="18">
        <v>5</v>
      </c>
      <c r="IT81" s="18">
        <v>757</v>
      </c>
      <c r="IU81" s="18">
        <v>23</v>
      </c>
      <c r="IV81" s="18">
        <v>76</v>
      </c>
      <c r="IW81" s="18">
        <v>23</v>
      </c>
      <c r="IX81" s="18">
        <v>68</v>
      </c>
      <c r="IY81" s="17">
        <f t="shared" si="295"/>
        <v>0.74242424242424243</v>
      </c>
      <c r="IZ81" s="25">
        <v>3728</v>
      </c>
      <c r="JA81" s="18">
        <v>155</v>
      </c>
      <c r="JB81" s="18">
        <v>249</v>
      </c>
      <c r="JC81" s="18">
        <v>1</v>
      </c>
      <c r="JD81" s="18">
        <v>462</v>
      </c>
      <c r="JE81" s="25">
        <v>1342</v>
      </c>
      <c r="JF81" s="18">
        <v>39</v>
      </c>
      <c r="JG81" s="18">
        <v>1</v>
      </c>
      <c r="JH81" s="18">
        <v>796</v>
      </c>
      <c r="JI81" s="18">
        <v>518</v>
      </c>
      <c r="JJ81" s="18">
        <v>101</v>
      </c>
      <c r="JK81" s="18">
        <v>31</v>
      </c>
      <c r="JL81" s="18">
        <v>33</v>
      </c>
      <c r="JM81" s="80">
        <f t="shared" si="296"/>
        <v>0.60300429184549353</v>
      </c>
      <c r="JN81" s="27">
        <v>7424</v>
      </c>
      <c r="JO81" s="25">
        <v>5735</v>
      </c>
      <c r="JP81" s="18">
        <v>9</v>
      </c>
      <c r="JQ81" s="18">
        <v>12</v>
      </c>
      <c r="JR81" s="18">
        <v>51</v>
      </c>
      <c r="JS81" s="18">
        <v>11</v>
      </c>
      <c r="JT81" s="18">
        <v>8</v>
      </c>
      <c r="JU81" s="18">
        <v>2</v>
      </c>
      <c r="JV81" s="18">
        <v>1</v>
      </c>
      <c r="JW81" s="25">
        <v>1595</v>
      </c>
      <c r="JX81" s="17">
        <f t="shared" si="297"/>
        <v>0.21484375</v>
      </c>
      <c r="JY81" s="17">
        <f t="shared" si="298"/>
        <v>0.78515625</v>
      </c>
      <c r="JZ81" s="25">
        <v>2010</v>
      </c>
      <c r="KA81" s="25">
        <v>1704</v>
      </c>
      <c r="KB81" s="18">
        <v>0</v>
      </c>
      <c r="KC81" s="18">
        <v>2</v>
      </c>
      <c r="KD81" s="18">
        <v>3</v>
      </c>
      <c r="KE81" s="18">
        <v>7</v>
      </c>
      <c r="KF81" s="18">
        <v>0</v>
      </c>
      <c r="KG81" s="18">
        <v>0</v>
      </c>
      <c r="KH81" s="18">
        <v>0</v>
      </c>
      <c r="KI81" s="25">
        <v>294</v>
      </c>
      <c r="KJ81" s="17">
        <f t="shared" si="299"/>
        <v>0.14626865671641792</v>
      </c>
      <c r="KK81" s="25">
        <v>5414</v>
      </c>
      <c r="KL81" s="25">
        <v>4031</v>
      </c>
      <c r="KM81" s="18">
        <v>9</v>
      </c>
      <c r="KN81" s="18">
        <v>10</v>
      </c>
      <c r="KO81" s="18">
        <v>48</v>
      </c>
      <c r="KP81" s="18">
        <v>4</v>
      </c>
      <c r="KQ81" s="18">
        <v>8</v>
      </c>
      <c r="KR81" s="18">
        <v>2</v>
      </c>
      <c r="KS81" s="18">
        <v>1</v>
      </c>
      <c r="KT81" s="25">
        <v>1301</v>
      </c>
      <c r="KU81" s="69">
        <f t="shared" si="300"/>
        <v>0.24030291835980791</v>
      </c>
      <c r="KV81" s="27">
        <v>10491</v>
      </c>
      <c r="KW81" s="25">
        <v>9576</v>
      </c>
      <c r="KX81" s="18">
        <v>915</v>
      </c>
      <c r="KY81" s="59">
        <v>8.7217615098655971E-2</v>
      </c>
      <c r="KZ81" s="18">
        <v>475</v>
      </c>
      <c r="LA81" s="18">
        <v>380</v>
      </c>
      <c r="LB81" s="18">
        <v>322</v>
      </c>
      <c r="LC81" s="18">
        <v>333</v>
      </c>
      <c r="LD81" s="25">
        <v>5204</v>
      </c>
      <c r="LE81" s="25">
        <v>4698</v>
      </c>
      <c r="LF81" s="18">
        <v>506</v>
      </c>
      <c r="LG81" s="59">
        <v>9.7232897770945431E-2</v>
      </c>
      <c r="LH81" s="25">
        <v>5287</v>
      </c>
      <c r="LI81" s="25">
        <v>4878</v>
      </c>
      <c r="LJ81" s="18">
        <v>409</v>
      </c>
      <c r="LK81" s="35">
        <v>7.7359561187819184E-2</v>
      </c>
      <c r="LL81" s="27">
        <v>1966</v>
      </c>
      <c r="LM81" s="18">
        <v>4</v>
      </c>
      <c r="LN81" s="18">
        <v>1166</v>
      </c>
      <c r="LO81" s="18">
        <v>543</v>
      </c>
      <c r="LP81" s="18">
        <v>58</v>
      </c>
      <c r="LQ81" s="18">
        <v>31</v>
      </c>
      <c r="LR81" s="18">
        <v>164</v>
      </c>
      <c r="LS81" s="23">
        <f t="shared" si="301"/>
        <v>8.3418107833163779E-2</v>
      </c>
      <c r="LT81" s="23">
        <f t="shared" si="302"/>
        <v>0.91658189216683628</v>
      </c>
      <c r="LU81" s="17">
        <f t="shared" si="303"/>
        <v>0.59511698880976605</v>
      </c>
      <c r="LV81" s="25">
        <v>1966</v>
      </c>
      <c r="LW81" s="18">
        <v>508</v>
      </c>
      <c r="LX81" s="18">
        <v>133</v>
      </c>
      <c r="LY81" s="18">
        <v>51</v>
      </c>
      <c r="LZ81" s="18">
        <v>149</v>
      </c>
      <c r="MA81" s="18">
        <v>542</v>
      </c>
      <c r="MB81" s="18">
        <v>410</v>
      </c>
      <c r="MC81" s="18">
        <v>148</v>
      </c>
      <c r="MD81" s="18">
        <v>0</v>
      </c>
      <c r="ME81" s="18">
        <v>0</v>
      </c>
      <c r="MF81" s="18">
        <v>25</v>
      </c>
      <c r="MG81" s="17">
        <f t="shared" si="304"/>
        <v>0.55951169888097663</v>
      </c>
      <c r="MH81" s="17">
        <f t="shared" si="305"/>
        <v>0.35198372329603256</v>
      </c>
      <c r="MI81" s="25">
        <v>1966</v>
      </c>
      <c r="MJ81" s="18">
        <v>502</v>
      </c>
      <c r="MK81" s="18">
        <v>87</v>
      </c>
      <c r="ML81" s="18">
        <v>52</v>
      </c>
      <c r="MM81" s="18">
        <v>149</v>
      </c>
      <c r="MN81" s="18">
        <v>544</v>
      </c>
      <c r="MO81" s="18">
        <v>459</v>
      </c>
      <c r="MP81" s="18">
        <v>148</v>
      </c>
      <c r="MQ81" s="18">
        <v>0</v>
      </c>
      <c r="MR81" s="18">
        <v>0</v>
      </c>
      <c r="MS81" s="18">
        <v>25</v>
      </c>
      <c r="MT81" s="17">
        <f t="shared" si="306"/>
        <v>0.40132248219735506</v>
      </c>
      <c r="MU81" s="69">
        <f t="shared" si="307"/>
        <v>0.4735503560528993</v>
      </c>
      <c r="MV81" s="27">
        <v>1966</v>
      </c>
      <c r="MW81" s="18">
        <v>316</v>
      </c>
      <c r="MX81" s="18">
        <v>20</v>
      </c>
      <c r="MY81" s="18">
        <v>887</v>
      </c>
      <c r="MZ81" s="18">
        <v>134</v>
      </c>
      <c r="NA81" s="18">
        <v>25</v>
      </c>
      <c r="NB81" s="18">
        <v>1</v>
      </c>
      <c r="NC81" s="18">
        <v>387</v>
      </c>
      <c r="ND81" s="18">
        <v>196</v>
      </c>
      <c r="NE81" s="17">
        <f t="shared" si="308"/>
        <v>0.16073245167853509</v>
      </c>
      <c r="NF81" s="10">
        <f t="shared" si="309"/>
        <v>1565.8555442522888</v>
      </c>
      <c r="NG81" s="17">
        <f t="shared" si="310"/>
        <v>0.37029501525940994</v>
      </c>
      <c r="NH81" s="25">
        <v>1966</v>
      </c>
      <c r="NI81" s="18">
        <v>2</v>
      </c>
      <c r="NJ81" s="18">
        <v>0</v>
      </c>
      <c r="NK81" s="18">
        <v>0</v>
      </c>
      <c r="NL81" s="18">
        <v>0</v>
      </c>
      <c r="NM81" s="25">
        <v>1944</v>
      </c>
      <c r="NN81" s="18">
        <v>17</v>
      </c>
      <c r="NO81" s="18">
        <v>0</v>
      </c>
      <c r="NP81" s="18">
        <v>0</v>
      </c>
      <c r="NQ81" s="32">
        <v>3</v>
      </c>
      <c r="NR81" s="27">
        <v>1966</v>
      </c>
      <c r="NS81" s="37">
        <f t="shared" si="311"/>
        <v>0.49898270600203459</v>
      </c>
      <c r="NT81" s="37">
        <f t="shared" si="312"/>
        <v>0.13464380800242287</v>
      </c>
      <c r="NU81" s="37">
        <f t="shared" si="313"/>
        <v>2.0040774719673804</v>
      </c>
      <c r="NV81" s="17">
        <f t="shared" si="314"/>
        <v>0.4069504254301109</v>
      </c>
      <c r="NW81" s="10">
        <f t="shared" si="315"/>
        <v>1359</v>
      </c>
      <c r="NX81" s="17">
        <f t="shared" si="316"/>
        <v>0.69125127161749744</v>
      </c>
      <c r="NY81" s="19">
        <f t="shared" si="317"/>
        <v>2.4491340626070033E-2</v>
      </c>
      <c r="NZ81" s="18">
        <v>607</v>
      </c>
      <c r="OA81" s="18">
        <v>257</v>
      </c>
      <c r="OB81" s="18">
        <v>11</v>
      </c>
      <c r="OC81" s="18">
        <v>90</v>
      </c>
      <c r="OD81" s="18">
        <v>14</v>
      </c>
      <c r="OE81" s="18">
        <v>2</v>
      </c>
      <c r="OF81" s="17">
        <f t="shared" si="318"/>
        <v>4.5778229908443539E-2</v>
      </c>
      <c r="OG81" s="17">
        <f t="shared" si="319"/>
        <v>0.30874872838250256</v>
      </c>
      <c r="OH81" s="17">
        <f t="shared" si="320"/>
        <v>0.13072227873855544</v>
      </c>
      <c r="OI81" s="69">
        <f t="shared" si="321"/>
        <v>7.1210579857578843E-3</v>
      </c>
      <c r="OJ81" s="27">
        <v>1966</v>
      </c>
      <c r="OK81" s="18">
        <v>10</v>
      </c>
      <c r="OL81" s="18">
        <v>360</v>
      </c>
      <c r="OM81" s="18">
        <v>25</v>
      </c>
      <c r="ON81" s="18">
        <v>5</v>
      </c>
      <c r="OO81" s="18">
        <v>48</v>
      </c>
      <c r="OP81" s="18">
        <v>33</v>
      </c>
      <c r="OQ81" s="18">
        <v>209</v>
      </c>
      <c r="OR81" s="69">
        <f t="shared" si="322"/>
        <v>0.20752797558494404</v>
      </c>
      <c r="OS81" s="85">
        <v>5886</v>
      </c>
      <c r="OT81" s="22">
        <v>5886</v>
      </c>
      <c r="OU81" s="38">
        <f t="shared" si="323"/>
        <v>0.9152542372881356</v>
      </c>
      <c r="OV81" s="39">
        <v>0.56926265715256541</v>
      </c>
      <c r="OW81" s="22">
        <v>335068</v>
      </c>
      <c r="OX81" s="36">
        <f t="shared" si="324"/>
        <v>13710312.424000001</v>
      </c>
      <c r="OY81" s="36">
        <f t="shared" si="325"/>
        <v>398802.28854292713</v>
      </c>
      <c r="OZ81" s="22">
        <v>315</v>
      </c>
      <c r="PA81" s="22">
        <v>315</v>
      </c>
      <c r="PB81" s="38">
        <f t="shared" si="326"/>
        <v>4.8981495879334473E-2</v>
      </c>
      <c r="PC81" s="39">
        <v>0.52323809523809528</v>
      </c>
      <c r="PD81" s="22">
        <v>16482</v>
      </c>
      <c r="PE81" s="40">
        <f t="shared" si="327"/>
        <v>674410.47600000002</v>
      </c>
      <c r="PF81" s="36">
        <f t="shared" si="328"/>
        <v>96754.416138888322</v>
      </c>
      <c r="PG81" s="22">
        <v>154</v>
      </c>
      <c r="PH81" s="22">
        <v>154</v>
      </c>
      <c r="PI81" s="38">
        <f t="shared" si="329"/>
        <v>2.3946509096563519E-2</v>
      </c>
      <c r="PJ81" s="39">
        <v>5.8246753246753248E-2</v>
      </c>
      <c r="PK81" s="22">
        <v>897</v>
      </c>
      <c r="PL81" s="41">
        <f t="shared" si="330"/>
        <v>36703.445999999996</v>
      </c>
      <c r="PM81" s="36">
        <f t="shared" si="331"/>
        <v>12588.980392950365</v>
      </c>
      <c r="PN81" s="22">
        <v>52</v>
      </c>
      <c r="PO81" s="22">
        <v>52</v>
      </c>
      <c r="PP81" s="38">
        <f t="shared" si="332"/>
        <v>8.0858342403980713E-3</v>
      </c>
      <c r="PQ81" s="39">
        <v>0.50576923076923075</v>
      </c>
      <c r="PR81" s="22">
        <v>2630</v>
      </c>
      <c r="PS81" s="41">
        <f t="shared" si="333"/>
        <v>107614.34</v>
      </c>
      <c r="PT81" s="36">
        <f t="shared" si="334"/>
        <v>6818.1542259363423</v>
      </c>
      <c r="PU81" s="22">
        <v>24</v>
      </c>
      <c r="PV81" s="22">
        <v>24</v>
      </c>
      <c r="PW81" s="38">
        <f t="shared" si="335"/>
        <v>3.731923495568341E-3</v>
      </c>
      <c r="PX81" s="39">
        <v>0.22875000000000001</v>
      </c>
      <c r="PY81" s="22">
        <v>549</v>
      </c>
      <c r="PZ81" s="36">
        <f t="shared" si="336"/>
        <v>3661.6013435584064</v>
      </c>
      <c r="QA81" s="22"/>
      <c r="QB81" s="22"/>
      <c r="QC81" s="39">
        <v>0</v>
      </c>
      <c r="QD81" s="22"/>
      <c r="QE81" s="22">
        <f t="shared" si="337"/>
        <v>0</v>
      </c>
      <c r="QF81" s="22"/>
      <c r="QG81" s="22"/>
      <c r="QH81" s="22"/>
      <c r="QI81" s="38">
        <f t="shared" si="338"/>
        <v>0</v>
      </c>
      <c r="QJ81" s="39">
        <v>0</v>
      </c>
      <c r="QK81" s="22"/>
      <c r="QL81" s="42">
        <f t="shared" si="339"/>
        <v>0</v>
      </c>
      <c r="QM81" s="22">
        <f t="shared" si="340"/>
        <v>0</v>
      </c>
      <c r="QN81" s="22"/>
      <c r="QO81" s="22"/>
      <c r="QP81" s="38">
        <f t="shared" si="341"/>
        <v>0</v>
      </c>
      <c r="QQ81" s="39">
        <v>0</v>
      </c>
      <c r="QR81" s="22"/>
      <c r="QS81" s="36">
        <f t="shared" si="342"/>
        <v>0</v>
      </c>
      <c r="QT81" s="22"/>
      <c r="QU81" s="22"/>
      <c r="QV81" s="38">
        <f t="shared" si="343"/>
        <v>0</v>
      </c>
      <c r="QW81" s="39">
        <v>0</v>
      </c>
      <c r="QX81" s="22"/>
      <c r="QY81" s="36">
        <f t="shared" si="344"/>
        <v>0</v>
      </c>
      <c r="QZ81" s="22"/>
      <c r="RA81" s="22"/>
      <c r="RB81" s="38">
        <f t="shared" si="345"/>
        <v>0</v>
      </c>
      <c r="RC81" s="39">
        <v>0</v>
      </c>
      <c r="RD81" s="22"/>
      <c r="RE81" s="36">
        <f t="shared" si="346"/>
        <v>0</v>
      </c>
      <c r="RF81" s="10">
        <f t="shared" si="347"/>
        <v>6431</v>
      </c>
      <c r="RG81" s="10">
        <f t="shared" si="348"/>
        <v>6431</v>
      </c>
      <c r="RH81" s="17">
        <f t="shared" si="349"/>
        <v>8.2712443393229435E-3</v>
      </c>
      <c r="RI81" s="17">
        <f t="shared" si="350"/>
        <v>1.8897107117653723E-4</v>
      </c>
      <c r="RJ81" s="17">
        <f t="shared" si="351"/>
        <v>0.76896013440358124</v>
      </c>
      <c r="RK81" s="17">
        <f t="shared" si="352"/>
        <v>0.18655933272130942</v>
      </c>
      <c r="RL81" s="17">
        <f t="shared" si="353"/>
        <v>1.3146586518136317E-2</v>
      </c>
      <c r="RM81" s="17">
        <f t="shared" si="354"/>
        <v>7.0602038708509852E-3</v>
      </c>
      <c r="RN81" s="17">
        <f t="shared" si="355"/>
        <v>0</v>
      </c>
      <c r="RO81" s="17">
        <f t="shared" si="356"/>
        <v>0</v>
      </c>
      <c r="RP81" s="17">
        <f t="shared" si="357"/>
        <v>0</v>
      </c>
      <c r="RQ81" s="17">
        <f t="shared" si="358"/>
        <v>0</v>
      </c>
      <c r="RR81" s="36">
        <f t="shared" si="359"/>
        <v>518625.44064426055</v>
      </c>
      <c r="RS81" s="36">
        <f t="shared" si="360"/>
        <v>49.435272199433854</v>
      </c>
      <c r="RT81" s="10">
        <f t="shared" si="361"/>
        <v>0</v>
      </c>
      <c r="RU81" s="17">
        <f t="shared" si="362"/>
        <v>0</v>
      </c>
      <c r="RV81" s="37">
        <f t="shared" si="363"/>
        <v>1.6313170580003109</v>
      </c>
      <c r="RW81" s="36">
        <f t="shared" si="364"/>
        <v>0.6130016204365647</v>
      </c>
      <c r="RX81" s="85">
        <v>-3.835896</v>
      </c>
      <c r="RY81" s="93">
        <v>23</v>
      </c>
      <c r="RZ81" s="43" t="b">
        <v>0</v>
      </c>
      <c r="SA81" s="18" t="b">
        <v>0</v>
      </c>
      <c r="SB81" s="18" t="b">
        <v>0</v>
      </c>
      <c r="SC81" s="18" t="b">
        <v>0</v>
      </c>
      <c r="SD81" s="18" t="b">
        <v>0</v>
      </c>
      <c r="SE81" s="32" t="b">
        <v>1</v>
      </c>
      <c r="SF81" s="43" t="b">
        <v>0</v>
      </c>
      <c r="SG81" s="18" t="b">
        <v>0</v>
      </c>
      <c r="SH81" s="18"/>
      <c r="SI81" s="18"/>
      <c r="SJ81" s="18"/>
      <c r="SK81" s="18"/>
      <c r="SL81" s="18"/>
      <c r="SM81" s="18"/>
      <c r="SN81" s="18"/>
      <c r="SO81" s="18"/>
      <c r="SP81" s="18"/>
      <c r="SQ81" s="17">
        <f t="shared" si="365"/>
        <v>0</v>
      </c>
      <c r="SR81" s="17">
        <f t="shared" si="366"/>
        <v>0</v>
      </c>
      <c r="SS81" s="17">
        <f t="shared" si="367"/>
        <v>0</v>
      </c>
      <c r="ST81" s="17">
        <f t="shared" si="368"/>
        <v>0</v>
      </c>
      <c r="SU81" s="17">
        <f t="shared" si="369"/>
        <v>0</v>
      </c>
      <c r="SV81" s="17">
        <f t="shared" si="221"/>
        <v>0</v>
      </c>
      <c r="SW81" s="17">
        <f t="shared" si="370"/>
        <v>0</v>
      </c>
      <c r="SX81" s="17">
        <f t="shared" si="371"/>
        <v>0</v>
      </c>
      <c r="SY81" s="17">
        <f t="shared" si="372"/>
        <v>0</v>
      </c>
      <c r="SZ81" s="17">
        <f t="shared" si="373"/>
        <v>0</v>
      </c>
      <c r="TA81" s="17">
        <f t="shared" si="374"/>
        <v>0</v>
      </c>
      <c r="TB81" s="24">
        <f t="shared" si="375"/>
        <v>620</v>
      </c>
      <c r="TC81" s="69">
        <f t="shared" si="376"/>
        <v>1</v>
      </c>
      <c r="TD81" s="17">
        <f t="shared" si="398"/>
        <v>2.6014568158168575E-6</v>
      </c>
      <c r="TE81" s="95"/>
      <c r="TF81" s="71"/>
      <c r="TG81" s="71"/>
      <c r="TH81" s="71"/>
      <c r="TI81" s="71"/>
      <c r="TJ81" s="71"/>
      <c r="TK81" s="71"/>
      <c r="TL81" s="71"/>
      <c r="TM81" s="71">
        <v>1</v>
      </c>
      <c r="TN81" s="71"/>
      <c r="TO81" s="71"/>
      <c r="TP81" s="71"/>
      <c r="TQ81" s="71"/>
      <c r="TR81" s="72"/>
      <c r="TS81" s="72"/>
      <c r="TT81" s="72"/>
      <c r="TU81" s="72"/>
      <c r="TV81" s="72"/>
      <c r="TW81" s="72"/>
      <c r="TX81" s="72"/>
      <c r="TY81" s="72"/>
      <c r="TZ81" s="72"/>
      <c r="UA81" s="72"/>
      <c r="UB81" s="72"/>
      <c r="UC81" s="72"/>
      <c r="UD81" s="72"/>
      <c r="UE81" s="72"/>
      <c r="UF81" s="72"/>
      <c r="UG81" s="72"/>
      <c r="UH81" s="72"/>
      <c r="UI81" s="72"/>
      <c r="UJ81" s="73"/>
      <c r="UK81" s="73"/>
      <c r="UL81" s="73"/>
      <c r="UM81" s="73"/>
      <c r="UN81" s="73">
        <v>1</v>
      </c>
      <c r="UO81" s="73"/>
      <c r="UP81" s="73"/>
      <c r="UQ81" s="73"/>
      <c r="UR81" s="73"/>
      <c r="US81" s="73"/>
      <c r="UT81" s="73"/>
      <c r="UU81" s="73"/>
      <c r="UV81" s="73"/>
      <c r="UW81" s="73"/>
      <c r="UX81" s="73"/>
      <c r="UY81" s="73"/>
      <c r="UZ81" s="73"/>
      <c r="VA81" s="73"/>
      <c r="VB81" s="73"/>
      <c r="VC81" s="73"/>
      <c r="VD81" s="73"/>
      <c r="VE81" s="73"/>
      <c r="VF81" s="73">
        <v>1</v>
      </c>
      <c r="VG81" s="73"/>
      <c r="VH81" s="73"/>
      <c r="VI81" s="73"/>
      <c r="VJ81" s="73">
        <v>1</v>
      </c>
      <c r="VK81" s="73"/>
      <c r="VL81" s="73"/>
      <c r="VM81" s="73"/>
      <c r="VN81" s="73"/>
      <c r="VO81" s="73"/>
      <c r="VP81" s="73"/>
      <c r="VQ81" s="73"/>
      <c r="VR81" s="73"/>
      <c r="VS81" s="73">
        <v>1</v>
      </c>
      <c r="VT81" s="73"/>
      <c r="VU81" s="73"/>
      <c r="VV81" s="73"/>
      <c r="VW81" s="73">
        <v>3</v>
      </c>
      <c r="VX81" s="73"/>
      <c r="VY81" s="73"/>
      <c r="VZ81" s="73"/>
      <c r="WA81" s="73">
        <v>2</v>
      </c>
      <c r="WB81" s="73"/>
      <c r="WC81" s="73"/>
      <c r="WD81" s="73"/>
      <c r="WE81" s="73"/>
      <c r="WF81" s="73"/>
      <c r="WG81" s="73"/>
      <c r="WH81" s="73"/>
      <c r="WI81" s="73"/>
      <c r="WJ81" s="73"/>
      <c r="WK81" s="73"/>
      <c r="WL81" s="73"/>
      <c r="WM81" s="73"/>
      <c r="WN81" s="73"/>
      <c r="WO81" s="22">
        <f t="shared" si="377"/>
        <v>1</v>
      </c>
      <c r="WP81" s="22">
        <f t="shared" si="378"/>
        <v>0</v>
      </c>
      <c r="WQ81" s="22">
        <f t="shared" si="379"/>
        <v>0</v>
      </c>
      <c r="WR81" s="22">
        <f t="shared" si="380"/>
        <v>0</v>
      </c>
      <c r="WS81" s="22">
        <f t="shared" si="381"/>
        <v>5</v>
      </c>
      <c r="WT81" s="22">
        <f t="shared" si="382"/>
        <v>0</v>
      </c>
      <c r="WU81" s="22">
        <f t="shared" si="383"/>
        <v>0</v>
      </c>
      <c r="WV81" s="22">
        <f t="shared" si="384"/>
        <v>0</v>
      </c>
      <c r="WW81" s="22">
        <f t="shared" si="385"/>
        <v>3</v>
      </c>
      <c r="WX81" s="22">
        <f t="shared" si="386"/>
        <v>0</v>
      </c>
      <c r="WY81" s="22">
        <f t="shared" si="387"/>
        <v>1</v>
      </c>
      <c r="WZ81" s="22">
        <f t="shared" si="388"/>
        <v>0</v>
      </c>
      <c r="XA81" s="22">
        <f t="shared" si="389"/>
        <v>0</v>
      </c>
      <c r="XB81" s="22">
        <f t="shared" si="390"/>
        <v>0</v>
      </c>
      <c r="XC81" s="22">
        <f t="shared" si="391"/>
        <v>0</v>
      </c>
      <c r="XD81" s="22">
        <f t="shared" si="392"/>
        <v>0</v>
      </c>
      <c r="XE81" s="22">
        <f t="shared" si="393"/>
        <v>0</v>
      </c>
      <c r="XF81" s="22">
        <f t="shared" si="394"/>
        <v>0</v>
      </c>
      <c r="XG81" s="93">
        <f t="shared" si="395"/>
        <v>0</v>
      </c>
    </row>
    <row r="82" spans="1:631" ht="17.100000000000001" customHeight="1" x14ac:dyDescent="0.2">
      <c r="A82" s="101"/>
      <c r="B82" s="27" t="s">
        <v>110</v>
      </c>
      <c r="C82" s="535" t="s">
        <v>111</v>
      </c>
      <c r="D82" s="25" t="s">
        <v>174</v>
      </c>
      <c r="E82" s="535" t="s">
        <v>175</v>
      </c>
      <c r="F82" s="25" t="s">
        <v>181</v>
      </c>
      <c r="G82" s="535" t="s">
        <v>182</v>
      </c>
      <c r="H82" s="25">
        <v>36</v>
      </c>
      <c r="I82" s="28">
        <v>5</v>
      </c>
      <c r="J82" s="17">
        <f t="shared" si="228"/>
        <v>0.30010076130765784</v>
      </c>
      <c r="K82" s="17">
        <f t="shared" si="229"/>
        <v>7.8985669502910916E-2</v>
      </c>
      <c r="L82" s="17">
        <f t="shared" si="230"/>
        <v>1</v>
      </c>
      <c r="M82" s="17">
        <f t="shared" si="231"/>
        <v>3.5501384155778297E-2</v>
      </c>
      <c r="N82" s="17">
        <f t="shared" si="232"/>
        <v>0.11620209059233449</v>
      </c>
      <c r="O82" s="17">
        <f t="shared" si="233"/>
        <v>3.8737124944021498E-2</v>
      </c>
      <c r="P82" s="17">
        <f t="shared" si="234"/>
        <v>0.47551046616155135</v>
      </c>
      <c r="Q82" s="17">
        <f t="shared" si="235"/>
        <v>0.26175658135587587</v>
      </c>
      <c r="R82" s="69">
        <f t="shared" si="236"/>
        <v>0.22683528685996296</v>
      </c>
      <c r="S82" s="422">
        <f t="shared" si="237"/>
        <v>0.28151437387556588</v>
      </c>
      <c r="T82" s="17">
        <f t="shared" si="396"/>
        <v>0.71848562612443412</v>
      </c>
      <c r="U82" s="10">
        <f t="shared" si="238"/>
        <v>39054.723179245862</v>
      </c>
      <c r="V82" s="32">
        <v>1</v>
      </c>
      <c r="W82" s="550">
        <f t="shared" si="239"/>
        <v>0</v>
      </c>
      <c r="X82" s="550">
        <f t="shared" si="240"/>
        <v>0.17040326276445483</v>
      </c>
      <c r="Y82" s="550">
        <f t="shared" si="241"/>
        <v>0.82959673723554517</v>
      </c>
      <c r="Z82" s="551">
        <f t="shared" si="242"/>
        <v>45094.389845912527</v>
      </c>
      <c r="AA82" s="426">
        <f t="shared" si="243"/>
        <v>0.10326176941332303</v>
      </c>
      <c r="AB82" s="59">
        <f t="shared" si="244"/>
        <v>0.27918036449522837</v>
      </c>
      <c r="AC82" s="59">
        <f t="shared" si="245"/>
        <v>0.79333623693379796</v>
      </c>
      <c r="AD82" s="59">
        <f t="shared" si="246"/>
        <v>0.11620209059233449</v>
      </c>
      <c r="AE82" s="59">
        <f t="shared" si="247"/>
        <v>0.73824341864412413</v>
      </c>
      <c r="AF82" s="59">
        <f t="shared" si="248"/>
        <v>0.85322436184505146</v>
      </c>
      <c r="AG82" s="59">
        <f t="shared" si="249"/>
        <v>0.88569189431258399</v>
      </c>
      <c r="AH82" s="59">
        <f t="shared" si="250"/>
        <v>3.8737124944021498E-2</v>
      </c>
      <c r="AI82" s="59">
        <f t="shared" si="251"/>
        <v>0.23992386923421405</v>
      </c>
      <c r="AJ82" s="59">
        <f t="shared" si="252"/>
        <v>0.36027765338110168</v>
      </c>
      <c r="AK82" s="59">
        <f t="shared" si="253"/>
        <v>0.52448953383844865</v>
      </c>
      <c r="AL82" s="35">
        <f t="shared" si="254"/>
        <v>1</v>
      </c>
      <c r="AM82" s="27">
        <v>54357</v>
      </c>
      <c r="AN82" s="25">
        <v>27025</v>
      </c>
      <c r="AO82" s="25">
        <v>27332</v>
      </c>
      <c r="AP82" s="17">
        <f t="shared" si="255"/>
        <v>1.0557575436689868E-3</v>
      </c>
      <c r="AQ82" s="63">
        <v>98.876774476803746</v>
      </c>
      <c r="AR82" s="58">
        <v>3950.8888961600001</v>
      </c>
      <c r="AS82" s="24">
        <f t="shared" si="256"/>
        <v>13.758169725509459</v>
      </c>
      <c r="AT82" s="17">
        <f t="shared" si="257"/>
        <v>1.1881693820446364E-2</v>
      </c>
      <c r="AU82" s="25">
        <v>53424</v>
      </c>
      <c r="AV82" s="25">
        <v>26252</v>
      </c>
      <c r="AW82" s="25">
        <v>27172</v>
      </c>
      <c r="AX82" s="18">
        <v>933</v>
      </c>
      <c r="AY82" s="18">
        <v>773</v>
      </c>
      <c r="AZ82" s="18">
        <v>160</v>
      </c>
      <c r="BA82" s="25">
        <v>5613</v>
      </c>
      <c r="BB82" s="25">
        <v>2999</v>
      </c>
      <c r="BC82" s="25">
        <v>2614</v>
      </c>
      <c r="BD82" s="63">
        <v>114.72838561591429</v>
      </c>
      <c r="BE82" s="25">
        <v>48744</v>
      </c>
      <c r="BF82" s="25">
        <v>24026</v>
      </c>
      <c r="BG82" s="25">
        <v>24718</v>
      </c>
      <c r="BH82" s="63">
        <v>97.200420746015055</v>
      </c>
      <c r="BI82" s="17">
        <v>0.10326176941332303</v>
      </c>
      <c r="BJ82" s="25">
        <v>22182</v>
      </c>
      <c r="BK82" s="25">
        <v>30047</v>
      </c>
      <c r="BL82" s="25">
        <v>2128</v>
      </c>
      <c r="BM82" s="17">
        <v>0.8090657969181615</v>
      </c>
      <c r="BN82" s="10">
        <f t="shared" si="258"/>
        <v>10378.610476919495</v>
      </c>
      <c r="BO82" s="29">
        <v>0.73824341864412413</v>
      </c>
      <c r="BP82" s="30">
        <f t="shared" si="259"/>
        <v>0.26175658135587587</v>
      </c>
      <c r="BQ82" s="31">
        <v>7.0822378274037341</v>
      </c>
      <c r="BR82" s="25">
        <v>32175</v>
      </c>
      <c r="BS82" s="25">
        <v>10797</v>
      </c>
      <c r="BT82" s="25">
        <v>17975</v>
      </c>
      <c r="BU82" s="25">
        <v>3118</v>
      </c>
      <c r="BV82" s="18">
        <v>261</v>
      </c>
      <c r="BW82" s="18">
        <v>24</v>
      </c>
      <c r="BX82" s="25">
        <v>8932</v>
      </c>
      <c r="BY82" s="25">
        <v>7830</v>
      </c>
      <c r="BZ82" s="18">
        <v>1102</v>
      </c>
      <c r="CA82" s="59">
        <v>0.12337662337662338</v>
      </c>
      <c r="CB82" s="25">
        <v>53424</v>
      </c>
      <c r="CC82" s="18">
        <v>933</v>
      </c>
      <c r="CD82" s="17">
        <f t="shared" si="260"/>
        <v>1.7464061096136567E-2</v>
      </c>
      <c r="CE82" s="18">
        <v>293</v>
      </c>
      <c r="CF82" s="18">
        <v>597</v>
      </c>
      <c r="CG82" s="18">
        <v>824</v>
      </c>
      <c r="CH82" s="18">
        <v>1099</v>
      </c>
      <c r="CI82" s="18">
        <v>1208</v>
      </c>
      <c r="CJ82" s="18">
        <v>1266</v>
      </c>
      <c r="CK82" s="18">
        <v>1164</v>
      </c>
      <c r="CL82" s="25">
        <v>1290</v>
      </c>
      <c r="CM82" s="18">
        <v>1191</v>
      </c>
      <c r="CN82" s="26">
        <v>5.9811912225705326</v>
      </c>
      <c r="CO82" s="27">
        <v>8932</v>
      </c>
      <c r="CP82" s="34">
        <f t="shared" si="261"/>
        <v>6.0856471115091804</v>
      </c>
      <c r="CQ82" s="25">
        <v>63</v>
      </c>
      <c r="CR82" s="18">
        <v>7</v>
      </c>
      <c r="CS82" s="18">
        <v>23</v>
      </c>
      <c r="CT82" s="18">
        <v>1756</v>
      </c>
      <c r="CU82" s="25">
        <v>6966</v>
      </c>
      <c r="CV82" s="18">
        <v>94</v>
      </c>
      <c r="CW82" s="18">
        <v>9</v>
      </c>
      <c r="CX82" s="18">
        <v>14</v>
      </c>
      <c r="CY82" s="25">
        <v>8932</v>
      </c>
      <c r="CZ82" s="25">
        <v>8632</v>
      </c>
      <c r="DA82" s="18">
        <v>100</v>
      </c>
      <c r="DB82" s="18">
        <v>60</v>
      </c>
      <c r="DC82" s="18">
        <v>102</v>
      </c>
      <c r="DD82" s="18">
        <v>11</v>
      </c>
      <c r="DE82" s="18">
        <v>27</v>
      </c>
      <c r="DF82" s="25">
        <v>8932</v>
      </c>
      <c r="DG82" s="25">
        <v>7604</v>
      </c>
      <c r="DH82" s="18">
        <v>14</v>
      </c>
      <c r="DI82" s="18">
        <v>3</v>
      </c>
      <c r="DJ82" s="18">
        <v>1136</v>
      </c>
      <c r="DK82" s="18">
        <v>0</v>
      </c>
      <c r="DL82" s="18">
        <v>175</v>
      </c>
      <c r="DM82" s="25">
        <f t="shared" si="262"/>
        <v>45564.714733542314</v>
      </c>
      <c r="DN82" s="17">
        <f t="shared" si="263"/>
        <v>0.12718316166592028</v>
      </c>
      <c r="DO82" s="17">
        <f t="shared" si="264"/>
        <v>0</v>
      </c>
      <c r="DP82" s="23">
        <f t="shared" si="265"/>
        <v>0.85322436184505146</v>
      </c>
      <c r="DQ82" s="23">
        <f t="shared" si="266"/>
        <v>0.14677563815494854</v>
      </c>
      <c r="DR82" s="25">
        <v>8932</v>
      </c>
      <c r="DS82" s="18">
        <v>19</v>
      </c>
      <c r="DT82" s="25">
        <v>7166</v>
      </c>
      <c r="DU82" s="18">
        <v>3</v>
      </c>
      <c r="DV82" s="18">
        <v>1644</v>
      </c>
      <c r="DW82" s="18">
        <v>4</v>
      </c>
      <c r="DX82" s="18">
        <v>80</v>
      </c>
      <c r="DY82" s="18">
        <v>16</v>
      </c>
      <c r="DZ82" s="17">
        <f t="shared" si="267"/>
        <v>0.98880429914912671</v>
      </c>
      <c r="EA82" s="17">
        <f t="shared" si="268"/>
        <v>1.1195700850873291E-2</v>
      </c>
      <c r="EB82" s="25">
        <v>8932</v>
      </c>
      <c r="EC82" s="25">
        <v>4194</v>
      </c>
      <c r="ED82" s="25">
        <v>3717</v>
      </c>
      <c r="EE82" s="18">
        <v>920</v>
      </c>
      <c r="EF82" s="17">
        <f t="shared" si="269"/>
        <v>0.10300044782803404</v>
      </c>
      <c r="EG82" s="18">
        <v>87</v>
      </c>
      <c r="EH82" s="18">
        <v>14</v>
      </c>
      <c r="EI82" s="17">
        <f t="shared" si="270"/>
        <v>0.88569189431258399</v>
      </c>
      <c r="EJ82" s="17">
        <f t="shared" si="271"/>
        <v>9.74025974025974E-3</v>
      </c>
      <c r="EK82" s="69">
        <f t="shared" si="272"/>
        <v>7.8985669502910916E-2</v>
      </c>
      <c r="EL82" s="27">
        <v>31331</v>
      </c>
      <c r="EM82" s="25">
        <v>8747</v>
      </c>
      <c r="EN82" s="25">
        <v>22584</v>
      </c>
      <c r="EO82" s="59">
        <v>0.27918036449522837</v>
      </c>
      <c r="EP82" s="25">
        <v>15121</v>
      </c>
      <c r="EQ82" s="25">
        <v>5070</v>
      </c>
      <c r="ER82" s="25">
        <v>10051</v>
      </c>
      <c r="ES82" s="59">
        <v>0.33529528470339265</v>
      </c>
      <c r="ET82" s="25">
        <v>16210</v>
      </c>
      <c r="EU82" s="25">
        <v>3677</v>
      </c>
      <c r="EV82" s="25">
        <v>12533</v>
      </c>
      <c r="EW82" s="59">
        <v>0.22683528685996296</v>
      </c>
      <c r="EX82" s="25">
        <v>3087</v>
      </c>
      <c r="EY82" s="25">
        <v>2017</v>
      </c>
      <c r="EZ82" s="25">
        <v>1070</v>
      </c>
      <c r="FA82" s="59">
        <v>0.65338516358924525</v>
      </c>
      <c r="FB82" s="25">
        <v>28244</v>
      </c>
      <c r="FC82" s="25">
        <v>6730</v>
      </c>
      <c r="FD82" s="25">
        <v>21514</v>
      </c>
      <c r="FE82" s="59">
        <v>0.2382806967851579</v>
      </c>
      <c r="FF82" s="25">
        <v>27647</v>
      </c>
      <c r="FG82" s="25">
        <v>8908</v>
      </c>
      <c r="FH82" s="25">
        <v>4105</v>
      </c>
      <c r="FI82" s="25">
        <v>14634</v>
      </c>
      <c r="FJ82" s="23">
        <f t="shared" si="273"/>
        <v>0.52931601982131882</v>
      </c>
      <c r="FK82" s="23">
        <f t="shared" si="274"/>
        <v>0.14847903931710493</v>
      </c>
      <c r="FL82" s="36">
        <f t="shared" si="275"/>
        <v>0.60871942052753858</v>
      </c>
      <c r="FM82" s="25">
        <v>13425</v>
      </c>
      <c r="FN82" s="25">
        <v>4604</v>
      </c>
      <c r="FO82" s="17">
        <f t="shared" si="276"/>
        <v>0.34294227188081938</v>
      </c>
      <c r="FP82" s="60">
        <v>2208</v>
      </c>
      <c r="FQ82" s="17">
        <f t="shared" si="277"/>
        <v>0.16446927374301676</v>
      </c>
      <c r="FR82" s="61">
        <v>6613</v>
      </c>
      <c r="FS82" s="17">
        <f t="shared" si="278"/>
        <v>0.49258845437616389</v>
      </c>
      <c r="FT82" s="25">
        <v>14222</v>
      </c>
      <c r="FU82" s="25">
        <v>4304</v>
      </c>
      <c r="FV82" s="25">
        <v>1897</v>
      </c>
      <c r="FW82" s="17">
        <f t="shared" si="279"/>
        <v>0.56398537477148081</v>
      </c>
      <c r="FX82" s="17">
        <f t="shared" si="280"/>
        <v>0.13338489663900999</v>
      </c>
      <c r="FY82" s="25">
        <v>8021</v>
      </c>
      <c r="FZ82" s="25">
        <v>22960</v>
      </c>
      <c r="GA82" s="25">
        <v>18215</v>
      </c>
      <c r="GB82" s="18">
        <v>2077</v>
      </c>
      <c r="GC82" s="18">
        <v>1501</v>
      </c>
      <c r="GD82" s="18">
        <v>739</v>
      </c>
      <c r="GE82" s="18">
        <v>17</v>
      </c>
      <c r="GF82" s="18">
        <v>338</v>
      </c>
      <c r="GG82" s="18">
        <v>19</v>
      </c>
      <c r="GH82" s="18">
        <v>9</v>
      </c>
      <c r="GI82" s="18">
        <v>45</v>
      </c>
      <c r="GJ82" s="10">
        <f t="shared" si="281"/>
        <v>18215</v>
      </c>
      <c r="GK82" s="10">
        <f t="shared" si="222"/>
        <v>4745</v>
      </c>
      <c r="GL82" s="10">
        <f t="shared" si="223"/>
        <v>2668</v>
      </c>
      <c r="GM82" s="10">
        <f t="shared" si="282"/>
        <v>20292</v>
      </c>
      <c r="GN82" s="10">
        <f t="shared" si="224"/>
        <v>1167</v>
      </c>
      <c r="GO82" s="17">
        <f t="shared" si="283"/>
        <v>0.79333623693379796</v>
      </c>
      <c r="GP82" s="17">
        <f t="shared" si="225"/>
        <v>0.2066637630662021</v>
      </c>
      <c r="GQ82" s="17">
        <f t="shared" si="226"/>
        <v>0.11620209059233449</v>
      </c>
      <c r="GR82" s="17">
        <f t="shared" si="227"/>
        <v>5.0827526132404183E-2</v>
      </c>
      <c r="GS82" s="17">
        <f t="shared" si="284"/>
        <v>0.1614329268292683</v>
      </c>
      <c r="GT82" s="25">
        <v>11445</v>
      </c>
      <c r="GU82" s="25">
        <v>8186</v>
      </c>
      <c r="GV82" s="18">
        <v>1373</v>
      </c>
      <c r="GW82" s="18">
        <v>1130</v>
      </c>
      <c r="GX82" s="18">
        <v>487</v>
      </c>
      <c r="GY82" s="18">
        <v>14</v>
      </c>
      <c r="GZ82" s="18">
        <v>219</v>
      </c>
      <c r="HA82" s="18">
        <v>15</v>
      </c>
      <c r="HB82" s="18">
        <v>6</v>
      </c>
      <c r="HC82" s="18">
        <v>15</v>
      </c>
      <c r="HD82" s="23">
        <f t="shared" si="285"/>
        <v>0.71524683267802536</v>
      </c>
      <c r="HE82" s="23">
        <f t="shared" si="286"/>
        <v>0.28475316732197464</v>
      </c>
      <c r="HF82" s="23">
        <f t="shared" si="287"/>
        <v>0.16478811708169505</v>
      </c>
      <c r="HG82" s="23">
        <f t="shared" si="288"/>
        <v>6.6055045871559637E-2</v>
      </c>
      <c r="HH82" s="25">
        <v>11515</v>
      </c>
      <c r="HI82" s="25">
        <v>10029</v>
      </c>
      <c r="HJ82" s="18">
        <v>704</v>
      </c>
      <c r="HK82" s="18">
        <v>371</v>
      </c>
      <c r="HL82" s="18">
        <v>252</v>
      </c>
      <c r="HM82" s="18">
        <v>3</v>
      </c>
      <c r="HN82" s="18">
        <v>119</v>
      </c>
      <c r="HO82" s="18">
        <v>4</v>
      </c>
      <c r="HP82" s="18">
        <v>3</v>
      </c>
      <c r="HQ82" s="18">
        <v>30</v>
      </c>
      <c r="HR82" s="23">
        <f t="shared" si="289"/>
        <v>0.87095093356491537</v>
      </c>
      <c r="HS82" s="23">
        <f t="shared" si="290"/>
        <v>0.12904906643508468</v>
      </c>
      <c r="HT82" s="80">
        <f t="shared" si="291"/>
        <v>6.791141988710378E-2</v>
      </c>
      <c r="HU82" s="27">
        <v>38935</v>
      </c>
      <c r="HV82" s="18">
        <v>905</v>
      </c>
      <c r="HW82" s="18">
        <v>756</v>
      </c>
      <c r="HX82" s="18">
        <v>111</v>
      </c>
      <c r="HY82" s="25">
        <v>11247</v>
      </c>
      <c r="HZ82" s="25">
        <v>14992</v>
      </c>
      <c r="IA82" s="18">
        <v>613</v>
      </c>
      <c r="IB82" s="18">
        <v>145</v>
      </c>
      <c r="IC82" s="25">
        <v>5524</v>
      </c>
      <c r="ID82" s="25">
        <v>2671</v>
      </c>
      <c r="IE82" s="18">
        <v>1369</v>
      </c>
      <c r="IF82" s="18">
        <v>227</v>
      </c>
      <c r="IG82" s="18">
        <v>375</v>
      </c>
      <c r="IH82" s="17">
        <f t="shared" si="292"/>
        <v>0.45365352510594581</v>
      </c>
      <c r="II82" s="17">
        <f t="shared" si="293"/>
        <v>0.38505200975985615</v>
      </c>
      <c r="IJ82" s="30">
        <f t="shared" si="294"/>
        <v>2.5970517609391677</v>
      </c>
      <c r="IK82" s="17">
        <f t="shared" si="397"/>
        <v>3.5501384155778297E-2</v>
      </c>
      <c r="IL82" s="25">
        <v>19223</v>
      </c>
      <c r="IM82" s="18">
        <v>630</v>
      </c>
      <c r="IN82" s="18">
        <v>633</v>
      </c>
      <c r="IO82" s="18">
        <v>78</v>
      </c>
      <c r="IP82" s="25">
        <v>7047</v>
      </c>
      <c r="IQ82" s="25">
        <v>6292</v>
      </c>
      <c r="IR82" s="18">
        <v>329</v>
      </c>
      <c r="IS82" s="18">
        <v>83</v>
      </c>
      <c r="IT82" s="25">
        <v>2841</v>
      </c>
      <c r="IU82" s="25">
        <v>393</v>
      </c>
      <c r="IV82" s="18">
        <v>583</v>
      </c>
      <c r="IW82" s="18">
        <v>108</v>
      </c>
      <c r="IX82" s="18">
        <v>206</v>
      </c>
      <c r="IY82" s="17">
        <f t="shared" si="295"/>
        <v>0.78078343650834936</v>
      </c>
      <c r="IZ82" s="25">
        <v>19712</v>
      </c>
      <c r="JA82" s="18">
        <v>275</v>
      </c>
      <c r="JB82" s="18">
        <v>123</v>
      </c>
      <c r="JC82" s="18">
        <v>33</v>
      </c>
      <c r="JD82" s="25">
        <v>4200</v>
      </c>
      <c r="JE82" s="25">
        <v>8700</v>
      </c>
      <c r="JF82" s="18">
        <v>284</v>
      </c>
      <c r="JG82" s="18">
        <v>62</v>
      </c>
      <c r="JH82" s="25">
        <v>2683</v>
      </c>
      <c r="JI82" s="25">
        <v>2278</v>
      </c>
      <c r="JJ82" s="18">
        <v>786</v>
      </c>
      <c r="JK82" s="18">
        <v>119</v>
      </c>
      <c r="JL82" s="18">
        <v>169</v>
      </c>
      <c r="JM82" s="80">
        <f t="shared" si="296"/>
        <v>0.69069602272727271</v>
      </c>
      <c r="JN82" s="27">
        <v>38935</v>
      </c>
      <c r="JO82" s="25">
        <v>18320</v>
      </c>
      <c r="JP82" s="18">
        <v>11</v>
      </c>
      <c r="JQ82" s="18">
        <v>43</v>
      </c>
      <c r="JR82" s="18">
        <v>73</v>
      </c>
      <c r="JS82" s="18">
        <v>27</v>
      </c>
      <c r="JT82" s="18">
        <v>24</v>
      </c>
      <c r="JU82" s="18">
        <v>2</v>
      </c>
      <c r="JV82" s="18">
        <v>14</v>
      </c>
      <c r="JW82" s="25">
        <v>20421</v>
      </c>
      <c r="JX82" s="17">
        <f t="shared" si="297"/>
        <v>0.52448953383844865</v>
      </c>
      <c r="JY82" s="17">
        <f t="shared" si="298"/>
        <v>0.47551046616155135</v>
      </c>
      <c r="JZ82" s="25">
        <v>4217</v>
      </c>
      <c r="KA82" s="25">
        <v>3191</v>
      </c>
      <c r="KB82" s="18">
        <v>2</v>
      </c>
      <c r="KC82" s="18">
        <v>14</v>
      </c>
      <c r="KD82" s="18">
        <v>5</v>
      </c>
      <c r="KE82" s="18">
        <v>3</v>
      </c>
      <c r="KF82" s="18">
        <v>3</v>
      </c>
      <c r="KG82" s="18">
        <v>0</v>
      </c>
      <c r="KH82" s="18">
        <v>0</v>
      </c>
      <c r="KI82" s="25">
        <v>999</v>
      </c>
      <c r="KJ82" s="17">
        <f t="shared" si="299"/>
        <v>0.2368982689115485</v>
      </c>
      <c r="KK82" s="25">
        <v>34718</v>
      </c>
      <c r="KL82" s="25">
        <v>15129</v>
      </c>
      <c r="KM82" s="18">
        <v>9</v>
      </c>
      <c r="KN82" s="18">
        <v>29</v>
      </c>
      <c r="KO82" s="18">
        <v>68</v>
      </c>
      <c r="KP82" s="18">
        <v>24</v>
      </c>
      <c r="KQ82" s="18">
        <v>21</v>
      </c>
      <c r="KR82" s="18">
        <v>2</v>
      </c>
      <c r="KS82" s="18">
        <v>14</v>
      </c>
      <c r="KT82" s="25">
        <v>19422</v>
      </c>
      <c r="KU82" s="69">
        <f t="shared" si="300"/>
        <v>0.55942162566968145</v>
      </c>
      <c r="KV82" s="27">
        <v>54357</v>
      </c>
      <c r="KW82" s="25">
        <v>52135</v>
      </c>
      <c r="KX82" s="18">
        <v>2222</v>
      </c>
      <c r="KY82" s="59">
        <v>4.0877899810511986E-2</v>
      </c>
      <c r="KZ82" s="18">
        <v>693</v>
      </c>
      <c r="LA82" s="18">
        <v>963</v>
      </c>
      <c r="LB82" s="18">
        <v>907</v>
      </c>
      <c r="LC82" s="18">
        <v>1264</v>
      </c>
      <c r="LD82" s="25">
        <v>27025</v>
      </c>
      <c r="LE82" s="25">
        <v>25901</v>
      </c>
      <c r="LF82" s="18">
        <v>1124</v>
      </c>
      <c r="LG82" s="59">
        <v>4.1591119333950044E-2</v>
      </c>
      <c r="LH82" s="25">
        <v>27332</v>
      </c>
      <c r="LI82" s="25">
        <v>26234</v>
      </c>
      <c r="LJ82" s="18">
        <v>1098</v>
      </c>
      <c r="LK82" s="35">
        <v>4.0172691350797603E-2</v>
      </c>
      <c r="LL82" s="27">
        <v>8932</v>
      </c>
      <c r="LM82" s="18">
        <v>109</v>
      </c>
      <c r="LN82" s="25">
        <v>2034</v>
      </c>
      <c r="LO82" s="25">
        <v>1965</v>
      </c>
      <c r="LP82" s="25">
        <v>1710</v>
      </c>
      <c r="LQ82" s="18">
        <v>428</v>
      </c>
      <c r="LR82" s="25">
        <v>2686</v>
      </c>
      <c r="LS82" s="23">
        <f t="shared" si="301"/>
        <v>0.30071652485445588</v>
      </c>
      <c r="LT82" s="23">
        <f t="shared" si="302"/>
        <v>0.69928347514554412</v>
      </c>
      <c r="LU82" s="17">
        <f t="shared" si="303"/>
        <v>0.23992386923421405</v>
      </c>
      <c r="LV82" s="25">
        <v>8932</v>
      </c>
      <c r="LW82" s="25">
        <v>3214</v>
      </c>
      <c r="LX82" s="18">
        <v>1</v>
      </c>
      <c r="LY82" s="18">
        <v>3</v>
      </c>
      <c r="LZ82" s="18">
        <v>441</v>
      </c>
      <c r="MA82" s="25">
        <v>1739</v>
      </c>
      <c r="MB82" s="18">
        <v>113</v>
      </c>
      <c r="MC82" s="25">
        <v>3412</v>
      </c>
      <c r="MD82" s="18">
        <v>0</v>
      </c>
      <c r="ME82" s="18">
        <v>0</v>
      </c>
      <c r="MF82" s="18">
        <v>9</v>
      </c>
      <c r="MG82" s="17">
        <f t="shared" si="304"/>
        <v>0.58934169278996862</v>
      </c>
      <c r="MH82" s="17">
        <f t="shared" si="305"/>
        <v>0.36027765338110168</v>
      </c>
      <c r="MI82" s="25">
        <v>8932</v>
      </c>
      <c r="MJ82" s="25">
        <v>3212</v>
      </c>
      <c r="MK82" s="18">
        <v>3</v>
      </c>
      <c r="ML82" s="18">
        <v>3</v>
      </c>
      <c r="MM82" s="18">
        <v>454</v>
      </c>
      <c r="MN82" s="25">
        <v>1725</v>
      </c>
      <c r="MO82" s="18">
        <v>116</v>
      </c>
      <c r="MP82" s="25">
        <v>3409</v>
      </c>
      <c r="MQ82" s="18">
        <v>0</v>
      </c>
      <c r="MR82" s="18">
        <v>0</v>
      </c>
      <c r="MS82" s="18">
        <v>10</v>
      </c>
      <c r="MT82" s="17">
        <f t="shared" si="306"/>
        <v>0.74193909538737124</v>
      </c>
      <c r="MU82" s="69">
        <f t="shared" si="307"/>
        <v>0.30010076130765784</v>
      </c>
      <c r="MV82" s="27">
        <v>8932</v>
      </c>
      <c r="MW82" s="18">
        <v>346</v>
      </c>
      <c r="MX82" s="18">
        <v>67</v>
      </c>
      <c r="MY82" s="25">
        <v>1799</v>
      </c>
      <c r="MZ82" s="18">
        <v>521</v>
      </c>
      <c r="NA82" s="18">
        <v>225</v>
      </c>
      <c r="NB82" s="18">
        <v>505</v>
      </c>
      <c r="NC82" s="25">
        <v>2210</v>
      </c>
      <c r="ND82" s="25">
        <v>3259</v>
      </c>
      <c r="NE82" s="17">
        <f t="shared" si="308"/>
        <v>3.8737124944021498E-2</v>
      </c>
      <c r="NF82" s="10">
        <f t="shared" si="309"/>
        <v>2069.4921630094041</v>
      </c>
      <c r="NG82" s="17">
        <f t="shared" si="310"/>
        <v>0.3113524406627855</v>
      </c>
      <c r="NH82" s="25">
        <v>8932</v>
      </c>
      <c r="NI82" s="18">
        <v>22</v>
      </c>
      <c r="NJ82" s="18">
        <v>0</v>
      </c>
      <c r="NK82" s="18">
        <v>2</v>
      </c>
      <c r="NL82" s="18">
        <v>2</v>
      </c>
      <c r="NM82" s="25">
        <v>8848</v>
      </c>
      <c r="NN82" s="18">
        <v>9</v>
      </c>
      <c r="NO82" s="18">
        <v>1</v>
      </c>
      <c r="NP82" s="18">
        <v>0</v>
      </c>
      <c r="NQ82" s="32">
        <v>48</v>
      </c>
      <c r="NR82" s="27">
        <v>8932</v>
      </c>
      <c r="NS82" s="37">
        <f t="shared" si="311"/>
        <v>0.28817733990147781</v>
      </c>
      <c r="NT82" s="37">
        <f t="shared" si="312"/>
        <v>7.7760800039000405E-2</v>
      </c>
      <c r="NU82" s="37">
        <f t="shared" si="313"/>
        <v>3.4700854700854702</v>
      </c>
      <c r="NV82" s="17">
        <f t="shared" si="314"/>
        <v>0.70463980463980458</v>
      </c>
      <c r="NW82" s="10">
        <f t="shared" si="315"/>
        <v>7717</v>
      </c>
      <c r="NX82" s="17">
        <f t="shared" si="316"/>
        <v>0.86397223466188988</v>
      </c>
      <c r="NY82" s="19">
        <f t="shared" si="317"/>
        <v>0.1390726089855647</v>
      </c>
      <c r="NZ82" s="18">
        <v>1215</v>
      </c>
      <c r="OA82" s="18">
        <v>501</v>
      </c>
      <c r="OB82" s="18">
        <v>38</v>
      </c>
      <c r="OC82" s="18">
        <v>787</v>
      </c>
      <c r="OD82" s="18">
        <v>29</v>
      </c>
      <c r="OE82" s="18">
        <v>4</v>
      </c>
      <c r="OF82" s="17">
        <f t="shared" si="318"/>
        <v>8.8110165696372589E-2</v>
      </c>
      <c r="OG82" s="17">
        <f t="shared" si="319"/>
        <v>0.13602776533811017</v>
      </c>
      <c r="OH82" s="17">
        <f t="shared" si="320"/>
        <v>5.6090461262875056E-2</v>
      </c>
      <c r="OI82" s="69">
        <f t="shared" si="321"/>
        <v>3.246753246753247E-3</v>
      </c>
      <c r="OJ82" s="27">
        <v>8932</v>
      </c>
      <c r="OK82" s="18">
        <v>24</v>
      </c>
      <c r="OL82" s="18">
        <v>814</v>
      </c>
      <c r="OM82" s="18">
        <v>25</v>
      </c>
      <c r="ON82" s="18">
        <v>7</v>
      </c>
      <c r="OO82" s="18">
        <v>1</v>
      </c>
      <c r="OP82" s="18">
        <v>13</v>
      </c>
      <c r="OQ82" s="18">
        <v>1096</v>
      </c>
      <c r="OR82" s="69">
        <f t="shared" si="322"/>
        <v>9.6059113300492605E-2</v>
      </c>
      <c r="OS82" s="85">
        <v>7023</v>
      </c>
      <c r="OT82" s="22">
        <v>7023</v>
      </c>
      <c r="OU82" s="38">
        <f t="shared" si="323"/>
        <v>0.2706775610884144</v>
      </c>
      <c r="OV82" s="39">
        <v>0.52928805353837394</v>
      </c>
      <c r="OW82" s="22">
        <v>371719</v>
      </c>
      <c r="OX82" s="36">
        <f t="shared" si="324"/>
        <v>15209998.041999999</v>
      </c>
      <c r="OY82" s="36">
        <f t="shared" si="325"/>
        <v>475839.02012181055</v>
      </c>
      <c r="OZ82" s="22">
        <v>18680</v>
      </c>
      <c r="PA82" s="22">
        <v>18680</v>
      </c>
      <c r="PB82" s="38">
        <f t="shared" si="326"/>
        <v>0.71995683342326366</v>
      </c>
      <c r="PC82" s="39">
        <v>0.5206386509635974</v>
      </c>
      <c r="PD82" s="22">
        <v>972553</v>
      </c>
      <c r="PE82" s="40">
        <f t="shared" si="327"/>
        <v>39794923.653999999</v>
      </c>
      <c r="PF82" s="36">
        <f t="shared" si="328"/>
        <v>5737690.4554743934</v>
      </c>
      <c r="PG82" s="22">
        <v>243</v>
      </c>
      <c r="PH82" s="22">
        <v>243</v>
      </c>
      <c r="PI82" s="38">
        <f t="shared" si="329"/>
        <v>9.3656054883218993E-3</v>
      </c>
      <c r="PJ82" s="39">
        <v>5.7325102880658438E-2</v>
      </c>
      <c r="PK82" s="22">
        <v>1393</v>
      </c>
      <c r="PL82" s="41">
        <f t="shared" si="330"/>
        <v>56998.773999999998</v>
      </c>
      <c r="PM82" s="36">
        <f t="shared" si="331"/>
        <v>19864.430100564536</v>
      </c>
      <c r="PN82" s="22"/>
      <c r="PO82" s="22"/>
      <c r="PP82" s="38">
        <f t="shared" si="332"/>
        <v>0</v>
      </c>
      <c r="PQ82" s="39">
        <v>0</v>
      </c>
      <c r="PR82" s="22"/>
      <c r="PS82" s="41">
        <f t="shared" si="333"/>
        <v>0</v>
      </c>
      <c r="PT82" s="36">
        <f t="shared" si="334"/>
        <v>0</v>
      </c>
      <c r="PU82" s="22"/>
      <c r="PV82" s="22"/>
      <c r="PW82" s="38">
        <f t="shared" si="335"/>
        <v>0</v>
      </c>
      <c r="PX82" s="39">
        <v>0</v>
      </c>
      <c r="PY82" s="22"/>
      <c r="PZ82" s="36">
        <f t="shared" si="336"/>
        <v>0</v>
      </c>
      <c r="QA82" s="22"/>
      <c r="QB82" s="22"/>
      <c r="QC82" s="39">
        <v>0</v>
      </c>
      <c r="QD82" s="22"/>
      <c r="QE82" s="22">
        <f t="shared" si="337"/>
        <v>0</v>
      </c>
      <c r="QF82" s="22"/>
      <c r="QG82" s="22"/>
      <c r="QH82" s="22"/>
      <c r="QI82" s="38">
        <f t="shared" si="338"/>
        <v>0</v>
      </c>
      <c r="QJ82" s="39">
        <v>0</v>
      </c>
      <c r="QK82" s="22"/>
      <c r="QL82" s="42">
        <f t="shared" si="339"/>
        <v>0</v>
      </c>
      <c r="QM82" s="22">
        <f t="shared" si="340"/>
        <v>0</v>
      </c>
      <c r="QN82" s="22"/>
      <c r="QO82" s="22"/>
      <c r="QP82" s="38">
        <f t="shared" si="341"/>
        <v>0</v>
      </c>
      <c r="QQ82" s="39">
        <v>0</v>
      </c>
      <c r="QR82" s="22"/>
      <c r="QS82" s="36">
        <f t="shared" si="342"/>
        <v>0</v>
      </c>
      <c r="QT82" s="22"/>
      <c r="QU82" s="22"/>
      <c r="QV82" s="38">
        <f t="shared" si="343"/>
        <v>0</v>
      </c>
      <c r="QW82" s="39">
        <v>0</v>
      </c>
      <c r="QX82" s="22"/>
      <c r="QY82" s="36">
        <f t="shared" si="344"/>
        <v>0</v>
      </c>
      <c r="QZ82" s="22"/>
      <c r="RA82" s="22"/>
      <c r="RB82" s="38">
        <f t="shared" si="345"/>
        <v>0</v>
      </c>
      <c r="RC82" s="39">
        <v>0</v>
      </c>
      <c r="RD82" s="22"/>
      <c r="RE82" s="36">
        <f t="shared" si="346"/>
        <v>0</v>
      </c>
      <c r="RF82" s="10">
        <f t="shared" si="347"/>
        <v>25946</v>
      </c>
      <c r="RG82" s="10">
        <f t="shared" si="348"/>
        <v>25946</v>
      </c>
      <c r="RH82" s="17">
        <f t="shared" si="349"/>
        <v>3.3370503129851202E-2</v>
      </c>
      <c r="RI82" s="17">
        <f t="shared" si="350"/>
        <v>7.6240762132583344E-4</v>
      </c>
      <c r="RJ82" s="17">
        <f t="shared" si="351"/>
        <v>7.6337068909913722E-2</v>
      </c>
      <c r="RK82" s="17">
        <f t="shared" si="352"/>
        <v>0.92047615508954972</v>
      </c>
      <c r="RL82" s="17">
        <f t="shared" si="353"/>
        <v>0</v>
      </c>
      <c r="RM82" s="17">
        <f t="shared" si="354"/>
        <v>0</v>
      </c>
      <c r="RN82" s="17">
        <f t="shared" si="355"/>
        <v>0</v>
      </c>
      <c r="RO82" s="17">
        <f t="shared" si="356"/>
        <v>0</v>
      </c>
      <c r="RP82" s="17">
        <f t="shared" si="357"/>
        <v>0</v>
      </c>
      <c r="RQ82" s="17">
        <f t="shared" si="358"/>
        <v>0</v>
      </c>
      <c r="RR82" s="36">
        <f t="shared" si="359"/>
        <v>6233393.9056967692</v>
      </c>
      <c r="RS82" s="36">
        <f t="shared" si="360"/>
        <v>114.67509070950879</v>
      </c>
      <c r="RT82" s="10">
        <f t="shared" si="361"/>
        <v>0</v>
      </c>
      <c r="RU82" s="17">
        <f t="shared" si="362"/>
        <v>0</v>
      </c>
      <c r="RV82" s="37">
        <f t="shared" si="363"/>
        <v>2.0950050104062283</v>
      </c>
      <c r="RW82" s="36">
        <f t="shared" si="364"/>
        <v>0.4773258274003348</v>
      </c>
      <c r="RX82" s="85">
        <v>-6.0798860000000001</v>
      </c>
      <c r="RY82" s="93">
        <v>2</v>
      </c>
      <c r="RZ82" s="43" t="b">
        <v>0</v>
      </c>
      <c r="SA82" s="18" t="b">
        <v>0</v>
      </c>
      <c r="SB82" s="18" t="b">
        <v>0</v>
      </c>
      <c r="SC82" s="18" t="b">
        <v>0</v>
      </c>
      <c r="SD82" s="18" t="b">
        <v>0</v>
      </c>
      <c r="SE82" s="32" t="b">
        <v>1</v>
      </c>
      <c r="SF82" s="43" t="b">
        <v>0</v>
      </c>
      <c r="SG82" s="18" t="b">
        <v>0</v>
      </c>
      <c r="SH82" s="18"/>
      <c r="SI82" s="18"/>
      <c r="SJ82" s="18"/>
      <c r="SK82" s="18"/>
      <c r="SL82" s="18"/>
      <c r="SM82" s="18"/>
      <c r="SN82" s="18"/>
      <c r="SO82" s="18"/>
      <c r="SP82" s="18"/>
      <c r="SQ82" s="17">
        <f t="shared" si="365"/>
        <v>0</v>
      </c>
      <c r="SR82" s="17">
        <f t="shared" si="366"/>
        <v>0</v>
      </c>
      <c r="SS82" s="17">
        <f t="shared" si="367"/>
        <v>0</v>
      </c>
      <c r="ST82" s="17">
        <f t="shared" si="368"/>
        <v>0</v>
      </c>
      <c r="SU82" s="17">
        <f t="shared" si="369"/>
        <v>0</v>
      </c>
      <c r="SV82" s="17">
        <f t="shared" si="221"/>
        <v>0</v>
      </c>
      <c r="SW82" s="17">
        <f t="shared" si="370"/>
        <v>0</v>
      </c>
      <c r="SX82" s="17">
        <f t="shared" si="371"/>
        <v>0</v>
      </c>
      <c r="SY82" s="17">
        <f t="shared" si="372"/>
        <v>0</v>
      </c>
      <c r="SZ82" s="17">
        <f t="shared" si="373"/>
        <v>0</v>
      </c>
      <c r="TA82" s="17">
        <f t="shared" si="374"/>
        <v>0</v>
      </c>
      <c r="TB82" s="24">
        <f t="shared" si="375"/>
        <v>620</v>
      </c>
      <c r="TC82" s="69">
        <f t="shared" si="376"/>
        <v>1</v>
      </c>
      <c r="TD82" s="17">
        <f t="shared" si="398"/>
        <v>2.6014568158168575E-6</v>
      </c>
      <c r="TE82" s="95"/>
      <c r="TF82" s="71"/>
      <c r="TG82" s="71"/>
      <c r="TH82" s="71"/>
      <c r="TI82" s="71"/>
      <c r="TJ82" s="71"/>
      <c r="TK82" s="71"/>
      <c r="TL82" s="71"/>
      <c r="TM82" s="71">
        <v>1</v>
      </c>
      <c r="TN82" s="71"/>
      <c r="TO82" s="71"/>
      <c r="TP82" s="71"/>
      <c r="TQ82" s="71"/>
      <c r="TR82" s="72"/>
      <c r="TS82" s="72"/>
      <c r="TT82" s="72"/>
      <c r="TU82" s="72"/>
      <c r="TV82" s="72">
        <v>1</v>
      </c>
      <c r="TW82" s="72"/>
      <c r="TX82" s="72"/>
      <c r="TY82" s="72">
        <v>1</v>
      </c>
      <c r="TZ82" s="72"/>
      <c r="UA82" s="72"/>
      <c r="UB82" s="72"/>
      <c r="UC82" s="72"/>
      <c r="UD82" s="72"/>
      <c r="UE82" s="72"/>
      <c r="UF82" s="72"/>
      <c r="UG82" s="72"/>
      <c r="UH82" s="72"/>
      <c r="UI82" s="72"/>
      <c r="UJ82" s="73"/>
      <c r="UK82" s="73"/>
      <c r="UL82" s="73"/>
      <c r="UM82" s="73"/>
      <c r="UN82" s="73">
        <v>1</v>
      </c>
      <c r="UO82" s="73"/>
      <c r="UP82" s="73"/>
      <c r="UQ82" s="73"/>
      <c r="UR82" s="73"/>
      <c r="US82" s="73"/>
      <c r="UT82" s="73"/>
      <c r="UU82" s="73"/>
      <c r="UV82" s="73"/>
      <c r="UW82" s="73"/>
      <c r="UX82" s="73"/>
      <c r="UY82" s="73"/>
      <c r="UZ82" s="73"/>
      <c r="VA82" s="73"/>
      <c r="VB82" s="73"/>
      <c r="VC82" s="73"/>
      <c r="VD82" s="73"/>
      <c r="VE82" s="73"/>
      <c r="VF82" s="73">
        <v>1</v>
      </c>
      <c r="VG82" s="73"/>
      <c r="VH82" s="73"/>
      <c r="VI82" s="73"/>
      <c r="VJ82" s="73">
        <v>1</v>
      </c>
      <c r="VK82" s="73"/>
      <c r="VL82" s="73"/>
      <c r="VM82" s="73"/>
      <c r="VN82" s="73"/>
      <c r="VO82" s="73"/>
      <c r="VP82" s="73"/>
      <c r="VQ82" s="73"/>
      <c r="VR82" s="73"/>
      <c r="VS82" s="73">
        <v>1</v>
      </c>
      <c r="VT82" s="73"/>
      <c r="VU82" s="73"/>
      <c r="VV82" s="73"/>
      <c r="VW82" s="73">
        <v>3</v>
      </c>
      <c r="VX82" s="73"/>
      <c r="VY82" s="73"/>
      <c r="VZ82" s="73"/>
      <c r="WA82" s="73">
        <v>3</v>
      </c>
      <c r="WB82" s="73"/>
      <c r="WC82" s="73"/>
      <c r="WD82" s="73"/>
      <c r="WE82" s="73"/>
      <c r="WF82" s="73"/>
      <c r="WG82" s="73"/>
      <c r="WH82" s="73"/>
      <c r="WI82" s="73"/>
      <c r="WJ82" s="73"/>
      <c r="WK82" s="73"/>
      <c r="WL82" s="73"/>
      <c r="WM82" s="73"/>
      <c r="WN82" s="73"/>
      <c r="WO82" s="22">
        <f t="shared" si="377"/>
        <v>1</v>
      </c>
      <c r="WP82" s="22">
        <f t="shared" si="378"/>
        <v>0</v>
      </c>
      <c r="WQ82" s="22">
        <f t="shared" si="379"/>
        <v>0</v>
      </c>
      <c r="WR82" s="22">
        <f t="shared" si="380"/>
        <v>0</v>
      </c>
      <c r="WS82" s="22">
        <f t="shared" si="381"/>
        <v>6</v>
      </c>
      <c r="WT82" s="22">
        <f t="shared" si="382"/>
        <v>0</v>
      </c>
      <c r="WU82" s="22">
        <f t="shared" si="383"/>
        <v>0</v>
      </c>
      <c r="WV82" s="22">
        <f t="shared" si="384"/>
        <v>1</v>
      </c>
      <c r="WW82" s="22">
        <f t="shared" si="385"/>
        <v>4</v>
      </c>
      <c r="WX82" s="22">
        <f t="shared" si="386"/>
        <v>0</v>
      </c>
      <c r="WY82" s="22">
        <f t="shared" si="387"/>
        <v>1</v>
      </c>
      <c r="WZ82" s="22">
        <f t="shared" si="388"/>
        <v>0</v>
      </c>
      <c r="XA82" s="22">
        <f t="shared" si="389"/>
        <v>0</v>
      </c>
      <c r="XB82" s="22">
        <f t="shared" si="390"/>
        <v>0</v>
      </c>
      <c r="XC82" s="22">
        <f t="shared" si="391"/>
        <v>0</v>
      </c>
      <c r="XD82" s="22">
        <f t="shared" si="392"/>
        <v>0</v>
      </c>
      <c r="XE82" s="22">
        <f t="shared" si="393"/>
        <v>0</v>
      </c>
      <c r="XF82" s="22">
        <f t="shared" si="394"/>
        <v>0</v>
      </c>
      <c r="XG82" s="93">
        <f t="shared" si="395"/>
        <v>0</v>
      </c>
    </row>
    <row r="83" spans="1:631" ht="17.100000000000001" customHeight="1" x14ac:dyDescent="0.2">
      <c r="A83" s="101"/>
      <c r="B83" s="27" t="s">
        <v>110</v>
      </c>
      <c r="C83" s="535" t="s">
        <v>111</v>
      </c>
      <c r="D83" s="25" t="s">
        <v>174</v>
      </c>
      <c r="E83" s="535" t="s">
        <v>175</v>
      </c>
      <c r="F83" s="25" t="s">
        <v>183</v>
      </c>
      <c r="G83" s="535" t="s">
        <v>184</v>
      </c>
      <c r="H83" s="25">
        <v>59</v>
      </c>
      <c r="I83" s="28">
        <v>9</v>
      </c>
      <c r="J83" s="17">
        <f t="shared" si="228"/>
        <v>0.16562499999999999</v>
      </c>
      <c r="K83" s="17">
        <f t="shared" si="229"/>
        <v>2.5318877551020413E-2</v>
      </c>
      <c r="L83" s="17">
        <f t="shared" si="230"/>
        <v>1</v>
      </c>
      <c r="M83" s="17">
        <f t="shared" si="231"/>
        <v>4.1511152278315575E-2</v>
      </c>
      <c r="N83" s="17">
        <f t="shared" si="232"/>
        <v>0.1473968268738659</v>
      </c>
      <c r="O83" s="17">
        <f t="shared" si="233"/>
        <v>4.1836734693877553E-2</v>
      </c>
      <c r="P83" s="17">
        <f t="shared" si="234"/>
        <v>0.52877042593088674</v>
      </c>
      <c r="Q83" s="17">
        <f t="shared" si="235"/>
        <v>0.26870560650989583</v>
      </c>
      <c r="R83" s="69">
        <f t="shared" si="236"/>
        <v>0.30520819018826439</v>
      </c>
      <c r="S83" s="422">
        <f t="shared" si="237"/>
        <v>0.28048586822512511</v>
      </c>
      <c r="T83" s="17">
        <f t="shared" si="396"/>
        <v>0.71951413177487489</v>
      </c>
      <c r="U83" s="10">
        <f t="shared" si="238"/>
        <v>37400.344569657995</v>
      </c>
      <c r="V83" s="32">
        <v>1</v>
      </c>
      <c r="W83" s="550">
        <f t="shared" si="239"/>
        <v>0</v>
      </c>
      <c r="X83" s="550">
        <f t="shared" si="240"/>
        <v>0.16937475711401404</v>
      </c>
      <c r="Y83" s="550">
        <f t="shared" si="241"/>
        <v>0.83062524288598594</v>
      </c>
      <c r="Z83" s="551">
        <f t="shared" si="242"/>
        <v>43175.900125213549</v>
      </c>
      <c r="AA83" s="426">
        <f t="shared" si="243"/>
        <v>0.11818006925740669</v>
      </c>
      <c r="AB83" s="59">
        <f t="shared" si="244"/>
        <v>0.3883245198998051</v>
      </c>
      <c r="AC83" s="59">
        <f t="shared" si="245"/>
        <v>0.69445866095938213</v>
      </c>
      <c r="AD83" s="59">
        <f t="shared" si="246"/>
        <v>0.1473968268738659</v>
      </c>
      <c r="AE83" s="59">
        <f t="shared" si="247"/>
        <v>0.73129439349010417</v>
      </c>
      <c r="AF83" s="59">
        <f t="shared" si="248"/>
        <v>0.95765306122448979</v>
      </c>
      <c r="AG83" s="59">
        <f t="shared" si="249"/>
        <v>0.95829081632653057</v>
      </c>
      <c r="AH83" s="59">
        <f t="shared" si="250"/>
        <v>4.1836734693877553E-2</v>
      </c>
      <c r="AI83" s="59">
        <f t="shared" si="251"/>
        <v>0.22270408163265307</v>
      </c>
      <c r="AJ83" s="59">
        <f t="shared" si="252"/>
        <v>0.10854591836734694</v>
      </c>
      <c r="AK83" s="59">
        <f t="shared" si="253"/>
        <v>0.47122957406911331</v>
      </c>
      <c r="AL83" s="35">
        <f t="shared" si="254"/>
        <v>1</v>
      </c>
      <c r="AM83" s="27">
        <v>51980</v>
      </c>
      <c r="AN83" s="25">
        <v>26683</v>
      </c>
      <c r="AO83" s="25">
        <v>25297</v>
      </c>
      <c r="AP83" s="17">
        <f t="shared" si="255"/>
        <v>1.0095898802346328E-3</v>
      </c>
      <c r="AQ83" s="63">
        <v>105.47891054275212</v>
      </c>
      <c r="AR83" s="58">
        <v>6613.1517533699998</v>
      </c>
      <c r="AS83" s="24">
        <f t="shared" si="256"/>
        <v>7.8600948441129423</v>
      </c>
      <c r="AT83" s="17">
        <f t="shared" si="257"/>
        <v>6.788057001816122E-3</v>
      </c>
      <c r="AU83" s="25">
        <v>49820</v>
      </c>
      <c r="AV83" s="25">
        <v>24939</v>
      </c>
      <c r="AW83" s="25">
        <v>24881</v>
      </c>
      <c r="AX83" s="25">
        <v>2160</v>
      </c>
      <c r="AY83" s="25">
        <v>1744</v>
      </c>
      <c r="AZ83" s="18">
        <v>416</v>
      </c>
      <c r="BA83" s="25">
        <v>6143</v>
      </c>
      <c r="BB83" s="25">
        <v>3419</v>
      </c>
      <c r="BC83" s="25">
        <v>2724</v>
      </c>
      <c r="BD83" s="63">
        <v>125.51395007342143</v>
      </c>
      <c r="BE83" s="25">
        <v>45837</v>
      </c>
      <c r="BF83" s="25">
        <v>23264</v>
      </c>
      <c r="BG83" s="25">
        <v>22573</v>
      </c>
      <c r="BH83" s="63">
        <v>103.06117928498648</v>
      </c>
      <c r="BI83" s="17">
        <v>0.11818006925740669</v>
      </c>
      <c r="BJ83" s="25">
        <v>21209</v>
      </c>
      <c r="BK83" s="25">
        <v>29002</v>
      </c>
      <c r="BL83" s="18">
        <v>1769</v>
      </c>
      <c r="BM83" s="17">
        <v>0.79229018688366326</v>
      </c>
      <c r="BN83" s="10">
        <f t="shared" si="258"/>
        <v>10796.756085787183</v>
      </c>
      <c r="BO83" s="29">
        <v>0.73129439349010417</v>
      </c>
      <c r="BP83" s="30">
        <f t="shared" si="259"/>
        <v>0.26870560650989583</v>
      </c>
      <c r="BQ83" s="31">
        <v>6.0995793393559063</v>
      </c>
      <c r="BR83" s="25">
        <v>30771</v>
      </c>
      <c r="BS83" s="18">
        <v>10868</v>
      </c>
      <c r="BT83" s="25">
        <v>17202</v>
      </c>
      <c r="BU83" s="18">
        <v>2605</v>
      </c>
      <c r="BV83" s="18">
        <v>78</v>
      </c>
      <c r="BW83" s="18">
        <v>18</v>
      </c>
      <c r="BX83" s="25">
        <v>7840</v>
      </c>
      <c r="BY83" s="25">
        <v>6856</v>
      </c>
      <c r="BZ83" s="18">
        <v>984</v>
      </c>
      <c r="CA83" s="59">
        <v>0.12551020408163266</v>
      </c>
      <c r="CB83" s="25">
        <v>49820</v>
      </c>
      <c r="CC83" s="25">
        <v>2160</v>
      </c>
      <c r="CD83" s="17">
        <f t="shared" si="260"/>
        <v>4.3356081894821354E-2</v>
      </c>
      <c r="CE83" s="18">
        <v>149</v>
      </c>
      <c r="CF83" s="18">
        <v>432</v>
      </c>
      <c r="CG83" s="18">
        <v>719</v>
      </c>
      <c r="CH83" s="18">
        <v>828</v>
      </c>
      <c r="CI83" s="18">
        <v>1020</v>
      </c>
      <c r="CJ83" s="18">
        <v>1117</v>
      </c>
      <c r="CK83" s="18">
        <v>1073</v>
      </c>
      <c r="CL83" s="18">
        <v>1036</v>
      </c>
      <c r="CM83" s="18">
        <v>1466</v>
      </c>
      <c r="CN83" s="26">
        <v>6.3545918367346941</v>
      </c>
      <c r="CO83" s="27">
        <v>7840</v>
      </c>
      <c r="CP83" s="34">
        <f t="shared" si="261"/>
        <v>6.6301020408163263</v>
      </c>
      <c r="CQ83" s="25">
        <v>57</v>
      </c>
      <c r="CR83" s="18">
        <v>3</v>
      </c>
      <c r="CS83" s="18">
        <v>10</v>
      </c>
      <c r="CT83" s="18">
        <v>329</v>
      </c>
      <c r="CU83" s="25">
        <v>7383</v>
      </c>
      <c r="CV83" s="18">
        <v>56</v>
      </c>
      <c r="CW83" s="18">
        <v>2</v>
      </c>
      <c r="CX83" s="18">
        <v>0</v>
      </c>
      <c r="CY83" s="25">
        <v>7840</v>
      </c>
      <c r="CZ83" s="25">
        <v>7665</v>
      </c>
      <c r="DA83" s="18">
        <v>29</v>
      </c>
      <c r="DB83" s="18">
        <v>12</v>
      </c>
      <c r="DC83" s="18">
        <v>101</v>
      </c>
      <c r="DD83" s="18">
        <v>4</v>
      </c>
      <c r="DE83" s="18">
        <v>29</v>
      </c>
      <c r="DF83" s="25">
        <v>7840</v>
      </c>
      <c r="DG83" s="25">
        <v>7409</v>
      </c>
      <c r="DH83" s="18">
        <v>95</v>
      </c>
      <c r="DI83" s="18">
        <v>4</v>
      </c>
      <c r="DJ83" s="18">
        <v>274</v>
      </c>
      <c r="DK83" s="18">
        <v>0</v>
      </c>
      <c r="DL83" s="18">
        <v>58</v>
      </c>
      <c r="DM83" s="25">
        <f t="shared" si="262"/>
        <v>47684.857142857145</v>
      </c>
      <c r="DN83" s="17">
        <f t="shared" si="263"/>
        <v>3.4948979591836737E-2</v>
      </c>
      <c r="DO83" s="17">
        <f t="shared" si="264"/>
        <v>0</v>
      </c>
      <c r="DP83" s="23">
        <f t="shared" si="265"/>
        <v>0.95765306122448979</v>
      </c>
      <c r="DQ83" s="23">
        <f t="shared" si="266"/>
        <v>4.2346938775510212E-2</v>
      </c>
      <c r="DR83" s="25">
        <v>7840</v>
      </c>
      <c r="DS83" s="18">
        <v>13</v>
      </c>
      <c r="DT83" s="25">
        <v>7591</v>
      </c>
      <c r="DU83" s="18">
        <v>4</v>
      </c>
      <c r="DV83" s="18">
        <v>167</v>
      </c>
      <c r="DW83" s="18">
        <v>3</v>
      </c>
      <c r="DX83" s="18">
        <v>61</v>
      </c>
      <c r="DY83" s="18">
        <v>1</v>
      </c>
      <c r="DZ83" s="17">
        <f t="shared" si="267"/>
        <v>0.99170918367346939</v>
      </c>
      <c r="EA83" s="17">
        <f t="shared" si="268"/>
        <v>8.2908163265306145E-3</v>
      </c>
      <c r="EB83" s="25">
        <v>7840</v>
      </c>
      <c r="EC83" s="25">
        <v>7414</v>
      </c>
      <c r="ED83" s="18">
        <v>99</v>
      </c>
      <c r="EE83" s="18">
        <v>248</v>
      </c>
      <c r="EF83" s="17">
        <f t="shared" si="269"/>
        <v>3.1632653061224487E-2</v>
      </c>
      <c r="EG83" s="18">
        <v>68</v>
      </c>
      <c r="EH83" s="18">
        <v>11</v>
      </c>
      <c r="EI83" s="17">
        <f t="shared" si="270"/>
        <v>0.95829081632653057</v>
      </c>
      <c r="EJ83" s="17">
        <f t="shared" si="271"/>
        <v>8.673469387755102E-3</v>
      </c>
      <c r="EK83" s="69">
        <f t="shared" si="272"/>
        <v>2.5318877551020413E-2</v>
      </c>
      <c r="EL83" s="27">
        <v>28744</v>
      </c>
      <c r="EM83" s="25">
        <v>11162</v>
      </c>
      <c r="EN83" s="25">
        <v>17582</v>
      </c>
      <c r="EO83" s="59">
        <v>0.3883245198998051</v>
      </c>
      <c r="EP83" s="25">
        <v>14190</v>
      </c>
      <c r="EQ83" s="25">
        <v>6720</v>
      </c>
      <c r="ER83" s="25">
        <v>7470</v>
      </c>
      <c r="ES83" s="59">
        <v>0.47357293868921774</v>
      </c>
      <c r="ET83" s="25">
        <v>14554</v>
      </c>
      <c r="EU83" s="25">
        <v>4442</v>
      </c>
      <c r="EV83" s="25">
        <v>10112</v>
      </c>
      <c r="EW83" s="59">
        <v>0.30520819018826439</v>
      </c>
      <c r="EX83" s="25">
        <v>3255</v>
      </c>
      <c r="EY83" s="25">
        <v>2262</v>
      </c>
      <c r="EZ83" s="25">
        <v>993</v>
      </c>
      <c r="FA83" s="59">
        <v>0.69493087557603683</v>
      </c>
      <c r="FB83" s="25">
        <v>25489</v>
      </c>
      <c r="FC83" s="25">
        <v>8900</v>
      </c>
      <c r="FD83" s="25">
        <v>16589</v>
      </c>
      <c r="FE83" s="59">
        <v>0.3491702302954216</v>
      </c>
      <c r="FF83" s="25">
        <v>25675</v>
      </c>
      <c r="FG83" s="25">
        <v>11233</v>
      </c>
      <c r="FH83" s="25">
        <v>4978</v>
      </c>
      <c r="FI83" s="18">
        <v>9464</v>
      </c>
      <c r="FJ83" s="23">
        <f t="shared" si="273"/>
        <v>0.36860759493670886</v>
      </c>
      <c r="FK83" s="23">
        <f t="shared" si="274"/>
        <v>0.19388510223953262</v>
      </c>
      <c r="FL83" s="36">
        <f t="shared" si="275"/>
        <v>1.1869188503803889</v>
      </c>
      <c r="FM83" s="25">
        <v>13017</v>
      </c>
      <c r="FN83" s="25">
        <v>6108</v>
      </c>
      <c r="FO83" s="17">
        <f t="shared" si="276"/>
        <v>0.46923254206038256</v>
      </c>
      <c r="FP83" s="18">
        <v>2826</v>
      </c>
      <c r="FQ83" s="17">
        <f t="shared" si="277"/>
        <v>0.21710071445033419</v>
      </c>
      <c r="FR83" s="18">
        <v>4083</v>
      </c>
      <c r="FS83" s="17">
        <f t="shared" si="278"/>
        <v>0.31366674348928325</v>
      </c>
      <c r="FT83" s="25">
        <v>12658</v>
      </c>
      <c r="FU83" s="25">
        <v>5125</v>
      </c>
      <c r="FV83" s="18">
        <v>2152</v>
      </c>
      <c r="FW83" s="17">
        <f t="shared" si="279"/>
        <v>0.42510665191973457</v>
      </c>
      <c r="FX83" s="17">
        <f t="shared" si="280"/>
        <v>0.17001106019908357</v>
      </c>
      <c r="FY83" s="18">
        <v>5381</v>
      </c>
      <c r="FZ83" s="25">
        <v>21493</v>
      </c>
      <c r="GA83" s="25">
        <v>14926</v>
      </c>
      <c r="GB83" s="18">
        <v>3399</v>
      </c>
      <c r="GC83" s="18">
        <v>1620</v>
      </c>
      <c r="GD83" s="18">
        <v>1066</v>
      </c>
      <c r="GE83" s="18">
        <v>37</v>
      </c>
      <c r="GF83" s="18">
        <v>398</v>
      </c>
      <c r="GG83" s="18">
        <v>18</v>
      </c>
      <c r="GH83" s="18">
        <v>28</v>
      </c>
      <c r="GI83" s="18">
        <v>1</v>
      </c>
      <c r="GJ83" s="10">
        <f t="shared" si="281"/>
        <v>14926</v>
      </c>
      <c r="GK83" s="10">
        <f t="shared" si="222"/>
        <v>6567</v>
      </c>
      <c r="GL83" s="10">
        <f t="shared" si="223"/>
        <v>3168</v>
      </c>
      <c r="GM83" s="10">
        <f t="shared" si="282"/>
        <v>18325</v>
      </c>
      <c r="GN83" s="10">
        <f t="shared" si="224"/>
        <v>1548</v>
      </c>
      <c r="GO83" s="17">
        <f t="shared" si="283"/>
        <v>0.69445866095938213</v>
      </c>
      <c r="GP83" s="17">
        <f t="shared" si="225"/>
        <v>0.30554133904061787</v>
      </c>
      <c r="GQ83" s="17">
        <f t="shared" si="226"/>
        <v>0.1473968268738659</v>
      </c>
      <c r="GR83" s="17">
        <f t="shared" si="227"/>
        <v>7.202344949518448E-2</v>
      </c>
      <c r="GS83" s="17">
        <f t="shared" si="284"/>
        <v>0.22646908295724189</v>
      </c>
      <c r="GT83" s="25">
        <v>11016</v>
      </c>
      <c r="GU83" s="25">
        <v>6504</v>
      </c>
      <c r="GV83" s="18">
        <v>2218</v>
      </c>
      <c r="GW83" s="18">
        <v>1204</v>
      </c>
      <c r="GX83" s="18">
        <v>743</v>
      </c>
      <c r="GY83" s="18">
        <v>26</v>
      </c>
      <c r="GZ83" s="18">
        <v>290</v>
      </c>
      <c r="HA83" s="18">
        <v>14</v>
      </c>
      <c r="HB83" s="18">
        <v>16</v>
      </c>
      <c r="HC83" s="18">
        <v>1</v>
      </c>
      <c r="HD83" s="23">
        <f t="shared" si="285"/>
        <v>0.59041394335511987</v>
      </c>
      <c r="HE83" s="23">
        <f t="shared" si="286"/>
        <v>0.40958605664488018</v>
      </c>
      <c r="HF83" s="23">
        <f t="shared" si="287"/>
        <v>0.20824255628177196</v>
      </c>
      <c r="HG83" s="23">
        <f t="shared" si="288"/>
        <v>9.894698620188816E-2</v>
      </c>
      <c r="HH83" s="25">
        <v>10477</v>
      </c>
      <c r="HI83" s="25">
        <v>8422</v>
      </c>
      <c r="HJ83" s="18">
        <v>1181</v>
      </c>
      <c r="HK83" s="18">
        <v>416</v>
      </c>
      <c r="HL83" s="18">
        <v>323</v>
      </c>
      <c r="HM83" s="18">
        <v>11</v>
      </c>
      <c r="HN83" s="18">
        <v>108</v>
      </c>
      <c r="HO83" s="18">
        <v>4</v>
      </c>
      <c r="HP83" s="18">
        <v>12</v>
      </c>
      <c r="HQ83" s="18">
        <v>0</v>
      </c>
      <c r="HR83" s="23">
        <f t="shared" si="289"/>
        <v>0.803856065667653</v>
      </c>
      <c r="HS83" s="23">
        <f t="shared" si="290"/>
        <v>0.19614393433234706</v>
      </c>
      <c r="HT83" s="80">
        <f t="shared" si="291"/>
        <v>8.3420826572492127E-2</v>
      </c>
      <c r="HU83" s="27">
        <v>37330</v>
      </c>
      <c r="HV83" s="18">
        <v>912</v>
      </c>
      <c r="HW83" s="18">
        <v>672</v>
      </c>
      <c r="HX83" s="18">
        <v>99</v>
      </c>
      <c r="HY83" s="18">
        <v>8141</v>
      </c>
      <c r="HZ83" s="18">
        <v>12293</v>
      </c>
      <c r="IA83" s="18">
        <v>106</v>
      </c>
      <c r="IB83" s="18">
        <v>20</v>
      </c>
      <c r="IC83" s="18">
        <v>7631</v>
      </c>
      <c r="ID83" s="18">
        <v>4554</v>
      </c>
      <c r="IE83" s="18">
        <v>1717</v>
      </c>
      <c r="IF83" s="18">
        <v>276</v>
      </c>
      <c r="IG83" s="18">
        <v>909</v>
      </c>
      <c r="IH83" s="17">
        <f t="shared" si="292"/>
        <v>0.45129922314492366</v>
      </c>
      <c r="II83" s="17">
        <f t="shared" si="293"/>
        <v>0.32930618805250467</v>
      </c>
      <c r="IJ83" s="30">
        <f t="shared" si="294"/>
        <v>3.0366875457577485</v>
      </c>
      <c r="IK83" s="17">
        <f t="shared" si="397"/>
        <v>4.1511152278315575E-2</v>
      </c>
      <c r="IL83" s="25">
        <v>19219</v>
      </c>
      <c r="IM83" s="18">
        <v>709</v>
      </c>
      <c r="IN83" s="18">
        <v>559</v>
      </c>
      <c r="IO83" s="18">
        <v>66</v>
      </c>
      <c r="IP83" s="18">
        <v>6301</v>
      </c>
      <c r="IQ83" s="18">
        <v>5460</v>
      </c>
      <c r="IR83" s="18">
        <v>61</v>
      </c>
      <c r="IS83" s="18">
        <v>11</v>
      </c>
      <c r="IT83" s="18">
        <v>4163</v>
      </c>
      <c r="IU83" s="18">
        <v>303</v>
      </c>
      <c r="IV83" s="18">
        <v>706</v>
      </c>
      <c r="IW83" s="18">
        <v>121</v>
      </c>
      <c r="IX83" s="18">
        <v>759</v>
      </c>
      <c r="IY83" s="17">
        <f t="shared" si="295"/>
        <v>0.68453093293095379</v>
      </c>
      <c r="IZ83" s="25">
        <v>18111</v>
      </c>
      <c r="JA83" s="18">
        <v>203</v>
      </c>
      <c r="JB83" s="18">
        <v>113</v>
      </c>
      <c r="JC83" s="18">
        <v>33</v>
      </c>
      <c r="JD83" s="18">
        <v>1840</v>
      </c>
      <c r="JE83" s="18">
        <v>6833</v>
      </c>
      <c r="JF83" s="18">
        <v>45</v>
      </c>
      <c r="JG83" s="18">
        <v>9</v>
      </c>
      <c r="JH83" s="18">
        <v>3468</v>
      </c>
      <c r="JI83" s="18">
        <v>4251</v>
      </c>
      <c r="JJ83" s="18">
        <v>1011</v>
      </c>
      <c r="JK83" s="18">
        <v>155</v>
      </c>
      <c r="JL83" s="18">
        <v>150</v>
      </c>
      <c r="JM83" s="80">
        <f t="shared" si="296"/>
        <v>0.50063497322069461</v>
      </c>
      <c r="JN83" s="27">
        <v>37330</v>
      </c>
      <c r="JO83" s="25">
        <v>19600</v>
      </c>
      <c r="JP83" s="18">
        <v>15</v>
      </c>
      <c r="JQ83" s="18">
        <v>13</v>
      </c>
      <c r="JR83" s="18">
        <v>58</v>
      </c>
      <c r="JS83" s="18">
        <v>8</v>
      </c>
      <c r="JT83" s="18">
        <v>35</v>
      </c>
      <c r="JU83" s="18">
        <v>0</v>
      </c>
      <c r="JV83" s="18">
        <v>10</v>
      </c>
      <c r="JW83" s="25">
        <v>17591</v>
      </c>
      <c r="JX83" s="17">
        <f t="shared" si="297"/>
        <v>0.47122957406911331</v>
      </c>
      <c r="JY83" s="17">
        <f t="shared" si="298"/>
        <v>0.52877042593088674</v>
      </c>
      <c r="JZ83" s="25">
        <v>4682</v>
      </c>
      <c r="KA83" s="25">
        <v>3776</v>
      </c>
      <c r="KB83" s="18">
        <v>4</v>
      </c>
      <c r="KC83" s="18">
        <v>0</v>
      </c>
      <c r="KD83" s="18">
        <v>6</v>
      </c>
      <c r="KE83" s="18">
        <v>5</v>
      </c>
      <c r="KF83" s="18">
        <v>7</v>
      </c>
      <c r="KG83" s="18">
        <v>0</v>
      </c>
      <c r="KH83" s="18">
        <v>1</v>
      </c>
      <c r="KI83" s="25">
        <v>883</v>
      </c>
      <c r="KJ83" s="17">
        <f t="shared" si="299"/>
        <v>0.18859461768475011</v>
      </c>
      <c r="KK83" s="25">
        <v>32648</v>
      </c>
      <c r="KL83" s="25">
        <v>15824</v>
      </c>
      <c r="KM83" s="18">
        <v>11</v>
      </c>
      <c r="KN83" s="18">
        <v>13</v>
      </c>
      <c r="KO83" s="18">
        <v>52</v>
      </c>
      <c r="KP83" s="18">
        <v>3</v>
      </c>
      <c r="KQ83" s="18">
        <v>28</v>
      </c>
      <c r="KR83" s="18">
        <v>0</v>
      </c>
      <c r="KS83" s="18">
        <v>9</v>
      </c>
      <c r="KT83" s="25">
        <v>16708</v>
      </c>
      <c r="KU83" s="69">
        <f t="shared" si="300"/>
        <v>0.51176182308257778</v>
      </c>
      <c r="KV83" s="27">
        <v>51980</v>
      </c>
      <c r="KW83" s="25">
        <v>50143</v>
      </c>
      <c r="KX83" s="18">
        <v>1837</v>
      </c>
      <c r="KY83" s="59">
        <v>3.534051558291651E-2</v>
      </c>
      <c r="KZ83" s="18">
        <v>661</v>
      </c>
      <c r="LA83" s="18">
        <v>956</v>
      </c>
      <c r="LB83" s="18">
        <v>980</v>
      </c>
      <c r="LC83" s="18">
        <v>1128</v>
      </c>
      <c r="LD83" s="25">
        <v>26683</v>
      </c>
      <c r="LE83" s="25">
        <v>25757</v>
      </c>
      <c r="LF83" s="18">
        <v>926</v>
      </c>
      <c r="LG83" s="59">
        <v>3.4703743956826447E-2</v>
      </c>
      <c r="LH83" s="25">
        <v>25297</v>
      </c>
      <c r="LI83" s="25">
        <v>24386</v>
      </c>
      <c r="LJ83" s="18">
        <v>911</v>
      </c>
      <c r="LK83" s="35">
        <v>3.6012175356761669E-2</v>
      </c>
      <c r="LL83" s="27">
        <v>7840</v>
      </c>
      <c r="LM83" s="18">
        <v>25</v>
      </c>
      <c r="LN83" s="18">
        <v>1721</v>
      </c>
      <c r="LO83" s="18">
        <v>3481</v>
      </c>
      <c r="LP83" s="18">
        <v>1321</v>
      </c>
      <c r="LQ83" s="18">
        <v>258</v>
      </c>
      <c r="LR83" s="18">
        <v>1034</v>
      </c>
      <c r="LS83" s="23">
        <f t="shared" si="301"/>
        <v>0.13188775510204082</v>
      </c>
      <c r="LT83" s="23">
        <f t="shared" si="302"/>
        <v>0.86811224489795924</v>
      </c>
      <c r="LU83" s="17">
        <f t="shared" si="303"/>
        <v>0.22270408163265307</v>
      </c>
      <c r="LV83" s="25">
        <v>7840</v>
      </c>
      <c r="LW83" s="18">
        <v>720</v>
      </c>
      <c r="LX83" s="18">
        <v>6</v>
      </c>
      <c r="LY83" s="18">
        <v>125</v>
      </c>
      <c r="LZ83" s="18">
        <v>1006</v>
      </c>
      <c r="MA83" s="18">
        <v>356</v>
      </c>
      <c r="MB83" s="18">
        <v>1146</v>
      </c>
      <c r="MC83" s="18">
        <v>4475</v>
      </c>
      <c r="MD83" s="18">
        <v>0</v>
      </c>
      <c r="ME83" s="18">
        <v>0</v>
      </c>
      <c r="MF83" s="18">
        <v>6</v>
      </c>
      <c r="MG83" s="17">
        <f t="shared" si="304"/>
        <v>0.76237244897959189</v>
      </c>
      <c r="MH83" s="17">
        <f t="shared" si="305"/>
        <v>0.10854591836734694</v>
      </c>
      <c r="MI83" s="25">
        <v>7840</v>
      </c>
      <c r="MJ83" s="18">
        <v>710</v>
      </c>
      <c r="MK83" s="18">
        <v>8</v>
      </c>
      <c r="ML83" s="18">
        <v>122</v>
      </c>
      <c r="MM83" s="18">
        <v>1108</v>
      </c>
      <c r="MN83" s="18">
        <v>357</v>
      </c>
      <c r="MO83" s="18">
        <v>1211</v>
      </c>
      <c r="MP83" s="18">
        <v>4318</v>
      </c>
      <c r="MQ83" s="18">
        <v>0</v>
      </c>
      <c r="MR83" s="18">
        <v>0</v>
      </c>
      <c r="MS83" s="18">
        <v>6</v>
      </c>
      <c r="MT83" s="17">
        <f t="shared" si="306"/>
        <v>0.6579081632653061</v>
      </c>
      <c r="MU83" s="69">
        <f t="shared" si="307"/>
        <v>0.16562499999999999</v>
      </c>
      <c r="MV83" s="27">
        <v>7840</v>
      </c>
      <c r="MW83" s="18">
        <v>328</v>
      </c>
      <c r="MX83" s="18">
        <v>111</v>
      </c>
      <c r="MY83" s="18">
        <v>3309</v>
      </c>
      <c r="MZ83" s="18">
        <v>305</v>
      </c>
      <c r="NA83" s="18">
        <v>53</v>
      </c>
      <c r="NB83" s="18">
        <v>211</v>
      </c>
      <c r="NC83" s="18">
        <v>2262</v>
      </c>
      <c r="ND83" s="18">
        <v>1261</v>
      </c>
      <c r="NE83" s="17">
        <f t="shared" si="308"/>
        <v>4.1836734693877553E-2</v>
      </c>
      <c r="NF83" s="10">
        <f t="shared" si="309"/>
        <v>2084.3061224489797</v>
      </c>
      <c r="NG83" s="17">
        <f t="shared" si="310"/>
        <v>0.33711734693877549</v>
      </c>
      <c r="NH83" s="25">
        <v>7840</v>
      </c>
      <c r="NI83" s="18">
        <v>10</v>
      </c>
      <c r="NJ83" s="18">
        <v>0</v>
      </c>
      <c r="NK83" s="18">
        <v>20</v>
      </c>
      <c r="NL83" s="18">
        <v>3</v>
      </c>
      <c r="NM83" s="25">
        <v>7791</v>
      </c>
      <c r="NN83" s="18">
        <v>8</v>
      </c>
      <c r="NO83" s="18">
        <v>1</v>
      </c>
      <c r="NP83" s="18">
        <v>0</v>
      </c>
      <c r="NQ83" s="32">
        <v>7</v>
      </c>
      <c r="NR83" s="27">
        <v>7840</v>
      </c>
      <c r="NS83" s="37">
        <f t="shared" si="311"/>
        <v>0.20306122448979591</v>
      </c>
      <c r="NT83" s="37">
        <f t="shared" si="312"/>
        <v>5.4793354948116157E-2</v>
      </c>
      <c r="NU83" s="37">
        <f t="shared" si="313"/>
        <v>4.9246231155778899</v>
      </c>
      <c r="NV83" s="17">
        <f t="shared" si="314"/>
        <v>1</v>
      </c>
      <c r="NW83" s="10">
        <f t="shared" si="315"/>
        <v>6839</v>
      </c>
      <c r="NX83" s="17">
        <f t="shared" si="316"/>
        <v>0.87232142857142858</v>
      </c>
      <c r="NY83" s="19">
        <f t="shared" si="317"/>
        <v>0.1232496530843951</v>
      </c>
      <c r="NZ83" s="18">
        <v>1001</v>
      </c>
      <c r="OA83" s="18">
        <v>342</v>
      </c>
      <c r="OB83" s="18">
        <v>44</v>
      </c>
      <c r="OC83" s="18">
        <v>170</v>
      </c>
      <c r="OD83" s="18">
        <v>29</v>
      </c>
      <c r="OE83" s="18">
        <v>6</v>
      </c>
      <c r="OF83" s="17">
        <f t="shared" si="318"/>
        <v>2.1683673469387755E-2</v>
      </c>
      <c r="OG83" s="17">
        <f t="shared" si="319"/>
        <v>0.12767857142857142</v>
      </c>
      <c r="OH83" s="17">
        <f t="shared" si="320"/>
        <v>4.3622448979591839E-2</v>
      </c>
      <c r="OI83" s="69">
        <f t="shared" si="321"/>
        <v>3.6989795918367348E-3</v>
      </c>
      <c r="OJ83" s="27">
        <v>7840</v>
      </c>
      <c r="OK83" s="18">
        <v>13</v>
      </c>
      <c r="OL83" s="18">
        <v>366</v>
      </c>
      <c r="OM83" s="18">
        <v>21</v>
      </c>
      <c r="ON83" s="18">
        <v>17</v>
      </c>
      <c r="OO83" s="18">
        <v>11</v>
      </c>
      <c r="OP83" s="18">
        <v>57</v>
      </c>
      <c r="OQ83" s="18">
        <v>580</v>
      </c>
      <c r="OR83" s="69">
        <f t="shared" si="322"/>
        <v>5.7780612244897958E-2</v>
      </c>
      <c r="OS83" s="85">
        <v>11606</v>
      </c>
      <c r="OT83" s="22">
        <v>11606</v>
      </c>
      <c r="OU83" s="38">
        <f t="shared" si="323"/>
        <v>0.65500310401264183</v>
      </c>
      <c r="OV83" s="39">
        <v>0.56345683267275548</v>
      </c>
      <c r="OW83" s="22">
        <v>653948</v>
      </c>
      <c r="OX83" s="36">
        <f t="shared" si="324"/>
        <v>26758244.263999999</v>
      </c>
      <c r="OY83" s="36">
        <f t="shared" si="325"/>
        <v>786357.34978409985</v>
      </c>
      <c r="OZ83" s="22">
        <v>5879</v>
      </c>
      <c r="PA83" s="22">
        <v>5879</v>
      </c>
      <c r="PB83" s="38">
        <f t="shared" si="326"/>
        <v>0.33179073311134938</v>
      </c>
      <c r="PC83" s="39">
        <v>0.52193740432046265</v>
      </c>
      <c r="PD83" s="22">
        <v>306847</v>
      </c>
      <c r="PE83" s="40">
        <f t="shared" si="327"/>
        <v>12555565.546</v>
      </c>
      <c r="PF83" s="36">
        <f t="shared" si="328"/>
        <v>1805775.2777159507</v>
      </c>
      <c r="PG83" s="22">
        <v>172</v>
      </c>
      <c r="PH83" s="22">
        <v>172</v>
      </c>
      <c r="PI83" s="38">
        <f t="shared" si="329"/>
        <v>9.7070940798013438E-3</v>
      </c>
      <c r="PJ83" s="39">
        <v>6.7965116279069773E-2</v>
      </c>
      <c r="PK83" s="22">
        <v>1169</v>
      </c>
      <c r="PL83" s="41">
        <f t="shared" si="330"/>
        <v>47833.142</v>
      </c>
      <c r="PM83" s="36">
        <f t="shared" si="331"/>
        <v>14060.41965965885</v>
      </c>
      <c r="PN83" s="22"/>
      <c r="PO83" s="22"/>
      <c r="PP83" s="38">
        <f t="shared" si="332"/>
        <v>0</v>
      </c>
      <c r="PQ83" s="39">
        <v>0</v>
      </c>
      <c r="PR83" s="22"/>
      <c r="PS83" s="41">
        <f t="shared" si="333"/>
        <v>0</v>
      </c>
      <c r="PT83" s="36">
        <f t="shared" si="334"/>
        <v>0</v>
      </c>
      <c r="PU83" s="22">
        <v>62</v>
      </c>
      <c r="PV83" s="22">
        <v>62</v>
      </c>
      <c r="PW83" s="38">
        <f t="shared" si="335"/>
        <v>3.4990687962074608E-3</v>
      </c>
      <c r="PX83" s="39">
        <v>0.23177419354838708</v>
      </c>
      <c r="PY83" s="22">
        <v>1437</v>
      </c>
      <c r="PZ83" s="36">
        <f t="shared" si="336"/>
        <v>9459.1368041925507</v>
      </c>
      <c r="QA83" s="22"/>
      <c r="QB83" s="22"/>
      <c r="QC83" s="39">
        <v>0</v>
      </c>
      <c r="QD83" s="22"/>
      <c r="QE83" s="22">
        <f t="shared" si="337"/>
        <v>0</v>
      </c>
      <c r="QF83" s="22"/>
      <c r="QG83" s="22"/>
      <c r="QH83" s="22"/>
      <c r="QI83" s="38">
        <f t="shared" si="338"/>
        <v>0</v>
      </c>
      <c r="QJ83" s="39">
        <v>0</v>
      </c>
      <c r="QK83" s="22"/>
      <c r="QL83" s="42">
        <f t="shared" si="339"/>
        <v>0</v>
      </c>
      <c r="QM83" s="22">
        <f t="shared" si="340"/>
        <v>0</v>
      </c>
      <c r="QN83" s="22"/>
      <c r="QO83" s="22"/>
      <c r="QP83" s="38">
        <f t="shared" si="341"/>
        <v>0</v>
      </c>
      <c r="QQ83" s="39">
        <v>0</v>
      </c>
      <c r="QR83" s="22"/>
      <c r="QS83" s="36">
        <f t="shared" si="342"/>
        <v>0</v>
      </c>
      <c r="QT83" s="22"/>
      <c r="QU83" s="22"/>
      <c r="QV83" s="38">
        <f t="shared" si="343"/>
        <v>0</v>
      </c>
      <c r="QW83" s="39">
        <v>0</v>
      </c>
      <c r="QX83" s="22"/>
      <c r="QY83" s="36">
        <f t="shared" si="344"/>
        <v>0</v>
      </c>
      <c r="QZ83" s="22"/>
      <c r="RA83" s="22"/>
      <c r="RB83" s="38">
        <f t="shared" si="345"/>
        <v>0</v>
      </c>
      <c r="RC83" s="39">
        <v>0</v>
      </c>
      <c r="RD83" s="22"/>
      <c r="RE83" s="36">
        <f t="shared" si="346"/>
        <v>0</v>
      </c>
      <c r="RF83" s="10">
        <f t="shared" si="347"/>
        <v>17719</v>
      </c>
      <c r="RG83" s="10">
        <f t="shared" si="348"/>
        <v>17719</v>
      </c>
      <c r="RH83" s="17">
        <f t="shared" si="349"/>
        <v>2.27893295674799E-2</v>
      </c>
      <c r="RI83" s="17">
        <f t="shared" si="350"/>
        <v>5.2066216920806463E-4</v>
      </c>
      <c r="RJ83" s="17">
        <f t="shared" si="351"/>
        <v>0.30063528882208301</v>
      </c>
      <c r="RK83" s="17">
        <f t="shared" si="352"/>
        <v>0.6903728595058769</v>
      </c>
      <c r="RL83" s="17">
        <f t="shared" si="353"/>
        <v>0</v>
      </c>
      <c r="RM83" s="17">
        <f t="shared" si="354"/>
        <v>3.6163588041960761E-3</v>
      </c>
      <c r="RN83" s="17">
        <f t="shared" si="355"/>
        <v>0</v>
      </c>
      <c r="RO83" s="17">
        <f t="shared" si="356"/>
        <v>0</v>
      </c>
      <c r="RP83" s="17">
        <f t="shared" si="357"/>
        <v>0</v>
      </c>
      <c r="RQ83" s="17">
        <f t="shared" si="358"/>
        <v>0</v>
      </c>
      <c r="RR83" s="36">
        <f t="shared" si="359"/>
        <v>2615652.1839639018</v>
      </c>
      <c r="RS83" s="36">
        <f t="shared" si="360"/>
        <v>50.320357521429429</v>
      </c>
      <c r="RT83" s="10">
        <f t="shared" si="361"/>
        <v>0</v>
      </c>
      <c r="RU83" s="17">
        <f t="shared" si="362"/>
        <v>0</v>
      </c>
      <c r="RV83" s="37">
        <f t="shared" si="363"/>
        <v>2.9335741294655455</v>
      </c>
      <c r="RW83" s="36">
        <f t="shared" si="364"/>
        <v>0.34088110811850714</v>
      </c>
      <c r="RX83" s="85">
        <v>-6.7589160000000001</v>
      </c>
      <c r="RY83" s="93">
        <v>1</v>
      </c>
      <c r="RZ83" s="43" t="b">
        <v>0</v>
      </c>
      <c r="SA83" s="18" t="b">
        <v>0</v>
      </c>
      <c r="SB83" s="18" t="b">
        <v>0</v>
      </c>
      <c r="SC83" s="18" t="b">
        <v>0</v>
      </c>
      <c r="SD83" s="18" t="b">
        <v>0</v>
      </c>
      <c r="SE83" s="32" t="b">
        <v>1</v>
      </c>
      <c r="SF83" s="43" t="b">
        <v>0</v>
      </c>
      <c r="SG83" s="18" t="b">
        <v>0</v>
      </c>
      <c r="SH83" s="18"/>
      <c r="SI83" s="18"/>
      <c r="SJ83" s="18"/>
      <c r="SK83" s="18"/>
      <c r="SL83" s="18"/>
      <c r="SM83" s="18"/>
      <c r="SN83" s="18"/>
      <c r="SO83" s="18"/>
      <c r="SP83" s="18"/>
      <c r="SQ83" s="17">
        <f t="shared" si="365"/>
        <v>0</v>
      </c>
      <c r="SR83" s="17">
        <f t="shared" si="366"/>
        <v>0</v>
      </c>
      <c r="SS83" s="17">
        <f t="shared" si="367"/>
        <v>0</v>
      </c>
      <c r="ST83" s="17">
        <f t="shared" si="368"/>
        <v>0</v>
      </c>
      <c r="SU83" s="17">
        <f t="shared" si="369"/>
        <v>0</v>
      </c>
      <c r="SV83" s="17">
        <f t="shared" si="221"/>
        <v>0</v>
      </c>
      <c r="SW83" s="17">
        <f t="shared" si="370"/>
        <v>0</v>
      </c>
      <c r="SX83" s="17">
        <f t="shared" si="371"/>
        <v>0</v>
      </c>
      <c r="SY83" s="17">
        <f t="shared" si="372"/>
        <v>0</v>
      </c>
      <c r="SZ83" s="17">
        <f t="shared" si="373"/>
        <v>0</v>
      </c>
      <c r="TA83" s="17">
        <f t="shared" si="374"/>
        <v>0</v>
      </c>
      <c r="TB83" s="24">
        <f t="shared" si="375"/>
        <v>620</v>
      </c>
      <c r="TC83" s="69">
        <f t="shared" si="376"/>
        <v>1</v>
      </c>
      <c r="TD83" s="17">
        <f t="shared" si="398"/>
        <v>2.6014568158168575E-6</v>
      </c>
      <c r="TE83" s="95"/>
      <c r="TF83" s="71"/>
      <c r="TG83" s="71"/>
      <c r="TH83" s="71"/>
      <c r="TI83" s="71"/>
      <c r="TJ83" s="71"/>
      <c r="TK83" s="71"/>
      <c r="TL83" s="71"/>
      <c r="TM83" s="71">
        <v>1</v>
      </c>
      <c r="TN83" s="71"/>
      <c r="TO83" s="71"/>
      <c r="TP83" s="71"/>
      <c r="TQ83" s="71"/>
      <c r="TR83" s="72"/>
      <c r="TS83" s="72"/>
      <c r="TT83" s="72"/>
      <c r="TU83" s="72"/>
      <c r="TV83" s="72"/>
      <c r="TW83" s="72">
        <v>1</v>
      </c>
      <c r="TX83" s="72"/>
      <c r="TY83" s="72"/>
      <c r="TZ83" s="72"/>
      <c r="UA83" s="72"/>
      <c r="UB83" s="72"/>
      <c r="UC83" s="72"/>
      <c r="UD83" s="72"/>
      <c r="UE83" s="72"/>
      <c r="UF83" s="72"/>
      <c r="UG83" s="72"/>
      <c r="UH83" s="72"/>
      <c r="UI83" s="72"/>
      <c r="UJ83" s="73"/>
      <c r="UK83" s="73"/>
      <c r="UL83" s="73"/>
      <c r="UM83" s="73"/>
      <c r="UN83" s="73">
        <v>1</v>
      </c>
      <c r="UO83" s="73"/>
      <c r="UP83" s="73"/>
      <c r="UQ83" s="73"/>
      <c r="UR83" s="73"/>
      <c r="US83" s="73"/>
      <c r="UT83" s="73"/>
      <c r="UU83" s="73"/>
      <c r="UV83" s="73"/>
      <c r="UW83" s="73"/>
      <c r="UX83" s="73"/>
      <c r="UY83" s="73"/>
      <c r="UZ83" s="73"/>
      <c r="VA83" s="73"/>
      <c r="VB83" s="73"/>
      <c r="VC83" s="73"/>
      <c r="VD83" s="73"/>
      <c r="VE83" s="73"/>
      <c r="VF83" s="73">
        <v>1</v>
      </c>
      <c r="VG83" s="73"/>
      <c r="VH83" s="73"/>
      <c r="VI83" s="73"/>
      <c r="VJ83" s="73">
        <v>1</v>
      </c>
      <c r="VK83" s="73">
        <v>13</v>
      </c>
      <c r="VL83" s="73"/>
      <c r="VM83" s="73"/>
      <c r="VN83" s="73"/>
      <c r="VO83" s="73"/>
      <c r="VP83" s="73"/>
      <c r="VQ83" s="73"/>
      <c r="VR83" s="73">
        <v>1</v>
      </c>
      <c r="VS83" s="73">
        <v>1</v>
      </c>
      <c r="VT83" s="73"/>
      <c r="VU83" s="73"/>
      <c r="VV83" s="73"/>
      <c r="VW83" s="73">
        <v>2</v>
      </c>
      <c r="VX83" s="73"/>
      <c r="VY83" s="73"/>
      <c r="VZ83" s="73"/>
      <c r="WA83" s="73">
        <v>1</v>
      </c>
      <c r="WB83" s="73"/>
      <c r="WC83" s="73"/>
      <c r="WD83" s="73"/>
      <c r="WE83" s="73"/>
      <c r="WF83" s="73"/>
      <c r="WG83" s="73"/>
      <c r="WH83" s="73"/>
      <c r="WI83" s="73"/>
      <c r="WJ83" s="73"/>
      <c r="WK83" s="73"/>
      <c r="WL83" s="73"/>
      <c r="WM83" s="73"/>
      <c r="WN83" s="73"/>
      <c r="WO83" s="22">
        <f t="shared" si="377"/>
        <v>1</v>
      </c>
      <c r="WP83" s="22">
        <f t="shared" si="378"/>
        <v>0</v>
      </c>
      <c r="WQ83" s="22">
        <f t="shared" si="379"/>
        <v>0</v>
      </c>
      <c r="WR83" s="22">
        <f t="shared" si="380"/>
        <v>0</v>
      </c>
      <c r="WS83" s="22">
        <f t="shared" si="381"/>
        <v>4</v>
      </c>
      <c r="WT83" s="22">
        <f t="shared" si="382"/>
        <v>1</v>
      </c>
      <c r="WU83" s="22">
        <f t="shared" si="383"/>
        <v>0</v>
      </c>
      <c r="WV83" s="22">
        <f t="shared" si="384"/>
        <v>0</v>
      </c>
      <c r="WW83" s="22">
        <f t="shared" si="385"/>
        <v>2</v>
      </c>
      <c r="WX83" s="22">
        <f t="shared" si="386"/>
        <v>0</v>
      </c>
      <c r="WY83" s="22">
        <f t="shared" si="387"/>
        <v>14</v>
      </c>
      <c r="WZ83" s="22">
        <f t="shared" si="388"/>
        <v>0</v>
      </c>
      <c r="XA83" s="22">
        <f t="shared" si="389"/>
        <v>0</v>
      </c>
      <c r="XB83" s="22">
        <f t="shared" si="390"/>
        <v>0</v>
      </c>
      <c r="XC83" s="22">
        <f t="shared" si="391"/>
        <v>0</v>
      </c>
      <c r="XD83" s="22">
        <f t="shared" si="392"/>
        <v>0</v>
      </c>
      <c r="XE83" s="22">
        <f t="shared" si="393"/>
        <v>0</v>
      </c>
      <c r="XF83" s="22">
        <f t="shared" si="394"/>
        <v>0</v>
      </c>
      <c r="XG83" s="93">
        <f t="shared" si="395"/>
        <v>1</v>
      </c>
    </row>
    <row r="84" spans="1:631" ht="17.100000000000001" customHeight="1" x14ac:dyDescent="0.2">
      <c r="A84" s="101"/>
      <c r="B84" s="27" t="s">
        <v>194</v>
      </c>
      <c r="C84" s="535" t="s">
        <v>195</v>
      </c>
      <c r="D84" s="25" t="s">
        <v>196</v>
      </c>
      <c r="E84" s="535" t="s">
        <v>197</v>
      </c>
      <c r="F84" s="25" t="s">
        <v>198</v>
      </c>
      <c r="G84" s="535" t="s">
        <v>197</v>
      </c>
      <c r="H84" s="25">
        <v>25</v>
      </c>
      <c r="I84" s="28">
        <v>18</v>
      </c>
      <c r="J84" s="17">
        <f t="shared" si="228"/>
        <v>0.73497408437167477</v>
      </c>
      <c r="K84" s="17">
        <f t="shared" si="229"/>
        <v>0.37646311742697286</v>
      </c>
      <c r="L84" s="17">
        <f t="shared" si="230"/>
        <v>0.30967741935483872</v>
      </c>
      <c r="M84" s="17">
        <f t="shared" si="231"/>
        <v>0.24341721704247787</v>
      </c>
      <c r="N84" s="17">
        <f t="shared" si="232"/>
        <v>0.48098340783392679</v>
      </c>
      <c r="O84" s="17">
        <f t="shared" si="233"/>
        <v>4.362750145882676E-2</v>
      </c>
      <c r="P84" s="17">
        <f t="shared" si="234"/>
        <v>0.81313110256901999</v>
      </c>
      <c r="Q84" s="17">
        <f t="shared" si="235"/>
        <v>0.56209725583880799</v>
      </c>
      <c r="R84" s="69">
        <f t="shared" si="236"/>
        <v>0.93028787163756488</v>
      </c>
      <c r="S84" s="422">
        <f t="shared" si="237"/>
        <v>0.49940655305934567</v>
      </c>
      <c r="T84" s="17">
        <f t="shared" si="396"/>
        <v>0.50059344694065433</v>
      </c>
      <c r="U84" s="10">
        <f t="shared" si="238"/>
        <v>73569.215336186317</v>
      </c>
      <c r="V84" s="32">
        <v>5</v>
      </c>
      <c r="W84" s="550">
        <f t="shared" si="239"/>
        <v>-0.69032258064516128</v>
      </c>
      <c r="X84" s="550">
        <f t="shared" si="240"/>
        <v>0.38829544194823451</v>
      </c>
      <c r="Y84" s="550">
        <f t="shared" si="241"/>
        <v>0.61170455805176549</v>
      </c>
      <c r="Z84" s="551">
        <f t="shared" si="242"/>
        <v>89898.54866951966</v>
      </c>
      <c r="AA84" s="426">
        <f t="shared" si="243"/>
        <v>0.56788737377861243</v>
      </c>
      <c r="AB84" s="59">
        <f t="shared" si="244"/>
        <v>0.94138380520360809</v>
      </c>
      <c r="AC84" s="59">
        <f t="shared" si="245"/>
        <v>7.5005682248655198E-2</v>
      </c>
      <c r="AD84" s="59">
        <f t="shared" si="246"/>
        <v>0.48098340783392679</v>
      </c>
      <c r="AE84" s="59">
        <f t="shared" si="247"/>
        <v>0.43790274416119196</v>
      </c>
      <c r="AF84" s="59">
        <f t="shared" si="248"/>
        <v>0.48254556688291628</v>
      </c>
      <c r="AG84" s="59">
        <f t="shared" si="249"/>
        <v>0.18072289156626506</v>
      </c>
      <c r="AH84" s="59">
        <f t="shared" si="250"/>
        <v>4.362750145882676E-2</v>
      </c>
      <c r="AI84" s="59">
        <f t="shared" si="251"/>
        <v>0.84268698726530056</v>
      </c>
      <c r="AJ84" s="59">
        <f t="shared" si="252"/>
        <v>0.62726118147804899</v>
      </c>
      <c r="AK84" s="59">
        <f t="shared" si="253"/>
        <v>0.18686889743098001</v>
      </c>
      <c r="AL84" s="35">
        <f t="shared" si="254"/>
        <v>0.30967741935483872</v>
      </c>
      <c r="AM84" s="27">
        <v>146964</v>
      </c>
      <c r="AN84" s="25">
        <v>70653</v>
      </c>
      <c r="AO84" s="25">
        <v>76311</v>
      </c>
      <c r="AP84" s="17">
        <f t="shared" si="255"/>
        <v>2.8544318422239817E-3</v>
      </c>
      <c r="AQ84" s="63">
        <v>92.585603648228954</v>
      </c>
      <c r="AR84" s="58">
        <v>6824.06943254</v>
      </c>
      <c r="AS84" s="24">
        <f t="shared" si="256"/>
        <v>21.53612319640456</v>
      </c>
      <c r="AT84" s="17">
        <f t="shared" si="257"/>
        <v>1.8598812705780624E-2</v>
      </c>
      <c r="AU84" s="25">
        <v>135996</v>
      </c>
      <c r="AV84" s="25">
        <v>63237</v>
      </c>
      <c r="AW84" s="25">
        <v>72759</v>
      </c>
      <c r="AX84" s="25">
        <v>10968</v>
      </c>
      <c r="AY84" s="25">
        <v>7416</v>
      </c>
      <c r="AZ84" s="25">
        <v>3552</v>
      </c>
      <c r="BA84" s="25">
        <v>83459</v>
      </c>
      <c r="BB84" s="25">
        <v>39768</v>
      </c>
      <c r="BC84" s="25">
        <v>43691</v>
      </c>
      <c r="BD84" s="63">
        <v>91.021034080245357</v>
      </c>
      <c r="BE84" s="25">
        <v>63505</v>
      </c>
      <c r="BF84" s="25">
        <v>30885</v>
      </c>
      <c r="BG84" s="25">
        <v>32620</v>
      </c>
      <c r="BH84" s="63">
        <v>94.681177191906812</v>
      </c>
      <c r="BI84" s="17">
        <v>0.56788737377861243</v>
      </c>
      <c r="BJ84" s="25">
        <v>41793</v>
      </c>
      <c r="BK84" s="25">
        <v>95439</v>
      </c>
      <c r="BL84" s="25">
        <v>9732</v>
      </c>
      <c r="BM84" s="17">
        <v>0.53987363656366893</v>
      </c>
      <c r="BN84" s="10">
        <f t="shared" si="258"/>
        <v>67622.010876056956</v>
      </c>
      <c r="BO84" s="29">
        <v>0.43790274416119196</v>
      </c>
      <c r="BP84" s="30">
        <f t="shared" si="259"/>
        <v>0.56209725583880799</v>
      </c>
      <c r="BQ84" s="31">
        <v>10.197089240247697</v>
      </c>
      <c r="BR84" s="25">
        <v>105171</v>
      </c>
      <c r="BS84" s="25">
        <v>36470</v>
      </c>
      <c r="BT84" s="25">
        <v>58259</v>
      </c>
      <c r="BU84" s="25">
        <v>7648</v>
      </c>
      <c r="BV84" s="18">
        <v>1637</v>
      </c>
      <c r="BW84" s="18">
        <v>1157</v>
      </c>
      <c r="BX84" s="25">
        <v>29133</v>
      </c>
      <c r="BY84" s="25">
        <v>17496</v>
      </c>
      <c r="BZ84" s="25">
        <v>11637</v>
      </c>
      <c r="CA84" s="59">
        <v>0.39944392956441149</v>
      </c>
      <c r="CB84" s="25">
        <v>135996</v>
      </c>
      <c r="CC84" s="25">
        <v>10968</v>
      </c>
      <c r="CD84" s="17">
        <f t="shared" si="260"/>
        <v>8.06494308656137E-2</v>
      </c>
      <c r="CE84" s="25">
        <v>1611</v>
      </c>
      <c r="CF84" s="25">
        <v>3234</v>
      </c>
      <c r="CG84" s="25">
        <v>5004</v>
      </c>
      <c r="CH84" s="25">
        <v>5614</v>
      </c>
      <c r="CI84" s="25">
        <v>4885</v>
      </c>
      <c r="CJ84" s="25">
        <v>3268</v>
      </c>
      <c r="CK84" s="25">
        <v>2238</v>
      </c>
      <c r="CL84" s="25">
        <v>1603</v>
      </c>
      <c r="CM84" s="25">
        <v>1676</v>
      </c>
      <c r="CN84" s="26">
        <v>4.6681083307589333</v>
      </c>
      <c r="CO84" s="27">
        <v>29133</v>
      </c>
      <c r="CP84" s="34">
        <f t="shared" si="261"/>
        <v>5.0445886108536708</v>
      </c>
      <c r="CQ84" s="25">
        <v>1307</v>
      </c>
      <c r="CR84" s="25">
        <v>3277</v>
      </c>
      <c r="CS84" s="25">
        <v>3615</v>
      </c>
      <c r="CT84" s="25">
        <v>14329</v>
      </c>
      <c r="CU84" s="25">
        <v>5975</v>
      </c>
      <c r="CV84" s="18">
        <v>355</v>
      </c>
      <c r="CW84" s="18">
        <v>69</v>
      </c>
      <c r="CX84" s="18">
        <v>206</v>
      </c>
      <c r="CY84" s="25">
        <v>29133</v>
      </c>
      <c r="CZ84" s="25">
        <v>23282</v>
      </c>
      <c r="DA84" s="25">
        <v>2459</v>
      </c>
      <c r="DB84" s="25">
        <v>1560</v>
      </c>
      <c r="DC84" s="25">
        <v>1462</v>
      </c>
      <c r="DD84" s="18">
        <v>263</v>
      </c>
      <c r="DE84" s="18">
        <v>107</v>
      </c>
      <c r="DF84" s="25">
        <v>29133</v>
      </c>
      <c r="DG84" s="25">
        <v>13990</v>
      </c>
      <c r="DH84" s="18">
        <v>48</v>
      </c>
      <c r="DI84" s="18">
        <v>20</v>
      </c>
      <c r="DJ84" s="25">
        <v>14380</v>
      </c>
      <c r="DK84" s="18">
        <v>253</v>
      </c>
      <c r="DL84" s="18">
        <v>442</v>
      </c>
      <c r="DM84" s="25">
        <f t="shared" si="262"/>
        <v>65530.904747193905</v>
      </c>
      <c r="DN84" s="17">
        <f t="shared" si="263"/>
        <v>0.49359832492362615</v>
      </c>
      <c r="DO84" s="17">
        <f t="shared" si="264"/>
        <v>8.6843098891291656E-3</v>
      </c>
      <c r="DP84" s="23">
        <f t="shared" si="265"/>
        <v>0.48254556688291628</v>
      </c>
      <c r="DQ84" s="23">
        <f t="shared" si="266"/>
        <v>0.51745443311708372</v>
      </c>
      <c r="DR84" s="25">
        <v>29133</v>
      </c>
      <c r="DS84" s="25">
        <v>1088</v>
      </c>
      <c r="DT84" s="25">
        <v>10488</v>
      </c>
      <c r="DU84" s="18">
        <v>50</v>
      </c>
      <c r="DV84" s="25">
        <v>10647</v>
      </c>
      <c r="DW84" s="18">
        <v>157</v>
      </c>
      <c r="DX84" s="25">
        <v>6308</v>
      </c>
      <c r="DY84" s="18">
        <v>395</v>
      </c>
      <c r="DZ84" s="17">
        <f t="shared" si="267"/>
        <v>0.764528198263138</v>
      </c>
      <c r="EA84" s="17">
        <f t="shared" si="268"/>
        <v>0.235471801736862</v>
      </c>
      <c r="EB84" s="25">
        <v>29133</v>
      </c>
      <c r="EC84" s="25">
        <v>4950</v>
      </c>
      <c r="ED84" s="18">
        <v>315</v>
      </c>
      <c r="EE84" s="25">
        <v>18292</v>
      </c>
      <c r="EF84" s="17">
        <f t="shared" si="269"/>
        <v>0.62787903751759178</v>
      </c>
      <c r="EG84" s="25">
        <v>5354</v>
      </c>
      <c r="EH84" s="18">
        <v>222</v>
      </c>
      <c r="EI84" s="17">
        <f t="shared" si="270"/>
        <v>0.18072289156626506</v>
      </c>
      <c r="EJ84" s="17">
        <f t="shared" si="271"/>
        <v>0.18377784642844883</v>
      </c>
      <c r="EK84" s="69">
        <f t="shared" si="272"/>
        <v>0.37646311742697286</v>
      </c>
      <c r="EL84" s="27">
        <v>95895</v>
      </c>
      <c r="EM84" s="25">
        <v>90274</v>
      </c>
      <c r="EN84" s="25">
        <v>5621</v>
      </c>
      <c r="EO84" s="59">
        <v>0.94138380520360809</v>
      </c>
      <c r="EP84" s="25">
        <v>42920</v>
      </c>
      <c r="EQ84" s="25">
        <v>40992</v>
      </c>
      <c r="ER84" s="25">
        <v>1928</v>
      </c>
      <c r="ES84" s="59">
        <v>0.95507921714818267</v>
      </c>
      <c r="ET84" s="25">
        <v>52975</v>
      </c>
      <c r="EU84" s="25">
        <v>49282</v>
      </c>
      <c r="EV84" s="25">
        <v>3693</v>
      </c>
      <c r="EW84" s="59">
        <v>0.93028787163756488</v>
      </c>
      <c r="EX84" s="25">
        <v>57019</v>
      </c>
      <c r="EY84" s="25">
        <v>55037</v>
      </c>
      <c r="EZ84" s="25">
        <v>1982</v>
      </c>
      <c r="FA84" s="59">
        <v>0.96523965695645297</v>
      </c>
      <c r="FB84" s="25">
        <v>38876</v>
      </c>
      <c r="FC84" s="25">
        <v>35237</v>
      </c>
      <c r="FD84" s="25">
        <v>3639</v>
      </c>
      <c r="FE84" s="59">
        <v>0.9063946908118119</v>
      </c>
      <c r="FF84" s="25">
        <v>60587</v>
      </c>
      <c r="FG84" s="25">
        <v>25249</v>
      </c>
      <c r="FH84" s="25">
        <v>30818</v>
      </c>
      <c r="FI84" s="25">
        <v>4520</v>
      </c>
      <c r="FJ84" s="23">
        <f t="shared" si="273"/>
        <v>7.4603462789047156E-2</v>
      </c>
      <c r="FK84" s="23">
        <f t="shared" si="274"/>
        <v>0.50865697261788834</v>
      </c>
      <c r="FL84" s="36">
        <f t="shared" si="275"/>
        <v>5.5860619469026549</v>
      </c>
      <c r="FM84" s="25">
        <v>29375</v>
      </c>
      <c r="FN84" s="25">
        <v>12142</v>
      </c>
      <c r="FO84" s="17">
        <f t="shared" si="276"/>
        <v>0.41334468085106385</v>
      </c>
      <c r="FP84" s="25">
        <v>14882</v>
      </c>
      <c r="FQ84" s="17">
        <f t="shared" si="277"/>
        <v>0.50662127659574463</v>
      </c>
      <c r="FR84" s="25">
        <v>2351</v>
      </c>
      <c r="FS84" s="17">
        <f t="shared" si="278"/>
        <v>8.0034042553191492E-2</v>
      </c>
      <c r="FT84" s="25">
        <v>31212</v>
      </c>
      <c r="FU84" s="25">
        <v>13107</v>
      </c>
      <c r="FV84" s="25">
        <v>15936</v>
      </c>
      <c r="FW84" s="17">
        <f t="shared" si="279"/>
        <v>6.9492502883506349E-2</v>
      </c>
      <c r="FX84" s="17">
        <f t="shared" si="280"/>
        <v>0.51057285659361784</v>
      </c>
      <c r="FY84" s="25">
        <v>2169</v>
      </c>
      <c r="FZ84" s="25">
        <v>79194</v>
      </c>
      <c r="GA84" s="25">
        <v>5940</v>
      </c>
      <c r="GB84" s="25">
        <v>35163</v>
      </c>
      <c r="GC84" s="25">
        <v>16758</v>
      </c>
      <c r="GD84" s="25">
        <v>10935</v>
      </c>
      <c r="GE84" s="18">
        <v>239</v>
      </c>
      <c r="GF84" s="25">
        <v>8962</v>
      </c>
      <c r="GG84" s="18">
        <v>594</v>
      </c>
      <c r="GH84" s="18">
        <v>116</v>
      </c>
      <c r="GI84" s="18">
        <v>487</v>
      </c>
      <c r="GJ84" s="10">
        <f t="shared" si="281"/>
        <v>5940</v>
      </c>
      <c r="GK84" s="10">
        <f t="shared" si="222"/>
        <v>73254</v>
      </c>
      <c r="GL84" s="10">
        <f t="shared" si="223"/>
        <v>38091</v>
      </c>
      <c r="GM84" s="10">
        <f t="shared" si="282"/>
        <v>41103</v>
      </c>
      <c r="GN84" s="10">
        <f t="shared" si="224"/>
        <v>21333</v>
      </c>
      <c r="GO84" s="17">
        <f t="shared" si="283"/>
        <v>7.5005682248655198E-2</v>
      </c>
      <c r="GP84" s="17">
        <f t="shared" si="225"/>
        <v>0.92499431775134477</v>
      </c>
      <c r="GQ84" s="17">
        <f t="shared" si="226"/>
        <v>0.48098340783392679</v>
      </c>
      <c r="GR84" s="17">
        <f t="shared" si="227"/>
        <v>0.26937646791423592</v>
      </c>
      <c r="GS84" s="17">
        <f t="shared" si="284"/>
        <v>0.70298886279263573</v>
      </c>
      <c r="GT84" s="25">
        <v>36646</v>
      </c>
      <c r="GU84" s="25">
        <v>2298</v>
      </c>
      <c r="GV84" s="25">
        <v>14409</v>
      </c>
      <c r="GW84" s="25">
        <v>9280</v>
      </c>
      <c r="GX84" s="25">
        <v>6043</v>
      </c>
      <c r="GY84" s="18">
        <v>161</v>
      </c>
      <c r="GZ84" s="25">
        <v>3841</v>
      </c>
      <c r="HA84" s="18">
        <v>173</v>
      </c>
      <c r="HB84" s="18">
        <v>77</v>
      </c>
      <c r="HC84" s="18">
        <v>364</v>
      </c>
      <c r="HD84" s="23">
        <f t="shared" si="285"/>
        <v>6.2708071822299843E-2</v>
      </c>
      <c r="HE84" s="23">
        <f t="shared" si="286"/>
        <v>0.93729192817770013</v>
      </c>
      <c r="HF84" s="23">
        <f t="shared" si="287"/>
        <v>0.54409758227364513</v>
      </c>
      <c r="HG84" s="23">
        <f t="shared" si="288"/>
        <v>0.29086394149429678</v>
      </c>
      <c r="HH84" s="25">
        <v>42548</v>
      </c>
      <c r="HI84" s="25">
        <v>3642</v>
      </c>
      <c r="HJ84" s="25">
        <v>20754</v>
      </c>
      <c r="HK84" s="25">
        <v>7478</v>
      </c>
      <c r="HL84" s="25">
        <v>4892</v>
      </c>
      <c r="HM84" s="18">
        <v>78</v>
      </c>
      <c r="HN84" s="25">
        <v>5121</v>
      </c>
      <c r="HO84" s="18">
        <v>421</v>
      </c>
      <c r="HP84" s="18">
        <v>39</v>
      </c>
      <c r="HQ84" s="18">
        <v>123</v>
      </c>
      <c r="HR84" s="23">
        <f t="shared" si="289"/>
        <v>8.5597442888032338E-2</v>
      </c>
      <c r="HS84" s="23">
        <f t="shared" si="290"/>
        <v>0.91440255711196761</v>
      </c>
      <c r="HT84" s="80">
        <f t="shared" si="291"/>
        <v>0.42662404813387234</v>
      </c>
      <c r="HU84" s="27">
        <v>119929</v>
      </c>
      <c r="HV84" s="25">
        <v>6618</v>
      </c>
      <c r="HW84" s="25">
        <v>22010</v>
      </c>
      <c r="HX84" s="18">
        <v>2064</v>
      </c>
      <c r="HY84" s="25">
        <v>24714</v>
      </c>
      <c r="HZ84" s="25">
        <v>6735</v>
      </c>
      <c r="IA84" s="25">
        <v>3259</v>
      </c>
      <c r="IB84" s="18">
        <v>638</v>
      </c>
      <c r="IC84" s="25">
        <v>18106</v>
      </c>
      <c r="ID84" s="25">
        <v>21630</v>
      </c>
      <c r="IE84" s="25">
        <v>7822</v>
      </c>
      <c r="IF84" s="18">
        <v>1267</v>
      </c>
      <c r="IG84" s="25">
        <v>5066</v>
      </c>
      <c r="IH84" s="17">
        <f t="shared" si="292"/>
        <v>0.2365149380049863</v>
      </c>
      <c r="II84" s="17">
        <f t="shared" si="293"/>
        <v>5.6158226950945973E-2</v>
      </c>
      <c r="IJ84" s="30">
        <f t="shared" si="294"/>
        <v>17.806829992576095</v>
      </c>
      <c r="IK84" s="17">
        <f t="shared" si="397"/>
        <v>0.24341721704247787</v>
      </c>
      <c r="IL84" s="25">
        <v>56878</v>
      </c>
      <c r="IM84" s="25">
        <v>3453</v>
      </c>
      <c r="IN84" s="25">
        <v>15514</v>
      </c>
      <c r="IO84" s="18">
        <v>1360</v>
      </c>
      <c r="IP84" s="25">
        <v>14496</v>
      </c>
      <c r="IQ84" s="25">
        <v>2956</v>
      </c>
      <c r="IR84" s="25">
        <v>2065</v>
      </c>
      <c r="IS84" s="18">
        <v>398</v>
      </c>
      <c r="IT84" s="25">
        <v>8470</v>
      </c>
      <c r="IU84" s="25">
        <v>1252</v>
      </c>
      <c r="IV84" s="25">
        <v>3072</v>
      </c>
      <c r="IW84" s="18">
        <v>663</v>
      </c>
      <c r="IX84" s="25">
        <v>3179</v>
      </c>
      <c r="IY84" s="17">
        <f t="shared" si="295"/>
        <v>0.70051689581208898</v>
      </c>
      <c r="IZ84" s="25">
        <v>63051</v>
      </c>
      <c r="JA84" s="25">
        <v>3165</v>
      </c>
      <c r="JB84" s="25">
        <v>6496</v>
      </c>
      <c r="JC84" s="18">
        <v>704</v>
      </c>
      <c r="JD84" s="25">
        <v>10218</v>
      </c>
      <c r="JE84" s="25">
        <v>3779</v>
      </c>
      <c r="JF84" s="25">
        <v>1194</v>
      </c>
      <c r="JG84" s="18">
        <v>240</v>
      </c>
      <c r="JH84" s="25">
        <v>9636</v>
      </c>
      <c r="JI84" s="25">
        <v>20378</v>
      </c>
      <c r="JJ84" s="25">
        <v>4750</v>
      </c>
      <c r="JK84" s="18">
        <v>604</v>
      </c>
      <c r="JL84" s="25">
        <v>1887</v>
      </c>
      <c r="JM84" s="80">
        <f t="shared" si="296"/>
        <v>0.40532267529460281</v>
      </c>
      <c r="JN84" s="27">
        <v>119929</v>
      </c>
      <c r="JO84" s="25">
        <v>94493</v>
      </c>
      <c r="JP84" s="18">
        <v>125</v>
      </c>
      <c r="JQ84" s="18">
        <v>368</v>
      </c>
      <c r="JR84" s="18">
        <v>1026</v>
      </c>
      <c r="JS84" s="18">
        <v>854</v>
      </c>
      <c r="JT84" s="18">
        <v>312</v>
      </c>
      <c r="JU84" s="18">
        <v>134</v>
      </c>
      <c r="JV84" s="18">
        <v>206</v>
      </c>
      <c r="JW84" s="25">
        <v>22411</v>
      </c>
      <c r="JX84" s="17">
        <f t="shared" si="297"/>
        <v>0.18686889743098001</v>
      </c>
      <c r="JY84" s="17">
        <f t="shared" si="298"/>
        <v>0.81313110256901999</v>
      </c>
      <c r="JZ84" s="25">
        <v>70343</v>
      </c>
      <c r="KA84" s="25">
        <v>58105</v>
      </c>
      <c r="KB84" s="18">
        <v>88</v>
      </c>
      <c r="KC84" s="18">
        <v>297</v>
      </c>
      <c r="KD84" s="18">
        <v>407</v>
      </c>
      <c r="KE84" s="18">
        <v>641</v>
      </c>
      <c r="KF84" s="18">
        <v>237</v>
      </c>
      <c r="KG84" s="18">
        <v>63</v>
      </c>
      <c r="KH84" s="18">
        <v>74</v>
      </c>
      <c r="KI84" s="25">
        <v>10431</v>
      </c>
      <c r="KJ84" s="17">
        <f t="shared" si="299"/>
        <v>0.1482876761013889</v>
      </c>
      <c r="KK84" s="25">
        <v>49586</v>
      </c>
      <c r="KL84" s="25">
        <v>36388</v>
      </c>
      <c r="KM84" s="18">
        <v>37</v>
      </c>
      <c r="KN84" s="18">
        <v>71</v>
      </c>
      <c r="KO84" s="18">
        <v>619</v>
      </c>
      <c r="KP84" s="18">
        <v>213</v>
      </c>
      <c r="KQ84" s="18">
        <v>75</v>
      </c>
      <c r="KR84" s="18">
        <v>71</v>
      </c>
      <c r="KS84" s="18">
        <v>132</v>
      </c>
      <c r="KT84" s="25">
        <v>11980</v>
      </c>
      <c r="KU84" s="69">
        <f t="shared" si="300"/>
        <v>0.24160045174041059</v>
      </c>
      <c r="KV84" s="27">
        <v>146964</v>
      </c>
      <c r="KW84" s="25">
        <v>138419</v>
      </c>
      <c r="KX84" s="25">
        <v>8545</v>
      </c>
      <c r="KY84" s="59">
        <v>5.8143490922947114E-2</v>
      </c>
      <c r="KZ84" s="25">
        <v>5006</v>
      </c>
      <c r="LA84" s="25">
        <v>2434</v>
      </c>
      <c r="LB84" s="25">
        <v>3384</v>
      </c>
      <c r="LC84" s="25">
        <v>3179</v>
      </c>
      <c r="LD84" s="25">
        <v>70653</v>
      </c>
      <c r="LE84" s="25">
        <v>66959</v>
      </c>
      <c r="LF84" s="25">
        <v>3694</v>
      </c>
      <c r="LG84" s="59">
        <v>5.2283696375242383E-2</v>
      </c>
      <c r="LH84" s="25">
        <v>76311</v>
      </c>
      <c r="LI84" s="25">
        <v>71460</v>
      </c>
      <c r="LJ84" s="25">
        <v>4851</v>
      </c>
      <c r="LK84" s="35">
        <v>6.3568817077485559E-2</v>
      </c>
      <c r="LL84" s="27">
        <v>29133</v>
      </c>
      <c r="LM84" s="25">
        <v>1127</v>
      </c>
      <c r="LN84" s="25">
        <v>23423</v>
      </c>
      <c r="LO84" s="25">
        <v>2206</v>
      </c>
      <c r="LP84" s="18">
        <v>232</v>
      </c>
      <c r="LQ84" s="18">
        <v>104</v>
      </c>
      <c r="LR84" s="25">
        <v>2041</v>
      </c>
      <c r="LS84" s="23">
        <f t="shared" si="301"/>
        <v>7.0058009817045963E-2</v>
      </c>
      <c r="LT84" s="23">
        <f t="shared" si="302"/>
        <v>0.92994199018295398</v>
      </c>
      <c r="LU84" s="17">
        <f t="shared" si="303"/>
        <v>0.84268698726530056</v>
      </c>
      <c r="LV84" s="25">
        <v>29133</v>
      </c>
      <c r="LW84" s="25">
        <v>1837</v>
      </c>
      <c r="LX84" s="25">
        <v>3127</v>
      </c>
      <c r="LY84" s="25">
        <v>8957</v>
      </c>
      <c r="LZ84" s="25">
        <v>5805</v>
      </c>
      <c r="MA84" s="18">
        <v>58</v>
      </c>
      <c r="MB84" s="25">
        <v>2516</v>
      </c>
      <c r="MC84" s="18">
        <v>260</v>
      </c>
      <c r="MD84" s="25">
        <v>4353</v>
      </c>
      <c r="ME84" s="18">
        <v>900</v>
      </c>
      <c r="MF84" s="25">
        <v>1320</v>
      </c>
      <c r="MG84" s="17">
        <f t="shared" si="304"/>
        <v>9.7278000892458721E-2</v>
      </c>
      <c r="MH84" s="17">
        <f t="shared" si="305"/>
        <v>0.62726118147804899</v>
      </c>
      <c r="MI84" s="25">
        <v>29133</v>
      </c>
      <c r="MJ84" s="25">
        <v>2726</v>
      </c>
      <c r="MK84" s="25">
        <v>4659</v>
      </c>
      <c r="ML84" s="25">
        <v>10267</v>
      </c>
      <c r="MM84" s="25">
        <v>5928</v>
      </c>
      <c r="MN84" s="18">
        <v>166</v>
      </c>
      <c r="MO84" s="25">
        <v>2538</v>
      </c>
      <c r="MP84" s="18">
        <v>259</v>
      </c>
      <c r="MQ84" s="18">
        <v>117</v>
      </c>
      <c r="MR84" s="25">
        <v>1157</v>
      </c>
      <c r="MS84" s="25">
        <v>1316</v>
      </c>
      <c r="MT84" s="17">
        <f t="shared" si="306"/>
        <v>0.61881714893763085</v>
      </c>
      <c r="MU84" s="69">
        <f t="shared" si="307"/>
        <v>0.73497408437167477</v>
      </c>
      <c r="MV84" s="27">
        <v>29133</v>
      </c>
      <c r="MW84" s="25">
        <v>1271</v>
      </c>
      <c r="MX84" s="25">
        <v>2842</v>
      </c>
      <c r="MY84" s="25">
        <v>3472</v>
      </c>
      <c r="MZ84" s="18">
        <v>286</v>
      </c>
      <c r="NA84" s="25">
        <v>18910</v>
      </c>
      <c r="NB84" s="18">
        <v>320</v>
      </c>
      <c r="NC84" s="18">
        <v>1246</v>
      </c>
      <c r="ND84" s="18">
        <v>786</v>
      </c>
      <c r="NE84" s="17">
        <f t="shared" si="308"/>
        <v>4.362750145882676E-2</v>
      </c>
      <c r="NF84" s="10">
        <f t="shared" si="309"/>
        <v>5933.1656883946043</v>
      </c>
      <c r="NG84" s="17">
        <f t="shared" si="310"/>
        <v>0.73548896440462708</v>
      </c>
      <c r="NH84" s="25">
        <v>29133</v>
      </c>
      <c r="NI84" s="18">
        <v>654</v>
      </c>
      <c r="NJ84" s="18">
        <v>582</v>
      </c>
      <c r="NK84" s="18">
        <v>39</v>
      </c>
      <c r="NL84" s="18">
        <v>381</v>
      </c>
      <c r="NM84" s="25">
        <v>13051</v>
      </c>
      <c r="NN84" s="25">
        <v>14017</v>
      </c>
      <c r="NO84" s="18">
        <v>213</v>
      </c>
      <c r="NP84" s="18">
        <v>0</v>
      </c>
      <c r="NQ84" s="32">
        <v>196</v>
      </c>
      <c r="NR84" s="27">
        <v>29133</v>
      </c>
      <c r="NS84" s="37">
        <f t="shared" si="311"/>
        <v>1.7964507603061819</v>
      </c>
      <c r="NT84" s="37">
        <f t="shared" si="312"/>
        <v>0.48474820539268526</v>
      </c>
      <c r="NU84" s="37">
        <f t="shared" si="313"/>
        <v>0.55665316416997868</v>
      </c>
      <c r="NV84" s="17">
        <f t="shared" si="314"/>
        <v>0.11303467313247526</v>
      </c>
      <c r="NW84" s="10">
        <f t="shared" si="315"/>
        <v>9972</v>
      </c>
      <c r="NX84" s="17">
        <f t="shared" si="316"/>
        <v>0.34229224590670376</v>
      </c>
      <c r="NY84" s="19">
        <f t="shared" si="317"/>
        <v>0.17971129413036818</v>
      </c>
      <c r="NZ84" s="25">
        <v>11440</v>
      </c>
      <c r="OA84" s="25">
        <v>19161</v>
      </c>
      <c r="OB84" s="25">
        <v>2147</v>
      </c>
      <c r="OC84" s="25">
        <v>14190</v>
      </c>
      <c r="OD84" s="25">
        <v>1849</v>
      </c>
      <c r="OE84" s="25">
        <v>3549</v>
      </c>
      <c r="OF84" s="17">
        <f t="shared" si="318"/>
        <v>0.48707651117289674</v>
      </c>
      <c r="OG84" s="17">
        <f t="shared" si="319"/>
        <v>0.39268183846497101</v>
      </c>
      <c r="OH84" s="17">
        <f t="shared" si="320"/>
        <v>0.65770775409329629</v>
      </c>
      <c r="OI84" s="69">
        <f t="shared" si="321"/>
        <v>0.12182061579651941</v>
      </c>
      <c r="OJ84" s="27">
        <v>29133</v>
      </c>
      <c r="OK84" s="25">
        <v>1427</v>
      </c>
      <c r="OL84" s="25">
        <v>17905</v>
      </c>
      <c r="OM84" s="25">
        <v>13176</v>
      </c>
      <c r="ON84" s="18">
        <v>748</v>
      </c>
      <c r="OO84" s="18">
        <v>413</v>
      </c>
      <c r="OP84" s="18">
        <v>464</v>
      </c>
      <c r="OQ84" s="25">
        <v>1860</v>
      </c>
      <c r="OR84" s="69">
        <f t="shared" si="322"/>
        <v>0.70517969313150031</v>
      </c>
      <c r="OS84" s="85">
        <v>17732</v>
      </c>
      <c r="OT84" s="22">
        <v>17732</v>
      </c>
      <c r="OU84" s="38">
        <f t="shared" si="323"/>
        <v>0.99000614147730448</v>
      </c>
      <c r="OV84" s="39">
        <v>0.65291732461087304</v>
      </c>
      <c r="OW84" s="22">
        <v>1157753</v>
      </c>
      <c r="OX84" s="36">
        <f t="shared" si="324"/>
        <v>47372937.254000001</v>
      </c>
      <c r="OY84" s="36">
        <f t="shared" si="325"/>
        <v>1201420.6898476358</v>
      </c>
      <c r="OZ84" s="22"/>
      <c r="PA84" s="22"/>
      <c r="PB84" s="38">
        <f t="shared" si="326"/>
        <v>0</v>
      </c>
      <c r="PC84" s="39">
        <v>0</v>
      </c>
      <c r="PD84" s="22"/>
      <c r="PE84" s="40">
        <f t="shared" si="327"/>
        <v>0</v>
      </c>
      <c r="PF84" s="36">
        <f t="shared" si="328"/>
        <v>0</v>
      </c>
      <c r="PG84" s="22">
        <v>179</v>
      </c>
      <c r="PH84" s="22">
        <v>179</v>
      </c>
      <c r="PI84" s="38">
        <f t="shared" si="329"/>
        <v>9.9938585226955496E-3</v>
      </c>
      <c r="PJ84" s="39">
        <v>8.0670391061452518E-2</v>
      </c>
      <c r="PK84" s="22">
        <v>1444</v>
      </c>
      <c r="PL84" s="41">
        <f t="shared" si="330"/>
        <v>59085.591999999997</v>
      </c>
      <c r="PM84" s="36">
        <f t="shared" si="331"/>
        <v>14632.646041156593</v>
      </c>
      <c r="PN84" s="22"/>
      <c r="PO84" s="22"/>
      <c r="PP84" s="38">
        <f t="shared" si="332"/>
        <v>0</v>
      </c>
      <c r="PQ84" s="39">
        <v>0</v>
      </c>
      <c r="PR84" s="22"/>
      <c r="PS84" s="41">
        <f t="shared" si="333"/>
        <v>0</v>
      </c>
      <c r="PT84" s="36">
        <f t="shared" si="334"/>
        <v>0</v>
      </c>
      <c r="PU84" s="22"/>
      <c r="PV84" s="22"/>
      <c r="PW84" s="38">
        <f t="shared" si="335"/>
        <v>0</v>
      </c>
      <c r="PX84" s="39">
        <v>0</v>
      </c>
      <c r="PY84" s="22"/>
      <c r="PZ84" s="36">
        <f t="shared" si="336"/>
        <v>0</v>
      </c>
      <c r="QA84" s="22"/>
      <c r="QB84" s="22"/>
      <c r="QC84" s="39">
        <v>0</v>
      </c>
      <c r="QD84" s="22"/>
      <c r="QE84" s="22">
        <f t="shared" si="337"/>
        <v>0</v>
      </c>
      <c r="QF84" s="22"/>
      <c r="QG84" s="22"/>
      <c r="QH84" s="22"/>
      <c r="QI84" s="38">
        <f t="shared" si="338"/>
        <v>0</v>
      </c>
      <c r="QJ84" s="39">
        <v>0</v>
      </c>
      <c r="QK84" s="22"/>
      <c r="QL84" s="42">
        <f t="shared" si="339"/>
        <v>0</v>
      </c>
      <c r="QM84" s="22">
        <f t="shared" si="340"/>
        <v>0</v>
      </c>
      <c r="QN84" s="22"/>
      <c r="QO84" s="22"/>
      <c r="QP84" s="38">
        <f t="shared" si="341"/>
        <v>0</v>
      </c>
      <c r="QQ84" s="39">
        <v>0</v>
      </c>
      <c r="QR84" s="22"/>
      <c r="QS84" s="36">
        <f t="shared" si="342"/>
        <v>0</v>
      </c>
      <c r="QT84" s="22"/>
      <c r="QU84" s="22"/>
      <c r="QV84" s="38">
        <f t="shared" si="343"/>
        <v>0</v>
      </c>
      <c r="QW84" s="39">
        <v>0</v>
      </c>
      <c r="QX84" s="22"/>
      <c r="QY84" s="36">
        <f t="shared" si="344"/>
        <v>0</v>
      </c>
      <c r="QZ84" s="22"/>
      <c r="RA84" s="22"/>
      <c r="RB84" s="38">
        <f t="shared" si="345"/>
        <v>0</v>
      </c>
      <c r="RC84" s="39">
        <v>0</v>
      </c>
      <c r="RD84" s="22"/>
      <c r="RE84" s="36">
        <f t="shared" si="346"/>
        <v>0</v>
      </c>
      <c r="RF84" s="10">
        <f t="shared" si="347"/>
        <v>17911</v>
      </c>
      <c r="RG84" s="10">
        <f t="shared" si="348"/>
        <v>17911</v>
      </c>
      <c r="RH84" s="17">
        <f t="shared" si="349"/>
        <v>2.3036270776179948E-2</v>
      </c>
      <c r="RI84" s="17">
        <f t="shared" si="350"/>
        <v>5.2630397385211613E-4</v>
      </c>
      <c r="RJ84" s="17">
        <f t="shared" si="351"/>
        <v>0.98796710176329416</v>
      </c>
      <c r="RK84" s="17">
        <f t="shared" si="352"/>
        <v>0</v>
      </c>
      <c r="RL84" s="17">
        <f t="shared" si="353"/>
        <v>0</v>
      </c>
      <c r="RM84" s="17">
        <f t="shared" si="354"/>
        <v>0</v>
      </c>
      <c r="RN84" s="17">
        <f t="shared" si="355"/>
        <v>0</v>
      </c>
      <c r="RO84" s="17">
        <f t="shared" si="356"/>
        <v>0</v>
      </c>
      <c r="RP84" s="17">
        <f t="shared" si="357"/>
        <v>0</v>
      </c>
      <c r="RQ84" s="17">
        <f t="shared" si="358"/>
        <v>0</v>
      </c>
      <c r="RR84" s="36">
        <f t="shared" si="359"/>
        <v>1216053.3358887923</v>
      </c>
      <c r="RS84" s="36">
        <f t="shared" si="360"/>
        <v>8.2744980804060333</v>
      </c>
      <c r="RT84" s="10">
        <f t="shared" si="361"/>
        <v>0</v>
      </c>
      <c r="RU84" s="17">
        <f t="shared" si="362"/>
        <v>0</v>
      </c>
      <c r="RV84" s="37">
        <f t="shared" si="363"/>
        <v>8.2052370051923393</v>
      </c>
      <c r="RW84" s="36">
        <f t="shared" si="364"/>
        <v>0.1218733839579761</v>
      </c>
      <c r="RX84" s="85">
        <v>1.676213</v>
      </c>
      <c r="RY84" s="93">
        <v>268</v>
      </c>
      <c r="RZ84" s="43" t="b">
        <v>0</v>
      </c>
      <c r="SA84" s="18" t="b">
        <v>0</v>
      </c>
      <c r="SB84" s="18" t="b">
        <v>0</v>
      </c>
      <c r="SC84" s="18" t="b">
        <v>0</v>
      </c>
      <c r="SD84" s="18" t="b">
        <v>0</v>
      </c>
      <c r="SE84" s="32" t="b">
        <v>0</v>
      </c>
      <c r="SF84" s="43" t="b">
        <v>1</v>
      </c>
      <c r="SG84" s="18" t="b">
        <v>1</v>
      </c>
      <c r="SH84" s="18">
        <v>1</v>
      </c>
      <c r="SI84" s="18"/>
      <c r="SJ84" s="22">
        <v>5</v>
      </c>
      <c r="SK84" s="22"/>
      <c r="SL84" s="22">
        <v>6</v>
      </c>
      <c r="SM84" s="22">
        <v>0</v>
      </c>
      <c r="SN84" s="18"/>
      <c r="SO84" s="18"/>
      <c r="SP84" s="18"/>
      <c r="SQ84" s="17">
        <f t="shared" si="365"/>
        <v>2.0661157024793389E-2</v>
      </c>
      <c r="SR84" s="17">
        <f t="shared" si="366"/>
        <v>2.4875621890547263E-3</v>
      </c>
      <c r="SS84" s="17">
        <f t="shared" si="367"/>
        <v>0</v>
      </c>
      <c r="ST84" s="17">
        <f t="shared" si="368"/>
        <v>0</v>
      </c>
      <c r="SU84" s="17">
        <f t="shared" si="369"/>
        <v>0</v>
      </c>
      <c r="SV84" s="17">
        <f t="shared" ref="SV84:SV115" si="399">SP84/MAX($SP$6:$SP$335)</f>
        <v>0</v>
      </c>
      <c r="SW84" s="17">
        <f t="shared" si="370"/>
        <v>0</v>
      </c>
      <c r="SX84" s="17">
        <f t="shared" si="371"/>
        <v>2.0833333333333332E-2</v>
      </c>
      <c r="SY84" s="17">
        <f t="shared" si="372"/>
        <v>0</v>
      </c>
      <c r="SZ84" s="17">
        <f t="shared" si="373"/>
        <v>6.2189054726368158E-4</v>
      </c>
      <c r="TA84" s="17">
        <f t="shared" si="374"/>
        <v>5.208333333333333E-3</v>
      </c>
      <c r="TB84" s="24">
        <f t="shared" si="375"/>
        <v>192</v>
      </c>
      <c r="TC84" s="69">
        <f t="shared" si="376"/>
        <v>0.30967741935483872</v>
      </c>
      <c r="TD84" s="17">
        <f t="shared" si="398"/>
        <v>8.4005376344086021E-6</v>
      </c>
      <c r="TE84" s="95">
        <v>4</v>
      </c>
      <c r="TF84" s="71"/>
      <c r="TG84" s="71">
        <v>1</v>
      </c>
      <c r="TH84" s="71">
        <v>28</v>
      </c>
      <c r="TI84" s="71"/>
      <c r="TJ84" s="71"/>
      <c r="TK84" s="71">
        <v>163</v>
      </c>
      <c r="TL84" s="71"/>
      <c r="TM84" s="71">
        <v>7</v>
      </c>
      <c r="TN84" s="71"/>
      <c r="TO84" s="71">
        <v>78</v>
      </c>
      <c r="TP84" s="71">
        <v>1</v>
      </c>
      <c r="TQ84" s="71">
        <v>55</v>
      </c>
      <c r="TR84" s="72">
        <v>1</v>
      </c>
      <c r="TS84" s="72"/>
      <c r="TT84" s="72">
        <v>1</v>
      </c>
      <c r="TU84" s="72">
        <v>1</v>
      </c>
      <c r="TV84" s="72">
        <v>49</v>
      </c>
      <c r="TW84" s="72"/>
      <c r="TX84" s="72"/>
      <c r="TY84" s="72">
        <v>5</v>
      </c>
      <c r="TZ84" s="72">
        <v>144</v>
      </c>
      <c r="UA84" s="72"/>
      <c r="UB84" s="72">
        <v>11</v>
      </c>
      <c r="UC84" s="72"/>
      <c r="UD84" s="72"/>
      <c r="UE84" s="72">
        <v>3</v>
      </c>
      <c r="UF84" s="72">
        <v>6</v>
      </c>
      <c r="UG84" s="72">
        <v>42</v>
      </c>
      <c r="UH84" s="72">
        <v>2</v>
      </c>
      <c r="UI84" s="72">
        <v>36</v>
      </c>
      <c r="UJ84" s="73">
        <v>1</v>
      </c>
      <c r="UK84" s="73"/>
      <c r="UL84" s="73"/>
      <c r="UM84" s="73">
        <v>1</v>
      </c>
      <c r="UN84" s="73">
        <v>97</v>
      </c>
      <c r="UO84" s="73">
        <v>3</v>
      </c>
      <c r="UP84" s="73"/>
      <c r="UQ84" s="73">
        <v>4</v>
      </c>
      <c r="UR84" s="73">
        <v>179</v>
      </c>
      <c r="US84" s="73">
        <v>5</v>
      </c>
      <c r="UT84" s="73">
        <v>1</v>
      </c>
      <c r="UU84" s="73">
        <v>2</v>
      </c>
      <c r="UV84" s="73">
        <v>3</v>
      </c>
      <c r="UW84" s="73">
        <v>3</v>
      </c>
      <c r="UX84" s="73"/>
      <c r="UY84" s="73">
        <v>80</v>
      </c>
      <c r="UZ84" s="73"/>
      <c r="VA84" s="73">
        <v>97</v>
      </c>
      <c r="VB84" s="73">
        <v>7</v>
      </c>
      <c r="VC84" s="73"/>
      <c r="VD84" s="73"/>
      <c r="VE84" s="73"/>
      <c r="VF84" s="73">
        <v>84</v>
      </c>
      <c r="VG84" s="73">
        <v>4</v>
      </c>
      <c r="VH84" s="73">
        <v>1</v>
      </c>
      <c r="VI84" s="73">
        <v>7</v>
      </c>
      <c r="VJ84" s="73">
        <v>220</v>
      </c>
      <c r="VK84" s="73">
        <v>16</v>
      </c>
      <c r="VL84" s="73"/>
      <c r="VM84" s="73"/>
      <c r="VN84" s="73">
        <v>1</v>
      </c>
      <c r="VO84" s="73">
        <v>3</v>
      </c>
      <c r="VP84" s="73">
        <v>162</v>
      </c>
      <c r="VQ84" s="73"/>
      <c r="VR84" s="73">
        <v>139</v>
      </c>
      <c r="VS84" s="73"/>
      <c r="VT84" s="73"/>
      <c r="VU84" s="73"/>
      <c r="VV84" s="73">
        <v>5</v>
      </c>
      <c r="VW84" s="73">
        <v>19</v>
      </c>
      <c r="VX84" s="73">
        <v>32</v>
      </c>
      <c r="VY84" s="73">
        <v>1</v>
      </c>
      <c r="VZ84" s="73">
        <v>3</v>
      </c>
      <c r="WA84" s="73">
        <v>136</v>
      </c>
      <c r="WB84" s="73">
        <v>13</v>
      </c>
      <c r="WC84" s="73">
        <v>2</v>
      </c>
      <c r="WD84" s="73">
        <v>3</v>
      </c>
      <c r="WE84" s="73"/>
      <c r="WF84" s="73">
        <v>1</v>
      </c>
      <c r="WG84" s="73"/>
      <c r="WH84" s="73">
        <v>2</v>
      </c>
      <c r="WI84" s="73"/>
      <c r="WJ84" s="73">
        <v>271</v>
      </c>
      <c r="WK84" s="73"/>
      <c r="WL84" s="73"/>
      <c r="WM84" s="73"/>
      <c r="WN84" s="73">
        <v>34</v>
      </c>
      <c r="WO84" s="22">
        <f t="shared" si="377"/>
        <v>13</v>
      </c>
      <c r="WP84" s="22">
        <f t="shared" si="378"/>
        <v>0</v>
      </c>
      <c r="WQ84" s="22">
        <f t="shared" si="379"/>
        <v>1</v>
      </c>
      <c r="WR84" s="22">
        <f t="shared" si="380"/>
        <v>8</v>
      </c>
      <c r="WS84" s="22">
        <f t="shared" si="381"/>
        <v>277</v>
      </c>
      <c r="WT84" s="22">
        <f t="shared" si="382"/>
        <v>7</v>
      </c>
      <c r="WU84" s="22">
        <f t="shared" si="383"/>
        <v>2</v>
      </c>
      <c r="WV84" s="22">
        <f t="shared" si="384"/>
        <v>16</v>
      </c>
      <c r="WW84" s="22">
        <f t="shared" si="385"/>
        <v>842</v>
      </c>
      <c r="WX84" s="22">
        <f t="shared" si="386"/>
        <v>0</v>
      </c>
      <c r="WY84" s="22">
        <f t="shared" si="387"/>
        <v>54</v>
      </c>
      <c r="WZ84" s="22">
        <f t="shared" si="388"/>
        <v>1</v>
      </c>
      <c r="XA84" s="22">
        <f t="shared" si="389"/>
        <v>2</v>
      </c>
      <c r="XB84" s="22">
        <f t="shared" si="390"/>
        <v>8</v>
      </c>
      <c r="XC84" s="22">
        <f t="shared" si="391"/>
        <v>12</v>
      </c>
      <c r="XD84" s="22">
        <f t="shared" si="392"/>
        <v>0</v>
      </c>
      <c r="XE84" s="22">
        <f t="shared" si="393"/>
        <v>633</v>
      </c>
      <c r="XF84" s="22">
        <f t="shared" si="394"/>
        <v>3</v>
      </c>
      <c r="XG84" s="93">
        <f t="shared" si="395"/>
        <v>361</v>
      </c>
    </row>
    <row r="85" spans="1:631" ht="17.100000000000001" customHeight="1" x14ac:dyDescent="0.2">
      <c r="A85" s="101"/>
      <c r="B85" s="27" t="s">
        <v>194</v>
      </c>
      <c r="C85" s="535" t="s">
        <v>195</v>
      </c>
      <c r="D85" s="25" t="s">
        <v>196</v>
      </c>
      <c r="E85" s="535" t="s">
        <v>197</v>
      </c>
      <c r="F85" s="25" t="s">
        <v>1002</v>
      </c>
      <c r="G85" s="535" t="s">
        <v>765</v>
      </c>
      <c r="H85" s="25">
        <v>41</v>
      </c>
      <c r="I85" s="28">
        <v>4</v>
      </c>
      <c r="J85" s="17">
        <f t="shared" si="228"/>
        <v>0.63617641344472509</v>
      </c>
      <c r="K85" s="17">
        <f t="shared" si="229"/>
        <v>0.23299009131532933</v>
      </c>
      <c r="L85" s="17">
        <f t="shared" si="230"/>
        <v>1</v>
      </c>
      <c r="M85" s="17">
        <f t="shared" si="231"/>
        <v>0.2449466056440377</v>
      </c>
      <c r="N85" s="17">
        <f t="shared" si="232"/>
        <v>0.24428479200119188</v>
      </c>
      <c r="O85" s="17">
        <f t="shared" si="233"/>
        <v>7.7443170779094614E-2</v>
      </c>
      <c r="P85" s="17">
        <f t="shared" si="234"/>
        <v>0.713354381957091</v>
      </c>
      <c r="Q85" s="17">
        <f t="shared" si="235"/>
        <v>0.40846988534024509</v>
      </c>
      <c r="R85" s="69">
        <f t="shared" si="236"/>
        <v>0.89394011181654509</v>
      </c>
      <c r="S85" s="422">
        <f t="shared" si="237"/>
        <v>0.49462282803314001</v>
      </c>
      <c r="T85" s="17">
        <f t="shared" si="396"/>
        <v>0.50537717196686005</v>
      </c>
      <c r="U85" s="10">
        <f t="shared" si="238"/>
        <v>59794.710855602978</v>
      </c>
      <c r="V85" s="32">
        <v>4</v>
      </c>
      <c r="W85" s="550">
        <f t="shared" si="239"/>
        <v>0</v>
      </c>
      <c r="X85" s="550">
        <f t="shared" si="240"/>
        <v>0.3835117169220289</v>
      </c>
      <c r="Y85" s="550">
        <f t="shared" si="241"/>
        <v>0.6164882830779711</v>
      </c>
      <c r="Z85" s="551">
        <f t="shared" si="242"/>
        <v>72941.044188936314</v>
      </c>
      <c r="AA85" s="426">
        <f t="shared" si="243"/>
        <v>4.508227896244834E-2</v>
      </c>
      <c r="AB85" s="59">
        <f t="shared" si="244"/>
        <v>0.91871029351300448</v>
      </c>
      <c r="AC85" s="59">
        <f t="shared" si="245"/>
        <v>0.1170189872370011</v>
      </c>
      <c r="AD85" s="59">
        <f t="shared" si="246"/>
        <v>0.24428479200119188</v>
      </c>
      <c r="AE85" s="59">
        <f t="shared" si="247"/>
        <v>0.59153011465975491</v>
      </c>
      <c r="AF85" s="59">
        <f t="shared" si="248"/>
        <v>0.73363124149990289</v>
      </c>
      <c r="AG85" s="59">
        <f t="shared" si="249"/>
        <v>9.4423936273557413E-2</v>
      </c>
      <c r="AH85" s="59">
        <f t="shared" si="250"/>
        <v>7.7443170779094614E-2</v>
      </c>
      <c r="AI85" s="59">
        <f t="shared" si="251"/>
        <v>0.65984068389353023</v>
      </c>
      <c r="AJ85" s="59">
        <f t="shared" si="252"/>
        <v>0.61251214299591994</v>
      </c>
      <c r="AK85" s="59">
        <f t="shared" si="253"/>
        <v>0.286645618042909</v>
      </c>
      <c r="AL85" s="35">
        <f t="shared" si="254"/>
        <v>1</v>
      </c>
      <c r="AM85" s="27">
        <v>118317</v>
      </c>
      <c r="AN85" s="25">
        <v>55558</v>
      </c>
      <c r="AO85" s="25">
        <v>62759</v>
      </c>
      <c r="AP85" s="17">
        <f t="shared" si="255"/>
        <v>2.2980308937999429E-3</v>
      </c>
      <c r="AQ85" s="63">
        <v>88.525948469542215</v>
      </c>
      <c r="AR85" s="58">
        <v>815.20935796100002</v>
      </c>
      <c r="AS85" s="24">
        <f t="shared" si="256"/>
        <v>145.13695021354297</v>
      </c>
      <c r="AT85" s="17">
        <f t="shared" si="257"/>
        <v>0.12534173068626167</v>
      </c>
      <c r="AU85" s="25">
        <v>114977</v>
      </c>
      <c r="AV85" s="25">
        <v>53091</v>
      </c>
      <c r="AW85" s="25">
        <v>61886</v>
      </c>
      <c r="AX85" s="25">
        <v>3340</v>
      </c>
      <c r="AY85" s="25">
        <v>2467</v>
      </c>
      <c r="AZ85" s="18">
        <v>873</v>
      </c>
      <c r="BA85" s="25">
        <v>5334</v>
      </c>
      <c r="BB85" s="25">
        <v>2457</v>
      </c>
      <c r="BC85" s="25">
        <v>2877</v>
      </c>
      <c r="BD85" s="63">
        <v>85.40145985401459</v>
      </c>
      <c r="BE85" s="25">
        <v>112983</v>
      </c>
      <c r="BF85" s="25">
        <v>53101</v>
      </c>
      <c r="BG85" s="25">
        <v>59882</v>
      </c>
      <c r="BH85" s="63">
        <v>88.676062923750038</v>
      </c>
      <c r="BI85" s="17">
        <v>4.508227896244834E-2</v>
      </c>
      <c r="BJ85" s="25">
        <v>40395</v>
      </c>
      <c r="BK85" s="25">
        <v>68289</v>
      </c>
      <c r="BL85" s="25">
        <v>9633</v>
      </c>
      <c r="BM85" s="17">
        <v>0.73259236480253054</v>
      </c>
      <c r="BN85" s="10">
        <f t="shared" si="258"/>
        <v>31638.869173658994</v>
      </c>
      <c r="BO85" s="29">
        <v>0.59153011465975491</v>
      </c>
      <c r="BP85" s="30">
        <f t="shared" si="259"/>
        <v>0.40846988534024509</v>
      </c>
      <c r="BQ85" s="31">
        <v>14.106225014277557</v>
      </c>
      <c r="BR85" s="25">
        <v>77922</v>
      </c>
      <c r="BS85" s="25">
        <v>23269</v>
      </c>
      <c r="BT85" s="25">
        <v>44865</v>
      </c>
      <c r="BU85" s="25">
        <v>7678</v>
      </c>
      <c r="BV85" s="18">
        <v>1306</v>
      </c>
      <c r="BW85" s="18">
        <v>804</v>
      </c>
      <c r="BX85" s="25">
        <v>25735</v>
      </c>
      <c r="BY85" s="25">
        <v>17231</v>
      </c>
      <c r="BZ85" s="25">
        <v>8504</v>
      </c>
      <c r="CA85" s="59">
        <v>0.33044491937050707</v>
      </c>
      <c r="CB85" s="25">
        <v>114977</v>
      </c>
      <c r="CC85" s="25">
        <v>3340</v>
      </c>
      <c r="CD85" s="17">
        <f t="shared" si="260"/>
        <v>2.9049288118493263E-2</v>
      </c>
      <c r="CE85" s="25">
        <v>1566</v>
      </c>
      <c r="CF85" s="25">
        <v>3122</v>
      </c>
      <c r="CG85" s="25">
        <v>4546</v>
      </c>
      <c r="CH85" s="25">
        <v>4876</v>
      </c>
      <c r="CI85" s="25">
        <v>4380</v>
      </c>
      <c r="CJ85" s="25">
        <v>3083</v>
      </c>
      <c r="CK85" s="25">
        <v>1911</v>
      </c>
      <c r="CL85" s="25">
        <v>1223</v>
      </c>
      <c r="CM85" s="25">
        <v>1028</v>
      </c>
      <c r="CN85" s="26">
        <v>4.467728774043132</v>
      </c>
      <c r="CO85" s="27">
        <v>25735</v>
      </c>
      <c r="CP85" s="34">
        <f t="shared" si="261"/>
        <v>4.5975131144355936</v>
      </c>
      <c r="CQ85" s="25">
        <v>79</v>
      </c>
      <c r="CR85" s="25">
        <v>3489</v>
      </c>
      <c r="CS85" s="25">
        <v>3443</v>
      </c>
      <c r="CT85" s="25">
        <v>13864</v>
      </c>
      <c r="CU85" s="25">
        <v>4151</v>
      </c>
      <c r="CV85" s="18">
        <v>450</v>
      </c>
      <c r="CW85" s="18">
        <v>184</v>
      </c>
      <c r="CX85" s="18">
        <v>75</v>
      </c>
      <c r="CY85" s="25">
        <v>25735</v>
      </c>
      <c r="CZ85" s="25">
        <v>23456</v>
      </c>
      <c r="DA85" s="18">
        <v>898</v>
      </c>
      <c r="DB85" s="25">
        <v>1067</v>
      </c>
      <c r="DC85" s="18">
        <v>199</v>
      </c>
      <c r="DD85" s="18">
        <v>70</v>
      </c>
      <c r="DE85" s="18">
        <v>45</v>
      </c>
      <c r="DF85" s="25">
        <v>25735</v>
      </c>
      <c r="DG85" s="25">
        <v>18829</v>
      </c>
      <c r="DH85" s="18">
        <v>38</v>
      </c>
      <c r="DI85" s="18">
        <v>13</v>
      </c>
      <c r="DJ85" s="25">
        <v>6760</v>
      </c>
      <c r="DK85" s="18">
        <v>68</v>
      </c>
      <c r="DL85" s="18">
        <v>27</v>
      </c>
      <c r="DM85" s="25">
        <f t="shared" si="262"/>
        <v>84292.638779871777</v>
      </c>
      <c r="DN85" s="17">
        <f t="shared" si="263"/>
        <v>0.26267728774043131</v>
      </c>
      <c r="DO85" s="17">
        <f t="shared" si="264"/>
        <v>2.6423159121818536E-3</v>
      </c>
      <c r="DP85" s="23">
        <f t="shared" si="265"/>
        <v>0.73363124149990289</v>
      </c>
      <c r="DQ85" s="23">
        <f t="shared" si="266"/>
        <v>0.26636875850009711</v>
      </c>
      <c r="DR85" s="25">
        <v>25735</v>
      </c>
      <c r="DS85" s="25">
        <v>2116</v>
      </c>
      <c r="DT85" s="25">
        <v>5821</v>
      </c>
      <c r="DU85" s="18">
        <v>46</v>
      </c>
      <c r="DV85" s="25">
        <v>12615</v>
      </c>
      <c r="DW85" s="18">
        <v>118</v>
      </c>
      <c r="DX85" s="25">
        <v>4894</v>
      </c>
      <c r="DY85" s="18">
        <v>125</v>
      </c>
      <c r="DZ85" s="17">
        <f t="shared" si="267"/>
        <v>0.80038857586943846</v>
      </c>
      <c r="EA85" s="17">
        <f t="shared" si="268"/>
        <v>0.19961142413056154</v>
      </c>
      <c r="EB85" s="25">
        <v>25735</v>
      </c>
      <c r="EC85" s="25">
        <v>2186</v>
      </c>
      <c r="ED85" s="18">
        <v>244</v>
      </c>
      <c r="EE85" s="25">
        <v>19413</v>
      </c>
      <c r="EF85" s="17">
        <f t="shared" si="269"/>
        <v>0.75434233534097528</v>
      </c>
      <c r="EG85" s="25">
        <v>3704</v>
      </c>
      <c r="EH85" s="18">
        <v>188</v>
      </c>
      <c r="EI85" s="17">
        <f t="shared" si="270"/>
        <v>9.4423936273557413E-2</v>
      </c>
      <c r="EJ85" s="17">
        <f t="shared" si="271"/>
        <v>0.1439285020400233</v>
      </c>
      <c r="EK85" s="69">
        <f t="shared" si="272"/>
        <v>0.23299009131532933</v>
      </c>
      <c r="EL85" s="27">
        <v>75397</v>
      </c>
      <c r="EM85" s="25">
        <v>69268</v>
      </c>
      <c r="EN85" s="25">
        <v>6129</v>
      </c>
      <c r="EO85" s="59">
        <v>0.91871029351300448</v>
      </c>
      <c r="EP85" s="25">
        <v>33185</v>
      </c>
      <c r="EQ85" s="25">
        <v>31533</v>
      </c>
      <c r="ER85" s="25">
        <v>1652</v>
      </c>
      <c r="ES85" s="59">
        <v>0.95021847220129574</v>
      </c>
      <c r="ET85" s="25">
        <v>42212</v>
      </c>
      <c r="EU85" s="25">
        <v>37735</v>
      </c>
      <c r="EV85" s="25">
        <v>4477</v>
      </c>
      <c r="EW85" s="59">
        <v>0.89394011181654509</v>
      </c>
      <c r="EX85" s="25">
        <v>3619</v>
      </c>
      <c r="EY85" s="25">
        <v>3369</v>
      </c>
      <c r="EZ85" s="25">
        <v>250</v>
      </c>
      <c r="FA85" s="59">
        <v>0.9309201436861011</v>
      </c>
      <c r="FB85" s="25">
        <v>71778</v>
      </c>
      <c r="FC85" s="25">
        <v>65899</v>
      </c>
      <c r="FD85" s="25">
        <v>5879</v>
      </c>
      <c r="FE85" s="59">
        <v>0.91809468082142165</v>
      </c>
      <c r="FF85" s="25">
        <v>51633</v>
      </c>
      <c r="FG85" s="25">
        <v>25431</v>
      </c>
      <c r="FH85" s="25">
        <v>22196</v>
      </c>
      <c r="FI85" s="25">
        <v>4006</v>
      </c>
      <c r="FJ85" s="23">
        <f t="shared" si="273"/>
        <v>7.7586039935700041E-2</v>
      </c>
      <c r="FK85" s="23">
        <f t="shared" si="274"/>
        <v>0.42988011543005444</v>
      </c>
      <c r="FL85" s="36">
        <f t="shared" si="275"/>
        <v>6.3482276585122319</v>
      </c>
      <c r="FM85" s="25">
        <v>24980</v>
      </c>
      <c r="FN85" s="25">
        <v>12156</v>
      </c>
      <c r="FO85" s="17">
        <f t="shared" si="276"/>
        <v>0.48662930344275418</v>
      </c>
      <c r="FP85" s="25">
        <v>10779</v>
      </c>
      <c r="FQ85" s="17">
        <f t="shared" si="277"/>
        <v>0.43150520416333066</v>
      </c>
      <c r="FR85" s="25">
        <v>2045</v>
      </c>
      <c r="FS85" s="17">
        <f t="shared" si="278"/>
        <v>8.1865492393915135E-2</v>
      </c>
      <c r="FT85" s="25">
        <v>26653</v>
      </c>
      <c r="FU85" s="25">
        <v>13275</v>
      </c>
      <c r="FV85" s="25">
        <v>11417</v>
      </c>
      <c r="FW85" s="17">
        <f t="shared" si="279"/>
        <v>7.3575207293738037E-2</v>
      </c>
      <c r="FX85" s="17">
        <f t="shared" si="280"/>
        <v>0.42835703297940192</v>
      </c>
      <c r="FY85" s="25">
        <v>1961</v>
      </c>
      <c r="FZ85" s="25">
        <v>60409</v>
      </c>
      <c r="GA85" s="25">
        <v>7069</v>
      </c>
      <c r="GB85" s="25">
        <v>38583</v>
      </c>
      <c r="GC85" s="25">
        <v>8747</v>
      </c>
      <c r="GD85" s="25">
        <v>3069</v>
      </c>
      <c r="GE85" s="18">
        <v>85</v>
      </c>
      <c r="GF85" s="25">
        <v>2293</v>
      </c>
      <c r="GG85" s="18">
        <v>203</v>
      </c>
      <c r="GH85" s="18">
        <v>19</v>
      </c>
      <c r="GI85" s="18">
        <v>341</v>
      </c>
      <c r="GJ85" s="10">
        <f t="shared" si="281"/>
        <v>7069</v>
      </c>
      <c r="GK85" s="10">
        <f t="shared" si="222"/>
        <v>53340</v>
      </c>
      <c r="GL85" s="10">
        <f t="shared" si="223"/>
        <v>14757</v>
      </c>
      <c r="GM85" s="10">
        <f t="shared" si="282"/>
        <v>45652</v>
      </c>
      <c r="GN85" s="10">
        <f t="shared" si="224"/>
        <v>6010</v>
      </c>
      <c r="GO85" s="17">
        <f t="shared" si="283"/>
        <v>0.1170189872370011</v>
      </c>
      <c r="GP85" s="17">
        <f t="shared" si="225"/>
        <v>0.8829810127629989</v>
      </c>
      <c r="GQ85" s="17">
        <f t="shared" si="226"/>
        <v>0.24428479200119188</v>
      </c>
      <c r="GR85" s="17">
        <f t="shared" si="227"/>
        <v>9.9488486814878582E-2</v>
      </c>
      <c r="GS85" s="17">
        <f t="shared" si="284"/>
        <v>0.5636329023820954</v>
      </c>
      <c r="GT85" s="25">
        <v>26617</v>
      </c>
      <c r="GU85" s="25">
        <v>2956</v>
      </c>
      <c r="GV85" s="25">
        <v>15815</v>
      </c>
      <c r="GW85" s="25">
        <v>4761</v>
      </c>
      <c r="GX85" s="25">
        <v>1776</v>
      </c>
      <c r="GY85" s="18">
        <v>70</v>
      </c>
      <c r="GZ85" s="25">
        <v>871</v>
      </c>
      <c r="HA85" s="18">
        <v>55</v>
      </c>
      <c r="HB85" s="18">
        <v>10</v>
      </c>
      <c r="HC85" s="18">
        <v>303</v>
      </c>
      <c r="HD85" s="23">
        <f t="shared" si="285"/>
        <v>0.11105684337077808</v>
      </c>
      <c r="HE85" s="23">
        <f t="shared" si="286"/>
        <v>0.88894315662922196</v>
      </c>
      <c r="HF85" s="23">
        <f t="shared" si="287"/>
        <v>0.29477401660592856</v>
      </c>
      <c r="HG85" s="23">
        <f t="shared" si="288"/>
        <v>0.11590337002667468</v>
      </c>
      <c r="HH85" s="25">
        <v>33792</v>
      </c>
      <c r="HI85" s="25">
        <v>4113</v>
      </c>
      <c r="HJ85" s="25">
        <v>22768</v>
      </c>
      <c r="HK85" s="25">
        <v>3986</v>
      </c>
      <c r="HL85" s="25">
        <v>1293</v>
      </c>
      <c r="HM85" s="18">
        <v>15</v>
      </c>
      <c r="HN85" s="25">
        <v>1422</v>
      </c>
      <c r="HO85" s="18">
        <v>148</v>
      </c>
      <c r="HP85" s="18">
        <v>9</v>
      </c>
      <c r="HQ85" s="18">
        <v>38</v>
      </c>
      <c r="HR85" s="23">
        <f t="shared" si="289"/>
        <v>0.12171519886363637</v>
      </c>
      <c r="HS85" s="23">
        <f t="shared" si="290"/>
        <v>0.87828480113636365</v>
      </c>
      <c r="HT85" s="80">
        <f t="shared" si="291"/>
        <v>0.20451586174242425</v>
      </c>
      <c r="HU85" s="27">
        <v>92801</v>
      </c>
      <c r="HV85" s="25">
        <v>2131</v>
      </c>
      <c r="HW85" s="25">
        <v>18686</v>
      </c>
      <c r="HX85" s="18">
        <v>2257</v>
      </c>
      <c r="HY85" s="25">
        <v>19856</v>
      </c>
      <c r="HZ85" s="25">
        <v>5179</v>
      </c>
      <c r="IA85" s="18">
        <v>2565</v>
      </c>
      <c r="IB85" s="18">
        <v>492</v>
      </c>
      <c r="IC85" s="25">
        <v>15665</v>
      </c>
      <c r="ID85" s="25">
        <v>18345</v>
      </c>
      <c r="IE85" s="25">
        <v>5109</v>
      </c>
      <c r="IF85" s="18">
        <v>1207</v>
      </c>
      <c r="IG85" s="18">
        <v>1309</v>
      </c>
      <c r="IH85" s="17">
        <f t="shared" si="292"/>
        <v>0.25348864775164059</v>
      </c>
      <c r="II85" s="17">
        <f t="shared" si="293"/>
        <v>5.5807588280298706E-2</v>
      </c>
      <c r="IJ85" s="30">
        <f t="shared" si="294"/>
        <v>17.918710175709595</v>
      </c>
      <c r="IK85" s="17">
        <f t="shared" si="397"/>
        <v>0.2449466056440377</v>
      </c>
      <c r="IL85" s="25">
        <v>42529</v>
      </c>
      <c r="IM85" s="25">
        <v>679</v>
      </c>
      <c r="IN85" s="25">
        <v>13828</v>
      </c>
      <c r="IO85" s="18">
        <v>1734</v>
      </c>
      <c r="IP85" s="25">
        <v>10237</v>
      </c>
      <c r="IQ85" s="25">
        <v>1710</v>
      </c>
      <c r="IR85" s="18">
        <v>1585</v>
      </c>
      <c r="IS85" s="18">
        <v>296</v>
      </c>
      <c r="IT85" s="25">
        <v>7358</v>
      </c>
      <c r="IU85" s="25">
        <v>1279</v>
      </c>
      <c r="IV85" s="25">
        <v>2196</v>
      </c>
      <c r="IW85" s="18">
        <v>609</v>
      </c>
      <c r="IX85" s="18">
        <v>1018</v>
      </c>
      <c r="IY85" s="17">
        <f t="shared" si="295"/>
        <v>0.70006348609184321</v>
      </c>
      <c r="IZ85" s="25">
        <v>50272</v>
      </c>
      <c r="JA85" s="25">
        <v>1452</v>
      </c>
      <c r="JB85" s="25">
        <v>4858</v>
      </c>
      <c r="JC85" s="18">
        <v>523</v>
      </c>
      <c r="JD85" s="25">
        <v>9619</v>
      </c>
      <c r="JE85" s="25">
        <v>3469</v>
      </c>
      <c r="JF85" s="18">
        <v>980</v>
      </c>
      <c r="JG85" s="18">
        <v>196</v>
      </c>
      <c r="JH85" s="25">
        <v>8307</v>
      </c>
      <c r="JI85" s="25">
        <v>17066</v>
      </c>
      <c r="JJ85" s="25">
        <v>2913</v>
      </c>
      <c r="JK85" s="18">
        <v>598</v>
      </c>
      <c r="JL85" s="18">
        <v>291</v>
      </c>
      <c r="JM85" s="80">
        <f t="shared" si="296"/>
        <v>0.41575827498408657</v>
      </c>
      <c r="JN85" s="27">
        <v>92801</v>
      </c>
      <c r="JO85" s="25">
        <v>64154</v>
      </c>
      <c r="JP85" s="18">
        <v>50</v>
      </c>
      <c r="JQ85" s="18">
        <v>122</v>
      </c>
      <c r="JR85" s="25">
        <v>1034</v>
      </c>
      <c r="JS85" s="18">
        <v>524</v>
      </c>
      <c r="JT85" s="18">
        <v>287</v>
      </c>
      <c r="JU85" s="18">
        <v>5</v>
      </c>
      <c r="JV85" s="18">
        <v>24</v>
      </c>
      <c r="JW85" s="25">
        <v>26601</v>
      </c>
      <c r="JX85" s="17">
        <f t="shared" si="297"/>
        <v>0.286645618042909</v>
      </c>
      <c r="JY85" s="17">
        <f t="shared" si="298"/>
        <v>0.713354381957091</v>
      </c>
      <c r="JZ85" s="25">
        <v>4401</v>
      </c>
      <c r="KA85" s="25">
        <v>3666</v>
      </c>
      <c r="KB85" s="18">
        <v>1</v>
      </c>
      <c r="KC85" s="18">
        <v>14</v>
      </c>
      <c r="KD85" s="25">
        <v>8</v>
      </c>
      <c r="KE85" s="18">
        <v>40</v>
      </c>
      <c r="KF85" s="18">
        <v>3</v>
      </c>
      <c r="KG85" s="18">
        <v>0</v>
      </c>
      <c r="KH85" s="18">
        <v>0</v>
      </c>
      <c r="KI85" s="25">
        <v>669</v>
      </c>
      <c r="KJ85" s="17">
        <f t="shared" si="299"/>
        <v>0.1520109066121336</v>
      </c>
      <c r="KK85" s="25">
        <v>88400</v>
      </c>
      <c r="KL85" s="25">
        <v>60488</v>
      </c>
      <c r="KM85" s="18">
        <v>49</v>
      </c>
      <c r="KN85" s="18">
        <v>108</v>
      </c>
      <c r="KO85" s="25">
        <v>1026</v>
      </c>
      <c r="KP85" s="18">
        <v>484</v>
      </c>
      <c r="KQ85" s="18">
        <v>284</v>
      </c>
      <c r="KR85" s="18">
        <v>5</v>
      </c>
      <c r="KS85" s="18">
        <v>24</v>
      </c>
      <c r="KT85" s="25">
        <v>25932</v>
      </c>
      <c r="KU85" s="69">
        <f t="shared" si="300"/>
        <v>0.29334841628959274</v>
      </c>
      <c r="KV85" s="27">
        <v>118317</v>
      </c>
      <c r="KW85" s="25">
        <v>111594</v>
      </c>
      <c r="KX85" s="25">
        <v>6723</v>
      </c>
      <c r="KY85" s="59">
        <v>5.6821927533659576E-2</v>
      </c>
      <c r="KZ85" s="25">
        <v>3268</v>
      </c>
      <c r="LA85" s="25">
        <v>2087</v>
      </c>
      <c r="LB85" s="25">
        <v>2672</v>
      </c>
      <c r="LC85" s="25">
        <v>2729</v>
      </c>
      <c r="LD85" s="25">
        <v>55558</v>
      </c>
      <c r="LE85" s="25">
        <v>52639</v>
      </c>
      <c r="LF85" s="25">
        <v>2919</v>
      </c>
      <c r="LG85" s="59">
        <v>5.2539688253716833E-2</v>
      </c>
      <c r="LH85" s="25">
        <v>62759</v>
      </c>
      <c r="LI85" s="25">
        <v>58955</v>
      </c>
      <c r="LJ85" s="25">
        <v>3804</v>
      </c>
      <c r="LK85" s="35">
        <v>6.0612820471964174E-2</v>
      </c>
      <c r="LL85" s="27">
        <v>25735</v>
      </c>
      <c r="LM85" s="18">
        <v>313</v>
      </c>
      <c r="LN85" s="25">
        <v>16668</v>
      </c>
      <c r="LO85" s="25">
        <v>2167</v>
      </c>
      <c r="LP85" s="18">
        <v>797</v>
      </c>
      <c r="LQ85" s="18">
        <v>66</v>
      </c>
      <c r="LR85" s="25">
        <v>5724</v>
      </c>
      <c r="LS85" s="23">
        <f t="shared" si="301"/>
        <v>0.2224208276666019</v>
      </c>
      <c r="LT85" s="23">
        <f t="shared" si="302"/>
        <v>0.77757917233339813</v>
      </c>
      <c r="LU85" s="17">
        <f t="shared" si="303"/>
        <v>0.65984068389353023</v>
      </c>
      <c r="LV85" s="25">
        <v>25735</v>
      </c>
      <c r="LW85" s="25">
        <v>1403</v>
      </c>
      <c r="LX85" s="18">
        <v>386</v>
      </c>
      <c r="LY85" s="25">
        <v>13695</v>
      </c>
      <c r="LZ85" s="25">
        <v>6207</v>
      </c>
      <c r="MA85" s="18">
        <v>360</v>
      </c>
      <c r="MB85" s="18">
        <v>25</v>
      </c>
      <c r="MC85" s="25">
        <v>1391</v>
      </c>
      <c r="MD85" s="18">
        <v>279</v>
      </c>
      <c r="ME85" s="18">
        <v>446</v>
      </c>
      <c r="MF85" s="25">
        <v>1543</v>
      </c>
      <c r="MG85" s="17">
        <f t="shared" si="304"/>
        <v>6.9011074412278994E-2</v>
      </c>
      <c r="MH85" s="17">
        <f t="shared" si="305"/>
        <v>0.61251214299591994</v>
      </c>
      <c r="MI85" s="25">
        <v>25735</v>
      </c>
      <c r="MJ85" s="25">
        <v>1610</v>
      </c>
      <c r="MK85" s="18">
        <v>556</v>
      </c>
      <c r="ML85" s="25">
        <v>13639</v>
      </c>
      <c r="MM85" s="25">
        <v>6245</v>
      </c>
      <c r="MN85" s="18">
        <v>622</v>
      </c>
      <c r="MO85" s="18">
        <v>28</v>
      </c>
      <c r="MP85" s="25">
        <v>1437</v>
      </c>
      <c r="MQ85" s="18">
        <v>10</v>
      </c>
      <c r="MR85" s="18">
        <v>83</v>
      </c>
      <c r="MS85" s="25">
        <v>1505</v>
      </c>
      <c r="MT85" s="17">
        <f t="shared" si="306"/>
        <v>0.6703710899553138</v>
      </c>
      <c r="MU85" s="69">
        <f t="shared" si="307"/>
        <v>0.63617641344472509</v>
      </c>
      <c r="MV85" s="27">
        <v>25735</v>
      </c>
      <c r="MW85" s="25">
        <v>1993</v>
      </c>
      <c r="MX85" s="25">
        <v>3909</v>
      </c>
      <c r="MY85" s="25">
        <v>4984</v>
      </c>
      <c r="MZ85" s="18">
        <v>157</v>
      </c>
      <c r="NA85" s="25">
        <v>14131</v>
      </c>
      <c r="NB85" s="18">
        <v>256</v>
      </c>
      <c r="NC85" s="18">
        <v>267</v>
      </c>
      <c r="ND85" s="18">
        <v>38</v>
      </c>
      <c r="NE85" s="17">
        <f t="shared" si="308"/>
        <v>7.7443170779094614E-2</v>
      </c>
      <c r="NF85" s="10">
        <f t="shared" si="309"/>
        <v>8904.1834466679611</v>
      </c>
      <c r="NG85" s="17">
        <f t="shared" si="310"/>
        <v>0.63691470759665825</v>
      </c>
      <c r="NH85" s="25">
        <v>25735</v>
      </c>
      <c r="NI85" s="18">
        <v>122</v>
      </c>
      <c r="NJ85" s="18">
        <v>54</v>
      </c>
      <c r="NK85" s="18">
        <v>30</v>
      </c>
      <c r="NL85" s="18">
        <v>158</v>
      </c>
      <c r="NM85" s="25">
        <v>21010</v>
      </c>
      <c r="NN85" s="25">
        <v>4238</v>
      </c>
      <c r="NO85" s="18">
        <v>72</v>
      </c>
      <c r="NP85" s="18">
        <v>0</v>
      </c>
      <c r="NQ85" s="32">
        <v>51</v>
      </c>
      <c r="NR85" s="27">
        <v>25735</v>
      </c>
      <c r="NS85" s="37">
        <f t="shared" si="311"/>
        <v>1.3616864192733631</v>
      </c>
      <c r="NT85" s="37">
        <f t="shared" si="312"/>
        <v>0.36743286408688047</v>
      </c>
      <c r="NU85" s="37">
        <f t="shared" si="313"/>
        <v>0.73438347173472596</v>
      </c>
      <c r="NV85" s="17">
        <f t="shared" si="314"/>
        <v>0.14912480701552086</v>
      </c>
      <c r="NW85" s="10">
        <f t="shared" si="315"/>
        <v>11917</v>
      </c>
      <c r="NX85" s="17">
        <f t="shared" si="316"/>
        <v>0.46306586360986984</v>
      </c>
      <c r="NY85" s="19">
        <f t="shared" si="317"/>
        <v>0.21476328641712772</v>
      </c>
      <c r="NZ85" s="25">
        <v>10600</v>
      </c>
      <c r="OA85" s="25">
        <v>13818</v>
      </c>
      <c r="OB85" s="18">
        <v>852</v>
      </c>
      <c r="OC85" s="25">
        <v>7700</v>
      </c>
      <c r="OD85" s="18">
        <v>476</v>
      </c>
      <c r="OE85" s="25">
        <v>1597</v>
      </c>
      <c r="OF85" s="17">
        <f t="shared" si="318"/>
        <v>0.29920341946765106</v>
      </c>
      <c r="OG85" s="17">
        <f t="shared" si="319"/>
        <v>0.41189042160481831</v>
      </c>
      <c r="OH85" s="17">
        <f t="shared" si="320"/>
        <v>0.53693413639013021</v>
      </c>
      <c r="OI85" s="69">
        <f t="shared" si="321"/>
        <v>6.2055566349329704E-2</v>
      </c>
      <c r="OJ85" s="27">
        <v>25735</v>
      </c>
      <c r="OK85" s="18">
        <v>456</v>
      </c>
      <c r="OL85" s="25">
        <v>13810</v>
      </c>
      <c r="OM85" s="25">
        <v>9590</v>
      </c>
      <c r="ON85" s="25">
        <v>1448</v>
      </c>
      <c r="OO85" s="18">
        <v>195</v>
      </c>
      <c r="OP85" s="25">
        <v>1440</v>
      </c>
      <c r="OQ85" s="25">
        <v>1016</v>
      </c>
      <c r="OR85" s="69">
        <f t="shared" si="322"/>
        <v>0.66656304643481645</v>
      </c>
      <c r="OS85" s="85">
        <v>41312</v>
      </c>
      <c r="OT85" s="22">
        <v>41312</v>
      </c>
      <c r="OU85" s="38">
        <f t="shared" si="323"/>
        <v>0.99606992163954189</v>
      </c>
      <c r="OV85" s="39">
        <v>0.78140007745933393</v>
      </c>
      <c r="OW85" s="22">
        <v>3228120</v>
      </c>
      <c r="OX85" s="36">
        <f t="shared" si="324"/>
        <v>132088214.16</v>
      </c>
      <c r="OY85" s="36">
        <f t="shared" si="325"/>
        <v>2799069.0017474354</v>
      </c>
      <c r="OZ85" s="22"/>
      <c r="PA85" s="22"/>
      <c r="PB85" s="38">
        <f t="shared" si="326"/>
        <v>0</v>
      </c>
      <c r="PC85" s="39">
        <v>0</v>
      </c>
      <c r="PD85" s="22"/>
      <c r="PE85" s="40">
        <f t="shared" si="327"/>
        <v>0</v>
      </c>
      <c r="PF85" s="36">
        <f t="shared" si="328"/>
        <v>0</v>
      </c>
      <c r="PG85" s="22">
        <v>18</v>
      </c>
      <c r="PH85" s="22">
        <v>18</v>
      </c>
      <c r="PI85" s="38">
        <f t="shared" si="329"/>
        <v>4.3399638336347196E-4</v>
      </c>
      <c r="PJ85" s="39">
        <v>8.7777777777777788E-2</v>
      </c>
      <c r="PK85" s="22">
        <v>158</v>
      </c>
      <c r="PL85" s="41">
        <f t="shared" si="330"/>
        <v>6465.0439999999999</v>
      </c>
      <c r="PM85" s="36">
        <f t="shared" si="331"/>
        <v>1471.4392667084844</v>
      </c>
      <c r="PN85" s="22">
        <v>13</v>
      </c>
      <c r="PO85" s="22">
        <v>13</v>
      </c>
      <c r="PP85" s="38">
        <f t="shared" si="332"/>
        <v>3.1344183242917423E-4</v>
      </c>
      <c r="PQ85" s="39">
        <v>0.37384615384615388</v>
      </c>
      <c r="PR85" s="22">
        <v>486</v>
      </c>
      <c r="PS85" s="41">
        <f t="shared" si="333"/>
        <v>19886.148000000001</v>
      </c>
      <c r="PT85" s="36">
        <f t="shared" si="334"/>
        <v>1704.5385564840856</v>
      </c>
      <c r="PU85" s="22">
        <v>6</v>
      </c>
      <c r="PV85" s="22">
        <v>6</v>
      </c>
      <c r="PW85" s="38">
        <f t="shared" si="335"/>
        <v>1.4466546112115733E-4</v>
      </c>
      <c r="PX85" s="39">
        <v>7.166666666666667E-2</v>
      </c>
      <c r="PY85" s="22">
        <v>43</v>
      </c>
      <c r="PZ85" s="36">
        <f t="shared" si="336"/>
        <v>915.40033588960159</v>
      </c>
      <c r="QA85" s="22"/>
      <c r="QB85" s="22"/>
      <c r="QC85" s="39">
        <v>0</v>
      </c>
      <c r="QD85" s="22"/>
      <c r="QE85" s="22">
        <f t="shared" si="337"/>
        <v>0</v>
      </c>
      <c r="QF85" s="22"/>
      <c r="QG85" s="22"/>
      <c r="QH85" s="22"/>
      <c r="QI85" s="38">
        <f t="shared" si="338"/>
        <v>0</v>
      </c>
      <c r="QJ85" s="39">
        <v>0</v>
      </c>
      <c r="QK85" s="22"/>
      <c r="QL85" s="42">
        <f t="shared" si="339"/>
        <v>0</v>
      </c>
      <c r="QM85" s="22">
        <f t="shared" si="340"/>
        <v>126</v>
      </c>
      <c r="QN85" s="22"/>
      <c r="QO85" s="22"/>
      <c r="QP85" s="38">
        <f t="shared" si="341"/>
        <v>0</v>
      </c>
      <c r="QQ85" s="39">
        <v>0</v>
      </c>
      <c r="QR85" s="22"/>
      <c r="QS85" s="36">
        <f t="shared" si="342"/>
        <v>0</v>
      </c>
      <c r="QT85" s="22"/>
      <c r="QU85" s="22"/>
      <c r="QV85" s="38">
        <f t="shared" si="343"/>
        <v>0</v>
      </c>
      <c r="QW85" s="39">
        <v>0</v>
      </c>
      <c r="QX85" s="22"/>
      <c r="QY85" s="36">
        <f t="shared" si="344"/>
        <v>0</v>
      </c>
      <c r="QZ85" s="22">
        <v>126</v>
      </c>
      <c r="RA85" s="22">
        <v>126</v>
      </c>
      <c r="RB85" s="38">
        <f t="shared" si="345"/>
        <v>3.0379746835443038E-3</v>
      </c>
      <c r="RC85" s="39">
        <v>8.8888888888888892E-2</v>
      </c>
      <c r="RD85" s="22">
        <v>1120</v>
      </c>
      <c r="RE85" s="36">
        <f t="shared" si="346"/>
        <v>13614.455393456223</v>
      </c>
      <c r="RF85" s="10">
        <f t="shared" si="347"/>
        <v>41475</v>
      </c>
      <c r="RG85" s="10">
        <f t="shared" si="348"/>
        <v>41475</v>
      </c>
      <c r="RH85" s="17">
        <f t="shared" si="349"/>
        <v>5.3343159535596187E-2</v>
      </c>
      <c r="RI85" s="17">
        <f t="shared" si="350"/>
        <v>1.2187179563126857E-3</v>
      </c>
      <c r="RJ85" s="17">
        <f t="shared" si="351"/>
        <v>0.99371414664365498</v>
      </c>
      <c r="RK85" s="17">
        <f t="shared" si="352"/>
        <v>0</v>
      </c>
      <c r="RL85" s="17">
        <f t="shared" si="353"/>
        <v>6.0513837851812534E-4</v>
      </c>
      <c r="RM85" s="17">
        <f t="shared" si="354"/>
        <v>3.2498172179677102E-4</v>
      </c>
      <c r="RN85" s="17">
        <f t="shared" si="355"/>
        <v>0</v>
      </c>
      <c r="RO85" s="17">
        <f t="shared" si="356"/>
        <v>0</v>
      </c>
      <c r="RP85" s="17">
        <f t="shared" si="357"/>
        <v>4.8333488438050262E-3</v>
      </c>
      <c r="RQ85" s="17">
        <f t="shared" si="358"/>
        <v>0</v>
      </c>
      <c r="RR85" s="36">
        <f t="shared" si="359"/>
        <v>2816774.8352999738</v>
      </c>
      <c r="RS85" s="36">
        <f t="shared" si="360"/>
        <v>23.807017041506917</v>
      </c>
      <c r="RT85" s="10">
        <f t="shared" si="361"/>
        <v>0</v>
      </c>
      <c r="RU85" s="17">
        <f t="shared" si="362"/>
        <v>0</v>
      </c>
      <c r="RV85" s="37">
        <f t="shared" si="363"/>
        <v>2.8527305605786619</v>
      </c>
      <c r="RW85" s="36">
        <f t="shared" si="364"/>
        <v>0.35054134232612388</v>
      </c>
      <c r="RX85" s="85">
        <v>-1.189028</v>
      </c>
      <c r="RY85" s="93">
        <v>163</v>
      </c>
      <c r="RZ85" s="43" t="b">
        <v>0</v>
      </c>
      <c r="SA85" s="18" t="b">
        <v>0</v>
      </c>
      <c r="SB85" s="18" t="b">
        <v>0</v>
      </c>
      <c r="SC85" s="18" t="b">
        <v>0</v>
      </c>
      <c r="SD85" s="18" t="b">
        <v>0</v>
      </c>
      <c r="SE85" s="32" t="b">
        <v>0</v>
      </c>
      <c r="SF85" s="43" t="b">
        <v>0</v>
      </c>
      <c r="SG85" s="18" t="b">
        <v>0</v>
      </c>
      <c r="SH85" s="18"/>
      <c r="SI85" s="18"/>
      <c r="SJ85" s="18"/>
      <c r="SK85" s="18"/>
      <c r="SL85" s="18"/>
      <c r="SM85" s="18"/>
      <c r="SN85" s="18"/>
      <c r="SO85" s="18"/>
      <c r="SP85" s="18"/>
      <c r="SQ85" s="17">
        <f t="shared" si="365"/>
        <v>0</v>
      </c>
      <c r="SR85" s="17">
        <f t="shared" si="366"/>
        <v>0</v>
      </c>
      <c r="SS85" s="17">
        <f t="shared" si="367"/>
        <v>0</v>
      </c>
      <c r="ST85" s="17">
        <f t="shared" si="368"/>
        <v>0</v>
      </c>
      <c r="SU85" s="17">
        <f t="shared" si="369"/>
        <v>0</v>
      </c>
      <c r="SV85" s="17">
        <f t="shared" si="399"/>
        <v>0</v>
      </c>
      <c r="SW85" s="17">
        <f t="shared" si="370"/>
        <v>0</v>
      </c>
      <c r="SX85" s="17">
        <f t="shared" si="371"/>
        <v>0</v>
      </c>
      <c r="SY85" s="17">
        <f t="shared" si="372"/>
        <v>0</v>
      </c>
      <c r="SZ85" s="17">
        <f t="shared" si="373"/>
        <v>0</v>
      </c>
      <c r="TA85" s="17">
        <f t="shared" si="374"/>
        <v>0</v>
      </c>
      <c r="TB85" s="24">
        <f t="shared" si="375"/>
        <v>620</v>
      </c>
      <c r="TC85" s="69">
        <f t="shared" si="376"/>
        <v>1</v>
      </c>
      <c r="TD85" s="17">
        <f t="shared" si="398"/>
        <v>2.6014568158168575E-6</v>
      </c>
      <c r="TE85" s="95"/>
      <c r="TF85" s="71"/>
      <c r="TG85" s="71"/>
      <c r="TH85" s="71">
        <v>3</v>
      </c>
      <c r="TI85" s="71"/>
      <c r="TJ85" s="71"/>
      <c r="TK85" s="71">
        <v>68</v>
      </c>
      <c r="TL85" s="71"/>
      <c r="TM85" s="71"/>
      <c r="TN85" s="71"/>
      <c r="TO85" s="71">
        <v>21</v>
      </c>
      <c r="TP85" s="71"/>
      <c r="TQ85" s="71">
        <v>7</v>
      </c>
      <c r="TR85" s="72"/>
      <c r="TS85" s="72"/>
      <c r="TT85" s="72"/>
      <c r="TU85" s="72"/>
      <c r="TV85" s="72">
        <v>2</v>
      </c>
      <c r="TW85" s="72"/>
      <c r="TX85" s="72"/>
      <c r="TY85" s="72">
        <v>10</v>
      </c>
      <c r="TZ85" s="72">
        <v>67</v>
      </c>
      <c r="UA85" s="72"/>
      <c r="UB85" s="72">
        <v>1</v>
      </c>
      <c r="UC85" s="72"/>
      <c r="UD85" s="72"/>
      <c r="UE85" s="72"/>
      <c r="UF85" s="72"/>
      <c r="UG85" s="72">
        <v>17</v>
      </c>
      <c r="UH85" s="72"/>
      <c r="UI85" s="72">
        <v>5</v>
      </c>
      <c r="UJ85" s="73"/>
      <c r="UK85" s="73"/>
      <c r="UL85" s="73"/>
      <c r="UM85" s="73"/>
      <c r="UN85" s="73">
        <v>4</v>
      </c>
      <c r="UO85" s="73"/>
      <c r="UP85" s="73"/>
      <c r="UQ85" s="73">
        <v>12</v>
      </c>
      <c r="UR85" s="73">
        <v>115</v>
      </c>
      <c r="US85" s="73">
        <v>1</v>
      </c>
      <c r="UT85" s="73"/>
      <c r="UU85" s="73"/>
      <c r="UV85" s="73"/>
      <c r="UW85" s="73"/>
      <c r="UX85" s="73"/>
      <c r="UY85" s="73">
        <v>24</v>
      </c>
      <c r="UZ85" s="73"/>
      <c r="VA85" s="73">
        <v>5</v>
      </c>
      <c r="VB85" s="73">
        <v>38</v>
      </c>
      <c r="VC85" s="73"/>
      <c r="VD85" s="73"/>
      <c r="VE85" s="73"/>
      <c r="VF85" s="73">
        <v>41</v>
      </c>
      <c r="VG85" s="73"/>
      <c r="VH85" s="73"/>
      <c r="VI85" s="73">
        <v>2</v>
      </c>
      <c r="VJ85" s="73">
        <v>163</v>
      </c>
      <c r="VK85" s="73">
        <v>2</v>
      </c>
      <c r="VL85" s="73"/>
      <c r="VM85" s="73"/>
      <c r="VN85" s="73"/>
      <c r="VO85" s="73"/>
      <c r="VP85" s="73">
        <v>81</v>
      </c>
      <c r="VQ85" s="73"/>
      <c r="VR85" s="73">
        <v>10</v>
      </c>
      <c r="VS85" s="73">
        <v>35</v>
      </c>
      <c r="VT85" s="73"/>
      <c r="VU85" s="73"/>
      <c r="VV85" s="73">
        <v>7</v>
      </c>
      <c r="VW85" s="73">
        <v>42</v>
      </c>
      <c r="VX85" s="73"/>
      <c r="VY85" s="73"/>
      <c r="VZ85" s="73">
        <v>1</v>
      </c>
      <c r="WA85" s="73">
        <v>158</v>
      </c>
      <c r="WB85" s="73"/>
      <c r="WC85" s="73">
        <v>1</v>
      </c>
      <c r="WD85" s="73"/>
      <c r="WE85" s="73"/>
      <c r="WF85" s="73"/>
      <c r="WG85" s="73"/>
      <c r="WH85" s="73"/>
      <c r="WI85" s="73"/>
      <c r="WJ85" s="73">
        <v>98</v>
      </c>
      <c r="WK85" s="73"/>
      <c r="WL85" s="73"/>
      <c r="WM85" s="73"/>
      <c r="WN85" s="73">
        <v>6</v>
      </c>
      <c r="WO85" s="22">
        <f t="shared" si="377"/>
        <v>73</v>
      </c>
      <c r="WP85" s="22">
        <f t="shared" si="378"/>
        <v>0</v>
      </c>
      <c r="WQ85" s="22">
        <f t="shared" si="379"/>
        <v>0</v>
      </c>
      <c r="WR85" s="22">
        <f t="shared" si="380"/>
        <v>7</v>
      </c>
      <c r="WS85" s="22">
        <f t="shared" si="381"/>
        <v>92</v>
      </c>
      <c r="WT85" s="22">
        <f t="shared" si="382"/>
        <v>0</v>
      </c>
      <c r="WU85" s="22">
        <f t="shared" si="383"/>
        <v>0</v>
      </c>
      <c r="WV85" s="22">
        <f t="shared" si="384"/>
        <v>24</v>
      </c>
      <c r="WW85" s="22">
        <f t="shared" si="385"/>
        <v>571</v>
      </c>
      <c r="WX85" s="22">
        <f t="shared" si="386"/>
        <v>0</v>
      </c>
      <c r="WY85" s="22">
        <f t="shared" si="387"/>
        <v>5</v>
      </c>
      <c r="WZ85" s="22">
        <f t="shared" si="388"/>
        <v>0</v>
      </c>
      <c r="XA85" s="22">
        <f t="shared" si="389"/>
        <v>0</v>
      </c>
      <c r="XB85" s="22">
        <f t="shared" si="390"/>
        <v>0</v>
      </c>
      <c r="XC85" s="22">
        <f t="shared" si="391"/>
        <v>0</v>
      </c>
      <c r="XD85" s="22">
        <f t="shared" si="392"/>
        <v>0</v>
      </c>
      <c r="XE85" s="22">
        <f t="shared" si="393"/>
        <v>241</v>
      </c>
      <c r="XF85" s="22">
        <f t="shared" si="394"/>
        <v>0</v>
      </c>
      <c r="XG85" s="93">
        <f t="shared" si="395"/>
        <v>33</v>
      </c>
    </row>
    <row r="86" spans="1:631" ht="17.100000000000001" customHeight="1" x14ac:dyDescent="0.2">
      <c r="A86" s="101"/>
      <c r="B86" s="27" t="s">
        <v>194</v>
      </c>
      <c r="C86" s="535" t="s">
        <v>195</v>
      </c>
      <c r="D86" s="25" t="s">
        <v>196</v>
      </c>
      <c r="E86" s="535" t="s">
        <v>197</v>
      </c>
      <c r="F86" s="25" t="s">
        <v>199</v>
      </c>
      <c r="G86" s="535" t="s">
        <v>200</v>
      </c>
      <c r="H86" s="25">
        <v>39</v>
      </c>
      <c r="I86" s="28">
        <v>5</v>
      </c>
      <c r="J86" s="17">
        <f t="shared" si="228"/>
        <v>0.63279269039083674</v>
      </c>
      <c r="K86" s="17">
        <f t="shared" si="229"/>
        <v>0.2022383492174521</v>
      </c>
      <c r="L86" s="17">
        <f t="shared" si="230"/>
        <v>1</v>
      </c>
      <c r="M86" s="17">
        <f t="shared" si="231"/>
        <v>0.22671360723863082</v>
      </c>
      <c r="N86" s="17">
        <f t="shared" si="232"/>
        <v>0.29762236204688458</v>
      </c>
      <c r="O86" s="17">
        <f t="shared" si="233"/>
        <v>2.4132202500655765E-2</v>
      </c>
      <c r="P86" s="17">
        <f t="shared" si="234"/>
        <v>0.80057953516450353</v>
      </c>
      <c r="Q86" s="17">
        <f t="shared" si="235"/>
        <v>0.40824147927346577</v>
      </c>
      <c r="R86" s="69">
        <f t="shared" si="236"/>
        <v>0.93443193997856389</v>
      </c>
      <c r="S86" s="422">
        <f t="shared" si="237"/>
        <v>0.50297246286788821</v>
      </c>
      <c r="T86" s="17">
        <f t="shared" si="396"/>
        <v>0.49702753713211179</v>
      </c>
      <c r="U86" s="10">
        <f t="shared" si="238"/>
        <v>52516.923628453194</v>
      </c>
      <c r="V86" s="32">
        <v>4</v>
      </c>
      <c r="W86" s="550">
        <f t="shared" si="239"/>
        <v>0</v>
      </c>
      <c r="X86" s="550">
        <f t="shared" si="240"/>
        <v>0.391861351756777</v>
      </c>
      <c r="Y86" s="550">
        <f t="shared" si="241"/>
        <v>0.60813864824322295</v>
      </c>
      <c r="Z86" s="551">
        <f t="shared" si="242"/>
        <v>64257.145850675421</v>
      </c>
      <c r="AA86" s="426">
        <f t="shared" si="243"/>
        <v>0.10699210690692965</v>
      </c>
      <c r="AB86" s="59">
        <f t="shared" si="244"/>
        <v>0.94573815660830152</v>
      </c>
      <c r="AC86" s="59">
        <f t="shared" si="245"/>
        <v>7.0475341982664211E-2</v>
      </c>
      <c r="AD86" s="59">
        <f t="shared" si="246"/>
        <v>0.29762236204688458</v>
      </c>
      <c r="AE86" s="59">
        <f t="shared" si="247"/>
        <v>0.59175852072653423</v>
      </c>
      <c r="AF86" s="59">
        <f t="shared" si="248"/>
        <v>0.76291859753431845</v>
      </c>
      <c r="AG86" s="59">
        <f t="shared" si="249"/>
        <v>0.12940456413395121</v>
      </c>
      <c r="AH86" s="59">
        <f t="shared" si="250"/>
        <v>2.4132202500655765E-2</v>
      </c>
      <c r="AI86" s="59">
        <f t="shared" si="251"/>
        <v>0.78241671767071785</v>
      </c>
      <c r="AJ86" s="59">
        <f t="shared" si="252"/>
        <v>0.48316866311095569</v>
      </c>
      <c r="AK86" s="59">
        <f t="shared" si="253"/>
        <v>0.19942046483549652</v>
      </c>
      <c r="AL86" s="35">
        <f t="shared" si="254"/>
        <v>1</v>
      </c>
      <c r="AM86" s="27">
        <v>105662</v>
      </c>
      <c r="AN86" s="25">
        <v>50421</v>
      </c>
      <c r="AO86" s="25">
        <v>55241</v>
      </c>
      <c r="AP86" s="17">
        <f t="shared" si="255"/>
        <v>2.0522371282291605E-3</v>
      </c>
      <c r="AQ86" s="63">
        <v>91.274596766894149</v>
      </c>
      <c r="AR86" s="58">
        <v>2091.9238052300002</v>
      </c>
      <c r="AS86" s="24">
        <f t="shared" si="256"/>
        <v>50.509487838818686</v>
      </c>
      <c r="AT86" s="17">
        <f t="shared" si="257"/>
        <v>4.3620501963692694E-2</v>
      </c>
      <c r="AU86" s="25">
        <v>103182</v>
      </c>
      <c r="AV86" s="25">
        <v>48345</v>
      </c>
      <c r="AW86" s="25">
        <v>54837</v>
      </c>
      <c r="AX86" s="25">
        <v>2480</v>
      </c>
      <c r="AY86" s="25">
        <v>2076</v>
      </c>
      <c r="AZ86" s="18">
        <v>404</v>
      </c>
      <c r="BA86" s="25">
        <v>11305</v>
      </c>
      <c r="BB86" s="25">
        <v>5642</v>
      </c>
      <c r="BC86" s="25">
        <v>5663</v>
      </c>
      <c r="BD86" s="63">
        <v>99.629171817058094</v>
      </c>
      <c r="BE86" s="25">
        <v>94357</v>
      </c>
      <c r="BF86" s="25">
        <v>44779</v>
      </c>
      <c r="BG86" s="25">
        <v>49578</v>
      </c>
      <c r="BH86" s="63">
        <v>90.32030336036145</v>
      </c>
      <c r="BI86" s="17">
        <v>0.10699210690692965</v>
      </c>
      <c r="BJ86" s="25">
        <v>36131</v>
      </c>
      <c r="BK86" s="25">
        <v>61057</v>
      </c>
      <c r="BL86" s="25">
        <v>8474</v>
      </c>
      <c r="BM86" s="17">
        <v>0.73054686604320551</v>
      </c>
      <c r="BN86" s="10">
        <f t="shared" si="258"/>
        <v>28470.957040142821</v>
      </c>
      <c r="BO86" s="29">
        <v>0.59175852072653423</v>
      </c>
      <c r="BP86" s="30">
        <f t="shared" si="259"/>
        <v>0.40824147927346577</v>
      </c>
      <c r="BQ86" s="31">
        <v>13.878834531667131</v>
      </c>
      <c r="BR86" s="25">
        <v>69531</v>
      </c>
      <c r="BS86" s="25">
        <v>20936</v>
      </c>
      <c r="BT86" s="25">
        <v>40332</v>
      </c>
      <c r="BU86" s="25">
        <v>6488</v>
      </c>
      <c r="BV86" s="18">
        <v>1262</v>
      </c>
      <c r="BW86" s="18">
        <v>513</v>
      </c>
      <c r="BX86" s="25">
        <v>22874</v>
      </c>
      <c r="BY86" s="25">
        <v>10281</v>
      </c>
      <c r="BZ86" s="25">
        <v>12593</v>
      </c>
      <c r="CA86" s="59">
        <v>0.55053772842528637</v>
      </c>
      <c r="CB86" s="25">
        <v>103182</v>
      </c>
      <c r="CC86" s="25">
        <v>2480</v>
      </c>
      <c r="CD86" s="17">
        <f t="shared" si="260"/>
        <v>2.4035199937973678E-2</v>
      </c>
      <c r="CE86" s="25">
        <v>1250</v>
      </c>
      <c r="CF86" s="25">
        <v>2606</v>
      </c>
      <c r="CG86" s="25">
        <v>3992</v>
      </c>
      <c r="CH86" s="25">
        <v>4560</v>
      </c>
      <c r="CI86" s="25">
        <v>3943</v>
      </c>
      <c r="CJ86" s="25">
        <v>2842</v>
      </c>
      <c r="CK86" s="25">
        <v>1711</v>
      </c>
      <c r="CL86" s="25">
        <v>1087</v>
      </c>
      <c r="CM86" s="18">
        <v>883</v>
      </c>
      <c r="CN86" s="26">
        <v>4.5108857217801868</v>
      </c>
      <c r="CO86" s="27">
        <v>22874</v>
      </c>
      <c r="CP86" s="34">
        <f t="shared" si="261"/>
        <v>4.6193057620005247</v>
      </c>
      <c r="CQ86" s="25">
        <v>271</v>
      </c>
      <c r="CR86" s="25">
        <v>2045</v>
      </c>
      <c r="CS86" s="25">
        <v>2336</v>
      </c>
      <c r="CT86" s="25">
        <v>12554</v>
      </c>
      <c r="CU86" s="25">
        <v>4236</v>
      </c>
      <c r="CV86" s="25">
        <v>1082</v>
      </c>
      <c r="CW86" s="18">
        <v>295</v>
      </c>
      <c r="CX86" s="18">
        <v>55</v>
      </c>
      <c r="CY86" s="25">
        <v>22874</v>
      </c>
      <c r="CZ86" s="25">
        <v>20926</v>
      </c>
      <c r="DA86" s="18">
        <v>390</v>
      </c>
      <c r="DB86" s="25">
        <v>1125</v>
      </c>
      <c r="DC86" s="18">
        <v>301</v>
      </c>
      <c r="DD86" s="18">
        <v>89</v>
      </c>
      <c r="DE86" s="18">
        <v>43</v>
      </c>
      <c r="DF86" s="25">
        <v>22874</v>
      </c>
      <c r="DG86" s="25">
        <v>17421</v>
      </c>
      <c r="DH86" s="18">
        <v>24</v>
      </c>
      <c r="DI86" s="18">
        <v>6</v>
      </c>
      <c r="DJ86" s="25">
        <v>5165</v>
      </c>
      <c r="DK86" s="18">
        <v>102</v>
      </c>
      <c r="DL86" s="18">
        <v>156</v>
      </c>
      <c r="DM86" s="25">
        <f t="shared" si="262"/>
        <v>78692.401416455352</v>
      </c>
      <c r="DN86" s="17">
        <f t="shared" si="263"/>
        <v>0.22580222086211418</v>
      </c>
      <c r="DO86" s="17">
        <f t="shared" si="264"/>
        <v>4.459211331642913E-3</v>
      </c>
      <c r="DP86" s="23">
        <f t="shared" si="265"/>
        <v>0.76291859753431845</v>
      </c>
      <c r="DQ86" s="23">
        <f t="shared" si="266"/>
        <v>0.23708140246568155</v>
      </c>
      <c r="DR86" s="25">
        <v>22874</v>
      </c>
      <c r="DS86" s="25">
        <v>2375</v>
      </c>
      <c r="DT86" s="25">
        <v>6690</v>
      </c>
      <c r="DU86" s="18">
        <v>24</v>
      </c>
      <c r="DV86" s="25">
        <v>9956</v>
      </c>
      <c r="DW86" s="18">
        <v>53</v>
      </c>
      <c r="DX86" s="25">
        <v>3365</v>
      </c>
      <c r="DY86" s="18">
        <v>411</v>
      </c>
      <c r="DZ86" s="17">
        <f t="shared" si="267"/>
        <v>0.83260470403077735</v>
      </c>
      <c r="EA86" s="17">
        <f t="shared" si="268"/>
        <v>0.16739529596922265</v>
      </c>
      <c r="EB86" s="25">
        <v>22874</v>
      </c>
      <c r="EC86" s="25">
        <v>2690</v>
      </c>
      <c r="ED86" s="18">
        <v>270</v>
      </c>
      <c r="EE86" s="25">
        <v>17194</v>
      </c>
      <c r="EF86" s="17">
        <f t="shared" si="269"/>
        <v>0.75168313368890438</v>
      </c>
      <c r="EG86" s="25">
        <v>2505</v>
      </c>
      <c r="EH86" s="18">
        <v>215</v>
      </c>
      <c r="EI86" s="17">
        <f t="shared" si="270"/>
        <v>0.12940456413395121</v>
      </c>
      <c r="EJ86" s="17">
        <f t="shared" si="271"/>
        <v>0.10951298417417155</v>
      </c>
      <c r="EK86" s="69">
        <f t="shared" si="272"/>
        <v>0.2022383492174521</v>
      </c>
      <c r="EL86" s="27">
        <v>67506</v>
      </c>
      <c r="EM86" s="25">
        <v>63843</v>
      </c>
      <c r="EN86" s="25">
        <v>3663</v>
      </c>
      <c r="EO86" s="59">
        <v>0.94573815660830152</v>
      </c>
      <c r="EP86" s="25">
        <v>30186</v>
      </c>
      <c r="EQ86" s="25">
        <v>28970</v>
      </c>
      <c r="ER86" s="25">
        <v>1216</v>
      </c>
      <c r="ES86" s="59">
        <v>0.95971642483270392</v>
      </c>
      <c r="ET86" s="25">
        <v>37320</v>
      </c>
      <c r="EU86" s="25">
        <v>34873</v>
      </c>
      <c r="EV86" s="25">
        <v>2447</v>
      </c>
      <c r="EW86" s="59">
        <v>0.93443193997856389</v>
      </c>
      <c r="EX86" s="25">
        <v>7656</v>
      </c>
      <c r="EY86" s="25">
        <v>7480</v>
      </c>
      <c r="EZ86" s="25">
        <v>176</v>
      </c>
      <c r="FA86" s="59">
        <v>0.97701149425287359</v>
      </c>
      <c r="FB86" s="25">
        <v>59850</v>
      </c>
      <c r="FC86" s="25">
        <v>56363</v>
      </c>
      <c r="FD86" s="25">
        <v>3487</v>
      </c>
      <c r="FE86" s="59">
        <v>0.94173767752715121</v>
      </c>
      <c r="FF86" s="25">
        <v>46780</v>
      </c>
      <c r="FG86" s="25">
        <v>23198</v>
      </c>
      <c r="FH86" s="25">
        <v>21187</v>
      </c>
      <c r="FI86" s="25">
        <v>2395</v>
      </c>
      <c r="FJ86" s="23">
        <f t="shared" si="273"/>
        <v>5.1197092774690041E-2</v>
      </c>
      <c r="FK86" s="23">
        <f t="shared" si="274"/>
        <v>0.45290722530996153</v>
      </c>
      <c r="FL86" s="36">
        <f t="shared" si="275"/>
        <v>9.6860125260960341</v>
      </c>
      <c r="FM86" s="25">
        <v>22987</v>
      </c>
      <c r="FN86" s="25">
        <v>11346</v>
      </c>
      <c r="FO86" s="17">
        <f t="shared" si="276"/>
        <v>0.49358332970809587</v>
      </c>
      <c r="FP86" s="25">
        <v>10410</v>
      </c>
      <c r="FQ86" s="17">
        <f t="shared" si="277"/>
        <v>0.45286466263540259</v>
      </c>
      <c r="FR86" s="25">
        <v>1231</v>
      </c>
      <c r="FS86" s="17">
        <f t="shared" si="278"/>
        <v>5.3552007656501498E-2</v>
      </c>
      <c r="FT86" s="25">
        <v>23793</v>
      </c>
      <c r="FU86" s="25">
        <v>11852</v>
      </c>
      <c r="FV86" s="25">
        <v>10777</v>
      </c>
      <c r="FW86" s="17">
        <f t="shared" si="279"/>
        <v>4.8921951834573194E-2</v>
      </c>
      <c r="FX86" s="17">
        <f t="shared" si="280"/>
        <v>0.45294834615222967</v>
      </c>
      <c r="FY86" s="25">
        <v>1164</v>
      </c>
      <c r="FZ86" s="25">
        <v>53877</v>
      </c>
      <c r="GA86" s="25">
        <v>3797</v>
      </c>
      <c r="GB86" s="25">
        <v>34045</v>
      </c>
      <c r="GC86" s="25">
        <v>9767</v>
      </c>
      <c r="GD86" s="25">
        <v>3617</v>
      </c>
      <c r="GE86" s="18">
        <v>91</v>
      </c>
      <c r="GF86" s="25">
        <v>2236</v>
      </c>
      <c r="GG86" s="18">
        <v>158</v>
      </c>
      <c r="GH86" s="18">
        <v>30</v>
      </c>
      <c r="GI86" s="18">
        <v>136</v>
      </c>
      <c r="GJ86" s="10">
        <f t="shared" si="281"/>
        <v>3797</v>
      </c>
      <c r="GK86" s="10">
        <f t="shared" si="222"/>
        <v>50080</v>
      </c>
      <c r="GL86" s="10">
        <f t="shared" si="223"/>
        <v>16035</v>
      </c>
      <c r="GM86" s="10">
        <f t="shared" si="282"/>
        <v>37842</v>
      </c>
      <c r="GN86" s="10">
        <f t="shared" si="224"/>
        <v>6268</v>
      </c>
      <c r="GO86" s="17">
        <f t="shared" si="283"/>
        <v>7.0475341982664211E-2</v>
      </c>
      <c r="GP86" s="17">
        <f t="shared" si="225"/>
        <v>0.92952465801733575</v>
      </c>
      <c r="GQ86" s="17">
        <f t="shared" si="226"/>
        <v>0.29762236204688458</v>
      </c>
      <c r="GR86" s="17">
        <f t="shared" si="227"/>
        <v>0.1163390686192624</v>
      </c>
      <c r="GS86" s="17">
        <f t="shared" si="284"/>
        <v>0.61357351003211014</v>
      </c>
      <c r="GT86" s="25">
        <v>24290</v>
      </c>
      <c r="GU86" s="25">
        <v>1428</v>
      </c>
      <c r="GV86" s="25">
        <v>14531</v>
      </c>
      <c r="GW86" s="25">
        <v>5382</v>
      </c>
      <c r="GX86" s="25">
        <v>1892</v>
      </c>
      <c r="GY86" s="18">
        <v>66</v>
      </c>
      <c r="GZ86" s="25">
        <v>815</v>
      </c>
      <c r="HA86" s="18">
        <v>48</v>
      </c>
      <c r="HB86" s="18">
        <v>20</v>
      </c>
      <c r="HC86" s="18">
        <v>108</v>
      </c>
      <c r="HD86" s="23">
        <f t="shared" si="285"/>
        <v>5.8789625360230545E-2</v>
      </c>
      <c r="HE86" s="23">
        <f t="shared" si="286"/>
        <v>0.94121037463976942</v>
      </c>
      <c r="HF86" s="23">
        <f t="shared" si="287"/>
        <v>0.34298065047344584</v>
      </c>
      <c r="HG86" s="23">
        <f t="shared" si="288"/>
        <v>0.12140798682585426</v>
      </c>
      <c r="HH86" s="25">
        <v>29587</v>
      </c>
      <c r="HI86" s="25">
        <v>2369</v>
      </c>
      <c r="HJ86" s="25">
        <v>19514</v>
      </c>
      <c r="HK86" s="25">
        <v>4385</v>
      </c>
      <c r="HL86" s="25">
        <v>1725</v>
      </c>
      <c r="HM86" s="18">
        <v>25</v>
      </c>
      <c r="HN86" s="25">
        <v>1421</v>
      </c>
      <c r="HO86" s="18">
        <v>110</v>
      </c>
      <c r="HP86" s="18">
        <v>10</v>
      </c>
      <c r="HQ86" s="18">
        <v>28</v>
      </c>
      <c r="HR86" s="23">
        <f t="shared" si="289"/>
        <v>8.0068949200662459E-2</v>
      </c>
      <c r="HS86" s="23">
        <f t="shared" si="290"/>
        <v>0.91993105079933757</v>
      </c>
      <c r="HT86" s="80">
        <f t="shared" si="291"/>
        <v>0.2603846283840876</v>
      </c>
      <c r="HU86" s="27">
        <v>82825</v>
      </c>
      <c r="HV86" s="25">
        <v>2301</v>
      </c>
      <c r="HW86" s="25">
        <v>12438</v>
      </c>
      <c r="HX86" s="18">
        <v>864</v>
      </c>
      <c r="HY86" s="25">
        <v>16046</v>
      </c>
      <c r="HZ86" s="25">
        <v>4994</v>
      </c>
      <c r="IA86" s="25">
        <v>3020</v>
      </c>
      <c r="IB86" s="18">
        <v>471</v>
      </c>
      <c r="IC86" s="25">
        <v>14772</v>
      </c>
      <c r="ID86" s="25">
        <v>19460</v>
      </c>
      <c r="IE86" s="25">
        <v>5280</v>
      </c>
      <c r="IF86" s="18">
        <v>1346</v>
      </c>
      <c r="IG86" s="18">
        <v>1833</v>
      </c>
      <c r="IH86" s="17">
        <f t="shared" si="292"/>
        <v>0.29524901901599759</v>
      </c>
      <c r="II86" s="17">
        <f t="shared" si="293"/>
        <v>6.0295804406881981E-2</v>
      </c>
      <c r="IJ86" s="30">
        <f t="shared" si="294"/>
        <v>16.584901882258709</v>
      </c>
      <c r="IK86" s="17">
        <f t="shared" si="397"/>
        <v>0.22671360723863082</v>
      </c>
      <c r="IL86" s="25">
        <v>38620</v>
      </c>
      <c r="IM86" s="25">
        <v>880</v>
      </c>
      <c r="IN86" s="25">
        <v>9819</v>
      </c>
      <c r="IO86" s="18">
        <v>634</v>
      </c>
      <c r="IP86" s="25">
        <v>10293</v>
      </c>
      <c r="IQ86" s="25">
        <v>2319</v>
      </c>
      <c r="IR86" s="25">
        <v>1932</v>
      </c>
      <c r="IS86" s="18">
        <v>292</v>
      </c>
      <c r="IT86" s="25">
        <v>6995</v>
      </c>
      <c r="IU86" s="25">
        <v>1257</v>
      </c>
      <c r="IV86" s="25">
        <v>2135</v>
      </c>
      <c r="IW86" s="18">
        <v>723</v>
      </c>
      <c r="IX86" s="18">
        <v>1341</v>
      </c>
      <c r="IY86" s="17">
        <f t="shared" si="295"/>
        <v>0.67004142931123767</v>
      </c>
      <c r="IZ86" s="25">
        <v>44205</v>
      </c>
      <c r="JA86" s="25">
        <v>1421</v>
      </c>
      <c r="JB86" s="25">
        <v>2619</v>
      </c>
      <c r="JC86" s="18">
        <v>230</v>
      </c>
      <c r="JD86" s="25">
        <v>5753</v>
      </c>
      <c r="JE86" s="25">
        <v>2675</v>
      </c>
      <c r="JF86" s="25">
        <v>1088</v>
      </c>
      <c r="JG86" s="18">
        <v>179</v>
      </c>
      <c r="JH86" s="25">
        <v>7777</v>
      </c>
      <c r="JI86" s="25">
        <v>18203</v>
      </c>
      <c r="JJ86" s="25">
        <v>3145</v>
      </c>
      <c r="JK86" s="18">
        <v>623</v>
      </c>
      <c r="JL86" s="18">
        <v>492</v>
      </c>
      <c r="JM86" s="80">
        <f t="shared" si="296"/>
        <v>0.31186517362289334</v>
      </c>
      <c r="JN86" s="27">
        <v>82825</v>
      </c>
      <c r="JO86" s="25">
        <v>64171</v>
      </c>
      <c r="JP86" s="18">
        <v>40</v>
      </c>
      <c r="JQ86" s="18">
        <v>134</v>
      </c>
      <c r="JR86" s="25">
        <v>1357</v>
      </c>
      <c r="JS86" s="18">
        <v>357</v>
      </c>
      <c r="JT86" s="18">
        <v>211</v>
      </c>
      <c r="JU86" s="18">
        <v>4</v>
      </c>
      <c r="JV86" s="18">
        <v>34</v>
      </c>
      <c r="JW86" s="25">
        <v>16517</v>
      </c>
      <c r="JX86" s="17">
        <f t="shared" si="297"/>
        <v>0.19942046483549652</v>
      </c>
      <c r="JY86" s="17">
        <f t="shared" si="298"/>
        <v>0.80057953516450353</v>
      </c>
      <c r="JZ86" s="25">
        <v>9342</v>
      </c>
      <c r="KA86" s="25">
        <v>8264</v>
      </c>
      <c r="KB86" s="18">
        <v>5</v>
      </c>
      <c r="KC86" s="18">
        <v>6</v>
      </c>
      <c r="KD86" s="25">
        <v>74</v>
      </c>
      <c r="KE86" s="18">
        <v>39</v>
      </c>
      <c r="KF86" s="18">
        <v>22</v>
      </c>
      <c r="KG86" s="18">
        <v>1</v>
      </c>
      <c r="KH86" s="18">
        <v>0</v>
      </c>
      <c r="KI86" s="25">
        <v>931</v>
      </c>
      <c r="KJ86" s="17">
        <f t="shared" si="299"/>
        <v>9.9657460929137229E-2</v>
      </c>
      <c r="KK86" s="25">
        <v>73483</v>
      </c>
      <c r="KL86" s="25">
        <v>55907</v>
      </c>
      <c r="KM86" s="18">
        <v>35</v>
      </c>
      <c r="KN86" s="18">
        <v>128</v>
      </c>
      <c r="KO86" s="25">
        <v>1283</v>
      </c>
      <c r="KP86" s="18">
        <v>318</v>
      </c>
      <c r="KQ86" s="18">
        <v>189</v>
      </c>
      <c r="KR86" s="18">
        <v>3</v>
      </c>
      <c r="KS86" s="18">
        <v>34</v>
      </c>
      <c r="KT86" s="25">
        <v>15586</v>
      </c>
      <c r="KU86" s="69">
        <f t="shared" si="300"/>
        <v>0.21210347971639698</v>
      </c>
      <c r="KV86" s="27">
        <v>105662</v>
      </c>
      <c r="KW86" s="25">
        <v>95852</v>
      </c>
      <c r="KX86" s="25">
        <v>9810</v>
      </c>
      <c r="KY86" s="59">
        <v>9.2843217050595298E-2</v>
      </c>
      <c r="KZ86" s="25">
        <v>5797</v>
      </c>
      <c r="LA86" s="25">
        <v>3194</v>
      </c>
      <c r="LB86" s="25">
        <v>4335</v>
      </c>
      <c r="LC86" s="25">
        <v>4117</v>
      </c>
      <c r="LD86" s="25">
        <v>50421</v>
      </c>
      <c r="LE86" s="25">
        <v>46275</v>
      </c>
      <c r="LF86" s="25">
        <v>4146</v>
      </c>
      <c r="LG86" s="59">
        <v>8.222764324388647E-2</v>
      </c>
      <c r="LH86" s="25">
        <v>55241</v>
      </c>
      <c r="LI86" s="25">
        <v>49577</v>
      </c>
      <c r="LJ86" s="25">
        <v>5664</v>
      </c>
      <c r="LK86" s="35">
        <v>0.10253253923716081</v>
      </c>
      <c r="LL86" s="27">
        <v>22874</v>
      </c>
      <c r="LM86" s="18">
        <v>254</v>
      </c>
      <c r="LN86" s="25">
        <v>17643</v>
      </c>
      <c r="LO86" s="25">
        <v>1540</v>
      </c>
      <c r="LP86" s="18">
        <v>416</v>
      </c>
      <c r="LQ86" s="18">
        <v>131</v>
      </c>
      <c r="LR86" s="25">
        <v>2890</v>
      </c>
      <c r="LS86" s="23">
        <f t="shared" si="301"/>
        <v>0.12634432106321589</v>
      </c>
      <c r="LT86" s="23">
        <f t="shared" si="302"/>
        <v>0.87365567893678409</v>
      </c>
      <c r="LU86" s="17">
        <f t="shared" si="303"/>
        <v>0.78241671767071785</v>
      </c>
      <c r="LV86" s="25">
        <v>22874</v>
      </c>
      <c r="LW86" s="18">
        <v>542</v>
      </c>
      <c r="LX86" s="18">
        <v>162</v>
      </c>
      <c r="LY86" s="25">
        <v>10125</v>
      </c>
      <c r="LZ86" s="25">
        <v>9364</v>
      </c>
      <c r="MA86" s="18">
        <v>148</v>
      </c>
      <c r="MB86" s="18">
        <v>626</v>
      </c>
      <c r="MC86" s="18">
        <v>218</v>
      </c>
      <c r="MD86" s="18">
        <v>223</v>
      </c>
      <c r="ME86" s="18">
        <v>270</v>
      </c>
      <c r="MF86" s="25">
        <v>1196</v>
      </c>
      <c r="MG86" s="17">
        <f t="shared" si="304"/>
        <v>4.3368016088135002E-2</v>
      </c>
      <c r="MH86" s="17">
        <f t="shared" si="305"/>
        <v>0.48316866311095569</v>
      </c>
      <c r="MI86" s="25">
        <v>22874</v>
      </c>
      <c r="MJ86" s="18">
        <v>502</v>
      </c>
      <c r="MK86" s="18">
        <v>176</v>
      </c>
      <c r="ML86" s="25">
        <v>10362</v>
      </c>
      <c r="MM86" s="25">
        <v>9352</v>
      </c>
      <c r="MN86" s="18">
        <v>181</v>
      </c>
      <c r="MO86" s="18">
        <v>664</v>
      </c>
      <c r="MP86" s="18">
        <v>317</v>
      </c>
      <c r="MQ86" s="18">
        <v>5</v>
      </c>
      <c r="MR86" s="18">
        <v>115</v>
      </c>
      <c r="MS86" s="25">
        <v>1200</v>
      </c>
      <c r="MT86" s="17">
        <f t="shared" si="306"/>
        <v>0.49672116813849787</v>
      </c>
      <c r="MU86" s="69">
        <f t="shared" si="307"/>
        <v>0.63279269039083674</v>
      </c>
      <c r="MV86" s="27">
        <v>22874</v>
      </c>
      <c r="MW86" s="18">
        <v>552</v>
      </c>
      <c r="MX86" s="25">
        <v>6450</v>
      </c>
      <c r="MY86" s="25">
        <v>3301</v>
      </c>
      <c r="MZ86" s="18">
        <v>214</v>
      </c>
      <c r="NA86" s="25">
        <v>11128</v>
      </c>
      <c r="NB86" s="18">
        <v>124</v>
      </c>
      <c r="NC86" s="25">
        <v>1072</v>
      </c>
      <c r="ND86" s="18">
        <v>33</v>
      </c>
      <c r="NE86" s="17">
        <f t="shared" si="308"/>
        <v>2.4132202500655765E-2</v>
      </c>
      <c r="NF86" s="10">
        <f t="shared" si="309"/>
        <v>2490.0089184226631</v>
      </c>
      <c r="NG86" s="17">
        <f t="shared" si="310"/>
        <v>0.55748885197167086</v>
      </c>
      <c r="NH86" s="25">
        <v>22874</v>
      </c>
      <c r="NI86" s="18">
        <v>65</v>
      </c>
      <c r="NJ86" s="18">
        <v>70</v>
      </c>
      <c r="NK86" s="18">
        <v>90</v>
      </c>
      <c r="NL86" s="18">
        <v>111</v>
      </c>
      <c r="NM86" s="25">
        <v>19381</v>
      </c>
      <c r="NN86" s="25">
        <v>3031</v>
      </c>
      <c r="NO86" s="18">
        <v>103</v>
      </c>
      <c r="NP86" s="18">
        <v>0</v>
      </c>
      <c r="NQ86" s="32">
        <v>23</v>
      </c>
      <c r="NR86" s="27">
        <v>22874</v>
      </c>
      <c r="NS86" s="37">
        <f t="shared" si="311"/>
        <v>1.1047477485354551</v>
      </c>
      <c r="NT86" s="37">
        <f t="shared" si="312"/>
        <v>0.2981014010219229</v>
      </c>
      <c r="NU86" s="37">
        <f t="shared" si="313"/>
        <v>0.905184012663237</v>
      </c>
      <c r="NV86" s="17">
        <f t="shared" si="314"/>
        <v>0.18380777399998383</v>
      </c>
      <c r="NW86" s="10">
        <f t="shared" si="315"/>
        <v>12410</v>
      </c>
      <c r="NX86" s="17">
        <f t="shared" si="316"/>
        <v>0.54253737868322116</v>
      </c>
      <c r="NY86" s="19">
        <f t="shared" si="317"/>
        <v>0.22364793022040405</v>
      </c>
      <c r="NZ86" s="25">
        <v>8496</v>
      </c>
      <c r="OA86" s="25">
        <v>10464</v>
      </c>
      <c r="OB86" s="18">
        <v>827</v>
      </c>
      <c r="OC86" s="25">
        <v>4525</v>
      </c>
      <c r="OD86" s="18">
        <v>295</v>
      </c>
      <c r="OE86" s="18">
        <v>663</v>
      </c>
      <c r="OF86" s="17">
        <f t="shared" si="318"/>
        <v>0.19782285564396257</v>
      </c>
      <c r="OG86" s="17">
        <f t="shared" si="319"/>
        <v>0.37142607327096266</v>
      </c>
      <c r="OH86" s="17">
        <f t="shared" si="320"/>
        <v>0.45746262131677889</v>
      </c>
      <c r="OI86" s="69">
        <f t="shared" si="321"/>
        <v>2.8984873655678936E-2</v>
      </c>
      <c r="OJ86" s="27">
        <v>22874</v>
      </c>
      <c r="OK86" s="18">
        <v>322</v>
      </c>
      <c r="OL86" s="25">
        <v>11255</v>
      </c>
      <c r="OM86" s="25">
        <v>5715</v>
      </c>
      <c r="ON86" s="18">
        <v>893</v>
      </c>
      <c r="OO86" s="18">
        <v>386</v>
      </c>
      <c r="OP86" s="18">
        <v>822</v>
      </c>
      <c r="OQ86" s="25">
        <v>1081</v>
      </c>
      <c r="OR86" s="69">
        <f t="shared" si="322"/>
        <v>0.58109644137448635</v>
      </c>
      <c r="OS86" s="85">
        <v>26908</v>
      </c>
      <c r="OT86" s="22">
        <v>26908</v>
      </c>
      <c r="OU86" s="38">
        <f t="shared" si="323"/>
        <v>0.99386865627539334</v>
      </c>
      <c r="OV86" s="39">
        <v>0.72597666121599536</v>
      </c>
      <c r="OW86" s="22">
        <v>1953458</v>
      </c>
      <c r="OX86" s="36">
        <f t="shared" si="324"/>
        <v>79931594.444000006</v>
      </c>
      <c r="OY86" s="36">
        <f t="shared" si="325"/>
        <v>1823134.892985573</v>
      </c>
      <c r="OZ86" s="22"/>
      <c r="PA86" s="22"/>
      <c r="PB86" s="38">
        <f t="shared" si="326"/>
        <v>0</v>
      </c>
      <c r="PC86" s="39">
        <v>0</v>
      </c>
      <c r="PD86" s="22"/>
      <c r="PE86" s="40">
        <f t="shared" si="327"/>
        <v>0</v>
      </c>
      <c r="PF86" s="36">
        <f t="shared" si="328"/>
        <v>0</v>
      </c>
      <c r="PG86" s="22">
        <v>136</v>
      </c>
      <c r="PH86" s="22">
        <v>136</v>
      </c>
      <c r="PI86" s="38">
        <f t="shared" si="329"/>
        <v>5.0232695575090497E-3</v>
      </c>
      <c r="PJ86" s="39">
        <v>6.220588235294118E-2</v>
      </c>
      <c r="PK86" s="22">
        <v>846</v>
      </c>
      <c r="PL86" s="41">
        <f t="shared" si="330"/>
        <v>34616.627999999997</v>
      </c>
      <c r="PM86" s="36">
        <f t="shared" si="331"/>
        <v>11117.54112624188</v>
      </c>
      <c r="PN86" s="22"/>
      <c r="PO86" s="22"/>
      <c r="PP86" s="38">
        <f t="shared" si="332"/>
        <v>0</v>
      </c>
      <c r="PQ86" s="39">
        <v>0</v>
      </c>
      <c r="PR86" s="22"/>
      <c r="PS86" s="41">
        <f t="shared" si="333"/>
        <v>0</v>
      </c>
      <c r="PT86" s="36">
        <f t="shared" si="334"/>
        <v>0</v>
      </c>
      <c r="PU86" s="22">
        <v>30</v>
      </c>
      <c r="PV86" s="22">
        <v>30</v>
      </c>
      <c r="PW86" s="38">
        <f t="shared" si="335"/>
        <v>1.1080741670975844E-3</v>
      </c>
      <c r="PX86" s="39">
        <v>5.9666666666666666E-2</v>
      </c>
      <c r="PY86" s="22">
        <v>179</v>
      </c>
      <c r="PZ86" s="36">
        <f t="shared" si="336"/>
        <v>4577.001679448008</v>
      </c>
      <c r="QA86" s="22"/>
      <c r="QB86" s="22"/>
      <c r="QC86" s="39">
        <v>0</v>
      </c>
      <c r="QD86" s="22"/>
      <c r="QE86" s="22">
        <f t="shared" si="337"/>
        <v>0</v>
      </c>
      <c r="QF86" s="22"/>
      <c r="QG86" s="22"/>
      <c r="QH86" s="22"/>
      <c r="QI86" s="38">
        <f t="shared" si="338"/>
        <v>0</v>
      </c>
      <c r="QJ86" s="39">
        <v>0</v>
      </c>
      <c r="QK86" s="22"/>
      <c r="QL86" s="42">
        <f t="shared" si="339"/>
        <v>0</v>
      </c>
      <c r="QM86" s="22">
        <f t="shared" si="340"/>
        <v>0</v>
      </c>
      <c r="QN86" s="22"/>
      <c r="QO86" s="22"/>
      <c r="QP86" s="38">
        <f t="shared" si="341"/>
        <v>0</v>
      </c>
      <c r="QQ86" s="39">
        <v>0</v>
      </c>
      <c r="QR86" s="22"/>
      <c r="QS86" s="36">
        <f t="shared" si="342"/>
        <v>0</v>
      </c>
      <c r="QT86" s="22"/>
      <c r="QU86" s="22"/>
      <c r="QV86" s="38">
        <f t="shared" si="343"/>
        <v>0</v>
      </c>
      <c r="QW86" s="39">
        <v>0</v>
      </c>
      <c r="QX86" s="22"/>
      <c r="QY86" s="36">
        <f t="shared" si="344"/>
        <v>0</v>
      </c>
      <c r="QZ86" s="22"/>
      <c r="RA86" s="22"/>
      <c r="RB86" s="38">
        <f t="shared" si="345"/>
        <v>0</v>
      </c>
      <c r="RC86" s="39">
        <v>0</v>
      </c>
      <c r="RD86" s="22"/>
      <c r="RE86" s="36">
        <f t="shared" si="346"/>
        <v>0</v>
      </c>
      <c r="RF86" s="10">
        <f t="shared" si="347"/>
        <v>27074</v>
      </c>
      <c r="RG86" s="10">
        <f t="shared" si="348"/>
        <v>27074</v>
      </c>
      <c r="RH86" s="17">
        <f t="shared" si="349"/>
        <v>3.4821282730963986E-2</v>
      </c>
      <c r="RI86" s="17">
        <f t="shared" si="350"/>
        <v>7.9555322360963597E-4</v>
      </c>
      <c r="RJ86" s="17">
        <f t="shared" si="351"/>
        <v>0.99146492736073899</v>
      </c>
      <c r="RK86" s="17">
        <f t="shared" si="352"/>
        <v>0</v>
      </c>
      <c r="RL86" s="17">
        <f t="shared" si="353"/>
        <v>0</v>
      </c>
      <c r="RM86" s="17">
        <f t="shared" si="354"/>
        <v>2.4890844090052801E-3</v>
      </c>
      <c r="RN86" s="17">
        <f t="shared" si="355"/>
        <v>0</v>
      </c>
      <c r="RO86" s="17">
        <f t="shared" si="356"/>
        <v>0</v>
      </c>
      <c r="RP86" s="17">
        <f t="shared" si="357"/>
        <v>0</v>
      </c>
      <c r="RQ86" s="17">
        <f t="shared" si="358"/>
        <v>0</v>
      </c>
      <c r="RR86" s="36">
        <f t="shared" si="359"/>
        <v>1838829.4357912629</v>
      </c>
      <c r="RS86" s="36">
        <f t="shared" si="360"/>
        <v>17.40293990073312</v>
      </c>
      <c r="RT86" s="10">
        <f t="shared" si="361"/>
        <v>0</v>
      </c>
      <c r="RU86" s="17">
        <f t="shared" si="362"/>
        <v>0</v>
      </c>
      <c r="RV86" s="37">
        <f t="shared" si="363"/>
        <v>3.9027110881288323</v>
      </c>
      <c r="RW86" s="36">
        <f t="shared" si="364"/>
        <v>0.25623213643504761</v>
      </c>
      <c r="RX86" s="85">
        <v>-1.674806</v>
      </c>
      <c r="RY86" s="93">
        <v>116</v>
      </c>
      <c r="RZ86" s="43" t="b">
        <v>0</v>
      </c>
      <c r="SA86" s="18" t="b">
        <v>0</v>
      </c>
      <c r="SB86" s="18" t="b">
        <v>0</v>
      </c>
      <c r="SC86" s="18" t="b">
        <v>0</v>
      </c>
      <c r="SD86" s="18" t="b">
        <v>0</v>
      </c>
      <c r="SE86" s="32" t="b">
        <v>0</v>
      </c>
      <c r="SF86" s="43" t="b">
        <v>1</v>
      </c>
      <c r="SG86" s="18" t="b">
        <v>0</v>
      </c>
      <c r="SH86" s="18"/>
      <c r="SI86" s="18"/>
      <c r="SJ86" s="18"/>
      <c r="SK86" s="18"/>
      <c r="SL86" s="18"/>
      <c r="SM86" s="18"/>
      <c r="SN86" s="18"/>
      <c r="SO86" s="18"/>
      <c r="SP86" s="18"/>
      <c r="SQ86" s="17">
        <f t="shared" si="365"/>
        <v>0</v>
      </c>
      <c r="SR86" s="17">
        <f t="shared" si="366"/>
        <v>0</v>
      </c>
      <c r="SS86" s="17">
        <f t="shared" si="367"/>
        <v>0</v>
      </c>
      <c r="ST86" s="17">
        <f t="shared" si="368"/>
        <v>0</v>
      </c>
      <c r="SU86" s="17">
        <f t="shared" si="369"/>
        <v>0</v>
      </c>
      <c r="SV86" s="17">
        <f t="shared" si="399"/>
        <v>0</v>
      </c>
      <c r="SW86" s="17">
        <f t="shared" si="370"/>
        <v>0</v>
      </c>
      <c r="SX86" s="17">
        <f t="shared" si="371"/>
        <v>0</v>
      </c>
      <c r="SY86" s="17">
        <f t="shared" si="372"/>
        <v>0</v>
      </c>
      <c r="SZ86" s="17">
        <f t="shared" si="373"/>
        <v>0</v>
      </c>
      <c r="TA86" s="17">
        <f t="shared" si="374"/>
        <v>0</v>
      </c>
      <c r="TB86" s="24">
        <f t="shared" si="375"/>
        <v>620</v>
      </c>
      <c r="TC86" s="69">
        <f t="shared" si="376"/>
        <v>1</v>
      </c>
      <c r="TD86" s="17">
        <f t="shared" si="398"/>
        <v>2.6014568158168575E-6</v>
      </c>
      <c r="TE86" s="95"/>
      <c r="TF86" s="71"/>
      <c r="TG86" s="71"/>
      <c r="TH86" s="71">
        <v>20</v>
      </c>
      <c r="TI86" s="71"/>
      <c r="TJ86" s="71"/>
      <c r="TK86" s="71">
        <v>132</v>
      </c>
      <c r="TL86" s="71"/>
      <c r="TM86" s="71"/>
      <c r="TN86" s="71"/>
      <c r="TO86" s="71">
        <v>56</v>
      </c>
      <c r="TP86" s="71">
        <v>5</v>
      </c>
      <c r="TQ86" s="71">
        <v>23</v>
      </c>
      <c r="TR86" s="72"/>
      <c r="TS86" s="72"/>
      <c r="TT86" s="72"/>
      <c r="TU86" s="72"/>
      <c r="TV86" s="72">
        <v>5</v>
      </c>
      <c r="TW86" s="72"/>
      <c r="TX86" s="72"/>
      <c r="TY86" s="72"/>
      <c r="TZ86" s="72">
        <v>61</v>
      </c>
      <c r="UA86" s="72"/>
      <c r="UB86" s="72">
        <v>2</v>
      </c>
      <c r="UC86" s="72"/>
      <c r="UD86" s="72"/>
      <c r="UE86" s="72"/>
      <c r="UF86" s="72"/>
      <c r="UG86" s="72">
        <v>36</v>
      </c>
      <c r="UH86" s="72">
        <v>3</v>
      </c>
      <c r="UI86" s="72">
        <v>17</v>
      </c>
      <c r="UJ86" s="73"/>
      <c r="UK86" s="73"/>
      <c r="UL86" s="73"/>
      <c r="UM86" s="73"/>
      <c r="UN86" s="73">
        <v>18</v>
      </c>
      <c r="UO86" s="73"/>
      <c r="UP86" s="73"/>
      <c r="UQ86" s="73"/>
      <c r="UR86" s="73">
        <v>111</v>
      </c>
      <c r="US86" s="73">
        <v>6</v>
      </c>
      <c r="UT86" s="73">
        <v>1</v>
      </c>
      <c r="UU86" s="73"/>
      <c r="UV86" s="73"/>
      <c r="UW86" s="73"/>
      <c r="UX86" s="73"/>
      <c r="UY86" s="73">
        <v>52</v>
      </c>
      <c r="UZ86" s="73">
        <v>2</v>
      </c>
      <c r="VA86" s="73">
        <v>13</v>
      </c>
      <c r="VB86" s="73">
        <v>5</v>
      </c>
      <c r="VC86" s="73"/>
      <c r="VD86" s="73"/>
      <c r="VE86" s="73"/>
      <c r="VF86" s="73">
        <v>16</v>
      </c>
      <c r="VG86" s="73"/>
      <c r="VH86" s="73"/>
      <c r="VI86" s="73">
        <v>2</v>
      </c>
      <c r="VJ86" s="73">
        <v>153</v>
      </c>
      <c r="VK86" s="73">
        <v>10</v>
      </c>
      <c r="VL86" s="73"/>
      <c r="VM86" s="73"/>
      <c r="VN86" s="73"/>
      <c r="VO86" s="73"/>
      <c r="VP86" s="73">
        <v>77</v>
      </c>
      <c r="VQ86" s="73">
        <v>2</v>
      </c>
      <c r="VR86" s="73">
        <v>20</v>
      </c>
      <c r="VS86" s="73"/>
      <c r="VT86" s="73"/>
      <c r="VU86" s="73"/>
      <c r="VV86" s="73"/>
      <c r="VW86" s="73">
        <v>55</v>
      </c>
      <c r="VX86" s="73">
        <v>2</v>
      </c>
      <c r="VY86" s="73"/>
      <c r="VZ86" s="73"/>
      <c r="WA86" s="73">
        <v>162</v>
      </c>
      <c r="WB86" s="73">
        <v>3</v>
      </c>
      <c r="WC86" s="73">
        <v>33</v>
      </c>
      <c r="WD86" s="73">
        <v>1</v>
      </c>
      <c r="WE86" s="73"/>
      <c r="WF86" s="73"/>
      <c r="WG86" s="73"/>
      <c r="WH86" s="73">
        <v>7</v>
      </c>
      <c r="WI86" s="73"/>
      <c r="WJ86" s="73">
        <v>124</v>
      </c>
      <c r="WK86" s="73"/>
      <c r="WL86" s="73"/>
      <c r="WM86" s="73"/>
      <c r="WN86" s="73">
        <v>11</v>
      </c>
      <c r="WO86" s="22">
        <f t="shared" si="377"/>
        <v>5</v>
      </c>
      <c r="WP86" s="22">
        <f t="shared" si="378"/>
        <v>0</v>
      </c>
      <c r="WQ86" s="22">
        <f t="shared" si="379"/>
        <v>0</v>
      </c>
      <c r="WR86" s="22">
        <f t="shared" si="380"/>
        <v>0</v>
      </c>
      <c r="WS86" s="22">
        <f t="shared" si="381"/>
        <v>114</v>
      </c>
      <c r="WT86" s="22">
        <f t="shared" si="382"/>
        <v>0</v>
      </c>
      <c r="WU86" s="22">
        <f t="shared" si="383"/>
        <v>0</v>
      </c>
      <c r="WV86" s="22">
        <f t="shared" si="384"/>
        <v>2</v>
      </c>
      <c r="WW86" s="22">
        <f t="shared" si="385"/>
        <v>619</v>
      </c>
      <c r="WX86" s="22">
        <f t="shared" si="386"/>
        <v>0</v>
      </c>
      <c r="WY86" s="22">
        <f t="shared" si="387"/>
        <v>54</v>
      </c>
      <c r="WZ86" s="22">
        <f t="shared" si="388"/>
        <v>1</v>
      </c>
      <c r="XA86" s="22">
        <f t="shared" si="389"/>
        <v>0</v>
      </c>
      <c r="XB86" s="22">
        <f t="shared" si="390"/>
        <v>0</v>
      </c>
      <c r="XC86" s="22">
        <f t="shared" si="391"/>
        <v>0</v>
      </c>
      <c r="XD86" s="22">
        <f t="shared" si="392"/>
        <v>0</v>
      </c>
      <c r="XE86" s="22">
        <f t="shared" si="393"/>
        <v>345</v>
      </c>
      <c r="XF86" s="22">
        <f t="shared" si="394"/>
        <v>12</v>
      </c>
      <c r="XG86" s="93">
        <f t="shared" si="395"/>
        <v>84</v>
      </c>
    </row>
    <row r="87" spans="1:631" ht="17.100000000000001" customHeight="1" x14ac:dyDescent="0.2">
      <c r="A87" s="101"/>
      <c r="B87" s="27" t="s">
        <v>194</v>
      </c>
      <c r="C87" s="535" t="s">
        <v>195</v>
      </c>
      <c r="D87" s="25" t="s">
        <v>196</v>
      </c>
      <c r="E87" s="535" t="s">
        <v>197</v>
      </c>
      <c r="F87" s="25" t="s">
        <v>201</v>
      </c>
      <c r="G87" s="535" t="s">
        <v>202</v>
      </c>
      <c r="H87" s="25">
        <v>34</v>
      </c>
      <c r="I87" s="28">
        <v>8</v>
      </c>
      <c r="J87" s="17">
        <f t="shared" si="228"/>
        <v>0.55675521821631879</v>
      </c>
      <c r="K87" s="17">
        <f t="shared" si="229"/>
        <v>0.2552371916508539</v>
      </c>
      <c r="L87" s="17">
        <f t="shared" si="230"/>
        <v>1</v>
      </c>
      <c r="M87" s="17">
        <f t="shared" si="231"/>
        <v>0.20502684393130544</v>
      </c>
      <c r="N87" s="17">
        <f t="shared" si="232"/>
        <v>0.28094031257107582</v>
      </c>
      <c r="O87" s="17">
        <f t="shared" si="233"/>
        <v>3.1916508538899428E-2</v>
      </c>
      <c r="P87" s="17">
        <f t="shared" si="234"/>
        <v>0.71979177511712655</v>
      </c>
      <c r="Q87" s="17">
        <f t="shared" si="235"/>
        <v>0.4342327491859318</v>
      </c>
      <c r="R87" s="69">
        <f t="shared" si="236"/>
        <v>0.791436076611155</v>
      </c>
      <c r="S87" s="422">
        <f t="shared" si="237"/>
        <v>0.47503740842474074</v>
      </c>
      <c r="T87" s="17">
        <f t="shared" si="396"/>
        <v>0.52496259157525926</v>
      </c>
      <c r="U87" s="10">
        <f t="shared" si="238"/>
        <v>64377.737492648768</v>
      </c>
      <c r="V87" s="32">
        <v>3</v>
      </c>
      <c r="W87" s="550">
        <f t="shared" si="239"/>
        <v>0</v>
      </c>
      <c r="X87" s="550">
        <f t="shared" si="240"/>
        <v>0.36392629731362963</v>
      </c>
      <c r="Y87" s="550">
        <f t="shared" si="241"/>
        <v>0.63607370268637031</v>
      </c>
      <c r="Z87" s="551">
        <f t="shared" si="242"/>
        <v>78003.626381537644</v>
      </c>
      <c r="AA87" s="426">
        <f t="shared" si="243"/>
        <v>6.4077369060530201E-2</v>
      </c>
      <c r="AB87" s="59">
        <f t="shared" si="244"/>
        <v>0.83670433069283046</v>
      </c>
      <c r="AC87" s="59">
        <f t="shared" si="245"/>
        <v>0.23913961724664523</v>
      </c>
      <c r="AD87" s="59">
        <f t="shared" si="246"/>
        <v>0.28094031257107582</v>
      </c>
      <c r="AE87" s="59">
        <f t="shared" si="247"/>
        <v>0.5657672508140682</v>
      </c>
      <c r="AF87" s="59">
        <f t="shared" si="248"/>
        <v>0.66277039848197339</v>
      </c>
      <c r="AG87" s="59">
        <f t="shared" si="249"/>
        <v>0.16857685009487666</v>
      </c>
      <c r="AH87" s="59">
        <f t="shared" si="250"/>
        <v>3.1916508538899428E-2</v>
      </c>
      <c r="AI87" s="59">
        <f t="shared" si="251"/>
        <v>0.67741935483870963</v>
      </c>
      <c r="AJ87" s="59">
        <f t="shared" si="252"/>
        <v>0.4360910815939279</v>
      </c>
      <c r="AK87" s="59">
        <f t="shared" si="253"/>
        <v>0.2802082248828735</v>
      </c>
      <c r="AL87" s="35">
        <f t="shared" si="254"/>
        <v>1</v>
      </c>
      <c r="AM87" s="27">
        <v>122633</v>
      </c>
      <c r="AN87" s="25">
        <v>62441</v>
      </c>
      <c r="AO87" s="25">
        <v>60192</v>
      </c>
      <c r="AP87" s="17">
        <f t="shared" si="255"/>
        <v>2.3818590954754466E-3</v>
      </c>
      <c r="AQ87" s="63">
        <v>103.73637692716639</v>
      </c>
      <c r="AR87" s="58">
        <v>4050.9831389199999</v>
      </c>
      <c r="AS87" s="24">
        <f t="shared" si="256"/>
        <v>30.272404449625579</v>
      </c>
      <c r="AT87" s="17">
        <f t="shared" si="257"/>
        <v>2.6143553107377458E-2</v>
      </c>
      <c r="AU87" s="25">
        <v>115860</v>
      </c>
      <c r="AV87" s="25">
        <v>56387</v>
      </c>
      <c r="AW87" s="25">
        <v>59473</v>
      </c>
      <c r="AX87" s="25">
        <v>6773</v>
      </c>
      <c r="AY87" s="25">
        <v>6054</v>
      </c>
      <c r="AZ87" s="18">
        <v>719</v>
      </c>
      <c r="BA87" s="25">
        <v>7858</v>
      </c>
      <c r="BB87" s="25">
        <v>3948</v>
      </c>
      <c r="BC87" s="25">
        <v>3910</v>
      </c>
      <c r="BD87" s="63">
        <v>100.97186700767264</v>
      </c>
      <c r="BE87" s="25">
        <v>114775</v>
      </c>
      <c r="BF87" s="25">
        <v>58493</v>
      </c>
      <c r="BG87" s="25">
        <v>56282</v>
      </c>
      <c r="BH87" s="63">
        <v>103.92843182545042</v>
      </c>
      <c r="BI87" s="17">
        <v>6.4077369060530201E-2</v>
      </c>
      <c r="BJ87" s="25">
        <v>41873</v>
      </c>
      <c r="BK87" s="25">
        <v>74011</v>
      </c>
      <c r="BL87" s="25">
        <v>6749</v>
      </c>
      <c r="BM87" s="17">
        <v>0.65695639837321484</v>
      </c>
      <c r="BN87" s="10">
        <f t="shared" si="258"/>
        <v>42068.465998297543</v>
      </c>
      <c r="BO87" s="29">
        <v>0.5657672508140682</v>
      </c>
      <c r="BP87" s="30">
        <f t="shared" si="259"/>
        <v>0.4342327491859318</v>
      </c>
      <c r="BQ87" s="31">
        <v>9.1189147559146608</v>
      </c>
      <c r="BR87" s="25">
        <v>80760</v>
      </c>
      <c r="BS87" s="25">
        <v>21143</v>
      </c>
      <c r="BT87" s="25">
        <v>52140</v>
      </c>
      <c r="BU87" s="25">
        <v>5233</v>
      </c>
      <c r="BV87" s="18">
        <v>1691</v>
      </c>
      <c r="BW87" s="18">
        <v>553</v>
      </c>
      <c r="BX87" s="25">
        <v>26350</v>
      </c>
      <c r="BY87" s="25">
        <v>19510</v>
      </c>
      <c r="BZ87" s="25">
        <v>6840</v>
      </c>
      <c r="CA87" s="59">
        <v>0.25958254269449715</v>
      </c>
      <c r="CB87" s="25">
        <v>115860</v>
      </c>
      <c r="CC87" s="25">
        <v>6773</v>
      </c>
      <c r="CD87" s="17">
        <f t="shared" si="260"/>
        <v>5.8458484377697219E-2</v>
      </c>
      <c r="CE87" s="25">
        <v>1175</v>
      </c>
      <c r="CF87" s="25">
        <v>3103</v>
      </c>
      <c r="CG87" s="25">
        <v>5107</v>
      </c>
      <c r="CH87" s="25">
        <v>5684</v>
      </c>
      <c r="CI87" s="25">
        <v>4655</v>
      </c>
      <c r="CJ87" s="25">
        <v>3060</v>
      </c>
      <c r="CK87" s="25">
        <v>1725</v>
      </c>
      <c r="CL87" s="18">
        <v>1003</v>
      </c>
      <c r="CM87" s="18">
        <v>838</v>
      </c>
      <c r="CN87" s="26">
        <v>4.3969639468690698</v>
      </c>
      <c r="CO87" s="27">
        <v>26350</v>
      </c>
      <c r="CP87" s="34">
        <f t="shared" si="261"/>
        <v>4.6540037950664139</v>
      </c>
      <c r="CQ87" s="25">
        <v>958</v>
      </c>
      <c r="CR87" s="25">
        <v>1613</v>
      </c>
      <c r="CS87" s="25">
        <v>2452</v>
      </c>
      <c r="CT87" s="25">
        <v>14810</v>
      </c>
      <c r="CU87" s="25">
        <v>5307</v>
      </c>
      <c r="CV87" s="18">
        <v>755</v>
      </c>
      <c r="CW87" s="18">
        <v>324</v>
      </c>
      <c r="CX87" s="18">
        <v>131</v>
      </c>
      <c r="CY87" s="25">
        <v>26350</v>
      </c>
      <c r="CZ87" s="25">
        <v>22554</v>
      </c>
      <c r="DA87" s="25">
        <v>1120</v>
      </c>
      <c r="DB87" s="18">
        <v>977</v>
      </c>
      <c r="DC87" s="18">
        <v>1059</v>
      </c>
      <c r="DD87" s="18">
        <v>441</v>
      </c>
      <c r="DE87" s="18">
        <v>199</v>
      </c>
      <c r="DF87" s="25">
        <v>26350</v>
      </c>
      <c r="DG87" s="25">
        <v>17435</v>
      </c>
      <c r="DH87" s="18">
        <v>20</v>
      </c>
      <c r="DI87" s="18">
        <v>9</v>
      </c>
      <c r="DJ87" s="25">
        <v>7702</v>
      </c>
      <c r="DK87" s="18">
        <v>40</v>
      </c>
      <c r="DL87" s="18">
        <v>1144</v>
      </c>
      <c r="DM87" s="25">
        <f t="shared" si="262"/>
        <v>76749.005692599618</v>
      </c>
      <c r="DN87" s="17">
        <f t="shared" si="263"/>
        <v>0.29229601518026566</v>
      </c>
      <c r="DO87" s="17">
        <f t="shared" si="264"/>
        <v>1.5180265654648956E-3</v>
      </c>
      <c r="DP87" s="23">
        <f t="shared" si="265"/>
        <v>0.66277039848197339</v>
      </c>
      <c r="DQ87" s="23">
        <f t="shared" si="266"/>
        <v>0.33722960151802661</v>
      </c>
      <c r="DR87" s="25">
        <v>26350</v>
      </c>
      <c r="DS87" s="25">
        <v>2565</v>
      </c>
      <c r="DT87" s="25">
        <v>7360</v>
      </c>
      <c r="DU87" s="18">
        <v>29</v>
      </c>
      <c r="DV87" s="25">
        <v>11831</v>
      </c>
      <c r="DW87" s="18">
        <v>84</v>
      </c>
      <c r="DX87" s="25">
        <v>3884</v>
      </c>
      <c r="DY87" s="18">
        <v>597</v>
      </c>
      <c r="DZ87" s="17">
        <f t="shared" si="267"/>
        <v>0.82675521821631881</v>
      </c>
      <c r="EA87" s="17">
        <f t="shared" si="268"/>
        <v>0.17324478178368119</v>
      </c>
      <c r="EB87" s="25">
        <v>26350</v>
      </c>
      <c r="EC87" s="25">
        <v>4236</v>
      </c>
      <c r="ED87" s="18">
        <v>206</v>
      </c>
      <c r="EE87" s="25">
        <v>18483</v>
      </c>
      <c r="EF87" s="17">
        <f t="shared" si="269"/>
        <v>0.70144212523719163</v>
      </c>
      <c r="EG87" s="25">
        <v>3208</v>
      </c>
      <c r="EH87" s="18">
        <v>217</v>
      </c>
      <c r="EI87" s="17">
        <f t="shared" si="270"/>
        <v>0.16857685009487666</v>
      </c>
      <c r="EJ87" s="17">
        <f t="shared" si="271"/>
        <v>0.12174573055028463</v>
      </c>
      <c r="EK87" s="69">
        <f t="shared" si="272"/>
        <v>0.2552371916508539</v>
      </c>
      <c r="EL87" s="27">
        <v>74607</v>
      </c>
      <c r="EM87" s="25">
        <v>62424</v>
      </c>
      <c r="EN87" s="25">
        <v>12183</v>
      </c>
      <c r="EO87" s="59">
        <v>0.83670433069283046</v>
      </c>
      <c r="EP87" s="25">
        <v>35396</v>
      </c>
      <c r="EQ87" s="25">
        <v>31391</v>
      </c>
      <c r="ER87" s="25">
        <v>4005</v>
      </c>
      <c r="ES87" s="59">
        <v>0.88685162165216413</v>
      </c>
      <c r="ET87" s="25">
        <v>39211</v>
      </c>
      <c r="EU87" s="25">
        <v>31033</v>
      </c>
      <c r="EV87" s="25">
        <v>8178</v>
      </c>
      <c r="EW87" s="59">
        <v>0.791436076611155</v>
      </c>
      <c r="EX87" s="25">
        <v>5183</v>
      </c>
      <c r="EY87" s="25">
        <v>4829</v>
      </c>
      <c r="EZ87" s="25">
        <v>354</v>
      </c>
      <c r="FA87" s="59">
        <v>0.93169978776770213</v>
      </c>
      <c r="FB87" s="25">
        <v>69424</v>
      </c>
      <c r="FC87" s="25">
        <v>57595</v>
      </c>
      <c r="FD87" s="25">
        <v>11829</v>
      </c>
      <c r="FE87" s="59">
        <v>0.82961223784282079</v>
      </c>
      <c r="FF87" s="25">
        <v>54103</v>
      </c>
      <c r="FG87" s="25">
        <v>25266</v>
      </c>
      <c r="FH87" s="25">
        <v>23538</v>
      </c>
      <c r="FI87" s="25">
        <v>5299</v>
      </c>
      <c r="FJ87" s="23">
        <f t="shared" si="273"/>
        <v>9.7942812783024968E-2</v>
      </c>
      <c r="FK87" s="23">
        <f t="shared" si="274"/>
        <v>0.43505905402657891</v>
      </c>
      <c r="FL87" s="36">
        <f t="shared" si="275"/>
        <v>4.7680694470654839</v>
      </c>
      <c r="FM87" s="25">
        <v>26689</v>
      </c>
      <c r="FN87" s="25">
        <v>12484</v>
      </c>
      <c r="FO87" s="17">
        <f t="shared" si="276"/>
        <v>0.46775825246356179</v>
      </c>
      <c r="FP87" s="25">
        <v>11442</v>
      </c>
      <c r="FQ87" s="17">
        <f t="shared" si="277"/>
        <v>0.42871595039154708</v>
      </c>
      <c r="FR87" s="25">
        <v>2763</v>
      </c>
      <c r="FS87" s="17">
        <f t="shared" si="278"/>
        <v>0.10352579714489116</v>
      </c>
      <c r="FT87" s="25">
        <v>27414</v>
      </c>
      <c r="FU87" s="25">
        <v>12782</v>
      </c>
      <c r="FV87" s="25">
        <v>12096</v>
      </c>
      <c r="FW87" s="17">
        <f t="shared" si="279"/>
        <v>9.2507477930984169E-2</v>
      </c>
      <c r="FX87" s="17">
        <f t="shared" si="280"/>
        <v>0.4412344057780696</v>
      </c>
      <c r="FY87" s="25">
        <v>2536</v>
      </c>
      <c r="FZ87" s="25">
        <v>61554</v>
      </c>
      <c r="GA87" s="25">
        <v>14720</v>
      </c>
      <c r="GB87" s="25">
        <v>29541</v>
      </c>
      <c r="GC87" s="25">
        <v>9068</v>
      </c>
      <c r="GD87" s="25">
        <v>3988</v>
      </c>
      <c r="GE87" s="18">
        <v>122</v>
      </c>
      <c r="GF87" s="25">
        <v>2750</v>
      </c>
      <c r="GG87" s="18">
        <v>95</v>
      </c>
      <c r="GH87" s="18">
        <v>71</v>
      </c>
      <c r="GI87" s="18">
        <v>1199</v>
      </c>
      <c r="GJ87" s="10">
        <f t="shared" si="281"/>
        <v>14720</v>
      </c>
      <c r="GK87" s="10">
        <f t="shared" si="222"/>
        <v>46834</v>
      </c>
      <c r="GL87" s="10">
        <f t="shared" si="223"/>
        <v>17293</v>
      </c>
      <c r="GM87" s="10">
        <f t="shared" si="282"/>
        <v>44261</v>
      </c>
      <c r="GN87" s="10">
        <f t="shared" si="224"/>
        <v>8225</v>
      </c>
      <c r="GO87" s="17">
        <f t="shared" si="283"/>
        <v>0.23913961724664523</v>
      </c>
      <c r="GP87" s="17">
        <f t="shared" si="225"/>
        <v>0.76086038275335477</v>
      </c>
      <c r="GQ87" s="17">
        <f t="shared" si="226"/>
        <v>0.28094031257107582</v>
      </c>
      <c r="GR87" s="17">
        <f t="shared" si="227"/>
        <v>0.13362251031614517</v>
      </c>
      <c r="GS87" s="17">
        <f t="shared" si="284"/>
        <v>0.52090034766221527</v>
      </c>
      <c r="GT87" s="25">
        <v>31056</v>
      </c>
      <c r="GU87" s="25">
        <v>6581</v>
      </c>
      <c r="GV87" s="25">
        <v>13450</v>
      </c>
      <c r="GW87" s="25">
        <v>5752</v>
      </c>
      <c r="GX87" s="25">
        <v>2646</v>
      </c>
      <c r="GY87" s="18">
        <v>105</v>
      </c>
      <c r="GZ87" s="25">
        <v>1580</v>
      </c>
      <c r="HA87" s="18">
        <v>70</v>
      </c>
      <c r="HB87" s="18">
        <v>59</v>
      </c>
      <c r="HC87" s="18">
        <v>813</v>
      </c>
      <c r="HD87" s="23">
        <f t="shared" si="285"/>
        <v>0.21190752189592993</v>
      </c>
      <c r="HE87" s="23">
        <f t="shared" si="286"/>
        <v>0.78809247810407002</v>
      </c>
      <c r="HF87" s="23">
        <f t="shared" si="287"/>
        <v>0.35500386398763523</v>
      </c>
      <c r="HG87" s="23">
        <f t="shared" si="288"/>
        <v>0.16979005667181865</v>
      </c>
      <c r="HH87" s="25">
        <v>30498</v>
      </c>
      <c r="HI87" s="25">
        <v>8139</v>
      </c>
      <c r="HJ87" s="25">
        <v>16091</v>
      </c>
      <c r="HK87" s="25">
        <v>3316</v>
      </c>
      <c r="HL87" s="25">
        <v>1342</v>
      </c>
      <c r="HM87" s="18">
        <v>17</v>
      </c>
      <c r="HN87" s="25">
        <v>1170</v>
      </c>
      <c r="HO87" s="18">
        <v>25</v>
      </c>
      <c r="HP87" s="18">
        <v>12</v>
      </c>
      <c r="HQ87" s="18">
        <v>386</v>
      </c>
      <c r="HR87" s="23">
        <f t="shared" si="289"/>
        <v>0.26686995868581548</v>
      </c>
      <c r="HS87" s="23">
        <f t="shared" si="290"/>
        <v>0.73313004131418458</v>
      </c>
      <c r="HT87" s="80">
        <f t="shared" si="291"/>
        <v>0.20552167355236409</v>
      </c>
      <c r="HU87" s="27">
        <v>96050</v>
      </c>
      <c r="HV87" s="18">
        <v>3863</v>
      </c>
      <c r="HW87" s="25">
        <v>15437</v>
      </c>
      <c r="HX87" s="18">
        <v>848</v>
      </c>
      <c r="HY87" s="25">
        <v>23658</v>
      </c>
      <c r="HZ87" s="25">
        <v>6404</v>
      </c>
      <c r="IA87" s="25">
        <v>3304</v>
      </c>
      <c r="IB87" s="18">
        <v>440</v>
      </c>
      <c r="IC87" s="25">
        <v>16192</v>
      </c>
      <c r="ID87" s="25">
        <v>17777</v>
      </c>
      <c r="IE87" s="25">
        <v>4146</v>
      </c>
      <c r="IF87" s="18">
        <v>904</v>
      </c>
      <c r="IG87" s="18">
        <v>3077</v>
      </c>
      <c r="IH87" s="17">
        <f t="shared" si="292"/>
        <v>0.25175429463820925</v>
      </c>
      <c r="II87" s="17">
        <f t="shared" si="293"/>
        <v>6.6673607496095785E-2</v>
      </c>
      <c r="IJ87" s="30">
        <f t="shared" si="294"/>
        <v>14.998438475952529</v>
      </c>
      <c r="IK87" s="17">
        <f t="shared" si="397"/>
        <v>0.20502684393130544</v>
      </c>
      <c r="IL87" s="25">
        <v>48760</v>
      </c>
      <c r="IM87" s="18">
        <v>2987</v>
      </c>
      <c r="IN87" s="25">
        <v>11750</v>
      </c>
      <c r="IO87" s="18">
        <v>645</v>
      </c>
      <c r="IP87" s="25">
        <v>15300</v>
      </c>
      <c r="IQ87" s="25">
        <v>2975</v>
      </c>
      <c r="IR87" s="25">
        <v>2099</v>
      </c>
      <c r="IS87" s="18">
        <v>259</v>
      </c>
      <c r="IT87" s="25">
        <v>7950</v>
      </c>
      <c r="IU87" s="25">
        <v>619</v>
      </c>
      <c r="IV87" s="25">
        <v>1699</v>
      </c>
      <c r="IW87" s="18">
        <v>472</v>
      </c>
      <c r="IX87" s="18">
        <v>2005</v>
      </c>
      <c r="IY87" s="17">
        <f t="shared" si="295"/>
        <v>0.73330598851517637</v>
      </c>
      <c r="IZ87" s="25">
        <v>47290</v>
      </c>
      <c r="JA87" s="18">
        <v>876</v>
      </c>
      <c r="JB87" s="25">
        <v>3687</v>
      </c>
      <c r="JC87" s="18">
        <v>203</v>
      </c>
      <c r="JD87" s="25">
        <v>8358</v>
      </c>
      <c r="JE87" s="25">
        <v>3429</v>
      </c>
      <c r="JF87" s="25">
        <v>1205</v>
      </c>
      <c r="JG87" s="18">
        <v>181</v>
      </c>
      <c r="JH87" s="25">
        <v>8242</v>
      </c>
      <c r="JI87" s="25">
        <v>17158</v>
      </c>
      <c r="JJ87" s="25">
        <v>2447</v>
      </c>
      <c r="JK87" s="18">
        <v>432</v>
      </c>
      <c r="JL87" s="18">
        <v>1072</v>
      </c>
      <c r="JM87" s="80">
        <f t="shared" si="296"/>
        <v>0.37551279340241067</v>
      </c>
      <c r="JN87" s="27">
        <v>96050</v>
      </c>
      <c r="JO87" s="25">
        <v>65822</v>
      </c>
      <c r="JP87" s="18">
        <v>104</v>
      </c>
      <c r="JQ87" s="18">
        <v>151</v>
      </c>
      <c r="JR87" s="25">
        <v>1977</v>
      </c>
      <c r="JS87" s="18">
        <v>363</v>
      </c>
      <c r="JT87" s="18">
        <v>283</v>
      </c>
      <c r="JU87" s="18">
        <v>10</v>
      </c>
      <c r="JV87" s="18">
        <v>426</v>
      </c>
      <c r="JW87" s="25">
        <v>26914</v>
      </c>
      <c r="JX87" s="17">
        <f t="shared" si="297"/>
        <v>0.2802082248828735</v>
      </c>
      <c r="JY87" s="17">
        <f t="shared" si="298"/>
        <v>0.71979177511712655</v>
      </c>
      <c r="JZ87" s="25">
        <v>6452</v>
      </c>
      <c r="KA87" s="25">
        <v>5370</v>
      </c>
      <c r="KB87" s="18">
        <v>0</v>
      </c>
      <c r="KC87" s="18">
        <v>15</v>
      </c>
      <c r="KD87" s="25">
        <v>47</v>
      </c>
      <c r="KE87" s="18">
        <v>25</v>
      </c>
      <c r="KF87" s="18">
        <v>48</v>
      </c>
      <c r="KG87" s="18">
        <v>0</v>
      </c>
      <c r="KH87" s="18">
        <v>1</v>
      </c>
      <c r="KI87" s="25">
        <v>946</v>
      </c>
      <c r="KJ87" s="17">
        <f t="shared" si="299"/>
        <v>0.14662120272783633</v>
      </c>
      <c r="KK87" s="25">
        <v>89598</v>
      </c>
      <c r="KL87" s="25">
        <v>60452</v>
      </c>
      <c r="KM87" s="18">
        <v>104</v>
      </c>
      <c r="KN87" s="18">
        <v>136</v>
      </c>
      <c r="KO87" s="25">
        <v>1930</v>
      </c>
      <c r="KP87" s="18">
        <v>338</v>
      </c>
      <c r="KQ87" s="18">
        <v>235</v>
      </c>
      <c r="KR87" s="18">
        <v>10</v>
      </c>
      <c r="KS87" s="18">
        <v>425</v>
      </c>
      <c r="KT87" s="25">
        <v>25968</v>
      </c>
      <c r="KU87" s="69">
        <f t="shared" si="300"/>
        <v>0.28982789794415054</v>
      </c>
      <c r="KV87" s="27">
        <v>122633</v>
      </c>
      <c r="KW87" s="25">
        <v>115720</v>
      </c>
      <c r="KX87" s="25">
        <v>6913</v>
      </c>
      <c r="KY87" s="59">
        <v>5.637144977289963E-2</v>
      </c>
      <c r="KZ87" s="25">
        <v>3619</v>
      </c>
      <c r="LA87" s="18">
        <v>2112</v>
      </c>
      <c r="LB87" s="18">
        <v>2566</v>
      </c>
      <c r="LC87" s="18">
        <v>2166</v>
      </c>
      <c r="LD87" s="25">
        <v>62441</v>
      </c>
      <c r="LE87" s="25">
        <v>59025</v>
      </c>
      <c r="LF87" s="25">
        <v>3416</v>
      </c>
      <c r="LG87" s="59">
        <v>5.4707644015951053E-2</v>
      </c>
      <c r="LH87" s="25">
        <v>60192</v>
      </c>
      <c r="LI87" s="25">
        <v>56695</v>
      </c>
      <c r="LJ87" s="25">
        <v>3497</v>
      </c>
      <c r="LK87" s="35">
        <v>5.8097421584263689E-2</v>
      </c>
      <c r="LL87" s="27">
        <v>26350</v>
      </c>
      <c r="LM87" s="18">
        <v>251</v>
      </c>
      <c r="LN87" s="25">
        <v>17599</v>
      </c>
      <c r="LO87" s="25">
        <v>2680</v>
      </c>
      <c r="LP87" s="18">
        <v>245</v>
      </c>
      <c r="LQ87" s="18">
        <v>151</v>
      </c>
      <c r="LR87" s="25">
        <v>5424</v>
      </c>
      <c r="LS87" s="23">
        <f t="shared" si="301"/>
        <v>0.20584440227703985</v>
      </c>
      <c r="LT87" s="23">
        <f t="shared" si="302"/>
        <v>0.79415559772296018</v>
      </c>
      <c r="LU87" s="17">
        <f t="shared" si="303"/>
        <v>0.67741935483870963</v>
      </c>
      <c r="LV87" s="25">
        <v>26350</v>
      </c>
      <c r="LW87" s="18">
        <v>768</v>
      </c>
      <c r="LX87" s="18">
        <v>235</v>
      </c>
      <c r="LY87" s="25">
        <v>9889</v>
      </c>
      <c r="LZ87" s="25">
        <v>8164</v>
      </c>
      <c r="MA87" s="18">
        <v>236</v>
      </c>
      <c r="MB87" s="18">
        <v>1212</v>
      </c>
      <c r="MC87" s="25">
        <v>4412</v>
      </c>
      <c r="MD87" s="18">
        <v>599</v>
      </c>
      <c r="ME87" s="18">
        <v>10</v>
      </c>
      <c r="MF87" s="18">
        <v>825</v>
      </c>
      <c r="MG87" s="17">
        <f t="shared" si="304"/>
        <v>0.2223908918406072</v>
      </c>
      <c r="MH87" s="17">
        <f t="shared" si="305"/>
        <v>0.4360910815939279</v>
      </c>
      <c r="MI87" s="25">
        <v>26350</v>
      </c>
      <c r="MJ87" s="25">
        <v>1100</v>
      </c>
      <c r="MK87" s="18">
        <v>235</v>
      </c>
      <c r="ML87" s="25">
        <v>9708</v>
      </c>
      <c r="MM87" s="25">
        <v>8148</v>
      </c>
      <c r="MN87" s="18">
        <v>166</v>
      </c>
      <c r="MO87" s="18">
        <v>1408</v>
      </c>
      <c r="MP87" s="25">
        <v>4709</v>
      </c>
      <c r="MQ87" s="18">
        <v>13</v>
      </c>
      <c r="MR87" s="18">
        <v>24</v>
      </c>
      <c r="MS87" s="18">
        <v>839</v>
      </c>
      <c r="MT87" s="17">
        <f t="shared" si="306"/>
        <v>0.59829222011385197</v>
      </c>
      <c r="MU87" s="69">
        <f t="shared" si="307"/>
        <v>0.55675521821631879</v>
      </c>
      <c r="MV87" s="27">
        <v>26350</v>
      </c>
      <c r="MW87" s="18">
        <v>841</v>
      </c>
      <c r="MX87" s="25">
        <v>5597</v>
      </c>
      <c r="MY87" s="25">
        <v>7592</v>
      </c>
      <c r="MZ87" s="18">
        <v>209</v>
      </c>
      <c r="NA87" s="25">
        <v>10012</v>
      </c>
      <c r="NB87" s="18">
        <v>125</v>
      </c>
      <c r="NC87" s="25">
        <v>1538</v>
      </c>
      <c r="ND87" s="18">
        <v>436</v>
      </c>
      <c r="NE87" s="17">
        <f t="shared" si="308"/>
        <v>3.1916508538899428E-2</v>
      </c>
      <c r="NF87" s="10">
        <f t="shared" si="309"/>
        <v>3697.8466793168877</v>
      </c>
      <c r="NG87" s="17">
        <f t="shared" si="310"/>
        <v>0.47024667931688807</v>
      </c>
      <c r="NH87" s="25">
        <v>26350</v>
      </c>
      <c r="NI87" s="18">
        <v>78</v>
      </c>
      <c r="NJ87" s="18">
        <v>32</v>
      </c>
      <c r="NK87" s="18">
        <v>49</v>
      </c>
      <c r="NL87" s="18">
        <v>66</v>
      </c>
      <c r="NM87" s="25">
        <v>19116</v>
      </c>
      <c r="NN87" s="25">
        <v>6798</v>
      </c>
      <c r="NO87" s="18">
        <v>166</v>
      </c>
      <c r="NP87" s="18">
        <v>0</v>
      </c>
      <c r="NQ87" s="32">
        <v>45</v>
      </c>
      <c r="NR87" s="27">
        <v>26350</v>
      </c>
      <c r="NS87" s="37">
        <f t="shared" si="311"/>
        <v>1.0588235294117647</v>
      </c>
      <c r="NT87" s="37">
        <f t="shared" si="312"/>
        <v>0.28570936484917797</v>
      </c>
      <c r="NU87" s="37">
        <f t="shared" si="313"/>
        <v>0.94444444444444442</v>
      </c>
      <c r="NV87" s="17">
        <f t="shared" si="314"/>
        <v>0.19178004535147389</v>
      </c>
      <c r="NW87" s="10">
        <f t="shared" si="315"/>
        <v>14924</v>
      </c>
      <c r="NX87" s="17">
        <f t="shared" si="316"/>
        <v>0.56637571157495259</v>
      </c>
      <c r="NY87" s="19">
        <f t="shared" si="317"/>
        <v>0.26895420714015389</v>
      </c>
      <c r="NZ87" s="25">
        <v>10170</v>
      </c>
      <c r="OA87" s="25">
        <v>11426</v>
      </c>
      <c r="OB87" s="18">
        <v>849</v>
      </c>
      <c r="OC87" s="25">
        <v>4526</v>
      </c>
      <c r="OD87" s="18">
        <v>512</v>
      </c>
      <c r="OE87" s="18">
        <v>417</v>
      </c>
      <c r="OF87" s="17">
        <f t="shared" si="318"/>
        <v>0.17176470588235293</v>
      </c>
      <c r="OG87" s="17">
        <f t="shared" si="319"/>
        <v>0.38595825426944974</v>
      </c>
      <c r="OH87" s="17">
        <f t="shared" si="320"/>
        <v>0.43362428842504747</v>
      </c>
      <c r="OI87" s="69">
        <f t="shared" si="321"/>
        <v>1.9430740037950665E-2</v>
      </c>
      <c r="OJ87" s="27">
        <v>26350</v>
      </c>
      <c r="OK87" s="18">
        <v>402</v>
      </c>
      <c r="OL87" s="25">
        <v>13185</v>
      </c>
      <c r="OM87" s="25">
        <v>5160</v>
      </c>
      <c r="ON87" s="18">
        <v>628</v>
      </c>
      <c r="OO87" s="18">
        <v>238</v>
      </c>
      <c r="OP87" s="18">
        <v>936</v>
      </c>
      <c r="OQ87" s="25">
        <v>1975</v>
      </c>
      <c r="OR87" s="69">
        <f t="shared" si="322"/>
        <v>0.57499051233396581</v>
      </c>
      <c r="OS87" s="85">
        <v>27152</v>
      </c>
      <c r="OT87" s="22">
        <v>27152</v>
      </c>
      <c r="OU87" s="38">
        <f t="shared" si="323"/>
        <v>0.99341431289331183</v>
      </c>
      <c r="OV87" s="39">
        <v>0.67474734826163829</v>
      </c>
      <c r="OW87" s="22">
        <v>1832074</v>
      </c>
      <c r="OX87" s="36">
        <f t="shared" si="324"/>
        <v>74964803.931999996</v>
      </c>
      <c r="OY87" s="36">
        <f t="shared" si="325"/>
        <v>1839666.9620315251</v>
      </c>
      <c r="OZ87" s="22"/>
      <c r="PA87" s="22"/>
      <c r="PB87" s="38">
        <f t="shared" si="326"/>
        <v>0</v>
      </c>
      <c r="PC87" s="39">
        <v>0</v>
      </c>
      <c r="PD87" s="22"/>
      <c r="PE87" s="40">
        <f t="shared" si="327"/>
        <v>0</v>
      </c>
      <c r="PF87" s="36">
        <f t="shared" si="328"/>
        <v>0</v>
      </c>
      <c r="PG87" s="22">
        <v>180</v>
      </c>
      <c r="PH87" s="22">
        <v>180</v>
      </c>
      <c r="PI87" s="38">
        <f t="shared" si="329"/>
        <v>6.5856871066881312E-3</v>
      </c>
      <c r="PJ87" s="39">
        <v>7.2333333333333333E-2</v>
      </c>
      <c r="PK87" s="22">
        <v>1302</v>
      </c>
      <c r="PL87" s="41">
        <f t="shared" si="330"/>
        <v>53275.235999999997</v>
      </c>
      <c r="PM87" s="36">
        <f t="shared" si="331"/>
        <v>14714.392667084843</v>
      </c>
      <c r="PN87" s="22"/>
      <c r="PO87" s="22"/>
      <c r="PP87" s="38">
        <f t="shared" si="332"/>
        <v>0</v>
      </c>
      <c r="PQ87" s="39">
        <v>0</v>
      </c>
      <c r="PR87" s="22"/>
      <c r="PS87" s="41">
        <f t="shared" si="333"/>
        <v>0</v>
      </c>
      <c r="PT87" s="36">
        <f t="shared" si="334"/>
        <v>0</v>
      </c>
      <c r="PU87" s="22"/>
      <c r="PV87" s="22"/>
      <c r="PW87" s="38">
        <f t="shared" si="335"/>
        <v>0</v>
      </c>
      <c r="PX87" s="39">
        <v>0</v>
      </c>
      <c r="PY87" s="22"/>
      <c r="PZ87" s="36">
        <f t="shared" si="336"/>
        <v>0</v>
      </c>
      <c r="QA87" s="22"/>
      <c r="QB87" s="22"/>
      <c r="QC87" s="39">
        <v>0</v>
      </c>
      <c r="QD87" s="22"/>
      <c r="QE87" s="22">
        <f t="shared" si="337"/>
        <v>0</v>
      </c>
      <c r="QF87" s="22"/>
      <c r="QG87" s="22"/>
      <c r="QH87" s="22"/>
      <c r="QI87" s="38">
        <f t="shared" si="338"/>
        <v>0</v>
      </c>
      <c r="QJ87" s="39">
        <v>0</v>
      </c>
      <c r="QK87" s="22"/>
      <c r="QL87" s="42">
        <f t="shared" si="339"/>
        <v>0</v>
      </c>
      <c r="QM87" s="22">
        <f t="shared" si="340"/>
        <v>0</v>
      </c>
      <c r="QN87" s="22"/>
      <c r="QO87" s="22"/>
      <c r="QP87" s="38">
        <f t="shared" si="341"/>
        <v>0</v>
      </c>
      <c r="QQ87" s="39">
        <v>0</v>
      </c>
      <c r="QR87" s="22"/>
      <c r="QS87" s="36">
        <f t="shared" si="342"/>
        <v>0</v>
      </c>
      <c r="QT87" s="22"/>
      <c r="QU87" s="22"/>
      <c r="QV87" s="38">
        <f t="shared" si="343"/>
        <v>0</v>
      </c>
      <c r="QW87" s="39">
        <v>0</v>
      </c>
      <c r="QX87" s="22"/>
      <c r="QY87" s="36">
        <f t="shared" si="344"/>
        <v>0</v>
      </c>
      <c r="QZ87" s="22"/>
      <c r="RA87" s="22"/>
      <c r="RB87" s="38">
        <f t="shared" si="345"/>
        <v>0</v>
      </c>
      <c r="RC87" s="39">
        <v>0</v>
      </c>
      <c r="RD87" s="22"/>
      <c r="RE87" s="36">
        <f t="shared" si="346"/>
        <v>0</v>
      </c>
      <c r="RF87" s="10">
        <f t="shared" si="347"/>
        <v>27332</v>
      </c>
      <c r="RG87" s="10">
        <f t="shared" si="348"/>
        <v>27332</v>
      </c>
      <c r="RH87" s="17">
        <f t="shared" si="349"/>
        <v>3.5153109980154675E-2</v>
      </c>
      <c r="RI87" s="17">
        <f t="shared" si="350"/>
        <v>8.0313439860008019E-4</v>
      </c>
      <c r="RJ87" s="17">
        <f t="shared" si="351"/>
        <v>0.99206506653563908</v>
      </c>
      <c r="RK87" s="17">
        <f t="shared" si="352"/>
        <v>0</v>
      </c>
      <c r="RL87" s="17">
        <f t="shared" si="353"/>
        <v>0</v>
      </c>
      <c r="RM87" s="17">
        <f t="shared" si="354"/>
        <v>0</v>
      </c>
      <c r="RN87" s="17">
        <f t="shared" si="355"/>
        <v>0</v>
      </c>
      <c r="RO87" s="17">
        <f t="shared" si="356"/>
        <v>0</v>
      </c>
      <c r="RP87" s="17">
        <f t="shared" si="357"/>
        <v>0</v>
      </c>
      <c r="RQ87" s="17">
        <f t="shared" si="358"/>
        <v>0</v>
      </c>
      <c r="RR87" s="36">
        <f t="shared" si="359"/>
        <v>1854381.35469861</v>
      </c>
      <c r="RS87" s="36">
        <f t="shared" si="360"/>
        <v>15.121389468565638</v>
      </c>
      <c r="RT87" s="10">
        <f t="shared" si="361"/>
        <v>0</v>
      </c>
      <c r="RU87" s="17">
        <f t="shared" si="362"/>
        <v>0</v>
      </c>
      <c r="RV87" s="37">
        <f t="shared" si="363"/>
        <v>4.4867920386360307</v>
      </c>
      <c r="RW87" s="36">
        <f t="shared" si="364"/>
        <v>0.22287638726933207</v>
      </c>
      <c r="RX87" s="85">
        <v>-1.6169309999999999</v>
      </c>
      <c r="RY87" s="93">
        <v>120</v>
      </c>
      <c r="RZ87" s="43" t="b">
        <v>0</v>
      </c>
      <c r="SA87" s="18" t="b">
        <v>0</v>
      </c>
      <c r="SB87" s="18" t="b">
        <v>0</v>
      </c>
      <c r="SC87" s="18" t="b">
        <v>0</v>
      </c>
      <c r="SD87" s="18" t="b">
        <v>0</v>
      </c>
      <c r="SE87" s="32" t="b">
        <v>0</v>
      </c>
      <c r="SF87" s="43" t="b">
        <v>1</v>
      </c>
      <c r="SG87" s="18" t="b">
        <v>0</v>
      </c>
      <c r="SH87" s="18"/>
      <c r="SI87" s="18"/>
      <c r="SJ87" s="18"/>
      <c r="SK87" s="18"/>
      <c r="SL87" s="18"/>
      <c r="SM87" s="18"/>
      <c r="SN87" s="18"/>
      <c r="SO87" s="18"/>
      <c r="SP87" s="18"/>
      <c r="SQ87" s="17">
        <f t="shared" si="365"/>
        <v>0</v>
      </c>
      <c r="SR87" s="17">
        <f t="shared" si="366"/>
        <v>0</v>
      </c>
      <c r="SS87" s="17">
        <f t="shared" si="367"/>
        <v>0</v>
      </c>
      <c r="ST87" s="17">
        <f t="shared" si="368"/>
        <v>0</v>
      </c>
      <c r="SU87" s="17">
        <f t="shared" si="369"/>
        <v>0</v>
      </c>
      <c r="SV87" s="17">
        <f t="shared" si="399"/>
        <v>0</v>
      </c>
      <c r="SW87" s="17">
        <f t="shared" si="370"/>
        <v>0</v>
      </c>
      <c r="SX87" s="17">
        <f t="shared" si="371"/>
        <v>0</v>
      </c>
      <c r="SY87" s="17">
        <f t="shared" si="372"/>
        <v>0</v>
      </c>
      <c r="SZ87" s="17">
        <f t="shared" si="373"/>
        <v>0</v>
      </c>
      <c r="TA87" s="17">
        <f t="shared" si="374"/>
        <v>0</v>
      </c>
      <c r="TB87" s="24">
        <f t="shared" si="375"/>
        <v>620</v>
      </c>
      <c r="TC87" s="69">
        <f t="shared" si="376"/>
        <v>1</v>
      </c>
      <c r="TD87" s="17">
        <f t="shared" si="398"/>
        <v>2.6014568158168575E-6</v>
      </c>
      <c r="TE87" s="95"/>
      <c r="TF87" s="71"/>
      <c r="TG87" s="71"/>
      <c r="TH87" s="71">
        <v>8</v>
      </c>
      <c r="TI87" s="71"/>
      <c r="TJ87" s="71"/>
      <c r="TK87" s="71">
        <v>55</v>
      </c>
      <c r="TL87" s="71"/>
      <c r="TM87" s="71"/>
      <c r="TN87" s="71"/>
      <c r="TO87" s="71">
        <v>8</v>
      </c>
      <c r="TP87" s="71"/>
      <c r="TQ87" s="71">
        <v>13</v>
      </c>
      <c r="TR87" s="72"/>
      <c r="TS87" s="72"/>
      <c r="TT87" s="72"/>
      <c r="TU87" s="72"/>
      <c r="TV87" s="72">
        <v>7</v>
      </c>
      <c r="TW87" s="72"/>
      <c r="TX87" s="72">
        <v>3</v>
      </c>
      <c r="TY87" s="72"/>
      <c r="TZ87" s="72">
        <v>49</v>
      </c>
      <c r="UA87" s="72"/>
      <c r="UB87" s="72">
        <v>1</v>
      </c>
      <c r="UC87" s="72"/>
      <c r="UD87" s="72"/>
      <c r="UE87" s="72"/>
      <c r="UF87" s="72"/>
      <c r="UG87" s="72">
        <v>10</v>
      </c>
      <c r="UH87" s="72"/>
      <c r="UI87" s="72">
        <v>13</v>
      </c>
      <c r="UJ87" s="73"/>
      <c r="UK87" s="73"/>
      <c r="UL87" s="73"/>
      <c r="UM87" s="73"/>
      <c r="UN87" s="73">
        <v>17</v>
      </c>
      <c r="UO87" s="73"/>
      <c r="UP87" s="73"/>
      <c r="UQ87" s="73">
        <v>4</v>
      </c>
      <c r="UR87" s="73">
        <v>108</v>
      </c>
      <c r="US87" s="73">
        <v>6</v>
      </c>
      <c r="UT87" s="73"/>
      <c r="UU87" s="73">
        <v>1</v>
      </c>
      <c r="UV87" s="73"/>
      <c r="UW87" s="73"/>
      <c r="UX87" s="73"/>
      <c r="UY87" s="73">
        <v>36</v>
      </c>
      <c r="UZ87" s="73"/>
      <c r="VA87" s="73">
        <v>15</v>
      </c>
      <c r="VB87" s="73">
        <v>6</v>
      </c>
      <c r="VC87" s="73"/>
      <c r="VD87" s="73"/>
      <c r="VE87" s="73"/>
      <c r="VF87" s="73">
        <v>14</v>
      </c>
      <c r="VG87" s="73"/>
      <c r="VH87" s="73">
        <v>3</v>
      </c>
      <c r="VI87" s="73">
        <v>5</v>
      </c>
      <c r="VJ87" s="73">
        <v>159</v>
      </c>
      <c r="VK87" s="73">
        <v>7</v>
      </c>
      <c r="VL87" s="73">
        <v>1</v>
      </c>
      <c r="VM87" s="73">
        <v>1</v>
      </c>
      <c r="VN87" s="73"/>
      <c r="VO87" s="73"/>
      <c r="VP87" s="73">
        <v>69</v>
      </c>
      <c r="VQ87" s="73"/>
      <c r="VR87" s="73">
        <v>26</v>
      </c>
      <c r="VS87" s="73"/>
      <c r="VT87" s="73"/>
      <c r="VU87" s="73"/>
      <c r="VV87" s="73"/>
      <c r="VW87" s="73">
        <v>10</v>
      </c>
      <c r="VX87" s="73">
        <v>1</v>
      </c>
      <c r="VY87" s="73">
        <v>2</v>
      </c>
      <c r="VZ87" s="73">
        <v>19</v>
      </c>
      <c r="WA87" s="73">
        <v>134</v>
      </c>
      <c r="WB87" s="73"/>
      <c r="WC87" s="73">
        <v>1</v>
      </c>
      <c r="WD87" s="73">
        <v>1</v>
      </c>
      <c r="WE87" s="73"/>
      <c r="WF87" s="73">
        <v>1</v>
      </c>
      <c r="WG87" s="73"/>
      <c r="WH87" s="73">
        <v>6</v>
      </c>
      <c r="WI87" s="73"/>
      <c r="WJ87" s="73">
        <v>92</v>
      </c>
      <c r="WK87" s="73"/>
      <c r="WL87" s="73"/>
      <c r="WM87" s="73"/>
      <c r="WN87" s="73">
        <v>57</v>
      </c>
      <c r="WO87" s="22">
        <f t="shared" si="377"/>
        <v>6</v>
      </c>
      <c r="WP87" s="22">
        <f t="shared" si="378"/>
        <v>0</v>
      </c>
      <c r="WQ87" s="22">
        <f t="shared" si="379"/>
        <v>0</v>
      </c>
      <c r="WR87" s="22">
        <f t="shared" si="380"/>
        <v>0</v>
      </c>
      <c r="WS87" s="22">
        <f t="shared" si="381"/>
        <v>56</v>
      </c>
      <c r="WT87" s="22">
        <f t="shared" si="382"/>
        <v>0</v>
      </c>
      <c r="WU87" s="22">
        <f t="shared" si="383"/>
        <v>8</v>
      </c>
      <c r="WV87" s="22">
        <f t="shared" si="384"/>
        <v>9</v>
      </c>
      <c r="WW87" s="22">
        <f t="shared" si="385"/>
        <v>505</v>
      </c>
      <c r="WX87" s="22">
        <f t="shared" si="386"/>
        <v>0</v>
      </c>
      <c r="WY87" s="22">
        <f t="shared" si="387"/>
        <v>15</v>
      </c>
      <c r="WZ87" s="22">
        <f t="shared" si="388"/>
        <v>1</v>
      </c>
      <c r="XA87" s="22">
        <f t="shared" si="389"/>
        <v>2</v>
      </c>
      <c r="XB87" s="22">
        <f t="shared" si="390"/>
        <v>1</v>
      </c>
      <c r="XC87" s="22">
        <f t="shared" si="391"/>
        <v>0</v>
      </c>
      <c r="XD87" s="22">
        <f t="shared" si="392"/>
        <v>0</v>
      </c>
      <c r="XE87" s="22">
        <f t="shared" si="393"/>
        <v>215</v>
      </c>
      <c r="XF87" s="22">
        <f t="shared" si="394"/>
        <v>0</v>
      </c>
      <c r="XG87" s="93">
        <f t="shared" si="395"/>
        <v>124</v>
      </c>
    </row>
    <row r="88" spans="1:631" ht="17.100000000000001" customHeight="1" x14ac:dyDescent="0.2">
      <c r="A88" s="101"/>
      <c r="B88" s="27" t="s">
        <v>194</v>
      </c>
      <c r="C88" s="535" t="s">
        <v>195</v>
      </c>
      <c r="D88" s="25" t="s">
        <v>203</v>
      </c>
      <c r="E88" s="535" t="s">
        <v>204</v>
      </c>
      <c r="F88" s="25" t="s">
        <v>205</v>
      </c>
      <c r="G88" s="535" t="s">
        <v>204</v>
      </c>
      <c r="H88" s="25">
        <v>22</v>
      </c>
      <c r="I88" s="28">
        <v>12</v>
      </c>
      <c r="J88" s="17">
        <f t="shared" si="228"/>
        <v>0.83843308984525933</v>
      </c>
      <c r="K88" s="17">
        <f t="shared" si="229"/>
        <v>0.23028022594711955</v>
      </c>
      <c r="L88" s="17">
        <f t="shared" si="230"/>
        <v>1</v>
      </c>
      <c r="M88" s="17">
        <f t="shared" si="231"/>
        <v>0.44686941949070624</v>
      </c>
      <c r="N88" s="17">
        <f t="shared" si="232"/>
        <v>0.51480182066324165</v>
      </c>
      <c r="O88" s="17">
        <f t="shared" si="233"/>
        <v>0.10526412629487203</v>
      </c>
      <c r="P88" s="17">
        <f t="shared" si="234"/>
        <v>0.7265355820940298</v>
      </c>
      <c r="Q88" s="17">
        <f t="shared" si="235"/>
        <v>0.50269217360507779</v>
      </c>
      <c r="R88" s="69">
        <f t="shared" si="236"/>
        <v>0.95359975594874924</v>
      </c>
      <c r="S88" s="422">
        <f t="shared" si="237"/>
        <v>0.59094179932100621</v>
      </c>
      <c r="T88" s="17">
        <f t="shared" si="396"/>
        <v>0.40905820067899379</v>
      </c>
      <c r="U88" s="10">
        <f t="shared" si="238"/>
        <v>116372.55845296626</v>
      </c>
      <c r="V88" s="32">
        <v>4</v>
      </c>
      <c r="W88" s="550">
        <f t="shared" si="239"/>
        <v>0</v>
      </c>
      <c r="X88" s="550">
        <f t="shared" si="240"/>
        <v>0.47983068820989505</v>
      </c>
      <c r="Y88" s="550">
        <f t="shared" si="241"/>
        <v>0.52016931179010495</v>
      </c>
      <c r="Z88" s="551">
        <f t="shared" si="242"/>
        <v>147982.44734185518</v>
      </c>
      <c r="AA88" s="426">
        <f t="shared" si="243"/>
        <v>0.40472918109311784</v>
      </c>
      <c r="AB88" s="59">
        <f t="shared" si="244"/>
        <v>0.96350842300396156</v>
      </c>
      <c r="AC88" s="59">
        <f t="shared" si="245"/>
        <v>5.6413407741391509E-2</v>
      </c>
      <c r="AD88" s="59">
        <f t="shared" si="246"/>
        <v>0.51480182066324165</v>
      </c>
      <c r="AE88" s="59">
        <f t="shared" si="247"/>
        <v>0.49730782639492221</v>
      </c>
      <c r="AF88" s="59">
        <f t="shared" si="248"/>
        <v>0.72347237299674327</v>
      </c>
      <c r="AG88" s="59">
        <f t="shared" si="249"/>
        <v>6.7912933080645457E-2</v>
      </c>
      <c r="AH88" s="59">
        <f t="shared" si="250"/>
        <v>0.10526412629487203</v>
      </c>
      <c r="AI88" s="59">
        <f t="shared" si="251"/>
        <v>0.82737492870154006</v>
      </c>
      <c r="AJ88" s="59">
        <f t="shared" si="252"/>
        <v>0.8494912509889786</v>
      </c>
      <c r="AK88" s="59">
        <f t="shared" si="253"/>
        <v>0.27346441790597026</v>
      </c>
      <c r="AL88" s="35">
        <f t="shared" si="254"/>
        <v>1</v>
      </c>
      <c r="AM88" s="27">
        <v>284489</v>
      </c>
      <c r="AN88" s="25">
        <v>139592</v>
      </c>
      <c r="AO88" s="25">
        <v>144897</v>
      </c>
      <c r="AP88" s="17">
        <f t="shared" si="255"/>
        <v>5.5255331942683809E-3</v>
      </c>
      <c r="AQ88" s="63">
        <v>96.338778580646945</v>
      </c>
      <c r="AR88" s="58">
        <v>1215.8434477599999</v>
      </c>
      <c r="AS88" s="24">
        <f t="shared" si="256"/>
        <v>233.98489379872564</v>
      </c>
      <c r="AT88" s="17">
        <f t="shared" si="257"/>
        <v>0.20207170882413067</v>
      </c>
      <c r="AU88" s="25">
        <v>273637</v>
      </c>
      <c r="AV88" s="25">
        <v>131172</v>
      </c>
      <c r="AW88" s="25">
        <v>142465</v>
      </c>
      <c r="AX88" s="25">
        <v>10852</v>
      </c>
      <c r="AY88" s="25">
        <v>8420</v>
      </c>
      <c r="AZ88" s="25">
        <v>2432</v>
      </c>
      <c r="BA88" s="25">
        <v>115141</v>
      </c>
      <c r="BB88" s="25">
        <v>55056</v>
      </c>
      <c r="BC88" s="25">
        <v>60085</v>
      </c>
      <c r="BD88" s="63">
        <v>91.630190563368558</v>
      </c>
      <c r="BE88" s="25">
        <v>169348</v>
      </c>
      <c r="BF88" s="25">
        <v>84536</v>
      </c>
      <c r="BG88" s="25">
        <v>84812</v>
      </c>
      <c r="BH88" s="63">
        <v>99.674574352685937</v>
      </c>
      <c r="BI88" s="17">
        <v>0.40472918109311784</v>
      </c>
      <c r="BJ88" s="25">
        <v>89868</v>
      </c>
      <c r="BK88" s="25">
        <v>180709</v>
      </c>
      <c r="BL88" s="25">
        <v>13912</v>
      </c>
      <c r="BM88" s="17">
        <v>0.57429347735862624</v>
      </c>
      <c r="BN88" s="10">
        <f t="shared" si="258"/>
        <v>121108.82291972177</v>
      </c>
      <c r="BO88" s="29">
        <v>0.49730782639492221</v>
      </c>
      <c r="BP88" s="30">
        <f t="shared" si="259"/>
        <v>0.50269217360507779</v>
      </c>
      <c r="BQ88" s="31">
        <v>7.698565096370408</v>
      </c>
      <c r="BR88" s="25">
        <v>194621</v>
      </c>
      <c r="BS88" s="25">
        <v>71351</v>
      </c>
      <c r="BT88" s="25">
        <v>106820</v>
      </c>
      <c r="BU88" s="25">
        <v>11703</v>
      </c>
      <c r="BV88" s="25">
        <v>2986</v>
      </c>
      <c r="BW88" s="18">
        <v>1761</v>
      </c>
      <c r="BX88" s="25">
        <v>54349</v>
      </c>
      <c r="BY88" s="25">
        <v>43414</v>
      </c>
      <c r="BZ88" s="25">
        <v>10935</v>
      </c>
      <c r="CA88" s="59">
        <v>0.2011996540874717</v>
      </c>
      <c r="CB88" s="25">
        <v>273637</v>
      </c>
      <c r="CC88" s="25">
        <v>10852</v>
      </c>
      <c r="CD88" s="17">
        <f t="shared" si="260"/>
        <v>3.965837953200773E-2</v>
      </c>
      <c r="CE88" s="25">
        <v>1761</v>
      </c>
      <c r="CF88" s="25">
        <v>4740</v>
      </c>
      <c r="CG88" s="25">
        <v>8235</v>
      </c>
      <c r="CH88" s="25">
        <v>10043</v>
      </c>
      <c r="CI88" s="25">
        <v>9544</v>
      </c>
      <c r="CJ88" s="25">
        <v>7468</v>
      </c>
      <c r="CK88" s="25">
        <v>5127</v>
      </c>
      <c r="CL88" s="25">
        <v>3564</v>
      </c>
      <c r="CM88" s="25">
        <v>3867</v>
      </c>
      <c r="CN88" s="26">
        <v>5.034812048059762</v>
      </c>
      <c r="CO88" s="27">
        <v>54349</v>
      </c>
      <c r="CP88" s="34">
        <f t="shared" si="261"/>
        <v>5.2344845351340412</v>
      </c>
      <c r="CQ88" s="25">
        <v>2100</v>
      </c>
      <c r="CR88" s="25">
        <v>5169</v>
      </c>
      <c r="CS88" s="25">
        <v>4054</v>
      </c>
      <c r="CT88" s="25">
        <v>25261</v>
      </c>
      <c r="CU88" s="25">
        <v>16158</v>
      </c>
      <c r="CV88" s="25">
        <v>1077</v>
      </c>
      <c r="CW88" s="18">
        <v>287</v>
      </c>
      <c r="CX88" s="18">
        <v>243</v>
      </c>
      <c r="CY88" s="25">
        <v>54349</v>
      </c>
      <c r="CZ88" s="25">
        <v>35333</v>
      </c>
      <c r="DA88" s="25">
        <v>11707</v>
      </c>
      <c r="DB88" s="25">
        <v>3847</v>
      </c>
      <c r="DC88" s="25">
        <v>2367</v>
      </c>
      <c r="DD88" s="18">
        <v>930</v>
      </c>
      <c r="DE88" s="18">
        <v>165</v>
      </c>
      <c r="DF88" s="25">
        <v>54349</v>
      </c>
      <c r="DG88" s="25">
        <v>39251</v>
      </c>
      <c r="DH88" s="18">
        <v>49</v>
      </c>
      <c r="DI88" s="18">
        <v>20</v>
      </c>
      <c r="DJ88" s="25">
        <v>14298</v>
      </c>
      <c r="DK88" s="18">
        <v>666</v>
      </c>
      <c r="DL88" s="18">
        <v>65</v>
      </c>
      <c r="DM88" s="25">
        <f t="shared" si="262"/>
        <v>197868.11348874864</v>
      </c>
      <c r="DN88" s="17">
        <f t="shared" si="263"/>
        <v>0.26307751752562147</v>
      </c>
      <c r="DO88" s="17">
        <f t="shared" si="264"/>
        <v>1.2254135310677289E-2</v>
      </c>
      <c r="DP88" s="23">
        <f t="shared" si="265"/>
        <v>0.72347237299674327</v>
      </c>
      <c r="DQ88" s="23">
        <f t="shared" si="266"/>
        <v>0.27652762700325673</v>
      </c>
      <c r="DR88" s="25">
        <v>54349</v>
      </c>
      <c r="DS88" s="25">
        <v>2469</v>
      </c>
      <c r="DT88" s="25">
        <v>22265</v>
      </c>
      <c r="DU88" s="18">
        <v>74</v>
      </c>
      <c r="DV88" s="25">
        <v>19539</v>
      </c>
      <c r="DW88" s="18">
        <v>155</v>
      </c>
      <c r="DX88" s="25">
        <v>9699</v>
      </c>
      <c r="DY88" s="18">
        <v>148</v>
      </c>
      <c r="DZ88" s="17">
        <f t="shared" si="267"/>
        <v>0.81596717510901762</v>
      </c>
      <c r="EA88" s="17">
        <f t="shared" si="268"/>
        <v>0.18403282489098238</v>
      </c>
      <c r="EB88" s="25">
        <v>54349</v>
      </c>
      <c r="EC88" s="25">
        <v>2967</v>
      </c>
      <c r="ED88" s="18">
        <v>724</v>
      </c>
      <c r="EE88" s="25">
        <v>41019</v>
      </c>
      <c r="EF88" s="17">
        <f t="shared" si="269"/>
        <v>0.75473329776076836</v>
      </c>
      <c r="EG88" s="25">
        <v>9386</v>
      </c>
      <c r="EH88" s="18">
        <v>253</v>
      </c>
      <c r="EI88" s="17">
        <f t="shared" si="270"/>
        <v>6.7912933080645457E-2</v>
      </c>
      <c r="EJ88" s="17">
        <f t="shared" si="271"/>
        <v>0.17269866970873429</v>
      </c>
      <c r="EK88" s="69">
        <f t="shared" si="272"/>
        <v>0.23028022594711955</v>
      </c>
      <c r="EL88" s="27">
        <v>185029</v>
      </c>
      <c r="EM88" s="25">
        <v>178277</v>
      </c>
      <c r="EN88" s="25">
        <v>6752</v>
      </c>
      <c r="EO88" s="59">
        <v>0.96350842300396156</v>
      </c>
      <c r="EP88" s="25">
        <v>86689</v>
      </c>
      <c r="EQ88" s="25">
        <v>84500</v>
      </c>
      <c r="ER88" s="25">
        <v>2189</v>
      </c>
      <c r="ES88" s="59">
        <v>0.97474881472851227</v>
      </c>
      <c r="ET88" s="25">
        <v>98340</v>
      </c>
      <c r="EU88" s="25">
        <v>93777</v>
      </c>
      <c r="EV88" s="25">
        <v>4563</v>
      </c>
      <c r="EW88" s="59">
        <v>0.95359975594874924</v>
      </c>
      <c r="EX88" s="25">
        <v>79485</v>
      </c>
      <c r="EY88" s="25">
        <v>77281</v>
      </c>
      <c r="EZ88" s="25">
        <v>2204</v>
      </c>
      <c r="FA88" s="59">
        <v>0.97227149776687427</v>
      </c>
      <c r="FB88" s="25">
        <v>105544</v>
      </c>
      <c r="FC88" s="25">
        <v>100996</v>
      </c>
      <c r="FD88" s="25">
        <v>4548</v>
      </c>
      <c r="FE88" s="59">
        <v>0.95690896687637372</v>
      </c>
      <c r="FF88" s="25">
        <v>134930</v>
      </c>
      <c r="FG88" s="25">
        <v>57867</v>
      </c>
      <c r="FH88" s="25">
        <v>68916</v>
      </c>
      <c r="FI88" s="25">
        <v>8147</v>
      </c>
      <c r="FJ88" s="23">
        <f t="shared" si="273"/>
        <v>6.0379456014229602E-2</v>
      </c>
      <c r="FK88" s="23">
        <f t="shared" si="274"/>
        <v>0.5107537241532647</v>
      </c>
      <c r="FL88" s="36">
        <f t="shared" si="275"/>
        <v>7.1028599484472812</v>
      </c>
      <c r="FM88" s="25">
        <v>65280</v>
      </c>
      <c r="FN88" s="25">
        <v>27713</v>
      </c>
      <c r="FO88" s="17">
        <f t="shared" si="276"/>
        <v>0.42452512254901958</v>
      </c>
      <c r="FP88" s="25">
        <v>33494</v>
      </c>
      <c r="FQ88" s="17">
        <f t="shared" si="277"/>
        <v>0.51308210784313724</v>
      </c>
      <c r="FR88" s="25">
        <v>4073</v>
      </c>
      <c r="FS88" s="17">
        <f t="shared" si="278"/>
        <v>6.2392769607843138E-2</v>
      </c>
      <c r="FT88" s="25">
        <v>69650</v>
      </c>
      <c r="FU88" s="25">
        <v>30154</v>
      </c>
      <c r="FV88" s="25">
        <v>35422</v>
      </c>
      <c r="FW88" s="17">
        <f t="shared" si="279"/>
        <v>5.8492462311557789E-2</v>
      </c>
      <c r="FX88" s="17">
        <f t="shared" si="280"/>
        <v>0.50857142857142856</v>
      </c>
      <c r="FY88" s="25">
        <v>4074</v>
      </c>
      <c r="FZ88" s="25">
        <v>139949</v>
      </c>
      <c r="GA88" s="25">
        <v>7895</v>
      </c>
      <c r="GB88" s="25">
        <v>60008</v>
      </c>
      <c r="GC88" s="25">
        <v>36491</v>
      </c>
      <c r="GD88" s="25">
        <v>20440</v>
      </c>
      <c r="GE88" s="18">
        <v>269</v>
      </c>
      <c r="GF88" s="25">
        <v>13170</v>
      </c>
      <c r="GG88" s="18">
        <v>638</v>
      </c>
      <c r="GH88" s="18">
        <v>111</v>
      </c>
      <c r="GI88" s="18">
        <v>927</v>
      </c>
      <c r="GJ88" s="10">
        <f t="shared" si="281"/>
        <v>7895</v>
      </c>
      <c r="GK88" s="10">
        <f t="shared" si="222"/>
        <v>132054</v>
      </c>
      <c r="GL88" s="10">
        <f t="shared" si="223"/>
        <v>72046</v>
      </c>
      <c r="GM88" s="10">
        <f t="shared" si="282"/>
        <v>67903</v>
      </c>
      <c r="GN88" s="10">
        <f t="shared" si="224"/>
        <v>35555</v>
      </c>
      <c r="GO88" s="17">
        <f t="shared" si="283"/>
        <v>5.6413407741391509E-2</v>
      </c>
      <c r="GP88" s="17">
        <f t="shared" si="225"/>
        <v>0.94358659225860853</v>
      </c>
      <c r="GQ88" s="17">
        <f t="shared" si="226"/>
        <v>0.51480182066324165</v>
      </c>
      <c r="GR88" s="17">
        <f t="shared" si="227"/>
        <v>0.25405683498988918</v>
      </c>
      <c r="GS88" s="17">
        <f t="shared" si="284"/>
        <v>0.72919420646092514</v>
      </c>
      <c r="GT88" s="25">
        <v>67487</v>
      </c>
      <c r="GU88" s="25">
        <v>3076</v>
      </c>
      <c r="GV88" s="25">
        <v>26728</v>
      </c>
      <c r="GW88" s="25">
        <v>20228</v>
      </c>
      <c r="GX88" s="25">
        <v>10847</v>
      </c>
      <c r="GY88" s="18">
        <v>186</v>
      </c>
      <c r="GZ88" s="25">
        <v>5535</v>
      </c>
      <c r="HA88" s="18">
        <v>228</v>
      </c>
      <c r="HB88" s="18">
        <v>70</v>
      </c>
      <c r="HC88" s="18">
        <v>589</v>
      </c>
      <c r="HD88" s="23">
        <f t="shared" si="285"/>
        <v>4.5579148576762929E-2</v>
      </c>
      <c r="HE88" s="23">
        <f t="shared" si="286"/>
        <v>0.95442085142323707</v>
      </c>
      <c r="HF88" s="23">
        <f t="shared" si="287"/>
        <v>0.55837420540252192</v>
      </c>
      <c r="HG88" s="23">
        <f t="shared" si="288"/>
        <v>0.2586424052039652</v>
      </c>
      <c r="HH88" s="25">
        <v>72462</v>
      </c>
      <c r="HI88" s="25">
        <v>4819</v>
      </c>
      <c r="HJ88" s="25">
        <v>33280</v>
      </c>
      <c r="HK88" s="25">
        <v>16263</v>
      </c>
      <c r="HL88" s="25">
        <v>9593</v>
      </c>
      <c r="HM88" s="18">
        <v>83</v>
      </c>
      <c r="HN88" s="25">
        <v>7635</v>
      </c>
      <c r="HO88" s="18">
        <v>410</v>
      </c>
      <c r="HP88" s="18">
        <v>41</v>
      </c>
      <c r="HQ88" s="18">
        <v>338</v>
      </c>
      <c r="HR88" s="23">
        <f t="shared" si="289"/>
        <v>6.650382269327372E-2</v>
      </c>
      <c r="HS88" s="23">
        <f t="shared" si="290"/>
        <v>0.93349617730672629</v>
      </c>
      <c r="HT88" s="80">
        <f t="shared" si="291"/>
        <v>0.47422097099169219</v>
      </c>
      <c r="HU88" s="27">
        <v>226673</v>
      </c>
      <c r="HV88" s="25">
        <v>8849</v>
      </c>
      <c r="HW88" s="25">
        <v>54678</v>
      </c>
      <c r="HX88" s="18">
        <v>2889</v>
      </c>
      <c r="HY88" s="25">
        <v>37606</v>
      </c>
      <c r="HZ88" s="25">
        <v>6934</v>
      </c>
      <c r="IA88" s="25">
        <v>5955</v>
      </c>
      <c r="IB88" s="18">
        <v>1177</v>
      </c>
      <c r="IC88" s="25">
        <v>38957</v>
      </c>
      <c r="ID88" s="25">
        <v>47715</v>
      </c>
      <c r="IE88" s="25">
        <v>11897</v>
      </c>
      <c r="IF88" s="18">
        <v>1967</v>
      </c>
      <c r="IG88" s="25">
        <v>8049</v>
      </c>
      <c r="IH88" s="17">
        <f t="shared" si="292"/>
        <v>0.24109179302343023</v>
      </c>
      <c r="II88" s="17">
        <f t="shared" si="293"/>
        <v>3.0590321741010177E-2</v>
      </c>
      <c r="IJ88" s="30">
        <f t="shared" si="294"/>
        <v>32.690077877127202</v>
      </c>
      <c r="IK88" s="17">
        <f t="shared" si="397"/>
        <v>0.44686941949070624</v>
      </c>
      <c r="IL88" s="25">
        <v>110300</v>
      </c>
      <c r="IM88" s="25">
        <v>5314</v>
      </c>
      <c r="IN88" s="25">
        <v>39388</v>
      </c>
      <c r="IO88" s="18">
        <v>2083</v>
      </c>
      <c r="IP88" s="25">
        <v>24532</v>
      </c>
      <c r="IQ88" s="25">
        <v>3385</v>
      </c>
      <c r="IR88" s="25">
        <v>3660</v>
      </c>
      <c r="IS88" s="18">
        <v>768</v>
      </c>
      <c r="IT88" s="25">
        <v>18231</v>
      </c>
      <c r="IU88" s="25">
        <v>1259</v>
      </c>
      <c r="IV88" s="25">
        <v>4943</v>
      </c>
      <c r="IW88" s="18">
        <v>1109</v>
      </c>
      <c r="IX88" s="25">
        <v>5628</v>
      </c>
      <c r="IY88" s="17">
        <f t="shared" si="295"/>
        <v>0.71044424297370812</v>
      </c>
      <c r="IZ88" s="25">
        <v>116373</v>
      </c>
      <c r="JA88" s="25">
        <v>3535</v>
      </c>
      <c r="JB88" s="25">
        <v>15290</v>
      </c>
      <c r="JC88" s="18">
        <v>806</v>
      </c>
      <c r="JD88" s="25">
        <v>13074</v>
      </c>
      <c r="JE88" s="25">
        <v>3549</v>
      </c>
      <c r="JF88" s="25">
        <v>2295</v>
      </c>
      <c r="JG88" s="18">
        <v>409</v>
      </c>
      <c r="JH88" s="25">
        <v>20726</v>
      </c>
      <c r="JI88" s="25">
        <v>46456</v>
      </c>
      <c r="JJ88" s="25">
        <v>6954</v>
      </c>
      <c r="JK88" s="18">
        <v>858</v>
      </c>
      <c r="JL88" s="25">
        <v>2421</v>
      </c>
      <c r="JM88" s="80">
        <f t="shared" si="296"/>
        <v>0.33125381316972152</v>
      </c>
      <c r="JN88" s="27">
        <v>226673</v>
      </c>
      <c r="JO88" s="25">
        <v>153118</v>
      </c>
      <c r="JP88" s="18">
        <v>197</v>
      </c>
      <c r="JQ88" s="18">
        <v>1061</v>
      </c>
      <c r="JR88" s="25">
        <v>7905</v>
      </c>
      <c r="JS88" s="18">
        <v>1332</v>
      </c>
      <c r="JT88" s="18">
        <v>771</v>
      </c>
      <c r="JU88" s="18">
        <v>145</v>
      </c>
      <c r="JV88" s="18">
        <v>157</v>
      </c>
      <c r="JW88" s="25">
        <v>61987</v>
      </c>
      <c r="JX88" s="17">
        <f t="shared" si="297"/>
        <v>0.27346441790597026</v>
      </c>
      <c r="JY88" s="17">
        <f t="shared" si="298"/>
        <v>0.7265355820940298</v>
      </c>
      <c r="JZ88" s="25">
        <v>94954</v>
      </c>
      <c r="KA88" s="25">
        <v>67956</v>
      </c>
      <c r="KB88" s="18">
        <v>152</v>
      </c>
      <c r="KC88" s="18">
        <v>683</v>
      </c>
      <c r="KD88" s="25">
        <v>2876</v>
      </c>
      <c r="KE88" s="18">
        <v>682</v>
      </c>
      <c r="KF88" s="18">
        <v>592</v>
      </c>
      <c r="KG88" s="18">
        <v>130</v>
      </c>
      <c r="KH88" s="18">
        <v>80</v>
      </c>
      <c r="KI88" s="25">
        <v>21803</v>
      </c>
      <c r="KJ88" s="17">
        <f t="shared" si="299"/>
        <v>0.2296164458579944</v>
      </c>
      <c r="KK88" s="25">
        <v>131719</v>
      </c>
      <c r="KL88" s="25">
        <v>85162</v>
      </c>
      <c r="KM88" s="18">
        <v>45</v>
      </c>
      <c r="KN88" s="18">
        <v>378</v>
      </c>
      <c r="KO88" s="25">
        <v>5029</v>
      </c>
      <c r="KP88" s="18">
        <v>650</v>
      </c>
      <c r="KQ88" s="18">
        <v>179</v>
      </c>
      <c r="KR88" s="18">
        <v>15</v>
      </c>
      <c r="KS88" s="18">
        <v>77</v>
      </c>
      <c r="KT88" s="25">
        <v>40184</v>
      </c>
      <c r="KU88" s="69">
        <f t="shared" si="300"/>
        <v>0.30507367957545989</v>
      </c>
      <c r="KV88" s="27">
        <v>284489</v>
      </c>
      <c r="KW88" s="25">
        <v>269488</v>
      </c>
      <c r="KX88" s="25">
        <v>15001</v>
      </c>
      <c r="KY88" s="59">
        <v>5.272963102264059E-2</v>
      </c>
      <c r="KZ88" s="25">
        <v>8721</v>
      </c>
      <c r="LA88" s="25">
        <v>4204</v>
      </c>
      <c r="LB88" s="25">
        <v>5983</v>
      </c>
      <c r="LC88" s="25">
        <v>4949</v>
      </c>
      <c r="LD88" s="25">
        <v>139592</v>
      </c>
      <c r="LE88" s="25">
        <v>132697</v>
      </c>
      <c r="LF88" s="25">
        <v>6895</v>
      </c>
      <c r="LG88" s="59">
        <v>4.939394807725371E-2</v>
      </c>
      <c r="LH88" s="25">
        <v>144897</v>
      </c>
      <c r="LI88" s="25">
        <v>136791</v>
      </c>
      <c r="LJ88" s="25">
        <v>8106</v>
      </c>
      <c r="LK88" s="35">
        <v>5.5943187229549267E-2</v>
      </c>
      <c r="LL88" s="27">
        <v>54349</v>
      </c>
      <c r="LM88" s="18">
        <v>562</v>
      </c>
      <c r="LN88" s="25">
        <v>44405</v>
      </c>
      <c r="LO88" s="25">
        <v>2332</v>
      </c>
      <c r="LP88" s="25">
        <v>3176</v>
      </c>
      <c r="LQ88" s="18">
        <v>264</v>
      </c>
      <c r="LR88" s="25">
        <v>3610</v>
      </c>
      <c r="LS88" s="23">
        <f t="shared" si="301"/>
        <v>6.6422565272590106E-2</v>
      </c>
      <c r="LT88" s="23">
        <f t="shared" si="302"/>
        <v>0.93357743472740995</v>
      </c>
      <c r="LU88" s="17">
        <f t="shared" si="303"/>
        <v>0.82737492870154006</v>
      </c>
      <c r="LV88" s="25">
        <v>54349</v>
      </c>
      <c r="LW88" s="25">
        <v>11228</v>
      </c>
      <c r="LX88" s="25">
        <v>5842</v>
      </c>
      <c r="LY88" s="25">
        <v>12737</v>
      </c>
      <c r="LZ88" s="25">
        <v>5062</v>
      </c>
      <c r="MA88" s="18">
        <v>114</v>
      </c>
      <c r="MB88" s="18">
        <v>558</v>
      </c>
      <c r="MC88" s="18">
        <v>885</v>
      </c>
      <c r="MD88" s="25">
        <v>16362</v>
      </c>
      <c r="ME88" s="25">
        <v>1262</v>
      </c>
      <c r="MF88" s="18">
        <v>299</v>
      </c>
      <c r="MG88" s="17">
        <f t="shared" si="304"/>
        <v>2.8648181199286096E-2</v>
      </c>
      <c r="MH88" s="17">
        <f t="shared" si="305"/>
        <v>0.8494912509889786</v>
      </c>
      <c r="MI88" s="25">
        <v>54349</v>
      </c>
      <c r="MJ88" s="25">
        <v>21432</v>
      </c>
      <c r="MK88" s="25">
        <v>7931</v>
      </c>
      <c r="ML88" s="25">
        <v>15576</v>
      </c>
      <c r="MM88" s="25">
        <v>5383</v>
      </c>
      <c r="MN88" s="18">
        <v>201</v>
      </c>
      <c r="MO88" s="18">
        <v>774</v>
      </c>
      <c r="MP88" s="18">
        <v>884</v>
      </c>
      <c r="MQ88" s="18">
        <v>83</v>
      </c>
      <c r="MR88" s="25">
        <v>1788</v>
      </c>
      <c r="MS88" s="18">
        <v>297</v>
      </c>
      <c r="MT88" s="17">
        <f t="shared" si="306"/>
        <v>0.84465215551344086</v>
      </c>
      <c r="MU88" s="69">
        <f t="shared" si="307"/>
        <v>0.83843308984525933</v>
      </c>
      <c r="MV88" s="27">
        <v>54349</v>
      </c>
      <c r="MW88" s="25">
        <v>5721</v>
      </c>
      <c r="MX88" s="25">
        <v>6406</v>
      </c>
      <c r="MY88" s="25">
        <v>10524</v>
      </c>
      <c r="MZ88" s="18">
        <v>204</v>
      </c>
      <c r="NA88" s="25">
        <v>29918</v>
      </c>
      <c r="NB88" s="18">
        <v>666</v>
      </c>
      <c r="NC88" s="18">
        <v>786</v>
      </c>
      <c r="ND88" s="18">
        <v>124</v>
      </c>
      <c r="NE88" s="17">
        <f t="shared" si="308"/>
        <v>0.10526412629487203</v>
      </c>
      <c r="NF88" s="10">
        <f t="shared" si="309"/>
        <v>28804.1597269499</v>
      </c>
      <c r="NG88" s="17">
        <f t="shared" si="310"/>
        <v>0.67020552356069107</v>
      </c>
      <c r="NH88" s="25">
        <v>54349</v>
      </c>
      <c r="NI88" s="18">
        <v>783</v>
      </c>
      <c r="NJ88" s="18">
        <v>515</v>
      </c>
      <c r="NK88" s="18">
        <v>96</v>
      </c>
      <c r="NL88" s="18">
        <v>768</v>
      </c>
      <c r="NM88" s="25">
        <v>16602</v>
      </c>
      <c r="NN88" s="25">
        <v>35043</v>
      </c>
      <c r="NO88" s="18">
        <v>295</v>
      </c>
      <c r="NP88" s="18">
        <v>1</v>
      </c>
      <c r="NQ88" s="32">
        <v>246</v>
      </c>
      <c r="NR88" s="27">
        <v>54349</v>
      </c>
      <c r="NS88" s="37">
        <f t="shared" si="311"/>
        <v>1.5348580470661835</v>
      </c>
      <c r="NT88" s="37">
        <f t="shared" si="312"/>
        <v>0.41416091121865511</v>
      </c>
      <c r="NU88" s="37">
        <f t="shared" si="313"/>
        <v>0.65152604953367377</v>
      </c>
      <c r="NV88" s="17">
        <f t="shared" si="314"/>
        <v>0.13229967740530721</v>
      </c>
      <c r="NW88" s="10">
        <f t="shared" si="315"/>
        <v>23273</v>
      </c>
      <c r="NX88" s="17">
        <f t="shared" si="316"/>
        <v>0.42821395057866751</v>
      </c>
      <c r="NY88" s="19">
        <f t="shared" si="317"/>
        <v>0.41941646092018237</v>
      </c>
      <c r="NZ88" s="25">
        <v>19723</v>
      </c>
      <c r="OA88" s="25">
        <v>31076</v>
      </c>
      <c r="OB88" s="25">
        <v>2349</v>
      </c>
      <c r="OC88" s="25">
        <v>21639</v>
      </c>
      <c r="OD88" s="25">
        <v>2288</v>
      </c>
      <c r="OE88" s="25">
        <v>6343</v>
      </c>
      <c r="OF88" s="17">
        <f t="shared" si="318"/>
        <v>0.39814899998160042</v>
      </c>
      <c r="OG88" s="17">
        <f t="shared" si="319"/>
        <v>0.36289536146019247</v>
      </c>
      <c r="OH88" s="17">
        <f t="shared" si="320"/>
        <v>0.57178604942133249</v>
      </c>
      <c r="OI88" s="69">
        <f t="shared" si="321"/>
        <v>0.1167086790925316</v>
      </c>
      <c r="OJ88" s="27">
        <v>54349</v>
      </c>
      <c r="OK88" s="25">
        <v>1346</v>
      </c>
      <c r="OL88" s="25">
        <v>23374</v>
      </c>
      <c r="OM88" s="25">
        <v>6837</v>
      </c>
      <c r="ON88" s="18">
        <v>704</v>
      </c>
      <c r="OO88" s="25">
        <v>1222</v>
      </c>
      <c r="OP88" s="25">
        <v>2224</v>
      </c>
      <c r="OQ88" s="25">
        <v>1439</v>
      </c>
      <c r="OR88" s="69">
        <f t="shared" si="322"/>
        <v>0.50871221181622472</v>
      </c>
      <c r="OS88" s="85">
        <v>43641</v>
      </c>
      <c r="OT88" s="22">
        <v>43641</v>
      </c>
      <c r="OU88" s="38">
        <f t="shared" si="323"/>
        <v>1</v>
      </c>
      <c r="OV88" s="39">
        <v>0.70609449829288973</v>
      </c>
      <c r="OW88" s="22">
        <v>3081467</v>
      </c>
      <c r="OX88" s="36">
        <f t="shared" si="324"/>
        <v>126087466.706</v>
      </c>
      <c r="OY88" s="36">
        <f t="shared" si="325"/>
        <v>2956868.955878675</v>
      </c>
      <c r="OZ88" s="22"/>
      <c r="PA88" s="22"/>
      <c r="PB88" s="38">
        <f t="shared" si="326"/>
        <v>0</v>
      </c>
      <c r="PC88" s="39">
        <v>0</v>
      </c>
      <c r="PD88" s="22"/>
      <c r="PE88" s="40">
        <f t="shared" si="327"/>
        <v>0</v>
      </c>
      <c r="PF88" s="36">
        <f t="shared" si="328"/>
        <v>0</v>
      </c>
      <c r="PG88" s="22"/>
      <c r="PH88" s="22"/>
      <c r="PI88" s="38">
        <f t="shared" si="329"/>
        <v>0</v>
      </c>
      <c r="PJ88" s="39">
        <v>0</v>
      </c>
      <c r="PK88" s="22"/>
      <c r="PL88" s="41">
        <f t="shared" si="330"/>
        <v>0</v>
      </c>
      <c r="PM88" s="36">
        <f t="shared" si="331"/>
        <v>0</v>
      </c>
      <c r="PN88" s="22"/>
      <c r="PO88" s="22"/>
      <c r="PP88" s="38">
        <f t="shared" si="332"/>
        <v>0</v>
      </c>
      <c r="PQ88" s="39">
        <v>0</v>
      </c>
      <c r="PR88" s="22"/>
      <c r="PS88" s="41">
        <f t="shared" si="333"/>
        <v>0</v>
      </c>
      <c r="PT88" s="36">
        <f t="shared" si="334"/>
        <v>0</v>
      </c>
      <c r="PU88" s="22"/>
      <c r="PV88" s="22"/>
      <c r="PW88" s="38">
        <f t="shared" si="335"/>
        <v>0</v>
      </c>
      <c r="PX88" s="39">
        <v>0</v>
      </c>
      <c r="PY88" s="22"/>
      <c r="PZ88" s="36">
        <f t="shared" si="336"/>
        <v>0</v>
      </c>
      <c r="QA88" s="22"/>
      <c r="QB88" s="22"/>
      <c r="QC88" s="39">
        <v>0</v>
      </c>
      <c r="QD88" s="22"/>
      <c r="QE88" s="22">
        <f t="shared" si="337"/>
        <v>0</v>
      </c>
      <c r="QF88" s="22"/>
      <c r="QG88" s="22"/>
      <c r="QH88" s="22"/>
      <c r="QI88" s="38">
        <f t="shared" si="338"/>
        <v>0</v>
      </c>
      <c r="QJ88" s="39">
        <v>0</v>
      </c>
      <c r="QK88" s="22"/>
      <c r="QL88" s="42">
        <f t="shared" si="339"/>
        <v>0</v>
      </c>
      <c r="QM88" s="22">
        <f t="shared" si="340"/>
        <v>0</v>
      </c>
      <c r="QN88" s="22"/>
      <c r="QO88" s="22"/>
      <c r="QP88" s="38">
        <f t="shared" si="341"/>
        <v>0</v>
      </c>
      <c r="QQ88" s="39">
        <v>0</v>
      </c>
      <c r="QR88" s="22"/>
      <c r="QS88" s="36">
        <f t="shared" si="342"/>
        <v>0</v>
      </c>
      <c r="QT88" s="22"/>
      <c r="QU88" s="22"/>
      <c r="QV88" s="38">
        <f t="shared" si="343"/>
        <v>0</v>
      </c>
      <c r="QW88" s="39">
        <v>0</v>
      </c>
      <c r="QX88" s="22"/>
      <c r="QY88" s="36">
        <f t="shared" si="344"/>
        <v>0</v>
      </c>
      <c r="QZ88" s="22"/>
      <c r="RA88" s="22"/>
      <c r="RB88" s="38">
        <f t="shared" si="345"/>
        <v>0</v>
      </c>
      <c r="RC88" s="39">
        <v>0</v>
      </c>
      <c r="RD88" s="22"/>
      <c r="RE88" s="36">
        <f t="shared" si="346"/>
        <v>0</v>
      </c>
      <c r="RF88" s="10">
        <f t="shared" si="347"/>
        <v>43641</v>
      </c>
      <c r="RG88" s="10">
        <f t="shared" si="348"/>
        <v>43641</v>
      </c>
      <c r="RH88" s="17">
        <f t="shared" si="349"/>
        <v>5.6128965046243602E-2</v>
      </c>
      <c r="RI88" s="17">
        <f t="shared" si="350"/>
        <v>1.2823645649533916E-3</v>
      </c>
      <c r="RJ88" s="17">
        <f t="shared" si="351"/>
        <v>1</v>
      </c>
      <c r="RK88" s="17">
        <f t="shared" si="352"/>
        <v>0</v>
      </c>
      <c r="RL88" s="17">
        <f t="shared" si="353"/>
        <v>0</v>
      </c>
      <c r="RM88" s="17">
        <f t="shared" si="354"/>
        <v>0</v>
      </c>
      <c r="RN88" s="17">
        <f t="shared" si="355"/>
        <v>0</v>
      </c>
      <c r="RO88" s="17">
        <f t="shared" si="356"/>
        <v>0</v>
      </c>
      <c r="RP88" s="17">
        <f t="shared" si="357"/>
        <v>0</v>
      </c>
      <c r="RQ88" s="17">
        <f t="shared" si="358"/>
        <v>0</v>
      </c>
      <c r="RR88" s="36">
        <f t="shared" si="359"/>
        <v>2956868.955878675</v>
      </c>
      <c r="RS88" s="36">
        <f t="shared" si="360"/>
        <v>10.393614360761488</v>
      </c>
      <c r="RT88" s="10">
        <f t="shared" si="361"/>
        <v>0</v>
      </c>
      <c r="RU88" s="17">
        <f t="shared" si="362"/>
        <v>0</v>
      </c>
      <c r="RV88" s="37">
        <f t="shared" si="363"/>
        <v>6.5188469558442748</v>
      </c>
      <c r="RW88" s="36">
        <f t="shared" si="364"/>
        <v>0.15340136173982122</v>
      </c>
      <c r="RX88" s="85">
        <v>0.96856500000000001</v>
      </c>
      <c r="RY88" s="93">
        <v>254</v>
      </c>
      <c r="RZ88" s="43" t="b">
        <v>0</v>
      </c>
      <c r="SA88" s="18" t="b">
        <v>0</v>
      </c>
      <c r="SB88" s="18" t="b">
        <v>0</v>
      </c>
      <c r="SC88" s="18" t="b">
        <v>0</v>
      </c>
      <c r="SD88" s="18" t="b">
        <v>0</v>
      </c>
      <c r="SE88" s="32" t="b">
        <v>0</v>
      </c>
      <c r="SF88" s="43" t="b">
        <v>0</v>
      </c>
      <c r="SG88" s="18" t="b">
        <v>0</v>
      </c>
      <c r="SH88" s="18"/>
      <c r="SI88" s="18"/>
      <c r="SJ88" s="18"/>
      <c r="SK88" s="18"/>
      <c r="SL88" s="18"/>
      <c r="SM88" s="18"/>
      <c r="SN88" s="18"/>
      <c r="SO88" s="18"/>
      <c r="SP88" s="18"/>
      <c r="SQ88" s="17">
        <f t="shared" si="365"/>
        <v>0</v>
      </c>
      <c r="SR88" s="17">
        <f t="shared" si="366"/>
        <v>0</v>
      </c>
      <c r="SS88" s="17">
        <f t="shared" si="367"/>
        <v>0</v>
      </c>
      <c r="ST88" s="17">
        <f t="shared" si="368"/>
        <v>0</v>
      </c>
      <c r="SU88" s="17">
        <f t="shared" si="369"/>
        <v>0</v>
      </c>
      <c r="SV88" s="17">
        <f t="shared" si="399"/>
        <v>0</v>
      </c>
      <c r="SW88" s="17">
        <f t="shared" si="370"/>
        <v>0</v>
      </c>
      <c r="SX88" s="17">
        <f t="shared" si="371"/>
        <v>0</v>
      </c>
      <c r="SY88" s="17">
        <f t="shared" si="372"/>
        <v>0</v>
      </c>
      <c r="SZ88" s="17">
        <f t="shared" si="373"/>
        <v>0</v>
      </c>
      <c r="TA88" s="17">
        <f t="shared" si="374"/>
        <v>0</v>
      </c>
      <c r="TB88" s="24">
        <f t="shared" si="375"/>
        <v>620</v>
      </c>
      <c r="TC88" s="69">
        <f t="shared" si="376"/>
        <v>1</v>
      </c>
      <c r="TD88" s="17">
        <f t="shared" si="398"/>
        <v>2.6014568158168575E-6</v>
      </c>
      <c r="TE88" s="95">
        <v>1</v>
      </c>
      <c r="TF88" s="71"/>
      <c r="TG88" s="71">
        <v>1</v>
      </c>
      <c r="TH88" s="71">
        <v>48</v>
      </c>
      <c r="TI88" s="71"/>
      <c r="TJ88" s="71"/>
      <c r="TK88" s="71">
        <v>215</v>
      </c>
      <c r="TL88" s="71"/>
      <c r="TM88" s="71">
        <v>2</v>
      </c>
      <c r="TN88" s="71"/>
      <c r="TO88" s="71">
        <v>87</v>
      </c>
      <c r="TP88" s="71">
        <v>8</v>
      </c>
      <c r="TQ88" s="71">
        <v>83</v>
      </c>
      <c r="TR88" s="72">
        <v>9</v>
      </c>
      <c r="TS88" s="72"/>
      <c r="TT88" s="72">
        <v>1</v>
      </c>
      <c r="TU88" s="72"/>
      <c r="TV88" s="72">
        <v>26</v>
      </c>
      <c r="TW88" s="72"/>
      <c r="TX88" s="72"/>
      <c r="TY88" s="72">
        <v>4</v>
      </c>
      <c r="TZ88" s="72">
        <v>160</v>
      </c>
      <c r="UA88" s="72"/>
      <c r="UB88" s="72">
        <v>17</v>
      </c>
      <c r="UC88" s="72">
        <v>4</v>
      </c>
      <c r="UD88" s="72">
        <v>1</v>
      </c>
      <c r="UE88" s="72">
        <v>1</v>
      </c>
      <c r="UF88" s="72"/>
      <c r="UG88" s="72">
        <v>18</v>
      </c>
      <c r="UH88" s="72">
        <v>6</v>
      </c>
      <c r="UI88" s="72">
        <v>63</v>
      </c>
      <c r="UJ88" s="73">
        <v>18</v>
      </c>
      <c r="UK88" s="73"/>
      <c r="UL88" s="73">
        <v>1</v>
      </c>
      <c r="UM88" s="73"/>
      <c r="UN88" s="73">
        <v>49</v>
      </c>
      <c r="UO88" s="73"/>
      <c r="UP88" s="73"/>
      <c r="UQ88" s="73">
        <v>6</v>
      </c>
      <c r="UR88" s="73">
        <v>187</v>
      </c>
      <c r="US88" s="73">
        <v>21</v>
      </c>
      <c r="UT88" s="73">
        <v>4</v>
      </c>
      <c r="UU88" s="73">
        <v>4</v>
      </c>
      <c r="UV88" s="73">
        <v>1</v>
      </c>
      <c r="UW88" s="73"/>
      <c r="UX88" s="73"/>
      <c r="UY88" s="73">
        <v>40</v>
      </c>
      <c r="UZ88" s="73">
        <v>8</v>
      </c>
      <c r="VA88" s="73">
        <v>76</v>
      </c>
      <c r="VB88" s="73">
        <v>18</v>
      </c>
      <c r="VC88" s="73"/>
      <c r="VD88" s="73">
        <v>1</v>
      </c>
      <c r="VE88" s="73"/>
      <c r="VF88" s="73">
        <v>45</v>
      </c>
      <c r="VG88" s="73"/>
      <c r="VH88" s="73">
        <v>1</v>
      </c>
      <c r="VI88" s="73">
        <v>12</v>
      </c>
      <c r="VJ88" s="73">
        <v>223</v>
      </c>
      <c r="VK88" s="73">
        <v>24</v>
      </c>
      <c r="VL88" s="73">
        <v>5</v>
      </c>
      <c r="VM88" s="73">
        <v>2</v>
      </c>
      <c r="VN88" s="73">
        <v>1</v>
      </c>
      <c r="VO88" s="73"/>
      <c r="VP88" s="73">
        <v>55</v>
      </c>
      <c r="VQ88" s="73">
        <v>8</v>
      </c>
      <c r="VR88" s="73">
        <v>75</v>
      </c>
      <c r="VS88" s="73">
        <v>15</v>
      </c>
      <c r="VT88" s="73"/>
      <c r="VU88" s="73"/>
      <c r="VV88" s="73"/>
      <c r="VW88" s="73">
        <v>32</v>
      </c>
      <c r="VX88" s="73"/>
      <c r="VY88" s="73">
        <v>6</v>
      </c>
      <c r="VZ88" s="73">
        <v>10</v>
      </c>
      <c r="WA88" s="73">
        <v>123</v>
      </c>
      <c r="WB88" s="73">
        <v>3</v>
      </c>
      <c r="WC88" s="73">
        <v>24</v>
      </c>
      <c r="WD88" s="73">
        <v>1</v>
      </c>
      <c r="WE88" s="73"/>
      <c r="WF88" s="73">
        <v>27</v>
      </c>
      <c r="WG88" s="73"/>
      <c r="WH88" s="73"/>
      <c r="WI88" s="73"/>
      <c r="WJ88" s="73">
        <v>142</v>
      </c>
      <c r="WK88" s="73"/>
      <c r="WL88" s="73">
        <v>10</v>
      </c>
      <c r="WM88" s="73"/>
      <c r="WN88" s="73">
        <v>58</v>
      </c>
      <c r="WO88" s="22">
        <f t="shared" si="377"/>
        <v>61</v>
      </c>
      <c r="WP88" s="22">
        <f t="shared" si="378"/>
        <v>0</v>
      </c>
      <c r="WQ88" s="22">
        <f t="shared" si="379"/>
        <v>3</v>
      </c>
      <c r="WR88" s="22">
        <f t="shared" si="380"/>
        <v>1</v>
      </c>
      <c r="WS88" s="22">
        <f t="shared" si="381"/>
        <v>200</v>
      </c>
      <c r="WT88" s="22">
        <f t="shared" si="382"/>
        <v>0</v>
      </c>
      <c r="WU88" s="22">
        <f t="shared" si="383"/>
        <v>7</v>
      </c>
      <c r="WV88" s="22">
        <f t="shared" si="384"/>
        <v>22</v>
      </c>
      <c r="WW88" s="22">
        <f t="shared" si="385"/>
        <v>908</v>
      </c>
      <c r="WX88" s="22">
        <f t="shared" si="386"/>
        <v>0</v>
      </c>
      <c r="WY88" s="22">
        <f t="shared" si="387"/>
        <v>91</v>
      </c>
      <c r="WZ88" s="22">
        <f t="shared" si="388"/>
        <v>13</v>
      </c>
      <c r="XA88" s="22">
        <f t="shared" si="389"/>
        <v>7</v>
      </c>
      <c r="XB88" s="22">
        <f t="shared" si="390"/>
        <v>30</v>
      </c>
      <c r="XC88" s="22">
        <f t="shared" si="391"/>
        <v>0</v>
      </c>
      <c r="XD88" s="22">
        <f t="shared" si="392"/>
        <v>0</v>
      </c>
      <c r="XE88" s="22">
        <f t="shared" si="393"/>
        <v>352</v>
      </c>
      <c r="XF88" s="22">
        <f t="shared" si="394"/>
        <v>30</v>
      </c>
      <c r="XG88" s="93">
        <f t="shared" si="395"/>
        <v>355</v>
      </c>
    </row>
    <row r="89" spans="1:631" ht="17.100000000000001" customHeight="1" x14ac:dyDescent="0.2">
      <c r="A89" s="101"/>
      <c r="B89" s="27" t="s">
        <v>194</v>
      </c>
      <c r="C89" s="535" t="s">
        <v>195</v>
      </c>
      <c r="D89" s="25" t="s">
        <v>203</v>
      </c>
      <c r="E89" s="535" t="s">
        <v>204</v>
      </c>
      <c r="F89" s="25" t="s">
        <v>206</v>
      </c>
      <c r="G89" s="535" t="s">
        <v>207</v>
      </c>
      <c r="H89" s="25">
        <v>20</v>
      </c>
      <c r="I89" s="28">
        <v>4</v>
      </c>
      <c r="J89" s="17">
        <f t="shared" si="228"/>
        <v>0.43676488420031523</v>
      </c>
      <c r="K89" s="17">
        <f t="shared" si="229"/>
        <v>6.2825876076148923E-2</v>
      </c>
      <c r="L89" s="17">
        <f t="shared" si="230"/>
        <v>1</v>
      </c>
      <c r="M89" s="17">
        <f t="shared" si="231"/>
        <v>0.12506504160390453</v>
      </c>
      <c r="N89" s="17">
        <f t="shared" si="232"/>
        <v>0.31515707901877926</v>
      </c>
      <c r="O89" s="17">
        <f t="shared" si="233"/>
        <v>0.11246513883836547</v>
      </c>
      <c r="P89" s="17">
        <f t="shared" si="234"/>
        <v>0.59963681243956701</v>
      </c>
      <c r="Q89" s="17">
        <f t="shared" si="235"/>
        <v>0.3531025059654056</v>
      </c>
      <c r="R89" s="69">
        <f t="shared" si="236"/>
        <v>0.89142566231325016</v>
      </c>
      <c r="S89" s="422">
        <f t="shared" si="237"/>
        <v>0.43293811116174852</v>
      </c>
      <c r="T89" s="17">
        <f t="shared" si="396"/>
        <v>0.56706188883825148</v>
      </c>
      <c r="U89" s="10">
        <f t="shared" si="238"/>
        <v>97394.580593636201</v>
      </c>
      <c r="V89" s="32">
        <v>4</v>
      </c>
      <c r="W89" s="550">
        <f t="shared" si="239"/>
        <v>0</v>
      </c>
      <c r="X89" s="550">
        <f t="shared" si="240"/>
        <v>0.32182700005063736</v>
      </c>
      <c r="Y89" s="550">
        <f t="shared" si="241"/>
        <v>0.67817299994936264</v>
      </c>
      <c r="Z89" s="551">
        <f t="shared" si="242"/>
        <v>116478.24726030289</v>
      </c>
      <c r="AA89" s="426">
        <f t="shared" si="243"/>
        <v>3.2302201417151372E-2</v>
      </c>
      <c r="AB89" s="59">
        <f t="shared" si="244"/>
        <v>0.90817952655521106</v>
      </c>
      <c r="AC89" s="59">
        <f t="shared" si="245"/>
        <v>0.12870084108490501</v>
      </c>
      <c r="AD89" s="59">
        <f t="shared" si="246"/>
        <v>0.31515707901877926</v>
      </c>
      <c r="AE89" s="59">
        <f t="shared" si="247"/>
        <v>0.6468974940345944</v>
      </c>
      <c r="AF89" s="59">
        <f t="shared" si="248"/>
        <v>0.92188068388504907</v>
      </c>
      <c r="AG89" s="59">
        <f t="shared" si="249"/>
        <v>8.2545167939856917E-2</v>
      </c>
      <c r="AH89" s="59">
        <f t="shared" si="250"/>
        <v>0.11246513883836547</v>
      </c>
      <c r="AI89" s="59">
        <f t="shared" si="251"/>
        <v>0.28501273190251003</v>
      </c>
      <c r="AJ89" s="59">
        <f t="shared" si="252"/>
        <v>0.58851703649812048</v>
      </c>
      <c r="AK89" s="59">
        <f t="shared" si="253"/>
        <v>0.40036318756043299</v>
      </c>
      <c r="AL89" s="35">
        <f t="shared" si="254"/>
        <v>1</v>
      </c>
      <c r="AM89" s="27">
        <v>171753</v>
      </c>
      <c r="AN89" s="25">
        <v>87777</v>
      </c>
      <c r="AO89" s="25">
        <v>83976</v>
      </c>
      <c r="AP89" s="17">
        <f t="shared" si="255"/>
        <v>3.3359001673708903E-3</v>
      </c>
      <c r="AQ89" s="63">
        <v>104.52629322663618</v>
      </c>
      <c r="AR89" s="58">
        <v>3135.0784304499998</v>
      </c>
      <c r="AS89" s="24">
        <f t="shared" si="256"/>
        <v>54.784275357139016</v>
      </c>
      <c r="AT89" s="17">
        <f t="shared" si="257"/>
        <v>4.7312251480779506E-2</v>
      </c>
      <c r="AU89" s="25">
        <v>168531</v>
      </c>
      <c r="AV89" s="25">
        <v>85060</v>
      </c>
      <c r="AW89" s="25">
        <v>83471</v>
      </c>
      <c r="AX89" s="25">
        <v>3222</v>
      </c>
      <c r="AY89" s="25">
        <v>2717</v>
      </c>
      <c r="AZ89" s="18">
        <v>505</v>
      </c>
      <c r="BA89" s="25">
        <v>5548</v>
      </c>
      <c r="BB89" s="25">
        <v>3054</v>
      </c>
      <c r="BC89" s="25">
        <v>2494</v>
      </c>
      <c r="BD89" s="63">
        <v>122.45388933440258</v>
      </c>
      <c r="BE89" s="25">
        <v>166205</v>
      </c>
      <c r="BF89" s="25">
        <v>84723</v>
      </c>
      <c r="BG89" s="25">
        <v>81482</v>
      </c>
      <c r="BH89" s="63">
        <v>103.97756559730983</v>
      </c>
      <c r="BI89" s="17">
        <v>3.2302201417151372E-2</v>
      </c>
      <c r="BJ89" s="25">
        <v>65336</v>
      </c>
      <c r="BK89" s="25">
        <v>100999</v>
      </c>
      <c r="BL89" s="25">
        <v>5418</v>
      </c>
      <c r="BM89" s="17">
        <v>0.70054158952068835</v>
      </c>
      <c r="BN89" s="10">
        <f t="shared" si="258"/>
        <v>51432.880375053217</v>
      </c>
      <c r="BO89" s="29">
        <v>0.6468974940345944</v>
      </c>
      <c r="BP89" s="30">
        <f t="shared" si="259"/>
        <v>0.3531025059654056</v>
      </c>
      <c r="BQ89" s="31">
        <v>5.3644095486093928</v>
      </c>
      <c r="BR89" s="25">
        <v>106417</v>
      </c>
      <c r="BS89" s="25">
        <v>32487</v>
      </c>
      <c r="BT89" s="25">
        <v>66098</v>
      </c>
      <c r="BU89" s="25">
        <v>5410</v>
      </c>
      <c r="BV89" s="18">
        <v>1917</v>
      </c>
      <c r="BW89" s="18">
        <v>505</v>
      </c>
      <c r="BX89" s="25">
        <v>32988</v>
      </c>
      <c r="BY89" s="25">
        <v>27672</v>
      </c>
      <c r="BZ89" s="25">
        <v>5316</v>
      </c>
      <c r="CA89" s="59">
        <v>0.16114950891233173</v>
      </c>
      <c r="CB89" s="25">
        <v>168531</v>
      </c>
      <c r="CC89" s="25">
        <v>3222</v>
      </c>
      <c r="CD89" s="17">
        <f t="shared" si="260"/>
        <v>1.9118144436335156E-2</v>
      </c>
      <c r="CE89" s="18">
        <v>855</v>
      </c>
      <c r="CF89" s="25">
        <v>2702</v>
      </c>
      <c r="CG89" s="25">
        <v>4872</v>
      </c>
      <c r="CH89" s="25">
        <v>5836</v>
      </c>
      <c r="CI89" s="25">
        <v>5862</v>
      </c>
      <c r="CJ89" s="25">
        <v>4905</v>
      </c>
      <c r="CK89" s="25">
        <v>3347</v>
      </c>
      <c r="CL89" s="25">
        <v>2353</v>
      </c>
      <c r="CM89" s="25">
        <v>2256</v>
      </c>
      <c r="CN89" s="26">
        <v>5.108857766460531</v>
      </c>
      <c r="CO89" s="27">
        <v>32988</v>
      </c>
      <c r="CP89" s="34">
        <f t="shared" si="261"/>
        <v>5.206529647144416</v>
      </c>
      <c r="CQ89" s="25">
        <v>473</v>
      </c>
      <c r="CR89" s="18">
        <v>252</v>
      </c>
      <c r="CS89" s="18">
        <v>884</v>
      </c>
      <c r="CT89" s="25">
        <v>16551</v>
      </c>
      <c r="CU89" s="25">
        <v>11117</v>
      </c>
      <c r="CV89" s="25">
        <v>2796</v>
      </c>
      <c r="CW89" s="18">
        <v>341</v>
      </c>
      <c r="CX89" s="18">
        <v>574</v>
      </c>
      <c r="CY89" s="25">
        <v>32988</v>
      </c>
      <c r="CZ89" s="25">
        <v>24707</v>
      </c>
      <c r="DA89" s="25">
        <v>3034</v>
      </c>
      <c r="DB89" s="25">
        <v>3204</v>
      </c>
      <c r="DC89" s="18">
        <v>585</v>
      </c>
      <c r="DD89" s="25">
        <v>1324</v>
      </c>
      <c r="DE89" s="18">
        <v>134</v>
      </c>
      <c r="DF89" s="25">
        <v>32988</v>
      </c>
      <c r="DG89" s="25">
        <v>30376</v>
      </c>
      <c r="DH89" s="18">
        <v>27</v>
      </c>
      <c r="DI89" s="18">
        <v>8</v>
      </c>
      <c r="DJ89" s="25">
        <v>2072</v>
      </c>
      <c r="DK89" s="18">
        <v>378</v>
      </c>
      <c r="DL89" s="18">
        <v>127</v>
      </c>
      <c r="DM89" s="25">
        <f t="shared" si="262"/>
        <v>155324.60267369953</v>
      </c>
      <c r="DN89" s="17">
        <f t="shared" si="263"/>
        <v>6.2810719049351274E-2</v>
      </c>
      <c r="DO89" s="17">
        <f t="shared" si="264"/>
        <v>1.1458712259003273E-2</v>
      </c>
      <c r="DP89" s="23">
        <f t="shared" si="265"/>
        <v>0.92188068388504907</v>
      </c>
      <c r="DQ89" s="23">
        <f t="shared" si="266"/>
        <v>7.8119316114950932E-2</v>
      </c>
      <c r="DR89" s="25">
        <v>32988</v>
      </c>
      <c r="DS89" s="25">
        <v>5612</v>
      </c>
      <c r="DT89" s="25">
        <v>14673</v>
      </c>
      <c r="DU89" s="18">
        <v>24</v>
      </c>
      <c r="DV89" s="25">
        <v>11111</v>
      </c>
      <c r="DW89" s="18">
        <v>28</v>
      </c>
      <c r="DX89" s="25">
        <v>1099</v>
      </c>
      <c r="DY89" s="18">
        <v>441</v>
      </c>
      <c r="DZ89" s="17">
        <f t="shared" si="267"/>
        <v>0.95246756396265309</v>
      </c>
      <c r="EA89" s="17">
        <f t="shared" si="268"/>
        <v>4.7532436037346915E-2</v>
      </c>
      <c r="EB89" s="25">
        <v>32988</v>
      </c>
      <c r="EC89" s="25">
        <v>2501</v>
      </c>
      <c r="ED89" s="18">
        <v>222</v>
      </c>
      <c r="EE89" s="25">
        <v>28528</v>
      </c>
      <c r="EF89" s="17">
        <f t="shared" si="269"/>
        <v>0.86479932096519951</v>
      </c>
      <c r="EG89" s="25">
        <v>1428</v>
      </c>
      <c r="EH89" s="18">
        <v>309</v>
      </c>
      <c r="EI89" s="17">
        <f t="shared" si="270"/>
        <v>8.2545167939856917E-2</v>
      </c>
      <c r="EJ89" s="17">
        <f t="shared" si="271"/>
        <v>4.3288468534012366E-2</v>
      </c>
      <c r="EK89" s="69">
        <f t="shared" si="272"/>
        <v>6.2825876076148923E-2</v>
      </c>
      <c r="EL89" s="27">
        <v>103539</v>
      </c>
      <c r="EM89" s="25">
        <v>94032</v>
      </c>
      <c r="EN89" s="25">
        <v>9507</v>
      </c>
      <c r="EO89" s="59">
        <v>0.90817952655521106</v>
      </c>
      <c r="EP89" s="25">
        <v>52468</v>
      </c>
      <c r="EQ89" s="25">
        <v>48506</v>
      </c>
      <c r="ER89" s="25">
        <v>3962</v>
      </c>
      <c r="ES89" s="59">
        <v>0.92448730654875366</v>
      </c>
      <c r="ET89" s="25">
        <v>51071</v>
      </c>
      <c r="EU89" s="25">
        <v>45526</v>
      </c>
      <c r="EV89" s="25">
        <v>5545</v>
      </c>
      <c r="EW89" s="59">
        <v>0.89142566231325016</v>
      </c>
      <c r="EX89" s="25">
        <v>3250</v>
      </c>
      <c r="EY89" s="25">
        <v>3181</v>
      </c>
      <c r="EZ89" s="25">
        <v>69</v>
      </c>
      <c r="FA89" s="59">
        <v>0.97876923076923072</v>
      </c>
      <c r="FB89" s="25">
        <v>100289</v>
      </c>
      <c r="FC89" s="25">
        <v>90851</v>
      </c>
      <c r="FD89" s="25">
        <v>9438</v>
      </c>
      <c r="FE89" s="59">
        <v>0.9058919722003409</v>
      </c>
      <c r="FF89" s="25">
        <v>88411</v>
      </c>
      <c r="FG89" s="25">
        <v>35347</v>
      </c>
      <c r="FH89" s="25">
        <v>43279</v>
      </c>
      <c r="FI89" s="25">
        <v>9785</v>
      </c>
      <c r="FJ89" s="23">
        <f t="shared" si="273"/>
        <v>0.11067627331440658</v>
      </c>
      <c r="FK89" s="23">
        <f t="shared" si="274"/>
        <v>0.48952053477508456</v>
      </c>
      <c r="FL89" s="36">
        <f t="shared" si="275"/>
        <v>3.6123658661216149</v>
      </c>
      <c r="FM89" s="25">
        <v>44432</v>
      </c>
      <c r="FN89" s="25">
        <v>17063</v>
      </c>
      <c r="FO89" s="17">
        <f t="shared" si="276"/>
        <v>0.38402502700756214</v>
      </c>
      <c r="FP89" s="25">
        <v>22290</v>
      </c>
      <c r="FQ89" s="17">
        <f t="shared" si="277"/>
        <v>0.50166546633057252</v>
      </c>
      <c r="FR89" s="25">
        <v>5079</v>
      </c>
      <c r="FS89" s="17">
        <f t="shared" si="278"/>
        <v>0.11430950666186532</v>
      </c>
      <c r="FT89" s="25">
        <v>43979</v>
      </c>
      <c r="FU89" s="25">
        <v>18284</v>
      </c>
      <c r="FV89" s="25">
        <v>20989</v>
      </c>
      <c r="FW89" s="17">
        <f t="shared" si="279"/>
        <v>0.10700561631687851</v>
      </c>
      <c r="FX89" s="17">
        <f t="shared" si="280"/>
        <v>0.47725050592328155</v>
      </c>
      <c r="FY89" s="25">
        <v>4706</v>
      </c>
      <c r="FZ89" s="25">
        <v>74071</v>
      </c>
      <c r="GA89" s="25">
        <v>9533</v>
      </c>
      <c r="GB89" s="25">
        <v>41194</v>
      </c>
      <c r="GC89" s="25">
        <v>14082</v>
      </c>
      <c r="GD89" s="25">
        <v>5113</v>
      </c>
      <c r="GE89" s="18">
        <v>67</v>
      </c>
      <c r="GF89" s="25">
        <v>2068</v>
      </c>
      <c r="GG89" s="18">
        <v>48</v>
      </c>
      <c r="GH89" s="18">
        <v>16</v>
      </c>
      <c r="GI89" s="18">
        <v>1950</v>
      </c>
      <c r="GJ89" s="10">
        <f t="shared" si="281"/>
        <v>9533</v>
      </c>
      <c r="GK89" s="10">
        <f t="shared" si="222"/>
        <v>64538</v>
      </c>
      <c r="GL89" s="10">
        <f t="shared" si="223"/>
        <v>23344</v>
      </c>
      <c r="GM89" s="10">
        <f t="shared" si="282"/>
        <v>50727</v>
      </c>
      <c r="GN89" s="10">
        <f t="shared" si="224"/>
        <v>9262</v>
      </c>
      <c r="GO89" s="17">
        <f t="shared" si="283"/>
        <v>0.12870084108490501</v>
      </c>
      <c r="GP89" s="17">
        <f t="shared" si="225"/>
        <v>0.87129915891509502</v>
      </c>
      <c r="GQ89" s="17">
        <f t="shared" si="226"/>
        <v>0.31515707901877926</v>
      </c>
      <c r="GR89" s="17">
        <f t="shared" si="227"/>
        <v>0.12504218925085392</v>
      </c>
      <c r="GS89" s="17">
        <f t="shared" si="284"/>
        <v>0.59322811896693717</v>
      </c>
      <c r="GT89" s="25">
        <v>38421</v>
      </c>
      <c r="GU89" s="25">
        <v>4436</v>
      </c>
      <c r="GV89" s="25">
        <v>20302</v>
      </c>
      <c r="GW89" s="25">
        <v>8482</v>
      </c>
      <c r="GX89" s="25">
        <v>2826</v>
      </c>
      <c r="GY89" s="18">
        <v>50</v>
      </c>
      <c r="GZ89" s="25">
        <v>984</v>
      </c>
      <c r="HA89" s="18">
        <v>22</v>
      </c>
      <c r="HB89" s="18">
        <v>12</v>
      </c>
      <c r="HC89" s="18">
        <v>1307</v>
      </c>
      <c r="HD89" s="23">
        <f t="shared" si="285"/>
        <v>0.11545769240779782</v>
      </c>
      <c r="HE89" s="23">
        <f t="shared" si="286"/>
        <v>0.8845423075922022</v>
      </c>
      <c r="HF89" s="23">
        <f t="shared" si="287"/>
        <v>0.35613336456625283</v>
      </c>
      <c r="HG89" s="23">
        <f t="shared" si="288"/>
        <v>0.13536867858723095</v>
      </c>
      <c r="HH89" s="25">
        <v>35650</v>
      </c>
      <c r="HI89" s="25">
        <v>5097</v>
      </c>
      <c r="HJ89" s="25">
        <v>20892</v>
      </c>
      <c r="HK89" s="25">
        <v>5600</v>
      </c>
      <c r="HL89" s="25">
        <v>2287</v>
      </c>
      <c r="HM89" s="18">
        <v>17</v>
      </c>
      <c r="HN89" s="25">
        <v>1084</v>
      </c>
      <c r="HO89" s="18">
        <v>26</v>
      </c>
      <c r="HP89" s="18">
        <v>4</v>
      </c>
      <c r="HQ89" s="18">
        <v>643</v>
      </c>
      <c r="HR89" s="23">
        <f t="shared" si="289"/>
        <v>0.1429733520336606</v>
      </c>
      <c r="HS89" s="23">
        <f t="shared" si="290"/>
        <v>0.85702664796633943</v>
      </c>
      <c r="HT89" s="80">
        <f t="shared" si="291"/>
        <v>0.27099579242636745</v>
      </c>
      <c r="HU89" s="27">
        <v>127207</v>
      </c>
      <c r="HV89" s="18">
        <v>2402</v>
      </c>
      <c r="HW89" s="25">
        <v>27598</v>
      </c>
      <c r="HX89" s="18">
        <v>2657</v>
      </c>
      <c r="HY89" s="25">
        <v>25471</v>
      </c>
      <c r="HZ89" s="25">
        <v>13904</v>
      </c>
      <c r="IA89" s="18">
        <v>1807</v>
      </c>
      <c r="IB89" s="18">
        <v>1118</v>
      </c>
      <c r="IC89" s="25">
        <v>20251</v>
      </c>
      <c r="ID89" s="25">
        <v>24279</v>
      </c>
      <c r="IE89" s="25">
        <v>4097</v>
      </c>
      <c r="IF89" s="18">
        <v>906</v>
      </c>
      <c r="IG89" s="18">
        <v>2717</v>
      </c>
      <c r="IH89" s="17">
        <f t="shared" si="292"/>
        <v>0.30016429913448162</v>
      </c>
      <c r="II89" s="17">
        <f t="shared" si="293"/>
        <v>0.1093021610445966</v>
      </c>
      <c r="IJ89" s="30">
        <f t="shared" si="294"/>
        <v>9.1489499424626004</v>
      </c>
      <c r="IK89" s="17">
        <f t="shared" si="397"/>
        <v>0.12506504160390453</v>
      </c>
      <c r="IL89" s="25">
        <v>65498</v>
      </c>
      <c r="IM89" s="18">
        <v>1495</v>
      </c>
      <c r="IN89" s="25">
        <v>21151</v>
      </c>
      <c r="IO89" s="18">
        <v>2271</v>
      </c>
      <c r="IP89" s="25">
        <v>18585</v>
      </c>
      <c r="IQ89" s="25">
        <v>5945</v>
      </c>
      <c r="IR89" s="18">
        <v>969</v>
      </c>
      <c r="IS89" s="18">
        <v>535</v>
      </c>
      <c r="IT89" s="25">
        <v>9654</v>
      </c>
      <c r="IU89" s="25">
        <v>917</v>
      </c>
      <c r="IV89" s="25">
        <v>1629</v>
      </c>
      <c r="IW89" s="18">
        <v>500</v>
      </c>
      <c r="IX89" s="18">
        <v>1847</v>
      </c>
      <c r="IY89" s="17">
        <f t="shared" si="295"/>
        <v>0.76973342697486946</v>
      </c>
      <c r="IZ89" s="25">
        <v>61709</v>
      </c>
      <c r="JA89" s="18">
        <v>907</v>
      </c>
      <c r="JB89" s="25">
        <v>6447</v>
      </c>
      <c r="JC89" s="18">
        <v>386</v>
      </c>
      <c r="JD89" s="25">
        <v>6886</v>
      </c>
      <c r="JE89" s="25">
        <v>7959</v>
      </c>
      <c r="JF89" s="18">
        <v>838</v>
      </c>
      <c r="JG89" s="18">
        <v>583</v>
      </c>
      <c r="JH89" s="25">
        <v>10597</v>
      </c>
      <c r="JI89" s="25">
        <v>23362</v>
      </c>
      <c r="JJ89" s="25">
        <v>2468</v>
      </c>
      <c r="JK89" s="18">
        <v>406</v>
      </c>
      <c r="JL89" s="18">
        <v>870</v>
      </c>
      <c r="JM89" s="80">
        <f t="shared" si="296"/>
        <v>0.37957186147887667</v>
      </c>
      <c r="JN89" s="27">
        <v>127207</v>
      </c>
      <c r="JO89" s="25">
        <v>73561</v>
      </c>
      <c r="JP89" s="18">
        <v>40</v>
      </c>
      <c r="JQ89" s="18">
        <v>144</v>
      </c>
      <c r="JR89" s="25">
        <v>1998</v>
      </c>
      <c r="JS89" s="18">
        <v>279</v>
      </c>
      <c r="JT89" s="18">
        <v>205</v>
      </c>
      <c r="JU89" s="18">
        <v>4</v>
      </c>
      <c r="JV89" s="18">
        <v>47</v>
      </c>
      <c r="JW89" s="25">
        <v>50929</v>
      </c>
      <c r="JX89" s="17">
        <f t="shared" si="297"/>
        <v>0.40036318756043299</v>
      </c>
      <c r="JY89" s="17">
        <f t="shared" si="298"/>
        <v>0.59963681243956701</v>
      </c>
      <c r="JZ89" s="25">
        <v>4507</v>
      </c>
      <c r="KA89" s="25">
        <v>3849</v>
      </c>
      <c r="KB89" s="18">
        <v>0</v>
      </c>
      <c r="KC89" s="18">
        <v>5</v>
      </c>
      <c r="KD89" s="25">
        <v>54</v>
      </c>
      <c r="KE89" s="18">
        <v>12</v>
      </c>
      <c r="KF89" s="18">
        <v>6</v>
      </c>
      <c r="KG89" s="18">
        <v>0</v>
      </c>
      <c r="KH89" s="18">
        <v>0</v>
      </c>
      <c r="KI89" s="25">
        <v>581</v>
      </c>
      <c r="KJ89" s="17">
        <f t="shared" si="299"/>
        <v>0.12891058353672066</v>
      </c>
      <c r="KK89" s="25">
        <v>122700</v>
      </c>
      <c r="KL89" s="25">
        <v>69712</v>
      </c>
      <c r="KM89" s="18">
        <v>40</v>
      </c>
      <c r="KN89" s="18">
        <v>139</v>
      </c>
      <c r="KO89" s="25">
        <v>1944</v>
      </c>
      <c r="KP89" s="18">
        <v>267</v>
      </c>
      <c r="KQ89" s="18">
        <v>199</v>
      </c>
      <c r="KR89" s="18">
        <v>4</v>
      </c>
      <c r="KS89" s="18">
        <v>47</v>
      </c>
      <c r="KT89" s="25">
        <v>50348</v>
      </c>
      <c r="KU89" s="69">
        <f t="shared" si="300"/>
        <v>0.41033414832925835</v>
      </c>
      <c r="KV89" s="27">
        <v>171753</v>
      </c>
      <c r="KW89" s="25">
        <v>156090</v>
      </c>
      <c r="KX89" s="25">
        <v>15663</v>
      </c>
      <c r="KY89" s="59">
        <v>9.1194913625962867E-2</v>
      </c>
      <c r="KZ89" s="25">
        <v>9086</v>
      </c>
      <c r="LA89" s="25">
        <v>4547</v>
      </c>
      <c r="LB89" s="25">
        <v>5695</v>
      </c>
      <c r="LC89" s="25">
        <v>5644</v>
      </c>
      <c r="LD89" s="25">
        <v>87777</v>
      </c>
      <c r="LE89" s="25">
        <v>80140</v>
      </c>
      <c r="LF89" s="25">
        <v>7637</v>
      </c>
      <c r="LG89" s="59">
        <v>8.7004568394909831E-2</v>
      </c>
      <c r="LH89" s="25">
        <v>83976</v>
      </c>
      <c r="LI89" s="25">
        <v>75950</v>
      </c>
      <c r="LJ89" s="25">
        <v>8026</v>
      </c>
      <c r="LK89" s="35">
        <v>9.5574926169381721E-2</v>
      </c>
      <c r="LL89" s="27">
        <v>32988</v>
      </c>
      <c r="LM89" s="18">
        <v>114</v>
      </c>
      <c r="LN89" s="25">
        <v>9288</v>
      </c>
      <c r="LO89" s="25">
        <v>2218</v>
      </c>
      <c r="LP89" s="25">
        <v>10322</v>
      </c>
      <c r="LQ89" s="18">
        <v>856</v>
      </c>
      <c r="LR89" s="25">
        <v>10190</v>
      </c>
      <c r="LS89" s="23">
        <f t="shared" si="301"/>
        <v>0.30890020613556446</v>
      </c>
      <c r="LT89" s="23">
        <f t="shared" si="302"/>
        <v>0.69109979386443554</v>
      </c>
      <c r="LU89" s="17">
        <f t="shared" si="303"/>
        <v>0.28501273190251003</v>
      </c>
      <c r="LV89" s="25">
        <v>32988</v>
      </c>
      <c r="LW89" s="25">
        <v>6171</v>
      </c>
      <c r="LX89" s="25">
        <v>2533</v>
      </c>
      <c r="LY89" s="25">
        <v>9996</v>
      </c>
      <c r="LZ89" s="25">
        <v>8594</v>
      </c>
      <c r="MA89" s="18">
        <v>428</v>
      </c>
      <c r="MB89" s="18">
        <v>813</v>
      </c>
      <c r="MC89" s="25">
        <v>3589</v>
      </c>
      <c r="MD89" s="18">
        <v>714</v>
      </c>
      <c r="ME89" s="18">
        <v>10</v>
      </c>
      <c r="MF89" s="18">
        <v>140</v>
      </c>
      <c r="MG89" s="17">
        <f t="shared" si="304"/>
        <v>0.14641687886504184</v>
      </c>
      <c r="MH89" s="17">
        <f t="shared" si="305"/>
        <v>0.58851703649812048</v>
      </c>
      <c r="MI89" s="25">
        <v>32988</v>
      </c>
      <c r="MJ89" s="25">
        <v>6547</v>
      </c>
      <c r="MK89" s="25">
        <v>2061</v>
      </c>
      <c r="ML89" s="25">
        <v>10114</v>
      </c>
      <c r="MM89" s="25">
        <v>8904</v>
      </c>
      <c r="MN89" s="18">
        <v>762</v>
      </c>
      <c r="MO89" s="18">
        <v>858</v>
      </c>
      <c r="MP89" s="25">
        <v>3505</v>
      </c>
      <c r="MQ89" s="18">
        <v>98</v>
      </c>
      <c r="MR89" s="18">
        <v>9</v>
      </c>
      <c r="MS89" s="18">
        <v>130</v>
      </c>
      <c r="MT89" s="17">
        <f t="shared" si="306"/>
        <v>0.67676124651388381</v>
      </c>
      <c r="MU89" s="69">
        <f t="shared" si="307"/>
        <v>0.43676488420031523</v>
      </c>
      <c r="MV89" s="27">
        <v>32988</v>
      </c>
      <c r="MW89" s="25">
        <v>3710</v>
      </c>
      <c r="MX89" s="25">
        <v>8640</v>
      </c>
      <c r="MY89" s="25">
        <v>10165</v>
      </c>
      <c r="MZ89" s="18">
        <v>301</v>
      </c>
      <c r="NA89" s="25">
        <v>9435</v>
      </c>
      <c r="NB89" s="18">
        <v>143</v>
      </c>
      <c r="NC89" s="18">
        <v>235</v>
      </c>
      <c r="ND89" s="18">
        <v>359</v>
      </c>
      <c r="NE89" s="17">
        <f t="shared" si="308"/>
        <v>0.11246513883836547</v>
      </c>
      <c r="NF89" s="10">
        <f t="shared" si="309"/>
        <v>18953.86231356857</v>
      </c>
      <c r="NG89" s="17">
        <f t="shared" si="310"/>
        <v>0.40560203710440162</v>
      </c>
      <c r="NH89" s="25">
        <v>32988</v>
      </c>
      <c r="NI89" s="18">
        <v>119</v>
      </c>
      <c r="NJ89" s="18">
        <v>11</v>
      </c>
      <c r="NK89" s="18">
        <v>190</v>
      </c>
      <c r="NL89" s="18">
        <v>59</v>
      </c>
      <c r="NM89" s="25">
        <v>16012</v>
      </c>
      <c r="NN89" s="25">
        <v>16405</v>
      </c>
      <c r="NO89" s="18">
        <v>136</v>
      </c>
      <c r="NP89" s="18">
        <v>0</v>
      </c>
      <c r="NQ89" s="32">
        <v>56</v>
      </c>
      <c r="NR89" s="27">
        <v>32988</v>
      </c>
      <c r="NS89" s="37">
        <f t="shared" si="311"/>
        <v>0.8892021341093731</v>
      </c>
      <c r="NT89" s="37">
        <f t="shared" si="312"/>
        <v>0.23993930046120462</v>
      </c>
      <c r="NU89" s="37">
        <f t="shared" si="313"/>
        <v>1.1246036886782804</v>
      </c>
      <c r="NV89" s="17">
        <f t="shared" si="314"/>
        <v>0.22836340208875283</v>
      </c>
      <c r="NW89" s="10">
        <f t="shared" si="315"/>
        <v>21041</v>
      </c>
      <c r="NX89" s="17">
        <f t="shared" si="316"/>
        <v>0.63783800169758698</v>
      </c>
      <c r="NY89" s="19">
        <f t="shared" si="317"/>
        <v>0.37919227234226605</v>
      </c>
      <c r="NZ89" s="25">
        <v>11947</v>
      </c>
      <c r="OA89" s="25">
        <v>11552</v>
      </c>
      <c r="OB89" s="25">
        <v>1215</v>
      </c>
      <c r="OC89" s="25">
        <v>3872</v>
      </c>
      <c r="OD89" s="18">
        <v>275</v>
      </c>
      <c r="OE89" s="18">
        <v>472</v>
      </c>
      <c r="OF89" s="17">
        <f t="shared" si="318"/>
        <v>0.11737601552079543</v>
      </c>
      <c r="OG89" s="17">
        <f t="shared" si="319"/>
        <v>0.36216199830241302</v>
      </c>
      <c r="OH89" s="17">
        <f t="shared" si="320"/>
        <v>0.35018794713229051</v>
      </c>
      <c r="OI89" s="69">
        <f t="shared" si="321"/>
        <v>1.4308233296956468E-2</v>
      </c>
      <c r="OJ89" s="27">
        <v>32988</v>
      </c>
      <c r="OK89" s="18">
        <v>56</v>
      </c>
      <c r="OL89" s="25">
        <v>4116</v>
      </c>
      <c r="OM89" s="25">
        <v>2077</v>
      </c>
      <c r="ON89" s="18">
        <v>158</v>
      </c>
      <c r="OO89" s="25">
        <v>2518</v>
      </c>
      <c r="OP89" s="25">
        <v>8188</v>
      </c>
      <c r="OQ89" s="18">
        <v>743</v>
      </c>
      <c r="OR89" s="69">
        <f t="shared" si="322"/>
        <v>0.37947132290529889</v>
      </c>
      <c r="OS89" s="85">
        <v>13291</v>
      </c>
      <c r="OT89" s="22">
        <v>13291</v>
      </c>
      <c r="OU89" s="38">
        <f t="shared" si="323"/>
        <v>0.99105212139288645</v>
      </c>
      <c r="OV89" s="39">
        <v>0.69668121285080131</v>
      </c>
      <c r="OW89" s="22">
        <v>925959</v>
      </c>
      <c r="OX89" s="36">
        <f t="shared" si="324"/>
        <v>37888390.361999996</v>
      </c>
      <c r="OY89" s="36">
        <f t="shared" si="325"/>
        <v>900523.48233503976</v>
      </c>
      <c r="OZ89" s="22"/>
      <c r="PA89" s="22"/>
      <c r="PB89" s="38">
        <f t="shared" si="326"/>
        <v>0</v>
      </c>
      <c r="PC89" s="39">
        <v>0</v>
      </c>
      <c r="PD89" s="22"/>
      <c r="PE89" s="40">
        <f t="shared" si="327"/>
        <v>0</v>
      </c>
      <c r="PF89" s="36">
        <f t="shared" si="328"/>
        <v>0</v>
      </c>
      <c r="PG89" s="22">
        <v>97</v>
      </c>
      <c r="PH89" s="22">
        <v>97</v>
      </c>
      <c r="PI89" s="38">
        <f t="shared" si="329"/>
        <v>7.2328685407501304E-3</v>
      </c>
      <c r="PJ89" s="39">
        <v>4.6907216494845361E-2</v>
      </c>
      <c r="PK89" s="22">
        <v>455</v>
      </c>
      <c r="PL89" s="41">
        <f t="shared" si="330"/>
        <v>18617.689999999999</v>
      </c>
      <c r="PM89" s="36">
        <f t="shared" si="331"/>
        <v>7929.4227150401648</v>
      </c>
      <c r="PN89" s="22"/>
      <c r="PO89" s="22"/>
      <c r="PP89" s="38">
        <f t="shared" si="332"/>
        <v>0</v>
      </c>
      <c r="PQ89" s="39">
        <v>0</v>
      </c>
      <c r="PR89" s="22"/>
      <c r="PS89" s="41">
        <f t="shared" si="333"/>
        <v>0</v>
      </c>
      <c r="PT89" s="36">
        <f t="shared" si="334"/>
        <v>0</v>
      </c>
      <c r="PU89" s="22">
        <v>8</v>
      </c>
      <c r="PV89" s="22">
        <v>8</v>
      </c>
      <c r="PW89" s="38">
        <f t="shared" si="335"/>
        <v>5.9652524047423751E-4</v>
      </c>
      <c r="PX89" s="39">
        <v>8.1250000000000003E-2</v>
      </c>
      <c r="PY89" s="22">
        <v>65</v>
      </c>
      <c r="PZ89" s="36">
        <f t="shared" si="336"/>
        <v>1220.5337811861355</v>
      </c>
      <c r="QA89" s="22"/>
      <c r="QB89" s="22"/>
      <c r="QC89" s="39">
        <v>0</v>
      </c>
      <c r="QD89" s="22"/>
      <c r="QE89" s="22">
        <f t="shared" si="337"/>
        <v>0</v>
      </c>
      <c r="QF89" s="22"/>
      <c r="QG89" s="22"/>
      <c r="QH89" s="22"/>
      <c r="QI89" s="38">
        <f t="shared" si="338"/>
        <v>0</v>
      </c>
      <c r="QJ89" s="39">
        <v>0</v>
      </c>
      <c r="QK89" s="22"/>
      <c r="QL89" s="42">
        <f t="shared" si="339"/>
        <v>0</v>
      </c>
      <c r="QM89" s="22">
        <f t="shared" si="340"/>
        <v>15</v>
      </c>
      <c r="QN89" s="22"/>
      <c r="QO89" s="22"/>
      <c r="QP89" s="38">
        <f t="shared" si="341"/>
        <v>0</v>
      </c>
      <c r="QQ89" s="39">
        <v>0</v>
      </c>
      <c r="QR89" s="22"/>
      <c r="QS89" s="36">
        <f t="shared" si="342"/>
        <v>0</v>
      </c>
      <c r="QT89" s="22"/>
      <c r="QU89" s="22"/>
      <c r="QV89" s="38">
        <f t="shared" si="343"/>
        <v>0</v>
      </c>
      <c r="QW89" s="39">
        <v>0</v>
      </c>
      <c r="QX89" s="22"/>
      <c r="QY89" s="36">
        <f t="shared" si="344"/>
        <v>0</v>
      </c>
      <c r="QZ89" s="22">
        <v>15</v>
      </c>
      <c r="RA89" s="22">
        <v>15</v>
      </c>
      <c r="RB89" s="38">
        <f t="shared" si="345"/>
        <v>1.1184848258891955E-3</v>
      </c>
      <c r="RC89" s="39">
        <v>4.8000000000000001E-2</v>
      </c>
      <c r="RD89" s="22">
        <v>72</v>
      </c>
      <c r="RE89" s="36">
        <f t="shared" si="346"/>
        <v>1620.768499220979</v>
      </c>
      <c r="RF89" s="10">
        <f t="shared" si="347"/>
        <v>13411</v>
      </c>
      <c r="RG89" s="10">
        <f t="shared" si="348"/>
        <v>13411</v>
      </c>
      <c r="RH89" s="17">
        <f t="shared" si="349"/>
        <v>1.7248586197272587E-2</v>
      </c>
      <c r="RI89" s="17">
        <f t="shared" si="350"/>
        <v>3.9407417750715921E-4</v>
      </c>
      <c r="RJ89" s="17">
        <f t="shared" si="351"/>
        <v>0.98818084773412673</v>
      </c>
      <c r="RK89" s="17">
        <f t="shared" si="352"/>
        <v>0</v>
      </c>
      <c r="RL89" s="17">
        <f t="shared" si="353"/>
        <v>0</v>
      </c>
      <c r="RM89" s="17">
        <f t="shared" si="354"/>
        <v>1.33934109464113E-3</v>
      </c>
      <c r="RN89" s="17">
        <f t="shared" si="355"/>
        <v>0</v>
      </c>
      <c r="RO89" s="17">
        <f t="shared" si="356"/>
        <v>0</v>
      </c>
      <c r="RP89" s="17">
        <f t="shared" si="357"/>
        <v>1.7785348421875749E-3</v>
      </c>
      <c r="RQ89" s="17">
        <f t="shared" si="358"/>
        <v>0</v>
      </c>
      <c r="RR89" s="36">
        <f t="shared" si="359"/>
        <v>911294.20733048709</v>
      </c>
      <c r="RS89" s="36">
        <f t="shared" si="360"/>
        <v>5.3058415709215394</v>
      </c>
      <c r="RT89" s="10">
        <f t="shared" si="361"/>
        <v>0</v>
      </c>
      <c r="RU89" s="17">
        <f t="shared" si="362"/>
        <v>0</v>
      </c>
      <c r="RV89" s="37">
        <f t="shared" si="363"/>
        <v>12.806874953396466</v>
      </c>
      <c r="RW89" s="36">
        <f t="shared" si="364"/>
        <v>7.8083061140125642E-2</v>
      </c>
      <c r="RX89" s="85">
        <v>-3.3452069999999998</v>
      </c>
      <c r="RY89" s="93">
        <v>32</v>
      </c>
      <c r="RZ89" s="43" t="b">
        <v>0</v>
      </c>
      <c r="SA89" s="18" t="b">
        <v>0</v>
      </c>
      <c r="SB89" s="18" t="b">
        <v>0</v>
      </c>
      <c r="SC89" s="18" t="b">
        <v>0</v>
      </c>
      <c r="SD89" s="18" t="b">
        <v>0</v>
      </c>
      <c r="SE89" s="32" t="b">
        <v>0</v>
      </c>
      <c r="SF89" s="43" t="b">
        <v>0</v>
      </c>
      <c r="SG89" s="18" t="b">
        <v>0</v>
      </c>
      <c r="SH89" s="18"/>
      <c r="SI89" s="18"/>
      <c r="SJ89" s="18"/>
      <c r="SK89" s="18"/>
      <c r="SL89" s="18"/>
      <c r="SM89" s="18"/>
      <c r="SN89" s="18"/>
      <c r="SO89" s="18"/>
      <c r="SP89" s="18"/>
      <c r="SQ89" s="17">
        <f t="shared" si="365"/>
        <v>0</v>
      </c>
      <c r="SR89" s="17">
        <f t="shared" si="366"/>
        <v>0</v>
      </c>
      <c r="SS89" s="17">
        <f t="shared" si="367"/>
        <v>0</v>
      </c>
      <c r="ST89" s="17">
        <f t="shared" si="368"/>
        <v>0</v>
      </c>
      <c r="SU89" s="17">
        <f t="shared" si="369"/>
        <v>0</v>
      </c>
      <c r="SV89" s="17">
        <f t="shared" si="399"/>
        <v>0</v>
      </c>
      <c r="SW89" s="17">
        <f t="shared" si="370"/>
        <v>0</v>
      </c>
      <c r="SX89" s="17">
        <f t="shared" si="371"/>
        <v>0</v>
      </c>
      <c r="SY89" s="17">
        <f t="shared" si="372"/>
        <v>0</v>
      </c>
      <c r="SZ89" s="17">
        <f t="shared" si="373"/>
        <v>0</v>
      </c>
      <c r="TA89" s="17">
        <f t="shared" si="374"/>
        <v>0</v>
      </c>
      <c r="TB89" s="24">
        <f t="shared" si="375"/>
        <v>620</v>
      </c>
      <c r="TC89" s="69">
        <f t="shared" si="376"/>
        <v>1</v>
      </c>
      <c r="TD89" s="17">
        <f t="shared" si="398"/>
        <v>2.6014568158168575E-6</v>
      </c>
      <c r="TE89" s="95"/>
      <c r="TF89" s="71"/>
      <c r="TG89" s="71">
        <v>1</v>
      </c>
      <c r="TH89" s="71">
        <v>1</v>
      </c>
      <c r="TI89" s="71"/>
      <c r="TJ89" s="71"/>
      <c r="TK89" s="71">
        <v>45</v>
      </c>
      <c r="TL89" s="71"/>
      <c r="TM89" s="71"/>
      <c r="TN89" s="71"/>
      <c r="TO89" s="71"/>
      <c r="TP89" s="71"/>
      <c r="TQ89" s="71"/>
      <c r="TR89" s="72"/>
      <c r="TS89" s="72"/>
      <c r="TT89" s="72"/>
      <c r="TU89" s="72">
        <v>16</v>
      </c>
      <c r="TV89" s="72">
        <v>1</v>
      </c>
      <c r="TW89" s="72"/>
      <c r="TX89" s="72"/>
      <c r="TY89" s="72"/>
      <c r="TZ89" s="72">
        <v>47</v>
      </c>
      <c r="UA89" s="72"/>
      <c r="UB89" s="72">
        <v>1</v>
      </c>
      <c r="UC89" s="72"/>
      <c r="UD89" s="72"/>
      <c r="UE89" s="72"/>
      <c r="UF89" s="72"/>
      <c r="UG89" s="72"/>
      <c r="UH89" s="72"/>
      <c r="UI89" s="72"/>
      <c r="UJ89" s="73"/>
      <c r="UK89" s="73"/>
      <c r="UL89" s="73"/>
      <c r="UM89" s="73">
        <v>17</v>
      </c>
      <c r="UN89" s="73">
        <v>17</v>
      </c>
      <c r="UO89" s="73"/>
      <c r="UP89" s="73"/>
      <c r="UQ89" s="73">
        <v>119</v>
      </c>
      <c r="UR89" s="73">
        <v>134</v>
      </c>
      <c r="US89" s="73"/>
      <c r="UT89" s="73"/>
      <c r="UU89" s="73"/>
      <c r="UV89" s="73"/>
      <c r="UW89" s="73"/>
      <c r="UX89" s="73"/>
      <c r="UY89" s="73"/>
      <c r="UZ89" s="73"/>
      <c r="VA89" s="73">
        <v>2</v>
      </c>
      <c r="VB89" s="73"/>
      <c r="VC89" s="73"/>
      <c r="VD89" s="73"/>
      <c r="VE89" s="73">
        <v>17</v>
      </c>
      <c r="VF89" s="73">
        <v>19</v>
      </c>
      <c r="VG89" s="73"/>
      <c r="VH89" s="73"/>
      <c r="VI89" s="73">
        <v>119</v>
      </c>
      <c r="VJ89" s="73">
        <v>201</v>
      </c>
      <c r="VK89" s="73"/>
      <c r="VL89" s="73"/>
      <c r="VM89" s="73"/>
      <c r="VN89" s="73"/>
      <c r="VO89" s="73"/>
      <c r="VP89" s="73">
        <v>23</v>
      </c>
      <c r="VQ89" s="73"/>
      <c r="VR89" s="73"/>
      <c r="VS89" s="73"/>
      <c r="VT89" s="73"/>
      <c r="VU89" s="73"/>
      <c r="VV89" s="73">
        <v>16</v>
      </c>
      <c r="VW89" s="73">
        <v>3</v>
      </c>
      <c r="VX89" s="73">
        <v>5</v>
      </c>
      <c r="VY89" s="73"/>
      <c r="VZ89" s="73">
        <v>225</v>
      </c>
      <c r="WA89" s="73">
        <v>44</v>
      </c>
      <c r="WB89" s="73"/>
      <c r="WC89" s="73"/>
      <c r="WD89" s="73"/>
      <c r="WE89" s="73"/>
      <c r="WF89" s="73"/>
      <c r="WG89" s="73"/>
      <c r="WH89" s="73"/>
      <c r="WI89" s="73"/>
      <c r="WJ89" s="73">
        <v>82</v>
      </c>
      <c r="WK89" s="73"/>
      <c r="WL89" s="73"/>
      <c r="WM89" s="73"/>
      <c r="WN89" s="73"/>
      <c r="WO89" s="22">
        <f t="shared" si="377"/>
        <v>0</v>
      </c>
      <c r="WP89" s="22">
        <f t="shared" si="378"/>
        <v>0</v>
      </c>
      <c r="WQ89" s="22">
        <f t="shared" si="379"/>
        <v>0</v>
      </c>
      <c r="WR89" s="22">
        <f t="shared" si="380"/>
        <v>67</v>
      </c>
      <c r="WS89" s="22">
        <f t="shared" si="381"/>
        <v>41</v>
      </c>
      <c r="WT89" s="22">
        <f t="shared" si="382"/>
        <v>0</v>
      </c>
      <c r="WU89" s="22">
        <f t="shared" si="383"/>
        <v>0</v>
      </c>
      <c r="WV89" s="22">
        <f t="shared" si="384"/>
        <v>238</v>
      </c>
      <c r="WW89" s="22">
        <f t="shared" si="385"/>
        <v>471</v>
      </c>
      <c r="WX89" s="22">
        <f t="shared" si="386"/>
        <v>0</v>
      </c>
      <c r="WY89" s="22">
        <f t="shared" si="387"/>
        <v>1</v>
      </c>
      <c r="WZ89" s="22">
        <f t="shared" si="388"/>
        <v>0</v>
      </c>
      <c r="XA89" s="22">
        <f t="shared" si="389"/>
        <v>0</v>
      </c>
      <c r="XB89" s="22">
        <f t="shared" si="390"/>
        <v>0</v>
      </c>
      <c r="XC89" s="22">
        <f t="shared" si="391"/>
        <v>0</v>
      </c>
      <c r="XD89" s="22">
        <f t="shared" si="392"/>
        <v>0</v>
      </c>
      <c r="XE89" s="22">
        <f t="shared" si="393"/>
        <v>105</v>
      </c>
      <c r="XF89" s="22">
        <f t="shared" si="394"/>
        <v>0</v>
      </c>
      <c r="XG89" s="93">
        <f t="shared" si="395"/>
        <v>2</v>
      </c>
    </row>
    <row r="90" spans="1:631" ht="17.100000000000001" customHeight="1" x14ac:dyDescent="0.2">
      <c r="A90" s="101"/>
      <c r="B90" s="27" t="s">
        <v>194</v>
      </c>
      <c r="C90" s="535" t="s">
        <v>195</v>
      </c>
      <c r="D90" s="25" t="s">
        <v>203</v>
      </c>
      <c r="E90" s="535" t="s">
        <v>204</v>
      </c>
      <c r="F90" s="25" t="s">
        <v>208</v>
      </c>
      <c r="G90" s="535" t="s">
        <v>209</v>
      </c>
      <c r="H90" s="25">
        <v>26</v>
      </c>
      <c r="I90" s="28">
        <v>9</v>
      </c>
      <c r="J90" s="17">
        <f t="shared" si="228"/>
        <v>0.60503644797879397</v>
      </c>
      <c r="K90" s="17">
        <f t="shared" si="229"/>
        <v>0.14243948076248392</v>
      </c>
      <c r="L90" s="17">
        <f t="shared" si="230"/>
        <v>1</v>
      </c>
      <c r="M90" s="17">
        <f t="shared" si="231"/>
        <v>0.25129412973526211</v>
      </c>
      <c r="N90" s="17">
        <f t="shared" si="232"/>
        <v>0.37153737892209621</v>
      </c>
      <c r="O90" s="17">
        <f t="shared" si="233"/>
        <v>0.18968541691030288</v>
      </c>
      <c r="P90" s="17">
        <f t="shared" si="234"/>
        <v>0.73127222261616542</v>
      </c>
      <c r="Q90" s="17">
        <f t="shared" si="235"/>
        <v>0.36288978655894621</v>
      </c>
      <c r="R90" s="69">
        <f t="shared" si="236"/>
        <v>0.92668119916555325</v>
      </c>
      <c r="S90" s="422">
        <f t="shared" si="237"/>
        <v>0.50898178473884492</v>
      </c>
      <c r="T90" s="17">
        <f t="shared" si="396"/>
        <v>0.49101821526115508</v>
      </c>
      <c r="U90" s="10">
        <f t="shared" si="238"/>
        <v>63828.439838228071</v>
      </c>
      <c r="V90" s="32">
        <v>4</v>
      </c>
      <c r="W90" s="550">
        <f t="shared" si="239"/>
        <v>0</v>
      </c>
      <c r="X90" s="550">
        <f t="shared" si="240"/>
        <v>0.39787067362773376</v>
      </c>
      <c r="Y90" s="550">
        <f t="shared" si="241"/>
        <v>0.60212932637226624</v>
      </c>
      <c r="Z90" s="551">
        <f t="shared" si="242"/>
        <v>78271.99539378364</v>
      </c>
      <c r="AA90" s="426">
        <f t="shared" si="243"/>
        <v>0.19318111883808237</v>
      </c>
      <c r="AB90" s="59">
        <f t="shared" si="244"/>
        <v>0.93063842482100223</v>
      </c>
      <c r="AC90" s="59">
        <f t="shared" si="245"/>
        <v>9.0189585230565444E-2</v>
      </c>
      <c r="AD90" s="59">
        <f t="shared" si="246"/>
        <v>0.37153737892209621</v>
      </c>
      <c r="AE90" s="59">
        <f t="shared" si="247"/>
        <v>0.63711021344105379</v>
      </c>
      <c r="AF90" s="59">
        <f t="shared" si="248"/>
        <v>0.8945152613729388</v>
      </c>
      <c r="AG90" s="59">
        <f t="shared" si="249"/>
        <v>0.16454215881183487</v>
      </c>
      <c r="AH90" s="59">
        <f t="shared" si="250"/>
        <v>0.18968541691030288</v>
      </c>
      <c r="AI90" s="59">
        <f t="shared" si="251"/>
        <v>0.55903792928702301</v>
      </c>
      <c r="AJ90" s="59">
        <f t="shared" si="252"/>
        <v>0.65103496667056482</v>
      </c>
      <c r="AK90" s="59">
        <f t="shared" si="253"/>
        <v>0.26872777738383458</v>
      </c>
      <c r="AL90" s="35">
        <f t="shared" si="254"/>
        <v>1</v>
      </c>
      <c r="AM90" s="27">
        <v>129992</v>
      </c>
      <c r="AN90" s="25">
        <v>63485</v>
      </c>
      <c r="AO90" s="25">
        <v>66507</v>
      </c>
      <c r="AP90" s="17">
        <f t="shared" si="255"/>
        <v>2.5247904523174373E-3</v>
      </c>
      <c r="AQ90" s="63">
        <v>95.456117401175817</v>
      </c>
      <c r="AR90" s="58">
        <v>2402.2890512499998</v>
      </c>
      <c r="AS90" s="24">
        <f t="shared" si="256"/>
        <v>54.111723121895075</v>
      </c>
      <c r="AT90" s="17">
        <f t="shared" si="257"/>
        <v>4.6731428602674666E-2</v>
      </c>
      <c r="AU90" s="25">
        <v>127925</v>
      </c>
      <c r="AV90" s="25">
        <v>61703</v>
      </c>
      <c r="AW90" s="25">
        <v>66222</v>
      </c>
      <c r="AX90" s="25">
        <v>2067</v>
      </c>
      <c r="AY90" s="25">
        <v>1782</v>
      </c>
      <c r="AZ90" s="18">
        <v>285</v>
      </c>
      <c r="BA90" s="25">
        <v>25112</v>
      </c>
      <c r="BB90" s="25">
        <v>12270</v>
      </c>
      <c r="BC90" s="25">
        <v>12842</v>
      </c>
      <c r="BD90" s="63">
        <v>95.545865130042046</v>
      </c>
      <c r="BE90" s="25">
        <v>104880</v>
      </c>
      <c r="BF90" s="25">
        <v>51215</v>
      </c>
      <c r="BG90" s="25">
        <v>53665</v>
      </c>
      <c r="BH90" s="63">
        <v>95.434640827354883</v>
      </c>
      <c r="BI90" s="17">
        <v>0.19318111883808237</v>
      </c>
      <c r="BJ90" s="25">
        <v>47789</v>
      </c>
      <c r="BK90" s="25">
        <v>75009</v>
      </c>
      <c r="BL90" s="25">
        <v>7194</v>
      </c>
      <c r="BM90" s="17">
        <v>0.73301870442213601</v>
      </c>
      <c r="BN90" s="10">
        <f t="shared" si="258"/>
        <v>34705.432574757695</v>
      </c>
      <c r="BO90" s="29">
        <v>0.63711021344105379</v>
      </c>
      <c r="BP90" s="30">
        <f t="shared" si="259"/>
        <v>0.36288978655894621</v>
      </c>
      <c r="BQ90" s="31">
        <v>9.5908490981082277</v>
      </c>
      <c r="BR90" s="25">
        <v>82203</v>
      </c>
      <c r="BS90" s="25">
        <v>25633</v>
      </c>
      <c r="BT90" s="25">
        <v>49186</v>
      </c>
      <c r="BU90" s="25">
        <v>5469</v>
      </c>
      <c r="BV90" s="18">
        <v>1331</v>
      </c>
      <c r="BW90" s="18">
        <v>584</v>
      </c>
      <c r="BX90" s="25">
        <v>25653</v>
      </c>
      <c r="BY90" s="25">
        <v>19741</v>
      </c>
      <c r="BZ90" s="25">
        <v>5912</v>
      </c>
      <c r="CA90" s="59">
        <v>0.23046037500487274</v>
      </c>
      <c r="CB90" s="25">
        <v>127925</v>
      </c>
      <c r="CC90" s="25">
        <v>2067</v>
      </c>
      <c r="CD90" s="17">
        <f t="shared" si="260"/>
        <v>1.6157905022474106E-2</v>
      </c>
      <c r="CE90" s="18">
        <v>840</v>
      </c>
      <c r="CF90" s="25">
        <v>2187</v>
      </c>
      <c r="CG90" s="25">
        <v>3725</v>
      </c>
      <c r="CH90" s="25">
        <v>4833</v>
      </c>
      <c r="CI90" s="25">
        <v>4609</v>
      </c>
      <c r="CJ90" s="25">
        <v>3709</v>
      </c>
      <c r="CK90" s="25">
        <v>2499</v>
      </c>
      <c r="CL90" s="25">
        <v>1748</v>
      </c>
      <c r="CM90" s="25">
        <v>1503</v>
      </c>
      <c r="CN90" s="26">
        <v>4.98674618952949</v>
      </c>
      <c r="CO90" s="27">
        <v>25653</v>
      </c>
      <c r="CP90" s="34">
        <f t="shared" si="261"/>
        <v>5.0673215608310915</v>
      </c>
      <c r="CQ90" s="25">
        <v>383</v>
      </c>
      <c r="CR90" s="25">
        <v>2918</v>
      </c>
      <c r="CS90" s="25">
        <v>1473</v>
      </c>
      <c r="CT90" s="25">
        <v>10047</v>
      </c>
      <c r="CU90" s="25">
        <v>9868</v>
      </c>
      <c r="CV90" s="18">
        <v>672</v>
      </c>
      <c r="CW90" s="18">
        <v>154</v>
      </c>
      <c r="CX90" s="18">
        <v>138</v>
      </c>
      <c r="CY90" s="25">
        <v>25653</v>
      </c>
      <c r="CZ90" s="25">
        <v>22607</v>
      </c>
      <c r="DA90" s="25">
        <v>1321</v>
      </c>
      <c r="DB90" s="18">
        <v>938</v>
      </c>
      <c r="DC90" s="18">
        <v>479</v>
      </c>
      <c r="DD90" s="18">
        <v>236</v>
      </c>
      <c r="DE90" s="18">
        <v>72</v>
      </c>
      <c r="DF90" s="25">
        <v>25653</v>
      </c>
      <c r="DG90" s="25">
        <v>22926</v>
      </c>
      <c r="DH90" s="18">
        <v>15</v>
      </c>
      <c r="DI90" s="18">
        <v>6</v>
      </c>
      <c r="DJ90" s="25">
        <v>2246</v>
      </c>
      <c r="DK90" s="18">
        <v>145</v>
      </c>
      <c r="DL90" s="18">
        <v>315</v>
      </c>
      <c r="DM90" s="25">
        <f t="shared" si="262"/>
        <v>114400.94433399603</v>
      </c>
      <c r="DN90" s="17">
        <f t="shared" si="263"/>
        <v>8.7553112696370797E-2</v>
      </c>
      <c r="DO90" s="17">
        <f t="shared" si="264"/>
        <v>5.6523603477176155E-3</v>
      </c>
      <c r="DP90" s="23">
        <f t="shared" si="265"/>
        <v>0.8945152613729388</v>
      </c>
      <c r="DQ90" s="23">
        <f t="shared" si="266"/>
        <v>0.1054847386270612</v>
      </c>
      <c r="DR90" s="25">
        <v>25653</v>
      </c>
      <c r="DS90" s="25">
        <v>4597</v>
      </c>
      <c r="DT90" s="25">
        <v>9365</v>
      </c>
      <c r="DU90" s="18">
        <v>40</v>
      </c>
      <c r="DV90" s="25">
        <v>7049</v>
      </c>
      <c r="DW90" s="18">
        <v>37</v>
      </c>
      <c r="DX90" s="25">
        <v>4366</v>
      </c>
      <c r="DY90" s="18">
        <v>199</v>
      </c>
      <c r="DZ90" s="17">
        <f t="shared" si="267"/>
        <v>0.82060577710209337</v>
      </c>
      <c r="EA90" s="17">
        <f t="shared" si="268"/>
        <v>0.17939422289790663</v>
      </c>
      <c r="EB90" s="25">
        <v>25653</v>
      </c>
      <c r="EC90" s="25">
        <v>3729</v>
      </c>
      <c r="ED90" s="18">
        <v>492</v>
      </c>
      <c r="EE90" s="25">
        <v>17666</v>
      </c>
      <c r="EF90" s="17">
        <f t="shared" si="269"/>
        <v>0.68865239932951317</v>
      </c>
      <c r="EG90" s="25">
        <v>3585</v>
      </c>
      <c r="EH90" s="18">
        <v>181</v>
      </c>
      <c r="EI90" s="17">
        <f t="shared" si="270"/>
        <v>0.16454215881183487</v>
      </c>
      <c r="EJ90" s="17">
        <f t="shared" si="271"/>
        <v>0.13974973687288036</v>
      </c>
      <c r="EK90" s="69">
        <f t="shared" si="272"/>
        <v>0.14243948076248392</v>
      </c>
      <c r="EL90" s="27">
        <v>80448</v>
      </c>
      <c r="EM90" s="25">
        <v>74868</v>
      </c>
      <c r="EN90" s="25">
        <v>5580</v>
      </c>
      <c r="EO90" s="59">
        <v>0.93063842482100223</v>
      </c>
      <c r="EP90" s="25">
        <v>37785</v>
      </c>
      <c r="EQ90" s="25">
        <v>35333</v>
      </c>
      <c r="ER90" s="25">
        <v>2452</v>
      </c>
      <c r="ES90" s="59">
        <v>0.935106523752812</v>
      </c>
      <c r="ET90" s="25">
        <v>42663</v>
      </c>
      <c r="EU90" s="25">
        <v>39535</v>
      </c>
      <c r="EV90" s="25">
        <v>3128</v>
      </c>
      <c r="EW90" s="59">
        <v>0.92668119916555325</v>
      </c>
      <c r="EX90" s="25">
        <v>16343</v>
      </c>
      <c r="EY90" s="25">
        <v>15677</v>
      </c>
      <c r="EZ90" s="25">
        <v>666</v>
      </c>
      <c r="FA90" s="59">
        <v>0.95924860796671363</v>
      </c>
      <c r="FB90" s="25">
        <v>64105</v>
      </c>
      <c r="FC90" s="25">
        <v>59191</v>
      </c>
      <c r="FD90" s="25">
        <v>4914</v>
      </c>
      <c r="FE90" s="59">
        <v>0.9233445129085095</v>
      </c>
      <c r="FF90" s="25">
        <v>63196</v>
      </c>
      <c r="FG90" s="25">
        <v>30447</v>
      </c>
      <c r="FH90" s="25">
        <v>27600</v>
      </c>
      <c r="FI90" s="25">
        <v>5149</v>
      </c>
      <c r="FJ90" s="23">
        <f t="shared" si="273"/>
        <v>8.1476675738970827E-2</v>
      </c>
      <c r="FK90" s="23">
        <f t="shared" si="274"/>
        <v>0.43673650231027278</v>
      </c>
      <c r="FL90" s="36">
        <f t="shared" si="275"/>
        <v>5.9131870266071083</v>
      </c>
      <c r="FM90" s="25">
        <v>31233</v>
      </c>
      <c r="FN90" s="25">
        <v>14521</v>
      </c>
      <c r="FO90" s="17">
        <f t="shared" si="276"/>
        <v>0.46492491915602085</v>
      </c>
      <c r="FP90" s="25">
        <v>13965</v>
      </c>
      <c r="FQ90" s="17">
        <f t="shared" si="277"/>
        <v>0.44712323503986168</v>
      </c>
      <c r="FR90" s="25">
        <v>2747</v>
      </c>
      <c r="FS90" s="17">
        <f t="shared" si="278"/>
        <v>8.795184580411744E-2</v>
      </c>
      <c r="FT90" s="25">
        <v>31963</v>
      </c>
      <c r="FU90" s="25">
        <v>15926</v>
      </c>
      <c r="FV90" s="25">
        <v>13635</v>
      </c>
      <c r="FW90" s="17">
        <f t="shared" si="279"/>
        <v>7.5149391483903261E-2</v>
      </c>
      <c r="FX90" s="17">
        <f t="shared" si="280"/>
        <v>0.42658699120858495</v>
      </c>
      <c r="FY90" s="25">
        <v>2402</v>
      </c>
      <c r="FZ90" s="25">
        <v>60395</v>
      </c>
      <c r="GA90" s="25">
        <v>5447</v>
      </c>
      <c r="GB90" s="25">
        <v>32509</v>
      </c>
      <c r="GC90" s="25">
        <v>12530</v>
      </c>
      <c r="GD90" s="25">
        <v>5031</v>
      </c>
      <c r="GE90" s="18">
        <v>123</v>
      </c>
      <c r="GF90" s="25">
        <v>3049</v>
      </c>
      <c r="GG90" s="18">
        <v>185</v>
      </c>
      <c r="GH90" s="18">
        <v>393</v>
      </c>
      <c r="GI90" s="18">
        <v>1128</v>
      </c>
      <c r="GJ90" s="10">
        <f t="shared" si="281"/>
        <v>5447</v>
      </c>
      <c r="GK90" s="10">
        <f t="shared" si="222"/>
        <v>54948</v>
      </c>
      <c r="GL90" s="10">
        <f t="shared" si="223"/>
        <v>22439</v>
      </c>
      <c r="GM90" s="10">
        <f t="shared" si="282"/>
        <v>37956</v>
      </c>
      <c r="GN90" s="10">
        <f t="shared" si="224"/>
        <v>9909</v>
      </c>
      <c r="GO90" s="17">
        <f t="shared" si="283"/>
        <v>9.0189585230565444E-2</v>
      </c>
      <c r="GP90" s="17">
        <f t="shared" si="225"/>
        <v>0.90981041476943458</v>
      </c>
      <c r="GQ90" s="17">
        <f t="shared" si="226"/>
        <v>0.37153737892209621</v>
      </c>
      <c r="GR90" s="17">
        <f t="shared" si="227"/>
        <v>0.16406987333388526</v>
      </c>
      <c r="GS90" s="17">
        <f t="shared" si="284"/>
        <v>0.64067389684576537</v>
      </c>
      <c r="GT90" s="25">
        <v>28524</v>
      </c>
      <c r="GU90" s="25">
        <v>2567</v>
      </c>
      <c r="GV90" s="25">
        <v>14474</v>
      </c>
      <c r="GW90" s="25">
        <v>6595</v>
      </c>
      <c r="GX90" s="25">
        <v>2578</v>
      </c>
      <c r="GY90" s="18">
        <v>81</v>
      </c>
      <c r="GZ90" s="25">
        <v>1163</v>
      </c>
      <c r="HA90" s="18">
        <v>49</v>
      </c>
      <c r="HB90" s="18">
        <v>214</v>
      </c>
      <c r="HC90" s="18">
        <v>803</v>
      </c>
      <c r="HD90" s="23">
        <f t="shared" si="285"/>
        <v>8.999439068854298E-2</v>
      </c>
      <c r="HE90" s="23">
        <f t="shared" si="286"/>
        <v>0.91000560931145702</v>
      </c>
      <c r="HF90" s="23">
        <f t="shared" si="287"/>
        <v>0.40257327163090728</v>
      </c>
      <c r="HG90" s="23">
        <f t="shared" si="288"/>
        <v>0.17136446501191979</v>
      </c>
      <c r="HH90" s="25">
        <v>31871</v>
      </c>
      <c r="HI90" s="25">
        <v>2880</v>
      </c>
      <c r="HJ90" s="25">
        <v>18035</v>
      </c>
      <c r="HK90" s="25">
        <v>5935</v>
      </c>
      <c r="HL90" s="25">
        <v>2453</v>
      </c>
      <c r="HM90" s="18">
        <v>42</v>
      </c>
      <c r="HN90" s="25">
        <v>1886</v>
      </c>
      <c r="HO90" s="18">
        <v>136</v>
      </c>
      <c r="HP90" s="18">
        <v>179</v>
      </c>
      <c r="HQ90" s="18">
        <v>325</v>
      </c>
      <c r="HR90" s="23">
        <f t="shared" si="289"/>
        <v>9.0364281007812741E-2</v>
      </c>
      <c r="HS90" s="23">
        <f t="shared" si="290"/>
        <v>0.9096357189921872</v>
      </c>
      <c r="HT90" s="80">
        <f t="shared" si="291"/>
        <v>0.34376078566722096</v>
      </c>
      <c r="HU90" s="27">
        <v>98717</v>
      </c>
      <c r="HV90" s="25">
        <v>2903</v>
      </c>
      <c r="HW90" s="25">
        <v>14488</v>
      </c>
      <c r="HX90" s="18">
        <v>1347</v>
      </c>
      <c r="HY90" s="25">
        <v>18619</v>
      </c>
      <c r="HZ90" s="25">
        <v>5370</v>
      </c>
      <c r="IA90" s="18">
        <v>3193</v>
      </c>
      <c r="IB90" s="18">
        <v>1861</v>
      </c>
      <c r="IC90" s="25">
        <v>17397</v>
      </c>
      <c r="ID90" s="25">
        <v>22130</v>
      </c>
      <c r="IE90" s="25">
        <v>5756</v>
      </c>
      <c r="IF90" s="18">
        <v>1194</v>
      </c>
      <c r="IG90" s="25">
        <v>4459</v>
      </c>
      <c r="IH90" s="17">
        <f t="shared" si="292"/>
        <v>0.27857410577712044</v>
      </c>
      <c r="II90" s="17">
        <f t="shared" si="293"/>
        <v>5.4397925382659522E-2</v>
      </c>
      <c r="IJ90" s="30">
        <f t="shared" si="294"/>
        <v>18.383054003724396</v>
      </c>
      <c r="IK90" s="17">
        <f t="shared" si="397"/>
        <v>0.25129412973526211</v>
      </c>
      <c r="IL90" s="25">
        <v>47586</v>
      </c>
      <c r="IM90" s="25">
        <v>1339</v>
      </c>
      <c r="IN90" s="25">
        <v>10857</v>
      </c>
      <c r="IO90" s="18">
        <v>1130</v>
      </c>
      <c r="IP90" s="25">
        <v>13343</v>
      </c>
      <c r="IQ90" s="25">
        <v>2714</v>
      </c>
      <c r="IR90" s="18">
        <v>1958</v>
      </c>
      <c r="IS90" s="18">
        <v>1249</v>
      </c>
      <c r="IT90" s="25">
        <v>7909</v>
      </c>
      <c r="IU90" s="25">
        <v>1352</v>
      </c>
      <c r="IV90" s="25">
        <v>2436</v>
      </c>
      <c r="IW90" s="18">
        <v>672</v>
      </c>
      <c r="IX90" s="25">
        <v>2627</v>
      </c>
      <c r="IY90" s="17">
        <f t="shared" si="295"/>
        <v>0.65861808094817809</v>
      </c>
      <c r="IZ90" s="25">
        <v>51131</v>
      </c>
      <c r="JA90" s="25">
        <v>1564</v>
      </c>
      <c r="JB90" s="25">
        <v>3631</v>
      </c>
      <c r="JC90" s="18">
        <v>217</v>
      </c>
      <c r="JD90" s="25">
        <v>5276</v>
      </c>
      <c r="JE90" s="25">
        <v>2656</v>
      </c>
      <c r="JF90" s="18">
        <v>1235</v>
      </c>
      <c r="JG90" s="18">
        <v>612</v>
      </c>
      <c r="JH90" s="25">
        <v>9488</v>
      </c>
      <c r="JI90" s="25">
        <v>20778</v>
      </c>
      <c r="JJ90" s="25">
        <v>3320</v>
      </c>
      <c r="JK90" s="18">
        <v>522</v>
      </c>
      <c r="JL90" s="25">
        <v>1832</v>
      </c>
      <c r="JM90" s="80">
        <f t="shared" si="296"/>
        <v>0.28513035145019655</v>
      </c>
      <c r="JN90" s="27">
        <v>98717</v>
      </c>
      <c r="JO90" s="25">
        <v>70352</v>
      </c>
      <c r="JP90" s="18">
        <v>21</v>
      </c>
      <c r="JQ90" s="18">
        <v>154</v>
      </c>
      <c r="JR90" s="18">
        <v>1106</v>
      </c>
      <c r="JS90" s="18">
        <v>387</v>
      </c>
      <c r="JT90" s="18">
        <v>152</v>
      </c>
      <c r="JU90" s="18">
        <v>6</v>
      </c>
      <c r="JV90" s="18">
        <v>11</v>
      </c>
      <c r="JW90" s="25">
        <v>26528</v>
      </c>
      <c r="JX90" s="17">
        <f t="shared" si="297"/>
        <v>0.26872777738383458</v>
      </c>
      <c r="JY90" s="17">
        <f t="shared" si="298"/>
        <v>0.73127222261616542</v>
      </c>
      <c r="JZ90" s="25">
        <v>19925</v>
      </c>
      <c r="KA90" s="25">
        <v>15218</v>
      </c>
      <c r="KB90" s="18">
        <v>4</v>
      </c>
      <c r="KC90" s="18">
        <v>36</v>
      </c>
      <c r="KD90" s="18">
        <v>128</v>
      </c>
      <c r="KE90" s="18">
        <v>69</v>
      </c>
      <c r="KF90" s="18">
        <v>40</v>
      </c>
      <c r="KG90" s="18">
        <v>5</v>
      </c>
      <c r="KH90" s="18">
        <v>3</v>
      </c>
      <c r="KI90" s="25">
        <v>4422</v>
      </c>
      <c r="KJ90" s="17">
        <f t="shared" si="299"/>
        <v>0.22193224592220828</v>
      </c>
      <c r="KK90" s="25">
        <v>78792</v>
      </c>
      <c r="KL90" s="25">
        <v>55134</v>
      </c>
      <c r="KM90" s="18">
        <v>17</v>
      </c>
      <c r="KN90" s="18">
        <v>118</v>
      </c>
      <c r="KO90" s="18">
        <v>978</v>
      </c>
      <c r="KP90" s="18">
        <v>318</v>
      </c>
      <c r="KQ90" s="18">
        <v>112</v>
      </c>
      <c r="KR90" s="18">
        <v>1</v>
      </c>
      <c r="KS90" s="18">
        <v>8</v>
      </c>
      <c r="KT90" s="25">
        <v>22106</v>
      </c>
      <c r="KU90" s="69">
        <f t="shared" si="300"/>
        <v>0.28056147832267236</v>
      </c>
      <c r="KV90" s="27">
        <v>129992</v>
      </c>
      <c r="KW90" s="25">
        <v>117334</v>
      </c>
      <c r="KX90" s="25">
        <v>12658</v>
      </c>
      <c r="KY90" s="59">
        <v>9.7375223090651733E-2</v>
      </c>
      <c r="KZ90" s="25">
        <v>7721</v>
      </c>
      <c r="LA90" s="25">
        <v>3421</v>
      </c>
      <c r="LB90" s="25">
        <v>4783</v>
      </c>
      <c r="LC90" s="25">
        <v>4525</v>
      </c>
      <c r="LD90" s="25">
        <v>63485</v>
      </c>
      <c r="LE90" s="25">
        <v>57816</v>
      </c>
      <c r="LF90" s="25">
        <v>5669</v>
      </c>
      <c r="LG90" s="59">
        <v>8.9296684256123499E-2</v>
      </c>
      <c r="LH90" s="25">
        <v>66507</v>
      </c>
      <c r="LI90" s="25">
        <v>59518</v>
      </c>
      <c r="LJ90" s="25">
        <v>6989</v>
      </c>
      <c r="LK90" s="35">
        <v>0.10508668260483858</v>
      </c>
      <c r="LL90" s="27">
        <v>25653</v>
      </c>
      <c r="LM90" s="18">
        <v>376</v>
      </c>
      <c r="LN90" s="25">
        <v>13965</v>
      </c>
      <c r="LO90" s="25">
        <v>4301</v>
      </c>
      <c r="LP90" s="25">
        <v>2036</v>
      </c>
      <c r="LQ90" s="18">
        <v>414</v>
      </c>
      <c r="LR90" s="25">
        <v>4561</v>
      </c>
      <c r="LS90" s="23">
        <f t="shared" si="301"/>
        <v>0.17779596928234515</v>
      </c>
      <c r="LT90" s="23">
        <f t="shared" si="302"/>
        <v>0.8222040307176548</v>
      </c>
      <c r="LU90" s="17">
        <f t="shared" si="303"/>
        <v>0.55903792928702301</v>
      </c>
      <c r="LV90" s="25">
        <v>25653</v>
      </c>
      <c r="LW90" s="25">
        <v>4646</v>
      </c>
      <c r="LX90" s="25">
        <v>1668</v>
      </c>
      <c r="LY90" s="25">
        <v>10161</v>
      </c>
      <c r="LZ90" s="25">
        <v>5383</v>
      </c>
      <c r="MA90" s="18">
        <v>930</v>
      </c>
      <c r="MB90" s="18">
        <v>1109</v>
      </c>
      <c r="MC90" s="18">
        <v>552</v>
      </c>
      <c r="MD90" s="18">
        <v>226</v>
      </c>
      <c r="ME90" s="18">
        <v>323</v>
      </c>
      <c r="MF90" s="18">
        <v>655</v>
      </c>
      <c r="MG90" s="17">
        <f t="shared" si="304"/>
        <v>0.10100183214438857</v>
      </c>
      <c r="MH90" s="17">
        <f t="shared" si="305"/>
        <v>0.65103496667056482</v>
      </c>
      <c r="MI90" s="25">
        <v>25653</v>
      </c>
      <c r="MJ90" s="25">
        <v>4925</v>
      </c>
      <c r="MK90" s="25">
        <v>1546</v>
      </c>
      <c r="ML90" s="25">
        <v>10275</v>
      </c>
      <c r="MM90" s="25">
        <v>5363</v>
      </c>
      <c r="MN90" s="18">
        <v>880</v>
      </c>
      <c r="MO90" s="18">
        <v>1371</v>
      </c>
      <c r="MP90" s="18">
        <v>506</v>
      </c>
      <c r="MQ90" s="18">
        <v>5</v>
      </c>
      <c r="MR90" s="18">
        <v>69</v>
      </c>
      <c r="MS90" s="18">
        <v>713</v>
      </c>
      <c r="MT90" s="17">
        <f t="shared" si="306"/>
        <v>0.67270884496939931</v>
      </c>
      <c r="MU90" s="69">
        <f t="shared" si="307"/>
        <v>0.60503644797879397</v>
      </c>
      <c r="MV90" s="27">
        <v>25653</v>
      </c>
      <c r="MW90" s="25">
        <v>4866</v>
      </c>
      <c r="MX90" s="25">
        <v>6764</v>
      </c>
      <c r="MY90" s="25">
        <v>5268</v>
      </c>
      <c r="MZ90" s="18">
        <v>107</v>
      </c>
      <c r="NA90" s="25">
        <v>7985</v>
      </c>
      <c r="NB90" s="18">
        <v>83</v>
      </c>
      <c r="NC90" s="18">
        <v>530</v>
      </c>
      <c r="ND90" s="18">
        <v>50</v>
      </c>
      <c r="NE90" s="17">
        <f t="shared" si="308"/>
        <v>0.18968541691030288</v>
      </c>
      <c r="NF90" s="10">
        <f t="shared" si="309"/>
        <v>24265.506958250498</v>
      </c>
      <c r="NG90" s="17">
        <f t="shared" si="310"/>
        <v>0.52161540560558217</v>
      </c>
      <c r="NH90" s="25">
        <v>25653</v>
      </c>
      <c r="NI90" s="18">
        <v>122</v>
      </c>
      <c r="NJ90" s="18">
        <v>26</v>
      </c>
      <c r="NK90" s="18">
        <v>181</v>
      </c>
      <c r="NL90" s="18">
        <v>184</v>
      </c>
      <c r="NM90" s="25">
        <v>17390</v>
      </c>
      <c r="NN90" s="25">
        <v>7381</v>
      </c>
      <c r="NO90" s="18">
        <v>320</v>
      </c>
      <c r="NP90" s="18">
        <v>0</v>
      </c>
      <c r="NQ90" s="32">
        <v>49</v>
      </c>
      <c r="NR90" s="27">
        <v>25653</v>
      </c>
      <c r="NS90" s="37">
        <f t="shared" si="311"/>
        <v>1.02155693291233</v>
      </c>
      <c r="NT90" s="37">
        <f t="shared" si="312"/>
        <v>0.27565347232300852</v>
      </c>
      <c r="NU90" s="37">
        <f t="shared" si="313"/>
        <v>0.97889796229871018</v>
      </c>
      <c r="NV90" s="17">
        <f t="shared" si="314"/>
        <v>0.19877621887494215</v>
      </c>
      <c r="NW90" s="10">
        <f t="shared" si="315"/>
        <v>14435</v>
      </c>
      <c r="NX90" s="17">
        <f t="shared" si="316"/>
        <v>0.56270221806416398</v>
      </c>
      <c r="NY90" s="19">
        <f t="shared" si="317"/>
        <v>0.26014164969633619</v>
      </c>
      <c r="NZ90" s="25">
        <v>6886</v>
      </c>
      <c r="OA90" s="25">
        <v>11218</v>
      </c>
      <c r="OB90" s="18">
        <v>1202</v>
      </c>
      <c r="OC90" s="25">
        <v>5807</v>
      </c>
      <c r="OD90" s="18">
        <v>371</v>
      </c>
      <c r="OE90" s="18">
        <v>722</v>
      </c>
      <c r="OF90" s="17">
        <f t="shared" si="318"/>
        <v>0.22636728647721513</v>
      </c>
      <c r="OG90" s="17">
        <f t="shared" si="319"/>
        <v>0.26842864382333448</v>
      </c>
      <c r="OH90" s="17">
        <f t="shared" si="320"/>
        <v>0.43729778193583596</v>
      </c>
      <c r="OI90" s="69">
        <f t="shared" si="321"/>
        <v>2.8144856352083577E-2</v>
      </c>
      <c r="OJ90" s="27">
        <v>25653</v>
      </c>
      <c r="OK90" s="18">
        <v>198</v>
      </c>
      <c r="OL90" s="25">
        <v>10061</v>
      </c>
      <c r="OM90" s="25">
        <v>4713</v>
      </c>
      <c r="ON90" s="18">
        <v>775</v>
      </c>
      <c r="OO90" s="18">
        <v>660</v>
      </c>
      <c r="OP90" s="25">
        <v>1987</v>
      </c>
      <c r="OQ90" s="25">
        <v>1919</v>
      </c>
      <c r="OR90" s="69">
        <f t="shared" si="322"/>
        <v>0.5075819592250419</v>
      </c>
      <c r="OS90" s="85">
        <v>42005</v>
      </c>
      <c r="OT90" s="22">
        <v>42005</v>
      </c>
      <c r="OU90" s="38">
        <f t="shared" si="323"/>
        <v>0.9967017843583903</v>
      </c>
      <c r="OV90" s="39">
        <v>0.71660445185097021</v>
      </c>
      <c r="OW90" s="22">
        <v>3010097</v>
      </c>
      <c r="OX90" s="36">
        <f t="shared" si="324"/>
        <v>123167149.046</v>
      </c>
      <c r="OY90" s="36">
        <f t="shared" si="325"/>
        <v>2846022.7880131928</v>
      </c>
      <c r="OZ90" s="22"/>
      <c r="PA90" s="22"/>
      <c r="PB90" s="38">
        <f t="shared" si="326"/>
        <v>0</v>
      </c>
      <c r="PC90" s="39">
        <v>0</v>
      </c>
      <c r="PD90" s="22"/>
      <c r="PE90" s="40">
        <f t="shared" si="327"/>
        <v>0</v>
      </c>
      <c r="PF90" s="36">
        <f t="shared" si="328"/>
        <v>0</v>
      </c>
      <c r="PG90" s="22">
        <v>129</v>
      </c>
      <c r="PH90" s="22">
        <v>129</v>
      </c>
      <c r="PI90" s="38">
        <f t="shared" si="329"/>
        <v>3.0609339407744874E-3</v>
      </c>
      <c r="PJ90" s="39">
        <v>4.6821705426356594E-2</v>
      </c>
      <c r="PK90" s="22">
        <v>604</v>
      </c>
      <c r="PL90" s="41">
        <f t="shared" si="330"/>
        <v>24714.471999999998</v>
      </c>
      <c r="PM90" s="36">
        <f t="shared" si="331"/>
        <v>10545.314744744137</v>
      </c>
      <c r="PN90" s="22"/>
      <c r="PO90" s="22"/>
      <c r="PP90" s="38">
        <f t="shared" si="332"/>
        <v>0</v>
      </c>
      <c r="PQ90" s="39">
        <v>0</v>
      </c>
      <c r="PR90" s="22"/>
      <c r="PS90" s="41">
        <f t="shared" si="333"/>
        <v>0</v>
      </c>
      <c r="PT90" s="36">
        <f t="shared" si="334"/>
        <v>0</v>
      </c>
      <c r="PU90" s="22">
        <v>5</v>
      </c>
      <c r="PV90" s="22">
        <v>5</v>
      </c>
      <c r="PW90" s="38">
        <f t="shared" si="335"/>
        <v>1.1864085041761579E-4</v>
      </c>
      <c r="PX90" s="39">
        <v>0.11199999999999999</v>
      </c>
      <c r="PY90" s="22">
        <v>56</v>
      </c>
      <c r="PZ90" s="36">
        <f t="shared" si="336"/>
        <v>762.83361324133477</v>
      </c>
      <c r="QA90" s="22"/>
      <c r="QB90" s="22"/>
      <c r="QC90" s="39">
        <v>0</v>
      </c>
      <c r="QD90" s="22"/>
      <c r="QE90" s="22">
        <f t="shared" si="337"/>
        <v>0</v>
      </c>
      <c r="QF90" s="22"/>
      <c r="QG90" s="22"/>
      <c r="QH90" s="22"/>
      <c r="QI90" s="38">
        <f t="shared" si="338"/>
        <v>0</v>
      </c>
      <c r="QJ90" s="39">
        <v>0</v>
      </c>
      <c r="QK90" s="22"/>
      <c r="QL90" s="42">
        <f t="shared" si="339"/>
        <v>0</v>
      </c>
      <c r="QM90" s="22">
        <f t="shared" si="340"/>
        <v>5</v>
      </c>
      <c r="QN90" s="22"/>
      <c r="QO90" s="22"/>
      <c r="QP90" s="38">
        <f t="shared" si="341"/>
        <v>0</v>
      </c>
      <c r="QQ90" s="39">
        <v>0</v>
      </c>
      <c r="QR90" s="22"/>
      <c r="QS90" s="36">
        <f t="shared" si="342"/>
        <v>0</v>
      </c>
      <c r="QT90" s="22">
        <v>5</v>
      </c>
      <c r="QU90" s="22">
        <v>5</v>
      </c>
      <c r="QV90" s="38">
        <f t="shared" si="343"/>
        <v>1.1864085041761579E-4</v>
      </c>
      <c r="QW90" s="39">
        <v>5.5999999999999994E-2</v>
      </c>
      <c r="QX90" s="22">
        <v>28</v>
      </c>
      <c r="QY90" s="36">
        <f t="shared" si="344"/>
        <v>1175.6136055522957</v>
      </c>
      <c r="QZ90" s="22"/>
      <c r="RA90" s="22"/>
      <c r="RB90" s="38">
        <f t="shared" si="345"/>
        <v>0</v>
      </c>
      <c r="RC90" s="39">
        <v>0</v>
      </c>
      <c r="RD90" s="22"/>
      <c r="RE90" s="36">
        <f t="shared" si="346"/>
        <v>0</v>
      </c>
      <c r="RF90" s="10">
        <f t="shared" si="347"/>
        <v>42144</v>
      </c>
      <c r="RG90" s="10">
        <f t="shared" si="348"/>
        <v>42144</v>
      </c>
      <c r="RH90" s="17">
        <f t="shared" si="349"/>
        <v>5.4203595309660416E-2</v>
      </c>
      <c r="RI90" s="17">
        <f t="shared" si="350"/>
        <v>1.2383761193693027E-3</v>
      </c>
      <c r="RJ90" s="17">
        <f t="shared" si="351"/>
        <v>0.99563276775992016</v>
      </c>
      <c r="RK90" s="17">
        <f t="shared" si="352"/>
        <v>0</v>
      </c>
      <c r="RL90" s="17">
        <f t="shared" si="353"/>
        <v>0</v>
      </c>
      <c r="RM90" s="17">
        <f t="shared" si="354"/>
        <v>2.6686439226369604E-4</v>
      </c>
      <c r="RN90" s="17">
        <f t="shared" si="355"/>
        <v>0</v>
      </c>
      <c r="RO90" s="17">
        <f t="shared" si="356"/>
        <v>4.1126846659206209E-4</v>
      </c>
      <c r="RP90" s="17">
        <f t="shared" si="357"/>
        <v>0</v>
      </c>
      <c r="RQ90" s="17">
        <f t="shared" si="358"/>
        <v>0</v>
      </c>
      <c r="RR90" s="36">
        <f t="shared" si="359"/>
        <v>2858506.5499767307</v>
      </c>
      <c r="RS90" s="36">
        <f t="shared" si="360"/>
        <v>21.989865145368412</v>
      </c>
      <c r="RT90" s="10">
        <f t="shared" si="361"/>
        <v>0</v>
      </c>
      <c r="RU90" s="17">
        <f t="shared" si="362"/>
        <v>0</v>
      </c>
      <c r="RV90" s="37">
        <f t="shared" si="363"/>
        <v>3.0844722854973425</v>
      </c>
      <c r="RW90" s="36">
        <f t="shared" si="364"/>
        <v>0.32420456643485751</v>
      </c>
      <c r="RX90" s="85">
        <v>-2.0881780000000001</v>
      </c>
      <c r="RY90" s="93">
        <v>76</v>
      </c>
      <c r="RZ90" s="43" t="b">
        <v>0</v>
      </c>
      <c r="SA90" s="18" t="b">
        <v>0</v>
      </c>
      <c r="SB90" s="18" t="b">
        <v>0</v>
      </c>
      <c r="SC90" s="18" t="b">
        <v>0</v>
      </c>
      <c r="SD90" s="18" t="b">
        <v>0</v>
      </c>
      <c r="SE90" s="32" t="b">
        <v>0</v>
      </c>
      <c r="SF90" s="43" t="b">
        <v>0</v>
      </c>
      <c r="SG90" s="18" t="b">
        <v>0</v>
      </c>
      <c r="SH90" s="18"/>
      <c r="SI90" s="18"/>
      <c r="SJ90" s="18"/>
      <c r="SK90" s="18"/>
      <c r="SL90" s="18"/>
      <c r="SM90" s="18"/>
      <c r="SN90" s="18"/>
      <c r="SO90" s="18"/>
      <c r="SP90" s="18"/>
      <c r="SQ90" s="17">
        <f t="shared" si="365"/>
        <v>0</v>
      </c>
      <c r="SR90" s="17">
        <f t="shared" si="366"/>
        <v>0</v>
      </c>
      <c r="SS90" s="17">
        <f t="shared" si="367"/>
        <v>0</v>
      </c>
      <c r="ST90" s="17">
        <f t="shared" si="368"/>
        <v>0</v>
      </c>
      <c r="SU90" s="17">
        <f t="shared" si="369"/>
        <v>0</v>
      </c>
      <c r="SV90" s="17">
        <f t="shared" si="399"/>
        <v>0</v>
      </c>
      <c r="SW90" s="17">
        <f t="shared" si="370"/>
        <v>0</v>
      </c>
      <c r="SX90" s="17">
        <f t="shared" si="371"/>
        <v>0</v>
      </c>
      <c r="SY90" s="17">
        <f t="shared" si="372"/>
        <v>0</v>
      </c>
      <c r="SZ90" s="17">
        <f t="shared" si="373"/>
        <v>0</v>
      </c>
      <c r="TA90" s="17">
        <f t="shared" si="374"/>
        <v>0</v>
      </c>
      <c r="TB90" s="24">
        <f t="shared" si="375"/>
        <v>620</v>
      </c>
      <c r="TC90" s="69">
        <f t="shared" si="376"/>
        <v>1</v>
      </c>
      <c r="TD90" s="17">
        <f t="shared" si="398"/>
        <v>2.6014568158168575E-6</v>
      </c>
      <c r="TE90" s="95">
        <v>5</v>
      </c>
      <c r="TF90" s="71"/>
      <c r="TG90" s="71"/>
      <c r="TH90" s="71">
        <v>32</v>
      </c>
      <c r="TI90" s="71"/>
      <c r="TJ90" s="71"/>
      <c r="TK90" s="71">
        <v>178</v>
      </c>
      <c r="TL90" s="71"/>
      <c r="TM90" s="71"/>
      <c r="TN90" s="71"/>
      <c r="TO90" s="71">
        <v>64</v>
      </c>
      <c r="TP90" s="71">
        <v>10</v>
      </c>
      <c r="TQ90" s="71">
        <v>79</v>
      </c>
      <c r="TR90" s="72"/>
      <c r="TS90" s="72"/>
      <c r="TT90" s="72"/>
      <c r="TU90" s="72"/>
      <c r="TV90" s="72">
        <v>16</v>
      </c>
      <c r="TW90" s="72"/>
      <c r="TX90" s="72"/>
      <c r="TY90" s="72"/>
      <c r="TZ90" s="72">
        <v>69</v>
      </c>
      <c r="UA90" s="72"/>
      <c r="UB90" s="72">
        <v>2</v>
      </c>
      <c r="UC90" s="72"/>
      <c r="UD90" s="72"/>
      <c r="UE90" s="72"/>
      <c r="UF90" s="72">
        <v>2</v>
      </c>
      <c r="UG90" s="72">
        <v>3</v>
      </c>
      <c r="UH90" s="72">
        <v>14</v>
      </c>
      <c r="UI90" s="72">
        <v>58</v>
      </c>
      <c r="UJ90" s="73"/>
      <c r="UK90" s="73"/>
      <c r="UL90" s="73"/>
      <c r="UM90" s="73"/>
      <c r="UN90" s="73">
        <v>41</v>
      </c>
      <c r="UO90" s="73"/>
      <c r="UP90" s="73"/>
      <c r="UQ90" s="73"/>
      <c r="UR90" s="73">
        <v>95</v>
      </c>
      <c r="US90" s="73"/>
      <c r="UT90" s="73">
        <v>1</v>
      </c>
      <c r="UU90" s="73">
        <v>7</v>
      </c>
      <c r="UV90" s="73"/>
      <c r="UW90" s="73">
        <v>2</v>
      </c>
      <c r="UX90" s="73"/>
      <c r="UY90" s="73">
        <v>45</v>
      </c>
      <c r="UZ90" s="73">
        <v>23</v>
      </c>
      <c r="VA90" s="73">
        <v>88</v>
      </c>
      <c r="VB90" s="73"/>
      <c r="VC90" s="73"/>
      <c r="VD90" s="73"/>
      <c r="VE90" s="73"/>
      <c r="VF90" s="73">
        <v>35</v>
      </c>
      <c r="VG90" s="73"/>
      <c r="VH90" s="73">
        <v>5</v>
      </c>
      <c r="VI90" s="73">
        <v>6</v>
      </c>
      <c r="VJ90" s="73">
        <v>158</v>
      </c>
      <c r="VK90" s="73">
        <v>2</v>
      </c>
      <c r="VL90" s="73"/>
      <c r="VM90" s="73">
        <v>4</v>
      </c>
      <c r="VN90" s="73"/>
      <c r="VO90" s="73">
        <v>2</v>
      </c>
      <c r="VP90" s="73">
        <v>109</v>
      </c>
      <c r="VQ90" s="73">
        <v>23</v>
      </c>
      <c r="VR90" s="73">
        <v>85</v>
      </c>
      <c r="VS90" s="73">
        <v>12</v>
      </c>
      <c r="VT90" s="73"/>
      <c r="VU90" s="73"/>
      <c r="VV90" s="73"/>
      <c r="VW90" s="73">
        <v>48</v>
      </c>
      <c r="VX90" s="73">
        <v>10</v>
      </c>
      <c r="VY90" s="73"/>
      <c r="VZ90" s="73"/>
      <c r="WA90" s="73">
        <v>177</v>
      </c>
      <c r="WB90" s="73">
        <v>1</v>
      </c>
      <c r="WC90" s="73">
        <v>38</v>
      </c>
      <c r="WD90" s="73"/>
      <c r="WE90" s="73"/>
      <c r="WF90" s="73"/>
      <c r="WG90" s="73"/>
      <c r="WH90" s="73">
        <v>8</v>
      </c>
      <c r="WI90" s="73"/>
      <c r="WJ90" s="73">
        <v>160</v>
      </c>
      <c r="WK90" s="73"/>
      <c r="WL90" s="73"/>
      <c r="WM90" s="73"/>
      <c r="WN90" s="73">
        <v>43</v>
      </c>
      <c r="WO90" s="22">
        <f t="shared" si="377"/>
        <v>17</v>
      </c>
      <c r="WP90" s="22">
        <f t="shared" si="378"/>
        <v>0</v>
      </c>
      <c r="WQ90" s="22">
        <f t="shared" si="379"/>
        <v>0</v>
      </c>
      <c r="WR90" s="22">
        <f t="shared" si="380"/>
        <v>0</v>
      </c>
      <c r="WS90" s="22">
        <f t="shared" si="381"/>
        <v>172</v>
      </c>
      <c r="WT90" s="22">
        <f t="shared" si="382"/>
        <v>0</v>
      </c>
      <c r="WU90" s="22">
        <f t="shared" si="383"/>
        <v>5</v>
      </c>
      <c r="WV90" s="22">
        <f t="shared" si="384"/>
        <v>6</v>
      </c>
      <c r="WW90" s="22">
        <f t="shared" si="385"/>
        <v>677</v>
      </c>
      <c r="WX90" s="22">
        <f t="shared" si="386"/>
        <v>0</v>
      </c>
      <c r="WY90" s="22">
        <f t="shared" si="387"/>
        <v>43</v>
      </c>
      <c r="WZ90" s="22">
        <f t="shared" si="388"/>
        <v>1</v>
      </c>
      <c r="XA90" s="22">
        <f t="shared" si="389"/>
        <v>11</v>
      </c>
      <c r="XB90" s="22">
        <f t="shared" si="390"/>
        <v>0</v>
      </c>
      <c r="XC90" s="22">
        <f t="shared" si="391"/>
        <v>6</v>
      </c>
      <c r="XD90" s="22">
        <f t="shared" si="392"/>
        <v>0</v>
      </c>
      <c r="XE90" s="22">
        <f t="shared" si="393"/>
        <v>381</v>
      </c>
      <c r="XF90" s="22">
        <f t="shared" si="394"/>
        <v>70</v>
      </c>
      <c r="XG90" s="93">
        <f t="shared" si="395"/>
        <v>353</v>
      </c>
    </row>
    <row r="91" spans="1:631" ht="17.100000000000001" customHeight="1" x14ac:dyDescent="0.2">
      <c r="A91" s="101"/>
      <c r="B91" s="27" t="s">
        <v>194</v>
      </c>
      <c r="C91" s="535" t="s">
        <v>195</v>
      </c>
      <c r="D91" s="25" t="s">
        <v>203</v>
      </c>
      <c r="E91" s="535" t="s">
        <v>204</v>
      </c>
      <c r="F91" s="25" t="s">
        <v>210</v>
      </c>
      <c r="G91" s="535" t="s">
        <v>195</v>
      </c>
      <c r="H91" s="25">
        <v>19</v>
      </c>
      <c r="I91" s="28">
        <v>2</v>
      </c>
      <c r="J91" s="17">
        <f t="shared" si="228"/>
        <v>0.55105624968638667</v>
      </c>
      <c r="K91" s="17">
        <f t="shared" si="229"/>
        <v>0.18751568066636559</v>
      </c>
      <c r="L91" s="17">
        <f t="shared" si="230"/>
        <v>1</v>
      </c>
      <c r="M91" s="17">
        <f t="shared" si="231"/>
        <v>0.14094865071216425</v>
      </c>
      <c r="N91" s="17">
        <f t="shared" si="232"/>
        <v>0.36993822923816061</v>
      </c>
      <c r="O91" s="17">
        <f t="shared" si="233"/>
        <v>6.0916252697074617E-2</v>
      </c>
      <c r="P91" s="17">
        <f t="shared" si="234"/>
        <v>0.67518216462468494</v>
      </c>
      <c r="Q91" s="17">
        <f t="shared" si="235"/>
        <v>0.38363801985174018</v>
      </c>
      <c r="R91" s="69">
        <f t="shared" si="236"/>
        <v>0.90486814787270309</v>
      </c>
      <c r="S91" s="422">
        <f t="shared" si="237"/>
        <v>0.47489593281658671</v>
      </c>
      <c r="T91" s="17">
        <f t="shared" si="396"/>
        <v>0.52510406718341329</v>
      </c>
      <c r="U91" s="10">
        <f t="shared" si="238"/>
        <v>56108.944890749262</v>
      </c>
      <c r="V91" s="32">
        <v>4</v>
      </c>
      <c r="W91" s="550">
        <f t="shared" si="239"/>
        <v>0</v>
      </c>
      <c r="X91" s="550">
        <f t="shared" si="240"/>
        <v>0.36378482170547549</v>
      </c>
      <c r="Y91" s="550">
        <f t="shared" si="241"/>
        <v>0.63621517829452445</v>
      </c>
      <c r="Z91" s="551">
        <f t="shared" si="242"/>
        <v>67981.500446304824</v>
      </c>
      <c r="AA91" s="426">
        <f t="shared" si="243"/>
        <v>5.1603604952598428E-2</v>
      </c>
      <c r="AB91" s="59">
        <f t="shared" si="244"/>
        <v>0.91306655841621254</v>
      </c>
      <c r="AC91" s="59">
        <f t="shared" si="245"/>
        <v>0.11769721927580541</v>
      </c>
      <c r="AD91" s="59">
        <f t="shared" si="246"/>
        <v>0.36993822923816061</v>
      </c>
      <c r="AE91" s="59">
        <f t="shared" si="247"/>
        <v>0.61636198014825982</v>
      </c>
      <c r="AF91" s="59">
        <f t="shared" si="248"/>
        <v>0.71197752019669824</v>
      </c>
      <c r="AG91" s="59">
        <f t="shared" si="249"/>
        <v>0.24396607958251793</v>
      </c>
      <c r="AH91" s="59">
        <f t="shared" si="250"/>
        <v>6.0916252697074617E-2</v>
      </c>
      <c r="AI91" s="59">
        <f t="shared" si="251"/>
        <v>0.68929700436549757</v>
      </c>
      <c r="AJ91" s="59">
        <f t="shared" si="252"/>
        <v>0.41281549500727582</v>
      </c>
      <c r="AK91" s="59">
        <f t="shared" si="253"/>
        <v>0.324817835375315</v>
      </c>
      <c r="AL91" s="35">
        <f t="shared" si="254"/>
        <v>1</v>
      </c>
      <c r="AM91" s="27">
        <v>106853</v>
      </c>
      <c r="AN91" s="25">
        <v>54817</v>
      </c>
      <c r="AO91" s="25">
        <v>52036</v>
      </c>
      <c r="AP91" s="17">
        <f t="shared" si="255"/>
        <v>2.0753695165969836E-3</v>
      </c>
      <c r="AQ91" s="63">
        <v>105.34437696979015</v>
      </c>
      <c r="AR91" s="58">
        <v>11354.2705563</v>
      </c>
      <c r="AS91" s="24">
        <f t="shared" si="256"/>
        <v>9.4108203138344138</v>
      </c>
      <c r="AT91" s="17">
        <f t="shared" si="257"/>
        <v>8.1272791220837297E-3</v>
      </c>
      <c r="AU91" s="25">
        <v>102805</v>
      </c>
      <c r="AV91" s="25">
        <v>51570</v>
      </c>
      <c r="AW91" s="25">
        <v>51235</v>
      </c>
      <c r="AX91" s="25">
        <v>4048</v>
      </c>
      <c r="AY91" s="25">
        <v>3247</v>
      </c>
      <c r="AZ91" s="18">
        <v>801</v>
      </c>
      <c r="BA91" s="25">
        <v>5514</v>
      </c>
      <c r="BB91" s="25">
        <v>2746</v>
      </c>
      <c r="BC91" s="25">
        <v>2768</v>
      </c>
      <c r="BD91" s="63">
        <v>99.205202312138724</v>
      </c>
      <c r="BE91" s="25">
        <v>101339</v>
      </c>
      <c r="BF91" s="25">
        <v>52071</v>
      </c>
      <c r="BG91" s="25">
        <v>49268</v>
      </c>
      <c r="BH91" s="63">
        <v>105.68929122351223</v>
      </c>
      <c r="BI91" s="17">
        <v>5.1603604952598428E-2</v>
      </c>
      <c r="BJ91" s="25">
        <v>39245</v>
      </c>
      <c r="BK91" s="25">
        <v>63672</v>
      </c>
      <c r="BL91" s="25">
        <v>3936</v>
      </c>
      <c r="BM91" s="17">
        <v>0.67817879130544023</v>
      </c>
      <c r="BN91" s="10">
        <f t="shared" si="258"/>
        <v>34387.561612639794</v>
      </c>
      <c r="BO91" s="29">
        <v>0.61636198014825982</v>
      </c>
      <c r="BP91" s="30">
        <f t="shared" si="259"/>
        <v>0.38363801985174018</v>
      </c>
      <c r="BQ91" s="31">
        <v>6.1816811157180549</v>
      </c>
      <c r="BR91" s="25">
        <v>67608</v>
      </c>
      <c r="BS91" s="25">
        <v>21608</v>
      </c>
      <c r="BT91" s="25">
        <v>40922</v>
      </c>
      <c r="BU91" s="25">
        <v>3821</v>
      </c>
      <c r="BV91" s="18">
        <v>929</v>
      </c>
      <c r="BW91" s="18">
        <v>328</v>
      </c>
      <c r="BX91" s="25">
        <v>19929</v>
      </c>
      <c r="BY91" s="25">
        <v>11956</v>
      </c>
      <c r="BZ91" s="25">
        <v>7973</v>
      </c>
      <c r="CA91" s="59">
        <v>0.40007024938531788</v>
      </c>
      <c r="CB91" s="25">
        <v>102805</v>
      </c>
      <c r="CC91" s="25">
        <v>4048</v>
      </c>
      <c r="CD91" s="17">
        <f t="shared" si="260"/>
        <v>3.9375516755021642E-2</v>
      </c>
      <c r="CE91" s="18">
        <v>507</v>
      </c>
      <c r="CF91" s="25">
        <v>1487</v>
      </c>
      <c r="CG91" s="25">
        <v>2825</v>
      </c>
      <c r="CH91" s="25">
        <v>3680</v>
      </c>
      <c r="CI91" s="25">
        <v>3533</v>
      </c>
      <c r="CJ91" s="25">
        <v>3017</v>
      </c>
      <c r="CK91" s="25">
        <v>2001</v>
      </c>
      <c r="CL91" s="25">
        <v>1486</v>
      </c>
      <c r="CM91" s="25">
        <v>1393</v>
      </c>
      <c r="CN91" s="26">
        <v>5.1585628982889258</v>
      </c>
      <c r="CO91" s="27">
        <v>19929</v>
      </c>
      <c r="CP91" s="34">
        <f t="shared" si="261"/>
        <v>5.3616839781223344</v>
      </c>
      <c r="CQ91" s="25">
        <v>328</v>
      </c>
      <c r="CR91" s="18">
        <v>399</v>
      </c>
      <c r="CS91" s="25">
        <v>1114</v>
      </c>
      <c r="CT91" s="25">
        <v>8655</v>
      </c>
      <c r="CU91" s="25">
        <v>7925</v>
      </c>
      <c r="CV91" s="25">
        <v>1106</v>
      </c>
      <c r="CW91" s="18">
        <v>322</v>
      </c>
      <c r="CX91" s="18">
        <v>80</v>
      </c>
      <c r="CY91" s="25">
        <v>19929</v>
      </c>
      <c r="CZ91" s="25">
        <v>17425</v>
      </c>
      <c r="DA91" s="18">
        <v>917</v>
      </c>
      <c r="DB91" s="18">
        <v>740</v>
      </c>
      <c r="DC91" s="18">
        <v>492</v>
      </c>
      <c r="DD91" s="18">
        <v>319</v>
      </c>
      <c r="DE91" s="18">
        <v>36</v>
      </c>
      <c r="DF91" s="25">
        <v>19929</v>
      </c>
      <c r="DG91" s="25">
        <v>14163</v>
      </c>
      <c r="DH91" s="18">
        <v>23</v>
      </c>
      <c r="DI91" s="18">
        <v>3</v>
      </c>
      <c r="DJ91" s="25">
        <v>3444</v>
      </c>
      <c r="DK91" s="25">
        <v>1085</v>
      </c>
      <c r="DL91" s="25">
        <v>1211</v>
      </c>
      <c r="DM91" s="25">
        <f t="shared" si="262"/>
        <v>73179.373275126694</v>
      </c>
      <c r="DN91" s="17">
        <f t="shared" si="263"/>
        <v>0.17281348788198103</v>
      </c>
      <c r="DO91" s="17">
        <f t="shared" si="264"/>
        <v>5.4443273621355814E-2</v>
      </c>
      <c r="DP91" s="23">
        <f t="shared" si="265"/>
        <v>0.71197752019669824</v>
      </c>
      <c r="DQ91" s="23">
        <f t="shared" si="266"/>
        <v>0.28802247980330176</v>
      </c>
      <c r="DR91" s="25">
        <v>19929</v>
      </c>
      <c r="DS91" s="18">
        <v>213</v>
      </c>
      <c r="DT91" s="25">
        <v>12418</v>
      </c>
      <c r="DU91" s="18">
        <v>19</v>
      </c>
      <c r="DV91" s="25">
        <v>5545</v>
      </c>
      <c r="DW91" s="18">
        <v>23</v>
      </c>
      <c r="DX91" s="25">
        <v>1404</v>
      </c>
      <c r="DY91" s="18">
        <v>307</v>
      </c>
      <c r="DZ91" s="17">
        <f t="shared" si="267"/>
        <v>0.91299111847057057</v>
      </c>
      <c r="EA91" s="17">
        <f t="shared" si="268"/>
        <v>8.7008881529429427E-2</v>
      </c>
      <c r="EB91" s="25">
        <v>19929</v>
      </c>
      <c r="EC91" s="25">
        <v>4541</v>
      </c>
      <c r="ED91" s="18">
        <v>321</v>
      </c>
      <c r="EE91" s="25">
        <v>13251</v>
      </c>
      <c r="EF91" s="17">
        <f t="shared" si="269"/>
        <v>0.66491043203371969</v>
      </c>
      <c r="EG91" s="25">
        <v>1335</v>
      </c>
      <c r="EH91" s="18">
        <v>481</v>
      </c>
      <c r="EI91" s="17">
        <f t="shared" si="270"/>
        <v>0.24396607958251793</v>
      </c>
      <c r="EJ91" s="17">
        <f t="shared" si="271"/>
        <v>6.6987806713834114E-2</v>
      </c>
      <c r="EK91" s="69">
        <f t="shared" si="272"/>
        <v>0.18751568066636559</v>
      </c>
      <c r="EL91" s="27">
        <v>64049</v>
      </c>
      <c r="EM91" s="25">
        <v>58481</v>
      </c>
      <c r="EN91" s="25">
        <v>5568</v>
      </c>
      <c r="EO91" s="59">
        <v>0.91306655841621254</v>
      </c>
      <c r="EP91" s="25">
        <v>31778</v>
      </c>
      <c r="EQ91" s="25">
        <v>29280</v>
      </c>
      <c r="ER91" s="25">
        <v>2498</v>
      </c>
      <c r="ES91" s="59">
        <v>0.92139215809679653</v>
      </c>
      <c r="ET91" s="25">
        <v>32271</v>
      </c>
      <c r="EU91" s="25">
        <v>29201</v>
      </c>
      <c r="EV91" s="25">
        <v>3070</v>
      </c>
      <c r="EW91" s="59">
        <v>0.90486814787270309</v>
      </c>
      <c r="EX91" s="25">
        <v>3754</v>
      </c>
      <c r="EY91" s="25">
        <v>3681</v>
      </c>
      <c r="EZ91" s="25">
        <v>73</v>
      </c>
      <c r="FA91" s="59">
        <v>0.98055407565263719</v>
      </c>
      <c r="FB91" s="25">
        <v>60295</v>
      </c>
      <c r="FC91" s="25">
        <v>54800</v>
      </c>
      <c r="FD91" s="25">
        <v>5495</v>
      </c>
      <c r="FE91" s="59">
        <v>0.90886474832075625</v>
      </c>
      <c r="FF91" s="25">
        <v>52566</v>
      </c>
      <c r="FG91" s="25">
        <v>23327</v>
      </c>
      <c r="FH91" s="25">
        <v>24262</v>
      </c>
      <c r="FI91" s="25">
        <v>4977</v>
      </c>
      <c r="FJ91" s="23">
        <f t="shared" si="273"/>
        <v>9.4680972491724691E-2</v>
      </c>
      <c r="FK91" s="23">
        <f t="shared" si="274"/>
        <v>0.46155309515656506</v>
      </c>
      <c r="FL91" s="36">
        <f t="shared" si="275"/>
        <v>4.6869600160739404</v>
      </c>
      <c r="FM91" s="25">
        <v>26312</v>
      </c>
      <c r="FN91" s="25">
        <v>11420</v>
      </c>
      <c r="FO91" s="17">
        <f t="shared" si="276"/>
        <v>0.43402249923989056</v>
      </c>
      <c r="FP91" s="25">
        <v>12251</v>
      </c>
      <c r="FQ91" s="17">
        <f t="shared" si="277"/>
        <v>0.46560504712678624</v>
      </c>
      <c r="FR91" s="25">
        <v>2641</v>
      </c>
      <c r="FS91" s="17">
        <f t="shared" si="278"/>
        <v>0.1003724536333232</v>
      </c>
      <c r="FT91" s="25">
        <v>26254</v>
      </c>
      <c r="FU91" s="25">
        <v>11907</v>
      </c>
      <c r="FV91" s="25">
        <v>12011</v>
      </c>
      <c r="FW91" s="17">
        <f t="shared" si="279"/>
        <v>8.8976917803001446E-2</v>
      </c>
      <c r="FX91" s="17">
        <f t="shared" si="280"/>
        <v>0.45749219166603183</v>
      </c>
      <c r="FY91" s="25">
        <v>2336</v>
      </c>
      <c r="FZ91" s="25">
        <v>48081</v>
      </c>
      <c r="GA91" s="25">
        <v>5659</v>
      </c>
      <c r="GB91" s="25">
        <v>24635</v>
      </c>
      <c r="GC91" s="25">
        <v>9711</v>
      </c>
      <c r="GD91" s="25">
        <v>4728</v>
      </c>
      <c r="GE91" s="18">
        <v>99</v>
      </c>
      <c r="GF91" s="18">
        <v>1814</v>
      </c>
      <c r="GG91" s="18">
        <v>78</v>
      </c>
      <c r="GH91" s="18">
        <v>19</v>
      </c>
      <c r="GI91" s="18">
        <v>1338</v>
      </c>
      <c r="GJ91" s="10">
        <f t="shared" si="281"/>
        <v>5659</v>
      </c>
      <c r="GK91" s="10">
        <f t="shared" si="222"/>
        <v>42422</v>
      </c>
      <c r="GL91" s="10">
        <f t="shared" si="223"/>
        <v>17787</v>
      </c>
      <c r="GM91" s="10">
        <f t="shared" si="282"/>
        <v>30294</v>
      </c>
      <c r="GN91" s="10">
        <f t="shared" si="224"/>
        <v>8076</v>
      </c>
      <c r="GO91" s="17">
        <f t="shared" si="283"/>
        <v>0.11769721927580541</v>
      </c>
      <c r="GP91" s="17">
        <f t="shared" si="225"/>
        <v>0.88230278072419455</v>
      </c>
      <c r="GQ91" s="17">
        <f t="shared" si="226"/>
        <v>0.36993822923816061</v>
      </c>
      <c r="GR91" s="17">
        <f t="shared" si="227"/>
        <v>0.16796655643601421</v>
      </c>
      <c r="GS91" s="17">
        <f t="shared" si="284"/>
        <v>0.62612050498117755</v>
      </c>
      <c r="GT91" s="25">
        <v>24765</v>
      </c>
      <c r="GU91" s="25">
        <v>2610</v>
      </c>
      <c r="GV91" s="25">
        <v>12054</v>
      </c>
      <c r="GW91" s="25">
        <v>5694</v>
      </c>
      <c r="GX91" s="25">
        <v>2539</v>
      </c>
      <c r="GY91" s="18">
        <v>65</v>
      </c>
      <c r="GZ91" s="18">
        <v>879</v>
      </c>
      <c r="HA91" s="18">
        <v>37</v>
      </c>
      <c r="HB91" s="18">
        <v>13</v>
      </c>
      <c r="HC91" s="18">
        <v>874</v>
      </c>
      <c r="HD91" s="23">
        <f t="shared" si="285"/>
        <v>0.10539067231980617</v>
      </c>
      <c r="HE91" s="23">
        <f t="shared" si="286"/>
        <v>0.89460932768019386</v>
      </c>
      <c r="HF91" s="23">
        <f t="shared" si="287"/>
        <v>0.4078740157480315</v>
      </c>
      <c r="HG91" s="23">
        <f t="shared" si="288"/>
        <v>0.17795275590551182</v>
      </c>
      <c r="HH91" s="25">
        <v>23316</v>
      </c>
      <c r="HI91" s="25">
        <v>3049</v>
      </c>
      <c r="HJ91" s="25">
        <v>12581</v>
      </c>
      <c r="HK91" s="25">
        <v>4017</v>
      </c>
      <c r="HL91" s="25">
        <v>2189</v>
      </c>
      <c r="HM91" s="18">
        <v>34</v>
      </c>
      <c r="HN91" s="18">
        <v>935</v>
      </c>
      <c r="HO91" s="18">
        <v>41</v>
      </c>
      <c r="HP91" s="18">
        <v>6</v>
      </c>
      <c r="HQ91" s="18">
        <v>464</v>
      </c>
      <c r="HR91" s="23">
        <f t="shared" si="289"/>
        <v>0.1307685709384114</v>
      </c>
      <c r="HS91" s="23">
        <f t="shared" si="290"/>
        <v>0.86923142906158857</v>
      </c>
      <c r="HT91" s="80">
        <f t="shared" si="291"/>
        <v>0.32964487905301082</v>
      </c>
      <c r="HU91" s="27">
        <v>80559</v>
      </c>
      <c r="HV91" s="18">
        <v>2017</v>
      </c>
      <c r="HW91" s="25">
        <v>8585</v>
      </c>
      <c r="HX91" s="18">
        <v>835</v>
      </c>
      <c r="HY91" s="25">
        <v>21845</v>
      </c>
      <c r="HZ91" s="25">
        <v>7813</v>
      </c>
      <c r="IA91" s="18">
        <v>2055</v>
      </c>
      <c r="IB91" s="18">
        <v>485</v>
      </c>
      <c r="IC91" s="25">
        <v>13869</v>
      </c>
      <c r="ID91" s="25">
        <v>15174</v>
      </c>
      <c r="IE91" s="25">
        <v>3289</v>
      </c>
      <c r="IF91" s="18">
        <v>715</v>
      </c>
      <c r="IG91" s="25">
        <v>3877</v>
      </c>
      <c r="IH91" s="17">
        <f t="shared" si="292"/>
        <v>0.28534366116759147</v>
      </c>
      <c r="II91" s="17">
        <f t="shared" si="293"/>
        <v>9.6984818580171051E-2</v>
      </c>
      <c r="IJ91" s="30">
        <f t="shared" si="294"/>
        <v>10.310892102905415</v>
      </c>
      <c r="IK91" s="17">
        <f t="shared" si="397"/>
        <v>0.14094865071216425</v>
      </c>
      <c r="IL91" s="25">
        <v>41322</v>
      </c>
      <c r="IM91" s="18">
        <v>1271</v>
      </c>
      <c r="IN91" s="25">
        <v>6295</v>
      </c>
      <c r="IO91" s="18">
        <v>570</v>
      </c>
      <c r="IP91" s="25">
        <v>15458</v>
      </c>
      <c r="IQ91" s="25">
        <v>4292</v>
      </c>
      <c r="IR91" s="18">
        <v>1357</v>
      </c>
      <c r="IS91" s="18">
        <v>315</v>
      </c>
      <c r="IT91" s="25">
        <v>6670</v>
      </c>
      <c r="IU91" s="25">
        <v>650</v>
      </c>
      <c r="IV91" s="25">
        <v>1256</v>
      </c>
      <c r="IW91" s="18">
        <v>400</v>
      </c>
      <c r="IX91" s="25">
        <v>2788</v>
      </c>
      <c r="IY91" s="17">
        <f t="shared" si="295"/>
        <v>0.70768597841343595</v>
      </c>
      <c r="IZ91" s="25">
        <v>39237</v>
      </c>
      <c r="JA91" s="18">
        <v>746</v>
      </c>
      <c r="JB91" s="25">
        <v>2290</v>
      </c>
      <c r="JC91" s="18">
        <v>265</v>
      </c>
      <c r="JD91" s="25">
        <v>6387</v>
      </c>
      <c r="JE91" s="25">
        <v>3521</v>
      </c>
      <c r="JF91" s="18">
        <v>698</v>
      </c>
      <c r="JG91" s="18">
        <v>170</v>
      </c>
      <c r="JH91" s="25">
        <v>7199</v>
      </c>
      <c r="JI91" s="25">
        <v>14524</v>
      </c>
      <c r="JJ91" s="25">
        <v>2033</v>
      </c>
      <c r="JK91" s="18">
        <v>315</v>
      </c>
      <c r="JL91" s="25">
        <v>1089</v>
      </c>
      <c r="JM91" s="80">
        <f t="shared" si="296"/>
        <v>0.35443586410785738</v>
      </c>
      <c r="JN91" s="27">
        <v>80559</v>
      </c>
      <c r="JO91" s="25">
        <v>51278</v>
      </c>
      <c r="JP91" s="18">
        <v>35</v>
      </c>
      <c r="JQ91" s="18">
        <v>165</v>
      </c>
      <c r="JR91" s="25">
        <v>2220</v>
      </c>
      <c r="JS91" s="18">
        <v>245</v>
      </c>
      <c r="JT91" s="18">
        <v>407</v>
      </c>
      <c r="JU91" s="18">
        <v>29</v>
      </c>
      <c r="JV91" s="18">
        <v>13</v>
      </c>
      <c r="JW91" s="25">
        <v>26167</v>
      </c>
      <c r="JX91" s="17">
        <f t="shared" si="297"/>
        <v>0.324817835375315</v>
      </c>
      <c r="JY91" s="17">
        <f t="shared" si="298"/>
        <v>0.67518216462468494</v>
      </c>
      <c r="JZ91" s="25">
        <v>4527</v>
      </c>
      <c r="KA91" s="25">
        <v>3768</v>
      </c>
      <c r="KB91" s="18">
        <v>0</v>
      </c>
      <c r="KC91" s="18">
        <v>6</v>
      </c>
      <c r="KD91" s="25">
        <v>69</v>
      </c>
      <c r="KE91" s="18">
        <v>31</v>
      </c>
      <c r="KF91" s="18">
        <v>4</v>
      </c>
      <c r="KG91" s="18">
        <v>0</v>
      </c>
      <c r="KH91" s="18">
        <v>1</v>
      </c>
      <c r="KI91" s="25">
        <v>648</v>
      </c>
      <c r="KJ91" s="17">
        <f t="shared" si="299"/>
        <v>0.14314115308151093</v>
      </c>
      <c r="KK91" s="25">
        <v>76032</v>
      </c>
      <c r="KL91" s="25">
        <v>47510</v>
      </c>
      <c r="KM91" s="18">
        <v>35</v>
      </c>
      <c r="KN91" s="18">
        <v>159</v>
      </c>
      <c r="KO91" s="25">
        <v>2151</v>
      </c>
      <c r="KP91" s="18">
        <v>214</v>
      </c>
      <c r="KQ91" s="18">
        <v>403</v>
      </c>
      <c r="KR91" s="18">
        <v>29</v>
      </c>
      <c r="KS91" s="18">
        <v>12</v>
      </c>
      <c r="KT91" s="25">
        <v>25519</v>
      </c>
      <c r="KU91" s="69">
        <f t="shared" si="300"/>
        <v>0.33563499579124578</v>
      </c>
      <c r="KV91" s="27">
        <v>106853</v>
      </c>
      <c r="KW91" s="25">
        <v>94523</v>
      </c>
      <c r="KX91" s="25">
        <v>12330</v>
      </c>
      <c r="KY91" s="59">
        <v>0.11539217429552749</v>
      </c>
      <c r="KZ91" s="25">
        <v>7258</v>
      </c>
      <c r="LA91" s="25">
        <v>3255</v>
      </c>
      <c r="LB91" s="25">
        <v>4919</v>
      </c>
      <c r="LC91" s="25">
        <v>6088</v>
      </c>
      <c r="LD91" s="25">
        <v>54817</v>
      </c>
      <c r="LE91" s="25">
        <v>48939</v>
      </c>
      <c r="LF91" s="25">
        <v>5878</v>
      </c>
      <c r="LG91" s="59">
        <v>0.10722950909389423</v>
      </c>
      <c r="LH91" s="25">
        <v>52036</v>
      </c>
      <c r="LI91" s="25">
        <v>45584</v>
      </c>
      <c r="LJ91" s="25">
        <v>6452</v>
      </c>
      <c r="LK91" s="35">
        <v>0.12399108309631793</v>
      </c>
      <c r="LL91" s="27">
        <v>19929</v>
      </c>
      <c r="LM91" s="18">
        <v>81</v>
      </c>
      <c r="LN91" s="25">
        <v>13656</v>
      </c>
      <c r="LO91" s="25">
        <v>3206</v>
      </c>
      <c r="LP91" s="18">
        <v>323</v>
      </c>
      <c r="LQ91" s="18">
        <v>236</v>
      </c>
      <c r="LR91" s="25">
        <v>2427</v>
      </c>
      <c r="LS91" s="23">
        <f t="shared" si="301"/>
        <v>0.12178232726177932</v>
      </c>
      <c r="LT91" s="23">
        <f t="shared" si="302"/>
        <v>0.87821767273822071</v>
      </c>
      <c r="LU91" s="17">
        <f t="shared" si="303"/>
        <v>0.68929700436549757</v>
      </c>
      <c r="LV91" s="25">
        <v>19929</v>
      </c>
      <c r="LW91" s="18">
        <v>445</v>
      </c>
      <c r="LX91" s="18">
        <v>783</v>
      </c>
      <c r="LY91" s="25">
        <v>6294</v>
      </c>
      <c r="LZ91" s="25">
        <v>6732</v>
      </c>
      <c r="MA91" s="18">
        <v>84</v>
      </c>
      <c r="MB91" s="25">
        <v>4048</v>
      </c>
      <c r="MC91" s="18">
        <v>660</v>
      </c>
      <c r="MD91" s="18">
        <v>705</v>
      </c>
      <c r="ME91" s="18">
        <v>74</v>
      </c>
      <c r="MF91" s="18">
        <v>104</v>
      </c>
      <c r="MG91" s="17">
        <f t="shared" si="304"/>
        <v>0.24045361031662402</v>
      </c>
      <c r="MH91" s="17">
        <f t="shared" si="305"/>
        <v>0.41281549500727582</v>
      </c>
      <c r="MI91" s="25">
        <v>19929</v>
      </c>
      <c r="MJ91" s="18">
        <v>650</v>
      </c>
      <c r="MK91" s="18">
        <v>708</v>
      </c>
      <c r="ML91" s="25">
        <v>5919</v>
      </c>
      <c r="MM91" s="25">
        <v>6617</v>
      </c>
      <c r="MN91" s="18">
        <v>230</v>
      </c>
      <c r="MO91" s="25">
        <v>5143</v>
      </c>
      <c r="MP91" s="18">
        <v>509</v>
      </c>
      <c r="MQ91" s="18">
        <v>5</v>
      </c>
      <c r="MR91" s="18">
        <v>47</v>
      </c>
      <c r="MS91" s="18">
        <v>101</v>
      </c>
      <c r="MT91" s="17">
        <f t="shared" si="306"/>
        <v>0.39093782929399368</v>
      </c>
      <c r="MU91" s="69">
        <f t="shared" si="307"/>
        <v>0.55105624968638667</v>
      </c>
      <c r="MV91" s="27">
        <v>19929</v>
      </c>
      <c r="MW91" s="25">
        <v>1214</v>
      </c>
      <c r="MX91" s="25">
        <v>7062</v>
      </c>
      <c r="MY91" s="25">
        <v>5491</v>
      </c>
      <c r="MZ91" s="18">
        <v>105</v>
      </c>
      <c r="NA91" s="25">
        <v>5087</v>
      </c>
      <c r="NB91" s="18">
        <v>147</v>
      </c>
      <c r="NC91" s="18">
        <v>718</v>
      </c>
      <c r="ND91" s="18">
        <v>105</v>
      </c>
      <c r="NE91" s="17">
        <f t="shared" si="308"/>
        <v>6.0916252697074617E-2</v>
      </c>
      <c r="NF91" s="10">
        <f t="shared" si="309"/>
        <v>6262.4953585227559</v>
      </c>
      <c r="NG91" s="17">
        <f t="shared" si="310"/>
        <v>0.35220031110442068</v>
      </c>
      <c r="NH91" s="25">
        <v>19929</v>
      </c>
      <c r="NI91" s="18">
        <v>35</v>
      </c>
      <c r="NJ91" s="18">
        <v>21</v>
      </c>
      <c r="NK91" s="18">
        <v>147</v>
      </c>
      <c r="NL91" s="18">
        <v>191</v>
      </c>
      <c r="NM91" s="25">
        <v>12854</v>
      </c>
      <c r="NN91" s="25">
        <v>6596</v>
      </c>
      <c r="NO91" s="18">
        <v>55</v>
      </c>
      <c r="NP91" s="18">
        <v>0</v>
      </c>
      <c r="NQ91" s="32">
        <v>30</v>
      </c>
      <c r="NR91" s="27">
        <v>19929</v>
      </c>
      <c r="NS91" s="37">
        <f t="shared" si="311"/>
        <v>0.82944452807466507</v>
      </c>
      <c r="NT91" s="37">
        <f t="shared" si="312"/>
        <v>0.22381450988862545</v>
      </c>
      <c r="NU91" s="37">
        <f t="shared" si="313"/>
        <v>1.2056261343012704</v>
      </c>
      <c r="NV91" s="17">
        <f t="shared" si="314"/>
        <v>0.24481591910811509</v>
      </c>
      <c r="NW91" s="10">
        <f t="shared" si="315"/>
        <v>13456</v>
      </c>
      <c r="NX91" s="17">
        <f t="shared" si="316"/>
        <v>0.67519694916955186</v>
      </c>
      <c r="NY91" s="19">
        <f t="shared" si="317"/>
        <v>0.24249851321883617</v>
      </c>
      <c r="NZ91" s="25">
        <v>5820</v>
      </c>
      <c r="OA91" s="25">
        <v>6473</v>
      </c>
      <c r="OB91" s="18">
        <v>616</v>
      </c>
      <c r="OC91" s="25">
        <v>2942</v>
      </c>
      <c r="OD91" s="18">
        <v>236</v>
      </c>
      <c r="OE91" s="18">
        <v>443</v>
      </c>
      <c r="OF91" s="17">
        <f t="shared" si="318"/>
        <v>0.14762406543228462</v>
      </c>
      <c r="OG91" s="17">
        <f t="shared" si="319"/>
        <v>0.29203673039289479</v>
      </c>
      <c r="OH91" s="17">
        <f t="shared" si="320"/>
        <v>0.32480305083044808</v>
      </c>
      <c r="OI91" s="69">
        <f t="shared" si="321"/>
        <v>2.2228912639871545E-2</v>
      </c>
      <c r="OJ91" s="27">
        <v>19929</v>
      </c>
      <c r="OK91" s="18">
        <v>127</v>
      </c>
      <c r="OL91" s="25">
        <v>7475</v>
      </c>
      <c r="OM91" s="25">
        <v>2269</v>
      </c>
      <c r="ON91" s="18">
        <v>162</v>
      </c>
      <c r="OO91" s="25">
        <v>1257</v>
      </c>
      <c r="OP91" s="25">
        <v>1343</v>
      </c>
      <c r="OQ91" s="25">
        <v>1999</v>
      </c>
      <c r="OR91" s="69">
        <f t="shared" si="322"/>
        <v>0.45697225149279946</v>
      </c>
      <c r="OS91" s="85">
        <v>33840</v>
      </c>
      <c r="OT91" s="22">
        <v>33840</v>
      </c>
      <c r="OU91" s="38">
        <f t="shared" si="323"/>
        <v>0.98702056292839435</v>
      </c>
      <c r="OV91" s="39">
        <v>0.64786377068557921</v>
      </c>
      <c r="OW91" s="22">
        <v>2192371</v>
      </c>
      <c r="OX91" s="36">
        <f t="shared" si="324"/>
        <v>89707436.577999994</v>
      </c>
      <c r="OY91" s="36">
        <f t="shared" si="325"/>
        <v>2292808.2644058196</v>
      </c>
      <c r="OZ91" s="22">
        <v>220</v>
      </c>
      <c r="PA91" s="22">
        <v>220</v>
      </c>
      <c r="PB91" s="38">
        <f t="shared" si="326"/>
        <v>6.4168003500072917E-3</v>
      </c>
      <c r="PC91" s="39">
        <v>0.2535</v>
      </c>
      <c r="PD91" s="22">
        <v>5577</v>
      </c>
      <c r="PE91" s="40">
        <f t="shared" si="327"/>
        <v>228199.68599999999</v>
      </c>
      <c r="PF91" s="36">
        <f t="shared" si="328"/>
        <v>67574.512858906135</v>
      </c>
      <c r="PG91" s="22">
        <v>178</v>
      </c>
      <c r="PH91" s="22">
        <v>178</v>
      </c>
      <c r="PI91" s="38">
        <f t="shared" si="329"/>
        <v>5.191774828642263E-3</v>
      </c>
      <c r="PJ91" s="39">
        <v>4.2415730337078648E-2</v>
      </c>
      <c r="PK91" s="22">
        <v>755</v>
      </c>
      <c r="PL91" s="41">
        <f t="shared" si="330"/>
        <v>30893.09</v>
      </c>
      <c r="PM91" s="36">
        <f t="shared" si="331"/>
        <v>14550.899415228345</v>
      </c>
      <c r="PN91" s="22"/>
      <c r="PO91" s="22"/>
      <c r="PP91" s="38">
        <f t="shared" si="332"/>
        <v>0</v>
      </c>
      <c r="PQ91" s="39">
        <v>0</v>
      </c>
      <c r="PR91" s="22"/>
      <c r="PS91" s="41">
        <f t="shared" si="333"/>
        <v>0</v>
      </c>
      <c r="PT91" s="36">
        <f t="shared" si="334"/>
        <v>0</v>
      </c>
      <c r="PU91" s="22"/>
      <c r="PV91" s="22"/>
      <c r="PW91" s="38">
        <f t="shared" si="335"/>
        <v>0</v>
      </c>
      <c r="PX91" s="39">
        <v>0</v>
      </c>
      <c r="PY91" s="22"/>
      <c r="PZ91" s="36">
        <f t="shared" si="336"/>
        <v>0</v>
      </c>
      <c r="QA91" s="22"/>
      <c r="QB91" s="22"/>
      <c r="QC91" s="39">
        <v>0</v>
      </c>
      <c r="QD91" s="22"/>
      <c r="QE91" s="22">
        <f t="shared" si="337"/>
        <v>0</v>
      </c>
      <c r="QF91" s="22"/>
      <c r="QG91" s="22"/>
      <c r="QH91" s="22"/>
      <c r="QI91" s="38">
        <f t="shared" si="338"/>
        <v>0</v>
      </c>
      <c r="QJ91" s="39">
        <v>0</v>
      </c>
      <c r="QK91" s="22"/>
      <c r="QL91" s="42">
        <f t="shared" si="339"/>
        <v>0</v>
      </c>
      <c r="QM91" s="22">
        <f t="shared" si="340"/>
        <v>47</v>
      </c>
      <c r="QN91" s="22"/>
      <c r="QO91" s="22"/>
      <c r="QP91" s="38">
        <f t="shared" si="341"/>
        <v>0</v>
      </c>
      <c r="QQ91" s="39">
        <v>0</v>
      </c>
      <c r="QR91" s="22"/>
      <c r="QS91" s="36">
        <f t="shared" si="342"/>
        <v>0</v>
      </c>
      <c r="QT91" s="22">
        <v>47</v>
      </c>
      <c r="QU91" s="22">
        <v>47</v>
      </c>
      <c r="QV91" s="38">
        <f t="shared" si="343"/>
        <v>1.3708618929561033E-3</v>
      </c>
      <c r="QW91" s="39">
        <v>4.9787234042553197E-2</v>
      </c>
      <c r="QX91" s="22">
        <v>234</v>
      </c>
      <c r="QY91" s="36">
        <f t="shared" si="344"/>
        <v>11050.767892191578</v>
      </c>
      <c r="QZ91" s="22"/>
      <c r="RA91" s="22"/>
      <c r="RB91" s="38">
        <f t="shared" si="345"/>
        <v>0</v>
      </c>
      <c r="RC91" s="39">
        <v>0</v>
      </c>
      <c r="RD91" s="22"/>
      <c r="RE91" s="36">
        <f t="shared" si="346"/>
        <v>0</v>
      </c>
      <c r="RF91" s="10">
        <f t="shared" si="347"/>
        <v>34285</v>
      </c>
      <c r="RG91" s="10">
        <f t="shared" si="348"/>
        <v>34285</v>
      </c>
      <c r="RH91" s="17">
        <f t="shared" si="349"/>
        <v>4.4095725730630871E-2</v>
      </c>
      <c r="RI91" s="17">
        <f t="shared" si="350"/>
        <v>1.0074441261526325E-3</v>
      </c>
      <c r="RJ91" s="17">
        <f t="shared" si="351"/>
        <v>0.96094853829483606</v>
      </c>
      <c r="RK91" s="17">
        <f t="shared" si="352"/>
        <v>2.8321438981981119E-2</v>
      </c>
      <c r="RL91" s="17">
        <f t="shared" si="353"/>
        <v>0</v>
      </c>
      <c r="RM91" s="17">
        <f t="shared" si="354"/>
        <v>0</v>
      </c>
      <c r="RN91" s="17">
        <f t="shared" si="355"/>
        <v>0</v>
      </c>
      <c r="RO91" s="17">
        <f t="shared" si="356"/>
        <v>4.6315339219125543E-3</v>
      </c>
      <c r="RP91" s="17">
        <f t="shared" si="357"/>
        <v>0</v>
      </c>
      <c r="RQ91" s="17">
        <f t="shared" si="358"/>
        <v>0</v>
      </c>
      <c r="RR91" s="36">
        <f t="shared" si="359"/>
        <v>2385984.4445721456</v>
      </c>
      <c r="RS91" s="36">
        <f t="shared" si="360"/>
        <v>22.329597152837501</v>
      </c>
      <c r="RT91" s="10">
        <f t="shared" si="361"/>
        <v>0</v>
      </c>
      <c r="RU91" s="17">
        <f t="shared" si="362"/>
        <v>0</v>
      </c>
      <c r="RV91" s="37">
        <f t="shared" si="363"/>
        <v>3.1166107627242234</v>
      </c>
      <c r="RW91" s="36">
        <f t="shared" si="364"/>
        <v>0.3208613702937681</v>
      </c>
      <c r="RX91" s="85">
        <v>-2.705721</v>
      </c>
      <c r="RY91" s="93">
        <v>54</v>
      </c>
      <c r="RZ91" s="43" t="b">
        <v>0</v>
      </c>
      <c r="SA91" s="18" t="b">
        <v>0</v>
      </c>
      <c r="SB91" s="18" t="b">
        <v>0</v>
      </c>
      <c r="SC91" s="18" t="b">
        <v>0</v>
      </c>
      <c r="SD91" s="18" t="b">
        <v>0</v>
      </c>
      <c r="SE91" s="32" t="b">
        <v>0</v>
      </c>
      <c r="SF91" s="43" t="b">
        <v>1</v>
      </c>
      <c r="SG91" s="18" t="b">
        <v>1</v>
      </c>
      <c r="SH91" s="18">
        <v>0</v>
      </c>
      <c r="SI91" s="18"/>
      <c r="SJ91" s="22">
        <v>1</v>
      </c>
      <c r="SK91" s="22"/>
      <c r="SL91" s="22">
        <v>1</v>
      </c>
      <c r="SM91" s="22">
        <v>0</v>
      </c>
      <c r="SN91" s="18"/>
      <c r="SO91" s="18"/>
      <c r="SP91" s="18"/>
      <c r="SQ91" s="17">
        <f t="shared" si="365"/>
        <v>4.1322314049586778E-3</v>
      </c>
      <c r="SR91" s="17">
        <f t="shared" si="366"/>
        <v>0</v>
      </c>
      <c r="SS91" s="17">
        <f t="shared" si="367"/>
        <v>0</v>
      </c>
      <c r="ST91" s="17">
        <f t="shared" si="368"/>
        <v>0</v>
      </c>
      <c r="SU91" s="17">
        <f t="shared" si="369"/>
        <v>0</v>
      </c>
      <c r="SV91" s="17">
        <f t="shared" si="399"/>
        <v>0</v>
      </c>
      <c r="SW91" s="17">
        <f t="shared" si="370"/>
        <v>0</v>
      </c>
      <c r="SX91" s="17">
        <f t="shared" si="371"/>
        <v>0</v>
      </c>
      <c r="SY91" s="17">
        <f t="shared" si="372"/>
        <v>0</v>
      </c>
      <c r="SZ91" s="17">
        <f t="shared" si="373"/>
        <v>0</v>
      </c>
      <c r="TA91" s="17">
        <f t="shared" si="374"/>
        <v>0</v>
      </c>
      <c r="TB91" s="24">
        <f t="shared" si="375"/>
        <v>620</v>
      </c>
      <c r="TC91" s="69">
        <f t="shared" si="376"/>
        <v>1</v>
      </c>
      <c r="TD91" s="17">
        <f t="shared" si="398"/>
        <v>2.6014568158168575E-6</v>
      </c>
      <c r="TE91" s="95"/>
      <c r="TF91" s="71"/>
      <c r="TG91" s="71"/>
      <c r="TH91" s="71">
        <v>30</v>
      </c>
      <c r="TI91" s="71"/>
      <c r="TJ91" s="71"/>
      <c r="TK91" s="71">
        <v>120</v>
      </c>
      <c r="TL91" s="71"/>
      <c r="TM91" s="71">
        <v>2</v>
      </c>
      <c r="TN91" s="71"/>
      <c r="TO91" s="71">
        <v>65</v>
      </c>
      <c r="TP91" s="71">
        <v>15</v>
      </c>
      <c r="TQ91" s="71">
        <v>55</v>
      </c>
      <c r="TR91" s="72">
        <v>2</v>
      </c>
      <c r="TS91" s="72"/>
      <c r="TT91" s="72"/>
      <c r="TU91" s="72"/>
      <c r="TV91" s="72">
        <v>30</v>
      </c>
      <c r="TW91" s="72"/>
      <c r="TX91" s="72"/>
      <c r="TY91" s="72">
        <v>1</v>
      </c>
      <c r="TZ91" s="72">
        <v>157</v>
      </c>
      <c r="UA91" s="72"/>
      <c r="UB91" s="72">
        <v>4</v>
      </c>
      <c r="UC91" s="72">
        <v>2</v>
      </c>
      <c r="UD91" s="72">
        <v>2</v>
      </c>
      <c r="UE91" s="72">
        <v>1</v>
      </c>
      <c r="UF91" s="72"/>
      <c r="UG91" s="72">
        <v>8</v>
      </c>
      <c r="UH91" s="72">
        <v>11</v>
      </c>
      <c r="UI91" s="72">
        <v>44</v>
      </c>
      <c r="UJ91" s="73">
        <v>8</v>
      </c>
      <c r="UK91" s="73"/>
      <c r="UL91" s="73"/>
      <c r="UM91" s="73"/>
      <c r="UN91" s="73">
        <v>47</v>
      </c>
      <c r="UO91" s="73"/>
      <c r="UP91" s="73"/>
      <c r="UQ91" s="73">
        <v>9</v>
      </c>
      <c r="UR91" s="73">
        <v>357</v>
      </c>
      <c r="US91" s="73">
        <v>9</v>
      </c>
      <c r="UT91" s="73">
        <v>3</v>
      </c>
      <c r="UU91" s="73">
        <v>5</v>
      </c>
      <c r="UV91" s="73">
        <v>1</v>
      </c>
      <c r="UW91" s="73"/>
      <c r="UX91" s="73"/>
      <c r="UY91" s="73">
        <v>34</v>
      </c>
      <c r="UZ91" s="73">
        <v>17</v>
      </c>
      <c r="VA91" s="73">
        <v>61</v>
      </c>
      <c r="VB91" s="73">
        <v>8</v>
      </c>
      <c r="VC91" s="73"/>
      <c r="VD91" s="73"/>
      <c r="VE91" s="73"/>
      <c r="VF91" s="73">
        <v>27</v>
      </c>
      <c r="VG91" s="73"/>
      <c r="VH91" s="73">
        <v>3</v>
      </c>
      <c r="VI91" s="73">
        <v>13</v>
      </c>
      <c r="VJ91" s="73">
        <v>322</v>
      </c>
      <c r="VK91" s="73">
        <v>9</v>
      </c>
      <c r="VL91" s="73">
        <v>1</v>
      </c>
      <c r="VM91" s="73"/>
      <c r="VN91" s="73"/>
      <c r="VO91" s="73"/>
      <c r="VP91" s="73">
        <v>44</v>
      </c>
      <c r="VQ91" s="73">
        <v>14</v>
      </c>
      <c r="VR91" s="73">
        <v>56</v>
      </c>
      <c r="VS91" s="73">
        <v>10</v>
      </c>
      <c r="VT91" s="73"/>
      <c r="VU91" s="73"/>
      <c r="VV91" s="73"/>
      <c r="VW91" s="73">
        <v>12</v>
      </c>
      <c r="VX91" s="73">
        <v>3</v>
      </c>
      <c r="VY91" s="73">
        <v>3</v>
      </c>
      <c r="VZ91" s="73">
        <v>6</v>
      </c>
      <c r="WA91" s="73">
        <v>64</v>
      </c>
      <c r="WB91" s="73"/>
      <c r="WC91" s="73">
        <v>6</v>
      </c>
      <c r="WD91" s="73">
        <v>1</v>
      </c>
      <c r="WE91" s="73"/>
      <c r="WF91" s="73">
        <v>1</v>
      </c>
      <c r="WG91" s="73"/>
      <c r="WH91" s="73"/>
      <c r="WI91" s="73"/>
      <c r="WJ91" s="73">
        <v>143</v>
      </c>
      <c r="WK91" s="73"/>
      <c r="WL91" s="73"/>
      <c r="WM91" s="73"/>
      <c r="WN91" s="73">
        <v>29</v>
      </c>
      <c r="WO91" s="22">
        <f t="shared" si="377"/>
        <v>28</v>
      </c>
      <c r="WP91" s="22">
        <f t="shared" si="378"/>
        <v>0</v>
      </c>
      <c r="WQ91" s="22">
        <f t="shared" si="379"/>
        <v>0</v>
      </c>
      <c r="WR91" s="22">
        <f t="shared" si="380"/>
        <v>0</v>
      </c>
      <c r="WS91" s="22">
        <f t="shared" si="381"/>
        <v>146</v>
      </c>
      <c r="WT91" s="22">
        <f t="shared" si="382"/>
        <v>0</v>
      </c>
      <c r="WU91" s="22">
        <f t="shared" si="383"/>
        <v>6</v>
      </c>
      <c r="WV91" s="22">
        <f t="shared" si="384"/>
        <v>23</v>
      </c>
      <c r="WW91" s="22">
        <f t="shared" si="385"/>
        <v>1020</v>
      </c>
      <c r="WX91" s="22">
        <f t="shared" si="386"/>
        <v>0</v>
      </c>
      <c r="WY91" s="22">
        <f t="shared" si="387"/>
        <v>30</v>
      </c>
      <c r="WZ91" s="22">
        <f t="shared" si="388"/>
        <v>6</v>
      </c>
      <c r="XA91" s="22">
        <f t="shared" si="389"/>
        <v>7</v>
      </c>
      <c r="XB91" s="22">
        <f t="shared" si="390"/>
        <v>3</v>
      </c>
      <c r="XC91" s="22">
        <f t="shared" si="391"/>
        <v>0</v>
      </c>
      <c r="XD91" s="22">
        <f t="shared" si="392"/>
        <v>0</v>
      </c>
      <c r="XE91" s="22">
        <f t="shared" si="393"/>
        <v>294</v>
      </c>
      <c r="XF91" s="22">
        <f t="shared" si="394"/>
        <v>57</v>
      </c>
      <c r="XG91" s="93">
        <f t="shared" si="395"/>
        <v>245</v>
      </c>
    </row>
    <row r="92" spans="1:631" ht="17.100000000000001" customHeight="1" x14ac:dyDescent="0.2">
      <c r="A92" s="101"/>
      <c r="B92" s="27" t="s">
        <v>194</v>
      </c>
      <c r="C92" s="535" t="s">
        <v>195</v>
      </c>
      <c r="D92" s="25" t="s">
        <v>211</v>
      </c>
      <c r="E92" s="535" t="s">
        <v>212</v>
      </c>
      <c r="F92" s="25" t="s">
        <v>1001</v>
      </c>
      <c r="G92" s="535" t="s">
        <v>212</v>
      </c>
      <c r="H92" s="25">
        <v>18</v>
      </c>
      <c r="I92" s="28">
        <v>13</v>
      </c>
      <c r="J92" s="17">
        <f t="shared" si="228"/>
        <v>0.7599683648586304</v>
      </c>
      <c r="K92" s="17">
        <f t="shared" si="229"/>
        <v>0.61299677057931845</v>
      </c>
      <c r="L92" s="17">
        <f t="shared" si="230"/>
        <v>1</v>
      </c>
      <c r="M92" s="17">
        <f t="shared" si="231"/>
        <v>0.40428732547471075</v>
      </c>
      <c r="N92" s="17">
        <f t="shared" si="232"/>
        <v>0.44309999999999999</v>
      </c>
      <c r="O92" s="17">
        <f t="shared" si="233"/>
        <v>5.86238713504251E-2</v>
      </c>
      <c r="P92" s="17">
        <f t="shared" si="234"/>
        <v>0.70356163385055526</v>
      </c>
      <c r="Q92" s="17">
        <f t="shared" si="235"/>
        <v>0.48905142141403302</v>
      </c>
      <c r="R92" s="69">
        <f t="shared" si="236"/>
        <v>0.92768887988657089</v>
      </c>
      <c r="S92" s="422">
        <f t="shared" si="237"/>
        <v>0.59991980749047147</v>
      </c>
      <c r="T92" s="17">
        <f t="shared" si="396"/>
        <v>0.40008019250952853</v>
      </c>
      <c r="U92" s="10">
        <f t="shared" si="238"/>
        <v>56019.228555184185</v>
      </c>
      <c r="V92" s="32">
        <v>4</v>
      </c>
      <c r="W92" s="550">
        <f t="shared" si="239"/>
        <v>0</v>
      </c>
      <c r="X92" s="550">
        <f t="shared" si="240"/>
        <v>0.48880869637936036</v>
      </c>
      <c r="Y92" s="550">
        <f t="shared" si="241"/>
        <v>0.51119130362063969</v>
      </c>
      <c r="Z92" s="551">
        <f t="shared" si="242"/>
        <v>71577.006332961973</v>
      </c>
      <c r="AA92" s="426">
        <f t="shared" si="243"/>
        <v>0.49068704470789887</v>
      </c>
      <c r="AB92" s="59">
        <f t="shared" si="244"/>
        <v>0.94484629294755873</v>
      </c>
      <c r="AC92" s="59">
        <f t="shared" si="245"/>
        <v>8.9214285714285718E-2</v>
      </c>
      <c r="AD92" s="59">
        <f t="shared" si="246"/>
        <v>0.44309999999999999</v>
      </c>
      <c r="AE92" s="59">
        <f t="shared" si="247"/>
        <v>0.51094857858596698</v>
      </c>
      <c r="AF92" s="59">
        <f t="shared" si="248"/>
        <v>0.21251565280432347</v>
      </c>
      <c r="AG92" s="59">
        <f t="shared" si="249"/>
        <v>7.9417386146444335E-2</v>
      </c>
      <c r="AH92" s="59">
        <f t="shared" si="250"/>
        <v>5.86238713504251E-2</v>
      </c>
      <c r="AI92" s="59">
        <f t="shared" si="251"/>
        <v>0.74939036446319118</v>
      </c>
      <c r="AJ92" s="59">
        <f t="shared" si="252"/>
        <v>0.77054636525406972</v>
      </c>
      <c r="AK92" s="59">
        <f t="shared" si="253"/>
        <v>0.29643836614944469</v>
      </c>
      <c r="AL92" s="35">
        <f t="shared" si="254"/>
        <v>1</v>
      </c>
      <c r="AM92" s="27">
        <v>140020</v>
      </c>
      <c r="AN92" s="25">
        <v>72163</v>
      </c>
      <c r="AO92" s="25">
        <v>67857</v>
      </c>
      <c r="AP92" s="17">
        <f t="shared" si="255"/>
        <v>2.7195608893892513E-3</v>
      </c>
      <c r="AQ92" s="63">
        <v>106.34569756988964</v>
      </c>
      <c r="AR92" s="58">
        <v>2525.12342377</v>
      </c>
      <c r="AS92" s="24">
        <f t="shared" si="256"/>
        <v>55.450754874765941</v>
      </c>
      <c r="AT92" s="17">
        <f t="shared" si="257"/>
        <v>4.7887829898841848E-2</v>
      </c>
      <c r="AU92" s="25">
        <v>133526</v>
      </c>
      <c r="AV92" s="25">
        <v>66516</v>
      </c>
      <c r="AW92" s="25">
        <v>67010</v>
      </c>
      <c r="AX92" s="25">
        <v>6494</v>
      </c>
      <c r="AY92" s="25">
        <v>5647</v>
      </c>
      <c r="AZ92" s="18">
        <v>847</v>
      </c>
      <c r="BA92" s="25">
        <v>68706</v>
      </c>
      <c r="BB92" s="25">
        <v>34581</v>
      </c>
      <c r="BC92" s="25">
        <v>34125</v>
      </c>
      <c r="BD92" s="63">
        <v>101.33626373626375</v>
      </c>
      <c r="BE92" s="25">
        <v>71314</v>
      </c>
      <c r="BF92" s="25">
        <v>37582</v>
      </c>
      <c r="BG92" s="25">
        <v>33732</v>
      </c>
      <c r="BH92" s="63">
        <v>111.41349460452983</v>
      </c>
      <c r="BI92" s="17">
        <v>0.49068704470789887</v>
      </c>
      <c r="BJ92" s="25">
        <v>45688</v>
      </c>
      <c r="BK92" s="25">
        <v>89418</v>
      </c>
      <c r="BL92" s="25">
        <v>4914</v>
      </c>
      <c r="BM92" s="17">
        <v>0.56590395669775651</v>
      </c>
      <c r="BN92" s="10">
        <f t="shared" si="258"/>
        <v>60782.127983180137</v>
      </c>
      <c r="BO92" s="29">
        <v>0.51094857858596698</v>
      </c>
      <c r="BP92" s="30">
        <f t="shared" si="259"/>
        <v>0.48905142141403302</v>
      </c>
      <c r="BQ92" s="31">
        <v>5.4955378111789566</v>
      </c>
      <c r="BR92" s="25">
        <v>94332</v>
      </c>
      <c r="BS92" s="25">
        <v>26254</v>
      </c>
      <c r="BT92" s="25">
        <v>60477</v>
      </c>
      <c r="BU92" s="25">
        <v>4850</v>
      </c>
      <c r="BV92" s="18">
        <v>1889</v>
      </c>
      <c r="BW92" s="18">
        <v>862</v>
      </c>
      <c r="BX92" s="25">
        <v>30346</v>
      </c>
      <c r="BY92" s="25">
        <v>20967</v>
      </c>
      <c r="BZ92" s="25">
        <v>9379</v>
      </c>
      <c r="CA92" s="59">
        <v>0.30906874052593425</v>
      </c>
      <c r="CB92" s="25">
        <v>133526</v>
      </c>
      <c r="CC92" s="25">
        <v>6494</v>
      </c>
      <c r="CD92" s="17">
        <f t="shared" si="260"/>
        <v>4.8634722825517125E-2</v>
      </c>
      <c r="CE92" s="25">
        <v>1670</v>
      </c>
      <c r="CF92" s="25">
        <v>4051</v>
      </c>
      <c r="CG92" s="25">
        <v>5880</v>
      </c>
      <c r="CH92" s="25">
        <v>6056</v>
      </c>
      <c r="CI92" s="25">
        <v>4817</v>
      </c>
      <c r="CJ92" s="25">
        <v>3338</v>
      </c>
      <c r="CK92" s="25">
        <v>1975</v>
      </c>
      <c r="CL92" s="25">
        <v>1315</v>
      </c>
      <c r="CM92" s="25">
        <v>1244</v>
      </c>
      <c r="CN92" s="26">
        <v>4.4001186317801357</v>
      </c>
      <c r="CO92" s="27">
        <v>30346</v>
      </c>
      <c r="CP92" s="34">
        <f t="shared" si="261"/>
        <v>4.6141171818361562</v>
      </c>
      <c r="CQ92" s="25">
        <v>3705</v>
      </c>
      <c r="CR92" s="25">
        <v>5706</v>
      </c>
      <c r="CS92" s="25">
        <v>4005</v>
      </c>
      <c r="CT92" s="25">
        <v>11900</v>
      </c>
      <c r="CU92" s="25">
        <v>3772</v>
      </c>
      <c r="CV92" s="18">
        <v>605</v>
      </c>
      <c r="CW92" s="18">
        <v>177</v>
      </c>
      <c r="CX92" s="18">
        <v>476</v>
      </c>
      <c r="CY92" s="25">
        <v>30346</v>
      </c>
      <c r="CZ92" s="25">
        <v>17176</v>
      </c>
      <c r="DA92" s="25">
        <v>7342</v>
      </c>
      <c r="DB92" s="25">
        <v>1269</v>
      </c>
      <c r="DC92" s="25">
        <v>1451</v>
      </c>
      <c r="DD92" s="25">
        <v>3004</v>
      </c>
      <c r="DE92" s="18">
        <v>104</v>
      </c>
      <c r="DF92" s="25">
        <v>30346</v>
      </c>
      <c r="DG92" s="25">
        <v>6398</v>
      </c>
      <c r="DH92" s="18">
        <v>26</v>
      </c>
      <c r="DI92" s="18">
        <v>25</v>
      </c>
      <c r="DJ92" s="25">
        <v>18581</v>
      </c>
      <c r="DK92" s="25">
        <v>4795</v>
      </c>
      <c r="DL92" s="18">
        <v>521</v>
      </c>
      <c r="DM92" s="25">
        <f t="shared" si="262"/>
        <v>28266.362090555591</v>
      </c>
      <c r="DN92" s="17">
        <f t="shared" si="263"/>
        <v>0.61230475186185984</v>
      </c>
      <c r="DO92" s="17">
        <f t="shared" si="264"/>
        <v>0.15801094048639031</v>
      </c>
      <c r="DP92" s="23">
        <f t="shared" si="265"/>
        <v>0.21251565280432347</v>
      </c>
      <c r="DQ92" s="23">
        <f t="shared" si="266"/>
        <v>0.7874843471956765</v>
      </c>
      <c r="DR92" s="25">
        <v>30346</v>
      </c>
      <c r="DS92" s="18">
        <v>1152</v>
      </c>
      <c r="DT92" s="25">
        <v>5685</v>
      </c>
      <c r="DU92" s="18">
        <v>35</v>
      </c>
      <c r="DV92" s="25">
        <v>10167</v>
      </c>
      <c r="DW92" s="18">
        <v>363</v>
      </c>
      <c r="DX92" s="25">
        <v>12250</v>
      </c>
      <c r="DY92" s="18">
        <v>694</v>
      </c>
      <c r="DZ92" s="17">
        <f t="shared" si="267"/>
        <v>0.56149080603703949</v>
      </c>
      <c r="EA92" s="17">
        <f t="shared" si="268"/>
        <v>0.43850919396296051</v>
      </c>
      <c r="EB92" s="25">
        <v>30346</v>
      </c>
      <c r="EC92" s="18">
        <v>1974</v>
      </c>
      <c r="ED92" s="18">
        <v>436</v>
      </c>
      <c r="EE92" s="25">
        <v>13992</v>
      </c>
      <c r="EF92" s="17">
        <f t="shared" si="269"/>
        <v>0.46108218546101626</v>
      </c>
      <c r="EG92" s="25">
        <v>13570</v>
      </c>
      <c r="EH92" s="18">
        <v>374</v>
      </c>
      <c r="EI92" s="17">
        <f t="shared" si="270"/>
        <v>7.9417386146444335E-2</v>
      </c>
      <c r="EJ92" s="17">
        <f t="shared" si="271"/>
        <v>0.44717590456732353</v>
      </c>
      <c r="EK92" s="69">
        <f t="shared" si="272"/>
        <v>0.61299677057931845</v>
      </c>
      <c r="EL92" s="27">
        <v>88480</v>
      </c>
      <c r="EM92" s="25">
        <v>83600</v>
      </c>
      <c r="EN92" s="25">
        <v>4880</v>
      </c>
      <c r="EO92" s="59">
        <v>0.94484629294755873</v>
      </c>
      <c r="EP92" s="25">
        <v>44047</v>
      </c>
      <c r="EQ92" s="25">
        <v>42380</v>
      </c>
      <c r="ER92" s="25">
        <v>1667</v>
      </c>
      <c r="ES92" s="59">
        <v>0.96215406270574599</v>
      </c>
      <c r="ET92" s="25">
        <v>44433</v>
      </c>
      <c r="EU92" s="25">
        <v>41220</v>
      </c>
      <c r="EV92" s="25">
        <v>3213</v>
      </c>
      <c r="EW92" s="59">
        <v>0.92768887988657089</v>
      </c>
      <c r="EX92" s="25">
        <v>44395</v>
      </c>
      <c r="EY92" s="25">
        <v>42889</v>
      </c>
      <c r="EZ92" s="25">
        <v>1506</v>
      </c>
      <c r="FA92" s="59">
        <v>0.96607726095280999</v>
      </c>
      <c r="FB92" s="25">
        <v>44085</v>
      </c>
      <c r="FC92" s="25">
        <v>40711</v>
      </c>
      <c r="FD92" s="25">
        <v>3374</v>
      </c>
      <c r="FE92" s="59">
        <v>0.92346603152999895</v>
      </c>
      <c r="FF92" s="25">
        <v>63493</v>
      </c>
      <c r="FG92" s="25">
        <v>23837</v>
      </c>
      <c r="FH92" s="25">
        <v>33156</v>
      </c>
      <c r="FI92" s="25">
        <v>6500</v>
      </c>
      <c r="FJ92" s="23">
        <f t="shared" si="273"/>
        <v>0.10237348999102264</v>
      </c>
      <c r="FK92" s="23">
        <f t="shared" si="274"/>
        <v>0.52219929756036099</v>
      </c>
      <c r="FL92" s="36">
        <f t="shared" si="275"/>
        <v>3.6672307692307693</v>
      </c>
      <c r="FM92" s="25">
        <v>31510</v>
      </c>
      <c r="FN92" s="25">
        <v>11492</v>
      </c>
      <c r="FO92" s="17">
        <f t="shared" si="276"/>
        <v>0.36470961599492224</v>
      </c>
      <c r="FP92" s="25">
        <v>16765</v>
      </c>
      <c r="FQ92" s="17">
        <f t="shared" si="277"/>
        <v>0.53205331640748965</v>
      </c>
      <c r="FR92" s="25">
        <v>3253</v>
      </c>
      <c r="FS92" s="17">
        <f t="shared" si="278"/>
        <v>0.10323706759758806</v>
      </c>
      <c r="FT92" s="25">
        <v>31983</v>
      </c>
      <c r="FU92" s="25">
        <v>12345</v>
      </c>
      <c r="FV92" s="25">
        <v>16391</v>
      </c>
      <c r="FW92" s="17">
        <f t="shared" si="279"/>
        <v>0.10152268392583561</v>
      </c>
      <c r="FX92" s="17">
        <f t="shared" si="280"/>
        <v>0.51249101084951376</v>
      </c>
      <c r="FY92" s="25">
        <v>3247</v>
      </c>
      <c r="FZ92" s="25">
        <v>70000</v>
      </c>
      <c r="GA92" s="25">
        <v>6245</v>
      </c>
      <c r="GB92" s="25">
        <v>32738</v>
      </c>
      <c r="GC92" s="25">
        <v>17933</v>
      </c>
      <c r="GD92" s="25">
        <v>8170</v>
      </c>
      <c r="GE92" s="18">
        <v>177</v>
      </c>
      <c r="GF92" s="25">
        <v>4165</v>
      </c>
      <c r="GG92" s="18">
        <v>159</v>
      </c>
      <c r="GH92" s="18">
        <v>52</v>
      </c>
      <c r="GI92" s="18">
        <v>361</v>
      </c>
      <c r="GJ92" s="10">
        <f t="shared" si="281"/>
        <v>6245</v>
      </c>
      <c r="GK92" s="10">
        <f t="shared" si="222"/>
        <v>63755</v>
      </c>
      <c r="GL92" s="10">
        <f t="shared" si="223"/>
        <v>31017</v>
      </c>
      <c r="GM92" s="10">
        <f t="shared" si="282"/>
        <v>38983</v>
      </c>
      <c r="GN92" s="10">
        <f t="shared" si="224"/>
        <v>13084</v>
      </c>
      <c r="GO92" s="17">
        <f t="shared" si="283"/>
        <v>8.9214285714285718E-2</v>
      </c>
      <c r="GP92" s="17">
        <f t="shared" si="225"/>
        <v>0.91078571428571431</v>
      </c>
      <c r="GQ92" s="17">
        <f t="shared" si="226"/>
        <v>0.44309999999999999</v>
      </c>
      <c r="GR92" s="17">
        <f t="shared" si="227"/>
        <v>0.18691428571428573</v>
      </c>
      <c r="GS92" s="17">
        <f t="shared" si="284"/>
        <v>0.67694285714285718</v>
      </c>
      <c r="GT92" s="25">
        <v>36526</v>
      </c>
      <c r="GU92" s="25">
        <v>2600</v>
      </c>
      <c r="GV92" s="25">
        <v>15485</v>
      </c>
      <c r="GW92" s="25">
        <v>10909</v>
      </c>
      <c r="GX92" s="25">
        <v>4866</v>
      </c>
      <c r="GY92" s="18">
        <v>125</v>
      </c>
      <c r="GZ92" s="25">
        <v>2164</v>
      </c>
      <c r="HA92" s="18">
        <v>93</v>
      </c>
      <c r="HB92" s="18">
        <v>43</v>
      </c>
      <c r="HC92" s="18">
        <v>241</v>
      </c>
      <c r="HD92" s="23">
        <f t="shared" si="285"/>
        <v>7.1182171603789077E-2</v>
      </c>
      <c r="HE92" s="23">
        <f t="shared" si="286"/>
        <v>0.92881782839621096</v>
      </c>
      <c r="HF92" s="23">
        <f t="shared" si="287"/>
        <v>0.50487324097902864</v>
      </c>
      <c r="HG92" s="23">
        <f t="shared" si="288"/>
        <v>0.20620927558451513</v>
      </c>
      <c r="HH92" s="25">
        <v>33474</v>
      </c>
      <c r="HI92" s="25">
        <v>3645</v>
      </c>
      <c r="HJ92" s="25">
        <v>17253</v>
      </c>
      <c r="HK92" s="25">
        <v>7024</v>
      </c>
      <c r="HL92" s="25">
        <v>3304</v>
      </c>
      <c r="HM92" s="18">
        <v>52</v>
      </c>
      <c r="HN92" s="25">
        <v>2001</v>
      </c>
      <c r="HO92" s="18">
        <v>66</v>
      </c>
      <c r="HP92" s="18">
        <v>9</v>
      </c>
      <c r="HQ92" s="18">
        <v>120</v>
      </c>
      <c r="HR92" s="23">
        <f t="shared" si="289"/>
        <v>0.10889048216526259</v>
      </c>
      <c r="HS92" s="23">
        <f t="shared" si="290"/>
        <v>0.89110951783473746</v>
      </c>
      <c r="HT92" s="80">
        <f t="shared" si="291"/>
        <v>0.37569456891916114</v>
      </c>
      <c r="HU92" s="27">
        <v>109753</v>
      </c>
      <c r="HV92" s="25">
        <v>4558</v>
      </c>
      <c r="HW92" s="25">
        <v>29684</v>
      </c>
      <c r="HX92" s="18">
        <v>1906</v>
      </c>
      <c r="HY92" s="25">
        <v>17507</v>
      </c>
      <c r="HZ92" s="25">
        <v>3711</v>
      </c>
      <c r="IA92" s="18">
        <v>1871</v>
      </c>
      <c r="IB92" s="18">
        <v>772</v>
      </c>
      <c r="IC92" s="25">
        <v>14622</v>
      </c>
      <c r="ID92" s="25">
        <v>25961</v>
      </c>
      <c r="IE92" s="25">
        <v>4244</v>
      </c>
      <c r="IF92" s="18">
        <v>848</v>
      </c>
      <c r="IG92" s="25">
        <v>4069</v>
      </c>
      <c r="IH92" s="17">
        <f t="shared" si="292"/>
        <v>0.27035251883775385</v>
      </c>
      <c r="II92" s="17">
        <f t="shared" si="293"/>
        <v>3.3812287591227577E-2</v>
      </c>
      <c r="IJ92" s="30">
        <f t="shared" si="294"/>
        <v>29.57504715710051</v>
      </c>
      <c r="IK92" s="17">
        <f t="shared" si="397"/>
        <v>0.40428732547471075</v>
      </c>
      <c r="IL92" s="25">
        <v>56933</v>
      </c>
      <c r="IM92" s="25">
        <v>3431</v>
      </c>
      <c r="IN92" s="25">
        <v>22952</v>
      </c>
      <c r="IO92" s="18">
        <v>1491</v>
      </c>
      <c r="IP92" s="25">
        <v>11924</v>
      </c>
      <c r="IQ92" s="25">
        <v>2134</v>
      </c>
      <c r="IR92" s="18">
        <v>1327</v>
      </c>
      <c r="IS92" s="18">
        <v>505</v>
      </c>
      <c r="IT92" s="25">
        <v>7047</v>
      </c>
      <c r="IU92" s="25">
        <v>1181</v>
      </c>
      <c r="IV92" s="25">
        <v>1771</v>
      </c>
      <c r="IW92" s="18">
        <v>484</v>
      </c>
      <c r="IX92" s="25">
        <v>2686</v>
      </c>
      <c r="IY92" s="17">
        <f t="shared" si="295"/>
        <v>0.75982294978307841</v>
      </c>
      <c r="IZ92" s="25">
        <v>52820</v>
      </c>
      <c r="JA92" s="25">
        <v>1127</v>
      </c>
      <c r="JB92" s="25">
        <v>6732</v>
      </c>
      <c r="JC92" s="18">
        <v>415</v>
      </c>
      <c r="JD92" s="25">
        <v>5583</v>
      </c>
      <c r="JE92" s="25">
        <v>1577</v>
      </c>
      <c r="JF92" s="18">
        <v>544</v>
      </c>
      <c r="JG92" s="18">
        <v>267</v>
      </c>
      <c r="JH92" s="25">
        <v>7575</v>
      </c>
      <c r="JI92" s="25">
        <v>24780</v>
      </c>
      <c r="JJ92" s="25">
        <v>2473</v>
      </c>
      <c r="JK92" s="18">
        <v>364</v>
      </c>
      <c r="JL92" s="25">
        <v>1383</v>
      </c>
      <c r="JM92" s="80">
        <f t="shared" si="296"/>
        <v>0.30249905338886784</v>
      </c>
      <c r="JN92" s="27">
        <v>109753</v>
      </c>
      <c r="JO92" s="25">
        <v>69622</v>
      </c>
      <c r="JP92" s="18">
        <v>70</v>
      </c>
      <c r="JQ92" s="18">
        <v>381</v>
      </c>
      <c r="JR92" s="25">
        <v>5828</v>
      </c>
      <c r="JS92" s="18">
        <v>569</v>
      </c>
      <c r="JT92" s="18">
        <v>452</v>
      </c>
      <c r="JU92" s="18">
        <v>65</v>
      </c>
      <c r="JV92" s="18">
        <v>231</v>
      </c>
      <c r="JW92" s="25">
        <v>32535</v>
      </c>
      <c r="JX92" s="17">
        <f t="shared" si="297"/>
        <v>0.29643836614944469</v>
      </c>
      <c r="JY92" s="17">
        <f t="shared" si="298"/>
        <v>0.70356163385055526</v>
      </c>
      <c r="JZ92" s="25">
        <v>54552</v>
      </c>
      <c r="KA92" s="25">
        <v>39207</v>
      </c>
      <c r="KB92" s="18">
        <v>35</v>
      </c>
      <c r="KC92" s="18">
        <v>134</v>
      </c>
      <c r="KD92" s="25">
        <v>1809</v>
      </c>
      <c r="KE92" s="18">
        <v>342</v>
      </c>
      <c r="KF92" s="18">
        <v>206</v>
      </c>
      <c r="KG92" s="18">
        <v>59</v>
      </c>
      <c r="KH92" s="18">
        <v>50</v>
      </c>
      <c r="KI92" s="25">
        <v>12710</v>
      </c>
      <c r="KJ92" s="17">
        <f t="shared" si="299"/>
        <v>0.23298870802170407</v>
      </c>
      <c r="KK92" s="25">
        <v>55201</v>
      </c>
      <c r="KL92" s="25">
        <v>30415</v>
      </c>
      <c r="KM92" s="18">
        <v>35</v>
      </c>
      <c r="KN92" s="18">
        <v>247</v>
      </c>
      <c r="KO92" s="25">
        <v>4019</v>
      </c>
      <c r="KP92" s="18">
        <v>227</v>
      </c>
      <c r="KQ92" s="18">
        <v>246</v>
      </c>
      <c r="KR92" s="18">
        <v>6</v>
      </c>
      <c r="KS92" s="18">
        <v>181</v>
      </c>
      <c r="KT92" s="25">
        <v>19825</v>
      </c>
      <c r="KU92" s="69">
        <f t="shared" si="300"/>
        <v>0.35914204452817883</v>
      </c>
      <c r="KV92" s="27">
        <v>140020</v>
      </c>
      <c r="KW92" s="25">
        <v>134299</v>
      </c>
      <c r="KX92" s="25">
        <v>5721</v>
      </c>
      <c r="KY92" s="59">
        <v>4.0858448793029564E-2</v>
      </c>
      <c r="KZ92" s="25">
        <v>3513</v>
      </c>
      <c r="LA92" s="18">
        <v>1335</v>
      </c>
      <c r="LB92" s="18">
        <v>1887</v>
      </c>
      <c r="LC92" s="18">
        <v>1520</v>
      </c>
      <c r="LD92" s="25">
        <v>72163</v>
      </c>
      <c r="LE92" s="25">
        <v>69332</v>
      </c>
      <c r="LF92" s="25">
        <v>2831</v>
      </c>
      <c r="LG92" s="59">
        <v>3.9230630655599133E-2</v>
      </c>
      <c r="LH92" s="25">
        <v>67857</v>
      </c>
      <c r="LI92" s="25">
        <v>64967</v>
      </c>
      <c r="LJ92" s="25">
        <v>2890</v>
      </c>
      <c r="LK92" s="35">
        <v>4.2589563346449151E-2</v>
      </c>
      <c r="LL92" s="27">
        <v>30346</v>
      </c>
      <c r="LM92" s="18">
        <v>400</v>
      </c>
      <c r="LN92" s="25">
        <v>22341</v>
      </c>
      <c r="LO92" s="18">
        <v>2173</v>
      </c>
      <c r="LP92" s="25">
        <v>1494</v>
      </c>
      <c r="LQ92" s="18">
        <v>319</v>
      </c>
      <c r="LR92" s="25">
        <v>3619</v>
      </c>
      <c r="LS92" s="23">
        <f t="shared" si="301"/>
        <v>0.11925789230870626</v>
      </c>
      <c r="LT92" s="23">
        <f t="shared" si="302"/>
        <v>0.8807421076912938</v>
      </c>
      <c r="LU92" s="17">
        <f t="shared" si="303"/>
        <v>0.74939036446319118</v>
      </c>
      <c r="LV92" s="25">
        <v>30346</v>
      </c>
      <c r="LW92" s="25">
        <v>2919</v>
      </c>
      <c r="LX92" s="18">
        <v>853</v>
      </c>
      <c r="LY92" s="25">
        <v>12493</v>
      </c>
      <c r="LZ92" s="25">
        <v>1920</v>
      </c>
      <c r="MA92" s="18">
        <v>74</v>
      </c>
      <c r="MB92" s="18">
        <v>1733</v>
      </c>
      <c r="MC92" s="25">
        <v>1582</v>
      </c>
      <c r="MD92" s="25">
        <v>7118</v>
      </c>
      <c r="ME92" s="25">
        <v>1359</v>
      </c>
      <c r="MF92" s="18">
        <v>295</v>
      </c>
      <c r="MG92" s="17">
        <f t="shared" si="304"/>
        <v>0.11167863968892111</v>
      </c>
      <c r="MH92" s="17">
        <f t="shared" si="305"/>
        <v>0.77054636525406972</v>
      </c>
      <c r="MI92" s="25">
        <v>30346</v>
      </c>
      <c r="MJ92" s="25">
        <v>5734</v>
      </c>
      <c r="MK92" s="25">
        <v>1175</v>
      </c>
      <c r="ML92" s="25">
        <v>13721</v>
      </c>
      <c r="MM92" s="25">
        <v>1980</v>
      </c>
      <c r="MN92" s="18">
        <v>190</v>
      </c>
      <c r="MO92" s="18">
        <v>1845</v>
      </c>
      <c r="MP92" s="25">
        <v>1695</v>
      </c>
      <c r="MQ92" s="18">
        <v>51</v>
      </c>
      <c r="MR92" s="25">
        <v>3667</v>
      </c>
      <c r="MS92" s="18">
        <v>288</v>
      </c>
      <c r="MT92" s="17">
        <f t="shared" si="306"/>
        <v>0.73736242008831476</v>
      </c>
      <c r="MU92" s="69">
        <f t="shared" si="307"/>
        <v>0.7599683648586304</v>
      </c>
      <c r="MV92" s="27">
        <v>30346</v>
      </c>
      <c r="MW92" s="25">
        <v>1779</v>
      </c>
      <c r="MX92" s="18">
        <v>829</v>
      </c>
      <c r="MY92" s="25">
        <v>6729</v>
      </c>
      <c r="MZ92" s="18">
        <v>422</v>
      </c>
      <c r="NA92" s="25">
        <v>19613</v>
      </c>
      <c r="NB92" s="18">
        <v>292</v>
      </c>
      <c r="NC92" s="18">
        <v>437</v>
      </c>
      <c r="ND92" s="18">
        <v>245</v>
      </c>
      <c r="NE92" s="17">
        <f t="shared" si="308"/>
        <v>5.86238713504251E-2</v>
      </c>
      <c r="NF92" s="10">
        <f t="shared" si="309"/>
        <v>7827.8110459368618</v>
      </c>
      <c r="NG92" s="17">
        <f t="shared" si="310"/>
        <v>0.7193369801621301</v>
      </c>
      <c r="NH92" s="25">
        <v>30346</v>
      </c>
      <c r="NI92" s="18">
        <v>1040</v>
      </c>
      <c r="NJ92" s="25">
        <v>1633</v>
      </c>
      <c r="NK92" s="18">
        <v>25</v>
      </c>
      <c r="NL92" s="18">
        <v>849</v>
      </c>
      <c r="NM92" s="25">
        <v>5906</v>
      </c>
      <c r="NN92" s="25">
        <v>20245</v>
      </c>
      <c r="NO92" s="18">
        <v>422</v>
      </c>
      <c r="NP92" s="18">
        <v>0</v>
      </c>
      <c r="NQ92" s="32">
        <v>226</v>
      </c>
      <c r="NR92" s="27">
        <v>30346</v>
      </c>
      <c r="NS92" s="37">
        <f t="shared" si="311"/>
        <v>1.485203980755289</v>
      </c>
      <c r="NT92" s="37">
        <f t="shared" si="312"/>
        <v>0.40076242567900522</v>
      </c>
      <c r="NU92" s="37">
        <f t="shared" si="313"/>
        <v>0.67330818726425556</v>
      </c>
      <c r="NV92" s="17">
        <f t="shared" si="314"/>
        <v>0.13672278496488455</v>
      </c>
      <c r="NW92" s="10">
        <f t="shared" si="315"/>
        <v>12131</v>
      </c>
      <c r="NX92" s="17">
        <f t="shared" si="316"/>
        <v>0.39975614578527646</v>
      </c>
      <c r="NY92" s="19">
        <f t="shared" si="317"/>
        <v>0.2186199066481645</v>
      </c>
      <c r="NZ92" s="25">
        <v>6463</v>
      </c>
      <c r="OA92" s="25">
        <v>18215</v>
      </c>
      <c r="OB92" s="25">
        <v>1438</v>
      </c>
      <c r="OC92" s="25">
        <v>16523</v>
      </c>
      <c r="OD92" s="25">
        <v>1365</v>
      </c>
      <c r="OE92" s="25">
        <v>1066</v>
      </c>
      <c r="OF92" s="17">
        <f t="shared" si="318"/>
        <v>0.54448691755091283</v>
      </c>
      <c r="OG92" s="17">
        <f t="shared" si="319"/>
        <v>0.21297699861596256</v>
      </c>
      <c r="OH92" s="17">
        <f t="shared" si="320"/>
        <v>0.60024385421472348</v>
      </c>
      <c r="OI92" s="69">
        <f t="shared" si="321"/>
        <v>4.4981216634811839E-2</v>
      </c>
      <c r="OJ92" s="27">
        <v>30346</v>
      </c>
      <c r="OK92" s="18">
        <v>446</v>
      </c>
      <c r="OL92" s="25">
        <v>13502</v>
      </c>
      <c r="OM92" s="25">
        <v>3678</v>
      </c>
      <c r="ON92" s="18">
        <v>155</v>
      </c>
      <c r="OO92" s="18">
        <v>990</v>
      </c>
      <c r="OP92" s="25">
        <v>2059</v>
      </c>
      <c r="OQ92" s="18">
        <v>493</v>
      </c>
      <c r="OR92" s="69">
        <f t="shared" si="322"/>
        <v>0.53259078626507617</v>
      </c>
      <c r="OS92" s="85">
        <v>5341</v>
      </c>
      <c r="OT92" s="22">
        <v>5341</v>
      </c>
      <c r="OU92" s="38">
        <f t="shared" si="323"/>
        <v>0.99906472128694346</v>
      </c>
      <c r="OV92" s="39">
        <v>0.56653810147912376</v>
      </c>
      <c r="OW92" s="22">
        <v>302588</v>
      </c>
      <c r="OX92" s="36">
        <f t="shared" si="324"/>
        <v>12381295.784</v>
      </c>
      <c r="OY92" s="36">
        <f t="shared" si="325"/>
        <v>361876.15071487828</v>
      </c>
      <c r="OZ92" s="22"/>
      <c r="PA92" s="22"/>
      <c r="PB92" s="38">
        <f t="shared" si="326"/>
        <v>0</v>
      </c>
      <c r="PC92" s="39">
        <v>0</v>
      </c>
      <c r="PD92" s="22"/>
      <c r="PE92" s="40">
        <f t="shared" si="327"/>
        <v>0</v>
      </c>
      <c r="PF92" s="36">
        <f t="shared" si="328"/>
        <v>0</v>
      </c>
      <c r="PG92" s="22"/>
      <c r="PH92" s="22"/>
      <c r="PI92" s="38">
        <f t="shared" si="329"/>
        <v>0</v>
      </c>
      <c r="PJ92" s="39">
        <v>0</v>
      </c>
      <c r="PK92" s="22"/>
      <c r="PL92" s="41">
        <f t="shared" si="330"/>
        <v>0</v>
      </c>
      <c r="PM92" s="36">
        <f t="shared" si="331"/>
        <v>0</v>
      </c>
      <c r="PN92" s="22"/>
      <c r="PO92" s="22"/>
      <c r="PP92" s="38">
        <f t="shared" si="332"/>
        <v>0</v>
      </c>
      <c r="PQ92" s="39">
        <v>0</v>
      </c>
      <c r="PR92" s="22"/>
      <c r="PS92" s="41">
        <f t="shared" si="333"/>
        <v>0</v>
      </c>
      <c r="PT92" s="36">
        <f t="shared" si="334"/>
        <v>0</v>
      </c>
      <c r="PU92" s="22"/>
      <c r="PV92" s="22"/>
      <c r="PW92" s="38">
        <f t="shared" si="335"/>
        <v>0</v>
      </c>
      <c r="PX92" s="39">
        <v>0</v>
      </c>
      <c r="PY92" s="22"/>
      <c r="PZ92" s="36">
        <f t="shared" si="336"/>
        <v>0</v>
      </c>
      <c r="QA92" s="22"/>
      <c r="QB92" s="22"/>
      <c r="QC92" s="39">
        <v>0</v>
      </c>
      <c r="QD92" s="22"/>
      <c r="QE92" s="22">
        <f t="shared" si="337"/>
        <v>0</v>
      </c>
      <c r="QF92" s="22"/>
      <c r="QG92" s="22"/>
      <c r="QH92" s="22"/>
      <c r="QI92" s="38">
        <f t="shared" si="338"/>
        <v>0</v>
      </c>
      <c r="QJ92" s="39">
        <v>0</v>
      </c>
      <c r="QK92" s="22"/>
      <c r="QL92" s="42">
        <f t="shared" si="339"/>
        <v>0</v>
      </c>
      <c r="QM92" s="22">
        <f t="shared" si="340"/>
        <v>5</v>
      </c>
      <c r="QN92" s="22"/>
      <c r="QO92" s="22"/>
      <c r="QP92" s="38">
        <f t="shared" si="341"/>
        <v>0</v>
      </c>
      <c r="QQ92" s="39">
        <v>0</v>
      </c>
      <c r="QR92" s="22"/>
      <c r="QS92" s="36">
        <f t="shared" si="342"/>
        <v>0</v>
      </c>
      <c r="QT92" s="22"/>
      <c r="QU92" s="22"/>
      <c r="QV92" s="38">
        <f t="shared" si="343"/>
        <v>0</v>
      </c>
      <c r="QW92" s="39">
        <v>0</v>
      </c>
      <c r="QX92" s="22"/>
      <c r="QY92" s="36">
        <f t="shared" si="344"/>
        <v>0</v>
      </c>
      <c r="QZ92" s="22">
        <v>5</v>
      </c>
      <c r="RA92" s="22">
        <v>5</v>
      </c>
      <c r="RB92" s="38">
        <f t="shared" si="345"/>
        <v>9.3527871305649081E-4</v>
      </c>
      <c r="RC92" s="39">
        <v>3.4000000000000002E-2</v>
      </c>
      <c r="RD92" s="22">
        <v>17</v>
      </c>
      <c r="RE92" s="36">
        <f t="shared" si="346"/>
        <v>540.25616640699309</v>
      </c>
      <c r="RF92" s="10">
        <f t="shared" si="347"/>
        <v>5346</v>
      </c>
      <c r="RG92" s="10">
        <f t="shared" si="348"/>
        <v>5346</v>
      </c>
      <c r="RH92" s="17">
        <f t="shared" si="349"/>
        <v>6.8757692797419461E-3</v>
      </c>
      <c r="RI92" s="17">
        <f t="shared" si="350"/>
        <v>1.5708899805780876E-4</v>
      </c>
      <c r="RJ92" s="17">
        <f t="shared" si="351"/>
        <v>0.99850929440238079</v>
      </c>
      <c r="RK92" s="17">
        <f t="shared" si="352"/>
        <v>0</v>
      </c>
      <c r="RL92" s="17">
        <f t="shared" si="353"/>
        <v>0</v>
      </c>
      <c r="RM92" s="17">
        <f t="shared" si="354"/>
        <v>0</v>
      </c>
      <c r="RN92" s="17">
        <f t="shared" si="355"/>
        <v>0</v>
      </c>
      <c r="RO92" s="17">
        <f t="shared" si="356"/>
        <v>0</v>
      </c>
      <c r="RP92" s="17">
        <f t="shared" si="357"/>
        <v>1.4907055976192652E-3</v>
      </c>
      <c r="RQ92" s="17">
        <f t="shared" si="358"/>
        <v>0</v>
      </c>
      <c r="RR92" s="36">
        <f t="shared" si="359"/>
        <v>362416.40688128525</v>
      </c>
      <c r="RS92" s="36">
        <f t="shared" si="360"/>
        <v>2.5883188607433598</v>
      </c>
      <c r="RT92" s="10">
        <f t="shared" si="361"/>
        <v>0</v>
      </c>
      <c r="RU92" s="17">
        <f t="shared" si="362"/>
        <v>0</v>
      </c>
      <c r="RV92" s="37">
        <f t="shared" si="363"/>
        <v>26.191545080433968</v>
      </c>
      <c r="RW92" s="36">
        <f t="shared" si="364"/>
        <v>3.8180259962862451E-2</v>
      </c>
      <c r="RX92" s="85">
        <v>2.5876329999999998</v>
      </c>
      <c r="RY92" s="93">
        <v>279</v>
      </c>
      <c r="RZ92" s="43" t="b">
        <v>0</v>
      </c>
      <c r="SA92" s="18" t="b">
        <v>0</v>
      </c>
      <c r="SB92" s="18" t="b">
        <v>0</v>
      </c>
      <c r="SC92" s="18" t="b">
        <v>0</v>
      </c>
      <c r="SD92" s="18" t="b">
        <v>0</v>
      </c>
      <c r="SE92" s="32" t="b">
        <v>0</v>
      </c>
      <c r="SF92" s="43" t="b">
        <v>0</v>
      </c>
      <c r="SG92" s="18" t="b">
        <v>0</v>
      </c>
      <c r="SH92" s="18"/>
      <c r="SI92" s="18"/>
      <c r="SJ92" s="18"/>
      <c r="SK92" s="18"/>
      <c r="SL92" s="18"/>
      <c r="SM92" s="18"/>
      <c r="SN92" s="18"/>
      <c r="SO92" s="18"/>
      <c r="SP92" s="18"/>
      <c r="SQ92" s="17">
        <f t="shared" si="365"/>
        <v>0</v>
      </c>
      <c r="SR92" s="17">
        <f t="shared" si="366"/>
        <v>0</v>
      </c>
      <c r="SS92" s="17">
        <f t="shared" si="367"/>
        <v>0</v>
      </c>
      <c r="ST92" s="17">
        <f t="shared" si="368"/>
        <v>0</v>
      </c>
      <c r="SU92" s="17">
        <f t="shared" si="369"/>
        <v>0</v>
      </c>
      <c r="SV92" s="17">
        <f t="shared" si="399"/>
        <v>0</v>
      </c>
      <c r="SW92" s="17">
        <f t="shared" si="370"/>
        <v>0</v>
      </c>
      <c r="SX92" s="17">
        <f t="shared" si="371"/>
        <v>0</v>
      </c>
      <c r="SY92" s="17">
        <f t="shared" si="372"/>
        <v>0</v>
      </c>
      <c r="SZ92" s="17">
        <f t="shared" si="373"/>
        <v>0</v>
      </c>
      <c r="TA92" s="17">
        <f t="shared" si="374"/>
        <v>0</v>
      </c>
      <c r="TB92" s="24">
        <f t="shared" si="375"/>
        <v>620</v>
      </c>
      <c r="TC92" s="69">
        <f t="shared" si="376"/>
        <v>1</v>
      </c>
      <c r="TD92" s="17">
        <f t="shared" si="398"/>
        <v>2.6014568158168575E-6</v>
      </c>
      <c r="TE92" s="95"/>
      <c r="TF92" s="71"/>
      <c r="TG92" s="71">
        <v>18</v>
      </c>
      <c r="TH92" s="71">
        <v>1</v>
      </c>
      <c r="TI92" s="71"/>
      <c r="TJ92" s="71"/>
      <c r="TK92" s="71">
        <v>62</v>
      </c>
      <c r="TL92" s="71"/>
      <c r="TM92" s="71"/>
      <c r="TN92" s="71"/>
      <c r="TO92" s="71">
        <v>23</v>
      </c>
      <c r="TP92" s="71"/>
      <c r="TQ92" s="71">
        <v>2</v>
      </c>
      <c r="TR92" s="72"/>
      <c r="TS92" s="72"/>
      <c r="TT92" s="72"/>
      <c r="TU92" s="72"/>
      <c r="TV92" s="72">
        <v>17</v>
      </c>
      <c r="TW92" s="72">
        <v>2</v>
      </c>
      <c r="TX92" s="72"/>
      <c r="TY92" s="72"/>
      <c r="TZ92" s="72">
        <v>80</v>
      </c>
      <c r="UA92" s="72"/>
      <c r="UB92" s="72"/>
      <c r="UC92" s="72"/>
      <c r="UD92" s="72"/>
      <c r="UE92" s="72">
        <v>1</v>
      </c>
      <c r="UF92" s="72"/>
      <c r="UG92" s="72">
        <v>22</v>
      </c>
      <c r="UH92" s="72"/>
      <c r="UI92" s="72"/>
      <c r="UJ92" s="73"/>
      <c r="UK92" s="73"/>
      <c r="UL92" s="73"/>
      <c r="UM92" s="73"/>
      <c r="UN92" s="73">
        <v>19</v>
      </c>
      <c r="UO92" s="73">
        <v>4</v>
      </c>
      <c r="UP92" s="73"/>
      <c r="UQ92" s="73"/>
      <c r="UR92" s="73">
        <v>78</v>
      </c>
      <c r="US92" s="73"/>
      <c r="UT92" s="73"/>
      <c r="UU92" s="73"/>
      <c r="UV92" s="73">
        <v>1</v>
      </c>
      <c r="UW92" s="73">
        <v>1</v>
      </c>
      <c r="UX92" s="73"/>
      <c r="UY92" s="73">
        <v>18</v>
      </c>
      <c r="UZ92" s="73"/>
      <c r="VA92" s="73"/>
      <c r="VB92" s="73"/>
      <c r="VC92" s="73"/>
      <c r="VD92" s="73"/>
      <c r="VE92" s="73"/>
      <c r="VF92" s="73">
        <v>19</v>
      </c>
      <c r="VG92" s="73">
        <v>1</v>
      </c>
      <c r="VH92" s="73">
        <v>1</v>
      </c>
      <c r="VI92" s="73"/>
      <c r="VJ92" s="73">
        <v>113</v>
      </c>
      <c r="VK92" s="73"/>
      <c r="VL92" s="73"/>
      <c r="VM92" s="73"/>
      <c r="VN92" s="73"/>
      <c r="VO92" s="73"/>
      <c r="VP92" s="73">
        <v>21</v>
      </c>
      <c r="VQ92" s="73"/>
      <c r="VR92" s="73"/>
      <c r="VS92" s="73"/>
      <c r="VT92" s="73"/>
      <c r="VU92" s="73"/>
      <c r="VV92" s="73"/>
      <c r="VW92" s="73">
        <v>24</v>
      </c>
      <c r="VX92" s="73">
        <v>1</v>
      </c>
      <c r="VY92" s="73">
        <v>1</v>
      </c>
      <c r="VZ92" s="73"/>
      <c r="WA92" s="73">
        <v>80</v>
      </c>
      <c r="WB92" s="73"/>
      <c r="WC92" s="73"/>
      <c r="WD92" s="73"/>
      <c r="WE92" s="73"/>
      <c r="WF92" s="73"/>
      <c r="WG92" s="73"/>
      <c r="WH92" s="73"/>
      <c r="WI92" s="73"/>
      <c r="WJ92" s="73">
        <v>29</v>
      </c>
      <c r="WK92" s="73"/>
      <c r="WL92" s="73"/>
      <c r="WM92" s="73"/>
      <c r="WN92" s="73"/>
      <c r="WO92" s="22">
        <f t="shared" si="377"/>
        <v>0</v>
      </c>
      <c r="WP92" s="22">
        <f t="shared" si="378"/>
        <v>0</v>
      </c>
      <c r="WQ92" s="22">
        <f t="shared" si="379"/>
        <v>0</v>
      </c>
      <c r="WR92" s="22">
        <f t="shared" si="380"/>
        <v>18</v>
      </c>
      <c r="WS92" s="22">
        <f t="shared" si="381"/>
        <v>80</v>
      </c>
      <c r="WT92" s="22">
        <f t="shared" si="382"/>
        <v>7</v>
      </c>
      <c r="WU92" s="22">
        <f t="shared" si="383"/>
        <v>2</v>
      </c>
      <c r="WV92" s="22">
        <f t="shared" si="384"/>
        <v>0</v>
      </c>
      <c r="WW92" s="22">
        <f t="shared" si="385"/>
        <v>413</v>
      </c>
      <c r="WX92" s="22">
        <f t="shared" si="386"/>
        <v>0</v>
      </c>
      <c r="WY92" s="22">
        <f t="shared" si="387"/>
        <v>0</v>
      </c>
      <c r="WZ92" s="22">
        <f t="shared" si="388"/>
        <v>0</v>
      </c>
      <c r="XA92" s="22">
        <f t="shared" si="389"/>
        <v>0</v>
      </c>
      <c r="XB92" s="22">
        <f t="shared" si="390"/>
        <v>2</v>
      </c>
      <c r="XC92" s="22">
        <f t="shared" si="391"/>
        <v>1</v>
      </c>
      <c r="XD92" s="22">
        <f t="shared" si="392"/>
        <v>0</v>
      </c>
      <c r="XE92" s="22">
        <f t="shared" si="393"/>
        <v>113</v>
      </c>
      <c r="XF92" s="22">
        <f t="shared" si="394"/>
        <v>0</v>
      </c>
      <c r="XG92" s="93">
        <f t="shared" si="395"/>
        <v>2</v>
      </c>
    </row>
    <row r="93" spans="1:631" ht="17.100000000000001" customHeight="1" x14ac:dyDescent="0.2">
      <c r="A93" s="101"/>
      <c r="B93" s="27" t="s">
        <v>194</v>
      </c>
      <c r="C93" s="535" t="s">
        <v>195</v>
      </c>
      <c r="D93" s="25" t="s">
        <v>211</v>
      </c>
      <c r="E93" s="535" t="s">
        <v>212</v>
      </c>
      <c r="F93" s="25" t="s">
        <v>213</v>
      </c>
      <c r="G93" s="535" t="s">
        <v>214</v>
      </c>
      <c r="H93" s="25">
        <v>20</v>
      </c>
      <c r="I93" s="28">
        <v>8</v>
      </c>
      <c r="J93" s="17">
        <f t="shared" si="228"/>
        <v>0.49726845381781226</v>
      </c>
      <c r="K93" s="17">
        <f t="shared" si="229"/>
        <v>0.23307076610341759</v>
      </c>
      <c r="L93" s="17">
        <f t="shared" si="230"/>
        <v>1</v>
      </c>
      <c r="M93" s="17">
        <f t="shared" si="231"/>
        <v>0.19106084058326625</v>
      </c>
      <c r="N93" s="17">
        <f t="shared" si="232"/>
        <v>0.38796225172830023</v>
      </c>
      <c r="O93" s="17">
        <f t="shared" si="233"/>
        <v>5.126413416338458E-2</v>
      </c>
      <c r="P93" s="17">
        <f t="shared" si="234"/>
        <v>0.6468087186003324</v>
      </c>
      <c r="Q93" s="17">
        <f t="shared" si="235"/>
        <v>0.39961056688614105</v>
      </c>
      <c r="R93" s="69">
        <f t="shared" si="236"/>
        <v>0.8936207888795431</v>
      </c>
      <c r="S93" s="422">
        <f t="shared" si="237"/>
        <v>0.47785183564024414</v>
      </c>
      <c r="T93" s="17">
        <f t="shared" si="396"/>
        <v>0.52214816435975586</v>
      </c>
      <c r="U93" s="10">
        <f t="shared" si="238"/>
        <v>42668.903695150526</v>
      </c>
      <c r="V93" s="32">
        <v>4</v>
      </c>
      <c r="W93" s="550">
        <f t="shared" si="239"/>
        <v>0</v>
      </c>
      <c r="X93" s="550">
        <f t="shared" si="240"/>
        <v>0.36674072452913303</v>
      </c>
      <c r="Y93" s="550">
        <f t="shared" si="241"/>
        <v>0.63325927547086702</v>
      </c>
      <c r="Z93" s="551">
        <f t="shared" si="242"/>
        <v>51748.681472928314</v>
      </c>
      <c r="AA93" s="426">
        <f t="shared" si="243"/>
        <v>0.12778090506375583</v>
      </c>
      <c r="AB93" s="59">
        <f t="shared" si="244"/>
        <v>0.91591688089117396</v>
      </c>
      <c r="AC93" s="59">
        <f t="shared" si="245"/>
        <v>0.11906068254142434</v>
      </c>
      <c r="AD93" s="59">
        <f t="shared" si="246"/>
        <v>0.38796225172830023</v>
      </c>
      <c r="AE93" s="59">
        <f t="shared" si="247"/>
        <v>0.60038943311385895</v>
      </c>
      <c r="AF93" s="59">
        <f t="shared" si="248"/>
        <v>0.67818574514038876</v>
      </c>
      <c r="AG93" s="59">
        <f t="shared" si="249"/>
        <v>0.14909160208359801</v>
      </c>
      <c r="AH93" s="59">
        <f t="shared" si="250"/>
        <v>5.126413416338458E-2</v>
      </c>
      <c r="AI93" s="59">
        <f t="shared" si="251"/>
        <v>0.39238978528776519</v>
      </c>
      <c r="AJ93" s="59">
        <f t="shared" si="252"/>
        <v>0.60214712234785928</v>
      </c>
      <c r="AK93" s="59">
        <f t="shared" si="253"/>
        <v>0.35319128139966766</v>
      </c>
      <c r="AL93" s="35">
        <f t="shared" si="254"/>
        <v>1</v>
      </c>
      <c r="AM93" s="27">
        <v>81718</v>
      </c>
      <c r="AN93" s="25">
        <v>43712</v>
      </c>
      <c r="AO93" s="25">
        <v>38006</v>
      </c>
      <c r="AP93" s="17">
        <f t="shared" si="255"/>
        <v>1.5871809510006486E-3</v>
      </c>
      <c r="AQ93" s="63">
        <v>115.01341893385255</v>
      </c>
      <c r="AR93" s="58">
        <v>6646.3208161599996</v>
      </c>
      <c r="AS93" s="24">
        <f t="shared" si="256"/>
        <v>12.295223516943269</v>
      </c>
      <c r="AT93" s="17">
        <f t="shared" si="257"/>
        <v>1.0618278753416241E-2</v>
      </c>
      <c r="AU93" s="25">
        <v>75844</v>
      </c>
      <c r="AV93" s="25">
        <v>38774</v>
      </c>
      <c r="AW93" s="25">
        <v>37070</v>
      </c>
      <c r="AX93" s="25">
        <v>5874</v>
      </c>
      <c r="AY93" s="25">
        <v>4938</v>
      </c>
      <c r="AZ93" s="18">
        <v>936</v>
      </c>
      <c r="BA93" s="25">
        <v>10442</v>
      </c>
      <c r="BB93" s="25">
        <v>5460</v>
      </c>
      <c r="BC93" s="25">
        <v>4982</v>
      </c>
      <c r="BD93" s="63">
        <v>109.59454034524288</v>
      </c>
      <c r="BE93" s="25">
        <v>71276</v>
      </c>
      <c r="BF93" s="25">
        <v>38252</v>
      </c>
      <c r="BG93" s="25">
        <v>33024</v>
      </c>
      <c r="BH93" s="63">
        <v>115.83091085271317</v>
      </c>
      <c r="BI93" s="17">
        <v>0.12778090506375583</v>
      </c>
      <c r="BJ93" s="25">
        <v>29909</v>
      </c>
      <c r="BK93" s="25">
        <v>49816</v>
      </c>
      <c r="BL93" s="25">
        <v>1993</v>
      </c>
      <c r="BM93" s="17">
        <v>0.6403966597077243</v>
      </c>
      <c r="BN93" s="10">
        <f t="shared" si="258"/>
        <v>29386.065762004186</v>
      </c>
      <c r="BO93" s="29">
        <v>0.60038943311385895</v>
      </c>
      <c r="BP93" s="30">
        <f t="shared" si="259"/>
        <v>0.39961056688614105</v>
      </c>
      <c r="BQ93" s="31">
        <v>4.0007226593865424</v>
      </c>
      <c r="BR93" s="25">
        <v>51809</v>
      </c>
      <c r="BS93" s="25">
        <v>15106</v>
      </c>
      <c r="BT93" s="25">
        <v>33244</v>
      </c>
      <c r="BU93" s="18">
        <v>2206</v>
      </c>
      <c r="BV93" s="18">
        <v>996</v>
      </c>
      <c r="BW93" s="18">
        <v>257</v>
      </c>
      <c r="BX93" s="25">
        <v>15742</v>
      </c>
      <c r="BY93" s="25">
        <v>12991</v>
      </c>
      <c r="BZ93" s="25">
        <v>2751</v>
      </c>
      <c r="CA93" s="59">
        <v>0.17475543133019947</v>
      </c>
      <c r="CB93" s="25">
        <v>75844</v>
      </c>
      <c r="CC93" s="25">
        <v>5874</v>
      </c>
      <c r="CD93" s="17">
        <f t="shared" si="260"/>
        <v>7.7448446811877014E-2</v>
      </c>
      <c r="CE93" s="18">
        <v>378</v>
      </c>
      <c r="CF93" s="18">
        <v>1647</v>
      </c>
      <c r="CG93" s="25">
        <v>2838</v>
      </c>
      <c r="CH93" s="25">
        <v>3063</v>
      </c>
      <c r="CI93" s="25">
        <v>2589</v>
      </c>
      <c r="CJ93" s="25">
        <v>2090</v>
      </c>
      <c r="CK93" s="18">
        <v>1305</v>
      </c>
      <c r="CL93" s="18">
        <v>978</v>
      </c>
      <c r="CM93" s="18">
        <v>854</v>
      </c>
      <c r="CN93" s="26">
        <v>4.8179392707406938</v>
      </c>
      <c r="CO93" s="27">
        <v>15742</v>
      </c>
      <c r="CP93" s="34">
        <f t="shared" si="261"/>
        <v>5.191081184093508</v>
      </c>
      <c r="CQ93" s="25">
        <v>1329</v>
      </c>
      <c r="CR93" s="18">
        <v>228</v>
      </c>
      <c r="CS93" s="18">
        <v>426</v>
      </c>
      <c r="CT93" s="25">
        <v>8073</v>
      </c>
      <c r="CU93" s="25">
        <v>4027</v>
      </c>
      <c r="CV93" s="18">
        <v>1068</v>
      </c>
      <c r="CW93" s="18">
        <v>326</v>
      </c>
      <c r="CX93" s="18">
        <v>265</v>
      </c>
      <c r="CY93" s="25">
        <v>15742</v>
      </c>
      <c r="CZ93" s="25">
        <v>10484</v>
      </c>
      <c r="DA93" s="18">
        <v>1565</v>
      </c>
      <c r="DB93" s="18">
        <v>687</v>
      </c>
      <c r="DC93" s="18">
        <v>1042</v>
      </c>
      <c r="DD93" s="25">
        <v>1839</v>
      </c>
      <c r="DE93" s="18">
        <v>125</v>
      </c>
      <c r="DF93" s="25">
        <v>15742</v>
      </c>
      <c r="DG93" s="25">
        <v>10665</v>
      </c>
      <c r="DH93" s="18">
        <v>6</v>
      </c>
      <c r="DI93" s="18">
        <v>5</v>
      </c>
      <c r="DJ93" s="25">
        <v>3872</v>
      </c>
      <c r="DK93" s="18">
        <v>500</v>
      </c>
      <c r="DL93" s="18">
        <v>694</v>
      </c>
      <c r="DM93" s="25">
        <f t="shared" si="262"/>
        <v>51412.229958073942</v>
      </c>
      <c r="DN93" s="17">
        <f t="shared" si="263"/>
        <v>0.24596620505653666</v>
      </c>
      <c r="DO93" s="17">
        <f t="shared" si="264"/>
        <v>3.1762164909160208E-2</v>
      </c>
      <c r="DP93" s="23">
        <f t="shared" si="265"/>
        <v>0.67818574514038876</v>
      </c>
      <c r="DQ93" s="23">
        <f t="shared" si="266"/>
        <v>0.32181425485961124</v>
      </c>
      <c r="DR93" s="25">
        <v>15742</v>
      </c>
      <c r="DS93" s="18">
        <v>1240</v>
      </c>
      <c r="DT93" s="25">
        <v>6090</v>
      </c>
      <c r="DU93" s="18">
        <v>12</v>
      </c>
      <c r="DV93" s="25">
        <v>6128</v>
      </c>
      <c r="DW93" s="18">
        <v>50</v>
      </c>
      <c r="DX93" s="18">
        <v>1860</v>
      </c>
      <c r="DY93" s="18">
        <v>362</v>
      </c>
      <c r="DZ93" s="17">
        <f t="shared" si="267"/>
        <v>0.85567272265277605</v>
      </c>
      <c r="EA93" s="17">
        <f t="shared" si="268"/>
        <v>0.14432727734722395</v>
      </c>
      <c r="EB93" s="25">
        <v>15742</v>
      </c>
      <c r="EC93" s="18">
        <v>2238</v>
      </c>
      <c r="ED93" s="18">
        <v>109</v>
      </c>
      <c r="EE93" s="25">
        <v>11354</v>
      </c>
      <c r="EF93" s="17">
        <f t="shared" si="269"/>
        <v>0.72125524075721004</v>
      </c>
      <c r="EG93" s="18">
        <v>1927</v>
      </c>
      <c r="EH93" s="18">
        <v>114</v>
      </c>
      <c r="EI93" s="17">
        <f t="shared" si="270"/>
        <v>0.14909160208359801</v>
      </c>
      <c r="EJ93" s="17">
        <f t="shared" si="271"/>
        <v>0.12241138355990344</v>
      </c>
      <c r="EK93" s="69">
        <f t="shared" si="272"/>
        <v>0.23307076610341759</v>
      </c>
      <c r="EL93" s="27">
        <v>46680</v>
      </c>
      <c r="EM93" s="25">
        <v>42755</v>
      </c>
      <c r="EN93" s="25">
        <v>3925</v>
      </c>
      <c r="EO93" s="59">
        <v>0.91591688089117396</v>
      </c>
      <c r="EP93" s="25">
        <v>24091</v>
      </c>
      <c r="EQ93" s="25">
        <v>22569</v>
      </c>
      <c r="ER93" s="25">
        <v>1522</v>
      </c>
      <c r="ES93" s="59">
        <v>0.93682287991366087</v>
      </c>
      <c r="ET93" s="25">
        <v>22589</v>
      </c>
      <c r="EU93" s="25">
        <v>20186</v>
      </c>
      <c r="EV93" s="25">
        <v>2403</v>
      </c>
      <c r="EW93" s="59">
        <v>0.8936207888795431</v>
      </c>
      <c r="EX93" s="25">
        <v>6325</v>
      </c>
      <c r="EY93" s="25">
        <v>5977</v>
      </c>
      <c r="EZ93" s="25">
        <v>348</v>
      </c>
      <c r="FA93" s="59">
        <v>0.94498023715415025</v>
      </c>
      <c r="FB93" s="25">
        <v>40355</v>
      </c>
      <c r="FC93" s="25">
        <v>36778</v>
      </c>
      <c r="FD93" s="25">
        <v>3577</v>
      </c>
      <c r="FE93" s="59">
        <v>0.91136166522116213</v>
      </c>
      <c r="FF93" s="25">
        <v>39467</v>
      </c>
      <c r="FG93" s="25">
        <v>15533</v>
      </c>
      <c r="FH93" s="25">
        <v>19258</v>
      </c>
      <c r="FI93" s="25">
        <v>4676</v>
      </c>
      <c r="FJ93" s="23">
        <f t="shared" si="273"/>
        <v>0.1184787290647883</v>
      </c>
      <c r="FK93" s="23">
        <f t="shared" si="274"/>
        <v>0.48795195986520384</v>
      </c>
      <c r="FL93" s="36">
        <f t="shared" si="275"/>
        <v>3.3218562874251498</v>
      </c>
      <c r="FM93" s="25">
        <v>19894</v>
      </c>
      <c r="FN93" s="25">
        <v>7529</v>
      </c>
      <c r="FO93" s="17">
        <f t="shared" si="276"/>
        <v>0.3784558158238665</v>
      </c>
      <c r="FP93" s="25">
        <v>9982</v>
      </c>
      <c r="FQ93" s="17">
        <f t="shared" si="277"/>
        <v>0.50175932441942295</v>
      </c>
      <c r="FR93" s="25">
        <v>2383</v>
      </c>
      <c r="FS93" s="17">
        <f t="shared" si="278"/>
        <v>0.11978485975671056</v>
      </c>
      <c r="FT93" s="25">
        <v>19573</v>
      </c>
      <c r="FU93" s="25">
        <v>8004</v>
      </c>
      <c r="FV93" s="25">
        <v>9276</v>
      </c>
      <c r="FW93" s="17">
        <f t="shared" si="279"/>
        <v>0.11715117764267102</v>
      </c>
      <c r="FX93" s="17">
        <f t="shared" si="280"/>
        <v>0.47391815255709396</v>
      </c>
      <c r="FY93" s="25">
        <v>2293</v>
      </c>
      <c r="FZ93" s="25">
        <v>36452</v>
      </c>
      <c r="GA93" s="25">
        <v>4340</v>
      </c>
      <c r="GB93" s="25">
        <v>17970</v>
      </c>
      <c r="GC93" s="25">
        <v>8731</v>
      </c>
      <c r="GD93" s="18">
        <v>3258</v>
      </c>
      <c r="GE93" s="18">
        <v>98</v>
      </c>
      <c r="GF93" s="18">
        <v>1509</v>
      </c>
      <c r="GG93" s="18">
        <v>80</v>
      </c>
      <c r="GH93" s="18">
        <v>20</v>
      </c>
      <c r="GI93" s="18">
        <v>446</v>
      </c>
      <c r="GJ93" s="10">
        <f t="shared" si="281"/>
        <v>4340</v>
      </c>
      <c r="GK93" s="10">
        <f t="shared" si="222"/>
        <v>32112</v>
      </c>
      <c r="GL93" s="10">
        <f t="shared" si="223"/>
        <v>14142</v>
      </c>
      <c r="GM93" s="10">
        <f t="shared" si="282"/>
        <v>22310</v>
      </c>
      <c r="GN93" s="10">
        <f t="shared" si="224"/>
        <v>5411</v>
      </c>
      <c r="GO93" s="17">
        <f t="shared" si="283"/>
        <v>0.11906068254142434</v>
      </c>
      <c r="GP93" s="17">
        <f t="shared" si="225"/>
        <v>0.88093931745857568</v>
      </c>
      <c r="GQ93" s="17">
        <f t="shared" si="226"/>
        <v>0.38796225172830023</v>
      </c>
      <c r="GR93" s="17">
        <f t="shared" si="227"/>
        <v>0.14844178645890485</v>
      </c>
      <c r="GS93" s="17">
        <f t="shared" si="284"/>
        <v>0.63445078459343796</v>
      </c>
      <c r="GT93" s="25">
        <v>20311</v>
      </c>
      <c r="GU93" s="25">
        <v>2009</v>
      </c>
      <c r="GV93" s="25">
        <v>9341</v>
      </c>
      <c r="GW93" s="25">
        <v>5585</v>
      </c>
      <c r="GX93" s="18">
        <v>2012</v>
      </c>
      <c r="GY93" s="18">
        <v>82</v>
      </c>
      <c r="GZ93" s="18">
        <v>949</v>
      </c>
      <c r="HA93" s="18">
        <v>56</v>
      </c>
      <c r="HB93" s="18">
        <v>13</v>
      </c>
      <c r="HC93" s="18">
        <v>264</v>
      </c>
      <c r="HD93" s="23">
        <f t="shared" si="285"/>
        <v>9.8911919649451036E-2</v>
      </c>
      <c r="HE93" s="23">
        <f t="shared" si="286"/>
        <v>0.90108808035054899</v>
      </c>
      <c r="HF93" s="23">
        <f t="shared" si="287"/>
        <v>0.44118950322485351</v>
      </c>
      <c r="HG93" s="23">
        <f t="shared" si="288"/>
        <v>0.16621535128747969</v>
      </c>
      <c r="HH93" s="25">
        <v>16141</v>
      </c>
      <c r="HI93" s="25">
        <v>2331</v>
      </c>
      <c r="HJ93" s="25">
        <v>8629</v>
      </c>
      <c r="HK93" s="25">
        <v>3146</v>
      </c>
      <c r="HL93" s="18">
        <v>1246</v>
      </c>
      <c r="HM93" s="18">
        <v>16</v>
      </c>
      <c r="HN93" s="18">
        <v>560</v>
      </c>
      <c r="HO93" s="18">
        <v>24</v>
      </c>
      <c r="HP93" s="18">
        <v>7</v>
      </c>
      <c r="HQ93" s="18">
        <v>182</v>
      </c>
      <c r="HR93" s="23">
        <f t="shared" si="289"/>
        <v>0.14441484418561426</v>
      </c>
      <c r="HS93" s="23">
        <f t="shared" si="290"/>
        <v>0.85558515581438577</v>
      </c>
      <c r="HT93" s="80">
        <f t="shared" si="291"/>
        <v>0.3209838299981414</v>
      </c>
      <c r="HU93" s="27">
        <v>61386</v>
      </c>
      <c r="HV93" s="18">
        <v>3112</v>
      </c>
      <c r="HW93" s="25">
        <v>13036</v>
      </c>
      <c r="HX93" s="18">
        <v>781</v>
      </c>
      <c r="HY93" s="25">
        <v>11733</v>
      </c>
      <c r="HZ93" s="18">
        <v>4392</v>
      </c>
      <c r="IA93" s="18">
        <v>669</v>
      </c>
      <c r="IB93" s="18">
        <v>293</v>
      </c>
      <c r="IC93" s="25">
        <v>9276</v>
      </c>
      <c r="ID93" s="25">
        <v>14204</v>
      </c>
      <c r="IE93" s="18">
        <v>1621</v>
      </c>
      <c r="IF93" s="18">
        <v>293</v>
      </c>
      <c r="IG93" s="18">
        <v>1976</v>
      </c>
      <c r="IH93" s="17">
        <f t="shared" si="292"/>
        <v>0.30293552275763203</v>
      </c>
      <c r="II93" s="17">
        <f t="shared" si="293"/>
        <v>7.1547258332518821E-2</v>
      </c>
      <c r="IJ93" s="30">
        <f t="shared" si="294"/>
        <v>13.976775956284152</v>
      </c>
      <c r="IK93" s="17">
        <f t="shared" si="397"/>
        <v>0.19106084058326625</v>
      </c>
      <c r="IL93" s="25">
        <v>33502</v>
      </c>
      <c r="IM93" s="18">
        <v>2614</v>
      </c>
      <c r="IN93" s="25">
        <v>10583</v>
      </c>
      <c r="IO93" s="18">
        <v>651</v>
      </c>
      <c r="IP93" s="25">
        <v>8848</v>
      </c>
      <c r="IQ93" s="18">
        <v>2769</v>
      </c>
      <c r="IR93" s="18">
        <v>474</v>
      </c>
      <c r="IS93" s="18">
        <v>172</v>
      </c>
      <c r="IT93" s="25">
        <v>4541</v>
      </c>
      <c r="IU93" s="25">
        <v>676</v>
      </c>
      <c r="IV93" s="18">
        <v>676</v>
      </c>
      <c r="IW93" s="18">
        <v>162</v>
      </c>
      <c r="IX93" s="18">
        <v>1336</v>
      </c>
      <c r="IY93" s="17">
        <f t="shared" si="295"/>
        <v>0.77425228344576447</v>
      </c>
      <c r="IZ93" s="25">
        <v>27884</v>
      </c>
      <c r="JA93" s="18">
        <v>498</v>
      </c>
      <c r="JB93" s="25">
        <v>2453</v>
      </c>
      <c r="JC93" s="18">
        <v>130</v>
      </c>
      <c r="JD93" s="25">
        <v>2885</v>
      </c>
      <c r="JE93" s="18">
        <v>1623</v>
      </c>
      <c r="JF93" s="18">
        <v>195</v>
      </c>
      <c r="JG93" s="18">
        <v>121</v>
      </c>
      <c r="JH93" s="25">
        <v>4735</v>
      </c>
      <c r="JI93" s="25">
        <v>13528</v>
      </c>
      <c r="JJ93" s="18">
        <v>945</v>
      </c>
      <c r="JK93" s="18">
        <v>131</v>
      </c>
      <c r="JL93" s="18">
        <v>640</v>
      </c>
      <c r="JM93" s="80">
        <f t="shared" si="296"/>
        <v>0.27915650552288052</v>
      </c>
      <c r="JN93" s="27">
        <v>61386</v>
      </c>
      <c r="JO93" s="25">
        <v>36653</v>
      </c>
      <c r="JP93" s="18">
        <v>40</v>
      </c>
      <c r="JQ93" s="18">
        <v>225</v>
      </c>
      <c r="JR93" s="25">
        <v>2150</v>
      </c>
      <c r="JS93" s="18">
        <v>169</v>
      </c>
      <c r="JT93" s="18">
        <v>432</v>
      </c>
      <c r="JU93" s="18">
        <v>3</v>
      </c>
      <c r="JV93" s="18">
        <v>33</v>
      </c>
      <c r="JW93" s="25">
        <v>21681</v>
      </c>
      <c r="JX93" s="17">
        <f t="shared" si="297"/>
        <v>0.35319128139966766</v>
      </c>
      <c r="JY93" s="17">
        <f t="shared" si="298"/>
        <v>0.6468087186003324</v>
      </c>
      <c r="JZ93" s="25">
        <v>8303</v>
      </c>
      <c r="KA93" s="25">
        <v>6079</v>
      </c>
      <c r="KB93" s="18">
        <v>2</v>
      </c>
      <c r="KC93" s="18">
        <v>28</v>
      </c>
      <c r="KD93" s="25">
        <v>202</v>
      </c>
      <c r="KE93" s="18">
        <v>46</v>
      </c>
      <c r="KF93" s="18">
        <v>13</v>
      </c>
      <c r="KG93" s="18">
        <v>2</v>
      </c>
      <c r="KH93" s="18">
        <v>2</v>
      </c>
      <c r="KI93" s="25">
        <v>1929</v>
      </c>
      <c r="KJ93" s="17">
        <f t="shared" si="299"/>
        <v>0.23232566542213659</v>
      </c>
      <c r="KK93" s="25">
        <v>53083</v>
      </c>
      <c r="KL93" s="25">
        <v>30574</v>
      </c>
      <c r="KM93" s="18">
        <v>38</v>
      </c>
      <c r="KN93" s="18">
        <v>197</v>
      </c>
      <c r="KO93" s="25">
        <v>1948</v>
      </c>
      <c r="KP93" s="18">
        <v>123</v>
      </c>
      <c r="KQ93" s="18">
        <v>419</v>
      </c>
      <c r="KR93" s="18">
        <v>1</v>
      </c>
      <c r="KS93" s="18">
        <v>31</v>
      </c>
      <c r="KT93" s="25">
        <v>19752</v>
      </c>
      <c r="KU93" s="69">
        <f t="shared" si="300"/>
        <v>0.37209652807866928</v>
      </c>
      <c r="KV93" s="27">
        <v>81718</v>
      </c>
      <c r="KW93" s="25">
        <v>76949</v>
      </c>
      <c r="KX93" s="25">
        <v>4769</v>
      </c>
      <c r="KY93" s="59">
        <v>5.8359235419369056E-2</v>
      </c>
      <c r="KZ93" s="18">
        <v>2349</v>
      </c>
      <c r="LA93" s="18">
        <v>1368</v>
      </c>
      <c r="LB93" s="18">
        <v>1761</v>
      </c>
      <c r="LC93" s="18">
        <v>1835</v>
      </c>
      <c r="LD93" s="25">
        <v>43712</v>
      </c>
      <c r="LE93" s="25">
        <v>41252</v>
      </c>
      <c r="LF93" s="25">
        <v>2460</v>
      </c>
      <c r="LG93" s="59">
        <v>5.6277452415812591E-2</v>
      </c>
      <c r="LH93" s="25">
        <v>38006</v>
      </c>
      <c r="LI93" s="25">
        <v>35697</v>
      </c>
      <c r="LJ93" s="25">
        <v>2309</v>
      </c>
      <c r="LK93" s="35">
        <v>6.0753565226543176E-2</v>
      </c>
      <c r="LL93" s="27">
        <v>15742</v>
      </c>
      <c r="LM93" s="18">
        <v>98</v>
      </c>
      <c r="LN93" s="25">
        <v>6079</v>
      </c>
      <c r="LO93" s="18">
        <v>983</v>
      </c>
      <c r="LP93" s="25">
        <v>4692</v>
      </c>
      <c r="LQ93" s="18">
        <v>270</v>
      </c>
      <c r="LR93" s="25">
        <v>3620</v>
      </c>
      <c r="LS93" s="23">
        <f t="shared" si="301"/>
        <v>0.2299580739423199</v>
      </c>
      <c r="LT93" s="23">
        <f t="shared" si="302"/>
        <v>0.77004192605768007</v>
      </c>
      <c r="LU93" s="17">
        <f t="shared" si="303"/>
        <v>0.39238978528776519</v>
      </c>
      <c r="LV93" s="25">
        <v>15742</v>
      </c>
      <c r="LW93" s="18">
        <v>1061</v>
      </c>
      <c r="LX93" s="25">
        <v>3041</v>
      </c>
      <c r="LY93" s="25">
        <v>4692</v>
      </c>
      <c r="LZ93" s="25">
        <v>2471</v>
      </c>
      <c r="MA93" s="18">
        <v>42</v>
      </c>
      <c r="MB93" s="18">
        <v>1933</v>
      </c>
      <c r="MC93" s="18">
        <v>1646</v>
      </c>
      <c r="MD93" s="18">
        <v>685</v>
      </c>
      <c r="ME93" s="18">
        <v>66</v>
      </c>
      <c r="MF93" s="18">
        <v>105</v>
      </c>
      <c r="MG93" s="17">
        <f t="shared" si="304"/>
        <v>0.23002159827213822</v>
      </c>
      <c r="MH93" s="17">
        <f t="shared" si="305"/>
        <v>0.60214712234785928</v>
      </c>
      <c r="MI93" s="25">
        <v>15742</v>
      </c>
      <c r="MJ93" s="18">
        <v>1275</v>
      </c>
      <c r="MK93" s="25">
        <v>2819</v>
      </c>
      <c r="ML93" s="25">
        <v>4811</v>
      </c>
      <c r="MM93" s="25">
        <v>2537</v>
      </c>
      <c r="MN93" s="18">
        <v>68</v>
      </c>
      <c r="MO93" s="25">
        <v>2204</v>
      </c>
      <c r="MP93" s="18">
        <v>1822</v>
      </c>
      <c r="MQ93" s="18">
        <v>50</v>
      </c>
      <c r="MR93" s="18">
        <v>63</v>
      </c>
      <c r="MS93" s="18">
        <v>93</v>
      </c>
      <c r="MT93" s="17">
        <f t="shared" si="306"/>
        <v>0.68460170245203911</v>
      </c>
      <c r="MU93" s="69">
        <f t="shared" si="307"/>
        <v>0.49726845381781226</v>
      </c>
      <c r="MV93" s="27">
        <v>15742</v>
      </c>
      <c r="MW93" s="18">
        <v>807</v>
      </c>
      <c r="MX93" s="25">
        <v>1775</v>
      </c>
      <c r="MY93" s="25">
        <v>4551</v>
      </c>
      <c r="MZ93" s="18">
        <v>190</v>
      </c>
      <c r="NA93" s="25">
        <v>7605</v>
      </c>
      <c r="NB93" s="18">
        <v>84</v>
      </c>
      <c r="NC93" s="18">
        <v>442</v>
      </c>
      <c r="ND93" s="18">
        <v>288</v>
      </c>
      <c r="NE93" s="17">
        <f t="shared" si="308"/>
        <v>5.126413416338458E-2</v>
      </c>
      <c r="NF93" s="10">
        <f t="shared" si="309"/>
        <v>3888.0769914877401</v>
      </c>
      <c r="NG93" s="17">
        <f t="shared" si="310"/>
        <v>0.56244441621140895</v>
      </c>
      <c r="NH93" s="25">
        <v>15742</v>
      </c>
      <c r="NI93" s="18">
        <v>96</v>
      </c>
      <c r="NJ93" s="18">
        <v>11</v>
      </c>
      <c r="NK93" s="18">
        <v>22</v>
      </c>
      <c r="NL93" s="18">
        <v>82</v>
      </c>
      <c r="NM93" s="25">
        <v>6132</v>
      </c>
      <c r="NN93" s="25">
        <v>9280</v>
      </c>
      <c r="NO93" s="18">
        <v>79</v>
      </c>
      <c r="NP93" s="18">
        <v>1</v>
      </c>
      <c r="NQ93" s="32">
        <v>39</v>
      </c>
      <c r="NR93" s="27">
        <v>15742</v>
      </c>
      <c r="NS93" s="37">
        <f t="shared" si="311"/>
        <v>0.86081819336805998</v>
      </c>
      <c r="NT93" s="37">
        <f t="shared" si="312"/>
        <v>0.23228027376237165</v>
      </c>
      <c r="NU93" s="37">
        <f t="shared" si="313"/>
        <v>1.1616854844660911</v>
      </c>
      <c r="NV93" s="17">
        <f t="shared" si="314"/>
        <v>0.23589327694770623</v>
      </c>
      <c r="NW93" s="10">
        <f t="shared" si="315"/>
        <v>10050</v>
      </c>
      <c r="NX93" s="17">
        <f t="shared" si="316"/>
        <v>0.63841951467412017</v>
      </c>
      <c r="NY93" s="19">
        <f t="shared" si="317"/>
        <v>0.18111697813981151</v>
      </c>
      <c r="NZ93" s="25">
        <v>3908</v>
      </c>
      <c r="OA93" s="25">
        <v>5692</v>
      </c>
      <c r="OB93" s="18">
        <v>627</v>
      </c>
      <c r="OC93" s="25">
        <v>2728</v>
      </c>
      <c r="OD93" s="18">
        <v>206</v>
      </c>
      <c r="OE93" s="18">
        <v>390</v>
      </c>
      <c r="OF93" s="17">
        <f t="shared" si="318"/>
        <v>0.17329437174437809</v>
      </c>
      <c r="OG93" s="17">
        <f t="shared" si="319"/>
        <v>0.24825308092999618</v>
      </c>
      <c r="OH93" s="17">
        <f t="shared" si="320"/>
        <v>0.36158048532587983</v>
      </c>
      <c r="OI93" s="69">
        <f t="shared" si="321"/>
        <v>2.4774488629144963E-2</v>
      </c>
      <c r="OJ93" s="27">
        <v>15742</v>
      </c>
      <c r="OK93" s="18">
        <v>81</v>
      </c>
      <c r="OL93" s="25">
        <v>3641</v>
      </c>
      <c r="OM93" s="25">
        <v>1668</v>
      </c>
      <c r="ON93" s="18">
        <v>38</v>
      </c>
      <c r="OO93" s="18">
        <v>1131</v>
      </c>
      <c r="OP93" s="25">
        <v>3050</v>
      </c>
      <c r="OQ93" s="18">
        <v>493</v>
      </c>
      <c r="OR93" s="69">
        <f t="shared" si="322"/>
        <v>0.43260068606276203</v>
      </c>
      <c r="OS93" s="85">
        <v>11355</v>
      </c>
      <c r="OT93" s="22">
        <v>11355</v>
      </c>
      <c r="OU93" s="38">
        <f t="shared" si="323"/>
        <v>0.99710221285563749</v>
      </c>
      <c r="OV93" s="39">
        <v>0.6397534125935711</v>
      </c>
      <c r="OW93" s="22">
        <v>726440</v>
      </c>
      <c r="OX93" s="36">
        <f t="shared" si="324"/>
        <v>29724471.919999998</v>
      </c>
      <c r="OY93" s="36">
        <f t="shared" si="325"/>
        <v>769351.00006879668</v>
      </c>
      <c r="OZ93" s="22"/>
      <c r="PA93" s="22"/>
      <c r="PB93" s="38">
        <f t="shared" si="326"/>
        <v>0</v>
      </c>
      <c r="PC93" s="39">
        <v>0</v>
      </c>
      <c r="PD93" s="22"/>
      <c r="PE93" s="40">
        <f t="shared" si="327"/>
        <v>0</v>
      </c>
      <c r="PF93" s="36">
        <f t="shared" si="328"/>
        <v>0</v>
      </c>
      <c r="PG93" s="22">
        <v>33</v>
      </c>
      <c r="PH93" s="22">
        <v>33</v>
      </c>
      <c r="PI93" s="38">
        <f t="shared" si="329"/>
        <v>2.897787144362487E-3</v>
      </c>
      <c r="PJ93" s="39">
        <v>4.6060606060606066E-2</v>
      </c>
      <c r="PK93" s="22">
        <v>152</v>
      </c>
      <c r="PL93" s="41">
        <f t="shared" si="330"/>
        <v>6219.5360000000001</v>
      </c>
      <c r="PM93" s="36">
        <f t="shared" si="331"/>
        <v>2697.6386556322213</v>
      </c>
      <c r="PN93" s="22"/>
      <c r="PO93" s="22"/>
      <c r="PP93" s="38">
        <f t="shared" si="332"/>
        <v>0</v>
      </c>
      <c r="PQ93" s="39">
        <v>0</v>
      </c>
      <c r="PR93" s="22"/>
      <c r="PS93" s="41">
        <f t="shared" si="333"/>
        <v>0</v>
      </c>
      <c r="PT93" s="36">
        <f t="shared" si="334"/>
        <v>0</v>
      </c>
      <c r="PU93" s="22"/>
      <c r="PV93" s="22"/>
      <c r="PW93" s="38">
        <f t="shared" si="335"/>
        <v>0</v>
      </c>
      <c r="PX93" s="39">
        <v>0</v>
      </c>
      <c r="PY93" s="22"/>
      <c r="PZ93" s="36">
        <f t="shared" si="336"/>
        <v>0</v>
      </c>
      <c r="QA93" s="22"/>
      <c r="QB93" s="22"/>
      <c r="QC93" s="39">
        <v>0</v>
      </c>
      <c r="QD93" s="22"/>
      <c r="QE93" s="22">
        <f t="shared" si="337"/>
        <v>0</v>
      </c>
      <c r="QF93" s="22"/>
      <c r="QG93" s="22"/>
      <c r="QH93" s="22"/>
      <c r="QI93" s="38">
        <f t="shared" si="338"/>
        <v>0</v>
      </c>
      <c r="QJ93" s="39">
        <v>0</v>
      </c>
      <c r="QK93" s="22"/>
      <c r="QL93" s="42">
        <f t="shared" si="339"/>
        <v>0</v>
      </c>
      <c r="QM93" s="22">
        <f t="shared" si="340"/>
        <v>0</v>
      </c>
      <c r="QN93" s="22"/>
      <c r="QO93" s="22"/>
      <c r="QP93" s="38">
        <f t="shared" si="341"/>
        <v>0</v>
      </c>
      <c r="QQ93" s="39">
        <v>0</v>
      </c>
      <c r="QR93" s="22"/>
      <c r="QS93" s="36">
        <f t="shared" si="342"/>
        <v>0</v>
      </c>
      <c r="QT93" s="22"/>
      <c r="QU93" s="22"/>
      <c r="QV93" s="38">
        <f t="shared" si="343"/>
        <v>0</v>
      </c>
      <c r="QW93" s="39">
        <v>0</v>
      </c>
      <c r="QX93" s="22"/>
      <c r="QY93" s="36">
        <f t="shared" si="344"/>
        <v>0</v>
      </c>
      <c r="QZ93" s="22"/>
      <c r="RA93" s="22"/>
      <c r="RB93" s="38">
        <f t="shared" si="345"/>
        <v>0</v>
      </c>
      <c r="RC93" s="39">
        <v>0</v>
      </c>
      <c r="RD93" s="22"/>
      <c r="RE93" s="36">
        <f t="shared" si="346"/>
        <v>0</v>
      </c>
      <c r="RF93" s="10">
        <f t="shared" si="347"/>
        <v>11388</v>
      </c>
      <c r="RG93" s="10">
        <f t="shared" si="348"/>
        <v>11388</v>
      </c>
      <c r="RH93" s="17">
        <f t="shared" si="349"/>
        <v>1.4646700441021565E-2</v>
      </c>
      <c r="RI93" s="17">
        <f t="shared" si="350"/>
        <v>3.3462953795030417E-4</v>
      </c>
      <c r="RJ93" s="17">
        <f t="shared" si="351"/>
        <v>0.99650586955235199</v>
      </c>
      <c r="RK93" s="17">
        <f t="shared" si="352"/>
        <v>0</v>
      </c>
      <c r="RL93" s="17">
        <f t="shared" si="353"/>
        <v>0</v>
      </c>
      <c r="RM93" s="17">
        <f t="shared" si="354"/>
        <v>0</v>
      </c>
      <c r="RN93" s="17">
        <f t="shared" si="355"/>
        <v>0</v>
      </c>
      <c r="RO93" s="17">
        <f t="shared" si="356"/>
        <v>0</v>
      </c>
      <c r="RP93" s="17">
        <f t="shared" si="357"/>
        <v>0</v>
      </c>
      <c r="RQ93" s="17">
        <f t="shared" si="358"/>
        <v>0</v>
      </c>
      <c r="RR93" s="36">
        <f t="shared" si="359"/>
        <v>772048.63872442895</v>
      </c>
      <c r="RS93" s="36">
        <f t="shared" si="360"/>
        <v>9.4477182349596038</v>
      </c>
      <c r="RT93" s="10">
        <f t="shared" si="361"/>
        <v>0</v>
      </c>
      <c r="RU93" s="17">
        <f t="shared" si="362"/>
        <v>0</v>
      </c>
      <c r="RV93" s="37">
        <f t="shared" si="363"/>
        <v>7.1757990867579906</v>
      </c>
      <c r="RW93" s="36">
        <f t="shared" si="364"/>
        <v>0.13935730194082088</v>
      </c>
      <c r="RX93" s="85">
        <v>-1.8522289999999999</v>
      </c>
      <c r="RY93" s="93">
        <v>99</v>
      </c>
      <c r="RZ93" s="43" t="b">
        <v>0</v>
      </c>
      <c r="SA93" s="18" t="b">
        <v>0</v>
      </c>
      <c r="SB93" s="18" t="b">
        <v>0</v>
      </c>
      <c r="SC93" s="18" t="b">
        <v>0</v>
      </c>
      <c r="SD93" s="18" t="b">
        <v>0</v>
      </c>
      <c r="SE93" s="32" t="b">
        <v>0</v>
      </c>
      <c r="SF93" s="43" t="b">
        <v>1</v>
      </c>
      <c r="SG93" s="18" t="b">
        <v>0</v>
      </c>
      <c r="SH93" s="18"/>
      <c r="SI93" s="18"/>
      <c r="SJ93" s="18"/>
      <c r="SK93" s="18"/>
      <c r="SL93" s="18"/>
      <c r="SM93" s="18"/>
      <c r="SN93" s="18"/>
      <c r="SO93" s="18"/>
      <c r="SP93" s="18"/>
      <c r="SQ93" s="17">
        <f t="shared" si="365"/>
        <v>0</v>
      </c>
      <c r="SR93" s="17">
        <f t="shared" si="366"/>
        <v>0</v>
      </c>
      <c r="SS93" s="17">
        <f t="shared" si="367"/>
        <v>0</v>
      </c>
      <c r="ST93" s="17">
        <f t="shared" si="368"/>
        <v>0</v>
      </c>
      <c r="SU93" s="17">
        <f t="shared" si="369"/>
        <v>0</v>
      </c>
      <c r="SV93" s="17">
        <f t="shared" si="399"/>
        <v>0</v>
      </c>
      <c r="SW93" s="17">
        <f t="shared" si="370"/>
        <v>0</v>
      </c>
      <c r="SX93" s="17">
        <f t="shared" si="371"/>
        <v>0</v>
      </c>
      <c r="SY93" s="17">
        <f t="shared" si="372"/>
        <v>0</v>
      </c>
      <c r="SZ93" s="17">
        <f t="shared" si="373"/>
        <v>0</v>
      </c>
      <c r="TA93" s="17">
        <f t="shared" si="374"/>
        <v>0</v>
      </c>
      <c r="TB93" s="24">
        <f t="shared" si="375"/>
        <v>620</v>
      </c>
      <c r="TC93" s="69">
        <f t="shared" si="376"/>
        <v>1</v>
      </c>
      <c r="TD93" s="17">
        <f t="shared" si="398"/>
        <v>2.6014568158168575E-6</v>
      </c>
      <c r="TE93" s="95"/>
      <c r="TF93" s="71"/>
      <c r="TG93" s="71"/>
      <c r="TH93" s="71">
        <v>11</v>
      </c>
      <c r="TI93" s="71">
        <v>1</v>
      </c>
      <c r="TJ93" s="71"/>
      <c r="TK93" s="71">
        <v>68</v>
      </c>
      <c r="TL93" s="71"/>
      <c r="TM93" s="71">
        <v>2</v>
      </c>
      <c r="TN93" s="71"/>
      <c r="TO93" s="71">
        <v>19</v>
      </c>
      <c r="TP93" s="71">
        <v>5</v>
      </c>
      <c r="TQ93" s="71">
        <v>22</v>
      </c>
      <c r="TR93" s="72"/>
      <c r="TS93" s="72"/>
      <c r="TT93" s="72"/>
      <c r="TU93" s="72"/>
      <c r="TV93" s="72">
        <v>11</v>
      </c>
      <c r="TW93" s="72">
        <v>1</v>
      </c>
      <c r="TX93" s="72"/>
      <c r="TY93" s="72"/>
      <c r="TZ93" s="72">
        <v>62</v>
      </c>
      <c r="UA93" s="72"/>
      <c r="UB93" s="72">
        <v>1</v>
      </c>
      <c r="UC93" s="72"/>
      <c r="UD93" s="72"/>
      <c r="UE93" s="72"/>
      <c r="UF93" s="72"/>
      <c r="UG93" s="72">
        <v>1</v>
      </c>
      <c r="UH93" s="72">
        <v>5</v>
      </c>
      <c r="UI93" s="72">
        <v>18</v>
      </c>
      <c r="UJ93" s="73"/>
      <c r="UK93" s="73"/>
      <c r="UL93" s="73"/>
      <c r="UM93" s="73"/>
      <c r="UN93" s="73">
        <v>23</v>
      </c>
      <c r="UO93" s="73"/>
      <c r="UP93" s="73"/>
      <c r="UQ93" s="73"/>
      <c r="UR93" s="73">
        <v>115</v>
      </c>
      <c r="US93" s="73"/>
      <c r="UT93" s="73"/>
      <c r="UU93" s="73">
        <v>1</v>
      </c>
      <c r="UV93" s="73"/>
      <c r="UW93" s="73"/>
      <c r="UX93" s="73"/>
      <c r="UY93" s="73">
        <v>2</v>
      </c>
      <c r="UZ93" s="73">
        <v>4</v>
      </c>
      <c r="VA93" s="73">
        <v>18</v>
      </c>
      <c r="VB93" s="73"/>
      <c r="VC93" s="73"/>
      <c r="VD93" s="73"/>
      <c r="VE93" s="73"/>
      <c r="VF93" s="73">
        <v>13</v>
      </c>
      <c r="VG93" s="73"/>
      <c r="VH93" s="73"/>
      <c r="VI93" s="73">
        <v>2</v>
      </c>
      <c r="VJ93" s="73">
        <v>231</v>
      </c>
      <c r="VK93" s="73">
        <v>1</v>
      </c>
      <c r="VL93" s="73"/>
      <c r="VM93" s="73">
        <v>1</v>
      </c>
      <c r="VN93" s="73"/>
      <c r="VO93" s="73"/>
      <c r="VP93" s="73">
        <v>4</v>
      </c>
      <c r="VQ93" s="73">
        <v>4</v>
      </c>
      <c r="VR93" s="73">
        <v>18</v>
      </c>
      <c r="VS93" s="73"/>
      <c r="VT93" s="73"/>
      <c r="VU93" s="73"/>
      <c r="VV93" s="73"/>
      <c r="VW93" s="73">
        <v>4</v>
      </c>
      <c r="VX93" s="73">
        <v>4</v>
      </c>
      <c r="VY93" s="73"/>
      <c r="VZ93" s="73">
        <v>5</v>
      </c>
      <c r="WA93" s="73">
        <v>40</v>
      </c>
      <c r="WB93" s="73"/>
      <c r="WC93" s="73"/>
      <c r="WD93" s="73"/>
      <c r="WE93" s="73"/>
      <c r="WF93" s="73"/>
      <c r="WG93" s="73"/>
      <c r="WH93" s="73"/>
      <c r="WI93" s="73"/>
      <c r="WJ93" s="73">
        <v>1</v>
      </c>
      <c r="WK93" s="73"/>
      <c r="WL93" s="73">
        <v>7</v>
      </c>
      <c r="WM93" s="73"/>
      <c r="WN93" s="73">
        <v>9</v>
      </c>
      <c r="WO93" s="22">
        <f t="shared" si="377"/>
        <v>0</v>
      </c>
      <c r="WP93" s="22">
        <f t="shared" si="378"/>
        <v>0</v>
      </c>
      <c r="WQ93" s="22">
        <f t="shared" si="379"/>
        <v>0</v>
      </c>
      <c r="WR93" s="22">
        <f t="shared" si="380"/>
        <v>0</v>
      </c>
      <c r="WS93" s="22">
        <f t="shared" si="381"/>
        <v>62</v>
      </c>
      <c r="WT93" s="22">
        <f t="shared" si="382"/>
        <v>2</v>
      </c>
      <c r="WU93" s="22">
        <f t="shared" si="383"/>
        <v>0</v>
      </c>
      <c r="WV93" s="22">
        <f t="shared" si="384"/>
        <v>2</v>
      </c>
      <c r="WW93" s="22">
        <f t="shared" si="385"/>
        <v>516</v>
      </c>
      <c r="WX93" s="22">
        <f t="shared" si="386"/>
        <v>0</v>
      </c>
      <c r="WY93" s="22">
        <f t="shared" si="387"/>
        <v>4</v>
      </c>
      <c r="WZ93" s="22">
        <f t="shared" si="388"/>
        <v>0</v>
      </c>
      <c r="XA93" s="22">
        <f t="shared" si="389"/>
        <v>2</v>
      </c>
      <c r="XB93" s="22">
        <f t="shared" si="390"/>
        <v>0</v>
      </c>
      <c r="XC93" s="22">
        <f t="shared" si="391"/>
        <v>0</v>
      </c>
      <c r="XD93" s="22">
        <f t="shared" si="392"/>
        <v>0</v>
      </c>
      <c r="XE93" s="22">
        <f t="shared" si="393"/>
        <v>34</v>
      </c>
      <c r="XF93" s="22">
        <f t="shared" si="394"/>
        <v>18</v>
      </c>
      <c r="XG93" s="93">
        <f t="shared" si="395"/>
        <v>85</v>
      </c>
    </row>
    <row r="94" spans="1:631" ht="17.100000000000001" customHeight="1" x14ac:dyDescent="0.2">
      <c r="A94" s="101"/>
      <c r="B94" s="27" t="s">
        <v>276</v>
      </c>
      <c r="C94" s="535" t="s">
        <v>277</v>
      </c>
      <c r="D94" s="25" t="s">
        <v>278</v>
      </c>
      <c r="E94" s="535" t="s">
        <v>277</v>
      </c>
      <c r="F94" s="25" t="s">
        <v>279</v>
      </c>
      <c r="G94" s="535" t="s">
        <v>277</v>
      </c>
      <c r="H94" s="25">
        <v>61</v>
      </c>
      <c r="I94" s="28">
        <v>15</v>
      </c>
      <c r="J94" s="17">
        <f t="shared" si="228"/>
        <v>0.81217874979978744</v>
      </c>
      <c r="K94" s="17">
        <f t="shared" si="229"/>
        <v>0.42597230513854717</v>
      </c>
      <c r="L94" s="17">
        <f t="shared" si="230"/>
        <v>1</v>
      </c>
      <c r="M94" s="17">
        <f t="shared" si="231"/>
        <v>0.16020629849198204</v>
      </c>
      <c r="N94" s="17">
        <f t="shared" si="232"/>
        <v>0.4095472351279949</v>
      </c>
      <c r="O94" s="17">
        <f t="shared" si="233"/>
        <v>0.3965810970193806</v>
      </c>
      <c r="P94" s="17">
        <f t="shared" si="234"/>
        <v>0.80506009275728507</v>
      </c>
      <c r="Q94" s="17">
        <f t="shared" si="235"/>
        <v>0.61778745198463514</v>
      </c>
      <c r="R94" s="69">
        <f t="shared" si="236"/>
        <v>0.89601967002815097</v>
      </c>
      <c r="S94" s="422">
        <f t="shared" si="237"/>
        <v>0.61370587781641806</v>
      </c>
      <c r="T94" s="17">
        <f t="shared" si="396"/>
        <v>0.38629412218358194</v>
      </c>
      <c r="U94" s="10">
        <f t="shared" si="238"/>
        <v>111734.41595923452</v>
      </c>
      <c r="V94" s="32">
        <v>6</v>
      </c>
      <c r="W94" s="550">
        <f t="shared" si="239"/>
        <v>0</v>
      </c>
      <c r="X94" s="550">
        <f t="shared" si="240"/>
        <v>0.50259476670530701</v>
      </c>
      <c r="Y94" s="550">
        <f t="shared" si="241"/>
        <v>0.49740523329469299</v>
      </c>
      <c r="Z94" s="551">
        <f t="shared" si="242"/>
        <v>143872.97151479006</v>
      </c>
      <c r="AA94" s="426">
        <f t="shared" si="243"/>
        <v>0.32511313859780733</v>
      </c>
      <c r="AB94" s="59">
        <f t="shared" si="244"/>
        <v>0.9290655724706629</v>
      </c>
      <c r="AC94" s="59">
        <f t="shared" si="245"/>
        <v>0.18410008806291944</v>
      </c>
      <c r="AD94" s="59">
        <f t="shared" si="246"/>
        <v>0.4095472351279949</v>
      </c>
      <c r="AE94" s="59">
        <f t="shared" si="247"/>
        <v>0.38221254801536486</v>
      </c>
      <c r="AF94" s="59">
        <f t="shared" si="248"/>
        <v>0.3172823507142129</v>
      </c>
      <c r="AG94" s="59">
        <f t="shared" si="249"/>
        <v>0.7018506923715363</v>
      </c>
      <c r="AH94" s="59">
        <f t="shared" si="250"/>
        <v>0.3965810970193806</v>
      </c>
      <c r="AI94" s="59">
        <f t="shared" si="251"/>
        <v>0.80530599764113164</v>
      </c>
      <c r="AJ94" s="59">
        <f t="shared" si="252"/>
        <v>0.81905150195844312</v>
      </c>
      <c r="AK94" s="59">
        <f t="shared" si="253"/>
        <v>0.1949399072427149</v>
      </c>
      <c r="AL94" s="35">
        <f t="shared" si="254"/>
        <v>1</v>
      </c>
      <c r="AM94" s="27">
        <v>289247</v>
      </c>
      <c r="AN94" s="25">
        <v>135103</v>
      </c>
      <c r="AO94" s="25">
        <v>154144</v>
      </c>
      <c r="AP94" s="17">
        <f t="shared" si="255"/>
        <v>5.6179462117781223E-3</v>
      </c>
      <c r="AQ94" s="63">
        <v>87.647264895162962</v>
      </c>
      <c r="AR94" s="58">
        <v>1769.95454092</v>
      </c>
      <c r="AS94" s="24">
        <f t="shared" si="256"/>
        <v>163.42058132727695</v>
      </c>
      <c r="AT94" s="17">
        <f t="shared" si="257"/>
        <v>0.14113165850032122</v>
      </c>
      <c r="AU94" s="25">
        <v>273929</v>
      </c>
      <c r="AV94" s="25">
        <v>125140</v>
      </c>
      <c r="AW94" s="25">
        <v>148789</v>
      </c>
      <c r="AX94" s="25">
        <v>15318</v>
      </c>
      <c r="AY94" s="25">
        <v>9963</v>
      </c>
      <c r="AZ94" s="25">
        <v>5355</v>
      </c>
      <c r="BA94" s="25">
        <v>94038</v>
      </c>
      <c r="BB94" s="25">
        <v>43890</v>
      </c>
      <c r="BC94" s="25">
        <v>50148</v>
      </c>
      <c r="BD94" s="63">
        <v>87.520938023450583</v>
      </c>
      <c r="BE94" s="25">
        <v>195209</v>
      </c>
      <c r="BF94" s="25">
        <v>91213</v>
      </c>
      <c r="BG94" s="25">
        <v>103996</v>
      </c>
      <c r="BH94" s="63">
        <v>87.708181083887837</v>
      </c>
      <c r="BI94" s="17">
        <v>0.32511313859780733</v>
      </c>
      <c r="BJ94" s="25">
        <v>74627</v>
      </c>
      <c r="BK94" s="25">
        <v>195250</v>
      </c>
      <c r="BL94" s="25">
        <v>19370</v>
      </c>
      <c r="BM94" s="17">
        <v>0.48141869398207426</v>
      </c>
      <c r="BN94" s="10">
        <f t="shared" si="258"/>
        <v>149998.08702176696</v>
      </c>
      <c r="BO94" s="29">
        <v>0.38221254801536486</v>
      </c>
      <c r="BP94" s="30">
        <f t="shared" si="259"/>
        <v>0.61778745198463514</v>
      </c>
      <c r="BQ94" s="31">
        <v>9.9206145966709354</v>
      </c>
      <c r="BR94" s="25">
        <v>214620</v>
      </c>
      <c r="BS94" s="25">
        <v>66685</v>
      </c>
      <c r="BT94" s="25">
        <v>126183</v>
      </c>
      <c r="BU94" s="25">
        <v>15880</v>
      </c>
      <c r="BV94" s="25">
        <v>3172</v>
      </c>
      <c r="BW94" s="18">
        <v>2700</v>
      </c>
      <c r="BX94" s="25">
        <v>68677</v>
      </c>
      <c r="BY94" s="25">
        <v>52895</v>
      </c>
      <c r="BZ94" s="25">
        <v>15782</v>
      </c>
      <c r="CA94" s="59">
        <v>0.22980036984725602</v>
      </c>
      <c r="CB94" s="25">
        <v>273929</v>
      </c>
      <c r="CC94" s="25">
        <v>15318</v>
      </c>
      <c r="CD94" s="17">
        <f t="shared" si="260"/>
        <v>5.5919599604277018E-2</v>
      </c>
      <c r="CE94" s="25">
        <v>3986</v>
      </c>
      <c r="CF94" s="25">
        <v>10252</v>
      </c>
      <c r="CG94" s="25">
        <v>16008</v>
      </c>
      <c r="CH94" s="25">
        <v>15654</v>
      </c>
      <c r="CI94" s="25">
        <v>10431</v>
      </c>
      <c r="CJ94" s="25">
        <v>5943</v>
      </c>
      <c r="CK94" s="25">
        <v>3346</v>
      </c>
      <c r="CL94" s="25">
        <v>1774</v>
      </c>
      <c r="CM94" s="25">
        <v>1283</v>
      </c>
      <c r="CN94" s="26">
        <v>3.9886570467551001</v>
      </c>
      <c r="CO94" s="27">
        <v>68677</v>
      </c>
      <c r="CP94" s="34">
        <f t="shared" si="261"/>
        <v>4.2117011517684233</v>
      </c>
      <c r="CQ94" s="25">
        <v>2604</v>
      </c>
      <c r="CR94" s="25">
        <v>6129</v>
      </c>
      <c r="CS94" s="25">
        <v>3407</v>
      </c>
      <c r="CT94" s="25">
        <v>18595</v>
      </c>
      <c r="CU94" s="25">
        <v>36067</v>
      </c>
      <c r="CV94" s="25">
        <v>1124</v>
      </c>
      <c r="CW94" s="18">
        <v>515</v>
      </c>
      <c r="CX94" s="18">
        <v>236</v>
      </c>
      <c r="CY94" s="25">
        <v>68677</v>
      </c>
      <c r="CZ94" s="25">
        <v>57412</v>
      </c>
      <c r="DA94" s="25">
        <v>4650</v>
      </c>
      <c r="DB94" s="25">
        <v>2163</v>
      </c>
      <c r="DC94" s="25">
        <v>3776</v>
      </c>
      <c r="DD94" s="18">
        <v>178</v>
      </c>
      <c r="DE94" s="18">
        <v>498</v>
      </c>
      <c r="DF94" s="25">
        <v>68677</v>
      </c>
      <c r="DG94" s="25">
        <v>20213</v>
      </c>
      <c r="DH94" s="25">
        <v>1476</v>
      </c>
      <c r="DI94" s="18">
        <v>101</v>
      </c>
      <c r="DJ94" s="25">
        <v>45229</v>
      </c>
      <c r="DK94" s="18">
        <v>720</v>
      </c>
      <c r="DL94" s="18">
        <v>938</v>
      </c>
      <c r="DM94" s="25">
        <f t="shared" si="262"/>
        <v>86509.982687071373</v>
      </c>
      <c r="DN94" s="17">
        <f t="shared" si="263"/>
        <v>0.65857565123694983</v>
      </c>
      <c r="DO94" s="17">
        <f t="shared" si="264"/>
        <v>1.0483859225068072E-2</v>
      </c>
      <c r="DP94" s="23">
        <f t="shared" si="265"/>
        <v>0.3172823507142129</v>
      </c>
      <c r="DQ94" s="23">
        <f t="shared" si="266"/>
        <v>0.68271764928578715</v>
      </c>
      <c r="DR94" s="25">
        <v>68677</v>
      </c>
      <c r="DS94" s="25">
        <v>1696</v>
      </c>
      <c r="DT94" s="25">
        <v>51674</v>
      </c>
      <c r="DU94" s="18">
        <v>67</v>
      </c>
      <c r="DV94" s="25">
        <v>3618</v>
      </c>
      <c r="DW94" s="18">
        <v>110</v>
      </c>
      <c r="DX94" s="25">
        <v>10807</v>
      </c>
      <c r="DY94" s="18">
        <v>705</v>
      </c>
      <c r="DZ94" s="17">
        <f t="shared" si="267"/>
        <v>0.83077303900869282</v>
      </c>
      <c r="EA94" s="17">
        <f t="shared" si="268"/>
        <v>0.16922696099130718</v>
      </c>
      <c r="EB94" s="25">
        <v>68677</v>
      </c>
      <c r="EC94" s="25">
        <v>46476</v>
      </c>
      <c r="ED94" s="25">
        <v>1725</v>
      </c>
      <c r="EE94" s="25">
        <v>9542</v>
      </c>
      <c r="EF94" s="17">
        <f t="shared" si="269"/>
        <v>0.1389402565633327</v>
      </c>
      <c r="EG94" s="25">
        <v>10267</v>
      </c>
      <c r="EH94" s="18">
        <v>667</v>
      </c>
      <c r="EI94" s="17">
        <f t="shared" si="270"/>
        <v>0.7018506923715363</v>
      </c>
      <c r="EJ94" s="17">
        <f t="shared" si="271"/>
        <v>0.14949692036635265</v>
      </c>
      <c r="EK94" s="69">
        <f t="shared" si="272"/>
        <v>0.42597230513854717</v>
      </c>
      <c r="EL94" s="27">
        <v>201792</v>
      </c>
      <c r="EM94" s="25">
        <v>187478</v>
      </c>
      <c r="EN94" s="25">
        <v>14314</v>
      </c>
      <c r="EO94" s="59">
        <v>0.9290655724706629</v>
      </c>
      <c r="EP94" s="25">
        <v>89540</v>
      </c>
      <c r="EQ94" s="25">
        <v>86898</v>
      </c>
      <c r="ER94" s="25">
        <v>2642</v>
      </c>
      <c r="ES94" s="59">
        <v>0.97049363412999778</v>
      </c>
      <c r="ET94" s="25">
        <v>112252</v>
      </c>
      <c r="EU94" s="25">
        <v>100580</v>
      </c>
      <c r="EV94" s="25">
        <v>11672</v>
      </c>
      <c r="EW94" s="59">
        <v>0.89601967002815097</v>
      </c>
      <c r="EX94" s="25">
        <v>65553</v>
      </c>
      <c r="EY94" s="25">
        <v>63449</v>
      </c>
      <c r="EZ94" s="25">
        <v>2104</v>
      </c>
      <c r="FA94" s="59">
        <v>0.96790383353927356</v>
      </c>
      <c r="FB94" s="25">
        <v>136239</v>
      </c>
      <c r="FC94" s="25">
        <v>124029</v>
      </c>
      <c r="FD94" s="25">
        <v>12210</v>
      </c>
      <c r="FE94" s="59">
        <v>0.91037808557021127</v>
      </c>
      <c r="FF94" s="25">
        <v>114553</v>
      </c>
      <c r="FG94" s="25">
        <v>44631</v>
      </c>
      <c r="FH94" s="25">
        <v>61519</v>
      </c>
      <c r="FI94" s="25">
        <v>8403</v>
      </c>
      <c r="FJ94" s="23">
        <f t="shared" si="273"/>
        <v>7.3354691714752118E-2</v>
      </c>
      <c r="FK94" s="23">
        <f t="shared" si="274"/>
        <v>0.53703525878850833</v>
      </c>
      <c r="FL94" s="36">
        <f t="shared" si="275"/>
        <v>5.3113173866476258</v>
      </c>
      <c r="FM94" s="25">
        <v>53791</v>
      </c>
      <c r="FN94" s="25">
        <v>21840</v>
      </c>
      <c r="FO94" s="17">
        <f t="shared" si="276"/>
        <v>0.40601587626182817</v>
      </c>
      <c r="FP94" s="25">
        <v>27860</v>
      </c>
      <c r="FQ94" s="17">
        <f t="shared" si="277"/>
        <v>0.5179305088211783</v>
      </c>
      <c r="FR94" s="25">
        <v>4091</v>
      </c>
      <c r="FS94" s="17">
        <f t="shared" si="278"/>
        <v>7.6053614916993556E-2</v>
      </c>
      <c r="FT94" s="25">
        <v>60762</v>
      </c>
      <c r="FU94" s="25">
        <v>22791</v>
      </c>
      <c r="FV94" s="25">
        <v>33659</v>
      </c>
      <c r="FW94" s="17">
        <f t="shared" si="279"/>
        <v>7.0965406010335408E-2</v>
      </c>
      <c r="FX94" s="17">
        <f t="shared" si="280"/>
        <v>0.55394819130377537</v>
      </c>
      <c r="FY94" s="25">
        <v>4312</v>
      </c>
      <c r="FZ94" s="25">
        <v>164655</v>
      </c>
      <c r="GA94" s="25">
        <v>30313</v>
      </c>
      <c r="GB94" s="25">
        <v>66908</v>
      </c>
      <c r="GC94" s="25">
        <v>28534</v>
      </c>
      <c r="GD94" s="25">
        <v>17270</v>
      </c>
      <c r="GE94" s="18">
        <v>495</v>
      </c>
      <c r="GF94" s="25">
        <v>17621</v>
      </c>
      <c r="GG94" s="18">
        <v>1377</v>
      </c>
      <c r="GH94" s="18">
        <v>275</v>
      </c>
      <c r="GI94" s="18">
        <v>1862</v>
      </c>
      <c r="GJ94" s="10">
        <f t="shared" si="281"/>
        <v>30313</v>
      </c>
      <c r="GK94" s="10">
        <f t="shared" si="222"/>
        <v>134342</v>
      </c>
      <c r="GL94" s="10">
        <f t="shared" si="223"/>
        <v>67434</v>
      </c>
      <c r="GM94" s="10">
        <f t="shared" si="282"/>
        <v>97221</v>
      </c>
      <c r="GN94" s="10">
        <f t="shared" si="224"/>
        <v>38900</v>
      </c>
      <c r="GO94" s="17">
        <f t="shared" si="283"/>
        <v>0.18410008806291944</v>
      </c>
      <c r="GP94" s="17">
        <f t="shared" si="225"/>
        <v>0.81589991193708056</v>
      </c>
      <c r="GQ94" s="17">
        <f t="shared" si="226"/>
        <v>0.4095472351279949</v>
      </c>
      <c r="GR94" s="17">
        <f t="shared" si="227"/>
        <v>0.23625155628435213</v>
      </c>
      <c r="GS94" s="17">
        <f t="shared" si="284"/>
        <v>0.6127235735325377</v>
      </c>
      <c r="GT94" s="25">
        <v>73567</v>
      </c>
      <c r="GU94" s="25">
        <v>10945</v>
      </c>
      <c r="GV94" s="25">
        <v>26667</v>
      </c>
      <c r="GW94" s="25">
        <v>16165</v>
      </c>
      <c r="GX94" s="25">
        <v>9853</v>
      </c>
      <c r="GY94" s="18">
        <v>349</v>
      </c>
      <c r="GZ94" s="25">
        <v>8106</v>
      </c>
      <c r="HA94" s="18">
        <v>395</v>
      </c>
      <c r="HB94" s="18">
        <v>181</v>
      </c>
      <c r="HC94" s="18">
        <v>906</v>
      </c>
      <c r="HD94" s="23">
        <f t="shared" si="285"/>
        <v>0.14877594573653949</v>
      </c>
      <c r="HE94" s="23">
        <f t="shared" si="286"/>
        <v>0.85122405426346048</v>
      </c>
      <c r="HF94" s="23">
        <f t="shared" si="287"/>
        <v>0.48873815705411394</v>
      </c>
      <c r="HG94" s="23">
        <f t="shared" si="288"/>
        <v>0.26900648388543774</v>
      </c>
      <c r="HH94" s="25">
        <v>91088</v>
      </c>
      <c r="HI94" s="25">
        <v>19368</v>
      </c>
      <c r="HJ94" s="25">
        <v>40241</v>
      </c>
      <c r="HK94" s="25">
        <v>12369</v>
      </c>
      <c r="HL94" s="25">
        <v>7417</v>
      </c>
      <c r="HM94" s="18">
        <v>146</v>
      </c>
      <c r="HN94" s="25">
        <v>9515</v>
      </c>
      <c r="HO94" s="18">
        <v>982</v>
      </c>
      <c r="HP94" s="18">
        <v>94</v>
      </c>
      <c r="HQ94" s="18">
        <v>956</v>
      </c>
      <c r="HR94" s="23">
        <f t="shared" si="289"/>
        <v>0.2126295450553311</v>
      </c>
      <c r="HS94" s="23">
        <f t="shared" si="290"/>
        <v>0.78737045494466884</v>
      </c>
      <c r="HT94" s="80">
        <f t="shared" si="291"/>
        <v>0.34558888108203056</v>
      </c>
      <c r="HU94" s="27">
        <v>240628</v>
      </c>
      <c r="HV94" s="25">
        <v>12633</v>
      </c>
      <c r="HW94" s="25">
        <v>50652</v>
      </c>
      <c r="HX94" s="25">
        <v>7793</v>
      </c>
      <c r="HY94" s="25">
        <v>40962</v>
      </c>
      <c r="HZ94" s="25">
        <v>20532</v>
      </c>
      <c r="IA94" s="25">
        <v>3776</v>
      </c>
      <c r="IB94" s="18">
        <v>618</v>
      </c>
      <c r="IC94" s="25">
        <v>33114</v>
      </c>
      <c r="ID94" s="25">
        <v>43494</v>
      </c>
      <c r="IE94" s="25">
        <v>15365</v>
      </c>
      <c r="IF94" s="18">
        <v>1744</v>
      </c>
      <c r="IG94" s="25">
        <v>9945</v>
      </c>
      <c r="IH94" s="17">
        <f t="shared" si="292"/>
        <v>0.26607876057649149</v>
      </c>
      <c r="II94" s="17">
        <f t="shared" si="293"/>
        <v>8.53267283940356E-2</v>
      </c>
      <c r="IJ94" s="30">
        <f t="shared" si="294"/>
        <v>11.719657120592247</v>
      </c>
      <c r="IK94" s="17">
        <f t="shared" si="397"/>
        <v>0.16020629849198204</v>
      </c>
      <c r="IL94" s="25">
        <v>110510</v>
      </c>
      <c r="IM94" s="25">
        <v>6944</v>
      </c>
      <c r="IN94" s="25">
        <v>30525</v>
      </c>
      <c r="IO94" s="25">
        <v>5409</v>
      </c>
      <c r="IP94" s="25">
        <v>26232</v>
      </c>
      <c r="IQ94" s="25">
        <v>7895</v>
      </c>
      <c r="IR94" s="25">
        <v>2064</v>
      </c>
      <c r="IS94" s="18">
        <v>377</v>
      </c>
      <c r="IT94" s="25">
        <v>16256</v>
      </c>
      <c r="IU94" s="25">
        <v>1322</v>
      </c>
      <c r="IV94" s="25">
        <v>6463</v>
      </c>
      <c r="IW94" s="18">
        <v>913</v>
      </c>
      <c r="IX94" s="25">
        <v>6110</v>
      </c>
      <c r="IY94" s="17">
        <f t="shared" si="295"/>
        <v>0.71549181069586465</v>
      </c>
      <c r="IZ94" s="25">
        <v>130118</v>
      </c>
      <c r="JA94" s="25">
        <v>5689</v>
      </c>
      <c r="JB94" s="25">
        <v>20127</v>
      </c>
      <c r="JC94" s="25">
        <v>2384</v>
      </c>
      <c r="JD94" s="25">
        <v>14730</v>
      </c>
      <c r="JE94" s="25">
        <v>12637</v>
      </c>
      <c r="JF94" s="25">
        <v>1712</v>
      </c>
      <c r="JG94" s="18">
        <v>241</v>
      </c>
      <c r="JH94" s="25">
        <v>16858</v>
      </c>
      <c r="JI94" s="25">
        <v>42172</v>
      </c>
      <c r="JJ94" s="25">
        <v>8902</v>
      </c>
      <c r="JK94" s="18">
        <v>831</v>
      </c>
      <c r="JL94" s="25">
        <v>3835</v>
      </c>
      <c r="JM94" s="80">
        <f t="shared" si="296"/>
        <v>0.4402081187844879</v>
      </c>
      <c r="JN94" s="27">
        <v>240628</v>
      </c>
      <c r="JO94" s="25">
        <v>187015</v>
      </c>
      <c r="JP94" s="18">
        <v>88</v>
      </c>
      <c r="JQ94" s="18">
        <v>453</v>
      </c>
      <c r="JR94" s="25">
        <v>4213</v>
      </c>
      <c r="JS94" s="18">
        <v>1680</v>
      </c>
      <c r="JT94" s="18">
        <v>198</v>
      </c>
      <c r="JU94" s="18">
        <v>11</v>
      </c>
      <c r="JV94" s="18">
        <v>62</v>
      </c>
      <c r="JW94" s="25">
        <v>46908</v>
      </c>
      <c r="JX94" s="17">
        <f t="shared" si="297"/>
        <v>0.1949399072427149</v>
      </c>
      <c r="JY94" s="17">
        <f t="shared" si="298"/>
        <v>0.80506009275728507</v>
      </c>
      <c r="JZ94" s="25">
        <v>80936</v>
      </c>
      <c r="KA94" s="25">
        <v>69804</v>
      </c>
      <c r="KB94" s="18">
        <v>55</v>
      </c>
      <c r="KC94" s="18">
        <v>104</v>
      </c>
      <c r="KD94" s="25">
        <v>314</v>
      </c>
      <c r="KE94" s="18">
        <v>698</v>
      </c>
      <c r="KF94" s="18">
        <v>78</v>
      </c>
      <c r="KG94" s="18">
        <v>9</v>
      </c>
      <c r="KH94" s="18">
        <v>35</v>
      </c>
      <c r="KI94" s="25">
        <v>9839</v>
      </c>
      <c r="KJ94" s="17">
        <f t="shared" si="299"/>
        <v>0.12156518730849065</v>
      </c>
      <c r="KK94" s="25">
        <v>159692</v>
      </c>
      <c r="KL94" s="25">
        <v>117211</v>
      </c>
      <c r="KM94" s="18">
        <v>33</v>
      </c>
      <c r="KN94" s="18">
        <v>349</v>
      </c>
      <c r="KO94" s="25">
        <v>3899</v>
      </c>
      <c r="KP94" s="18">
        <v>982</v>
      </c>
      <c r="KQ94" s="18">
        <v>120</v>
      </c>
      <c r="KR94" s="18">
        <v>2</v>
      </c>
      <c r="KS94" s="18">
        <v>27</v>
      </c>
      <c r="KT94" s="25">
        <v>37069</v>
      </c>
      <c r="KU94" s="69">
        <f t="shared" si="300"/>
        <v>0.23212809658592792</v>
      </c>
      <c r="KV94" s="27">
        <v>289247</v>
      </c>
      <c r="KW94" s="25">
        <v>279414</v>
      </c>
      <c r="KX94" s="25">
        <v>9833</v>
      </c>
      <c r="KY94" s="59">
        <v>3.3995166760588703E-2</v>
      </c>
      <c r="KZ94" s="25">
        <v>4871</v>
      </c>
      <c r="LA94" s="25">
        <v>2782</v>
      </c>
      <c r="LB94" s="25">
        <v>4282</v>
      </c>
      <c r="LC94" s="25">
        <v>3084</v>
      </c>
      <c r="LD94" s="25">
        <v>135103</v>
      </c>
      <c r="LE94" s="25">
        <v>130780</v>
      </c>
      <c r="LF94" s="25">
        <v>4323</v>
      </c>
      <c r="LG94" s="59">
        <v>3.1997809078998983E-2</v>
      </c>
      <c r="LH94" s="25">
        <v>154144</v>
      </c>
      <c r="LI94" s="25">
        <v>148634</v>
      </c>
      <c r="LJ94" s="25">
        <v>5510</v>
      </c>
      <c r="LK94" s="35">
        <v>3.5745796138675526E-2</v>
      </c>
      <c r="LL94" s="27">
        <v>68677</v>
      </c>
      <c r="LM94" s="18">
        <v>611</v>
      </c>
      <c r="LN94" s="25">
        <v>54695</v>
      </c>
      <c r="LO94" s="25">
        <v>2950</v>
      </c>
      <c r="LP94" s="18">
        <v>202</v>
      </c>
      <c r="LQ94" s="18">
        <v>133</v>
      </c>
      <c r="LR94" s="25">
        <v>10086</v>
      </c>
      <c r="LS94" s="23">
        <f t="shared" si="301"/>
        <v>0.14686139464449524</v>
      </c>
      <c r="LT94" s="23">
        <f t="shared" si="302"/>
        <v>0.85313860535550479</v>
      </c>
      <c r="LU94" s="17">
        <f t="shared" si="303"/>
        <v>0.80530599764113164</v>
      </c>
      <c r="LV94" s="25">
        <v>68677</v>
      </c>
      <c r="LW94" s="25">
        <v>2993</v>
      </c>
      <c r="LX94" s="25">
        <v>33459</v>
      </c>
      <c r="LY94" s="25">
        <v>11088</v>
      </c>
      <c r="LZ94" s="25">
        <v>1801</v>
      </c>
      <c r="MA94" s="25">
        <v>1749</v>
      </c>
      <c r="MB94" s="25">
        <v>7745</v>
      </c>
      <c r="MC94" s="18">
        <v>143</v>
      </c>
      <c r="MD94" s="25">
        <v>8710</v>
      </c>
      <c r="ME94" s="18">
        <v>138</v>
      </c>
      <c r="MF94" s="18">
        <v>851</v>
      </c>
      <c r="MG94" s="17">
        <f t="shared" si="304"/>
        <v>0.14032354354441806</v>
      </c>
      <c r="MH94" s="17">
        <f t="shared" si="305"/>
        <v>0.81905150195844312</v>
      </c>
      <c r="MI94" s="25">
        <v>68677</v>
      </c>
      <c r="MJ94" s="25">
        <v>6391</v>
      </c>
      <c r="MK94" s="25">
        <v>43693</v>
      </c>
      <c r="ML94" s="25">
        <v>5599</v>
      </c>
      <c r="MM94" s="25">
        <v>1103</v>
      </c>
      <c r="MN94" s="25">
        <v>4471</v>
      </c>
      <c r="MO94" s="25">
        <v>6272</v>
      </c>
      <c r="MP94" s="18">
        <v>13</v>
      </c>
      <c r="MQ94" s="18">
        <v>38</v>
      </c>
      <c r="MR94" s="18">
        <v>163</v>
      </c>
      <c r="MS94" s="18">
        <v>934</v>
      </c>
      <c r="MT94" s="17">
        <f t="shared" si="306"/>
        <v>0.81153806951381102</v>
      </c>
      <c r="MU94" s="69">
        <f t="shared" si="307"/>
        <v>0.81217874979978744</v>
      </c>
      <c r="MV94" s="27">
        <v>68677</v>
      </c>
      <c r="MW94" s="25">
        <v>27236</v>
      </c>
      <c r="MX94" s="18">
        <v>55</v>
      </c>
      <c r="MY94" s="25">
        <v>4138</v>
      </c>
      <c r="MZ94" s="25">
        <v>19925</v>
      </c>
      <c r="NA94" s="25">
        <v>5152</v>
      </c>
      <c r="NB94" s="18">
        <v>28</v>
      </c>
      <c r="NC94" s="25">
        <v>6061</v>
      </c>
      <c r="ND94" s="25">
        <v>6082</v>
      </c>
      <c r="NE94" s="17">
        <f t="shared" si="308"/>
        <v>0.3965810970193806</v>
      </c>
      <c r="NF94" s="10">
        <f t="shared" si="309"/>
        <v>108635.06332542191</v>
      </c>
      <c r="NG94" s="17">
        <f t="shared" si="310"/>
        <v>0.55985264353422548</v>
      </c>
      <c r="NH94" s="25">
        <v>68677</v>
      </c>
      <c r="NI94" s="25">
        <v>14208</v>
      </c>
      <c r="NJ94" s="18">
        <v>82</v>
      </c>
      <c r="NK94" s="18">
        <v>2</v>
      </c>
      <c r="NL94" s="18">
        <v>62</v>
      </c>
      <c r="NM94" s="25">
        <v>47410</v>
      </c>
      <c r="NN94" s="25">
        <v>6552</v>
      </c>
      <c r="NO94" s="18">
        <v>199</v>
      </c>
      <c r="NP94" s="18">
        <v>3</v>
      </c>
      <c r="NQ94" s="32">
        <v>159</v>
      </c>
      <c r="NR94" s="27">
        <v>68677</v>
      </c>
      <c r="NS94" s="37">
        <f t="shared" si="311"/>
        <v>1.3100601365813882</v>
      </c>
      <c r="NT94" s="37">
        <f t="shared" si="312"/>
        <v>0.35350220234040153</v>
      </c>
      <c r="NU94" s="37">
        <f t="shared" si="313"/>
        <v>0.76332373764879802</v>
      </c>
      <c r="NV94" s="17">
        <f t="shared" si="314"/>
        <v>0.15500145284909264</v>
      </c>
      <c r="NW94" s="10">
        <f t="shared" si="315"/>
        <v>36065</v>
      </c>
      <c r="NX94" s="17">
        <f t="shared" si="316"/>
        <v>0.52513942076677778</v>
      </c>
      <c r="NY94" s="19">
        <f t="shared" si="317"/>
        <v>0.64994863846888573</v>
      </c>
      <c r="NZ94" s="25">
        <v>25429</v>
      </c>
      <c r="OA94" s="25">
        <v>32612</v>
      </c>
      <c r="OB94" s="25">
        <v>3835</v>
      </c>
      <c r="OC94" s="25">
        <v>23646</v>
      </c>
      <c r="OD94" s="25">
        <v>2293</v>
      </c>
      <c r="OE94" s="25">
        <v>2156</v>
      </c>
      <c r="OF94" s="17">
        <f t="shared" si="318"/>
        <v>0.34430741004994392</v>
      </c>
      <c r="OG94" s="17">
        <f t="shared" si="319"/>
        <v>0.37026952254757778</v>
      </c>
      <c r="OH94" s="17">
        <f t="shared" si="320"/>
        <v>0.47486057923322217</v>
      </c>
      <c r="OI94" s="69">
        <f t="shared" si="321"/>
        <v>3.3388179448723736E-2</v>
      </c>
      <c r="OJ94" s="27">
        <v>68677</v>
      </c>
      <c r="OK94" s="25">
        <v>1777</v>
      </c>
      <c r="OL94" s="25">
        <v>29508</v>
      </c>
      <c r="OM94" s="25">
        <v>15913</v>
      </c>
      <c r="ON94" s="18">
        <v>549</v>
      </c>
      <c r="OO94" s="18">
        <v>231</v>
      </c>
      <c r="OP94" s="18">
        <v>244</v>
      </c>
      <c r="OQ94" s="25">
        <v>21837</v>
      </c>
      <c r="OR94" s="69">
        <f t="shared" si="322"/>
        <v>0.46708505030796338</v>
      </c>
      <c r="OS94" s="85">
        <v>5991</v>
      </c>
      <c r="OT94" s="22">
        <v>5991</v>
      </c>
      <c r="OU94" s="38">
        <f t="shared" si="323"/>
        <v>1.6247440573853852E-2</v>
      </c>
      <c r="OV94" s="39">
        <v>0.87342847604740437</v>
      </c>
      <c r="OW94" s="22">
        <v>523271</v>
      </c>
      <c r="OX94" s="36">
        <f t="shared" si="324"/>
        <v>21411202.778000001</v>
      </c>
      <c r="OY94" s="36">
        <f t="shared" si="325"/>
        <v>405916.49858319334</v>
      </c>
      <c r="OZ94" s="22"/>
      <c r="PA94" s="22"/>
      <c r="PB94" s="38">
        <f t="shared" si="326"/>
        <v>0</v>
      </c>
      <c r="PC94" s="39">
        <v>0</v>
      </c>
      <c r="PD94" s="22"/>
      <c r="PE94" s="40">
        <f t="shared" si="327"/>
        <v>0</v>
      </c>
      <c r="PF94" s="36">
        <f t="shared" si="328"/>
        <v>0</v>
      </c>
      <c r="PG94" s="22">
        <v>184440</v>
      </c>
      <c r="PH94" s="22">
        <v>182857</v>
      </c>
      <c r="PI94" s="38">
        <f t="shared" si="329"/>
        <v>0.49590356217880049</v>
      </c>
      <c r="PJ94" s="39">
        <v>0.13896782731861509</v>
      </c>
      <c r="PK94" s="22">
        <v>2541124</v>
      </c>
      <c r="PL94" s="41">
        <f t="shared" si="330"/>
        <v>103977711.832</v>
      </c>
      <c r="PM94" s="36">
        <f t="shared" si="331"/>
        <v>14947942.777361849</v>
      </c>
      <c r="PN94" s="22">
        <v>54213</v>
      </c>
      <c r="PO94" s="22">
        <v>54181</v>
      </c>
      <c r="PP94" s="38">
        <f t="shared" si="332"/>
        <v>0.14693750254247631</v>
      </c>
      <c r="PQ94" s="39">
        <v>0.70012587438400908</v>
      </c>
      <c r="PR94" s="22">
        <v>3793352</v>
      </c>
      <c r="PS94" s="41">
        <f t="shared" si="333"/>
        <v>155216377.13600001</v>
      </c>
      <c r="PT94" s="36">
        <f t="shared" si="334"/>
        <v>7104123.348374173</v>
      </c>
      <c r="PU94" s="22">
        <v>7395</v>
      </c>
      <c r="PV94" s="22">
        <v>7395</v>
      </c>
      <c r="PW94" s="38">
        <f t="shared" si="335"/>
        <v>2.0055053086905229E-2</v>
      </c>
      <c r="PX94" s="39">
        <v>0.23467072346179851</v>
      </c>
      <c r="PY94" s="22">
        <v>173539</v>
      </c>
      <c r="PZ94" s="36">
        <f t="shared" si="336"/>
        <v>1128230.9139839341</v>
      </c>
      <c r="QA94" s="22">
        <v>23215</v>
      </c>
      <c r="QB94" s="22">
        <v>23215</v>
      </c>
      <c r="QC94" s="39">
        <v>6.2535408141287965</v>
      </c>
      <c r="QD94" s="22">
        <v>14517595</v>
      </c>
      <c r="QE94" s="22">
        <f t="shared" si="337"/>
        <v>23389.458611111095</v>
      </c>
      <c r="QF94" s="22"/>
      <c r="QG94" s="22"/>
      <c r="QH94" s="22"/>
      <c r="QI94" s="38">
        <f t="shared" si="338"/>
        <v>0</v>
      </c>
      <c r="QJ94" s="39">
        <v>0</v>
      </c>
      <c r="QK94" s="22"/>
      <c r="QL94" s="42">
        <f t="shared" si="339"/>
        <v>0</v>
      </c>
      <c r="QM94" s="22">
        <f t="shared" si="340"/>
        <v>95096</v>
      </c>
      <c r="QN94" s="22">
        <v>63915</v>
      </c>
      <c r="QO94" s="22">
        <v>63915</v>
      </c>
      <c r="QP94" s="38">
        <f t="shared" si="341"/>
        <v>0.17333586450974278</v>
      </c>
      <c r="QQ94" s="39">
        <v>0.16190143158882889</v>
      </c>
      <c r="QR94" s="22">
        <v>1034793</v>
      </c>
      <c r="QS94" s="36">
        <f t="shared" si="342"/>
        <v>15027868.719774995</v>
      </c>
      <c r="QT94" s="22">
        <v>31081</v>
      </c>
      <c r="QU94" s="22">
        <v>31081</v>
      </c>
      <c r="QV94" s="38">
        <f t="shared" si="343"/>
        <v>8.429088640893867E-2</v>
      </c>
      <c r="QW94" s="39">
        <v>0.16900003217399695</v>
      </c>
      <c r="QX94" s="22">
        <v>525269</v>
      </c>
      <c r="QY94" s="36">
        <f t="shared" si="344"/>
        <v>7307849.2948341798</v>
      </c>
      <c r="QZ94" s="22">
        <v>100</v>
      </c>
      <c r="RA94" s="22">
        <v>100</v>
      </c>
      <c r="RB94" s="38">
        <f t="shared" si="345"/>
        <v>2.7119747243955686E-4</v>
      </c>
      <c r="RC94" s="39">
        <v>0.19550000000000001</v>
      </c>
      <c r="RD94" s="22">
        <v>1955</v>
      </c>
      <c r="RE94" s="36">
        <f t="shared" si="346"/>
        <v>10805.12332813986</v>
      </c>
      <c r="RF94" s="10">
        <f t="shared" si="347"/>
        <v>370350</v>
      </c>
      <c r="RG94" s="10">
        <f t="shared" si="348"/>
        <v>368735</v>
      </c>
      <c r="RH94" s="17">
        <f t="shared" si="349"/>
        <v>0.47424930515631247</v>
      </c>
      <c r="RI94" s="17">
        <f t="shared" si="350"/>
        <v>1.0835056434501705E-2</v>
      </c>
      <c r="RJ94" s="17">
        <f t="shared" si="351"/>
        <v>8.8371938611957555E-3</v>
      </c>
      <c r="RK94" s="17">
        <f t="shared" si="352"/>
        <v>0</v>
      </c>
      <c r="RL94" s="17">
        <f t="shared" si="353"/>
        <v>0.15466362038142853</v>
      </c>
      <c r="RM94" s="17">
        <f t="shared" si="354"/>
        <v>2.4562675678053644E-2</v>
      </c>
      <c r="RN94" s="17">
        <f t="shared" si="355"/>
        <v>0.32717120309420694</v>
      </c>
      <c r="RO94" s="17">
        <f t="shared" si="356"/>
        <v>0.15909893082016813</v>
      </c>
      <c r="RP94" s="17">
        <f t="shared" si="357"/>
        <v>2.352379612018416E-4</v>
      </c>
      <c r="RQ94" s="17">
        <f t="shared" si="358"/>
        <v>0</v>
      </c>
      <c r="RR94" s="36">
        <f t="shared" si="359"/>
        <v>45932736.676240459</v>
      </c>
      <c r="RS94" s="36">
        <f t="shared" si="360"/>
        <v>158.80108238370823</v>
      </c>
      <c r="RT94" s="10">
        <f t="shared" si="361"/>
        <v>1615</v>
      </c>
      <c r="RU94" s="17">
        <f t="shared" si="362"/>
        <v>4.3607398406912377E-3</v>
      </c>
      <c r="RV94" s="37">
        <f t="shared" si="363"/>
        <v>0.78100985554205482</v>
      </c>
      <c r="RW94" s="36">
        <f t="shared" si="364"/>
        <v>1.2748101103900817</v>
      </c>
      <c r="RX94" s="85">
        <v>0.13778699999999999</v>
      </c>
      <c r="RY94" s="93">
        <v>232</v>
      </c>
      <c r="RZ94" s="43" t="b">
        <v>0</v>
      </c>
      <c r="SA94" s="18" t="b">
        <v>0</v>
      </c>
      <c r="SB94" s="18" t="b">
        <v>0</v>
      </c>
      <c r="SC94" s="18" t="b">
        <v>0</v>
      </c>
      <c r="SD94" s="18" t="b">
        <v>0</v>
      </c>
      <c r="SE94" s="32" t="b">
        <v>1</v>
      </c>
      <c r="SF94" s="43" t="b">
        <v>0</v>
      </c>
      <c r="SG94" s="18" t="b">
        <v>1</v>
      </c>
      <c r="SH94" s="18">
        <v>0</v>
      </c>
      <c r="SI94" s="18"/>
      <c r="SJ94" s="22">
        <v>6</v>
      </c>
      <c r="SK94" s="22"/>
      <c r="SL94" s="22">
        <v>6</v>
      </c>
      <c r="SM94" s="22">
        <v>0</v>
      </c>
      <c r="SN94" s="18"/>
      <c r="SO94" s="18"/>
      <c r="SP94" s="18"/>
      <c r="SQ94" s="17">
        <f t="shared" si="365"/>
        <v>2.4793388429752067E-2</v>
      </c>
      <c r="SR94" s="17">
        <f t="shared" si="366"/>
        <v>0</v>
      </c>
      <c r="SS94" s="17">
        <f t="shared" si="367"/>
        <v>0</v>
      </c>
      <c r="ST94" s="17">
        <f t="shared" si="368"/>
        <v>0</v>
      </c>
      <c r="SU94" s="17">
        <f t="shared" si="369"/>
        <v>0</v>
      </c>
      <c r="SV94" s="17">
        <f t="shared" si="399"/>
        <v>0</v>
      </c>
      <c r="SW94" s="17">
        <f t="shared" si="370"/>
        <v>0</v>
      </c>
      <c r="SX94" s="17">
        <f t="shared" si="371"/>
        <v>0</v>
      </c>
      <c r="SY94" s="17">
        <f t="shared" si="372"/>
        <v>0</v>
      </c>
      <c r="SZ94" s="17">
        <f t="shared" si="373"/>
        <v>0</v>
      </c>
      <c r="TA94" s="17">
        <f t="shared" si="374"/>
        <v>0</v>
      </c>
      <c r="TB94" s="24">
        <f t="shared" si="375"/>
        <v>620</v>
      </c>
      <c r="TC94" s="69">
        <f t="shared" si="376"/>
        <v>1</v>
      </c>
      <c r="TD94" s="17">
        <f t="shared" si="398"/>
        <v>2.6014568158168575E-6</v>
      </c>
      <c r="TE94" s="95">
        <v>1089</v>
      </c>
      <c r="TF94" s="71"/>
      <c r="TG94" s="71">
        <v>10</v>
      </c>
      <c r="TH94" s="71">
        <v>18</v>
      </c>
      <c r="TI94" s="71"/>
      <c r="TJ94" s="71"/>
      <c r="TK94" s="71">
        <v>628</v>
      </c>
      <c r="TL94" s="71"/>
      <c r="TM94" s="71">
        <v>326</v>
      </c>
      <c r="TN94" s="71"/>
      <c r="TO94" s="71"/>
      <c r="TP94" s="71"/>
      <c r="TQ94" s="71">
        <v>392</v>
      </c>
      <c r="TR94" s="72">
        <v>392</v>
      </c>
      <c r="TS94" s="72"/>
      <c r="TT94" s="72"/>
      <c r="TU94" s="72">
        <v>2</v>
      </c>
      <c r="TV94" s="72">
        <v>4</v>
      </c>
      <c r="TW94" s="72">
        <v>1</v>
      </c>
      <c r="TX94" s="72">
        <v>6</v>
      </c>
      <c r="TY94" s="72">
        <v>68</v>
      </c>
      <c r="TZ94" s="72">
        <v>509</v>
      </c>
      <c r="UA94" s="72"/>
      <c r="UB94" s="72">
        <v>259</v>
      </c>
      <c r="UC94" s="72"/>
      <c r="UD94" s="72"/>
      <c r="UE94" s="72">
        <v>2</v>
      </c>
      <c r="UF94" s="72"/>
      <c r="UG94" s="72">
        <v>1</v>
      </c>
      <c r="UH94" s="72"/>
      <c r="UI94" s="72">
        <v>30</v>
      </c>
      <c r="UJ94" s="73">
        <v>386</v>
      </c>
      <c r="UK94" s="73"/>
      <c r="UL94" s="73"/>
      <c r="UM94" s="73">
        <v>1</v>
      </c>
      <c r="UN94" s="73">
        <v>4</v>
      </c>
      <c r="UO94" s="73">
        <v>1</v>
      </c>
      <c r="UP94" s="73">
        <v>7</v>
      </c>
      <c r="UQ94" s="73">
        <v>124</v>
      </c>
      <c r="UR94" s="73">
        <v>433</v>
      </c>
      <c r="US94" s="73">
        <v>321</v>
      </c>
      <c r="UT94" s="73"/>
      <c r="UU94" s="73"/>
      <c r="UV94" s="73">
        <v>1</v>
      </c>
      <c r="UW94" s="73"/>
      <c r="UX94" s="73"/>
      <c r="UY94" s="73">
        <v>9</v>
      </c>
      <c r="UZ94" s="73"/>
      <c r="VA94" s="73">
        <v>53</v>
      </c>
      <c r="VB94" s="73">
        <v>416</v>
      </c>
      <c r="VC94" s="73"/>
      <c r="VD94" s="73"/>
      <c r="VE94" s="73">
        <v>1</v>
      </c>
      <c r="VF94" s="73">
        <v>4</v>
      </c>
      <c r="VG94" s="73">
        <v>39</v>
      </c>
      <c r="VH94" s="73">
        <v>9</v>
      </c>
      <c r="VI94" s="73">
        <v>186</v>
      </c>
      <c r="VJ94" s="73">
        <v>499</v>
      </c>
      <c r="VK94" s="73">
        <v>341</v>
      </c>
      <c r="VL94" s="73"/>
      <c r="VM94" s="73"/>
      <c r="VN94" s="73">
        <v>123</v>
      </c>
      <c r="VO94" s="73"/>
      <c r="VP94" s="73">
        <v>14</v>
      </c>
      <c r="VQ94" s="73"/>
      <c r="VR94" s="73">
        <v>166</v>
      </c>
      <c r="VS94" s="73">
        <v>246</v>
      </c>
      <c r="VT94" s="73"/>
      <c r="VU94" s="73"/>
      <c r="VV94" s="73"/>
      <c r="VW94" s="73">
        <v>23</v>
      </c>
      <c r="VX94" s="73">
        <v>5</v>
      </c>
      <c r="VY94" s="73">
        <v>8</v>
      </c>
      <c r="VZ94" s="73">
        <v>119</v>
      </c>
      <c r="WA94" s="73">
        <v>164</v>
      </c>
      <c r="WB94" s="73"/>
      <c r="WC94" s="73">
        <v>268</v>
      </c>
      <c r="WD94" s="73"/>
      <c r="WE94" s="73"/>
      <c r="WF94" s="73">
        <v>66</v>
      </c>
      <c r="WG94" s="73"/>
      <c r="WH94" s="73"/>
      <c r="WI94" s="73"/>
      <c r="WJ94" s="73">
        <v>166</v>
      </c>
      <c r="WK94" s="73"/>
      <c r="WL94" s="73"/>
      <c r="WM94" s="73"/>
      <c r="WN94" s="73">
        <v>158</v>
      </c>
      <c r="WO94" s="22">
        <f t="shared" si="377"/>
        <v>2529</v>
      </c>
      <c r="WP94" s="22">
        <f t="shared" si="378"/>
        <v>0</v>
      </c>
      <c r="WQ94" s="22">
        <f t="shared" si="379"/>
        <v>0</v>
      </c>
      <c r="WR94" s="22">
        <f t="shared" si="380"/>
        <v>14</v>
      </c>
      <c r="WS94" s="22">
        <f t="shared" si="381"/>
        <v>53</v>
      </c>
      <c r="WT94" s="22">
        <f t="shared" si="382"/>
        <v>41</v>
      </c>
      <c r="WU94" s="22">
        <f t="shared" si="383"/>
        <v>30</v>
      </c>
      <c r="WV94" s="22">
        <f t="shared" si="384"/>
        <v>378</v>
      </c>
      <c r="WW94" s="22">
        <f t="shared" si="385"/>
        <v>2233</v>
      </c>
      <c r="WX94" s="22">
        <f t="shared" si="386"/>
        <v>0</v>
      </c>
      <c r="WY94" s="22">
        <f t="shared" si="387"/>
        <v>1515</v>
      </c>
      <c r="WZ94" s="22">
        <f t="shared" si="388"/>
        <v>0</v>
      </c>
      <c r="XA94" s="22">
        <f t="shared" si="389"/>
        <v>0</v>
      </c>
      <c r="XB94" s="22">
        <f t="shared" si="390"/>
        <v>192</v>
      </c>
      <c r="XC94" s="22">
        <f t="shared" si="391"/>
        <v>0</v>
      </c>
      <c r="XD94" s="22">
        <f t="shared" si="392"/>
        <v>0</v>
      </c>
      <c r="XE94" s="22">
        <f t="shared" si="393"/>
        <v>190</v>
      </c>
      <c r="XF94" s="22">
        <f t="shared" si="394"/>
        <v>0</v>
      </c>
      <c r="XG94" s="93">
        <f t="shared" si="395"/>
        <v>799</v>
      </c>
    </row>
    <row r="95" spans="1:631" ht="17.100000000000001" customHeight="1" x14ac:dyDescent="0.2">
      <c r="A95" s="101"/>
      <c r="B95" s="27" t="s">
        <v>276</v>
      </c>
      <c r="C95" s="535" t="s">
        <v>277</v>
      </c>
      <c r="D95" s="25" t="s">
        <v>278</v>
      </c>
      <c r="E95" s="535" t="s">
        <v>277</v>
      </c>
      <c r="F95" s="25" t="s">
        <v>280</v>
      </c>
      <c r="G95" s="535" t="s">
        <v>281</v>
      </c>
      <c r="H95" s="25">
        <v>29</v>
      </c>
      <c r="I95" s="28">
        <v>14</v>
      </c>
      <c r="J95" s="17">
        <f t="shared" si="228"/>
        <v>0.77501538461538466</v>
      </c>
      <c r="K95" s="17">
        <f t="shared" si="229"/>
        <v>0.44203076923076923</v>
      </c>
      <c r="L95" s="17">
        <f t="shared" si="230"/>
        <v>1</v>
      </c>
      <c r="M95" s="17">
        <f t="shared" si="231"/>
        <v>0.14129191337259492</v>
      </c>
      <c r="N95" s="17">
        <f t="shared" si="232"/>
        <v>0.39550480333514593</v>
      </c>
      <c r="O95" s="17">
        <f t="shared" si="233"/>
        <v>0.35098461538461539</v>
      </c>
      <c r="P95" s="17">
        <f t="shared" si="234"/>
        <v>0.78883302699390923</v>
      </c>
      <c r="Q95" s="17">
        <f t="shared" si="235"/>
        <v>0.57635718496087662</v>
      </c>
      <c r="R95" s="69">
        <f t="shared" si="236"/>
        <v>0.87573367571533378</v>
      </c>
      <c r="S95" s="422">
        <f t="shared" si="237"/>
        <v>0.59397237484540322</v>
      </c>
      <c r="T95" s="17">
        <f t="shared" si="396"/>
        <v>0.40602762515459678</v>
      </c>
      <c r="U95" s="10">
        <f t="shared" si="238"/>
        <v>54499.870041626062</v>
      </c>
      <c r="V95" s="32">
        <v>6</v>
      </c>
      <c r="W95" s="550">
        <f t="shared" si="239"/>
        <v>0</v>
      </c>
      <c r="X95" s="550">
        <f t="shared" si="240"/>
        <v>0.48286126373429222</v>
      </c>
      <c r="Y95" s="550">
        <f t="shared" si="241"/>
        <v>0.51713873626570783</v>
      </c>
      <c r="Z95" s="551">
        <f t="shared" si="242"/>
        <v>69413.981152737164</v>
      </c>
      <c r="AA95" s="426">
        <f t="shared" si="243"/>
        <v>0.33614697490072787</v>
      </c>
      <c r="AB95" s="59">
        <f t="shared" si="244"/>
        <v>0.91262249805389384</v>
      </c>
      <c r="AC95" s="59">
        <f t="shared" si="245"/>
        <v>0.19423081902690387</v>
      </c>
      <c r="AD95" s="59">
        <f t="shared" si="246"/>
        <v>0.39550480333514593</v>
      </c>
      <c r="AE95" s="59">
        <f t="shared" si="247"/>
        <v>0.42364281503912343</v>
      </c>
      <c r="AF95" s="59">
        <f t="shared" si="248"/>
        <v>0.21781538461538461</v>
      </c>
      <c r="AG95" s="59">
        <f t="shared" si="249"/>
        <v>0.80289230769230768</v>
      </c>
      <c r="AH95" s="59">
        <f t="shared" si="250"/>
        <v>0.35098461538461539</v>
      </c>
      <c r="AI95" s="59">
        <f t="shared" si="251"/>
        <v>0.70898461538461544</v>
      </c>
      <c r="AJ95" s="59">
        <f t="shared" si="252"/>
        <v>0.84104615384615389</v>
      </c>
      <c r="AK95" s="59">
        <f t="shared" si="253"/>
        <v>0.21116697300609075</v>
      </c>
      <c r="AL95" s="35">
        <f t="shared" si="254"/>
        <v>1</v>
      </c>
      <c r="AM95" s="27">
        <v>134227</v>
      </c>
      <c r="AN95" s="25">
        <v>60228</v>
      </c>
      <c r="AO95" s="25">
        <v>73999</v>
      </c>
      <c r="AP95" s="17">
        <f t="shared" si="255"/>
        <v>2.6070454185120055E-3</v>
      </c>
      <c r="AQ95" s="63">
        <v>81.390289057960246</v>
      </c>
      <c r="AR95" s="58">
        <v>1027.60993758</v>
      </c>
      <c r="AS95" s="24">
        <f t="shared" si="256"/>
        <v>130.6205741023698</v>
      </c>
      <c r="AT95" s="17">
        <f t="shared" si="257"/>
        <v>0.11280524220148869</v>
      </c>
      <c r="AU95" s="25">
        <v>129995</v>
      </c>
      <c r="AV95" s="25">
        <v>57231</v>
      </c>
      <c r="AW95" s="25">
        <v>72764</v>
      </c>
      <c r="AX95" s="25">
        <v>4232</v>
      </c>
      <c r="AY95" s="25">
        <v>2997</v>
      </c>
      <c r="AZ95" s="25">
        <v>1235</v>
      </c>
      <c r="BA95" s="25">
        <v>45120</v>
      </c>
      <c r="BB95" s="25">
        <v>20271</v>
      </c>
      <c r="BC95" s="25">
        <v>24849</v>
      </c>
      <c r="BD95" s="63">
        <v>81.576723409392741</v>
      </c>
      <c r="BE95" s="25">
        <v>89107</v>
      </c>
      <c r="BF95" s="25">
        <v>39957</v>
      </c>
      <c r="BG95" s="25">
        <v>49150</v>
      </c>
      <c r="BH95" s="63">
        <v>81.29603255340794</v>
      </c>
      <c r="BI95" s="17">
        <v>0.33614697490072787</v>
      </c>
      <c r="BJ95" s="25">
        <v>36654</v>
      </c>
      <c r="BK95" s="25">
        <v>86521</v>
      </c>
      <c r="BL95" s="25">
        <v>11052</v>
      </c>
      <c r="BM95" s="17">
        <v>0.55138058968342951</v>
      </c>
      <c r="BN95" s="10">
        <f t="shared" si="258"/>
        <v>60216.83758856231</v>
      </c>
      <c r="BO95" s="29">
        <v>0.42364281503912343</v>
      </c>
      <c r="BP95" s="30">
        <f t="shared" si="259"/>
        <v>0.57635718496087662</v>
      </c>
      <c r="BQ95" s="31">
        <v>12.7737774644306</v>
      </c>
      <c r="BR95" s="25">
        <v>97573</v>
      </c>
      <c r="BS95" s="25">
        <v>31390</v>
      </c>
      <c r="BT95" s="25">
        <v>55368</v>
      </c>
      <c r="BU95" s="25">
        <v>8281</v>
      </c>
      <c r="BV95" s="18">
        <v>1389</v>
      </c>
      <c r="BW95" s="18">
        <v>1145</v>
      </c>
      <c r="BX95" s="25">
        <v>32500</v>
      </c>
      <c r="BY95" s="25">
        <v>22295</v>
      </c>
      <c r="BZ95" s="25">
        <v>10205</v>
      </c>
      <c r="CA95" s="59">
        <v>0.314</v>
      </c>
      <c r="CB95" s="25">
        <v>129995</v>
      </c>
      <c r="CC95" s="25">
        <v>4232</v>
      </c>
      <c r="CD95" s="17">
        <f t="shared" si="260"/>
        <v>3.2555098273010501E-2</v>
      </c>
      <c r="CE95" s="25">
        <v>2535</v>
      </c>
      <c r="CF95" s="25">
        <v>5038</v>
      </c>
      <c r="CG95" s="25">
        <v>6778</v>
      </c>
      <c r="CH95" s="25">
        <v>6729</v>
      </c>
      <c r="CI95" s="25">
        <v>4954</v>
      </c>
      <c r="CJ95" s="25">
        <v>3133</v>
      </c>
      <c r="CK95" s="25">
        <v>1662</v>
      </c>
      <c r="CL95" s="18">
        <v>970</v>
      </c>
      <c r="CM95" s="18">
        <v>701</v>
      </c>
      <c r="CN95" s="26">
        <v>3.9998461538461538</v>
      </c>
      <c r="CO95" s="27">
        <v>32500</v>
      </c>
      <c r="CP95" s="34">
        <f t="shared" si="261"/>
        <v>4.1300615384615389</v>
      </c>
      <c r="CQ95" s="18">
        <v>319</v>
      </c>
      <c r="CR95" s="25">
        <v>1391</v>
      </c>
      <c r="CS95" s="25">
        <v>1233</v>
      </c>
      <c r="CT95" s="25">
        <v>10705</v>
      </c>
      <c r="CU95" s="25">
        <v>17602</v>
      </c>
      <c r="CV95" s="18">
        <v>690</v>
      </c>
      <c r="CW95" s="18">
        <v>279</v>
      </c>
      <c r="CX95" s="18">
        <v>281</v>
      </c>
      <c r="CY95" s="25">
        <v>32500</v>
      </c>
      <c r="CZ95" s="25">
        <v>30717</v>
      </c>
      <c r="DA95" s="18">
        <v>473</v>
      </c>
      <c r="DB95" s="18">
        <v>523</v>
      </c>
      <c r="DC95" s="18">
        <v>709</v>
      </c>
      <c r="DD95" s="18">
        <v>11</v>
      </c>
      <c r="DE95" s="18">
        <v>67</v>
      </c>
      <c r="DF95" s="25">
        <v>32500</v>
      </c>
      <c r="DG95" s="25">
        <v>6745</v>
      </c>
      <c r="DH95" s="18">
        <v>287</v>
      </c>
      <c r="DI95" s="18">
        <v>47</v>
      </c>
      <c r="DJ95" s="25">
        <v>23800</v>
      </c>
      <c r="DK95" s="18">
        <v>109</v>
      </c>
      <c r="DL95" s="25">
        <v>1512</v>
      </c>
      <c r="DM95" s="25">
        <f t="shared" si="262"/>
        <v>28126.918153846153</v>
      </c>
      <c r="DN95" s="17">
        <f t="shared" si="263"/>
        <v>0.73230769230769233</v>
      </c>
      <c r="DO95" s="17">
        <f t="shared" si="264"/>
        <v>3.3538461538461539E-3</v>
      </c>
      <c r="DP95" s="23">
        <f t="shared" si="265"/>
        <v>0.21781538461538461</v>
      </c>
      <c r="DQ95" s="23">
        <f t="shared" si="266"/>
        <v>0.78218461538461537</v>
      </c>
      <c r="DR95" s="25">
        <v>32500</v>
      </c>
      <c r="DS95" s="25">
        <v>1203</v>
      </c>
      <c r="DT95" s="25">
        <v>26644</v>
      </c>
      <c r="DU95" s="18">
        <v>12</v>
      </c>
      <c r="DV95" s="25">
        <v>1330</v>
      </c>
      <c r="DW95" s="18">
        <v>46</v>
      </c>
      <c r="DX95" s="25">
        <v>2324</v>
      </c>
      <c r="DY95" s="18">
        <v>941</v>
      </c>
      <c r="DZ95" s="17">
        <f t="shared" si="267"/>
        <v>0.89812307692307691</v>
      </c>
      <c r="EA95" s="17">
        <f t="shared" si="268"/>
        <v>0.10187692307692309</v>
      </c>
      <c r="EB95" s="25">
        <v>32500</v>
      </c>
      <c r="EC95" s="25">
        <v>25331</v>
      </c>
      <c r="ED95" s="18">
        <v>763</v>
      </c>
      <c r="EE95" s="25">
        <v>3808</v>
      </c>
      <c r="EF95" s="17">
        <f t="shared" si="269"/>
        <v>0.11716923076923078</v>
      </c>
      <c r="EG95" s="25">
        <v>2216</v>
      </c>
      <c r="EH95" s="18">
        <v>382</v>
      </c>
      <c r="EI95" s="17">
        <f t="shared" si="270"/>
        <v>0.80289230769230768</v>
      </c>
      <c r="EJ95" s="17">
        <f t="shared" si="271"/>
        <v>6.8184615384615385E-2</v>
      </c>
      <c r="EK95" s="69">
        <f t="shared" si="272"/>
        <v>0.44203076923076923</v>
      </c>
      <c r="EL95" s="27">
        <v>93777</v>
      </c>
      <c r="EM95" s="25">
        <v>85583</v>
      </c>
      <c r="EN95" s="25">
        <v>8194</v>
      </c>
      <c r="EO95" s="59">
        <v>0.91262249805389384</v>
      </c>
      <c r="EP95" s="25">
        <v>39257</v>
      </c>
      <c r="EQ95" s="25">
        <v>37838</v>
      </c>
      <c r="ER95" s="25">
        <v>1419</v>
      </c>
      <c r="ES95" s="59">
        <v>0.96385358025320333</v>
      </c>
      <c r="ET95" s="25">
        <v>54520</v>
      </c>
      <c r="EU95" s="25">
        <v>47745</v>
      </c>
      <c r="EV95" s="25">
        <v>6775</v>
      </c>
      <c r="EW95" s="59">
        <v>0.87573367571533378</v>
      </c>
      <c r="EX95" s="25">
        <v>32175</v>
      </c>
      <c r="EY95" s="25">
        <v>30881</v>
      </c>
      <c r="EZ95" s="25">
        <v>1294</v>
      </c>
      <c r="FA95" s="59">
        <v>0.95978243978243982</v>
      </c>
      <c r="FB95" s="25">
        <v>61602</v>
      </c>
      <c r="FC95" s="25">
        <v>54702</v>
      </c>
      <c r="FD95" s="25">
        <v>6900</v>
      </c>
      <c r="FE95" s="59">
        <v>0.88799064965423202</v>
      </c>
      <c r="FF95" s="25">
        <v>52777</v>
      </c>
      <c r="FG95" s="25">
        <v>25126</v>
      </c>
      <c r="FH95" s="25">
        <v>24239</v>
      </c>
      <c r="FI95" s="25">
        <v>3412</v>
      </c>
      <c r="FJ95" s="23">
        <f t="shared" si="273"/>
        <v>6.4649373780245184E-2</v>
      </c>
      <c r="FK95" s="23">
        <f t="shared" si="274"/>
        <v>0.45927203137730449</v>
      </c>
      <c r="FL95" s="36">
        <f t="shared" si="275"/>
        <v>7.3640093786635408</v>
      </c>
      <c r="FM95" s="25">
        <v>24541</v>
      </c>
      <c r="FN95" s="25">
        <v>12496</v>
      </c>
      <c r="FO95" s="17">
        <f t="shared" si="276"/>
        <v>0.5091887046167638</v>
      </c>
      <c r="FP95" s="25">
        <v>10423</v>
      </c>
      <c r="FQ95" s="17">
        <f t="shared" si="277"/>
        <v>0.42471781915977341</v>
      </c>
      <c r="FR95" s="25">
        <v>1622</v>
      </c>
      <c r="FS95" s="17">
        <f t="shared" si="278"/>
        <v>6.6093476223462774E-2</v>
      </c>
      <c r="FT95" s="25">
        <v>28236</v>
      </c>
      <c r="FU95" s="25">
        <v>12630</v>
      </c>
      <c r="FV95" s="25">
        <v>13816</v>
      </c>
      <c r="FW95" s="17">
        <f t="shared" si="279"/>
        <v>6.3394248477121412E-2</v>
      </c>
      <c r="FX95" s="17">
        <f t="shared" si="280"/>
        <v>0.48930443405581525</v>
      </c>
      <c r="FY95" s="25">
        <v>1790</v>
      </c>
      <c r="FZ95" s="25">
        <v>77238</v>
      </c>
      <c r="GA95" s="25">
        <v>15002</v>
      </c>
      <c r="GB95" s="25">
        <v>31688</v>
      </c>
      <c r="GC95" s="25">
        <v>14423</v>
      </c>
      <c r="GD95" s="25">
        <v>7501</v>
      </c>
      <c r="GE95" s="18">
        <v>183</v>
      </c>
      <c r="GF95" s="25">
        <v>5978</v>
      </c>
      <c r="GG95" s="18">
        <v>235</v>
      </c>
      <c r="GH95" s="18">
        <v>275</v>
      </c>
      <c r="GI95" s="18">
        <v>1953</v>
      </c>
      <c r="GJ95" s="10">
        <f t="shared" si="281"/>
        <v>15002</v>
      </c>
      <c r="GK95" s="10">
        <f t="shared" si="222"/>
        <v>62236</v>
      </c>
      <c r="GL95" s="10">
        <f t="shared" si="223"/>
        <v>30548</v>
      </c>
      <c r="GM95" s="10">
        <f t="shared" si="282"/>
        <v>46690</v>
      </c>
      <c r="GN95" s="10">
        <f t="shared" si="224"/>
        <v>16125</v>
      </c>
      <c r="GO95" s="17">
        <f t="shared" si="283"/>
        <v>0.19423081902690387</v>
      </c>
      <c r="GP95" s="17">
        <f t="shared" si="225"/>
        <v>0.80576918097309613</v>
      </c>
      <c r="GQ95" s="17">
        <f t="shared" si="226"/>
        <v>0.39550480333514593</v>
      </c>
      <c r="GR95" s="17">
        <f t="shared" si="227"/>
        <v>0.20877029441466635</v>
      </c>
      <c r="GS95" s="17">
        <f t="shared" si="284"/>
        <v>0.60063699215412103</v>
      </c>
      <c r="GT95" s="25">
        <v>32469</v>
      </c>
      <c r="GU95" s="25">
        <v>4868</v>
      </c>
      <c r="GV95" s="25">
        <v>11590</v>
      </c>
      <c r="GW95" s="25">
        <v>7922</v>
      </c>
      <c r="GX95" s="25">
        <v>4224</v>
      </c>
      <c r="GY95" s="18">
        <v>130</v>
      </c>
      <c r="GZ95" s="25">
        <v>2505</v>
      </c>
      <c r="HA95" s="18">
        <v>55</v>
      </c>
      <c r="HB95" s="18">
        <v>210</v>
      </c>
      <c r="HC95" s="18">
        <v>965</v>
      </c>
      <c r="HD95" s="23">
        <f t="shared" si="285"/>
        <v>0.14992762327142814</v>
      </c>
      <c r="HE95" s="23">
        <f t="shared" si="286"/>
        <v>0.85007237672857183</v>
      </c>
      <c r="HF95" s="23">
        <f t="shared" si="287"/>
        <v>0.49311651113369676</v>
      </c>
      <c r="HG95" s="23">
        <f t="shared" si="288"/>
        <v>0.24912993932674243</v>
      </c>
      <c r="HH95" s="25">
        <v>44769</v>
      </c>
      <c r="HI95" s="25">
        <v>10134</v>
      </c>
      <c r="HJ95" s="25">
        <v>20098</v>
      </c>
      <c r="HK95" s="25">
        <v>6501</v>
      </c>
      <c r="HL95" s="25">
        <v>3277</v>
      </c>
      <c r="HM95" s="18">
        <v>53</v>
      </c>
      <c r="HN95" s="25">
        <v>3473</v>
      </c>
      <c r="HO95" s="18">
        <v>180</v>
      </c>
      <c r="HP95" s="18">
        <v>65</v>
      </c>
      <c r="HQ95" s="18">
        <v>988</v>
      </c>
      <c r="HR95" s="23">
        <f t="shared" si="289"/>
        <v>0.22636199155665751</v>
      </c>
      <c r="HS95" s="23">
        <f t="shared" si="290"/>
        <v>0.77363800844334252</v>
      </c>
      <c r="HT95" s="80">
        <f t="shared" si="291"/>
        <v>0.32471129576269292</v>
      </c>
      <c r="HU95" s="27">
        <v>110988</v>
      </c>
      <c r="HV95" s="25">
        <v>4068</v>
      </c>
      <c r="HW95" s="25">
        <v>16287</v>
      </c>
      <c r="HX95" s="25">
        <v>3323</v>
      </c>
      <c r="HY95" s="25">
        <v>19913</v>
      </c>
      <c r="HZ95" s="25">
        <v>10738</v>
      </c>
      <c r="IA95" s="25">
        <v>2790</v>
      </c>
      <c r="IB95" s="18">
        <v>366</v>
      </c>
      <c r="IC95" s="25">
        <v>17618</v>
      </c>
      <c r="ID95" s="25">
        <v>22885</v>
      </c>
      <c r="IE95" s="25">
        <v>9195</v>
      </c>
      <c r="IF95" s="18">
        <v>1139</v>
      </c>
      <c r="IG95" s="18">
        <v>2666</v>
      </c>
      <c r="IH95" s="17">
        <f t="shared" si="292"/>
        <v>0.30294266046779833</v>
      </c>
      <c r="II95" s="17">
        <f t="shared" si="293"/>
        <v>9.6749198111507548E-2</v>
      </c>
      <c r="IJ95" s="30">
        <f t="shared" si="294"/>
        <v>10.336002980070777</v>
      </c>
      <c r="IK95" s="17">
        <f t="shared" si="397"/>
        <v>0.14129191337259492</v>
      </c>
      <c r="IL95" s="25">
        <v>48565</v>
      </c>
      <c r="IM95" s="25">
        <v>2332</v>
      </c>
      <c r="IN95" s="25">
        <v>9630</v>
      </c>
      <c r="IO95" s="25">
        <v>2269</v>
      </c>
      <c r="IP95" s="25">
        <v>12486</v>
      </c>
      <c r="IQ95" s="25">
        <v>4308</v>
      </c>
      <c r="IR95" s="25">
        <v>1480</v>
      </c>
      <c r="IS95" s="18">
        <v>238</v>
      </c>
      <c r="IT95" s="25">
        <v>8781</v>
      </c>
      <c r="IU95" s="25">
        <v>712</v>
      </c>
      <c r="IV95" s="25">
        <v>3812</v>
      </c>
      <c r="IW95" s="18">
        <v>576</v>
      </c>
      <c r="IX95" s="18">
        <v>1941</v>
      </c>
      <c r="IY95" s="17">
        <f t="shared" si="295"/>
        <v>0.66930917327293316</v>
      </c>
      <c r="IZ95" s="25">
        <v>62423</v>
      </c>
      <c r="JA95" s="25">
        <v>1736</v>
      </c>
      <c r="JB95" s="25">
        <v>6657</v>
      </c>
      <c r="JC95" s="25">
        <v>1054</v>
      </c>
      <c r="JD95" s="25">
        <v>7427</v>
      </c>
      <c r="JE95" s="25">
        <v>6430</v>
      </c>
      <c r="JF95" s="25">
        <v>1310</v>
      </c>
      <c r="JG95" s="18">
        <v>128</v>
      </c>
      <c r="JH95" s="25">
        <v>8837</v>
      </c>
      <c r="JI95" s="25">
        <v>22173</v>
      </c>
      <c r="JJ95" s="25">
        <v>5383</v>
      </c>
      <c r="JK95" s="18">
        <v>563</v>
      </c>
      <c r="JL95" s="18">
        <v>725</v>
      </c>
      <c r="JM95" s="80">
        <f t="shared" si="296"/>
        <v>0.39430978966086216</v>
      </c>
      <c r="JN95" s="27">
        <v>110988</v>
      </c>
      <c r="JO95" s="25">
        <v>84889</v>
      </c>
      <c r="JP95" s="18">
        <v>63</v>
      </c>
      <c r="JQ95" s="18">
        <v>199</v>
      </c>
      <c r="JR95" s="25">
        <v>1481</v>
      </c>
      <c r="JS95" s="18">
        <v>734</v>
      </c>
      <c r="JT95" s="18">
        <v>77</v>
      </c>
      <c r="JU95" s="18">
        <v>27</v>
      </c>
      <c r="JV95" s="18">
        <v>81</v>
      </c>
      <c r="JW95" s="25">
        <v>23437</v>
      </c>
      <c r="JX95" s="17">
        <f t="shared" si="297"/>
        <v>0.21116697300609075</v>
      </c>
      <c r="JY95" s="17">
        <f t="shared" si="298"/>
        <v>0.78883302699390923</v>
      </c>
      <c r="JZ95" s="25">
        <v>38661</v>
      </c>
      <c r="KA95" s="25">
        <v>31466</v>
      </c>
      <c r="KB95" s="18">
        <v>44</v>
      </c>
      <c r="KC95" s="18">
        <v>82</v>
      </c>
      <c r="KD95" s="25">
        <v>302</v>
      </c>
      <c r="KE95" s="18">
        <v>450</v>
      </c>
      <c r="KF95" s="18">
        <v>27</v>
      </c>
      <c r="KG95" s="18">
        <v>27</v>
      </c>
      <c r="KH95" s="18">
        <v>10</v>
      </c>
      <c r="KI95" s="25">
        <v>6253</v>
      </c>
      <c r="KJ95" s="17">
        <f t="shared" si="299"/>
        <v>0.1617392204029901</v>
      </c>
      <c r="KK95" s="25">
        <v>72327</v>
      </c>
      <c r="KL95" s="25">
        <v>53423</v>
      </c>
      <c r="KM95" s="18">
        <v>19</v>
      </c>
      <c r="KN95" s="18">
        <v>117</v>
      </c>
      <c r="KO95" s="25">
        <v>1179</v>
      </c>
      <c r="KP95" s="18">
        <v>284</v>
      </c>
      <c r="KQ95" s="18">
        <v>50</v>
      </c>
      <c r="KR95" s="18" t="s">
        <v>764</v>
      </c>
      <c r="KS95" s="18">
        <v>71</v>
      </c>
      <c r="KT95" s="25">
        <v>17184</v>
      </c>
      <c r="KU95" s="69">
        <f t="shared" si="300"/>
        <v>0.23758762287942262</v>
      </c>
      <c r="KV95" s="27">
        <v>134227</v>
      </c>
      <c r="KW95" s="25">
        <v>127880</v>
      </c>
      <c r="KX95" s="25">
        <v>6347</v>
      </c>
      <c r="KY95" s="59">
        <v>4.7285568477281027E-2</v>
      </c>
      <c r="KZ95" s="25">
        <v>2898</v>
      </c>
      <c r="LA95" s="25">
        <v>1936</v>
      </c>
      <c r="LB95" s="25">
        <v>2746</v>
      </c>
      <c r="LC95" s="25">
        <v>2099</v>
      </c>
      <c r="LD95" s="25">
        <v>60228</v>
      </c>
      <c r="LE95" s="25">
        <v>57609</v>
      </c>
      <c r="LF95" s="25">
        <v>2619</v>
      </c>
      <c r="LG95" s="59">
        <v>4.3484757919904367E-2</v>
      </c>
      <c r="LH95" s="25">
        <v>73999</v>
      </c>
      <c r="LI95" s="25">
        <v>70271</v>
      </c>
      <c r="LJ95" s="25">
        <v>3728</v>
      </c>
      <c r="LK95" s="35">
        <v>5.0379059176475359E-2</v>
      </c>
      <c r="LL95" s="27">
        <v>32500</v>
      </c>
      <c r="LM95" s="18">
        <v>179</v>
      </c>
      <c r="LN95" s="25">
        <v>22863</v>
      </c>
      <c r="LO95" s="18">
        <v>701</v>
      </c>
      <c r="LP95" s="18">
        <v>141</v>
      </c>
      <c r="LQ95" s="18">
        <v>64</v>
      </c>
      <c r="LR95" s="25">
        <v>8552</v>
      </c>
      <c r="LS95" s="23">
        <f t="shared" si="301"/>
        <v>0.26313846153846154</v>
      </c>
      <c r="LT95" s="23">
        <f t="shared" si="302"/>
        <v>0.73686153846153846</v>
      </c>
      <c r="LU95" s="17">
        <f t="shared" si="303"/>
        <v>0.70898461538461544</v>
      </c>
      <c r="LV95" s="25">
        <v>32500</v>
      </c>
      <c r="LW95" s="25">
        <v>5262</v>
      </c>
      <c r="LX95" s="25">
        <v>20354</v>
      </c>
      <c r="LY95" s="25">
        <v>1368</v>
      </c>
      <c r="LZ95" s="18">
        <v>528</v>
      </c>
      <c r="MA95" s="25">
        <v>3174</v>
      </c>
      <c r="MB95" s="25">
        <v>1302</v>
      </c>
      <c r="MC95" s="18">
        <v>85</v>
      </c>
      <c r="MD95" s="18">
        <v>350</v>
      </c>
      <c r="ME95" s="18">
        <v>1</v>
      </c>
      <c r="MF95" s="18">
        <v>76</v>
      </c>
      <c r="MG95" s="17">
        <f t="shared" si="304"/>
        <v>0.14033846153846155</v>
      </c>
      <c r="MH95" s="17">
        <f t="shared" si="305"/>
        <v>0.84104615384615389</v>
      </c>
      <c r="MI95" s="25">
        <v>32500</v>
      </c>
      <c r="MJ95" s="25">
        <v>4681</v>
      </c>
      <c r="MK95" s="25">
        <v>19698</v>
      </c>
      <c r="ML95" s="25">
        <v>1815</v>
      </c>
      <c r="MM95" s="18">
        <v>195</v>
      </c>
      <c r="MN95" s="25">
        <v>4794</v>
      </c>
      <c r="MO95" s="25">
        <v>1158</v>
      </c>
      <c r="MP95" s="18">
        <v>83</v>
      </c>
      <c r="MQ95" s="18">
        <v>4</v>
      </c>
      <c r="MR95" s="18">
        <v>1</v>
      </c>
      <c r="MS95" s="18">
        <v>71</v>
      </c>
      <c r="MT95" s="17">
        <f t="shared" si="306"/>
        <v>0.80864615384615379</v>
      </c>
      <c r="MU95" s="69">
        <f t="shared" si="307"/>
        <v>0.77501538461538466</v>
      </c>
      <c r="MV95" s="27">
        <v>32500</v>
      </c>
      <c r="MW95" s="25">
        <v>11407</v>
      </c>
      <c r="MX95" s="18">
        <v>18</v>
      </c>
      <c r="MY95" s="25">
        <v>3712</v>
      </c>
      <c r="MZ95" s="25">
        <v>10031</v>
      </c>
      <c r="NA95" s="25">
        <v>2667</v>
      </c>
      <c r="NB95" s="18">
        <v>25</v>
      </c>
      <c r="NC95" s="25">
        <v>2595</v>
      </c>
      <c r="ND95" s="25">
        <v>2045</v>
      </c>
      <c r="NE95" s="17">
        <f t="shared" si="308"/>
        <v>0.35098461538461539</v>
      </c>
      <c r="NF95" s="10">
        <f t="shared" si="309"/>
        <v>45626.245076923078</v>
      </c>
      <c r="NG95" s="17">
        <f t="shared" si="310"/>
        <v>0.51289230769230765</v>
      </c>
      <c r="NH95" s="25">
        <v>32500</v>
      </c>
      <c r="NI95" s="25">
        <v>5333</v>
      </c>
      <c r="NJ95" s="18">
        <v>29</v>
      </c>
      <c r="NK95" s="18">
        <v>8</v>
      </c>
      <c r="NL95" s="18">
        <v>9</v>
      </c>
      <c r="NM95" s="25">
        <v>24577</v>
      </c>
      <c r="NN95" s="25">
        <v>2426</v>
      </c>
      <c r="NO95" s="18">
        <v>35</v>
      </c>
      <c r="NP95" s="18" t="s">
        <v>764</v>
      </c>
      <c r="NQ95" s="32">
        <v>83</v>
      </c>
      <c r="NR95" s="27">
        <v>32500</v>
      </c>
      <c r="NS95" s="37">
        <f t="shared" si="311"/>
        <v>1.1850153846153846</v>
      </c>
      <c r="NT95" s="37">
        <f t="shared" si="312"/>
        <v>0.31976054882635663</v>
      </c>
      <c r="NU95" s="37">
        <f t="shared" si="313"/>
        <v>0.84387090073481685</v>
      </c>
      <c r="NV95" s="17">
        <f t="shared" si="314"/>
        <v>0.17135745841451891</v>
      </c>
      <c r="NW95" s="10">
        <f t="shared" si="315"/>
        <v>19370</v>
      </c>
      <c r="NX95" s="17">
        <f t="shared" si="316"/>
        <v>0.59599999999999997</v>
      </c>
      <c r="NY95" s="19">
        <f t="shared" si="317"/>
        <v>0.34907819567842274</v>
      </c>
      <c r="NZ95" s="25">
        <v>13130</v>
      </c>
      <c r="OA95" s="25">
        <v>12818</v>
      </c>
      <c r="OB95" s="25">
        <v>1290</v>
      </c>
      <c r="OC95" s="25">
        <v>9514</v>
      </c>
      <c r="OD95" s="18">
        <v>455</v>
      </c>
      <c r="OE95" s="25">
        <v>1306</v>
      </c>
      <c r="OF95" s="17">
        <f t="shared" si="318"/>
        <v>0.29273846153846156</v>
      </c>
      <c r="OG95" s="17">
        <f t="shared" si="319"/>
        <v>0.40400000000000003</v>
      </c>
      <c r="OH95" s="17">
        <f t="shared" si="320"/>
        <v>0.39439999999999997</v>
      </c>
      <c r="OI95" s="69">
        <f t="shared" si="321"/>
        <v>4.0184615384615388E-2</v>
      </c>
      <c r="OJ95" s="27">
        <v>32500</v>
      </c>
      <c r="OK95" s="18">
        <v>459</v>
      </c>
      <c r="OL95" s="25">
        <v>9507</v>
      </c>
      <c r="OM95" s="25">
        <v>2288</v>
      </c>
      <c r="ON95" s="18">
        <v>194</v>
      </c>
      <c r="OO95" s="18">
        <v>525</v>
      </c>
      <c r="OP95" s="18">
        <v>261</v>
      </c>
      <c r="OQ95" s="25">
        <v>9281</v>
      </c>
      <c r="OR95" s="69">
        <f t="shared" si="322"/>
        <v>0.32064615384615386</v>
      </c>
      <c r="OS95" s="85">
        <v>1454</v>
      </c>
      <c r="OT95" s="22">
        <v>1454</v>
      </c>
      <c r="OU95" s="38">
        <f t="shared" si="323"/>
        <v>9.5852121403897372E-3</v>
      </c>
      <c r="OV95" s="39">
        <v>1.000261348005502</v>
      </c>
      <c r="OW95" s="22">
        <v>145438</v>
      </c>
      <c r="OX95" s="36">
        <f t="shared" si="324"/>
        <v>5951032.0839999998</v>
      </c>
      <c r="OY95" s="36">
        <f t="shared" si="325"/>
        <v>98514.870462354054</v>
      </c>
      <c r="OZ95" s="22"/>
      <c r="PA95" s="22"/>
      <c r="PB95" s="38">
        <f t="shared" si="326"/>
        <v>0</v>
      </c>
      <c r="PC95" s="39">
        <v>0</v>
      </c>
      <c r="PD95" s="22"/>
      <c r="PE95" s="40">
        <f t="shared" si="327"/>
        <v>0</v>
      </c>
      <c r="PF95" s="36">
        <f t="shared" si="328"/>
        <v>0</v>
      </c>
      <c r="PG95" s="22">
        <v>62979</v>
      </c>
      <c r="PH95" s="22">
        <v>62979</v>
      </c>
      <c r="PI95" s="38">
        <f t="shared" si="329"/>
        <v>0.41517680563246578</v>
      </c>
      <c r="PJ95" s="39">
        <v>6.2492894456882456E-2</v>
      </c>
      <c r="PK95" s="22">
        <v>393574</v>
      </c>
      <c r="PL95" s="41">
        <f t="shared" si="330"/>
        <v>16104260.932</v>
      </c>
      <c r="PM95" s="36">
        <f t="shared" si="331"/>
        <v>5148320.7543352013</v>
      </c>
      <c r="PN95" s="22">
        <v>22770</v>
      </c>
      <c r="PO95" s="22">
        <v>22770</v>
      </c>
      <c r="PP95" s="38">
        <f t="shared" si="332"/>
        <v>0.15010679534846927</v>
      </c>
      <c r="PQ95" s="39">
        <v>0.60014009661835754</v>
      </c>
      <c r="PR95" s="22">
        <v>1366519</v>
      </c>
      <c r="PS95" s="41">
        <f t="shared" si="333"/>
        <v>55915224.442000002</v>
      </c>
      <c r="PT95" s="36">
        <f t="shared" si="334"/>
        <v>2985564.8408571258</v>
      </c>
      <c r="PU95" s="22">
        <v>14143</v>
      </c>
      <c r="PV95" s="22">
        <v>14143</v>
      </c>
      <c r="PW95" s="38">
        <f t="shared" si="335"/>
        <v>9.3234976135854228E-2</v>
      </c>
      <c r="PX95" s="39">
        <v>0.25163190270805347</v>
      </c>
      <c r="PY95" s="22">
        <v>355883</v>
      </c>
      <c r="PZ95" s="36">
        <f t="shared" si="336"/>
        <v>2157751.1584144393</v>
      </c>
      <c r="QA95" s="22">
        <v>3115</v>
      </c>
      <c r="QB95" s="22">
        <v>3115</v>
      </c>
      <c r="QC95" s="39">
        <v>5.4416276083467094</v>
      </c>
      <c r="QD95" s="22">
        <v>1695067</v>
      </c>
      <c r="QE95" s="22">
        <f t="shared" si="337"/>
        <v>2730.9412777777761</v>
      </c>
      <c r="QF95" s="22"/>
      <c r="QG95" s="22"/>
      <c r="QH95" s="22"/>
      <c r="QI95" s="38">
        <f t="shared" si="338"/>
        <v>0</v>
      </c>
      <c r="QJ95" s="39">
        <v>0</v>
      </c>
      <c r="QK95" s="22"/>
      <c r="QL95" s="42">
        <f t="shared" si="339"/>
        <v>0</v>
      </c>
      <c r="QM95" s="22">
        <f t="shared" si="340"/>
        <v>47231</v>
      </c>
      <c r="QN95" s="22">
        <v>22931</v>
      </c>
      <c r="QO95" s="22">
        <v>22931</v>
      </c>
      <c r="QP95" s="38">
        <f t="shared" si="341"/>
        <v>0.15116815652770088</v>
      </c>
      <c r="QQ95" s="39">
        <v>0.13944442021717326</v>
      </c>
      <c r="QR95" s="22">
        <v>319760</v>
      </c>
      <c r="QS95" s="36">
        <f t="shared" si="342"/>
        <v>5391599.1177839385</v>
      </c>
      <c r="QT95" s="22">
        <v>24300</v>
      </c>
      <c r="QU95" s="22">
        <v>24300</v>
      </c>
      <c r="QV95" s="38">
        <f t="shared" si="343"/>
        <v>0.16019302270390001</v>
      </c>
      <c r="QW95" s="39">
        <v>0.1837</v>
      </c>
      <c r="QX95" s="22">
        <v>446391</v>
      </c>
      <c r="QY95" s="36">
        <f t="shared" si="344"/>
        <v>5713482.1229841569</v>
      </c>
      <c r="QZ95" s="22"/>
      <c r="RA95" s="22"/>
      <c r="RB95" s="38">
        <f t="shared" si="345"/>
        <v>0</v>
      </c>
      <c r="RC95" s="39">
        <v>0</v>
      </c>
      <c r="RD95" s="22"/>
      <c r="RE95" s="36">
        <f t="shared" si="346"/>
        <v>0</v>
      </c>
      <c r="RF95" s="10">
        <f t="shared" si="347"/>
        <v>151692</v>
      </c>
      <c r="RG95" s="10">
        <f t="shared" si="348"/>
        <v>151692</v>
      </c>
      <c r="RH95" s="17">
        <f t="shared" si="349"/>
        <v>0.19509898869858125</v>
      </c>
      <c r="RI95" s="17">
        <f t="shared" si="350"/>
        <v>4.4573782815909326E-3</v>
      </c>
      <c r="RJ95" s="17">
        <f t="shared" si="351"/>
        <v>4.5831031969655331E-3</v>
      </c>
      <c r="RK95" s="17">
        <f t="shared" si="352"/>
        <v>0</v>
      </c>
      <c r="RL95" s="17">
        <f t="shared" si="353"/>
        <v>0.13889427761171338</v>
      </c>
      <c r="RM95" s="17">
        <f t="shared" si="354"/>
        <v>0.1003827765896957</v>
      </c>
      <c r="RN95" s="17">
        <f t="shared" si="355"/>
        <v>0.25082766731053829</v>
      </c>
      <c r="RO95" s="17">
        <f t="shared" si="356"/>
        <v>0.26580229015943835</v>
      </c>
      <c r="RP95" s="17">
        <f t="shared" si="357"/>
        <v>0</v>
      </c>
      <c r="RQ95" s="17">
        <f t="shared" si="358"/>
        <v>0</v>
      </c>
      <c r="RR95" s="36">
        <f t="shared" si="359"/>
        <v>21495232.864837218</v>
      </c>
      <c r="RS95" s="36">
        <f t="shared" si="360"/>
        <v>160.14090209002077</v>
      </c>
      <c r="RT95" s="10">
        <f t="shared" si="361"/>
        <v>0</v>
      </c>
      <c r="RU95" s="17">
        <f t="shared" si="362"/>
        <v>0</v>
      </c>
      <c r="RV95" s="37">
        <f t="shared" si="363"/>
        <v>0.88486538512248503</v>
      </c>
      <c r="RW95" s="36">
        <f t="shared" si="364"/>
        <v>1.1301154015213035</v>
      </c>
      <c r="RX95" s="85">
        <v>-1.019055</v>
      </c>
      <c r="RY95" s="93">
        <v>171</v>
      </c>
      <c r="RZ95" s="43" t="b">
        <v>0</v>
      </c>
      <c r="SA95" s="18" t="b">
        <v>0</v>
      </c>
      <c r="SB95" s="18" t="b">
        <v>0</v>
      </c>
      <c r="SC95" s="18" t="b">
        <v>0</v>
      </c>
      <c r="SD95" s="18" t="b">
        <v>0</v>
      </c>
      <c r="SE95" s="32" t="b">
        <v>1</v>
      </c>
      <c r="SF95" s="43" t="b">
        <v>0</v>
      </c>
      <c r="SG95" s="18" t="b">
        <v>0</v>
      </c>
      <c r="SH95" s="18"/>
      <c r="SI95" s="18"/>
      <c r="SJ95" s="18"/>
      <c r="SK95" s="18"/>
      <c r="SL95" s="18"/>
      <c r="SM95" s="18"/>
      <c r="SN95" s="18"/>
      <c r="SO95" s="18"/>
      <c r="SP95" s="18"/>
      <c r="SQ95" s="17">
        <f t="shared" si="365"/>
        <v>0</v>
      </c>
      <c r="SR95" s="17">
        <f t="shared" si="366"/>
        <v>0</v>
      </c>
      <c r="SS95" s="17">
        <f t="shared" si="367"/>
        <v>0</v>
      </c>
      <c r="ST95" s="17">
        <f t="shared" si="368"/>
        <v>0</v>
      </c>
      <c r="SU95" s="17">
        <f t="shared" si="369"/>
        <v>0</v>
      </c>
      <c r="SV95" s="17">
        <f t="shared" si="399"/>
        <v>0</v>
      </c>
      <c r="SW95" s="17">
        <f t="shared" si="370"/>
        <v>0</v>
      </c>
      <c r="SX95" s="17">
        <f t="shared" si="371"/>
        <v>0</v>
      </c>
      <c r="SY95" s="17">
        <f t="shared" si="372"/>
        <v>0</v>
      </c>
      <c r="SZ95" s="17">
        <f t="shared" si="373"/>
        <v>0</v>
      </c>
      <c r="TA95" s="17">
        <f t="shared" si="374"/>
        <v>0</v>
      </c>
      <c r="TB95" s="24">
        <f t="shared" si="375"/>
        <v>620</v>
      </c>
      <c r="TC95" s="69">
        <f t="shared" si="376"/>
        <v>1</v>
      </c>
      <c r="TD95" s="17">
        <f t="shared" si="398"/>
        <v>2.6014568158168575E-6</v>
      </c>
      <c r="TE95" s="95">
        <v>50</v>
      </c>
      <c r="TF95" s="71"/>
      <c r="TG95" s="71"/>
      <c r="TH95" s="71">
        <v>45</v>
      </c>
      <c r="TI95" s="71"/>
      <c r="TJ95" s="71">
        <v>20</v>
      </c>
      <c r="TK95" s="71">
        <v>9</v>
      </c>
      <c r="TL95" s="71"/>
      <c r="TM95" s="71">
        <v>158</v>
      </c>
      <c r="TN95" s="71">
        <v>50</v>
      </c>
      <c r="TO95" s="71">
        <v>1</v>
      </c>
      <c r="TP95" s="71"/>
      <c r="TQ95" s="71">
        <v>43</v>
      </c>
      <c r="TR95" s="72">
        <v>449</v>
      </c>
      <c r="TS95" s="72"/>
      <c r="TT95" s="72"/>
      <c r="TU95" s="72"/>
      <c r="TV95" s="72">
        <v>35</v>
      </c>
      <c r="TW95" s="72">
        <v>1</v>
      </c>
      <c r="TX95" s="72">
        <v>90</v>
      </c>
      <c r="TY95" s="72">
        <v>80</v>
      </c>
      <c r="TZ95" s="72">
        <v>59</v>
      </c>
      <c r="UA95" s="72"/>
      <c r="UB95" s="72">
        <v>136</v>
      </c>
      <c r="UC95" s="72"/>
      <c r="UD95" s="72"/>
      <c r="UE95" s="72">
        <v>50</v>
      </c>
      <c r="UF95" s="72"/>
      <c r="UG95" s="72">
        <v>1</v>
      </c>
      <c r="UH95" s="72"/>
      <c r="UI95" s="72">
        <v>39</v>
      </c>
      <c r="UJ95" s="73">
        <v>424</v>
      </c>
      <c r="UK95" s="73"/>
      <c r="UL95" s="73"/>
      <c r="UM95" s="73"/>
      <c r="UN95" s="73">
        <v>42</v>
      </c>
      <c r="UO95" s="73"/>
      <c r="UP95" s="73">
        <v>77</v>
      </c>
      <c r="UQ95" s="73">
        <v>157</v>
      </c>
      <c r="UR95" s="73">
        <v>198</v>
      </c>
      <c r="US95" s="73">
        <v>197</v>
      </c>
      <c r="UT95" s="73"/>
      <c r="UU95" s="73"/>
      <c r="UV95" s="73">
        <v>53</v>
      </c>
      <c r="UW95" s="73"/>
      <c r="UX95" s="73"/>
      <c r="UY95" s="73">
        <v>3</v>
      </c>
      <c r="UZ95" s="73"/>
      <c r="VA95" s="73">
        <v>43</v>
      </c>
      <c r="VB95" s="73">
        <v>396</v>
      </c>
      <c r="VC95" s="73"/>
      <c r="VD95" s="73"/>
      <c r="VE95" s="73"/>
      <c r="VF95" s="73">
        <v>61</v>
      </c>
      <c r="VG95" s="73">
        <v>44</v>
      </c>
      <c r="VH95" s="73">
        <v>85</v>
      </c>
      <c r="VI95" s="73">
        <v>163</v>
      </c>
      <c r="VJ95" s="73">
        <v>271</v>
      </c>
      <c r="VK95" s="73">
        <v>203</v>
      </c>
      <c r="VL95" s="73"/>
      <c r="VM95" s="73"/>
      <c r="VN95" s="73">
        <v>221</v>
      </c>
      <c r="VO95" s="73"/>
      <c r="VP95" s="73">
        <v>40</v>
      </c>
      <c r="VQ95" s="73"/>
      <c r="VR95" s="73">
        <v>435</v>
      </c>
      <c r="VS95" s="73">
        <v>426</v>
      </c>
      <c r="VT95" s="73"/>
      <c r="VU95" s="73"/>
      <c r="VV95" s="73"/>
      <c r="VW95" s="73">
        <v>53</v>
      </c>
      <c r="VX95" s="73">
        <v>51</v>
      </c>
      <c r="VY95" s="73">
        <v>108</v>
      </c>
      <c r="VZ95" s="73">
        <v>163</v>
      </c>
      <c r="WA95" s="73">
        <v>174</v>
      </c>
      <c r="WB95" s="73"/>
      <c r="WC95" s="73">
        <v>170</v>
      </c>
      <c r="WD95" s="73"/>
      <c r="WE95" s="73"/>
      <c r="WF95" s="73">
        <v>136</v>
      </c>
      <c r="WG95" s="73"/>
      <c r="WH95" s="73"/>
      <c r="WI95" s="73"/>
      <c r="WJ95" s="73">
        <v>37</v>
      </c>
      <c r="WK95" s="73"/>
      <c r="WL95" s="73"/>
      <c r="WM95" s="73"/>
      <c r="WN95" s="73">
        <v>129</v>
      </c>
      <c r="WO95" s="22">
        <f t="shared" si="377"/>
        <v>1745</v>
      </c>
      <c r="WP95" s="22">
        <f t="shared" si="378"/>
        <v>0</v>
      </c>
      <c r="WQ95" s="22">
        <f t="shared" si="379"/>
        <v>0</v>
      </c>
      <c r="WR95" s="22">
        <f t="shared" si="380"/>
        <v>0</v>
      </c>
      <c r="WS95" s="22">
        <f t="shared" si="381"/>
        <v>236</v>
      </c>
      <c r="WT95" s="22">
        <f t="shared" si="382"/>
        <v>45</v>
      </c>
      <c r="WU95" s="22">
        <f t="shared" si="383"/>
        <v>380</v>
      </c>
      <c r="WV95" s="22">
        <f t="shared" si="384"/>
        <v>400</v>
      </c>
      <c r="WW95" s="22">
        <f t="shared" si="385"/>
        <v>711</v>
      </c>
      <c r="WX95" s="22">
        <f t="shared" si="386"/>
        <v>0</v>
      </c>
      <c r="WY95" s="22">
        <f t="shared" si="387"/>
        <v>864</v>
      </c>
      <c r="WZ95" s="22">
        <f t="shared" si="388"/>
        <v>0</v>
      </c>
      <c r="XA95" s="22">
        <f t="shared" si="389"/>
        <v>0</v>
      </c>
      <c r="XB95" s="22">
        <f t="shared" si="390"/>
        <v>510</v>
      </c>
      <c r="XC95" s="22">
        <f t="shared" si="391"/>
        <v>0</v>
      </c>
      <c r="XD95" s="22">
        <f t="shared" si="392"/>
        <v>0</v>
      </c>
      <c r="XE95" s="22">
        <f t="shared" si="393"/>
        <v>82</v>
      </c>
      <c r="XF95" s="22">
        <f t="shared" si="394"/>
        <v>0</v>
      </c>
      <c r="XG95" s="93">
        <f t="shared" si="395"/>
        <v>689</v>
      </c>
    </row>
    <row r="96" spans="1:631" ht="17.100000000000001" customHeight="1" x14ac:dyDescent="0.2">
      <c r="A96" s="101"/>
      <c r="B96" s="27" t="s">
        <v>276</v>
      </c>
      <c r="C96" s="535" t="s">
        <v>277</v>
      </c>
      <c r="D96" s="25" t="s">
        <v>278</v>
      </c>
      <c r="E96" s="535" t="s">
        <v>277</v>
      </c>
      <c r="F96" s="25" t="s">
        <v>282</v>
      </c>
      <c r="G96" s="535" t="s">
        <v>283</v>
      </c>
      <c r="H96" s="25">
        <v>51</v>
      </c>
      <c r="I96" s="28">
        <v>15</v>
      </c>
      <c r="J96" s="17">
        <f t="shared" si="228"/>
        <v>0.71604509390828808</v>
      </c>
      <c r="K96" s="17">
        <f t="shared" si="229"/>
        <v>0.42203819086467342</v>
      </c>
      <c r="L96" s="17">
        <f t="shared" si="230"/>
        <v>1</v>
      </c>
      <c r="M96" s="17">
        <f t="shared" si="231"/>
        <v>0.17814805149693699</v>
      </c>
      <c r="N96" s="17">
        <f t="shared" si="232"/>
        <v>0.40335619111334114</v>
      </c>
      <c r="O96" s="17">
        <f t="shared" si="233"/>
        <v>0.32065534089380965</v>
      </c>
      <c r="P96" s="17">
        <f t="shared" si="234"/>
        <v>0.77891134374107074</v>
      </c>
      <c r="Q96" s="17">
        <f t="shared" si="235"/>
        <v>0.59376982982405546</v>
      </c>
      <c r="R96" s="69">
        <f t="shared" si="236"/>
        <v>0.8860600406835879</v>
      </c>
      <c r="S96" s="422">
        <f t="shared" si="237"/>
        <v>0.58877600916952921</v>
      </c>
      <c r="T96" s="17">
        <f t="shared" si="396"/>
        <v>0.41122399083047079</v>
      </c>
      <c r="U96" s="10">
        <f t="shared" si="238"/>
        <v>76154.159637904057</v>
      </c>
      <c r="V96" s="32">
        <v>6</v>
      </c>
      <c r="W96" s="550">
        <f t="shared" si="239"/>
        <v>0</v>
      </c>
      <c r="X96" s="550">
        <f t="shared" si="240"/>
        <v>0.47766489805841811</v>
      </c>
      <c r="Y96" s="550">
        <f t="shared" si="241"/>
        <v>0.52233510194158184</v>
      </c>
      <c r="Z96" s="551">
        <f t="shared" si="242"/>
        <v>96730.715193459604</v>
      </c>
      <c r="AA96" s="426">
        <f t="shared" si="243"/>
        <v>0.2434053858490515</v>
      </c>
      <c r="AB96" s="59">
        <f t="shared" si="244"/>
        <v>0.92083706980354341</v>
      </c>
      <c r="AC96" s="59">
        <f t="shared" si="245"/>
        <v>0.1635353366412072</v>
      </c>
      <c r="AD96" s="59">
        <f t="shared" si="246"/>
        <v>0.40335619111334114</v>
      </c>
      <c r="AE96" s="59">
        <f t="shared" si="247"/>
        <v>0.40623017017594454</v>
      </c>
      <c r="AF96" s="59">
        <f t="shared" si="248"/>
        <v>0.28703662199112467</v>
      </c>
      <c r="AG96" s="59">
        <f t="shared" si="249"/>
        <v>0.77603209467031242</v>
      </c>
      <c r="AH96" s="59">
        <f t="shared" si="250"/>
        <v>0.32065534089380965</v>
      </c>
      <c r="AI96" s="59">
        <f t="shared" si="251"/>
        <v>0.79705500022412479</v>
      </c>
      <c r="AJ96" s="59">
        <f t="shared" si="252"/>
        <v>0.63503518759245148</v>
      </c>
      <c r="AK96" s="59">
        <f t="shared" si="253"/>
        <v>0.22108865625892926</v>
      </c>
      <c r="AL96" s="35">
        <f t="shared" si="254"/>
        <v>1</v>
      </c>
      <c r="AM96" s="27">
        <v>185189</v>
      </c>
      <c r="AN96" s="25">
        <v>82385</v>
      </c>
      <c r="AO96" s="25">
        <v>102804</v>
      </c>
      <c r="AP96" s="17">
        <f t="shared" si="255"/>
        <v>3.5968630306035284E-3</v>
      </c>
      <c r="AQ96" s="63">
        <v>80.137932376172145</v>
      </c>
      <c r="AR96" s="58">
        <v>1003.03185526</v>
      </c>
      <c r="AS96" s="24">
        <f t="shared" si="256"/>
        <v>184.62923089516073</v>
      </c>
      <c r="AT96" s="17">
        <f t="shared" si="257"/>
        <v>0.15944766168521476</v>
      </c>
      <c r="AU96" s="25">
        <v>181519</v>
      </c>
      <c r="AV96" s="25">
        <v>79746</v>
      </c>
      <c r="AW96" s="25">
        <v>101773</v>
      </c>
      <c r="AX96" s="25">
        <v>3670</v>
      </c>
      <c r="AY96" s="25">
        <v>2639</v>
      </c>
      <c r="AZ96" s="25">
        <v>1031</v>
      </c>
      <c r="BA96" s="25">
        <v>45076</v>
      </c>
      <c r="BB96" s="25">
        <v>20281</v>
      </c>
      <c r="BC96" s="25">
        <v>24795</v>
      </c>
      <c r="BD96" s="63">
        <v>81.794716676749346</v>
      </c>
      <c r="BE96" s="25">
        <v>140113</v>
      </c>
      <c r="BF96" s="25">
        <v>62104</v>
      </c>
      <c r="BG96" s="25">
        <v>78009</v>
      </c>
      <c r="BH96" s="63">
        <v>79.611326898178419</v>
      </c>
      <c r="BI96" s="17">
        <v>0.2434053858490515</v>
      </c>
      <c r="BJ96" s="25">
        <v>49294</v>
      </c>
      <c r="BK96" s="25">
        <v>121345</v>
      </c>
      <c r="BL96" s="25">
        <v>14550</v>
      </c>
      <c r="BM96" s="17">
        <v>0.52613622316535491</v>
      </c>
      <c r="BN96" s="10">
        <f t="shared" si="258"/>
        <v>87754.358968231085</v>
      </c>
      <c r="BO96" s="29">
        <v>0.40623017017594454</v>
      </c>
      <c r="BP96" s="30">
        <f t="shared" si="259"/>
        <v>0.59376982982405546</v>
      </c>
      <c r="BQ96" s="31">
        <v>11.990605298941036</v>
      </c>
      <c r="BR96" s="25">
        <v>135895</v>
      </c>
      <c r="BS96" s="25">
        <v>43378</v>
      </c>
      <c r="BT96" s="25">
        <v>77717</v>
      </c>
      <c r="BU96" s="25">
        <v>11855</v>
      </c>
      <c r="BV96" s="25">
        <v>1814</v>
      </c>
      <c r="BW96" s="18">
        <v>1131</v>
      </c>
      <c r="BX96" s="25">
        <v>44618</v>
      </c>
      <c r="BY96" s="25">
        <v>30933</v>
      </c>
      <c r="BZ96" s="25">
        <v>13685</v>
      </c>
      <c r="CA96" s="59">
        <v>0.30671477878882963</v>
      </c>
      <c r="CB96" s="25">
        <v>181519</v>
      </c>
      <c r="CC96" s="25">
        <v>3670</v>
      </c>
      <c r="CD96" s="17">
        <f t="shared" si="260"/>
        <v>2.0218269161905916E-2</v>
      </c>
      <c r="CE96" s="25">
        <v>3133</v>
      </c>
      <c r="CF96" s="25">
        <v>6604</v>
      </c>
      <c r="CG96" s="25">
        <v>9243</v>
      </c>
      <c r="CH96" s="25">
        <v>9366</v>
      </c>
      <c r="CI96" s="25">
        <v>7083</v>
      </c>
      <c r="CJ96" s="25">
        <v>4282</v>
      </c>
      <c r="CK96" s="25">
        <v>2550</v>
      </c>
      <c r="CL96" s="25">
        <v>1327</v>
      </c>
      <c r="CM96" s="25">
        <v>1030</v>
      </c>
      <c r="CN96" s="26">
        <v>4.0682908243309877</v>
      </c>
      <c r="CO96" s="27">
        <v>44618</v>
      </c>
      <c r="CP96" s="34">
        <f t="shared" si="261"/>
        <v>4.1505446232462235</v>
      </c>
      <c r="CQ96" s="18">
        <v>626</v>
      </c>
      <c r="CR96" s="25">
        <v>2756</v>
      </c>
      <c r="CS96" s="25">
        <v>2576</v>
      </c>
      <c r="CT96" s="25">
        <v>10608</v>
      </c>
      <c r="CU96" s="25">
        <v>26366</v>
      </c>
      <c r="CV96" s="18">
        <v>865</v>
      </c>
      <c r="CW96" s="18">
        <v>429</v>
      </c>
      <c r="CX96" s="18">
        <v>392</v>
      </c>
      <c r="CY96" s="25">
        <v>44618</v>
      </c>
      <c r="CZ96" s="25">
        <v>40675</v>
      </c>
      <c r="DA96" s="25">
        <v>1029</v>
      </c>
      <c r="DB96" s="18">
        <v>891</v>
      </c>
      <c r="DC96" s="25">
        <v>1946</v>
      </c>
      <c r="DD96" s="18">
        <v>41</v>
      </c>
      <c r="DE96" s="18">
        <v>36</v>
      </c>
      <c r="DF96" s="25">
        <v>44618</v>
      </c>
      <c r="DG96" s="25">
        <v>12270</v>
      </c>
      <c r="DH96" s="18">
        <v>490</v>
      </c>
      <c r="DI96" s="18">
        <v>47</v>
      </c>
      <c r="DJ96" s="25">
        <v>30443</v>
      </c>
      <c r="DK96" s="18">
        <v>362</v>
      </c>
      <c r="DL96" s="25">
        <v>1006</v>
      </c>
      <c r="DM96" s="25">
        <f t="shared" si="262"/>
        <v>51911.390918463403</v>
      </c>
      <c r="DN96" s="17">
        <f t="shared" si="263"/>
        <v>0.68230310636962666</v>
      </c>
      <c r="DO96" s="17">
        <f t="shared" si="264"/>
        <v>8.1133174951813162E-3</v>
      </c>
      <c r="DP96" s="23">
        <f t="shared" si="265"/>
        <v>0.28703662199112467</v>
      </c>
      <c r="DQ96" s="23">
        <f t="shared" si="266"/>
        <v>0.71296337800887533</v>
      </c>
      <c r="DR96" s="25">
        <v>44618</v>
      </c>
      <c r="DS96" s="25">
        <v>2774</v>
      </c>
      <c r="DT96" s="25">
        <v>34809</v>
      </c>
      <c r="DU96" s="18">
        <v>35</v>
      </c>
      <c r="DV96" s="25">
        <v>1150</v>
      </c>
      <c r="DW96" s="18">
        <v>42</v>
      </c>
      <c r="DX96" s="25">
        <v>5066</v>
      </c>
      <c r="DY96" s="18">
        <v>742</v>
      </c>
      <c r="DZ96" s="17">
        <f t="shared" si="267"/>
        <v>0.86888699627952848</v>
      </c>
      <c r="EA96" s="17">
        <f t="shared" si="268"/>
        <v>0.13111300372047152</v>
      </c>
      <c r="EB96" s="25">
        <v>44618</v>
      </c>
      <c r="EC96" s="25">
        <v>29603</v>
      </c>
      <c r="ED96" s="25">
        <v>5022</v>
      </c>
      <c r="EE96" s="25">
        <v>3642</v>
      </c>
      <c r="EF96" s="17">
        <f t="shared" si="269"/>
        <v>8.1626249495719214E-2</v>
      </c>
      <c r="EG96" s="25">
        <v>5747</v>
      </c>
      <c r="EH96" s="18">
        <v>604</v>
      </c>
      <c r="EI96" s="17">
        <f t="shared" si="270"/>
        <v>0.77603209467031242</v>
      </c>
      <c r="EJ96" s="17">
        <f t="shared" si="271"/>
        <v>0.12880451835582052</v>
      </c>
      <c r="EK96" s="69">
        <f t="shared" si="272"/>
        <v>0.42203819086467342</v>
      </c>
      <c r="EL96" s="27">
        <v>132701</v>
      </c>
      <c r="EM96" s="25">
        <v>122196</v>
      </c>
      <c r="EN96" s="25">
        <v>10505</v>
      </c>
      <c r="EO96" s="59">
        <v>0.92083706980354341</v>
      </c>
      <c r="EP96" s="25">
        <v>55520</v>
      </c>
      <c r="EQ96" s="25">
        <v>53809</v>
      </c>
      <c r="ER96" s="25">
        <v>1711</v>
      </c>
      <c r="ES96" s="59">
        <v>0.96918227665706036</v>
      </c>
      <c r="ET96" s="25">
        <v>77181</v>
      </c>
      <c r="EU96" s="25">
        <v>68387</v>
      </c>
      <c r="EV96" s="25">
        <v>8794</v>
      </c>
      <c r="EW96" s="59">
        <v>0.8860600406835879</v>
      </c>
      <c r="EX96" s="25">
        <v>33100</v>
      </c>
      <c r="EY96" s="25">
        <v>32174</v>
      </c>
      <c r="EZ96" s="25">
        <v>926</v>
      </c>
      <c r="FA96" s="59">
        <v>0.97202416918429013</v>
      </c>
      <c r="FB96" s="25">
        <v>99601</v>
      </c>
      <c r="FC96" s="25">
        <v>90022</v>
      </c>
      <c r="FD96" s="25">
        <v>9579</v>
      </c>
      <c r="FE96" s="59">
        <v>0.90382626680455014</v>
      </c>
      <c r="FF96" s="25">
        <v>74100</v>
      </c>
      <c r="FG96" s="25">
        <v>33358</v>
      </c>
      <c r="FH96" s="25">
        <v>36198</v>
      </c>
      <c r="FI96" s="25">
        <v>4544</v>
      </c>
      <c r="FJ96" s="23">
        <f t="shared" si="273"/>
        <v>6.1322537112010793E-2</v>
      </c>
      <c r="FK96" s="23">
        <f t="shared" si="274"/>
        <v>0.48850202429149797</v>
      </c>
      <c r="FL96" s="36">
        <f t="shared" si="275"/>
        <v>7.3411091549295771</v>
      </c>
      <c r="FM96" s="25">
        <v>33976</v>
      </c>
      <c r="FN96" s="25">
        <v>16509</v>
      </c>
      <c r="FO96" s="17">
        <f t="shared" si="276"/>
        <v>0.48590181304450203</v>
      </c>
      <c r="FP96" s="25">
        <v>15394</v>
      </c>
      <c r="FQ96" s="17">
        <f t="shared" si="277"/>
        <v>0.45308453025665174</v>
      </c>
      <c r="FR96" s="25">
        <v>2073</v>
      </c>
      <c r="FS96" s="17">
        <f t="shared" si="278"/>
        <v>6.1013656698846244E-2</v>
      </c>
      <c r="FT96" s="25">
        <v>40124</v>
      </c>
      <c r="FU96" s="25">
        <v>16849</v>
      </c>
      <c r="FV96" s="25">
        <v>20804</v>
      </c>
      <c r="FW96" s="17">
        <f t="shared" si="279"/>
        <v>6.1584089323098397E-2</v>
      </c>
      <c r="FX96" s="17">
        <f t="shared" si="280"/>
        <v>0.51849267271458477</v>
      </c>
      <c r="FY96" s="25">
        <v>2471</v>
      </c>
      <c r="FZ96" s="25">
        <v>107622</v>
      </c>
      <c r="GA96" s="25">
        <v>17600</v>
      </c>
      <c r="GB96" s="25">
        <v>46612</v>
      </c>
      <c r="GC96" s="25">
        <v>19802</v>
      </c>
      <c r="GD96" s="25">
        <v>11853</v>
      </c>
      <c r="GE96" s="18">
        <v>471</v>
      </c>
      <c r="GF96" s="25">
        <v>8032</v>
      </c>
      <c r="GG96" s="18">
        <v>321</v>
      </c>
      <c r="GH96" s="18">
        <v>299</v>
      </c>
      <c r="GI96" s="25">
        <v>2632</v>
      </c>
      <c r="GJ96" s="10">
        <f t="shared" si="281"/>
        <v>17600</v>
      </c>
      <c r="GK96" s="10">
        <f t="shared" si="222"/>
        <v>90022</v>
      </c>
      <c r="GL96" s="10">
        <f t="shared" si="223"/>
        <v>43410</v>
      </c>
      <c r="GM96" s="10">
        <f t="shared" si="282"/>
        <v>64212</v>
      </c>
      <c r="GN96" s="10">
        <f t="shared" si="224"/>
        <v>23608</v>
      </c>
      <c r="GO96" s="17">
        <f t="shared" si="283"/>
        <v>0.1635353366412072</v>
      </c>
      <c r="GP96" s="17">
        <f t="shared" si="225"/>
        <v>0.83646466335879277</v>
      </c>
      <c r="GQ96" s="17">
        <f t="shared" si="226"/>
        <v>0.40335619111334114</v>
      </c>
      <c r="GR96" s="17">
        <f t="shared" si="227"/>
        <v>0.21936035383100111</v>
      </c>
      <c r="GS96" s="17">
        <f t="shared" si="284"/>
        <v>0.61991042723606693</v>
      </c>
      <c r="GT96" s="25">
        <v>45149</v>
      </c>
      <c r="GU96" s="25">
        <v>5366</v>
      </c>
      <c r="GV96" s="25">
        <v>17396</v>
      </c>
      <c r="GW96" s="25">
        <v>10919</v>
      </c>
      <c r="GX96" s="25">
        <v>6468</v>
      </c>
      <c r="GY96" s="18">
        <v>328</v>
      </c>
      <c r="GZ96" s="25">
        <v>3198</v>
      </c>
      <c r="HA96" s="18">
        <v>93</v>
      </c>
      <c r="HB96" s="18">
        <v>247</v>
      </c>
      <c r="HC96" s="25">
        <v>1134</v>
      </c>
      <c r="HD96" s="23">
        <f t="shared" si="285"/>
        <v>0.11885091585638663</v>
      </c>
      <c r="HE96" s="23">
        <f t="shared" si="286"/>
        <v>0.88114908414361337</v>
      </c>
      <c r="HF96" s="23">
        <f t="shared" si="287"/>
        <v>0.4958470840993156</v>
      </c>
      <c r="HG96" s="23">
        <f t="shared" si="288"/>
        <v>0.25400341092825979</v>
      </c>
      <c r="HH96" s="25">
        <v>62473</v>
      </c>
      <c r="HI96" s="25">
        <v>12234</v>
      </c>
      <c r="HJ96" s="25">
        <v>29216</v>
      </c>
      <c r="HK96" s="25">
        <v>8883</v>
      </c>
      <c r="HL96" s="25">
        <v>5385</v>
      </c>
      <c r="HM96" s="18">
        <v>143</v>
      </c>
      <c r="HN96" s="25">
        <v>4834</v>
      </c>
      <c r="HO96" s="18">
        <v>228</v>
      </c>
      <c r="HP96" s="18">
        <v>52</v>
      </c>
      <c r="HQ96" s="25">
        <v>1498</v>
      </c>
      <c r="HR96" s="23">
        <f t="shared" si="289"/>
        <v>0.19582859795431626</v>
      </c>
      <c r="HS96" s="23">
        <f t="shared" si="290"/>
        <v>0.80417140204568371</v>
      </c>
      <c r="HT96" s="80">
        <f t="shared" si="291"/>
        <v>0.33651337377747187</v>
      </c>
      <c r="HU96" s="27">
        <v>153988</v>
      </c>
      <c r="HV96" s="25">
        <v>6262</v>
      </c>
      <c r="HW96" s="25">
        <v>22017</v>
      </c>
      <c r="HX96" s="25">
        <v>3390</v>
      </c>
      <c r="HY96" s="25">
        <v>28443</v>
      </c>
      <c r="HZ96" s="25">
        <v>11816</v>
      </c>
      <c r="IA96" s="25">
        <v>4164</v>
      </c>
      <c r="IB96" s="18">
        <v>363</v>
      </c>
      <c r="IC96" s="25">
        <v>23239</v>
      </c>
      <c r="ID96" s="25">
        <v>33707</v>
      </c>
      <c r="IE96" s="25">
        <v>11632</v>
      </c>
      <c r="IF96" s="18">
        <v>1125</v>
      </c>
      <c r="IG96" s="25">
        <v>7830</v>
      </c>
      <c r="IH96" s="17">
        <f t="shared" si="292"/>
        <v>0.29562693196872486</v>
      </c>
      <c r="II96" s="17">
        <f t="shared" si="293"/>
        <v>7.673325194170974E-2</v>
      </c>
      <c r="IJ96" s="30">
        <f t="shared" si="294"/>
        <v>13.032159783344618</v>
      </c>
      <c r="IK96" s="17">
        <f t="shared" si="397"/>
        <v>0.17814805149693699</v>
      </c>
      <c r="IL96" s="25">
        <v>66808</v>
      </c>
      <c r="IM96" s="25">
        <v>3586</v>
      </c>
      <c r="IN96" s="25">
        <v>13179</v>
      </c>
      <c r="IO96" s="25">
        <v>2370</v>
      </c>
      <c r="IP96" s="25">
        <v>17681</v>
      </c>
      <c r="IQ96" s="25">
        <v>4380</v>
      </c>
      <c r="IR96" s="25">
        <v>2261</v>
      </c>
      <c r="IS96" s="18">
        <v>238</v>
      </c>
      <c r="IT96" s="25">
        <v>11688</v>
      </c>
      <c r="IU96" s="25">
        <v>1217</v>
      </c>
      <c r="IV96" s="25">
        <v>5093</v>
      </c>
      <c r="IW96" s="18">
        <v>576</v>
      </c>
      <c r="IX96" s="25">
        <v>4539</v>
      </c>
      <c r="IY96" s="17">
        <f t="shared" si="295"/>
        <v>0.65047599089929353</v>
      </c>
      <c r="IZ96" s="25">
        <v>87180</v>
      </c>
      <c r="JA96" s="25">
        <v>2676</v>
      </c>
      <c r="JB96" s="25">
        <v>8838</v>
      </c>
      <c r="JC96" s="25">
        <v>1020</v>
      </c>
      <c r="JD96" s="25">
        <v>10762</v>
      </c>
      <c r="JE96" s="25">
        <v>7436</v>
      </c>
      <c r="JF96" s="25">
        <v>1903</v>
      </c>
      <c r="JG96" s="18">
        <v>125</v>
      </c>
      <c r="JH96" s="25">
        <v>11551</v>
      </c>
      <c r="JI96" s="25">
        <v>32490</v>
      </c>
      <c r="JJ96" s="25">
        <v>6539</v>
      </c>
      <c r="JK96" s="18">
        <v>549</v>
      </c>
      <c r="JL96" s="25">
        <v>3291</v>
      </c>
      <c r="JM96" s="80">
        <f t="shared" si="296"/>
        <v>0.37434044505620556</v>
      </c>
      <c r="JN96" s="27">
        <v>153988</v>
      </c>
      <c r="JO96" s="25">
        <v>117372</v>
      </c>
      <c r="JP96" s="18">
        <v>84</v>
      </c>
      <c r="JQ96" s="18">
        <v>219</v>
      </c>
      <c r="JR96" s="18">
        <v>948</v>
      </c>
      <c r="JS96" s="18">
        <v>931</v>
      </c>
      <c r="JT96" s="18">
        <v>349</v>
      </c>
      <c r="JU96" s="18">
        <v>18</v>
      </c>
      <c r="JV96" s="18">
        <v>22</v>
      </c>
      <c r="JW96" s="25">
        <v>34045</v>
      </c>
      <c r="JX96" s="17">
        <f t="shared" si="297"/>
        <v>0.22108865625892926</v>
      </c>
      <c r="JY96" s="17">
        <f t="shared" si="298"/>
        <v>0.77891134374107074</v>
      </c>
      <c r="JZ96" s="25">
        <v>38843</v>
      </c>
      <c r="KA96" s="25">
        <v>32341</v>
      </c>
      <c r="KB96" s="18">
        <v>63</v>
      </c>
      <c r="KC96" s="18">
        <v>90</v>
      </c>
      <c r="KD96" s="18">
        <v>106</v>
      </c>
      <c r="KE96" s="18">
        <v>462</v>
      </c>
      <c r="KF96" s="18">
        <v>128</v>
      </c>
      <c r="KG96" s="18">
        <v>16</v>
      </c>
      <c r="KH96" s="18">
        <v>15</v>
      </c>
      <c r="KI96" s="25">
        <v>5622</v>
      </c>
      <c r="KJ96" s="17">
        <f t="shared" si="299"/>
        <v>0.14473650335967872</v>
      </c>
      <c r="KK96" s="25">
        <v>115145</v>
      </c>
      <c r="KL96" s="25">
        <v>85031</v>
      </c>
      <c r="KM96" s="18">
        <v>21</v>
      </c>
      <c r="KN96" s="18">
        <v>129</v>
      </c>
      <c r="KO96" s="18">
        <v>842</v>
      </c>
      <c r="KP96" s="18">
        <v>469</v>
      </c>
      <c r="KQ96" s="18">
        <v>221</v>
      </c>
      <c r="KR96" s="18">
        <v>2</v>
      </c>
      <c r="KS96" s="18">
        <v>7</v>
      </c>
      <c r="KT96" s="25">
        <v>28423</v>
      </c>
      <c r="KU96" s="69">
        <f t="shared" si="300"/>
        <v>0.24684528203569411</v>
      </c>
      <c r="KV96" s="27">
        <v>185189</v>
      </c>
      <c r="KW96" s="25">
        <v>177555</v>
      </c>
      <c r="KX96" s="25">
        <v>7634</v>
      </c>
      <c r="KY96" s="59">
        <v>4.1222750811333288E-2</v>
      </c>
      <c r="KZ96" s="25">
        <v>3915</v>
      </c>
      <c r="LA96" s="25">
        <v>2420</v>
      </c>
      <c r="LB96" s="25">
        <v>3009</v>
      </c>
      <c r="LC96" s="25">
        <v>2026</v>
      </c>
      <c r="LD96" s="25">
        <v>82385</v>
      </c>
      <c r="LE96" s="25">
        <v>79150</v>
      </c>
      <c r="LF96" s="25">
        <v>3235</v>
      </c>
      <c r="LG96" s="59">
        <v>3.9266856830733748E-2</v>
      </c>
      <c r="LH96" s="25">
        <v>102804</v>
      </c>
      <c r="LI96" s="25">
        <v>98405</v>
      </c>
      <c r="LJ96" s="25">
        <v>4399</v>
      </c>
      <c r="LK96" s="35">
        <v>4.2790163806855762E-2</v>
      </c>
      <c r="LL96" s="27">
        <v>44618</v>
      </c>
      <c r="LM96" s="18">
        <v>241</v>
      </c>
      <c r="LN96" s="25">
        <v>35322</v>
      </c>
      <c r="LO96" s="18">
        <v>637</v>
      </c>
      <c r="LP96" s="18">
        <v>134</v>
      </c>
      <c r="LQ96" s="18">
        <v>133</v>
      </c>
      <c r="LR96" s="25">
        <v>8151</v>
      </c>
      <c r="LS96" s="23">
        <f t="shared" si="301"/>
        <v>0.18268411851719038</v>
      </c>
      <c r="LT96" s="23">
        <f t="shared" si="302"/>
        <v>0.81731588148280965</v>
      </c>
      <c r="LU96" s="17">
        <f t="shared" si="303"/>
        <v>0.79705500022412479</v>
      </c>
      <c r="LV96" s="25">
        <v>44618</v>
      </c>
      <c r="LW96" s="25">
        <v>9149</v>
      </c>
      <c r="LX96" s="25">
        <v>15608</v>
      </c>
      <c r="LY96" s="25">
        <v>3188</v>
      </c>
      <c r="LZ96" s="18">
        <v>452</v>
      </c>
      <c r="MA96" s="25">
        <v>10889</v>
      </c>
      <c r="MB96" s="25">
        <v>4211</v>
      </c>
      <c r="MC96" s="18">
        <v>75</v>
      </c>
      <c r="MD96" s="18">
        <v>389</v>
      </c>
      <c r="ME96" s="18">
        <v>78</v>
      </c>
      <c r="MF96" s="18">
        <v>579</v>
      </c>
      <c r="MG96" s="17">
        <f t="shared" si="304"/>
        <v>0.34010937289883009</v>
      </c>
      <c r="MH96" s="17">
        <f t="shared" si="305"/>
        <v>0.63503518759245148</v>
      </c>
      <c r="MI96" s="25">
        <v>44618</v>
      </c>
      <c r="MJ96" s="25">
        <v>9092</v>
      </c>
      <c r="MK96" s="25">
        <v>16561</v>
      </c>
      <c r="ML96" s="25">
        <v>3228</v>
      </c>
      <c r="MM96" s="18">
        <v>242</v>
      </c>
      <c r="MN96" s="25">
        <v>10655</v>
      </c>
      <c r="MO96" s="25">
        <v>4135</v>
      </c>
      <c r="MP96" s="18">
        <v>29</v>
      </c>
      <c r="MQ96" s="18">
        <v>12</v>
      </c>
      <c r="MR96" s="18">
        <v>74</v>
      </c>
      <c r="MS96" s="18">
        <v>590</v>
      </c>
      <c r="MT96" s="17">
        <f t="shared" si="306"/>
        <v>0.64821372540230404</v>
      </c>
      <c r="MU96" s="69">
        <f t="shared" si="307"/>
        <v>0.71604509390828808</v>
      </c>
      <c r="MV96" s="27">
        <v>44618</v>
      </c>
      <c r="MW96" s="25">
        <v>14307</v>
      </c>
      <c r="MX96" s="18">
        <v>45</v>
      </c>
      <c r="MY96" s="25">
        <v>5579</v>
      </c>
      <c r="MZ96" s="25">
        <v>13463</v>
      </c>
      <c r="NA96" s="25">
        <v>3264</v>
      </c>
      <c r="NB96" s="18">
        <v>14</v>
      </c>
      <c r="NC96" s="25">
        <v>4970</v>
      </c>
      <c r="ND96" s="25">
        <v>2976</v>
      </c>
      <c r="NE96" s="17">
        <f t="shared" si="308"/>
        <v>0.32065534089380965</v>
      </c>
      <c r="NF96" s="10">
        <f t="shared" si="309"/>
        <v>58205.036823703442</v>
      </c>
      <c r="NG96" s="17">
        <f t="shared" si="310"/>
        <v>0.50519969519028196</v>
      </c>
      <c r="NH96" s="25">
        <v>44618</v>
      </c>
      <c r="NI96" s="25">
        <v>6354</v>
      </c>
      <c r="NJ96" s="18">
        <v>348</v>
      </c>
      <c r="NK96" s="18">
        <v>9</v>
      </c>
      <c r="NL96" s="18">
        <v>34</v>
      </c>
      <c r="NM96" s="25">
        <v>34389</v>
      </c>
      <c r="NN96" s="25">
        <v>3325</v>
      </c>
      <c r="NO96" s="18">
        <v>84</v>
      </c>
      <c r="NP96" s="18">
        <v>2</v>
      </c>
      <c r="NQ96" s="32">
        <v>73</v>
      </c>
      <c r="NR96" s="27">
        <v>44618</v>
      </c>
      <c r="NS96" s="37">
        <f t="shared" si="311"/>
        <v>1.1799273835671702</v>
      </c>
      <c r="NT96" s="37">
        <f t="shared" si="312"/>
        <v>0.31838761980895475</v>
      </c>
      <c r="NU96" s="37">
        <f t="shared" si="313"/>
        <v>0.84750978231964447</v>
      </c>
      <c r="NV96" s="17">
        <f t="shared" si="314"/>
        <v>0.17209637416490739</v>
      </c>
      <c r="NW96" s="10">
        <f t="shared" si="315"/>
        <v>25346</v>
      </c>
      <c r="NX96" s="17">
        <f t="shared" si="316"/>
        <v>0.56806669953830291</v>
      </c>
      <c r="NY96" s="19">
        <f t="shared" si="317"/>
        <v>0.45677521670961813</v>
      </c>
      <c r="NZ96" s="25">
        <v>19272</v>
      </c>
      <c r="OA96" s="25">
        <v>17911</v>
      </c>
      <c r="OB96" s="25">
        <v>2226</v>
      </c>
      <c r="OC96" s="25">
        <v>11365</v>
      </c>
      <c r="OD96" s="18">
        <v>484</v>
      </c>
      <c r="OE96" s="25">
        <v>1388</v>
      </c>
      <c r="OF96" s="17">
        <f t="shared" si="318"/>
        <v>0.25471782688601013</v>
      </c>
      <c r="OG96" s="17">
        <f t="shared" si="319"/>
        <v>0.43193330046169709</v>
      </c>
      <c r="OH96" s="17">
        <f t="shared" si="320"/>
        <v>0.40142991617732754</v>
      </c>
      <c r="OI96" s="69">
        <f t="shared" si="321"/>
        <v>3.1108521224617866E-2</v>
      </c>
      <c r="OJ96" s="27">
        <v>44618</v>
      </c>
      <c r="OK96" s="18">
        <v>708</v>
      </c>
      <c r="OL96" s="25">
        <v>15813</v>
      </c>
      <c r="OM96" s="25">
        <v>6360</v>
      </c>
      <c r="ON96" s="18">
        <v>240</v>
      </c>
      <c r="OO96" s="18">
        <v>380</v>
      </c>
      <c r="OP96" s="18">
        <v>331</v>
      </c>
      <c r="OQ96" s="25">
        <v>13921</v>
      </c>
      <c r="OR96" s="69">
        <f t="shared" si="322"/>
        <v>0.3830740956564615</v>
      </c>
      <c r="OS96" s="85">
        <v>3872</v>
      </c>
      <c r="OT96" s="22">
        <v>3872</v>
      </c>
      <c r="OU96" s="38">
        <f t="shared" si="323"/>
        <v>1.6462935011373542E-2</v>
      </c>
      <c r="OV96" s="39">
        <v>0.84458419421487607</v>
      </c>
      <c r="OW96" s="22">
        <v>327023</v>
      </c>
      <c r="OX96" s="36">
        <f t="shared" si="324"/>
        <v>13381127.114</v>
      </c>
      <c r="OY96" s="36">
        <f t="shared" si="325"/>
        <v>262344.96453248622</v>
      </c>
      <c r="OZ96" s="22">
        <v>338</v>
      </c>
      <c r="PA96" s="22">
        <v>338</v>
      </c>
      <c r="PB96" s="38">
        <f t="shared" si="326"/>
        <v>1.4371053806415952E-3</v>
      </c>
      <c r="PC96" s="39">
        <v>0.47967455621301774</v>
      </c>
      <c r="PD96" s="22">
        <v>16213</v>
      </c>
      <c r="PE96" s="40">
        <f t="shared" si="327"/>
        <v>663403.53399999999</v>
      </c>
      <c r="PF96" s="36">
        <f t="shared" si="328"/>
        <v>103819.02430141033</v>
      </c>
      <c r="PG96" s="22">
        <v>86779</v>
      </c>
      <c r="PH96" s="22">
        <v>86779</v>
      </c>
      <c r="PI96" s="38">
        <f t="shared" si="329"/>
        <v>0.36896617700206213</v>
      </c>
      <c r="PJ96" s="39">
        <v>9.4783876283432628E-2</v>
      </c>
      <c r="PK96" s="22">
        <v>822525</v>
      </c>
      <c r="PL96" s="41">
        <f t="shared" si="330"/>
        <v>33656077.950000003</v>
      </c>
      <c r="PM96" s="36">
        <f t="shared" si="331"/>
        <v>7093890.4514275305</v>
      </c>
      <c r="PN96" s="22">
        <v>43142</v>
      </c>
      <c r="PO96" s="22">
        <v>43142</v>
      </c>
      <c r="PP96" s="38">
        <f t="shared" si="332"/>
        <v>0.18343077021195178</v>
      </c>
      <c r="PQ96" s="39">
        <v>0.61309002827870751</v>
      </c>
      <c r="PR96" s="22">
        <v>2644993</v>
      </c>
      <c r="PS96" s="41">
        <f t="shared" si="333"/>
        <v>108227823.574</v>
      </c>
      <c r="PT96" s="36">
        <f t="shared" si="334"/>
        <v>5656707.8772181869</v>
      </c>
      <c r="PU96" s="22">
        <v>996</v>
      </c>
      <c r="PV96" s="22">
        <v>996</v>
      </c>
      <c r="PW96" s="38">
        <f t="shared" si="335"/>
        <v>4.23478390271902E-3</v>
      </c>
      <c r="PX96" s="39">
        <v>0.1936144578313253</v>
      </c>
      <c r="PY96" s="22">
        <v>19284</v>
      </c>
      <c r="PZ96" s="36">
        <f t="shared" si="336"/>
        <v>151956.45575767386</v>
      </c>
      <c r="QA96" s="22">
        <v>5806</v>
      </c>
      <c r="QB96" s="22">
        <v>5806</v>
      </c>
      <c r="QC96" s="39">
        <v>6.1555993799517736</v>
      </c>
      <c r="QD96" s="22">
        <v>3573941</v>
      </c>
      <c r="QE96" s="22">
        <f t="shared" si="337"/>
        <v>5758.0160555555522</v>
      </c>
      <c r="QF96" s="22"/>
      <c r="QG96" s="22"/>
      <c r="QH96" s="22"/>
      <c r="QI96" s="38">
        <f t="shared" si="338"/>
        <v>0</v>
      </c>
      <c r="QJ96" s="39">
        <v>0</v>
      </c>
      <c r="QK96" s="22"/>
      <c r="QL96" s="42">
        <f t="shared" si="339"/>
        <v>0</v>
      </c>
      <c r="QM96" s="22">
        <f t="shared" si="340"/>
        <v>94262</v>
      </c>
      <c r="QN96" s="22">
        <v>44173</v>
      </c>
      <c r="QO96" s="22">
        <v>44173</v>
      </c>
      <c r="QP96" s="38">
        <f t="shared" si="341"/>
        <v>0.18781436680201535</v>
      </c>
      <c r="QQ96" s="39">
        <v>0.13226767482398752</v>
      </c>
      <c r="QR96" s="22">
        <v>584266</v>
      </c>
      <c r="QS96" s="36">
        <f t="shared" si="342"/>
        <v>10386075.95961231</v>
      </c>
      <c r="QT96" s="22">
        <v>50089</v>
      </c>
      <c r="QU96" s="22">
        <v>50089</v>
      </c>
      <c r="QV96" s="38">
        <f t="shared" si="343"/>
        <v>0.21296796275431026</v>
      </c>
      <c r="QW96" s="39">
        <v>0.15650002994669487</v>
      </c>
      <c r="QX96" s="22">
        <v>783893</v>
      </c>
      <c r="QY96" s="36">
        <f t="shared" si="344"/>
        <v>11777061.977701787</v>
      </c>
      <c r="QZ96" s="22"/>
      <c r="RA96" s="22"/>
      <c r="RB96" s="38">
        <f t="shared" si="345"/>
        <v>0</v>
      </c>
      <c r="RC96" s="39">
        <v>0</v>
      </c>
      <c r="RD96" s="22"/>
      <c r="RE96" s="36">
        <f t="shared" si="346"/>
        <v>0</v>
      </c>
      <c r="RF96" s="10">
        <f t="shared" si="347"/>
        <v>235195</v>
      </c>
      <c r="RG96" s="10">
        <f t="shared" si="348"/>
        <v>235195</v>
      </c>
      <c r="RH96" s="17">
        <f t="shared" si="349"/>
        <v>0.30249654989691488</v>
      </c>
      <c r="RI96" s="17">
        <f t="shared" si="350"/>
        <v>6.9110637669671394E-3</v>
      </c>
      <c r="RJ96" s="17">
        <f t="shared" si="351"/>
        <v>7.4042116018820294E-3</v>
      </c>
      <c r="RK96" s="17">
        <f t="shared" si="352"/>
        <v>2.9301039781664522E-3</v>
      </c>
      <c r="RL96" s="17">
        <f t="shared" si="353"/>
        <v>0.15965033736246889</v>
      </c>
      <c r="RM96" s="17">
        <f t="shared" si="354"/>
        <v>4.2886958196695956E-3</v>
      </c>
      <c r="RN96" s="17">
        <f t="shared" si="355"/>
        <v>0.29312818812905733</v>
      </c>
      <c r="RO96" s="17">
        <f t="shared" si="356"/>
        <v>0.33238624986295595</v>
      </c>
      <c r="RP96" s="17">
        <f t="shared" si="357"/>
        <v>0</v>
      </c>
      <c r="RQ96" s="17">
        <f t="shared" si="358"/>
        <v>0</v>
      </c>
      <c r="RR96" s="36">
        <f t="shared" si="359"/>
        <v>35431856.710551389</v>
      </c>
      <c r="RS96" s="36">
        <f t="shared" si="360"/>
        <v>191.328084878429</v>
      </c>
      <c r="RT96" s="10">
        <f t="shared" si="361"/>
        <v>0</v>
      </c>
      <c r="RU96" s="17">
        <f t="shared" si="362"/>
        <v>0</v>
      </c>
      <c r="RV96" s="37">
        <f t="shared" si="363"/>
        <v>0.78738493590424963</v>
      </c>
      <c r="RW96" s="36">
        <f t="shared" si="364"/>
        <v>1.2700268374471486</v>
      </c>
      <c r="RX96" s="85">
        <v>-0.92178210000000005</v>
      </c>
      <c r="RY96" s="93">
        <v>174</v>
      </c>
      <c r="RZ96" s="43" t="b">
        <v>0</v>
      </c>
      <c r="SA96" s="18" t="b">
        <v>0</v>
      </c>
      <c r="SB96" s="18" t="b">
        <v>0</v>
      </c>
      <c r="SC96" s="18" t="b">
        <v>0</v>
      </c>
      <c r="SD96" s="18" t="b">
        <v>0</v>
      </c>
      <c r="SE96" s="32" t="b">
        <v>1</v>
      </c>
      <c r="SF96" s="43" t="b">
        <v>0</v>
      </c>
      <c r="SG96" s="18" t="b">
        <v>1</v>
      </c>
      <c r="SH96" s="18">
        <v>0</v>
      </c>
      <c r="SI96" s="18"/>
      <c r="SJ96" s="22">
        <v>1</v>
      </c>
      <c r="SK96" s="22"/>
      <c r="SL96" s="22">
        <v>1</v>
      </c>
      <c r="SM96" s="22">
        <v>0</v>
      </c>
      <c r="SN96" s="18"/>
      <c r="SO96" s="18"/>
      <c r="SP96" s="18"/>
      <c r="SQ96" s="17">
        <f t="shared" si="365"/>
        <v>4.1322314049586778E-3</v>
      </c>
      <c r="SR96" s="17">
        <f t="shared" si="366"/>
        <v>0</v>
      </c>
      <c r="SS96" s="17">
        <f t="shared" si="367"/>
        <v>0</v>
      </c>
      <c r="ST96" s="17">
        <f t="shared" si="368"/>
        <v>0</v>
      </c>
      <c r="SU96" s="17">
        <f t="shared" si="369"/>
        <v>0</v>
      </c>
      <c r="SV96" s="17">
        <f t="shared" si="399"/>
        <v>0</v>
      </c>
      <c r="SW96" s="17">
        <f t="shared" si="370"/>
        <v>0</v>
      </c>
      <c r="SX96" s="17">
        <f t="shared" si="371"/>
        <v>0</v>
      </c>
      <c r="SY96" s="17">
        <f t="shared" si="372"/>
        <v>0</v>
      </c>
      <c r="SZ96" s="17">
        <f t="shared" si="373"/>
        <v>0</v>
      </c>
      <c r="TA96" s="17">
        <f t="shared" si="374"/>
        <v>0</v>
      </c>
      <c r="TB96" s="24">
        <f t="shared" si="375"/>
        <v>620</v>
      </c>
      <c r="TC96" s="69">
        <f t="shared" si="376"/>
        <v>1</v>
      </c>
      <c r="TD96" s="17">
        <f t="shared" si="398"/>
        <v>2.6014568158168575E-6</v>
      </c>
      <c r="TE96" s="95"/>
      <c r="TF96" s="71"/>
      <c r="TG96" s="71"/>
      <c r="TH96" s="71">
        <v>31</v>
      </c>
      <c r="TI96" s="71"/>
      <c r="TJ96" s="71">
        <v>50</v>
      </c>
      <c r="TK96" s="71">
        <v>9</v>
      </c>
      <c r="TL96" s="71"/>
      <c r="TM96" s="71">
        <v>222</v>
      </c>
      <c r="TN96" s="71">
        <v>1</v>
      </c>
      <c r="TO96" s="71">
        <v>1</v>
      </c>
      <c r="TP96" s="71">
        <v>1</v>
      </c>
      <c r="TQ96" s="71">
        <v>30</v>
      </c>
      <c r="TR96" s="72">
        <v>4</v>
      </c>
      <c r="TS96" s="72"/>
      <c r="TT96" s="72"/>
      <c r="TU96" s="72"/>
      <c r="TV96" s="72">
        <v>52</v>
      </c>
      <c r="TW96" s="72"/>
      <c r="TX96" s="72">
        <v>72</v>
      </c>
      <c r="TY96" s="72">
        <v>3</v>
      </c>
      <c r="TZ96" s="72">
        <v>31</v>
      </c>
      <c r="UA96" s="72"/>
      <c r="UB96" s="72">
        <v>223</v>
      </c>
      <c r="UC96" s="72"/>
      <c r="UD96" s="72"/>
      <c r="UE96" s="72">
        <v>2</v>
      </c>
      <c r="UF96" s="72"/>
      <c r="UG96" s="72">
        <v>19</v>
      </c>
      <c r="UH96" s="72"/>
      <c r="UI96" s="72">
        <v>34</v>
      </c>
      <c r="UJ96" s="73">
        <v>5</v>
      </c>
      <c r="UK96" s="73"/>
      <c r="UL96" s="73"/>
      <c r="UM96" s="73"/>
      <c r="UN96" s="73">
        <v>76</v>
      </c>
      <c r="UO96" s="73"/>
      <c r="UP96" s="73">
        <v>74</v>
      </c>
      <c r="UQ96" s="73"/>
      <c r="UR96" s="73">
        <v>30</v>
      </c>
      <c r="US96" s="73">
        <v>299</v>
      </c>
      <c r="UT96" s="73"/>
      <c r="UU96" s="73"/>
      <c r="UV96" s="73">
        <v>53</v>
      </c>
      <c r="UW96" s="73"/>
      <c r="UX96" s="73"/>
      <c r="UY96" s="73">
        <v>19</v>
      </c>
      <c r="UZ96" s="73">
        <v>1</v>
      </c>
      <c r="VA96" s="73">
        <v>63</v>
      </c>
      <c r="VB96" s="73">
        <v>36</v>
      </c>
      <c r="VC96" s="73"/>
      <c r="VD96" s="73"/>
      <c r="VE96" s="73"/>
      <c r="VF96" s="73">
        <v>71</v>
      </c>
      <c r="VG96" s="73">
        <v>60</v>
      </c>
      <c r="VH96" s="73">
        <v>80</v>
      </c>
      <c r="VI96" s="73"/>
      <c r="VJ96" s="73">
        <v>40</v>
      </c>
      <c r="VK96" s="73">
        <v>306</v>
      </c>
      <c r="VL96" s="73"/>
      <c r="VM96" s="73"/>
      <c r="VN96" s="73">
        <v>19</v>
      </c>
      <c r="VO96" s="73"/>
      <c r="VP96" s="73">
        <v>32</v>
      </c>
      <c r="VQ96" s="73">
        <v>1</v>
      </c>
      <c r="VR96" s="73">
        <v>60</v>
      </c>
      <c r="VS96" s="73">
        <v>73</v>
      </c>
      <c r="VT96" s="73"/>
      <c r="VU96" s="73"/>
      <c r="VV96" s="73"/>
      <c r="VW96" s="73">
        <v>34</v>
      </c>
      <c r="VX96" s="73"/>
      <c r="VY96" s="73">
        <v>107</v>
      </c>
      <c r="VZ96" s="73"/>
      <c r="WA96" s="73">
        <v>42</v>
      </c>
      <c r="WB96" s="73"/>
      <c r="WC96" s="73">
        <v>325</v>
      </c>
      <c r="WD96" s="73"/>
      <c r="WE96" s="73"/>
      <c r="WF96" s="73">
        <v>44</v>
      </c>
      <c r="WG96" s="73"/>
      <c r="WH96" s="73"/>
      <c r="WI96" s="73"/>
      <c r="WJ96" s="73">
        <v>33</v>
      </c>
      <c r="WK96" s="73"/>
      <c r="WL96" s="73"/>
      <c r="WM96" s="73"/>
      <c r="WN96" s="73">
        <v>59</v>
      </c>
      <c r="WO96" s="22">
        <f t="shared" si="377"/>
        <v>118</v>
      </c>
      <c r="WP96" s="22">
        <f t="shared" si="378"/>
        <v>0</v>
      </c>
      <c r="WQ96" s="22">
        <f t="shared" si="379"/>
        <v>0</v>
      </c>
      <c r="WR96" s="22">
        <f t="shared" si="380"/>
        <v>0</v>
      </c>
      <c r="WS96" s="22">
        <f t="shared" si="381"/>
        <v>264</v>
      </c>
      <c r="WT96" s="22">
        <f t="shared" si="382"/>
        <v>60</v>
      </c>
      <c r="WU96" s="22">
        <f t="shared" si="383"/>
        <v>383</v>
      </c>
      <c r="WV96" s="22">
        <f t="shared" si="384"/>
        <v>3</v>
      </c>
      <c r="WW96" s="22">
        <f t="shared" si="385"/>
        <v>152</v>
      </c>
      <c r="WX96" s="22">
        <f t="shared" si="386"/>
        <v>0</v>
      </c>
      <c r="WY96" s="22">
        <f t="shared" si="387"/>
        <v>1375</v>
      </c>
      <c r="WZ96" s="22">
        <f t="shared" si="388"/>
        <v>0</v>
      </c>
      <c r="XA96" s="22">
        <f t="shared" si="389"/>
        <v>0</v>
      </c>
      <c r="XB96" s="22">
        <f t="shared" si="390"/>
        <v>119</v>
      </c>
      <c r="XC96" s="22">
        <f t="shared" si="391"/>
        <v>0</v>
      </c>
      <c r="XD96" s="22">
        <f t="shared" si="392"/>
        <v>0</v>
      </c>
      <c r="XE96" s="22">
        <f t="shared" si="393"/>
        <v>104</v>
      </c>
      <c r="XF96" s="22">
        <f t="shared" si="394"/>
        <v>3</v>
      </c>
      <c r="XG96" s="93">
        <f t="shared" si="395"/>
        <v>246</v>
      </c>
    </row>
    <row r="97" spans="1:631" ht="17.100000000000001" customHeight="1" x14ac:dyDescent="0.2">
      <c r="A97" s="101"/>
      <c r="B97" s="27" t="s">
        <v>276</v>
      </c>
      <c r="C97" s="535" t="s">
        <v>277</v>
      </c>
      <c r="D97" s="25" t="s">
        <v>278</v>
      </c>
      <c r="E97" s="535" t="s">
        <v>277</v>
      </c>
      <c r="F97" s="25" t="s">
        <v>284</v>
      </c>
      <c r="G97" s="535" t="s">
        <v>285</v>
      </c>
      <c r="H97" s="25">
        <v>72</v>
      </c>
      <c r="I97" s="28">
        <v>10</v>
      </c>
      <c r="J97" s="17">
        <f t="shared" si="228"/>
        <v>0.85330136236164811</v>
      </c>
      <c r="K97" s="17">
        <f t="shared" si="229"/>
        <v>0.3328493437100708</v>
      </c>
      <c r="L97" s="17">
        <f t="shared" si="230"/>
        <v>1</v>
      </c>
      <c r="M97" s="17">
        <f t="shared" si="231"/>
        <v>7.4594436067925485E-2</v>
      </c>
      <c r="N97" s="17">
        <f t="shared" si="232"/>
        <v>0.34685615193826297</v>
      </c>
      <c r="O97" s="17">
        <f t="shared" si="233"/>
        <v>0.23329406103247433</v>
      </c>
      <c r="P97" s="17">
        <f t="shared" si="234"/>
        <v>0.81096166590440277</v>
      </c>
      <c r="Q97" s="17">
        <f t="shared" si="235"/>
        <v>0.579880339175735</v>
      </c>
      <c r="R97" s="69">
        <f t="shared" si="236"/>
        <v>0.90257329280487941</v>
      </c>
      <c r="S97" s="422">
        <f t="shared" si="237"/>
        <v>0.57047896144393329</v>
      </c>
      <c r="T97" s="17">
        <f t="shared" si="396"/>
        <v>0.42952103855606671</v>
      </c>
      <c r="U97" s="10">
        <f t="shared" si="238"/>
        <v>111615.3370791795</v>
      </c>
      <c r="V97" s="32">
        <v>5</v>
      </c>
      <c r="W97" s="550">
        <f t="shared" si="239"/>
        <v>0</v>
      </c>
      <c r="X97" s="550">
        <f t="shared" si="240"/>
        <v>0.45936785033282201</v>
      </c>
      <c r="Y97" s="550">
        <f t="shared" si="241"/>
        <v>0.54063214966717799</v>
      </c>
      <c r="Z97" s="551">
        <f t="shared" si="242"/>
        <v>140488.67041251287</v>
      </c>
      <c r="AA97" s="426">
        <f t="shared" si="243"/>
        <v>0.1771069037173863</v>
      </c>
      <c r="AB97" s="59">
        <f t="shared" si="244"/>
        <v>0.93300213071270166</v>
      </c>
      <c r="AC97" s="59">
        <f t="shared" si="245"/>
        <v>0.11888657828012408</v>
      </c>
      <c r="AD97" s="59">
        <f t="shared" si="246"/>
        <v>0.34685615193826297</v>
      </c>
      <c r="AE97" s="59">
        <f t="shared" si="247"/>
        <v>0.420119660824265</v>
      </c>
      <c r="AF97" s="59">
        <f t="shared" si="248"/>
        <v>0.4121600318603455</v>
      </c>
      <c r="AG97" s="59">
        <f t="shared" si="249"/>
        <v>0.32875893997975542</v>
      </c>
      <c r="AH97" s="59">
        <f t="shared" si="250"/>
        <v>0.23329406103247433</v>
      </c>
      <c r="AI97" s="59">
        <f t="shared" si="251"/>
        <v>0.79755405472678098</v>
      </c>
      <c r="AJ97" s="59">
        <f t="shared" si="252"/>
        <v>0.90904866999651524</v>
      </c>
      <c r="AK97" s="59">
        <f t="shared" si="253"/>
        <v>0.18903833409559723</v>
      </c>
      <c r="AL97" s="35">
        <f t="shared" si="254"/>
        <v>1</v>
      </c>
      <c r="AM97" s="27">
        <v>259860</v>
      </c>
      <c r="AN97" s="25">
        <v>122706</v>
      </c>
      <c r="AO97" s="25">
        <v>137154</v>
      </c>
      <c r="AP97" s="17">
        <f t="shared" si="255"/>
        <v>5.0471724947628253E-3</v>
      </c>
      <c r="AQ97" s="63">
        <v>89.465855899208194</v>
      </c>
      <c r="AR97" s="58">
        <v>1973.3848871600001</v>
      </c>
      <c r="AS97" s="24">
        <f t="shared" si="256"/>
        <v>131.68237057595891</v>
      </c>
      <c r="AT97" s="17">
        <f t="shared" si="257"/>
        <v>0.11372222032070929</v>
      </c>
      <c r="AU97" s="25">
        <v>254188</v>
      </c>
      <c r="AV97" s="25">
        <v>118197</v>
      </c>
      <c r="AW97" s="25">
        <v>135991</v>
      </c>
      <c r="AX97" s="25">
        <v>5672</v>
      </c>
      <c r="AY97" s="25">
        <v>4509</v>
      </c>
      <c r="AZ97" s="25">
        <v>1163</v>
      </c>
      <c r="BA97" s="25">
        <v>46023</v>
      </c>
      <c r="BB97" s="25">
        <v>21742</v>
      </c>
      <c r="BC97" s="25">
        <v>24281</v>
      </c>
      <c r="BD97" s="63">
        <v>89.543264280713316</v>
      </c>
      <c r="BE97" s="25">
        <v>213837</v>
      </c>
      <c r="BF97" s="25">
        <v>100964</v>
      </c>
      <c r="BG97" s="25">
        <v>112873</v>
      </c>
      <c r="BH97" s="63">
        <v>89.449203972606384</v>
      </c>
      <c r="BI97" s="17">
        <v>0.1771069037173863</v>
      </c>
      <c r="BJ97" s="25">
        <v>71693</v>
      </c>
      <c r="BK97" s="25">
        <v>170649</v>
      </c>
      <c r="BL97" s="25">
        <v>17518</v>
      </c>
      <c r="BM97" s="17">
        <v>0.52277481848706986</v>
      </c>
      <c r="BN97" s="10">
        <f t="shared" si="258"/>
        <v>124011.73566795002</v>
      </c>
      <c r="BO97" s="29">
        <v>0.420119660824265</v>
      </c>
      <c r="BP97" s="30">
        <f t="shared" si="259"/>
        <v>0.579880339175735</v>
      </c>
      <c r="BQ97" s="31">
        <v>10.265515766280494</v>
      </c>
      <c r="BR97" s="25">
        <v>188167</v>
      </c>
      <c r="BS97" s="25">
        <v>57274</v>
      </c>
      <c r="BT97" s="25">
        <v>114215</v>
      </c>
      <c r="BU97" s="25">
        <v>13098</v>
      </c>
      <c r="BV97" s="25">
        <v>2233</v>
      </c>
      <c r="BW97" s="18">
        <v>1347</v>
      </c>
      <c r="BX97" s="25">
        <v>60263</v>
      </c>
      <c r="BY97" s="25">
        <v>46469</v>
      </c>
      <c r="BZ97" s="25">
        <v>13794</v>
      </c>
      <c r="CA97" s="59">
        <v>0.22889666959826097</v>
      </c>
      <c r="CB97" s="25">
        <v>254188</v>
      </c>
      <c r="CC97" s="25">
        <v>5672</v>
      </c>
      <c r="CD97" s="17">
        <f t="shared" si="260"/>
        <v>2.2314192644814074E-2</v>
      </c>
      <c r="CE97" s="25">
        <v>2720</v>
      </c>
      <c r="CF97" s="25">
        <v>7495</v>
      </c>
      <c r="CG97" s="25">
        <v>13224</v>
      </c>
      <c r="CH97" s="25">
        <v>13570</v>
      </c>
      <c r="CI97" s="25">
        <v>10100</v>
      </c>
      <c r="CJ97" s="25">
        <v>6271</v>
      </c>
      <c r="CK97" s="25">
        <v>3519</v>
      </c>
      <c r="CL97" s="25">
        <v>2014</v>
      </c>
      <c r="CM97" s="25">
        <v>1350</v>
      </c>
      <c r="CN97" s="26">
        <v>4.2179778636974596</v>
      </c>
      <c r="CO97" s="27">
        <v>60263</v>
      </c>
      <c r="CP97" s="34">
        <f t="shared" si="261"/>
        <v>4.3120986343195655</v>
      </c>
      <c r="CQ97" s="25">
        <v>1023</v>
      </c>
      <c r="CR97" s="25">
        <v>2086</v>
      </c>
      <c r="CS97" s="25">
        <v>2488</v>
      </c>
      <c r="CT97" s="25">
        <v>39780</v>
      </c>
      <c r="CU97" s="25">
        <v>14175</v>
      </c>
      <c r="CV97" s="18">
        <v>420</v>
      </c>
      <c r="CW97" s="18">
        <v>192</v>
      </c>
      <c r="CX97" s="18">
        <v>99</v>
      </c>
      <c r="CY97" s="25">
        <v>60263</v>
      </c>
      <c r="CZ97" s="25">
        <v>56933</v>
      </c>
      <c r="DA97" s="18">
        <v>784</v>
      </c>
      <c r="DB97" s="18">
        <v>800</v>
      </c>
      <c r="DC97" s="25">
        <v>1606</v>
      </c>
      <c r="DD97" s="18">
        <v>50</v>
      </c>
      <c r="DE97" s="18">
        <v>90</v>
      </c>
      <c r="DF97" s="25">
        <v>60263</v>
      </c>
      <c r="DG97" s="25">
        <v>23259</v>
      </c>
      <c r="DH97" s="25">
        <v>1518</v>
      </c>
      <c r="DI97" s="18">
        <v>61</v>
      </c>
      <c r="DJ97" s="25">
        <v>35040</v>
      </c>
      <c r="DK97" s="18">
        <v>349</v>
      </c>
      <c r="DL97" s="18">
        <v>36</v>
      </c>
      <c r="DM97" s="25">
        <f t="shared" si="262"/>
        <v>104508.83752883195</v>
      </c>
      <c r="DN97" s="17">
        <f t="shared" si="263"/>
        <v>0.5814513051125898</v>
      </c>
      <c r="DO97" s="17">
        <f t="shared" si="264"/>
        <v>5.7912815492092993E-3</v>
      </c>
      <c r="DP97" s="23">
        <f t="shared" si="265"/>
        <v>0.4121600318603455</v>
      </c>
      <c r="DQ97" s="23">
        <f t="shared" si="266"/>
        <v>0.58783996813965445</v>
      </c>
      <c r="DR97" s="25">
        <v>60263</v>
      </c>
      <c r="DS97" s="18">
        <v>805</v>
      </c>
      <c r="DT97" s="25">
        <v>50364</v>
      </c>
      <c r="DU97" s="18">
        <v>31</v>
      </c>
      <c r="DV97" s="25">
        <v>4371</v>
      </c>
      <c r="DW97" s="18">
        <v>38</v>
      </c>
      <c r="DX97" s="25">
        <v>4610</v>
      </c>
      <c r="DY97" s="18">
        <v>44</v>
      </c>
      <c r="DZ97" s="17">
        <f t="shared" si="267"/>
        <v>0.92214128071951285</v>
      </c>
      <c r="EA97" s="17">
        <f t="shared" si="268"/>
        <v>7.7858719280487154E-2</v>
      </c>
      <c r="EB97" s="25">
        <v>60263</v>
      </c>
      <c r="EC97" s="25">
        <v>17899</v>
      </c>
      <c r="ED97" s="25">
        <v>1913</v>
      </c>
      <c r="EE97" s="25">
        <v>36588</v>
      </c>
      <c r="EF97" s="17">
        <f t="shared" si="269"/>
        <v>0.60713870866037201</v>
      </c>
      <c r="EG97" s="25">
        <v>3513</v>
      </c>
      <c r="EH97" s="18">
        <v>350</v>
      </c>
      <c r="EI97" s="17">
        <f t="shared" si="270"/>
        <v>0.32875893997975542</v>
      </c>
      <c r="EJ97" s="17">
        <f t="shared" si="271"/>
        <v>5.8294475880722833E-2</v>
      </c>
      <c r="EK97" s="69">
        <f t="shared" si="272"/>
        <v>0.3328493437100708</v>
      </c>
      <c r="EL97" s="27">
        <v>183976</v>
      </c>
      <c r="EM97" s="25">
        <v>171650</v>
      </c>
      <c r="EN97" s="25">
        <v>12326</v>
      </c>
      <c r="EO97" s="59">
        <v>0.93300213071270166</v>
      </c>
      <c r="EP97" s="25">
        <v>82977</v>
      </c>
      <c r="EQ97" s="25">
        <v>80491</v>
      </c>
      <c r="ER97" s="25">
        <v>2486</v>
      </c>
      <c r="ES97" s="59">
        <v>0.97003989057208628</v>
      </c>
      <c r="ET97" s="25">
        <v>100999</v>
      </c>
      <c r="EU97" s="25">
        <v>91159</v>
      </c>
      <c r="EV97" s="25">
        <v>9840</v>
      </c>
      <c r="EW97" s="59">
        <v>0.90257329280487941</v>
      </c>
      <c r="EX97" s="25">
        <v>31786</v>
      </c>
      <c r="EY97" s="25">
        <v>30258</v>
      </c>
      <c r="EZ97" s="25">
        <v>1528</v>
      </c>
      <c r="FA97" s="59">
        <v>0.95192852199081357</v>
      </c>
      <c r="FB97" s="25">
        <v>152190</v>
      </c>
      <c r="FC97" s="25">
        <v>141392</v>
      </c>
      <c r="FD97" s="25">
        <v>10798</v>
      </c>
      <c r="FE97" s="59">
        <v>0.92904921479729285</v>
      </c>
      <c r="FF97" s="25">
        <v>110549</v>
      </c>
      <c r="FG97" s="25">
        <v>42779</v>
      </c>
      <c r="FH97" s="25">
        <v>60914</v>
      </c>
      <c r="FI97" s="25">
        <v>6856</v>
      </c>
      <c r="FJ97" s="23">
        <f t="shared" si="273"/>
        <v>6.2017747786049626E-2</v>
      </c>
      <c r="FK97" s="23">
        <f t="shared" si="274"/>
        <v>0.5510135776895313</v>
      </c>
      <c r="FL97" s="36">
        <f t="shared" si="275"/>
        <v>6.239644107351225</v>
      </c>
      <c r="FM97" s="25">
        <v>53039</v>
      </c>
      <c r="FN97" s="25">
        <v>21142</v>
      </c>
      <c r="FO97" s="17">
        <f t="shared" si="276"/>
        <v>0.39861234186164896</v>
      </c>
      <c r="FP97" s="25">
        <v>28552</v>
      </c>
      <c r="FQ97" s="17">
        <f t="shared" si="277"/>
        <v>0.53832085823639209</v>
      </c>
      <c r="FR97" s="25">
        <v>3345</v>
      </c>
      <c r="FS97" s="17">
        <f t="shared" si="278"/>
        <v>6.3066799901958931E-2</v>
      </c>
      <c r="FT97" s="25">
        <v>57510</v>
      </c>
      <c r="FU97" s="25">
        <v>21637</v>
      </c>
      <c r="FV97" s="25">
        <v>32362</v>
      </c>
      <c r="FW97" s="17">
        <f t="shared" si="279"/>
        <v>6.1050252130064334E-2</v>
      </c>
      <c r="FX97" s="17">
        <f t="shared" si="280"/>
        <v>0.56271952703877581</v>
      </c>
      <c r="FY97" s="25">
        <v>3511</v>
      </c>
      <c r="FZ97" s="25">
        <v>144743</v>
      </c>
      <c r="GA97" s="25">
        <v>17208</v>
      </c>
      <c r="GB97" s="25">
        <v>77330</v>
      </c>
      <c r="GC97" s="25">
        <v>28582</v>
      </c>
      <c r="GD97" s="25">
        <v>11972</v>
      </c>
      <c r="GE97" s="18">
        <v>305</v>
      </c>
      <c r="GF97" s="25">
        <v>8764</v>
      </c>
      <c r="GG97" s="18">
        <v>282</v>
      </c>
      <c r="GH97" s="18">
        <v>117</v>
      </c>
      <c r="GI97" s="18">
        <v>183</v>
      </c>
      <c r="GJ97" s="10">
        <f t="shared" si="281"/>
        <v>17208</v>
      </c>
      <c r="GK97" s="10">
        <f t="shared" si="222"/>
        <v>127535</v>
      </c>
      <c r="GL97" s="10">
        <f t="shared" si="223"/>
        <v>50205</v>
      </c>
      <c r="GM97" s="10">
        <f t="shared" si="282"/>
        <v>94538</v>
      </c>
      <c r="GN97" s="10">
        <f t="shared" si="224"/>
        <v>21623</v>
      </c>
      <c r="GO97" s="17">
        <f t="shared" si="283"/>
        <v>0.11888657828012408</v>
      </c>
      <c r="GP97" s="17">
        <f t="shared" si="225"/>
        <v>0.88111342171987594</v>
      </c>
      <c r="GQ97" s="17">
        <f t="shared" si="226"/>
        <v>0.34685615193826297</v>
      </c>
      <c r="GR97" s="17">
        <f t="shared" si="227"/>
        <v>0.14938891690789882</v>
      </c>
      <c r="GS97" s="17">
        <f t="shared" si="284"/>
        <v>0.61398478682906943</v>
      </c>
      <c r="GT97" s="25">
        <v>65233</v>
      </c>
      <c r="GU97" s="25">
        <v>5047</v>
      </c>
      <c r="GV97" s="25">
        <v>32094</v>
      </c>
      <c r="GW97" s="25">
        <v>16728</v>
      </c>
      <c r="GX97" s="25">
        <v>6931</v>
      </c>
      <c r="GY97" s="18">
        <v>205</v>
      </c>
      <c r="GZ97" s="25">
        <v>3960</v>
      </c>
      <c r="HA97" s="18">
        <v>87</v>
      </c>
      <c r="HB97" s="18">
        <v>75</v>
      </c>
      <c r="HC97" s="18">
        <v>106</v>
      </c>
      <c r="HD97" s="23">
        <f t="shared" si="285"/>
        <v>7.7368816396609072E-2</v>
      </c>
      <c r="HE97" s="23">
        <f t="shared" si="286"/>
        <v>0.92263118360339091</v>
      </c>
      <c r="HF97" s="23">
        <f t="shared" si="287"/>
        <v>0.43064093326997072</v>
      </c>
      <c r="HG97" s="23">
        <f t="shared" si="288"/>
        <v>0.17420630662394801</v>
      </c>
      <c r="HH97" s="25">
        <v>79510</v>
      </c>
      <c r="HI97" s="25">
        <v>12161</v>
      </c>
      <c r="HJ97" s="25">
        <v>45236</v>
      </c>
      <c r="HK97" s="25">
        <v>11854</v>
      </c>
      <c r="HL97" s="25">
        <v>5041</v>
      </c>
      <c r="HM97" s="18">
        <v>100</v>
      </c>
      <c r="HN97" s="25">
        <v>4804</v>
      </c>
      <c r="HO97" s="18">
        <v>195</v>
      </c>
      <c r="HP97" s="18">
        <v>42</v>
      </c>
      <c r="HQ97" s="18">
        <v>77</v>
      </c>
      <c r="HR97" s="23">
        <f t="shared" si="289"/>
        <v>0.15294931455162872</v>
      </c>
      <c r="HS97" s="23">
        <f t="shared" si="290"/>
        <v>0.84705068544837125</v>
      </c>
      <c r="HT97" s="80">
        <f t="shared" si="291"/>
        <v>0.27811596025657148</v>
      </c>
      <c r="HU97" s="27">
        <v>214274</v>
      </c>
      <c r="HV97" s="25">
        <v>6482</v>
      </c>
      <c r="HW97" s="25">
        <v>21355</v>
      </c>
      <c r="HX97" s="25">
        <v>5690</v>
      </c>
      <c r="HY97" s="25">
        <v>54381</v>
      </c>
      <c r="HZ97" s="25">
        <v>39267</v>
      </c>
      <c r="IA97" s="25">
        <v>3577</v>
      </c>
      <c r="IB97" s="18">
        <v>486</v>
      </c>
      <c r="IC97" s="25">
        <v>28713</v>
      </c>
      <c r="ID97" s="25">
        <v>33951</v>
      </c>
      <c r="IE97" s="25">
        <v>13156</v>
      </c>
      <c r="IF97" s="18">
        <v>1476</v>
      </c>
      <c r="IG97" s="25">
        <v>5740</v>
      </c>
      <c r="IH97" s="17">
        <f t="shared" si="292"/>
        <v>0.34170267974649282</v>
      </c>
      <c r="II97" s="17">
        <f t="shared" si="293"/>
        <v>0.18325601799565042</v>
      </c>
      <c r="IJ97" s="30">
        <f t="shared" si="294"/>
        <v>5.45684671607202</v>
      </c>
      <c r="IK97" s="17">
        <f t="shared" si="397"/>
        <v>7.4594436067925485E-2</v>
      </c>
      <c r="IL97" s="25">
        <v>99602</v>
      </c>
      <c r="IM97" s="25">
        <v>3736</v>
      </c>
      <c r="IN97" s="25">
        <v>13048</v>
      </c>
      <c r="IO97" s="25">
        <v>4073</v>
      </c>
      <c r="IP97" s="25">
        <v>37444</v>
      </c>
      <c r="IQ97" s="25">
        <v>13289</v>
      </c>
      <c r="IR97" s="25">
        <v>1959</v>
      </c>
      <c r="IS97" s="18">
        <v>326</v>
      </c>
      <c r="IT97" s="25">
        <v>14393</v>
      </c>
      <c r="IU97" s="25">
        <v>1654</v>
      </c>
      <c r="IV97" s="25">
        <v>5273</v>
      </c>
      <c r="IW97" s="18">
        <v>715</v>
      </c>
      <c r="IX97" s="25">
        <v>3692</v>
      </c>
      <c r="IY97" s="17">
        <f t="shared" si="295"/>
        <v>0.73842894720989538</v>
      </c>
      <c r="IZ97" s="25">
        <v>114672</v>
      </c>
      <c r="JA97" s="25">
        <v>2746</v>
      </c>
      <c r="JB97" s="25">
        <v>8307</v>
      </c>
      <c r="JC97" s="25">
        <v>1617</v>
      </c>
      <c r="JD97" s="25">
        <v>16937</v>
      </c>
      <c r="JE97" s="25">
        <v>25978</v>
      </c>
      <c r="JF97" s="25">
        <v>1618</v>
      </c>
      <c r="JG97" s="18">
        <v>160</v>
      </c>
      <c r="JH97" s="25">
        <v>14320</v>
      </c>
      <c r="JI97" s="25">
        <v>32297</v>
      </c>
      <c r="JJ97" s="25">
        <v>7883</v>
      </c>
      <c r="JK97" s="18">
        <v>761</v>
      </c>
      <c r="JL97" s="25">
        <v>2048</v>
      </c>
      <c r="JM97" s="80">
        <f t="shared" si="296"/>
        <v>0.49884017022464072</v>
      </c>
      <c r="JN97" s="27">
        <v>214274</v>
      </c>
      <c r="JO97" s="25">
        <v>169656</v>
      </c>
      <c r="JP97" s="18">
        <v>129</v>
      </c>
      <c r="JQ97" s="18">
        <v>350</v>
      </c>
      <c r="JR97" s="25">
        <v>2571</v>
      </c>
      <c r="JS97" s="18">
        <v>804</v>
      </c>
      <c r="JT97" s="18">
        <v>195</v>
      </c>
      <c r="JU97" s="18">
        <v>14</v>
      </c>
      <c r="JV97" s="18">
        <v>49</v>
      </c>
      <c r="JW97" s="25">
        <v>40506</v>
      </c>
      <c r="JX97" s="17">
        <f t="shared" si="297"/>
        <v>0.18903833409559723</v>
      </c>
      <c r="JY97" s="17">
        <f t="shared" si="298"/>
        <v>0.81096166590440277</v>
      </c>
      <c r="JZ97" s="25">
        <v>38424</v>
      </c>
      <c r="KA97" s="25">
        <v>31369</v>
      </c>
      <c r="KB97" s="18">
        <v>85</v>
      </c>
      <c r="KC97" s="18">
        <v>143</v>
      </c>
      <c r="KD97" s="25">
        <v>177</v>
      </c>
      <c r="KE97" s="18">
        <v>241</v>
      </c>
      <c r="KF97" s="18">
        <v>45</v>
      </c>
      <c r="KG97" s="18">
        <v>14</v>
      </c>
      <c r="KH97" s="18">
        <v>19</v>
      </c>
      <c r="KI97" s="25">
        <v>6331</v>
      </c>
      <c r="KJ97" s="17">
        <f t="shared" si="299"/>
        <v>0.16476681240891108</v>
      </c>
      <c r="KK97" s="25">
        <v>175850</v>
      </c>
      <c r="KL97" s="25">
        <v>138287</v>
      </c>
      <c r="KM97" s="18">
        <v>44</v>
      </c>
      <c r="KN97" s="18">
        <v>207</v>
      </c>
      <c r="KO97" s="25">
        <v>2394</v>
      </c>
      <c r="KP97" s="18">
        <v>563</v>
      </c>
      <c r="KQ97" s="18">
        <v>150</v>
      </c>
      <c r="KR97" s="18" t="s">
        <v>764</v>
      </c>
      <c r="KS97" s="18">
        <v>30</v>
      </c>
      <c r="KT97" s="25">
        <v>34175</v>
      </c>
      <c r="KU97" s="69">
        <f t="shared" si="300"/>
        <v>0.19434176855274382</v>
      </c>
      <c r="KV97" s="27">
        <v>259860</v>
      </c>
      <c r="KW97" s="25">
        <v>246375</v>
      </c>
      <c r="KX97" s="25">
        <v>13485</v>
      </c>
      <c r="KY97" s="59">
        <v>5.1893327176171782E-2</v>
      </c>
      <c r="KZ97" s="25">
        <v>7601</v>
      </c>
      <c r="LA97" s="25">
        <v>3515</v>
      </c>
      <c r="LB97" s="25">
        <v>5809</v>
      </c>
      <c r="LC97" s="25">
        <v>4700</v>
      </c>
      <c r="LD97" s="25">
        <v>122706</v>
      </c>
      <c r="LE97" s="25">
        <v>116777</v>
      </c>
      <c r="LF97" s="25">
        <v>5929</v>
      </c>
      <c r="LG97" s="59">
        <v>4.8318745619611109E-2</v>
      </c>
      <c r="LH97" s="25">
        <v>137154</v>
      </c>
      <c r="LI97" s="25">
        <v>129598</v>
      </c>
      <c r="LJ97" s="25">
        <v>7556</v>
      </c>
      <c r="LK97" s="35">
        <v>5.5091357160564035E-2</v>
      </c>
      <c r="LL97" s="27">
        <v>60263</v>
      </c>
      <c r="LM97" s="18">
        <v>374</v>
      </c>
      <c r="LN97" s="25">
        <v>47689</v>
      </c>
      <c r="LO97" s="25">
        <v>6228</v>
      </c>
      <c r="LP97" s="18">
        <v>274</v>
      </c>
      <c r="LQ97" s="18">
        <v>230</v>
      </c>
      <c r="LR97" s="25">
        <v>5468</v>
      </c>
      <c r="LS97" s="23">
        <f t="shared" si="301"/>
        <v>9.0735608914259164E-2</v>
      </c>
      <c r="LT97" s="23">
        <f t="shared" si="302"/>
        <v>0.90926439108574086</v>
      </c>
      <c r="LU97" s="17">
        <f t="shared" si="303"/>
        <v>0.79755405472678098</v>
      </c>
      <c r="LV97" s="25">
        <v>60263</v>
      </c>
      <c r="LW97" s="25">
        <v>3195</v>
      </c>
      <c r="LX97" s="25">
        <v>41517</v>
      </c>
      <c r="LY97" s="25">
        <v>9657</v>
      </c>
      <c r="LZ97" s="18">
        <v>879</v>
      </c>
      <c r="MA97" s="18">
        <v>233</v>
      </c>
      <c r="MB97" s="25">
        <v>1367</v>
      </c>
      <c r="MC97" s="18">
        <v>189</v>
      </c>
      <c r="MD97" s="18">
        <v>413</v>
      </c>
      <c r="ME97" s="18">
        <v>196</v>
      </c>
      <c r="MF97" s="25">
        <v>2617</v>
      </c>
      <c r="MG97" s="17">
        <f t="shared" si="304"/>
        <v>2.9686540663425319E-2</v>
      </c>
      <c r="MH97" s="17">
        <f t="shared" si="305"/>
        <v>0.90904866999651524</v>
      </c>
      <c r="MI97" s="25">
        <v>60263</v>
      </c>
      <c r="MJ97" s="25">
        <v>2446</v>
      </c>
      <c r="MK97" s="25">
        <v>42026</v>
      </c>
      <c r="ML97" s="25">
        <v>10230</v>
      </c>
      <c r="MM97" s="25">
        <v>1004</v>
      </c>
      <c r="MN97" s="18">
        <v>472</v>
      </c>
      <c r="MO97" s="25">
        <v>1159</v>
      </c>
      <c r="MP97" s="18">
        <v>207</v>
      </c>
      <c r="MQ97" s="18">
        <v>7</v>
      </c>
      <c r="MR97" s="18">
        <v>115</v>
      </c>
      <c r="MS97" s="25">
        <v>2597</v>
      </c>
      <c r="MT97" s="17">
        <f t="shared" si="306"/>
        <v>0.91127225660853262</v>
      </c>
      <c r="MU97" s="69">
        <f t="shared" si="307"/>
        <v>0.85330136236164811</v>
      </c>
      <c r="MV97" s="27">
        <v>60263</v>
      </c>
      <c r="MW97" s="25">
        <v>14059</v>
      </c>
      <c r="MX97" s="18">
        <v>158</v>
      </c>
      <c r="MY97" s="25">
        <v>14382</v>
      </c>
      <c r="MZ97" s="25">
        <v>16162</v>
      </c>
      <c r="NA97" s="25">
        <v>3619</v>
      </c>
      <c r="NB97" s="18">
        <v>52</v>
      </c>
      <c r="NC97" s="25">
        <v>8225</v>
      </c>
      <c r="ND97" s="25">
        <v>3606</v>
      </c>
      <c r="NE97" s="17">
        <f t="shared" si="308"/>
        <v>0.23329406103247433</v>
      </c>
      <c r="NF97" s="10">
        <f t="shared" si="309"/>
        <v>59300.550785722582</v>
      </c>
      <c r="NG97" s="17">
        <f t="shared" si="310"/>
        <v>0.42983256724690111</v>
      </c>
      <c r="NH97" s="25">
        <v>60263</v>
      </c>
      <c r="NI97" s="25">
        <v>4576</v>
      </c>
      <c r="NJ97" s="18">
        <v>11</v>
      </c>
      <c r="NK97" s="18">
        <v>10</v>
      </c>
      <c r="NL97" s="18">
        <v>22</v>
      </c>
      <c r="NM97" s="25">
        <v>50015</v>
      </c>
      <c r="NN97" s="25">
        <v>5219</v>
      </c>
      <c r="NO97" s="18">
        <v>149</v>
      </c>
      <c r="NP97" s="18">
        <v>6</v>
      </c>
      <c r="NQ97" s="32">
        <v>255</v>
      </c>
      <c r="NR97" s="27">
        <v>60263</v>
      </c>
      <c r="NS97" s="37">
        <f t="shared" si="311"/>
        <v>1.2357831505235386</v>
      </c>
      <c r="NT97" s="37">
        <f t="shared" si="312"/>
        <v>0.33345955130365207</v>
      </c>
      <c r="NU97" s="37">
        <f t="shared" si="313"/>
        <v>0.80920345901815438</v>
      </c>
      <c r="NV97" s="17">
        <f t="shared" si="314"/>
        <v>0.1643178452496048</v>
      </c>
      <c r="NW97" s="10">
        <f t="shared" si="315"/>
        <v>28934</v>
      </c>
      <c r="NX97" s="17">
        <f t="shared" si="316"/>
        <v>0.48012876889633771</v>
      </c>
      <c r="NY97" s="19">
        <f t="shared" si="317"/>
        <v>0.52143668114401054</v>
      </c>
      <c r="NZ97" s="25">
        <v>31329</v>
      </c>
      <c r="OA97" s="25">
        <v>25156</v>
      </c>
      <c r="OB97" s="25">
        <v>2289</v>
      </c>
      <c r="OC97" s="25">
        <v>13243</v>
      </c>
      <c r="OD97" s="18">
        <v>624</v>
      </c>
      <c r="OE97" s="25">
        <v>1831</v>
      </c>
      <c r="OF97" s="17">
        <f t="shared" si="318"/>
        <v>0.21975341420108524</v>
      </c>
      <c r="OG97" s="17">
        <f t="shared" si="319"/>
        <v>0.51987123110366229</v>
      </c>
      <c r="OH97" s="17">
        <f t="shared" si="320"/>
        <v>0.41743690158140151</v>
      </c>
      <c r="OI97" s="69">
        <f t="shared" si="321"/>
        <v>3.0383485720923285E-2</v>
      </c>
      <c r="OJ97" s="27">
        <v>60263</v>
      </c>
      <c r="OK97" s="18">
        <v>500</v>
      </c>
      <c r="OL97" s="25">
        <v>18246</v>
      </c>
      <c r="OM97" s="25">
        <v>20338</v>
      </c>
      <c r="ON97" s="18">
        <v>361</v>
      </c>
      <c r="OO97" s="18">
        <v>30</v>
      </c>
      <c r="OP97" s="18">
        <v>16</v>
      </c>
      <c r="OQ97" s="25">
        <v>28270</v>
      </c>
      <c r="OR97" s="69">
        <f t="shared" si="322"/>
        <v>0.31732572225080063</v>
      </c>
      <c r="OS97" s="85">
        <v>105563</v>
      </c>
      <c r="OT97" s="22">
        <v>105563</v>
      </c>
      <c r="OU97" s="38">
        <f t="shared" si="323"/>
        <v>0.35513084901312358</v>
      </c>
      <c r="OV97" s="39">
        <v>0.80742523422032331</v>
      </c>
      <c r="OW97" s="22">
        <v>8523423</v>
      </c>
      <c r="OX97" s="36">
        <f t="shared" si="324"/>
        <v>348761422.31400001</v>
      </c>
      <c r="OY97" s="36">
        <f t="shared" si="325"/>
        <v>7152355.7569583785</v>
      </c>
      <c r="OZ97" s="22">
        <v>18484</v>
      </c>
      <c r="PA97" s="22">
        <v>18484</v>
      </c>
      <c r="PB97" s="38">
        <f t="shared" si="326"/>
        <v>6.2183138155969195E-2</v>
      </c>
      <c r="PC97" s="39">
        <v>0.53752326336290845</v>
      </c>
      <c r="PD97" s="22">
        <v>993558</v>
      </c>
      <c r="PE97" s="40">
        <f t="shared" si="327"/>
        <v>40654406.244000003</v>
      </c>
      <c r="PF97" s="36">
        <f t="shared" si="328"/>
        <v>5677487.707654641</v>
      </c>
      <c r="PG97" s="22">
        <v>64783</v>
      </c>
      <c r="PH97" s="22">
        <v>64783</v>
      </c>
      <c r="PI97" s="38">
        <f t="shared" si="329"/>
        <v>0.21794039380859948</v>
      </c>
      <c r="PJ97" s="39">
        <v>0.13249340104657087</v>
      </c>
      <c r="PK97" s="22">
        <v>858332</v>
      </c>
      <c r="PL97" s="41">
        <f t="shared" si="330"/>
        <v>35121228.776000001</v>
      </c>
      <c r="PM97" s="36">
        <f t="shared" si="331"/>
        <v>5295791.6675097635</v>
      </c>
      <c r="PN97" s="22">
        <v>19799</v>
      </c>
      <c r="PO97" s="22">
        <v>19799</v>
      </c>
      <c r="PP97" s="38">
        <f t="shared" si="332"/>
        <v>6.6607008891475555E-2</v>
      </c>
      <c r="PQ97" s="39">
        <v>0.64357997878680739</v>
      </c>
      <c r="PR97" s="22">
        <v>1274224</v>
      </c>
      <c r="PS97" s="41">
        <f t="shared" si="333"/>
        <v>52138697.631999999</v>
      </c>
      <c r="PT97" s="36">
        <f t="shared" si="334"/>
        <v>2596012.2215252626</v>
      </c>
      <c r="PU97" s="22">
        <v>2469</v>
      </c>
      <c r="PV97" s="22">
        <v>2469</v>
      </c>
      <c r="PW97" s="38">
        <f t="shared" si="335"/>
        <v>8.3061116699355095E-3</v>
      </c>
      <c r="PX97" s="39">
        <v>0.27507492912110165</v>
      </c>
      <c r="PY97" s="22">
        <v>67916</v>
      </c>
      <c r="PZ97" s="36">
        <f t="shared" si="336"/>
        <v>376687.23821857106</v>
      </c>
      <c r="QA97" s="22">
        <v>9761</v>
      </c>
      <c r="QB97" s="22">
        <v>9761</v>
      </c>
      <c r="QC97" s="39">
        <v>5.9350056346685793</v>
      </c>
      <c r="QD97" s="22">
        <v>5793159</v>
      </c>
      <c r="QE97" s="22">
        <f t="shared" si="337"/>
        <v>9333.4228333333267</v>
      </c>
      <c r="QF97" s="22"/>
      <c r="QG97" s="22">
        <v>11304</v>
      </c>
      <c r="QH97" s="22">
        <v>11304</v>
      </c>
      <c r="QI97" s="38">
        <f t="shared" si="338"/>
        <v>3.8028467524078978E-2</v>
      </c>
      <c r="QJ97" s="39">
        <v>0.23915958952583158</v>
      </c>
      <c r="QK97" s="22">
        <v>270346</v>
      </c>
      <c r="QL97" s="42">
        <f t="shared" si="339"/>
        <v>59.579436942675166</v>
      </c>
      <c r="QM97" s="22">
        <f t="shared" si="340"/>
        <v>65088</v>
      </c>
      <c r="QN97" s="22">
        <v>35723</v>
      </c>
      <c r="QO97" s="22">
        <v>35723</v>
      </c>
      <c r="QP97" s="38">
        <f t="shared" si="341"/>
        <v>0.12017789679429169</v>
      </c>
      <c r="QQ97" s="39">
        <v>0.15948716513170788</v>
      </c>
      <c r="QR97" s="22">
        <v>569736</v>
      </c>
      <c r="QS97" s="36">
        <f t="shared" si="342"/>
        <v>8399288.9662289303</v>
      </c>
      <c r="QT97" s="22">
        <v>9937</v>
      </c>
      <c r="QU97" s="22">
        <v>9937</v>
      </c>
      <c r="QV97" s="38">
        <f t="shared" si="343"/>
        <v>3.3429660455305446E-2</v>
      </c>
      <c r="QW97" s="39">
        <v>0.19279963771762101</v>
      </c>
      <c r="QX97" s="22">
        <v>191585</v>
      </c>
      <c r="QY97" s="36">
        <f t="shared" si="344"/>
        <v>2336414.4796746322</v>
      </c>
      <c r="QZ97" s="22">
        <v>19428</v>
      </c>
      <c r="RA97" s="22">
        <v>19428</v>
      </c>
      <c r="RB97" s="38">
        <f t="shared" si="345"/>
        <v>6.5358905436819395E-2</v>
      </c>
      <c r="RC97" s="39">
        <v>0.23909151739757054</v>
      </c>
      <c r="RD97" s="22">
        <v>464507</v>
      </c>
      <c r="RE97" s="36">
        <f t="shared" si="346"/>
        <v>2099219.3601910118</v>
      </c>
      <c r="RF97" s="10">
        <f t="shared" si="347"/>
        <v>297251</v>
      </c>
      <c r="RG97" s="10">
        <f t="shared" si="348"/>
        <v>297251</v>
      </c>
      <c r="RH97" s="17">
        <f t="shared" si="349"/>
        <v>0.3823100063921761</v>
      </c>
      <c r="RI97" s="17">
        <f t="shared" si="350"/>
        <v>8.7345420429632819E-3</v>
      </c>
      <c r="RJ97" s="17">
        <f t="shared" si="351"/>
        <v>0.21077679384312259</v>
      </c>
      <c r="RK97" s="17">
        <f t="shared" si="352"/>
        <v>0.16731307792386546</v>
      </c>
      <c r="RL97" s="17">
        <f t="shared" si="353"/>
        <v>7.6503343992406658E-2</v>
      </c>
      <c r="RM97" s="17">
        <f t="shared" si="354"/>
        <v>1.1100808048605151E-2</v>
      </c>
      <c r="RN97" s="17">
        <f t="shared" si="355"/>
        <v>0.24752336978502337</v>
      </c>
      <c r="RO97" s="17">
        <f t="shared" si="356"/>
        <v>6.8853112156139665E-2</v>
      </c>
      <c r="RP97" s="17">
        <f t="shared" si="357"/>
        <v>6.1863075796251596E-2</v>
      </c>
      <c r="RQ97" s="17">
        <f t="shared" si="358"/>
        <v>1.7557799310441437E-6</v>
      </c>
      <c r="RR97" s="36">
        <f t="shared" si="359"/>
        <v>33933316.977398135</v>
      </c>
      <c r="RS97" s="36">
        <f t="shared" si="360"/>
        <v>130.58307156699044</v>
      </c>
      <c r="RT97" s="10">
        <f t="shared" si="361"/>
        <v>0</v>
      </c>
      <c r="RU97" s="17">
        <f t="shared" si="362"/>
        <v>0</v>
      </c>
      <c r="RV97" s="37">
        <f t="shared" si="363"/>
        <v>0.87421068390013823</v>
      </c>
      <c r="RW97" s="36">
        <f t="shared" si="364"/>
        <v>1.1438890171630878</v>
      </c>
      <c r="RX97" s="85">
        <v>-1.2767809999999999</v>
      </c>
      <c r="RY97" s="93">
        <v>154</v>
      </c>
      <c r="RZ97" s="43" t="b">
        <v>0</v>
      </c>
      <c r="SA97" s="18" t="b">
        <v>0</v>
      </c>
      <c r="SB97" s="18" t="b">
        <v>0</v>
      </c>
      <c r="SC97" s="18" t="b">
        <v>0</v>
      </c>
      <c r="SD97" s="18" t="b">
        <v>0</v>
      </c>
      <c r="SE97" s="32" t="b">
        <v>1</v>
      </c>
      <c r="SF97" s="43" t="b">
        <v>0</v>
      </c>
      <c r="SG97" s="18" t="b">
        <v>1</v>
      </c>
      <c r="SH97" s="18">
        <v>0</v>
      </c>
      <c r="SI97" s="18"/>
      <c r="SJ97" s="22">
        <v>3</v>
      </c>
      <c r="SK97" s="22"/>
      <c r="SL97" s="22">
        <v>3</v>
      </c>
      <c r="SM97" s="22">
        <v>0</v>
      </c>
      <c r="SN97" s="18"/>
      <c r="SO97" s="18"/>
      <c r="SP97" s="18"/>
      <c r="SQ97" s="17">
        <f t="shared" si="365"/>
        <v>1.2396694214876033E-2</v>
      </c>
      <c r="SR97" s="17">
        <f t="shared" si="366"/>
        <v>0</v>
      </c>
      <c r="SS97" s="17">
        <f t="shared" si="367"/>
        <v>0</v>
      </c>
      <c r="ST97" s="17">
        <f t="shared" si="368"/>
        <v>0</v>
      </c>
      <c r="SU97" s="17">
        <f t="shared" si="369"/>
        <v>0</v>
      </c>
      <c r="SV97" s="17">
        <f t="shared" si="399"/>
        <v>0</v>
      </c>
      <c r="SW97" s="17">
        <f t="shared" si="370"/>
        <v>0</v>
      </c>
      <c r="SX97" s="17">
        <f t="shared" si="371"/>
        <v>0</v>
      </c>
      <c r="SY97" s="17">
        <f t="shared" si="372"/>
        <v>0</v>
      </c>
      <c r="SZ97" s="17">
        <f t="shared" si="373"/>
        <v>0</v>
      </c>
      <c r="TA97" s="17">
        <f t="shared" si="374"/>
        <v>0</v>
      </c>
      <c r="TB97" s="24">
        <f t="shared" si="375"/>
        <v>620</v>
      </c>
      <c r="TC97" s="69">
        <f t="shared" si="376"/>
        <v>1</v>
      </c>
      <c r="TD97" s="17">
        <f t="shared" si="398"/>
        <v>2.6014568158168575E-6</v>
      </c>
      <c r="TE97" s="95"/>
      <c r="TF97" s="71"/>
      <c r="TG97" s="71"/>
      <c r="TH97" s="71"/>
      <c r="TI97" s="71"/>
      <c r="TJ97" s="71"/>
      <c r="TK97" s="71">
        <v>18</v>
      </c>
      <c r="TL97" s="71"/>
      <c r="TM97" s="71">
        <v>272</v>
      </c>
      <c r="TN97" s="71"/>
      <c r="TO97" s="71"/>
      <c r="TP97" s="71"/>
      <c r="TQ97" s="71">
        <v>1</v>
      </c>
      <c r="TR97" s="72"/>
      <c r="TS97" s="72"/>
      <c r="TT97" s="72"/>
      <c r="TU97" s="72">
        <v>1</v>
      </c>
      <c r="TV97" s="72">
        <v>1</v>
      </c>
      <c r="TW97" s="72"/>
      <c r="TX97" s="72"/>
      <c r="TY97" s="72">
        <v>3</v>
      </c>
      <c r="TZ97" s="72">
        <v>288</v>
      </c>
      <c r="UA97" s="72"/>
      <c r="UB97" s="72">
        <v>253</v>
      </c>
      <c r="UC97" s="72"/>
      <c r="UD97" s="72"/>
      <c r="UE97" s="72"/>
      <c r="UF97" s="72"/>
      <c r="UG97" s="72"/>
      <c r="UH97" s="72"/>
      <c r="UI97" s="72">
        <v>1</v>
      </c>
      <c r="UJ97" s="73">
        <v>34</v>
      </c>
      <c r="UK97" s="73"/>
      <c r="UL97" s="73"/>
      <c r="UM97" s="73">
        <v>6</v>
      </c>
      <c r="UN97" s="73">
        <v>2</v>
      </c>
      <c r="UO97" s="73"/>
      <c r="UP97" s="73"/>
      <c r="UQ97" s="73"/>
      <c r="UR97" s="73">
        <v>17</v>
      </c>
      <c r="US97" s="73">
        <v>280</v>
      </c>
      <c r="UT97" s="73"/>
      <c r="UU97" s="73"/>
      <c r="UV97" s="73"/>
      <c r="UW97" s="73"/>
      <c r="UX97" s="73"/>
      <c r="UY97" s="73"/>
      <c r="UZ97" s="73"/>
      <c r="VA97" s="73">
        <v>16</v>
      </c>
      <c r="VB97" s="73">
        <v>78</v>
      </c>
      <c r="VC97" s="73"/>
      <c r="VD97" s="73"/>
      <c r="VE97" s="73">
        <v>6</v>
      </c>
      <c r="VF97" s="73">
        <v>1</v>
      </c>
      <c r="VG97" s="73">
        <v>18</v>
      </c>
      <c r="VH97" s="73"/>
      <c r="VI97" s="73"/>
      <c r="VJ97" s="73">
        <v>22</v>
      </c>
      <c r="VK97" s="73">
        <v>279</v>
      </c>
      <c r="VL97" s="73"/>
      <c r="VM97" s="73"/>
      <c r="VN97" s="73">
        <v>2</v>
      </c>
      <c r="VO97" s="73"/>
      <c r="VP97" s="73">
        <v>1</v>
      </c>
      <c r="VQ97" s="73"/>
      <c r="VR97" s="73">
        <v>26</v>
      </c>
      <c r="VS97" s="73">
        <v>91</v>
      </c>
      <c r="VT97" s="73"/>
      <c r="VU97" s="73"/>
      <c r="VV97" s="73"/>
      <c r="VW97" s="73">
        <v>2</v>
      </c>
      <c r="VX97" s="73">
        <v>1</v>
      </c>
      <c r="VY97" s="73"/>
      <c r="VZ97" s="73">
        <v>1</v>
      </c>
      <c r="WA97" s="73">
        <v>15</v>
      </c>
      <c r="WB97" s="73"/>
      <c r="WC97" s="73">
        <v>271</v>
      </c>
      <c r="WD97" s="73"/>
      <c r="WE97" s="73"/>
      <c r="WF97" s="73">
        <v>2</v>
      </c>
      <c r="WG97" s="73">
        <v>1</v>
      </c>
      <c r="WH97" s="73"/>
      <c r="WI97" s="73"/>
      <c r="WJ97" s="73">
        <v>2</v>
      </c>
      <c r="WK97" s="73"/>
      <c r="WL97" s="73"/>
      <c r="WM97" s="73"/>
      <c r="WN97" s="73"/>
      <c r="WO97" s="22">
        <f t="shared" si="377"/>
        <v>203</v>
      </c>
      <c r="WP97" s="22">
        <f t="shared" si="378"/>
        <v>0</v>
      </c>
      <c r="WQ97" s="22">
        <f t="shared" si="379"/>
        <v>0</v>
      </c>
      <c r="WR97" s="22">
        <f t="shared" si="380"/>
        <v>13</v>
      </c>
      <c r="WS97" s="22">
        <f t="shared" si="381"/>
        <v>6</v>
      </c>
      <c r="WT97" s="22">
        <f t="shared" si="382"/>
        <v>18</v>
      </c>
      <c r="WU97" s="22">
        <f t="shared" si="383"/>
        <v>0</v>
      </c>
      <c r="WV97" s="22">
        <f t="shared" si="384"/>
        <v>3</v>
      </c>
      <c r="WW97" s="22">
        <f t="shared" si="385"/>
        <v>360</v>
      </c>
      <c r="WX97" s="22">
        <f t="shared" si="386"/>
        <v>0</v>
      </c>
      <c r="WY97" s="22">
        <f t="shared" si="387"/>
        <v>1355</v>
      </c>
      <c r="WZ97" s="22">
        <f t="shared" si="388"/>
        <v>0</v>
      </c>
      <c r="XA97" s="22">
        <f t="shared" si="389"/>
        <v>0</v>
      </c>
      <c r="XB97" s="22">
        <f t="shared" si="390"/>
        <v>4</v>
      </c>
      <c r="XC97" s="22">
        <f t="shared" si="391"/>
        <v>0</v>
      </c>
      <c r="XD97" s="22">
        <f t="shared" si="392"/>
        <v>0</v>
      </c>
      <c r="XE97" s="22">
        <f t="shared" si="393"/>
        <v>3</v>
      </c>
      <c r="XF97" s="22">
        <f t="shared" si="394"/>
        <v>0</v>
      </c>
      <c r="XG97" s="93">
        <f t="shared" si="395"/>
        <v>44</v>
      </c>
    </row>
    <row r="98" spans="1:631" ht="17.100000000000001" customHeight="1" x14ac:dyDescent="0.2">
      <c r="A98" s="101"/>
      <c r="B98" s="27" t="s">
        <v>276</v>
      </c>
      <c r="C98" s="535" t="s">
        <v>277</v>
      </c>
      <c r="D98" s="25" t="s">
        <v>278</v>
      </c>
      <c r="E98" s="535" t="s">
        <v>277</v>
      </c>
      <c r="F98" s="25" t="s">
        <v>286</v>
      </c>
      <c r="G98" s="535" t="s">
        <v>287</v>
      </c>
      <c r="H98" s="25">
        <v>47</v>
      </c>
      <c r="I98" s="28">
        <v>5</v>
      </c>
      <c r="J98" s="17">
        <f t="shared" si="228"/>
        <v>0.73761773303020461</v>
      </c>
      <c r="K98" s="17">
        <f t="shared" si="229"/>
        <v>0.33208834037025009</v>
      </c>
      <c r="L98" s="17">
        <f t="shared" si="230"/>
        <v>1</v>
      </c>
      <c r="M98" s="17">
        <f t="shared" si="231"/>
        <v>7.4630136121337176E-2</v>
      </c>
      <c r="N98" s="17">
        <f t="shared" si="232"/>
        <v>0.2758353488153662</v>
      </c>
      <c r="O98" s="17">
        <f t="shared" si="233"/>
        <v>5.3345241961675866E-2</v>
      </c>
      <c r="P98" s="17">
        <f t="shared" si="234"/>
        <v>0.81884120542267502</v>
      </c>
      <c r="Q98" s="17">
        <f t="shared" si="235"/>
        <v>0.50246335197219283</v>
      </c>
      <c r="R98" s="69">
        <f t="shared" si="236"/>
        <v>0.81631911166925553</v>
      </c>
      <c r="S98" s="422">
        <f t="shared" si="237"/>
        <v>0.51234894104032858</v>
      </c>
      <c r="T98" s="17">
        <f t="shared" si="396"/>
        <v>0.48765105895967142</v>
      </c>
      <c r="U98" s="10">
        <f t="shared" si="238"/>
        <v>77785.708065716142</v>
      </c>
      <c r="V98" s="32">
        <v>4</v>
      </c>
      <c r="W98" s="550">
        <f t="shared" si="239"/>
        <v>0</v>
      </c>
      <c r="X98" s="550">
        <f t="shared" si="240"/>
        <v>0.40123782992921747</v>
      </c>
      <c r="Y98" s="550">
        <f t="shared" si="241"/>
        <v>0.59876217007078258</v>
      </c>
      <c r="Z98" s="551">
        <f t="shared" si="242"/>
        <v>95509.152510160595</v>
      </c>
      <c r="AA98" s="426">
        <f t="shared" si="243"/>
        <v>5.0654813774598614E-2</v>
      </c>
      <c r="AB98" s="59">
        <f t="shared" si="244"/>
        <v>0.87778596426597899</v>
      </c>
      <c r="AC98" s="59">
        <f t="shared" si="245"/>
        <v>0.23292319252354005</v>
      </c>
      <c r="AD98" s="59">
        <f t="shared" si="246"/>
        <v>0.2758353488153662</v>
      </c>
      <c r="AE98" s="59">
        <f t="shared" si="247"/>
        <v>0.49753664802780717</v>
      </c>
      <c r="AF98" s="59">
        <f t="shared" si="248"/>
        <v>0.37371440944029449</v>
      </c>
      <c r="AG98" s="59">
        <f t="shared" si="249"/>
        <v>0.52706506441485335</v>
      </c>
      <c r="AH98" s="59">
        <f t="shared" si="250"/>
        <v>5.3345241961675866E-2</v>
      </c>
      <c r="AI98" s="59">
        <f t="shared" si="251"/>
        <v>0.72905164014290358</v>
      </c>
      <c r="AJ98" s="59">
        <f t="shared" si="252"/>
        <v>0.74618382591750565</v>
      </c>
      <c r="AK98" s="59">
        <f t="shared" si="253"/>
        <v>0.18115879457732492</v>
      </c>
      <c r="AL98" s="35">
        <f t="shared" si="254"/>
        <v>1</v>
      </c>
      <c r="AM98" s="27">
        <v>159511</v>
      </c>
      <c r="AN98" s="25">
        <v>74039</v>
      </c>
      <c r="AO98" s="25">
        <v>85472</v>
      </c>
      <c r="AP98" s="17">
        <f t="shared" si="255"/>
        <v>3.0981279604868506E-3</v>
      </c>
      <c r="AQ98" s="63">
        <v>86.623689629352313</v>
      </c>
      <c r="AR98" s="58">
        <v>1596.3693548599999</v>
      </c>
      <c r="AS98" s="24">
        <f t="shared" si="256"/>
        <v>99.921111310727312</v>
      </c>
      <c r="AT98" s="17">
        <f t="shared" si="257"/>
        <v>8.6292877212549385E-2</v>
      </c>
      <c r="AU98" s="25">
        <v>156984</v>
      </c>
      <c r="AV98" s="25">
        <v>71871</v>
      </c>
      <c r="AW98" s="25">
        <v>85113</v>
      </c>
      <c r="AX98" s="25">
        <v>2527</v>
      </c>
      <c r="AY98" s="25">
        <v>2168</v>
      </c>
      <c r="AZ98" s="18">
        <v>359</v>
      </c>
      <c r="BA98" s="25">
        <v>8080</v>
      </c>
      <c r="BB98" s="25">
        <v>3706</v>
      </c>
      <c r="BC98" s="25">
        <v>4374</v>
      </c>
      <c r="BD98" s="63">
        <v>84.727937814357574</v>
      </c>
      <c r="BE98" s="25">
        <v>151431</v>
      </c>
      <c r="BF98" s="25">
        <v>70333</v>
      </c>
      <c r="BG98" s="25">
        <v>81098</v>
      </c>
      <c r="BH98" s="63">
        <v>86.725936521245899</v>
      </c>
      <c r="BI98" s="17">
        <v>5.0654813774598614E-2</v>
      </c>
      <c r="BJ98" s="25">
        <v>49383</v>
      </c>
      <c r="BK98" s="25">
        <v>99255</v>
      </c>
      <c r="BL98" s="25">
        <v>10873</v>
      </c>
      <c r="BM98" s="17">
        <v>0.60708276661125393</v>
      </c>
      <c r="BN98" s="10">
        <f t="shared" si="258"/>
        <v>62674.620815072274</v>
      </c>
      <c r="BO98" s="29">
        <v>0.49753664802780717</v>
      </c>
      <c r="BP98" s="30">
        <f t="shared" si="259"/>
        <v>0.50246335197219283</v>
      </c>
      <c r="BQ98" s="31">
        <v>10.954611858344668</v>
      </c>
      <c r="BR98" s="25">
        <v>110128</v>
      </c>
      <c r="BS98" s="25">
        <v>30881</v>
      </c>
      <c r="BT98" s="25">
        <v>69243</v>
      </c>
      <c r="BU98" s="25">
        <v>8152</v>
      </c>
      <c r="BV98" s="18">
        <v>1228</v>
      </c>
      <c r="BW98" s="18">
        <v>624</v>
      </c>
      <c r="BX98" s="25">
        <v>36948</v>
      </c>
      <c r="BY98" s="25">
        <v>28420</v>
      </c>
      <c r="BZ98" s="25">
        <v>8528</v>
      </c>
      <c r="CA98" s="59">
        <v>0.230810869329869</v>
      </c>
      <c r="CB98" s="25">
        <v>156984</v>
      </c>
      <c r="CC98" s="25">
        <v>2527</v>
      </c>
      <c r="CD98" s="17">
        <f t="shared" si="260"/>
        <v>1.6097181878407991E-2</v>
      </c>
      <c r="CE98" s="25">
        <v>1731</v>
      </c>
      <c r="CF98" s="25">
        <v>4671</v>
      </c>
      <c r="CG98" s="25">
        <v>7726</v>
      </c>
      <c r="CH98" s="25">
        <v>8030</v>
      </c>
      <c r="CI98" s="25">
        <v>6319</v>
      </c>
      <c r="CJ98" s="25">
        <v>4084</v>
      </c>
      <c r="CK98" s="25">
        <v>2288</v>
      </c>
      <c r="CL98" s="25">
        <v>1261</v>
      </c>
      <c r="CM98" s="18">
        <v>838</v>
      </c>
      <c r="CN98" s="26">
        <v>4.2487820721013314</v>
      </c>
      <c r="CO98" s="27">
        <v>36948</v>
      </c>
      <c r="CP98" s="34">
        <f t="shared" si="261"/>
        <v>4.3171754898776662</v>
      </c>
      <c r="CQ98" s="18">
        <v>122</v>
      </c>
      <c r="CR98" s="18">
        <v>650</v>
      </c>
      <c r="CS98" s="25">
        <v>1094</v>
      </c>
      <c r="CT98" s="25">
        <v>22283</v>
      </c>
      <c r="CU98" s="25">
        <v>11817</v>
      </c>
      <c r="CV98" s="18">
        <v>777</v>
      </c>
      <c r="CW98" s="18">
        <v>118</v>
      </c>
      <c r="CX98" s="18">
        <v>87</v>
      </c>
      <c r="CY98" s="25">
        <v>36948</v>
      </c>
      <c r="CZ98" s="25">
        <v>36036</v>
      </c>
      <c r="DA98" s="18">
        <v>222</v>
      </c>
      <c r="DB98" s="18">
        <v>416</v>
      </c>
      <c r="DC98" s="18">
        <v>248</v>
      </c>
      <c r="DD98" s="18">
        <v>13</v>
      </c>
      <c r="DE98" s="18">
        <v>13</v>
      </c>
      <c r="DF98" s="25">
        <v>36948</v>
      </c>
      <c r="DG98" s="25">
        <v>12553</v>
      </c>
      <c r="DH98" s="25">
        <v>1200</v>
      </c>
      <c r="DI98" s="18">
        <v>55</v>
      </c>
      <c r="DJ98" s="25">
        <v>22946</v>
      </c>
      <c r="DK98" s="18">
        <v>100</v>
      </c>
      <c r="DL98" s="18">
        <v>94</v>
      </c>
      <c r="DM98" s="25">
        <f t="shared" si="262"/>
        <v>58433.499837609612</v>
      </c>
      <c r="DN98" s="17">
        <f t="shared" si="263"/>
        <v>0.621034968063224</v>
      </c>
      <c r="DO98" s="17">
        <f t="shared" si="264"/>
        <v>2.7065064414853309E-3</v>
      </c>
      <c r="DP98" s="23">
        <f t="shared" si="265"/>
        <v>0.37371440944029449</v>
      </c>
      <c r="DQ98" s="23">
        <f t="shared" si="266"/>
        <v>0.62628559055970556</v>
      </c>
      <c r="DR98" s="25">
        <v>36948</v>
      </c>
      <c r="DS98" s="18">
        <v>366</v>
      </c>
      <c r="DT98" s="25">
        <v>33144</v>
      </c>
      <c r="DU98" s="18">
        <v>15</v>
      </c>
      <c r="DV98" s="25">
        <v>2023</v>
      </c>
      <c r="DW98" s="18">
        <v>15</v>
      </c>
      <c r="DX98" s="25">
        <v>1281</v>
      </c>
      <c r="DY98" s="18">
        <v>104</v>
      </c>
      <c r="DZ98" s="17">
        <f t="shared" si="267"/>
        <v>0.96210890981920538</v>
      </c>
      <c r="EA98" s="17">
        <f t="shared" si="268"/>
        <v>3.7891090180794618E-2</v>
      </c>
      <c r="EB98" s="25">
        <v>36948</v>
      </c>
      <c r="EC98" s="25">
        <v>19215</v>
      </c>
      <c r="ED98" s="18">
        <v>259</v>
      </c>
      <c r="EE98" s="25">
        <v>16666</v>
      </c>
      <c r="EF98" s="17">
        <f t="shared" si="269"/>
        <v>0.45106636353794521</v>
      </c>
      <c r="EG98" s="18">
        <v>626</v>
      </c>
      <c r="EH98" s="18">
        <v>182</v>
      </c>
      <c r="EI98" s="17">
        <f t="shared" si="270"/>
        <v>0.52706506441485335</v>
      </c>
      <c r="EJ98" s="17">
        <f t="shared" si="271"/>
        <v>1.6942730323698172E-2</v>
      </c>
      <c r="EK98" s="69">
        <f t="shared" si="272"/>
        <v>0.33208834037025009</v>
      </c>
      <c r="EL98" s="27">
        <v>108580</v>
      </c>
      <c r="EM98" s="25">
        <v>95310</v>
      </c>
      <c r="EN98" s="25">
        <v>13270</v>
      </c>
      <c r="EO98" s="59">
        <v>0.87778596426597899</v>
      </c>
      <c r="EP98" s="25">
        <v>48062</v>
      </c>
      <c r="EQ98" s="25">
        <v>45908</v>
      </c>
      <c r="ER98" s="25">
        <v>2154</v>
      </c>
      <c r="ES98" s="59">
        <v>0.95518288876867374</v>
      </c>
      <c r="ET98" s="25">
        <v>60518</v>
      </c>
      <c r="EU98" s="25">
        <v>49402</v>
      </c>
      <c r="EV98" s="25">
        <v>11116</v>
      </c>
      <c r="EW98" s="59">
        <v>0.81631911166925553</v>
      </c>
      <c r="EX98" s="25">
        <v>5698</v>
      </c>
      <c r="EY98" s="25">
        <v>5599</v>
      </c>
      <c r="EZ98" s="25">
        <v>99</v>
      </c>
      <c r="FA98" s="59">
        <v>0.98262548262548266</v>
      </c>
      <c r="FB98" s="25">
        <v>102882</v>
      </c>
      <c r="FC98" s="25">
        <v>89711</v>
      </c>
      <c r="FD98" s="25">
        <v>13171</v>
      </c>
      <c r="FE98" s="59">
        <v>0.87197954938667588</v>
      </c>
      <c r="FF98" s="25">
        <v>70018</v>
      </c>
      <c r="FG98" s="25">
        <v>30108</v>
      </c>
      <c r="FH98" s="25">
        <v>33110</v>
      </c>
      <c r="FI98" s="25">
        <v>6800</v>
      </c>
      <c r="FJ98" s="23">
        <f t="shared" si="273"/>
        <v>9.7117883972692734E-2</v>
      </c>
      <c r="FK98" s="23">
        <f t="shared" si="274"/>
        <v>0.47287840269644948</v>
      </c>
      <c r="FL98" s="36">
        <f t="shared" si="275"/>
        <v>4.4276470588235295</v>
      </c>
      <c r="FM98" s="25">
        <v>32488</v>
      </c>
      <c r="FN98" s="25">
        <v>14821</v>
      </c>
      <c r="FO98" s="17">
        <f t="shared" si="276"/>
        <v>0.45619921201674463</v>
      </c>
      <c r="FP98" s="25">
        <v>14979</v>
      </c>
      <c r="FQ98" s="17">
        <f t="shared" si="277"/>
        <v>0.46106254617089387</v>
      </c>
      <c r="FR98" s="25">
        <v>2688</v>
      </c>
      <c r="FS98" s="17">
        <f t="shared" si="278"/>
        <v>8.2738241812361488E-2</v>
      </c>
      <c r="FT98" s="25">
        <v>37530</v>
      </c>
      <c r="FU98" s="25">
        <v>15287</v>
      </c>
      <c r="FV98" s="25">
        <v>18131</v>
      </c>
      <c r="FW98" s="17">
        <f t="shared" si="279"/>
        <v>0.10956568078870237</v>
      </c>
      <c r="FX98" s="17">
        <f t="shared" si="280"/>
        <v>0.48310684785504932</v>
      </c>
      <c r="FY98" s="25">
        <v>4112</v>
      </c>
      <c r="FZ98" s="25">
        <v>85174</v>
      </c>
      <c r="GA98" s="25">
        <v>19839</v>
      </c>
      <c r="GB98" s="25">
        <v>41841</v>
      </c>
      <c r="GC98" s="25">
        <v>14815</v>
      </c>
      <c r="GD98" s="25">
        <v>4953</v>
      </c>
      <c r="GE98" s="18">
        <v>137</v>
      </c>
      <c r="GF98" s="25">
        <v>3121</v>
      </c>
      <c r="GG98" s="18">
        <v>146</v>
      </c>
      <c r="GH98" s="18">
        <v>80</v>
      </c>
      <c r="GI98" s="18">
        <v>242</v>
      </c>
      <c r="GJ98" s="10">
        <f t="shared" si="281"/>
        <v>19839</v>
      </c>
      <c r="GK98" s="10">
        <f t="shared" ref="GK98:GK129" si="400">FZ98*GP98</f>
        <v>65334.999999999993</v>
      </c>
      <c r="GL98" s="10">
        <f t="shared" ref="GL98:GL129" si="401">FZ98*GQ98</f>
        <v>23494</v>
      </c>
      <c r="GM98" s="10">
        <f t="shared" si="282"/>
        <v>61680</v>
      </c>
      <c r="GN98" s="10">
        <f t="shared" ref="GN98:GN129" si="402">(GI98+GH98+GG98+GF98+GE98+GD98)</f>
        <v>8679</v>
      </c>
      <c r="GO98" s="17">
        <f t="shared" si="283"/>
        <v>0.23292319252354005</v>
      </c>
      <c r="GP98" s="17">
        <f t="shared" ref="GP98:GP129" si="403">(GB98+GC98+GD98+GE98+GF98+GG98+GH98+GI98)/FZ98</f>
        <v>0.7670768074764599</v>
      </c>
      <c r="GQ98" s="17">
        <f t="shared" ref="GQ98:GQ129" si="404">(GI98+GC98+GD98+GE98+GF98+GG98+GH98)/FZ98</f>
        <v>0.2758353488153662</v>
      </c>
      <c r="GR98" s="17">
        <f t="shared" ref="GR98:GR129" si="405">(GI98+GH98+GG98+GF98+GE98+GD98)/FZ98</f>
        <v>0.10189729260102848</v>
      </c>
      <c r="GS98" s="17">
        <f t="shared" si="284"/>
        <v>0.52145607814591299</v>
      </c>
      <c r="GT98" s="25">
        <v>38001</v>
      </c>
      <c r="GU98" s="25">
        <v>5931</v>
      </c>
      <c r="GV98" s="25">
        <v>17301</v>
      </c>
      <c r="GW98" s="25">
        <v>9665</v>
      </c>
      <c r="GX98" s="25">
        <v>3254</v>
      </c>
      <c r="GY98" s="18">
        <v>89</v>
      </c>
      <c r="GZ98" s="25">
        <v>1536</v>
      </c>
      <c r="HA98" s="18">
        <v>53</v>
      </c>
      <c r="HB98" s="18">
        <v>43</v>
      </c>
      <c r="HC98" s="18">
        <v>129</v>
      </c>
      <c r="HD98" s="23">
        <f t="shared" si="285"/>
        <v>0.1560748401357859</v>
      </c>
      <c r="HE98" s="23">
        <f t="shared" si="286"/>
        <v>0.84392515986421412</v>
      </c>
      <c r="HF98" s="23">
        <f t="shared" si="287"/>
        <v>0.3886476671666535</v>
      </c>
      <c r="HG98" s="23">
        <f t="shared" si="288"/>
        <v>0.13431225494065946</v>
      </c>
      <c r="HH98" s="25">
        <v>47173</v>
      </c>
      <c r="HI98" s="25">
        <v>13908</v>
      </c>
      <c r="HJ98" s="25">
        <v>24540</v>
      </c>
      <c r="HK98" s="25">
        <v>5150</v>
      </c>
      <c r="HL98" s="25">
        <v>1699</v>
      </c>
      <c r="HM98" s="18">
        <v>48</v>
      </c>
      <c r="HN98" s="25">
        <v>1585</v>
      </c>
      <c r="HO98" s="18">
        <v>93</v>
      </c>
      <c r="HP98" s="18">
        <v>37</v>
      </c>
      <c r="HQ98" s="18">
        <v>113</v>
      </c>
      <c r="HR98" s="23">
        <f t="shared" si="289"/>
        <v>0.29482966951434081</v>
      </c>
      <c r="HS98" s="23">
        <f t="shared" si="290"/>
        <v>0.70517033048565914</v>
      </c>
      <c r="HT98" s="80">
        <f t="shared" si="291"/>
        <v>0.18495749687321136</v>
      </c>
      <c r="HU98" s="27">
        <v>127391</v>
      </c>
      <c r="HV98" s="25">
        <v>2669</v>
      </c>
      <c r="HW98" s="25">
        <v>14185</v>
      </c>
      <c r="HX98" s="25">
        <v>12558</v>
      </c>
      <c r="HY98" s="25">
        <v>24245</v>
      </c>
      <c r="HZ98" s="25">
        <v>23334</v>
      </c>
      <c r="IA98" s="18">
        <v>1850</v>
      </c>
      <c r="IB98" s="18">
        <v>143</v>
      </c>
      <c r="IC98" s="25">
        <v>17964</v>
      </c>
      <c r="ID98" s="25">
        <v>20664</v>
      </c>
      <c r="IE98" s="25">
        <v>7114</v>
      </c>
      <c r="IF98" s="18">
        <v>978</v>
      </c>
      <c r="IG98" s="18">
        <v>1687</v>
      </c>
      <c r="IH98" s="17">
        <f t="shared" si="292"/>
        <v>0.34537761694311214</v>
      </c>
      <c r="II98" s="17">
        <f t="shared" si="293"/>
        <v>0.18316835569231735</v>
      </c>
      <c r="IJ98" s="30">
        <f t="shared" si="294"/>
        <v>5.4594583011913951</v>
      </c>
      <c r="IK98" s="17">
        <f t="shared" si="397"/>
        <v>7.4630136121337176E-2</v>
      </c>
      <c r="IL98" s="25">
        <v>57947</v>
      </c>
      <c r="IM98" s="25">
        <v>1440</v>
      </c>
      <c r="IN98" s="25">
        <v>7526</v>
      </c>
      <c r="IO98" s="25">
        <v>9320</v>
      </c>
      <c r="IP98" s="25">
        <v>16278</v>
      </c>
      <c r="IQ98" s="25">
        <v>7979</v>
      </c>
      <c r="IR98" s="18">
        <v>1012</v>
      </c>
      <c r="IS98" s="18">
        <v>79</v>
      </c>
      <c r="IT98" s="25">
        <v>9149</v>
      </c>
      <c r="IU98" s="25">
        <v>780</v>
      </c>
      <c r="IV98" s="25">
        <v>2670</v>
      </c>
      <c r="IW98" s="18">
        <v>444</v>
      </c>
      <c r="IX98" s="18">
        <v>1270</v>
      </c>
      <c r="IY98" s="17">
        <f t="shared" si="295"/>
        <v>0.75163511484632506</v>
      </c>
      <c r="IZ98" s="25">
        <v>69444</v>
      </c>
      <c r="JA98" s="25">
        <v>1229</v>
      </c>
      <c r="JB98" s="25">
        <v>6659</v>
      </c>
      <c r="JC98" s="25">
        <v>3238</v>
      </c>
      <c r="JD98" s="25">
        <v>7967</v>
      </c>
      <c r="JE98" s="25">
        <v>15355</v>
      </c>
      <c r="JF98" s="18">
        <v>838</v>
      </c>
      <c r="JG98" s="18">
        <v>64</v>
      </c>
      <c r="JH98" s="25">
        <v>8815</v>
      </c>
      <c r="JI98" s="25">
        <v>19884</v>
      </c>
      <c r="JJ98" s="25">
        <v>4444</v>
      </c>
      <c r="JK98" s="18">
        <v>534</v>
      </c>
      <c r="JL98" s="18">
        <v>417</v>
      </c>
      <c r="JM98" s="80">
        <f t="shared" si="296"/>
        <v>0.50812165197857262</v>
      </c>
      <c r="JN98" s="27">
        <v>127391</v>
      </c>
      <c r="JO98" s="25">
        <v>102357</v>
      </c>
      <c r="JP98" s="18">
        <v>28</v>
      </c>
      <c r="JQ98" s="18">
        <v>176</v>
      </c>
      <c r="JR98" s="25">
        <v>1200</v>
      </c>
      <c r="JS98" s="18">
        <v>435</v>
      </c>
      <c r="JT98" s="18">
        <v>94</v>
      </c>
      <c r="JU98" s="18">
        <v>3</v>
      </c>
      <c r="JV98" s="18">
        <v>20</v>
      </c>
      <c r="JW98" s="25">
        <v>23078</v>
      </c>
      <c r="JX98" s="17">
        <f t="shared" si="297"/>
        <v>0.18115879457732492</v>
      </c>
      <c r="JY98" s="17">
        <f t="shared" si="298"/>
        <v>0.81884120542267502</v>
      </c>
      <c r="JZ98" s="25">
        <v>6725</v>
      </c>
      <c r="KA98" s="25">
        <v>5962</v>
      </c>
      <c r="KB98" s="18">
        <v>2</v>
      </c>
      <c r="KC98" s="18">
        <v>9</v>
      </c>
      <c r="KD98" s="25">
        <v>12</v>
      </c>
      <c r="KE98" s="18">
        <v>33</v>
      </c>
      <c r="KF98" s="18">
        <v>23</v>
      </c>
      <c r="KG98" s="18">
        <v>3</v>
      </c>
      <c r="KH98" s="18" t="s">
        <v>764</v>
      </c>
      <c r="KI98" s="25">
        <v>681</v>
      </c>
      <c r="KJ98" s="17">
        <f t="shared" si="299"/>
        <v>0.1012639405204461</v>
      </c>
      <c r="KK98" s="25">
        <v>120666</v>
      </c>
      <c r="KL98" s="25">
        <v>96395</v>
      </c>
      <c r="KM98" s="18">
        <v>26</v>
      </c>
      <c r="KN98" s="18">
        <v>167</v>
      </c>
      <c r="KO98" s="25">
        <v>1188</v>
      </c>
      <c r="KP98" s="18">
        <v>402</v>
      </c>
      <c r="KQ98" s="18">
        <v>71</v>
      </c>
      <c r="KR98" s="18" t="s">
        <v>764</v>
      </c>
      <c r="KS98" s="18">
        <v>20</v>
      </c>
      <c r="KT98" s="25">
        <v>22397</v>
      </c>
      <c r="KU98" s="69">
        <f t="shared" si="300"/>
        <v>0.18561152271559511</v>
      </c>
      <c r="KV98" s="27">
        <v>159511</v>
      </c>
      <c r="KW98" s="25">
        <v>150678</v>
      </c>
      <c r="KX98" s="25">
        <v>8833</v>
      </c>
      <c r="KY98" s="59">
        <v>5.5375491345424452E-2</v>
      </c>
      <c r="KZ98" s="25">
        <v>5113</v>
      </c>
      <c r="LA98" s="25">
        <v>2403</v>
      </c>
      <c r="LB98" s="25">
        <v>3604</v>
      </c>
      <c r="LC98" s="25">
        <v>2565</v>
      </c>
      <c r="LD98" s="25">
        <v>74039</v>
      </c>
      <c r="LE98" s="25">
        <v>70251</v>
      </c>
      <c r="LF98" s="25">
        <v>3788</v>
      </c>
      <c r="LG98" s="59">
        <v>5.1162225313686027E-2</v>
      </c>
      <c r="LH98" s="25">
        <v>85472</v>
      </c>
      <c r="LI98" s="25">
        <v>80427</v>
      </c>
      <c r="LJ98" s="25">
        <v>5045</v>
      </c>
      <c r="LK98" s="35">
        <v>5.9025177836016483E-2</v>
      </c>
      <c r="LL98" s="27">
        <v>36948</v>
      </c>
      <c r="LM98" s="18">
        <v>179</v>
      </c>
      <c r="LN98" s="25">
        <v>26758</v>
      </c>
      <c r="LO98" s="18">
        <v>853</v>
      </c>
      <c r="LP98" s="18">
        <v>122</v>
      </c>
      <c r="LQ98" s="18">
        <v>131</v>
      </c>
      <c r="LR98" s="25">
        <v>8905</v>
      </c>
      <c r="LS98" s="23">
        <f t="shared" si="301"/>
        <v>0.24101439861426871</v>
      </c>
      <c r="LT98" s="23">
        <f t="shared" si="302"/>
        <v>0.75898560138573123</v>
      </c>
      <c r="LU98" s="17">
        <f t="shared" si="303"/>
        <v>0.72905164014290358</v>
      </c>
      <c r="LV98" s="25">
        <v>36948</v>
      </c>
      <c r="LW98" s="18">
        <v>307</v>
      </c>
      <c r="LX98" s="25">
        <v>22834</v>
      </c>
      <c r="LY98" s="25">
        <v>4411</v>
      </c>
      <c r="LZ98" s="25">
        <v>3330</v>
      </c>
      <c r="MA98" s="18">
        <v>729</v>
      </c>
      <c r="MB98" s="25">
        <v>4270</v>
      </c>
      <c r="MC98" s="18">
        <v>500</v>
      </c>
      <c r="MD98" s="18">
        <v>18</v>
      </c>
      <c r="ME98" s="18" t="s">
        <v>764</v>
      </c>
      <c r="MF98" s="18">
        <v>549</v>
      </c>
      <c r="MG98" s="17">
        <f t="shared" si="304"/>
        <v>0.14883078921727833</v>
      </c>
      <c r="MH98" s="17">
        <f t="shared" si="305"/>
        <v>0.74618382591750565</v>
      </c>
      <c r="MI98" s="25">
        <v>36948</v>
      </c>
      <c r="MJ98" s="18">
        <v>304</v>
      </c>
      <c r="MK98" s="25">
        <v>22655</v>
      </c>
      <c r="ML98" s="25">
        <v>4185</v>
      </c>
      <c r="MM98" s="25">
        <v>1514</v>
      </c>
      <c r="MN98" s="25">
        <v>3235</v>
      </c>
      <c r="MO98" s="25">
        <v>4114</v>
      </c>
      <c r="MP98" s="18">
        <v>494</v>
      </c>
      <c r="MQ98" s="18">
        <v>1</v>
      </c>
      <c r="MR98" s="18" t="s">
        <v>764</v>
      </c>
      <c r="MS98" s="18">
        <v>446</v>
      </c>
      <c r="MT98" s="17">
        <f t="shared" si="306"/>
        <v>0.74805131536213054</v>
      </c>
      <c r="MU98" s="69">
        <f t="shared" si="307"/>
        <v>0.73761773303020461</v>
      </c>
      <c r="MV98" s="27">
        <v>36948</v>
      </c>
      <c r="MW98" s="25">
        <v>1971</v>
      </c>
      <c r="MX98" s="18">
        <v>140</v>
      </c>
      <c r="MY98" s="25">
        <v>6675</v>
      </c>
      <c r="MZ98" s="25">
        <v>15493</v>
      </c>
      <c r="NA98" s="25">
        <v>2345</v>
      </c>
      <c r="NB98" s="18">
        <v>28</v>
      </c>
      <c r="NC98" s="25">
        <v>5714</v>
      </c>
      <c r="ND98" s="25">
        <v>4582</v>
      </c>
      <c r="NE98" s="17">
        <f t="shared" si="308"/>
        <v>5.3345241961675866E-2</v>
      </c>
      <c r="NF98" s="10">
        <f t="shared" si="309"/>
        <v>8374.349464111725</v>
      </c>
      <c r="NG98" s="17">
        <f t="shared" si="310"/>
        <v>0.27146259608097867</v>
      </c>
      <c r="NH98" s="25">
        <v>36948</v>
      </c>
      <c r="NI98" s="25">
        <v>1055</v>
      </c>
      <c r="NJ98" s="18">
        <v>1</v>
      </c>
      <c r="NK98" s="18">
        <v>13</v>
      </c>
      <c r="NL98" s="18">
        <v>11</v>
      </c>
      <c r="NM98" s="25">
        <v>35204</v>
      </c>
      <c r="NN98" s="18">
        <v>597</v>
      </c>
      <c r="NO98" s="18">
        <v>17</v>
      </c>
      <c r="NP98" s="18" t="s">
        <v>764</v>
      </c>
      <c r="NQ98" s="32">
        <v>50</v>
      </c>
      <c r="NR98" s="27">
        <v>36948</v>
      </c>
      <c r="NS98" s="37">
        <f t="shared" si="311"/>
        <v>1.0015968388004763</v>
      </c>
      <c r="NT98" s="37">
        <f t="shared" si="312"/>
        <v>0.27026750794592697</v>
      </c>
      <c r="NU98" s="37">
        <f t="shared" si="313"/>
        <v>0.99840570702840004</v>
      </c>
      <c r="NV98" s="17">
        <f t="shared" si="314"/>
        <v>0.20273748540678735</v>
      </c>
      <c r="NW98" s="10">
        <f t="shared" si="315"/>
        <v>16178</v>
      </c>
      <c r="NX98" s="17">
        <f t="shared" si="316"/>
        <v>0.4378586121034968</v>
      </c>
      <c r="NY98" s="19">
        <f t="shared" si="317"/>
        <v>0.29155328083043486</v>
      </c>
      <c r="NZ98" s="25">
        <v>20770</v>
      </c>
      <c r="OA98" s="25">
        <v>9408</v>
      </c>
      <c r="OB98" s="18">
        <v>975</v>
      </c>
      <c r="OC98" s="25">
        <v>4782</v>
      </c>
      <c r="OD98" s="18">
        <v>144</v>
      </c>
      <c r="OE98" s="18">
        <v>928</v>
      </c>
      <c r="OF98" s="17">
        <f t="shared" si="318"/>
        <v>0.12942513803182851</v>
      </c>
      <c r="OG98" s="17">
        <f t="shared" si="319"/>
        <v>0.56214138789650314</v>
      </c>
      <c r="OH98" s="17">
        <f t="shared" si="320"/>
        <v>0.25462812601493989</v>
      </c>
      <c r="OI98" s="69">
        <f t="shared" si="321"/>
        <v>2.5116379776983871E-2</v>
      </c>
      <c r="OJ98" s="27">
        <v>36948</v>
      </c>
      <c r="OK98" s="18">
        <v>181</v>
      </c>
      <c r="OL98" s="25">
        <v>8279</v>
      </c>
      <c r="OM98" s="25">
        <v>7903</v>
      </c>
      <c r="ON98" s="18">
        <v>188</v>
      </c>
      <c r="OO98" s="18">
        <v>69</v>
      </c>
      <c r="OP98" s="18">
        <v>10</v>
      </c>
      <c r="OQ98" s="25">
        <v>20325</v>
      </c>
      <c r="OR98" s="69">
        <f t="shared" si="322"/>
        <v>0.23432932770379994</v>
      </c>
      <c r="OS98" s="85">
        <v>75218</v>
      </c>
      <c r="OT98" s="22">
        <v>75218</v>
      </c>
      <c r="OU98" s="38">
        <f t="shared" si="323"/>
        <v>0.2657250756887945</v>
      </c>
      <c r="OV98" s="39">
        <v>0.83838097263952771</v>
      </c>
      <c r="OW98" s="22">
        <v>6306134</v>
      </c>
      <c r="OX98" s="36">
        <f t="shared" si="324"/>
        <v>258034391.01199999</v>
      </c>
      <c r="OY98" s="36">
        <f t="shared" si="325"/>
        <v>5096349.0553214224</v>
      </c>
      <c r="OZ98" s="22">
        <v>12022</v>
      </c>
      <c r="PA98" s="22">
        <v>12022</v>
      </c>
      <c r="PB98" s="38">
        <f t="shared" si="326"/>
        <v>4.2470510515178382E-2</v>
      </c>
      <c r="PC98" s="39">
        <v>0.56469971718516054</v>
      </c>
      <c r="PD98" s="22">
        <v>678882</v>
      </c>
      <c r="PE98" s="40">
        <f t="shared" si="327"/>
        <v>27778493.675999999</v>
      </c>
      <c r="PF98" s="36">
        <f t="shared" si="328"/>
        <v>3692639.9708625888</v>
      </c>
      <c r="PG98" s="22">
        <v>90155</v>
      </c>
      <c r="PH98" s="22">
        <v>90155</v>
      </c>
      <c r="PI98" s="38">
        <f t="shared" si="329"/>
        <v>0.31849350153850503</v>
      </c>
      <c r="PJ98" s="39">
        <v>0.10915900393766291</v>
      </c>
      <c r="PK98" s="22">
        <v>984123</v>
      </c>
      <c r="PL98" s="41">
        <f t="shared" si="330"/>
        <v>40268344.913999997</v>
      </c>
      <c r="PM98" s="36">
        <f t="shared" si="331"/>
        <v>7369867.0605612993</v>
      </c>
      <c r="PN98" s="22">
        <v>12153</v>
      </c>
      <c r="PO98" s="22">
        <v>12153</v>
      </c>
      <c r="PP98" s="38">
        <f t="shared" si="332"/>
        <v>4.2933298477039007E-2</v>
      </c>
      <c r="PQ98" s="39">
        <v>0.6612005266189418</v>
      </c>
      <c r="PR98" s="22">
        <v>803557</v>
      </c>
      <c r="PS98" s="41">
        <f t="shared" si="333"/>
        <v>32879945.325999998</v>
      </c>
      <c r="PT98" s="36">
        <f t="shared" si="334"/>
        <v>1593481.3136116227</v>
      </c>
      <c r="PU98" s="22">
        <v>16680</v>
      </c>
      <c r="PV98" s="22">
        <v>16680</v>
      </c>
      <c r="PW98" s="38">
        <f t="shared" si="335"/>
        <v>5.8925978655230034E-2</v>
      </c>
      <c r="PX98" s="39">
        <v>0.27302817745803354</v>
      </c>
      <c r="PY98" s="22">
        <v>455411</v>
      </c>
      <c r="PZ98" s="36">
        <f t="shared" si="336"/>
        <v>2544812.9337730925</v>
      </c>
      <c r="QA98" s="22">
        <v>23471</v>
      </c>
      <c r="QB98" s="22">
        <v>23471</v>
      </c>
      <c r="QC98" s="39">
        <v>5.9338000085211533</v>
      </c>
      <c r="QD98" s="22">
        <v>13927222</v>
      </c>
      <c r="QE98" s="22">
        <f t="shared" si="337"/>
        <v>22438.302111111097</v>
      </c>
      <c r="QF98" s="22"/>
      <c r="QG98" s="22"/>
      <c r="QH98" s="22"/>
      <c r="QI98" s="38">
        <f t="shared" si="338"/>
        <v>0</v>
      </c>
      <c r="QJ98" s="39">
        <v>0</v>
      </c>
      <c r="QK98" s="22"/>
      <c r="QL98" s="42">
        <f t="shared" si="339"/>
        <v>0</v>
      </c>
      <c r="QM98" s="22">
        <f t="shared" si="340"/>
        <v>53368</v>
      </c>
      <c r="QN98" s="22">
        <v>36410</v>
      </c>
      <c r="QO98" s="22">
        <v>36410</v>
      </c>
      <c r="QP98" s="38">
        <f t="shared" si="341"/>
        <v>0.12862679153698595</v>
      </c>
      <c r="QQ98" s="39">
        <v>0.14970612469101893</v>
      </c>
      <c r="QR98" s="22">
        <v>545080</v>
      </c>
      <c r="QS98" s="36">
        <f t="shared" si="342"/>
        <v>8560818.2756318171</v>
      </c>
      <c r="QT98" s="22">
        <v>16286</v>
      </c>
      <c r="QU98" s="22">
        <v>16286</v>
      </c>
      <c r="QV98" s="38">
        <f t="shared" si="343"/>
        <v>5.7534082037114888E-2</v>
      </c>
      <c r="QW98" s="39">
        <v>0.20150006140243154</v>
      </c>
      <c r="QX98" s="22">
        <v>328163</v>
      </c>
      <c r="QY98" s="36">
        <f t="shared" si="344"/>
        <v>3829208.6360049373</v>
      </c>
      <c r="QZ98" s="22">
        <v>672</v>
      </c>
      <c r="RA98" s="22">
        <v>672</v>
      </c>
      <c r="RB98" s="38">
        <f t="shared" si="345"/>
        <v>2.3739962623689796E-3</v>
      </c>
      <c r="RC98" s="39">
        <v>0.22479166666666667</v>
      </c>
      <c r="RD98" s="22">
        <v>15106</v>
      </c>
      <c r="RE98" s="36">
        <f t="shared" si="346"/>
        <v>72610.428765099859</v>
      </c>
      <c r="RF98" s="10">
        <f t="shared" si="347"/>
        <v>283067</v>
      </c>
      <c r="RG98" s="10">
        <f t="shared" si="348"/>
        <v>283067</v>
      </c>
      <c r="RH98" s="17">
        <f t="shared" si="349"/>
        <v>0.36406722459946006</v>
      </c>
      <c r="RI98" s="17">
        <f t="shared" si="350"/>
        <v>8.3177537248839781E-3</v>
      </c>
      <c r="RJ98" s="17">
        <f t="shared" si="351"/>
        <v>0.15556721874859486</v>
      </c>
      <c r="RK98" s="17">
        <f t="shared" si="352"/>
        <v>0.11271867838549277</v>
      </c>
      <c r="RL98" s="17">
        <f t="shared" si="353"/>
        <v>4.8641380995592565E-2</v>
      </c>
      <c r="RM98" s="17">
        <f t="shared" si="354"/>
        <v>7.7680995953202756E-2</v>
      </c>
      <c r="RN98" s="17">
        <f t="shared" si="355"/>
        <v>0.26132093286694802</v>
      </c>
      <c r="RO98" s="17">
        <f t="shared" si="356"/>
        <v>0.11688746807665794</v>
      </c>
      <c r="RP98" s="17">
        <f t="shared" si="357"/>
        <v>2.2164499198371996E-3</v>
      </c>
      <c r="RQ98" s="17">
        <f t="shared" si="358"/>
        <v>0</v>
      </c>
      <c r="RR98" s="36">
        <f t="shared" si="359"/>
        <v>32759787.674531881</v>
      </c>
      <c r="RS98" s="36">
        <f t="shared" si="360"/>
        <v>205.37635444910936</v>
      </c>
      <c r="RT98" s="10">
        <f t="shared" si="361"/>
        <v>0</v>
      </c>
      <c r="RU98" s="17">
        <f t="shared" si="362"/>
        <v>0</v>
      </c>
      <c r="RV98" s="37">
        <f t="shared" si="363"/>
        <v>0.56350969911717019</v>
      </c>
      <c r="RW98" s="36">
        <f t="shared" si="364"/>
        <v>1.7745923478631567</v>
      </c>
      <c r="RX98" s="85">
        <v>-2.712701</v>
      </c>
      <c r="RY98" s="93">
        <v>53</v>
      </c>
      <c r="RZ98" s="43" t="b">
        <v>0</v>
      </c>
      <c r="SA98" s="18" t="b">
        <v>0</v>
      </c>
      <c r="SB98" s="18" t="b">
        <v>0</v>
      </c>
      <c r="SC98" s="18" t="b">
        <v>0</v>
      </c>
      <c r="SD98" s="18" t="b">
        <v>0</v>
      </c>
      <c r="SE98" s="32" t="b">
        <v>1</v>
      </c>
      <c r="SF98" s="43" t="b">
        <v>0</v>
      </c>
      <c r="SG98" s="18" t="b">
        <v>0</v>
      </c>
      <c r="SH98" s="18"/>
      <c r="SI98" s="18"/>
      <c r="SJ98" s="18"/>
      <c r="SK98" s="18"/>
      <c r="SL98" s="18"/>
      <c r="SM98" s="18"/>
      <c r="SN98" s="18"/>
      <c r="SO98" s="18"/>
      <c r="SP98" s="18"/>
      <c r="SQ98" s="17">
        <f t="shared" si="365"/>
        <v>0</v>
      </c>
      <c r="SR98" s="17">
        <f t="shared" si="366"/>
        <v>0</v>
      </c>
      <c r="SS98" s="17">
        <f t="shared" si="367"/>
        <v>0</v>
      </c>
      <c r="ST98" s="17">
        <f t="shared" si="368"/>
        <v>0</v>
      </c>
      <c r="SU98" s="17">
        <f t="shared" si="369"/>
        <v>0</v>
      </c>
      <c r="SV98" s="17">
        <f t="shared" si="399"/>
        <v>0</v>
      </c>
      <c r="SW98" s="17">
        <f t="shared" si="370"/>
        <v>0</v>
      </c>
      <c r="SX98" s="17">
        <f t="shared" si="371"/>
        <v>0</v>
      </c>
      <c r="SY98" s="17">
        <f t="shared" si="372"/>
        <v>0</v>
      </c>
      <c r="SZ98" s="17">
        <f t="shared" si="373"/>
        <v>0</v>
      </c>
      <c r="TA98" s="17">
        <f t="shared" si="374"/>
        <v>0</v>
      </c>
      <c r="TB98" s="24">
        <f t="shared" si="375"/>
        <v>620</v>
      </c>
      <c r="TC98" s="69">
        <f t="shared" si="376"/>
        <v>1</v>
      </c>
      <c r="TD98" s="17">
        <f t="shared" si="398"/>
        <v>2.6014568158168575E-6</v>
      </c>
      <c r="TE98" s="95"/>
      <c r="TF98" s="71"/>
      <c r="TG98" s="71"/>
      <c r="TH98" s="71"/>
      <c r="TI98" s="71"/>
      <c r="TJ98" s="71"/>
      <c r="TK98" s="71">
        <v>2</v>
      </c>
      <c r="TL98" s="71"/>
      <c r="TM98" s="71"/>
      <c r="TN98" s="71"/>
      <c r="TO98" s="71"/>
      <c r="TP98" s="71"/>
      <c r="TQ98" s="71">
        <v>18</v>
      </c>
      <c r="TR98" s="72"/>
      <c r="TS98" s="72"/>
      <c r="TT98" s="72"/>
      <c r="TU98" s="72">
        <v>3</v>
      </c>
      <c r="TV98" s="72"/>
      <c r="TW98" s="72"/>
      <c r="TX98" s="72"/>
      <c r="TY98" s="72"/>
      <c r="TZ98" s="72">
        <v>4</v>
      </c>
      <c r="UA98" s="72"/>
      <c r="UB98" s="72">
        <v>164</v>
      </c>
      <c r="UC98" s="72"/>
      <c r="UD98" s="72"/>
      <c r="UE98" s="72"/>
      <c r="UF98" s="72"/>
      <c r="UG98" s="72"/>
      <c r="UH98" s="72"/>
      <c r="UI98" s="72">
        <v>18</v>
      </c>
      <c r="UJ98" s="73">
        <v>32</v>
      </c>
      <c r="UK98" s="73"/>
      <c r="UL98" s="73"/>
      <c r="UM98" s="73">
        <v>3</v>
      </c>
      <c r="UN98" s="73">
        <v>1</v>
      </c>
      <c r="UO98" s="73"/>
      <c r="UP98" s="73"/>
      <c r="UQ98" s="73"/>
      <c r="UR98" s="73">
        <v>3</v>
      </c>
      <c r="US98" s="73">
        <v>172</v>
      </c>
      <c r="UT98" s="73"/>
      <c r="UU98" s="73"/>
      <c r="UV98" s="73"/>
      <c r="UW98" s="73"/>
      <c r="UX98" s="73"/>
      <c r="UY98" s="73"/>
      <c r="UZ98" s="73"/>
      <c r="VA98" s="73">
        <v>18</v>
      </c>
      <c r="VB98" s="73">
        <v>69</v>
      </c>
      <c r="VC98" s="73"/>
      <c r="VD98" s="73"/>
      <c r="VE98" s="73">
        <v>3</v>
      </c>
      <c r="VF98" s="73">
        <v>1</v>
      </c>
      <c r="VG98" s="73">
        <v>33</v>
      </c>
      <c r="VH98" s="73"/>
      <c r="VI98" s="73"/>
      <c r="VJ98" s="73">
        <v>4</v>
      </c>
      <c r="VK98" s="73">
        <v>166</v>
      </c>
      <c r="VL98" s="73"/>
      <c r="VM98" s="73"/>
      <c r="VN98" s="73">
        <v>2</v>
      </c>
      <c r="VO98" s="73"/>
      <c r="VP98" s="73"/>
      <c r="VQ98" s="73"/>
      <c r="VR98" s="73"/>
      <c r="VS98" s="73">
        <v>99</v>
      </c>
      <c r="VT98" s="73"/>
      <c r="VU98" s="73"/>
      <c r="VV98" s="73"/>
      <c r="VW98" s="73">
        <v>2</v>
      </c>
      <c r="VX98" s="73"/>
      <c r="VY98" s="73"/>
      <c r="VZ98" s="73"/>
      <c r="WA98" s="73">
        <v>3</v>
      </c>
      <c r="WB98" s="73"/>
      <c r="WC98" s="73">
        <v>150</v>
      </c>
      <c r="WD98" s="73"/>
      <c r="WE98" s="73"/>
      <c r="WF98" s="73">
        <v>6</v>
      </c>
      <c r="WG98" s="73"/>
      <c r="WH98" s="73"/>
      <c r="WI98" s="73"/>
      <c r="WJ98" s="73"/>
      <c r="WK98" s="73"/>
      <c r="WL98" s="73"/>
      <c r="WM98" s="73"/>
      <c r="WN98" s="73"/>
      <c r="WO98" s="22">
        <f t="shared" si="377"/>
        <v>200</v>
      </c>
      <c r="WP98" s="22">
        <f t="shared" si="378"/>
        <v>0</v>
      </c>
      <c r="WQ98" s="22">
        <f t="shared" si="379"/>
        <v>0</v>
      </c>
      <c r="WR98" s="22">
        <f t="shared" si="380"/>
        <v>9</v>
      </c>
      <c r="WS98" s="22">
        <f t="shared" si="381"/>
        <v>4</v>
      </c>
      <c r="WT98" s="22">
        <f t="shared" si="382"/>
        <v>33</v>
      </c>
      <c r="WU98" s="22">
        <f t="shared" si="383"/>
        <v>0</v>
      </c>
      <c r="WV98" s="22">
        <f t="shared" si="384"/>
        <v>0</v>
      </c>
      <c r="WW98" s="22">
        <f t="shared" si="385"/>
        <v>16</v>
      </c>
      <c r="WX98" s="22">
        <f t="shared" si="386"/>
        <v>0</v>
      </c>
      <c r="WY98" s="22">
        <f t="shared" si="387"/>
        <v>652</v>
      </c>
      <c r="WZ98" s="22">
        <f t="shared" si="388"/>
        <v>0</v>
      </c>
      <c r="XA98" s="22">
        <f t="shared" si="389"/>
        <v>0</v>
      </c>
      <c r="XB98" s="22">
        <f t="shared" si="390"/>
        <v>8</v>
      </c>
      <c r="XC98" s="22">
        <f t="shared" si="391"/>
        <v>0</v>
      </c>
      <c r="XD98" s="22">
        <f t="shared" si="392"/>
        <v>0</v>
      </c>
      <c r="XE98" s="22">
        <f t="shared" si="393"/>
        <v>0</v>
      </c>
      <c r="XF98" s="22">
        <f t="shared" si="394"/>
        <v>0</v>
      </c>
      <c r="XG98" s="93">
        <f t="shared" si="395"/>
        <v>54</v>
      </c>
    </row>
    <row r="99" spans="1:631" ht="17.100000000000001" customHeight="1" x14ac:dyDescent="0.2">
      <c r="A99" s="101"/>
      <c r="B99" s="27" t="s">
        <v>276</v>
      </c>
      <c r="C99" s="535" t="s">
        <v>277</v>
      </c>
      <c r="D99" s="25" t="s">
        <v>278</v>
      </c>
      <c r="E99" s="535" t="s">
        <v>277</v>
      </c>
      <c r="F99" s="25" t="s">
        <v>288</v>
      </c>
      <c r="G99" s="535" t="s">
        <v>289</v>
      </c>
      <c r="H99" s="25">
        <v>73</v>
      </c>
      <c r="I99" s="28">
        <v>7</v>
      </c>
      <c r="J99" s="17">
        <f t="shared" si="228"/>
        <v>0.72349564283649281</v>
      </c>
      <c r="K99" s="17">
        <f t="shared" si="229"/>
        <v>0.46403791351753187</v>
      </c>
      <c r="L99" s="17">
        <f t="shared" si="230"/>
        <v>1</v>
      </c>
      <c r="M99" s="17">
        <f t="shared" si="231"/>
        <v>6.4787635306695901E-2</v>
      </c>
      <c r="N99" s="17">
        <f t="shared" si="232"/>
        <v>0.21849287448628521</v>
      </c>
      <c r="O99" s="17">
        <f t="shared" si="233"/>
        <v>7.3534877958121664E-2</v>
      </c>
      <c r="P99" s="17">
        <f t="shared" si="234"/>
        <v>0.80322519174884477</v>
      </c>
      <c r="Q99" s="17">
        <f t="shared" si="235"/>
        <v>0.53229840515045312</v>
      </c>
      <c r="R99" s="69">
        <f t="shared" si="236"/>
        <v>0.81393869566261012</v>
      </c>
      <c r="S99" s="422">
        <f t="shared" si="237"/>
        <v>0.52153458185189283</v>
      </c>
      <c r="T99" s="17">
        <f t="shared" si="396"/>
        <v>0.47846541814810717</v>
      </c>
      <c r="U99" s="10">
        <f t="shared" si="238"/>
        <v>99040.427694985585</v>
      </c>
      <c r="V99" s="32">
        <v>4</v>
      </c>
      <c r="W99" s="550">
        <f t="shared" si="239"/>
        <v>0</v>
      </c>
      <c r="X99" s="550">
        <f t="shared" si="240"/>
        <v>0.41042347074078173</v>
      </c>
      <c r="Y99" s="550">
        <f t="shared" si="241"/>
        <v>0.58957652925921833</v>
      </c>
      <c r="Z99" s="551">
        <f t="shared" si="242"/>
        <v>122039.98325054116</v>
      </c>
      <c r="AA99" s="426">
        <f t="shared" si="243"/>
        <v>7.1194612456279352E-2</v>
      </c>
      <c r="AB99" s="59">
        <f t="shared" si="244"/>
        <v>0.87593076239164258</v>
      </c>
      <c r="AC99" s="59">
        <f t="shared" si="245"/>
        <v>0.30941288512522203</v>
      </c>
      <c r="AD99" s="59">
        <f t="shared" si="246"/>
        <v>0.21849287448628521</v>
      </c>
      <c r="AE99" s="59">
        <f t="shared" si="247"/>
        <v>0.46770159484954688</v>
      </c>
      <c r="AF99" s="59">
        <f t="shared" si="248"/>
        <v>0.19532895551976212</v>
      </c>
      <c r="AG99" s="59">
        <f t="shared" si="249"/>
        <v>0.4984099450708297</v>
      </c>
      <c r="AH99" s="59">
        <f t="shared" si="250"/>
        <v>7.3534877958121664E-2</v>
      </c>
      <c r="AI99" s="59">
        <f t="shared" si="251"/>
        <v>0.80562094742493706</v>
      </c>
      <c r="AJ99" s="59">
        <f t="shared" si="252"/>
        <v>0.64137033824804857</v>
      </c>
      <c r="AK99" s="59">
        <f t="shared" si="253"/>
        <v>0.19677480825115526</v>
      </c>
      <c r="AL99" s="35">
        <f t="shared" si="254"/>
        <v>1</v>
      </c>
      <c r="AM99" s="27">
        <v>206996</v>
      </c>
      <c r="AN99" s="25">
        <v>92774</v>
      </c>
      <c r="AO99" s="25">
        <v>114222</v>
      </c>
      <c r="AP99" s="17">
        <f t="shared" si="255"/>
        <v>4.0204129828597156E-3</v>
      </c>
      <c r="AQ99" s="63">
        <v>81.222531561345448</v>
      </c>
      <c r="AR99" s="58">
        <v>2314.2765359199998</v>
      </c>
      <c r="AS99" s="24">
        <f t="shared" si="256"/>
        <v>89.443070777067874</v>
      </c>
      <c r="AT99" s="17">
        <f t="shared" si="257"/>
        <v>7.7243935969417726E-2</v>
      </c>
      <c r="AU99" s="25">
        <v>202962</v>
      </c>
      <c r="AV99" s="25">
        <v>89280</v>
      </c>
      <c r="AW99" s="25">
        <v>113682</v>
      </c>
      <c r="AX99" s="25">
        <v>4034</v>
      </c>
      <c r="AY99" s="25">
        <v>3494</v>
      </c>
      <c r="AZ99" s="18">
        <v>540</v>
      </c>
      <c r="BA99" s="25">
        <v>14737</v>
      </c>
      <c r="BB99" s="25">
        <v>6774</v>
      </c>
      <c r="BC99" s="25">
        <v>7963</v>
      </c>
      <c r="BD99" s="63">
        <v>85.068441542132362</v>
      </c>
      <c r="BE99" s="25">
        <v>192259</v>
      </c>
      <c r="BF99" s="25">
        <v>86000</v>
      </c>
      <c r="BG99" s="25">
        <v>106259</v>
      </c>
      <c r="BH99" s="63">
        <v>80.934320857527368</v>
      </c>
      <c r="BI99" s="17">
        <v>7.1194612456279352E-2</v>
      </c>
      <c r="BJ99" s="25">
        <v>60587</v>
      </c>
      <c r="BK99" s="25">
        <v>129542</v>
      </c>
      <c r="BL99" s="25">
        <v>16867</v>
      </c>
      <c r="BM99" s="17">
        <v>0.59790647048833589</v>
      </c>
      <c r="BN99" s="10">
        <f t="shared" si="258"/>
        <v>83231.752234796426</v>
      </c>
      <c r="BO99" s="29">
        <v>0.46770159484954688</v>
      </c>
      <c r="BP99" s="30">
        <f t="shared" si="259"/>
        <v>0.53229840515045312</v>
      </c>
      <c r="BQ99" s="31">
        <v>13.020487563878897</v>
      </c>
      <c r="BR99" s="25">
        <v>146409</v>
      </c>
      <c r="BS99" s="25">
        <v>40803</v>
      </c>
      <c r="BT99" s="25">
        <v>91340</v>
      </c>
      <c r="BU99" s="25">
        <v>11404</v>
      </c>
      <c r="BV99" s="25">
        <v>1863</v>
      </c>
      <c r="BW99" s="18">
        <v>999</v>
      </c>
      <c r="BX99" s="25">
        <v>48426</v>
      </c>
      <c r="BY99" s="25">
        <v>35033</v>
      </c>
      <c r="BZ99" s="25">
        <v>13393</v>
      </c>
      <c r="CA99" s="59">
        <v>0.27656630735555282</v>
      </c>
      <c r="CB99" s="25">
        <v>202962</v>
      </c>
      <c r="CC99" s="25">
        <v>4034</v>
      </c>
      <c r="CD99" s="17">
        <f t="shared" si="260"/>
        <v>1.987564174574551E-2</v>
      </c>
      <c r="CE99" s="25">
        <v>2513</v>
      </c>
      <c r="CF99" s="25">
        <v>6319</v>
      </c>
      <c r="CG99" s="25">
        <v>10083</v>
      </c>
      <c r="CH99" s="25">
        <v>10773</v>
      </c>
      <c r="CI99" s="25">
        <v>8031</v>
      </c>
      <c r="CJ99" s="25">
        <v>5170</v>
      </c>
      <c r="CK99" s="25">
        <v>2962</v>
      </c>
      <c r="CL99" s="25">
        <v>1588</v>
      </c>
      <c r="CM99" s="18">
        <v>987</v>
      </c>
      <c r="CN99" s="26">
        <v>4.1911782926527072</v>
      </c>
      <c r="CO99" s="27">
        <v>48426</v>
      </c>
      <c r="CP99" s="34">
        <f t="shared" si="261"/>
        <v>4.2744806508900179</v>
      </c>
      <c r="CQ99" s="18">
        <v>359</v>
      </c>
      <c r="CR99" s="25">
        <v>2923</v>
      </c>
      <c r="CS99" s="25">
        <v>3870</v>
      </c>
      <c r="CT99" s="25">
        <v>27477</v>
      </c>
      <c r="CU99" s="25">
        <v>12903</v>
      </c>
      <c r="CV99" s="18">
        <v>728</v>
      </c>
      <c r="CW99" s="18">
        <v>97</v>
      </c>
      <c r="CX99" s="18">
        <v>69</v>
      </c>
      <c r="CY99" s="25">
        <v>48426</v>
      </c>
      <c r="CZ99" s="25">
        <v>47292</v>
      </c>
      <c r="DA99" s="18">
        <v>365</v>
      </c>
      <c r="DB99" s="18">
        <v>275</v>
      </c>
      <c r="DC99" s="18">
        <v>481</v>
      </c>
      <c r="DD99" s="18">
        <v>1</v>
      </c>
      <c r="DE99" s="18">
        <v>12</v>
      </c>
      <c r="DF99" s="25">
        <v>48426</v>
      </c>
      <c r="DG99" s="25">
        <v>8672</v>
      </c>
      <c r="DH99" s="18">
        <v>712</v>
      </c>
      <c r="DI99" s="18">
        <v>75</v>
      </c>
      <c r="DJ99" s="25">
        <v>38666</v>
      </c>
      <c r="DK99" s="18">
        <v>69</v>
      </c>
      <c r="DL99" s="18">
        <v>232</v>
      </c>
      <c r="DM99" s="25">
        <f t="shared" si="262"/>
        <v>39330.017098253003</v>
      </c>
      <c r="DN99" s="17">
        <f t="shared" si="263"/>
        <v>0.79845537521166321</v>
      </c>
      <c r="DO99" s="17">
        <f t="shared" si="264"/>
        <v>1.4248544170486928E-3</v>
      </c>
      <c r="DP99" s="23">
        <f t="shared" si="265"/>
        <v>0.19532895551976212</v>
      </c>
      <c r="DQ99" s="23">
        <f t="shared" si="266"/>
        <v>0.80467104448023785</v>
      </c>
      <c r="DR99" s="25">
        <v>48426</v>
      </c>
      <c r="DS99" s="18">
        <v>801</v>
      </c>
      <c r="DT99" s="25">
        <v>38785</v>
      </c>
      <c r="DU99" s="18">
        <v>34</v>
      </c>
      <c r="DV99" s="25">
        <v>2830</v>
      </c>
      <c r="DW99" s="18">
        <v>44</v>
      </c>
      <c r="DX99" s="25">
        <v>5744</v>
      </c>
      <c r="DY99" s="18">
        <v>188</v>
      </c>
      <c r="DZ99" s="17">
        <f t="shared" si="267"/>
        <v>0.8765952174451741</v>
      </c>
      <c r="EA99" s="17">
        <f t="shared" si="268"/>
        <v>0.1234047825548259</v>
      </c>
      <c r="EB99" s="25">
        <v>48426</v>
      </c>
      <c r="EC99" s="25">
        <v>23668</v>
      </c>
      <c r="ED99" s="18">
        <v>468</v>
      </c>
      <c r="EE99" s="25">
        <v>21389</v>
      </c>
      <c r="EF99" s="17">
        <f t="shared" si="269"/>
        <v>0.44168421922107959</v>
      </c>
      <c r="EG99" s="25">
        <v>2525</v>
      </c>
      <c r="EH99" s="18">
        <v>376</v>
      </c>
      <c r="EI99" s="17">
        <f t="shared" si="270"/>
        <v>0.4984099450708297</v>
      </c>
      <c r="EJ99" s="17">
        <f t="shared" si="271"/>
        <v>5.214141163837608E-2</v>
      </c>
      <c r="EK99" s="69">
        <f t="shared" si="272"/>
        <v>0.46403791351753187</v>
      </c>
      <c r="EL99" s="27">
        <v>143968</v>
      </c>
      <c r="EM99" s="25">
        <v>126106</v>
      </c>
      <c r="EN99" s="25">
        <v>17862</v>
      </c>
      <c r="EO99" s="59">
        <v>0.87593076239164258</v>
      </c>
      <c r="EP99" s="25">
        <v>60646</v>
      </c>
      <c r="EQ99" s="25">
        <v>58287</v>
      </c>
      <c r="ER99" s="25">
        <v>2359</v>
      </c>
      <c r="ES99" s="59">
        <v>0.96110213369389574</v>
      </c>
      <c r="ET99" s="25">
        <v>83322</v>
      </c>
      <c r="EU99" s="25">
        <v>67819</v>
      </c>
      <c r="EV99" s="25">
        <v>15503</v>
      </c>
      <c r="EW99" s="59">
        <v>0.81393869566261012</v>
      </c>
      <c r="EX99" s="25">
        <v>10507</v>
      </c>
      <c r="EY99" s="25">
        <v>10021</v>
      </c>
      <c r="EZ99" s="25">
        <v>486</v>
      </c>
      <c r="FA99" s="59">
        <v>0.95374512229941943</v>
      </c>
      <c r="FB99" s="25">
        <v>133461</v>
      </c>
      <c r="FC99" s="25">
        <v>116085</v>
      </c>
      <c r="FD99" s="25">
        <v>17376</v>
      </c>
      <c r="FE99" s="59">
        <v>0.86980466203610041</v>
      </c>
      <c r="FF99" s="25">
        <v>84257</v>
      </c>
      <c r="FG99" s="25">
        <v>37750</v>
      </c>
      <c r="FH99" s="25">
        <v>40969</v>
      </c>
      <c r="FI99" s="25">
        <v>5538</v>
      </c>
      <c r="FJ99" s="23">
        <f t="shared" si="273"/>
        <v>6.5727476648824432E-2</v>
      </c>
      <c r="FK99" s="23">
        <f t="shared" si="274"/>
        <v>0.48623853211009177</v>
      </c>
      <c r="FL99" s="36">
        <f t="shared" si="275"/>
        <v>6.816540267244493</v>
      </c>
      <c r="FM99" s="25">
        <v>37321</v>
      </c>
      <c r="FN99" s="25">
        <v>18237</v>
      </c>
      <c r="FO99" s="17">
        <f t="shared" si="276"/>
        <v>0.4886525012727419</v>
      </c>
      <c r="FP99" s="25">
        <v>16821</v>
      </c>
      <c r="FQ99" s="17">
        <f t="shared" si="277"/>
        <v>0.4507113957289462</v>
      </c>
      <c r="FR99" s="25">
        <v>2263</v>
      </c>
      <c r="FS99" s="17">
        <f t="shared" si="278"/>
        <v>6.0636102998311944E-2</v>
      </c>
      <c r="FT99" s="25">
        <v>46936</v>
      </c>
      <c r="FU99" s="25">
        <v>19513</v>
      </c>
      <c r="FV99" s="25">
        <v>24148</v>
      </c>
      <c r="FW99" s="17">
        <f t="shared" si="279"/>
        <v>6.9775865007670024E-2</v>
      </c>
      <c r="FX99" s="17">
        <f t="shared" si="280"/>
        <v>0.5144878131924322</v>
      </c>
      <c r="FY99" s="25">
        <v>3275</v>
      </c>
      <c r="FZ99" s="25">
        <v>116553</v>
      </c>
      <c r="GA99" s="25">
        <v>36063</v>
      </c>
      <c r="GB99" s="25">
        <v>55024</v>
      </c>
      <c r="GC99" s="25">
        <v>15012</v>
      </c>
      <c r="GD99" s="25">
        <v>6119</v>
      </c>
      <c r="GE99" s="18">
        <v>147</v>
      </c>
      <c r="GF99" s="25">
        <v>3855</v>
      </c>
      <c r="GG99" s="18">
        <v>118</v>
      </c>
      <c r="GH99" s="18">
        <v>77</v>
      </c>
      <c r="GI99" s="18">
        <v>138</v>
      </c>
      <c r="GJ99" s="10">
        <f t="shared" si="281"/>
        <v>36063</v>
      </c>
      <c r="GK99" s="10">
        <f t="shared" si="400"/>
        <v>80490</v>
      </c>
      <c r="GL99" s="10">
        <f t="shared" si="401"/>
        <v>25466</v>
      </c>
      <c r="GM99" s="10">
        <f t="shared" si="282"/>
        <v>91087</v>
      </c>
      <c r="GN99" s="10">
        <f t="shared" si="402"/>
        <v>10454</v>
      </c>
      <c r="GO99" s="17">
        <f t="shared" si="283"/>
        <v>0.30941288512522203</v>
      </c>
      <c r="GP99" s="17">
        <f t="shared" si="403"/>
        <v>0.69058711487477797</v>
      </c>
      <c r="GQ99" s="17">
        <f t="shared" si="404"/>
        <v>0.21849287448628521</v>
      </c>
      <c r="GR99" s="17">
        <f t="shared" si="405"/>
        <v>8.9693100992681435E-2</v>
      </c>
      <c r="GS99" s="17">
        <f t="shared" si="284"/>
        <v>0.45453999468053158</v>
      </c>
      <c r="GT99" s="25">
        <v>50074</v>
      </c>
      <c r="GU99" s="25">
        <v>11354</v>
      </c>
      <c r="GV99" s="25">
        <v>22873</v>
      </c>
      <c r="GW99" s="25">
        <v>9648</v>
      </c>
      <c r="GX99" s="25">
        <v>3909</v>
      </c>
      <c r="GY99" s="18">
        <v>110</v>
      </c>
      <c r="GZ99" s="25">
        <v>2008</v>
      </c>
      <c r="HA99" s="18">
        <v>53</v>
      </c>
      <c r="HB99" s="18">
        <v>43</v>
      </c>
      <c r="HC99" s="18">
        <v>76</v>
      </c>
      <c r="HD99" s="23">
        <f t="shared" si="285"/>
        <v>0.22674441826097375</v>
      </c>
      <c r="HE99" s="23">
        <f t="shared" si="286"/>
        <v>0.7732555817390262</v>
      </c>
      <c r="HF99" s="23">
        <f t="shared" si="287"/>
        <v>0.31647162199944084</v>
      </c>
      <c r="HG99" s="23">
        <f t="shared" si="288"/>
        <v>0.12379678076446858</v>
      </c>
      <c r="HH99" s="25">
        <v>66479</v>
      </c>
      <c r="HI99" s="25">
        <v>24709</v>
      </c>
      <c r="HJ99" s="25">
        <v>32151</v>
      </c>
      <c r="HK99" s="25">
        <v>5364</v>
      </c>
      <c r="HL99" s="25">
        <v>2210</v>
      </c>
      <c r="HM99" s="18">
        <v>37</v>
      </c>
      <c r="HN99" s="25">
        <v>1847</v>
      </c>
      <c r="HO99" s="18">
        <v>65</v>
      </c>
      <c r="HP99" s="18">
        <v>34</v>
      </c>
      <c r="HQ99" s="18">
        <v>62</v>
      </c>
      <c r="HR99" s="23">
        <f t="shared" si="289"/>
        <v>0.37168128281111329</v>
      </c>
      <c r="HS99" s="23">
        <f t="shared" si="290"/>
        <v>0.62831871718888677</v>
      </c>
      <c r="HT99" s="80">
        <f t="shared" si="291"/>
        <v>0.14469230884941109</v>
      </c>
      <c r="HU99" s="27">
        <v>167928</v>
      </c>
      <c r="HV99" s="25">
        <v>2826</v>
      </c>
      <c r="HW99" s="25">
        <v>14257</v>
      </c>
      <c r="HX99" s="25">
        <v>18922</v>
      </c>
      <c r="HY99" s="25">
        <v>37179</v>
      </c>
      <c r="HZ99" s="25">
        <v>35432</v>
      </c>
      <c r="IA99" s="25">
        <v>2535</v>
      </c>
      <c r="IB99" s="18">
        <v>205</v>
      </c>
      <c r="IC99" s="25">
        <v>23240</v>
      </c>
      <c r="ID99" s="25">
        <v>18959</v>
      </c>
      <c r="IE99" s="25">
        <v>9926</v>
      </c>
      <c r="IF99" s="18">
        <v>1394</v>
      </c>
      <c r="IG99" s="18">
        <v>3053</v>
      </c>
      <c r="IH99" s="17">
        <f t="shared" si="292"/>
        <v>0.32389476442284787</v>
      </c>
      <c r="II99" s="17">
        <f t="shared" si="293"/>
        <v>0.21099518841408221</v>
      </c>
      <c r="IJ99" s="30">
        <f t="shared" si="294"/>
        <v>4.7394445698803347</v>
      </c>
      <c r="IK99" s="17">
        <f t="shared" si="397"/>
        <v>6.4787635306695901E-2</v>
      </c>
      <c r="IL99" s="25">
        <v>73115</v>
      </c>
      <c r="IM99" s="25">
        <v>1738</v>
      </c>
      <c r="IN99" s="25">
        <v>7388</v>
      </c>
      <c r="IO99" s="25">
        <v>12526</v>
      </c>
      <c r="IP99" s="25">
        <v>20781</v>
      </c>
      <c r="IQ99" s="25">
        <v>10120</v>
      </c>
      <c r="IR99" s="25">
        <v>1343</v>
      </c>
      <c r="IS99" s="18">
        <v>140</v>
      </c>
      <c r="IT99" s="25">
        <v>11419</v>
      </c>
      <c r="IU99" s="25">
        <v>816</v>
      </c>
      <c r="IV99" s="25">
        <v>3833</v>
      </c>
      <c r="IW99" s="18">
        <v>669</v>
      </c>
      <c r="IX99" s="18">
        <v>2342</v>
      </c>
      <c r="IY99" s="17">
        <f t="shared" si="295"/>
        <v>0.73714012172604804</v>
      </c>
      <c r="IZ99" s="25">
        <v>94813</v>
      </c>
      <c r="JA99" s="25">
        <v>1088</v>
      </c>
      <c r="JB99" s="25">
        <v>6869</v>
      </c>
      <c r="JC99" s="25">
        <v>6396</v>
      </c>
      <c r="JD99" s="25">
        <v>16398</v>
      </c>
      <c r="JE99" s="25">
        <v>25312</v>
      </c>
      <c r="JF99" s="25">
        <v>1192</v>
      </c>
      <c r="JG99" s="18">
        <v>65</v>
      </c>
      <c r="JH99" s="25">
        <v>11821</v>
      </c>
      <c r="JI99" s="25">
        <v>18143</v>
      </c>
      <c r="JJ99" s="25">
        <v>6093</v>
      </c>
      <c r="JK99" s="18">
        <v>725</v>
      </c>
      <c r="JL99" s="18">
        <v>711</v>
      </c>
      <c r="JM99" s="80">
        <f t="shared" si="296"/>
        <v>0.6038728866294707</v>
      </c>
      <c r="JN99" s="27">
        <v>167928</v>
      </c>
      <c r="JO99" s="25">
        <v>132226</v>
      </c>
      <c r="JP99" s="18">
        <v>44</v>
      </c>
      <c r="JQ99" s="18">
        <v>302</v>
      </c>
      <c r="JR99" s="25">
        <v>1400</v>
      </c>
      <c r="JS99" s="18">
        <v>723</v>
      </c>
      <c r="JT99" s="18">
        <v>159</v>
      </c>
      <c r="JU99" s="18">
        <v>4</v>
      </c>
      <c r="JV99" s="18">
        <v>26</v>
      </c>
      <c r="JW99" s="25">
        <v>33044</v>
      </c>
      <c r="JX99" s="17">
        <f t="shared" si="297"/>
        <v>0.19677480825115526</v>
      </c>
      <c r="JY99" s="17">
        <f t="shared" si="298"/>
        <v>0.80322519174884477</v>
      </c>
      <c r="JZ99" s="25">
        <v>12464</v>
      </c>
      <c r="KA99" s="25">
        <v>10420</v>
      </c>
      <c r="KB99" s="18">
        <v>18</v>
      </c>
      <c r="KC99" s="18">
        <v>36</v>
      </c>
      <c r="KD99" s="25">
        <v>56</v>
      </c>
      <c r="KE99" s="18">
        <v>71</v>
      </c>
      <c r="KF99" s="18">
        <v>26</v>
      </c>
      <c r="KG99" s="18">
        <v>2</v>
      </c>
      <c r="KH99" s="18">
        <v>2</v>
      </c>
      <c r="KI99" s="25">
        <v>1833</v>
      </c>
      <c r="KJ99" s="17">
        <f t="shared" si="299"/>
        <v>0.1470635430038511</v>
      </c>
      <c r="KK99" s="25">
        <v>155464</v>
      </c>
      <c r="KL99" s="25">
        <v>121806</v>
      </c>
      <c r="KM99" s="18">
        <v>26</v>
      </c>
      <c r="KN99" s="18">
        <v>266</v>
      </c>
      <c r="KO99" s="25">
        <v>1344</v>
      </c>
      <c r="KP99" s="18">
        <v>652</v>
      </c>
      <c r="KQ99" s="18">
        <v>133</v>
      </c>
      <c r="KR99" s="18">
        <v>2</v>
      </c>
      <c r="KS99" s="18">
        <v>24</v>
      </c>
      <c r="KT99" s="25">
        <v>31211</v>
      </c>
      <c r="KU99" s="69">
        <f t="shared" si="300"/>
        <v>0.20076030463644318</v>
      </c>
      <c r="KV99" s="27">
        <v>206996</v>
      </c>
      <c r="KW99" s="25">
        <v>198028</v>
      </c>
      <c r="KX99" s="25">
        <v>8968</v>
      </c>
      <c r="KY99" s="59">
        <v>4.3324508686158184E-2</v>
      </c>
      <c r="KZ99" s="25">
        <v>4841</v>
      </c>
      <c r="LA99" s="25">
        <v>2693</v>
      </c>
      <c r="LB99" s="25">
        <v>3974</v>
      </c>
      <c r="LC99" s="25">
        <v>3062</v>
      </c>
      <c r="LD99" s="25">
        <v>92774</v>
      </c>
      <c r="LE99" s="25">
        <v>88977</v>
      </c>
      <c r="LF99" s="25">
        <v>3797</v>
      </c>
      <c r="LG99" s="59">
        <v>4.0927415008515308E-2</v>
      </c>
      <c r="LH99" s="25">
        <v>114222</v>
      </c>
      <c r="LI99" s="25">
        <v>109051</v>
      </c>
      <c r="LJ99" s="25">
        <v>5171</v>
      </c>
      <c r="LK99" s="35">
        <v>4.5271488855036693E-2</v>
      </c>
      <c r="LL99" s="27">
        <v>48426</v>
      </c>
      <c r="LM99" s="18">
        <v>285</v>
      </c>
      <c r="LN99" s="25">
        <v>38728</v>
      </c>
      <c r="LO99" s="25">
        <v>1277</v>
      </c>
      <c r="LP99" s="18">
        <v>125</v>
      </c>
      <c r="LQ99" s="18">
        <v>68</v>
      </c>
      <c r="LR99" s="25">
        <v>7943</v>
      </c>
      <c r="LS99" s="23">
        <f t="shared" si="301"/>
        <v>0.16402345847272126</v>
      </c>
      <c r="LT99" s="23">
        <f t="shared" si="302"/>
        <v>0.83597654152727874</v>
      </c>
      <c r="LU99" s="17">
        <f t="shared" si="303"/>
        <v>0.80562094742493706</v>
      </c>
      <c r="LV99" s="25">
        <v>48426</v>
      </c>
      <c r="LW99" s="18">
        <v>300</v>
      </c>
      <c r="LX99" s="25">
        <v>14047</v>
      </c>
      <c r="LY99" s="25">
        <v>16517</v>
      </c>
      <c r="LZ99" s="25">
        <v>2421</v>
      </c>
      <c r="MA99" s="25">
        <v>8536</v>
      </c>
      <c r="MB99" s="25">
        <v>6181</v>
      </c>
      <c r="MC99" s="18">
        <v>85</v>
      </c>
      <c r="MD99" s="18">
        <v>195</v>
      </c>
      <c r="ME99" s="18" t="s">
        <v>764</v>
      </c>
      <c r="MF99" s="18">
        <v>144</v>
      </c>
      <c r="MG99" s="17">
        <f t="shared" si="304"/>
        <v>0.30566224755296739</v>
      </c>
      <c r="MH99" s="17">
        <f t="shared" si="305"/>
        <v>0.64137033824804857</v>
      </c>
      <c r="MI99" s="25">
        <v>48426</v>
      </c>
      <c r="MJ99" s="18">
        <v>542</v>
      </c>
      <c r="MK99" s="25">
        <v>14801</v>
      </c>
      <c r="ML99" s="25">
        <v>12788</v>
      </c>
      <c r="MM99" s="25">
        <v>1349</v>
      </c>
      <c r="MN99" s="25">
        <v>11307</v>
      </c>
      <c r="MO99" s="25">
        <v>7375</v>
      </c>
      <c r="MP99" s="18">
        <v>90</v>
      </c>
      <c r="MQ99" s="18">
        <v>1</v>
      </c>
      <c r="MR99" s="18" t="s">
        <v>764</v>
      </c>
      <c r="MS99" s="18">
        <v>173</v>
      </c>
      <c r="MT99" s="17">
        <f t="shared" si="306"/>
        <v>0.58278610663693053</v>
      </c>
      <c r="MU99" s="69">
        <f t="shared" si="307"/>
        <v>0.72349564283649281</v>
      </c>
      <c r="MV99" s="27">
        <v>48426</v>
      </c>
      <c r="MW99" s="25">
        <v>3561</v>
      </c>
      <c r="MX99" s="18">
        <v>95</v>
      </c>
      <c r="MY99" s="25">
        <v>10305</v>
      </c>
      <c r="MZ99" s="25">
        <v>18158</v>
      </c>
      <c r="NA99" s="25">
        <v>3195</v>
      </c>
      <c r="NB99" s="18">
        <v>52</v>
      </c>
      <c r="NC99" s="25">
        <v>10751</v>
      </c>
      <c r="ND99" s="25">
        <v>2309</v>
      </c>
      <c r="NE99" s="17">
        <f t="shared" si="308"/>
        <v>7.3534877958121664E-2</v>
      </c>
      <c r="NF99" s="10">
        <f t="shared" si="309"/>
        <v>14924.78590013629</v>
      </c>
      <c r="NG99" s="17">
        <f t="shared" si="310"/>
        <v>0.36152067071407923</v>
      </c>
      <c r="NH99" s="25">
        <v>48426</v>
      </c>
      <c r="NI99" s="25">
        <v>1038</v>
      </c>
      <c r="NJ99" s="18">
        <v>5</v>
      </c>
      <c r="NK99" s="18">
        <v>13</v>
      </c>
      <c r="NL99" s="18">
        <v>9</v>
      </c>
      <c r="NM99" s="25">
        <v>46051</v>
      </c>
      <c r="NN99" s="25">
        <v>1216</v>
      </c>
      <c r="NO99" s="18">
        <v>55</v>
      </c>
      <c r="NP99" s="18">
        <v>2</v>
      </c>
      <c r="NQ99" s="32">
        <v>37</v>
      </c>
      <c r="NR99" s="27">
        <v>48426</v>
      </c>
      <c r="NS99" s="37">
        <f t="shared" si="311"/>
        <v>1.0526989633667865</v>
      </c>
      <c r="NT99" s="37">
        <f t="shared" si="312"/>
        <v>0.28405673263419523</v>
      </c>
      <c r="NU99" s="37">
        <f t="shared" si="313"/>
        <v>0.94993918945427436</v>
      </c>
      <c r="NV99" s="17">
        <f t="shared" si="314"/>
        <v>0.19289581500142916</v>
      </c>
      <c r="NW99" s="10">
        <f t="shared" si="315"/>
        <v>19720</v>
      </c>
      <c r="NX99" s="17">
        <f t="shared" si="316"/>
        <v>0.4072192623797134</v>
      </c>
      <c r="NY99" s="19">
        <f t="shared" si="317"/>
        <v>0.355385752131053</v>
      </c>
      <c r="NZ99" s="25">
        <v>28706</v>
      </c>
      <c r="OA99" s="25">
        <v>13157</v>
      </c>
      <c r="OB99" s="25">
        <v>1301</v>
      </c>
      <c r="OC99" s="25">
        <v>6572</v>
      </c>
      <c r="OD99" s="18">
        <v>257</v>
      </c>
      <c r="OE99" s="18">
        <v>985</v>
      </c>
      <c r="OF99" s="17">
        <f t="shared" si="318"/>
        <v>0.13571222070788419</v>
      </c>
      <c r="OG99" s="17">
        <f t="shared" si="319"/>
        <v>0.5927807376202866</v>
      </c>
      <c r="OH99" s="17">
        <f t="shared" si="320"/>
        <v>0.27169289224796594</v>
      </c>
      <c r="OI99" s="69">
        <f t="shared" si="321"/>
        <v>2.0340313054970471E-2</v>
      </c>
      <c r="OJ99" s="27">
        <v>48426</v>
      </c>
      <c r="OK99" s="18">
        <v>339</v>
      </c>
      <c r="OL99" s="25">
        <v>13215</v>
      </c>
      <c r="OM99" s="25">
        <v>8048</v>
      </c>
      <c r="ON99" s="18">
        <v>277</v>
      </c>
      <c r="OO99" s="18">
        <v>37</v>
      </c>
      <c r="OP99" s="18">
        <v>17</v>
      </c>
      <c r="OQ99" s="25">
        <v>28365</v>
      </c>
      <c r="OR99" s="69">
        <f t="shared" si="322"/>
        <v>0.28596208648246807</v>
      </c>
      <c r="OS99" s="85">
        <v>33112</v>
      </c>
      <c r="OT99" s="22">
        <v>33112</v>
      </c>
      <c r="OU99" s="38">
        <f t="shared" si="323"/>
        <v>7.2819398567011348E-2</v>
      </c>
      <c r="OV99" s="39">
        <v>0.82181897801401305</v>
      </c>
      <c r="OW99" s="22">
        <v>2721207</v>
      </c>
      <c r="OX99" s="36">
        <f t="shared" si="324"/>
        <v>111346348.02599999</v>
      </c>
      <c r="OY99" s="36">
        <f t="shared" si="325"/>
        <v>2243483.0747933066</v>
      </c>
      <c r="OZ99" s="22">
        <v>807</v>
      </c>
      <c r="PA99" s="22">
        <v>807</v>
      </c>
      <c r="PB99" s="38">
        <f t="shared" si="326"/>
        <v>1.7747419256939527E-3</v>
      </c>
      <c r="PC99" s="39">
        <v>0.55693928128872361</v>
      </c>
      <c r="PD99" s="22">
        <v>44945</v>
      </c>
      <c r="PE99" s="40">
        <f t="shared" si="327"/>
        <v>1839059.51</v>
      </c>
      <c r="PF99" s="36">
        <f t="shared" si="328"/>
        <v>247875.59944153295</v>
      </c>
      <c r="PG99" s="22">
        <v>201655</v>
      </c>
      <c r="PH99" s="22">
        <v>201655</v>
      </c>
      <c r="PI99" s="38">
        <f t="shared" si="329"/>
        <v>0.44347655889196286</v>
      </c>
      <c r="PJ99" s="39">
        <v>0.11500781036919491</v>
      </c>
      <c r="PK99" s="22">
        <v>2319190</v>
      </c>
      <c r="PL99" s="41">
        <f t="shared" si="330"/>
        <v>94896616.420000002</v>
      </c>
      <c r="PM99" s="36">
        <f t="shared" si="331"/>
        <v>16484615.851561079</v>
      </c>
      <c r="PN99" s="22">
        <v>28713</v>
      </c>
      <c r="PO99" s="22">
        <v>28713</v>
      </c>
      <c r="PP99" s="38">
        <f t="shared" si="332"/>
        <v>6.3145185765118295E-2</v>
      </c>
      <c r="PQ99" s="39">
        <v>0.56701180649879845</v>
      </c>
      <c r="PR99" s="22">
        <v>1628061</v>
      </c>
      <c r="PS99" s="41">
        <f t="shared" si="333"/>
        <v>66616999.997999996</v>
      </c>
      <c r="PT99" s="36">
        <f t="shared" si="334"/>
        <v>3764801.1978713502</v>
      </c>
      <c r="PU99" s="22">
        <v>40233</v>
      </c>
      <c r="PV99" s="22">
        <v>40233</v>
      </c>
      <c r="PW99" s="38">
        <f t="shared" si="335"/>
        <v>8.8479791693240148E-2</v>
      </c>
      <c r="PX99" s="39">
        <v>0.25156687296497898</v>
      </c>
      <c r="PY99" s="22">
        <v>1012129</v>
      </c>
      <c r="PZ99" s="36">
        <f t="shared" si="336"/>
        <v>6138216.9523077235</v>
      </c>
      <c r="QA99" s="22">
        <v>20157</v>
      </c>
      <c r="QB99" s="22">
        <v>20157</v>
      </c>
      <c r="QC99" s="39">
        <v>6.0239906732152599</v>
      </c>
      <c r="QD99" s="22">
        <v>12142558</v>
      </c>
      <c r="QE99" s="22">
        <f t="shared" si="337"/>
        <v>19563.0101111111</v>
      </c>
      <c r="QF99" s="22"/>
      <c r="QG99" s="22"/>
      <c r="QH99" s="22"/>
      <c r="QI99" s="38">
        <f t="shared" si="338"/>
        <v>0</v>
      </c>
      <c r="QJ99" s="39">
        <v>0</v>
      </c>
      <c r="QK99" s="22"/>
      <c r="QL99" s="42">
        <f t="shared" si="339"/>
        <v>0</v>
      </c>
      <c r="QM99" s="22">
        <f t="shared" si="340"/>
        <v>130037</v>
      </c>
      <c r="QN99" s="22">
        <v>70055</v>
      </c>
      <c r="QO99" s="22">
        <v>70055</v>
      </c>
      <c r="QP99" s="38">
        <f t="shared" si="341"/>
        <v>0.15406387311584865</v>
      </c>
      <c r="QQ99" s="39">
        <v>0.14856327171508099</v>
      </c>
      <c r="QR99" s="22">
        <v>1040760</v>
      </c>
      <c r="QS99" s="36">
        <f t="shared" si="342"/>
        <v>16471522.227393214</v>
      </c>
      <c r="QT99" s="22">
        <v>59982</v>
      </c>
      <c r="QU99" s="22">
        <v>59982</v>
      </c>
      <c r="QV99" s="38">
        <f t="shared" si="343"/>
        <v>0.13191148722053864</v>
      </c>
      <c r="QW99" s="39">
        <v>0.17649994998499552</v>
      </c>
      <c r="QX99" s="22">
        <v>1058682</v>
      </c>
      <c r="QY99" s="36">
        <f t="shared" si="344"/>
        <v>14103131.057647558</v>
      </c>
      <c r="QZ99" s="22"/>
      <c r="RA99" s="22"/>
      <c r="RB99" s="38">
        <f t="shared" si="345"/>
        <v>0</v>
      </c>
      <c r="RC99" s="39">
        <v>0</v>
      </c>
      <c r="RD99" s="22"/>
      <c r="RE99" s="36">
        <f t="shared" si="346"/>
        <v>0</v>
      </c>
      <c r="RF99" s="10">
        <f t="shared" si="347"/>
        <v>454714</v>
      </c>
      <c r="RG99" s="10">
        <f t="shared" si="348"/>
        <v>454714</v>
      </c>
      <c r="RH99" s="17">
        <f t="shared" si="349"/>
        <v>0.5848313790251739</v>
      </c>
      <c r="RI99" s="17">
        <f t="shared" si="350"/>
        <v>1.3361497692266825E-2</v>
      </c>
      <c r="RJ99" s="17">
        <f t="shared" si="351"/>
        <v>3.7734995701766992E-2</v>
      </c>
      <c r="RK99" s="17">
        <f t="shared" si="352"/>
        <v>4.1692245350952398E-3</v>
      </c>
      <c r="RL99" s="17">
        <f t="shared" si="353"/>
        <v>6.3323302331028786E-2</v>
      </c>
      <c r="RM99" s="17">
        <f t="shared" si="354"/>
        <v>0.10324374313953094</v>
      </c>
      <c r="RN99" s="17">
        <f t="shared" si="355"/>
        <v>0.27704814332486394</v>
      </c>
      <c r="RO99" s="17">
        <f t="shared" si="356"/>
        <v>0.23721221515826119</v>
      </c>
      <c r="RP99" s="17">
        <f t="shared" si="357"/>
        <v>0</v>
      </c>
      <c r="RQ99" s="17">
        <f t="shared" si="358"/>
        <v>0</v>
      </c>
      <c r="RR99" s="36">
        <f t="shared" si="359"/>
        <v>59453645.961015768</v>
      </c>
      <c r="RS99" s="36">
        <f t="shared" si="360"/>
        <v>287.22123113980837</v>
      </c>
      <c r="RT99" s="10">
        <f t="shared" si="361"/>
        <v>0</v>
      </c>
      <c r="RU99" s="17">
        <f t="shared" si="362"/>
        <v>0</v>
      </c>
      <c r="RV99" s="37">
        <f t="shared" si="363"/>
        <v>0.45522240353277005</v>
      </c>
      <c r="RW99" s="36">
        <f t="shared" si="364"/>
        <v>2.1967284391968929</v>
      </c>
      <c r="RX99" s="85">
        <v>-1.959964</v>
      </c>
      <c r="RY99" s="93">
        <v>88</v>
      </c>
      <c r="RZ99" s="43" t="b">
        <v>0</v>
      </c>
      <c r="SA99" s="18" t="b">
        <v>0</v>
      </c>
      <c r="SB99" s="18" t="b">
        <v>0</v>
      </c>
      <c r="SC99" s="18" t="b">
        <v>0</v>
      </c>
      <c r="SD99" s="18" t="b">
        <v>0</v>
      </c>
      <c r="SE99" s="32" t="b">
        <v>1</v>
      </c>
      <c r="SF99" s="43" t="b">
        <v>0</v>
      </c>
      <c r="SG99" s="18" t="b">
        <v>0</v>
      </c>
      <c r="SH99" s="18"/>
      <c r="SI99" s="18"/>
      <c r="SJ99" s="18"/>
      <c r="SK99" s="18"/>
      <c r="SL99" s="18"/>
      <c r="SM99" s="18"/>
      <c r="SN99" s="18"/>
      <c r="SO99" s="18"/>
      <c r="SP99" s="18"/>
      <c r="SQ99" s="17">
        <f t="shared" si="365"/>
        <v>0</v>
      </c>
      <c r="SR99" s="17">
        <f t="shared" si="366"/>
        <v>0</v>
      </c>
      <c r="SS99" s="17">
        <f t="shared" si="367"/>
        <v>0</v>
      </c>
      <c r="ST99" s="17">
        <f t="shared" si="368"/>
        <v>0</v>
      </c>
      <c r="SU99" s="17">
        <f t="shared" si="369"/>
        <v>0</v>
      </c>
      <c r="SV99" s="17">
        <f t="shared" si="399"/>
        <v>0</v>
      </c>
      <c r="SW99" s="17">
        <f t="shared" si="370"/>
        <v>0</v>
      </c>
      <c r="SX99" s="17">
        <f t="shared" si="371"/>
        <v>0</v>
      </c>
      <c r="SY99" s="17">
        <f t="shared" si="372"/>
        <v>0</v>
      </c>
      <c r="SZ99" s="17">
        <f t="shared" si="373"/>
        <v>0</v>
      </c>
      <c r="TA99" s="17">
        <f t="shared" si="374"/>
        <v>0</v>
      </c>
      <c r="TB99" s="24">
        <f t="shared" si="375"/>
        <v>620</v>
      </c>
      <c r="TC99" s="69">
        <f t="shared" si="376"/>
        <v>1</v>
      </c>
      <c r="TD99" s="17">
        <f t="shared" si="398"/>
        <v>2.6014568158168575E-6</v>
      </c>
      <c r="TE99" s="95">
        <v>56</v>
      </c>
      <c r="TF99" s="71"/>
      <c r="TG99" s="71"/>
      <c r="TH99" s="71">
        <v>53</v>
      </c>
      <c r="TI99" s="71"/>
      <c r="TJ99" s="71">
        <v>29</v>
      </c>
      <c r="TK99" s="71">
        <v>27</v>
      </c>
      <c r="TL99" s="71"/>
      <c r="TM99" s="71"/>
      <c r="TN99" s="71">
        <v>76</v>
      </c>
      <c r="TO99" s="71"/>
      <c r="TP99" s="71"/>
      <c r="TQ99" s="71">
        <v>49</v>
      </c>
      <c r="TR99" s="72">
        <v>55</v>
      </c>
      <c r="TS99" s="72"/>
      <c r="TT99" s="72"/>
      <c r="TU99" s="72"/>
      <c r="TV99" s="72">
        <v>29</v>
      </c>
      <c r="TW99" s="72"/>
      <c r="TX99" s="72">
        <v>27</v>
      </c>
      <c r="TY99" s="72"/>
      <c r="TZ99" s="72">
        <v>7</v>
      </c>
      <c r="UA99" s="72"/>
      <c r="UB99" s="72">
        <v>60</v>
      </c>
      <c r="UC99" s="72"/>
      <c r="UD99" s="72"/>
      <c r="UE99" s="72">
        <v>81</v>
      </c>
      <c r="UF99" s="72"/>
      <c r="UG99" s="72"/>
      <c r="UH99" s="72"/>
      <c r="UI99" s="72">
        <v>58</v>
      </c>
      <c r="UJ99" s="73">
        <v>19</v>
      </c>
      <c r="UK99" s="73"/>
      <c r="UL99" s="73"/>
      <c r="UM99" s="73"/>
      <c r="UN99" s="73">
        <v>41</v>
      </c>
      <c r="UO99" s="73"/>
      <c r="UP99" s="73">
        <v>14</v>
      </c>
      <c r="UQ99" s="73"/>
      <c r="UR99" s="73">
        <v>45</v>
      </c>
      <c r="US99" s="73">
        <v>150</v>
      </c>
      <c r="UT99" s="73"/>
      <c r="UU99" s="73"/>
      <c r="UV99" s="73">
        <v>28</v>
      </c>
      <c r="UW99" s="73"/>
      <c r="UX99" s="73"/>
      <c r="UY99" s="73"/>
      <c r="UZ99" s="73"/>
      <c r="VA99" s="73">
        <v>46</v>
      </c>
      <c r="VB99" s="73">
        <v>19</v>
      </c>
      <c r="VC99" s="73"/>
      <c r="VD99" s="73"/>
      <c r="VE99" s="73"/>
      <c r="VF99" s="73">
        <v>48</v>
      </c>
      <c r="VG99" s="73">
        <v>56</v>
      </c>
      <c r="VH99" s="73">
        <v>19</v>
      </c>
      <c r="VI99" s="73">
        <v>20</v>
      </c>
      <c r="VJ99" s="73">
        <v>49</v>
      </c>
      <c r="VK99" s="73">
        <v>148</v>
      </c>
      <c r="VL99" s="73"/>
      <c r="VM99" s="73"/>
      <c r="VN99" s="73">
        <v>16</v>
      </c>
      <c r="VO99" s="73"/>
      <c r="VP99" s="73"/>
      <c r="VQ99" s="73"/>
      <c r="VR99" s="73">
        <v>16</v>
      </c>
      <c r="VS99" s="73">
        <v>68</v>
      </c>
      <c r="VT99" s="73"/>
      <c r="VU99" s="73"/>
      <c r="VV99" s="73"/>
      <c r="VW99" s="73">
        <v>33</v>
      </c>
      <c r="VX99" s="73"/>
      <c r="VY99" s="73">
        <v>10</v>
      </c>
      <c r="VZ99" s="73">
        <v>20</v>
      </c>
      <c r="WA99" s="73">
        <v>47</v>
      </c>
      <c r="WB99" s="73"/>
      <c r="WC99" s="73">
        <v>152</v>
      </c>
      <c r="WD99" s="73"/>
      <c r="WE99" s="73"/>
      <c r="WF99" s="73">
        <v>16</v>
      </c>
      <c r="WG99" s="73"/>
      <c r="WH99" s="73"/>
      <c r="WI99" s="73"/>
      <c r="WJ99" s="73">
        <v>1</v>
      </c>
      <c r="WK99" s="73"/>
      <c r="WL99" s="73"/>
      <c r="WM99" s="73"/>
      <c r="WN99" s="73">
        <v>18</v>
      </c>
      <c r="WO99" s="22">
        <f t="shared" si="377"/>
        <v>217</v>
      </c>
      <c r="WP99" s="22">
        <f t="shared" si="378"/>
        <v>0</v>
      </c>
      <c r="WQ99" s="22">
        <f t="shared" si="379"/>
        <v>0</v>
      </c>
      <c r="WR99" s="22">
        <f t="shared" si="380"/>
        <v>0</v>
      </c>
      <c r="WS99" s="22">
        <f t="shared" si="381"/>
        <v>204</v>
      </c>
      <c r="WT99" s="22">
        <f t="shared" si="382"/>
        <v>56</v>
      </c>
      <c r="WU99" s="22">
        <f t="shared" si="383"/>
        <v>99</v>
      </c>
      <c r="WV99" s="22">
        <f t="shared" si="384"/>
        <v>20</v>
      </c>
      <c r="WW99" s="22">
        <f t="shared" si="385"/>
        <v>175</v>
      </c>
      <c r="WX99" s="22">
        <f t="shared" si="386"/>
        <v>0</v>
      </c>
      <c r="WY99" s="22">
        <f t="shared" si="387"/>
        <v>510</v>
      </c>
      <c r="WZ99" s="22">
        <f t="shared" si="388"/>
        <v>0</v>
      </c>
      <c r="XA99" s="22">
        <f t="shared" si="389"/>
        <v>0</v>
      </c>
      <c r="XB99" s="22">
        <f t="shared" si="390"/>
        <v>217</v>
      </c>
      <c r="XC99" s="22">
        <f t="shared" si="391"/>
        <v>0</v>
      </c>
      <c r="XD99" s="22">
        <f t="shared" si="392"/>
        <v>0</v>
      </c>
      <c r="XE99" s="22">
        <f t="shared" si="393"/>
        <v>1</v>
      </c>
      <c r="XF99" s="22">
        <f t="shared" si="394"/>
        <v>0</v>
      </c>
      <c r="XG99" s="93">
        <f t="shared" si="395"/>
        <v>187</v>
      </c>
    </row>
    <row r="100" spans="1:631" ht="17.100000000000001" customHeight="1" x14ac:dyDescent="0.2">
      <c r="A100" s="101"/>
      <c r="B100" s="27" t="s">
        <v>276</v>
      </c>
      <c r="C100" s="535" t="s">
        <v>277</v>
      </c>
      <c r="D100" s="25" t="s">
        <v>290</v>
      </c>
      <c r="E100" s="535" t="s">
        <v>291</v>
      </c>
      <c r="F100" s="25" t="s">
        <v>292</v>
      </c>
      <c r="G100" s="535" t="s">
        <v>291</v>
      </c>
      <c r="H100" s="25">
        <v>67</v>
      </c>
      <c r="I100" s="28">
        <v>7</v>
      </c>
      <c r="J100" s="17">
        <f t="shared" si="228"/>
        <v>0.84953328616746915</v>
      </c>
      <c r="K100" s="17">
        <f t="shared" si="229"/>
        <v>0.32876509117465819</v>
      </c>
      <c r="L100" s="17">
        <f t="shared" si="230"/>
        <v>1</v>
      </c>
      <c r="M100" s="17">
        <f t="shared" si="231"/>
        <v>0.14537159071968933</v>
      </c>
      <c r="N100" s="17">
        <f t="shared" si="232"/>
        <v>0.37786187855680559</v>
      </c>
      <c r="O100" s="17">
        <f t="shared" si="233"/>
        <v>0.35324189241618548</v>
      </c>
      <c r="P100" s="17">
        <f t="shared" si="234"/>
        <v>0.76704534581847639</v>
      </c>
      <c r="Q100" s="17">
        <f t="shared" si="235"/>
        <v>0.61078066327979541</v>
      </c>
      <c r="R100" s="69">
        <f t="shared" si="236"/>
        <v>0.90873374342209035</v>
      </c>
      <c r="S100" s="422">
        <f t="shared" si="237"/>
        <v>0.59348149906168557</v>
      </c>
      <c r="T100" s="17">
        <f t="shared" si="396"/>
        <v>0.40651850093831443</v>
      </c>
      <c r="U100" s="10">
        <f t="shared" si="238"/>
        <v>76499.464543573893</v>
      </c>
      <c r="V100" s="32">
        <v>6</v>
      </c>
      <c r="W100" s="550">
        <f t="shared" si="239"/>
        <v>0</v>
      </c>
      <c r="X100" s="550">
        <f t="shared" si="240"/>
        <v>0.48237038795057452</v>
      </c>
      <c r="Y100" s="550">
        <f t="shared" si="241"/>
        <v>0.51762961204942548</v>
      </c>
      <c r="Z100" s="551">
        <f t="shared" si="242"/>
        <v>97408.575654684988</v>
      </c>
      <c r="AA100" s="426">
        <f t="shared" si="243"/>
        <v>0.21021670510463275</v>
      </c>
      <c r="AB100" s="59">
        <f t="shared" si="244"/>
        <v>0.93694376663271028</v>
      </c>
      <c r="AC100" s="59">
        <f t="shared" si="245"/>
        <v>0.12889957365287455</v>
      </c>
      <c r="AD100" s="59">
        <f t="shared" si="246"/>
        <v>0.37786187855680559</v>
      </c>
      <c r="AE100" s="59">
        <f t="shared" si="247"/>
        <v>0.38921933672020453</v>
      </c>
      <c r="AF100" s="59">
        <f t="shared" si="248"/>
        <v>0.43108839035077712</v>
      </c>
      <c r="AG100" s="59">
        <f t="shared" si="249"/>
        <v>0.78695483488143869</v>
      </c>
      <c r="AH100" s="59">
        <f t="shared" si="250"/>
        <v>0.35324189241618548</v>
      </c>
      <c r="AI100" s="59">
        <f t="shared" si="251"/>
        <v>0.86922883812218998</v>
      </c>
      <c r="AJ100" s="59">
        <f t="shared" si="252"/>
        <v>0.82983773421274842</v>
      </c>
      <c r="AK100" s="59">
        <f t="shared" si="253"/>
        <v>0.23295465418152361</v>
      </c>
      <c r="AL100" s="35">
        <f t="shared" si="254"/>
        <v>1</v>
      </c>
      <c r="AM100" s="27">
        <v>188182</v>
      </c>
      <c r="AN100" s="25">
        <v>88262</v>
      </c>
      <c r="AO100" s="25">
        <v>99920</v>
      </c>
      <c r="AP100" s="17">
        <f t="shared" si="255"/>
        <v>3.6549950527570924E-3</v>
      </c>
      <c r="AQ100" s="63">
        <v>88.332666132906326</v>
      </c>
      <c r="AR100" s="58">
        <v>1667.802109</v>
      </c>
      <c r="AS100" s="24">
        <f t="shared" si="256"/>
        <v>112.83233123672709</v>
      </c>
      <c r="AT100" s="17">
        <f t="shared" si="257"/>
        <v>9.7443136663465907E-2</v>
      </c>
      <c r="AU100" s="25">
        <v>172845</v>
      </c>
      <c r="AV100" s="25">
        <v>79763</v>
      </c>
      <c r="AW100" s="25">
        <v>93082</v>
      </c>
      <c r="AX100" s="25">
        <v>15337</v>
      </c>
      <c r="AY100" s="25">
        <v>8499</v>
      </c>
      <c r="AZ100" s="25">
        <v>6838</v>
      </c>
      <c r="BA100" s="25">
        <v>39559</v>
      </c>
      <c r="BB100" s="25">
        <v>18140</v>
      </c>
      <c r="BC100" s="25">
        <v>21419</v>
      </c>
      <c r="BD100" s="63">
        <v>84.69116205238339</v>
      </c>
      <c r="BE100" s="25">
        <v>148623</v>
      </c>
      <c r="BF100" s="25">
        <v>70122</v>
      </c>
      <c r="BG100" s="25">
        <v>78501</v>
      </c>
      <c r="BH100" s="63">
        <v>89.326250621011198</v>
      </c>
      <c r="BI100" s="17">
        <v>0.21021670510463275</v>
      </c>
      <c r="BJ100" s="25">
        <v>49339</v>
      </c>
      <c r="BK100" s="25">
        <v>126764</v>
      </c>
      <c r="BL100" s="25">
        <v>12079</v>
      </c>
      <c r="BM100" s="17">
        <v>0.48450664226436529</v>
      </c>
      <c r="BN100" s="10">
        <f t="shared" si="258"/>
        <v>97006.571045407196</v>
      </c>
      <c r="BO100" s="29">
        <v>0.38921933672020453</v>
      </c>
      <c r="BP100" s="30">
        <f t="shared" si="259"/>
        <v>0.61078066327979541</v>
      </c>
      <c r="BQ100" s="31">
        <v>9.5287305544160805</v>
      </c>
      <c r="BR100" s="25">
        <v>138843</v>
      </c>
      <c r="BS100" s="25">
        <v>40906</v>
      </c>
      <c r="BT100" s="25">
        <v>84177</v>
      </c>
      <c r="BU100" s="25">
        <v>10065</v>
      </c>
      <c r="BV100" s="25">
        <v>2171</v>
      </c>
      <c r="BW100" s="18">
        <v>1524</v>
      </c>
      <c r="BX100" s="25">
        <v>43817</v>
      </c>
      <c r="BY100" s="25">
        <v>33703</v>
      </c>
      <c r="BZ100" s="25">
        <v>10114</v>
      </c>
      <c r="CA100" s="59">
        <v>0.23082365292009949</v>
      </c>
      <c r="CB100" s="25">
        <v>172845</v>
      </c>
      <c r="CC100" s="25">
        <v>15337</v>
      </c>
      <c r="CD100" s="17">
        <f t="shared" si="260"/>
        <v>8.8732679568399433E-2</v>
      </c>
      <c r="CE100" s="25">
        <v>2683</v>
      </c>
      <c r="CF100" s="25">
        <v>6790</v>
      </c>
      <c r="CG100" s="25">
        <v>10261</v>
      </c>
      <c r="CH100" s="25">
        <v>9771</v>
      </c>
      <c r="CI100" s="25">
        <v>6606</v>
      </c>
      <c r="CJ100" s="25">
        <v>3818</v>
      </c>
      <c r="CK100" s="25">
        <v>2056</v>
      </c>
      <c r="CL100" s="25">
        <v>1101</v>
      </c>
      <c r="CM100" s="18">
        <v>731</v>
      </c>
      <c r="CN100" s="26">
        <v>3.9447018280576032</v>
      </c>
      <c r="CO100" s="27">
        <v>43817</v>
      </c>
      <c r="CP100" s="34">
        <f t="shared" si="261"/>
        <v>4.294725791359518</v>
      </c>
      <c r="CQ100" s="25">
        <v>1407</v>
      </c>
      <c r="CR100" s="25">
        <v>1688</v>
      </c>
      <c r="CS100" s="25">
        <v>1412</v>
      </c>
      <c r="CT100" s="25">
        <v>9772</v>
      </c>
      <c r="CU100" s="25">
        <v>28064</v>
      </c>
      <c r="CV100" s="18">
        <v>794</v>
      </c>
      <c r="CW100" s="18">
        <v>474</v>
      </c>
      <c r="CX100" s="18">
        <v>206</v>
      </c>
      <c r="CY100" s="25">
        <v>43817</v>
      </c>
      <c r="CZ100" s="25">
        <v>38736</v>
      </c>
      <c r="DA100" s="25">
        <v>1001</v>
      </c>
      <c r="DB100" s="25">
        <v>1618</v>
      </c>
      <c r="DC100" s="25">
        <v>2171</v>
      </c>
      <c r="DD100" s="18">
        <v>136</v>
      </c>
      <c r="DE100" s="18">
        <v>155</v>
      </c>
      <c r="DF100" s="25">
        <v>43817</v>
      </c>
      <c r="DG100" s="25">
        <v>18229</v>
      </c>
      <c r="DH100" s="18">
        <v>616</v>
      </c>
      <c r="DI100" s="18">
        <v>44</v>
      </c>
      <c r="DJ100" s="25">
        <v>24224</v>
      </c>
      <c r="DK100" s="18">
        <v>572</v>
      </c>
      <c r="DL100" s="18">
        <v>132</v>
      </c>
      <c r="DM100" s="25">
        <f t="shared" si="262"/>
        <v>74337.905949745531</v>
      </c>
      <c r="DN100" s="17">
        <f t="shared" si="263"/>
        <v>0.55284478627016909</v>
      </c>
      <c r="DO100" s="17">
        <f t="shared" si="264"/>
        <v>1.3054293995481206E-2</v>
      </c>
      <c r="DP100" s="23">
        <f t="shared" si="265"/>
        <v>0.43108839035077712</v>
      </c>
      <c r="DQ100" s="23">
        <f t="shared" si="266"/>
        <v>0.56891160964922283</v>
      </c>
      <c r="DR100" s="25">
        <v>43817</v>
      </c>
      <c r="DS100" s="18">
        <v>385</v>
      </c>
      <c r="DT100" s="25">
        <v>37056</v>
      </c>
      <c r="DU100" s="18">
        <v>18</v>
      </c>
      <c r="DV100" s="25">
        <v>2475</v>
      </c>
      <c r="DW100" s="18">
        <v>36</v>
      </c>
      <c r="DX100" s="25">
        <v>3649</v>
      </c>
      <c r="DY100" s="18">
        <v>198</v>
      </c>
      <c r="DZ100" s="17">
        <f t="shared" si="267"/>
        <v>0.91138142729990645</v>
      </c>
      <c r="EA100" s="17">
        <f t="shared" si="268"/>
        <v>8.8618572700093545E-2</v>
      </c>
      <c r="EB100" s="25">
        <v>43817</v>
      </c>
      <c r="EC100" s="25">
        <v>33801</v>
      </c>
      <c r="ED100" s="18">
        <v>681</v>
      </c>
      <c r="EE100" s="25">
        <v>5246</v>
      </c>
      <c r="EF100" s="17">
        <f t="shared" si="269"/>
        <v>0.1197252208047105</v>
      </c>
      <c r="EG100" s="25">
        <v>3773</v>
      </c>
      <c r="EH100" s="18">
        <v>316</v>
      </c>
      <c r="EI100" s="17">
        <f t="shared" si="270"/>
        <v>0.78695483488143869</v>
      </c>
      <c r="EJ100" s="17">
        <f t="shared" si="271"/>
        <v>8.6108131547116412E-2</v>
      </c>
      <c r="EK100" s="69">
        <f t="shared" si="272"/>
        <v>0.32876509117465819</v>
      </c>
      <c r="EL100" s="27">
        <v>126633</v>
      </c>
      <c r="EM100" s="25">
        <v>118648</v>
      </c>
      <c r="EN100" s="25">
        <v>7985</v>
      </c>
      <c r="EO100" s="59">
        <v>0.93694376663271028</v>
      </c>
      <c r="EP100" s="25">
        <v>56892</v>
      </c>
      <c r="EQ100" s="25">
        <v>55272</v>
      </c>
      <c r="ER100" s="25">
        <v>1620</v>
      </c>
      <c r="ES100" s="59">
        <v>0.97152499472685083</v>
      </c>
      <c r="ET100" s="25">
        <v>69741</v>
      </c>
      <c r="EU100" s="25">
        <v>63376</v>
      </c>
      <c r="EV100" s="25">
        <v>6365</v>
      </c>
      <c r="EW100" s="59">
        <v>0.90873374342209035</v>
      </c>
      <c r="EX100" s="25">
        <v>28225</v>
      </c>
      <c r="EY100" s="25">
        <v>27054</v>
      </c>
      <c r="EZ100" s="25">
        <v>1171</v>
      </c>
      <c r="FA100" s="59">
        <v>0.95851195748449958</v>
      </c>
      <c r="FB100" s="25">
        <v>98408</v>
      </c>
      <c r="FC100" s="25">
        <v>91594</v>
      </c>
      <c r="FD100" s="25">
        <v>6814</v>
      </c>
      <c r="FE100" s="59">
        <v>0.93075766197870091</v>
      </c>
      <c r="FF100" s="25">
        <v>75298</v>
      </c>
      <c r="FG100" s="25">
        <v>28364</v>
      </c>
      <c r="FH100" s="25">
        <v>41671</v>
      </c>
      <c r="FI100" s="25">
        <v>5263</v>
      </c>
      <c r="FJ100" s="23">
        <f t="shared" si="273"/>
        <v>6.9895614757364069E-2</v>
      </c>
      <c r="FK100" s="23">
        <f t="shared" si="274"/>
        <v>0.553414433318282</v>
      </c>
      <c r="FL100" s="36">
        <f t="shared" si="275"/>
        <v>5.3893216796503891</v>
      </c>
      <c r="FM100" s="25">
        <v>35696</v>
      </c>
      <c r="FN100" s="25">
        <v>13742</v>
      </c>
      <c r="FO100" s="17">
        <f t="shared" si="276"/>
        <v>0.38497310623038994</v>
      </c>
      <c r="FP100" s="25">
        <v>19375</v>
      </c>
      <c r="FQ100" s="17">
        <f t="shared" si="277"/>
        <v>0.54277790228597045</v>
      </c>
      <c r="FR100" s="25">
        <v>2579</v>
      </c>
      <c r="FS100" s="17">
        <f t="shared" si="278"/>
        <v>7.2248991483639627E-2</v>
      </c>
      <c r="FT100" s="25">
        <v>39602</v>
      </c>
      <c r="FU100" s="25">
        <v>14622</v>
      </c>
      <c r="FV100" s="25">
        <v>22296</v>
      </c>
      <c r="FW100" s="17">
        <f t="shared" si="279"/>
        <v>6.7774354830564112E-2</v>
      </c>
      <c r="FX100" s="17">
        <f t="shared" si="280"/>
        <v>0.56300186859249535</v>
      </c>
      <c r="FY100" s="25">
        <v>2684</v>
      </c>
      <c r="FZ100" s="25">
        <v>106486</v>
      </c>
      <c r="GA100" s="25">
        <v>13726</v>
      </c>
      <c r="GB100" s="25">
        <v>52523</v>
      </c>
      <c r="GC100" s="25">
        <v>18274</v>
      </c>
      <c r="GD100" s="25">
        <v>10679</v>
      </c>
      <c r="GE100" s="18">
        <v>283</v>
      </c>
      <c r="GF100" s="25">
        <v>8318</v>
      </c>
      <c r="GG100" s="18">
        <v>310</v>
      </c>
      <c r="GH100" s="18">
        <v>191</v>
      </c>
      <c r="GI100" s="18">
        <v>2182</v>
      </c>
      <c r="GJ100" s="10">
        <f t="shared" si="281"/>
        <v>13726</v>
      </c>
      <c r="GK100" s="10">
        <f t="shared" si="400"/>
        <v>92760</v>
      </c>
      <c r="GL100" s="10">
        <f t="shared" si="401"/>
        <v>40237</v>
      </c>
      <c r="GM100" s="10">
        <f t="shared" si="282"/>
        <v>66249</v>
      </c>
      <c r="GN100" s="10">
        <f t="shared" si="402"/>
        <v>21963</v>
      </c>
      <c r="GO100" s="17">
        <f t="shared" si="283"/>
        <v>0.12889957365287455</v>
      </c>
      <c r="GP100" s="17">
        <f t="shared" si="403"/>
        <v>0.87110042634712548</v>
      </c>
      <c r="GQ100" s="17">
        <f t="shared" si="404"/>
        <v>0.37786187855680559</v>
      </c>
      <c r="GR100" s="17">
        <f t="shared" si="405"/>
        <v>0.20625246511278478</v>
      </c>
      <c r="GS100" s="17">
        <f t="shared" si="284"/>
        <v>0.62448115245196556</v>
      </c>
      <c r="GT100" s="25">
        <v>48177</v>
      </c>
      <c r="GU100" s="25">
        <v>5222</v>
      </c>
      <c r="GV100" s="25">
        <v>21323</v>
      </c>
      <c r="GW100" s="25">
        <v>10167</v>
      </c>
      <c r="GX100" s="25">
        <v>6086</v>
      </c>
      <c r="GY100" s="18">
        <v>220</v>
      </c>
      <c r="GZ100" s="25">
        <v>3658</v>
      </c>
      <c r="HA100" s="18">
        <v>122</v>
      </c>
      <c r="HB100" s="18">
        <v>136</v>
      </c>
      <c r="HC100" s="18">
        <v>1243</v>
      </c>
      <c r="HD100" s="23">
        <f t="shared" si="285"/>
        <v>0.10839197127259896</v>
      </c>
      <c r="HE100" s="23">
        <f t="shared" si="286"/>
        <v>0.89160802872740108</v>
      </c>
      <c r="HF100" s="23">
        <f t="shared" si="287"/>
        <v>0.44901093882973203</v>
      </c>
      <c r="HG100" s="23">
        <f t="shared" si="288"/>
        <v>0.2379766278514644</v>
      </c>
      <c r="HH100" s="25">
        <v>58309</v>
      </c>
      <c r="HI100" s="25">
        <v>8504</v>
      </c>
      <c r="HJ100" s="25">
        <v>31200</v>
      </c>
      <c r="HK100" s="25">
        <v>8107</v>
      </c>
      <c r="HL100" s="25">
        <v>4593</v>
      </c>
      <c r="HM100" s="18">
        <v>63</v>
      </c>
      <c r="HN100" s="25">
        <v>4660</v>
      </c>
      <c r="HO100" s="18">
        <v>188</v>
      </c>
      <c r="HP100" s="18">
        <v>55</v>
      </c>
      <c r="HQ100" s="18">
        <v>939</v>
      </c>
      <c r="HR100" s="23">
        <f t="shared" si="289"/>
        <v>0.14584369479840162</v>
      </c>
      <c r="HS100" s="23">
        <f t="shared" si="290"/>
        <v>0.85415630520159835</v>
      </c>
      <c r="HT100" s="80">
        <f t="shared" si="291"/>
        <v>0.31907595739937233</v>
      </c>
      <c r="HU100" s="27">
        <v>156773</v>
      </c>
      <c r="HV100" s="25">
        <v>7557</v>
      </c>
      <c r="HW100" s="25">
        <v>29808</v>
      </c>
      <c r="HX100" s="18">
        <v>3330</v>
      </c>
      <c r="HY100" s="25">
        <v>34075</v>
      </c>
      <c r="HZ100" s="25">
        <v>14742</v>
      </c>
      <c r="IA100" s="25">
        <v>3426</v>
      </c>
      <c r="IB100" s="18">
        <v>373</v>
      </c>
      <c r="IC100" s="25">
        <v>20648</v>
      </c>
      <c r="ID100" s="25">
        <v>26801</v>
      </c>
      <c r="IE100" s="25">
        <v>10261</v>
      </c>
      <c r="IF100" s="18">
        <v>1118</v>
      </c>
      <c r="IG100" s="25">
        <v>4634</v>
      </c>
      <c r="IH100" s="17">
        <f t="shared" si="292"/>
        <v>0.2649882313918851</v>
      </c>
      <c r="II100" s="17">
        <f t="shared" si="293"/>
        <v>9.4034049230415959E-2</v>
      </c>
      <c r="IJ100" s="30">
        <f t="shared" si="294"/>
        <v>10.634445801112467</v>
      </c>
      <c r="IK100" s="17">
        <f t="shared" si="397"/>
        <v>0.14537159071968933</v>
      </c>
      <c r="IL100" s="25">
        <v>72395</v>
      </c>
      <c r="IM100" s="25">
        <v>5009</v>
      </c>
      <c r="IN100" s="25">
        <v>17553</v>
      </c>
      <c r="IO100" s="18">
        <v>2374</v>
      </c>
      <c r="IP100" s="25">
        <v>20826</v>
      </c>
      <c r="IQ100" s="25">
        <v>5466</v>
      </c>
      <c r="IR100" s="25">
        <v>1890</v>
      </c>
      <c r="IS100" s="18">
        <v>250</v>
      </c>
      <c r="IT100" s="25">
        <v>10050</v>
      </c>
      <c r="IU100" s="25">
        <v>890</v>
      </c>
      <c r="IV100" s="25">
        <v>4323</v>
      </c>
      <c r="IW100" s="18">
        <v>544</v>
      </c>
      <c r="IX100" s="25">
        <v>3220</v>
      </c>
      <c r="IY100" s="17">
        <f t="shared" si="295"/>
        <v>0.73372470474480278</v>
      </c>
      <c r="IZ100" s="25">
        <v>84378</v>
      </c>
      <c r="JA100" s="25">
        <v>2548</v>
      </c>
      <c r="JB100" s="25">
        <v>12255</v>
      </c>
      <c r="JC100" s="18">
        <v>956</v>
      </c>
      <c r="JD100" s="25">
        <v>13249</v>
      </c>
      <c r="JE100" s="25">
        <v>9276</v>
      </c>
      <c r="JF100" s="25">
        <v>1536</v>
      </c>
      <c r="JG100" s="18">
        <v>123</v>
      </c>
      <c r="JH100" s="25">
        <v>10598</v>
      </c>
      <c r="JI100" s="25">
        <v>25911</v>
      </c>
      <c r="JJ100" s="25">
        <v>5938</v>
      </c>
      <c r="JK100" s="18">
        <v>574</v>
      </c>
      <c r="JL100" s="25">
        <v>1414</v>
      </c>
      <c r="JM100" s="80">
        <f t="shared" si="296"/>
        <v>0.47192396122211949</v>
      </c>
      <c r="JN100" s="27">
        <v>156773</v>
      </c>
      <c r="JO100" s="25">
        <v>114991</v>
      </c>
      <c r="JP100" s="18">
        <v>74</v>
      </c>
      <c r="JQ100" s="18">
        <v>362</v>
      </c>
      <c r="JR100" s="25">
        <v>3677</v>
      </c>
      <c r="JS100" s="18">
        <v>883</v>
      </c>
      <c r="JT100" s="18">
        <v>228</v>
      </c>
      <c r="JU100" s="18">
        <v>6</v>
      </c>
      <c r="JV100" s="18">
        <v>31</v>
      </c>
      <c r="JW100" s="25">
        <v>36521</v>
      </c>
      <c r="JX100" s="17">
        <f t="shared" si="297"/>
        <v>0.23295465418152361</v>
      </c>
      <c r="JY100" s="17">
        <f t="shared" si="298"/>
        <v>0.76704534581847639</v>
      </c>
      <c r="JZ100" s="25">
        <v>33422</v>
      </c>
      <c r="KA100" s="25">
        <v>25521</v>
      </c>
      <c r="KB100" s="18">
        <v>27</v>
      </c>
      <c r="KC100" s="18">
        <v>99</v>
      </c>
      <c r="KD100" s="25">
        <v>637</v>
      </c>
      <c r="KE100" s="18">
        <v>334</v>
      </c>
      <c r="KF100" s="18">
        <v>90</v>
      </c>
      <c r="KG100" s="18">
        <v>5</v>
      </c>
      <c r="KH100" s="18">
        <v>12</v>
      </c>
      <c r="KI100" s="25">
        <v>6697</v>
      </c>
      <c r="KJ100" s="17">
        <f t="shared" si="299"/>
        <v>0.20037699718748131</v>
      </c>
      <c r="KK100" s="25">
        <v>123351</v>
      </c>
      <c r="KL100" s="25">
        <v>89470</v>
      </c>
      <c r="KM100" s="18">
        <v>47</v>
      </c>
      <c r="KN100" s="18">
        <v>263</v>
      </c>
      <c r="KO100" s="25">
        <v>3040</v>
      </c>
      <c r="KP100" s="18">
        <v>549</v>
      </c>
      <c r="KQ100" s="18">
        <v>138</v>
      </c>
      <c r="KR100" s="18">
        <v>1</v>
      </c>
      <c r="KS100" s="18">
        <v>19</v>
      </c>
      <c r="KT100" s="25">
        <v>29824</v>
      </c>
      <c r="KU100" s="69">
        <f t="shared" si="300"/>
        <v>0.24178158263816263</v>
      </c>
      <c r="KV100" s="27">
        <v>188182</v>
      </c>
      <c r="KW100" s="25">
        <v>179681</v>
      </c>
      <c r="KX100" s="25">
        <v>8501</v>
      </c>
      <c r="KY100" s="59">
        <v>4.5174352488548314E-2</v>
      </c>
      <c r="KZ100" s="25">
        <v>4693</v>
      </c>
      <c r="LA100" s="25">
        <v>2302</v>
      </c>
      <c r="LB100" s="25">
        <v>3668</v>
      </c>
      <c r="LC100" s="25">
        <v>2419</v>
      </c>
      <c r="LD100" s="25">
        <v>88262</v>
      </c>
      <c r="LE100" s="25">
        <v>84634</v>
      </c>
      <c r="LF100" s="25">
        <v>3628</v>
      </c>
      <c r="LG100" s="59">
        <v>4.110489225261154E-2</v>
      </c>
      <c r="LH100" s="25">
        <v>99920</v>
      </c>
      <c r="LI100" s="25">
        <v>95047</v>
      </c>
      <c r="LJ100" s="25">
        <v>4873</v>
      </c>
      <c r="LK100" s="35">
        <v>4.8769015212169739E-2</v>
      </c>
      <c r="LL100" s="27">
        <v>43817</v>
      </c>
      <c r="LM100" s="18">
        <v>446</v>
      </c>
      <c r="LN100" s="25">
        <v>37641</v>
      </c>
      <c r="LO100" s="18">
        <v>385</v>
      </c>
      <c r="LP100" s="18">
        <v>22</v>
      </c>
      <c r="LQ100" s="18">
        <v>75</v>
      </c>
      <c r="LR100" s="25">
        <v>5248</v>
      </c>
      <c r="LS100" s="23">
        <f t="shared" si="301"/>
        <v>0.11977086518931009</v>
      </c>
      <c r="LT100" s="23">
        <f t="shared" si="302"/>
        <v>0.88022913481068987</v>
      </c>
      <c r="LU100" s="17">
        <f t="shared" si="303"/>
        <v>0.86922883812218998</v>
      </c>
      <c r="LV100" s="25">
        <v>43817</v>
      </c>
      <c r="LW100" s="25">
        <v>6900</v>
      </c>
      <c r="LX100" s="25">
        <v>26192</v>
      </c>
      <c r="LY100" s="25">
        <v>2620</v>
      </c>
      <c r="LZ100" s="18">
        <v>243</v>
      </c>
      <c r="MA100" s="25">
        <v>1023</v>
      </c>
      <c r="MB100" s="25">
        <v>3280</v>
      </c>
      <c r="MC100" s="18">
        <v>6</v>
      </c>
      <c r="MD100" s="18">
        <v>649</v>
      </c>
      <c r="ME100" s="25">
        <v>1723</v>
      </c>
      <c r="MF100" s="25">
        <v>1181</v>
      </c>
      <c r="MG100" s="17">
        <f t="shared" si="304"/>
        <v>9.8340826619805102E-2</v>
      </c>
      <c r="MH100" s="17">
        <f t="shared" si="305"/>
        <v>0.82983773421274842</v>
      </c>
      <c r="MI100" s="25">
        <v>43817</v>
      </c>
      <c r="MJ100" s="25">
        <v>6082</v>
      </c>
      <c r="MK100" s="25">
        <v>27150</v>
      </c>
      <c r="ML100" s="25">
        <v>2794</v>
      </c>
      <c r="MM100" s="18">
        <v>249</v>
      </c>
      <c r="MN100" s="25">
        <v>1145</v>
      </c>
      <c r="MO100" s="25">
        <v>3549</v>
      </c>
      <c r="MP100" s="18">
        <v>9</v>
      </c>
      <c r="MQ100" s="18">
        <v>26</v>
      </c>
      <c r="MR100" s="25">
        <v>1630</v>
      </c>
      <c r="MS100" s="25">
        <v>1183</v>
      </c>
      <c r="MT100" s="17">
        <f t="shared" si="306"/>
        <v>0.82299107652281078</v>
      </c>
      <c r="MU100" s="69">
        <f t="shared" si="307"/>
        <v>0.84953328616746915</v>
      </c>
      <c r="MV100" s="27">
        <v>43817</v>
      </c>
      <c r="MW100" s="25">
        <v>15478</v>
      </c>
      <c r="MX100" s="18">
        <v>36</v>
      </c>
      <c r="MY100" s="25">
        <v>14428</v>
      </c>
      <c r="MZ100" s="25">
        <v>6681</v>
      </c>
      <c r="NA100" s="25">
        <v>3851</v>
      </c>
      <c r="NB100" s="18">
        <v>21</v>
      </c>
      <c r="NC100" s="25">
        <v>2126</v>
      </c>
      <c r="ND100" s="25">
        <v>1196</v>
      </c>
      <c r="NE100" s="17">
        <f t="shared" si="308"/>
        <v>0.35324189241618548</v>
      </c>
      <c r="NF100" s="10">
        <f t="shared" si="309"/>
        <v>61056.094894675582</v>
      </c>
      <c r="NG100" s="17">
        <f t="shared" si="310"/>
        <v>0.48965013579204419</v>
      </c>
      <c r="NH100" s="25">
        <v>43817</v>
      </c>
      <c r="NI100" s="25">
        <v>4826</v>
      </c>
      <c r="NJ100" s="25">
        <v>1014</v>
      </c>
      <c r="NK100" s="18">
        <v>7</v>
      </c>
      <c r="NL100" s="18">
        <v>42</v>
      </c>
      <c r="NM100" s="25">
        <v>35256</v>
      </c>
      <c r="NN100" s="25">
        <v>2484</v>
      </c>
      <c r="NO100" s="18">
        <v>91</v>
      </c>
      <c r="NP100" s="18">
        <v>4</v>
      </c>
      <c r="NQ100" s="32">
        <v>93</v>
      </c>
      <c r="NR100" s="27">
        <v>43817</v>
      </c>
      <c r="NS100" s="37">
        <f t="shared" si="311"/>
        <v>1.2035739553141476</v>
      </c>
      <c r="NT100" s="37">
        <f t="shared" si="312"/>
        <v>0.3247683308594948</v>
      </c>
      <c r="NU100" s="37">
        <f t="shared" si="313"/>
        <v>0.83085878984394257</v>
      </c>
      <c r="NV100" s="17">
        <f t="shared" si="314"/>
        <v>0.16871520324382097</v>
      </c>
      <c r="NW100" s="10">
        <f t="shared" si="315"/>
        <v>23784</v>
      </c>
      <c r="NX100" s="17">
        <f t="shared" si="316"/>
        <v>0.54280302165826044</v>
      </c>
      <c r="NY100" s="19">
        <f t="shared" si="317"/>
        <v>0.42862549334102257</v>
      </c>
      <c r="NZ100" s="25">
        <v>16650</v>
      </c>
      <c r="OA100" s="25">
        <v>20033</v>
      </c>
      <c r="OB100" s="25">
        <v>1347</v>
      </c>
      <c r="OC100" s="25">
        <v>12635</v>
      </c>
      <c r="OD100" s="18">
        <v>756</v>
      </c>
      <c r="OE100" s="25">
        <v>1316</v>
      </c>
      <c r="OF100" s="17">
        <f t="shared" si="318"/>
        <v>0.28835839970787591</v>
      </c>
      <c r="OG100" s="17">
        <f t="shared" si="319"/>
        <v>0.37998950179154212</v>
      </c>
      <c r="OH100" s="17">
        <f t="shared" si="320"/>
        <v>0.4571969783417395</v>
      </c>
      <c r="OI100" s="69">
        <f t="shared" si="321"/>
        <v>3.0034005066526689E-2</v>
      </c>
      <c r="OJ100" s="27">
        <v>43817</v>
      </c>
      <c r="OK100" s="18">
        <v>784</v>
      </c>
      <c r="OL100" s="25">
        <v>19925</v>
      </c>
      <c r="OM100" s="25">
        <v>15037</v>
      </c>
      <c r="ON100" s="18">
        <v>575</v>
      </c>
      <c r="OO100" s="18">
        <v>273</v>
      </c>
      <c r="OP100" s="18">
        <v>158</v>
      </c>
      <c r="OQ100" s="25">
        <v>13330</v>
      </c>
      <c r="OR100" s="69">
        <f t="shared" si="322"/>
        <v>0.48935344729214686</v>
      </c>
      <c r="OS100" s="85">
        <v>47372</v>
      </c>
      <c r="OT100" s="22">
        <v>47372</v>
      </c>
      <c r="OU100" s="38">
        <f t="shared" si="323"/>
        <v>0.16317167263709012</v>
      </c>
      <c r="OV100" s="39">
        <v>0.96755361817107155</v>
      </c>
      <c r="OW100" s="22">
        <v>4583495</v>
      </c>
      <c r="OX100" s="36">
        <f t="shared" si="324"/>
        <v>187547448.41</v>
      </c>
      <c r="OY100" s="36">
        <f t="shared" si="325"/>
        <v>3209660.5526428036</v>
      </c>
      <c r="OZ100" s="22">
        <v>6433</v>
      </c>
      <c r="PA100" s="22">
        <v>6433</v>
      </c>
      <c r="PB100" s="38">
        <f t="shared" si="326"/>
        <v>2.2158308073849546E-2</v>
      </c>
      <c r="PC100" s="39">
        <v>0.59654904399191666</v>
      </c>
      <c r="PD100" s="22">
        <v>383760</v>
      </c>
      <c r="PE100" s="40">
        <f t="shared" si="327"/>
        <v>15702691.68</v>
      </c>
      <c r="PF100" s="36">
        <f t="shared" si="328"/>
        <v>1975940.1873697415</v>
      </c>
      <c r="PG100" s="22">
        <v>94119</v>
      </c>
      <c r="PH100" s="22">
        <v>86169</v>
      </c>
      <c r="PI100" s="38">
        <f t="shared" si="329"/>
        <v>0.29680697161752551</v>
      </c>
      <c r="PJ100" s="39">
        <v>0.11033689609952535</v>
      </c>
      <c r="PK100" s="22">
        <v>950762</v>
      </c>
      <c r="PL100" s="41">
        <f t="shared" si="330"/>
        <v>38903279.516000003</v>
      </c>
      <c r="PM100" s="36">
        <f t="shared" si="331"/>
        <v>7044025.0096112993</v>
      </c>
      <c r="PN100" s="22">
        <v>15184</v>
      </c>
      <c r="PO100" s="22">
        <v>15127</v>
      </c>
      <c r="PP100" s="38">
        <f t="shared" si="332"/>
        <v>5.2104574262882335E-2</v>
      </c>
      <c r="PQ100" s="39">
        <v>0.65534276459311169</v>
      </c>
      <c r="PR100" s="22">
        <v>991337</v>
      </c>
      <c r="PS100" s="41">
        <f t="shared" si="333"/>
        <v>40563527.365999997</v>
      </c>
      <c r="PT100" s="36">
        <f t="shared" si="334"/>
        <v>1983427.287994982</v>
      </c>
      <c r="PU100" s="22">
        <v>38649</v>
      </c>
      <c r="PV100" s="22">
        <v>38649</v>
      </c>
      <c r="PW100" s="38">
        <f t="shared" si="335"/>
        <v>0.1331255166712593</v>
      </c>
      <c r="PX100" s="39">
        <v>0.30641801857745349</v>
      </c>
      <c r="PY100" s="22">
        <v>1184275</v>
      </c>
      <c r="PZ100" s="36">
        <f t="shared" si="336"/>
        <v>5896551.2636328684</v>
      </c>
      <c r="QA100" s="22">
        <v>32255</v>
      </c>
      <c r="QB100" s="22">
        <v>32255</v>
      </c>
      <c r="QC100" s="39">
        <v>6.0957671678809477</v>
      </c>
      <c r="QD100" s="22">
        <v>19661897</v>
      </c>
      <c r="QE100" s="22">
        <f t="shared" si="337"/>
        <v>31677.500722222201</v>
      </c>
      <c r="QF100" s="22"/>
      <c r="QG100" s="22"/>
      <c r="QH100" s="22"/>
      <c r="QI100" s="38">
        <f t="shared" si="338"/>
        <v>0</v>
      </c>
      <c r="QJ100" s="39">
        <v>0</v>
      </c>
      <c r="QK100" s="22"/>
      <c r="QL100" s="42">
        <f t="shared" si="339"/>
        <v>0</v>
      </c>
      <c r="QM100" s="22">
        <f t="shared" si="340"/>
        <v>64315</v>
      </c>
      <c r="QN100" s="22">
        <v>54599</v>
      </c>
      <c r="QO100" s="22">
        <v>54599</v>
      </c>
      <c r="QP100" s="38">
        <f t="shared" si="341"/>
        <v>0.18806489391016809</v>
      </c>
      <c r="QQ100" s="39">
        <v>0.16160002930456602</v>
      </c>
      <c r="QR100" s="22">
        <v>882320</v>
      </c>
      <c r="QS100" s="36">
        <f t="shared" si="342"/>
        <v>12837465.449909957</v>
      </c>
      <c r="QT100" s="22">
        <v>9166</v>
      </c>
      <c r="QU100" s="22">
        <v>9166</v>
      </c>
      <c r="QV100" s="38">
        <f t="shared" si="343"/>
        <v>3.157205841829705E-2</v>
      </c>
      <c r="QW100" s="39">
        <v>0.18180013091861227</v>
      </c>
      <c r="QX100" s="22">
        <v>166638</v>
      </c>
      <c r="QY100" s="36">
        <f t="shared" si="344"/>
        <v>2155134.8616984682</v>
      </c>
      <c r="QZ100" s="22">
        <v>550</v>
      </c>
      <c r="RA100" s="22">
        <v>550</v>
      </c>
      <c r="RB100" s="38">
        <f t="shared" si="345"/>
        <v>1.894461284100303E-3</v>
      </c>
      <c r="RC100" s="39">
        <v>0.18899999999999997</v>
      </c>
      <c r="RD100" s="22">
        <v>10395</v>
      </c>
      <c r="RE100" s="36">
        <f t="shared" si="346"/>
        <v>59428.17830476923</v>
      </c>
      <c r="RF100" s="10">
        <f t="shared" si="347"/>
        <v>298327</v>
      </c>
      <c r="RG100" s="10">
        <f t="shared" si="348"/>
        <v>290320</v>
      </c>
      <c r="RH100" s="17">
        <f t="shared" si="349"/>
        <v>0.37339568598853007</v>
      </c>
      <c r="RI100" s="17">
        <f t="shared" si="350"/>
        <v>8.5308787721928622E-3</v>
      </c>
      <c r="RJ100" s="17">
        <f t="shared" si="351"/>
        <v>9.1283034883672953E-2</v>
      </c>
      <c r="RK100" s="17">
        <f t="shared" si="352"/>
        <v>5.619591670004126E-2</v>
      </c>
      <c r="RL100" s="17">
        <f t="shared" si="353"/>
        <v>5.6408850515422035E-2</v>
      </c>
      <c r="RM100" s="17">
        <f t="shared" si="354"/>
        <v>0.16769844843822221</v>
      </c>
      <c r="RN100" s="17">
        <f t="shared" si="355"/>
        <v>0.36509867235561494</v>
      </c>
      <c r="RO100" s="17">
        <f t="shared" si="356"/>
        <v>6.1292229359723928E-2</v>
      </c>
      <c r="RP100" s="17">
        <f t="shared" si="357"/>
        <v>1.6901427376177431E-3</v>
      </c>
      <c r="RQ100" s="17">
        <f t="shared" si="358"/>
        <v>0</v>
      </c>
      <c r="RR100" s="36">
        <f t="shared" si="359"/>
        <v>35161632.79116489</v>
      </c>
      <c r="RS100" s="36">
        <f t="shared" si="360"/>
        <v>186.84907584766285</v>
      </c>
      <c r="RT100" s="10">
        <f t="shared" si="361"/>
        <v>8007</v>
      </c>
      <c r="RU100" s="17">
        <f t="shared" si="362"/>
        <v>2.6839675926081111E-2</v>
      </c>
      <c r="RV100" s="37">
        <f t="shared" si="363"/>
        <v>0.63079104472608916</v>
      </c>
      <c r="RW100" s="36">
        <f t="shared" si="364"/>
        <v>1.5427617944330489</v>
      </c>
      <c r="RX100" s="85">
        <v>-1.3864650000000001</v>
      </c>
      <c r="RY100" s="93">
        <v>142</v>
      </c>
      <c r="RZ100" s="43" t="b">
        <v>0</v>
      </c>
      <c r="SA100" s="18" t="b">
        <v>0</v>
      </c>
      <c r="SB100" s="18" t="b">
        <v>0</v>
      </c>
      <c r="SC100" s="18" t="b">
        <v>0</v>
      </c>
      <c r="SD100" s="18" t="b">
        <v>0</v>
      </c>
      <c r="SE100" s="32" t="b">
        <v>1</v>
      </c>
      <c r="SF100" s="43" t="b">
        <v>0</v>
      </c>
      <c r="SG100" s="18" t="b">
        <v>0</v>
      </c>
      <c r="SH100" s="18"/>
      <c r="SI100" s="18"/>
      <c r="SJ100" s="18"/>
      <c r="SK100" s="18"/>
      <c r="SL100" s="18"/>
      <c r="SM100" s="18"/>
      <c r="SN100" s="18"/>
      <c r="SO100" s="18"/>
      <c r="SP100" s="18"/>
      <c r="SQ100" s="17">
        <f t="shared" si="365"/>
        <v>0</v>
      </c>
      <c r="SR100" s="17">
        <f t="shared" si="366"/>
        <v>0</v>
      </c>
      <c r="SS100" s="17">
        <f t="shared" si="367"/>
        <v>0</v>
      </c>
      <c r="ST100" s="17">
        <f t="shared" si="368"/>
        <v>0</v>
      </c>
      <c r="SU100" s="17">
        <f t="shared" si="369"/>
        <v>0</v>
      </c>
      <c r="SV100" s="17">
        <f t="shared" si="399"/>
        <v>0</v>
      </c>
      <c r="SW100" s="17">
        <f t="shared" si="370"/>
        <v>0</v>
      </c>
      <c r="SX100" s="17">
        <f t="shared" si="371"/>
        <v>0</v>
      </c>
      <c r="SY100" s="17">
        <f t="shared" si="372"/>
        <v>0</v>
      </c>
      <c r="SZ100" s="17">
        <f t="shared" si="373"/>
        <v>0</v>
      </c>
      <c r="TA100" s="17">
        <f t="shared" si="374"/>
        <v>0</v>
      </c>
      <c r="TB100" s="24">
        <f t="shared" si="375"/>
        <v>620</v>
      </c>
      <c r="TC100" s="69">
        <f t="shared" si="376"/>
        <v>1</v>
      </c>
      <c r="TD100" s="17">
        <f t="shared" si="398"/>
        <v>2.6014568158168575E-6</v>
      </c>
      <c r="TE100" s="95">
        <v>1</v>
      </c>
      <c r="TF100" s="71"/>
      <c r="TG100" s="71"/>
      <c r="TH100" s="71"/>
      <c r="TI100" s="71"/>
      <c r="TJ100" s="71"/>
      <c r="TK100" s="71">
        <v>53</v>
      </c>
      <c r="TL100" s="71"/>
      <c r="TM100" s="71"/>
      <c r="TN100" s="71"/>
      <c r="TO100" s="71"/>
      <c r="TP100" s="71"/>
      <c r="TQ100" s="71">
        <v>3</v>
      </c>
      <c r="TR100" s="72">
        <v>26</v>
      </c>
      <c r="TS100" s="72"/>
      <c r="TT100" s="72"/>
      <c r="TU100" s="72"/>
      <c r="TV100" s="72">
        <v>1</v>
      </c>
      <c r="TW100" s="72"/>
      <c r="TX100" s="72"/>
      <c r="TY100" s="72">
        <v>3</v>
      </c>
      <c r="TZ100" s="72">
        <v>50</v>
      </c>
      <c r="UA100" s="72"/>
      <c r="UB100" s="72">
        <v>131</v>
      </c>
      <c r="UC100" s="72"/>
      <c r="UD100" s="72"/>
      <c r="UE100" s="72"/>
      <c r="UF100" s="72"/>
      <c r="UG100" s="72"/>
      <c r="UH100" s="72"/>
      <c r="UI100" s="72">
        <v>3</v>
      </c>
      <c r="UJ100" s="73">
        <v>20</v>
      </c>
      <c r="UK100" s="73"/>
      <c r="UL100" s="73"/>
      <c r="UM100" s="73"/>
      <c r="UN100" s="73">
        <v>21</v>
      </c>
      <c r="UO100" s="73"/>
      <c r="UP100" s="73"/>
      <c r="UQ100" s="73"/>
      <c r="UR100" s="73">
        <v>89</v>
      </c>
      <c r="US100" s="73">
        <v>128</v>
      </c>
      <c r="UT100" s="73"/>
      <c r="UU100" s="73"/>
      <c r="UV100" s="73"/>
      <c r="UW100" s="73"/>
      <c r="UX100" s="73"/>
      <c r="UY100" s="73">
        <v>1</v>
      </c>
      <c r="UZ100" s="73"/>
      <c r="VA100" s="73">
        <v>3</v>
      </c>
      <c r="VB100" s="73">
        <v>57</v>
      </c>
      <c r="VC100" s="73"/>
      <c r="VD100" s="73"/>
      <c r="VE100" s="73"/>
      <c r="VF100" s="73">
        <v>21</v>
      </c>
      <c r="VG100" s="73">
        <v>6</v>
      </c>
      <c r="VH100" s="73">
        <v>1</v>
      </c>
      <c r="VI100" s="73">
        <v>43</v>
      </c>
      <c r="VJ100" s="73">
        <v>92</v>
      </c>
      <c r="VK100" s="73">
        <v>127</v>
      </c>
      <c r="VL100" s="73"/>
      <c r="VM100" s="73"/>
      <c r="VN100" s="73">
        <v>2</v>
      </c>
      <c r="VO100" s="73"/>
      <c r="VP100" s="73">
        <v>1</v>
      </c>
      <c r="VQ100" s="73"/>
      <c r="VR100" s="73"/>
      <c r="VS100" s="73">
        <v>123</v>
      </c>
      <c r="VT100" s="73"/>
      <c r="VU100" s="73"/>
      <c r="VV100" s="73"/>
      <c r="VW100" s="73">
        <v>63</v>
      </c>
      <c r="VX100" s="73">
        <v>3</v>
      </c>
      <c r="VY100" s="73">
        <v>1</v>
      </c>
      <c r="VZ100" s="73">
        <v>43</v>
      </c>
      <c r="WA100" s="73">
        <v>13</v>
      </c>
      <c r="WB100" s="73"/>
      <c r="WC100" s="73">
        <v>128</v>
      </c>
      <c r="WD100" s="73"/>
      <c r="WE100" s="73"/>
      <c r="WF100" s="73">
        <v>2</v>
      </c>
      <c r="WG100" s="73"/>
      <c r="WH100" s="73"/>
      <c r="WI100" s="73"/>
      <c r="WJ100" s="73">
        <v>2</v>
      </c>
      <c r="WK100" s="73"/>
      <c r="WL100" s="73"/>
      <c r="WM100" s="73"/>
      <c r="WN100" s="73">
        <v>1</v>
      </c>
      <c r="WO100" s="22">
        <f t="shared" si="377"/>
        <v>227</v>
      </c>
      <c r="WP100" s="22">
        <f t="shared" si="378"/>
        <v>0</v>
      </c>
      <c r="WQ100" s="22">
        <f t="shared" si="379"/>
        <v>0</v>
      </c>
      <c r="WR100" s="22">
        <f t="shared" si="380"/>
        <v>0</v>
      </c>
      <c r="WS100" s="22">
        <f t="shared" si="381"/>
        <v>106</v>
      </c>
      <c r="WT100" s="22">
        <f t="shared" si="382"/>
        <v>6</v>
      </c>
      <c r="WU100" s="22">
        <f t="shared" si="383"/>
        <v>2</v>
      </c>
      <c r="WV100" s="22">
        <f t="shared" si="384"/>
        <v>46</v>
      </c>
      <c r="WW100" s="22">
        <f t="shared" si="385"/>
        <v>297</v>
      </c>
      <c r="WX100" s="22">
        <f t="shared" si="386"/>
        <v>0</v>
      </c>
      <c r="WY100" s="22">
        <f t="shared" si="387"/>
        <v>514</v>
      </c>
      <c r="WZ100" s="22">
        <f t="shared" si="388"/>
        <v>0</v>
      </c>
      <c r="XA100" s="22">
        <f t="shared" si="389"/>
        <v>0</v>
      </c>
      <c r="XB100" s="22">
        <f t="shared" si="390"/>
        <v>4</v>
      </c>
      <c r="XC100" s="22">
        <f t="shared" si="391"/>
        <v>0</v>
      </c>
      <c r="XD100" s="22">
        <f t="shared" si="392"/>
        <v>0</v>
      </c>
      <c r="XE100" s="22">
        <f t="shared" si="393"/>
        <v>4</v>
      </c>
      <c r="XF100" s="22">
        <f t="shared" si="394"/>
        <v>0</v>
      </c>
      <c r="XG100" s="93">
        <f t="shared" si="395"/>
        <v>10</v>
      </c>
    </row>
    <row r="101" spans="1:631" ht="17.100000000000001" customHeight="1" x14ac:dyDescent="0.2">
      <c r="A101" s="101"/>
      <c r="B101" s="27" t="s">
        <v>276</v>
      </c>
      <c r="C101" s="535" t="s">
        <v>277</v>
      </c>
      <c r="D101" s="25" t="s">
        <v>290</v>
      </c>
      <c r="E101" s="535" t="s">
        <v>291</v>
      </c>
      <c r="F101" s="25" t="s">
        <v>293</v>
      </c>
      <c r="G101" s="535" t="s">
        <v>294</v>
      </c>
      <c r="H101" s="25">
        <v>52</v>
      </c>
      <c r="I101" s="28">
        <v>4</v>
      </c>
      <c r="J101" s="17">
        <f t="shared" si="228"/>
        <v>0.89565939040337994</v>
      </c>
      <c r="K101" s="17">
        <f t="shared" si="229"/>
        <v>0.22898853234081079</v>
      </c>
      <c r="L101" s="17">
        <f t="shared" si="230"/>
        <v>1</v>
      </c>
      <c r="M101" s="17">
        <f t="shared" si="231"/>
        <v>0.10230129055745753</v>
      </c>
      <c r="N101" s="17">
        <f t="shared" si="232"/>
        <v>0.29260329291475584</v>
      </c>
      <c r="O101" s="17">
        <f t="shared" si="233"/>
        <v>0.25482848807967007</v>
      </c>
      <c r="P101" s="17">
        <f t="shared" si="234"/>
        <v>0.74050121859975848</v>
      </c>
      <c r="Q101" s="17">
        <f t="shared" si="235"/>
        <v>0.59732411415156628</v>
      </c>
      <c r="R101" s="69">
        <f t="shared" si="236"/>
        <v>0.89241097853515683</v>
      </c>
      <c r="S101" s="422">
        <f t="shared" si="237"/>
        <v>0.55606858950917282</v>
      </c>
      <c r="T101" s="17">
        <f t="shared" si="396"/>
        <v>0.44393141049082718</v>
      </c>
      <c r="U101" s="10">
        <f t="shared" si="238"/>
        <v>72668.020446064489</v>
      </c>
      <c r="V101" s="32">
        <v>6</v>
      </c>
      <c r="W101" s="550">
        <f t="shared" si="239"/>
        <v>0</v>
      </c>
      <c r="X101" s="550">
        <f t="shared" si="240"/>
        <v>0.44495747839806182</v>
      </c>
      <c r="Y101" s="550">
        <f t="shared" si="241"/>
        <v>0.55504252160193812</v>
      </c>
      <c r="Z101" s="551">
        <f t="shared" si="242"/>
        <v>90856.02044606446</v>
      </c>
      <c r="AA101" s="426">
        <f t="shared" si="243"/>
        <v>3.8792366151064191E-2</v>
      </c>
      <c r="AB101" s="59">
        <f t="shared" si="244"/>
        <v>0.92496768062464152</v>
      </c>
      <c r="AC101" s="59">
        <f t="shared" si="245"/>
        <v>0.25896529873589019</v>
      </c>
      <c r="AD101" s="59">
        <f t="shared" si="246"/>
        <v>0.29260329291475584</v>
      </c>
      <c r="AE101" s="59">
        <f t="shared" si="247"/>
        <v>0.40267588584843372</v>
      </c>
      <c r="AF101" s="59">
        <f t="shared" si="248"/>
        <v>0.58477517352379038</v>
      </c>
      <c r="AG101" s="59">
        <f t="shared" si="249"/>
        <v>0.82524393924152495</v>
      </c>
      <c r="AH101" s="59">
        <f t="shared" si="250"/>
        <v>0.25482848807967007</v>
      </c>
      <c r="AI101" s="59">
        <f t="shared" si="251"/>
        <v>0.83007242732119502</v>
      </c>
      <c r="AJ101" s="59">
        <f t="shared" si="252"/>
        <v>0.96124635348556486</v>
      </c>
      <c r="AK101" s="59">
        <f t="shared" si="253"/>
        <v>0.25949878140024152</v>
      </c>
      <c r="AL101" s="35">
        <f t="shared" si="254"/>
        <v>1</v>
      </c>
      <c r="AM101" s="27">
        <v>163692</v>
      </c>
      <c r="AN101" s="25">
        <v>76740</v>
      </c>
      <c r="AO101" s="25">
        <v>86952</v>
      </c>
      <c r="AP101" s="17">
        <f t="shared" si="255"/>
        <v>3.1793341030274627E-3</v>
      </c>
      <c r="AQ101" s="63">
        <v>88.255589290643115</v>
      </c>
      <c r="AR101" s="58">
        <v>1205.1377686999999</v>
      </c>
      <c r="AS101" s="24">
        <f t="shared" si="256"/>
        <v>135.82845401698512</v>
      </c>
      <c r="AT101" s="17">
        <f t="shared" si="257"/>
        <v>0.11730281970152351</v>
      </c>
      <c r="AU101" s="25">
        <v>159885</v>
      </c>
      <c r="AV101" s="25">
        <v>73953</v>
      </c>
      <c r="AW101" s="25">
        <v>85932</v>
      </c>
      <c r="AX101" s="25">
        <v>3807</v>
      </c>
      <c r="AY101" s="25">
        <v>2787</v>
      </c>
      <c r="AZ101" s="25">
        <v>1020</v>
      </c>
      <c r="BA101" s="25">
        <v>6350</v>
      </c>
      <c r="BB101" s="25">
        <v>2910</v>
      </c>
      <c r="BC101" s="25">
        <v>3440</v>
      </c>
      <c r="BD101" s="63">
        <v>84.593023255813947</v>
      </c>
      <c r="BE101" s="25">
        <v>157342</v>
      </c>
      <c r="BF101" s="25">
        <v>73830</v>
      </c>
      <c r="BG101" s="25">
        <v>83512</v>
      </c>
      <c r="BH101" s="63">
        <v>88.406456557141482</v>
      </c>
      <c r="BI101" s="17">
        <v>3.8792366151064191E-2</v>
      </c>
      <c r="BJ101" s="25">
        <v>43911</v>
      </c>
      <c r="BK101" s="25">
        <v>109048</v>
      </c>
      <c r="BL101" s="25">
        <v>10733</v>
      </c>
      <c r="BM101" s="17">
        <v>0.50110043283691585</v>
      </c>
      <c r="BN101" s="10">
        <f t="shared" si="258"/>
        <v>81665.867948059575</v>
      </c>
      <c r="BO101" s="29">
        <v>0.40267588584843372</v>
      </c>
      <c r="BP101" s="30">
        <f t="shared" si="259"/>
        <v>0.59732411415156628</v>
      </c>
      <c r="BQ101" s="31">
        <v>9.8424546988482131</v>
      </c>
      <c r="BR101" s="25">
        <v>119781</v>
      </c>
      <c r="BS101" s="25">
        <v>34930</v>
      </c>
      <c r="BT101" s="25">
        <v>72979</v>
      </c>
      <c r="BU101" s="25">
        <v>9055</v>
      </c>
      <c r="BV101" s="25">
        <v>1844</v>
      </c>
      <c r="BW101" s="18">
        <v>973</v>
      </c>
      <c r="BX101" s="25">
        <v>39764</v>
      </c>
      <c r="BY101" s="25">
        <v>31040</v>
      </c>
      <c r="BZ101" s="25">
        <v>8724</v>
      </c>
      <c r="CA101" s="59">
        <v>0.21939442712000803</v>
      </c>
      <c r="CB101" s="25">
        <v>159885</v>
      </c>
      <c r="CC101" s="25">
        <v>3807</v>
      </c>
      <c r="CD101" s="17">
        <f t="shared" si="260"/>
        <v>2.3810864058542078E-2</v>
      </c>
      <c r="CE101" s="25">
        <v>2288</v>
      </c>
      <c r="CF101" s="25">
        <v>5727</v>
      </c>
      <c r="CG101" s="25">
        <v>9156</v>
      </c>
      <c r="CH101" s="25">
        <v>8879</v>
      </c>
      <c r="CI101" s="25">
        <v>6135</v>
      </c>
      <c r="CJ101" s="25">
        <v>3843</v>
      </c>
      <c r="CK101" s="25">
        <v>1944</v>
      </c>
      <c r="CL101" s="25">
        <v>1058</v>
      </c>
      <c r="CM101" s="18">
        <v>734</v>
      </c>
      <c r="CN101" s="26">
        <v>4.0208480032189922</v>
      </c>
      <c r="CO101" s="27">
        <v>39764</v>
      </c>
      <c r="CP101" s="34">
        <f t="shared" si="261"/>
        <v>4.1165878684237001</v>
      </c>
      <c r="CQ101" s="18">
        <v>415</v>
      </c>
      <c r="CR101" s="18">
        <v>879</v>
      </c>
      <c r="CS101" s="18">
        <v>907</v>
      </c>
      <c r="CT101" s="25">
        <v>5608</v>
      </c>
      <c r="CU101" s="25">
        <v>31261</v>
      </c>
      <c r="CV101" s="18">
        <v>482</v>
      </c>
      <c r="CW101" s="18">
        <v>139</v>
      </c>
      <c r="CX101" s="18">
        <v>73</v>
      </c>
      <c r="CY101" s="25">
        <v>39764</v>
      </c>
      <c r="CZ101" s="25">
        <v>37997</v>
      </c>
      <c r="DA101" s="18">
        <v>392</v>
      </c>
      <c r="DB101" s="18">
        <v>670</v>
      </c>
      <c r="DC101" s="18">
        <v>617</v>
      </c>
      <c r="DD101" s="18">
        <v>31</v>
      </c>
      <c r="DE101" s="18">
        <v>57</v>
      </c>
      <c r="DF101" s="25">
        <v>39764</v>
      </c>
      <c r="DG101" s="25">
        <v>22318</v>
      </c>
      <c r="DH101" s="18">
        <v>912</v>
      </c>
      <c r="DI101" s="18">
        <v>23</v>
      </c>
      <c r="DJ101" s="25">
        <v>16261</v>
      </c>
      <c r="DK101" s="18">
        <v>148</v>
      </c>
      <c r="DL101" s="18">
        <v>102</v>
      </c>
      <c r="DM101" s="25">
        <f t="shared" si="262"/>
        <v>93404.299114777183</v>
      </c>
      <c r="DN101" s="17">
        <f t="shared" si="263"/>
        <v>0.40893773262247257</v>
      </c>
      <c r="DO101" s="17">
        <f t="shared" si="264"/>
        <v>3.7219595614123328E-3</v>
      </c>
      <c r="DP101" s="23">
        <f t="shared" si="265"/>
        <v>0.58477517352379038</v>
      </c>
      <c r="DQ101" s="23">
        <f t="shared" si="266"/>
        <v>0.41522482647620962</v>
      </c>
      <c r="DR101" s="25">
        <v>39764</v>
      </c>
      <c r="DS101" s="18">
        <v>201</v>
      </c>
      <c r="DT101" s="25">
        <v>33770</v>
      </c>
      <c r="DU101" s="18">
        <v>19</v>
      </c>
      <c r="DV101" s="25">
        <v>4074</v>
      </c>
      <c r="DW101" s="18">
        <v>23</v>
      </c>
      <c r="DX101" s="25">
        <v>1603</v>
      </c>
      <c r="DY101" s="18">
        <v>74</v>
      </c>
      <c r="DZ101" s="17">
        <f t="shared" si="267"/>
        <v>0.95724776179458804</v>
      </c>
      <c r="EA101" s="17">
        <f t="shared" si="268"/>
        <v>4.2752238205411963E-2</v>
      </c>
      <c r="EB101" s="25">
        <v>39764</v>
      </c>
      <c r="EC101" s="25">
        <v>32543</v>
      </c>
      <c r="ED101" s="18">
        <v>272</v>
      </c>
      <c r="EE101" s="25">
        <v>5589</v>
      </c>
      <c r="EF101" s="17">
        <f t="shared" si="269"/>
        <v>0.14055427019414546</v>
      </c>
      <c r="EG101" s="25">
        <v>1143</v>
      </c>
      <c r="EH101" s="18">
        <v>217</v>
      </c>
      <c r="EI101" s="17">
        <f t="shared" si="270"/>
        <v>0.82524393924152495</v>
      </c>
      <c r="EJ101" s="17">
        <f t="shared" si="271"/>
        <v>2.8744593099285787E-2</v>
      </c>
      <c r="EK101" s="69">
        <f t="shared" si="272"/>
        <v>0.22898853234081079</v>
      </c>
      <c r="EL101" s="27">
        <v>116803</v>
      </c>
      <c r="EM101" s="25">
        <v>108039</v>
      </c>
      <c r="EN101" s="25">
        <v>8764</v>
      </c>
      <c r="EO101" s="59">
        <v>0.92496768062464152</v>
      </c>
      <c r="EP101" s="25">
        <v>52605</v>
      </c>
      <c r="EQ101" s="25">
        <v>50748</v>
      </c>
      <c r="ER101" s="25">
        <v>1857</v>
      </c>
      <c r="ES101" s="59">
        <v>0.96469917308240671</v>
      </c>
      <c r="ET101" s="25">
        <v>64198</v>
      </c>
      <c r="EU101" s="25">
        <v>57291</v>
      </c>
      <c r="EV101" s="25">
        <v>6907</v>
      </c>
      <c r="EW101" s="59">
        <v>0.89241097853515683</v>
      </c>
      <c r="EX101" s="25">
        <v>4496</v>
      </c>
      <c r="EY101" s="25">
        <v>4345</v>
      </c>
      <c r="EZ101" s="25">
        <v>151</v>
      </c>
      <c r="FA101" s="59">
        <v>0.96641459074733094</v>
      </c>
      <c r="FB101" s="25">
        <v>112307</v>
      </c>
      <c r="FC101" s="25">
        <v>103694</v>
      </c>
      <c r="FD101" s="25">
        <v>8613</v>
      </c>
      <c r="FE101" s="59">
        <v>0.92330843135334395</v>
      </c>
      <c r="FF101" s="25">
        <v>68485</v>
      </c>
      <c r="FG101" s="25">
        <v>26098</v>
      </c>
      <c r="FH101" s="25">
        <v>36571</v>
      </c>
      <c r="FI101" s="25">
        <v>5816</v>
      </c>
      <c r="FJ101" s="23">
        <f t="shared" si="273"/>
        <v>8.4923705921004594E-2</v>
      </c>
      <c r="FK101" s="23">
        <f t="shared" si="274"/>
        <v>0.53400014601737611</v>
      </c>
      <c r="FL101" s="36">
        <f t="shared" si="275"/>
        <v>4.4872764786795045</v>
      </c>
      <c r="FM101" s="25">
        <v>32343</v>
      </c>
      <c r="FN101" s="25">
        <v>12749</v>
      </c>
      <c r="FO101" s="17">
        <f t="shared" si="276"/>
        <v>0.39418112110812231</v>
      </c>
      <c r="FP101" s="25">
        <v>16512</v>
      </c>
      <c r="FQ101" s="17">
        <f t="shared" si="277"/>
        <v>0.51052778035432711</v>
      </c>
      <c r="FR101" s="25">
        <v>3082</v>
      </c>
      <c r="FS101" s="17">
        <f t="shared" si="278"/>
        <v>9.5291098537550634E-2</v>
      </c>
      <c r="FT101" s="25">
        <v>36142</v>
      </c>
      <c r="FU101" s="25">
        <v>13349</v>
      </c>
      <c r="FV101" s="25">
        <v>20059</v>
      </c>
      <c r="FW101" s="17">
        <f t="shared" si="279"/>
        <v>7.5646062752476345E-2</v>
      </c>
      <c r="FX101" s="17">
        <f t="shared" si="280"/>
        <v>0.55500525704166892</v>
      </c>
      <c r="FY101" s="25">
        <v>2734</v>
      </c>
      <c r="FZ101" s="25">
        <v>93109</v>
      </c>
      <c r="GA101" s="25">
        <v>24112</v>
      </c>
      <c r="GB101" s="25">
        <v>41753</v>
      </c>
      <c r="GC101" s="25">
        <v>14163</v>
      </c>
      <c r="GD101" s="25">
        <v>6830</v>
      </c>
      <c r="GE101" s="18">
        <v>256</v>
      </c>
      <c r="GF101" s="25">
        <v>5128</v>
      </c>
      <c r="GG101" s="18">
        <v>188</v>
      </c>
      <c r="GH101" s="18">
        <v>109</v>
      </c>
      <c r="GI101" s="18">
        <v>570</v>
      </c>
      <c r="GJ101" s="10">
        <f t="shared" si="281"/>
        <v>24112</v>
      </c>
      <c r="GK101" s="10">
        <f t="shared" si="400"/>
        <v>68997</v>
      </c>
      <c r="GL101" s="10">
        <f t="shared" si="401"/>
        <v>27244</v>
      </c>
      <c r="GM101" s="10">
        <f t="shared" si="282"/>
        <v>65865</v>
      </c>
      <c r="GN101" s="10">
        <f t="shared" si="402"/>
        <v>13081</v>
      </c>
      <c r="GO101" s="17">
        <f t="shared" si="283"/>
        <v>0.25896529873589019</v>
      </c>
      <c r="GP101" s="17">
        <f t="shared" si="403"/>
        <v>0.74103470126410975</v>
      </c>
      <c r="GQ101" s="17">
        <f t="shared" si="404"/>
        <v>0.29260329291475584</v>
      </c>
      <c r="GR101" s="17">
        <f t="shared" si="405"/>
        <v>0.14049125218829545</v>
      </c>
      <c r="GS101" s="17">
        <f t="shared" si="284"/>
        <v>0.5168189970894328</v>
      </c>
      <c r="GT101" s="25">
        <v>42170</v>
      </c>
      <c r="GU101" s="25">
        <v>11179</v>
      </c>
      <c r="GV101" s="25">
        <v>16304</v>
      </c>
      <c r="GW101" s="25">
        <v>8068</v>
      </c>
      <c r="GX101" s="25">
        <v>3934</v>
      </c>
      <c r="GY101" s="18">
        <v>172</v>
      </c>
      <c r="GZ101" s="25">
        <v>2086</v>
      </c>
      <c r="HA101" s="18">
        <v>53</v>
      </c>
      <c r="HB101" s="18">
        <v>76</v>
      </c>
      <c r="HC101" s="18">
        <v>298</v>
      </c>
      <c r="HD101" s="23">
        <f t="shared" si="285"/>
        <v>0.26509366848470478</v>
      </c>
      <c r="HE101" s="23">
        <f t="shared" si="286"/>
        <v>0.73490633151529527</v>
      </c>
      <c r="HF101" s="23">
        <f t="shared" si="287"/>
        <v>0.34828076831870997</v>
      </c>
      <c r="HG101" s="23">
        <f t="shared" si="288"/>
        <v>0.15695992411667062</v>
      </c>
      <c r="HH101" s="25">
        <v>50939</v>
      </c>
      <c r="HI101" s="25">
        <v>12933</v>
      </c>
      <c r="HJ101" s="25">
        <v>25449</v>
      </c>
      <c r="HK101" s="25">
        <v>6095</v>
      </c>
      <c r="HL101" s="25">
        <v>2896</v>
      </c>
      <c r="HM101" s="18">
        <v>84</v>
      </c>
      <c r="HN101" s="25">
        <v>3042</v>
      </c>
      <c r="HO101" s="18">
        <v>135</v>
      </c>
      <c r="HP101" s="18">
        <v>33</v>
      </c>
      <c r="HQ101" s="18">
        <v>272</v>
      </c>
      <c r="HR101" s="23">
        <f t="shared" si="289"/>
        <v>0.25389190993148669</v>
      </c>
      <c r="HS101" s="23">
        <f t="shared" si="290"/>
        <v>0.74610809006851331</v>
      </c>
      <c r="HT101" s="80">
        <f t="shared" si="291"/>
        <v>0.24651053220518659</v>
      </c>
      <c r="HU101" s="27">
        <v>134991</v>
      </c>
      <c r="HV101" s="25">
        <v>4197</v>
      </c>
      <c r="HW101" s="25">
        <v>34988</v>
      </c>
      <c r="HX101" s="25">
        <v>6962</v>
      </c>
      <c r="HY101" s="25">
        <v>31599</v>
      </c>
      <c r="HZ101" s="25">
        <v>18038</v>
      </c>
      <c r="IA101" s="18">
        <v>618</v>
      </c>
      <c r="IB101" s="18">
        <v>54</v>
      </c>
      <c r="IC101" s="25">
        <v>15853</v>
      </c>
      <c r="ID101" s="25">
        <v>13892</v>
      </c>
      <c r="IE101" s="25">
        <v>5970</v>
      </c>
      <c r="IF101" s="18">
        <v>971</v>
      </c>
      <c r="IG101" s="18">
        <v>1849</v>
      </c>
      <c r="IH101" s="17">
        <f t="shared" si="292"/>
        <v>0.2365342874710166</v>
      </c>
      <c r="II101" s="17">
        <f t="shared" si="293"/>
        <v>0.13362372306301901</v>
      </c>
      <c r="IJ101" s="30">
        <f t="shared" si="294"/>
        <v>7.4837010755072626</v>
      </c>
      <c r="IK101" s="17">
        <f t="shared" si="397"/>
        <v>0.10230129055745753</v>
      </c>
      <c r="IL101" s="25">
        <v>62304</v>
      </c>
      <c r="IM101" s="25">
        <v>1902</v>
      </c>
      <c r="IN101" s="25">
        <v>18572</v>
      </c>
      <c r="IO101" s="25">
        <v>4831</v>
      </c>
      <c r="IP101" s="25">
        <v>19026</v>
      </c>
      <c r="IQ101" s="25">
        <v>4881</v>
      </c>
      <c r="IR101" s="18">
        <v>290</v>
      </c>
      <c r="IS101" s="18">
        <v>41</v>
      </c>
      <c r="IT101" s="25">
        <v>7780</v>
      </c>
      <c r="IU101" s="25">
        <v>673</v>
      </c>
      <c r="IV101" s="25">
        <v>2396</v>
      </c>
      <c r="IW101" s="18">
        <v>486</v>
      </c>
      <c r="IX101" s="18">
        <v>1426</v>
      </c>
      <c r="IY101" s="17">
        <f t="shared" si="295"/>
        <v>0.79452362609142269</v>
      </c>
      <c r="IZ101" s="25">
        <v>72687</v>
      </c>
      <c r="JA101" s="25">
        <v>2295</v>
      </c>
      <c r="JB101" s="25">
        <v>16416</v>
      </c>
      <c r="JC101" s="25">
        <v>2131</v>
      </c>
      <c r="JD101" s="25">
        <v>12573</v>
      </c>
      <c r="JE101" s="25">
        <v>13157</v>
      </c>
      <c r="JF101" s="18">
        <v>328</v>
      </c>
      <c r="JG101" s="18">
        <v>13</v>
      </c>
      <c r="JH101" s="25">
        <v>8073</v>
      </c>
      <c r="JI101" s="25">
        <v>13219</v>
      </c>
      <c r="JJ101" s="25">
        <v>3574</v>
      </c>
      <c r="JK101" s="18">
        <v>485</v>
      </c>
      <c r="JL101" s="18">
        <v>423</v>
      </c>
      <c r="JM101" s="80">
        <f t="shared" si="296"/>
        <v>0.6452322973846768</v>
      </c>
      <c r="JN101" s="27">
        <v>134991</v>
      </c>
      <c r="JO101" s="25">
        <v>97930</v>
      </c>
      <c r="JP101" s="18">
        <v>40</v>
      </c>
      <c r="JQ101" s="18">
        <v>160</v>
      </c>
      <c r="JR101" s="18">
        <v>979</v>
      </c>
      <c r="JS101" s="18">
        <v>660</v>
      </c>
      <c r="JT101" s="18">
        <v>164</v>
      </c>
      <c r="JU101" s="18">
        <v>7</v>
      </c>
      <c r="JV101" s="18">
        <v>21</v>
      </c>
      <c r="JW101" s="25">
        <v>35030</v>
      </c>
      <c r="JX101" s="17">
        <f t="shared" si="297"/>
        <v>0.25949878140024152</v>
      </c>
      <c r="JY101" s="17">
        <f t="shared" si="298"/>
        <v>0.74050121859975848</v>
      </c>
      <c r="JZ101" s="25">
        <v>5423</v>
      </c>
      <c r="KA101" s="25">
        <v>4588</v>
      </c>
      <c r="KB101" s="18" t="s">
        <v>764</v>
      </c>
      <c r="KC101" s="18">
        <v>2</v>
      </c>
      <c r="KD101" s="18">
        <v>5</v>
      </c>
      <c r="KE101" s="18">
        <v>42</v>
      </c>
      <c r="KF101" s="18">
        <v>4</v>
      </c>
      <c r="KG101" s="18">
        <v>6</v>
      </c>
      <c r="KH101" s="18">
        <v>1</v>
      </c>
      <c r="KI101" s="25">
        <v>775</v>
      </c>
      <c r="KJ101" s="17">
        <f t="shared" si="299"/>
        <v>0.1429098285082058</v>
      </c>
      <c r="KK101" s="25">
        <v>129568</v>
      </c>
      <c r="KL101" s="25">
        <v>93342</v>
      </c>
      <c r="KM101" s="18">
        <v>40</v>
      </c>
      <c r="KN101" s="18">
        <v>158</v>
      </c>
      <c r="KO101" s="18">
        <v>974</v>
      </c>
      <c r="KP101" s="18">
        <v>618</v>
      </c>
      <c r="KQ101" s="18">
        <v>160</v>
      </c>
      <c r="KR101" s="18">
        <v>1</v>
      </c>
      <c r="KS101" s="18">
        <v>20</v>
      </c>
      <c r="KT101" s="25">
        <v>34255</v>
      </c>
      <c r="KU101" s="69">
        <f t="shared" si="300"/>
        <v>0.26437855025932328</v>
      </c>
      <c r="KV101" s="27">
        <v>163692</v>
      </c>
      <c r="KW101" s="25">
        <v>156418</v>
      </c>
      <c r="KX101" s="25">
        <v>7274</v>
      </c>
      <c r="KY101" s="59">
        <v>4.4437113603596999E-2</v>
      </c>
      <c r="KZ101" s="25">
        <v>3950</v>
      </c>
      <c r="LA101" s="25">
        <v>1957</v>
      </c>
      <c r="LB101" s="25">
        <v>2803</v>
      </c>
      <c r="LC101" s="25">
        <v>1853</v>
      </c>
      <c r="LD101" s="25">
        <v>76740</v>
      </c>
      <c r="LE101" s="25">
        <v>73571</v>
      </c>
      <c r="LF101" s="25">
        <v>3169</v>
      </c>
      <c r="LG101" s="59">
        <v>4.1295282772999736E-2</v>
      </c>
      <c r="LH101" s="25">
        <v>86952</v>
      </c>
      <c r="LI101" s="25">
        <v>82847</v>
      </c>
      <c r="LJ101" s="25">
        <v>4105</v>
      </c>
      <c r="LK101" s="35">
        <v>4.7209954917655714E-2</v>
      </c>
      <c r="LL101" s="27">
        <v>39764</v>
      </c>
      <c r="LM101" s="18">
        <v>297</v>
      </c>
      <c r="LN101" s="25">
        <v>32710</v>
      </c>
      <c r="LO101" s="18">
        <v>839</v>
      </c>
      <c r="LP101" s="18">
        <v>41</v>
      </c>
      <c r="LQ101" s="18">
        <v>66</v>
      </c>
      <c r="LR101" s="25">
        <v>5811</v>
      </c>
      <c r="LS101" s="23">
        <f t="shared" si="301"/>
        <v>0.14613720953626397</v>
      </c>
      <c r="LT101" s="23">
        <f t="shared" si="302"/>
        <v>0.85386279046373603</v>
      </c>
      <c r="LU101" s="17">
        <f t="shared" si="303"/>
        <v>0.83007242732119502</v>
      </c>
      <c r="LV101" s="25">
        <v>39764</v>
      </c>
      <c r="LW101" s="18">
        <v>209</v>
      </c>
      <c r="LX101" s="25">
        <v>35383</v>
      </c>
      <c r="LY101" s="25">
        <v>2212</v>
      </c>
      <c r="LZ101" s="18">
        <v>87</v>
      </c>
      <c r="MA101" s="18">
        <v>97</v>
      </c>
      <c r="MB101" s="25">
        <v>1189</v>
      </c>
      <c r="MC101" s="18">
        <v>0</v>
      </c>
      <c r="MD101" s="18">
        <v>419</v>
      </c>
      <c r="ME101" s="18">
        <v>2</v>
      </c>
      <c r="MF101" s="18">
        <v>166</v>
      </c>
      <c r="MG101" s="17">
        <f t="shared" si="304"/>
        <v>3.2340810783623379E-2</v>
      </c>
      <c r="MH101" s="17">
        <f t="shared" si="305"/>
        <v>0.96124635348556486</v>
      </c>
      <c r="MI101" s="25">
        <v>39764</v>
      </c>
      <c r="MJ101" s="18">
        <v>204</v>
      </c>
      <c r="MK101" s="25">
        <v>35452</v>
      </c>
      <c r="ML101" s="25">
        <v>2094</v>
      </c>
      <c r="MM101" s="18">
        <v>98</v>
      </c>
      <c r="MN101" s="18">
        <v>144</v>
      </c>
      <c r="MO101" s="25">
        <v>1563</v>
      </c>
      <c r="MP101" s="18">
        <v>1</v>
      </c>
      <c r="MQ101" s="18">
        <v>4</v>
      </c>
      <c r="MR101" s="18" t="s">
        <v>764</v>
      </c>
      <c r="MS101" s="18">
        <v>204</v>
      </c>
      <c r="MT101" s="17">
        <f t="shared" si="306"/>
        <v>0.94947691379136911</v>
      </c>
      <c r="MU101" s="69">
        <f t="shared" si="307"/>
        <v>0.89565939040337994</v>
      </c>
      <c r="MV101" s="27">
        <v>39764</v>
      </c>
      <c r="MW101" s="25">
        <v>10133</v>
      </c>
      <c r="MX101" s="18">
        <v>35</v>
      </c>
      <c r="MY101" s="25">
        <v>17358</v>
      </c>
      <c r="MZ101" s="25">
        <v>5837</v>
      </c>
      <c r="NA101" s="25">
        <v>4302</v>
      </c>
      <c r="NB101" s="18">
        <v>26</v>
      </c>
      <c r="NC101" s="25">
        <v>1341</v>
      </c>
      <c r="ND101" s="18">
        <v>732</v>
      </c>
      <c r="NE101" s="17">
        <f t="shared" si="308"/>
        <v>0.25482848807967007</v>
      </c>
      <c r="NF101" s="10">
        <f t="shared" si="309"/>
        <v>40743.252816618049</v>
      </c>
      <c r="NG101" s="17">
        <f t="shared" si="310"/>
        <v>0.3967407705462227</v>
      </c>
      <c r="NH101" s="25">
        <v>39764</v>
      </c>
      <c r="NI101" s="25">
        <v>2416</v>
      </c>
      <c r="NJ101" s="18">
        <v>2</v>
      </c>
      <c r="NK101" s="18">
        <v>7</v>
      </c>
      <c r="NL101" s="18">
        <v>10</v>
      </c>
      <c r="NM101" s="25">
        <v>34188</v>
      </c>
      <c r="NN101" s="25">
        <v>2433</v>
      </c>
      <c r="NO101" s="18">
        <v>69</v>
      </c>
      <c r="NP101" s="18">
        <v>6</v>
      </c>
      <c r="NQ101" s="32">
        <v>633</v>
      </c>
      <c r="NR101" s="27">
        <v>39764</v>
      </c>
      <c r="NS101" s="37">
        <f t="shared" si="311"/>
        <v>1.1681923347751735</v>
      </c>
      <c r="NT101" s="37">
        <f t="shared" si="312"/>
        <v>0.31522107387972126</v>
      </c>
      <c r="NU101" s="37">
        <f t="shared" si="313"/>
        <v>0.85602342202703874</v>
      </c>
      <c r="NV101" s="17">
        <f t="shared" si="314"/>
        <v>0.1738251642687558</v>
      </c>
      <c r="NW101" s="10">
        <f t="shared" si="315"/>
        <v>22418</v>
      </c>
      <c r="NX101" s="17">
        <f t="shared" si="316"/>
        <v>0.56377628005230862</v>
      </c>
      <c r="NY101" s="19">
        <f t="shared" si="317"/>
        <v>0.40400800158589989</v>
      </c>
      <c r="NZ101" s="25">
        <v>17346</v>
      </c>
      <c r="OA101" s="25">
        <v>16798</v>
      </c>
      <c r="OB101" s="25">
        <v>1155</v>
      </c>
      <c r="OC101" s="25">
        <v>9265</v>
      </c>
      <c r="OD101" s="18">
        <v>337</v>
      </c>
      <c r="OE101" s="25">
        <v>1551</v>
      </c>
      <c r="OF101" s="17">
        <f t="shared" si="318"/>
        <v>0.23299969821949501</v>
      </c>
      <c r="OG101" s="17">
        <f t="shared" si="319"/>
        <v>0.43622371994769138</v>
      </c>
      <c r="OH101" s="17">
        <f t="shared" si="320"/>
        <v>0.42244241022029977</v>
      </c>
      <c r="OI101" s="69">
        <f t="shared" si="321"/>
        <v>3.9005130268584647E-2</v>
      </c>
      <c r="OJ101" s="27">
        <v>39764</v>
      </c>
      <c r="OK101" s="18">
        <v>443</v>
      </c>
      <c r="OL101" s="25">
        <v>16032</v>
      </c>
      <c r="OM101" s="25">
        <v>22422</v>
      </c>
      <c r="ON101" s="25">
        <v>1058</v>
      </c>
      <c r="OO101" s="18">
        <v>496</v>
      </c>
      <c r="OP101" s="18">
        <v>185</v>
      </c>
      <c r="OQ101" s="25">
        <v>13768</v>
      </c>
      <c r="OR101" s="69">
        <f t="shared" si="322"/>
        <v>0.44557891560205209</v>
      </c>
      <c r="OS101" s="85">
        <v>110301</v>
      </c>
      <c r="OT101" s="22">
        <v>109933</v>
      </c>
      <c r="OU101" s="38">
        <f t="shared" si="323"/>
        <v>0.53651501693492498</v>
      </c>
      <c r="OV101" s="39">
        <v>0.97848971646366423</v>
      </c>
      <c r="OW101" s="22">
        <v>10756831</v>
      </c>
      <c r="OX101" s="36">
        <f t="shared" si="324"/>
        <v>440148010.85799998</v>
      </c>
      <c r="OY101" s="36">
        <f t="shared" si="325"/>
        <v>7448442.4033961268</v>
      </c>
      <c r="OZ101" s="22">
        <v>798</v>
      </c>
      <c r="PA101" s="22">
        <v>798</v>
      </c>
      <c r="PB101" s="38">
        <f t="shared" si="326"/>
        <v>3.8945447091780459E-3</v>
      </c>
      <c r="PC101" s="39">
        <v>0.57750626566416041</v>
      </c>
      <c r="PD101" s="22">
        <v>46085</v>
      </c>
      <c r="PE101" s="40">
        <f t="shared" si="327"/>
        <v>1885706.03</v>
      </c>
      <c r="PF101" s="36">
        <f t="shared" si="328"/>
        <v>245111.18755185042</v>
      </c>
      <c r="PG101" s="22">
        <v>59988</v>
      </c>
      <c r="PH101" s="22">
        <v>48895</v>
      </c>
      <c r="PI101" s="38">
        <f t="shared" si="329"/>
        <v>0.23862627011937415</v>
      </c>
      <c r="PJ101" s="39">
        <v>0.15905614070968402</v>
      </c>
      <c r="PK101" s="22">
        <v>777705</v>
      </c>
      <c r="PL101" s="41">
        <f t="shared" si="330"/>
        <v>31822133.189999998</v>
      </c>
      <c r="PM101" s="36">
        <f t="shared" si="331"/>
        <v>3997001.2747617415</v>
      </c>
      <c r="PN101" s="22">
        <v>2987</v>
      </c>
      <c r="PO101" s="22">
        <v>2608</v>
      </c>
      <c r="PP101" s="38">
        <f t="shared" si="332"/>
        <v>1.2728035841524241E-2</v>
      </c>
      <c r="PQ101" s="39">
        <v>0.66221242331288332</v>
      </c>
      <c r="PR101" s="22">
        <v>172705</v>
      </c>
      <c r="PS101" s="41">
        <f t="shared" si="333"/>
        <v>7066743.1899999995</v>
      </c>
      <c r="PT101" s="36">
        <f t="shared" si="334"/>
        <v>341956.65810080734</v>
      </c>
      <c r="PU101" s="22">
        <v>30655</v>
      </c>
      <c r="PV101" s="22">
        <v>29342</v>
      </c>
      <c r="PW101" s="38">
        <f t="shared" si="335"/>
        <v>0.14320016398082985</v>
      </c>
      <c r="PX101" s="39">
        <v>0.29189625792379525</v>
      </c>
      <c r="PY101" s="22">
        <v>856482</v>
      </c>
      <c r="PZ101" s="36">
        <f t="shared" si="336"/>
        <v>4676932.8827826232</v>
      </c>
      <c r="QA101" s="22">
        <v>7330</v>
      </c>
      <c r="QB101" s="22">
        <v>7330</v>
      </c>
      <c r="QC101" s="39">
        <v>5.7194965893587995</v>
      </c>
      <c r="QD101" s="22">
        <v>4192391</v>
      </c>
      <c r="QE101" s="22">
        <f t="shared" si="337"/>
        <v>6754.4077222222177</v>
      </c>
      <c r="QF101" s="22"/>
      <c r="QG101" s="22"/>
      <c r="QH101" s="22"/>
      <c r="QI101" s="38">
        <f t="shared" si="338"/>
        <v>0</v>
      </c>
      <c r="QJ101" s="39">
        <v>0</v>
      </c>
      <c r="QK101" s="22"/>
      <c r="QL101" s="42">
        <f t="shared" si="339"/>
        <v>0</v>
      </c>
      <c r="QM101" s="22">
        <f t="shared" si="340"/>
        <v>6980</v>
      </c>
      <c r="QN101" s="22">
        <v>3619</v>
      </c>
      <c r="QO101" s="22">
        <v>2635</v>
      </c>
      <c r="QP101" s="38">
        <f t="shared" si="341"/>
        <v>1.2859806151233272E-2</v>
      </c>
      <c r="QQ101" s="39">
        <v>0.16200000000000001</v>
      </c>
      <c r="QR101" s="22">
        <v>42687</v>
      </c>
      <c r="QS101" s="36">
        <f t="shared" si="342"/>
        <v>850909.12769875152</v>
      </c>
      <c r="QT101" s="22">
        <v>3096</v>
      </c>
      <c r="QU101" s="22">
        <v>3096</v>
      </c>
      <c r="QV101" s="38">
        <f t="shared" si="343"/>
        <v>1.5109662179968961E-2</v>
      </c>
      <c r="QW101" s="39">
        <v>0.1837984496124031</v>
      </c>
      <c r="QX101" s="22">
        <v>56904</v>
      </c>
      <c r="QY101" s="36">
        <f t="shared" si="344"/>
        <v>727939.94455798145</v>
      </c>
      <c r="QZ101" s="22">
        <v>265</v>
      </c>
      <c r="RA101" s="22">
        <v>265</v>
      </c>
      <c r="RB101" s="38">
        <f t="shared" si="345"/>
        <v>1.2933011878849402E-3</v>
      </c>
      <c r="RC101" s="39">
        <v>0.17618867924528303</v>
      </c>
      <c r="RD101" s="22">
        <v>4669</v>
      </c>
      <c r="RE101" s="36">
        <f t="shared" si="346"/>
        <v>28633.576819570626</v>
      </c>
      <c r="RF101" s="10">
        <f t="shared" si="347"/>
        <v>219039</v>
      </c>
      <c r="RG101" s="10">
        <f t="shared" si="348"/>
        <v>204902</v>
      </c>
      <c r="RH101" s="17">
        <f t="shared" si="349"/>
        <v>0.26353514346383922</v>
      </c>
      <c r="RI101" s="17">
        <f t="shared" si="350"/>
        <v>6.0209221623720782E-3</v>
      </c>
      <c r="RJ101" s="17">
        <f t="shared" si="351"/>
        <v>0.40664257605866733</v>
      </c>
      <c r="RK101" s="17">
        <f t="shared" si="352"/>
        <v>1.3381676238972826E-2</v>
      </c>
      <c r="RL101" s="17">
        <f t="shared" si="353"/>
        <v>1.8668887912340348E-2</v>
      </c>
      <c r="RM101" s="17">
        <f t="shared" si="354"/>
        <v>0.25533392520308257</v>
      </c>
      <c r="RN101" s="17">
        <f t="shared" si="355"/>
        <v>4.6454796981646451E-2</v>
      </c>
      <c r="RO101" s="17">
        <f t="shared" si="356"/>
        <v>3.9741379236025817E-2</v>
      </c>
      <c r="RP101" s="17">
        <f t="shared" si="357"/>
        <v>1.5632303787936942E-3</v>
      </c>
      <c r="RQ101" s="17">
        <f t="shared" si="358"/>
        <v>0</v>
      </c>
      <c r="RR101" s="36">
        <f t="shared" si="359"/>
        <v>18316927.055669453</v>
      </c>
      <c r="RS101" s="36">
        <f t="shared" si="360"/>
        <v>111.89873088281317</v>
      </c>
      <c r="RT101" s="10">
        <f t="shared" si="361"/>
        <v>14137</v>
      </c>
      <c r="RU101" s="17">
        <f t="shared" si="362"/>
        <v>6.4541017809613813E-2</v>
      </c>
      <c r="RV101" s="37">
        <f t="shared" si="363"/>
        <v>0.74731897059427776</v>
      </c>
      <c r="RW101" s="36">
        <f t="shared" si="364"/>
        <v>1.2517532927693473</v>
      </c>
      <c r="RX101" s="85">
        <v>-2.6305749999999999</v>
      </c>
      <c r="RY101" s="93">
        <v>56</v>
      </c>
      <c r="RZ101" s="43" t="b">
        <v>0</v>
      </c>
      <c r="SA101" s="18" t="b">
        <v>0</v>
      </c>
      <c r="SB101" s="18" t="b">
        <v>0</v>
      </c>
      <c r="SC101" s="18" t="b">
        <v>0</v>
      </c>
      <c r="SD101" s="18" t="b">
        <v>0</v>
      </c>
      <c r="SE101" s="32" t="b">
        <v>1</v>
      </c>
      <c r="SF101" s="43" t="b">
        <v>0</v>
      </c>
      <c r="SG101" s="18" t="b">
        <v>0</v>
      </c>
      <c r="SH101" s="18"/>
      <c r="SI101" s="18"/>
      <c r="SJ101" s="18"/>
      <c r="SK101" s="18"/>
      <c r="SL101" s="18"/>
      <c r="SM101" s="18"/>
      <c r="SN101" s="18"/>
      <c r="SO101" s="18"/>
      <c r="SP101" s="18"/>
      <c r="SQ101" s="17">
        <f t="shared" si="365"/>
        <v>0</v>
      </c>
      <c r="SR101" s="17">
        <f t="shared" si="366"/>
        <v>0</v>
      </c>
      <c r="SS101" s="17">
        <f t="shared" si="367"/>
        <v>0</v>
      </c>
      <c r="ST101" s="17">
        <f t="shared" si="368"/>
        <v>0</v>
      </c>
      <c r="SU101" s="17">
        <f t="shared" si="369"/>
        <v>0</v>
      </c>
      <c r="SV101" s="17">
        <f t="shared" si="399"/>
        <v>0</v>
      </c>
      <c r="SW101" s="17">
        <f t="shared" si="370"/>
        <v>0</v>
      </c>
      <c r="SX101" s="17">
        <f t="shared" si="371"/>
        <v>0</v>
      </c>
      <c r="SY101" s="17">
        <f t="shared" si="372"/>
        <v>0</v>
      </c>
      <c r="SZ101" s="17">
        <f t="shared" si="373"/>
        <v>0</v>
      </c>
      <c r="TA101" s="17">
        <f t="shared" si="374"/>
        <v>0</v>
      </c>
      <c r="TB101" s="24">
        <f t="shared" si="375"/>
        <v>620</v>
      </c>
      <c r="TC101" s="69">
        <f t="shared" si="376"/>
        <v>1</v>
      </c>
      <c r="TD101" s="17">
        <f t="shared" si="398"/>
        <v>2.6014568158168575E-6</v>
      </c>
      <c r="TE101" s="95"/>
      <c r="TF101" s="71"/>
      <c r="TG101" s="71"/>
      <c r="TH101" s="71">
        <v>30</v>
      </c>
      <c r="TI101" s="71"/>
      <c r="TJ101" s="71"/>
      <c r="TK101" s="71">
        <v>64</v>
      </c>
      <c r="TL101" s="71"/>
      <c r="TM101" s="71"/>
      <c r="TN101" s="71"/>
      <c r="TO101" s="71"/>
      <c r="TP101" s="71"/>
      <c r="TQ101" s="71"/>
      <c r="TR101" s="72"/>
      <c r="TS101" s="72"/>
      <c r="TT101" s="72"/>
      <c r="TU101" s="72"/>
      <c r="TV101" s="72">
        <v>30</v>
      </c>
      <c r="TW101" s="72"/>
      <c r="TX101" s="72"/>
      <c r="TY101" s="72">
        <v>6</v>
      </c>
      <c r="TZ101" s="72">
        <v>42</v>
      </c>
      <c r="UA101" s="72"/>
      <c r="UB101" s="72">
        <v>46</v>
      </c>
      <c r="UC101" s="72"/>
      <c r="UD101" s="72"/>
      <c r="UE101" s="72"/>
      <c r="UF101" s="72"/>
      <c r="UG101" s="72"/>
      <c r="UH101" s="72"/>
      <c r="UI101" s="72"/>
      <c r="UJ101" s="73">
        <v>8</v>
      </c>
      <c r="UK101" s="73"/>
      <c r="UL101" s="73"/>
      <c r="UM101" s="73"/>
      <c r="UN101" s="73">
        <v>16</v>
      </c>
      <c r="UO101" s="73"/>
      <c r="UP101" s="73"/>
      <c r="UQ101" s="73">
        <v>2</v>
      </c>
      <c r="UR101" s="73">
        <v>75</v>
      </c>
      <c r="US101" s="73">
        <v>73</v>
      </c>
      <c r="UT101" s="73"/>
      <c r="UU101" s="73"/>
      <c r="UV101" s="73"/>
      <c r="UW101" s="73"/>
      <c r="UX101" s="73"/>
      <c r="UY101" s="73">
        <v>2</v>
      </c>
      <c r="UZ101" s="73"/>
      <c r="VA101" s="73"/>
      <c r="VB101" s="73">
        <v>16</v>
      </c>
      <c r="VC101" s="73"/>
      <c r="VD101" s="73"/>
      <c r="VE101" s="73"/>
      <c r="VF101" s="73">
        <v>16</v>
      </c>
      <c r="VG101" s="73">
        <v>5</v>
      </c>
      <c r="VH101" s="73"/>
      <c r="VI101" s="73">
        <v>2</v>
      </c>
      <c r="VJ101" s="73">
        <v>75</v>
      </c>
      <c r="VK101" s="73">
        <v>69</v>
      </c>
      <c r="VL101" s="73"/>
      <c r="VM101" s="73"/>
      <c r="VN101" s="73">
        <v>2</v>
      </c>
      <c r="VO101" s="73"/>
      <c r="VP101" s="73">
        <v>3</v>
      </c>
      <c r="VQ101" s="73"/>
      <c r="VR101" s="73"/>
      <c r="VS101" s="73">
        <v>67</v>
      </c>
      <c r="VT101" s="73"/>
      <c r="VU101" s="73"/>
      <c r="VV101" s="73">
        <v>1</v>
      </c>
      <c r="VW101" s="73">
        <v>17</v>
      </c>
      <c r="VX101" s="73"/>
      <c r="VY101" s="73">
        <v>1</v>
      </c>
      <c r="VZ101" s="73">
        <v>2</v>
      </c>
      <c r="WA101" s="73">
        <v>61</v>
      </c>
      <c r="WB101" s="73"/>
      <c r="WC101" s="73">
        <v>118</v>
      </c>
      <c r="WD101" s="73"/>
      <c r="WE101" s="73"/>
      <c r="WF101" s="73">
        <v>4</v>
      </c>
      <c r="WG101" s="73"/>
      <c r="WH101" s="73"/>
      <c r="WI101" s="73"/>
      <c r="WJ101" s="73">
        <v>9</v>
      </c>
      <c r="WK101" s="73"/>
      <c r="WL101" s="73"/>
      <c r="WM101" s="73"/>
      <c r="WN101" s="73">
        <v>39</v>
      </c>
      <c r="WO101" s="22">
        <f t="shared" si="377"/>
        <v>91</v>
      </c>
      <c r="WP101" s="22">
        <f t="shared" si="378"/>
        <v>0</v>
      </c>
      <c r="WQ101" s="22">
        <f t="shared" si="379"/>
        <v>0</v>
      </c>
      <c r="WR101" s="22">
        <f t="shared" si="380"/>
        <v>1</v>
      </c>
      <c r="WS101" s="22">
        <f t="shared" si="381"/>
        <v>109</v>
      </c>
      <c r="WT101" s="22">
        <f t="shared" si="382"/>
        <v>5</v>
      </c>
      <c r="WU101" s="22">
        <f t="shared" si="383"/>
        <v>1</v>
      </c>
      <c r="WV101" s="22">
        <f t="shared" si="384"/>
        <v>10</v>
      </c>
      <c r="WW101" s="22">
        <f t="shared" si="385"/>
        <v>317</v>
      </c>
      <c r="WX101" s="22">
        <f t="shared" si="386"/>
        <v>0</v>
      </c>
      <c r="WY101" s="22">
        <f t="shared" si="387"/>
        <v>306</v>
      </c>
      <c r="WZ101" s="22">
        <f t="shared" si="388"/>
        <v>0</v>
      </c>
      <c r="XA101" s="22">
        <f t="shared" si="389"/>
        <v>0</v>
      </c>
      <c r="XB101" s="22">
        <f t="shared" si="390"/>
        <v>6</v>
      </c>
      <c r="XC101" s="22">
        <f t="shared" si="391"/>
        <v>0</v>
      </c>
      <c r="XD101" s="22">
        <f t="shared" si="392"/>
        <v>0</v>
      </c>
      <c r="XE101" s="22">
        <f t="shared" si="393"/>
        <v>14</v>
      </c>
      <c r="XF101" s="22">
        <f t="shared" si="394"/>
        <v>0</v>
      </c>
      <c r="XG101" s="93">
        <f t="shared" si="395"/>
        <v>39</v>
      </c>
    </row>
    <row r="102" spans="1:631" ht="17.100000000000001" customHeight="1" x14ac:dyDescent="0.2">
      <c r="A102" s="101"/>
      <c r="B102" s="27" t="s">
        <v>276</v>
      </c>
      <c r="C102" s="535" t="s">
        <v>277</v>
      </c>
      <c r="D102" s="25" t="s">
        <v>290</v>
      </c>
      <c r="E102" s="535" t="s">
        <v>291</v>
      </c>
      <c r="F102" s="25" t="s">
        <v>295</v>
      </c>
      <c r="G102" s="535" t="s">
        <v>296</v>
      </c>
      <c r="H102" s="25">
        <v>31</v>
      </c>
      <c r="I102" s="28">
        <v>2</v>
      </c>
      <c r="J102" s="17">
        <f t="shared" si="228"/>
        <v>0.77976238259613062</v>
      </c>
      <c r="K102" s="17">
        <f t="shared" si="229"/>
        <v>0.21811029943003934</v>
      </c>
      <c r="L102" s="17">
        <f t="shared" si="230"/>
        <v>1</v>
      </c>
      <c r="M102" s="17">
        <f t="shared" si="231"/>
        <v>0.10952516155311921</v>
      </c>
      <c r="N102" s="17">
        <f t="shared" si="232"/>
        <v>0.2560646900269542</v>
      </c>
      <c r="O102" s="17">
        <f t="shared" si="233"/>
        <v>0.16769687725776672</v>
      </c>
      <c r="P102" s="17">
        <f t="shared" si="234"/>
        <v>0.84969302997472007</v>
      </c>
      <c r="Q102" s="17">
        <f t="shared" si="235"/>
        <v>0.53530683319322692</v>
      </c>
      <c r="R102" s="69">
        <f t="shared" si="236"/>
        <v>0.89360920023105606</v>
      </c>
      <c r="S102" s="422">
        <f t="shared" si="237"/>
        <v>0.53441871936255703</v>
      </c>
      <c r="T102" s="17">
        <f t="shared" si="396"/>
        <v>0.46558128063744297</v>
      </c>
      <c r="U102" s="10">
        <f t="shared" si="238"/>
        <v>24276.33913499755</v>
      </c>
      <c r="V102" s="32">
        <v>4</v>
      </c>
      <c r="W102" s="550">
        <f t="shared" si="239"/>
        <v>0</v>
      </c>
      <c r="X102" s="550">
        <f t="shared" si="240"/>
        <v>0.42330760825144587</v>
      </c>
      <c r="Y102" s="550">
        <f t="shared" si="241"/>
        <v>0.57669239174855413</v>
      </c>
      <c r="Z102" s="551">
        <f t="shared" si="242"/>
        <v>30069.894690553108</v>
      </c>
      <c r="AA102" s="426">
        <f t="shared" si="243"/>
        <v>7.7960185646887351E-2</v>
      </c>
      <c r="AB102" s="59">
        <f t="shared" si="244"/>
        <v>0.92199750028405858</v>
      </c>
      <c r="AC102" s="59">
        <f t="shared" si="245"/>
        <v>0.22504988273182344</v>
      </c>
      <c r="AD102" s="59">
        <f t="shared" si="246"/>
        <v>0.2560646900269542</v>
      </c>
      <c r="AE102" s="59">
        <f t="shared" si="247"/>
        <v>0.46469316680677314</v>
      </c>
      <c r="AF102" s="59">
        <f t="shared" si="248"/>
        <v>0.63225495705225976</v>
      </c>
      <c r="AG102" s="59">
        <f t="shared" si="249"/>
        <v>0.67608573492815283</v>
      </c>
      <c r="AH102" s="59">
        <f t="shared" si="250"/>
        <v>0.16769687725776672</v>
      </c>
      <c r="AI102" s="59">
        <f t="shared" si="251"/>
        <v>0.84731476278397688</v>
      </c>
      <c r="AJ102" s="59">
        <f t="shared" si="252"/>
        <v>0.71221000240828447</v>
      </c>
      <c r="AK102" s="59">
        <f t="shared" si="253"/>
        <v>0.15030697002527987</v>
      </c>
      <c r="AL102" s="35">
        <f t="shared" si="254"/>
        <v>1</v>
      </c>
      <c r="AM102" s="27">
        <v>52142</v>
      </c>
      <c r="AN102" s="25">
        <v>25075</v>
      </c>
      <c r="AO102" s="25">
        <v>27067</v>
      </c>
      <c r="AP102" s="17">
        <f t="shared" si="255"/>
        <v>1.0127363511965028E-3</v>
      </c>
      <c r="AQ102" s="63">
        <v>92.640484723094545</v>
      </c>
      <c r="AR102" s="58">
        <v>1322.7800879500001</v>
      </c>
      <c r="AS102" s="24">
        <f t="shared" si="256"/>
        <v>39.418494786089433</v>
      </c>
      <c r="AT102" s="17">
        <f t="shared" ref="AT102:AT118" si="406">AS102/1157.93</f>
        <v>3.4042208757083268E-2</v>
      </c>
      <c r="AU102" s="25">
        <v>50336</v>
      </c>
      <c r="AV102" s="25">
        <v>23689</v>
      </c>
      <c r="AW102" s="25">
        <v>26647</v>
      </c>
      <c r="AX102" s="25">
        <v>1806</v>
      </c>
      <c r="AY102" s="25">
        <v>1386</v>
      </c>
      <c r="AZ102" s="18">
        <v>420</v>
      </c>
      <c r="BA102" s="25">
        <v>4065</v>
      </c>
      <c r="BB102" s="25">
        <v>1884</v>
      </c>
      <c r="BC102" s="25">
        <v>2181</v>
      </c>
      <c r="BD102" s="63">
        <v>86.382393397524069</v>
      </c>
      <c r="BE102" s="25">
        <v>48077</v>
      </c>
      <c r="BF102" s="25">
        <v>23191</v>
      </c>
      <c r="BG102" s="25">
        <v>24886</v>
      </c>
      <c r="BH102" s="63">
        <v>93.188941573575505</v>
      </c>
      <c r="BI102" s="17">
        <v>7.7960185646887351E-2</v>
      </c>
      <c r="BJ102" s="25">
        <v>15478</v>
      </c>
      <c r="BK102" s="25">
        <v>33308</v>
      </c>
      <c r="BL102" s="25">
        <v>3356</v>
      </c>
      <c r="BM102" s="17">
        <v>0.56544974180377094</v>
      </c>
      <c r="BN102" s="10">
        <f t="shared" si="258"/>
        <v>22658.319562867775</v>
      </c>
      <c r="BO102" s="29">
        <v>0.46469316680677314</v>
      </c>
      <c r="BP102" s="30">
        <f t="shared" si="259"/>
        <v>0.53530683319322692</v>
      </c>
      <c r="BQ102" s="31">
        <v>10.075657499699773</v>
      </c>
      <c r="BR102" s="25">
        <v>36664</v>
      </c>
      <c r="BS102" s="25">
        <v>9079</v>
      </c>
      <c r="BT102" s="25">
        <v>23362</v>
      </c>
      <c r="BU102" s="25">
        <v>3045</v>
      </c>
      <c r="BV102" s="18">
        <v>892</v>
      </c>
      <c r="BW102" s="18">
        <v>286</v>
      </c>
      <c r="BX102" s="25">
        <v>12457</v>
      </c>
      <c r="BY102" s="25">
        <v>9978</v>
      </c>
      <c r="BZ102" s="25">
        <v>2479</v>
      </c>
      <c r="CA102" s="59">
        <v>0.19900457574054747</v>
      </c>
      <c r="CB102" s="25">
        <v>50336</v>
      </c>
      <c r="CC102" s="25">
        <v>1806</v>
      </c>
      <c r="CD102" s="17">
        <f t="shared" si="260"/>
        <v>3.5878893833439285E-2</v>
      </c>
      <c r="CE102" s="18">
        <v>695</v>
      </c>
      <c r="CF102" s="25">
        <v>1800</v>
      </c>
      <c r="CG102" s="25">
        <v>2866</v>
      </c>
      <c r="CH102" s="25">
        <v>2820</v>
      </c>
      <c r="CI102" s="25">
        <v>1953</v>
      </c>
      <c r="CJ102" s="25">
        <v>1106</v>
      </c>
      <c r="CK102" s="18">
        <v>585</v>
      </c>
      <c r="CL102" s="18">
        <v>357</v>
      </c>
      <c r="CM102" s="18">
        <v>275</v>
      </c>
      <c r="CN102" s="26">
        <v>4.0407802841775711</v>
      </c>
      <c r="CO102" s="27">
        <v>12457</v>
      </c>
      <c r="CP102" s="34">
        <f t="shared" si="261"/>
        <v>4.1857590109978329</v>
      </c>
      <c r="CQ102" s="18">
        <v>376</v>
      </c>
      <c r="CR102" s="18">
        <v>252</v>
      </c>
      <c r="CS102" s="18">
        <v>357</v>
      </c>
      <c r="CT102" s="25">
        <v>4323</v>
      </c>
      <c r="CU102" s="25">
        <v>6963</v>
      </c>
      <c r="CV102" s="18">
        <v>128</v>
      </c>
      <c r="CW102" s="18">
        <v>49</v>
      </c>
      <c r="CX102" s="18">
        <v>9</v>
      </c>
      <c r="CY102" s="25">
        <v>12457</v>
      </c>
      <c r="CZ102" s="25">
        <v>11465</v>
      </c>
      <c r="DA102" s="18">
        <v>275</v>
      </c>
      <c r="DB102" s="18">
        <v>83</v>
      </c>
      <c r="DC102" s="18">
        <v>551</v>
      </c>
      <c r="DD102" s="18">
        <v>66</v>
      </c>
      <c r="DE102" s="18">
        <v>17</v>
      </c>
      <c r="DF102" s="25">
        <v>12457</v>
      </c>
      <c r="DG102" s="25">
        <v>7819</v>
      </c>
      <c r="DH102" s="18">
        <v>56</v>
      </c>
      <c r="DI102" s="18">
        <v>1</v>
      </c>
      <c r="DJ102" s="25">
        <v>4322</v>
      </c>
      <c r="DK102" s="18">
        <v>247</v>
      </c>
      <c r="DL102" s="18">
        <v>12</v>
      </c>
      <c r="DM102" s="25">
        <f t="shared" si="262"/>
        <v>31821.144737898372</v>
      </c>
      <c r="DN102" s="17">
        <f t="shared" si="263"/>
        <v>0.34695352010917557</v>
      </c>
      <c r="DO102" s="17">
        <f t="shared" si="264"/>
        <v>1.9828209039094484E-2</v>
      </c>
      <c r="DP102" s="23">
        <f t="shared" si="265"/>
        <v>0.63225495705225976</v>
      </c>
      <c r="DQ102" s="23">
        <f t="shared" si="266"/>
        <v>0.36774504294774024</v>
      </c>
      <c r="DR102" s="25">
        <v>12457</v>
      </c>
      <c r="DS102" s="18">
        <v>68</v>
      </c>
      <c r="DT102" s="25">
        <v>10019</v>
      </c>
      <c r="DU102" s="18">
        <v>10</v>
      </c>
      <c r="DV102" s="25">
        <v>1507</v>
      </c>
      <c r="DW102" s="18">
        <v>13</v>
      </c>
      <c r="DX102" s="18">
        <v>816</v>
      </c>
      <c r="DY102" s="18">
        <v>24</v>
      </c>
      <c r="DZ102" s="17">
        <f t="shared" si="267"/>
        <v>0.93152444408766155</v>
      </c>
      <c r="EA102" s="17">
        <f t="shared" si="268"/>
        <v>6.8475555912338448E-2</v>
      </c>
      <c r="EB102" s="25">
        <v>12457</v>
      </c>
      <c r="EC102" s="25">
        <v>8273</v>
      </c>
      <c r="ED102" s="18">
        <v>149</v>
      </c>
      <c r="EE102" s="25">
        <v>3280</v>
      </c>
      <c r="EF102" s="17">
        <f t="shared" ref="EF102:EF133" si="407">EE102/EB102</f>
        <v>0.26330577185518184</v>
      </c>
      <c r="EG102" s="18">
        <v>706</v>
      </c>
      <c r="EH102" s="18">
        <v>49</v>
      </c>
      <c r="EI102" s="17">
        <f t="shared" si="270"/>
        <v>0.67608573492815283</v>
      </c>
      <c r="EJ102" s="17">
        <f t="shared" si="271"/>
        <v>5.6674961868828769E-2</v>
      </c>
      <c r="EK102" s="69">
        <f t="shared" si="272"/>
        <v>0.21811029943003934</v>
      </c>
      <c r="EL102" s="27">
        <v>35204</v>
      </c>
      <c r="EM102" s="25">
        <v>32458</v>
      </c>
      <c r="EN102" s="25">
        <v>2746</v>
      </c>
      <c r="EO102" s="59">
        <v>0.92199750028405858</v>
      </c>
      <c r="EP102" s="25">
        <v>16161</v>
      </c>
      <c r="EQ102" s="25">
        <v>15441</v>
      </c>
      <c r="ER102" s="25">
        <v>720</v>
      </c>
      <c r="ES102" s="59">
        <v>0.95544830146649351</v>
      </c>
      <c r="ET102" s="25">
        <v>19043</v>
      </c>
      <c r="EU102" s="25">
        <v>17017</v>
      </c>
      <c r="EV102" s="25">
        <v>2026</v>
      </c>
      <c r="EW102" s="59">
        <v>0.89360920023105606</v>
      </c>
      <c r="EX102" s="25">
        <v>2936</v>
      </c>
      <c r="EY102" s="25">
        <v>2890</v>
      </c>
      <c r="EZ102" s="25">
        <v>46</v>
      </c>
      <c r="FA102" s="59">
        <v>0.98433242506811991</v>
      </c>
      <c r="FB102" s="25">
        <v>32268</v>
      </c>
      <c r="FC102" s="25">
        <v>29568</v>
      </c>
      <c r="FD102" s="25">
        <v>2700</v>
      </c>
      <c r="FE102" s="59">
        <v>0.91632577166232787</v>
      </c>
      <c r="FF102" s="25">
        <v>21802</v>
      </c>
      <c r="FG102" s="25">
        <v>8380</v>
      </c>
      <c r="FH102" s="25">
        <v>11758</v>
      </c>
      <c r="FI102" s="25">
        <v>1664</v>
      </c>
      <c r="FJ102" s="23">
        <f t="shared" si="273"/>
        <v>7.6323273094211538E-2</v>
      </c>
      <c r="FK102" s="23">
        <f t="shared" si="274"/>
        <v>0.53930832033758369</v>
      </c>
      <c r="FL102" s="36">
        <f t="shared" si="275"/>
        <v>5.0360576923076925</v>
      </c>
      <c r="FM102" s="25">
        <v>10278</v>
      </c>
      <c r="FN102" s="25">
        <v>4076</v>
      </c>
      <c r="FO102" s="17">
        <f t="shared" si="276"/>
        <v>0.39657520918466627</v>
      </c>
      <c r="FP102" s="25">
        <v>5309</v>
      </c>
      <c r="FQ102" s="17">
        <f t="shared" si="277"/>
        <v>0.51654018291496395</v>
      </c>
      <c r="FR102" s="18">
        <v>893</v>
      </c>
      <c r="FS102" s="17">
        <f t="shared" si="278"/>
        <v>8.6884607900369726E-2</v>
      </c>
      <c r="FT102" s="25">
        <v>11524</v>
      </c>
      <c r="FU102" s="25">
        <v>4304</v>
      </c>
      <c r="FV102" s="25">
        <v>6449</v>
      </c>
      <c r="FW102" s="17">
        <f t="shared" si="279"/>
        <v>6.6903852828878868E-2</v>
      </c>
      <c r="FX102" s="17">
        <f t="shared" si="280"/>
        <v>0.55961471711211386</v>
      </c>
      <c r="FY102" s="18">
        <v>771</v>
      </c>
      <c r="FZ102" s="25">
        <v>28567</v>
      </c>
      <c r="GA102" s="25">
        <v>6429</v>
      </c>
      <c r="GB102" s="25">
        <v>14823</v>
      </c>
      <c r="GC102" s="25">
        <v>3730</v>
      </c>
      <c r="GD102" s="18">
        <v>1784</v>
      </c>
      <c r="GE102" s="18">
        <v>76</v>
      </c>
      <c r="GF102" s="18">
        <v>1551</v>
      </c>
      <c r="GG102" s="18">
        <v>25</v>
      </c>
      <c r="GH102" s="18">
        <v>52</v>
      </c>
      <c r="GI102" s="18">
        <v>97</v>
      </c>
      <c r="GJ102" s="10">
        <f t="shared" si="281"/>
        <v>6429</v>
      </c>
      <c r="GK102" s="10">
        <f t="shared" si="400"/>
        <v>22138</v>
      </c>
      <c r="GL102" s="10">
        <f t="shared" si="401"/>
        <v>7315.0000000000009</v>
      </c>
      <c r="GM102" s="10">
        <f t="shared" si="282"/>
        <v>21252</v>
      </c>
      <c r="GN102" s="10">
        <f t="shared" si="402"/>
        <v>3585</v>
      </c>
      <c r="GO102" s="17">
        <f t="shared" si="283"/>
        <v>0.22504988273182344</v>
      </c>
      <c r="GP102" s="17">
        <f t="shared" si="403"/>
        <v>0.77495011726817653</v>
      </c>
      <c r="GQ102" s="17">
        <f t="shared" si="404"/>
        <v>0.2560646900269542</v>
      </c>
      <c r="GR102" s="17">
        <f t="shared" si="405"/>
        <v>0.1254944516400042</v>
      </c>
      <c r="GS102" s="17">
        <f t="shared" si="284"/>
        <v>0.51550740364756531</v>
      </c>
      <c r="GT102" s="25">
        <v>13456</v>
      </c>
      <c r="GU102" s="25">
        <v>3047</v>
      </c>
      <c r="GV102" s="25">
        <v>6195</v>
      </c>
      <c r="GW102" s="25">
        <v>2234</v>
      </c>
      <c r="GX102" s="18">
        <v>1081</v>
      </c>
      <c r="GY102" s="18">
        <v>54</v>
      </c>
      <c r="GZ102" s="18">
        <v>749</v>
      </c>
      <c r="HA102" s="18">
        <v>11</v>
      </c>
      <c r="HB102" s="18">
        <v>40</v>
      </c>
      <c r="HC102" s="18">
        <v>45</v>
      </c>
      <c r="HD102" s="23">
        <f t="shared" si="285"/>
        <v>0.22644173602853745</v>
      </c>
      <c r="HE102" s="23">
        <f t="shared" si="286"/>
        <v>0.77355826397146255</v>
      </c>
      <c r="HF102" s="23">
        <f t="shared" si="287"/>
        <v>0.31316884661117717</v>
      </c>
      <c r="HG102" s="23">
        <f t="shared" si="288"/>
        <v>0.14714625445897742</v>
      </c>
      <c r="HH102" s="25">
        <v>15111</v>
      </c>
      <c r="HI102" s="25">
        <v>3382</v>
      </c>
      <c r="HJ102" s="25">
        <v>8628</v>
      </c>
      <c r="HK102" s="25">
        <v>1496</v>
      </c>
      <c r="HL102" s="18">
        <v>703</v>
      </c>
      <c r="HM102" s="18">
        <v>22</v>
      </c>
      <c r="HN102" s="18">
        <v>802</v>
      </c>
      <c r="HO102" s="18">
        <v>14</v>
      </c>
      <c r="HP102" s="18">
        <v>12</v>
      </c>
      <c r="HQ102" s="18">
        <v>52</v>
      </c>
      <c r="HR102" s="23">
        <f t="shared" si="289"/>
        <v>0.22381046919462644</v>
      </c>
      <c r="HS102" s="23">
        <f t="shared" si="290"/>
        <v>0.77618953080537356</v>
      </c>
      <c r="HT102" s="80">
        <f t="shared" si="291"/>
        <v>0.20521474422606048</v>
      </c>
      <c r="HU102" s="27">
        <v>41535</v>
      </c>
      <c r="HV102" s="18">
        <v>2231</v>
      </c>
      <c r="HW102" s="18">
        <v>2935</v>
      </c>
      <c r="HX102" s="18">
        <v>415</v>
      </c>
      <c r="HY102" s="25">
        <v>13285</v>
      </c>
      <c r="HZ102" s="25">
        <v>5184</v>
      </c>
      <c r="IA102" s="18">
        <v>640</v>
      </c>
      <c r="IB102" s="18">
        <v>84</v>
      </c>
      <c r="IC102" s="25">
        <v>5098</v>
      </c>
      <c r="ID102" s="25">
        <v>7946</v>
      </c>
      <c r="IE102" s="25">
        <v>2708</v>
      </c>
      <c r="IF102" s="18">
        <v>222</v>
      </c>
      <c r="IG102" s="18">
        <v>787</v>
      </c>
      <c r="IH102" s="17">
        <f t="shared" si="292"/>
        <v>0.31611893583724571</v>
      </c>
      <c r="II102" s="17">
        <f t="shared" si="293"/>
        <v>0.12481040086673889</v>
      </c>
      <c r="IJ102" s="30">
        <f t="shared" si="294"/>
        <v>8.0121527777777786</v>
      </c>
      <c r="IK102" s="17">
        <f t="shared" si="397"/>
        <v>0.10952516155311921</v>
      </c>
      <c r="IL102" s="25">
        <v>19664</v>
      </c>
      <c r="IM102" s="18">
        <v>1335</v>
      </c>
      <c r="IN102" s="18">
        <v>1963</v>
      </c>
      <c r="IO102" s="18">
        <v>312</v>
      </c>
      <c r="IP102" s="25">
        <v>9190</v>
      </c>
      <c r="IQ102" s="25">
        <v>1998</v>
      </c>
      <c r="IR102" s="18">
        <v>373</v>
      </c>
      <c r="IS102" s="18">
        <v>60</v>
      </c>
      <c r="IT102" s="25">
        <v>2464</v>
      </c>
      <c r="IU102" s="25">
        <v>275</v>
      </c>
      <c r="IV102" s="25">
        <v>1056</v>
      </c>
      <c r="IW102" s="18">
        <v>116</v>
      </c>
      <c r="IX102" s="18">
        <v>522</v>
      </c>
      <c r="IY102" s="17">
        <f t="shared" si="295"/>
        <v>0.77151139137510172</v>
      </c>
      <c r="IZ102" s="25">
        <v>21871</v>
      </c>
      <c r="JA102" s="18">
        <v>896</v>
      </c>
      <c r="JB102" s="18">
        <v>972</v>
      </c>
      <c r="JC102" s="18">
        <v>103</v>
      </c>
      <c r="JD102" s="25">
        <v>4095</v>
      </c>
      <c r="JE102" s="25">
        <v>3186</v>
      </c>
      <c r="JF102" s="18">
        <v>267</v>
      </c>
      <c r="JG102" s="18">
        <v>24</v>
      </c>
      <c r="JH102" s="25">
        <v>2634</v>
      </c>
      <c r="JI102" s="25">
        <v>7671</v>
      </c>
      <c r="JJ102" s="25">
        <v>1652</v>
      </c>
      <c r="JK102" s="18">
        <v>106</v>
      </c>
      <c r="JL102" s="18">
        <v>265</v>
      </c>
      <c r="JM102" s="80">
        <f t="shared" si="296"/>
        <v>0.43523387133647295</v>
      </c>
      <c r="JN102" s="27">
        <v>41535</v>
      </c>
      <c r="JO102" s="25">
        <v>34956</v>
      </c>
      <c r="JP102" s="18">
        <v>7</v>
      </c>
      <c r="JQ102" s="18">
        <v>45</v>
      </c>
      <c r="JR102" s="18">
        <v>50</v>
      </c>
      <c r="JS102" s="18">
        <v>189</v>
      </c>
      <c r="JT102" s="18">
        <v>34</v>
      </c>
      <c r="JU102" s="18" t="s">
        <v>764</v>
      </c>
      <c r="JV102" s="18">
        <v>11</v>
      </c>
      <c r="JW102" s="25">
        <v>6243</v>
      </c>
      <c r="JX102" s="17">
        <f t="shared" si="297"/>
        <v>0.15030697002527987</v>
      </c>
      <c r="JY102" s="17">
        <f t="shared" si="298"/>
        <v>0.84969302997472007</v>
      </c>
      <c r="JZ102" s="25">
        <v>3500</v>
      </c>
      <c r="KA102" s="25">
        <v>3127</v>
      </c>
      <c r="KB102" s="18">
        <v>1</v>
      </c>
      <c r="KC102" s="18">
        <v>4</v>
      </c>
      <c r="KD102" s="18">
        <v>1</v>
      </c>
      <c r="KE102" s="18">
        <v>41</v>
      </c>
      <c r="KF102" s="18" t="s">
        <v>764</v>
      </c>
      <c r="KG102" s="18" t="s">
        <v>764</v>
      </c>
      <c r="KH102" s="18" t="s">
        <v>764</v>
      </c>
      <c r="KI102" s="25">
        <v>326</v>
      </c>
      <c r="KJ102" s="17">
        <f t="shared" si="299"/>
        <v>9.3142857142857138E-2</v>
      </c>
      <c r="KK102" s="25">
        <v>38035</v>
      </c>
      <c r="KL102" s="25">
        <v>31829</v>
      </c>
      <c r="KM102" s="18">
        <v>6</v>
      </c>
      <c r="KN102" s="18">
        <v>41</v>
      </c>
      <c r="KO102" s="18">
        <v>49</v>
      </c>
      <c r="KP102" s="18">
        <v>148</v>
      </c>
      <c r="KQ102" s="18">
        <v>34</v>
      </c>
      <c r="KR102" s="18" t="s">
        <v>764</v>
      </c>
      <c r="KS102" s="18">
        <v>11</v>
      </c>
      <c r="KT102" s="25">
        <v>5917</v>
      </c>
      <c r="KU102" s="69">
        <f t="shared" ref="KU102:KU118" si="408">KT102/KK102</f>
        <v>0.15556724069935585</v>
      </c>
      <c r="KV102" s="27">
        <v>52142</v>
      </c>
      <c r="KW102" s="25">
        <v>50804</v>
      </c>
      <c r="KX102" s="18">
        <v>1338</v>
      </c>
      <c r="KY102" s="59">
        <v>2.5660695792259599E-2</v>
      </c>
      <c r="KZ102" s="18">
        <v>546</v>
      </c>
      <c r="LA102" s="18">
        <v>489</v>
      </c>
      <c r="LB102" s="18">
        <v>572</v>
      </c>
      <c r="LC102" s="18">
        <v>497</v>
      </c>
      <c r="LD102" s="25">
        <v>25075</v>
      </c>
      <c r="LE102" s="25">
        <v>24463</v>
      </c>
      <c r="LF102" s="18">
        <v>612</v>
      </c>
      <c r="LG102" s="59">
        <v>2.4406779661016949E-2</v>
      </c>
      <c r="LH102" s="25">
        <v>27067</v>
      </c>
      <c r="LI102" s="25">
        <v>26341</v>
      </c>
      <c r="LJ102" s="18">
        <v>726</v>
      </c>
      <c r="LK102" s="35">
        <v>2.6822329774263864E-2</v>
      </c>
      <c r="LL102" s="27">
        <v>12457</v>
      </c>
      <c r="LM102" s="18">
        <v>74</v>
      </c>
      <c r="LN102" s="25">
        <v>10481</v>
      </c>
      <c r="LO102" s="18">
        <v>907</v>
      </c>
      <c r="LP102" s="18">
        <v>47</v>
      </c>
      <c r="LQ102" s="18">
        <v>95</v>
      </c>
      <c r="LR102" s="18">
        <v>853</v>
      </c>
      <c r="LS102" s="23">
        <f t="shared" si="301"/>
        <v>6.8475555912338448E-2</v>
      </c>
      <c r="LT102" s="23">
        <f t="shared" si="302"/>
        <v>0.93152444408766155</v>
      </c>
      <c r="LU102" s="17">
        <f t="shared" si="303"/>
        <v>0.84731476278397688</v>
      </c>
      <c r="LV102" s="25">
        <v>12457</v>
      </c>
      <c r="LW102" s="18">
        <v>751</v>
      </c>
      <c r="LX102" s="25">
        <v>5268</v>
      </c>
      <c r="LY102" s="25">
        <v>2770</v>
      </c>
      <c r="LZ102" s="18">
        <v>91</v>
      </c>
      <c r="MA102" s="18">
        <v>83</v>
      </c>
      <c r="MB102" s="25">
        <v>1620</v>
      </c>
      <c r="MC102" s="25">
        <v>1720</v>
      </c>
      <c r="MD102" s="18">
        <v>83</v>
      </c>
      <c r="ME102" s="18">
        <v>20</v>
      </c>
      <c r="MF102" s="18">
        <v>51</v>
      </c>
      <c r="MG102" s="17">
        <f t="shared" si="304"/>
        <v>0.2747852612988681</v>
      </c>
      <c r="MH102" s="17">
        <f t="shared" si="305"/>
        <v>0.71221000240828447</v>
      </c>
      <c r="MI102" s="25">
        <v>12457</v>
      </c>
      <c r="MJ102" s="18">
        <v>739</v>
      </c>
      <c r="MK102" s="25">
        <v>5023</v>
      </c>
      <c r="ML102" s="25">
        <v>2012</v>
      </c>
      <c r="MM102" s="18">
        <v>39</v>
      </c>
      <c r="MN102" s="18">
        <v>751</v>
      </c>
      <c r="MO102" s="25">
        <v>2055</v>
      </c>
      <c r="MP102" s="25">
        <v>1746</v>
      </c>
      <c r="MQ102" s="18">
        <v>6</v>
      </c>
      <c r="MR102" s="18">
        <v>22</v>
      </c>
      <c r="MS102" s="18">
        <v>64</v>
      </c>
      <c r="MT102" s="17">
        <f t="shared" si="306"/>
        <v>0.7647106044794092</v>
      </c>
      <c r="MU102" s="69">
        <f t="shared" si="307"/>
        <v>0.77976238259613062</v>
      </c>
      <c r="MV102" s="27">
        <v>12457</v>
      </c>
      <c r="MW102" s="25">
        <v>2089</v>
      </c>
      <c r="MX102" s="18">
        <v>435</v>
      </c>
      <c r="MY102" s="25">
        <v>3074</v>
      </c>
      <c r="MZ102" s="25">
        <v>2281</v>
      </c>
      <c r="NA102" s="25">
        <v>3403</v>
      </c>
      <c r="NB102" s="18">
        <v>206</v>
      </c>
      <c r="NC102" s="18">
        <v>691</v>
      </c>
      <c r="ND102" s="18">
        <v>278</v>
      </c>
      <c r="NE102" s="17">
        <f t="shared" si="308"/>
        <v>0.16769687725776672</v>
      </c>
      <c r="NF102" s="10">
        <f t="shared" si="309"/>
        <v>8441.1900136469467</v>
      </c>
      <c r="NG102" s="17">
        <f t="shared" si="310"/>
        <v>0.49634743517700891</v>
      </c>
      <c r="NH102" s="25">
        <v>12457</v>
      </c>
      <c r="NI102" s="25">
        <v>1101</v>
      </c>
      <c r="NJ102" s="18">
        <v>1</v>
      </c>
      <c r="NK102" s="18">
        <v>21</v>
      </c>
      <c r="NL102" s="18">
        <v>1</v>
      </c>
      <c r="NM102" s="25">
        <v>10763</v>
      </c>
      <c r="NN102" s="18">
        <v>536</v>
      </c>
      <c r="NO102" s="18">
        <v>25</v>
      </c>
      <c r="NP102" s="18" t="s">
        <v>764</v>
      </c>
      <c r="NQ102" s="32">
        <v>9</v>
      </c>
      <c r="NR102" s="27">
        <v>12457</v>
      </c>
      <c r="NS102" s="37">
        <f t="shared" si="311"/>
        <v>1.2307136549731075</v>
      </c>
      <c r="NT102" s="37">
        <f t="shared" si="312"/>
        <v>0.33209161574726703</v>
      </c>
      <c r="NU102" s="37">
        <f t="shared" si="313"/>
        <v>0.81253669036592524</v>
      </c>
      <c r="NV102" s="17">
        <f t="shared" si="314"/>
        <v>0.16499469528859093</v>
      </c>
      <c r="NW102" s="10">
        <f t="shared" si="315"/>
        <v>6639</v>
      </c>
      <c r="NX102" s="17">
        <f t="shared" si="316"/>
        <v>0.53295335955687562</v>
      </c>
      <c r="NY102" s="19">
        <f t="shared" si="317"/>
        <v>0.11964533511146354</v>
      </c>
      <c r="NZ102" s="25">
        <v>5818</v>
      </c>
      <c r="OA102" s="25">
        <v>5051</v>
      </c>
      <c r="OB102" s="18">
        <v>397</v>
      </c>
      <c r="OC102" s="25">
        <v>3546</v>
      </c>
      <c r="OD102" s="18">
        <v>141</v>
      </c>
      <c r="OE102" s="18">
        <v>378</v>
      </c>
      <c r="OF102" s="17">
        <f t="shared" si="318"/>
        <v>0.28465922774343744</v>
      </c>
      <c r="OG102" s="17">
        <f t="shared" si="319"/>
        <v>0.46704664044312433</v>
      </c>
      <c r="OH102" s="17">
        <f t="shared" si="320"/>
        <v>0.40547483342698887</v>
      </c>
      <c r="OI102" s="69">
        <f t="shared" si="321"/>
        <v>3.0344384683310587E-2</v>
      </c>
      <c r="OJ102" s="27">
        <v>12457</v>
      </c>
      <c r="OK102" s="18">
        <v>146</v>
      </c>
      <c r="OL102" s="25">
        <v>6059</v>
      </c>
      <c r="OM102" s="25">
        <v>4480</v>
      </c>
      <c r="ON102" s="18">
        <v>125</v>
      </c>
      <c r="OO102" s="18">
        <v>12</v>
      </c>
      <c r="OP102" s="18">
        <v>21</v>
      </c>
      <c r="OQ102" s="25">
        <v>4961</v>
      </c>
      <c r="OR102" s="69">
        <f t="shared" si="322"/>
        <v>0.50983382836959135</v>
      </c>
      <c r="OS102" s="85">
        <v>13239</v>
      </c>
      <c r="OT102" s="22">
        <v>13239</v>
      </c>
      <c r="OU102" s="38">
        <f t="shared" ref="OU102:OU119" si="409">OT102/RG102</f>
        <v>0.28274565918458877</v>
      </c>
      <c r="OV102" s="39">
        <v>0.86197522471485766</v>
      </c>
      <c r="OW102" s="22">
        <v>1141169</v>
      </c>
      <c r="OX102" s="36">
        <f t="shared" ref="OX102:OX119" si="410">OW102*40.918</f>
        <v>46694353.141999997</v>
      </c>
      <c r="OY102" s="36">
        <f t="shared" ref="OY102:OY119" si="411">OT102/2.47105*167.424464</f>
        <v>897000.25450557459</v>
      </c>
      <c r="OZ102" s="22">
        <v>1412</v>
      </c>
      <c r="PA102" s="22">
        <v>1412</v>
      </c>
      <c r="PB102" s="38">
        <f t="shared" ref="PB102:PB119" si="412">PA102/RG102</f>
        <v>3.0156119855626509E-2</v>
      </c>
      <c r="PC102" s="39">
        <v>0.60656515580736547</v>
      </c>
      <c r="PD102" s="22">
        <v>85647</v>
      </c>
      <c r="PE102" s="40">
        <f t="shared" si="327"/>
        <v>3504503.946</v>
      </c>
      <c r="PF102" s="36">
        <f t="shared" si="328"/>
        <v>433705.50980352488</v>
      </c>
      <c r="PG102" s="22">
        <v>10555</v>
      </c>
      <c r="PH102" s="22">
        <v>10545</v>
      </c>
      <c r="PI102" s="38">
        <f t="shared" ref="PI102:PI119" si="413">PH102/RG102</f>
        <v>0.22520983277449116</v>
      </c>
      <c r="PJ102" s="39">
        <v>0.11451493598862021</v>
      </c>
      <c r="PK102" s="22">
        <v>120756</v>
      </c>
      <c r="PL102" s="41">
        <f t="shared" si="330"/>
        <v>4941094.0079999994</v>
      </c>
      <c r="PM102" s="36">
        <f t="shared" si="331"/>
        <v>862018.17041338701</v>
      </c>
      <c r="PN102" s="22">
        <v>2760</v>
      </c>
      <c r="PO102" s="22">
        <v>2760</v>
      </c>
      <c r="PP102" s="38">
        <f t="shared" ref="PP102:PP119" si="414">PO102/RG102</f>
        <v>5.8945390086068812E-2</v>
      </c>
      <c r="PQ102" s="39">
        <v>0.66102536231884057</v>
      </c>
      <c r="PR102" s="22">
        <v>182443</v>
      </c>
      <c r="PS102" s="41">
        <f t="shared" si="333"/>
        <v>7465202.6739999996</v>
      </c>
      <c r="PT102" s="36">
        <f t="shared" si="334"/>
        <v>361886.64737662132</v>
      </c>
      <c r="PU102" s="22">
        <v>6365</v>
      </c>
      <c r="PV102" s="22">
        <v>6365</v>
      </c>
      <c r="PW102" s="38">
        <f t="shared" ref="PW102:PW119" si="415">PV102/RG102</f>
        <v>0.13593746662964781</v>
      </c>
      <c r="PX102" s="39">
        <v>0.27783189316575019</v>
      </c>
      <c r="PY102" s="22">
        <v>176840</v>
      </c>
      <c r="PZ102" s="36">
        <f t="shared" si="336"/>
        <v>971087.1896562191</v>
      </c>
      <c r="QA102" s="22">
        <v>3555</v>
      </c>
      <c r="QB102" s="22">
        <v>3555</v>
      </c>
      <c r="QC102" s="39">
        <v>6.1005007032348804</v>
      </c>
      <c r="QD102" s="22">
        <v>2168728</v>
      </c>
      <c r="QE102" s="22">
        <f t="shared" si="337"/>
        <v>3494.0617777777757</v>
      </c>
      <c r="QF102" s="22"/>
      <c r="QG102" s="22"/>
      <c r="QH102" s="22"/>
      <c r="QI102" s="38">
        <f t="shared" ref="QI102:QI119" si="416">QH102/RG102</f>
        <v>0</v>
      </c>
      <c r="QJ102" s="39">
        <v>0</v>
      </c>
      <c r="QK102" s="22"/>
      <c r="QL102" s="42">
        <f t="shared" si="339"/>
        <v>0</v>
      </c>
      <c r="QM102" s="22">
        <f t="shared" ref="QM102:QM119" si="417">QN102+QT102+QZ102</f>
        <v>8947</v>
      </c>
      <c r="QN102" s="22">
        <v>4672</v>
      </c>
      <c r="QO102" s="22">
        <v>4672</v>
      </c>
      <c r="QP102" s="38">
        <f t="shared" ref="QP102:QP119" si="418">QO102/RG102</f>
        <v>9.9780022638446916E-2</v>
      </c>
      <c r="QQ102" s="39">
        <v>0.17125856164383563</v>
      </c>
      <c r="QR102" s="22">
        <v>80012</v>
      </c>
      <c r="QS102" s="36">
        <f t="shared" si="342"/>
        <v>1098493.3530280648</v>
      </c>
      <c r="QT102" s="22">
        <v>3865</v>
      </c>
      <c r="QU102" s="22">
        <v>3865</v>
      </c>
      <c r="QV102" s="38">
        <f t="shared" ref="QV102:QV119" si="419">QU102/RG102</f>
        <v>8.2544903145889845E-2</v>
      </c>
      <c r="QW102" s="39">
        <v>0.18270116429495473</v>
      </c>
      <c r="QX102" s="22">
        <v>70614</v>
      </c>
      <c r="QY102" s="36">
        <f t="shared" si="344"/>
        <v>908749.31709192449</v>
      </c>
      <c r="QZ102" s="22">
        <v>410</v>
      </c>
      <c r="RA102" s="22">
        <v>410</v>
      </c>
      <c r="RB102" s="38">
        <f t="shared" ref="RB102:RB119" si="420">RA102/RG102</f>
        <v>8.7563804113363099E-3</v>
      </c>
      <c r="RC102" s="39">
        <v>0.17270731707317072</v>
      </c>
      <c r="RD102" s="22">
        <v>7081</v>
      </c>
      <c r="RE102" s="36">
        <f t="shared" si="346"/>
        <v>44301.005645373421</v>
      </c>
      <c r="RF102" s="10">
        <f t="shared" ref="RF102:RF119" si="421">QZ102+QT102+QG102+QA102+PU102+PN102+PG102+OZ102+OS102+QN102</f>
        <v>46833</v>
      </c>
      <c r="RG102" s="10">
        <f t="shared" ref="RG102:RG119" si="422">RA102+QU102++PV102+PO102+PH102+PA102+QB102+OT102+QO102+QH102</f>
        <v>46823</v>
      </c>
      <c r="RH102" s="17">
        <f t="shared" ref="RH102:RH119" si="423">RG102/(MAX($RG$6:$RG$335))</f>
        <v>6.0221501119595428E-2</v>
      </c>
      <c r="RI102" s="17">
        <f t="shared" ref="RI102:RI119" si="424">RG102/(SUM($RG$6:$RG$335))</f>
        <v>1.37586572316887E-3</v>
      </c>
      <c r="RJ102" s="17">
        <f t="shared" ref="RJ102:RJ119" si="425">OY102/RR102</f>
        <v>0.16083224349276248</v>
      </c>
      <c r="RK102" s="17">
        <f t="shared" ref="RK102:RK119" si="426">PF102/RR102</f>
        <v>7.7763445223682157E-2</v>
      </c>
      <c r="RL102" s="17">
        <f t="shared" ref="RL102:RL119" si="427">PT102/RR102</f>
        <v>6.4886315355325824E-2</v>
      </c>
      <c r="RM102" s="17">
        <f t="shared" ref="RM102:RM119" si="428">PZ102/RR102</f>
        <v>0.17411603904792519</v>
      </c>
      <c r="RN102" s="17">
        <f t="shared" ref="RN102:RN119" si="429">QS102/RR102</f>
        <v>0.19695997804010976</v>
      </c>
      <c r="RO102" s="17">
        <f t="shared" ref="RO102:RO119" si="430">QY102/RR102</f>
        <v>0.16293885169628089</v>
      </c>
      <c r="RP102" s="17">
        <f t="shared" ref="RP102:RP119" si="431">RE102/RR102</f>
        <v>7.9431751453161534E-3</v>
      </c>
      <c r="RQ102" s="17">
        <f t="shared" ref="RQ102:RQ119" si="432">QL102/RR102</f>
        <v>0</v>
      </c>
      <c r="RR102" s="36">
        <f t="shared" ref="RR102:RR119" si="433">RE102+QY102+QS102+QL102+PZ102+PT102+PM102+PF102+OY102</f>
        <v>5577241.4475206891</v>
      </c>
      <c r="RS102" s="36">
        <f t="shared" ref="RS102:RS119" si="434">RR102/AM102</f>
        <v>106.96255317250372</v>
      </c>
      <c r="RT102" s="10">
        <f t="shared" ref="RT102:RT119" si="435">RF102-RG102</f>
        <v>10</v>
      </c>
      <c r="RU102" s="17">
        <f t="shared" ref="RU102:RU119" si="436">RT102/RF102</f>
        <v>2.1352465142100656E-4</v>
      </c>
      <c r="RV102" s="37">
        <f t="shared" ref="RV102:RV119" si="437">AM102/RF102</f>
        <v>1.1133602374394125</v>
      </c>
      <c r="RW102" s="36">
        <f t="shared" ref="RW102:RW119" si="438">RG102/AM102</f>
        <v>0.89799010394691414</v>
      </c>
      <c r="RX102" s="85">
        <v>-2.1920579999999998</v>
      </c>
      <c r="RY102" s="93">
        <v>75</v>
      </c>
      <c r="RZ102" s="43" t="b">
        <v>0</v>
      </c>
      <c r="SA102" s="18" t="b">
        <v>0</v>
      </c>
      <c r="SB102" s="18" t="b">
        <v>0</v>
      </c>
      <c r="SC102" s="18" t="b">
        <v>0</v>
      </c>
      <c r="SD102" s="18" t="b">
        <v>0</v>
      </c>
      <c r="SE102" s="32" t="b">
        <v>1</v>
      </c>
      <c r="SF102" s="43" t="b">
        <v>0</v>
      </c>
      <c r="SG102" s="18" t="b">
        <v>0</v>
      </c>
      <c r="SH102" s="18"/>
      <c r="SI102" s="18"/>
      <c r="SJ102" s="18"/>
      <c r="SK102" s="18"/>
      <c r="SL102" s="18"/>
      <c r="SM102" s="18"/>
      <c r="SN102" s="18"/>
      <c r="SO102" s="18"/>
      <c r="SP102" s="18"/>
      <c r="SQ102" s="17">
        <f t="shared" si="365"/>
        <v>0</v>
      </c>
      <c r="SR102" s="17">
        <f t="shared" si="366"/>
        <v>0</v>
      </c>
      <c r="SS102" s="17">
        <f t="shared" si="367"/>
        <v>0</v>
      </c>
      <c r="ST102" s="17">
        <f t="shared" si="368"/>
        <v>0</v>
      </c>
      <c r="SU102" s="17">
        <f t="shared" si="369"/>
        <v>0</v>
      </c>
      <c r="SV102" s="17">
        <f t="shared" si="399"/>
        <v>0</v>
      </c>
      <c r="SW102" s="17">
        <f t="shared" si="370"/>
        <v>0</v>
      </c>
      <c r="SX102" s="17">
        <f t="shared" si="371"/>
        <v>0</v>
      </c>
      <c r="SY102" s="17">
        <f t="shared" si="372"/>
        <v>0</v>
      </c>
      <c r="SZ102" s="17">
        <f t="shared" si="373"/>
        <v>0</v>
      </c>
      <c r="TA102" s="17">
        <f t="shared" si="374"/>
        <v>0</v>
      </c>
      <c r="TB102" s="24">
        <f t="shared" si="375"/>
        <v>620</v>
      </c>
      <c r="TC102" s="69">
        <f t="shared" si="376"/>
        <v>1</v>
      </c>
      <c r="TD102" s="17">
        <f t="shared" si="398"/>
        <v>2.6014568158168575E-6</v>
      </c>
      <c r="TE102" s="95"/>
      <c r="TF102" s="71"/>
      <c r="TG102" s="71"/>
      <c r="TH102" s="71"/>
      <c r="TI102" s="71"/>
      <c r="TJ102" s="71"/>
      <c r="TK102" s="71">
        <v>122</v>
      </c>
      <c r="TL102" s="71"/>
      <c r="TM102" s="71"/>
      <c r="TN102" s="71"/>
      <c r="TO102" s="71"/>
      <c r="TP102" s="71"/>
      <c r="TQ102" s="71"/>
      <c r="TR102" s="72"/>
      <c r="TS102" s="72"/>
      <c r="TT102" s="72"/>
      <c r="TU102" s="72"/>
      <c r="TV102" s="72">
        <v>1</v>
      </c>
      <c r="TW102" s="72"/>
      <c r="TX102" s="72"/>
      <c r="TY102" s="72"/>
      <c r="TZ102" s="72">
        <v>138</v>
      </c>
      <c r="UA102" s="72"/>
      <c r="UB102" s="72"/>
      <c r="UC102" s="72"/>
      <c r="UD102" s="72"/>
      <c r="UE102" s="72"/>
      <c r="UF102" s="72"/>
      <c r="UG102" s="72"/>
      <c r="UH102" s="72"/>
      <c r="UI102" s="72"/>
      <c r="UJ102" s="73">
        <v>3</v>
      </c>
      <c r="UK102" s="73"/>
      <c r="UL102" s="73"/>
      <c r="UM102" s="73"/>
      <c r="UN102" s="73">
        <v>2</v>
      </c>
      <c r="UO102" s="73"/>
      <c r="UP102" s="73"/>
      <c r="UQ102" s="73"/>
      <c r="UR102" s="73">
        <v>187</v>
      </c>
      <c r="US102" s="73"/>
      <c r="UT102" s="73"/>
      <c r="UU102" s="73"/>
      <c r="UV102" s="73"/>
      <c r="UW102" s="73"/>
      <c r="UX102" s="73"/>
      <c r="UY102" s="73"/>
      <c r="UZ102" s="73"/>
      <c r="VA102" s="73"/>
      <c r="VB102" s="73">
        <v>3</v>
      </c>
      <c r="VC102" s="73"/>
      <c r="VD102" s="73"/>
      <c r="VE102" s="73"/>
      <c r="VF102" s="73">
        <v>1</v>
      </c>
      <c r="VG102" s="73"/>
      <c r="VH102" s="73"/>
      <c r="VI102" s="73"/>
      <c r="VJ102" s="73">
        <v>188</v>
      </c>
      <c r="VK102" s="73"/>
      <c r="VL102" s="73"/>
      <c r="VM102" s="73"/>
      <c r="VN102" s="73">
        <v>2</v>
      </c>
      <c r="VO102" s="73"/>
      <c r="VP102" s="73"/>
      <c r="VQ102" s="73"/>
      <c r="VR102" s="73"/>
      <c r="VS102" s="73">
        <v>3</v>
      </c>
      <c r="VT102" s="73"/>
      <c r="VU102" s="73"/>
      <c r="VV102" s="73"/>
      <c r="VW102" s="73">
        <v>2</v>
      </c>
      <c r="VX102" s="73"/>
      <c r="VY102" s="73"/>
      <c r="VZ102" s="73">
        <v>1</v>
      </c>
      <c r="WA102" s="73">
        <v>202</v>
      </c>
      <c r="WB102" s="73"/>
      <c r="WC102" s="73"/>
      <c r="WD102" s="73"/>
      <c r="WE102" s="73"/>
      <c r="WF102" s="73">
        <v>2</v>
      </c>
      <c r="WG102" s="73"/>
      <c r="WH102" s="73"/>
      <c r="WI102" s="73"/>
      <c r="WJ102" s="73"/>
      <c r="WK102" s="73"/>
      <c r="WL102" s="73"/>
      <c r="WM102" s="73"/>
      <c r="WN102" s="73"/>
      <c r="WO102" s="22">
        <f t="shared" si="377"/>
        <v>9</v>
      </c>
      <c r="WP102" s="22">
        <f t="shared" si="378"/>
        <v>0</v>
      </c>
      <c r="WQ102" s="22">
        <f t="shared" si="379"/>
        <v>0</v>
      </c>
      <c r="WR102" s="22">
        <f t="shared" si="380"/>
        <v>0</v>
      </c>
      <c r="WS102" s="22">
        <f t="shared" si="381"/>
        <v>6</v>
      </c>
      <c r="WT102" s="22">
        <f t="shared" si="382"/>
        <v>0</v>
      </c>
      <c r="WU102" s="22">
        <f t="shared" si="383"/>
        <v>0</v>
      </c>
      <c r="WV102" s="22">
        <f t="shared" si="384"/>
        <v>0</v>
      </c>
      <c r="WW102" s="22">
        <f t="shared" si="385"/>
        <v>837</v>
      </c>
      <c r="WX102" s="22">
        <f t="shared" si="386"/>
        <v>0</v>
      </c>
      <c r="WY102" s="22">
        <f t="shared" si="387"/>
        <v>0</v>
      </c>
      <c r="WZ102" s="22">
        <f t="shared" si="388"/>
        <v>0</v>
      </c>
      <c r="XA102" s="22">
        <f t="shared" si="389"/>
        <v>0</v>
      </c>
      <c r="XB102" s="22">
        <f t="shared" si="390"/>
        <v>4</v>
      </c>
      <c r="XC102" s="22">
        <f t="shared" si="391"/>
        <v>0</v>
      </c>
      <c r="XD102" s="22">
        <f t="shared" si="392"/>
        <v>0</v>
      </c>
      <c r="XE102" s="22">
        <f t="shared" si="393"/>
        <v>0</v>
      </c>
      <c r="XF102" s="22">
        <f t="shared" si="394"/>
        <v>0</v>
      </c>
      <c r="XG102" s="93">
        <f t="shared" si="395"/>
        <v>0</v>
      </c>
    </row>
    <row r="103" spans="1:631" ht="17.100000000000001" customHeight="1" x14ac:dyDescent="0.2">
      <c r="A103" s="101"/>
      <c r="B103" s="27" t="s">
        <v>276</v>
      </c>
      <c r="C103" s="535" t="s">
        <v>277</v>
      </c>
      <c r="D103" s="25" t="s">
        <v>290</v>
      </c>
      <c r="E103" s="535" t="s">
        <v>291</v>
      </c>
      <c r="F103" s="25" t="s">
        <v>297</v>
      </c>
      <c r="G103" s="535" t="s">
        <v>298</v>
      </c>
      <c r="H103" s="25">
        <v>100</v>
      </c>
      <c r="I103" s="28">
        <v>9</v>
      </c>
      <c r="J103" s="17">
        <f t="shared" si="228"/>
        <v>0.84682132901717466</v>
      </c>
      <c r="K103" s="17">
        <f t="shared" si="229"/>
        <v>0.23479902886431075</v>
      </c>
      <c r="L103" s="17">
        <f t="shared" si="230"/>
        <v>1</v>
      </c>
      <c r="M103" s="17">
        <f t="shared" si="231"/>
        <v>8.2183075290097454E-2</v>
      </c>
      <c r="N103" s="17">
        <f t="shared" si="232"/>
        <v>0.26829615531594447</v>
      </c>
      <c r="O103" s="17">
        <f t="shared" si="233"/>
        <v>0.15732398165632586</v>
      </c>
      <c r="P103" s="17">
        <f t="shared" si="234"/>
        <v>0.70829981606062309</v>
      </c>
      <c r="Q103" s="17">
        <f t="shared" si="235"/>
        <v>0.59566251502519107</v>
      </c>
      <c r="R103" s="69">
        <f t="shared" si="236"/>
        <v>0.93615705511183778</v>
      </c>
      <c r="S103" s="422">
        <f t="shared" si="237"/>
        <v>0.53661588403794491</v>
      </c>
      <c r="T103" s="17">
        <f t="shared" si="396"/>
        <v>0.46338411596205509</v>
      </c>
      <c r="U103" s="10">
        <f t="shared" si="238"/>
        <v>109373.94304287175</v>
      </c>
      <c r="V103" s="32">
        <v>5</v>
      </c>
      <c r="W103" s="550">
        <f t="shared" si="239"/>
        <v>0</v>
      </c>
      <c r="X103" s="550">
        <f t="shared" si="240"/>
        <v>0.42550477292683392</v>
      </c>
      <c r="Y103" s="550">
        <f t="shared" si="241"/>
        <v>0.57449522707316603</v>
      </c>
      <c r="Z103" s="551">
        <f t="shared" si="242"/>
        <v>135599.83193176059</v>
      </c>
      <c r="AA103" s="426">
        <f t="shared" si="243"/>
        <v>5.1509746518495297E-2</v>
      </c>
      <c r="AB103" s="59">
        <f t="shared" si="244"/>
        <v>0.95494705882352937</v>
      </c>
      <c r="AC103" s="59">
        <f t="shared" si="245"/>
        <v>0.22294821553009583</v>
      </c>
      <c r="AD103" s="59">
        <f t="shared" si="246"/>
        <v>0.26829615531594447</v>
      </c>
      <c r="AE103" s="59">
        <f t="shared" si="247"/>
        <v>0.40433748497480887</v>
      </c>
      <c r="AF103" s="59">
        <f t="shared" si="248"/>
        <v>0.58014567035338549</v>
      </c>
      <c r="AG103" s="59">
        <f t="shared" si="249"/>
        <v>0.88019063033899825</v>
      </c>
      <c r="AH103" s="59">
        <f t="shared" si="250"/>
        <v>0.15732398165632586</v>
      </c>
      <c r="AI103" s="59">
        <f t="shared" si="251"/>
        <v>0.76061505260318318</v>
      </c>
      <c r="AJ103" s="59">
        <f t="shared" si="252"/>
        <v>0.93302760543116625</v>
      </c>
      <c r="AK103" s="59">
        <f t="shared" si="253"/>
        <v>0.29170018393937686</v>
      </c>
      <c r="AL103" s="35">
        <f t="shared" si="254"/>
        <v>1</v>
      </c>
      <c r="AM103" s="27">
        <v>236033</v>
      </c>
      <c r="AN103" s="25">
        <v>108725</v>
      </c>
      <c r="AO103" s="25">
        <v>127308</v>
      </c>
      <c r="AP103" s="17">
        <f t="shared" si="255"/>
        <v>4.5843887687845534E-3</v>
      </c>
      <c r="AQ103" s="63">
        <v>85.40311685047287</v>
      </c>
      <c r="AR103" s="58">
        <v>2322.74338782</v>
      </c>
      <c r="AS103" s="24">
        <f t="shared" si="256"/>
        <v>101.61819908204654</v>
      </c>
      <c r="AT103" s="17">
        <f t="shared" si="406"/>
        <v>8.775849928928911E-2</v>
      </c>
      <c r="AU103" s="25">
        <v>232255</v>
      </c>
      <c r="AV103" s="25">
        <v>105431</v>
      </c>
      <c r="AW103" s="25">
        <v>126824</v>
      </c>
      <c r="AX103" s="25">
        <v>3778</v>
      </c>
      <c r="AY103" s="25">
        <v>3294</v>
      </c>
      <c r="AZ103" s="18">
        <v>484</v>
      </c>
      <c r="BA103" s="25">
        <v>12158</v>
      </c>
      <c r="BB103" s="25">
        <v>5571</v>
      </c>
      <c r="BC103" s="25">
        <v>6587</v>
      </c>
      <c r="BD103" s="63">
        <v>84.575679368453009</v>
      </c>
      <c r="BE103" s="25">
        <v>223875</v>
      </c>
      <c r="BF103" s="25">
        <v>103154</v>
      </c>
      <c r="BG103" s="25">
        <v>120721</v>
      </c>
      <c r="BH103" s="63">
        <v>85.448265007745121</v>
      </c>
      <c r="BI103" s="17">
        <v>5.1509746518495297E-2</v>
      </c>
      <c r="BJ103" s="25">
        <v>63240</v>
      </c>
      <c r="BK103" s="25">
        <v>156404</v>
      </c>
      <c r="BL103" s="25">
        <v>16389</v>
      </c>
      <c r="BM103" s="17">
        <v>0.50912380757525388</v>
      </c>
      <c r="BN103" s="10">
        <f t="shared" si="258"/>
        <v>115862.9803265901</v>
      </c>
      <c r="BO103" s="29">
        <v>0.40433748497480887</v>
      </c>
      <c r="BP103" s="30">
        <f t="shared" si="259"/>
        <v>0.59566251502519107</v>
      </c>
      <c r="BQ103" s="31">
        <v>10.478632260044501</v>
      </c>
      <c r="BR103" s="25">
        <v>172793</v>
      </c>
      <c r="BS103" s="25">
        <v>55276</v>
      </c>
      <c r="BT103" s="25">
        <v>99996</v>
      </c>
      <c r="BU103" s="25">
        <v>13422</v>
      </c>
      <c r="BV103" s="25">
        <v>2575</v>
      </c>
      <c r="BW103" s="18">
        <v>1524</v>
      </c>
      <c r="BX103" s="25">
        <v>55605</v>
      </c>
      <c r="BY103" s="25">
        <v>42523</v>
      </c>
      <c r="BZ103" s="25">
        <v>13082</v>
      </c>
      <c r="CA103" s="59">
        <v>0.23526661271468396</v>
      </c>
      <c r="CB103" s="25">
        <v>232255</v>
      </c>
      <c r="CC103" s="25">
        <v>3778</v>
      </c>
      <c r="CD103" s="17">
        <f t="shared" si="260"/>
        <v>1.6266603517685302E-2</v>
      </c>
      <c r="CE103" s="25">
        <v>3067</v>
      </c>
      <c r="CF103" s="25">
        <v>7503</v>
      </c>
      <c r="CG103" s="25">
        <v>11741</v>
      </c>
      <c r="CH103" s="25">
        <v>11911</v>
      </c>
      <c r="CI103" s="25">
        <v>9123</v>
      </c>
      <c r="CJ103" s="25">
        <v>5817</v>
      </c>
      <c r="CK103" s="25">
        <v>3346</v>
      </c>
      <c r="CL103" s="25">
        <v>1870</v>
      </c>
      <c r="CM103" s="25">
        <v>1227</v>
      </c>
      <c r="CN103" s="26">
        <v>4.1768725834007734</v>
      </c>
      <c r="CO103" s="27">
        <v>55605</v>
      </c>
      <c r="CP103" s="34">
        <f t="shared" si="261"/>
        <v>4.2448161136588434</v>
      </c>
      <c r="CQ103" s="18">
        <v>492</v>
      </c>
      <c r="CR103" s="25">
        <v>1150</v>
      </c>
      <c r="CS103" s="25">
        <v>1515</v>
      </c>
      <c r="CT103" s="25">
        <v>16205</v>
      </c>
      <c r="CU103" s="25">
        <v>34961</v>
      </c>
      <c r="CV103" s="18">
        <v>881</v>
      </c>
      <c r="CW103" s="18">
        <v>297</v>
      </c>
      <c r="CX103" s="18">
        <v>104</v>
      </c>
      <c r="CY103" s="25">
        <v>55605</v>
      </c>
      <c r="CZ103" s="25">
        <v>53934</v>
      </c>
      <c r="DA103" s="18">
        <v>464</v>
      </c>
      <c r="DB103" s="18">
        <v>508</v>
      </c>
      <c r="DC103" s="18">
        <v>626</v>
      </c>
      <c r="DD103" s="18">
        <v>29</v>
      </c>
      <c r="DE103" s="18">
        <v>44</v>
      </c>
      <c r="DF103" s="25">
        <v>55605</v>
      </c>
      <c r="DG103" s="25">
        <v>29638</v>
      </c>
      <c r="DH103" s="25">
        <v>2601</v>
      </c>
      <c r="DI103" s="18">
        <v>20</v>
      </c>
      <c r="DJ103" s="25">
        <v>22767</v>
      </c>
      <c r="DK103" s="18">
        <v>63</v>
      </c>
      <c r="DL103" s="18">
        <v>516</v>
      </c>
      <c r="DM103" s="25">
        <f t="shared" si="262"/>
        <v>134658.19521625753</v>
      </c>
      <c r="DN103" s="17">
        <f t="shared" si="263"/>
        <v>0.40944159697868898</v>
      </c>
      <c r="DO103" s="17">
        <f t="shared" si="264"/>
        <v>1.132991637442676E-3</v>
      </c>
      <c r="DP103" s="23">
        <f t="shared" si="265"/>
        <v>0.58014567035338549</v>
      </c>
      <c r="DQ103" s="23">
        <f t="shared" si="266"/>
        <v>0.41985432964661451</v>
      </c>
      <c r="DR103" s="25">
        <v>55605</v>
      </c>
      <c r="DS103" s="18">
        <v>738</v>
      </c>
      <c r="DT103" s="25">
        <v>48396</v>
      </c>
      <c r="DU103" s="18">
        <v>41</v>
      </c>
      <c r="DV103" s="25">
        <v>3664</v>
      </c>
      <c r="DW103" s="18">
        <v>43</v>
      </c>
      <c r="DX103" s="25">
        <v>2383</v>
      </c>
      <c r="DY103" s="18">
        <v>340</v>
      </c>
      <c r="DZ103" s="17">
        <f t="shared" si="267"/>
        <v>0.950256271917993</v>
      </c>
      <c r="EA103" s="17">
        <f t="shared" si="268"/>
        <v>4.9743728082006999E-2</v>
      </c>
      <c r="EB103" s="25">
        <v>55605</v>
      </c>
      <c r="EC103" s="25">
        <v>48134</v>
      </c>
      <c r="ED103" s="18">
        <v>809</v>
      </c>
      <c r="EE103" s="25">
        <v>4311</v>
      </c>
      <c r="EF103" s="17">
        <f t="shared" si="407"/>
        <v>7.752899919072026E-2</v>
      </c>
      <c r="EG103" s="25">
        <v>1836</v>
      </c>
      <c r="EH103" s="18">
        <v>515</v>
      </c>
      <c r="EI103" s="17">
        <f t="shared" si="270"/>
        <v>0.88019063033899825</v>
      </c>
      <c r="EJ103" s="17">
        <f t="shared" si="271"/>
        <v>3.3018613434043699E-2</v>
      </c>
      <c r="EK103" s="69">
        <f t="shared" si="272"/>
        <v>0.23479902886431075</v>
      </c>
      <c r="EL103" s="27">
        <v>170000</v>
      </c>
      <c r="EM103" s="25">
        <v>162341</v>
      </c>
      <c r="EN103" s="25">
        <v>7659</v>
      </c>
      <c r="EO103" s="59">
        <v>0.95494705882352937</v>
      </c>
      <c r="EP103" s="25">
        <v>74594</v>
      </c>
      <c r="EQ103" s="25">
        <v>73026</v>
      </c>
      <c r="ER103" s="25">
        <v>1568</v>
      </c>
      <c r="ES103" s="59">
        <v>0.97897954259055675</v>
      </c>
      <c r="ET103" s="25">
        <v>95406</v>
      </c>
      <c r="EU103" s="25">
        <v>89315</v>
      </c>
      <c r="EV103" s="25">
        <v>6091</v>
      </c>
      <c r="EW103" s="59">
        <v>0.93615705511183778</v>
      </c>
      <c r="EX103" s="25">
        <v>9107</v>
      </c>
      <c r="EY103" s="25">
        <v>8871</v>
      </c>
      <c r="EZ103" s="25">
        <v>236</v>
      </c>
      <c r="FA103" s="59">
        <v>0.97408586801361574</v>
      </c>
      <c r="FB103" s="25">
        <v>160893</v>
      </c>
      <c r="FC103" s="25">
        <v>153470</v>
      </c>
      <c r="FD103" s="25">
        <v>7423</v>
      </c>
      <c r="FE103" s="59">
        <v>0.95386374795671658</v>
      </c>
      <c r="FF103" s="25">
        <v>100148</v>
      </c>
      <c r="FG103" s="25">
        <v>38301</v>
      </c>
      <c r="FH103" s="25">
        <v>56464</v>
      </c>
      <c r="FI103" s="25">
        <v>5383</v>
      </c>
      <c r="FJ103" s="23">
        <f t="shared" si="273"/>
        <v>5.3750449334984227E-2</v>
      </c>
      <c r="FK103" s="23">
        <f t="shared" si="274"/>
        <v>0.56380556775971558</v>
      </c>
      <c r="FL103" s="36">
        <f t="shared" si="275"/>
        <v>7.1151774103659671</v>
      </c>
      <c r="FM103" s="25">
        <v>46690</v>
      </c>
      <c r="FN103" s="25">
        <v>18962</v>
      </c>
      <c r="FO103" s="17">
        <f t="shared" si="276"/>
        <v>0.4061255086742343</v>
      </c>
      <c r="FP103" s="25">
        <v>24844</v>
      </c>
      <c r="FQ103" s="17">
        <f t="shared" si="277"/>
        <v>0.53210537588348683</v>
      </c>
      <c r="FR103" s="25">
        <v>2884</v>
      </c>
      <c r="FS103" s="17">
        <f t="shared" si="278"/>
        <v>6.1769115442278859E-2</v>
      </c>
      <c r="FT103" s="25">
        <v>53458</v>
      </c>
      <c r="FU103" s="25">
        <v>19339</v>
      </c>
      <c r="FV103" s="25">
        <v>31620</v>
      </c>
      <c r="FW103" s="17">
        <f t="shared" si="279"/>
        <v>4.6746978936735378E-2</v>
      </c>
      <c r="FX103" s="17">
        <f t="shared" si="280"/>
        <v>0.59149238654644765</v>
      </c>
      <c r="FY103" s="25">
        <v>2499</v>
      </c>
      <c r="FZ103" s="25">
        <v>133457</v>
      </c>
      <c r="GA103" s="25">
        <v>29754</v>
      </c>
      <c r="GB103" s="25">
        <v>67897</v>
      </c>
      <c r="GC103" s="25">
        <v>17755</v>
      </c>
      <c r="GD103" s="25">
        <v>9919</v>
      </c>
      <c r="GE103" s="18">
        <v>280</v>
      </c>
      <c r="GF103" s="25">
        <v>6796</v>
      </c>
      <c r="GG103" s="18">
        <v>166</v>
      </c>
      <c r="GH103" s="18">
        <v>161</v>
      </c>
      <c r="GI103" s="18">
        <v>729</v>
      </c>
      <c r="GJ103" s="10">
        <f t="shared" si="281"/>
        <v>29754</v>
      </c>
      <c r="GK103" s="10">
        <f t="shared" si="400"/>
        <v>103703</v>
      </c>
      <c r="GL103" s="10">
        <f t="shared" si="401"/>
        <v>35806</v>
      </c>
      <c r="GM103" s="10">
        <f t="shared" si="282"/>
        <v>97651</v>
      </c>
      <c r="GN103" s="10">
        <f t="shared" si="402"/>
        <v>18051</v>
      </c>
      <c r="GO103" s="17">
        <f t="shared" si="283"/>
        <v>0.22294821553009583</v>
      </c>
      <c r="GP103" s="17">
        <f t="shared" si="403"/>
        <v>0.77705178446990419</v>
      </c>
      <c r="GQ103" s="17">
        <f t="shared" si="404"/>
        <v>0.26829615531594447</v>
      </c>
      <c r="GR103" s="17">
        <f t="shared" si="405"/>
        <v>0.13525704908697184</v>
      </c>
      <c r="GS103" s="17">
        <f t="shared" si="284"/>
        <v>0.52267396989292436</v>
      </c>
      <c r="GT103" s="25">
        <v>58895</v>
      </c>
      <c r="GU103" s="25">
        <v>13106</v>
      </c>
      <c r="GV103" s="25">
        <v>26246</v>
      </c>
      <c r="GW103" s="25">
        <v>10147</v>
      </c>
      <c r="GX103" s="25">
        <v>5757</v>
      </c>
      <c r="GY103" s="18">
        <v>195</v>
      </c>
      <c r="GZ103" s="25">
        <v>2833</v>
      </c>
      <c r="HA103" s="18">
        <v>58</v>
      </c>
      <c r="HB103" s="18">
        <v>115</v>
      </c>
      <c r="HC103" s="18">
        <v>438</v>
      </c>
      <c r="HD103" s="23">
        <f t="shared" si="285"/>
        <v>0.22253162407674676</v>
      </c>
      <c r="HE103" s="23">
        <f t="shared" si="286"/>
        <v>0.77746837592325324</v>
      </c>
      <c r="HF103" s="23">
        <f t="shared" si="287"/>
        <v>0.33182782918753712</v>
      </c>
      <c r="HG103" s="23">
        <f t="shared" si="288"/>
        <v>0.15953816113422192</v>
      </c>
      <c r="HH103" s="25">
        <v>74562</v>
      </c>
      <c r="HI103" s="25">
        <v>16648</v>
      </c>
      <c r="HJ103" s="25">
        <v>41651</v>
      </c>
      <c r="HK103" s="25">
        <v>7608</v>
      </c>
      <c r="HL103" s="25">
        <v>4162</v>
      </c>
      <c r="HM103" s="18">
        <v>85</v>
      </c>
      <c r="HN103" s="25">
        <v>3963</v>
      </c>
      <c r="HO103" s="18">
        <v>108</v>
      </c>
      <c r="HP103" s="18">
        <v>46</v>
      </c>
      <c r="HQ103" s="18">
        <v>291</v>
      </c>
      <c r="HR103" s="23">
        <f t="shared" si="289"/>
        <v>0.22327727260534858</v>
      </c>
      <c r="HS103" s="23">
        <f t="shared" si="290"/>
        <v>0.77672272739465142</v>
      </c>
      <c r="HT103" s="80">
        <f t="shared" si="291"/>
        <v>0.21811378450148869</v>
      </c>
      <c r="HU103" s="27">
        <v>195173</v>
      </c>
      <c r="HV103" s="25">
        <v>3844</v>
      </c>
      <c r="HW103" s="25">
        <v>35917</v>
      </c>
      <c r="HX103" s="25">
        <v>6634</v>
      </c>
      <c r="HY103" s="25">
        <v>47551</v>
      </c>
      <c r="HZ103" s="25">
        <v>32464</v>
      </c>
      <c r="IA103" s="25">
        <v>2622</v>
      </c>
      <c r="IB103" s="18">
        <v>278</v>
      </c>
      <c r="IC103" s="25">
        <v>25287</v>
      </c>
      <c r="ID103" s="25">
        <v>25089</v>
      </c>
      <c r="IE103" s="25">
        <v>10067</v>
      </c>
      <c r="IF103" s="18">
        <v>1351</v>
      </c>
      <c r="IG103" s="25">
        <v>4069</v>
      </c>
      <c r="IH103" s="17">
        <f t="shared" si="292"/>
        <v>0.29488197650289744</v>
      </c>
      <c r="II103" s="17">
        <f t="shared" si="293"/>
        <v>0.16633448274095289</v>
      </c>
      <c r="IJ103" s="30">
        <f t="shared" si="294"/>
        <v>6.0119825036964025</v>
      </c>
      <c r="IK103" s="17">
        <f t="shared" si="397"/>
        <v>8.2183075290097454E-2</v>
      </c>
      <c r="IL103" s="25">
        <v>88071</v>
      </c>
      <c r="IM103" s="25">
        <v>2166</v>
      </c>
      <c r="IN103" s="25">
        <v>18972</v>
      </c>
      <c r="IO103" s="25">
        <v>4613</v>
      </c>
      <c r="IP103" s="25">
        <v>29353</v>
      </c>
      <c r="IQ103" s="25">
        <v>10599</v>
      </c>
      <c r="IR103" s="25">
        <v>1267</v>
      </c>
      <c r="IS103" s="18">
        <v>154</v>
      </c>
      <c r="IT103" s="25">
        <v>12655</v>
      </c>
      <c r="IU103" s="25">
        <v>1176</v>
      </c>
      <c r="IV103" s="25">
        <v>3764</v>
      </c>
      <c r="IW103" s="18">
        <v>633</v>
      </c>
      <c r="IX103" s="25">
        <v>2719</v>
      </c>
      <c r="IY103" s="17">
        <f t="shared" si="295"/>
        <v>0.7604092152922074</v>
      </c>
      <c r="IZ103" s="25">
        <v>107102</v>
      </c>
      <c r="JA103" s="25">
        <v>1678</v>
      </c>
      <c r="JB103" s="25">
        <v>16945</v>
      </c>
      <c r="JC103" s="25">
        <v>2021</v>
      </c>
      <c r="JD103" s="25">
        <v>18198</v>
      </c>
      <c r="JE103" s="25">
        <v>21865</v>
      </c>
      <c r="JF103" s="25">
        <v>1355</v>
      </c>
      <c r="JG103" s="18">
        <v>124</v>
      </c>
      <c r="JH103" s="25">
        <v>12632</v>
      </c>
      <c r="JI103" s="25">
        <v>23913</v>
      </c>
      <c r="JJ103" s="25">
        <v>6303</v>
      </c>
      <c r="JK103" s="18">
        <v>718</v>
      </c>
      <c r="JL103" s="25">
        <v>1350</v>
      </c>
      <c r="JM103" s="80">
        <f t="shared" si="296"/>
        <v>0.57946630315026793</v>
      </c>
      <c r="JN103" s="27">
        <v>195173</v>
      </c>
      <c r="JO103" s="25">
        <v>131694</v>
      </c>
      <c r="JP103" s="18">
        <v>64</v>
      </c>
      <c r="JQ103" s="18">
        <v>412</v>
      </c>
      <c r="JR103" s="25">
        <v>4690</v>
      </c>
      <c r="JS103" s="18">
        <v>978</v>
      </c>
      <c r="JT103" s="18">
        <v>332</v>
      </c>
      <c r="JU103" s="18">
        <v>13</v>
      </c>
      <c r="JV103" s="18">
        <v>58</v>
      </c>
      <c r="JW103" s="25">
        <v>56932</v>
      </c>
      <c r="JX103" s="17">
        <f t="shared" si="297"/>
        <v>0.29170018393937686</v>
      </c>
      <c r="JY103" s="17">
        <f t="shared" si="298"/>
        <v>0.70829981606062309</v>
      </c>
      <c r="JZ103" s="25">
        <v>10604</v>
      </c>
      <c r="KA103" s="25">
        <v>8630</v>
      </c>
      <c r="KB103" s="18">
        <v>5</v>
      </c>
      <c r="KC103" s="18">
        <v>36</v>
      </c>
      <c r="KD103" s="25">
        <v>189</v>
      </c>
      <c r="KE103" s="18">
        <v>162</v>
      </c>
      <c r="KF103" s="18">
        <v>4</v>
      </c>
      <c r="KG103" s="18">
        <v>1</v>
      </c>
      <c r="KH103" s="18" t="s">
        <v>764</v>
      </c>
      <c r="KI103" s="25">
        <v>1577</v>
      </c>
      <c r="KJ103" s="17">
        <f t="shared" si="299"/>
        <v>0.14871746510750661</v>
      </c>
      <c r="KK103" s="25">
        <v>184569</v>
      </c>
      <c r="KL103" s="25">
        <v>123064</v>
      </c>
      <c r="KM103" s="18">
        <v>59</v>
      </c>
      <c r="KN103" s="18">
        <v>376</v>
      </c>
      <c r="KO103" s="25">
        <v>4501</v>
      </c>
      <c r="KP103" s="18">
        <v>816</v>
      </c>
      <c r="KQ103" s="18">
        <v>328</v>
      </c>
      <c r="KR103" s="18">
        <v>12</v>
      </c>
      <c r="KS103" s="18">
        <v>58</v>
      </c>
      <c r="KT103" s="25">
        <v>55355</v>
      </c>
      <c r="KU103" s="69">
        <f t="shared" si="408"/>
        <v>0.29991493696124483</v>
      </c>
      <c r="KV103" s="27">
        <v>236033</v>
      </c>
      <c r="KW103" s="25">
        <v>226338</v>
      </c>
      <c r="KX103" s="25">
        <v>9695</v>
      </c>
      <c r="KY103" s="59">
        <v>4.107476496930515E-2</v>
      </c>
      <c r="KZ103" s="25">
        <v>5515</v>
      </c>
      <c r="LA103" s="25">
        <v>2897</v>
      </c>
      <c r="LB103" s="25">
        <v>4088</v>
      </c>
      <c r="LC103" s="25">
        <v>2665</v>
      </c>
      <c r="LD103" s="25">
        <v>108725</v>
      </c>
      <c r="LE103" s="25">
        <v>104566</v>
      </c>
      <c r="LF103" s="25">
        <v>4159</v>
      </c>
      <c r="LG103" s="59">
        <v>3.8252471832605196E-2</v>
      </c>
      <c r="LH103" s="25">
        <v>127308</v>
      </c>
      <c r="LI103" s="25">
        <v>121772</v>
      </c>
      <c r="LJ103" s="25">
        <v>5536</v>
      </c>
      <c r="LK103" s="35">
        <v>4.3485091274703874E-2</v>
      </c>
      <c r="LL103" s="27">
        <v>55605</v>
      </c>
      <c r="LM103" s="18">
        <v>482</v>
      </c>
      <c r="LN103" s="25">
        <v>41812</v>
      </c>
      <c r="LO103" s="25">
        <v>1389</v>
      </c>
      <c r="LP103" s="18">
        <v>150</v>
      </c>
      <c r="LQ103" s="18">
        <v>270</v>
      </c>
      <c r="LR103" s="25">
        <v>11502</v>
      </c>
      <c r="LS103" s="23">
        <f t="shared" si="301"/>
        <v>0.20685190180739141</v>
      </c>
      <c r="LT103" s="23">
        <f t="shared" si="302"/>
        <v>0.79314809819260856</v>
      </c>
      <c r="LU103" s="17">
        <f t="shared" si="303"/>
        <v>0.76061505260318318</v>
      </c>
      <c r="LV103" s="25">
        <v>55605</v>
      </c>
      <c r="LW103" s="18">
        <v>357</v>
      </c>
      <c r="LX103" s="25">
        <v>40175</v>
      </c>
      <c r="LY103" s="25">
        <v>10722</v>
      </c>
      <c r="LZ103" s="18">
        <v>863</v>
      </c>
      <c r="MA103" s="18">
        <v>398</v>
      </c>
      <c r="MB103" s="25">
        <v>1657</v>
      </c>
      <c r="MC103" s="18">
        <v>450</v>
      </c>
      <c r="MD103" s="18">
        <v>627</v>
      </c>
      <c r="ME103" s="18">
        <v>4</v>
      </c>
      <c r="MF103" s="18">
        <v>352</v>
      </c>
      <c r="MG103" s="17">
        <f t="shared" si="304"/>
        <v>4.5049905584030214E-2</v>
      </c>
      <c r="MH103" s="17">
        <f t="shared" si="305"/>
        <v>0.93302760543116625</v>
      </c>
      <c r="MI103" s="25">
        <v>55605</v>
      </c>
      <c r="MJ103" s="18">
        <v>839</v>
      </c>
      <c r="MK103" s="25">
        <v>39308</v>
      </c>
      <c r="ML103" s="25">
        <v>11280</v>
      </c>
      <c r="MM103" s="18">
        <v>908</v>
      </c>
      <c r="MN103" s="18">
        <v>764</v>
      </c>
      <c r="MO103" s="25">
        <v>1664</v>
      </c>
      <c r="MP103" s="18">
        <v>472</v>
      </c>
      <c r="MQ103" s="18">
        <v>14</v>
      </c>
      <c r="MR103" s="18">
        <v>4</v>
      </c>
      <c r="MS103" s="18">
        <v>352</v>
      </c>
      <c r="MT103" s="17">
        <f t="shared" si="306"/>
        <v>0.93360309324701019</v>
      </c>
      <c r="MU103" s="69">
        <f t="shared" si="307"/>
        <v>0.84682132901717466</v>
      </c>
      <c r="MV103" s="27">
        <v>55605</v>
      </c>
      <c r="MW103" s="25">
        <v>8748</v>
      </c>
      <c r="MX103" s="18">
        <v>106</v>
      </c>
      <c r="MY103" s="25">
        <v>24126</v>
      </c>
      <c r="MZ103" s="25">
        <v>16099</v>
      </c>
      <c r="NA103" s="25">
        <v>2390</v>
      </c>
      <c r="NB103" s="18">
        <v>31</v>
      </c>
      <c r="NC103" s="25">
        <v>2523</v>
      </c>
      <c r="ND103" s="25">
        <v>1582</v>
      </c>
      <c r="NE103" s="17">
        <f t="shared" si="308"/>
        <v>0.15732398165632586</v>
      </c>
      <c r="NF103" s="10">
        <f t="shared" si="309"/>
        <v>36539.281359589964</v>
      </c>
      <c r="NG103" s="17">
        <f t="shared" si="310"/>
        <v>0.24567934538260947</v>
      </c>
      <c r="NH103" s="25">
        <v>55605</v>
      </c>
      <c r="NI103" s="25">
        <v>3223</v>
      </c>
      <c r="NJ103" s="18">
        <v>4</v>
      </c>
      <c r="NK103" s="18">
        <v>35</v>
      </c>
      <c r="NL103" s="18">
        <v>24</v>
      </c>
      <c r="NM103" s="25">
        <v>50335</v>
      </c>
      <c r="NN103" s="25">
        <v>1693</v>
      </c>
      <c r="NO103" s="18">
        <v>63</v>
      </c>
      <c r="NP103" s="18">
        <v>6</v>
      </c>
      <c r="NQ103" s="32">
        <v>222</v>
      </c>
      <c r="NR103" s="27">
        <v>55605</v>
      </c>
      <c r="NS103" s="37">
        <f t="shared" si="311"/>
        <v>1.0692923298264545</v>
      </c>
      <c r="NT103" s="37">
        <f t="shared" si="312"/>
        <v>0.28853423059321326</v>
      </c>
      <c r="NU103" s="37">
        <f t="shared" si="313"/>
        <v>0.9351979548588919</v>
      </c>
      <c r="NV103" s="17">
        <f t="shared" si="314"/>
        <v>0.18990244185399946</v>
      </c>
      <c r="NW103" s="10">
        <f t="shared" si="315"/>
        <v>25433</v>
      </c>
      <c r="NX103" s="17">
        <f t="shared" si="316"/>
        <v>0.45738692563618377</v>
      </c>
      <c r="NY103" s="19">
        <f t="shared" si="317"/>
        <v>0.45834309502784337</v>
      </c>
      <c r="NZ103" s="25">
        <v>30172</v>
      </c>
      <c r="OA103" s="25">
        <v>17487</v>
      </c>
      <c r="OB103" s="25">
        <v>1726</v>
      </c>
      <c r="OC103" s="25">
        <v>8358</v>
      </c>
      <c r="OD103" s="18">
        <v>347</v>
      </c>
      <c r="OE103" s="25">
        <v>1368</v>
      </c>
      <c r="OF103" s="17">
        <f t="shared" si="318"/>
        <v>0.15031022390072835</v>
      </c>
      <c r="OG103" s="17">
        <f t="shared" si="319"/>
        <v>0.54261307436381623</v>
      </c>
      <c r="OH103" s="17">
        <f t="shared" si="320"/>
        <v>0.31448610736444566</v>
      </c>
      <c r="OI103" s="69">
        <f t="shared" si="321"/>
        <v>2.460210412732668E-2</v>
      </c>
      <c r="OJ103" s="27">
        <v>55605</v>
      </c>
      <c r="OK103" s="18">
        <v>407</v>
      </c>
      <c r="OL103" s="25">
        <v>19134</v>
      </c>
      <c r="OM103" s="25">
        <v>26050</v>
      </c>
      <c r="ON103" s="25">
        <v>1037</v>
      </c>
      <c r="OO103" s="25">
        <v>1056</v>
      </c>
      <c r="OP103" s="18">
        <v>228</v>
      </c>
      <c r="OQ103" s="25">
        <v>24503</v>
      </c>
      <c r="OR103" s="69">
        <f t="shared" si="322"/>
        <v>0.37417498426400503</v>
      </c>
      <c r="OS103" s="85">
        <v>62683</v>
      </c>
      <c r="OT103" s="22">
        <v>62683</v>
      </c>
      <c r="OU103" s="38">
        <f t="shared" si="409"/>
        <v>0.21028777316308936</v>
      </c>
      <c r="OV103" s="39">
        <v>0.96358901137469488</v>
      </c>
      <c r="OW103" s="22">
        <v>6040065</v>
      </c>
      <c r="OX103" s="36">
        <f t="shared" si="410"/>
        <v>247147379.66999999</v>
      </c>
      <c r="OY103" s="36">
        <f t="shared" si="411"/>
        <v>4247047.8852762999</v>
      </c>
      <c r="OZ103" s="22">
        <v>11875</v>
      </c>
      <c r="PA103" s="22">
        <v>11875</v>
      </c>
      <c r="PB103" s="38">
        <f t="shared" si="412"/>
        <v>3.9838031145792097E-2</v>
      </c>
      <c r="PC103" s="39">
        <v>0.59260294736842101</v>
      </c>
      <c r="PD103" s="22">
        <v>703716</v>
      </c>
      <c r="PE103" s="40">
        <f t="shared" si="327"/>
        <v>28794651.287999999</v>
      </c>
      <c r="PF103" s="36">
        <f t="shared" si="328"/>
        <v>3647487.9099977743</v>
      </c>
      <c r="PG103" s="22">
        <v>52905</v>
      </c>
      <c r="PH103" s="22">
        <v>52905</v>
      </c>
      <c r="PI103" s="38">
        <f t="shared" si="413"/>
        <v>0.17748471896994786</v>
      </c>
      <c r="PJ103" s="39">
        <v>0.1417444475947453</v>
      </c>
      <c r="PK103" s="22">
        <v>749899</v>
      </c>
      <c r="PL103" s="41">
        <f t="shared" si="330"/>
        <v>30684367.281999998</v>
      </c>
      <c r="PM103" s="36">
        <f t="shared" si="331"/>
        <v>4324805.24473402</v>
      </c>
      <c r="PN103" s="22">
        <v>29157</v>
      </c>
      <c r="PO103" s="22">
        <v>29157</v>
      </c>
      <c r="PP103" s="38">
        <f t="shared" si="414"/>
        <v>9.7815366241504012E-2</v>
      </c>
      <c r="PQ103" s="39">
        <v>0.68171176732860028</v>
      </c>
      <c r="PR103" s="22">
        <v>1987667</v>
      </c>
      <c r="PS103" s="41">
        <f t="shared" si="333"/>
        <v>81331358.305999994</v>
      </c>
      <c r="PT103" s="36">
        <f t="shared" si="334"/>
        <v>3823017.7454928067</v>
      </c>
      <c r="PU103" s="22">
        <v>50137</v>
      </c>
      <c r="PV103" s="22">
        <v>50137</v>
      </c>
      <c r="PW103" s="38">
        <f t="shared" si="415"/>
        <v>0.16819868358371187</v>
      </c>
      <c r="PX103" s="39">
        <v>0.29623810758521651</v>
      </c>
      <c r="PY103" s="22">
        <v>1485249</v>
      </c>
      <c r="PZ103" s="36">
        <f t="shared" si="336"/>
        <v>7649237.7734161587</v>
      </c>
      <c r="QA103" s="22">
        <v>31644</v>
      </c>
      <c r="QB103" s="22">
        <v>31644</v>
      </c>
      <c r="QC103" s="39">
        <v>6.3094744659335102</v>
      </c>
      <c r="QD103" s="22">
        <v>19965701</v>
      </c>
      <c r="QE103" s="22">
        <f t="shared" si="337"/>
        <v>32166.962722222201</v>
      </c>
      <c r="QF103" s="22"/>
      <c r="QG103" s="22"/>
      <c r="QH103" s="22"/>
      <c r="QI103" s="38">
        <f t="shared" si="416"/>
        <v>0</v>
      </c>
      <c r="QJ103" s="39">
        <v>0</v>
      </c>
      <c r="QK103" s="22"/>
      <c r="QL103" s="42">
        <f t="shared" si="339"/>
        <v>0</v>
      </c>
      <c r="QM103" s="22">
        <f t="shared" si="417"/>
        <v>59681</v>
      </c>
      <c r="QN103" s="22">
        <v>49210</v>
      </c>
      <c r="QO103" s="22">
        <v>49210</v>
      </c>
      <c r="QP103" s="38">
        <f t="shared" si="418"/>
        <v>0.16508880106816246</v>
      </c>
      <c r="QQ103" s="39">
        <v>0.16792440560861613</v>
      </c>
      <c r="QR103" s="22">
        <v>826356</v>
      </c>
      <c r="QS103" s="36">
        <f t="shared" si="342"/>
        <v>11570389.105845693</v>
      </c>
      <c r="QT103" s="22">
        <v>9789</v>
      </c>
      <c r="QU103" s="22">
        <v>9789</v>
      </c>
      <c r="QV103" s="38">
        <f t="shared" si="419"/>
        <v>3.2839956790413377E-2</v>
      </c>
      <c r="QW103" s="39">
        <v>0.18301154356931248</v>
      </c>
      <c r="QX103" s="22">
        <v>179150</v>
      </c>
      <c r="QY103" s="36">
        <f t="shared" si="344"/>
        <v>2301616.3169502844</v>
      </c>
      <c r="QZ103" s="22">
        <v>682</v>
      </c>
      <c r="RA103" s="22">
        <v>682</v>
      </c>
      <c r="RB103" s="38">
        <f t="shared" si="420"/>
        <v>2.287961030857281E-3</v>
      </c>
      <c r="RC103" s="39">
        <v>0.18890029325513197</v>
      </c>
      <c r="RD103" s="22">
        <v>12883</v>
      </c>
      <c r="RE103" s="36">
        <f t="shared" si="346"/>
        <v>73690.941097913848</v>
      </c>
      <c r="RF103" s="10">
        <f t="shared" si="421"/>
        <v>298082</v>
      </c>
      <c r="RG103" s="10">
        <f t="shared" si="422"/>
        <v>298082</v>
      </c>
      <c r="RH103" s="17">
        <f t="shared" si="423"/>
        <v>0.38337879881108095</v>
      </c>
      <c r="RI103" s="17">
        <f t="shared" si="424"/>
        <v>8.7589604786883178E-3</v>
      </c>
      <c r="RJ103" s="17">
        <f t="shared" si="425"/>
        <v>0.11284148129320634</v>
      </c>
      <c r="RK103" s="17">
        <f t="shared" si="426"/>
        <v>9.6911537115017363E-2</v>
      </c>
      <c r="RL103" s="17">
        <f t="shared" si="427"/>
        <v>0.10157525817101946</v>
      </c>
      <c r="RM103" s="17">
        <f t="shared" si="428"/>
        <v>0.20323559904012545</v>
      </c>
      <c r="RN103" s="17">
        <f t="shared" si="429"/>
        <v>0.30741820697824923</v>
      </c>
      <c r="RO103" s="17">
        <f t="shared" si="430"/>
        <v>6.1152546801667991E-2</v>
      </c>
      <c r="RP103" s="17">
        <f t="shared" si="431"/>
        <v>1.9579235214669689E-3</v>
      </c>
      <c r="RQ103" s="17">
        <f t="shared" si="432"/>
        <v>0</v>
      </c>
      <c r="RR103" s="36">
        <f t="shared" si="433"/>
        <v>37637292.922810957</v>
      </c>
      <c r="RS103" s="36">
        <f t="shared" si="434"/>
        <v>159.45775769833438</v>
      </c>
      <c r="RT103" s="10">
        <f t="shared" si="435"/>
        <v>0</v>
      </c>
      <c r="RU103" s="17">
        <f t="shared" si="436"/>
        <v>0</v>
      </c>
      <c r="RV103" s="37">
        <f t="shared" si="437"/>
        <v>0.79183915835239971</v>
      </c>
      <c r="RW103" s="36">
        <f t="shared" si="438"/>
        <v>1.2628827324992691</v>
      </c>
      <c r="RX103" s="85">
        <v>-3.073375</v>
      </c>
      <c r="RY103" s="93">
        <v>38</v>
      </c>
      <c r="RZ103" s="43" t="b">
        <v>0</v>
      </c>
      <c r="SA103" s="18" t="b">
        <v>0</v>
      </c>
      <c r="SB103" s="18" t="b">
        <v>1</v>
      </c>
      <c r="SC103" s="18" t="b">
        <v>0</v>
      </c>
      <c r="SD103" s="18" t="b">
        <v>0</v>
      </c>
      <c r="SE103" s="32" t="b">
        <v>1</v>
      </c>
      <c r="SF103" s="43" t="b">
        <v>0</v>
      </c>
      <c r="SG103" s="18" t="b">
        <v>0</v>
      </c>
      <c r="SH103" s="18"/>
      <c r="SI103" s="18"/>
      <c r="SJ103" s="18"/>
      <c r="SK103" s="18"/>
      <c r="SL103" s="18"/>
      <c r="SM103" s="18"/>
      <c r="SN103" s="18"/>
      <c r="SO103" s="18"/>
      <c r="SP103" s="18"/>
      <c r="SQ103" s="17">
        <f t="shared" si="365"/>
        <v>0</v>
      </c>
      <c r="SR103" s="17">
        <f t="shared" si="366"/>
        <v>0</v>
      </c>
      <c r="SS103" s="17">
        <f t="shared" si="367"/>
        <v>0</v>
      </c>
      <c r="ST103" s="17">
        <f t="shared" si="368"/>
        <v>0</v>
      </c>
      <c r="SU103" s="17">
        <f t="shared" si="369"/>
        <v>0</v>
      </c>
      <c r="SV103" s="17">
        <f t="shared" si="399"/>
        <v>0</v>
      </c>
      <c r="SW103" s="17">
        <f t="shared" si="370"/>
        <v>0</v>
      </c>
      <c r="SX103" s="17">
        <f t="shared" si="371"/>
        <v>0</v>
      </c>
      <c r="SY103" s="17">
        <f t="shared" si="372"/>
        <v>0</v>
      </c>
      <c r="SZ103" s="17">
        <f t="shared" si="373"/>
        <v>0</v>
      </c>
      <c r="TA103" s="17">
        <f t="shared" si="374"/>
        <v>0</v>
      </c>
      <c r="TB103" s="24">
        <f t="shared" si="375"/>
        <v>620</v>
      </c>
      <c r="TC103" s="69">
        <f t="shared" si="376"/>
        <v>1</v>
      </c>
      <c r="TD103" s="17">
        <f t="shared" si="398"/>
        <v>2.6014568158168575E-6</v>
      </c>
      <c r="TE103" s="95">
        <v>1</v>
      </c>
      <c r="TF103" s="71"/>
      <c r="TG103" s="71">
        <v>3</v>
      </c>
      <c r="TH103" s="71">
        <v>1</v>
      </c>
      <c r="TI103" s="71"/>
      <c r="TJ103" s="71"/>
      <c r="TK103" s="71">
        <v>124</v>
      </c>
      <c r="TL103" s="71"/>
      <c r="TM103" s="71">
        <v>143</v>
      </c>
      <c r="TN103" s="71"/>
      <c r="TO103" s="71"/>
      <c r="TP103" s="71"/>
      <c r="TQ103" s="71"/>
      <c r="TR103" s="72">
        <v>350</v>
      </c>
      <c r="TS103" s="72"/>
      <c r="TT103" s="72"/>
      <c r="TU103" s="72"/>
      <c r="TV103" s="72">
        <v>1</v>
      </c>
      <c r="TW103" s="72"/>
      <c r="TX103" s="72"/>
      <c r="TY103" s="72">
        <v>59</v>
      </c>
      <c r="TZ103" s="72">
        <v>136</v>
      </c>
      <c r="UA103" s="72"/>
      <c r="UB103" s="72">
        <v>155</v>
      </c>
      <c r="UC103" s="72"/>
      <c r="UD103" s="72"/>
      <c r="UE103" s="72"/>
      <c r="UF103" s="72"/>
      <c r="UG103" s="72"/>
      <c r="UH103" s="72"/>
      <c r="UI103" s="72"/>
      <c r="UJ103" s="73">
        <v>407</v>
      </c>
      <c r="UK103" s="73"/>
      <c r="UL103" s="73"/>
      <c r="UM103" s="73"/>
      <c r="UN103" s="73">
        <v>2</v>
      </c>
      <c r="UO103" s="73"/>
      <c r="UP103" s="73"/>
      <c r="UQ103" s="73">
        <v>113</v>
      </c>
      <c r="UR103" s="73">
        <v>184</v>
      </c>
      <c r="US103" s="73">
        <v>173</v>
      </c>
      <c r="UT103" s="73"/>
      <c r="UU103" s="73"/>
      <c r="UV103" s="73"/>
      <c r="UW103" s="73"/>
      <c r="UX103" s="73"/>
      <c r="UY103" s="73"/>
      <c r="UZ103" s="73"/>
      <c r="VA103" s="73"/>
      <c r="VB103" s="73">
        <v>442</v>
      </c>
      <c r="VC103" s="73"/>
      <c r="VD103" s="73"/>
      <c r="VE103" s="73"/>
      <c r="VF103" s="73">
        <v>2</v>
      </c>
      <c r="VG103" s="73">
        <v>2</v>
      </c>
      <c r="VH103" s="73"/>
      <c r="VI103" s="73">
        <v>132</v>
      </c>
      <c r="VJ103" s="73">
        <v>257</v>
      </c>
      <c r="VK103" s="73">
        <v>172</v>
      </c>
      <c r="VL103" s="73"/>
      <c r="VM103" s="73"/>
      <c r="VN103" s="73">
        <v>148</v>
      </c>
      <c r="VO103" s="73"/>
      <c r="VP103" s="73"/>
      <c r="VQ103" s="73"/>
      <c r="VR103" s="73">
        <v>146</v>
      </c>
      <c r="VS103" s="73">
        <v>421</v>
      </c>
      <c r="VT103" s="73"/>
      <c r="VU103" s="73"/>
      <c r="VV103" s="73"/>
      <c r="VW103" s="73">
        <v>2</v>
      </c>
      <c r="VX103" s="73"/>
      <c r="VY103" s="73"/>
      <c r="VZ103" s="73">
        <v>132</v>
      </c>
      <c r="WA103" s="73">
        <v>134</v>
      </c>
      <c r="WB103" s="73"/>
      <c r="WC103" s="73">
        <v>179</v>
      </c>
      <c r="WD103" s="73"/>
      <c r="WE103" s="73"/>
      <c r="WF103" s="73">
        <v>74</v>
      </c>
      <c r="WG103" s="73"/>
      <c r="WH103" s="73"/>
      <c r="WI103" s="73"/>
      <c r="WJ103" s="73">
        <v>1</v>
      </c>
      <c r="WK103" s="73"/>
      <c r="WL103" s="73"/>
      <c r="WM103" s="73"/>
      <c r="WN103" s="73">
        <v>72</v>
      </c>
      <c r="WO103" s="22">
        <f t="shared" si="377"/>
        <v>1621</v>
      </c>
      <c r="WP103" s="22">
        <f t="shared" si="378"/>
        <v>0</v>
      </c>
      <c r="WQ103" s="22">
        <f t="shared" si="379"/>
        <v>0</v>
      </c>
      <c r="WR103" s="22">
        <f t="shared" si="380"/>
        <v>3</v>
      </c>
      <c r="WS103" s="22">
        <f t="shared" si="381"/>
        <v>8</v>
      </c>
      <c r="WT103" s="22">
        <f t="shared" si="382"/>
        <v>2</v>
      </c>
      <c r="WU103" s="22">
        <f t="shared" si="383"/>
        <v>0</v>
      </c>
      <c r="WV103" s="22">
        <f t="shared" si="384"/>
        <v>304</v>
      </c>
      <c r="WW103" s="22">
        <f t="shared" si="385"/>
        <v>835</v>
      </c>
      <c r="WX103" s="22">
        <f t="shared" si="386"/>
        <v>0</v>
      </c>
      <c r="WY103" s="22">
        <f t="shared" si="387"/>
        <v>822</v>
      </c>
      <c r="WZ103" s="22">
        <f t="shared" si="388"/>
        <v>0</v>
      </c>
      <c r="XA103" s="22">
        <f t="shared" si="389"/>
        <v>0</v>
      </c>
      <c r="XB103" s="22">
        <f t="shared" si="390"/>
        <v>222</v>
      </c>
      <c r="XC103" s="22">
        <f t="shared" si="391"/>
        <v>0</v>
      </c>
      <c r="XD103" s="22">
        <f t="shared" si="392"/>
        <v>0</v>
      </c>
      <c r="XE103" s="22">
        <f t="shared" si="393"/>
        <v>1</v>
      </c>
      <c r="XF103" s="22">
        <f t="shared" si="394"/>
        <v>0</v>
      </c>
      <c r="XG103" s="93">
        <f t="shared" si="395"/>
        <v>218</v>
      </c>
    </row>
    <row r="104" spans="1:631" ht="17.100000000000001" customHeight="1" x14ac:dyDescent="0.2">
      <c r="A104" s="101"/>
      <c r="B104" s="27" t="s">
        <v>276</v>
      </c>
      <c r="C104" s="535" t="s">
        <v>277</v>
      </c>
      <c r="D104" s="25" t="s">
        <v>290</v>
      </c>
      <c r="E104" s="535" t="s">
        <v>291</v>
      </c>
      <c r="F104" s="25" t="s">
        <v>299</v>
      </c>
      <c r="G104" s="535" t="s">
        <v>300</v>
      </c>
      <c r="H104" s="25">
        <v>46</v>
      </c>
      <c r="I104" s="28">
        <v>2</v>
      </c>
      <c r="J104" s="17">
        <f t="shared" si="228"/>
        <v>0.64842300556586274</v>
      </c>
      <c r="K104" s="17">
        <f t="shared" si="229"/>
        <v>8.3441558441558428E-2</v>
      </c>
      <c r="L104" s="17">
        <f t="shared" si="230"/>
        <v>1</v>
      </c>
      <c r="M104" s="17">
        <f t="shared" si="231"/>
        <v>8.0396291462790814E-2</v>
      </c>
      <c r="N104" s="17">
        <f t="shared" si="232"/>
        <v>0.30966711249814238</v>
      </c>
      <c r="O104" s="17">
        <f t="shared" si="233"/>
        <v>0.13293135435992579</v>
      </c>
      <c r="P104" s="17">
        <f t="shared" si="234"/>
        <v>0.84516129032258069</v>
      </c>
      <c r="Q104" s="17">
        <f t="shared" si="235"/>
        <v>0.56646236663748106</v>
      </c>
      <c r="R104" s="69">
        <f t="shared" si="236"/>
        <v>0.93356216184769325</v>
      </c>
      <c r="S104" s="422">
        <f t="shared" si="237"/>
        <v>0.51111612679289287</v>
      </c>
      <c r="T104" s="17">
        <f t="shared" si="396"/>
        <v>0.48888387320710713</v>
      </c>
      <c r="U104" s="10">
        <f t="shared" si="238"/>
        <v>23234.694958040975</v>
      </c>
      <c r="V104" s="32">
        <v>5</v>
      </c>
      <c r="W104" s="550">
        <f t="shared" si="239"/>
        <v>0</v>
      </c>
      <c r="X104" s="550">
        <f t="shared" si="240"/>
        <v>0.40000501568178159</v>
      </c>
      <c r="Y104" s="550">
        <f t="shared" si="241"/>
        <v>0.59999498431821841</v>
      </c>
      <c r="Z104" s="551">
        <f t="shared" si="242"/>
        <v>28515.361624707646</v>
      </c>
      <c r="AA104" s="426">
        <f t="shared" si="243"/>
        <v>0.13706181879392332</v>
      </c>
      <c r="AB104" s="59">
        <f t="shared" si="244"/>
        <v>0.95581646840723</v>
      </c>
      <c r="AC104" s="59">
        <f t="shared" si="245"/>
        <v>0.16113092584336455</v>
      </c>
      <c r="AD104" s="59">
        <f t="shared" si="246"/>
        <v>0.30966711249814238</v>
      </c>
      <c r="AE104" s="59">
        <f t="shared" si="247"/>
        <v>0.43353763336251899</v>
      </c>
      <c r="AF104" s="59">
        <f t="shared" si="248"/>
        <v>0.8702226345083488</v>
      </c>
      <c r="AG104" s="59">
        <f t="shared" si="249"/>
        <v>0.58089053803339519</v>
      </c>
      <c r="AH104" s="59">
        <f t="shared" si="250"/>
        <v>0.13293135435992579</v>
      </c>
      <c r="AI104" s="59">
        <f t="shared" si="251"/>
        <v>0.76122448979591839</v>
      </c>
      <c r="AJ104" s="59">
        <f t="shared" si="252"/>
        <v>0.53562152133580709</v>
      </c>
      <c r="AK104" s="59">
        <f t="shared" si="253"/>
        <v>0.15483870967741936</v>
      </c>
      <c r="AL104" s="35">
        <f t="shared" si="254"/>
        <v>1</v>
      </c>
      <c r="AM104" s="27">
        <v>47526</v>
      </c>
      <c r="AN104" s="25">
        <v>23338</v>
      </c>
      <c r="AO104" s="25">
        <v>24188</v>
      </c>
      <c r="AP104" s="17">
        <f t="shared" si="255"/>
        <v>9.2308135144346197E-4</v>
      </c>
      <c r="AQ104" s="63">
        <v>96.48586075740036</v>
      </c>
      <c r="AR104" s="58">
        <v>2830.4543539400001</v>
      </c>
      <c r="AS104" s="24">
        <f t="shared" si="256"/>
        <v>16.790943805132798</v>
      </c>
      <c r="AT104" s="17">
        <f t="shared" si="406"/>
        <v>1.4500828033760934E-2</v>
      </c>
      <c r="AU104" s="25">
        <v>45547</v>
      </c>
      <c r="AV104" s="25">
        <v>21706</v>
      </c>
      <c r="AW104" s="25">
        <v>23841</v>
      </c>
      <c r="AX104" s="25">
        <v>1979</v>
      </c>
      <c r="AY104" s="25">
        <v>1632</v>
      </c>
      <c r="AZ104" s="18">
        <v>347</v>
      </c>
      <c r="BA104" s="25">
        <v>6514</v>
      </c>
      <c r="BB104" s="25">
        <v>3222</v>
      </c>
      <c r="BC104" s="25">
        <v>3292</v>
      </c>
      <c r="BD104" s="63">
        <v>97.873633049817741</v>
      </c>
      <c r="BE104" s="25">
        <v>41012</v>
      </c>
      <c r="BF104" s="25">
        <v>20116</v>
      </c>
      <c r="BG104" s="25">
        <v>20896</v>
      </c>
      <c r="BH104" s="63">
        <v>96.267228177641655</v>
      </c>
      <c r="BI104" s="17">
        <v>0.13706181879392332</v>
      </c>
      <c r="BJ104" s="25">
        <v>13369</v>
      </c>
      <c r="BK104" s="25">
        <v>30837</v>
      </c>
      <c r="BL104" s="25">
        <v>3320</v>
      </c>
      <c r="BM104" s="17">
        <v>0.5412005058857865</v>
      </c>
      <c r="BN104" s="10">
        <f t="shared" si="258"/>
        <v>21804.90475727211</v>
      </c>
      <c r="BO104" s="29">
        <v>0.43353763336251899</v>
      </c>
      <c r="BP104" s="30">
        <f t="shared" si="259"/>
        <v>0.56646236663748106</v>
      </c>
      <c r="BQ104" s="31">
        <v>10.76628725232675</v>
      </c>
      <c r="BR104" s="25">
        <v>34157</v>
      </c>
      <c r="BS104" s="25">
        <v>9830</v>
      </c>
      <c r="BT104" s="25">
        <v>20580</v>
      </c>
      <c r="BU104" s="25">
        <v>2789</v>
      </c>
      <c r="BV104" s="18">
        <v>605</v>
      </c>
      <c r="BW104" s="18">
        <v>353</v>
      </c>
      <c r="BX104" s="25">
        <v>10780</v>
      </c>
      <c r="BY104" s="25">
        <v>8532</v>
      </c>
      <c r="BZ104" s="25">
        <v>2248</v>
      </c>
      <c r="CA104" s="59">
        <v>0.20853432282003712</v>
      </c>
      <c r="CB104" s="25">
        <v>45547</v>
      </c>
      <c r="CC104" s="25">
        <v>1979</v>
      </c>
      <c r="CD104" s="17">
        <f t="shared" si="260"/>
        <v>4.3449623465870418E-2</v>
      </c>
      <c r="CE104" s="18">
        <v>515</v>
      </c>
      <c r="CF104" s="25">
        <v>1450</v>
      </c>
      <c r="CG104" s="25">
        <v>2149</v>
      </c>
      <c r="CH104" s="25">
        <v>2312</v>
      </c>
      <c r="CI104" s="25">
        <v>1875</v>
      </c>
      <c r="CJ104" s="25">
        <v>1232</v>
      </c>
      <c r="CK104" s="18">
        <v>676</v>
      </c>
      <c r="CL104" s="18">
        <v>375</v>
      </c>
      <c r="CM104" s="18">
        <v>196</v>
      </c>
      <c r="CN104" s="26">
        <v>4.2251391465677184</v>
      </c>
      <c r="CO104" s="27">
        <v>10780</v>
      </c>
      <c r="CP104" s="34">
        <f t="shared" si="261"/>
        <v>4.4087198515769943</v>
      </c>
      <c r="CQ104" s="18">
        <v>277</v>
      </c>
      <c r="CR104" s="18">
        <v>61</v>
      </c>
      <c r="CS104" s="18">
        <v>149</v>
      </c>
      <c r="CT104" s="25">
        <v>2555</v>
      </c>
      <c r="CU104" s="25">
        <v>7342</v>
      </c>
      <c r="CV104" s="18">
        <v>218</v>
      </c>
      <c r="CW104" s="18">
        <v>136</v>
      </c>
      <c r="CX104" s="18">
        <v>42</v>
      </c>
      <c r="CY104" s="25">
        <v>10780</v>
      </c>
      <c r="CZ104" s="25">
        <v>10104</v>
      </c>
      <c r="DA104" s="18">
        <v>91</v>
      </c>
      <c r="DB104" s="18">
        <v>70</v>
      </c>
      <c r="DC104" s="18">
        <v>358</v>
      </c>
      <c r="DD104" s="18">
        <v>110</v>
      </c>
      <c r="DE104" s="18">
        <v>47</v>
      </c>
      <c r="DF104" s="25">
        <v>10780</v>
      </c>
      <c r="DG104" s="25">
        <v>9145</v>
      </c>
      <c r="DH104" s="18">
        <v>232</v>
      </c>
      <c r="DI104" s="18">
        <v>4</v>
      </c>
      <c r="DJ104" s="25">
        <v>1254</v>
      </c>
      <c r="DK104" s="18">
        <v>113</v>
      </c>
      <c r="DL104" s="18">
        <v>32</v>
      </c>
      <c r="DM104" s="25">
        <f t="shared" si="262"/>
        <v>39619.129777365495</v>
      </c>
      <c r="DN104" s="17">
        <f t="shared" si="263"/>
        <v>0.11632653061224489</v>
      </c>
      <c r="DO104" s="17">
        <f t="shared" si="264"/>
        <v>1.0482374768089053E-2</v>
      </c>
      <c r="DP104" s="23">
        <f t="shared" si="265"/>
        <v>0.8702226345083488</v>
      </c>
      <c r="DQ104" s="23">
        <f t="shared" si="266"/>
        <v>0.1297773654916512</v>
      </c>
      <c r="DR104" s="25">
        <v>10780</v>
      </c>
      <c r="DS104" s="18">
        <v>141</v>
      </c>
      <c r="DT104" s="25">
        <v>8446</v>
      </c>
      <c r="DU104" s="18">
        <v>5</v>
      </c>
      <c r="DV104" s="25">
        <v>1788</v>
      </c>
      <c r="DW104" s="18">
        <v>7</v>
      </c>
      <c r="DX104" s="18">
        <v>368</v>
      </c>
      <c r="DY104" s="18">
        <v>25</v>
      </c>
      <c r="DZ104" s="17">
        <f t="shared" si="267"/>
        <v>0.96289424860853434</v>
      </c>
      <c r="EA104" s="17">
        <f t="shared" si="268"/>
        <v>3.7105751391465658E-2</v>
      </c>
      <c r="EB104" s="25">
        <v>10780</v>
      </c>
      <c r="EC104" s="25">
        <v>6232</v>
      </c>
      <c r="ED104" s="18">
        <v>30</v>
      </c>
      <c r="EE104" s="25">
        <v>4091</v>
      </c>
      <c r="EF104" s="17">
        <f t="shared" si="407"/>
        <v>0.37949907235621522</v>
      </c>
      <c r="EG104" s="18">
        <v>381</v>
      </c>
      <c r="EH104" s="18">
        <v>46</v>
      </c>
      <c r="EI104" s="17">
        <f t="shared" si="270"/>
        <v>0.58089053803339519</v>
      </c>
      <c r="EJ104" s="17">
        <f t="shared" si="271"/>
        <v>3.5343228200371057E-2</v>
      </c>
      <c r="EK104" s="69">
        <f t="shared" si="272"/>
        <v>8.3441558441558428E-2</v>
      </c>
      <c r="EL104" s="27">
        <v>32365</v>
      </c>
      <c r="EM104" s="25">
        <v>30935</v>
      </c>
      <c r="EN104" s="25">
        <v>1430</v>
      </c>
      <c r="EO104" s="59">
        <v>0.95581646840723</v>
      </c>
      <c r="EP104" s="25">
        <v>15176</v>
      </c>
      <c r="EQ104" s="25">
        <v>14888</v>
      </c>
      <c r="ER104" s="25">
        <v>288</v>
      </c>
      <c r="ES104" s="59">
        <v>0.98102266736953081</v>
      </c>
      <c r="ET104" s="25">
        <v>17189</v>
      </c>
      <c r="EU104" s="25">
        <v>16047</v>
      </c>
      <c r="EV104" s="25">
        <v>1142</v>
      </c>
      <c r="EW104" s="59">
        <v>0.93356216184769325</v>
      </c>
      <c r="EX104" s="25">
        <v>4357</v>
      </c>
      <c r="EY104" s="25">
        <v>4210</v>
      </c>
      <c r="EZ104" s="25">
        <v>147</v>
      </c>
      <c r="FA104" s="59">
        <v>0.96626118889143908</v>
      </c>
      <c r="FB104" s="25">
        <v>28008</v>
      </c>
      <c r="FC104" s="25">
        <v>26725</v>
      </c>
      <c r="FD104" s="25">
        <v>1283</v>
      </c>
      <c r="FE104" s="59">
        <v>0.95419165952584972</v>
      </c>
      <c r="FF104" s="25">
        <v>19227</v>
      </c>
      <c r="FG104" s="25">
        <v>8052</v>
      </c>
      <c r="FH104" s="25">
        <v>10302</v>
      </c>
      <c r="FI104" s="18">
        <v>873</v>
      </c>
      <c r="FJ104" s="23">
        <f t="shared" si="273"/>
        <v>4.5404899360274614E-2</v>
      </c>
      <c r="FK104" s="23">
        <f t="shared" si="274"/>
        <v>0.53580901856763929</v>
      </c>
      <c r="FL104" s="36">
        <f t="shared" si="275"/>
        <v>9.2233676975945009</v>
      </c>
      <c r="FM104" s="25">
        <v>9314</v>
      </c>
      <c r="FN104" s="25">
        <v>3960</v>
      </c>
      <c r="FO104" s="17">
        <f t="shared" si="276"/>
        <v>0.42516641614773459</v>
      </c>
      <c r="FP104" s="25">
        <v>4922</v>
      </c>
      <c r="FQ104" s="17">
        <f t="shared" si="277"/>
        <v>0.52845179299978529</v>
      </c>
      <c r="FR104" s="18">
        <v>432</v>
      </c>
      <c r="FS104" s="17">
        <f t="shared" si="278"/>
        <v>4.6381790852480134E-2</v>
      </c>
      <c r="FT104" s="25">
        <v>9913</v>
      </c>
      <c r="FU104" s="25">
        <v>4092</v>
      </c>
      <c r="FV104" s="25">
        <v>5380</v>
      </c>
      <c r="FW104" s="17">
        <f t="shared" si="279"/>
        <v>4.4487037223847475E-2</v>
      </c>
      <c r="FX104" s="17">
        <f t="shared" si="280"/>
        <v>0.54272167860385356</v>
      </c>
      <c r="FY104" s="18">
        <v>441</v>
      </c>
      <c r="FZ104" s="25">
        <v>26916</v>
      </c>
      <c r="GA104" s="25">
        <v>4337</v>
      </c>
      <c r="GB104" s="25">
        <v>14244</v>
      </c>
      <c r="GC104" s="25">
        <v>4857</v>
      </c>
      <c r="GD104" s="18">
        <v>2079</v>
      </c>
      <c r="GE104" s="18">
        <v>38</v>
      </c>
      <c r="GF104" s="18">
        <v>1243</v>
      </c>
      <c r="GG104" s="18">
        <v>30</v>
      </c>
      <c r="GH104" s="18">
        <v>42</v>
      </c>
      <c r="GI104" s="18">
        <v>46</v>
      </c>
      <c r="GJ104" s="10">
        <f t="shared" si="281"/>
        <v>4337</v>
      </c>
      <c r="GK104" s="10">
        <f t="shared" si="400"/>
        <v>22579</v>
      </c>
      <c r="GL104" s="10">
        <f t="shared" si="401"/>
        <v>8335</v>
      </c>
      <c r="GM104" s="10">
        <f t="shared" si="282"/>
        <v>18581</v>
      </c>
      <c r="GN104" s="10">
        <f t="shared" si="402"/>
        <v>3478</v>
      </c>
      <c r="GO104" s="17">
        <f t="shared" si="283"/>
        <v>0.16113092584336455</v>
      </c>
      <c r="GP104" s="17">
        <f t="shared" si="403"/>
        <v>0.83886907415663547</v>
      </c>
      <c r="GQ104" s="17">
        <f t="shared" si="404"/>
        <v>0.30966711249814238</v>
      </c>
      <c r="GR104" s="17">
        <f t="shared" si="405"/>
        <v>0.12921682270768317</v>
      </c>
      <c r="GS104" s="17">
        <f t="shared" si="284"/>
        <v>0.57426809332738893</v>
      </c>
      <c r="GT104" s="25">
        <v>13010</v>
      </c>
      <c r="GU104" s="25">
        <v>1859</v>
      </c>
      <c r="GV104" s="25">
        <v>6104</v>
      </c>
      <c r="GW104" s="25">
        <v>3027</v>
      </c>
      <c r="GX104" s="18">
        <v>1338</v>
      </c>
      <c r="GY104" s="18">
        <v>21</v>
      </c>
      <c r="GZ104" s="18">
        <v>590</v>
      </c>
      <c r="HA104" s="18">
        <v>21</v>
      </c>
      <c r="HB104" s="18">
        <v>18</v>
      </c>
      <c r="HC104" s="18">
        <v>32</v>
      </c>
      <c r="HD104" s="23">
        <f t="shared" si="285"/>
        <v>0.14289008455034588</v>
      </c>
      <c r="HE104" s="23">
        <f t="shared" si="286"/>
        <v>0.85710991544965409</v>
      </c>
      <c r="HF104" s="23">
        <f t="shared" si="287"/>
        <v>0.38793235972328977</v>
      </c>
      <c r="HG104" s="23">
        <f t="shared" si="288"/>
        <v>0.15526518063028438</v>
      </c>
      <c r="HH104" s="25">
        <v>13906</v>
      </c>
      <c r="HI104" s="25">
        <v>2478</v>
      </c>
      <c r="HJ104" s="25">
        <v>8140</v>
      </c>
      <c r="HK104" s="25">
        <v>1830</v>
      </c>
      <c r="HL104" s="18">
        <v>741</v>
      </c>
      <c r="HM104" s="18">
        <v>17</v>
      </c>
      <c r="HN104" s="18">
        <v>653</v>
      </c>
      <c r="HO104" s="18">
        <v>9</v>
      </c>
      <c r="HP104" s="18">
        <v>24</v>
      </c>
      <c r="HQ104" s="18">
        <v>14</v>
      </c>
      <c r="HR104" s="23">
        <f t="shared" si="289"/>
        <v>0.17819646195886668</v>
      </c>
      <c r="HS104" s="23">
        <f t="shared" si="290"/>
        <v>0.82180353804113337</v>
      </c>
      <c r="HT104" s="80">
        <f t="shared" si="291"/>
        <v>0.23644470012944052</v>
      </c>
      <c r="HU104" s="27">
        <v>38440</v>
      </c>
      <c r="HV104" s="18">
        <v>1941</v>
      </c>
      <c r="HW104" s="18">
        <v>2828</v>
      </c>
      <c r="HX104" s="18">
        <v>198</v>
      </c>
      <c r="HY104" s="25">
        <v>13790</v>
      </c>
      <c r="HZ104" s="25">
        <v>6536</v>
      </c>
      <c r="IA104" s="18">
        <v>363</v>
      </c>
      <c r="IB104" s="18">
        <v>31</v>
      </c>
      <c r="IC104" s="25">
        <v>4272</v>
      </c>
      <c r="ID104" s="25">
        <v>4934</v>
      </c>
      <c r="IE104" s="25">
        <v>2450</v>
      </c>
      <c r="IF104" s="18">
        <v>334</v>
      </c>
      <c r="IG104" s="18">
        <v>763</v>
      </c>
      <c r="IH104" s="17">
        <f t="shared" si="292"/>
        <v>0.29838709677419356</v>
      </c>
      <c r="II104" s="17">
        <f t="shared" si="293"/>
        <v>0.17003121748178981</v>
      </c>
      <c r="IJ104" s="30">
        <f t="shared" si="294"/>
        <v>5.8812729498164007</v>
      </c>
      <c r="IK104" s="17">
        <f t="shared" si="397"/>
        <v>8.0396291462790814E-2</v>
      </c>
      <c r="IL104" s="25">
        <v>18859</v>
      </c>
      <c r="IM104" s="18">
        <v>1207</v>
      </c>
      <c r="IN104" s="18">
        <v>2024</v>
      </c>
      <c r="IO104" s="18">
        <v>134</v>
      </c>
      <c r="IP104" s="25">
        <v>8935</v>
      </c>
      <c r="IQ104" s="25">
        <v>2203</v>
      </c>
      <c r="IR104" s="18">
        <v>160</v>
      </c>
      <c r="IS104" s="18">
        <v>15</v>
      </c>
      <c r="IT104" s="25">
        <v>2165</v>
      </c>
      <c r="IU104" s="25">
        <v>290</v>
      </c>
      <c r="IV104" s="25">
        <v>1048</v>
      </c>
      <c r="IW104" s="18">
        <v>147</v>
      </c>
      <c r="IX104" s="18">
        <v>531</v>
      </c>
      <c r="IY104" s="17">
        <f t="shared" si="295"/>
        <v>0.77750676069781011</v>
      </c>
      <c r="IZ104" s="25">
        <v>19581</v>
      </c>
      <c r="JA104" s="18">
        <v>734</v>
      </c>
      <c r="JB104" s="18">
        <v>804</v>
      </c>
      <c r="JC104" s="18">
        <v>64</v>
      </c>
      <c r="JD104" s="25">
        <v>4855</v>
      </c>
      <c r="JE104" s="25">
        <v>4333</v>
      </c>
      <c r="JF104" s="18">
        <v>203</v>
      </c>
      <c r="JG104" s="18">
        <v>16</v>
      </c>
      <c r="JH104" s="25">
        <v>2107</v>
      </c>
      <c r="JI104" s="25">
        <v>4644</v>
      </c>
      <c r="JJ104" s="25">
        <v>1402</v>
      </c>
      <c r="JK104" s="18">
        <v>187</v>
      </c>
      <c r="JL104" s="18">
        <v>232</v>
      </c>
      <c r="JM104" s="80">
        <f t="shared" si="296"/>
        <v>0.56141157244267403</v>
      </c>
      <c r="JN104" s="27">
        <v>38440</v>
      </c>
      <c r="JO104" s="25">
        <v>32055</v>
      </c>
      <c r="JP104" s="18">
        <v>6</v>
      </c>
      <c r="JQ104" s="18">
        <v>33</v>
      </c>
      <c r="JR104" s="18">
        <v>130</v>
      </c>
      <c r="JS104" s="18">
        <v>214</v>
      </c>
      <c r="JT104" s="18">
        <v>44</v>
      </c>
      <c r="JU104" s="18" t="s">
        <v>764</v>
      </c>
      <c r="JV104" s="18">
        <v>6</v>
      </c>
      <c r="JW104" s="25">
        <v>5952</v>
      </c>
      <c r="JX104" s="17">
        <f t="shared" si="297"/>
        <v>0.15483870967741936</v>
      </c>
      <c r="JY104" s="17">
        <f t="shared" si="298"/>
        <v>0.84516129032258069</v>
      </c>
      <c r="JZ104" s="25">
        <v>5489</v>
      </c>
      <c r="KA104" s="25">
        <v>4896</v>
      </c>
      <c r="KB104" s="18" t="s">
        <v>764</v>
      </c>
      <c r="KC104" s="18">
        <v>10</v>
      </c>
      <c r="KD104" s="18">
        <v>44</v>
      </c>
      <c r="KE104" s="18">
        <v>35</v>
      </c>
      <c r="KF104" s="18">
        <v>23</v>
      </c>
      <c r="KG104" s="18" t="s">
        <v>764</v>
      </c>
      <c r="KH104" s="18" t="s">
        <v>764</v>
      </c>
      <c r="KI104" s="25">
        <v>481</v>
      </c>
      <c r="KJ104" s="17">
        <f t="shared" si="299"/>
        <v>8.7629805064674798E-2</v>
      </c>
      <c r="KK104" s="25">
        <v>32951</v>
      </c>
      <c r="KL104" s="25">
        <v>27159</v>
      </c>
      <c r="KM104" s="18">
        <v>6</v>
      </c>
      <c r="KN104" s="18">
        <v>23</v>
      </c>
      <c r="KO104" s="18">
        <v>86</v>
      </c>
      <c r="KP104" s="18">
        <v>179</v>
      </c>
      <c r="KQ104" s="18">
        <v>21</v>
      </c>
      <c r="KR104" s="18" t="s">
        <v>764</v>
      </c>
      <c r="KS104" s="18">
        <v>6</v>
      </c>
      <c r="KT104" s="25">
        <v>5471</v>
      </c>
      <c r="KU104" s="69">
        <f t="shared" si="408"/>
        <v>0.16603441473703379</v>
      </c>
      <c r="KV104" s="27">
        <v>47526</v>
      </c>
      <c r="KW104" s="25">
        <v>44680</v>
      </c>
      <c r="KX104" s="25">
        <v>2846</v>
      </c>
      <c r="KY104" s="59">
        <v>5.9883011404283974E-2</v>
      </c>
      <c r="KZ104" s="18">
        <v>1268</v>
      </c>
      <c r="LA104" s="18">
        <v>1133</v>
      </c>
      <c r="LB104" s="18">
        <v>1306</v>
      </c>
      <c r="LC104" s="18">
        <v>1123</v>
      </c>
      <c r="LD104" s="25">
        <v>23338</v>
      </c>
      <c r="LE104" s="25">
        <v>22073</v>
      </c>
      <c r="LF104" s="25">
        <v>1265</v>
      </c>
      <c r="LG104" s="59">
        <v>5.4203445025280655E-2</v>
      </c>
      <c r="LH104" s="25">
        <v>24188</v>
      </c>
      <c r="LI104" s="25">
        <v>22607</v>
      </c>
      <c r="LJ104" s="25">
        <v>1581</v>
      </c>
      <c r="LK104" s="35">
        <v>6.5362989912353231E-2</v>
      </c>
      <c r="LL104" s="27">
        <v>10780</v>
      </c>
      <c r="LM104" s="18">
        <v>57</v>
      </c>
      <c r="LN104" s="25">
        <v>8149</v>
      </c>
      <c r="LO104" s="25">
        <v>1625</v>
      </c>
      <c r="LP104" s="18">
        <v>41</v>
      </c>
      <c r="LQ104" s="18">
        <v>116</v>
      </c>
      <c r="LR104" s="18">
        <v>792</v>
      </c>
      <c r="LS104" s="23">
        <f t="shared" si="301"/>
        <v>7.3469387755102047E-2</v>
      </c>
      <c r="LT104" s="23">
        <f t="shared" si="302"/>
        <v>0.92653061224489797</v>
      </c>
      <c r="LU104" s="17">
        <f t="shared" si="303"/>
        <v>0.76122448979591839</v>
      </c>
      <c r="LV104" s="25">
        <v>10780</v>
      </c>
      <c r="LW104" s="18">
        <v>700</v>
      </c>
      <c r="LX104" s="18">
        <v>773</v>
      </c>
      <c r="LY104" s="25">
        <v>4177</v>
      </c>
      <c r="LZ104" s="25">
        <v>1082</v>
      </c>
      <c r="MA104" s="18">
        <v>541</v>
      </c>
      <c r="MB104" s="25">
        <v>3039</v>
      </c>
      <c r="MC104" s="18">
        <v>91</v>
      </c>
      <c r="MD104" s="18">
        <v>124</v>
      </c>
      <c r="ME104" s="18">
        <v>55</v>
      </c>
      <c r="MF104" s="18">
        <v>198</v>
      </c>
      <c r="MG104" s="17">
        <f t="shared" si="304"/>
        <v>0.34053803339517624</v>
      </c>
      <c r="MH104" s="17">
        <f t="shared" si="305"/>
        <v>0.53562152133580709</v>
      </c>
      <c r="MI104" s="25">
        <v>10780</v>
      </c>
      <c r="MJ104" s="18">
        <v>556</v>
      </c>
      <c r="MK104" s="18">
        <v>739</v>
      </c>
      <c r="ML104" s="25">
        <v>4434</v>
      </c>
      <c r="MM104" s="25">
        <v>1093</v>
      </c>
      <c r="MN104" s="18">
        <v>593</v>
      </c>
      <c r="MO104" s="25">
        <v>3020</v>
      </c>
      <c r="MP104" s="18">
        <v>89</v>
      </c>
      <c r="MQ104" s="18">
        <v>1</v>
      </c>
      <c r="MR104" s="18">
        <v>55</v>
      </c>
      <c r="MS104" s="18">
        <v>200</v>
      </c>
      <c r="MT104" s="17">
        <f t="shared" si="306"/>
        <v>0.53979591836734697</v>
      </c>
      <c r="MU104" s="69">
        <f t="shared" si="307"/>
        <v>0.64842300556586274</v>
      </c>
      <c r="MV104" s="27">
        <v>10780</v>
      </c>
      <c r="MW104" s="25">
        <v>1433</v>
      </c>
      <c r="MX104" s="18">
        <v>607</v>
      </c>
      <c r="MY104" s="25">
        <v>4142</v>
      </c>
      <c r="MZ104" s="25">
        <v>3296</v>
      </c>
      <c r="NA104" s="18">
        <v>279</v>
      </c>
      <c r="NB104" s="18">
        <v>120</v>
      </c>
      <c r="NC104" s="18">
        <v>770</v>
      </c>
      <c r="ND104" s="18">
        <v>133</v>
      </c>
      <c r="NE104" s="17">
        <f t="shared" si="308"/>
        <v>0.13293135435992579</v>
      </c>
      <c r="NF104" s="10">
        <f t="shared" si="309"/>
        <v>6054.6243970315409</v>
      </c>
      <c r="NG104" s="17">
        <f t="shared" si="310"/>
        <v>0.23024118738404453</v>
      </c>
      <c r="NH104" s="25">
        <v>10780</v>
      </c>
      <c r="NI104" s="18">
        <v>876</v>
      </c>
      <c r="NJ104" s="18" t="s">
        <v>764</v>
      </c>
      <c r="NK104" s="18">
        <v>13</v>
      </c>
      <c r="NL104" s="18">
        <v>1</v>
      </c>
      <c r="NM104" s="25">
        <v>9759</v>
      </c>
      <c r="NN104" s="18">
        <v>126</v>
      </c>
      <c r="NO104" s="18">
        <v>2</v>
      </c>
      <c r="NP104" s="18" t="s">
        <v>764</v>
      </c>
      <c r="NQ104" s="32">
        <v>3</v>
      </c>
      <c r="NR104" s="27">
        <v>10780</v>
      </c>
      <c r="NS104" s="37">
        <f t="shared" si="311"/>
        <v>0.84434137291280154</v>
      </c>
      <c r="NT104" s="37">
        <f t="shared" si="312"/>
        <v>0.2278342241835328</v>
      </c>
      <c r="NU104" s="37">
        <f t="shared" si="313"/>
        <v>1.1843550867941111</v>
      </c>
      <c r="NV104" s="17">
        <f t="shared" si="314"/>
        <v>0.24049659415513069</v>
      </c>
      <c r="NW104" s="10">
        <f t="shared" si="315"/>
        <v>5586</v>
      </c>
      <c r="NX104" s="17">
        <f t="shared" si="316"/>
        <v>0.51818181818181819</v>
      </c>
      <c r="NY104" s="19">
        <f t="shared" si="317"/>
        <v>0.10066860098397881</v>
      </c>
      <c r="NZ104" s="25">
        <v>5194</v>
      </c>
      <c r="OA104" s="25">
        <v>2607</v>
      </c>
      <c r="OB104" s="18">
        <v>84</v>
      </c>
      <c r="OC104" s="25">
        <v>1135</v>
      </c>
      <c r="OD104" s="18">
        <v>62</v>
      </c>
      <c r="OE104" s="18">
        <v>20</v>
      </c>
      <c r="OF104" s="17">
        <f t="shared" si="318"/>
        <v>0.10528756957328386</v>
      </c>
      <c r="OG104" s="17">
        <f t="shared" si="319"/>
        <v>0.48181818181818181</v>
      </c>
      <c r="OH104" s="17">
        <f t="shared" si="320"/>
        <v>0.24183673469387756</v>
      </c>
      <c r="OI104" s="69">
        <f t="shared" si="321"/>
        <v>5.7513914656771798E-3</v>
      </c>
      <c r="OJ104" s="27">
        <v>10780</v>
      </c>
      <c r="OK104" s="18">
        <v>68</v>
      </c>
      <c r="OL104" s="25">
        <v>2581</v>
      </c>
      <c r="OM104" s="25">
        <v>1175</v>
      </c>
      <c r="ON104" s="18">
        <v>18</v>
      </c>
      <c r="OO104" s="18">
        <v>350</v>
      </c>
      <c r="OP104" s="18">
        <v>173</v>
      </c>
      <c r="OQ104" s="25">
        <v>4620</v>
      </c>
      <c r="OR104" s="69">
        <f t="shared" si="322"/>
        <v>0.26345083487940629</v>
      </c>
      <c r="OS104" s="85">
        <v>8645</v>
      </c>
      <c r="OT104" s="22">
        <v>8454</v>
      </c>
      <c r="OU104" s="38">
        <f t="shared" si="409"/>
        <v>0.23159105851413544</v>
      </c>
      <c r="OV104" s="39">
        <v>0.855166784953868</v>
      </c>
      <c r="OW104" s="22">
        <v>722958</v>
      </c>
      <c r="OX104" s="36">
        <f t="shared" si="410"/>
        <v>29581995.443999998</v>
      </c>
      <c r="OY104" s="36">
        <f t="shared" si="411"/>
        <v>572795.53981343959</v>
      </c>
      <c r="OZ104" s="22">
        <v>505</v>
      </c>
      <c r="PA104" s="22">
        <v>505</v>
      </c>
      <c r="PB104" s="38">
        <f t="shared" si="412"/>
        <v>1.383410037256191E-2</v>
      </c>
      <c r="PC104" s="39">
        <v>0.56354455445544549</v>
      </c>
      <c r="PD104" s="22">
        <v>28459</v>
      </c>
      <c r="PE104" s="40">
        <f t="shared" si="327"/>
        <v>1164485.362</v>
      </c>
      <c r="PF104" s="36">
        <f t="shared" si="328"/>
        <v>155114.22269885271</v>
      </c>
      <c r="PG104" s="22">
        <v>15273</v>
      </c>
      <c r="PH104" s="22">
        <v>12678</v>
      </c>
      <c r="PI104" s="38">
        <f t="shared" si="413"/>
        <v>0.34730440499671267</v>
      </c>
      <c r="PJ104" s="39">
        <v>9.3197665246884359E-2</v>
      </c>
      <c r="PK104" s="22">
        <v>118156</v>
      </c>
      <c r="PL104" s="41">
        <f t="shared" si="330"/>
        <v>4834707.2079999996</v>
      </c>
      <c r="PM104" s="36">
        <f t="shared" si="331"/>
        <v>1036383.7235183425</v>
      </c>
      <c r="PN104" s="22">
        <v>699</v>
      </c>
      <c r="PO104" s="22">
        <v>651</v>
      </c>
      <c r="PP104" s="38">
        <f t="shared" si="414"/>
        <v>1.7833662064431294E-2</v>
      </c>
      <c r="PQ104" s="39">
        <v>0.57809523809523811</v>
      </c>
      <c r="PR104" s="22">
        <v>37634</v>
      </c>
      <c r="PS104" s="41">
        <f t="shared" si="333"/>
        <v>1539908.0119999999</v>
      </c>
      <c r="PT104" s="36">
        <f t="shared" si="334"/>
        <v>85358.046174703064</v>
      </c>
      <c r="PU104" s="22">
        <v>6705</v>
      </c>
      <c r="PV104" s="22">
        <v>6705</v>
      </c>
      <c r="PW104" s="38">
        <f t="shared" si="415"/>
        <v>0.18367850098619329</v>
      </c>
      <c r="PX104" s="39">
        <v>0.30347054436987325</v>
      </c>
      <c r="PY104" s="22">
        <v>203477</v>
      </c>
      <c r="PZ104" s="36">
        <f t="shared" si="336"/>
        <v>1022959.8753566297</v>
      </c>
      <c r="QA104" s="22"/>
      <c r="QB104" s="22"/>
      <c r="QC104" s="39">
        <v>0</v>
      </c>
      <c r="QD104" s="22"/>
      <c r="QE104" s="22">
        <f t="shared" si="337"/>
        <v>0</v>
      </c>
      <c r="QF104" s="22"/>
      <c r="QG104" s="22"/>
      <c r="QH104" s="22"/>
      <c r="QI104" s="38">
        <f t="shared" si="416"/>
        <v>0</v>
      </c>
      <c r="QJ104" s="39">
        <v>0</v>
      </c>
      <c r="QK104" s="22"/>
      <c r="QL104" s="42">
        <f t="shared" si="339"/>
        <v>0</v>
      </c>
      <c r="QM104" s="22">
        <f t="shared" si="417"/>
        <v>7710</v>
      </c>
      <c r="QN104" s="22">
        <v>333</v>
      </c>
      <c r="QO104" s="22">
        <v>320</v>
      </c>
      <c r="QP104" s="38">
        <f t="shared" si="418"/>
        <v>8.7661626123164589E-3</v>
      </c>
      <c r="QQ104" s="39">
        <v>0.17609374999999999</v>
      </c>
      <c r="QR104" s="22">
        <v>5635</v>
      </c>
      <c r="QS104" s="36">
        <f t="shared" si="342"/>
        <v>78295.86612978288</v>
      </c>
      <c r="QT104" s="22">
        <v>6719</v>
      </c>
      <c r="QU104" s="22">
        <v>6533</v>
      </c>
      <c r="QV104" s="38">
        <f t="shared" si="419"/>
        <v>0.17896668858207321</v>
      </c>
      <c r="QW104" s="39">
        <v>0.19450022960355121</v>
      </c>
      <c r="QX104" s="22">
        <v>127067</v>
      </c>
      <c r="QY104" s="36">
        <f t="shared" si="344"/>
        <v>1536056.7370146294</v>
      </c>
      <c r="QZ104" s="22">
        <v>658</v>
      </c>
      <c r="RA104" s="22">
        <v>658</v>
      </c>
      <c r="RB104" s="38">
        <f t="shared" si="420"/>
        <v>1.8025421871575718E-2</v>
      </c>
      <c r="RC104" s="39">
        <v>0.18958966565349544</v>
      </c>
      <c r="RD104" s="22">
        <v>12475</v>
      </c>
      <c r="RE104" s="36">
        <f t="shared" si="346"/>
        <v>71097.711499160272</v>
      </c>
      <c r="RF104" s="10">
        <f t="shared" si="421"/>
        <v>39537</v>
      </c>
      <c r="RG104" s="10">
        <f t="shared" si="422"/>
        <v>36504</v>
      </c>
      <c r="RH104" s="17">
        <f t="shared" si="423"/>
        <v>4.6949697304096524E-2</v>
      </c>
      <c r="RI104" s="17">
        <f t="shared" si="424"/>
        <v>1.07264810795029E-3</v>
      </c>
      <c r="RJ104" s="17">
        <f t="shared" si="425"/>
        <v>0.12566647288318794</v>
      </c>
      <c r="RK104" s="17">
        <f t="shared" si="426"/>
        <v>3.403074204616003E-2</v>
      </c>
      <c r="RL104" s="17">
        <f t="shared" si="427"/>
        <v>1.8726829818662541E-2</v>
      </c>
      <c r="RM104" s="17">
        <f t="shared" si="428"/>
        <v>0.22442870186971559</v>
      </c>
      <c r="RN104" s="17">
        <f t="shared" si="429"/>
        <v>1.7177447542745715E-2</v>
      </c>
      <c r="RO104" s="17">
        <f t="shared" si="430"/>
        <v>0.33699779218245579</v>
      </c>
      <c r="RP104" s="17">
        <f t="shared" si="431"/>
        <v>1.5598233598459858E-2</v>
      </c>
      <c r="RQ104" s="17">
        <f t="shared" si="432"/>
        <v>0</v>
      </c>
      <c r="RR104" s="36">
        <f t="shared" si="433"/>
        <v>4558061.7222055411</v>
      </c>
      <c r="RS104" s="36">
        <f t="shared" si="434"/>
        <v>95.906697853922935</v>
      </c>
      <c r="RT104" s="10">
        <f t="shared" si="435"/>
        <v>3033</v>
      </c>
      <c r="RU104" s="17">
        <f t="shared" si="436"/>
        <v>7.6712952424311406E-2</v>
      </c>
      <c r="RV104" s="37">
        <f t="shared" si="437"/>
        <v>1.2020638895212079</v>
      </c>
      <c r="RW104" s="36">
        <f t="shared" si="438"/>
        <v>0.76808483777300851</v>
      </c>
      <c r="RX104" s="85">
        <v>-3.4721320000000002</v>
      </c>
      <c r="RY104" s="93">
        <v>29</v>
      </c>
      <c r="RZ104" s="43" t="b">
        <v>0</v>
      </c>
      <c r="SA104" s="18" t="b">
        <v>0</v>
      </c>
      <c r="SB104" s="18" t="b">
        <v>1</v>
      </c>
      <c r="SC104" s="18" t="b">
        <v>0</v>
      </c>
      <c r="SD104" s="18" t="b">
        <v>0</v>
      </c>
      <c r="SE104" s="32" t="b">
        <v>1</v>
      </c>
      <c r="SF104" s="43" t="b">
        <v>0</v>
      </c>
      <c r="SG104" s="18" t="b">
        <v>0</v>
      </c>
      <c r="SH104" s="18"/>
      <c r="SI104" s="18"/>
      <c r="SJ104" s="18"/>
      <c r="SK104" s="18"/>
      <c r="SL104" s="18"/>
      <c r="SM104" s="18"/>
      <c r="SN104" s="18"/>
      <c r="SO104" s="18"/>
      <c r="SP104" s="18"/>
      <c r="SQ104" s="17">
        <f t="shared" si="365"/>
        <v>0</v>
      </c>
      <c r="SR104" s="17">
        <f t="shared" si="366"/>
        <v>0</v>
      </c>
      <c r="SS104" s="17">
        <f t="shared" si="367"/>
        <v>0</v>
      </c>
      <c r="ST104" s="17">
        <f t="shared" si="368"/>
        <v>0</v>
      </c>
      <c r="SU104" s="17">
        <f t="shared" si="369"/>
        <v>0</v>
      </c>
      <c r="SV104" s="17">
        <f t="shared" si="399"/>
        <v>0</v>
      </c>
      <c r="SW104" s="17">
        <f t="shared" si="370"/>
        <v>0</v>
      </c>
      <c r="SX104" s="17">
        <f t="shared" si="371"/>
        <v>0</v>
      </c>
      <c r="SY104" s="17">
        <f t="shared" si="372"/>
        <v>0</v>
      </c>
      <c r="SZ104" s="17">
        <f t="shared" si="373"/>
        <v>0</v>
      </c>
      <c r="TA104" s="17">
        <f t="shared" si="374"/>
        <v>0</v>
      </c>
      <c r="TB104" s="24">
        <f t="shared" si="375"/>
        <v>620</v>
      </c>
      <c r="TC104" s="69">
        <f t="shared" si="376"/>
        <v>1</v>
      </c>
      <c r="TD104" s="17">
        <f t="shared" si="398"/>
        <v>2.6014568158168575E-6</v>
      </c>
      <c r="TE104" s="95">
        <v>6</v>
      </c>
      <c r="TF104" s="71"/>
      <c r="TG104" s="71"/>
      <c r="TH104" s="71"/>
      <c r="TI104" s="71"/>
      <c r="TJ104" s="71"/>
      <c r="TK104" s="71">
        <v>162</v>
      </c>
      <c r="TL104" s="71"/>
      <c r="TM104" s="71">
        <v>6</v>
      </c>
      <c r="TN104" s="71"/>
      <c r="TO104" s="71"/>
      <c r="TP104" s="71"/>
      <c r="TQ104" s="71"/>
      <c r="TR104" s="72">
        <v>24</v>
      </c>
      <c r="TS104" s="72"/>
      <c r="TT104" s="72"/>
      <c r="TU104" s="72"/>
      <c r="TV104" s="72"/>
      <c r="TW104" s="72"/>
      <c r="TX104" s="72">
        <v>3</v>
      </c>
      <c r="TY104" s="72"/>
      <c r="TZ104" s="72">
        <v>203</v>
      </c>
      <c r="UA104" s="72"/>
      <c r="UB104" s="72">
        <v>3</v>
      </c>
      <c r="UC104" s="72"/>
      <c r="UD104" s="72"/>
      <c r="UE104" s="72"/>
      <c r="UF104" s="72"/>
      <c r="UG104" s="72"/>
      <c r="UH104" s="72"/>
      <c r="UI104" s="72"/>
      <c r="UJ104" s="73">
        <v>22</v>
      </c>
      <c r="UK104" s="73"/>
      <c r="UL104" s="73"/>
      <c r="UM104" s="73"/>
      <c r="UN104" s="73">
        <v>1</v>
      </c>
      <c r="UO104" s="73"/>
      <c r="UP104" s="73">
        <v>3</v>
      </c>
      <c r="UQ104" s="73"/>
      <c r="UR104" s="73">
        <v>204</v>
      </c>
      <c r="US104" s="73">
        <v>4</v>
      </c>
      <c r="UT104" s="73"/>
      <c r="UU104" s="73"/>
      <c r="UV104" s="73"/>
      <c r="UW104" s="73"/>
      <c r="UX104" s="73"/>
      <c r="UY104" s="73"/>
      <c r="UZ104" s="73"/>
      <c r="VA104" s="73"/>
      <c r="VB104" s="73">
        <v>23</v>
      </c>
      <c r="VC104" s="73"/>
      <c r="VD104" s="73"/>
      <c r="VE104" s="73"/>
      <c r="VF104" s="73">
        <v>1</v>
      </c>
      <c r="VG104" s="73">
        <v>1</v>
      </c>
      <c r="VH104" s="73">
        <v>3</v>
      </c>
      <c r="VI104" s="73"/>
      <c r="VJ104" s="73">
        <v>209</v>
      </c>
      <c r="VK104" s="73">
        <v>10</v>
      </c>
      <c r="VL104" s="73"/>
      <c r="VM104" s="73"/>
      <c r="VN104" s="73">
        <v>2</v>
      </c>
      <c r="VO104" s="73"/>
      <c r="VP104" s="73"/>
      <c r="VQ104" s="73"/>
      <c r="VR104" s="73"/>
      <c r="VS104" s="73">
        <v>15</v>
      </c>
      <c r="VT104" s="73"/>
      <c r="VU104" s="73"/>
      <c r="VV104" s="73">
        <v>1</v>
      </c>
      <c r="VW104" s="73">
        <v>23</v>
      </c>
      <c r="VX104" s="73">
        <v>3</v>
      </c>
      <c r="VY104" s="73">
        <v>6</v>
      </c>
      <c r="VZ104" s="73"/>
      <c r="WA104" s="73">
        <v>212</v>
      </c>
      <c r="WB104" s="73"/>
      <c r="WC104" s="73">
        <v>59</v>
      </c>
      <c r="WD104" s="73"/>
      <c r="WE104" s="73">
        <v>1</v>
      </c>
      <c r="WF104" s="73">
        <v>8</v>
      </c>
      <c r="WG104" s="73"/>
      <c r="WH104" s="73"/>
      <c r="WI104" s="73"/>
      <c r="WJ104" s="73">
        <v>6</v>
      </c>
      <c r="WK104" s="73"/>
      <c r="WL104" s="73"/>
      <c r="WM104" s="73"/>
      <c r="WN104" s="73">
        <v>1</v>
      </c>
      <c r="WO104" s="22">
        <f t="shared" si="377"/>
        <v>90</v>
      </c>
      <c r="WP104" s="22">
        <f t="shared" si="378"/>
        <v>0</v>
      </c>
      <c r="WQ104" s="22">
        <f t="shared" si="379"/>
        <v>0</v>
      </c>
      <c r="WR104" s="22">
        <f t="shared" si="380"/>
        <v>1</v>
      </c>
      <c r="WS104" s="22">
        <f t="shared" si="381"/>
        <v>25</v>
      </c>
      <c r="WT104" s="22">
        <f t="shared" si="382"/>
        <v>1</v>
      </c>
      <c r="WU104" s="22">
        <f t="shared" si="383"/>
        <v>15</v>
      </c>
      <c r="WV104" s="22">
        <f t="shared" si="384"/>
        <v>0</v>
      </c>
      <c r="WW104" s="22">
        <f t="shared" si="385"/>
        <v>990</v>
      </c>
      <c r="WX104" s="22">
        <f t="shared" si="386"/>
        <v>0</v>
      </c>
      <c r="WY104" s="22">
        <f t="shared" si="387"/>
        <v>82</v>
      </c>
      <c r="WZ104" s="22">
        <f t="shared" si="388"/>
        <v>0</v>
      </c>
      <c r="XA104" s="22">
        <f t="shared" si="389"/>
        <v>0</v>
      </c>
      <c r="XB104" s="22">
        <f t="shared" si="390"/>
        <v>10</v>
      </c>
      <c r="XC104" s="22">
        <f t="shared" si="391"/>
        <v>0</v>
      </c>
      <c r="XD104" s="22">
        <f t="shared" si="392"/>
        <v>0</v>
      </c>
      <c r="XE104" s="22">
        <f t="shared" si="393"/>
        <v>6</v>
      </c>
      <c r="XF104" s="22">
        <f t="shared" si="394"/>
        <v>0</v>
      </c>
      <c r="XG104" s="93">
        <f t="shared" si="395"/>
        <v>1</v>
      </c>
    </row>
    <row r="105" spans="1:631" ht="17.100000000000001" customHeight="1" x14ac:dyDescent="0.2">
      <c r="A105" s="101"/>
      <c r="B105" s="27" t="s">
        <v>276</v>
      </c>
      <c r="C105" s="535" t="s">
        <v>277</v>
      </c>
      <c r="D105" s="25" t="s">
        <v>301</v>
      </c>
      <c r="E105" s="535" t="s">
        <v>302</v>
      </c>
      <c r="F105" s="25" t="s">
        <v>303</v>
      </c>
      <c r="G105" s="535" t="s">
        <v>302</v>
      </c>
      <c r="H105" s="25">
        <v>53</v>
      </c>
      <c r="I105" s="28">
        <v>8</v>
      </c>
      <c r="J105" s="17">
        <f t="shared" si="228"/>
        <v>0.33942322501155087</v>
      </c>
      <c r="K105" s="17">
        <f t="shared" si="229"/>
        <v>0.38322039119051288</v>
      </c>
      <c r="L105" s="17">
        <f t="shared" si="230"/>
        <v>1</v>
      </c>
      <c r="M105" s="17">
        <f t="shared" si="231"/>
        <v>9.2006783218321606E-2</v>
      </c>
      <c r="N105" s="17">
        <f t="shared" si="232"/>
        <v>0.29413948882975433</v>
      </c>
      <c r="O105" s="17">
        <f t="shared" si="233"/>
        <v>0.24899892191590944</v>
      </c>
      <c r="P105" s="17">
        <f t="shared" si="234"/>
        <v>0.86192346864542413</v>
      </c>
      <c r="Q105" s="17">
        <f t="shared" si="235"/>
        <v>0.68101986102752088</v>
      </c>
      <c r="R105" s="69">
        <f t="shared" si="236"/>
        <v>0.89798752500882661</v>
      </c>
      <c r="S105" s="422">
        <f t="shared" si="237"/>
        <v>0.53319107387198006</v>
      </c>
      <c r="T105" s="17">
        <f t="shared" si="396"/>
        <v>0.46680892612801994</v>
      </c>
      <c r="U105" s="10">
        <f t="shared" si="238"/>
        <v>48710.1110146805</v>
      </c>
      <c r="V105" s="32">
        <v>5</v>
      </c>
      <c r="W105" s="550">
        <f t="shared" si="239"/>
        <v>0</v>
      </c>
      <c r="X105" s="550">
        <f t="shared" si="240"/>
        <v>0.42207996276086901</v>
      </c>
      <c r="Y105" s="550">
        <f t="shared" si="241"/>
        <v>0.57792003723913099</v>
      </c>
      <c r="Z105" s="551">
        <f t="shared" si="242"/>
        <v>60304.222125791603</v>
      </c>
      <c r="AA105" s="426">
        <f t="shared" si="243"/>
        <v>0.1940736197494897</v>
      </c>
      <c r="AB105" s="59">
        <f t="shared" si="244"/>
        <v>0.93023619176583938</v>
      </c>
      <c r="AC105" s="59">
        <f t="shared" si="245"/>
        <v>0.14886440992635683</v>
      </c>
      <c r="AD105" s="59">
        <f t="shared" si="246"/>
        <v>0.29413948882975433</v>
      </c>
      <c r="AE105" s="59">
        <f t="shared" si="247"/>
        <v>0.31898013897247907</v>
      </c>
      <c r="AF105" s="59">
        <f t="shared" si="248"/>
        <v>0.32950870167873092</v>
      </c>
      <c r="AG105" s="59">
        <f t="shared" si="249"/>
        <v>0.39003542276297554</v>
      </c>
      <c r="AH105" s="59">
        <f t="shared" si="250"/>
        <v>0.24899892191590944</v>
      </c>
      <c r="AI105" s="59">
        <f t="shared" si="251"/>
        <v>0.18627752964731248</v>
      </c>
      <c r="AJ105" s="59">
        <f t="shared" si="252"/>
        <v>0.49256892037578931</v>
      </c>
      <c r="AK105" s="59">
        <f t="shared" si="253"/>
        <v>0.13807653135457587</v>
      </c>
      <c r="AL105" s="35">
        <f t="shared" si="254"/>
        <v>1</v>
      </c>
      <c r="AM105" s="27">
        <v>104347</v>
      </c>
      <c r="AN105" s="25">
        <v>49385</v>
      </c>
      <c r="AO105" s="25">
        <v>54962</v>
      </c>
      <c r="AP105" s="17">
        <f t="shared" si="255"/>
        <v>2.0266963299892886E-3</v>
      </c>
      <c r="AQ105" s="63">
        <v>89.852989338088136</v>
      </c>
      <c r="AR105" s="58">
        <v>1206.1111442900001</v>
      </c>
      <c r="AS105" s="24">
        <f t="shared" si="256"/>
        <v>86.515244050270184</v>
      </c>
      <c r="AT105" s="17">
        <f t="shared" si="406"/>
        <v>7.4715435346065978E-2</v>
      </c>
      <c r="AU105" s="25">
        <v>99610</v>
      </c>
      <c r="AV105" s="25">
        <v>45869</v>
      </c>
      <c r="AW105" s="25">
        <v>53741</v>
      </c>
      <c r="AX105" s="25">
        <v>4737</v>
      </c>
      <c r="AY105" s="25">
        <v>3516</v>
      </c>
      <c r="AZ105" s="25">
        <v>1221</v>
      </c>
      <c r="BA105" s="25">
        <v>20251</v>
      </c>
      <c r="BB105" s="25">
        <v>9403</v>
      </c>
      <c r="BC105" s="25">
        <v>10848</v>
      </c>
      <c r="BD105" s="63">
        <v>86.679572271386434</v>
      </c>
      <c r="BE105" s="25">
        <v>84096</v>
      </c>
      <c r="BF105" s="25">
        <v>39982</v>
      </c>
      <c r="BG105" s="25">
        <v>44114</v>
      </c>
      <c r="BH105" s="63">
        <v>90.633359024346021</v>
      </c>
      <c r="BI105" s="17">
        <v>0.1940736197494897</v>
      </c>
      <c r="BJ105" s="25">
        <v>23320</v>
      </c>
      <c r="BK105" s="25">
        <v>73108</v>
      </c>
      <c r="BL105" s="25">
        <v>7919</v>
      </c>
      <c r="BM105" s="17">
        <v>0.42729933796574926</v>
      </c>
      <c r="BN105" s="10">
        <f t="shared" si="258"/>
        <v>59759.595981287959</v>
      </c>
      <c r="BO105" s="29">
        <v>0.31898013897247907</v>
      </c>
      <c r="BP105" s="30">
        <f t="shared" si="259"/>
        <v>0.68101986102752088</v>
      </c>
      <c r="BQ105" s="31">
        <v>10.831919899327023</v>
      </c>
      <c r="BR105" s="25">
        <v>81027</v>
      </c>
      <c r="BS105" s="25">
        <v>21108</v>
      </c>
      <c r="BT105" s="25">
        <v>51279</v>
      </c>
      <c r="BU105" s="25">
        <v>6613</v>
      </c>
      <c r="BV105" s="18">
        <v>1388</v>
      </c>
      <c r="BW105" s="18">
        <v>639</v>
      </c>
      <c r="BX105" s="25">
        <v>25972</v>
      </c>
      <c r="BY105" s="25">
        <v>20084</v>
      </c>
      <c r="BZ105" s="25">
        <v>5888</v>
      </c>
      <c r="CA105" s="59">
        <v>0.22670568304327737</v>
      </c>
      <c r="CB105" s="25">
        <v>99610</v>
      </c>
      <c r="CC105" s="25">
        <v>4737</v>
      </c>
      <c r="CD105" s="17">
        <f t="shared" si="260"/>
        <v>4.7555466318642707E-2</v>
      </c>
      <c r="CE105" s="25">
        <v>1290</v>
      </c>
      <c r="CF105" s="25">
        <v>4086</v>
      </c>
      <c r="CG105" s="25">
        <v>6814</v>
      </c>
      <c r="CH105" s="25">
        <v>6124</v>
      </c>
      <c r="CI105" s="25">
        <v>3888</v>
      </c>
      <c r="CJ105" s="25">
        <v>2066</v>
      </c>
      <c r="CK105" s="18">
        <v>950</v>
      </c>
      <c r="CL105" s="18">
        <v>472</v>
      </c>
      <c r="CM105" s="18">
        <v>282</v>
      </c>
      <c r="CN105" s="26">
        <v>3.8352841521638688</v>
      </c>
      <c r="CO105" s="27">
        <v>25972</v>
      </c>
      <c r="CP105" s="34">
        <f t="shared" si="261"/>
        <v>4.0176728784845217</v>
      </c>
      <c r="CQ105" s="18">
        <v>556</v>
      </c>
      <c r="CR105" s="18">
        <v>677</v>
      </c>
      <c r="CS105" s="25">
        <v>1320</v>
      </c>
      <c r="CT105" s="25">
        <v>14298</v>
      </c>
      <c r="CU105" s="25">
        <v>8516</v>
      </c>
      <c r="CV105" s="18">
        <v>297</v>
      </c>
      <c r="CW105" s="18">
        <v>169</v>
      </c>
      <c r="CX105" s="18">
        <v>139</v>
      </c>
      <c r="CY105" s="25">
        <v>25972</v>
      </c>
      <c r="CZ105" s="25">
        <v>23735</v>
      </c>
      <c r="DA105" s="18">
        <v>337</v>
      </c>
      <c r="DB105" s="18">
        <v>610</v>
      </c>
      <c r="DC105" s="25">
        <v>1162</v>
      </c>
      <c r="DD105" s="18">
        <v>31</v>
      </c>
      <c r="DE105" s="18">
        <v>97</v>
      </c>
      <c r="DF105" s="25">
        <v>25972</v>
      </c>
      <c r="DG105" s="25">
        <v>8148</v>
      </c>
      <c r="DH105" s="18">
        <v>398</v>
      </c>
      <c r="DI105" s="18">
        <v>12</v>
      </c>
      <c r="DJ105" s="25">
        <v>16814</v>
      </c>
      <c r="DK105" s="18">
        <v>573</v>
      </c>
      <c r="DL105" s="18">
        <v>27</v>
      </c>
      <c r="DM105" s="25">
        <f t="shared" si="262"/>
        <v>32776.338364392424</v>
      </c>
      <c r="DN105" s="17">
        <f t="shared" si="263"/>
        <v>0.64738949638071774</v>
      </c>
      <c r="DO105" s="17">
        <f t="shared" si="264"/>
        <v>2.2062220853226552E-2</v>
      </c>
      <c r="DP105" s="23">
        <f t="shared" si="265"/>
        <v>0.32950870167873092</v>
      </c>
      <c r="DQ105" s="23">
        <f t="shared" si="266"/>
        <v>0.67049129832126908</v>
      </c>
      <c r="DR105" s="25">
        <v>25972</v>
      </c>
      <c r="DS105" s="25">
        <v>1303</v>
      </c>
      <c r="DT105" s="25">
        <v>10705</v>
      </c>
      <c r="DU105" s="18">
        <v>49</v>
      </c>
      <c r="DV105" s="25">
        <v>11423</v>
      </c>
      <c r="DW105" s="18">
        <v>61</v>
      </c>
      <c r="DX105" s="25">
        <v>2002</v>
      </c>
      <c r="DY105" s="18">
        <v>429</v>
      </c>
      <c r="DZ105" s="17">
        <f t="shared" si="267"/>
        <v>0.90405051594024333</v>
      </c>
      <c r="EA105" s="17">
        <f t="shared" si="268"/>
        <v>9.5949484059756673E-2</v>
      </c>
      <c r="EB105" s="25">
        <v>25972</v>
      </c>
      <c r="EC105" s="25">
        <v>9666</v>
      </c>
      <c r="ED105" s="18">
        <v>464</v>
      </c>
      <c r="EE105" s="25">
        <v>13788</v>
      </c>
      <c r="EF105" s="17">
        <f t="shared" si="407"/>
        <v>0.53087940859387028</v>
      </c>
      <c r="EG105" s="25">
        <v>1825</v>
      </c>
      <c r="EH105" s="18">
        <v>229</v>
      </c>
      <c r="EI105" s="17">
        <f t="shared" si="270"/>
        <v>0.39003542276297554</v>
      </c>
      <c r="EJ105" s="17">
        <f t="shared" si="271"/>
        <v>7.0267980902510394E-2</v>
      </c>
      <c r="EK105" s="69">
        <f t="shared" si="272"/>
        <v>0.38322039119051288</v>
      </c>
      <c r="EL105" s="27">
        <v>76802</v>
      </c>
      <c r="EM105" s="25">
        <v>71444</v>
      </c>
      <c r="EN105" s="25">
        <v>5358</v>
      </c>
      <c r="EO105" s="59">
        <v>0.93023619176583938</v>
      </c>
      <c r="EP105" s="25">
        <v>34317</v>
      </c>
      <c r="EQ105" s="25">
        <v>33293</v>
      </c>
      <c r="ER105" s="25">
        <v>1024</v>
      </c>
      <c r="ES105" s="59">
        <v>0.97016056182067201</v>
      </c>
      <c r="ET105" s="25">
        <v>42485</v>
      </c>
      <c r="EU105" s="25">
        <v>38151</v>
      </c>
      <c r="EV105" s="25">
        <v>4334</v>
      </c>
      <c r="EW105" s="59">
        <v>0.89798752500882661</v>
      </c>
      <c r="EX105" s="25">
        <v>14449</v>
      </c>
      <c r="EY105" s="25">
        <v>13879</v>
      </c>
      <c r="EZ105" s="25">
        <v>570</v>
      </c>
      <c r="FA105" s="59">
        <v>0.96055090317669045</v>
      </c>
      <c r="FB105" s="25">
        <v>62353</v>
      </c>
      <c r="FC105" s="25">
        <v>57565</v>
      </c>
      <c r="FD105" s="25">
        <v>4788</v>
      </c>
      <c r="FE105" s="59">
        <v>0.9232113931967989</v>
      </c>
      <c r="FF105" s="25">
        <v>39664</v>
      </c>
      <c r="FG105" s="25">
        <v>13231</v>
      </c>
      <c r="FH105" s="25">
        <v>24426</v>
      </c>
      <c r="FI105" s="25">
        <v>2007</v>
      </c>
      <c r="FJ105" s="23">
        <f t="shared" si="273"/>
        <v>5.0600040338846311E-2</v>
      </c>
      <c r="FK105" s="23">
        <f t="shared" si="274"/>
        <v>0.61582291246470355</v>
      </c>
      <c r="FL105" s="36">
        <f t="shared" si="275"/>
        <v>6.5924265072247135</v>
      </c>
      <c r="FM105" s="25">
        <v>18789</v>
      </c>
      <c r="FN105" s="25">
        <v>6551</v>
      </c>
      <c r="FO105" s="17">
        <f t="shared" si="276"/>
        <v>0.34866145084890093</v>
      </c>
      <c r="FP105" s="25">
        <v>11261</v>
      </c>
      <c r="FQ105" s="17">
        <f t="shared" si="277"/>
        <v>0.59934003938474645</v>
      </c>
      <c r="FR105" s="18">
        <v>977</v>
      </c>
      <c r="FS105" s="17">
        <f t="shared" si="278"/>
        <v>5.1998509766352653E-2</v>
      </c>
      <c r="FT105" s="25">
        <v>20875</v>
      </c>
      <c r="FU105" s="25">
        <v>6680</v>
      </c>
      <c r="FV105" s="25">
        <v>13165</v>
      </c>
      <c r="FW105" s="17">
        <f t="shared" si="279"/>
        <v>4.9341317365269463E-2</v>
      </c>
      <c r="FX105" s="17">
        <f t="shared" si="280"/>
        <v>0.63065868263473057</v>
      </c>
      <c r="FY105" s="25">
        <v>1030</v>
      </c>
      <c r="FZ105" s="25">
        <v>64636</v>
      </c>
      <c r="GA105" s="25">
        <v>9622</v>
      </c>
      <c r="GB105" s="25">
        <v>36002</v>
      </c>
      <c r="GC105" s="25">
        <v>8556</v>
      </c>
      <c r="GD105" s="25">
        <v>4800</v>
      </c>
      <c r="GE105" s="18">
        <v>166</v>
      </c>
      <c r="GF105" s="25">
        <v>3792</v>
      </c>
      <c r="GG105" s="18">
        <v>69</v>
      </c>
      <c r="GH105" s="18">
        <v>63</v>
      </c>
      <c r="GI105" s="18">
        <v>1566</v>
      </c>
      <c r="GJ105" s="10">
        <f t="shared" si="281"/>
        <v>9622</v>
      </c>
      <c r="GK105" s="10">
        <f t="shared" si="400"/>
        <v>55014</v>
      </c>
      <c r="GL105" s="10">
        <f t="shared" si="401"/>
        <v>19012</v>
      </c>
      <c r="GM105" s="10">
        <f t="shared" si="282"/>
        <v>45624</v>
      </c>
      <c r="GN105" s="10">
        <f t="shared" si="402"/>
        <v>10456</v>
      </c>
      <c r="GO105" s="17">
        <f t="shared" si="283"/>
        <v>0.14886440992635683</v>
      </c>
      <c r="GP105" s="17">
        <f t="shared" si="403"/>
        <v>0.85113559007364314</v>
      </c>
      <c r="GQ105" s="17">
        <f t="shared" si="404"/>
        <v>0.29413948882975433</v>
      </c>
      <c r="GR105" s="17">
        <f t="shared" si="405"/>
        <v>0.1617674361037193</v>
      </c>
      <c r="GS105" s="17">
        <f t="shared" si="284"/>
        <v>0.57263753945169871</v>
      </c>
      <c r="GT105" s="25">
        <v>29701</v>
      </c>
      <c r="GU105" s="25">
        <v>3468</v>
      </c>
      <c r="GV105" s="25">
        <v>15920</v>
      </c>
      <c r="GW105" s="25">
        <v>4870</v>
      </c>
      <c r="GX105" s="25">
        <v>2847</v>
      </c>
      <c r="GY105" s="18">
        <v>110</v>
      </c>
      <c r="GZ105" s="25">
        <v>1609</v>
      </c>
      <c r="HA105" s="18">
        <v>28</v>
      </c>
      <c r="HB105" s="18">
        <v>37</v>
      </c>
      <c r="HC105" s="18">
        <v>812</v>
      </c>
      <c r="HD105" s="23">
        <f t="shared" si="285"/>
        <v>0.11676374532844012</v>
      </c>
      <c r="HE105" s="23">
        <f t="shared" si="286"/>
        <v>0.88323625467155986</v>
      </c>
      <c r="HF105" s="23">
        <f t="shared" si="287"/>
        <v>0.3472273660819501</v>
      </c>
      <c r="HG105" s="23">
        <f t="shared" si="288"/>
        <v>0.18325982290158579</v>
      </c>
      <c r="HH105" s="25">
        <v>34935</v>
      </c>
      <c r="HI105" s="25">
        <v>6154</v>
      </c>
      <c r="HJ105" s="25">
        <v>20082</v>
      </c>
      <c r="HK105" s="25">
        <v>3686</v>
      </c>
      <c r="HL105" s="25">
        <v>1953</v>
      </c>
      <c r="HM105" s="18">
        <v>56</v>
      </c>
      <c r="HN105" s="25">
        <v>2183</v>
      </c>
      <c r="HO105" s="18">
        <v>41</v>
      </c>
      <c r="HP105" s="18">
        <v>26</v>
      </c>
      <c r="HQ105" s="18">
        <v>754</v>
      </c>
      <c r="HR105" s="23">
        <f t="shared" si="289"/>
        <v>0.17615571776155717</v>
      </c>
      <c r="HS105" s="23">
        <f t="shared" si="290"/>
        <v>0.82384428223844286</v>
      </c>
      <c r="HT105" s="80">
        <f t="shared" si="291"/>
        <v>0.24900529554887649</v>
      </c>
      <c r="HU105" s="27">
        <v>89349</v>
      </c>
      <c r="HV105" s="25">
        <v>4695</v>
      </c>
      <c r="HW105" s="25">
        <v>5684</v>
      </c>
      <c r="HX105" s="18">
        <v>829</v>
      </c>
      <c r="HY105" s="25">
        <v>28985</v>
      </c>
      <c r="HZ105" s="25">
        <v>13275</v>
      </c>
      <c r="IA105" s="18">
        <v>1847</v>
      </c>
      <c r="IB105" s="18">
        <v>146</v>
      </c>
      <c r="IC105" s="25">
        <v>8816</v>
      </c>
      <c r="ID105" s="25">
        <v>11868</v>
      </c>
      <c r="IE105" s="25">
        <v>7235</v>
      </c>
      <c r="IF105" s="18">
        <v>636</v>
      </c>
      <c r="IG105" s="25">
        <v>5333</v>
      </c>
      <c r="IH105" s="17">
        <f t="shared" si="292"/>
        <v>0.28140214216163584</v>
      </c>
      <c r="II105" s="17">
        <f t="shared" si="293"/>
        <v>0.14857469025954403</v>
      </c>
      <c r="IJ105" s="30">
        <f t="shared" si="294"/>
        <v>6.7306214689265538</v>
      </c>
      <c r="IK105" s="17">
        <f t="shared" si="397"/>
        <v>9.2006783218321606E-2</v>
      </c>
      <c r="IL105" s="25">
        <v>41741</v>
      </c>
      <c r="IM105" s="25">
        <v>2650</v>
      </c>
      <c r="IN105" s="25">
        <v>3653</v>
      </c>
      <c r="IO105" s="18">
        <v>594</v>
      </c>
      <c r="IP105" s="25">
        <v>17173</v>
      </c>
      <c r="IQ105" s="25">
        <v>4966</v>
      </c>
      <c r="IR105" s="18">
        <v>939</v>
      </c>
      <c r="IS105" s="18">
        <v>91</v>
      </c>
      <c r="IT105" s="25">
        <v>4308</v>
      </c>
      <c r="IU105" s="25">
        <v>453</v>
      </c>
      <c r="IV105" s="25">
        <v>3124</v>
      </c>
      <c r="IW105" s="18">
        <v>301</v>
      </c>
      <c r="IX105" s="25">
        <v>3489</v>
      </c>
      <c r="IY105" s="17">
        <f t="shared" si="295"/>
        <v>0.71811887592534918</v>
      </c>
      <c r="IZ105" s="25">
        <v>47608</v>
      </c>
      <c r="JA105" s="25">
        <v>2045</v>
      </c>
      <c r="JB105" s="25">
        <v>2031</v>
      </c>
      <c r="JC105" s="18">
        <v>235</v>
      </c>
      <c r="JD105" s="25">
        <v>11812</v>
      </c>
      <c r="JE105" s="25">
        <v>8309</v>
      </c>
      <c r="JF105" s="18">
        <v>908</v>
      </c>
      <c r="JG105" s="18">
        <v>55</v>
      </c>
      <c r="JH105" s="25">
        <v>4508</v>
      </c>
      <c r="JI105" s="25">
        <v>11415</v>
      </c>
      <c r="JJ105" s="25">
        <v>4111</v>
      </c>
      <c r="JK105" s="18">
        <v>335</v>
      </c>
      <c r="JL105" s="25">
        <v>1844</v>
      </c>
      <c r="JM105" s="80">
        <f t="shared" si="296"/>
        <v>0.53226348512854982</v>
      </c>
      <c r="JN105" s="27">
        <v>89349</v>
      </c>
      <c r="JO105" s="25">
        <v>75091</v>
      </c>
      <c r="JP105" s="18">
        <v>26</v>
      </c>
      <c r="JQ105" s="18">
        <v>133</v>
      </c>
      <c r="JR105" s="18">
        <v>1088</v>
      </c>
      <c r="JS105" s="18">
        <v>463</v>
      </c>
      <c r="JT105" s="18">
        <v>91</v>
      </c>
      <c r="JU105" s="18">
        <v>109</v>
      </c>
      <c r="JV105" s="18">
        <v>11</v>
      </c>
      <c r="JW105" s="25">
        <v>12337</v>
      </c>
      <c r="JX105" s="17">
        <f t="shared" si="297"/>
        <v>0.13807653135457587</v>
      </c>
      <c r="JY105" s="17">
        <f t="shared" si="298"/>
        <v>0.86192346864542413</v>
      </c>
      <c r="JZ105" s="25">
        <v>17513</v>
      </c>
      <c r="KA105" s="25">
        <v>14889</v>
      </c>
      <c r="KB105" s="18">
        <v>16</v>
      </c>
      <c r="KC105" s="18">
        <v>55</v>
      </c>
      <c r="KD105" s="18">
        <v>140</v>
      </c>
      <c r="KE105" s="18">
        <v>133</v>
      </c>
      <c r="KF105" s="18">
        <v>23</v>
      </c>
      <c r="KG105" s="18">
        <v>50</v>
      </c>
      <c r="KH105" s="18">
        <v>3</v>
      </c>
      <c r="KI105" s="25">
        <v>2204</v>
      </c>
      <c r="KJ105" s="17">
        <f t="shared" si="299"/>
        <v>0.1258493690401416</v>
      </c>
      <c r="KK105" s="25">
        <v>71836</v>
      </c>
      <c r="KL105" s="25">
        <v>60202</v>
      </c>
      <c r="KM105" s="18">
        <v>10</v>
      </c>
      <c r="KN105" s="18">
        <v>78</v>
      </c>
      <c r="KO105" s="18">
        <v>948</v>
      </c>
      <c r="KP105" s="18">
        <v>330</v>
      </c>
      <c r="KQ105" s="18">
        <v>68</v>
      </c>
      <c r="KR105" s="18">
        <v>59</v>
      </c>
      <c r="KS105" s="18">
        <v>8</v>
      </c>
      <c r="KT105" s="25">
        <v>10133</v>
      </c>
      <c r="KU105" s="69">
        <f t="shared" si="408"/>
        <v>0.14105740854167828</v>
      </c>
      <c r="KV105" s="27">
        <v>104347</v>
      </c>
      <c r="KW105" s="25">
        <v>99961</v>
      </c>
      <c r="KX105" s="25">
        <v>4386</v>
      </c>
      <c r="KY105" s="59">
        <v>4.2032832759926017E-2</v>
      </c>
      <c r="KZ105" s="25">
        <v>2098</v>
      </c>
      <c r="LA105" s="18">
        <v>1338</v>
      </c>
      <c r="LB105" s="25">
        <v>2203</v>
      </c>
      <c r="LC105" s="18">
        <v>1450</v>
      </c>
      <c r="LD105" s="25">
        <v>49385</v>
      </c>
      <c r="LE105" s="25">
        <v>47446</v>
      </c>
      <c r="LF105" s="25">
        <v>1939</v>
      </c>
      <c r="LG105" s="59">
        <v>3.9262934089298367E-2</v>
      </c>
      <c r="LH105" s="25">
        <v>54962</v>
      </c>
      <c r="LI105" s="25">
        <v>52515</v>
      </c>
      <c r="LJ105" s="25">
        <v>2447</v>
      </c>
      <c r="LK105" s="35">
        <v>4.4521669517120922E-2</v>
      </c>
      <c r="LL105" s="27">
        <v>25972</v>
      </c>
      <c r="LM105" s="18">
        <v>394</v>
      </c>
      <c r="LN105" s="25">
        <v>4444</v>
      </c>
      <c r="LO105" s="25">
        <v>17346</v>
      </c>
      <c r="LP105" s="18">
        <v>223</v>
      </c>
      <c r="LQ105" s="18">
        <v>582</v>
      </c>
      <c r="LR105" s="25">
        <v>2983</v>
      </c>
      <c r="LS105" s="23">
        <f t="shared" si="301"/>
        <v>0.11485445864777452</v>
      </c>
      <c r="LT105" s="23">
        <f t="shared" si="302"/>
        <v>0.88514554135222545</v>
      </c>
      <c r="LU105" s="17">
        <f t="shared" si="303"/>
        <v>0.18627752964731248</v>
      </c>
      <c r="LV105" s="25">
        <v>25972</v>
      </c>
      <c r="LW105" s="25">
        <v>1698</v>
      </c>
      <c r="LX105" s="25">
        <v>3062</v>
      </c>
      <c r="LY105" s="25">
        <v>7777</v>
      </c>
      <c r="LZ105" s="18">
        <v>548</v>
      </c>
      <c r="MA105" s="18">
        <v>735</v>
      </c>
      <c r="MB105" s="25">
        <v>6543</v>
      </c>
      <c r="MC105" s="18">
        <v>308</v>
      </c>
      <c r="MD105" s="18">
        <v>256</v>
      </c>
      <c r="ME105" s="18">
        <v>81</v>
      </c>
      <c r="MF105" s="25">
        <v>4964</v>
      </c>
      <c r="MG105" s="17">
        <f t="shared" si="304"/>
        <v>0.29208378253503775</v>
      </c>
      <c r="MH105" s="17">
        <f t="shared" si="305"/>
        <v>0.49256892037578931</v>
      </c>
      <c r="MI105" s="25">
        <v>25972</v>
      </c>
      <c r="MJ105" s="25">
        <v>1572</v>
      </c>
      <c r="MK105" s="25">
        <v>3550</v>
      </c>
      <c r="ML105" s="25">
        <v>7168</v>
      </c>
      <c r="MM105" s="18">
        <v>584</v>
      </c>
      <c r="MN105" s="25">
        <v>1200</v>
      </c>
      <c r="MO105" s="25">
        <v>5582</v>
      </c>
      <c r="MP105" s="18">
        <v>287</v>
      </c>
      <c r="MQ105" s="18">
        <v>5</v>
      </c>
      <c r="MR105" s="18">
        <v>81</v>
      </c>
      <c r="MS105" s="25">
        <v>5943</v>
      </c>
      <c r="MT105" s="17">
        <f t="shared" si="306"/>
        <v>0.48444478669336211</v>
      </c>
      <c r="MU105" s="69">
        <f t="shared" si="307"/>
        <v>0.33942322501155087</v>
      </c>
      <c r="MV105" s="27">
        <v>25972</v>
      </c>
      <c r="MW105" s="25">
        <v>6467</v>
      </c>
      <c r="MX105" s="18">
        <v>197</v>
      </c>
      <c r="MY105" s="25">
        <v>7703</v>
      </c>
      <c r="MZ105" s="25">
        <v>3213</v>
      </c>
      <c r="NA105" s="25">
        <v>5200</v>
      </c>
      <c r="NB105" s="18">
        <v>15</v>
      </c>
      <c r="NC105" s="25">
        <v>2293</v>
      </c>
      <c r="ND105" s="18">
        <v>884</v>
      </c>
      <c r="NE105" s="17">
        <f t="shared" si="308"/>
        <v>0.24899892191590944</v>
      </c>
      <c r="NF105" s="10">
        <f t="shared" si="309"/>
        <v>24802.782612043738</v>
      </c>
      <c r="NG105" s="17">
        <f t="shared" si="310"/>
        <v>0.53750192515016171</v>
      </c>
      <c r="NH105" s="25">
        <v>25972</v>
      </c>
      <c r="NI105" s="25">
        <v>2251</v>
      </c>
      <c r="NJ105" s="18">
        <v>2</v>
      </c>
      <c r="NK105" s="18">
        <v>9</v>
      </c>
      <c r="NL105" s="18">
        <v>9</v>
      </c>
      <c r="NM105" s="25">
        <v>22767</v>
      </c>
      <c r="NN105" s="18">
        <v>865</v>
      </c>
      <c r="NO105" s="18">
        <v>12</v>
      </c>
      <c r="NP105" s="18">
        <v>8</v>
      </c>
      <c r="NQ105" s="32">
        <v>49</v>
      </c>
      <c r="NR105" s="27">
        <v>25972</v>
      </c>
      <c r="NS105" s="37">
        <f t="shared" si="311"/>
        <v>1.2418373633143385</v>
      </c>
      <c r="NT105" s="37">
        <f t="shared" si="312"/>
        <v>0.3350931996341554</v>
      </c>
      <c r="NU105" s="37">
        <f t="shared" si="313"/>
        <v>0.80525842557281502</v>
      </c>
      <c r="NV105" s="17">
        <f t="shared" si="314"/>
        <v>0.163516761927541</v>
      </c>
      <c r="NW105" s="10">
        <f t="shared" si="315"/>
        <v>14106</v>
      </c>
      <c r="NX105" s="17">
        <f t="shared" si="316"/>
        <v>0.54312336362236258</v>
      </c>
      <c r="NY105" s="19">
        <f t="shared" si="317"/>
        <v>0.25421254663086379</v>
      </c>
      <c r="NZ105" s="25">
        <v>11609</v>
      </c>
      <c r="OA105" s="25">
        <v>11866</v>
      </c>
      <c r="OB105" s="18">
        <v>402</v>
      </c>
      <c r="OC105" s="25">
        <v>7174</v>
      </c>
      <c r="OD105" s="18">
        <v>270</v>
      </c>
      <c r="OE105" s="18">
        <v>932</v>
      </c>
      <c r="OF105" s="17">
        <f t="shared" si="318"/>
        <v>0.27622054520252581</v>
      </c>
      <c r="OG105" s="17">
        <f t="shared" si="319"/>
        <v>0.44698136454643461</v>
      </c>
      <c r="OH105" s="17">
        <f t="shared" si="320"/>
        <v>0.45687663637763748</v>
      </c>
      <c r="OI105" s="69">
        <f t="shared" si="321"/>
        <v>3.5884799014323114E-2</v>
      </c>
      <c r="OJ105" s="27">
        <v>25972</v>
      </c>
      <c r="OK105" s="18">
        <v>240</v>
      </c>
      <c r="OL105" s="25">
        <v>8747</v>
      </c>
      <c r="OM105" s="25">
        <v>7035</v>
      </c>
      <c r="ON105" s="18">
        <v>99</v>
      </c>
      <c r="OO105" s="18">
        <v>232</v>
      </c>
      <c r="OP105" s="18">
        <v>223</v>
      </c>
      <c r="OQ105" s="25">
        <v>12614</v>
      </c>
      <c r="OR105" s="69">
        <f t="shared" si="322"/>
        <v>0.35842445710765442</v>
      </c>
      <c r="OS105" s="85">
        <v>26270</v>
      </c>
      <c r="OT105" s="22">
        <v>26270</v>
      </c>
      <c r="OU105" s="38">
        <f t="shared" si="409"/>
        <v>0.29940733986779122</v>
      </c>
      <c r="OV105" s="39">
        <v>0.80778035782261126</v>
      </c>
      <c r="OW105" s="22">
        <v>2122039</v>
      </c>
      <c r="OX105" s="36">
        <f t="shared" si="410"/>
        <v>86829591.802000001</v>
      </c>
      <c r="OY105" s="36">
        <f t="shared" si="411"/>
        <v>1779907.5976932882</v>
      </c>
      <c r="OZ105" s="22">
        <v>259</v>
      </c>
      <c r="PA105" s="22">
        <v>259</v>
      </c>
      <c r="PB105" s="38">
        <f t="shared" si="412"/>
        <v>2.951903350809209E-3</v>
      </c>
      <c r="PC105" s="39">
        <v>0.55227799227799235</v>
      </c>
      <c r="PD105" s="22">
        <v>14304</v>
      </c>
      <c r="PE105" s="40">
        <f t="shared" si="327"/>
        <v>585291.07200000004</v>
      </c>
      <c r="PF105" s="36">
        <f t="shared" si="328"/>
        <v>79553.631047530405</v>
      </c>
      <c r="PG105" s="22">
        <v>24790</v>
      </c>
      <c r="PH105" s="22">
        <v>23879</v>
      </c>
      <c r="PI105" s="38">
        <f t="shared" si="413"/>
        <v>0.27215637109642127</v>
      </c>
      <c r="PJ105" s="39">
        <v>0.11862933958708488</v>
      </c>
      <c r="PK105" s="22">
        <v>283275</v>
      </c>
      <c r="PL105" s="41">
        <f t="shared" si="330"/>
        <v>11591046.449999999</v>
      </c>
      <c r="PM105" s="36">
        <f t="shared" si="331"/>
        <v>1952027.6805406609</v>
      </c>
      <c r="PN105" s="22">
        <v>8248</v>
      </c>
      <c r="PO105" s="22">
        <v>8248</v>
      </c>
      <c r="PP105" s="38">
        <f t="shared" si="414"/>
        <v>9.4005014816503307E-2</v>
      </c>
      <c r="PQ105" s="39">
        <v>0.67169980601357904</v>
      </c>
      <c r="PR105" s="22">
        <v>554018</v>
      </c>
      <c r="PS105" s="41">
        <f t="shared" si="333"/>
        <v>22669308.524</v>
      </c>
      <c r="PT105" s="36">
        <f t="shared" si="334"/>
        <v>1081464.154913903</v>
      </c>
      <c r="PU105" s="22">
        <v>3803</v>
      </c>
      <c r="PV105" s="22">
        <v>3803</v>
      </c>
      <c r="PW105" s="38">
        <f t="shared" si="415"/>
        <v>4.3343970822885797E-2</v>
      </c>
      <c r="PX105" s="39">
        <v>0.26170128845648172</v>
      </c>
      <c r="PY105" s="22">
        <v>99525</v>
      </c>
      <c r="PZ105" s="36">
        <f t="shared" si="336"/>
        <v>580211.2462313592</v>
      </c>
      <c r="QA105" s="22">
        <v>7985</v>
      </c>
      <c r="QB105" s="22">
        <v>7985</v>
      </c>
      <c r="QC105" s="39">
        <v>6.3620000000000001</v>
      </c>
      <c r="QD105" s="22">
        <v>5080057</v>
      </c>
      <c r="QE105" s="22">
        <f t="shared" si="337"/>
        <v>8184.5362777777727</v>
      </c>
      <c r="QF105" s="22"/>
      <c r="QG105" s="22"/>
      <c r="QH105" s="22"/>
      <c r="QI105" s="38">
        <f t="shared" si="416"/>
        <v>0</v>
      </c>
      <c r="QJ105" s="39">
        <v>0</v>
      </c>
      <c r="QK105" s="22"/>
      <c r="QL105" s="42">
        <f t="shared" si="339"/>
        <v>0</v>
      </c>
      <c r="QM105" s="22">
        <f t="shared" si="417"/>
        <v>17296</v>
      </c>
      <c r="QN105" s="22">
        <v>10250</v>
      </c>
      <c r="QO105" s="22">
        <v>10250</v>
      </c>
      <c r="QP105" s="38">
        <f t="shared" si="418"/>
        <v>0.11682242990654206</v>
      </c>
      <c r="QQ105" s="39">
        <v>0.15740000000000001</v>
      </c>
      <c r="QR105" s="22">
        <v>161335</v>
      </c>
      <c r="QS105" s="36">
        <f t="shared" si="342"/>
        <v>2410007.8913822058</v>
      </c>
      <c r="QT105" s="22">
        <v>7046</v>
      </c>
      <c r="QU105" s="22">
        <v>7046</v>
      </c>
      <c r="QV105" s="38">
        <f t="shared" si="419"/>
        <v>8.0305447914292227E-2</v>
      </c>
      <c r="QW105" s="39">
        <v>0.17150014192449617</v>
      </c>
      <c r="QX105" s="22">
        <v>120839</v>
      </c>
      <c r="QY105" s="36">
        <f t="shared" si="344"/>
        <v>1656674.6929442948</v>
      </c>
      <c r="QZ105" s="22"/>
      <c r="RA105" s="22"/>
      <c r="RB105" s="38">
        <f t="shared" si="420"/>
        <v>0</v>
      </c>
      <c r="RC105" s="39">
        <v>0</v>
      </c>
      <c r="RD105" s="22"/>
      <c r="RE105" s="36">
        <f t="shared" si="346"/>
        <v>0</v>
      </c>
      <c r="RF105" s="10">
        <f t="shared" si="421"/>
        <v>88651</v>
      </c>
      <c r="RG105" s="10">
        <f t="shared" si="422"/>
        <v>87740</v>
      </c>
      <c r="RH105" s="17">
        <f t="shared" si="423"/>
        <v>0.11284698776740711</v>
      </c>
      <c r="RI105" s="17">
        <f t="shared" si="424"/>
        <v>2.5781871847347813E-3</v>
      </c>
      <c r="RJ105" s="17">
        <f t="shared" si="425"/>
        <v>0.18657611776476288</v>
      </c>
      <c r="RK105" s="17">
        <f t="shared" si="426"/>
        <v>8.3390888685313802E-3</v>
      </c>
      <c r="RL105" s="17">
        <f t="shared" si="427"/>
        <v>0.11336284186161209</v>
      </c>
      <c r="RM105" s="17">
        <f t="shared" si="428"/>
        <v>6.0819764995438848E-2</v>
      </c>
      <c r="RN105" s="17">
        <f t="shared" si="429"/>
        <v>0.25262542658914894</v>
      </c>
      <c r="RO105" s="17">
        <f t="shared" si="430"/>
        <v>0.17365841519484326</v>
      </c>
      <c r="RP105" s="17">
        <f t="shared" si="431"/>
        <v>0</v>
      </c>
      <c r="RQ105" s="17">
        <f t="shared" si="432"/>
        <v>0</v>
      </c>
      <c r="RR105" s="36">
        <f t="shared" si="433"/>
        <v>9539846.8947532419</v>
      </c>
      <c r="RS105" s="36">
        <f t="shared" si="434"/>
        <v>91.424256516749324</v>
      </c>
      <c r="RT105" s="10">
        <f t="shared" si="435"/>
        <v>911</v>
      </c>
      <c r="RU105" s="17">
        <f t="shared" si="436"/>
        <v>1.0276251818930413E-2</v>
      </c>
      <c r="RV105" s="37">
        <f t="shared" si="437"/>
        <v>1.1770538403402104</v>
      </c>
      <c r="RW105" s="36">
        <f t="shared" si="438"/>
        <v>0.8408483233825601</v>
      </c>
      <c r="RX105" s="85">
        <v>-1.491743</v>
      </c>
      <c r="RY105" s="93">
        <v>133</v>
      </c>
      <c r="RZ105" s="43" t="b">
        <v>0</v>
      </c>
      <c r="SA105" s="18" t="b">
        <v>0</v>
      </c>
      <c r="SB105" s="18" t="b">
        <v>0</v>
      </c>
      <c r="SC105" s="18" t="b">
        <v>0</v>
      </c>
      <c r="SD105" s="18" t="b">
        <v>0</v>
      </c>
      <c r="SE105" s="32" t="b">
        <v>1</v>
      </c>
      <c r="SF105" s="43" t="b">
        <v>0</v>
      </c>
      <c r="SG105" s="18" t="b">
        <v>0</v>
      </c>
      <c r="SH105" s="18"/>
      <c r="SI105" s="18"/>
      <c r="SJ105" s="18"/>
      <c r="SK105" s="18"/>
      <c r="SL105" s="18"/>
      <c r="SM105" s="18"/>
      <c r="SN105" s="18"/>
      <c r="SO105" s="18"/>
      <c r="SP105" s="18"/>
      <c r="SQ105" s="17">
        <f t="shared" si="365"/>
        <v>0</v>
      </c>
      <c r="SR105" s="17">
        <f t="shared" si="366"/>
        <v>0</v>
      </c>
      <c r="SS105" s="17">
        <f t="shared" si="367"/>
        <v>0</v>
      </c>
      <c r="ST105" s="17">
        <f t="shared" si="368"/>
        <v>0</v>
      </c>
      <c r="SU105" s="17">
        <f t="shared" si="369"/>
        <v>0</v>
      </c>
      <c r="SV105" s="17">
        <f t="shared" si="399"/>
        <v>0</v>
      </c>
      <c r="SW105" s="17">
        <f t="shared" si="370"/>
        <v>0</v>
      </c>
      <c r="SX105" s="17">
        <f t="shared" si="371"/>
        <v>0</v>
      </c>
      <c r="SY105" s="17">
        <f t="shared" si="372"/>
        <v>0</v>
      </c>
      <c r="SZ105" s="17">
        <f t="shared" si="373"/>
        <v>0</v>
      </c>
      <c r="TA105" s="17">
        <f t="shared" si="374"/>
        <v>0</v>
      </c>
      <c r="TB105" s="24">
        <f t="shared" si="375"/>
        <v>620</v>
      </c>
      <c r="TC105" s="69">
        <f t="shared" si="376"/>
        <v>1</v>
      </c>
      <c r="TD105" s="17">
        <f t="shared" si="398"/>
        <v>2.6014568158168575E-6</v>
      </c>
      <c r="TE105" s="95">
        <v>387</v>
      </c>
      <c r="TF105" s="71"/>
      <c r="TG105" s="71">
        <v>9</v>
      </c>
      <c r="TH105" s="71">
        <v>24</v>
      </c>
      <c r="TI105" s="71"/>
      <c r="TJ105" s="71"/>
      <c r="TK105" s="71">
        <v>108</v>
      </c>
      <c r="TL105" s="71"/>
      <c r="TM105" s="71">
        <v>96</v>
      </c>
      <c r="TN105" s="71"/>
      <c r="TO105" s="71"/>
      <c r="TP105" s="71"/>
      <c r="TQ105" s="71">
        <v>166</v>
      </c>
      <c r="TR105" s="72"/>
      <c r="TS105" s="72"/>
      <c r="TT105" s="72"/>
      <c r="TU105" s="72">
        <v>1</v>
      </c>
      <c r="TV105" s="72"/>
      <c r="TW105" s="72"/>
      <c r="TX105" s="72"/>
      <c r="TY105" s="72">
        <v>1</v>
      </c>
      <c r="TZ105" s="72">
        <v>7</v>
      </c>
      <c r="UA105" s="72"/>
      <c r="UB105" s="72"/>
      <c r="UC105" s="72"/>
      <c r="UD105" s="72"/>
      <c r="UE105" s="72"/>
      <c r="UF105" s="72"/>
      <c r="UG105" s="72"/>
      <c r="UH105" s="72"/>
      <c r="UI105" s="72"/>
      <c r="UJ105" s="73">
        <v>6</v>
      </c>
      <c r="UK105" s="73"/>
      <c r="UL105" s="73"/>
      <c r="UM105" s="73">
        <v>2</v>
      </c>
      <c r="UN105" s="73">
        <v>1</v>
      </c>
      <c r="UO105" s="73"/>
      <c r="UP105" s="73"/>
      <c r="UQ105" s="73"/>
      <c r="UR105" s="73">
        <v>7</v>
      </c>
      <c r="US105" s="73"/>
      <c r="UT105" s="73"/>
      <c r="UU105" s="73"/>
      <c r="UV105" s="73"/>
      <c r="UW105" s="73"/>
      <c r="UX105" s="73"/>
      <c r="UY105" s="73"/>
      <c r="UZ105" s="73"/>
      <c r="VA105" s="73"/>
      <c r="VB105" s="73">
        <v>3</v>
      </c>
      <c r="VC105" s="73"/>
      <c r="VD105" s="73"/>
      <c r="VE105" s="73">
        <v>1</v>
      </c>
      <c r="VF105" s="73">
        <v>1</v>
      </c>
      <c r="VG105" s="73"/>
      <c r="VH105" s="73"/>
      <c r="VI105" s="73"/>
      <c r="VJ105" s="73">
        <v>9</v>
      </c>
      <c r="VK105" s="73"/>
      <c r="VL105" s="73"/>
      <c r="VM105" s="73"/>
      <c r="VN105" s="73">
        <v>2</v>
      </c>
      <c r="VO105" s="73"/>
      <c r="VP105" s="73"/>
      <c r="VQ105" s="73"/>
      <c r="VR105" s="73"/>
      <c r="VS105" s="73">
        <v>12</v>
      </c>
      <c r="VT105" s="73"/>
      <c r="VU105" s="73"/>
      <c r="VV105" s="73"/>
      <c r="VW105" s="73">
        <v>2</v>
      </c>
      <c r="VX105" s="73"/>
      <c r="VY105" s="73"/>
      <c r="VZ105" s="73"/>
      <c r="WA105" s="73">
        <v>7</v>
      </c>
      <c r="WB105" s="73"/>
      <c r="WC105" s="73"/>
      <c r="WD105" s="73"/>
      <c r="WE105" s="73"/>
      <c r="WF105" s="73">
        <v>2</v>
      </c>
      <c r="WG105" s="73"/>
      <c r="WH105" s="73"/>
      <c r="WI105" s="73"/>
      <c r="WJ105" s="73"/>
      <c r="WK105" s="73"/>
      <c r="WL105" s="73"/>
      <c r="WM105" s="73"/>
      <c r="WN105" s="73"/>
      <c r="WO105" s="22">
        <f t="shared" si="377"/>
        <v>408</v>
      </c>
      <c r="WP105" s="22">
        <f t="shared" si="378"/>
        <v>0</v>
      </c>
      <c r="WQ105" s="22">
        <f t="shared" si="379"/>
        <v>0</v>
      </c>
      <c r="WR105" s="22">
        <f t="shared" si="380"/>
        <v>13</v>
      </c>
      <c r="WS105" s="22">
        <f t="shared" si="381"/>
        <v>28</v>
      </c>
      <c r="WT105" s="22">
        <f t="shared" si="382"/>
        <v>0</v>
      </c>
      <c r="WU105" s="22">
        <f t="shared" si="383"/>
        <v>0</v>
      </c>
      <c r="WV105" s="22">
        <f t="shared" si="384"/>
        <v>1</v>
      </c>
      <c r="WW105" s="22">
        <f t="shared" si="385"/>
        <v>138</v>
      </c>
      <c r="WX105" s="22">
        <f t="shared" si="386"/>
        <v>0</v>
      </c>
      <c r="WY105" s="22">
        <f t="shared" si="387"/>
        <v>96</v>
      </c>
      <c r="WZ105" s="22">
        <f t="shared" si="388"/>
        <v>0</v>
      </c>
      <c r="XA105" s="22">
        <f t="shared" si="389"/>
        <v>0</v>
      </c>
      <c r="XB105" s="22">
        <f t="shared" si="390"/>
        <v>4</v>
      </c>
      <c r="XC105" s="22">
        <f t="shared" si="391"/>
        <v>0</v>
      </c>
      <c r="XD105" s="22">
        <f t="shared" si="392"/>
        <v>0</v>
      </c>
      <c r="XE105" s="22">
        <f t="shared" si="393"/>
        <v>0</v>
      </c>
      <c r="XF105" s="22">
        <f t="shared" si="394"/>
        <v>0</v>
      </c>
      <c r="XG105" s="93">
        <f t="shared" si="395"/>
        <v>166</v>
      </c>
    </row>
    <row r="106" spans="1:631" ht="17.100000000000001" customHeight="1" x14ac:dyDescent="0.2">
      <c r="A106" s="101"/>
      <c r="B106" s="27" t="s">
        <v>276</v>
      </c>
      <c r="C106" s="535" t="s">
        <v>277</v>
      </c>
      <c r="D106" s="25" t="s">
        <v>301</v>
      </c>
      <c r="E106" s="535" t="s">
        <v>302</v>
      </c>
      <c r="F106" s="25" t="s">
        <v>304</v>
      </c>
      <c r="G106" s="535" t="s">
        <v>265</v>
      </c>
      <c r="H106" s="25">
        <v>63</v>
      </c>
      <c r="I106" s="28">
        <v>6</v>
      </c>
      <c r="J106" s="17">
        <f t="shared" si="228"/>
        <v>0.36539434570868384</v>
      </c>
      <c r="K106" s="17">
        <f t="shared" si="229"/>
        <v>0.33452975776358229</v>
      </c>
      <c r="L106" s="17">
        <f t="shared" si="230"/>
        <v>1</v>
      </c>
      <c r="M106" s="17">
        <f t="shared" si="231"/>
        <v>9.2553875596499649E-2</v>
      </c>
      <c r="N106" s="17">
        <f t="shared" si="232"/>
        <v>0.29986105550714742</v>
      </c>
      <c r="O106" s="17">
        <f t="shared" si="233"/>
        <v>0.21829738789450381</v>
      </c>
      <c r="P106" s="17">
        <f t="shared" si="234"/>
        <v>0.76425404764611315</v>
      </c>
      <c r="Q106" s="17">
        <f t="shared" si="235"/>
        <v>0.65887030756636644</v>
      </c>
      <c r="R106" s="69">
        <f t="shared" si="236"/>
        <v>0.89717463668100994</v>
      </c>
      <c r="S106" s="422">
        <f t="shared" si="237"/>
        <v>0.51454837937376741</v>
      </c>
      <c r="T106" s="17">
        <f t="shared" si="396"/>
        <v>0.48545162062623259</v>
      </c>
      <c r="U106" s="10">
        <f t="shared" si="238"/>
        <v>70915.743644321308</v>
      </c>
      <c r="V106" s="32">
        <v>5</v>
      </c>
      <c r="W106" s="550">
        <f t="shared" si="239"/>
        <v>0</v>
      </c>
      <c r="X106" s="550">
        <f t="shared" si="240"/>
        <v>0.40343726826265625</v>
      </c>
      <c r="Y106" s="550">
        <f t="shared" si="241"/>
        <v>0.59656273173734375</v>
      </c>
      <c r="Z106" s="551">
        <f t="shared" si="242"/>
        <v>87147.076977654651</v>
      </c>
      <c r="AA106" s="426">
        <f t="shared" si="243"/>
        <v>8.5636834106871479E-2</v>
      </c>
      <c r="AB106" s="59">
        <f t="shared" si="244"/>
        <v>0.9290932670485248</v>
      </c>
      <c r="AC106" s="59">
        <f t="shared" si="245"/>
        <v>0.15614770506087652</v>
      </c>
      <c r="AD106" s="59">
        <f t="shared" si="246"/>
        <v>0.29986105550714742</v>
      </c>
      <c r="AE106" s="59">
        <f t="shared" si="247"/>
        <v>0.3411296924336335</v>
      </c>
      <c r="AF106" s="59">
        <f t="shared" si="248"/>
        <v>0.44380494592372399</v>
      </c>
      <c r="AG106" s="59">
        <f t="shared" si="249"/>
        <v>0.57716146986275374</v>
      </c>
      <c r="AH106" s="59">
        <f t="shared" si="250"/>
        <v>0.21829738789450381</v>
      </c>
      <c r="AI106" s="59">
        <f t="shared" si="251"/>
        <v>0.15188792612737967</v>
      </c>
      <c r="AJ106" s="59">
        <f t="shared" si="252"/>
        <v>0.57890076528998802</v>
      </c>
      <c r="AK106" s="59">
        <f t="shared" si="253"/>
        <v>0.23574595235388687</v>
      </c>
      <c r="AL106" s="35">
        <f t="shared" si="254"/>
        <v>1</v>
      </c>
      <c r="AM106" s="27">
        <v>146082</v>
      </c>
      <c r="AN106" s="25">
        <v>73133</v>
      </c>
      <c r="AO106" s="25">
        <v>72949</v>
      </c>
      <c r="AP106" s="17">
        <f t="shared" si="255"/>
        <v>2.8373010558760221E-3</v>
      </c>
      <c r="AQ106" s="63">
        <v>100.25223101070611</v>
      </c>
      <c r="AR106" s="58">
        <v>2383.1757070100002</v>
      </c>
      <c r="AS106" s="24">
        <f t="shared" si="256"/>
        <v>61.297200861147843</v>
      </c>
      <c r="AT106" s="17">
        <f t="shared" si="406"/>
        <v>5.2936879484207021E-2</v>
      </c>
      <c r="AU106" s="25">
        <v>123467</v>
      </c>
      <c r="AV106" s="25">
        <v>58660</v>
      </c>
      <c r="AW106" s="25">
        <v>64807</v>
      </c>
      <c r="AX106" s="25">
        <v>22615</v>
      </c>
      <c r="AY106" s="25">
        <v>14473</v>
      </c>
      <c r="AZ106" s="25">
        <v>8142</v>
      </c>
      <c r="BA106" s="25">
        <v>12510</v>
      </c>
      <c r="BB106" s="25">
        <v>5892</v>
      </c>
      <c r="BC106" s="25">
        <v>6618</v>
      </c>
      <c r="BD106" s="63">
        <v>89.029918404351776</v>
      </c>
      <c r="BE106" s="25">
        <v>133572</v>
      </c>
      <c r="BF106" s="25">
        <v>67241</v>
      </c>
      <c r="BG106" s="25">
        <v>66331</v>
      </c>
      <c r="BH106" s="63">
        <v>101.37190755453709</v>
      </c>
      <c r="BI106" s="17">
        <v>8.5636834106871479E-2</v>
      </c>
      <c r="BJ106" s="25">
        <v>35004</v>
      </c>
      <c r="BK106" s="25">
        <v>102612</v>
      </c>
      <c r="BL106" s="25">
        <v>8466</v>
      </c>
      <c r="BM106" s="17">
        <v>0.42363466261255994</v>
      </c>
      <c r="BN106" s="10">
        <f t="shared" si="258"/>
        <v>84196.601216232011</v>
      </c>
      <c r="BO106" s="29">
        <v>0.3411296924336335</v>
      </c>
      <c r="BP106" s="30">
        <f t="shared" si="259"/>
        <v>0.65887030756636644</v>
      </c>
      <c r="BQ106" s="31">
        <v>8.2504970178926449</v>
      </c>
      <c r="BR106" s="25">
        <v>111078</v>
      </c>
      <c r="BS106" s="25">
        <v>29043</v>
      </c>
      <c r="BT106" s="25">
        <v>72588</v>
      </c>
      <c r="BU106" s="25">
        <v>7150</v>
      </c>
      <c r="BV106" s="25">
        <v>1681</v>
      </c>
      <c r="BW106" s="18">
        <v>616</v>
      </c>
      <c r="BX106" s="25">
        <v>31622</v>
      </c>
      <c r="BY106" s="25">
        <v>26495</v>
      </c>
      <c r="BZ106" s="25">
        <v>5127</v>
      </c>
      <c r="CA106" s="59">
        <v>0.16213395737145025</v>
      </c>
      <c r="CB106" s="25">
        <v>123467</v>
      </c>
      <c r="CC106" s="25">
        <v>22615</v>
      </c>
      <c r="CD106" s="17">
        <f t="shared" si="260"/>
        <v>0.18316635214267779</v>
      </c>
      <c r="CE106" s="25">
        <v>1483</v>
      </c>
      <c r="CF106" s="25">
        <v>4797</v>
      </c>
      <c r="CG106" s="25">
        <v>8098</v>
      </c>
      <c r="CH106" s="25">
        <v>7548</v>
      </c>
      <c r="CI106" s="25">
        <v>4700</v>
      </c>
      <c r="CJ106" s="25">
        <v>2604</v>
      </c>
      <c r="CK106" s="25">
        <v>1288</v>
      </c>
      <c r="CL106" s="18">
        <v>678</v>
      </c>
      <c r="CM106" s="18">
        <v>426</v>
      </c>
      <c r="CN106" s="26">
        <v>3.9044652457150084</v>
      </c>
      <c r="CO106" s="27">
        <v>31622</v>
      </c>
      <c r="CP106" s="34">
        <f t="shared" si="261"/>
        <v>4.6196319018404912</v>
      </c>
      <c r="CQ106" s="25">
        <v>1799</v>
      </c>
      <c r="CR106" s="25">
        <v>1105</v>
      </c>
      <c r="CS106" s="25">
        <v>1002</v>
      </c>
      <c r="CT106" s="25">
        <v>11477</v>
      </c>
      <c r="CU106" s="25">
        <v>15464</v>
      </c>
      <c r="CV106" s="18">
        <v>531</v>
      </c>
      <c r="CW106" s="18">
        <v>207</v>
      </c>
      <c r="CX106" s="18">
        <v>37</v>
      </c>
      <c r="CY106" s="25">
        <v>31622</v>
      </c>
      <c r="CZ106" s="25">
        <v>27377</v>
      </c>
      <c r="DA106" s="18">
        <v>740</v>
      </c>
      <c r="DB106" s="18">
        <v>613</v>
      </c>
      <c r="DC106" s="25">
        <v>2526</v>
      </c>
      <c r="DD106" s="18">
        <v>81</v>
      </c>
      <c r="DE106" s="18">
        <v>285</v>
      </c>
      <c r="DF106" s="25">
        <v>31622</v>
      </c>
      <c r="DG106" s="25">
        <v>13219</v>
      </c>
      <c r="DH106" s="18">
        <v>791</v>
      </c>
      <c r="DI106" s="18">
        <v>24</v>
      </c>
      <c r="DJ106" s="25">
        <v>16490</v>
      </c>
      <c r="DK106" s="18">
        <v>995</v>
      </c>
      <c r="DL106" s="18">
        <v>103</v>
      </c>
      <c r="DM106" s="25">
        <f t="shared" si="262"/>
        <v>54701.558092467269</v>
      </c>
      <c r="DN106" s="17">
        <f t="shared" si="263"/>
        <v>0.5214723926380368</v>
      </c>
      <c r="DO106" s="17">
        <f t="shared" si="264"/>
        <v>3.1465435456327871E-2</v>
      </c>
      <c r="DP106" s="23">
        <f t="shared" si="265"/>
        <v>0.44380494592372399</v>
      </c>
      <c r="DQ106" s="23">
        <f t="shared" si="266"/>
        <v>0.55619505407627601</v>
      </c>
      <c r="DR106" s="25">
        <v>31622</v>
      </c>
      <c r="DS106" s="18">
        <v>985</v>
      </c>
      <c r="DT106" s="25">
        <v>19942</v>
      </c>
      <c r="DU106" s="18">
        <v>23</v>
      </c>
      <c r="DV106" s="25">
        <v>7103</v>
      </c>
      <c r="DW106" s="18">
        <v>49</v>
      </c>
      <c r="DX106" s="25">
        <v>3392</v>
      </c>
      <c r="DY106" s="18">
        <v>128</v>
      </c>
      <c r="DZ106" s="17">
        <f t="shared" si="267"/>
        <v>0.88713553854911142</v>
      </c>
      <c r="EA106" s="17">
        <f t="shared" si="268"/>
        <v>0.11286446145088858</v>
      </c>
      <c r="EB106" s="25">
        <v>31622</v>
      </c>
      <c r="EC106" s="25">
        <v>18037</v>
      </c>
      <c r="ED106" s="18">
        <v>214</v>
      </c>
      <c r="EE106" s="25">
        <v>9967</v>
      </c>
      <c r="EF106" s="17">
        <f t="shared" si="407"/>
        <v>0.31519195496806018</v>
      </c>
      <c r="EG106" s="25">
        <v>3210</v>
      </c>
      <c r="EH106" s="18">
        <v>194</v>
      </c>
      <c r="EI106" s="17">
        <f t="shared" si="270"/>
        <v>0.57716146986275374</v>
      </c>
      <c r="EJ106" s="17">
        <f t="shared" si="271"/>
        <v>0.10151160584403264</v>
      </c>
      <c r="EK106" s="69">
        <f t="shared" si="272"/>
        <v>0.33452975776358229</v>
      </c>
      <c r="EL106" s="27">
        <v>92530</v>
      </c>
      <c r="EM106" s="25">
        <v>85969</v>
      </c>
      <c r="EN106" s="25">
        <v>6561</v>
      </c>
      <c r="EO106" s="59">
        <v>0.9290932670485248</v>
      </c>
      <c r="EP106" s="25">
        <v>43262</v>
      </c>
      <c r="EQ106" s="25">
        <v>41767</v>
      </c>
      <c r="ER106" s="25">
        <v>1495</v>
      </c>
      <c r="ES106" s="59">
        <v>0.96544311404928107</v>
      </c>
      <c r="ET106" s="25">
        <v>49268</v>
      </c>
      <c r="EU106" s="25">
        <v>44202</v>
      </c>
      <c r="EV106" s="25">
        <v>5066</v>
      </c>
      <c r="EW106" s="59">
        <v>0.89717463668100994</v>
      </c>
      <c r="EX106" s="25">
        <v>9045</v>
      </c>
      <c r="EY106" s="25">
        <v>8762</v>
      </c>
      <c r="EZ106" s="25">
        <v>283</v>
      </c>
      <c r="FA106" s="59">
        <v>0.96871199557766718</v>
      </c>
      <c r="FB106" s="25">
        <v>83485</v>
      </c>
      <c r="FC106" s="25">
        <v>77207</v>
      </c>
      <c r="FD106" s="25">
        <v>6278</v>
      </c>
      <c r="FE106" s="59">
        <v>0.92480086243037674</v>
      </c>
      <c r="FF106" s="25">
        <v>52930</v>
      </c>
      <c r="FG106" s="25">
        <v>18371</v>
      </c>
      <c r="FH106" s="25">
        <v>31500</v>
      </c>
      <c r="FI106" s="25">
        <v>3059</v>
      </c>
      <c r="FJ106" s="23">
        <f t="shared" si="273"/>
        <v>5.7793311921405632E-2</v>
      </c>
      <c r="FK106" s="23">
        <f t="shared" si="274"/>
        <v>0.59512563763461179</v>
      </c>
      <c r="FL106" s="36">
        <f t="shared" si="275"/>
        <v>6.0055573716900952</v>
      </c>
      <c r="FM106" s="25">
        <v>25645</v>
      </c>
      <c r="FN106" s="25">
        <v>9069</v>
      </c>
      <c r="FO106" s="17">
        <f t="shared" si="276"/>
        <v>0.35363618639110939</v>
      </c>
      <c r="FP106" s="25">
        <v>15125</v>
      </c>
      <c r="FQ106" s="17">
        <f t="shared" si="277"/>
        <v>0.58978358354455063</v>
      </c>
      <c r="FR106" s="25">
        <v>1451</v>
      </c>
      <c r="FS106" s="17">
        <f t="shared" si="278"/>
        <v>5.6580230064340029E-2</v>
      </c>
      <c r="FT106" s="25">
        <v>27285</v>
      </c>
      <c r="FU106" s="25">
        <v>9302</v>
      </c>
      <c r="FV106" s="25">
        <v>16375</v>
      </c>
      <c r="FW106" s="17">
        <f t="shared" si="279"/>
        <v>5.8933479934029684E-2</v>
      </c>
      <c r="FX106" s="17">
        <f t="shared" si="280"/>
        <v>0.60014660069635328</v>
      </c>
      <c r="FY106" s="25">
        <v>1608</v>
      </c>
      <c r="FZ106" s="25">
        <v>84926</v>
      </c>
      <c r="GA106" s="25">
        <v>13261</v>
      </c>
      <c r="GB106" s="25">
        <v>46199</v>
      </c>
      <c r="GC106" s="25">
        <v>12099</v>
      </c>
      <c r="GD106" s="25">
        <v>6915</v>
      </c>
      <c r="GE106" s="18">
        <v>171</v>
      </c>
      <c r="GF106" s="25">
        <v>4766</v>
      </c>
      <c r="GG106" s="18">
        <v>114</v>
      </c>
      <c r="GH106" s="18">
        <v>102</v>
      </c>
      <c r="GI106" s="18">
        <v>1299</v>
      </c>
      <c r="GJ106" s="10">
        <f t="shared" si="281"/>
        <v>13261</v>
      </c>
      <c r="GK106" s="10">
        <f t="shared" si="400"/>
        <v>71665</v>
      </c>
      <c r="GL106" s="10">
        <f t="shared" si="401"/>
        <v>25466.000000000004</v>
      </c>
      <c r="GM106" s="10">
        <f t="shared" si="282"/>
        <v>59460</v>
      </c>
      <c r="GN106" s="10">
        <f t="shared" si="402"/>
        <v>13367</v>
      </c>
      <c r="GO106" s="17">
        <f t="shared" si="283"/>
        <v>0.15614770506087652</v>
      </c>
      <c r="GP106" s="17">
        <f t="shared" si="403"/>
        <v>0.8438522949391235</v>
      </c>
      <c r="GQ106" s="17">
        <f t="shared" si="404"/>
        <v>0.29986105550714742</v>
      </c>
      <c r="GR106" s="17">
        <f t="shared" si="405"/>
        <v>0.15739585050514565</v>
      </c>
      <c r="GS106" s="17">
        <f t="shared" si="284"/>
        <v>0.57185667522313544</v>
      </c>
      <c r="GT106" s="25">
        <v>41838</v>
      </c>
      <c r="GU106" s="25">
        <v>5175</v>
      </c>
      <c r="GV106" s="25">
        <v>21826</v>
      </c>
      <c r="GW106" s="25">
        <v>7398</v>
      </c>
      <c r="GX106" s="25">
        <v>4206</v>
      </c>
      <c r="GY106" s="18">
        <v>127</v>
      </c>
      <c r="GZ106" s="25">
        <v>2283</v>
      </c>
      <c r="HA106" s="18">
        <v>44</v>
      </c>
      <c r="HB106" s="18">
        <v>68</v>
      </c>
      <c r="HC106" s="18">
        <v>711</v>
      </c>
      <c r="HD106" s="23">
        <f t="shared" si="285"/>
        <v>0.12369138104115876</v>
      </c>
      <c r="HE106" s="23">
        <f t="shared" si="286"/>
        <v>0.87630861895884127</v>
      </c>
      <c r="HF106" s="23">
        <f t="shared" si="287"/>
        <v>0.35462976241694155</v>
      </c>
      <c r="HG106" s="23">
        <f t="shared" si="288"/>
        <v>0.17780486638940676</v>
      </c>
      <c r="HH106" s="25">
        <v>43088</v>
      </c>
      <c r="HI106" s="25">
        <v>8086</v>
      </c>
      <c r="HJ106" s="25">
        <v>24373</v>
      </c>
      <c r="HK106" s="25">
        <v>4701</v>
      </c>
      <c r="HL106" s="25">
        <v>2709</v>
      </c>
      <c r="HM106" s="18">
        <v>44</v>
      </c>
      <c r="HN106" s="25">
        <v>2483</v>
      </c>
      <c r="HO106" s="18">
        <v>70</v>
      </c>
      <c r="HP106" s="18">
        <v>34</v>
      </c>
      <c r="HQ106" s="18">
        <v>588</v>
      </c>
      <c r="HR106" s="23">
        <f t="shared" si="289"/>
        <v>0.18766245822502786</v>
      </c>
      <c r="HS106" s="23">
        <f t="shared" si="290"/>
        <v>0.81233754177497219</v>
      </c>
      <c r="HT106" s="80">
        <f t="shared" si="291"/>
        <v>0.24668121054585965</v>
      </c>
      <c r="HU106" s="27">
        <v>123158</v>
      </c>
      <c r="HV106" s="25">
        <v>6504</v>
      </c>
      <c r="HW106" s="25">
        <v>14113</v>
      </c>
      <c r="HX106" s="18">
        <v>1884</v>
      </c>
      <c r="HY106" s="25">
        <v>39369</v>
      </c>
      <c r="HZ106" s="25">
        <v>18190</v>
      </c>
      <c r="IA106" s="18">
        <v>2112</v>
      </c>
      <c r="IB106" s="18">
        <v>249</v>
      </c>
      <c r="IC106" s="25">
        <v>12692</v>
      </c>
      <c r="ID106" s="25">
        <v>16701</v>
      </c>
      <c r="IE106" s="25">
        <v>8296</v>
      </c>
      <c r="IF106" s="18">
        <v>611</v>
      </c>
      <c r="IG106" s="18">
        <v>2437</v>
      </c>
      <c r="IH106" s="17">
        <f t="shared" si="292"/>
        <v>0.28330274931388949</v>
      </c>
      <c r="II106" s="17">
        <f t="shared" si="293"/>
        <v>0.1476964549602949</v>
      </c>
      <c r="IJ106" s="30">
        <f t="shared" si="294"/>
        <v>6.7706432105552503</v>
      </c>
      <c r="IK106" s="17">
        <f t="shared" si="397"/>
        <v>9.2553875596499649E-2</v>
      </c>
      <c r="IL106" s="25">
        <v>61721</v>
      </c>
      <c r="IM106" s="25">
        <v>3868</v>
      </c>
      <c r="IN106" s="25">
        <v>10619</v>
      </c>
      <c r="IO106" s="18">
        <v>1498</v>
      </c>
      <c r="IP106" s="25">
        <v>26374</v>
      </c>
      <c r="IQ106" s="25">
        <v>6051</v>
      </c>
      <c r="IR106" s="18">
        <v>1210</v>
      </c>
      <c r="IS106" s="18">
        <v>160</v>
      </c>
      <c r="IT106" s="25">
        <v>6269</v>
      </c>
      <c r="IU106" s="25">
        <v>464</v>
      </c>
      <c r="IV106" s="25">
        <v>3334</v>
      </c>
      <c r="IW106" s="18">
        <v>299</v>
      </c>
      <c r="IX106" s="18">
        <v>1575</v>
      </c>
      <c r="IY106" s="17">
        <f t="shared" si="295"/>
        <v>0.80394031204938354</v>
      </c>
      <c r="IZ106" s="25">
        <v>61437</v>
      </c>
      <c r="JA106" s="25">
        <v>2636</v>
      </c>
      <c r="JB106" s="25">
        <v>3494</v>
      </c>
      <c r="JC106" s="18">
        <v>386</v>
      </c>
      <c r="JD106" s="25">
        <v>12995</v>
      </c>
      <c r="JE106" s="25">
        <v>12139</v>
      </c>
      <c r="JF106" s="18">
        <v>902</v>
      </c>
      <c r="JG106" s="18">
        <v>89</v>
      </c>
      <c r="JH106" s="25">
        <v>6423</v>
      </c>
      <c r="JI106" s="25">
        <v>16237</v>
      </c>
      <c r="JJ106" s="25">
        <v>4962</v>
      </c>
      <c r="JK106" s="18">
        <v>312</v>
      </c>
      <c r="JL106" s="18">
        <v>862</v>
      </c>
      <c r="JM106" s="80">
        <f t="shared" si="296"/>
        <v>0.52984357960186856</v>
      </c>
      <c r="JN106" s="27">
        <v>123158</v>
      </c>
      <c r="JO106" s="25">
        <v>92460</v>
      </c>
      <c r="JP106" s="18">
        <v>38</v>
      </c>
      <c r="JQ106" s="18">
        <v>161</v>
      </c>
      <c r="JR106" s="18">
        <v>836</v>
      </c>
      <c r="JS106" s="18">
        <v>400</v>
      </c>
      <c r="JT106" s="18">
        <v>170</v>
      </c>
      <c r="JU106" s="18">
        <v>24</v>
      </c>
      <c r="JV106" s="18">
        <v>35</v>
      </c>
      <c r="JW106" s="25">
        <v>29034</v>
      </c>
      <c r="JX106" s="17">
        <f t="shared" si="297"/>
        <v>0.23574595235388687</v>
      </c>
      <c r="JY106" s="17">
        <f t="shared" si="298"/>
        <v>0.76425404764611315</v>
      </c>
      <c r="JZ106" s="25">
        <v>10623</v>
      </c>
      <c r="KA106" s="25">
        <v>8592</v>
      </c>
      <c r="KB106" s="18">
        <v>12</v>
      </c>
      <c r="KC106" s="18">
        <v>12</v>
      </c>
      <c r="KD106" s="18">
        <v>113</v>
      </c>
      <c r="KE106" s="18">
        <v>38</v>
      </c>
      <c r="KF106" s="18">
        <v>6</v>
      </c>
      <c r="KG106" s="18">
        <v>24</v>
      </c>
      <c r="KH106" s="18">
        <v>2</v>
      </c>
      <c r="KI106" s="25">
        <v>1824</v>
      </c>
      <c r="KJ106" s="17">
        <f t="shared" si="299"/>
        <v>0.17170290878282971</v>
      </c>
      <c r="KK106" s="25">
        <v>112535</v>
      </c>
      <c r="KL106" s="25">
        <v>83868</v>
      </c>
      <c r="KM106" s="18">
        <v>26</v>
      </c>
      <c r="KN106" s="18">
        <v>149</v>
      </c>
      <c r="KO106" s="18">
        <v>723</v>
      </c>
      <c r="KP106" s="18">
        <v>362</v>
      </c>
      <c r="KQ106" s="18">
        <v>164</v>
      </c>
      <c r="KR106" s="18" t="s">
        <v>764</v>
      </c>
      <c r="KS106" s="18">
        <v>33</v>
      </c>
      <c r="KT106" s="25">
        <v>27210</v>
      </c>
      <c r="KU106" s="69">
        <f t="shared" si="408"/>
        <v>0.24179144266228283</v>
      </c>
      <c r="KV106" s="27">
        <v>146082</v>
      </c>
      <c r="KW106" s="25">
        <v>140940</v>
      </c>
      <c r="KX106" s="25">
        <v>5142</v>
      </c>
      <c r="KY106" s="59">
        <v>3.5199408551361562E-2</v>
      </c>
      <c r="KZ106" s="25">
        <v>2905</v>
      </c>
      <c r="LA106" s="18">
        <v>1617</v>
      </c>
      <c r="LB106" s="25">
        <v>1978</v>
      </c>
      <c r="LC106" s="18">
        <v>1625</v>
      </c>
      <c r="LD106" s="25">
        <v>73133</v>
      </c>
      <c r="LE106" s="25">
        <v>70866</v>
      </c>
      <c r="LF106" s="25">
        <v>2267</v>
      </c>
      <c r="LG106" s="59">
        <v>3.0998318132717105E-2</v>
      </c>
      <c r="LH106" s="25">
        <v>72949</v>
      </c>
      <c r="LI106" s="25">
        <v>70074</v>
      </c>
      <c r="LJ106" s="25">
        <v>2875</v>
      </c>
      <c r="LK106" s="35">
        <v>3.9411095422829646E-2</v>
      </c>
      <c r="LL106" s="27">
        <v>31622</v>
      </c>
      <c r="LM106" s="18">
        <v>173</v>
      </c>
      <c r="LN106" s="25">
        <v>4630</v>
      </c>
      <c r="LO106" s="25">
        <v>21380</v>
      </c>
      <c r="LP106" s="18">
        <v>593</v>
      </c>
      <c r="LQ106" s="25">
        <v>1488</v>
      </c>
      <c r="LR106" s="25">
        <v>3358</v>
      </c>
      <c r="LS106" s="23">
        <f t="shared" si="301"/>
        <v>0.10619189172095377</v>
      </c>
      <c r="LT106" s="23">
        <f t="shared" si="302"/>
        <v>0.89380810827904622</v>
      </c>
      <c r="LU106" s="17">
        <f t="shared" si="303"/>
        <v>0.15188792612737967</v>
      </c>
      <c r="LV106" s="25">
        <v>31622</v>
      </c>
      <c r="LW106" s="25">
        <v>5064</v>
      </c>
      <c r="LX106" s="25">
        <v>3827</v>
      </c>
      <c r="LY106" s="25">
        <v>9277</v>
      </c>
      <c r="LZ106" s="25">
        <v>2846</v>
      </c>
      <c r="MA106" s="25">
        <v>1515</v>
      </c>
      <c r="MB106" s="25">
        <v>8064</v>
      </c>
      <c r="MC106" s="18">
        <v>327</v>
      </c>
      <c r="MD106" s="18">
        <v>138</v>
      </c>
      <c r="ME106" s="18">
        <v>534</v>
      </c>
      <c r="MF106" s="18">
        <v>30</v>
      </c>
      <c r="MG106" s="17">
        <f t="shared" si="304"/>
        <v>0.31326291822149138</v>
      </c>
      <c r="MH106" s="17">
        <f t="shared" si="305"/>
        <v>0.57890076528998802</v>
      </c>
      <c r="MI106" s="25">
        <v>31622</v>
      </c>
      <c r="MJ106" s="25">
        <v>4676</v>
      </c>
      <c r="MK106" s="25">
        <v>4363</v>
      </c>
      <c r="ML106" s="25">
        <v>5042</v>
      </c>
      <c r="MM106" s="25">
        <v>1729</v>
      </c>
      <c r="MN106" s="25">
        <v>5656</v>
      </c>
      <c r="MO106" s="25">
        <v>9096</v>
      </c>
      <c r="MP106" s="18">
        <v>486</v>
      </c>
      <c r="MQ106" s="18">
        <v>5</v>
      </c>
      <c r="MR106" s="18">
        <v>540</v>
      </c>
      <c r="MS106" s="18">
        <v>29</v>
      </c>
      <c r="MT106" s="17">
        <f t="shared" si="306"/>
        <v>0.46081841755739678</v>
      </c>
      <c r="MU106" s="69">
        <f t="shared" si="307"/>
        <v>0.36539434570868384</v>
      </c>
      <c r="MV106" s="27">
        <v>31622</v>
      </c>
      <c r="MW106" s="25">
        <v>6903</v>
      </c>
      <c r="MX106" s="18">
        <v>102</v>
      </c>
      <c r="MY106" s="25">
        <v>8914</v>
      </c>
      <c r="MZ106" s="25">
        <v>3821</v>
      </c>
      <c r="NA106" s="25">
        <v>7949</v>
      </c>
      <c r="NB106" s="18">
        <v>85</v>
      </c>
      <c r="NC106" s="25">
        <v>3003</v>
      </c>
      <c r="ND106" s="18">
        <v>845</v>
      </c>
      <c r="NE106" s="17">
        <f t="shared" si="308"/>
        <v>0.21829738789450381</v>
      </c>
      <c r="NF106" s="10">
        <f t="shared" si="309"/>
        <v>26952.523591170702</v>
      </c>
      <c r="NG106" s="17">
        <f t="shared" si="310"/>
        <v>0.56463854278666747</v>
      </c>
      <c r="NH106" s="25">
        <v>31622</v>
      </c>
      <c r="NI106" s="25">
        <v>4237</v>
      </c>
      <c r="NJ106" s="18">
        <v>18</v>
      </c>
      <c r="NK106" s="18">
        <v>7</v>
      </c>
      <c r="NL106" s="18">
        <v>12</v>
      </c>
      <c r="NM106" s="25">
        <v>24766</v>
      </c>
      <c r="NN106" s="25">
        <v>2505</v>
      </c>
      <c r="NO106" s="18">
        <v>48</v>
      </c>
      <c r="NP106" s="18">
        <v>1</v>
      </c>
      <c r="NQ106" s="32">
        <v>28</v>
      </c>
      <c r="NR106" s="27">
        <v>31622</v>
      </c>
      <c r="NS106" s="37">
        <f t="shared" si="311"/>
        <v>1.2611156789576876</v>
      </c>
      <c r="NT106" s="37">
        <f t="shared" si="312"/>
        <v>0.34029519521209961</v>
      </c>
      <c r="NU106" s="37">
        <f t="shared" si="313"/>
        <v>0.79294866972592093</v>
      </c>
      <c r="NV106" s="17">
        <f t="shared" si="314"/>
        <v>0.16101712783210026</v>
      </c>
      <c r="NW106" s="10">
        <f t="shared" si="315"/>
        <v>17614</v>
      </c>
      <c r="NX106" s="17">
        <f t="shared" si="316"/>
        <v>0.55701726646005945</v>
      </c>
      <c r="NY106" s="19">
        <f t="shared" si="317"/>
        <v>0.31743228387608352</v>
      </c>
      <c r="NZ106" s="25">
        <v>14008</v>
      </c>
      <c r="OA106" s="25">
        <v>12932</v>
      </c>
      <c r="OB106" s="18">
        <v>749</v>
      </c>
      <c r="OC106" s="25">
        <v>10286</v>
      </c>
      <c r="OD106" s="18">
        <v>406</v>
      </c>
      <c r="OE106" s="25">
        <v>1498</v>
      </c>
      <c r="OF106" s="17">
        <f t="shared" si="318"/>
        <v>0.32527986844601858</v>
      </c>
      <c r="OG106" s="17">
        <f t="shared" si="319"/>
        <v>0.44298273353994055</v>
      </c>
      <c r="OH106" s="17">
        <f t="shared" si="320"/>
        <v>0.40895579027259504</v>
      </c>
      <c r="OI106" s="69">
        <f t="shared" si="321"/>
        <v>4.7372082727215228E-2</v>
      </c>
      <c r="OJ106" s="27">
        <v>31622</v>
      </c>
      <c r="OK106" s="18">
        <v>762</v>
      </c>
      <c r="OL106" s="25">
        <v>15903</v>
      </c>
      <c r="OM106" s="25">
        <v>4793</v>
      </c>
      <c r="ON106" s="18">
        <v>172</v>
      </c>
      <c r="OO106" s="18">
        <v>104</v>
      </c>
      <c r="OP106" s="18">
        <v>78</v>
      </c>
      <c r="OQ106" s="25">
        <v>14849</v>
      </c>
      <c r="OR106" s="69">
        <f t="shared" si="322"/>
        <v>0.53491240275757379</v>
      </c>
      <c r="OS106" s="85">
        <v>14449</v>
      </c>
      <c r="OT106" s="22">
        <v>14449</v>
      </c>
      <c r="OU106" s="38">
        <f t="shared" si="409"/>
        <v>0.11700258314236435</v>
      </c>
      <c r="OV106" s="39">
        <v>0.79451519136272408</v>
      </c>
      <c r="OW106" s="22">
        <v>1147995</v>
      </c>
      <c r="OX106" s="36">
        <f t="shared" si="410"/>
        <v>46973659.409999996</v>
      </c>
      <c r="OY106" s="36">
        <f t="shared" si="411"/>
        <v>978983.05592197657</v>
      </c>
      <c r="OZ106" s="22">
        <v>559</v>
      </c>
      <c r="PA106" s="22">
        <v>559</v>
      </c>
      <c r="PB106" s="38">
        <f t="shared" si="412"/>
        <v>4.5265723563278886E-3</v>
      </c>
      <c r="PC106" s="39">
        <v>0.54035778175313065</v>
      </c>
      <c r="PD106" s="22">
        <v>30206</v>
      </c>
      <c r="PE106" s="40">
        <f t="shared" si="327"/>
        <v>1235969.108</v>
      </c>
      <c r="PF106" s="36">
        <f t="shared" si="328"/>
        <v>171700.69403694785</v>
      </c>
      <c r="PG106" s="22">
        <v>49183</v>
      </c>
      <c r="PH106" s="22">
        <v>48385</v>
      </c>
      <c r="PI106" s="38">
        <f t="shared" si="413"/>
        <v>0.39180358400881021</v>
      </c>
      <c r="PJ106" s="39">
        <v>9.9500051668905645E-2</v>
      </c>
      <c r="PK106" s="22">
        <v>481431</v>
      </c>
      <c r="PL106" s="41">
        <f t="shared" si="330"/>
        <v>19699193.658</v>
      </c>
      <c r="PM106" s="36">
        <f t="shared" si="331"/>
        <v>3955310.4955383339</v>
      </c>
      <c r="PN106" s="22">
        <v>3390</v>
      </c>
      <c r="PO106" s="22">
        <v>3390</v>
      </c>
      <c r="PP106" s="38">
        <f t="shared" si="414"/>
        <v>2.7450948636764838E-2</v>
      </c>
      <c r="PQ106" s="39">
        <v>0.63950442477876113</v>
      </c>
      <c r="PR106" s="22">
        <v>216792</v>
      </c>
      <c r="PS106" s="41">
        <f t="shared" si="333"/>
        <v>8870695.0559999999</v>
      </c>
      <c r="PT106" s="36">
        <f t="shared" si="334"/>
        <v>444491.2081908501</v>
      </c>
      <c r="PU106" s="22">
        <v>908</v>
      </c>
      <c r="PV106" s="22">
        <v>908</v>
      </c>
      <c r="PW106" s="38">
        <f t="shared" si="415"/>
        <v>7.3526434696703459E-3</v>
      </c>
      <c r="PX106" s="39">
        <v>0.28169603524229075</v>
      </c>
      <c r="PY106" s="22">
        <v>25578</v>
      </c>
      <c r="PZ106" s="36">
        <f t="shared" si="336"/>
        <v>138530.58416462637</v>
      </c>
      <c r="QA106" s="22">
        <v>22582</v>
      </c>
      <c r="QB106" s="22">
        <v>22582</v>
      </c>
      <c r="QC106" s="39">
        <v>6.3862036134974751</v>
      </c>
      <c r="QD106" s="22">
        <v>14421325</v>
      </c>
      <c r="QE106" s="22">
        <f t="shared" si="337"/>
        <v>23234.356944444429</v>
      </c>
      <c r="QF106" s="22"/>
      <c r="QG106" s="22"/>
      <c r="QH106" s="22"/>
      <c r="QI106" s="38">
        <f t="shared" si="416"/>
        <v>0</v>
      </c>
      <c r="QJ106" s="39">
        <v>0</v>
      </c>
      <c r="QK106" s="22"/>
      <c r="QL106" s="42">
        <f t="shared" si="339"/>
        <v>0</v>
      </c>
      <c r="QM106" s="22">
        <f t="shared" si="417"/>
        <v>33220</v>
      </c>
      <c r="QN106" s="22">
        <v>13163</v>
      </c>
      <c r="QO106" s="22">
        <v>13163</v>
      </c>
      <c r="QP106" s="38">
        <f t="shared" si="418"/>
        <v>0.10658903743532022</v>
      </c>
      <c r="QQ106" s="39">
        <v>0.15114563549342855</v>
      </c>
      <c r="QR106" s="22">
        <v>198953</v>
      </c>
      <c r="QS106" s="36">
        <f t="shared" si="342"/>
        <v>3094920.3779769735</v>
      </c>
      <c r="QT106" s="22">
        <v>19949</v>
      </c>
      <c r="QU106" s="22">
        <v>19949</v>
      </c>
      <c r="QV106" s="38">
        <f t="shared" si="419"/>
        <v>0.16153952045864947</v>
      </c>
      <c r="QW106" s="39">
        <v>0.19870018547295604</v>
      </c>
      <c r="QX106" s="22">
        <v>396387</v>
      </c>
      <c r="QY106" s="36">
        <f t="shared" si="344"/>
        <v>4690463.1634325488</v>
      </c>
      <c r="QZ106" s="22">
        <v>108</v>
      </c>
      <c r="RA106" s="22">
        <v>108</v>
      </c>
      <c r="RB106" s="38">
        <f t="shared" si="420"/>
        <v>8.7454349639250813E-4</v>
      </c>
      <c r="RC106" s="39">
        <v>0.19953703703703701</v>
      </c>
      <c r="RD106" s="22">
        <v>2155</v>
      </c>
      <c r="RE106" s="36">
        <f t="shared" si="346"/>
        <v>11669.533194391048</v>
      </c>
      <c r="RF106" s="10">
        <f t="shared" si="421"/>
        <v>124291</v>
      </c>
      <c r="RG106" s="10">
        <f t="shared" si="422"/>
        <v>123493</v>
      </c>
      <c r="RH106" s="17">
        <f t="shared" si="423"/>
        <v>0.15883078482289043</v>
      </c>
      <c r="RI106" s="17">
        <f t="shared" si="424"/>
        <v>3.6287676088950574E-3</v>
      </c>
      <c r="RJ106" s="17">
        <f t="shared" si="425"/>
        <v>7.25921725417914E-2</v>
      </c>
      <c r="RK106" s="17">
        <f t="shared" si="426"/>
        <v>1.2731708002174885E-2</v>
      </c>
      <c r="RL106" s="17">
        <f t="shared" si="427"/>
        <v>3.2959285947918499E-2</v>
      </c>
      <c r="RM106" s="17">
        <f t="shared" si="428"/>
        <v>1.0272124739199959E-2</v>
      </c>
      <c r="RN106" s="17">
        <f t="shared" si="429"/>
        <v>0.22949017628259782</v>
      </c>
      <c r="RO106" s="17">
        <f t="shared" si="430"/>
        <v>0.34780061738673124</v>
      </c>
      <c r="RP106" s="17">
        <f t="shared" si="431"/>
        <v>8.6530278742322892E-4</v>
      </c>
      <c r="RQ106" s="17">
        <f t="shared" si="432"/>
        <v>0</v>
      </c>
      <c r="RR106" s="36">
        <f t="shared" si="433"/>
        <v>13486069.112456648</v>
      </c>
      <c r="RS106" s="36">
        <f t="shared" si="434"/>
        <v>92.318486277957916</v>
      </c>
      <c r="RT106" s="10">
        <f t="shared" si="435"/>
        <v>798</v>
      </c>
      <c r="RU106" s="17">
        <f t="shared" si="436"/>
        <v>6.4204166029720577E-3</v>
      </c>
      <c r="RV106" s="37">
        <f t="shared" si="437"/>
        <v>1.1753224288162458</v>
      </c>
      <c r="RW106" s="36">
        <f t="shared" si="438"/>
        <v>0.84536767021262027</v>
      </c>
      <c r="RX106" s="85">
        <v>-2.0684130000000001</v>
      </c>
      <c r="RY106" s="93">
        <v>79</v>
      </c>
      <c r="RZ106" s="43" t="b">
        <v>0</v>
      </c>
      <c r="SA106" s="18" t="b">
        <v>0</v>
      </c>
      <c r="SB106" s="18" t="b">
        <v>0</v>
      </c>
      <c r="SC106" s="18" t="b">
        <v>0</v>
      </c>
      <c r="SD106" s="18" t="b">
        <v>0</v>
      </c>
      <c r="SE106" s="32" t="b">
        <v>1</v>
      </c>
      <c r="SF106" s="43" t="b">
        <v>0</v>
      </c>
      <c r="SG106" s="18" t="b">
        <v>1</v>
      </c>
      <c r="SH106" s="18">
        <v>0</v>
      </c>
      <c r="SI106" s="18"/>
      <c r="SJ106" s="22">
        <v>1</v>
      </c>
      <c r="SK106" s="22"/>
      <c r="SL106" s="22">
        <v>1</v>
      </c>
      <c r="SM106" s="22">
        <v>0</v>
      </c>
      <c r="SN106" s="18"/>
      <c r="SO106" s="18"/>
      <c r="SP106" s="18"/>
      <c r="SQ106" s="17">
        <f t="shared" si="365"/>
        <v>4.1322314049586778E-3</v>
      </c>
      <c r="SR106" s="17">
        <f t="shared" si="366"/>
        <v>0</v>
      </c>
      <c r="SS106" s="17">
        <f t="shared" si="367"/>
        <v>0</v>
      </c>
      <c r="ST106" s="17">
        <f t="shared" si="368"/>
        <v>0</v>
      </c>
      <c r="SU106" s="17">
        <f t="shared" si="369"/>
        <v>0</v>
      </c>
      <c r="SV106" s="17">
        <f t="shared" si="399"/>
        <v>0</v>
      </c>
      <c r="SW106" s="17">
        <f t="shared" si="370"/>
        <v>0</v>
      </c>
      <c r="SX106" s="17">
        <f t="shared" si="371"/>
        <v>0</v>
      </c>
      <c r="SY106" s="17">
        <f t="shared" si="372"/>
        <v>0</v>
      </c>
      <c r="SZ106" s="17">
        <f t="shared" si="373"/>
        <v>0</v>
      </c>
      <c r="TA106" s="17">
        <f t="shared" si="374"/>
        <v>0</v>
      </c>
      <c r="TB106" s="24">
        <f t="shared" si="375"/>
        <v>620</v>
      </c>
      <c r="TC106" s="69">
        <f t="shared" si="376"/>
        <v>1</v>
      </c>
      <c r="TD106" s="17">
        <f t="shared" si="398"/>
        <v>2.6014568158168575E-6</v>
      </c>
      <c r="TE106" s="95"/>
      <c r="TF106" s="71"/>
      <c r="TG106" s="71"/>
      <c r="TH106" s="71"/>
      <c r="TI106" s="71"/>
      <c r="TJ106" s="71"/>
      <c r="TK106" s="71">
        <v>5</v>
      </c>
      <c r="TL106" s="71"/>
      <c r="TM106" s="71"/>
      <c r="TN106" s="71"/>
      <c r="TO106" s="71"/>
      <c r="TP106" s="71"/>
      <c r="TQ106" s="71"/>
      <c r="TR106" s="72"/>
      <c r="TS106" s="72"/>
      <c r="TT106" s="72"/>
      <c r="TU106" s="72"/>
      <c r="TV106" s="72"/>
      <c r="TW106" s="72"/>
      <c r="TX106" s="72"/>
      <c r="TY106" s="72"/>
      <c r="TZ106" s="72">
        <v>5</v>
      </c>
      <c r="UA106" s="72"/>
      <c r="UB106" s="72">
        <v>24</v>
      </c>
      <c r="UC106" s="72"/>
      <c r="UD106" s="72"/>
      <c r="UE106" s="72"/>
      <c r="UF106" s="72"/>
      <c r="UG106" s="72"/>
      <c r="UH106" s="72">
        <v>1</v>
      </c>
      <c r="UI106" s="72"/>
      <c r="UJ106" s="73"/>
      <c r="UK106" s="73"/>
      <c r="UL106" s="73"/>
      <c r="UM106" s="73"/>
      <c r="UN106" s="73">
        <v>11</v>
      </c>
      <c r="UO106" s="73"/>
      <c r="UP106" s="73"/>
      <c r="UQ106" s="73"/>
      <c r="UR106" s="73">
        <v>7</v>
      </c>
      <c r="US106" s="73">
        <v>44</v>
      </c>
      <c r="UT106" s="73"/>
      <c r="UU106" s="73"/>
      <c r="UV106" s="73"/>
      <c r="UW106" s="73"/>
      <c r="UX106" s="73"/>
      <c r="UY106" s="73">
        <v>22</v>
      </c>
      <c r="UZ106" s="73"/>
      <c r="VA106" s="73"/>
      <c r="VB106" s="73">
        <v>2</v>
      </c>
      <c r="VC106" s="73"/>
      <c r="VD106" s="73"/>
      <c r="VE106" s="73"/>
      <c r="VF106" s="73">
        <v>11</v>
      </c>
      <c r="VG106" s="73">
        <v>2</v>
      </c>
      <c r="VH106" s="73"/>
      <c r="VI106" s="73">
        <v>20</v>
      </c>
      <c r="VJ106" s="73">
        <v>7</v>
      </c>
      <c r="VK106" s="73">
        <v>43</v>
      </c>
      <c r="VL106" s="73"/>
      <c r="VM106" s="73"/>
      <c r="VN106" s="73">
        <v>2</v>
      </c>
      <c r="VO106" s="73"/>
      <c r="VP106" s="73">
        <v>21</v>
      </c>
      <c r="VQ106" s="73"/>
      <c r="VR106" s="73"/>
      <c r="VS106" s="73">
        <v>2</v>
      </c>
      <c r="VT106" s="73"/>
      <c r="VU106" s="73"/>
      <c r="VV106" s="73"/>
      <c r="VW106" s="73">
        <v>2</v>
      </c>
      <c r="VX106" s="73"/>
      <c r="VY106" s="73"/>
      <c r="VZ106" s="73">
        <v>20</v>
      </c>
      <c r="WA106" s="73">
        <v>7</v>
      </c>
      <c r="WB106" s="73"/>
      <c r="WC106" s="73">
        <v>20</v>
      </c>
      <c r="WD106" s="73"/>
      <c r="WE106" s="73"/>
      <c r="WF106" s="73">
        <v>2</v>
      </c>
      <c r="WG106" s="73"/>
      <c r="WH106" s="73"/>
      <c r="WI106" s="73"/>
      <c r="WJ106" s="73">
        <v>1</v>
      </c>
      <c r="WK106" s="73"/>
      <c r="WL106" s="73"/>
      <c r="WM106" s="73"/>
      <c r="WN106" s="73"/>
      <c r="WO106" s="22">
        <f t="shared" si="377"/>
        <v>4</v>
      </c>
      <c r="WP106" s="22">
        <f t="shared" si="378"/>
        <v>0</v>
      </c>
      <c r="WQ106" s="22">
        <f t="shared" si="379"/>
        <v>0</v>
      </c>
      <c r="WR106" s="22">
        <f t="shared" si="380"/>
        <v>0</v>
      </c>
      <c r="WS106" s="22">
        <f t="shared" si="381"/>
        <v>24</v>
      </c>
      <c r="WT106" s="22">
        <f t="shared" si="382"/>
        <v>2</v>
      </c>
      <c r="WU106" s="22">
        <f t="shared" si="383"/>
        <v>0</v>
      </c>
      <c r="WV106" s="22">
        <f t="shared" si="384"/>
        <v>20</v>
      </c>
      <c r="WW106" s="22">
        <f t="shared" si="385"/>
        <v>31</v>
      </c>
      <c r="WX106" s="22">
        <f t="shared" si="386"/>
        <v>0</v>
      </c>
      <c r="WY106" s="22">
        <f t="shared" si="387"/>
        <v>131</v>
      </c>
      <c r="WZ106" s="22">
        <f t="shared" si="388"/>
        <v>0</v>
      </c>
      <c r="XA106" s="22">
        <f t="shared" si="389"/>
        <v>0</v>
      </c>
      <c r="XB106" s="22">
        <f t="shared" si="390"/>
        <v>4</v>
      </c>
      <c r="XC106" s="22">
        <f t="shared" si="391"/>
        <v>0</v>
      </c>
      <c r="XD106" s="22">
        <f t="shared" si="392"/>
        <v>0</v>
      </c>
      <c r="XE106" s="22">
        <f t="shared" si="393"/>
        <v>44</v>
      </c>
      <c r="XF106" s="22">
        <f t="shared" si="394"/>
        <v>1</v>
      </c>
      <c r="XG106" s="93">
        <f t="shared" si="395"/>
        <v>0</v>
      </c>
    </row>
    <row r="107" spans="1:631" ht="17.100000000000001" customHeight="1" x14ac:dyDescent="0.2">
      <c r="A107" s="101"/>
      <c r="B107" s="27" t="s">
        <v>276</v>
      </c>
      <c r="C107" s="535" t="s">
        <v>277</v>
      </c>
      <c r="D107" s="25" t="s">
        <v>301</v>
      </c>
      <c r="E107" s="535" t="s">
        <v>302</v>
      </c>
      <c r="F107" s="25" t="s">
        <v>305</v>
      </c>
      <c r="G107" s="535" t="s">
        <v>306</v>
      </c>
      <c r="H107" s="25">
        <v>72</v>
      </c>
      <c r="I107" s="28">
        <v>4</v>
      </c>
      <c r="J107" s="17">
        <f t="shared" si="228"/>
        <v>0.68918436551847218</v>
      </c>
      <c r="K107" s="17">
        <f t="shared" si="229"/>
        <v>0.27779760842405854</v>
      </c>
      <c r="L107" s="17">
        <f t="shared" si="230"/>
        <v>1</v>
      </c>
      <c r="M107" s="17">
        <f t="shared" si="231"/>
        <v>5.4275828650133938E-2</v>
      </c>
      <c r="N107" s="17">
        <f t="shared" si="232"/>
        <v>0.27965314338804581</v>
      </c>
      <c r="O107" s="17">
        <f t="shared" si="233"/>
        <v>4.0514010351597358E-2</v>
      </c>
      <c r="P107" s="17">
        <f t="shared" si="234"/>
        <v>0.89754437054818781</v>
      </c>
      <c r="Q107" s="17">
        <f t="shared" si="235"/>
        <v>0.67252180014032281</v>
      </c>
      <c r="R107" s="69">
        <f t="shared" si="236"/>
        <v>0.85369768468360019</v>
      </c>
      <c r="S107" s="422">
        <f t="shared" si="237"/>
        <v>0.5294654235227132</v>
      </c>
      <c r="T107" s="17">
        <f t="shared" si="396"/>
        <v>0.4705345764772868</v>
      </c>
      <c r="U107" s="10">
        <f t="shared" si="238"/>
        <v>27929.520855962313</v>
      </c>
      <c r="V107" s="32">
        <v>5</v>
      </c>
      <c r="W107" s="550">
        <f t="shared" si="239"/>
        <v>0</v>
      </c>
      <c r="X107" s="550">
        <f t="shared" si="240"/>
        <v>0.41835431241160204</v>
      </c>
      <c r="Y107" s="550">
        <f t="shared" si="241"/>
        <v>0.58164568758839796</v>
      </c>
      <c r="Z107" s="551">
        <f t="shared" si="242"/>
        <v>34524.74307818454</v>
      </c>
      <c r="AA107" s="426">
        <f t="shared" si="243"/>
        <v>7.7396094816112676E-2</v>
      </c>
      <c r="AB107" s="59">
        <f t="shared" si="244"/>
        <v>0.89761595526889293</v>
      </c>
      <c r="AC107" s="59">
        <f t="shared" si="245"/>
        <v>0.15605966759574688</v>
      </c>
      <c r="AD107" s="59">
        <f t="shared" si="246"/>
        <v>0.27965314338804581</v>
      </c>
      <c r="AE107" s="59">
        <f t="shared" si="247"/>
        <v>0.32747819985967724</v>
      </c>
      <c r="AF107" s="59">
        <f t="shared" si="248"/>
        <v>0.47873163186388246</v>
      </c>
      <c r="AG107" s="59">
        <f t="shared" si="249"/>
        <v>0.54571955500029745</v>
      </c>
      <c r="AH107" s="59">
        <f t="shared" si="250"/>
        <v>4.0514010351597358E-2</v>
      </c>
      <c r="AI107" s="59">
        <f t="shared" si="251"/>
        <v>0.88363376762448687</v>
      </c>
      <c r="AJ107" s="59">
        <f t="shared" si="252"/>
        <v>0.4947349634124576</v>
      </c>
      <c r="AK107" s="59">
        <f t="shared" si="253"/>
        <v>0.10245562945181221</v>
      </c>
      <c r="AL107" s="35">
        <f t="shared" si="254"/>
        <v>1</v>
      </c>
      <c r="AM107" s="27">
        <v>59357</v>
      </c>
      <c r="AN107" s="25">
        <v>27961</v>
      </c>
      <c r="AO107" s="25">
        <v>31396</v>
      </c>
      <c r="AP107" s="17">
        <f t="shared" si="255"/>
        <v>1.1528708449612755E-3</v>
      </c>
      <c r="AQ107" s="63">
        <v>89.059115810931331</v>
      </c>
      <c r="AR107" s="58">
        <v>2558.54793169</v>
      </c>
      <c r="AS107" s="24">
        <f t="shared" si="256"/>
        <v>23.199487203193751</v>
      </c>
      <c r="AT107" s="17">
        <f t="shared" si="406"/>
        <v>2.0035310600117234E-2</v>
      </c>
      <c r="AU107" s="25">
        <v>58393</v>
      </c>
      <c r="AV107" s="25">
        <v>27187</v>
      </c>
      <c r="AW107" s="25">
        <v>31206</v>
      </c>
      <c r="AX107" s="18">
        <v>964</v>
      </c>
      <c r="AY107" s="18">
        <v>774</v>
      </c>
      <c r="AZ107" s="18">
        <v>190</v>
      </c>
      <c r="BA107" s="25">
        <v>4594</v>
      </c>
      <c r="BB107" s="25">
        <v>2112</v>
      </c>
      <c r="BC107" s="25">
        <v>2482</v>
      </c>
      <c r="BD107" s="63">
        <v>85.092667203867848</v>
      </c>
      <c r="BE107" s="25">
        <v>54763</v>
      </c>
      <c r="BF107" s="25">
        <v>25849</v>
      </c>
      <c r="BG107" s="25">
        <v>28914</v>
      </c>
      <c r="BH107" s="63">
        <v>89.399598810264919</v>
      </c>
      <c r="BI107" s="17">
        <v>7.7396094816112676E-2</v>
      </c>
      <c r="BJ107" s="25">
        <v>13069</v>
      </c>
      <c r="BK107" s="25">
        <v>39908</v>
      </c>
      <c r="BL107" s="25">
        <v>6380</v>
      </c>
      <c r="BM107" s="17">
        <v>0.48734589555978752</v>
      </c>
      <c r="BN107" s="10">
        <f t="shared" si="258"/>
        <v>30429.609677257689</v>
      </c>
      <c r="BO107" s="29">
        <v>0.32747819985967724</v>
      </c>
      <c r="BP107" s="30">
        <f t="shared" si="259"/>
        <v>0.67252180014032281</v>
      </c>
      <c r="BQ107" s="31">
        <v>15.986769570011026</v>
      </c>
      <c r="BR107" s="25">
        <v>46288</v>
      </c>
      <c r="BS107" s="25">
        <v>8896</v>
      </c>
      <c r="BT107" s="25">
        <v>31019</v>
      </c>
      <c r="BU107" s="25">
        <v>4728</v>
      </c>
      <c r="BV107" s="18">
        <v>1276</v>
      </c>
      <c r="BW107" s="18">
        <v>369</v>
      </c>
      <c r="BX107" s="25">
        <v>16809</v>
      </c>
      <c r="BY107" s="25">
        <v>13394</v>
      </c>
      <c r="BZ107" s="25">
        <v>3415</v>
      </c>
      <c r="CA107" s="59">
        <v>0.20316497114640966</v>
      </c>
      <c r="CB107" s="25">
        <v>58393</v>
      </c>
      <c r="CC107" s="18">
        <v>964</v>
      </c>
      <c r="CD107" s="17">
        <f t="shared" si="260"/>
        <v>1.6508828112958746E-2</v>
      </c>
      <c r="CE107" s="25">
        <v>1381</v>
      </c>
      <c r="CF107" s="25">
        <v>3419</v>
      </c>
      <c r="CG107" s="25">
        <v>4675</v>
      </c>
      <c r="CH107" s="25">
        <v>3580</v>
      </c>
      <c r="CI107" s="25">
        <v>2074</v>
      </c>
      <c r="CJ107" s="18">
        <v>924</v>
      </c>
      <c r="CK107" s="18">
        <v>417</v>
      </c>
      <c r="CL107" s="18">
        <v>215</v>
      </c>
      <c r="CM107" s="18">
        <v>124</v>
      </c>
      <c r="CN107" s="26">
        <v>3.4739127848176574</v>
      </c>
      <c r="CO107" s="27">
        <v>16809</v>
      </c>
      <c r="CP107" s="34">
        <f t="shared" si="261"/>
        <v>3.5312630138616217</v>
      </c>
      <c r="CQ107" s="18">
        <v>24</v>
      </c>
      <c r="CR107" s="18">
        <v>221</v>
      </c>
      <c r="CS107" s="18">
        <v>418</v>
      </c>
      <c r="CT107" s="25">
        <v>9287</v>
      </c>
      <c r="CU107" s="25">
        <v>6632</v>
      </c>
      <c r="CV107" s="18">
        <v>133</v>
      </c>
      <c r="CW107" s="18">
        <v>71</v>
      </c>
      <c r="CX107" s="18">
        <v>23</v>
      </c>
      <c r="CY107" s="25">
        <v>16809</v>
      </c>
      <c r="CZ107" s="25">
        <v>16177</v>
      </c>
      <c r="DA107" s="18">
        <v>199</v>
      </c>
      <c r="DB107" s="18">
        <v>258</v>
      </c>
      <c r="DC107" s="18">
        <v>127</v>
      </c>
      <c r="DD107" s="18">
        <v>25</v>
      </c>
      <c r="DE107" s="18">
        <v>23</v>
      </c>
      <c r="DF107" s="25">
        <v>16809</v>
      </c>
      <c r="DG107" s="25">
        <v>7581</v>
      </c>
      <c r="DH107" s="18">
        <v>457</v>
      </c>
      <c r="DI107" s="18">
        <v>9</v>
      </c>
      <c r="DJ107" s="25">
        <v>8751</v>
      </c>
      <c r="DK107" s="18">
        <v>4</v>
      </c>
      <c r="DL107" s="18">
        <v>7</v>
      </c>
      <c r="DM107" s="25">
        <f t="shared" si="262"/>
        <v>27923.310964364329</v>
      </c>
      <c r="DN107" s="17">
        <f t="shared" si="263"/>
        <v>0.52061395680885236</v>
      </c>
      <c r="DO107" s="17">
        <f t="shared" si="264"/>
        <v>2.3796775536914747E-4</v>
      </c>
      <c r="DP107" s="23">
        <f t="shared" si="265"/>
        <v>0.47873163186388246</v>
      </c>
      <c r="DQ107" s="23">
        <f t="shared" si="266"/>
        <v>0.52126836813611754</v>
      </c>
      <c r="DR107" s="25">
        <v>16809</v>
      </c>
      <c r="DS107" s="18">
        <v>64</v>
      </c>
      <c r="DT107" s="25">
        <v>8076</v>
      </c>
      <c r="DU107" s="18">
        <v>12</v>
      </c>
      <c r="DV107" s="25">
        <v>8080</v>
      </c>
      <c r="DW107" s="18">
        <v>10</v>
      </c>
      <c r="DX107" s="18">
        <v>560</v>
      </c>
      <c r="DY107" s="18">
        <v>7</v>
      </c>
      <c r="DZ107" s="17">
        <f t="shared" si="267"/>
        <v>0.96567315128800046</v>
      </c>
      <c r="EA107" s="17">
        <f t="shared" si="268"/>
        <v>3.4326848711999536E-2</v>
      </c>
      <c r="EB107" s="25">
        <v>16809</v>
      </c>
      <c r="EC107" s="25">
        <v>9083</v>
      </c>
      <c r="ED107" s="18">
        <v>90</v>
      </c>
      <c r="EE107" s="25">
        <v>7156</v>
      </c>
      <c r="EF107" s="17">
        <f t="shared" si="407"/>
        <v>0.42572431435540486</v>
      </c>
      <c r="EG107" s="18">
        <v>426</v>
      </c>
      <c r="EH107" s="18">
        <v>54</v>
      </c>
      <c r="EI107" s="17">
        <f t="shared" si="270"/>
        <v>0.54571955500029745</v>
      </c>
      <c r="EJ107" s="17">
        <f t="shared" si="271"/>
        <v>2.5343565946814205E-2</v>
      </c>
      <c r="EK107" s="69">
        <f t="shared" si="272"/>
        <v>0.27779760842405854</v>
      </c>
      <c r="EL107" s="27">
        <v>45427</v>
      </c>
      <c r="EM107" s="25">
        <v>40776</v>
      </c>
      <c r="EN107" s="25">
        <v>4651</v>
      </c>
      <c r="EO107" s="59">
        <v>0.89761595526889293</v>
      </c>
      <c r="EP107" s="25">
        <v>20506</v>
      </c>
      <c r="EQ107" s="25">
        <v>19501</v>
      </c>
      <c r="ER107" s="25">
        <v>1005</v>
      </c>
      <c r="ES107" s="59">
        <v>0.95098995415975807</v>
      </c>
      <c r="ET107" s="25">
        <v>24921</v>
      </c>
      <c r="EU107" s="25">
        <v>21275</v>
      </c>
      <c r="EV107" s="25">
        <v>3646</v>
      </c>
      <c r="EW107" s="59">
        <v>0.85369768468360019</v>
      </c>
      <c r="EX107" s="25">
        <v>3517</v>
      </c>
      <c r="EY107" s="25">
        <v>3376</v>
      </c>
      <c r="EZ107" s="25">
        <v>141</v>
      </c>
      <c r="FA107" s="59">
        <v>0.95990901336366219</v>
      </c>
      <c r="FB107" s="25">
        <v>41910</v>
      </c>
      <c r="FC107" s="25">
        <v>37400</v>
      </c>
      <c r="FD107" s="25">
        <v>4510</v>
      </c>
      <c r="FE107" s="59">
        <v>0.8923884514435696</v>
      </c>
      <c r="FF107" s="25">
        <v>20464</v>
      </c>
      <c r="FG107" s="25">
        <v>7325</v>
      </c>
      <c r="FH107" s="25">
        <v>11895</v>
      </c>
      <c r="FI107" s="25">
        <v>1244</v>
      </c>
      <c r="FJ107" s="23">
        <f t="shared" si="273"/>
        <v>6.0789679437060207E-2</v>
      </c>
      <c r="FK107" s="23">
        <f t="shared" si="274"/>
        <v>0.58126465989053944</v>
      </c>
      <c r="FL107" s="36">
        <f t="shared" si="275"/>
        <v>5.888263665594855</v>
      </c>
      <c r="FM107" s="25">
        <v>9842</v>
      </c>
      <c r="FN107" s="25">
        <v>3686</v>
      </c>
      <c r="FO107" s="17">
        <f t="shared" si="276"/>
        <v>0.37451737451737449</v>
      </c>
      <c r="FP107" s="25">
        <v>5572</v>
      </c>
      <c r="FQ107" s="17">
        <f t="shared" si="277"/>
        <v>0.56614509246088196</v>
      </c>
      <c r="FR107" s="18">
        <v>584</v>
      </c>
      <c r="FS107" s="17">
        <f t="shared" si="278"/>
        <v>5.9337533021743549E-2</v>
      </c>
      <c r="FT107" s="25">
        <v>10622</v>
      </c>
      <c r="FU107" s="25">
        <v>3639</v>
      </c>
      <c r="FV107" s="25">
        <v>6323</v>
      </c>
      <c r="FW107" s="17">
        <f t="shared" si="279"/>
        <v>6.2135191112784788E-2</v>
      </c>
      <c r="FX107" s="17">
        <f t="shared" si="280"/>
        <v>0.59527395970626995</v>
      </c>
      <c r="FY107" s="18">
        <v>660</v>
      </c>
      <c r="FZ107" s="25">
        <v>38748</v>
      </c>
      <c r="GA107" s="25">
        <v>6047</v>
      </c>
      <c r="GB107" s="25">
        <v>21865</v>
      </c>
      <c r="GC107" s="25">
        <v>4084</v>
      </c>
      <c r="GD107" s="18">
        <v>1757</v>
      </c>
      <c r="GE107" s="18">
        <v>71</v>
      </c>
      <c r="GF107" s="18">
        <v>1451</v>
      </c>
      <c r="GG107" s="18">
        <v>21</v>
      </c>
      <c r="GH107" s="18">
        <v>114</v>
      </c>
      <c r="GI107" s="25">
        <v>3338</v>
      </c>
      <c r="GJ107" s="10">
        <f t="shared" si="281"/>
        <v>6047</v>
      </c>
      <c r="GK107" s="10">
        <f t="shared" si="400"/>
        <v>32701</v>
      </c>
      <c r="GL107" s="10">
        <f t="shared" si="401"/>
        <v>10835.999999999998</v>
      </c>
      <c r="GM107" s="10">
        <f t="shared" si="282"/>
        <v>27912</v>
      </c>
      <c r="GN107" s="10">
        <f t="shared" si="402"/>
        <v>6752</v>
      </c>
      <c r="GO107" s="17">
        <f t="shared" si="283"/>
        <v>0.15605966759574688</v>
      </c>
      <c r="GP107" s="17">
        <f t="shared" si="403"/>
        <v>0.84394033240425315</v>
      </c>
      <c r="GQ107" s="17">
        <f t="shared" si="404"/>
        <v>0.27965314338804581</v>
      </c>
      <c r="GR107" s="17">
        <f t="shared" si="405"/>
        <v>0.17425415505316402</v>
      </c>
      <c r="GS107" s="17">
        <f t="shared" si="284"/>
        <v>0.56179673789614948</v>
      </c>
      <c r="GT107" s="25">
        <v>17704</v>
      </c>
      <c r="GU107" s="25">
        <v>1866</v>
      </c>
      <c r="GV107" s="25">
        <v>9706</v>
      </c>
      <c r="GW107" s="25">
        <v>2328</v>
      </c>
      <c r="GX107" s="18">
        <v>1054</v>
      </c>
      <c r="GY107" s="18">
        <v>46</v>
      </c>
      <c r="GZ107" s="18">
        <v>615</v>
      </c>
      <c r="HA107" s="18">
        <v>8</v>
      </c>
      <c r="HB107" s="18">
        <v>70</v>
      </c>
      <c r="HC107" s="25">
        <v>2011</v>
      </c>
      <c r="HD107" s="23">
        <f t="shared" si="285"/>
        <v>0.10539990962494351</v>
      </c>
      <c r="HE107" s="23">
        <f t="shared" si="286"/>
        <v>0.8946000903750565</v>
      </c>
      <c r="HF107" s="23">
        <f t="shared" si="287"/>
        <v>0.34636240397650248</v>
      </c>
      <c r="HG107" s="23">
        <f t="shared" si="288"/>
        <v>0.21486669679168549</v>
      </c>
      <c r="HH107" s="25">
        <v>21044</v>
      </c>
      <c r="HI107" s="25">
        <v>4181</v>
      </c>
      <c r="HJ107" s="25">
        <v>12159</v>
      </c>
      <c r="HK107" s="25">
        <v>1756</v>
      </c>
      <c r="HL107" s="18">
        <v>703</v>
      </c>
      <c r="HM107" s="18">
        <v>25</v>
      </c>
      <c r="HN107" s="18">
        <v>836</v>
      </c>
      <c r="HO107" s="18">
        <v>13</v>
      </c>
      <c r="HP107" s="18">
        <v>44</v>
      </c>
      <c r="HQ107" s="25">
        <v>1327</v>
      </c>
      <c r="HR107" s="23">
        <f t="shared" si="289"/>
        <v>0.1986789583729329</v>
      </c>
      <c r="HS107" s="23">
        <f t="shared" si="290"/>
        <v>0.80132104162706708</v>
      </c>
      <c r="HT107" s="80">
        <f t="shared" si="291"/>
        <v>0.22353164797567002</v>
      </c>
      <c r="HU107" s="27">
        <v>50822</v>
      </c>
      <c r="HV107" s="18">
        <v>1286</v>
      </c>
      <c r="HW107" s="25">
        <v>2714</v>
      </c>
      <c r="HX107" s="18">
        <v>370</v>
      </c>
      <c r="HY107" s="25">
        <v>18796</v>
      </c>
      <c r="HZ107" s="25">
        <v>12800</v>
      </c>
      <c r="IA107" s="18">
        <v>585</v>
      </c>
      <c r="IB107" s="18">
        <v>42</v>
      </c>
      <c r="IC107" s="25">
        <v>4542</v>
      </c>
      <c r="ID107" s="25">
        <v>3393</v>
      </c>
      <c r="IE107" s="25">
        <v>5018</v>
      </c>
      <c r="IF107" s="18">
        <v>460</v>
      </c>
      <c r="IG107" s="18">
        <v>816</v>
      </c>
      <c r="IH107" s="17">
        <f t="shared" si="292"/>
        <v>0.3186218566762426</v>
      </c>
      <c r="II107" s="17">
        <f t="shared" si="293"/>
        <v>0.25185943095509816</v>
      </c>
      <c r="IJ107" s="30">
        <f t="shared" si="294"/>
        <v>3.9704687500000002</v>
      </c>
      <c r="IK107" s="17">
        <f t="shared" si="397"/>
        <v>5.4275828650133938E-2</v>
      </c>
      <c r="IL107" s="25">
        <v>23568</v>
      </c>
      <c r="IM107" s="18">
        <v>708</v>
      </c>
      <c r="IN107" s="25">
        <v>1556</v>
      </c>
      <c r="IO107" s="18">
        <v>249</v>
      </c>
      <c r="IP107" s="25">
        <v>10866</v>
      </c>
      <c r="IQ107" s="25">
        <v>4569</v>
      </c>
      <c r="IR107" s="18">
        <v>260</v>
      </c>
      <c r="IS107" s="18">
        <v>20</v>
      </c>
      <c r="IT107" s="25">
        <v>2276</v>
      </c>
      <c r="IU107" s="25">
        <v>241</v>
      </c>
      <c r="IV107" s="25">
        <v>1995</v>
      </c>
      <c r="IW107" s="18">
        <v>235</v>
      </c>
      <c r="IX107" s="18">
        <v>593</v>
      </c>
      <c r="IY107" s="17">
        <f t="shared" si="295"/>
        <v>0.77257298031228783</v>
      </c>
      <c r="IZ107" s="25">
        <v>27254</v>
      </c>
      <c r="JA107" s="18">
        <v>578</v>
      </c>
      <c r="JB107" s="25">
        <v>1158</v>
      </c>
      <c r="JC107" s="18">
        <v>121</v>
      </c>
      <c r="JD107" s="25">
        <v>7930</v>
      </c>
      <c r="JE107" s="25">
        <v>8231</v>
      </c>
      <c r="JF107" s="18">
        <v>325</v>
      </c>
      <c r="JG107" s="18">
        <v>22</v>
      </c>
      <c r="JH107" s="25">
        <v>2266</v>
      </c>
      <c r="JI107" s="25">
        <v>3152</v>
      </c>
      <c r="JJ107" s="25">
        <v>3023</v>
      </c>
      <c r="JK107" s="18">
        <v>225</v>
      </c>
      <c r="JL107" s="18">
        <v>223</v>
      </c>
      <c r="JM107" s="80">
        <f t="shared" si="296"/>
        <v>0.67303881998972626</v>
      </c>
      <c r="JN107" s="27">
        <v>50822</v>
      </c>
      <c r="JO107" s="25">
        <v>45135</v>
      </c>
      <c r="JP107" s="18">
        <v>6</v>
      </c>
      <c r="JQ107" s="18">
        <v>31</v>
      </c>
      <c r="JR107" s="18">
        <v>116</v>
      </c>
      <c r="JS107" s="18">
        <v>259</v>
      </c>
      <c r="JT107" s="18">
        <v>66</v>
      </c>
      <c r="JU107" s="18" t="s">
        <v>764</v>
      </c>
      <c r="JV107" s="18">
        <v>2</v>
      </c>
      <c r="JW107" s="25">
        <v>5207</v>
      </c>
      <c r="JX107" s="17">
        <f t="shared" si="297"/>
        <v>0.10245562945181221</v>
      </c>
      <c r="JY107" s="17">
        <f t="shared" si="298"/>
        <v>0.89754437054818781</v>
      </c>
      <c r="JZ107" s="25">
        <v>4018</v>
      </c>
      <c r="KA107" s="25">
        <v>3759</v>
      </c>
      <c r="KB107" s="18" t="s">
        <v>764</v>
      </c>
      <c r="KC107" s="18">
        <v>1</v>
      </c>
      <c r="KD107" s="18">
        <v>5</v>
      </c>
      <c r="KE107" s="18">
        <v>39</v>
      </c>
      <c r="KF107" s="18">
        <v>2</v>
      </c>
      <c r="KG107" s="18" t="s">
        <v>764</v>
      </c>
      <c r="KH107" s="18" t="s">
        <v>764</v>
      </c>
      <c r="KI107" s="25">
        <v>212</v>
      </c>
      <c r="KJ107" s="17">
        <f t="shared" si="299"/>
        <v>5.2762568442010951E-2</v>
      </c>
      <c r="KK107" s="25">
        <v>46804</v>
      </c>
      <c r="KL107" s="25">
        <v>41376</v>
      </c>
      <c r="KM107" s="18">
        <v>6</v>
      </c>
      <c r="KN107" s="18">
        <v>30</v>
      </c>
      <c r="KO107" s="18">
        <v>111</v>
      </c>
      <c r="KP107" s="18">
        <v>220</v>
      </c>
      <c r="KQ107" s="18">
        <v>64</v>
      </c>
      <c r="KR107" s="18" t="s">
        <v>764</v>
      </c>
      <c r="KS107" s="18">
        <v>2</v>
      </c>
      <c r="KT107" s="25">
        <v>4995</v>
      </c>
      <c r="KU107" s="69">
        <f t="shared" si="408"/>
        <v>0.10672164772241689</v>
      </c>
      <c r="KV107" s="27">
        <v>59357</v>
      </c>
      <c r="KW107" s="25">
        <v>55147</v>
      </c>
      <c r="KX107" s="25">
        <v>4210</v>
      </c>
      <c r="KY107" s="59">
        <v>7.0926765166703168E-2</v>
      </c>
      <c r="KZ107" s="25">
        <v>2162</v>
      </c>
      <c r="LA107" s="18">
        <v>1344</v>
      </c>
      <c r="LB107" s="18">
        <v>1631</v>
      </c>
      <c r="LC107" s="18">
        <v>1191</v>
      </c>
      <c r="LD107" s="25">
        <v>27961</v>
      </c>
      <c r="LE107" s="25">
        <v>26088</v>
      </c>
      <c r="LF107" s="25">
        <v>1873</v>
      </c>
      <c r="LG107" s="59">
        <v>6.6986159293301387E-2</v>
      </c>
      <c r="LH107" s="25">
        <v>31396</v>
      </c>
      <c r="LI107" s="25">
        <v>29059</v>
      </c>
      <c r="LJ107" s="25">
        <v>2337</v>
      </c>
      <c r="LK107" s="35">
        <v>7.443623391514842E-2</v>
      </c>
      <c r="LL107" s="27">
        <v>16809</v>
      </c>
      <c r="LM107" s="18">
        <v>7</v>
      </c>
      <c r="LN107" s="25">
        <v>14846</v>
      </c>
      <c r="LO107" s="18">
        <v>389</v>
      </c>
      <c r="LP107" s="18">
        <v>57</v>
      </c>
      <c r="LQ107" s="18">
        <v>83</v>
      </c>
      <c r="LR107" s="25">
        <v>1427</v>
      </c>
      <c r="LS107" s="23">
        <f t="shared" si="301"/>
        <v>8.4894996727943359E-2</v>
      </c>
      <c r="LT107" s="23">
        <f t="shared" si="302"/>
        <v>0.91510500327205668</v>
      </c>
      <c r="LU107" s="17">
        <f t="shared" si="303"/>
        <v>0.88363376762448687</v>
      </c>
      <c r="LV107" s="25">
        <v>16809</v>
      </c>
      <c r="LW107" s="18">
        <v>349</v>
      </c>
      <c r="LX107" s="25">
        <v>2463</v>
      </c>
      <c r="LY107" s="25">
        <v>5493</v>
      </c>
      <c r="LZ107" s="25">
        <v>1177</v>
      </c>
      <c r="MA107" s="18">
        <v>66</v>
      </c>
      <c r="MB107" s="25">
        <v>6250</v>
      </c>
      <c r="MC107" s="18">
        <v>416</v>
      </c>
      <c r="MD107" s="18">
        <v>11</v>
      </c>
      <c r="ME107" s="18" t="s">
        <v>764</v>
      </c>
      <c r="MF107" s="18">
        <v>584</v>
      </c>
      <c r="MG107" s="17">
        <f t="shared" si="304"/>
        <v>0.40049973228627522</v>
      </c>
      <c r="MH107" s="17">
        <f t="shared" si="305"/>
        <v>0.4947349634124576</v>
      </c>
      <c r="MI107" s="25">
        <v>16809</v>
      </c>
      <c r="MJ107" s="18">
        <v>433</v>
      </c>
      <c r="MK107" s="25">
        <v>2625</v>
      </c>
      <c r="ML107" s="25">
        <v>5831</v>
      </c>
      <c r="MM107" s="18">
        <v>509</v>
      </c>
      <c r="MN107" s="18">
        <v>132</v>
      </c>
      <c r="MO107" s="25">
        <v>6184</v>
      </c>
      <c r="MP107" s="18">
        <v>418</v>
      </c>
      <c r="MQ107" s="18">
        <v>1</v>
      </c>
      <c r="MR107" s="18" t="s">
        <v>764</v>
      </c>
      <c r="MS107" s="18">
        <v>676</v>
      </c>
      <c r="MT107" s="17">
        <f t="shared" si="306"/>
        <v>0.55375096674400615</v>
      </c>
      <c r="MU107" s="69">
        <f t="shared" si="307"/>
        <v>0.68918436551847218</v>
      </c>
      <c r="MV107" s="27">
        <v>16809</v>
      </c>
      <c r="MW107" s="18">
        <v>681</v>
      </c>
      <c r="MX107" s="18">
        <v>124</v>
      </c>
      <c r="MY107" s="25">
        <v>3248</v>
      </c>
      <c r="MZ107" s="25">
        <v>1050</v>
      </c>
      <c r="NA107" s="25">
        <v>9488</v>
      </c>
      <c r="NB107" s="18">
        <v>33</v>
      </c>
      <c r="NC107" s="25">
        <v>1808</v>
      </c>
      <c r="ND107" s="18">
        <v>377</v>
      </c>
      <c r="NE107" s="17">
        <f t="shared" si="308"/>
        <v>4.0514010351597358E-2</v>
      </c>
      <c r="NF107" s="10">
        <f t="shared" si="309"/>
        <v>2365.7346064608246</v>
      </c>
      <c r="NG107" s="17">
        <f t="shared" si="310"/>
        <v>0.71253495151406987</v>
      </c>
      <c r="NH107" s="25">
        <v>16809</v>
      </c>
      <c r="NI107" s="18">
        <v>7</v>
      </c>
      <c r="NJ107" s="18">
        <v>1</v>
      </c>
      <c r="NK107" s="18">
        <v>2</v>
      </c>
      <c r="NL107" s="18">
        <v>5</v>
      </c>
      <c r="NM107" s="25">
        <v>16403</v>
      </c>
      <c r="NN107" s="18">
        <v>368</v>
      </c>
      <c r="NO107" s="18">
        <v>6</v>
      </c>
      <c r="NP107" s="18">
        <v>1</v>
      </c>
      <c r="NQ107" s="32">
        <v>16</v>
      </c>
      <c r="NR107" s="27">
        <v>16809</v>
      </c>
      <c r="NS107" s="37">
        <f t="shared" si="311"/>
        <v>1.1008983282765186</v>
      </c>
      <c r="NT107" s="37">
        <f t="shared" si="312"/>
        <v>0.2970626864612167</v>
      </c>
      <c r="NU107" s="37">
        <f t="shared" si="313"/>
        <v>0.90834909483923265</v>
      </c>
      <c r="NV107" s="17">
        <f t="shared" si="314"/>
        <v>0.18445047946225232</v>
      </c>
      <c r="NW107" s="10">
        <f t="shared" si="315"/>
        <v>8360</v>
      </c>
      <c r="NX107" s="17">
        <f t="shared" si="316"/>
        <v>0.49735260872151821</v>
      </c>
      <c r="NY107" s="19">
        <f t="shared" si="317"/>
        <v>0.1506604912685397</v>
      </c>
      <c r="NZ107" s="25">
        <v>8449</v>
      </c>
      <c r="OA107" s="25">
        <v>5553</v>
      </c>
      <c r="OB107" s="18">
        <v>891</v>
      </c>
      <c r="OC107" s="25">
        <v>2869</v>
      </c>
      <c r="OD107" s="18">
        <v>87</v>
      </c>
      <c r="OE107" s="18">
        <v>656</v>
      </c>
      <c r="OF107" s="17">
        <f t="shared" si="318"/>
        <v>0.17068237253852103</v>
      </c>
      <c r="OG107" s="17">
        <f t="shared" si="319"/>
        <v>0.50264739127848179</v>
      </c>
      <c r="OH107" s="17">
        <f t="shared" si="320"/>
        <v>0.33035873639121899</v>
      </c>
      <c r="OI107" s="69">
        <f t="shared" si="321"/>
        <v>3.9026711880540188E-2</v>
      </c>
      <c r="OJ107" s="27">
        <v>16809</v>
      </c>
      <c r="OK107" s="18">
        <v>100</v>
      </c>
      <c r="OL107" s="25">
        <v>5585</v>
      </c>
      <c r="OM107" s="25">
        <v>2553</v>
      </c>
      <c r="ON107" s="18">
        <v>70</v>
      </c>
      <c r="OO107" s="18">
        <v>36</v>
      </c>
      <c r="OP107" s="18">
        <v>53</v>
      </c>
      <c r="OQ107" s="25">
        <v>9191</v>
      </c>
      <c r="OR107" s="69">
        <f t="shared" si="322"/>
        <v>0.34552918079600214</v>
      </c>
      <c r="OS107" s="85">
        <v>19737</v>
      </c>
      <c r="OT107" s="22">
        <v>19737</v>
      </c>
      <c r="OU107" s="38">
        <f t="shared" si="409"/>
        <v>0.37229086107705367</v>
      </c>
      <c r="OV107" s="39">
        <v>0.85945128438972485</v>
      </c>
      <c r="OW107" s="22">
        <v>1696299</v>
      </c>
      <c r="OX107" s="36">
        <f t="shared" si="410"/>
        <v>69409162.481999993</v>
      </c>
      <c r="OY107" s="36">
        <f t="shared" si="411"/>
        <v>1337268.2244260537</v>
      </c>
      <c r="OZ107" s="22">
        <v>95</v>
      </c>
      <c r="PA107" s="22">
        <v>95</v>
      </c>
      <c r="PB107" s="38">
        <f t="shared" si="412"/>
        <v>1.7919456757521455E-3</v>
      </c>
      <c r="PC107" s="39">
        <v>0.60126315789473683</v>
      </c>
      <c r="PD107" s="22">
        <v>5712</v>
      </c>
      <c r="PE107" s="40">
        <f t="shared" si="327"/>
        <v>233723.61600000001</v>
      </c>
      <c r="PF107" s="36">
        <f t="shared" si="328"/>
        <v>29179.903279982194</v>
      </c>
      <c r="PG107" s="22">
        <v>11620</v>
      </c>
      <c r="PH107" s="22">
        <v>11620</v>
      </c>
      <c r="PI107" s="38">
        <f t="shared" si="413"/>
        <v>0.21918325002357822</v>
      </c>
      <c r="PJ107" s="39">
        <v>0.1027409638554217</v>
      </c>
      <c r="PK107" s="22">
        <v>119385</v>
      </c>
      <c r="PL107" s="41">
        <f t="shared" si="330"/>
        <v>4884995.43</v>
      </c>
      <c r="PM107" s="36">
        <f t="shared" si="331"/>
        <v>949895.79328625486</v>
      </c>
      <c r="PN107" s="22">
        <v>6355</v>
      </c>
      <c r="PO107" s="22">
        <v>6355</v>
      </c>
      <c r="PP107" s="38">
        <f t="shared" si="414"/>
        <v>0.11987173441478827</v>
      </c>
      <c r="PQ107" s="39">
        <v>0.68978599527930773</v>
      </c>
      <c r="PR107" s="22">
        <v>438359</v>
      </c>
      <c r="PS107" s="41">
        <f t="shared" si="333"/>
        <v>17936773.561999999</v>
      </c>
      <c r="PT107" s="36">
        <f t="shared" si="334"/>
        <v>833257.11741972028</v>
      </c>
      <c r="PU107" s="22">
        <v>4721</v>
      </c>
      <c r="PV107" s="22">
        <v>4721</v>
      </c>
      <c r="PW107" s="38">
        <f t="shared" si="415"/>
        <v>8.9050268791851364E-2</v>
      </c>
      <c r="PX107" s="39">
        <v>0.26280025418343572</v>
      </c>
      <c r="PY107" s="22">
        <v>124068</v>
      </c>
      <c r="PZ107" s="36">
        <f t="shared" si="336"/>
        <v>720267.49762246816</v>
      </c>
      <c r="QA107" s="22">
        <v>4405</v>
      </c>
      <c r="QB107" s="22">
        <v>4405</v>
      </c>
      <c r="QC107" s="39">
        <v>5.2778206583427929</v>
      </c>
      <c r="QD107" s="22">
        <v>2324880</v>
      </c>
      <c r="QE107" s="22">
        <f t="shared" si="337"/>
        <v>3745.6399999999976</v>
      </c>
      <c r="QF107" s="22"/>
      <c r="QG107" s="22"/>
      <c r="QH107" s="22"/>
      <c r="QI107" s="38">
        <f t="shared" si="416"/>
        <v>0</v>
      </c>
      <c r="QJ107" s="39">
        <v>0</v>
      </c>
      <c r="QK107" s="22"/>
      <c r="QL107" s="42">
        <f t="shared" si="339"/>
        <v>0</v>
      </c>
      <c r="QM107" s="22">
        <f t="shared" si="417"/>
        <v>6082</v>
      </c>
      <c r="QN107" s="22">
        <v>880</v>
      </c>
      <c r="QO107" s="22">
        <v>880</v>
      </c>
      <c r="QP107" s="38">
        <f t="shared" si="418"/>
        <v>1.6599075733283033E-2</v>
      </c>
      <c r="QQ107" s="39">
        <v>0.13845454545454547</v>
      </c>
      <c r="QR107" s="22">
        <v>12184</v>
      </c>
      <c r="QS107" s="36">
        <f t="shared" si="342"/>
        <v>206907.99457720402</v>
      </c>
      <c r="QT107" s="22">
        <v>4516</v>
      </c>
      <c r="QU107" s="22">
        <v>4516</v>
      </c>
      <c r="QV107" s="38">
        <f t="shared" si="419"/>
        <v>8.5183438649438836E-2</v>
      </c>
      <c r="QW107" s="39">
        <v>0.17939991142604075</v>
      </c>
      <c r="QX107" s="22">
        <v>81017</v>
      </c>
      <c r="QY107" s="36">
        <f t="shared" si="344"/>
        <v>1061814.2085348333</v>
      </c>
      <c r="QZ107" s="22">
        <v>686</v>
      </c>
      <c r="RA107" s="22">
        <v>686</v>
      </c>
      <c r="RB107" s="38">
        <f t="shared" si="420"/>
        <v>1.2939734037536546E-2</v>
      </c>
      <c r="RC107" s="39">
        <v>0.19750728862973763</v>
      </c>
      <c r="RD107" s="22">
        <v>13549</v>
      </c>
      <c r="RE107" s="36">
        <f t="shared" si="346"/>
        <v>74123.146031039432</v>
      </c>
      <c r="RF107" s="10">
        <f t="shared" si="421"/>
        <v>53015</v>
      </c>
      <c r="RG107" s="10">
        <f t="shared" si="422"/>
        <v>53015</v>
      </c>
      <c r="RH107" s="17">
        <f t="shared" si="423"/>
        <v>6.8185355100171957E-2</v>
      </c>
      <c r="RI107" s="17">
        <f t="shared" si="424"/>
        <v>1.5578139229395307E-3</v>
      </c>
      <c r="RJ107" s="17">
        <f t="shared" si="425"/>
        <v>0.25653973225513094</v>
      </c>
      <c r="RK107" s="17">
        <f t="shared" si="426"/>
        <v>5.5978332827657708E-3</v>
      </c>
      <c r="RL107" s="17">
        <f t="shared" si="427"/>
        <v>0.15985092137688614</v>
      </c>
      <c r="RM107" s="17">
        <f t="shared" si="428"/>
        <v>0.13817514513324075</v>
      </c>
      <c r="RN107" s="17">
        <f t="shared" si="429"/>
        <v>3.9692950569481772E-2</v>
      </c>
      <c r="RO107" s="17">
        <f t="shared" si="430"/>
        <v>0.2036970054224769</v>
      </c>
      <c r="RP107" s="17">
        <f t="shared" si="431"/>
        <v>1.4219684345578586E-2</v>
      </c>
      <c r="RQ107" s="17">
        <f t="shared" si="432"/>
        <v>0</v>
      </c>
      <c r="RR107" s="36">
        <f t="shared" si="433"/>
        <v>5212713.8851775564</v>
      </c>
      <c r="RS107" s="36">
        <f t="shared" si="434"/>
        <v>87.81969919600985</v>
      </c>
      <c r="RT107" s="10">
        <f t="shared" si="435"/>
        <v>0</v>
      </c>
      <c r="RU107" s="17">
        <f t="shared" si="436"/>
        <v>0</v>
      </c>
      <c r="RV107" s="37">
        <f t="shared" si="437"/>
        <v>1.1196265207960012</v>
      </c>
      <c r="RW107" s="36">
        <f t="shared" si="438"/>
        <v>0.8931549775089711</v>
      </c>
      <c r="RX107" s="85">
        <v>-1.7514259999999999</v>
      </c>
      <c r="RY107" s="93">
        <v>107</v>
      </c>
      <c r="RZ107" s="43" t="b">
        <v>0</v>
      </c>
      <c r="SA107" s="18" t="b">
        <v>0</v>
      </c>
      <c r="SB107" s="18" t="b">
        <v>0</v>
      </c>
      <c r="SC107" s="18" t="b">
        <v>0</v>
      </c>
      <c r="SD107" s="18" t="b">
        <v>0</v>
      </c>
      <c r="SE107" s="32" t="b">
        <v>1</v>
      </c>
      <c r="SF107" s="43" t="b">
        <v>0</v>
      </c>
      <c r="SG107" s="18" t="b">
        <v>0</v>
      </c>
      <c r="SH107" s="18"/>
      <c r="SI107" s="18"/>
      <c r="SJ107" s="18"/>
      <c r="SK107" s="18"/>
      <c r="SL107" s="18"/>
      <c r="SM107" s="18"/>
      <c r="SN107" s="18"/>
      <c r="SO107" s="18"/>
      <c r="SP107" s="18"/>
      <c r="SQ107" s="17">
        <f t="shared" si="365"/>
        <v>0</v>
      </c>
      <c r="SR107" s="17">
        <f t="shared" si="366"/>
        <v>0</v>
      </c>
      <c r="SS107" s="17">
        <f t="shared" si="367"/>
        <v>0</v>
      </c>
      <c r="ST107" s="17">
        <f t="shared" si="368"/>
        <v>0</v>
      </c>
      <c r="SU107" s="17">
        <f t="shared" si="369"/>
        <v>0</v>
      </c>
      <c r="SV107" s="17">
        <f t="shared" si="399"/>
        <v>0</v>
      </c>
      <c r="SW107" s="17">
        <f t="shared" si="370"/>
        <v>0</v>
      </c>
      <c r="SX107" s="17">
        <f t="shared" si="371"/>
        <v>0</v>
      </c>
      <c r="SY107" s="17">
        <f t="shared" si="372"/>
        <v>0</v>
      </c>
      <c r="SZ107" s="17">
        <f t="shared" si="373"/>
        <v>0</v>
      </c>
      <c r="TA107" s="17">
        <f t="shared" si="374"/>
        <v>0</v>
      </c>
      <c r="TB107" s="24">
        <f t="shared" si="375"/>
        <v>620</v>
      </c>
      <c r="TC107" s="69">
        <f t="shared" si="376"/>
        <v>1</v>
      </c>
      <c r="TD107" s="17">
        <f t="shared" si="398"/>
        <v>2.6014568158168575E-6</v>
      </c>
      <c r="TE107" s="95">
        <v>32</v>
      </c>
      <c r="TF107" s="71"/>
      <c r="TG107" s="71">
        <v>32</v>
      </c>
      <c r="TH107" s="71"/>
      <c r="TI107" s="71"/>
      <c r="TJ107" s="71"/>
      <c r="TK107" s="71">
        <v>189</v>
      </c>
      <c r="TL107" s="71"/>
      <c r="TM107" s="71">
        <v>20</v>
      </c>
      <c r="TN107" s="71"/>
      <c r="TO107" s="71"/>
      <c r="TP107" s="71"/>
      <c r="TQ107" s="71"/>
      <c r="TR107" s="72">
        <v>34</v>
      </c>
      <c r="TS107" s="72"/>
      <c r="TT107" s="72"/>
      <c r="TU107" s="72">
        <v>32</v>
      </c>
      <c r="TV107" s="72"/>
      <c r="TW107" s="72"/>
      <c r="TX107" s="72"/>
      <c r="TY107" s="72"/>
      <c r="TZ107" s="72">
        <v>240</v>
      </c>
      <c r="UA107" s="72"/>
      <c r="UB107" s="72"/>
      <c r="UC107" s="72"/>
      <c r="UD107" s="72"/>
      <c r="UE107" s="72">
        <v>1</v>
      </c>
      <c r="UF107" s="72"/>
      <c r="UG107" s="72"/>
      <c r="UH107" s="72"/>
      <c r="UI107" s="72"/>
      <c r="UJ107" s="73">
        <v>32</v>
      </c>
      <c r="UK107" s="73"/>
      <c r="UL107" s="73"/>
      <c r="UM107" s="73">
        <v>32</v>
      </c>
      <c r="UN107" s="73">
        <v>1</v>
      </c>
      <c r="UO107" s="73"/>
      <c r="UP107" s="73"/>
      <c r="UQ107" s="73"/>
      <c r="UR107" s="73">
        <v>242</v>
      </c>
      <c r="US107" s="73"/>
      <c r="UT107" s="73"/>
      <c r="UU107" s="73"/>
      <c r="UV107" s="73">
        <v>1</v>
      </c>
      <c r="UW107" s="73"/>
      <c r="UX107" s="73"/>
      <c r="UY107" s="73"/>
      <c r="UZ107" s="73"/>
      <c r="VA107" s="73"/>
      <c r="VB107" s="73"/>
      <c r="VC107" s="73"/>
      <c r="VD107" s="73"/>
      <c r="VE107" s="73">
        <v>1</v>
      </c>
      <c r="VF107" s="73">
        <v>1</v>
      </c>
      <c r="VG107" s="73"/>
      <c r="VH107" s="73"/>
      <c r="VI107" s="73"/>
      <c r="VJ107" s="73">
        <v>252</v>
      </c>
      <c r="VK107" s="73"/>
      <c r="VL107" s="73"/>
      <c r="VM107" s="73"/>
      <c r="VN107" s="73">
        <v>2</v>
      </c>
      <c r="VO107" s="73"/>
      <c r="VP107" s="73"/>
      <c r="VQ107" s="73"/>
      <c r="VR107" s="73"/>
      <c r="VS107" s="73"/>
      <c r="VT107" s="73"/>
      <c r="VU107" s="73"/>
      <c r="VV107" s="73"/>
      <c r="VW107" s="73">
        <v>2</v>
      </c>
      <c r="VX107" s="73"/>
      <c r="VY107" s="73"/>
      <c r="VZ107" s="73"/>
      <c r="WA107" s="73">
        <v>250</v>
      </c>
      <c r="WB107" s="73"/>
      <c r="WC107" s="73"/>
      <c r="WD107" s="73"/>
      <c r="WE107" s="73"/>
      <c r="WF107" s="73">
        <v>2</v>
      </c>
      <c r="WG107" s="73"/>
      <c r="WH107" s="73"/>
      <c r="WI107" s="73"/>
      <c r="WJ107" s="73"/>
      <c r="WK107" s="73"/>
      <c r="WL107" s="73"/>
      <c r="WM107" s="73"/>
      <c r="WN107" s="73"/>
      <c r="WO107" s="22">
        <f t="shared" si="377"/>
        <v>98</v>
      </c>
      <c r="WP107" s="22">
        <f t="shared" si="378"/>
        <v>0</v>
      </c>
      <c r="WQ107" s="22">
        <f t="shared" si="379"/>
        <v>0</v>
      </c>
      <c r="WR107" s="22">
        <f t="shared" si="380"/>
        <v>97</v>
      </c>
      <c r="WS107" s="22">
        <f t="shared" si="381"/>
        <v>4</v>
      </c>
      <c r="WT107" s="22">
        <f t="shared" si="382"/>
        <v>0</v>
      </c>
      <c r="WU107" s="22">
        <f t="shared" si="383"/>
        <v>0</v>
      </c>
      <c r="WV107" s="22">
        <f t="shared" si="384"/>
        <v>0</v>
      </c>
      <c r="WW107" s="22">
        <f t="shared" si="385"/>
        <v>1173</v>
      </c>
      <c r="WX107" s="22">
        <f t="shared" si="386"/>
        <v>0</v>
      </c>
      <c r="WY107" s="22">
        <f t="shared" si="387"/>
        <v>20</v>
      </c>
      <c r="WZ107" s="22">
        <f t="shared" si="388"/>
        <v>0</v>
      </c>
      <c r="XA107" s="22">
        <f t="shared" si="389"/>
        <v>0</v>
      </c>
      <c r="XB107" s="22">
        <f t="shared" si="390"/>
        <v>6</v>
      </c>
      <c r="XC107" s="22">
        <f t="shared" si="391"/>
        <v>0</v>
      </c>
      <c r="XD107" s="22">
        <f t="shared" si="392"/>
        <v>0</v>
      </c>
      <c r="XE107" s="22">
        <f t="shared" si="393"/>
        <v>0</v>
      </c>
      <c r="XF107" s="22">
        <f t="shared" si="394"/>
        <v>0</v>
      </c>
      <c r="XG107" s="93">
        <f t="shared" si="395"/>
        <v>0</v>
      </c>
    </row>
    <row r="108" spans="1:631" ht="17.100000000000001" customHeight="1" x14ac:dyDescent="0.2">
      <c r="A108" s="101"/>
      <c r="B108" s="27" t="s">
        <v>276</v>
      </c>
      <c r="C108" s="535" t="s">
        <v>277</v>
      </c>
      <c r="D108" s="25" t="s">
        <v>301</v>
      </c>
      <c r="E108" s="535" t="s">
        <v>302</v>
      </c>
      <c r="F108" s="25" t="s">
        <v>307</v>
      </c>
      <c r="G108" s="535" t="s">
        <v>308</v>
      </c>
      <c r="H108" s="25">
        <v>52</v>
      </c>
      <c r="I108" s="28">
        <v>4</v>
      </c>
      <c r="J108" s="17">
        <f t="shared" si="228"/>
        <v>0.7006738755680928</v>
      </c>
      <c r="K108" s="17">
        <f t="shared" si="229"/>
        <v>0.29446795173170348</v>
      </c>
      <c r="L108" s="17">
        <f t="shared" si="230"/>
        <v>1</v>
      </c>
      <c r="M108" s="17">
        <f t="shared" si="231"/>
        <v>9.2494345266462774E-2</v>
      </c>
      <c r="N108" s="17">
        <f t="shared" si="232"/>
        <v>0.26410948584343025</v>
      </c>
      <c r="O108" s="17">
        <f t="shared" si="233"/>
        <v>5.3335422869978583E-2</v>
      </c>
      <c r="P108" s="17">
        <f t="shared" si="234"/>
        <v>0.79806796297446736</v>
      </c>
      <c r="Q108" s="17">
        <f t="shared" si="235"/>
        <v>0.68465610487893436</v>
      </c>
      <c r="R108" s="69">
        <f t="shared" si="236"/>
        <v>0.92797622892578002</v>
      </c>
      <c r="S108" s="422">
        <f t="shared" si="237"/>
        <v>0.5350868197843166</v>
      </c>
      <c r="T108" s="17">
        <f t="shared" si="396"/>
        <v>0.4649131802156834</v>
      </c>
      <c r="U108" s="10">
        <f t="shared" si="238"/>
        <v>34959.146586318311</v>
      </c>
      <c r="V108" s="32">
        <v>5</v>
      </c>
      <c r="W108" s="550">
        <f t="shared" si="239"/>
        <v>0</v>
      </c>
      <c r="X108" s="550">
        <f t="shared" si="240"/>
        <v>0.4239757086732055</v>
      </c>
      <c r="Y108" s="550">
        <f t="shared" si="241"/>
        <v>0.57602429132679456</v>
      </c>
      <c r="Z108" s="551">
        <f t="shared" si="242"/>
        <v>43314.146586318318</v>
      </c>
      <c r="AA108" s="426">
        <f t="shared" si="243"/>
        <v>6.9180131657690005E-2</v>
      </c>
      <c r="AB108" s="59">
        <f t="shared" si="244"/>
        <v>0.94360392320534237</v>
      </c>
      <c r="AC108" s="59">
        <f t="shared" si="245"/>
        <v>0.12978425094691023</v>
      </c>
      <c r="AD108" s="59">
        <f t="shared" si="246"/>
        <v>0.26410948584343025</v>
      </c>
      <c r="AE108" s="59">
        <f t="shared" si="247"/>
        <v>0.31534389512106559</v>
      </c>
      <c r="AF108" s="59">
        <f t="shared" si="248"/>
        <v>0.44538473593480643</v>
      </c>
      <c r="AG108" s="59">
        <f t="shared" si="249"/>
        <v>0.57195841822075955</v>
      </c>
      <c r="AH108" s="59">
        <f t="shared" si="250"/>
        <v>5.3335422869978583E-2</v>
      </c>
      <c r="AI108" s="59">
        <f t="shared" si="251"/>
        <v>0.87212035731076631</v>
      </c>
      <c r="AJ108" s="59">
        <f t="shared" si="252"/>
        <v>0.52922739382541917</v>
      </c>
      <c r="AK108" s="59">
        <f t="shared" si="253"/>
        <v>0.2019320370255327</v>
      </c>
      <c r="AL108" s="35">
        <f t="shared" si="254"/>
        <v>1</v>
      </c>
      <c r="AM108" s="27">
        <v>75195</v>
      </c>
      <c r="AN108" s="25">
        <v>35854</v>
      </c>
      <c r="AO108" s="25">
        <v>39341</v>
      </c>
      <c r="AP108" s="17">
        <f t="shared" si="255"/>
        <v>1.460486938134729E-3</v>
      </c>
      <c r="AQ108" s="63">
        <v>91.136473399252694</v>
      </c>
      <c r="AR108" s="58">
        <v>1148.8092996400001</v>
      </c>
      <c r="AS108" s="24">
        <f t="shared" si="256"/>
        <v>65.454727798220034</v>
      </c>
      <c r="AT108" s="17">
        <f t="shared" si="406"/>
        <v>5.652736158335999E-2</v>
      </c>
      <c r="AU108" s="25">
        <v>73772</v>
      </c>
      <c r="AV108" s="25">
        <v>34762</v>
      </c>
      <c r="AW108" s="25">
        <v>39010</v>
      </c>
      <c r="AX108" s="25">
        <v>1423</v>
      </c>
      <c r="AY108" s="25">
        <v>1092</v>
      </c>
      <c r="AZ108" s="18">
        <v>331</v>
      </c>
      <c r="BA108" s="25">
        <v>5202</v>
      </c>
      <c r="BB108" s="25">
        <v>2417</v>
      </c>
      <c r="BC108" s="25">
        <v>2785</v>
      </c>
      <c r="BD108" s="63">
        <v>86.786355475763017</v>
      </c>
      <c r="BE108" s="25">
        <v>69993</v>
      </c>
      <c r="BF108" s="25">
        <v>33437</v>
      </c>
      <c r="BG108" s="25">
        <v>36556</v>
      </c>
      <c r="BH108" s="63">
        <v>91.467884888937519</v>
      </c>
      <c r="BI108" s="17">
        <v>6.9180131657690005E-2</v>
      </c>
      <c r="BJ108" s="25">
        <v>16501</v>
      </c>
      <c r="BK108" s="25">
        <v>52327</v>
      </c>
      <c r="BL108" s="25">
        <v>6367</v>
      </c>
      <c r="BM108" s="17">
        <v>0.43702104076289489</v>
      </c>
      <c r="BN108" s="10">
        <f t="shared" si="258"/>
        <v>42333.202839834114</v>
      </c>
      <c r="BO108" s="29">
        <v>0.31534389512106559</v>
      </c>
      <c r="BP108" s="30">
        <f t="shared" si="259"/>
        <v>0.68465610487893436</v>
      </c>
      <c r="BQ108" s="31">
        <v>12.167714564182926</v>
      </c>
      <c r="BR108" s="25">
        <v>58694</v>
      </c>
      <c r="BS108" s="25">
        <v>14040</v>
      </c>
      <c r="BT108" s="25">
        <v>38521</v>
      </c>
      <c r="BU108" s="25">
        <v>4646</v>
      </c>
      <c r="BV108" s="18">
        <v>1141</v>
      </c>
      <c r="BW108" s="18">
        <v>346</v>
      </c>
      <c r="BX108" s="25">
        <v>19143</v>
      </c>
      <c r="BY108" s="25">
        <v>15777</v>
      </c>
      <c r="BZ108" s="25">
        <v>3366</v>
      </c>
      <c r="CA108" s="59">
        <v>0.17583450869769629</v>
      </c>
      <c r="CB108" s="25">
        <v>73772</v>
      </c>
      <c r="CC108" s="25">
        <v>1423</v>
      </c>
      <c r="CD108" s="17">
        <f t="shared" si="260"/>
        <v>1.9289161199371036E-2</v>
      </c>
      <c r="CE108" s="18">
        <v>834</v>
      </c>
      <c r="CF108" s="25">
        <v>2922</v>
      </c>
      <c r="CG108" s="25">
        <v>5203</v>
      </c>
      <c r="CH108" s="25">
        <v>4518</v>
      </c>
      <c r="CI108" s="25">
        <v>2838</v>
      </c>
      <c r="CJ108" s="25">
        <v>1573</v>
      </c>
      <c r="CK108" s="18">
        <v>715</v>
      </c>
      <c r="CL108" s="18">
        <v>337</v>
      </c>
      <c r="CM108" s="18">
        <v>203</v>
      </c>
      <c r="CN108" s="26">
        <v>3.8537324348325757</v>
      </c>
      <c r="CO108" s="27">
        <v>19143</v>
      </c>
      <c r="CP108" s="34">
        <f t="shared" si="261"/>
        <v>3.928067700987306</v>
      </c>
      <c r="CQ108" s="18">
        <v>13</v>
      </c>
      <c r="CR108" s="18">
        <v>218</v>
      </c>
      <c r="CS108" s="18">
        <v>604</v>
      </c>
      <c r="CT108" s="25">
        <v>9820</v>
      </c>
      <c r="CU108" s="25">
        <v>7823</v>
      </c>
      <c r="CV108" s="18">
        <v>388</v>
      </c>
      <c r="CW108" s="18">
        <v>239</v>
      </c>
      <c r="CX108" s="18">
        <v>38</v>
      </c>
      <c r="CY108" s="25">
        <v>19143</v>
      </c>
      <c r="CZ108" s="25">
        <v>18490</v>
      </c>
      <c r="DA108" s="18">
        <v>223</v>
      </c>
      <c r="DB108" s="18">
        <v>309</v>
      </c>
      <c r="DC108" s="18">
        <v>81</v>
      </c>
      <c r="DD108" s="18">
        <v>5</v>
      </c>
      <c r="DE108" s="18">
        <v>35</v>
      </c>
      <c r="DF108" s="25">
        <v>19143</v>
      </c>
      <c r="DG108" s="25">
        <v>7971</v>
      </c>
      <c r="DH108" s="18">
        <v>547</v>
      </c>
      <c r="DI108" s="18">
        <v>8</v>
      </c>
      <c r="DJ108" s="25">
        <v>10573</v>
      </c>
      <c r="DK108" s="18">
        <v>5</v>
      </c>
      <c r="DL108" s="18">
        <v>39</v>
      </c>
      <c r="DM108" s="25">
        <f t="shared" si="262"/>
        <v>32826.092879903881</v>
      </c>
      <c r="DN108" s="17">
        <f t="shared" si="263"/>
        <v>0.55231677375541977</v>
      </c>
      <c r="DO108" s="17">
        <f t="shared" si="264"/>
        <v>2.6119208065611448E-4</v>
      </c>
      <c r="DP108" s="23">
        <f t="shared" si="265"/>
        <v>0.44538473593480643</v>
      </c>
      <c r="DQ108" s="23">
        <f t="shared" si="266"/>
        <v>0.55461526406519357</v>
      </c>
      <c r="DR108" s="25">
        <v>19143</v>
      </c>
      <c r="DS108" s="25">
        <v>3472</v>
      </c>
      <c r="DT108" s="25">
        <v>9259</v>
      </c>
      <c r="DU108" s="18">
        <v>12</v>
      </c>
      <c r="DV108" s="25">
        <v>5743</v>
      </c>
      <c r="DW108" s="18">
        <v>12</v>
      </c>
      <c r="DX108" s="18">
        <v>608</v>
      </c>
      <c r="DY108" s="18">
        <v>37</v>
      </c>
      <c r="DZ108" s="17">
        <f t="shared" si="267"/>
        <v>0.96567936060178661</v>
      </c>
      <c r="EA108" s="17">
        <f t="shared" si="268"/>
        <v>3.4320639398213393E-2</v>
      </c>
      <c r="EB108" s="25">
        <v>19143</v>
      </c>
      <c r="EC108" s="25">
        <v>10810</v>
      </c>
      <c r="ED108" s="18">
        <v>139</v>
      </c>
      <c r="EE108" s="25">
        <v>7822</v>
      </c>
      <c r="EF108" s="17">
        <f t="shared" si="407"/>
        <v>0.40860889097842551</v>
      </c>
      <c r="EG108" s="18">
        <v>237</v>
      </c>
      <c r="EH108" s="18">
        <v>135</v>
      </c>
      <c r="EI108" s="17">
        <f t="shared" si="270"/>
        <v>0.57195841822075955</v>
      </c>
      <c r="EJ108" s="17">
        <f t="shared" si="271"/>
        <v>1.2380504623099827E-2</v>
      </c>
      <c r="EK108" s="69">
        <f t="shared" si="272"/>
        <v>0.29446795173170348</v>
      </c>
      <c r="EL108" s="27">
        <v>57504</v>
      </c>
      <c r="EM108" s="25">
        <v>54261</v>
      </c>
      <c r="EN108" s="25">
        <v>3243</v>
      </c>
      <c r="EO108" s="59">
        <v>0.94360392320534237</v>
      </c>
      <c r="EP108" s="25">
        <v>26542</v>
      </c>
      <c r="EQ108" s="25">
        <v>25529</v>
      </c>
      <c r="ER108" s="25">
        <v>1013</v>
      </c>
      <c r="ES108" s="59">
        <v>0.96183407429734002</v>
      </c>
      <c r="ET108" s="25">
        <v>30962</v>
      </c>
      <c r="EU108" s="25">
        <v>28732</v>
      </c>
      <c r="EV108" s="25">
        <v>2230</v>
      </c>
      <c r="EW108" s="59">
        <v>0.92797622892578002</v>
      </c>
      <c r="EX108" s="25">
        <v>3914</v>
      </c>
      <c r="EY108" s="25">
        <v>3789</v>
      </c>
      <c r="EZ108" s="25">
        <v>125</v>
      </c>
      <c r="FA108" s="59">
        <v>0.96806336228921819</v>
      </c>
      <c r="FB108" s="25">
        <v>53590</v>
      </c>
      <c r="FC108" s="25">
        <v>50472</v>
      </c>
      <c r="FD108" s="25">
        <v>3118</v>
      </c>
      <c r="FE108" s="59">
        <v>0.94181750326553459</v>
      </c>
      <c r="FF108" s="25">
        <v>27635</v>
      </c>
      <c r="FG108" s="25">
        <v>8903</v>
      </c>
      <c r="FH108" s="25">
        <v>17035</v>
      </c>
      <c r="FI108" s="25">
        <v>1697</v>
      </c>
      <c r="FJ108" s="23">
        <f t="shared" si="273"/>
        <v>6.1407635245160123E-2</v>
      </c>
      <c r="FK108" s="23">
        <f t="shared" si="274"/>
        <v>0.61642844219287141</v>
      </c>
      <c r="FL108" s="36">
        <f t="shared" si="275"/>
        <v>5.2463170300530351</v>
      </c>
      <c r="FM108" s="25">
        <v>13267</v>
      </c>
      <c r="FN108" s="25">
        <v>4391</v>
      </c>
      <c r="FO108" s="17">
        <f t="shared" si="276"/>
        <v>0.33097158362855206</v>
      </c>
      <c r="FP108" s="25">
        <v>8019</v>
      </c>
      <c r="FQ108" s="17">
        <f t="shared" si="277"/>
        <v>0.60443204944599382</v>
      </c>
      <c r="FR108" s="18">
        <v>857</v>
      </c>
      <c r="FS108" s="17">
        <f t="shared" si="278"/>
        <v>6.4596366925454132E-2</v>
      </c>
      <c r="FT108" s="25">
        <v>14368</v>
      </c>
      <c r="FU108" s="25">
        <v>4512</v>
      </c>
      <c r="FV108" s="25">
        <v>9016</v>
      </c>
      <c r="FW108" s="17">
        <f t="shared" si="279"/>
        <v>5.8463251670378621E-2</v>
      </c>
      <c r="FX108" s="17">
        <f t="shared" si="280"/>
        <v>0.62750556792873047</v>
      </c>
      <c r="FY108" s="18">
        <v>840</v>
      </c>
      <c r="FZ108" s="25">
        <v>47787</v>
      </c>
      <c r="GA108" s="25">
        <v>6202</v>
      </c>
      <c r="GB108" s="25">
        <v>28964</v>
      </c>
      <c r="GC108" s="25">
        <v>7088</v>
      </c>
      <c r="GD108" s="25">
        <v>2950</v>
      </c>
      <c r="GE108" s="18">
        <v>118</v>
      </c>
      <c r="GF108" s="25">
        <v>2079</v>
      </c>
      <c r="GG108" s="18">
        <v>45</v>
      </c>
      <c r="GH108" s="18">
        <v>63</v>
      </c>
      <c r="GI108" s="18">
        <v>278</v>
      </c>
      <c r="GJ108" s="10">
        <f t="shared" si="281"/>
        <v>6202</v>
      </c>
      <c r="GK108" s="10">
        <f t="shared" si="400"/>
        <v>41585</v>
      </c>
      <c r="GL108" s="10">
        <f t="shared" si="401"/>
        <v>12621.000000000002</v>
      </c>
      <c r="GM108" s="10">
        <f t="shared" si="282"/>
        <v>35166</v>
      </c>
      <c r="GN108" s="10">
        <f t="shared" si="402"/>
        <v>5533</v>
      </c>
      <c r="GO108" s="17">
        <f t="shared" si="283"/>
        <v>0.12978425094691023</v>
      </c>
      <c r="GP108" s="17">
        <f t="shared" si="403"/>
        <v>0.87021574905308974</v>
      </c>
      <c r="GQ108" s="17">
        <f t="shared" si="404"/>
        <v>0.26410948584343025</v>
      </c>
      <c r="GR108" s="17">
        <f t="shared" si="405"/>
        <v>0.11578462761838994</v>
      </c>
      <c r="GS108" s="17">
        <f t="shared" si="284"/>
        <v>0.56716261744826002</v>
      </c>
      <c r="GT108" s="25">
        <v>22287</v>
      </c>
      <c r="GU108" s="25">
        <v>2711</v>
      </c>
      <c r="GV108" s="25">
        <v>12652</v>
      </c>
      <c r="GW108" s="25">
        <v>4081</v>
      </c>
      <c r="GX108" s="25">
        <v>1710</v>
      </c>
      <c r="GY108" s="18">
        <v>80</v>
      </c>
      <c r="GZ108" s="25">
        <v>844</v>
      </c>
      <c r="HA108" s="18">
        <v>17</v>
      </c>
      <c r="HB108" s="18">
        <v>44</v>
      </c>
      <c r="HC108" s="18">
        <v>148</v>
      </c>
      <c r="HD108" s="23">
        <f t="shared" si="285"/>
        <v>0.12164041818100238</v>
      </c>
      <c r="HE108" s="23">
        <f t="shared" si="286"/>
        <v>0.87835958181899765</v>
      </c>
      <c r="HF108" s="23">
        <f t="shared" si="287"/>
        <v>0.31067438417014404</v>
      </c>
      <c r="HG108" s="23">
        <f t="shared" si="288"/>
        <v>0.12756315340781621</v>
      </c>
      <c r="HH108" s="25">
        <v>25500</v>
      </c>
      <c r="HI108" s="25">
        <v>3491</v>
      </c>
      <c r="HJ108" s="25">
        <v>16312</v>
      </c>
      <c r="HK108" s="25">
        <v>3007</v>
      </c>
      <c r="HL108" s="25">
        <v>1240</v>
      </c>
      <c r="HM108" s="18">
        <v>38</v>
      </c>
      <c r="HN108" s="25">
        <v>1235</v>
      </c>
      <c r="HO108" s="18">
        <v>28</v>
      </c>
      <c r="HP108" s="18">
        <v>19</v>
      </c>
      <c r="HQ108" s="18">
        <v>130</v>
      </c>
      <c r="HR108" s="23">
        <f t="shared" si="289"/>
        <v>0.13690196078431371</v>
      </c>
      <c r="HS108" s="23">
        <f t="shared" si="290"/>
        <v>0.86309803921568629</v>
      </c>
      <c r="HT108" s="80">
        <f t="shared" si="291"/>
        <v>0.22341176470588237</v>
      </c>
      <c r="HU108" s="27">
        <v>64388</v>
      </c>
      <c r="HV108" s="18">
        <v>1296</v>
      </c>
      <c r="HW108" s="25">
        <v>7381</v>
      </c>
      <c r="HX108" s="18">
        <v>1494</v>
      </c>
      <c r="HY108" s="25">
        <v>22757</v>
      </c>
      <c r="HZ108" s="25">
        <v>9516</v>
      </c>
      <c r="IA108" s="18">
        <v>793</v>
      </c>
      <c r="IB108" s="18">
        <v>100</v>
      </c>
      <c r="IC108" s="25">
        <v>5780</v>
      </c>
      <c r="ID108" s="25">
        <v>7845</v>
      </c>
      <c r="IE108" s="25">
        <v>4801</v>
      </c>
      <c r="IF108" s="18">
        <v>506</v>
      </c>
      <c r="IG108" s="18">
        <v>2119</v>
      </c>
      <c r="IH108" s="17">
        <f t="shared" si="292"/>
        <v>0.26963098714046096</v>
      </c>
      <c r="II108" s="17">
        <f t="shared" si="293"/>
        <v>0.14779151394669815</v>
      </c>
      <c r="IJ108" s="30">
        <f t="shared" si="294"/>
        <v>6.7662883564522902</v>
      </c>
      <c r="IK108" s="17">
        <f t="shared" si="397"/>
        <v>9.2494345266462774E-2</v>
      </c>
      <c r="IL108" s="25">
        <v>30376</v>
      </c>
      <c r="IM108" s="18">
        <v>614</v>
      </c>
      <c r="IN108" s="25">
        <v>4176</v>
      </c>
      <c r="IO108" s="18">
        <v>970</v>
      </c>
      <c r="IP108" s="25">
        <v>14159</v>
      </c>
      <c r="IQ108" s="25">
        <v>3313</v>
      </c>
      <c r="IR108" s="18">
        <v>419</v>
      </c>
      <c r="IS108" s="18">
        <v>60</v>
      </c>
      <c r="IT108" s="25">
        <v>2843</v>
      </c>
      <c r="IU108" s="25">
        <v>230</v>
      </c>
      <c r="IV108" s="25">
        <v>1998</v>
      </c>
      <c r="IW108" s="18">
        <v>244</v>
      </c>
      <c r="IX108" s="18">
        <v>1350</v>
      </c>
      <c r="IY108" s="17">
        <f t="shared" si="295"/>
        <v>0.77860811166710564</v>
      </c>
      <c r="IZ108" s="25">
        <v>34012</v>
      </c>
      <c r="JA108" s="18">
        <v>682</v>
      </c>
      <c r="JB108" s="25">
        <v>3205</v>
      </c>
      <c r="JC108" s="18">
        <v>524</v>
      </c>
      <c r="JD108" s="25">
        <v>8598</v>
      </c>
      <c r="JE108" s="25">
        <v>6203</v>
      </c>
      <c r="JF108" s="18">
        <v>374</v>
      </c>
      <c r="JG108" s="18">
        <v>40</v>
      </c>
      <c r="JH108" s="25">
        <v>2937</v>
      </c>
      <c r="JI108" s="25">
        <v>7615</v>
      </c>
      <c r="JJ108" s="25">
        <v>2803</v>
      </c>
      <c r="JK108" s="18">
        <v>262</v>
      </c>
      <c r="JL108" s="18">
        <v>769</v>
      </c>
      <c r="JM108" s="80">
        <f t="shared" si="296"/>
        <v>0.57585558038339413</v>
      </c>
      <c r="JN108" s="27">
        <v>64388</v>
      </c>
      <c r="JO108" s="25">
        <v>50821</v>
      </c>
      <c r="JP108" s="18">
        <v>17</v>
      </c>
      <c r="JQ108" s="18">
        <v>72</v>
      </c>
      <c r="JR108" s="18">
        <v>174</v>
      </c>
      <c r="JS108" s="18">
        <v>253</v>
      </c>
      <c r="JT108" s="18">
        <v>41</v>
      </c>
      <c r="JU108" s="18">
        <v>2</v>
      </c>
      <c r="JV108" s="18">
        <v>6</v>
      </c>
      <c r="JW108" s="25">
        <v>13002</v>
      </c>
      <c r="JX108" s="17">
        <f t="shared" si="297"/>
        <v>0.2019320370255327</v>
      </c>
      <c r="JY108" s="17">
        <f t="shared" si="298"/>
        <v>0.79806796297446736</v>
      </c>
      <c r="JZ108" s="25">
        <v>4510</v>
      </c>
      <c r="KA108" s="25">
        <v>3782</v>
      </c>
      <c r="KB108" s="18">
        <v>3</v>
      </c>
      <c r="KC108" s="18">
        <v>18</v>
      </c>
      <c r="KD108" s="18">
        <v>15</v>
      </c>
      <c r="KE108" s="18">
        <v>27</v>
      </c>
      <c r="KF108" s="18">
        <v>7</v>
      </c>
      <c r="KG108" s="18" t="s">
        <v>764</v>
      </c>
      <c r="KH108" s="18" t="s">
        <v>764</v>
      </c>
      <c r="KI108" s="25">
        <v>658</v>
      </c>
      <c r="KJ108" s="17">
        <f t="shared" si="299"/>
        <v>0.14589800443458981</v>
      </c>
      <c r="KK108" s="25">
        <v>59878</v>
      </c>
      <c r="KL108" s="25">
        <v>47039</v>
      </c>
      <c r="KM108" s="18">
        <v>14</v>
      </c>
      <c r="KN108" s="18">
        <v>54</v>
      </c>
      <c r="KO108" s="18">
        <v>159</v>
      </c>
      <c r="KP108" s="18">
        <v>226</v>
      </c>
      <c r="KQ108" s="18">
        <v>34</v>
      </c>
      <c r="KR108" s="18">
        <v>2</v>
      </c>
      <c r="KS108" s="18">
        <v>6</v>
      </c>
      <c r="KT108" s="25">
        <v>12344</v>
      </c>
      <c r="KU108" s="69">
        <f t="shared" si="408"/>
        <v>0.20615251010387789</v>
      </c>
      <c r="KV108" s="27">
        <v>75195</v>
      </c>
      <c r="KW108" s="25">
        <v>67558</v>
      </c>
      <c r="KX108" s="25">
        <v>7637</v>
      </c>
      <c r="KY108" s="59">
        <v>0.10156260389653568</v>
      </c>
      <c r="KZ108" s="25">
        <v>4945</v>
      </c>
      <c r="LA108" s="25">
        <v>2241</v>
      </c>
      <c r="LB108" s="25">
        <v>3503</v>
      </c>
      <c r="LC108" s="25">
        <v>2608</v>
      </c>
      <c r="LD108" s="25">
        <v>35854</v>
      </c>
      <c r="LE108" s="25">
        <v>32362</v>
      </c>
      <c r="LF108" s="25">
        <v>3492</v>
      </c>
      <c r="LG108" s="59">
        <v>9.7394990796006026E-2</v>
      </c>
      <c r="LH108" s="25">
        <v>39341</v>
      </c>
      <c r="LI108" s="25">
        <v>35196</v>
      </c>
      <c r="LJ108" s="25">
        <v>4145</v>
      </c>
      <c r="LK108" s="35">
        <v>0.10536081950128365</v>
      </c>
      <c r="LL108" s="27">
        <v>19143</v>
      </c>
      <c r="LM108" s="18">
        <v>122</v>
      </c>
      <c r="LN108" s="25">
        <v>16573</v>
      </c>
      <c r="LO108" s="18">
        <v>574</v>
      </c>
      <c r="LP108" s="18">
        <v>79</v>
      </c>
      <c r="LQ108" s="18">
        <v>105</v>
      </c>
      <c r="LR108" s="25">
        <v>1690</v>
      </c>
      <c r="LS108" s="23">
        <f t="shared" si="301"/>
        <v>8.8282923261766705E-2</v>
      </c>
      <c r="LT108" s="23">
        <f t="shared" si="302"/>
        <v>0.91171707673823332</v>
      </c>
      <c r="LU108" s="17">
        <f t="shared" si="303"/>
        <v>0.87212035731076631</v>
      </c>
      <c r="LV108" s="25">
        <v>19143</v>
      </c>
      <c r="LW108" s="18">
        <v>77</v>
      </c>
      <c r="LX108" s="25">
        <v>7717</v>
      </c>
      <c r="LY108" s="25">
        <v>2326</v>
      </c>
      <c r="LZ108" s="18">
        <v>514</v>
      </c>
      <c r="MA108" s="18">
        <v>625</v>
      </c>
      <c r="MB108" s="25">
        <v>7655</v>
      </c>
      <c r="MC108" s="18">
        <v>131</v>
      </c>
      <c r="MD108" s="18">
        <v>11</v>
      </c>
      <c r="ME108" s="18" t="s">
        <v>764</v>
      </c>
      <c r="MF108" s="18">
        <v>87</v>
      </c>
      <c r="MG108" s="17">
        <f t="shared" si="304"/>
        <v>0.43937731807971581</v>
      </c>
      <c r="MH108" s="17">
        <f t="shared" si="305"/>
        <v>0.52922739382541917</v>
      </c>
      <c r="MI108" s="25">
        <v>19143</v>
      </c>
      <c r="MJ108" s="18">
        <v>77</v>
      </c>
      <c r="MK108" s="25">
        <v>8533</v>
      </c>
      <c r="ML108" s="25">
        <v>2056</v>
      </c>
      <c r="MM108" s="18">
        <v>433</v>
      </c>
      <c r="MN108" s="18">
        <v>845</v>
      </c>
      <c r="MO108" s="25">
        <v>6749</v>
      </c>
      <c r="MP108" s="18">
        <v>362</v>
      </c>
      <c r="MQ108" s="18">
        <v>1</v>
      </c>
      <c r="MR108" s="18" t="s">
        <v>764</v>
      </c>
      <c r="MS108" s="18">
        <v>87</v>
      </c>
      <c r="MT108" s="17">
        <f t="shared" si="306"/>
        <v>0.57613749151125737</v>
      </c>
      <c r="MU108" s="69">
        <f t="shared" si="307"/>
        <v>0.7006738755680928</v>
      </c>
      <c r="MV108" s="27">
        <v>19143</v>
      </c>
      <c r="MW108" s="25">
        <v>1021</v>
      </c>
      <c r="MX108" s="18">
        <v>35</v>
      </c>
      <c r="MY108" s="25">
        <v>8280</v>
      </c>
      <c r="MZ108" s="25">
        <v>3566</v>
      </c>
      <c r="NA108" s="25">
        <v>3288</v>
      </c>
      <c r="NB108" s="18">
        <v>188</v>
      </c>
      <c r="NC108" s="25">
        <v>2177</v>
      </c>
      <c r="ND108" s="18">
        <v>588</v>
      </c>
      <c r="NE108" s="17">
        <f t="shared" si="308"/>
        <v>5.3335422869978583E-2</v>
      </c>
      <c r="NF108" s="10">
        <f t="shared" si="309"/>
        <v>3934.6608159640596</v>
      </c>
      <c r="NG108" s="17">
        <f t="shared" si="310"/>
        <v>0.33881836702711171</v>
      </c>
      <c r="NH108" s="25">
        <v>19143</v>
      </c>
      <c r="NI108" s="18">
        <v>16</v>
      </c>
      <c r="NJ108" s="18">
        <v>1</v>
      </c>
      <c r="NK108" s="18">
        <v>1</v>
      </c>
      <c r="NL108" s="18">
        <v>4</v>
      </c>
      <c r="NM108" s="25">
        <v>18573</v>
      </c>
      <c r="NN108" s="18">
        <v>517</v>
      </c>
      <c r="NO108" s="18">
        <v>10</v>
      </c>
      <c r="NP108" s="18" t="s">
        <v>764</v>
      </c>
      <c r="NQ108" s="32">
        <v>21</v>
      </c>
      <c r="NR108" s="27">
        <v>19143</v>
      </c>
      <c r="NS108" s="37">
        <f t="shared" si="311"/>
        <v>1.1847150394400041</v>
      </c>
      <c r="NT108" s="37">
        <f t="shared" si="312"/>
        <v>0.31967950469869061</v>
      </c>
      <c r="NU108" s="37">
        <f t="shared" si="313"/>
        <v>0.84408483619207197</v>
      </c>
      <c r="NV108" s="17">
        <f t="shared" si="314"/>
        <v>0.17140090041043093</v>
      </c>
      <c r="NW108" s="10">
        <f t="shared" si="315"/>
        <v>7862</v>
      </c>
      <c r="NX108" s="17">
        <f t="shared" si="316"/>
        <v>0.41069842762367442</v>
      </c>
      <c r="NY108" s="19">
        <f t="shared" si="317"/>
        <v>0.1416857395159401</v>
      </c>
      <c r="NZ108" s="25">
        <v>11281</v>
      </c>
      <c r="OA108" s="25">
        <v>7784</v>
      </c>
      <c r="OB108" s="18">
        <v>699</v>
      </c>
      <c r="OC108" s="25">
        <v>2421</v>
      </c>
      <c r="OD108" s="18">
        <v>105</v>
      </c>
      <c r="OE108" s="18">
        <v>389</v>
      </c>
      <c r="OF108" s="17">
        <f t="shared" si="318"/>
        <v>0.12646920545369064</v>
      </c>
      <c r="OG108" s="17">
        <f t="shared" si="319"/>
        <v>0.58930157237632552</v>
      </c>
      <c r="OH108" s="17">
        <f t="shared" si="320"/>
        <v>0.40662383116543904</v>
      </c>
      <c r="OI108" s="69">
        <f t="shared" si="321"/>
        <v>2.0320743875045708E-2</v>
      </c>
      <c r="OJ108" s="27">
        <v>19143</v>
      </c>
      <c r="OK108" s="18">
        <v>131</v>
      </c>
      <c r="OL108" s="25">
        <v>6254</v>
      </c>
      <c r="OM108" s="25">
        <v>5485</v>
      </c>
      <c r="ON108" s="18">
        <v>152</v>
      </c>
      <c r="OO108" s="18">
        <v>294</v>
      </c>
      <c r="OP108" s="18">
        <v>130</v>
      </c>
      <c r="OQ108" s="25">
        <v>10270</v>
      </c>
      <c r="OR108" s="69">
        <f t="shared" si="322"/>
        <v>0.3482735203468631</v>
      </c>
      <c r="OS108" s="85">
        <v>32676</v>
      </c>
      <c r="OT108" s="22">
        <v>32676</v>
      </c>
      <c r="OU108" s="38">
        <f t="shared" si="409"/>
        <v>0.32749358563181524</v>
      </c>
      <c r="OV108" s="39">
        <v>0.8635876484269801</v>
      </c>
      <c r="OW108" s="22">
        <v>2821859</v>
      </c>
      <c r="OX108" s="36">
        <f t="shared" si="410"/>
        <v>115464826.56199999</v>
      </c>
      <c r="OY108" s="36">
        <f t="shared" si="411"/>
        <v>2213942.1645308677</v>
      </c>
      <c r="OZ108" s="22">
        <v>148</v>
      </c>
      <c r="PA108" s="22">
        <v>148</v>
      </c>
      <c r="PB108" s="38">
        <f t="shared" si="412"/>
        <v>1.4833226427196922E-3</v>
      </c>
      <c r="PC108" s="39">
        <v>0.59412162162162163</v>
      </c>
      <c r="PD108" s="22">
        <v>8793</v>
      </c>
      <c r="PE108" s="40">
        <f t="shared" si="327"/>
        <v>359791.97399999999</v>
      </c>
      <c r="PF108" s="36">
        <f t="shared" si="328"/>
        <v>45459.217741445944</v>
      </c>
      <c r="PG108" s="22">
        <v>23125</v>
      </c>
      <c r="PH108" s="22">
        <v>23125</v>
      </c>
      <c r="PI108" s="38">
        <f t="shared" si="413"/>
        <v>0.23176916292495189</v>
      </c>
      <c r="PJ108" s="39">
        <v>0.11129989189189189</v>
      </c>
      <c r="PK108" s="22">
        <v>257381</v>
      </c>
      <c r="PL108" s="41">
        <f t="shared" si="330"/>
        <v>10531515.757999999</v>
      </c>
      <c r="PM108" s="36">
        <f t="shared" si="331"/>
        <v>1890390.7245907609</v>
      </c>
      <c r="PN108" s="22">
        <v>13193</v>
      </c>
      <c r="PO108" s="22">
        <v>13193</v>
      </c>
      <c r="PP108" s="38">
        <f t="shared" si="414"/>
        <v>0.13222618665811417</v>
      </c>
      <c r="PQ108" s="39">
        <v>0.67000378988857734</v>
      </c>
      <c r="PR108" s="22">
        <v>883936</v>
      </c>
      <c r="PS108" s="41">
        <f t="shared" si="333"/>
        <v>36168893.247999996</v>
      </c>
      <c r="PT108" s="36">
        <f t="shared" si="334"/>
        <v>1729844.3981303496</v>
      </c>
      <c r="PU108" s="22">
        <v>8510</v>
      </c>
      <c r="PV108" s="22">
        <v>8510</v>
      </c>
      <c r="PW108" s="38">
        <f t="shared" si="415"/>
        <v>8.5291051956382299E-2</v>
      </c>
      <c r="PX108" s="39">
        <v>0.31048296122209168</v>
      </c>
      <c r="PY108" s="22">
        <v>264221</v>
      </c>
      <c r="PZ108" s="36">
        <f t="shared" si="336"/>
        <v>1298342.8097367517</v>
      </c>
      <c r="QA108" s="22">
        <v>4067</v>
      </c>
      <c r="QB108" s="22">
        <v>4067</v>
      </c>
      <c r="QC108" s="39">
        <v>6.3564986476518319</v>
      </c>
      <c r="QD108" s="22">
        <v>2585188</v>
      </c>
      <c r="QE108" s="22">
        <f t="shared" si="337"/>
        <v>4165.0251111111083</v>
      </c>
      <c r="QF108" s="22"/>
      <c r="QG108" s="22">
        <v>1655</v>
      </c>
      <c r="QH108" s="22">
        <v>1655</v>
      </c>
      <c r="QI108" s="38">
        <f t="shared" si="416"/>
        <v>1.6587155227710072E-2</v>
      </c>
      <c r="QJ108" s="39">
        <v>0.27376435045317221</v>
      </c>
      <c r="QK108" s="22">
        <v>45308</v>
      </c>
      <c r="QL108" s="42">
        <f t="shared" si="339"/>
        <v>68.200174984894261</v>
      </c>
      <c r="QM108" s="22">
        <f t="shared" si="417"/>
        <v>16402</v>
      </c>
      <c r="QN108" s="22">
        <v>13446</v>
      </c>
      <c r="QO108" s="22">
        <v>13446</v>
      </c>
      <c r="QP108" s="38">
        <f t="shared" si="418"/>
        <v>0.13476186658114175</v>
      </c>
      <c r="QQ108" s="39">
        <v>0.15334077048936487</v>
      </c>
      <c r="QR108" s="22">
        <v>206182</v>
      </c>
      <c r="QS108" s="36">
        <f t="shared" si="342"/>
        <v>3161460.1080512335</v>
      </c>
      <c r="QT108" s="22">
        <v>671</v>
      </c>
      <c r="QU108" s="22">
        <v>671</v>
      </c>
      <c r="QV108" s="38">
        <f t="shared" si="419"/>
        <v>6.725064143681847E-3</v>
      </c>
      <c r="QW108" s="39">
        <v>0.18670640834575258</v>
      </c>
      <c r="QX108" s="22">
        <v>12528</v>
      </c>
      <c r="QY108" s="36">
        <f t="shared" si="344"/>
        <v>157767.34586511808</v>
      </c>
      <c r="QZ108" s="22">
        <v>2285</v>
      </c>
      <c r="RA108" s="22">
        <v>2285</v>
      </c>
      <c r="RB108" s="38">
        <f t="shared" si="420"/>
        <v>2.2901298909557409E-2</v>
      </c>
      <c r="RC108" s="39">
        <v>0.20369803063457328</v>
      </c>
      <c r="RD108" s="22">
        <v>46545</v>
      </c>
      <c r="RE108" s="36">
        <f t="shared" si="346"/>
        <v>246897.0680479958</v>
      </c>
      <c r="RF108" s="10">
        <f t="shared" si="421"/>
        <v>99776</v>
      </c>
      <c r="RG108" s="10">
        <f t="shared" si="422"/>
        <v>99776</v>
      </c>
      <c r="RH108" s="17">
        <f t="shared" si="423"/>
        <v>0.12832711478779132</v>
      </c>
      <c r="RI108" s="17">
        <f t="shared" si="424"/>
        <v>2.9318578133587592E-3</v>
      </c>
      <c r="RJ108" s="17">
        <f t="shared" si="425"/>
        <v>0.20605982079713014</v>
      </c>
      <c r="RK108" s="17">
        <f t="shared" si="426"/>
        <v>4.2310582505053814E-3</v>
      </c>
      <c r="RL108" s="17">
        <f t="shared" si="427"/>
        <v>0.16100304352855171</v>
      </c>
      <c r="RM108" s="17">
        <f t="shared" si="428"/>
        <v>0.12084158791216128</v>
      </c>
      <c r="RN108" s="17">
        <f t="shared" si="429"/>
        <v>0.29424883529437384</v>
      </c>
      <c r="RO108" s="17">
        <f t="shared" si="430"/>
        <v>1.4683992896216337E-2</v>
      </c>
      <c r="RP108" s="17">
        <f t="shared" si="431"/>
        <v>2.297962720633551E-2</v>
      </c>
      <c r="RQ108" s="17">
        <f t="shared" si="432"/>
        <v>6.3476436109604121E-6</v>
      </c>
      <c r="RR108" s="36">
        <f t="shared" si="433"/>
        <v>10744172.036869509</v>
      </c>
      <c r="RS108" s="36">
        <f t="shared" si="434"/>
        <v>142.88412842435679</v>
      </c>
      <c r="RT108" s="10">
        <f t="shared" si="435"/>
        <v>0</v>
      </c>
      <c r="RU108" s="17">
        <f t="shared" si="436"/>
        <v>0</v>
      </c>
      <c r="RV108" s="37">
        <f t="shared" si="437"/>
        <v>0.75363814945477869</v>
      </c>
      <c r="RW108" s="36">
        <f t="shared" si="438"/>
        <v>1.326896735155263</v>
      </c>
      <c r="RX108" s="85">
        <v>-2.2640639999999999</v>
      </c>
      <c r="RY108" s="93">
        <v>71</v>
      </c>
      <c r="RZ108" s="43" t="b">
        <v>0</v>
      </c>
      <c r="SA108" s="18" t="b">
        <v>0</v>
      </c>
      <c r="SB108" s="18" t="b">
        <v>0</v>
      </c>
      <c r="SC108" s="18" t="b">
        <v>0</v>
      </c>
      <c r="SD108" s="18" t="b">
        <v>0</v>
      </c>
      <c r="SE108" s="32" t="b">
        <v>1</v>
      </c>
      <c r="SF108" s="43" t="b">
        <v>0</v>
      </c>
      <c r="SG108" s="18" t="b">
        <v>0</v>
      </c>
      <c r="SH108" s="18"/>
      <c r="SI108" s="18"/>
      <c r="SJ108" s="18"/>
      <c r="SK108" s="18"/>
      <c r="SL108" s="18"/>
      <c r="SM108" s="18"/>
      <c r="SN108" s="18"/>
      <c r="SO108" s="18"/>
      <c r="SP108" s="18"/>
      <c r="SQ108" s="17">
        <f t="shared" si="365"/>
        <v>0</v>
      </c>
      <c r="SR108" s="17">
        <f t="shared" si="366"/>
        <v>0</v>
      </c>
      <c r="SS108" s="17">
        <f t="shared" si="367"/>
        <v>0</v>
      </c>
      <c r="ST108" s="17">
        <f t="shared" si="368"/>
        <v>0</v>
      </c>
      <c r="SU108" s="17">
        <f t="shared" si="369"/>
        <v>0</v>
      </c>
      <c r="SV108" s="17">
        <f t="shared" si="399"/>
        <v>0</v>
      </c>
      <c r="SW108" s="17">
        <f t="shared" si="370"/>
        <v>0</v>
      </c>
      <c r="SX108" s="17">
        <f t="shared" si="371"/>
        <v>0</v>
      </c>
      <c r="SY108" s="17">
        <f t="shared" si="372"/>
        <v>0</v>
      </c>
      <c r="SZ108" s="17">
        <f t="shared" si="373"/>
        <v>0</v>
      </c>
      <c r="TA108" s="17">
        <f t="shared" si="374"/>
        <v>0</v>
      </c>
      <c r="TB108" s="24">
        <f t="shared" si="375"/>
        <v>620</v>
      </c>
      <c r="TC108" s="69">
        <f t="shared" si="376"/>
        <v>1</v>
      </c>
      <c r="TD108" s="17">
        <f t="shared" si="398"/>
        <v>2.6014568158168575E-6</v>
      </c>
      <c r="TE108" s="95">
        <v>132</v>
      </c>
      <c r="TF108" s="71"/>
      <c r="TG108" s="71">
        <v>10</v>
      </c>
      <c r="TH108" s="71"/>
      <c r="TI108" s="71"/>
      <c r="TJ108" s="71"/>
      <c r="TK108" s="71">
        <v>31</v>
      </c>
      <c r="TL108" s="71"/>
      <c r="TM108" s="71">
        <v>30</v>
      </c>
      <c r="TN108" s="71"/>
      <c r="TO108" s="71"/>
      <c r="TP108" s="71"/>
      <c r="TQ108" s="71">
        <v>80</v>
      </c>
      <c r="TR108" s="72"/>
      <c r="TS108" s="72"/>
      <c r="TT108" s="72"/>
      <c r="TU108" s="72"/>
      <c r="TV108" s="72"/>
      <c r="TW108" s="72"/>
      <c r="TX108" s="72"/>
      <c r="TY108" s="72">
        <v>1</v>
      </c>
      <c r="TZ108" s="72">
        <v>2</v>
      </c>
      <c r="UA108" s="72"/>
      <c r="UB108" s="72">
        <v>68</v>
      </c>
      <c r="UC108" s="72"/>
      <c r="UD108" s="72"/>
      <c r="UE108" s="72"/>
      <c r="UF108" s="72"/>
      <c r="UG108" s="72"/>
      <c r="UH108" s="72"/>
      <c r="UI108" s="72"/>
      <c r="UJ108" s="73"/>
      <c r="UK108" s="73"/>
      <c r="UL108" s="73"/>
      <c r="UM108" s="73"/>
      <c r="UN108" s="73">
        <v>1</v>
      </c>
      <c r="UO108" s="73"/>
      <c r="UP108" s="73"/>
      <c r="UQ108" s="73"/>
      <c r="UR108" s="73">
        <v>3</v>
      </c>
      <c r="US108" s="73">
        <v>68</v>
      </c>
      <c r="UT108" s="73"/>
      <c r="UU108" s="73"/>
      <c r="UV108" s="73"/>
      <c r="UW108" s="73"/>
      <c r="UX108" s="73"/>
      <c r="UY108" s="73"/>
      <c r="UZ108" s="73"/>
      <c r="VA108" s="73"/>
      <c r="VB108" s="73">
        <v>4</v>
      </c>
      <c r="VC108" s="73"/>
      <c r="VD108" s="73"/>
      <c r="VE108" s="73"/>
      <c r="VF108" s="73">
        <v>1</v>
      </c>
      <c r="VG108" s="73"/>
      <c r="VH108" s="73"/>
      <c r="VI108" s="73"/>
      <c r="VJ108" s="73">
        <v>3</v>
      </c>
      <c r="VK108" s="73">
        <v>68</v>
      </c>
      <c r="VL108" s="73"/>
      <c r="VM108" s="73"/>
      <c r="VN108" s="73">
        <v>2</v>
      </c>
      <c r="VO108" s="73"/>
      <c r="VP108" s="73">
        <v>1</v>
      </c>
      <c r="VQ108" s="73"/>
      <c r="VR108" s="73"/>
      <c r="VS108" s="73">
        <v>24</v>
      </c>
      <c r="VT108" s="73"/>
      <c r="VU108" s="73"/>
      <c r="VV108" s="73"/>
      <c r="VW108" s="73">
        <v>2</v>
      </c>
      <c r="VX108" s="73"/>
      <c r="VY108" s="73"/>
      <c r="VZ108" s="73"/>
      <c r="WA108" s="73">
        <v>2</v>
      </c>
      <c r="WB108" s="73"/>
      <c r="WC108" s="73">
        <v>68</v>
      </c>
      <c r="WD108" s="73"/>
      <c r="WE108" s="73"/>
      <c r="WF108" s="73">
        <v>2</v>
      </c>
      <c r="WG108" s="73"/>
      <c r="WH108" s="73"/>
      <c r="WI108" s="73"/>
      <c r="WJ108" s="73">
        <v>1</v>
      </c>
      <c r="WK108" s="73"/>
      <c r="WL108" s="73"/>
      <c r="WM108" s="73"/>
      <c r="WN108" s="73"/>
      <c r="WO108" s="22">
        <f t="shared" si="377"/>
        <v>160</v>
      </c>
      <c r="WP108" s="22">
        <f t="shared" si="378"/>
        <v>0</v>
      </c>
      <c r="WQ108" s="22">
        <f t="shared" si="379"/>
        <v>0</v>
      </c>
      <c r="WR108" s="22">
        <f t="shared" si="380"/>
        <v>10</v>
      </c>
      <c r="WS108" s="22">
        <f t="shared" si="381"/>
        <v>4</v>
      </c>
      <c r="WT108" s="22">
        <f t="shared" si="382"/>
        <v>0</v>
      </c>
      <c r="WU108" s="22">
        <f t="shared" si="383"/>
        <v>0</v>
      </c>
      <c r="WV108" s="22">
        <f t="shared" si="384"/>
        <v>1</v>
      </c>
      <c r="WW108" s="22">
        <f t="shared" si="385"/>
        <v>41</v>
      </c>
      <c r="WX108" s="22">
        <f t="shared" si="386"/>
        <v>0</v>
      </c>
      <c r="WY108" s="22">
        <f t="shared" si="387"/>
        <v>302</v>
      </c>
      <c r="WZ108" s="22">
        <f t="shared" si="388"/>
        <v>0</v>
      </c>
      <c r="XA108" s="22">
        <f t="shared" si="389"/>
        <v>0</v>
      </c>
      <c r="XB108" s="22">
        <f t="shared" si="390"/>
        <v>4</v>
      </c>
      <c r="XC108" s="22">
        <f t="shared" si="391"/>
        <v>0</v>
      </c>
      <c r="XD108" s="22">
        <f t="shared" si="392"/>
        <v>0</v>
      </c>
      <c r="XE108" s="22">
        <f t="shared" si="393"/>
        <v>2</v>
      </c>
      <c r="XF108" s="22">
        <f t="shared" si="394"/>
        <v>0</v>
      </c>
      <c r="XG108" s="93">
        <f t="shared" si="395"/>
        <v>80</v>
      </c>
    </row>
    <row r="109" spans="1:631" ht="17.100000000000001" customHeight="1" x14ac:dyDescent="0.2">
      <c r="A109" s="101"/>
      <c r="B109" s="27" t="s">
        <v>276</v>
      </c>
      <c r="C109" s="535" t="s">
        <v>277</v>
      </c>
      <c r="D109" s="25" t="s">
        <v>301</v>
      </c>
      <c r="E109" s="535" t="s">
        <v>302</v>
      </c>
      <c r="F109" s="25" t="s">
        <v>309</v>
      </c>
      <c r="G109" s="535" t="s">
        <v>310</v>
      </c>
      <c r="H109" s="25">
        <v>91</v>
      </c>
      <c r="I109" s="28">
        <v>9</v>
      </c>
      <c r="J109" s="17">
        <f t="shared" si="228"/>
        <v>0.47297297297297297</v>
      </c>
      <c r="K109" s="17">
        <f t="shared" si="229"/>
        <v>0.33585898036765094</v>
      </c>
      <c r="L109" s="17">
        <f t="shared" si="230"/>
        <v>1</v>
      </c>
      <c r="M109" s="17">
        <f t="shared" si="231"/>
        <v>0.10934958442558185</v>
      </c>
      <c r="N109" s="17">
        <f t="shared" si="232"/>
        <v>0.30667409372755389</v>
      </c>
      <c r="O109" s="17">
        <f t="shared" si="233"/>
        <v>0.2813102119460501</v>
      </c>
      <c r="P109" s="17">
        <f t="shared" si="234"/>
        <v>0.67759810076711524</v>
      </c>
      <c r="Q109" s="17">
        <f t="shared" si="235"/>
        <v>0.62531381537039576</v>
      </c>
      <c r="R109" s="69">
        <f t="shared" si="236"/>
        <v>0.90507180121551134</v>
      </c>
      <c r="S109" s="422">
        <f t="shared" si="237"/>
        <v>0.52379439564364805</v>
      </c>
      <c r="T109" s="17">
        <f t="shared" si="396"/>
        <v>0.47620560435635195</v>
      </c>
      <c r="U109" s="10">
        <f t="shared" si="238"/>
        <v>112014.03466790981</v>
      </c>
      <c r="V109" s="32">
        <v>6</v>
      </c>
      <c r="W109" s="550">
        <f t="shared" si="239"/>
        <v>0</v>
      </c>
      <c r="X109" s="550">
        <f t="shared" si="240"/>
        <v>0.41268328453253689</v>
      </c>
      <c r="Y109" s="550">
        <f t="shared" si="241"/>
        <v>0.58731671546746311</v>
      </c>
      <c r="Z109" s="551">
        <f t="shared" si="242"/>
        <v>138149.8124456876</v>
      </c>
      <c r="AA109" s="426">
        <f t="shared" si="243"/>
        <v>0.22313814184047412</v>
      </c>
      <c r="AB109" s="59">
        <f t="shared" si="244"/>
        <v>0.93418978102189787</v>
      </c>
      <c r="AC109" s="59">
        <f t="shared" si="245"/>
        <v>9.7707383573491249E-2</v>
      </c>
      <c r="AD109" s="59">
        <f t="shared" si="246"/>
        <v>0.30667409372755389</v>
      </c>
      <c r="AE109" s="59">
        <f t="shared" si="247"/>
        <v>0.37468618462960424</v>
      </c>
      <c r="AF109" s="59">
        <f t="shared" si="248"/>
        <v>0.42399625058584595</v>
      </c>
      <c r="AG109" s="59">
        <f t="shared" si="249"/>
        <v>0.32305716120745021</v>
      </c>
      <c r="AH109" s="59">
        <f t="shared" si="250"/>
        <v>0.2813102119460501</v>
      </c>
      <c r="AI109" s="59">
        <f t="shared" si="251"/>
        <v>0.18457185509208632</v>
      </c>
      <c r="AJ109" s="59">
        <f t="shared" si="252"/>
        <v>0.76137409085385965</v>
      </c>
      <c r="AK109" s="59">
        <f t="shared" si="253"/>
        <v>0.32240189923288481</v>
      </c>
      <c r="AL109" s="35">
        <f t="shared" si="254"/>
        <v>1</v>
      </c>
      <c r="AM109" s="27">
        <v>235222</v>
      </c>
      <c r="AN109" s="25">
        <v>111765</v>
      </c>
      <c r="AO109" s="25">
        <v>123457</v>
      </c>
      <c r="AP109" s="17">
        <f t="shared" si="255"/>
        <v>4.5686369913149442E-3</v>
      </c>
      <c r="AQ109" s="63">
        <v>90.52949609985663</v>
      </c>
      <c r="AR109" s="58">
        <v>2682.7030919200001</v>
      </c>
      <c r="AS109" s="24">
        <f t="shared" si="256"/>
        <v>87.680966525316279</v>
      </c>
      <c r="AT109" s="17">
        <f t="shared" si="406"/>
        <v>7.5722165005929779E-2</v>
      </c>
      <c r="AU109" s="25">
        <v>230326</v>
      </c>
      <c r="AV109" s="25">
        <v>107772</v>
      </c>
      <c r="AW109" s="25">
        <v>122554</v>
      </c>
      <c r="AX109" s="25">
        <v>4896</v>
      </c>
      <c r="AY109" s="25">
        <v>3993</v>
      </c>
      <c r="AZ109" s="18">
        <v>903</v>
      </c>
      <c r="BA109" s="25">
        <v>52487</v>
      </c>
      <c r="BB109" s="25">
        <v>24632</v>
      </c>
      <c r="BC109" s="25">
        <v>27855</v>
      </c>
      <c r="BD109" s="63">
        <v>88.429366361514994</v>
      </c>
      <c r="BE109" s="25">
        <v>182735</v>
      </c>
      <c r="BF109" s="25">
        <v>87133</v>
      </c>
      <c r="BG109" s="25">
        <v>95602</v>
      </c>
      <c r="BH109" s="63">
        <v>91.141398715508046</v>
      </c>
      <c r="BI109" s="17">
        <v>0.22313814184047412</v>
      </c>
      <c r="BJ109" s="25">
        <v>59997</v>
      </c>
      <c r="BK109" s="25">
        <v>160126</v>
      </c>
      <c r="BL109" s="25">
        <v>15099</v>
      </c>
      <c r="BM109" s="17">
        <v>0.46898067771629842</v>
      </c>
      <c r="BN109" s="10">
        <f t="shared" si="258"/>
        <v>124907.42702621687</v>
      </c>
      <c r="BO109" s="29">
        <v>0.37468618462960424</v>
      </c>
      <c r="BP109" s="30">
        <f t="shared" si="259"/>
        <v>0.62531381537039576</v>
      </c>
      <c r="BQ109" s="31">
        <v>9.4294493086694224</v>
      </c>
      <c r="BR109" s="25">
        <v>175225</v>
      </c>
      <c r="BS109" s="25">
        <v>48763</v>
      </c>
      <c r="BT109" s="25">
        <v>109824</v>
      </c>
      <c r="BU109" s="25">
        <v>12569</v>
      </c>
      <c r="BV109" s="25">
        <v>2634</v>
      </c>
      <c r="BW109" s="18">
        <v>1435</v>
      </c>
      <c r="BX109" s="25">
        <v>57609</v>
      </c>
      <c r="BY109" s="25">
        <v>45664</v>
      </c>
      <c r="BZ109" s="25">
        <v>11945</v>
      </c>
      <c r="CA109" s="59">
        <v>0.20734607439809755</v>
      </c>
      <c r="CB109" s="25">
        <v>230326</v>
      </c>
      <c r="CC109" s="25">
        <v>4896</v>
      </c>
      <c r="CD109" s="17">
        <f t="shared" si="260"/>
        <v>2.1256827279595009E-2</v>
      </c>
      <c r="CE109" s="25">
        <v>2467</v>
      </c>
      <c r="CF109" s="25">
        <v>8537</v>
      </c>
      <c r="CG109" s="25">
        <v>14228</v>
      </c>
      <c r="CH109" s="25">
        <v>13380</v>
      </c>
      <c r="CI109" s="25">
        <v>8902</v>
      </c>
      <c r="CJ109" s="25">
        <v>5107</v>
      </c>
      <c r="CK109" s="25">
        <v>2646</v>
      </c>
      <c r="CL109" s="25">
        <v>1428</v>
      </c>
      <c r="CM109" s="18">
        <v>914</v>
      </c>
      <c r="CN109" s="26">
        <v>3.9980905761252581</v>
      </c>
      <c r="CO109" s="27">
        <v>57609</v>
      </c>
      <c r="CP109" s="34">
        <f t="shared" si="261"/>
        <v>4.0830772969501297</v>
      </c>
      <c r="CQ109" s="25">
        <v>1210</v>
      </c>
      <c r="CR109" s="25">
        <v>2248</v>
      </c>
      <c r="CS109" s="25">
        <v>2714</v>
      </c>
      <c r="CT109" s="25">
        <v>26593</v>
      </c>
      <c r="CU109" s="25">
        <v>22373</v>
      </c>
      <c r="CV109" s="25">
        <v>1592</v>
      </c>
      <c r="CW109" s="18">
        <v>605</v>
      </c>
      <c r="CX109" s="18">
        <v>274</v>
      </c>
      <c r="CY109" s="25">
        <v>57609</v>
      </c>
      <c r="CZ109" s="25">
        <v>52394</v>
      </c>
      <c r="DA109" s="25">
        <v>1786</v>
      </c>
      <c r="DB109" s="25">
        <v>1633</v>
      </c>
      <c r="DC109" s="25">
        <v>1375</v>
      </c>
      <c r="DD109" s="18">
        <v>248</v>
      </c>
      <c r="DE109" s="18">
        <v>173</v>
      </c>
      <c r="DF109" s="25">
        <v>57609</v>
      </c>
      <c r="DG109" s="25">
        <v>22806</v>
      </c>
      <c r="DH109" s="25">
        <v>1550</v>
      </c>
      <c r="DI109" s="18">
        <v>70</v>
      </c>
      <c r="DJ109" s="25">
        <v>32642</v>
      </c>
      <c r="DK109" s="18">
        <v>475</v>
      </c>
      <c r="DL109" s="18">
        <v>66</v>
      </c>
      <c r="DM109" s="25">
        <f t="shared" si="262"/>
        <v>97377.494072106783</v>
      </c>
      <c r="DN109" s="17">
        <f t="shared" si="263"/>
        <v>0.5666128556301967</v>
      </c>
      <c r="DO109" s="17">
        <f t="shared" si="264"/>
        <v>8.2452394591122913E-3</v>
      </c>
      <c r="DP109" s="23">
        <f t="shared" si="265"/>
        <v>0.42399625058584595</v>
      </c>
      <c r="DQ109" s="23">
        <f t="shared" si="266"/>
        <v>0.57600374941415411</v>
      </c>
      <c r="DR109" s="25">
        <v>57609</v>
      </c>
      <c r="DS109" s="25">
        <v>5872</v>
      </c>
      <c r="DT109" s="25">
        <v>26972</v>
      </c>
      <c r="DU109" s="18">
        <v>40</v>
      </c>
      <c r="DV109" s="25">
        <v>19211</v>
      </c>
      <c r="DW109" s="18">
        <v>73</v>
      </c>
      <c r="DX109" s="25">
        <v>5157</v>
      </c>
      <c r="DY109" s="18">
        <v>284</v>
      </c>
      <c r="DZ109" s="17">
        <f t="shared" si="267"/>
        <v>0.90428578867885223</v>
      </c>
      <c r="EA109" s="17">
        <f t="shared" si="268"/>
        <v>9.5714211321147769E-2</v>
      </c>
      <c r="EB109" s="25">
        <v>57609</v>
      </c>
      <c r="EC109" s="25">
        <v>17919</v>
      </c>
      <c r="ED109" s="18">
        <v>692</v>
      </c>
      <c r="EE109" s="25">
        <v>34265</v>
      </c>
      <c r="EF109" s="17">
        <f t="shared" si="407"/>
        <v>0.59478553698206882</v>
      </c>
      <c r="EG109" s="25">
        <v>4200</v>
      </c>
      <c r="EH109" s="18">
        <v>533</v>
      </c>
      <c r="EI109" s="17">
        <f t="shared" si="270"/>
        <v>0.32305716120745021</v>
      </c>
      <c r="EJ109" s="17">
        <f t="shared" si="271"/>
        <v>7.290527521741394E-2</v>
      </c>
      <c r="EK109" s="69">
        <f t="shared" si="272"/>
        <v>0.33585898036765094</v>
      </c>
      <c r="EL109" s="27">
        <v>171250</v>
      </c>
      <c r="EM109" s="25">
        <v>159980</v>
      </c>
      <c r="EN109" s="25">
        <v>11270</v>
      </c>
      <c r="EO109" s="59">
        <v>0.93418978102189787</v>
      </c>
      <c r="EP109" s="25">
        <v>78285</v>
      </c>
      <c r="EQ109" s="25">
        <v>75840</v>
      </c>
      <c r="ER109" s="25">
        <v>2445</v>
      </c>
      <c r="ES109" s="59">
        <v>0.96876796321134317</v>
      </c>
      <c r="ET109" s="25">
        <v>92965</v>
      </c>
      <c r="EU109" s="25">
        <v>84140</v>
      </c>
      <c r="EV109" s="25">
        <v>8825</v>
      </c>
      <c r="EW109" s="59">
        <v>0.90507180121551134</v>
      </c>
      <c r="EX109" s="25">
        <v>38261</v>
      </c>
      <c r="EY109" s="25">
        <v>37146</v>
      </c>
      <c r="EZ109" s="25">
        <v>1115</v>
      </c>
      <c r="FA109" s="59">
        <v>0.97085805389299806</v>
      </c>
      <c r="FB109" s="25">
        <v>132989</v>
      </c>
      <c r="FC109" s="25">
        <v>122834</v>
      </c>
      <c r="FD109" s="25">
        <v>10155</v>
      </c>
      <c r="FE109" s="59">
        <v>0.9236403010775327</v>
      </c>
      <c r="FF109" s="25">
        <v>98365</v>
      </c>
      <c r="FG109" s="25">
        <v>32016</v>
      </c>
      <c r="FH109" s="25">
        <v>60379</v>
      </c>
      <c r="FI109" s="25">
        <v>5970</v>
      </c>
      <c r="FJ109" s="23">
        <f t="shared" si="273"/>
        <v>6.0692319422558837E-2</v>
      </c>
      <c r="FK109" s="23">
        <f t="shared" si="274"/>
        <v>0.61382605601585927</v>
      </c>
      <c r="FL109" s="36">
        <f t="shared" si="275"/>
        <v>5.3628140703517584</v>
      </c>
      <c r="FM109" s="25">
        <v>47039</v>
      </c>
      <c r="FN109" s="25">
        <v>15678</v>
      </c>
      <c r="FO109" s="17">
        <f t="shared" si="276"/>
        <v>0.33329790174110846</v>
      </c>
      <c r="FP109" s="25">
        <v>28550</v>
      </c>
      <c r="FQ109" s="17">
        <f t="shared" si="277"/>
        <v>0.60694317481238969</v>
      </c>
      <c r="FR109" s="25">
        <v>2811</v>
      </c>
      <c r="FS109" s="17">
        <f t="shared" si="278"/>
        <v>5.9758923446501841E-2</v>
      </c>
      <c r="FT109" s="25">
        <v>51326</v>
      </c>
      <c r="FU109" s="25">
        <v>16338</v>
      </c>
      <c r="FV109" s="25">
        <v>31829</v>
      </c>
      <c r="FW109" s="17">
        <f t="shared" si="279"/>
        <v>6.1547753575186062E-2</v>
      </c>
      <c r="FX109" s="17">
        <f t="shared" si="280"/>
        <v>0.62013404512332926</v>
      </c>
      <c r="FY109" s="25">
        <v>3159</v>
      </c>
      <c r="FZ109" s="25">
        <v>136438</v>
      </c>
      <c r="GA109" s="25">
        <v>13331</v>
      </c>
      <c r="GB109" s="25">
        <v>81265</v>
      </c>
      <c r="GC109" s="25">
        <v>21374</v>
      </c>
      <c r="GD109" s="25">
        <v>10122</v>
      </c>
      <c r="GE109" s="18">
        <v>439</v>
      </c>
      <c r="GF109" s="25">
        <v>7972</v>
      </c>
      <c r="GG109" s="18">
        <v>210</v>
      </c>
      <c r="GH109" s="18">
        <v>428</v>
      </c>
      <c r="GI109" s="18">
        <v>1297</v>
      </c>
      <c r="GJ109" s="10">
        <f t="shared" si="281"/>
        <v>13331</v>
      </c>
      <c r="GK109" s="10">
        <f t="shared" si="400"/>
        <v>123107</v>
      </c>
      <c r="GL109" s="10">
        <f t="shared" si="401"/>
        <v>41842</v>
      </c>
      <c r="GM109" s="10">
        <f t="shared" si="282"/>
        <v>94596</v>
      </c>
      <c r="GN109" s="10">
        <f t="shared" si="402"/>
        <v>20468</v>
      </c>
      <c r="GO109" s="17">
        <f t="shared" si="283"/>
        <v>9.7707383573491249E-2</v>
      </c>
      <c r="GP109" s="17">
        <f t="shared" si="403"/>
        <v>0.90229261642650871</v>
      </c>
      <c r="GQ109" s="17">
        <f t="shared" si="404"/>
        <v>0.30667409372755389</v>
      </c>
      <c r="GR109" s="17">
        <f t="shared" si="405"/>
        <v>0.15001685747372434</v>
      </c>
      <c r="GS109" s="17">
        <f t="shared" si="284"/>
        <v>0.60448335507703133</v>
      </c>
      <c r="GT109" s="25">
        <v>62862</v>
      </c>
      <c r="GU109" s="25">
        <v>3655</v>
      </c>
      <c r="GV109" s="25">
        <v>36294</v>
      </c>
      <c r="GW109" s="25">
        <v>12264</v>
      </c>
      <c r="GX109" s="25">
        <v>5817</v>
      </c>
      <c r="GY109" s="18">
        <v>324</v>
      </c>
      <c r="GZ109" s="25">
        <v>3423</v>
      </c>
      <c r="HA109" s="18">
        <v>76</v>
      </c>
      <c r="HB109" s="18">
        <v>319</v>
      </c>
      <c r="HC109" s="18">
        <v>690</v>
      </c>
      <c r="HD109" s="23">
        <f t="shared" si="285"/>
        <v>5.8143234386433776E-2</v>
      </c>
      <c r="HE109" s="23">
        <f t="shared" si="286"/>
        <v>0.94185676561356624</v>
      </c>
      <c r="HF109" s="23">
        <f t="shared" si="287"/>
        <v>0.3644968343355286</v>
      </c>
      <c r="HG109" s="23">
        <f t="shared" si="288"/>
        <v>0.16940281887308709</v>
      </c>
      <c r="HH109" s="25">
        <v>73576</v>
      </c>
      <c r="HI109" s="25">
        <v>9676</v>
      </c>
      <c r="HJ109" s="25">
        <v>44971</v>
      </c>
      <c r="HK109" s="25">
        <v>9110</v>
      </c>
      <c r="HL109" s="25">
        <v>4305</v>
      </c>
      <c r="HM109" s="18">
        <v>115</v>
      </c>
      <c r="HN109" s="25">
        <v>4549</v>
      </c>
      <c r="HO109" s="18">
        <v>134</v>
      </c>
      <c r="HP109" s="18">
        <v>109</v>
      </c>
      <c r="HQ109" s="18">
        <v>607</v>
      </c>
      <c r="HR109" s="23">
        <f t="shared" si="289"/>
        <v>0.13151027508970317</v>
      </c>
      <c r="HS109" s="23">
        <f t="shared" si="290"/>
        <v>0.86848972491029686</v>
      </c>
      <c r="HT109" s="80">
        <f t="shared" si="291"/>
        <v>0.25727139284549311</v>
      </c>
      <c r="HU109" s="27">
        <v>196711</v>
      </c>
      <c r="HV109" s="25">
        <v>4815</v>
      </c>
      <c r="HW109" s="25">
        <v>31641</v>
      </c>
      <c r="HX109" s="25">
        <v>4481</v>
      </c>
      <c r="HY109" s="25">
        <v>50500</v>
      </c>
      <c r="HZ109" s="25">
        <v>24591</v>
      </c>
      <c r="IA109" s="25">
        <v>2858</v>
      </c>
      <c r="IB109" s="18">
        <v>370</v>
      </c>
      <c r="IC109" s="25">
        <v>21201</v>
      </c>
      <c r="ID109" s="25">
        <v>33152</v>
      </c>
      <c r="IE109" s="25">
        <v>14323</v>
      </c>
      <c r="IF109" s="18">
        <v>1495</v>
      </c>
      <c r="IG109" s="25">
        <v>7284</v>
      </c>
      <c r="IH109" s="17">
        <f t="shared" si="292"/>
        <v>0.29354230317572477</v>
      </c>
      <c r="II109" s="17">
        <f t="shared" si="293"/>
        <v>0.12501080264957221</v>
      </c>
      <c r="IJ109" s="30">
        <f t="shared" si="294"/>
        <v>7.9993086901712012</v>
      </c>
      <c r="IK109" s="17">
        <f t="shared" si="397"/>
        <v>0.10934958442558185</v>
      </c>
      <c r="IL109" s="25">
        <v>92287</v>
      </c>
      <c r="IM109" s="25">
        <v>2669</v>
      </c>
      <c r="IN109" s="25">
        <v>19324</v>
      </c>
      <c r="IO109" s="25">
        <v>3167</v>
      </c>
      <c r="IP109" s="25">
        <v>33383</v>
      </c>
      <c r="IQ109" s="25">
        <v>9312</v>
      </c>
      <c r="IR109" s="25">
        <v>1554</v>
      </c>
      <c r="IS109" s="18">
        <v>213</v>
      </c>
      <c r="IT109" s="25">
        <v>10466</v>
      </c>
      <c r="IU109" s="25">
        <v>1039</v>
      </c>
      <c r="IV109" s="25">
        <v>5810</v>
      </c>
      <c r="IW109" s="18">
        <v>779</v>
      </c>
      <c r="IX109" s="25">
        <v>4571</v>
      </c>
      <c r="IY109" s="17">
        <f t="shared" si="295"/>
        <v>0.75209942895532411</v>
      </c>
      <c r="IZ109" s="25">
        <v>104424</v>
      </c>
      <c r="JA109" s="25">
        <v>2146</v>
      </c>
      <c r="JB109" s="25">
        <v>12317</v>
      </c>
      <c r="JC109" s="25">
        <v>1314</v>
      </c>
      <c r="JD109" s="25">
        <v>17117</v>
      </c>
      <c r="JE109" s="25">
        <v>15279</v>
      </c>
      <c r="JF109" s="25">
        <v>1304</v>
      </c>
      <c r="JG109" s="18">
        <v>157</v>
      </c>
      <c r="JH109" s="25">
        <v>10735</v>
      </c>
      <c r="JI109" s="25">
        <v>32113</v>
      </c>
      <c r="JJ109" s="25">
        <v>8513</v>
      </c>
      <c r="JK109" s="18">
        <v>716</v>
      </c>
      <c r="JL109" s="25">
        <v>2713</v>
      </c>
      <c r="JM109" s="80">
        <f t="shared" si="296"/>
        <v>0.47380870298015781</v>
      </c>
      <c r="JN109" s="27">
        <v>196711</v>
      </c>
      <c r="JO109" s="25">
        <v>127648</v>
      </c>
      <c r="JP109" s="18">
        <v>166</v>
      </c>
      <c r="JQ109" s="18">
        <v>464</v>
      </c>
      <c r="JR109" s="25">
        <v>3760</v>
      </c>
      <c r="JS109" s="18">
        <v>927</v>
      </c>
      <c r="JT109" s="18">
        <v>239</v>
      </c>
      <c r="JU109" s="18">
        <v>20</v>
      </c>
      <c r="JV109" s="18">
        <v>67</v>
      </c>
      <c r="JW109" s="25">
        <v>63420</v>
      </c>
      <c r="JX109" s="17">
        <f t="shared" si="297"/>
        <v>0.32240189923288481</v>
      </c>
      <c r="JY109" s="17">
        <f t="shared" si="298"/>
        <v>0.67759810076711524</v>
      </c>
      <c r="JZ109" s="25">
        <v>44220</v>
      </c>
      <c r="KA109" s="25">
        <v>32872</v>
      </c>
      <c r="KB109" s="18">
        <v>109</v>
      </c>
      <c r="KC109" s="18">
        <v>227</v>
      </c>
      <c r="KD109" s="25">
        <v>473</v>
      </c>
      <c r="KE109" s="18">
        <v>426</v>
      </c>
      <c r="KF109" s="18">
        <v>90</v>
      </c>
      <c r="KG109" s="18">
        <v>19</v>
      </c>
      <c r="KH109" s="18">
        <v>15</v>
      </c>
      <c r="KI109" s="25">
        <v>9989</v>
      </c>
      <c r="KJ109" s="17">
        <f t="shared" si="299"/>
        <v>0.22589326096788784</v>
      </c>
      <c r="KK109" s="25">
        <v>152491</v>
      </c>
      <c r="KL109" s="25">
        <v>94776</v>
      </c>
      <c r="KM109" s="18">
        <v>57</v>
      </c>
      <c r="KN109" s="18">
        <v>237</v>
      </c>
      <c r="KO109" s="25">
        <v>3287</v>
      </c>
      <c r="KP109" s="18">
        <v>501</v>
      </c>
      <c r="KQ109" s="18">
        <v>149</v>
      </c>
      <c r="KR109" s="18">
        <v>1</v>
      </c>
      <c r="KS109" s="18">
        <v>52</v>
      </c>
      <c r="KT109" s="25">
        <v>53431</v>
      </c>
      <c r="KU109" s="69">
        <f t="shared" si="408"/>
        <v>0.3503878917444308</v>
      </c>
      <c r="KV109" s="27">
        <v>235222</v>
      </c>
      <c r="KW109" s="25">
        <v>215390</v>
      </c>
      <c r="KX109" s="25">
        <v>19832</v>
      </c>
      <c r="KY109" s="59">
        <v>8.4311841579444102E-2</v>
      </c>
      <c r="KZ109" s="25">
        <v>13197</v>
      </c>
      <c r="LA109" s="25">
        <v>5536</v>
      </c>
      <c r="LB109" s="25">
        <v>8509</v>
      </c>
      <c r="LC109" s="25">
        <v>7045</v>
      </c>
      <c r="LD109" s="25">
        <v>111765</v>
      </c>
      <c r="LE109" s="25">
        <v>102988</v>
      </c>
      <c r="LF109" s="25">
        <v>8777</v>
      </c>
      <c r="LG109" s="59">
        <v>7.8530845971457972E-2</v>
      </c>
      <c r="LH109" s="25">
        <v>123457</v>
      </c>
      <c r="LI109" s="25">
        <v>112402</v>
      </c>
      <c r="LJ109" s="25">
        <v>11055</v>
      </c>
      <c r="LK109" s="35">
        <v>8.954534777290879E-2</v>
      </c>
      <c r="LL109" s="27">
        <v>57609</v>
      </c>
      <c r="LM109" s="18">
        <v>456</v>
      </c>
      <c r="LN109" s="25">
        <v>10177</v>
      </c>
      <c r="LO109" s="25">
        <v>33961</v>
      </c>
      <c r="LP109" s="25">
        <v>1040</v>
      </c>
      <c r="LQ109" s="25">
        <v>1364</v>
      </c>
      <c r="LR109" s="25">
        <v>10611</v>
      </c>
      <c r="LS109" s="23">
        <f t="shared" si="301"/>
        <v>0.18418997031713794</v>
      </c>
      <c r="LT109" s="23">
        <f t="shared" si="302"/>
        <v>0.81581002968286209</v>
      </c>
      <c r="LU109" s="17">
        <f t="shared" si="303"/>
        <v>0.18457185509208632</v>
      </c>
      <c r="LV109" s="25">
        <v>57609</v>
      </c>
      <c r="LW109" s="25">
        <v>1858</v>
      </c>
      <c r="LX109" s="25">
        <v>31862</v>
      </c>
      <c r="LY109" s="25">
        <v>8513</v>
      </c>
      <c r="LZ109" s="25">
        <v>2096</v>
      </c>
      <c r="MA109" s="18">
        <v>765</v>
      </c>
      <c r="MB109" s="25">
        <v>9615</v>
      </c>
      <c r="MC109" s="18">
        <v>141</v>
      </c>
      <c r="MD109" s="25">
        <v>1629</v>
      </c>
      <c r="ME109" s="18">
        <v>74</v>
      </c>
      <c r="MF109" s="25">
        <v>1056</v>
      </c>
      <c r="MG109" s="17">
        <f t="shared" si="304"/>
        <v>0.18262771441962194</v>
      </c>
      <c r="MH109" s="17">
        <f t="shared" si="305"/>
        <v>0.76137409085385965</v>
      </c>
      <c r="MI109" s="25">
        <v>57609</v>
      </c>
      <c r="MJ109" s="25">
        <v>2300</v>
      </c>
      <c r="MK109" s="25">
        <v>34319</v>
      </c>
      <c r="ML109" s="25">
        <v>8870</v>
      </c>
      <c r="MM109" s="25">
        <v>2100</v>
      </c>
      <c r="MN109" s="18">
        <v>964</v>
      </c>
      <c r="MO109" s="25">
        <v>7758</v>
      </c>
      <c r="MP109" s="18">
        <v>126</v>
      </c>
      <c r="MQ109" s="18">
        <v>49</v>
      </c>
      <c r="MR109" s="18">
        <v>74</v>
      </c>
      <c r="MS109" s="25">
        <v>1049</v>
      </c>
      <c r="MT109" s="17">
        <f t="shared" si="306"/>
        <v>0.79265392560190251</v>
      </c>
      <c r="MU109" s="69">
        <f t="shared" si="307"/>
        <v>0.47297297297297297</v>
      </c>
      <c r="MV109" s="27">
        <v>57609</v>
      </c>
      <c r="MW109" s="25">
        <v>16206</v>
      </c>
      <c r="MX109" s="18">
        <v>205</v>
      </c>
      <c r="MY109" s="25">
        <v>15876</v>
      </c>
      <c r="MZ109" s="25">
        <v>17102</v>
      </c>
      <c r="NA109" s="25">
        <v>1244</v>
      </c>
      <c r="NB109" s="18">
        <v>36</v>
      </c>
      <c r="NC109" s="25">
        <v>4609</v>
      </c>
      <c r="ND109" s="25">
        <v>2331</v>
      </c>
      <c r="NE109" s="17">
        <f t="shared" si="308"/>
        <v>0.2813102119460501</v>
      </c>
      <c r="NF109" s="10">
        <f t="shared" si="309"/>
        <v>64793.055876685932</v>
      </c>
      <c r="NG109" s="17">
        <f t="shared" si="310"/>
        <v>0.38290892048117481</v>
      </c>
      <c r="NH109" s="25">
        <v>57609</v>
      </c>
      <c r="NI109" s="25">
        <v>5073</v>
      </c>
      <c r="NJ109" s="18">
        <v>24</v>
      </c>
      <c r="NK109" s="18">
        <v>11</v>
      </c>
      <c r="NL109" s="18">
        <v>39</v>
      </c>
      <c r="NM109" s="25">
        <v>46588</v>
      </c>
      <c r="NN109" s="25">
        <v>5407</v>
      </c>
      <c r="NO109" s="18">
        <v>160</v>
      </c>
      <c r="NP109" s="18">
        <v>5</v>
      </c>
      <c r="NQ109" s="32">
        <v>302</v>
      </c>
      <c r="NR109" s="27">
        <v>57609</v>
      </c>
      <c r="NS109" s="37">
        <f t="shared" si="311"/>
        <v>1.1722473919005711</v>
      </c>
      <c r="NT109" s="37">
        <f t="shared" si="312"/>
        <v>0.3163152767979055</v>
      </c>
      <c r="NU109" s="37">
        <f t="shared" si="313"/>
        <v>0.85306225196943664</v>
      </c>
      <c r="NV109" s="17">
        <f t="shared" si="314"/>
        <v>0.1732238654509366</v>
      </c>
      <c r="NW109" s="10">
        <f t="shared" si="315"/>
        <v>30461</v>
      </c>
      <c r="NX109" s="17">
        <f t="shared" si="316"/>
        <v>0.52875418771372529</v>
      </c>
      <c r="NY109" s="19">
        <f t="shared" si="317"/>
        <v>0.54895564886734305</v>
      </c>
      <c r="NZ109" s="25">
        <v>20572</v>
      </c>
      <c r="OA109" s="25">
        <v>27148</v>
      </c>
      <c r="OB109" s="25">
        <v>1392</v>
      </c>
      <c r="OC109" s="25">
        <v>14800</v>
      </c>
      <c r="OD109" s="18">
        <v>652</v>
      </c>
      <c r="OE109" s="25">
        <v>2968</v>
      </c>
      <c r="OF109" s="17">
        <f t="shared" si="318"/>
        <v>0.25690430314707774</v>
      </c>
      <c r="OG109" s="17">
        <f t="shared" si="319"/>
        <v>0.35709698137443802</v>
      </c>
      <c r="OH109" s="17">
        <f t="shared" si="320"/>
        <v>0.47124581228627471</v>
      </c>
      <c r="OI109" s="69">
        <f t="shared" si="321"/>
        <v>5.1519727820305852E-2</v>
      </c>
      <c r="OJ109" s="27">
        <v>57609</v>
      </c>
      <c r="OK109" s="18">
        <v>786</v>
      </c>
      <c r="OL109" s="25">
        <v>16947</v>
      </c>
      <c r="OM109" s="25">
        <v>14772</v>
      </c>
      <c r="ON109" s="18">
        <v>458</v>
      </c>
      <c r="OO109" s="18">
        <v>287</v>
      </c>
      <c r="OP109" s="18">
        <v>253</v>
      </c>
      <c r="OQ109" s="25">
        <v>25273</v>
      </c>
      <c r="OR109" s="69">
        <f t="shared" si="322"/>
        <v>0.32015830859761496</v>
      </c>
      <c r="OS109" s="85">
        <v>59893</v>
      </c>
      <c r="OT109" s="22">
        <v>59893</v>
      </c>
      <c r="OU109" s="38">
        <f t="shared" si="409"/>
        <v>0.21176175255982349</v>
      </c>
      <c r="OV109" s="39">
        <v>0.83633145776635009</v>
      </c>
      <c r="OW109" s="22">
        <v>5009040</v>
      </c>
      <c r="OX109" s="36">
        <f t="shared" si="410"/>
        <v>204959898.72</v>
      </c>
      <c r="OY109" s="36">
        <f t="shared" si="411"/>
        <v>4058013.1613492239</v>
      </c>
      <c r="OZ109" s="22"/>
      <c r="PA109" s="22"/>
      <c r="PB109" s="38">
        <f t="shared" si="412"/>
        <v>0</v>
      </c>
      <c r="PC109" s="39">
        <v>0</v>
      </c>
      <c r="PD109" s="22"/>
      <c r="PE109" s="40">
        <f t="shared" si="327"/>
        <v>0</v>
      </c>
      <c r="PF109" s="36">
        <f t="shared" si="328"/>
        <v>0</v>
      </c>
      <c r="PG109" s="22">
        <v>37254</v>
      </c>
      <c r="PH109" s="22">
        <v>36529</v>
      </c>
      <c r="PI109" s="38">
        <f t="shared" si="413"/>
        <v>0.12915440968490127</v>
      </c>
      <c r="PJ109" s="39">
        <v>0.11496427495962112</v>
      </c>
      <c r="PK109" s="22">
        <v>419953</v>
      </c>
      <c r="PL109" s="41">
        <f t="shared" si="330"/>
        <v>17183636.853999998</v>
      </c>
      <c r="PM109" s="36">
        <f t="shared" si="331"/>
        <v>2986122.4985330123</v>
      </c>
      <c r="PN109" s="22">
        <v>72351</v>
      </c>
      <c r="PO109" s="22">
        <v>72351</v>
      </c>
      <c r="PP109" s="38">
        <f t="shared" si="414"/>
        <v>0.25580910222322795</v>
      </c>
      <c r="PQ109" s="39">
        <v>0.6529916656300534</v>
      </c>
      <c r="PR109" s="22">
        <v>4724460</v>
      </c>
      <c r="PS109" s="41">
        <f t="shared" si="333"/>
        <v>193315454.28</v>
      </c>
      <c r="PT109" s="36">
        <f t="shared" si="334"/>
        <v>9486543.7769369297</v>
      </c>
      <c r="PU109" s="22">
        <v>1646</v>
      </c>
      <c r="PV109" s="22">
        <v>1646</v>
      </c>
      <c r="PW109" s="38">
        <f t="shared" si="415"/>
        <v>5.819709226678735E-3</v>
      </c>
      <c r="PX109" s="39">
        <v>0.28549817739975697</v>
      </c>
      <c r="PY109" s="22">
        <v>46993</v>
      </c>
      <c r="PZ109" s="36">
        <f t="shared" si="336"/>
        <v>251124.82547904737</v>
      </c>
      <c r="QA109" s="22">
        <v>19799</v>
      </c>
      <c r="QB109" s="22">
        <v>19799</v>
      </c>
      <c r="QC109" s="39">
        <v>6.5166776099803023</v>
      </c>
      <c r="QD109" s="22">
        <v>12902370</v>
      </c>
      <c r="QE109" s="22">
        <f t="shared" si="337"/>
        <v>20787.151666666654</v>
      </c>
      <c r="QF109" s="22"/>
      <c r="QG109" s="22">
        <v>10076</v>
      </c>
      <c r="QH109" s="22">
        <v>10076</v>
      </c>
      <c r="QI109" s="38">
        <f t="shared" si="416"/>
        <v>3.5625388923459865E-2</v>
      </c>
      <c r="QJ109" s="39">
        <v>0.26826716951171098</v>
      </c>
      <c r="QK109" s="22">
        <v>270306</v>
      </c>
      <c r="QL109" s="42">
        <f t="shared" si="339"/>
        <v>66.830717268757439</v>
      </c>
      <c r="QM109" s="22">
        <f t="shared" si="417"/>
        <v>82854</v>
      </c>
      <c r="QN109" s="22">
        <v>66912</v>
      </c>
      <c r="QO109" s="22">
        <v>66596</v>
      </c>
      <c r="QP109" s="38">
        <f t="shared" si="418"/>
        <v>0.23546133393675397</v>
      </c>
      <c r="QQ109" s="39">
        <v>0.16883281278154844</v>
      </c>
      <c r="QR109" s="22">
        <v>1124359</v>
      </c>
      <c r="QS109" s="36">
        <f t="shared" si="342"/>
        <v>15732531.514943039</v>
      </c>
      <c r="QT109" s="22">
        <v>11645</v>
      </c>
      <c r="QU109" s="22">
        <v>11645</v>
      </c>
      <c r="QV109" s="38">
        <f t="shared" si="419"/>
        <v>4.1172851728234428E-2</v>
      </c>
      <c r="QW109" s="39">
        <v>0.182</v>
      </c>
      <c r="QX109" s="22">
        <v>211939</v>
      </c>
      <c r="QY109" s="36">
        <f t="shared" si="344"/>
        <v>2738004.0873312964</v>
      </c>
      <c r="QZ109" s="22">
        <v>4297</v>
      </c>
      <c r="RA109" s="22">
        <v>4297</v>
      </c>
      <c r="RB109" s="38">
        <f t="shared" si="420"/>
        <v>1.5192764609379419E-2</v>
      </c>
      <c r="RC109" s="39">
        <v>0.19779613683965558</v>
      </c>
      <c r="RD109" s="22">
        <v>84993</v>
      </c>
      <c r="RE109" s="36">
        <f t="shared" si="346"/>
        <v>464296.14941016975</v>
      </c>
      <c r="RF109" s="10">
        <f t="shared" si="421"/>
        <v>283873</v>
      </c>
      <c r="RG109" s="10">
        <f t="shared" si="422"/>
        <v>282832</v>
      </c>
      <c r="RH109" s="17">
        <f t="shared" si="423"/>
        <v>0.36376497884922826</v>
      </c>
      <c r="RI109" s="17">
        <f t="shared" si="424"/>
        <v>8.3108483910748539E-3</v>
      </c>
      <c r="RJ109" s="17">
        <f t="shared" si="425"/>
        <v>0.11361667898052896</v>
      </c>
      <c r="RK109" s="17">
        <f t="shared" si="426"/>
        <v>0</v>
      </c>
      <c r="RL109" s="17">
        <f t="shared" si="427"/>
        <v>0.26560524968347243</v>
      </c>
      <c r="RM109" s="17">
        <f t="shared" si="428"/>
        <v>7.0310192564796573E-3</v>
      </c>
      <c r="RN109" s="17">
        <f t="shared" si="429"/>
        <v>0.44048107081299626</v>
      </c>
      <c r="RO109" s="17">
        <f t="shared" si="430"/>
        <v>7.6658926195859359E-2</v>
      </c>
      <c r="RP109" s="17">
        <f t="shared" si="431"/>
        <v>1.2999412387783347E-2</v>
      </c>
      <c r="RQ109" s="17">
        <f t="shared" si="432"/>
        <v>1.8711334458654958E-6</v>
      </c>
      <c r="RR109" s="36">
        <f t="shared" si="433"/>
        <v>35716702.844699986</v>
      </c>
      <c r="RS109" s="36">
        <f t="shared" si="434"/>
        <v>151.84252682444662</v>
      </c>
      <c r="RT109" s="10">
        <f t="shared" si="435"/>
        <v>1041</v>
      </c>
      <c r="RU109" s="17">
        <f t="shared" si="436"/>
        <v>3.6671328375717312E-3</v>
      </c>
      <c r="RV109" s="37">
        <f t="shared" si="437"/>
        <v>0.82861702240086232</v>
      </c>
      <c r="RW109" s="36">
        <f t="shared" si="438"/>
        <v>1.2024045369905876</v>
      </c>
      <c r="RX109" s="85">
        <v>-1.7970410000000001</v>
      </c>
      <c r="RY109" s="93">
        <v>105</v>
      </c>
      <c r="RZ109" s="43" t="b">
        <v>0</v>
      </c>
      <c r="SA109" s="18" t="b">
        <v>0</v>
      </c>
      <c r="SB109" s="18" t="b">
        <v>0</v>
      </c>
      <c r="SC109" s="18" t="b">
        <v>0</v>
      </c>
      <c r="SD109" s="18" t="b">
        <v>0</v>
      </c>
      <c r="SE109" s="32" t="b">
        <v>1</v>
      </c>
      <c r="SF109" s="43" t="b">
        <v>0</v>
      </c>
      <c r="SG109" s="18" t="b">
        <v>1</v>
      </c>
      <c r="SH109" s="18">
        <v>0</v>
      </c>
      <c r="SI109" s="18"/>
      <c r="SJ109" s="22">
        <v>1</v>
      </c>
      <c r="SK109" s="22"/>
      <c r="SL109" s="22">
        <v>1</v>
      </c>
      <c r="SM109" s="22">
        <v>0</v>
      </c>
      <c r="SN109" s="18"/>
      <c r="SO109" s="18"/>
      <c r="SP109" s="18"/>
      <c r="SQ109" s="17">
        <f t="shared" si="365"/>
        <v>4.1322314049586778E-3</v>
      </c>
      <c r="SR109" s="17">
        <f t="shared" si="366"/>
        <v>0</v>
      </c>
      <c r="SS109" s="17">
        <f t="shared" si="367"/>
        <v>0</v>
      </c>
      <c r="ST109" s="17">
        <f t="shared" si="368"/>
        <v>0</v>
      </c>
      <c r="SU109" s="17">
        <f t="shared" si="369"/>
        <v>0</v>
      </c>
      <c r="SV109" s="17">
        <f t="shared" si="399"/>
        <v>0</v>
      </c>
      <c r="SW109" s="17">
        <f t="shared" si="370"/>
        <v>0</v>
      </c>
      <c r="SX109" s="17">
        <f t="shared" si="371"/>
        <v>0</v>
      </c>
      <c r="SY109" s="17">
        <f t="shared" si="372"/>
        <v>0</v>
      </c>
      <c r="SZ109" s="17">
        <f t="shared" si="373"/>
        <v>0</v>
      </c>
      <c r="TA109" s="17">
        <f t="shared" si="374"/>
        <v>0</v>
      </c>
      <c r="TB109" s="24">
        <f t="shared" si="375"/>
        <v>620</v>
      </c>
      <c r="TC109" s="69">
        <f t="shared" si="376"/>
        <v>1</v>
      </c>
      <c r="TD109" s="17">
        <f t="shared" si="398"/>
        <v>2.6014568158168575E-6</v>
      </c>
      <c r="TE109" s="95">
        <v>20</v>
      </c>
      <c r="TF109" s="71"/>
      <c r="TG109" s="71">
        <v>3</v>
      </c>
      <c r="TH109" s="71">
        <v>1</v>
      </c>
      <c r="TI109" s="71"/>
      <c r="TJ109" s="71"/>
      <c r="TK109" s="71">
        <v>81</v>
      </c>
      <c r="TL109" s="71"/>
      <c r="TM109" s="71">
        <v>143</v>
      </c>
      <c r="TN109" s="71"/>
      <c r="TO109" s="71">
        <v>5</v>
      </c>
      <c r="TP109" s="71"/>
      <c r="TQ109" s="71">
        <v>15</v>
      </c>
      <c r="TR109" s="72">
        <v>110</v>
      </c>
      <c r="TS109" s="72"/>
      <c r="TT109" s="72"/>
      <c r="TU109" s="72"/>
      <c r="TV109" s="72">
        <v>1</v>
      </c>
      <c r="TW109" s="72"/>
      <c r="TX109" s="72">
        <v>14</v>
      </c>
      <c r="TY109" s="72"/>
      <c r="TZ109" s="72">
        <v>430</v>
      </c>
      <c r="UA109" s="72"/>
      <c r="UB109" s="72">
        <v>150</v>
      </c>
      <c r="UC109" s="72"/>
      <c r="UD109" s="72"/>
      <c r="UE109" s="72"/>
      <c r="UF109" s="72"/>
      <c r="UG109" s="72">
        <v>5</v>
      </c>
      <c r="UH109" s="72"/>
      <c r="UI109" s="72">
        <v>50</v>
      </c>
      <c r="UJ109" s="73">
        <v>155</v>
      </c>
      <c r="UK109" s="73"/>
      <c r="UL109" s="73"/>
      <c r="UM109" s="73"/>
      <c r="UN109" s="73">
        <v>2</v>
      </c>
      <c r="UO109" s="73"/>
      <c r="UP109" s="73">
        <v>14</v>
      </c>
      <c r="UQ109" s="73">
        <v>66</v>
      </c>
      <c r="UR109" s="73">
        <v>189</v>
      </c>
      <c r="US109" s="73">
        <v>235</v>
      </c>
      <c r="UT109" s="73"/>
      <c r="UU109" s="73"/>
      <c r="UV109" s="73"/>
      <c r="UW109" s="73"/>
      <c r="UX109" s="73"/>
      <c r="UY109" s="73">
        <v>7</v>
      </c>
      <c r="UZ109" s="73"/>
      <c r="VA109" s="73">
        <v>50</v>
      </c>
      <c r="VB109" s="73">
        <v>177</v>
      </c>
      <c r="VC109" s="73"/>
      <c r="VD109" s="73"/>
      <c r="VE109" s="73"/>
      <c r="VF109" s="73">
        <v>2</v>
      </c>
      <c r="VG109" s="73"/>
      <c r="VH109" s="73">
        <v>17</v>
      </c>
      <c r="VI109" s="73">
        <v>67</v>
      </c>
      <c r="VJ109" s="73">
        <v>256</v>
      </c>
      <c r="VK109" s="73">
        <v>226</v>
      </c>
      <c r="VL109" s="73"/>
      <c r="VM109" s="73"/>
      <c r="VN109" s="73">
        <v>136</v>
      </c>
      <c r="VO109" s="73"/>
      <c r="VP109" s="73">
        <v>16</v>
      </c>
      <c r="VQ109" s="73"/>
      <c r="VR109" s="73">
        <v>184</v>
      </c>
      <c r="VS109" s="73">
        <v>140</v>
      </c>
      <c r="VT109" s="73"/>
      <c r="VU109" s="73"/>
      <c r="VV109" s="73"/>
      <c r="VW109" s="73">
        <v>2</v>
      </c>
      <c r="VX109" s="73">
        <v>12</v>
      </c>
      <c r="VY109" s="73">
        <v>17</v>
      </c>
      <c r="VZ109" s="73">
        <v>68</v>
      </c>
      <c r="WA109" s="73">
        <v>77</v>
      </c>
      <c r="WB109" s="73"/>
      <c r="WC109" s="73">
        <v>167</v>
      </c>
      <c r="WD109" s="73"/>
      <c r="WE109" s="73"/>
      <c r="WF109" s="73">
        <v>69</v>
      </c>
      <c r="WG109" s="73"/>
      <c r="WH109" s="73"/>
      <c r="WI109" s="73"/>
      <c r="WJ109" s="73">
        <v>16</v>
      </c>
      <c r="WK109" s="73"/>
      <c r="WL109" s="73"/>
      <c r="WM109" s="73"/>
      <c r="WN109" s="73">
        <v>67</v>
      </c>
      <c r="WO109" s="22">
        <f t="shared" si="377"/>
        <v>602</v>
      </c>
      <c r="WP109" s="22">
        <f t="shared" si="378"/>
        <v>0</v>
      </c>
      <c r="WQ109" s="22">
        <f t="shared" si="379"/>
        <v>0</v>
      </c>
      <c r="WR109" s="22">
        <f t="shared" si="380"/>
        <v>3</v>
      </c>
      <c r="WS109" s="22">
        <f t="shared" si="381"/>
        <v>8</v>
      </c>
      <c r="WT109" s="22">
        <f t="shared" si="382"/>
        <v>0</v>
      </c>
      <c r="WU109" s="22">
        <f t="shared" si="383"/>
        <v>62</v>
      </c>
      <c r="WV109" s="22">
        <f t="shared" si="384"/>
        <v>133</v>
      </c>
      <c r="WW109" s="22">
        <f t="shared" si="385"/>
        <v>1033</v>
      </c>
      <c r="WX109" s="22">
        <f t="shared" si="386"/>
        <v>0</v>
      </c>
      <c r="WY109" s="22">
        <f t="shared" si="387"/>
        <v>921</v>
      </c>
      <c r="WZ109" s="22">
        <f t="shared" si="388"/>
        <v>0</v>
      </c>
      <c r="XA109" s="22">
        <f t="shared" si="389"/>
        <v>0</v>
      </c>
      <c r="XB109" s="22">
        <f t="shared" si="390"/>
        <v>205</v>
      </c>
      <c r="XC109" s="22">
        <f t="shared" si="391"/>
        <v>0</v>
      </c>
      <c r="XD109" s="22">
        <f t="shared" si="392"/>
        <v>0</v>
      </c>
      <c r="XE109" s="22">
        <f t="shared" si="393"/>
        <v>49</v>
      </c>
      <c r="XF109" s="22">
        <f t="shared" si="394"/>
        <v>0</v>
      </c>
      <c r="XG109" s="93">
        <f t="shared" si="395"/>
        <v>366</v>
      </c>
    </row>
    <row r="110" spans="1:631" ht="17.100000000000001" customHeight="1" x14ac:dyDescent="0.2">
      <c r="A110" s="101"/>
      <c r="B110" s="27" t="s">
        <v>276</v>
      </c>
      <c r="C110" s="535" t="s">
        <v>277</v>
      </c>
      <c r="D110" s="25" t="s">
        <v>301</v>
      </c>
      <c r="E110" s="535" t="s">
        <v>302</v>
      </c>
      <c r="F110" s="25" t="s">
        <v>311</v>
      </c>
      <c r="G110" s="535" t="s">
        <v>312</v>
      </c>
      <c r="H110" s="25">
        <v>46</v>
      </c>
      <c r="I110" s="28">
        <v>3</v>
      </c>
      <c r="J110" s="17">
        <f t="shared" si="228"/>
        <v>0.50414865430204991</v>
      </c>
      <c r="K110" s="17">
        <f t="shared" si="229"/>
        <v>0.25829730860409988</v>
      </c>
      <c r="L110" s="17">
        <f t="shared" si="230"/>
        <v>1</v>
      </c>
      <c r="M110" s="17">
        <f t="shared" si="231"/>
        <v>7.5499830826044584E-2</v>
      </c>
      <c r="N110" s="17">
        <f t="shared" si="232"/>
        <v>0.2166967738082797</v>
      </c>
      <c r="O110" s="17">
        <f t="shared" si="233"/>
        <v>8.0009761539534235E-2</v>
      </c>
      <c r="P110" s="17">
        <f t="shared" si="234"/>
        <v>0.80422089269927421</v>
      </c>
      <c r="Q110" s="17">
        <f t="shared" si="235"/>
        <v>0.59948765007264659</v>
      </c>
      <c r="R110" s="69">
        <f t="shared" si="236"/>
        <v>0.93306941030604917</v>
      </c>
      <c r="S110" s="422">
        <f t="shared" si="237"/>
        <v>0.49682558690644196</v>
      </c>
      <c r="T110" s="17">
        <f t="shared" si="396"/>
        <v>0.50317441309355804</v>
      </c>
      <c r="U110" s="10">
        <f t="shared" si="238"/>
        <v>59296.085536597253</v>
      </c>
      <c r="V110" s="32">
        <v>5</v>
      </c>
      <c r="W110" s="550">
        <f t="shared" si="239"/>
        <v>0</v>
      </c>
      <c r="X110" s="550">
        <f t="shared" si="240"/>
        <v>0.38571447579533097</v>
      </c>
      <c r="Y110" s="550">
        <f t="shared" si="241"/>
        <v>0.61428552420466898</v>
      </c>
      <c r="Z110" s="551">
        <f t="shared" si="242"/>
        <v>72389.863314375005</v>
      </c>
      <c r="AA110" s="426">
        <f t="shared" si="243"/>
        <v>4.3184209633074226E-2</v>
      </c>
      <c r="AB110" s="59">
        <f t="shared" si="244"/>
        <v>0.95546890788269279</v>
      </c>
      <c r="AC110" s="59">
        <f t="shared" si="245"/>
        <v>7.5422122030963074E-2</v>
      </c>
      <c r="AD110" s="59">
        <f t="shared" si="246"/>
        <v>0.2166967738082797</v>
      </c>
      <c r="AE110" s="59">
        <f t="shared" si="247"/>
        <v>0.40051234992735341</v>
      </c>
      <c r="AF110" s="59">
        <f t="shared" si="248"/>
        <v>0.53974341096081435</v>
      </c>
      <c r="AG110" s="59">
        <f t="shared" si="249"/>
        <v>0.43923441639938643</v>
      </c>
      <c r="AH110" s="59">
        <f t="shared" si="250"/>
        <v>8.0009761539534235E-2</v>
      </c>
      <c r="AI110" s="59">
        <f t="shared" si="251"/>
        <v>0.39638823037233301</v>
      </c>
      <c r="AJ110" s="59">
        <f t="shared" si="252"/>
        <v>0.61190907823176688</v>
      </c>
      <c r="AK110" s="59">
        <f t="shared" si="253"/>
        <v>0.19577910730072576</v>
      </c>
      <c r="AL110" s="35">
        <f t="shared" si="254"/>
        <v>1</v>
      </c>
      <c r="AM110" s="27">
        <v>117844</v>
      </c>
      <c r="AN110" s="25">
        <v>55789</v>
      </c>
      <c r="AO110" s="25">
        <v>62055</v>
      </c>
      <c r="AP110" s="17">
        <f t="shared" si="255"/>
        <v>2.2888439754976926E-3</v>
      </c>
      <c r="AQ110" s="63">
        <v>89.902505841592145</v>
      </c>
      <c r="AR110" s="58">
        <v>2061.2001596700002</v>
      </c>
      <c r="AS110" s="24">
        <f t="shared" si="256"/>
        <v>57.172516432788811</v>
      </c>
      <c r="AT110" s="17">
        <f t="shared" si="406"/>
        <v>4.9374760506065832E-2</v>
      </c>
      <c r="AU110" s="25">
        <v>115123</v>
      </c>
      <c r="AV110" s="25">
        <v>53692</v>
      </c>
      <c r="AW110" s="25">
        <v>61431</v>
      </c>
      <c r="AX110" s="25">
        <v>2721</v>
      </c>
      <c r="AY110" s="25">
        <v>2097</v>
      </c>
      <c r="AZ110" s="18">
        <v>624</v>
      </c>
      <c r="BA110" s="25">
        <v>5089</v>
      </c>
      <c r="BB110" s="25">
        <v>2354</v>
      </c>
      <c r="BC110" s="25">
        <v>2735</v>
      </c>
      <c r="BD110" s="63">
        <v>86.06946983546618</v>
      </c>
      <c r="BE110" s="25">
        <v>112755</v>
      </c>
      <c r="BF110" s="25">
        <v>53435</v>
      </c>
      <c r="BG110" s="25">
        <v>59320</v>
      </c>
      <c r="BH110" s="63">
        <v>90.079231287929872</v>
      </c>
      <c r="BI110" s="17">
        <v>4.3184209633074226E-2</v>
      </c>
      <c r="BJ110" s="25">
        <v>31425</v>
      </c>
      <c r="BK110" s="25">
        <v>78462</v>
      </c>
      <c r="BL110" s="25">
        <v>7957</v>
      </c>
      <c r="BM110" s="17">
        <v>0.50192449848334231</v>
      </c>
      <c r="BN110" s="10">
        <f t="shared" si="258"/>
        <v>58695.209400729007</v>
      </c>
      <c r="BO110" s="29">
        <v>0.40051234992735341</v>
      </c>
      <c r="BP110" s="30">
        <f t="shared" si="259"/>
        <v>0.59948765007264659</v>
      </c>
      <c r="BQ110" s="31">
        <v>10.141214855598889</v>
      </c>
      <c r="BR110" s="25">
        <v>86419</v>
      </c>
      <c r="BS110" s="25">
        <v>23783</v>
      </c>
      <c r="BT110" s="25">
        <v>54943</v>
      </c>
      <c r="BU110" s="25">
        <v>6145</v>
      </c>
      <c r="BV110" s="18">
        <v>1036</v>
      </c>
      <c r="BW110" s="18">
        <v>512</v>
      </c>
      <c r="BX110" s="25">
        <v>28684</v>
      </c>
      <c r="BY110" s="25">
        <v>23195</v>
      </c>
      <c r="BZ110" s="25">
        <v>5489</v>
      </c>
      <c r="CA110" s="59">
        <v>0.19136103751220193</v>
      </c>
      <c r="CB110" s="25">
        <v>115123</v>
      </c>
      <c r="CC110" s="25">
        <v>2721</v>
      </c>
      <c r="CD110" s="17">
        <f t="shared" si="260"/>
        <v>2.3635589760517012E-2</v>
      </c>
      <c r="CE110" s="25">
        <v>1315</v>
      </c>
      <c r="CF110" s="25">
        <v>4087</v>
      </c>
      <c r="CG110" s="25">
        <v>6896</v>
      </c>
      <c r="CH110" s="25">
        <v>6613</v>
      </c>
      <c r="CI110" s="25">
        <v>4599</v>
      </c>
      <c r="CJ110" s="25">
        <v>2641</v>
      </c>
      <c r="CK110" s="25">
        <v>1386</v>
      </c>
      <c r="CL110" s="18">
        <v>712</v>
      </c>
      <c r="CM110" s="18">
        <v>435</v>
      </c>
      <c r="CN110" s="26">
        <v>4.0134918421419608</v>
      </c>
      <c r="CO110" s="27">
        <v>28684</v>
      </c>
      <c r="CP110" s="34">
        <f t="shared" si="261"/>
        <v>4.1083530888300102</v>
      </c>
      <c r="CQ110" s="18">
        <v>399</v>
      </c>
      <c r="CR110" s="18">
        <v>490</v>
      </c>
      <c r="CS110" s="25">
        <v>1245</v>
      </c>
      <c r="CT110" s="25">
        <v>13752</v>
      </c>
      <c r="CU110" s="25">
        <v>12369</v>
      </c>
      <c r="CV110" s="18">
        <v>304</v>
      </c>
      <c r="CW110" s="18">
        <v>89</v>
      </c>
      <c r="CX110" s="18">
        <v>36</v>
      </c>
      <c r="CY110" s="25">
        <v>28684</v>
      </c>
      <c r="CZ110" s="25">
        <v>27017</v>
      </c>
      <c r="DA110" s="18">
        <v>338</v>
      </c>
      <c r="DB110" s="18">
        <v>428</v>
      </c>
      <c r="DC110" s="18">
        <v>739</v>
      </c>
      <c r="DD110" s="18">
        <v>139</v>
      </c>
      <c r="DE110" s="18">
        <v>23</v>
      </c>
      <c r="DF110" s="25">
        <v>28684</v>
      </c>
      <c r="DG110" s="25">
        <v>14493</v>
      </c>
      <c r="DH110" s="18">
        <v>978</v>
      </c>
      <c r="DI110" s="18">
        <v>11</v>
      </c>
      <c r="DJ110" s="25">
        <v>12720</v>
      </c>
      <c r="DK110" s="18">
        <v>448</v>
      </c>
      <c r="DL110" s="18">
        <v>34</v>
      </c>
      <c r="DM110" s="25">
        <f t="shared" si="262"/>
        <v>62092.732289778272</v>
      </c>
      <c r="DN110" s="17">
        <f t="shared" si="263"/>
        <v>0.44345279598382376</v>
      </c>
      <c r="DO110" s="17">
        <f t="shared" si="264"/>
        <v>1.5618463254776182E-2</v>
      </c>
      <c r="DP110" s="23">
        <f t="shared" si="265"/>
        <v>0.53974341096081435</v>
      </c>
      <c r="DQ110" s="23">
        <f t="shared" si="266"/>
        <v>0.46025658903918565</v>
      </c>
      <c r="DR110" s="25">
        <v>28684</v>
      </c>
      <c r="DS110" s="25">
        <v>1063</v>
      </c>
      <c r="DT110" s="25">
        <v>18417</v>
      </c>
      <c r="DU110" s="18">
        <v>11</v>
      </c>
      <c r="DV110" s="25">
        <v>7577</v>
      </c>
      <c r="DW110" s="18">
        <v>17</v>
      </c>
      <c r="DX110" s="25">
        <v>1552</v>
      </c>
      <c r="DY110" s="18">
        <v>47</v>
      </c>
      <c r="DZ110" s="17">
        <f t="shared" si="267"/>
        <v>0.94366197183098588</v>
      </c>
      <c r="EA110" s="17">
        <f t="shared" si="268"/>
        <v>5.633802816901412E-2</v>
      </c>
      <c r="EB110" s="25">
        <v>28684</v>
      </c>
      <c r="EC110" s="25">
        <v>12463</v>
      </c>
      <c r="ED110" s="18">
        <v>136</v>
      </c>
      <c r="EE110" s="25">
        <v>14515</v>
      </c>
      <c r="EF110" s="17">
        <f t="shared" si="407"/>
        <v>0.50603123692650953</v>
      </c>
      <c r="EG110" s="25">
        <v>1387</v>
      </c>
      <c r="EH110" s="18">
        <v>183</v>
      </c>
      <c r="EI110" s="17">
        <f t="shared" si="270"/>
        <v>0.43923441639938643</v>
      </c>
      <c r="EJ110" s="17">
        <f t="shared" si="271"/>
        <v>4.8354483335657512E-2</v>
      </c>
      <c r="EK110" s="69">
        <f t="shared" si="272"/>
        <v>0.25829730860409988</v>
      </c>
      <c r="EL110" s="27">
        <v>84121</v>
      </c>
      <c r="EM110" s="25">
        <v>80375</v>
      </c>
      <c r="EN110" s="25">
        <v>3746</v>
      </c>
      <c r="EO110" s="59">
        <v>0.95546890788269279</v>
      </c>
      <c r="EP110" s="25">
        <v>38148</v>
      </c>
      <c r="EQ110" s="25">
        <v>37479</v>
      </c>
      <c r="ER110" s="25">
        <v>669</v>
      </c>
      <c r="ES110" s="59">
        <v>0.98246303869141238</v>
      </c>
      <c r="ET110" s="25">
        <v>45973</v>
      </c>
      <c r="EU110" s="25">
        <v>42896</v>
      </c>
      <c r="EV110" s="25">
        <v>3077</v>
      </c>
      <c r="EW110" s="59">
        <v>0.93306941030604917</v>
      </c>
      <c r="EX110" s="25">
        <v>3701</v>
      </c>
      <c r="EY110" s="25">
        <v>3572</v>
      </c>
      <c r="EZ110" s="25">
        <v>129</v>
      </c>
      <c r="FA110" s="59">
        <v>0.96514455552553369</v>
      </c>
      <c r="FB110" s="25">
        <v>80420</v>
      </c>
      <c r="FC110" s="25">
        <v>76803</v>
      </c>
      <c r="FD110" s="25">
        <v>3617</v>
      </c>
      <c r="FE110" s="59">
        <v>0.95502362596369073</v>
      </c>
      <c r="FF110" s="25">
        <v>49910</v>
      </c>
      <c r="FG110" s="25">
        <v>17914</v>
      </c>
      <c r="FH110" s="25">
        <v>29411</v>
      </c>
      <c r="FI110" s="25">
        <v>2585</v>
      </c>
      <c r="FJ110" s="23">
        <f t="shared" si="273"/>
        <v>5.1793227810058101E-2</v>
      </c>
      <c r="FK110" s="23">
        <f t="shared" si="274"/>
        <v>0.58928070526948506</v>
      </c>
      <c r="FL110" s="36">
        <f t="shared" si="275"/>
        <v>6.9299806576402325</v>
      </c>
      <c r="FM110" s="25">
        <v>23707</v>
      </c>
      <c r="FN110" s="25">
        <v>8909</v>
      </c>
      <c r="FO110" s="17">
        <f t="shared" si="276"/>
        <v>0.37579617834394907</v>
      </c>
      <c r="FP110" s="25">
        <v>13601</v>
      </c>
      <c r="FQ110" s="17">
        <f t="shared" si="277"/>
        <v>0.57371240561859371</v>
      </c>
      <c r="FR110" s="25">
        <v>1197</v>
      </c>
      <c r="FS110" s="17">
        <f t="shared" si="278"/>
        <v>5.0491416037457292E-2</v>
      </c>
      <c r="FT110" s="25">
        <v>26203</v>
      </c>
      <c r="FU110" s="25">
        <v>9005</v>
      </c>
      <c r="FV110" s="25">
        <v>15810</v>
      </c>
      <c r="FW110" s="17">
        <f t="shared" si="279"/>
        <v>5.2971033851085751E-2</v>
      </c>
      <c r="FX110" s="17">
        <f t="shared" si="280"/>
        <v>0.60336602679082552</v>
      </c>
      <c r="FY110" s="25">
        <v>1388</v>
      </c>
      <c r="FZ110" s="25">
        <v>66983</v>
      </c>
      <c r="GA110" s="25">
        <v>5052</v>
      </c>
      <c r="GB110" s="25">
        <v>47416</v>
      </c>
      <c r="GC110" s="25">
        <v>7237</v>
      </c>
      <c r="GD110" s="25">
        <v>3303</v>
      </c>
      <c r="GE110" s="18">
        <v>93</v>
      </c>
      <c r="GF110" s="25">
        <v>2615</v>
      </c>
      <c r="GG110" s="18">
        <v>52</v>
      </c>
      <c r="GH110" s="18">
        <v>61</v>
      </c>
      <c r="GI110" s="18">
        <v>1154</v>
      </c>
      <c r="GJ110" s="10">
        <f t="shared" si="281"/>
        <v>5052</v>
      </c>
      <c r="GK110" s="10">
        <f t="shared" si="400"/>
        <v>61931</v>
      </c>
      <c r="GL110" s="10">
        <f t="shared" si="401"/>
        <v>14515</v>
      </c>
      <c r="GM110" s="10">
        <f t="shared" si="282"/>
        <v>52468</v>
      </c>
      <c r="GN110" s="10">
        <f t="shared" si="402"/>
        <v>7278</v>
      </c>
      <c r="GO110" s="17">
        <f t="shared" si="283"/>
        <v>7.5422122030963074E-2</v>
      </c>
      <c r="GP110" s="17">
        <f t="shared" si="403"/>
        <v>0.9245778779690369</v>
      </c>
      <c r="GQ110" s="17">
        <f t="shared" si="404"/>
        <v>0.2166967738082797</v>
      </c>
      <c r="GR110" s="17">
        <f t="shared" si="405"/>
        <v>0.1086544347073138</v>
      </c>
      <c r="GS110" s="17">
        <f t="shared" si="284"/>
        <v>0.57063732588865834</v>
      </c>
      <c r="GT110" s="25">
        <v>30847</v>
      </c>
      <c r="GU110" s="25">
        <v>1423</v>
      </c>
      <c r="GV110" s="25">
        <v>21027</v>
      </c>
      <c r="GW110" s="25">
        <v>4399</v>
      </c>
      <c r="GX110" s="25">
        <v>2033</v>
      </c>
      <c r="GY110" s="18">
        <v>66</v>
      </c>
      <c r="GZ110" s="25">
        <v>1201</v>
      </c>
      <c r="HA110" s="18">
        <v>17</v>
      </c>
      <c r="HB110" s="18">
        <v>40</v>
      </c>
      <c r="HC110" s="18">
        <v>641</v>
      </c>
      <c r="HD110" s="23">
        <f t="shared" si="285"/>
        <v>4.613090413978669E-2</v>
      </c>
      <c r="HE110" s="23">
        <f t="shared" si="286"/>
        <v>0.95386909586021329</v>
      </c>
      <c r="HF110" s="23">
        <f t="shared" si="287"/>
        <v>0.27221447790708986</v>
      </c>
      <c r="HG110" s="23">
        <f t="shared" si="288"/>
        <v>0.12960741725289332</v>
      </c>
      <c r="HH110" s="25">
        <v>36136</v>
      </c>
      <c r="HI110" s="25">
        <v>3629</v>
      </c>
      <c r="HJ110" s="25">
        <v>26389</v>
      </c>
      <c r="HK110" s="25">
        <v>2838</v>
      </c>
      <c r="HL110" s="25">
        <v>1270</v>
      </c>
      <c r="HM110" s="18">
        <v>27</v>
      </c>
      <c r="HN110" s="25">
        <v>1414</v>
      </c>
      <c r="HO110" s="18">
        <v>35</v>
      </c>
      <c r="HP110" s="18">
        <v>21</v>
      </c>
      <c r="HQ110" s="18">
        <v>513</v>
      </c>
      <c r="HR110" s="23">
        <f t="shared" si="289"/>
        <v>0.1004261678104937</v>
      </c>
      <c r="HS110" s="23">
        <f t="shared" si="290"/>
        <v>0.89957383218950626</v>
      </c>
      <c r="HT110" s="80">
        <f t="shared" si="291"/>
        <v>0.16930484835067522</v>
      </c>
      <c r="HU110" s="27">
        <v>97278</v>
      </c>
      <c r="HV110" s="25">
        <v>3643</v>
      </c>
      <c r="HW110" s="25">
        <v>12921</v>
      </c>
      <c r="HX110" s="18">
        <v>2251</v>
      </c>
      <c r="HY110" s="25">
        <v>21681</v>
      </c>
      <c r="HZ110" s="25">
        <v>17613</v>
      </c>
      <c r="IA110" s="18">
        <v>1631</v>
      </c>
      <c r="IB110" s="18">
        <v>111</v>
      </c>
      <c r="IC110" s="25">
        <v>10444</v>
      </c>
      <c r="ID110" s="25">
        <v>17346</v>
      </c>
      <c r="IE110" s="25">
        <v>6256</v>
      </c>
      <c r="IF110" s="18">
        <v>843</v>
      </c>
      <c r="IG110" s="18">
        <v>2538</v>
      </c>
      <c r="IH110" s="17">
        <f t="shared" si="292"/>
        <v>0.35937210880157899</v>
      </c>
      <c r="II110" s="17">
        <f t="shared" si="293"/>
        <v>0.18105840991796707</v>
      </c>
      <c r="IJ110" s="30">
        <f t="shared" si="294"/>
        <v>5.5230795435189917</v>
      </c>
      <c r="IK110" s="17">
        <f t="shared" si="397"/>
        <v>7.5499830826044584E-2</v>
      </c>
      <c r="IL110" s="25">
        <v>45408</v>
      </c>
      <c r="IM110" s="25">
        <v>1847</v>
      </c>
      <c r="IN110" s="25">
        <v>7975</v>
      </c>
      <c r="IO110" s="18">
        <v>1832</v>
      </c>
      <c r="IP110" s="25">
        <v>16235</v>
      </c>
      <c r="IQ110" s="25">
        <v>6311</v>
      </c>
      <c r="IR110" s="18">
        <v>903</v>
      </c>
      <c r="IS110" s="18">
        <v>61</v>
      </c>
      <c r="IT110" s="25">
        <v>5269</v>
      </c>
      <c r="IU110" s="25">
        <v>441</v>
      </c>
      <c r="IV110" s="25">
        <v>2534</v>
      </c>
      <c r="IW110" s="18">
        <v>398</v>
      </c>
      <c r="IX110" s="18">
        <v>1602</v>
      </c>
      <c r="IY110" s="17">
        <f t="shared" si="295"/>
        <v>0.77305761099365755</v>
      </c>
      <c r="IZ110" s="25">
        <v>51870</v>
      </c>
      <c r="JA110" s="25">
        <v>1796</v>
      </c>
      <c r="JB110" s="25">
        <v>4946</v>
      </c>
      <c r="JC110" s="18">
        <v>419</v>
      </c>
      <c r="JD110" s="25">
        <v>5446</v>
      </c>
      <c r="JE110" s="25">
        <v>11302</v>
      </c>
      <c r="JF110" s="18">
        <v>728</v>
      </c>
      <c r="JG110" s="18">
        <v>50</v>
      </c>
      <c r="JH110" s="25">
        <v>5175</v>
      </c>
      <c r="JI110" s="25">
        <v>16905</v>
      </c>
      <c r="JJ110" s="25">
        <v>3722</v>
      </c>
      <c r="JK110" s="18">
        <v>445</v>
      </c>
      <c r="JL110" s="18">
        <v>936</v>
      </c>
      <c r="JM110" s="80">
        <f t="shared" si="296"/>
        <v>0.47497590129169076</v>
      </c>
      <c r="JN110" s="27">
        <v>97278</v>
      </c>
      <c r="JO110" s="25">
        <v>76791</v>
      </c>
      <c r="JP110" s="18">
        <v>20</v>
      </c>
      <c r="JQ110" s="18">
        <v>90</v>
      </c>
      <c r="JR110" s="18">
        <v>939</v>
      </c>
      <c r="JS110" s="18">
        <v>342</v>
      </c>
      <c r="JT110" s="18">
        <v>44</v>
      </c>
      <c r="JU110" s="18">
        <v>1</v>
      </c>
      <c r="JV110" s="18">
        <v>6</v>
      </c>
      <c r="JW110" s="25">
        <v>19045</v>
      </c>
      <c r="JX110" s="17">
        <f t="shared" si="297"/>
        <v>0.19577910730072576</v>
      </c>
      <c r="JY110" s="17">
        <f t="shared" si="298"/>
        <v>0.80422089269927421</v>
      </c>
      <c r="JZ110" s="25">
        <v>4355</v>
      </c>
      <c r="KA110" s="25">
        <v>3480</v>
      </c>
      <c r="KB110" s="18">
        <v>9</v>
      </c>
      <c r="KC110" s="18">
        <v>2</v>
      </c>
      <c r="KD110" s="18">
        <v>41</v>
      </c>
      <c r="KE110" s="18">
        <v>42</v>
      </c>
      <c r="KF110" s="18">
        <v>1</v>
      </c>
      <c r="KG110" s="18">
        <v>1</v>
      </c>
      <c r="KH110" s="18" t="s">
        <v>764</v>
      </c>
      <c r="KI110" s="25">
        <v>779</v>
      </c>
      <c r="KJ110" s="17">
        <f t="shared" si="299"/>
        <v>0.1788748564867968</v>
      </c>
      <c r="KK110" s="25">
        <v>92923</v>
      </c>
      <c r="KL110" s="25">
        <v>73311</v>
      </c>
      <c r="KM110" s="18">
        <v>11</v>
      </c>
      <c r="KN110" s="18">
        <v>88</v>
      </c>
      <c r="KO110" s="18">
        <v>898</v>
      </c>
      <c r="KP110" s="18">
        <v>300</v>
      </c>
      <c r="KQ110" s="18">
        <v>43</v>
      </c>
      <c r="KR110" s="18" t="s">
        <v>764</v>
      </c>
      <c r="KS110" s="18">
        <v>6</v>
      </c>
      <c r="KT110" s="25">
        <v>18266</v>
      </c>
      <c r="KU110" s="69">
        <f t="shared" si="408"/>
        <v>0.19657135477761156</v>
      </c>
      <c r="KV110" s="27">
        <v>117844</v>
      </c>
      <c r="KW110" s="25">
        <v>109156</v>
      </c>
      <c r="KX110" s="25">
        <v>8688</v>
      </c>
      <c r="KY110" s="59">
        <v>7.3724585044635277E-2</v>
      </c>
      <c r="KZ110" s="25">
        <v>5332</v>
      </c>
      <c r="LA110" s="25">
        <v>2701</v>
      </c>
      <c r="LB110" s="25">
        <v>3997</v>
      </c>
      <c r="LC110" s="25">
        <v>3220</v>
      </c>
      <c r="LD110" s="25">
        <v>55789</v>
      </c>
      <c r="LE110" s="25">
        <v>52030</v>
      </c>
      <c r="LF110" s="25">
        <v>3759</v>
      </c>
      <c r="LG110" s="59">
        <v>6.7378873971571454E-2</v>
      </c>
      <c r="LH110" s="25">
        <v>62055</v>
      </c>
      <c r="LI110" s="25">
        <v>57126</v>
      </c>
      <c r="LJ110" s="25">
        <v>4929</v>
      </c>
      <c r="LK110" s="35">
        <v>7.942953831278704E-2</v>
      </c>
      <c r="LL110" s="27">
        <v>28684</v>
      </c>
      <c r="LM110" s="18">
        <v>130</v>
      </c>
      <c r="LN110" s="25">
        <v>11240</v>
      </c>
      <c r="LO110" s="25">
        <v>11030</v>
      </c>
      <c r="LP110" s="18">
        <v>383</v>
      </c>
      <c r="LQ110" s="18">
        <v>302</v>
      </c>
      <c r="LR110" s="25">
        <v>5599</v>
      </c>
      <c r="LS110" s="23">
        <f t="shared" si="301"/>
        <v>0.19519592804350858</v>
      </c>
      <c r="LT110" s="23">
        <f t="shared" si="302"/>
        <v>0.8048040719564914</v>
      </c>
      <c r="LU110" s="17">
        <f t="shared" si="303"/>
        <v>0.39638823037233301</v>
      </c>
      <c r="LV110" s="25">
        <v>28684</v>
      </c>
      <c r="LW110" s="25">
        <v>2407</v>
      </c>
      <c r="LX110" s="25">
        <v>7645</v>
      </c>
      <c r="LY110" s="25">
        <v>7490</v>
      </c>
      <c r="LZ110" s="18">
        <v>542</v>
      </c>
      <c r="MA110" s="25">
        <v>1198</v>
      </c>
      <c r="MB110" s="25">
        <v>9059</v>
      </c>
      <c r="MC110" s="18">
        <v>49</v>
      </c>
      <c r="MD110" s="18">
        <v>10</v>
      </c>
      <c r="ME110" s="18">
        <v>2</v>
      </c>
      <c r="MF110" s="18">
        <v>282</v>
      </c>
      <c r="MG110" s="17">
        <f t="shared" si="304"/>
        <v>0.35929438014223958</v>
      </c>
      <c r="MH110" s="17">
        <f t="shared" si="305"/>
        <v>0.61190907823176688</v>
      </c>
      <c r="MI110" s="25">
        <v>28684</v>
      </c>
      <c r="MJ110" s="25">
        <v>2407</v>
      </c>
      <c r="MK110" s="25">
        <v>8228</v>
      </c>
      <c r="ML110" s="25">
        <v>7912</v>
      </c>
      <c r="MM110" s="18">
        <v>604</v>
      </c>
      <c r="MN110" s="25">
        <v>1856</v>
      </c>
      <c r="MO110" s="25">
        <v>7331</v>
      </c>
      <c r="MP110" s="18">
        <v>29</v>
      </c>
      <c r="MQ110" s="18">
        <v>2</v>
      </c>
      <c r="MR110" s="18">
        <v>2</v>
      </c>
      <c r="MS110" s="18">
        <v>313</v>
      </c>
      <c r="MT110" s="17">
        <f t="shared" si="306"/>
        <v>0.64767814809649982</v>
      </c>
      <c r="MU110" s="69">
        <f t="shared" si="307"/>
        <v>0.50414865430204991</v>
      </c>
      <c r="MV110" s="27">
        <v>28684</v>
      </c>
      <c r="MW110" s="25">
        <v>2295</v>
      </c>
      <c r="MX110" s="18">
        <v>61</v>
      </c>
      <c r="MY110" s="25">
        <v>5886</v>
      </c>
      <c r="MZ110" s="25">
        <v>13399</v>
      </c>
      <c r="NA110" s="25">
        <v>1412</v>
      </c>
      <c r="NB110" s="18">
        <v>14</v>
      </c>
      <c r="NC110" s="25">
        <v>3662</v>
      </c>
      <c r="ND110" s="25">
        <v>1955</v>
      </c>
      <c r="NE110" s="17">
        <f t="shared" si="308"/>
        <v>8.0009761539534235E-2</v>
      </c>
      <c r="NF110" s="10">
        <f t="shared" si="309"/>
        <v>9210.9637777158005</v>
      </c>
      <c r="NG110" s="17">
        <f t="shared" si="310"/>
        <v>0.25690280295635198</v>
      </c>
      <c r="NH110" s="25">
        <v>28684</v>
      </c>
      <c r="NI110" s="25">
        <v>1023</v>
      </c>
      <c r="NJ110" s="18">
        <v>1</v>
      </c>
      <c r="NK110" s="18">
        <v>7</v>
      </c>
      <c r="NL110" s="18">
        <v>7</v>
      </c>
      <c r="NM110" s="25">
        <v>26763</v>
      </c>
      <c r="NN110" s="18">
        <v>858</v>
      </c>
      <c r="NO110" s="18">
        <v>13</v>
      </c>
      <c r="NP110" s="18" t="s">
        <v>764</v>
      </c>
      <c r="NQ110" s="32">
        <v>12</v>
      </c>
      <c r="NR110" s="27">
        <v>28684</v>
      </c>
      <c r="NS110" s="37">
        <f t="shared" si="311"/>
        <v>1.0369543996653185</v>
      </c>
      <c r="NT110" s="37">
        <f t="shared" si="312"/>
        <v>0.27980827274449777</v>
      </c>
      <c r="NU110" s="37">
        <f t="shared" si="313"/>
        <v>0.96436256051640679</v>
      </c>
      <c r="NV110" s="17">
        <f t="shared" si="314"/>
        <v>0.19582464239057645</v>
      </c>
      <c r="NW110" s="10">
        <f t="shared" si="315"/>
        <v>14443</v>
      </c>
      <c r="NX110" s="17">
        <f t="shared" si="316"/>
        <v>0.50352112676056338</v>
      </c>
      <c r="NY110" s="19">
        <f t="shared" si="317"/>
        <v>0.2602858224152535</v>
      </c>
      <c r="NZ110" s="25">
        <v>14241</v>
      </c>
      <c r="OA110" s="25">
        <v>9633</v>
      </c>
      <c r="OB110" s="18">
        <v>701</v>
      </c>
      <c r="OC110" s="25">
        <v>4506</v>
      </c>
      <c r="OD110" s="18">
        <v>98</v>
      </c>
      <c r="OE110" s="18">
        <v>565</v>
      </c>
      <c r="OF110" s="17">
        <f t="shared" si="318"/>
        <v>0.15709106121879793</v>
      </c>
      <c r="OG110" s="17">
        <f t="shared" si="319"/>
        <v>0.49647887323943662</v>
      </c>
      <c r="OH110" s="17">
        <f t="shared" si="320"/>
        <v>0.33583182261888161</v>
      </c>
      <c r="OI110" s="69">
        <f t="shared" si="321"/>
        <v>1.9697392274438712E-2</v>
      </c>
      <c r="OJ110" s="27">
        <v>28684</v>
      </c>
      <c r="OK110" s="18">
        <v>213</v>
      </c>
      <c r="OL110" s="25">
        <v>6706</v>
      </c>
      <c r="OM110" s="25">
        <v>3410</v>
      </c>
      <c r="ON110" s="18">
        <v>93</v>
      </c>
      <c r="OO110" s="18">
        <v>211</v>
      </c>
      <c r="OP110" s="18">
        <v>259</v>
      </c>
      <c r="OQ110" s="25">
        <v>15775</v>
      </c>
      <c r="OR110" s="69">
        <f t="shared" si="322"/>
        <v>0.2534862641193697</v>
      </c>
      <c r="OS110" s="85">
        <v>26247</v>
      </c>
      <c r="OT110" s="22">
        <v>26247</v>
      </c>
      <c r="OU110" s="38">
        <f t="shared" si="409"/>
        <v>0.1353733637292017</v>
      </c>
      <c r="OV110" s="39">
        <v>0.72761648950356228</v>
      </c>
      <c r="OW110" s="22">
        <v>1909775</v>
      </c>
      <c r="OX110" s="36">
        <f t="shared" si="410"/>
        <v>78144173.450000003</v>
      </c>
      <c r="OY110" s="36">
        <f t="shared" si="411"/>
        <v>1778349.2469225635</v>
      </c>
      <c r="OZ110" s="22">
        <v>10</v>
      </c>
      <c r="PA110" s="22">
        <v>10</v>
      </c>
      <c r="PB110" s="38">
        <f t="shared" si="412"/>
        <v>5.1576699710138946E-5</v>
      </c>
      <c r="PC110" s="39">
        <v>0.52600000000000002</v>
      </c>
      <c r="PD110" s="22">
        <v>526</v>
      </c>
      <c r="PE110" s="40">
        <f t="shared" si="327"/>
        <v>21522.867999999999</v>
      </c>
      <c r="PF110" s="36">
        <f t="shared" si="328"/>
        <v>3071.5687663139156</v>
      </c>
      <c r="PG110" s="22">
        <v>48983</v>
      </c>
      <c r="PH110" s="22">
        <v>48983</v>
      </c>
      <c r="PI110" s="38">
        <f t="shared" si="413"/>
        <v>0.25263814819017361</v>
      </c>
      <c r="PJ110" s="39">
        <v>9.4511361084457873E-2</v>
      </c>
      <c r="PK110" s="22">
        <v>462945</v>
      </c>
      <c r="PL110" s="41">
        <f t="shared" si="330"/>
        <v>18942783.509999998</v>
      </c>
      <c r="PM110" s="36">
        <f t="shared" si="331"/>
        <v>4004194.9778434271</v>
      </c>
      <c r="PN110" s="22">
        <v>44819</v>
      </c>
      <c r="PO110" s="22">
        <v>44819</v>
      </c>
      <c r="PP110" s="38">
        <f t="shared" si="414"/>
        <v>0.23116161043087174</v>
      </c>
      <c r="PQ110" s="39">
        <v>0.64101809500435081</v>
      </c>
      <c r="PR110" s="22">
        <v>2872979</v>
      </c>
      <c r="PS110" s="41">
        <f t="shared" si="333"/>
        <v>117556554.722</v>
      </c>
      <c r="PT110" s="36">
        <f t="shared" si="334"/>
        <v>5876593.3510046341</v>
      </c>
      <c r="PU110" s="22">
        <v>416</v>
      </c>
      <c r="PV110" s="22">
        <v>416</v>
      </c>
      <c r="PW110" s="38">
        <f t="shared" si="415"/>
        <v>2.14559070794178E-3</v>
      </c>
      <c r="PX110" s="39">
        <v>0.20499999999999999</v>
      </c>
      <c r="PY110" s="22">
        <v>8528</v>
      </c>
      <c r="PZ110" s="36">
        <f t="shared" si="336"/>
        <v>63467.756621679036</v>
      </c>
      <c r="QA110" s="22">
        <v>22048</v>
      </c>
      <c r="QB110" s="22">
        <v>22048</v>
      </c>
      <c r="QC110" s="39">
        <v>6.4014999092888241</v>
      </c>
      <c r="QD110" s="22">
        <v>14114027</v>
      </c>
      <c r="QE110" s="22">
        <f t="shared" si="337"/>
        <v>22739.265722222208</v>
      </c>
      <c r="QF110" s="22"/>
      <c r="QG110" s="22"/>
      <c r="QH110" s="22"/>
      <c r="QI110" s="38">
        <f t="shared" si="416"/>
        <v>0</v>
      </c>
      <c r="QJ110" s="39">
        <v>0</v>
      </c>
      <c r="QK110" s="22"/>
      <c r="QL110" s="42">
        <f t="shared" si="339"/>
        <v>0</v>
      </c>
      <c r="QM110" s="22">
        <f t="shared" si="417"/>
        <v>51417</v>
      </c>
      <c r="QN110" s="22">
        <v>37826</v>
      </c>
      <c r="QO110" s="22">
        <v>37772</v>
      </c>
      <c r="QP110" s="38">
        <f t="shared" si="418"/>
        <v>0.19481551014513684</v>
      </c>
      <c r="QQ110" s="39">
        <v>0.1215950968971725</v>
      </c>
      <c r="QR110" s="22">
        <v>459289</v>
      </c>
      <c r="QS110" s="36">
        <f t="shared" si="342"/>
        <v>8893752.0487242267</v>
      </c>
      <c r="QT110" s="22">
        <v>13285</v>
      </c>
      <c r="QU110" s="22">
        <v>13285</v>
      </c>
      <c r="QV110" s="38">
        <f t="shared" si="419"/>
        <v>6.8519645564919587E-2</v>
      </c>
      <c r="QW110" s="39">
        <v>0.17499962363567934</v>
      </c>
      <c r="QX110" s="22">
        <v>232487</v>
      </c>
      <c r="QY110" s="36">
        <f t="shared" si="344"/>
        <v>3123605.3499524496</v>
      </c>
      <c r="QZ110" s="22">
        <v>306</v>
      </c>
      <c r="RA110" s="22">
        <v>306</v>
      </c>
      <c r="RB110" s="38">
        <f t="shared" si="420"/>
        <v>1.5782470111302517E-3</v>
      </c>
      <c r="RC110" s="39">
        <v>0.18398692810457515</v>
      </c>
      <c r="RD110" s="22">
        <v>5630</v>
      </c>
      <c r="RE110" s="36">
        <f t="shared" si="346"/>
        <v>33063.67738410797</v>
      </c>
      <c r="RF110" s="10">
        <f t="shared" si="421"/>
        <v>193940</v>
      </c>
      <c r="RG110" s="10">
        <f t="shared" si="422"/>
        <v>193886</v>
      </c>
      <c r="RH110" s="17">
        <f t="shared" si="423"/>
        <v>0.24936689161467396</v>
      </c>
      <c r="RI110" s="17">
        <f t="shared" si="424"/>
        <v>5.6972236209196234E-3</v>
      </c>
      <c r="RJ110" s="17">
        <f t="shared" si="425"/>
        <v>7.4795672890751619E-2</v>
      </c>
      <c r="RK110" s="17">
        <f t="shared" si="426"/>
        <v>1.291872522251918E-4</v>
      </c>
      <c r="RL110" s="17">
        <f t="shared" si="427"/>
        <v>0.2471639104379186</v>
      </c>
      <c r="RM110" s="17">
        <f t="shared" si="428"/>
        <v>2.6693932992070193E-3</v>
      </c>
      <c r="RN110" s="17">
        <f t="shared" si="429"/>
        <v>0.37406272708186172</v>
      </c>
      <c r="RO110" s="17">
        <f t="shared" si="430"/>
        <v>0.13137586129335732</v>
      </c>
      <c r="RP110" s="17">
        <f t="shared" si="431"/>
        <v>1.3906267300793965E-3</v>
      </c>
      <c r="RQ110" s="17">
        <f t="shared" si="432"/>
        <v>0</v>
      </c>
      <c r="RR110" s="36">
        <f t="shared" si="433"/>
        <v>23776097.977219403</v>
      </c>
      <c r="RS110" s="36">
        <f t="shared" si="434"/>
        <v>201.7590880928974</v>
      </c>
      <c r="RT110" s="10">
        <f t="shared" si="435"/>
        <v>54</v>
      </c>
      <c r="RU110" s="17">
        <f t="shared" si="436"/>
        <v>2.7843662988553161E-4</v>
      </c>
      <c r="RV110" s="37">
        <f t="shared" si="437"/>
        <v>0.60763122615241827</v>
      </c>
      <c r="RW110" s="36">
        <f t="shared" si="438"/>
        <v>1.6452768066257086</v>
      </c>
      <c r="RX110" s="85">
        <v>-2.9890629999999998</v>
      </c>
      <c r="RY110" s="93">
        <v>41</v>
      </c>
      <c r="RZ110" s="43" t="b">
        <v>0</v>
      </c>
      <c r="SA110" s="18" t="b">
        <v>0</v>
      </c>
      <c r="SB110" s="18" t="b">
        <v>0</v>
      </c>
      <c r="SC110" s="18" t="b">
        <v>0</v>
      </c>
      <c r="SD110" s="18" t="b">
        <v>0</v>
      </c>
      <c r="SE110" s="32" t="b">
        <v>1</v>
      </c>
      <c r="SF110" s="43" t="b">
        <v>0</v>
      </c>
      <c r="SG110" s="18" t="b">
        <v>0</v>
      </c>
      <c r="SH110" s="18"/>
      <c r="SI110" s="18"/>
      <c r="SJ110" s="18"/>
      <c r="SK110" s="18"/>
      <c r="SL110" s="18"/>
      <c r="SM110" s="18"/>
      <c r="SN110" s="18"/>
      <c r="SO110" s="18"/>
      <c r="SP110" s="18"/>
      <c r="SQ110" s="17">
        <f t="shared" si="365"/>
        <v>0</v>
      </c>
      <c r="SR110" s="17">
        <f t="shared" si="366"/>
        <v>0</v>
      </c>
      <c r="SS110" s="17">
        <f t="shared" si="367"/>
        <v>0</v>
      </c>
      <c r="ST110" s="17">
        <f t="shared" si="368"/>
        <v>0</v>
      </c>
      <c r="SU110" s="17">
        <f t="shared" si="369"/>
        <v>0</v>
      </c>
      <c r="SV110" s="17">
        <f t="shared" si="399"/>
        <v>0</v>
      </c>
      <c r="SW110" s="17">
        <f t="shared" si="370"/>
        <v>0</v>
      </c>
      <c r="SX110" s="17">
        <f t="shared" si="371"/>
        <v>0</v>
      </c>
      <c r="SY110" s="17">
        <f t="shared" si="372"/>
        <v>0</v>
      </c>
      <c r="SZ110" s="17">
        <f t="shared" si="373"/>
        <v>0</v>
      </c>
      <c r="TA110" s="17">
        <f t="shared" si="374"/>
        <v>0</v>
      </c>
      <c r="TB110" s="24">
        <f t="shared" si="375"/>
        <v>620</v>
      </c>
      <c r="TC110" s="69">
        <f t="shared" si="376"/>
        <v>1</v>
      </c>
      <c r="TD110" s="17">
        <f t="shared" si="398"/>
        <v>2.6014568158168575E-6</v>
      </c>
      <c r="TE110" s="95">
        <v>394</v>
      </c>
      <c r="TF110" s="71"/>
      <c r="TG110" s="71">
        <v>10</v>
      </c>
      <c r="TH110" s="71">
        <v>51</v>
      </c>
      <c r="TI110" s="71"/>
      <c r="TJ110" s="71"/>
      <c r="TK110" s="71">
        <v>133</v>
      </c>
      <c r="TL110" s="71"/>
      <c r="TM110" s="71">
        <v>113</v>
      </c>
      <c r="TN110" s="71"/>
      <c r="TO110" s="71">
        <v>20</v>
      </c>
      <c r="TP110" s="71"/>
      <c r="TQ110" s="71">
        <v>263</v>
      </c>
      <c r="TR110" s="72"/>
      <c r="TS110" s="72"/>
      <c r="TT110" s="72"/>
      <c r="TU110" s="72">
        <v>3</v>
      </c>
      <c r="TV110" s="72">
        <v>8</v>
      </c>
      <c r="TW110" s="72"/>
      <c r="TX110" s="72"/>
      <c r="TY110" s="72">
        <v>14</v>
      </c>
      <c r="TZ110" s="72">
        <v>80</v>
      </c>
      <c r="UA110" s="72"/>
      <c r="UB110" s="72">
        <v>55</v>
      </c>
      <c r="UC110" s="72"/>
      <c r="UD110" s="72"/>
      <c r="UE110" s="72"/>
      <c r="UF110" s="72"/>
      <c r="UG110" s="72">
        <v>10</v>
      </c>
      <c r="UH110" s="72"/>
      <c r="UI110" s="72">
        <v>82</v>
      </c>
      <c r="UJ110" s="73"/>
      <c r="UK110" s="73"/>
      <c r="UL110" s="73"/>
      <c r="UM110" s="73">
        <v>13</v>
      </c>
      <c r="UN110" s="73">
        <v>22</v>
      </c>
      <c r="UO110" s="73"/>
      <c r="UP110" s="73"/>
      <c r="UQ110" s="73">
        <v>79</v>
      </c>
      <c r="UR110" s="73">
        <v>104</v>
      </c>
      <c r="US110" s="73">
        <v>89</v>
      </c>
      <c r="UT110" s="73"/>
      <c r="UU110" s="73"/>
      <c r="UV110" s="73">
        <v>42</v>
      </c>
      <c r="UW110" s="73"/>
      <c r="UX110" s="73"/>
      <c r="UY110" s="73">
        <v>40</v>
      </c>
      <c r="UZ110" s="73"/>
      <c r="VA110" s="73">
        <v>122</v>
      </c>
      <c r="VB110" s="73">
        <v>2</v>
      </c>
      <c r="VC110" s="73"/>
      <c r="VD110" s="73"/>
      <c r="VE110" s="73">
        <v>13</v>
      </c>
      <c r="VF110" s="73">
        <v>21</v>
      </c>
      <c r="VG110" s="73"/>
      <c r="VH110" s="73"/>
      <c r="VI110" s="73">
        <v>104</v>
      </c>
      <c r="VJ110" s="73">
        <v>172</v>
      </c>
      <c r="VK110" s="73">
        <v>89</v>
      </c>
      <c r="VL110" s="73"/>
      <c r="VM110" s="73">
        <v>9</v>
      </c>
      <c r="VN110" s="73">
        <v>148</v>
      </c>
      <c r="VO110" s="73"/>
      <c r="VP110" s="73">
        <v>13</v>
      </c>
      <c r="VQ110" s="73"/>
      <c r="VR110" s="73">
        <v>218</v>
      </c>
      <c r="VS110" s="73">
        <v>8</v>
      </c>
      <c r="VT110" s="73"/>
      <c r="VU110" s="73"/>
      <c r="VV110" s="73"/>
      <c r="VW110" s="73">
        <v>26</v>
      </c>
      <c r="VX110" s="73">
        <v>38</v>
      </c>
      <c r="VY110" s="73"/>
      <c r="VZ110" s="73">
        <v>81</v>
      </c>
      <c r="WA110" s="73">
        <v>94</v>
      </c>
      <c r="WB110" s="73">
        <v>1</v>
      </c>
      <c r="WC110" s="73">
        <v>97</v>
      </c>
      <c r="WD110" s="73"/>
      <c r="WE110" s="73"/>
      <c r="WF110" s="73">
        <v>93</v>
      </c>
      <c r="WG110" s="73"/>
      <c r="WH110" s="73"/>
      <c r="WI110" s="73"/>
      <c r="WJ110" s="73">
        <v>24</v>
      </c>
      <c r="WK110" s="73">
        <v>3</v>
      </c>
      <c r="WL110" s="73"/>
      <c r="WM110" s="73"/>
      <c r="WN110" s="73">
        <v>91</v>
      </c>
      <c r="WO110" s="22">
        <f t="shared" si="377"/>
        <v>404</v>
      </c>
      <c r="WP110" s="22">
        <f t="shared" si="378"/>
        <v>0</v>
      </c>
      <c r="WQ110" s="22">
        <f t="shared" si="379"/>
        <v>0</v>
      </c>
      <c r="WR110" s="22">
        <f t="shared" si="380"/>
        <v>39</v>
      </c>
      <c r="WS110" s="22">
        <f t="shared" si="381"/>
        <v>128</v>
      </c>
      <c r="WT110" s="22">
        <f t="shared" si="382"/>
        <v>0</v>
      </c>
      <c r="WU110" s="22">
        <f t="shared" si="383"/>
        <v>0</v>
      </c>
      <c r="WV110" s="22">
        <f t="shared" si="384"/>
        <v>197</v>
      </c>
      <c r="WW110" s="22">
        <f t="shared" si="385"/>
        <v>583</v>
      </c>
      <c r="WX110" s="22">
        <f t="shared" si="386"/>
        <v>0</v>
      </c>
      <c r="WY110" s="22">
        <f t="shared" si="387"/>
        <v>444</v>
      </c>
      <c r="WZ110" s="22">
        <f t="shared" si="388"/>
        <v>0</v>
      </c>
      <c r="XA110" s="22">
        <f t="shared" si="389"/>
        <v>9</v>
      </c>
      <c r="XB110" s="22">
        <f t="shared" si="390"/>
        <v>283</v>
      </c>
      <c r="XC110" s="22">
        <f t="shared" si="391"/>
        <v>0</v>
      </c>
      <c r="XD110" s="22">
        <f t="shared" si="392"/>
        <v>0</v>
      </c>
      <c r="XE110" s="22">
        <f t="shared" si="393"/>
        <v>107</v>
      </c>
      <c r="XF110" s="22">
        <f t="shared" si="394"/>
        <v>3</v>
      </c>
      <c r="XG110" s="93">
        <f t="shared" si="395"/>
        <v>776</v>
      </c>
    </row>
    <row r="111" spans="1:631" ht="17.100000000000001" customHeight="1" x14ac:dyDescent="0.2">
      <c r="A111" s="101"/>
      <c r="B111" s="27" t="s">
        <v>276</v>
      </c>
      <c r="C111" s="535" t="s">
        <v>277</v>
      </c>
      <c r="D111" s="25" t="s">
        <v>313</v>
      </c>
      <c r="E111" s="535" t="s">
        <v>314</v>
      </c>
      <c r="F111" s="25" t="s">
        <v>315</v>
      </c>
      <c r="G111" s="535" t="s">
        <v>314</v>
      </c>
      <c r="H111" s="25">
        <v>54</v>
      </c>
      <c r="I111" s="28">
        <v>27</v>
      </c>
      <c r="J111" s="17">
        <f t="shared" si="228"/>
        <v>0.80701688272535421</v>
      </c>
      <c r="K111" s="17">
        <f t="shared" si="229"/>
        <v>0.41254899005125112</v>
      </c>
      <c r="L111" s="17">
        <f t="shared" si="230"/>
        <v>1</v>
      </c>
      <c r="M111" s="17">
        <f t="shared" si="231"/>
        <v>0.17143056561551359</v>
      </c>
      <c r="N111" s="17">
        <f t="shared" si="232"/>
        <v>0.38979535564000817</v>
      </c>
      <c r="O111" s="17">
        <f t="shared" si="233"/>
        <v>0.56751582755501961</v>
      </c>
      <c r="P111" s="17">
        <f t="shared" si="234"/>
        <v>0.81701414588305732</v>
      </c>
      <c r="Q111" s="17">
        <f t="shared" si="235"/>
        <v>0.59815718327241163</v>
      </c>
      <c r="R111" s="69">
        <f t="shared" si="236"/>
        <v>0.87919671827978685</v>
      </c>
      <c r="S111" s="422">
        <f t="shared" si="237"/>
        <v>0.62696396322471137</v>
      </c>
      <c r="T111" s="17">
        <f t="shared" si="396"/>
        <v>0.37303603677528863</v>
      </c>
      <c r="U111" s="10">
        <f t="shared" si="238"/>
        <v>108232.30267394547</v>
      </c>
      <c r="V111" s="32">
        <v>6</v>
      </c>
      <c r="W111" s="550">
        <f t="shared" si="239"/>
        <v>0</v>
      </c>
      <c r="X111" s="550">
        <f t="shared" si="240"/>
        <v>0.51585285211360032</v>
      </c>
      <c r="Y111" s="550">
        <f t="shared" si="241"/>
        <v>0.48414714788639968</v>
      </c>
      <c r="Z111" s="551">
        <f t="shared" si="242"/>
        <v>140469.96934061212</v>
      </c>
      <c r="AA111" s="426">
        <f t="shared" si="243"/>
        <v>0.31309820465363153</v>
      </c>
      <c r="AB111" s="59">
        <f t="shared" si="244"/>
        <v>0.91150274500642459</v>
      </c>
      <c r="AC111" s="59">
        <f t="shared" si="245"/>
        <v>0.22144629733974319</v>
      </c>
      <c r="AD111" s="59">
        <f t="shared" si="246"/>
        <v>0.38979535564000817</v>
      </c>
      <c r="AE111" s="59">
        <f t="shared" si="247"/>
        <v>0.40184281672758837</v>
      </c>
      <c r="AF111" s="59">
        <f t="shared" si="248"/>
        <v>0.32770575821525477</v>
      </c>
      <c r="AG111" s="59">
        <f t="shared" si="249"/>
        <v>0.71852577630388903</v>
      </c>
      <c r="AH111" s="59">
        <f t="shared" si="250"/>
        <v>0.56751582755501961</v>
      </c>
      <c r="AI111" s="59">
        <f t="shared" si="251"/>
        <v>0.76489297558034364</v>
      </c>
      <c r="AJ111" s="59">
        <f t="shared" si="252"/>
        <v>0.84914078987036479</v>
      </c>
      <c r="AK111" s="59">
        <f t="shared" si="253"/>
        <v>0.18298585411694263</v>
      </c>
      <c r="AL111" s="35">
        <f t="shared" si="254"/>
        <v>1</v>
      </c>
      <c r="AM111" s="27">
        <v>290139</v>
      </c>
      <c r="AN111" s="25">
        <v>130741</v>
      </c>
      <c r="AO111" s="25">
        <v>159398</v>
      </c>
      <c r="AP111" s="17">
        <f t="shared" si="255"/>
        <v>5.635271224728667E-3</v>
      </c>
      <c r="AQ111" s="63">
        <v>82.021731765768706</v>
      </c>
      <c r="AR111" s="58">
        <v>1317.4376493100001</v>
      </c>
      <c r="AS111" s="24">
        <f t="shared" si="256"/>
        <v>220.22977721333419</v>
      </c>
      <c r="AT111" s="17">
        <f t="shared" si="406"/>
        <v>0.1901926517262133</v>
      </c>
      <c r="AU111" s="25">
        <v>280957</v>
      </c>
      <c r="AV111" s="25">
        <v>123947</v>
      </c>
      <c r="AW111" s="25">
        <v>157010</v>
      </c>
      <c r="AX111" s="25">
        <v>9182</v>
      </c>
      <c r="AY111" s="25">
        <v>6794</v>
      </c>
      <c r="AZ111" s="25">
        <v>2388</v>
      </c>
      <c r="BA111" s="25">
        <v>90842</v>
      </c>
      <c r="BB111" s="25">
        <v>41225</v>
      </c>
      <c r="BC111" s="25">
        <v>49617</v>
      </c>
      <c r="BD111" s="63">
        <v>83.086442146844831</v>
      </c>
      <c r="BE111" s="25">
        <v>199297</v>
      </c>
      <c r="BF111" s="25">
        <v>89516</v>
      </c>
      <c r="BG111" s="25">
        <v>109781</v>
      </c>
      <c r="BH111" s="63">
        <v>81.540521583880633</v>
      </c>
      <c r="BI111" s="17">
        <v>0.31309820465363153</v>
      </c>
      <c r="BJ111" s="25">
        <v>76844</v>
      </c>
      <c r="BK111" s="25">
        <v>191229</v>
      </c>
      <c r="BL111" s="25">
        <v>22066</v>
      </c>
      <c r="BM111" s="17">
        <v>0.51723326482907916</v>
      </c>
      <c r="BN111" s="10">
        <f t="shared" si="258"/>
        <v>140069.45777575581</v>
      </c>
      <c r="BO111" s="29">
        <v>0.40184281672758837</v>
      </c>
      <c r="BP111" s="30">
        <f t="shared" si="259"/>
        <v>0.59815718327241163</v>
      </c>
      <c r="BQ111" s="31">
        <v>11.539044810149088</v>
      </c>
      <c r="BR111" s="25">
        <v>213295</v>
      </c>
      <c r="BS111" s="25">
        <v>72172</v>
      </c>
      <c r="BT111" s="25">
        <v>118075</v>
      </c>
      <c r="BU111" s="25">
        <v>16954</v>
      </c>
      <c r="BV111" s="25">
        <v>3402</v>
      </c>
      <c r="BW111" s="18">
        <v>2692</v>
      </c>
      <c r="BX111" s="25">
        <v>66340</v>
      </c>
      <c r="BY111" s="25">
        <v>45441</v>
      </c>
      <c r="BZ111" s="25">
        <v>20899</v>
      </c>
      <c r="CA111" s="59">
        <v>0.31502864033765449</v>
      </c>
      <c r="CB111" s="25">
        <v>280957</v>
      </c>
      <c r="CC111" s="25">
        <v>9182</v>
      </c>
      <c r="CD111" s="17">
        <f t="shared" si="260"/>
        <v>3.2681157614866334E-2</v>
      </c>
      <c r="CE111" s="25">
        <v>4373</v>
      </c>
      <c r="CF111" s="25">
        <v>9248</v>
      </c>
      <c r="CG111" s="25">
        <v>12899</v>
      </c>
      <c r="CH111" s="25">
        <v>13817</v>
      </c>
      <c r="CI111" s="25">
        <v>10613</v>
      </c>
      <c r="CJ111" s="25">
        <v>6775</v>
      </c>
      <c r="CK111" s="25">
        <v>3970</v>
      </c>
      <c r="CL111" s="25">
        <v>2410</v>
      </c>
      <c r="CM111" s="25">
        <v>2235</v>
      </c>
      <c r="CN111" s="26">
        <v>4.2351070244196567</v>
      </c>
      <c r="CO111" s="27">
        <v>66340</v>
      </c>
      <c r="CP111" s="34">
        <f t="shared" si="261"/>
        <v>4.3735152246005429</v>
      </c>
      <c r="CQ111" s="25">
        <v>2518</v>
      </c>
      <c r="CR111" s="25">
        <v>3003</v>
      </c>
      <c r="CS111" s="25">
        <v>4477</v>
      </c>
      <c r="CT111" s="25">
        <v>16231</v>
      </c>
      <c r="CU111" s="25">
        <v>38490</v>
      </c>
      <c r="CV111" s="25">
        <v>1107</v>
      </c>
      <c r="CW111" s="18">
        <v>266</v>
      </c>
      <c r="CX111" s="18">
        <v>248</v>
      </c>
      <c r="CY111" s="25">
        <v>66340</v>
      </c>
      <c r="CZ111" s="25">
        <v>55811</v>
      </c>
      <c r="DA111" s="25">
        <v>3263</v>
      </c>
      <c r="DB111" s="25">
        <v>2539</v>
      </c>
      <c r="DC111" s="25">
        <v>4063</v>
      </c>
      <c r="DD111" s="18">
        <v>156</v>
      </c>
      <c r="DE111" s="18">
        <v>508</v>
      </c>
      <c r="DF111" s="25">
        <v>66340</v>
      </c>
      <c r="DG111" s="25">
        <v>9062</v>
      </c>
      <c r="DH111" s="25">
        <v>12602</v>
      </c>
      <c r="DI111" s="18">
        <v>76</v>
      </c>
      <c r="DJ111" s="25">
        <v>40401</v>
      </c>
      <c r="DK111" s="25">
        <v>2349</v>
      </c>
      <c r="DL111" s="25">
        <v>1850</v>
      </c>
      <c r="DM111" s="25">
        <f t="shared" si="262"/>
        <v>91749.358577027437</v>
      </c>
      <c r="DN111" s="17">
        <f t="shared" si="263"/>
        <v>0.60899909556828458</v>
      </c>
      <c r="DO111" s="17">
        <f t="shared" si="264"/>
        <v>3.5408501658124814E-2</v>
      </c>
      <c r="DP111" s="23">
        <f t="shared" si="265"/>
        <v>0.32770575821525477</v>
      </c>
      <c r="DQ111" s="23">
        <f t="shared" si="266"/>
        <v>0.67229424178474528</v>
      </c>
      <c r="DR111" s="25">
        <v>66340</v>
      </c>
      <c r="DS111" s="25">
        <v>1134</v>
      </c>
      <c r="DT111" s="25">
        <v>53089</v>
      </c>
      <c r="DU111" s="18">
        <v>44</v>
      </c>
      <c r="DV111" s="25">
        <v>1936</v>
      </c>
      <c r="DW111" s="18">
        <v>130</v>
      </c>
      <c r="DX111" s="25">
        <v>9450</v>
      </c>
      <c r="DY111" s="18">
        <v>557</v>
      </c>
      <c r="DZ111" s="17">
        <f t="shared" si="267"/>
        <v>0.84719626168224305</v>
      </c>
      <c r="EA111" s="17">
        <f t="shared" si="268"/>
        <v>0.15280373831775695</v>
      </c>
      <c r="EB111" s="25">
        <v>66340</v>
      </c>
      <c r="EC111" s="25">
        <v>23423</v>
      </c>
      <c r="ED111" s="25">
        <v>24244</v>
      </c>
      <c r="EE111" s="25">
        <v>4955</v>
      </c>
      <c r="EF111" s="17">
        <f t="shared" si="407"/>
        <v>7.4690985830569795E-2</v>
      </c>
      <c r="EG111" s="25">
        <v>12916</v>
      </c>
      <c r="EH111" s="18">
        <v>802</v>
      </c>
      <c r="EI111" s="17">
        <f t="shared" si="270"/>
        <v>0.71852577630388903</v>
      </c>
      <c r="EJ111" s="17">
        <f t="shared" si="271"/>
        <v>0.19469400060295447</v>
      </c>
      <c r="EK111" s="69">
        <f t="shared" si="272"/>
        <v>0.41254899005125112</v>
      </c>
      <c r="EL111" s="27">
        <v>205464</v>
      </c>
      <c r="EM111" s="25">
        <v>187281</v>
      </c>
      <c r="EN111" s="25">
        <v>18183</v>
      </c>
      <c r="EO111" s="59">
        <v>0.91150274500642459</v>
      </c>
      <c r="EP111" s="25">
        <v>86502</v>
      </c>
      <c r="EQ111" s="25">
        <v>82690</v>
      </c>
      <c r="ER111" s="25">
        <v>3812</v>
      </c>
      <c r="ES111" s="59">
        <v>0.95593165475942754</v>
      </c>
      <c r="ET111" s="25">
        <v>118962</v>
      </c>
      <c r="EU111" s="25">
        <v>104591</v>
      </c>
      <c r="EV111" s="25">
        <v>14371</v>
      </c>
      <c r="EW111" s="59">
        <v>0.87919671827978685</v>
      </c>
      <c r="EX111" s="25">
        <v>65303</v>
      </c>
      <c r="EY111" s="25">
        <v>61635</v>
      </c>
      <c r="EZ111" s="25">
        <v>3668</v>
      </c>
      <c r="FA111" s="59">
        <v>0.94383106442276765</v>
      </c>
      <c r="FB111" s="25">
        <v>140161</v>
      </c>
      <c r="FC111" s="25">
        <v>125646</v>
      </c>
      <c r="FD111" s="25">
        <v>14515</v>
      </c>
      <c r="FE111" s="59">
        <v>0.89644052197116186</v>
      </c>
      <c r="FF111" s="25">
        <v>116529</v>
      </c>
      <c r="FG111" s="25">
        <v>50423</v>
      </c>
      <c r="FH111" s="25">
        <v>58104</v>
      </c>
      <c r="FI111" s="25">
        <v>8002</v>
      </c>
      <c r="FJ111" s="23">
        <f t="shared" si="273"/>
        <v>6.8669601558410356E-2</v>
      </c>
      <c r="FK111" s="23">
        <f t="shared" si="274"/>
        <v>0.49862266045362097</v>
      </c>
      <c r="FL111" s="36">
        <f t="shared" si="275"/>
        <v>6.3012996750812293</v>
      </c>
      <c r="FM111" s="25">
        <v>54220</v>
      </c>
      <c r="FN111" s="25">
        <v>24301</v>
      </c>
      <c r="FO111" s="17">
        <f t="shared" si="276"/>
        <v>0.44819254887495391</v>
      </c>
      <c r="FP111" s="25">
        <v>25888</v>
      </c>
      <c r="FQ111" s="17">
        <f t="shared" si="277"/>
        <v>0.47746219107340465</v>
      </c>
      <c r="FR111" s="25">
        <v>4031</v>
      </c>
      <c r="FS111" s="17">
        <f t="shared" si="278"/>
        <v>7.4345260051641465E-2</v>
      </c>
      <c r="FT111" s="25">
        <v>62309</v>
      </c>
      <c r="FU111" s="25">
        <v>26122</v>
      </c>
      <c r="FV111" s="25">
        <v>32216</v>
      </c>
      <c r="FW111" s="17">
        <f t="shared" si="279"/>
        <v>6.3730761206246295E-2</v>
      </c>
      <c r="FX111" s="17">
        <f t="shared" si="280"/>
        <v>0.51703606220610188</v>
      </c>
      <c r="FY111" s="25">
        <v>3971</v>
      </c>
      <c r="FZ111" s="25">
        <v>166826</v>
      </c>
      <c r="GA111" s="25">
        <v>36943</v>
      </c>
      <c r="GB111" s="25">
        <v>64855</v>
      </c>
      <c r="GC111" s="25">
        <v>28244</v>
      </c>
      <c r="GD111" s="25">
        <v>18204</v>
      </c>
      <c r="GE111" s="18">
        <v>408</v>
      </c>
      <c r="GF111" s="25">
        <v>16197</v>
      </c>
      <c r="GG111" s="18">
        <v>1015</v>
      </c>
      <c r="GH111" s="18">
        <v>303</v>
      </c>
      <c r="GI111" s="18">
        <v>657</v>
      </c>
      <c r="GJ111" s="10">
        <f t="shared" si="281"/>
        <v>36943</v>
      </c>
      <c r="GK111" s="10">
        <f t="shared" si="400"/>
        <v>129883</v>
      </c>
      <c r="GL111" s="10">
        <f t="shared" si="401"/>
        <v>65028</v>
      </c>
      <c r="GM111" s="10">
        <f t="shared" si="282"/>
        <v>101798</v>
      </c>
      <c r="GN111" s="10">
        <f t="shared" si="402"/>
        <v>36784</v>
      </c>
      <c r="GO111" s="17">
        <f t="shared" si="283"/>
        <v>0.22144629733974319</v>
      </c>
      <c r="GP111" s="17">
        <f t="shared" si="403"/>
        <v>0.77855370266025681</v>
      </c>
      <c r="GQ111" s="17">
        <f t="shared" si="404"/>
        <v>0.38979535564000817</v>
      </c>
      <c r="GR111" s="17">
        <f t="shared" si="405"/>
        <v>0.220493208492681</v>
      </c>
      <c r="GS111" s="17">
        <f t="shared" si="284"/>
        <v>0.58417452915013246</v>
      </c>
      <c r="GT111" s="25">
        <v>70565</v>
      </c>
      <c r="GU111" s="25">
        <v>15226</v>
      </c>
      <c r="GV111" s="25">
        <v>22547</v>
      </c>
      <c r="GW111" s="25">
        <v>15083</v>
      </c>
      <c r="GX111" s="25">
        <v>10108</v>
      </c>
      <c r="GY111" s="18">
        <v>297</v>
      </c>
      <c r="GZ111" s="25">
        <v>6536</v>
      </c>
      <c r="HA111" s="18">
        <v>267</v>
      </c>
      <c r="HB111" s="18">
        <v>211</v>
      </c>
      <c r="HC111" s="18">
        <v>290</v>
      </c>
      <c r="HD111" s="23">
        <f t="shared" si="285"/>
        <v>0.21577269184439879</v>
      </c>
      <c r="HE111" s="23">
        <f t="shared" si="286"/>
        <v>0.78422730815560127</v>
      </c>
      <c r="HF111" s="23">
        <f t="shared" si="287"/>
        <v>0.46470629915680578</v>
      </c>
      <c r="HG111" s="23">
        <f t="shared" si="288"/>
        <v>0.25096010770211863</v>
      </c>
      <c r="HH111" s="25">
        <v>96261</v>
      </c>
      <c r="HI111" s="25">
        <v>21717</v>
      </c>
      <c r="HJ111" s="25">
        <v>42308</v>
      </c>
      <c r="HK111" s="25">
        <v>13161</v>
      </c>
      <c r="HL111" s="25">
        <v>8096</v>
      </c>
      <c r="HM111" s="18">
        <v>111</v>
      </c>
      <c r="HN111" s="25">
        <v>9661</v>
      </c>
      <c r="HO111" s="18">
        <v>748</v>
      </c>
      <c r="HP111" s="18">
        <v>92</v>
      </c>
      <c r="HQ111" s="18">
        <v>367</v>
      </c>
      <c r="HR111" s="23">
        <f t="shared" si="289"/>
        <v>0.22560538535855643</v>
      </c>
      <c r="HS111" s="23">
        <f t="shared" si="290"/>
        <v>0.77439461464144355</v>
      </c>
      <c r="HT111" s="80">
        <f t="shared" si="291"/>
        <v>0.3348812083813798</v>
      </c>
      <c r="HU111" s="27">
        <v>240494</v>
      </c>
      <c r="HV111" s="25">
        <v>13478</v>
      </c>
      <c r="HW111" s="25">
        <v>48347</v>
      </c>
      <c r="HX111" s="25">
        <v>6112</v>
      </c>
      <c r="HY111" s="25">
        <v>44771</v>
      </c>
      <c r="HZ111" s="25">
        <v>19177</v>
      </c>
      <c r="IA111" s="25">
        <v>5680</v>
      </c>
      <c r="IB111" s="18">
        <v>800</v>
      </c>
      <c r="IC111" s="25">
        <v>38233</v>
      </c>
      <c r="ID111" s="25">
        <v>38236</v>
      </c>
      <c r="IE111" s="25">
        <v>17006</v>
      </c>
      <c r="IF111" s="25">
        <v>2666</v>
      </c>
      <c r="IG111" s="25">
        <v>5988</v>
      </c>
      <c r="IH111" s="17">
        <f t="shared" si="292"/>
        <v>0.23872944855173103</v>
      </c>
      <c r="II111" s="17">
        <f t="shared" si="293"/>
        <v>7.9740035094430631E-2</v>
      </c>
      <c r="IJ111" s="30">
        <f t="shared" si="294"/>
        <v>12.540751942431037</v>
      </c>
      <c r="IK111" s="17">
        <f t="shared" si="397"/>
        <v>0.17143056561551359</v>
      </c>
      <c r="IL111" s="25">
        <v>105927</v>
      </c>
      <c r="IM111" s="25">
        <v>6430</v>
      </c>
      <c r="IN111" s="25">
        <v>28299</v>
      </c>
      <c r="IO111" s="25">
        <v>4012</v>
      </c>
      <c r="IP111" s="25">
        <v>24841</v>
      </c>
      <c r="IQ111" s="25">
        <v>6634</v>
      </c>
      <c r="IR111" s="25">
        <v>2898</v>
      </c>
      <c r="IS111" s="18">
        <v>456</v>
      </c>
      <c r="IT111" s="25">
        <v>18768</v>
      </c>
      <c r="IU111" s="25">
        <v>1490</v>
      </c>
      <c r="IV111" s="25">
        <v>6912</v>
      </c>
      <c r="IW111" s="25">
        <v>1323</v>
      </c>
      <c r="IX111" s="25">
        <v>3864</v>
      </c>
      <c r="IY111" s="17">
        <f t="shared" si="295"/>
        <v>0.69023006410074861</v>
      </c>
      <c r="IZ111" s="25">
        <v>134567</v>
      </c>
      <c r="JA111" s="25">
        <v>7048</v>
      </c>
      <c r="JB111" s="25">
        <v>20048</v>
      </c>
      <c r="JC111" s="25">
        <v>2100</v>
      </c>
      <c r="JD111" s="25">
        <v>19930</v>
      </c>
      <c r="JE111" s="25">
        <v>12543</v>
      </c>
      <c r="JF111" s="25">
        <v>2782</v>
      </c>
      <c r="JG111" s="18">
        <v>344</v>
      </c>
      <c r="JH111" s="25">
        <v>19465</v>
      </c>
      <c r="JI111" s="25">
        <v>36746</v>
      </c>
      <c r="JJ111" s="25">
        <v>10094</v>
      </c>
      <c r="JK111" s="25">
        <v>1343</v>
      </c>
      <c r="JL111" s="25">
        <v>2124</v>
      </c>
      <c r="JM111" s="80">
        <f t="shared" si="296"/>
        <v>0.47895100581866284</v>
      </c>
      <c r="JN111" s="27">
        <v>240494</v>
      </c>
      <c r="JO111" s="25">
        <v>192096</v>
      </c>
      <c r="JP111" s="18">
        <v>97</v>
      </c>
      <c r="JQ111" s="18">
        <v>339</v>
      </c>
      <c r="JR111" s="25">
        <v>1763</v>
      </c>
      <c r="JS111" s="18">
        <v>1848</v>
      </c>
      <c r="JT111" s="18">
        <v>263</v>
      </c>
      <c r="JU111" s="18">
        <v>6</v>
      </c>
      <c r="JV111" s="18">
        <v>75</v>
      </c>
      <c r="JW111" s="25">
        <v>44007</v>
      </c>
      <c r="JX111" s="17">
        <f t="shared" si="297"/>
        <v>0.18298585411694263</v>
      </c>
      <c r="JY111" s="17">
        <f t="shared" si="298"/>
        <v>0.81701414588305732</v>
      </c>
      <c r="JZ111" s="25">
        <v>76869</v>
      </c>
      <c r="KA111" s="25">
        <v>63165</v>
      </c>
      <c r="KB111" s="18">
        <v>67</v>
      </c>
      <c r="KC111" s="18">
        <v>99</v>
      </c>
      <c r="KD111" s="25">
        <v>285</v>
      </c>
      <c r="KE111" s="18">
        <v>1119</v>
      </c>
      <c r="KF111" s="18">
        <v>56</v>
      </c>
      <c r="KG111" s="18">
        <v>3</v>
      </c>
      <c r="KH111" s="18">
        <v>8</v>
      </c>
      <c r="KI111" s="25">
        <v>12067</v>
      </c>
      <c r="KJ111" s="17">
        <f t="shared" si="299"/>
        <v>0.15698135789459991</v>
      </c>
      <c r="KK111" s="25">
        <v>163625</v>
      </c>
      <c r="KL111" s="25">
        <v>128931</v>
      </c>
      <c r="KM111" s="18">
        <v>30</v>
      </c>
      <c r="KN111" s="18">
        <v>240</v>
      </c>
      <c r="KO111" s="25">
        <v>1478</v>
      </c>
      <c r="KP111" s="18">
        <v>729</v>
      </c>
      <c r="KQ111" s="18">
        <v>207</v>
      </c>
      <c r="KR111" s="18">
        <v>3</v>
      </c>
      <c r="KS111" s="18">
        <v>67</v>
      </c>
      <c r="KT111" s="25">
        <v>31940</v>
      </c>
      <c r="KU111" s="69">
        <f t="shared" si="408"/>
        <v>0.19520244461420933</v>
      </c>
      <c r="KV111" s="27">
        <v>290139</v>
      </c>
      <c r="KW111" s="25">
        <v>276044</v>
      </c>
      <c r="KX111" s="25">
        <v>14095</v>
      </c>
      <c r="KY111" s="59">
        <v>4.8580163301038468E-2</v>
      </c>
      <c r="KZ111" s="25">
        <v>7607</v>
      </c>
      <c r="LA111" s="25">
        <v>3823</v>
      </c>
      <c r="LB111" s="25">
        <v>5642</v>
      </c>
      <c r="LC111" s="25">
        <v>4090</v>
      </c>
      <c r="LD111" s="25">
        <v>130741</v>
      </c>
      <c r="LE111" s="25">
        <v>124804</v>
      </c>
      <c r="LF111" s="25">
        <v>5937</v>
      </c>
      <c r="LG111" s="59">
        <v>4.5410391537467204E-2</v>
      </c>
      <c r="LH111" s="25">
        <v>159398</v>
      </c>
      <c r="LI111" s="25">
        <v>151240</v>
      </c>
      <c r="LJ111" s="25">
        <v>8158</v>
      </c>
      <c r="LK111" s="35">
        <v>5.1180064994541967E-2</v>
      </c>
      <c r="LL111" s="27">
        <v>66340</v>
      </c>
      <c r="LM111" s="18">
        <v>632</v>
      </c>
      <c r="LN111" s="25">
        <v>50111</v>
      </c>
      <c r="LO111" s="25">
        <v>1511</v>
      </c>
      <c r="LP111" s="18">
        <v>179</v>
      </c>
      <c r="LQ111" s="18">
        <v>140</v>
      </c>
      <c r="LR111" s="25">
        <v>13767</v>
      </c>
      <c r="LS111" s="23">
        <f t="shared" si="301"/>
        <v>0.20752185709978896</v>
      </c>
      <c r="LT111" s="23">
        <f t="shared" si="302"/>
        <v>0.79247814290021101</v>
      </c>
      <c r="LU111" s="17">
        <f t="shared" si="303"/>
        <v>0.76489297558034364</v>
      </c>
      <c r="LV111" s="25">
        <v>66340</v>
      </c>
      <c r="LW111" s="25">
        <v>10264</v>
      </c>
      <c r="LX111" s="25">
        <v>40729</v>
      </c>
      <c r="LY111" s="25">
        <v>3645</v>
      </c>
      <c r="LZ111" s="18">
        <v>766</v>
      </c>
      <c r="MA111" s="25">
        <v>2495</v>
      </c>
      <c r="MB111" s="25">
        <v>4611</v>
      </c>
      <c r="MC111" s="18">
        <v>263</v>
      </c>
      <c r="MD111" s="25">
        <v>1694</v>
      </c>
      <c r="ME111" s="18">
        <v>71</v>
      </c>
      <c r="MF111" s="25">
        <v>1802</v>
      </c>
      <c r="MG111" s="17">
        <f t="shared" si="304"/>
        <v>0.11107928851371722</v>
      </c>
      <c r="MH111" s="17">
        <f t="shared" si="305"/>
        <v>0.84914078987036479</v>
      </c>
      <c r="MI111" s="25">
        <v>66340</v>
      </c>
      <c r="MJ111" s="25">
        <v>10225</v>
      </c>
      <c r="MK111" s="25">
        <v>43354</v>
      </c>
      <c r="ML111" s="25">
        <v>4040</v>
      </c>
      <c r="MM111" s="18">
        <v>505</v>
      </c>
      <c r="MN111" s="25">
        <v>2530</v>
      </c>
      <c r="MO111" s="25">
        <v>3516</v>
      </c>
      <c r="MP111" s="18">
        <v>257</v>
      </c>
      <c r="MQ111" s="18">
        <v>23</v>
      </c>
      <c r="MR111" s="18">
        <v>11</v>
      </c>
      <c r="MS111" s="25">
        <v>1879</v>
      </c>
      <c r="MT111" s="17">
        <f t="shared" si="306"/>
        <v>0.87276153150437141</v>
      </c>
      <c r="MU111" s="69">
        <f t="shared" si="307"/>
        <v>0.80701688272535421</v>
      </c>
      <c r="MV111" s="27">
        <v>66340</v>
      </c>
      <c r="MW111" s="25">
        <v>37649</v>
      </c>
      <c r="MX111" s="18">
        <v>203</v>
      </c>
      <c r="MY111" s="25">
        <v>6114</v>
      </c>
      <c r="MZ111" s="25">
        <v>11224</v>
      </c>
      <c r="NA111" s="25">
        <v>4811</v>
      </c>
      <c r="NB111" s="18">
        <v>37</v>
      </c>
      <c r="NC111" s="25">
        <v>3244</v>
      </c>
      <c r="ND111" s="25">
        <v>3058</v>
      </c>
      <c r="NE111" s="17">
        <f t="shared" si="308"/>
        <v>0.56751582755501961</v>
      </c>
      <c r="NF111" s="10">
        <f t="shared" si="309"/>
        <v>159447.54436237566</v>
      </c>
      <c r="NG111" s="17">
        <f t="shared" si="310"/>
        <v>0.68893578534820621</v>
      </c>
      <c r="NH111" s="25">
        <v>66340</v>
      </c>
      <c r="NI111" s="25">
        <v>18480</v>
      </c>
      <c r="NJ111" s="18">
        <v>168</v>
      </c>
      <c r="NK111" s="18">
        <v>10</v>
      </c>
      <c r="NL111" s="18">
        <v>31</v>
      </c>
      <c r="NM111" s="25">
        <v>43558</v>
      </c>
      <c r="NN111" s="25">
        <v>3766</v>
      </c>
      <c r="NO111" s="18">
        <v>179</v>
      </c>
      <c r="NP111" s="18">
        <v>1</v>
      </c>
      <c r="NQ111" s="32">
        <v>147</v>
      </c>
      <c r="NR111" s="27">
        <v>66340</v>
      </c>
      <c r="NS111" s="37">
        <f t="shared" si="311"/>
        <v>1.402803738317757</v>
      </c>
      <c r="NT111" s="37">
        <f t="shared" si="312"/>
        <v>0.37852782257821777</v>
      </c>
      <c r="NU111" s="37">
        <f t="shared" si="313"/>
        <v>0.71285809460359761</v>
      </c>
      <c r="NV111" s="17">
        <f t="shared" si="314"/>
        <v>0.1447538375776693</v>
      </c>
      <c r="NW111" s="10">
        <f t="shared" si="315"/>
        <v>33923</v>
      </c>
      <c r="NX111" s="17">
        <f t="shared" si="316"/>
        <v>0.51135061802833881</v>
      </c>
      <c r="NY111" s="19">
        <f t="shared" si="317"/>
        <v>0.61134639297878857</v>
      </c>
      <c r="NZ111" s="25">
        <v>27199</v>
      </c>
      <c r="OA111" s="25">
        <v>32417</v>
      </c>
      <c r="OB111" s="25">
        <v>3157</v>
      </c>
      <c r="OC111" s="25">
        <v>24697</v>
      </c>
      <c r="OD111" s="25">
        <v>1818</v>
      </c>
      <c r="OE111" s="25">
        <v>3774</v>
      </c>
      <c r="OF111" s="17">
        <f t="shared" si="318"/>
        <v>0.37227916792282184</v>
      </c>
      <c r="OG111" s="17">
        <f t="shared" si="319"/>
        <v>0.40999397045523062</v>
      </c>
      <c r="OH111" s="17">
        <f t="shared" si="320"/>
        <v>0.48864938197166113</v>
      </c>
      <c r="OI111" s="69">
        <f t="shared" si="321"/>
        <v>5.6888754899005127E-2</v>
      </c>
      <c r="OJ111" s="27">
        <v>66340</v>
      </c>
      <c r="OK111" s="25">
        <v>1729</v>
      </c>
      <c r="OL111" s="25">
        <v>34847</v>
      </c>
      <c r="OM111" s="25">
        <v>35593</v>
      </c>
      <c r="ON111" s="18">
        <v>576</v>
      </c>
      <c r="OO111" s="25">
        <v>3102</v>
      </c>
      <c r="OP111" s="18">
        <v>618</v>
      </c>
      <c r="OQ111" s="25">
        <v>11950</v>
      </c>
      <c r="OR111" s="69">
        <f t="shared" si="322"/>
        <v>0.56933976484775395</v>
      </c>
      <c r="OS111" s="85">
        <v>4087</v>
      </c>
      <c r="OT111" s="22">
        <v>4087</v>
      </c>
      <c r="OU111" s="38">
        <f t="shared" si="409"/>
        <v>2.3377395939986386E-2</v>
      </c>
      <c r="OV111" s="39">
        <v>0.982356251529239</v>
      </c>
      <c r="OW111" s="22">
        <v>401489</v>
      </c>
      <c r="OX111" s="36">
        <f t="shared" si="410"/>
        <v>16428126.901999999</v>
      </c>
      <c r="OY111" s="36">
        <f t="shared" si="411"/>
        <v>276912.1565196981</v>
      </c>
      <c r="OZ111" s="22">
        <v>1439</v>
      </c>
      <c r="PA111" s="22">
        <v>1439</v>
      </c>
      <c r="PB111" s="38">
        <f t="shared" si="412"/>
        <v>8.2309940684219263E-3</v>
      </c>
      <c r="PC111" s="39">
        <v>0.59230020847810971</v>
      </c>
      <c r="PD111" s="22">
        <v>85232</v>
      </c>
      <c r="PE111" s="40">
        <f t="shared" si="327"/>
        <v>3487522.9759999998</v>
      </c>
      <c r="PF111" s="36">
        <f t="shared" si="328"/>
        <v>441998.74547257239</v>
      </c>
      <c r="PG111" s="22">
        <v>40831</v>
      </c>
      <c r="PH111" s="22">
        <v>40831</v>
      </c>
      <c r="PI111" s="38">
        <f t="shared" si="413"/>
        <v>0.23355088172879476</v>
      </c>
      <c r="PJ111" s="39">
        <v>0.12397418628003233</v>
      </c>
      <c r="PK111" s="22">
        <v>506199</v>
      </c>
      <c r="PL111" s="41">
        <f t="shared" si="330"/>
        <v>20712650.682</v>
      </c>
      <c r="PM111" s="36">
        <f t="shared" si="331"/>
        <v>3337796.4832763402</v>
      </c>
      <c r="PN111" s="22">
        <v>16163</v>
      </c>
      <c r="PO111" s="22">
        <v>16163</v>
      </c>
      <c r="PP111" s="38">
        <f t="shared" si="414"/>
        <v>9.2451394807438206E-2</v>
      </c>
      <c r="PQ111" s="39">
        <v>0.60791499102889324</v>
      </c>
      <c r="PR111" s="22">
        <v>982573</v>
      </c>
      <c r="PS111" s="41">
        <f t="shared" si="333"/>
        <v>40204922.013999999</v>
      </c>
      <c r="PT111" s="36">
        <f t="shared" si="334"/>
        <v>2119265.8991117137</v>
      </c>
      <c r="PU111" s="22">
        <v>15058</v>
      </c>
      <c r="PV111" s="22">
        <v>15058</v>
      </c>
      <c r="PW111" s="38">
        <f t="shared" si="415"/>
        <v>8.613086079381331E-2</v>
      </c>
      <c r="PX111" s="39">
        <v>0.28550006640988179</v>
      </c>
      <c r="PY111" s="22">
        <v>429906</v>
      </c>
      <c r="PZ111" s="36">
        <f t="shared" si="336"/>
        <v>2297349.7096376037</v>
      </c>
      <c r="QA111" s="22">
        <v>6461</v>
      </c>
      <c r="QB111" s="22">
        <v>6461</v>
      </c>
      <c r="QC111" s="39">
        <v>5.9834886240520042</v>
      </c>
      <c r="QD111" s="22">
        <v>3865932</v>
      </c>
      <c r="QE111" s="22">
        <f t="shared" si="337"/>
        <v>6228.4459999999963</v>
      </c>
      <c r="QF111" s="22"/>
      <c r="QG111" s="22"/>
      <c r="QH111" s="22"/>
      <c r="QI111" s="38">
        <f t="shared" si="416"/>
        <v>0</v>
      </c>
      <c r="QJ111" s="39">
        <v>0</v>
      </c>
      <c r="QK111" s="22"/>
      <c r="QL111" s="42">
        <f t="shared" si="339"/>
        <v>0</v>
      </c>
      <c r="QM111" s="22">
        <f t="shared" si="417"/>
        <v>90788</v>
      </c>
      <c r="QN111" s="22">
        <v>55285</v>
      </c>
      <c r="QO111" s="22">
        <v>55285</v>
      </c>
      <c r="QP111" s="38">
        <f t="shared" si="418"/>
        <v>0.3162268985911787</v>
      </c>
      <c r="QQ111" s="39">
        <v>0.13989997286786651</v>
      </c>
      <c r="QR111" s="22">
        <v>773437</v>
      </c>
      <c r="QS111" s="36">
        <f t="shared" si="342"/>
        <v>12998759.636591733</v>
      </c>
      <c r="QT111" s="22">
        <v>35503</v>
      </c>
      <c r="QU111" s="22">
        <v>35503</v>
      </c>
      <c r="QV111" s="38">
        <f t="shared" si="419"/>
        <v>0.20307503989658349</v>
      </c>
      <c r="QW111" s="39">
        <v>0.20260006196659436</v>
      </c>
      <c r="QX111" s="22">
        <v>719291</v>
      </c>
      <c r="QY111" s="36">
        <f t="shared" si="344"/>
        <v>8347561.9675846305</v>
      </c>
      <c r="QZ111" s="22"/>
      <c r="RA111" s="22"/>
      <c r="RB111" s="38">
        <f t="shared" si="420"/>
        <v>0</v>
      </c>
      <c r="RC111" s="39">
        <v>0</v>
      </c>
      <c r="RD111" s="22"/>
      <c r="RE111" s="36">
        <f t="shared" si="346"/>
        <v>0</v>
      </c>
      <c r="RF111" s="10">
        <f t="shared" si="421"/>
        <v>174827</v>
      </c>
      <c r="RG111" s="10">
        <f t="shared" si="422"/>
        <v>174827</v>
      </c>
      <c r="RH111" s="17">
        <f t="shared" si="423"/>
        <v>0.22485411819480833</v>
      </c>
      <c r="RI111" s="17">
        <f t="shared" si="424"/>
        <v>5.13718635679995E-3</v>
      </c>
      <c r="RJ111" s="17">
        <f t="shared" si="425"/>
        <v>9.2862326245318916E-3</v>
      </c>
      <c r="RK111" s="17">
        <f t="shared" si="426"/>
        <v>1.4822401521825557E-2</v>
      </c>
      <c r="RL111" s="17">
        <f t="shared" si="427"/>
        <v>7.1069455309338059E-2</v>
      </c>
      <c r="RM111" s="17">
        <f t="shared" si="428"/>
        <v>7.7041485255552572E-2</v>
      </c>
      <c r="RN111" s="17">
        <f t="shared" si="429"/>
        <v>0.43591262779097179</v>
      </c>
      <c r="RO111" s="17">
        <f t="shared" si="430"/>
        <v>0.2799349918506443</v>
      </c>
      <c r="RP111" s="17">
        <f t="shared" si="431"/>
        <v>0</v>
      </c>
      <c r="RQ111" s="17">
        <f t="shared" si="432"/>
        <v>0</v>
      </c>
      <c r="RR111" s="36">
        <f t="shared" si="433"/>
        <v>29819644.598194297</v>
      </c>
      <c r="RS111" s="36">
        <f t="shared" si="434"/>
        <v>102.77709855687894</v>
      </c>
      <c r="RT111" s="10">
        <f t="shared" si="435"/>
        <v>0</v>
      </c>
      <c r="RU111" s="17">
        <f t="shared" si="436"/>
        <v>0</v>
      </c>
      <c r="RV111" s="37">
        <f t="shared" si="437"/>
        <v>1.6595777540082481</v>
      </c>
      <c r="RW111" s="36">
        <f t="shared" si="438"/>
        <v>0.60256290950199731</v>
      </c>
      <c r="RX111" s="85">
        <v>-4.4100899999999998E-2</v>
      </c>
      <c r="RY111" s="93">
        <v>225</v>
      </c>
      <c r="RZ111" s="43" t="b">
        <v>0</v>
      </c>
      <c r="SA111" s="18" t="b">
        <v>0</v>
      </c>
      <c r="SB111" s="18" t="b">
        <v>1</v>
      </c>
      <c r="SC111" s="18" t="b">
        <v>0</v>
      </c>
      <c r="SD111" s="18" t="b">
        <v>0</v>
      </c>
      <c r="SE111" s="32" t="b">
        <v>1</v>
      </c>
      <c r="SF111" s="43" t="b">
        <v>0</v>
      </c>
      <c r="SG111" s="18" t="b">
        <v>1</v>
      </c>
      <c r="SH111" s="18">
        <v>0</v>
      </c>
      <c r="SI111" s="18"/>
      <c r="SJ111" s="22">
        <v>3</v>
      </c>
      <c r="SK111" s="22"/>
      <c r="SL111" s="22">
        <v>3</v>
      </c>
      <c r="SM111" s="22">
        <v>0</v>
      </c>
      <c r="SN111" s="18"/>
      <c r="SO111" s="18"/>
      <c r="SP111" s="18"/>
      <c r="SQ111" s="17">
        <f t="shared" si="365"/>
        <v>1.2396694214876033E-2</v>
      </c>
      <c r="SR111" s="17">
        <f t="shared" si="366"/>
        <v>0</v>
      </c>
      <c r="SS111" s="17">
        <f t="shared" si="367"/>
        <v>0</v>
      </c>
      <c r="ST111" s="17">
        <f t="shared" si="368"/>
        <v>0</v>
      </c>
      <c r="SU111" s="17">
        <f t="shared" si="369"/>
        <v>0</v>
      </c>
      <c r="SV111" s="17">
        <f t="shared" si="399"/>
        <v>0</v>
      </c>
      <c r="SW111" s="17">
        <f t="shared" si="370"/>
        <v>0</v>
      </c>
      <c r="SX111" s="17">
        <f t="shared" si="371"/>
        <v>0</v>
      </c>
      <c r="SY111" s="17">
        <f t="shared" si="372"/>
        <v>0</v>
      </c>
      <c r="SZ111" s="17">
        <f t="shared" si="373"/>
        <v>0</v>
      </c>
      <c r="TA111" s="17">
        <f t="shared" si="374"/>
        <v>0</v>
      </c>
      <c r="TB111" s="24">
        <f t="shared" si="375"/>
        <v>620</v>
      </c>
      <c r="TC111" s="69">
        <f t="shared" si="376"/>
        <v>1</v>
      </c>
      <c r="TD111" s="17">
        <f t="shared" si="398"/>
        <v>2.6014568158168575E-6</v>
      </c>
      <c r="TE111" s="95">
        <v>481</v>
      </c>
      <c r="TF111" s="71">
        <v>1</v>
      </c>
      <c r="TG111" s="71">
        <v>24</v>
      </c>
      <c r="TH111" s="71">
        <v>87</v>
      </c>
      <c r="TI111" s="71"/>
      <c r="TJ111" s="71">
        <v>90</v>
      </c>
      <c r="TK111" s="71">
        <v>132</v>
      </c>
      <c r="TL111" s="71"/>
      <c r="TM111" s="71">
        <v>186</v>
      </c>
      <c r="TN111" s="71">
        <v>14</v>
      </c>
      <c r="TO111" s="71">
        <v>49</v>
      </c>
      <c r="TP111" s="71"/>
      <c r="TQ111" s="71">
        <v>248</v>
      </c>
      <c r="TR111" s="72">
        <v>40</v>
      </c>
      <c r="TS111" s="72"/>
      <c r="TT111" s="72"/>
      <c r="TU111" s="72">
        <v>31</v>
      </c>
      <c r="TV111" s="72">
        <v>62</v>
      </c>
      <c r="TW111" s="72"/>
      <c r="TX111" s="72">
        <v>9</v>
      </c>
      <c r="TY111" s="72">
        <v>5</v>
      </c>
      <c r="TZ111" s="72">
        <v>181</v>
      </c>
      <c r="UA111" s="72"/>
      <c r="UB111" s="72">
        <v>258</v>
      </c>
      <c r="UC111" s="72"/>
      <c r="UD111" s="72"/>
      <c r="UE111" s="72"/>
      <c r="UF111" s="72">
        <v>1</v>
      </c>
      <c r="UG111" s="72">
        <v>38</v>
      </c>
      <c r="UH111" s="72"/>
      <c r="UI111" s="72">
        <v>100</v>
      </c>
      <c r="UJ111" s="73">
        <v>30</v>
      </c>
      <c r="UK111" s="73"/>
      <c r="UL111" s="73"/>
      <c r="UM111" s="73"/>
      <c r="UN111" s="73">
        <v>45</v>
      </c>
      <c r="UO111" s="73"/>
      <c r="UP111" s="73">
        <v>12</v>
      </c>
      <c r="UQ111" s="73"/>
      <c r="UR111" s="73">
        <v>113</v>
      </c>
      <c r="US111" s="73">
        <v>262</v>
      </c>
      <c r="UT111" s="73"/>
      <c r="UU111" s="73"/>
      <c r="UV111" s="73"/>
      <c r="UW111" s="73"/>
      <c r="UX111" s="73"/>
      <c r="UY111" s="73">
        <v>110</v>
      </c>
      <c r="UZ111" s="73"/>
      <c r="VA111" s="73">
        <v>185</v>
      </c>
      <c r="VB111" s="73">
        <v>83</v>
      </c>
      <c r="VC111" s="73"/>
      <c r="VD111" s="73"/>
      <c r="VE111" s="73"/>
      <c r="VF111" s="73">
        <v>76</v>
      </c>
      <c r="VG111" s="73">
        <v>11</v>
      </c>
      <c r="VH111" s="73">
        <v>140</v>
      </c>
      <c r="VI111" s="73">
        <v>30</v>
      </c>
      <c r="VJ111" s="73">
        <v>76</v>
      </c>
      <c r="VK111" s="73">
        <v>300</v>
      </c>
      <c r="VL111" s="73"/>
      <c r="VM111" s="73"/>
      <c r="VN111" s="73">
        <v>2</v>
      </c>
      <c r="VO111" s="73"/>
      <c r="VP111" s="73">
        <v>65</v>
      </c>
      <c r="VQ111" s="73"/>
      <c r="VR111" s="73">
        <v>171</v>
      </c>
      <c r="VS111" s="73">
        <v>125</v>
      </c>
      <c r="VT111" s="73"/>
      <c r="VU111" s="73"/>
      <c r="VV111" s="73"/>
      <c r="VW111" s="73">
        <v>121</v>
      </c>
      <c r="VX111" s="73"/>
      <c r="VY111" s="73">
        <v>277</v>
      </c>
      <c r="VZ111" s="73">
        <v>30</v>
      </c>
      <c r="WA111" s="73">
        <v>76</v>
      </c>
      <c r="WB111" s="73"/>
      <c r="WC111" s="73">
        <v>341</v>
      </c>
      <c r="WD111" s="73">
        <v>1</v>
      </c>
      <c r="WE111" s="73">
        <v>39</v>
      </c>
      <c r="WF111" s="73">
        <v>79</v>
      </c>
      <c r="WG111" s="73"/>
      <c r="WH111" s="73"/>
      <c r="WI111" s="73"/>
      <c r="WJ111" s="73">
        <v>139</v>
      </c>
      <c r="WK111" s="73">
        <v>26</v>
      </c>
      <c r="WL111" s="73">
        <v>1</v>
      </c>
      <c r="WM111" s="73"/>
      <c r="WN111" s="73">
        <v>97</v>
      </c>
      <c r="WO111" s="22">
        <f t="shared" si="377"/>
        <v>759</v>
      </c>
      <c r="WP111" s="22">
        <f t="shared" si="378"/>
        <v>0</v>
      </c>
      <c r="WQ111" s="22">
        <f t="shared" si="379"/>
        <v>1</v>
      </c>
      <c r="WR111" s="22">
        <f t="shared" si="380"/>
        <v>55</v>
      </c>
      <c r="WS111" s="22">
        <f t="shared" si="381"/>
        <v>391</v>
      </c>
      <c r="WT111" s="22">
        <f t="shared" si="382"/>
        <v>11</v>
      </c>
      <c r="WU111" s="22">
        <f t="shared" si="383"/>
        <v>528</v>
      </c>
      <c r="WV111" s="22">
        <f t="shared" si="384"/>
        <v>35</v>
      </c>
      <c r="WW111" s="22">
        <f t="shared" si="385"/>
        <v>578</v>
      </c>
      <c r="WX111" s="22">
        <f t="shared" si="386"/>
        <v>0</v>
      </c>
      <c r="WY111" s="22">
        <f t="shared" si="387"/>
        <v>1347</v>
      </c>
      <c r="WZ111" s="22">
        <f t="shared" si="388"/>
        <v>0</v>
      </c>
      <c r="XA111" s="22">
        <f t="shared" si="389"/>
        <v>0</v>
      </c>
      <c r="XB111" s="22">
        <f t="shared" si="390"/>
        <v>95</v>
      </c>
      <c r="XC111" s="22">
        <f t="shared" si="391"/>
        <v>1</v>
      </c>
      <c r="XD111" s="22">
        <f t="shared" si="392"/>
        <v>0</v>
      </c>
      <c r="XE111" s="22">
        <f t="shared" si="393"/>
        <v>402</v>
      </c>
      <c r="XF111" s="22">
        <f t="shared" si="394"/>
        <v>26</v>
      </c>
      <c r="XG111" s="93">
        <f t="shared" si="395"/>
        <v>801</v>
      </c>
    </row>
    <row r="112" spans="1:631" ht="17.100000000000001" customHeight="1" x14ac:dyDescent="0.2">
      <c r="A112" s="101"/>
      <c r="B112" s="27" t="s">
        <v>276</v>
      </c>
      <c r="C112" s="535" t="s">
        <v>277</v>
      </c>
      <c r="D112" s="25" t="s">
        <v>313</v>
      </c>
      <c r="E112" s="535" t="s">
        <v>314</v>
      </c>
      <c r="F112" s="25" t="s">
        <v>316</v>
      </c>
      <c r="G112" s="535" t="s">
        <v>317</v>
      </c>
      <c r="H112" s="25">
        <v>81</v>
      </c>
      <c r="I112" s="28">
        <v>8</v>
      </c>
      <c r="J112" s="17">
        <f t="shared" si="228"/>
        <v>0.78531437505281843</v>
      </c>
      <c r="K112" s="17">
        <f t="shared" si="229"/>
        <v>0.3887116538494042</v>
      </c>
      <c r="L112" s="17">
        <f t="shared" si="230"/>
        <v>1</v>
      </c>
      <c r="M112" s="17">
        <f t="shared" si="231"/>
        <v>8.8339483695247731E-2</v>
      </c>
      <c r="N112" s="17">
        <f t="shared" si="232"/>
        <v>0.27475618904726179</v>
      </c>
      <c r="O112" s="17">
        <f t="shared" si="233"/>
        <v>0.22880926223273895</v>
      </c>
      <c r="P112" s="17">
        <f t="shared" si="234"/>
        <v>0.78016190438476896</v>
      </c>
      <c r="Q112" s="17">
        <f t="shared" si="235"/>
        <v>0.57189695213580571</v>
      </c>
      <c r="R112" s="69">
        <f t="shared" si="236"/>
        <v>0.90486383899015754</v>
      </c>
      <c r="S112" s="422">
        <f t="shared" si="237"/>
        <v>0.55809485104313383</v>
      </c>
      <c r="T112" s="17">
        <f t="shared" si="396"/>
        <v>0.44190514895686617</v>
      </c>
      <c r="U112" s="10">
        <f t="shared" si="238"/>
        <v>95165.157638159042</v>
      </c>
      <c r="V112" s="32">
        <v>5</v>
      </c>
      <c r="W112" s="550">
        <f t="shared" si="239"/>
        <v>0</v>
      </c>
      <c r="X112" s="550">
        <f t="shared" si="240"/>
        <v>0.44698373993202267</v>
      </c>
      <c r="Y112" s="550">
        <f t="shared" si="241"/>
        <v>0.55301626006797733</v>
      </c>
      <c r="Z112" s="551">
        <f t="shared" si="242"/>
        <v>119093.15763815906</v>
      </c>
      <c r="AA112" s="426">
        <f t="shared" si="243"/>
        <v>0.10832961848508488</v>
      </c>
      <c r="AB112" s="59">
        <f t="shared" si="244"/>
        <v>0.93188453230346269</v>
      </c>
      <c r="AC112" s="59">
        <f t="shared" si="245"/>
        <v>0.24124237581134414</v>
      </c>
      <c r="AD112" s="59">
        <f t="shared" si="246"/>
        <v>0.27475618904726179</v>
      </c>
      <c r="AE112" s="59">
        <f t="shared" si="247"/>
        <v>0.42810304786419423</v>
      </c>
      <c r="AF112" s="59">
        <f t="shared" si="248"/>
        <v>0.31680469872390771</v>
      </c>
      <c r="AG112" s="59">
        <f t="shared" si="249"/>
        <v>0.7176962731344545</v>
      </c>
      <c r="AH112" s="59">
        <f t="shared" si="250"/>
        <v>0.22880926223273895</v>
      </c>
      <c r="AI112" s="59">
        <f t="shared" si="251"/>
        <v>0.69092791346235105</v>
      </c>
      <c r="AJ112" s="59">
        <f t="shared" si="252"/>
        <v>0.87970083664328569</v>
      </c>
      <c r="AK112" s="59">
        <f t="shared" si="253"/>
        <v>0.21983809561523102</v>
      </c>
      <c r="AL112" s="35">
        <f t="shared" si="254"/>
        <v>1</v>
      </c>
      <c r="AM112" s="27">
        <v>215352</v>
      </c>
      <c r="AN112" s="25">
        <v>94353</v>
      </c>
      <c r="AO112" s="25">
        <v>120999</v>
      </c>
      <c r="AP112" s="17">
        <f t="shared" si="255"/>
        <v>4.1827087319793888E-3</v>
      </c>
      <c r="AQ112" s="63">
        <v>77.978330399424792</v>
      </c>
      <c r="AR112" s="58">
        <v>992.95972380199998</v>
      </c>
      <c r="AS112" s="24">
        <f t="shared" si="256"/>
        <v>216.8788872678808</v>
      </c>
      <c r="AT112" s="17">
        <f t="shared" si="406"/>
        <v>0.18729878945003653</v>
      </c>
      <c r="AU112" s="25">
        <v>211667</v>
      </c>
      <c r="AV112" s="25">
        <v>91420</v>
      </c>
      <c r="AW112" s="25">
        <v>120247</v>
      </c>
      <c r="AX112" s="25">
        <v>3685</v>
      </c>
      <c r="AY112" s="25">
        <v>2933</v>
      </c>
      <c r="AZ112" s="18">
        <v>752</v>
      </c>
      <c r="BA112" s="25">
        <v>23329</v>
      </c>
      <c r="BB112" s="25">
        <v>10471</v>
      </c>
      <c r="BC112" s="25">
        <v>12858</v>
      </c>
      <c r="BD112" s="63">
        <v>81.435682065640066</v>
      </c>
      <c r="BE112" s="25">
        <v>192023</v>
      </c>
      <c r="BF112" s="25">
        <v>83882</v>
      </c>
      <c r="BG112" s="25">
        <v>108141</v>
      </c>
      <c r="BH112" s="63">
        <v>77.567250164137562</v>
      </c>
      <c r="BI112" s="17">
        <v>0.10832961848508488</v>
      </c>
      <c r="BJ112" s="25">
        <v>59541</v>
      </c>
      <c r="BK112" s="25">
        <v>139081</v>
      </c>
      <c r="BL112" s="25">
        <v>16730</v>
      </c>
      <c r="BM112" s="17">
        <v>0.54839266326816738</v>
      </c>
      <c r="BN112" s="10">
        <f t="shared" si="258"/>
        <v>97254.543179873624</v>
      </c>
      <c r="BO112" s="29">
        <v>0.42810304786419423</v>
      </c>
      <c r="BP112" s="30">
        <f t="shared" si="259"/>
        <v>0.57189695213580571</v>
      </c>
      <c r="BQ112" s="31">
        <v>12.028961540397322</v>
      </c>
      <c r="BR112" s="25">
        <v>155811</v>
      </c>
      <c r="BS112" s="25">
        <v>52566</v>
      </c>
      <c r="BT112" s="25">
        <v>87229</v>
      </c>
      <c r="BU112" s="25">
        <v>12400</v>
      </c>
      <c r="BV112" s="25">
        <v>2324</v>
      </c>
      <c r="BW112" s="18">
        <v>1292</v>
      </c>
      <c r="BX112" s="25">
        <v>47332</v>
      </c>
      <c r="BY112" s="25">
        <v>32014</v>
      </c>
      <c r="BZ112" s="25">
        <v>15318</v>
      </c>
      <c r="CA112" s="59">
        <v>0.32362883461505959</v>
      </c>
      <c r="CB112" s="25">
        <v>211667</v>
      </c>
      <c r="CC112" s="25">
        <v>3685</v>
      </c>
      <c r="CD112" s="17">
        <f t="shared" si="260"/>
        <v>1.740942140248598E-2</v>
      </c>
      <c r="CE112" s="25">
        <v>2744</v>
      </c>
      <c r="CF112" s="25">
        <v>5644</v>
      </c>
      <c r="CG112" s="25">
        <v>8344</v>
      </c>
      <c r="CH112" s="25">
        <v>9599</v>
      </c>
      <c r="CI112" s="25">
        <v>8106</v>
      </c>
      <c r="CJ112" s="25">
        <v>5472</v>
      </c>
      <c r="CK112" s="25">
        <v>3413</v>
      </c>
      <c r="CL112" s="25">
        <v>2078</v>
      </c>
      <c r="CM112" s="25">
        <v>1932</v>
      </c>
      <c r="CN112" s="26">
        <v>4.4719639989858866</v>
      </c>
      <c r="CO112" s="27">
        <v>47332</v>
      </c>
      <c r="CP112" s="34">
        <f t="shared" si="261"/>
        <v>4.5498183047409784</v>
      </c>
      <c r="CQ112" s="18">
        <v>308</v>
      </c>
      <c r="CR112" s="25">
        <v>1554</v>
      </c>
      <c r="CS112" s="25">
        <v>1750</v>
      </c>
      <c r="CT112" s="25">
        <v>12124</v>
      </c>
      <c r="CU112" s="25">
        <v>28359</v>
      </c>
      <c r="CV112" s="25">
        <v>2704</v>
      </c>
      <c r="CW112" s="18">
        <v>364</v>
      </c>
      <c r="CX112" s="18">
        <v>169</v>
      </c>
      <c r="CY112" s="25">
        <v>47332</v>
      </c>
      <c r="CZ112" s="25">
        <v>45276</v>
      </c>
      <c r="DA112" s="18">
        <v>494</v>
      </c>
      <c r="DB112" s="25">
        <v>1025</v>
      </c>
      <c r="DC112" s="18">
        <v>468</v>
      </c>
      <c r="DD112" s="18">
        <v>18</v>
      </c>
      <c r="DE112" s="18">
        <v>51</v>
      </c>
      <c r="DF112" s="25">
        <v>47332</v>
      </c>
      <c r="DG112" s="25">
        <v>5692</v>
      </c>
      <c r="DH112" s="25">
        <v>9242</v>
      </c>
      <c r="DI112" s="18">
        <v>61</v>
      </c>
      <c r="DJ112" s="25">
        <v>29980</v>
      </c>
      <c r="DK112" s="18">
        <v>185</v>
      </c>
      <c r="DL112" s="25">
        <v>2172</v>
      </c>
      <c r="DM112" s="25">
        <f t="shared" si="262"/>
        <v>66784.310360855234</v>
      </c>
      <c r="DN112" s="17">
        <f t="shared" si="263"/>
        <v>0.63339812389081385</v>
      </c>
      <c r="DO112" s="17">
        <f t="shared" si="264"/>
        <v>3.9085608045297052E-3</v>
      </c>
      <c r="DP112" s="23">
        <f t="shared" si="265"/>
        <v>0.31680469872390771</v>
      </c>
      <c r="DQ112" s="23">
        <f t="shared" si="266"/>
        <v>0.68319530127609229</v>
      </c>
      <c r="DR112" s="25">
        <v>47332</v>
      </c>
      <c r="DS112" s="25">
        <v>1874</v>
      </c>
      <c r="DT112" s="25">
        <v>35740</v>
      </c>
      <c r="DU112" s="18">
        <v>48</v>
      </c>
      <c r="DV112" s="25">
        <v>5210</v>
      </c>
      <c r="DW112" s="18">
        <v>55</v>
      </c>
      <c r="DX112" s="25">
        <v>3448</v>
      </c>
      <c r="DY112" s="18">
        <v>957</v>
      </c>
      <c r="DZ112" s="17">
        <f t="shared" si="267"/>
        <v>0.90577199357728388</v>
      </c>
      <c r="EA112" s="17">
        <f t="shared" si="268"/>
        <v>9.4228006422716115E-2</v>
      </c>
      <c r="EB112" s="25">
        <v>47332</v>
      </c>
      <c r="EC112" s="25">
        <v>17107</v>
      </c>
      <c r="ED112" s="25">
        <v>16863</v>
      </c>
      <c r="EE112" s="25">
        <v>8289</v>
      </c>
      <c r="EF112" s="17">
        <f t="shared" si="407"/>
        <v>0.17512465139863095</v>
      </c>
      <c r="EG112" s="25">
        <v>4207</v>
      </c>
      <c r="EH112" s="18">
        <v>866</v>
      </c>
      <c r="EI112" s="17">
        <f t="shared" si="270"/>
        <v>0.7176962731344545</v>
      </c>
      <c r="EJ112" s="17">
        <f t="shared" si="271"/>
        <v>8.8882785430575512E-2</v>
      </c>
      <c r="EK112" s="69">
        <f t="shared" si="272"/>
        <v>0.3887116538494042</v>
      </c>
      <c r="EL112" s="27">
        <v>152770</v>
      </c>
      <c r="EM112" s="25">
        <v>142364</v>
      </c>
      <c r="EN112" s="25">
        <v>10406</v>
      </c>
      <c r="EO112" s="59">
        <v>0.93188453230346269</v>
      </c>
      <c r="EP112" s="25">
        <v>62142</v>
      </c>
      <c r="EQ112" s="25">
        <v>60358</v>
      </c>
      <c r="ER112" s="25">
        <v>1784</v>
      </c>
      <c r="ES112" s="59">
        <v>0.97129155804447875</v>
      </c>
      <c r="ET112" s="25">
        <v>90628</v>
      </c>
      <c r="EU112" s="25">
        <v>82006</v>
      </c>
      <c r="EV112" s="25">
        <v>8622</v>
      </c>
      <c r="EW112" s="59">
        <v>0.90486383899015754</v>
      </c>
      <c r="EX112" s="25">
        <v>16408</v>
      </c>
      <c r="EY112" s="25">
        <v>15550</v>
      </c>
      <c r="EZ112" s="25">
        <v>858</v>
      </c>
      <c r="FA112" s="59">
        <v>0.94770843490979995</v>
      </c>
      <c r="FB112" s="25">
        <v>136362</v>
      </c>
      <c r="FC112" s="25">
        <v>126814</v>
      </c>
      <c r="FD112" s="25">
        <v>9548</v>
      </c>
      <c r="FE112" s="59">
        <v>0.92998049309925046</v>
      </c>
      <c r="FF112" s="25">
        <v>88164</v>
      </c>
      <c r="FG112" s="25">
        <v>39282</v>
      </c>
      <c r="FH112" s="25">
        <v>43398</v>
      </c>
      <c r="FI112" s="25">
        <v>5484</v>
      </c>
      <c r="FJ112" s="23">
        <f t="shared" si="273"/>
        <v>6.2202259425615899E-2</v>
      </c>
      <c r="FK112" s="23">
        <f t="shared" si="274"/>
        <v>0.4922417313189057</v>
      </c>
      <c r="FL112" s="36">
        <f t="shared" si="275"/>
        <v>7.1630196936542667</v>
      </c>
      <c r="FM112" s="25">
        <v>39541</v>
      </c>
      <c r="FN112" s="25">
        <v>19047</v>
      </c>
      <c r="FO112" s="17">
        <f t="shared" si="276"/>
        <v>0.4817025366075719</v>
      </c>
      <c r="FP112" s="25">
        <v>17541</v>
      </c>
      <c r="FQ112" s="17">
        <f t="shared" si="277"/>
        <v>0.44361548772160542</v>
      </c>
      <c r="FR112" s="25">
        <v>2953</v>
      </c>
      <c r="FS112" s="17">
        <f t="shared" si="278"/>
        <v>7.4681975670822687E-2</v>
      </c>
      <c r="FT112" s="25">
        <v>48623</v>
      </c>
      <c r="FU112" s="25">
        <v>20235</v>
      </c>
      <c r="FV112" s="25">
        <v>25857</v>
      </c>
      <c r="FW112" s="17">
        <f t="shared" si="279"/>
        <v>5.2053554902001108E-2</v>
      </c>
      <c r="FX112" s="17">
        <f t="shared" si="280"/>
        <v>0.53178536906402318</v>
      </c>
      <c r="FY112" s="25">
        <v>2531</v>
      </c>
      <c r="FZ112" s="25">
        <v>122636</v>
      </c>
      <c r="GA112" s="25">
        <v>29585</v>
      </c>
      <c r="GB112" s="25">
        <v>59356</v>
      </c>
      <c r="GC112" s="25">
        <v>15686</v>
      </c>
      <c r="GD112" s="25">
        <v>7503</v>
      </c>
      <c r="GE112" s="18">
        <v>199</v>
      </c>
      <c r="GF112" s="25">
        <v>6944</v>
      </c>
      <c r="GG112" s="18">
        <v>198</v>
      </c>
      <c r="GH112" s="18">
        <v>173</v>
      </c>
      <c r="GI112" s="25">
        <v>2992</v>
      </c>
      <c r="GJ112" s="10">
        <f t="shared" si="281"/>
        <v>29585</v>
      </c>
      <c r="GK112" s="10">
        <f t="shared" si="400"/>
        <v>93051</v>
      </c>
      <c r="GL112" s="10">
        <f t="shared" si="401"/>
        <v>33695</v>
      </c>
      <c r="GM112" s="10">
        <f t="shared" si="282"/>
        <v>88941</v>
      </c>
      <c r="GN112" s="10">
        <f t="shared" si="402"/>
        <v>18009</v>
      </c>
      <c r="GO112" s="17">
        <f t="shared" si="283"/>
        <v>0.24124237581134414</v>
      </c>
      <c r="GP112" s="17">
        <f t="shared" si="403"/>
        <v>0.75875762418865589</v>
      </c>
      <c r="GQ112" s="17">
        <f t="shared" si="404"/>
        <v>0.27475618904726179</v>
      </c>
      <c r="GR112" s="17">
        <f t="shared" si="405"/>
        <v>0.14684921230307577</v>
      </c>
      <c r="GS112" s="17">
        <f t="shared" si="284"/>
        <v>0.51675690661795881</v>
      </c>
      <c r="GT112" s="25">
        <v>50400</v>
      </c>
      <c r="GU112" s="25">
        <v>12506</v>
      </c>
      <c r="GV112" s="25">
        <v>20144</v>
      </c>
      <c r="GW112" s="25">
        <v>8348</v>
      </c>
      <c r="GX112" s="25">
        <v>4452</v>
      </c>
      <c r="GY112" s="18">
        <v>145</v>
      </c>
      <c r="GZ112" s="25">
        <v>2988</v>
      </c>
      <c r="HA112" s="18">
        <v>52</v>
      </c>
      <c r="HB112" s="18">
        <v>103</v>
      </c>
      <c r="HC112" s="25">
        <v>1662</v>
      </c>
      <c r="HD112" s="23">
        <f t="shared" si="285"/>
        <v>0.24813492063492062</v>
      </c>
      <c r="HE112" s="23">
        <f t="shared" si="286"/>
        <v>0.7518650793650794</v>
      </c>
      <c r="HF112" s="23">
        <f t="shared" si="287"/>
        <v>0.35218253968253971</v>
      </c>
      <c r="HG112" s="23">
        <f t="shared" si="288"/>
        <v>0.18654761904761905</v>
      </c>
      <c r="HH112" s="25">
        <v>72236</v>
      </c>
      <c r="HI112" s="25">
        <v>17079</v>
      </c>
      <c r="HJ112" s="25">
        <v>39212</v>
      </c>
      <c r="HK112" s="25">
        <v>7338</v>
      </c>
      <c r="HL112" s="25">
        <v>3051</v>
      </c>
      <c r="HM112" s="18">
        <v>54</v>
      </c>
      <c r="HN112" s="25">
        <v>3956</v>
      </c>
      <c r="HO112" s="18">
        <v>146</v>
      </c>
      <c r="HP112" s="18">
        <v>70</v>
      </c>
      <c r="HQ112" s="25">
        <v>1330</v>
      </c>
      <c r="HR112" s="23">
        <f t="shared" si="289"/>
        <v>0.23643335732875576</v>
      </c>
      <c r="HS112" s="23">
        <f t="shared" si="290"/>
        <v>0.7635666426712443</v>
      </c>
      <c r="HT112" s="80">
        <f t="shared" si="291"/>
        <v>0.22073481366631598</v>
      </c>
      <c r="HU112" s="27">
        <v>176771</v>
      </c>
      <c r="HV112" s="25">
        <v>3808</v>
      </c>
      <c r="HW112" s="25">
        <v>23283</v>
      </c>
      <c r="HX112" s="25">
        <v>3473</v>
      </c>
      <c r="HY112" s="25">
        <v>47203</v>
      </c>
      <c r="HZ112" s="25">
        <v>27354</v>
      </c>
      <c r="IA112" s="25">
        <v>3791</v>
      </c>
      <c r="IB112" s="18">
        <v>541</v>
      </c>
      <c r="IC112" s="25">
        <v>26011</v>
      </c>
      <c r="ID112" s="25">
        <v>22841</v>
      </c>
      <c r="IE112" s="25">
        <v>12064</v>
      </c>
      <c r="IF112" s="18">
        <v>1654</v>
      </c>
      <c r="IG112" s="25">
        <v>4748</v>
      </c>
      <c r="IH112" s="17">
        <f t="shared" si="292"/>
        <v>0.2839549473612753</v>
      </c>
      <c r="II112" s="17">
        <f t="shared" si="293"/>
        <v>0.15474257655384649</v>
      </c>
      <c r="IJ112" s="30">
        <f t="shared" si="294"/>
        <v>6.4623455436133659</v>
      </c>
      <c r="IK112" s="17">
        <f t="shared" si="397"/>
        <v>8.8339483695247731E-2</v>
      </c>
      <c r="IL112" s="25">
        <v>74924</v>
      </c>
      <c r="IM112" s="25">
        <v>1831</v>
      </c>
      <c r="IN112" s="25">
        <v>12380</v>
      </c>
      <c r="IO112" s="25">
        <v>2258</v>
      </c>
      <c r="IP112" s="25">
        <v>25056</v>
      </c>
      <c r="IQ112" s="25">
        <v>8817</v>
      </c>
      <c r="IR112" s="25">
        <v>1975</v>
      </c>
      <c r="IS112" s="18">
        <v>299</v>
      </c>
      <c r="IT112" s="25">
        <v>12544</v>
      </c>
      <c r="IU112" s="25">
        <v>1083</v>
      </c>
      <c r="IV112" s="25">
        <v>4616</v>
      </c>
      <c r="IW112" s="18">
        <v>838</v>
      </c>
      <c r="IX112" s="25">
        <v>3227</v>
      </c>
      <c r="IY112" s="17">
        <f t="shared" si="295"/>
        <v>0.69826757781218296</v>
      </c>
      <c r="IZ112" s="25">
        <v>101847</v>
      </c>
      <c r="JA112" s="25">
        <v>1977</v>
      </c>
      <c r="JB112" s="25">
        <v>10903</v>
      </c>
      <c r="JC112" s="25">
        <v>1215</v>
      </c>
      <c r="JD112" s="25">
        <v>22147</v>
      </c>
      <c r="JE112" s="25">
        <v>18537</v>
      </c>
      <c r="JF112" s="25">
        <v>1816</v>
      </c>
      <c r="JG112" s="18">
        <v>242</v>
      </c>
      <c r="JH112" s="25">
        <v>13467</v>
      </c>
      <c r="JI112" s="25">
        <v>21758</v>
      </c>
      <c r="JJ112" s="25">
        <v>7448</v>
      </c>
      <c r="JK112" s="18">
        <v>816</v>
      </c>
      <c r="JL112" s="25">
        <v>1521</v>
      </c>
      <c r="JM112" s="80">
        <f t="shared" si="296"/>
        <v>0.55568647088279477</v>
      </c>
      <c r="JN112" s="27">
        <v>176771</v>
      </c>
      <c r="JO112" s="25">
        <v>135432</v>
      </c>
      <c r="JP112" s="18">
        <v>33</v>
      </c>
      <c r="JQ112" s="18">
        <v>230</v>
      </c>
      <c r="JR112" s="25">
        <v>1101</v>
      </c>
      <c r="JS112" s="18">
        <v>971</v>
      </c>
      <c r="JT112" s="18">
        <v>108</v>
      </c>
      <c r="JU112" s="18">
        <v>4</v>
      </c>
      <c r="JV112" s="18">
        <v>31</v>
      </c>
      <c r="JW112" s="25">
        <v>38861</v>
      </c>
      <c r="JX112" s="17">
        <f t="shared" si="297"/>
        <v>0.21983809561523102</v>
      </c>
      <c r="JY112" s="17">
        <f t="shared" si="298"/>
        <v>0.78016190438476896</v>
      </c>
      <c r="JZ112" s="25">
        <v>19269</v>
      </c>
      <c r="KA112" s="25">
        <v>15496</v>
      </c>
      <c r="KB112" s="18">
        <v>3</v>
      </c>
      <c r="KC112" s="18">
        <v>19</v>
      </c>
      <c r="KD112" s="25">
        <v>68</v>
      </c>
      <c r="KE112" s="18">
        <v>187</v>
      </c>
      <c r="KF112" s="18">
        <v>34</v>
      </c>
      <c r="KG112" s="18">
        <v>1</v>
      </c>
      <c r="KH112" s="18">
        <v>1</v>
      </c>
      <c r="KI112" s="25">
        <v>3460</v>
      </c>
      <c r="KJ112" s="17">
        <f t="shared" si="299"/>
        <v>0.1795630286989465</v>
      </c>
      <c r="KK112" s="25">
        <v>157502</v>
      </c>
      <c r="KL112" s="25">
        <v>119936</v>
      </c>
      <c r="KM112" s="18">
        <v>30</v>
      </c>
      <c r="KN112" s="18">
        <v>211</v>
      </c>
      <c r="KO112" s="25">
        <v>1033</v>
      </c>
      <c r="KP112" s="18">
        <v>784</v>
      </c>
      <c r="KQ112" s="18">
        <v>74</v>
      </c>
      <c r="KR112" s="18">
        <v>3</v>
      </c>
      <c r="KS112" s="18">
        <v>30</v>
      </c>
      <c r="KT112" s="25">
        <v>35401</v>
      </c>
      <c r="KU112" s="69">
        <f t="shared" si="408"/>
        <v>0.22476539980444693</v>
      </c>
      <c r="KV112" s="27">
        <v>215352</v>
      </c>
      <c r="KW112" s="25">
        <v>204870</v>
      </c>
      <c r="KX112" s="25">
        <v>10482</v>
      </c>
      <c r="KY112" s="59">
        <v>4.8673799175303699E-2</v>
      </c>
      <c r="KZ112" s="25">
        <v>5716</v>
      </c>
      <c r="LA112" s="25">
        <v>2642</v>
      </c>
      <c r="LB112" s="25">
        <v>4391</v>
      </c>
      <c r="LC112" s="25">
        <v>3049</v>
      </c>
      <c r="LD112" s="25">
        <v>94353</v>
      </c>
      <c r="LE112" s="25">
        <v>89963</v>
      </c>
      <c r="LF112" s="25">
        <v>4390</v>
      </c>
      <c r="LG112" s="59">
        <v>4.652740241433765E-2</v>
      </c>
      <c r="LH112" s="25">
        <v>120999</v>
      </c>
      <c r="LI112" s="25">
        <v>114907</v>
      </c>
      <c r="LJ112" s="25">
        <v>6092</v>
      </c>
      <c r="LK112" s="35">
        <v>5.0347523533252343E-2</v>
      </c>
      <c r="LL112" s="27">
        <v>47332</v>
      </c>
      <c r="LM112" s="18">
        <v>609</v>
      </c>
      <c r="LN112" s="25">
        <v>32094</v>
      </c>
      <c r="LO112" s="25">
        <v>2682</v>
      </c>
      <c r="LP112" s="18">
        <v>205</v>
      </c>
      <c r="LQ112" s="18">
        <v>137</v>
      </c>
      <c r="LR112" s="25">
        <v>11605</v>
      </c>
      <c r="LS112" s="23">
        <f t="shared" si="301"/>
        <v>0.2451829629003634</v>
      </c>
      <c r="LT112" s="23">
        <f t="shared" si="302"/>
        <v>0.75481703709963655</v>
      </c>
      <c r="LU112" s="17">
        <f t="shared" si="303"/>
        <v>0.69092791346235105</v>
      </c>
      <c r="LV112" s="25">
        <v>47332</v>
      </c>
      <c r="LW112" s="25">
        <v>3191</v>
      </c>
      <c r="LX112" s="25">
        <v>26817</v>
      </c>
      <c r="LY112" s="25">
        <v>11452</v>
      </c>
      <c r="LZ112" s="18">
        <v>485</v>
      </c>
      <c r="MA112" s="25">
        <v>2015</v>
      </c>
      <c r="MB112" s="25">
        <v>2239</v>
      </c>
      <c r="MC112" s="18">
        <v>339</v>
      </c>
      <c r="MD112" s="18">
        <v>178</v>
      </c>
      <c r="ME112" s="18" t="s">
        <v>764</v>
      </c>
      <c r="MF112" s="18">
        <v>616</v>
      </c>
      <c r="MG112" s="17">
        <f t="shared" si="304"/>
        <v>9.7037944730837489E-2</v>
      </c>
      <c r="MH112" s="17">
        <f t="shared" si="305"/>
        <v>0.87970083664328569</v>
      </c>
      <c r="MI112" s="25">
        <v>47332</v>
      </c>
      <c r="MJ112" s="25">
        <v>2287</v>
      </c>
      <c r="MK112" s="25">
        <v>26609</v>
      </c>
      <c r="ML112" s="25">
        <v>10848</v>
      </c>
      <c r="MM112" s="18">
        <v>471</v>
      </c>
      <c r="MN112" s="25">
        <v>3922</v>
      </c>
      <c r="MO112" s="25">
        <v>2219</v>
      </c>
      <c r="MP112" s="18">
        <v>349</v>
      </c>
      <c r="MQ112" s="18">
        <v>6</v>
      </c>
      <c r="MR112" s="18" t="s">
        <v>764</v>
      </c>
      <c r="MS112" s="18">
        <v>621</v>
      </c>
      <c r="MT112" s="17">
        <f t="shared" si="306"/>
        <v>0.84718583622073862</v>
      </c>
      <c r="MU112" s="69">
        <f t="shared" si="307"/>
        <v>0.78531437505281843</v>
      </c>
      <c r="MV112" s="27">
        <v>47332</v>
      </c>
      <c r="MW112" s="25">
        <v>10830</v>
      </c>
      <c r="MX112" s="18">
        <v>84</v>
      </c>
      <c r="MY112" s="25">
        <v>4600</v>
      </c>
      <c r="MZ112" s="25">
        <v>17640</v>
      </c>
      <c r="NA112" s="25">
        <v>6363</v>
      </c>
      <c r="NB112" s="18">
        <v>60</v>
      </c>
      <c r="NC112" s="25">
        <v>5275</v>
      </c>
      <c r="ND112" s="25">
        <v>2480</v>
      </c>
      <c r="NE112" s="17">
        <f t="shared" si="308"/>
        <v>0.22880926223273895</v>
      </c>
      <c r="NF112" s="10">
        <f t="shared" si="309"/>
        <v>48431.370109017153</v>
      </c>
      <c r="NG112" s="17">
        <f t="shared" si="310"/>
        <v>0.47468942787120766</v>
      </c>
      <c r="NH112" s="25">
        <v>47332</v>
      </c>
      <c r="NI112" s="25">
        <v>2700</v>
      </c>
      <c r="NJ112" s="18">
        <v>5</v>
      </c>
      <c r="NK112" s="18">
        <v>7</v>
      </c>
      <c r="NL112" s="18">
        <v>17</v>
      </c>
      <c r="NM112" s="25">
        <v>43660</v>
      </c>
      <c r="NN112" s="18">
        <v>823</v>
      </c>
      <c r="NO112" s="18">
        <v>47</v>
      </c>
      <c r="NP112" s="18">
        <v>2</v>
      </c>
      <c r="NQ112" s="32">
        <v>71</v>
      </c>
      <c r="NR112" s="27">
        <v>47332</v>
      </c>
      <c r="NS112" s="37">
        <f t="shared" si="311"/>
        <v>1.2986985548888701</v>
      </c>
      <c r="NT112" s="37">
        <f t="shared" si="312"/>
        <v>0.350436431511853</v>
      </c>
      <c r="NU112" s="37">
        <f t="shared" si="313"/>
        <v>0.77000162680982598</v>
      </c>
      <c r="NV112" s="17">
        <f t="shared" si="314"/>
        <v>0.15635747319913812</v>
      </c>
      <c r="NW112" s="10">
        <f t="shared" si="315"/>
        <v>20055</v>
      </c>
      <c r="NX112" s="17">
        <f t="shared" si="316"/>
        <v>0.42370911856672017</v>
      </c>
      <c r="NY112" s="19">
        <f t="shared" si="317"/>
        <v>0.36142298473571338</v>
      </c>
      <c r="NZ112" s="25">
        <v>27277</v>
      </c>
      <c r="OA112" s="25">
        <v>16364</v>
      </c>
      <c r="OB112" s="25">
        <v>1675</v>
      </c>
      <c r="OC112" s="25">
        <v>13420</v>
      </c>
      <c r="OD112" s="18">
        <v>443</v>
      </c>
      <c r="OE112" s="25">
        <v>2291</v>
      </c>
      <c r="OF112" s="17">
        <f t="shared" si="318"/>
        <v>0.28352911349615484</v>
      </c>
      <c r="OG112" s="17">
        <f t="shared" si="319"/>
        <v>0.57629088143327978</v>
      </c>
      <c r="OH112" s="17">
        <f t="shared" si="320"/>
        <v>0.34572804867742751</v>
      </c>
      <c r="OI112" s="69">
        <f t="shared" si="321"/>
        <v>4.840277190906786E-2</v>
      </c>
      <c r="OJ112" s="27">
        <v>47332</v>
      </c>
      <c r="OK112" s="18">
        <v>373</v>
      </c>
      <c r="OL112" s="25">
        <v>23102</v>
      </c>
      <c r="OM112" s="25">
        <v>29103</v>
      </c>
      <c r="ON112" s="18">
        <v>551</v>
      </c>
      <c r="OO112" s="25">
        <v>4346</v>
      </c>
      <c r="OP112" s="18">
        <v>723</v>
      </c>
      <c r="OQ112" s="25">
        <v>17497</v>
      </c>
      <c r="OR112" s="69">
        <f t="shared" si="322"/>
        <v>0.52288092622327387</v>
      </c>
      <c r="OS112" s="85">
        <v>33404</v>
      </c>
      <c r="OT112" s="22">
        <v>33404</v>
      </c>
      <c r="OU112" s="38">
        <f t="shared" si="409"/>
        <v>0.21178767974436358</v>
      </c>
      <c r="OV112" s="39">
        <v>0.86445425697521261</v>
      </c>
      <c r="OW112" s="22">
        <v>2887623</v>
      </c>
      <c r="OX112" s="36">
        <f t="shared" si="410"/>
        <v>118155757.914</v>
      </c>
      <c r="OY112" s="36">
        <f t="shared" si="411"/>
        <v>2263267.3541433807</v>
      </c>
      <c r="OZ112" s="22">
        <v>1567</v>
      </c>
      <c r="PA112" s="22">
        <v>1567</v>
      </c>
      <c r="PB112" s="38">
        <f t="shared" si="412"/>
        <v>9.9350764626816458E-3</v>
      </c>
      <c r="PC112" s="39">
        <v>0.59890236119974471</v>
      </c>
      <c r="PD112" s="22">
        <v>93848</v>
      </c>
      <c r="PE112" s="40">
        <f t="shared" si="327"/>
        <v>3840072.4640000002</v>
      </c>
      <c r="PF112" s="36">
        <f t="shared" si="328"/>
        <v>481314.82568139047</v>
      </c>
      <c r="PG112" s="22">
        <v>19494</v>
      </c>
      <c r="PH112" s="22">
        <v>19494</v>
      </c>
      <c r="PI112" s="38">
        <f t="shared" si="413"/>
        <v>0.12359564809413913</v>
      </c>
      <c r="PJ112" s="39">
        <v>0.14022571047501795</v>
      </c>
      <c r="PK112" s="22">
        <v>273356</v>
      </c>
      <c r="PL112" s="41">
        <f t="shared" si="330"/>
        <v>11185180.808</v>
      </c>
      <c r="PM112" s="36">
        <f t="shared" si="331"/>
        <v>1593568.7258452885</v>
      </c>
      <c r="PN112" s="22">
        <v>23804</v>
      </c>
      <c r="PO112" s="22">
        <v>23804</v>
      </c>
      <c r="PP112" s="38">
        <f t="shared" si="414"/>
        <v>0.15092186350840708</v>
      </c>
      <c r="PQ112" s="39">
        <v>0.67092295412535707</v>
      </c>
      <c r="PR112" s="22">
        <v>1597065</v>
      </c>
      <c r="PS112" s="41">
        <f t="shared" si="333"/>
        <v>65348705.670000002</v>
      </c>
      <c r="PT112" s="36">
        <f t="shared" si="334"/>
        <v>3121141.2152728597</v>
      </c>
      <c r="PU112" s="22">
        <v>39077</v>
      </c>
      <c r="PV112" s="22">
        <v>39077</v>
      </c>
      <c r="PW112" s="38">
        <f t="shared" si="415"/>
        <v>0.24775557302629911</v>
      </c>
      <c r="PX112" s="39">
        <v>0.29695191544898536</v>
      </c>
      <c r="PY112" s="22">
        <v>1160399</v>
      </c>
      <c r="PZ112" s="36">
        <f t="shared" si="336"/>
        <v>5961849.8209263273</v>
      </c>
      <c r="QA112" s="22">
        <v>4560</v>
      </c>
      <c r="QB112" s="22">
        <v>4560</v>
      </c>
      <c r="QC112" s="39">
        <v>6.4374232456140348</v>
      </c>
      <c r="QD112" s="22">
        <v>2935465</v>
      </c>
      <c r="QE112" s="22">
        <f t="shared" si="337"/>
        <v>4729.3602777777742</v>
      </c>
      <c r="QF112" s="22"/>
      <c r="QG112" s="22"/>
      <c r="QH112" s="22"/>
      <c r="QI112" s="38">
        <f t="shared" si="416"/>
        <v>0</v>
      </c>
      <c r="QJ112" s="39">
        <v>0</v>
      </c>
      <c r="QK112" s="22"/>
      <c r="QL112" s="42">
        <f t="shared" si="339"/>
        <v>0</v>
      </c>
      <c r="QM112" s="22">
        <f t="shared" si="417"/>
        <v>35818</v>
      </c>
      <c r="QN112" s="22">
        <v>25884</v>
      </c>
      <c r="QO112" s="22">
        <v>25884</v>
      </c>
      <c r="QP112" s="38">
        <f t="shared" si="418"/>
        <v>0.16410945702619767</v>
      </c>
      <c r="QQ112" s="39">
        <v>0.15018698810075723</v>
      </c>
      <c r="QR112" s="22">
        <v>388744</v>
      </c>
      <c r="QS112" s="36">
        <f t="shared" si="342"/>
        <v>6085916.5132231237</v>
      </c>
      <c r="QT112" s="22">
        <v>7225</v>
      </c>
      <c r="QU112" s="22">
        <v>7225</v>
      </c>
      <c r="QV112" s="38">
        <f t="shared" si="419"/>
        <v>4.5807866906748498E-2</v>
      </c>
      <c r="QW112" s="39">
        <v>0.18989896193771627</v>
      </c>
      <c r="QX112" s="22">
        <v>137202</v>
      </c>
      <c r="QY112" s="36">
        <f t="shared" si="344"/>
        <v>1698761.6600230671</v>
      </c>
      <c r="QZ112" s="22">
        <v>2709</v>
      </c>
      <c r="RA112" s="22">
        <v>2709</v>
      </c>
      <c r="RB112" s="38">
        <f t="shared" si="420"/>
        <v>1.717557251908397E-2</v>
      </c>
      <c r="RC112" s="39">
        <v>0.21221483942414174</v>
      </c>
      <c r="RD112" s="22">
        <v>57489</v>
      </c>
      <c r="RE112" s="36">
        <f t="shared" si="346"/>
        <v>292710.7909593088</v>
      </c>
      <c r="RF112" s="10">
        <f t="shared" si="421"/>
        <v>157724</v>
      </c>
      <c r="RG112" s="10">
        <f t="shared" si="422"/>
        <v>157724</v>
      </c>
      <c r="RH112" s="17">
        <f t="shared" si="423"/>
        <v>0.2028570583385744</v>
      </c>
      <c r="RI112" s="17">
        <f t="shared" si="424"/>
        <v>4.6346249774915499E-3</v>
      </c>
      <c r="RJ112" s="17">
        <f t="shared" si="425"/>
        <v>0.10527544249564787</v>
      </c>
      <c r="RK112" s="17">
        <f t="shared" si="426"/>
        <v>2.2388265867291771E-2</v>
      </c>
      <c r="RL112" s="17">
        <f t="shared" si="427"/>
        <v>0.14517927894277335</v>
      </c>
      <c r="RM112" s="17">
        <f t="shared" si="428"/>
        <v>0.27731428937973213</v>
      </c>
      <c r="RN112" s="17">
        <f t="shared" si="429"/>
        <v>0.28308522753540583</v>
      </c>
      <c r="RO112" s="17">
        <f t="shared" si="430"/>
        <v>7.9017569500205026E-2</v>
      </c>
      <c r="RP112" s="17">
        <f t="shared" si="431"/>
        <v>1.3615385732082687E-2</v>
      </c>
      <c r="RQ112" s="17">
        <f t="shared" si="432"/>
        <v>0</v>
      </c>
      <c r="RR112" s="36">
        <f t="shared" si="433"/>
        <v>21498530.906074747</v>
      </c>
      <c r="RS112" s="36">
        <f t="shared" si="434"/>
        <v>99.829724850824448</v>
      </c>
      <c r="RT112" s="10">
        <f t="shared" si="435"/>
        <v>0</v>
      </c>
      <c r="RU112" s="17">
        <f t="shared" si="436"/>
        <v>0</v>
      </c>
      <c r="RV112" s="37">
        <f t="shared" si="437"/>
        <v>1.3653724227130937</v>
      </c>
      <c r="RW112" s="36">
        <f t="shared" si="438"/>
        <v>0.73240090642297262</v>
      </c>
      <c r="RX112" s="85">
        <v>-1.931986</v>
      </c>
      <c r="RY112" s="93">
        <v>94</v>
      </c>
      <c r="RZ112" s="43" t="b">
        <v>0</v>
      </c>
      <c r="SA112" s="18" t="b">
        <v>0</v>
      </c>
      <c r="SB112" s="18" t="b">
        <v>0</v>
      </c>
      <c r="SC112" s="18" t="b">
        <v>0</v>
      </c>
      <c r="SD112" s="18" t="b">
        <v>0</v>
      </c>
      <c r="SE112" s="32" t="b">
        <v>1</v>
      </c>
      <c r="SF112" s="43" t="b">
        <v>0</v>
      </c>
      <c r="SG112" s="18" t="b">
        <v>0</v>
      </c>
      <c r="SH112" s="18"/>
      <c r="SI112" s="18"/>
      <c r="SJ112" s="18"/>
      <c r="SK112" s="18"/>
      <c r="SL112" s="18"/>
      <c r="SM112" s="18"/>
      <c r="SN112" s="18"/>
      <c r="SO112" s="18"/>
      <c r="SP112" s="18"/>
      <c r="SQ112" s="17">
        <f t="shared" si="365"/>
        <v>0</v>
      </c>
      <c r="SR112" s="17">
        <f t="shared" si="366"/>
        <v>0</v>
      </c>
      <c r="SS112" s="17">
        <f t="shared" si="367"/>
        <v>0</v>
      </c>
      <c r="ST112" s="17">
        <f t="shared" si="368"/>
        <v>0</v>
      </c>
      <c r="SU112" s="17">
        <f t="shared" si="369"/>
        <v>0</v>
      </c>
      <c r="SV112" s="17">
        <f t="shared" si="399"/>
        <v>0</v>
      </c>
      <c r="SW112" s="17">
        <f t="shared" si="370"/>
        <v>0</v>
      </c>
      <c r="SX112" s="17">
        <f t="shared" si="371"/>
        <v>0</v>
      </c>
      <c r="SY112" s="17">
        <f t="shared" si="372"/>
        <v>0</v>
      </c>
      <c r="SZ112" s="17">
        <f t="shared" si="373"/>
        <v>0</v>
      </c>
      <c r="TA112" s="17">
        <f t="shared" si="374"/>
        <v>0</v>
      </c>
      <c r="TB112" s="24">
        <f t="shared" si="375"/>
        <v>620</v>
      </c>
      <c r="TC112" s="69">
        <f t="shared" si="376"/>
        <v>1</v>
      </c>
      <c r="TD112" s="17">
        <f t="shared" si="398"/>
        <v>2.6014568158168575E-6</v>
      </c>
      <c r="TE112" s="95"/>
      <c r="TF112" s="71"/>
      <c r="TG112" s="71"/>
      <c r="TH112" s="71">
        <v>1</v>
      </c>
      <c r="TI112" s="71"/>
      <c r="TJ112" s="71">
        <v>2</v>
      </c>
      <c r="TK112" s="71">
        <v>8</v>
      </c>
      <c r="TL112" s="71"/>
      <c r="TM112" s="71"/>
      <c r="TN112" s="71"/>
      <c r="TO112" s="71"/>
      <c r="TP112" s="71"/>
      <c r="TQ112" s="71">
        <v>23</v>
      </c>
      <c r="TR112" s="72">
        <v>7</v>
      </c>
      <c r="TS112" s="72"/>
      <c r="TT112" s="72"/>
      <c r="TU112" s="72"/>
      <c r="TV112" s="72">
        <v>1</v>
      </c>
      <c r="TW112" s="72"/>
      <c r="TX112" s="72">
        <v>1</v>
      </c>
      <c r="TY112" s="72"/>
      <c r="TZ112" s="72">
        <v>9</v>
      </c>
      <c r="UA112" s="72"/>
      <c r="UB112" s="72"/>
      <c r="UC112" s="72"/>
      <c r="UD112" s="72"/>
      <c r="UE112" s="72">
        <v>1</v>
      </c>
      <c r="UF112" s="72"/>
      <c r="UG112" s="72"/>
      <c r="UH112" s="72"/>
      <c r="UI112" s="72">
        <v>32</v>
      </c>
      <c r="UJ112" s="73">
        <v>18</v>
      </c>
      <c r="UK112" s="73"/>
      <c r="UL112" s="73"/>
      <c r="UM112" s="73"/>
      <c r="UN112" s="73">
        <v>26</v>
      </c>
      <c r="UO112" s="73"/>
      <c r="UP112" s="73"/>
      <c r="UQ112" s="73">
        <v>105</v>
      </c>
      <c r="UR112" s="73">
        <v>138</v>
      </c>
      <c r="US112" s="73">
        <v>160</v>
      </c>
      <c r="UT112" s="73"/>
      <c r="UU112" s="73"/>
      <c r="UV112" s="73">
        <v>1</v>
      </c>
      <c r="UW112" s="73"/>
      <c r="UX112" s="73">
        <v>1</v>
      </c>
      <c r="UY112" s="73"/>
      <c r="UZ112" s="73"/>
      <c r="VA112" s="73">
        <v>72</v>
      </c>
      <c r="VB112" s="73">
        <v>50</v>
      </c>
      <c r="VC112" s="73"/>
      <c r="VD112" s="73"/>
      <c r="VE112" s="73">
        <v>1</v>
      </c>
      <c r="VF112" s="73">
        <v>27</v>
      </c>
      <c r="VG112" s="73">
        <v>61</v>
      </c>
      <c r="VH112" s="73"/>
      <c r="VI112" s="73">
        <v>148</v>
      </c>
      <c r="VJ112" s="73">
        <v>262</v>
      </c>
      <c r="VK112" s="73">
        <v>121</v>
      </c>
      <c r="VL112" s="73"/>
      <c r="VM112" s="73"/>
      <c r="VN112" s="73">
        <v>251</v>
      </c>
      <c r="VO112" s="73"/>
      <c r="VP112" s="73"/>
      <c r="VQ112" s="73"/>
      <c r="VR112" s="73">
        <v>497</v>
      </c>
      <c r="VS112" s="73">
        <v>124</v>
      </c>
      <c r="VT112" s="73"/>
      <c r="VU112" s="73"/>
      <c r="VV112" s="73"/>
      <c r="VW112" s="73">
        <v>29</v>
      </c>
      <c r="VX112" s="73"/>
      <c r="VY112" s="73">
        <v>1</v>
      </c>
      <c r="VZ112" s="73">
        <v>148</v>
      </c>
      <c r="WA112" s="73">
        <v>261</v>
      </c>
      <c r="WB112" s="73"/>
      <c r="WC112" s="73">
        <v>191</v>
      </c>
      <c r="WD112" s="73"/>
      <c r="WE112" s="73"/>
      <c r="WF112" s="73">
        <v>221</v>
      </c>
      <c r="WG112" s="73"/>
      <c r="WH112" s="73"/>
      <c r="WI112" s="73">
        <v>1</v>
      </c>
      <c r="WJ112" s="73"/>
      <c r="WK112" s="73"/>
      <c r="WL112" s="73">
        <v>1</v>
      </c>
      <c r="WM112" s="73"/>
      <c r="WN112" s="73">
        <v>222</v>
      </c>
      <c r="WO112" s="22">
        <f t="shared" si="377"/>
        <v>199</v>
      </c>
      <c r="WP112" s="22">
        <f t="shared" si="378"/>
        <v>0</v>
      </c>
      <c r="WQ112" s="22">
        <f t="shared" si="379"/>
        <v>0</v>
      </c>
      <c r="WR112" s="22">
        <f t="shared" si="380"/>
        <v>1</v>
      </c>
      <c r="WS112" s="22">
        <f t="shared" si="381"/>
        <v>84</v>
      </c>
      <c r="WT112" s="22">
        <f t="shared" si="382"/>
        <v>61</v>
      </c>
      <c r="WU112" s="22">
        <f t="shared" si="383"/>
        <v>4</v>
      </c>
      <c r="WV112" s="22">
        <f t="shared" si="384"/>
        <v>253</v>
      </c>
      <c r="WW112" s="22">
        <f t="shared" si="385"/>
        <v>678</v>
      </c>
      <c r="WX112" s="22">
        <f t="shared" si="386"/>
        <v>0</v>
      </c>
      <c r="WY112" s="22">
        <f t="shared" si="387"/>
        <v>472</v>
      </c>
      <c r="WZ112" s="22">
        <f t="shared" si="388"/>
        <v>0</v>
      </c>
      <c r="XA112" s="22">
        <f t="shared" si="389"/>
        <v>0</v>
      </c>
      <c r="XB112" s="22">
        <f t="shared" si="390"/>
        <v>474</v>
      </c>
      <c r="XC112" s="22">
        <f t="shared" si="391"/>
        <v>0</v>
      </c>
      <c r="XD112" s="22">
        <f t="shared" si="392"/>
        <v>1</v>
      </c>
      <c r="XE112" s="22">
        <f t="shared" si="393"/>
        <v>1</v>
      </c>
      <c r="XF112" s="22">
        <f t="shared" si="394"/>
        <v>0</v>
      </c>
      <c r="XG112" s="93">
        <f t="shared" si="395"/>
        <v>846</v>
      </c>
    </row>
    <row r="113" spans="1:631" ht="17.100000000000001" customHeight="1" x14ac:dyDescent="0.2">
      <c r="A113" s="101"/>
      <c r="B113" s="27" t="s">
        <v>276</v>
      </c>
      <c r="C113" s="535" t="s">
        <v>277</v>
      </c>
      <c r="D113" s="25" t="s">
        <v>313</v>
      </c>
      <c r="E113" s="535" t="s">
        <v>314</v>
      </c>
      <c r="F113" s="25" t="s">
        <v>318</v>
      </c>
      <c r="G113" s="535" t="s">
        <v>319</v>
      </c>
      <c r="H113" s="25">
        <v>81</v>
      </c>
      <c r="I113" s="28">
        <v>3</v>
      </c>
      <c r="J113" s="17">
        <f t="shared" si="228"/>
        <v>0.67407393598180498</v>
      </c>
      <c r="K113" s="17">
        <f t="shared" si="229"/>
        <v>0.44699949665367911</v>
      </c>
      <c r="L113" s="17">
        <f t="shared" si="230"/>
        <v>1</v>
      </c>
      <c r="M113" s="17">
        <f t="shared" si="231"/>
        <v>0.12855579655882704</v>
      </c>
      <c r="N113" s="17">
        <f t="shared" si="232"/>
        <v>0.1645899243666778</v>
      </c>
      <c r="O113" s="17">
        <f t="shared" si="233"/>
        <v>6.4297831882328821E-2</v>
      </c>
      <c r="P113" s="17">
        <f t="shared" si="234"/>
        <v>0.74365732933863771</v>
      </c>
      <c r="Q113" s="17">
        <f t="shared" si="235"/>
        <v>0.54370776434960599</v>
      </c>
      <c r="R113" s="69">
        <f t="shared" si="236"/>
        <v>0.82325168696871442</v>
      </c>
      <c r="S113" s="422">
        <f t="shared" si="237"/>
        <v>0.50990375178891956</v>
      </c>
      <c r="T113" s="17">
        <f t="shared" si="396"/>
        <v>0.49009624821108044</v>
      </c>
      <c r="U113" s="10">
        <f t="shared" si="238"/>
        <v>110649.52005486384</v>
      </c>
      <c r="V113" s="32">
        <v>4</v>
      </c>
      <c r="W113" s="550">
        <f t="shared" si="239"/>
        <v>0</v>
      </c>
      <c r="X113" s="550">
        <f t="shared" si="240"/>
        <v>0.3987926406778084</v>
      </c>
      <c r="Y113" s="550">
        <f t="shared" si="241"/>
        <v>0.6012073593221916</v>
      </c>
      <c r="Z113" s="551">
        <f t="shared" si="242"/>
        <v>135735.18672153051</v>
      </c>
      <c r="AA113" s="426">
        <f t="shared" si="243"/>
        <v>3.4131930141603657E-2</v>
      </c>
      <c r="AB113" s="59">
        <f t="shared" si="244"/>
        <v>0.8742567086806261</v>
      </c>
      <c r="AC113" s="59">
        <f t="shared" si="245"/>
        <v>0.3735881909411024</v>
      </c>
      <c r="AD113" s="59">
        <f t="shared" si="246"/>
        <v>0.1645899243666778</v>
      </c>
      <c r="AE113" s="59">
        <f t="shared" si="247"/>
        <v>0.45629223565039395</v>
      </c>
      <c r="AF113" s="59">
        <f t="shared" si="248"/>
        <v>0.31091888667250794</v>
      </c>
      <c r="AG113" s="59">
        <f t="shared" si="249"/>
        <v>0.60597304300814681</v>
      </c>
      <c r="AH113" s="59">
        <f t="shared" si="250"/>
        <v>6.4297831882328821E-2</v>
      </c>
      <c r="AI113" s="59">
        <f t="shared" si="251"/>
        <v>0.61285210939393375</v>
      </c>
      <c r="AJ113" s="59">
        <f t="shared" si="252"/>
        <v>0.73529576256967621</v>
      </c>
      <c r="AK113" s="59">
        <f t="shared" si="253"/>
        <v>0.25634267066136224</v>
      </c>
      <c r="AL113" s="35">
        <f t="shared" si="254"/>
        <v>1</v>
      </c>
      <c r="AM113" s="27">
        <v>225771</v>
      </c>
      <c r="AN113" s="25">
        <v>100854</v>
      </c>
      <c r="AO113" s="25">
        <v>124917</v>
      </c>
      <c r="AP113" s="17">
        <f t="shared" si="255"/>
        <v>4.3850734292122601E-3</v>
      </c>
      <c r="AQ113" s="63">
        <v>80.736809241336246</v>
      </c>
      <c r="AR113" s="58">
        <v>2041.5671221800001</v>
      </c>
      <c r="AS113" s="24">
        <f t="shared" si="256"/>
        <v>110.58710612410339</v>
      </c>
      <c r="AT113" s="17">
        <f t="shared" si="406"/>
        <v>9.5504137662987723E-2</v>
      </c>
      <c r="AU113" s="25">
        <v>221463</v>
      </c>
      <c r="AV113" s="25">
        <v>97750</v>
      </c>
      <c r="AW113" s="25">
        <v>123713</v>
      </c>
      <c r="AX113" s="25">
        <v>4308</v>
      </c>
      <c r="AY113" s="25">
        <v>3104</v>
      </c>
      <c r="AZ113" s="25">
        <v>1204</v>
      </c>
      <c r="BA113" s="25">
        <v>7706</v>
      </c>
      <c r="BB113" s="25">
        <v>3486</v>
      </c>
      <c r="BC113" s="25">
        <v>4220</v>
      </c>
      <c r="BD113" s="63">
        <v>82.606635071090054</v>
      </c>
      <c r="BE113" s="25">
        <v>218065</v>
      </c>
      <c r="BF113" s="25">
        <v>97368</v>
      </c>
      <c r="BG113" s="25">
        <v>120697</v>
      </c>
      <c r="BH113" s="63">
        <v>80.671433424194475</v>
      </c>
      <c r="BI113" s="17">
        <v>3.4131930141603657E-2</v>
      </c>
      <c r="BJ113" s="25">
        <v>65091</v>
      </c>
      <c r="BK113" s="25">
        <v>142652</v>
      </c>
      <c r="BL113" s="25">
        <v>18028</v>
      </c>
      <c r="BM113" s="17">
        <v>0.58266971370888598</v>
      </c>
      <c r="BN113" s="10">
        <f t="shared" si="258"/>
        <v>94221.076066231108</v>
      </c>
      <c r="BO113" s="29">
        <v>0.45629223565039395</v>
      </c>
      <c r="BP113" s="30">
        <f t="shared" si="259"/>
        <v>0.54370776434960599</v>
      </c>
      <c r="BQ113" s="31">
        <v>12.6377478058492</v>
      </c>
      <c r="BR113" s="25">
        <v>160680</v>
      </c>
      <c r="BS113" s="25">
        <v>45223</v>
      </c>
      <c r="BT113" s="25">
        <v>98364</v>
      </c>
      <c r="BU113" s="25">
        <v>13542</v>
      </c>
      <c r="BV113" s="25">
        <v>2538</v>
      </c>
      <c r="BW113" s="18">
        <v>1013</v>
      </c>
      <c r="BX113" s="25">
        <v>53641</v>
      </c>
      <c r="BY113" s="25">
        <v>38876</v>
      </c>
      <c r="BZ113" s="25">
        <v>14765</v>
      </c>
      <c r="CA113" s="59">
        <v>0.27525586771312988</v>
      </c>
      <c r="CB113" s="25">
        <v>221463</v>
      </c>
      <c r="CC113" s="25">
        <v>4308</v>
      </c>
      <c r="CD113" s="17">
        <f t="shared" si="260"/>
        <v>1.9452459327291692E-2</v>
      </c>
      <c r="CE113" s="25">
        <v>3472</v>
      </c>
      <c r="CF113" s="25">
        <v>7142</v>
      </c>
      <c r="CG113" s="25">
        <v>10810</v>
      </c>
      <c r="CH113" s="25">
        <v>11823</v>
      </c>
      <c r="CI113" s="25">
        <v>8925</v>
      </c>
      <c r="CJ113" s="25">
        <v>5782</v>
      </c>
      <c r="CK113" s="25">
        <v>3007</v>
      </c>
      <c r="CL113" s="25">
        <v>1639</v>
      </c>
      <c r="CM113" s="25">
        <v>1041</v>
      </c>
      <c r="CN113" s="26">
        <v>4.1286143062209879</v>
      </c>
      <c r="CO113" s="27">
        <v>53641</v>
      </c>
      <c r="CP113" s="34">
        <f t="shared" si="261"/>
        <v>4.2089260080908257</v>
      </c>
      <c r="CQ113" s="18">
        <v>107</v>
      </c>
      <c r="CR113" s="25">
        <v>2596</v>
      </c>
      <c r="CS113" s="25">
        <v>6341</v>
      </c>
      <c r="CT113" s="25">
        <v>12063</v>
      </c>
      <c r="CU113" s="25">
        <v>27773</v>
      </c>
      <c r="CV113" s="25">
        <v>3429</v>
      </c>
      <c r="CW113" s="18">
        <v>565</v>
      </c>
      <c r="CX113" s="18">
        <v>767</v>
      </c>
      <c r="CY113" s="25">
        <v>53641</v>
      </c>
      <c r="CZ113" s="25">
        <v>50933</v>
      </c>
      <c r="DA113" s="18">
        <v>744</v>
      </c>
      <c r="DB113" s="25">
        <v>1297</v>
      </c>
      <c r="DC113" s="18">
        <v>326</v>
      </c>
      <c r="DD113" s="18">
        <v>20</v>
      </c>
      <c r="DE113" s="18">
        <v>321</v>
      </c>
      <c r="DF113" s="25">
        <v>53641</v>
      </c>
      <c r="DG113" s="25">
        <v>8093</v>
      </c>
      <c r="DH113" s="25">
        <v>8542</v>
      </c>
      <c r="DI113" s="18">
        <v>43</v>
      </c>
      <c r="DJ113" s="25">
        <v>32843</v>
      </c>
      <c r="DK113" s="18">
        <v>148</v>
      </c>
      <c r="DL113" s="25">
        <v>3972</v>
      </c>
      <c r="DM113" s="25">
        <f t="shared" si="262"/>
        <v>68679.498983986137</v>
      </c>
      <c r="DN113" s="17">
        <f t="shared" si="263"/>
        <v>0.61227419324770227</v>
      </c>
      <c r="DO113" s="17">
        <f t="shared" si="264"/>
        <v>2.7590835368468151E-3</v>
      </c>
      <c r="DP113" s="23">
        <f t="shared" si="265"/>
        <v>0.31091888667250794</v>
      </c>
      <c r="DQ113" s="23">
        <f t="shared" si="266"/>
        <v>0.68908111332749211</v>
      </c>
      <c r="DR113" s="25">
        <v>53641</v>
      </c>
      <c r="DS113" s="25">
        <v>2787</v>
      </c>
      <c r="DT113" s="25">
        <v>36431</v>
      </c>
      <c r="DU113" s="18">
        <v>41</v>
      </c>
      <c r="DV113" s="25">
        <v>3390</v>
      </c>
      <c r="DW113" s="18">
        <v>87</v>
      </c>
      <c r="DX113" s="25">
        <v>8563</v>
      </c>
      <c r="DY113" s="25">
        <v>2342</v>
      </c>
      <c r="DZ113" s="17">
        <f t="shared" si="267"/>
        <v>0.7950821200201339</v>
      </c>
      <c r="EA113" s="17">
        <f t="shared" si="268"/>
        <v>0.2049178799798661</v>
      </c>
      <c r="EB113" s="25">
        <v>53641</v>
      </c>
      <c r="EC113" s="25">
        <v>16655</v>
      </c>
      <c r="ED113" s="25">
        <v>15850</v>
      </c>
      <c r="EE113" s="25">
        <v>13200</v>
      </c>
      <c r="EF113" s="17">
        <f t="shared" si="407"/>
        <v>0.24608042355660781</v>
      </c>
      <c r="EG113" s="25">
        <v>6600</v>
      </c>
      <c r="EH113" s="25">
        <v>1336</v>
      </c>
      <c r="EI113" s="17">
        <f t="shared" si="270"/>
        <v>0.60597304300814681</v>
      </c>
      <c r="EJ113" s="17">
        <f t="shared" si="271"/>
        <v>0.1230402117783039</v>
      </c>
      <c r="EK113" s="69">
        <f t="shared" si="272"/>
        <v>0.44699949665367911</v>
      </c>
      <c r="EL113" s="27">
        <v>157408</v>
      </c>
      <c r="EM113" s="25">
        <v>137615</v>
      </c>
      <c r="EN113" s="25">
        <v>19793</v>
      </c>
      <c r="EO113" s="59">
        <v>0.8742567086806261</v>
      </c>
      <c r="EP113" s="25">
        <v>66120</v>
      </c>
      <c r="EQ113" s="25">
        <v>62462</v>
      </c>
      <c r="ER113" s="25">
        <v>3658</v>
      </c>
      <c r="ES113" s="59">
        <v>0.94467634603750772</v>
      </c>
      <c r="ET113" s="25">
        <v>91288</v>
      </c>
      <c r="EU113" s="25">
        <v>75153</v>
      </c>
      <c r="EV113" s="25">
        <v>16135</v>
      </c>
      <c r="EW113" s="59">
        <v>0.82325168696871442</v>
      </c>
      <c r="EX113" s="25">
        <v>5683</v>
      </c>
      <c r="EY113" s="25">
        <v>5441</v>
      </c>
      <c r="EZ113" s="25">
        <v>242</v>
      </c>
      <c r="FA113" s="59">
        <v>0.95741685729368287</v>
      </c>
      <c r="FB113" s="25">
        <v>151725</v>
      </c>
      <c r="FC113" s="25">
        <v>132174</v>
      </c>
      <c r="FD113" s="25">
        <v>19551</v>
      </c>
      <c r="FE113" s="59">
        <v>0.87114186851211073</v>
      </c>
      <c r="FF113" s="25">
        <v>92331</v>
      </c>
      <c r="FG113" s="25">
        <v>43657</v>
      </c>
      <c r="FH113" s="25">
        <v>41231</v>
      </c>
      <c r="FI113" s="25">
        <v>7443</v>
      </c>
      <c r="FJ113" s="23">
        <f t="shared" si="273"/>
        <v>8.0612145433278104E-2</v>
      </c>
      <c r="FK113" s="23">
        <f t="shared" si="274"/>
        <v>0.4465564111728455</v>
      </c>
      <c r="FL113" s="36">
        <f t="shared" si="275"/>
        <v>5.8655112185946523</v>
      </c>
      <c r="FM113" s="25">
        <v>41649</v>
      </c>
      <c r="FN113" s="25">
        <v>20993</v>
      </c>
      <c r="FO113" s="17">
        <f t="shared" si="276"/>
        <v>0.50404571538332255</v>
      </c>
      <c r="FP113" s="25">
        <v>16855</v>
      </c>
      <c r="FQ113" s="17">
        <f t="shared" si="277"/>
        <v>0.40469158923383514</v>
      </c>
      <c r="FR113" s="25">
        <v>3801</v>
      </c>
      <c r="FS113" s="17">
        <f t="shared" si="278"/>
        <v>9.1262695382842332E-2</v>
      </c>
      <c r="FT113" s="25">
        <v>50682</v>
      </c>
      <c r="FU113" s="25">
        <v>22664</v>
      </c>
      <c r="FV113" s="25">
        <v>24376</v>
      </c>
      <c r="FW113" s="17">
        <f t="shared" si="279"/>
        <v>7.1859831892979759E-2</v>
      </c>
      <c r="FX113" s="17">
        <f t="shared" si="280"/>
        <v>0.48095970956158007</v>
      </c>
      <c r="FY113" s="25">
        <v>3642</v>
      </c>
      <c r="FZ113" s="25">
        <v>128647</v>
      </c>
      <c r="GA113" s="25">
        <v>48061</v>
      </c>
      <c r="GB113" s="25">
        <v>59412</v>
      </c>
      <c r="GC113" s="25">
        <v>10711</v>
      </c>
      <c r="GD113" s="25">
        <v>5192</v>
      </c>
      <c r="GE113" s="18">
        <v>137</v>
      </c>
      <c r="GF113" s="25">
        <v>4446</v>
      </c>
      <c r="GG113" s="18">
        <v>123</v>
      </c>
      <c r="GH113" s="18">
        <v>76</v>
      </c>
      <c r="GI113" s="18">
        <v>489</v>
      </c>
      <c r="GJ113" s="10">
        <f t="shared" si="281"/>
        <v>48061</v>
      </c>
      <c r="GK113" s="10">
        <f t="shared" si="400"/>
        <v>80586</v>
      </c>
      <c r="GL113" s="10">
        <f t="shared" si="401"/>
        <v>21174</v>
      </c>
      <c r="GM113" s="10">
        <f t="shared" si="282"/>
        <v>107473</v>
      </c>
      <c r="GN113" s="10">
        <f t="shared" si="402"/>
        <v>10463</v>
      </c>
      <c r="GO113" s="17">
        <f t="shared" si="283"/>
        <v>0.3735881909411024</v>
      </c>
      <c r="GP113" s="17">
        <f t="shared" si="403"/>
        <v>0.6264118090588976</v>
      </c>
      <c r="GQ113" s="17">
        <f t="shared" si="404"/>
        <v>0.1645899243666778</v>
      </c>
      <c r="GR113" s="17">
        <f t="shared" si="405"/>
        <v>8.1331084284903654E-2</v>
      </c>
      <c r="GS113" s="17">
        <f t="shared" si="284"/>
        <v>0.39550086671278772</v>
      </c>
      <c r="GT113" s="25">
        <v>54775</v>
      </c>
      <c r="GU113" s="25">
        <v>20589</v>
      </c>
      <c r="GV113" s="25">
        <v>23171</v>
      </c>
      <c r="GW113" s="25">
        <v>5897</v>
      </c>
      <c r="GX113" s="25">
        <v>2808</v>
      </c>
      <c r="GY113" s="18">
        <v>106</v>
      </c>
      <c r="GZ113" s="25">
        <v>1860</v>
      </c>
      <c r="HA113" s="18">
        <v>40</v>
      </c>
      <c r="HB113" s="18">
        <v>49</v>
      </c>
      <c r="HC113" s="18">
        <v>255</v>
      </c>
      <c r="HD113" s="23">
        <f t="shared" si="285"/>
        <v>0.37588315837517117</v>
      </c>
      <c r="HE113" s="23">
        <f t="shared" si="286"/>
        <v>0.62411684162482883</v>
      </c>
      <c r="HF113" s="23">
        <f t="shared" si="287"/>
        <v>0.20109539023277043</v>
      </c>
      <c r="HG113" s="23">
        <f t="shared" si="288"/>
        <v>9.34367868553172E-2</v>
      </c>
      <c r="HH113" s="25">
        <v>73872</v>
      </c>
      <c r="HI113" s="25">
        <v>27472</v>
      </c>
      <c r="HJ113" s="25">
        <v>36241</v>
      </c>
      <c r="HK113" s="25">
        <v>4814</v>
      </c>
      <c r="HL113" s="25">
        <v>2384</v>
      </c>
      <c r="HM113" s="18">
        <v>31</v>
      </c>
      <c r="HN113" s="25">
        <v>2586</v>
      </c>
      <c r="HO113" s="18">
        <v>83</v>
      </c>
      <c r="HP113" s="18">
        <v>27</v>
      </c>
      <c r="HQ113" s="18">
        <v>234</v>
      </c>
      <c r="HR113" s="23">
        <f t="shared" si="289"/>
        <v>0.37188650638943038</v>
      </c>
      <c r="HS113" s="23">
        <f t="shared" si="290"/>
        <v>0.62811349361056967</v>
      </c>
      <c r="HT113" s="80">
        <f t="shared" si="291"/>
        <v>0.13752165908598657</v>
      </c>
      <c r="HU113" s="27">
        <v>183243</v>
      </c>
      <c r="HV113" s="25">
        <v>3350</v>
      </c>
      <c r="HW113" s="25">
        <v>24697</v>
      </c>
      <c r="HX113" s="18">
        <v>1727</v>
      </c>
      <c r="HY113" s="25">
        <v>40380</v>
      </c>
      <c r="HZ113" s="25">
        <v>19485</v>
      </c>
      <c r="IA113" s="25">
        <v>6200</v>
      </c>
      <c r="IB113" s="18">
        <v>597</v>
      </c>
      <c r="IC113" s="25">
        <v>26713</v>
      </c>
      <c r="ID113" s="25">
        <v>39260</v>
      </c>
      <c r="IE113" s="25">
        <v>14065</v>
      </c>
      <c r="IF113" s="18">
        <v>1865</v>
      </c>
      <c r="IG113" s="25">
        <v>4904</v>
      </c>
      <c r="IH113" s="17">
        <f t="shared" si="292"/>
        <v>0.32058523381520715</v>
      </c>
      <c r="II113" s="17">
        <f t="shared" si="293"/>
        <v>0.10633421194806895</v>
      </c>
      <c r="IJ113" s="30">
        <f t="shared" si="294"/>
        <v>9.4043110084680528</v>
      </c>
      <c r="IK113" s="17">
        <f t="shared" si="397"/>
        <v>0.12855579655882704</v>
      </c>
      <c r="IL113" s="25">
        <v>79518</v>
      </c>
      <c r="IM113" s="25">
        <v>1580</v>
      </c>
      <c r="IN113" s="25">
        <v>15301</v>
      </c>
      <c r="IO113" s="18">
        <v>1275</v>
      </c>
      <c r="IP113" s="25">
        <v>28394</v>
      </c>
      <c r="IQ113" s="25">
        <v>6572</v>
      </c>
      <c r="IR113" s="25">
        <v>3118</v>
      </c>
      <c r="IS113" s="18">
        <v>353</v>
      </c>
      <c r="IT113" s="25">
        <v>12615</v>
      </c>
      <c r="IU113" s="25">
        <v>831</v>
      </c>
      <c r="IV113" s="25">
        <v>5517</v>
      </c>
      <c r="IW113" s="18">
        <v>916</v>
      </c>
      <c r="IX113" s="25">
        <v>3046</v>
      </c>
      <c r="IY113" s="17">
        <f t="shared" si="295"/>
        <v>0.7072612490253779</v>
      </c>
      <c r="IZ113" s="25">
        <v>103725</v>
      </c>
      <c r="JA113" s="25">
        <v>1770</v>
      </c>
      <c r="JB113" s="25">
        <v>9396</v>
      </c>
      <c r="JC113" s="18">
        <v>452</v>
      </c>
      <c r="JD113" s="25">
        <v>11986</v>
      </c>
      <c r="JE113" s="25">
        <v>12913</v>
      </c>
      <c r="JF113" s="25">
        <v>3082</v>
      </c>
      <c r="JG113" s="18">
        <v>244</v>
      </c>
      <c r="JH113" s="25">
        <v>14098</v>
      </c>
      <c r="JI113" s="25">
        <v>38429</v>
      </c>
      <c r="JJ113" s="25">
        <v>8548</v>
      </c>
      <c r="JK113" s="18">
        <v>949</v>
      </c>
      <c r="JL113" s="25">
        <v>1858</v>
      </c>
      <c r="JM113" s="80">
        <f t="shared" si="296"/>
        <v>0.38176910098818995</v>
      </c>
      <c r="JN113" s="27">
        <v>183243</v>
      </c>
      <c r="JO113" s="25">
        <v>133261</v>
      </c>
      <c r="JP113" s="18">
        <v>29</v>
      </c>
      <c r="JQ113" s="18">
        <v>211</v>
      </c>
      <c r="JR113" s="25">
        <v>1846</v>
      </c>
      <c r="JS113" s="18">
        <v>770</v>
      </c>
      <c r="JT113" s="18">
        <v>72</v>
      </c>
      <c r="JU113" s="18">
        <v>1</v>
      </c>
      <c r="JV113" s="18">
        <v>80</v>
      </c>
      <c r="JW113" s="25">
        <v>46973</v>
      </c>
      <c r="JX113" s="17">
        <f t="shared" si="297"/>
        <v>0.25634267066136224</v>
      </c>
      <c r="JY113" s="17">
        <f t="shared" si="298"/>
        <v>0.74365732933863771</v>
      </c>
      <c r="JZ113" s="25">
        <v>6563</v>
      </c>
      <c r="KA113" s="25">
        <v>5856</v>
      </c>
      <c r="KB113" s="18" t="s">
        <v>764</v>
      </c>
      <c r="KC113" s="18" t="s">
        <v>764</v>
      </c>
      <c r="KD113" s="25">
        <v>21</v>
      </c>
      <c r="KE113" s="18">
        <v>51</v>
      </c>
      <c r="KF113" s="18">
        <v>1</v>
      </c>
      <c r="KG113" s="18">
        <v>1</v>
      </c>
      <c r="KH113" s="18" t="s">
        <v>764</v>
      </c>
      <c r="KI113" s="25">
        <v>633</v>
      </c>
      <c r="KJ113" s="17">
        <f t="shared" si="299"/>
        <v>9.644979430138656E-2</v>
      </c>
      <c r="KK113" s="25">
        <v>176680</v>
      </c>
      <c r="KL113" s="25">
        <v>127405</v>
      </c>
      <c r="KM113" s="18">
        <v>29</v>
      </c>
      <c r="KN113" s="18">
        <v>211</v>
      </c>
      <c r="KO113" s="25">
        <v>1825</v>
      </c>
      <c r="KP113" s="18">
        <v>719</v>
      </c>
      <c r="KQ113" s="18">
        <v>71</v>
      </c>
      <c r="KR113" s="18" t="s">
        <v>764</v>
      </c>
      <c r="KS113" s="18">
        <v>80</v>
      </c>
      <c r="KT113" s="25">
        <v>46340</v>
      </c>
      <c r="KU113" s="69">
        <f t="shared" si="408"/>
        <v>0.26228209191759111</v>
      </c>
      <c r="KV113" s="27">
        <v>225771</v>
      </c>
      <c r="KW113" s="25">
        <v>214279</v>
      </c>
      <c r="KX113" s="25">
        <v>11492</v>
      </c>
      <c r="KY113" s="59">
        <v>5.0901134335233487E-2</v>
      </c>
      <c r="KZ113" s="25">
        <v>5898</v>
      </c>
      <c r="LA113" s="25">
        <v>3147</v>
      </c>
      <c r="LB113" s="25">
        <v>4651</v>
      </c>
      <c r="LC113" s="25">
        <v>3185</v>
      </c>
      <c r="LD113" s="25">
        <v>100854</v>
      </c>
      <c r="LE113" s="25">
        <v>96055</v>
      </c>
      <c r="LF113" s="25">
        <v>4799</v>
      </c>
      <c r="LG113" s="59">
        <v>4.7583635750689114E-2</v>
      </c>
      <c r="LH113" s="25">
        <v>124917</v>
      </c>
      <c r="LI113" s="25">
        <v>118224</v>
      </c>
      <c r="LJ113" s="25">
        <v>6693</v>
      </c>
      <c r="LK113" s="35">
        <v>5.357957683902112E-2</v>
      </c>
      <c r="LL113" s="27">
        <v>53641</v>
      </c>
      <c r="LM113" s="18">
        <v>274</v>
      </c>
      <c r="LN113" s="25">
        <v>32600</v>
      </c>
      <c r="LO113" s="25">
        <v>3965</v>
      </c>
      <c r="LP113" s="18">
        <v>138</v>
      </c>
      <c r="LQ113" s="18">
        <v>320</v>
      </c>
      <c r="LR113" s="25">
        <v>16344</v>
      </c>
      <c r="LS113" s="23">
        <f t="shared" si="301"/>
        <v>0.30469230625827259</v>
      </c>
      <c r="LT113" s="23">
        <f t="shared" si="302"/>
        <v>0.69530769374172741</v>
      </c>
      <c r="LU113" s="17">
        <f t="shared" si="303"/>
        <v>0.61285210939393375</v>
      </c>
      <c r="LV113" s="25">
        <v>53641</v>
      </c>
      <c r="LW113" s="25">
        <v>7514</v>
      </c>
      <c r="LX113" s="25">
        <v>18034</v>
      </c>
      <c r="LY113" s="25">
        <v>13803</v>
      </c>
      <c r="LZ113" s="25">
        <v>1746</v>
      </c>
      <c r="MA113" s="25">
        <v>9435</v>
      </c>
      <c r="MB113" s="18">
        <v>911</v>
      </c>
      <c r="MC113" s="18">
        <v>758</v>
      </c>
      <c r="MD113" s="18">
        <v>91</v>
      </c>
      <c r="ME113" s="18">
        <v>1</v>
      </c>
      <c r="MF113" s="25">
        <v>1348</v>
      </c>
      <c r="MG113" s="17">
        <f t="shared" si="304"/>
        <v>0.2070058350888313</v>
      </c>
      <c r="MH113" s="17">
        <f t="shared" si="305"/>
        <v>0.73529576256967621</v>
      </c>
      <c r="MI113" s="25">
        <v>53641</v>
      </c>
      <c r="MJ113" s="25">
        <v>7633</v>
      </c>
      <c r="MK113" s="25">
        <v>17595</v>
      </c>
      <c r="ML113" s="25">
        <v>12827</v>
      </c>
      <c r="MM113" s="25">
        <v>1688</v>
      </c>
      <c r="MN113" s="25">
        <v>10909</v>
      </c>
      <c r="MO113" s="25">
        <v>1254</v>
      </c>
      <c r="MP113" s="18">
        <v>360</v>
      </c>
      <c r="MQ113" s="18">
        <v>2</v>
      </c>
      <c r="MR113" s="18">
        <v>2</v>
      </c>
      <c r="MS113" s="25">
        <v>1371</v>
      </c>
      <c r="MT113" s="17">
        <f t="shared" si="306"/>
        <v>0.71618724483137897</v>
      </c>
      <c r="MU113" s="69">
        <f t="shared" si="307"/>
        <v>0.67407393598180498</v>
      </c>
      <c r="MV113" s="27">
        <v>53641</v>
      </c>
      <c r="MW113" s="25">
        <v>3449</v>
      </c>
      <c r="MX113" s="18">
        <v>129</v>
      </c>
      <c r="MY113" s="25">
        <v>7716</v>
      </c>
      <c r="MZ113" s="25">
        <v>24032</v>
      </c>
      <c r="NA113" s="25">
        <v>2790</v>
      </c>
      <c r="NB113" s="18">
        <v>57</v>
      </c>
      <c r="NC113" s="25">
        <v>10493</v>
      </c>
      <c r="ND113" s="25">
        <v>4975</v>
      </c>
      <c r="NE113" s="17">
        <f t="shared" si="308"/>
        <v>6.4297831882328821E-2</v>
      </c>
      <c r="NF113" s="10">
        <f t="shared" si="309"/>
        <v>14239.590742156188</v>
      </c>
      <c r="NG113" s="17">
        <f t="shared" si="310"/>
        <v>0.31192557931433046</v>
      </c>
      <c r="NH113" s="25">
        <v>53641</v>
      </c>
      <c r="NI113" s="25">
        <v>1516</v>
      </c>
      <c r="NJ113" s="18">
        <v>146</v>
      </c>
      <c r="NK113" s="18">
        <v>4</v>
      </c>
      <c r="NL113" s="18">
        <v>13</v>
      </c>
      <c r="NM113" s="25">
        <v>50136</v>
      </c>
      <c r="NN113" s="25">
        <v>1581</v>
      </c>
      <c r="NO113" s="18">
        <v>168</v>
      </c>
      <c r="NP113" s="18">
        <v>1</v>
      </c>
      <c r="NQ113" s="32">
        <v>76</v>
      </c>
      <c r="NR113" s="27">
        <v>53641</v>
      </c>
      <c r="NS113" s="37">
        <f t="shared" si="311"/>
        <v>1.1209522566693388</v>
      </c>
      <c r="NT113" s="37">
        <f t="shared" si="312"/>
        <v>0.30247397076373567</v>
      </c>
      <c r="NU113" s="37">
        <f t="shared" si="313"/>
        <v>0.89209865455936399</v>
      </c>
      <c r="NV113" s="17">
        <f t="shared" si="314"/>
        <v>0.1811506451605239</v>
      </c>
      <c r="NW113" s="10">
        <f t="shared" si="315"/>
        <v>22844</v>
      </c>
      <c r="NX113" s="17">
        <f t="shared" si="316"/>
        <v>0.42586827240357189</v>
      </c>
      <c r="NY113" s="19">
        <f t="shared" si="317"/>
        <v>0.41168519886824417</v>
      </c>
      <c r="NZ113" s="25">
        <v>30797</v>
      </c>
      <c r="OA113" s="25">
        <v>15412</v>
      </c>
      <c r="OB113" s="25">
        <v>1701</v>
      </c>
      <c r="OC113" s="25">
        <v>10134</v>
      </c>
      <c r="OD113" s="18">
        <v>431</v>
      </c>
      <c r="OE113" s="25">
        <v>1654</v>
      </c>
      <c r="OF113" s="17">
        <f t="shared" si="318"/>
        <v>0.18892265244868664</v>
      </c>
      <c r="OG113" s="17">
        <f t="shared" si="319"/>
        <v>0.57413172759642805</v>
      </c>
      <c r="OH113" s="17">
        <f t="shared" si="320"/>
        <v>0.28731753695866968</v>
      </c>
      <c r="OI113" s="69">
        <f t="shared" si="321"/>
        <v>3.0834622769896163E-2</v>
      </c>
      <c r="OJ113" s="27">
        <v>53641</v>
      </c>
      <c r="OK113" s="18">
        <v>865</v>
      </c>
      <c r="OL113" s="25">
        <v>29536</v>
      </c>
      <c r="OM113" s="25">
        <v>26983</v>
      </c>
      <c r="ON113" s="18">
        <v>323</v>
      </c>
      <c r="OO113" s="18">
        <v>18</v>
      </c>
      <c r="OP113" s="18">
        <v>17</v>
      </c>
      <c r="OQ113" s="25">
        <v>21894</v>
      </c>
      <c r="OR113" s="69">
        <f t="shared" si="322"/>
        <v>0.57308775004194557</v>
      </c>
      <c r="OS113" s="85">
        <v>36014</v>
      </c>
      <c r="OT113" s="22">
        <v>36014</v>
      </c>
      <c r="OU113" s="38">
        <f t="shared" si="409"/>
        <v>8.6322278789273357E-2</v>
      </c>
      <c r="OV113" s="39">
        <v>0.72722885544510463</v>
      </c>
      <c r="OW113" s="22">
        <v>2619042</v>
      </c>
      <c r="OX113" s="36">
        <f t="shared" si="410"/>
        <v>107165960.55599999</v>
      </c>
      <c r="OY113" s="36">
        <f t="shared" si="411"/>
        <v>2440106.2894299994</v>
      </c>
      <c r="OZ113" s="22">
        <v>3529</v>
      </c>
      <c r="PA113" s="22">
        <v>3529</v>
      </c>
      <c r="PB113" s="38">
        <f t="shared" si="412"/>
        <v>8.4586916712207933E-3</v>
      </c>
      <c r="PC113" s="39">
        <v>0.60272598469821481</v>
      </c>
      <c r="PD113" s="22">
        <v>212702</v>
      </c>
      <c r="PE113" s="40">
        <f t="shared" si="327"/>
        <v>8703340.4360000007</v>
      </c>
      <c r="PF113" s="36">
        <f t="shared" si="328"/>
        <v>1083956.6176321807</v>
      </c>
      <c r="PG113" s="22">
        <v>121049</v>
      </c>
      <c r="PH113" s="22">
        <v>121049</v>
      </c>
      <c r="PI113" s="38">
        <f t="shared" si="413"/>
        <v>0.29014343103134199</v>
      </c>
      <c r="PJ113" s="39">
        <v>0.10688795446472091</v>
      </c>
      <c r="PK113" s="22">
        <v>1293868</v>
      </c>
      <c r="PL113" s="41">
        <f t="shared" si="330"/>
        <v>52942490.824000001</v>
      </c>
      <c r="PM113" s="36">
        <f t="shared" si="331"/>
        <v>9895347.3219886292</v>
      </c>
      <c r="PN113" s="22">
        <v>34025</v>
      </c>
      <c r="PO113" s="22">
        <v>34025</v>
      </c>
      <c r="PP113" s="38">
        <f t="shared" si="414"/>
        <v>8.155482689523591E-2</v>
      </c>
      <c r="PQ113" s="39">
        <v>0.53150389419544453</v>
      </c>
      <c r="PR113" s="22">
        <v>1808442</v>
      </c>
      <c r="PS113" s="41">
        <f t="shared" si="333"/>
        <v>73997829.755999997</v>
      </c>
      <c r="PT113" s="36">
        <f t="shared" si="334"/>
        <v>4461301.8757208474</v>
      </c>
      <c r="PU113" s="22">
        <v>27140</v>
      </c>
      <c r="PV113" s="22">
        <v>27140</v>
      </c>
      <c r="PW113" s="38">
        <f t="shared" si="415"/>
        <v>6.5052108800490893E-2</v>
      </c>
      <c r="PX113" s="39">
        <v>0.2806978629329403</v>
      </c>
      <c r="PY113" s="22">
        <v>761814</v>
      </c>
      <c r="PZ113" s="36">
        <f t="shared" si="336"/>
        <v>4140660.8526739646</v>
      </c>
      <c r="QA113" s="22">
        <v>5852</v>
      </c>
      <c r="QB113" s="22">
        <v>5852</v>
      </c>
      <c r="QC113" s="39">
        <v>6.0761722488038279</v>
      </c>
      <c r="QD113" s="22">
        <v>3555776</v>
      </c>
      <c r="QE113" s="22">
        <f t="shared" si="337"/>
        <v>5728.7502222222183</v>
      </c>
      <c r="QF113" s="22"/>
      <c r="QG113" s="22"/>
      <c r="QH113" s="22"/>
      <c r="QI113" s="38">
        <f t="shared" si="416"/>
        <v>0</v>
      </c>
      <c r="QJ113" s="39">
        <v>0</v>
      </c>
      <c r="QK113" s="22"/>
      <c r="QL113" s="42">
        <f t="shared" si="339"/>
        <v>0</v>
      </c>
      <c r="QM113" s="22">
        <f t="shared" si="417"/>
        <v>189595</v>
      </c>
      <c r="QN113" s="22">
        <v>90058</v>
      </c>
      <c r="QO113" s="22">
        <v>90058</v>
      </c>
      <c r="QP113" s="38">
        <f t="shared" si="418"/>
        <v>0.21586082587894651</v>
      </c>
      <c r="QQ113" s="39">
        <v>0.1445733860401075</v>
      </c>
      <c r="QR113" s="22">
        <v>1301999</v>
      </c>
      <c r="QS113" s="36">
        <f t="shared" si="342"/>
        <v>21174682.017765727</v>
      </c>
      <c r="QT113" s="22">
        <v>99537</v>
      </c>
      <c r="QU113" s="22">
        <v>99537</v>
      </c>
      <c r="QV113" s="38">
        <f t="shared" si="419"/>
        <v>0.23858112578019386</v>
      </c>
      <c r="QW113" s="39">
        <v>0.21560002813024301</v>
      </c>
      <c r="QX113" s="22">
        <v>2146018</v>
      </c>
      <c r="QY113" s="36">
        <f t="shared" si="344"/>
        <v>23403410.291171771</v>
      </c>
      <c r="QZ113" s="22"/>
      <c r="RA113" s="22"/>
      <c r="RB113" s="38">
        <f t="shared" si="420"/>
        <v>0</v>
      </c>
      <c r="RC113" s="39">
        <v>0</v>
      </c>
      <c r="RD113" s="22"/>
      <c r="RE113" s="36">
        <f t="shared" si="346"/>
        <v>0</v>
      </c>
      <c r="RF113" s="10">
        <f t="shared" si="421"/>
        <v>417204</v>
      </c>
      <c r="RG113" s="10">
        <f t="shared" si="422"/>
        <v>417204</v>
      </c>
      <c r="RH113" s="17">
        <f t="shared" si="423"/>
        <v>0.53658781267965938</v>
      </c>
      <c r="RI113" s="17">
        <f t="shared" si="424"/>
        <v>1.225928887873364E-2</v>
      </c>
      <c r="RJ113" s="17">
        <f t="shared" si="425"/>
        <v>3.6638526745974828E-2</v>
      </c>
      <c r="RK113" s="17">
        <f t="shared" si="426"/>
        <v>1.62757555679553E-2</v>
      </c>
      <c r="RL113" s="17">
        <f t="shared" si="427"/>
        <v>6.6987052491737392E-2</v>
      </c>
      <c r="RM113" s="17">
        <f t="shared" si="428"/>
        <v>6.2172584060731381E-2</v>
      </c>
      <c r="RN113" s="17">
        <f t="shared" si="429"/>
        <v>0.31794072119155442</v>
      </c>
      <c r="RO113" s="17">
        <f t="shared" si="430"/>
        <v>0.35140537836998104</v>
      </c>
      <c r="RP113" s="17">
        <f t="shared" si="431"/>
        <v>0</v>
      </c>
      <c r="RQ113" s="17">
        <f t="shared" si="432"/>
        <v>0</v>
      </c>
      <c r="RR113" s="36">
        <f t="shared" si="433"/>
        <v>66599465.266383119</v>
      </c>
      <c r="RS113" s="36">
        <f t="shared" si="434"/>
        <v>294.986801964748</v>
      </c>
      <c r="RT113" s="10">
        <f t="shared" si="435"/>
        <v>0</v>
      </c>
      <c r="RU113" s="17">
        <f t="shared" si="436"/>
        <v>0</v>
      </c>
      <c r="RV113" s="37">
        <f t="shared" si="437"/>
        <v>0.54115252969770189</v>
      </c>
      <c r="RW113" s="36">
        <f t="shared" si="438"/>
        <v>1.8479078358159373</v>
      </c>
      <c r="RX113" s="85">
        <v>-2.5003989999999998</v>
      </c>
      <c r="RY113" s="93">
        <v>61</v>
      </c>
      <c r="RZ113" s="43" t="b">
        <v>0</v>
      </c>
      <c r="SA113" s="18" t="b">
        <v>0</v>
      </c>
      <c r="SB113" s="18" t="b">
        <v>1</v>
      </c>
      <c r="SC113" s="18" t="b">
        <v>0</v>
      </c>
      <c r="SD113" s="18" t="b">
        <v>0</v>
      </c>
      <c r="SE113" s="32" t="b">
        <v>1</v>
      </c>
      <c r="SF113" s="43" t="b">
        <v>0</v>
      </c>
      <c r="SG113" s="18" t="b">
        <v>0</v>
      </c>
      <c r="SH113" s="18"/>
      <c r="SI113" s="18"/>
      <c r="SJ113" s="18"/>
      <c r="SK113" s="18"/>
      <c r="SL113" s="18"/>
      <c r="SM113" s="18"/>
      <c r="SN113" s="18"/>
      <c r="SO113" s="18"/>
      <c r="SP113" s="18"/>
      <c r="SQ113" s="17">
        <f t="shared" si="365"/>
        <v>0</v>
      </c>
      <c r="SR113" s="17">
        <f t="shared" si="366"/>
        <v>0</v>
      </c>
      <c r="SS113" s="17">
        <f t="shared" si="367"/>
        <v>0</v>
      </c>
      <c r="ST113" s="17">
        <f t="shared" si="368"/>
        <v>0</v>
      </c>
      <c r="SU113" s="17">
        <f t="shared" si="369"/>
        <v>0</v>
      </c>
      <c r="SV113" s="17">
        <f t="shared" si="399"/>
        <v>0</v>
      </c>
      <c r="SW113" s="17">
        <f t="shared" si="370"/>
        <v>0</v>
      </c>
      <c r="SX113" s="17">
        <f t="shared" si="371"/>
        <v>0</v>
      </c>
      <c r="SY113" s="17">
        <f t="shared" si="372"/>
        <v>0</v>
      </c>
      <c r="SZ113" s="17">
        <f t="shared" si="373"/>
        <v>0</v>
      </c>
      <c r="TA113" s="17">
        <f t="shared" si="374"/>
        <v>0</v>
      </c>
      <c r="TB113" s="24">
        <f t="shared" si="375"/>
        <v>620</v>
      </c>
      <c r="TC113" s="69">
        <f t="shared" si="376"/>
        <v>1</v>
      </c>
      <c r="TD113" s="17">
        <f t="shared" si="398"/>
        <v>2.6014568158168575E-6</v>
      </c>
      <c r="TE113" s="95">
        <v>48</v>
      </c>
      <c r="TF113" s="71">
        <v>1</v>
      </c>
      <c r="TG113" s="71">
        <v>3</v>
      </c>
      <c r="TH113" s="71">
        <v>3</v>
      </c>
      <c r="TI113" s="71"/>
      <c r="TJ113" s="71"/>
      <c r="TK113" s="71">
        <v>10</v>
      </c>
      <c r="TL113" s="71"/>
      <c r="TM113" s="71">
        <v>58</v>
      </c>
      <c r="TN113" s="71">
        <v>17</v>
      </c>
      <c r="TO113" s="71"/>
      <c r="TP113" s="71"/>
      <c r="TQ113" s="71">
        <v>51</v>
      </c>
      <c r="TR113" s="72">
        <v>101</v>
      </c>
      <c r="TS113" s="72"/>
      <c r="TT113" s="72"/>
      <c r="TU113" s="72">
        <v>19</v>
      </c>
      <c r="TV113" s="72">
        <v>4</v>
      </c>
      <c r="TW113" s="72"/>
      <c r="TX113" s="72">
        <v>2</v>
      </c>
      <c r="TY113" s="72">
        <v>29</v>
      </c>
      <c r="TZ113" s="72">
        <v>44</v>
      </c>
      <c r="UA113" s="72"/>
      <c r="UB113" s="72">
        <v>78</v>
      </c>
      <c r="UC113" s="72"/>
      <c r="UD113" s="72">
        <v>2</v>
      </c>
      <c r="UE113" s="72"/>
      <c r="UF113" s="72"/>
      <c r="UG113" s="72">
        <v>29</v>
      </c>
      <c r="UH113" s="72">
        <v>2</v>
      </c>
      <c r="UI113" s="72">
        <v>91</v>
      </c>
      <c r="UJ113" s="73">
        <v>30</v>
      </c>
      <c r="UK113" s="73"/>
      <c r="UL113" s="73"/>
      <c r="UM113" s="73"/>
      <c r="UN113" s="73">
        <v>54</v>
      </c>
      <c r="UO113" s="73"/>
      <c r="UP113" s="73">
        <v>1</v>
      </c>
      <c r="UQ113" s="73">
        <v>58</v>
      </c>
      <c r="UR113" s="73">
        <v>12</v>
      </c>
      <c r="US113" s="73">
        <v>160</v>
      </c>
      <c r="UT113" s="73"/>
      <c r="UU113" s="73"/>
      <c r="UV113" s="73"/>
      <c r="UW113" s="73"/>
      <c r="UX113" s="73"/>
      <c r="UY113" s="73">
        <v>58</v>
      </c>
      <c r="UZ113" s="73"/>
      <c r="VA113" s="73">
        <v>119</v>
      </c>
      <c r="VB113" s="73">
        <v>31</v>
      </c>
      <c r="VC113" s="73"/>
      <c r="VD113" s="73"/>
      <c r="VE113" s="73"/>
      <c r="VF113" s="73">
        <v>53</v>
      </c>
      <c r="VG113" s="73">
        <v>42</v>
      </c>
      <c r="VH113" s="73">
        <v>9</v>
      </c>
      <c r="VI113" s="73">
        <v>58</v>
      </c>
      <c r="VJ113" s="73">
        <v>38</v>
      </c>
      <c r="VK113" s="73">
        <v>177</v>
      </c>
      <c r="VL113" s="73"/>
      <c r="VM113" s="73"/>
      <c r="VN113" s="73">
        <v>2</v>
      </c>
      <c r="VO113" s="73"/>
      <c r="VP113" s="73">
        <v>59</v>
      </c>
      <c r="VQ113" s="73"/>
      <c r="VR113" s="73">
        <v>166</v>
      </c>
      <c r="VS113" s="73">
        <v>95</v>
      </c>
      <c r="VT113" s="73"/>
      <c r="VU113" s="73"/>
      <c r="VV113" s="73"/>
      <c r="VW113" s="73">
        <v>53</v>
      </c>
      <c r="VX113" s="73"/>
      <c r="VY113" s="73">
        <v>14</v>
      </c>
      <c r="VZ113" s="73">
        <v>58</v>
      </c>
      <c r="WA113" s="73">
        <v>99</v>
      </c>
      <c r="WB113" s="73"/>
      <c r="WC113" s="73">
        <v>163</v>
      </c>
      <c r="WD113" s="73"/>
      <c r="WE113" s="73"/>
      <c r="WF113" s="73">
        <v>6</v>
      </c>
      <c r="WG113" s="73"/>
      <c r="WH113" s="73"/>
      <c r="WI113" s="73"/>
      <c r="WJ113" s="73">
        <v>88</v>
      </c>
      <c r="WK113" s="73"/>
      <c r="WL113" s="73"/>
      <c r="WM113" s="73"/>
      <c r="WN113" s="73">
        <v>63</v>
      </c>
      <c r="WO113" s="22">
        <f t="shared" si="377"/>
        <v>305</v>
      </c>
      <c r="WP113" s="22">
        <f t="shared" si="378"/>
        <v>0</v>
      </c>
      <c r="WQ113" s="22">
        <f t="shared" si="379"/>
        <v>1</v>
      </c>
      <c r="WR113" s="22">
        <f t="shared" si="380"/>
        <v>22</v>
      </c>
      <c r="WS113" s="22">
        <f t="shared" si="381"/>
        <v>167</v>
      </c>
      <c r="WT113" s="22">
        <f t="shared" si="382"/>
        <v>42</v>
      </c>
      <c r="WU113" s="22">
        <f t="shared" si="383"/>
        <v>26</v>
      </c>
      <c r="WV113" s="22">
        <f t="shared" si="384"/>
        <v>145</v>
      </c>
      <c r="WW113" s="22">
        <f t="shared" si="385"/>
        <v>203</v>
      </c>
      <c r="WX113" s="22">
        <f t="shared" si="386"/>
        <v>0</v>
      </c>
      <c r="WY113" s="22">
        <f t="shared" si="387"/>
        <v>636</v>
      </c>
      <c r="WZ113" s="22">
        <f t="shared" si="388"/>
        <v>0</v>
      </c>
      <c r="XA113" s="22">
        <f t="shared" si="389"/>
        <v>2</v>
      </c>
      <c r="XB113" s="22">
        <f t="shared" si="390"/>
        <v>25</v>
      </c>
      <c r="XC113" s="22">
        <f t="shared" si="391"/>
        <v>0</v>
      </c>
      <c r="XD113" s="22">
        <f t="shared" si="392"/>
        <v>0</v>
      </c>
      <c r="XE113" s="22">
        <f t="shared" si="393"/>
        <v>234</v>
      </c>
      <c r="XF113" s="22">
        <f t="shared" si="394"/>
        <v>2</v>
      </c>
      <c r="XG113" s="93">
        <f t="shared" si="395"/>
        <v>490</v>
      </c>
    </row>
    <row r="114" spans="1:631" ht="17.100000000000001" customHeight="1" x14ac:dyDescent="0.2">
      <c r="A114" s="101"/>
      <c r="B114" s="27" t="s">
        <v>276</v>
      </c>
      <c r="C114" s="535" t="s">
        <v>277</v>
      </c>
      <c r="D114" s="25" t="s">
        <v>313</v>
      </c>
      <c r="E114" s="535" t="s">
        <v>314</v>
      </c>
      <c r="F114" s="25" t="s">
        <v>320</v>
      </c>
      <c r="G114" s="535" t="s">
        <v>321</v>
      </c>
      <c r="H114" s="25">
        <v>67</v>
      </c>
      <c r="I114" s="28">
        <v>4</v>
      </c>
      <c r="J114" s="17">
        <f t="shared" si="228"/>
        <v>0.63884255100731435</v>
      </c>
      <c r="K114" s="17">
        <f t="shared" si="229"/>
        <v>0.26241498780957268</v>
      </c>
      <c r="L114" s="17">
        <f t="shared" si="230"/>
        <v>1</v>
      </c>
      <c r="M114" s="17">
        <f t="shared" si="231"/>
        <v>0.11092603155389111</v>
      </c>
      <c r="N114" s="17">
        <f t="shared" si="232"/>
        <v>0.18747639046285802</v>
      </c>
      <c r="O114" s="17">
        <f t="shared" si="233"/>
        <v>7.1808032849993583E-2</v>
      </c>
      <c r="P114" s="17">
        <f t="shared" si="234"/>
        <v>0.77254409919551259</v>
      </c>
      <c r="Q114" s="17">
        <f t="shared" si="235"/>
        <v>0.48283383377712308</v>
      </c>
      <c r="R114" s="69">
        <f t="shared" si="236"/>
        <v>0.86484397941362845</v>
      </c>
      <c r="S114" s="422">
        <f t="shared" si="237"/>
        <v>0.48796554511887713</v>
      </c>
      <c r="T114" s="17">
        <f t="shared" si="396"/>
        <v>0.51203445488112287</v>
      </c>
      <c r="U114" s="10">
        <f t="shared" si="238"/>
        <v>87821.077494480909</v>
      </c>
      <c r="V114" s="32">
        <v>4</v>
      </c>
      <c r="W114" s="550">
        <f t="shared" si="239"/>
        <v>0</v>
      </c>
      <c r="X114" s="550">
        <f t="shared" si="240"/>
        <v>0.37685443400776597</v>
      </c>
      <c r="Y114" s="550">
        <f t="shared" si="241"/>
        <v>0.62314556599223403</v>
      </c>
      <c r="Z114" s="551">
        <f t="shared" si="242"/>
        <v>106878.18860559203</v>
      </c>
      <c r="AA114" s="426">
        <f t="shared" si="243"/>
        <v>4.2480497218885922E-2</v>
      </c>
      <c r="AB114" s="59">
        <f t="shared" si="244"/>
        <v>0.89911228616952354</v>
      </c>
      <c r="AC114" s="59">
        <f t="shared" si="245"/>
        <v>0.24257271737439726</v>
      </c>
      <c r="AD114" s="59">
        <f t="shared" si="246"/>
        <v>0.18747639046285802</v>
      </c>
      <c r="AE114" s="59">
        <f t="shared" si="247"/>
        <v>0.51716616622287692</v>
      </c>
      <c r="AF114" s="59">
        <f t="shared" si="248"/>
        <v>0.52377774926215837</v>
      </c>
      <c r="AG114" s="59">
        <f t="shared" si="249"/>
        <v>0.59887078147055051</v>
      </c>
      <c r="AH114" s="59">
        <f t="shared" si="250"/>
        <v>7.1808032849993583E-2</v>
      </c>
      <c r="AI114" s="59">
        <f t="shared" si="251"/>
        <v>0.58426793276016942</v>
      </c>
      <c r="AJ114" s="59">
        <f t="shared" si="252"/>
        <v>0.69341716925445918</v>
      </c>
      <c r="AK114" s="59">
        <f t="shared" si="253"/>
        <v>0.22745590080448741</v>
      </c>
      <c r="AL114" s="35">
        <f t="shared" si="254"/>
        <v>1</v>
      </c>
      <c r="AM114" s="27">
        <v>171514</v>
      </c>
      <c r="AN114" s="25">
        <v>79030</v>
      </c>
      <c r="AO114" s="25">
        <v>92484</v>
      </c>
      <c r="AP114" s="17">
        <f t="shared" si="255"/>
        <v>3.3312581515691189E-3</v>
      </c>
      <c r="AQ114" s="63">
        <v>85.452618831365427</v>
      </c>
      <c r="AR114" s="58">
        <v>2464.1523011499999</v>
      </c>
      <c r="AS114" s="24">
        <f t="shared" si="256"/>
        <v>69.603652306700283</v>
      </c>
      <c r="AT114" s="17">
        <f t="shared" si="406"/>
        <v>6.0110414538616562E-2</v>
      </c>
      <c r="AU114" s="25">
        <v>168662</v>
      </c>
      <c r="AV114" s="25">
        <v>76581</v>
      </c>
      <c r="AW114" s="25">
        <v>92081</v>
      </c>
      <c r="AX114" s="25">
        <v>2852</v>
      </c>
      <c r="AY114" s="25">
        <v>2449</v>
      </c>
      <c r="AZ114" s="18">
        <v>403</v>
      </c>
      <c r="BA114" s="25">
        <v>7286</v>
      </c>
      <c r="BB114" s="25">
        <v>3255</v>
      </c>
      <c r="BC114" s="25">
        <v>4031</v>
      </c>
      <c r="BD114" s="63">
        <v>80.749193748449528</v>
      </c>
      <c r="BE114" s="25">
        <v>164228</v>
      </c>
      <c r="BF114" s="25">
        <v>75775</v>
      </c>
      <c r="BG114" s="25">
        <v>88453</v>
      </c>
      <c r="BH114" s="63">
        <v>85.666964376561566</v>
      </c>
      <c r="BI114" s="17">
        <v>4.2480497218885922E-2</v>
      </c>
      <c r="BJ114" s="25">
        <v>54771</v>
      </c>
      <c r="BK114" s="25">
        <v>105906</v>
      </c>
      <c r="BL114" s="25">
        <v>10837</v>
      </c>
      <c r="BM114" s="17">
        <v>0.61949275772855183</v>
      </c>
      <c r="BN114" s="10">
        <f t="shared" si="258"/>
        <v>65262.319150945157</v>
      </c>
      <c r="BO114" s="29">
        <v>0.51716616622287692</v>
      </c>
      <c r="BP114" s="30">
        <f t="shared" si="259"/>
        <v>0.48283383377712308</v>
      </c>
      <c r="BQ114" s="31">
        <v>10.232659150567484</v>
      </c>
      <c r="BR114" s="25">
        <v>116743</v>
      </c>
      <c r="BS114" s="25">
        <v>30817</v>
      </c>
      <c r="BT114" s="25">
        <v>74411</v>
      </c>
      <c r="BU114" s="25">
        <v>9097</v>
      </c>
      <c r="BV114" s="25">
        <v>1768</v>
      </c>
      <c r="BW114" s="18">
        <v>650</v>
      </c>
      <c r="BX114" s="25">
        <v>38965</v>
      </c>
      <c r="BY114" s="25">
        <v>28984</v>
      </c>
      <c r="BZ114" s="25">
        <v>9981</v>
      </c>
      <c r="CA114" s="59">
        <v>0.25615295778262542</v>
      </c>
      <c r="CB114" s="25">
        <v>168662</v>
      </c>
      <c r="CC114" s="25">
        <v>2852</v>
      </c>
      <c r="CD114" s="17">
        <f t="shared" si="260"/>
        <v>1.6909558762495405E-2</v>
      </c>
      <c r="CE114" s="25">
        <v>1811</v>
      </c>
      <c r="CF114" s="25">
        <v>4542</v>
      </c>
      <c r="CG114" s="25">
        <v>7652</v>
      </c>
      <c r="CH114" s="25">
        <v>8639</v>
      </c>
      <c r="CI114" s="25">
        <v>6944</v>
      </c>
      <c r="CJ114" s="25">
        <v>4489</v>
      </c>
      <c r="CK114" s="25">
        <v>2455</v>
      </c>
      <c r="CL114" s="25">
        <v>1462</v>
      </c>
      <c r="CM114" s="18">
        <v>971</v>
      </c>
      <c r="CN114" s="26">
        <v>4.3285512639548314</v>
      </c>
      <c r="CO114" s="27">
        <v>38965</v>
      </c>
      <c r="CP114" s="34">
        <f t="shared" si="261"/>
        <v>4.4017451559091496</v>
      </c>
      <c r="CQ114" s="18">
        <v>157</v>
      </c>
      <c r="CR114" s="18">
        <v>589</v>
      </c>
      <c r="CS114" s="25">
        <v>1191</v>
      </c>
      <c r="CT114" s="25">
        <v>15813</v>
      </c>
      <c r="CU114" s="25">
        <v>20104</v>
      </c>
      <c r="CV114" s="18">
        <v>800</v>
      </c>
      <c r="CW114" s="18">
        <v>196</v>
      </c>
      <c r="CX114" s="18">
        <v>115</v>
      </c>
      <c r="CY114" s="25">
        <v>38965</v>
      </c>
      <c r="CZ114" s="25">
        <v>37464</v>
      </c>
      <c r="DA114" s="18">
        <v>382</v>
      </c>
      <c r="DB114" s="18">
        <v>496</v>
      </c>
      <c r="DC114" s="18">
        <v>425</v>
      </c>
      <c r="DD114" s="18">
        <v>150</v>
      </c>
      <c r="DE114" s="18">
        <v>48</v>
      </c>
      <c r="DF114" s="25">
        <v>38965</v>
      </c>
      <c r="DG114" s="25">
        <v>17290</v>
      </c>
      <c r="DH114" s="25">
        <v>3085</v>
      </c>
      <c r="DI114" s="18">
        <v>34</v>
      </c>
      <c r="DJ114" s="25">
        <v>17764</v>
      </c>
      <c r="DK114" s="18">
        <v>31</v>
      </c>
      <c r="DL114" s="18">
        <v>761</v>
      </c>
      <c r="DM114" s="25">
        <f t="shared" si="262"/>
        <v>88194.232003079684</v>
      </c>
      <c r="DN114" s="17">
        <f t="shared" si="263"/>
        <v>0.45589631720775053</v>
      </c>
      <c r="DO114" s="17">
        <f t="shared" si="264"/>
        <v>7.9558578211215197E-4</v>
      </c>
      <c r="DP114" s="23">
        <f t="shared" si="265"/>
        <v>0.52377774926215837</v>
      </c>
      <c r="DQ114" s="23">
        <f t="shared" si="266"/>
        <v>0.47622225073784163</v>
      </c>
      <c r="DR114" s="25">
        <v>38965</v>
      </c>
      <c r="DS114" s="18">
        <v>891</v>
      </c>
      <c r="DT114" s="25">
        <v>31267</v>
      </c>
      <c r="DU114" s="18">
        <v>42</v>
      </c>
      <c r="DV114" s="25">
        <v>4871</v>
      </c>
      <c r="DW114" s="18">
        <v>41</v>
      </c>
      <c r="DX114" s="25">
        <v>1552</v>
      </c>
      <c r="DY114" s="18">
        <v>301</v>
      </c>
      <c r="DZ114" s="17">
        <f t="shared" si="267"/>
        <v>0.95139227511869628</v>
      </c>
      <c r="EA114" s="17">
        <f t="shared" si="268"/>
        <v>4.8607724881303715E-2</v>
      </c>
      <c r="EB114" s="25">
        <v>38965</v>
      </c>
      <c r="EC114" s="25">
        <v>22731</v>
      </c>
      <c r="ED114" s="18">
        <v>604</v>
      </c>
      <c r="EE114" s="25">
        <v>14030</v>
      </c>
      <c r="EF114" s="17">
        <f t="shared" si="407"/>
        <v>0.36006672654946748</v>
      </c>
      <c r="EG114" s="25">
        <v>1261</v>
      </c>
      <c r="EH114" s="18">
        <v>339</v>
      </c>
      <c r="EI114" s="17">
        <f t="shared" si="270"/>
        <v>0.59887078147055051</v>
      </c>
      <c r="EJ114" s="17">
        <f t="shared" si="271"/>
        <v>3.2362376491723341E-2</v>
      </c>
      <c r="EK114" s="69">
        <f t="shared" si="272"/>
        <v>0.26241498780957268</v>
      </c>
      <c r="EL114" s="27">
        <v>114226</v>
      </c>
      <c r="EM114" s="25">
        <v>102702</v>
      </c>
      <c r="EN114" s="25">
        <v>11524</v>
      </c>
      <c r="EO114" s="59">
        <v>0.89911228616952354</v>
      </c>
      <c r="EP114" s="25">
        <v>49523</v>
      </c>
      <c r="EQ114" s="25">
        <v>46744</v>
      </c>
      <c r="ER114" s="25">
        <v>2779</v>
      </c>
      <c r="ES114" s="59">
        <v>0.94388465965309043</v>
      </c>
      <c r="ET114" s="25">
        <v>64703</v>
      </c>
      <c r="EU114" s="25">
        <v>55958</v>
      </c>
      <c r="EV114" s="25">
        <v>8745</v>
      </c>
      <c r="EW114" s="59">
        <v>0.86484397941362845</v>
      </c>
      <c r="EX114" s="25">
        <v>5323</v>
      </c>
      <c r="EY114" s="25">
        <v>5160</v>
      </c>
      <c r="EZ114" s="25">
        <v>163</v>
      </c>
      <c r="FA114" s="59">
        <v>0.96937817020477179</v>
      </c>
      <c r="FB114" s="25">
        <v>108903</v>
      </c>
      <c r="FC114" s="25">
        <v>97542</v>
      </c>
      <c r="FD114" s="25">
        <v>11361</v>
      </c>
      <c r="FE114" s="59">
        <v>0.89567780501914551</v>
      </c>
      <c r="FF114" s="25">
        <v>76658</v>
      </c>
      <c r="FG114" s="25">
        <v>35354</v>
      </c>
      <c r="FH114" s="25">
        <v>35912</v>
      </c>
      <c r="FI114" s="25">
        <v>5392</v>
      </c>
      <c r="FJ114" s="23">
        <f t="shared" si="273"/>
        <v>7.0338386078426254E-2</v>
      </c>
      <c r="FK114" s="23">
        <f t="shared" si="274"/>
        <v>0.46847034882204075</v>
      </c>
      <c r="FL114" s="36">
        <f t="shared" si="275"/>
        <v>6.556750741839763</v>
      </c>
      <c r="FM114" s="25">
        <v>35251</v>
      </c>
      <c r="FN114" s="25">
        <v>17431</v>
      </c>
      <c r="FO114" s="17">
        <f t="shared" si="276"/>
        <v>0.49448242603046721</v>
      </c>
      <c r="FP114" s="25">
        <v>15102</v>
      </c>
      <c r="FQ114" s="17">
        <f t="shared" si="277"/>
        <v>0.42841337834387677</v>
      </c>
      <c r="FR114" s="25">
        <v>2718</v>
      </c>
      <c r="FS114" s="17">
        <f t="shared" si="278"/>
        <v>7.7104195625656013E-2</v>
      </c>
      <c r="FT114" s="25">
        <v>41407</v>
      </c>
      <c r="FU114" s="25">
        <v>17923</v>
      </c>
      <c r="FV114" s="25">
        <v>20810</v>
      </c>
      <c r="FW114" s="17">
        <f t="shared" si="279"/>
        <v>6.4578452918588644E-2</v>
      </c>
      <c r="FX114" s="17">
        <f t="shared" si="280"/>
        <v>0.5025720288840051</v>
      </c>
      <c r="FY114" s="25">
        <v>2674</v>
      </c>
      <c r="FZ114" s="25">
        <v>90006</v>
      </c>
      <c r="GA114" s="25">
        <v>21833</v>
      </c>
      <c r="GB114" s="25">
        <v>51299</v>
      </c>
      <c r="GC114" s="25">
        <v>8078</v>
      </c>
      <c r="GD114" s="25">
        <v>4060</v>
      </c>
      <c r="GE114" s="18">
        <v>121</v>
      </c>
      <c r="GF114" s="25">
        <v>3335</v>
      </c>
      <c r="GG114" s="18">
        <v>91</v>
      </c>
      <c r="GH114" s="18">
        <v>49</v>
      </c>
      <c r="GI114" s="18">
        <v>1140</v>
      </c>
      <c r="GJ114" s="10">
        <f t="shared" si="281"/>
        <v>21833</v>
      </c>
      <c r="GK114" s="10">
        <f t="shared" si="400"/>
        <v>68173</v>
      </c>
      <c r="GL114" s="10">
        <f t="shared" si="401"/>
        <v>16874</v>
      </c>
      <c r="GM114" s="10">
        <f t="shared" si="282"/>
        <v>73132</v>
      </c>
      <c r="GN114" s="10">
        <f t="shared" si="402"/>
        <v>8796</v>
      </c>
      <c r="GO114" s="17">
        <f t="shared" si="283"/>
        <v>0.24257271737439726</v>
      </c>
      <c r="GP114" s="17">
        <f t="shared" si="403"/>
        <v>0.75742728262560277</v>
      </c>
      <c r="GQ114" s="17">
        <f t="shared" si="404"/>
        <v>0.18747639046285802</v>
      </c>
      <c r="GR114" s="17">
        <f t="shared" si="405"/>
        <v>9.772681821211919E-2</v>
      </c>
      <c r="GS114" s="17">
        <f t="shared" si="284"/>
        <v>0.4724518365442304</v>
      </c>
      <c r="GT114" s="25">
        <v>40012</v>
      </c>
      <c r="GU114" s="25">
        <v>9807</v>
      </c>
      <c r="GV114" s="25">
        <v>21372</v>
      </c>
      <c r="GW114" s="25">
        <v>4393</v>
      </c>
      <c r="GX114" s="25">
        <v>2180</v>
      </c>
      <c r="GY114" s="18">
        <v>83</v>
      </c>
      <c r="GZ114" s="25">
        <v>1369</v>
      </c>
      <c r="HA114" s="18">
        <v>49</v>
      </c>
      <c r="HB114" s="18">
        <v>33</v>
      </c>
      <c r="HC114" s="18">
        <v>726</v>
      </c>
      <c r="HD114" s="23">
        <f t="shared" si="285"/>
        <v>0.24510146955913226</v>
      </c>
      <c r="HE114" s="23">
        <f t="shared" si="286"/>
        <v>0.75489853044086774</v>
      </c>
      <c r="HF114" s="23">
        <f t="shared" si="287"/>
        <v>0.2207587723682895</v>
      </c>
      <c r="HG114" s="23">
        <f t="shared" si="288"/>
        <v>0.11096670998700389</v>
      </c>
      <c r="HH114" s="25">
        <v>49994</v>
      </c>
      <c r="HI114" s="25">
        <v>12026</v>
      </c>
      <c r="HJ114" s="25">
        <v>29927</v>
      </c>
      <c r="HK114" s="25">
        <v>3685</v>
      </c>
      <c r="HL114" s="25">
        <v>1880</v>
      </c>
      <c r="HM114" s="18">
        <v>38</v>
      </c>
      <c r="HN114" s="25">
        <v>1966</v>
      </c>
      <c r="HO114" s="18">
        <v>42</v>
      </c>
      <c r="HP114" s="18">
        <v>16</v>
      </c>
      <c r="HQ114" s="18">
        <v>414</v>
      </c>
      <c r="HR114" s="23">
        <f t="shared" si="289"/>
        <v>0.24054886586390367</v>
      </c>
      <c r="HS114" s="23">
        <f t="shared" si="290"/>
        <v>0.75945113413609633</v>
      </c>
      <c r="HT114" s="80">
        <f t="shared" si="291"/>
        <v>0.16083930071608593</v>
      </c>
      <c r="HU114" s="27">
        <v>135490</v>
      </c>
      <c r="HV114" s="25">
        <v>3171</v>
      </c>
      <c r="HW114" s="25">
        <v>16725</v>
      </c>
      <c r="HX114" s="18">
        <v>1406</v>
      </c>
      <c r="HY114" s="25">
        <v>28396</v>
      </c>
      <c r="HZ114" s="25">
        <v>16697</v>
      </c>
      <c r="IA114" s="25">
        <v>5057</v>
      </c>
      <c r="IB114" s="18">
        <v>420</v>
      </c>
      <c r="IC114" s="25">
        <v>21336</v>
      </c>
      <c r="ID114" s="25">
        <v>28745</v>
      </c>
      <c r="IE114" s="25">
        <v>8814</v>
      </c>
      <c r="IF114" s="18">
        <v>1517</v>
      </c>
      <c r="IG114" s="25">
        <v>3206</v>
      </c>
      <c r="IH114" s="17">
        <f t="shared" si="292"/>
        <v>0.33539006568750462</v>
      </c>
      <c r="II114" s="17">
        <f t="shared" si="293"/>
        <v>0.12323418702487268</v>
      </c>
      <c r="IJ114" s="30">
        <f t="shared" si="294"/>
        <v>8.1146313709049522</v>
      </c>
      <c r="IK114" s="17">
        <f t="shared" si="397"/>
        <v>0.11092603155389111</v>
      </c>
      <c r="IL114" s="25">
        <v>61091</v>
      </c>
      <c r="IM114" s="25">
        <v>1904</v>
      </c>
      <c r="IN114" s="25">
        <v>10582</v>
      </c>
      <c r="IO114" s="18">
        <v>921</v>
      </c>
      <c r="IP114" s="25">
        <v>20822</v>
      </c>
      <c r="IQ114" s="25">
        <v>6802</v>
      </c>
      <c r="IR114" s="25">
        <v>2451</v>
      </c>
      <c r="IS114" s="18">
        <v>214</v>
      </c>
      <c r="IT114" s="25">
        <v>10446</v>
      </c>
      <c r="IU114" s="25">
        <v>638</v>
      </c>
      <c r="IV114" s="25">
        <v>3532</v>
      </c>
      <c r="IW114" s="18">
        <v>728</v>
      </c>
      <c r="IX114" s="25">
        <v>2051</v>
      </c>
      <c r="IY114" s="17">
        <f t="shared" si="295"/>
        <v>0.7117578694079324</v>
      </c>
      <c r="IZ114" s="25">
        <v>74399</v>
      </c>
      <c r="JA114" s="25">
        <v>1267</v>
      </c>
      <c r="JB114" s="25">
        <v>6143</v>
      </c>
      <c r="JC114" s="18">
        <v>485</v>
      </c>
      <c r="JD114" s="25">
        <v>7574</v>
      </c>
      <c r="JE114" s="25">
        <v>9895</v>
      </c>
      <c r="JF114" s="25">
        <v>2606</v>
      </c>
      <c r="JG114" s="18">
        <v>206</v>
      </c>
      <c r="JH114" s="25">
        <v>10890</v>
      </c>
      <c r="JI114" s="25">
        <v>28107</v>
      </c>
      <c r="JJ114" s="25">
        <v>5282</v>
      </c>
      <c r="JK114" s="18">
        <v>789</v>
      </c>
      <c r="JL114" s="25">
        <v>1155</v>
      </c>
      <c r="JM114" s="80">
        <f t="shared" si="296"/>
        <v>0.37594591325152221</v>
      </c>
      <c r="JN114" s="27">
        <v>135490</v>
      </c>
      <c r="JO114" s="25">
        <v>103635</v>
      </c>
      <c r="JP114" s="18">
        <v>15</v>
      </c>
      <c r="JQ114" s="18">
        <v>71</v>
      </c>
      <c r="JR114" s="18">
        <v>176</v>
      </c>
      <c r="JS114" s="18">
        <v>519</v>
      </c>
      <c r="JT114" s="18">
        <v>218</v>
      </c>
      <c r="JU114" s="18">
        <v>4</v>
      </c>
      <c r="JV114" s="18">
        <v>34</v>
      </c>
      <c r="JW114" s="25">
        <v>30818</v>
      </c>
      <c r="JX114" s="17">
        <f t="shared" si="297"/>
        <v>0.22745590080448741</v>
      </c>
      <c r="JY114" s="17">
        <f t="shared" si="298"/>
        <v>0.77254409919551259</v>
      </c>
      <c r="JZ114" s="25">
        <v>6140</v>
      </c>
      <c r="KA114" s="25">
        <v>5410</v>
      </c>
      <c r="KB114" s="18">
        <v>2</v>
      </c>
      <c r="KC114" s="18">
        <v>4</v>
      </c>
      <c r="KD114" s="18" t="s">
        <v>764</v>
      </c>
      <c r="KE114" s="18">
        <v>62</v>
      </c>
      <c r="KF114" s="18">
        <v>2</v>
      </c>
      <c r="KG114" s="18">
        <v>2</v>
      </c>
      <c r="KH114" s="18" t="s">
        <v>764</v>
      </c>
      <c r="KI114" s="25">
        <v>658</v>
      </c>
      <c r="KJ114" s="17">
        <f t="shared" si="299"/>
        <v>0.10716612377850163</v>
      </c>
      <c r="KK114" s="25">
        <v>129350</v>
      </c>
      <c r="KL114" s="25">
        <v>98225</v>
      </c>
      <c r="KM114" s="18">
        <v>13</v>
      </c>
      <c r="KN114" s="18">
        <v>67</v>
      </c>
      <c r="KO114" s="18">
        <v>176</v>
      </c>
      <c r="KP114" s="18">
        <v>457</v>
      </c>
      <c r="KQ114" s="18">
        <v>216</v>
      </c>
      <c r="KR114" s="18">
        <v>2</v>
      </c>
      <c r="KS114" s="18">
        <v>34</v>
      </c>
      <c r="KT114" s="25">
        <v>30160</v>
      </c>
      <c r="KU114" s="69">
        <f t="shared" si="408"/>
        <v>0.23316582914572864</v>
      </c>
      <c r="KV114" s="27">
        <v>171514</v>
      </c>
      <c r="KW114" s="25">
        <v>159588</v>
      </c>
      <c r="KX114" s="25">
        <v>11926</v>
      </c>
      <c r="KY114" s="59">
        <v>6.9533682381613157E-2</v>
      </c>
      <c r="KZ114" s="25">
        <v>6656</v>
      </c>
      <c r="LA114" s="25">
        <v>3400</v>
      </c>
      <c r="LB114" s="25">
        <v>4710</v>
      </c>
      <c r="LC114" s="25">
        <v>4095</v>
      </c>
      <c r="LD114" s="25">
        <v>79030</v>
      </c>
      <c r="LE114" s="25">
        <v>73901</v>
      </c>
      <c r="LF114" s="25">
        <v>5129</v>
      </c>
      <c r="LG114" s="59">
        <v>6.4899405289130713E-2</v>
      </c>
      <c r="LH114" s="25">
        <v>92484</v>
      </c>
      <c r="LI114" s="25">
        <v>85687</v>
      </c>
      <c r="LJ114" s="25">
        <v>6797</v>
      </c>
      <c r="LK114" s="35">
        <v>7.3493793521041476E-2</v>
      </c>
      <c r="LL114" s="27">
        <v>38965</v>
      </c>
      <c r="LM114" s="18">
        <v>88</v>
      </c>
      <c r="LN114" s="25">
        <v>22678</v>
      </c>
      <c r="LO114" s="25">
        <v>4027</v>
      </c>
      <c r="LP114" s="18">
        <v>160</v>
      </c>
      <c r="LQ114" s="18">
        <v>146</v>
      </c>
      <c r="LR114" s="25">
        <v>11866</v>
      </c>
      <c r="LS114" s="23">
        <f t="shared" si="301"/>
        <v>0.30452970614654179</v>
      </c>
      <c r="LT114" s="23">
        <f t="shared" si="302"/>
        <v>0.69547029385345827</v>
      </c>
      <c r="LU114" s="17">
        <f t="shared" si="303"/>
        <v>0.58426793276016942</v>
      </c>
      <c r="LV114" s="25">
        <v>38965</v>
      </c>
      <c r="LW114" s="25">
        <v>1079</v>
      </c>
      <c r="LX114" s="25">
        <v>20146</v>
      </c>
      <c r="LY114" s="25">
        <v>5655</v>
      </c>
      <c r="LZ114" s="25">
        <v>1302</v>
      </c>
      <c r="MA114" s="25">
        <v>4004</v>
      </c>
      <c r="MB114" s="25">
        <v>3979</v>
      </c>
      <c r="MC114" s="25">
        <v>1222</v>
      </c>
      <c r="MD114" s="18">
        <v>139</v>
      </c>
      <c r="ME114" s="18">
        <v>3</v>
      </c>
      <c r="MF114" s="25">
        <v>1436</v>
      </c>
      <c r="MG114" s="17">
        <f t="shared" si="304"/>
        <v>0.23623764917233414</v>
      </c>
      <c r="MH114" s="17">
        <f t="shared" si="305"/>
        <v>0.69341716925445918</v>
      </c>
      <c r="MI114" s="25">
        <v>38965</v>
      </c>
      <c r="MJ114" s="25">
        <v>1080</v>
      </c>
      <c r="MK114" s="25">
        <v>19896</v>
      </c>
      <c r="ML114" s="25">
        <v>5789</v>
      </c>
      <c r="MM114" s="25">
        <v>1361</v>
      </c>
      <c r="MN114" s="25">
        <v>4381</v>
      </c>
      <c r="MO114" s="25">
        <v>3905</v>
      </c>
      <c r="MP114" s="25">
        <v>1110</v>
      </c>
      <c r="MQ114" s="18">
        <v>4</v>
      </c>
      <c r="MR114" s="18" t="s">
        <v>764</v>
      </c>
      <c r="MS114" s="25">
        <v>1439</v>
      </c>
      <c r="MT114" s="17">
        <f t="shared" si="306"/>
        <v>0.71548825869369947</v>
      </c>
      <c r="MU114" s="69">
        <f t="shared" si="307"/>
        <v>0.63884255100731435</v>
      </c>
      <c r="MV114" s="27">
        <v>38965</v>
      </c>
      <c r="MW114" s="25">
        <v>2798</v>
      </c>
      <c r="MX114" s="18">
        <v>140</v>
      </c>
      <c r="MY114" s="25">
        <v>13236</v>
      </c>
      <c r="MZ114" s="25">
        <v>10668</v>
      </c>
      <c r="NA114" s="25">
        <v>5447</v>
      </c>
      <c r="NB114" s="18">
        <v>98</v>
      </c>
      <c r="NC114" s="25">
        <v>3940</v>
      </c>
      <c r="ND114" s="25">
        <v>2638</v>
      </c>
      <c r="NE114" s="17">
        <f t="shared" si="308"/>
        <v>7.1808032849993583E-2</v>
      </c>
      <c r="NF114" s="10">
        <f t="shared" si="309"/>
        <v>12111.286436545619</v>
      </c>
      <c r="NG114" s="17">
        <f t="shared" si="310"/>
        <v>0.31271654048505071</v>
      </c>
      <c r="NH114" s="25">
        <v>38965</v>
      </c>
      <c r="NI114" s="25">
        <v>1178</v>
      </c>
      <c r="NJ114" s="18">
        <v>33</v>
      </c>
      <c r="NK114" s="18">
        <v>20</v>
      </c>
      <c r="NL114" s="18">
        <v>100</v>
      </c>
      <c r="NM114" s="25">
        <v>37189</v>
      </c>
      <c r="NN114" s="18">
        <v>390</v>
      </c>
      <c r="NO114" s="18">
        <v>15</v>
      </c>
      <c r="NP114" s="18">
        <v>1</v>
      </c>
      <c r="NQ114" s="32">
        <v>39</v>
      </c>
      <c r="NR114" s="27">
        <v>38965</v>
      </c>
      <c r="NS114" s="37">
        <f t="shared" si="311"/>
        <v>0.94246118311305016</v>
      </c>
      <c r="NT114" s="37">
        <f t="shared" si="312"/>
        <v>0.25431054235433248</v>
      </c>
      <c r="NU114" s="37">
        <f t="shared" si="313"/>
        <v>1.0610516569997004</v>
      </c>
      <c r="NV114" s="17">
        <f t="shared" si="314"/>
        <v>0.21545844871728609</v>
      </c>
      <c r="NW114" s="10">
        <f t="shared" si="315"/>
        <v>17839</v>
      </c>
      <c r="NX114" s="17">
        <f t="shared" si="316"/>
        <v>0.4578211215193122</v>
      </c>
      <c r="NY114" s="19">
        <f t="shared" si="317"/>
        <v>0.32148714159563158</v>
      </c>
      <c r="NZ114" s="25">
        <v>21126</v>
      </c>
      <c r="OA114" s="25">
        <v>8856</v>
      </c>
      <c r="OB114" s="25">
        <v>1255</v>
      </c>
      <c r="OC114" s="25">
        <v>4761</v>
      </c>
      <c r="OD114" s="18">
        <v>234</v>
      </c>
      <c r="OE114" s="18">
        <v>491</v>
      </c>
      <c r="OF114" s="17">
        <f t="shared" si="318"/>
        <v>0.12218657769793405</v>
      </c>
      <c r="OG114" s="17">
        <f t="shared" si="319"/>
        <v>0.5421788784806878</v>
      </c>
      <c r="OH114" s="17">
        <f t="shared" si="320"/>
        <v>0.22728089310920058</v>
      </c>
      <c r="OI114" s="69">
        <f t="shared" si="321"/>
        <v>1.2601052226356987E-2</v>
      </c>
      <c r="OJ114" s="27">
        <v>38965</v>
      </c>
      <c r="OK114" s="18">
        <v>557</v>
      </c>
      <c r="OL114" s="25">
        <v>15674</v>
      </c>
      <c r="OM114" s="25">
        <v>7704</v>
      </c>
      <c r="ON114" s="18">
        <v>113</v>
      </c>
      <c r="OO114" s="18">
        <v>13</v>
      </c>
      <c r="OP114" s="18">
        <v>39</v>
      </c>
      <c r="OQ114" s="25">
        <v>17213</v>
      </c>
      <c r="OR114" s="69">
        <f t="shared" si="322"/>
        <v>0.42045425381752854</v>
      </c>
      <c r="OS114" s="85">
        <v>18071</v>
      </c>
      <c r="OT114" s="22">
        <v>18066</v>
      </c>
      <c r="OU114" s="38">
        <f t="shared" si="409"/>
        <v>0.11919087958198084</v>
      </c>
      <c r="OV114" s="39">
        <v>0.85701538802169819</v>
      </c>
      <c r="OW114" s="22">
        <v>1548284</v>
      </c>
      <c r="OX114" s="36">
        <f t="shared" si="410"/>
        <v>63352684.711999997</v>
      </c>
      <c r="OY114" s="36">
        <f t="shared" si="411"/>
        <v>1224050.653213816</v>
      </c>
      <c r="OZ114" s="22">
        <v>11145</v>
      </c>
      <c r="PA114" s="22">
        <v>11145</v>
      </c>
      <c r="PB114" s="38">
        <f t="shared" si="412"/>
        <v>7.3529411764705885E-2</v>
      </c>
      <c r="PC114" s="39">
        <v>0.47705069537909373</v>
      </c>
      <c r="PD114" s="22">
        <v>531673</v>
      </c>
      <c r="PE114" s="40">
        <f t="shared" si="327"/>
        <v>21754995.813999999</v>
      </c>
      <c r="PF114" s="36">
        <f t="shared" si="328"/>
        <v>3423263.3900568583</v>
      </c>
      <c r="PG114" s="22">
        <v>50682</v>
      </c>
      <c r="PH114" s="22">
        <v>50682</v>
      </c>
      <c r="PI114" s="38">
        <f t="shared" si="413"/>
        <v>0.3343757422215185</v>
      </c>
      <c r="PJ114" s="39">
        <v>8.1819975533720057E-2</v>
      </c>
      <c r="PK114" s="22">
        <v>414680</v>
      </c>
      <c r="PL114" s="41">
        <f t="shared" si="330"/>
        <v>16967876.239999998</v>
      </c>
      <c r="PM114" s="36">
        <f t="shared" si="331"/>
        <v>4143082.4952955223</v>
      </c>
      <c r="PN114" s="22">
        <v>17865</v>
      </c>
      <c r="PO114" s="22">
        <v>17865</v>
      </c>
      <c r="PP114" s="38">
        <f t="shared" si="414"/>
        <v>0.11786477713561871</v>
      </c>
      <c r="PQ114" s="39">
        <v>0.62141673663588026</v>
      </c>
      <c r="PR114" s="22">
        <v>1110161</v>
      </c>
      <c r="PS114" s="41">
        <f t="shared" si="333"/>
        <v>45425567.798</v>
      </c>
      <c r="PT114" s="36">
        <f t="shared" si="334"/>
        <v>2342429.3316606302</v>
      </c>
      <c r="PU114" s="22">
        <v>13414</v>
      </c>
      <c r="PV114" s="22">
        <v>13414</v>
      </c>
      <c r="PW114" s="38">
        <f t="shared" si="415"/>
        <v>8.8499195101997732E-2</v>
      </c>
      <c r="PX114" s="39">
        <v>0.27228567168629791</v>
      </c>
      <c r="PY114" s="22">
        <v>365244</v>
      </c>
      <c r="PZ114" s="36">
        <f t="shared" si="336"/>
        <v>2046530.0176038526</v>
      </c>
      <c r="QA114" s="22">
        <v>8513</v>
      </c>
      <c r="QB114" s="22">
        <v>8513</v>
      </c>
      <c r="QC114" s="39">
        <v>6.3507341712674732</v>
      </c>
      <c r="QD114" s="22">
        <v>5406380</v>
      </c>
      <c r="QE114" s="22">
        <f t="shared" si="337"/>
        <v>8710.2788888888826</v>
      </c>
      <c r="QF114" s="22"/>
      <c r="QG114" s="22"/>
      <c r="QH114" s="22"/>
      <c r="QI114" s="38">
        <f t="shared" si="416"/>
        <v>0</v>
      </c>
      <c r="QJ114" s="39">
        <v>0</v>
      </c>
      <c r="QK114" s="22"/>
      <c r="QL114" s="42">
        <f t="shared" si="339"/>
        <v>0</v>
      </c>
      <c r="QM114" s="22">
        <f t="shared" si="417"/>
        <v>31887</v>
      </c>
      <c r="QN114" s="22">
        <v>22424</v>
      </c>
      <c r="QO114" s="22">
        <v>22424</v>
      </c>
      <c r="QP114" s="38">
        <f t="shared" si="418"/>
        <v>0.14794289182698653</v>
      </c>
      <c r="QQ114" s="39">
        <v>0.13464145558330359</v>
      </c>
      <c r="QR114" s="22">
        <v>301920</v>
      </c>
      <c r="QS114" s="36">
        <f t="shared" si="342"/>
        <v>5272391.8981809355</v>
      </c>
      <c r="QT114" s="22">
        <v>9430</v>
      </c>
      <c r="QU114" s="22">
        <v>9430</v>
      </c>
      <c r="QV114" s="38">
        <f t="shared" si="419"/>
        <v>6.2214657060670836E-2</v>
      </c>
      <c r="QW114" s="39">
        <v>0.17509968186638389</v>
      </c>
      <c r="QX114" s="22">
        <v>165119</v>
      </c>
      <c r="QY114" s="36">
        <f t="shared" si="344"/>
        <v>2217207.2600716297</v>
      </c>
      <c r="QZ114" s="22">
        <v>33</v>
      </c>
      <c r="RA114" s="22">
        <v>33</v>
      </c>
      <c r="RB114" s="38">
        <f t="shared" si="420"/>
        <v>2.177183120893041E-4</v>
      </c>
      <c r="RC114" s="39">
        <v>0.21090909090909091</v>
      </c>
      <c r="RD114" s="22">
        <v>696</v>
      </c>
      <c r="RE114" s="36">
        <f t="shared" si="346"/>
        <v>3565.6906982861537</v>
      </c>
      <c r="RF114" s="10">
        <f t="shared" si="421"/>
        <v>151577</v>
      </c>
      <c r="RG114" s="10">
        <f t="shared" si="422"/>
        <v>151572</v>
      </c>
      <c r="RH114" s="17">
        <f t="shared" si="423"/>
        <v>0.19494465044314371</v>
      </c>
      <c r="RI114" s="17">
        <f t="shared" si="424"/>
        <v>4.4538521536884E-3</v>
      </c>
      <c r="RJ114" s="17">
        <f t="shared" si="425"/>
        <v>5.9211485082026151E-2</v>
      </c>
      <c r="RK114" s="17">
        <f t="shared" si="426"/>
        <v>0.16559487029397557</v>
      </c>
      <c r="RL114" s="17">
        <f t="shared" si="427"/>
        <v>0.11331125804570452</v>
      </c>
      <c r="RM114" s="17">
        <f t="shared" si="428"/>
        <v>9.8997603807578674E-2</v>
      </c>
      <c r="RN114" s="17">
        <f t="shared" si="429"/>
        <v>0.25504349301728091</v>
      </c>
      <c r="RO114" s="17">
        <f t="shared" si="430"/>
        <v>0.10725384138213338</v>
      </c>
      <c r="RP114" s="17">
        <f t="shared" si="431"/>
        <v>1.7248456265625637E-4</v>
      </c>
      <c r="RQ114" s="17">
        <f t="shared" si="432"/>
        <v>0</v>
      </c>
      <c r="RR114" s="36">
        <f t="shared" si="433"/>
        <v>20672520.736781534</v>
      </c>
      <c r="RS114" s="36">
        <f t="shared" si="434"/>
        <v>120.529640360446</v>
      </c>
      <c r="RT114" s="10">
        <f t="shared" si="435"/>
        <v>5</v>
      </c>
      <c r="RU114" s="17">
        <f t="shared" si="436"/>
        <v>3.2986534896455266E-5</v>
      </c>
      <c r="RV114" s="37">
        <f t="shared" si="437"/>
        <v>1.1315305092461256</v>
      </c>
      <c r="RW114" s="36">
        <f t="shared" si="438"/>
        <v>0.88372960807864076</v>
      </c>
      <c r="RX114" s="85">
        <v>-3.6375470000000001</v>
      </c>
      <c r="RY114" s="93">
        <v>26</v>
      </c>
      <c r="RZ114" s="43" t="b">
        <v>0</v>
      </c>
      <c r="SA114" s="18" t="b">
        <v>0</v>
      </c>
      <c r="SB114" s="18" t="b">
        <v>1</v>
      </c>
      <c r="SC114" s="18" t="b">
        <v>0</v>
      </c>
      <c r="SD114" s="18" t="b">
        <v>0</v>
      </c>
      <c r="SE114" s="32" t="b">
        <v>1</v>
      </c>
      <c r="SF114" s="43" t="b">
        <v>0</v>
      </c>
      <c r="SG114" s="18" t="b">
        <v>0</v>
      </c>
      <c r="SH114" s="18"/>
      <c r="SI114" s="18"/>
      <c r="SJ114" s="18"/>
      <c r="SK114" s="18"/>
      <c r="SL114" s="18"/>
      <c r="SM114" s="18"/>
      <c r="SN114" s="18"/>
      <c r="SO114" s="18"/>
      <c r="SP114" s="18"/>
      <c r="SQ114" s="17">
        <f t="shared" si="365"/>
        <v>0</v>
      </c>
      <c r="SR114" s="17">
        <f t="shared" si="366"/>
        <v>0</v>
      </c>
      <c r="SS114" s="17">
        <f t="shared" si="367"/>
        <v>0</v>
      </c>
      <c r="ST114" s="17">
        <f t="shared" si="368"/>
        <v>0</v>
      </c>
      <c r="SU114" s="17">
        <f t="shared" si="369"/>
        <v>0</v>
      </c>
      <c r="SV114" s="17">
        <f t="shared" si="399"/>
        <v>0</v>
      </c>
      <c r="SW114" s="17">
        <f t="shared" si="370"/>
        <v>0</v>
      </c>
      <c r="SX114" s="17">
        <f t="shared" si="371"/>
        <v>0</v>
      </c>
      <c r="SY114" s="17">
        <f t="shared" si="372"/>
        <v>0</v>
      </c>
      <c r="SZ114" s="17">
        <f t="shared" si="373"/>
        <v>0</v>
      </c>
      <c r="TA114" s="17">
        <f t="shared" si="374"/>
        <v>0</v>
      </c>
      <c r="TB114" s="24">
        <f t="shared" si="375"/>
        <v>620</v>
      </c>
      <c r="TC114" s="69">
        <f t="shared" si="376"/>
        <v>1</v>
      </c>
      <c r="TD114" s="17">
        <f t="shared" si="398"/>
        <v>2.6014568158168575E-6</v>
      </c>
      <c r="TE114" s="95">
        <v>953</v>
      </c>
      <c r="TF114" s="71">
        <v>17</v>
      </c>
      <c r="TG114" s="71">
        <v>12</v>
      </c>
      <c r="TH114" s="71">
        <v>3</v>
      </c>
      <c r="TI114" s="71">
        <v>3</v>
      </c>
      <c r="TJ114" s="71">
        <v>2</v>
      </c>
      <c r="TK114" s="71">
        <v>2</v>
      </c>
      <c r="TL114" s="71"/>
      <c r="TM114" s="71">
        <v>551</v>
      </c>
      <c r="TN114" s="71">
        <v>38</v>
      </c>
      <c r="TO114" s="71"/>
      <c r="TP114" s="71">
        <v>38</v>
      </c>
      <c r="TQ114" s="71">
        <v>109</v>
      </c>
      <c r="TR114" s="72">
        <v>41</v>
      </c>
      <c r="TS114" s="72"/>
      <c r="TT114" s="72"/>
      <c r="TU114" s="72"/>
      <c r="TV114" s="72">
        <v>60</v>
      </c>
      <c r="TW114" s="72">
        <v>18</v>
      </c>
      <c r="TX114" s="72">
        <v>12</v>
      </c>
      <c r="TY114" s="72">
        <v>3</v>
      </c>
      <c r="TZ114" s="72">
        <v>2</v>
      </c>
      <c r="UA114" s="72"/>
      <c r="UB114" s="72">
        <v>11</v>
      </c>
      <c r="UC114" s="72"/>
      <c r="UD114" s="72"/>
      <c r="UE114" s="72"/>
      <c r="UF114" s="72"/>
      <c r="UG114" s="72"/>
      <c r="UH114" s="72"/>
      <c r="UI114" s="72">
        <v>4</v>
      </c>
      <c r="UJ114" s="73">
        <v>58</v>
      </c>
      <c r="UK114" s="73"/>
      <c r="UL114" s="73"/>
      <c r="UM114" s="73"/>
      <c r="UN114" s="73">
        <v>35</v>
      </c>
      <c r="UO114" s="73">
        <v>19</v>
      </c>
      <c r="UP114" s="73">
        <v>10</v>
      </c>
      <c r="UQ114" s="73"/>
      <c r="UR114" s="73">
        <v>8</v>
      </c>
      <c r="US114" s="73">
        <v>21</v>
      </c>
      <c r="UT114" s="73"/>
      <c r="UU114" s="73"/>
      <c r="UV114" s="73"/>
      <c r="UW114" s="73"/>
      <c r="UX114" s="73"/>
      <c r="UY114" s="73"/>
      <c r="UZ114" s="73"/>
      <c r="VA114" s="73">
        <v>22</v>
      </c>
      <c r="VB114" s="73">
        <v>6</v>
      </c>
      <c r="VC114" s="73"/>
      <c r="VD114" s="73"/>
      <c r="VE114" s="73"/>
      <c r="VF114" s="73">
        <v>35</v>
      </c>
      <c r="VG114" s="73">
        <v>2</v>
      </c>
      <c r="VH114" s="73">
        <v>8</v>
      </c>
      <c r="VI114" s="73"/>
      <c r="VJ114" s="73">
        <v>30</v>
      </c>
      <c r="VK114" s="73">
        <v>2</v>
      </c>
      <c r="VL114" s="73"/>
      <c r="VM114" s="73"/>
      <c r="VN114" s="73">
        <v>2</v>
      </c>
      <c r="VO114" s="73"/>
      <c r="VP114" s="73">
        <v>1</v>
      </c>
      <c r="VQ114" s="73"/>
      <c r="VR114" s="73">
        <v>29</v>
      </c>
      <c r="VS114" s="73">
        <v>28</v>
      </c>
      <c r="VT114" s="73"/>
      <c r="VU114" s="73"/>
      <c r="VV114" s="73"/>
      <c r="VW114" s="73">
        <v>35</v>
      </c>
      <c r="VX114" s="73"/>
      <c r="VY114" s="73">
        <v>8</v>
      </c>
      <c r="VZ114" s="73"/>
      <c r="WA114" s="73">
        <v>90</v>
      </c>
      <c r="WB114" s="73"/>
      <c r="WC114" s="73">
        <v>2</v>
      </c>
      <c r="WD114" s="73"/>
      <c r="WE114" s="73"/>
      <c r="WF114" s="73">
        <v>6</v>
      </c>
      <c r="WG114" s="73"/>
      <c r="WH114" s="73"/>
      <c r="WI114" s="73"/>
      <c r="WJ114" s="73"/>
      <c r="WK114" s="73"/>
      <c r="WL114" s="73"/>
      <c r="WM114" s="73"/>
      <c r="WN114" s="73">
        <v>142</v>
      </c>
      <c r="WO114" s="22">
        <f t="shared" si="377"/>
        <v>1086</v>
      </c>
      <c r="WP114" s="22">
        <f t="shared" si="378"/>
        <v>0</v>
      </c>
      <c r="WQ114" s="22">
        <f t="shared" si="379"/>
        <v>17</v>
      </c>
      <c r="WR114" s="22">
        <f t="shared" si="380"/>
        <v>12</v>
      </c>
      <c r="WS114" s="22">
        <f t="shared" si="381"/>
        <v>168</v>
      </c>
      <c r="WT114" s="22">
        <f t="shared" si="382"/>
        <v>42</v>
      </c>
      <c r="WU114" s="22">
        <f t="shared" si="383"/>
        <v>40</v>
      </c>
      <c r="WV114" s="22">
        <f t="shared" si="384"/>
        <v>3</v>
      </c>
      <c r="WW114" s="22">
        <f t="shared" si="385"/>
        <v>132</v>
      </c>
      <c r="WX114" s="22">
        <f t="shared" si="386"/>
        <v>0</v>
      </c>
      <c r="WY114" s="22">
        <f t="shared" si="387"/>
        <v>587</v>
      </c>
      <c r="WZ114" s="22">
        <f t="shared" si="388"/>
        <v>0</v>
      </c>
      <c r="XA114" s="22">
        <f t="shared" si="389"/>
        <v>0</v>
      </c>
      <c r="XB114" s="22">
        <f t="shared" si="390"/>
        <v>46</v>
      </c>
      <c r="XC114" s="22">
        <f t="shared" si="391"/>
        <v>0</v>
      </c>
      <c r="XD114" s="22">
        <f t="shared" si="392"/>
        <v>0</v>
      </c>
      <c r="XE114" s="22">
        <f t="shared" si="393"/>
        <v>1</v>
      </c>
      <c r="XF114" s="22">
        <f t="shared" si="394"/>
        <v>38</v>
      </c>
      <c r="XG114" s="93">
        <f t="shared" si="395"/>
        <v>306</v>
      </c>
    </row>
    <row r="115" spans="1:631" ht="17.100000000000001" customHeight="1" x14ac:dyDescent="0.2">
      <c r="A115" s="101"/>
      <c r="B115" s="27" t="s">
        <v>276</v>
      </c>
      <c r="C115" s="535" t="s">
        <v>277</v>
      </c>
      <c r="D115" s="25" t="s">
        <v>313</v>
      </c>
      <c r="E115" s="535" t="s">
        <v>314</v>
      </c>
      <c r="F115" s="25" t="s">
        <v>322</v>
      </c>
      <c r="G115" s="535" t="s">
        <v>323</v>
      </c>
      <c r="H115" s="25">
        <v>42</v>
      </c>
      <c r="I115" s="28">
        <v>4</v>
      </c>
      <c r="J115" s="17">
        <f t="shared" si="228"/>
        <v>0.77173773850685112</v>
      </c>
      <c r="K115" s="17">
        <f t="shared" si="229"/>
        <v>0.29719981218252439</v>
      </c>
      <c r="L115" s="17">
        <f t="shared" si="230"/>
        <v>1</v>
      </c>
      <c r="M115" s="17">
        <f t="shared" si="231"/>
        <v>0.11213402004915633</v>
      </c>
      <c r="N115" s="17">
        <f t="shared" si="232"/>
        <v>0.31880074270943315</v>
      </c>
      <c r="O115" s="17">
        <f t="shared" si="233"/>
        <v>0.12425833440047808</v>
      </c>
      <c r="P115" s="17">
        <f t="shared" si="234"/>
        <v>0.78450566865780813</v>
      </c>
      <c r="Q115" s="17">
        <f t="shared" si="235"/>
        <v>0.52147201572771396</v>
      </c>
      <c r="R115" s="69">
        <f t="shared" si="236"/>
        <v>0.88442211055276387</v>
      </c>
      <c r="S115" s="422">
        <f t="shared" si="237"/>
        <v>0.53494782697630316</v>
      </c>
      <c r="T115" s="17">
        <f t="shared" si="396"/>
        <v>0.46505217302369684</v>
      </c>
      <c r="U115" s="10">
        <f t="shared" si="238"/>
        <v>47792.946769472299</v>
      </c>
      <c r="V115" s="32">
        <v>4</v>
      </c>
      <c r="W115" s="550">
        <f t="shared" si="239"/>
        <v>0</v>
      </c>
      <c r="X115" s="550">
        <f t="shared" si="240"/>
        <v>0.42383671586519206</v>
      </c>
      <c r="Y115" s="550">
        <f t="shared" si="241"/>
        <v>0.57616328413480788</v>
      </c>
      <c r="Z115" s="551">
        <f t="shared" si="242"/>
        <v>59211.724547250073</v>
      </c>
      <c r="AA115" s="426">
        <f t="shared" si="243"/>
        <v>8.8363222372505323E-2</v>
      </c>
      <c r="AB115" s="59">
        <f t="shared" si="244"/>
        <v>0.91356137055320152</v>
      </c>
      <c r="AC115" s="59">
        <f t="shared" si="245"/>
        <v>0.20271598645647504</v>
      </c>
      <c r="AD115" s="59">
        <f t="shared" si="246"/>
        <v>0.31880074270943315</v>
      </c>
      <c r="AE115" s="59">
        <f t="shared" si="247"/>
        <v>0.47852798427228604</v>
      </c>
      <c r="AF115" s="59">
        <f t="shared" si="248"/>
        <v>0.4645494514875998</v>
      </c>
      <c r="AG115" s="59">
        <f t="shared" si="249"/>
        <v>0.82515900456737956</v>
      </c>
      <c r="AH115" s="59">
        <f t="shared" si="250"/>
        <v>0.12425833440047808</v>
      </c>
      <c r="AI115" s="59">
        <f t="shared" si="251"/>
        <v>0.64050027745763438</v>
      </c>
      <c r="AJ115" s="59">
        <f t="shared" si="252"/>
        <v>0.90297519955606775</v>
      </c>
      <c r="AK115" s="59">
        <f t="shared" si="253"/>
        <v>0.21549433134219187</v>
      </c>
      <c r="AL115" s="35">
        <f t="shared" si="254"/>
        <v>1</v>
      </c>
      <c r="AM115" s="27">
        <v>102769</v>
      </c>
      <c r="AN115" s="25">
        <v>46909</v>
      </c>
      <c r="AO115" s="25">
        <v>55860</v>
      </c>
      <c r="AP115" s="17">
        <f t="shared" si="255"/>
        <v>1.9960473721014425E-3</v>
      </c>
      <c r="AQ115" s="63">
        <v>83.976011457214454</v>
      </c>
      <c r="AR115" s="58">
        <v>1527.91089887</v>
      </c>
      <c r="AS115" s="24">
        <f t="shared" si="256"/>
        <v>67.261121100716721</v>
      </c>
      <c r="AT115" s="17">
        <f t="shared" si="406"/>
        <v>5.8087381016742566E-2</v>
      </c>
      <c r="AU115" s="25">
        <v>99503</v>
      </c>
      <c r="AV115" s="25">
        <v>45028</v>
      </c>
      <c r="AW115" s="25">
        <v>54475</v>
      </c>
      <c r="AX115" s="25">
        <v>3266</v>
      </c>
      <c r="AY115" s="25">
        <v>1881</v>
      </c>
      <c r="AZ115" s="25">
        <v>1385</v>
      </c>
      <c r="BA115" s="25">
        <v>9081</v>
      </c>
      <c r="BB115" s="25">
        <v>4063</v>
      </c>
      <c r="BC115" s="25">
        <v>5018</v>
      </c>
      <c r="BD115" s="63">
        <v>80.968513351933041</v>
      </c>
      <c r="BE115" s="25">
        <v>93688</v>
      </c>
      <c r="BF115" s="25">
        <v>42846</v>
      </c>
      <c r="BG115" s="25">
        <v>50842</v>
      </c>
      <c r="BH115" s="63">
        <v>84.272845285393956</v>
      </c>
      <c r="BI115" s="17">
        <v>8.8363222372505323E-2</v>
      </c>
      <c r="BJ115" s="25">
        <v>31156</v>
      </c>
      <c r="BK115" s="25">
        <v>65108</v>
      </c>
      <c r="BL115" s="25">
        <v>6505</v>
      </c>
      <c r="BM115" s="17">
        <v>0.57843890151747868</v>
      </c>
      <c r="BN115" s="10">
        <f t="shared" si="258"/>
        <v>43323.412529950234</v>
      </c>
      <c r="BO115" s="29">
        <v>0.47852798427228604</v>
      </c>
      <c r="BP115" s="30">
        <f t="shared" si="259"/>
        <v>0.52147201572771396</v>
      </c>
      <c r="BQ115" s="31">
        <v>9.9910917245192596</v>
      </c>
      <c r="BR115" s="25">
        <v>71613</v>
      </c>
      <c r="BS115" s="25">
        <v>21643</v>
      </c>
      <c r="BT115" s="25">
        <v>42745</v>
      </c>
      <c r="BU115" s="25">
        <v>5694</v>
      </c>
      <c r="BV115" s="18">
        <v>1101</v>
      </c>
      <c r="BW115" s="18">
        <v>430</v>
      </c>
      <c r="BX115" s="25">
        <v>23427</v>
      </c>
      <c r="BY115" s="25">
        <v>17143</v>
      </c>
      <c r="BZ115" s="25">
        <v>6284</v>
      </c>
      <c r="CA115" s="59">
        <v>0.2682375037350066</v>
      </c>
      <c r="CB115" s="25">
        <v>99503</v>
      </c>
      <c r="CC115" s="25">
        <v>3266</v>
      </c>
      <c r="CD115" s="17">
        <f t="shared" si="260"/>
        <v>3.2823130960875552E-2</v>
      </c>
      <c r="CE115" s="25">
        <v>1333</v>
      </c>
      <c r="CF115" s="25">
        <v>3151</v>
      </c>
      <c r="CG115" s="25">
        <v>4500</v>
      </c>
      <c r="CH115" s="25">
        <v>4904</v>
      </c>
      <c r="CI115" s="25">
        <v>3979</v>
      </c>
      <c r="CJ115" s="25">
        <v>2612</v>
      </c>
      <c r="CK115" s="25">
        <v>1527</v>
      </c>
      <c r="CL115" s="18">
        <v>841</v>
      </c>
      <c r="CM115" s="18">
        <v>580</v>
      </c>
      <c r="CN115" s="26">
        <v>4.2473641524736419</v>
      </c>
      <c r="CO115" s="27">
        <v>23427</v>
      </c>
      <c r="CP115" s="34">
        <f t="shared" si="261"/>
        <v>4.3867759422888124</v>
      </c>
      <c r="CQ115" s="18">
        <v>504</v>
      </c>
      <c r="CR115" s="18">
        <v>487</v>
      </c>
      <c r="CS115" s="18">
        <v>365</v>
      </c>
      <c r="CT115" s="25">
        <v>12759</v>
      </c>
      <c r="CU115" s="25">
        <v>8639</v>
      </c>
      <c r="CV115" s="18">
        <v>551</v>
      </c>
      <c r="CW115" s="18">
        <v>92</v>
      </c>
      <c r="CX115" s="18">
        <v>30</v>
      </c>
      <c r="CY115" s="25">
        <v>23427</v>
      </c>
      <c r="CZ115" s="25">
        <v>21977</v>
      </c>
      <c r="DA115" s="18">
        <v>236</v>
      </c>
      <c r="DB115" s="18">
        <v>353</v>
      </c>
      <c r="DC115" s="18">
        <v>791</v>
      </c>
      <c r="DD115" s="18">
        <v>54</v>
      </c>
      <c r="DE115" s="18">
        <v>16</v>
      </c>
      <c r="DF115" s="25">
        <v>23427</v>
      </c>
      <c r="DG115" s="25">
        <v>10526</v>
      </c>
      <c r="DH115" s="18">
        <v>327</v>
      </c>
      <c r="DI115" s="18">
        <v>30</v>
      </c>
      <c r="DJ115" s="25">
        <v>12307</v>
      </c>
      <c r="DK115" s="18">
        <v>57</v>
      </c>
      <c r="DL115" s="18">
        <v>180</v>
      </c>
      <c r="DM115" s="25">
        <f t="shared" si="262"/>
        <v>46096.643146796436</v>
      </c>
      <c r="DN115" s="17">
        <f t="shared" si="263"/>
        <v>0.52533401630597176</v>
      </c>
      <c r="DO115" s="17">
        <f t="shared" si="264"/>
        <v>2.4330900243309003E-3</v>
      </c>
      <c r="DP115" s="23">
        <f t="shared" si="265"/>
        <v>0.4645494514875998</v>
      </c>
      <c r="DQ115" s="23">
        <f t="shared" si="266"/>
        <v>0.53545054851240015</v>
      </c>
      <c r="DR115" s="25">
        <v>23427</v>
      </c>
      <c r="DS115" s="18">
        <v>383</v>
      </c>
      <c r="DT115" s="25">
        <v>20215</v>
      </c>
      <c r="DU115" s="18">
        <v>17</v>
      </c>
      <c r="DV115" s="25">
        <v>1431</v>
      </c>
      <c r="DW115" s="18">
        <v>7</v>
      </c>
      <c r="DX115" s="25">
        <v>1211</v>
      </c>
      <c r="DY115" s="18">
        <v>163</v>
      </c>
      <c r="DZ115" s="17">
        <f t="shared" si="267"/>
        <v>0.94105092414735136</v>
      </c>
      <c r="EA115" s="17">
        <f t="shared" si="268"/>
        <v>5.8949075852648636E-2</v>
      </c>
      <c r="EB115" s="25">
        <v>23427</v>
      </c>
      <c r="EC115" s="25">
        <v>18282</v>
      </c>
      <c r="ED115" s="25">
        <v>1049</v>
      </c>
      <c r="EE115" s="25">
        <v>2796</v>
      </c>
      <c r="EF115" s="17">
        <f t="shared" si="407"/>
        <v>0.11934946856191574</v>
      </c>
      <c r="EG115" s="25">
        <v>1164</v>
      </c>
      <c r="EH115" s="18">
        <v>136</v>
      </c>
      <c r="EI115" s="17">
        <f t="shared" si="270"/>
        <v>0.82515900456737956</v>
      </c>
      <c r="EJ115" s="17">
        <f t="shared" si="271"/>
        <v>4.9686259444231017E-2</v>
      </c>
      <c r="EK115" s="69">
        <f t="shared" si="272"/>
        <v>0.29719981218252439</v>
      </c>
      <c r="EL115" s="27">
        <v>68673</v>
      </c>
      <c r="EM115" s="25">
        <v>62737</v>
      </c>
      <c r="EN115" s="25">
        <v>5936</v>
      </c>
      <c r="EO115" s="59">
        <v>0.91356137055320152</v>
      </c>
      <c r="EP115" s="25">
        <v>29669</v>
      </c>
      <c r="EQ115" s="25">
        <v>28241</v>
      </c>
      <c r="ER115" s="25">
        <v>1428</v>
      </c>
      <c r="ES115" s="59">
        <v>0.95186895412720351</v>
      </c>
      <c r="ET115" s="25">
        <v>39004</v>
      </c>
      <c r="EU115" s="25">
        <v>34496</v>
      </c>
      <c r="EV115" s="25">
        <v>4508</v>
      </c>
      <c r="EW115" s="59">
        <v>0.88442211055276387</v>
      </c>
      <c r="EX115" s="25">
        <v>6628</v>
      </c>
      <c r="EY115" s="25">
        <v>6473</v>
      </c>
      <c r="EZ115" s="25">
        <v>155</v>
      </c>
      <c r="FA115" s="59">
        <v>0.97661436330718165</v>
      </c>
      <c r="FB115" s="25">
        <v>62045</v>
      </c>
      <c r="FC115" s="25">
        <v>56264</v>
      </c>
      <c r="FD115" s="25">
        <v>5781</v>
      </c>
      <c r="FE115" s="59">
        <v>0.90682569103070354</v>
      </c>
      <c r="FF115" s="25">
        <v>44393</v>
      </c>
      <c r="FG115" s="25">
        <v>20863</v>
      </c>
      <c r="FH115" s="25">
        <v>20622</v>
      </c>
      <c r="FI115" s="25">
        <v>2908</v>
      </c>
      <c r="FJ115" s="23">
        <f t="shared" si="273"/>
        <v>6.5505822990111054E-2</v>
      </c>
      <c r="FK115" s="23">
        <f t="shared" si="274"/>
        <v>0.46453269659631025</v>
      </c>
      <c r="FL115" s="36">
        <f t="shared" si="275"/>
        <v>7.1743466299862453</v>
      </c>
      <c r="FM115" s="25">
        <v>20582</v>
      </c>
      <c r="FN115" s="25">
        <v>10141</v>
      </c>
      <c r="FO115" s="17">
        <f t="shared" si="276"/>
        <v>0.49271207851520749</v>
      </c>
      <c r="FP115" s="25">
        <v>8883</v>
      </c>
      <c r="FQ115" s="17">
        <f t="shared" si="277"/>
        <v>0.43159071032941404</v>
      </c>
      <c r="FR115" s="25">
        <v>1558</v>
      </c>
      <c r="FS115" s="17">
        <f t="shared" si="278"/>
        <v>7.5697211155378488E-2</v>
      </c>
      <c r="FT115" s="25">
        <v>23811</v>
      </c>
      <c r="FU115" s="25">
        <v>10722</v>
      </c>
      <c r="FV115" s="25">
        <v>11739</v>
      </c>
      <c r="FW115" s="17">
        <f t="shared" si="279"/>
        <v>5.6696484817941289E-2</v>
      </c>
      <c r="FX115" s="17">
        <f t="shared" si="280"/>
        <v>0.49300743353912058</v>
      </c>
      <c r="FY115" s="25">
        <v>1350</v>
      </c>
      <c r="FZ115" s="25">
        <v>54934</v>
      </c>
      <c r="GA115" s="25">
        <v>11136</v>
      </c>
      <c r="GB115" s="25">
        <v>26285</v>
      </c>
      <c r="GC115" s="25">
        <v>8079</v>
      </c>
      <c r="GD115" s="25">
        <v>4567</v>
      </c>
      <c r="GE115" s="18">
        <v>126</v>
      </c>
      <c r="GF115" s="25">
        <v>3384</v>
      </c>
      <c r="GG115" s="18">
        <v>114</v>
      </c>
      <c r="GH115" s="18">
        <v>111</v>
      </c>
      <c r="GI115" s="18">
        <v>1132</v>
      </c>
      <c r="GJ115" s="10">
        <f t="shared" si="281"/>
        <v>11136</v>
      </c>
      <c r="GK115" s="10">
        <f t="shared" si="400"/>
        <v>43798</v>
      </c>
      <c r="GL115" s="10">
        <f t="shared" si="401"/>
        <v>17513</v>
      </c>
      <c r="GM115" s="10">
        <f t="shared" si="282"/>
        <v>37421</v>
      </c>
      <c r="GN115" s="10">
        <f t="shared" si="402"/>
        <v>9434</v>
      </c>
      <c r="GO115" s="17">
        <f t="shared" si="283"/>
        <v>0.20271598645647504</v>
      </c>
      <c r="GP115" s="17">
        <f t="shared" si="403"/>
        <v>0.79728401354352496</v>
      </c>
      <c r="GQ115" s="17">
        <f t="shared" si="404"/>
        <v>0.31880074270943315</v>
      </c>
      <c r="GR115" s="17">
        <f t="shared" si="405"/>
        <v>0.17173335275057341</v>
      </c>
      <c r="GS115" s="17">
        <f t="shared" si="284"/>
        <v>0.55804237812647906</v>
      </c>
      <c r="GT115" s="25">
        <v>23882</v>
      </c>
      <c r="GU115" s="25">
        <v>4661</v>
      </c>
      <c r="GV115" s="25">
        <v>10379</v>
      </c>
      <c r="GW115" s="25">
        <v>4314</v>
      </c>
      <c r="GX115" s="25">
        <v>2488</v>
      </c>
      <c r="GY115" s="18">
        <v>81</v>
      </c>
      <c r="GZ115" s="25">
        <v>1285</v>
      </c>
      <c r="HA115" s="18">
        <v>49</v>
      </c>
      <c r="HB115" s="18">
        <v>84</v>
      </c>
      <c r="HC115" s="18">
        <v>541</v>
      </c>
      <c r="HD115" s="23">
        <f t="shared" si="285"/>
        <v>0.19516790888535299</v>
      </c>
      <c r="HE115" s="23">
        <f t="shared" si="286"/>
        <v>0.80483209111464704</v>
      </c>
      <c r="HF115" s="23">
        <f t="shared" si="287"/>
        <v>0.37023699857633363</v>
      </c>
      <c r="HG115" s="23">
        <f t="shared" si="288"/>
        <v>0.18959886106691232</v>
      </c>
      <c r="HH115" s="25">
        <v>31052</v>
      </c>
      <c r="HI115" s="25">
        <v>6475</v>
      </c>
      <c r="HJ115" s="25">
        <v>15906</v>
      </c>
      <c r="HK115" s="25">
        <v>3765</v>
      </c>
      <c r="HL115" s="25">
        <v>2079</v>
      </c>
      <c r="HM115" s="18">
        <v>45</v>
      </c>
      <c r="HN115" s="25">
        <v>2099</v>
      </c>
      <c r="HO115" s="18">
        <v>65</v>
      </c>
      <c r="HP115" s="18">
        <v>27</v>
      </c>
      <c r="HQ115" s="18">
        <v>591</v>
      </c>
      <c r="HR115" s="23">
        <f t="shared" si="289"/>
        <v>0.20852119026149685</v>
      </c>
      <c r="HS115" s="23">
        <f t="shared" si="290"/>
        <v>0.79147880973850315</v>
      </c>
      <c r="HT115" s="80">
        <f t="shared" si="291"/>
        <v>0.27924127270385163</v>
      </c>
      <c r="HU115" s="27">
        <v>82030</v>
      </c>
      <c r="HV115" s="25">
        <v>4144</v>
      </c>
      <c r="HW115" s="25">
        <v>7984</v>
      </c>
      <c r="HX115" s="18">
        <v>987</v>
      </c>
      <c r="HY115" s="25">
        <v>16655</v>
      </c>
      <c r="HZ115" s="25">
        <v>10000</v>
      </c>
      <c r="IA115" s="25">
        <v>2073</v>
      </c>
      <c r="IB115" s="18">
        <v>137</v>
      </c>
      <c r="IC115" s="25">
        <v>13309</v>
      </c>
      <c r="ID115" s="25">
        <v>18636</v>
      </c>
      <c r="IE115" s="25">
        <v>4784</v>
      </c>
      <c r="IF115" s="18">
        <v>613</v>
      </c>
      <c r="IG115" s="25">
        <v>2708</v>
      </c>
      <c r="IH115" s="17">
        <f t="shared" si="292"/>
        <v>0.34909179568450566</v>
      </c>
      <c r="II115" s="17">
        <f t="shared" si="293"/>
        <v>0.12190661952944044</v>
      </c>
      <c r="IJ115" s="30">
        <f t="shared" si="294"/>
        <v>8.2030000000000012</v>
      </c>
      <c r="IK115" s="17">
        <f t="shared" si="397"/>
        <v>0.11213402004915633</v>
      </c>
      <c r="IL115" s="25">
        <v>36507</v>
      </c>
      <c r="IM115" s="25">
        <v>2221</v>
      </c>
      <c r="IN115" s="25">
        <v>4694</v>
      </c>
      <c r="IO115" s="18">
        <v>786</v>
      </c>
      <c r="IP115" s="25">
        <v>12481</v>
      </c>
      <c r="IQ115" s="25">
        <v>4472</v>
      </c>
      <c r="IR115" s="25">
        <v>1069</v>
      </c>
      <c r="IS115" s="18">
        <v>91</v>
      </c>
      <c r="IT115" s="25">
        <v>6402</v>
      </c>
      <c r="IU115" s="25">
        <v>518</v>
      </c>
      <c r="IV115" s="25">
        <v>1866</v>
      </c>
      <c r="IW115" s="18">
        <v>293</v>
      </c>
      <c r="IX115" s="25">
        <v>1614</v>
      </c>
      <c r="IY115" s="17">
        <f t="shared" si="295"/>
        <v>0.7046045963787767</v>
      </c>
      <c r="IZ115" s="25">
        <v>45523</v>
      </c>
      <c r="JA115" s="25">
        <v>1923</v>
      </c>
      <c r="JB115" s="25">
        <v>3290</v>
      </c>
      <c r="JC115" s="18">
        <v>201</v>
      </c>
      <c r="JD115" s="25">
        <v>4174</v>
      </c>
      <c r="JE115" s="25">
        <v>5528</v>
      </c>
      <c r="JF115" s="25">
        <v>1004</v>
      </c>
      <c r="JG115" s="18">
        <v>46</v>
      </c>
      <c r="JH115" s="25">
        <v>6907</v>
      </c>
      <c r="JI115" s="25">
        <v>18118</v>
      </c>
      <c r="JJ115" s="25">
        <v>2918</v>
      </c>
      <c r="JK115" s="18">
        <v>320</v>
      </c>
      <c r="JL115" s="25">
        <v>1094</v>
      </c>
      <c r="JM115" s="80">
        <f t="shared" si="296"/>
        <v>0.35410671528677812</v>
      </c>
      <c r="JN115" s="27">
        <v>82030</v>
      </c>
      <c r="JO115" s="25">
        <v>63461</v>
      </c>
      <c r="JP115" s="18">
        <v>13</v>
      </c>
      <c r="JQ115" s="18">
        <v>90</v>
      </c>
      <c r="JR115" s="18">
        <v>320</v>
      </c>
      <c r="JS115" s="18">
        <v>332</v>
      </c>
      <c r="JT115" s="18">
        <v>62</v>
      </c>
      <c r="JU115" s="18">
        <v>1</v>
      </c>
      <c r="JV115" s="18">
        <v>74</v>
      </c>
      <c r="JW115" s="25">
        <v>17677</v>
      </c>
      <c r="JX115" s="17">
        <f t="shared" si="297"/>
        <v>0.21549433134219187</v>
      </c>
      <c r="JY115" s="17">
        <f t="shared" si="298"/>
        <v>0.78450566865780813</v>
      </c>
      <c r="JZ115" s="25">
        <v>7662</v>
      </c>
      <c r="KA115" s="25">
        <v>6407</v>
      </c>
      <c r="KB115" s="18">
        <v>6</v>
      </c>
      <c r="KC115" s="18">
        <v>10</v>
      </c>
      <c r="KD115" s="18">
        <v>27</v>
      </c>
      <c r="KE115" s="18">
        <v>60</v>
      </c>
      <c r="KF115" s="18">
        <v>1</v>
      </c>
      <c r="KG115" s="18">
        <v>1</v>
      </c>
      <c r="KH115" s="18">
        <v>1</v>
      </c>
      <c r="KI115" s="25">
        <v>1149</v>
      </c>
      <c r="KJ115" s="17">
        <f t="shared" si="299"/>
        <v>0.14996084573218479</v>
      </c>
      <c r="KK115" s="25">
        <v>74368</v>
      </c>
      <c r="KL115" s="25">
        <v>57054</v>
      </c>
      <c r="KM115" s="18">
        <v>7</v>
      </c>
      <c r="KN115" s="18">
        <v>80</v>
      </c>
      <c r="KO115" s="18">
        <v>293</v>
      </c>
      <c r="KP115" s="18">
        <v>272</v>
      </c>
      <c r="KQ115" s="18">
        <v>61</v>
      </c>
      <c r="KR115" s="18" t="s">
        <v>764</v>
      </c>
      <c r="KS115" s="18">
        <v>73</v>
      </c>
      <c r="KT115" s="25">
        <v>16528</v>
      </c>
      <c r="KU115" s="69">
        <f t="shared" si="408"/>
        <v>0.22224612736660929</v>
      </c>
      <c r="KV115" s="27">
        <v>102769</v>
      </c>
      <c r="KW115" s="25">
        <v>97937</v>
      </c>
      <c r="KX115" s="25">
        <v>4832</v>
      </c>
      <c r="KY115" s="59">
        <v>4.7018069651354001E-2</v>
      </c>
      <c r="KZ115" s="25">
        <v>2395</v>
      </c>
      <c r="LA115" s="18">
        <v>1430</v>
      </c>
      <c r="LB115" s="25">
        <v>1862</v>
      </c>
      <c r="LC115" s="18">
        <v>1605</v>
      </c>
      <c r="LD115" s="25">
        <v>46909</v>
      </c>
      <c r="LE115" s="25">
        <v>44836</v>
      </c>
      <c r="LF115" s="25">
        <v>2073</v>
      </c>
      <c r="LG115" s="59">
        <v>4.419194610842269E-2</v>
      </c>
      <c r="LH115" s="25">
        <v>55860</v>
      </c>
      <c r="LI115" s="25">
        <v>53101</v>
      </c>
      <c r="LJ115" s="25">
        <v>2759</v>
      </c>
      <c r="LK115" s="35">
        <v>4.9391335481561043E-2</v>
      </c>
      <c r="LL115" s="27">
        <v>23427</v>
      </c>
      <c r="LM115" s="18">
        <v>134</v>
      </c>
      <c r="LN115" s="25">
        <v>14871</v>
      </c>
      <c r="LO115" s="18">
        <v>177</v>
      </c>
      <c r="LP115" s="18">
        <v>65</v>
      </c>
      <c r="LQ115" s="18">
        <v>111</v>
      </c>
      <c r="LR115" s="25">
        <v>8069</v>
      </c>
      <c r="LS115" s="23">
        <f t="shared" si="301"/>
        <v>0.34443163870747429</v>
      </c>
      <c r="LT115" s="23">
        <f t="shared" si="302"/>
        <v>0.65556836129252571</v>
      </c>
      <c r="LU115" s="17">
        <f t="shared" si="303"/>
        <v>0.64050027745763438</v>
      </c>
      <c r="LV115" s="25">
        <v>23427</v>
      </c>
      <c r="LW115" s="25">
        <v>1821</v>
      </c>
      <c r="LX115" s="25">
        <v>15731</v>
      </c>
      <c r="LY115" s="25">
        <v>3506</v>
      </c>
      <c r="LZ115" s="18">
        <v>407</v>
      </c>
      <c r="MA115" s="18">
        <v>618</v>
      </c>
      <c r="MB115" s="25">
        <v>1082</v>
      </c>
      <c r="MC115" s="18">
        <v>37</v>
      </c>
      <c r="MD115" s="18">
        <v>96</v>
      </c>
      <c r="ME115" s="18">
        <v>45</v>
      </c>
      <c r="MF115" s="18">
        <v>84</v>
      </c>
      <c r="MG115" s="17">
        <f t="shared" si="304"/>
        <v>7.4145217057241641E-2</v>
      </c>
      <c r="MH115" s="17">
        <f t="shared" si="305"/>
        <v>0.90297519955606775</v>
      </c>
      <c r="MI115" s="25">
        <v>23427</v>
      </c>
      <c r="MJ115" s="25">
        <v>1786</v>
      </c>
      <c r="MK115" s="25">
        <v>15316</v>
      </c>
      <c r="ML115" s="25">
        <v>4280</v>
      </c>
      <c r="MM115" s="18">
        <v>453</v>
      </c>
      <c r="MN115" s="18">
        <v>844</v>
      </c>
      <c r="MO115" s="18">
        <v>573</v>
      </c>
      <c r="MP115" s="18">
        <v>38</v>
      </c>
      <c r="MQ115" s="18">
        <v>5</v>
      </c>
      <c r="MR115" s="18">
        <v>47</v>
      </c>
      <c r="MS115" s="18">
        <v>85</v>
      </c>
      <c r="MT115" s="17">
        <f t="shared" si="306"/>
        <v>0.91454304861911473</v>
      </c>
      <c r="MU115" s="69">
        <f t="shared" si="307"/>
        <v>0.77173773850685112</v>
      </c>
      <c r="MV115" s="27">
        <v>23427</v>
      </c>
      <c r="MW115" s="25">
        <v>2911</v>
      </c>
      <c r="MX115" s="18">
        <v>62</v>
      </c>
      <c r="MY115" s="25">
        <v>9187</v>
      </c>
      <c r="MZ115" s="25">
        <v>5554</v>
      </c>
      <c r="NA115" s="25">
        <v>2759</v>
      </c>
      <c r="NB115" s="18">
        <v>27</v>
      </c>
      <c r="NC115" s="25">
        <v>2073</v>
      </c>
      <c r="ND115" s="18">
        <v>854</v>
      </c>
      <c r="NE115" s="17">
        <f t="shared" si="308"/>
        <v>0.12425833440047808</v>
      </c>
      <c r="NF115" s="10">
        <f t="shared" si="309"/>
        <v>12364.077047850771</v>
      </c>
      <c r="NG115" s="17">
        <f t="shared" si="310"/>
        <v>0.33051607119989757</v>
      </c>
      <c r="NH115" s="25">
        <v>23427</v>
      </c>
      <c r="NI115" s="25">
        <v>1588</v>
      </c>
      <c r="NJ115" s="18">
        <v>2</v>
      </c>
      <c r="NK115" s="18">
        <v>6</v>
      </c>
      <c r="NL115" s="18">
        <v>7</v>
      </c>
      <c r="NM115" s="25">
        <v>21069</v>
      </c>
      <c r="NN115" s="18">
        <v>704</v>
      </c>
      <c r="NO115" s="18">
        <v>42</v>
      </c>
      <c r="NP115" s="18" t="s">
        <v>764</v>
      </c>
      <c r="NQ115" s="32">
        <v>9</v>
      </c>
      <c r="NR115" s="27">
        <v>23427</v>
      </c>
      <c r="NS115" s="37">
        <f t="shared" si="311"/>
        <v>0.96367439279463862</v>
      </c>
      <c r="NT115" s="37">
        <f t="shared" si="312"/>
        <v>0.26003464320417491</v>
      </c>
      <c r="NU115" s="37">
        <f t="shared" si="313"/>
        <v>1.0376948972360029</v>
      </c>
      <c r="NV115" s="17">
        <f t="shared" si="314"/>
        <v>0.21071559647955568</v>
      </c>
      <c r="NW115" s="10">
        <f t="shared" si="315"/>
        <v>11913</v>
      </c>
      <c r="NX115" s="17">
        <f t="shared" si="316"/>
        <v>0.5085158150851582</v>
      </c>
      <c r="NY115" s="19">
        <f t="shared" si="317"/>
        <v>0.21469120005766909</v>
      </c>
      <c r="NZ115" s="25">
        <v>11514</v>
      </c>
      <c r="OA115" s="25">
        <v>5098</v>
      </c>
      <c r="OB115" s="18">
        <v>862</v>
      </c>
      <c r="OC115" s="25">
        <v>4558</v>
      </c>
      <c r="OD115" s="18">
        <v>223</v>
      </c>
      <c r="OE115" s="18">
        <v>321</v>
      </c>
      <c r="OF115" s="17">
        <f t="shared" si="318"/>
        <v>0.19456183036667093</v>
      </c>
      <c r="OG115" s="17">
        <f t="shared" si="319"/>
        <v>0.49148418491484186</v>
      </c>
      <c r="OH115" s="17">
        <f t="shared" si="320"/>
        <v>0.21761215691296368</v>
      </c>
      <c r="OI115" s="69">
        <f t="shared" si="321"/>
        <v>1.3702138558074017E-2</v>
      </c>
      <c r="OJ115" s="27">
        <v>23427</v>
      </c>
      <c r="OK115" s="18">
        <v>276</v>
      </c>
      <c r="OL115" s="25">
        <v>7936</v>
      </c>
      <c r="OM115" s="25">
        <v>3510</v>
      </c>
      <c r="ON115" s="18">
        <v>134</v>
      </c>
      <c r="OO115" s="18">
        <v>96</v>
      </c>
      <c r="OP115" s="18">
        <v>63</v>
      </c>
      <c r="OQ115" s="25">
        <v>10434</v>
      </c>
      <c r="OR115" s="69">
        <f t="shared" si="322"/>
        <v>0.35894480727365857</v>
      </c>
      <c r="OS115" s="85">
        <v>14024</v>
      </c>
      <c r="OT115" s="22">
        <v>14024</v>
      </c>
      <c r="OU115" s="38">
        <f t="shared" si="409"/>
        <v>0.13759136620063772</v>
      </c>
      <c r="OV115" s="39">
        <v>0.73616871078151747</v>
      </c>
      <c r="OW115" s="22">
        <v>1032403</v>
      </c>
      <c r="OX115" s="36">
        <f t="shared" si="410"/>
        <v>42243865.953999996</v>
      </c>
      <c r="OY115" s="36">
        <f t="shared" si="411"/>
        <v>950187.44385423197</v>
      </c>
      <c r="OZ115" s="22">
        <v>6924</v>
      </c>
      <c r="PA115" s="22">
        <v>6924</v>
      </c>
      <c r="PB115" s="38">
        <f t="shared" si="412"/>
        <v>6.793230316409124E-2</v>
      </c>
      <c r="PC115" s="39">
        <v>0.5399162333911034</v>
      </c>
      <c r="PD115" s="22">
        <v>373838</v>
      </c>
      <c r="PE115" s="40">
        <f t="shared" si="327"/>
        <v>15296703.284</v>
      </c>
      <c r="PF115" s="36">
        <f t="shared" si="328"/>
        <v>2126754.2137957551</v>
      </c>
      <c r="PG115" s="22">
        <v>16026</v>
      </c>
      <c r="PH115" s="22">
        <v>16026</v>
      </c>
      <c r="PI115" s="38">
        <f t="shared" si="413"/>
        <v>0.15723325974981603</v>
      </c>
      <c r="PJ115" s="39">
        <v>9.3937351803319608E-2</v>
      </c>
      <c r="PK115" s="22">
        <v>150544</v>
      </c>
      <c r="PL115" s="41">
        <f t="shared" si="330"/>
        <v>6159959.392</v>
      </c>
      <c r="PM115" s="36">
        <f t="shared" si="331"/>
        <v>1310071.4271261203</v>
      </c>
      <c r="PN115" s="22">
        <v>9486</v>
      </c>
      <c r="PO115" s="22">
        <v>9486</v>
      </c>
      <c r="PP115" s="38">
        <f t="shared" si="414"/>
        <v>9.3068432671081683E-2</v>
      </c>
      <c r="PQ115" s="39">
        <v>0.55581699346405233</v>
      </c>
      <c r="PR115" s="22">
        <v>527248</v>
      </c>
      <c r="PS115" s="41">
        <f t="shared" si="333"/>
        <v>21573933.664000001</v>
      </c>
      <c r="PT115" s="36">
        <f t="shared" si="334"/>
        <v>1243788.6728313875</v>
      </c>
      <c r="PU115" s="22">
        <v>11035</v>
      </c>
      <c r="PV115" s="22">
        <v>11035</v>
      </c>
      <c r="PW115" s="38">
        <f t="shared" si="415"/>
        <v>0.10826588177581555</v>
      </c>
      <c r="PX115" s="39">
        <v>0.2632723153602175</v>
      </c>
      <c r="PY115" s="22">
        <v>290521</v>
      </c>
      <c r="PZ115" s="36">
        <f t="shared" si="336"/>
        <v>1683573.7844236253</v>
      </c>
      <c r="QA115" s="22">
        <v>5774</v>
      </c>
      <c r="QB115" s="22">
        <v>5774</v>
      </c>
      <c r="QC115" s="39">
        <v>6.3760166262556286</v>
      </c>
      <c r="QD115" s="22">
        <v>3681512</v>
      </c>
      <c r="QE115" s="22">
        <f t="shared" si="337"/>
        <v>5931.3248888888847</v>
      </c>
      <c r="QF115" s="22"/>
      <c r="QG115" s="22"/>
      <c r="QH115" s="22"/>
      <c r="QI115" s="38">
        <f t="shared" si="416"/>
        <v>0</v>
      </c>
      <c r="QJ115" s="39">
        <v>0</v>
      </c>
      <c r="QK115" s="22"/>
      <c r="QL115" s="42">
        <f t="shared" si="339"/>
        <v>0</v>
      </c>
      <c r="QM115" s="22">
        <f t="shared" si="417"/>
        <v>38656</v>
      </c>
      <c r="QN115" s="22">
        <v>36137</v>
      </c>
      <c r="QO115" s="22">
        <v>36137</v>
      </c>
      <c r="QP115" s="38">
        <f t="shared" si="418"/>
        <v>0.35454500858474369</v>
      </c>
      <c r="QQ115" s="39">
        <v>0.13392616985361264</v>
      </c>
      <c r="QR115" s="22">
        <v>483969</v>
      </c>
      <c r="QS115" s="36">
        <f t="shared" si="342"/>
        <v>8496629.7727686614</v>
      </c>
      <c r="QT115" s="22">
        <v>2519</v>
      </c>
      <c r="QU115" s="22">
        <v>2519</v>
      </c>
      <c r="QV115" s="38">
        <f t="shared" si="419"/>
        <v>2.4714250674515575E-2</v>
      </c>
      <c r="QW115" s="39">
        <v>0.18649861055974593</v>
      </c>
      <c r="QX115" s="22">
        <v>46979</v>
      </c>
      <c r="QY115" s="36">
        <f t="shared" si="344"/>
        <v>592274.13447724655</v>
      </c>
      <c r="QZ115" s="22"/>
      <c r="RA115" s="22"/>
      <c r="RB115" s="38">
        <f t="shared" si="420"/>
        <v>0</v>
      </c>
      <c r="RC115" s="39">
        <v>0</v>
      </c>
      <c r="RD115" s="22"/>
      <c r="RE115" s="36">
        <f t="shared" si="346"/>
        <v>0</v>
      </c>
      <c r="RF115" s="10">
        <f t="shared" si="421"/>
        <v>101925</v>
      </c>
      <c r="RG115" s="10">
        <f t="shared" si="422"/>
        <v>101925</v>
      </c>
      <c r="RH115" s="17">
        <f t="shared" si="423"/>
        <v>0.13109105571225177</v>
      </c>
      <c r="RI115" s="17">
        <f t="shared" si="424"/>
        <v>2.9950048872132728E-3</v>
      </c>
      <c r="RJ115" s="17">
        <f t="shared" si="425"/>
        <v>5.7926675381739672E-2</v>
      </c>
      <c r="RK115" s="17">
        <f t="shared" si="426"/>
        <v>0.12965420849972115</v>
      </c>
      <c r="RL115" s="17">
        <f t="shared" si="427"/>
        <v>7.5825610157864334E-2</v>
      </c>
      <c r="RM115" s="17">
        <f t="shared" si="428"/>
        <v>0.10263641423836309</v>
      </c>
      <c r="RN115" s="17">
        <f t="shared" si="429"/>
        <v>0.51798360194022963</v>
      </c>
      <c r="RO115" s="17">
        <f t="shared" si="430"/>
        <v>3.6107056293755387E-2</v>
      </c>
      <c r="RP115" s="17">
        <f t="shared" si="431"/>
        <v>0</v>
      </c>
      <c r="RQ115" s="17">
        <f t="shared" si="432"/>
        <v>0</v>
      </c>
      <c r="RR115" s="36">
        <f t="shared" si="433"/>
        <v>16403279.449277028</v>
      </c>
      <c r="RS115" s="36">
        <f t="shared" si="434"/>
        <v>159.61310754485331</v>
      </c>
      <c r="RT115" s="10">
        <f t="shared" si="435"/>
        <v>0</v>
      </c>
      <c r="RU115" s="17">
        <f t="shared" si="436"/>
        <v>0</v>
      </c>
      <c r="RV115" s="37">
        <f t="shared" si="437"/>
        <v>1.008280598479274</v>
      </c>
      <c r="RW115" s="36">
        <f t="shared" si="438"/>
        <v>0.99178740670824861</v>
      </c>
      <c r="RX115" s="85">
        <v>-2.8984009999999998</v>
      </c>
      <c r="RY115" s="93">
        <v>45</v>
      </c>
      <c r="RZ115" s="43" t="b">
        <v>0</v>
      </c>
      <c r="SA115" s="18" t="b">
        <v>0</v>
      </c>
      <c r="SB115" s="18" t="b">
        <v>1</v>
      </c>
      <c r="SC115" s="18" t="b">
        <v>0</v>
      </c>
      <c r="SD115" s="18" t="b">
        <v>0</v>
      </c>
      <c r="SE115" s="32" t="b">
        <v>1</v>
      </c>
      <c r="SF115" s="43" t="b">
        <v>0</v>
      </c>
      <c r="SG115" s="18" t="b">
        <v>0</v>
      </c>
      <c r="SH115" s="18"/>
      <c r="SI115" s="18"/>
      <c r="SJ115" s="18"/>
      <c r="SK115" s="18"/>
      <c r="SL115" s="18"/>
      <c r="SM115" s="18"/>
      <c r="SN115" s="18"/>
      <c r="SO115" s="18"/>
      <c r="SP115" s="18"/>
      <c r="SQ115" s="17">
        <f t="shared" si="365"/>
        <v>0</v>
      </c>
      <c r="SR115" s="17">
        <f t="shared" si="366"/>
        <v>0</v>
      </c>
      <c r="SS115" s="17">
        <f t="shared" si="367"/>
        <v>0</v>
      </c>
      <c r="ST115" s="17">
        <f t="shared" si="368"/>
        <v>0</v>
      </c>
      <c r="SU115" s="17">
        <f t="shared" si="369"/>
        <v>0</v>
      </c>
      <c r="SV115" s="17">
        <f t="shared" si="399"/>
        <v>0</v>
      </c>
      <c r="SW115" s="17">
        <f t="shared" si="370"/>
        <v>0</v>
      </c>
      <c r="SX115" s="17">
        <f t="shared" si="371"/>
        <v>0</v>
      </c>
      <c r="SY115" s="17">
        <f t="shared" si="372"/>
        <v>0</v>
      </c>
      <c r="SZ115" s="17">
        <f t="shared" si="373"/>
        <v>0</v>
      </c>
      <c r="TA115" s="17">
        <f t="shared" si="374"/>
        <v>0</v>
      </c>
      <c r="TB115" s="24">
        <f t="shared" si="375"/>
        <v>620</v>
      </c>
      <c r="TC115" s="69">
        <f t="shared" si="376"/>
        <v>1</v>
      </c>
      <c r="TD115" s="17">
        <f t="shared" si="398"/>
        <v>2.6014568158168575E-6</v>
      </c>
      <c r="TE115" s="95">
        <v>29</v>
      </c>
      <c r="TF115" s="71"/>
      <c r="TG115" s="71"/>
      <c r="TH115" s="71"/>
      <c r="TI115" s="71"/>
      <c r="TJ115" s="71"/>
      <c r="TK115" s="71">
        <v>43</v>
      </c>
      <c r="TL115" s="71"/>
      <c r="TM115" s="71">
        <v>51</v>
      </c>
      <c r="TN115" s="71">
        <v>12</v>
      </c>
      <c r="TO115" s="71"/>
      <c r="TP115" s="71">
        <v>2</v>
      </c>
      <c r="TQ115" s="71">
        <v>28</v>
      </c>
      <c r="TR115" s="72">
        <v>380</v>
      </c>
      <c r="TS115" s="72"/>
      <c r="TT115" s="72"/>
      <c r="TU115" s="72">
        <v>16</v>
      </c>
      <c r="TV115" s="72"/>
      <c r="TW115" s="72"/>
      <c r="TX115" s="72"/>
      <c r="TY115" s="72">
        <v>62</v>
      </c>
      <c r="TZ115" s="72">
        <v>100</v>
      </c>
      <c r="UA115" s="72"/>
      <c r="UB115" s="72">
        <v>84</v>
      </c>
      <c r="UC115" s="72"/>
      <c r="UD115" s="72"/>
      <c r="UE115" s="72"/>
      <c r="UF115" s="72"/>
      <c r="UG115" s="72"/>
      <c r="UH115" s="72">
        <v>1</v>
      </c>
      <c r="UI115" s="72">
        <v>93</v>
      </c>
      <c r="UJ115" s="73">
        <v>354</v>
      </c>
      <c r="UK115" s="73"/>
      <c r="UL115" s="73"/>
      <c r="UM115" s="73">
        <v>2</v>
      </c>
      <c r="UN115" s="73">
        <v>27</v>
      </c>
      <c r="UO115" s="73"/>
      <c r="UP115" s="73"/>
      <c r="UQ115" s="73">
        <v>114</v>
      </c>
      <c r="UR115" s="73">
        <v>104</v>
      </c>
      <c r="US115" s="73">
        <v>84</v>
      </c>
      <c r="UT115" s="73"/>
      <c r="UU115" s="73"/>
      <c r="UV115" s="73"/>
      <c r="UW115" s="73"/>
      <c r="UX115" s="73"/>
      <c r="UY115" s="73">
        <v>26</v>
      </c>
      <c r="UZ115" s="73">
        <v>1</v>
      </c>
      <c r="VA115" s="73">
        <v>83</v>
      </c>
      <c r="VB115" s="73">
        <v>366</v>
      </c>
      <c r="VC115" s="73"/>
      <c r="VD115" s="73"/>
      <c r="VE115" s="73">
        <v>2</v>
      </c>
      <c r="VF115" s="73">
        <v>27</v>
      </c>
      <c r="VG115" s="73">
        <v>1</v>
      </c>
      <c r="VH115" s="73"/>
      <c r="VI115" s="73">
        <v>130</v>
      </c>
      <c r="VJ115" s="73">
        <v>178</v>
      </c>
      <c r="VK115" s="73">
        <v>68</v>
      </c>
      <c r="VL115" s="73"/>
      <c r="VM115" s="73"/>
      <c r="VN115" s="73">
        <v>144</v>
      </c>
      <c r="VO115" s="73"/>
      <c r="VP115" s="73">
        <v>26</v>
      </c>
      <c r="VQ115" s="73">
        <v>1</v>
      </c>
      <c r="VR115" s="73">
        <v>225</v>
      </c>
      <c r="VS115" s="73">
        <v>425</v>
      </c>
      <c r="VT115" s="73"/>
      <c r="VU115" s="73"/>
      <c r="VV115" s="73"/>
      <c r="VW115" s="73">
        <v>28</v>
      </c>
      <c r="VX115" s="73"/>
      <c r="VY115" s="73"/>
      <c r="VZ115" s="73">
        <v>130</v>
      </c>
      <c r="WA115" s="73">
        <v>230</v>
      </c>
      <c r="WB115" s="73"/>
      <c r="WC115" s="73">
        <v>102</v>
      </c>
      <c r="WD115" s="73"/>
      <c r="WE115" s="73"/>
      <c r="WF115" s="73">
        <v>77</v>
      </c>
      <c r="WG115" s="73"/>
      <c r="WH115" s="73"/>
      <c r="WI115" s="73"/>
      <c r="WJ115" s="73">
        <v>26</v>
      </c>
      <c r="WK115" s="73"/>
      <c r="WL115" s="73"/>
      <c r="WM115" s="73"/>
      <c r="WN115" s="73">
        <v>74</v>
      </c>
      <c r="WO115" s="22">
        <f t="shared" si="377"/>
        <v>1554</v>
      </c>
      <c r="WP115" s="22">
        <f t="shared" si="378"/>
        <v>0</v>
      </c>
      <c r="WQ115" s="22">
        <f t="shared" si="379"/>
        <v>0</v>
      </c>
      <c r="WR115" s="22">
        <f t="shared" si="380"/>
        <v>20</v>
      </c>
      <c r="WS115" s="22">
        <f t="shared" si="381"/>
        <v>82</v>
      </c>
      <c r="WT115" s="22">
        <f t="shared" si="382"/>
        <v>1</v>
      </c>
      <c r="WU115" s="22">
        <f t="shared" si="383"/>
        <v>0</v>
      </c>
      <c r="WV115" s="22">
        <f t="shared" si="384"/>
        <v>306</v>
      </c>
      <c r="WW115" s="22">
        <f t="shared" si="385"/>
        <v>655</v>
      </c>
      <c r="WX115" s="22">
        <f t="shared" si="386"/>
        <v>0</v>
      </c>
      <c r="WY115" s="22">
        <f t="shared" si="387"/>
        <v>389</v>
      </c>
      <c r="WZ115" s="22">
        <f t="shared" si="388"/>
        <v>0</v>
      </c>
      <c r="XA115" s="22">
        <f t="shared" si="389"/>
        <v>0</v>
      </c>
      <c r="XB115" s="22">
        <f t="shared" si="390"/>
        <v>233</v>
      </c>
      <c r="XC115" s="22">
        <f t="shared" si="391"/>
        <v>0</v>
      </c>
      <c r="XD115" s="22">
        <f t="shared" si="392"/>
        <v>0</v>
      </c>
      <c r="XE115" s="22">
        <f t="shared" si="393"/>
        <v>78</v>
      </c>
      <c r="XF115" s="22">
        <f t="shared" si="394"/>
        <v>5</v>
      </c>
      <c r="XG115" s="93">
        <f t="shared" si="395"/>
        <v>503</v>
      </c>
    </row>
    <row r="116" spans="1:631" ht="17.100000000000001" customHeight="1" x14ac:dyDescent="0.2">
      <c r="A116" s="101"/>
      <c r="B116" s="27" t="s">
        <v>276</v>
      </c>
      <c r="C116" s="535" t="s">
        <v>277</v>
      </c>
      <c r="D116" s="25" t="s">
        <v>324</v>
      </c>
      <c r="E116" s="535" t="s">
        <v>325</v>
      </c>
      <c r="F116" s="25" t="s">
        <v>326</v>
      </c>
      <c r="G116" s="535" t="s">
        <v>325</v>
      </c>
      <c r="H116" s="25">
        <v>70</v>
      </c>
      <c r="I116" s="28">
        <v>7</v>
      </c>
      <c r="J116" s="17">
        <f t="shared" si="228"/>
        <v>0.90309909066595351</v>
      </c>
      <c r="K116" s="17">
        <f t="shared" si="229"/>
        <v>0.3242177052687884</v>
      </c>
      <c r="L116" s="17">
        <f t="shared" si="230"/>
        <v>1</v>
      </c>
      <c r="M116" s="17">
        <f t="shared" si="231"/>
        <v>0.10000738325419026</v>
      </c>
      <c r="N116" s="17">
        <f t="shared" si="232"/>
        <v>0.36590912027287176</v>
      </c>
      <c r="O116" s="17">
        <f t="shared" si="233"/>
        <v>0.16889542658464829</v>
      </c>
      <c r="P116" s="17">
        <f t="shared" si="234"/>
        <v>0.84161353449908471</v>
      </c>
      <c r="Q116" s="17">
        <f t="shared" si="235"/>
        <v>0.61631563794210797</v>
      </c>
      <c r="R116" s="69">
        <f t="shared" si="236"/>
        <v>0.94809500727096463</v>
      </c>
      <c r="S116" s="422">
        <f t="shared" si="237"/>
        <v>0.58535032286206778</v>
      </c>
      <c r="T116" s="17">
        <f t="shared" si="396"/>
        <v>0.41464967713793222</v>
      </c>
      <c r="U116" s="10">
        <f t="shared" si="238"/>
        <v>55270.728714100675</v>
      </c>
      <c r="V116" s="32">
        <v>5</v>
      </c>
      <c r="W116" s="550">
        <f t="shared" si="239"/>
        <v>0</v>
      </c>
      <c r="X116" s="550">
        <f t="shared" si="240"/>
        <v>0.47423921175095668</v>
      </c>
      <c r="Y116" s="550">
        <f t="shared" si="241"/>
        <v>0.52576078824904338</v>
      </c>
      <c r="Z116" s="551">
        <f t="shared" si="242"/>
        <v>70081.284269656244</v>
      </c>
      <c r="AA116" s="426">
        <f t="shared" si="243"/>
        <v>0.10457256461232606</v>
      </c>
      <c r="AB116" s="59">
        <f t="shared" si="244"/>
        <v>0.9611417580791749</v>
      </c>
      <c r="AC116" s="59">
        <f t="shared" si="245"/>
        <v>9.8864326412485951E-2</v>
      </c>
      <c r="AD116" s="59">
        <f t="shared" si="246"/>
        <v>0.36590912027287176</v>
      </c>
      <c r="AE116" s="59">
        <f t="shared" si="247"/>
        <v>0.38368436205789208</v>
      </c>
      <c r="AF116" s="59">
        <f t="shared" si="248"/>
        <v>0.47783498261567264</v>
      </c>
      <c r="AG116" s="59">
        <f t="shared" si="249"/>
        <v>8.6821342604974594E-2</v>
      </c>
      <c r="AH116" s="59">
        <f t="shared" si="250"/>
        <v>0.16889542658464829</v>
      </c>
      <c r="AI116" s="59">
        <f t="shared" si="251"/>
        <v>0.9383190692698582</v>
      </c>
      <c r="AJ116" s="59">
        <f t="shared" si="252"/>
        <v>0.86787911206204871</v>
      </c>
      <c r="AK116" s="59">
        <f t="shared" si="253"/>
        <v>0.15838646550091534</v>
      </c>
      <c r="AL116" s="35">
        <f t="shared" si="254"/>
        <v>1</v>
      </c>
      <c r="AM116" s="27">
        <v>133295</v>
      </c>
      <c r="AN116" s="25">
        <v>63420</v>
      </c>
      <c r="AO116" s="25">
        <v>69875</v>
      </c>
      <c r="AP116" s="17">
        <f t="shared" si="255"/>
        <v>2.588943499151123E-3</v>
      </c>
      <c r="AQ116" s="63">
        <v>90.762075134168157</v>
      </c>
      <c r="AR116" s="58">
        <v>2486.67836816</v>
      </c>
      <c r="AS116" s="24">
        <f t="shared" si="256"/>
        <v>53.603635157139635</v>
      </c>
      <c r="AT116" s="17">
        <f t="shared" si="406"/>
        <v>4.6292638723532196E-2</v>
      </c>
      <c r="AU116" s="25">
        <v>128815</v>
      </c>
      <c r="AV116" s="25">
        <v>59971</v>
      </c>
      <c r="AW116" s="25">
        <v>68844</v>
      </c>
      <c r="AX116" s="25">
        <v>4480</v>
      </c>
      <c r="AY116" s="25">
        <v>3449</v>
      </c>
      <c r="AZ116" s="25">
        <v>1031</v>
      </c>
      <c r="BA116" s="25">
        <v>13939</v>
      </c>
      <c r="BB116" s="25">
        <v>6449</v>
      </c>
      <c r="BC116" s="25">
        <v>7490</v>
      </c>
      <c r="BD116" s="63">
        <v>86.101468624833117</v>
      </c>
      <c r="BE116" s="25">
        <v>119356</v>
      </c>
      <c r="BF116" s="25">
        <v>56971</v>
      </c>
      <c r="BG116" s="25">
        <v>62385</v>
      </c>
      <c r="BH116" s="63">
        <v>91.321631802516634</v>
      </c>
      <c r="BI116" s="17">
        <v>0.10457256461232606</v>
      </c>
      <c r="BJ116" s="25">
        <v>34649</v>
      </c>
      <c r="BK116" s="25">
        <v>90306</v>
      </c>
      <c r="BL116" s="25">
        <v>8340</v>
      </c>
      <c r="BM116" s="17">
        <v>0.47603702965472949</v>
      </c>
      <c r="BN116" s="10">
        <f t="shared" si="258"/>
        <v>69841.644132172834</v>
      </c>
      <c r="BO116" s="29">
        <v>0.38368436205789208</v>
      </c>
      <c r="BP116" s="30">
        <f t="shared" si="259"/>
        <v>0.61631563794210797</v>
      </c>
      <c r="BQ116" s="31">
        <v>9.2352667596837428</v>
      </c>
      <c r="BR116" s="25">
        <v>98646</v>
      </c>
      <c r="BS116" s="25">
        <v>29163</v>
      </c>
      <c r="BT116" s="25">
        <v>60357</v>
      </c>
      <c r="BU116" s="25">
        <v>6700</v>
      </c>
      <c r="BV116" s="25">
        <v>1669</v>
      </c>
      <c r="BW116" s="18">
        <v>757</v>
      </c>
      <c r="BX116" s="25">
        <v>29912</v>
      </c>
      <c r="BY116" s="25">
        <v>23423</v>
      </c>
      <c r="BZ116" s="25">
        <v>6489</v>
      </c>
      <c r="CA116" s="59">
        <v>0.21693634661674246</v>
      </c>
      <c r="CB116" s="25">
        <v>128815</v>
      </c>
      <c r="CC116" s="25">
        <v>4480</v>
      </c>
      <c r="CD116" s="17">
        <f t="shared" si="260"/>
        <v>3.4778558397702129E-2</v>
      </c>
      <c r="CE116" s="25">
        <v>1141</v>
      </c>
      <c r="CF116" s="25">
        <v>3158</v>
      </c>
      <c r="CG116" s="25">
        <v>6152</v>
      </c>
      <c r="CH116" s="25">
        <v>7589</v>
      </c>
      <c r="CI116" s="25">
        <v>5256</v>
      </c>
      <c r="CJ116" s="25">
        <v>3199</v>
      </c>
      <c r="CK116" s="25">
        <v>1725</v>
      </c>
      <c r="CL116" s="18">
        <v>985</v>
      </c>
      <c r="CM116" s="18">
        <v>707</v>
      </c>
      <c r="CN116" s="26">
        <v>4.3064656325220652</v>
      </c>
      <c r="CO116" s="27">
        <v>29912</v>
      </c>
      <c r="CP116" s="34">
        <f t="shared" si="261"/>
        <v>4.4562382990104306</v>
      </c>
      <c r="CQ116" s="18">
        <v>418</v>
      </c>
      <c r="CR116" s="25">
        <v>1699</v>
      </c>
      <c r="CS116" s="25">
        <v>2079</v>
      </c>
      <c r="CT116" s="25">
        <v>14702</v>
      </c>
      <c r="CU116" s="25">
        <v>10856</v>
      </c>
      <c r="CV116" s="18">
        <v>76</v>
      </c>
      <c r="CW116" s="18">
        <v>59</v>
      </c>
      <c r="CX116" s="18">
        <v>23</v>
      </c>
      <c r="CY116" s="25">
        <v>29912</v>
      </c>
      <c r="CZ116" s="25">
        <v>27820</v>
      </c>
      <c r="DA116" s="18">
        <v>808</v>
      </c>
      <c r="DB116" s="18">
        <v>262</v>
      </c>
      <c r="DC116" s="18">
        <v>880</v>
      </c>
      <c r="DD116" s="18">
        <v>104</v>
      </c>
      <c r="DE116" s="18">
        <v>38</v>
      </c>
      <c r="DF116" s="25">
        <v>29912</v>
      </c>
      <c r="DG116" s="25">
        <v>2409</v>
      </c>
      <c r="DH116" s="25">
        <v>11279</v>
      </c>
      <c r="DI116" s="18">
        <v>605</v>
      </c>
      <c r="DJ116" s="25">
        <v>15570</v>
      </c>
      <c r="DK116" s="18">
        <v>27</v>
      </c>
      <c r="DL116" s="18">
        <v>22</v>
      </c>
      <c r="DM116" s="25">
        <f t="shared" si="262"/>
        <v>58946.901577962031</v>
      </c>
      <c r="DN116" s="17">
        <f t="shared" si="263"/>
        <v>0.52052687884461091</v>
      </c>
      <c r="DO116" s="17">
        <f t="shared" si="264"/>
        <v>9.0264776678256216E-4</v>
      </c>
      <c r="DP116" s="23">
        <f t="shared" si="265"/>
        <v>0.47783498261567264</v>
      </c>
      <c r="DQ116" s="23">
        <f t="shared" si="266"/>
        <v>0.5221650173843273</v>
      </c>
      <c r="DR116" s="25">
        <v>29912</v>
      </c>
      <c r="DS116" s="18">
        <v>141</v>
      </c>
      <c r="DT116" s="25">
        <v>17361</v>
      </c>
      <c r="DU116" s="18">
        <v>38</v>
      </c>
      <c r="DV116" s="25">
        <v>8595</v>
      </c>
      <c r="DW116" s="18">
        <v>48</v>
      </c>
      <c r="DX116" s="25">
        <v>3702</v>
      </c>
      <c r="DY116" s="18">
        <v>27</v>
      </c>
      <c r="DZ116" s="17">
        <f t="shared" si="267"/>
        <v>0.8737296068467505</v>
      </c>
      <c r="EA116" s="17">
        <f t="shared" si="268"/>
        <v>0.1262703931532495</v>
      </c>
      <c r="EB116" s="25">
        <v>29912</v>
      </c>
      <c r="EC116" s="25">
        <v>2425</v>
      </c>
      <c r="ED116" s="18">
        <v>172</v>
      </c>
      <c r="EE116" s="25">
        <v>25163</v>
      </c>
      <c r="EF116" s="17">
        <f t="shared" si="407"/>
        <v>0.8412342872425782</v>
      </c>
      <c r="EG116" s="25">
        <v>2020</v>
      </c>
      <c r="EH116" s="18">
        <v>132</v>
      </c>
      <c r="EI116" s="17">
        <f t="shared" si="270"/>
        <v>8.6821342604974594E-2</v>
      </c>
      <c r="EJ116" s="17">
        <f t="shared" si="271"/>
        <v>6.7531425514843535E-2</v>
      </c>
      <c r="EK116" s="69">
        <f t="shared" si="272"/>
        <v>0.3242177052687884</v>
      </c>
      <c r="EL116" s="27">
        <v>94626</v>
      </c>
      <c r="EM116" s="25">
        <v>90949</v>
      </c>
      <c r="EN116" s="25">
        <v>3677</v>
      </c>
      <c r="EO116" s="59">
        <v>0.9611417580791749</v>
      </c>
      <c r="EP116" s="25">
        <v>43051</v>
      </c>
      <c r="EQ116" s="25">
        <v>42051</v>
      </c>
      <c r="ER116" s="25">
        <v>1000</v>
      </c>
      <c r="ES116" s="59">
        <v>0.97677173584818011</v>
      </c>
      <c r="ET116" s="25">
        <v>51575</v>
      </c>
      <c r="EU116" s="25">
        <v>48898</v>
      </c>
      <c r="EV116" s="25">
        <v>2677</v>
      </c>
      <c r="EW116" s="59">
        <v>0.94809500727096463</v>
      </c>
      <c r="EX116" s="25">
        <v>10014</v>
      </c>
      <c r="EY116" s="25">
        <v>9727</v>
      </c>
      <c r="EZ116" s="25">
        <v>287</v>
      </c>
      <c r="FA116" s="59">
        <v>0.9713401238266427</v>
      </c>
      <c r="FB116" s="25">
        <v>84612</v>
      </c>
      <c r="FC116" s="25">
        <v>81222</v>
      </c>
      <c r="FD116" s="25">
        <v>3390</v>
      </c>
      <c r="FE116" s="59">
        <v>0.95993476102680475</v>
      </c>
      <c r="FF116" s="25">
        <v>53712</v>
      </c>
      <c r="FG116" s="25">
        <v>22050</v>
      </c>
      <c r="FH116" s="25">
        <v>29418</v>
      </c>
      <c r="FI116" s="25">
        <v>2244</v>
      </c>
      <c r="FJ116" s="23">
        <f t="shared" si="273"/>
        <v>4.1778373547810548E-2</v>
      </c>
      <c r="FK116" s="23">
        <f t="shared" si="274"/>
        <v>0.54769883824843613</v>
      </c>
      <c r="FL116" s="36">
        <f t="shared" si="275"/>
        <v>9.8262032085561497</v>
      </c>
      <c r="FM116" s="25">
        <v>25131</v>
      </c>
      <c r="FN116" s="25">
        <v>10480</v>
      </c>
      <c r="FO116" s="17">
        <f t="shared" si="276"/>
        <v>0.41701484222673191</v>
      </c>
      <c r="FP116" s="25">
        <v>13523</v>
      </c>
      <c r="FQ116" s="17">
        <f t="shared" si="277"/>
        <v>0.53810035414428392</v>
      </c>
      <c r="FR116" s="25">
        <v>1128</v>
      </c>
      <c r="FS116" s="17">
        <f t="shared" si="278"/>
        <v>4.4884803628984123E-2</v>
      </c>
      <c r="FT116" s="25">
        <v>28581</v>
      </c>
      <c r="FU116" s="25">
        <v>11570</v>
      </c>
      <c r="FV116" s="25">
        <v>15895</v>
      </c>
      <c r="FW116" s="17">
        <f t="shared" si="279"/>
        <v>3.9046919282040515E-2</v>
      </c>
      <c r="FX116" s="17">
        <f t="shared" si="280"/>
        <v>0.55613869353766487</v>
      </c>
      <c r="FY116" s="25">
        <v>1116</v>
      </c>
      <c r="FZ116" s="25">
        <v>77399</v>
      </c>
      <c r="GA116" s="25">
        <v>7652</v>
      </c>
      <c r="GB116" s="25">
        <v>41426</v>
      </c>
      <c r="GC116" s="25">
        <v>15097</v>
      </c>
      <c r="GD116" s="25">
        <v>7264</v>
      </c>
      <c r="GE116" s="18">
        <v>267</v>
      </c>
      <c r="GF116" s="25">
        <v>5358</v>
      </c>
      <c r="GG116" s="18">
        <v>183</v>
      </c>
      <c r="GH116" s="18">
        <v>97</v>
      </c>
      <c r="GI116" s="18">
        <v>55</v>
      </c>
      <c r="GJ116" s="10">
        <f t="shared" si="281"/>
        <v>7652</v>
      </c>
      <c r="GK116" s="10">
        <f t="shared" si="400"/>
        <v>69747</v>
      </c>
      <c r="GL116" s="10">
        <f t="shared" si="401"/>
        <v>28321</v>
      </c>
      <c r="GM116" s="10">
        <f t="shared" si="282"/>
        <v>49078</v>
      </c>
      <c r="GN116" s="10">
        <f t="shared" si="402"/>
        <v>13224</v>
      </c>
      <c r="GO116" s="17">
        <f t="shared" si="283"/>
        <v>9.8864326412485951E-2</v>
      </c>
      <c r="GP116" s="17">
        <f t="shared" si="403"/>
        <v>0.90113567358751401</v>
      </c>
      <c r="GQ116" s="17">
        <f t="shared" si="404"/>
        <v>0.36590912027287176</v>
      </c>
      <c r="GR116" s="17">
        <f t="shared" si="405"/>
        <v>0.17085492060620938</v>
      </c>
      <c r="GS116" s="17">
        <f t="shared" si="284"/>
        <v>0.63352239693019285</v>
      </c>
      <c r="GT116" s="25">
        <v>36223</v>
      </c>
      <c r="GU116" s="25">
        <v>3760</v>
      </c>
      <c r="GV116" s="25">
        <v>18243</v>
      </c>
      <c r="GW116" s="25">
        <v>8098</v>
      </c>
      <c r="GX116" s="25">
        <v>3625</v>
      </c>
      <c r="GY116" s="18">
        <v>163</v>
      </c>
      <c r="GZ116" s="25">
        <v>2184</v>
      </c>
      <c r="HA116" s="18">
        <v>62</v>
      </c>
      <c r="HB116" s="18">
        <v>45</v>
      </c>
      <c r="HC116" s="18">
        <v>43</v>
      </c>
      <c r="HD116" s="23">
        <f t="shared" si="285"/>
        <v>0.10380145211605886</v>
      </c>
      <c r="HE116" s="23">
        <f t="shared" si="286"/>
        <v>0.89619854788394115</v>
      </c>
      <c r="HF116" s="23">
        <f t="shared" si="287"/>
        <v>0.39256825773679704</v>
      </c>
      <c r="HG116" s="23">
        <f t="shared" si="288"/>
        <v>0.16900864091875328</v>
      </c>
      <c r="HH116" s="25">
        <v>41176</v>
      </c>
      <c r="HI116" s="25">
        <v>3892</v>
      </c>
      <c r="HJ116" s="25">
        <v>23183</v>
      </c>
      <c r="HK116" s="25">
        <v>6999</v>
      </c>
      <c r="HL116" s="25">
        <v>3639</v>
      </c>
      <c r="HM116" s="18">
        <v>104</v>
      </c>
      <c r="HN116" s="25">
        <v>3174</v>
      </c>
      <c r="HO116" s="18">
        <v>121</v>
      </c>
      <c r="HP116" s="18">
        <v>52</v>
      </c>
      <c r="HQ116" s="18">
        <v>12</v>
      </c>
      <c r="HR116" s="23">
        <f t="shared" si="289"/>
        <v>9.4521080240917044E-2</v>
      </c>
      <c r="HS116" s="23">
        <f t="shared" si="290"/>
        <v>0.90547891975908301</v>
      </c>
      <c r="HT116" s="80">
        <f t="shared" si="291"/>
        <v>0.34245677093452498</v>
      </c>
      <c r="HU116" s="27">
        <v>110887</v>
      </c>
      <c r="HV116" s="25">
        <v>4540</v>
      </c>
      <c r="HW116" s="25">
        <v>12980</v>
      </c>
      <c r="HX116" s="18">
        <v>1802</v>
      </c>
      <c r="HY116" s="25">
        <v>31626</v>
      </c>
      <c r="HZ116" s="25">
        <v>15157</v>
      </c>
      <c r="IA116" s="25">
        <v>2760</v>
      </c>
      <c r="IB116" s="18">
        <v>291</v>
      </c>
      <c r="IC116" s="25">
        <v>15010</v>
      </c>
      <c r="ID116" s="25">
        <v>16899</v>
      </c>
      <c r="IE116" s="25">
        <v>6769</v>
      </c>
      <c r="IF116" s="18">
        <v>1248</v>
      </c>
      <c r="IG116" s="18">
        <v>1805</v>
      </c>
      <c r="IH116" s="17">
        <f t="shared" si="292"/>
        <v>0.28908708865782284</v>
      </c>
      <c r="II116" s="17">
        <f t="shared" si="293"/>
        <v>0.13668870111013914</v>
      </c>
      <c r="IJ116" s="30">
        <f t="shared" si="294"/>
        <v>7.3158936464999673</v>
      </c>
      <c r="IK116" s="17">
        <f t="shared" si="397"/>
        <v>0.10000738325419026</v>
      </c>
      <c r="IL116" s="25">
        <v>52333</v>
      </c>
      <c r="IM116" s="25">
        <v>2630</v>
      </c>
      <c r="IN116" s="25">
        <v>8390</v>
      </c>
      <c r="IO116" s="18">
        <v>1268</v>
      </c>
      <c r="IP116" s="25">
        <v>20823</v>
      </c>
      <c r="IQ116" s="25">
        <v>5590</v>
      </c>
      <c r="IR116" s="25">
        <v>1318</v>
      </c>
      <c r="IS116" s="18">
        <v>176</v>
      </c>
      <c r="IT116" s="25">
        <v>7038</v>
      </c>
      <c r="IU116" s="25">
        <v>332</v>
      </c>
      <c r="IV116" s="25">
        <v>2875</v>
      </c>
      <c r="IW116" s="18">
        <v>622</v>
      </c>
      <c r="IX116" s="18">
        <v>1271</v>
      </c>
      <c r="IY116" s="17">
        <f t="shared" si="295"/>
        <v>0.76469913821107138</v>
      </c>
      <c r="IZ116" s="25">
        <v>58554</v>
      </c>
      <c r="JA116" s="25">
        <v>1910</v>
      </c>
      <c r="JB116" s="25">
        <v>4590</v>
      </c>
      <c r="JC116" s="18">
        <v>534</v>
      </c>
      <c r="JD116" s="25">
        <v>10803</v>
      </c>
      <c r="JE116" s="25">
        <v>9567</v>
      </c>
      <c r="JF116" s="25">
        <v>1442</v>
      </c>
      <c r="JG116" s="18">
        <v>115</v>
      </c>
      <c r="JH116" s="25">
        <v>7972</v>
      </c>
      <c r="JI116" s="25">
        <v>16567</v>
      </c>
      <c r="JJ116" s="25">
        <v>3894</v>
      </c>
      <c r="JK116" s="18">
        <v>626</v>
      </c>
      <c r="JL116" s="18">
        <v>534</v>
      </c>
      <c r="JM116" s="80">
        <f t="shared" si="296"/>
        <v>0.49263927314957134</v>
      </c>
      <c r="JN116" s="27">
        <v>110887</v>
      </c>
      <c r="JO116" s="25">
        <v>92274</v>
      </c>
      <c r="JP116" s="18">
        <v>21</v>
      </c>
      <c r="JQ116" s="18">
        <v>92</v>
      </c>
      <c r="JR116" s="18">
        <v>344</v>
      </c>
      <c r="JS116" s="18">
        <v>501</v>
      </c>
      <c r="JT116" s="18">
        <v>74</v>
      </c>
      <c r="JU116" s="18">
        <v>7</v>
      </c>
      <c r="JV116" s="18">
        <v>11</v>
      </c>
      <c r="JW116" s="25">
        <v>17563</v>
      </c>
      <c r="JX116" s="17">
        <f t="shared" si="297"/>
        <v>0.15838646550091534</v>
      </c>
      <c r="JY116" s="17">
        <f t="shared" si="298"/>
        <v>0.84161353449908471</v>
      </c>
      <c r="JZ116" s="25">
        <v>11913</v>
      </c>
      <c r="KA116" s="25">
        <v>10254</v>
      </c>
      <c r="KB116" s="18">
        <v>1</v>
      </c>
      <c r="KC116" s="18">
        <v>5</v>
      </c>
      <c r="KD116" s="18">
        <v>14</v>
      </c>
      <c r="KE116" s="18">
        <v>57</v>
      </c>
      <c r="KF116" s="18">
        <v>3</v>
      </c>
      <c r="KG116" s="18" t="s">
        <v>764</v>
      </c>
      <c r="KH116" s="18" t="s">
        <v>764</v>
      </c>
      <c r="KI116" s="25">
        <v>1579</v>
      </c>
      <c r="KJ116" s="17">
        <f t="shared" si="299"/>
        <v>0.13254427935868379</v>
      </c>
      <c r="KK116" s="25">
        <v>98974</v>
      </c>
      <c r="KL116" s="25">
        <v>82020</v>
      </c>
      <c r="KM116" s="18">
        <v>20</v>
      </c>
      <c r="KN116" s="18">
        <v>87</v>
      </c>
      <c r="KO116" s="18">
        <v>330</v>
      </c>
      <c r="KP116" s="18">
        <v>444</v>
      </c>
      <c r="KQ116" s="18">
        <v>71</v>
      </c>
      <c r="KR116" s="18">
        <v>7</v>
      </c>
      <c r="KS116" s="18">
        <v>11</v>
      </c>
      <c r="KT116" s="25">
        <v>15984</v>
      </c>
      <c r="KU116" s="69">
        <f t="shared" si="408"/>
        <v>0.16149695879725989</v>
      </c>
      <c r="KV116" s="27">
        <v>133295</v>
      </c>
      <c r="KW116" s="25">
        <v>128083</v>
      </c>
      <c r="KX116" s="25">
        <v>5212</v>
      </c>
      <c r="KY116" s="59">
        <v>3.9101241606962003E-2</v>
      </c>
      <c r="KZ116" s="25">
        <v>1878</v>
      </c>
      <c r="LA116" s="25">
        <v>1823</v>
      </c>
      <c r="LB116" s="25">
        <v>2550</v>
      </c>
      <c r="LC116" s="25">
        <v>2154</v>
      </c>
      <c r="LD116" s="25">
        <v>63420</v>
      </c>
      <c r="LE116" s="25">
        <v>60942</v>
      </c>
      <c r="LF116" s="25">
        <v>2478</v>
      </c>
      <c r="LG116" s="59">
        <v>3.9072847682119202E-2</v>
      </c>
      <c r="LH116" s="25">
        <v>69875</v>
      </c>
      <c r="LI116" s="25">
        <v>67141</v>
      </c>
      <c r="LJ116" s="25">
        <v>2734</v>
      </c>
      <c r="LK116" s="35">
        <v>3.9127012522361358E-2</v>
      </c>
      <c r="LL116" s="27">
        <v>29912</v>
      </c>
      <c r="LM116" s="18">
        <v>202</v>
      </c>
      <c r="LN116" s="25">
        <v>27865</v>
      </c>
      <c r="LO116" s="25">
        <v>1433</v>
      </c>
      <c r="LP116" s="18">
        <v>63</v>
      </c>
      <c r="LQ116" s="18">
        <v>90</v>
      </c>
      <c r="LR116" s="18">
        <v>259</v>
      </c>
      <c r="LS116" s="23">
        <f t="shared" si="301"/>
        <v>8.6587322813586522E-3</v>
      </c>
      <c r="LT116" s="23">
        <f t="shared" si="302"/>
        <v>0.99134126771864139</v>
      </c>
      <c r="LU116" s="17">
        <f t="shared" si="303"/>
        <v>0.9383190692698582</v>
      </c>
      <c r="LV116" s="25">
        <v>29912</v>
      </c>
      <c r="LW116" s="18">
        <v>950</v>
      </c>
      <c r="LX116" s="25">
        <v>9907</v>
      </c>
      <c r="LY116" s="25">
        <v>14914</v>
      </c>
      <c r="LZ116" s="18">
        <v>978</v>
      </c>
      <c r="MA116" s="18">
        <v>176</v>
      </c>
      <c r="MB116" s="25">
        <v>2409</v>
      </c>
      <c r="MC116" s="18">
        <v>31</v>
      </c>
      <c r="MD116" s="18">
        <v>189</v>
      </c>
      <c r="ME116" s="18">
        <v>212</v>
      </c>
      <c r="MF116" s="18">
        <v>146</v>
      </c>
      <c r="MG116" s="17">
        <f t="shared" si="304"/>
        <v>8.745653918159936E-2</v>
      </c>
      <c r="MH116" s="17">
        <f t="shared" si="305"/>
        <v>0.86787911206204871</v>
      </c>
      <c r="MI116" s="25">
        <v>29912</v>
      </c>
      <c r="MJ116" s="25">
        <v>1573</v>
      </c>
      <c r="MK116" s="25">
        <v>9816</v>
      </c>
      <c r="ML116" s="25">
        <v>13684</v>
      </c>
      <c r="MM116" s="18">
        <v>920</v>
      </c>
      <c r="MN116" s="18">
        <v>163</v>
      </c>
      <c r="MO116" s="25">
        <v>3250</v>
      </c>
      <c r="MP116" s="18">
        <v>28</v>
      </c>
      <c r="MQ116" s="18">
        <v>3</v>
      </c>
      <c r="MR116" s="18">
        <v>323</v>
      </c>
      <c r="MS116" s="18">
        <v>152</v>
      </c>
      <c r="MT116" s="17">
        <f t="shared" si="306"/>
        <v>0.83926183471516447</v>
      </c>
      <c r="MU116" s="69">
        <f t="shared" si="307"/>
        <v>0.90309909066595351</v>
      </c>
      <c r="MV116" s="27">
        <v>29912</v>
      </c>
      <c r="MW116" s="25">
        <v>5052</v>
      </c>
      <c r="MX116" s="18">
        <v>236</v>
      </c>
      <c r="MY116" s="25">
        <v>5695</v>
      </c>
      <c r="MZ116" s="25">
        <v>6123</v>
      </c>
      <c r="NA116" s="25">
        <v>8616</v>
      </c>
      <c r="NB116" s="18">
        <v>162</v>
      </c>
      <c r="NC116" s="25">
        <v>3087</v>
      </c>
      <c r="ND116" s="18">
        <v>941</v>
      </c>
      <c r="NE116" s="17">
        <f t="shared" si="308"/>
        <v>0.16889542658464829</v>
      </c>
      <c r="NF116" s="10">
        <f t="shared" si="309"/>
        <v>21756.264375501472</v>
      </c>
      <c r="NG116" s="17">
        <f t="shared" si="310"/>
        <v>0.56014308638673438</v>
      </c>
      <c r="NH116" s="25">
        <v>29912</v>
      </c>
      <c r="NI116" s="25">
        <v>1932</v>
      </c>
      <c r="NJ116" s="18">
        <v>4</v>
      </c>
      <c r="NK116" s="18">
        <v>23</v>
      </c>
      <c r="NL116" s="18">
        <v>5</v>
      </c>
      <c r="NM116" s="25">
        <v>26944</v>
      </c>
      <c r="NN116" s="18">
        <v>940</v>
      </c>
      <c r="NO116" s="18">
        <v>48</v>
      </c>
      <c r="NP116" s="18" t="s">
        <v>764</v>
      </c>
      <c r="NQ116" s="32">
        <v>16</v>
      </c>
      <c r="NR116" s="27">
        <v>29912</v>
      </c>
      <c r="NS116" s="37">
        <f t="shared" si="311"/>
        <v>1.2736359989301953</v>
      </c>
      <c r="NT116" s="37">
        <f t="shared" si="312"/>
        <v>0.34367363606431695</v>
      </c>
      <c r="NU116" s="37">
        <f t="shared" si="313"/>
        <v>0.78515368664199281</v>
      </c>
      <c r="NV116" s="17">
        <f t="shared" si="314"/>
        <v>0.15943426902220056</v>
      </c>
      <c r="NW116" s="10">
        <f t="shared" si="315"/>
        <v>16911</v>
      </c>
      <c r="NX116" s="17">
        <f t="shared" si="316"/>
        <v>0.56535838459481147</v>
      </c>
      <c r="NY116" s="19">
        <f t="shared" si="317"/>
        <v>0.30476310620122909</v>
      </c>
      <c r="NZ116" s="25">
        <v>12828</v>
      </c>
      <c r="OA116" s="25">
        <v>13001</v>
      </c>
      <c r="OB116" s="25">
        <v>1110</v>
      </c>
      <c r="OC116" s="25">
        <v>8888</v>
      </c>
      <c r="OD116" s="18">
        <v>471</v>
      </c>
      <c r="OE116" s="25">
        <v>1799</v>
      </c>
      <c r="OF116" s="17">
        <f t="shared" si="318"/>
        <v>0.29713827226531159</v>
      </c>
      <c r="OG116" s="17">
        <f t="shared" si="319"/>
        <v>0.42885798341802622</v>
      </c>
      <c r="OH116" s="17">
        <f t="shared" si="320"/>
        <v>0.43464161540518853</v>
      </c>
      <c r="OI116" s="69">
        <f t="shared" si="321"/>
        <v>6.0143086386734421E-2</v>
      </c>
      <c r="OJ116" s="27">
        <v>29912</v>
      </c>
      <c r="OK116" s="18">
        <v>493</v>
      </c>
      <c r="OL116" s="25">
        <v>15980</v>
      </c>
      <c r="OM116" s="25">
        <v>8822</v>
      </c>
      <c r="ON116" s="18">
        <v>462</v>
      </c>
      <c r="OO116" s="18">
        <v>102</v>
      </c>
      <c r="OP116" s="18">
        <v>80</v>
      </c>
      <c r="OQ116" s="25">
        <v>15524</v>
      </c>
      <c r="OR116" s="69">
        <f t="shared" si="322"/>
        <v>0.56883525006686275</v>
      </c>
      <c r="OS116" s="85">
        <v>18331</v>
      </c>
      <c r="OT116" s="22">
        <v>17846</v>
      </c>
      <c r="OU116" s="38">
        <f t="shared" si="409"/>
        <v>0.30404634125564356</v>
      </c>
      <c r="OV116" s="39">
        <v>0.87315140647764211</v>
      </c>
      <c r="OW116" s="22">
        <v>1558226</v>
      </c>
      <c r="OX116" s="36">
        <f t="shared" si="410"/>
        <v>63759491.468000002</v>
      </c>
      <c r="OY116" s="36">
        <f t="shared" si="411"/>
        <v>1209144.6893199247</v>
      </c>
      <c r="OZ116" s="22">
        <v>6494</v>
      </c>
      <c r="PA116" s="22">
        <v>6494</v>
      </c>
      <c r="PB116" s="38">
        <f t="shared" si="412"/>
        <v>0.11063974784905017</v>
      </c>
      <c r="PC116" s="39">
        <v>0.56397135817677857</v>
      </c>
      <c r="PD116" s="22">
        <v>366243</v>
      </c>
      <c r="PE116" s="40">
        <f t="shared" si="327"/>
        <v>14985931.073999999</v>
      </c>
      <c r="PF116" s="36">
        <f t="shared" si="328"/>
        <v>1994676.7568442563</v>
      </c>
      <c r="PG116" s="22">
        <v>6317</v>
      </c>
      <c r="PH116" s="22">
        <v>6317</v>
      </c>
      <c r="PI116" s="38">
        <f t="shared" si="413"/>
        <v>0.10762415878694949</v>
      </c>
      <c r="PJ116" s="39">
        <v>0.13811619439607409</v>
      </c>
      <c r="PK116" s="22">
        <v>87248</v>
      </c>
      <c r="PL116" s="41">
        <f t="shared" si="330"/>
        <v>3570013.6639999999</v>
      </c>
      <c r="PM116" s="36">
        <f t="shared" si="331"/>
        <v>516393.43598874967</v>
      </c>
      <c r="PN116" s="22">
        <v>6205</v>
      </c>
      <c r="PO116" s="22">
        <v>6205</v>
      </c>
      <c r="PP116" s="38">
        <f t="shared" si="414"/>
        <v>0.10571598943691966</v>
      </c>
      <c r="PQ116" s="39">
        <v>0.6921676067687349</v>
      </c>
      <c r="PR116" s="22">
        <v>429490</v>
      </c>
      <c r="PS116" s="41">
        <f t="shared" si="333"/>
        <v>17573871.82</v>
      </c>
      <c r="PT116" s="36">
        <f t="shared" si="334"/>
        <v>813589.36484490393</v>
      </c>
      <c r="PU116" s="22">
        <v>9034</v>
      </c>
      <c r="PV116" s="22">
        <v>9034</v>
      </c>
      <c r="PW116" s="38">
        <f t="shared" si="415"/>
        <v>0.15391430275151205</v>
      </c>
      <c r="PX116" s="39">
        <v>0.29832189506309498</v>
      </c>
      <c r="PY116" s="22">
        <v>269504</v>
      </c>
      <c r="PZ116" s="36">
        <f t="shared" si="336"/>
        <v>1378287.7724044435</v>
      </c>
      <c r="QA116" s="22"/>
      <c r="QB116" s="22"/>
      <c r="QC116" s="39">
        <v>0</v>
      </c>
      <c r="QD116" s="22"/>
      <c r="QE116" s="22">
        <f t="shared" si="337"/>
        <v>0</v>
      </c>
      <c r="QF116" s="22"/>
      <c r="QG116" s="22"/>
      <c r="QH116" s="22"/>
      <c r="QI116" s="38">
        <f t="shared" si="416"/>
        <v>0</v>
      </c>
      <c r="QJ116" s="39">
        <v>0</v>
      </c>
      <c r="QK116" s="22"/>
      <c r="QL116" s="42">
        <f t="shared" si="339"/>
        <v>0</v>
      </c>
      <c r="QM116" s="22">
        <f t="shared" si="417"/>
        <v>12799</v>
      </c>
      <c r="QN116" s="22">
        <v>11199</v>
      </c>
      <c r="QO116" s="22">
        <v>11199</v>
      </c>
      <c r="QP116" s="38">
        <f t="shared" si="418"/>
        <v>0.19079989777664197</v>
      </c>
      <c r="QQ116" s="39">
        <v>0.17765604071792127</v>
      </c>
      <c r="QR116" s="22">
        <v>198957</v>
      </c>
      <c r="QS116" s="36">
        <f t="shared" si="342"/>
        <v>2633139.3537160316</v>
      </c>
      <c r="QT116" s="22">
        <v>1600</v>
      </c>
      <c r="QU116" s="22">
        <v>1600</v>
      </c>
      <c r="QV116" s="38">
        <f t="shared" si="419"/>
        <v>2.7259562143283074E-2</v>
      </c>
      <c r="QW116" s="39">
        <v>0.1978</v>
      </c>
      <c r="QX116" s="22">
        <v>31648</v>
      </c>
      <c r="QY116" s="36">
        <f t="shared" si="344"/>
        <v>376196.35377673461</v>
      </c>
      <c r="QZ116" s="22"/>
      <c r="RA116" s="22"/>
      <c r="RB116" s="38">
        <f t="shared" si="420"/>
        <v>0</v>
      </c>
      <c r="RC116" s="39">
        <v>0</v>
      </c>
      <c r="RD116" s="22"/>
      <c r="RE116" s="36">
        <f t="shared" si="346"/>
        <v>0</v>
      </c>
      <c r="RF116" s="10">
        <f t="shared" si="421"/>
        <v>59180</v>
      </c>
      <c r="RG116" s="10">
        <f t="shared" si="422"/>
        <v>58695</v>
      </c>
      <c r="RH116" s="17">
        <f t="shared" si="423"/>
        <v>7.5490699190881694E-2</v>
      </c>
      <c r="RI116" s="17">
        <f t="shared" si="424"/>
        <v>1.7247173103260541E-3</v>
      </c>
      <c r="RJ116" s="17">
        <f t="shared" si="425"/>
        <v>0.1355326441388712</v>
      </c>
      <c r="RK116" s="17">
        <f t="shared" si="426"/>
        <v>0.22358268406199042</v>
      </c>
      <c r="RL116" s="17">
        <f t="shared" si="427"/>
        <v>9.1194973467330909E-2</v>
      </c>
      <c r="RM116" s="17">
        <f t="shared" si="428"/>
        <v>0.15449183859320839</v>
      </c>
      <c r="RN116" s="17">
        <f t="shared" si="429"/>
        <v>0.29514775373654817</v>
      </c>
      <c r="RO116" s="17">
        <f t="shared" si="430"/>
        <v>4.216772979538147E-2</v>
      </c>
      <c r="RP116" s="17">
        <f t="shared" si="431"/>
        <v>0</v>
      </c>
      <c r="RQ116" s="17">
        <f t="shared" si="432"/>
        <v>0</v>
      </c>
      <c r="RR116" s="36">
        <f t="shared" si="433"/>
        <v>8921427.7268950455</v>
      </c>
      <c r="RS116" s="36">
        <f t="shared" si="434"/>
        <v>66.929950312427664</v>
      </c>
      <c r="RT116" s="10">
        <f t="shared" si="435"/>
        <v>485</v>
      </c>
      <c r="RU116" s="17">
        <f t="shared" si="436"/>
        <v>8.1953362622507603E-3</v>
      </c>
      <c r="RV116" s="37">
        <f t="shared" si="437"/>
        <v>2.2523656640757013</v>
      </c>
      <c r="RW116" s="36">
        <f t="shared" si="438"/>
        <v>0.44033909749052852</v>
      </c>
      <c r="RX116" s="85">
        <v>-0.41141149999999999</v>
      </c>
      <c r="RY116" s="93">
        <v>208</v>
      </c>
      <c r="RZ116" s="43" t="b">
        <v>0</v>
      </c>
      <c r="SA116" s="18" t="b">
        <v>0</v>
      </c>
      <c r="SB116" s="18" t="b">
        <v>0</v>
      </c>
      <c r="SC116" s="18" t="b">
        <v>0</v>
      </c>
      <c r="SD116" s="18" t="b">
        <v>0</v>
      </c>
      <c r="SE116" s="32" t="b">
        <v>1</v>
      </c>
      <c r="SF116" s="43" t="b">
        <v>0</v>
      </c>
      <c r="SG116" s="18" t="b">
        <v>0</v>
      </c>
      <c r="SH116" s="18"/>
      <c r="SI116" s="18"/>
      <c r="SJ116" s="18"/>
      <c r="SK116" s="18"/>
      <c r="SL116" s="18"/>
      <c r="SM116" s="18"/>
      <c r="SN116" s="18"/>
      <c r="SO116" s="18"/>
      <c r="SP116" s="18"/>
      <c r="SQ116" s="17">
        <f t="shared" si="365"/>
        <v>0</v>
      </c>
      <c r="SR116" s="17">
        <f t="shared" si="366"/>
        <v>0</v>
      </c>
      <c r="SS116" s="17">
        <f t="shared" si="367"/>
        <v>0</v>
      </c>
      <c r="ST116" s="17">
        <f t="shared" si="368"/>
        <v>0</v>
      </c>
      <c r="SU116" s="17">
        <f t="shared" si="369"/>
        <v>0</v>
      </c>
      <c r="SV116" s="17">
        <f t="shared" ref="SV116:SV147" si="439">SP116/MAX($SP$6:$SP$335)</f>
        <v>0</v>
      </c>
      <c r="SW116" s="17">
        <f t="shared" si="370"/>
        <v>0</v>
      </c>
      <c r="SX116" s="17">
        <f t="shared" si="371"/>
        <v>0</v>
      </c>
      <c r="SY116" s="17">
        <f t="shared" si="372"/>
        <v>0</v>
      </c>
      <c r="SZ116" s="17">
        <f t="shared" si="373"/>
        <v>0</v>
      </c>
      <c r="TA116" s="17">
        <f t="shared" si="374"/>
        <v>0</v>
      </c>
      <c r="TB116" s="24">
        <f t="shared" si="375"/>
        <v>620</v>
      </c>
      <c r="TC116" s="69">
        <f t="shared" si="376"/>
        <v>1</v>
      </c>
      <c r="TD116" s="17">
        <f t="shared" si="398"/>
        <v>2.6014568158168575E-6</v>
      </c>
      <c r="TE116" s="95"/>
      <c r="TF116" s="71"/>
      <c r="TG116" s="71"/>
      <c r="TH116" s="71"/>
      <c r="TI116" s="71"/>
      <c r="TJ116" s="71"/>
      <c r="TK116" s="71">
        <v>8</v>
      </c>
      <c r="TL116" s="71"/>
      <c r="TM116" s="71">
        <v>3</v>
      </c>
      <c r="TN116" s="71"/>
      <c r="TO116" s="71"/>
      <c r="TP116" s="71"/>
      <c r="TQ116" s="71"/>
      <c r="TR116" s="72">
        <v>3</v>
      </c>
      <c r="TS116" s="72"/>
      <c r="TT116" s="72"/>
      <c r="TU116" s="72"/>
      <c r="TV116" s="72"/>
      <c r="TW116" s="72"/>
      <c r="TX116" s="72"/>
      <c r="TY116" s="72"/>
      <c r="TZ116" s="72">
        <v>7</v>
      </c>
      <c r="UA116" s="72"/>
      <c r="UB116" s="72">
        <v>3</v>
      </c>
      <c r="UC116" s="72"/>
      <c r="UD116" s="72"/>
      <c r="UE116" s="72"/>
      <c r="UF116" s="72"/>
      <c r="UG116" s="72"/>
      <c r="UH116" s="72"/>
      <c r="UI116" s="72"/>
      <c r="UJ116" s="73">
        <v>1</v>
      </c>
      <c r="UK116" s="73"/>
      <c r="UL116" s="73"/>
      <c r="UM116" s="73"/>
      <c r="UN116" s="73">
        <v>1</v>
      </c>
      <c r="UO116" s="73"/>
      <c r="UP116" s="73"/>
      <c r="UQ116" s="73"/>
      <c r="UR116" s="73">
        <v>165</v>
      </c>
      <c r="US116" s="73">
        <v>4</v>
      </c>
      <c r="UT116" s="73"/>
      <c r="UU116" s="73"/>
      <c r="UV116" s="73"/>
      <c r="UW116" s="73"/>
      <c r="UX116" s="73"/>
      <c r="UY116" s="73"/>
      <c r="UZ116" s="73"/>
      <c r="VA116" s="73"/>
      <c r="VB116" s="73">
        <v>5</v>
      </c>
      <c r="VC116" s="73"/>
      <c r="VD116" s="73"/>
      <c r="VE116" s="73"/>
      <c r="VF116" s="73">
        <v>1</v>
      </c>
      <c r="VG116" s="73">
        <v>1</v>
      </c>
      <c r="VH116" s="73"/>
      <c r="VI116" s="73"/>
      <c r="VJ116" s="73">
        <v>165</v>
      </c>
      <c r="VK116" s="73"/>
      <c r="VL116" s="73"/>
      <c r="VM116" s="73"/>
      <c r="VN116" s="73">
        <v>2</v>
      </c>
      <c r="VO116" s="73"/>
      <c r="VP116" s="73"/>
      <c r="VQ116" s="73"/>
      <c r="VR116" s="73"/>
      <c r="VS116" s="73">
        <v>4</v>
      </c>
      <c r="VT116" s="73"/>
      <c r="VU116" s="73"/>
      <c r="VV116" s="73"/>
      <c r="VW116" s="73">
        <v>2</v>
      </c>
      <c r="VX116" s="73"/>
      <c r="VY116" s="73"/>
      <c r="VZ116" s="73"/>
      <c r="WA116" s="73">
        <v>172</v>
      </c>
      <c r="WB116" s="73"/>
      <c r="WC116" s="73">
        <v>1</v>
      </c>
      <c r="WD116" s="73"/>
      <c r="WE116" s="73"/>
      <c r="WF116" s="73">
        <v>2</v>
      </c>
      <c r="WG116" s="73"/>
      <c r="WH116" s="73"/>
      <c r="WI116" s="73"/>
      <c r="WJ116" s="73"/>
      <c r="WK116" s="73"/>
      <c r="WL116" s="73"/>
      <c r="WM116" s="73"/>
      <c r="WN116" s="73"/>
      <c r="WO116" s="22">
        <f t="shared" si="377"/>
        <v>13</v>
      </c>
      <c r="WP116" s="22">
        <f t="shared" si="378"/>
        <v>0</v>
      </c>
      <c r="WQ116" s="22">
        <f t="shared" si="379"/>
        <v>0</v>
      </c>
      <c r="WR116" s="22">
        <f t="shared" si="380"/>
        <v>0</v>
      </c>
      <c r="WS116" s="22">
        <f t="shared" si="381"/>
        <v>4</v>
      </c>
      <c r="WT116" s="22">
        <f t="shared" si="382"/>
        <v>1</v>
      </c>
      <c r="WU116" s="22">
        <f t="shared" si="383"/>
        <v>0</v>
      </c>
      <c r="WV116" s="22">
        <f t="shared" si="384"/>
        <v>0</v>
      </c>
      <c r="WW116" s="22">
        <f t="shared" si="385"/>
        <v>517</v>
      </c>
      <c r="WX116" s="22">
        <f t="shared" si="386"/>
        <v>0</v>
      </c>
      <c r="WY116" s="22">
        <f t="shared" si="387"/>
        <v>11</v>
      </c>
      <c r="WZ116" s="22">
        <f t="shared" si="388"/>
        <v>0</v>
      </c>
      <c r="XA116" s="22">
        <f t="shared" si="389"/>
        <v>0</v>
      </c>
      <c r="XB116" s="22">
        <f t="shared" si="390"/>
        <v>4</v>
      </c>
      <c r="XC116" s="22">
        <f t="shared" si="391"/>
        <v>0</v>
      </c>
      <c r="XD116" s="22">
        <f t="shared" si="392"/>
        <v>0</v>
      </c>
      <c r="XE116" s="22">
        <f t="shared" si="393"/>
        <v>0</v>
      </c>
      <c r="XF116" s="22">
        <f t="shared" si="394"/>
        <v>0</v>
      </c>
      <c r="XG116" s="93">
        <f t="shared" si="395"/>
        <v>0</v>
      </c>
    </row>
    <row r="117" spans="1:631" ht="17.100000000000001" customHeight="1" x14ac:dyDescent="0.2">
      <c r="A117" s="101"/>
      <c r="B117" s="27" t="s">
        <v>276</v>
      </c>
      <c r="C117" s="535" t="s">
        <v>277</v>
      </c>
      <c r="D117" s="25" t="s">
        <v>324</v>
      </c>
      <c r="E117" s="535" t="s">
        <v>325</v>
      </c>
      <c r="F117" s="25" t="s">
        <v>327</v>
      </c>
      <c r="G117" s="535" t="s">
        <v>328</v>
      </c>
      <c r="H117" s="25">
        <v>71</v>
      </c>
      <c r="I117" s="28">
        <v>2</v>
      </c>
      <c r="J117" s="17">
        <f t="shared" si="228"/>
        <v>0.87110710216483089</v>
      </c>
      <c r="K117" s="17">
        <f t="shared" si="229"/>
        <v>0.22279718951766048</v>
      </c>
      <c r="L117" s="17">
        <f t="shared" si="230"/>
        <v>1</v>
      </c>
      <c r="M117" s="17">
        <f t="shared" si="231"/>
        <v>3.9619399984760995E-2</v>
      </c>
      <c r="N117" s="17">
        <f t="shared" si="232"/>
        <v>0.27260924635845474</v>
      </c>
      <c r="O117" s="17">
        <f t="shared" si="233"/>
        <v>7.1781238131409034E-2</v>
      </c>
      <c r="P117" s="17">
        <f t="shared" si="234"/>
        <v>0.92421655162461824</v>
      </c>
      <c r="Q117" s="17">
        <f t="shared" si="235"/>
        <v>0.65615615615615608</v>
      </c>
      <c r="R117" s="69">
        <f t="shared" si="236"/>
        <v>0.95853039279135754</v>
      </c>
      <c r="S117" s="422">
        <f t="shared" si="237"/>
        <v>0.55742414185880529</v>
      </c>
      <c r="T117" s="17">
        <f t="shared" si="396"/>
        <v>0.44257585814119471</v>
      </c>
      <c r="U117" s="10">
        <f t="shared" si="238"/>
        <v>21626.91188392762</v>
      </c>
      <c r="V117" s="32">
        <v>5</v>
      </c>
      <c r="W117" s="550">
        <f t="shared" si="239"/>
        <v>0</v>
      </c>
      <c r="X117" s="550">
        <f t="shared" si="240"/>
        <v>0.44631303074769424</v>
      </c>
      <c r="Y117" s="550">
        <f t="shared" si="241"/>
        <v>0.55368696925230576</v>
      </c>
      <c r="Z117" s="551">
        <f t="shared" si="242"/>
        <v>27056.467439483175</v>
      </c>
      <c r="AA117" s="426">
        <f t="shared" si="243"/>
        <v>9.2538779519502318E-2</v>
      </c>
      <c r="AB117" s="59">
        <f t="shared" si="244"/>
        <v>0.96963236299029665</v>
      </c>
      <c r="AC117" s="59">
        <f t="shared" si="245"/>
        <v>8.1918936035465489E-2</v>
      </c>
      <c r="AD117" s="59">
        <f t="shared" si="246"/>
        <v>0.27260924635845474</v>
      </c>
      <c r="AE117" s="59">
        <f t="shared" si="247"/>
        <v>0.34384384384384392</v>
      </c>
      <c r="AF117" s="59">
        <f t="shared" si="248"/>
        <v>0.63216862894037218</v>
      </c>
      <c r="AG117" s="59">
        <f t="shared" si="249"/>
        <v>8.5263957462969997E-2</v>
      </c>
      <c r="AH117" s="59">
        <f t="shared" si="250"/>
        <v>7.1781238131409034E-2</v>
      </c>
      <c r="AI117" s="59">
        <f t="shared" si="251"/>
        <v>0.98490315229775915</v>
      </c>
      <c r="AJ117" s="59">
        <f t="shared" si="252"/>
        <v>0.75731105203190274</v>
      </c>
      <c r="AK117" s="59">
        <f t="shared" si="253"/>
        <v>7.5783448375381798E-2</v>
      </c>
      <c r="AL117" s="35">
        <f t="shared" si="254"/>
        <v>1</v>
      </c>
      <c r="AM117" s="27">
        <v>48866</v>
      </c>
      <c r="AN117" s="25">
        <v>22859</v>
      </c>
      <c r="AO117" s="25">
        <v>26007</v>
      </c>
      <c r="AP117" s="17">
        <f t="shared" si="255"/>
        <v>9.4910771618979533E-4</v>
      </c>
      <c r="AQ117" s="63">
        <v>87.895566578228937</v>
      </c>
      <c r="AR117" s="58">
        <v>1335.2110601700001</v>
      </c>
      <c r="AS117" s="24">
        <f t="shared" si="256"/>
        <v>36.597959272280399</v>
      </c>
      <c r="AT117" s="17">
        <f t="shared" si="406"/>
        <v>3.1606365904916875E-2</v>
      </c>
      <c r="AU117" s="25">
        <v>47694</v>
      </c>
      <c r="AV117" s="25">
        <v>21949</v>
      </c>
      <c r="AW117" s="25">
        <v>25745</v>
      </c>
      <c r="AX117" s="25">
        <v>1172</v>
      </c>
      <c r="AY117" s="18">
        <v>910</v>
      </c>
      <c r="AZ117" s="18">
        <v>262</v>
      </c>
      <c r="BA117" s="25">
        <v>4522</v>
      </c>
      <c r="BB117" s="25">
        <v>2084</v>
      </c>
      <c r="BC117" s="25">
        <v>2438</v>
      </c>
      <c r="BD117" s="63">
        <v>85.479901558654632</v>
      </c>
      <c r="BE117" s="25">
        <v>44344</v>
      </c>
      <c r="BF117" s="25">
        <v>20775</v>
      </c>
      <c r="BG117" s="25">
        <v>23569</v>
      </c>
      <c r="BH117" s="63">
        <v>88.145445288302426</v>
      </c>
      <c r="BI117" s="17">
        <v>9.2538779519502318E-2</v>
      </c>
      <c r="BJ117" s="25">
        <v>11221</v>
      </c>
      <c r="BK117" s="25">
        <v>32634</v>
      </c>
      <c r="BL117" s="25">
        <v>5011</v>
      </c>
      <c r="BM117" s="17">
        <v>0.49739535453821176</v>
      </c>
      <c r="BN117" s="10">
        <f t="shared" si="258"/>
        <v>24560.278605135747</v>
      </c>
      <c r="BO117" s="29">
        <v>0.34384384384384392</v>
      </c>
      <c r="BP117" s="30">
        <f t="shared" si="259"/>
        <v>0.65615615615615608</v>
      </c>
      <c r="BQ117" s="31">
        <v>15.355151069436785</v>
      </c>
      <c r="BR117" s="25">
        <v>37645</v>
      </c>
      <c r="BS117" s="25">
        <v>11232</v>
      </c>
      <c r="BT117" s="25">
        <v>22255</v>
      </c>
      <c r="BU117" s="25">
        <v>3371</v>
      </c>
      <c r="BV117" s="18">
        <v>528</v>
      </c>
      <c r="BW117" s="18">
        <v>259</v>
      </c>
      <c r="BX117" s="25">
        <v>10532</v>
      </c>
      <c r="BY117" s="25">
        <v>7805</v>
      </c>
      <c r="BZ117" s="25">
        <v>2727</v>
      </c>
      <c r="CA117" s="59">
        <v>0.25892518040258261</v>
      </c>
      <c r="CB117" s="25">
        <v>47694</v>
      </c>
      <c r="CC117" s="25">
        <v>1172</v>
      </c>
      <c r="CD117" s="17">
        <f t="shared" si="260"/>
        <v>2.4573321591814485E-2</v>
      </c>
      <c r="CE117" s="18">
        <v>351</v>
      </c>
      <c r="CF117" s="25">
        <v>1070</v>
      </c>
      <c r="CG117" s="25">
        <v>1877</v>
      </c>
      <c r="CH117" s="25">
        <v>2329</v>
      </c>
      <c r="CI117" s="25">
        <v>1964</v>
      </c>
      <c r="CJ117" s="25">
        <v>1407</v>
      </c>
      <c r="CK117" s="18">
        <v>807</v>
      </c>
      <c r="CL117" s="18">
        <v>442</v>
      </c>
      <c r="CM117" s="18">
        <v>285</v>
      </c>
      <c r="CN117" s="26">
        <v>4.5284846183061145</v>
      </c>
      <c r="CO117" s="27">
        <v>10532</v>
      </c>
      <c r="CP117" s="34">
        <f t="shared" si="261"/>
        <v>4.6397645271553358</v>
      </c>
      <c r="CQ117" s="18">
        <v>14</v>
      </c>
      <c r="CR117" s="18">
        <v>304</v>
      </c>
      <c r="CS117" s="18">
        <v>663</v>
      </c>
      <c r="CT117" s="25">
        <v>6566</v>
      </c>
      <c r="CU117" s="25">
        <v>2964</v>
      </c>
      <c r="CV117" s="18">
        <v>7</v>
      </c>
      <c r="CW117" s="18">
        <v>7</v>
      </c>
      <c r="CX117" s="18">
        <v>7</v>
      </c>
      <c r="CY117" s="25">
        <v>10532</v>
      </c>
      <c r="CZ117" s="25">
        <v>10154</v>
      </c>
      <c r="DA117" s="18">
        <v>169</v>
      </c>
      <c r="DB117" s="18">
        <v>41</v>
      </c>
      <c r="DC117" s="18">
        <v>131</v>
      </c>
      <c r="DD117" s="18">
        <v>12</v>
      </c>
      <c r="DE117" s="18">
        <v>25</v>
      </c>
      <c r="DF117" s="25">
        <v>10532</v>
      </c>
      <c r="DG117" s="25">
        <v>2491</v>
      </c>
      <c r="DH117" s="25">
        <v>4132</v>
      </c>
      <c r="DI117" s="18">
        <v>35</v>
      </c>
      <c r="DJ117" s="25">
        <v>3863</v>
      </c>
      <c r="DK117" s="18">
        <v>4</v>
      </c>
      <c r="DL117" s="18">
        <v>7</v>
      </c>
      <c r="DM117" s="25">
        <f t="shared" si="262"/>
        <v>29992.153627041396</v>
      </c>
      <c r="DN117" s="17">
        <f t="shared" si="263"/>
        <v>0.36678693505507026</v>
      </c>
      <c r="DO117" s="17">
        <f t="shared" si="264"/>
        <v>3.7979491074819596E-4</v>
      </c>
      <c r="DP117" s="23">
        <f t="shared" si="265"/>
        <v>0.63216862894037218</v>
      </c>
      <c r="DQ117" s="23">
        <f t="shared" si="266"/>
        <v>0.36783137105962782</v>
      </c>
      <c r="DR117" s="25">
        <v>10532</v>
      </c>
      <c r="DS117" s="18">
        <v>138</v>
      </c>
      <c r="DT117" s="25">
        <v>4769</v>
      </c>
      <c r="DU117" s="18">
        <v>9</v>
      </c>
      <c r="DV117" s="25">
        <v>4797</v>
      </c>
      <c r="DW117" s="18">
        <v>18</v>
      </c>
      <c r="DX117" s="18">
        <v>793</v>
      </c>
      <c r="DY117" s="18">
        <v>8</v>
      </c>
      <c r="DZ117" s="17">
        <f t="shared" si="267"/>
        <v>0.92223699202430687</v>
      </c>
      <c r="EA117" s="17">
        <f t="shared" si="268"/>
        <v>7.7763007975693133E-2</v>
      </c>
      <c r="EB117" s="25">
        <v>10532</v>
      </c>
      <c r="EC117" s="18">
        <v>843</v>
      </c>
      <c r="ED117" s="18">
        <v>55</v>
      </c>
      <c r="EE117" s="25">
        <v>9136</v>
      </c>
      <c r="EF117" s="17">
        <f t="shared" si="407"/>
        <v>0.86745157614887958</v>
      </c>
      <c r="EG117" s="18">
        <v>449</v>
      </c>
      <c r="EH117" s="18">
        <v>49</v>
      </c>
      <c r="EI117" s="17">
        <f t="shared" si="270"/>
        <v>8.5263957462969997E-2</v>
      </c>
      <c r="EJ117" s="17">
        <f t="shared" si="271"/>
        <v>4.2631978731484999E-2</v>
      </c>
      <c r="EK117" s="69">
        <f t="shared" si="272"/>
        <v>0.22279718951766048</v>
      </c>
      <c r="EL117" s="27">
        <v>36585</v>
      </c>
      <c r="EM117" s="25">
        <v>35474</v>
      </c>
      <c r="EN117" s="18">
        <v>1111</v>
      </c>
      <c r="EO117" s="59">
        <v>0.96963236299029665</v>
      </c>
      <c r="EP117" s="25">
        <v>16498</v>
      </c>
      <c r="EQ117" s="25">
        <v>16220</v>
      </c>
      <c r="ER117" s="18">
        <v>278</v>
      </c>
      <c r="ES117" s="59">
        <v>0.98314947266335329</v>
      </c>
      <c r="ET117" s="25">
        <v>20087</v>
      </c>
      <c r="EU117" s="25">
        <v>19254</v>
      </c>
      <c r="EV117" s="18">
        <v>833</v>
      </c>
      <c r="EW117" s="59">
        <v>0.95853039279135754</v>
      </c>
      <c r="EX117" s="25">
        <v>3197</v>
      </c>
      <c r="EY117" s="25">
        <v>3046</v>
      </c>
      <c r="EZ117" s="18">
        <v>151</v>
      </c>
      <c r="FA117" s="59">
        <v>0.95276822020644358</v>
      </c>
      <c r="FB117" s="25">
        <v>33388</v>
      </c>
      <c r="FC117" s="25">
        <v>32428</v>
      </c>
      <c r="FD117" s="18">
        <v>960</v>
      </c>
      <c r="FE117" s="59">
        <v>0.97124715466634715</v>
      </c>
      <c r="FF117" s="25">
        <v>16918</v>
      </c>
      <c r="FG117" s="25">
        <v>7276</v>
      </c>
      <c r="FH117" s="25">
        <v>9050</v>
      </c>
      <c r="FI117" s="18">
        <v>592</v>
      </c>
      <c r="FJ117" s="23">
        <f t="shared" si="273"/>
        <v>3.4992315876581158E-2</v>
      </c>
      <c r="FK117" s="23">
        <f t="shared" si="274"/>
        <v>0.53493320723489779</v>
      </c>
      <c r="FL117" s="36">
        <f t="shared" si="275"/>
        <v>12.29054054054054</v>
      </c>
      <c r="FM117" s="25">
        <v>7932</v>
      </c>
      <c r="FN117" s="25">
        <v>3528</v>
      </c>
      <c r="FO117" s="17">
        <f t="shared" si="276"/>
        <v>0.44478063540090773</v>
      </c>
      <c r="FP117" s="25">
        <v>4123</v>
      </c>
      <c r="FQ117" s="17">
        <f t="shared" si="277"/>
        <v>0.51979324256177506</v>
      </c>
      <c r="FR117" s="18">
        <v>281</v>
      </c>
      <c r="FS117" s="17">
        <f t="shared" si="278"/>
        <v>3.5426122037317195E-2</v>
      </c>
      <c r="FT117" s="25">
        <v>8986</v>
      </c>
      <c r="FU117" s="25">
        <v>3748</v>
      </c>
      <c r="FV117" s="25">
        <v>4927</v>
      </c>
      <c r="FW117" s="17">
        <f t="shared" si="279"/>
        <v>3.4609392388159362E-2</v>
      </c>
      <c r="FX117" s="17">
        <f t="shared" si="280"/>
        <v>0.54829735143556646</v>
      </c>
      <c r="FY117" s="18">
        <v>311</v>
      </c>
      <c r="FZ117" s="25">
        <v>31580</v>
      </c>
      <c r="GA117" s="25">
        <v>2587</v>
      </c>
      <c r="GB117" s="25">
        <v>20384</v>
      </c>
      <c r="GC117" s="25">
        <v>4559</v>
      </c>
      <c r="GD117" s="25">
        <v>2306</v>
      </c>
      <c r="GE117" s="18">
        <v>73</v>
      </c>
      <c r="GF117" s="18">
        <v>1588</v>
      </c>
      <c r="GG117" s="18">
        <v>43</v>
      </c>
      <c r="GH117" s="18">
        <v>26</v>
      </c>
      <c r="GI117" s="18">
        <v>14</v>
      </c>
      <c r="GJ117" s="10">
        <f t="shared" si="281"/>
        <v>2587</v>
      </c>
      <c r="GK117" s="10">
        <f t="shared" si="400"/>
        <v>28993</v>
      </c>
      <c r="GL117" s="10">
        <f t="shared" si="401"/>
        <v>8609</v>
      </c>
      <c r="GM117" s="10">
        <f t="shared" si="282"/>
        <v>22971</v>
      </c>
      <c r="GN117" s="10">
        <f t="shared" si="402"/>
        <v>4050</v>
      </c>
      <c r="GO117" s="17">
        <f t="shared" si="283"/>
        <v>8.1918936035465489E-2</v>
      </c>
      <c r="GP117" s="17">
        <f t="shared" si="403"/>
        <v>0.91808106396453448</v>
      </c>
      <c r="GQ117" s="17">
        <f t="shared" si="404"/>
        <v>0.27260924635845474</v>
      </c>
      <c r="GR117" s="17">
        <f t="shared" si="405"/>
        <v>0.12824572514249524</v>
      </c>
      <c r="GS117" s="17">
        <f t="shared" si="284"/>
        <v>0.59534515516149455</v>
      </c>
      <c r="GT117" s="25">
        <v>14507</v>
      </c>
      <c r="GU117" s="25">
        <v>1091</v>
      </c>
      <c r="GV117" s="25">
        <v>8933</v>
      </c>
      <c r="GW117" s="25">
        <v>2545</v>
      </c>
      <c r="GX117" s="25">
        <v>1240</v>
      </c>
      <c r="GY117" s="18">
        <v>39</v>
      </c>
      <c r="GZ117" s="18">
        <v>622</v>
      </c>
      <c r="HA117" s="18">
        <v>12</v>
      </c>
      <c r="HB117" s="18">
        <v>15</v>
      </c>
      <c r="HC117" s="18">
        <v>10</v>
      </c>
      <c r="HD117" s="23">
        <f t="shared" si="285"/>
        <v>7.520507341283518E-2</v>
      </c>
      <c r="HE117" s="23">
        <f t="shared" si="286"/>
        <v>0.92479492658716478</v>
      </c>
      <c r="HF117" s="23">
        <f t="shared" si="287"/>
        <v>0.30902323016474803</v>
      </c>
      <c r="HG117" s="23">
        <f t="shared" si="288"/>
        <v>0.13359068036120494</v>
      </c>
      <c r="HH117" s="25">
        <v>17073</v>
      </c>
      <c r="HI117" s="25">
        <v>1496</v>
      </c>
      <c r="HJ117" s="25">
        <v>11451</v>
      </c>
      <c r="HK117" s="25">
        <v>2014</v>
      </c>
      <c r="HL117" s="25">
        <v>1066</v>
      </c>
      <c r="HM117" s="18">
        <v>34</v>
      </c>
      <c r="HN117" s="18">
        <v>966</v>
      </c>
      <c r="HO117" s="18">
        <v>31</v>
      </c>
      <c r="HP117" s="18">
        <v>11</v>
      </c>
      <c r="HQ117" s="18">
        <v>4</v>
      </c>
      <c r="HR117" s="23">
        <f t="shared" si="289"/>
        <v>8.7623733380190943E-2</v>
      </c>
      <c r="HS117" s="23">
        <f t="shared" si="290"/>
        <v>0.91237626661980908</v>
      </c>
      <c r="HT117" s="80">
        <f t="shared" si="291"/>
        <v>0.24166813096702397</v>
      </c>
      <c r="HU117" s="27">
        <v>41579</v>
      </c>
      <c r="HV117" s="18">
        <v>1445</v>
      </c>
      <c r="HW117" s="18">
        <v>2016</v>
      </c>
      <c r="HX117" s="18">
        <v>441</v>
      </c>
      <c r="HY117" s="25">
        <v>9788</v>
      </c>
      <c r="HZ117" s="25">
        <v>14346</v>
      </c>
      <c r="IA117" s="18">
        <v>765</v>
      </c>
      <c r="IB117" s="18">
        <v>31</v>
      </c>
      <c r="IC117" s="25">
        <v>4684</v>
      </c>
      <c r="ID117" s="25">
        <v>3579</v>
      </c>
      <c r="IE117" s="25">
        <v>3448</v>
      </c>
      <c r="IF117" s="18">
        <v>464</v>
      </c>
      <c r="IG117" s="18">
        <v>572</v>
      </c>
      <c r="IH117" s="17">
        <f t="shared" si="292"/>
        <v>0.43110704923158327</v>
      </c>
      <c r="II117" s="17">
        <f t="shared" si="293"/>
        <v>0.34502994300007217</v>
      </c>
      <c r="IJ117" s="30">
        <f t="shared" si="294"/>
        <v>2.8982991774710718</v>
      </c>
      <c r="IK117" s="17">
        <f t="shared" si="397"/>
        <v>3.9619399984760995E-2</v>
      </c>
      <c r="IL117" s="25">
        <v>19290</v>
      </c>
      <c r="IM117" s="18">
        <v>691</v>
      </c>
      <c r="IN117" s="18">
        <v>1382</v>
      </c>
      <c r="IO117" s="18">
        <v>330</v>
      </c>
      <c r="IP117" s="25">
        <v>6791</v>
      </c>
      <c r="IQ117" s="25">
        <v>5277</v>
      </c>
      <c r="IR117" s="18">
        <v>319</v>
      </c>
      <c r="IS117" s="18">
        <v>15</v>
      </c>
      <c r="IT117" s="25">
        <v>2263</v>
      </c>
      <c r="IU117" s="25">
        <v>176</v>
      </c>
      <c r="IV117" s="25">
        <v>1401</v>
      </c>
      <c r="IW117" s="18">
        <v>232</v>
      </c>
      <c r="IX117" s="18">
        <v>413</v>
      </c>
      <c r="IY117" s="17">
        <f t="shared" si="295"/>
        <v>0.76671850699844479</v>
      </c>
      <c r="IZ117" s="25">
        <v>22289</v>
      </c>
      <c r="JA117" s="18">
        <v>754</v>
      </c>
      <c r="JB117" s="18">
        <v>634</v>
      </c>
      <c r="JC117" s="18">
        <v>111</v>
      </c>
      <c r="JD117" s="25">
        <v>2997</v>
      </c>
      <c r="JE117" s="25">
        <v>9069</v>
      </c>
      <c r="JF117" s="18">
        <v>446</v>
      </c>
      <c r="JG117" s="18">
        <v>16</v>
      </c>
      <c r="JH117" s="25">
        <v>2421</v>
      </c>
      <c r="JI117" s="25">
        <v>3403</v>
      </c>
      <c r="JJ117" s="25">
        <v>2047</v>
      </c>
      <c r="JK117" s="18">
        <v>232</v>
      </c>
      <c r="JL117" s="18">
        <v>159</v>
      </c>
      <c r="JM117" s="80">
        <f t="shared" si="296"/>
        <v>0.62860603885324595</v>
      </c>
      <c r="JN117" s="27">
        <v>41579</v>
      </c>
      <c r="JO117" s="25">
        <v>38093</v>
      </c>
      <c r="JP117" s="18">
        <v>2</v>
      </c>
      <c r="JQ117" s="18">
        <v>7</v>
      </c>
      <c r="JR117" s="18">
        <v>13</v>
      </c>
      <c r="JS117" s="18">
        <v>238</v>
      </c>
      <c r="JT117" s="18">
        <v>68</v>
      </c>
      <c r="JU117" s="18">
        <v>1</v>
      </c>
      <c r="JV117" s="18">
        <v>6</v>
      </c>
      <c r="JW117" s="25">
        <v>3151</v>
      </c>
      <c r="JX117" s="17">
        <f t="shared" si="297"/>
        <v>7.5783448375381798E-2</v>
      </c>
      <c r="JY117" s="17">
        <f t="shared" si="298"/>
        <v>0.92421655162461824</v>
      </c>
      <c r="JZ117" s="25">
        <v>3731</v>
      </c>
      <c r="KA117" s="25">
        <v>3362</v>
      </c>
      <c r="KB117" s="18">
        <v>1</v>
      </c>
      <c r="KC117" s="18" t="s">
        <v>764</v>
      </c>
      <c r="KD117" s="18">
        <v>1</v>
      </c>
      <c r="KE117" s="18">
        <v>21</v>
      </c>
      <c r="KF117" s="18">
        <v>3</v>
      </c>
      <c r="KG117" s="18" t="s">
        <v>764</v>
      </c>
      <c r="KH117" s="18">
        <v>3</v>
      </c>
      <c r="KI117" s="25">
        <v>340</v>
      </c>
      <c r="KJ117" s="17">
        <f t="shared" si="299"/>
        <v>9.1128383811310637E-2</v>
      </c>
      <c r="KK117" s="25">
        <v>37848</v>
      </c>
      <c r="KL117" s="25">
        <v>34731</v>
      </c>
      <c r="KM117" s="18">
        <v>1</v>
      </c>
      <c r="KN117" s="18">
        <v>7</v>
      </c>
      <c r="KO117" s="18">
        <v>12</v>
      </c>
      <c r="KP117" s="18">
        <v>217</v>
      </c>
      <c r="KQ117" s="18">
        <v>65</v>
      </c>
      <c r="KR117" s="18">
        <v>1</v>
      </c>
      <c r="KS117" s="18">
        <v>3</v>
      </c>
      <c r="KT117" s="25">
        <v>2811</v>
      </c>
      <c r="KU117" s="69">
        <f t="shared" si="408"/>
        <v>7.4270767279644892E-2</v>
      </c>
      <c r="KV117" s="27">
        <v>48866</v>
      </c>
      <c r="KW117" s="25">
        <v>46302</v>
      </c>
      <c r="KX117" s="25">
        <v>2564</v>
      </c>
      <c r="KY117" s="59">
        <v>5.2470020054843858E-2</v>
      </c>
      <c r="KZ117" s="18">
        <v>1029</v>
      </c>
      <c r="LA117" s="18">
        <v>967</v>
      </c>
      <c r="LB117" s="18">
        <v>1275</v>
      </c>
      <c r="LC117" s="18">
        <v>1017</v>
      </c>
      <c r="LD117" s="25">
        <v>22859</v>
      </c>
      <c r="LE117" s="25">
        <v>21727</v>
      </c>
      <c r="LF117" s="25">
        <v>1132</v>
      </c>
      <c r="LG117" s="59">
        <v>4.9520976420665823E-2</v>
      </c>
      <c r="LH117" s="25">
        <v>26007</v>
      </c>
      <c r="LI117" s="25">
        <v>24575</v>
      </c>
      <c r="LJ117" s="25">
        <v>1432</v>
      </c>
      <c r="LK117" s="35">
        <v>5.5062098665743839E-2</v>
      </c>
      <c r="LL117" s="27">
        <v>10532</v>
      </c>
      <c r="LM117" s="18">
        <v>4</v>
      </c>
      <c r="LN117" s="25">
        <v>10369</v>
      </c>
      <c r="LO117" s="18">
        <v>117</v>
      </c>
      <c r="LP117" s="18">
        <v>4</v>
      </c>
      <c r="LQ117" s="18">
        <v>5</v>
      </c>
      <c r="LR117" s="18">
        <v>33</v>
      </c>
      <c r="LS117" s="23">
        <f t="shared" si="301"/>
        <v>3.1333080136726169E-3</v>
      </c>
      <c r="LT117" s="23">
        <f t="shared" si="302"/>
        <v>0.99686669198632738</v>
      </c>
      <c r="LU117" s="17">
        <f t="shared" si="303"/>
        <v>0.98490315229775915</v>
      </c>
      <c r="LV117" s="25">
        <v>10532</v>
      </c>
      <c r="LW117" s="25">
        <v>1014</v>
      </c>
      <c r="LX117" s="25">
        <v>1138</v>
      </c>
      <c r="LY117" s="25">
        <v>5822</v>
      </c>
      <c r="LZ117" s="25">
        <v>1086</v>
      </c>
      <c r="MA117" s="18">
        <v>2</v>
      </c>
      <c r="MB117" s="25">
        <v>1316</v>
      </c>
      <c r="MC117" s="18">
        <v>151</v>
      </c>
      <c r="MD117" s="18">
        <v>2</v>
      </c>
      <c r="ME117" s="18" t="s">
        <v>764</v>
      </c>
      <c r="MF117" s="18">
        <v>1</v>
      </c>
      <c r="MG117" s="17">
        <f t="shared" si="304"/>
        <v>0.13947968097227498</v>
      </c>
      <c r="MH117" s="17">
        <f t="shared" si="305"/>
        <v>0.75731105203190274</v>
      </c>
      <c r="MI117" s="25">
        <v>10532</v>
      </c>
      <c r="MJ117" s="25">
        <v>1076</v>
      </c>
      <c r="MK117" s="25">
        <v>1089</v>
      </c>
      <c r="ML117" s="25">
        <v>5037</v>
      </c>
      <c r="MM117" s="25">
        <v>1254</v>
      </c>
      <c r="MN117" s="18">
        <v>295</v>
      </c>
      <c r="MO117" s="25">
        <v>1627</v>
      </c>
      <c r="MP117" s="18">
        <v>151</v>
      </c>
      <c r="MQ117" s="18">
        <v>0</v>
      </c>
      <c r="MR117" s="18">
        <v>2</v>
      </c>
      <c r="MS117" s="18">
        <v>1</v>
      </c>
      <c r="MT117" s="17">
        <f t="shared" si="306"/>
        <v>0.69815799468287121</v>
      </c>
      <c r="MU117" s="69">
        <f t="shared" si="307"/>
        <v>0.87110710216483089</v>
      </c>
      <c r="MV117" s="27">
        <v>10532</v>
      </c>
      <c r="MW117" s="18">
        <v>756</v>
      </c>
      <c r="MX117" s="18">
        <v>134</v>
      </c>
      <c r="MY117" s="25">
        <v>1641</v>
      </c>
      <c r="MZ117" s="18">
        <v>737</v>
      </c>
      <c r="NA117" s="25">
        <v>5956</v>
      </c>
      <c r="NB117" s="18">
        <v>599</v>
      </c>
      <c r="NC117" s="18">
        <v>685</v>
      </c>
      <c r="ND117" s="18">
        <v>24</v>
      </c>
      <c r="NE117" s="17">
        <f t="shared" si="308"/>
        <v>7.1781238131409034E-2</v>
      </c>
      <c r="NF117" s="10">
        <f t="shared" si="309"/>
        <v>3423.5343714394226</v>
      </c>
      <c r="NG117" s="17">
        <f t="shared" si="310"/>
        <v>0.70233573870110144</v>
      </c>
      <c r="NH117" s="25">
        <v>10532</v>
      </c>
      <c r="NI117" s="18">
        <v>15</v>
      </c>
      <c r="NJ117" s="18">
        <v>2</v>
      </c>
      <c r="NK117" s="18">
        <v>2</v>
      </c>
      <c r="NL117" s="18">
        <v>4</v>
      </c>
      <c r="NM117" s="25">
        <v>10359</v>
      </c>
      <c r="NN117" s="18">
        <v>139</v>
      </c>
      <c r="NO117" s="18">
        <v>9</v>
      </c>
      <c r="NP117" s="18" t="s">
        <v>764</v>
      </c>
      <c r="NQ117" s="32">
        <v>2</v>
      </c>
      <c r="NR117" s="27">
        <v>10532</v>
      </c>
      <c r="NS117" s="37">
        <f t="shared" si="311"/>
        <v>1.1750854538549182</v>
      </c>
      <c r="NT117" s="37">
        <f t="shared" si="312"/>
        <v>0.31708108984970801</v>
      </c>
      <c r="NU117" s="37">
        <f t="shared" si="313"/>
        <v>0.85100193923723344</v>
      </c>
      <c r="NV117" s="17">
        <f t="shared" si="314"/>
        <v>0.1728054958247035</v>
      </c>
      <c r="NW117" s="10">
        <f t="shared" si="315"/>
        <v>4380</v>
      </c>
      <c r="NX117" s="17">
        <f t="shared" si="316"/>
        <v>0.41587542726927457</v>
      </c>
      <c r="NY117" s="19">
        <f t="shared" si="317"/>
        <v>7.8934563607201427E-2</v>
      </c>
      <c r="NZ117" s="25">
        <v>6152</v>
      </c>
      <c r="OA117" s="25">
        <v>3294</v>
      </c>
      <c r="OB117" s="18">
        <v>400</v>
      </c>
      <c r="OC117" s="25">
        <v>2371</v>
      </c>
      <c r="OD117" s="18">
        <v>75</v>
      </c>
      <c r="OE117" s="18">
        <v>84</v>
      </c>
      <c r="OF117" s="17">
        <f t="shared" si="318"/>
        <v>0.22512343334599316</v>
      </c>
      <c r="OG117" s="17">
        <f t="shared" si="319"/>
        <v>0.58412457273072538</v>
      </c>
      <c r="OH117" s="17">
        <f t="shared" si="320"/>
        <v>0.3127611090011394</v>
      </c>
      <c r="OI117" s="69">
        <f t="shared" si="321"/>
        <v>7.975693125712115E-3</v>
      </c>
      <c r="OJ117" s="27">
        <v>10532</v>
      </c>
      <c r="OK117" s="18">
        <v>96</v>
      </c>
      <c r="OL117" s="25">
        <v>4761</v>
      </c>
      <c r="OM117" s="25">
        <v>1191</v>
      </c>
      <c r="ON117" s="18">
        <v>61</v>
      </c>
      <c r="OO117" s="18">
        <v>1</v>
      </c>
      <c r="OP117" s="18">
        <v>2</v>
      </c>
      <c r="OQ117" s="25">
        <v>6949</v>
      </c>
      <c r="OR117" s="69">
        <f t="shared" si="322"/>
        <v>0.46714774022028105</v>
      </c>
      <c r="OS117" s="85">
        <v>53518</v>
      </c>
      <c r="OT117" s="22">
        <v>53518</v>
      </c>
      <c r="OU117" s="38">
        <f t="shared" si="409"/>
        <v>0.45926765011284743</v>
      </c>
      <c r="OV117" s="39">
        <v>0.86550001868530213</v>
      </c>
      <c r="OW117" s="22">
        <v>4631983</v>
      </c>
      <c r="OX117" s="36">
        <f t="shared" si="410"/>
        <v>189531480.39399999</v>
      </c>
      <c r="OY117" s="36">
        <f t="shared" si="411"/>
        <v>3626078.9803330568</v>
      </c>
      <c r="OZ117" s="22">
        <v>1688</v>
      </c>
      <c r="PA117" s="22">
        <v>1688</v>
      </c>
      <c r="PB117" s="38">
        <f t="shared" si="412"/>
        <v>1.448566451269641E-2</v>
      </c>
      <c r="PC117" s="39">
        <v>0.59144549763033172</v>
      </c>
      <c r="PD117" s="22">
        <v>99836</v>
      </c>
      <c r="PE117" s="40">
        <f t="shared" si="327"/>
        <v>4085089.4479999999</v>
      </c>
      <c r="PF117" s="36">
        <f t="shared" si="328"/>
        <v>518480.80775378889</v>
      </c>
      <c r="PG117" s="22">
        <v>41544</v>
      </c>
      <c r="PH117" s="22">
        <v>27382</v>
      </c>
      <c r="PI117" s="38">
        <f t="shared" si="413"/>
        <v>0.23498013370062387</v>
      </c>
      <c r="PJ117" s="39">
        <v>0.13548279891899789</v>
      </c>
      <c r="PK117" s="22">
        <v>370979</v>
      </c>
      <c r="PL117" s="41">
        <f t="shared" si="330"/>
        <v>15179718.721999999</v>
      </c>
      <c r="PM117" s="36">
        <f t="shared" si="331"/>
        <v>2238386.1111673177</v>
      </c>
      <c r="PN117" s="22">
        <v>5025</v>
      </c>
      <c r="PO117" s="22">
        <v>5025</v>
      </c>
      <c r="PP117" s="38">
        <f t="shared" si="414"/>
        <v>4.3122312900651341E-2</v>
      </c>
      <c r="PQ117" s="39">
        <v>0.71773930348258697</v>
      </c>
      <c r="PR117" s="22">
        <v>360664</v>
      </c>
      <c r="PS117" s="41">
        <f t="shared" si="333"/>
        <v>14757649.551999999</v>
      </c>
      <c r="PT117" s="36">
        <f t="shared" si="334"/>
        <v>658869.71125634853</v>
      </c>
      <c r="PU117" s="22">
        <v>22475</v>
      </c>
      <c r="PV117" s="22">
        <v>22475</v>
      </c>
      <c r="PW117" s="38">
        <f t="shared" si="415"/>
        <v>0.19287044426709232</v>
      </c>
      <c r="PX117" s="39">
        <v>0.32180600667408227</v>
      </c>
      <c r="PY117" s="22">
        <v>723259</v>
      </c>
      <c r="PZ117" s="36">
        <f t="shared" si="336"/>
        <v>3428937.0915197995</v>
      </c>
      <c r="QA117" s="22"/>
      <c r="QB117" s="22"/>
      <c r="QC117" s="39">
        <v>0</v>
      </c>
      <c r="QD117" s="22"/>
      <c r="QE117" s="22">
        <f t="shared" si="337"/>
        <v>0</v>
      </c>
      <c r="QF117" s="22"/>
      <c r="QG117" s="22"/>
      <c r="QH117" s="22"/>
      <c r="QI117" s="38">
        <f t="shared" si="416"/>
        <v>0</v>
      </c>
      <c r="QJ117" s="39">
        <v>0</v>
      </c>
      <c r="QK117" s="22"/>
      <c r="QL117" s="42">
        <f t="shared" si="339"/>
        <v>0</v>
      </c>
      <c r="QM117" s="22">
        <f t="shared" si="417"/>
        <v>6441</v>
      </c>
      <c r="QN117" s="22">
        <v>4176</v>
      </c>
      <c r="QO117" s="22">
        <v>4176</v>
      </c>
      <c r="QP117" s="38">
        <f t="shared" si="418"/>
        <v>3.5836572870272636E-2</v>
      </c>
      <c r="QQ117" s="39">
        <v>0.17483955938697318</v>
      </c>
      <c r="QR117" s="22">
        <v>73013</v>
      </c>
      <c r="QS117" s="36">
        <f t="shared" si="342"/>
        <v>981872.48335727723</v>
      </c>
      <c r="QT117" s="22">
        <v>1908</v>
      </c>
      <c r="QU117" s="22">
        <v>1908</v>
      </c>
      <c r="QV117" s="38">
        <f t="shared" si="419"/>
        <v>1.6373606570038359E-2</v>
      </c>
      <c r="QW117" s="39">
        <v>0.19589622641509433</v>
      </c>
      <c r="QX117" s="22">
        <v>37377</v>
      </c>
      <c r="QY117" s="36">
        <f t="shared" si="344"/>
        <v>448614.15187875601</v>
      </c>
      <c r="QZ117" s="22">
        <v>357</v>
      </c>
      <c r="RA117" s="22">
        <v>357</v>
      </c>
      <c r="RB117" s="38">
        <f t="shared" si="420"/>
        <v>3.0636150657776177E-3</v>
      </c>
      <c r="RC117" s="39">
        <v>0.21610644257703082</v>
      </c>
      <c r="RD117" s="22">
        <v>7715</v>
      </c>
      <c r="RE117" s="36">
        <f t="shared" si="346"/>
        <v>38574.290281459296</v>
      </c>
      <c r="RF117" s="10">
        <f t="shared" si="421"/>
        <v>130691</v>
      </c>
      <c r="RG117" s="10">
        <f t="shared" si="422"/>
        <v>116529</v>
      </c>
      <c r="RH117" s="17">
        <f t="shared" si="423"/>
        <v>0.14987402139899911</v>
      </c>
      <c r="RI117" s="17">
        <f t="shared" si="424"/>
        <v>3.4241346529514396E-3</v>
      </c>
      <c r="RJ117" s="17">
        <f t="shared" si="425"/>
        <v>0.30369644731864881</v>
      </c>
      <c r="RK117" s="17">
        <f t="shared" si="426"/>
        <v>4.3424531062824831E-2</v>
      </c>
      <c r="RL117" s="17">
        <f t="shared" si="427"/>
        <v>5.5182579210130187E-2</v>
      </c>
      <c r="RM117" s="17">
        <f t="shared" si="428"/>
        <v>0.28718514362807801</v>
      </c>
      <c r="RN117" s="17">
        <f t="shared" si="429"/>
        <v>8.2235159943525343E-2</v>
      </c>
      <c r="RO117" s="17">
        <f t="shared" si="430"/>
        <v>3.7572961008679684E-2</v>
      </c>
      <c r="RP117" s="17">
        <f t="shared" si="431"/>
        <v>3.2307280067135919E-3</v>
      </c>
      <c r="RQ117" s="17">
        <f t="shared" si="432"/>
        <v>0</v>
      </c>
      <c r="RR117" s="36">
        <f t="shared" si="433"/>
        <v>11939813.627547804</v>
      </c>
      <c r="RS117" s="36">
        <f t="shared" si="434"/>
        <v>244.3378551047314</v>
      </c>
      <c r="RT117" s="10">
        <f t="shared" si="435"/>
        <v>14162</v>
      </c>
      <c r="RU117" s="17">
        <f t="shared" si="436"/>
        <v>0.1083624733149184</v>
      </c>
      <c r="RV117" s="37">
        <f t="shared" si="437"/>
        <v>0.37390485955421565</v>
      </c>
      <c r="RW117" s="36">
        <f t="shared" si="438"/>
        <v>2.3846641836859983</v>
      </c>
      <c r="RX117" s="85">
        <v>-1.2886660000000001</v>
      </c>
      <c r="RY117" s="93">
        <v>152</v>
      </c>
      <c r="RZ117" s="43" t="b">
        <v>0</v>
      </c>
      <c r="SA117" s="18" t="b">
        <v>0</v>
      </c>
      <c r="SB117" s="18" t="b">
        <v>0</v>
      </c>
      <c r="SC117" s="18" t="b">
        <v>0</v>
      </c>
      <c r="SD117" s="18" t="b">
        <v>0</v>
      </c>
      <c r="SE117" s="32" t="b">
        <v>1</v>
      </c>
      <c r="SF117" s="43" t="b">
        <v>0</v>
      </c>
      <c r="SG117" s="18" t="b">
        <v>0</v>
      </c>
      <c r="SH117" s="18"/>
      <c r="SI117" s="18"/>
      <c r="SJ117" s="18"/>
      <c r="SK117" s="18"/>
      <c r="SL117" s="18"/>
      <c r="SM117" s="18"/>
      <c r="SN117" s="18"/>
      <c r="SO117" s="18"/>
      <c r="SP117" s="18"/>
      <c r="SQ117" s="17">
        <f t="shared" si="365"/>
        <v>0</v>
      </c>
      <c r="SR117" s="17">
        <f t="shared" si="366"/>
        <v>0</v>
      </c>
      <c r="SS117" s="17">
        <f t="shared" si="367"/>
        <v>0</v>
      </c>
      <c r="ST117" s="17">
        <f t="shared" si="368"/>
        <v>0</v>
      </c>
      <c r="SU117" s="17">
        <f t="shared" si="369"/>
        <v>0</v>
      </c>
      <c r="SV117" s="17">
        <f t="shared" si="439"/>
        <v>0</v>
      </c>
      <c r="SW117" s="17">
        <f t="shared" si="370"/>
        <v>0</v>
      </c>
      <c r="SX117" s="17">
        <f t="shared" si="371"/>
        <v>0</v>
      </c>
      <c r="SY117" s="17">
        <f t="shared" si="372"/>
        <v>0</v>
      </c>
      <c r="SZ117" s="17">
        <f t="shared" si="373"/>
        <v>0</v>
      </c>
      <c r="TA117" s="17">
        <f t="shared" si="374"/>
        <v>0</v>
      </c>
      <c r="TB117" s="24">
        <f t="shared" si="375"/>
        <v>620</v>
      </c>
      <c r="TC117" s="69">
        <f t="shared" si="376"/>
        <v>1</v>
      </c>
      <c r="TD117" s="17">
        <f t="shared" si="398"/>
        <v>2.6014568158168575E-6</v>
      </c>
      <c r="TE117" s="95"/>
      <c r="TF117" s="71"/>
      <c r="TG117" s="71"/>
      <c r="TH117" s="71"/>
      <c r="TI117" s="71"/>
      <c r="TJ117" s="71"/>
      <c r="TK117" s="71">
        <v>4</v>
      </c>
      <c r="TL117" s="71"/>
      <c r="TM117" s="71">
        <v>5</v>
      </c>
      <c r="TN117" s="71"/>
      <c r="TO117" s="71"/>
      <c r="TP117" s="71"/>
      <c r="TQ117" s="71"/>
      <c r="TR117" s="72"/>
      <c r="TS117" s="72"/>
      <c r="TT117" s="72"/>
      <c r="TU117" s="72"/>
      <c r="TV117" s="72"/>
      <c r="TW117" s="72"/>
      <c r="TX117" s="72"/>
      <c r="TY117" s="72"/>
      <c r="TZ117" s="72">
        <v>3</v>
      </c>
      <c r="UA117" s="72"/>
      <c r="UB117" s="72">
        <v>18</v>
      </c>
      <c r="UC117" s="72"/>
      <c r="UD117" s="72"/>
      <c r="UE117" s="72"/>
      <c r="UF117" s="72"/>
      <c r="UG117" s="72"/>
      <c r="UH117" s="72"/>
      <c r="UI117" s="72"/>
      <c r="UJ117" s="73"/>
      <c r="UK117" s="73"/>
      <c r="UL117" s="73"/>
      <c r="UM117" s="73"/>
      <c r="UN117" s="73">
        <v>1</v>
      </c>
      <c r="UO117" s="73"/>
      <c r="UP117" s="73"/>
      <c r="UQ117" s="73"/>
      <c r="UR117" s="73">
        <v>3</v>
      </c>
      <c r="US117" s="73">
        <v>14</v>
      </c>
      <c r="UT117" s="73"/>
      <c r="UU117" s="73"/>
      <c r="UV117" s="73"/>
      <c r="UW117" s="73"/>
      <c r="UX117" s="73"/>
      <c r="UY117" s="73"/>
      <c r="UZ117" s="73"/>
      <c r="VA117" s="73"/>
      <c r="VB117" s="73">
        <v>1</v>
      </c>
      <c r="VC117" s="73"/>
      <c r="VD117" s="73"/>
      <c r="VE117" s="73"/>
      <c r="VF117" s="73">
        <v>1</v>
      </c>
      <c r="VG117" s="73"/>
      <c r="VH117" s="73"/>
      <c r="VI117" s="73"/>
      <c r="VJ117" s="73">
        <v>4</v>
      </c>
      <c r="VK117" s="73"/>
      <c r="VL117" s="73"/>
      <c r="VM117" s="73"/>
      <c r="VN117" s="73">
        <v>2</v>
      </c>
      <c r="VO117" s="73"/>
      <c r="VP117" s="73"/>
      <c r="VQ117" s="73"/>
      <c r="VR117" s="73"/>
      <c r="VS117" s="73"/>
      <c r="VT117" s="73"/>
      <c r="VU117" s="73"/>
      <c r="VV117" s="73"/>
      <c r="VW117" s="73">
        <v>2</v>
      </c>
      <c r="VX117" s="73"/>
      <c r="VY117" s="73"/>
      <c r="VZ117" s="73"/>
      <c r="WA117" s="73">
        <v>4</v>
      </c>
      <c r="WB117" s="73"/>
      <c r="WC117" s="73">
        <v>1</v>
      </c>
      <c r="WD117" s="73"/>
      <c r="WE117" s="73"/>
      <c r="WF117" s="73">
        <v>2</v>
      </c>
      <c r="WG117" s="73"/>
      <c r="WH117" s="73"/>
      <c r="WI117" s="73"/>
      <c r="WJ117" s="73"/>
      <c r="WK117" s="73"/>
      <c r="WL117" s="73"/>
      <c r="WM117" s="73"/>
      <c r="WN117" s="73"/>
      <c r="WO117" s="22">
        <f t="shared" si="377"/>
        <v>1</v>
      </c>
      <c r="WP117" s="22">
        <f t="shared" si="378"/>
        <v>0</v>
      </c>
      <c r="WQ117" s="22">
        <f t="shared" si="379"/>
        <v>0</v>
      </c>
      <c r="WR117" s="22">
        <f t="shared" si="380"/>
        <v>0</v>
      </c>
      <c r="WS117" s="22">
        <f t="shared" si="381"/>
        <v>4</v>
      </c>
      <c r="WT117" s="22">
        <f t="shared" si="382"/>
        <v>0</v>
      </c>
      <c r="WU117" s="22">
        <f t="shared" si="383"/>
        <v>0</v>
      </c>
      <c r="WV117" s="22">
        <f t="shared" si="384"/>
        <v>0</v>
      </c>
      <c r="WW117" s="22">
        <f t="shared" si="385"/>
        <v>18</v>
      </c>
      <c r="WX117" s="22">
        <f t="shared" si="386"/>
        <v>0</v>
      </c>
      <c r="WY117" s="22">
        <f t="shared" si="387"/>
        <v>38</v>
      </c>
      <c r="WZ117" s="22">
        <f t="shared" si="388"/>
        <v>0</v>
      </c>
      <c r="XA117" s="22">
        <f t="shared" si="389"/>
        <v>0</v>
      </c>
      <c r="XB117" s="22">
        <f t="shared" si="390"/>
        <v>4</v>
      </c>
      <c r="XC117" s="22">
        <f t="shared" si="391"/>
        <v>0</v>
      </c>
      <c r="XD117" s="22">
        <f t="shared" si="392"/>
        <v>0</v>
      </c>
      <c r="XE117" s="22">
        <f t="shared" si="393"/>
        <v>0</v>
      </c>
      <c r="XF117" s="22">
        <f t="shared" si="394"/>
        <v>0</v>
      </c>
      <c r="XG117" s="93">
        <f t="shared" si="395"/>
        <v>0</v>
      </c>
    </row>
    <row r="118" spans="1:631" ht="17.100000000000001" customHeight="1" x14ac:dyDescent="0.2">
      <c r="A118" s="101"/>
      <c r="B118" s="27" t="s">
        <v>276</v>
      </c>
      <c r="C118" s="535" t="s">
        <v>277</v>
      </c>
      <c r="D118" s="25" t="s">
        <v>324</v>
      </c>
      <c r="E118" s="535" t="s">
        <v>325</v>
      </c>
      <c r="F118" s="25" t="s">
        <v>329</v>
      </c>
      <c r="G118" s="535" t="s">
        <v>330</v>
      </c>
      <c r="H118" s="25">
        <v>63</v>
      </c>
      <c r="I118" s="28">
        <v>5</v>
      </c>
      <c r="J118" s="17">
        <f t="shared" si="228"/>
        <v>0.67418727249905863</v>
      </c>
      <c r="K118" s="17">
        <f t="shared" si="229"/>
        <v>0.25589933475586796</v>
      </c>
      <c r="L118" s="17">
        <f t="shared" si="230"/>
        <v>1</v>
      </c>
      <c r="M118" s="17">
        <f t="shared" si="231"/>
        <v>6.6978355752464108E-2</v>
      </c>
      <c r="N118" s="17">
        <f t="shared" si="232"/>
        <v>0.33253773253773256</v>
      </c>
      <c r="O118" s="17">
        <f t="shared" si="233"/>
        <v>6.4829923434165937E-2</v>
      </c>
      <c r="P118" s="17">
        <f t="shared" si="234"/>
        <v>0.92209678255908434</v>
      </c>
      <c r="Q118" s="17">
        <f t="shared" si="235"/>
        <v>0.64461153962166584</v>
      </c>
      <c r="R118" s="69">
        <f t="shared" si="236"/>
        <v>0.91958016648570395</v>
      </c>
      <c r="S118" s="422">
        <f t="shared" si="237"/>
        <v>0.54230234529397148</v>
      </c>
      <c r="T118" s="17">
        <f t="shared" si="396"/>
        <v>0.45769765470602852</v>
      </c>
      <c r="U118" s="10">
        <f t="shared" si="238"/>
        <v>31442.45578534004</v>
      </c>
      <c r="V118" s="32">
        <v>5</v>
      </c>
      <c r="W118" s="550">
        <f t="shared" si="239"/>
        <v>0</v>
      </c>
      <c r="X118" s="550">
        <f t="shared" si="240"/>
        <v>0.43119123418286037</v>
      </c>
      <c r="Y118" s="550">
        <f t="shared" si="241"/>
        <v>0.56880876581713968</v>
      </c>
      <c r="Z118" s="551">
        <f t="shared" si="242"/>
        <v>39075.455785340047</v>
      </c>
      <c r="AA118" s="426">
        <f t="shared" si="243"/>
        <v>0.13789539572324847</v>
      </c>
      <c r="AB118" s="59">
        <f t="shared" si="244"/>
        <v>0.94257508342602891</v>
      </c>
      <c r="AC118" s="59">
        <f t="shared" si="245"/>
        <v>0.1352989352989353</v>
      </c>
      <c r="AD118" s="59">
        <f t="shared" si="246"/>
        <v>0.33253773253773256</v>
      </c>
      <c r="AE118" s="59">
        <f t="shared" si="247"/>
        <v>0.3553884603783341</v>
      </c>
      <c r="AF118" s="59">
        <f t="shared" si="248"/>
        <v>0.54223672649679933</v>
      </c>
      <c r="AG118" s="59">
        <f t="shared" si="249"/>
        <v>0.35552905736161666</v>
      </c>
      <c r="AH118" s="59">
        <f t="shared" si="250"/>
        <v>6.4829923434165937E-2</v>
      </c>
      <c r="AI118" s="59">
        <f t="shared" si="251"/>
        <v>0.84988075812727504</v>
      </c>
      <c r="AJ118" s="59">
        <f t="shared" si="252"/>
        <v>0.49849378687084223</v>
      </c>
      <c r="AK118" s="59">
        <f t="shared" si="253"/>
        <v>7.790321744091562E-2</v>
      </c>
      <c r="AL118" s="35">
        <f t="shared" si="254"/>
        <v>1</v>
      </c>
      <c r="AM118" s="27">
        <v>68697</v>
      </c>
      <c r="AN118" s="25">
        <v>32546</v>
      </c>
      <c r="AO118" s="25">
        <v>36151</v>
      </c>
      <c r="AP118" s="17">
        <f t="shared" si="255"/>
        <v>1.3342784917752706E-3</v>
      </c>
      <c r="AQ118" s="63">
        <v>90.027938369616336</v>
      </c>
      <c r="AR118" s="58">
        <v>1784.78762693</v>
      </c>
      <c r="AS118" s="24">
        <f t="shared" si="256"/>
        <v>38.490293726523198</v>
      </c>
      <c r="AT118" s="17">
        <f t="shared" si="406"/>
        <v>3.3240604981754678E-2</v>
      </c>
      <c r="AU118" s="25">
        <v>66641</v>
      </c>
      <c r="AV118" s="25">
        <v>30891</v>
      </c>
      <c r="AW118" s="25">
        <v>35750</v>
      </c>
      <c r="AX118" s="25">
        <v>2056</v>
      </c>
      <c r="AY118" s="25">
        <v>1655</v>
      </c>
      <c r="AZ118" s="18">
        <v>401</v>
      </c>
      <c r="BA118" s="25">
        <v>9473</v>
      </c>
      <c r="BB118" s="25">
        <v>4390</v>
      </c>
      <c r="BC118" s="25">
        <v>5083</v>
      </c>
      <c r="BD118" s="63">
        <v>86.366319102891993</v>
      </c>
      <c r="BE118" s="25">
        <v>59224</v>
      </c>
      <c r="BF118" s="25">
        <v>28156</v>
      </c>
      <c r="BG118" s="25">
        <v>31068</v>
      </c>
      <c r="BH118" s="63">
        <v>90.627011716235344</v>
      </c>
      <c r="BI118" s="17">
        <v>0.13789539572324847</v>
      </c>
      <c r="BJ118" s="25">
        <v>16495</v>
      </c>
      <c r="BK118" s="25">
        <v>46414</v>
      </c>
      <c r="BL118" s="25">
        <v>5788</v>
      </c>
      <c r="BM118" s="17">
        <v>0.48009221355625459</v>
      </c>
      <c r="BN118" s="10">
        <f t="shared" si="258"/>
        <v>35716.105205325977</v>
      </c>
      <c r="BO118" s="29">
        <v>0.3553884603783341</v>
      </c>
      <c r="BP118" s="30">
        <f t="shared" si="259"/>
        <v>0.64461153962166584</v>
      </c>
      <c r="BQ118" s="31">
        <v>12.470375317792046</v>
      </c>
      <c r="BR118" s="25">
        <v>52202</v>
      </c>
      <c r="BS118" s="25">
        <v>13695</v>
      </c>
      <c r="BT118" s="25">
        <v>32510</v>
      </c>
      <c r="BU118" s="25">
        <v>4503</v>
      </c>
      <c r="BV118" s="18">
        <v>1137</v>
      </c>
      <c r="BW118" s="18">
        <v>357</v>
      </c>
      <c r="BX118" s="25">
        <v>15934</v>
      </c>
      <c r="BY118" s="25">
        <v>12052</v>
      </c>
      <c r="BZ118" s="25">
        <v>3882</v>
      </c>
      <c r="CA118" s="59">
        <v>0.24362997364127023</v>
      </c>
      <c r="CB118" s="25">
        <v>66641</v>
      </c>
      <c r="CC118" s="25">
        <v>2056</v>
      </c>
      <c r="CD118" s="17">
        <f t="shared" si="260"/>
        <v>3.0851877973019613E-2</v>
      </c>
      <c r="CE118" s="18">
        <v>809</v>
      </c>
      <c r="CF118" s="25">
        <v>2022</v>
      </c>
      <c r="CG118" s="25">
        <v>3350</v>
      </c>
      <c r="CH118" s="25">
        <v>3647</v>
      </c>
      <c r="CI118" s="25">
        <v>2646</v>
      </c>
      <c r="CJ118" s="18">
        <v>1771</v>
      </c>
      <c r="CK118" s="18">
        <v>880</v>
      </c>
      <c r="CL118" s="18">
        <v>484</v>
      </c>
      <c r="CM118" s="18">
        <v>325</v>
      </c>
      <c r="CN118" s="26">
        <v>4.1823145475084722</v>
      </c>
      <c r="CO118" s="27">
        <v>15934</v>
      </c>
      <c r="CP118" s="34">
        <f t="shared" si="261"/>
        <v>4.3113468055729882</v>
      </c>
      <c r="CQ118" s="18">
        <v>74</v>
      </c>
      <c r="CR118" s="18">
        <v>282</v>
      </c>
      <c r="CS118" s="18">
        <v>615</v>
      </c>
      <c r="CT118" s="25">
        <v>6609</v>
      </c>
      <c r="CU118" s="25">
        <v>8228</v>
      </c>
      <c r="CV118" s="18">
        <v>65</v>
      </c>
      <c r="CW118" s="18">
        <v>50</v>
      </c>
      <c r="CX118" s="18">
        <v>11</v>
      </c>
      <c r="CY118" s="25">
        <v>15934</v>
      </c>
      <c r="CZ118" s="25">
        <v>14823</v>
      </c>
      <c r="DA118" s="18">
        <v>472</v>
      </c>
      <c r="DB118" s="18">
        <v>208</v>
      </c>
      <c r="DC118" s="18">
        <v>290</v>
      </c>
      <c r="DD118" s="18">
        <v>100</v>
      </c>
      <c r="DE118" s="18">
        <v>41</v>
      </c>
      <c r="DF118" s="25">
        <v>15934</v>
      </c>
      <c r="DG118" s="25">
        <v>3791</v>
      </c>
      <c r="DH118" s="25">
        <v>4839</v>
      </c>
      <c r="DI118" s="18">
        <v>10</v>
      </c>
      <c r="DJ118" s="25">
        <v>7249</v>
      </c>
      <c r="DK118" s="18">
        <v>6</v>
      </c>
      <c r="DL118" s="18">
        <v>39</v>
      </c>
      <c r="DM118" s="25">
        <f t="shared" si="262"/>
        <v>36093.374544998114</v>
      </c>
      <c r="DN118" s="17">
        <f t="shared" si="263"/>
        <v>0.45493912388602986</v>
      </c>
      <c r="DO118" s="17">
        <f t="shared" si="264"/>
        <v>3.7655328228944395E-4</v>
      </c>
      <c r="DP118" s="23">
        <f t="shared" si="265"/>
        <v>0.54223672649679933</v>
      </c>
      <c r="DQ118" s="23">
        <f t="shared" si="266"/>
        <v>0.45776327350320067</v>
      </c>
      <c r="DR118" s="25">
        <v>15934</v>
      </c>
      <c r="DS118" s="18">
        <v>42</v>
      </c>
      <c r="DT118" s="25">
        <v>10323</v>
      </c>
      <c r="DU118" s="18">
        <v>23</v>
      </c>
      <c r="DV118" s="25">
        <v>4685</v>
      </c>
      <c r="DW118" s="18">
        <v>18</v>
      </c>
      <c r="DX118" s="18">
        <v>801</v>
      </c>
      <c r="DY118" s="18">
        <v>42</v>
      </c>
      <c r="DZ118" s="17">
        <f t="shared" si="267"/>
        <v>0.94596460399146476</v>
      </c>
      <c r="EA118" s="17">
        <f t="shared" si="268"/>
        <v>5.4035396008535241E-2</v>
      </c>
      <c r="EB118" s="25">
        <v>15934</v>
      </c>
      <c r="EC118" s="25">
        <v>5551</v>
      </c>
      <c r="ED118" s="18">
        <v>114</v>
      </c>
      <c r="EE118" s="25">
        <v>9744</v>
      </c>
      <c r="EF118" s="17">
        <f t="shared" si="407"/>
        <v>0.61152253043805693</v>
      </c>
      <c r="EG118" s="18">
        <v>486</v>
      </c>
      <c r="EH118" s="18">
        <v>39</v>
      </c>
      <c r="EI118" s="17">
        <f t="shared" si="270"/>
        <v>0.35552905736161666</v>
      </c>
      <c r="EJ118" s="17">
        <f t="shared" si="271"/>
        <v>3.0500815865444959E-2</v>
      </c>
      <c r="EK118" s="69">
        <f t="shared" si="272"/>
        <v>0.25589933475586796</v>
      </c>
      <c r="EL118" s="27">
        <v>50344</v>
      </c>
      <c r="EM118" s="25">
        <v>47453</v>
      </c>
      <c r="EN118" s="25">
        <v>2891</v>
      </c>
      <c r="EO118" s="59">
        <v>0.94257508342602891</v>
      </c>
      <c r="EP118" s="25">
        <v>22714</v>
      </c>
      <c r="EQ118" s="25">
        <v>22045</v>
      </c>
      <c r="ER118" s="25">
        <v>669</v>
      </c>
      <c r="ES118" s="59">
        <v>0.97054679933080923</v>
      </c>
      <c r="ET118" s="25">
        <v>27630</v>
      </c>
      <c r="EU118" s="25">
        <v>25408</v>
      </c>
      <c r="EV118" s="25">
        <v>2222</v>
      </c>
      <c r="EW118" s="59">
        <v>0.91958016648570395</v>
      </c>
      <c r="EX118" s="25">
        <v>6859</v>
      </c>
      <c r="EY118" s="25">
        <v>6500</v>
      </c>
      <c r="EZ118" s="25">
        <v>359</v>
      </c>
      <c r="FA118" s="59">
        <v>0.9476600087476309</v>
      </c>
      <c r="FB118" s="25">
        <v>43485</v>
      </c>
      <c r="FC118" s="25">
        <v>40953</v>
      </c>
      <c r="FD118" s="25">
        <v>2532</v>
      </c>
      <c r="FE118" s="59">
        <v>0.94177302518109696</v>
      </c>
      <c r="FF118" s="25">
        <v>24947</v>
      </c>
      <c r="FG118" s="25">
        <v>10703</v>
      </c>
      <c r="FH118" s="25">
        <v>13306</v>
      </c>
      <c r="FI118" s="18">
        <v>938</v>
      </c>
      <c r="FJ118" s="23">
        <f t="shared" si="273"/>
        <v>3.7599711388142866E-2</v>
      </c>
      <c r="FK118" s="23">
        <f t="shared" si="274"/>
        <v>0.53337074598148071</v>
      </c>
      <c r="FL118" s="36">
        <f t="shared" si="275"/>
        <v>11.41044776119403</v>
      </c>
      <c r="FM118" s="25">
        <v>11766</v>
      </c>
      <c r="FN118" s="25">
        <v>5209</v>
      </c>
      <c r="FO118" s="17">
        <f t="shared" si="276"/>
        <v>0.44271630120686722</v>
      </c>
      <c r="FP118" s="25">
        <v>6076</v>
      </c>
      <c r="FQ118" s="17">
        <f t="shared" si="277"/>
        <v>0.5164031956484787</v>
      </c>
      <c r="FR118" s="18">
        <v>481</v>
      </c>
      <c r="FS118" s="17">
        <f t="shared" si="278"/>
        <v>4.0880503144654086E-2</v>
      </c>
      <c r="FT118" s="25">
        <v>13181</v>
      </c>
      <c r="FU118" s="25">
        <v>5494</v>
      </c>
      <c r="FV118" s="25">
        <v>7230</v>
      </c>
      <c r="FW118" s="17">
        <f t="shared" si="279"/>
        <v>3.4671117517639023E-2</v>
      </c>
      <c r="FX118" s="17">
        <f t="shared" si="280"/>
        <v>0.54851680449131324</v>
      </c>
      <c r="FY118" s="18">
        <v>457</v>
      </c>
      <c r="FZ118" s="25">
        <v>42735</v>
      </c>
      <c r="GA118" s="25">
        <v>5782</v>
      </c>
      <c r="GB118" s="25">
        <v>22742</v>
      </c>
      <c r="GC118" s="25">
        <v>7813</v>
      </c>
      <c r="GD118" s="18">
        <v>3705</v>
      </c>
      <c r="GE118" s="18">
        <v>97</v>
      </c>
      <c r="GF118" s="18">
        <v>2289</v>
      </c>
      <c r="GG118" s="18">
        <v>142</v>
      </c>
      <c r="GH118" s="18">
        <v>163</v>
      </c>
      <c r="GI118" s="18">
        <v>2</v>
      </c>
      <c r="GJ118" s="10">
        <f t="shared" si="281"/>
        <v>5782</v>
      </c>
      <c r="GK118" s="10">
        <f t="shared" si="400"/>
        <v>36953</v>
      </c>
      <c r="GL118" s="10">
        <f t="shared" si="401"/>
        <v>14211</v>
      </c>
      <c r="GM118" s="10">
        <f t="shared" si="282"/>
        <v>28524</v>
      </c>
      <c r="GN118" s="10">
        <f t="shared" si="402"/>
        <v>6398</v>
      </c>
      <c r="GO118" s="17">
        <f t="shared" si="283"/>
        <v>0.1352989352989353</v>
      </c>
      <c r="GP118" s="17">
        <f t="shared" si="403"/>
        <v>0.86470106470106467</v>
      </c>
      <c r="GQ118" s="17">
        <f t="shared" si="404"/>
        <v>0.33253773253773256</v>
      </c>
      <c r="GR118" s="17">
        <f t="shared" si="405"/>
        <v>0.14971334971334971</v>
      </c>
      <c r="GS118" s="17">
        <f t="shared" si="284"/>
        <v>0.59861939861939861</v>
      </c>
      <c r="GT118" s="25">
        <v>19831</v>
      </c>
      <c r="GU118" s="25">
        <v>2483</v>
      </c>
      <c r="GV118" s="25">
        <v>9691</v>
      </c>
      <c r="GW118" s="25">
        <v>4389</v>
      </c>
      <c r="GX118" s="18">
        <v>2064</v>
      </c>
      <c r="GY118" s="18">
        <v>56</v>
      </c>
      <c r="GZ118" s="18">
        <v>990</v>
      </c>
      <c r="HA118" s="18">
        <v>66</v>
      </c>
      <c r="HB118" s="18">
        <v>91</v>
      </c>
      <c r="HC118" s="18">
        <v>1</v>
      </c>
      <c r="HD118" s="23">
        <f t="shared" si="285"/>
        <v>0.12520800766476728</v>
      </c>
      <c r="HE118" s="23">
        <f t="shared" si="286"/>
        <v>0.87479199233523275</v>
      </c>
      <c r="HF118" s="23">
        <f t="shared" si="287"/>
        <v>0.38611265190862792</v>
      </c>
      <c r="HG118" s="23">
        <f t="shared" si="288"/>
        <v>0.16479249659623821</v>
      </c>
      <c r="HH118" s="25">
        <v>22904</v>
      </c>
      <c r="HI118" s="25">
        <v>3299</v>
      </c>
      <c r="HJ118" s="25">
        <v>13051</v>
      </c>
      <c r="HK118" s="25">
        <v>3424</v>
      </c>
      <c r="HL118" s="18">
        <v>1641</v>
      </c>
      <c r="HM118" s="18">
        <v>41</v>
      </c>
      <c r="HN118" s="18">
        <v>1299</v>
      </c>
      <c r="HO118" s="18">
        <v>76</v>
      </c>
      <c r="HP118" s="18">
        <v>72</v>
      </c>
      <c r="HQ118" s="18">
        <v>1</v>
      </c>
      <c r="HR118" s="23">
        <f t="shared" si="289"/>
        <v>0.14403597624869019</v>
      </c>
      <c r="HS118" s="23">
        <f t="shared" si="290"/>
        <v>0.85596402375130987</v>
      </c>
      <c r="HT118" s="80">
        <f t="shared" si="291"/>
        <v>0.28615089067411803</v>
      </c>
      <c r="HU118" s="27">
        <v>57841</v>
      </c>
      <c r="HV118" s="18">
        <v>2142</v>
      </c>
      <c r="HW118" s="18">
        <v>5206</v>
      </c>
      <c r="HX118" s="18">
        <v>422</v>
      </c>
      <c r="HY118" s="25">
        <v>19233</v>
      </c>
      <c r="HZ118" s="25">
        <v>11805</v>
      </c>
      <c r="IA118" s="18">
        <v>1270</v>
      </c>
      <c r="IB118" s="18">
        <v>43</v>
      </c>
      <c r="IC118" s="25">
        <v>7075</v>
      </c>
      <c r="ID118" s="25">
        <v>5161</v>
      </c>
      <c r="IE118" s="25">
        <v>4330</v>
      </c>
      <c r="IF118" s="18">
        <v>608</v>
      </c>
      <c r="IG118" s="18">
        <v>546</v>
      </c>
      <c r="IH118" s="17">
        <f t="shared" si="292"/>
        <v>0.29332134644975016</v>
      </c>
      <c r="II118" s="17">
        <f t="shared" si="293"/>
        <v>0.20409398177763177</v>
      </c>
      <c r="IJ118" s="30">
        <f t="shared" si="294"/>
        <v>4.8997035154595512</v>
      </c>
      <c r="IK118" s="17">
        <f t="shared" si="397"/>
        <v>6.6978355752464108E-2</v>
      </c>
      <c r="IL118" s="25">
        <v>27042</v>
      </c>
      <c r="IM118" s="18">
        <v>1128</v>
      </c>
      <c r="IN118" s="18">
        <v>3339</v>
      </c>
      <c r="IO118" s="18">
        <v>300</v>
      </c>
      <c r="IP118" s="25">
        <v>11818</v>
      </c>
      <c r="IQ118" s="25">
        <v>3828</v>
      </c>
      <c r="IR118" s="18">
        <v>481</v>
      </c>
      <c r="IS118" s="18">
        <v>27</v>
      </c>
      <c r="IT118" s="25">
        <v>3358</v>
      </c>
      <c r="IU118" s="25">
        <v>153</v>
      </c>
      <c r="IV118" s="25">
        <v>1967</v>
      </c>
      <c r="IW118" s="18">
        <v>305</v>
      </c>
      <c r="IX118" s="18">
        <v>338</v>
      </c>
      <c r="IY118" s="17">
        <f t="shared" si="295"/>
        <v>0.77264995192663266</v>
      </c>
      <c r="IZ118" s="25">
        <v>30799</v>
      </c>
      <c r="JA118" s="18">
        <v>1014</v>
      </c>
      <c r="JB118" s="18">
        <v>1867</v>
      </c>
      <c r="JC118" s="18">
        <v>122</v>
      </c>
      <c r="JD118" s="25">
        <v>7415</v>
      </c>
      <c r="JE118" s="25">
        <v>7977</v>
      </c>
      <c r="JF118" s="18">
        <v>789</v>
      </c>
      <c r="JG118" s="18">
        <v>16</v>
      </c>
      <c r="JH118" s="25">
        <v>3717</v>
      </c>
      <c r="JI118" s="25">
        <v>5008</v>
      </c>
      <c r="JJ118" s="25">
        <v>2363</v>
      </c>
      <c r="JK118" s="18">
        <v>303</v>
      </c>
      <c r="JL118" s="18">
        <v>208</v>
      </c>
      <c r="JM118" s="80">
        <f t="shared" si="296"/>
        <v>0.62287736614825162</v>
      </c>
      <c r="JN118" s="27">
        <v>57841</v>
      </c>
      <c r="JO118" s="25">
        <v>52935</v>
      </c>
      <c r="JP118" s="18">
        <v>12</v>
      </c>
      <c r="JQ118" s="18">
        <v>28</v>
      </c>
      <c r="JR118" s="18">
        <v>63</v>
      </c>
      <c r="JS118" s="18">
        <v>274</v>
      </c>
      <c r="JT118" s="18">
        <v>21</v>
      </c>
      <c r="JU118" s="18">
        <v>0</v>
      </c>
      <c r="JV118" s="18">
        <v>2</v>
      </c>
      <c r="JW118" s="25">
        <v>4506</v>
      </c>
      <c r="JX118" s="17">
        <f t="shared" si="297"/>
        <v>7.790321744091562E-2</v>
      </c>
      <c r="JY118" s="17">
        <f t="shared" si="298"/>
        <v>0.92209678255908434</v>
      </c>
      <c r="JZ118" s="25">
        <v>8013</v>
      </c>
      <c r="KA118" s="25">
        <v>7307</v>
      </c>
      <c r="KB118" s="18">
        <v>6</v>
      </c>
      <c r="KC118" s="18">
        <v>1</v>
      </c>
      <c r="KD118" s="18">
        <v>7</v>
      </c>
      <c r="KE118" s="18">
        <v>22</v>
      </c>
      <c r="KF118" s="18">
        <v>3</v>
      </c>
      <c r="KG118" s="18">
        <v>0</v>
      </c>
      <c r="KH118" s="18">
        <v>0</v>
      </c>
      <c r="KI118" s="25">
        <v>667</v>
      </c>
      <c r="KJ118" s="17">
        <f t="shared" si="299"/>
        <v>8.3239735429926368E-2</v>
      </c>
      <c r="KK118" s="25">
        <v>49828</v>
      </c>
      <c r="KL118" s="25">
        <v>45628</v>
      </c>
      <c r="KM118" s="18">
        <v>6</v>
      </c>
      <c r="KN118" s="18">
        <v>27</v>
      </c>
      <c r="KO118" s="18">
        <v>56</v>
      </c>
      <c r="KP118" s="18">
        <v>252</v>
      </c>
      <c r="KQ118" s="18">
        <v>18</v>
      </c>
      <c r="KR118" s="18">
        <v>0</v>
      </c>
      <c r="KS118" s="18">
        <v>2</v>
      </c>
      <c r="KT118" s="25">
        <v>3839</v>
      </c>
      <c r="KU118" s="69">
        <f t="shared" si="408"/>
        <v>7.7045034920125224E-2</v>
      </c>
      <c r="KV118" s="27">
        <v>68697</v>
      </c>
      <c r="KW118" s="25">
        <v>62149</v>
      </c>
      <c r="KX118" s="25">
        <v>6548</v>
      </c>
      <c r="KY118" s="59">
        <v>9.5317117195801854E-2</v>
      </c>
      <c r="KZ118" s="18">
        <v>2967</v>
      </c>
      <c r="LA118" s="18">
        <v>2010</v>
      </c>
      <c r="LB118" s="18">
        <v>2735</v>
      </c>
      <c r="LC118" s="18">
        <v>2489</v>
      </c>
      <c r="LD118" s="25">
        <v>32546</v>
      </c>
      <c r="LE118" s="25">
        <v>29506</v>
      </c>
      <c r="LF118" s="25">
        <v>3040</v>
      </c>
      <c r="LG118" s="59">
        <v>9.3406255761076626E-2</v>
      </c>
      <c r="LH118" s="25">
        <v>36151</v>
      </c>
      <c r="LI118" s="25">
        <v>32643</v>
      </c>
      <c r="LJ118" s="25">
        <v>3508</v>
      </c>
      <c r="LK118" s="35">
        <v>9.7037426350585043E-2</v>
      </c>
      <c r="LL118" s="27">
        <v>15934</v>
      </c>
      <c r="LM118" s="18">
        <v>109</v>
      </c>
      <c r="LN118" s="25">
        <v>13433</v>
      </c>
      <c r="LO118" s="18">
        <v>1788</v>
      </c>
      <c r="LP118" s="18">
        <v>27</v>
      </c>
      <c r="LQ118" s="18">
        <v>163</v>
      </c>
      <c r="LR118" s="18">
        <v>414</v>
      </c>
      <c r="LS118" s="23">
        <f t="shared" si="301"/>
        <v>2.5982176477971634E-2</v>
      </c>
      <c r="LT118" s="23">
        <f t="shared" si="302"/>
        <v>0.97401782352202837</v>
      </c>
      <c r="LU118" s="17">
        <f t="shared" si="303"/>
        <v>0.84988075812727504</v>
      </c>
      <c r="LV118" s="25">
        <v>15934</v>
      </c>
      <c r="LW118" s="25">
        <v>3886</v>
      </c>
      <c r="LX118" s="18">
        <v>1027</v>
      </c>
      <c r="LY118" s="25">
        <v>3021</v>
      </c>
      <c r="LZ118" s="25">
        <v>4380</v>
      </c>
      <c r="MA118" s="18">
        <v>126</v>
      </c>
      <c r="MB118" s="25">
        <v>2636</v>
      </c>
      <c r="MC118" s="18">
        <v>530</v>
      </c>
      <c r="MD118" s="18">
        <v>9</v>
      </c>
      <c r="ME118" s="18">
        <v>315</v>
      </c>
      <c r="MF118" s="18">
        <v>4</v>
      </c>
      <c r="MG118" s="17">
        <f t="shared" si="304"/>
        <v>0.20660223421614157</v>
      </c>
      <c r="MH118" s="17">
        <f t="shared" si="305"/>
        <v>0.49849378687084223</v>
      </c>
      <c r="MI118" s="25">
        <v>15934</v>
      </c>
      <c r="MJ118" s="25">
        <v>5223</v>
      </c>
      <c r="MK118" s="18">
        <v>1117</v>
      </c>
      <c r="ML118" s="25">
        <v>2993</v>
      </c>
      <c r="MM118" s="18">
        <v>2116</v>
      </c>
      <c r="MN118" s="18">
        <v>130</v>
      </c>
      <c r="MO118" s="25">
        <v>3703</v>
      </c>
      <c r="MP118" s="18">
        <v>370</v>
      </c>
      <c r="MQ118" s="18">
        <v>0</v>
      </c>
      <c r="MR118" s="18">
        <v>278</v>
      </c>
      <c r="MS118" s="18">
        <v>4</v>
      </c>
      <c r="MT118" s="17">
        <f t="shared" si="306"/>
        <v>0.6089494163424124</v>
      </c>
      <c r="MU118" s="69">
        <f t="shared" si="307"/>
        <v>0.67418727249905863</v>
      </c>
      <c r="MV118" s="27">
        <v>15934</v>
      </c>
      <c r="MW118" s="18">
        <v>1033</v>
      </c>
      <c r="MX118" s="18">
        <v>49</v>
      </c>
      <c r="MY118" s="25">
        <v>1312</v>
      </c>
      <c r="MZ118" s="18">
        <v>818</v>
      </c>
      <c r="NA118" s="25">
        <v>6388</v>
      </c>
      <c r="NB118" s="25">
        <v>5118</v>
      </c>
      <c r="NC118" s="18">
        <v>1076</v>
      </c>
      <c r="ND118" s="18">
        <v>140</v>
      </c>
      <c r="NE118" s="17">
        <f t="shared" si="308"/>
        <v>6.4829923434165937E-2</v>
      </c>
      <c r="NF118" s="10">
        <f t="shared" si="309"/>
        <v>4320.3309275762522</v>
      </c>
      <c r="NG118" s="17">
        <f t="shared" si="310"/>
        <v>0.53326220660223422</v>
      </c>
      <c r="NH118" s="25">
        <v>15934</v>
      </c>
      <c r="NI118" s="18">
        <v>15</v>
      </c>
      <c r="NJ118" s="18">
        <v>1</v>
      </c>
      <c r="NK118" s="18">
        <v>1</v>
      </c>
      <c r="NL118" s="18">
        <v>4</v>
      </c>
      <c r="NM118" s="25">
        <v>14298</v>
      </c>
      <c r="NN118" s="25">
        <v>1549</v>
      </c>
      <c r="NO118" s="18">
        <v>44</v>
      </c>
      <c r="NP118" s="18">
        <v>0</v>
      </c>
      <c r="NQ118" s="32">
        <v>22</v>
      </c>
      <c r="NR118" s="27">
        <v>15934</v>
      </c>
      <c r="NS118" s="37">
        <f t="shared" si="311"/>
        <v>1.3352579389983683</v>
      </c>
      <c r="NT118" s="37">
        <f t="shared" si="312"/>
        <v>0.36030149223543256</v>
      </c>
      <c r="NU118" s="37">
        <f t="shared" si="313"/>
        <v>0.74891896973115246</v>
      </c>
      <c r="NV118" s="17">
        <f t="shared" si="314"/>
        <v>0.15207640303724421</v>
      </c>
      <c r="NW118" s="10">
        <f t="shared" si="315"/>
        <v>6099</v>
      </c>
      <c r="NX118" s="17">
        <f t="shared" si="316"/>
        <v>0.38276641144721979</v>
      </c>
      <c r="NY118" s="19">
        <f t="shared" si="317"/>
        <v>0.10991367658454829</v>
      </c>
      <c r="NZ118" s="25">
        <v>9835</v>
      </c>
      <c r="OA118" s="25">
        <v>5860</v>
      </c>
      <c r="OB118" s="18">
        <v>526</v>
      </c>
      <c r="OC118" s="25">
        <v>4504</v>
      </c>
      <c r="OD118" s="18">
        <v>128</v>
      </c>
      <c r="OE118" s="18">
        <v>423</v>
      </c>
      <c r="OF118" s="17">
        <f t="shared" si="318"/>
        <v>0.28266599723860925</v>
      </c>
      <c r="OG118" s="17">
        <f t="shared" si="319"/>
        <v>0.61723358855278021</v>
      </c>
      <c r="OH118" s="17">
        <f t="shared" si="320"/>
        <v>0.36776703903602359</v>
      </c>
      <c r="OI118" s="69">
        <f t="shared" si="321"/>
        <v>2.6547006401405799E-2</v>
      </c>
      <c r="OJ118" s="27">
        <v>15934</v>
      </c>
      <c r="OK118" s="18">
        <v>191</v>
      </c>
      <c r="OL118" s="25">
        <v>6683</v>
      </c>
      <c r="OM118" s="18">
        <v>1680</v>
      </c>
      <c r="ON118" s="18">
        <v>103</v>
      </c>
      <c r="OO118" s="18">
        <v>6</v>
      </c>
      <c r="OP118" s="18">
        <v>14</v>
      </c>
      <c r="OQ118" s="25">
        <v>7650</v>
      </c>
      <c r="OR118" s="69">
        <f t="shared" si="322"/>
        <v>0.43874733274758376</v>
      </c>
      <c r="OS118" s="85">
        <v>44379</v>
      </c>
      <c r="OT118" s="22">
        <v>43786</v>
      </c>
      <c r="OU118" s="38">
        <f t="shared" si="409"/>
        <v>0.42551165186293755</v>
      </c>
      <c r="OV118" s="39">
        <v>0.89577399168684058</v>
      </c>
      <c r="OW118" s="22">
        <v>3922236</v>
      </c>
      <c r="OX118" s="36">
        <f t="shared" si="410"/>
        <v>160490052.648</v>
      </c>
      <c r="OY118" s="36">
        <f t="shared" si="411"/>
        <v>2966693.3411723762</v>
      </c>
      <c r="OZ118" s="22">
        <v>10540</v>
      </c>
      <c r="PA118" s="22">
        <v>10540</v>
      </c>
      <c r="PB118" s="38">
        <f t="shared" si="412"/>
        <v>0.10242755242852422</v>
      </c>
      <c r="PC118" s="39">
        <v>0.56780550284629983</v>
      </c>
      <c r="PD118" s="22">
        <v>598467</v>
      </c>
      <c r="PE118" s="40">
        <f t="shared" si="327"/>
        <v>24488072.706</v>
      </c>
      <c r="PF118" s="36">
        <f t="shared" si="328"/>
        <v>3237433.479694867</v>
      </c>
      <c r="PG118" s="22">
        <v>11887</v>
      </c>
      <c r="PH118" s="22">
        <v>11887</v>
      </c>
      <c r="PI118" s="38">
        <f t="shared" si="413"/>
        <v>0.11551767701308041</v>
      </c>
      <c r="PJ118" s="39">
        <v>0.13571969378312443</v>
      </c>
      <c r="PK118" s="22">
        <v>161330</v>
      </c>
      <c r="PL118" s="41">
        <f t="shared" si="330"/>
        <v>6601300.9399999995</v>
      </c>
      <c r="PM118" s="36">
        <f t="shared" si="331"/>
        <v>971722.1424090974</v>
      </c>
      <c r="PN118" s="22">
        <v>12201</v>
      </c>
      <c r="PO118" s="22">
        <v>12201</v>
      </c>
      <c r="PP118" s="38">
        <f t="shared" si="414"/>
        <v>0.1185691240209131</v>
      </c>
      <c r="PQ118" s="39">
        <v>0.69126137201868698</v>
      </c>
      <c r="PR118" s="22">
        <v>843408</v>
      </c>
      <c r="PS118" s="41">
        <f t="shared" si="333"/>
        <v>34510568.544</v>
      </c>
      <c r="PT118" s="36">
        <f t="shared" si="334"/>
        <v>1599774.9944355639</v>
      </c>
      <c r="PU118" s="22">
        <v>20054</v>
      </c>
      <c r="PV118" s="22">
        <v>20054</v>
      </c>
      <c r="PW118" s="38">
        <f t="shared" si="415"/>
        <v>0.1948844531690346</v>
      </c>
      <c r="PX118" s="39">
        <v>0.29410691133938366</v>
      </c>
      <c r="PY118" s="22">
        <v>589802</v>
      </c>
      <c r="PZ118" s="36">
        <f t="shared" si="336"/>
        <v>3059573.0559883448</v>
      </c>
      <c r="QA118" s="22"/>
      <c r="QB118" s="22"/>
      <c r="QC118" s="39">
        <v>0</v>
      </c>
      <c r="QD118" s="22"/>
      <c r="QE118" s="22">
        <f t="shared" si="337"/>
        <v>0</v>
      </c>
      <c r="QF118" s="22"/>
      <c r="QG118" s="22"/>
      <c r="QH118" s="22"/>
      <c r="QI118" s="38">
        <f t="shared" si="416"/>
        <v>0</v>
      </c>
      <c r="QJ118" s="39">
        <v>0</v>
      </c>
      <c r="QK118" s="22"/>
      <c r="QL118" s="42">
        <f t="shared" si="339"/>
        <v>0</v>
      </c>
      <c r="QM118" s="22">
        <f t="shared" si="417"/>
        <v>4434</v>
      </c>
      <c r="QN118" s="22">
        <v>868</v>
      </c>
      <c r="QO118" s="22">
        <v>868</v>
      </c>
      <c r="QP118" s="38">
        <f t="shared" si="418"/>
        <v>8.435210199996112E-3</v>
      </c>
      <c r="QQ118" s="39">
        <v>0.17747695852534562</v>
      </c>
      <c r="QR118" s="22">
        <v>15405</v>
      </c>
      <c r="QS118" s="36">
        <f t="shared" si="342"/>
        <v>204086.52192387849</v>
      </c>
      <c r="QT118" s="22">
        <v>3566</v>
      </c>
      <c r="QU118" s="22">
        <v>3566</v>
      </c>
      <c r="QV118" s="38">
        <f t="shared" si="419"/>
        <v>3.4654331305513986E-2</v>
      </c>
      <c r="QW118" s="39">
        <v>0.20564778463264161</v>
      </c>
      <c r="QX118" s="22">
        <v>73334</v>
      </c>
      <c r="QY118" s="36">
        <f t="shared" si="344"/>
        <v>838447.62347989727</v>
      </c>
      <c r="QZ118" s="22"/>
      <c r="RA118" s="22"/>
      <c r="RB118" s="38">
        <f t="shared" si="420"/>
        <v>0</v>
      </c>
      <c r="RC118" s="39">
        <v>0</v>
      </c>
      <c r="RD118" s="22"/>
      <c r="RE118" s="36">
        <f t="shared" si="346"/>
        <v>0</v>
      </c>
      <c r="RF118" s="10">
        <f t="shared" si="421"/>
        <v>103495</v>
      </c>
      <c r="RG118" s="10">
        <f t="shared" si="422"/>
        <v>102902</v>
      </c>
      <c r="RH118" s="17">
        <f t="shared" si="423"/>
        <v>0.13234762634193897</v>
      </c>
      <c r="RI118" s="17">
        <f t="shared" si="424"/>
        <v>3.0237134452197226E-3</v>
      </c>
      <c r="RJ118" s="17">
        <f t="shared" si="425"/>
        <v>0.23037391482388933</v>
      </c>
      <c r="RK118" s="17">
        <f t="shared" si="426"/>
        <v>0.25139781532138405</v>
      </c>
      <c r="RL118" s="17">
        <f t="shared" si="427"/>
        <v>0.12422801615209904</v>
      </c>
      <c r="RM118" s="17">
        <f t="shared" si="428"/>
        <v>0.23758634329195114</v>
      </c>
      <c r="RN118" s="17">
        <f t="shared" si="429"/>
        <v>1.5848018521461192E-2</v>
      </c>
      <c r="RO118" s="17">
        <f t="shared" si="430"/>
        <v>6.510833415614127E-2</v>
      </c>
      <c r="RP118" s="17">
        <f t="shared" si="431"/>
        <v>0</v>
      </c>
      <c r="RQ118" s="17">
        <f t="shared" si="432"/>
        <v>0</v>
      </c>
      <c r="RR118" s="36">
        <f t="shared" si="433"/>
        <v>12877731.159104025</v>
      </c>
      <c r="RS118" s="36">
        <f t="shared" si="434"/>
        <v>187.45696550219114</v>
      </c>
      <c r="RT118" s="10">
        <f t="shared" si="435"/>
        <v>593</v>
      </c>
      <c r="RU118" s="17">
        <f t="shared" si="436"/>
        <v>5.729745398328422E-3</v>
      </c>
      <c r="RV118" s="37">
        <f t="shared" si="437"/>
        <v>0.66377119667616791</v>
      </c>
      <c r="RW118" s="36">
        <f t="shared" si="438"/>
        <v>1.4979111169337818</v>
      </c>
      <c r="RX118" s="85">
        <v>-1.7301660000000001</v>
      </c>
      <c r="RY118" s="93">
        <v>111</v>
      </c>
      <c r="RZ118" s="43" t="b">
        <v>0</v>
      </c>
      <c r="SA118" s="18" t="b">
        <v>0</v>
      </c>
      <c r="SB118" s="18" t="b">
        <v>1</v>
      </c>
      <c r="SC118" s="18" t="b">
        <v>0</v>
      </c>
      <c r="SD118" s="18" t="b">
        <v>0</v>
      </c>
      <c r="SE118" s="32" t="b">
        <v>1</v>
      </c>
      <c r="SF118" s="43" t="b">
        <v>0</v>
      </c>
      <c r="SG118" s="18" t="b">
        <v>0</v>
      </c>
      <c r="SH118" s="18"/>
      <c r="SI118" s="18"/>
      <c r="SJ118" s="18"/>
      <c r="SK118" s="18"/>
      <c r="SL118" s="18"/>
      <c r="SM118" s="18"/>
      <c r="SN118" s="18"/>
      <c r="SO118" s="18"/>
      <c r="SP118" s="18"/>
      <c r="SQ118" s="17">
        <f t="shared" si="365"/>
        <v>0</v>
      </c>
      <c r="SR118" s="17">
        <f t="shared" si="366"/>
        <v>0</v>
      </c>
      <c r="SS118" s="17">
        <f t="shared" si="367"/>
        <v>0</v>
      </c>
      <c r="ST118" s="17">
        <f t="shared" si="368"/>
        <v>0</v>
      </c>
      <c r="SU118" s="17">
        <f t="shared" si="369"/>
        <v>0</v>
      </c>
      <c r="SV118" s="17">
        <f t="shared" si="439"/>
        <v>0</v>
      </c>
      <c r="SW118" s="17">
        <f t="shared" si="370"/>
        <v>0</v>
      </c>
      <c r="SX118" s="17">
        <f t="shared" si="371"/>
        <v>0</v>
      </c>
      <c r="SY118" s="17">
        <f t="shared" si="372"/>
        <v>0</v>
      </c>
      <c r="SZ118" s="17">
        <f t="shared" si="373"/>
        <v>0</v>
      </c>
      <c r="TA118" s="17">
        <f t="shared" si="374"/>
        <v>0</v>
      </c>
      <c r="TB118" s="24">
        <f t="shared" si="375"/>
        <v>620</v>
      </c>
      <c r="TC118" s="69">
        <f t="shared" si="376"/>
        <v>1</v>
      </c>
      <c r="TD118" s="17">
        <f t="shared" si="398"/>
        <v>2.6014568158168575E-6</v>
      </c>
      <c r="TE118" s="95"/>
      <c r="TF118" s="71"/>
      <c r="TG118" s="71"/>
      <c r="TH118" s="71"/>
      <c r="TI118" s="71"/>
      <c r="TJ118" s="71"/>
      <c r="TK118" s="71">
        <v>211</v>
      </c>
      <c r="TL118" s="71"/>
      <c r="TM118" s="71"/>
      <c r="TN118" s="71"/>
      <c r="TO118" s="71"/>
      <c r="TP118" s="71"/>
      <c r="TQ118" s="71"/>
      <c r="TR118" s="72"/>
      <c r="TS118" s="72"/>
      <c r="TT118" s="72"/>
      <c r="TU118" s="72"/>
      <c r="TV118" s="72">
        <v>16</v>
      </c>
      <c r="TW118" s="72"/>
      <c r="TX118" s="72"/>
      <c r="TY118" s="72"/>
      <c r="TZ118" s="72">
        <v>231</v>
      </c>
      <c r="UA118" s="72"/>
      <c r="UB118" s="72">
        <v>1</v>
      </c>
      <c r="UC118" s="72"/>
      <c r="UD118" s="72"/>
      <c r="UE118" s="72"/>
      <c r="UF118" s="72"/>
      <c r="UG118" s="72"/>
      <c r="UH118" s="72"/>
      <c r="UI118" s="72"/>
      <c r="UJ118" s="73"/>
      <c r="UK118" s="73"/>
      <c r="UL118" s="73"/>
      <c r="UM118" s="73"/>
      <c r="UN118" s="73">
        <v>20</v>
      </c>
      <c r="UO118" s="73"/>
      <c r="UP118" s="73"/>
      <c r="UQ118" s="73"/>
      <c r="UR118" s="73">
        <v>204</v>
      </c>
      <c r="US118" s="73"/>
      <c r="UT118" s="73"/>
      <c r="UU118" s="73"/>
      <c r="UV118" s="73"/>
      <c r="UW118" s="73"/>
      <c r="UX118" s="73"/>
      <c r="UY118" s="73"/>
      <c r="UZ118" s="73"/>
      <c r="VA118" s="73"/>
      <c r="VB118" s="73"/>
      <c r="VC118" s="73"/>
      <c r="VD118" s="73"/>
      <c r="VE118" s="73"/>
      <c r="VF118" s="73">
        <v>22</v>
      </c>
      <c r="VG118" s="73"/>
      <c r="VH118" s="73"/>
      <c r="VI118" s="73"/>
      <c r="VJ118" s="73">
        <v>207</v>
      </c>
      <c r="VK118" s="73"/>
      <c r="VL118" s="73"/>
      <c r="VM118" s="73"/>
      <c r="VN118" s="73">
        <v>2</v>
      </c>
      <c r="VO118" s="73"/>
      <c r="VP118" s="73"/>
      <c r="VQ118" s="73"/>
      <c r="VR118" s="73"/>
      <c r="VS118" s="73">
        <v>1</v>
      </c>
      <c r="VT118" s="73"/>
      <c r="VU118" s="73"/>
      <c r="VV118" s="73"/>
      <c r="VW118" s="73">
        <v>63</v>
      </c>
      <c r="VX118" s="73"/>
      <c r="VY118" s="73"/>
      <c r="VZ118" s="73"/>
      <c r="WA118" s="73">
        <v>207</v>
      </c>
      <c r="WB118" s="73"/>
      <c r="WC118" s="73"/>
      <c r="WD118" s="73"/>
      <c r="WE118" s="73"/>
      <c r="WF118" s="73">
        <v>2</v>
      </c>
      <c r="WG118" s="73"/>
      <c r="WH118" s="73"/>
      <c r="WI118" s="73"/>
      <c r="WJ118" s="73"/>
      <c r="WK118" s="73"/>
      <c r="WL118" s="73"/>
      <c r="WM118" s="73"/>
      <c r="WN118" s="73"/>
      <c r="WO118" s="22">
        <f t="shared" si="377"/>
        <v>1</v>
      </c>
      <c r="WP118" s="22">
        <f t="shared" si="378"/>
        <v>0</v>
      </c>
      <c r="WQ118" s="22">
        <f t="shared" si="379"/>
        <v>0</v>
      </c>
      <c r="WR118" s="22">
        <f t="shared" si="380"/>
        <v>0</v>
      </c>
      <c r="WS118" s="22">
        <f t="shared" si="381"/>
        <v>121</v>
      </c>
      <c r="WT118" s="22">
        <f t="shared" si="382"/>
        <v>0</v>
      </c>
      <c r="WU118" s="22">
        <f t="shared" si="383"/>
        <v>0</v>
      </c>
      <c r="WV118" s="22">
        <f t="shared" si="384"/>
        <v>0</v>
      </c>
      <c r="WW118" s="22">
        <f t="shared" si="385"/>
        <v>1060</v>
      </c>
      <c r="WX118" s="22">
        <f t="shared" si="386"/>
        <v>0</v>
      </c>
      <c r="WY118" s="22">
        <f t="shared" si="387"/>
        <v>1</v>
      </c>
      <c r="WZ118" s="22">
        <f t="shared" si="388"/>
        <v>0</v>
      </c>
      <c r="XA118" s="22">
        <f t="shared" si="389"/>
        <v>0</v>
      </c>
      <c r="XB118" s="22">
        <f t="shared" si="390"/>
        <v>4</v>
      </c>
      <c r="XC118" s="22">
        <f t="shared" si="391"/>
        <v>0</v>
      </c>
      <c r="XD118" s="22">
        <f t="shared" si="392"/>
        <v>0</v>
      </c>
      <c r="XE118" s="22">
        <f t="shared" si="393"/>
        <v>0</v>
      </c>
      <c r="XF118" s="22">
        <f t="shared" si="394"/>
        <v>0</v>
      </c>
      <c r="XG118" s="93">
        <f t="shared" si="395"/>
        <v>0</v>
      </c>
    </row>
    <row r="119" spans="1:631" ht="17.100000000000001" customHeight="1" x14ac:dyDescent="0.2">
      <c r="A119" s="101"/>
      <c r="B119" s="27" t="s">
        <v>331</v>
      </c>
      <c r="C119" s="535" t="s">
        <v>332</v>
      </c>
      <c r="D119" s="25" t="s">
        <v>333</v>
      </c>
      <c r="E119" s="535" t="s">
        <v>332</v>
      </c>
      <c r="F119" s="25" t="s">
        <v>334</v>
      </c>
      <c r="G119" s="535" t="s">
        <v>335</v>
      </c>
      <c r="H119" s="25"/>
      <c r="I119" s="28">
        <v>19</v>
      </c>
      <c r="J119" s="17">
        <f t="shared" si="228"/>
        <v>0.95940158050310664</v>
      </c>
      <c r="K119" s="17">
        <f t="shared" si="229"/>
        <v>0.66143853934165808</v>
      </c>
      <c r="L119" s="17">
        <f t="shared" si="230"/>
        <v>1</v>
      </c>
      <c r="M119" s="17">
        <f t="shared" si="231"/>
        <v>0.38150745401092934</v>
      </c>
      <c r="N119" s="17">
        <f t="shared" si="232"/>
        <v>0.6356457423616737</v>
      </c>
      <c r="O119" s="17">
        <f t="shared" si="233"/>
        <v>0.94446120126279387</v>
      </c>
      <c r="P119" s="17">
        <f t="shared" si="234"/>
        <v>0.84861696836004241</v>
      </c>
      <c r="Q119" s="17">
        <f t="shared" si="235"/>
        <v>0.70390741495580744</v>
      </c>
      <c r="R119" s="69">
        <f t="shared" si="236"/>
        <v>0.9575603285148554</v>
      </c>
      <c r="S119" s="422">
        <f t="shared" si="237"/>
        <v>0.78805991436787404</v>
      </c>
      <c r="T119" s="17">
        <f t="shared" si="396"/>
        <v>0.21194008563212596</v>
      </c>
      <c r="U119" s="10">
        <f t="shared" si="238"/>
        <v>56329.224019220805</v>
      </c>
      <c r="V119" s="32">
        <v>8</v>
      </c>
      <c r="W119" s="550">
        <f t="shared" si="239"/>
        <v>0</v>
      </c>
      <c r="X119" s="550">
        <f t="shared" si="240"/>
        <v>0.67694880325676299</v>
      </c>
      <c r="Y119" s="550">
        <f t="shared" si="241"/>
        <v>0.32305119674323701</v>
      </c>
      <c r="Z119" s="551">
        <f t="shared" si="242"/>
        <v>85860.224019220783</v>
      </c>
      <c r="AA119" s="426">
        <f t="shared" si="243"/>
        <v>1</v>
      </c>
      <c r="AB119" s="59">
        <f t="shared" si="244"/>
        <v>0.97120168439953192</v>
      </c>
      <c r="AC119" s="59">
        <f t="shared" si="245"/>
        <v>4.8052794846970025E-2</v>
      </c>
      <c r="AD119" s="59">
        <f t="shared" si="246"/>
        <v>0.6356457423616737</v>
      </c>
      <c r="AE119" s="59">
        <f t="shared" si="247"/>
        <v>0.29609258504419256</v>
      </c>
      <c r="AF119" s="59">
        <f t="shared" si="248"/>
        <v>8.1558786270133313E-2</v>
      </c>
      <c r="AG119" s="59">
        <f t="shared" si="249"/>
        <v>0.19301843920291167</v>
      </c>
      <c r="AH119" s="59">
        <f t="shared" si="250"/>
        <v>0.94446120126279387</v>
      </c>
      <c r="AI119" s="59">
        <f t="shared" si="251"/>
        <v>0.94058032213307596</v>
      </c>
      <c r="AJ119" s="59">
        <f t="shared" si="252"/>
        <v>0.97822283887313743</v>
      </c>
      <c r="AK119" s="59">
        <f t="shared" si="253"/>
        <v>0.15138303163995762</v>
      </c>
      <c r="AL119" s="35">
        <f t="shared" si="254"/>
        <v>1</v>
      </c>
      <c r="AM119" s="27">
        <v>265779</v>
      </c>
      <c r="AN119" s="25">
        <v>129959</v>
      </c>
      <c r="AO119" s="25">
        <v>135820</v>
      </c>
      <c r="AP119" s="17">
        <f t="shared" si="255"/>
        <v>5.1621352208326369E-3</v>
      </c>
      <c r="AQ119" s="63">
        <v>95.68472978942718</v>
      </c>
      <c r="AR119" s="58">
        <v>28.149807537400001</v>
      </c>
      <c r="AS119" s="24">
        <f t="shared" si="256"/>
        <v>9441.5920836007299</v>
      </c>
      <c r="AT119" s="17">
        <v>1</v>
      </c>
      <c r="AU119" s="25">
        <v>241519</v>
      </c>
      <c r="AV119" s="25">
        <v>112312</v>
      </c>
      <c r="AW119" s="25">
        <v>129207</v>
      </c>
      <c r="AX119" s="25">
        <v>24260</v>
      </c>
      <c r="AY119" s="25">
        <v>17647</v>
      </c>
      <c r="AZ119" s="25">
        <v>6613</v>
      </c>
      <c r="BA119" s="25">
        <v>265779</v>
      </c>
      <c r="BB119" s="25">
        <v>129959</v>
      </c>
      <c r="BC119" s="25">
        <v>135820</v>
      </c>
      <c r="BD119" s="63">
        <v>95.68472978942718</v>
      </c>
      <c r="BE119" s="18">
        <v>0</v>
      </c>
      <c r="BF119" s="18">
        <v>0</v>
      </c>
      <c r="BG119" s="18">
        <v>0</v>
      </c>
      <c r="BH119" s="63"/>
      <c r="BI119" s="17">
        <v>1</v>
      </c>
      <c r="BJ119" s="25">
        <v>57386</v>
      </c>
      <c r="BK119" s="25">
        <v>193811</v>
      </c>
      <c r="BL119" s="25">
        <v>14582</v>
      </c>
      <c r="BM119" s="17">
        <v>0.37133083261527988</v>
      </c>
      <c r="BN119" s="10">
        <f t="shared" si="258"/>
        <v>167087.06263834352</v>
      </c>
      <c r="BO119" s="29">
        <v>0.29609258504419256</v>
      </c>
      <c r="BP119" s="30">
        <f t="shared" si="259"/>
        <v>0.70390741495580744</v>
      </c>
      <c r="BQ119" s="31">
        <v>7.5238247571087298</v>
      </c>
      <c r="BR119" s="25">
        <v>208393</v>
      </c>
      <c r="BS119" s="25">
        <v>83962</v>
      </c>
      <c r="BT119" s="25">
        <v>104880</v>
      </c>
      <c r="BU119" s="25">
        <v>12041</v>
      </c>
      <c r="BV119" s="25">
        <v>2826</v>
      </c>
      <c r="BW119" s="18">
        <v>4684</v>
      </c>
      <c r="BX119" s="25">
        <v>49731</v>
      </c>
      <c r="BY119" s="25">
        <v>36299</v>
      </c>
      <c r="BZ119" s="25">
        <v>13432</v>
      </c>
      <c r="CA119" s="59">
        <v>0.27009310088274918</v>
      </c>
      <c r="CB119" s="25">
        <v>241519</v>
      </c>
      <c r="CC119" s="25">
        <v>24260</v>
      </c>
      <c r="CD119" s="17">
        <f t="shared" si="260"/>
        <v>0.10044758383398407</v>
      </c>
      <c r="CE119" s="25">
        <v>1823</v>
      </c>
      <c r="CF119" s="25">
        <v>5562</v>
      </c>
      <c r="CG119" s="25">
        <v>8632</v>
      </c>
      <c r="CH119" s="25">
        <v>10125</v>
      </c>
      <c r="CI119" s="25">
        <v>7956</v>
      </c>
      <c r="CJ119" s="25">
        <v>5577</v>
      </c>
      <c r="CK119" s="25">
        <v>3761</v>
      </c>
      <c r="CL119" s="25">
        <v>2834</v>
      </c>
      <c r="CM119" s="25">
        <v>3461</v>
      </c>
      <c r="CN119" s="26">
        <v>4.8565080131105347</v>
      </c>
      <c r="CO119" s="27">
        <v>49731</v>
      </c>
      <c r="CP119" s="34">
        <f t="shared" si="261"/>
        <v>5.3443325088978701</v>
      </c>
      <c r="CQ119" s="25">
        <v>5767</v>
      </c>
      <c r="CR119" s="25">
        <v>7634</v>
      </c>
      <c r="CS119" s="25">
        <v>6460</v>
      </c>
      <c r="CT119" s="25">
        <v>10756</v>
      </c>
      <c r="CU119" s="25">
        <v>18089</v>
      </c>
      <c r="CV119" s="18">
        <v>287</v>
      </c>
      <c r="CW119" s="18">
        <v>248</v>
      </c>
      <c r="CX119" s="18">
        <v>490</v>
      </c>
      <c r="CY119" s="25">
        <v>49731</v>
      </c>
      <c r="CZ119" s="25">
        <v>29098</v>
      </c>
      <c r="DA119" s="25">
        <v>10810</v>
      </c>
      <c r="DB119" s="25">
        <v>3693</v>
      </c>
      <c r="DC119" s="25">
        <v>4834</v>
      </c>
      <c r="DD119" s="18">
        <v>404</v>
      </c>
      <c r="DE119" s="18">
        <v>892</v>
      </c>
      <c r="DF119" s="25">
        <v>49731</v>
      </c>
      <c r="DG119" s="25">
        <v>1082</v>
      </c>
      <c r="DH119" s="25">
        <v>2890</v>
      </c>
      <c r="DI119" s="18">
        <v>84</v>
      </c>
      <c r="DJ119" s="25">
        <v>40795</v>
      </c>
      <c r="DK119" s="25">
        <v>4430</v>
      </c>
      <c r="DL119" s="18">
        <v>450</v>
      </c>
      <c r="DM119" s="25">
        <f t="shared" si="262"/>
        <v>19290.049828075043</v>
      </c>
      <c r="DN119" s="17">
        <f t="shared" si="263"/>
        <v>0.82031328547586013</v>
      </c>
      <c r="DO119" s="17">
        <f t="shared" si="264"/>
        <v>8.9079246345337912E-2</v>
      </c>
      <c r="DP119" s="23">
        <f t="shared" si="265"/>
        <v>8.1558786270133313E-2</v>
      </c>
      <c r="DQ119" s="23">
        <f t="shared" si="266"/>
        <v>0.91844121372986665</v>
      </c>
      <c r="DR119" s="25">
        <v>49731</v>
      </c>
      <c r="DS119" s="18">
        <v>536</v>
      </c>
      <c r="DT119" s="25">
        <v>24910</v>
      </c>
      <c r="DU119" s="18">
        <v>42</v>
      </c>
      <c r="DV119" s="25">
        <v>4130</v>
      </c>
      <c r="DW119" s="18">
        <v>207</v>
      </c>
      <c r="DX119" s="25">
        <v>19303</v>
      </c>
      <c r="DY119" s="18">
        <v>603</v>
      </c>
      <c r="DZ119" s="17">
        <f t="shared" si="267"/>
        <v>0.59556413504655048</v>
      </c>
      <c r="EA119" s="17">
        <f t="shared" si="268"/>
        <v>0.40443586495344952</v>
      </c>
      <c r="EB119" s="25">
        <v>49731</v>
      </c>
      <c r="EC119" s="25">
        <v>1496</v>
      </c>
      <c r="ED119" s="25">
        <v>8103</v>
      </c>
      <c r="EE119" s="25">
        <v>16386</v>
      </c>
      <c r="EF119" s="17">
        <f t="shared" si="407"/>
        <v>0.32949267056765397</v>
      </c>
      <c r="EG119" s="25">
        <v>22978</v>
      </c>
      <c r="EH119" s="18">
        <v>768</v>
      </c>
      <c r="EI119" s="17">
        <f t="shared" si="270"/>
        <v>0.19301843920291167</v>
      </c>
      <c r="EJ119" s="17">
        <f t="shared" si="271"/>
        <v>0.46204580643863991</v>
      </c>
      <c r="EK119" s="69">
        <f t="shared" si="272"/>
        <v>0.66143853934165808</v>
      </c>
      <c r="EL119" s="43">
        <v>187129</v>
      </c>
      <c r="EM119" s="18">
        <v>181740</v>
      </c>
      <c r="EN119" s="18">
        <v>5389</v>
      </c>
      <c r="EO119" s="59">
        <v>0.97120168439953192</v>
      </c>
      <c r="EP119" s="18">
        <v>84607</v>
      </c>
      <c r="EQ119" s="18">
        <v>83569</v>
      </c>
      <c r="ER119" s="18">
        <v>1038</v>
      </c>
      <c r="ES119" s="59">
        <v>0.9877315115770563</v>
      </c>
      <c r="ET119" s="18">
        <v>102522</v>
      </c>
      <c r="EU119" s="18">
        <v>98171</v>
      </c>
      <c r="EV119" s="18">
        <v>4351</v>
      </c>
      <c r="EW119" s="59">
        <v>0.9575603285148554</v>
      </c>
      <c r="EX119" s="18">
        <v>187129</v>
      </c>
      <c r="EY119" s="18">
        <v>181740</v>
      </c>
      <c r="EZ119" s="18">
        <v>5389</v>
      </c>
      <c r="FA119" s="59">
        <v>0.97120168439953192</v>
      </c>
      <c r="FB119" s="18">
        <v>0</v>
      </c>
      <c r="FC119" s="18">
        <v>0</v>
      </c>
      <c r="FD119" s="18">
        <v>0</v>
      </c>
      <c r="FE119" s="59">
        <v>0</v>
      </c>
      <c r="FF119" s="25">
        <v>107152</v>
      </c>
      <c r="FG119" s="25">
        <v>35396</v>
      </c>
      <c r="FH119" s="25">
        <v>67477</v>
      </c>
      <c r="FI119" s="25">
        <v>4279</v>
      </c>
      <c r="FJ119" s="23">
        <f t="shared" si="273"/>
        <v>3.9933925638345531E-2</v>
      </c>
      <c r="FK119" s="23">
        <f t="shared" si="274"/>
        <v>0.62973159623712105</v>
      </c>
      <c r="FL119" s="36">
        <f t="shared" si="275"/>
        <v>8.2720261743397998</v>
      </c>
      <c r="FM119" s="25">
        <v>52576</v>
      </c>
      <c r="FN119" s="25">
        <v>17355</v>
      </c>
      <c r="FO119" s="17">
        <f t="shared" si="276"/>
        <v>0.33009357881923312</v>
      </c>
      <c r="FP119" s="25">
        <v>33233</v>
      </c>
      <c r="FQ119" s="17">
        <f t="shared" si="277"/>
        <v>0.63209449178332322</v>
      </c>
      <c r="FR119" s="25">
        <v>1988</v>
      </c>
      <c r="FS119" s="17">
        <f t="shared" si="278"/>
        <v>3.7811929397443704E-2</v>
      </c>
      <c r="FT119" s="25">
        <v>54576</v>
      </c>
      <c r="FU119" s="25">
        <v>18041</v>
      </c>
      <c r="FV119" s="25">
        <v>34244</v>
      </c>
      <c r="FW119" s="17">
        <f t="shared" si="279"/>
        <v>4.1978158897683963E-2</v>
      </c>
      <c r="FX119" s="17">
        <f t="shared" si="280"/>
        <v>0.62745529170331282</v>
      </c>
      <c r="FY119" s="25">
        <v>2291</v>
      </c>
      <c r="FZ119" s="25">
        <v>151833</v>
      </c>
      <c r="GA119" s="25">
        <v>7296</v>
      </c>
      <c r="GB119" s="25">
        <v>48025</v>
      </c>
      <c r="GC119" s="25">
        <v>34770</v>
      </c>
      <c r="GD119" s="25">
        <v>26376</v>
      </c>
      <c r="GE119" s="18">
        <v>713</v>
      </c>
      <c r="GF119" s="25">
        <v>31312</v>
      </c>
      <c r="GG119" s="25">
        <v>1872</v>
      </c>
      <c r="GH119" s="18">
        <v>365</v>
      </c>
      <c r="GI119" s="18">
        <v>1104</v>
      </c>
      <c r="GJ119" s="10">
        <f t="shared" si="281"/>
        <v>7296</v>
      </c>
      <c r="GK119" s="10">
        <f t="shared" si="400"/>
        <v>144537</v>
      </c>
      <c r="GL119" s="10">
        <f t="shared" si="401"/>
        <v>96512</v>
      </c>
      <c r="GM119" s="10">
        <f t="shared" si="282"/>
        <v>55321</v>
      </c>
      <c r="GN119" s="10">
        <f t="shared" si="402"/>
        <v>61742</v>
      </c>
      <c r="GO119" s="17">
        <f t="shared" si="283"/>
        <v>4.8052794846970025E-2</v>
      </c>
      <c r="GP119" s="17">
        <f t="shared" si="403"/>
        <v>0.95194720515303</v>
      </c>
      <c r="GQ119" s="17">
        <f t="shared" si="404"/>
        <v>0.6356457423616737</v>
      </c>
      <c r="GR119" s="17">
        <f t="shared" si="405"/>
        <v>0.40664414191908216</v>
      </c>
      <c r="GS119" s="17">
        <f t="shared" si="284"/>
        <v>0.79379647375735185</v>
      </c>
      <c r="GT119" s="25">
        <v>70101</v>
      </c>
      <c r="GU119" s="25">
        <v>2162</v>
      </c>
      <c r="GV119" s="25">
        <v>19057</v>
      </c>
      <c r="GW119" s="25">
        <v>18680</v>
      </c>
      <c r="GX119" s="25">
        <v>14240</v>
      </c>
      <c r="GY119" s="18">
        <v>522</v>
      </c>
      <c r="GZ119" s="25">
        <v>14018</v>
      </c>
      <c r="HA119" s="25">
        <v>610</v>
      </c>
      <c r="HB119" s="18">
        <v>251</v>
      </c>
      <c r="HC119" s="18">
        <v>561</v>
      </c>
      <c r="HD119" s="23">
        <f t="shared" si="285"/>
        <v>3.0841214818618849E-2</v>
      </c>
      <c r="HE119" s="23">
        <f t="shared" si="286"/>
        <v>0.9691587851813811</v>
      </c>
      <c r="HF119" s="23">
        <f t="shared" si="287"/>
        <v>0.69730816964094666</v>
      </c>
      <c r="HG119" s="23">
        <f t="shared" si="288"/>
        <v>0.43083550876592347</v>
      </c>
      <c r="HH119" s="25">
        <v>81732</v>
      </c>
      <c r="HI119" s="25">
        <v>5134</v>
      </c>
      <c r="HJ119" s="25">
        <v>28968</v>
      </c>
      <c r="HK119" s="25">
        <v>16090</v>
      </c>
      <c r="HL119" s="25">
        <v>12136</v>
      </c>
      <c r="HM119" s="18">
        <v>191</v>
      </c>
      <c r="HN119" s="25">
        <v>17294</v>
      </c>
      <c r="HO119" s="25">
        <v>1262</v>
      </c>
      <c r="HP119" s="18">
        <v>114</v>
      </c>
      <c r="HQ119" s="18">
        <v>543</v>
      </c>
      <c r="HR119" s="23">
        <f t="shared" si="289"/>
        <v>6.2815054079185625E-2</v>
      </c>
      <c r="HS119" s="23">
        <f t="shared" si="290"/>
        <v>0.93718494592081436</v>
      </c>
      <c r="HT119" s="80">
        <f t="shared" si="291"/>
        <v>0.58275828316938283</v>
      </c>
      <c r="HU119" s="27">
        <v>231195</v>
      </c>
      <c r="HV119" s="25">
        <v>12932</v>
      </c>
      <c r="HW119" s="25">
        <v>62199</v>
      </c>
      <c r="HX119" s="25">
        <v>5562</v>
      </c>
      <c r="HY119" s="25">
        <v>39767</v>
      </c>
      <c r="HZ119" s="25">
        <v>8284</v>
      </c>
      <c r="IA119" s="25">
        <v>3715</v>
      </c>
      <c r="IB119" s="18">
        <v>893</v>
      </c>
      <c r="IC119" s="25">
        <v>32290</v>
      </c>
      <c r="ID119" s="25">
        <v>37068</v>
      </c>
      <c r="IE119" s="25">
        <v>14140</v>
      </c>
      <c r="IF119" s="18">
        <v>1248</v>
      </c>
      <c r="IG119" s="25">
        <v>13097</v>
      </c>
      <c r="IH119" s="17">
        <f t="shared" si="292"/>
        <v>0.19616341183849131</v>
      </c>
      <c r="II119" s="17">
        <f t="shared" si="293"/>
        <v>3.5831224723718073E-2</v>
      </c>
      <c r="IJ119" s="30">
        <f t="shared" si="294"/>
        <v>27.908619024625786</v>
      </c>
      <c r="IK119" s="17">
        <f t="shared" si="397"/>
        <v>0.38150745401092934</v>
      </c>
      <c r="IL119" s="25">
        <v>112379</v>
      </c>
      <c r="IM119" s="25">
        <v>7589</v>
      </c>
      <c r="IN119" s="25">
        <v>39556</v>
      </c>
      <c r="IO119" s="25">
        <v>3933</v>
      </c>
      <c r="IP119" s="25">
        <v>21913</v>
      </c>
      <c r="IQ119" s="25">
        <v>3846</v>
      </c>
      <c r="IR119" s="25">
        <v>2229</v>
      </c>
      <c r="IS119" s="18">
        <v>509</v>
      </c>
      <c r="IT119" s="25">
        <v>15990</v>
      </c>
      <c r="IU119" s="25">
        <v>1192</v>
      </c>
      <c r="IV119" s="25">
        <v>6156</v>
      </c>
      <c r="IW119" s="18">
        <v>701</v>
      </c>
      <c r="IX119" s="25">
        <v>8765</v>
      </c>
      <c r="IY119" s="17">
        <f t="shared" si="295"/>
        <v>0.70356561279242558</v>
      </c>
      <c r="IZ119" s="25">
        <v>118816</v>
      </c>
      <c r="JA119" s="25">
        <v>5343</v>
      </c>
      <c r="JB119" s="25">
        <v>22643</v>
      </c>
      <c r="JC119" s="25">
        <v>1629</v>
      </c>
      <c r="JD119" s="25">
        <v>17854</v>
      </c>
      <c r="JE119" s="25">
        <v>4438</v>
      </c>
      <c r="JF119" s="25">
        <v>1486</v>
      </c>
      <c r="JG119" s="18">
        <v>384</v>
      </c>
      <c r="JH119" s="25">
        <v>16300</v>
      </c>
      <c r="JI119" s="25">
        <v>35876</v>
      </c>
      <c r="JJ119" s="25">
        <v>7984</v>
      </c>
      <c r="JK119" s="18">
        <v>547</v>
      </c>
      <c r="JL119" s="25">
        <v>4332</v>
      </c>
      <c r="JM119" s="80">
        <f t="shared" si="296"/>
        <v>0.44937550498249396</v>
      </c>
      <c r="JN119" s="43">
        <v>231195</v>
      </c>
      <c r="JO119" s="18">
        <v>186915</v>
      </c>
      <c r="JP119" s="18">
        <v>506</v>
      </c>
      <c r="JQ119" s="18">
        <v>1070</v>
      </c>
      <c r="JR119" s="18">
        <v>1895</v>
      </c>
      <c r="JS119" s="18">
        <v>4388</v>
      </c>
      <c r="JT119" s="18">
        <v>924</v>
      </c>
      <c r="JU119" s="18">
        <v>161</v>
      </c>
      <c r="JV119" s="18">
        <v>337</v>
      </c>
      <c r="JW119" s="18">
        <v>34999</v>
      </c>
      <c r="JX119" s="17">
        <f t="shared" si="297"/>
        <v>0.15138303163995762</v>
      </c>
      <c r="JY119" s="17">
        <f t="shared" si="298"/>
        <v>0.84861696836004241</v>
      </c>
      <c r="JZ119" s="18">
        <v>231195</v>
      </c>
      <c r="KA119" s="18">
        <v>186915</v>
      </c>
      <c r="KB119" s="18">
        <v>506</v>
      </c>
      <c r="KC119" s="18">
        <v>1070</v>
      </c>
      <c r="KD119" s="18">
        <v>1895</v>
      </c>
      <c r="KE119" s="18">
        <v>4388</v>
      </c>
      <c r="KF119" s="18">
        <v>924</v>
      </c>
      <c r="KG119" s="18">
        <v>161</v>
      </c>
      <c r="KH119" s="18">
        <v>337</v>
      </c>
      <c r="KI119" s="18">
        <v>34999</v>
      </c>
      <c r="KJ119" s="17">
        <f t="shared" si="299"/>
        <v>0.15138303163995762</v>
      </c>
      <c r="KK119" s="18">
        <v>0</v>
      </c>
      <c r="KL119" s="18">
        <v>0</v>
      </c>
      <c r="KM119" s="18">
        <v>0</v>
      </c>
      <c r="KN119" s="18">
        <v>0</v>
      </c>
      <c r="KO119" s="18">
        <v>0</v>
      </c>
      <c r="KP119" s="18">
        <v>0</v>
      </c>
      <c r="KQ119" s="18">
        <v>0</v>
      </c>
      <c r="KR119" s="18">
        <v>0</v>
      </c>
      <c r="KS119" s="18">
        <v>0</v>
      </c>
      <c r="KT119" s="18">
        <v>0</v>
      </c>
      <c r="KU119" s="69" t="s">
        <v>764</v>
      </c>
      <c r="KV119" s="27">
        <v>265779</v>
      </c>
      <c r="KW119" s="25">
        <v>256345</v>
      </c>
      <c r="KX119" s="25">
        <v>9434</v>
      </c>
      <c r="KY119" s="59">
        <v>3.5495656165460777E-2</v>
      </c>
      <c r="KZ119" s="25">
        <v>6207</v>
      </c>
      <c r="LA119" s="18">
        <v>1674</v>
      </c>
      <c r="LB119" s="25">
        <v>3075</v>
      </c>
      <c r="LC119" s="18">
        <v>1923</v>
      </c>
      <c r="LD119" s="25">
        <v>129959</v>
      </c>
      <c r="LE119" s="25">
        <v>125694</v>
      </c>
      <c r="LF119" s="25">
        <v>4265</v>
      </c>
      <c r="LG119" s="59">
        <v>3.2818042613439624E-2</v>
      </c>
      <c r="LH119" s="25">
        <v>135820</v>
      </c>
      <c r="LI119" s="25">
        <v>130651</v>
      </c>
      <c r="LJ119" s="25">
        <v>5169</v>
      </c>
      <c r="LK119" s="35">
        <v>3.8057723457517303E-2</v>
      </c>
      <c r="LL119" s="27">
        <v>49731</v>
      </c>
      <c r="LM119" s="25">
        <v>1673</v>
      </c>
      <c r="LN119" s="25">
        <v>45103</v>
      </c>
      <c r="LO119" s="18">
        <v>844</v>
      </c>
      <c r="LP119" s="18">
        <v>384</v>
      </c>
      <c r="LQ119" s="18">
        <v>243</v>
      </c>
      <c r="LR119" s="25">
        <v>1484</v>
      </c>
      <c r="LS119" s="23">
        <f t="shared" si="301"/>
        <v>2.9840542116587241E-2</v>
      </c>
      <c r="LT119" s="23">
        <f t="shared" si="302"/>
        <v>0.97015945788341273</v>
      </c>
      <c r="LU119" s="17">
        <f t="shared" si="303"/>
        <v>0.94058032213307596</v>
      </c>
      <c r="LV119" s="25">
        <v>49731</v>
      </c>
      <c r="LW119" s="25">
        <v>19135</v>
      </c>
      <c r="LX119" s="25">
        <v>13250</v>
      </c>
      <c r="LY119" s="18">
        <v>223</v>
      </c>
      <c r="LZ119" s="18">
        <v>16</v>
      </c>
      <c r="MA119" s="18">
        <v>201</v>
      </c>
      <c r="MB119" s="18">
        <v>525</v>
      </c>
      <c r="MC119" s="18">
        <v>4</v>
      </c>
      <c r="MD119" s="25">
        <v>16040</v>
      </c>
      <c r="ME119" s="18">
        <v>100</v>
      </c>
      <c r="MF119" s="18">
        <v>237</v>
      </c>
      <c r="MG119" s="17">
        <f t="shared" si="304"/>
        <v>1.4678972874062456E-2</v>
      </c>
      <c r="MH119" s="17">
        <f t="shared" si="305"/>
        <v>0.97822283887313743</v>
      </c>
      <c r="MI119" s="25">
        <v>49731</v>
      </c>
      <c r="MJ119" s="25">
        <v>26815</v>
      </c>
      <c r="MK119" s="25">
        <v>20595</v>
      </c>
      <c r="ML119" s="18">
        <v>521</v>
      </c>
      <c r="MM119" s="18">
        <v>45</v>
      </c>
      <c r="MN119" s="18">
        <v>323</v>
      </c>
      <c r="MO119" s="18">
        <v>850</v>
      </c>
      <c r="MP119" s="18">
        <v>1</v>
      </c>
      <c r="MQ119" s="18">
        <v>226</v>
      </c>
      <c r="MR119" s="18">
        <v>15</v>
      </c>
      <c r="MS119" s="18">
        <v>340</v>
      </c>
      <c r="MT119" s="17">
        <f t="shared" si="306"/>
        <v>0.96836982968369834</v>
      </c>
      <c r="MU119" s="69">
        <f t="shared" si="307"/>
        <v>0.95940158050310664</v>
      </c>
      <c r="MV119" s="27">
        <v>49731</v>
      </c>
      <c r="MW119" s="25">
        <v>46969</v>
      </c>
      <c r="MX119" s="18">
        <v>12</v>
      </c>
      <c r="MY119" s="18">
        <v>391</v>
      </c>
      <c r="MZ119" s="25">
        <v>1388</v>
      </c>
      <c r="NA119" s="18">
        <v>593</v>
      </c>
      <c r="NB119" s="18">
        <v>121</v>
      </c>
      <c r="NC119" s="18">
        <v>37</v>
      </c>
      <c r="ND119" s="18">
        <v>220</v>
      </c>
      <c r="NE119" s="17">
        <f t="shared" si="308"/>
        <v>0.94446120126279387</v>
      </c>
      <c r="NF119" s="10">
        <f t="shared" si="309"/>
        <v>228105.3248677887</v>
      </c>
      <c r="NG119" s="17">
        <f t="shared" si="310"/>
        <v>0.95712935593492987</v>
      </c>
      <c r="NH119" s="25">
        <v>49731</v>
      </c>
      <c r="NI119" s="25">
        <v>28739</v>
      </c>
      <c r="NJ119" s="18">
        <v>268</v>
      </c>
      <c r="NK119" s="18">
        <v>6</v>
      </c>
      <c r="NL119" s="18">
        <v>202</v>
      </c>
      <c r="NM119" s="25">
        <v>1698</v>
      </c>
      <c r="NN119" s="25">
        <v>17773</v>
      </c>
      <c r="NO119" s="18">
        <v>456</v>
      </c>
      <c r="NP119" s="18">
        <v>7</v>
      </c>
      <c r="NQ119" s="32">
        <v>582</v>
      </c>
      <c r="NR119" s="27">
        <v>49731</v>
      </c>
      <c r="NS119" s="37">
        <f t="shared" si="311"/>
        <v>2.227584404094026</v>
      </c>
      <c r="NT119" s="37">
        <f t="shared" si="312"/>
        <v>0.60108385161710332</v>
      </c>
      <c r="NU119" s="37">
        <f t="shared" si="313"/>
        <v>0.44891677198050184</v>
      </c>
      <c r="NV119" s="17">
        <f t="shared" si="314"/>
        <v>9.1157589412367207E-2</v>
      </c>
      <c r="NW119" s="10">
        <f t="shared" si="315"/>
        <v>7865</v>
      </c>
      <c r="NX119" s="17">
        <f t="shared" si="316"/>
        <v>0.15815085158150852</v>
      </c>
      <c r="NY119" s="19">
        <f t="shared" si="317"/>
        <v>0.14173980428553407</v>
      </c>
      <c r="NZ119" s="25">
        <v>11630</v>
      </c>
      <c r="OA119" s="25">
        <v>41866</v>
      </c>
      <c r="OB119" s="25">
        <v>4255</v>
      </c>
      <c r="OC119" s="25">
        <v>37880</v>
      </c>
      <c r="OD119" s="25">
        <v>6064</v>
      </c>
      <c r="OE119" s="25">
        <v>9085</v>
      </c>
      <c r="OF119" s="17">
        <f t="shared" si="318"/>
        <v>0.76169793488970661</v>
      </c>
      <c r="OG119" s="17">
        <f t="shared" si="319"/>
        <v>0.23385815688403611</v>
      </c>
      <c r="OH119" s="17">
        <f t="shared" si="320"/>
        <v>0.84184914841849146</v>
      </c>
      <c r="OI119" s="69">
        <f t="shared" si="321"/>
        <v>0.18268283364501015</v>
      </c>
      <c r="OJ119" s="27">
        <v>49731</v>
      </c>
      <c r="OK119" s="25">
        <v>6444</v>
      </c>
      <c r="OL119" s="25">
        <v>38404</v>
      </c>
      <c r="OM119" s="25">
        <v>27864</v>
      </c>
      <c r="ON119" s="18">
        <v>392</v>
      </c>
      <c r="OO119" s="18">
        <v>32</v>
      </c>
      <c r="OP119" s="18">
        <v>54</v>
      </c>
      <c r="OQ119" s="18">
        <v>182</v>
      </c>
      <c r="OR119" s="69">
        <f t="shared" si="322"/>
        <v>0.9107799963805272</v>
      </c>
      <c r="OS119" s="85">
        <v>44</v>
      </c>
      <c r="OT119" s="22">
        <v>44</v>
      </c>
      <c r="OU119" s="38">
        <f t="shared" si="409"/>
        <v>1</v>
      </c>
      <c r="OV119" s="39">
        <v>1.07</v>
      </c>
      <c r="OW119" s="22">
        <v>4708</v>
      </c>
      <c r="OX119" s="36">
        <f t="shared" si="410"/>
        <v>192641.94399999999</v>
      </c>
      <c r="OY119" s="36">
        <f t="shared" si="411"/>
        <v>2981.1927787782524</v>
      </c>
      <c r="OZ119" s="22"/>
      <c r="PA119" s="22"/>
      <c r="PB119" s="38">
        <f t="shared" si="412"/>
        <v>0</v>
      </c>
      <c r="PC119" s="39">
        <v>0</v>
      </c>
      <c r="PD119" s="22"/>
      <c r="PE119" s="40">
        <f t="shared" si="327"/>
        <v>0</v>
      </c>
      <c r="PF119" s="36">
        <f t="shared" si="328"/>
        <v>0</v>
      </c>
      <c r="PG119" s="22"/>
      <c r="PH119" s="22"/>
      <c r="PI119" s="38">
        <f t="shared" si="413"/>
        <v>0</v>
      </c>
      <c r="PJ119" s="39">
        <v>0</v>
      </c>
      <c r="PK119" s="22"/>
      <c r="PL119" s="41">
        <f t="shared" si="330"/>
        <v>0</v>
      </c>
      <c r="PM119" s="36">
        <f t="shared" si="331"/>
        <v>0</v>
      </c>
      <c r="PN119" s="22"/>
      <c r="PO119" s="22"/>
      <c r="PP119" s="38">
        <f t="shared" si="414"/>
        <v>0</v>
      </c>
      <c r="PQ119" s="39">
        <v>0</v>
      </c>
      <c r="PR119" s="22"/>
      <c r="PS119" s="41">
        <f t="shared" si="333"/>
        <v>0</v>
      </c>
      <c r="PT119" s="36">
        <f t="shared" si="334"/>
        <v>0</v>
      </c>
      <c r="PU119" s="22"/>
      <c r="PV119" s="22"/>
      <c r="PW119" s="38">
        <f t="shared" si="415"/>
        <v>0</v>
      </c>
      <c r="PX119" s="39">
        <v>0</v>
      </c>
      <c r="PY119" s="22"/>
      <c r="PZ119" s="36">
        <f t="shared" si="336"/>
        <v>0</v>
      </c>
      <c r="QA119" s="22"/>
      <c r="QB119" s="22"/>
      <c r="QC119" s="39">
        <v>0</v>
      </c>
      <c r="QD119" s="22"/>
      <c r="QE119" s="22">
        <f t="shared" si="337"/>
        <v>0</v>
      </c>
      <c r="QF119" s="22"/>
      <c r="QG119" s="22"/>
      <c r="QH119" s="22"/>
      <c r="QI119" s="38">
        <f t="shared" si="416"/>
        <v>0</v>
      </c>
      <c r="QJ119" s="39">
        <v>0</v>
      </c>
      <c r="QK119" s="22"/>
      <c r="QL119" s="42">
        <f t="shared" si="339"/>
        <v>0</v>
      </c>
      <c r="QM119" s="22">
        <f t="shared" si="417"/>
        <v>0</v>
      </c>
      <c r="QN119" s="22"/>
      <c r="QO119" s="22"/>
      <c r="QP119" s="38">
        <f t="shared" si="418"/>
        <v>0</v>
      </c>
      <c r="QQ119" s="39">
        <v>0</v>
      </c>
      <c r="QR119" s="22"/>
      <c r="QS119" s="36">
        <f t="shared" si="342"/>
        <v>0</v>
      </c>
      <c r="QT119" s="22"/>
      <c r="QU119" s="22"/>
      <c r="QV119" s="38">
        <f t="shared" si="419"/>
        <v>0</v>
      </c>
      <c r="QW119" s="39">
        <v>0</v>
      </c>
      <c r="QX119" s="22"/>
      <c r="QY119" s="36">
        <f t="shared" si="344"/>
        <v>0</v>
      </c>
      <c r="QZ119" s="22"/>
      <c r="RA119" s="22"/>
      <c r="RB119" s="38">
        <f t="shared" si="420"/>
        <v>0</v>
      </c>
      <c r="RC119" s="39">
        <v>0</v>
      </c>
      <c r="RD119" s="22"/>
      <c r="RE119" s="36">
        <f t="shared" si="346"/>
        <v>0</v>
      </c>
      <c r="RF119" s="10">
        <f t="shared" si="421"/>
        <v>44</v>
      </c>
      <c r="RG119" s="10">
        <f t="shared" si="422"/>
        <v>44</v>
      </c>
      <c r="RH119" s="17">
        <f t="shared" si="423"/>
        <v>5.6590693660427545E-5</v>
      </c>
      <c r="RI119" s="17">
        <f t="shared" si="424"/>
        <v>1.2929135642618003E-6</v>
      </c>
      <c r="RJ119" s="17">
        <f t="shared" si="425"/>
        <v>1</v>
      </c>
      <c r="RK119" s="17">
        <f t="shared" si="426"/>
        <v>0</v>
      </c>
      <c r="RL119" s="17">
        <f t="shared" si="427"/>
        <v>0</v>
      </c>
      <c r="RM119" s="17">
        <f t="shared" si="428"/>
        <v>0</v>
      </c>
      <c r="RN119" s="17">
        <f t="shared" si="429"/>
        <v>0</v>
      </c>
      <c r="RO119" s="17">
        <f t="shared" si="430"/>
        <v>0</v>
      </c>
      <c r="RP119" s="17">
        <f t="shared" si="431"/>
        <v>0</v>
      </c>
      <c r="RQ119" s="17">
        <f t="shared" si="432"/>
        <v>0</v>
      </c>
      <c r="RR119" s="36">
        <f t="shared" si="433"/>
        <v>2981.1927787782524</v>
      </c>
      <c r="RS119" s="36">
        <f t="shared" si="434"/>
        <v>1.1216810879634028E-2</v>
      </c>
      <c r="RT119" s="10">
        <f t="shared" si="435"/>
        <v>0</v>
      </c>
      <c r="RU119" s="17">
        <f t="shared" si="436"/>
        <v>0</v>
      </c>
      <c r="RV119" s="37">
        <f t="shared" si="437"/>
        <v>6040.431818181818</v>
      </c>
      <c r="RW119" s="36">
        <f t="shared" si="438"/>
        <v>1.6555107815139646E-4</v>
      </c>
      <c r="RX119" s="85">
        <v>6.2572349999999997</v>
      </c>
      <c r="RY119" s="93">
        <v>302</v>
      </c>
      <c r="RZ119" s="43" t="b">
        <v>0</v>
      </c>
      <c r="SA119" s="18" t="b">
        <v>0</v>
      </c>
      <c r="SB119" s="18" t="b">
        <v>1</v>
      </c>
      <c r="SC119" s="18" t="b">
        <v>0</v>
      </c>
      <c r="SD119" s="18" t="b">
        <v>0</v>
      </c>
      <c r="SE119" s="32" t="b">
        <v>0</v>
      </c>
      <c r="SF119" s="43" t="b">
        <v>0</v>
      </c>
      <c r="SG119" s="18" t="b">
        <v>0</v>
      </c>
      <c r="SH119" s="18"/>
      <c r="SI119" s="18"/>
      <c r="SJ119" s="18"/>
      <c r="SK119" s="18"/>
      <c r="SL119" s="18"/>
      <c r="SM119" s="18"/>
      <c r="SN119" s="18"/>
      <c r="SO119" s="18"/>
      <c r="SP119" s="18"/>
      <c r="SQ119" s="17">
        <f t="shared" si="365"/>
        <v>0</v>
      </c>
      <c r="SR119" s="17">
        <f t="shared" si="366"/>
        <v>0</v>
      </c>
      <c r="SS119" s="17">
        <f t="shared" si="367"/>
        <v>0</v>
      </c>
      <c r="ST119" s="17">
        <f t="shared" si="368"/>
        <v>0</v>
      </c>
      <c r="SU119" s="17">
        <f t="shared" si="369"/>
        <v>0</v>
      </c>
      <c r="SV119" s="17">
        <f t="shared" si="439"/>
        <v>0</v>
      </c>
      <c r="SW119" s="17">
        <f t="shared" si="370"/>
        <v>0</v>
      </c>
      <c r="SX119" s="17">
        <f t="shared" si="371"/>
        <v>0</v>
      </c>
      <c r="SY119" s="17">
        <f t="shared" si="372"/>
        <v>0</v>
      </c>
      <c r="SZ119" s="17">
        <f t="shared" si="373"/>
        <v>0</v>
      </c>
      <c r="TA119" s="17">
        <f t="shared" si="374"/>
        <v>0</v>
      </c>
      <c r="TB119" s="24">
        <f t="shared" si="375"/>
        <v>620</v>
      </c>
      <c r="TC119" s="69">
        <f t="shared" si="376"/>
        <v>1</v>
      </c>
      <c r="TD119" s="17">
        <f t="shared" si="398"/>
        <v>2.6014568158168575E-6</v>
      </c>
      <c r="TE119" s="95"/>
      <c r="TF119" s="71"/>
      <c r="TG119" s="71"/>
      <c r="TH119" s="71">
        <v>12</v>
      </c>
      <c r="TI119" s="71"/>
      <c r="TJ119" s="71"/>
      <c r="TK119" s="71">
        <v>67</v>
      </c>
      <c r="TL119" s="71"/>
      <c r="TM119" s="71">
        <v>1</v>
      </c>
      <c r="TN119" s="71"/>
      <c r="TO119" s="71">
        <v>11</v>
      </c>
      <c r="TP119" s="71"/>
      <c r="TQ119" s="71"/>
      <c r="TR119" s="72"/>
      <c r="TS119" s="72"/>
      <c r="TT119" s="72"/>
      <c r="TU119" s="72"/>
      <c r="TV119" s="72">
        <v>6</v>
      </c>
      <c r="TW119" s="72"/>
      <c r="TX119" s="72"/>
      <c r="TY119" s="72">
        <v>9</v>
      </c>
      <c r="TZ119" s="72">
        <v>69</v>
      </c>
      <c r="UA119" s="72"/>
      <c r="UB119" s="72">
        <v>9</v>
      </c>
      <c r="UC119" s="72"/>
      <c r="UD119" s="72"/>
      <c r="UE119" s="72"/>
      <c r="UF119" s="72"/>
      <c r="UG119" s="72">
        <v>15</v>
      </c>
      <c r="UH119" s="72"/>
      <c r="UI119" s="72"/>
      <c r="UJ119" s="73"/>
      <c r="UK119" s="73"/>
      <c r="UL119" s="73"/>
      <c r="UM119" s="73"/>
      <c r="UN119" s="73">
        <v>7</v>
      </c>
      <c r="UO119" s="73"/>
      <c r="UP119" s="73">
        <v>1</v>
      </c>
      <c r="UQ119" s="73">
        <v>9</v>
      </c>
      <c r="UR119" s="73">
        <v>99</v>
      </c>
      <c r="US119" s="73">
        <v>8</v>
      </c>
      <c r="UT119" s="73"/>
      <c r="UU119" s="73"/>
      <c r="UV119" s="73"/>
      <c r="UW119" s="73">
        <v>1</v>
      </c>
      <c r="UX119" s="73"/>
      <c r="UY119" s="73">
        <v>39</v>
      </c>
      <c r="UZ119" s="73"/>
      <c r="VA119" s="73"/>
      <c r="VB119" s="73"/>
      <c r="VC119" s="73"/>
      <c r="VD119" s="73"/>
      <c r="VE119" s="73"/>
      <c r="VF119" s="73">
        <v>9</v>
      </c>
      <c r="VG119" s="73"/>
      <c r="VH119" s="73">
        <v>1</v>
      </c>
      <c r="VI119" s="73">
        <v>9</v>
      </c>
      <c r="VJ119" s="73">
        <v>99</v>
      </c>
      <c r="VK119" s="73">
        <v>8</v>
      </c>
      <c r="VL119" s="73"/>
      <c r="VM119" s="73"/>
      <c r="VN119" s="73"/>
      <c r="VO119" s="73"/>
      <c r="VP119" s="73">
        <v>39</v>
      </c>
      <c r="VQ119" s="73"/>
      <c r="VR119" s="73"/>
      <c r="VS119" s="73"/>
      <c r="VT119" s="73"/>
      <c r="VU119" s="73"/>
      <c r="VV119" s="73"/>
      <c r="VW119" s="73">
        <v>12</v>
      </c>
      <c r="VX119" s="73"/>
      <c r="VY119" s="73">
        <v>1</v>
      </c>
      <c r="VZ119" s="73">
        <v>10</v>
      </c>
      <c r="WA119" s="73">
        <v>69</v>
      </c>
      <c r="WB119" s="73"/>
      <c r="WC119" s="73"/>
      <c r="WD119" s="73"/>
      <c r="WE119" s="73"/>
      <c r="WF119" s="73"/>
      <c r="WG119" s="73"/>
      <c r="WH119" s="73">
        <v>2</v>
      </c>
      <c r="WI119" s="73"/>
      <c r="WJ119" s="73">
        <v>44</v>
      </c>
      <c r="WK119" s="73"/>
      <c r="WL119" s="73"/>
      <c r="WM119" s="73"/>
      <c r="WN119" s="73"/>
      <c r="WO119" s="22">
        <f t="shared" si="377"/>
        <v>0</v>
      </c>
      <c r="WP119" s="22">
        <f t="shared" si="378"/>
        <v>0</v>
      </c>
      <c r="WQ119" s="22">
        <f t="shared" si="379"/>
        <v>0</v>
      </c>
      <c r="WR119" s="22">
        <f t="shared" si="380"/>
        <v>0</v>
      </c>
      <c r="WS119" s="22">
        <f t="shared" si="381"/>
        <v>46</v>
      </c>
      <c r="WT119" s="22">
        <f t="shared" si="382"/>
        <v>0</v>
      </c>
      <c r="WU119" s="22">
        <f t="shared" si="383"/>
        <v>3</v>
      </c>
      <c r="WV119" s="22">
        <f t="shared" si="384"/>
        <v>27</v>
      </c>
      <c r="WW119" s="22">
        <f t="shared" si="385"/>
        <v>403</v>
      </c>
      <c r="WX119" s="22">
        <f t="shared" si="386"/>
        <v>0</v>
      </c>
      <c r="WY119" s="22">
        <f t="shared" si="387"/>
        <v>26</v>
      </c>
      <c r="WZ119" s="22">
        <f t="shared" si="388"/>
        <v>0</v>
      </c>
      <c r="XA119" s="22">
        <f t="shared" si="389"/>
        <v>0</v>
      </c>
      <c r="XB119" s="22">
        <f t="shared" si="390"/>
        <v>0</v>
      </c>
      <c r="XC119" s="22">
        <f t="shared" si="391"/>
        <v>1</v>
      </c>
      <c r="XD119" s="22">
        <f t="shared" si="392"/>
        <v>0</v>
      </c>
      <c r="XE119" s="22">
        <f t="shared" si="393"/>
        <v>148</v>
      </c>
      <c r="XF119" s="22">
        <f t="shared" si="394"/>
        <v>0</v>
      </c>
      <c r="XG119" s="93">
        <f t="shared" si="395"/>
        <v>0</v>
      </c>
    </row>
    <row r="120" spans="1:631" ht="17.100000000000001" customHeight="1" x14ac:dyDescent="0.2">
      <c r="A120" s="101"/>
      <c r="B120" s="27" t="s">
        <v>331</v>
      </c>
      <c r="C120" s="535" t="s">
        <v>332</v>
      </c>
      <c r="D120" s="25" t="s">
        <v>333</v>
      </c>
      <c r="E120" s="535" t="s">
        <v>332</v>
      </c>
      <c r="F120" s="25" t="s">
        <v>336</v>
      </c>
      <c r="G120" s="535" t="s">
        <v>337</v>
      </c>
      <c r="H120" s="25"/>
      <c r="I120" s="28">
        <v>20</v>
      </c>
      <c r="J120" s="17">
        <f t="shared" si="228"/>
        <v>0.96751900483759501</v>
      </c>
      <c r="K120" s="17">
        <f t="shared" si="229"/>
        <v>0.77001892971965979</v>
      </c>
      <c r="L120" s="17">
        <f t="shared" si="230"/>
        <v>1</v>
      </c>
      <c r="M120" s="17">
        <f t="shared" si="231"/>
        <v>0.4150303112570124</v>
      </c>
      <c r="N120" s="17">
        <f t="shared" si="232"/>
        <v>0.72327541505172221</v>
      </c>
      <c r="O120" s="17">
        <f t="shared" si="233"/>
        <v>0.97650310988251554</v>
      </c>
      <c r="P120" s="17">
        <f t="shared" si="234"/>
        <v>0.89758446452518237</v>
      </c>
      <c r="Q120" s="17">
        <f t="shared" si="235"/>
        <v>0.76403291140924423</v>
      </c>
      <c r="R120" s="69">
        <f t="shared" si="236"/>
        <v>0.96944788654825831</v>
      </c>
      <c r="S120" s="422">
        <f t="shared" si="237"/>
        <v>0.83149022591457666</v>
      </c>
      <c r="T120" s="17">
        <f t="shared" si="396"/>
        <v>0.16850977408542334</v>
      </c>
      <c r="U120" s="10">
        <f t="shared" si="238"/>
        <v>33225.914705293348</v>
      </c>
      <c r="V120" s="32">
        <v>8</v>
      </c>
      <c r="W120" s="550">
        <f t="shared" si="239"/>
        <v>0</v>
      </c>
      <c r="X120" s="550">
        <f t="shared" si="240"/>
        <v>0.7203791148034655</v>
      </c>
      <c r="Y120" s="550">
        <f t="shared" si="241"/>
        <v>0.2796208851965345</v>
      </c>
      <c r="Z120" s="551">
        <f t="shared" si="242"/>
        <v>55134.248038626691</v>
      </c>
      <c r="AA120" s="426">
        <f t="shared" si="243"/>
        <v>1</v>
      </c>
      <c r="AB120" s="59">
        <f t="shared" si="244"/>
        <v>0.97866623175912337</v>
      </c>
      <c r="AC120" s="59">
        <f t="shared" si="245"/>
        <v>3.5348608291366747E-2</v>
      </c>
      <c r="AD120" s="59">
        <f t="shared" si="246"/>
        <v>0.72327541505172221</v>
      </c>
      <c r="AE120" s="59">
        <f t="shared" si="247"/>
        <v>0.2359670885907558</v>
      </c>
      <c r="AF120" s="59">
        <f t="shared" si="248"/>
        <v>3.6296986268441453E-2</v>
      </c>
      <c r="AG120" s="59">
        <f t="shared" si="249"/>
        <v>0.12619813106577327</v>
      </c>
      <c r="AH120" s="59">
        <f t="shared" si="250"/>
        <v>0.97650310988251554</v>
      </c>
      <c r="AI120" s="59">
        <f t="shared" si="251"/>
        <v>0.9584447582704847</v>
      </c>
      <c r="AJ120" s="59">
        <f t="shared" si="252"/>
        <v>0.97659325140470543</v>
      </c>
      <c r="AK120" s="59">
        <f t="shared" si="253"/>
        <v>0.10241553547481766</v>
      </c>
      <c r="AL120" s="35">
        <f t="shared" si="254"/>
        <v>1</v>
      </c>
      <c r="AM120" s="27">
        <v>197175</v>
      </c>
      <c r="AN120" s="25">
        <v>93245</v>
      </c>
      <c r="AO120" s="25">
        <v>103930</v>
      </c>
      <c r="AP120" s="17">
        <f t="shared" si="255"/>
        <v>3.8296630364614026E-3</v>
      </c>
      <c r="AQ120" s="63">
        <v>89.71904166265756</v>
      </c>
      <c r="AR120" s="58">
        <v>12.1562346233</v>
      </c>
      <c r="AS120" s="24">
        <f t="shared" si="256"/>
        <v>16220.071930996817</v>
      </c>
      <c r="AT120" s="17">
        <v>1</v>
      </c>
      <c r="AU120" s="25">
        <v>160131</v>
      </c>
      <c r="AV120" s="25">
        <v>72000</v>
      </c>
      <c r="AW120" s="25">
        <v>88131</v>
      </c>
      <c r="AX120" s="25">
        <v>37044</v>
      </c>
      <c r="AY120" s="25">
        <v>21245</v>
      </c>
      <c r="AZ120" s="25">
        <v>15799</v>
      </c>
      <c r="BA120" s="25">
        <v>197175</v>
      </c>
      <c r="BB120" s="25">
        <v>93245</v>
      </c>
      <c r="BC120" s="25">
        <v>103930</v>
      </c>
      <c r="BD120" s="63">
        <v>89.71904166265756</v>
      </c>
      <c r="BE120" s="18">
        <v>0</v>
      </c>
      <c r="BF120" s="18">
        <v>0</v>
      </c>
      <c r="BG120" s="18">
        <v>0</v>
      </c>
      <c r="BH120" s="63"/>
      <c r="BI120" s="17">
        <v>1</v>
      </c>
      <c r="BJ120" s="25">
        <v>35476</v>
      </c>
      <c r="BK120" s="25">
        <v>150343</v>
      </c>
      <c r="BL120" s="25">
        <v>11356</v>
      </c>
      <c r="BM120" s="17">
        <v>0.31150103430156378</v>
      </c>
      <c r="BN120" s="10">
        <f t="shared" si="258"/>
        <v>135754.78356158914</v>
      </c>
      <c r="BO120" s="29">
        <v>0.2359670885907558</v>
      </c>
      <c r="BP120" s="30">
        <f t="shared" si="259"/>
        <v>0.76403291140924423</v>
      </c>
      <c r="BQ120" s="31">
        <v>7.5533945710807959</v>
      </c>
      <c r="BR120" s="25">
        <v>161699</v>
      </c>
      <c r="BS120" s="25">
        <v>76954</v>
      </c>
      <c r="BT120" s="25">
        <v>71099</v>
      </c>
      <c r="BU120" s="25">
        <v>7934</v>
      </c>
      <c r="BV120" s="25">
        <v>1681</v>
      </c>
      <c r="BW120" s="18">
        <v>4031</v>
      </c>
      <c r="BX120" s="25">
        <v>33281</v>
      </c>
      <c r="BY120" s="25">
        <v>23252</v>
      </c>
      <c r="BZ120" s="25">
        <v>10029</v>
      </c>
      <c r="CA120" s="59">
        <v>0.30134310868062858</v>
      </c>
      <c r="CB120" s="25">
        <v>160131</v>
      </c>
      <c r="CC120" s="25">
        <v>37044</v>
      </c>
      <c r="CD120" s="17">
        <f t="shared" si="260"/>
        <v>0.2313355939824269</v>
      </c>
      <c r="CE120" s="25">
        <v>1695</v>
      </c>
      <c r="CF120" s="25">
        <v>3804</v>
      </c>
      <c r="CG120" s="25">
        <v>5487</v>
      </c>
      <c r="CH120" s="25">
        <v>6509</v>
      </c>
      <c r="CI120" s="25">
        <v>5335</v>
      </c>
      <c r="CJ120" s="25">
        <v>3618</v>
      </c>
      <c r="CK120" s="25">
        <v>2490</v>
      </c>
      <c r="CL120" s="25">
        <v>1859</v>
      </c>
      <c r="CM120" s="25">
        <v>2484</v>
      </c>
      <c r="CN120" s="26">
        <v>4.8114840299269854</v>
      </c>
      <c r="CO120" s="27">
        <v>33281</v>
      </c>
      <c r="CP120" s="34">
        <f t="shared" si="261"/>
        <v>5.9245515459271054</v>
      </c>
      <c r="CQ120" s="25">
        <v>4378</v>
      </c>
      <c r="CR120" s="25">
        <v>8316</v>
      </c>
      <c r="CS120" s="25">
        <v>6272</v>
      </c>
      <c r="CT120" s="25">
        <v>6572</v>
      </c>
      <c r="CU120" s="25">
        <v>7113</v>
      </c>
      <c r="CV120" s="18">
        <v>104</v>
      </c>
      <c r="CW120" s="18">
        <v>165</v>
      </c>
      <c r="CX120" s="18">
        <v>361</v>
      </c>
      <c r="CY120" s="25">
        <v>33281</v>
      </c>
      <c r="CZ120" s="25">
        <v>19539</v>
      </c>
      <c r="DA120" s="25">
        <v>6860</v>
      </c>
      <c r="DB120" s="25">
        <v>3327</v>
      </c>
      <c r="DC120" s="25">
        <v>2640</v>
      </c>
      <c r="DD120" s="18">
        <v>299</v>
      </c>
      <c r="DE120" s="18">
        <v>616</v>
      </c>
      <c r="DF120" s="25">
        <v>33281</v>
      </c>
      <c r="DG120" s="18">
        <v>131</v>
      </c>
      <c r="DH120" s="18">
        <v>984</v>
      </c>
      <c r="DI120" s="18">
        <v>93</v>
      </c>
      <c r="DJ120" s="25">
        <v>25719</v>
      </c>
      <c r="DK120" s="25">
        <v>5906</v>
      </c>
      <c r="DL120" s="18">
        <v>448</v>
      </c>
      <c r="DM120" s="25">
        <f t="shared" si="262"/>
        <v>5364.8046933685891</v>
      </c>
      <c r="DN120" s="17">
        <f t="shared" si="263"/>
        <v>0.77278326973348155</v>
      </c>
      <c r="DO120" s="17">
        <f t="shared" si="264"/>
        <v>0.17745861001772784</v>
      </c>
      <c r="DP120" s="23">
        <f t="shared" si="265"/>
        <v>3.6296986268441453E-2</v>
      </c>
      <c r="DQ120" s="23">
        <f t="shared" si="266"/>
        <v>0.96370301373155853</v>
      </c>
      <c r="DR120" s="25">
        <v>33281</v>
      </c>
      <c r="DS120" s="18">
        <v>169</v>
      </c>
      <c r="DT120" s="25">
        <v>10872</v>
      </c>
      <c r="DU120" s="18">
        <v>30</v>
      </c>
      <c r="DV120" s="25">
        <v>3029</v>
      </c>
      <c r="DW120" s="18">
        <v>184</v>
      </c>
      <c r="DX120" s="25">
        <v>18475</v>
      </c>
      <c r="DY120" s="18">
        <v>522</v>
      </c>
      <c r="DZ120" s="17">
        <f t="shared" si="267"/>
        <v>0.42366515429223883</v>
      </c>
      <c r="EA120" s="17">
        <f t="shared" si="268"/>
        <v>0.57633484570776117</v>
      </c>
      <c r="EB120" s="25">
        <v>33281</v>
      </c>
      <c r="EC120" s="18">
        <v>331</v>
      </c>
      <c r="ED120" s="25">
        <v>3869</v>
      </c>
      <c r="EE120" s="25">
        <v>7440</v>
      </c>
      <c r="EF120" s="17">
        <f t="shared" si="407"/>
        <v>0.22355097503079835</v>
      </c>
      <c r="EG120" s="25">
        <v>21131</v>
      </c>
      <c r="EH120" s="18">
        <v>510</v>
      </c>
      <c r="EI120" s="17">
        <f t="shared" si="270"/>
        <v>0.12619813106577327</v>
      </c>
      <c r="EJ120" s="17">
        <f t="shared" si="271"/>
        <v>0.63492683513115589</v>
      </c>
      <c r="EK120" s="69">
        <f t="shared" si="272"/>
        <v>0.77001892971965979</v>
      </c>
      <c r="EL120" s="43">
        <v>128763</v>
      </c>
      <c r="EM120" s="18">
        <v>126016</v>
      </c>
      <c r="EN120" s="18">
        <v>2747</v>
      </c>
      <c r="EO120" s="59">
        <v>0.97866623175912337</v>
      </c>
      <c r="EP120" s="18">
        <v>56133</v>
      </c>
      <c r="EQ120" s="18">
        <v>55605</v>
      </c>
      <c r="ER120" s="18">
        <v>528</v>
      </c>
      <c r="ES120" s="59">
        <v>0.99059376837154611</v>
      </c>
      <c r="ET120" s="18">
        <v>72630</v>
      </c>
      <c r="EU120" s="18">
        <v>70411</v>
      </c>
      <c r="EV120" s="18">
        <v>2219</v>
      </c>
      <c r="EW120" s="59">
        <v>0.96944788654825831</v>
      </c>
      <c r="EX120" s="18">
        <v>128763</v>
      </c>
      <c r="EY120" s="18">
        <v>126016</v>
      </c>
      <c r="EZ120" s="18">
        <v>2747</v>
      </c>
      <c r="FA120" s="59">
        <v>0.97866623175912337</v>
      </c>
      <c r="FB120" s="18">
        <v>0</v>
      </c>
      <c r="FC120" s="18">
        <v>0</v>
      </c>
      <c r="FD120" s="18">
        <v>0</v>
      </c>
      <c r="FE120" s="59">
        <v>0</v>
      </c>
      <c r="FF120" s="25">
        <v>68116</v>
      </c>
      <c r="FG120" s="25">
        <v>24199</v>
      </c>
      <c r="FH120" s="25">
        <v>41898</v>
      </c>
      <c r="FI120" s="25">
        <v>2019</v>
      </c>
      <c r="FJ120" s="23">
        <f t="shared" si="273"/>
        <v>2.9640613071818662E-2</v>
      </c>
      <c r="FK120" s="23">
        <f t="shared" si="274"/>
        <v>0.6150977743848729</v>
      </c>
      <c r="FL120" s="36">
        <f t="shared" si="275"/>
        <v>11.985636453689946</v>
      </c>
      <c r="FM120" s="25">
        <v>32166</v>
      </c>
      <c r="FN120" s="25">
        <v>12006</v>
      </c>
      <c r="FO120" s="17">
        <f t="shared" si="276"/>
        <v>0.37325125909345269</v>
      </c>
      <c r="FP120" s="25">
        <v>19248</v>
      </c>
      <c r="FQ120" s="17">
        <f t="shared" si="277"/>
        <v>0.59839582167506067</v>
      </c>
      <c r="FR120" s="18">
        <v>912</v>
      </c>
      <c r="FS120" s="17">
        <f t="shared" si="278"/>
        <v>2.8352919231486664E-2</v>
      </c>
      <c r="FT120" s="25">
        <v>35950</v>
      </c>
      <c r="FU120" s="25">
        <v>12193</v>
      </c>
      <c r="FV120" s="25">
        <v>22650</v>
      </c>
      <c r="FW120" s="17">
        <f t="shared" si="279"/>
        <v>3.0792767732962446E-2</v>
      </c>
      <c r="FX120" s="17">
        <f t="shared" si="280"/>
        <v>0.63004172461752439</v>
      </c>
      <c r="FY120" s="25">
        <v>1107</v>
      </c>
      <c r="FZ120" s="25">
        <v>113781</v>
      </c>
      <c r="GA120" s="25">
        <v>4022</v>
      </c>
      <c r="GB120" s="25">
        <v>27464</v>
      </c>
      <c r="GC120" s="25">
        <v>23299</v>
      </c>
      <c r="GD120" s="25">
        <v>22783</v>
      </c>
      <c r="GE120" s="18">
        <v>922</v>
      </c>
      <c r="GF120" s="25">
        <v>31890</v>
      </c>
      <c r="GG120" s="25">
        <v>2306</v>
      </c>
      <c r="GH120" s="18">
        <v>428</v>
      </c>
      <c r="GI120" s="18">
        <v>667</v>
      </c>
      <c r="GJ120" s="10">
        <f t="shared" si="281"/>
        <v>4022</v>
      </c>
      <c r="GK120" s="10">
        <f t="shared" si="400"/>
        <v>109759</v>
      </c>
      <c r="GL120" s="10">
        <f t="shared" si="401"/>
        <v>82295</v>
      </c>
      <c r="GM120" s="10">
        <f t="shared" si="282"/>
        <v>31486</v>
      </c>
      <c r="GN120" s="10">
        <f t="shared" si="402"/>
        <v>58996</v>
      </c>
      <c r="GO120" s="17">
        <f t="shared" si="283"/>
        <v>3.5348608291366747E-2</v>
      </c>
      <c r="GP120" s="17">
        <f t="shared" si="403"/>
        <v>0.96465139170863323</v>
      </c>
      <c r="GQ120" s="17">
        <f t="shared" si="404"/>
        <v>0.72327541505172221</v>
      </c>
      <c r="GR120" s="17">
        <f t="shared" si="405"/>
        <v>0.51850484703069932</v>
      </c>
      <c r="GS120" s="17">
        <f t="shared" si="284"/>
        <v>0.84396340338017772</v>
      </c>
      <c r="GT120" s="25">
        <v>50960</v>
      </c>
      <c r="GU120" s="25">
        <v>1049</v>
      </c>
      <c r="GV120" s="25">
        <v>9947</v>
      </c>
      <c r="GW120" s="25">
        <v>11776</v>
      </c>
      <c r="GX120" s="25">
        <v>12023</v>
      </c>
      <c r="GY120" s="18">
        <v>720</v>
      </c>
      <c r="GZ120" s="25">
        <v>13984</v>
      </c>
      <c r="HA120" s="25">
        <v>747</v>
      </c>
      <c r="HB120" s="18">
        <v>294</v>
      </c>
      <c r="HC120" s="18">
        <v>420</v>
      </c>
      <c r="HD120" s="23">
        <f t="shared" si="285"/>
        <v>2.0584772370486656E-2</v>
      </c>
      <c r="HE120" s="23">
        <f t="shared" si="286"/>
        <v>0.97941522762951339</v>
      </c>
      <c r="HF120" s="23">
        <f t="shared" si="287"/>
        <v>0.78422291993720561</v>
      </c>
      <c r="HG120" s="23">
        <f t="shared" si="288"/>
        <v>0.55313971742543167</v>
      </c>
      <c r="HH120" s="25">
        <v>62821</v>
      </c>
      <c r="HI120" s="25">
        <v>2973</v>
      </c>
      <c r="HJ120" s="25">
        <v>17517</v>
      </c>
      <c r="HK120" s="25">
        <v>11523</v>
      </c>
      <c r="HL120" s="25">
        <v>10760</v>
      </c>
      <c r="HM120" s="18">
        <v>202</v>
      </c>
      <c r="HN120" s="25">
        <v>17906</v>
      </c>
      <c r="HO120" s="25">
        <v>1559</v>
      </c>
      <c r="HP120" s="18">
        <v>134</v>
      </c>
      <c r="HQ120" s="18">
        <v>247</v>
      </c>
      <c r="HR120" s="23">
        <f t="shared" si="289"/>
        <v>4.7324939112717082E-2</v>
      </c>
      <c r="HS120" s="23">
        <f t="shared" si="290"/>
        <v>0.95267506088728293</v>
      </c>
      <c r="HT120" s="80">
        <f t="shared" si="291"/>
        <v>0.67383518250266627</v>
      </c>
      <c r="HU120" s="27">
        <v>176731</v>
      </c>
      <c r="HV120" s="25">
        <v>9593</v>
      </c>
      <c r="HW120" s="25">
        <v>46694</v>
      </c>
      <c r="HX120" s="25">
        <v>5101</v>
      </c>
      <c r="HY120" s="25">
        <v>30514</v>
      </c>
      <c r="HZ120" s="25">
        <v>5821</v>
      </c>
      <c r="IA120" s="25">
        <v>3076</v>
      </c>
      <c r="IB120" s="18">
        <v>628</v>
      </c>
      <c r="IC120" s="25">
        <v>26245</v>
      </c>
      <c r="ID120" s="25">
        <v>28437</v>
      </c>
      <c r="IE120" s="25">
        <v>10873</v>
      </c>
      <c r="IF120" s="18">
        <v>829</v>
      </c>
      <c r="IG120" s="25">
        <v>8920</v>
      </c>
      <c r="IH120" s="17">
        <f t="shared" si="292"/>
        <v>0.1938426195743814</v>
      </c>
      <c r="II120" s="17">
        <f t="shared" si="293"/>
        <v>3.293706254137644E-2</v>
      </c>
      <c r="IJ120" s="30">
        <f t="shared" si="294"/>
        <v>30.36093454732864</v>
      </c>
      <c r="IK120" s="17">
        <f t="shared" si="397"/>
        <v>0.4150303112570124</v>
      </c>
      <c r="IL120" s="25">
        <v>82819</v>
      </c>
      <c r="IM120" s="25">
        <v>4271</v>
      </c>
      <c r="IN120" s="25">
        <v>26204</v>
      </c>
      <c r="IO120" s="25">
        <v>3369</v>
      </c>
      <c r="IP120" s="25">
        <v>18409</v>
      </c>
      <c r="IQ120" s="25">
        <v>3171</v>
      </c>
      <c r="IR120" s="25">
        <v>1881</v>
      </c>
      <c r="IS120" s="18">
        <v>425</v>
      </c>
      <c r="IT120" s="25">
        <v>12878</v>
      </c>
      <c r="IU120" s="25">
        <v>1161</v>
      </c>
      <c r="IV120" s="25">
        <v>4581</v>
      </c>
      <c r="IW120" s="18">
        <v>457</v>
      </c>
      <c r="IX120" s="25">
        <v>6012</v>
      </c>
      <c r="IY120" s="17">
        <f t="shared" si="295"/>
        <v>0.69193059563626702</v>
      </c>
      <c r="IZ120" s="25">
        <v>93912</v>
      </c>
      <c r="JA120" s="25">
        <v>5322</v>
      </c>
      <c r="JB120" s="25">
        <v>20490</v>
      </c>
      <c r="JC120" s="25">
        <v>1732</v>
      </c>
      <c r="JD120" s="25">
        <v>12105</v>
      </c>
      <c r="JE120" s="25">
        <v>2650</v>
      </c>
      <c r="JF120" s="25">
        <v>1195</v>
      </c>
      <c r="JG120" s="18">
        <v>203</v>
      </c>
      <c r="JH120" s="25">
        <v>13367</v>
      </c>
      <c r="JI120" s="25">
        <v>27276</v>
      </c>
      <c r="JJ120" s="25">
        <v>6292</v>
      </c>
      <c r="JK120" s="18">
        <v>372</v>
      </c>
      <c r="JL120" s="25">
        <v>2908</v>
      </c>
      <c r="JM120" s="80">
        <f t="shared" si="296"/>
        <v>0.46313570150779454</v>
      </c>
      <c r="JN120" s="43">
        <v>176731</v>
      </c>
      <c r="JO120" s="18">
        <v>150903</v>
      </c>
      <c r="JP120" s="18">
        <v>917</v>
      </c>
      <c r="JQ120" s="18">
        <v>1087</v>
      </c>
      <c r="JR120" s="18">
        <v>1151</v>
      </c>
      <c r="JS120" s="18">
        <v>3120</v>
      </c>
      <c r="JT120" s="18">
        <v>447</v>
      </c>
      <c r="JU120" s="18">
        <v>221</v>
      </c>
      <c r="JV120" s="18">
        <v>785</v>
      </c>
      <c r="JW120" s="18">
        <v>18100</v>
      </c>
      <c r="JX120" s="17">
        <f t="shared" si="297"/>
        <v>0.10241553547481766</v>
      </c>
      <c r="JY120" s="17">
        <f t="shared" si="298"/>
        <v>0.89758446452518237</v>
      </c>
      <c r="JZ120" s="18">
        <v>176731</v>
      </c>
      <c r="KA120" s="18">
        <v>150903</v>
      </c>
      <c r="KB120" s="18">
        <v>917</v>
      </c>
      <c r="KC120" s="18">
        <v>1087</v>
      </c>
      <c r="KD120" s="18">
        <v>1151</v>
      </c>
      <c r="KE120" s="18">
        <v>3120</v>
      </c>
      <c r="KF120" s="18">
        <v>447</v>
      </c>
      <c r="KG120" s="18">
        <v>221</v>
      </c>
      <c r="KH120" s="18">
        <v>785</v>
      </c>
      <c r="KI120" s="18">
        <v>18100</v>
      </c>
      <c r="KJ120" s="17">
        <f t="shared" si="299"/>
        <v>0.10241553547481766</v>
      </c>
      <c r="KK120" s="18">
        <v>0</v>
      </c>
      <c r="KL120" s="18">
        <v>0</v>
      </c>
      <c r="KM120" s="18">
        <v>0</v>
      </c>
      <c r="KN120" s="18">
        <v>0</v>
      </c>
      <c r="KO120" s="18">
        <v>0</v>
      </c>
      <c r="KP120" s="18">
        <v>0</v>
      </c>
      <c r="KQ120" s="18">
        <v>0</v>
      </c>
      <c r="KR120" s="18">
        <v>0</v>
      </c>
      <c r="KS120" s="18">
        <v>0</v>
      </c>
      <c r="KT120" s="18">
        <v>0</v>
      </c>
      <c r="KU120" s="69" t="s">
        <v>764</v>
      </c>
      <c r="KV120" s="27">
        <v>197175</v>
      </c>
      <c r="KW120" s="25">
        <v>193555</v>
      </c>
      <c r="KX120" s="25">
        <v>3620</v>
      </c>
      <c r="KY120" s="59">
        <v>1.8359325472296184E-2</v>
      </c>
      <c r="KZ120" s="18">
        <v>1379</v>
      </c>
      <c r="LA120" s="18">
        <v>909</v>
      </c>
      <c r="LB120" s="18">
        <v>1756</v>
      </c>
      <c r="LC120" s="18">
        <v>1232</v>
      </c>
      <c r="LD120" s="25">
        <v>93245</v>
      </c>
      <c r="LE120" s="25">
        <v>91620</v>
      </c>
      <c r="LF120" s="25">
        <v>1625</v>
      </c>
      <c r="LG120" s="59">
        <v>1.742720789318462E-2</v>
      </c>
      <c r="LH120" s="25">
        <v>103930</v>
      </c>
      <c r="LI120" s="25">
        <v>101935</v>
      </c>
      <c r="LJ120" s="25">
        <v>1995</v>
      </c>
      <c r="LK120" s="35">
        <v>1.9195612431444242E-2</v>
      </c>
      <c r="LL120" s="27">
        <v>33281</v>
      </c>
      <c r="LM120" s="25">
        <v>2157</v>
      </c>
      <c r="LN120" s="25">
        <v>29741</v>
      </c>
      <c r="LO120" s="18">
        <v>735</v>
      </c>
      <c r="LP120" s="18">
        <v>25</v>
      </c>
      <c r="LQ120" s="18">
        <v>57</v>
      </c>
      <c r="LR120" s="18">
        <v>566</v>
      </c>
      <c r="LS120" s="23">
        <f t="shared" si="301"/>
        <v>1.700670051981611E-2</v>
      </c>
      <c r="LT120" s="23">
        <f t="shared" si="302"/>
        <v>0.98299329948018388</v>
      </c>
      <c r="LU120" s="17">
        <f t="shared" si="303"/>
        <v>0.9584447582704847</v>
      </c>
      <c r="LV120" s="25">
        <v>33281</v>
      </c>
      <c r="LW120" s="25">
        <v>16007</v>
      </c>
      <c r="LX120" s="25">
        <v>2751</v>
      </c>
      <c r="LY120" s="18">
        <v>100</v>
      </c>
      <c r="LZ120" s="18">
        <v>16</v>
      </c>
      <c r="MA120" s="18">
        <v>18</v>
      </c>
      <c r="MB120" s="18">
        <v>313</v>
      </c>
      <c r="MC120" s="18">
        <v>1</v>
      </c>
      <c r="MD120" s="25">
        <v>13644</v>
      </c>
      <c r="ME120" s="18">
        <v>86</v>
      </c>
      <c r="MF120" s="18">
        <v>345</v>
      </c>
      <c r="MG120" s="17">
        <f t="shared" si="304"/>
        <v>9.975661789008744E-3</v>
      </c>
      <c r="MH120" s="17">
        <f t="shared" si="305"/>
        <v>0.97659325140470543</v>
      </c>
      <c r="MI120" s="25">
        <v>33281</v>
      </c>
      <c r="MJ120" s="25">
        <v>25549</v>
      </c>
      <c r="MK120" s="25">
        <v>6435</v>
      </c>
      <c r="ML120" s="18">
        <v>343</v>
      </c>
      <c r="MM120" s="18">
        <v>43</v>
      </c>
      <c r="MN120" s="18">
        <v>22</v>
      </c>
      <c r="MO120" s="18">
        <v>331</v>
      </c>
      <c r="MP120" s="18">
        <v>3</v>
      </c>
      <c r="MQ120" s="18">
        <v>64</v>
      </c>
      <c r="MR120" s="18">
        <v>8</v>
      </c>
      <c r="MS120" s="18">
        <v>483</v>
      </c>
      <c r="MT120" s="17">
        <f t="shared" si="306"/>
        <v>0.97334815660587126</v>
      </c>
      <c r="MU120" s="69">
        <f t="shared" si="307"/>
        <v>0.96751900483759501</v>
      </c>
      <c r="MV120" s="27">
        <v>33281</v>
      </c>
      <c r="MW120" s="25">
        <v>32499</v>
      </c>
      <c r="MX120" s="18">
        <v>8</v>
      </c>
      <c r="MY120" s="18">
        <v>142</v>
      </c>
      <c r="MZ120" s="18">
        <v>383</v>
      </c>
      <c r="NA120" s="18">
        <v>103</v>
      </c>
      <c r="NB120" s="18">
        <v>9</v>
      </c>
      <c r="NC120" s="18">
        <v>7</v>
      </c>
      <c r="ND120" s="18">
        <v>130</v>
      </c>
      <c r="NE120" s="17">
        <f t="shared" si="308"/>
        <v>0.97650310988251554</v>
      </c>
      <c r="NF120" s="10">
        <f t="shared" si="309"/>
        <v>156368.41948859711</v>
      </c>
      <c r="NG120" s="17">
        <f t="shared" si="310"/>
        <v>0.9798082990294763</v>
      </c>
      <c r="NH120" s="25">
        <v>33281</v>
      </c>
      <c r="NI120" s="25">
        <v>20118</v>
      </c>
      <c r="NJ120" s="18">
        <v>456</v>
      </c>
      <c r="NK120" s="18">
        <v>0</v>
      </c>
      <c r="NL120" s="18">
        <v>306</v>
      </c>
      <c r="NM120" s="18">
        <v>642</v>
      </c>
      <c r="NN120" s="25">
        <v>10893</v>
      </c>
      <c r="NO120" s="18">
        <v>311</v>
      </c>
      <c r="NP120" s="18">
        <v>1</v>
      </c>
      <c r="NQ120" s="32">
        <v>554</v>
      </c>
      <c r="NR120" s="27">
        <v>33281</v>
      </c>
      <c r="NS120" s="37">
        <f t="shared" si="311"/>
        <v>2.673327123584027</v>
      </c>
      <c r="NT120" s="37">
        <f t="shared" si="312"/>
        <v>0.72136156148475716</v>
      </c>
      <c r="NU120" s="37">
        <f t="shared" si="313"/>
        <v>0.37406570680334039</v>
      </c>
      <c r="NV120" s="17">
        <f t="shared" si="314"/>
        <v>7.5958240463127283E-2</v>
      </c>
      <c r="NW120" s="10">
        <f t="shared" si="315"/>
        <v>4326</v>
      </c>
      <c r="NX120" s="17">
        <f t="shared" si="316"/>
        <v>0.12998407499774647</v>
      </c>
      <c r="NY120" s="19">
        <f t="shared" si="317"/>
        <v>7.7961397754509901E-2</v>
      </c>
      <c r="NZ120" s="25">
        <v>8165</v>
      </c>
      <c r="OA120" s="25">
        <v>28955</v>
      </c>
      <c r="OB120" s="25">
        <v>5950</v>
      </c>
      <c r="OC120" s="25">
        <v>28208</v>
      </c>
      <c r="OD120" s="25">
        <v>6731</v>
      </c>
      <c r="OE120" s="25">
        <v>10962</v>
      </c>
      <c r="OF120" s="17">
        <f t="shared" si="318"/>
        <v>0.84757068597698382</v>
      </c>
      <c r="OG120" s="17">
        <f t="shared" si="319"/>
        <v>0.24533517622667589</v>
      </c>
      <c r="OH120" s="17">
        <f t="shared" si="320"/>
        <v>0.87001592500225355</v>
      </c>
      <c r="OI120" s="69">
        <f t="shared" si="321"/>
        <v>0.32937712208166819</v>
      </c>
      <c r="OJ120" s="27">
        <v>33281</v>
      </c>
      <c r="OK120" s="25">
        <v>6800</v>
      </c>
      <c r="OL120" s="25">
        <v>26954</v>
      </c>
      <c r="OM120" s="25">
        <v>15008</v>
      </c>
      <c r="ON120" s="18">
        <v>166</v>
      </c>
      <c r="OO120" s="18">
        <v>13</v>
      </c>
      <c r="OP120" s="18">
        <v>27</v>
      </c>
      <c r="OQ120" s="18">
        <v>47</v>
      </c>
      <c r="OR120" s="69">
        <f t="shared" si="322"/>
        <v>1.0200114179261441</v>
      </c>
      <c r="OS120" s="431"/>
      <c r="OT120" s="41"/>
      <c r="OU120" s="41"/>
      <c r="OV120" s="29">
        <v>0</v>
      </c>
      <c r="OW120" s="41"/>
      <c r="OX120" s="36"/>
      <c r="OY120" s="36"/>
      <c r="OZ120" s="41"/>
      <c r="PA120" s="41"/>
      <c r="PB120" s="41"/>
      <c r="PC120" s="29">
        <v>0</v>
      </c>
      <c r="PD120" s="41"/>
      <c r="PE120" s="40">
        <f t="shared" si="327"/>
        <v>0</v>
      </c>
      <c r="PF120" s="36">
        <f t="shared" si="328"/>
        <v>0</v>
      </c>
      <c r="PG120" s="41"/>
      <c r="PH120" s="41"/>
      <c r="PI120" s="41"/>
      <c r="PJ120" s="29">
        <v>0</v>
      </c>
      <c r="PK120" s="41"/>
      <c r="PL120" s="41">
        <f t="shared" si="330"/>
        <v>0</v>
      </c>
      <c r="PM120" s="36">
        <f t="shared" si="331"/>
        <v>0</v>
      </c>
      <c r="PN120" s="41"/>
      <c r="PO120" s="41"/>
      <c r="PP120" s="41"/>
      <c r="PQ120" s="29">
        <v>0</v>
      </c>
      <c r="PR120" s="41"/>
      <c r="PS120" s="41">
        <f t="shared" si="333"/>
        <v>0</v>
      </c>
      <c r="PT120" s="36">
        <f t="shared" si="334"/>
        <v>0</v>
      </c>
      <c r="PU120" s="41"/>
      <c r="PV120" s="41"/>
      <c r="PW120" s="41"/>
      <c r="PX120" s="29">
        <v>0</v>
      </c>
      <c r="PY120" s="41"/>
      <c r="PZ120" s="36">
        <f t="shared" si="336"/>
        <v>0</v>
      </c>
      <c r="QA120" s="41"/>
      <c r="QB120" s="41"/>
      <c r="QC120" s="29">
        <v>0</v>
      </c>
      <c r="QD120" s="41"/>
      <c r="QE120" s="22">
        <f t="shared" si="337"/>
        <v>0</v>
      </c>
      <c r="QF120" s="22"/>
      <c r="QG120" s="41"/>
      <c r="QH120" s="41"/>
      <c r="QI120" s="41"/>
      <c r="QJ120" s="29">
        <v>0</v>
      </c>
      <c r="QK120" s="41"/>
      <c r="QL120" s="42">
        <f t="shared" si="339"/>
        <v>0</v>
      </c>
      <c r="QM120" s="41"/>
      <c r="QN120" s="41"/>
      <c r="QO120" s="41"/>
      <c r="QP120" s="41"/>
      <c r="QQ120" s="29">
        <v>0</v>
      </c>
      <c r="QR120" s="41"/>
      <c r="QS120" s="36">
        <f t="shared" si="342"/>
        <v>0</v>
      </c>
      <c r="QT120" s="41"/>
      <c r="QU120" s="41"/>
      <c r="QV120" s="41"/>
      <c r="QW120" s="29">
        <v>0</v>
      </c>
      <c r="QX120" s="41"/>
      <c r="QY120" s="36">
        <f t="shared" si="344"/>
        <v>0</v>
      </c>
      <c r="QZ120" s="41"/>
      <c r="RA120" s="41"/>
      <c r="RB120" s="41"/>
      <c r="RC120" s="29">
        <v>0</v>
      </c>
      <c r="RD120" s="41"/>
      <c r="RE120" s="36">
        <f t="shared" si="346"/>
        <v>0</v>
      </c>
      <c r="RF120" s="41"/>
      <c r="RG120" s="10"/>
      <c r="RH120" s="10"/>
      <c r="RI120" s="17"/>
      <c r="RJ120" s="17"/>
      <c r="RK120" s="17"/>
      <c r="RL120" s="17"/>
      <c r="RM120" s="17"/>
      <c r="RN120" s="17"/>
      <c r="RO120" s="17"/>
      <c r="RP120" s="17"/>
      <c r="RQ120" s="17"/>
      <c r="RR120" s="36"/>
      <c r="RS120" s="36"/>
      <c r="RT120" s="10"/>
      <c r="RU120" s="17"/>
      <c r="RV120" s="37"/>
      <c r="RW120" s="36"/>
      <c r="RX120" s="85">
        <v>8.4978680000000004</v>
      </c>
      <c r="RY120" s="93">
        <v>309</v>
      </c>
      <c r="RZ120" s="43" t="b">
        <v>0</v>
      </c>
      <c r="SA120" s="18" t="b">
        <v>0</v>
      </c>
      <c r="SB120" s="18" t="b">
        <v>0</v>
      </c>
      <c r="SC120" s="18" t="b">
        <v>0</v>
      </c>
      <c r="SD120" s="18" t="b">
        <v>0</v>
      </c>
      <c r="SE120" s="32" t="b">
        <v>0</v>
      </c>
      <c r="SF120" s="43" t="b">
        <v>0</v>
      </c>
      <c r="SG120" s="18" t="b">
        <v>1</v>
      </c>
      <c r="SH120" s="18">
        <v>0</v>
      </c>
      <c r="SI120" s="18"/>
      <c r="SJ120" s="22">
        <v>18</v>
      </c>
      <c r="SK120" s="22"/>
      <c r="SL120" s="22">
        <v>18</v>
      </c>
      <c r="SM120" s="22">
        <v>0</v>
      </c>
      <c r="SN120" s="18"/>
      <c r="SO120" s="18"/>
      <c r="SP120" s="18"/>
      <c r="SQ120" s="17">
        <f t="shared" si="365"/>
        <v>7.43801652892562E-2</v>
      </c>
      <c r="SR120" s="17">
        <f t="shared" si="366"/>
        <v>0</v>
      </c>
      <c r="SS120" s="17">
        <f t="shared" si="367"/>
        <v>0</v>
      </c>
      <c r="ST120" s="17">
        <f t="shared" si="368"/>
        <v>0</v>
      </c>
      <c r="SU120" s="17">
        <f t="shared" si="369"/>
        <v>0</v>
      </c>
      <c r="SV120" s="17">
        <f t="shared" si="439"/>
        <v>0</v>
      </c>
      <c r="SW120" s="17">
        <f t="shared" si="370"/>
        <v>0</v>
      </c>
      <c r="SX120" s="17">
        <f t="shared" si="371"/>
        <v>0</v>
      </c>
      <c r="SY120" s="17">
        <f t="shared" si="372"/>
        <v>0</v>
      </c>
      <c r="SZ120" s="17">
        <f t="shared" si="373"/>
        <v>0</v>
      </c>
      <c r="TA120" s="17">
        <f t="shared" si="374"/>
        <v>0</v>
      </c>
      <c r="TB120" s="24">
        <f t="shared" si="375"/>
        <v>620</v>
      </c>
      <c r="TC120" s="69">
        <f t="shared" si="376"/>
        <v>1</v>
      </c>
      <c r="TD120" s="17">
        <f t="shared" si="398"/>
        <v>2.6014568158168575E-6</v>
      </c>
      <c r="TE120" s="95"/>
      <c r="TF120" s="71"/>
      <c r="TG120" s="71"/>
      <c r="TH120" s="71"/>
      <c r="TI120" s="71"/>
      <c r="TJ120" s="71"/>
      <c r="TK120" s="71">
        <v>60</v>
      </c>
      <c r="TL120" s="71"/>
      <c r="TM120" s="71">
        <v>1</v>
      </c>
      <c r="TN120" s="71"/>
      <c r="TO120" s="71"/>
      <c r="TP120" s="71"/>
      <c r="TQ120" s="71"/>
      <c r="TR120" s="72"/>
      <c r="TS120" s="72"/>
      <c r="TT120" s="72"/>
      <c r="TU120" s="72">
        <v>3</v>
      </c>
      <c r="TV120" s="72">
        <v>1</v>
      </c>
      <c r="TW120" s="72"/>
      <c r="TX120" s="72"/>
      <c r="TY120" s="72"/>
      <c r="TZ120" s="72">
        <v>61</v>
      </c>
      <c r="UA120" s="72"/>
      <c r="UB120" s="72"/>
      <c r="UC120" s="72"/>
      <c r="UD120" s="72"/>
      <c r="UE120" s="72"/>
      <c r="UF120" s="72"/>
      <c r="UG120" s="72">
        <v>2</v>
      </c>
      <c r="UH120" s="72"/>
      <c r="UI120" s="72"/>
      <c r="UJ120" s="73"/>
      <c r="UK120" s="73"/>
      <c r="UL120" s="73"/>
      <c r="UM120" s="73"/>
      <c r="UN120" s="73">
        <v>1</v>
      </c>
      <c r="UO120" s="73"/>
      <c r="UP120" s="73"/>
      <c r="UQ120" s="73"/>
      <c r="UR120" s="73">
        <v>62</v>
      </c>
      <c r="US120" s="73"/>
      <c r="UT120" s="73"/>
      <c r="UU120" s="73"/>
      <c r="UV120" s="73"/>
      <c r="UW120" s="73">
        <v>1</v>
      </c>
      <c r="UX120" s="73"/>
      <c r="UY120" s="73">
        <v>22</v>
      </c>
      <c r="UZ120" s="73"/>
      <c r="VA120" s="73"/>
      <c r="VB120" s="73"/>
      <c r="VC120" s="73"/>
      <c r="VD120" s="73"/>
      <c r="VE120" s="73"/>
      <c r="VF120" s="73">
        <v>1</v>
      </c>
      <c r="VG120" s="73"/>
      <c r="VH120" s="73">
        <v>1</v>
      </c>
      <c r="VI120" s="73"/>
      <c r="VJ120" s="73">
        <v>63</v>
      </c>
      <c r="VK120" s="73"/>
      <c r="VL120" s="73"/>
      <c r="VM120" s="73"/>
      <c r="VN120" s="73"/>
      <c r="VO120" s="73"/>
      <c r="VP120" s="73">
        <v>21</v>
      </c>
      <c r="VQ120" s="73"/>
      <c r="VR120" s="73"/>
      <c r="VS120" s="73"/>
      <c r="VT120" s="73"/>
      <c r="VU120" s="73"/>
      <c r="VV120" s="73"/>
      <c r="VW120" s="73">
        <v>2</v>
      </c>
      <c r="VX120" s="73"/>
      <c r="VY120" s="73">
        <v>1</v>
      </c>
      <c r="VZ120" s="73"/>
      <c r="WA120" s="73">
        <v>59</v>
      </c>
      <c r="WB120" s="73"/>
      <c r="WC120" s="73"/>
      <c r="WD120" s="73"/>
      <c r="WE120" s="73"/>
      <c r="WF120" s="73"/>
      <c r="WG120" s="73"/>
      <c r="WH120" s="73">
        <v>2</v>
      </c>
      <c r="WI120" s="73"/>
      <c r="WJ120" s="73">
        <v>21</v>
      </c>
      <c r="WK120" s="73"/>
      <c r="WL120" s="73"/>
      <c r="WM120" s="73"/>
      <c r="WN120" s="73"/>
      <c r="WO120" s="22">
        <f t="shared" si="377"/>
        <v>0</v>
      </c>
      <c r="WP120" s="22">
        <f t="shared" si="378"/>
        <v>0</v>
      </c>
      <c r="WQ120" s="22">
        <f t="shared" si="379"/>
        <v>0</v>
      </c>
      <c r="WR120" s="22">
        <f t="shared" si="380"/>
        <v>3</v>
      </c>
      <c r="WS120" s="22">
        <f t="shared" si="381"/>
        <v>5</v>
      </c>
      <c r="WT120" s="22">
        <f t="shared" si="382"/>
        <v>0</v>
      </c>
      <c r="WU120" s="22">
        <f t="shared" si="383"/>
        <v>2</v>
      </c>
      <c r="WV120" s="22">
        <f t="shared" si="384"/>
        <v>0</v>
      </c>
      <c r="WW120" s="22">
        <f t="shared" si="385"/>
        <v>305</v>
      </c>
      <c r="WX120" s="22">
        <f t="shared" si="386"/>
        <v>0</v>
      </c>
      <c r="WY120" s="22">
        <f t="shared" si="387"/>
        <v>1</v>
      </c>
      <c r="WZ120" s="22">
        <f t="shared" si="388"/>
        <v>0</v>
      </c>
      <c r="XA120" s="22">
        <f t="shared" si="389"/>
        <v>0</v>
      </c>
      <c r="XB120" s="22">
        <f t="shared" si="390"/>
        <v>0</v>
      </c>
      <c r="XC120" s="22">
        <f t="shared" si="391"/>
        <v>1</v>
      </c>
      <c r="XD120" s="22">
        <f t="shared" si="392"/>
        <v>0</v>
      </c>
      <c r="XE120" s="22">
        <f t="shared" si="393"/>
        <v>66</v>
      </c>
      <c r="XF120" s="22">
        <f t="shared" si="394"/>
        <v>0</v>
      </c>
      <c r="XG120" s="93">
        <f t="shared" si="395"/>
        <v>0</v>
      </c>
    </row>
    <row r="121" spans="1:631" ht="17.100000000000001" customHeight="1" x14ac:dyDescent="0.2">
      <c r="A121" s="101"/>
      <c r="B121" s="27" t="s">
        <v>331</v>
      </c>
      <c r="C121" s="535" t="s">
        <v>332</v>
      </c>
      <c r="D121" s="25" t="s">
        <v>333</v>
      </c>
      <c r="E121" s="535" t="s">
        <v>332</v>
      </c>
      <c r="F121" s="25" t="s">
        <v>338</v>
      </c>
      <c r="G121" s="535" t="s">
        <v>339</v>
      </c>
      <c r="H121" s="25"/>
      <c r="I121" s="28">
        <v>18</v>
      </c>
      <c r="J121" s="17">
        <f t="shared" si="228"/>
        <v>0.9451308226202686</v>
      </c>
      <c r="K121" s="17">
        <f t="shared" si="229"/>
        <v>0.6734443198893314</v>
      </c>
      <c r="L121" s="17">
        <f t="shared" si="230"/>
        <v>1</v>
      </c>
      <c r="M121" s="17">
        <f t="shared" si="231"/>
        <v>0.46088209218829734</v>
      </c>
      <c r="N121" s="17">
        <f t="shared" si="232"/>
        <v>0.62216088738775599</v>
      </c>
      <c r="O121" s="17">
        <f t="shared" si="233"/>
        <v>0.92229351014859162</v>
      </c>
      <c r="P121" s="17">
        <f t="shared" si="234"/>
        <v>0.85595625717892976</v>
      </c>
      <c r="Q121" s="17">
        <f t="shared" si="235"/>
        <v>0.71886172685019667</v>
      </c>
      <c r="R121" s="69">
        <f t="shared" si="236"/>
        <v>0.95517516266643687</v>
      </c>
      <c r="S121" s="422">
        <f t="shared" si="237"/>
        <v>0.79487830876997867</v>
      </c>
      <c r="T121" s="17">
        <f t="shared" si="396"/>
        <v>0.20512169123002133</v>
      </c>
      <c r="U121" s="10">
        <f t="shared" si="238"/>
        <v>49457.506337544131</v>
      </c>
      <c r="V121" s="32">
        <v>8</v>
      </c>
      <c r="W121" s="550">
        <f t="shared" si="239"/>
        <v>0</v>
      </c>
      <c r="X121" s="550">
        <f t="shared" si="240"/>
        <v>0.68376719765886762</v>
      </c>
      <c r="Y121" s="550">
        <f t="shared" si="241"/>
        <v>0.31623280234113238</v>
      </c>
      <c r="Z121" s="551">
        <f t="shared" si="242"/>
        <v>76247.839670877453</v>
      </c>
      <c r="AA121" s="426">
        <f t="shared" si="243"/>
        <v>1</v>
      </c>
      <c r="AB121" s="59">
        <f t="shared" si="244"/>
        <v>0.96869438125434637</v>
      </c>
      <c r="AC121" s="59">
        <f t="shared" si="245"/>
        <v>5.343074164726188E-2</v>
      </c>
      <c r="AD121" s="59">
        <f t="shared" si="246"/>
        <v>0.62216088738775599</v>
      </c>
      <c r="AE121" s="59">
        <f t="shared" si="247"/>
        <v>0.28113827314980339</v>
      </c>
      <c r="AF121" s="59">
        <f t="shared" si="248"/>
        <v>6.5781000310062732E-2</v>
      </c>
      <c r="AG121" s="59">
        <f t="shared" si="249"/>
        <v>0.20290027905645527</v>
      </c>
      <c r="AH121" s="59">
        <f t="shared" si="250"/>
        <v>0.92229351014859162</v>
      </c>
      <c r="AI121" s="59">
        <f t="shared" si="251"/>
        <v>0.92398692966346263</v>
      </c>
      <c r="AJ121" s="59">
        <f t="shared" si="252"/>
        <v>0.96627471557707445</v>
      </c>
      <c r="AK121" s="59">
        <f t="shared" si="253"/>
        <v>0.14404374282107021</v>
      </c>
      <c r="AL121" s="35">
        <f t="shared" si="254"/>
        <v>1</v>
      </c>
      <c r="AM121" s="27">
        <v>241113</v>
      </c>
      <c r="AN121" s="25">
        <v>116903</v>
      </c>
      <c r="AO121" s="25">
        <v>124210</v>
      </c>
      <c r="AP121" s="17">
        <f t="shared" si="255"/>
        <v>4.6830558828975183E-3</v>
      </c>
      <c r="AQ121" s="63">
        <v>94.117220835681508</v>
      </c>
      <c r="AR121" s="58">
        <v>15.0932155723</v>
      </c>
      <c r="AS121" s="24">
        <f t="shared" si="256"/>
        <v>15974.925876133741</v>
      </c>
      <c r="AT121" s="17">
        <v>1</v>
      </c>
      <c r="AU121" s="25">
        <v>217725</v>
      </c>
      <c r="AV121" s="25">
        <v>101462</v>
      </c>
      <c r="AW121" s="25">
        <v>116263</v>
      </c>
      <c r="AX121" s="25">
        <v>23388</v>
      </c>
      <c r="AY121" s="25">
        <v>15441</v>
      </c>
      <c r="AZ121" s="25">
        <v>7947</v>
      </c>
      <c r="BA121" s="25">
        <v>241113</v>
      </c>
      <c r="BB121" s="25">
        <v>116903</v>
      </c>
      <c r="BC121" s="25">
        <v>124210</v>
      </c>
      <c r="BD121" s="63">
        <v>94.117220835681508</v>
      </c>
      <c r="BE121" s="18">
        <v>0</v>
      </c>
      <c r="BF121" s="18">
        <v>0</v>
      </c>
      <c r="BG121" s="18">
        <v>0</v>
      </c>
      <c r="BH121" s="63"/>
      <c r="BI121" s="17">
        <v>1</v>
      </c>
      <c r="BJ121" s="25">
        <v>50326</v>
      </c>
      <c r="BK121" s="25">
        <v>179008</v>
      </c>
      <c r="BL121" s="25">
        <v>11779</v>
      </c>
      <c r="BM121" s="17">
        <v>0.3469398015731141</v>
      </c>
      <c r="BN121" s="10">
        <f t="shared" si="258"/>
        <v>157461.30362330173</v>
      </c>
      <c r="BO121" s="29">
        <v>0.28113827314980339</v>
      </c>
      <c r="BP121" s="30">
        <f t="shared" si="259"/>
        <v>0.71886172685019667</v>
      </c>
      <c r="BQ121" s="31">
        <v>6.5801528423310689</v>
      </c>
      <c r="BR121" s="25">
        <v>190787</v>
      </c>
      <c r="BS121" s="25">
        <v>81396</v>
      </c>
      <c r="BT121" s="25">
        <v>90372</v>
      </c>
      <c r="BU121" s="25">
        <v>10542</v>
      </c>
      <c r="BV121" s="25">
        <v>2513</v>
      </c>
      <c r="BW121" s="18">
        <v>5964</v>
      </c>
      <c r="BX121" s="25">
        <v>41927</v>
      </c>
      <c r="BY121" s="25">
        <v>30302</v>
      </c>
      <c r="BZ121" s="25">
        <v>11625</v>
      </c>
      <c r="CA121" s="59">
        <v>0.27726763183628689</v>
      </c>
      <c r="CB121" s="25">
        <v>217725</v>
      </c>
      <c r="CC121" s="25">
        <v>23388</v>
      </c>
      <c r="CD121" s="17">
        <f t="shared" si="260"/>
        <v>0.10741991043747848</v>
      </c>
      <c r="CE121" s="25">
        <v>1520</v>
      </c>
      <c r="CF121" s="25">
        <v>4067</v>
      </c>
      <c r="CG121" s="25">
        <v>6737</v>
      </c>
      <c r="CH121" s="25">
        <v>7977</v>
      </c>
      <c r="CI121" s="25">
        <v>6617</v>
      </c>
      <c r="CJ121" s="25">
        <v>4800</v>
      </c>
      <c r="CK121" s="25">
        <v>3363</v>
      </c>
      <c r="CL121" s="25">
        <v>2682</v>
      </c>
      <c r="CM121" s="25">
        <v>4164</v>
      </c>
      <c r="CN121" s="26">
        <v>5.1929544207789728</v>
      </c>
      <c r="CO121" s="27">
        <v>41927</v>
      </c>
      <c r="CP121" s="34">
        <f t="shared" si="261"/>
        <v>5.7507811195649579</v>
      </c>
      <c r="CQ121" s="25">
        <v>1851</v>
      </c>
      <c r="CR121" s="25">
        <v>7881</v>
      </c>
      <c r="CS121" s="25">
        <v>7248</v>
      </c>
      <c r="CT121" s="25">
        <v>9912</v>
      </c>
      <c r="CU121" s="25">
        <v>13565</v>
      </c>
      <c r="CV121" s="18">
        <v>380</v>
      </c>
      <c r="CW121" s="18">
        <v>747</v>
      </c>
      <c r="CX121" s="18">
        <v>343</v>
      </c>
      <c r="CY121" s="25">
        <v>41927</v>
      </c>
      <c r="CZ121" s="25">
        <v>26194</v>
      </c>
      <c r="DA121" s="25">
        <v>8683</v>
      </c>
      <c r="DB121" s="25">
        <v>3464</v>
      </c>
      <c r="DC121" s="25">
        <v>1347</v>
      </c>
      <c r="DD121" s="18">
        <v>182</v>
      </c>
      <c r="DE121" s="25">
        <v>2057</v>
      </c>
      <c r="DF121" s="25">
        <v>41927</v>
      </c>
      <c r="DG121" s="18">
        <v>362</v>
      </c>
      <c r="DH121" s="25">
        <v>2284</v>
      </c>
      <c r="DI121" s="18">
        <v>112</v>
      </c>
      <c r="DJ121" s="25">
        <v>34597</v>
      </c>
      <c r="DK121" s="25">
        <v>3745</v>
      </c>
      <c r="DL121" s="18">
        <v>827</v>
      </c>
      <c r="DM121" s="25">
        <f t="shared" si="262"/>
        <v>13740.557397381162</v>
      </c>
      <c r="DN121" s="17">
        <f t="shared" si="263"/>
        <v>0.82517232332387247</v>
      </c>
      <c r="DO121" s="17">
        <f t="shared" si="264"/>
        <v>8.9321916664679091E-2</v>
      </c>
      <c r="DP121" s="23">
        <f t="shared" si="265"/>
        <v>6.5781000310062732E-2</v>
      </c>
      <c r="DQ121" s="23">
        <f t="shared" si="266"/>
        <v>0.93421899968993727</v>
      </c>
      <c r="DR121" s="25">
        <v>41927</v>
      </c>
      <c r="DS121" s="18">
        <v>162</v>
      </c>
      <c r="DT121" s="25">
        <v>20814</v>
      </c>
      <c r="DU121" s="18">
        <v>52</v>
      </c>
      <c r="DV121" s="25">
        <v>3597</v>
      </c>
      <c r="DW121" s="18">
        <v>235</v>
      </c>
      <c r="DX121" s="25">
        <v>16371</v>
      </c>
      <c r="DY121" s="18">
        <v>696</v>
      </c>
      <c r="DZ121" s="17">
        <f t="shared" si="267"/>
        <v>0.58733035991127436</v>
      </c>
      <c r="EA121" s="17">
        <f t="shared" si="268"/>
        <v>0.41266964008872564</v>
      </c>
      <c r="EB121" s="25">
        <v>41927</v>
      </c>
      <c r="EC121" s="25">
        <v>1497</v>
      </c>
      <c r="ED121" s="25">
        <v>7010</v>
      </c>
      <c r="EE121" s="25">
        <v>11926</v>
      </c>
      <c r="EF121" s="17">
        <f t="shared" si="407"/>
        <v>0.28444677654017697</v>
      </c>
      <c r="EG121" s="25">
        <v>20876</v>
      </c>
      <c r="EH121" s="18">
        <v>618</v>
      </c>
      <c r="EI121" s="17">
        <f t="shared" si="270"/>
        <v>0.20290027905645527</v>
      </c>
      <c r="EJ121" s="17">
        <f t="shared" si="271"/>
        <v>0.49791303933026448</v>
      </c>
      <c r="EK121" s="69">
        <f t="shared" si="272"/>
        <v>0.6734443198893314</v>
      </c>
      <c r="EL121" s="43">
        <v>169682</v>
      </c>
      <c r="EM121" s="18">
        <v>164370</v>
      </c>
      <c r="EN121" s="18">
        <v>5312</v>
      </c>
      <c r="EO121" s="59">
        <v>0.96869438125434637</v>
      </c>
      <c r="EP121" s="18">
        <v>76854</v>
      </c>
      <c r="EQ121" s="18">
        <v>75703</v>
      </c>
      <c r="ER121" s="18">
        <v>1151</v>
      </c>
      <c r="ES121" s="59">
        <v>0.98502355114893159</v>
      </c>
      <c r="ET121" s="18">
        <v>92828</v>
      </c>
      <c r="EU121" s="18">
        <v>88667</v>
      </c>
      <c r="EV121" s="18">
        <v>4161</v>
      </c>
      <c r="EW121" s="59">
        <v>0.95517516266643687</v>
      </c>
      <c r="EX121" s="18">
        <v>169682</v>
      </c>
      <c r="EY121" s="18">
        <v>164370</v>
      </c>
      <c r="EZ121" s="18">
        <v>5312</v>
      </c>
      <c r="FA121" s="59">
        <v>0.96869438125434637</v>
      </c>
      <c r="FB121" s="18">
        <v>0</v>
      </c>
      <c r="FC121" s="18">
        <v>0</v>
      </c>
      <c r="FD121" s="18">
        <v>0</v>
      </c>
      <c r="FE121" s="59">
        <v>0</v>
      </c>
      <c r="FF121" s="25">
        <v>99891</v>
      </c>
      <c r="FG121" s="25">
        <v>33656</v>
      </c>
      <c r="FH121" s="25">
        <v>62290</v>
      </c>
      <c r="FI121" s="25">
        <v>3945</v>
      </c>
      <c r="FJ121" s="23">
        <f t="shared" si="273"/>
        <v>3.9493047421689645E-2</v>
      </c>
      <c r="FK121" s="23">
        <f t="shared" si="274"/>
        <v>0.62357970187504375</v>
      </c>
      <c r="FL121" s="36">
        <f t="shared" si="275"/>
        <v>8.5313054499366281</v>
      </c>
      <c r="FM121" s="25">
        <v>48888</v>
      </c>
      <c r="FN121" s="25">
        <v>16456</v>
      </c>
      <c r="FO121" s="17">
        <f t="shared" si="276"/>
        <v>0.33660612011127478</v>
      </c>
      <c r="FP121" s="25">
        <v>30500</v>
      </c>
      <c r="FQ121" s="17">
        <f t="shared" si="277"/>
        <v>0.62387497954508264</v>
      </c>
      <c r="FR121" s="25">
        <v>1932</v>
      </c>
      <c r="FS121" s="17">
        <f t="shared" si="278"/>
        <v>3.951890034364261E-2</v>
      </c>
      <c r="FT121" s="25">
        <v>51003</v>
      </c>
      <c r="FU121" s="25">
        <v>17200</v>
      </c>
      <c r="FV121" s="25">
        <v>31790</v>
      </c>
      <c r="FW121" s="17">
        <f t="shared" si="279"/>
        <v>3.9468266572554554E-2</v>
      </c>
      <c r="FX121" s="17">
        <f t="shared" si="280"/>
        <v>0.62329666882340251</v>
      </c>
      <c r="FY121" s="25">
        <v>2013</v>
      </c>
      <c r="FZ121" s="25">
        <v>134417</v>
      </c>
      <c r="GA121" s="25">
        <v>7182</v>
      </c>
      <c r="GB121" s="25">
        <v>43606</v>
      </c>
      <c r="GC121" s="25">
        <v>28286</v>
      </c>
      <c r="GD121" s="25">
        <v>20323</v>
      </c>
      <c r="GE121" s="18">
        <v>1004</v>
      </c>
      <c r="GF121" s="25">
        <v>30758</v>
      </c>
      <c r="GG121" s="25">
        <v>2488</v>
      </c>
      <c r="GH121" s="18">
        <v>227</v>
      </c>
      <c r="GI121" s="18">
        <v>543</v>
      </c>
      <c r="GJ121" s="10">
        <f t="shared" si="281"/>
        <v>7182</v>
      </c>
      <c r="GK121" s="10">
        <f t="shared" si="400"/>
        <v>127235</v>
      </c>
      <c r="GL121" s="10">
        <f t="shared" si="401"/>
        <v>83629</v>
      </c>
      <c r="GM121" s="10">
        <f t="shared" si="282"/>
        <v>50788</v>
      </c>
      <c r="GN121" s="10">
        <f t="shared" si="402"/>
        <v>55343</v>
      </c>
      <c r="GO121" s="17">
        <f t="shared" si="283"/>
        <v>5.343074164726188E-2</v>
      </c>
      <c r="GP121" s="17">
        <f t="shared" si="403"/>
        <v>0.94656925835273809</v>
      </c>
      <c r="GQ121" s="17">
        <f t="shared" si="404"/>
        <v>0.62216088738775599</v>
      </c>
      <c r="GR121" s="17">
        <f t="shared" si="405"/>
        <v>0.41172619534731469</v>
      </c>
      <c r="GS121" s="17">
        <f t="shared" si="284"/>
        <v>0.78436507287024704</v>
      </c>
      <c r="GT121" s="25">
        <v>61919</v>
      </c>
      <c r="GU121" s="25">
        <v>2160</v>
      </c>
      <c r="GV121" s="25">
        <v>17296</v>
      </c>
      <c r="GW121" s="25">
        <v>15006</v>
      </c>
      <c r="GX121" s="25">
        <v>10869</v>
      </c>
      <c r="GY121" s="18">
        <v>892</v>
      </c>
      <c r="GZ121" s="25">
        <v>14479</v>
      </c>
      <c r="HA121" s="25">
        <v>722</v>
      </c>
      <c r="HB121" s="18">
        <v>137</v>
      </c>
      <c r="HC121" s="18">
        <v>358</v>
      </c>
      <c r="HD121" s="23">
        <f t="shared" si="285"/>
        <v>3.4884284306917104E-2</v>
      </c>
      <c r="HE121" s="23">
        <f t="shared" si="286"/>
        <v>0.96511571569308285</v>
      </c>
      <c r="HF121" s="23">
        <f t="shared" si="287"/>
        <v>0.68578303913176897</v>
      </c>
      <c r="HG121" s="23">
        <f t="shared" si="288"/>
        <v>0.44343416398843649</v>
      </c>
      <c r="HH121" s="25">
        <v>72498</v>
      </c>
      <c r="HI121" s="25">
        <v>5022</v>
      </c>
      <c r="HJ121" s="25">
        <v>26310</v>
      </c>
      <c r="HK121" s="25">
        <v>13280</v>
      </c>
      <c r="HL121" s="25">
        <v>9454</v>
      </c>
      <c r="HM121" s="18">
        <v>112</v>
      </c>
      <c r="HN121" s="25">
        <v>16279</v>
      </c>
      <c r="HO121" s="25">
        <v>1766</v>
      </c>
      <c r="HP121" s="18">
        <v>90</v>
      </c>
      <c r="HQ121" s="18">
        <v>185</v>
      </c>
      <c r="HR121" s="23">
        <f t="shared" si="289"/>
        <v>6.9270876437970696E-2</v>
      </c>
      <c r="HS121" s="23">
        <f t="shared" si="290"/>
        <v>0.9307291235620293</v>
      </c>
      <c r="HT121" s="80">
        <f t="shared" si="291"/>
        <v>0.56782256062236203</v>
      </c>
      <c r="HU121" s="27">
        <v>210686</v>
      </c>
      <c r="HV121" s="25">
        <v>7838</v>
      </c>
      <c r="HW121" s="25">
        <v>51366</v>
      </c>
      <c r="HX121" s="25">
        <v>5278</v>
      </c>
      <c r="HY121" s="25">
        <v>40679</v>
      </c>
      <c r="HZ121" s="25">
        <v>6249</v>
      </c>
      <c r="IA121" s="25">
        <v>4475</v>
      </c>
      <c r="IB121" s="18">
        <v>1167</v>
      </c>
      <c r="IC121" s="25">
        <v>30508</v>
      </c>
      <c r="ID121" s="25">
        <v>38684</v>
      </c>
      <c r="IE121" s="25">
        <v>11806</v>
      </c>
      <c r="IF121" s="18">
        <v>1194</v>
      </c>
      <c r="IG121" s="25">
        <v>11442</v>
      </c>
      <c r="IH121" s="17">
        <f t="shared" si="292"/>
        <v>0.21326998471659248</v>
      </c>
      <c r="II121" s="17">
        <f t="shared" si="293"/>
        <v>2.9660252698328317E-2</v>
      </c>
      <c r="IJ121" s="30">
        <f t="shared" si="294"/>
        <v>33.715154424707954</v>
      </c>
      <c r="IK121" s="17">
        <f t="shared" si="397"/>
        <v>0.46088209218829734</v>
      </c>
      <c r="IL121" s="25">
        <v>101280</v>
      </c>
      <c r="IM121" s="25">
        <v>3313</v>
      </c>
      <c r="IN121" s="25">
        <v>31220</v>
      </c>
      <c r="IO121" s="25">
        <v>3706</v>
      </c>
      <c r="IP121" s="25">
        <v>25603</v>
      </c>
      <c r="IQ121" s="25">
        <v>3484</v>
      </c>
      <c r="IR121" s="25">
        <v>2663</v>
      </c>
      <c r="IS121" s="18">
        <v>721</v>
      </c>
      <c r="IT121" s="25">
        <v>14631</v>
      </c>
      <c r="IU121" s="25">
        <v>1403</v>
      </c>
      <c r="IV121" s="25">
        <v>5068</v>
      </c>
      <c r="IW121" s="18">
        <v>662</v>
      </c>
      <c r="IX121" s="25">
        <v>8806</v>
      </c>
      <c r="IY121" s="17">
        <f t="shared" si="295"/>
        <v>0.6910446287519747</v>
      </c>
      <c r="IZ121" s="25">
        <v>109406</v>
      </c>
      <c r="JA121" s="25">
        <v>4525</v>
      </c>
      <c r="JB121" s="25">
        <v>20146</v>
      </c>
      <c r="JC121" s="25">
        <v>1572</v>
      </c>
      <c r="JD121" s="25">
        <v>15076</v>
      </c>
      <c r="JE121" s="25">
        <v>2765</v>
      </c>
      <c r="JF121" s="25">
        <v>1812</v>
      </c>
      <c r="JG121" s="18">
        <v>446</v>
      </c>
      <c r="JH121" s="25">
        <v>15877</v>
      </c>
      <c r="JI121" s="25">
        <v>37281</v>
      </c>
      <c r="JJ121" s="25">
        <v>6738</v>
      </c>
      <c r="JK121" s="18">
        <v>532</v>
      </c>
      <c r="JL121" s="25">
        <v>2636</v>
      </c>
      <c r="JM121" s="80">
        <f t="shared" si="296"/>
        <v>0.41950167266877503</v>
      </c>
      <c r="JN121" s="43">
        <v>210686</v>
      </c>
      <c r="JO121" s="18">
        <v>170846</v>
      </c>
      <c r="JP121" s="18">
        <v>427</v>
      </c>
      <c r="JQ121" s="18">
        <v>782</v>
      </c>
      <c r="JR121" s="18">
        <v>2281</v>
      </c>
      <c r="JS121" s="18">
        <v>5258</v>
      </c>
      <c r="JT121" s="18">
        <v>388</v>
      </c>
      <c r="JU121" s="18">
        <v>57</v>
      </c>
      <c r="JV121" s="18">
        <v>299</v>
      </c>
      <c r="JW121" s="18">
        <v>30348</v>
      </c>
      <c r="JX121" s="17">
        <f t="shared" si="297"/>
        <v>0.14404374282107021</v>
      </c>
      <c r="JY121" s="17">
        <f t="shared" si="298"/>
        <v>0.85595625717892976</v>
      </c>
      <c r="JZ121" s="18">
        <v>210686</v>
      </c>
      <c r="KA121" s="18">
        <v>170846</v>
      </c>
      <c r="KB121" s="18">
        <v>427</v>
      </c>
      <c r="KC121" s="18">
        <v>782</v>
      </c>
      <c r="KD121" s="18">
        <v>2281</v>
      </c>
      <c r="KE121" s="18">
        <v>5258</v>
      </c>
      <c r="KF121" s="18">
        <v>388</v>
      </c>
      <c r="KG121" s="18">
        <v>57</v>
      </c>
      <c r="KH121" s="18">
        <v>299</v>
      </c>
      <c r="KI121" s="18">
        <v>30348</v>
      </c>
      <c r="KJ121" s="17">
        <f t="shared" si="299"/>
        <v>0.14404374282107021</v>
      </c>
      <c r="KK121" s="18">
        <v>0</v>
      </c>
      <c r="KL121" s="18">
        <v>0</v>
      </c>
      <c r="KM121" s="18">
        <v>0</v>
      </c>
      <c r="KN121" s="18">
        <v>0</v>
      </c>
      <c r="KO121" s="18">
        <v>0</v>
      </c>
      <c r="KP121" s="18">
        <v>0</v>
      </c>
      <c r="KQ121" s="18">
        <v>0</v>
      </c>
      <c r="KR121" s="18">
        <v>0</v>
      </c>
      <c r="KS121" s="18">
        <v>0</v>
      </c>
      <c r="KT121" s="18">
        <v>0</v>
      </c>
      <c r="KU121" s="69" t="s">
        <v>764</v>
      </c>
      <c r="KV121" s="27">
        <v>241113</v>
      </c>
      <c r="KW121" s="25">
        <v>236878</v>
      </c>
      <c r="KX121" s="25">
        <v>4235</v>
      </c>
      <c r="KY121" s="59">
        <v>1.7564378527910152E-2</v>
      </c>
      <c r="KZ121" s="25">
        <v>2107</v>
      </c>
      <c r="LA121" s="18">
        <v>943</v>
      </c>
      <c r="LB121" s="18">
        <v>1719</v>
      </c>
      <c r="LC121" s="18">
        <v>1150</v>
      </c>
      <c r="LD121" s="25">
        <v>116903</v>
      </c>
      <c r="LE121" s="25">
        <v>114935</v>
      </c>
      <c r="LF121" s="25">
        <v>1968</v>
      </c>
      <c r="LG121" s="59">
        <v>1.68344696030042E-2</v>
      </c>
      <c r="LH121" s="25">
        <v>124210</v>
      </c>
      <c r="LI121" s="25">
        <v>121943</v>
      </c>
      <c r="LJ121" s="25">
        <v>2267</v>
      </c>
      <c r="LK121" s="35">
        <v>1.8251348522663233E-2</v>
      </c>
      <c r="LL121" s="27">
        <v>41927</v>
      </c>
      <c r="LM121" s="25">
        <v>2123</v>
      </c>
      <c r="LN121" s="25">
        <v>36617</v>
      </c>
      <c r="LO121" s="25">
        <v>1159</v>
      </c>
      <c r="LP121" s="18">
        <v>84</v>
      </c>
      <c r="LQ121" s="18">
        <v>283</v>
      </c>
      <c r="LR121" s="25">
        <v>1661</v>
      </c>
      <c r="LS121" s="23">
        <f t="shared" si="301"/>
        <v>3.9616476256350321E-2</v>
      </c>
      <c r="LT121" s="23">
        <f t="shared" si="302"/>
        <v>0.96038352374364966</v>
      </c>
      <c r="LU121" s="17">
        <f t="shared" si="303"/>
        <v>0.92398692966346263</v>
      </c>
      <c r="LV121" s="25">
        <v>41927</v>
      </c>
      <c r="LW121" s="25">
        <v>19068</v>
      </c>
      <c r="LX121" s="25">
        <v>8977</v>
      </c>
      <c r="LY121" s="18">
        <v>71</v>
      </c>
      <c r="LZ121" s="18">
        <v>12</v>
      </c>
      <c r="MA121" s="18">
        <v>24</v>
      </c>
      <c r="MB121" s="18">
        <v>579</v>
      </c>
      <c r="MC121" s="18">
        <v>9</v>
      </c>
      <c r="MD121" s="25">
        <v>12397</v>
      </c>
      <c r="ME121" s="18">
        <v>119</v>
      </c>
      <c r="MF121" s="18">
        <v>671</v>
      </c>
      <c r="MG121" s="17">
        <f t="shared" si="304"/>
        <v>1.4596799198607104E-2</v>
      </c>
      <c r="MH121" s="17">
        <f t="shared" si="305"/>
        <v>0.96627471557707445</v>
      </c>
      <c r="MI121" s="25">
        <v>41927</v>
      </c>
      <c r="MJ121" s="25">
        <v>26094</v>
      </c>
      <c r="MK121" s="25">
        <v>13889</v>
      </c>
      <c r="ML121" s="18">
        <v>326</v>
      </c>
      <c r="MM121" s="18">
        <v>81</v>
      </c>
      <c r="MN121" s="18">
        <v>28</v>
      </c>
      <c r="MO121" s="18">
        <v>614</v>
      </c>
      <c r="MP121" s="18">
        <v>1</v>
      </c>
      <c r="MQ121" s="18">
        <v>90</v>
      </c>
      <c r="MR121" s="18">
        <v>32</v>
      </c>
      <c r="MS121" s="18">
        <v>772</v>
      </c>
      <c r="MT121" s="17">
        <f t="shared" si="306"/>
        <v>0.96357955494073033</v>
      </c>
      <c r="MU121" s="69">
        <f t="shared" si="307"/>
        <v>0.9451308226202686</v>
      </c>
      <c r="MV121" s="27">
        <v>41927</v>
      </c>
      <c r="MW121" s="25">
        <v>38669</v>
      </c>
      <c r="MX121" s="18">
        <v>28</v>
      </c>
      <c r="MY121" s="18">
        <v>393</v>
      </c>
      <c r="MZ121" s="25">
        <v>1368</v>
      </c>
      <c r="NA121" s="25">
        <v>1077</v>
      </c>
      <c r="NB121" s="18">
        <v>19</v>
      </c>
      <c r="NC121" s="18">
        <v>35</v>
      </c>
      <c r="ND121" s="18">
        <v>338</v>
      </c>
      <c r="NE121" s="17">
        <f t="shared" si="308"/>
        <v>0.92229351014859162</v>
      </c>
      <c r="NF121" s="10">
        <f t="shared" si="309"/>
        <v>200806.35449710209</v>
      </c>
      <c r="NG121" s="17">
        <f t="shared" si="310"/>
        <v>0.94881579888854439</v>
      </c>
      <c r="NH121" s="25">
        <v>41927</v>
      </c>
      <c r="NI121" s="25">
        <v>22220</v>
      </c>
      <c r="NJ121" s="18">
        <v>369</v>
      </c>
      <c r="NK121" s="18">
        <v>4</v>
      </c>
      <c r="NL121" s="18">
        <v>202</v>
      </c>
      <c r="NM121" s="25">
        <v>1686</v>
      </c>
      <c r="NN121" s="25">
        <v>16346</v>
      </c>
      <c r="NO121" s="18">
        <v>531</v>
      </c>
      <c r="NP121" s="18">
        <v>3</v>
      </c>
      <c r="NQ121" s="32">
        <v>566</v>
      </c>
      <c r="NR121" s="27">
        <v>41927</v>
      </c>
      <c r="NS121" s="37">
        <f t="shared" si="311"/>
        <v>2.3576931333031221</v>
      </c>
      <c r="NT121" s="37">
        <f t="shared" si="312"/>
        <v>0.63619195164611975</v>
      </c>
      <c r="NU121" s="37">
        <f t="shared" si="313"/>
        <v>0.42414340775510617</v>
      </c>
      <c r="NV121" s="17">
        <f t="shared" si="314"/>
        <v>8.6127079738026649E-2</v>
      </c>
      <c r="NW121" s="10">
        <f t="shared" si="315"/>
        <v>6654</v>
      </c>
      <c r="NX121" s="17">
        <f t="shared" si="316"/>
        <v>0.15870441481622821</v>
      </c>
      <c r="NY121" s="19">
        <f t="shared" si="317"/>
        <v>0.1199156589594334</v>
      </c>
      <c r="NZ121" s="25">
        <v>9164</v>
      </c>
      <c r="OA121" s="25">
        <v>35273</v>
      </c>
      <c r="OB121" s="25">
        <v>3958</v>
      </c>
      <c r="OC121" s="25">
        <v>33694</v>
      </c>
      <c r="OD121" s="25">
        <v>5683</v>
      </c>
      <c r="OE121" s="25">
        <v>11079</v>
      </c>
      <c r="OF121" s="17">
        <f t="shared" si="318"/>
        <v>0.80363488921220216</v>
      </c>
      <c r="OG121" s="17">
        <f t="shared" si="319"/>
        <v>0.21857037231378348</v>
      </c>
      <c r="OH121" s="17">
        <f t="shared" si="320"/>
        <v>0.84129558518377179</v>
      </c>
      <c r="OI121" s="69">
        <f t="shared" si="321"/>
        <v>0.2642449972571374</v>
      </c>
      <c r="OJ121" s="27">
        <v>41927</v>
      </c>
      <c r="OK121" s="25">
        <v>6811</v>
      </c>
      <c r="OL121" s="25">
        <v>33346</v>
      </c>
      <c r="OM121" s="25">
        <v>18189</v>
      </c>
      <c r="ON121" s="18">
        <v>252</v>
      </c>
      <c r="OO121" s="18">
        <v>19</v>
      </c>
      <c r="OP121" s="18">
        <v>43</v>
      </c>
      <c r="OQ121" s="18">
        <v>51</v>
      </c>
      <c r="OR121" s="69">
        <f t="shared" si="322"/>
        <v>0.96481980585303029</v>
      </c>
      <c r="OS121" s="430"/>
      <c r="OT121" s="64"/>
      <c r="OU121" s="64"/>
      <c r="OV121" s="17">
        <v>0</v>
      </c>
      <c r="OW121" s="64"/>
      <c r="OX121" s="36"/>
      <c r="OY121" s="36"/>
      <c r="OZ121" s="64"/>
      <c r="PA121" s="64"/>
      <c r="PB121" s="64"/>
      <c r="PC121" s="17">
        <v>0</v>
      </c>
      <c r="PD121" s="64"/>
      <c r="PE121" s="40">
        <f t="shared" si="327"/>
        <v>0</v>
      </c>
      <c r="PF121" s="36">
        <f t="shared" si="328"/>
        <v>0</v>
      </c>
      <c r="PG121" s="64"/>
      <c r="PH121" s="64"/>
      <c r="PI121" s="64"/>
      <c r="PJ121" s="17">
        <v>0</v>
      </c>
      <c r="PK121" s="64"/>
      <c r="PL121" s="41">
        <f t="shared" si="330"/>
        <v>0</v>
      </c>
      <c r="PM121" s="36">
        <f t="shared" si="331"/>
        <v>0</v>
      </c>
      <c r="PN121" s="64"/>
      <c r="PO121" s="64"/>
      <c r="PP121" s="64"/>
      <c r="PQ121" s="17">
        <v>0</v>
      </c>
      <c r="PR121" s="64"/>
      <c r="PS121" s="41">
        <f t="shared" si="333"/>
        <v>0</v>
      </c>
      <c r="PT121" s="36">
        <f t="shared" si="334"/>
        <v>0</v>
      </c>
      <c r="PU121" s="64"/>
      <c r="PV121" s="64"/>
      <c r="PW121" s="64"/>
      <c r="PX121" s="17">
        <v>0</v>
      </c>
      <c r="PY121" s="64"/>
      <c r="PZ121" s="36">
        <f t="shared" si="336"/>
        <v>0</v>
      </c>
      <c r="QA121" s="64"/>
      <c r="QB121" s="64"/>
      <c r="QC121" s="17">
        <v>0</v>
      </c>
      <c r="QD121" s="64"/>
      <c r="QE121" s="22">
        <f t="shared" si="337"/>
        <v>0</v>
      </c>
      <c r="QF121" s="22"/>
      <c r="QG121" s="64"/>
      <c r="QH121" s="64"/>
      <c r="QI121" s="64"/>
      <c r="QJ121" s="17">
        <v>0</v>
      </c>
      <c r="QK121" s="64"/>
      <c r="QL121" s="42">
        <f t="shared" si="339"/>
        <v>0</v>
      </c>
      <c r="QM121" s="64"/>
      <c r="QN121" s="64"/>
      <c r="QO121" s="64"/>
      <c r="QP121" s="64"/>
      <c r="QQ121" s="17">
        <v>0</v>
      </c>
      <c r="QR121" s="64"/>
      <c r="QS121" s="36">
        <f t="shared" si="342"/>
        <v>0</v>
      </c>
      <c r="QT121" s="64"/>
      <c r="QU121" s="64"/>
      <c r="QV121" s="64"/>
      <c r="QW121" s="17">
        <v>0</v>
      </c>
      <c r="QX121" s="64"/>
      <c r="QY121" s="36">
        <f t="shared" si="344"/>
        <v>0</v>
      </c>
      <c r="QZ121" s="64"/>
      <c r="RA121" s="64"/>
      <c r="RB121" s="64"/>
      <c r="RC121" s="17">
        <v>0</v>
      </c>
      <c r="RD121" s="64"/>
      <c r="RE121" s="36">
        <f t="shared" si="346"/>
        <v>0</v>
      </c>
      <c r="RF121" s="64"/>
      <c r="RG121" s="10"/>
      <c r="RH121" s="10"/>
      <c r="RI121" s="17"/>
      <c r="RJ121" s="17"/>
      <c r="RK121" s="17"/>
      <c r="RL121" s="17"/>
      <c r="RM121" s="17"/>
      <c r="RN121" s="17"/>
      <c r="RO121" s="17"/>
      <c r="RP121" s="17"/>
      <c r="RQ121" s="17"/>
      <c r="RR121" s="36"/>
      <c r="RS121" s="36"/>
      <c r="RT121" s="10"/>
      <c r="RU121" s="17"/>
      <c r="RV121" s="37"/>
      <c r="RW121" s="36"/>
      <c r="RX121" s="85">
        <v>6.567863</v>
      </c>
      <c r="RY121" s="93">
        <v>303</v>
      </c>
      <c r="RZ121" s="43" t="b">
        <v>0</v>
      </c>
      <c r="SA121" s="18" t="b">
        <v>0</v>
      </c>
      <c r="SB121" s="18" t="b">
        <v>0</v>
      </c>
      <c r="SC121" s="18" t="b">
        <v>0</v>
      </c>
      <c r="SD121" s="18" t="b">
        <v>0</v>
      </c>
      <c r="SE121" s="32" t="b">
        <v>0</v>
      </c>
      <c r="SF121" s="43" t="b">
        <v>0</v>
      </c>
      <c r="SG121" s="18" t="b">
        <v>1</v>
      </c>
      <c r="SH121" s="18">
        <v>0</v>
      </c>
      <c r="SI121" s="18"/>
      <c r="SJ121" s="22">
        <v>1</v>
      </c>
      <c r="SK121" s="22"/>
      <c r="SL121" s="22">
        <v>1</v>
      </c>
      <c r="SM121" s="22">
        <v>0</v>
      </c>
      <c r="SN121" s="18"/>
      <c r="SO121" s="18"/>
      <c r="SP121" s="18"/>
      <c r="SQ121" s="17">
        <f t="shared" si="365"/>
        <v>4.1322314049586778E-3</v>
      </c>
      <c r="SR121" s="17">
        <f t="shared" si="366"/>
        <v>0</v>
      </c>
      <c r="SS121" s="17">
        <f t="shared" si="367"/>
        <v>0</v>
      </c>
      <c r="ST121" s="17">
        <f t="shared" si="368"/>
        <v>0</v>
      </c>
      <c r="SU121" s="17">
        <f t="shared" si="369"/>
        <v>0</v>
      </c>
      <c r="SV121" s="17">
        <f t="shared" si="439"/>
        <v>0</v>
      </c>
      <c r="SW121" s="17">
        <f t="shared" si="370"/>
        <v>0</v>
      </c>
      <c r="SX121" s="17">
        <f t="shared" si="371"/>
        <v>0</v>
      </c>
      <c r="SY121" s="17">
        <f t="shared" si="372"/>
        <v>0</v>
      </c>
      <c r="SZ121" s="17">
        <f t="shared" si="373"/>
        <v>0</v>
      </c>
      <c r="TA121" s="17">
        <f t="shared" si="374"/>
        <v>0</v>
      </c>
      <c r="TB121" s="24">
        <f t="shared" si="375"/>
        <v>620</v>
      </c>
      <c r="TC121" s="69">
        <f t="shared" si="376"/>
        <v>1</v>
      </c>
      <c r="TD121" s="17">
        <f t="shared" si="398"/>
        <v>2.6014568158168575E-6</v>
      </c>
      <c r="TE121" s="95"/>
      <c r="TF121" s="71"/>
      <c r="TG121" s="71"/>
      <c r="TH121" s="71">
        <v>1</v>
      </c>
      <c r="TI121" s="71"/>
      <c r="TJ121" s="71"/>
      <c r="TK121" s="71">
        <v>55</v>
      </c>
      <c r="TL121" s="71"/>
      <c r="TM121" s="71">
        <v>1</v>
      </c>
      <c r="TN121" s="71"/>
      <c r="TO121" s="71">
        <v>13</v>
      </c>
      <c r="TP121" s="71"/>
      <c r="TQ121" s="71"/>
      <c r="TR121" s="72"/>
      <c r="TS121" s="72"/>
      <c r="TT121" s="72"/>
      <c r="TU121" s="72"/>
      <c r="TV121" s="72">
        <v>7</v>
      </c>
      <c r="TW121" s="72"/>
      <c r="TX121" s="72"/>
      <c r="TY121" s="72">
        <v>2</v>
      </c>
      <c r="TZ121" s="72">
        <v>62</v>
      </c>
      <c r="UA121" s="72"/>
      <c r="UB121" s="72">
        <v>4</v>
      </c>
      <c r="UC121" s="72"/>
      <c r="UD121" s="72"/>
      <c r="UE121" s="72"/>
      <c r="UF121" s="72"/>
      <c r="UG121" s="72">
        <v>20</v>
      </c>
      <c r="UH121" s="72"/>
      <c r="UI121" s="72"/>
      <c r="UJ121" s="73"/>
      <c r="UK121" s="73"/>
      <c r="UL121" s="73"/>
      <c r="UM121" s="73"/>
      <c r="UN121" s="73">
        <v>4</v>
      </c>
      <c r="UO121" s="73"/>
      <c r="UP121" s="73">
        <v>1</v>
      </c>
      <c r="UQ121" s="73">
        <v>1</v>
      </c>
      <c r="UR121" s="73">
        <v>95</v>
      </c>
      <c r="US121" s="73">
        <v>4</v>
      </c>
      <c r="UT121" s="73"/>
      <c r="UU121" s="73"/>
      <c r="UV121" s="73"/>
      <c r="UW121" s="73">
        <v>1</v>
      </c>
      <c r="UX121" s="73"/>
      <c r="UY121" s="73">
        <v>40</v>
      </c>
      <c r="UZ121" s="73"/>
      <c r="VA121" s="73"/>
      <c r="VB121" s="73"/>
      <c r="VC121" s="73"/>
      <c r="VD121" s="73"/>
      <c r="VE121" s="73"/>
      <c r="VF121" s="73">
        <v>3</v>
      </c>
      <c r="VG121" s="73"/>
      <c r="VH121" s="73">
        <v>1</v>
      </c>
      <c r="VI121" s="73">
        <v>1</v>
      </c>
      <c r="VJ121" s="73">
        <v>95</v>
      </c>
      <c r="VK121" s="73">
        <v>4</v>
      </c>
      <c r="VL121" s="73"/>
      <c r="VM121" s="73"/>
      <c r="VN121" s="73"/>
      <c r="VO121" s="73"/>
      <c r="VP121" s="73">
        <v>39</v>
      </c>
      <c r="VQ121" s="73"/>
      <c r="VR121" s="73"/>
      <c r="VS121" s="73"/>
      <c r="VT121" s="73"/>
      <c r="VU121" s="73"/>
      <c r="VV121" s="73"/>
      <c r="VW121" s="73">
        <v>2</v>
      </c>
      <c r="VX121" s="73"/>
      <c r="VY121" s="73">
        <v>1</v>
      </c>
      <c r="VZ121" s="73">
        <v>4</v>
      </c>
      <c r="WA121" s="73">
        <v>57</v>
      </c>
      <c r="WB121" s="73"/>
      <c r="WC121" s="73"/>
      <c r="WD121" s="73"/>
      <c r="WE121" s="73"/>
      <c r="WF121" s="73"/>
      <c r="WG121" s="73"/>
      <c r="WH121" s="73">
        <v>2</v>
      </c>
      <c r="WI121" s="73"/>
      <c r="WJ121" s="73">
        <v>91</v>
      </c>
      <c r="WK121" s="73"/>
      <c r="WL121" s="73"/>
      <c r="WM121" s="73"/>
      <c r="WN121" s="73"/>
      <c r="WO121" s="22">
        <f t="shared" si="377"/>
        <v>0</v>
      </c>
      <c r="WP121" s="22">
        <f t="shared" si="378"/>
        <v>0</v>
      </c>
      <c r="WQ121" s="22">
        <f t="shared" si="379"/>
        <v>0</v>
      </c>
      <c r="WR121" s="22">
        <f t="shared" si="380"/>
        <v>0</v>
      </c>
      <c r="WS121" s="22">
        <f t="shared" si="381"/>
        <v>17</v>
      </c>
      <c r="WT121" s="22">
        <f t="shared" si="382"/>
        <v>0</v>
      </c>
      <c r="WU121" s="22">
        <f t="shared" si="383"/>
        <v>3</v>
      </c>
      <c r="WV121" s="22">
        <f t="shared" si="384"/>
        <v>4</v>
      </c>
      <c r="WW121" s="22">
        <f t="shared" si="385"/>
        <v>364</v>
      </c>
      <c r="WX121" s="22">
        <f t="shared" si="386"/>
        <v>0</v>
      </c>
      <c r="WY121" s="22">
        <f t="shared" si="387"/>
        <v>13</v>
      </c>
      <c r="WZ121" s="22">
        <f t="shared" si="388"/>
        <v>0</v>
      </c>
      <c r="XA121" s="22">
        <f t="shared" si="389"/>
        <v>0</v>
      </c>
      <c r="XB121" s="22">
        <f t="shared" si="390"/>
        <v>0</v>
      </c>
      <c r="XC121" s="22">
        <f t="shared" si="391"/>
        <v>1</v>
      </c>
      <c r="XD121" s="22">
        <f t="shared" si="392"/>
        <v>0</v>
      </c>
      <c r="XE121" s="22">
        <f t="shared" si="393"/>
        <v>203</v>
      </c>
      <c r="XF121" s="22">
        <f t="shared" si="394"/>
        <v>0</v>
      </c>
      <c r="XG121" s="93">
        <f t="shared" si="395"/>
        <v>0</v>
      </c>
    </row>
    <row r="122" spans="1:631" ht="17.100000000000001" customHeight="1" x14ac:dyDescent="0.2">
      <c r="A122" s="101"/>
      <c r="B122" s="27" t="s">
        <v>331</v>
      </c>
      <c r="C122" s="535" t="s">
        <v>332</v>
      </c>
      <c r="D122" s="25" t="s">
        <v>333</v>
      </c>
      <c r="E122" s="535" t="s">
        <v>332</v>
      </c>
      <c r="F122" s="25" t="s">
        <v>340</v>
      </c>
      <c r="G122" s="535" t="s">
        <v>341</v>
      </c>
      <c r="H122" s="25"/>
      <c r="I122" s="28">
        <v>14</v>
      </c>
      <c r="J122" s="17">
        <f t="shared" si="228"/>
        <v>0.92557543310649049</v>
      </c>
      <c r="K122" s="17">
        <f t="shared" si="229"/>
        <v>0.58392557543310653</v>
      </c>
      <c r="L122" s="17">
        <f t="shared" si="230"/>
        <v>1</v>
      </c>
      <c r="M122" s="17">
        <f t="shared" si="231"/>
        <v>0.36280586449009877</v>
      </c>
      <c r="N122" s="17">
        <f t="shared" si="232"/>
        <v>0.56997434145209325</v>
      </c>
      <c r="O122" s="17">
        <f t="shared" si="233"/>
        <v>0.86485569400720119</v>
      </c>
      <c r="P122" s="17">
        <f t="shared" si="234"/>
        <v>0.80804138644593893</v>
      </c>
      <c r="Q122" s="17">
        <f t="shared" si="235"/>
        <v>0.66676525536938724</v>
      </c>
      <c r="R122" s="69">
        <f t="shared" si="236"/>
        <v>0.94813222745768</v>
      </c>
      <c r="S122" s="422">
        <f t="shared" si="237"/>
        <v>0.74778619752911069</v>
      </c>
      <c r="T122" s="17">
        <f t="shared" si="396"/>
        <v>0.25221380247088931</v>
      </c>
      <c r="U122" s="10">
        <f t="shared" si="238"/>
        <v>71573.485078991434</v>
      </c>
      <c r="V122" s="32">
        <v>8</v>
      </c>
      <c r="W122" s="550">
        <f t="shared" si="239"/>
        <v>0</v>
      </c>
      <c r="X122" s="550">
        <f t="shared" si="240"/>
        <v>0.63667508641799964</v>
      </c>
      <c r="Y122" s="550">
        <f t="shared" si="241"/>
        <v>0.36332491358200036</v>
      </c>
      <c r="Z122" s="551">
        <f t="shared" si="242"/>
        <v>103104.70730121364</v>
      </c>
      <c r="AA122" s="426">
        <f t="shared" si="243"/>
        <v>1</v>
      </c>
      <c r="AB122" s="59">
        <f t="shared" si="244"/>
        <v>0.96416081748059224</v>
      </c>
      <c r="AC122" s="59">
        <f t="shared" si="245"/>
        <v>5.8930850858078573E-2</v>
      </c>
      <c r="AD122" s="59">
        <f t="shared" si="246"/>
        <v>0.56997434145209325</v>
      </c>
      <c r="AE122" s="59">
        <f t="shared" si="247"/>
        <v>0.33323474463061276</v>
      </c>
      <c r="AF122" s="59">
        <f t="shared" si="248"/>
        <v>9.7064867004731659E-2</v>
      </c>
      <c r="AG122" s="59">
        <f t="shared" si="249"/>
        <v>0.31379719871057743</v>
      </c>
      <c r="AH122" s="59">
        <f t="shared" si="250"/>
        <v>0.86485569400720119</v>
      </c>
      <c r="AI122" s="59">
        <f t="shared" si="251"/>
        <v>0.90005089826003359</v>
      </c>
      <c r="AJ122" s="59">
        <f t="shared" si="252"/>
        <v>0.95109996795294738</v>
      </c>
      <c r="AK122" s="59">
        <f t="shared" si="253"/>
        <v>0.19195861355406105</v>
      </c>
      <c r="AL122" s="35">
        <f t="shared" si="254"/>
        <v>1</v>
      </c>
      <c r="AM122" s="27">
        <v>283781</v>
      </c>
      <c r="AN122" s="25">
        <v>137528</v>
      </c>
      <c r="AO122" s="25">
        <v>146253</v>
      </c>
      <c r="AP122" s="17">
        <f t="shared" si="255"/>
        <v>5.5117819508053931E-3</v>
      </c>
      <c r="AQ122" s="63">
        <v>94.034310407307885</v>
      </c>
      <c r="AR122" s="58">
        <v>30.2232494199</v>
      </c>
      <c r="AS122" s="24">
        <f t="shared" si="256"/>
        <v>9389.4933684115731</v>
      </c>
      <c r="AT122" s="17">
        <v>1</v>
      </c>
      <c r="AU122" s="25">
        <v>267247</v>
      </c>
      <c r="AV122" s="25">
        <v>125953</v>
      </c>
      <c r="AW122" s="25">
        <v>141294</v>
      </c>
      <c r="AX122" s="25">
        <v>16534</v>
      </c>
      <c r="AY122" s="25">
        <v>11575</v>
      </c>
      <c r="AZ122" s="25">
        <v>4959</v>
      </c>
      <c r="BA122" s="25">
        <v>283781</v>
      </c>
      <c r="BB122" s="25">
        <v>137528</v>
      </c>
      <c r="BC122" s="25">
        <v>146253</v>
      </c>
      <c r="BD122" s="63">
        <v>94.034310407307885</v>
      </c>
      <c r="BE122" s="18">
        <v>0</v>
      </c>
      <c r="BF122" s="18">
        <v>0</v>
      </c>
      <c r="BG122" s="18">
        <v>0</v>
      </c>
      <c r="BH122" s="63"/>
      <c r="BI122" s="17">
        <v>1</v>
      </c>
      <c r="BJ122" s="25">
        <v>67601</v>
      </c>
      <c r="BK122" s="25">
        <v>202863</v>
      </c>
      <c r="BL122" s="25">
        <v>13317</v>
      </c>
      <c r="BM122" s="17">
        <v>0.39888003233709446</v>
      </c>
      <c r="BN122" s="10">
        <f t="shared" si="258"/>
        <v>170586.425543347</v>
      </c>
      <c r="BO122" s="29">
        <v>0.33323474463061276</v>
      </c>
      <c r="BP122" s="30">
        <f t="shared" si="259"/>
        <v>0.66676525536938724</v>
      </c>
      <c r="BQ122" s="31">
        <v>6.5645287706481721</v>
      </c>
      <c r="BR122" s="25">
        <v>216180</v>
      </c>
      <c r="BS122" s="25">
        <v>81219</v>
      </c>
      <c r="BT122" s="25">
        <v>114370</v>
      </c>
      <c r="BU122" s="25">
        <v>13163</v>
      </c>
      <c r="BV122" s="25">
        <v>3356</v>
      </c>
      <c r="BW122" s="18">
        <v>4072</v>
      </c>
      <c r="BX122" s="25">
        <v>53047</v>
      </c>
      <c r="BY122" s="25">
        <v>40491</v>
      </c>
      <c r="BZ122" s="25">
        <v>12556</v>
      </c>
      <c r="CA122" s="59">
        <v>0.23669576036345127</v>
      </c>
      <c r="CB122" s="25">
        <v>267247</v>
      </c>
      <c r="CC122" s="25">
        <v>16534</v>
      </c>
      <c r="CD122" s="17">
        <f t="shared" si="260"/>
        <v>6.1867860069523696E-2</v>
      </c>
      <c r="CE122" s="25">
        <v>1636</v>
      </c>
      <c r="CF122" s="25">
        <v>5446</v>
      </c>
      <c r="CG122" s="25">
        <v>8535</v>
      </c>
      <c r="CH122" s="25">
        <v>10412</v>
      </c>
      <c r="CI122" s="25">
        <v>8685</v>
      </c>
      <c r="CJ122" s="25">
        <v>6280</v>
      </c>
      <c r="CK122" s="25">
        <v>4286</v>
      </c>
      <c r="CL122" s="25">
        <v>3328</v>
      </c>
      <c r="CM122" s="25">
        <v>4439</v>
      </c>
      <c r="CN122" s="26">
        <v>5.0379286293287082</v>
      </c>
      <c r="CO122" s="27">
        <v>53047</v>
      </c>
      <c r="CP122" s="34">
        <f t="shared" si="261"/>
        <v>5.3496144928082643</v>
      </c>
      <c r="CQ122" s="25">
        <v>2650</v>
      </c>
      <c r="CR122" s="25">
        <v>7116</v>
      </c>
      <c r="CS122" s="25">
        <v>4461</v>
      </c>
      <c r="CT122" s="25">
        <v>10553</v>
      </c>
      <c r="CU122" s="25">
        <v>26950</v>
      </c>
      <c r="CV122" s="18">
        <v>586</v>
      </c>
      <c r="CW122" s="18">
        <v>384</v>
      </c>
      <c r="CX122" s="18">
        <v>347</v>
      </c>
      <c r="CY122" s="25">
        <v>53047</v>
      </c>
      <c r="CZ122" s="25">
        <v>30331</v>
      </c>
      <c r="DA122" s="25">
        <v>14181</v>
      </c>
      <c r="DB122" s="25">
        <v>3113</v>
      </c>
      <c r="DC122" s="25">
        <v>2652</v>
      </c>
      <c r="DD122" s="18">
        <v>514</v>
      </c>
      <c r="DE122" s="25">
        <v>2256</v>
      </c>
      <c r="DF122" s="25">
        <v>53047</v>
      </c>
      <c r="DG122" s="18">
        <v>731</v>
      </c>
      <c r="DH122" s="25">
        <v>4295</v>
      </c>
      <c r="DI122" s="18">
        <v>123</v>
      </c>
      <c r="DJ122" s="25">
        <v>44782</v>
      </c>
      <c r="DK122" s="25">
        <v>2821</v>
      </c>
      <c r="DL122" s="18">
        <v>295</v>
      </c>
      <c r="DM122" s="25">
        <f t="shared" si="262"/>
        <v>25320.629291006087</v>
      </c>
      <c r="DN122" s="17">
        <f t="shared" si="263"/>
        <v>0.84419477067506177</v>
      </c>
      <c r="DO122" s="17">
        <f t="shared" si="264"/>
        <v>5.3179256131355213E-2</v>
      </c>
      <c r="DP122" s="23">
        <f t="shared" si="265"/>
        <v>9.7064867004731659E-2</v>
      </c>
      <c r="DQ122" s="23">
        <f t="shared" si="266"/>
        <v>0.9029351329952684</v>
      </c>
      <c r="DR122" s="25">
        <v>53047</v>
      </c>
      <c r="DS122" s="18">
        <v>424</v>
      </c>
      <c r="DT122" s="25">
        <v>36183</v>
      </c>
      <c r="DU122" s="18">
        <v>39</v>
      </c>
      <c r="DV122" s="25">
        <v>2348</v>
      </c>
      <c r="DW122" s="18">
        <v>164</v>
      </c>
      <c r="DX122" s="25">
        <v>13663</v>
      </c>
      <c r="DY122" s="18">
        <v>226</v>
      </c>
      <c r="DZ122" s="17">
        <f t="shared" si="267"/>
        <v>0.73508398212905535</v>
      </c>
      <c r="EA122" s="17">
        <f t="shared" si="268"/>
        <v>0.26491601787094465</v>
      </c>
      <c r="EB122" s="25">
        <v>53047</v>
      </c>
      <c r="EC122" s="25">
        <v>1711</v>
      </c>
      <c r="ED122" s="25">
        <v>14935</v>
      </c>
      <c r="EE122" s="25">
        <v>13421</v>
      </c>
      <c r="EF122" s="17">
        <f t="shared" si="407"/>
        <v>0.25300205478160875</v>
      </c>
      <c r="EG122" s="25">
        <v>22289</v>
      </c>
      <c r="EH122" s="18">
        <v>691</v>
      </c>
      <c r="EI122" s="17">
        <f t="shared" si="270"/>
        <v>0.31379719871057743</v>
      </c>
      <c r="EJ122" s="17">
        <f t="shared" si="271"/>
        <v>0.4201745621807077</v>
      </c>
      <c r="EK122" s="69">
        <f t="shared" si="272"/>
        <v>0.58392557543310653</v>
      </c>
      <c r="EL122" s="43">
        <v>201595</v>
      </c>
      <c r="EM122" s="18">
        <v>194370</v>
      </c>
      <c r="EN122" s="18">
        <v>7225</v>
      </c>
      <c r="EO122" s="59">
        <v>0.96416081748059224</v>
      </c>
      <c r="EP122" s="18">
        <v>92722</v>
      </c>
      <c r="EQ122" s="18">
        <v>91144</v>
      </c>
      <c r="ER122" s="18">
        <v>1578</v>
      </c>
      <c r="ES122" s="59">
        <v>0.98298138521602207</v>
      </c>
      <c r="ET122" s="18">
        <v>108873</v>
      </c>
      <c r="EU122" s="18">
        <v>103226</v>
      </c>
      <c r="EV122" s="18">
        <v>5647</v>
      </c>
      <c r="EW122" s="59">
        <v>0.94813222745768</v>
      </c>
      <c r="EX122" s="18">
        <v>201595</v>
      </c>
      <c r="EY122" s="18">
        <v>194370</v>
      </c>
      <c r="EZ122" s="18">
        <v>7225</v>
      </c>
      <c r="FA122" s="59">
        <v>0.96416081748059224</v>
      </c>
      <c r="FB122" s="18">
        <v>0</v>
      </c>
      <c r="FC122" s="18">
        <v>0</v>
      </c>
      <c r="FD122" s="18">
        <v>0</v>
      </c>
      <c r="FE122" s="59">
        <v>0</v>
      </c>
      <c r="FF122" s="25">
        <v>123833</v>
      </c>
      <c r="FG122" s="25">
        <v>42705</v>
      </c>
      <c r="FH122" s="25">
        <v>75861</v>
      </c>
      <c r="FI122" s="25">
        <v>5267</v>
      </c>
      <c r="FJ122" s="23">
        <f t="shared" si="273"/>
        <v>4.2533088918139755E-2</v>
      </c>
      <c r="FK122" s="23">
        <f t="shared" si="274"/>
        <v>0.61260730176931832</v>
      </c>
      <c r="FL122" s="36">
        <f t="shared" si="275"/>
        <v>8.1080311372697924</v>
      </c>
      <c r="FM122" s="25">
        <v>60512</v>
      </c>
      <c r="FN122" s="25">
        <v>20720</v>
      </c>
      <c r="FO122" s="17">
        <f t="shared" si="276"/>
        <v>0.34241142252776308</v>
      </c>
      <c r="FP122" s="25">
        <v>37320</v>
      </c>
      <c r="FQ122" s="17">
        <f t="shared" si="277"/>
        <v>0.61673717609730305</v>
      </c>
      <c r="FR122" s="25">
        <v>2472</v>
      </c>
      <c r="FS122" s="17">
        <f t="shared" si="278"/>
        <v>4.0851401374933899E-2</v>
      </c>
      <c r="FT122" s="25">
        <v>63321</v>
      </c>
      <c r="FU122" s="25">
        <v>21985</v>
      </c>
      <c r="FV122" s="25">
        <v>38541</v>
      </c>
      <c r="FW122" s="17">
        <f t="shared" si="279"/>
        <v>4.4140174665592773E-2</v>
      </c>
      <c r="FX122" s="17">
        <f t="shared" si="280"/>
        <v>0.60866063391291991</v>
      </c>
      <c r="FY122" s="25">
        <v>2795</v>
      </c>
      <c r="FZ122" s="25">
        <v>155114</v>
      </c>
      <c r="GA122" s="25">
        <v>9141</v>
      </c>
      <c r="GB122" s="25">
        <v>57562</v>
      </c>
      <c r="GC122" s="25">
        <v>34111</v>
      </c>
      <c r="GD122" s="25">
        <v>23494</v>
      </c>
      <c r="GE122" s="18">
        <v>1028</v>
      </c>
      <c r="GF122" s="25">
        <v>26785</v>
      </c>
      <c r="GG122" s="25">
        <v>1482</v>
      </c>
      <c r="GH122" s="18">
        <v>302</v>
      </c>
      <c r="GI122" s="18">
        <v>1209</v>
      </c>
      <c r="GJ122" s="10">
        <f t="shared" si="281"/>
        <v>9141</v>
      </c>
      <c r="GK122" s="10">
        <f t="shared" si="400"/>
        <v>145973</v>
      </c>
      <c r="GL122" s="10">
        <f t="shared" si="401"/>
        <v>88410.999999999985</v>
      </c>
      <c r="GM122" s="10">
        <f t="shared" si="282"/>
        <v>66703.000000000015</v>
      </c>
      <c r="GN122" s="10">
        <f t="shared" si="402"/>
        <v>54300</v>
      </c>
      <c r="GO122" s="17">
        <f t="shared" si="283"/>
        <v>5.8930850858078573E-2</v>
      </c>
      <c r="GP122" s="17">
        <f t="shared" si="403"/>
        <v>0.94106914914192141</v>
      </c>
      <c r="GQ122" s="17">
        <f t="shared" si="404"/>
        <v>0.56997434145209325</v>
      </c>
      <c r="GR122" s="17">
        <f t="shared" si="405"/>
        <v>0.35006511340046675</v>
      </c>
      <c r="GS122" s="17">
        <f t="shared" si="284"/>
        <v>0.75552174529700733</v>
      </c>
      <c r="GT122" s="25">
        <v>71802</v>
      </c>
      <c r="GU122" s="25">
        <v>2525</v>
      </c>
      <c r="GV122" s="25">
        <v>23254</v>
      </c>
      <c r="GW122" s="25">
        <v>18619</v>
      </c>
      <c r="GX122" s="25">
        <v>13056</v>
      </c>
      <c r="GY122" s="18">
        <v>888</v>
      </c>
      <c r="GZ122" s="25">
        <v>12164</v>
      </c>
      <c r="HA122" s="25">
        <v>461</v>
      </c>
      <c r="HB122" s="18">
        <v>216</v>
      </c>
      <c r="HC122" s="18">
        <v>619</v>
      </c>
      <c r="HD122" s="23">
        <f t="shared" si="285"/>
        <v>3.5166151360686335E-2</v>
      </c>
      <c r="HE122" s="23">
        <f t="shared" si="286"/>
        <v>0.96483384863931365</v>
      </c>
      <c r="HF122" s="23">
        <f t="shared" si="287"/>
        <v>0.64097100359321468</v>
      </c>
      <c r="HG122" s="23">
        <f t="shared" si="288"/>
        <v>0.38166067797554387</v>
      </c>
      <c r="HH122" s="25">
        <v>83312</v>
      </c>
      <c r="HI122" s="25">
        <v>6616</v>
      </c>
      <c r="HJ122" s="25">
        <v>34308</v>
      </c>
      <c r="HK122" s="25">
        <v>15492</v>
      </c>
      <c r="HL122" s="25">
        <v>10438</v>
      </c>
      <c r="HM122" s="18">
        <v>140</v>
      </c>
      <c r="HN122" s="25">
        <v>14621</v>
      </c>
      <c r="HO122" s="25">
        <v>1021</v>
      </c>
      <c r="HP122" s="18">
        <v>86</v>
      </c>
      <c r="HQ122" s="18">
        <v>590</v>
      </c>
      <c r="HR122" s="23">
        <f t="shared" si="289"/>
        <v>7.9412329556366429E-2</v>
      </c>
      <c r="HS122" s="23">
        <f t="shared" si="290"/>
        <v>0.92058767044363354</v>
      </c>
      <c r="HT122" s="80">
        <f t="shared" si="291"/>
        <v>0.50878624927981564</v>
      </c>
      <c r="HU122" s="27">
        <v>241625</v>
      </c>
      <c r="HV122" s="25">
        <v>9067</v>
      </c>
      <c r="HW122" s="25">
        <v>67472</v>
      </c>
      <c r="HX122" s="25">
        <v>4836</v>
      </c>
      <c r="HY122" s="25">
        <v>42642</v>
      </c>
      <c r="HZ122" s="25">
        <v>9104</v>
      </c>
      <c r="IA122" s="25">
        <v>4684</v>
      </c>
      <c r="IB122" s="18">
        <v>842</v>
      </c>
      <c r="IC122" s="25">
        <v>35211</v>
      </c>
      <c r="ID122" s="25">
        <v>44145</v>
      </c>
      <c r="IE122" s="25">
        <v>15294</v>
      </c>
      <c r="IF122" s="18">
        <v>1439</v>
      </c>
      <c r="IG122" s="25">
        <v>6889</v>
      </c>
      <c r="IH122" s="17">
        <f t="shared" si="292"/>
        <v>0.22037868598034144</v>
      </c>
      <c r="II122" s="17">
        <f t="shared" si="293"/>
        <v>3.7678220382824625E-2</v>
      </c>
      <c r="IJ122" s="30">
        <f t="shared" si="294"/>
        <v>26.540531634446399</v>
      </c>
      <c r="IK122" s="17">
        <f t="shared" si="397"/>
        <v>0.36280586449009877</v>
      </c>
      <c r="IL122" s="25">
        <v>116189</v>
      </c>
      <c r="IM122" s="25">
        <v>4346</v>
      </c>
      <c r="IN122" s="25">
        <v>44551</v>
      </c>
      <c r="IO122" s="25">
        <v>3547</v>
      </c>
      <c r="IP122" s="25">
        <v>25097</v>
      </c>
      <c r="IQ122" s="25">
        <v>4642</v>
      </c>
      <c r="IR122" s="25">
        <v>2743</v>
      </c>
      <c r="IS122" s="18">
        <v>594</v>
      </c>
      <c r="IT122" s="25">
        <v>17245</v>
      </c>
      <c r="IU122" s="25">
        <v>1389</v>
      </c>
      <c r="IV122" s="25">
        <v>6767</v>
      </c>
      <c r="IW122" s="18">
        <v>810</v>
      </c>
      <c r="IX122" s="25">
        <v>4458</v>
      </c>
      <c r="IY122" s="17">
        <f t="shared" si="295"/>
        <v>0.73092977820619853</v>
      </c>
      <c r="IZ122" s="25">
        <v>125436</v>
      </c>
      <c r="JA122" s="25">
        <v>4721</v>
      </c>
      <c r="JB122" s="25">
        <v>22921</v>
      </c>
      <c r="JC122" s="25">
        <v>1289</v>
      </c>
      <c r="JD122" s="25">
        <v>17545</v>
      </c>
      <c r="JE122" s="25">
        <v>4462</v>
      </c>
      <c r="JF122" s="25">
        <v>1941</v>
      </c>
      <c r="JG122" s="18">
        <v>248</v>
      </c>
      <c r="JH122" s="25">
        <v>17966</v>
      </c>
      <c r="JI122" s="25">
        <v>42756</v>
      </c>
      <c r="JJ122" s="25">
        <v>8527</v>
      </c>
      <c r="JK122" s="18">
        <v>629</v>
      </c>
      <c r="JL122" s="25">
        <v>2431</v>
      </c>
      <c r="JM122" s="80">
        <f t="shared" si="296"/>
        <v>0.42156159316304731</v>
      </c>
      <c r="JN122" s="43">
        <v>241625</v>
      </c>
      <c r="JO122" s="18">
        <v>186799</v>
      </c>
      <c r="JP122" s="18">
        <v>282</v>
      </c>
      <c r="JQ122" s="18">
        <v>650</v>
      </c>
      <c r="JR122" s="18">
        <v>3126</v>
      </c>
      <c r="JS122" s="18">
        <v>3451</v>
      </c>
      <c r="JT122" s="18">
        <v>688</v>
      </c>
      <c r="JU122" s="18">
        <v>74</v>
      </c>
      <c r="JV122" s="18">
        <v>173</v>
      </c>
      <c r="JW122" s="18">
        <v>46382</v>
      </c>
      <c r="JX122" s="17">
        <f t="shared" si="297"/>
        <v>0.19195861355406105</v>
      </c>
      <c r="JY122" s="17">
        <f t="shared" si="298"/>
        <v>0.80804138644593893</v>
      </c>
      <c r="JZ122" s="18">
        <v>241625</v>
      </c>
      <c r="KA122" s="18">
        <v>186799</v>
      </c>
      <c r="KB122" s="18">
        <v>282</v>
      </c>
      <c r="KC122" s="18">
        <v>650</v>
      </c>
      <c r="KD122" s="18">
        <v>3126</v>
      </c>
      <c r="KE122" s="18">
        <v>3451</v>
      </c>
      <c r="KF122" s="18">
        <v>688</v>
      </c>
      <c r="KG122" s="18">
        <v>74</v>
      </c>
      <c r="KH122" s="18">
        <v>173</v>
      </c>
      <c r="KI122" s="18">
        <v>46382</v>
      </c>
      <c r="KJ122" s="17">
        <f t="shared" si="299"/>
        <v>0.19195861355406105</v>
      </c>
      <c r="KK122" s="18">
        <v>0</v>
      </c>
      <c r="KL122" s="18">
        <v>0</v>
      </c>
      <c r="KM122" s="18">
        <v>0</v>
      </c>
      <c r="KN122" s="18">
        <v>0</v>
      </c>
      <c r="KO122" s="18">
        <v>0</v>
      </c>
      <c r="KP122" s="18">
        <v>0</v>
      </c>
      <c r="KQ122" s="18">
        <v>0</v>
      </c>
      <c r="KR122" s="18">
        <v>0</v>
      </c>
      <c r="KS122" s="18">
        <v>0</v>
      </c>
      <c r="KT122" s="18">
        <v>0</v>
      </c>
      <c r="KU122" s="69" t="s">
        <v>764</v>
      </c>
      <c r="KV122" s="27">
        <v>283781</v>
      </c>
      <c r="KW122" s="25">
        <v>278147</v>
      </c>
      <c r="KX122" s="25">
        <v>5634</v>
      </c>
      <c r="KY122" s="59">
        <v>1.9853337608930832E-2</v>
      </c>
      <c r="KZ122" s="25">
        <v>2503</v>
      </c>
      <c r="LA122" s="18">
        <v>1261</v>
      </c>
      <c r="LB122" s="25">
        <v>2374</v>
      </c>
      <c r="LC122" s="18">
        <v>1639</v>
      </c>
      <c r="LD122" s="25">
        <v>137528</v>
      </c>
      <c r="LE122" s="25">
        <v>134969</v>
      </c>
      <c r="LF122" s="25">
        <v>2559</v>
      </c>
      <c r="LG122" s="59">
        <v>1.8607120004653598E-2</v>
      </c>
      <c r="LH122" s="25">
        <v>146253</v>
      </c>
      <c r="LI122" s="25">
        <v>143178</v>
      </c>
      <c r="LJ122" s="25">
        <v>3075</v>
      </c>
      <c r="LK122" s="35">
        <v>2.1025209739287395E-2</v>
      </c>
      <c r="LL122" s="27">
        <v>53047</v>
      </c>
      <c r="LM122" s="25">
        <v>2060</v>
      </c>
      <c r="LN122" s="25">
        <v>45685</v>
      </c>
      <c r="LO122" s="25">
        <v>3297</v>
      </c>
      <c r="LP122" s="18">
        <v>173</v>
      </c>
      <c r="LQ122" s="18">
        <v>266</v>
      </c>
      <c r="LR122" s="25">
        <v>1566</v>
      </c>
      <c r="LS122" s="23">
        <f t="shared" si="301"/>
        <v>2.9520990819461988E-2</v>
      </c>
      <c r="LT122" s="23">
        <f t="shared" si="302"/>
        <v>0.97047900918053798</v>
      </c>
      <c r="LU122" s="17">
        <f t="shared" si="303"/>
        <v>0.90005089826003359</v>
      </c>
      <c r="LV122" s="25">
        <v>53047</v>
      </c>
      <c r="LW122" s="25">
        <v>10309</v>
      </c>
      <c r="LX122" s="25">
        <v>26430</v>
      </c>
      <c r="LY122" s="18">
        <v>119</v>
      </c>
      <c r="LZ122" s="18">
        <v>77</v>
      </c>
      <c r="MA122" s="18">
        <v>65</v>
      </c>
      <c r="MB122" s="18">
        <v>1</v>
      </c>
      <c r="MC122" s="18">
        <v>9</v>
      </c>
      <c r="MD122" s="25">
        <v>13595</v>
      </c>
      <c r="ME122" s="18">
        <v>77</v>
      </c>
      <c r="MF122" s="25">
        <v>2365</v>
      </c>
      <c r="MG122" s="17">
        <f t="shared" si="304"/>
        <v>1.4138405564876431E-3</v>
      </c>
      <c r="MH122" s="17">
        <f t="shared" si="305"/>
        <v>0.95109996795294738</v>
      </c>
      <c r="MI122" s="25">
        <v>53047</v>
      </c>
      <c r="MJ122" s="25">
        <v>14377</v>
      </c>
      <c r="MK122" s="25">
        <v>35540</v>
      </c>
      <c r="ML122" s="18">
        <v>162</v>
      </c>
      <c r="MM122" s="18">
        <v>83</v>
      </c>
      <c r="MN122" s="18">
        <v>49</v>
      </c>
      <c r="MO122" s="18">
        <v>44</v>
      </c>
      <c r="MP122" s="18">
        <v>3</v>
      </c>
      <c r="MQ122" s="18">
        <v>224</v>
      </c>
      <c r="MR122" s="18">
        <v>36</v>
      </c>
      <c r="MS122" s="25">
        <v>2529</v>
      </c>
      <c r="MT122" s="17">
        <f t="shared" si="306"/>
        <v>0.94832884046223165</v>
      </c>
      <c r="MU122" s="69">
        <f t="shared" si="307"/>
        <v>0.92557543310649049</v>
      </c>
      <c r="MV122" s="27">
        <v>53047</v>
      </c>
      <c r="MW122" s="25">
        <v>45878</v>
      </c>
      <c r="MX122" s="18">
        <v>28</v>
      </c>
      <c r="MY122" s="25">
        <v>1008</v>
      </c>
      <c r="MZ122" s="25">
        <v>1601</v>
      </c>
      <c r="NA122" s="25">
        <v>3546</v>
      </c>
      <c r="NB122" s="18">
        <v>132</v>
      </c>
      <c r="NC122" s="18">
        <v>122</v>
      </c>
      <c r="ND122" s="18">
        <v>732</v>
      </c>
      <c r="NE122" s="17">
        <f t="shared" si="308"/>
        <v>0.86485569400720119</v>
      </c>
      <c r="NF122" s="10">
        <f t="shared" si="309"/>
        <v>231130.08965634246</v>
      </c>
      <c r="NG122" s="17">
        <f t="shared" si="310"/>
        <v>0.93400192282315686</v>
      </c>
      <c r="NH122" s="25">
        <v>53047</v>
      </c>
      <c r="NI122" s="25">
        <v>29349</v>
      </c>
      <c r="NJ122" s="18">
        <v>162</v>
      </c>
      <c r="NK122" s="18">
        <v>0</v>
      </c>
      <c r="NL122" s="18">
        <v>154</v>
      </c>
      <c r="NM122" s="25">
        <v>2879</v>
      </c>
      <c r="NN122" s="25">
        <v>19524</v>
      </c>
      <c r="NO122" s="18">
        <v>335</v>
      </c>
      <c r="NP122" s="18">
        <v>2</v>
      </c>
      <c r="NQ122" s="32">
        <v>642</v>
      </c>
      <c r="NR122" s="27">
        <v>53047</v>
      </c>
      <c r="NS122" s="37">
        <f t="shared" si="311"/>
        <v>2.1905480045996946</v>
      </c>
      <c r="NT122" s="37">
        <f t="shared" si="312"/>
        <v>0.59109007467326768</v>
      </c>
      <c r="NU122" s="37">
        <f t="shared" si="313"/>
        <v>0.45650677268893824</v>
      </c>
      <c r="NV122" s="17">
        <f t="shared" si="314"/>
        <v>9.2698824250100717E-2</v>
      </c>
      <c r="NW122" s="10">
        <f t="shared" si="315"/>
        <v>9695</v>
      </c>
      <c r="NX122" s="17">
        <f t="shared" si="316"/>
        <v>0.18276245593530266</v>
      </c>
      <c r="NY122" s="19">
        <f t="shared" si="317"/>
        <v>0.17471931373785796</v>
      </c>
      <c r="NZ122" s="25">
        <v>12187</v>
      </c>
      <c r="OA122" s="25">
        <v>43352</v>
      </c>
      <c r="OB122" s="25">
        <v>2904</v>
      </c>
      <c r="OC122" s="25">
        <v>39645</v>
      </c>
      <c r="OD122" s="25">
        <v>5527</v>
      </c>
      <c r="OE122" s="25">
        <v>12587</v>
      </c>
      <c r="OF122" s="17">
        <f t="shared" si="318"/>
        <v>0.74735611815936809</v>
      </c>
      <c r="OG122" s="17">
        <f t="shared" si="319"/>
        <v>0.22973966482553207</v>
      </c>
      <c r="OH122" s="17">
        <f t="shared" si="320"/>
        <v>0.8172375440646974</v>
      </c>
      <c r="OI122" s="69">
        <f t="shared" si="321"/>
        <v>0.23728014779346618</v>
      </c>
      <c r="OJ122" s="27">
        <v>53047</v>
      </c>
      <c r="OK122" s="25">
        <v>6520</v>
      </c>
      <c r="OL122" s="25">
        <v>41942</v>
      </c>
      <c r="OM122" s="25">
        <v>27566</v>
      </c>
      <c r="ON122" s="18">
        <v>432</v>
      </c>
      <c r="OO122" s="18">
        <v>60</v>
      </c>
      <c r="OP122" s="18">
        <v>60</v>
      </c>
      <c r="OQ122" s="18">
        <v>324</v>
      </c>
      <c r="OR122" s="69">
        <f t="shared" si="322"/>
        <v>0.92284200803061434</v>
      </c>
      <c r="OS122" s="430"/>
      <c r="OT122" s="64"/>
      <c r="OU122" s="64"/>
      <c r="OV122" s="17">
        <v>0</v>
      </c>
      <c r="OW122" s="64"/>
      <c r="OX122" s="36"/>
      <c r="OY122" s="36"/>
      <c r="OZ122" s="64"/>
      <c r="PA122" s="64"/>
      <c r="PB122" s="64"/>
      <c r="PC122" s="17">
        <v>0</v>
      </c>
      <c r="PD122" s="64"/>
      <c r="PE122" s="40">
        <f t="shared" si="327"/>
        <v>0</v>
      </c>
      <c r="PF122" s="36">
        <f t="shared" si="328"/>
        <v>0</v>
      </c>
      <c r="PG122" s="64"/>
      <c r="PH122" s="64"/>
      <c r="PI122" s="64"/>
      <c r="PJ122" s="17">
        <v>0</v>
      </c>
      <c r="PK122" s="64"/>
      <c r="PL122" s="41">
        <f t="shared" si="330"/>
        <v>0</v>
      </c>
      <c r="PM122" s="36">
        <f t="shared" si="331"/>
        <v>0</v>
      </c>
      <c r="PN122" s="64"/>
      <c r="PO122" s="64"/>
      <c r="PP122" s="64"/>
      <c r="PQ122" s="17">
        <v>0</v>
      </c>
      <c r="PR122" s="64"/>
      <c r="PS122" s="41">
        <f t="shared" si="333"/>
        <v>0</v>
      </c>
      <c r="PT122" s="36">
        <f t="shared" si="334"/>
        <v>0</v>
      </c>
      <c r="PU122" s="64"/>
      <c r="PV122" s="64"/>
      <c r="PW122" s="64"/>
      <c r="PX122" s="17">
        <v>0</v>
      </c>
      <c r="PY122" s="64"/>
      <c r="PZ122" s="36">
        <f t="shared" si="336"/>
        <v>0</v>
      </c>
      <c r="QA122" s="64"/>
      <c r="QB122" s="64"/>
      <c r="QC122" s="17">
        <v>0</v>
      </c>
      <c r="QD122" s="64"/>
      <c r="QE122" s="22">
        <f t="shared" si="337"/>
        <v>0</v>
      </c>
      <c r="QF122" s="22"/>
      <c r="QG122" s="64"/>
      <c r="QH122" s="64"/>
      <c r="QI122" s="64"/>
      <c r="QJ122" s="17">
        <v>0</v>
      </c>
      <c r="QK122" s="64"/>
      <c r="QL122" s="42">
        <f t="shared" si="339"/>
        <v>0</v>
      </c>
      <c r="QM122" s="64"/>
      <c r="QN122" s="64"/>
      <c r="QO122" s="64"/>
      <c r="QP122" s="64"/>
      <c r="QQ122" s="17">
        <v>0</v>
      </c>
      <c r="QR122" s="64"/>
      <c r="QS122" s="36">
        <f t="shared" si="342"/>
        <v>0</v>
      </c>
      <c r="QT122" s="64"/>
      <c r="QU122" s="64"/>
      <c r="QV122" s="64"/>
      <c r="QW122" s="17">
        <v>0</v>
      </c>
      <c r="QX122" s="64"/>
      <c r="QY122" s="36">
        <f t="shared" si="344"/>
        <v>0</v>
      </c>
      <c r="QZ122" s="64"/>
      <c r="RA122" s="64"/>
      <c r="RB122" s="64"/>
      <c r="RC122" s="17">
        <v>0</v>
      </c>
      <c r="RD122" s="64"/>
      <c r="RE122" s="36">
        <f t="shared" si="346"/>
        <v>0</v>
      </c>
      <c r="RF122" s="64"/>
      <c r="RG122" s="10"/>
      <c r="RH122" s="10"/>
      <c r="RI122" s="17"/>
      <c r="RJ122" s="17"/>
      <c r="RK122" s="17"/>
      <c r="RL122" s="17"/>
      <c r="RM122" s="17"/>
      <c r="RN122" s="17"/>
      <c r="RO122" s="17"/>
      <c r="RP122" s="17"/>
      <c r="RQ122" s="17"/>
      <c r="RR122" s="36"/>
      <c r="RS122" s="36"/>
      <c r="RT122" s="10"/>
      <c r="RU122" s="17"/>
      <c r="RV122" s="37"/>
      <c r="RW122" s="36"/>
      <c r="RX122" s="85">
        <v>5.252491</v>
      </c>
      <c r="RY122" s="93">
        <v>298</v>
      </c>
      <c r="RZ122" s="43" t="b">
        <v>0</v>
      </c>
      <c r="SA122" s="18" t="b">
        <v>0</v>
      </c>
      <c r="SB122" s="18" t="b">
        <v>0</v>
      </c>
      <c r="SC122" s="18" t="b">
        <v>0</v>
      </c>
      <c r="SD122" s="18" t="b">
        <v>0</v>
      </c>
      <c r="SE122" s="32" t="b">
        <v>0</v>
      </c>
      <c r="SF122" s="43" t="b">
        <v>0</v>
      </c>
      <c r="SG122" s="18" t="b">
        <v>0</v>
      </c>
      <c r="SH122" s="18"/>
      <c r="SI122" s="18"/>
      <c r="SJ122" s="18"/>
      <c r="SK122" s="18"/>
      <c r="SL122" s="18"/>
      <c r="SM122" s="18"/>
      <c r="SN122" s="18"/>
      <c r="SO122" s="18"/>
      <c r="SP122" s="18"/>
      <c r="SQ122" s="17">
        <f t="shared" si="365"/>
        <v>0</v>
      </c>
      <c r="SR122" s="17">
        <f t="shared" si="366"/>
        <v>0</v>
      </c>
      <c r="SS122" s="17">
        <f t="shared" si="367"/>
        <v>0</v>
      </c>
      <c r="ST122" s="17">
        <f t="shared" si="368"/>
        <v>0</v>
      </c>
      <c r="SU122" s="17">
        <f t="shared" si="369"/>
        <v>0</v>
      </c>
      <c r="SV122" s="17">
        <f t="shared" si="439"/>
        <v>0</v>
      </c>
      <c r="SW122" s="17">
        <f t="shared" si="370"/>
        <v>0</v>
      </c>
      <c r="SX122" s="17">
        <f t="shared" si="371"/>
        <v>0</v>
      </c>
      <c r="SY122" s="17">
        <f t="shared" si="372"/>
        <v>0</v>
      </c>
      <c r="SZ122" s="17">
        <f t="shared" si="373"/>
        <v>0</v>
      </c>
      <c r="TA122" s="17">
        <f t="shared" si="374"/>
        <v>0</v>
      </c>
      <c r="TB122" s="24">
        <f t="shared" si="375"/>
        <v>620</v>
      </c>
      <c r="TC122" s="69">
        <f t="shared" si="376"/>
        <v>1</v>
      </c>
      <c r="TD122" s="17">
        <f t="shared" si="398"/>
        <v>2.6014568158168575E-6</v>
      </c>
      <c r="TE122" s="95"/>
      <c r="TF122" s="71"/>
      <c r="TG122" s="71"/>
      <c r="TH122" s="71">
        <v>14</v>
      </c>
      <c r="TI122" s="71"/>
      <c r="TJ122" s="71"/>
      <c r="TK122" s="71">
        <v>58</v>
      </c>
      <c r="TL122" s="71"/>
      <c r="TM122" s="71">
        <v>1</v>
      </c>
      <c r="TN122" s="71"/>
      <c r="TO122" s="71">
        <v>3</v>
      </c>
      <c r="TP122" s="71"/>
      <c r="TQ122" s="71"/>
      <c r="TR122" s="72"/>
      <c r="TS122" s="72"/>
      <c r="TT122" s="72"/>
      <c r="TU122" s="72"/>
      <c r="TV122" s="72">
        <v>1</v>
      </c>
      <c r="TW122" s="72"/>
      <c r="TX122" s="72"/>
      <c r="TY122" s="72"/>
      <c r="TZ122" s="72">
        <v>61</v>
      </c>
      <c r="UA122" s="72"/>
      <c r="UB122" s="72">
        <v>13</v>
      </c>
      <c r="UC122" s="72"/>
      <c r="UD122" s="72"/>
      <c r="UE122" s="72"/>
      <c r="UF122" s="72"/>
      <c r="UG122" s="72">
        <v>16</v>
      </c>
      <c r="UH122" s="72"/>
      <c r="UI122" s="72"/>
      <c r="UJ122" s="73"/>
      <c r="UK122" s="73"/>
      <c r="UL122" s="73"/>
      <c r="UM122" s="73"/>
      <c r="UN122" s="73">
        <v>3</v>
      </c>
      <c r="UO122" s="73"/>
      <c r="UP122" s="73">
        <v>1</v>
      </c>
      <c r="UQ122" s="73"/>
      <c r="UR122" s="73">
        <v>90</v>
      </c>
      <c r="US122" s="73">
        <v>13</v>
      </c>
      <c r="UT122" s="73"/>
      <c r="UU122" s="73"/>
      <c r="UV122" s="73"/>
      <c r="UW122" s="73"/>
      <c r="UX122" s="73"/>
      <c r="UY122" s="73">
        <v>24</v>
      </c>
      <c r="UZ122" s="73"/>
      <c r="VA122" s="73"/>
      <c r="VB122" s="73"/>
      <c r="VC122" s="73"/>
      <c r="VD122" s="73"/>
      <c r="VE122" s="73"/>
      <c r="VF122" s="73">
        <v>2</v>
      </c>
      <c r="VG122" s="73"/>
      <c r="VH122" s="73">
        <v>1</v>
      </c>
      <c r="VI122" s="73"/>
      <c r="VJ122" s="73">
        <v>92</v>
      </c>
      <c r="VK122" s="73">
        <v>13</v>
      </c>
      <c r="VL122" s="73"/>
      <c r="VM122" s="73"/>
      <c r="VN122" s="73"/>
      <c r="VO122" s="73"/>
      <c r="VP122" s="73">
        <v>22</v>
      </c>
      <c r="VQ122" s="73"/>
      <c r="VR122" s="73"/>
      <c r="VS122" s="73"/>
      <c r="VT122" s="73"/>
      <c r="VU122" s="73"/>
      <c r="VV122" s="73"/>
      <c r="VW122" s="73">
        <v>4</v>
      </c>
      <c r="VX122" s="73"/>
      <c r="VY122" s="73">
        <v>1</v>
      </c>
      <c r="VZ122" s="73"/>
      <c r="WA122" s="73">
        <v>48</v>
      </c>
      <c r="WB122" s="73"/>
      <c r="WC122" s="73"/>
      <c r="WD122" s="73"/>
      <c r="WE122" s="73"/>
      <c r="WF122" s="73"/>
      <c r="WG122" s="73"/>
      <c r="WH122" s="73">
        <v>2</v>
      </c>
      <c r="WI122" s="73"/>
      <c r="WJ122" s="73">
        <v>21</v>
      </c>
      <c r="WK122" s="73"/>
      <c r="WL122" s="73"/>
      <c r="WM122" s="73"/>
      <c r="WN122" s="73"/>
      <c r="WO122" s="22">
        <f t="shared" si="377"/>
        <v>0</v>
      </c>
      <c r="WP122" s="22">
        <f t="shared" si="378"/>
        <v>0</v>
      </c>
      <c r="WQ122" s="22">
        <f t="shared" si="379"/>
        <v>0</v>
      </c>
      <c r="WR122" s="22">
        <f t="shared" si="380"/>
        <v>0</v>
      </c>
      <c r="WS122" s="22">
        <f t="shared" si="381"/>
        <v>24</v>
      </c>
      <c r="WT122" s="22">
        <f t="shared" si="382"/>
        <v>0</v>
      </c>
      <c r="WU122" s="22">
        <f t="shared" si="383"/>
        <v>3</v>
      </c>
      <c r="WV122" s="22">
        <f t="shared" si="384"/>
        <v>0</v>
      </c>
      <c r="WW122" s="22">
        <f t="shared" si="385"/>
        <v>349</v>
      </c>
      <c r="WX122" s="22">
        <f t="shared" si="386"/>
        <v>0</v>
      </c>
      <c r="WY122" s="22">
        <f t="shared" si="387"/>
        <v>40</v>
      </c>
      <c r="WZ122" s="22">
        <f t="shared" si="388"/>
        <v>0</v>
      </c>
      <c r="XA122" s="22">
        <f t="shared" si="389"/>
        <v>0</v>
      </c>
      <c r="XB122" s="22">
        <f t="shared" si="390"/>
        <v>0</v>
      </c>
      <c r="XC122" s="22">
        <f t="shared" si="391"/>
        <v>0</v>
      </c>
      <c r="XD122" s="22">
        <f t="shared" si="392"/>
        <v>0</v>
      </c>
      <c r="XE122" s="22">
        <f t="shared" si="393"/>
        <v>86</v>
      </c>
      <c r="XF122" s="22">
        <f t="shared" si="394"/>
        <v>0</v>
      </c>
      <c r="XG122" s="93">
        <f t="shared" si="395"/>
        <v>0</v>
      </c>
    </row>
    <row r="123" spans="1:631" ht="17.100000000000001" customHeight="1" x14ac:dyDescent="0.2">
      <c r="A123" s="101"/>
      <c r="B123" s="27" t="s">
        <v>331</v>
      </c>
      <c r="C123" s="535" t="s">
        <v>332</v>
      </c>
      <c r="D123" s="25" t="s">
        <v>333</v>
      </c>
      <c r="E123" s="535" t="s">
        <v>332</v>
      </c>
      <c r="F123" s="25" t="s">
        <v>342</v>
      </c>
      <c r="G123" s="535" t="s">
        <v>343</v>
      </c>
      <c r="H123" s="25"/>
      <c r="I123" s="28">
        <v>16</v>
      </c>
      <c r="J123" s="17">
        <f t="shared" si="228"/>
        <v>0.94135612535612534</v>
      </c>
      <c r="K123" s="17">
        <f t="shared" si="229"/>
        <v>0.51358404558404569</v>
      </c>
      <c r="L123" s="17">
        <f t="shared" si="230"/>
        <v>1</v>
      </c>
      <c r="M123" s="17">
        <f t="shared" si="231"/>
        <v>0.63024183837238201</v>
      </c>
      <c r="N123" s="17">
        <f t="shared" si="232"/>
        <v>0.51624389886166411</v>
      </c>
      <c r="O123" s="17">
        <f t="shared" si="233"/>
        <v>0.71473504273504274</v>
      </c>
      <c r="P123" s="17">
        <f t="shared" si="234"/>
        <v>0.78010986184041275</v>
      </c>
      <c r="Q123" s="17">
        <f t="shared" si="235"/>
        <v>0.63154518530952863</v>
      </c>
      <c r="R123" s="69">
        <f t="shared" si="236"/>
        <v>0.95171388135959123</v>
      </c>
      <c r="S123" s="422">
        <f t="shared" si="237"/>
        <v>0.74216998660208811</v>
      </c>
      <c r="T123" s="17">
        <f t="shared" si="396"/>
        <v>0.25783001339791189</v>
      </c>
      <c r="U123" s="10">
        <f t="shared" si="238"/>
        <v>61285.678524656862</v>
      </c>
      <c r="V123" s="32">
        <v>7</v>
      </c>
      <c r="W123" s="550">
        <f t="shared" si="239"/>
        <v>0</v>
      </c>
      <c r="X123" s="550">
        <f t="shared" si="240"/>
        <v>0.63105887549097694</v>
      </c>
      <c r="Y123" s="550">
        <f t="shared" si="241"/>
        <v>0.36894112450902306</v>
      </c>
      <c r="Z123" s="551">
        <f t="shared" si="242"/>
        <v>87696.567413545767</v>
      </c>
      <c r="AA123" s="426">
        <f t="shared" si="243"/>
        <v>1</v>
      </c>
      <c r="AB123" s="59">
        <f t="shared" si="244"/>
        <v>0.96857803998932956</v>
      </c>
      <c r="AC123" s="59">
        <f t="shared" si="245"/>
        <v>6.489411112831335E-2</v>
      </c>
      <c r="AD123" s="59">
        <f t="shared" si="246"/>
        <v>0.51624389886166411</v>
      </c>
      <c r="AE123" s="59">
        <f t="shared" si="247"/>
        <v>0.36845481469047131</v>
      </c>
      <c r="AF123" s="59">
        <f t="shared" si="248"/>
        <v>0.16405698005698005</v>
      </c>
      <c r="AG123" s="59">
        <f t="shared" si="249"/>
        <v>0.31676353276353275</v>
      </c>
      <c r="AH123" s="59">
        <f t="shared" si="250"/>
        <v>0.71473504273504274</v>
      </c>
      <c r="AI123" s="59">
        <f t="shared" si="251"/>
        <v>0.9223703703703704</v>
      </c>
      <c r="AJ123" s="59">
        <f t="shared" si="252"/>
        <v>0.96034188034188039</v>
      </c>
      <c r="AK123" s="59">
        <f t="shared" si="253"/>
        <v>0.21989013815958719</v>
      </c>
      <c r="AL123" s="35">
        <f t="shared" si="254"/>
        <v>1</v>
      </c>
      <c r="AM123" s="27">
        <v>237698</v>
      </c>
      <c r="AN123" s="25">
        <v>120794</v>
      </c>
      <c r="AO123" s="25">
        <v>116904</v>
      </c>
      <c r="AP123" s="17">
        <f t="shared" si="255"/>
        <v>4.6167274981148854E-3</v>
      </c>
      <c r="AQ123" s="63">
        <v>103.32751659481283</v>
      </c>
      <c r="AR123" s="58">
        <v>28.5323182775</v>
      </c>
      <c r="AS123" s="24">
        <f t="shared" si="256"/>
        <v>8330.8337474786877</v>
      </c>
      <c r="AT123" s="17">
        <v>1</v>
      </c>
      <c r="AU123" s="25">
        <v>219454</v>
      </c>
      <c r="AV123" s="25">
        <v>107491</v>
      </c>
      <c r="AW123" s="25">
        <v>111963</v>
      </c>
      <c r="AX123" s="25">
        <v>18244</v>
      </c>
      <c r="AY123" s="25">
        <v>13303</v>
      </c>
      <c r="AZ123" s="25">
        <v>4941</v>
      </c>
      <c r="BA123" s="25">
        <v>237698</v>
      </c>
      <c r="BB123" s="25">
        <v>120794</v>
      </c>
      <c r="BC123" s="25">
        <v>116904</v>
      </c>
      <c r="BD123" s="63">
        <v>103.32751659481283</v>
      </c>
      <c r="BE123" s="18">
        <v>0</v>
      </c>
      <c r="BF123" s="18">
        <v>0</v>
      </c>
      <c r="BG123" s="18">
        <v>0</v>
      </c>
      <c r="BH123" s="63"/>
      <c r="BI123" s="17">
        <v>1</v>
      </c>
      <c r="BJ123" s="25">
        <v>61459</v>
      </c>
      <c r="BK123" s="25">
        <v>166802</v>
      </c>
      <c r="BL123" s="25">
        <v>9437</v>
      </c>
      <c r="BM123" s="17">
        <v>0.42503087492955716</v>
      </c>
      <c r="BN123" s="10">
        <f t="shared" si="258"/>
        <v>136669.01109099411</v>
      </c>
      <c r="BO123" s="29">
        <v>0.36845481469047131</v>
      </c>
      <c r="BP123" s="30">
        <f t="shared" si="259"/>
        <v>0.63154518530952863</v>
      </c>
      <c r="BQ123" s="31">
        <v>5.6576060239085857</v>
      </c>
      <c r="BR123" s="25">
        <v>176239</v>
      </c>
      <c r="BS123" s="25">
        <v>64144</v>
      </c>
      <c r="BT123" s="25">
        <v>97041</v>
      </c>
      <c r="BU123" s="25">
        <v>8918</v>
      </c>
      <c r="BV123" s="25">
        <v>2264</v>
      </c>
      <c r="BW123" s="18">
        <v>3872</v>
      </c>
      <c r="BX123" s="25">
        <v>43875</v>
      </c>
      <c r="BY123" s="25">
        <v>35050</v>
      </c>
      <c r="BZ123" s="25">
        <v>8825</v>
      </c>
      <c r="CA123" s="59">
        <v>0.20113960113960114</v>
      </c>
      <c r="CB123" s="25">
        <v>219454</v>
      </c>
      <c r="CC123" s="25">
        <v>18244</v>
      </c>
      <c r="CD123" s="17">
        <f t="shared" si="260"/>
        <v>8.313359519534845E-2</v>
      </c>
      <c r="CE123" s="25">
        <v>1292</v>
      </c>
      <c r="CF123" s="25">
        <v>4566</v>
      </c>
      <c r="CG123" s="25">
        <v>7339</v>
      </c>
      <c r="CH123" s="25">
        <v>8598</v>
      </c>
      <c r="CI123" s="25">
        <v>7246</v>
      </c>
      <c r="CJ123" s="25">
        <v>5147</v>
      </c>
      <c r="CK123" s="25">
        <v>3529</v>
      </c>
      <c r="CL123" s="25">
        <v>2711</v>
      </c>
      <c r="CM123" s="25">
        <v>3447</v>
      </c>
      <c r="CN123" s="26">
        <v>5.0018005698005696</v>
      </c>
      <c r="CO123" s="27">
        <v>43875</v>
      </c>
      <c r="CP123" s="34">
        <f t="shared" si="261"/>
        <v>5.4176182336182332</v>
      </c>
      <c r="CQ123" s="25">
        <v>1524</v>
      </c>
      <c r="CR123" s="25">
        <v>4062</v>
      </c>
      <c r="CS123" s="25">
        <v>2895</v>
      </c>
      <c r="CT123" s="25">
        <v>9267</v>
      </c>
      <c r="CU123" s="25">
        <v>24283</v>
      </c>
      <c r="CV123" s="25">
        <v>1030</v>
      </c>
      <c r="CW123" s="18">
        <v>470</v>
      </c>
      <c r="CX123" s="18">
        <v>344</v>
      </c>
      <c r="CY123" s="25">
        <v>43875</v>
      </c>
      <c r="CZ123" s="25">
        <v>22876</v>
      </c>
      <c r="DA123" s="25">
        <v>13689</v>
      </c>
      <c r="DB123" s="25">
        <v>3059</v>
      </c>
      <c r="DC123" s="18">
        <v>963</v>
      </c>
      <c r="DD123" s="18">
        <v>518</v>
      </c>
      <c r="DE123" s="25">
        <v>2770</v>
      </c>
      <c r="DF123" s="25">
        <v>43875</v>
      </c>
      <c r="DG123" s="18">
        <v>797</v>
      </c>
      <c r="DH123" s="25">
        <v>6298</v>
      </c>
      <c r="DI123" s="18">
        <v>103</v>
      </c>
      <c r="DJ123" s="25">
        <v>35207</v>
      </c>
      <c r="DK123" s="25">
        <v>1289</v>
      </c>
      <c r="DL123" s="18">
        <v>181</v>
      </c>
      <c r="DM123" s="25">
        <f t="shared" si="262"/>
        <v>35487.77504273504</v>
      </c>
      <c r="DN123" s="17">
        <f t="shared" si="263"/>
        <v>0.80243874643874646</v>
      </c>
      <c r="DO123" s="17">
        <f t="shared" si="264"/>
        <v>2.9378917378917378E-2</v>
      </c>
      <c r="DP123" s="23">
        <f t="shared" si="265"/>
        <v>0.16405698005698005</v>
      </c>
      <c r="DQ123" s="23">
        <f t="shared" si="266"/>
        <v>0.83594301994302</v>
      </c>
      <c r="DR123" s="25">
        <v>43875</v>
      </c>
      <c r="DS123" s="18">
        <v>702</v>
      </c>
      <c r="DT123" s="25">
        <v>33385</v>
      </c>
      <c r="DU123" s="18">
        <v>29</v>
      </c>
      <c r="DV123" s="25">
        <v>1369</v>
      </c>
      <c r="DW123" s="18">
        <v>176</v>
      </c>
      <c r="DX123" s="25">
        <v>8025</v>
      </c>
      <c r="DY123" s="18">
        <v>189</v>
      </c>
      <c r="DZ123" s="17">
        <f t="shared" si="267"/>
        <v>0.80877492877492874</v>
      </c>
      <c r="EA123" s="17">
        <f t="shared" si="268"/>
        <v>0.19122507122507126</v>
      </c>
      <c r="EB123" s="25">
        <v>43875</v>
      </c>
      <c r="EC123" s="25">
        <v>3503</v>
      </c>
      <c r="ED123" s="25">
        <v>10395</v>
      </c>
      <c r="EE123" s="25">
        <v>17985</v>
      </c>
      <c r="EF123" s="17">
        <f t="shared" si="407"/>
        <v>0.40991452991452992</v>
      </c>
      <c r="EG123" s="25">
        <v>11539</v>
      </c>
      <c r="EH123" s="18">
        <v>453</v>
      </c>
      <c r="EI123" s="17">
        <f t="shared" si="270"/>
        <v>0.31676353276353275</v>
      </c>
      <c r="EJ123" s="17">
        <f t="shared" si="271"/>
        <v>0.26299715099715099</v>
      </c>
      <c r="EK123" s="69">
        <f t="shared" si="272"/>
        <v>0.51358404558404569</v>
      </c>
      <c r="EL123" s="43">
        <v>161193</v>
      </c>
      <c r="EM123" s="18">
        <v>156128</v>
      </c>
      <c r="EN123" s="18">
        <v>5065</v>
      </c>
      <c r="EO123" s="59">
        <v>0.96857803998932956</v>
      </c>
      <c r="EP123" s="18">
        <v>77815</v>
      </c>
      <c r="EQ123" s="18">
        <v>76776</v>
      </c>
      <c r="ER123" s="18">
        <v>1039</v>
      </c>
      <c r="ES123" s="59">
        <v>0.98664781854398254</v>
      </c>
      <c r="ET123" s="18">
        <v>83378</v>
      </c>
      <c r="EU123" s="18">
        <v>79352</v>
      </c>
      <c r="EV123" s="18">
        <v>4026</v>
      </c>
      <c r="EW123" s="59">
        <v>0.95171388135959123</v>
      </c>
      <c r="EX123" s="18">
        <v>161193</v>
      </c>
      <c r="EY123" s="18">
        <v>156128</v>
      </c>
      <c r="EZ123" s="18">
        <v>5065</v>
      </c>
      <c r="FA123" s="59">
        <v>0.96857803998932956</v>
      </c>
      <c r="FB123" s="18">
        <v>0</v>
      </c>
      <c r="FC123" s="18">
        <v>0</v>
      </c>
      <c r="FD123" s="18">
        <v>0</v>
      </c>
      <c r="FE123" s="59">
        <v>0</v>
      </c>
      <c r="FF123" s="25">
        <v>107357</v>
      </c>
      <c r="FG123" s="25">
        <v>35776</v>
      </c>
      <c r="FH123" s="25">
        <v>67050</v>
      </c>
      <c r="FI123" s="25">
        <v>4531</v>
      </c>
      <c r="FJ123" s="23">
        <f t="shared" si="273"/>
        <v>4.2204979647344841E-2</v>
      </c>
      <c r="FK123" s="23">
        <f t="shared" si="274"/>
        <v>0.62455172927708491</v>
      </c>
      <c r="FL123" s="36">
        <f t="shared" si="275"/>
        <v>7.8958287353785037</v>
      </c>
      <c r="FM123" s="25">
        <v>54691</v>
      </c>
      <c r="FN123" s="25">
        <v>17506</v>
      </c>
      <c r="FO123" s="17">
        <f t="shared" si="276"/>
        <v>0.32008922857508548</v>
      </c>
      <c r="FP123" s="25">
        <v>34995</v>
      </c>
      <c r="FQ123" s="17">
        <f t="shared" si="277"/>
        <v>0.6398676199008978</v>
      </c>
      <c r="FR123" s="25">
        <v>2190</v>
      </c>
      <c r="FS123" s="17">
        <f t="shared" si="278"/>
        <v>4.0043151524016746E-2</v>
      </c>
      <c r="FT123" s="25">
        <v>52666</v>
      </c>
      <c r="FU123" s="25">
        <v>18270</v>
      </c>
      <c r="FV123" s="25">
        <v>32055</v>
      </c>
      <c r="FW123" s="17">
        <f t="shared" si="279"/>
        <v>4.4449929745946151E-2</v>
      </c>
      <c r="FX123" s="17">
        <f t="shared" si="280"/>
        <v>0.60864694489803672</v>
      </c>
      <c r="FY123" s="25">
        <v>2341</v>
      </c>
      <c r="FZ123" s="25">
        <v>122723</v>
      </c>
      <c r="GA123" s="25">
        <v>7964</v>
      </c>
      <c r="GB123" s="25">
        <v>51404</v>
      </c>
      <c r="GC123" s="25">
        <v>28638</v>
      </c>
      <c r="GD123" s="25">
        <v>16126</v>
      </c>
      <c r="GE123" s="18">
        <v>535</v>
      </c>
      <c r="GF123" s="25">
        <v>16454</v>
      </c>
      <c r="GG123" s="18">
        <v>692</v>
      </c>
      <c r="GH123" s="18">
        <v>152</v>
      </c>
      <c r="GI123" s="18">
        <v>758</v>
      </c>
      <c r="GJ123" s="10">
        <f t="shared" si="281"/>
        <v>7964</v>
      </c>
      <c r="GK123" s="10">
        <f t="shared" si="400"/>
        <v>114759</v>
      </c>
      <c r="GL123" s="10">
        <f t="shared" si="401"/>
        <v>63355.000000000007</v>
      </c>
      <c r="GM123" s="10">
        <f t="shared" si="282"/>
        <v>59367.999999999993</v>
      </c>
      <c r="GN123" s="10">
        <f t="shared" si="402"/>
        <v>34717</v>
      </c>
      <c r="GO123" s="17">
        <f t="shared" si="283"/>
        <v>6.489411112831335E-2</v>
      </c>
      <c r="GP123" s="17">
        <f t="shared" si="403"/>
        <v>0.93510588887168666</v>
      </c>
      <c r="GQ123" s="17">
        <f t="shared" si="404"/>
        <v>0.51624389886166411</v>
      </c>
      <c r="GR123" s="17">
        <f t="shared" si="405"/>
        <v>0.28288910799116712</v>
      </c>
      <c r="GS123" s="17">
        <f t="shared" si="284"/>
        <v>0.72567489386667539</v>
      </c>
      <c r="GT123" s="25">
        <v>59281</v>
      </c>
      <c r="GU123" s="25">
        <v>2471</v>
      </c>
      <c r="GV123" s="25">
        <v>22112</v>
      </c>
      <c r="GW123" s="25">
        <v>16380</v>
      </c>
      <c r="GX123" s="25">
        <v>9201</v>
      </c>
      <c r="GY123" s="18">
        <v>399</v>
      </c>
      <c r="GZ123" s="25">
        <v>7987</v>
      </c>
      <c r="HA123" s="18">
        <v>210</v>
      </c>
      <c r="HB123" s="18">
        <v>117</v>
      </c>
      <c r="HC123" s="18">
        <v>404</v>
      </c>
      <c r="HD123" s="23">
        <f t="shared" si="285"/>
        <v>4.1682832610785918E-2</v>
      </c>
      <c r="HE123" s="23">
        <f t="shared" si="286"/>
        <v>0.95831716738921413</v>
      </c>
      <c r="HF123" s="23">
        <f t="shared" si="287"/>
        <v>0.58531401292150942</v>
      </c>
      <c r="HG123" s="23">
        <f t="shared" si="288"/>
        <v>0.30900288456672459</v>
      </c>
      <c r="HH123" s="25">
        <v>63442</v>
      </c>
      <c r="HI123" s="25">
        <v>5493</v>
      </c>
      <c r="HJ123" s="25">
        <v>29292</v>
      </c>
      <c r="HK123" s="25">
        <v>12258</v>
      </c>
      <c r="HL123" s="25">
        <v>6925</v>
      </c>
      <c r="HM123" s="18">
        <v>136</v>
      </c>
      <c r="HN123" s="25">
        <v>8467</v>
      </c>
      <c r="HO123" s="18">
        <v>482</v>
      </c>
      <c r="HP123" s="18">
        <v>35</v>
      </c>
      <c r="HQ123" s="18">
        <v>354</v>
      </c>
      <c r="HR123" s="23">
        <f t="shared" si="289"/>
        <v>8.6583020711831285E-2</v>
      </c>
      <c r="HS123" s="23">
        <f t="shared" si="290"/>
        <v>0.91341697928816867</v>
      </c>
      <c r="HT123" s="80">
        <f t="shared" si="291"/>
        <v>0.4517039185397686</v>
      </c>
      <c r="HU123" s="27">
        <v>198249</v>
      </c>
      <c r="HV123" s="25">
        <v>4548</v>
      </c>
      <c r="HW123" s="25">
        <v>71727</v>
      </c>
      <c r="HX123" s="18">
        <v>5166</v>
      </c>
      <c r="HY123" s="25">
        <v>25806</v>
      </c>
      <c r="HZ123" s="25">
        <v>4300</v>
      </c>
      <c r="IA123" s="25">
        <v>3033</v>
      </c>
      <c r="IB123" s="18">
        <v>686</v>
      </c>
      <c r="IC123" s="25">
        <v>26170</v>
      </c>
      <c r="ID123" s="25">
        <v>37022</v>
      </c>
      <c r="IE123" s="25">
        <v>10382</v>
      </c>
      <c r="IF123" s="18">
        <v>1037</v>
      </c>
      <c r="IG123" s="25">
        <v>8372</v>
      </c>
      <c r="IH123" s="17">
        <f t="shared" si="292"/>
        <v>0.20843484708624002</v>
      </c>
      <c r="II123" s="17">
        <f t="shared" si="293"/>
        <v>2.1689895030996373E-2</v>
      </c>
      <c r="IJ123" s="30">
        <f t="shared" si="294"/>
        <v>46.104418604651165</v>
      </c>
      <c r="IK123" s="17">
        <f t="shared" si="397"/>
        <v>0.63024183837238201</v>
      </c>
      <c r="IL123" s="25">
        <v>100685</v>
      </c>
      <c r="IM123" s="25">
        <v>2436</v>
      </c>
      <c r="IN123" s="25">
        <v>50378</v>
      </c>
      <c r="IO123" s="18">
        <v>4239</v>
      </c>
      <c r="IP123" s="25">
        <v>14236</v>
      </c>
      <c r="IQ123" s="25">
        <v>2251</v>
      </c>
      <c r="IR123" s="25">
        <v>1832</v>
      </c>
      <c r="IS123" s="18">
        <v>364</v>
      </c>
      <c r="IT123" s="25">
        <v>12897</v>
      </c>
      <c r="IU123" s="25">
        <v>952</v>
      </c>
      <c r="IV123" s="25">
        <v>4631</v>
      </c>
      <c r="IW123" s="18">
        <v>606</v>
      </c>
      <c r="IX123" s="25">
        <v>5863</v>
      </c>
      <c r="IY123" s="17">
        <f t="shared" si="295"/>
        <v>0.74859214381486816</v>
      </c>
      <c r="IZ123" s="25">
        <v>97564</v>
      </c>
      <c r="JA123" s="25">
        <v>2112</v>
      </c>
      <c r="JB123" s="25">
        <v>21349</v>
      </c>
      <c r="JC123" s="18">
        <v>927</v>
      </c>
      <c r="JD123" s="25">
        <v>11570</v>
      </c>
      <c r="JE123" s="25">
        <v>2049</v>
      </c>
      <c r="JF123" s="25">
        <v>1201</v>
      </c>
      <c r="JG123" s="18">
        <v>322</v>
      </c>
      <c r="JH123" s="25">
        <v>13273</v>
      </c>
      <c r="JI123" s="25">
        <v>36070</v>
      </c>
      <c r="JJ123" s="25">
        <v>5751</v>
      </c>
      <c r="JK123" s="18">
        <v>431</v>
      </c>
      <c r="JL123" s="25">
        <v>2509</v>
      </c>
      <c r="JM123" s="80">
        <f t="shared" si="296"/>
        <v>0.40186954204419661</v>
      </c>
      <c r="JN123" s="43">
        <v>198249</v>
      </c>
      <c r="JO123" s="18">
        <v>148532</v>
      </c>
      <c r="JP123" s="18">
        <v>196</v>
      </c>
      <c r="JQ123" s="18">
        <v>520</v>
      </c>
      <c r="JR123" s="18">
        <v>2119</v>
      </c>
      <c r="JS123" s="18">
        <v>2787</v>
      </c>
      <c r="JT123" s="18">
        <v>392</v>
      </c>
      <c r="JU123" s="18">
        <v>23</v>
      </c>
      <c r="JV123" s="18">
        <v>87</v>
      </c>
      <c r="JW123" s="18">
        <v>43593</v>
      </c>
      <c r="JX123" s="17">
        <f t="shared" si="297"/>
        <v>0.21989013815958719</v>
      </c>
      <c r="JY123" s="17">
        <f t="shared" si="298"/>
        <v>0.78010986184041275</v>
      </c>
      <c r="JZ123" s="18">
        <v>198249</v>
      </c>
      <c r="KA123" s="18">
        <v>148532</v>
      </c>
      <c r="KB123" s="18">
        <v>196</v>
      </c>
      <c r="KC123" s="18">
        <v>520</v>
      </c>
      <c r="KD123" s="18">
        <v>2119</v>
      </c>
      <c r="KE123" s="18">
        <v>2787</v>
      </c>
      <c r="KF123" s="18">
        <v>392</v>
      </c>
      <c r="KG123" s="18">
        <v>23</v>
      </c>
      <c r="KH123" s="18">
        <v>87</v>
      </c>
      <c r="KI123" s="18">
        <v>43593</v>
      </c>
      <c r="KJ123" s="17">
        <f t="shared" si="299"/>
        <v>0.21989013815958719</v>
      </c>
      <c r="KK123" s="18">
        <v>0</v>
      </c>
      <c r="KL123" s="18">
        <v>0</v>
      </c>
      <c r="KM123" s="18">
        <v>0</v>
      </c>
      <c r="KN123" s="18">
        <v>0</v>
      </c>
      <c r="KO123" s="18">
        <v>0</v>
      </c>
      <c r="KP123" s="18">
        <v>0</v>
      </c>
      <c r="KQ123" s="18">
        <v>0</v>
      </c>
      <c r="KR123" s="18">
        <v>0</v>
      </c>
      <c r="KS123" s="18">
        <v>0</v>
      </c>
      <c r="KT123" s="18">
        <v>0</v>
      </c>
      <c r="KU123" s="69" t="s">
        <v>764</v>
      </c>
      <c r="KV123" s="27">
        <v>237698</v>
      </c>
      <c r="KW123" s="25">
        <v>233938</v>
      </c>
      <c r="KX123" s="25">
        <v>3760</v>
      </c>
      <c r="KY123" s="59">
        <v>1.5818391404218798E-2</v>
      </c>
      <c r="KZ123" s="18">
        <v>1582</v>
      </c>
      <c r="LA123" s="18">
        <v>798</v>
      </c>
      <c r="LB123" s="18">
        <v>1432</v>
      </c>
      <c r="LC123" s="18">
        <v>1395</v>
      </c>
      <c r="LD123" s="25">
        <v>120794</v>
      </c>
      <c r="LE123" s="25">
        <v>119073</v>
      </c>
      <c r="LF123" s="25">
        <v>1721</v>
      </c>
      <c r="LG123" s="59">
        <v>1.4247396393860624E-2</v>
      </c>
      <c r="LH123" s="25">
        <v>116904</v>
      </c>
      <c r="LI123" s="25">
        <v>114865</v>
      </c>
      <c r="LJ123" s="25">
        <v>2039</v>
      </c>
      <c r="LK123" s="35">
        <v>1.7441661534250325E-2</v>
      </c>
      <c r="LL123" s="27">
        <v>43875</v>
      </c>
      <c r="LM123" s="25">
        <v>1529</v>
      </c>
      <c r="LN123" s="25">
        <v>38940</v>
      </c>
      <c r="LO123" s="25">
        <v>1419</v>
      </c>
      <c r="LP123" s="18">
        <v>59</v>
      </c>
      <c r="LQ123" s="18">
        <v>86</v>
      </c>
      <c r="LR123" s="25">
        <v>1842</v>
      </c>
      <c r="LS123" s="23">
        <f t="shared" si="301"/>
        <v>4.198290598290598E-2</v>
      </c>
      <c r="LT123" s="23">
        <f t="shared" si="302"/>
        <v>0.95801709401709401</v>
      </c>
      <c r="LU123" s="17">
        <f t="shared" si="303"/>
        <v>0.9223703703703704</v>
      </c>
      <c r="LV123" s="25">
        <v>43875</v>
      </c>
      <c r="LW123" s="18">
        <v>518</v>
      </c>
      <c r="LX123" s="25">
        <v>31271</v>
      </c>
      <c r="LY123" s="18">
        <v>199</v>
      </c>
      <c r="LZ123" s="18">
        <v>11</v>
      </c>
      <c r="MA123" s="18">
        <v>134</v>
      </c>
      <c r="MB123" s="18">
        <v>14</v>
      </c>
      <c r="MC123" s="18">
        <v>3</v>
      </c>
      <c r="MD123" s="25">
        <v>10147</v>
      </c>
      <c r="ME123" s="18">
        <v>73</v>
      </c>
      <c r="MF123" s="25">
        <v>1505</v>
      </c>
      <c r="MG123" s="17">
        <f t="shared" si="304"/>
        <v>3.4415954415954416E-3</v>
      </c>
      <c r="MH123" s="17">
        <f t="shared" si="305"/>
        <v>0.96034188034188039</v>
      </c>
      <c r="MI123" s="25">
        <v>43875</v>
      </c>
      <c r="MJ123" s="25">
        <v>1016</v>
      </c>
      <c r="MK123" s="25">
        <v>40649</v>
      </c>
      <c r="ML123" s="18">
        <v>252</v>
      </c>
      <c r="MM123" s="18">
        <v>19</v>
      </c>
      <c r="MN123" s="18">
        <v>131</v>
      </c>
      <c r="MO123" s="18">
        <v>39</v>
      </c>
      <c r="MP123" s="18">
        <v>0</v>
      </c>
      <c r="MQ123" s="18">
        <v>137</v>
      </c>
      <c r="MR123" s="18">
        <v>19</v>
      </c>
      <c r="MS123" s="25">
        <v>1613</v>
      </c>
      <c r="MT123" s="17">
        <f t="shared" si="306"/>
        <v>0.95849572649572645</v>
      </c>
      <c r="MU123" s="69">
        <f t="shared" si="307"/>
        <v>0.94135612535612534</v>
      </c>
      <c r="MV123" s="27">
        <v>43875</v>
      </c>
      <c r="MW123" s="25">
        <v>31359</v>
      </c>
      <c r="MX123" s="18">
        <v>23</v>
      </c>
      <c r="MY123" s="25">
        <v>1329</v>
      </c>
      <c r="MZ123" s="25">
        <v>2593</v>
      </c>
      <c r="NA123" s="25">
        <v>7386</v>
      </c>
      <c r="NB123" s="18">
        <v>207</v>
      </c>
      <c r="NC123" s="18">
        <v>344</v>
      </c>
      <c r="ND123" s="18">
        <v>634</v>
      </c>
      <c r="NE123" s="17">
        <f t="shared" si="308"/>
        <v>0.71473504273504274</v>
      </c>
      <c r="NF123" s="10">
        <f t="shared" si="309"/>
        <v>156851.46406837605</v>
      </c>
      <c r="NG123" s="17">
        <f t="shared" si="310"/>
        <v>0.89091737891737888</v>
      </c>
      <c r="NH123" s="25">
        <v>43875</v>
      </c>
      <c r="NI123" s="25">
        <v>17169</v>
      </c>
      <c r="NJ123" s="18">
        <v>93</v>
      </c>
      <c r="NK123" s="18">
        <v>1</v>
      </c>
      <c r="NL123" s="18">
        <v>84</v>
      </c>
      <c r="NM123" s="25">
        <v>6418</v>
      </c>
      <c r="NN123" s="25">
        <v>19188</v>
      </c>
      <c r="NO123" s="18">
        <v>517</v>
      </c>
      <c r="NP123" s="18">
        <v>0</v>
      </c>
      <c r="NQ123" s="32">
        <v>405</v>
      </c>
      <c r="NR123" s="27">
        <v>43875</v>
      </c>
      <c r="NS123" s="37">
        <f t="shared" si="311"/>
        <v>1.9504273504273504</v>
      </c>
      <c r="NT123" s="37">
        <f t="shared" si="312"/>
        <v>0.52629672839311537</v>
      </c>
      <c r="NU123" s="37">
        <f t="shared" si="313"/>
        <v>0.51270815074496057</v>
      </c>
      <c r="NV123" s="17">
        <f t="shared" si="314"/>
        <v>0.10411114489617056</v>
      </c>
      <c r="NW123" s="10">
        <f t="shared" si="315"/>
        <v>11888</v>
      </c>
      <c r="NX123" s="17">
        <f t="shared" si="316"/>
        <v>0.27095156695156697</v>
      </c>
      <c r="NY123" s="19">
        <f t="shared" si="317"/>
        <v>0.21424066031105263</v>
      </c>
      <c r="NZ123" s="25">
        <v>9954</v>
      </c>
      <c r="OA123" s="25">
        <v>31987</v>
      </c>
      <c r="OB123" s="25">
        <v>1965</v>
      </c>
      <c r="OC123" s="25">
        <v>30646</v>
      </c>
      <c r="OD123" s="25">
        <v>2677</v>
      </c>
      <c r="OE123" s="25">
        <v>8346</v>
      </c>
      <c r="OF123" s="17">
        <f t="shared" si="318"/>
        <v>0.69848433048433045</v>
      </c>
      <c r="OG123" s="17">
        <f t="shared" si="319"/>
        <v>0.22687179487179487</v>
      </c>
      <c r="OH123" s="17">
        <f t="shared" si="320"/>
        <v>0.72904843304843303</v>
      </c>
      <c r="OI123" s="69">
        <f t="shared" si="321"/>
        <v>0.19022222222222221</v>
      </c>
      <c r="OJ123" s="27">
        <v>43875</v>
      </c>
      <c r="OK123" s="25">
        <v>4024</v>
      </c>
      <c r="OL123" s="25">
        <v>33243</v>
      </c>
      <c r="OM123" s="25">
        <v>21748</v>
      </c>
      <c r="ON123" s="18">
        <v>505</v>
      </c>
      <c r="OO123" s="18">
        <v>21</v>
      </c>
      <c r="OP123" s="18">
        <v>20</v>
      </c>
      <c r="OQ123" s="18">
        <v>257</v>
      </c>
      <c r="OR123" s="69">
        <f t="shared" si="322"/>
        <v>0.86135612535612538</v>
      </c>
      <c r="OS123" s="430"/>
      <c r="OT123" s="64"/>
      <c r="OU123" s="64"/>
      <c r="OV123" s="17">
        <v>0</v>
      </c>
      <c r="OW123" s="64"/>
      <c r="OX123" s="36"/>
      <c r="OY123" s="36"/>
      <c r="OZ123" s="64"/>
      <c r="PA123" s="64"/>
      <c r="PB123" s="64"/>
      <c r="PC123" s="17">
        <v>0</v>
      </c>
      <c r="PD123" s="64"/>
      <c r="PE123" s="40">
        <f t="shared" si="327"/>
        <v>0</v>
      </c>
      <c r="PF123" s="36">
        <f t="shared" si="328"/>
        <v>0</v>
      </c>
      <c r="PG123" s="64"/>
      <c r="PH123" s="64"/>
      <c r="PI123" s="64"/>
      <c r="PJ123" s="17">
        <v>0</v>
      </c>
      <c r="PK123" s="64"/>
      <c r="PL123" s="41">
        <f t="shared" si="330"/>
        <v>0</v>
      </c>
      <c r="PM123" s="36">
        <f t="shared" si="331"/>
        <v>0</v>
      </c>
      <c r="PN123" s="64"/>
      <c r="PO123" s="64"/>
      <c r="PP123" s="64"/>
      <c r="PQ123" s="17">
        <v>0</v>
      </c>
      <c r="PR123" s="64"/>
      <c r="PS123" s="41">
        <f t="shared" si="333"/>
        <v>0</v>
      </c>
      <c r="PT123" s="36">
        <f t="shared" si="334"/>
        <v>0</v>
      </c>
      <c r="PU123" s="64"/>
      <c r="PV123" s="64"/>
      <c r="PW123" s="64"/>
      <c r="PX123" s="17">
        <v>0</v>
      </c>
      <c r="PY123" s="64"/>
      <c r="PZ123" s="36">
        <f t="shared" si="336"/>
        <v>0</v>
      </c>
      <c r="QA123" s="64"/>
      <c r="QB123" s="64"/>
      <c r="QC123" s="17">
        <v>0</v>
      </c>
      <c r="QD123" s="64"/>
      <c r="QE123" s="22">
        <f t="shared" si="337"/>
        <v>0</v>
      </c>
      <c r="QF123" s="22"/>
      <c r="QG123" s="64"/>
      <c r="QH123" s="64"/>
      <c r="QI123" s="64"/>
      <c r="QJ123" s="17">
        <v>0</v>
      </c>
      <c r="QK123" s="64"/>
      <c r="QL123" s="42">
        <f t="shared" si="339"/>
        <v>0</v>
      </c>
      <c r="QM123" s="64"/>
      <c r="QN123" s="64"/>
      <c r="QO123" s="64"/>
      <c r="QP123" s="64"/>
      <c r="QQ123" s="17">
        <v>0</v>
      </c>
      <c r="QR123" s="64"/>
      <c r="QS123" s="36">
        <f t="shared" si="342"/>
        <v>0</v>
      </c>
      <c r="QT123" s="64"/>
      <c r="QU123" s="64"/>
      <c r="QV123" s="64"/>
      <c r="QW123" s="17">
        <v>0</v>
      </c>
      <c r="QX123" s="64"/>
      <c r="QY123" s="36">
        <f t="shared" si="344"/>
        <v>0</v>
      </c>
      <c r="QZ123" s="64"/>
      <c r="RA123" s="64"/>
      <c r="RB123" s="64"/>
      <c r="RC123" s="17">
        <v>0</v>
      </c>
      <c r="RD123" s="64"/>
      <c r="RE123" s="36">
        <f t="shared" si="346"/>
        <v>0</v>
      </c>
      <c r="RF123" s="64"/>
      <c r="RG123" s="10"/>
      <c r="RH123" s="10"/>
      <c r="RI123" s="17"/>
      <c r="RJ123" s="17"/>
      <c r="RK123" s="17"/>
      <c r="RL123" s="17"/>
      <c r="RM123" s="17"/>
      <c r="RN123" s="17"/>
      <c r="RO123" s="17"/>
      <c r="RP123" s="17"/>
      <c r="RQ123" s="17"/>
      <c r="RR123" s="36"/>
      <c r="RS123" s="36"/>
      <c r="RT123" s="10"/>
      <c r="RU123" s="17"/>
      <c r="RV123" s="37"/>
      <c r="RW123" s="36"/>
      <c r="RX123" s="85">
        <v>3.8307859999999998</v>
      </c>
      <c r="RY123" s="93">
        <v>289</v>
      </c>
      <c r="RZ123" s="43" t="b">
        <v>0</v>
      </c>
      <c r="SA123" s="18" t="b">
        <v>0</v>
      </c>
      <c r="SB123" s="18" t="b">
        <v>0</v>
      </c>
      <c r="SC123" s="18" t="b">
        <v>0</v>
      </c>
      <c r="SD123" s="18" t="b">
        <v>0</v>
      </c>
      <c r="SE123" s="32" t="b">
        <v>0</v>
      </c>
      <c r="SF123" s="43" t="b">
        <v>0</v>
      </c>
      <c r="SG123" s="18" t="b">
        <v>0</v>
      </c>
      <c r="SH123" s="18"/>
      <c r="SI123" s="18"/>
      <c r="SJ123" s="18"/>
      <c r="SK123" s="18"/>
      <c r="SL123" s="18"/>
      <c r="SM123" s="18"/>
      <c r="SN123" s="18"/>
      <c r="SO123" s="18"/>
      <c r="SP123" s="18"/>
      <c r="SQ123" s="17">
        <f t="shared" si="365"/>
        <v>0</v>
      </c>
      <c r="SR123" s="17">
        <f t="shared" si="366"/>
        <v>0</v>
      </c>
      <c r="SS123" s="17">
        <f t="shared" si="367"/>
        <v>0</v>
      </c>
      <c r="ST123" s="17">
        <f t="shared" si="368"/>
        <v>0</v>
      </c>
      <c r="SU123" s="17">
        <f t="shared" si="369"/>
        <v>0</v>
      </c>
      <c r="SV123" s="17">
        <f t="shared" si="439"/>
        <v>0</v>
      </c>
      <c r="SW123" s="17">
        <f t="shared" si="370"/>
        <v>0</v>
      </c>
      <c r="SX123" s="17">
        <f t="shared" si="371"/>
        <v>0</v>
      </c>
      <c r="SY123" s="17">
        <f t="shared" si="372"/>
        <v>0</v>
      </c>
      <c r="SZ123" s="17">
        <f t="shared" si="373"/>
        <v>0</v>
      </c>
      <c r="TA123" s="17">
        <f t="shared" si="374"/>
        <v>0</v>
      </c>
      <c r="TB123" s="24">
        <f t="shared" si="375"/>
        <v>620</v>
      </c>
      <c r="TC123" s="69">
        <f t="shared" si="376"/>
        <v>1</v>
      </c>
      <c r="TD123" s="17">
        <f t="shared" si="398"/>
        <v>2.6014568158168575E-6</v>
      </c>
      <c r="TE123" s="95"/>
      <c r="TF123" s="71"/>
      <c r="TG123" s="71"/>
      <c r="TH123" s="71">
        <v>6</v>
      </c>
      <c r="TI123" s="71"/>
      <c r="TJ123" s="71"/>
      <c r="TK123" s="71">
        <v>65</v>
      </c>
      <c r="TL123" s="71"/>
      <c r="TM123" s="71">
        <v>17</v>
      </c>
      <c r="TN123" s="71"/>
      <c r="TO123" s="71">
        <v>4</v>
      </c>
      <c r="TP123" s="71"/>
      <c r="TQ123" s="71"/>
      <c r="TR123" s="72"/>
      <c r="TS123" s="72"/>
      <c r="TT123" s="72"/>
      <c r="TU123" s="72"/>
      <c r="TV123" s="72">
        <v>7</v>
      </c>
      <c r="TW123" s="72"/>
      <c r="TX123" s="72"/>
      <c r="TY123" s="72"/>
      <c r="TZ123" s="72">
        <v>63</v>
      </c>
      <c r="UA123" s="72"/>
      <c r="UB123" s="72"/>
      <c r="UC123" s="72"/>
      <c r="UD123" s="72"/>
      <c r="UE123" s="72"/>
      <c r="UF123" s="72"/>
      <c r="UG123" s="72">
        <v>5</v>
      </c>
      <c r="UH123" s="72"/>
      <c r="UI123" s="72"/>
      <c r="UJ123" s="73"/>
      <c r="UK123" s="73"/>
      <c r="UL123" s="73"/>
      <c r="UM123" s="73"/>
      <c r="UN123" s="73">
        <v>6</v>
      </c>
      <c r="UO123" s="73"/>
      <c r="UP123" s="73">
        <v>2</v>
      </c>
      <c r="UQ123" s="73"/>
      <c r="UR123" s="73">
        <v>110</v>
      </c>
      <c r="US123" s="73"/>
      <c r="UT123" s="73"/>
      <c r="UU123" s="73"/>
      <c r="UV123" s="73"/>
      <c r="UW123" s="73"/>
      <c r="UX123" s="73"/>
      <c r="UY123" s="73">
        <v>23</v>
      </c>
      <c r="UZ123" s="73"/>
      <c r="VA123" s="73"/>
      <c r="VB123" s="73"/>
      <c r="VC123" s="73"/>
      <c r="VD123" s="73"/>
      <c r="VE123" s="73"/>
      <c r="VF123" s="73">
        <v>19</v>
      </c>
      <c r="VG123" s="73"/>
      <c r="VH123" s="73">
        <v>1</v>
      </c>
      <c r="VI123" s="73"/>
      <c r="VJ123" s="73">
        <v>111</v>
      </c>
      <c r="VK123" s="73"/>
      <c r="VL123" s="73"/>
      <c r="VM123" s="73"/>
      <c r="VN123" s="73"/>
      <c r="VO123" s="73"/>
      <c r="VP123" s="73">
        <v>35</v>
      </c>
      <c r="VQ123" s="73"/>
      <c r="VR123" s="73"/>
      <c r="VS123" s="73"/>
      <c r="VT123" s="73"/>
      <c r="VU123" s="73"/>
      <c r="VV123" s="73">
        <v>5</v>
      </c>
      <c r="VW123" s="73">
        <v>36</v>
      </c>
      <c r="VX123" s="73"/>
      <c r="VY123" s="73">
        <v>1</v>
      </c>
      <c r="VZ123" s="73"/>
      <c r="WA123" s="73">
        <v>120</v>
      </c>
      <c r="WB123" s="73">
        <v>14</v>
      </c>
      <c r="WC123" s="73"/>
      <c r="WD123" s="73"/>
      <c r="WE123" s="73"/>
      <c r="WF123" s="73"/>
      <c r="WG123" s="73"/>
      <c r="WH123" s="73"/>
      <c r="WI123" s="73"/>
      <c r="WJ123" s="73">
        <v>63</v>
      </c>
      <c r="WK123" s="73">
        <v>14</v>
      </c>
      <c r="WL123" s="73"/>
      <c r="WM123" s="73"/>
      <c r="WN123" s="73">
        <v>15</v>
      </c>
      <c r="WO123" s="22">
        <f t="shared" si="377"/>
        <v>0</v>
      </c>
      <c r="WP123" s="22">
        <f t="shared" si="378"/>
        <v>0</v>
      </c>
      <c r="WQ123" s="22">
        <f t="shared" si="379"/>
        <v>0</v>
      </c>
      <c r="WR123" s="22">
        <f t="shared" si="380"/>
        <v>5</v>
      </c>
      <c r="WS123" s="22">
        <f t="shared" si="381"/>
        <v>74</v>
      </c>
      <c r="WT123" s="22">
        <f t="shared" si="382"/>
        <v>0</v>
      </c>
      <c r="WU123" s="22">
        <f t="shared" si="383"/>
        <v>4</v>
      </c>
      <c r="WV123" s="22">
        <f t="shared" si="384"/>
        <v>0</v>
      </c>
      <c r="WW123" s="22">
        <f t="shared" si="385"/>
        <v>469</v>
      </c>
      <c r="WX123" s="22">
        <f t="shared" si="386"/>
        <v>0</v>
      </c>
      <c r="WY123" s="22">
        <f t="shared" si="387"/>
        <v>31</v>
      </c>
      <c r="WZ123" s="22">
        <f t="shared" si="388"/>
        <v>0</v>
      </c>
      <c r="XA123" s="22">
        <f t="shared" si="389"/>
        <v>0</v>
      </c>
      <c r="XB123" s="22">
        <f t="shared" si="390"/>
        <v>0</v>
      </c>
      <c r="XC123" s="22">
        <f t="shared" si="391"/>
        <v>0</v>
      </c>
      <c r="XD123" s="22">
        <f t="shared" si="392"/>
        <v>0</v>
      </c>
      <c r="XE123" s="22">
        <f t="shared" si="393"/>
        <v>130</v>
      </c>
      <c r="XF123" s="22">
        <f t="shared" si="394"/>
        <v>14</v>
      </c>
      <c r="XG123" s="93">
        <f t="shared" si="395"/>
        <v>15</v>
      </c>
    </row>
    <row r="124" spans="1:631" ht="17.100000000000001" customHeight="1" x14ac:dyDescent="0.2">
      <c r="A124" s="101"/>
      <c r="B124" s="27" t="s">
        <v>331</v>
      </c>
      <c r="C124" s="535" t="s">
        <v>332</v>
      </c>
      <c r="D124" s="25" t="s">
        <v>333</v>
      </c>
      <c r="E124" s="535" t="s">
        <v>332</v>
      </c>
      <c r="F124" s="25" t="s">
        <v>344</v>
      </c>
      <c r="G124" s="535" t="s">
        <v>345</v>
      </c>
      <c r="H124" s="25">
        <v>42</v>
      </c>
      <c r="I124" s="28">
        <v>9</v>
      </c>
      <c r="J124" s="17">
        <f t="shared" si="228"/>
        <v>0.8958811913110063</v>
      </c>
      <c r="K124" s="17">
        <f t="shared" si="229"/>
        <v>0.48054447265546285</v>
      </c>
      <c r="L124" s="17">
        <f t="shared" si="230"/>
        <v>1</v>
      </c>
      <c r="M124" s="17">
        <f t="shared" si="231"/>
        <v>0.3551046423785138</v>
      </c>
      <c r="N124" s="17">
        <f t="shared" si="232"/>
        <v>0.45657109223913228</v>
      </c>
      <c r="O124" s="17">
        <f t="shared" si="233"/>
        <v>0.59386208842139199</v>
      </c>
      <c r="P124" s="17">
        <f t="shared" si="234"/>
        <v>0.79916799389058313</v>
      </c>
      <c r="Q124" s="17">
        <f t="shared" si="235"/>
        <v>0.63626098781020834</v>
      </c>
      <c r="R124" s="69">
        <f t="shared" si="236"/>
        <v>0.93806515409547875</v>
      </c>
      <c r="S124" s="422">
        <f t="shared" si="237"/>
        <v>0.68393973586686418</v>
      </c>
      <c r="T124" s="17">
        <f t="shared" si="396"/>
        <v>0.31606026413313582</v>
      </c>
      <c r="U124" s="10">
        <f t="shared" si="238"/>
        <v>75101.60784278746</v>
      </c>
      <c r="V124" s="32">
        <v>7</v>
      </c>
      <c r="W124" s="550">
        <f t="shared" si="239"/>
        <v>0</v>
      </c>
      <c r="X124" s="550">
        <f t="shared" si="240"/>
        <v>0.57282862475575302</v>
      </c>
      <c r="Y124" s="550">
        <f t="shared" si="241"/>
        <v>0.42717137524424698</v>
      </c>
      <c r="Z124" s="551">
        <f t="shared" si="242"/>
        <v>101503.60784278747</v>
      </c>
      <c r="AA124" s="426">
        <f t="shared" si="243"/>
        <v>0.34014258179094176</v>
      </c>
      <c r="AB124" s="59">
        <f t="shared" si="244"/>
        <v>0.95598583093179623</v>
      </c>
      <c r="AC124" s="59">
        <f t="shared" si="245"/>
        <v>9.3485090542182944E-2</v>
      </c>
      <c r="AD124" s="59">
        <f t="shared" si="246"/>
        <v>0.45657109223913228</v>
      </c>
      <c r="AE124" s="59">
        <f t="shared" si="247"/>
        <v>0.36373901218979166</v>
      </c>
      <c r="AF124" s="59">
        <f t="shared" si="248"/>
        <v>0.20064079313263208</v>
      </c>
      <c r="AG124" s="59">
        <f t="shared" si="249"/>
        <v>0.43201144561318666</v>
      </c>
      <c r="AH124" s="59">
        <f t="shared" si="250"/>
        <v>0.59386208842139199</v>
      </c>
      <c r="AI124" s="59">
        <f t="shared" si="251"/>
        <v>0.82966590093902393</v>
      </c>
      <c r="AJ124" s="59">
        <f t="shared" si="252"/>
        <v>0.96209648168298878</v>
      </c>
      <c r="AK124" s="59">
        <f t="shared" si="253"/>
        <v>0.20083200610941684</v>
      </c>
      <c r="AL124" s="35">
        <f t="shared" si="254"/>
        <v>1</v>
      </c>
      <c r="AM124" s="27">
        <v>237618</v>
      </c>
      <c r="AN124" s="25">
        <v>114481</v>
      </c>
      <c r="AO124" s="25">
        <v>123137</v>
      </c>
      <c r="AP124" s="17">
        <f t="shared" si="255"/>
        <v>4.6151736852942087E-3</v>
      </c>
      <c r="AQ124" s="63">
        <v>92.97043130821767</v>
      </c>
      <c r="AR124" s="58">
        <v>205.20935310600001</v>
      </c>
      <c r="AS124" s="24">
        <f t="shared" si="256"/>
        <v>1157.9296771978002</v>
      </c>
      <c r="AT124" s="17">
        <v>1</v>
      </c>
      <c r="AU124" s="25">
        <v>224121</v>
      </c>
      <c r="AV124" s="25">
        <v>104491</v>
      </c>
      <c r="AW124" s="25">
        <v>119630</v>
      </c>
      <c r="AX124" s="25">
        <v>13497</v>
      </c>
      <c r="AY124" s="25">
        <v>9990</v>
      </c>
      <c r="AZ124" s="25">
        <v>3507</v>
      </c>
      <c r="BA124" s="25">
        <v>80824</v>
      </c>
      <c r="BB124" s="25">
        <v>38959</v>
      </c>
      <c r="BC124" s="25">
        <v>41865</v>
      </c>
      <c r="BD124" s="63">
        <v>93.058640869461357</v>
      </c>
      <c r="BE124" s="25">
        <v>156794</v>
      </c>
      <c r="BF124" s="25">
        <v>75522</v>
      </c>
      <c r="BG124" s="25">
        <v>81272</v>
      </c>
      <c r="BH124" s="63">
        <v>92.924992617383609</v>
      </c>
      <c r="BI124" s="17">
        <v>0.34014258179094176</v>
      </c>
      <c r="BJ124" s="25">
        <v>59918</v>
      </c>
      <c r="BK124" s="25">
        <v>164728</v>
      </c>
      <c r="BL124" s="25">
        <v>12972</v>
      </c>
      <c r="BM124" s="17">
        <v>0.44248700888737796</v>
      </c>
      <c r="BN124" s="10">
        <f t="shared" si="258"/>
        <v>132475.121922199</v>
      </c>
      <c r="BO124" s="29">
        <v>0.36373901218979166</v>
      </c>
      <c r="BP124" s="30">
        <f t="shared" si="259"/>
        <v>0.63626098781020834</v>
      </c>
      <c r="BQ124" s="31">
        <v>7.874799669758632</v>
      </c>
      <c r="BR124" s="25">
        <v>177700</v>
      </c>
      <c r="BS124" s="25">
        <v>61332</v>
      </c>
      <c r="BT124" s="25">
        <v>99056</v>
      </c>
      <c r="BU124" s="25">
        <v>10860</v>
      </c>
      <c r="BV124" s="25">
        <v>2676</v>
      </c>
      <c r="BW124" s="18">
        <v>3776</v>
      </c>
      <c r="BX124" s="25">
        <v>49626</v>
      </c>
      <c r="BY124" s="25">
        <v>29295</v>
      </c>
      <c r="BZ124" s="25">
        <v>20331</v>
      </c>
      <c r="CA124" s="59">
        <v>0.40968443960826983</v>
      </c>
      <c r="CB124" s="25">
        <v>224121</v>
      </c>
      <c r="CC124" s="25">
        <v>13497</v>
      </c>
      <c r="CD124" s="17">
        <f t="shared" si="260"/>
        <v>6.0221933687606248E-2</v>
      </c>
      <c r="CE124" s="25">
        <v>2010</v>
      </c>
      <c r="CF124" s="25">
        <v>5864</v>
      </c>
      <c r="CG124" s="25">
        <v>9710</v>
      </c>
      <c r="CH124" s="25">
        <v>10745</v>
      </c>
      <c r="CI124" s="25">
        <v>8159</v>
      </c>
      <c r="CJ124" s="25">
        <v>5432</v>
      </c>
      <c r="CK124" s="25">
        <v>3240</v>
      </c>
      <c r="CL124" s="25">
        <v>2217</v>
      </c>
      <c r="CM124" s="25">
        <v>2249</v>
      </c>
      <c r="CN124" s="26">
        <v>4.5162011848627737</v>
      </c>
      <c r="CO124" s="27">
        <v>49626</v>
      </c>
      <c r="CP124" s="34">
        <f t="shared" si="261"/>
        <v>4.7881755531374681</v>
      </c>
      <c r="CQ124" s="25">
        <v>1030</v>
      </c>
      <c r="CR124" s="25">
        <v>4481</v>
      </c>
      <c r="CS124" s="25">
        <v>2586</v>
      </c>
      <c r="CT124" s="25">
        <v>13382</v>
      </c>
      <c r="CU124" s="25">
        <v>26543</v>
      </c>
      <c r="CV124" s="18">
        <v>703</v>
      </c>
      <c r="CW124" s="18">
        <v>691</v>
      </c>
      <c r="CX124" s="18">
        <v>210</v>
      </c>
      <c r="CY124" s="25">
        <v>49626</v>
      </c>
      <c r="CZ124" s="25">
        <v>37407</v>
      </c>
      <c r="DA124" s="25">
        <v>5102</v>
      </c>
      <c r="DB124" s="25">
        <v>3152</v>
      </c>
      <c r="DC124" s="25">
        <v>2683</v>
      </c>
      <c r="DD124" s="18">
        <v>598</v>
      </c>
      <c r="DE124" s="18">
        <v>684</v>
      </c>
      <c r="DF124" s="25">
        <v>49626</v>
      </c>
      <c r="DG124" s="25">
        <v>3555</v>
      </c>
      <c r="DH124" s="25">
        <v>6327</v>
      </c>
      <c r="DI124" s="18">
        <v>75</v>
      </c>
      <c r="DJ124" s="25">
        <v>37793</v>
      </c>
      <c r="DK124" s="25">
        <v>1365</v>
      </c>
      <c r="DL124" s="18">
        <v>511</v>
      </c>
      <c r="DM124" s="25">
        <f t="shared" si="262"/>
        <v>44629.100108813931</v>
      </c>
      <c r="DN124" s="17">
        <f t="shared" si="263"/>
        <v>0.76155644218756302</v>
      </c>
      <c r="DO124" s="17">
        <f t="shared" si="264"/>
        <v>2.7505742957320761E-2</v>
      </c>
      <c r="DP124" s="23">
        <f t="shared" si="265"/>
        <v>0.20064079313263208</v>
      </c>
      <c r="DQ124" s="23">
        <f t="shared" si="266"/>
        <v>0.79935920686736794</v>
      </c>
      <c r="DR124" s="25">
        <v>49626</v>
      </c>
      <c r="DS124" s="18">
        <v>994</v>
      </c>
      <c r="DT124" s="25">
        <v>36246</v>
      </c>
      <c r="DU124" s="18">
        <v>22</v>
      </c>
      <c r="DV124" s="25">
        <v>4338</v>
      </c>
      <c r="DW124" s="18">
        <v>124</v>
      </c>
      <c r="DX124" s="25">
        <v>7407</v>
      </c>
      <c r="DY124" s="18">
        <v>495</v>
      </c>
      <c r="DZ124" s="17">
        <f t="shared" si="267"/>
        <v>0.83827026155644224</v>
      </c>
      <c r="EA124" s="17">
        <f t="shared" si="268"/>
        <v>0.16172973844355776</v>
      </c>
      <c r="EB124" s="25">
        <v>49626</v>
      </c>
      <c r="EC124" s="25">
        <v>6918</v>
      </c>
      <c r="ED124" s="25">
        <v>14521</v>
      </c>
      <c r="EE124" s="25">
        <v>16722</v>
      </c>
      <c r="EF124" s="17">
        <f t="shared" si="407"/>
        <v>0.33696046427276027</v>
      </c>
      <c r="EG124" s="25">
        <v>10756</v>
      </c>
      <c r="EH124" s="18">
        <v>709</v>
      </c>
      <c r="EI124" s="17">
        <f t="shared" si="270"/>
        <v>0.43201144561318666</v>
      </c>
      <c r="EJ124" s="17">
        <f t="shared" si="271"/>
        <v>0.21674122435819934</v>
      </c>
      <c r="EK124" s="69">
        <f t="shared" si="272"/>
        <v>0.48054447265546285</v>
      </c>
      <c r="EL124" s="27">
        <v>166560</v>
      </c>
      <c r="EM124" s="25">
        <v>159229</v>
      </c>
      <c r="EN124" s="25">
        <v>7331</v>
      </c>
      <c r="EO124" s="59">
        <v>0.95598583093179623</v>
      </c>
      <c r="EP124" s="25">
        <v>75545</v>
      </c>
      <c r="EQ124" s="25">
        <v>73851</v>
      </c>
      <c r="ER124" s="25">
        <v>1694</v>
      </c>
      <c r="ES124" s="59">
        <v>0.97757627903898336</v>
      </c>
      <c r="ET124" s="25">
        <v>91015</v>
      </c>
      <c r="EU124" s="25">
        <v>85378</v>
      </c>
      <c r="EV124" s="25">
        <v>5637</v>
      </c>
      <c r="EW124" s="59">
        <v>0.93806515409547875</v>
      </c>
      <c r="EX124" s="25">
        <v>57050</v>
      </c>
      <c r="EY124" s="25">
        <v>55320</v>
      </c>
      <c r="EZ124" s="25">
        <v>1730</v>
      </c>
      <c r="FA124" s="59">
        <v>0.96967572304995608</v>
      </c>
      <c r="FB124" s="25">
        <v>109510</v>
      </c>
      <c r="FC124" s="25">
        <v>103909</v>
      </c>
      <c r="FD124" s="25">
        <v>5601</v>
      </c>
      <c r="FE124" s="59">
        <v>0.94885398593735748</v>
      </c>
      <c r="FF124" s="25">
        <v>100992</v>
      </c>
      <c r="FG124" s="25">
        <v>33868</v>
      </c>
      <c r="FH124" s="25">
        <v>62197</v>
      </c>
      <c r="FI124" s="25">
        <v>4927</v>
      </c>
      <c r="FJ124" s="23">
        <f t="shared" si="273"/>
        <v>4.8786042458808618E-2</v>
      </c>
      <c r="FK124" s="23">
        <f t="shared" si="274"/>
        <v>0.61586066223067171</v>
      </c>
      <c r="FL124" s="36">
        <f t="shared" si="275"/>
        <v>6.8739598132737978</v>
      </c>
      <c r="FM124" s="25">
        <v>49108</v>
      </c>
      <c r="FN124" s="25">
        <v>16711</v>
      </c>
      <c r="FO124" s="17">
        <f t="shared" si="276"/>
        <v>0.34029078765170645</v>
      </c>
      <c r="FP124" s="25">
        <v>30001</v>
      </c>
      <c r="FQ124" s="17">
        <f t="shared" si="277"/>
        <v>0.61091879123564385</v>
      </c>
      <c r="FR124" s="25">
        <v>2396</v>
      </c>
      <c r="FS124" s="17">
        <f t="shared" si="278"/>
        <v>4.8790421112649668E-2</v>
      </c>
      <c r="FT124" s="25">
        <v>51884</v>
      </c>
      <c r="FU124" s="25">
        <v>17157</v>
      </c>
      <c r="FV124" s="25">
        <v>32196</v>
      </c>
      <c r="FW124" s="17">
        <f t="shared" si="279"/>
        <v>4.878189808033305E-2</v>
      </c>
      <c r="FX124" s="17">
        <f t="shared" si="280"/>
        <v>0.62053812350628323</v>
      </c>
      <c r="FY124" s="25">
        <v>2531</v>
      </c>
      <c r="FZ124" s="25">
        <v>130823</v>
      </c>
      <c r="GA124" s="25">
        <v>12230</v>
      </c>
      <c r="GB124" s="25">
        <v>58863</v>
      </c>
      <c r="GC124" s="25">
        <v>27910</v>
      </c>
      <c r="GD124" s="25">
        <v>14542</v>
      </c>
      <c r="GE124" s="18">
        <v>301</v>
      </c>
      <c r="GF124" s="25">
        <v>14032</v>
      </c>
      <c r="GG124" s="18">
        <v>775</v>
      </c>
      <c r="GH124" s="18">
        <v>294</v>
      </c>
      <c r="GI124" s="18">
        <v>1876</v>
      </c>
      <c r="GJ124" s="10">
        <f t="shared" si="281"/>
        <v>12230</v>
      </c>
      <c r="GK124" s="10">
        <f t="shared" si="400"/>
        <v>118593</v>
      </c>
      <c r="GL124" s="10">
        <f t="shared" si="401"/>
        <v>59730</v>
      </c>
      <c r="GM124" s="10">
        <f t="shared" si="282"/>
        <v>71093</v>
      </c>
      <c r="GN124" s="10">
        <f t="shared" si="402"/>
        <v>31820</v>
      </c>
      <c r="GO124" s="17">
        <f t="shared" si="283"/>
        <v>9.3485090542182944E-2</v>
      </c>
      <c r="GP124" s="17">
        <f t="shared" si="403"/>
        <v>0.9065149094578171</v>
      </c>
      <c r="GQ124" s="17">
        <f t="shared" si="404"/>
        <v>0.45657109223913228</v>
      </c>
      <c r="GR124" s="17">
        <f t="shared" si="405"/>
        <v>0.24322940155783004</v>
      </c>
      <c r="GS124" s="17">
        <f t="shared" si="284"/>
        <v>0.68154300084847463</v>
      </c>
      <c r="GT124" s="25">
        <v>60132</v>
      </c>
      <c r="GU124" s="25">
        <v>4373</v>
      </c>
      <c r="GV124" s="25">
        <v>23098</v>
      </c>
      <c r="GW124" s="25">
        <v>15757</v>
      </c>
      <c r="GX124" s="25">
        <v>8507</v>
      </c>
      <c r="GY124" s="18">
        <v>230</v>
      </c>
      <c r="GZ124" s="25">
        <v>6675</v>
      </c>
      <c r="HA124" s="18">
        <v>235</v>
      </c>
      <c r="HB124" s="18">
        <v>248</v>
      </c>
      <c r="HC124" s="18">
        <v>1009</v>
      </c>
      <c r="HD124" s="23">
        <f t="shared" si="285"/>
        <v>7.2723341980975187E-2</v>
      </c>
      <c r="HE124" s="23">
        <f t="shared" si="286"/>
        <v>0.92727665801902481</v>
      </c>
      <c r="HF124" s="23">
        <f t="shared" si="287"/>
        <v>0.54315505887048499</v>
      </c>
      <c r="HG124" s="23">
        <f t="shared" si="288"/>
        <v>0.28111488059602208</v>
      </c>
      <c r="HH124" s="25">
        <v>70691</v>
      </c>
      <c r="HI124" s="25">
        <v>7857</v>
      </c>
      <c r="HJ124" s="25">
        <v>35765</v>
      </c>
      <c r="HK124" s="25">
        <v>12153</v>
      </c>
      <c r="HL124" s="25">
        <v>6035</v>
      </c>
      <c r="HM124" s="18">
        <v>71</v>
      </c>
      <c r="HN124" s="25">
        <v>7357</v>
      </c>
      <c r="HO124" s="18">
        <v>540</v>
      </c>
      <c r="HP124" s="18">
        <v>46</v>
      </c>
      <c r="HQ124" s="18">
        <v>867</v>
      </c>
      <c r="HR124" s="23">
        <f t="shared" si="289"/>
        <v>0.11114569039906071</v>
      </c>
      <c r="HS124" s="23">
        <f t="shared" si="290"/>
        <v>0.88885430960093925</v>
      </c>
      <c r="HT124" s="80">
        <f t="shared" si="291"/>
        <v>0.38292003225304494</v>
      </c>
      <c r="HU124" s="27">
        <v>199037</v>
      </c>
      <c r="HV124" s="25">
        <v>6878</v>
      </c>
      <c r="HW124" s="25">
        <v>61984</v>
      </c>
      <c r="HX124" s="25">
        <v>4388</v>
      </c>
      <c r="HY124" s="25">
        <v>35073</v>
      </c>
      <c r="HZ124" s="25">
        <v>7662</v>
      </c>
      <c r="IA124" s="18">
        <v>2354</v>
      </c>
      <c r="IB124" s="18">
        <v>604</v>
      </c>
      <c r="IC124" s="25">
        <v>23913</v>
      </c>
      <c r="ID124" s="25">
        <v>31090</v>
      </c>
      <c r="IE124" s="25">
        <v>12659</v>
      </c>
      <c r="IF124" s="18">
        <v>1428</v>
      </c>
      <c r="IG124" s="25">
        <v>11004</v>
      </c>
      <c r="IH124" s="17">
        <f t="shared" si="292"/>
        <v>0.19469746830991222</v>
      </c>
      <c r="II124" s="17">
        <f t="shared" si="293"/>
        <v>3.8495355134974901E-2</v>
      </c>
      <c r="IJ124" s="30">
        <f t="shared" si="294"/>
        <v>25.977160010441139</v>
      </c>
      <c r="IK124" s="17">
        <f t="shared" si="397"/>
        <v>0.3551046423785138</v>
      </c>
      <c r="IL124" s="25">
        <v>94943</v>
      </c>
      <c r="IM124" s="25">
        <v>4216</v>
      </c>
      <c r="IN124" s="25">
        <v>38530</v>
      </c>
      <c r="IO124" s="25">
        <v>2831</v>
      </c>
      <c r="IP124" s="25">
        <v>17587</v>
      </c>
      <c r="IQ124" s="25">
        <v>2976</v>
      </c>
      <c r="IR124" s="18">
        <v>1470</v>
      </c>
      <c r="IS124" s="18">
        <v>406</v>
      </c>
      <c r="IT124" s="25">
        <v>11770</v>
      </c>
      <c r="IU124" s="25">
        <v>1037</v>
      </c>
      <c r="IV124" s="25">
        <v>5631</v>
      </c>
      <c r="IW124" s="18">
        <v>761</v>
      </c>
      <c r="IX124" s="25">
        <v>7728</v>
      </c>
      <c r="IY124" s="17">
        <f t="shared" si="295"/>
        <v>0.71211147741276348</v>
      </c>
      <c r="IZ124" s="25">
        <v>104094</v>
      </c>
      <c r="JA124" s="25">
        <v>2662</v>
      </c>
      <c r="JB124" s="25">
        <v>23454</v>
      </c>
      <c r="JC124" s="25">
        <v>1557</v>
      </c>
      <c r="JD124" s="25">
        <v>17486</v>
      </c>
      <c r="JE124" s="25">
        <v>4686</v>
      </c>
      <c r="JF124" s="18">
        <v>884</v>
      </c>
      <c r="JG124" s="18">
        <v>198</v>
      </c>
      <c r="JH124" s="25">
        <v>12143</v>
      </c>
      <c r="JI124" s="25">
        <v>30053</v>
      </c>
      <c r="JJ124" s="25">
        <v>7028</v>
      </c>
      <c r="JK124" s="18">
        <v>667</v>
      </c>
      <c r="JL124" s="25">
        <v>3276</v>
      </c>
      <c r="JM124" s="80">
        <f t="shared" si="296"/>
        <v>0.48733836724499008</v>
      </c>
      <c r="JN124" s="27">
        <v>199037</v>
      </c>
      <c r="JO124" s="25">
        <v>153730</v>
      </c>
      <c r="JP124" s="18">
        <v>105</v>
      </c>
      <c r="JQ124" s="18">
        <v>300</v>
      </c>
      <c r="JR124" s="25">
        <v>1456</v>
      </c>
      <c r="JS124" s="18">
        <v>2407</v>
      </c>
      <c r="JT124" s="18">
        <v>922</v>
      </c>
      <c r="JU124" s="18">
        <v>10</v>
      </c>
      <c r="JV124" s="18">
        <v>134</v>
      </c>
      <c r="JW124" s="25">
        <v>39973</v>
      </c>
      <c r="JX124" s="17">
        <f t="shared" si="297"/>
        <v>0.20083200610941684</v>
      </c>
      <c r="JY124" s="17">
        <f t="shared" si="298"/>
        <v>0.79916799389058313</v>
      </c>
      <c r="JZ124" s="25">
        <v>69071</v>
      </c>
      <c r="KA124" s="25">
        <v>54849</v>
      </c>
      <c r="KB124" s="18">
        <v>60</v>
      </c>
      <c r="KC124" s="18">
        <v>61</v>
      </c>
      <c r="KD124" s="25">
        <v>354</v>
      </c>
      <c r="KE124" s="18">
        <v>1544</v>
      </c>
      <c r="KF124" s="18">
        <v>346</v>
      </c>
      <c r="KG124" s="18">
        <v>4</v>
      </c>
      <c r="KH124" s="18">
        <v>14</v>
      </c>
      <c r="KI124" s="25">
        <v>11839</v>
      </c>
      <c r="KJ124" s="17">
        <f t="shared" si="299"/>
        <v>0.17140333859362106</v>
      </c>
      <c r="KK124" s="25">
        <v>129966</v>
      </c>
      <c r="KL124" s="25">
        <v>98881</v>
      </c>
      <c r="KM124" s="18">
        <v>45</v>
      </c>
      <c r="KN124" s="18">
        <v>239</v>
      </c>
      <c r="KO124" s="25">
        <v>1102</v>
      </c>
      <c r="KP124" s="18">
        <v>863</v>
      </c>
      <c r="KQ124" s="18">
        <v>576</v>
      </c>
      <c r="KR124" s="18">
        <v>6</v>
      </c>
      <c r="KS124" s="18">
        <v>120</v>
      </c>
      <c r="KT124" s="25">
        <v>28134</v>
      </c>
      <c r="KU124" s="69">
        <f t="shared" ref="KU124:KU155" si="440">KT124/KK124</f>
        <v>0.21647200036932737</v>
      </c>
      <c r="KV124" s="27">
        <v>237618</v>
      </c>
      <c r="KW124" s="25">
        <v>230933</v>
      </c>
      <c r="KX124" s="25">
        <v>6685</v>
      </c>
      <c r="KY124" s="59">
        <v>2.8133390568054608E-2</v>
      </c>
      <c r="KZ124" s="25">
        <v>3101</v>
      </c>
      <c r="LA124" s="18">
        <v>1442</v>
      </c>
      <c r="LB124" s="25">
        <v>2817</v>
      </c>
      <c r="LC124" s="25">
        <v>1929</v>
      </c>
      <c r="LD124" s="25">
        <v>114481</v>
      </c>
      <c r="LE124" s="25">
        <v>111653</v>
      </c>
      <c r="LF124" s="25">
        <v>2828</v>
      </c>
      <c r="LG124" s="59">
        <v>2.4702789109109807E-2</v>
      </c>
      <c r="LH124" s="25">
        <v>123137</v>
      </c>
      <c r="LI124" s="25">
        <v>119280</v>
      </c>
      <c r="LJ124" s="25">
        <v>3857</v>
      </c>
      <c r="LK124" s="35">
        <v>3.1322835540901595E-2</v>
      </c>
      <c r="LL124" s="27">
        <v>49626</v>
      </c>
      <c r="LM124" s="25">
        <v>1380</v>
      </c>
      <c r="LN124" s="25">
        <v>39793</v>
      </c>
      <c r="LO124" s="25">
        <v>1335</v>
      </c>
      <c r="LP124" s="18">
        <v>209</v>
      </c>
      <c r="LQ124" s="18">
        <v>140</v>
      </c>
      <c r="LR124" s="25">
        <v>6769</v>
      </c>
      <c r="LS124" s="23">
        <f t="shared" si="301"/>
        <v>0.13640027404989319</v>
      </c>
      <c r="LT124" s="23">
        <f t="shared" si="302"/>
        <v>0.86359972595010681</v>
      </c>
      <c r="LU124" s="17">
        <f t="shared" si="303"/>
        <v>0.82966590093902393</v>
      </c>
      <c r="LV124" s="25">
        <v>49626</v>
      </c>
      <c r="LW124" s="25">
        <v>1599</v>
      </c>
      <c r="LX124" s="25">
        <v>40663</v>
      </c>
      <c r="LY124" s="25">
        <v>1061</v>
      </c>
      <c r="LZ124" s="18">
        <v>73</v>
      </c>
      <c r="MA124" s="18">
        <v>38</v>
      </c>
      <c r="MB124" s="18">
        <v>925</v>
      </c>
      <c r="MC124" s="18">
        <v>1</v>
      </c>
      <c r="MD124" s="25">
        <v>4422</v>
      </c>
      <c r="ME124" s="18">
        <v>28</v>
      </c>
      <c r="MF124" s="18">
        <v>816</v>
      </c>
      <c r="MG124" s="17">
        <f t="shared" si="304"/>
        <v>1.9425301253375247E-2</v>
      </c>
      <c r="MH124" s="17">
        <f t="shared" si="305"/>
        <v>0.96209648168298878</v>
      </c>
      <c r="MI124" s="25">
        <v>49626</v>
      </c>
      <c r="MJ124" s="25">
        <v>1949</v>
      </c>
      <c r="MK124" s="25">
        <v>44657</v>
      </c>
      <c r="ML124" s="25">
        <v>1208</v>
      </c>
      <c r="MM124" s="18">
        <v>80</v>
      </c>
      <c r="MN124" s="18">
        <v>48</v>
      </c>
      <c r="MO124" s="18">
        <v>779</v>
      </c>
      <c r="MP124" s="18">
        <v>1</v>
      </c>
      <c r="MQ124" s="18">
        <v>65</v>
      </c>
      <c r="MR124" s="18">
        <v>11</v>
      </c>
      <c r="MS124" s="18">
        <v>828</v>
      </c>
      <c r="MT124" s="17">
        <f t="shared" si="306"/>
        <v>0.9648168298875589</v>
      </c>
      <c r="MU124" s="69">
        <f t="shared" si="307"/>
        <v>0.8958811913110063</v>
      </c>
      <c r="MV124" s="27">
        <v>49626</v>
      </c>
      <c r="MW124" s="25">
        <v>29471</v>
      </c>
      <c r="MX124" s="18">
        <v>46</v>
      </c>
      <c r="MY124" s="25">
        <v>4906</v>
      </c>
      <c r="MZ124" s="25">
        <v>7124</v>
      </c>
      <c r="NA124" s="25">
        <v>4881</v>
      </c>
      <c r="NB124" s="18">
        <v>56</v>
      </c>
      <c r="NC124" s="25">
        <v>1936</v>
      </c>
      <c r="ND124" s="25">
        <v>1206</v>
      </c>
      <c r="NE124" s="17">
        <f t="shared" si="308"/>
        <v>0.59386208842139199</v>
      </c>
      <c r="NF124" s="10">
        <f t="shared" si="309"/>
        <v>133096.9651190908</v>
      </c>
      <c r="NG124" s="17">
        <f t="shared" si="310"/>
        <v>0.73122959738846571</v>
      </c>
      <c r="NH124" s="25">
        <v>49626</v>
      </c>
      <c r="NI124" s="25">
        <v>14578</v>
      </c>
      <c r="NJ124" s="18">
        <v>25</v>
      </c>
      <c r="NK124" s="18">
        <v>0</v>
      </c>
      <c r="NL124" s="18">
        <v>56</v>
      </c>
      <c r="NM124" s="25">
        <v>19151</v>
      </c>
      <c r="NN124" s="25">
        <v>15143</v>
      </c>
      <c r="NO124" s="18">
        <v>232</v>
      </c>
      <c r="NP124" s="18">
        <v>4</v>
      </c>
      <c r="NQ124" s="32">
        <v>437</v>
      </c>
      <c r="NR124" s="27">
        <v>49626</v>
      </c>
      <c r="NS124" s="37">
        <f t="shared" si="311"/>
        <v>1.7407810421956234</v>
      </c>
      <c r="NT124" s="37">
        <f t="shared" si="312"/>
        <v>0.46972647669013484</v>
      </c>
      <c r="NU124" s="37">
        <f t="shared" si="313"/>
        <v>0.57445478538685923</v>
      </c>
      <c r="NV124" s="17">
        <f t="shared" si="314"/>
        <v>0.11664949213467855</v>
      </c>
      <c r="NW124" s="10">
        <f t="shared" si="315"/>
        <v>18000</v>
      </c>
      <c r="NX124" s="17">
        <f t="shared" si="316"/>
        <v>0.36271309394269136</v>
      </c>
      <c r="NY124" s="19">
        <f t="shared" si="317"/>
        <v>0.32438861756384146</v>
      </c>
      <c r="NZ124" s="25">
        <v>15396</v>
      </c>
      <c r="OA124" s="25">
        <v>31626</v>
      </c>
      <c r="OB124" s="25">
        <v>1386</v>
      </c>
      <c r="OC124" s="25">
        <v>29905</v>
      </c>
      <c r="OD124" s="25">
        <v>2016</v>
      </c>
      <c r="OE124" s="25">
        <v>6059</v>
      </c>
      <c r="OF124" s="17">
        <f t="shared" si="318"/>
        <v>0.60260750413089914</v>
      </c>
      <c r="OG124" s="17">
        <f t="shared" si="319"/>
        <v>0.31024059968564865</v>
      </c>
      <c r="OH124" s="17">
        <f t="shared" si="320"/>
        <v>0.63728690605730864</v>
      </c>
      <c r="OI124" s="69">
        <f t="shared" si="321"/>
        <v>0.12209325756659815</v>
      </c>
      <c r="OJ124" s="27">
        <v>49626</v>
      </c>
      <c r="OK124" s="25">
        <v>2905</v>
      </c>
      <c r="OL124" s="25">
        <v>33945</v>
      </c>
      <c r="OM124" s="25">
        <v>25806</v>
      </c>
      <c r="ON124" s="25">
        <v>1511</v>
      </c>
      <c r="OO124" s="25">
        <v>1955</v>
      </c>
      <c r="OP124" s="18">
        <v>111</v>
      </c>
      <c r="OQ124" s="25">
        <v>4208</v>
      </c>
      <c r="OR124" s="69">
        <f t="shared" si="322"/>
        <v>0.77523878612017894</v>
      </c>
      <c r="OS124" s="85">
        <v>18521</v>
      </c>
      <c r="OT124" s="22">
        <v>18261</v>
      </c>
      <c r="OU124" s="38">
        <f t="shared" ref="OU124:OU155" si="441">OT124/RG124</f>
        <v>0.76008324661810611</v>
      </c>
      <c r="OV124" s="39">
        <v>0.96183067739992334</v>
      </c>
      <c r="OW124" s="22">
        <v>1756399</v>
      </c>
      <c r="OX124" s="36">
        <f t="shared" ref="OX124:OX155" si="442">OW124*40.918</f>
        <v>71868334.282000005</v>
      </c>
      <c r="OY124" s="36">
        <f t="shared" ref="OY124:OY155" si="443">OT124/2.47105*167.424464</f>
        <v>1237262.7575743105</v>
      </c>
      <c r="OZ124" s="22"/>
      <c r="PA124" s="22"/>
      <c r="PB124" s="38">
        <f t="shared" ref="PB124:PB155" si="444">PA124/RG124</f>
        <v>0</v>
      </c>
      <c r="PC124" s="39">
        <v>0</v>
      </c>
      <c r="PD124" s="22"/>
      <c r="PE124" s="40">
        <f t="shared" si="327"/>
        <v>0</v>
      </c>
      <c r="PF124" s="36">
        <f t="shared" si="328"/>
        <v>0</v>
      </c>
      <c r="PG124" s="22">
        <v>4596</v>
      </c>
      <c r="PH124" s="22">
        <v>3808</v>
      </c>
      <c r="PI124" s="38">
        <f t="shared" ref="PI124:PI155" si="445">PH124/RG124</f>
        <v>0.15850156087408948</v>
      </c>
      <c r="PJ124" s="39">
        <v>0.119375</v>
      </c>
      <c r="PK124" s="22">
        <v>45458</v>
      </c>
      <c r="PL124" s="41">
        <f t="shared" si="330"/>
        <v>1860050.4439999999</v>
      </c>
      <c r="PM124" s="36">
        <f t="shared" si="331"/>
        <v>311291.15153477265</v>
      </c>
      <c r="PN124" s="22">
        <v>1718</v>
      </c>
      <c r="PO124" s="22">
        <v>1718</v>
      </c>
      <c r="PP124" s="38">
        <f t="shared" ref="PP124:PP155" si="446">PO124/RG124</f>
        <v>7.1508844953173778E-2</v>
      </c>
      <c r="PQ124" s="39">
        <v>0.69270081490104773</v>
      </c>
      <c r="PR124" s="22">
        <v>119006</v>
      </c>
      <c r="PS124" s="41">
        <f t="shared" si="333"/>
        <v>4869487.5079999994</v>
      </c>
      <c r="PT124" s="36">
        <f t="shared" si="334"/>
        <v>225261.32615689686</v>
      </c>
      <c r="PU124" s="22">
        <v>171</v>
      </c>
      <c r="PV124" s="22">
        <v>171</v>
      </c>
      <c r="PW124" s="38">
        <f t="shared" ref="PW124:PW155" si="447">PV124/RG124</f>
        <v>7.117585848074922E-3</v>
      </c>
      <c r="PX124" s="39">
        <v>0.22473684210526315</v>
      </c>
      <c r="PY124" s="22">
        <v>3843</v>
      </c>
      <c r="PZ124" s="36">
        <f t="shared" si="336"/>
        <v>26088.909572853649</v>
      </c>
      <c r="QA124" s="22">
        <v>62</v>
      </c>
      <c r="QB124" s="22">
        <v>62</v>
      </c>
      <c r="QC124" s="39">
        <v>4.0495161290322583</v>
      </c>
      <c r="QD124" s="22">
        <v>25107</v>
      </c>
      <c r="QE124" s="22">
        <f t="shared" si="337"/>
        <v>40.45016666666664</v>
      </c>
      <c r="QF124" s="22"/>
      <c r="QG124" s="22"/>
      <c r="QH124" s="22"/>
      <c r="QI124" s="38">
        <f t="shared" ref="QI124:QI155" si="448">QH124/RG124</f>
        <v>0</v>
      </c>
      <c r="QJ124" s="39">
        <v>0</v>
      </c>
      <c r="QK124" s="22"/>
      <c r="QL124" s="42">
        <f t="shared" si="339"/>
        <v>0</v>
      </c>
      <c r="QM124" s="22">
        <f t="shared" ref="QM124:QM155" si="449">QN124+QT124+QZ124</f>
        <v>5</v>
      </c>
      <c r="QN124" s="22"/>
      <c r="QO124" s="22"/>
      <c r="QP124" s="38">
        <f t="shared" ref="QP124:QP155" si="450">QO124/RG124</f>
        <v>0</v>
      </c>
      <c r="QQ124" s="39">
        <v>0</v>
      </c>
      <c r="QR124" s="22"/>
      <c r="QS124" s="36">
        <f t="shared" si="342"/>
        <v>0</v>
      </c>
      <c r="QT124" s="22">
        <v>3</v>
      </c>
      <c r="QU124" s="22">
        <v>3</v>
      </c>
      <c r="QV124" s="38">
        <f t="shared" ref="QV124:QV155" si="451">QU124/RG124</f>
        <v>1.2486992715920916E-4</v>
      </c>
      <c r="QW124" s="39">
        <v>0.12</v>
      </c>
      <c r="QX124" s="22">
        <v>36</v>
      </c>
      <c r="QY124" s="36">
        <f t="shared" si="344"/>
        <v>705.36816333137733</v>
      </c>
      <c r="QZ124" s="22">
        <v>2</v>
      </c>
      <c r="RA124" s="22">
        <v>2</v>
      </c>
      <c r="RB124" s="38">
        <f t="shared" ref="RB124:RB155" si="452">RA124/RG124</f>
        <v>8.3246618106139442E-5</v>
      </c>
      <c r="RC124" s="39">
        <v>0.14499999999999999</v>
      </c>
      <c r="RD124" s="22">
        <v>29</v>
      </c>
      <c r="RE124" s="36">
        <f t="shared" si="346"/>
        <v>216.10246656279719</v>
      </c>
      <c r="RF124" s="10">
        <f t="shared" ref="RF124:RF155" si="453">QZ124+QT124+QG124+QA124+PU124+PN124+PG124+OZ124+OS124+QN124</f>
        <v>25073</v>
      </c>
      <c r="RG124" s="10">
        <f t="shared" ref="RG124:RG155" si="454">RA124+QU124++PV124+PO124+PH124+PA124+QB124+OT124+QO124+QH124</f>
        <v>24025</v>
      </c>
      <c r="RH124" s="17">
        <f t="shared" ref="RH124:RH155" si="455">RG124/(MAX($RG$6:$RG$335))</f>
        <v>3.0899804890722086E-2</v>
      </c>
      <c r="RI124" s="17">
        <f t="shared" ref="RI124:RI155" si="456">RG124/(SUM($RG$6:$RG$335))</f>
        <v>7.0596019048613083E-4</v>
      </c>
      <c r="RJ124" s="17">
        <f t="shared" ref="RJ124:RJ155" si="457">OY124/RR124</f>
        <v>0.68705306440916525</v>
      </c>
      <c r="RK124" s="17">
        <f t="shared" ref="RK124:RK155" si="458">PF124/RR124</f>
        <v>0</v>
      </c>
      <c r="RL124" s="17">
        <f t="shared" ref="RL124:RL155" si="459">PT124/RR124</f>
        <v>0.12508780651604887</v>
      </c>
      <c r="RM124" s="17">
        <f t="shared" ref="RM124:RM155" si="460">PZ124/RR124</f>
        <v>1.4487193734226786E-2</v>
      </c>
      <c r="RN124" s="17">
        <f t="shared" ref="RN124:RN155" si="461">QS124/RR124</f>
        <v>0</v>
      </c>
      <c r="RO124" s="17">
        <f t="shared" ref="RO124:RO155" si="462">QY124/RR124</f>
        <v>3.9169154263045099E-4</v>
      </c>
      <c r="RP124" s="17">
        <f t="shared" ref="RP124:RP155" si="463">RE124/RR124</f>
        <v>1.2000188397284041E-4</v>
      </c>
      <c r="RQ124" s="17">
        <f t="shared" ref="RQ124:RQ155" si="464">QL124/RR124</f>
        <v>0</v>
      </c>
      <c r="RR124" s="36">
        <f t="shared" ref="RR124:RR155" si="465">RE124+QY124+QS124+QL124+PZ124+PT124+PM124+PF124+OY124</f>
        <v>1800825.6154687279</v>
      </c>
      <c r="RS124" s="36">
        <f t="shared" ref="RS124:RS155" si="466">RR124/AM124</f>
        <v>7.5786582475600666</v>
      </c>
      <c r="RT124" s="10">
        <f t="shared" ref="RT124:RT155" si="467">RF124-RG124</f>
        <v>1048</v>
      </c>
      <c r="RU124" s="17">
        <f t="shared" ref="RU124:RU155" si="468">RT124/RF124</f>
        <v>4.1797949986040764E-2</v>
      </c>
      <c r="RV124" s="37">
        <f t="shared" ref="RV124:RV155" si="469">AM124/RF124</f>
        <v>9.4770470226937338</v>
      </c>
      <c r="RW124" s="36">
        <f t="shared" ref="RW124:RW155" si="470">RG124/AM124</f>
        <v>0.10110766019409304</v>
      </c>
      <c r="RX124" s="85">
        <v>1.7167380000000001</v>
      </c>
      <c r="RY124" s="93">
        <v>269</v>
      </c>
      <c r="RZ124" s="43" t="b">
        <v>0</v>
      </c>
      <c r="SA124" s="18" t="b">
        <v>0</v>
      </c>
      <c r="SB124" s="18" t="b">
        <v>0</v>
      </c>
      <c r="SC124" s="18" t="b">
        <v>0</v>
      </c>
      <c r="SD124" s="18" t="b">
        <v>0</v>
      </c>
      <c r="SE124" s="32" t="b">
        <v>0</v>
      </c>
      <c r="SF124" s="43" t="b">
        <v>0</v>
      </c>
      <c r="SG124" s="18" t="b">
        <v>0</v>
      </c>
      <c r="SH124" s="18"/>
      <c r="SI124" s="18"/>
      <c r="SJ124" s="18"/>
      <c r="SK124" s="18"/>
      <c r="SL124" s="18"/>
      <c r="SM124" s="18"/>
      <c r="SN124" s="18"/>
      <c r="SO124" s="18"/>
      <c r="SP124" s="18"/>
      <c r="SQ124" s="17">
        <f t="shared" si="365"/>
        <v>0</v>
      </c>
      <c r="SR124" s="17">
        <f t="shared" si="366"/>
        <v>0</v>
      </c>
      <c r="SS124" s="17">
        <f t="shared" si="367"/>
        <v>0</v>
      </c>
      <c r="ST124" s="17">
        <f t="shared" si="368"/>
        <v>0</v>
      </c>
      <c r="SU124" s="17">
        <f t="shared" si="369"/>
        <v>0</v>
      </c>
      <c r="SV124" s="17">
        <f t="shared" si="439"/>
        <v>0</v>
      </c>
      <c r="SW124" s="17">
        <f t="shared" si="370"/>
        <v>0</v>
      </c>
      <c r="SX124" s="17">
        <f t="shared" si="371"/>
        <v>0</v>
      </c>
      <c r="SY124" s="17">
        <f t="shared" si="372"/>
        <v>0</v>
      </c>
      <c r="SZ124" s="17">
        <f t="shared" si="373"/>
        <v>0</v>
      </c>
      <c r="TA124" s="17">
        <f t="shared" si="374"/>
        <v>0</v>
      </c>
      <c r="TB124" s="24">
        <f t="shared" si="375"/>
        <v>620</v>
      </c>
      <c r="TC124" s="69">
        <f t="shared" si="376"/>
        <v>1</v>
      </c>
      <c r="TD124" s="17">
        <f t="shared" si="398"/>
        <v>2.6014568158168575E-6</v>
      </c>
      <c r="TE124" s="95">
        <v>1</v>
      </c>
      <c r="TF124" s="71"/>
      <c r="TG124" s="71"/>
      <c r="TH124" s="71">
        <v>63</v>
      </c>
      <c r="TI124" s="71"/>
      <c r="TJ124" s="71"/>
      <c r="TK124" s="71">
        <v>97</v>
      </c>
      <c r="TL124" s="71"/>
      <c r="TM124" s="71">
        <v>1</v>
      </c>
      <c r="TN124" s="71"/>
      <c r="TO124" s="71">
        <v>8</v>
      </c>
      <c r="TP124" s="71"/>
      <c r="TQ124" s="71"/>
      <c r="TR124" s="72"/>
      <c r="TS124" s="72"/>
      <c r="TT124" s="72"/>
      <c r="TU124" s="72"/>
      <c r="TV124" s="72">
        <v>62</v>
      </c>
      <c r="TW124" s="72"/>
      <c r="TX124" s="72">
        <v>1</v>
      </c>
      <c r="TY124" s="72">
        <v>59</v>
      </c>
      <c r="TZ124" s="72">
        <v>143</v>
      </c>
      <c r="UA124" s="72"/>
      <c r="UB124" s="72"/>
      <c r="UC124" s="72"/>
      <c r="UD124" s="72"/>
      <c r="UE124" s="72"/>
      <c r="UF124" s="72"/>
      <c r="UG124" s="72">
        <v>69</v>
      </c>
      <c r="UH124" s="72"/>
      <c r="UI124" s="72">
        <v>1</v>
      </c>
      <c r="UJ124" s="73">
        <v>4</v>
      </c>
      <c r="UK124" s="73"/>
      <c r="UL124" s="73"/>
      <c r="UM124" s="73"/>
      <c r="UN124" s="73">
        <v>63</v>
      </c>
      <c r="UO124" s="73"/>
      <c r="UP124" s="73">
        <v>1</v>
      </c>
      <c r="UQ124" s="73">
        <v>59</v>
      </c>
      <c r="UR124" s="73">
        <v>180</v>
      </c>
      <c r="US124" s="73">
        <v>7</v>
      </c>
      <c r="UT124" s="73"/>
      <c r="UU124" s="73"/>
      <c r="UV124" s="73"/>
      <c r="UW124" s="73">
        <v>8</v>
      </c>
      <c r="UX124" s="73"/>
      <c r="UY124" s="73">
        <v>69</v>
      </c>
      <c r="UZ124" s="73"/>
      <c r="VA124" s="73"/>
      <c r="VB124" s="73">
        <v>6</v>
      </c>
      <c r="VC124" s="73"/>
      <c r="VD124" s="73"/>
      <c r="VE124" s="73"/>
      <c r="VF124" s="73">
        <v>68</v>
      </c>
      <c r="VG124" s="73"/>
      <c r="VH124" s="73">
        <v>1</v>
      </c>
      <c r="VI124" s="73">
        <v>65</v>
      </c>
      <c r="VJ124" s="73">
        <v>127</v>
      </c>
      <c r="VK124" s="73">
        <v>5</v>
      </c>
      <c r="VL124" s="73"/>
      <c r="VM124" s="73"/>
      <c r="VN124" s="73"/>
      <c r="VO124" s="73"/>
      <c r="VP124" s="73">
        <v>72</v>
      </c>
      <c r="VQ124" s="73"/>
      <c r="VR124" s="73"/>
      <c r="VS124" s="73">
        <v>6</v>
      </c>
      <c r="VT124" s="73"/>
      <c r="VU124" s="73"/>
      <c r="VV124" s="73"/>
      <c r="VW124" s="73">
        <v>70</v>
      </c>
      <c r="VX124" s="73"/>
      <c r="VY124" s="73">
        <v>1</v>
      </c>
      <c r="VZ124" s="73">
        <v>68</v>
      </c>
      <c r="WA124" s="73">
        <v>87</v>
      </c>
      <c r="WB124" s="73">
        <v>6</v>
      </c>
      <c r="WC124" s="73"/>
      <c r="WD124" s="73"/>
      <c r="WE124" s="73"/>
      <c r="WF124" s="73"/>
      <c r="WG124" s="73"/>
      <c r="WH124" s="73">
        <v>8</v>
      </c>
      <c r="WI124" s="73"/>
      <c r="WJ124" s="73">
        <v>75</v>
      </c>
      <c r="WK124" s="73"/>
      <c r="WL124" s="73"/>
      <c r="WM124" s="73"/>
      <c r="WN124" s="73"/>
      <c r="WO124" s="22">
        <f t="shared" si="377"/>
        <v>17</v>
      </c>
      <c r="WP124" s="22">
        <f t="shared" si="378"/>
        <v>0</v>
      </c>
      <c r="WQ124" s="22">
        <f t="shared" si="379"/>
        <v>0</v>
      </c>
      <c r="WR124" s="22">
        <f t="shared" si="380"/>
        <v>0</v>
      </c>
      <c r="WS124" s="22">
        <f t="shared" si="381"/>
        <v>326</v>
      </c>
      <c r="WT124" s="22">
        <f t="shared" si="382"/>
        <v>0</v>
      </c>
      <c r="WU124" s="22">
        <f t="shared" si="383"/>
        <v>4</v>
      </c>
      <c r="WV124" s="22">
        <f t="shared" si="384"/>
        <v>183</v>
      </c>
      <c r="WW124" s="22">
        <f t="shared" si="385"/>
        <v>634</v>
      </c>
      <c r="WX124" s="22">
        <f t="shared" si="386"/>
        <v>0</v>
      </c>
      <c r="WY124" s="22">
        <f t="shared" si="387"/>
        <v>19</v>
      </c>
      <c r="WZ124" s="22">
        <f t="shared" si="388"/>
        <v>0</v>
      </c>
      <c r="XA124" s="22">
        <f t="shared" si="389"/>
        <v>0</v>
      </c>
      <c r="XB124" s="22">
        <f t="shared" si="390"/>
        <v>0</v>
      </c>
      <c r="XC124" s="22">
        <f t="shared" si="391"/>
        <v>8</v>
      </c>
      <c r="XD124" s="22">
        <f t="shared" si="392"/>
        <v>0</v>
      </c>
      <c r="XE124" s="22">
        <f t="shared" si="393"/>
        <v>293</v>
      </c>
      <c r="XF124" s="22">
        <f t="shared" si="394"/>
        <v>0</v>
      </c>
      <c r="XG124" s="93">
        <f t="shared" si="395"/>
        <v>1</v>
      </c>
    </row>
    <row r="125" spans="1:631" ht="17.100000000000001" customHeight="1" x14ac:dyDescent="0.2">
      <c r="A125" s="101"/>
      <c r="B125" s="27" t="s">
        <v>331</v>
      </c>
      <c r="C125" s="535" t="s">
        <v>332</v>
      </c>
      <c r="D125" s="25" t="s">
        <v>333</v>
      </c>
      <c r="E125" s="535" t="s">
        <v>332</v>
      </c>
      <c r="F125" s="25" t="s">
        <v>346</v>
      </c>
      <c r="G125" s="535" t="s">
        <v>347</v>
      </c>
      <c r="H125" s="25">
        <v>58</v>
      </c>
      <c r="I125" s="28">
        <v>1</v>
      </c>
      <c r="J125" s="17">
        <f t="shared" si="228"/>
        <v>0.82430647291941872</v>
      </c>
      <c r="K125" s="17">
        <f t="shared" si="229"/>
        <v>0.43765804868843178</v>
      </c>
      <c r="L125" s="17">
        <f t="shared" si="230"/>
        <v>1</v>
      </c>
      <c r="M125" s="17">
        <f t="shared" si="231"/>
        <v>0.38053931026239324</v>
      </c>
      <c r="N125" s="17">
        <f t="shared" si="232"/>
        <v>0.38123582146165685</v>
      </c>
      <c r="O125" s="17">
        <f t="shared" si="233"/>
        <v>0.48450651066238914</v>
      </c>
      <c r="P125" s="17">
        <f t="shared" si="234"/>
        <v>0.75440259462674364</v>
      </c>
      <c r="Q125" s="17">
        <f t="shared" si="235"/>
        <v>0.58658816932996916</v>
      </c>
      <c r="R125" s="69">
        <f t="shared" si="236"/>
        <v>0.90466731815091772</v>
      </c>
      <c r="S125" s="422">
        <f t="shared" si="237"/>
        <v>0.63932269401132447</v>
      </c>
      <c r="T125" s="17">
        <f t="shared" si="396"/>
        <v>0.36067730598867553</v>
      </c>
      <c r="U125" s="10">
        <f t="shared" si="238"/>
        <v>95119.62252186345</v>
      </c>
      <c r="V125" s="32">
        <v>6</v>
      </c>
      <c r="W125" s="550">
        <f t="shared" si="239"/>
        <v>0</v>
      </c>
      <c r="X125" s="550">
        <f t="shared" si="240"/>
        <v>0.52821158290021342</v>
      </c>
      <c r="Y125" s="550">
        <f t="shared" si="241"/>
        <v>0.47178841709978658</v>
      </c>
      <c r="Z125" s="551">
        <f t="shared" si="242"/>
        <v>124422.40029964122</v>
      </c>
      <c r="AA125" s="426">
        <f t="shared" si="243"/>
        <v>4.9604701867475592E-2</v>
      </c>
      <c r="AB125" s="59">
        <f t="shared" si="244"/>
        <v>0.93455645709623314</v>
      </c>
      <c r="AC125" s="59">
        <f t="shared" si="245"/>
        <v>0.12573400150265152</v>
      </c>
      <c r="AD125" s="59">
        <f t="shared" si="246"/>
        <v>0.38123582146165685</v>
      </c>
      <c r="AE125" s="59">
        <f t="shared" si="247"/>
        <v>0.41341183067003084</v>
      </c>
      <c r="AF125" s="59">
        <f t="shared" si="248"/>
        <v>0.26582374032836387</v>
      </c>
      <c r="AG125" s="59">
        <f t="shared" si="249"/>
        <v>0.3895074542366484</v>
      </c>
      <c r="AH125" s="59">
        <f t="shared" si="250"/>
        <v>0.48450651066238914</v>
      </c>
      <c r="AI125" s="59">
        <f t="shared" si="251"/>
        <v>0.7620871862615588</v>
      </c>
      <c r="AJ125" s="59">
        <f t="shared" si="252"/>
        <v>0.88652575957727875</v>
      </c>
      <c r="AK125" s="59">
        <f t="shared" si="253"/>
        <v>0.24559740537325639</v>
      </c>
      <c r="AL125" s="35">
        <f t="shared" si="254"/>
        <v>1</v>
      </c>
      <c r="AM125" s="27">
        <v>263725</v>
      </c>
      <c r="AN125" s="25">
        <v>129004</v>
      </c>
      <c r="AO125" s="25">
        <v>134721</v>
      </c>
      <c r="AP125" s="17">
        <f t="shared" si="255"/>
        <v>5.1222410766617642E-3</v>
      </c>
      <c r="AQ125" s="63">
        <v>95.756415109745333</v>
      </c>
      <c r="AR125" s="58">
        <v>593.64289005299997</v>
      </c>
      <c r="AS125" s="24">
        <f t="shared" si="256"/>
        <v>444.24856158296586</v>
      </c>
      <c r="AT125" s="17">
        <f t="shared" ref="AT125:AT146" si="471">AS125/1157.93</f>
        <v>0.38365752816056742</v>
      </c>
      <c r="AU125" s="25">
        <v>247240</v>
      </c>
      <c r="AV125" s="25">
        <v>117871</v>
      </c>
      <c r="AW125" s="25">
        <v>129369</v>
      </c>
      <c r="AX125" s="25">
        <v>16485</v>
      </c>
      <c r="AY125" s="25">
        <v>11133</v>
      </c>
      <c r="AZ125" s="25">
        <v>5352</v>
      </c>
      <c r="BA125" s="25">
        <v>13082</v>
      </c>
      <c r="BB125" s="25">
        <v>6125</v>
      </c>
      <c r="BC125" s="25">
        <v>6957</v>
      </c>
      <c r="BD125" s="63">
        <v>88.040822193474199</v>
      </c>
      <c r="BE125" s="25">
        <v>250643</v>
      </c>
      <c r="BF125" s="25">
        <v>122879</v>
      </c>
      <c r="BG125" s="25">
        <v>127764</v>
      </c>
      <c r="BH125" s="63">
        <v>96.176544253467327</v>
      </c>
      <c r="BI125" s="17">
        <v>4.9604701867475592E-2</v>
      </c>
      <c r="BJ125" s="25">
        <v>73732</v>
      </c>
      <c r="BK125" s="25">
        <v>178350</v>
      </c>
      <c r="BL125" s="25">
        <v>11643</v>
      </c>
      <c r="BM125" s="17">
        <v>0.47869358003924872</v>
      </c>
      <c r="BN125" s="10">
        <f t="shared" si="258"/>
        <v>137481.53560414913</v>
      </c>
      <c r="BO125" s="29">
        <v>0.41341183067003084</v>
      </c>
      <c r="BP125" s="30">
        <f t="shared" si="259"/>
        <v>0.58658816932996916</v>
      </c>
      <c r="BQ125" s="31">
        <v>6.5281749369217836</v>
      </c>
      <c r="BR125" s="25">
        <v>189993</v>
      </c>
      <c r="BS125" s="25">
        <v>59861</v>
      </c>
      <c r="BT125" s="25">
        <v>113953</v>
      </c>
      <c r="BU125" s="25">
        <v>10569</v>
      </c>
      <c r="BV125" s="25">
        <v>2922</v>
      </c>
      <c r="BW125" s="18">
        <v>2688</v>
      </c>
      <c r="BX125" s="25">
        <v>52990</v>
      </c>
      <c r="BY125" s="25">
        <v>27337</v>
      </c>
      <c r="BZ125" s="25">
        <v>25653</v>
      </c>
      <c r="CA125" s="59">
        <v>0.48411020947348554</v>
      </c>
      <c r="CB125" s="25">
        <v>247240</v>
      </c>
      <c r="CC125" s="25">
        <v>16485</v>
      </c>
      <c r="CD125" s="17">
        <f t="shared" si="260"/>
        <v>6.6676104190260474E-2</v>
      </c>
      <c r="CE125" s="25">
        <v>1566</v>
      </c>
      <c r="CF125" s="25">
        <v>5570</v>
      </c>
      <c r="CG125" s="25">
        <v>9965</v>
      </c>
      <c r="CH125" s="25">
        <v>11622</v>
      </c>
      <c r="CI125" s="25">
        <v>9097</v>
      </c>
      <c r="CJ125" s="25">
        <v>6113</v>
      </c>
      <c r="CK125" s="25">
        <v>3847</v>
      </c>
      <c r="CL125" s="25">
        <v>2816</v>
      </c>
      <c r="CM125" s="25">
        <v>2394</v>
      </c>
      <c r="CN125" s="26">
        <v>4.6657859973579923</v>
      </c>
      <c r="CO125" s="27">
        <v>52990</v>
      </c>
      <c r="CP125" s="34">
        <f t="shared" si="261"/>
        <v>4.9768824306472919</v>
      </c>
      <c r="CQ125" s="25">
        <v>1645</v>
      </c>
      <c r="CR125" s="25">
        <v>3238</v>
      </c>
      <c r="CS125" s="25">
        <v>2498</v>
      </c>
      <c r="CT125" s="25">
        <v>10724</v>
      </c>
      <c r="CU125" s="25">
        <v>32419</v>
      </c>
      <c r="CV125" s="25">
        <v>1198</v>
      </c>
      <c r="CW125" s="18">
        <v>944</v>
      </c>
      <c r="CX125" s="18">
        <v>324</v>
      </c>
      <c r="CY125" s="25">
        <v>52990</v>
      </c>
      <c r="CZ125" s="25">
        <v>42156</v>
      </c>
      <c r="DA125" s="25">
        <v>4938</v>
      </c>
      <c r="DB125" s="25">
        <v>1474</v>
      </c>
      <c r="DC125" s="25">
        <v>2728</v>
      </c>
      <c r="DD125" s="25">
        <v>1013</v>
      </c>
      <c r="DE125" s="18">
        <v>681</v>
      </c>
      <c r="DF125" s="25">
        <v>52990</v>
      </c>
      <c r="DG125" s="25">
        <v>8576</v>
      </c>
      <c r="DH125" s="25">
        <v>5426</v>
      </c>
      <c r="DI125" s="18">
        <v>84</v>
      </c>
      <c r="DJ125" s="25">
        <v>38176</v>
      </c>
      <c r="DK125" s="18">
        <v>436</v>
      </c>
      <c r="DL125" s="18">
        <v>292</v>
      </c>
      <c r="DM125" s="25">
        <f t="shared" si="262"/>
        <v>65330.335535006605</v>
      </c>
      <c r="DN125" s="17">
        <f t="shared" si="263"/>
        <v>0.7204378184563125</v>
      </c>
      <c r="DO125" s="17">
        <f t="shared" si="264"/>
        <v>8.2279675410454802E-3</v>
      </c>
      <c r="DP125" s="23">
        <f t="shared" si="265"/>
        <v>0.26582374032836387</v>
      </c>
      <c r="DQ125" s="23">
        <f t="shared" si="266"/>
        <v>0.73417625967163613</v>
      </c>
      <c r="DR125" s="25">
        <v>52990</v>
      </c>
      <c r="DS125" s="25">
        <v>1046</v>
      </c>
      <c r="DT125" s="25">
        <v>40535</v>
      </c>
      <c r="DU125" s="18">
        <v>34</v>
      </c>
      <c r="DV125" s="25">
        <v>3896</v>
      </c>
      <c r="DW125" s="18">
        <v>100</v>
      </c>
      <c r="DX125" s="25">
        <v>6922</v>
      </c>
      <c r="DY125" s="18">
        <v>457</v>
      </c>
      <c r="DZ125" s="17">
        <f t="shared" si="267"/>
        <v>0.85886016229477258</v>
      </c>
      <c r="EA125" s="17">
        <f t="shared" si="268"/>
        <v>0.14113983770522742</v>
      </c>
      <c r="EB125" s="25">
        <v>52990</v>
      </c>
      <c r="EC125" s="25">
        <v>12692</v>
      </c>
      <c r="ED125" s="25">
        <v>7948</v>
      </c>
      <c r="EE125" s="25">
        <v>21576</v>
      </c>
      <c r="EF125" s="17">
        <f t="shared" si="407"/>
        <v>0.407171164370636</v>
      </c>
      <c r="EG125" s="25">
        <v>9755</v>
      </c>
      <c r="EH125" s="18">
        <v>1019</v>
      </c>
      <c r="EI125" s="17">
        <f t="shared" si="270"/>
        <v>0.3895074542366484</v>
      </c>
      <c r="EJ125" s="17">
        <f t="shared" si="271"/>
        <v>0.18409133798829969</v>
      </c>
      <c r="EK125" s="69">
        <f t="shared" si="272"/>
        <v>0.43765804868843178</v>
      </c>
      <c r="EL125" s="27">
        <v>176488</v>
      </c>
      <c r="EM125" s="25">
        <v>164938</v>
      </c>
      <c r="EN125" s="25">
        <v>11550</v>
      </c>
      <c r="EO125" s="59">
        <v>0.93455645709623314</v>
      </c>
      <c r="EP125" s="25">
        <v>82344</v>
      </c>
      <c r="EQ125" s="25">
        <v>79769</v>
      </c>
      <c r="ER125" s="25">
        <v>2575</v>
      </c>
      <c r="ES125" s="59">
        <v>0.96872874769260664</v>
      </c>
      <c r="ET125" s="25">
        <v>94144</v>
      </c>
      <c r="EU125" s="25">
        <v>85169</v>
      </c>
      <c r="EV125" s="25">
        <v>8975</v>
      </c>
      <c r="EW125" s="59">
        <v>0.90466731815091772</v>
      </c>
      <c r="EX125" s="25">
        <v>9827</v>
      </c>
      <c r="EY125" s="25">
        <v>9615</v>
      </c>
      <c r="EZ125" s="25">
        <v>212</v>
      </c>
      <c r="FA125" s="59">
        <v>0.9784267833519894</v>
      </c>
      <c r="FB125" s="25">
        <v>166661</v>
      </c>
      <c r="FC125" s="25">
        <v>155323</v>
      </c>
      <c r="FD125" s="25">
        <v>11338</v>
      </c>
      <c r="FE125" s="59">
        <v>0.931969686969357</v>
      </c>
      <c r="FF125" s="25">
        <v>117551</v>
      </c>
      <c r="FG125" s="25">
        <v>36875</v>
      </c>
      <c r="FH125" s="25">
        <v>72257</v>
      </c>
      <c r="FI125" s="25">
        <v>8419</v>
      </c>
      <c r="FJ125" s="23">
        <f t="shared" si="273"/>
        <v>7.1619977711801688E-2</v>
      </c>
      <c r="FK125" s="23">
        <f t="shared" si="274"/>
        <v>0.61468639143860959</v>
      </c>
      <c r="FL125" s="36">
        <f t="shared" si="275"/>
        <v>4.3799738686304783</v>
      </c>
      <c r="FM125" s="25">
        <v>57366</v>
      </c>
      <c r="FN125" s="25">
        <v>18162</v>
      </c>
      <c r="FO125" s="17">
        <f t="shared" si="276"/>
        <v>0.316598682146219</v>
      </c>
      <c r="FP125" s="25">
        <v>35220</v>
      </c>
      <c r="FQ125" s="17">
        <f t="shared" si="277"/>
        <v>0.6139525154272566</v>
      </c>
      <c r="FR125" s="25">
        <v>3984</v>
      </c>
      <c r="FS125" s="17">
        <f t="shared" si="278"/>
        <v>6.9448802426524417E-2</v>
      </c>
      <c r="FT125" s="25">
        <v>60185</v>
      </c>
      <c r="FU125" s="25">
        <v>18713</v>
      </c>
      <c r="FV125" s="25">
        <v>37037</v>
      </c>
      <c r="FW125" s="17">
        <f t="shared" si="279"/>
        <v>7.3689457506023098E-2</v>
      </c>
      <c r="FX125" s="17">
        <f t="shared" si="280"/>
        <v>0.6153858934950569</v>
      </c>
      <c r="FY125" s="25">
        <v>4435</v>
      </c>
      <c r="FZ125" s="25">
        <v>137091</v>
      </c>
      <c r="GA125" s="25">
        <v>17237</v>
      </c>
      <c r="GB125" s="25">
        <v>67590</v>
      </c>
      <c r="GC125" s="25">
        <v>24834</v>
      </c>
      <c r="GD125" s="25">
        <v>12687</v>
      </c>
      <c r="GE125" s="18">
        <v>300</v>
      </c>
      <c r="GF125" s="25">
        <v>11388</v>
      </c>
      <c r="GG125" s="18">
        <v>933</v>
      </c>
      <c r="GH125" s="18">
        <v>162</v>
      </c>
      <c r="GI125" s="18">
        <v>1960</v>
      </c>
      <c r="GJ125" s="10">
        <f t="shared" si="281"/>
        <v>17237</v>
      </c>
      <c r="GK125" s="10">
        <f t="shared" si="400"/>
        <v>119854</v>
      </c>
      <c r="GL125" s="10">
        <f t="shared" si="401"/>
        <v>52264</v>
      </c>
      <c r="GM125" s="10">
        <f t="shared" si="282"/>
        <v>84827</v>
      </c>
      <c r="GN125" s="10">
        <f t="shared" si="402"/>
        <v>27430</v>
      </c>
      <c r="GO125" s="17">
        <f t="shared" si="283"/>
        <v>0.12573400150265152</v>
      </c>
      <c r="GP125" s="17">
        <f t="shared" si="403"/>
        <v>0.87426599849734843</v>
      </c>
      <c r="GQ125" s="17">
        <f t="shared" si="404"/>
        <v>0.38123582146165685</v>
      </c>
      <c r="GR125" s="17">
        <f t="shared" si="405"/>
        <v>0.20008607421347863</v>
      </c>
      <c r="GS125" s="17">
        <f t="shared" si="284"/>
        <v>0.62775090997950267</v>
      </c>
      <c r="GT125" s="25">
        <v>64944</v>
      </c>
      <c r="GU125" s="25">
        <v>5852</v>
      </c>
      <c r="GV125" s="25">
        <v>29585</v>
      </c>
      <c r="GW125" s="25">
        <v>14692</v>
      </c>
      <c r="GX125" s="25">
        <v>7611</v>
      </c>
      <c r="GY125" s="18">
        <v>194</v>
      </c>
      <c r="GZ125" s="25">
        <v>5428</v>
      </c>
      <c r="HA125" s="18">
        <v>298</v>
      </c>
      <c r="HB125" s="18">
        <v>120</v>
      </c>
      <c r="HC125" s="18">
        <v>1164</v>
      </c>
      <c r="HD125" s="23">
        <f t="shared" si="285"/>
        <v>9.0108401084010845E-2</v>
      </c>
      <c r="HE125" s="23">
        <f t="shared" si="286"/>
        <v>0.90989159891598914</v>
      </c>
      <c r="HF125" s="23">
        <f t="shared" si="287"/>
        <v>0.45434528208918451</v>
      </c>
      <c r="HG125" s="23">
        <f t="shared" si="288"/>
        <v>0.22811961074156195</v>
      </c>
      <c r="HH125" s="25">
        <v>72147</v>
      </c>
      <c r="HI125" s="25">
        <v>11385</v>
      </c>
      <c r="HJ125" s="25">
        <v>38005</v>
      </c>
      <c r="HK125" s="25">
        <v>10142</v>
      </c>
      <c r="HL125" s="25">
        <v>5076</v>
      </c>
      <c r="HM125" s="18">
        <v>106</v>
      </c>
      <c r="HN125" s="25">
        <v>5960</v>
      </c>
      <c r="HO125" s="18">
        <v>635</v>
      </c>
      <c r="HP125" s="18">
        <v>42</v>
      </c>
      <c r="HQ125" s="18">
        <v>796</v>
      </c>
      <c r="HR125" s="23">
        <f t="shared" si="289"/>
        <v>0.15780281924404341</v>
      </c>
      <c r="HS125" s="23">
        <f t="shared" si="290"/>
        <v>0.84219718075595662</v>
      </c>
      <c r="HT125" s="80">
        <f t="shared" si="291"/>
        <v>0.31542545081569573</v>
      </c>
      <c r="HU125" s="27">
        <v>215214</v>
      </c>
      <c r="HV125" s="25">
        <v>7964</v>
      </c>
      <c r="HW125" s="25">
        <v>71296</v>
      </c>
      <c r="HX125" s="25">
        <v>5637</v>
      </c>
      <c r="HY125" s="25">
        <v>35155</v>
      </c>
      <c r="HZ125" s="25">
        <v>7731</v>
      </c>
      <c r="IA125" s="18">
        <v>2346</v>
      </c>
      <c r="IB125" s="18">
        <v>671</v>
      </c>
      <c r="IC125" s="25">
        <v>25333</v>
      </c>
      <c r="ID125" s="25">
        <v>34871</v>
      </c>
      <c r="IE125" s="25">
        <v>11473</v>
      </c>
      <c r="IF125" s="18">
        <v>1196</v>
      </c>
      <c r="IG125" s="25">
        <v>11541</v>
      </c>
      <c r="IH125" s="17">
        <f t="shared" si="292"/>
        <v>0.19795180610926799</v>
      </c>
      <c r="II125" s="17">
        <f t="shared" si="293"/>
        <v>3.5922384231509105E-2</v>
      </c>
      <c r="IJ125" s="30">
        <f t="shared" si="294"/>
        <v>27.837795886689946</v>
      </c>
      <c r="IK125" s="17">
        <f t="shared" si="397"/>
        <v>0.38053931026239324</v>
      </c>
      <c r="IL125" s="25">
        <v>104335</v>
      </c>
      <c r="IM125" s="25">
        <v>4685</v>
      </c>
      <c r="IN125" s="25">
        <v>45636</v>
      </c>
      <c r="IO125" s="25">
        <v>3259</v>
      </c>
      <c r="IP125" s="25">
        <v>18451</v>
      </c>
      <c r="IQ125" s="25">
        <v>3781</v>
      </c>
      <c r="IR125" s="18">
        <v>1428</v>
      </c>
      <c r="IS125" s="18">
        <v>428</v>
      </c>
      <c r="IT125" s="25">
        <v>12486</v>
      </c>
      <c r="IU125" s="25">
        <v>1149</v>
      </c>
      <c r="IV125" s="25">
        <v>4965</v>
      </c>
      <c r="IW125" s="18">
        <v>632</v>
      </c>
      <c r="IX125" s="25">
        <v>7435</v>
      </c>
      <c r="IY125" s="17">
        <f t="shared" si="295"/>
        <v>0.74030766281688787</v>
      </c>
      <c r="IZ125" s="25">
        <v>110879</v>
      </c>
      <c r="JA125" s="25">
        <v>3279</v>
      </c>
      <c r="JB125" s="25">
        <v>25660</v>
      </c>
      <c r="JC125" s="25">
        <v>2378</v>
      </c>
      <c r="JD125" s="25">
        <v>16704</v>
      </c>
      <c r="JE125" s="25">
        <v>3950</v>
      </c>
      <c r="JF125" s="18">
        <v>918</v>
      </c>
      <c r="JG125" s="18">
        <v>243</v>
      </c>
      <c r="JH125" s="25">
        <v>12847</v>
      </c>
      <c r="JI125" s="25">
        <v>33722</v>
      </c>
      <c r="JJ125" s="25">
        <v>6508</v>
      </c>
      <c r="JK125" s="18">
        <v>564</v>
      </c>
      <c r="JL125" s="25">
        <v>4106</v>
      </c>
      <c r="JM125" s="80">
        <f t="shared" si="296"/>
        <v>0.47699744766817881</v>
      </c>
      <c r="JN125" s="27">
        <v>215214</v>
      </c>
      <c r="JO125" s="25">
        <v>156877</v>
      </c>
      <c r="JP125" s="18">
        <v>102</v>
      </c>
      <c r="JQ125" s="18">
        <v>623</v>
      </c>
      <c r="JR125" s="25">
        <v>2542</v>
      </c>
      <c r="JS125" s="25">
        <v>1674</v>
      </c>
      <c r="JT125" s="18">
        <v>484</v>
      </c>
      <c r="JU125" s="18">
        <v>20</v>
      </c>
      <c r="JV125" s="18">
        <v>36</v>
      </c>
      <c r="JW125" s="25">
        <v>52856</v>
      </c>
      <c r="JX125" s="17">
        <f t="shared" si="297"/>
        <v>0.24559740537325639</v>
      </c>
      <c r="JY125" s="17">
        <f t="shared" si="298"/>
        <v>0.75440259462674364</v>
      </c>
      <c r="JZ125" s="25">
        <v>11224</v>
      </c>
      <c r="KA125" s="25">
        <v>9612</v>
      </c>
      <c r="KB125" s="18">
        <v>4</v>
      </c>
      <c r="KC125" s="18">
        <v>18</v>
      </c>
      <c r="KD125" s="25">
        <v>58</v>
      </c>
      <c r="KE125" s="25">
        <v>44</v>
      </c>
      <c r="KF125" s="18">
        <v>15</v>
      </c>
      <c r="KG125" s="18">
        <v>0</v>
      </c>
      <c r="KH125" s="18">
        <v>1</v>
      </c>
      <c r="KI125" s="25">
        <v>1472</v>
      </c>
      <c r="KJ125" s="17">
        <f t="shared" si="299"/>
        <v>0.13114754098360656</v>
      </c>
      <c r="KK125" s="25">
        <v>203990</v>
      </c>
      <c r="KL125" s="25">
        <v>147265</v>
      </c>
      <c r="KM125" s="18">
        <v>98</v>
      </c>
      <c r="KN125" s="18">
        <v>605</v>
      </c>
      <c r="KO125" s="25">
        <v>2484</v>
      </c>
      <c r="KP125" s="25">
        <v>1630</v>
      </c>
      <c r="KQ125" s="18">
        <v>469</v>
      </c>
      <c r="KR125" s="18">
        <v>20</v>
      </c>
      <c r="KS125" s="18">
        <v>35</v>
      </c>
      <c r="KT125" s="25">
        <v>51384</v>
      </c>
      <c r="KU125" s="69">
        <f t="shared" si="440"/>
        <v>0.25189470072062359</v>
      </c>
      <c r="KV125" s="27">
        <v>263725</v>
      </c>
      <c r="KW125" s="25">
        <v>254908</v>
      </c>
      <c r="KX125" s="25">
        <v>8817</v>
      </c>
      <c r="KY125" s="59">
        <v>3.3432552848611241E-2</v>
      </c>
      <c r="KZ125" s="25">
        <v>4907</v>
      </c>
      <c r="LA125" s="25">
        <v>1976</v>
      </c>
      <c r="LB125" s="25">
        <v>3297</v>
      </c>
      <c r="LC125" s="25">
        <v>2671</v>
      </c>
      <c r="LD125" s="25">
        <v>129004</v>
      </c>
      <c r="LE125" s="25">
        <v>125150</v>
      </c>
      <c r="LF125" s="25">
        <v>3854</v>
      </c>
      <c r="LG125" s="59">
        <v>2.9875042634336921E-2</v>
      </c>
      <c r="LH125" s="25">
        <v>134721</v>
      </c>
      <c r="LI125" s="25">
        <v>129758</v>
      </c>
      <c r="LJ125" s="25">
        <v>4963</v>
      </c>
      <c r="LK125" s="35">
        <v>3.6839097096963355E-2</v>
      </c>
      <c r="LL125" s="27">
        <v>52990</v>
      </c>
      <c r="LM125" s="18">
        <v>710</v>
      </c>
      <c r="LN125" s="25">
        <v>39673</v>
      </c>
      <c r="LO125" s="25">
        <v>2725</v>
      </c>
      <c r="LP125" s="18">
        <v>151</v>
      </c>
      <c r="LQ125" s="18">
        <v>370</v>
      </c>
      <c r="LR125" s="25">
        <v>9361</v>
      </c>
      <c r="LS125" s="23">
        <f t="shared" si="301"/>
        <v>0.17665597282506132</v>
      </c>
      <c r="LT125" s="23">
        <f t="shared" si="302"/>
        <v>0.82334402717493871</v>
      </c>
      <c r="LU125" s="17">
        <f t="shared" si="303"/>
        <v>0.7620871862615588</v>
      </c>
      <c r="LV125" s="25">
        <v>52990</v>
      </c>
      <c r="LW125" s="25">
        <v>1483</v>
      </c>
      <c r="LX125" s="25">
        <v>31993</v>
      </c>
      <c r="LY125" s="25">
        <v>7541</v>
      </c>
      <c r="LZ125" s="18">
        <v>864</v>
      </c>
      <c r="MA125" s="18">
        <v>151</v>
      </c>
      <c r="MB125" s="25">
        <v>3686</v>
      </c>
      <c r="MC125" s="18">
        <v>823</v>
      </c>
      <c r="MD125" s="25">
        <v>5960</v>
      </c>
      <c r="ME125" s="18">
        <v>29</v>
      </c>
      <c r="MF125" s="18">
        <v>460</v>
      </c>
      <c r="MG125" s="17">
        <f t="shared" si="304"/>
        <v>8.7941120966220046E-2</v>
      </c>
      <c r="MH125" s="17">
        <f t="shared" si="305"/>
        <v>0.88652575957727875</v>
      </c>
      <c r="MI125" s="25">
        <v>52990</v>
      </c>
      <c r="MJ125" s="25">
        <v>2335</v>
      </c>
      <c r="MK125" s="25">
        <v>34163</v>
      </c>
      <c r="ML125" s="25">
        <v>7481</v>
      </c>
      <c r="MM125" s="25">
        <v>1212</v>
      </c>
      <c r="MN125" s="18">
        <v>168</v>
      </c>
      <c r="MO125" s="25">
        <v>6213</v>
      </c>
      <c r="MP125" s="18">
        <v>822</v>
      </c>
      <c r="MQ125" s="18">
        <v>121</v>
      </c>
      <c r="MR125" s="18">
        <v>4</v>
      </c>
      <c r="MS125" s="18">
        <v>471</v>
      </c>
      <c r="MT125" s="17">
        <f t="shared" si="306"/>
        <v>0.84774485752028683</v>
      </c>
      <c r="MU125" s="69">
        <f t="shared" si="307"/>
        <v>0.82430647291941872</v>
      </c>
      <c r="MV125" s="27">
        <v>52990</v>
      </c>
      <c r="MW125" s="25">
        <v>25674</v>
      </c>
      <c r="MX125" s="18">
        <v>61</v>
      </c>
      <c r="MY125" s="25">
        <v>8043</v>
      </c>
      <c r="MZ125" s="25">
        <v>9969</v>
      </c>
      <c r="NA125" s="25">
        <v>5728</v>
      </c>
      <c r="NB125" s="18">
        <v>125</v>
      </c>
      <c r="NC125" s="25">
        <v>2300</v>
      </c>
      <c r="ND125" s="25">
        <v>1090</v>
      </c>
      <c r="NE125" s="17">
        <f t="shared" si="308"/>
        <v>0.48450651066238914</v>
      </c>
      <c r="NF125" s="10">
        <f t="shared" si="309"/>
        <v>119789.38969616909</v>
      </c>
      <c r="NG125" s="17">
        <f t="shared" si="310"/>
        <v>0.63600679373466695</v>
      </c>
      <c r="NH125" s="25">
        <v>52990</v>
      </c>
      <c r="NI125" s="25">
        <v>14624</v>
      </c>
      <c r="NJ125" s="18">
        <v>23</v>
      </c>
      <c r="NK125" s="18">
        <v>6</v>
      </c>
      <c r="NL125" s="18">
        <v>67</v>
      </c>
      <c r="NM125" s="25">
        <v>23978</v>
      </c>
      <c r="NN125" s="25">
        <v>13796</v>
      </c>
      <c r="NO125" s="18">
        <v>287</v>
      </c>
      <c r="NP125" s="18">
        <v>5</v>
      </c>
      <c r="NQ125" s="32">
        <v>204</v>
      </c>
      <c r="NR125" s="27">
        <v>52990</v>
      </c>
      <c r="NS125" s="37">
        <f t="shared" si="311"/>
        <v>1.707661822985469</v>
      </c>
      <c r="NT125" s="37">
        <f t="shared" si="312"/>
        <v>0.46078969844334727</v>
      </c>
      <c r="NU125" s="37">
        <f t="shared" si="313"/>
        <v>0.58559603929759418</v>
      </c>
      <c r="NV125" s="17">
        <f t="shared" si="314"/>
        <v>0.11891184879614411</v>
      </c>
      <c r="NW125" s="10">
        <f t="shared" si="315"/>
        <v>20271</v>
      </c>
      <c r="NX125" s="17">
        <f t="shared" si="316"/>
        <v>0.38254387620305719</v>
      </c>
      <c r="NY125" s="19">
        <f t="shared" si="317"/>
        <v>0.36531564814647949</v>
      </c>
      <c r="NZ125" s="25">
        <v>18331</v>
      </c>
      <c r="OA125" s="25">
        <v>32719</v>
      </c>
      <c r="OB125" s="25">
        <v>1482</v>
      </c>
      <c r="OC125" s="25">
        <v>30026</v>
      </c>
      <c r="OD125" s="25">
        <v>1723</v>
      </c>
      <c r="OE125" s="25">
        <v>6208</v>
      </c>
      <c r="OF125" s="17">
        <f t="shared" si="318"/>
        <v>0.56663521419135687</v>
      </c>
      <c r="OG125" s="17">
        <f t="shared" si="319"/>
        <v>0.34593319494244196</v>
      </c>
      <c r="OH125" s="17">
        <f t="shared" si="320"/>
        <v>0.61745612379694281</v>
      </c>
      <c r="OI125" s="69">
        <f t="shared" si="321"/>
        <v>0.11715418003396867</v>
      </c>
      <c r="OJ125" s="27">
        <v>52990</v>
      </c>
      <c r="OK125" s="25">
        <v>2270</v>
      </c>
      <c r="OL125" s="25">
        <v>36322</v>
      </c>
      <c r="OM125" s="25">
        <v>26629</v>
      </c>
      <c r="ON125" s="25">
        <v>1499</v>
      </c>
      <c r="OO125" s="25">
        <v>2394</v>
      </c>
      <c r="OP125" s="18">
        <v>700</v>
      </c>
      <c r="OQ125" s="25">
        <v>6581</v>
      </c>
      <c r="OR125" s="69">
        <f t="shared" si="322"/>
        <v>0.76978675221739956</v>
      </c>
      <c r="OS125" s="85">
        <v>42806</v>
      </c>
      <c r="OT125" s="22">
        <v>42777</v>
      </c>
      <c r="OU125" s="38">
        <f t="shared" si="441"/>
        <v>0.77070121072355147</v>
      </c>
      <c r="OV125" s="39">
        <v>1.0002774855646726</v>
      </c>
      <c r="OW125" s="22">
        <v>4278887</v>
      </c>
      <c r="OX125" s="36">
        <f t="shared" si="442"/>
        <v>175083498.266</v>
      </c>
      <c r="OY125" s="36">
        <f t="shared" si="443"/>
        <v>2898329.170404484</v>
      </c>
      <c r="OZ125" s="22"/>
      <c r="PA125" s="22"/>
      <c r="PB125" s="38">
        <f t="shared" si="444"/>
        <v>0</v>
      </c>
      <c r="PC125" s="39">
        <v>0</v>
      </c>
      <c r="PD125" s="22"/>
      <c r="PE125" s="40">
        <f t="shared" si="327"/>
        <v>0</v>
      </c>
      <c r="PF125" s="36">
        <f t="shared" si="328"/>
        <v>0</v>
      </c>
      <c r="PG125" s="22">
        <v>4354</v>
      </c>
      <c r="PH125" s="22">
        <v>4354</v>
      </c>
      <c r="PI125" s="38">
        <f t="shared" si="445"/>
        <v>7.8444796771403869E-2</v>
      </c>
      <c r="PJ125" s="39">
        <v>0.1057762976573266</v>
      </c>
      <c r="PK125" s="22">
        <v>46055</v>
      </c>
      <c r="PL125" s="41">
        <f t="shared" si="330"/>
        <v>1884478.49</v>
      </c>
      <c r="PM125" s="36">
        <f t="shared" si="331"/>
        <v>355924.8092915967</v>
      </c>
      <c r="PN125" s="22">
        <v>3480</v>
      </c>
      <c r="PO125" s="22">
        <v>3480</v>
      </c>
      <c r="PP125" s="38">
        <f t="shared" si="446"/>
        <v>6.2698183914672814E-2</v>
      </c>
      <c r="PQ125" s="39">
        <v>0.59355747126436786</v>
      </c>
      <c r="PR125" s="22">
        <v>206558</v>
      </c>
      <c r="PS125" s="41">
        <f t="shared" si="333"/>
        <v>8451940.243999999</v>
      </c>
      <c r="PT125" s="36">
        <f t="shared" si="334"/>
        <v>456291.85973573988</v>
      </c>
      <c r="PU125" s="22">
        <v>839</v>
      </c>
      <c r="PV125" s="22">
        <v>839</v>
      </c>
      <c r="PW125" s="38">
        <f t="shared" si="447"/>
        <v>1.5116027673681176E-2</v>
      </c>
      <c r="PX125" s="39">
        <v>0.21517282479141836</v>
      </c>
      <c r="PY125" s="22">
        <v>18053</v>
      </c>
      <c r="PZ125" s="36">
        <f t="shared" si="336"/>
        <v>128003.48030189596</v>
      </c>
      <c r="QA125" s="22">
        <v>611</v>
      </c>
      <c r="QB125" s="22">
        <v>611</v>
      </c>
      <c r="QC125" s="39">
        <v>4.0091489361702131</v>
      </c>
      <c r="QD125" s="22">
        <v>244959</v>
      </c>
      <c r="QE125" s="22">
        <f t="shared" si="337"/>
        <v>394.65616666666642</v>
      </c>
      <c r="QF125" s="22"/>
      <c r="QG125" s="22">
        <v>10</v>
      </c>
      <c r="QH125" s="22">
        <v>10</v>
      </c>
      <c r="QI125" s="38">
        <f t="shared" si="448"/>
        <v>1.8016719515710579E-4</v>
      </c>
      <c r="QJ125" s="39">
        <v>0.22</v>
      </c>
      <c r="QK125" s="22">
        <v>220</v>
      </c>
      <c r="QL125" s="42">
        <f t="shared" si="339"/>
        <v>54.806400000000004</v>
      </c>
      <c r="QM125" s="22">
        <f t="shared" si="449"/>
        <v>3433</v>
      </c>
      <c r="QN125" s="22">
        <v>2511</v>
      </c>
      <c r="QO125" s="22">
        <v>2511</v>
      </c>
      <c r="QP125" s="38">
        <f t="shared" si="450"/>
        <v>4.5239982703949265E-2</v>
      </c>
      <c r="QQ125" s="39">
        <v>8.0736758263639991E-2</v>
      </c>
      <c r="QR125" s="22">
        <v>20273</v>
      </c>
      <c r="QS125" s="36">
        <f t="shared" si="342"/>
        <v>590393.1527083629</v>
      </c>
      <c r="QT125" s="22">
        <v>682</v>
      </c>
      <c r="QU125" s="22">
        <v>682</v>
      </c>
      <c r="QV125" s="38">
        <f t="shared" si="451"/>
        <v>1.2287402709714615E-2</v>
      </c>
      <c r="QW125" s="39">
        <v>0.12800586510263931</v>
      </c>
      <c r="QX125" s="22">
        <v>8730</v>
      </c>
      <c r="QY125" s="36">
        <f t="shared" si="344"/>
        <v>160353.69579733312</v>
      </c>
      <c r="QZ125" s="22">
        <v>240</v>
      </c>
      <c r="RA125" s="22">
        <v>240</v>
      </c>
      <c r="RB125" s="38">
        <f t="shared" si="452"/>
        <v>4.3240126837705388E-3</v>
      </c>
      <c r="RC125" s="39">
        <v>0.13250000000000001</v>
      </c>
      <c r="RD125" s="22">
        <v>3180</v>
      </c>
      <c r="RE125" s="36">
        <f t="shared" si="346"/>
        <v>25932.295987535665</v>
      </c>
      <c r="RF125" s="10">
        <f t="shared" si="453"/>
        <v>55533</v>
      </c>
      <c r="RG125" s="10">
        <f t="shared" si="454"/>
        <v>55504</v>
      </c>
      <c r="RH125" s="17">
        <f t="shared" si="455"/>
        <v>7.1386587748372046E-2</v>
      </c>
      <c r="RI125" s="17">
        <f t="shared" si="456"/>
        <v>1.6309516925178858E-3</v>
      </c>
      <c r="RJ125" s="17">
        <f t="shared" si="457"/>
        <v>0.62798510957070031</v>
      </c>
      <c r="RK125" s="17">
        <f t="shared" si="458"/>
        <v>0</v>
      </c>
      <c r="RL125" s="17">
        <f t="shared" si="459"/>
        <v>9.8865407165735331E-2</v>
      </c>
      <c r="RM125" s="17">
        <f t="shared" si="460"/>
        <v>2.7734696398062638E-2</v>
      </c>
      <c r="RN125" s="17">
        <f t="shared" si="461"/>
        <v>0.12792132532055023</v>
      </c>
      <c r="RO125" s="17">
        <f t="shared" si="462"/>
        <v>3.4744063667309935E-2</v>
      </c>
      <c r="RP125" s="17">
        <f t="shared" si="463"/>
        <v>5.6187875081420468E-3</v>
      </c>
      <c r="RQ125" s="17">
        <f t="shared" si="464"/>
        <v>1.1874980751193417E-5</v>
      </c>
      <c r="RR125" s="36">
        <f t="shared" si="465"/>
        <v>4615283.2706269482</v>
      </c>
      <c r="RS125" s="36">
        <f t="shared" si="466"/>
        <v>17.500363145803199</v>
      </c>
      <c r="RT125" s="10">
        <f t="shared" si="467"/>
        <v>29</v>
      </c>
      <c r="RU125" s="17">
        <f t="shared" si="468"/>
        <v>5.222120180793402E-4</v>
      </c>
      <c r="RV125" s="37">
        <f t="shared" si="469"/>
        <v>4.7489780851025518</v>
      </c>
      <c r="RW125" s="36">
        <f t="shared" si="470"/>
        <v>0.21046165513318799</v>
      </c>
      <c r="RX125" s="85">
        <v>0.63750669999999998</v>
      </c>
      <c r="RY125" s="93">
        <v>246</v>
      </c>
      <c r="RZ125" s="43" t="b">
        <v>0</v>
      </c>
      <c r="SA125" s="18" t="b">
        <v>0</v>
      </c>
      <c r="SB125" s="18" t="b">
        <v>0</v>
      </c>
      <c r="SC125" s="18" t="b">
        <v>0</v>
      </c>
      <c r="SD125" s="18" t="b">
        <v>0</v>
      </c>
      <c r="SE125" s="32" t="b">
        <v>0</v>
      </c>
      <c r="SF125" s="43" t="b">
        <v>0</v>
      </c>
      <c r="SG125" s="18" t="b">
        <v>0</v>
      </c>
      <c r="SH125" s="18"/>
      <c r="SI125" s="18"/>
      <c r="SJ125" s="18"/>
      <c r="SK125" s="18"/>
      <c r="SL125" s="18"/>
      <c r="SM125" s="18"/>
      <c r="SN125" s="18"/>
      <c r="SO125" s="18"/>
      <c r="SP125" s="18"/>
      <c r="SQ125" s="17">
        <f t="shared" si="365"/>
        <v>0</v>
      </c>
      <c r="SR125" s="17">
        <f t="shared" si="366"/>
        <v>0</v>
      </c>
      <c r="SS125" s="17">
        <f t="shared" si="367"/>
        <v>0</v>
      </c>
      <c r="ST125" s="17">
        <f t="shared" si="368"/>
        <v>0</v>
      </c>
      <c r="SU125" s="17">
        <f t="shared" si="369"/>
        <v>0</v>
      </c>
      <c r="SV125" s="17">
        <f t="shared" si="439"/>
        <v>0</v>
      </c>
      <c r="SW125" s="17">
        <f t="shared" si="370"/>
        <v>0</v>
      </c>
      <c r="SX125" s="17">
        <f t="shared" si="371"/>
        <v>0</v>
      </c>
      <c r="SY125" s="17">
        <f t="shared" si="372"/>
        <v>0</v>
      </c>
      <c r="SZ125" s="17">
        <f t="shared" si="373"/>
        <v>0</v>
      </c>
      <c r="TA125" s="17">
        <f t="shared" si="374"/>
        <v>0</v>
      </c>
      <c r="TB125" s="24">
        <f t="shared" si="375"/>
        <v>620</v>
      </c>
      <c r="TC125" s="69">
        <f t="shared" si="376"/>
        <v>1</v>
      </c>
      <c r="TD125" s="17">
        <f t="shared" si="398"/>
        <v>2.6014568158168575E-6</v>
      </c>
      <c r="TE125" s="95">
        <v>8</v>
      </c>
      <c r="TF125" s="71"/>
      <c r="TG125" s="71">
        <v>8</v>
      </c>
      <c r="TH125" s="71"/>
      <c r="TI125" s="71"/>
      <c r="TJ125" s="71"/>
      <c r="TK125" s="71">
        <v>74</v>
      </c>
      <c r="TL125" s="71"/>
      <c r="TM125" s="71">
        <v>17</v>
      </c>
      <c r="TN125" s="71"/>
      <c r="TO125" s="71">
        <v>7</v>
      </c>
      <c r="TP125" s="71"/>
      <c r="TQ125" s="71"/>
      <c r="TR125" s="72">
        <v>8</v>
      </c>
      <c r="TS125" s="72"/>
      <c r="TT125" s="72"/>
      <c r="TU125" s="72">
        <v>8</v>
      </c>
      <c r="TV125" s="72">
        <v>3</v>
      </c>
      <c r="TW125" s="72"/>
      <c r="TX125" s="72"/>
      <c r="TY125" s="72">
        <v>2</v>
      </c>
      <c r="TZ125" s="72">
        <v>104</v>
      </c>
      <c r="UA125" s="72"/>
      <c r="UB125" s="72">
        <v>60</v>
      </c>
      <c r="UC125" s="72"/>
      <c r="UD125" s="72"/>
      <c r="UE125" s="72"/>
      <c r="UF125" s="72"/>
      <c r="UG125" s="72">
        <v>12</v>
      </c>
      <c r="UH125" s="72"/>
      <c r="UI125" s="72"/>
      <c r="UJ125" s="73">
        <v>8</v>
      </c>
      <c r="UK125" s="73"/>
      <c r="UL125" s="73"/>
      <c r="UM125" s="73">
        <v>8</v>
      </c>
      <c r="UN125" s="73">
        <v>5</v>
      </c>
      <c r="UO125" s="73"/>
      <c r="UP125" s="73">
        <v>1</v>
      </c>
      <c r="UQ125" s="73">
        <v>4</v>
      </c>
      <c r="UR125" s="73">
        <v>124</v>
      </c>
      <c r="US125" s="73">
        <v>81</v>
      </c>
      <c r="UT125" s="73"/>
      <c r="UU125" s="73"/>
      <c r="UV125" s="73"/>
      <c r="UW125" s="73"/>
      <c r="UX125" s="73"/>
      <c r="UY125" s="73">
        <v>83</v>
      </c>
      <c r="UZ125" s="73"/>
      <c r="VA125" s="73"/>
      <c r="VB125" s="73">
        <v>23</v>
      </c>
      <c r="VC125" s="73"/>
      <c r="VD125" s="73"/>
      <c r="VE125" s="73">
        <v>8</v>
      </c>
      <c r="VF125" s="73">
        <v>2</v>
      </c>
      <c r="VG125" s="73"/>
      <c r="VH125" s="73">
        <v>1</v>
      </c>
      <c r="VI125" s="73">
        <v>4</v>
      </c>
      <c r="VJ125" s="73">
        <v>128</v>
      </c>
      <c r="VK125" s="73">
        <v>80</v>
      </c>
      <c r="VL125" s="73"/>
      <c r="VM125" s="73"/>
      <c r="VN125" s="73"/>
      <c r="VO125" s="73"/>
      <c r="VP125" s="73">
        <v>17</v>
      </c>
      <c r="VQ125" s="73"/>
      <c r="VR125" s="73"/>
      <c r="VS125" s="73">
        <v>2</v>
      </c>
      <c r="VT125" s="73"/>
      <c r="VU125" s="73"/>
      <c r="VV125" s="73"/>
      <c r="VW125" s="73">
        <v>4</v>
      </c>
      <c r="VX125" s="73"/>
      <c r="VY125" s="73">
        <v>1</v>
      </c>
      <c r="VZ125" s="73">
        <v>7</v>
      </c>
      <c r="WA125" s="73">
        <v>25</v>
      </c>
      <c r="WB125" s="73">
        <v>6</v>
      </c>
      <c r="WC125" s="73">
        <v>69</v>
      </c>
      <c r="WD125" s="73"/>
      <c r="WE125" s="73"/>
      <c r="WF125" s="73"/>
      <c r="WG125" s="73"/>
      <c r="WH125" s="73"/>
      <c r="WI125" s="73"/>
      <c r="WJ125" s="73">
        <v>21</v>
      </c>
      <c r="WK125" s="73"/>
      <c r="WL125" s="73"/>
      <c r="WM125" s="73"/>
      <c r="WN125" s="73"/>
      <c r="WO125" s="22">
        <f t="shared" si="377"/>
        <v>49</v>
      </c>
      <c r="WP125" s="22">
        <f t="shared" si="378"/>
        <v>0</v>
      </c>
      <c r="WQ125" s="22">
        <f t="shared" si="379"/>
        <v>0</v>
      </c>
      <c r="WR125" s="22">
        <f t="shared" si="380"/>
        <v>32</v>
      </c>
      <c r="WS125" s="22">
        <f t="shared" si="381"/>
        <v>14</v>
      </c>
      <c r="WT125" s="22">
        <f t="shared" si="382"/>
        <v>0</v>
      </c>
      <c r="WU125" s="22">
        <f t="shared" si="383"/>
        <v>3</v>
      </c>
      <c r="WV125" s="22">
        <f t="shared" si="384"/>
        <v>10</v>
      </c>
      <c r="WW125" s="22">
        <f t="shared" si="385"/>
        <v>455</v>
      </c>
      <c r="WX125" s="22">
        <f t="shared" si="386"/>
        <v>0</v>
      </c>
      <c r="WY125" s="22">
        <f t="shared" si="387"/>
        <v>313</v>
      </c>
      <c r="WZ125" s="22">
        <f t="shared" si="388"/>
        <v>0</v>
      </c>
      <c r="XA125" s="22">
        <f t="shared" si="389"/>
        <v>0</v>
      </c>
      <c r="XB125" s="22">
        <f t="shared" si="390"/>
        <v>0</v>
      </c>
      <c r="XC125" s="22">
        <f t="shared" si="391"/>
        <v>0</v>
      </c>
      <c r="XD125" s="22">
        <f t="shared" si="392"/>
        <v>0</v>
      </c>
      <c r="XE125" s="22">
        <f t="shared" si="393"/>
        <v>140</v>
      </c>
      <c r="XF125" s="22">
        <f t="shared" si="394"/>
        <v>0</v>
      </c>
      <c r="XG125" s="93">
        <f t="shared" si="395"/>
        <v>0</v>
      </c>
    </row>
    <row r="126" spans="1:631" ht="17.100000000000001" customHeight="1" x14ac:dyDescent="0.2">
      <c r="A126" s="101"/>
      <c r="B126" s="27" t="s">
        <v>331</v>
      </c>
      <c r="C126" s="535" t="s">
        <v>332</v>
      </c>
      <c r="D126" s="25" t="s">
        <v>348</v>
      </c>
      <c r="E126" s="535" t="s">
        <v>349</v>
      </c>
      <c r="F126" s="25" t="s">
        <v>350</v>
      </c>
      <c r="G126" s="535" t="s">
        <v>349</v>
      </c>
      <c r="H126" s="25">
        <v>37</v>
      </c>
      <c r="I126" s="28">
        <v>21</v>
      </c>
      <c r="J126" s="17">
        <f t="shared" si="228"/>
        <v>0.87699973773931283</v>
      </c>
      <c r="K126" s="17">
        <f t="shared" si="229"/>
        <v>0.73829193361058043</v>
      </c>
      <c r="L126" s="17">
        <f t="shared" si="230"/>
        <v>6.4516129032258063E-2</v>
      </c>
      <c r="M126" s="17">
        <f t="shared" si="231"/>
        <v>0.16425303498867641</v>
      </c>
      <c r="N126" s="17">
        <f t="shared" si="232"/>
        <v>0.52420800081924646</v>
      </c>
      <c r="O126" s="17">
        <f t="shared" si="233"/>
        <v>0.64338166423138887</v>
      </c>
      <c r="P126" s="17">
        <f t="shared" si="234"/>
        <v>0.7917558043693681</v>
      </c>
      <c r="Q126" s="17">
        <f t="shared" si="235"/>
        <v>0.650768532760853</v>
      </c>
      <c r="R126" s="69">
        <f t="shared" si="236"/>
        <v>0.93375412004753466</v>
      </c>
      <c r="S126" s="422">
        <f t="shared" si="237"/>
        <v>0.59865877306657989</v>
      </c>
      <c r="T126" s="17">
        <f t="shared" si="396"/>
        <v>0.40134122693342011</v>
      </c>
      <c r="U126" s="10">
        <f t="shared" si="238"/>
        <v>102545.8942113043</v>
      </c>
      <c r="V126" s="32">
        <v>6</v>
      </c>
      <c r="W126" s="550">
        <f t="shared" si="239"/>
        <v>-0.93548387096774199</v>
      </c>
      <c r="X126" s="550">
        <f t="shared" si="240"/>
        <v>0.48754766195546878</v>
      </c>
      <c r="Y126" s="550">
        <f t="shared" si="241"/>
        <v>0.51245233804453116</v>
      </c>
      <c r="Z126" s="551">
        <f t="shared" si="242"/>
        <v>130935.67198908207</v>
      </c>
      <c r="AA126" s="426">
        <f t="shared" si="243"/>
        <v>0.62144042456596271</v>
      </c>
      <c r="AB126" s="59">
        <f t="shared" si="244"/>
        <v>0.95350734573372231</v>
      </c>
      <c r="AC126" s="59">
        <f t="shared" si="245"/>
        <v>8.7505760326528223E-2</v>
      </c>
      <c r="AD126" s="59">
        <f t="shared" si="246"/>
        <v>0.52420800081924646</v>
      </c>
      <c r="AE126" s="59">
        <f t="shared" si="247"/>
        <v>0.34923146723914705</v>
      </c>
      <c r="AF126" s="59">
        <f t="shared" si="248"/>
        <v>4.9436139522685552E-2</v>
      </c>
      <c r="AG126" s="59">
        <f t="shared" si="249"/>
        <v>0.23547263122400811</v>
      </c>
      <c r="AH126" s="59">
        <f t="shared" si="250"/>
        <v>0.64338166423138887</v>
      </c>
      <c r="AI126" s="59">
        <f t="shared" si="251"/>
        <v>0.95743883706118171</v>
      </c>
      <c r="AJ126" s="59">
        <f t="shared" si="252"/>
        <v>0.79656063841744407</v>
      </c>
      <c r="AK126" s="59">
        <f t="shared" si="253"/>
        <v>0.20824419563063187</v>
      </c>
      <c r="AL126" s="35">
        <f t="shared" si="254"/>
        <v>6.4516129032258063E-2</v>
      </c>
      <c r="AM126" s="27">
        <v>255508</v>
      </c>
      <c r="AN126" s="25">
        <v>128027</v>
      </c>
      <c r="AO126" s="25">
        <v>127481</v>
      </c>
      <c r="AP126" s="17">
        <f t="shared" si="255"/>
        <v>4.9626450773180173E-3</v>
      </c>
      <c r="AQ126" s="63">
        <v>100.42829911908441</v>
      </c>
      <c r="AR126" s="58">
        <v>1992.1415535799999</v>
      </c>
      <c r="AS126" s="24">
        <f t="shared" si="256"/>
        <v>128.25795413023565</v>
      </c>
      <c r="AT126" s="17">
        <f t="shared" si="471"/>
        <v>0.11076485981901811</v>
      </c>
      <c r="AU126" s="25">
        <v>229770</v>
      </c>
      <c r="AV126" s="25">
        <v>110994</v>
      </c>
      <c r="AW126" s="25">
        <v>118776</v>
      </c>
      <c r="AX126" s="25">
        <v>25738</v>
      </c>
      <c r="AY126" s="25">
        <v>17033</v>
      </c>
      <c r="AZ126" s="25">
        <v>8705</v>
      </c>
      <c r="BA126" s="25">
        <v>158783</v>
      </c>
      <c r="BB126" s="25">
        <v>79153</v>
      </c>
      <c r="BC126" s="25">
        <v>79630</v>
      </c>
      <c r="BD126" s="63">
        <v>99.400979530327774</v>
      </c>
      <c r="BE126" s="25">
        <v>96725</v>
      </c>
      <c r="BF126" s="25">
        <v>48874</v>
      </c>
      <c r="BG126" s="25">
        <v>47851</v>
      </c>
      <c r="BH126" s="63">
        <v>102.13788635556205</v>
      </c>
      <c r="BI126" s="17">
        <v>0.62144042456596271</v>
      </c>
      <c r="BJ126" s="25">
        <v>63118</v>
      </c>
      <c r="BK126" s="25">
        <v>180734</v>
      </c>
      <c r="BL126" s="25">
        <v>11656</v>
      </c>
      <c r="BM126" s="17">
        <v>0.4137240364292275</v>
      </c>
      <c r="BN126" s="10">
        <f t="shared" si="258"/>
        <v>149798.19890004094</v>
      </c>
      <c r="BO126" s="29">
        <v>0.34923146723914705</v>
      </c>
      <c r="BP126" s="30">
        <f t="shared" si="259"/>
        <v>0.650768532760853</v>
      </c>
      <c r="BQ126" s="31">
        <v>6.4492569190080449</v>
      </c>
      <c r="BR126" s="25">
        <v>192390</v>
      </c>
      <c r="BS126" s="25">
        <v>71602</v>
      </c>
      <c r="BT126" s="25">
        <v>104967</v>
      </c>
      <c r="BU126" s="25">
        <v>10720</v>
      </c>
      <c r="BV126" s="25">
        <v>2858</v>
      </c>
      <c r="BW126" s="18">
        <v>2243</v>
      </c>
      <c r="BX126" s="25">
        <v>53382</v>
      </c>
      <c r="BY126" s="25">
        <v>41312</v>
      </c>
      <c r="BZ126" s="25">
        <v>12070</v>
      </c>
      <c r="CA126" s="59">
        <v>0.22610617811247236</v>
      </c>
      <c r="CB126" s="25">
        <v>229770</v>
      </c>
      <c r="CC126" s="25">
        <v>25738</v>
      </c>
      <c r="CD126" s="17">
        <f t="shared" si="260"/>
        <v>0.11201636419027723</v>
      </c>
      <c r="CE126" s="25">
        <v>2863</v>
      </c>
      <c r="CF126" s="25">
        <v>7042</v>
      </c>
      <c r="CG126" s="25">
        <v>11585</v>
      </c>
      <c r="CH126" s="25">
        <v>11954</v>
      </c>
      <c r="CI126" s="25">
        <v>8331</v>
      </c>
      <c r="CJ126" s="25">
        <v>5155</v>
      </c>
      <c r="CK126" s="25">
        <v>2866</v>
      </c>
      <c r="CL126" s="25">
        <v>1789</v>
      </c>
      <c r="CM126" s="25">
        <v>1797</v>
      </c>
      <c r="CN126" s="26">
        <v>4.3042598628751261</v>
      </c>
      <c r="CO126" s="27">
        <v>53382</v>
      </c>
      <c r="CP126" s="34">
        <f t="shared" si="261"/>
        <v>4.7864074032445396</v>
      </c>
      <c r="CQ126" s="25">
        <v>6155</v>
      </c>
      <c r="CR126" s="25">
        <v>17374</v>
      </c>
      <c r="CS126" s="25">
        <v>4878</v>
      </c>
      <c r="CT126" s="25">
        <v>4516</v>
      </c>
      <c r="CU126" s="25">
        <v>19013</v>
      </c>
      <c r="CV126" s="18">
        <v>774</v>
      </c>
      <c r="CW126" s="18">
        <v>184</v>
      </c>
      <c r="CX126" s="18">
        <v>488</v>
      </c>
      <c r="CY126" s="25">
        <v>53382</v>
      </c>
      <c r="CZ126" s="25">
        <v>34478</v>
      </c>
      <c r="DA126" s="25">
        <v>7533</v>
      </c>
      <c r="DB126" s="25">
        <v>2727</v>
      </c>
      <c r="DC126" s="25">
        <v>6267</v>
      </c>
      <c r="DD126" s="25">
        <v>1207</v>
      </c>
      <c r="DE126" s="25">
        <v>1170</v>
      </c>
      <c r="DF126" s="25">
        <v>53382</v>
      </c>
      <c r="DG126" s="25">
        <v>2354</v>
      </c>
      <c r="DH126" s="18">
        <v>225</v>
      </c>
      <c r="DI126" s="18">
        <v>60</v>
      </c>
      <c r="DJ126" s="25">
        <v>49554</v>
      </c>
      <c r="DK126" s="18">
        <v>876</v>
      </c>
      <c r="DL126" s="18">
        <v>313</v>
      </c>
      <c r="DM126" s="25">
        <f t="shared" si="262"/>
        <v>11100.686186354949</v>
      </c>
      <c r="DN126" s="17">
        <f t="shared" si="263"/>
        <v>0.9282904349780825</v>
      </c>
      <c r="DO126" s="17">
        <f t="shared" si="264"/>
        <v>1.641002585141059E-2</v>
      </c>
      <c r="DP126" s="23">
        <f t="shared" si="265"/>
        <v>4.9436139522685552E-2</v>
      </c>
      <c r="DQ126" s="23">
        <f t="shared" si="266"/>
        <v>0.95056386047731445</v>
      </c>
      <c r="DR126" s="25">
        <v>53382</v>
      </c>
      <c r="DS126" s="18">
        <v>442</v>
      </c>
      <c r="DT126" s="25">
        <v>21353</v>
      </c>
      <c r="DU126" s="18">
        <v>56</v>
      </c>
      <c r="DV126" s="25">
        <v>3451</v>
      </c>
      <c r="DW126" s="18">
        <v>253</v>
      </c>
      <c r="DX126" s="25">
        <v>27406</v>
      </c>
      <c r="DY126" s="18">
        <v>421</v>
      </c>
      <c r="DZ126" s="17">
        <f t="shared" si="267"/>
        <v>0.47397999325615375</v>
      </c>
      <c r="EA126" s="17">
        <f t="shared" si="268"/>
        <v>0.5260200067438463</v>
      </c>
      <c r="EB126" s="25">
        <v>53382</v>
      </c>
      <c r="EC126" s="25">
        <v>6165</v>
      </c>
      <c r="ED126" s="25">
        <v>6405</v>
      </c>
      <c r="EE126" s="25">
        <v>9542</v>
      </c>
      <c r="EF126" s="17">
        <f t="shared" si="407"/>
        <v>0.17874939118054775</v>
      </c>
      <c r="EG126" s="25">
        <v>30752</v>
      </c>
      <c r="EH126" s="18">
        <v>518</v>
      </c>
      <c r="EI126" s="17">
        <f t="shared" si="270"/>
        <v>0.23547263122400811</v>
      </c>
      <c r="EJ126" s="17">
        <f t="shared" si="271"/>
        <v>0.57607433217189319</v>
      </c>
      <c r="EK126" s="69">
        <f t="shared" si="272"/>
        <v>0.73829193361058043</v>
      </c>
      <c r="EL126" s="27">
        <v>170371</v>
      </c>
      <c r="EM126" s="25">
        <v>162450</v>
      </c>
      <c r="EN126" s="25">
        <v>7921</v>
      </c>
      <c r="EO126" s="59">
        <v>0.95350734573372231</v>
      </c>
      <c r="EP126" s="25">
        <v>81173</v>
      </c>
      <c r="EQ126" s="25">
        <v>79161</v>
      </c>
      <c r="ER126" s="25">
        <v>2012</v>
      </c>
      <c r="ES126" s="59">
        <v>0.97521343303807906</v>
      </c>
      <c r="ET126" s="25">
        <v>89198</v>
      </c>
      <c r="EU126" s="25">
        <v>83289</v>
      </c>
      <c r="EV126" s="25">
        <v>5909</v>
      </c>
      <c r="EW126" s="59">
        <v>0.93375412004753466</v>
      </c>
      <c r="EX126" s="25">
        <v>106070</v>
      </c>
      <c r="EY126" s="25">
        <v>101997</v>
      </c>
      <c r="EZ126" s="25">
        <v>4073</v>
      </c>
      <c r="FA126" s="59">
        <v>0.96160082964080329</v>
      </c>
      <c r="FB126" s="25">
        <v>64301</v>
      </c>
      <c r="FC126" s="25">
        <v>60453</v>
      </c>
      <c r="FD126" s="25">
        <v>3848</v>
      </c>
      <c r="FE126" s="59">
        <v>0.9401564516881542</v>
      </c>
      <c r="FF126" s="25">
        <v>104814</v>
      </c>
      <c r="FG126" s="25">
        <v>41108</v>
      </c>
      <c r="FH126" s="25">
        <v>59280</v>
      </c>
      <c r="FI126" s="25">
        <v>4426</v>
      </c>
      <c r="FJ126" s="23">
        <f t="shared" si="273"/>
        <v>4.2227183391531663E-2</v>
      </c>
      <c r="FK126" s="23">
        <f t="shared" si="274"/>
        <v>0.56557330127654704</v>
      </c>
      <c r="FL126" s="36">
        <f t="shared" si="275"/>
        <v>9.287844554902847</v>
      </c>
      <c r="FM126" s="25">
        <v>52598</v>
      </c>
      <c r="FN126" s="25">
        <v>21250</v>
      </c>
      <c r="FO126" s="17">
        <f t="shared" si="276"/>
        <v>0.40400775694893343</v>
      </c>
      <c r="FP126" s="25">
        <v>29136</v>
      </c>
      <c r="FQ126" s="17">
        <f t="shared" si="277"/>
        <v>0.5539374120688999</v>
      </c>
      <c r="FR126" s="25">
        <v>2212</v>
      </c>
      <c r="FS126" s="17">
        <f t="shared" si="278"/>
        <v>4.205483098216662E-2</v>
      </c>
      <c r="FT126" s="25">
        <v>52216</v>
      </c>
      <c r="FU126" s="25">
        <v>19858</v>
      </c>
      <c r="FV126" s="25">
        <v>30144</v>
      </c>
      <c r="FW126" s="17">
        <f t="shared" si="279"/>
        <v>4.2400796690669526E-2</v>
      </c>
      <c r="FX126" s="17">
        <f t="shared" si="280"/>
        <v>0.57729431591849245</v>
      </c>
      <c r="FY126" s="25">
        <v>2214</v>
      </c>
      <c r="FZ126" s="25">
        <v>136711</v>
      </c>
      <c r="GA126" s="25">
        <v>11963</v>
      </c>
      <c r="GB126" s="25">
        <v>53083</v>
      </c>
      <c r="GC126" s="25">
        <v>28629</v>
      </c>
      <c r="GD126" s="25">
        <v>20687</v>
      </c>
      <c r="GE126" s="18">
        <v>488</v>
      </c>
      <c r="GF126" s="25">
        <v>18038</v>
      </c>
      <c r="GG126" s="18">
        <v>2462</v>
      </c>
      <c r="GH126" s="18">
        <v>233</v>
      </c>
      <c r="GI126" s="18">
        <v>1128</v>
      </c>
      <c r="GJ126" s="10">
        <f t="shared" si="281"/>
        <v>11963</v>
      </c>
      <c r="GK126" s="10">
        <f t="shared" si="400"/>
        <v>124748</v>
      </c>
      <c r="GL126" s="10">
        <f t="shared" si="401"/>
        <v>71665</v>
      </c>
      <c r="GM126" s="10">
        <f t="shared" si="282"/>
        <v>65046</v>
      </c>
      <c r="GN126" s="10">
        <f t="shared" si="402"/>
        <v>43036</v>
      </c>
      <c r="GO126" s="17">
        <f t="shared" si="283"/>
        <v>8.7505760326528223E-2</v>
      </c>
      <c r="GP126" s="17">
        <f t="shared" si="403"/>
        <v>0.91249423967347176</v>
      </c>
      <c r="GQ126" s="17">
        <f t="shared" si="404"/>
        <v>0.52420800081924646</v>
      </c>
      <c r="GR126" s="17">
        <f t="shared" si="405"/>
        <v>0.31479544440461998</v>
      </c>
      <c r="GS126" s="17">
        <f t="shared" si="284"/>
        <v>0.71835112024635905</v>
      </c>
      <c r="GT126" s="25">
        <v>65645</v>
      </c>
      <c r="GU126" s="25">
        <v>4200</v>
      </c>
      <c r="GV126" s="25">
        <v>23500</v>
      </c>
      <c r="GW126" s="25">
        <v>15624</v>
      </c>
      <c r="GX126" s="25">
        <v>11165</v>
      </c>
      <c r="GY126" s="18">
        <v>356</v>
      </c>
      <c r="GZ126" s="25">
        <v>8222</v>
      </c>
      <c r="HA126" s="18">
        <v>1743</v>
      </c>
      <c r="HB126" s="18">
        <v>162</v>
      </c>
      <c r="HC126" s="18">
        <v>673</v>
      </c>
      <c r="HD126" s="23">
        <f t="shared" si="285"/>
        <v>6.3980501180592578E-2</v>
      </c>
      <c r="HE126" s="23">
        <f t="shared" si="286"/>
        <v>0.93601949881940738</v>
      </c>
      <c r="HF126" s="23">
        <f t="shared" si="287"/>
        <v>0.57803336126132987</v>
      </c>
      <c r="HG126" s="23">
        <f t="shared" si="288"/>
        <v>0.3400258968695255</v>
      </c>
      <c r="HH126" s="25">
        <v>71066</v>
      </c>
      <c r="HI126" s="25">
        <v>7763</v>
      </c>
      <c r="HJ126" s="25">
        <v>29583</v>
      </c>
      <c r="HK126" s="25">
        <v>13005</v>
      </c>
      <c r="HL126" s="25">
        <v>9522</v>
      </c>
      <c r="HM126" s="18">
        <v>132</v>
      </c>
      <c r="HN126" s="25">
        <v>9816</v>
      </c>
      <c r="HO126" s="18">
        <v>719</v>
      </c>
      <c r="HP126" s="18">
        <v>71</v>
      </c>
      <c r="HQ126" s="18">
        <v>455</v>
      </c>
      <c r="HR126" s="23">
        <f t="shared" si="289"/>
        <v>0.10923648439478795</v>
      </c>
      <c r="HS126" s="23">
        <f t="shared" si="290"/>
        <v>0.89076351560521205</v>
      </c>
      <c r="HT126" s="80">
        <f t="shared" si="291"/>
        <v>0.47448850364449946</v>
      </c>
      <c r="HU126" s="27">
        <v>215958</v>
      </c>
      <c r="HV126" s="25">
        <v>18456</v>
      </c>
      <c r="HW126" s="25">
        <v>42548</v>
      </c>
      <c r="HX126" s="25">
        <v>3754</v>
      </c>
      <c r="HY126" s="25">
        <v>43850</v>
      </c>
      <c r="HZ126" s="25">
        <v>17973</v>
      </c>
      <c r="IA126" s="25">
        <v>2900</v>
      </c>
      <c r="IB126" s="18">
        <v>861</v>
      </c>
      <c r="IC126" s="25">
        <v>32396</v>
      </c>
      <c r="ID126" s="25">
        <v>32768</v>
      </c>
      <c r="IE126" s="25">
        <v>11607</v>
      </c>
      <c r="IF126" s="18">
        <v>1056</v>
      </c>
      <c r="IG126" s="25">
        <v>7789</v>
      </c>
      <c r="IH126" s="17">
        <f t="shared" si="292"/>
        <v>0.23495772326100445</v>
      </c>
      <c r="II126" s="17">
        <f t="shared" si="293"/>
        <v>8.3224515878087407E-2</v>
      </c>
      <c r="IJ126" s="30">
        <f t="shared" si="294"/>
        <v>12.015690201969621</v>
      </c>
      <c r="IK126" s="17">
        <f t="shared" si="397"/>
        <v>0.16425303498867641</v>
      </c>
      <c r="IL126" s="25">
        <v>108017</v>
      </c>
      <c r="IM126" s="25">
        <v>14768</v>
      </c>
      <c r="IN126" s="25">
        <v>26098</v>
      </c>
      <c r="IO126" s="25">
        <v>2500</v>
      </c>
      <c r="IP126" s="25">
        <v>26844</v>
      </c>
      <c r="IQ126" s="25">
        <v>7430</v>
      </c>
      <c r="IR126" s="25">
        <v>1725</v>
      </c>
      <c r="IS126" s="18">
        <v>501</v>
      </c>
      <c r="IT126" s="25">
        <v>16216</v>
      </c>
      <c r="IU126" s="25">
        <v>928</v>
      </c>
      <c r="IV126" s="25">
        <v>5434</v>
      </c>
      <c r="IW126" s="18">
        <v>573</v>
      </c>
      <c r="IX126" s="25">
        <v>5000</v>
      </c>
      <c r="IY126" s="17">
        <f t="shared" si="295"/>
        <v>0.73474545673366232</v>
      </c>
      <c r="IZ126" s="25">
        <v>107941</v>
      </c>
      <c r="JA126" s="25">
        <v>3688</v>
      </c>
      <c r="JB126" s="25">
        <v>16450</v>
      </c>
      <c r="JC126" s="25">
        <v>1254</v>
      </c>
      <c r="JD126" s="25">
        <v>17006</v>
      </c>
      <c r="JE126" s="25">
        <v>10543</v>
      </c>
      <c r="JF126" s="25">
        <v>1175</v>
      </c>
      <c r="JG126" s="18">
        <v>360</v>
      </c>
      <c r="JH126" s="25">
        <v>16180</v>
      </c>
      <c r="JI126" s="25">
        <v>31840</v>
      </c>
      <c r="JJ126" s="25">
        <v>6173</v>
      </c>
      <c r="JK126" s="18">
        <v>483</v>
      </c>
      <c r="JL126" s="25">
        <v>2789</v>
      </c>
      <c r="JM126" s="80">
        <f t="shared" si="296"/>
        <v>0.46429067731445883</v>
      </c>
      <c r="JN126" s="27">
        <v>215958</v>
      </c>
      <c r="JO126" s="25">
        <v>164992</v>
      </c>
      <c r="JP126" s="18">
        <v>308</v>
      </c>
      <c r="JQ126" s="18">
        <v>551</v>
      </c>
      <c r="JR126" s="18">
        <v>1672</v>
      </c>
      <c r="JS126" s="18">
        <v>1366</v>
      </c>
      <c r="JT126" s="18">
        <v>1884</v>
      </c>
      <c r="JU126" s="18">
        <v>82</v>
      </c>
      <c r="JV126" s="18">
        <v>131</v>
      </c>
      <c r="JW126" s="25">
        <v>44972</v>
      </c>
      <c r="JX126" s="17">
        <f t="shared" si="297"/>
        <v>0.20824419563063187</v>
      </c>
      <c r="JY126" s="17">
        <f t="shared" si="298"/>
        <v>0.7917558043693681</v>
      </c>
      <c r="JZ126" s="25">
        <v>135413</v>
      </c>
      <c r="KA126" s="25">
        <v>103301</v>
      </c>
      <c r="KB126" s="18">
        <v>271</v>
      </c>
      <c r="KC126" s="18">
        <v>415</v>
      </c>
      <c r="KD126" s="18">
        <v>1248</v>
      </c>
      <c r="KE126" s="18">
        <v>852</v>
      </c>
      <c r="KF126" s="18">
        <v>1169</v>
      </c>
      <c r="KG126" s="18">
        <v>74</v>
      </c>
      <c r="KH126" s="18">
        <v>100</v>
      </c>
      <c r="KI126" s="25">
        <v>27983</v>
      </c>
      <c r="KJ126" s="17">
        <f t="shared" si="299"/>
        <v>0.20664928773456021</v>
      </c>
      <c r="KK126" s="25">
        <v>80545</v>
      </c>
      <c r="KL126" s="25">
        <v>61691</v>
      </c>
      <c r="KM126" s="18">
        <v>37</v>
      </c>
      <c r="KN126" s="18">
        <v>136</v>
      </c>
      <c r="KO126" s="18">
        <v>424</v>
      </c>
      <c r="KP126" s="18">
        <v>514</v>
      </c>
      <c r="KQ126" s="18">
        <v>715</v>
      </c>
      <c r="KR126" s="18">
        <v>8</v>
      </c>
      <c r="KS126" s="18">
        <v>31</v>
      </c>
      <c r="KT126" s="25">
        <v>16989</v>
      </c>
      <c r="KU126" s="69">
        <f t="shared" si="440"/>
        <v>0.21092556955739028</v>
      </c>
      <c r="KV126" s="27">
        <v>255508</v>
      </c>
      <c r="KW126" s="25">
        <v>250174</v>
      </c>
      <c r="KX126" s="25">
        <v>5334</v>
      </c>
      <c r="KY126" s="59">
        <v>2.0876058675266526E-2</v>
      </c>
      <c r="KZ126" s="25">
        <v>2633</v>
      </c>
      <c r="LA126" s="18">
        <v>1334</v>
      </c>
      <c r="LB126" s="25">
        <v>2190</v>
      </c>
      <c r="LC126" s="18">
        <v>1454</v>
      </c>
      <c r="LD126" s="25">
        <v>128027</v>
      </c>
      <c r="LE126" s="25">
        <v>125352</v>
      </c>
      <c r="LF126" s="25">
        <v>2675</v>
      </c>
      <c r="LG126" s="59">
        <v>2.0894030165511963E-2</v>
      </c>
      <c r="LH126" s="25">
        <v>127481</v>
      </c>
      <c r="LI126" s="25">
        <v>124822</v>
      </c>
      <c r="LJ126" s="25">
        <v>2659</v>
      </c>
      <c r="LK126" s="35">
        <v>2.0858010213286687E-2</v>
      </c>
      <c r="LL126" s="27">
        <v>53382</v>
      </c>
      <c r="LM126" s="25">
        <v>1676</v>
      </c>
      <c r="LN126" s="25">
        <v>49434</v>
      </c>
      <c r="LO126" s="18">
        <v>839</v>
      </c>
      <c r="LP126" s="18">
        <v>29</v>
      </c>
      <c r="LQ126" s="18">
        <v>123</v>
      </c>
      <c r="LR126" s="25">
        <v>1281</v>
      </c>
      <c r="LS126" s="23">
        <f t="shared" si="301"/>
        <v>2.3996852871754525E-2</v>
      </c>
      <c r="LT126" s="23">
        <f t="shared" si="302"/>
        <v>0.97600314712824543</v>
      </c>
      <c r="LU126" s="17">
        <f t="shared" si="303"/>
        <v>0.95743883706118171</v>
      </c>
      <c r="LV126" s="25">
        <v>53382</v>
      </c>
      <c r="LW126" s="25">
        <v>4851</v>
      </c>
      <c r="LX126" s="25">
        <v>8055</v>
      </c>
      <c r="LY126" s="25">
        <v>16253</v>
      </c>
      <c r="LZ126" s="25">
        <v>3167</v>
      </c>
      <c r="MA126" s="25">
        <v>1973</v>
      </c>
      <c r="MB126" s="25">
        <v>2124</v>
      </c>
      <c r="MC126" s="25">
        <v>1804</v>
      </c>
      <c r="MD126" s="25">
        <v>13363</v>
      </c>
      <c r="ME126" s="18">
        <v>313</v>
      </c>
      <c r="MF126" s="25">
        <v>1479</v>
      </c>
      <c r="MG126" s="17">
        <f t="shared" si="304"/>
        <v>0.11054287962234462</v>
      </c>
      <c r="MH126" s="17">
        <f t="shared" si="305"/>
        <v>0.79656063841744407</v>
      </c>
      <c r="MI126" s="25">
        <v>53382</v>
      </c>
      <c r="MJ126" s="25">
        <v>8628</v>
      </c>
      <c r="MK126" s="25">
        <v>10651</v>
      </c>
      <c r="ML126" s="25">
        <v>21996</v>
      </c>
      <c r="MM126" s="25">
        <v>3356</v>
      </c>
      <c r="MN126" s="25">
        <v>2108</v>
      </c>
      <c r="MO126" s="25">
        <v>2941</v>
      </c>
      <c r="MP126" s="25">
        <v>1846</v>
      </c>
      <c r="MQ126" s="18">
        <v>77</v>
      </c>
      <c r="MR126" s="18">
        <v>259</v>
      </c>
      <c r="MS126" s="25">
        <v>1520</v>
      </c>
      <c r="MT126" s="17">
        <f t="shared" si="306"/>
        <v>0.80922408302424043</v>
      </c>
      <c r="MU126" s="69">
        <f t="shared" si="307"/>
        <v>0.87699973773931283</v>
      </c>
      <c r="MV126" s="27">
        <v>53382</v>
      </c>
      <c r="MW126" s="25">
        <v>34345</v>
      </c>
      <c r="MX126" s="18">
        <v>49</v>
      </c>
      <c r="MY126" s="25">
        <v>9100</v>
      </c>
      <c r="MZ126" s="25">
        <v>1289</v>
      </c>
      <c r="NA126" s="25">
        <v>2128</v>
      </c>
      <c r="NB126" s="25">
        <v>1006</v>
      </c>
      <c r="NC126" s="25">
        <v>5147</v>
      </c>
      <c r="ND126" s="18">
        <v>318</v>
      </c>
      <c r="NE126" s="17">
        <f t="shared" si="308"/>
        <v>0.64338166423138887</v>
      </c>
      <c r="NF126" s="10">
        <f t="shared" si="309"/>
        <v>147829.8049904462</v>
      </c>
      <c r="NG126" s="17">
        <f t="shared" si="310"/>
        <v>0.77966355700423362</v>
      </c>
      <c r="NH126" s="25">
        <v>53382</v>
      </c>
      <c r="NI126" s="25">
        <v>22788</v>
      </c>
      <c r="NJ126" s="18">
        <v>211</v>
      </c>
      <c r="NK126" s="18">
        <v>7</v>
      </c>
      <c r="NL126" s="18">
        <v>327</v>
      </c>
      <c r="NM126" s="25">
        <v>18526</v>
      </c>
      <c r="NN126" s="25">
        <v>11242</v>
      </c>
      <c r="NO126" s="18">
        <v>138</v>
      </c>
      <c r="NP126" s="18">
        <v>0</v>
      </c>
      <c r="NQ126" s="32">
        <v>143</v>
      </c>
      <c r="NR126" s="27">
        <v>53382</v>
      </c>
      <c r="NS126" s="37">
        <f t="shared" si="311"/>
        <v>1.9674422089843018</v>
      </c>
      <c r="NT126" s="37">
        <f t="shared" si="312"/>
        <v>0.53088796035601471</v>
      </c>
      <c r="NU126" s="37">
        <f t="shared" si="313"/>
        <v>0.50827414164111751</v>
      </c>
      <c r="NV126" s="17">
        <f t="shared" si="314"/>
        <v>0.10321076957814528</v>
      </c>
      <c r="NW126" s="10">
        <f t="shared" si="315"/>
        <v>14873</v>
      </c>
      <c r="NX126" s="17">
        <f t="shared" si="316"/>
        <v>0.27861451425574163</v>
      </c>
      <c r="NY126" s="19">
        <f t="shared" si="317"/>
        <v>0.26803510605705633</v>
      </c>
      <c r="NZ126" s="25">
        <v>18200</v>
      </c>
      <c r="OA126" s="25">
        <v>38509</v>
      </c>
      <c r="OB126" s="25">
        <v>2757</v>
      </c>
      <c r="OC126" s="25">
        <v>35827</v>
      </c>
      <c r="OD126" s="25">
        <v>4006</v>
      </c>
      <c r="OE126" s="25">
        <v>5727</v>
      </c>
      <c r="OF126" s="17">
        <f t="shared" si="318"/>
        <v>0.67114383125398069</v>
      </c>
      <c r="OG126" s="17">
        <f t="shared" si="319"/>
        <v>0.34093889325990034</v>
      </c>
      <c r="OH126" s="17">
        <f t="shared" si="320"/>
        <v>0.72138548574425831</v>
      </c>
      <c r="OI126" s="69">
        <f t="shared" si="321"/>
        <v>0.10728335393953017</v>
      </c>
      <c r="OJ126" s="27">
        <v>53382</v>
      </c>
      <c r="OK126" s="25">
        <v>4388</v>
      </c>
      <c r="OL126" s="25">
        <v>40241</v>
      </c>
      <c r="OM126" s="25">
        <v>16574</v>
      </c>
      <c r="ON126" s="25">
        <v>1643</v>
      </c>
      <c r="OO126" s="18">
        <v>23</v>
      </c>
      <c r="OP126" s="18">
        <v>25</v>
      </c>
      <c r="OQ126" s="25">
        <v>5758</v>
      </c>
      <c r="OR126" s="69">
        <f t="shared" si="322"/>
        <v>0.86727735940953876</v>
      </c>
      <c r="OS126" s="85">
        <v>7469</v>
      </c>
      <c r="OT126" s="22">
        <v>7469</v>
      </c>
      <c r="OU126" s="38">
        <f t="shared" si="441"/>
        <v>0.61783439490445857</v>
      </c>
      <c r="OV126" s="39">
        <v>0.71738385326014198</v>
      </c>
      <c r="OW126" s="22">
        <v>535814</v>
      </c>
      <c r="OX126" s="36">
        <f t="shared" si="442"/>
        <v>21924437.252</v>
      </c>
      <c r="OY126" s="36">
        <f t="shared" si="443"/>
        <v>506057.47419760836</v>
      </c>
      <c r="OZ126" s="22">
        <v>1832</v>
      </c>
      <c r="PA126" s="22">
        <v>1832</v>
      </c>
      <c r="PB126" s="38">
        <f t="shared" si="444"/>
        <v>0.15154272479113243</v>
      </c>
      <c r="PC126" s="39">
        <v>0.55020196506550223</v>
      </c>
      <c r="PD126" s="22">
        <v>100797</v>
      </c>
      <c r="PE126" s="40">
        <f t="shared" si="327"/>
        <v>4124411.6459999997</v>
      </c>
      <c r="PF126" s="36">
        <f t="shared" si="328"/>
        <v>562711.39798870927</v>
      </c>
      <c r="PG126" s="22">
        <v>75</v>
      </c>
      <c r="PH126" s="22">
        <v>75</v>
      </c>
      <c r="PI126" s="38">
        <f t="shared" si="445"/>
        <v>6.2039870957068411E-3</v>
      </c>
      <c r="PJ126" s="39">
        <v>5.8533333333333333E-2</v>
      </c>
      <c r="PK126" s="22">
        <v>439</v>
      </c>
      <c r="PL126" s="41">
        <f t="shared" si="330"/>
        <v>17963.002</v>
      </c>
      <c r="PM126" s="36">
        <f t="shared" si="331"/>
        <v>6130.9969446186842</v>
      </c>
      <c r="PN126" s="22">
        <v>1269</v>
      </c>
      <c r="PO126" s="22">
        <v>1269</v>
      </c>
      <c r="PP126" s="38">
        <f t="shared" si="446"/>
        <v>0.10497146165935975</v>
      </c>
      <c r="PQ126" s="39">
        <v>0.37550039401103236</v>
      </c>
      <c r="PR126" s="22">
        <v>47651</v>
      </c>
      <c r="PS126" s="41">
        <f t="shared" si="333"/>
        <v>1949783.618</v>
      </c>
      <c r="PT126" s="36">
        <f t="shared" si="334"/>
        <v>166389.18678294652</v>
      </c>
      <c r="PU126" s="22">
        <v>828</v>
      </c>
      <c r="PV126" s="22">
        <v>828</v>
      </c>
      <c r="PW126" s="38">
        <f t="shared" si="447"/>
        <v>6.8492017536603528E-2</v>
      </c>
      <c r="PX126" s="39">
        <v>0.17</v>
      </c>
      <c r="PY126" s="22">
        <v>14076</v>
      </c>
      <c r="PZ126" s="36">
        <f t="shared" si="336"/>
        <v>126325.24635276503</v>
      </c>
      <c r="QA126" s="22">
        <v>269</v>
      </c>
      <c r="QB126" s="22">
        <v>269</v>
      </c>
      <c r="QC126" s="39">
        <v>4.0999999999999996</v>
      </c>
      <c r="QD126" s="22">
        <v>110290</v>
      </c>
      <c r="QE126" s="22">
        <f t="shared" si="337"/>
        <v>177.68944444444432</v>
      </c>
      <c r="QF126" s="22"/>
      <c r="QG126" s="22"/>
      <c r="QH126" s="22"/>
      <c r="QI126" s="38">
        <f t="shared" si="448"/>
        <v>0</v>
      </c>
      <c r="QJ126" s="39">
        <v>0</v>
      </c>
      <c r="QK126" s="22"/>
      <c r="QL126" s="42">
        <f t="shared" si="339"/>
        <v>0</v>
      </c>
      <c r="QM126" s="22">
        <f t="shared" si="449"/>
        <v>347</v>
      </c>
      <c r="QN126" s="22">
        <v>25</v>
      </c>
      <c r="QO126" s="22">
        <v>25</v>
      </c>
      <c r="QP126" s="38">
        <f t="shared" si="450"/>
        <v>2.067995698568947E-3</v>
      </c>
      <c r="QQ126" s="39">
        <v>0.12240000000000001</v>
      </c>
      <c r="QR126" s="22">
        <v>306</v>
      </c>
      <c r="QS126" s="36">
        <f t="shared" si="342"/>
        <v>5878.0680277614783</v>
      </c>
      <c r="QT126" s="22">
        <v>322</v>
      </c>
      <c r="QU126" s="22">
        <v>322</v>
      </c>
      <c r="QV126" s="38">
        <f t="shared" si="451"/>
        <v>2.6635784597568036E-2</v>
      </c>
      <c r="QW126" s="39">
        <v>0.11580745341614908</v>
      </c>
      <c r="QX126" s="22">
        <v>3729</v>
      </c>
      <c r="QY126" s="36">
        <f t="shared" si="344"/>
        <v>75709.516197567835</v>
      </c>
      <c r="QZ126" s="22"/>
      <c r="RA126" s="22"/>
      <c r="RB126" s="38">
        <f t="shared" si="452"/>
        <v>0</v>
      </c>
      <c r="RC126" s="39">
        <v>0</v>
      </c>
      <c r="RD126" s="22"/>
      <c r="RE126" s="36">
        <f t="shared" si="346"/>
        <v>0</v>
      </c>
      <c r="RF126" s="10">
        <f t="shared" si="453"/>
        <v>12089</v>
      </c>
      <c r="RG126" s="10">
        <f t="shared" si="454"/>
        <v>12089</v>
      </c>
      <c r="RH126" s="17">
        <f t="shared" si="455"/>
        <v>1.5548293083202467E-2</v>
      </c>
      <c r="RI126" s="17">
        <f t="shared" si="456"/>
        <v>3.5522800178092965E-4</v>
      </c>
      <c r="RJ126" s="17">
        <f t="shared" si="457"/>
        <v>0.34919736091608372</v>
      </c>
      <c r="RK126" s="17">
        <f t="shared" si="458"/>
        <v>0.38829055029098908</v>
      </c>
      <c r="RL126" s="17">
        <f t="shared" si="459"/>
        <v>0.1148143597754471</v>
      </c>
      <c r="RM126" s="17">
        <f t="shared" si="460"/>
        <v>8.7168839297163292E-2</v>
      </c>
      <c r="RN126" s="17">
        <f t="shared" si="461"/>
        <v>4.0560725752229552E-3</v>
      </c>
      <c r="RO126" s="17">
        <f t="shared" si="462"/>
        <v>5.2242214768871656E-2</v>
      </c>
      <c r="RP126" s="17">
        <f t="shared" si="463"/>
        <v>0</v>
      </c>
      <c r="RQ126" s="17">
        <f t="shared" si="464"/>
        <v>0</v>
      </c>
      <c r="RR126" s="36">
        <f t="shared" si="465"/>
        <v>1449201.8864919771</v>
      </c>
      <c r="RS126" s="36">
        <f t="shared" si="466"/>
        <v>5.6718454470778887</v>
      </c>
      <c r="RT126" s="10">
        <f t="shared" si="467"/>
        <v>0</v>
      </c>
      <c r="RU126" s="17">
        <f t="shared" si="468"/>
        <v>0</v>
      </c>
      <c r="RV126" s="37">
        <f t="shared" si="469"/>
        <v>21.135577797998181</v>
      </c>
      <c r="RW126" s="36">
        <f t="shared" si="470"/>
        <v>4.7313587050111933E-2</v>
      </c>
      <c r="RX126" s="85">
        <v>4.7856629999999996</v>
      </c>
      <c r="RY126" s="93">
        <v>294</v>
      </c>
      <c r="RZ126" s="43" t="b">
        <v>0</v>
      </c>
      <c r="SA126" s="18" t="b">
        <v>0</v>
      </c>
      <c r="SB126" s="18" t="b">
        <v>0</v>
      </c>
      <c r="SC126" s="18" t="b">
        <v>0</v>
      </c>
      <c r="SD126" s="18" t="b">
        <v>0</v>
      </c>
      <c r="SE126" s="32" t="b">
        <v>1</v>
      </c>
      <c r="SF126" s="43" t="b">
        <v>0</v>
      </c>
      <c r="SG126" s="18" t="b">
        <v>1</v>
      </c>
      <c r="SH126" s="18">
        <v>0</v>
      </c>
      <c r="SI126" s="18">
        <v>1</v>
      </c>
      <c r="SJ126" s="22"/>
      <c r="SK126" s="22"/>
      <c r="SL126" s="22">
        <v>1</v>
      </c>
      <c r="SM126" s="22">
        <v>0</v>
      </c>
      <c r="SN126" s="18"/>
      <c r="SO126" s="18"/>
      <c r="SP126" s="18"/>
      <c r="SQ126" s="17">
        <f t="shared" si="365"/>
        <v>0</v>
      </c>
      <c r="SR126" s="17">
        <f t="shared" si="366"/>
        <v>0</v>
      </c>
      <c r="SS126" s="17">
        <f t="shared" si="367"/>
        <v>1.5151515151515152E-2</v>
      </c>
      <c r="ST126" s="17">
        <f t="shared" si="368"/>
        <v>0</v>
      </c>
      <c r="SU126" s="17">
        <f t="shared" si="369"/>
        <v>0</v>
      </c>
      <c r="SV126" s="17">
        <f t="shared" si="439"/>
        <v>0</v>
      </c>
      <c r="SW126" s="17">
        <f t="shared" si="370"/>
        <v>0.1</v>
      </c>
      <c r="SX126" s="17">
        <f t="shared" si="371"/>
        <v>0</v>
      </c>
      <c r="SY126" s="17">
        <f t="shared" si="372"/>
        <v>0</v>
      </c>
      <c r="SZ126" s="17">
        <f t="shared" si="373"/>
        <v>3.787878787878788E-3</v>
      </c>
      <c r="TA126" s="17">
        <f t="shared" si="374"/>
        <v>2.5000000000000001E-2</v>
      </c>
      <c r="TB126" s="24">
        <f t="shared" si="375"/>
        <v>40</v>
      </c>
      <c r="TC126" s="69">
        <f t="shared" si="376"/>
        <v>6.4516129032258063E-2</v>
      </c>
      <c r="TD126" s="17">
        <f t="shared" si="398"/>
        <v>4.032258064516129E-5</v>
      </c>
      <c r="TE126" s="95">
        <v>8</v>
      </c>
      <c r="TF126" s="71"/>
      <c r="TG126" s="71">
        <v>8</v>
      </c>
      <c r="TH126" s="71">
        <v>2</v>
      </c>
      <c r="TI126" s="71"/>
      <c r="TJ126" s="71"/>
      <c r="TK126" s="71">
        <v>34</v>
      </c>
      <c r="TL126" s="71"/>
      <c r="TM126" s="71">
        <v>17</v>
      </c>
      <c r="TN126" s="71"/>
      <c r="TO126" s="71">
        <v>1</v>
      </c>
      <c r="TP126" s="71"/>
      <c r="TQ126" s="71"/>
      <c r="TR126" s="72">
        <v>8</v>
      </c>
      <c r="TS126" s="72"/>
      <c r="TT126" s="72"/>
      <c r="TU126" s="72">
        <v>8</v>
      </c>
      <c r="TV126" s="72">
        <v>2</v>
      </c>
      <c r="TW126" s="72"/>
      <c r="TX126" s="72"/>
      <c r="TY126" s="72">
        <v>4</v>
      </c>
      <c r="TZ126" s="72">
        <v>149</v>
      </c>
      <c r="UA126" s="72"/>
      <c r="UB126" s="72">
        <v>16</v>
      </c>
      <c r="UC126" s="72"/>
      <c r="UD126" s="72"/>
      <c r="UE126" s="72"/>
      <c r="UF126" s="72"/>
      <c r="UG126" s="72">
        <v>2</v>
      </c>
      <c r="UH126" s="72"/>
      <c r="UI126" s="72"/>
      <c r="UJ126" s="73">
        <v>8</v>
      </c>
      <c r="UK126" s="73"/>
      <c r="UL126" s="73"/>
      <c r="UM126" s="73">
        <v>8</v>
      </c>
      <c r="UN126" s="73">
        <v>4</v>
      </c>
      <c r="UO126" s="73"/>
      <c r="UP126" s="73"/>
      <c r="UQ126" s="73"/>
      <c r="UR126" s="73">
        <v>126</v>
      </c>
      <c r="US126" s="73">
        <v>16</v>
      </c>
      <c r="UT126" s="73"/>
      <c r="UU126" s="73"/>
      <c r="UV126" s="73"/>
      <c r="UW126" s="73"/>
      <c r="UX126" s="73"/>
      <c r="UY126" s="73">
        <v>4</v>
      </c>
      <c r="UZ126" s="73"/>
      <c r="VA126" s="73"/>
      <c r="VB126" s="73">
        <v>22</v>
      </c>
      <c r="VC126" s="73"/>
      <c r="VD126" s="73"/>
      <c r="VE126" s="73">
        <v>8</v>
      </c>
      <c r="VF126" s="73">
        <v>2</v>
      </c>
      <c r="VG126" s="73"/>
      <c r="VH126" s="73">
        <v>1</v>
      </c>
      <c r="VI126" s="73"/>
      <c r="VJ126" s="73">
        <v>316</v>
      </c>
      <c r="VK126" s="73">
        <v>31</v>
      </c>
      <c r="VL126" s="73"/>
      <c r="VM126" s="73"/>
      <c r="VN126" s="73">
        <v>190</v>
      </c>
      <c r="VO126" s="73"/>
      <c r="VP126" s="73">
        <v>4</v>
      </c>
      <c r="VQ126" s="73"/>
      <c r="VR126" s="73">
        <v>190</v>
      </c>
      <c r="VS126" s="73">
        <v>7</v>
      </c>
      <c r="VT126" s="73"/>
      <c r="VU126" s="73"/>
      <c r="VV126" s="73"/>
      <c r="VW126" s="73">
        <v>3</v>
      </c>
      <c r="VX126" s="73"/>
      <c r="VY126" s="73">
        <v>1</v>
      </c>
      <c r="VZ126" s="73">
        <v>93</v>
      </c>
      <c r="WA126" s="73">
        <v>207</v>
      </c>
      <c r="WB126" s="73"/>
      <c r="WC126" s="73">
        <v>88</v>
      </c>
      <c r="WD126" s="73"/>
      <c r="WE126" s="73"/>
      <c r="WF126" s="73">
        <v>92</v>
      </c>
      <c r="WG126" s="73"/>
      <c r="WH126" s="73"/>
      <c r="WI126" s="73"/>
      <c r="WJ126" s="73">
        <v>5</v>
      </c>
      <c r="WK126" s="73"/>
      <c r="WL126" s="73"/>
      <c r="WM126" s="73"/>
      <c r="WN126" s="73">
        <v>184</v>
      </c>
      <c r="WO126" s="22">
        <f t="shared" si="377"/>
        <v>53</v>
      </c>
      <c r="WP126" s="22">
        <f t="shared" si="378"/>
        <v>0</v>
      </c>
      <c r="WQ126" s="22">
        <f t="shared" si="379"/>
        <v>0</v>
      </c>
      <c r="WR126" s="22">
        <f t="shared" si="380"/>
        <v>32</v>
      </c>
      <c r="WS126" s="22">
        <f t="shared" si="381"/>
        <v>13</v>
      </c>
      <c r="WT126" s="22">
        <f t="shared" si="382"/>
        <v>0</v>
      </c>
      <c r="WU126" s="22">
        <f t="shared" si="383"/>
        <v>2</v>
      </c>
      <c r="WV126" s="22">
        <f t="shared" si="384"/>
        <v>4</v>
      </c>
      <c r="WW126" s="22">
        <f t="shared" si="385"/>
        <v>832</v>
      </c>
      <c r="WX126" s="22">
        <f t="shared" si="386"/>
        <v>0</v>
      </c>
      <c r="WY126" s="22">
        <f t="shared" si="387"/>
        <v>168</v>
      </c>
      <c r="WZ126" s="22">
        <f t="shared" si="388"/>
        <v>0</v>
      </c>
      <c r="XA126" s="22">
        <f t="shared" si="389"/>
        <v>0</v>
      </c>
      <c r="XB126" s="22">
        <f t="shared" si="390"/>
        <v>282</v>
      </c>
      <c r="XC126" s="22">
        <f t="shared" si="391"/>
        <v>0</v>
      </c>
      <c r="XD126" s="22">
        <f t="shared" si="392"/>
        <v>0</v>
      </c>
      <c r="XE126" s="22">
        <f t="shared" si="393"/>
        <v>16</v>
      </c>
      <c r="XF126" s="22">
        <f t="shared" si="394"/>
        <v>0</v>
      </c>
      <c r="XG126" s="93">
        <f t="shared" si="395"/>
        <v>374</v>
      </c>
    </row>
    <row r="127" spans="1:631" ht="17.100000000000001" customHeight="1" x14ac:dyDescent="0.2">
      <c r="A127" s="101"/>
      <c r="B127" s="27" t="s">
        <v>331</v>
      </c>
      <c r="C127" s="535" t="s">
        <v>332</v>
      </c>
      <c r="D127" s="25" t="s">
        <v>348</v>
      </c>
      <c r="E127" s="535" t="s">
        <v>349</v>
      </c>
      <c r="F127" s="25" t="s">
        <v>351</v>
      </c>
      <c r="G127" s="535" t="s">
        <v>352</v>
      </c>
      <c r="H127" s="25">
        <v>83</v>
      </c>
      <c r="I127" s="28">
        <v>5</v>
      </c>
      <c r="J127" s="17">
        <f t="shared" si="228"/>
        <v>0.72843379657259777</v>
      </c>
      <c r="K127" s="17">
        <f t="shared" si="229"/>
        <v>0.33817034700315457</v>
      </c>
      <c r="L127" s="17">
        <f t="shared" si="230"/>
        <v>1</v>
      </c>
      <c r="M127" s="17">
        <f t="shared" si="231"/>
        <v>0.15072225332675457</v>
      </c>
      <c r="N127" s="17">
        <f t="shared" si="232"/>
        <v>0.28387892491906058</v>
      </c>
      <c r="O127" s="17">
        <f t="shared" si="233"/>
        <v>0.24293631170602781</v>
      </c>
      <c r="P127" s="17">
        <f t="shared" si="234"/>
        <v>0.69729197299110646</v>
      </c>
      <c r="Q127" s="17">
        <f t="shared" si="235"/>
        <v>0.56621165419051811</v>
      </c>
      <c r="R127" s="69">
        <f t="shared" si="236"/>
        <v>0.91087504870496072</v>
      </c>
      <c r="S127" s="422">
        <f t="shared" si="237"/>
        <v>0.54650225660157559</v>
      </c>
      <c r="T127" s="17">
        <f t="shared" si="396"/>
        <v>0.45349774339842441</v>
      </c>
      <c r="U127" s="10">
        <f t="shared" si="238"/>
        <v>117002.8712945369</v>
      </c>
      <c r="V127" s="32">
        <v>5</v>
      </c>
      <c r="W127" s="550">
        <f t="shared" si="239"/>
        <v>0</v>
      </c>
      <c r="X127" s="550">
        <f t="shared" si="240"/>
        <v>0.43539114549046454</v>
      </c>
      <c r="Y127" s="550">
        <f t="shared" si="241"/>
        <v>0.56460885450953546</v>
      </c>
      <c r="Z127" s="551">
        <f t="shared" si="242"/>
        <v>145669.64907231467</v>
      </c>
      <c r="AA127" s="426">
        <f t="shared" si="243"/>
        <v>9.392986848888181E-2</v>
      </c>
      <c r="AB127" s="59">
        <f t="shared" si="244"/>
        <v>0.93812197698337685</v>
      </c>
      <c r="AC127" s="59">
        <f t="shared" si="245"/>
        <v>0.16366279283181487</v>
      </c>
      <c r="AD127" s="59">
        <f t="shared" si="246"/>
        <v>0.28387892491906058</v>
      </c>
      <c r="AE127" s="59">
        <f t="shared" si="247"/>
        <v>0.43378834580948189</v>
      </c>
      <c r="AF127" s="59">
        <f t="shared" si="248"/>
        <v>0.4038195924631256</v>
      </c>
      <c r="AG127" s="59">
        <f t="shared" si="249"/>
        <v>0.5191576434478643</v>
      </c>
      <c r="AH127" s="59">
        <f t="shared" si="250"/>
        <v>0.24293631170602781</v>
      </c>
      <c r="AI127" s="59">
        <f t="shared" si="251"/>
        <v>0.66416574303009634</v>
      </c>
      <c r="AJ127" s="59">
        <f t="shared" si="252"/>
        <v>0.7927018501150993</v>
      </c>
      <c r="AK127" s="59">
        <f t="shared" si="253"/>
        <v>0.30270802700889354</v>
      </c>
      <c r="AL127" s="35">
        <f t="shared" si="254"/>
        <v>1</v>
      </c>
      <c r="AM127" s="27">
        <v>258001</v>
      </c>
      <c r="AN127" s="25">
        <v>122879</v>
      </c>
      <c r="AO127" s="25">
        <v>135122</v>
      </c>
      <c r="AP127" s="17">
        <f t="shared" si="255"/>
        <v>5.0110657693423523E-3</v>
      </c>
      <c r="AQ127" s="63">
        <v>90.939299299891957</v>
      </c>
      <c r="AR127" s="58">
        <v>1099.2689731</v>
      </c>
      <c r="AS127" s="24">
        <f t="shared" si="256"/>
        <v>234.70233974895402</v>
      </c>
      <c r="AT127" s="17">
        <f t="shared" si="471"/>
        <v>0.20269130236625185</v>
      </c>
      <c r="AU127" s="25">
        <v>251757</v>
      </c>
      <c r="AV127" s="25">
        <v>117824</v>
      </c>
      <c r="AW127" s="25">
        <v>133933</v>
      </c>
      <c r="AX127" s="25">
        <v>6244</v>
      </c>
      <c r="AY127" s="25">
        <v>5055</v>
      </c>
      <c r="AZ127" s="25">
        <v>1189</v>
      </c>
      <c r="BA127" s="25">
        <v>24234</v>
      </c>
      <c r="BB127" s="25">
        <v>11473</v>
      </c>
      <c r="BC127" s="25">
        <v>12761</v>
      </c>
      <c r="BD127" s="63">
        <v>89.906747120131641</v>
      </c>
      <c r="BE127" s="25">
        <v>233767</v>
      </c>
      <c r="BF127" s="25">
        <v>111406</v>
      </c>
      <c r="BG127" s="25">
        <v>122361</v>
      </c>
      <c r="BH127" s="63">
        <v>91.046983924616512</v>
      </c>
      <c r="BI127" s="17">
        <v>9.392986848888181E-2</v>
      </c>
      <c r="BJ127" s="25">
        <v>73885</v>
      </c>
      <c r="BK127" s="25">
        <v>170325</v>
      </c>
      <c r="BL127" s="25">
        <v>13791</v>
      </c>
      <c r="BM127" s="17">
        <v>0.51475708204902393</v>
      </c>
      <c r="BN127" s="10">
        <f t="shared" si="258"/>
        <v>125193.15807426978</v>
      </c>
      <c r="BO127" s="29">
        <v>0.43378834580948189</v>
      </c>
      <c r="BP127" s="30">
        <f t="shared" si="259"/>
        <v>0.56621165419051811</v>
      </c>
      <c r="BQ127" s="31">
        <v>8.0968736239542061</v>
      </c>
      <c r="BR127" s="25">
        <v>184116</v>
      </c>
      <c r="BS127" s="25">
        <v>57814</v>
      </c>
      <c r="BT127" s="25">
        <v>109133</v>
      </c>
      <c r="BU127" s="25">
        <v>12100</v>
      </c>
      <c r="BV127" s="25">
        <v>3169</v>
      </c>
      <c r="BW127" s="18">
        <v>1900</v>
      </c>
      <c r="BX127" s="25">
        <v>58645</v>
      </c>
      <c r="BY127" s="25">
        <v>46508</v>
      </c>
      <c r="BZ127" s="25">
        <v>12137</v>
      </c>
      <c r="CA127" s="59">
        <v>0.20695711484355017</v>
      </c>
      <c r="CB127" s="25">
        <v>251757</v>
      </c>
      <c r="CC127" s="25">
        <v>6244</v>
      </c>
      <c r="CD127" s="17">
        <f t="shared" si="260"/>
        <v>2.4801693696699597E-2</v>
      </c>
      <c r="CE127" s="25">
        <v>2485</v>
      </c>
      <c r="CF127" s="25">
        <v>6882</v>
      </c>
      <c r="CG127" s="25">
        <v>12250</v>
      </c>
      <c r="CH127" s="25">
        <v>13411</v>
      </c>
      <c r="CI127" s="25">
        <v>10327</v>
      </c>
      <c r="CJ127" s="25">
        <v>6341</v>
      </c>
      <c r="CK127" s="25">
        <v>3500</v>
      </c>
      <c r="CL127" s="25">
        <v>1951</v>
      </c>
      <c r="CM127" s="25">
        <v>1498</v>
      </c>
      <c r="CN127" s="26">
        <v>4.292897945263876</v>
      </c>
      <c r="CO127" s="27">
        <v>58645</v>
      </c>
      <c r="CP127" s="34">
        <f t="shared" si="261"/>
        <v>4.3993690851735012</v>
      </c>
      <c r="CQ127" s="25">
        <v>210</v>
      </c>
      <c r="CR127" s="25">
        <v>2945</v>
      </c>
      <c r="CS127" s="25">
        <v>1789</v>
      </c>
      <c r="CT127" s="25">
        <v>12693</v>
      </c>
      <c r="CU127" s="25">
        <v>38232</v>
      </c>
      <c r="CV127" s="25">
        <v>1072</v>
      </c>
      <c r="CW127" s="25">
        <v>1104</v>
      </c>
      <c r="CX127" s="18">
        <v>600</v>
      </c>
      <c r="CY127" s="25">
        <v>58645</v>
      </c>
      <c r="CZ127" s="25">
        <v>52950</v>
      </c>
      <c r="DA127" s="25">
        <v>1494</v>
      </c>
      <c r="DB127" s="25">
        <v>1764</v>
      </c>
      <c r="DC127" s="18">
        <v>622</v>
      </c>
      <c r="DD127" s="25">
        <v>1656</v>
      </c>
      <c r="DE127" s="18">
        <v>159</v>
      </c>
      <c r="DF127" s="25">
        <v>58645</v>
      </c>
      <c r="DG127" s="25">
        <v>17704</v>
      </c>
      <c r="DH127" s="25">
        <v>5924</v>
      </c>
      <c r="DI127" s="18">
        <v>54</v>
      </c>
      <c r="DJ127" s="25">
        <v>34619</v>
      </c>
      <c r="DK127" s="18">
        <v>190</v>
      </c>
      <c r="DL127" s="18">
        <v>154</v>
      </c>
      <c r="DM127" s="25">
        <f t="shared" si="262"/>
        <v>101432.59265069486</v>
      </c>
      <c r="DN127" s="17">
        <f t="shared" si="263"/>
        <v>0.59031460482564579</v>
      </c>
      <c r="DO127" s="17">
        <f t="shared" si="264"/>
        <v>3.2398328928297383E-3</v>
      </c>
      <c r="DP127" s="23">
        <f t="shared" si="265"/>
        <v>0.4038195924631256</v>
      </c>
      <c r="DQ127" s="23">
        <f t="shared" si="266"/>
        <v>0.5961804075368744</v>
      </c>
      <c r="DR127" s="25">
        <v>58645</v>
      </c>
      <c r="DS127" s="18">
        <v>719</v>
      </c>
      <c r="DT127" s="25">
        <v>46459</v>
      </c>
      <c r="DU127" s="18">
        <v>21</v>
      </c>
      <c r="DV127" s="25">
        <v>6745</v>
      </c>
      <c r="DW127" s="18">
        <v>54</v>
      </c>
      <c r="DX127" s="25">
        <v>4455</v>
      </c>
      <c r="DY127" s="18">
        <v>192</v>
      </c>
      <c r="DZ127" s="17">
        <f t="shared" si="267"/>
        <v>0.91983971353056526</v>
      </c>
      <c r="EA127" s="17">
        <f t="shared" si="268"/>
        <v>8.0160286469434738E-2</v>
      </c>
      <c r="EB127" s="25">
        <v>58645</v>
      </c>
      <c r="EC127" s="25">
        <v>27865</v>
      </c>
      <c r="ED127" s="25">
        <v>2581</v>
      </c>
      <c r="EE127" s="25">
        <v>22386</v>
      </c>
      <c r="EF127" s="17">
        <f t="shared" si="407"/>
        <v>0.38172052178361326</v>
      </c>
      <c r="EG127" s="25">
        <v>4450</v>
      </c>
      <c r="EH127" s="25">
        <v>1363</v>
      </c>
      <c r="EI127" s="17">
        <f t="shared" si="270"/>
        <v>0.5191576434478643</v>
      </c>
      <c r="EJ127" s="17">
        <f t="shared" si="271"/>
        <v>7.5880296700485975E-2</v>
      </c>
      <c r="EK127" s="69">
        <f t="shared" si="272"/>
        <v>0.33817034700315457</v>
      </c>
      <c r="EL127" s="27">
        <v>179870</v>
      </c>
      <c r="EM127" s="25">
        <v>168740</v>
      </c>
      <c r="EN127" s="25">
        <v>11130</v>
      </c>
      <c r="EO127" s="59">
        <v>0.93812197698337685</v>
      </c>
      <c r="EP127" s="25">
        <v>82344</v>
      </c>
      <c r="EQ127" s="25">
        <v>79906</v>
      </c>
      <c r="ER127" s="25">
        <v>2438</v>
      </c>
      <c r="ES127" s="59">
        <v>0.9703924997571165</v>
      </c>
      <c r="ET127" s="25">
        <v>97526</v>
      </c>
      <c r="EU127" s="25">
        <v>88834</v>
      </c>
      <c r="EV127" s="25">
        <v>8692</v>
      </c>
      <c r="EW127" s="59">
        <v>0.91087504870496072</v>
      </c>
      <c r="EX127" s="25">
        <v>17297</v>
      </c>
      <c r="EY127" s="25">
        <v>16750</v>
      </c>
      <c r="EZ127" s="25">
        <v>547</v>
      </c>
      <c r="FA127" s="59">
        <v>0.96837601896282588</v>
      </c>
      <c r="FB127" s="25">
        <v>162573</v>
      </c>
      <c r="FC127" s="25">
        <v>151990</v>
      </c>
      <c r="FD127" s="25">
        <v>10583</v>
      </c>
      <c r="FE127" s="59">
        <v>0.93490308968893965</v>
      </c>
      <c r="FF127" s="25">
        <v>116286</v>
      </c>
      <c r="FG127" s="25">
        <v>38268</v>
      </c>
      <c r="FH127" s="25">
        <v>69711</v>
      </c>
      <c r="FI127" s="25">
        <v>8307</v>
      </c>
      <c r="FJ127" s="23">
        <f t="shared" si="273"/>
        <v>7.1435942417831896E-2</v>
      </c>
      <c r="FK127" s="23">
        <f t="shared" si="274"/>
        <v>0.59947887105928488</v>
      </c>
      <c r="FL127" s="36">
        <f t="shared" si="275"/>
        <v>4.6067172264355367</v>
      </c>
      <c r="FM127" s="25">
        <v>55436</v>
      </c>
      <c r="FN127" s="25">
        <v>18492</v>
      </c>
      <c r="FO127" s="17">
        <f t="shared" si="276"/>
        <v>0.33357385092719533</v>
      </c>
      <c r="FP127" s="25">
        <v>32963</v>
      </c>
      <c r="FQ127" s="17">
        <f t="shared" si="277"/>
        <v>0.59461360848546074</v>
      </c>
      <c r="FR127" s="25">
        <v>3981</v>
      </c>
      <c r="FS127" s="17">
        <f t="shared" si="278"/>
        <v>7.1812540587343959E-2</v>
      </c>
      <c r="FT127" s="25">
        <v>60850</v>
      </c>
      <c r="FU127" s="25">
        <v>19776</v>
      </c>
      <c r="FV127" s="25">
        <v>36748</v>
      </c>
      <c r="FW127" s="17">
        <f t="shared" si="279"/>
        <v>7.1092851273623664E-2</v>
      </c>
      <c r="FX127" s="17">
        <f t="shared" si="280"/>
        <v>0.60391125718981098</v>
      </c>
      <c r="FY127" s="25">
        <v>4326</v>
      </c>
      <c r="FZ127" s="25">
        <v>136213</v>
      </c>
      <c r="GA127" s="25">
        <v>22293</v>
      </c>
      <c r="GB127" s="25">
        <v>75252</v>
      </c>
      <c r="GC127" s="25">
        <v>22539</v>
      </c>
      <c r="GD127" s="25">
        <v>7958</v>
      </c>
      <c r="GE127" s="18">
        <v>267</v>
      </c>
      <c r="GF127" s="25">
        <v>7092</v>
      </c>
      <c r="GG127" s="18">
        <v>216</v>
      </c>
      <c r="GH127" s="18">
        <v>129</v>
      </c>
      <c r="GI127" s="18">
        <v>467</v>
      </c>
      <c r="GJ127" s="10">
        <f t="shared" si="281"/>
        <v>22293</v>
      </c>
      <c r="GK127" s="10">
        <f t="shared" si="400"/>
        <v>113920</v>
      </c>
      <c r="GL127" s="10">
        <f t="shared" si="401"/>
        <v>38668</v>
      </c>
      <c r="GM127" s="10">
        <f t="shared" si="282"/>
        <v>97545</v>
      </c>
      <c r="GN127" s="10">
        <f t="shared" si="402"/>
        <v>16129</v>
      </c>
      <c r="GO127" s="17">
        <f t="shared" si="283"/>
        <v>0.16366279283181487</v>
      </c>
      <c r="GP127" s="17">
        <f t="shared" si="403"/>
        <v>0.83633720716818516</v>
      </c>
      <c r="GQ127" s="17">
        <f t="shared" si="404"/>
        <v>0.28387892491906058</v>
      </c>
      <c r="GR127" s="17">
        <f t="shared" si="405"/>
        <v>0.11841013706474418</v>
      </c>
      <c r="GS127" s="17">
        <f t="shared" si="284"/>
        <v>0.56010806604362284</v>
      </c>
      <c r="GT127" s="25">
        <v>62773</v>
      </c>
      <c r="GU127" s="25">
        <v>8185</v>
      </c>
      <c r="GV127" s="25">
        <v>31785</v>
      </c>
      <c r="GW127" s="25">
        <v>13774</v>
      </c>
      <c r="GX127" s="25">
        <v>4936</v>
      </c>
      <c r="GY127" s="18">
        <v>206</v>
      </c>
      <c r="GZ127" s="25">
        <v>3464</v>
      </c>
      <c r="HA127" s="18">
        <v>79</v>
      </c>
      <c r="HB127" s="18">
        <v>92</v>
      </c>
      <c r="HC127" s="18">
        <v>252</v>
      </c>
      <c r="HD127" s="23">
        <f t="shared" si="285"/>
        <v>0.13039045449476686</v>
      </c>
      <c r="HE127" s="23">
        <f t="shared" si="286"/>
        <v>0.86960954550523317</v>
      </c>
      <c r="HF127" s="23">
        <f t="shared" si="287"/>
        <v>0.36326127475188374</v>
      </c>
      <c r="HG127" s="23">
        <f t="shared" si="288"/>
        <v>0.14383572555079413</v>
      </c>
      <c r="HH127" s="25">
        <v>73440</v>
      </c>
      <c r="HI127" s="25">
        <v>14108</v>
      </c>
      <c r="HJ127" s="25">
        <v>43467</v>
      </c>
      <c r="HK127" s="25">
        <v>8765</v>
      </c>
      <c r="HL127" s="25">
        <v>3022</v>
      </c>
      <c r="HM127" s="18">
        <v>61</v>
      </c>
      <c r="HN127" s="25">
        <v>3628</v>
      </c>
      <c r="HO127" s="18">
        <v>137</v>
      </c>
      <c r="HP127" s="18">
        <v>37</v>
      </c>
      <c r="HQ127" s="18">
        <v>215</v>
      </c>
      <c r="HR127" s="23">
        <f t="shared" si="289"/>
        <v>0.19210239651416122</v>
      </c>
      <c r="HS127" s="23">
        <f t="shared" si="290"/>
        <v>0.80789760348583883</v>
      </c>
      <c r="HT127" s="80">
        <f t="shared" si="291"/>
        <v>0.21602668845315903</v>
      </c>
      <c r="HU127" s="27">
        <v>210153</v>
      </c>
      <c r="HV127" s="25">
        <v>3499</v>
      </c>
      <c r="HW127" s="25">
        <v>52931</v>
      </c>
      <c r="HX127" s="25">
        <v>4145</v>
      </c>
      <c r="HY127" s="25">
        <v>45665</v>
      </c>
      <c r="HZ127" s="25">
        <v>19060</v>
      </c>
      <c r="IA127" s="25">
        <v>3649</v>
      </c>
      <c r="IB127" s="18">
        <v>589</v>
      </c>
      <c r="IC127" s="25">
        <v>24019</v>
      </c>
      <c r="ID127" s="25">
        <v>38710</v>
      </c>
      <c r="IE127" s="25">
        <v>11693</v>
      </c>
      <c r="IF127" s="18">
        <v>1394</v>
      </c>
      <c r="IG127" s="25">
        <v>4799</v>
      </c>
      <c r="IH127" s="17">
        <f t="shared" si="292"/>
        <v>0.27489495748335735</v>
      </c>
      <c r="II127" s="17">
        <f t="shared" si="293"/>
        <v>9.069582637411791E-2</v>
      </c>
      <c r="IJ127" s="30">
        <f t="shared" si="294"/>
        <v>11.025865687303252</v>
      </c>
      <c r="IK127" s="17">
        <f t="shared" si="397"/>
        <v>0.15072225332675457</v>
      </c>
      <c r="IL127" s="25">
        <v>98880</v>
      </c>
      <c r="IM127" s="25">
        <v>1807</v>
      </c>
      <c r="IN127" s="25">
        <v>32607</v>
      </c>
      <c r="IO127" s="25">
        <v>3082</v>
      </c>
      <c r="IP127" s="25">
        <v>29213</v>
      </c>
      <c r="IQ127" s="25">
        <v>7659</v>
      </c>
      <c r="IR127" s="25">
        <v>2092</v>
      </c>
      <c r="IS127" s="18">
        <v>371</v>
      </c>
      <c r="IT127" s="25">
        <v>11933</v>
      </c>
      <c r="IU127" s="25">
        <v>1453</v>
      </c>
      <c r="IV127" s="25">
        <v>4520</v>
      </c>
      <c r="IW127" s="18">
        <v>718</v>
      </c>
      <c r="IX127" s="25">
        <v>3425</v>
      </c>
      <c r="IY127" s="17">
        <f t="shared" si="295"/>
        <v>0.77326051779935279</v>
      </c>
      <c r="IZ127" s="25">
        <v>111273</v>
      </c>
      <c r="JA127" s="25">
        <v>1692</v>
      </c>
      <c r="JB127" s="25">
        <v>20324</v>
      </c>
      <c r="JC127" s="25">
        <v>1063</v>
      </c>
      <c r="JD127" s="25">
        <v>16452</v>
      </c>
      <c r="JE127" s="25">
        <v>11401</v>
      </c>
      <c r="JF127" s="25">
        <v>1557</v>
      </c>
      <c r="JG127" s="18">
        <v>218</v>
      </c>
      <c r="JH127" s="25">
        <v>12086</v>
      </c>
      <c r="JI127" s="25">
        <v>37257</v>
      </c>
      <c r="JJ127" s="25">
        <v>7173</v>
      </c>
      <c r="JK127" s="18">
        <v>676</v>
      </c>
      <c r="JL127" s="25">
        <v>1374</v>
      </c>
      <c r="JM127" s="80">
        <f t="shared" si="296"/>
        <v>0.47171371311998417</v>
      </c>
      <c r="JN127" s="27">
        <v>210153</v>
      </c>
      <c r="JO127" s="25">
        <v>143644</v>
      </c>
      <c r="JP127" s="18">
        <v>65</v>
      </c>
      <c r="JQ127" s="18">
        <v>336</v>
      </c>
      <c r="JR127" s="25">
        <v>1176</v>
      </c>
      <c r="JS127" s="18">
        <v>1065</v>
      </c>
      <c r="JT127" s="18">
        <v>224</v>
      </c>
      <c r="JU127" s="18">
        <v>9</v>
      </c>
      <c r="JV127" s="18">
        <v>19</v>
      </c>
      <c r="JW127" s="25">
        <v>63615</v>
      </c>
      <c r="JX127" s="17">
        <f t="shared" si="297"/>
        <v>0.30270802700889354</v>
      </c>
      <c r="JY127" s="17">
        <f t="shared" si="298"/>
        <v>0.69729197299110646</v>
      </c>
      <c r="JZ127" s="25">
        <v>20582</v>
      </c>
      <c r="KA127" s="25">
        <v>15797</v>
      </c>
      <c r="KB127" s="18">
        <v>3</v>
      </c>
      <c r="KC127" s="18">
        <v>23</v>
      </c>
      <c r="KD127" s="25">
        <v>80</v>
      </c>
      <c r="KE127" s="18">
        <v>273</v>
      </c>
      <c r="KF127" s="18">
        <v>21</v>
      </c>
      <c r="KG127" s="18">
        <v>2</v>
      </c>
      <c r="KH127" s="18">
        <v>0</v>
      </c>
      <c r="KI127" s="25">
        <v>4383</v>
      </c>
      <c r="KJ127" s="17">
        <f t="shared" si="299"/>
        <v>0.21295306578563794</v>
      </c>
      <c r="KK127" s="25">
        <v>189571</v>
      </c>
      <c r="KL127" s="25">
        <v>127847</v>
      </c>
      <c r="KM127" s="18">
        <v>62</v>
      </c>
      <c r="KN127" s="18">
        <v>313</v>
      </c>
      <c r="KO127" s="25">
        <v>1096</v>
      </c>
      <c r="KP127" s="18">
        <v>792</v>
      </c>
      <c r="KQ127" s="18">
        <v>203</v>
      </c>
      <c r="KR127" s="18">
        <v>7</v>
      </c>
      <c r="KS127" s="18">
        <v>19</v>
      </c>
      <c r="KT127" s="25">
        <v>59232</v>
      </c>
      <c r="KU127" s="69">
        <f t="shared" si="440"/>
        <v>0.31245285407578166</v>
      </c>
      <c r="KV127" s="27">
        <v>258001</v>
      </c>
      <c r="KW127" s="25">
        <v>251480</v>
      </c>
      <c r="KX127" s="25">
        <v>6521</v>
      </c>
      <c r="KY127" s="59">
        <v>2.5275095832961888E-2</v>
      </c>
      <c r="KZ127" s="25">
        <v>3005</v>
      </c>
      <c r="LA127" s="25">
        <v>1681</v>
      </c>
      <c r="LB127" s="25">
        <v>2888</v>
      </c>
      <c r="LC127" s="25">
        <v>2187</v>
      </c>
      <c r="LD127" s="25">
        <v>122879</v>
      </c>
      <c r="LE127" s="25">
        <v>119959</v>
      </c>
      <c r="LF127" s="25">
        <v>2920</v>
      </c>
      <c r="LG127" s="59">
        <v>2.3763214218865715E-2</v>
      </c>
      <c r="LH127" s="25">
        <v>135122</v>
      </c>
      <c r="LI127" s="25">
        <v>131521</v>
      </c>
      <c r="LJ127" s="25">
        <v>3601</v>
      </c>
      <c r="LK127" s="35">
        <v>2.6649990379064844E-2</v>
      </c>
      <c r="LL127" s="27">
        <v>58645</v>
      </c>
      <c r="LM127" s="18">
        <v>902</v>
      </c>
      <c r="LN127" s="25">
        <v>38048</v>
      </c>
      <c r="LO127" s="25">
        <v>6370</v>
      </c>
      <c r="LP127" s="18">
        <v>391</v>
      </c>
      <c r="LQ127" s="18">
        <v>223</v>
      </c>
      <c r="LR127" s="25">
        <v>12711</v>
      </c>
      <c r="LS127" s="23">
        <f t="shared" si="301"/>
        <v>0.2167448205303095</v>
      </c>
      <c r="LT127" s="23">
        <f t="shared" si="302"/>
        <v>0.78325517946969048</v>
      </c>
      <c r="LU127" s="17">
        <f t="shared" si="303"/>
        <v>0.66416574303009634</v>
      </c>
      <c r="LV127" s="25">
        <v>58645</v>
      </c>
      <c r="LW127" s="18">
        <v>478</v>
      </c>
      <c r="LX127" s="25">
        <v>40735</v>
      </c>
      <c r="LY127" s="25">
        <v>3680</v>
      </c>
      <c r="LZ127" s="25">
        <v>1057</v>
      </c>
      <c r="MA127" s="18">
        <v>66</v>
      </c>
      <c r="MB127" s="25">
        <v>10038</v>
      </c>
      <c r="MC127" s="18">
        <v>21</v>
      </c>
      <c r="MD127" s="25">
        <v>1595</v>
      </c>
      <c r="ME127" s="18">
        <v>6</v>
      </c>
      <c r="MF127" s="18">
        <v>969</v>
      </c>
      <c r="MG127" s="17">
        <f t="shared" si="304"/>
        <v>0.17264898968369</v>
      </c>
      <c r="MH127" s="17">
        <f t="shared" si="305"/>
        <v>0.7927018501150993</v>
      </c>
      <c r="MI127" s="25">
        <v>58645</v>
      </c>
      <c r="MJ127" s="18">
        <v>535</v>
      </c>
      <c r="MK127" s="25">
        <v>42233</v>
      </c>
      <c r="ML127" s="25">
        <v>3671</v>
      </c>
      <c r="MM127" s="25">
        <v>1288</v>
      </c>
      <c r="MN127" s="18">
        <v>183</v>
      </c>
      <c r="MO127" s="25">
        <v>9877</v>
      </c>
      <c r="MP127" s="18">
        <v>27</v>
      </c>
      <c r="MQ127" s="18">
        <v>36</v>
      </c>
      <c r="MR127" s="18">
        <v>0</v>
      </c>
      <c r="MS127" s="18">
        <v>795</v>
      </c>
      <c r="MT127" s="17">
        <f t="shared" si="306"/>
        <v>0.79294057464404466</v>
      </c>
      <c r="MU127" s="69">
        <f t="shared" si="307"/>
        <v>0.72843379657259777</v>
      </c>
      <c r="MV127" s="27">
        <v>58645</v>
      </c>
      <c r="MW127" s="25">
        <v>14247</v>
      </c>
      <c r="MX127" s="18">
        <v>199</v>
      </c>
      <c r="MY127" s="25">
        <v>13628</v>
      </c>
      <c r="MZ127" s="25">
        <v>17842</v>
      </c>
      <c r="NA127" s="25">
        <v>6637</v>
      </c>
      <c r="NB127" s="18">
        <v>137</v>
      </c>
      <c r="NC127" s="25">
        <v>3838</v>
      </c>
      <c r="ND127" s="25">
        <v>2117</v>
      </c>
      <c r="NE127" s="17">
        <f t="shared" si="308"/>
        <v>0.24293631170602781</v>
      </c>
      <c r="NF127" s="10">
        <f t="shared" si="309"/>
        <v>61160.917026174444</v>
      </c>
      <c r="NG127" s="17">
        <f t="shared" si="310"/>
        <v>0.4215534146133515</v>
      </c>
      <c r="NH127" s="25">
        <v>58645</v>
      </c>
      <c r="NI127" s="25">
        <v>5288</v>
      </c>
      <c r="NJ127" s="18">
        <v>5</v>
      </c>
      <c r="NK127" s="18">
        <v>9</v>
      </c>
      <c r="NL127" s="18">
        <v>23</v>
      </c>
      <c r="NM127" s="25">
        <v>47183</v>
      </c>
      <c r="NN127" s="25">
        <v>5637</v>
      </c>
      <c r="NO127" s="18">
        <v>103</v>
      </c>
      <c r="NP127" s="18">
        <v>14</v>
      </c>
      <c r="NQ127" s="32">
        <v>383</v>
      </c>
      <c r="NR127" s="27">
        <v>58645</v>
      </c>
      <c r="NS127" s="37">
        <f t="shared" si="311"/>
        <v>1.2504390826157388</v>
      </c>
      <c r="NT127" s="37">
        <f t="shared" si="312"/>
        <v>0.33741425851691309</v>
      </c>
      <c r="NU127" s="37">
        <f t="shared" si="313"/>
        <v>0.79971908580156004</v>
      </c>
      <c r="NV127" s="17">
        <f t="shared" si="314"/>
        <v>0.16239193681072492</v>
      </c>
      <c r="NW127" s="10">
        <f t="shared" si="315"/>
        <v>29482</v>
      </c>
      <c r="NX127" s="17">
        <f t="shared" si="316"/>
        <v>0.50271975445477024</v>
      </c>
      <c r="NY127" s="19">
        <f t="shared" si="317"/>
        <v>0.53131251238984301</v>
      </c>
      <c r="NZ127" s="25">
        <v>23938</v>
      </c>
      <c r="OA127" s="25">
        <v>29163</v>
      </c>
      <c r="OB127" s="25">
        <v>2167</v>
      </c>
      <c r="OC127" s="25">
        <v>15334</v>
      </c>
      <c r="OD127" s="18">
        <v>629</v>
      </c>
      <c r="OE127" s="25">
        <v>2101</v>
      </c>
      <c r="OF127" s="17">
        <f t="shared" si="318"/>
        <v>0.26147156620342737</v>
      </c>
      <c r="OG127" s="17">
        <f t="shared" si="319"/>
        <v>0.40818484099241198</v>
      </c>
      <c r="OH127" s="17">
        <f t="shared" si="320"/>
        <v>0.49728024554522976</v>
      </c>
      <c r="OI127" s="69">
        <f t="shared" si="321"/>
        <v>3.5825731093869898E-2</v>
      </c>
      <c r="OJ127" s="27">
        <v>58645</v>
      </c>
      <c r="OK127" s="18">
        <v>957</v>
      </c>
      <c r="OL127" s="25">
        <v>28699</v>
      </c>
      <c r="OM127" s="25">
        <v>24582</v>
      </c>
      <c r="ON127" s="25">
        <v>2136</v>
      </c>
      <c r="OO127" s="25">
        <v>6502</v>
      </c>
      <c r="OP127" s="25">
        <v>1588</v>
      </c>
      <c r="OQ127" s="25">
        <v>17658</v>
      </c>
      <c r="OR127" s="69">
        <f t="shared" si="322"/>
        <v>0.56918748401398245</v>
      </c>
      <c r="OS127" s="85">
        <v>94505</v>
      </c>
      <c r="OT127" s="22">
        <v>94368</v>
      </c>
      <c r="OU127" s="38">
        <f t="shared" si="441"/>
        <v>0.62234884457106676</v>
      </c>
      <c r="OV127" s="39">
        <v>0.95524722363513048</v>
      </c>
      <c r="OW127" s="22">
        <v>9014477</v>
      </c>
      <c r="OX127" s="36">
        <f t="shared" si="442"/>
        <v>368854369.88599998</v>
      </c>
      <c r="OY127" s="36">
        <f t="shared" si="443"/>
        <v>6393845.4579033209</v>
      </c>
      <c r="OZ127" s="22">
        <v>334</v>
      </c>
      <c r="PA127" s="22">
        <v>334</v>
      </c>
      <c r="PB127" s="38">
        <f t="shared" si="444"/>
        <v>2.202701276775351E-3</v>
      </c>
      <c r="PC127" s="39">
        <v>0.3833532934131737</v>
      </c>
      <c r="PD127" s="22">
        <v>12804</v>
      </c>
      <c r="PE127" s="40">
        <f t="shared" si="327"/>
        <v>523914.07199999999</v>
      </c>
      <c r="PF127" s="36">
        <f t="shared" si="328"/>
        <v>102590.39679488477</v>
      </c>
      <c r="PG127" s="22">
        <v>11970</v>
      </c>
      <c r="PH127" s="22">
        <v>11970</v>
      </c>
      <c r="PI127" s="38">
        <f t="shared" si="445"/>
        <v>7.8941120607787268E-2</v>
      </c>
      <c r="PJ127" s="39">
        <v>0.11449707602339182</v>
      </c>
      <c r="PK127" s="22">
        <v>137053</v>
      </c>
      <c r="PL127" s="41">
        <f t="shared" si="330"/>
        <v>5607934.6540000001</v>
      </c>
      <c r="PM127" s="36">
        <f t="shared" si="331"/>
        <v>978507.11236114206</v>
      </c>
      <c r="PN127" s="22">
        <v>17141</v>
      </c>
      <c r="PO127" s="22">
        <v>17141</v>
      </c>
      <c r="PP127" s="38">
        <f t="shared" si="446"/>
        <v>0.11304342091379128</v>
      </c>
      <c r="PQ127" s="39">
        <v>0.65090018085292567</v>
      </c>
      <c r="PR127" s="22">
        <v>1115708</v>
      </c>
      <c r="PS127" s="41">
        <f t="shared" si="333"/>
        <v>45652539.943999998</v>
      </c>
      <c r="PT127" s="36">
        <f t="shared" si="334"/>
        <v>2247499.6458995165</v>
      </c>
      <c r="PU127" s="22">
        <v>3489</v>
      </c>
      <c r="PV127" s="22">
        <v>3489</v>
      </c>
      <c r="PW127" s="38">
        <f t="shared" si="447"/>
        <v>2.3009654954099398E-2</v>
      </c>
      <c r="PX127" s="39">
        <v>0.23560045858412151</v>
      </c>
      <c r="PY127" s="22">
        <v>82201</v>
      </c>
      <c r="PZ127" s="36">
        <f t="shared" si="336"/>
        <v>532305.29531980329</v>
      </c>
      <c r="QA127" s="22">
        <v>1501</v>
      </c>
      <c r="QB127" s="22">
        <v>1501</v>
      </c>
      <c r="QC127" s="39">
        <v>3.9027781479013992</v>
      </c>
      <c r="QD127" s="22">
        <v>585807</v>
      </c>
      <c r="QE127" s="22">
        <f t="shared" si="337"/>
        <v>943.80016666666609</v>
      </c>
      <c r="QF127" s="22"/>
      <c r="QG127" s="22">
        <v>4186</v>
      </c>
      <c r="QH127" s="22">
        <v>4186</v>
      </c>
      <c r="QI127" s="38">
        <f t="shared" si="448"/>
        <v>2.7606310013717422E-2</v>
      </c>
      <c r="QJ127" s="39">
        <v>0.19645962732919256</v>
      </c>
      <c r="QK127" s="22">
        <v>82238</v>
      </c>
      <c r="QL127" s="42">
        <f t="shared" si="339"/>
        <v>48.942022360248451</v>
      </c>
      <c r="QM127" s="22">
        <f t="shared" si="449"/>
        <v>18643</v>
      </c>
      <c r="QN127" s="22">
        <v>10836</v>
      </c>
      <c r="QO127" s="22">
        <v>10836</v>
      </c>
      <c r="QP127" s="38">
        <f t="shared" si="450"/>
        <v>7.1462488129154803E-2</v>
      </c>
      <c r="QQ127" s="39">
        <v>0.12002676264304171</v>
      </c>
      <c r="QR127" s="22">
        <v>130061</v>
      </c>
      <c r="QS127" s="36">
        <f t="shared" si="342"/>
        <v>2547789.805952935</v>
      </c>
      <c r="QT127" s="22">
        <v>3923</v>
      </c>
      <c r="QU127" s="22">
        <v>3923</v>
      </c>
      <c r="QV127" s="38">
        <f t="shared" si="451"/>
        <v>2.5871847631106889E-2</v>
      </c>
      <c r="QW127" s="39">
        <v>0.10300025490695897</v>
      </c>
      <c r="QX127" s="22">
        <v>40407</v>
      </c>
      <c r="QY127" s="36">
        <f t="shared" si="344"/>
        <v>922386.4349163312</v>
      </c>
      <c r="QZ127" s="22">
        <v>3884</v>
      </c>
      <c r="RA127" s="22">
        <v>3884</v>
      </c>
      <c r="RB127" s="38">
        <f t="shared" si="452"/>
        <v>2.5614645985016355E-2</v>
      </c>
      <c r="RC127" s="39">
        <v>0.11941297631307929</v>
      </c>
      <c r="RD127" s="22">
        <v>46380</v>
      </c>
      <c r="RE127" s="36">
        <f t="shared" si="346"/>
        <v>419670.99006495217</v>
      </c>
      <c r="RF127" s="10">
        <f t="shared" si="453"/>
        <v>151769</v>
      </c>
      <c r="RG127" s="10">
        <f t="shared" si="454"/>
        <v>151632</v>
      </c>
      <c r="RH127" s="17">
        <f t="shared" si="455"/>
        <v>0.19502181957086248</v>
      </c>
      <c r="RI127" s="17">
        <f t="shared" si="456"/>
        <v>4.4556152176396663E-3</v>
      </c>
      <c r="RJ127" s="17">
        <f t="shared" si="457"/>
        <v>0.45203296888789218</v>
      </c>
      <c r="RK127" s="17">
        <f t="shared" si="458"/>
        <v>7.2529500357654516E-3</v>
      </c>
      <c r="RL127" s="17">
        <f t="shared" si="459"/>
        <v>0.15889404024531972</v>
      </c>
      <c r="RM127" s="17">
        <f t="shared" si="460"/>
        <v>3.7632993256152492E-2</v>
      </c>
      <c r="RN127" s="17">
        <f t="shared" si="461"/>
        <v>0.18012399543746155</v>
      </c>
      <c r="RO127" s="17">
        <f t="shared" si="462"/>
        <v>6.5211003516164795E-2</v>
      </c>
      <c r="RP127" s="17">
        <f t="shared" si="463"/>
        <v>2.9669957593468303E-2</v>
      </c>
      <c r="RQ127" s="17">
        <f t="shared" si="464"/>
        <v>3.4601098535364744E-6</v>
      </c>
      <c r="RR127" s="36">
        <f t="shared" si="465"/>
        <v>14144644.081235247</v>
      </c>
      <c r="RS127" s="36">
        <f t="shared" si="466"/>
        <v>54.823989369170071</v>
      </c>
      <c r="RT127" s="10">
        <f t="shared" si="467"/>
        <v>137</v>
      </c>
      <c r="RU127" s="17">
        <f t="shared" si="468"/>
        <v>9.0268763713274782E-4</v>
      </c>
      <c r="RV127" s="37">
        <f t="shared" si="469"/>
        <v>1.6999584895466135</v>
      </c>
      <c r="RW127" s="36">
        <f t="shared" si="470"/>
        <v>0.58771865225328579</v>
      </c>
      <c r="RX127" s="85">
        <v>-1.7397229999999999</v>
      </c>
      <c r="RY127" s="93">
        <v>110</v>
      </c>
      <c r="RZ127" s="43" t="b">
        <v>0</v>
      </c>
      <c r="SA127" s="18" t="b">
        <v>0</v>
      </c>
      <c r="SB127" s="18" t="b">
        <v>0</v>
      </c>
      <c r="SC127" s="18" t="b">
        <v>0</v>
      </c>
      <c r="SD127" s="18" t="b">
        <v>0</v>
      </c>
      <c r="SE127" s="32" t="b">
        <v>1</v>
      </c>
      <c r="SF127" s="43" t="b">
        <v>0</v>
      </c>
      <c r="SG127" s="18" t="b">
        <v>0</v>
      </c>
      <c r="SH127" s="18"/>
      <c r="SI127" s="18"/>
      <c r="SJ127" s="18"/>
      <c r="SK127" s="18"/>
      <c r="SL127" s="18"/>
      <c r="SM127" s="18"/>
      <c r="SN127" s="18"/>
      <c r="SO127" s="18"/>
      <c r="SP127" s="18"/>
      <c r="SQ127" s="17">
        <f t="shared" si="365"/>
        <v>0</v>
      </c>
      <c r="SR127" s="17">
        <f t="shared" si="366"/>
        <v>0</v>
      </c>
      <c r="SS127" s="17">
        <f t="shared" si="367"/>
        <v>0</v>
      </c>
      <c r="ST127" s="17">
        <f t="shared" si="368"/>
        <v>0</v>
      </c>
      <c r="SU127" s="17">
        <f t="shared" si="369"/>
        <v>0</v>
      </c>
      <c r="SV127" s="17">
        <f t="shared" si="439"/>
        <v>0</v>
      </c>
      <c r="SW127" s="17">
        <f t="shared" si="370"/>
        <v>0</v>
      </c>
      <c r="SX127" s="17">
        <f t="shared" si="371"/>
        <v>0</v>
      </c>
      <c r="SY127" s="17">
        <f t="shared" si="372"/>
        <v>0</v>
      </c>
      <c r="SZ127" s="17">
        <f t="shared" si="373"/>
        <v>0</v>
      </c>
      <c r="TA127" s="17">
        <f t="shared" si="374"/>
        <v>0</v>
      </c>
      <c r="TB127" s="24">
        <f t="shared" si="375"/>
        <v>620</v>
      </c>
      <c r="TC127" s="69">
        <f t="shared" si="376"/>
        <v>1</v>
      </c>
      <c r="TD127" s="17">
        <f t="shared" si="398"/>
        <v>2.6014568158168575E-6</v>
      </c>
      <c r="TE127" s="95">
        <v>1</v>
      </c>
      <c r="TF127" s="71"/>
      <c r="TG127" s="71"/>
      <c r="TH127" s="71">
        <v>1</v>
      </c>
      <c r="TI127" s="71"/>
      <c r="TJ127" s="71"/>
      <c r="TK127" s="71">
        <v>59</v>
      </c>
      <c r="TL127" s="71"/>
      <c r="TM127" s="71">
        <v>1</v>
      </c>
      <c r="TN127" s="71"/>
      <c r="TO127" s="71"/>
      <c r="TP127" s="71"/>
      <c r="TQ127" s="71"/>
      <c r="TR127" s="72"/>
      <c r="TS127" s="72"/>
      <c r="TT127" s="72"/>
      <c r="TU127" s="72"/>
      <c r="TV127" s="72">
        <v>4</v>
      </c>
      <c r="TW127" s="72"/>
      <c r="TX127" s="72"/>
      <c r="TY127" s="72">
        <v>4</v>
      </c>
      <c r="TZ127" s="72">
        <v>223</v>
      </c>
      <c r="UA127" s="72"/>
      <c r="UB127" s="72"/>
      <c r="UC127" s="72"/>
      <c r="UD127" s="72"/>
      <c r="UE127" s="72"/>
      <c r="UF127" s="72"/>
      <c r="UG127" s="72">
        <v>5</v>
      </c>
      <c r="UH127" s="72"/>
      <c r="UI127" s="72"/>
      <c r="UJ127" s="73">
        <v>1</v>
      </c>
      <c r="UK127" s="73"/>
      <c r="UL127" s="73"/>
      <c r="UM127" s="73"/>
      <c r="UN127" s="73">
        <v>7</v>
      </c>
      <c r="UO127" s="73">
        <v>1</v>
      </c>
      <c r="UP127" s="73"/>
      <c r="UQ127" s="73">
        <v>8</v>
      </c>
      <c r="UR127" s="73">
        <v>390</v>
      </c>
      <c r="US127" s="73">
        <v>1</v>
      </c>
      <c r="UT127" s="73"/>
      <c r="UU127" s="73"/>
      <c r="UV127" s="73"/>
      <c r="UW127" s="73"/>
      <c r="UX127" s="73"/>
      <c r="UY127" s="73">
        <v>6</v>
      </c>
      <c r="UZ127" s="73"/>
      <c r="VA127" s="73">
        <v>1</v>
      </c>
      <c r="VB127" s="73">
        <v>33</v>
      </c>
      <c r="VC127" s="73"/>
      <c r="VD127" s="73"/>
      <c r="VE127" s="73"/>
      <c r="VF127" s="73">
        <v>5</v>
      </c>
      <c r="VG127" s="73">
        <v>1</v>
      </c>
      <c r="VH127" s="73"/>
      <c r="VI127" s="73">
        <v>8</v>
      </c>
      <c r="VJ127" s="73">
        <v>708</v>
      </c>
      <c r="VK127" s="73">
        <v>40</v>
      </c>
      <c r="VL127" s="73"/>
      <c r="VM127" s="73"/>
      <c r="VN127" s="73">
        <v>306</v>
      </c>
      <c r="VO127" s="73"/>
      <c r="VP127" s="73">
        <v>6</v>
      </c>
      <c r="VQ127" s="73"/>
      <c r="VR127" s="73">
        <v>306</v>
      </c>
      <c r="VS127" s="73">
        <v>2</v>
      </c>
      <c r="VT127" s="73"/>
      <c r="VU127" s="73"/>
      <c r="VV127" s="73"/>
      <c r="VW127" s="73">
        <v>4</v>
      </c>
      <c r="VX127" s="73">
        <v>4</v>
      </c>
      <c r="VY127" s="73"/>
      <c r="VZ127" s="73">
        <v>152</v>
      </c>
      <c r="WA127" s="73">
        <v>512</v>
      </c>
      <c r="WB127" s="73"/>
      <c r="WC127" s="73">
        <v>119</v>
      </c>
      <c r="WD127" s="73"/>
      <c r="WE127" s="73"/>
      <c r="WF127" s="73">
        <v>143</v>
      </c>
      <c r="WG127" s="73"/>
      <c r="WH127" s="73"/>
      <c r="WI127" s="73"/>
      <c r="WJ127" s="73">
        <v>2</v>
      </c>
      <c r="WK127" s="73"/>
      <c r="WL127" s="73"/>
      <c r="WM127" s="73"/>
      <c r="WN127" s="73">
        <v>287</v>
      </c>
      <c r="WO127" s="22">
        <f t="shared" si="377"/>
        <v>37</v>
      </c>
      <c r="WP127" s="22">
        <f t="shared" si="378"/>
        <v>0</v>
      </c>
      <c r="WQ127" s="22">
        <f t="shared" si="379"/>
        <v>0</v>
      </c>
      <c r="WR127" s="22">
        <f t="shared" si="380"/>
        <v>0</v>
      </c>
      <c r="WS127" s="22">
        <f t="shared" si="381"/>
        <v>21</v>
      </c>
      <c r="WT127" s="22">
        <f t="shared" si="382"/>
        <v>2</v>
      </c>
      <c r="WU127" s="22">
        <f t="shared" si="383"/>
        <v>0</v>
      </c>
      <c r="WV127" s="22">
        <f t="shared" si="384"/>
        <v>20</v>
      </c>
      <c r="WW127" s="22">
        <f t="shared" si="385"/>
        <v>1892</v>
      </c>
      <c r="WX127" s="22">
        <f t="shared" si="386"/>
        <v>0</v>
      </c>
      <c r="WY127" s="22">
        <f t="shared" si="387"/>
        <v>161</v>
      </c>
      <c r="WZ127" s="22">
        <f t="shared" si="388"/>
        <v>0</v>
      </c>
      <c r="XA127" s="22">
        <f t="shared" si="389"/>
        <v>0</v>
      </c>
      <c r="XB127" s="22">
        <f t="shared" si="390"/>
        <v>449</v>
      </c>
      <c r="XC127" s="22">
        <f t="shared" si="391"/>
        <v>0</v>
      </c>
      <c r="XD127" s="22">
        <f t="shared" si="392"/>
        <v>0</v>
      </c>
      <c r="XE127" s="22">
        <f t="shared" si="393"/>
        <v>19</v>
      </c>
      <c r="XF127" s="22">
        <f t="shared" si="394"/>
        <v>0</v>
      </c>
      <c r="XG127" s="93">
        <f t="shared" si="395"/>
        <v>594</v>
      </c>
    </row>
    <row r="128" spans="1:631" ht="17.100000000000001" customHeight="1" x14ac:dyDescent="0.2">
      <c r="A128" s="101"/>
      <c r="B128" s="27" t="s">
        <v>331</v>
      </c>
      <c r="C128" s="535" t="s">
        <v>332</v>
      </c>
      <c r="D128" s="25" t="s">
        <v>348</v>
      </c>
      <c r="E128" s="535" t="s">
        <v>349</v>
      </c>
      <c r="F128" s="25" t="s">
        <v>353</v>
      </c>
      <c r="G128" s="535" t="s">
        <v>354</v>
      </c>
      <c r="H128" s="25">
        <v>37</v>
      </c>
      <c r="I128" s="28">
        <v>2</v>
      </c>
      <c r="J128" s="17">
        <f t="shared" si="228"/>
        <v>0.71800886108939277</v>
      </c>
      <c r="K128" s="17">
        <f t="shared" si="229"/>
        <v>0.33773492022123769</v>
      </c>
      <c r="L128" s="17">
        <f t="shared" si="230"/>
        <v>1</v>
      </c>
      <c r="M128" s="17">
        <f t="shared" si="231"/>
        <v>0.13907786540430436</v>
      </c>
      <c r="N128" s="17">
        <f t="shared" si="232"/>
        <v>0.3423108853836011</v>
      </c>
      <c r="O128" s="17">
        <f t="shared" si="233"/>
        <v>0.22534966553731214</v>
      </c>
      <c r="P128" s="17">
        <f t="shared" si="234"/>
        <v>0.72187822497420018</v>
      </c>
      <c r="Q128" s="17">
        <f t="shared" si="235"/>
        <v>0.56264888957196657</v>
      </c>
      <c r="R128" s="69">
        <f t="shared" si="236"/>
        <v>0.95480986657000333</v>
      </c>
      <c r="S128" s="422">
        <f t="shared" si="237"/>
        <v>0.55575768652800195</v>
      </c>
      <c r="T128" s="17">
        <f t="shared" si="396"/>
        <v>0.44424231347199805</v>
      </c>
      <c r="U128" s="10">
        <f t="shared" si="238"/>
        <v>70005.924968484818</v>
      </c>
      <c r="V128" s="32">
        <v>5</v>
      </c>
      <c r="W128" s="550">
        <f t="shared" si="239"/>
        <v>0</v>
      </c>
      <c r="X128" s="550">
        <f t="shared" si="240"/>
        <v>0.44464657541689095</v>
      </c>
      <c r="Y128" s="550">
        <f t="shared" si="241"/>
        <v>0.5553534245831091</v>
      </c>
      <c r="Z128" s="551">
        <f t="shared" si="242"/>
        <v>87515.369412929242</v>
      </c>
      <c r="AA128" s="426">
        <f t="shared" si="243"/>
        <v>4.6914363676745882E-2</v>
      </c>
      <c r="AB128" s="59">
        <f t="shared" si="244"/>
        <v>0.96784474626564942</v>
      </c>
      <c r="AC128" s="59">
        <f t="shared" si="245"/>
        <v>6.2069639107291109E-2</v>
      </c>
      <c r="AD128" s="59">
        <f t="shared" si="246"/>
        <v>0.3423108853836011</v>
      </c>
      <c r="AE128" s="59">
        <f t="shared" si="247"/>
        <v>0.43735111042803348</v>
      </c>
      <c r="AF128" s="59">
        <f t="shared" si="248"/>
        <v>0.40778385891755714</v>
      </c>
      <c r="AG128" s="59">
        <f t="shared" si="249"/>
        <v>0.49277502678597285</v>
      </c>
      <c r="AH128" s="59">
        <f t="shared" si="250"/>
        <v>0.22534966553731214</v>
      </c>
      <c r="AI128" s="59">
        <f t="shared" si="251"/>
        <v>0.70075000723945213</v>
      </c>
      <c r="AJ128" s="59">
        <f t="shared" si="252"/>
        <v>0.73526771493933341</v>
      </c>
      <c r="AK128" s="59">
        <f t="shared" si="253"/>
        <v>0.27812177502579977</v>
      </c>
      <c r="AL128" s="35">
        <f t="shared" si="254"/>
        <v>1</v>
      </c>
      <c r="AM128" s="27">
        <v>157585</v>
      </c>
      <c r="AN128" s="25">
        <v>76774</v>
      </c>
      <c r="AO128" s="25">
        <v>80811</v>
      </c>
      <c r="AP128" s="17">
        <f t="shared" si="255"/>
        <v>3.060719916829061E-3</v>
      </c>
      <c r="AQ128" s="63">
        <v>95.004392966304096</v>
      </c>
      <c r="AR128" s="58">
        <v>1509.18942894</v>
      </c>
      <c r="AS128" s="24">
        <f t="shared" si="256"/>
        <v>104.41697839792185</v>
      </c>
      <c r="AT128" s="17">
        <f t="shared" si="471"/>
        <v>9.0175553269992006E-2</v>
      </c>
      <c r="AU128" s="25">
        <v>153877</v>
      </c>
      <c r="AV128" s="25">
        <v>73454</v>
      </c>
      <c r="AW128" s="25">
        <v>80423</v>
      </c>
      <c r="AX128" s="25">
        <v>3708</v>
      </c>
      <c r="AY128" s="25">
        <v>3320</v>
      </c>
      <c r="AZ128" s="18">
        <v>388</v>
      </c>
      <c r="BA128" s="25">
        <v>7393</v>
      </c>
      <c r="BB128" s="25">
        <v>3546</v>
      </c>
      <c r="BC128" s="25">
        <v>3847</v>
      </c>
      <c r="BD128" s="63">
        <v>92.175721341304921</v>
      </c>
      <c r="BE128" s="25">
        <v>150192</v>
      </c>
      <c r="BF128" s="25">
        <v>73228</v>
      </c>
      <c r="BG128" s="25">
        <v>76964</v>
      </c>
      <c r="BH128" s="63">
        <v>95.145782443739932</v>
      </c>
      <c r="BI128" s="17">
        <v>4.6914363676745882E-2</v>
      </c>
      <c r="BJ128" s="25">
        <v>45530</v>
      </c>
      <c r="BK128" s="25">
        <v>104104</v>
      </c>
      <c r="BL128" s="25">
        <v>7951</v>
      </c>
      <c r="BM128" s="17">
        <v>0.51372665795742711</v>
      </c>
      <c r="BN128" s="10">
        <f t="shared" si="258"/>
        <v>76629.384605778847</v>
      </c>
      <c r="BO128" s="29">
        <v>0.43735111042803348</v>
      </c>
      <c r="BP128" s="30">
        <f t="shared" si="259"/>
        <v>0.56264888957196657</v>
      </c>
      <c r="BQ128" s="31">
        <v>7.6375547529393684</v>
      </c>
      <c r="BR128" s="25">
        <v>112055</v>
      </c>
      <c r="BS128" s="25">
        <v>35211</v>
      </c>
      <c r="BT128" s="25">
        <v>68367</v>
      </c>
      <c r="BU128" s="25">
        <v>6244</v>
      </c>
      <c r="BV128" s="18">
        <v>1281</v>
      </c>
      <c r="BW128" s="18">
        <v>952</v>
      </c>
      <c r="BX128" s="25">
        <v>34533</v>
      </c>
      <c r="BY128" s="25">
        <v>28444</v>
      </c>
      <c r="BZ128" s="25">
        <v>6089</v>
      </c>
      <c r="CA128" s="59">
        <v>0.17632409579243047</v>
      </c>
      <c r="CB128" s="25">
        <v>153877</v>
      </c>
      <c r="CC128" s="25">
        <v>3708</v>
      </c>
      <c r="CD128" s="17">
        <f t="shared" si="260"/>
        <v>2.4097168517712198E-2</v>
      </c>
      <c r="CE128" s="25">
        <v>1148</v>
      </c>
      <c r="CF128" s="25">
        <v>3748</v>
      </c>
      <c r="CG128" s="25">
        <v>6912</v>
      </c>
      <c r="CH128" s="25">
        <v>7828</v>
      </c>
      <c r="CI128" s="25">
        <v>6165</v>
      </c>
      <c r="CJ128" s="25">
        <v>3957</v>
      </c>
      <c r="CK128" s="25">
        <v>2323</v>
      </c>
      <c r="CL128" s="25">
        <v>1430</v>
      </c>
      <c r="CM128" s="25">
        <v>1022</v>
      </c>
      <c r="CN128" s="26">
        <v>4.4559406944082474</v>
      </c>
      <c r="CO128" s="27">
        <v>34533</v>
      </c>
      <c r="CP128" s="34">
        <f t="shared" si="261"/>
        <v>4.5633162482263341</v>
      </c>
      <c r="CQ128" s="25">
        <v>112</v>
      </c>
      <c r="CR128" s="25">
        <v>1545</v>
      </c>
      <c r="CS128" s="25">
        <v>1416</v>
      </c>
      <c r="CT128" s="25">
        <v>7958</v>
      </c>
      <c r="CU128" s="25">
        <v>22284</v>
      </c>
      <c r="CV128" s="18">
        <v>579</v>
      </c>
      <c r="CW128" s="18">
        <v>393</v>
      </c>
      <c r="CX128" s="18">
        <v>246</v>
      </c>
      <c r="CY128" s="25">
        <v>34533</v>
      </c>
      <c r="CZ128" s="25">
        <v>31502</v>
      </c>
      <c r="DA128" s="25">
        <v>1115</v>
      </c>
      <c r="DB128" s="25">
        <v>1301</v>
      </c>
      <c r="DC128" s="18">
        <v>282</v>
      </c>
      <c r="DD128" s="18">
        <v>189</v>
      </c>
      <c r="DE128" s="18">
        <v>144</v>
      </c>
      <c r="DF128" s="25">
        <v>34533</v>
      </c>
      <c r="DG128" s="25">
        <v>11489</v>
      </c>
      <c r="DH128" s="25">
        <v>2546</v>
      </c>
      <c r="DI128" s="18">
        <v>47</v>
      </c>
      <c r="DJ128" s="25">
        <v>20090</v>
      </c>
      <c r="DK128" s="18">
        <v>61</v>
      </c>
      <c r="DL128" s="18">
        <v>300</v>
      </c>
      <c r="DM128" s="25">
        <f t="shared" si="262"/>
        <v>62539.127646019755</v>
      </c>
      <c r="DN128" s="17">
        <f t="shared" si="263"/>
        <v>0.58176237222367011</v>
      </c>
      <c r="DO128" s="17">
        <f t="shared" si="264"/>
        <v>1.7664263168563404E-3</v>
      </c>
      <c r="DP128" s="23">
        <f t="shared" si="265"/>
        <v>0.40778385891755714</v>
      </c>
      <c r="DQ128" s="23">
        <f t="shared" si="266"/>
        <v>0.59221614108244292</v>
      </c>
      <c r="DR128" s="25">
        <v>34533</v>
      </c>
      <c r="DS128" s="18">
        <v>391</v>
      </c>
      <c r="DT128" s="25">
        <v>26954</v>
      </c>
      <c r="DU128" s="18">
        <v>27</v>
      </c>
      <c r="DV128" s="25">
        <v>4286</v>
      </c>
      <c r="DW128" s="18">
        <v>52</v>
      </c>
      <c r="DX128" s="25">
        <v>2591</v>
      </c>
      <c r="DY128" s="18">
        <v>232</v>
      </c>
      <c r="DZ128" s="17">
        <f t="shared" si="267"/>
        <v>0.91674630063996754</v>
      </c>
      <c r="EA128" s="17">
        <f t="shared" si="268"/>
        <v>8.3253699360032463E-2</v>
      </c>
      <c r="EB128" s="25">
        <v>34533</v>
      </c>
      <c r="EC128" s="25">
        <v>16355</v>
      </c>
      <c r="ED128" s="18">
        <v>662</v>
      </c>
      <c r="EE128" s="25">
        <v>14872</v>
      </c>
      <c r="EF128" s="17">
        <f t="shared" si="407"/>
        <v>0.43066052761127038</v>
      </c>
      <c r="EG128" s="25">
        <v>2248</v>
      </c>
      <c r="EH128" s="18">
        <v>396</v>
      </c>
      <c r="EI128" s="17">
        <f t="shared" si="270"/>
        <v>0.49277502678597285</v>
      </c>
      <c r="EJ128" s="17">
        <f t="shared" si="271"/>
        <v>6.50971534474271E-2</v>
      </c>
      <c r="EK128" s="69">
        <f t="shared" si="272"/>
        <v>0.33773492022123769</v>
      </c>
      <c r="EL128" s="27">
        <v>109189</v>
      </c>
      <c r="EM128" s="25">
        <v>105678</v>
      </c>
      <c r="EN128" s="25">
        <v>3511</v>
      </c>
      <c r="EO128" s="59">
        <v>0.96784474626564942</v>
      </c>
      <c r="EP128" s="25">
        <v>51256</v>
      </c>
      <c r="EQ128" s="25">
        <v>50363</v>
      </c>
      <c r="ER128" s="25">
        <v>893</v>
      </c>
      <c r="ES128" s="59">
        <v>0.98257764944591852</v>
      </c>
      <c r="ET128" s="25">
        <v>57933</v>
      </c>
      <c r="EU128" s="25">
        <v>55315</v>
      </c>
      <c r="EV128" s="25">
        <v>2618</v>
      </c>
      <c r="EW128" s="59">
        <v>0.95480986657000333</v>
      </c>
      <c r="EX128" s="25">
        <v>5388</v>
      </c>
      <c r="EY128" s="25">
        <v>5246</v>
      </c>
      <c r="EZ128" s="25">
        <v>142</v>
      </c>
      <c r="FA128" s="59">
        <v>0.97364513734224201</v>
      </c>
      <c r="FB128" s="25">
        <v>103801</v>
      </c>
      <c r="FC128" s="25">
        <v>100432</v>
      </c>
      <c r="FD128" s="25">
        <v>3369</v>
      </c>
      <c r="FE128" s="59">
        <v>0.96754366528260805</v>
      </c>
      <c r="FF128" s="25">
        <v>72235</v>
      </c>
      <c r="FG128" s="25">
        <v>25297</v>
      </c>
      <c r="FH128" s="25">
        <v>43707</v>
      </c>
      <c r="FI128" s="25">
        <v>3231</v>
      </c>
      <c r="FJ128" s="23">
        <f t="shared" si="273"/>
        <v>4.4729009482937634E-2</v>
      </c>
      <c r="FK128" s="23">
        <f t="shared" si="274"/>
        <v>0.60506679587457601</v>
      </c>
      <c r="FL128" s="36">
        <f t="shared" si="275"/>
        <v>7.8294645620550911</v>
      </c>
      <c r="FM128" s="25">
        <v>35008</v>
      </c>
      <c r="FN128" s="25">
        <v>12251</v>
      </c>
      <c r="FO128" s="17">
        <f t="shared" si="276"/>
        <v>0.3499485831809872</v>
      </c>
      <c r="FP128" s="25">
        <v>21150</v>
      </c>
      <c r="FQ128" s="17">
        <f t="shared" si="277"/>
        <v>0.60414762340036565</v>
      </c>
      <c r="FR128" s="25">
        <v>1607</v>
      </c>
      <c r="FS128" s="17">
        <f t="shared" si="278"/>
        <v>4.5903793418647164E-2</v>
      </c>
      <c r="FT128" s="25">
        <v>37227</v>
      </c>
      <c r="FU128" s="25">
        <v>13046</v>
      </c>
      <c r="FV128" s="25">
        <v>22557</v>
      </c>
      <c r="FW128" s="17">
        <f t="shared" si="279"/>
        <v>4.3624251215515622E-2</v>
      </c>
      <c r="FX128" s="17">
        <f t="shared" si="280"/>
        <v>0.6059311789829962</v>
      </c>
      <c r="FY128" s="25">
        <v>1624</v>
      </c>
      <c r="FZ128" s="25">
        <v>81908</v>
      </c>
      <c r="GA128" s="25">
        <v>5084</v>
      </c>
      <c r="GB128" s="25">
        <v>48786</v>
      </c>
      <c r="GC128" s="25">
        <v>16157</v>
      </c>
      <c r="GD128" s="25">
        <v>6513</v>
      </c>
      <c r="GE128" s="18">
        <v>213</v>
      </c>
      <c r="GF128" s="25">
        <v>4782</v>
      </c>
      <c r="GG128" s="18">
        <v>69</v>
      </c>
      <c r="GH128" s="18">
        <v>60</v>
      </c>
      <c r="GI128" s="18">
        <v>244</v>
      </c>
      <c r="GJ128" s="10">
        <f t="shared" si="281"/>
        <v>5084</v>
      </c>
      <c r="GK128" s="10">
        <f t="shared" si="400"/>
        <v>76824</v>
      </c>
      <c r="GL128" s="10">
        <f t="shared" si="401"/>
        <v>28038</v>
      </c>
      <c r="GM128" s="10">
        <f t="shared" si="282"/>
        <v>53870</v>
      </c>
      <c r="GN128" s="10">
        <f t="shared" si="402"/>
        <v>11881</v>
      </c>
      <c r="GO128" s="17">
        <f t="shared" si="283"/>
        <v>6.2069639107291109E-2</v>
      </c>
      <c r="GP128" s="17">
        <f t="shared" si="403"/>
        <v>0.93793036089270887</v>
      </c>
      <c r="GQ128" s="17">
        <f t="shared" si="404"/>
        <v>0.3423108853836011</v>
      </c>
      <c r="GR128" s="17">
        <f t="shared" si="405"/>
        <v>0.14505298627728672</v>
      </c>
      <c r="GS128" s="17">
        <f t="shared" si="284"/>
        <v>0.64012062313815499</v>
      </c>
      <c r="GT128" s="25">
        <v>39063</v>
      </c>
      <c r="GU128" s="25">
        <v>1739</v>
      </c>
      <c r="GV128" s="25">
        <v>20682</v>
      </c>
      <c r="GW128" s="25">
        <v>9850</v>
      </c>
      <c r="GX128" s="25">
        <v>4105</v>
      </c>
      <c r="GY128" s="18">
        <v>141</v>
      </c>
      <c r="GZ128" s="25">
        <v>2358</v>
      </c>
      <c r="HA128" s="18">
        <v>25</v>
      </c>
      <c r="HB128" s="18">
        <v>34</v>
      </c>
      <c r="HC128" s="18">
        <v>129</v>
      </c>
      <c r="HD128" s="23">
        <f t="shared" si="285"/>
        <v>4.4517830171773798E-2</v>
      </c>
      <c r="HE128" s="23">
        <f t="shared" si="286"/>
        <v>0.9554821698282262</v>
      </c>
      <c r="HF128" s="23">
        <f t="shared" si="287"/>
        <v>0.42602974681924072</v>
      </c>
      <c r="HG128" s="23">
        <f t="shared" si="288"/>
        <v>0.17387297442592733</v>
      </c>
      <c r="HH128" s="25">
        <v>42845</v>
      </c>
      <c r="HI128" s="25">
        <v>3345</v>
      </c>
      <c r="HJ128" s="25">
        <v>28104</v>
      </c>
      <c r="HK128" s="25">
        <v>6307</v>
      </c>
      <c r="HL128" s="25">
        <v>2408</v>
      </c>
      <c r="HM128" s="18">
        <v>72</v>
      </c>
      <c r="HN128" s="25">
        <v>2424</v>
      </c>
      <c r="HO128" s="18">
        <v>44</v>
      </c>
      <c r="HP128" s="18">
        <v>26</v>
      </c>
      <c r="HQ128" s="18">
        <v>115</v>
      </c>
      <c r="HR128" s="23">
        <f t="shared" si="289"/>
        <v>7.8072120434122996E-2</v>
      </c>
      <c r="HS128" s="23">
        <f t="shared" si="290"/>
        <v>0.92192787956587696</v>
      </c>
      <c r="HT128" s="80">
        <f t="shared" si="291"/>
        <v>0.26598202824133504</v>
      </c>
      <c r="HU128" s="27">
        <v>127908</v>
      </c>
      <c r="HV128" s="18">
        <v>2000</v>
      </c>
      <c r="HW128" s="25">
        <v>22665</v>
      </c>
      <c r="HX128" s="18">
        <v>1668</v>
      </c>
      <c r="HY128" s="25">
        <v>27356</v>
      </c>
      <c r="HZ128" s="25">
        <v>12572</v>
      </c>
      <c r="IA128" s="25">
        <v>3600</v>
      </c>
      <c r="IB128" s="18">
        <v>399</v>
      </c>
      <c r="IC128" s="25">
        <v>15740</v>
      </c>
      <c r="ID128" s="25">
        <v>28760</v>
      </c>
      <c r="IE128" s="25">
        <v>7571</v>
      </c>
      <c r="IF128" s="18">
        <v>687</v>
      </c>
      <c r="IG128" s="25">
        <v>4890</v>
      </c>
      <c r="IH128" s="17">
        <f t="shared" si="292"/>
        <v>0.32313850580104447</v>
      </c>
      <c r="II128" s="17">
        <f t="shared" si="293"/>
        <v>9.8289395503017796E-2</v>
      </c>
      <c r="IJ128" s="30">
        <f t="shared" si="294"/>
        <v>10.174037543748012</v>
      </c>
      <c r="IK128" s="17">
        <f t="shared" si="397"/>
        <v>0.13907786540430436</v>
      </c>
      <c r="IL128" s="25">
        <v>61771</v>
      </c>
      <c r="IM128" s="18">
        <v>1035</v>
      </c>
      <c r="IN128" s="25">
        <v>16238</v>
      </c>
      <c r="IO128" s="18">
        <v>1201</v>
      </c>
      <c r="IP128" s="25">
        <v>19846</v>
      </c>
      <c r="IQ128" s="25">
        <v>5696</v>
      </c>
      <c r="IR128" s="25">
        <v>2287</v>
      </c>
      <c r="IS128" s="18">
        <v>241</v>
      </c>
      <c r="IT128" s="25">
        <v>7685</v>
      </c>
      <c r="IU128" s="25">
        <v>1044</v>
      </c>
      <c r="IV128" s="25">
        <v>3091</v>
      </c>
      <c r="IW128" s="18">
        <v>383</v>
      </c>
      <c r="IX128" s="25">
        <v>3024</v>
      </c>
      <c r="IY128" s="17">
        <f t="shared" si="295"/>
        <v>0.74959123213158274</v>
      </c>
      <c r="IZ128" s="25">
        <v>66137</v>
      </c>
      <c r="JA128" s="18">
        <v>965</v>
      </c>
      <c r="JB128" s="25">
        <v>6427</v>
      </c>
      <c r="JC128" s="18">
        <v>467</v>
      </c>
      <c r="JD128" s="25">
        <v>7510</v>
      </c>
      <c r="JE128" s="25">
        <v>6876</v>
      </c>
      <c r="JF128" s="25">
        <v>1313</v>
      </c>
      <c r="JG128" s="18">
        <v>158</v>
      </c>
      <c r="JH128" s="25">
        <v>8055</v>
      </c>
      <c r="JI128" s="25">
        <v>27716</v>
      </c>
      <c r="JJ128" s="25">
        <v>4480</v>
      </c>
      <c r="JK128" s="18">
        <v>304</v>
      </c>
      <c r="JL128" s="25">
        <v>1866</v>
      </c>
      <c r="JM128" s="80">
        <f t="shared" si="296"/>
        <v>0.35620000907207766</v>
      </c>
      <c r="JN128" s="27">
        <v>127908</v>
      </c>
      <c r="JO128" s="25">
        <v>84013</v>
      </c>
      <c r="JP128" s="18">
        <v>60</v>
      </c>
      <c r="JQ128" s="18">
        <v>940</v>
      </c>
      <c r="JR128" s="25">
        <v>5117</v>
      </c>
      <c r="JS128" s="18">
        <v>791</v>
      </c>
      <c r="JT128" s="25">
        <v>1389</v>
      </c>
      <c r="JU128" s="18">
        <v>3</v>
      </c>
      <c r="JV128" s="18">
        <v>21</v>
      </c>
      <c r="JW128" s="25">
        <v>35574</v>
      </c>
      <c r="JX128" s="17">
        <f t="shared" si="297"/>
        <v>0.27812177502579977</v>
      </c>
      <c r="JY128" s="17">
        <f t="shared" si="298"/>
        <v>0.72187822497420018</v>
      </c>
      <c r="JZ128" s="25">
        <v>6229</v>
      </c>
      <c r="KA128" s="25">
        <v>5158</v>
      </c>
      <c r="KB128" s="18">
        <v>2</v>
      </c>
      <c r="KC128" s="18">
        <v>23</v>
      </c>
      <c r="KD128" s="25">
        <v>70</v>
      </c>
      <c r="KE128" s="18">
        <v>84</v>
      </c>
      <c r="KF128" s="25">
        <v>19</v>
      </c>
      <c r="KG128" s="18">
        <v>0</v>
      </c>
      <c r="KH128" s="18">
        <v>0</v>
      </c>
      <c r="KI128" s="25">
        <v>873</v>
      </c>
      <c r="KJ128" s="17">
        <f t="shared" si="299"/>
        <v>0.14015090704768021</v>
      </c>
      <c r="KK128" s="25">
        <v>121679</v>
      </c>
      <c r="KL128" s="25">
        <v>78855</v>
      </c>
      <c r="KM128" s="18">
        <v>58</v>
      </c>
      <c r="KN128" s="18">
        <v>917</v>
      </c>
      <c r="KO128" s="25">
        <v>5047</v>
      </c>
      <c r="KP128" s="18">
        <v>707</v>
      </c>
      <c r="KQ128" s="25">
        <v>1370</v>
      </c>
      <c r="KR128" s="18">
        <v>3</v>
      </c>
      <c r="KS128" s="18">
        <v>21</v>
      </c>
      <c r="KT128" s="25">
        <v>34701</v>
      </c>
      <c r="KU128" s="69">
        <f t="shared" si="440"/>
        <v>0.28518478948709308</v>
      </c>
      <c r="KV128" s="27">
        <v>157585</v>
      </c>
      <c r="KW128" s="25">
        <v>151686</v>
      </c>
      <c r="KX128" s="25">
        <v>5899</v>
      </c>
      <c r="KY128" s="59">
        <v>3.7433765904115242E-2</v>
      </c>
      <c r="KZ128" s="25">
        <v>3356</v>
      </c>
      <c r="LA128" s="18">
        <v>1394</v>
      </c>
      <c r="LB128" s="25">
        <v>2300</v>
      </c>
      <c r="LC128" s="25">
        <v>2097</v>
      </c>
      <c r="LD128" s="25">
        <v>76774</v>
      </c>
      <c r="LE128" s="25">
        <v>74077</v>
      </c>
      <c r="LF128" s="25">
        <v>2697</v>
      </c>
      <c r="LG128" s="59">
        <v>3.5129080157344936E-2</v>
      </c>
      <c r="LH128" s="25">
        <v>80811</v>
      </c>
      <c r="LI128" s="25">
        <v>77609</v>
      </c>
      <c r="LJ128" s="25">
        <v>3202</v>
      </c>
      <c r="LK128" s="35">
        <v>3.9623318607615303E-2</v>
      </c>
      <c r="LL128" s="27">
        <v>34533</v>
      </c>
      <c r="LM128" s="18">
        <v>745</v>
      </c>
      <c r="LN128" s="25">
        <v>23454</v>
      </c>
      <c r="LO128" s="25">
        <v>4626</v>
      </c>
      <c r="LP128" s="18">
        <v>175</v>
      </c>
      <c r="LQ128" s="18">
        <v>183</v>
      </c>
      <c r="LR128" s="25">
        <v>5350</v>
      </c>
      <c r="LS128" s="23">
        <f t="shared" si="301"/>
        <v>0.15492427533084296</v>
      </c>
      <c r="LT128" s="23">
        <f t="shared" si="302"/>
        <v>0.84507572466915704</v>
      </c>
      <c r="LU128" s="17">
        <f t="shared" si="303"/>
        <v>0.70075000723945213</v>
      </c>
      <c r="LV128" s="25">
        <v>34533</v>
      </c>
      <c r="LW128" s="18">
        <v>480</v>
      </c>
      <c r="LX128" s="25">
        <v>21576</v>
      </c>
      <c r="LY128" s="25">
        <v>2830</v>
      </c>
      <c r="LZ128" s="25">
        <v>1455</v>
      </c>
      <c r="MA128" s="18">
        <v>434</v>
      </c>
      <c r="MB128" s="25">
        <v>5982</v>
      </c>
      <c r="MC128" s="18">
        <v>421</v>
      </c>
      <c r="MD128" s="18">
        <v>505</v>
      </c>
      <c r="ME128" s="18">
        <v>7</v>
      </c>
      <c r="MF128" s="18">
        <v>843</v>
      </c>
      <c r="MG128" s="17">
        <f t="shared" si="304"/>
        <v>0.1979845365302754</v>
      </c>
      <c r="MH128" s="17">
        <f t="shared" si="305"/>
        <v>0.73526771493933341</v>
      </c>
      <c r="MI128" s="25">
        <v>34533</v>
      </c>
      <c r="MJ128" s="18">
        <v>506</v>
      </c>
      <c r="MK128" s="25">
        <v>23274</v>
      </c>
      <c r="ML128" s="25">
        <v>3126</v>
      </c>
      <c r="MM128" s="25">
        <v>1541</v>
      </c>
      <c r="MN128" s="18">
        <v>307</v>
      </c>
      <c r="MO128" s="25">
        <v>4642</v>
      </c>
      <c r="MP128" s="18">
        <v>286</v>
      </c>
      <c r="MQ128" s="18">
        <v>24</v>
      </c>
      <c r="MR128" s="18">
        <v>2</v>
      </c>
      <c r="MS128" s="18">
        <v>825</v>
      </c>
      <c r="MT128" s="17">
        <f t="shared" si="306"/>
        <v>0.78811571540265835</v>
      </c>
      <c r="MU128" s="69">
        <f t="shared" si="307"/>
        <v>0.71800886108939277</v>
      </c>
      <c r="MV128" s="27">
        <v>34533</v>
      </c>
      <c r="MW128" s="25">
        <v>7782</v>
      </c>
      <c r="MX128" s="18">
        <v>83</v>
      </c>
      <c r="MY128" s="25">
        <v>6983</v>
      </c>
      <c r="MZ128" s="25">
        <v>9029</v>
      </c>
      <c r="NA128" s="25">
        <v>6348</v>
      </c>
      <c r="NB128" s="18">
        <v>83</v>
      </c>
      <c r="NC128" s="25">
        <v>2350</v>
      </c>
      <c r="ND128" s="25">
        <v>1875</v>
      </c>
      <c r="NE128" s="17">
        <f t="shared" si="308"/>
        <v>0.22534966553731214</v>
      </c>
      <c r="NF128" s="10">
        <f t="shared" si="309"/>
        <v>34676.130483884983</v>
      </c>
      <c r="NG128" s="17">
        <f t="shared" si="310"/>
        <v>0.47722468363594245</v>
      </c>
      <c r="NH128" s="25">
        <v>34533</v>
      </c>
      <c r="NI128" s="25">
        <v>2926</v>
      </c>
      <c r="NJ128" s="18">
        <v>3</v>
      </c>
      <c r="NK128" s="18">
        <v>8</v>
      </c>
      <c r="NL128" s="18">
        <v>9</v>
      </c>
      <c r="NM128" s="25">
        <v>24603</v>
      </c>
      <c r="NN128" s="25">
        <v>6469</v>
      </c>
      <c r="NO128" s="18">
        <v>88</v>
      </c>
      <c r="NP128" s="18">
        <v>3</v>
      </c>
      <c r="NQ128" s="32">
        <v>424</v>
      </c>
      <c r="NR128" s="27">
        <v>34533</v>
      </c>
      <c r="NS128" s="37">
        <f t="shared" si="311"/>
        <v>1.1180030695276981</v>
      </c>
      <c r="NT128" s="37">
        <f t="shared" si="312"/>
        <v>0.30167817206673497</v>
      </c>
      <c r="NU128" s="37">
        <f t="shared" si="313"/>
        <v>0.89445192706174892</v>
      </c>
      <c r="NV128" s="17">
        <f t="shared" si="314"/>
        <v>0.18162850355641635</v>
      </c>
      <c r="NW128" s="10">
        <f t="shared" si="315"/>
        <v>20067</v>
      </c>
      <c r="NX128" s="17">
        <f t="shared" si="316"/>
        <v>0.58109634262878984</v>
      </c>
      <c r="NY128" s="19">
        <f t="shared" si="317"/>
        <v>0.3616392438140893</v>
      </c>
      <c r="NZ128" s="25">
        <v>12573</v>
      </c>
      <c r="OA128" s="25">
        <v>14466</v>
      </c>
      <c r="OB128" s="25">
        <v>1707</v>
      </c>
      <c r="OC128" s="25">
        <v>8437</v>
      </c>
      <c r="OD128" s="18">
        <v>378</v>
      </c>
      <c r="OE128" s="25">
        <v>1047</v>
      </c>
      <c r="OF128" s="17">
        <f t="shared" si="318"/>
        <v>0.24431703008716299</v>
      </c>
      <c r="OG128" s="17">
        <f t="shared" si="319"/>
        <v>0.36408652593171748</v>
      </c>
      <c r="OH128" s="17">
        <f t="shared" si="320"/>
        <v>0.41890365737121016</v>
      </c>
      <c r="OI128" s="69">
        <f t="shared" si="321"/>
        <v>3.0318825471288332E-2</v>
      </c>
      <c r="OJ128" s="27">
        <v>34533</v>
      </c>
      <c r="OK128" s="18">
        <v>523</v>
      </c>
      <c r="OL128" s="25">
        <v>16465</v>
      </c>
      <c r="OM128" s="25">
        <v>8457</v>
      </c>
      <c r="ON128" s="18">
        <v>667</v>
      </c>
      <c r="OO128" s="25">
        <v>3289</v>
      </c>
      <c r="OP128" s="25">
        <v>1528</v>
      </c>
      <c r="OQ128" s="25">
        <v>12736</v>
      </c>
      <c r="OR128" s="69">
        <f t="shared" si="322"/>
        <v>0.55549763993860946</v>
      </c>
      <c r="OS128" s="85">
        <v>29753</v>
      </c>
      <c r="OT128" s="22">
        <v>29706</v>
      </c>
      <c r="OU128" s="38">
        <f t="shared" si="441"/>
        <v>0.36125940969730874</v>
      </c>
      <c r="OV128" s="39">
        <v>0.7583319868040127</v>
      </c>
      <c r="OW128" s="22">
        <v>2252701</v>
      </c>
      <c r="OX128" s="36">
        <f t="shared" si="442"/>
        <v>92176019.517999992</v>
      </c>
      <c r="OY128" s="36">
        <f t="shared" si="443"/>
        <v>2012711.6519633357</v>
      </c>
      <c r="OZ128" s="22">
        <v>3937</v>
      </c>
      <c r="PA128" s="22">
        <v>3937</v>
      </c>
      <c r="PB128" s="38">
        <f t="shared" si="444"/>
        <v>4.7878485692395625E-2</v>
      </c>
      <c r="PC128" s="39">
        <v>0.31662941325882654</v>
      </c>
      <c r="PD128" s="22">
        <v>124657</v>
      </c>
      <c r="PE128" s="40">
        <f t="shared" si="327"/>
        <v>5100715.1260000002</v>
      </c>
      <c r="PF128" s="36">
        <f t="shared" si="328"/>
        <v>1209276.6232977884</v>
      </c>
      <c r="PG128" s="22">
        <v>4836</v>
      </c>
      <c r="PH128" s="22">
        <v>4836</v>
      </c>
      <c r="PI128" s="38">
        <f t="shared" si="445"/>
        <v>5.8811368252076515E-2</v>
      </c>
      <c r="PJ128" s="39">
        <v>8.1075268817204296E-2</v>
      </c>
      <c r="PK128" s="22">
        <v>39208</v>
      </c>
      <c r="PL128" s="41">
        <f t="shared" si="330"/>
        <v>1604312.9439999999</v>
      </c>
      <c r="PM128" s="36">
        <f t="shared" si="331"/>
        <v>395326.68298901274</v>
      </c>
      <c r="PN128" s="22">
        <v>20957</v>
      </c>
      <c r="PO128" s="22">
        <v>20957</v>
      </c>
      <c r="PP128" s="38">
        <f t="shared" si="446"/>
        <v>0.25486142358535308</v>
      </c>
      <c r="PQ128" s="39">
        <v>0.63343131173354961</v>
      </c>
      <c r="PR128" s="22">
        <v>1327482</v>
      </c>
      <c r="PS128" s="41">
        <f t="shared" si="333"/>
        <v>54317908.475999996</v>
      </c>
      <c r="PT128" s="36">
        <f t="shared" si="334"/>
        <v>2747847.2714028447</v>
      </c>
      <c r="PU128" s="22">
        <v>590</v>
      </c>
      <c r="PV128" s="22">
        <v>590</v>
      </c>
      <c r="PW128" s="38">
        <f t="shared" si="447"/>
        <v>7.1750842160308408E-3</v>
      </c>
      <c r="PX128" s="39">
        <v>0.19233898305084746</v>
      </c>
      <c r="PY128" s="22">
        <v>11348</v>
      </c>
      <c r="PZ128" s="36">
        <f t="shared" si="336"/>
        <v>90014.366362477493</v>
      </c>
      <c r="QA128" s="22"/>
      <c r="QB128" s="22"/>
      <c r="QC128" s="39">
        <v>0</v>
      </c>
      <c r="QD128" s="22"/>
      <c r="QE128" s="22">
        <f t="shared" si="337"/>
        <v>0</v>
      </c>
      <c r="QF128" s="22"/>
      <c r="QG128" s="22">
        <v>6856</v>
      </c>
      <c r="QH128" s="22">
        <v>6856</v>
      </c>
      <c r="QI128" s="38">
        <f t="shared" si="448"/>
        <v>8.3376910822216002E-2</v>
      </c>
      <c r="QJ128" s="39">
        <v>0.24187572928821471</v>
      </c>
      <c r="QK128" s="22">
        <v>165830</v>
      </c>
      <c r="QL128" s="42">
        <f t="shared" si="339"/>
        <v>60.256081680280047</v>
      </c>
      <c r="QM128" s="22">
        <f t="shared" si="449"/>
        <v>15347</v>
      </c>
      <c r="QN128" s="22">
        <v>8328</v>
      </c>
      <c r="QO128" s="22">
        <v>8328</v>
      </c>
      <c r="QP128" s="38">
        <f t="shared" si="450"/>
        <v>0.10127813788322855</v>
      </c>
      <c r="QQ128" s="39">
        <v>0.15659221902017292</v>
      </c>
      <c r="QR128" s="22">
        <v>130410</v>
      </c>
      <c r="QS128" s="36">
        <f t="shared" si="342"/>
        <v>1958102.0214079034</v>
      </c>
      <c r="QT128" s="22">
        <v>3450</v>
      </c>
      <c r="QU128" s="22">
        <v>3450</v>
      </c>
      <c r="QV128" s="38">
        <f t="shared" si="451"/>
        <v>4.1956000924248137E-2</v>
      </c>
      <c r="QW128" s="39">
        <v>0.1336</v>
      </c>
      <c r="QX128" s="22">
        <v>46092</v>
      </c>
      <c r="QY128" s="36">
        <f t="shared" si="344"/>
        <v>811173.38783108396</v>
      </c>
      <c r="QZ128" s="22">
        <v>3569</v>
      </c>
      <c r="RA128" s="22">
        <v>3569</v>
      </c>
      <c r="RB128" s="38">
        <f t="shared" si="452"/>
        <v>4.3403178927142495E-2</v>
      </c>
      <c r="RC128" s="39">
        <v>0.12539927150462316</v>
      </c>
      <c r="RD128" s="22">
        <v>44755</v>
      </c>
      <c r="RE128" s="36">
        <f t="shared" si="346"/>
        <v>385634.85158131161</v>
      </c>
      <c r="RF128" s="10">
        <f t="shared" si="453"/>
        <v>82276</v>
      </c>
      <c r="RG128" s="10">
        <f t="shared" si="454"/>
        <v>82229</v>
      </c>
      <c r="RH128" s="17">
        <f t="shared" si="455"/>
        <v>0.10575900338643855</v>
      </c>
      <c r="RI128" s="17">
        <f t="shared" si="456"/>
        <v>2.4162497608109907E-3</v>
      </c>
      <c r="RJ128" s="17">
        <f t="shared" si="457"/>
        <v>0.20943609169707278</v>
      </c>
      <c r="RK128" s="17">
        <f t="shared" si="458"/>
        <v>0.1258333102593554</v>
      </c>
      <c r="RL128" s="17">
        <f t="shared" si="459"/>
        <v>0.28593186338524801</v>
      </c>
      <c r="RM128" s="17">
        <f t="shared" si="460"/>
        <v>9.3665960889906738E-3</v>
      </c>
      <c r="RN128" s="17">
        <f t="shared" si="461"/>
        <v>0.20375359486182359</v>
      </c>
      <c r="RO128" s="17">
        <f t="shared" si="462"/>
        <v>8.4408009398810213E-2</v>
      </c>
      <c r="RP128" s="17">
        <f t="shared" si="463"/>
        <v>4.0127882232204558E-2</v>
      </c>
      <c r="RQ128" s="17">
        <f t="shared" si="464"/>
        <v>6.270047791389904E-6</v>
      </c>
      <c r="RR128" s="36">
        <f t="shared" si="465"/>
        <v>9610147.1129174381</v>
      </c>
      <c r="RS128" s="36">
        <f t="shared" si="466"/>
        <v>60.983895122742886</v>
      </c>
      <c r="RT128" s="10">
        <f t="shared" si="467"/>
        <v>47</v>
      </c>
      <c r="RU128" s="17">
        <f t="shared" si="468"/>
        <v>5.712479945549127E-4</v>
      </c>
      <c r="RV128" s="37">
        <f t="shared" si="469"/>
        <v>1.9153216004667217</v>
      </c>
      <c r="RW128" s="36">
        <f t="shared" si="470"/>
        <v>0.52180727861154297</v>
      </c>
      <c r="RX128" s="85">
        <v>-1.7180280000000001</v>
      </c>
      <c r="RY128" s="93">
        <v>113</v>
      </c>
      <c r="RZ128" s="43" t="b">
        <v>0</v>
      </c>
      <c r="SA128" s="18" t="b">
        <v>0</v>
      </c>
      <c r="SB128" s="18" t="b">
        <v>0</v>
      </c>
      <c r="SC128" s="18" t="b">
        <v>0</v>
      </c>
      <c r="SD128" s="18" t="b">
        <v>0</v>
      </c>
      <c r="SE128" s="32" t="b">
        <v>1</v>
      </c>
      <c r="SF128" s="43" t="b">
        <v>0</v>
      </c>
      <c r="SG128" s="18" t="b">
        <v>0</v>
      </c>
      <c r="SH128" s="18"/>
      <c r="SI128" s="18"/>
      <c r="SJ128" s="18"/>
      <c r="SK128" s="18"/>
      <c r="SL128" s="18"/>
      <c r="SM128" s="18"/>
      <c r="SN128" s="18"/>
      <c r="SO128" s="18"/>
      <c r="SP128" s="18"/>
      <c r="SQ128" s="17">
        <f t="shared" si="365"/>
        <v>0</v>
      </c>
      <c r="SR128" s="17">
        <f t="shared" si="366"/>
        <v>0</v>
      </c>
      <c r="SS128" s="17">
        <f t="shared" si="367"/>
        <v>0</v>
      </c>
      <c r="ST128" s="17">
        <f t="shared" si="368"/>
        <v>0</v>
      </c>
      <c r="SU128" s="17">
        <f t="shared" si="369"/>
        <v>0</v>
      </c>
      <c r="SV128" s="17">
        <f t="shared" si="439"/>
        <v>0</v>
      </c>
      <c r="SW128" s="17">
        <f t="shared" si="370"/>
        <v>0</v>
      </c>
      <c r="SX128" s="17">
        <f t="shared" si="371"/>
        <v>0</v>
      </c>
      <c r="SY128" s="17">
        <f t="shared" si="372"/>
        <v>0</v>
      </c>
      <c r="SZ128" s="17">
        <f t="shared" si="373"/>
        <v>0</v>
      </c>
      <c r="TA128" s="17">
        <f t="shared" si="374"/>
        <v>0</v>
      </c>
      <c r="TB128" s="24">
        <f t="shared" si="375"/>
        <v>620</v>
      </c>
      <c r="TC128" s="69">
        <f t="shared" si="376"/>
        <v>1</v>
      </c>
      <c r="TD128" s="17">
        <f t="shared" si="398"/>
        <v>2.6014568158168575E-6</v>
      </c>
      <c r="TE128" s="95"/>
      <c r="TF128" s="71"/>
      <c r="TG128" s="71"/>
      <c r="TH128" s="71"/>
      <c r="TI128" s="71"/>
      <c r="TJ128" s="71"/>
      <c r="TK128" s="71">
        <v>67</v>
      </c>
      <c r="TL128" s="71"/>
      <c r="TM128" s="71">
        <v>1</v>
      </c>
      <c r="TN128" s="71"/>
      <c r="TO128" s="71"/>
      <c r="TP128" s="71"/>
      <c r="TQ128" s="71"/>
      <c r="TR128" s="72"/>
      <c r="TS128" s="72"/>
      <c r="TT128" s="72"/>
      <c r="TU128" s="72">
        <v>1</v>
      </c>
      <c r="TV128" s="72">
        <v>1</v>
      </c>
      <c r="TW128" s="72"/>
      <c r="TX128" s="72"/>
      <c r="TY128" s="72">
        <v>1</v>
      </c>
      <c r="TZ128" s="72">
        <v>63</v>
      </c>
      <c r="UA128" s="72"/>
      <c r="UB128" s="72"/>
      <c r="UC128" s="72"/>
      <c r="UD128" s="72"/>
      <c r="UE128" s="72"/>
      <c r="UF128" s="72"/>
      <c r="UG128" s="72">
        <v>1</v>
      </c>
      <c r="UH128" s="72"/>
      <c r="UI128" s="72"/>
      <c r="UJ128" s="73"/>
      <c r="UK128" s="73"/>
      <c r="UL128" s="73"/>
      <c r="UM128" s="73"/>
      <c r="UN128" s="73">
        <v>4</v>
      </c>
      <c r="UO128" s="73"/>
      <c r="UP128" s="73"/>
      <c r="UQ128" s="73">
        <v>6</v>
      </c>
      <c r="UR128" s="73">
        <v>118</v>
      </c>
      <c r="US128" s="73">
        <v>1</v>
      </c>
      <c r="UT128" s="73"/>
      <c r="UU128" s="73"/>
      <c r="UV128" s="73"/>
      <c r="UW128" s="73"/>
      <c r="UX128" s="73"/>
      <c r="UY128" s="73">
        <v>2</v>
      </c>
      <c r="UZ128" s="73"/>
      <c r="VA128" s="73"/>
      <c r="VB128" s="73"/>
      <c r="VC128" s="73"/>
      <c r="VD128" s="73"/>
      <c r="VE128" s="73"/>
      <c r="VF128" s="73">
        <v>2</v>
      </c>
      <c r="VG128" s="73"/>
      <c r="VH128" s="73">
        <v>1</v>
      </c>
      <c r="VI128" s="73">
        <v>6</v>
      </c>
      <c r="VJ128" s="73">
        <v>118</v>
      </c>
      <c r="VK128" s="73">
        <v>1</v>
      </c>
      <c r="VL128" s="73"/>
      <c r="VM128" s="73"/>
      <c r="VN128" s="73"/>
      <c r="VO128" s="73"/>
      <c r="VP128" s="73">
        <v>2</v>
      </c>
      <c r="VQ128" s="73"/>
      <c r="VR128" s="73"/>
      <c r="VS128" s="73">
        <v>2</v>
      </c>
      <c r="VT128" s="73"/>
      <c r="VU128" s="73"/>
      <c r="VV128" s="73"/>
      <c r="VW128" s="73">
        <v>6</v>
      </c>
      <c r="VX128" s="73"/>
      <c r="VY128" s="73">
        <v>1</v>
      </c>
      <c r="VZ128" s="73">
        <v>6</v>
      </c>
      <c r="WA128" s="73">
        <v>55</v>
      </c>
      <c r="WB128" s="73"/>
      <c r="WC128" s="73"/>
      <c r="WD128" s="73"/>
      <c r="WE128" s="73"/>
      <c r="WF128" s="73"/>
      <c r="WG128" s="73"/>
      <c r="WH128" s="73"/>
      <c r="WI128" s="73"/>
      <c r="WJ128" s="73">
        <v>1</v>
      </c>
      <c r="WK128" s="73"/>
      <c r="WL128" s="73"/>
      <c r="WM128" s="73"/>
      <c r="WN128" s="73"/>
      <c r="WO128" s="22">
        <f t="shared" si="377"/>
        <v>2</v>
      </c>
      <c r="WP128" s="22">
        <f t="shared" si="378"/>
        <v>0</v>
      </c>
      <c r="WQ128" s="22">
        <f t="shared" si="379"/>
        <v>0</v>
      </c>
      <c r="WR128" s="22">
        <f t="shared" si="380"/>
        <v>1</v>
      </c>
      <c r="WS128" s="22">
        <f t="shared" si="381"/>
        <v>13</v>
      </c>
      <c r="WT128" s="22">
        <f t="shared" si="382"/>
        <v>0</v>
      </c>
      <c r="WU128" s="22">
        <f t="shared" si="383"/>
        <v>2</v>
      </c>
      <c r="WV128" s="22">
        <f t="shared" si="384"/>
        <v>13</v>
      </c>
      <c r="WW128" s="22">
        <f t="shared" si="385"/>
        <v>421</v>
      </c>
      <c r="WX128" s="22">
        <f t="shared" si="386"/>
        <v>0</v>
      </c>
      <c r="WY128" s="22">
        <f t="shared" si="387"/>
        <v>3</v>
      </c>
      <c r="WZ128" s="22">
        <f t="shared" si="388"/>
        <v>0</v>
      </c>
      <c r="XA128" s="22">
        <f t="shared" si="389"/>
        <v>0</v>
      </c>
      <c r="XB128" s="22">
        <f t="shared" si="390"/>
        <v>0</v>
      </c>
      <c r="XC128" s="22">
        <f t="shared" si="391"/>
        <v>0</v>
      </c>
      <c r="XD128" s="22">
        <f t="shared" si="392"/>
        <v>0</v>
      </c>
      <c r="XE128" s="22">
        <f t="shared" si="393"/>
        <v>6</v>
      </c>
      <c r="XF128" s="22">
        <f t="shared" si="394"/>
        <v>0</v>
      </c>
      <c r="XG128" s="93">
        <f t="shared" si="395"/>
        <v>0</v>
      </c>
    </row>
    <row r="129" spans="1:631" ht="17.100000000000001" customHeight="1" x14ac:dyDescent="0.2">
      <c r="A129" s="101"/>
      <c r="B129" s="27" t="s">
        <v>331</v>
      </c>
      <c r="C129" s="535" t="s">
        <v>332</v>
      </c>
      <c r="D129" s="25" t="s">
        <v>348</v>
      </c>
      <c r="E129" s="535" t="s">
        <v>349</v>
      </c>
      <c r="F129" s="25" t="s">
        <v>355</v>
      </c>
      <c r="G129" s="535" t="s">
        <v>356</v>
      </c>
      <c r="H129" s="25">
        <v>29</v>
      </c>
      <c r="I129" s="28">
        <v>5</v>
      </c>
      <c r="J129" s="17">
        <f t="shared" si="228"/>
        <v>0.81303373336737883</v>
      </c>
      <c r="K129" s="17">
        <f t="shared" si="229"/>
        <v>0.57621925270235763</v>
      </c>
      <c r="L129" s="17">
        <f t="shared" si="230"/>
        <v>0.30967741935483872</v>
      </c>
      <c r="M129" s="17">
        <f t="shared" si="231"/>
        <v>0.28252183894946709</v>
      </c>
      <c r="N129" s="17">
        <f t="shared" si="232"/>
        <v>0.49795904483298181</v>
      </c>
      <c r="O129" s="17">
        <f t="shared" si="233"/>
        <v>0.5087525179447896</v>
      </c>
      <c r="P129" s="17">
        <f t="shared" si="234"/>
        <v>0.76922122291654493</v>
      </c>
      <c r="Q129" s="17">
        <f t="shared" si="235"/>
        <v>0.55551199051700562</v>
      </c>
      <c r="R129" s="69">
        <f t="shared" si="236"/>
        <v>0.86529370872436562</v>
      </c>
      <c r="S129" s="422">
        <f t="shared" si="237"/>
        <v>0.5753545254788589</v>
      </c>
      <c r="T129" s="17">
        <f t="shared" si="396"/>
        <v>0.4246454745211411</v>
      </c>
      <c r="U129" s="10">
        <f t="shared" si="238"/>
        <v>70979.06642073422</v>
      </c>
      <c r="V129" s="32">
        <v>6</v>
      </c>
      <c r="W129" s="550">
        <f t="shared" si="239"/>
        <v>-0.69032258064516128</v>
      </c>
      <c r="X129" s="550">
        <f t="shared" si="240"/>
        <v>0.46424341436774774</v>
      </c>
      <c r="Y129" s="550">
        <f t="shared" si="241"/>
        <v>0.53575658563225226</v>
      </c>
      <c r="Z129" s="551">
        <f t="shared" si="242"/>
        <v>89551.177531845329</v>
      </c>
      <c r="AA129" s="426">
        <f t="shared" si="243"/>
        <v>0.46431028603222274</v>
      </c>
      <c r="AB129" s="59">
        <f t="shared" si="244"/>
        <v>0.89139316169010996</v>
      </c>
      <c r="AC129" s="59">
        <f t="shared" si="245"/>
        <v>0.14363788919881171</v>
      </c>
      <c r="AD129" s="59">
        <f t="shared" si="246"/>
        <v>0.49795904483298181</v>
      </c>
      <c r="AE129" s="59">
        <f t="shared" si="247"/>
        <v>0.44448800948299444</v>
      </c>
      <c r="AF129" s="59">
        <f t="shared" si="248"/>
        <v>4.5110222146565668E-2</v>
      </c>
      <c r="AG129" s="59">
        <f t="shared" si="249"/>
        <v>0.2755979232275087</v>
      </c>
      <c r="AH129" s="59">
        <f t="shared" si="250"/>
        <v>0.5087525179447896</v>
      </c>
      <c r="AI129" s="59">
        <f t="shared" si="251"/>
        <v>0.89780690555224563</v>
      </c>
      <c r="AJ129" s="59">
        <f t="shared" si="252"/>
        <v>0.72826056118251203</v>
      </c>
      <c r="AK129" s="59">
        <f t="shared" si="253"/>
        <v>0.23077877708345501</v>
      </c>
      <c r="AL129" s="35">
        <f t="shared" si="254"/>
        <v>0.30967741935483872</v>
      </c>
      <c r="AM129" s="27">
        <v>167149</v>
      </c>
      <c r="AN129" s="25">
        <v>84892</v>
      </c>
      <c r="AO129" s="25">
        <v>82257</v>
      </c>
      <c r="AP129" s="17">
        <f t="shared" si="255"/>
        <v>3.246478239540951E-3</v>
      </c>
      <c r="AQ129" s="63">
        <v>103.20337478877177</v>
      </c>
      <c r="AR129" s="58">
        <v>1178.5076338599999</v>
      </c>
      <c r="AS129" s="24">
        <f t="shared" si="256"/>
        <v>141.83107109160767</v>
      </c>
      <c r="AT129" s="17">
        <f t="shared" si="471"/>
        <v>0.12248674021020931</v>
      </c>
      <c r="AU129" s="25">
        <v>156953</v>
      </c>
      <c r="AV129" s="25">
        <v>75765</v>
      </c>
      <c r="AW129" s="25">
        <v>81188</v>
      </c>
      <c r="AX129" s="25">
        <v>10196</v>
      </c>
      <c r="AY129" s="25">
        <v>9127</v>
      </c>
      <c r="AZ129" s="25">
        <v>1069</v>
      </c>
      <c r="BA129" s="25">
        <v>77609</v>
      </c>
      <c r="BB129" s="25">
        <v>37664</v>
      </c>
      <c r="BC129" s="25">
        <v>39945</v>
      </c>
      <c r="BD129" s="63">
        <v>94.289648266366257</v>
      </c>
      <c r="BE129" s="25">
        <v>89540</v>
      </c>
      <c r="BF129" s="25">
        <v>47228</v>
      </c>
      <c r="BG129" s="25">
        <v>42312</v>
      </c>
      <c r="BH129" s="63">
        <v>111.61845339383628</v>
      </c>
      <c r="BI129" s="17">
        <v>0.46431028603222274</v>
      </c>
      <c r="BJ129" s="25">
        <v>48747</v>
      </c>
      <c r="BK129" s="25">
        <v>109670</v>
      </c>
      <c r="BL129" s="25">
        <v>8732</v>
      </c>
      <c r="BM129" s="17">
        <v>0.52410868970548008</v>
      </c>
      <c r="BN129" s="10">
        <f t="shared" si="258"/>
        <v>79544.756624418704</v>
      </c>
      <c r="BO129" s="29">
        <v>0.44448800948299444</v>
      </c>
      <c r="BP129" s="30">
        <f t="shared" si="259"/>
        <v>0.55551199051700562</v>
      </c>
      <c r="BQ129" s="31">
        <v>7.9620680222485642</v>
      </c>
      <c r="BR129" s="25">
        <v>118402</v>
      </c>
      <c r="BS129" s="25">
        <v>39935</v>
      </c>
      <c r="BT129" s="25">
        <v>67747</v>
      </c>
      <c r="BU129" s="25">
        <v>7985</v>
      </c>
      <c r="BV129" s="18">
        <v>1377</v>
      </c>
      <c r="BW129" s="18">
        <v>1358</v>
      </c>
      <c r="BX129" s="25">
        <v>35247</v>
      </c>
      <c r="BY129" s="25">
        <v>25235</v>
      </c>
      <c r="BZ129" s="25">
        <v>10012</v>
      </c>
      <c r="CA129" s="59">
        <v>0.28405254347887765</v>
      </c>
      <c r="CB129" s="25">
        <v>156953</v>
      </c>
      <c r="CC129" s="25">
        <v>10196</v>
      </c>
      <c r="CD129" s="17">
        <f t="shared" si="260"/>
        <v>6.4962122418813273E-2</v>
      </c>
      <c r="CE129" s="25">
        <v>1994</v>
      </c>
      <c r="CF129" s="25">
        <v>4167</v>
      </c>
      <c r="CG129" s="25">
        <v>6292</v>
      </c>
      <c r="CH129" s="25">
        <v>7321</v>
      </c>
      <c r="CI129" s="25">
        <v>6058</v>
      </c>
      <c r="CJ129" s="25">
        <v>4065</v>
      </c>
      <c r="CK129" s="25">
        <v>2399</v>
      </c>
      <c r="CL129" s="25">
        <v>1555</v>
      </c>
      <c r="CM129" s="25">
        <v>1396</v>
      </c>
      <c r="CN129" s="26">
        <v>4.452946350043975</v>
      </c>
      <c r="CO129" s="27">
        <v>35247</v>
      </c>
      <c r="CP129" s="34">
        <f t="shared" si="261"/>
        <v>4.7422191959599402</v>
      </c>
      <c r="CQ129" s="25">
        <v>186</v>
      </c>
      <c r="CR129" s="25">
        <v>3226</v>
      </c>
      <c r="CS129" s="25">
        <v>4842</v>
      </c>
      <c r="CT129" s="25">
        <v>6602</v>
      </c>
      <c r="CU129" s="25">
        <v>19299</v>
      </c>
      <c r="CV129" s="18">
        <v>230</v>
      </c>
      <c r="CW129" s="18">
        <v>52</v>
      </c>
      <c r="CX129" s="18">
        <v>810</v>
      </c>
      <c r="CY129" s="25">
        <v>35247</v>
      </c>
      <c r="CZ129" s="25">
        <v>29604</v>
      </c>
      <c r="DA129" s="25">
        <v>3232</v>
      </c>
      <c r="DB129" s="25">
        <v>1527</v>
      </c>
      <c r="DC129" s="18">
        <v>609</v>
      </c>
      <c r="DD129" s="18">
        <v>214</v>
      </c>
      <c r="DE129" s="18">
        <v>61</v>
      </c>
      <c r="DF129" s="25">
        <v>35247</v>
      </c>
      <c r="DG129" s="25">
        <v>1443</v>
      </c>
      <c r="DH129" s="18">
        <v>66</v>
      </c>
      <c r="DI129" s="18">
        <v>81</v>
      </c>
      <c r="DJ129" s="25">
        <v>33399</v>
      </c>
      <c r="DK129" s="18">
        <v>110</v>
      </c>
      <c r="DL129" s="18">
        <v>148</v>
      </c>
      <c r="DM129" s="25">
        <f t="shared" si="262"/>
        <v>6719.4960422163585</v>
      </c>
      <c r="DN129" s="17">
        <f t="shared" si="263"/>
        <v>0.94757000595795382</v>
      </c>
      <c r="DO129" s="17">
        <f t="shared" si="264"/>
        <v>3.120832978693222E-3</v>
      </c>
      <c r="DP129" s="23">
        <f t="shared" si="265"/>
        <v>4.5110222146565668E-2</v>
      </c>
      <c r="DQ129" s="23">
        <f t="shared" si="266"/>
        <v>0.95488977785343432</v>
      </c>
      <c r="DR129" s="25">
        <v>35247</v>
      </c>
      <c r="DS129" s="18">
        <v>187</v>
      </c>
      <c r="DT129" s="25">
        <v>20652</v>
      </c>
      <c r="DU129" s="18">
        <v>668</v>
      </c>
      <c r="DV129" s="25">
        <v>6777</v>
      </c>
      <c r="DW129" s="18">
        <v>194</v>
      </c>
      <c r="DX129" s="25">
        <v>6631</v>
      </c>
      <c r="DY129" s="18">
        <v>138</v>
      </c>
      <c r="DZ129" s="17">
        <f t="shared" si="267"/>
        <v>0.80245127244871906</v>
      </c>
      <c r="EA129" s="17">
        <f t="shared" si="268"/>
        <v>0.19754872755128094</v>
      </c>
      <c r="EB129" s="25">
        <v>35247</v>
      </c>
      <c r="EC129" s="25">
        <v>2672</v>
      </c>
      <c r="ED129" s="25">
        <v>7042</v>
      </c>
      <c r="EE129" s="25">
        <v>19669</v>
      </c>
      <c r="EF129" s="17">
        <f t="shared" si="407"/>
        <v>0.55803330779924532</v>
      </c>
      <c r="EG129" s="25">
        <v>5551</v>
      </c>
      <c r="EH129" s="18">
        <v>313</v>
      </c>
      <c r="EI129" s="17">
        <f t="shared" si="270"/>
        <v>0.2755979232275087</v>
      </c>
      <c r="EJ129" s="17">
        <f t="shared" si="271"/>
        <v>0.15748858058841889</v>
      </c>
      <c r="EK129" s="69">
        <f t="shared" si="272"/>
        <v>0.57621925270235763</v>
      </c>
      <c r="EL129" s="27">
        <v>109413</v>
      </c>
      <c r="EM129" s="25">
        <v>97530</v>
      </c>
      <c r="EN129" s="25">
        <v>11883</v>
      </c>
      <c r="EO129" s="59">
        <v>0.89139316169010996</v>
      </c>
      <c r="EP129" s="25">
        <v>51873</v>
      </c>
      <c r="EQ129" s="25">
        <v>47741</v>
      </c>
      <c r="ER129" s="25">
        <v>4132</v>
      </c>
      <c r="ES129" s="59">
        <v>0.92034391687390349</v>
      </c>
      <c r="ET129" s="25">
        <v>57540</v>
      </c>
      <c r="EU129" s="25">
        <v>49789</v>
      </c>
      <c r="EV129" s="25">
        <v>7751</v>
      </c>
      <c r="EW129" s="59">
        <v>0.86529370872436562</v>
      </c>
      <c r="EX129" s="25">
        <v>53645</v>
      </c>
      <c r="EY129" s="25">
        <v>49101</v>
      </c>
      <c r="EZ129" s="25">
        <v>4544</v>
      </c>
      <c r="FA129" s="59">
        <v>0.9152949948737068</v>
      </c>
      <c r="FB129" s="25">
        <v>55768</v>
      </c>
      <c r="FC129" s="25">
        <v>48429</v>
      </c>
      <c r="FD129" s="25">
        <v>7339</v>
      </c>
      <c r="FE129" s="59">
        <v>0.86840123368239863</v>
      </c>
      <c r="FF129" s="25">
        <v>71627</v>
      </c>
      <c r="FG129" s="25">
        <v>34838</v>
      </c>
      <c r="FH129" s="25">
        <v>32976</v>
      </c>
      <c r="FI129" s="25">
        <v>3813</v>
      </c>
      <c r="FJ129" s="23">
        <f t="shared" si="273"/>
        <v>5.3234115626788779E-2</v>
      </c>
      <c r="FK129" s="23">
        <f t="shared" si="274"/>
        <v>0.46038505033018273</v>
      </c>
      <c r="FL129" s="36">
        <f t="shared" si="275"/>
        <v>9.1366378179910832</v>
      </c>
      <c r="FM129" s="25">
        <v>35223</v>
      </c>
      <c r="FN129" s="25">
        <v>16946</v>
      </c>
      <c r="FO129" s="17">
        <f t="shared" si="276"/>
        <v>0.48110609544899641</v>
      </c>
      <c r="FP129" s="25">
        <v>16360</v>
      </c>
      <c r="FQ129" s="17">
        <f t="shared" si="277"/>
        <v>0.46446923884961533</v>
      </c>
      <c r="FR129" s="25">
        <v>1917</v>
      </c>
      <c r="FS129" s="17">
        <f t="shared" si="278"/>
        <v>5.4424665701388299E-2</v>
      </c>
      <c r="FT129" s="25">
        <v>36404</v>
      </c>
      <c r="FU129" s="25">
        <v>17892</v>
      </c>
      <c r="FV129" s="25">
        <v>16616</v>
      </c>
      <c r="FW129" s="17">
        <f t="shared" si="279"/>
        <v>5.2082188770464784E-2</v>
      </c>
      <c r="FX129" s="17">
        <f t="shared" si="280"/>
        <v>0.45643335897154158</v>
      </c>
      <c r="FY129" s="25">
        <v>1896</v>
      </c>
      <c r="FZ129" s="25">
        <v>88194</v>
      </c>
      <c r="GA129" s="25">
        <v>12668</v>
      </c>
      <c r="GB129" s="25">
        <v>31609</v>
      </c>
      <c r="GC129" s="25">
        <v>21387</v>
      </c>
      <c r="GD129" s="25">
        <v>12687</v>
      </c>
      <c r="GE129" s="18">
        <v>304</v>
      </c>
      <c r="GF129" s="25">
        <v>8021</v>
      </c>
      <c r="GG129" s="18">
        <v>177</v>
      </c>
      <c r="GH129" s="18">
        <v>70</v>
      </c>
      <c r="GI129" s="18">
        <v>1271</v>
      </c>
      <c r="GJ129" s="10">
        <f t="shared" si="281"/>
        <v>12668</v>
      </c>
      <c r="GK129" s="10">
        <f t="shared" si="400"/>
        <v>75526</v>
      </c>
      <c r="GL129" s="10">
        <f t="shared" si="401"/>
        <v>43917</v>
      </c>
      <c r="GM129" s="10">
        <f t="shared" si="282"/>
        <v>44277</v>
      </c>
      <c r="GN129" s="10">
        <f t="shared" si="402"/>
        <v>22530</v>
      </c>
      <c r="GO129" s="17">
        <f t="shared" si="283"/>
        <v>0.14363788919881171</v>
      </c>
      <c r="GP129" s="17">
        <f t="shared" si="403"/>
        <v>0.85636211080118829</v>
      </c>
      <c r="GQ129" s="17">
        <f t="shared" si="404"/>
        <v>0.49795904483298181</v>
      </c>
      <c r="GR129" s="17">
        <f t="shared" si="405"/>
        <v>0.25545955507177359</v>
      </c>
      <c r="GS129" s="17">
        <f t="shared" si="284"/>
        <v>0.67716057781708505</v>
      </c>
      <c r="GT129" s="25">
        <v>43792</v>
      </c>
      <c r="GU129" s="25">
        <v>4733</v>
      </c>
      <c r="GV129" s="25">
        <v>15332</v>
      </c>
      <c r="GW129" s="25">
        <v>12383</v>
      </c>
      <c r="GX129" s="25">
        <v>6707</v>
      </c>
      <c r="GY129" s="18">
        <v>214</v>
      </c>
      <c r="GZ129" s="25">
        <v>3538</v>
      </c>
      <c r="HA129" s="18">
        <v>68</v>
      </c>
      <c r="HB129" s="18">
        <v>42</v>
      </c>
      <c r="HC129" s="18">
        <v>775</v>
      </c>
      <c r="HD129" s="23">
        <f t="shared" si="285"/>
        <v>0.10807910120569968</v>
      </c>
      <c r="HE129" s="23">
        <f t="shared" si="286"/>
        <v>0.89192089879430037</v>
      </c>
      <c r="HF129" s="23">
        <f t="shared" si="287"/>
        <v>0.54181128973328463</v>
      </c>
      <c r="HG129" s="23">
        <f t="shared" si="288"/>
        <v>0.25904274753379614</v>
      </c>
      <c r="HH129" s="25">
        <v>44402</v>
      </c>
      <c r="HI129" s="25">
        <v>7935</v>
      </c>
      <c r="HJ129" s="25">
        <v>16277</v>
      </c>
      <c r="HK129" s="25">
        <v>9004</v>
      </c>
      <c r="HL129" s="25">
        <v>5980</v>
      </c>
      <c r="HM129" s="18">
        <v>90</v>
      </c>
      <c r="HN129" s="25">
        <v>4483</v>
      </c>
      <c r="HO129" s="18">
        <v>109</v>
      </c>
      <c r="HP129" s="18">
        <v>28</v>
      </c>
      <c r="HQ129" s="18">
        <v>496</v>
      </c>
      <c r="HR129" s="23">
        <f t="shared" si="289"/>
        <v>0.17870816629881536</v>
      </c>
      <c r="HS129" s="23">
        <f t="shared" si="290"/>
        <v>0.82129183370118464</v>
      </c>
      <c r="HT129" s="80">
        <f t="shared" si="291"/>
        <v>0.45470924733120127</v>
      </c>
      <c r="HU129" s="27">
        <v>136984</v>
      </c>
      <c r="HV129" s="25">
        <v>2034</v>
      </c>
      <c r="HW129" s="25">
        <v>25622</v>
      </c>
      <c r="HX129" s="18">
        <v>1282</v>
      </c>
      <c r="HY129" s="25">
        <v>34408</v>
      </c>
      <c r="HZ129" s="25">
        <v>6628</v>
      </c>
      <c r="IA129" s="25">
        <v>4034</v>
      </c>
      <c r="IB129" s="18">
        <v>535</v>
      </c>
      <c r="IC129" s="25">
        <v>24705</v>
      </c>
      <c r="ID129" s="25">
        <v>24062</v>
      </c>
      <c r="IE129" s="25">
        <v>8900</v>
      </c>
      <c r="IF129" s="18">
        <v>975</v>
      </c>
      <c r="IG129" s="25">
        <v>3799</v>
      </c>
      <c r="IH129" s="17">
        <f t="shared" si="292"/>
        <v>0.22404076388483327</v>
      </c>
      <c r="II129" s="17">
        <f t="shared" si="293"/>
        <v>4.8385212871576246E-2</v>
      </c>
      <c r="IJ129" s="30">
        <f t="shared" si="294"/>
        <v>20.667471333735666</v>
      </c>
      <c r="IK129" s="17">
        <f t="shared" si="397"/>
        <v>0.28252183894946709</v>
      </c>
      <c r="IL129" s="25">
        <v>69587</v>
      </c>
      <c r="IM129" s="25">
        <v>878</v>
      </c>
      <c r="IN129" s="25">
        <v>21043</v>
      </c>
      <c r="IO129" s="18">
        <v>889</v>
      </c>
      <c r="IP129" s="25">
        <v>20928</v>
      </c>
      <c r="IQ129" s="25">
        <v>3260</v>
      </c>
      <c r="IR129" s="25">
        <v>2617</v>
      </c>
      <c r="IS129" s="18">
        <v>338</v>
      </c>
      <c r="IT129" s="25">
        <v>11934</v>
      </c>
      <c r="IU129" s="25">
        <v>802</v>
      </c>
      <c r="IV129" s="25">
        <v>3639</v>
      </c>
      <c r="IW129" s="18">
        <v>576</v>
      </c>
      <c r="IX129" s="25">
        <v>2683</v>
      </c>
      <c r="IY129" s="17">
        <f t="shared" si="295"/>
        <v>0.71299236926437404</v>
      </c>
      <c r="IZ129" s="25">
        <v>67397</v>
      </c>
      <c r="JA129" s="25">
        <v>1156</v>
      </c>
      <c r="JB129" s="25">
        <v>4579</v>
      </c>
      <c r="JC129" s="18">
        <v>393</v>
      </c>
      <c r="JD129" s="25">
        <v>13480</v>
      </c>
      <c r="JE129" s="25">
        <v>3368</v>
      </c>
      <c r="JF129" s="25">
        <v>1417</v>
      </c>
      <c r="JG129" s="18">
        <v>197</v>
      </c>
      <c r="JH129" s="25">
        <v>12771</v>
      </c>
      <c r="JI129" s="25">
        <v>23260</v>
      </c>
      <c r="JJ129" s="25">
        <v>5261</v>
      </c>
      <c r="JK129" s="18">
        <v>399</v>
      </c>
      <c r="JL129" s="25">
        <v>1116</v>
      </c>
      <c r="JM129" s="80">
        <f t="shared" si="296"/>
        <v>0.36193005623395702</v>
      </c>
      <c r="JN129" s="27">
        <v>136984</v>
      </c>
      <c r="JO129" s="25">
        <v>96759</v>
      </c>
      <c r="JP129" s="18">
        <v>176</v>
      </c>
      <c r="JQ129" s="18">
        <v>809</v>
      </c>
      <c r="JR129" s="25">
        <v>6389</v>
      </c>
      <c r="JS129" s="18">
        <v>974</v>
      </c>
      <c r="JT129" s="18">
        <v>161</v>
      </c>
      <c r="JU129" s="18">
        <v>76</v>
      </c>
      <c r="JV129" s="18">
        <v>27</v>
      </c>
      <c r="JW129" s="25">
        <v>31613</v>
      </c>
      <c r="JX129" s="17">
        <f t="shared" si="297"/>
        <v>0.23077877708345501</v>
      </c>
      <c r="JY129" s="17">
        <f t="shared" si="298"/>
        <v>0.76922122291654493</v>
      </c>
      <c r="JZ129" s="25">
        <v>64597</v>
      </c>
      <c r="KA129" s="25">
        <v>46925</v>
      </c>
      <c r="KB129" s="18">
        <v>121</v>
      </c>
      <c r="KC129" s="18">
        <v>403</v>
      </c>
      <c r="KD129" s="25">
        <v>2428</v>
      </c>
      <c r="KE129" s="18">
        <v>521</v>
      </c>
      <c r="KF129" s="18">
        <v>70</v>
      </c>
      <c r="KG129" s="18">
        <v>54</v>
      </c>
      <c r="KH129" s="18">
        <v>14</v>
      </c>
      <c r="KI129" s="25">
        <v>14061</v>
      </c>
      <c r="KJ129" s="17">
        <f t="shared" si="299"/>
        <v>0.21767264733656361</v>
      </c>
      <c r="KK129" s="25">
        <v>72387</v>
      </c>
      <c r="KL129" s="25">
        <v>49834</v>
      </c>
      <c r="KM129" s="18">
        <v>55</v>
      </c>
      <c r="KN129" s="18">
        <v>406</v>
      </c>
      <c r="KO129" s="25">
        <v>3961</v>
      </c>
      <c r="KP129" s="18">
        <v>453</v>
      </c>
      <c r="KQ129" s="18">
        <v>91</v>
      </c>
      <c r="KR129" s="18">
        <v>22</v>
      </c>
      <c r="KS129" s="18">
        <v>13</v>
      </c>
      <c r="KT129" s="25">
        <v>17552</v>
      </c>
      <c r="KU129" s="69">
        <f t="shared" si="440"/>
        <v>0.24247447746142264</v>
      </c>
      <c r="KV129" s="27">
        <v>167149</v>
      </c>
      <c r="KW129" s="25">
        <v>161403</v>
      </c>
      <c r="KX129" s="25">
        <v>5746</v>
      </c>
      <c r="KY129" s="59">
        <v>3.4376514367420688E-2</v>
      </c>
      <c r="KZ129" s="25">
        <v>2810</v>
      </c>
      <c r="LA129" s="18">
        <v>1559</v>
      </c>
      <c r="LB129" s="18">
        <v>1867</v>
      </c>
      <c r="LC129" s="18">
        <v>1473</v>
      </c>
      <c r="LD129" s="25">
        <v>84892</v>
      </c>
      <c r="LE129" s="25">
        <v>82129</v>
      </c>
      <c r="LF129" s="25">
        <v>2763</v>
      </c>
      <c r="LG129" s="59">
        <v>3.2547236488715076E-2</v>
      </c>
      <c r="LH129" s="25">
        <v>82257</v>
      </c>
      <c r="LI129" s="25">
        <v>79274</v>
      </c>
      <c r="LJ129" s="25">
        <v>2983</v>
      </c>
      <c r="LK129" s="35">
        <v>3.6264390872509329E-2</v>
      </c>
      <c r="LL129" s="27">
        <v>35247</v>
      </c>
      <c r="LM129" s="18">
        <v>693</v>
      </c>
      <c r="LN129" s="25">
        <v>30952</v>
      </c>
      <c r="LO129" s="25">
        <v>2537</v>
      </c>
      <c r="LP129" s="18">
        <v>60</v>
      </c>
      <c r="LQ129" s="18">
        <v>98</v>
      </c>
      <c r="LR129" s="18">
        <v>907</v>
      </c>
      <c r="LS129" s="23">
        <f t="shared" si="301"/>
        <v>2.5732686469770477E-2</v>
      </c>
      <c r="LT129" s="23">
        <f t="shared" si="302"/>
        <v>0.97426731353022955</v>
      </c>
      <c r="LU129" s="17">
        <f t="shared" si="303"/>
        <v>0.89780690555224563</v>
      </c>
      <c r="LV129" s="25">
        <v>35247</v>
      </c>
      <c r="LW129" s="25">
        <v>20941</v>
      </c>
      <c r="LX129" s="18">
        <v>350</v>
      </c>
      <c r="LY129" s="25">
        <v>1162</v>
      </c>
      <c r="LZ129" s="18">
        <v>122</v>
      </c>
      <c r="MA129" s="25">
        <v>2324</v>
      </c>
      <c r="MB129" s="18">
        <v>273</v>
      </c>
      <c r="MC129" s="25">
        <v>5435</v>
      </c>
      <c r="MD129" s="25">
        <v>3216</v>
      </c>
      <c r="ME129" s="18">
        <v>142</v>
      </c>
      <c r="MF129" s="25">
        <v>1282</v>
      </c>
      <c r="MG129" s="17">
        <f t="shared" si="304"/>
        <v>0.22787754986239964</v>
      </c>
      <c r="MH129" s="17">
        <f t="shared" si="305"/>
        <v>0.72826056118251203</v>
      </c>
      <c r="MI129" s="25">
        <v>35247</v>
      </c>
      <c r="MJ129" s="25">
        <v>23846</v>
      </c>
      <c r="MK129" s="18">
        <v>381</v>
      </c>
      <c r="ML129" s="25">
        <v>1230</v>
      </c>
      <c r="MM129" s="18">
        <v>142</v>
      </c>
      <c r="MN129" s="25">
        <v>2431</v>
      </c>
      <c r="MO129" s="18">
        <v>273</v>
      </c>
      <c r="MP129" s="25">
        <v>5474</v>
      </c>
      <c r="MQ129" s="18">
        <v>53</v>
      </c>
      <c r="MR129" s="18">
        <v>78</v>
      </c>
      <c r="MS129" s="25">
        <v>1339</v>
      </c>
      <c r="MT129" s="17">
        <f t="shared" si="306"/>
        <v>0.879053536471189</v>
      </c>
      <c r="MU129" s="69">
        <f t="shared" si="307"/>
        <v>0.81303373336737883</v>
      </c>
      <c r="MV129" s="27">
        <v>35247</v>
      </c>
      <c r="MW129" s="25">
        <v>17932</v>
      </c>
      <c r="MX129" s="18">
        <v>92</v>
      </c>
      <c r="MY129" s="25">
        <v>7847</v>
      </c>
      <c r="MZ129" s="25">
        <v>1168</v>
      </c>
      <c r="NA129" s="18">
        <v>362</v>
      </c>
      <c r="NB129" s="25">
        <v>4621</v>
      </c>
      <c r="NC129" s="25">
        <v>2996</v>
      </c>
      <c r="ND129" s="18">
        <v>229</v>
      </c>
      <c r="NE129" s="17">
        <f t="shared" si="308"/>
        <v>0.5087525179447896</v>
      </c>
      <c r="NF129" s="10">
        <f t="shared" si="309"/>
        <v>79850.233948988563</v>
      </c>
      <c r="NG129" s="17">
        <f t="shared" si="310"/>
        <v>0.60402303742162455</v>
      </c>
      <c r="NH129" s="25">
        <v>35247</v>
      </c>
      <c r="NI129" s="25">
        <v>6688</v>
      </c>
      <c r="NJ129" s="18">
        <v>26</v>
      </c>
      <c r="NK129" s="18">
        <v>2</v>
      </c>
      <c r="NL129" s="18">
        <v>75</v>
      </c>
      <c r="NM129" s="25">
        <v>15376</v>
      </c>
      <c r="NN129" s="25">
        <v>12865</v>
      </c>
      <c r="NO129" s="18">
        <v>165</v>
      </c>
      <c r="NP129" s="18">
        <v>3</v>
      </c>
      <c r="NQ129" s="32">
        <v>47</v>
      </c>
      <c r="NR129" s="27">
        <v>35247</v>
      </c>
      <c r="NS129" s="37">
        <f t="shared" si="311"/>
        <v>1.5096887678383977</v>
      </c>
      <c r="NT129" s="37">
        <f t="shared" si="312"/>
        <v>0.40736931792465519</v>
      </c>
      <c r="NU129" s="37">
        <f t="shared" si="313"/>
        <v>0.6623881831165902</v>
      </c>
      <c r="NV129" s="17">
        <f t="shared" si="314"/>
        <v>0.13450535555122595</v>
      </c>
      <c r="NW129" s="10">
        <f t="shared" si="315"/>
        <v>12554</v>
      </c>
      <c r="NX129" s="17">
        <f t="shared" si="316"/>
        <v>0.35617215649558825</v>
      </c>
      <c r="NY129" s="19">
        <f t="shared" si="317"/>
        <v>0.22624303916091479</v>
      </c>
      <c r="NZ129" s="25">
        <v>9219</v>
      </c>
      <c r="OA129" s="25">
        <v>22693</v>
      </c>
      <c r="OB129" s="25">
        <v>1585</v>
      </c>
      <c r="OC129" s="25">
        <v>14888</v>
      </c>
      <c r="OD129" s="25">
        <v>1394</v>
      </c>
      <c r="OE129" s="25">
        <v>3433</v>
      </c>
      <c r="OF129" s="17">
        <f t="shared" si="318"/>
        <v>0.42239055806167902</v>
      </c>
      <c r="OG129" s="17">
        <f t="shared" si="319"/>
        <v>0.26155417482338922</v>
      </c>
      <c r="OH129" s="17">
        <f t="shared" si="320"/>
        <v>0.64382784350441169</v>
      </c>
      <c r="OI129" s="69">
        <f t="shared" si="321"/>
        <v>9.7398360144125742E-2</v>
      </c>
      <c r="OJ129" s="27">
        <v>35247</v>
      </c>
      <c r="OK129" s="25">
        <v>1418</v>
      </c>
      <c r="OL129" s="25">
        <v>24334</v>
      </c>
      <c r="OM129" s="25">
        <v>5815</v>
      </c>
      <c r="ON129" s="18">
        <v>294</v>
      </c>
      <c r="OO129" s="18">
        <v>5</v>
      </c>
      <c r="OP129" s="18">
        <v>3</v>
      </c>
      <c r="OQ129" s="25">
        <v>1712</v>
      </c>
      <c r="OR129" s="69">
        <f t="shared" si="322"/>
        <v>0.73904162056345224</v>
      </c>
      <c r="OS129" s="85">
        <v>3408</v>
      </c>
      <c r="OT129" s="22">
        <v>3399</v>
      </c>
      <c r="OU129" s="38">
        <f t="shared" si="441"/>
        <v>0.55959828778399734</v>
      </c>
      <c r="OV129" s="39">
        <v>0.73436598999705793</v>
      </c>
      <c r="OW129" s="22">
        <v>249611</v>
      </c>
      <c r="OX129" s="36">
        <f t="shared" si="442"/>
        <v>10213582.898</v>
      </c>
      <c r="OY129" s="36">
        <f t="shared" si="443"/>
        <v>230297.14216061999</v>
      </c>
      <c r="OZ129" s="22">
        <v>1435</v>
      </c>
      <c r="PA129" s="22">
        <v>1435</v>
      </c>
      <c r="PB129" s="38">
        <f t="shared" si="444"/>
        <v>0.23625288113269674</v>
      </c>
      <c r="PC129" s="39">
        <v>0.5371010452961672</v>
      </c>
      <c r="PD129" s="22">
        <v>77074</v>
      </c>
      <c r="PE129" s="40">
        <f t="shared" si="327"/>
        <v>3153713.932</v>
      </c>
      <c r="PF129" s="36">
        <f t="shared" si="328"/>
        <v>440770.11796604679</v>
      </c>
      <c r="PG129" s="22"/>
      <c r="PH129" s="22"/>
      <c r="PI129" s="38">
        <f t="shared" si="445"/>
        <v>0</v>
      </c>
      <c r="PJ129" s="39">
        <v>0</v>
      </c>
      <c r="PK129" s="22"/>
      <c r="PL129" s="41">
        <f t="shared" si="330"/>
        <v>0</v>
      </c>
      <c r="PM129" s="36">
        <f t="shared" si="331"/>
        <v>0</v>
      </c>
      <c r="PN129" s="22">
        <v>1200</v>
      </c>
      <c r="PO129" s="22">
        <v>1200</v>
      </c>
      <c r="PP129" s="38">
        <f t="shared" si="446"/>
        <v>0.19756338491932829</v>
      </c>
      <c r="PQ129" s="39">
        <v>0.34299999999999997</v>
      </c>
      <c r="PR129" s="22">
        <v>41160</v>
      </c>
      <c r="PS129" s="41">
        <f t="shared" si="333"/>
        <v>1684184.88</v>
      </c>
      <c r="PT129" s="36">
        <f t="shared" si="334"/>
        <v>157342.020598531</v>
      </c>
      <c r="PU129" s="22">
        <v>40</v>
      </c>
      <c r="PV129" s="22">
        <v>40</v>
      </c>
      <c r="PW129" s="38">
        <f t="shared" si="447"/>
        <v>6.5854461639776093E-3</v>
      </c>
      <c r="PX129" s="39">
        <v>0.15625</v>
      </c>
      <c r="PY129" s="22">
        <v>625</v>
      </c>
      <c r="PZ129" s="36">
        <f t="shared" si="336"/>
        <v>6102.6689059306782</v>
      </c>
      <c r="QA129" s="22"/>
      <c r="QB129" s="22"/>
      <c r="QC129" s="39">
        <v>0</v>
      </c>
      <c r="QD129" s="22"/>
      <c r="QE129" s="22">
        <f t="shared" si="337"/>
        <v>0</v>
      </c>
      <c r="QF129" s="22"/>
      <c r="QG129" s="22"/>
      <c r="QH129" s="22"/>
      <c r="QI129" s="38">
        <f t="shared" si="448"/>
        <v>0</v>
      </c>
      <c r="QJ129" s="39">
        <v>0</v>
      </c>
      <c r="QK129" s="22"/>
      <c r="QL129" s="42">
        <f t="shared" si="339"/>
        <v>0</v>
      </c>
      <c r="QM129" s="22">
        <f t="shared" si="449"/>
        <v>0</v>
      </c>
      <c r="QN129" s="22"/>
      <c r="QO129" s="22"/>
      <c r="QP129" s="38">
        <f t="shared" si="450"/>
        <v>0</v>
      </c>
      <c r="QQ129" s="39">
        <v>0</v>
      </c>
      <c r="QR129" s="22"/>
      <c r="QS129" s="36">
        <f t="shared" si="342"/>
        <v>0</v>
      </c>
      <c r="QT129" s="22"/>
      <c r="QU129" s="22"/>
      <c r="QV129" s="38">
        <f t="shared" si="451"/>
        <v>0</v>
      </c>
      <c r="QW129" s="39">
        <v>0</v>
      </c>
      <c r="QX129" s="22"/>
      <c r="QY129" s="36">
        <f t="shared" si="344"/>
        <v>0</v>
      </c>
      <c r="QZ129" s="22"/>
      <c r="RA129" s="22"/>
      <c r="RB129" s="38">
        <f t="shared" si="452"/>
        <v>0</v>
      </c>
      <c r="RC129" s="39">
        <v>0</v>
      </c>
      <c r="RD129" s="22"/>
      <c r="RE129" s="36">
        <f t="shared" si="346"/>
        <v>0</v>
      </c>
      <c r="RF129" s="10">
        <f t="shared" si="453"/>
        <v>6083</v>
      </c>
      <c r="RG129" s="10">
        <f t="shared" si="454"/>
        <v>6074</v>
      </c>
      <c r="RH129" s="17">
        <f t="shared" si="455"/>
        <v>7.8120880293962927E-3</v>
      </c>
      <c r="RI129" s="17">
        <f t="shared" si="456"/>
        <v>1.7848084066650401E-4</v>
      </c>
      <c r="RJ129" s="17">
        <f t="shared" si="457"/>
        <v>0.27596626059389096</v>
      </c>
      <c r="RK129" s="17">
        <f t="shared" si="458"/>
        <v>0.52817711976548243</v>
      </c>
      <c r="RL129" s="17">
        <f t="shared" si="459"/>
        <v>0.1885437598204309</v>
      </c>
      <c r="RM129" s="17">
        <f t="shared" si="460"/>
        <v>7.3128598201957253E-3</v>
      </c>
      <c r="RN129" s="17">
        <f t="shared" si="461"/>
        <v>0</v>
      </c>
      <c r="RO129" s="17">
        <f t="shared" si="462"/>
        <v>0</v>
      </c>
      <c r="RP129" s="17">
        <f t="shared" si="463"/>
        <v>0</v>
      </c>
      <c r="RQ129" s="17">
        <f t="shared" si="464"/>
        <v>0</v>
      </c>
      <c r="RR129" s="36">
        <f t="shared" si="465"/>
        <v>834511.94963112846</v>
      </c>
      <c r="RS129" s="36">
        <f t="shared" si="466"/>
        <v>4.9926230466896513</v>
      </c>
      <c r="RT129" s="10">
        <f t="shared" si="467"/>
        <v>9</v>
      </c>
      <c r="RU129" s="17">
        <f t="shared" si="468"/>
        <v>1.4795331251027453E-3</v>
      </c>
      <c r="RV129" s="37">
        <f t="shared" si="469"/>
        <v>27.478053591977641</v>
      </c>
      <c r="RW129" s="36">
        <f t="shared" si="470"/>
        <v>3.6338835410322526E-2</v>
      </c>
      <c r="RX129" s="85">
        <v>1.632136</v>
      </c>
      <c r="RY129" s="93">
        <v>266</v>
      </c>
      <c r="RZ129" s="43" t="b">
        <v>0</v>
      </c>
      <c r="SA129" s="18" t="b">
        <v>0</v>
      </c>
      <c r="SB129" s="18" t="b">
        <v>0</v>
      </c>
      <c r="SC129" s="18" t="b">
        <v>0</v>
      </c>
      <c r="SD129" s="18" t="b">
        <v>0</v>
      </c>
      <c r="SE129" s="32" t="b">
        <v>1</v>
      </c>
      <c r="SF129" s="43" t="b">
        <v>0</v>
      </c>
      <c r="SG129" s="18" t="b">
        <v>1</v>
      </c>
      <c r="SH129" s="18">
        <v>1</v>
      </c>
      <c r="SI129" s="18"/>
      <c r="SJ129" s="22">
        <v>2</v>
      </c>
      <c r="SK129" s="22"/>
      <c r="SL129" s="22">
        <v>3</v>
      </c>
      <c r="SM129" s="22">
        <v>0</v>
      </c>
      <c r="SN129" s="18"/>
      <c r="SO129" s="18"/>
      <c r="SP129" s="18"/>
      <c r="SQ129" s="17">
        <f t="shared" si="365"/>
        <v>8.2644628099173556E-3</v>
      </c>
      <c r="SR129" s="17">
        <f t="shared" si="366"/>
        <v>2.4875621890547263E-3</v>
      </c>
      <c r="SS129" s="17">
        <f t="shared" si="367"/>
        <v>0</v>
      </c>
      <c r="ST129" s="17">
        <f t="shared" si="368"/>
        <v>0</v>
      </c>
      <c r="SU129" s="17">
        <f t="shared" si="369"/>
        <v>0</v>
      </c>
      <c r="SV129" s="17">
        <f t="shared" si="439"/>
        <v>0</v>
      </c>
      <c r="SW129" s="17">
        <f t="shared" si="370"/>
        <v>0</v>
      </c>
      <c r="SX129" s="17">
        <f t="shared" si="371"/>
        <v>2.0833333333333332E-2</v>
      </c>
      <c r="SY129" s="17">
        <f t="shared" si="372"/>
        <v>0</v>
      </c>
      <c r="SZ129" s="17">
        <f t="shared" si="373"/>
        <v>6.2189054726368158E-4</v>
      </c>
      <c r="TA129" s="17">
        <f t="shared" si="374"/>
        <v>5.208333333333333E-3</v>
      </c>
      <c r="TB129" s="24">
        <f t="shared" si="375"/>
        <v>192</v>
      </c>
      <c r="TC129" s="69">
        <f t="shared" si="376"/>
        <v>0.30967741935483872</v>
      </c>
      <c r="TD129" s="17">
        <f t="shared" si="398"/>
        <v>8.4005376344086021E-6</v>
      </c>
      <c r="TE129" s="95"/>
      <c r="TF129" s="71"/>
      <c r="TG129" s="71"/>
      <c r="TH129" s="71">
        <v>1</v>
      </c>
      <c r="TI129" s="71"/>
      <c r="TJ129" s="71"/>
      <c r="TK129" s="71">
        <v>94</v>
      </c>
      <c r="TL129" s="71"/>
      <c r="TM129" s="71">
        <v>1</v>
      </c>
      <c r="TN129" s="71"/>
      <c r="TO129" s="71"/>
      <c r="TP129" s="71"/>
      <c r="TQ129" s="71"/>
      <c r="TR129" s="72"/>
      <c r="TS129" s="72"/>
      <c r="TT129" s="72"/>
      <c r="TU129" s="72">
        <v>3</v>
      </c>
      <c r="TV129" s="72">
        <v>7</v>
      </c>
      <c r="TW129" s="72"/>
      <c r="TX129" s="72"/>
      <c r="TY129" s="72"/>
      <c r="TZ129" s="72">
        <v>102</v>
      </c>
      <c r="UA129" s="72"/>
      <c r="UB129" s="72"/>
      <c r="UC129" s="72"/>
      <c r="UD129" s="72"/>
      <c r="UE129" s="72"/>
      <c r="UF129" s="72"/>
      <c r="UG129" s="72"/>
      <c r="UH129" s="72"/>
      <c r="UI129" s="72">
        <v>38</v>
      </c>
      <c r="UJ129" s="73"/>
      <c r="UK129" s="73"/>
      <c r="UL129" s="73"/>
      <c r="UM129" s="73"/>
      <c r="UN129" s="73">
        <v>9</v>
      </c>
      <c r="UO129" s="73"/>
      <c r="UP129" s="73"/>
      <c r="UQ129" s="73"/>
      <c r="UR129" s="73">
        <v>134</v>
      </c>
      <c r="US129" s="73"/>
      <c r="UT129" s="73"/>
      <c r="UU129" s="73"/>
      <c r="UV129" s="73"/>
      <c r="UW129" s="73"/>
      <c r="UX129" s="73"/>
      <c r="UY129" s="73"/>
      <c r="UZ129" s="73"/>
      <c r="VA129" s="73">
        <v>38</v>
      </c>
      <c r="VB129" s="73"/>
      <c r="VC129" s="73"/>
      <c r="VD129" s="73"/>
      <c r="VE129" s="73"/>
      <c r="VF129" s="73">
        <v>2</v>
      </c>
      <c r="VG129" s="73"/>
      <c r="VH129" s="73">
        <v>1</v>
      </c>
      <c r="VI129" s="73"/>
      <c r="VJ129" s="73">
        <v>124</v>
      </c>
      <c r="VK129" s="73"/>
      <c r="VL129" s="73"/>
      <c r="VM129" s="73"/>
      <c r="VN129" s="73"/>
      <c r="VO129" s="73"/>
      <c r="VP129" s="73">
        <v>2</v>
      </c>
      <c r="VQ129" s="73"/>
      <c r="VR129" s="73">
        <v>38</v>
      </c>
      <c r="VS129" s="73"/>
      <c r="VT129" s="73"/>
      <c r="VU129" s="73"/>
      <c r="VV129" s="73"/>
      <c r="VW129" s="73">
        <v>4</v>
      </c>
      <c r="VX129" s="73"/>
      <c r="VY129" s="73">
        <v>1</v>
      </c>
      <c r="VZ129" s="73"/>
      <c r="WA129" s="73">
        <v>71</v>
      </c>
      <c r="WB129" s="73"/>
      <c r="WC129" s="73"/>
      <c r="WD129" s="73"/>
      <c r="WE129" s="73"/>
      <c r="WF129" s="73"/>
      <c r="WG129" s="73"/>
      <c r="WH129" s="73"/>
      <c r="WI129" s="73"/>
      <c r="WJ129" s="73">
        <v>2</v>
      </c>
      <c r="WK129" s="73"/>
      <c r="WL129" s="73"/>
      <c r="WM129" s="73"/>
      <c r="WN129" s="73"/>
      <c r="WO129" s="22">
        <f t="shared" si="377"/>
        <v>0</v>
      </c>
      <c r="WP129" s="22">
        <f t="shared" si="378"/>
        <v>0</v>
      </c>
      <c r="WQ129" s="22">
        <f t="shared" si="379"/>
        <v>0</v>
      </c>
      <c r="WR129" s="22">
        <f t="shared" si="380"/>
        <v>3</v>
      </c>
      <c r="WS129" s="22">
        <f t="shared" si="381"/>
        <v>23</v>
      </c>
      <c r="WT129" s="22">
        <f t="shared" si="382"/>
        <v>0</v>
      </c>
      <c r="WU129" s="22">
        <f t="shared" si="383"/>
        <v>2</v>
      </c>
      <c r="WV129" s="22">
        <f t="shared" si="384"/>
        <v>0</v>
      </c>
      <c r="WW129" s="22">
        <f t="shared" si="385"/>
        <v>525</v>
      </c>
      <c r="WX129" s="22">
        <f t="shared" si="386"/>
        <v>0</v>
      </c>
      <c r="WY129" s="22">
        <f t="shared" si="387"/>
        <v>1</v>
      </c>
      <c r="WZ129" s="22">
        <f t="shared" si="388"/>
        <v>0</v>
      </c>
      <c r="XA129" s="22">
        <f t="shared" si="389"/>
        <v>0</v>
      </c>
      <c r="XB129" s="22">
        <f t="shared" si="390"/>
        <v>0</v>
      </c>
      <c r="XC129" s="22">
        <f t="shared" si="391"/>
        <v>0</v>
      </c>
      <c r="XD129" s="22">
        <f t="shared" si="392"/>
        <v>0</v>
      </c>
      <c r="XE129" s="22">
        <f t="shared" si="393"/>
        <v>4</v>
      </c>
      <c r="XF129" s="22">
        <f t="shared" si="394"/>
        <v>0</v>
      </c>
      <c r="XG129" s="93">
        <f t="shared" si="395"/>
        <v>114</v>
      </c>
    </row>
    <row r="130" spans="1:631" ht="17.100000000000001" customHeight="1" x14ac:dyDescent="0.2">
      <c r="A130" s="101"/>
      <c r="B130" s="27" t="s">
        <v>331</v>
      </c>
      <c r="C130" s="535" t="s">
        <v>332</v>
      </c>
      <c r="D130" s="25" t="s">
        <v>348</v>
      </c>
      <c r="E130" s="535" t="s">
        <v>349</v>
      </c>
      <c r="F130" s="25" t="s">
        <v>357</v>
      </c>
      <c r="G130" s="535" t="s">
        <v>358</v>
      </c>
      <c r="H130" s="25">
        <v>22</v>
      </c>
      <c r="I130" s="28">
        <v>5</v>
      </c>
      <c r="J130" s="17">
        <f t="shared" si="228"/>
        <v>0.63184574997736942</v>
      </c>
      <c r="K130" s="17">
        <f t="shared" si="229"/>
        <v>0.27659092966416221</v>
      </c>
      <c r="L130" s="17">
        <f t="shared" si="230"/>
        <v>1</v>
      </c>
      <c r="M130" s="17">
        <f t="shared" si="231"/>
        <v>0.1435924859065843</v>
      </c>
      <c r="N130" s="17">
        <f t="shared" si="232"/>
        <v>0.31206028860473478</v>
      </c>
      <c r="O130" s="17">
        <f t="shared" si="233"/>
        <v>0.12054554781086871</v>
      </c>
      <c r="P130" s="17">
        <f t="shared" si="234"/>
        <v>0.64837502922609302</v>
      </c>
      <c r="Q130" s="17">
        <f t="shared" si="235"/>
        <v>0.49285958773864758</v>
      </c>
      <c r="R130" s="69">
        <f t="shared" si="236"/>
        <v>0.90658754629898963</v>
      </c>
      <c r="S130" s="422">
        <f t="shared" si="237"/>
        <v>0.50360635169193879</v>
      </c>
      <c r="T130" s="17">
        <f t="shared" si="396"/>
        <v>0.49639364830806121</v>
      </c>
      <c r="U130" s="10">
        <f t="shared" si="238"/>
        <v>81260.633015326239</v>
      </c>
      <c r="V130" s="32">
        <v>4</v>
      </c>
      <c r="W130" s="550">
        <f t="shared" si="239"/>
        <v>0</v>
      </c>
      <c r="X130" s="550">
        <f t="shared" si="240"/>
        <v>0.39249524058082774</v>
      </c>
      <c r="Y130" s="550">
        <f t="shared" si="241"/>
        <v>0.60750475941917226</v>
      </c>
      <c r="Z130" s="551">
        <f t="shared" si="242"/>
        <v>99449.744126437334</v>
      </c>
      <c r="AA130" s="426">
        <f t="shared" si="243"/>
        <v>8.4085716729178625E-2</v>
      </c>
      <c r="AB130" s="59">
        <f t="shared" si="244"/>
        <v>0.93542681109013215</v>
      </c>
      <c r="AC130" s="59">
        <f t="shared" si="245"/>
        <v>0.15468854311097416</v>
      </c>
      <c r="AD130" s="59">
        <f t="shared" si="246"/>
        <v>0.31206028860473478</v>
      </c>
      <c r="AE130" s="59">
        <f t="shared" si="247"/>
        <v>0.50714041226135242</v>
      </c>
      <c r="AF130" s="59">
        <f t="shared" si="248"/>
        <v>0.54084065055369479</v>
      </c>
      <c r="AG130" s="59">
        <f t="shared" si="249"/>
        <v>0.46585800066383032</v>
      </c>
      <c r="AH130" s="59">
        <f t="shared" si="250"/>
        <v>0.12054554781086871</v>
      </c>
      <c r="AI130" s="59">
        <f t="shared" si="251"/>
        <v>0.67179626444585261</v>
      </c>
      <c r="AJ130" s="59">
        <f t="shared" si="252"/>
        <v>0.59189523550888623</v>
      </c>
      <c r="AK130" s="59">
        <f t="shared" si="253"/>
        <v>0.35162497077390692</v>
      </c>
      <c r="AL130" s="35">
        <f t="shared" si="254"/>
        <v>1</v>
      </c>
      <c r="AM130" s="27">
        <v>163702</v>
      </c>
      <c r="AN130" s="25">
        <v>83228</v>
      </c>
      <c r="AO130" s="25">
        <v>80474</v>
      </c>
      <c r="AP130" s="17">
        <f t="shared" si="255"/>
        <v>3.1795283296300473E-3</v>
      </c>
      <c r="AQ130" s="63">
        <v>103.42222332678878</v>
      </c>
      <c r="AR130" s="58">
        <v>2581.4503324299999</v>
      </c>
      <c r="AS130" s="24">
        <f t="shared" si="256"/>
        <v>63.414739359289626</v>
      </c>
      <c r="AT130" s="17">
        <f t="shared" si="471"/>
        <v>5.4765607039535744E-2</v>
      </c>
      <c r="AU130" s="25">
        <v>151500</v>
      </c>
      <c r="AV130" s="25">
        <v>74256</v>
      </c>
      <c r="AW130" s="25">
        <v>77244</v>
      </c>
      <c r="AX130" s="25">
        <v>12202</v>
      </c>
      <c r="AY130" s="25">
        <v>8972</v>
      </c>
      <c r="AZ130" s="25">
        <v>3230</v>
      </c>
      <c r="BA130" s="25">
        <v>13765</v>
      </c>
      <c r="BB130" s="25">
        <v>6758</v>
      </c>
      <c r="BC130" s="25">
        <v>7007</v>
      </c>
      <c r="BD130" s="63">
        <v>96.446410732125017</v>
      </c>
      <c r="BE130" s="25">
        <v>149937</v>
      </c>
      <c r="BF130" s="25">
        <v>76470</v>
      </c>
      <c r="BG130" s="25">
        <v>73467</v>
      </c>
      <c r="BH130" s="63">
        <v>104.08754951202582</v>
      </c>
      <c r="BI130" s="17">
        <v>8.4085716729178625E-2</v>
      </c>
      <c r="BJ130" s="25">
        <v>53339</v>
      </c>
      <c r="BK130" s="25">
        <v>105176</v>
      </c>
      <c r="BL130" s="25">
        <v>5187</v>
      </c>
      <c r="BM130" s="17">
        <v>0.5564577470145281</v>
      </c>
      <c r="BN130" s="10">
        <f t="shared" si="258"/>
        <v>72608.753898227718</v>
      </c>
      <c r="BO130" s="29">
        <v>0.50714041226135242</v>
      </c>
      <c r="BP130" s="30">
        <f t="shared" si="259"/>
        <v>0.49285958773864758</v>
      </c>
      <c r="BQ130" s="31">
        <v>4.9317334753175635</v>
      </c>
      <c r="BR130" s="25">
        <v>110363</v>
      </c>
      <c r="BS130" s="25">
        <v>32537</v>
      </c>
      <c r="BT130" s="25">
        <v>69535</v>
      </c>
      <c r="BU130" s="25">
        <v>5973</v>
      </c>
      <c r="BV130" s="18">
        <v>1575</v>
      </c>
      <c r="BW130" s="18">
        <v>743</v>
      </c>
      <c r="BX130" s="25">
        <v>33141</v>
      </c>
      <c r="BY130" s="25">
        <v>27843</v>
      </c>
      <c r="BZ130" s="25">
        <v>5298</v>
      </c>
      <c r="CA130" s="59">
        <v>0.15986240608309948</v>
      </c>
      <c r="CB130" s="25">
        <v>151500</v>
      </c>
      <c r="CC130" s="25">
        <v>12202</v>
      </c>
      <c r="CD130" s="17">
        <f t="shared" si="260"/>
        <v>8.0541254125412548E-2</v>
      </c>
      <c r="CE130" s="18">
        <v>1124</v>
      </c>
      <c r="CF130" s="25">
        <v>3501</v>
      </c>
      <c r="CG130" s="25">
        <v>6187</v>
      </c>
      <c r="CH130" s="25">
        <v>7016</v>
      </c>
      <c r="CI130" s="25">
        <v>5953</v>
      </c>
      <c r="CJ130" s="25">
        <v>4196</v>
      </c>
      <c r="CK130" s="25">
        <v>2497</v>
      </c>
      <c r="CL130" s="25">
        <v>1486</v>
      </c>
      <c r="CM130" s="18">
        <v>1181</v>
      </c>
      <c r="CN130" s="26">
        <v>4.5713768443921428</v>
      </c>
      <c r="CO130" s="27">
        <v>33141</v>
      </c>
      <c r="CP130" s="34">
        <f t="shared" si="261"/>
        <v>4.9395612685193564</v>
      </c>
      <c r="CQ130" s="25">
        <v>641</v>
      </c>
      <c r="CR130" s="18">
        <v>1147</v>
      </c>
      <c r="CS130" s="25">
        <v>1185</v>
      </c>
      <c r="CT130" s="25">
        <v>5226</v>
      </c>
      <c r="CU130" s="25">
        <v>23348</v>
      </c>
      <c r="CV130" s="18">
        <v>862</v>
      </c>
      <c r="CW130" s="18">
        <v>398</v>
      </c>
      <c r="CX130" s="18">
        <v>334</v>
      </c>
      <c r="CY130" s="25">
        <v>33141</v>
      </c>
      <c r="CZ130" s="25">
        <v>29331</v>
      </c>
      <c r="DA130" s="18">
        <v>1230</v>
      </c>
      <c r="DB130" s="18">
        <v>1226</v>
      </c>
      <c r="DC130" s="18">
        <v>912</v>
      </c>
      <c r="DD130" s="18">
        <v>323</v>
      </c>
      <c r="DE130" s="18">
        <v>119</v>
      </c>
      <c r="DF130" s="25">
        <v>33141</v>
      </c>
      <c r="DG130" s="25">
        <v>16007</v>
      </c>
      <c r="DH130" s="25">
        <v>1887</v>
      </c>
      <c r="DI130" s="18">
        <v>30</v>
      </c>
      <c r="DJ130" s="25">
        <v>14776</v>
      </c>
      <c r="DK130" s="18">
        <v>39</v>
      </c>
      <c r="DL130" s="18">
        <v>402</v>
      </c>
      <c r="DM130" s="25">
        <f t="shared" si="262"/>
        <v>81800.217253552997</v>
      </c>
      <c r="DN130" s="17">
        <f t="shared" si="263"/>
        <v>0.44585256932500528</v>
      </c>
      <c r="DO130" s="17">
        <f t="shared" si="264"/>
        <v>1.176790078754413E-3</v>
      </c>
      <c r="DP130" s="23">
        <f t="shared" si="265"/>
        <v>0.54084065055369479</v>
      </c>
      <c r="DQ130" s="23">
        <f t="shared" si="266"/>
        <v>0.45915934944630521</v>
      </c>
      <c r="DR130" s="25">
        <v>33141</v>
      </c>
      <c r="DS130" s="18">
        <v>339</v>
      </c>
      <c r="DT130" s="25">
        <v>26560</v>
      </c>
      <c r="DU130" s="18">
        <v>17</v>
      </c>
      <c r="DV130" s="25">
        <v>3109</v>
      </c>
      <c r="DW130" s="18">
        <v>54</v>
      </c>
      <c r="DX130" s="25">
        <v>2688</v>
      </c>
      <c r="DY130" s="18">
        <v>374</v>
      </c>
      <c r="DZ130" s="17">
        <f t="shared" si="267"/>
        <v>0.90597749011798079</v>
      </c>
      <c r="EA130" s="17">
        <f t="shared" si="268"/>
        <v>9.4022509882019212E-2</v>
      </c>
      <c r="EB130" s="25">
        <v>33141</v>
      </c>
      <c r="EC130" s="25">
        <v>14227</v>
      </c>
      <c r="ED130" s="25">
        <v>1212</v>
      </c>
      <c r="EE130" s="25">
        <v>14771</v>
      </c>
      <c r="EF130" s="17">
        <f t="shared" si="407"/>
        <v>0.44570169880208804</v>
      </c>
      <c r="EG130" s="25">
        <v>2607</v>
      </c>
      <c r="EH130" s="18">
        <v>324</v>
      </c>
      <c r="EI130" s="17">
        <f t="shared" si="270"/>
        <v>0.46585800066383032</v>
      </c>
      <c r="EJ130" s="17">
        <f t="shared" si="271"/>
        <v>7.8663890649044985E-2</v>
      </c>
      <c r="EK130" s="69">
        <f t="shared" si="272"/>
        <v>0.27659092966416221</v>
      </c>
      <c r="EL130" s="27">
        <v>100630</v>
      </c>
      <c r="EM130" s="25">
        <v>94132</v>
      </c>
      <c r="EN130" s="25">
        <v>6498</v>
      </c>
      <c r="EO130" s="59">
        <v>0.93542681109013215</v>
      </c>
      <c r="EP130" s="25">
        <v>49063</v>
      </c>
      <c r="EQ130" s="25">
        <v>47382</v>
      </c>
      <c r="ER130" s="25">
        <v>1681</v>
      </c>
      <c r="ES130" s="59">
        <v>0.96573792878543907</v>
      </c>
      <c r="ET130" s="25">
        <v>51567</v>
      </c>
      <c r="EU130" s="25">
        <v>46750</v>
      </c>
      <c r="EV130" s="25">
        <v>4817</v>
      </c>
      <c r="EW130" s="59">
        <v>0.90658754629898963</v>
      </c>
      <c r="EX130" s="25">
        <v>9080</v>
      </c>
      <c r="EY130" s="25">
        <v>8576</v>
      </c>
      <c r="EZ130" s="25">
        <v>504</v>
      </c>
      <c r="FA130" s="59">
        <v>0.94449339207048455</v>
      </c>
      <c r="FB130" s="25">
        <v>91550</v>
      </c>
      <c r="FC130" s="25">
        <v>85556</v>
      </c>
      <c r="FD130" s="25">
        <v>5994</v>
      </c>
      <c r="FE130" s="59">
        <v>0.93452758055707263</v>
      </c>
      <c r="FF130" s="25">
        <v>74595</v>
      </c>
      <c r="FG130" s="25">
        <v>28530</v>
      </c>
      <c r="FH130" s="25">
        <v>40628</v>
      </c>
      <c r="FI130" s="25">
        <v>5437</v>
      </c>
      <c r="FJ130" s="23">
        <f t="shared" si="273"/>
        <v>7.2886922715999738E-2</v>
      </c>
      <c r="FK130" s="23">
        <f t="shared" si="274"/>
        <v>0.54464776459548225</v>
      </c>
      <c r="FL130" s="36">
        <f t="shared" si="275"/>
        <v>5.2473790693397095</v>
      </c>
      <c r="FM130" s="25">
        <v>36789</v>
      </c>
      <c r="FN130" s="25">
        <v>14037</v>
      </c>
      <c r="FO130" s="17">
        <f t="shared" si="276"/>
        <v>0.38155426893908506</v>
      </c>
      <c r="FP130" s="25">
        <v>19914</v>
      </c>
      <c r="FQ130" s="17">
        <f t="shared" si="277"/>
        <v>0.54130310690695593</v>
      </c>
      <c r="FR130" s="25">
        <v>2838</v>
      </c>
      <c r="FS130" s="17">
        <f t="shared" si="278"/>
        <v>7.7142624153959061E-2</v>
      </c>
      <c r="FT130" s="25">
        <v>37806</v>
      </c>
      <c r="FU130" s="25">
        <v>14493</v>
      </c>
      <c r="FV130" s="25">
        <v>20714</v>
      </c>
      <c r="FW130" s="17">
        <f t="shared" si="279"/>
        <v>6.8745701740464474E-2</v>
      </c>
      <c r="FX130" s="17">
        <f t="shared" si="280"/>
        <v>0.54790244934666454</v>
      </c>
      <c r="FY130" s="25">
        <v>2599</v>
      </c>
      <c r="FZ130" s="25">
        <v>77892</v>
      </c>
      <c r="GA130" s="25">
        <v>12049</v>
      </c>
      <c r="GB130" s="25">
        <v>41536</v>
      </c>
      <c r="GC130" s="25">
        <v>14348</v>
      </c>
      <c r="GD130" s="25">
        <v>5306</v>
      </c>
      <c r="GE130" s="18">
        <v>130</v>
      </c>
      <c r="GF130" s="25">
        <v>3541</v>
      </c>
      <c r="GG130" s="18">
        <v>270</v>
      </c>
      <c r="GH130" s="18">
        <v>34</v>
      </c>
      <c r="GI130" s="18">
        <v>678</v>
      </c>
      <c r="GJ130" s="10">
        <f t="shared" si="281"/>
        <v>12049</v>
      </c>
      <c r="GK130" s="10">
        <f t="shared" ref="GK130:GK156" si="472">FZ130*GP130</f>
        <v>65843</v>
      </c>
      <c r="GL130" s="10">
        <f t="shared" ref="GL130:GL156" si="473">FZ130*GQ130</f>
        <v>24307</v>
      </c>
      <c r="GM130" s="10">
        <f t="shared" si="282"/>
        <v>53585</v>
      </c>
      <c r="GN130" s="10">
        <f t="shared" ref="GN130:GN156" si="474">(GI130+GH130+GG130+GF130+GE130+GD130)</f>
        <v>9959</v>
      </c>
      <c r="GO130" s="17">
        <f t="shared" si="283"/>
        <v>0.15468854311097416</v>
      </c>
      <c r="GP130" s="17">
        <f t="shared" ref="GP130:GP156" si="475">(GB130+GC130+GD130+GE130+GF130+GG130+GH130+GI130)/FZ130</f>
        <v>0.84531145688902587</v>
      </c>
      <c r="GQ130" s="17">
        <f t="shared" ref="GQ130:GQ156" si="476">(GI130+GC130+GD130+GE130+GF130+GG130+GH130)/FZ130</f>
        <v>0.31206028860473478</v>
      </c>
      <c r="GR130" s="17">
        <f t="shared" ref="GR130:GR156" si="477">(GI130+GH130+GG130+GF130+GE130+GD130)/FZ130</f>
        <v>0.12785651928310995</v>
      </c>
      <c r="GS130" s="17">
        <f t="shared" si="284"/>
        <v>0.57868587274688033</v>
      </c>
      <c r="GT130" s="25">
        <v>39422</v>
      </c>
      <c r="GU130" s="25">
        <v>5157</v>
      </c>
      <c r="GV130" s="25">
        <v>19088</v>
      </c>
      <c r="GW130" s="25">
        <v>9079</v>
      </c>
      <c r="GX130" s="25">
        <v>3440</v>
      </c>
      <c r="GY130" s="18">
        <v>92</v>
      </c>
      <c r="GZ130" s="25">
        <v>1936</v>
      </c>
      <c r="HA130" s="18">
        <v>197</v>
      </c>
      <c r="HB130" s="18">
        <v>27</v>
      </c>
      <c r="HC130" s="18">
        <v>406</v>
      </c>
      <c r="HD130" s="23">
        <f t="shared" si="285"/>
        <v>0.13081528080767085</v>
      </c>
      <c r="HE130" s="23">
        <f t="shared" si="286"/>
        <v>0.8691847191923292</v>
      </c>
      <c r="HF130" s="23">
        <f t="shared" si="287"/>
        <v>0.38498807772309879</v>
      </c>
      <c r="HG130" s="23">
        <f t="shared" si="288"/>
        <v>0.15468520115671452</v>
      </c>
      <c r="HH130" s="25">
        <v>38470</v>
      </c>
      <c r="HI130" s="25">
        <v>6892</v>
      </c>
      <c r="HJ130" s="25">
        <v>22448</v>
      </c>
      <c r="HK130" s="25">
        <v>5269</v>
      </c>
      <c r="HL130" s="25">
        <v>1866</v>
      </c>
      <c r="HM130" s="18">
        <v>38</v>
      </c>
      <c r="HN130" s="25">
        <v>1605</v>
      </c>
      <c r="HO130" s="18">
        <v>73</v>
      </c>
      <c r="HP130" s="18">
        <v>7</v>
      </c>
      <c r="HQ130" s="18">
        <v>272</v>
      </c>
      <c r="HR130" s="23">
        <f t="shared" si="289"/>
        <v>0.17915258643098519</v>
      </c>
      <c r="HS130" s="23">
        <f t="shared" si="290"/>
        <v>0.82084741356901481</v>
      </c>
      <c r="HT130" s="80">
        <f t="shared" si="291"/>
        <v>0.23732778788666492</v>
      </c>
      <c r="HU130" s="27">
        <v>128310</v>
      </c>
      <c r="HV130" s="18">
        <v>3187</v>
      </c>
      <c r="HW130" s="25">
        <v>29091</v>
      </c>
      <c r="HX130" s="18">
        <v>2544</v>
      </c>
      <c r="HY130" s="25">
        <v>26889</v>
      </c>
      <c r="HZ130" s="25">
        <v>12215</v>
      </c>
      <c r="IA130" s="18">
        <v>2263</v>
      </c>
      <c r="IB130" s="18">
        <v>473</v>
      </c>
      <c r="IC130" s="25">
        <v>17293</v>
      </c>
      <c r="ID130" s="25">
        <v>25492</v>
      </c>
      <c r="IE130" s="25">
        <v>4774</v>
      </c>
      <c r="IF130" s="18">
        <v>585</v>
      </c>
      <c r="IG130" s="25">
        <v>3504</v>
      </c>
      <c r="IH130" s="17">
        <f t="shared" si="292"/>
        <v>0.29387421089548749</v>
      </c>
      <c r="II130" s="17">
        <f t="shared" si="293"/>
        <v>9.5199127114020732E-2</v>
      </c>
      <c r="IJ130" s="30">
        <f t="shared" si="294"/>
        <v>10.504297994269342</v>
      </c>
      <c r="IK130" s="17">
        <f t="shared" si="397"/>
        <v>0.1435924859065843</v>
      </c>
      <c r="IL130" s="25">
        <v>65422</v>
      </c>
      <c r="IM130" s="18">
        <v>2546</v>
      </c>
      <c r="IN130" s="25">
        <v>20398</v>
      </c>
      <c r="IO130" s="18">
        <v>1970</v>
      </c>
      <c r="IP130" s="25">
        <v>18819</v>
      </c>
      <c r="IQ130" s="25">
        <v>5908</v>
      </c>
      <c r="IR130" s="18">
        <v>1475</v>
      </c>
      <c r="IS130" s="18">
        <v>317</v>
      </c>
      <c r="IT130" s="25">
        <v>8625</v>
      </c>
      <c r="IU130" s="25">
        <v>874</v>
      </c>
      <c r="IV130" s="25">
        <v>1810</v>
      </c>
      <c r="IW130" s="18">
        <v>324</v>
      </c>
      <c r="IX130" s="25">
        <v>2356</v>
      </c>
      <c r="IY130" s="17">
        <f t="shared" si="295"/>
        <v>0.78132738222616249</v>
      </c>
      <c r="IZ130" s="25">
        <v>62888</v>
      </c>
      <c r="JA130" s="18">
        <v>641</v>
      </c>
      <c r="JB130" s="25">
        <v>8693</v>
      </c>
      <c r="JC130" s="18">
        <v>574</v>
      </c>
      <c r="JD130" s="25">
        <v>8070</v>
      </c>
      <c r="JE130" s="25">
        <v>6307</v>
      </c>
      <c r="JF130" s="18">
        <v>788</v>
      </c>
      <c r="JG130" s="18">
        <v>156</v>
      </c>
      <c r="JH130" s="25">
        <v>8668</v>
      </c>
      <c r="JI130" s="25">
        <v>24618</v>
      </c>
      <c r="JJ130" s="25">
        <v>2964</v>
      </c>
      <c r="JK130" s="18">
        <v>261</v>
      </c>
      <c r="JL130" s="25">
        <v>1148</v>
      </c>
      <c r="JM130" s="80">
        <f t="shared" si="296"/>
        <v>0.3986929143874825</v>
      </c>
      <c r="JN130" s="27">
        <v>128310</v>
      </c>
      <c r="JO130" s="25">
        <v>78161</v>
      </c>
      <c r="JP130" s="18">
        <v>55</v>
      </c>
      <c r="JQ130" s="18">
        <v>502</v>
      </c>
      <c r="JR130" s="25">
        <v>3445</v>
      </c>
      <c r="JS130" s="18">
        <v>368</v>
      </c>
      <c r="JT130" s="18">
        <v>628</v>
      </c>
      <c r="JU130" s="18">
        <v>5</v>
      </c>
      <c r="JV130" s="18">
        <v>29</v>
      </c>
      <c r="JW130" s="25">
        <v>45117</v>
      </c>
      <c r="JX130" s="17">
        <f t="shared" si="297"/>
        <v>0.35162497077390692</v>
      </c>
      <c r="JY130" s="17">
        <f t="shared" si="298"/>
        <v>0.64837502922609302</v>
      </c>
      <c r="JZ130" s="25">
        <v>11101</v>
      </c>
      <c r="KA130" s="25">
        <v>7134</v>
      </c>
      <c r="KB130" s="18">
        <v>1</v>
      </c>
      <c r="KC130" s="18">
        <v>57</v>
      </c>
      <c r="KD130" s="25">
        <v>316</v>
      </c>
      <c r="KE130" s="18">
        <v>60</v>
      </c>
      <c r="KF130" s="18">
        <v>24</v>
      </c>
      <c r="KG130" s="18">
        <v>0</v>
      </c>
      <c r="KH130" s="18">
        <v>0</v>
      </c>
      <c r="KI130" s="25">
        <v>3509</v>
      </c>
      <c r="KJ130" s="17">
        <f t="shared" si="299"/>
        <v>0.31609764886046304</v>
      </c>
      <c r="KK130" s="25">
        <v>117209</v>
      </c>
      <c r="KL130" s="25">
        <v>71027</v>
      </c>
      <c r="KM130" s="18">
        <v>54</v>
      </c>
      <c r="KN130" s="18">
        <v>445</v>
      </c>
      <c r="KO130" s="25">
        <v>3129</v>
      </c>
      <c r="KP130" s="18">
        <v>308</v>
      </c>
      <c r="KQ130" s="18">
        <v>604</v>
      </c>
      <c r="KR130" s="18">
        <v>5</v>
      </c>
      <c r="KS130" s="18">
        <v>29</v>
      </c>
      <c r="KT130" s="25">
        <v>41608</v>
      </c>
      <c r="KU130" s="69">
        <f t="shared" si="440"/>
        <v>0.35498980453719425</v>
      </c>
      <c r="KV130" s="27">
        <v>163702</v>
      </c>
      <c r="KW130" s="25">
        <v>160900</v>
      </c>
      <c r="KX130" s="25">
        <v>2802</v>
      </c>
      <c r="KY130" s="59">
        <v>1.711646772794468E-2</v>
      </c>
      <c r="KZ130" s="18">
        <v>1061</v>
      </c>
      <c r="LA130" s="18">
        <v>676</v>
      </c>
      <c r="LB130" s="18">
        <v>1280</v>
      </c>
      <c r="LC130" s="18">
        <v>852</v>
      </c>
      <c r="LD130" s="25">
        <v>83228</v>
      </c>
      <c r="LE130" s="25">
        <v>81955</v>
      </c>
      <c r="LF130" s="25">
        <v>1273</v>
      </c>
      <c r="LG130" s="59">
        <v>1.5295333301292836E-2</v>
      </c>
      <c r="LH130" s="25">
        <v>80474</v>
      </c>
      <c r="LI130" s="25">
        <v>78945</v>
      </c>
      <c r="LJ130" s="25">
        <v>1529</v>
      </c>
      <c r="LK130" s="35">
        <v>1.8999925441757586E-2</v>
      </c>
      <c r="LL130" s="27">
        <v>33141</v>
      </c>
      <c r="LM130" s="18">
        <v>285</v>
      </c>
      <c r="LN130" s="25">
        <v>21979</v>
      </c>
      <c r="LO130" s="25">
        <v>2509</v>
      </c>
      <c r="LP130" s="18">
        <v>220</v>
      </c>
      <c r="LQ130" s="18">
        <v>204</v>
      </c>
      <c r="LR130" s="25">
        <v>7944</v>
      </c>
      <c r="LS130" s="23">
        <f t="shared" si="301"/>
        <v>0.23970308681089889</v>
      </c>
      <c r="LT130" s="23">
        <f t="shared" si="302"/>
        <v>0.76029691318910109</v>
      </c>
      <c r="LU130" s="17">
        <f t="shared" si="303"/>
        <v>0.67179626444585261</v>
      </c>
      <c r="LV130" s="25">
        <v>33141</v>
      </c>
      <c r="LW130" s="25">
        <v>1901</v>
      </c>
      <c r="LX130" s="25">
        <v>9760</v>
      </c>
      <c r="LY130" s="25">
        <v>7017</v>
      </c>
      <c r="LZ130" s="25">
        <v>3580</v>
      </c>
      <c r="MA130" s="18">
        <v>205</v>
      </c>
      <c r="MB130" s="25">
        <v>8576</v>
      </c>
      <c r="MC130" s="18">
        <v>424</v>
      </c>
      <c r="MD130" s="18">
        <v>938</v>
      </c>
      <c r="ME130" s="18">
        <v>15</v>
      </c>
      <c r="MF130" s="18">
        <v>725</v>
      </c>
      <c r="MG130" s="17">
        <f t="shared" si="304"/>
        <v>0.27775263269062489</v>
      </c>
      <c r="MH130" s="17">
        <f t="shared" si="305"/>
        <v>0.59189523550888623</v>
      </c>
      <c r="MI130" s="25">
        <v>33141</v>
      </c>
      <c r="MJ130" s="25">
        <v>2702</v>
      </c>
      <c r="MK130" s="25">
        <v>10236</v>
      </c>
      <c r="ML130" s="25">
        <v>7380</v>
      </c>
      <c r="MM130" s="25">
        <v>3675</v>
      </c>
      <c r="MN130" s="18">
        <v>306</v>
      </c>
      <c r="MO130" s="25">
        <v>7675</v>
      </c>
      <c r="MP130" s="18">
        <v>382</v>
      </c>
      <c r="MQ130" s="18">
        <v>47</v>
      </c>
      <c r="MR130" s="18">
        <v>14</v>
      </c>
      <c r="MS130" s="18">
        <v>724</v>
      </c>
      <c r="MT130" s="17">
        <f t="shared" si="306"/>
        <v>0.62602214779276422</v>
      </c>
      <c r="MU130" s="69">
        <f t="shared" si="307"/>
        <v>0.63184574997736942</v>
      </c>
      <c r="MV130" s="27">
        <v>33141</v>
      </c>
      <c r="MW130" s="25">
        <v>3995</v>
      </c>
      <c r="MX130" s="18">
        <v>59</v>
      </c>
      <c r="MY130" s="25">
        <v>7456</v>
      </c>
      <c r="MZ130" s="25">
        <v>7829</v>
      </c>
      <c r="NA130" s="25">
        <v>6370</v>
      </c>
      <c r="NB130" s="18">
        <v>241</v>
      </c>
      <c r="NC130" s="25">
        <v>4597</v>
      </c>
      <c r="ND130" s="25">
        <v>2594</v>
      </c>
      <c r="NE130" s="17">
        <f t="shared" si="308"/>
        <v>0.12054554781086871</v>
      </c>
      <c r="NF130" s="10">
        <f t="shared" si="309"/>
        <v>18262.650493346609</v>
      </c>
      <c r="NG130" s="17">
        <f t="shared" si="310"/>
        <v>0.45146495277752635</v>
      </c>
      <c r="NH130" s="25">
        <v>33141</v>
      </c>
      <c r="NI130" s="25">
        <v>1552</v>
      </c>
      <c r="NJ130" s="18">
        <v>0</v>
      </c>
      <c r="NK130" s="18">
        <v>2</v>
      </c>
      <c r="NL130" s="18">
        <v>9</v>
      </c>
      <c r="NM130" s="25">
        <v>20711</v>
      </c>
      <c r="NN130" s="25">
        <v>10700</v>
      </c>
      <c r="NO130" s="18">
        <v>91</v>
      </c>
      <c r="NP130" s="18">
        <v>1</v>
      </c>
      <c r="NQ130" s="32">
        <v>75</v>
      </c>
      <c r="NR130" s="27">
        <v>33141</v>
      </c>
      <c r="NS130" s="37">
        <f t="shared" si="311"/>
        <v>0.87906218882954645</v>
      </c>
      <c r="NT130" s="37">
        <f t="shared" si="312"/>
        <v>0.23720317187600576</v>
      </c>
      <c r="NU130" s="37">
        <f t="shared" si="313"/>
        <v>1.1375759448048606</v>
      </c>
      <c r="NV130" s="17">
        <f t="shared" si="314"/>
        <v>0.23099756430221147</v>
      </c>
      <c r="NW130" s="10">
        <f t="shared" si="315"/>
        <v>19601</v>
      </c>
      <c r="NX130" s="17">
        <f t="shared" si="316"/>
        <v>0.59144262394013458</v>
      </c>
      <c r="NY130" s="19">
        <f t="shared" si="317"/>
        <v>0.35324118293715873</v>
      </c>
      <c r="NZ130" s="25">
        <v>10004</v>
      </c>
      <c r="OA130" s="25">
        <v>13540</v>
      </c>
      <c r="OB130" s="25">
        <v>1465</v>
      </c>
      <c r="OC130" s="25">
        <v>3559</v>
      </c>
      <c r="OD130" s="18">
        <v>405</v>
      </c>
      <c r="OE130" s="18">
        <v>160</v>
      </c>
      <c r="OF130" s="17">
        <f t="shared" si="318"/>
        <v>0.10738963821248604</v>
      </c>
      <c r="OG130" s="17">
        <f t="shared" si="319"/>
        <v>0.30186174225279866</v>
      </c>
      <c r="OH130" s="17">
        <f t="shared" si="320"/>
        <v>0.40855737605986542</v>
      </c>
      <c r="OI130" s="69">
        <f t="shared" si="321"/>
        <v>1.2220512356295827E-2</v>
      </c>
      <c r="OJ130" s="27">
        <v>33141</v>
      </c>
      <c r="OK130" s="18">
        <v>570</v>
      </c>
      <c r="OL130" s="25">
        <v>16630</v>
      </c>
      <c r="OM130" s="25">
        <v>3599</v>
      </c>
      <c r="ON130" s="18">
        <v>524</v>
      </c>
      <c r="OO130" s="18">
        <v>903</v>
      </c>
      <c r="OP130" s="18">
        <v>1126</v>
      </c>
      <c r="OQ130" s="25">
        <v>10326</v>
      </c>
      <c r="OR130" s="69">
        <f t="shared" si="322"/>
        <v>0.56878187139796621</v>
      </c>
      <c r="OS130" s="85">
        <v>9630</v>
      </c>
      <c r="OT130" s="22">
        <v>9630</v>
      </c>
      <c r="OU130" s="38">
        <f t="shared" si="441"/>
        <v>0.13459307607373969</v>
      </c>
      <c r="OV130" s="39">
        <v>0.77747559709241953</v>
      </c>
      <c r="OW130" s="22">
        <v>748709</v>
      </c>
      <c r="OX130" s="36">
        <f t="shared" si="442"/>
        <v>30635674.862</v>
      </c>
      <c r="OY130" s="36">
        <f t="shared" si="443"/>
        <v>652474.69226442208</v>
      </c>
      <c r="OZ130" s="22">
        <v>4822</v>
      </c>
      <c r="PA130" s="22">
        <v>4822</v>
      </c>
      <c r="PB130" s="38">
        <f t="shared" si="444"/>
        <v>6.7394373086975365E-2</v>
      </c>
      <c r="PC130" s="39">
        <v>0.33577561177934467</v>
      </c>
      <c r="PD130" s="22">
        <v>161911</v>
      </c>
      <c r="PE130" s="40">
        <f t="shared" si="327"/>
        <v>6625074.2979999995</v>
      </c>
      <c r="PF130" s="36">
        <f t="shared" si="328"/>
        <v>1481110.45911657</v>
      </c>
      <c r="PG130" s="22">
        <v>9941</v>
      </c>
      <c r="PH130" s="22">
        <v>9941</v>
      </c>
      <c r="PI130" s="38">
        <f t="shared" si="445"/>
        <v>0.13893974758557073</v>
      </c>
      <c r="PJ130" s="39">
        <v>7.999195251986721E-2</v>
      </c>
      <c r="PK130" s="22">
        <v>79520</v>
      </c>
      <c r="PL130" s="41">
        <f t="shared" si="330"/>
        <v>3253799.36</v>
      </c>
      <c r="PM130" s="36">
        <f t="shared" si="331"/>
        <v>812643.20835272456</v>
      </c>
      <c r="PN130" s="22">
        <v>10417</v>
      </c>
      <c r="PO130" s="22">
        <v>10417</v>
      </c>
      <c r="PP130" s="38">
        <f t="shared" si="446"/>
        <v>0.14559253099274622</v>
      </c>
      <c r="PQ130" s="39">
        <v>0.57761927618316211</v>
      </c>
      <c r="PR130" s="22">
        <v>601706</v>
      </c>
      <c r="PS130" s="41">
        <f t="shared" si="333"/>
        <v>24620606.107999999</v>
      </c>
      <c r="PT130" s="36">
        <f t="shared" si="334"/>
        <v>1365859.8571457479</v>
      </c>
      <c r="PU130" s="22">
        <v>8655</v>
      </c>
      <c r="PV130" s="22">
        <v>8655</v>
      </c>
      <c r="PW130" s="38">
        <f t="shared" si="447"/>
        <v>0.12096605123761338</v>
      </c>
      <c r="PX130" s="39">
        <v>0.25958752166377819</v>
      </c>
      <c r="PY130" s="22">
        <v>224673</v>
      </c>
      <c r="PZ130" s="36">
        <f t="shared" si="336"/>
        <v>1320464.9845207504</v>
      </c>
      <c r="QA130" s="22"/>
      <c r="QB130" s="22"/>
      <c r="QC130" s="39">
        <v>0</v>
      </c>
      <c r="QD130" s="22"/>
      <c r="QE130" s="22">
        <f t="shared" si="337"/>
        <v>0</v>
      </c>
      <c r="QF130" s="22"/>
      <c r="QG130" s="22">
        <v>17080</v>
      </c>
      <c r="QH130" s="22">
        <v>17080</v>
      </c>
      <c r="QI130" s="38">
        <f t="shared" si="448"/>
        <v>0.23871752225747389</v>
      </c>
      <c r="QJ130" s="39">
        <v>0.22653629976580794</v>
      </c>
      <c r="QK130" s="22">
        <v>386924</v>
      </c>
      <c r="QL130" s="42">
        <f t="shared" si="339"/>
        <v>56.434722997658078</v>
      </c>
      <c r="QM130" s="22">
        <f t="shared" si="449"/>
        <v>11004</v>
      </c>
      <c r="QN130" s="22">
        <v>3096</v>
      </c>
      <c r="QO130" s="22">
        <v>3096</v>
      </c>
      <c r="QP130" s="38">
        <f t="shared" si="450"/>
        <v>4.3271045018099481E-2</v>
      </c>
      <c r="QQ130" s="39">
        <v>8.4441214470284243E-2</v>
      </c>
      <c r="QR130" s="22">
        <v>26143</v>
      </c>
      <c r="QS130" s="36">
        <f t="shared" si="342"/>
        <v>727939.94455798145</v>
      </c>
      <c r="QT130" s="22">
        <v>6313</v>
      </c>
      <c r="QU130" s="22">
        <v>6313</v>
      </c>
      <c r="QV130" s="38">
        <f t="shared" si="451"/>
        <v>8.8233238759451563E-2</v>
      </c>
      <c r="QW130" s="39">
        <v>0.14327261207033107</v>
      </c>
      <c r="QX130" s="22">
        <v>90448</v>
      </c>
      <c r="QY130" s="36">
        <f t="shared" si="344"/>
        <v>1484329.7383703284</v>
      </c>
      <c r="QZ130" s="22">
        <v>1595</v>
      </c>
      <c r="RA130" s="22">
        <v>1595</v>
      </c>
      <c r="RB130" s="38">
        <f t="shared" si="452"/>
        <v>2.2292414988329675E-2</v>
      </c>
      <c r="RC130" s="39">
        <v>0.13557366771159873</v>
      </c>
      <c r="RD130" s="22">
        <v>21624</v>
      </c>
      <c r="RE130" s="36">
        <f t="shared" si="346"/>
        <v>172341.71708383076</v>
      </c>
      <c r="RF130" s="10">
        <f t="shared" si="453"/>
        <v>71549</v>
      </c>
      <c r="RG130" s="10">
        <f t="shared" si="454"/>
        <v>71549</v>
      </c>
      <c r="RH130" s="17">
        <f t="shared" si="455"/>
        <v>9.2022898652498408E-2</v>
      </c>
      <c r="RI130" s="17">
        <f t="shared" si="456"/>
        <v>2.1024243774856264E-3</v>
      </c>
      <c r="RJ130" s="17">
        <f t="shared" si="457"/>
        <v>8.1384146616836087E-2</v>
      </c>
      <c r="RK130" s="17">
        <f t="shared" si="458"/>
        <v>0.1847411281840533</v>
      </c>
      <c r="RL130" s="17">
        <f t="shared" si="459"/>
        <v>0.17036574780581967</v>
      </c>
      <c r="RM130" s="17">
        <f t="shared" si="460"/>
        <v>0.16470357728309204</v>
      </c>
      <c r="RN130" s="17">
        <f t="shared" si="461"/>
        <v>9.0797040679931149E-2</v>
      </c>
      <c r="RO130" s="17">
        <f t="shared" si="462"/>
        <v>0.18514267371201723</v>
      </c>
      <c r="RP130" s="17">
        <f t="shared" si="463"/>
        <v>2.1496440762584602E-2</v>
      </c>
      <c r="RQ130" s="17">
        <f t="shared" si="464"/>
        <v>7.0391876116792276E-6</v>
      </c>
      <c r="RR130" s="36">
        <f t="shared" si="465"/>
        <v>8017221.0361353531</v>
      </c>
      <c r="RS130" s="36">
        <f t="shared" si="466"/>
        <v>48.974484344329042</v>
      </c>
      <c r="RT130" s="10">
        <f t="shared" si="467"/>
        <v>0</v>
      </c>
      <c r="RU130" s="17">
        <f t="shared" si="468"/>
        <v>0</v>
      </c>
      <c r="RV130" s="37">
        <f t="shared" si="469"/>
        <v>2.2879704817677395</v>
      </c>
      <c r="RW130" s="36">
        <f t="shared" si="470"/>
        <v>0.43706857582680725</v>
      </c>
      <c r="RX130" s="85">
        <v>-2.3058619999999999</v>
      </c>
      <c r="RY130" s="93">
        <v>69</v>
      </c>
      <c r="RZ130" s="43" t="b">
        <v>0</v>
      </c>
      <c r="SA130" s="18" t="b">
        <v>0</v>
      </c>
      <c r="SB130" s="18" t="b">
        <v>0</v>
      </c>
      <c r="SC130" s="18" t="b">
        <v>0</v>
      </c>
      <c r="SD130" s="18" t="b">
        <v>0</v>
      </c>
      <c r="SE130" s="32" t="b">
        <v>1</v>
      </c>
      <c r="SF130" s="43" t="b">
        <v>0</v>
      </c>
      <c r="SG130" s="18" t="b">
        <v>1</v>
      </c>
      <c r="SH130" s="18">
        <v>0</v>
      </c>
      <c r="SI130" s="18"/>
      <c r="SJ130" s="22">
        <v>1</v>
      </c>
      <c r="SK130" s="22"/>
      <c r="SL130" s="22">
        <v>1</v>
      </c>
      <c r="SM130" s="22">
        <v>0</v>
      </c>
      <c r="SN130" s="18"/>
      <c r="SO130" s="18"/>
      <c r="SP130" s="18"/>
      <c r="SQ130" s="17">
        <f t="shared" si="365"/>
        <v>4.1322314049586778E-3</v>
      </c>
      <c r="SR130" s="17">
        <f t="shared" si="366"/>
        <v>0</v>
      </c>
      <c r="SS130" s="17">
        <f t="shared" si="367"/>
        <v>0</v>
      </c>
      <c r="ST130" s="17">
        <f t="shared" si="368"/>
        <v>0</v>
      </c>
      <c r="SU130" s="17">
        <f t="shared" si="369"/>
        <v>0</v>
      </c>
      <c r="SV130" s="17">
        <f t="shared" si="439"/>
        <v>0</v>
      </c>
      <c r="SW130" s="17">
        <f t="shared" si="370"/>
        <v>0</v>
      </c>
      <c r="SX130" s="17">
        <f t="shared" si="371"/>
        <v>0</v>
      </c>
      <c r="SY130" s="17">
        <f t="shared" si="372"/>
        <v>0</v>
      </c>
      <c r="SZ130" s="17">
        <f t="shared" si="373"/>
        <v>0</v>
      </c>
      <c r="TA130" s="17">
        <f t="shared" si="374"/>
        <v>0</v>
      </c>
      <c r="TB130" s="24">
        <f t="shared" si="375"/>
        <v>620</v>
      </c>
      <c r="TC130" s="69">
        <f t="shared" si="376"/>
        <v>1</v>
      </c>
      <c r="TD130" s="17">
        <f t="shared" si="398"/>
        <v>2.6014568158168575E-6</v>
      </c>
      <c r="TE130" s="95"/>
      <c r="TF130" s="71"/>
      <c r="TG130" s="71"/>
      <c r="TH130" s="71">
        <v>3</v>
      </c>
      <c r="TI130" s="71"/>
      <c r="TJ130" s="71"/>
      <c r="TK130" s="71">
        <v>14</v>
      </c>
      <c r="TL130" s="71"/>
      <c r="TM130" s="71">
        <v>1</v>
      </c>
      <c r="TN130" s="71"/>
      <c r="TO130" s="71"/>
      <c r="TP130" s="71"/>
      <c r="TQ130" s="71">
        <v>1</v>
      </c>
      <c r="TR130" s="72"/>
      <c r="TS130" s="72"/>
      <c r="TT130" s="72"/>
      <c r="TU130" s="72">
        <v>4</v>
      </c>
      <c r="TV130" s="72">
        <v>3</v>
      </c>
      <c r="TW130" s="72"/>
      <c r="TX130" s="72"/>
      <c r="TY130" s="72"/>
      <c r="TZ130" s="72">
        <v>96</v>
      </c>
      <c r="UA130" s="72"/>
      <c r="UB130" s="72"/>
      <c r="UC130" s="72"/>
      <c r="UD130" s="72"/>
      <c r="UE130" s="72"/>
      <c r="UF130" s="72"/>
      <c r="UG130" s="72"/>
      <c r="UH130" s="72"/>
      <c r="UI130" s="72"/>
      <c r="UJ130" s="73"/>
      <c r="UK130" s="73"/>
      <c r="UL130" s="73"/>
      <c r="UM130" s="73"/>
      <c r="UN130" s="73">
        <v>7</v>
      </c>
      <c r="UO130" s="73"/>
      <c r="UP130" s="73"/>
      <c r="UQ130" s="73"/>
      <c r="UR130" s="73">
        <v>105</v>
      </c>
      <c r="US130" s="73"/>
      <c r="UT130" s="73"/>
      <c r="UU130" s="73"/>
      <c r="UV130" s="73"/>
      <c r="UW130" s="73"/>
      <c r="UX130" s="73"/>
      <c r="UY130" s="73">
        <v>1</v>
      </c>
      <c r="UZ130" s="73"/>
      <c r="VA130" s="73"/>
      <c r="VB130" s="73"/>
      <c r="VC130" s="73"/>
      <c r="VD130" s="73"/>
      <c r="VE130" s="73"/>
      <c r="VF130" s="73">
        <v>6</v>
      </c>
      <c r="VG130" s="73"/>
      <c r="VH130" s="73"/>
      <c r="VI130" s="73"/>
      <c r="VJ130" s="73">
        <v>119</v>
      </c>
      <c r="VK130" s="73"/>
      <c r="VL130" s="73"/>
      <c r="VM130" s="73"/>
      <c r="VN130" s="73"/>
      <c r="VO130" s="73"/>
      <c r="VP130" s="73">
        <v>1</v>
      </c>
      <c r="VQ130" s="73"/>
      <c r="VR130" s="73"/>
      <c r="VS130" s="73">
        <v>3</v>
      </c>
      <c r="VT130" s="73"/>
      <c r="VU130" s="73"/>
      <c r="VV130" s="73"/>
      <c r="VW130" s="73">
        <v>8</v>
      </c>
      <c r="VX130" s="73"/>
      <c r="VY130" s="73"/>
      <c r="VZ130" s="73"/>
      <c r="WA130" s="73">
        <v>55</v>
      </c>
      <c r="WB130" s="73"/>
      <c r="WC130" s="73"/>
      <c r="WD130" s="73"/>
      <c r="WE130" s="73"/>
      <c r="WF130" s="73"/>
      <c r="WG130" s="73"/>
      <c r="WH130" s="73"/>
      <c r="WI130" s="73"/>
      <c r="WJ130" s="73">
        <v>1</v>
      </c>
      <c r="WK130" s="73"/>
      <c r="WL130" s="73"/>
      <c r="WM130" s="73"/>
      <c r="WN130" s="73"/>
      <c r="WO130" s="22">
        <f t="shared" si="377"/>
        <v>3</v>
      </c>
      <c r="WP130" s="22">
        <f t="shared" si="378"/>
        <v>0</v>
      </c>
      <c r="WQ130" s="22">
        <f t="shared" si="379"/>
        <v>0</v>
      </c>
      <c r="WR130" s="22">
        <f t="shared" si="380"/>
        <v>4</v>
      </c>
      <c r="WS130" s="22">
        <f t="shared" si="381"/>
        <v>27</v>
      </c>
      <c r="WT130" s="22">
        <f t="shared" si="382"/>
        <v>0</v>
      </c>
      <c r="WU130" s="22">
        <f t="shared" si="383"/>
        <v>0</v>
      </c>
      <c r="WV130" s="22">
        <f t="shared" si="384"/>
        <v>0</v>
      </c>
      <c r="WW130" s="22">
        <f t="shared" si="385"/>
        <v>389</v>
      </c>
      <c r="WX130" s="22">
        <f t="shared" si="386"/>
        <v>0</v>
      </c>
      <c r="WY130" s="22">
        <f t="shared" si="387"/>
        <v>1</v>
      </c>
      <c r="WZ130" s="22">
        <f t="shared" si="388"/>
        <v>0</v>
      </c>
      <c r="XA130" s="22">
        <f t="shared" si="389"/>
        <v>0</v>
      </c>
      <c r="XB130" s="22">
        <f t="shared" si="390"/>
        <v>0</v>
      </c>
      <c r="XC130" s="22">
        <f t="shared" si="391"/>
        <v>0</v>
      </c>
      <c r="XD130" s="22">
        <f t="shared" si="392"/>
        <v>0</v>
      </c>
      <c r="XE130" s="22">
        <f t="shared" si="393"/>
        <v>3</v>
      </c>
      <c r="XF130" s="22">
        <f t="shared" si="394"/>
        <v>0</v>
      </c>
      <c r="XG130" s="93">
        <f t="shared" si="395"/>
        <v>1</v>
      </c>
    </row>
    <row r="131" spans="1:631" ht="17.100000000000001" customHeight="1" x14ac:dyDescent="0.2">
      <c r="A131" s="101"/>
      <c r="B131" s="27" t="s">
        <v>331</v>
      </c>
      <c r="C131" s="535" t="s">
        <v>332</v>
      </c>
      <c r="D131" s="25" t="s">
        <v>359</v>
      </c>
      <c r="E131" s="535" t="s">
        <v>360</v>
      </c>
      <c r="F131" s="25" t="s">
        <v>361</v>
      </c>
      <c r="G131" s="535" t="s">
        <v>360</v>
      </c>
      <c r="H131" s="25">
        <v>86</v>
      </c>
      <c r="I131" s="28">
        <v>10</v>
      </c>
      <c r="J131" s="17">
        <f t="shared" si="228"/>
        <v>0.87273435471306149</v>
      </c>
      <c r="K131" s="17">
        <f t="shared" si="229"/>
        <v>0.37141002337055312</v>
      </c>
      <c r="L131" s="17">
        <f t="shared" si="230"/>
        <v>1</v>
      </c>
      <c r="M131" s="17">
        <f t="shared" si="231"/>
        <v>0.26514614014689447</v>
      </c>
      <c r="N131" s="17">
        <f t="shared" si="232"/>
        <v>0.36311076242375406</v>
      </c>
      <c r="O131" s="17">
        <f t="shared" si="233"/>
        <v>0.32213277936466717</v>
      </c>
      <c r="P131" s="17">
        <f t="shared" si="234"/>
        <v>0.74658389173564577</v>
      </c>
      <c r="Q131" s="17">
        <f t="shared" si="235"/>
        <v>0.60847691756720645</v>
      </c>
      <c r="R131" s="69">
        <f t="shared" si="236"/>
        <v>0.96073468127797501</v>
      </c>
      <c r="S131" s="422">
        <f t="shared" si="237"/>
        <v>0.61225883895552868</v>
      </c>
      <c r="T131" s="17">
        <f t="shared" si="396"/>
        <v>0.38774116104447132</v>
      </c>
      <c r="U131" s="10">
        <f t="shared" si="238"/>
        <v>100001.15962149647</v>
      </c>
      <c r="V131" s="32">
        <v>6</v>
      </c>
      <c r="W131" s="550">
        <f t="shared" si="239"/>
        <v>0</v>
      </c>
      <c r="X131" s="550">
        <f t="shared" si="240"/>
        <v>0.50114772784441752</v>
      </c>
      <c r="Y131" s="550">
        <f t="shared" si="241"/>
        <v>0.49885227215558248</v>
      </c>
      <c r="Z131" s="551">
        <f t="shared" si="242"/>
        <v>128657.49295482981</v>
      </c>
      <c r="AA131" s="426">
        <f t="shared" si="243"/>
        <v>0.16084092327854616</v>
      </c>
      <c r="AB131" s="59">
        <f t="shared" si="244"/>
        <v>0.97127398205659077</v>
      </c>
      <c r="AC131" s="59">
        <f t="shared" si="245"/>
        <v>6.6728864951973027E-2</v>
      </c>
      <c r="AD131" s="59">
        <f t="shared" si="246"/>
        <v>0.36311076242375406</v>
      </c>
      <c r="AE131" s="59">
        <f t="shared" si="247"/>
        <v>0.39152308243279349</v>
      </c>
      <c r="AF131" s="59">
        <f t="shared" si="248"/>
        <v>0.40708041201419543</v>
      </c>
      <c r="AG131" s="59">
        <f t="shared" si="249"/>
        <v>0.57898381372803598</v>
      </c>
      <c r="AH131" s="59">
        <f t="shared" si="250"/>
        <v>0.32213277936466717</v>
      </c>
      <c r="AI131" s="59">
        <f t="shared" si="251"/>
        <v>0.8370120315069679</v>
      </c>
      <c r="AJ131" s="59">
        <f t="shared" si="252"/>
        <v>0.90845667791915519</v>
      </c>
      <c r="AK131" s="59">
        <f t="shared" si="253"/>
        <v>0.25341610826435423</v>
      </c>
      <c r="AL131" s="35">
        <f t="shared" si="254"/>
        <v>1</v>
      </c>
      <c r="AM131" s="27">
        <v>257907</v>
      </c>
      <c r="AN131" s="25">
        <v>124539</v>
      </c>
      <c r="AO131" s="25">
        <v>133368</v>
      </c>
      <c r="AP131" s="17">
        <f t="shared" si="255"/>
        <v>5.0092400392780572E-3</v>
      </c>
      <c r="AQ131" s="63">
        <v>93.379971207486051</v>
      </c>
      <c r="AR131" s="58">
        <v>1874.44645584</v>
      </c>
      <c r="AS131" s="24">
        <f t="shared" si="256"/>
        <v>137.59102010968007</v>
      </c>
      <c r="AT131" s="17">
        <f t="shared" si="471"/>
        <v>0.11882498951549754</v>
      </c>
      <c r="AU131" s="25">
        <v>248232</v>
      </c>
      <c r="AV131" s="25">
        <v>117600</v>
      </c>
      <c r="AW131" s="25">
        <v>130632</v>
      </c>
      <c r="AX131" s="25">
        <v>9675</v>
      </c>
      <c r="AY131" s="25">
        <v>6939</v>
      </c>
      <c r="AZ131" s="25">
        <v>2736</v>
      </c>
      <c r="BA131" s="25">
        <v>41482</v>
      </c>
      <c r="BB131" s="25">
        <v>19775</v>
      </c>
      <c r="BC131" s="25">
        <v>21707</v>
      </c>
      <c r="BD131" s="63">
        <v>91.099645275717506</v>
      </c>
      <c r="BE131" s="25">
        <v>216425</v>
      </c>
      <c r="BF131" s="25">
        <v>104764</v>
      </c>
      <c r="BG131" s="25">
        <v>111661</v>
      </c>
      <c r="BH131" s="63">
        <v>93.823268643483402</v>
      </c>
      <c r="BI131" s="17">
        <v>0.16084092327854616</v>
      </c>
      <c r="BJ131" s="25">
        <v>68874</v>
      </c>
      <c r="BK131" s="25">
        <v>175913</v>
      </c>
      <c r="BL131" s="25">
        <v>13120</v>
      </c>
      <c r="BM131" s="17">
        <v>0.46610540437602682</v>
      </c>
      <c r="BN131" s="10">
        <f t="shared" si="258"/>
        <v>137695.15347359204</v>
      </c>
      <c r="BO131" s="29">
        <v>0.39152308243279349</v>
      </c>
      <c r="BP131" s="30">
        <f t="shared" si="259"/>
        <v>0.60847691756720645</v>
      </c>
      <c r="BQ131" s="31">
        <v>7.4582321943233305</v>
      </c>
      <c r="BR131" s="25">
        <v>189033</v>
      </c>
      <c r="BS131" s="25">
        <v>58050</v>
      </c>
      <c r="BT131" s="25">
        <v>115608</v>
      </c>
      <c r="BU131" s="25">
        <v>10887</v>
      </c>
      <c r="BV131" s="25">
        <v>2742</v>
      </c>
      <c r="BW131" s="18">
        <v>1746</v>
      </c>
      <c r="BX131" s="25">
        <v>57765</v>
      </c>
      <c r="BY131" s="25">
        <v>45541</v>
      </c>
      <c r="BZ131" s="25">
        <v>12224</v>
      </c>
      <c r="CA131" s="59">
        <v>0.21161603046827665</v>
      </c>
      <c r="CB131" s="25">
        <v>248232</v>
      </c>
      <c r="CC131" s="25">
        <v>9675</v>
      </c>
      <c r="CD131" s="17">
        <f t="shared" si="260"/>
        <v>3.8975635695639561E-2</v>
      </c>
      <c r="CE131" s="25">
        <v>2063</v>
      </c>
      <c r="CF131" s="25">
        <v>6945</v>
      </c>
      <c r="CG131" s="25">
        <v>12915</v>
      </c>
      <c r="CH131" s="25">
        <v>13589</v>
      </c>
      <c r="CI131" s="25">
        <v>9305</v>
      </c>
      <c r="CJ131" s="25">
        <v>6002</v>
      </c>
      <c r="CK131" s="25">
        <v>3253</v>
      </c>
      <c r="CL131" s="25">
        <v>1950</v>
      </c>
      <c r="CM131" s="25">
        <v>1743</v>
      </c>
      <c r="CN131" s="26">
        <v>4.2972734354713058</v>
      </c>
      <c r="CO131" s="27">
        <v>57765</v>
      </c>
      <c r="CP131" s="34">
        <f t="shared" si="261"/>
        <v>4.4647623993767853</v>
      </c>
      <c r="CQ131" s="25">
        <v>1582</v>
      </c>
      <c r="CR131" s="25">
        <v>4835</v>
      </c>
      <c r="CS131" s="25">
        <v>2525</v>
      </c>
      <c r="CT131" s="25">
        <v>5845</v>
      </c>
      <c r="CU131" s="25">
        <v>42303</v>
      </c>
      <c r="CV131" s="18">
        <v>351</v>
      </c>
      <c r="CW131" s="18">
        <v>170</v>
      </c>
      <c r="CX131" s="18">
        <v>154</v>
      </c>
      <c r="CY131" s="25">
        <v>57765</v>
      </c>
      <c r="CZ131" s="25">
        <v>50161</v>
      </c>
      <c r="DA131" s="25">
        <v>1986</v>
      </c>
      <c r="DB131" s="25">
        <v>1772</v>
      </c>
      <c r="DC131" s="25">
        <v>2207</v>
      </c>
      <c r="DD131" s="25">
        <v>1165</v>
      </c>
      <c r="DE131" s="18">
        <v>474</v>
      </c>
      <c r="DF131" s="25">
        <v>57765</v>
      </c>
      <c r="DG131" s="25">
        <v>10501</v>
      </c>
      <c r="DH131" s="25">
        <v>12951</v>
      </c>
      <c r="DI131" s="18">
        <v>63</v>
      </c>
      <c r="DJ131" s="25">
        <v>31199</v>
      </c>
      <c r="DK131" s="18">
        <v>910</v>
      </c>
      <c r="DL131" s="25">
        <v>2141</v>
      </c>
      <c r="DM131" s="25">
        <f t="shared" si="262"/>
        <v>100779.65660867306</v>
      </c>
      <c r="DN131" s="17">
        <f t="shared" si="263"/>
        <v>0.54010213797282092</v>
      </c>
      <c r="DO131" s="17">
        <f t="shared" si="264"/>
        <v>1.5753483943564441E-2</v>
      </c>
      <c r="DP131" s="23">
        <f t="shared" si="265"/>
        <v>0.40708041201419543</v>
      </c>
      <c r="DQ131" s="23">
        <f t="shared" si="266"/>
        <v>0.59291958798580457</v>
      </c>
      <c r="DR131" s="25">
        <v>57765</v>
      </c>
      <c r="DS131" s="18">
        <v>600</v>
      </c>
      <c r="DT131" s="25">
        <v>46365</v>
      </c>
      <c r="DU131" s="18">
        <v>88</v>
      </c>
      <c r="DV131" s="25">
        <v>2053</v>
      </c>
      <c r="DW131" s="18">
        <v>112</v>
      </c>
      <c r="DX131" s="25">
        <v>8368</v>
      </c>
      <c r="DY131" s="18">
        <v>179</v>
      </c>
      <c r="DZ131" s="17">
        <f t="shared" si="267"/>
        <v>0.85009954124469833</v>
      </c>
      <c r="EA131" s="17">
        <f t="shared" si="268"/>
        <v>0.14990045875530167</v>
      </c>
      <c r="EB131" s="25">
        <v>57765</v>
      </c>
      <c r="EC131" s="25">
        <v>28398</v>
      </c>
      <c r="ED131" s="25">
        <v>5047</v>
      </c>
      <c r="EE131" s="25">
        <v>13746</v>
      </c>
      <c r="EF131" s="17">
        <f t="shared" si="407"/>
        <v>0.2379641651519086</v>
      </c>
      <c r="EG131" s="25">
        <v>10122</v>
      </c>
      <c r="EH131" s="18">
        <v>452</v>
      </c>
      <c r="EI131" s="17">
        <f t="shared" si="270"/>
        <v>0.57898381372803598</v>
      </c>
      <c r="EJ131" s="17">
        <f t="shared" si="271"/>
        <v>0.1752272137107245</v>
      </c>
      <c r="EK131" s="69">
        <f t="shared" si="272"/>
        <v>0.37141002337055312</v>
      </c>
      <c r="EL131" s="27">
        <v>181125</v>
      </c>
      <c r="EM131" s="25">
        <v>175922</v>
      </c>
      <c r="EN131" s="25">
        <v>5203</v>
      </c>
      <c r="EO131" s="59">
        <v>0.97127398205659077</v>
      </c>
      <c r="EP131" s="25">
        <v>83940</v>
      </c>
      <c r="EQ131" s="25">
        <v>82553</v>
      </c>
      <c r="ER131" s="25">
        <v>1387</v>
      </c>
      <c r="ES131" s="59">
        <v>0.98347629258994518</v>
      </c>
      <c r="ET131" s="25">
        <v>97185</v>
      </c>
      <c r="EU131" s="25">
        <v>93369</v>
      </c>
      <c r="EV131" s="25">
        <v>3816</v>
      </c>
      <c r="EW131" s="59">
        <v>0.96073468127797501</v>
      </c>
      <c r="EX131" s="25">
        <v>29580</v>
      </c>
      <c r="EY131" s="25">
        <v>29214</v>
      </c>
      <c r="EZ131" s="25">
        <v>366</v>
      </c>
      <c r="FA131" s="59">
        <v>0.9876267748478702</v>
      </c>
      <c r="FB131" s="25">
        <v>151545</v>
      </c>
      <c r="FC131" s="25">
        <v>146708</v>
      </c>
      <c r="FD131" s="25">
        <v>4837</v>
      </c>
      <c r="FE131" s="59">
        <v>0.96808208782869765</v>
      </c>
      <c r="FF131" s="25">
        <v>112387</v>
      </c>
      <c r="FG131" s="25">
        <v>39117</v>
      </c>
      <c r="FH131" s="25">
        <v>68224</v>
      </c>
      <c r="FI131" s="25">
        <v>5046</v>
      </c>
      <c r="FJ131" s="23">
        <f t="shared" si="273"/>
        <v>4.489843131323018E-2</v>
      </c>
      <c r="FK131" s="23">
        <f t="shared" si="274"/>
        <v>0.60704529883349501</v>
      </c>
      <c r="FL131" s="36">
        <f t="shared" si="275"/>
        <v>7.752080856123662</v>
      </c>
      <c r="FM131" s="25">
        <v>54919</v>
      </c>
      <c r="FN131" s="25">
        <v>19160</v>
      </c>
      <c r="FO131" s="17">
        <f t="shared" si="276"/>
        <v>0.34887743768094831</v>
      </c>
      <c r="FP131" s="25">
        <v>33232</v>
      </c>
      <c r="FQ131" s="17">
        <f t="shared" si="277"/>
        <v>0.60510934285037965</v>
      </c>
      <c r="FR131" s="25">
        <v>2527</v>
      </c>
      <c r="FS131" s="17">
        <f t="shared" si="278"/>
        <v>4.6013219468672047E-2</v>
      </c>
      <c r="FT131" s="25">
        <v>57468</v>
      </c>
      <c r="FU131" s="25">
        <v>19957</v>
      </c>
      <c r="FV131" s="25">
        <v>34992</v>
      </c>
      <c r="FW131" s="17">
        <f t="shared" si="279"/>
        <v>4.3833089719496066E-2</v>
      </c>
      <c r="FX131" s="17">
        <f t="shared" si="280"/>
        <v>0.60889538525788267</v>
      </c>
      <c r="FY131" s="25">
        <v>2519</v>
      </c>
      <c r="FZ131" s="25">
        <v>141483</v>
      </c>
      <c r="GA131" s="25">
        <v>9441</v>
      </c>
      <c r="GB131" s="25">
        <v>80668</v>
      </c>
      <c r="GC131" s="25">
        <v>22762</v>
      </c>
      <c r="GD131" s="25">
        <v>11056</v>
      </c>
      <c r="GE131" s="18">
        <v>565</v>
      </c>
      <c r="GF131" s="25">
        <v>11651</v>
      </c>
      <c r="GG131" s="18">
        <v>789</v>
      </c>
      <c r="GH131" s="18">
        <v>266</v>
      </c>
      <c r="GI131" s="25">
        <v>4285</v>
      </c>
      <c r="GJ131" s="10">
        <f t="shared" si="281"/>
        <v>9441</v>
      </c>
      <c r="GK131" s="10">
        <f t="shared" si="472"/>
        <v>132042</v>
      </c>
      <c r="GL131" s="10">
        <f t="shared" si="473"/>
        <v>51373.999999999993</v>
      </c>
      <c r="GM131" s="10">
        <f t="shared" si="282"/>
        <v>90109</v>
      </c>
      <c r="GN131" s="10">
        <f t="shared" si="474"/>
        <v>28612</v>
      </c>
      <c r="GO131" s="17">
        <f t="shared" si="283"/>
        <v>6.6728864951973027E-2</v>
      </c>
      <c r="GP131" s="17">
        <f t="shared" si="475"/>
        <v>0.93327113504802695</v>
      </c>
      <c r="GQ131" s="17">
        <f t="shared" si="476"/>
        <v>0.36311076242375406</v>
      </c>
      <c r="GR131" s="17">
        <f t="shared" si="477"/>
        <v>0.20222924308927576</v>
      </c>
      <c r="GS131" s="17">
        <f t="shared" si="284"/>
        <v>0.64819094873589056</v>
      </c>
      <c r="GT131" s="25">
        <v>65850</v>
      </c>
      <c r="GU131" s="25">
        <v>3528</v>
      </c>
      <c r="GV131" s="25">
        <v>34998</v>
      </c>
      <c r="GW131" s="25">
        <v>12877</v>
      </c>
      <c r="GX131" s="25">
        <v>6315</v>
      </c>
      <c r="GY131" s="18">
        <v>406</v>
      </c>
      <c r="GZ131" s="25">
        <v>5214</v>
      </c>
      <c r="HA131" s="18">
        <v>261</v>
      </c>
      <c r="HB131" s="18">
        <v>176</v>
      </c>
      <c r="HC131" s="25">
        <v>2075</v>
      </c>
      <c r="HD131" s="23">
        <f t="shared" si="285"/>
        <v>5.3576309794988612E-2</v>
      </c>
      <c r="HE131" s="23">
        <f t="shared" si="286"/>
        <v>0.94642369020501138</v>
      </c>
      <c r="HF131" s="23">
        <f t="shared" si="287"/>
        <v>0.41494305239179957</v>
      </c>
      <c r="HG131" s="23">
        <f t="shared" si="288"/>
        <v>0.21939255884586181</v>
      </c>
      <c r="HH131" s="25">
        <v>75633</v>
      </c>
      <c r="HI131" s="25">
        <v>5913</v>
      </c>
      <c r="HJ131" s="25">
        <v>45670</v>
      </c>
      <c r="HK131" s="25">
        <v>9885</v>
      </c>
      <c r="HL131" s="25">
        <v>4741</v>
      </c>
      <c r="HM131" s="18">
        <v>159</v>
      </c>
      <c r="HN131" s="25">
        <v>6437</v>
      </c>
      <c r="HO131" s="18">
        <v>528</v>
      </c>
      <c r="HP131" s="18">
        <v>90</v>
      </c>
      <c r="HQ131" s="25">
        <v>2210</v>
      </c>
      <c r="HR131" s="23">
        <f t="shared" si="289"/>
        <v>7.8180159454206491E-2</v>
      </c>
      <c r="HS131" s="23">
        <f t="shared" si="290"/>
        <v>0.92181984054579347</v>
      </c>
      <c r="HT131" s="80">
        <f t="shared" si="291"/>
        <v>0.31798289106606903</v>
      </c>
      <c r="HU131" s="27">
        <v>213108</v>
      </c>
      <c r="HV131" s="25">
        <v>8838</v>
      </c>
      <c r="HW131" s="25">
        <v>52678</v>
      </c>
      <c r="HX131" s="25">
        <v>5456</v>
      </c>
      <c r="HY131" s="25">
        <v>37904</v>
      </c>
      <c r="HZ131" s="25">
        <v>10987</v>
      </c>
      <c r="IA131" s="25">
        <v>5363</v>
      </c>
      <c r="IB131" s="18">
        <v>681</v>
      </c>
      <c r="IC131" s="25">
        <v>25636</v>
      </c>
      <c r="ID131" s="25">
        <v>47679</v>
      </c>
      <c r="IE131" s="25">
        <v>11597</v>
      </c>
      <c r="IF131" s="18">
        <v>1091</v>
      </c>
      <c r="IG131" s="25">
        <v>5198</v>
      </c>
      <c r="IH131" s="17">
        <f t="shared" si="292"/>
        <v>0.27528764757775398</v>
      </c>
      <c r="II131" s="17">
        <f t="shared" si="293"/>
        <v>5.1556018544587724E-2</v>
      </c>
      <c r="IJ131" s="30">
        <f t="shared" si="294"/>
        <v>19.396377537089286</v>
      </c>
      <c r="IK131" s="17">
        <f t="shared" si="397"/>
        <v>0.26514614014689447</v>
      </c>
      <c r="IL131" s="25">
        <v>101850</v>
      </c>
      <c r="IM131" s="25">
        <v>4324</v>
      </c>
      <c r="IN131" s="25">
        <v>35050</v>
      </c>
      <c r="IO131" s="25">
        <v>3998</v>
      </c>
      <c r="IP131" s="25">
        <v>26160</v>
      </c>
      <c r="IQ131" s="25">
        <v>5377</v>
      </c>
      <c r="IR131" s="25">
        <v>3243</v>
      </c>
      <c r="IS131" s="18">
        <v>450</v>
      </c>
      <c r="IT131" s="25">
        <v>12832</v>
      </c>
      <c r="IU131" s="25">
        <v>1715</v>
      </c>
      <c r="IV131" s="25">
        <v>4742</v>
      </c>
      <c r="IW131" s="18">
        <v>582</v>
      </c>
      <c r="IX131" s="25">
        <v>3377</v>
      </c>
      <c r="IY131" s="17">
        <f t="shared" si="295"/>
        <v>0.76732449680903292</v>
      </c>
      <c r="IZ131" s="25">
        <v>111258</v>
      </c>
      <c r="JA131" s="25">
        <v>4514</v>
      </c>
      <c r="JB131" s="25">
        <v>17628</v>
      </c>
      <c r="JC131" s="25">
        <v>1458</v>
      </c>
      <c r="JD131" s="25">
        <v>11744</v>
      </c>
      <c r="JE131" s="25">
        <v>5610</v>
      </c>
      <c r="JF131" s="25">
        <v>2120</v>
      </c>
      <c r="JG131" s="18">
        <v>231</v>
      </c>
      <c r="JH131" s="25">
        <v>12804</v>
      </c>
      <c r="JI131" s="25">
        <v>45964</v>
      </c>
      <c r="JJ131" s="25">
        <v>6855</v>
      </c>
      <c r="JK131" s="18">
        <v>509</v>
      </c>
      <c r="JL131" s="25">
        <v>1821</v>
      </c>
      <c r="JM131" s="80">
        <f t="shared" si="296"/>
        <v>0.3871541821711697</v>
      </c>
      <c r="JN131" s="27">
        <v>213108</v>
      </c>
      <c r="JO131" s="25">
        <v>155553</v>
      </c>
      <c r="JP131" s="18">
        <v>213</v>
      </c>
      <c r="JQ131" s="18">
        <v>497</v>
      </c>
      <c r="JR131" s="18">
        <v>563</v>
      </c>
      <c r="JS131" s="18">
        <v>1235</v>
      </c>
      <c r="JT131" s="18">
        <v>462</v>
      </c>
      <c r="JU131" s="18">
        <v>6</v>
      </c>
      <c r="JV131" s="18">
        <v>574</v>
      </c>
      <c r="JW131" s="25">
        <v>54005</v>
      </c>
      <c r="JX131" s="17">
        <f t="shared" si="297"/>
        <v>0.25341610826435423</v>
      </c>
      <c r="JY131" s="17">
        <f t="shared" si="298"/>
        <v>0.74658389173564577</v>
      </c>
      <c r="JZ131" s="25">
        <v>35561</v>
      </c>
      <c r="KA131" s="25">
        <v>28899</v>
      </c>
      <c r="KB131" s="18">
        <v>51</v>
      </c>
      <c r="KC131" s="18">
        <v>72</v>
      </c>
      <c r="KD131" s="18">
        <v>91</v>
      </c>
      <c r="KE131" s="18">
        <v>363</v>
      </c>
      <c r="KF131" s="18">
        <v>151</v>
      </c>
      <c r="KG131" s="18">
        <v>4</v>
      </c>
      <c r="KH131" s="18">
        <v>40</v>
      </c>
      <c r="KI131" s="25">
        <v>5890</v>
      </c>
      <c r="KJ131" s="17">
        <f t="shared" si="299"/>
        <v>0.16563088777031018</v>
      </c>
      <c r="KK131" s="25">
        <v>177547</v>
      </c>
      <c r="KL131" s="25">
        <v>126654</v>
      </c>
      <c r="KM131" s="18">
        <v>162</v>
      </c>
      <c r="KN131" s="18">
        <v>425</v>
      </c>
      <c r="KO131" s="18">
        <v>472</v>
      </c>
      <c r="KP131" s="18">
        <v>872</v>
      </c>
      <c r="KQ131" s="18">
        <v>311</v>
      </c>
      <c r="KR131" s="18">
        <v>2</v>
      </c>
      <c r="KS131" s="18">
        <v>534</v>
      </c>
      <c r="KT131" s="25">
        <v>48115</v>
      </c>
      <c r="KU131" s="69">
        <f t="shared" si="440"/>
        <v>0.27099866514218768</v>
      </c>
      <c r="KV131" s="27">
        <v>257907</v>
      </c>
      <c r="KW131" s="25">
        <v>252039</v>
      </c>
      <c r="KX131" s="25">
        <v>5868</v>
      </c>
      <c r="KY131" s="59">
        <v>2.2752387488513302E-2</v>
      </c>
      <c r="KZ131" s="25">
        <v>2976</v>
      </c>
      <c r="LA131" s="18">
        <v>1464</v>
      </c>
      <c r="LB131" s="25">
        <v>2261</v>
      </c>
      <c r="LC131" s="18">
        <v>1616</v>
      </c>
      <c r="LD131" s="25">
        <v>124539</v>
      </c>
      <c r="LE131" s="25">
        <v>121923</v>
      </c>
      <c r="LF131" s="25">
        <v>2616</v>
      </c>
      <c r="LG131" s="59">
        <v>2.1005468166598415E-2</v>
      </c>
      <c r="LH131" s="25">
        <v>133368</v>
      </c>
      <c r="LI131" s="25">
        <v>130116</v>
      </c>
      <c r="LJ131" s="25">
        <v>3252</v>
      </c>
      <c r="LK131" s="35">
        <v>2.4383660248335434E-2</v>
      </c>
      <c r="LL131" s="27">
        <v>57765</v>
      </c>
      <c r="LM131" s="25">
        <v>1340</v>
      </c>
      <c r="LN131" s="25">
        <v>47010</v>
      </c>
      <c r="LO131" s="25">
        <v>1210</v>
      </c>
      <c r="LP131" s="18">
        <v>133</v>
      </c>
      <c r="LQ131" s="18">
        <v>154</v>
      </c>
      <c r="LR131" s="25">
        <v>7918</v>
      </c>
      <c r="LS131" s="23">
        <f t="shared" si="301"/>
        <v>0.13707262182982774</v>
      </c>
      <c r="LT131" s="23">
        <f t="shared" si="302"/>
        <v>0.86292737817017229</v>
      </c>
      <c r="LU131" s="17">
        <f t="shared" si="303"/>
        <v>0.8370120315069679</v>
      </c>
      <c r="LV131" s="25">
        <v>57765</v>
      </c>
      <c r="LW131" s="25">
        <v>5097</v>
      </c>
      <c r="LX131" s="25">
        <v>32108</v>
      </c>
      <c r="LY131" s="25">
        <v>11015</v>
      </c>
      <c r="LZ131" s="25">
        <v>1162</v>
      </c>
      <c r="MA131" s="18">
        <v>292</v>
      </c>
      <c r="MB131" s="25">
        <v>3052</v>
      </c>
      <c r="MC131" s="18">
        <v>221</v>
      </c>
      <c r="MD131" s="25">
        <v>4257</v>
      </c>
      <c r="ME131" s="18">
        <v>84</v>
      </c>
      <c r="MF131" s="18">
        <v>477</v>
      </c>
      <c r="MG131" s="17">
        <f t="shared" si="304"/>
        <v>6.1715571712974981E-2</v>
      </c>
      <c r="MH131" s="17">
        <f t="shared" si="305"/>
        <v>0.90845667791915519</v>
      </c>
      <c r="MI131" s="25">
        <v>57765</v>
      </c>
      <c r="MJ131" s="25">
        <v>8013</v>
      </c>
      <c r="MK131" s="25">
        <v>33350</v>
      </c>
      <c r="ML131" s="25">
        <v>6180</v>
      </c>
      <c r="MM131" s="25">
        <v>1246</v>
      </c>
      <c r="MN131" s="18">
        <v>731</v>
      </c>
      <c r="MO131" s="25">
        <v>7442</v>
      </c>
      <c r="MP131" s="18">
        <v>221</v>
      </c>
      <c r="MQ131" s="18">
        <v>84</v>
      </c>
      <c r="MR131" s="18">
        <v>3</v>
      </c>
      <c r="MS131" s="18">
        <v>495</v>
      </c>
      <c r="MT131" s="17">
        <f t="shared" si="306"/>
        <v>0.82832164805678177</v>
      </c>
      <c r="MU131" s="69">
        <f t="shared" si="307"/>
        <v>0.87273435471306149</v>
      </c>
      <c r="MV131" s="27">
        <v>57765</v>
      </c>
      <c r="MW131" s="25">
        <v>18608</v>
      </c>
      <c r="MX131" s="18">
        <v>65</v>
      </c>
      <c r="MY131" s="25">
        <v>7830</v>
      </c>
      <c r="MZ131" s="25">
        <v>18622</v>
      </c>
      <c r="NA131" s="25">
        <v>6818</v>
      </c>
      <c r="NB131" s="18">
        <v>215</v>
      </c>
      <c r="NC131" s="25">
        <v>2834</v>
      </c>
      <c r="ND131" s="25">
        <v>2773</v>
      </c>
      <c r="NE131" s="17">
        <f t="shared" si="308"/>
        <v>0.32213277936466717</v>
      </c>
      <c r="NF131" s="10">
        <f t="shared" si="309"/>
        <v>79963.664087250057</v>
      </c>
      <c r="NG131" s="17">
        <f t="shared" si="310"/>
        <v>0.48922357829135288</v>
      </c>
      <c r="NH131" s="25">
        <v>57765</v>
      </c>
      <c r="NI131" s="25">
        <v>12168</v>
      </c>
      <c r="NJ131" s="18">
        <v>23</v>
      </c>
      <c r="NK131" s="18">
        <v>3</v>
      </c>
      <c r="NL131" s="18">
        <v>30</v>
      </c>
      <c r="NM131" s="25">
        <v>38472</v>
      </c>
      <c r="NN131" s="25">
        <v>6818</v>
      </c>
      <c r="NO131" s="18">
        <v>109</v>
      </c>
      <c r="NP131" s="18">
        <v>1</v>
      </c>
      <c r="NQ131" s="32">
        <v>141</v>
      </c>
      <c r="NR131" s="27">
        <v>57765</v>
      </c>
      <c r="NS131" s="37">
        <f t="shared" si="311"/>
        <v>1.4416168960443174</v>
      </c>
      <c r="NT131" s="37">
        <f t="shared" si="312"/>
        <v>0.38900103396218394</v>
      </c>
      <c r="NU131" s="37">
        <f t="shared" si="313"/>
        <v>0.69366556589612738</v>
      </c>
      <c r="NV131" s="17">
        <f t="shared" si="314"/>
        <v>0.14085657919727484</v>
      </c>
      <c r="NW131" s="10">
        <f t="shared" si="315"/>
        <v>25417</v>
      </c>
      <c r="NX131" s="17">
        <f t="shared" si="316"/>
        <v>0.44000692460832685</v>
      </c>
      <c r="NY131" s="19">
        <f t="shared" si="317"/>
        <v>0.4580547495900088</v>
      </c>
      <c r="NZ131" s="25">
        <v>20786</v>
      </c>
      <c r="OA131" s="25">
        <v>32348</v>
      </c>
      <c r="OB131" s="25">
        <v>1069</v>
      </c>
      <c r="OC131" s="25">
        <v>23029</v>
      </c>
      <c r="OD131" s="25">
        <v>1520</v>
      </c>
      <c r="OE131" s="25">
        <v>4523</v>
      </c>
      <c r="OF131" s="17">
        <f t="shared" si="318"/>
        <v>0.39866701289708301</v>
      </c>
      <c r="OG131" s="17">
        <f t="shared" si="319"/>
        <v>0.35983727170431923</v>
      </c>
      <c r="OH131" s="17">
        <f t="shared" si="320"/>
        <v>0.5599930753916732</v>
      </c>
      <c r="OI131" s="69">
        <f t="shared" si="321"/>
        <v>7.8300008655760409E-2</v>
      </c>
      <c r="OJ131" s="27">
        <v>57765</v>
      </c>
      <c r="OK131" s="25">
        <v>1367</v>
      </c>
      <c r="OL131" s="25">
        <v>33610</v>
      </c>
      <c r="OM131" s="25">
        <v>26688</v>
      </c>
      <c r="ON131" s="25">
        <v>1237</v>
      </c>
      <c r="OO131" s="18">
        <v>90</v>
      </c>
      <c r="OP131" s="18">
        <v>67</v>
      </c>
      <c r="OQ131" s="25">
        <v>15689</v>
      </c>
      <c r="OR131" s="69">
        <f t="shared" si="322"/>
        <v>0.6280792867653423</v>
      </c>
      <c r="OS131" s="85">
        <v>53948</v>
      </c>
      <c r="OT131" s="22">
        <v>53948</v>
      </c>
      <c r="OU131" s="38">
        <f t="shared" si="441"/>
        <v>0.38864355130357103</v>
      </c>
      <c r="OV131" s="39">
        <v>0.95063690961666791</v>
      </c>
      <c r="OW131" s="22">
        <v>5128496</v>
      </c>
      <c r="OX131" s="36">
        <f t="shared" si="442"/>
        <v>209847799.32800001</v>
      </c>
      <c r="OY131" s="36">
        <f t="shared" si="443"/>
        <v>3655213.3643074809</v>
      </c>
      <c r="OZ131" s="22"/>
      <c r="PA131" s="22"/>
      <c r="PB131" s="38">
        <f t="shared" si="444"/>
        <v>0</v>
      </c>
      <c r="PC131" s="39">
        <v>0</v>
      </c>
      <c r="PD131" s="22"/>
      <c r="PE131" s="40">
        <f t="shared" si="327"/>
        <v>0</v>
      </c>
      <c r="PF131" s="36">
        <f t="shared" si="328"/>
        <v>0</v>
      </c>
      <c r="PG131" s="22">
        <v>27827</v>
      </c>
      <c r="PH131" s="22">
        <v>26469</v>
      </c>
      <c r="PI131" s="38">
        <f t="shared" si="445"/>
        <v>0.1906837354388341</v>
      </c>
      <c r="PJ131" s="39">
        <v>0.12525142619668292</v>
      </c>
      <c r="PK131" s="22">
        <v>331528</v>
      </c>
      <c r="PL131" s="41">
        <f t="shared" si="330"/>
        <v>13565462.704</v>
      </c>
      <c r="PM131" s="36">
        <f t="shared" si="331"/>
        <v>2163751.4416948264</v>
      </c>
      <c r="PN131" s="22">
        <v>682</v>
      </c>
      <c r="PO131" s="22">
        <v>682</v>
      </c>
      <c r="PP131" s="38">
        <f t="shared" si="446"/>
        <v>4.913155297490833E-3</v>
      </c>
      <c r="PQ131" s="39">
        <v>0.49356304985337246</v>
      </c>
      <c r="PR131" s="22">
        <v>33661</v>
      </c>
      <c r="PS131" s="41">
        <f t="shared" si="333"/>
        <v>1377340.798</v>
      </c>
      <c r="PT131" s="36">
        <f t="shared" si="334"/>
        <v>89422.715040165116</v>
      </c>
      <c r="PU131" s="22">
        <v>14180</v>
      </c>
      <c r="PV131" s="22">
        <v>14180</v>
      </c>
      <c r="PW131" s="38">
        <f t="shared" si="447"/>
        <v>0.10215328756366571</v>
      </c>
      <c r="PX131" s="39">
        <v>0.34170592383638926</v>
      </c>
      <c r="PY131" s="22">
        <v>484539</v>
      </c>
      <c r="PZ131" s="36">
        <f t="shared" si="336"/>
        <v>2163396.1271524252</v>
      </c>
      <c r="QA131" s="22">
        <v>16160</v>
      </c>
      <c r="QB131" s="22">
        <v>16160</v>
      </c>
      <c r="QC131" s="39">
        <v>4.1418991336633662</v>
      </c>
      <c r="QD131" s="22">
        <v>6693309</v>
      </c>
      <c r="QE131" s="22">
        <f t="shared" si="337"/>
        <v>10783.664499999993</v>
      </c>
      <c r="QF131" s="22"/>
      <c r="QG131" s="22"/>
      <c r="QH131" s="22"/>
      <c r="QI131" s="38">
        <f t="shared" si="448"/>
        <v>0</v>
      </c>
      <c r="QJ131" s="39">
        <v>0</v>
      </c>
      <c r="QK131" s="22"/>
      <c r="QL131" s="42">
        <f t="shared" si="339"/>
        <v>0</v>
      </c>
      <c r="QM131" s="22">
        <f t="shared" si="449"/>
        <v>27372</v>
      </c>
      <c r="QN131" s="22">
        <v>24558</v>
      </c>
      <c r="QO131" s="22">
        <v>24558</v>
      </c>
      <c r="QP131" s="38">
        <f t="shared" si="450"/>
        <v>0.17691681494982386</v>
      </c>
      <c r="QQ131" s="39">
        <v>0.17234221027770993</v>
      </c>
      <c r="QR131" s="22">
        <v>423238</v>
      </c>
      <c r="QS131" s="36">
        <f t="shared" si="342"/>
        <v>5774143.7850306546</v>
      </c>
      <c r="QT131" s="22">
        <v>2814</v>
      </c>
      <c r="QU131" s="22">
        <v>2814</v>
      </c>
      <c r="QV131" s="38">
        <f t="shared" si="451"/>
        <v>2.0272168632168922E-2</v>
      </c>
      <c r="QW131" s="39">
        <v>0.17120113717128643</v>
      </c>
      <c r="QX131" s="22">
        <v>48176</v>
      </c>
      <c r="QY131" s="36">
        <f t="shared" si="344"/>
        <v>661635.33720483189</v>
      </c>
      <c r="QZ131" s="22"/>
      <c r="RA131" s="22"/>
      <c r="RB131" s="38">
        <f t="shared" si="452"/>
        <v>0</v>
      </c>
      <c r="RC131" s="39">
        <v>0</v>
      </c>
      <c r="RD131" s="22"/>
      <c r="RE131" s="36">
        <f t="shared" si="346"/>
        <v>0</v>
      </c>
      <c r="RF131" s="10">
        <f t="shared" si="453"/>
        <v>140169</v>
      </c>
      <c r="RG131" s="10">
        <f t="shared" si="454"/>
        <v>138811</v>
      </c>
      <c r="RH131" s="17">
        <f t="shared" si="455"/>
        <v>0.17853206312949108</v>
      </c>
      <c r="RI131" s="17">
        <f t="shared" si="456"/>
        <v>4.0788778356532903E-3</v>
      </c>
      <c r="RJ131" s="17">
        <f t="shared" si="457"/>
        <v>0.25195226945752819</v>
      </c>
      <c r="RK131" s="17">
        <f t="shared" si="458"/>
        <v>0</v>
      </c>
      <c r="RL131" s="17">
        <f t="shared" si="459"/>
        <v>6.1638689044605302E-3</v>
      </c>
      <c r="RM131" s="17">
        <f t="shared" si="460"/>
        <v>0.14912195531298364</v>
      </c>
      <c r="RN131" s="17">
        <f t="shared" si="461"/>
        <v>0.39800922294126712</v>
      </c>
      <c r="RO131" s="17">
        <f t="shared" si="462"/>
        <v>4.5606236393709816E-2</v>
      </c>
      <c r="RP131" s="17">
        <f t="shared" si="463"/>
        <v>0</v>
      </c>
      <c r="RQ131" s="17">
        <f t="shared" si="464"/>
        <v>0</v>
      </c>
      <c r="RR131" s="36">
        <f t="shared" si="465"/>
        <v>14507562.770430386</v>
      </c>
      <c r="RS131" s="36">
        <f t="shared" si="466"/>
        <v>56.251140025010514</v>
      </c>
      <c r="RT131" s="10">
        <f t="shared" si="467"/>
        <v>1358</v>
      </c>
      <c r="RU131" s="17">
        <f t="shared" si="468"/>
        <v>9.6883048320241996E-3</v>
      </c>
      <c r="RV131" s="37">
        <f t="shared" si="469"/>
        <v>1.8399717483894442</v>
      </c>
      <c r="RW131" s="36">
        <f t="shared" si="470"/>
        <v>0.53822114172938307</v>
      </c>
      <c r="RX131" s="85">
        <v>-0.48639870000000002</v>
      </c>
      <c r="RY131" s="93">
        <v>202</v>
      </c>
      <c r="RZ131" s="43" t="b">
        <v>0</v>
      </c>
      <c r="SA131" s="18" t="b">
        <v>0</v>
      </c>
      <c r="SB131" s="18" t="b">
        <v>0</v>
      </c>
      <c r="SC131" s="18" t="b">
        <v>0</v>
      </c>
      <c r="SD131" s="18" t="b">
        <v>0</v>
      </c>
      <c r="SE131" s="32" t="b">
        <v>0</v>
      </c>
      <c r="SF131" s="43" t="b">
        <v>0</v>
      </c>
      <c r="SG131" s="18" t="b">
        <v>1</v>
      </c>
      <c r="SH131" s="18">
        <v>0</v>
      </c>
      <c r="SI131" s="18"/>
      <c r="SJ131" s="22">
        <v>1</v>
      </c>
      <c r="SK131" s="22"/>
      <c r="SL131" s="22">
        <v>1</v>
      </c>
      <c r="SM131" s="22">
        <v>0</v>
      </c>
      <c r="SN131" s="18"/>
      <c r="SO131" s="18"/>
      <c r="SP131" s="18"/>
      <c r="SQ131" s="17">
        <f t="shared" si="365"/>
        <v>4.1322314049586778E-3</v>
      </c>
      <c r="SR131" s="17">
        <f t="shared" si="366"/>
        <v>0</v>
      </c>
      <c r="SS131" s="17">
        <f t="shared" si="367"/>
        <v>0</v>
      </c>
      <c r="ST131" s="17">
        <f t="shared" si="368"/>
        <v>0</v>
      </c>
      <c r="SU131" s="17">
        <f t="shared" si="369"/>
        <v>0</v>
      </c>
      <c r="SV131" s="17">
        <f t="shared" si="439"/>
        <v>0</v>
      </c>
      <c r="SW131" s="17">
        <f t="shared" si="370"/>
        <v>0</v>
      </c>
      <c r="SX131" s="17">
        <f t="shared" si="371"/>
        <v>0</v>
      </c>
      <c r="SY131" s="17">
        <f t="shared" si="372"/>
        <v>0</v>
      </c>
      <c r="SZ131" s="17">
        <f t="shared" si="373"/>
        <v>0</v>
      </c>
      <c r="TA131" s="17">
        <f t="shared" si="374"/>
        <v>0</v>
      </c>
      <c r="TB131" s="24">
        <f t="shared" si="375"/>
        <v>620</v>
      </c>
      <c r="TC131" s="69">
        <f t="shared" si="376"/>
        <v>1</v>
      </c>
      <c r="TD131" s="17">
        <f t="shared" si="398"/>
        <v>2.6014568158168575E-6</v>
      </c>
      <c r="TE131" s="95">
        <v>1</v>
      </c>
      <c r="TF131" s="71"/>
      <c r="TG131" s="71">
        <v>2</v>
      </c>
      <c r="TH131" s="71"/>
      <c r="TI131" s="71"/>
      <c r="TJ131" s="71"/>
      <c r="TK131" s="71">
        <v>9</v>
      </c>
      <c r="TL131" s="71"/>
      <c r="TM131" s="71">
        <v>1</v>
      </c>
      <c r="TN131" s="71"/>
      <c r="TO131" s="71"/>
      <c r="TP131" s="71"/>
      <c r="TQ131" s="71"/>
      <c r="TR131" s="72">
        <v>1</v>
      </c>
      <c r="TS131" s="72"/>
      <c r="TT131" s="72"/>
      <c r="TU131" s="72">
        <v>2</v>
      </c>
      <c r="TV131" s="72">
        <v>1</v>
      </c>
      <c r="TW131" s="72"/>
      <c r="TX131" s="72"/>
      <c r="TY131" s="72"/>
      <c r="TZ131" s="72">
        <v>10</v>
      </c>
      <c r="UA131" s="72"/>
      <c r="UB131" s="72"/>
      <c r="UC131" s="72"/>
      <c r="UD131" s="72"/>
      <c r="UE131" s="72"/>
      <c r="UF131" s="72"/>
      <c r="UG131" s="72"/>
      <c r="UH131" s="72"/>
      <c r="UI131" s="72"/>
      <c r="UJ131" s="73">
        <v>12</v>
      </c>
      <c r="UK131" s="73"/>
      <c r="UL131" s="73"/>
      <c r="UM131" s="73">
        <v>2</v>
      </c>
      <c r="UN131" s="73">
        <v>2</v>
      </c>
      <c r="UO131" s="73"/>
      <c r="UP131" s="73"/>
      <c r="UQ131" s="73"/>
      <c r="UR131" s="73">
        <v>13</v>
      </c>
      <c r="US131" s="73">
        <v>4</v>
      </c>
      <c r="UT131" s="73"/>
      <c r="UU131" s="73"/>
      <c r="UV131" s="73"/>
      <c r="UW131" s="73"/>
      <c r="UX131" s="73"/>
      <c r="UY131" s="73">
        <v>1</v>
      </c>
      <c r="UZ131" s="73"/>
      <c r="VA131" s="73"/>
      <c r="VB131" s="73">
        <v>55</v>
      </c>
      <c r="VC131" s="73"/>
      <c r="VD131" s="73"/>
      <c r="VE131" s="73">
        <v>2</v>
      </c>
      <c r="VF131" s="73">
        <v>2</v>
      </c>
      <c r="VG131" s="73"/>
      <c r="VH131" s="73">
        <v>1</v>
      </c>
      <c r="VI131" s="73"/>
      <c r="VJ131" s="73">
        <v>11</v>
      </c>
      <c r="VK131" s="73">
        <v>4</v>
      </c>
      <c r="VL131" s="73"/>
      <c r="VM131" s="73"/>
      <c r="VN131" s="73"/>
      <c r="VO131" s="73"/>
      <c r="VP131" s="73">
        <v>1</v>
      </c>
      <c r="VQ131" s="73"/>
      <c r="VR131" s="73"/>
      <c r="VS131" s="73">
        <v>12</v>
      </c>
      <c r="VT131" s="73"/>
      <c r="VU131" s="73"/>
      <c r="VV131" s="73"/>
      <c r="VW131" s="73">
        <v>5</v>
      </c>
      <c r="VX131" s="73">
        <v>2</v>
      </c>
      <c r="VY131" s="73">
        <v>1</v>
      </c>
      <c r="VZ131" s="73"/>
      <c r="WA131" s="73">
        <v>11</v>
      </c>
      <c r="WB131" s="73"/>
      <c r="WC131" s="73"/>
      <c r="WD131" s="73"/>
      <c r="WE131" s="73"/>
      <c r="WF131" s="73"/>
      <c r="WG131" s="73"/>
      <c r="WH131" s="73"/>
      <c r="WI131" s="73"/>
      <c r="WJ131" s="73">
        <v>2</v>
      </c>
      <c r="WK131" s="73"/>
      <c r="WL131" s="73"/>
      <c r="WM131" s="73"/>
      <c r="WN131" s="73"/>
      <c r="WO131" s="22">
        <f t="shared" si="377"/>
        <v>81</v>
      </c>
      <c r="WP131" s="22">
        <f t="shared" si="378"/>
        <v>0</v>
      </c>
      <c r="WQ131" s="22">
        <f t="shared" si="379"/>
        <v>0</v>
      </c>
      <c r="WR131" s="22">
        <f t="shared" si="380"/>
        <v>8</v>
      </c>
      <c r="WS131" s="22">
        <f t="shared" si="381"/>
        <v>10</v>
      </c>
      <c r="WT131" s="22">
        <f t="shared" si="382"/>
        <v>0</v>
      </c>
      <c r="WU131" s="22">
        <f t="shared" si="383"/>
        <v>2</v>
      </c>
      <c r="WV131" s="22">
        <f t="shared" si="384"/>
        <v>0</v>
      </c>
      <c r="WW131" s="22">
        <f t="shared" si="385"/>
        <v>54</v>
      </c>
      <c r="WX131" s="22">
        <f t="shared" si="386"/>
        <v>0</v>
      </c>
      <c r="WY131" s="22">
        <f t="shared" si="387"/>
        <v>9</v>
      </c>
      <c r="WZ131" s="22">
        <f t="shared" si="388"/>
        <v>0</v>
      </c>
      <c r="XA131" s="22">
        <f t="shared" si="389"/>
        <v>0</v>
      </c>
      <c r="XB131" s="22">
        <f t="shared" si="390"/>
        <v>0</v>
      </c>
      <c r="XC131" s="22">
        <f t="shared" si="391"/>
        <v>0</v>
      </c>
      <c r="XD131" s="22">
        <f t="shared" si="392"/>
        <v>0</v>
      </c>
      <c r="XE131" s="22">
        <f t="shared" si="393"/>
        <v>4</v>
      </c>
      <c r="XF131" s="22">
        <f t="shared" si="394"/>
        <v>0</v>
      </c>
      <c r="XG131" s="93">
        <f t="shared" si="395"/>
        <v>0</v>
      </c>
    </row>
    <row r="132" spans="1:631" ht="17.100000000000001" customHeight="1" x14ac:dyDescent="0.2">
      <c r="A132" s="101"/>
      <c r="B132" s="27" t="s">
        <v>331</v>
      </c>
      <c r="C132" s="535" t="s">
        <v>332</v>
      </c>
      <c r="D132" s="25" t="s">
        <v>359</v>
      </c>
      <c r="E132" s="535" t="s">
        <v>360</v>
      </c>
      <c r="F132" s="25" t="s">
        <v>362</v>
      </c>
      <c r="G132" s="535" t="s">
        <v>363</v>
      </c>
      <c r="H132" s="25">
        <v>48</v>
      </c>
      <c r="I132" s="28">
        <v>5</v>
      </c>
      <c r="J132" s="17">
        <f t="shared" si="228"/>
        <v>0.88445159176866484</v>
      </c>
      <c r="K132" s="17">
        <f t="shared" si="229"/>
        <v>0.41336847434408408</v>
      </c>
      <c r="L132" s="17">
        <f t="shared" si="230"/>
        <v>1</v>
      </c>
      <c r="M132" s="17">
        <f t="shared" si="231"/>
        <v>0.34769028703491817</v>
      </c>
      <c r="N132" s="17">
        <f t="shared" si="232"/>
        <v>0.41266907601210168</v>
      </c>
      <c r="O132" s="17">
        <f t="shared" si="233"/>
        <v>0.37654486434974238</v>
      </c>
      <c r="P132" s="17">
        <f t="shared" si="234"/>
        <v>0.77964218425417475</v>
      </c>
      <c r="Q132" s="17">
        <f t="shared" si="235"/>
        <v>0.63574722260054095</v>
      </c>
      <c r="R132" s="69">
        <f t="shared" si="236"/>
        <v>0.94981109840213507</v>
      </c>
      <c r="S132" s="422">
        <f t="shared" si="237"/>
        <v>0.6444360887518179</v>
      </c>
      <c r="T132" s="17">
        <f t="shared" si="396"/>
        <v>0.3555639112481821</v>
      </c>
      <c r="U132" s="10">
        <f t="shared" si="238"/>
        <v>52949.866535256784</v>
      </c>
      <c r="V132" s="32">
        <v>6</v>
      </c>
      <c r="W132" s="550">
        <f t="shared" si="239"/>
        <v>0</v>
      </c>
      <c r="X132" s="550">
        <f t="shared" si="240"/>
        <v>0.53332497764070685</v>
      </c>
      <c r="Y132" s="550">
        <f t="shared" si="241"/>
        <v>0.46667502235929315</v>
      </c>
      <c r="Z132" s="551">
        <f t="shared" si="242"/>
        <v>69496.310979701215</v>
      </c>
      <c r="AA132" s="426">
        <f t="shared" si="243"/>
        <v>5.5668220094280067E-2</v>
      </c>
      <c r="AB132" s="59">
        <f t="shared" si="244"/>
        <v>0.9653852712150206</v>
      </c>
      <c r="AC132" s="59">
        <f t="shared" si="245"/>
        <v>8.9808939691807838E-2</v>
      </c>
      <c r="AD132" s="59">
        <f t="shared" si="246"/>
        <v>0.41266907601210168</v>
      </c>
      <c r="AE132" s="59">
        <f t="shared" si="247"/>
        <v>0.3642527773994591</v>
      </c>
      <c r="AF132" s="59">
        <f t="shared" si="248"/>
        <v>0.34211858602102507</v>
      </c>
      <c r="AG132" s="59">
        <f t="shared" si="249"/>
        <v>0.54525149647100868</v>
      </c>
      <c r="AH132" s="59">
        <f t="shared" si="250"/>
        <v>0.37654486434974238</v>
      </c>
      <c r="AI132" s="59">
        <f t="shared" si="251"/>
        <v>0.84055510884779172</v>
      </c>
      <c r="AJ132" s="59">
        <f t="shared" si="252"/>
        <v>0.92834807468953806</v>
      </c>
      <c r="AK132" s="59">
        <f t="shared" si="253"/>
        <v>0.22035781574582522</v>
      </c>
      <c r="AL132" s="35">
        <f t="shared" si="254"/>
        <v>1</v>
      </c>
      <c r="AM132" s="27">
        <v>148918</v>
      </c>
      <c r="AN132" s="25">
        <v>71161</v>
      </c>
      <c r="AO132" s="25">
        <v>77757</v>
      </c>
      <c r="AP132" s="17">
        <f t="shared" si="255"/>
        <v>2.892383720369008E-3</v>
      </c>
      <c r="AQ132" s="63">
        <v>91.517162441966633</v>
      </c>
      <c r="AR132" s="58">
        <v>448.443993815</v>
      </c>
      <c r="AS132" s="24">
        <f t="shared" si="256"/>
        <v>332.07714241666099</v>
      </c>
      <c r="AT132" s="17">
        <f t="shared" si="471"/>
        <v>0.28678516181173386</v>
      </c>
      <c r="AU132" s="25">
        <v>141835</v>
      </c>
      <c r="AV132" s="25">
        <v>66006</v>
      </c>
      <c r="AW132" s="25">
        <v>75829</v>
      </c>
      <c r="AX132" s="25">
        <v>7083</v>
      </c>
      <c r="AY132" s="25">
        <v>5155</v>
      </c>
      <c r="AZ132" s="25">
        <v>1928</v>
      </c>
      <c r="BA132" s="25">
        <v>8290</v>
      </c>
      <c r="BB132" s="25">
        <v>3774</v>
      </c>
      <c r="BC132" s="25">
        <v>4516</v>
      </c>
      <c r="BD132" s="63">
        <v>83.569530558015941</v>
      </c>
      <c r="BE132" s="25">
        <v>140628</v>
      </c>
      <c r="BF132" s="25">
        <v>67387</v>
      </c>
      <c r="BG132" s="25">
        <v>73241</v>
      </c>
      <c r="BH132" s="63">
        <v>92.007209076883171</v>
      </c>
      <c r="BI132" s="17">
        <v>5.5668220094280067E-2</v>
      </c>
      <c r="BJ132" s="25">
        <v>37443</v>
      </c>
      <c r="BK132" s="25">
        <v>102794</v>
      </c>
      <c r="BL132" s="25">
        <v>8681</v>
      </c>
      <c r="BM132" s="17">
        <v>0.44870323170613069</v>
      </c>
      <c r="BN132" s="10">
        <f t="shared" si="258"/>
        <v>82098.012140786435</v>
      </c>
      <c r="BO132" s="29">
        <v>0.3642527773994591</v>
      </c>
      <c r="BP132" s="30">
        <f t="shared" si="259"/>
        <v>0.63574722260054095</v>
      </c>
      <c r="BQ132" s="31">
        <v>8.4450454306671592</v>
      </c>
      <c r="BR132" s="25">
        <v>111475</v>
      </c>
      <c r="BS132" s="25">
        <v>34744</v>
      </c>
      <c r="BT132" s="25">
        <v>66896</v>
      </c>
      <c r="BU132" s="25">
        <v>6716</v>
      </c>
      <c r="BV132" s="25">
        <v>1764</v>
      </c>
      <c r="BW132" s="18">
        <v>1355</v>
      </c>
      <c r="BX132" s="25">
        <v>33579</v>
      </c>
      <c r="BY132" s="25">
        <v>24965</v>
      </c>
      <c r="BZ132" s="25">
        <v>8614</v>
      </c>
      <c r="CA132" s="59">
        <v>0.25652937848059798</v>
      </c>
      <c r="CB132" s="25">
        <v>141835</v>
      </c>
      <c r="CC132" s="25">
        <v>7083</v>
      </c>
      <c r="CD132" s="17">
        <f t="shared" si="260"/>
        <v>4.9938308598018823E-2</v>
      </c>
      <c r="CE132" s="25">
        <v>1396</v>
      </c>
      <c r="CF132" s="25">
        <v>4093</v>
      </c>
      <c r="CG132" s="25">
        <v>7592</v>
      </c>
      <c r="CH132" s="25">
        <v>7791</v>
      </c>
      <c r="CI132" s="25">
        <v>5576</v>
      </c>
      <c r="CJ132" s="25">
        <v>3380</v>
      </c>
      <c r="CK132" s="25">
        <v>1855</v>
      </c>
      <c r="CL132" s="25">
        <v>1008</v>
      </c>
      <c r="CM132" s="18">
        <v>888</v>
      </c>
      <c r="CN132" s="26">
        <v>4.2239197117245899</v>
      </c>
      <c r="CO132" s="27">
        <v>33579</v>
      </c>
      <c r="CP132" s="34">
        <f t="shared" si="261"/>
        <v>4.4348551177819466</v>
      </c>
      <c r="CQ132" s="25">
        <v>1006</v>
      </c>
      <c r="CR132" s="25">
        <v>3317</v>
      </c>
      <c r="CS132" s="25">
        <v>1458</v>
      </c>
      <c r="CT132" s="25">
        <v>3427</v>
      </c>
      <c r="CU132" s="25">
        <v>23965</v>
      </c>
      <c r="CV132" s="18">
        <v>224</v>
      </c>
      <c r="CW132" s="18">
        <v>78</v>
      </c>
      <c r="CX132" s="18">
        <v>104</v>
      </c>
      <c r="CY132" s="25">
        <v>33579</v>
      </c>
      <c r="CZ132" s="25">
        <v>29360</v>
      </c>
      <c r="DA132" s="25">
        <v>1142</v>
      </c>
      <c r="DB132" s="18">
        <v>702</v>
      </c>
      <c r="DC132" s="25">
        <v>1962</v>
      </c>
      <c r="DD132" s="18">
        <v>250</v>
      </c>
      <c r="DE132" s="18">
        <v>163</v>
      </c>
      <c r="DF132" s="25">
        <v>33579</v>
      </c>
      <c r="DG132" s="25">
        <v>7218</v>
      </c>
      <c r="DH132" s="25">
        <v>4246</v>
      </c>
      <c r="DI132" s="18">
        <v>24</v>
      </c>
      <c r="DJ132" s="25">
        <v>20611</v>
      </c>
      <c r="DK132" s="18">
        <v>312</v>
      </c>
      <c r="DL132" s="25">
        <v>1168</v>
      </c>
      <c r="DM132" s="25">
        <f t="shared" si="262"/>
        <v>48423.015575210702</v>
      </c>
      <c r="DN132" s="17">
        <f t="shared" si="263"/>
        <v>0.61380624795258942</v>
      </c>
      <c r="DO132" s="17">
        <f t="shared" si="264"/>
        <v>9.2915214866434379E-3</v>
      </c>
      <c r="DP132" s="23">
        <f t="shared" si="265"/>
        <v>0.34211858602102507</v>
      </c>
      <c r="DQ132" s="23">
        <f t="shared" si="266"/>
        <v>0.65788141397897493</v>
      </c>
      <c r="DR132" s="25">
        <v>33579</v>
      </c>
      <c r="DS132" s="18">
        <v>217</v>
      </c>
      <c r="DT132" s="25">
        <v>26247</v>
      </c>
      <c r="DU132" s="18">
        <v>20</v>
      </c>
      <c r="DV132" s="25">
        <v>1425</v>
      </c>
      <c r="DW132" s="18">
        <v>58</v>
      </c>
      <c r="DX132" s="25">
        <v>5475</v>
      </c>
      <c r="DY132" s="18">
        <v>137</v>
      </c>
      <c r="DZ132" s="17">
        <f t="shared" si="267"/>
        <v>0.83114446529080677</v>
      </c>
      <c r="EA132" s="17">
        <f t="shared" si="268"/>
        <v>0.16885553470919323</v>
      </c>
      <c r="EB132" s="25">
        <v>33579</v>
      </c>
      <c r="EC132" s="25">
        <v>9854</v>
      </c>
      <c r="ED132" s="25">
        <v>8455</v>
      </c>
      <c r="EE132" s="25">
        <v>7933</v>
      </c>
      <c r="EF132" s="17">
        <f t="shared" si="407"/>
        <v>0.23624884600494356</v>
      </c>
      <c r="EG132" s="25">
        <v>6905</v>
      </c>
      <c r="EH132" s="18">
        <v>432</v>
      </c>
      <c r="EI132" s="17">
        <f t="shared" si="270"/>
        <v>0.54525149647100868</v>
      </c>
      <c r="EJ132" s="17">
        <f t="shared" si="271"/>
        <v>0.20563447392715686</v>
      </c>
      <c r="EK132" s="69">
        <f t="shared" si="272"/>
        <v>0.41336847434408408</v>
      </c>
      <c r="EL132" s="27">
        <v>105562</v>
      </c>
      <c r="EM132" s="25">
        <v>101908</v>
      </c>
      <c r="EN132" s="25">
        <v>3654</v>
      </c>
      <c r="EO132" s="59">
        <v>0.9653852712150206</v>
      </c>
      <c r="EP132" s="25">
        <v>47860</v>
      </c>
      <c r="EQ132" s="25">
        <v>47102</v>
      </c>
      <c r="ER132" s="25">
        <v>758</v>
      </c>
      <c r="ES132" s="59">
        <v>0.98416213957375676</v>
      </c>
      <c r="ET132" s="25">
        <v>57702</v>
      </c>
      <c r="EU132" s="25">
        <v>54806</v>
      </c>
      <c r="EV132" s="25">
        <v>2896</v>
      </c>
      <c r="EW132" s="59">
        <v>0.94981109840213507</v>
      </c>
      <c r="EX132" s="25">
        <v>6109</v>
      </c>
      <c r="EY132" s="25">
        <v>6003</v>
      </c>
      <c r="EZ132" s="25">
        <v>106</v>
      </c>
      <c r="FA132" s="59">
        <v>0.9826485513177281</v>
      </c>
      <c r="FB132" s="25">
        <v>99453</v>
      </c>
      <c r="FC132" s="25">
        <v>95905</v>
      </c>
      <c r="FD132" s="25">
        <v>3548</v>
      </c>
      <c r="FE132" s="59">
        <v>0.96432485696761294</v>
      </c>
      <c r="FF132" s="25">
        <v>60860</v>
      </c>
      <c r="FG132" s="25">
        <v>20200</v>
      </c>
      <c r="FH132" s="25">
        <v>37567</v>
      </c>
      <c r="FI132" s="25">
        <v>3093</v>
      </c>
      <c r="FJ132" s="23">
        <f t="shared" si="273"/>
        <v>5.0821557673348672E-2</v>
      </c>
      <c r="FK132" s="23">
        <f t="shared" si="274"/>
        <v>0.61726914229378904</v>
      </c>
      <c r="FL132" s="36">
        <f t="shared" si="275"/>
        <v>6.5308761720012933</v>
      </c>
      <c r="FM132" s="25">
        <v>29203</v>
      </c>
      <c r="FN132" s="25">
        <v>9870</v>
      </c>
      <c r="FO132" s="17">
        <f t="shared" si="276"/>
        <v>0.33797897476286681</v>
      </c>
      <c r="FP132" s="25">
        <v>17790</v>
      </c>
      <c r="FQ132" s="17">
        <f t="shared" si="277"/>
        <v>0.60918398794644391</v>
      </c>
      <c r="FR132" s="25">
        <v>1543</v>
      </c>
      <c r="FS132" s="17">
        <f t="shared" si="278"/>
        <v>5.2837037290689309E-2</v>
      </c>
      <c r="FT132" s="25">
        <v>31657</v>
      </c>
      <c r="FU132" s="25">
        <v>10330</v>
      </c>
      <c r="FV132" s="25">
        <v>19777</v>
      </c>
      <c r="FW132" s="17">
        <f t="shared" si="279"/>
        <v>4.8962314811889944E-2</v>
      </c>
      <c r="FX132" s="17">
        <f t="shared" si="280"/>
        <v>0.6247275484095145</v>
      </c>
      <c r="FY132" s="25">
        <v>1550</v>
      </c>
      <c r="FZ132" s="25">
        <v>84947</v>
      </c>
      <c r="GA132" s="25">
        <v>7629</v>
      </c>
      <c r="GB132" s="25">
        <v>42263</v>
      </c>
      <c r="GC132" s="25">
        <v>16050</v>
      </c>
      <c r="GD132" s="25">
        <v>7401</v>
      </c>
      <c r="GE132" s="18">
        <v>289</v>
      </c>
      <c r="GF132" s="25">
        <v>6970</v>
      </c>
      <c r="GG132" s="18">
        <v>391</v>
      </c>
      <c r="GH132" s="18">
        <v>195</v>
      </c>
      <c r="GI132" s="25">
        <v>3759</v>
      </c>
      <c r="GJ132" s="10">
        <f t="shared" si="281"/>
        <v>7629</v>
      </c>
      <c r="GK132" s="10">
        <f t="shared" si="472"/>
        <v>77318</v>
      </c>
      <c r="GL132" s="10">
        <f t="shared" si="473"/>
        <v>35055</v>
      </c>
      <c r="GM132" s="10">
        <f t="shared" si="282"/>
        <v>49892</v>
      </c>
      <c r="GN132" s="10">
        <f t="shared" si="474"/>
        <v>19005</v>
      </c>
      <c r="GO132" s="17">
        <f t="shared" si="283"/>
        <v>8.9808939691807838E-2</v>
      </c>
      <c r="GP132" s="17">
        <f t="shared" si="475"/>
        <v>0.91019106030819219</v>
      </c>
      <c r="GQ132" s="17">
        <f t="shared" si="476"/>
        <v>0.41266907601210168</v>
      </c>
      <c r="GR132" s="17">
        <f t="shared" si="477"/>
        <v>0.22372773611781463</v>
      </c>
      <c r="GS132" s="17">
        <f t="shared" si="284"/>
        <v>0.66143006816014693</v>
      </c>
      <c r="GT132" s="25">
        <v>39245</v>
      </c>
      <c r="GU132" s="25">
        <v>2750</v>
      </c>
      <c r="GV132" s="25">
        <v>17316</v>
      </c>
      <c r="GW132" s="25">
        <v>9160</v>
      </c>
      <c r="GX132" s="25">
        <v>4219</v>
      </c>
      <c r="GY132" s="18">
        <v>230</v>
      </c>
      <c r="GZ132" s="25">
        <v>3260</v>
      </c>
      <c r="HA132" s="18">
        <v>123</v>
      </c>
      <c r="HB132" s="18">
        <v>147</v>
      </c>
      <c r="HC132" s="25">
        <v>2040</v>
      </c>
      <c r="HD132" s="23">
        <f t="shared" si="285"/>
        <v>7.0072620716014777E-2</v>
      </c>
      <c r="HE132" s="23">
        <f t="shared" si="286"/>
        <v>0.92992737928398517</v>
      </c>
      <c r="HF132" s="23">
        <f t="shared" si="287"/>
        <v>0.48869919734998091</v>
      </c>
      <c r="HG132" s="23">
        <f t="shared" si="288"/>
        <v>0.25529366798318259</v>
      </c>
      <c r="HH132" s="25">
        <v>45702</v>
      </c>
      <c r="HI132" s="25">
        <v>4879</v>
      </c>
      <c r="HJ132" s="25">
        <v>24947</v>
      </c>
      <c r="HK132" s="25">
        <v>6890</v>
      </c>
      <c r="HL132" s="25">
        <v>3182</v>
      </c>
      <c r="HM132" s="18">
        <v>59</v>
      </c>
      <c r="HN132" s="25">
        <v>3710</v>
      </c>
      <c r="HO132" s="18">
        <v>268</v>
      </c>
      <c r="HP132" s="18">
        <v>48</v>
      </c>
      <c r="HQ132" s="25">
        <v>1719</v>
      </c>
      <c r="HR132" s="23">
        <f t="shared" si="289"/>
        <v>0.10675681589427159</v>
      </c>
      <c r="HS132" s="23">
        <f t="shared" si="290"/>
        <v>0.89324318410572845</v>
      </c>
      <c r="HT132" s="80">
        <f t="shared" si="291"/>
        <v>0.3473808586057503</v>
      </c>
      <c r="HU132" s="27">
        <v>124198</v>
      </c>
      <c r="HV132" s="25">
        <v>4864</v>
      </c>
      <c r="HW132" s="25">
        <v>35536</v>
      </c>
      <c r="HX132" s="18">
        <v>2566</v>
      </c>
      <c r="HY132" s="25">
        <v>23259</v>
      </c>
      <c r="HZ132" s="25">
        <v>4883</v>
      </c>
      <c r="IA132" s="18">
        <v>1753</v>
      </c>
      <c r="IB132" s="18">
        <v>251</v>
      </c>
      <c r="IC132" s="25">
        <v>13387</v>
      </c>
      <c r="ID132" s="25">
        <v>24356</v>
      </c>
      <c r="IE132" s="25">
        <v>8207</v>
      </c>
      <c r="IF132" s="18">
        <v>706</v>
      </c>
      <c r="IG132" s="25">
        <v>4430</v>
      </c>
      <c r="IH132" s="17">
        <f t="shared" si="292"/>
        <v>0.23542247057118473</v>
      </c>
      <c r="II132" s="17">
        <f t="shared" si="293"/>
        <v>3.9316253079759736E-2</v>
      </c>
      <c r="IJ132" s="30">
        <f t="shared" si="294"/>
        <v>25.434773704689743</v>
      </c>
      <c r="IK132" s="17">
        <f t="shared" si="397"/>
        <v>0.34769028703491817</v>
      </c>
      <c r="IL132" s="25">
        <v>58596</v>
      </c>
      <c r="IM132" s="25">
        <v>2801</v>
      </c>
      <c r="IN132" s="25">
        <v>21575</v>
      </c>
      <c r="IO132" s="18">
        <v>1856</v>
      </c>
      <c r="IP132" s="25">
        <v>14849</v>
      </c>
      <c r="IQ132" s="25">
        <v>1898</v>
      </c>
      <c r="IR132" s="18">
        <v>942</v>
      </c>
      <c r="IS132" s="18">
        <v>153</v>
      </c>
      <c r="IT132" s="25">
        <v>6549</v>
      </c>
      <c r="IU132" s="25">
        <v>703</v>
      </c>
      <c r="IV132" s="25">
        <v>3527</v>
      </c>
      <c r="IW132" s="18">
        <v>375</v>
      </c>
      <c r="IX132" s="25">
        <v>3368</v>
      </c>
      <c r="IY132" s="17">
        <f t="shared" si="295"/>
        <v>0.74955628370537242</v>
      </c>
      <c r="IZ132" s="25">
        <v>65602</v>
      </c>
      <c r="JA132" s="25">
        <v>2063</v>
      </c>
      <c r="JB132" s="25">
        <v>13961</v>
      </c>
      <c r="JC132" s="18">
        <v>710</v>
      </c>
      <c r="JD132" s="25">
        <v>8410</v>
      </c>
      <c r="JE132" s="25">
        <v>2985</v>
      </c>
      <c r="JF132" s="18">
        <v>811</v>
      </c>
      <c r="JG132" s="18">
        <v>98</v>
      </c>
      <c r="JH132" s="25">
        <v>6838</v>
      </c>
      <c r="JI132" s="25">
        <v>23653</v>
      </c>
      <c r="JJ132" s="25">
        <v>4680</v>
      </c>
      <c r="JK132" s="18">
        <v>331</v>
      </c>
      <c r="JL132" s="25">
        <v>1062</v>
      </c>
      <c r="JM132" s="80">
        <f t="shared" si="296"/>
        <v>0.44114508704002925</v>
      </c>
      <c r="JN132" s="27">
        <v>124198</v>
      </c>
      <c r="JO132" s="25">
        <v>94292</v>
      </c>
      <c r="JP132" s="18">
        <v>42</v>
      </c>
      <c r="JQ132" s="18">
        <v>308</v>
      </c>
      <c r="JR132" s="25">
        <v>1050</v>
      </c>
      <c r="JS132" s="18">
        <v>755</v>
      </c>
      <c r="JT132" s="18">
        <v>273</v>
      </c>
      <c r="JU132" s="18">
        <v>2</v>
      </c>
      <c r="JV132" s="18">
        <v>108</v>
      </c>
      <c r="JW132" s="25">
        <v>27368</v>
      </c>
      <c r="JX132" s="17">
        <f t="shared" si="297"/>
        <v>0.22035781574582522</v>
      </c>
      <c r="JY132" s="17">
        <f t="shared" si="298"/>
        <v>0.77964218425417475</v>
      </c>
      <c r="JZ132" s="25">
        <v>7126</v>
      </c>
      <c r="KA132" s="25">
        <v>6040</v>
      </c>
      <c r="KB132" s="18">
        <v>2</v>
      </c>
      <c r="KC132" s="18">
        <v>7</v>
      </c>
      <c r="KD132" s="25">
        <v>16</v>
      </c>
      <c r="KE132" s="18">
        <v>57</v>
      </c>
      <c r="KF132" s="18">
        <v>17</v>
      </c>
      <c r="KG132" s="18">
        <v>1</v>
      </c>
      <c r="KH132" s="18">
        <v>3</v>
      </c>
      <c r="KI132" s="25">
        <v>983</v>
      </c>
      <c r="KJ132" s="17">
        <f t="shared" si="299"/>
        <v>0.13794555150154364</v>
      </c>
      <c r="KK132" s="25">
        <v>117072</v>
      </c>
      <c r="KL132" s="25">
        <v>88252</v>
      </c>
      <c r="KM132" s="18">
        <v>40</v>
      </c>
      <c r="KN132" s="18">
        <v>301</v>
      </c>
      <c r="KO132" s="25">
        <v>1034</v>
      </c>
      <c r="KP132" s="18">
        <v>698</v>
      </c>
      <c r="KQ132" s="18">
        <v>256</v>
      </c>
      <c r="KR132" s="18">
        <v>1</v>
      </c>
      <c r="KS132" s="18">
        <v>105</v>
      </c>
      <c r="KT132" s="25">
        <v>26385</v>
      </c>
      <c r="KU132" s="69">
        <f t="shared" si="440"/>
        <v>0.2253741287412874</v>
      </c>
      <c r="KV132" s="27">
        <v>148918</v>
      </c>
      <c r="KW132" s="25">
        <v>144859</v>
      </c>
      <c r="KX132" s="25">
        <v>4059</v>
      </c>
      <c r="KY132" s="59">
        <v>2.7256611020830254E-2</v>
      </c>
      <c r="KZ132" s="25">
        <v>2177</v>
      </c>
      <c r="LA132" s="18">
        <v>862</v>
      </c>
      <c r="LB132" s="18">
        <v>1519</v>
      </c>
      <c r="LC132" s="18">
        <v>1150</v>
      </c>
      <c r="LD132" s="25">
        <v>71161</v>
      </c>
      <c r="LE132" s="25">
        <v>69431</v>
      </c>
      <c r="LF132" s="25">
        <v>1730</v>
      </c>
      <c r="LG132" s="59">
        <v>2.4311069265468443E-2</v>
      </c>
      <c r="LH132" s="25">
        <v>77757</v>
      </c>
      <c r="LI132" s="25">
        <v>75428</v>
      </c>
      <c r="LJ132" s="25">
        <v>2329</v>
      </c>
      <c r="LK132" s="35">
        <v>2.9952287253880678E-2</v>
      </c>
      <c r="LL132" s="27">
        <v>33579</v>
      </c>
      <c r="LM132" s="18">
        <v>866</v>
      </c>
      <c r="LN132" s="25">
        <v>27359</v>
      </c>
      <c r="LO132" s="25">
        <v>1106</v>
      </c>
      <c r="LP132" s="18">
        <v>38</v>
      </c>
      <c r="LQ132" s="18">
        <v>66</v>
      </c>
      <c r="LR132" s="25">
        <v>4144</v>
      </c>
      <c r="LS132" s="23">
        <f t="shared" si="301"/>
        <v>0.12341046487387951</v>
      </c>
      <c r="LT132" s="23">
        <f t="shared" si="302"/>
        <v>0.87658953512612048</v>
      </c>
      <c r="LU132" s="17">
        <f t="shared" si="303"/>
        <v>0.84055510884779172</v>
      </c>
      <c r="LV132" s="25">
        <v>33579</v>
      </c>
      <c r="LW132" s="25">
        <v>1327</v>
      </c>
      <c r="LX132" s="25">
        <v>20956</v>
      </c>
      <c r="LY132" s="25">
        <v>7239</v>
      </c>
      <c r="LZ132" s="18">
        <v>224</v>
      </c>
      <c r="MA132" s="18">
        <v>176</v>
      </c>
      <c r="MB132" s="25">
        <v>1641</v>
      </c>
      <c r="MC132" s="18">
        <v>7</v>
      </c>
      <c r="MD132" s="25">
        <v>1651</v>
      </c>
      <c r="ME132" s="18">
        <v>66</v>
      </c>
      <c r="MF132" s="18">
        <v>292</v>
      </c>
      <c r="MG132" s="17">
        <f t="shared" si="304"/>
        <v>5.4319664075761637E-2</v>
      </c>
      <c r="MH132" s="17">
        <f t="shared" si="305"/>
        <v>0.92834807468953806</v>
      </c>
      <c r="MI132" s="25">
        <v>33579</v>
      </c>
      <c r="MJ132" s="25">
        <v>2460</v>
      </c>
      <c r="MK132" s="25">
        <v>23569</v>
      </c>
      <c r="ML132" s="25">
        <v>3269</v>
      </c>
      <c r="MM132" s="18">
        <v>215</v>
      </c>
      <c r="MN132" s="18">
        <v>430</v>
      </c>
      <c r="MO132" s="25">
        <v>3227</v>
      </c>
      <c r="MP132" s="18">
        <v>5</v>
      </c>
      <c r="MQ132" s="18">
        <v>51</v>
      </c>
      <c r="MR132" s="18">
        <v>61</v>
      </c>
      <c r="MS132" s="18">
        <v>292</v>
      </c>
      <c r="MT132" s="17">
        <f t="shared" si="306"/>
        <v>0.87417731320170344</v>
      </c>
      <c r="MU132" s="69">
        <f t="shared" si="307"/>
        <v>0.88445159176866484</v>
      </c>
      <c r="MV132" s="27">
        <v>33579</v>
      </c>
      <c r="MW132" s="25">
        <v>12644</v>
      </c>
      <c r="MX132" s="18">
        <v>51</v>
      </c>
      <c r="MY132" s="25">
        <v>5166</v>
      </c>
      <c r="MZ132" s="25">
        <v>7498</v>
      </c>
      <c r="NA132" s="25">
        <v>4862</v>
      </c>
      <c r="NB132" s="18">
        <v>28</v>
      </c>
      <c r="NC132" s="25">
        <v>2500</v>
      </c>
      <c r="ND132" s="18">
        <v>830</v>
      </c>
      <c r="NE132" s="17">
        <f t="shared" si="308"/>
        <v>0.37654486434974238</v>
      </c>
      <c r="NF132" s="10">
        <f t="shared" si="309"/>
        <v>53407.240835045712</v>
      </c>
      <c r="NG132" s="17">
        <f t="shared" si="310"/>
        <v>0.59578903481342504</v>
      </c>
      <c r="NH132" s="25">
        <v>33579</v>
      </c>
      <c r="NI132" s="25">
        <v>7455</v>
      </c>
      <c r="NJ132" s="18">
        <v>11</v>
      </c>
      <c r="NK132" s="18">
        <v>3</v>
      </c>
      <c r="NL132" s="18">
        <v>18</v>
      </c>
      <c r="NM132" s="25">
        <v>23529</v>
      </c>
      <c r="NN132" s="25">
        <v>2307</v>
      </c>
      <c r="NO132" s="18">
        <v>111</v>
      </c>
      <c r="NP132" s="18">
        <v>0</v>
      </c>
      <c r="NQ132" s="32">
        <v>145</v>
      </c>
      <c r="NR132" s="27">
        <v>33579</v>
      </c>
      <c r="NS132" s="37">
        <f t="shared" si="311"/>
        <v>1.4965603502188869</v>
      </c>
      <c r="NT132" s="37">
        <f t="shared" si="312"/>
        <v>0.40382679005730698</v>
      </c>
      <c r="NU132" s="37">
        <f t="shared" si="313"/>
        <v>0.66819891349770155</v>
      </c>
      <c r="NV132" s="17">
        <f t="shared" si="314"/>
        <v>0.13568528957759449</v>
      </c>
      <c r="NW132" s="10">
        <f t="shared" si="315"/>
        <v>13903</v>
      </c>
      <c r="NX132" s="17">
        <f t="shared" si="316"/>
        <v>0.41403853598975549</v>
      </c>
      <c r="NY132" s="19">
        <f t="shared" si="317"/>
        <v>0.25055416388833823</v>
      </c>
      <c r="NZ132" s="25">
        <v>12650</v>
      </c>
      <c r="OA132" s="25">
        <v>19676</v>
      </c>
      <c r="OB132" s="18">
        <v>790</v>
      </c>
      <c r="OC132" s="25">
        <v>14191</v>
      </c>
      <c r="OD132" s="18">
        <v>795</v>
      </c>
      <c r="OE132" s="25">
        <v>2151</v>
      </c>
      <c r="OF132" s="17">
        <f t="shared" si="318"/>
        <v>0.42261532505434946</v>
      </c>
      <c r="OG132" s="17">
        <f t="shared" si="319"/>
        <v>0.37672354745525477</v>
      </c>
      <c r="OH132" s="17">
        <f t="shared" si="320"/>
        <v>0.58596146401024451</v>
      </c>
      <c r="OI132" s="69">
        <f t="shared" si="321"/>
        <v>6.4057893326186013E-2</v>
      </c>
      <c r="OJ132" s="27">
        <v>33579</v>
      </c>
      <c r="OK132" s="18">
        <v>937</v>
      </c>
      <c r="OL132" s="25">
        <v>22571</v>
      </c>
      <c r="OM132" s="25">
        <v>17767</v>
      </c>
      <c r="ON132" s="18">
        <v>756</v>
      </c>
      <c r="OO132" s="18">
        <v>464</v>
      </c>
      <c r="OP132" s="18">
        <v>48</v>
      </c>
      <c r="OQ132" s="25">
        <v>10184</v>
      </c>
      <c r="OR132" s="69">
        <f t="shared" si="322"/>
        <v>0.72402394353613864</v>
      </c>
      <c r="OS132" s="85">
        <v>30716</v>
      </c>
      <c r="OT132" s="22">
        <v>30695</v>
      </c>
      <c r="OU132" s="38">
        <f t="shared" si="441"/>
        <v>0.26196308023179399</v>
      </c>
      <c r="OV132" s="39">
        <v>0.94453559211597982</v>
      </c>
      <c r="OW132" s="22">
        <v>2899252</v>
      </c>
      <c r="OX132" s="36">
        <f t="shared" si="442"/>
        <v>118631593.336</v>
      </c>
      <c r="OY132" s="36">
        <f t="shared" si="443"/>
        <v>2079720.7351045103</v>
      </c>
      <c r="OZ132" s="22"/>
      <c r="PA132" s="22"/>
      <c r="PB132" s="38">
        <f t="shared" si="444"/>
        <v>0</v>
      </c>
      <c r="PC132" s="39">
        <v>0</v>
      </c>
      <c r="PD132" s="22"/>
      <c r="PE132" s="40">
        <f t="shared" si="327"/>
        <v>0</v>
      </c>
      <c r="PF132" s="36">
        <f t="shared" si="328"/>
        <v>0</v>
      </c>
      <c r="PG132" s="22">
        <v>54718</v>
      </c>
      <c r="PH132" s="22">
        <v>54527</v>
      </c>
      <c r="PI132" s="38">
        <f t="shared" si="445"/>
        <v>0.46535464654826625</v>
      </c>
      <c r="PJ132" s="39">
        <v>7.2749830359271558E-2</v>
      </c>
      <c r="PK132" s="22">
        <v>396683</v>
      </c>
      <c r="PL132" s="41">
        <f t="shared" si="330"/>
        <v>16231474.993999999</v>
      </c>
      <c r="PM132" s="36">
        <f t="shared" si="331"/>
        <v>4457398.2719896408</v>
      </c>
      <c r="PN132" s="22">
        <v>2493</v>
      </c>
      <c r="PO132" s="22">
        <v>2493</v>
      </c>
      <c r="PP132" s="38">
        <f t="shared" si="446"/>
        <v>2.1276232579177799E-2</v>
      </c>
      <c r="PQ132" s="39">
        <v>0.50924989971921375</v>
      </c>
      <c r="PR132" s="22">
        <v>126956</v>
      </c>
      <c r="PS132" s="41">
        <f t="shared" si="333"/>
        <v>5194785.608</v>
      </c>
      <c r="PT132" s="36">
        <f t="shared" si="334"/>
        <v>326878.04779344815</v>
      </c>
      <c r="PU132" s="22">
        <v>10031</v>
      </c>
      <c r="PV132" s="22">
        <v>10031</v>
      </c>
      <c r="PW132" s="38">
        <f t="shared" si="447"/>
        <v>8.5608459286695734E-2</v>
      </c>
      <c r="PX132" s="39">
        <v>0.30623965706310435</v>
      </c>
      <c r="PY132" s="22">
        <v>307189</v>
      </c>
      <c r="PZ132" s="36">
        <f t="shared" si="336"/>
        <v>1530396.7948847655</v>
      </c>
      <c r="QA132" s="22">
        <v>9432</v>
      </c>
      <c r="QB132" s="22">
        <v>9432</v>
      </c>
      <c r="QC132" s="39">
        <v>3.6643479643765904</v>
      </c>
      <c r="QD132" s="22">
        <v>3456213</v>
      </c>
      <c r="QE132" s="22">
        <f t="shared" si="337"/>
        <v>5568.3431666666629</v>
      </c>
      <c r="QF132" s="22"/>
      <c r="QG132" s="22"/>
      <c r="QH132" s="22"/>
      <c r="QI132" s="38">
        <f t="shared" si="448"/>
        <v>0</v>
      </c>
      <c r="QJ132" s="39">
        <v>0</v>
      </c>
      <c r="QK132" s="22"/>
      <c r="QL132" s="42">
        <f t="shared" si="339"/>
        <v>0</v>
      </c>
      <c r="QM132" s="22">
        <f t="shared" si="449"/>
        <v>10160</v>
      </c>
      <c r="QN132" s="22">
        <v>8920</v>
      </c>
      <c r="QO132" s="22">
        <v>8755</v>
      </c>
      <c r="QP132" s="38">
        <f t="shared" si="450"/>
        <v>7.4718578512114567E-2</v>
      </c>
      <c r="QQ132" s="39">
        <v>0.14118446601941748</v>
      </c>
      <c r="QR132" s="22">
        <v>123607</v>
      </c>
      <c r="QS132" s="36">
        <f t="shared" si="342"/>
        <v>2097294.6723052952</v>
      </c>
      <c r="QT132" s="22">
        <v>1240</v>
      </c>
      <c r="QU132" s="22">
        <v>1240</v>
      </c>
      <c r="QV132" s="38">
        <f t="shared" si="451"/>
        <v>1.058264275899738E-2</v>
      </c>
      <c r="QW132" s="39">
        <v>0.155</v>
      </c>
      <c r="QX132" s="22">
        <v>19220</v>
      </c>
      <c r="QY132" s="36">
        <f t="shared" si="344"/>
        <v>291552.17417696933</v>
      </c>
      <c r="QZ132" s="22"/>
      <c r="RA132" s="22"/>
      <c r="RB132" s="38">
        <f t="shared" si="452"/>
        <v>0</v>
      </c>
      <c r="RC132" s="39">
        <v>0</v>
      </c>
      <c r="RD132" s="22"/>
      <c r="RE132" s="36">
        <f t="shared" si="346"/>
        <v>0</v>
      </c>
      <c r="RF132" s="10">
        <f t="shared" si="453"/>
        <v>117550</v>
      </c>
      <c r="RG132" s="10">
        <f t="shared" si="454"/>
        <v>117173</v>
      </c>
      <c r="RH132" s="17">
        <f t="shared" si="455"/>
        <v>0.15070230336984719</v>
      </c>
      <c r="RI132" s="17">
        <f t="shared" si="456"/>
        <v>3.4430582060283625E-3</v>
      </c>
      <c r="RJ132" s="17">
        <f t="shared" si="457"/>
        <v>0.19286602179128443</v>
      </c>
      <c r="RK132" s="17">
        <f t="shared" si="458"/>
        <v>0</v>
      </c>
      <c r="RL132" s="17">
        <f t="shared" si="459"/>
        <v>3.0313526054090913E-2</v>
      </c>
      <c r="RM132" s="17">
        <f t="shared" si="460"/>
        <v>0.14192364225128742</v>
      </c>
      <c r="RN132" s="17">
        <f t="shared" si="461"/>
        <v>0.19449576721715522</v>
      </c>
      <c r="RO132" s="17">
        <f t="shared" si="462"/>
        <v>2.7037528178169564E-2</v>
      </c>
      <c r="RP132" s="17">
        <f t="shared" si="463"/>
        <v>0</v>
      </c>
      <c r="RQ132" s="17">
        <f t="shared" si="464"/>
        <v>0</v>
      </c>
      <c r="RR132" s="36">
        <f t="shared" si="465"/>
        <v>10783240.69625463</v>
      </c>
      <c r="RS132" s="36">
        <f t="shared" si="466"/>
        <v>72.410593052919253</v>
      </c>
      <c r="RT132" s="10">
        <f t="shared" si="467"/>
        <v>377</v>
      </c>
      <c r="RU132" s="17">
        <f t="shared" si="468"/>
        <v>3.2071458953636749E-3</v>
      </c>
      <c r="RV132" s="37">
        <f t="shared" si="469"/>
        <v>1.266848149723522</v>
      </c>
      <c r="RW132" s="36">
        <f t="shared" si="470"/>
        <v>0.7868289931371627</v>
      </c>
      <c r="RX132" s="85">
        <v>-0.29454360000000002</v>
      </c>
      <c r="RY132" s="93">
        <v>214</v>
      </c>
      <c r="RZ132" s="43" t="b">
        <v>0</v>
      </c>
      <c r="SA132" s="18" t="b">
        <v>0</v>
      </c>
      <c r="SB132" s="18" t="b">
        <v>1</v>
      </c>
      <c r="SC132" s="18" t="b">
        <v>0</v>
      </c>
      <c r="SD132" s="18" t="b">
        <v>0</v>
      </c>
      <c r="SE132" s="32" t="b">
        <v>1</v>
      </c>
      <c r="SF132" s="43" t="b">
        <v>0</v>
      </c>
      <c r="SG132" s="18" t="b">
        <v>1</v>
      </c>
      <c r="SH132" s="18">
        <v>0</v>
      </c>
      <c r="SI132" s="18"/>
      <c r="SJ132" s="22">
        <v>1</v>
      </c>
      <c r="SK132" s="22"/>
      <c r="SL132" s="22">
        <v>1</v>
      </c>
      <c r="SM132" s="22">
        <v>0</v>
      </c>
      <c r="SN132" s="18"/>
      <c r="SO132" s="18"/>
      <c r="SP132" s="18"/>
      <c r="SQ132" s="17">
        <f t="shared" si="365"/>
        <v>4.1322314049586778E-3</v>
      </c>
      <c r="SR132" s="17">
        <f t="shared" si="366"/>
        <v>0</v>
      </c>
      <c r="SS132" s="17">
        <f t="shared" si="367"/>
        <v>0</v>
      </c>
      <c r="ST132" s="17">
        <f t="shared" si="368"/>
        <v>0</v>
      </c>
      <c r="SU132" s="17">
        <f t="shared" si="369"/>
        <v>0</v>
      </c>
      <c r="SV132" s="17">
        <f t="shared" si="439"/>
        <v>0</v>
      </c>
      <c r="SW132" s="17">
        <f t="shared" si="370"/>
        <v>0</v>
      </c>
      <c r="SX132" s="17">
        <f t="shared" si="371"/>
        <v>0</v>
      </c>
      <c r="SY132" s="17">
        <f t="shared" si="372"/>
        <v>0</v>
      </c>
      <c r="SZ132" s="17">
        <f t="shared" si="373"/>
        <v>0</v>
      </c>
      <c r="TA132" s="17">
        <f t="shared" si="374"/>
        <v>0</v>
      </c>
      <c r="TB132" s="24">
        <f t="shared" si="375"/>
        <v>620</v>
      </c>
      <c r="TC132" s="69">
        <f t="shared" si="376"/>
        <v>1</v>
      </c>
      <c r="TD132" s="17">
        <f t="shared" si="398"/>
        <v>2.6014568158168575E-6</v>
      </c>
      <c r="TE132" s="95"/>
      <c r="TF132" s="71"/>
      <c r="TG132" s="71"/>
      <c r="TH132" s="71"/>
      <c r="TI132" s="71"/>
      <c r="TJ132" s="71"/>
      <c r="TK132" s="71">
        <v>5</v>
      </c>
      <c r="TL132" s="71"/>
      <c r="TM132" s="71">
        <v>1</v>
      </c>
      <c r="TN132" s="71"/>
      <c r="TO132" s="71"/>
      <c r="TP132" s="71"/>
      <c r="TQ132" s="71"/>
      <c r="TR132" s="72">
        <v>1</v>
      </c>
      <c r="TS132" s="72"/>
      <c r="TT132" s="72"/>
      <c r="TU132" s="72"/>
      <c r="TV132" s="72"/>
      <c r="TW132" s="72"/>
      <c r="TX132" s="72"/>
      <c r="TY132" s="72"/>
      <c r="TZ132" s="72">
        <v>5</v>
      </c>
      <c r="UA132" s="72"/>
      <c r="UB132" s="72"/>
      <c r="UC132" s="72"/>
      <c r="UD132" s="72"/>
      <c r="UE132" s="72"/>
      <c r="UF132" s="72"/>
      <c r="UG132" s="72"/>
      <c r="UH132" s="72"/>
      <c r="UI132" s="72"/>
      <c r="UJ132" s="73">
        <v>6</v>
      </c>
      <c r="UK132" s="73"/>
      <c r="UL132" s="73"/>
      <c r="UM132" s="73">
        <v>4</v>
      </c>
      <c r="UN132" s="73">
        <v>4</v>
      </c>
      <c r="UO132" s="73"/>
      <c r="UP132" s="73"/>
      <c r="UQ132" s="73"/>
      <c r="UR132" s="73">
        <v>4</v>
      </c>
      <c r="US132" s="73"/>
      <c r="UT132" s="73"/>
      <c r="UU132" s="73"/>
      <c r="UV132" s="73"/>
      <c r="UW132" s="73"/>
      <c r="UX132" s="73"/>
      <c r="UY132" s="73"/>
      <c r="UZ132" s="73"/>
      <c r="VA132" s="73"/>
      <c r="VB132" s="73">
        <v>37</v>
      </c>
      <c r="VC132" s="73"/>
      <c r="VD132" s="73"/>
      <c r="VE132" s="73">
        <v>4</v>
      </c>
      <c r="VF132" s="73">
        <v>2</v>
      </c>
      <c r="VG132" s="73"/>
      <c r="VH132" s="73"/>
      <c r="VI132" s="73"/>
      <c r="VJ132" s="73">
        <v>5</v>
      </c>
      <c r="VK132" s="73"/>
      <c r="VL132" s="73"/>
      <c r="VM132" s="73"/>
      <c r="VN132" s="73"/>
      <c r="VO132" s="73"/>
      <c r="VP132" s="73"/>
      <c r="VQ132" s="73"/>
      <c r="VR132" s="73"/>
      <c r="VS132" s="73">
        <v>6</v>
      </c>
      <c r="VT132" s="73"/>
      <c r="VU132" s="73"/>
      <c r="VV132" s="73"/>
      <c r="VW132" s="73">
        <v>5</v>
      </c>
      <c r="VX132" s="73"/>
      <c r="VY132" s="73"/>
      <c r="VZ132" s="73"/>
      <c r="WA132" s="73">
        <v>8</v>
      </c>
      <c r="WB132" s="73"/>
      <c r="WC132" s="73"/>
      <c r="WD132" s="73"/>
      <c r="WE132" s="73"/>
      <c r="WF132" s="73"/>
      <c r="WG132" s="73"/>
      <c r="WH132" s="73"/>
      <c r="WI132" s="73"/>
      <c r="WJ132" s="73"/>
      <c r="WK132" s="73"/>
      <c r="WL132" s="73"/>
      <c r="WM132" s="73"/>
      <c r="WN132" s="73"/>
      <c r="WO132" s="22">
        <f t="shared" si="377"/>
        <v>50</v>
      </c>
      <c r="WP132" s="22">
        <f t="shared" si="378"/>
        <v>0</v>
      </c>
      <c r="WQ132" s="22">
        <f t="shared" si="379"/>
        <v>0</v>
      </c>
      <c r="WR132" s="22">
        <f t="shared" si="380"/>
        <v>8</v>
      </c>
      <c r="WS132" s="22">
        <f t="shared" si="381"/>
        <v>11</v>
      </c>
      <c r="WT132" s="22">
        <f t="shared" si="382"/>
        <v>0</v>
      </c>
      <c r="WU132" s="22">
        <f t="shared" si="383"/>
        <v>0</v>
      </c>
      <c r="WV132" s="22">
        <f t="shared" si="384"/>
        <v>0</v>
      </c>
      <c r="WW132" s="22">
        <f t="shared" si="385"/>
        <v>27</v>
      </c>
      <c r="WX132" s="22">
        <f t="shared" si="386"/>
        <v>0</v>
      </c>
      <c r="WY132" s="22">
        <f t="shared" si="387"/>
        <v>1</v>
      </c>
      <c r="WZ132" s="22">
        <f t="shared" si="388"/>
        <v>0</v>
      </c>
      <c r="XA132" s="22">
        <f t="shared" si="389"/>
        <v>0</v>
      </c>
      <c r="XB132" s="22">
        <f t="shared" si="390"/>
        <v>0</v>
      </c>
      <c r="XC132" s="22">
        <f t="shared" si="391"/>
        <v>0</v>
      </c>
      <c r="XD132" s="22">
        <f t="shared" si="392"/>
        <v>0</v>
      </c>
      <c r="XE132" s="22">
        <f t="shared" si="393"/>
        <v>0</v>
      </c>
      <c r="XF132" s="22">
        <f t="shared" si="394"/>
        <v>0</v>
      </c>
      <c r="XG132" s="93">
        <f t="shared" si="395"/>
        <v>0</v>
      </c>
    </row>
    <row r="133" spans="1:631" ht="17.100000000000001" customHeight="1" x14ac:dyDescent="0.2">
      <c r="A133" s="101"/>
      <c r="B133" s="27" t="s">
        <v>331</v>
      </c>
      <c r="C133" s="535" t="s">
        <v>332</v>
      </c>
      <c r="D133" s="25" t="s">
        <v>359</v>
      </c>
      <c r="E133" s="535" t="s">
        <v>360</v>
      </c>
      <c r="F133" s="25" t="s">
        <v>364</v>
      </c>
      <c r="G133" s="535" t="s">
        <v>365</v>
      </c>
      <c r="H133" s="25">
        <v>82</v>
      </c>
      <c r="I133" s="28">
        <v>6</v>
      </c>
      <c r="J133" s="17">
        <f t="shared" si="228"/>
        <v>0.80977682160940523</v>
      </c>
      <c r="K133" s="17">
        <f t="shared" si="229"/>
        <v>0.39474542017080644</v>
      </c>
      <c r="L133" s="17">
        <f t="shared" si="230"/>
        <v>1</v>
      </c>
      <c r="M133" s="17">
        <f t="shared" si="231"/>
        <v>0.17260691716770998</v>
      </c>
      <c r="N133" s="17">
        <f t="shared" si="232"/>
        <v>0.30478375315321904</v>
      </c>
      <c r="O133" s="17">
        <f t="shared" si="233"/>
        <v>0.19447160831866483</v>
      </c>
      <c r="P133" s="17">
        <f t="shared" si="234"/>
        <v>0.74028368004651712</v>
      </c>
      <c r="Q133" s="17">
        <f t="shared" si="235"/>
        <v>0.59161555910274721</v>
      </c>
      <c r="R133" s="69">
        <f t="shared" si="236"/>
        <v>0.90100900995837507</v>
      </c>
      <c r="S133" s="422">
        <f t="shared" si="237"/>
        <v>0.56769919661416046</v>
      </c>
      <c r="T133" s="17">
        <f t="shared" si="396"/>
        <v>0.43230080338583954</v>
      </c>
      <c r="U133" s="10">
        <f t="shared" si="238"/>
        <v>84570.573865568396</v>
      </c>
      <c r="V133" s="32">
        <v>5</v>
      </c>
      <c r="W133" s="550">
        <f t="shared" si="239"/>
        <v>0</v>
      </c>
      <c r="X133" s="550">
        <f t="shared" si="240"/>
        <v>0.45658808550304947</v>
      </c>
      <c r="Y133" s="550">
        <f t="shared" si="241"/>
        <v>0.54341191449695048</v>
      </c>
      <c r="Z133" s="551">
        <f t="shared" si="242"/>
        <v>106307.12942112393</v>
      </c>
      <c r="AA133" s="426">
        <f t="shared" si="243"/>
        <v>9.8870821810672235E-2</v>
      </c>
      <c r="AB133" s="59">
        <f t="shared" si="244"/>
        <v>0.93210461344127693</v>
      </c>
      <c r="AC133" s="59">
        <f t="shared" si="245"/>
        <v>0.12177823273498337</v>
      </c>
      <c r="AD133" s="59">
        <f t="shared" si="246"/>
        <v>0.30478375315321904</v>
      </c>
      <c r="AE133" s="59">
        <f t="shared" si="247"/>
        <v>0.40838444089725279</v>
      </c>
      <c r="AF133" s="59">
        <f t="shared" si="248"/>
        <v>0.31005932590129737</v>
      </c>
      <c r="AG133" s="59">
        <f t="shared" si="249"/>
        <v>0.62161809765956055</v>
      </c>
      <c r="AH133" s="59">
        <f t="shared" si="250"/>
        <v>0.19447160831866483</v>
      </c>
      <c r="AI133" s="59">
        <f t="shared" si="251"/>
        <v>0.74811482712910449</v>
      </c>
      <c r="AJ133" s="59">
        <f t="shared" si="252"/>
        <v>0.87143881608970597</v>
      </c>
      <c r="AK133" s="59">
        <f t="shared" si="253"/>
        <v>0.25971631995348293</v>
      </c>
      <c r="AL133" s="35">
        <f t="shared" si="254"/>
        <v>1</v>
      </c>
      <c r="AM133" s="27">
        <v>195629</v>
      </c>
      <c r="AN133" s="25">
        <v>92672</v>
      </c>
      <c r="AO133" s="25">
        <v>102957</v>
      </c>
      <c r="AP133" s="17">
        <f t="shared" si="255"/>
        <v>3.7996356037018268E-3</v>
      </c>
      <c r="AQ133" s="63">
        <v>90.010392688209635</v>
      </c>
      <c r="AR133" s="58">
        <v>891.50660391400004</v>
      </c>
      <c r="AS133" s="24">
        <f t="shared" si="256"/>
        <v>219.43640029263489</v>
      </c>
      <c r="AT133" s="17">
        <f t="shared" si="471"/>
        <v>0.18950748343391646</v>
      </c>
      <c r="AU133" s="25">
        <v>191736</v>
      </c>
      <c r="AV133" s="25">
        <v>89448</v>
      </c>
      <c r="AW133" s="25">
        <v>102288</v>
      </c>
      <c r="AX133" s="25">
        <v>3893</v>
      </c>
      <c r="AY133" s="25">
        <v>3224</v>
      </c>
      <c r="AZ133" s="18">
        <v>669</v>
      </c>
      <c r="BA133" s="25">
        <v>19342</v>
      </c>
      <c r="BB133" s="25">
        <v>9081</v>
      </c>
      <c r="BC133" s="25">
        <v>10261</v>
      </c>
      <c r="BD133" s="63">
        <v>88.500146184582391</v>
      </c>
      <c r="BE133" s="25">
        <v>176287</v>
      </c>
      <c r="BF133" s="25">
        <v>83591</v>
      </c>
      <c r="BG133" s="25">
        <v>92696</v>
      </c>
      <c r="BH133" s="63">
        <v>90.177569690170017</v>
      </c>
      <c r="BI133" s="17">
        <v>9.8870821810672235E-2</v>
      </c>
      <c r="BJ133" s="25">
        <v>53471</v>
      </c>
      <c r="BK133" s="25">
        <v>130933</v>
      </c>
      <c r="BL133" s="25">
        <v>11225</v>
      </c>
      <c r="BM133" s="17">
        <v>0.49411531088419269</v>
      </c>
      <c r="BN133" s="10">
        <f t="shared" si="258"/>
        <v>98965.715847036263</v>
      </c>
      <c r="BO133" s="29">
        <v>0.40838444089725279</v>
      </c>
      <c r="BP133" s="30">
        <f t="shared" si="259"/>
        <v>0.59161555910274721</v>
      </c>
      <c r="BQ133" s="31">
        <v>8.5730869986939897</v>
      </c>
      <c r="BR133" s="25">
        <v>142158</v>
      </c>
      <c r="BS133" s="25">
        <v>39705</v>
      </c>
      <c r="BT133" s="25">
        <v>89845</v>
      </c>
      <c r="BU133" s="25">
        <v>9298</v>
      </c>
      <c r="BV133" s="25">
        <v>2356</v>
      </c>
      <c r="BW133" s="18">
        <v>954</v>
      </c>
      <c r="BX133" s="25">
        <v>46017</v>
      </c>
      <c r="BY133" s="25">
        <v>37029</v>
      </c>
      <c r="BZ133" s="25">
        <v>8988</v>
      </c>
      <c r="CA133" s="59">
        <v>0.19531912119434122</v>
      </c>
      <c r="CB133" s="25">
        <v>191736</v>
      </c>
      <c r="CC133" s="25">
        <v>3893</v>
      </c>
      <c r="CD133" s="17">
        <f t="shared" si="260"/>
        <v>2.0303959611131975E-2</v>
      </c>
      <c r="CE133" s="25">
        <v>1839</v>
      </c>
      <c r="CF133" s="25">
        <v>5861</v>
      </c>
      <c r="CG133" s="25">
        <v>10519</v>
      </c>
      <c r="CH133" s="25">
        <v>10939</v>
      </c>
      <c r="CI133" s="25">
        <v>7678</v>
      </c>
      <c r="CJ133" s="25">
        <v>4471</v>
      </c>
      <c r="CK133" s="25">
        <v>2385</v>
      </c>
      <c r="CL133" s="25">
        <v>1300</v>
      </c>
      <c r="CM133" s="25">
        <v>1025</v>
      </c>
      <c r="CN133" s="26">
        <v>4.1666340700176026</v>
      </c>
      <c r="CO133" s="27">
        <v>46017</v>
      </c>
      <c r="CP133" s="34">
        <f t="shared" si="261"/>
        <v>4.251233239889606</v>
      </c>
      <c r="CQ133" s="25">
        <v>496</v>
      </c>
      <c r="CR133" s="25">
        <v>2394</v>
      </c>
      <c r="CS133" s="25">
        <v>1959</v>
      </c>
      <c r="CT133" s="25">
        <v>4916</v>
      </c>
      <c r="CU133" s="25">
        <v>35767</v>
      </c>
      <c r="CV133" s="18">
        <v>351</v>
      </c>
      <c r="CW133" s="18">
        <v>55</v>
      </c>
      <c r="CX133" s="18">
        <v>79</v>
      </c>
      <c r="CY133" s="25">
        <v>46017</v>
      </c>
      <c r="CZ133" s="25">
        <v>43634</v>
      </c>
      <c r="DA133" s="18">
        <v>625</v>
      </c>
      <c r="DB133" s="18">
        <v>488</v>
      </c>
      <c r="DC133" s="25">
        <v>1151</v>
      </c>
      <c r="DD133" s="18">
        <v>31</v>
      </c>
      <c r="DE133" s="18">
        <v>88</v>
      </c>
      <c r="DF133" s="25">
        <v>46017</v>
      </c>
      <c r="DG133" s="25">
        <v>9113</v>
      </c>
      <c r="DH133" s="25">
        <v>5120</v>
      </c>
      <c r="DI133" s="18">
        <v>35</v>
      </c>
      <c r="DJ133" s="25">
        <v>30997</v>
      </c>
      <c r="DK133" s="18">
        <v>274</v>
      </c>
      <c r="DL133" s="18">
        <v>478</v>
      </c>
      <c r="DM133" s="25">
        <f t="shared" si="262"/>
        <v>59303.70271856054</v>
      </c>
      <c r="DN133" s="17">
        <f t="shared" si="263"/>
        <v>0.6735988873677119</v>
      </c>
      <c r="DO133" s="17">
        <f t="shared" si="264"/>
        <v>5.9543212291109805E-3</v>
      </c>
      <c r="DP133" s="23">
        <f t="shared" si="265"/>
        <v>0.31005932590129737</v>
      </c>
      <c r="DQ133" s="23">
        <f t="shared" si="266"/>
        <v>0.68994067409870263</v>
      </c>
      <c r="DR133" s="25">
        <v>46017</v>
      </c>
      <c r="DS133" s="18">
        <v>327</v>
      </c>
      <c r="DT133" s="25">
        <v>39344</v>
      </c>
      <c r="DU133" s="18">
        <v>19</v>
      </c>
      <c r="DV133" s="25">
        <v>1746</v>
      </c>
      <c r="DW133" s="18">
        <v>30</v>
      </c>
      <c r="DX133" s="25">
        <v>4466</v>
      </c>
      <c r="DY133" s="18">
        <v>85</v>
      </c>
      <c r="DZ133" s="17">
        <f t="shared" si="267"/>
        <v>0.90044983375708976</v>
      </c>
      <c r="EA133" s="17">
        <f t="shared" si="268"/>
        <v>9.9550166242910243E-2</v>
      </c>
      <c r="EB133" s="25">
        <v>46017</v>
      </c>
      <c r="EC133" s="25">
        <v>19329</v>
      </c>
      <c r="ED133" s="25">
        <v>9276</v>
      </c>
      <c r="EE133" s="25">
        <v>11541</v>
      </c>
      <c r="EF133" s="17">
        <f t="shared" si="407"/>
        <v>0.25079861790207969</v>
      </c>
      <c r="EG133" s="25">
        <v>5639</v>
      </c>
      <c r="EH133" s="18">
        <v>232</v>
      </c>
      <c r="EI133" s="17">
        <f t="shared" si="270"/>
        <v>0.62161809765956055</v>
      </c>
      <c r="EJ133" s="17">
        <f t="shared" si="271"/>
        <v>0.12254166938305409</v>
      </c>
      <c r="EK133" s="69">
        <f t="shared" si="272"/>
        <v>0.39474542017080644</v>
      </c>
      <c r="EL133" s="27">
        <v>139332</v>
      </c>
      <c r="EM133" s="25">
        <v>129872</v>
      </c>
      <c r="EN133" s="25">
        <v>9460</v>
      </c>
      <c r="EO133" s="59">
        <v>0.93210461344127693</v>
      </c>
      <c r="EP133" s="25">
        <v>63416</v>
      </c>
      <c r="EQ133" s="25">
        <v>61471</v>
      </c>
      <c r="ER133" s="25">
        <v>1945</v>
      </c>
      <c r="ES133" s="59">
        <v>0.96932950674908536</v>
      </c>
      <c r="ET133" s="25">
        <v>75916</v>
      </c>
      <c r="EU133" s="25">
        <v>68401</v>
      </c>
      <c r="EV133" s="25">
        <v>7515</v>
      </c>
      <c r="EW133" s="59">
        <v>0.90100900995837507</v>
      </c>
      <c r="EX133" s="25">
        <v>14151</v>
      </c>
      <c r="EY133" s="25">
        <v>13590</v>
      </c>
      <c r="EZ133" s="25">
        <v>561</v>
      </c>
      <c r="FA133" s="59">
        <v>0.96035615857536571</v>
      </c>
      <c r="FB133" s="25">
        <v>125181</v>
      </c>
      <c r="FC133" s="25">
        <v>116282</v>
      </c>
      <c r="FD133" s="25">
        <v>8899</v>
      </c>
      <c r="FE133" s="59">
        <v>0.9289109369632772</v>
      </c>
      <c r="FF133" s="25">
        <v>84217</v>
      </c>
      <c r="FG133" s="25">
        <v>30977</v>
      </c>
      <c r="FH133" s="25">
        <v>48484</v>
      </c>
      <c r="FI133" s="25">
        <v>4756</v>
      </c>
      <c r="FJ133" s="23">
        <f t="shared" si="273"/>
        <v>5.6473158625930629E-2</v>
      </c>
      <c r="FK133" s="23">
        <f t="shared" si="274"/>
        <v>0.57570324281320873</v>
      </c>
      <c r="FL133" s="36">
        <f t="shared" si="275"/>
        <v>6.5132464255677043</v>
      </c>
      <c r="FM133" s="25">
        <v>40039</v>
      </c>
      <c r="FN133" s="25">
        <v>15020</v>
      </c>
      <c r="FO133" s="17">
        <f t="shared" si="276"/>
        <v>0.37513424411199081</v>
      </c>
      <c r="FP133" s="25">
        <v>22819</v>
      </c>
      <c r="FQ133" s="17">
        <f t="shared" si="277"/>
        <v>0.56991932865456185</v>
      </c>
      <c r="FR133" s="25">
        <v>2200</v>
      </c>
      <c r="FS133" s="17">
        <f t="shared" si="278"/>
        <v>5.4946427233447385E-2</v>
      </c>
      <c r="FT133" s="25">
        <v>44178</v>
      </c>
      <c r="FU133" s="25">
        <v>15957</v>
      </c>
      <c r="FV133" s="25">
        <v>25665</v>
      </c>
      <c r="FW133" s="17">
        <f t="shared" si="279"/>
        <v>5.785685182670107E-2</v>
      </c>
      <c r="FX133" s="17">
        <f t="shared" si="280"/>
        <v>0.5809452668749151</v>
      </c>
      <c r="FY133" s="25">
        <v>2556</v>
      </c>
      <c r="FZ133" s="25">
        <v>109412</v>
      </c>
      <c r="GA133" s="25">
        <v>13324</v>
      </c>
      <c r="GB133" s="25">
        <v>62741</v>
      </c>
      <c r="GC133" s="25">
        <v>16666</v>
      </c>
      <c r="GD133" s="25">
        <v>6067</v>
      </c>
      <c r="GE133" s="18">
        <v>214</v>
      </c>
      <c r="GF133" s="25">
        <v>5858</v>
      </c>
      <c r="GG133" s="18">
        <v>188</v>
      </c>
      <c r="GH133" s="18">
        <v>102</v>
      </c>
      <c r="GI133" s="25">
        <v>4252</v>
      </c>
      <c r="GJ133" s="10">
        <f t="shared" si="281"/>
        <v>13324</v>
      </c>
      <c r="GK133" s="10">
        <f t="shared" si="472"/>
        <v>96088</v>
      </c>
      <c r="GL133" s="10">
        <f t="shared" si="473"/>
        <v>33347</v>
      </c>
      <c r="GM133" s="10">
        <f t="shared" si="282"/>
        <v>76065</v>
      </c>
      <c r="GN133" s="10">
        <f t="shared" si="474"/>
        <v>16681</v>
      </c>
      <c r="GO133" s="17">
        <f t="shared" si="283"/>
        <v>0.12177823273498337</v>
      </c>
      <c r="GP133" s="17">
        <f t="shared" si="475"/>
        <v>0.87822176726501666</v>
      </c>
      <c r="GQ133" s="17">
        <f t="shared" si="476"/>
        <v>0.30478375315321904</v>
      </c>
      <c r="GR133" s="17">
        <f t="shared" si="477"/>
        <v>0.15246042481629071</v>
      </c>
      <c r="GS133" s="17">
        <f t="shared" si="284"/>
        <v>0.59150276020911785</v>
      </c>
      <c r="GT133" s="25">
        <v>50240</v>
      </c>
      <c r="GU133" s="25">
        <v>4256</v>
      </c>
      <c r="GV133" s="25">
        <v>27554</v>
      </c>
      <c r="GW133" s="25">
        <v>9850</v>
      </c>
      <c r="GX133" s="25">
        <v>3391</v>
      </c>
      <c r="GY133" s="18">
        <v>142</v>
      </c>
      <c r="GZ133" s="25">
        <v>2604</v>
      </c>
      <c r="HA133" s="18">
        <v>68</v>
      </c>
      <c r="HB133" s="18">
        <v>77</v>
      </c>
      <c r="HC133" s="25">
        <v>2298</v>
      </c>
      <c r="HD133" s="23">
        <f t="shared" si="285"/>
        <v>8.4713375796178339E-2</v>
      </c>
      <c r="HE133" s="23">
        <f t="shared" si="286"/>
        <v>0.91528662420382167</v>
      </c>
      <c r="HF133" s="23">
        <f t="shared" si="287"/>
        <v>0.36683917197452232</v>
      </c>
      <c r="HG133" s="23">
        <f t="shared" si="288"/>
        <v>0.17078025477707007</v>
      </c>
      <c r="HH133" s="25">
        <v>59172</v>
      </c>
      <c r="HI133" s="25">
        <v>9068</v>
      </c>
      <c r="HJ133" s="25">
        <v>35187</v>
      </c>
      <c r="HK133" s="25">
        <v>6816</v>
      </c>
      <c r="HL133" s="25">
        <v>2676</v>
      </c>
      <c r="HM133" s="18">
        <v>72</v>
      </c>
      <c r="HN133" s="25">
        <v>3254</v>
      </c>
      <c r="HO133" s="18">
        <v>120</v>
      </c>
      <c r="HP133" s="18">
        <v>25</v>
      </c>
      <c r="HQ133" s="25">
        <v>1954</v>
      </c>
      <c r="HR133" s="23">
        <f t="shared" si="289"/>
        <v>0.15324815791252619</v>
      </c>
      <c r="HS133" s="23">
        <f t="shared" si="290"/>
        <v>0.84675184208747378</v>
      </c>
      <c r="HT133" s="80">
        <f t="shared" si="291"/>
        <v>0.25209558575001689</v>
      </c>
      <c r="HU133" s="27">
        <v>161661</v>
      </c>
      <c r="HV133" s="25">
        <v>4627</v>
      </c>
      <c r="HW133" s="25">
        <v>39745</v>
      </c>
      <c r="HX133" s="25">
        <v>5460</v>
      </c>
      <c r="HY133" s="25">
        <v>31113</v>
      </c>
      <c r="HZ133" s="25">
        <v>12803</v>
      </c>
      <c r="IA133" s="25">
        <v>2403</v>
      </c>
      <c r="IB133" s="18">
        <v>419</v>
      </c>
      <c r="IC133" s="25">
        <v>19451</v>
      </c>
      <c r="ID133" s="25">
        <v>32250</v>
      </c>
      <c r="IE133" s="25">
        <v>9358</v>
      </c>
      <c r="IF133" s="18">
        <v>1081</v>
      </c>
      <c r="IG133" s="18">
        <v>2951</v>
      </c>
      <c r="IH133" s="17">
        <f t="shared" si="292"/>
        <v>0.27868811896499462</v>
      </c>
      <c r="II133" s="17">
        <f t="shared" si="293"/>
        <v>7.9196590395952018E-2</v>
      </c>
      <c r="IJ133" s="30">
        <f t="shared" si="294"/>
        <v>12.626806217292822</v>
      </c>
      <c r="IK133" s="17">
        <f t="shared" si="397"/>
        <v>0.17260691716770998</v>
      </c>
      <c r="IL133" s="25">
        <v>75556</v>
      </c>
      <c r="IM133" s="25">
        <v>2539</v>
      </c>
      <c r="IN133" s="25">
        <v>23227</v>
      </c>
      <c r="IO133" s="25">
        <v>4194</v>
      </c>
      <c r="IP133" s="25">
        <v>20815</v>
      </c>
      <c r="IQ133" s="25">
        <v>5915</v>
      </c>
      <c r="IR133" s="25">
        <v>1384</v>
      </c>
      <c r="IS133" s="18">
        <v>269</v>
      </c>
      <c r="IT133" s="25">
        <v>9472</v>
      </c>
      <c r="IU133" s="25">
        <v>1108</v>
      </c>
      <c r="IV133" s="25">
        <v>3908</v>
      </c>
      <c r="IW133" s="18">
        <v>572</v>
      </c>
      <c r="IX133" s="18">
        <v>2153</v>
      </c>
      <c r="IY133" s="17">
        <f t="shared" si="295"/>
        <v>0.76862194928265126</v>
      </c>
      <c r="IZ133" s="25">
        <v>86105</v>
      </c>
      <c r="JA133" s="25">
        <v>2088</v>
      </c>
      <c r="JB133" s="25">
        <v>16518</v>
      </c>
      <c r="JC133" s="25">
        <v>1266</v>
      </c>
      <c r="JD133" s="25">
        <v>10298</v>
      </c>
      <c r="JE133" s="25">
        <v>6888</v>
      </c>
      <c r="JF133" s="25">
        <v>1019</v>
      </c>
      <c r="JG133" s="18">
        <v>150</v>
      </c>
      <c r="JH133" s="25">
        <v>9979</v>
      </c>
      <c r="JI133" s="25">
        <v>31142</v>
      </c>
      <c r="JJ133" s="25">
        <v>5450</v>
      </c>
      <c r="JK133" s="18">
        <v>509</v>
      </c>
      <c r="JL133" s="18">
        <v>798</v>
      </c>
      <c r="JM133" s="80">
        <f t="shared" si="296"/>
        <v>0.44221589919284593</v>
      </c>
      <c r="JN133" s="27">
        <v>161661</v>
      </c>
      <c r="JO133" s="25">
        <v>117930</v>
      </c>
      <c r="JP133" s="18">
        <v>34</v>
      </c>
      <c r="JQ133" s="18">
        <v>215</v>
      </c>
      <c r="JR133" s="18">
        <v>525</v>
      </c>
      <c r="JS133" s="18">
        <v>641</v>
      </c>
      <c r="JT133" s="18">
        <v>290</v>
      </c>
      <c r="JU133" s="18">
        <v>10</v>
      </c>
      <c r="JV133" s="18">
        <v>30</v>
      </c>
      <c r="JW133" s="25">
        <v>41986</v>
      </c>
      <c r="JX133" s="17">
        <f t="shared" si="297"/>
        <v>0.25971631995348293</v>
      </c>
      <c r="JY133" s="17">
        <f t="shared" si="298"/>
        <v>0.74028368004651712</v>
      </c>
      <c r="JZ133" s="25">
        <v>16383</v>
      </c>
      <c r="KA133" s="25">
        <v>13089</v>
      </c>
      <c r="KB133" s="18">
        <v>0</v>
      </c>
      <c r="KC133" s="18">
        <v>10</v>
      </c>
      <c r="KD133" s="18">
        <v>36</v>
      </c>
      <c r="KE133" s="18">
        <v>95</v>
      </c>
      <c r="KF133" s="18">
        <v>19</v>
      </c>
      <c r="KG133" s="18">
        <v>0</v>
      </c>
      <c r="KH133" s="18">
        <v>4</v>
      </c>
      <c r="KI133" s="25">
        <v>3130</v>
      </c>
      <c r="KJ133" s="17">
        <f t="shared" si="299"/>
        <v>0.19105169993285723</v>
      </c>
      <c r="KK133" s="25">
        <v>145278</v>
      </c>
      <c r="KL133" s="25">
        <v>104841</v>
      </c>
      <c r="KM133" s="18">
        <v>34</v>
      </c>
      <c r="KN133" s="18">
        <v>205</v>
      </c>
      <c r="KO133" s="18">
        <v>489</v>
      </c>
      <c r="KP133" s="18">
        <v>546</v>
      </c>
      <c r="KQ133" s="18">
        <v>271</v>
      </c>
      <c r="KR133" s="18">
        <v>10</v>
      </c>
      <c r="KS133" s="18">
        <v>26</v>
      </c>
      <c r="KT133" s="25">
        <v>38856</v>
      </c>
      <c r="KU133" s="69">
        <f t="shared" si="440"/>
        <v>0.26745962912485027</v>
      </c>
      <c r="KV133" s="27">
        <v>195629</v>
      </c>
      <c r="KW133" s="25">
        <v>189510</v>
      </c>
      <c r="KX133" s="25">
        <v>6119</v>
      </c>
      <c r="KY133" s="59">
        <v>3.1278593664538487E-2</v>
      </c>
      <c r="KZ133" s="25">
        <v>3230</v>
      </c>
      <c r="LA133" s="18">
        <v>1614</v>
      </c>
      <c r="LB133" s="25">
        <v>2420</v>
      </c>
      <c r="LC133" s="18">
        <v>1694</v>
      </c>
      <c r="LD133" s="25">
        <v>92672</v>
      </c>
      <c r="LE133" s="25">
        <v>89928</v>
      </c>
      <c r="LF133" s="25">
        <v>2744</v>
      </c>
      <c r="LG133" s="59">
        <v>2.9609806629834253E-2</v>
      </c>
      <c r="LH133" s="25">
        <v>102957</v>
      </c>
      <c r="LI133" s="25">
        <v>99582</v>
      </c>
      <c r="LJ133" s="25">
        <v>3375</v>
      </c>
      <c r="LK133" s="35">
        <v>3.2780675427605696E-2</v>
      </c>
      <c r="LL133" s="27">
        <v>46017</v>
      </c>
      <c r="LM133" s="18">
        <v>643</v>
      </c>
      <c r="LN133" s="25">
        <v>33783</v>
      </c>
      <c r="LO133" s="25">
        <v>1681</v>
      </c>
      <c r="LP133" s="18">
        <v>150</v>
      </c>
      <c r="LQ133" s="18">
        <v>27</v>
      </c>
      <c r="LR133" s="25">
        <v>9733</v>
      </c>
      <c r="LS133" s="23">
        <f t="shared" si="301"/>
        <v>0.21150879022969771</v>
      </c>
      <c r="LT133" s="23">
        <f t="shared" si="302"/>
        <v>0.78849120977030229</v>
      </c>
      <c r="LU133" s="17">
        <f t="shared" si="303"/>
        <v>0.74811482712910449</v>
      </c>
      <c r="LV133" s="25">
        <v>46017</v>
      </c>
      <c r="LW133" s="18">
        <v>785</v>
      </c>
      <c r="LX133" s="25">
        <v>34010</v>
      </c>
      <c r="LY133" s="25">
        <v>4754</v>
      </c>
      <c r="LZ133" s="18">
        <v>824</v>
      </c>
      <c r="MA133" s="18">
        <v>394</v>
      </c>
      <c r="MB133" s="25">
        <v>3670</v>
      </c>
      <c r="MC133" s="18">
        <v>4</v>
      </c>
      <c r="MD133" s="18">
        <v>552</v>
      </c>
      <c r="ME133" s="18">
        <v>3</v>
      </c>
      <c r="MF133" s="25">
        <v>1021</v>
      </c>
      <c r="MG133" s="17">
        <f t="shared" si="304"/>
        <v>8.8402112262859378E-2</v>
      </c>
      <c r="MH133" s="17">
        <f t="shared" si="305"/>
        <v>0.87143881608970597</v>
      </c>
      <c r="MI133" s="25">
        <v>46017</v>
      </c>
      <c r="MJ133" s="25">
        <v>1094</v>
      </c>
      <c r="MK133" s="25">
        <v>34974</v>
      </c>
      <c r="ML133" s="25">
        <v>2898</v>
      </c>
      <c r="MM133" s="18">
        <v>907</v>
      </c>
      <c r="MN133" s="25">
        <v>1123</v>
      </c>
      <c r="MO133" s="25">
        <v>4051</v>
      </c>
      <c r="MP133" s="18">
        <v>6</v>
      </c>
      <c r="MQ133" s="18">
        <v>13</v>
      </c>
      <c r="MR133" s="18">
        <v>1</v>
      </c>
      <c r="MS133" s="18">
        <v>950</v>
      </c>
      <c r="MT133" s="17">
        <f t="shared" si="306"/>
        <v>0.84718690918573569</v>
      </c>
      <c r="MU133" s="69">
        <f t="shared" si="307"/>
        <v>0.80977682160940523</v>
      </c>
      <c r="MV133" s="27">
        <v>46017</v>
      </c>
      <c r="MW133" s="25">
        <v>8949</v>
      </c>
      <c r="MX133" s="18">
        <v>59</v>
      </c>
      <c r="MY133" s="25">
        <v>6904</v>
      </c>
      <c r="MZ133" s="25">
        <v>18772</v>
      </c>
      <c r="NA133" s="25">
        <v>5057</v>
      </c>
      <c r="NB133" s="18">
        <v>148</v>
      </c>
      <c r="NC133" s="25">
        <v>3663</v>
      </c>
      <c r="ND133" s="25">
        <v>2465</v>
      </c>
      <c r="NE133" s="17">
        <f t="shared" si="308"/>
        <v>0.19447160831866483</v>
      </c>
      <c r="NF133" s="10">
        <f t="shared" si="309"/>
        <v>37287.208292587522</v>
      </c>
      <c r="NG133" s="17">
        <f t="shared" si="310"/>
        <v>0.38396679488015301</v>
      </c>
      <c r="NH133" s="25">
        <v>46017</v>
      </c>
      <c r="NI133" s="25">
        <v>5457</v>
      </c>
      <c r="NJ133" s="18">
        <v>3</v>
      </c>
      <c r="NK133" s="18">
        <v>2</v>
      </c>
      <c r="NL133" s="18">
        <v>10</v>
      </c>
      <c r="NM133" s="25">
        <v>38101</v>
      </c>
      <c r="NN133" s="25">
        <v>2345</v>
      </c>
      <c r="NO133" s="18">
        <v>30</v>
      </c>
      <c r="NP133" s="18">
        <v>0</v>
      </c>
      <c r="NQ133" s="32">
        <v>69</v>
      </c>
      <c r="NR133" s="27">
        <v>46017</v>
      </c>
      <c r="NS133" s="37">
        <f t="shared" si="311"/>
        <v>1.2433883130147554</v>
      </c>
      <c r="NT133" s="37">
        <f t="shared" si="312"/>
        <v>0.33551170266276237</v>
      </c>
      <c r="NU133" s="37">
        <f t="shared" si="313"/>
        <v>0.80425398046035268</v>
      </c>
      <c r="NV133" s="17">
        <f t="shared" si="314"/>
        <v>0.16331279807307161</v>
      </c>
      <c r="NW133" s="10">
        <f t="shared" si="315"/>
        <v>22413</v>
      </c>
      <c r="NX133" s="17">
        <f t="shared" si="316"/>
        <v>0.48705913032140297</v>
      </c>
      <c r="NY133" s="19">
        <f t="shared" si="317"/>
        <v>0.4039178936365766</v>
      </c>
      <c r="NZ133" s="25">
        <v>17847</v>
      </c>
      <c r="OA133" s="25">
        <v>23604</v>
      </c>
      <c r="OB133" s="18">
        <v>963</v>
      </c>
      <c r="OC133" s="25">
        <v>13079</v>
      </c>
      <c r="OD133" s="18">
        <v>474</v>
      </c>
      <c r="OE133" s="25">
        <v>1250</v>
      </c>
      <c r="OF133" s="17">
        <f t="shared" si="318"/>
        <v>0.28422104874285592</v>
      </c>
      <c r="OG133" s="17">
        <f t="shared" si="319"/>
        <v>0.38783493056913748</v>
      </c>
      <c r="OH133" s="17">
        <f t="shared" si="320"/>
        <v>0.51294086967859709</v>
      </c>
      <c r="OI133" s="69">
        <f t="shared" si="321"/>
        <v>2.7163874220396809E-2</v>
      </c>
      <c r="OJ133" s="27">
        <v>46017</v>
      </c>
      <c r="OK133" s="18">
        <v>800</v>
      </c>
      <c r="OL133" s="25">
        <v>23851</v>
      </c>
      <c r="OM133" s="25">
        <v>23327</v>
      </c>
      <c r="ON133" s="25">
        <v>1216</v>
      </c>
      <c r="OO133" s="18">
        <v>69</v>
      </c>
      <c r="OP133" s="18">
        <v>31</v>
      </c>
      <c r="OQ133" s="25">
        <v>15605</v>
      </c>
      <c r="OR133" s="69">
        <f t="shared" si="322"/>
        <v>0.56279201164786929</v>
      </c>
      <c r="OS133" s="85">
        <v>48076</v>
      </c>
      <c r="OT133" s="22">
        <v>48076</v>
      </c>
      <c r="OU133" s="38">
        <f t="shared" si="441"/>
        <v>0.45771845307233849</v>
      </c>
      <c r="OV133" s="39">
        <v>1.0022778517347533</v>
      </c>
      <c r="OW133" s="22">
        <v>4818551</v>
      </c>
      <c r="OX133" s="36">
        <f t="shared" si="442"/>
        <v>197165469.81799999</v>
      </c>
      <c r="OY133" s="36">
        <f t="shared" si="443"/>
        <v>3257359.6371032554</v>
      </c>
      <c r="OZ133" s="22"/>
      <c r="PA133" s="22"/>
      <c r="PB133" s="38">
        <f t="shared" si="444"/>
        <v>0</v>
      </c>
      <c r="PC133" s="39">
        <v>0</v>
      </c>
      <c r="PD133" s="22"/>
      <c r="PE133" s="40">
        <f t="shared" si="327"/>
        <v>0</v>
      </c>
      <c r="PF133" s="36">
        <f t="shared" si="328"/>
        <v>0</v>
      </c>
      <c r="PG133" s="22">
        <v>30885</v>
      </c>
      <c r="PH133" s="22">
        <v>29881</v>
      </c>
      <c r="PI133" s="38">
        <f t="shared" si="445"/>
        <v>0.28448883218767257</v>
      </c>
      <c r="PJ133" s="39">
        <v>0.132884776279241</v>
      </c>
      <c r="PK133" s="22">
        <v>397073</v>
      </c>
      <c r="PL133" s="41">
        <f t="shared" si="330"/>
        <v>16247433.014</v>
      </c>
      <c r="PM133" s="36">
        <f t="shared" si="331"/>
        <v>2442670.9293620121</v>
      </c>
      <c r="PN133" s="22">
        <v>2030</v>
      </c>
      <c r="PO133" s="22">
        <v>2030</v>
      </c>
      <c r="PP133" s="38">
        <f t="shared" si="446"/>
        <v>1.9327075042367234E-2</v>
      </c>
      <c r="PQ133" s="39">
        <v>0.57851231527093594</v>
      </c>
      <c r="PR133" s="22">
        <v>117438</v>
      </c>
      <c r="PS133" s="41">
        <f t="shared" si="333"/>
        <v>4805328.0839999998</v>
      </c>
      <c r="PT133" s="36">
        <f t="shared" si="334"/>
        <v>266170.25151251495</v>
      </c>
      <c r="PU133" s="22">
        <v>892</v>
      </c>
      <c r="PV133" s="22">
        <v>892</v>
      </c>
      <c r="PW133" s="38">
        <f t="shared" si="447"/>
        <v>8.4924881466953549E-3</v>
      </c>
      <c r="PX133" s="39">
        <v>0.33760089686098654</v>
      </c>
      <c r="PY133" s="22">
        <v>30114</v>
      </c>
      <c r="PZ133" s="36">
        <f t="shared" si="336"/>
        <v>136089.51660225409</v>
      </c>
      <c r="QA133" s="22">
        <v>9157</v>
      </c>
      <c r="QB133" s="22">
        <v>9157</v>
      </c>
      <c r="QC133" s="39">
        <v>3.9753314404280875</v>
      </c>
      <c r="QD133" s="22">
        <v>3640211</v>
      </c>
      <c r="QE133" s="22">
        <f t="shared" si="337"/>
        <v>5864.7843888888847</v>
      </c>
      <c r="QF133" s="22"/>
      <c r="QG133" s="22"/>
      <c r="QH133" s="22"/>
      <c r="QI133" s="38">
        <f t="shared" si="448"/>
        <v>0</v>
      </c>
      <c r="QJ133" s="39">
        <v>0</v>
      </c>
      <c r="QK133" s="22"/>
      <c r="QL133" s="42">
        <f t="shared" si="339"/>
        <v>0</v>
      </c>
      <c r="QM133" s="22">
        <f t="shared" si="449"/>
        <v>14998</v>
      </c>
      <c r="QN133" s="22">
        <v>14831</v>
      </c>
      <c r="QO133" s="22">
        <v>14831</v>
      </c>
      <c r="QP133" s="38">
        <f t="shared" si="450"/>
        <v>0.14120189652874307</v>
      </c>
      <c r="QQ133" s="39">
        <v>0.13228373002494773</v>
      </c>
      <c r="QR133" s="22">
        <v>196190</v>
      </c>
      <c r="QS133" s="36">
        <f t="shared" si="342"/>
        <v>3487105.0767892189</v>
      </c>
      <c r="QT133" s="22">
        <v>167</v>
      </c>
      <c r="QU133" s="22">
        <v>167</v>
      </c>
      <c r="QV133" s="38">
        <f t="shared" si="451"/>
        <v>1.5899613458499153E-3</v>
      </c>
      <c r="QW133" s="39">
        <v>0.15</v>
      </c>
      <c r="QX133" s="22">
        <v>2505</v>
      </c>
      <c r="QY133" s="36">
        <f t="shared" si="344"/>
        <v>39265.494425446675</v>
      </c>
      <c r="QZ133" s="22"/>
      <c r="RA133" s="22"/>
      <c r="RB133" s="38">
        <f t="shared" si="452"/>
        <v>0</v>
      </c>
      <c r="RC133" s="39">
        <v>0</v>
      </c>
      <c r="RD133" s="22"/>
      <c r="RE133" s="36">
        <f t="shared" si="346"/>
        <v>0</v>
      </c>
      <c r="RF133" s="10">
        <f t="shared" si="453"/>
        <v>106038</v>
      </c>
      <c r="RG133" s="10">
        <f t="shared" si="454"/>
        <v>105034</v>
      </c>
      <c r="RH133" s="17">
        <f t="shared" si="455"/>
        <v>0.13508970268021242</v>
      </c>
      <c r="RI133" s="17">
        <f t="shared" si="456"/>
        <v>3.0863609842880441E-3</v>
      </c>
      <c r="RJ133" s="17">
        <f t="shared" si="457"/>
        <v>0.33829830222216234</v>
      </c>
      <c r="RK133" s="17">
        <f t="shared" si="458"/>
        <v>0</v>
      </c>
      <c r="RL133" s="17">
        <f t="shared" si="459"/>
        <v>2.7643537779207583E-2</v>
      </c>
      <c r="RM133" s="17">
        <f t="shared" si="460"/>
        <v>1.4133794712861159E-2</v>
      </c>
      <c r="RN133" s="17">
        <f t="shared" si="461"/>
        <v>0.36215888282976255</v>
      </c>
      <c r="RO133" s="17">
        <f t="shared" si="462"/>
        <v>4.0779808126606672E-3</v>
      </c>
      <c r="RP133" s="17">
        <f t="shared" si="463"/>
        <v>0</v>
      </c>
      <c r="RQ133" s="17">
        <f t="shared" si="464"/>
        <v>0</v>
      </c>
      <c r="RR133" s="36">
        <f t="shared" si="465"/>
        <v>9628660.9057947025</v>
      </c>
      <c r="RS133" s="36">
        <f t="shared" si="466"/>
        <v>49.218985456116947</v>
      </c>
      <c r="RT133" s="10">
        <f t="shared" si="467"/>
        <v>1004</v>
      </c>
      <c r="RU133" s="17">
        <f t="shared" si="468"/>
        <v>9.4683038156132705E-3</v>
      </c>
      <c r="RV133" s="37">
        <f t="shared" si="469"/>
        <v>1.8448952262396499</v>
      </c>
      <c r="RW133" s="36">
        <f t="shared" si="470"/>
        <v>0.53690403774491513</v>
      </c>
      <c r="RX133" s="85">
        <v>-1.7136640000000001</v>
      </c>
      <c r="RY133" s="93">
        <v>115</v>
      </c>
      <c r="RZ133" s="43" t="b">
        <v>0</v>
      </c>
      <c r="SA133" s="18" t="b">
        <v>0</v>
      </c>
      <c r="SB133" s="18" t="b">
        <v>0</v>
      </c>
      <c r="SC133" s="18" t="b">
        <v>0</v>
      </c>
      <c r="SD133" s="18" t="b">
        <v>0</v>
      </c>
      <c r="SE133" s="32" t="b">
        <v>0</v>
      </c>
      <c r="SF133" s="43" t="b">
        <v>0</v>
      </c>
      <c r="SG133" s="18" t="b">
        <v>1</v>
      </c>
      <c r="SH133" s="18">
        <v>0</v>
      </c>
      <c r="SI133" s="18"/>
      <c r="SJ133" s="22">
        <v>1</v>
      </c>
      <c r="SK133" s="22"/>
      <c r="SL133" s="22">
        <v>1</v>
      </c>
      <c r="SM133" s="22">
        <v>0</v>
      </c>
      <c r="SN133" s="18"/>
      <c r="SO133" s="18"/>
      <c r="SP133" s="18"/>
      <c r="SQ133" s="17">
        <f t="shared" si="365"/>
        <v>4.1322314049586778E-3</v>
      </c>
      <c r="SR133" s="17">
        <f t="shared" si="366"/>
        <v>0</v>
      </c>
      <c r="SS133" s="17">
        <f t="shared" si="367"/>
        <v>0</v>
      </c>
      <c r="ST133" s="17">
        <f t="shared" si="368"/>
        <v>0</v>
      </c>
      <c r="SU133" s="17">
        <f t="shared" si="369"/>
        <v>0</v>
      </c>
      <c r="SV133" s="17">
        <f t="shared" si="439"/>
        <v>0</v>
      </c>
      <c r="SW133" s="17">
        <f t="shared" si="370"/>
        <v>0</v>
      </c>
      <c r="SX133" s="17">
        <f t="shared" si="371"/>
        <v>0</v>
      </c>
      <c r="SY133" s="17">
        <f t="shared" si="372"/>
        <v>0</v>
      </c>
      <c r="SZ133" s="17">
        <f t="shared" si="373"/>
        <v>0</v>
      </c>
      <c r="TA133" s="17">
        <f t="shared" si="374"/>
        <v>0</v>
      </c>
      <c r="TB133" s="24">
        <f t="shared" si="375"/>
        <v>620</v>
      </c>
      <c r="TC133" s="69">
        <f t="shared" si="376"/>
        <v>1</v>
      </c>
      <c r="TD133" s="17">
        <f t="shared" si="398"/>
        <v>2.6014568158168575E-6</v>
      </c>
      <c r="TE133" s="95">
        <v>1</v>
      </c>
      <c r="TF133" s="71"/>
      <c r="TG133" s="71"/>
      <c r="TH133" s="71"/>
      <c r="TI133" s="71"/>
      <c r="TJ133" s="71"/>
      <c r="TK133" s="71">
        <v>35</v>
      </c>
      <c r="TL133" s="71"/>
      <c r="TM133" s="71">
        <v>1</v>
      </c>
      <c r="TN133" s="71"/>
      <c r="TO133" s="71"/>
      <c r="TP133" s="71"/>
      <c r="TQ133" s="71"/>
      <c r="TR133" s="72"/>
      <c r="TS133" s="72"/>
      <c r="TT133" s="72"/>
      <c r="TU133" s="72"/>
      <c r="TV133" s="72"/>
      <c r="TW133" s="72"/>
      <c r="TX133" s="72"/>
      <c r="TY133" s="72"/>
      <c r="TZ133" s="72">
        <v>47</v>
      </c>
      <c r="UA133" s="72"/>
      <c r="UB133" s="72">
        <v>75</v>
      </c>
      <c r="UC133" s="72"/>
      <c r="UD133" s="72"/>
      <c r="UE133" s="72"/>
      <c r="UF133" s="72"/>
      <c r="UG133" s="72">
        <v>1</v>
      </c>
      <c r="UH133" s="72"/>
      <c r="UI133" s="72"/>
      <c r="UJ133" s="73">
        <v>25</v>
      </c>
      <c r="UK133" s="73"/>
      <c r="UL133" s="73"/>
      <c r="UM133" s="73"/>
      <c r="UN133" s="73">
        <v>1</v>
      </c>
      <c r="UO133" s="73"/>
      <c r="UP133" s="73"/>
      <c r="UQ133" s="73"/>
      <c r="UR133" s="73">
        <v>86</v>
      </c>
      <c r="US133" s="73">
        <v>116</v>
      </c>
      <c r="UT133" s="73"/>
      <c r="UU133" s="73"/>
      <c r="UV133" s="73"/>
      <c r="UW133" s="73">
        <v>1</v>
      </c>
      <c r="UX133" s="73"/>
      <c r="UY133" s="73">
        <v>1</v>
      </c>
      <c r="UZ133" s="73"/>
      <c r="VA133" s="73"/>
      <c r="VB133" s="73">
        <v>50</v>
      </c>
      <c r="VC133" s="73"/>
      <c r="VD133" s="73"/>
      <c r="VE133" s="73"/>
      <c r="VF133" s="73">
        <v>1</v>
      </c>
      <c r="VG133" s="73"/>
      <c r="VH133" s="73"/>
      <c r="VI133" s="73"/>
      <c r="VJ133" s="73">
        <v>86</v>
      </c>
      <c r="VK133" s="73">
        <v>115</v>
      </c>
      <c r="VL133" s="73"/>
      <c r="VM133" s="73"/>
      <c r="VN133" s="73"/>
      <c r="VO133" s="73"/>
      <c r="VP133" s="73">
        <v>1</v>
      </c>
      <c r="VQ133" s="73"/>
      <c r="VR133" s="73"/>
      <c r="VS133" s="73">
        <v>38</v>
      </c>
      <c r="VT133" s="73"/>
      <c r="VU133" s="73"/>
      <c r="VV133" s="73"/>
      <c r="VW133" s="73">
        <v>2</v>
      </c>
      <c r="VX133" s="73"/>
      <c r="VY133" s="73"/>
      <c r="VZ133" s="73"/>
      <c r="WA133" s="73">
        <v>26</v>
      </c>
      <c r="WB133" s="73"/>
      <c r="WC133" s="73">
        <v>147</v>
      </c>
      <c r="WD133" s="73"/>
      <c r="WE133" s="73"/>
      <c r="WF133" s="73"/>
      <c r="WG133" s="73"/>
      <c r="WH133" s="73"/>
      <c r="WI133" s="73"/>
      <c r="WJ133" s="73">
        <v>2</v>
      </c>
      <c r="WK133" s="73"/>
      <c r="WL133" s="73"/>
      <c r="WM133" s="73"/>
      <c r="WN133" s="73">
        <v>4</v>
      </c>
      <c r="WO133" s="22">
        <f t="shared" si="377"/>
        <v>114</v>
      </c>
      <c r="WP133" s="22">
        <f t="shared" si="378"/>
        <v>0</v>
      </c>
      <c r="WQ133" s="22">
        <f t="shared" si="379"/>
        <v>0</v>
      </c>
      <c r="WR133" s="22">
        <f t="shared" si="380"/>
        <v>0</v>
      </c>
      <c r="WS133" s="22">
        <f t="shared" si="381"/>
        <v>4</v>
      </c>
      <c r="WT133" s="22">
        <f t="shared" si="382"/>
        <v>0</v>
      </c>
      <c r="WU133" s="22">
        <f t="shared" si="383"/>
        <v>0</v>
      </c>
      <c r="WV133" s="22">
        <f t="shared" si="384"/>
        <v>0</v>
      </c>
      <c r="WW133" s="22">
        <f t="shared" si="385"/>
        <v>280</v>
      </c>
      <c r="WX133" s="22">
        <f t="shared" si="386"/>
        <v>0</v>
      </c>
      <c r="WY133" s="22">
        <f t="shared" si="387"/>
        <v>454</v>
      </c>
      <c r="WZ133" s="22">
        <f t="shared" si="388"/>
        <v>0</v>
      </c>
      <c r="XA133" s="22">
        <f t="shared" si="389"/>
        <v>0</v>
      </c>
      <c r="XB133" s="22">
        <f t="shared" si="390"/>
        <v>0</v>
      </c>
      <c r="XC133" s="22">
        <f t="shared" si="391"/>
        <v>1</v>
      </c>
      <c r="XD133" s="22">
        <f t="shared" si="392"/>
        <v>0</v>
      </c>
      <c r="XE133" s="22">
        <f t="shared" si="393"/>
        <v>5</v>
      </c>
      <c r="XF133" s="22">
        <f t="shared" si="394"/>
        <v>0</v>
      </c>
      <c r="XG133" s="93">
        <f t="shared" si="395"/>
        <v>4</v>
      </c>
    </row>
    <row r="134" spans="1:631" ht="17.100000000000001" customHeight="1" x14ac:dyDescent="0.2">
      <c r="A134" s="101"/>
      <c r="B134" s="27" t="s">
        <v>331</v>
      </c>
      <c r="C134" s="535" t="s">
        <v>332</v>
      </c>
      <c r="D134" s="25" t="s">
        <v>359</v>
      </c>
      <c r="E134" s="535" t="s">
        <v>360</v>
      </c>
      <c r="F134" s="25" t="s">
        <v>366</v>
      </c>
      <c r="G134" s="535" t="s">
        <v>367</v>
      </c>
      <c r="H134" s="25">
        <v>61</v>
      </c>
      <c r="I134" s="28">
        <v>3</v>
      </c>
      <c r="J134" s="17">
        <f t="shared" ref="J134:J197" si="478">(LU134+MH134)/2</f>
        <v>0.821895975725626</v>
      </c>
      <c r="K134" s="17">
        <f t="shared" ref="K134:K197" si="479">(DQ134+EA134)/2</f>
        <v>0.46052349281270116</v>
      </c>
      <c r="L134" s="17">
        <f t="shared" ref="L134:L197" si="480">TC134</f>
        <v>1</v>
      </c>
      <c r="M134" s="17">
        <f t="shared" ref="M134:M197" si="481">IK134</f>
        <v>0.15505940971161877</v>
      </c>
      <c r="N134" s="17">
        <f t="shared" ref="N134:N197" si="482">GQ134</f>
        <v>0.24291377968802105</v>
      </c>
      <c r="O134" s="17">
        <f t="shared" ref="O134:O197" si="483">NE134</f>
        <v>0.23299721089894873</v>
      </c>
      <c r="P134" s="17">
        <f t="shared" ref="P134:P197" si="484">JY134</f>
        <v>0.79340478153338823</v>
      </c>
      <c r="Q134" s="17">
        <f t="shared" ref="Q134:Q197" si="485">BP134</f>
        <v>0.616991688496491</v>
      </c>
      <c r="R134" s="69">
        <f t="shared" ref="R134:R197" si="486">EW134</f>
        <v>0.92241256245538905</v>
      </c>
      <c r="S134" s="422">
        <f t="shared" ref="S134:S197" si="487">AVERAGE(J134:L134,M134:R134)</f>
        <v>0.58291098903579819</v>
      </c>
      <c r="T134" s="17">
        <f t="shared" si="396"/>
        <v>0.41708901096420181</v>
      </c>
      <c r="U134" s="10">
        <f t="shared" ref="U134:U197" si="488">T134*AM134</f>
        <v>57815.62743282476</v>
      </c>
      <c r="V134" s="32">
        <v>5</v>
      </c>
      <c r="W134" s="550">
        <f t="shared" ref="W134:W197" si="489">L134-1</f>
        <v>0</v>
      </c>
      <c r="X134" s="550">
        <f t="shared" ref="X134:X197" si="490">AVERAGE(J134:K134,W134,M134:R134)</f>
        <v>0.47179987792468708</v>
      </c>
      <c r="Y134" s="550">
        <f t="shared" ref="Y134:Y197" si="491">1-X134</f>
        <v>0.52820012207531297</v>
      </c>
      <c r="Z134" s="551">
        <f t="shared" ref="Z134:Z197" si="492">Y134*AM134</f>
        <v>73217.516321713658</v>
      </c>
      <c r="AA134" s="426">
        <f t="shared" ref="AA134:AA197" si="493">BI134</f>
        <v>8.9375761991674907E-2</v>
      </c>
      <c r="AB134" s="59">
        <f t="shared" ref="AB134:AB197" si="494">EO134</f>
        <v>0.9478346358950932</v>
      </c>
      <c r="AC134" s="59">
        <f t="shared" ref="AC134:AC197" si="495">GO134</f>
        <v>0.17026689886002938</v>
      </c>
      <c r="AD134" s="59">
        <f t="shared" ref="AD134:AD197" si="496">GQ134</f>
        <v>0.24291377968802105</v>
      </c>
      <c r="AE134" s="59">
        <f t="shared" ref="AE134:AE197" si="497">BO134</f>
        <v>0.38300831150350895</v>
      </c>
      <c r="AF134" s="59">
        <f t="shared" ref="AF134:AF197" si="498">DP134</f>
        <v>0.25175468170533605</v>
      </c>
      <c r="AG134" s="59">
        <f t="shared" ref="AG134:AG197" si="499">EI134</f>
        <v>0.69893033377264224</v>
      </c>
      <c r="AH134" s="59">
        <f t="shared" ref="AH134:AH197" si="500">NE134</f>
        <v>0.23299721089894873</v>
      </c>
      <c r="AI134" s="59">
        <f t="shared" ref="AI134:AI197" si="501">LU134</f>
        <v>0.76666564501792989</v>
      </c>
      <c r="AJ134" s="59">
        <f t="shared" ref="AJ134:AJ197" si="502">MH134</f>
        <v>0.87712630643332212</v>
      </c>
      <c r="AK134" s="59">
        <f t="shared" ref="AK134:AK197" si="503">JX134</f>
        <v>0.20659521846661172</v>
      </c>
      <c r="AL134" s="35">
        <f t="shared" ref="AL134:AL197" si="504">TC134</f>
        <v>1</v>
      </c>
      <c r="AM134" s="27">
        <v>138617</v>
      </c>
      <c r="AN134" s="25">
        <v>64754</v>
      </c>
      <c r="AO134" s="25">
        <v>73863</v>
      </c>
      <c r="AP134" s="17">
        <f t="shared" ref="AP134:AP197" si="505">AM134/(SUM($AM$6:$AM$335))</f>
        <v>2.6923108970466352E-3</v>
      </c>
      <c r="AQ134" s="63">
        <v>87.667709137186407</v>
      </c>
      <c r="AR134" s="58">
        <v>938.10467420400005</v>
      </c>
      <c r="AS134" s="24">
        <f t="shared" ref="AS134:AS197" si="506">AM134/AR134</f>
        <v>147.76282840464387</v>
      </c>
      <c r="AT134" s="17">
        <f t="shared" si="471"/>
        <v>0.12760946551574262</v>
      </c>
      <c r="AU134" s="25">
        <v>135085</v>
      </c>
      <c r="AV134" s="25">
        <v>61622</v>
      </c>
      <c r="AW134" s="25">
        <v>73463</v>
      </c>
      <c r="AX134" s="25">
        <v>3532</v>
      </c>
      <c r="AY134" s="25">
        <v>3132</v>
      </c>
      <c r="AZ134" s="18">
        <v>400</v>
      </c>
      <c r="BA134" s="25">
        <v>12389</v>
      </c>
      <c r="BB134" s="25">
        <v>5800</v>
      </c>
      <c r="BC134" s="25">
        <v>6589</v>
      </c>
      <c r="BD134" s="63">
        <v>88.025497040522083</v>
      </c>
      <c r="BE134" s="25">
        <v>126228</v>
      </c>
      <c r="BF134" s="25">
        <v>58954</v>
      </c>
      <c r="BG134" s="25">
        <v>67274</v>
      </c>
      <c r="BH134" s="63">
        <v>87.632666409013879</v>
      </c>
      <c r="BI134" s="17">
        <v>8.9375761991674907E-2</v>
      </c>
      <c r="BJ134" s="25">
        <v>35529</v>
      </c>
      <c r="BK134" s="25">
        <v>92763</v>
      </c>
      <c r="BL134" s="25">
        <v>10325</v>
      </c>
      <c r="BM134" s="17">
        <v>0.49431346549809729</v>
      </c>
      <c r="BN134" s="10">
        <f t="shared" ref="BN134:BN197" si="507">(1-BM134)*AM134</f>
        <v>70096.750353050244</v>
      </c>
      <c r="BO134" s="29">
        <v>0.38300831150350895</v>
      </c>
      <c r="BP134" s="30">
        <f t="shared" ref="BP134:BP197" si="508">1-BO134</f>
        <v>0.616991688496491</v>
      </c>
      <c r="BQ134" s="31">
        <v>11.130515399458837</v>
      </c>
      <c r="BR134" s="25">
        <v>103088</v>
      </c>
      <c r="BS134" s="25">
        <v>32880</v>
      </c>
      <c r="BT134" s="25">
        <v>61036</v>
      </c>
      <c r="BU134" s="25">
        <v>6847</v>
      </c>
      <c r="BV134" s="18">
        <v>1169</v>
      </c>
      <c r="BW134" s="18">
        <v>1156</v>
      </c>
      <c r="BX134" s="25">
        <v>32627</v>
      </c>
      <c r="BY134" s="25">
        <v>24865</v>
      </c>
      <c r="BZ134" s="25">
        <v>7762</v>
      </c>
      <c r="CA134" s="59">
        <v>0.23790112483525913</v>
      </c>
      <c r="CB134" s="25">
        <v>135085</v>
      </c>
      <c r="CC134" s="25">
        <v>3532</v>
      </c>
      <c r="CD134" s="17">
        <f t="shared" ref="CD134:CD197" si="509">CC134/(CB134)</f>
        <v>2.6146500351630454E-2</v>
      </c>
      <c r="CE134" s="25">
        <v>1875</v>
      </c>
      <c r="CF134" s="25">
        <v>4221</v>
      </c>
      <c r="CG134" s="25">
        <v>6869</v>
      </c>
      <c r="CH134" s="25">
        <v>7519</v>
      </c>
      <c r="CI134" s="25">
        <v>5441</v>
      </c>
      <c r="CJ134" s="25">
        <v>3273</v>
      </c>
      <c r="CK134" s="25">
        <v>1802</v>
      </c>
      <c r="CL134" s="18">
        <v>963</v>
      </c>
      <c r="CM134" s="18">
        <v>664</v>
      </c>
      <c r="CN134" s="26">
        <v>4.1402825880405798</v>
      </c>
      <c r="CO134" s="27">
        <v>32627</v>
      </c>
      <c r="CP134" s="34">
        <f t="shared" ref="CP134:CP197" si="510">AM134/CO134</f>
        <v>4.2485364881846319</v>
      </c>
      <c r="CQ134" s="25">
        <v>143</v>
      </c>
      <c r="CR134" s="25">
        <v>3210</v>
      </c>
      <c r="CS134" s="25">
        <v>1480</v>
      </c>
      <c r="CT134" s="25">
        <v>3851</v>
      </c>
      <c r="CU134" s="25">
        <v>22568</v>
      </c>
      <c r="CV134" s="18">
        <v>862</v>
      </c>
      <c r="CW134" s="18">
        <v>104</v>
      </c>
      <c r="CX134" s="18">
        <v>409</v>
      </c>
      <c r="CY134" s="25">
        <v>32627</v>
      </c>
      <c r="CZ134" s="25">
        <v>31201</v>
      </c>
      <c r="DA134" s="18">
        <v>335</v>
      </c>
      <c r="DB134" s="18">
        <v>750</v>
      </c>
      <c r="DC134" s="18">
        <v>248</v>
      </c>
      <c r="DD134" s="18">
        <v>41</v>
      </c>
      <c r="DE134" s="18">
        <v>52</v>
      </c>
      <c r="DF134" s="25">
        <v>32627</v>
      </c>
      <c r="DG134" s="25">
        <v>4749</v>
      </c>
      <c r="DH134" s="25">
        <v>3428</v>
      </c>
      <c r="DI134" s="18">
        <v>37</v>
      </c>
      <c r="DJ134" s="25">
        <v>17807</v>
      </c>
      <c r="DK134" s="18">
        <v>129</v>
      </c>
      <c r="DL134" s="25">
        <v>6477</v>
      </c>
      <c r="DM134" s="25">
        <f t="shared" ref="DM134:DM197" si="511">(DG134+DH134)*CN134</f>
        <v>33855.090722407818</v>
      </c>
      <c r="DN134" s="17">
        <f t="shared" ref="DN134:DN197" si="512">DJ134/DF134</f>
        <v>0.5457749716492476</v>
      </c>
      <c r="DO134" s="17">
        <f t="shared" ref="DO134:DO197" si="513">DK134/DF134</f>
        <v>3.9537806111502741E-3</v>
      </c>
      <c r="DP134" s="23">
        <f t="shared" ref="DP134:DP197" si="514">(DG134+DH134+DI134)/DF134</f>
        <v>0.25175468170533605</v>
      </c>
      <c r="DQ134" s="23">
        <f t="shared" ref="DQ134:DQ197" si="515">1-DP134</f>
        <v>0.74824531829466401</v>
      </c>
      <c r="DR134" s="25">
        <v>32627</v>
      </c>
      <c r="DS134" s="18">
        <v>387</v>
      </c>
      <c r="DT134" s="25">
        <v>25139</v>
      </c>
      <c r="DU134" s="18">
        <v>16</v>
      </c>
      <c r="DV134" s="25">
        <v>1447</v>
      </c>
      <c r="DW134" s="18">
        <v>42</v>
      </c>
      <c r="DX134" s="25">
        <v>4636</v>
      </c>
      <c r="DY134" s="18">
        <v>960</v>
      </c>
      <c r="DZ134" s="17">
        <f t="shared" ref="DZ134:DZ197" si="516">(DS134+DT134+DV134+DU134)/DR134</f>
        <v>0.82719833266926168</v>
      </c>
      <c r="EA134" s="17">
        <f t="shared" ref="EA134:EA197" si="517">1-DZ134</f>
        <v>0.17280166733073832</v>
      </c>
      <c r="EB134" s="25">
        <v>32627</v>
      </c>
      <c r="EC134" s="25">
        <v>2269</v>
      </c>
      <c r="ED134" s="25">
        <v>20535</v>
      </c>
      <c r="EE134" s="25">
        <v>3081</v>
      </c>
      <c r="EF134" s="17">
        <f t="shared" ref="EF134:EF165" si="518">EE134/EB134</f>
        <v>9.4430992736077482E-2</v>
      </c>
      <c r="EG134" s="25">
        <v>6399</v>
      </c>
      <c r="EH134" s="18">
        <v>343</v>
      </c>
      <c r="EI134" s="17">
        <f t="shared" ref="EI134:EI197" si="519">(EC134+ED134)/EB134</f>
        <v>0.69893033377264224</v>
      </c>
      <c r="EJ134" s="17">
        <f t="shared" ref="EJ134:EJ197" si="520">(EG134)/EB134</f>
        <v>0.19612590799031476</v>
      </c>
      <c r="EK134" s="69">
        <f t="shared" ref="EK134:EK197" si="521">(DQ134+EA134)/2</f>
        <v>0.46052349281270116</v>
      </c>
      <c r="EL134" s="27">
        <v>100699</v>
      </c>
      <c r="EM134" s="25">
        <v>95446</v>
      </c>
      <c r="EN134" s="25">
        <v>5253</v>
      </c>
      <c r="EO134" s="59">
        <v>0.9478346358950932</v>
      </c>
      <c r="EP134" s="25">
        <v>44659</v>
      </c>
      <c r="EQ134" s="25">
        <v>43754</v>
      </c>
      <c r="ER134" s="25">
        <v>905</v>
      </c>
      <c r="ES134" s="59">
        <v>0.97973532770550165</v>
      </c>
      <c r="ET134" s="25">
        <v>56040</v>
      </c>
      <c r="EU134" s="25">
        <v>51692</v>
      </c>
      <c r="EV134" s="25">
        <v>4348</v>
      </c>
      <c r="EW134" s="59">
        <v>0.92241256245538905</v>
      </c>
      <c r="EX134" s="25">
        <v>9199</v>
      </c>
      <c r="EY134" s="25">
        <v>8878</v>
      </c>
      <c r="EZ134" s="25">
        <v>321</v>
      </c>
      <c r="FA134" s="59">
        <v>0.96510490270681581</v>
      </c>
      <c r="FB134" s="25">
        <v>91500</v>
      </c>
      <c r="FC134" s="25">
        <v>86568</v>
      </c>
      <c r="FD134" s="25">
        <v>4932</v>
      </c>
      <c r="FE134" s="59">
        <v>0.94609836065573771</v>
      </c>
      <c r="FF134" s="25">
        <v>55540</v>
      </c>
      <c r="FG134" s="25">
        <v>19900</v>
      </c>
      <c r="FH134" s="25">
        <v>32683</v>
      </c>
      <c r="FI134" s="25">
        <v>2957</v>
      </c>
      <c r="FJ134" s="23">
        <f t="shared" ref="FJ134:FJ197" si="522">FI134/FF134</f>
        <v>5.3240907454087147E-2</v>
      </c>
      <c r="FK134" s="23">
        <f t="shared" ref="FK134:FK197" si="523">FH134/FF134</f>
        <v>0.58845876845516742</v>
      </c>
      <c r="FL134" s="36">
        <f t="shared" ref="FL134:FL197" si="524">FG134/FI134</f>
        <v>6.7297937098410552</v>
      </c>
      <c r="FM134" s="25">
        <v>26011</v>
      </c>
      <c r="FN134" s="25">
        <v>9619</v>
      </c>
      <c r="FO134" s="17">
        <f t="shared" ref="FO134:FO197" si="525">FN134/FM134</f>
        <v>0.3698050824651109</v>
      </c>
      <c r="FP134" s="25">
        <v>14834</v>
      </c>
      <c r="FQ134" s="17">
        <f t="shared" ref="FQ134:FQ197" si="526">FP134/FM134</f>
        <v>0.57029718196147783</v>
      </c>
      <c r="FR134" s="25">
        <v>1558</v>
      </c>
      <c r="FS134" s="17">
        <f t="shared" ref="FS134:FS197" si="527">FR134/FM134</f>
        <v>5.989773557341125E-2</v>
      </c>
      <c r="FT134" s="25">
        <v>29529</v>
      </c>
      <c r="FU134" s="25">
        <v>10281</v>
      </c>
      <c r="FV134" s="25">
        <v>17849</v>
      </c>
      <c r="FW134" s="17">
        <f t="shared" ref="FW134:FW197" si="528">FY134/FT134</f>
        <v>4.7377154661519184E-2</v>
      </c>
      <c r="FX134" s="17">
        <f t="shared" ref="FX134:FX197" si="529">FV134/FT134</f>
        <v>0.60445663584950393</v>
      </c>
      <c r="FY134" s="25">
        <v>1399</v>
      </c>
      <c r="FZ134" s="25">
        <v>80967</v>
      </c>
      <c r="GA134" s="25">
        <v>13786</v>
      </c>
      <c r="GB134" s="25">
        <v>47513</v>
      </c>
      <c r="GC134" s="25">
        <v>9050</v>
      </c>
      <c r="GD134" s="25">
        <v>3834</v>
      </c>
      <c r="GE134" s="18">
        <v>110</v>
      </c>
      <c r="GF134" s="25">
        <v>3963</v>
      </c>
      <c r="GG134" s="18">
        <v>99</v>
      </c>
      <c r="GH134" s="18">
        <v>25</v>
      </c>
      <c r="GI134" s="25">
        <v>2587</v>
      </c>
      <c r="GJ134" s="10">
        <f t="shared" ref="GJ134:GJ197" si="530">GA134</f>
        <v>13786</v>
      </c>
      <c r="GK134" s="10">
        <f t="shared" si="472"/>
        <v>67181</v>
      </c>
      <c r="GL134" s="10">
        <f t="shared" si="473"/>
        <v>19668</v>
      </c>
      <c r="GM134" s="10">
        <f t="shared" ref="GM134:GM197" si="531">FZ134-GL134</f>
        <v>61299</v>
      </c>
      <c r="GN134" s="10">
        <f t="shared" si="474"/>
        <v>10618</v>
      </c>
      <c r="GO134" s="17">
        <f t="shared" ref="GO134:GO197" si="532">GA134/FZ134</f>
        <v>0.17026689886002938</v>
      </c>
      <c r="GP134" s="17">
        <f t="shared" si="475"/>
        <v>0.82973310113997056</v>
      </c>
      <c r="GQ134" s="17">
        <f t="shared" si="476"/>
        <v>0.24291377968802105</v>
      </c>
      <c r="GR134" s="17">
        <f t="shared" si="477"/>
        <v>0.13113984709820051</v>
      </c>
      <c r="GS134" s="17">
        <f t="shared" ref="GS134:GS197" si="533">(GP134+GQ134)/2</f>
        <v>0.53632344041399582</v>
      </c>
      <c r="GT134" s="25">
        <v>36333</v>
      </c>
      <c r="GU134" s="25">
        <v>5456</v>
      </c>
      <c r="GV134" s="25">
        <v>19723</v>
      </c>
      <c r="GW134" s="25">
        <v>5390</v>
      </c>
      <c r="GX134" s="25">
        <v>2370</v>
      </c>
      <c r="GY134" s="18">
        <v>84</v>
      </c>
      <c r="GZ134" s="25">
        <v>1884</v>
      </c>
      <c r="HA134" s="18">
        <v>28</v>
      </c>
      <c r="HB134" s="18">
        <v>13</v>
      </c>
      <c r="HC134" s="25">
        <v>1385</v>
      </c>
      <c r="HD134" s="23">
        <f t="shared" ref="HD134:HD197" si="534">GU134/GT134</f>
        <v>0.15016651528913108</v>
      </c>
      <c r="HE134" s="23">
        <f t="shared" ref="HE134:HE197" si="535">(HC134+HB134+HA134+GZ134+GY134+GX134+GW134+GV134)/GT134</f>
        <v>0.84983348471086895</v>
      </c>
      <c r="HF134" s="23">
        <f t="shared" ref="HF134:HF197" si="536">(HC134+HB134+HA134+GZ134+GY134+GX134+GW134)/GT134</f>
        <v>0.30699364214350588</v>
      </c>
      <c r="HG134" s="23">
        <f t="shared" ref="HG134:HG197" si="537">(HC134+HB134+HA134+GZ134+GY134+GX134)/GT134</f>
        <v>0.15864365728125945</v>
      </c>
      <c r="HH134" s="25">
        <v>44634</v>
      </c>
      <c r="HI134" s="25">
        <v>8330</v>
      </c>
      <c r="HJ134" s="25">
        <v>27790</v>
      </c>
      <c r="HK134" s="25">
        <v>3660</v>
      </c>
      <c r="HL134" s="25">
        <v>1464</v>
      </c>
      <c r="HM134" s="18">
        <v>26</v>
      </c>
      <c r="HN134" s="25">
        <v>2079</v>
      </c>
      <c r="HO134" s="18">
        <v>71</v>
      </c>
      <c r="HP134" s="18">
        <v>12</v>
      </c>
      <c r="HQ134" s="25">
        <v>1202</v>
      </c>
      <c r="HR134" s="23">
        <f t="shared" ref="HR134:HR197" si="538">HI134/HH134</f>
        <v>0.18662902719899629</v>
      </c>
      <c r="HS134" s="23">
        <f t="shared" ref="HS134:HS197" si="539">(HQ134+HP134+HO134+HN134+HM134+HL134+HK134+HJ134)/HH134</f>
        <v>0.81337097280100368</v>
      </c>
      <c r="HT134" s="80">
        <f t="shared" ref="HT134:HT197" si="540">(HQ134+HP134+HO134+HN134+HM134+HL134+HK134)/HH134</f>
        <v>0.19075144508670519</v>
      </c>
      <c r="HU134" s="27">
        <v>115235</v>
      </c>
      <c r="HV134" s="25">
        <v>2585</v>
      </c>
      <c r="HW134" s="25">
        <v>14862</v>
      </c>
      <c r="HX134" s="18">
        <v>1509</v>
      </c>
      <c r="HY134" s="25">
        <v>32750</v>
      </c>
      <c r="HZ134" s="25">
        <v>10159</v>
      </c>
      <c r="IA134" s="18">
        <v>2139</v>
      </c>
      <c r="IB134" s="18">
        <v>322</v>
      </c>
      <c r="IC134" s="25">
        <v>12699</v>
      </c>
      <c r="ID134" s="25">
        <v>26646</v>
      </c>
      <c r="IE134" s="25">
        <v>8054</v>
      </c>
      <c r="IF134" s="18">
        <v>772</v>
      </c>
      <c r="IG134" s="18">
        <v>2738</v>
      </c>
      <c r="IH134" s="17">
        <f t="shared" ref="IH134:IH197" si="541">(ID134+HZ134)/HU134</f>
        <v>0.31939081008374193</v>
      </c>
      <c r="II134" s="17">
        <f t="shared" ref="II134:II197" si="542">HZ134/HU134</f>
        <v>8.815897947672148E-2</v>
      </c>
      <c r="IJ134" s="30">
        <f t="shared" ref="IJ134:IJ197" si="543">1/II134</f>
        <v>11.343144010237229</v>
      </c>
      <c r="IK134" s="17">
        <f t="shared" si="397"/>
        <v>0.15505940971161877</v>
      </c>
      <c r="IL134" s="25">
        <v>52857</v>
      </c>
      <c r="IM134" s="25">
        <v>1455</v>
      </c>
      <c r="IN134" s="25">
        <v>9445</v>
      </c>
      <c r="IO134" s="18">
        <v>1098</v>
      </c>
      <c r="IP134" s="25">
        <v>22240</v>
      </c>
      <c r="IQ134" s="25">
        <v>4055</v>
      </c>
      <c r="IR134" s="18">
        <v>1199</v>
      </c>
      <c r="IS134" s="18">
        <v>209</v>
      </c>
      <c r="IT134" s="25">
        <v>6289</v>
      </c>
      <c r="IU134" s="25">
        <v>1272</v>
      </c>
      <c r="IV134" s="25">
        <v>3215</v>
      </c>
      <c r="IW134" s="18">
        <v>379</v>
      </c>
      <c r="IX134" s="18">
        <v>2001</v>
      </c>
      <c r="IY134" s="17">
        <f t="shared" ref="IY134:IY197" si="544">(IM134+IN134+IO134+IP134+IQ134+IR134)/IL134</f>
        <v>0.74714796526477101</v>
      </c>
      <c r="IZ134" s="25">
        <v>62378</v>
      </c>
      <c r="JA134" s="25">
        <v>1130</v>
      </c>
      <c r="JB134" s="25">
        <v>5417</v>
      </c>
      <c r="JC134" s="18">
        <v>411</v>
      </c>
      <c r="JD134" s="25">
        <v>10510</v>
      </c>
      <c r="JE134" s="25">
        <v>6104</v>
      </c>
      <c r="JF134" s="18">
        <v>940</v>
      </c>
      <c r="JG134" s="18">
        <v>113</v>
      </c>
      <c r="JH134" s="25">
        <v>6410</v>
      </c>
      <c r="JI134" s="25">
        <v>25374</v>
      </c>
      <c r="JJ134" s="25">
        <v>4839</v>
      </c>
      <c r="JK134" s="18">
        <v>393</v>
      </c>
      <c r="JL134" s="18">
        <v>737</v>
      </c>
      <c r="JM134" s="80">
        <f t="shared" ref="JM134:JM197" si="545">(JA134+JB134+JC134+JD134+JE134+JF134)/IZ134</f>
        <v>0.39295905607746323</v>
      </c>
      <c r="JN134" s="27">
        <v>115235</v>
      </c>
      <c r="JO134" s="25">
        <v>90029</v>
      </c>
      <c r="JP134" s="18">
        <v>29</v>
      </c>
      <c r="JQ134" s="18">
        <v>134</v>
      </c>
      <c r="JR134" s="18">
        <v>310</v>
      </c>
      <c r="JS134" s="18">
        <v>747</v>
      </c>
      <c r="JT134" s="18">
        <v>165</v>
      </c>
      <c r="JU134" s="18">
        <v>0</v>
      </c>
      <c r="JV134" s="18">
        <v>14</v>
      </c>
      <c r="JW134" s="25">
        <v>23807</v>
      </c>
      <c r="JX134" s="17">
        <f t="shared" ref="JX134:JX197" si="546">JW134/JN134</f>
        <v>0.20659521846661172</v>
      </c>
      <c r="JY134" s="17">
        <f t="shared" ref="JY134:JY197" si="547">1-JX134</f>
        <v>0.79340478153338823</v>
      </c>
      <c r="JZ134" s="25">
        <v>10608</v>
      </c>
      <c r="KA134" s="25">
        <v>8931</v>
      </c>
      <c r="KB134" s="18">
        <v>1</v>
      </c>
      <c r="KC134" s="18">
        <v>1</v>
      </c>
      <c r="KD134" s="18">
        <v>13</v>
      </c>
      <c r="KE134" s="18">
        <v>122</v>
      </c>
      <c r="KF134" s="18">
        <v>10</v>
      </c>
      <c r="KG134" s="18">
        <v>0</v>
      </c>
      <c r="KH134" s="18">
        <v>0</v>
      </c>
      <c r="KI134" s="25">
        <v>1530</v>
      </c>
      <c r="KJ134" s="17">
        <f t="shared" ref="KJ134:KJ197" si="548">KI134/JZ134</f>
        <v>0.14423076923076922</v>
      </c>
      <c r="KK134" s="25">
        <v>104627</v>
      </c>
      <c r="KL134" s="25">
        <v>81098</v>
      </c>
      <c r="KM134" s="18">
        <v>28</v>
      </c>
      <c r="KN134" s="18">
        <v>133</v>
      </c>
      <c r="KO134" s="18">
        <v>297</v>
      </c>
      <c r="KP134" s="18">
        <v>625</v>
      </c>
      <c r="KQ134" s="18">
        <v>155</v>
      </c>
      <c r="KR134" s="18">
        <v>0</v>
      </c>
      <c r="KS134" s="18">
        <v>14</v>
      </c>
      <c r="KT134" s="25">
        <v>22277</v>
      </c>
      <c r="KU134" s="69">
        <f t="shared" si="440"/>
        <v>0.21291827157425902</v>
      </c>
      <c r="KV134" s="27">
        <v>138617</v>
      </c>
      <c r="KW134" s="25">
        <v>134181</v>
      </c>
      <c r="KX134" s="25">
        <v>4436</v>
      </c>
      <c r="KY134" s="59">
        <v>3.2001846815325682E-2</v>
      </c>
      <c r="KZ134" s="25">
        <v>2077</v>
      </c>
      <c r="LA134" s="18">
        <v>1082</v>
      </c>
      <c r="LB134" s="25">
        <v>1834</v>
      </c>
      <c r="LC134" s="18">
        <v>1560</v>
      </c>
      <c r="LD134" s="25">
        <v>64754</v>
      </c>
      <c r="LE134" s="25">
        <v>62872</v>
      </c>
      <c r="LF134" s="25">
        <v>1882</v>
      </c>
      <c r="LG134" s="59">
        <v>2.9063841615961948E-2</v>
      </c>
      <c r="LH134" s="25">
        <v>73863</v>
      </c>
      <c r="LI134" s="25">
        <v>71309</v>
      </c>
      <c r="LJ134" s="25">
        <v>2554</v>
      </c>
      <c r="LK134" s="35">
        <v>3.457752866793929E-2</v>
      </c>
      <c r="LL134" s="27">
        <v>32627</v>
      </c>
      <c r="LM134" s="18">
        <v>553</v>
      </c>
      <c r="LN134" s="25">
        <v>24461</v>
      </c>
      <c r="LO134" s="25">
        <v>1041</v>
      </c>
      <c r="LP134" s="18">
        <v>17</v>
      </c>
      <c r="LQ134" s="18">
        <v>56</v>
      </c>
      <c r="LR134" s="25">
        <v>6499</v>
      </c>
      <c r="LS134" s="23">
        <f t="shared" ref="LS134:LS197" si="549">LR134/LL134</f>
        <v>0.19919085420050878</v>
      </c>
      <c r="LT134" s="23">
        <f t="shared" ref="LT134:LT197" si="550">1-LS134</f>
        <v>0.80080914579949125</v>
      </c>
      <c r="LU134" s="17">
        <f t="shared" ref="LU134:LU197" si="551">(LM134+LN134)/LL134</f>
        <v>0.76666564501792989</v>
      </c>
      <c r="LV134" s="25">
        <v>32627</v>
      </c>
      <c r="LW134" s="25">
        <v>1812</v>
      </c>
      <c r="LX134" s="25">
        <v>12212</v>
      </c>
      <c r="LY134" s="25">
        <v>13928</v>
      </c>
      <c r="LZ134" s="18">
        <v>204</v>
      </c>
      <c r="MA134" s="18">
        <v>772</v>
      </c>
      <c r="MB134" s="25">
        <v>2564</v>
      </c>
      <c r="MC134" s="18">
        <v>409</v>
      </c>
      <c r="MD134" s="18">
        <v>666</v>
      </c>
      <c r="ME134" s="18">
        <v>13</v>
      </c>
      <c r="MF134" s="18">
        <v>47</v>
      </c>
      <c r="MG134" s="17">
        <f t="shared" ref="MG134:MG197" si="552">(MA134+MB134+MC134)/LV134</f>
        <v>0.11478223557176571</v>
      </c>
      <c r="MH134" s="17">
        <f t="shared" ref="MH134:MH197" si="553">(LW134+LX134+LY134+MD134)/LV134</f>
        <v>0.87712630643332212</v>
      </c>
      <c r="MI134" s="25">
        <v>32627</v>
      </c>
      <c r="MJ134" s="25">
        <v>1381</v>
      </c>
      <c r="MK134" s="25">
        <v>18530</v>
      </c>
      <c r="ML134" s="25">
        <v>9373</v>
      </c>
      <c r="MM134" s="18">
        <v>197</v>
      </c>
      <c r="MN134" s="25">
        <v>1315</v>
      </c>
      <c r="MO134" s="25">
        <v>1760</v>
      </c>
      <c r="MP134" s="18">
        <v>14</v>
      </c>
      <c r="MQ134" s="18">
        <v>2</v>
      </c>
      <c r="MR134" s="18">
        <v>6</v>
      </c>
      <c r="MS134" s="18">
        <v>49</v>
      </c>
      <c r="MT134" s="17">
        <f t="shared" ref="MT134:MT197" si="554">(MJ134+MK134+ML134+MP134+MQ134)/MI134</f>
        <v>0.89802923958684522</v>
      </c>
      <c r="MU134" s="69">
        <f t="shared" ref="MU134:MU197" si="555">(MH134+LU134)/2</f>
        <v>0.821895975725626</v>
      </c>
      <c r="MV134" s="27">
        <v>32627</v>
      </c>
      <c r="MW134" s="25">
        <v>7602</v>
      </c>
      <c r="MX134" s="18">
        <v>81</v>
      </c>
      <c r="MY134" s="25">
        <v>2775</v>
      </c>
      <c r="MZ134" s="25">
        <v>10888</v>
      </c>
      <c r="NA134" s="25">
        <v>4986</v>
      </c>
      <c r="NB134" s="18">
        <v>57</v>
      </c>
      <c r="NC134" s="25">
        <v>3269</v>
      </c>
      <c r="ND134" s="25">
        <v>2969</v>
      </c>
      <c r="NE134" s="17">
        <f t="shared" ref="NE134:NE197" si="556">MW134/MV134</f>
        <v>0.23299721089894873</v>
      </c>
      <c r="NF134" s="10">
        <f t="shared" ref="NF134:NF197" si="557">MW134*CN134</f>
        <v>31474.428234284489</v>
      </c>
      <c r="NG134" s="17">
        <f t="shared" ref="NG134:NG197" si="558">(MW134+NC134+NA134)/MV134</f>
        <v>0.48600852055046434</v>
      </c>
      <c r="NH134" s="25">
        <v>32627</v>
      </c>
      <c r="NI134" s="25">
        <v>2988</v>
      </c>
      <c r="NJ134" s="18">
        <v>4</v>
      </c>
      <c r="NK134" s="18">
        <v>14</v>
      </c>
      <c r="NL134" s="18">
        <v>12</v>
      </c>
      <c r="NM134" s="25">
        <v>28382</v>
      </c>
      <c r="NN134" s="25">
        <v>1146</v>
      </c>
      <c r="NO134" s="18">
        <v>31</v>
      </c>
      <c r="NP134" s="18">
        <v>0</v>
      </c>
      <c r="NQ134" s="32">
        <v>50</v>
      </c>
      <c r="NR134" s="27">
        <v>32627</v>
      </c>
      <c r="NS134" s="37">
        <f t="shared" ref="NS134:NS197" si="559">SUM(NZ134:OE134)/NR134</f>
        <v>1.3540012872774083</v>
      </c>
      <c r="NT134" s="37">
        <f t="shared" ref="NT134:NT197" si="560">NS134/(MAX($NS$6:$NS$335))</f>
        <v>0.36535913402672004</v>
      </c>
      <c r="NU134" s="37">
        <f t="shared" ref="NU134:NU197" si="561">1/NS134</f>
        <v>0.73855173506575822</v>
      </c>
      <c r="NV134" s="17">
        <f t="shared" ref="NV134:NV197" si="562">NU134/(MAX($NU$6:$NU$335))</f>
        <v>0.14997121967151619</v>
      </c>
      <c r="NW134" s="10">
        <f t="shared" ref="NW134:NW197" si="563">NR134-(MAX(NZ134:OE134))</f>
        <v>16898</v>
      </c>
      <c r="NX134" s="17">
        <f t="shared" ref="NX134:NX197" si="564">NW134/NR134</f>
        <v>0.51791461059858401</v>
      </c>
      <c r="NY134" s="19">
        <f t="shared" ref="NY134:NY197" si="565">NW134/(MAX($NW$6:$NW$335))</f>
        <v>0.30452882553298855</v>
      </c>
      <c r="NZ134" s="25">
        <v>15446</v>
      </c>
      <c r="OA134" s="25">
        <v>15729</v>
      </c>
      <c r="OB134" s="18">
        <v>798</v>
      </c>
      <c r="OC134" s="25">
        <v>10158</v>
      </c>
      <c r="OD134" s="18">
        <v>353</v>
      </c>
      <c r="OE134" s="25">
        <v>1693</v>
      </c>
      <c r="OF134" s="17">
        <f t="shared" ref="OF134:OF197" si="566">OC134/NR134</f>
        <v>0.31133723603150765</v>
      </c>
      <c r="OG134" s="17">
        <f t="shared" ref="OG134:OG197" si="567">NZ134/NR134</f>
        <v>0.47341159162656693</v>
      </c>
      <c r="OH134" s="17">
        <f t="shared" ref="OH134:OH197" si="568">OA134/NR134</f>
        <v>0.48208538940141599</v>
      </c>
      <c r="OI134" s="69">
        <f t="shared" ref="OI134:OI197" si="569">(MAX(OD134:OE134))/NR134</f>
        <v>5.188953933858461E-2</v>
      </c>
      <c r="OJ134" s="27">
        <v>32627</v>
      </c>
      <c r="OK134" s="18">
        <v>642</v>
      </c>
      <c r="OL134" s="25">
        <v>20085</v>
      </c>
      <c r="OM134" s="25">
        <v>14275</v>
      </c>
      <c r="ON134" s="18">
        <v>592</v>
      </c>
      <c r="OO134" s="18">
        <v>791</v>
      </c>
      <c r="OP134" s="18">
        <v>117</v>
      </c>
      <c r="OQ134" s="25">
        <v>16119</v>
      </c>
      <c r="OR134" s="69">
        <f t="shared" ref="OR134:OR197" si="570">(OK134+OL134+ON134+OP134)/OJ134</f>
        <v>0.65700186961718821</v>
      </c>
      <c r="OS134" s="85">
        <v>10982</v>
      </c>
      <c r="OT134" s="22">
        <v>10982</v>
      </c>
      <c r="OU134" s="38">
        <f t="shared" si="441"/>
        <v>0.15678940079665349</v>
      </c>
      <c r="OV134" s="39">
        <v>0.94812602440356952</v>
      </c>
      <c r="OW134" s="22">
        <v>1041232</v>
      </c>
      <c r="OX134" s="36">
        <f t="shared" si="442"/>
        <v>42605130.975999996</v>
      </c>
      <c r="OY134" s="36">
        <f t="shared" si="443"/>
        <v>744078.61583051737</v>
      </c>
      <c r="OZ134" s="22"/>
      <c r="PA134" s="22"/>
      <c r="PB134" s="38">
        <f t="shared" si="444"/>
        <v>0</v>
      </c>
      <c r="PC134" s="39">
        <v>0</v>
      </c>
      <c r="PD134" s="22"/>
      <c r="PE134" s="40">
        <f t="shared" ref="PE134:PE197" si="571">PD134*40.918</f>
        <v>0</v>
      </c>
      <c r="PF134" s="36">
        <f t="shared" ref="PF134:PF197" si="572">PA134/2.47105*759</f>
        <v>0</v>
      </c>
      <c r="PG134" s="22">
        <v>10033</v>
      </c>
      <c r="PH134" s="22">
        <v>10018</v>
      </c>
      <c r="PI134" s="38">
        <f t="shared" si="445"/>
        <v>0.14302642662364548</v>
      </c>
      <c r="PJ134" s="39">
        <v>8.8832102216011177E-2</v>
      </c>
      <c r="PK134" s="22">
        <v>88992</v>
      </c>
      <c r="PL134" s="41">
        <f t="shared" ref="PL134:PL197" si="573">PK134*40.918</f>
        <v>3641374.656</v>
      </c>
      <c r="PM134" s="36">
        <f t="shared" ref="PM134:PM197" si="574">PH134/2.47105*202</f>
        <v>818937.69854919973</v>
      </c>
      <c r="PN134" s="22">
        <v>10959</v>
      </c>
      <c r="PO134" s="22">
        <v>10959</v>
      </c>
      <c r="PP134" s="38">
        <f t="shared" si="446"/>
        <v>0.15646103108090745</v>
      </c>
      <c r="PQ134" s="39">
        <v>0.53598412263892692</v>
      </c>
      <c r="PR134" s="22">
        <v>587385</v>
      </c>
      <c r="PS134" s="41">
        <f t="shared" ref="PS134:PS197" si="575">PR134*40.918</f>
        <v>24034619.43</v>
      </c>
      <c r="PT134" s="36">
        <f t="shared" ref="PT134:PT197" si="576">PO134/2.47105*324</f>
        <v>1436926.003116084</v>
      </c>
      <c r="PU134" s="22">
        <v>18998</v>
      </c>
      <c r="PV134" s="22">
        <v>18998</v>
      </c>
      <c r="PW134" s="38">
        <f t="shared" si="447"/>
        <v>0.27123338520623047</v>
      </c>
      <c r="PX134" s="39">
        <v>0.28243078218759871</v>
      </c>
      <c r="PY134" s="22">
        <v>536562</v>
      </c>
      <c r="PZ134" s="36">
        <f t="shared" ref="PZ134:PZ197" si="577">PU134/2.47105*377</f>
        <v>2898462.5968717751</v>
      </c>
      <c r="QA134" s="22">
        <v>3954</v>
      </c>
      <c r="QB134" s="22">
        <v>3954</v>
      </c>
      <c r="QC134" s="39">
        <v>3.7330526049570056</v>
      </c>
      <c r="QD134" s="22">
        <v>1476049</v>
      </c>
      <c r="QE134" s="22">
        <f t="shared" ref="QE134:QE197" si="578">QD134*0.00161111111111111</f>
        <v>2378.0789444444426</v>
      </c>
      <c r="QF134" s="22"/>
      <c r="QG134" s="22"/>
      <c r="QH134" s="22"/>
      <c r="QI134" s="38">
        <f t="shared" si="448"/>
        <v>0</v>
      </c>
      <c r="QJ134" s="39">
        <v>0</v>
      </c>
      <c r="QK134" s="22"/>
      <c r="QL134" s="42">
        <f t="shared" ref="QL134:QL197" si="579">QJ134*249.12</f>
        <v>0</v>
      </c>
      <c r="QM134" s="22">
        <f t="shared" si="449"/>
        <v>15132</v>
      </c>
      <c r="QN134" s="22">
        <v>5257</v>
      </c>
      <c r="QO134" s="22">
        <v>5257</v>
      </c>
      <c r="QP134" s="38">
        <f t="shared" si="450"/>
        <v>7.5053895464214843E-2</v>
      </c>
      <c r="QQ134" s="39">
        <v>0.13024538710291039</v>
      </c>
      <c r="QR134" s="22">
        <v>68470</v>
      </c>
      <c r="QS134" s="36">
        <f t="shared" ref="QS134:QS197" si="580">QN134/2.47105*581</f>
        <v>1236040.1448776836</v>
      </c>
      <c r="QT134" s="22">
        <v>9875</v>
      </c>
      <c r="QU134" s="22">
        <v>9875</v>
      </c>
      <c r="QV134" s="38">
        <f t="shared" si="451"/>
        <v>0.14098482360835488</v>
      </c>
      <c r="QW134" s="39">
        <v>0.16</v>
      </c>
      <c r="QX134" s="22">
        <v>158000</v>
      </c>
      <c r="QY134" s="36">
        <f t="shared" ref="QY134:QY197" si="581">QU134/2.47105*581</f>
        <v>2321836.8709657839</v>
      </c>
      <c r="QZ134" s="22"/>
      <c r="RA134" s="22"/>
      <c r="RB134" s="38">
        <f t="shared" si="452"/>
        <v>0</v>
      </c>
      <c r="RC134" s="39">
        <v>0</v>
      </c>
      <c r="RD134" s="22"/>
      <c r="RE134" s="36">
        <f t="shared" ref="RE134:RE197" si="582">RA134/2.47105*267</f>
        <v>0</v>
      </c>
      <c r="RF134" s="10">
        <f t="shared" si="453"/>
        <v>70058</v>
      </c>
      <c r="RG134" s="10">
        <f t="shared" si="454"/>
        <v>70043</v>
      </c>
      <c r="RH134" s="17">
        <f t="shared" si="455"/>
        <v>9.0085953546757414E-2</v>
      </c>
      <c r="RI134" s="17">
        <f t="shared" si="456"/>
        <v>2.0581714723088475E-3</v>
      </c>
      <c r="RJ134" s="17">
        <f t="shared" si="457"/>
        <v>7.8686170877935224E-2</v>
      </c>
      <c r="RK134" s="17">
        <f t="shared" si="458"/>
        <v>0</v>
      </c>
      <c r="RL134" s="17">
        <f t="shared" si="459"/>
        <v>0.1519546491655854</v>
      </c>
      <c r="RM134" s="17">
        <f t="shared" si="460"/>
        <v>0.30651186356994409</v>
      </c>
      <c r="RN134" s="17">
        <f t="shared" si="461"/>
        <v>0.13071100819538464</v>
      </c>
      <c r="RO134" s="17">
        <f t="shared" si="462"/>
        <v>0.24553380367689243</v>
      </c>
      <c r="RP134" s="17">
        <f t="shared" si="463"/>
        <v>0</v>
      </c>
      <c r="RQ134" s="17">
        <f t="shared" si="464"/>
        <v>0</v>
      </c>
      <c r="RR134" s="36">
        <f t="shared" si="465"/>
        <v>9456281.9302110448</v>
      </c>
      <c r="RS134" s="36">
        <f t="shared" si="466"/>
        <v>68.218774971403548</v>
      </c>
      <c r="RT134" s="10">
        <f t="shared" si="467"/>
        <v>15</v>
      </c>
      <c r="RU134" s="17">
        <f t="shared" si="468"/>
        <v>2.1410831025721544E-4</v>
      </c>
      <c r="RV134" s="37">
        <f t="shared" si="469"/>
        <v>1.978603442861629</v>
      </c>
      <c r="RW134" s="36">
        <f t="shared" si="470"/>
        <v>0.50529877287778557</v>
      </c>
      <c r="RX134" s="85">
        <v>-1.4265129999999999</v>
      </c>
      <c r="RY134" s="93">
        <v>141</v>
      </c>
      <c r="RZ134" s="43" t="b">
        <v>0</v>
      </c>
      <c r="SA134" s="18" t="b">
        <v>0</v>
      </c>
      <c r="SB134" s="18" t="b">
        <v>0</v>
      </c>
      <c r="SC134" s="18" t="b">
        <v>0</v>
      </c>
      <c r="SD134" s="18" t="b">
        <v>0</v>
      </c>
      <c r="SE134" s="32" t="b">
        <v>0</v>
      </c>
      <c r="SF134" s="43" t="b">
        <v>0</v>
      </c>
      <c r="SG134" s="18" t="b">
        <v>0</v>
      </c>
      <c r="SH134" s="18"/>
      <c r="SI134" s="18"/>
      <c r="SJ134" s="18"/>
      <c r="SK134" s="18"/>
      <c r="SL134" s="18"/>
      <c r="SM134" s="18"/>
      <c r="SN134" s="18"/>
      <c r="SO134" s="18"/>
      <c r="SP134" s="18"/>
      <c r="SQ134" s="17">
        <f t="shared" ref="SQ134:SQ197" si="583">SJ134/(SUM($SJ$6:$SJ$335))</f>
        <v>0</v>
      </c>
      <c r="SR134" s="17">
        <f t="shared" ref="SR134:SR197" si="584">SH134/(SUM($SH$6:$SH$335))</f>
        <v>0</v>
      </c>
      <c r="SS134" s="17">
        <f t="shared" ref="SS134:SS197" si="585">SI134/(SUM($SI$6:$SI$335))</f>
        <v>0</v>
      </c>
      <c r="ST134" s="17">
        <f t="shared" ref="ST134:ST197" si="586">SM134/(SUM($SM$6:$SM$335))</f>
        <v>0</v>
      </c>
      <c r="SU134" s="17">
        <f t="shared" ref="SU134:SU197" si="587">SP134/(SUM($SP$6:$SP$335))</f>
        <v>0</v>
      </c>
      <c r="SV134" s="17">
        <f t="shared" si="439"/>
        <v>0</v>
      </c>
      <c r="SW134" s="17">
        <f t="shared" ref="SW134:SW197" si="588">SI134/(MAX($SI$6:$SI$335))</f>
        <v>0</v>
      </c>
      <c r="SX134" s="17">
        <f t="shared" ref="SX134:SX197" si="589">SH134/(MAX($SH$6:$SH$335))</f>
        <v>0</v>
      </c>
      <c r="SY134" s="17">
        <f t="shared" ref="SY134:SY197" si="590">SM134/(MAX($SM$6:$SM$335))</f>
        <v>0</v>
      </c>
      <c r="SZ134" s="17">
        <f t="shared" ref="SZ134:SZ197" si="591">(SR134+SS134+ST134+SU134)/4</f>
        <v>0</v>
      </c>
      <c r="TA134" s="17">
        <f t="shared" ref="TA134:TA197" si="592">(SW134+SX134+SY134+SV134)/4</f>
        <v>0</v>
      </c>
      <c r="TB134" s="24">
        <f t="shared" ref="TB134:TB197" si="593">IF(TA134=0,620,1/TA134)</f>
        <v>620</v>
      </c>
      <c r="TC134" s="69">
        <f t="shared" ref="TC134:TC197" si="594">TB134/(MAX($TB$6:$TB$335))</f>
        <v>1</v>
      </c>
      <c r="TD134" s="17">
        <f t="shared" si="398"/>
        <v>2.6014568158168575E-6</v>
      </c>
      <c r="TE134" s="95"/>
      <c r="TF134" s="71"/>
      <c r="TG134" s="71"/>
      <c r="TH134" s="71">
        <v>2</v>
      </c>
      <c r="TI134" s="71"/>
      <c r="TJ134" s="71"/>
      <c r="TK134" s="71">
        <v>20</v>
      </c>
      <c r="TL134" s="71"/>
      <c r="TM134" s="71">
        <v>1</v>
      </c>
      <c r="TN134" s="71"/>
      <c r="TO134" s="71"/>
      <c r="TP134" s="71"/>
      <c r="TQ134" s="71"/>
      <c r="TR134" s="72"/>
      <c r="TS134" s="72"/>
      <c r="TT134" s="72"/>
      <c r="TU134" s="72"/>
      <c r="TV134" s="72">
        <v>2</v>
      </c>
      <c r="TW134" s="72"/>
      <c r="TX134" s="72"/>
      <c r="TY134" s="72"/>
      <c r="TZ134" s="72">
        <v>6</v>
      </c>
      <c r="UA134" s="72"/>
      <c r="UB134" s="72">
        <v>31</v>
      </c>
      <c r="UC134" s="72"/>
      <c r="UD134" s="72"/>
      <c r="UE134" s="72"/>
      <c r="UF134" s="72"/>
      <c r="UG134" s="72"/>
      <c r="UH134" s="72"/>
      <c r="UI134" s="72"/>
      <c r="UJ134" s="73">
        <v>3</v>
      </c>
      <c r="UK134" s="73"/>
      <c r="UL134" s="73"/>
      <c r="UM134" s="73"/>
      <c r="UN134" s="73">
        <v>4</v>
      </c>
      <c r="UO134" s="73"/>
      <c r="UP134" s="73"/>
      <c r="UQ134" s="73"/>
      <c r="UR134" s="73">
        <v>7</v>
      </c>
      <c r="US134" s="73">
        <v>54</v>
      </c>
      <c r="UT134" s="73"/>
      <c r="UU134" s="73"/>
      <c r="UV134" s="73"/>
      <c r="UW134" s="73"/>
      <c r="UX134" s="73"/>
      <c r="UY134" s="73">
        <v>1</v>
      </c>
      <c r="UZ134" s="73"/>
      <c r="VA134" s="73"/>
      <c r="VB134" s="73">
        <v>15</v>
      </c>
      <c r="VC134" s="73"/>
      <c r="VD134" s="73"/>
      <c r="VE134" s="73"/>
      <c r="VF134" s="73">
        <v>6</v>
      </c>
      <c r="VG134" s="73"/>
      <c r="VH134" s="73"/>
      <c r="VI134" s="73"/>
      <c r="VJ134" s="73">
        <v>7</v>
      </c>
      <c r="VK134" s="73">
        <v>58</v>
      </c>
      <c r="VL134" s="73"/>
      <c r="VM134" s="73"/>
      <c r="VN134" s="73"/>
      <c r="VO134" s="73"/>
      <c r="VP134" s="73">
        <v>1</v>
      </c>
      <c r="VQ134" s="73"/>
      <c r="VR134" s="73"/>
      <c r="VS134" s="73">
        <v>9</v>
      </c>
      <c r="VT134" s="73"/>
      <c r="VU134" s="73"/>
      <c r="VV134" s="73"/>
      <c r="VW134" s="73">
        <v>5</v>
      </c>
      <c r="VX134" s="73"/>
      <c r="VY134" s="73"/>
      <c r="VZ134" s="73"/>
      <c r="WA134" s="73">
        <v>8</v>
      </c>
      <c r="WB134" s="73">
        <v>1</v>
      </c>
      <c r="WC134" s="73">
        <v>97</v>
      </c>
      <c r="WD134" s="73"/>
      <c r="WE134" s="73"/>
      <c r="WF134" s="73"/>
      <c r="WG134" s="73"/>
      <c r="WH134" s="73"/>
      <c r="WI134" s="73"/>
      <c r="WJ134" s="73">
        <v>2</v>
      </c>
      <c r="WK134" s="73"/>
      <c r="WL134" s="73"/>
      <c r="WM134" s="73"/>
      <c r="WN134" s="73"/>
      <c r="WO134" s="22">
        <f t="shared" ref="WO134:WO197" si="595">TE134+TR134+VB134+UJ134+VS134</f>
        <v>27</v>
      </c>
      <c r="WP134" s="22">
        <f t="shared" ref="WP134:WP197" si="596">TS134+UK134+VC134</f>
        <v>0</v>
      </c>
      <c r="WQ134" s="22">
        <f t="shared" ref="WQ134:WQ197" si="597">TF134+TT134+UL134+VD134+VU134</f>
        <v>0</v>
      </c>
      <c r="WR134" s="22">
        <f t="shared" ref="WR134:WR197" si="598">TG134+TU134+UM134+VE134+VV134</f>
        <v>0</v>
      </c>
      <c r="WS134" s="22">
        <f t="shared" ref="WS134:WS197" si="599">TV134+UN134+VF134+TH134+VW134</f>
        <v>19</v>
      </c>
      <c r="WT134" s="22">
        <f t="shared" ref="WT134:WT197" si="600">TI134+TW134+UO134+VG134</f>
        <v>0</v>
      </c>
      <c r="WU134" s="22">
        <f t="shared" ref="WU134:WU197" si="601">TJ134+TX134+UP134+VH134+VY134</f>
        <v>0</v>
      </c>
      <c r="WV134" s="22">
        <f t="shared" ref="WV134:WV197" si="602">TY134+UQ134+VI134</f>
        <v>0</v>
      </c>
      <c r="WW134" s="22">
        <f t="shared" ref="WW134:WW197" si="603">TK134+TZ134+UR134+VJ134+WA134</f>
        <v>48</v>
      </c>
      <c r="WX134" s="22">
        <f t="shared" ref="WX134:WX197" si="604">TL134+UA134</f>
        <v>0</v>
      </c>
      <c r="WY134" s="22">
        <f t="shared" ref="WY134:WY197" si="605">TM134+UB134+US134+VK134+WB134+WC134</f>
        <v>242</v>
      </c>
      <c r="WZ134" s="22">
        <f t="shared" ref="WZ134:WZ197" si="606">UC134+UT134+VL134</f>
        <v>0</v>
      </c>
      <c r="XA134" s="22">
        <f t="shared" ref="XA134:XA197" si="607">UD134+UU134+VM134</f>
        <v>0</v>
      </c>
      <c r="XB134" s="22">
        <f t="shared" ref="XB134:XB197" si="608">TN134+UE134+UV134+VN134+WF134</f>
        <v>0</v>
      </c>
      <c r="XC134" s="22">
        <f t="shared" ref="XC134:XC197" si="609">UF134+UW134+VO134</f>
        <v>0</v>
      </c>
      <c r="XD134" s="22">
        <f t="shared" ref="XD134:XD197" si="610">UX134+WM134</f>
        <v>0</v>
      </c>
      <c r="XE134" s="22">
        <f t="shared" ref="XE134:XE197" si="611">TO134+UG134+UY134+VP134+WJ134+WL134</f>
        <v>4</v>
      </c>
      <c r="XF134" s="22">
        <f t="shared" ref="XF134:XF197" si="612">TP134+UH134+UZ134+VQ134+WK134</f>
        <v>0</v>
      </c>
      <c r="XG134" s="93">
        <f t="shared" ref="XG134:XG197" si="613">TQ134+UI134+VA134+VR134+WN134</f>
        <v>0</v>
      </c>
    </row>
    <row r="135" spans="1:631" ht="17.100000000000001" customHeight="1" x14ac:dyDescent="0.2">
      <c r="A135" s="101"/>
      <c r="B135" s="27" t="s">
        <v>331</v>
      </c>
      <c r="C135" s="535" t="s">
        <v>332</v>
      </c>
      <c r="D135" s="25" t="s">
        <v>368</v>
      </c>
      <c r="E135" s="535" t="s">
        <v>369</v>
      </c>
      <c r="F135" s="25" t="s">
        <v>370</v>
      </c>
      <c r="G135" s="535" t="s">
        <v>369</v>
      </c>
      <c r="H135" s="25">
        <v>66</v>
      </c>
      <c r="I135" s="28">
        <v>19</v>
      </c>
      <c r="J135" s="17">
        <f t="shared" si="478"/>
        <v>0.76352261790182863</v>
      </c>
      <c r="K135" s="17">
        <f t="shared" si="479"/>
        <v>0.42357234520372156</v>
      </c>
      <c r="L135" s="17">
        <f t="shared" si="480"/>
        <v>1</v>
      </c>
      <c r="M135" s="17">
        <f t="shared" si="481"/>
        <v>0.12882051554522483</v>
      </c>
      <c r="N135" s="17">
        <f t="shared" si="482"/>
        <v>0.34296665817641908</v>
      </c>
      <c r="O135" s="17">
        <f t="shared" si="483"/>
        <v>0.36316971446904073</v>
      </c>
      <c r="P135" s="17">
        <f t="shared" si="484"/>
        <v>0.80129432373512188</v>
      </c>
      <c r="Q135" s="17">
        <f t="shared" si="485"/>
        <v>0.63368870622448048</v>
      </c>
      <c r="R135" s="69">
        <f t="shared" si="486"/>
        <v>0.90263901979264849</v>
      </c>
      <c r="S135" s="422">
        <f t="shared" si="487"/>
        <v>0.59551932233872062</v>
      </c>
      <c r="T135" s="17">
        <f t="shared" ref="T135:T198" si="614">1-S135</f>
        <v>0.40448067766127938</v>
      </c>
      <c r="U135" s="10">
        <f t="shared" si="488"/>
        <v>111675.49717956859</v>
      </c>
      <c r="V135" s="32">
        <v>6</v>
      </c>
      <c r="W135" s="550">
        <f t="shared" si="489"/>
        <v>0</v>
      </c>
      <c r="X135" s="550">
        <f t="shared" si="490"/>
        <v>0.48440821122760952</v>
      </c>
      <c r="Y135" s="550">
        <f t="shared" si="491"/>
        <v>0.51559178877239042</v>
      </c>
      <c r="Z135" s="551">
        <f t="shared" si="492"/>
        <v>142352.83051290191</v>
      </c>
      <c r="AA135" s="426">
        <f t="shared" si="493"/>
        <v>0.3176721140472879</v>
      </c>
      <c r="AB135" s="59">
        <f t="shared" si="494"/>
        <v>0.93045421809422091</v>
      </c>
      <c r="AC135" s="59">
        <f t="shared" si="495"/>
        <v>0.13854220377836726</v>
      </c>
      <c r="AD135" s="59">
        <f t="shared" si="496"/>
        <v>0.34296665817641908</v>
      </c>
      <c r="AE135" s="59">
        <f t="shared" si="497"/>
        <v>0.36631129377551952</v>
      </c>
      <c r="AF135" s="59">
        <f t="shared" si="498"/>
        <v>0.24786653833814565</v>
      </c>
      <c r="AG135" s="59">
        <f t="shared" si="499"/>
        <v>0.73543471286493423</v>
      </c>
      <c r="AH135" s="59">
        <f t="shared" si="500"/>
        <v>0.36316971446904073</v>
      </c>
      <c r="AI135" s="59">
        <f t="shared" si="501"/>
        <v>0.70445941610522944</v>
      </c>
      <c r="AJ135" s="59">
        <f t="shared" si="502"/>
        <v>0.82258581969842792</v>
      </c>
      <c r="AK135" s="59">
        <f t="shared" si="503"/>
        <v>0.19870567626487809</v>
      </c>
      <c r="AL135" s="35">
        <f t="shared" si="504"/>
        <v>1</v>
      </c>
      <c r="AM135" s="27">
        <v>276096</v>
      </c>
      <c r="AN135" s="25">
        <v>124100</v>
      </c>
      <c r="AO135" s="25">
        <v>151996</v>
      </c>
      <c r="AP135" s="17">
        <f t="shared" si="505"/>
        <v>5.3625188067191448E-3</v>
      </c>
      <c r="AQ135" s="63">
        <v>81.646885444353799</v>
      </c>
      <c r="AR135" s="58">
        <v>988.437933853</v>
      </c>
      <c r="AS135" s="24">
        <f t="shared" si="506"/>
        <v>279.32558084224723</v>
      </c>
      <c r="AT135" s="17">
        <f t="shared" si="471"/>
        <v>0.24122838240847652</v>
      </c>
      <c r="AU135" s="25">
        <v>267917</v>
      </c>
      <c r="AV135" s="25">
        <v>117613</v>
      </c>
      <c r="AW135" s="25">
        <v>150304</v>
      </c>
      <c r="AX135" s="25">
        <v>8179</v>
      </c>
      <c r="AY135" s="25">
        <v>6487</v>
      </c>
      <c r="AZ135" s="25">
        <v>1692</v>
      </c>
      <c r="BA135" s="25">
        <v>87708</v>
      </c>
      <c r="BB135" s="25">
        <v>40016</v>
      </c>
      <c r="BC135" s="25">
        <v>47692</v>
      </c>
      <c r="BD135" s="63">
        <v>83.905057451983552</v>
      </c>
      <c r="BE135" s="25">
        <v>188388</v>
      </c>
      <c r="BF135" s="25">
        <v>84084</v>
      </c>
      <c r="BG135" s="25">
        <v>104304</v>
      </c>
      <c r="BH135" s="63">
        <v>80.614358030372756</v>
      </c>
      <c r="BI135" s="17">
        <v>0.3176721140472879</v>
      </c>
      <c r="BJ135" s="25">
        <v>68272</v>
      </c>
      <c r="BK135" s="25">
        <v>186377</v>
      </c>
      <c r="BL135" s="25">
        <v>21447</v>
      </c>
      <c r="BM135" s="17">
        <v>0.48138450559886681</v>
      </c>
      <c r="BN135" s="10">
        <f t="shared" si="507"/>
        <v>143187.66354217526</v>
      </c>
      <c r="BO135" s="29">
        <v>0.36631129377551952</v>
      </c>
      <c r="BP135" s="30">
        <f t="shared" si="508"/>
        <v>0.63368870622448048</v>
      </c>
      <c r="BQ135" s="31">
        <v>11.50732118233473</v>
      </c>
      <c r="BR135" s="25">
        <v>207824</v>
      </c>
      <c r="BS135" s="25">
        <v>72892</v>
      </c>
      <c r="BT135" s="25">
        <v>114199</v>
      </c>
      <c r="BU135" s="25">
        <v>15772</v>
      </c>
      <c r="BV135" s="25">
        <v>2711</v>
      </c>
      <c r="BW135" s="18">
        <v>2250</v>
      </c>
      <c r="BX135" s="25">
        <v>62340</v>
      </c>
      <c r="BY135" s="25">
        <v>45081</v>
      </c>
      <c r="BZ135" s="25">
        <v>17259</v>
      </c>
      <c r="CA135" s="59">
        <v>0.27685274302213669</v>
      </c>
      <c r="CB135" s="25">
        <v>267917</v>
      </c>
      <c r="CC135" s="25">
        <v>8179</v>
      </c>
      <c r="CD135" s="17">
        <f t="shared" si="509"/>
        <v>3.0528111318057459E-2</v>
      </c>
      <c r="CE135" s="25">
        <v>3248</v>
      </c>
      <c r="CF135" s="25">
        <v>7944</v>
      </c>
      <c r="CG135" s="25">
        <v>12374</v>
      </c>
      <c r="CH135" s="25">
        <v>13474</v>
      </c>
      <c r="CI135" s="25">
        <v>10446</v>
      </c>
      <c r="CJ135" s="25">
        <v>6927</v>
      </c>
      <c r="CK135" s="25">
        <v>3901</v>
      </c>
      <c r="CL135" s="25">
        <v>2273</v>
      </c>
      <c r="CM135" s="25">
        <v>1753</v>
      </c>
      <c r="CN135" s="26">
        <v>4.2976740455566249</v>
      </c>
      <c r="CO135" s="27">
        <v>62340</v>
      </c>
      <c r="CP135" s="34">
        <f t="shared" si="510"/>
        <v>4.4288739172281035</v>
      </c>
      <c r="CQ135" s="25">
        <v>510</v>
      </c>
      <c r="CR135" s="25">
        <v>3221</v>
      </c>
      <c r="CS135" s="25">
        <v>1850</v>
      </c>
      <c r="CT135" s="25">
        <v>14401</v>
      </c>
      <c r="CU135" s="25">
        <v>40723</v>
      </c>
      <c r="CV135" s="25">
        <v>1125</v>
      </c>
      <c r="CW135" s="18">
        <v>264</v>
      </c>
      <c r="CX135" s="18">
        <v>246</v>
      </c>
      <c r="CY135" s="25">
        <v>62340</v>
      </c>
      <c r="CZ135" s="25">
        <v>56658</v>
      </c>
      <c r="DA135" s="25">
        <v>2269</v>
      </c>
      <c r="DB135" s="25">
        <v>2115</v>
      </c>
      <c r="DC135" s="18">
        <v>822</v>
      </c>
      <c r="DD135" s="18">
        <v>217</v>
      </c>
      <c r="DE135" s="18">
        <v>259</v>
      </c>
      <c r="DF135" s="25">
        <v>62340</v>
      </c>
      <c r="DG135" s="25">
        <v>4530</v>
      </c>
      <c r="DH135" s="25">
        <v>10824</v>
      </c>
      <c r="DI135" s="18">
        <v>98</v>
      </c>
      <c r="DJ135" s="25">
        <v>44810</v>
      </c>
      <c r="DK135" s="18">
        <v>914</v>
      </c>
      <c r="DL135" s="25">
        <v>1164</v>
      </c>
      <c r="DM135" s="25">
        <f t="shared" si="511"/>
        <v>65986.487295476414</v>
      </c>
      <c r="DN135" s="17">
        <f t="shared" si="512"/>
        <v>0.71880012832852103</v>
      </c>
      <c r="DO135" s="17">
        <f t="shared" si="513"/>
        <v>1.4661533525826114E-2</v>
      </c>
      <c r="DP135" s="23">
        <f t="shared" si="514"/>
        <v>0.24786653833814565</v>
      </c>
      <c r="DQ135" s="23">
        <f t="shared" si="515"/>
        <v>0.75213346166185435</v>
      </c>
      <c r="DR135" s="25">
        <v>62340</v>
      </c>
      <c r="DS135" s="18">
        <v>754</v>
      </c>
      <c r="DT135" s="25">
        <v>52157</v>
      </c>
      <c r="DU135" s="18">
        <v>49</v>
      </c>
      <c r="DV135" s="25">
        <v>3457</v>
      </c>
      <c r="DW135" s="18">
        <v>63</v>
      </c>
      <c r="DX135" s="25">
        <v>5444</v>
      </c>
      <c r="DY135" s="18">
        <v>416</v>
      </c>
      <c r="DZ135" s="17">
        <f t="shared" si="516"/>
        <v>0.90498877125441124</v>
      </c>
      <c r="EA135" s="17">
        <f t="shared" si="517"/>
        <v>9.5011228745588761E-2</v>
      </c>
      <c r="EB135" s="25">
        <v>62340</v>
      </c>
      <c r="EC135" s="25">
        <v>7113</v>
      </c>
      <c r="ED135" s="25">
        <v>38734</v>
      </c>
      <c r="EE135" s="25">
        <v>5725</v>
      </c>
      <c r="EF135" s="17">
        <f t="shared" si="518"/>
        <v>9.1835097850497274E-2</v>
      </c>
      <c r="EG135" s="25">
        <v>10349</v>
      </c>
      <c r="EH135" s="18">
        <v>419</v>
      </c>
      <c r="EI135" s="17">
        <f t="shared" si="519"/>
        <v>0.73543471286493423</v>
      </c>
      <c r="EJ135" s="17">
        <f t="shared" si="520"/>
        <v>0.16600898299647096</v>
      </c>
      <c r="EK135" s="69">
        <f t="shared" si="521"/>
        <v>0.42357234520372156</v>
      </c>
      <c r="EL135" s="27">
        <v>201335</v>
      </c>
      <c r="EM135" s="25">
        <v>187333</v>
      </c>
      <c r="EN135" s="25">
        <v>14002</v>
      </c>
      <c r="EO135" s="59">
        <v>0.93045421809422091</v>
      </c>
      <c r="EP135" s="25">
        <v>84625</v>
      </c>
      <c r="EQ135" s="25">
        <v>81986</v>
      </c>
      <c r="ER135" s="25">
        <v>2639</v>
      </c>
      <c r="ES135" s="59">
        <v>0.96881536189069417</v>
      </c>
      <c r="ET135" s="25">
        <v>116710</v>
      </c>
      <c r="EU135" s="25">
        <v>105347</v>
      </c>
      <c r="EV135" s="25">
        <v>11363</v>
      </c>
      <c r="EW135" s="59">
        <v>0.90263901979264849</v>
      </c>
      <c r="EX135" s="25">
        <v>62479</v>
      </c>
      <c r="EY135" s="25">
        <v>59200</v>
      </c>
      <c r="EZ135" s="25">
        <v>3279</v>
      </c>
      <c r="FA135" s="59">
        <v>0.94751836617103347</v>
      </c>
      <c r="FB135" s="25">
        <v>138856</v>
      </c>
      <c r="FC135" s="25">
        <v>128133</v>
      </c>
      <c r="FD135" s="25">
        <v>10723</v>
      </c>
      <c r="FE135" s="59">
        <v>0.9227761133836494</v>
      </c>
      <c r="FF135" s="25">
        <v>112444</v>
      </c>
      <c r="FG135" s="25">
        <v>40796</v>
      </c>
      <c r="FH135" s="25">
        <v>64907</v>
      </c>
      <c r="FI135" s="25">
        <v>6741</v>
      </c>
      <c r="FJ135" s="23">
        <f t="shared" si="522"/>
        <v>5.9949841698979045E-2</v>
      </c>
      <c r="FK135" s="23">
        <f t="shared" si="523"/>
        <v>0.57723844758279674</v>
      </c>
      <c r="FL135" s="36">
        <f t="shared" si="524"/>
        <v>6.0519210799584631</v>
      </c>
      <c r="FM135" s="25">
        <v>51659</v>
      </c>
      <c r="FN135" s="25">
        <v>19878</v>
      </c>
      <c r="FO135" s="17">
        <f t="shared" si="525"/>
        <v>0.38479258212508954</v>
      </c>
      <c r="FP135" s="25">
        <v>28650</v>
      </c>
      <c r="FQ135" s="17">
        <f t="shared" si="526"/>
        <v>0.55459842428231287</v>
      </c>
      <c r="FR135" s="25">
        <v>3131</v>
      </c>
      <c r="FS135" s="17">
        <f t="shared" si="527"/>
        <v>6.060899359259761E-2</v>
      </c>
      <c r="FT135" s="25">
        <v>60785</v>
      </c>
      <c r="FU135" s="25">
        <v>20918</v>
      </c>
      <c r="FV135" s="25">
        <v>36257</v>
      </c>
      <c r="FW135" s="17">
        <f t="shared" si="528"/>
        <v>5.9389652052315535E-2</v>
      </c>
      <c r="FX135" s="17">
        <f t="shared" si="529"/>
        <v>0.59647939458748045</v>
      </c>
      <c r="FY135" s="25">
        <v>3610</v>
      </c>
      <c r="FZ135" s="25">
        <v>160969</v>
      </c>
      <c r="GA135" s="25">
        <v>22301</v>
      </c>
      <c r="GB135" s="25">
        <v>83461</v>
      </c>
      <c r="GC135" s="25">
        <v>25606</v>
      </c>
      <c r="GD135" s="25">
        <v>12926</v>
      </c>
      <c r="GE135" s="18">
        <v>559</v>
      </c>
      <c r="GF135" s="25">
        <v>13593</v>
      </c>
      <c r="GG135" s="18">
        <v>464</v>
      </c>
      <c r="GH135" s="18">
        <v>174</v>
      </c>
      <c r="GI135" s="18">
        <v>1885</v>
      </c>
      <c r="GJ135" s="10">
        <f t="shared" si="530"/>
        <v>22301</v>
      </c>
      <c r="GK135" s="10">
        <f t="shared" si="472"/>
        <v>138668</v>
      </c>
      <c r="GL135" s="10">
        <f t="shared" si="473"/>
        <v>55207</v>
      </c>
      <c r="GM135" s="10">
        <f t="shared" si="531"/>
        <v>105762</v>
      </c>
      <c r="GN135" s="10">
        <f t="shared" si="474"/>
        <v>29601</v>
      </c>
      <c r="GO135" s="17">
        <f t="shared" si="532"/>
        <v>0.13854220377836726</v>
      </c>
      <c r="GP135" s="17">
        <f t="shared" si="475"/>
        <v>0.86145779622163277</v>
      </c>
      <c r="GQ135" s="17">
        <f t="shared" si="476"/>
        <v>0.34296665817641908</v>
      </c>
      <c r="GR135" s="17">
        <f t="shared" si="477"/>
        <v>0.18389255073958341</v>
      </c>
      <c r="GS135" s="17">
        <f t="shared" si="533"/>
        <v>0.6022122271990259</v>
      </c>
      <c r="GT135" s="25">
        <v>68061</v>
      </c>
      <c r="GU135" s="25">
        <v>7081</v>
      </c>
      <c r="GV135" s="25">
        <v>32423</v>
      </c>
      <c r="GW135" s="25">
        <v>13742</v>
      </c>
      <c r="GX135" s="25">
        <v>7342</v>
      </c>
      <c r="GY135" s="18">
        <v>372</v>
      </c>
      <c r="GZ135" s="25">
        <v>5837</v>
      </c>
      <c r="HA135" s="18">
        <v>143</v>
      </c>
      <c r="HB135" s="18">
        <v>106</v>
      </c>
      <c r="HC135" s="18">
        <v>1015</v>
      </c>
      <c r="HD135" s="23">
        <f t="shared" si="534"/>
        <v>0.10403902381687016</v>
      </c>
      <c r="HE135" s="23">
        <f t="shared" si="535"/>
        <v>0.89596097618312986</v>
      </c>
      <c r="HF135" s="23">
        <f t="shared" si="536"/>
        <v>0.41957949486490059</v>
      </c>
      <c r="HG135" s="23">
        <f t="shared" si="537"/>
        <v>0.21767238212779713</v>
      </c>
      <c r="HH135" s="25">
        <v>92908</v>
      </c>
      <c r="HI135" s="25">
        <v>15220</v>
      </c>
      <c r="HJ135" s="25">
        <v>51038</v>
      </c>
      <c r="HK135" s="25">
        <v>11864</v>
      </c>
      <c r="HL135" s="25">
        <v>5584</v>
      </c>
      <c r="HM135" s="18">
        <v>187</v>
      </c>
      <c r="HN135" s="25">
        <v>7756</v>
      </c>
      <c r="HO135" s="18">
        <v>321</v>
      </c>
      <c r="HP135" s="18">
        <v>68</v>
      </c>
      <c r="HQ135" s="18">
        <v>870</v>
      </c>
      <c r="HR135" s="23">
        <f t="shared" si="538"/>
        <v>0.16381797046540664</v>
      </c>
      <c r="HS135" s="23">
        <f t="shared" si="539"/>
        <v>0.83618202953459331</v>
      </c>
      <c r="HT135" s="80">
        <f t="shared" si="540"/>
        <v>0.28684289835105697</v>
      </c>
      <c r="HU135" s="27">
        <v>233481</v>
      </c>
      <c r="HV135" s="25">
        <v>5423</v>
      </c>
      <c r="HW135" s="25">
        <v>51689</v>
      </c>
      <c r="HX135" s="25">
        <v>7854</v>
      </c>
      <c r="HY135" s="25">
        <v>50022</v>
      </c>
      <c r="HZ135" s="25">
        <v>24776</v>
      </c>
      <c r="IA135" s="25">
        <v>5114</v>
      </c>
      <c r="IB135" s="18">
        <v>792</v>
      </c>
      <c r="IC135" s="25">
        <v>30559</v>
      </c>
      <c r="ID135" s="25">
        <v>31971</v>
      </c>
      <c r="IE135" s="25">
        <v>16186</v>
      </c>
      <c r="IF135" s="18">
        <v>1966</v>
      </c>
      <c r="IG135" s="25">
        <v>7129</v>
      </c>
      <c r="IH135" s="17">
        <f t="shared" si="541"/>
        <v>0.24304761415275761</v>
      </c>
      <c r="II135" s="17">
        <f t="shared" si="542"/>
        <v>0.10611570106346983</v>
      </c>
      <c r="IJ135" s="30">
        <f t="shared" si="543"/>
        <v>9.4236761381982568</v>
      </c>
      <c r="IK135" s="17">
        <f t="shared" ref="IK135:IK198" si="615">IJ135/(MAX($IJ$6:$IJ$335))</f>
        <v>0.12882051554522483</v>
      </c>
      <c r="IL135" s="25">
        <v>102492</v>
      </c>
      <c r="IM135" s="25">
        <v>2360</v>
      </c>
      <c r="IN135" s="25">
        <v>25830</v>
      </c>
      <c r="IO135" s="25">
        <v>5487</v>
      </c>
      <c r="IP135" s="25">
        <v>26662</v>
      </c>
      <c r="IQ135" s="25">
        <v>9310</v>
      </c>
      <c r="IR135" s="25">
        <v>3039</v>
      </c>
      <c r="IS135" s="18">
        <v>472</v>
      </c>
      <c r="IT135" s="25">
        <v>14942</v>
      </c>
      <c r="IU135" s="25">
        <v>2268</v>
      </c>
      <c r="IV135" s="25">
        <v>6305</v>
      </c>
      <c r="IW135" s="18">
        <v>994</v>
      </c>
      <c r="IX135" s="25">
        <v>4823</v>
      </c>
      <c r="IY135" s="17">
        <f t="shared" si="544"/>
        <v>0.70920657222027084</v>
      </c>
      <c r="IZ135" s="25">
        <v>130989</v>
      </c>
      <c r="JA135" s="25">
        <v>3063</v>
      </c>
      <c r="JB135" s="25">
        <v>25859</v>
      </c>
      <c r="JC135" s="25">
        <v>2367</v>
      </c>
      <c r="JD135" s="25">
        <v>23360</v>
      </c>
      <c r="JE135" s="25">
        <v>15466</v>
      </c>
      <c r="JF135" s="25">
        <v>2075</v>
      </c>
      <c r="JG135" s="18">
        <v>320</v>
      </c>
      <c r="JH135" s="25">
        <v>15617</v>
      </c>
      <c r="JI135" s="25">
        <v>29703</v>
      </c>
      <c r="JJ135" s="25">
        <v>9881</v>
      </c>
      <c r="JK135" s="18">
        <v>972</v>
      </c>
      <c r="JL135" s="25">
        <v>2306</v>
      </c>
      <c r="JM135" s="80">
        <f t="shared" si="545"/>
        <v>0.55111497912038421</v>
      </c>
      <c r="JN135" s="27">
        <v>233481</v>
      </c>
      <c r="JO135" s="25">
        <v>181586</v>
      </c>
      <c r="JP135" s="18">
        <v>80</v>
      </c>
      <c r="JQ135" s="18">
        <v>614</v>
      </c>
      <c r="JR135" s="25">
        <v>2038</v>
      </c>
      <c r="JS135" s="18">
        <v>1537</v>
      </c>
      <c r="JT135" s="18">
        <v>1148</v>
      </c>
      <c r="JU135" s="18">
        <v>21</v>
      </c>
      <c r="JV135" s="18">
        <v>63</v>
      </c>
      <c r="JW135" s="25">
        <v>46394</v>
      </c>
      <c r="JX135" s="17">
        <f t="shared" si="546"/>
        <v>0.19870567626487809</v>
      </c>
      <c r="JY135" s="17">
        <f t="shared" si="547"/>
        <v>0.80129432373512188</v>
      </c>
      <c r="JZ135" s="25">
        <v>74438</v>
      </c>
      <c r="KA135" s="25">
        <v>57962</v>
      </c>
      <c r="KB135" s="18">
        <v>58</v>
      </c>
      <c r="KC135" s="18">
        <v>122</v>
      </c>
      <c r="KD135" s="25">
        <v>398</v>
      </c>
      <c r="KE135" s="18">
        <v>742</v>
      </c>
      <c r="KF135" s="18">
        <v>687</v>
      </c>
      <c r="KG135" s="18">
        <v>19</v>
      </c>
      <c r="KH135" s="18">
        <v>29</v>
      </c>
      <c r="KI135" s="25">
        <v>14421</v>
      </c>
      <c r="KJ135" s="17">
        <f t="shared" si="548"/>
        <v>0.19373169617668395</v>
      </c>
      <c r="KK135" s="25">
        <v>159043</v>
      </c>
      <c r="KL135" s="25">
        <v>123624</v>
      </c>
      <c r="KM135" s="18">
        <v>22</v>
      </c>
      <c r="KN135" s="18">
        <v>492</v>
      </c>
      <c r="KO135" s="25">
        <v>1640</v>
      </c>
      <c r="KP135" s="18">
        <v>795</v>
      </c>
      <c r="KQ135" s="18">
        <v>461</v>
      </c>
      <c r="KR135" s="18">
        <v>2</v>
      </c>
      <c r="KS135" s="18">
        <v>34</v>
      </c>
      <c r="KT135" s="25">
        <v>31973</v>
      </c>
      <c r="KU135" s="69">
        <f t="shared" si="440"/>
        <v>0.20103368271473751</v>
      </c>
      <c r="KV135" s="27">
        <v>276096</v>
      </c>
      <c r="KW135" s="25">
        <v>257885</v>
      </c>
      <c r="KX135" s="25">
        <v>18211</v>
      </c>
      <c r="KY135" s="59">
        <v>6.5958941817338898E-2</v>
      </c>
      <c r="KZ135" s="25">
        <v>11802</v>
      </c>
      <c r="LA135" s="25">
        <v>4588</v>
      </c>
      <c r="LB135" s="25">
        <v>6997</v>
      </c>
      <c r="LC135" s="25">
        <v>5668</v>
      </c>
      <c r="LD135" s="25">
        <v>124100</v>
      </c>
      <c r="LE135" s="25">
        <v>116376</v>
      </c>
      <c r="LF135" s="25">
        <v>7724</v>
      </c>
      <c r="LG135" s="59">
        <v>6.2240128928283643E-2</v>
      </c>
      <c r="LH135" s="25">
        <v>151996</v>
      </c>
      <c r="LI135" s="25">
        <v>141509</v>
      </c>
      <c r="LJ135" s="25">
        <v>10487</v>
      </c>
      <c r="LK135" s="35">
        <v>6.8995236716755698E-2</v>
      </c>
      <c r="LL135" s="27">
        <v>62340</v>
      </c>
      <c r="LM135" s="25">
        <v>1912</v>
      </c>
      <c r="LN135" s="25">
        <v>42004</v>
      </c>
      <c r="LO135" s="25">
        <v>1502</v>
      </c>
      <c r="LP135" s="18">
        <v>337</v>
      </c>
      <c r="LQ135" s="18">
        <v>275</v>
      </c>
      <c r="LR135" s="25">
        <v>16310</v>
      </c>
      <c r="LS135" s="23">
        <f t="shared" si="549"/>
        <v>0.26162977221687522</v>
      </c>
      <c r="LT135" s="23">
        <f t="shared" si="550"/>
        <v>0.73837022778312478</v>
      </c>
      <c r="LU135" s="17">
        <f t="shared" si="551"/>
        <v>0.70445941610522944</v>
      </c>
      <c r="LV135" s="25">
        <v>62340</v>
      </c>
      <c r="LW135" s="25">
        <v>1477</v>
      </c>
      <c r="LX135" s="25">
        <v>32203</v>
      </c>
      <c r="LY135" s="25">
        <v>14473</v>
      </c>
      <c r="LZ135" s="18">
        <v>726</v>
      </c>
      <c r="MA135" s="25">
        <v>2364</v>
      </c>
      <c r="MB135" s="25">
        <v>3920</v>
      </c>
      <c r="MC135" s="18">
        <v>652</v>
      </c>
      <c r="MD135" s="25">
        <v>3127</v>
      </c>
      <c r="ME135" s="25">
        <v>1109</v>
      </c>
      <c r="MF135" s="25">
        <v>2289</v>
      </c>
      <c r="MG135" s="17">
        <f t="shared" si="552"/>
        <v>0.11126082771896054</v>
      </c>
      <c r="MH135" s="17">
        <f t="shared" si="553"/>
        <v>0.82258581969842792</v>
      </c>
      <c r="MI135" s="25">
        <v>62340</v>
      </c>
      <c r="MJ135" s="25">
        <v>1639</v>
      </c>
      <c r="MK135" s="25">
        <v>42341</v>
      </c>
      <c r="ML135" s="25">
        <v>11501</v>
      </c>
      <c r="MM135" s="25">
        <v>1005</v>
      </c>
      <c r="MN135" s="25">
        <v>1182</v>
      </c>
      <c r="MO135" s="25">
        <v>1892</v>
      </c>
      <c r="MP135" s="18">
        <v>46</v>
      </c>
      <c r="MQ135" s="18">
        <v>57</v>
      </c>
      <c r="MR135" s="18">
        <v>71</v>
      </c>
      <c r="MS135" s="25">
        <v>2606</v>
      </c>
      <c r="MT135" s="17">
        <f t="shared" si="554"/>
        <v>0.89162656400384988</v>
      </c>
      <c r="MU135" s="69">
        <f t="shared" si="555"/>
        <v>0.76352261790182863</v>
      </c>
      <c r="MV135" s="27">
        <v>62340</v>
      </c>
      <c r="MW135" s="25">
        <v>22640</v>
      </c>
      <c r="MX135" s="18">
        <v>406</v>
      </c>
      <c r="MY135" s="25">
        <v>7364</v>
      </c>
      <c r="MZ135" s="25">
        <v>13566</v>
      </c>
      <c r="NA135" s="25">
        <v>9923</v>
      </c>
      <c r="NB135" s="18">
        <v>212</v>
      </c>
      <c r="NC135" s="25">
        <v>5901</v>
      </c>
      <c r="ND135" s="25">
        <v>2328</v>
      </c>
      <c r="NE135" s="17">
        <f t="shared" si="556"/>
        <v>0.36316971446904073</v>
      </c>
      <c r="NF135" s="10">
        <f t="shared" si="557"/>
        <v>97299.340391401987</v>
      </c>
      <c r="NG135" s="17">
        <f t="shared" si="558"/>
        <v>0.61700352903432787</v>
      </c>
      <c r="NH135" s="25">
        <v>62340</v>
      </c>
      <c r="NI135" s="25">
        <v>13079</v>
      </c>
      <c r="NJ135" s="18">
        <v>13</v>
      </c>
      <c r="NK135" s="18">
        <v>44</v>
      </c>
      <c r="NL135" s="18">
        <v>21</v>
      </c>
      <c r="NM135" s="25">
        <v>45717</v>
      </c>
      <c r="NN135" s="25">
        <v>2719</v>
      </c>
      <c r="NO135" s="18">
        <v>159</v>
      </c>
      <c r="NP135" s="18">
        <v>182</v>
      </c>
      <c r="NQ135" s="32">
        <v>406</v>
      </c>
      <c r="NR135" s="27">
        <v>62340</v>
      </c>
      <c r="NS135" s="37">
        <f t="shared" si="559"/>
        <v>1.2818094321462945</v>
      </c>
      <c r="NT135" s="37">
        <f t="shared" si="560"/>
        <v>0.34587912767641421</v>
      </c>
      <c r="NU135" s="37">
        <f t="shared" si="561"/>
        <v>0.78014716924463134</v>
      </c>
      <c r="NV135" s="17">
        <f t="shared" si="562"/>
        <v>0.15841763946906287</v>
      </c>
      <c r="NW135" s="10">
        <f t="shared" si="563"/>
        <v>34968</v>
      </c>
      <c r="NX135" s="17">
        <f t="shared" si="564"/>
        <v>0.56092396535129929</v>
      </c>
      <c r="NY135" s="19">
        <f t="shared" si="565"/>
        <v>0.63017895438735605</v>
      </c>
      <c r="NZ135" s="25">
        <v>26801</v>
      </c>
      <c r="OA135" s="25">
        <v>27372</v>
      </c>
      <c r="OB135" s="25">
        <v>2714</v>
      </c>
      <c r="OC135" s="25">
        <v>20665</v>
      </c>
      <c r="OD135" s="25">
        <v>1081</v>
      </c>
      <c r="OE135" s="25">
        <v>1275</v>
      </c>
      <c r="OF135" s="17">
        <f t="shared" si="566"/>
        <v>0.33148861084376002</v>
      </c>
      <c r="OG135" s="17">
        <f t="shared" si="567"/>
        <v>0.42991658646134101</v>
      </c>
      <c r="OH135" s="17">
        <f t="shared" si="568"/>
        <v>0.43907603464870065</v>
      </c>
      <c r="OI135" s="69">
        <f t="shared" si="569"/>
        <v>2.045235803657363E-2</v>
      </c>
      <c r="OJ135" s="27">
        <v>62340</v>
      </c>
      <c r="OK135" s="25">
        <v>1181</v>
      </c>
      <c r="OL135" s="25">
        <v>34215</v>
      </c>
      <c r="OM135" s="25">
        <v>33089</v>
      </c>
      <c r="ON135" s="25">
        <v>1449</v>
      </c>
      <c r="OO135" s="25">
        <v>1914</v>
      </c>
      <c r="OP135" s="18">
        <v>466</v>
      </c>
      <c r="OQ135" s="25">
        <v>18287</v>
      </c>
      <c r="OR135" s="69">
        <f t="shared" si="570"/>
        <v>0.59850818094321467</v>
      </c>
      <c r="OS135" s="85">
        <v>5047</v>
      </c>
      <c r="OT135" s="22">
        <v>5022</v>
      </c>
      <c r="OU135" s="38">
        <f t="shared" si="441"/>
        <v>4.8826017208691848E-2</v>
      </c>
      <c r="OV135" s="39">
        <v>0.88412982875348467</v>
      </c>
      <c r="OW135" s="22">
        <v>444010</v>
      </c>
      <c r="OX135" s="36">
        <f t="shared" si="442"/>
        <v>18168001.18</v>
      </c>
      <c r="OY135" s="36">
        <f t="shared" si="443"/>
        <v>340262.503068736</v>
      </c>
      <c r="OZ135" s="22">
        <v>13022</v>
      </c>
      <c r="PA135" s="22">
        <v>13019</v>
      </c>
      <c r="PB135" s="38">
        <f t="shared" si="444"/>
        <v>0.12657624811628021</v>
      </c>
      <c r="PC135" s="39">
        <v>0.75153621629925493</v>
      </c>
      <c r="PD135" s="22">
        <v>978425</v>
      </c>
      <c r="PE135" s="40">
        <f t="shared" si="571"/>
        <v>40035194.149999999</v>
      </c>
      <c r="PF135" s="36">
        <f t="shared" si="572"/>
        <v>3998875.3768640864</v>
      </c>
      <c r="PG135" s="22">
        <v>24279</v>
      </c>
      <c r="PH135" s="22">
        <v>24180</v>
      </c>
      <c r="PI135" s="38">
        <f t="shared" si="445"/>
        <v>0.2350882310048126</v>
      </c>
      <c r="PJ135" s="39">
        <v>5.5169975186104218E-2</v>
      </c>
      <c r="PK135" s="22">
        <v>133401</v>
      </c>
      <c r="PL135" s="41">
        <f t="shared" si="573"/>
        <v>5458502.1179999998</v>
      </c>
      <c r="PM135" s="36">
        <f t="shared" si="574"/>
        <v>1976633.4149450639</v>
      </c>
      <c r="PN135" s="22">
        <v>23209</v>
      </c>
      <c r="PO135" s="22">
        <v>23209</v>
      </c>
      <c r="PP135" s="38">
        <f t="shared" si="446"/>
        <v>0.22564775655048369</v>
      </c>
      <c r="PQ135" s="39">
        <v>0.50991641173682623</v>
      </c>
      <c r="PR135" s="22">
        <v>1183465</v>
      </c>
      <c r="PS135" s="41">
        <f t="shared" si="575"/>
        <v>48425020.869999997</v>
      </c>
      <c r="PT135" s="36">
        <f t="shared" si="576"/>
        <v>3043125.7967260885</v>
      </c>
      <c r="PU135" s="22">
        <v>2757</v>
      </c>
      <c r="PV135" s="22">
        <v>2757</v>
      </c>
      <c r="PW135" s="38">
        <f t="shared" si="447"/>
        <v>2.680472509843955E-2</v>
      </c>
      <c r="PX135" s="39">
        <v>0.20485310119695321</v>
      </c>
      <c r="PY135" s="22">
        <v>56478</v>
      </c>
      <c r="PZ135" s="36">
        <f t="shared" si="577"/>
        <v>420626.45434127189</v>
      </c>
      <c r="QA135" s="22">
        <v>8974</v>
      </c>
      <c r="QB135" s="22">
        <v>8974</v>
      </c>
      <c r="QC135" s="39">
        <v>4.4003053264987741</v>
      </c>
      <c r="QD135" s="22">
        <v>3948834</v>
      </c>
      <c r="QE135" s="22">
        <f t="shared" si="578"/>
        <v>6362.0103333333291</v>
      </c>
      <c r="QF135" s="22"/>
      <c r="QG135" s="22"/>
      <c r="QH135" s="22"/>
      <c r="QI135" s="38">
        <f t="shared" si="448"/>
        <v>0</v>
      </c>
      <c r="QJ135" s="39">
        <v>0</v>
      </c>
      <c r="QK135" s="22"/>
      <c r="QL135" s="42">
        <f t="shared" si="579"/>
        <v>0</v>
      </c>
      <c r="QM135" s="22">
        <f t="shared" si="449"/>
        <v>25694</v>
      </c>
      <c r="QN135" s="22">
        <v>4254</v>
      </c>
      <c r="QO135" s="22">
        <v>4254</v>
      </c>
      <c r="QP135" s="38">
        <f t="shared" si="450"/>
        <v>4.135919498322882E-2</v>
      </c>
      <c r="QQ135" s="39">
        <v>8.8500235072872593E-2</v>
      </c>
      <c r="QR135" s="22">
        <v>37648</v>
      </c>
      <c r="QS135" s="36">
        <f t="shared" si="580"/>
        <v>1000212.0556038931</v>
      </c>
      <c r="QT135" s="22">
        <v>21044</v>
      </c>
      <c r="QU135" s="22">
        <v>21044</v>
      </c>
      <c r="QV135" s="38">
        <f t="shared" si="451"/>
        <v>0.20459870691750523</v>
      </c>
      <c r="QW135" s="39">
        <v>0.1275</v>
      </c>
      <c r="QX135" s="22">
        <v>268311</v>
      </c>
      <c r="QY135" s="36">
        <f t="shared" si="581"/>
        <v>4947922.543048501</v>
      </c>
      <c r="QZ135" s="22">
        <v>396</v>
      </c>
      <c r="RA135" s="22">
        <v>396</v>
      </c>
      <c r="RB135" s="38">
        <f t="shared" si="452"/>
        <v>3.8500802100043751E-3</v>
      </c>
      <c r="RC135" s="39">
        <v>0.09</v>
      </c>
      <c r="RD135" s="22">
        <v>3564</v>
      </c>
      <c r="RE135" s="36">
        <f t="shared" si="582"/>
        <v>42788.288379433849</v>
      </c>
      <c r="RF135" s="10">
        <f t="shared" si="453"/>
        <v>102982</v>
      </c>
      <c r="RG135" s="10">
        <f t="shared" si="454"/>
        <v>102855</v>
      </c>
      <c r="RH135" s="17">
        <f t="shared" si="455"/>
        <v>0.13228717719189262</v>
      </c>
      <c r="RI135" s="17">
        <f t="shared" si="456"/>
        <v>3.0223323784578974E-3</v>
      </c>
      <c r="RJ135" s="17">
        <f t="shared" si="457"/>
        <v>2.1575958836347459E-2</v>
      </c>
      <c r="RK135" s="17">
        <f t="shared" si="458"/>
        <v>0.25356767126783208</v>
      </c>
      <c r="RL135" s="17">
        <f t="shared" si="459"/>
        <v>0.19296383331055902</v>
      </c>
      <c r="RM135" s="17">
        <f t="shared" si="460"/>
        <v>2.6671816560735619E-2</v>
      </c>
      <c r="RN135" s="17">
        <f t="shared" si="461"/>
        <v>6.3423192225705277E-2</v>
      </c>
      <c r="RO135" s="17">
        <f t="shared" si="462"/>
        <v>0.31374651085983585</v>
      </c>
      <c r="RP135" s="17">
        <f t="shared" si="463"/>
        <v>2.7131944908015179E-3</v>
      </c>
      <c r="RQ135" s="17">
        <f t="shared" si="464"/>
        <v>0</v>
      </c>
      <c r="RR135" s="36">
        <f t="shared" si="465"/>
        <v>15770446.432977075</v>
      </c>
      <c r="RS135" s="36">
        <f t="shared" si="466"/>
        <v>57.119431042018263</v>
      </c>
      <c r="RT135" s="10">
        <f t="shared" si="467"/>
        <v>127</v>
      </c>
      <c r="RU135" s="17">
        <f t="shared" si="468"/>
        <v>1.2332252238255229E-3</v>
      </c>
      <c r="RV135" s="37">
        <f t="shared" si="469"/>
        <v>2.6810122157270202</v>
      </c>
      <c r="RW135" s="36">
        <f t="shared" si="470"/>
        <v>0.37253346662030595</v>
      </c>
      <c r="RX135" s="85">
        <v>-0.93593440000000006</v>
      </c>
      <c r="RY135" s="93">
        <v>173</v>
      </c>
      <c r="RZ135" s="43" t="b">
        <v>0</v>
      </c>
      <c r="SA135" s="18" t="b">
        <v>0</v>
      </c>
      <c r="SB135" s="18" t="b">
        <v>0</v>
      </c>
      <c r="SC135" s="18" t="b">
        <v>0</v>
      </c>
      <c r="SD135" s="18" t="b">
        <v>0</v>
      </c>
      <c r="SE135" s="32" t="b">
        <v>1</v>
      </c>
      <c r="SF135" s="43" t="b">
        <v>0</v>
      </c>
      <c r="SG135" s="18" t="b">
        <v>1</v>
      </c>
      <c r="SH135" s="18">
        <v>0</v>
      </c>
      <c r="SI135" s="18"/>
      <c r="SJ135" s="22">
        <v>5</v>
      </c>
      <c r="SK135" s="22"/>
      <c r="SL135" s="22">
        <v>5</v>
      </c>
      <c r="SM135" s="22">
        <v>0</v>
      </c>
      <c r="SN135" s="18"/>
      <c r="SO135" s="18"/>
      <c r="SP135" s="18"/>
      <c r="SQ135" s="17">
        <f t="shared" si="583"/>
        <v>2.0661157024793389E-2</v>
      </c>
      <c r="SR135" s="17">
        <f t="shared" si="584"/>
        <v>0</v>
      </c>
      <c r="SS135" s="17">
        <f t="shared" si="585"/>
        <v>0</v>
      </c>
      <c r="ST135" s="17">
        <f t="shared" si="586"/>
        <v>0</v>
      </c>
      <c r="SU135" s="17">
        <f t="shared" si="587"/>
        <v>0</v>
      </c>
      <c r="SV135" s="17">
        <f t="shared" si="439"/>
        <v>0</v>
      </c>
      <c r="SW135" s="17">
        <f t="shared" si="588"/>
        <v>0</v>
      </c>
      <c r="SX135" s="17">
        <f t="shared" si="589"/>
        <v>0</v>
      </c>
      <c r="SY135" s="17">
        <f t="shared" si="590"/>
        <v>0</v>
      </c>
      <c r="SZ135" s="17">
        <f t="shared" si="591"/>
        <v>0</v>
      </c>
      <c r="TA135" s="17">
        <f t="shared" si="592"/>
        <v>0</v>
      </c>
      <c r="TB135" s="24">
        <f t="shared" si="593"/>
        <v>620</v>
      </c>
      <c r="TC135" s="69">
        <f t="shared" si="594"/>
        <v>1</v>
      </c>
      <c r="TD135" s="17">
        <f t="shared" ref="TD135:TD198" si="616">1/TB135/(MAX($TB$6:$TB$335))</f>
        <v>2.6014568158168575E-6</v>
      </c>
      <c r="TE135" s="95">
        <v>1</v>
      </c>
      <c r="TF135" s="71"/>
      <c r="TG135" s="71"/>
      <c r="TH135" s="71">
        <v>2</v>
      </c>
      <c r="TI135" s="71"/>
      <c r="TJ135" s="71"/>
      <c r="TK135" s="71">
        <v>382</v>
      </c>
      <c r="TL135" s="71"/>
      <c r="TM135" s="71">
        <v>1</v>
      </c>
      <c r="TN135" s="71"/>
      <c r="TO135" s="71">
        <v>1</v>
      </c>
      <c r="TP135" s="71"/>
      <c r="TQ135" s="71">
        <v>47</v>
      </c>
      <c r="TR135" s="72"/>
      <c r="TS135" s="72"/>
      <c r="TT135" s="72"/>
      <c r="TU135" s="72"/>
      <c r="TV135" s="72">
        <v>3</v>
      </c>
      <c r="TW135" s="72"/>
      <c r="TX135" s="72"/>
      <c r="TY135" s="72"/>
      <c r="TZ135" s="72">
        <v>584</v>
      </c>
      <c r="UA135" s="72"/>
      <c r="UB135" s="72">
        <v>93</v>
      </c>
      <c r="UC135" s="72"/>
      <c r="UD135" s="72"/>
      <c r="UE135" s="72">
        <v>2</v>
      </c>
      <c r="UF135" s="72"/>
      <c r="UG135" s="72">
        <v>2</v>
      </c>
      <c r="UH135" s="72"/>
      <c r="UI135" s="72">
        <v>54</v>
      </c>
      <c r="UJ135" s="73">
        <v>29</v>
      </c>
      <c r="UK135" s="73"/>
      <c r="UL135" s="73"/>
      <c r="UM135" s="73"/>
      <c r="UN135" s="73">
        <v>5</v>
      </c>
      <c r="UO135" s="73"/>
      <c r="UP135" s="73"/>
      <c r="UQ135" s="73">
        <v>93</v>
      </c>
      <c r="UR135" s="73">
        <v>586</v>
      </c>
      <c r="US135" s="73">
        <v>103</v>
      </c>
      <c r="UT135" s="73"/>
      <c r="UU135" s="73"/>
      <c r="UV135" s="73">
        <v>2</v>
      </c>
      <c r="UW135" s="73"/>
      <c r="UX135" s="73"/>
      <c r="UY135" s="73">
        <v>2</v>
      </c>
      <c r="UZ135" s="73"/>
      <c r="VA135" s="73">
        <v>57</v>
      </c>
      <c r="VB135" s="73">
        <v>90</v>
      </c>
      <c r="VC135" s="73"/>
      <c r="VD135" s="73"/>
      <c r="VE135" s="73"/>
      <c r="VF135" s="73">
        <v>4</v>
      </c>
      <c r="VG135" s="73">
        <v>8</v>
      </c>
      <c r="VH135" s="73">
        <v>1</v>
      </c>
      <c r="VI135" s="73">
        <v>83</v>
      </c>
      <c r="VJ135" s="73">
        <v>675</v>
      </c>
      <c r="VK135" s="73">
        <v>109</v>
      </c>
      <c r="VL135" s="73"/>
      <c r="VM135" s="73"/>
      <c r="VN135" s="73">
        <v>166</v>
      </c>
      <c r="VO135" s="73"/>
      <c r="VP135" s="73">
        <v>2</v>
      </c>
      <c r="VQ135" s="73"/>
      <c r="VR135" s="73">
        <v>209</v>
      </c>
      <c r="VS135" s="73">
        <v>62</v>
      </c>
      <c r="VT135" s="73"/>
      <c r="VU135" s="73"/>
      <c r="VV135" s="73"/>
      <c r="VW135" s="73">
        <v>6</v>
      </c>
      <c r="VX135" s="73">
        <v>1</v>
      </c>
      <c r="VY135" s="73">
        <v>1</v>
      </c>
      <c r="VZ135" s="73">
        <v>83</v>
      </c>
      <c r="WA135" s="73">
        <v>108</v>
      </c>
      <c r="WB135" s="73"/>
      <c r="WC135" s="73">
        <v>214</v>
      </c>
      <c r="WD135" s="73"/>
      <c r="WE135" s="73"/>
      <c r="WF135" s="73">
        <v>85</v>
      </c>
      <c r="WG135" s="73"/>
      <c r="WH135" s="73"/>
      <c r="WI135" s="73"/>
      <c r="WJ135" s="73">
        <v>3</v>
      </c>
      <c r="WK135" s="73"/>
      <c r="WL135" s="73"/>
      <c r="WM135" s="73"/>
      <c r="WN135" s="73">
        <v>141</v>
      </c>
      <c r="WO135" s="22">
        <f t="shared" si="595"/>
        <v>182</v>
      </c>
      <c r="WP135" s="22">
        <f t="shared" si="596"/>
        <v>0</v>
      </c>
      <c r="WQ135" s="22">
        <f t="shared" si="597"/>
        <v>0</v>
      </c>
      <c r="WR135" s="22">
        <f t="shared" si="598"/>
        <v>0</v>
      </c>
      <c r="WS135" s="22">
        <f t="shared" si="599"/>
        <v>20</v>
      </c>
      <c r="WT135" s="22">
        <f t="shared" si="600"/>
        <v>8</v>
      </c>
      <c r="WU135" s="22">
        <f t="shared" si="601"/>
        <v>2</v>
      </c>
      <c r="WV135" s="22">
        <f t="shared" si="602"/>
        <v>176</v>
      </c>
      <c r="WW135" s="22">
        <f t="shared" si="603"/>
        <v>2335</v>
      </c>
      <c r="WX135" s="22">
        <f t="shared" si="604"/>
        <v>0</v>
      </c>
      <c r="WY135" s="22">
        <f t="shared" si="605"/>
        <v>520</v>
      </c>
      <c r="WZ135" s="22">
        <f t="shared" si="606"/>
        <v>0</v>
      </c>
      <c r="XA135" s="22">
        <f t="shared" si="607"/>
        <v>0</v>
      </c>
      <c r="XB135" s="22">
        <f t="shared" si="608"/>
        <v>255</v>
      </c>
      <c r="XC135" s="22">
        <f t="shared" si="609"/>
        <v>0</v>
      </c>
      <c r="XD135" s="22">
        <f t="shared" si="610"/>
        <v>0</v>
      </c>
      <c r="XE135" s="22">
        <f t="shared" si="611"/>
        <v>10</v>
      </c>
      <c r="XF135" s="22">
        <f t="shared" si="612"/>
        <v>0</v>
      </c>
      <c r="XG135" s="93">
        <f t="shared" si="613"/>
        <v>508</v>
      </c>
    </row>
    <row r="136" spans="1:631" ht="17.100000000000001" customHeight="1" x14ac:dyDescent="0.2">
      <c r="A136" s="101"/>
      <c r="B136" s="27" t="s">
        <v>331</v>
      </c>
      <c r="C136" s="535" t="s">
        <v>332</v>
      </c>
      <c r="D136" s="25" t="s">
        <v>368</v>
      </c>
      <c r="E136" s="535" t="s">
        <v>369</v>
      </c>
      <c r="F136" s="25" t="s">
        <v>371</v>
      </c>
      <c r="G136" s="535" t="s">
        <v>372</v>
      </c>
      <c r="H136" s="25">
        <v>77</v>
      </c>
      <c r="I136" s="28">
        <v>6</v>
      </c>
      <c r="J136" s="17">
        <f t="shared" si="478"/>
        <v>0.6408168177806306</v>
      </c>
      <c r="K136" s="17">
        <f t="shared" si="479"/>
        <v>0.38518013319425498</v>
      </c>
      <c r="L136" s="17">
        <f t="shared" si="480"/>
        <v>1</v>
      </c>
      <c r="M136" s="17">
        <f t="shared" si="481"/>
        <v>0.14432339159147256</v>
      </c>
      <c r="N136" s="17">
        <f t="shared" si="482"/>
        <v>0.29203700945098232</v>
      </c>
      <c r="O136" s="17">
        <f t="shared" si="483"/>
        <v>0.20713311401749177</v>
      </c>
      <c r="P136" s="17">
        <f t="shared" si="484"/>
        <v>0.79781702741055249</v>
      </c>
      <c r="Q136" s="17">
        <f t="shared" si="485"/>
        <v>0.55648895835142254</v>
      </c>
      <c r="R136" s="69">
        <f t="shared" si="486"/>
        <v>0.90483684699168943</v>
      </c>
      <c r="S136" s="422">
        <f t="shared" si="487"/>
        <v>0.54762592208761074</v>
      </c>
      <c r="T136" s="17">
        <f t="shared" si="614"/>
        <v>0.45237407791238926</v>
      </c>
      <c r="U136" s="10">
        <f t="shared" si="488"/>
        <v>98003.224987095833</v>
      </c>
      <c r="V136" s="32">
        <v>5</v>
      </c>
      <c r="W136" s="550">
        <f t="shared" si="489"/>
        <v>0</v>
      </c>
      <c r="X136" s="550">
        <f t="shared" si="490"/>
        <v>0.43651481097649963</v>
      </c>
      <c r="Y136" s="550">
        <f t="shared" si="491"/>
        <v>0.56348518902350042</v>
      </c>
      <c r="Z136" s="551">
        <f t="shared" si="492"/>
        <v>122074.55832042918</v>
      </c>
      <c r="AA136" s="426">
        <f t="shared" si="493"/>
        <v>8.0907672565799796E-2</v>
      </c>
      <c r="AB136" s="59">
        <f t="shared" si="494"/>
        <v>0.932133642509553</v>
      </c>
      <c r="AC136" s="59">
        <f t="shared" si="495"/>
        <v>0.15834947117533144</v>
      </c>
      <c r="AD136" s="59">
        <f t="shared" si="496"/>
        <v>0.29203700945098232</v>
      </c>
      <c r="AE136" s="59">
        <f t="shared" si="497"/>
        <v>0.44351104164857746</v>
      </c>
      <c r="AF136" s="59">
        <f t="shared" si="498"/>
        <v>0.33643585011634436</v>
      </c>
      <c r="AG136" s="59">
        <f t="shared" si="499"/>
        <v>0.80175318944074458</v>
      </c>
      <c r="AH136" s="59">
        <f t="shared" si="500"/>
        <v>0.20713311401749177</v>
      </c>
      <c r="AI136" s="59">
        <f t="shared" si="501"/>
        <v>0.53075102302816335</v>
      </c>
      <c r="AJ136" s="59">
        <f t="shared" si="502"/>
        <v>0.75088261253309796</v>
      </c>
      <c r="AK136" s="59">
        <f t="shared" si="503"/>
        <v>0.20218297258944748</v>
      </c>
      <c r="AL136" s="35">
        <f t="shared" si="504"/>
        <v>1</v>
      </c>
      <c r="AM136" s="27">
        <v>216642</v>
      </c>
      <c r="AN136" s="25">
        <v>97161</v>
      </c>
      <c r="AO136" s="25">
        <v>119481</v>
      </c>
      <c r="AP136" s="17">
        <f t="shared" si="505"/>
        <v>4.2077639637127994E-3</v>
      </c>
      <c r="AQ136" s="63">
        <v>81.319205564064575</v>
      </c>
      <c r="AR136" s="58">
        <v>1352.3917786899999</v>
      </c>
      <c r="AS136" s="24">
        <f t="shared" si="506"/>
        <v>160.19174577491975</v>
      </c>
      <c r="AT136" s="17">
        <f t="shared" si="471"/>
        <v>0.13834320362622934</v>
      </c>
      <c r="AU136" s="25">
        <v>213483</v>
      </c>
      <c r="AV136" s="25">
        <v>94636</v>
      </c>
      <c r="AW136" s="25">
        <v>118847</v>
      </c>
      <c r="AX136" s="25">
        <v>3159</v>
      </c>
      <c r="AY136" s="25">
        <v>2525</v>
      </c>
      <c r="AZ136" s="18">
        <v>634</v>
      </c>
      <c r="BA136" s="25">
        <v>17528</v>
      </c>
      <c r="BB136" s="25">
        <v>8107</v>
      </c>
      <c r="BC136" s="25">
        <v>9421</v>
      </c>
      <c r="BD136" s="63">
        <v>86.052436047128751</v>
      </c>
      <c r="BE136" s="25">
        <v>199114</v>
      </c>
      <c r="BF136" s="25">
        <v>89054</v>
      </c>
      <c r="BG136" s="25">
        <v>110060</v>
      </c>
      <c r="BH136" s="63">
        <v>80.914046883518083</v>
      </c>
      <c r="BI136" s="17">
        <v>8.0907672565799796E-2</v>
      </c>
      <c r="BJ136" s="25">
        <v>61295</v>
      </c>
      <c r="BK136" s="25">
        <v>138204</v>
      </c>
      <c r="BL136" s="25">
        <v>17143</v>
      </c>
      <c r="BM136" s="17">
        <v>0.56755231397065198</v>
      </c>
      <c r="BN136" s="10">
        <f t="shared" si="507"/>
        <v>93686.331596770018</v>
      </c>
      <c r="BO136" s="29">
        <v>0.44351104164857746</v>
      </c>
      <c r="BP136" s="30">
        <f t="shared" si="508"/>
        <v>0.55648895835142254</v>
      </c>
      <c r="BQ136" s="31">
        <v>12.404127232207461</v>
      </c>
      <c r="BR136" s="25">
        <v>155347</v>
      </c>
      <c r="BS136" s="25">
        <v>53662</v>
      </c>
      <c r="BT136" s="25">
        <v>86143</v>
      </c>
      <c r="BU136" s="25">
        <v>12357</v>
      </c>
      <c r="BV136" s="25">
        <v>2030</v>
      </c>
      <c r="BW136" s="18">
        <v>1155</v>
      </c>
      <c r="BX136" s="25">
        <v>49852</v>
      </c>
      <c r="BY136" s="25">
        <v>36367</v>
      </c>
      <c r="BZ136" s="25">
        <v>13485</v>
      </c>
      <c r="CA136" s="59">
        <v>0.27050068201877558</v>
      </c>
      <c r="CB136" s="25">
        <v>213483</v>
      </c>
      <c r="CC136" s="25">
        <v>3159</v>
      </c>
      <c r="CD136" s="17">
        <f t="shared" si="509"/>
        <v>1.4797431177189752E-2</v>
      </c>
      <c r="CE136" s="25">
        <v>3301</v>
      </c>
      <c r="CF136" s="25">
        <v>6464</v>
      </c>
      <c r="CG136" s="25">
        <v>9109</v>
      </c>
      <c r="CH136" s="25">
        <v>10168</v>
      </c>
      <c r="CI136" s="25">
        <v>8409</v>
      </c>
      <c r="CJ136" s="25">
        <v>5720</v>
      </c>
      <c r="CK136" s="25">
        <v>3367</v>
      </c>
      <c r="CL136" s="25">
        <v>1921</v>
      </c>
      <c r="CM136" s="25">
        <v>1393</v>
      </c>
      <c r="CN136" s="26">
        <v>4.2823357137125893</v>
      </c>
      <c r="CO136" s="27">
        <v>49852</v>
      </c>
      <c r="CP136" s="34">
        <f t="shared" si="510"/>
        <v>4.345703281713873</v>
      </c>
      <c r="CQ136" s="25">
        <v>222</v>
      </c>
      <c r="CR136" s="25">
        <v>2380</v>
      </c>
      <c r="CS136" s="25">
        <v>2272</v>
      </c>
      <c r="CT136" s="25">
        <v>6685</v>
      </c>
      <c r="CU136" s="25">
        <v>34622</v>
      </c>
      <c r="CV136" s="25">
        <v>2910</v>
      </c>
      <c r="CW136" s="18">
        <v>381</v>
      </c>
      <c r="CX136" s="18">
        <v>380</v>
      </c>
      <c r="CY136" s="25">
        <v>49852</v>
      </c>
      <c r="CZ136" s="25">
        <v>48232</v>
      </c>
      <c r="DA136" s="18">
        <v>420</v>
      </c>
      <c r="DB136" s="18">
        <v>804</v>
      </c>
      <c r="DC136" s="18">
        <v>353</v>
      </c>
      <c r="DD136" s="18">
        <v>7</v>
      </c>
      <c r="DE136" s="18">
        <v>36</v>
      </c>
      <c r="DF136" s="25">
        <v>49852</v>
      </c>
      <c r="DG136" s="25">
        <v>14021</v>
      </c>
      <c r="DH136" s="25">
        <v>2675</v>
      </c>
      <c r="DI136" s="18">
        <v>76</v>
      </c>
      <c r="DJ136" s="25">
        <v>31394</v>
      </c>
      <c r="DK136" s="18">
        <v>179</v>
      </c>
      <c r="DL136" s="25">
        <v>1507</v>
      </c>
      <c r="DM136" s="25">
        <f t="shared" si="511"/>
        <v>71497.877076145392</v>
      </c>
      <c r="DN136" s="17">
        <f t="shared" si="512"/>
        <v>0.6297440423654016</v>
      </c>
      <c r="DO136" s="17">
        <f t="shared" si="513"/>
        <v>3.5906282596485598E-3</v>
      </c>
      <c r="DP136" s="23">
        <f t="shared" si="514"/>
        <v>0.33643585011634436</v>
      </c>
      <c r="DQ136" s="23">
        <f t="shared" si="515"/>
        <v>0.66356414988365564</v>
      </c>
      <c r="DR136" s="25">
        <v>49852</v>
      </c>
      <c r="DS136" s="25">
        <v>5556</v>
      </c>
      <c r="DT136" s="25">
        <v>38130</v>
      </c>
      <c r="DU136" s="18">
        <v>22</v>
      </c>
      <c r="DV136" s="18">
        <v>820</v>
      </c>
      <c r="DW136" s="18">
        <v>31</v>
      </c>
      <c r="DX136" s="25">
        <v>4405</v>
      </c>
      <c r="DY136" s="18">
        <v>888</v>
      </c>
      <c r="DZ136" s="17">
        <f t="shared" si="516"/>
        <v>0.89320388349514568</v>
      </c>
      <c r="EA136" s="17">
        <f t="shared" si="517"/>
        <v>0.10679611650485432</v>
      </c>
      <c r="EB136" s="25">
        <v>49852</v>
      </c>
      <c r="EC136" s="25">
        <v>16168</v>
      </c>
      <c r="ED136" s="25">
        <v>23801</v>
      </c>
      <c r="EE136" s="25">
        <v>3360</v>
      </c>
      <c r="EF136" s="17">
        <f t="shared" si="518"/>
        <v>6.739950252748135E-2</v>
      </c>
      <c r="EG136" s="25">
        <v>6089</v>
      </c>
      <c r="EH136" s="18">
        <v>434</v>
      </c>
      <c r="EI136" s="17">
        <f t="shared" si="519"/>
        <v>0.80175318944074458</v>
      </c>
      <c r="EJ136" s="17">
        <f t="shared" si="520"/>
        <v>0.12214153895530772</v>
      </c>
      <c r="EK136" s="69">
        <f t="shared" si="521"/>
        <v>0.38518013319425498</v>
      </c>
      <c r="EL136" s="27">
        <v>153095</v>
      </c>
      <c r="EM136" s="25">
        <v>142705</v>
      </c>
      <c r="EN136" s="25">
        <v>10390</v>
      </c>
      <c r="EO136" s="59">
        <v>0.932133642509553</v>
      </c>
      <c r="EP136" s="25">
        <v>64773</v>
      </c>
      <c r="EQ136" s="25">
        <v>62788</v>
      </c>
      <c r="ER136" s="25">
        <v>1985</v>
      </c>
      <c r="ES136" s="59">
        <v>0.96935451499853331</v>
      </c>
      <c r="ET136" s="25">
        <v>88322</v>
      </c>
      <c r="EU136" s="25">
        <v>79917</v>
      </c>
      <c r="EV136" s="25">
        <v>8405</v>
      </c>
      <c r="EW136" s="59">
        <v>0.90483684699168943</v>
      </c>
      <c r="EX136" s="25">
        <v>12810</v>
      </c>
      <c r="EY136" s="25">
        <v>12296</v>
      </c>
      <c r="EZ136" s="25">
        <v>514</v>
      </c>
      <c r="FA136" s="59">
        <v>0.95987509758001566</v>
      </c>
      <c r="FB136" s="25">
        <v>140285</v>
      </c>
      <c r="FC136" s="25">
        <v>130409</v>
      </c>
      <c r="FD136" s="25">
        <v>9876</v>
      </c>
      <c r="FE136" s="59">
        <v>0.92960045621413556</v>
      </c>
      <c r="FF136" s="25">
        <v>92464</v>
      </c>
      <c r="FG136" s="25">
        <v>43098</v>
      </c>
      <c r="FH136" s="25">
        <v>44510</v>
      </c>
      <c r="FI136" s="25">
        <v>4856</v>
      </c>
      <c r="FJ136" s="23">
        <f t="shared" si="522"/>
        <v>5.2517736632635405E-2</v>
      </c>
      <c r="FK136" s="23">
        <f t="shared" si="523"/>
        <v>0.48137653573282574</v>
      </c>
      <c r="FL136" s="36">
        <f t="shared" si="524"/>
        <v>8.8752059308072493</v>
      </c>
      <c r="FM136" s="25">
        <v>42424</v>
      </c>
      <c r="FN136" s="25">
        <v>20774</v>
      </c>
      <c r="FO136" s="17">
        <f t="shared" si="525"/>
        <v>0.48967565528945878</v>
      </c>
      <c r="FP136" s="25">
        <v>19116</v>
      </c>
      <c r="FQ136" s="17">
        <f t="shared" si="526"/>
        <v>0.45059400339430511</v>
      </c>
      <c r="FR136" s="25">
        <v>2534</v>
      </c>
      <c r="FS136" s="17">
        <f t="shared" si="527"/>
        <v>5.9730341316236092E-2</v>
      </c>
      <c r="FT136" s="25">
        <v>50040</v>
      </c>
      <c r="FU136" s="25">
        <v>22324</v>
      </c>
      <c r="FV136" s="25">
        <v>25394</v>
      </c>
      <c r="FW136" s="17">
        <f t="shared" si="528"/>
        <v>4.6402877697841724E-2</v>
      </c>
      <c r="FX136" s="17">
        <f t="shared" si="529"/>
        <v>0.50747402078337334</v>
      </c>
      <c r="FY136" s="25">
        <v>2322</v>
      </c>
      <c r="FZ136" s="25">
        <v>120834</v>
      </c>
      <c r="GA136" s="25">
        <v>19134</v>
      </c>
      <c r="GB136" s="25">
        <v>66412</v>
      </c>
      <c r="GC136" s="25">
        <v>17741</v>
      </c>
      <c r="GD136" s="25">
        <v>9138</v>
      </c>
      <c r="GE136" s="18">
        <v>260</v>
      </c>
      <c r="GF136" s="25">
        <v>7389</v>
      </c>
      <c r="GG136" s="18">
        <v>228</v>
      </c>
      <c r="GH136" s="18">
        <v>67</v>
      </c>
      <c r="GI136" s="18">
        <v>465</v>
      </c>
      <c r="GJ136" s="10">
        <f t="shared" si="530"/>
        <v>19134</v>
      </c>
      <c r="GK136" s="10">
        <f t="shared" si="472"/>
        <v>101700</v>
      </c>
      <c r="GL136" s="10">
        <f t="shared" si="473"/>
        <v>35288</v>
      </c>
      <c r="GM136" s="10">
        <f t="shared" si="531"/>
        <v>85546</v>
      </c>
      <c r="GN136" s="10">
        <f t="shared" si="474"/>
        <v>17547</v>
      </c>
      <c r="GO136" s="17">
        <f t="shared" si="532"/>
        <v>0.15834947117533144</v>
      </c>
      <c r="GP136" s="17">
        <f t="shared" si="475"/>
        <v>0.84165052882466851</v>
      </c>
      <c r="GQ136" s="17">
        <f t="shared" si="476"/>
        <v>0.29203700945098232</v>
      </c>
      <c r="GR136" s="17">
        <f t="shared" si="477"/>
        <v>0.14521575053379016</v>
      </c>
      <c r="GS136" s="17">
        <f t="shared" si="533"/>
        <v>0.56684376913782542</v>
      </c>
      <c r="GT136" s="25">
        <v>51151</v>
      </c>
      <c r="GU136" s="25">
        <v>6851</v>
      </c>
      <c r="GV136" s="25">
        <v>26052</v>
      </c>
      <c r="GW136" s="25">
        <v>9601</v>
      </c>
      <c r="GX136" s="25">
        <v>5036</v>
      </c>
      <c r="GY136" s="18">
        <v>186</v>
      </c>
      <c r="GZ136" s="25">
        <v>3117</v>
      </c>
      <c r="HA136" s="18">
        <v>73</v>
      </c>
      <c r="HB136" s="18">
        <v>43</v>
      </c>
      <c r="HC136" s="18">
        <v>192</v>
      </c>
      <c r="HD136" s="23">
        <f t="shared" si="534"/>
        <v>0.13393677542961038</v>
      </c>
      <c r="HE136" s="23">
        <f t="shared" si="535"/>
        <v>0.86606322457038964</v>
      </c>
      <c r="HF136" s="23">
        <f t="shared" si="536"/>
        <v>0.35674766866727925</v>
      </c>
      <c r="HG136" s="23">
        <f t="shared" si="537"/>
        <v>0.16904850345056793</v>
      </c>
      <c r="HH136" s="25">
        <v>69683</v>
      </c>
      <c r="HI136" s="25">
        <v>12283</v>
      </c>
      <c r="HJ136" s="25">
        <v>40360</v>
      </c>
      <c r="HK136" s="25">
        <v>8140</v>
      </c>
      <c r="HL136" s="25">
        <v>4102</v>
      </c>
      <c r="HM136" s="18">
        <v>74</v>
      </c>
      <c r="HN136" s="25">
        <v>4272</v>
      </c>
      <c r="HO136" s="18">
        <v>155</v>
      </c>
      <c r="HP136" s="18">
        <v>24</v>
      </c>
      <c r="HQ136" s="18">
        <v>273</v>
      </c>
      <c r="HR136" s="23">
        <f t="shared" si="538"/>
        <v>0.17626967840075772</v>
      </c>
      <c r="HS136" s="23">
        <f t="shared" si="539"/>
        <v>0.82373032159924231</v>
      </c>
      <c r="HT136" s="80">
        <f t="shared" si="540"/>
        <v>0.24453597003573324</v>
      </c>
      <c r="HU136" s="27">
        <v>178289</v>
      </c>
      <c r="HV136" s="25">
        <v>4775</v>
      </c>
      <c r="HW136" s="25">
        <v>24553</v>
      </c>
      <c r="HX136" s="18">
        <v>2567</v>
      </c>
      <c r="HY136" s="25">
        <v>39868</v>
      </c>
      <c r="HZ136" s="25">
        <v>16887</v>
      </c>
      <c r="IA136" s="25">
        <v>4427</v>
      </c>
      <c r="IB136" s="18">
        <v>508</v>
      </c>
      <c r="IC136" s="25">
        <v>28665</v>
      </c>
      <c r="ID136" s="25">
        <v>38016</v>
      </c>
      <c r="IE136" s="25">
        <v>11877</v>
      </c>
      <c r="IF136" s="18">
        <v>1477</v>
      </c>
      <c r="IG136" s="25">
        <v>4669</v>
      </c>
      <c r="IH136" s="17">
        <f t="shared" si="541"/>
        <v>0.30794384398364455</v>
      </c>
      <c r="II136" s="17">
        <f t="shared" si="542"/>
        <v>9.4717004414181474E-2</v>
      </c>
      <c r="IJ136" s="30">
        <f t="shared" si="543"/>
        <v>10.557766329128915</v>
      </c>
      <c r="IK136" s="17">
        <f t="shared" si="615"/>
        <v>0.14432339159147256</v>
      </c>
      <c r="IL136" s="25">
        <v>77791</v>
      </c>
      <c r="IM136" s="25">
        <v>1792</v>
      </c>
      <c r="IN136" s="25">
        <v>14139</v>
      </c>
      <c r="IO136" s="18">
        <v>1785</v>
      </c>
      <c r="IP136" s="25">
        <v>26646</v>
      </c>
      <c r="IQ136" s="25">
        <v>6636</v>
      </c>
      <c r="IR136" s="25">
        <v>2390</v>
      </c>
      <c r="IS136" s="18">
        <v>256</v>
      </c>
      <c r="IT136" s="25">
        <v>13815</v>
      </c>
      <c r="IU136" s="25">
        <v>1806</v>
      </c>
      <c r="IV136" s="25">
        <v>4766</v>
      </c>
      <c r="IW136" s="18">
        <v>754</v>
      </c>
      <c r="IX136" s="25">
        <v>3006</v>
      </c>
      <c r="IY136" s="17">
        <f t="shared" si="544"/>
        <v>0.68630047177694076</v>
      </c>
      <c r="IZ136" s="25">
        <v>100498</v>
      </c>
      <c r="JA136" s="25">
        <v>2983</v>
      </c>
      <c r="JB136" s="25">
        <v>10414</v>
      </c>
      <c r="JC136" s="18">
        <v>782</v>
      </c>
      <c r="JD136" s="25">
        <v>13222</v>
      </c>
      <c r="JE136" s="25">
        <v>10251</v>
      </c>
      <c r="JF136" s="25">
        <v>2037</v>
      </c>
      <c r="JG136" s="18">
        <v>252</v>
      </c>
      <c r="JH136" s="25">
        <v>14850</v>
      </c>
      <c r="JI136" s="25">
        <v>36210</v>
      </c>
      <c r="JJ136" s="25">
        <v>7111</v>
      </c>
      <c r="JK136" s="18">
        <v>723</v>
      </c>
      <c r="JL136" s="25">
        <v>1663</v>
      </c>
      <c r="JM136" s="80">
        <f t="shared" si="545"/>
        <v>0.39492328205536431</v>
      </c>
      <c r="JN136" s="27">
        <v>178289</v>
      </c>
      <c r="JO136" s="25">
        <v>138884</v>
      </c>
      <c r="JP136" s="18">
        <v>35</v>
      </c>
      <c r="JQ136" s="18">
        <v>399</v>
      </c>
      <c r="JR136" s="25">
        <v>1979</v>
      </c>
      <c r="JS136" s="18">
        <v>750</v>
      </c>
      <c r="JT136" s="18">
        <v>158</v>
      </c>
      <c r="JU136" s="18">
        <v>0</v>
      </c>
      <c r="JV136" s="18">
        <v>37</v>
      </c>
      <c r="JW136" s="25">
        <v>36047</v>
      </c>
      <c r="JX136" s="17">
        <f t="shared" si="546"/>
        <v>0.20218297258944748</v>
      </c>
      <c r="JY136" s="17">
        <f t="shared" si="547"/>
        <v>0.79781702741055249</v>
      </c>
      <c r="JZ136" s="25">
        <v>14886</v>
      </c>
      <c r="KA136" s="25">
        <v>12432</v>
      </c>
      <c r="KB136" s="18">
        <v>0</v>
      </c>
      <c r="KC136" s="18">
        <v>5</v>
      </c>
      <c r="KD136" s="25">
        <v>93</v>
      </c>
      <c r="KE136" s="18">
        <v>113</v>
      </c>
      <c r="KF136" s="18">
        <v>7</v>
      </c>
      <c r="KG136" s="18">
        <v>0</v>
      </c>
      <c r="KH136" s="18">
        <v>4</v>
      </c>
      <c r="KI136" s="25">
        <v>2232</v>
      </c>
      <c r="KJ136" s="17">
        <f t="shared" si="548"/>
        <v>0.14993954050785974</v>
      </c>
      <c r="KK136" s="25">
        <v>163403</v>
      </c>
      <c r="KL136" s="25">
        <v>126452</v>
      </c>
      <c r="KM136" s="18">
        <v>35</v>
      </c>
      <c r="KN136" s="18">
        <v>394</v>
      </c>
      <c r="KO136" s="25">
        <v>1886</v>
      </c>
      <c r="KP136" s="18">
        <v>637</v>
      </c>
      <c r="KQ136" s="18">
        <v>151</v>
      </c>
      <c r="KR136" s="18">
        <v>0</v>
      </c>
      <c r="KS136" s="18">
        <v>33</v>
      </c>
      <c r="KT136" s="25">
        <v>33815</v>
      </c>
      <c r="KU136" s="69">
        <f t="shared" si="440"/>
        <v>0.20694234499978581</v>
      </c>
      <c r="KV136" s="27">
        <v>216642</v>
      </c>
      <c r="KW136" s="25">
        <v>207148</v>
      </c>
      <c r="KX136" s="25">
        <v>9494</v>
      </c>
      <c r="KY136" s="59">
        <v>4.382345066976856E-2</v>
      </c>
      <c r="KZ136" s="25">
        <v>4931</v>
      </c>
      <c r="LA136" s="25">
        <v>2863</v>
      </c>
      <c r="LB136" s="25">
        <v>4146</v>
      </c>
      <c r="LC136" s="25">
        <v>2948</v>
      </c>
      <c r="LD136" s="25">
        <v>97161</v>
      </c>
      <c r="LE136" s="25">
        <v>93071</v>
      </c>
      <c r="LF136" s="25">
        <v>4090</v>
      </c>
      <c r="LG136" s="59">
        <v>4.2095079301365773E-2</v>
      </c>
      <c r="LH136" s="25">
        <v>119481</v>
      </c>
      <c r="LI136" s="25">
        <v>114077</v>
      </c>
      <c r="LJ136" s="25">
        <v>5404</v>
      </c>
      <c r="LK136" s="35">
        <v>4.5228948535750456E-2</v>
      </c>
      <c r="LL136" s="27">
        <v>49852</v>
      </c>
      <c r="LM136" s="18">
        <v>883</v>
      </c>
      <c r="LN136" s="25">
        <v>25576</v>
      </c>
      <c r="LO136" s="25">
        <v>1630</v>
      </c>
      <c r="LP136" s="18">
        <v>141</v>
      </c>
      <c r="LQ136" s="18">
        <v>189</v>
      </c>
      <c r="LR136" s="25">
        <v>21433</v>
      </c>
      <c r="LS136" s="23">
        <f t="shared" si="549"/>
        <v>0.42993260049747251</v>
      </c>
      <c r="LT136" s="23">
        <f t="shared" si="550"/>
        <v>0.57006739950252749</v>
      </c>
      <c r="LU136" s="17">
        <f t="shared" si="551"/>
        <v>0.53075102302816335</v>
      </c>
      <c r="LV136" s="25">
        <v>49852</v>
      </c>
      <c r="LW136" s="25">
        <v>1076</v>
      </c>
      <c r="LX136" s="25">
        <v>23560</v>
      </c>
      <c r="LY136" s="25">
        <v>12472</v>
      </c>
      <c r="LZ136" s="18">
        <v>930</v>
      </c>
      <c r="MA136" s="25">
        <v>6405</v>
      </c>
      <c r="MB136" s="25">
        <v>2474</v>
      </c>
      <c r="MC136" s="25">
        <v>1840</v>
      </c>
      <c r="MD136" s="18">
        <v>325</v>
      </c>
      <c r="ME136" s="18">
        <v>661</v>
      </c>
      <c r="MF136" s="18">
        <v>109</v>
      </c>
      <c r="MG136" s="17">
        <f t="shared" si="552"/>
        <v>0.21501644868811681</v>
      </c>
      <c r="MH136" s="17">
        <f t="shared" si="553"/>
        <v>0.75088261253309796</v>
      </c>
      <c r="MI136" s="25">
        <v>49852</v>
      </c>
      <c r="MJ136" s="25">
        <v>1974</v>
      </c>
      <c r="MK136" s="25">
        <v>23390</v>
      </c>
      <c r="ML136" s="25">
        <v>13463</v>
      </c>
      <c r="MM136" s="25">
        <v>1050</v>
      </c>
      <c r="MN136" s="25">
        <v>5569</v>
      </c>
      <c r="MO136" s="25">
        <v>3432</v>
      </c>
      <c r="MP136" s="18">
        <v>239</v>
      </c>
      <c r="MQ136" s="18">
        <v>14</v>
      </c>
      <c r="MR136" s="18">
        <v>598</v>
      </c>
      <c r="MS136" s="18">
        <v>123</v>
      </c>
      <c r="MT136" s="17">
        <f t="shared" si="554"/>
        <v>0.78392040439701516</v>
      </c>
      <c r="MU136" s="69">
        <f t="shared" si="555"/>
        <v>0.6408168177806306</v>
      </c>
      <c r="MV136" s="27">
        <v>49852</v>
      </c>
      <c r="MW136" s="25">
        <v>10326</v>
      </c>
      <c r="MX136" s="25">
        <v>1172</v>
      </c>
      <c r="MY136" s="25">
        <v>11107</v>
      </c>
      <c r="MZ136" s="25">
        <v>12865</v>
      </c>
      <c r="NA136" s="25">
        <v>5320</v>
      </c>
      <c r="NB136" s="18">
        <v>397</v>
      </c>
      <c r="NC136" s="25">
        <v>6280</v>
      </c>
      <c r="ND136" s="25">
        <v>2385</v>
      </c>
      <c r="NE136" s="17">
        <f t="shared" si="556"/>
        <v>0.20713311401749177</v>
      </c>
      <c r="NF136" s="10">
        <f t="shared" si="557"/>
        <v>44219.398579796194</v>
      </c>
      <c r="NG136" s="17">
        <f t="shared" si="558"/>
        <v>0.43982187274332024</v>
      </c>
      <c r="NH136" s="25">
        <v>49852</v>
      </c>
      <c r="NI136" s="25">
        <v>4000</v>
      </c>
      <c r="NJ136" s="18">
        <v>3</v>
      </c>
      <c r="NK136" s="18">
        <v>41</v>
      </c>
      <c r="NL136" s="18">
        <v>6</v>
      </c>
      <c r="NM136" s="25">
        <v>44941</v>
      </c>
      <c r="NN136" s="18">
        <v>791</v>
      </c>
      <c r="NO136" s="18">
        <v>34</v>
      </c>
      <c r="NP136" s="18">
        <v>0</v>
      </c>
      <c r="NQ136" s="32">
        <v>36</v>
      </c>
      <c r="NR136" s="27">
        <v>49852</v>
      </c>
      <c r="NS136" s="37">
        <f t="shared" si="559"/>
        <v>1.1192529888469871</v>
      </c>
      <c r="NT136" s="37">
        <f t="shared" si="560"/>
        <v>0.30201544607407138</v>
      </c>
      <c r="NU136" s="37">
        <f t="shared" si="561"/>
        <v>0.893453053031525</v>
      </c>
      <c r="NV136" s="17">
        <f t="shared" si="562"/>
        <v>0.18142567097272802</v>
      </c>
      <c r="NW136" s="10">
        <f t="shared" si="563"/>
        <v>23195</v>
      </c>
      <c r="NX136" s="17">
        <f t="shared" si="564"/>
        <v>0.46527722057289578</v>
      </c>
      <c r="NY136" s="19">
        <f t="shared" si="565"/>
        <v>0.41801077691073907</v>
      </c>
      <c r="NZ136" s="25">
        <v>26657</v>
      </c>
      <c r="OA136" s="25">
        <v>14528</v>
      </c>
      <c r="OB136" s="25">
        <v>1923</v>
      </c>
      <c r="OC136" s="25">
        <v>11643</v>
      </c>
      <c r="OD136" s="18">
        <v>349</v>
      </c>
      <c r="OE136" s="18">
        <v>697</v>
      </c>
      <c r="OF136" s="17">
        <f t="shared" si="566"/>
        <v>0.23355131188317418</v>
      </c>
      <c r="OG136" s="17">
        <f t="shared" si="567"/>
        <v>0.53472277942710422</v>
      </c>
      <c r="OH136" s="17">
        <f t="shared" si="568"/>
        <v>0.29142261092834792</v>
      </c>
      <c r="OI136" s="69">
        <f t="shared" si="569"/>
        <v>1.3981384899301934E-2</v>
      </c>
      <c r="OJ136" s="27">
        <v>49852</v>
      </c>
      <c r="OK136" s="18">
        <v>548</v>
      </c>
      <c r="OL136" s="25">
        <v>21780</v>
      </c>
      <c r="OM136" s="25">
        <v>16583</v>
      </c>
      <c r="ON136" s="18">
        <v>569</v>
      </c>
      <c r="OO136" s="18">
        <v>271</v>
      </c>
      <c r="OP136" s="18">
        <v>158</v>
      </c>
      <c r="OQ136" s="25">
        <v>20700</v>
      </c>
      <c r="OR136" s="69">
        <f t="shared" si="570"/>
        <v>0.46246890796758405</v>
      </c>
      <c r="OS136" s="85">
        <v>5029</v>
      </c>
      <c r="OT136" s="22">
        <v>5026</v>
      </c>
      <c r="OU136" s="38">
        <f t="shared" si="441"/>
        <v>2.3544071353620147E-2</v>
      </c>
      <c r="OV136" s="39">
        <v>0.9012495025865499</v>
      </c>
      <c r="OW136" s="22">
        <v>452968</v>
      </c>
      <c r="OX136" s="36">
        <f t="shared" si="442"/>
        <v>18534544.623999998</v>
      </c>
      <c r="OY136" s="36">
        <f t="shared" si="443"/>
        <v>340533.52059407945</v>
      </c>
      <c r="OZ136" s="22">
        <v>749</v>
      </c>
      <c r="PA136" s="22">
        <v>749</v>
      </c>
      <c r="PB136" s="38">
        <f t="shared" si="444"/>
        <v>3.5086568730325288E-3</v>
      </c>
      <c r="PC136" s="39">
        <v>0.74500667556742328</v>
      </c>
      <c r="PD136" s="22">
        <v>55801</v>
      </c>
      <c r="PE136" s="40">
        <f t="shared" si="571"/>
        <v>2283265.318</v>
      </c>
      <c r="PF136" s="36">
        <f t="shared" si="572"/>
        <v>230060.50059691223</v>
      </c>
      <c r="PG136" s="22">
        <v>38972</v>
      </c>
      <c r="PH136" s="22">
        <v>38972</v>
      </c>
      <c r="PI136" s="38">
        <f t="shared" si="445"/>
        <v>0.18256258432019187</v>
      </c>
      <c r="PJ136" s="39">
        <v>3.3275428512778406E-2</v>
      </c>
      <c r="PK136" s="22">
        <v>129681</v>
      </c>
      <c r="PL136" s="41">
        <f t="shared" si="573"/>
        <v>5306287.1579999998</v>
      </c>
      <c r="PM136" s="36">
        <f t="shared" si="574"/>
        <v>3185829.5056757252</v>
      </c>
      <c r="PN136" s="22">
        <v>76778</v>
      </c>
      <c r="PO136" s="22">
        <v>76778</v>
      </c>
      <c r="PP136" s="38">
        <f t="shared" si="446"/>
        <v>0.35966309398890722</v>
      </c>
      <c r="PQ136" s="39">
        <v>0.49011318346401311</v>
      </c>
      <c r="PR136" s="22">
        <v>3762991</v>
      </c>
      <c r="PS136" s="41">
        <f t="shared" si="575"/>
        <v>153974065.73800001</v>
      </c>
      <c r="PT136" s="36">
        <f t="shared" si="576"/>
        <v>10067004.714595011</v>
      </c>
      <c r="PU136" s="22">
        <v>9634</v>
      </c>
      <c r="PV136" s="22">
        <v>9634</v>
      </c>
      <c r="PW136" s="38">
        <f t="shared" si="447"/>
        <v>4.5130040473692103E-2</v>
      </c>
      <c r="PX136" s="39">
        <v>0.23220676769773718</v>
      </c>
      <c r="PY136" s="22">
        <v>223708</v>
      </c>
      <c r="PZ136" s="36">
        <f t="shared" si="577"/>
        <v>1469827.8059934035</v>
      </c>
      <c r="QA136" s="22">
        <v>4685</v>
      </c>
      <c r="QB136" s="22">
        <v>4685</v>
      </c>
      <c r="QC136" s="39">
        <v>4.0236072572038424</v>
      </c>
      <c r="QD136" s="22">
        <v>1885060</v>
      </c>
      <c r="QE136" s="22">
        <f t="shared" si="578"/>
        <v>3037.0411111111089</v>
      </c>
      <c r="QF136" s="22"/>
      <c r="QG136" s="22"/>
      <c r="QH136" s="22"/>
      <c r="QI136" s="38">
        <f t="shared" si="448"/>
        <v>0</v>
      </c>
      <c r="QJ136" s="39">
        <v>0</v>
      </c>
      <c r="QK136" s="22"/>
      <c r="QL136" s="42">
        <f t="shared" si="579"/>
        <v>0</v>
      </c>
      <c r="QM136" s="22">
        <f t="shared" si="449"/>
        <v>77628</v>
      </c>
      <c r="QN136" s="22">
        <v>49604</v>
      </c>
      <c r="QO136" s="22">
        <v>49604</v>
      </c>
      <c r="QP136" s="38">
        <f t="shared" si="450"/>
        <v>0.23236771098785788</v>
      </c>
      <c r="QQ136" s="39">
        <v>8.5002217563099738E-2</v>
      </c>
      <c r="QR136" s="22">
        <v>421645</v>
      </c>
      <c r="QS136" s="36">
        <f t="shared" si="580"/>
        <v>11663027.457963213</v>
      </c>
      <c r="QT136" s="22">
        <v>28024</v>
      </c>
      <c r="QU136" s="22">
        <v>28024</v>
      </c>
      <c r="QV136" s="38">
        <f t="shared" si="451"/>
        <v>0.13127716983960425</v>
      </c>
      <c r="QW136" s="39">
        <v>0.11349985726520126</v>
      </c>
      <c r="QX136" s="22">
        <v>318072</v>
      </c>
      <c r="QY136" s="36">
        <f t="shared" si="581"/>
        <v>6589079.1363995066</v>
      </c>
      <c r="QZ136" s="22"/>
      <c r="RA136" s="22"/>
      <c r="RB136" s="38">
        <f t="shared" si="452"/>
        <v>0</v>
      </c>
      <c r="RC136" s="39">
        <v>0</v>
      </c>
      <c r="RD136" s="22"/>
      <c r="RE136" s="36">
        <f t="shared" si="582"/>
        <v>0</v>
      </c>
      <c r="RF136" s="10">
        <f t="shared" si="453"/>
        <v>213475</v>
      </c>
      <c r="RG136" s="10">
        <f t="shared" si="454"/>
        <v>213472</v>
      </c>
      <c r="RH136" s="17">
        <f t="shared" si="455"/>
        <v>0.27455746720633611</v>
      </c>
      <c r="RI136" s="17">
        <f t="shared" si="456"/>
        <v>6.2727464634112513E-3</v>
      </c>
      <c r="RJ136" s="17">
        <f t="shared" si="457"/>
        <v>1.0151433574593954E-2</v>
      </c>
      <c r="RK136" s="17">
        <f t="shared" si="458"/>
        <v>6.8581908937278098E-3</v>
      </c>
      <c r="RL136" s="17">
        <f t="shared" si="459"/>
        <v>0.30010123372598219</v>
      </c>
      <c r="RM136" s="17">
        <f t="shared" si="460"/>
        <v>4.3816125098647983E-2</v>
      </c>
      <c r="RN136" s="17">
        <f t="shared" si="461"/>
        <v>0.34767927783329472</v>
      </c>
      <c r="RO136" s="17">
        <f t="shared" si="462"/>
        <v>0.19642295141521354</v>
      </c>
      <c r="RP136" s="17">
        <f t="shared" si="463"/>
        <v>0</v>
      </c>
      <c r="RQ136" s="17">
        <f t="shared" si="464"/>
        <v>0</v>
      </c>
      <c r="RR136" s="36">
        <f t="shared" si="465"/>
        <v>33545362.641817849</v>
      </c>
      <c r="RS136" s="36">
        <f t="shared" si="466"/>
        <v>154.84237886382996</v>
      </c>
      <c r="RT136" s="10">
        <f t="shared" si="467"/>
        <v>3</v>
      </c>
      <c r="RU136" s="17">
        <f t="shared" si="468"/>
        <v>1.4053167818245697E-5</v>
      </c>
      <c r="RV136" s="37">
        <f t="shared" si="469"/>
        <v>1.0148354608267947</v>
      </c>
      <c r="RW136" s="36">
        <f t="shared" si="470"/>
        <v>0.98536756492277577</v>
      </c>
      <c r="RX136" s="85">
        <v>-2.6736140000000002</v>
      </c>
      <c r="RY136" s="93">
        <v>55</v>
      </c>
      <c r="RZ136" s="43" t="b">
        <v>0</v>
      </c>
      <c r="SA136" s="18" t="b">
        <v>0</v>
      </c>
      <c r="SB136" s="18" t="b">
        <v>0</v>
      </c>
      <c r="SC136" s="18" t="b">
        <v>0</v>
      </c>
      <c r="SD136" s="18" t="b">
        <v>0</v>
      </c>
      <c r="SE136" s="32" t="b">
        <v>1</v>
      </c>
      <c r="SF136" s="43" t="b">
        <v>0</v>
      </c>
      <c r="SG136" s="18" t="b">
        <v>1</v>
      </c>
      <c r="SH136" s="18">
        <v>0</v>
      </c>
      <c r="SI136" s="18"/>
      <c r="SJ136" s="22">
        <v>1</v>
      </c>
      <c r="SK136" s="22"/>
      <c r="SL136" s="22">
        <v>1</v>
      </c>
      <c r="SM136" s="22">
        <v>0</v>
      </c>
      <c r="SN136" s="18"/>
      <c r="SO136" s="18"/>
      <c r="SP136" s="18"/>
      <c r="SQ136" s="17">
        <f t="shared" si="583"/>
        <v>4.1322314049586778E-3</v>
      </c>
      <c r="SR136" s="17">
        <f t="shared" si="584"/>
        <v>0</v>
      </c>
      <c r="SS136" s="17">
        <f t="shared" si="585"/>
        <v>0</v>
      </c>
      <c r="ST136" s="17">
        <f t="shared" si="586"/>
        <v>0</v>
      </c>
      <c r="SU136" s="17">
        <f t="shared" si="587"/>
        <v>0</v>
      </c>
      <c r="SV136" s="17">
        <f t="shared" si="439"/>
        <v>0</v>
      </c>
      <c r="SW136" s="17">
        <f t="shared" si="588"/>
        <v>0</v>
      </c>
      <c r="SX136" s="17">
        <f t="shared" si="589"/>
        <v>0</v>
      </c>
      <c r="SY136" s="17">
        <f t="shared" si="590"/>
        <v>0</v>
      </c>
      <c r="SZ136" s="17">
        <f t="shared" si="591"/>
        <v>0</v>
      </c>
      <c r="TA136" s="17">
        <f t="shared" si="592"/>
        <v>0</v>
      </c>
      <c r="TB136" s="24">
        <f t="shared" si="593"/>
        <v>620</v>
      </c>
      <c r="TC136" s="69">
        <f t="shared" si="594"/>
        <v>1</v>
      </c>
      <c r="TD136" s="17">
        <f t="shared" si="616"/>
        <v>2.6014568158168575E-6</v>
      </c>
      <c r="TE136" s="95">
        <v>1</v>
      </c>
      <c r="TF136" s="71"/>
      <c r="TG136" s="71"/>
      <c r="TH136" s="71">
        <v>1</v>
      </c>
      <c r="TI136" s="71"/>
      <c r="TJ136" s="71"/>
      <c r="TK136" s="71">
        <v>5</v>
      </c>
      <c r="TL136" s="71"/>
      <c r="TM136" s="71">
        <v>244</v>
      </c>
      <c r="TN136" s="71"/>
      <c r="TO136" s="71"/>
      <c r="TP136" s="71"/>
      <c r="TQ136" s="71">
        <v>21</v>
      </c>
      <c r="TR136" s="72"/>
      <c r="TS136" s="72"/>
      <c r="TT136" s="72"/>
      <c r="TU136" s="72"/>
      <c r="TV136" s="72">
        <v>2</v>
      </c>
      <c r="TW136" s="72"/>
      <c r="TX136" s="72"/>
      <c r="TY136" s="72"/>
      <c r="TZ136" s="72">
        <v>5</v>
      </c>
      <c r="UA136" s="72"/>
      <c r="UB136" s="72">
        <v>212</v>
      </c>
      <c r="UC136" s="72"/>
      <c r="UD136" s="72"/>
      <c r="UE136" s="72"/>
      <c r="UF136" s="72"/>
      <c r="UG136" s="72"/>
      <c r="UH136" s="72"/>
      <c r="UI136" s="72">
        <v>49</v>
      </c>
      <c r="UJ136" s="73">
        <v>3</v>
      </c>
      <c r="UK136" s="73"/>
      <c r="UL136" s="73"/>
      <c r="UM136" s="73"/>
      <c r="UN136" s="73">
        <v>3</v>
      </c>
      <c r="UO136" s="73"/>
      <c r="UP136" s="73"/>
      <c r="UQ136" s="73"/>
      <c r="UR136" s="73">
        <v>7</v>
      </c>
      <c r="US136" s="73">
        <v>271</v>
      </c>
      <c r="UT136" s="73"/>
      <c r="UU136" s="73"/>
      <c r="UV136" s="73"/>
      <c r="UW136" s="73"/>
      <c r="UX136" s="73"/>
      <c r="UY136" s="73"/>
      <c r="UZ136" s="73"/>
      <c r="VA136" s="73">
        <v>60</v>
      </c>
      <c r="VB136" s="73">
        <v>86</v>
      </c>
      <c r="VC136" s="73"/>
      <c r="VD136" s="73"/>
      <c r="VE136" s="73"/>
      <c r="VF136" s="73">
        <v>4</v>
      </c>
      <c r="VG136" s="73">
        <v>31</v>
      </c>
      <c r="VH136" s="73"/>
      <c r="VI136" s="73"/>
      <c r="VJ136" s="73">
        <v>7</v>
      </c>
      <c r="VK136" s="73">
        <v>301</v>
      </c>
      <c r="VL136" s="73"/>
      <c r="VM136" s="73"/>
      <c r="VN136" s="73"/>
      <c r="VO136" s="73"/>
      <c r="VP136" s="73"/>
      <c r="VQ136" s="73"/>
      <c r="VR136" s="73">
        <v>3</v>
      </c>
      <c r="VS136" s="73">
        <v>120</v>
      </c>
      <c r="VT136" s="73"/>
      <c r="VU136" s="73"/>
      <c r="VV136" s="73"/>
      <c r="VW136" s="73">
        <v>3</v>
      </c>
      <c r="VX136" s="73"/>
      <c r="VY136" s="73"/>
      <c r="VZ136" s="73"/>
      <c r="WA136" s="73">
        <v>11</v>
      </c>
      <c r="WB136" s="73"/>
      <c r="WC136" s="73">
        <v>269</v>
      </c>
      <c r="WD136" s="73"/>
      <c r="WE136" s="73"/>
      <c r="WF136" s="73"/>
      <c r="WG136" s="73"/>
      <c r="WH136" s="73"/>
      <c r="WI136" s="73"/>
      <c r="WJ136" s="73">
        <v>1</v>
      </c>
      <c r="WK136" s="73"/>
      <c r="WL136" s="73"/>
      <c r="WM136" s="73"/>
      <c r="WN136" s="73">
        <v>70</v>
      </c>
      <c r="WO136" s="22">
        <f t="shared" si="595"/>
        <v>210</v>
      </c>
      <c r="WP136" s="22">
        <f t="shared" si="596"/>
        <v>0</v>
      </c>
      <c r="WQ136" s="22">
        <f t="shared" si="597"/>
        <v>0</v>
      </c>
      <c r="WR136" s="22">
        <f t="shared" si="598"/>
        <v>0</v>
      </c>
      <c r="WS136" s="22">
        <f t="shared" si="599"/>
        <v>13</v>
      </c>
      <c r="WT136" s="22">
        <f t="shared" si="600"/>
        <v>31</v>
      </c>
      <c r="WU136" s="22">
        <f t="shared" si="601"/>
        <v>0</v>
      </c>
      <c r="WV136" s="22">
        <f t="shared" si="602"/>
        <v>0</v>
      </c>
      <c r="WW136" s="22">
        <f t="shared" si="603"/>
        <v>35</v>
      </c>
      <c r="WX136" s="22">
        <f t="shared" si="604"/>
        <v>0</v>
      </c>
      <c r="WY136" s="22">
        <f t="shared" si="605"/>
        <v>1297</v>
      </c>
      <c r="WZ136" s="22">
        <f t="shared" si="606"/>
        <v>0</v>
      </c>
      <c r="XA136" s="22">
        <f t="shared" si="607"/>
        <v>0</v>
      </c>
      <c r="XB136" s="22">
        <f t="shared" si="608"/>
        <v>0</v>
      </c>
      <c r="XC136" s="22">
        <f t="shared" si="609"/>
        <v>0</v>
      </c>
      <c r="XD136" s="22">
        <f t="shared" si="610"/>
        <v>0</v>
      </c>
      <c r="XE136" s="22">
        <f t="shared" si="611"/>
        <v>1</v>
      </c>
      <c r="XF136" s="22">
        <f t="shared" si="612"/>
        <v>0</v>
      </c>
      <c r="XG136" s="93">
        <f t="shared" si="613"/>
        <v>203</v>
      </c>
    </row>
    <row r="137" spans="1:631" ht="17.100000000000001" customHeight="1" x14ac:dyDescent="0.2">
      <c r="A137" s="101"/>
      <c r="B137" s="27" t="s">
        <v>331</v>
      </c>
      <c r="C137" s="535" t="s">
        <v>332</v>
      </c>
      <c r="D137" s="25" t="s">
        <v>368</v>
      </c>
      <c r="E137" s="535" t="s">
        <v>369</v>
      </c>
      <c r="F137" s="25" t="s">
        <v>373</v>
      </c>
      <c r="G137" s="535" t="s">
        <v>374</v>
      </c>
      <c r="H137" s="25">
        <v>64</v>
      </c>
      <c r="I137" s="28">
        <v>8</v>
      </c>
      <c r="J137" s="17">
        <f t="shared" si="478"/>
        <v>0.80695715854998173</v>
      </c>
      <c r="K137" s="17">
        <f t="shared" si="479"/>
        <v>0.48750152569266447</v>
      </c>
      <c r="L137" s="17">
        <f t="shared" si="480"/>
        <v>1</v>
      </c>
      <c r="M137" s="17">
        <f t="shared" si="481"/>
        <v>0.1805520095992684</v>
      </c>
      <c r="N137" s="17">
        <f t="shared" si="482"/>
        <v>0.24009813222934576</v>
      </c>
      <c r="O137" s="17">
        <f t="shared" si="483"/>
        <v>0.14451360917856707</v>
      </c>
      <c r="P137" s="17">
        <f t="shared" si="484"/>
        <v>0.82679077296641035</v>
      </c>
      <c r="Q137" s="17">
        <f t="shared" si="485"/>
        <v>0.615436407489794</v>
      </c>
      <c r="R137" s="69">
        <f t="shared" si="486"/>
        <v>0.93346760475211954</v>
      </c>
      <c r="S137" s="422">
        <f t="shared" si="487"/>
        <v>0.58170191338423904</v>
      </c>
      <c r="T137" s="17">
        <f t="shared" si="614"/>
        <v>0.41829808661576096</v>
      </c>
      <c r="U137" s="10">
        <f t="shared" si="488"/>
        <v>74071.388581745719</v>
      </c>
      <c r="V137" s="32">
        <v>5</v>
      </c>
      <c r="W137" s="550">
        <f t="shared" si="489"/>
        <v>0</v>
      </c>
      <c r="X137" s="550">
        <f t="shared" si="490"/>
        <v>0.47059080227312794</v>
      </c>
      <c r="Y137" s="550">
        <f t="shared" si="491"/>
        <v>0.52940919772687201</v>
      </c>
      <c r="Z137" s="551">
        <f t="shared" si="492"/>
        <v>93746.721915079048</v>
      </c>
      <c r="AA137" s="426">
        <f t="shared" si="493"/>
        <v>7.2386180101424225E-2</v>
      </c>
      <c r="AB137" s="59">
        <f t="shared" si="494"/>
        <v>0.95360586905366129</v>
      </c>
      <c r="AC137" s="59">
        <f t="shared" si="495"/>
        <v>0.19546905097317654</v>
      </c>
      <c r="AD137" s="59">
        <f t="shared" si="496"/>
        <v>0.24009813222934576</v>
      </c>
      <c r="AE137" s="59">
        <f t="shared" si="497"/>
        <v>0.384563592510206</v>
      </c>
      <c r="AF137" s="59">
        <f t="shared" si="498"/>
        <v>0.20781154644208472</v>
      </c>
      <c r="AG137" s="59">
        <f t="shared" si="499"/>
        <v>0.78051995606005131</v>
      </c>
      <c r="AH137" s="59">
        <f t="shared" si="500"/>
        <v>0.14451360917856707</v>
      </c>
      <c r="AI137" s="59">
        <f t="shared" si="501"/>
        <v>0.73928963749542287</v>
      </c>
      <c r="AJ137" s="59">
        <f t="shared" si="502"/>
        <v>0.87462467960454049</v>
      </c>
      <c r="AK137" s="59">
        <f t="shared" si="503"/>
        <v>0.17320922703358965</v>
      </c>
      <c r="AL137" s="35">
        <f t="shared" si="504"/>
        <v>1</v>
      </c>
      <c r="AM137" s="27">
        <v>177078</v>
      </c>
      <c r="AN137" s="25">
        <v>80848</v>
      </c>
      <c r="AO137" s="25">
        <v>96230</v>
      </c>
      <c r="AP137" s="17">
        <f t="shared" si="505"/>
        <v>3.4393258332471774E-3</v>
      </c>
      <c r="AQ137" s="63">
        <v>84.01537981918321</v>
      </c>
      <c r="AR137" s="58">
        <v>1256.313762</v>
      </c>
      <c r="AS137" s="24">
        <f t="shared" si="506"/>
        <v>140.950457884103</v>
      </c>
      <c r="AT137" s="17">
        <f t="shared" si="471"/>
        <v>0.12172623378278738</v>
      </c>
      <c r="AU137" s="25">
        <v>174291</v>
      </c>
      <c r="AV137" s="25">
        <v>78471</v>
      </c>
      <c r="AW137" s="25">
        <v>95820</v>
      </c>
      <c r="AX137" s="25">
        <v>2787</v>
      </c>
      <c r="AY137" s="25">
        <v>2377</v>
      </c>
      <c r="AZ137" s="18">
        <v>410</v>
      </c>
      <c r="BA137" s="25">
        <v>12818</v>
      </c>
      <c r="BB137" s="25">
        <v>5975</v>
      </c>
      <c r="BC137" s="25">
        <v>6843</v>
      </c>
      <c r="BD137" s="63">
        <v>87.315504895513669</v>
      </c>
      <c r="BE137" s="25">
        <v>164260</v>
      </c>
      <c r="BF137" s="25">
        <v>74873</v>
      </c>
      <c r="BG137" s="25">
        <v>89387</v>
      </c>
      <c r="BH137" s="63">
        <v>83.762739548256462</v>
      </c>
      <c r="BI137" s="17">
        <v>7.2386180101424225E-2</v>
      </c>
      <c r="BJ137" s="25">
        <v>45122</v>
      </c>
      <c r="BK137" s="25">
        <v>117333</v>
      </c>
      <c r="BL137" s="25">
        <v>14623</v>
      </c>
      <c r="BM137" s="17">
        <v>0.50919178747666893</v>
      </c>
      <c r="BN137" s="10">
        <f t="shared" si="507"/>
        <v>86911.336657206411</v>
      </c>
      <c r="BO137" s="29">
        <v>0.384563592510206</v>
      </c>
      <c r="BP137" s="30">
        <f t="shared" si="508"/>
        <v>0.615436407489794</v>
      </c>
      <c r="BQ137" s="31">
        <v>12.462819496646297</v>
      </c>
      <c r="BR137" s="25">
        <v>131956</v>
      </c>
      <c r="BS137" s="25">
        <v>42748</v>
      </c>
      <c r="BT137" s="25">
        <v>77458</v>
      </c>
      <c r="BU137" s="25">
        <v>9328</v>
      </c>
      <c r="BV137" s="18">
        <v>1414</v>
      </c>
      <c r="BW137" s="18">
        <v>1008</v>
      </c>
      <c r="BX137" s="25">
        <v>40965</v>
      </c>
      <c r="BY137" s="25">
        <v>31021</v>
      </c>
      <c r="BZ137" s="25">
        <v>9944</v>
      </c>
      <c r="CA137" s="59">
        <v>0.24274380568778228</v>
      </c>
      <c r="CB137" s="25">
        <v>174291</v>
      </c>
      <c r="CC137" s="25">
        <v>2787</v>
      </c>
      <c r="CD137" s="17">
        <f t="shared" si="509"/>
        <v>1.5990498648811472E-2</v>
      </c>
      <c r="CE137" s="25">
        <v>2054</v>
      </c>
      <c r="CF137" s="25">
        <v>5099</v>
      </c>
      <c r="CG137" s="25">
        <v>8353</v>
      </c>
      <c r="CH137" s="25">
        <v>9091</v>
      </c>
      <c r="CI137" s="25">
        <v>7023</v>
      </c>
      <c r="CJ137" s="25">
        <v>4493</v>
      </c>
      <c r="CK137" s="25">
        <v>2467</v>
      </c>
      <c r="CL137" s="25">
        <v>1456</v>
      </c>
      <c r="CM137" s="18">
        <v>929</v>
      </c>
      <c r="CN137" s="26">
        <v>4.2546320029293296</v>
      </c>
      <c r="CO137" s="27">
        <v>40965</v>
      </c>
      <c r="CP137" s="34">
        <f t="shared" si="510"/>
        <v>4.3226656902233618</v>
      </c>
      <c r="CQ137" s="25">
        <v>64</v>
      </c>
      <c r="CR137" s="25">
        <v>3132</v>
      </c>
      <c r="CS137" s="25">
        <v>2161</v>
      </c>
      <c r="CT137" s="25">
        <v>2328</v>
      </c>
      <c r="CU137" s="25">
        <v>28926</v>
      </c>
      <c r="CV137" s="25">
        <v>3046</v>
      </c>
      <c r="CW137" s="18">
        <v>720</v>
      </c>
      <c r="CX137" s="18">
        <v>588</v>
      </c>
      <c r="CY137" s="25">
        <v>40965</v>
      </c>
      <c r="CZ137" s="25">
        <v>40014</v>
      </c>
      <c r="DA137" s="18">
        <v>298</v>
      </c>
      <c r="DB137" s="18">
        <v>410</v>
      </c>
      <c r="DC137" s="18">
        <v>168</v>
      </c>
      <c r="DD137" s="18">
        <v>10</v>
      </c>
      <c r="DE137" s="18">
        <v>65</v>
      </c>
      <c r="DF137" s="25">
        <v>40965</v>
      </c>
      <c r="DG137" s="25">
        <v>7503</v>
      </c>
      <c r="DH137" s="18">
        <v>978</v>
      </c>
      <c r="DI137" s="18">
        <v>32</v>
      </c>
      <c r="DJ137" s="25">
        <v>28727</v>
      </c>
      <c r="DK137" s="18">
        <v>158</v>
      </c>
      <c r="DL137" s="25">
        <v>3567</v>
      </c>
      <c r="DM137" s="25">
        <f t="shared" si="511"/>
        <v>36083.534016843645</v>
      </c>
      <c r="DN137" s="17">
        <f t="shared" si="512"/>
        <v>0.70125717075552296</v>
      </c>
      <c r="DO137" s="17">
        <f t="shared" si="513"/>
        <v>3.8569510557793238E-3</v>
      </c>
      <c r="DP137" s="23">
        <f t="shared" si="514"/>
        <v>0.20781154644208472</v>
      </c>
      <c r="DQ137" s="23">
        <f t="shared" si="515"/>
        <v>0.79218845355791534</v>
      </c>
      <c r="DR137" s="25">
        <v>40965</v>
      </c>
      <c r="DS137" s="25">
        <v>1918</v>
      </c>
      <c r="DT137" s="25">
        <v>30320</v>
      </c>
      <c r="DU137" s="18">
        <v>15</v>
      </c>
      <c r="DV137" s="25">
        <v>1223</v>
      </c>
      <c r="DW137" s="18">
        <v>62</v>
      </c>
      <c r="DX137" s="25">
        <v>5252</v>
      </c>
      <c r="DY137" s="25">
        <v>2175</v>
      </c>
      <c r="DZ137" s="17">
        <f t="shared" si="516"/>
        <v>0.81718540217258639</v>
      </c>
      <c r="EA137" s="17">
        <f t="shared" si="517"/>
        <v>0.18281459782741361</v>
      </c>
      <c r="EB137" s="25">
        <v>40965</v>
      </c>
      <c r="EC137" s="18">
        <v>648</v>
      </c>
      <c r="ED137" s="25">
        <v>31326</v>
      </c>
      <c r="EE137" s="25">
        <v>1136</v>
      </c>
      <c r="EF137" s="17">
        <f t="shared" si="518"/>
        <v>2.7730989869400709E-2</v>
      </c>
      <c r="EG137" s="25">
        <v>7557</v>
      </c>
      <c r="EH137" s="18">
        <v>298</v>
      </c>
      <c r="EI137" s="17">
        <f t="shared" si="519"/>
        <v>0.78051995606005131</v>
      </c>
      <c r="EJ137" s="17">
        <f t="shared" si="520"/>
        <v>0.18447455144635663</v>
      </c>
      <c r="EK137" s="69">
        <f t="shared" si="521"/>
        <v>0.48750152569266447</v>
      </c>
      <c r="EL137" s="27">
        <v>130038</v>
      </c>
      <c r="EM137" s="25">
        <v>124005</v>
      </c>
      <c r="EN137" s="25">
        <v>6033</v>
      </c>
      <c r="EO137" s="59">
        <v>0.95360586905366129</v>
      </c>
      <c r="EP137" s="25">
        <v>56555</v>
      </c>
      <c r="EQ137" s="25">
        <v>55411</v>
      </c>
      <c r="ER137" s="25">
        <v>1144</v>
      </c>
      <c r="ES137" s="59">
        <v>0.97977190345681198</v>
      </c>
      <c r="ET137" s="25">
        <v>73483</v>
      </c>
      <c r="EU137" s="25">
        <v>68594</v>
      </c>
      <c r="EV137" s="25">
        <v>4889</v>
      </c>
      <c r="EW137" s="59">
        <v>0.93346760475211954</v>
      </c>
      <c r="EX137" s="25">
        <v>9270</v>
      </c>
      <c r="EY137" s="25">
        <v>8773</v>
      </c>
      <c r="EZ137" s="25">
        <v>497</v>
      </c>
      <c r="FA137" s="59">
        <v>0.94638619201725982</v>
      </c>
      <c r="FB137" s="25">
        <v>120768</v>
      </c>
      <c r="FC137" s="25">
        <v>115232</v>
      </c>
      <c r="FD137" s="25">
        <v>5536</v>
      </c>
      <c r="FE137" s="59">
        <v>0.95416004239533647</v>
      </c>
      <c r="FF137" s="25">
        <v>70865</v>
      </c>
      <c r="FG137" s="25">
        <v>27755</v>
      </c>
      <c r="FH137" s="25">
        <v>39731</v>
      </c>
      <c r="FI137" s="25">
        <v>3379</v>
      </c>
      <c r="FJ137" s="23">
        <f t="shared" si="522"/>
        <v>4.76822126578706E-2</v>
      </c>
      <c r="FK137" s="23">
        <f t="shared" si="523"/>
        <v>0.5606575883722571</v>
      </c>
      <c r="FL137" s="36">
        <f t="shared" si="524"/>
        <v>8.2139686297721219</v>
      </c>
      <c r="FM137" s="25">
        <v>32912</v>
      </c>
      <c r="FN137" s="25">
        <v>13479</v>
      </c>
      <c r="FO137" s="17">
        <f t="shared" si="525"/>
        <v>0.4095466699076325</v>
      </c>
      <c r="FP137" s="25">
        <v>17730</v>
      </c>
      <c r="FQ137" s="17">
        <f t="shared" si="526"/>
        <v>0.53870928536703933</v>
      </c>
      <c r="FR137" s="25">
        <v>1703</v>
      </c>
      <c r="FS137" s="17">
        <f t="shared" si="527"/>
        <v>5.1744044725328148E-2</v>
      </c>
      <c r="FT137" s="25">
        <v>37953</v>
      </c>
      <c r="FU137" s="25">
        <v>14276</v>
      </c>
      <c r="FV137" s="25">
        <v>22001</v>
      </c>
      <c r="FW137" s="17">
        <f t="shared" si="528"/>
        <v>4.4159881959265408E-2</v>
      </c>
      <c r="FX137" s="17">
        <f t="shared" si="529"/>
        <v>0.57969067003925911</v>
      </c>
      <c r="FY137" s="25">
        <v>1676</v>
      </c>
      <c r="FZ137" s="25">
        <v>104349</v>
      </c>
      <c r="GA137" s="25">
        <v>20397</v>
      </c>
      <c r="GB137" s="25">
        <v>58898</v>
      </c>
      <c r="GC137" s="25">
        <v>12152</v>
      </c>
      <c r="GD137" s="25">
        <v>5206</v>
      </c>
      <c r="GE137" s="18">
        <v>185</v>
      </c>
      <c r="GF137" s="25">
        <v>4894</v>
      </c>
      <c r="GG137" s="18">
        <v>89</v>
      </c>
      <c r="GH137" s="18">
        <v>63</v>
      </c>
      <c r="GI137" s="25">
        <v>2465</v>
      </c>
      <c r="GJ137" s="10">
        <f t="shared" si="530"/>
        <v>20397</v>
      </c>
      <c r="GK137" s="10">
        <f t="shared" si="472"/>
        <v>83952</v>
      </c>
      <c r="GL137" s="10">
        <f t="shared" si="473"/>
        <v>25054</v>
      </c>
      <c r="GM137" s="10">
        <f t="shared" si="531"/>
        <v>79295</v>
      </c>
      <c r="GN137" s="10">
        <f t="shared" si="474"/>
        <v>12902</v>
      </c>
      <c r="GO137" s="17">
        <f t="shared" si="532"/>
        <v>0.19546905097317654</v>
      </c>
      <c r="GP137" s="17">
        <f t="shared" si="475"/>
        <v>0.80453094902682343</v>
      </c>
      <c r="GQ137" s="17">
        <f t="shared" si="476"/>
        <v>0.24009813222934576</v>
      </c>
      <c r="GR137" s="17">
        <f t="shared" si="477"/>
        <v>0.1236427756854402</v>
      </c>
      <c r="GS137" s="17">
        <f t="shared" si="533"/>
        <v>0.52231454062808458</v>
      </c>
      <c r="GT137" s="25">
        <v>45583</v>
      </c>
      <c r="GU137" s="25">
        <v>8378</v>
      </c>
      <c r="GV137" s="25">
        <v>24368</v>
      </c>
      <c r="GW137" s="25">
        <v>6346</v>
      </c>
      <c r="GX137" s="25">
        <v>2938</v>
      </c>
      <c r="GY137" s="18">
        <v>124</v>
      </c>
      <c r="GZ137" s="25">
        <v>2130</v>
      </c>
      <c r="HA137" s="18">
        <v>27</v>
      </c>
      <c r="HB137" s="18">
        <v>34</v>
      </c>
      <c r="HC137" s="25">
        <v>1238</v>
      </c>
      <c r="HD137" s="23">
        <f t="shared" si="534"/>
        <v>0.18379659083430225</v>
      </c>
      <c r="HE137" s="23">
        <f t="shared" si="535"/>
        <v>0.81620340916569778</v>
      </c>
      <c r="HF137" s="23">
        <f t="shared" si="536"/>
        <v>0.2816181471162495</v>
      </c>
      <c r="HG137" s="23">
        <f t="shared" si="537"/>
        <v>0.14239957879033852</v>
      </c>
      <c r="HH137" s="25">
        <v>58766</v>
      </c>
      <c r="HI137" s="25">
        <v>12019</v>
      </c>
      <c r="HJ137" s="25">
        <v>34530</v>
      </c>
      <c r="HK137" s="25">
        <v>5806</v>
      </c>
      <c r="HL137" s="25">
        <v>2268</v>
      </c>
      <c r="HM137" s="18">
        <v>61</v>
      </c>
      <c r="HN137" s="25">
        <v>2764</v>
      </c>
      <c r="HO137" s="18">
        <v>62</v>
      </c>
      <c r="HP137" s="18">
        <v>29</v>
      </c>
      <c r="HQ137" s="25">
        <v>1227</v>
      </c>
      <c r="HR137" s="23">
        <f t="shared" si="538"/>
        <v>0.20452302351699964</v>
      </c>
      <c r="HS137" s="23">
        <f t="shared" si="539"/>
        <v>0.79547697648300042</v>
      </c>
      <c r="HT137" s="80">
        <f t="shared" si="540"/>
        <v>0.20789231868767655</v>
      </c>
      <c r="HU137" s="27">
        <v>148260</v>
      </c>
      <c r="HV137" s="25">
        <v>2499</v>
      </c>
      <c r="HW137" s="25">
        <v>19044</v>
      </c>
      <c r="HX137" s="18">
        <v>2993</v>
      </c>
      <c r="HY137" s="25">
        <v>36684</v>
      </c>
      <c r="HZ137" s="25">
        <v>11225</v>
      </c>
      <c r="IA137" s="25">
        <v>4878</v>
      </c>
      <c r="IB137" s="18">
        <v>347</v>
      </c>
      <c r="IC137" s="25">
        <v>17831</v>
      </c>
      <c r="ID137" s="25">
        <v>37108</v>
      </c>
      <c r="IE137" s="25">
        <v>10475</v>
      </c>
      <c r="IF137" s="18">
        <v>1372</v>
      </c>
      <c r="IG137" s="25">
        <v>3804</v>
      </c>
      <c r="IH137" s="17">
        <f t="shared" si="541"/>
        <v>0.32600161877782274</v>
      </c>
      <c r="II137" s="17">
        <f t="shared" si="542"/>
        <v>7.5711587751247811E-2</v>
      </c>
      <c r="IJ137" s="30">
        <f t="shared" si="543"/>
        <v>13.208017817371937</v>
      </c>
      <c r="IK137" s="17">
        <f t="shared" si="615"/>
        <v>0.1805520095992684</v>
      </c>
      <c r="IL137" s="25">
        <v>66394</v>
      </c>
      <c r="IM137" s="25">
        <v>1074</v>
      </c>
      <c r="IN137" s="25">
        <v>11879</v>
      </c>
      <c r="IO137" s="18">
        <v>2343</v>
      </c>
      <c r="IP137" s="25">
        <v>26650</v>
      </c>
      <c r="IQ137" s="25">
        <v>4325</v>
      </c>
      <c r="IR137" s="25">
        <v>2645</v>
      </c>
      <c r="IS137" s="18">
        <v>226</v>
      </c>
      <c r="IT137" s="25">
        <v>8772</v>
      </c>
      <c r="IU137" s="25">
        <v>1137</v>
      </c>
      <c r="IV137" s="25">
        <v>4108</v>
      </c>
      <c r="IW137" s="18">
        <v>700</v>
      </c>
      <c r="IX137" s="25">
        <v>2535</v>
      </c>
      <c r="IY137" s="17">
        <f t="shared" si="544"/>
        <v>0.73675332108323044</v>
      </c>
      <c r="IZ137" s="25">
        <v>81866</v>
      </c>
      <c r="JA137" s="25">
        <v>1425</v>
      </c>
      <c r="JB137" s="25">
        <v>7165</v>
      </c>
      <c r="JC137" s="18">
        <v>650</v>
      </c>
      <c r="JD137" s="25">
        <v>10034</v>
      </c>
      <c r="JE137" s="25">
        <v>6900</v>
      </c>
      <c r="JF137" s="25">
        <v>2233</v>
      </c>
      <c r="JG137" s="18">
        <v>121</v>
      </c>
      <c r="JH137" s="25">
        <v>9059</v>
      </c>
      <c r="JI137" s="25">
        <v>35971</v>
      </c>
      <c r="JJ137" s="25">
        <v>6367</v>
      </c>
      <c r="JK137" s="18">
        <v>672</v>
      </c>
      <c r="JL137" s="25">
        <v>1269</v>
      </c>
      <c r="JM137" s="80">
        <f t="shared" si="545"/>
        <v>0.34699386802824128</v>
      </c>
      <c r="JN137" s="27">
        <v>148260</v>
      </c>
      <c r="JO137" s="25">
        <v>121203</v>
      </c>
      <c r="JP137" s="18">
        <v>26</v>
      </c>
      <c r="JQ137" s="18">
        <v>153</v>
      </c>
      <c r="JR137" s="18">
        <v>385</v>
      </c>
      <c r="JS137" s="18">
        <v>713</v>
      </c>
      <c r="JT137" s="18">
        <v>69</v>
      </c>
      <c r="JU137" s="18">
        <v>1</v>
      </c>
      <c r="JV137" s="18">
        <v>30</v>
      </c>
      <c r="JW137" s="25">
        <v>25680</v>
      </c>
      <c r="JX137" s="17">
        <f t="shared" si="546"/>
        <v>0.17320922703358965</v>
      </c>
      <c r="JY137" s="17">
        <f t="shared" si="547"/>
        <v>0.82679077296641035</v>
      </c>
      <c r="JZ137" s="25">
        <v>10881</v>
      </c>
      <c r="KA137" s="25">
        <v>9126</v>
      </c>
      <c r="KB137" s="18">
        <v>1</v>
      </c>
      <c r="KC137" s="18">
        <v>3</v>
      </c>
      <c r="KD137" s="18">
        <v>27</v>
      </c>
      <c r="KE137" s="18">
        <v>107</v>
      </c>
      <c r="KF137" s="18">
        <v>6</v>
      </c>
      <c r="KG137" s="18">
        <v>0</v>
      </c>
      <c r="KH137" s="18">
        <v>1</v>
      </c>
      <c r="KI137" s="25">
        <v>1610</v>
      </c>
      <c r="KJ137" s="17">
        <f t="shared" si="548"/>
        <v>0.14796434151272861</v>
      </c>
      <c r="KK137" s="25">
        <v>137379</v>
      </c>
      <c r="KL137" s="25">
        <v>112077</v>
      </c>
      <c r="KM137" s="18">
        <v>25</v>
      </c>
      <c r="KN137" s="18">
        <v>150</v>
      </c>
      <c r="KO137" s="18">
        <v>358</v>
      </c>
      <c r="KP137" s="18">
        <v>606</v>
      </c>
      <c r="KQ137" s="18">
        <v>63</v>
      </c>
      <c r="KR137" s="18">
        <v>1</v>
      </c>
      <c r="KS137" s="18">
        <v>29</v>
      </c>
      <c r="KT137" s="25">
        <v>24070</v>
      </c>
      <c r="KU137" s="69">
        <f t="shared" si="440"/>
        <v>0.17520872913618529</v>
      </c>
      <c r="KV137" s="27">
        <v>177078</v>
      </c>
      <c r="KW137" s="25">
        <v>169046</v>
      </c>
      <c r="KX137" s="25">
        <v>8032</v>
      </c>
      <c r="KY137" s="59">
        <v>4.5358542563164253E-2</v>
      </c>
      <c r="KZ137" s="25">
        <v>4517</v>
      </c>
      <c r="LA137" s="25">
        <v>2395</v>
      </c>
      <c r="LB137" s="25">
        <v>3827</v>
      </c>
      <c r="LC137" s="25">
        <v>2526</v>
      </c>
      <c r="LD137" s="25">
        <v>80848</v>
      </c>
      <c r="LE137" s="25">
        <v>77528</v>
      </c>
      <c r="LF137" s="25">
        <v>3320</v>
      </c>
      <c r="LG137" s="59">
        <v>4.1064714031268552E-2</v>
      </c>
      <c r="LH137" s="25">
        <v>96230</v>
      </c>
      <c r="LI137" s="25">
        <v>91518</v>
      </c>
      <c r="LJ137" s="25">
        <v>4712</v>
      </c>
      <c r="LK137" s="35">
        <v>4.8966018913020888E-2</v>
      </c>
      <c r="LL137" s="27">
        <v>40965</v>
      </c>
      <c r="LM137" s="18">
        <v>292</v>
      </c>
      <c r="LN137" s="25">
        <v>29993</v>
      </c>
      <c r="LO137" s="25">
        <v>1612</v>
      </c>
      <c r="LP137" s="18">
        <v>105</v>
      </c>
      <c r="LQ137" s="18">
        <v>292</v>
      </c>
      <c r="LR137" s="25">
        <v>8671</v>
      </c>
      <c r="LS137" s="23">
        <f t="shared" si="549"/>
        <v>0.21166849749786404</v>
      </c>
      <c r="LT137" s="23">
        <f t="shared" si="550"/>
        <v>0.78833150250213602</v>
      </c>
      <c r="LU137" s="17">
        <f t="shared" si="551"/>
        <v>0.73928963749542287</v>
      </c>
      <c r="LV137" s="25">
        <v>40965</v>
      </c>
      <c r="LW137" s="18">
        <v>619</v>
      </c>
      <c r="LX137" s="25">
        <v>12303</v>
      </c>
      <c r="LY137" s="25">
        <v>22756</v>
      </c>
      <c r="LZ137" s="18">
        <v>998</v>
      </c>
      <c r="MA137" s="25">
        <v>2931</v>
      </c>
      <c r="MB137" s="18">
        <v>319</v>
      </c>
      <c r="MC137" s="18">
        <v>167</v>
      </c>
      <c r="MD137" s="18">
        <v>151</v>
      </c>
      <c r="ME137" s="18">
        <v>32</v>
      </c>
      <c r="MF137" s="18">
        <v>689</v>
      </c>
      <c r="MG137" s="17">
        <f t="shared" si="552"/>
        <v>8.3412669351885751E-2</v>
      </c>
      <c r="MH137" s="17">
        <f t="shared" si="553"/>
        <v>0.87462467960454049</v>
      </c>
      <c r="MI137" s="25">
        <v>40965</v>
      </c>
      <c r="MJ137" s="18">
        <v>518</v>
      </c>
      <c r="MK137" s="25">
        <v>17311</v>
      </c>
      <c r="ML137" s="25">
        <v>18468</v>
      </c>
      <c r="MM137" s="25">
        <v>1014</v>
      </c>
      <c r="MN137" s="25">
        <v>2718</v>
      </c>
      <c r="MO137" s="18">
        <v>237</v>
      </c>
      <c r="MP137" s="18">
        <v>9</v>
      </c>
      <c r="MQ137" s="18">
        <v>12</v>
      </c>
      <c r="MR137" s="18">
        <v>15</v>
      </c>
      <c r="MS137" s="18">
        <v>663</v>
      </c>
      <c r="MT137" s="17">
        <f t="shared" si="554"/>
        <v>0.88656169901135118</v>
      </c>
      <c r="MU137" s="69">
        <f t="shared" si="555"/>
        <v>0.80695715854998173</v>
      </c>
      <c r="MV137" s="27">
        <v>40965</v>
      </c>
      <c r="MW137" s="25">
        <v>5920</v>
      </c>
      <c r="MX137" s="18">
        <v>229</v>
      </c>
      <c r="MY137" s="25">
        <v>6167</v>
      </c>
      <c r="MZ137" s="25">
        <v>18637</v>
      </c>
      <c r="NA137" s="25">
        <v>2618</v>
      </c>
      <c r="NB137" s="18">
        <v>30</v>
      </c>
      <c r="NC137" s="25">
        <v>4828</v>
      </c>
      <c r="ND137" s="25">
        <v>2536</v>
      </c>
      <c r="NE137" s="17">
        <f t="shared" si="556"/>
        <v>0.14451360917856707</v>
      </c>
      <c r="NF137" s="10">
        <f t="shared" si="557"/>
        <v>25187.421457341632</v>
      </c>
      <c r="NG137" s="17">
        <f t="shared" si="558"/>
        <v>0.32627853045282557</v>
      </c>
      <c r="NH137" s="25">
        <v>40965</v>
      </c>
      <c r="NI137" s="25">
        <v>2257</v>
      </c>
      <c r="NJ137" s="18">
        <v>6</v>
      </c>
      <c r="NK137" s="18">
        <v>8</v>
      </c>
      <c r="NL137" s="18">
        <v>7</v>
      </c>
      <c r="NM137" s="25">
        <v>38348</v>
      </c>
      <c r="NN137" s="18">
        <v>292</v>
      </c>
      <c r="NO137" s="18">
        <v>15</v>
      </c>
      <c r="NP137" s="18">
        <v>1</v>
      </c>
      <c r="NQ137" s="32">
        <v>31</v>
      </c>
      <c r="NR137" s="27">
        <v>40965</v>
      </c>
      <c r="NS137" s="37">
        <f t="shared" si="559"/>
        <v>1.2105211766141828</v>
      </c>
      <c r="NT137" s="37">
        <f t="shared" si="560"/>
        <v>0.32664294558986678</v>
      </c>
      <c r="NU137" s="37">
        <f t="shared" si="561"/>
        <v>0.82609046361088145</v>
      </c>
      <c r="NV137" s="17">
        <f t="shared" si="562"/>
        <v>0.16774694108016877</v>
      </c>
      <c r="NW137" s="10">
        <f t="shared" si="563"/>
        <v>20740</v>
      </c>
      <c r="NX137" s="17">
        <f t="shared" si="564"/>
        <v>0.50628585377761504</v>
      </c>
      <c r="NY137" s="19">
        <f t="shared" si="565"/>
        <v>0.37376777379300402</v>
      </c>
      <c r="NZ137" s="25">
        <v>20225</v>
      </c>
      <c r="OA137" s="25">
        <v>16025</v>
      </c>
      <c r="OB137" s="25">
        <v>2027</v>
      </c>
      <c r="OC137" s="25">
        <v>10587</v>
      </c>
      <c r="OD137" s="18">
        <v>263</v>
      </c>
      <c r="OE137" s="18">
        <v>462</v>
      </c>
      <c r="OF137" s="17">
        <f t="shared" si="566"/>
        <v>0.25844013181984621</v>
      </c>
      <c r="OG137" s="17">
        <f t="shared" si="567"/>
        <v>0.49371414622238496</v>
      </c>
      <c r="OH137" s="17">
        <f t="shared" si="568"/>
        <v>0.39118759917002321</v>
      </c>
      <c r="OI137" s="69">
        <f t="shared" si="569"/>
        <v>1.1277920175759794E-2</v>
      </c>
      <c r="OJ137" s="27">
        <v>40965</v>
      </c>
      <c r="OK137" s="18">
        <v>551</v>
      </c>
      <c r="OL137" s="25">
        <v>22398</v>
      </c>
      <c r="OM137" s="25">
        <v>16024</v>
      </c>
      <c r="ON137" s="18">
        <v>553</v>
      </c>
      <c r="OO137" s="18">
        <v>112</v>
      </c>
      <c r="OP137" s="18">
        <v>15</v>
      </c>
      <c r="OQ137" s="25">
        <v>20479</v>
      </c>
      <c r="OR137" s="69">
        <f t="shared" si="570"/>
        <v>0.57407543024533136</v>
      </c>
      <c r="OS137" s="85">
        <v>5495</v>
      </c>
      <c r="OT137" s="22">
        <v>5495</v>
      </c>
      <c r="OU137" s="38">
        <f t="shared" si="441"/>
        <v>1.8358524101618357E-2</v>
      </c>
      <c r="OV137" s="39">
        <v>0.6469244767970882</v>
      </c>
      <c r="OW137" s="22">
        <v>355485</v>
      </c>
      <c r="OX137" s="36">
        <f t="shared" si="442"/>
        <v>14545735.23</v>
      </c>
      <c r="OY137" s="36">
        <f t="shared" si="443"/>
        <v>372310.3254406022</v>
      </c>
      <c r="OZ137" s="22">
        <v>721</v>
      </c>
      <c r="PA137" s="22">
        <v>721</v>
      </c>
      <c r="PB137" s="38">
        <f t="shared" si="444"/>
        <v>2.4088254553715806E-3</v>
      </c>
      <c r="PC137" s="39">
        <v>0.73565880721220522</v>
      </c>
      <c r="PD137" s="22">
        <v>53041</v>
      </c>
      <c r="PE137" s="40">
        <f t="shared" si="571"/>
        <v>2170331.6379999998</v>
      </c>
      <c r="PF137" s="36">
        <f t="shared" si="572"/>
        <v>221460.10805123328</v>
      </c>
      <c r="PG137" s="22">
        <v>162274</v>
      </c>
      <c r="PH137" s="22">
        <v>162274</v>
      </c>
      <c r="PI137" s="38">
        <f t="shared" si="445"/>
        <v>0.54214943404295124</v>
      </c>
      <c r="PJ137" s="39">
        <v>3.0407274116617571E-2</v>
      </c>
      <c r="PK137" s="22">
        <v>493431</v>
      </c>
      <c r="PL137" s="41">
        <f t="shared" si="573"/>
        <v>20190209.658</v>
      </c>
      <c r="PM137" s="36">
        <f t="shared" si="574"/>
        <v>13265351.975880699</v>
      </c>
      <c r="PN137" s="22">
        <v>25683</v>
      </c>
      <c r="PO137" s="22">
        <v>25683</v>
      </c>
      <c r="PP137" s="38">
        <f t="shared" si="446"/>
        <v>8.580563685202261E-2</v>
      </c>
      <c r="PQ137" s="39">
        <v>0.43939493049877348</v>
      </c>
      <c r="PR137" s="22">
        <v>1128498</v>
      </c>
      <c r="PS137" s="41">
        <f t="shared" si="575"/>
        <v>46175881.163999997</v>
      </c>
      <c r="PT137" s="36">
        <f t="shared" si="576"/>
        <v>3367512.5958600598</v>
      </c>
      <c r="PU137" s="22">
        <v>8775</v>
      </c>
      <c r="PV137" s="22">
        <v>8775</v>
      </c>
      <c r="PW137" s="38">
        <f t="shared" si="447"/>
        <v>2.9316842400673535E-2</v>
      </c>
      <c r="PX137" s="39">
        <v>0.21687179487179489</v>
      </c>
      <c r="PY137" s="22">
        <v>190305</v>
      </c>
      <c r="PZ137" s="36">
        <f t="shared" si="577"/>
        <v>1338772.9912385424</v>
      </c>
      <c r="QA137" s="22">
        <v>5155</v>
      </c>
      <c r="QB137" s="22">
        <v>5155</v>
      </c>
      <c r="QC137" s="39">
        <v>4.1851658583899125</v>
      </c>
      <c r="QD137" s="22">
        <v>2157453</v>
      </c>
      <c r="QE137" s="22">
        <f t="shared" si="578"/>
        <v>3475.8964999999976</v>
      </c>
      <c r="QF137" s="22"/>
      <c r="QG137" s="22"/>
      <c r="QH137" s="22"/>
      <c r="QI137" s="38">
        <f t="shared" si="448"/>
        <v>0</v>
      </c>
      <c r="QJ137" s="39">
        <v>0</v>
      </c>
      <c r="QK137" s="22"/>
      <c r="QL137" s="42">
        <f t="shared" si="579"/>
        <v>0</v>
      </c>
      <c r="QM137" s="22">
        <f t="shared" si="449"/>
        <v>91213</v>
      </c>
      <c r="QN137" s="22">
        <v>8425</v>
      </c>
      <c r="QO137" s="22">
        <v>8425</v>
      </c>
      <c r="QP137" s="38">
        <f t="shared" si="450"/>
        <v>2.8147509655347527E-2</v>
      </c>
      <c r="QQ137" s="39">
        <v>8.0199406528189923E-2</v>
      </c>
      <c r="QR137" s="22">
        <v>67568</v>
      </c>
      <c r="QS137" s="36">
        <f t="shared" si="580"/>
        <v>1980908.9253556181</v>
      </c>
      <c r="QT137" s="22">
        <v>82788</v>
      </c>
      <c r="QU137" s="22">
        <v>82788</v>
      </c>
      <c r="QV137" s="38">
        <f t="shared" si="451"/>
        <v>0.27659062662871348</v>
      </c>
      <c r="QW137" s="39">
        <v>0.12850751316615935</v>
      </c>
      <c r="QX137" s="22">
        <v>1063888</v>
      </c>
      <c r="QY137" s="36">
        <f t="shared" si="581"/>
        <v>19465339.835292693</v>
      </c>
      <c r="QZ137" s="22"/>
      <c r="RA137" s="22"/>
      <c r="RB137" s="38">
        <f t="shared" si="452"/>
        <v>0</v>
      </c>
      <c r="RC137" s="39">
        <v>0</v>
      </c>
      <c r="RD137" s="22"/>
      <c r="RE137" s="36">
        <f t="shared" si="582"/>
        <v>0</v>
      </c>
      <c r="RF137" s="10">
        <f t="shared" si="453"/>
        <v>299316</v>
      </c>
      <c r="RG137" s="10">
        <f t="shared" si="454"/>
        <v>299316</v>
      </c>
      <c r="RH137" s="17">
        <f t="shared" si="455"/>
        <v>0.38496591053783025</v>
      </c>
      <c r="RI137" s="17">
        <f t="shared" si="456"/>
        <v>8.7952208272860238E-3</v>
      </c>
      <c r="RJ137" s="17">
        <f t="shared" si="457"/>
        <v>9.305046469348096E-3</v>
      </c>
      <c r="RK137" s="17">
        <f t="shared" si="458"/>
        <v>5.5348897296492961E-3</v>
      </c>
      <c r="RL137" s="17">
        <f t="shared" si="459"/>
        <v>8.4163288121301388E-2</v>
      </c>
      <c r="RM137" s="17">
        <f t="shared" si="460"/>
        <v>3.3459574027769515E-2</v>
      </c>
      <c r="RN137" s="17">
        <f t="shared" si="461"/>
        <v>4.9508295479495396E-2</v>
      </c>
      <c r="RO137" s="17">
        <f t="shared" si="462"/>
        <v>0.48649172298593063</v>
      </c>
      <c r="RP137" s="17">
        <f t="shared" si="463"/>
        <v>0</v>
      </c>
      <c r="RQ137" s="17">
        <f t="shared" si="464"/>
        <v>0</v>
      </c>
      <c r="RR137" s="36">
        <f t="shared" si="465"/>
        <v>40011656.757119447</v>
      </c>
      <c r="RS137" s="36">
        <f t="shared" si="466"/>
        <v>225.95498456679795</v>
      </c>
      <c r="RT137" s="10">
        <f t="shared" si="467"/>
        <v>0</v>
      </c>
      <c r="RU137" s="17">
        <f t="shared" si="468"/>
        <v>0</v>
      </c>
      <c r="RV137" s="37">
        <f t="shared" si="469"/>
        <v>0.59160886821954051</v>
      </c>
      <c r="RW137" s="36">
        <f t="shared" si="470"/>
        <v>1.6903059668620608</v>
      </c>
      <c r="RX137" s="85">
        <v>-1.9486840000000001</v>
      </c>
      <c r="RY137" s="93">
        <v>91</v>
      </c>
      <c r="RZ137" s="43" t="b">
        <v>0</v>
      </c>
      <c r="SA137" s="18" t="b">
        <v>0</v>
      </c>
      <c r="SB137" s="18" t="b">
        <v>0</v>
      </c>
      <c r="SC137" s="18" t="b">
        <v>0</v>
      </c>
      <c r="SD137" s="18" t="b">
        <v>0</v>
      </c>
      <c r="SE137" s="32" t="b">
        <v>0</v>
      </c>
      <c r="SF137" s="43" t="b">
        <v>0</v>
      </c>
      <c r="SG137" s="18" t="b">
        <v>1</v>
      </c>
      <c r="SH137" s="18">
        <v>0</v>
      </c>
      <c r="SI137" s="18"/>
      <c r="SJ137" s="22">
        <v>1</v>
      </c>
      <c r="SK137" s="22"/>
      <c r="SL137" s="22">
        <v>1</v>
      </c>
      <c r="SM137" s="22">
        <v>0</v>
      </c>
      <c r="SN137" s="18"/>
      <c r="SO137" s="18"/>
      <c r="SP137" s="18"/>
      <c r="SQ137" s="17">
        <f t="shared" si="583"/>
        <v>4.1322314049586778E-3</v>
      </c>
      <c r="SR137" s="17">
        <f t="shared" si="584"/>
        <v>0</v>
      </c>
      <c r="SS137" s="17">
        <f t="shared" si="585"/>
        <v>0</v>
      </c>
      <c r="ST137" s="17">
        <f t="shared" si="586"/>
        <v>0</v>
      </c>
      <c r="SU137" s="17">
        <f t="shared" si="587"/>
        <v>0</v>
      </c>
      <c r="SV137" s="17">
        <f t="shared" si="439"/>
        <v>0</v>
      </c>
      <c r="SW137" s="17">
        <f t="shared" si="588"/>
        <v>0</v>
      </c>
      <c r="SX137" s="17">
        <f t="shared" si="589"/>
        <v>0</v>
      </c>
      <c r="SY137" s="17">
        <f t="shared" si="590"/>
        <v>0</v>
      </c>
      <c r="SZ137" s="17">
        <f t="shared" si="591"/>
        <v>0</v>
      </c>
      <c r="TA137" s="17">
        <f t="shared" si="592"/>
        <v>0</v>
      </c>
      <c r="TB137" s="24">
        <f t="shared" si="593"/>
        <v>620</v>
      </c>
      <c r="TC137" s="69">
        <f t="shared" si="594"/>
        <v>1</v>
      </c>
      <c r="TD137" s="17">
        <f t="shared" si="616"/>
        <v>2.6014568158168575E-6</v>
      </c>
      <c r="TE137" s="95"/>
      <c r="TF137" s="71"/>
      <c r="TG137" s="71"/>
      <c r="TH137" s="71"/>
      <c r="TI137" s="71"/>
      <c r="TJ137" s="71"/>
      <c r="TK137" s="71">
        <v>6</v>
      </c>
      <c r="TL137" s="71"/>
      <c r="TM137" s="71">
        <v>1</v>
      </c>
      <c r="TN137" s="71"/>
      <c r="TO137" s="71"/>
      <c r="TP137" s="71"/>
      <c r="TQ137" s="71">
        <v>11</v>
      </c>
      <c r="TR137" s="72"/>
      <c r="TS137" s="72"/>
      <c r="TT137" s="72"/>
      <c r="TU137" s="72"/>
      <c r="TV137" s="72">
        <v>1</v>
      </c>
      <c r="TW137" s="72"/>
      <c r="TX137" s="72"/>
      <c r="TY137" s="72"/>
      <c r="TZ137" s="72">
        <v>196</v>
      </c>
      <c r="UA137" s="72"/>
      <c r="UB137" s="72"/>
      <c r="UC137" s="72"/>
      <c r="UD137" s="72"/>
      <c r="UE137" s="72"/>
      <c r="UF137" s="72"/>
      <c r="UG137" s="72">
        <v>1</v>
      </c>
      <c r="UH137" s="72"/>
      <c r="UI137" s="72">
        <v>24</v>
      </c>
      <c r="UJ137" s="73">
        <v>6</v>
      </c>
      <c r="UK137" s="73"/>
      <c r="UL137" s="73"/>
      <c r="UM137" s="73"/>
      <c r="UN137" s="73">
        <v>3</v>
      </c>
      <c r="UO137" s="73">
        <v>1</v>
      </c>
      <c r="UP137" s="73"/>
      <c r="UQ137" s="73"/>
      <c r="UR137" s="73">
        <v>8</v>
      </c>
      <c r="US137" s="73">
        <v>17</v>
      </c>
      <c r="UT137" s="73"/>
      <c r="UU137" s="73"/>
      <c r="UV137" s="73"/>
      <c r="UW137" s="73"/>
      <c r="UX137" s="73"/>
      <c r="UY137" s="73">
        <v>1</v>
      </c>
      <c r="UZ137" s="73"/>
      <c r="VA137" s="73">
        <v>31</v>
      </c>
      <c r="VB137" s="73">
        <v>20</v>
      </c>
      <c r="VC137" s="73"/>
      <c r="VD137" s="73"/>
      <c r="VE137" s="73"/>
      <c r="VF137" s="73">
        <v>3</v>
      </c>
      <c r="VG137" s="73">
        <v>19</v>
      </c>
      <c r="VH137" s="73"/>
      <c r="VI137" s="73"/>
      <c r="VJ137" s="73">
        <v>9</v>
      </c>
      <c r="VK137" s="73">
        <v>26</v>
      </c>
      <c r="VL137" s="73"/>
      <c r="VM137" s="73"/>
      <c r="VN137" s="73"/>
      <c r="VO137" s="73"/>
      <c r="VP137" s="73">
        <v>2</v>
      </c>
      <c r="VQ137" s="73"/>
      <c r="VR137" s="73">
        <v>72</v>
      </c>
      <c r="VS137" s="73">
        <v>39</v>
      </c>
      <c r="VT137" s="73"/>
      <c r="VU137" s="73"/>
      <c r="VV137" s="73"/>
      <c r="VW137" s="73">
        <v>4</v>
      </c>
      <c r="VX137" s="73">
        <v>2</v>
      </c>
      <c r="VY137" s="73"/>
      <c r="VZ137" s="73"/>
      <c r="WA137" s="73">
        <v>9</v>
      </c>
      <c r="WB137" s="73"/>
      <c r="WC137" s="73">
        <v>60</v>
      </c>
      <c r="WD137" s="73"/>
      <c r="WE137" s="73"/>
      <c r="WF137" s="73"/>
      <c r="WG137" s="73"/>
      <c r="WH137" s="73"/>
      <c r="WI137" s="73"/>
      <c r="WJ137" s="73">
        <v>1</v>
      </c>
      <c r="WK137" s="73"/>
      <c r="WL137" s="73"/>
      <c r="WM137" s="73"/>
      <c r="WN137" s="73">
        <v>128</v>
      </c>
      <c r="WO137" s="22">
        <f t="shared" si="595"/>
        <v>65</v>
      </c>
      <c r="WP137" s="22">
        <f t="shared" si="596"/>
        <v>0</v>
      </c>
      <c r="WQ137" s="22">
        <f t="shared" si="597"/>
        <v>0</v>
      </c>
      <c r="WR137" s="22">
        <f t="shared" si="598"/>
        <v>0</v>
      </c>
      <c r="WS137" s="22">
        <f t="shared" si="599"/>
        <v>11</v>
      </c>
      <c r="WT137" s="22">
        <f t="shared" si="600"/>
        <v>20</v>
      </c>
      <c r="WU137" s="22">
        <f t="shared" si="601"/>
        <v>0</v>
      </c>
      <c r="WV137" s="22">
        <f t="shared" si="602"/>
        <v>0</v>
      </c>
      <c r="WW137" s="22">
        <f t="shared" si="603"/>
        <v>228</v>
      </c>
      <c r="WX137" s="22">
        <f t="shared" si="604"/>
        <v>0</v>
      </c>
      <c r="WY137" s="22">
        <f t="shared" si="605"/>
        <v>104</v>
      </c>
      <c r="WZ137" s="22">
        <f t="shared" si="606"/>
        <v>0</v>
      </c>
      <c r="XA137" s="22">
        <f t="shared" si="607"/>
        <v>0</v>
      </c>
      <c r="XB137" s="22">
        <f t="shared" si="608"/>
        <v>0</v>
      </c>
      <c r="XC137" s="22">
        <f t="shared" si="609"/>
        <v>0</v>
      </c>
      <c r="XD137" s="22">
        <f t="shared" si="610"/>
        <v>0</v>
      </c>
      <c r="XE137" s="22">
        <f t="shared" si="611"/>
        <v>5</v>
      </c>
      <c r="XF137" s="22">
        <f t="shared" si="612"/>
        <v>0</v>
      </c>
      <c r="XG137" s="93">
        <f t="shared" si="613"/>
        <v>266</v>
      </c>
    </row>
    <row r="138" spans="1:631" ht="17.100000000000001" customHeight="1" x14ac:dyDescent="0.2">
      <c r="A138" s="101"/>
      <c r="B138" s="27" t="s">
        <v>331</v>
      </c>
      <c r="C138" s="535" t="s">
        <v>332</v>
      </c>
      <c r="D138" s="25" t="s">
        <v>368</v>
      </c>
      <c r="E138" s="535" t="s">
        <v>369</v>
      </c>
      <c r="F138" s="25" t="s">
        <v>375</v>
      </c>
      <c r="G138" s="535" t="s">
        <v>376</v>
      </c>
      <c r="H138" s="25">
        <v>109</v>
      </c>
      <c r="I138" s="28">
        <v>12</v>
      </c>
      <c r="J138" s="17">
        <f t="shared" si="478"/>
        <v>0.76672422975742804</v>
      </c>
      <c r="K138" s="17">
        <f t="shared" si="479"/>
        <v>0.51433159568115427</v>
      </c>
      <c r="L138" s="17">
        <f t="shared" si="480"/>
        <v>1</v>
      </c>
      <c r="M138" s="17">
        <f t="shared" si="481"/>
        <v>8.4842951005476647E-2</v>
      </c>
      <c r="N138" s="17">
        <f t="shared" si="482"/>
        <v>0.31978536819765346</v>
      </c>
      <c r="O138" s="17">
        <f t="shared" si="483"/>
        <v>0.23405045109020189</v>
      </c>
      <c r="P138" s="17">
        <f t="shared" si="484"/>
        <v>0.80808198007119425</v>
      </c>
      <c r="Q138" s="17">
        <f t="shared" si="485"/>
        <v>0.5726037471753842</v>
      </c>
      <c r="R138" s="69">
        <f t="shared" si="486"/>
        <v>0.86110290042490301</v>
      </c>
      <c r="S138" s="422">
        <f t="shared" si="487"/>
        <v>0.57350258037815516</v>
      </c>
      <c r="T138" s="17">
        <f t="shared" si="614"/>
        <v>0.42649741962184484</v>
      </c>
      <c r="U138" s="10">
        <f t="shared" si="488"/>
        <v>111703.08617831813</v>
      </c>
      <c r="V138" s="32">
        <v>5</v>
      </c>
      <c r="W138" s="550">
        <f t="shared" si="489"/>
        <v>0</v>
      </c>
      <c r="X138" s="550">
        <f t="shared" si="490"/>
        <v>0.462391469267044</v>
      </c>
      <c r="Y138" s="550">
        <f t="shared" si="491"/>
        <v>0.537608530732956</v>
      </c>
      <c r="Z138" s="551">
        <f t="shared" si="492"/>
        <v>140803.97506720704</v>
      </c>
      <c r="AA138" s="426">
        <f t="shared" si="493"/>
        <v>0.16348106968859294</v>
      </c>
      <c r="AB138" s="59">
        <f t="shared" si="494"/>
        <v>0.90602446005163673</v>
      </c>
      <c r="AC138" s="59">
        <f t="shared" si="495"/>
        <v>0.16661994954550916</v>
      </c>
      <c r="AD138" s="59">
        <f t="shared" si="496"/>
        <v>0.31978536819765346</v>
      </c>
      <c r="AE138" s="59">
        <f t="shared" si="497"/>
        <v>0.4273962528246158</v>
      </c>
      <c r="AF138" s="59">
        <f t="shared" si="498"/>
        <v>0.12846790723196849</v>
      </c>
      <c r="AG138" s="59">
        <f t="shared" si="499"/>
        <v>0.68075079485482803</v>
      </c>
      <c r="AH138" s="59">
        <f t="shared" si="500"/>
        <v>0.23405045109020189</v>
      </c>
      <c r="AI138" s="59">
        <f t="shared" si="501"/>
        <v>0.83308855570439466</v>
      </c>
      <c r="AJ138" s="59">
        <f t="shared" si="502"/>
        <v>0.70035990381046143</v>
      </c>
      <c r="AK138" s="59">
        <f t="shared" si="503"/>
        <v>0.19191801992880581</v>
      </c>
      <c r="AL138" s="35">
        <f t="shared" si="504"/>
        <v>1</v>
      </c>
      <c r="AM138" s="27">
        <v>261908</v>
      </c>
      <c r="AN138" s="25">
        <v>116625</v>
      </c>
      <c r="AO138" s="25">
        <v>145283</v>
      </c>
      <c r="AP138" s="17">
        <f t="shared" si="505"/>
        <v>5.0869501029721471E-3</v>
      </c>
      <c r="AQ138" s="63">
        <v>80.274361074592349</v>
      </c>
      <c r="AR138" s="58">
        <v>1959.9746307600001</v>
      </c>
      <c r="AS138" s="24">
        <f t="shared" si="506"/>
        <v>133.62826022826761</v>
      </c>
      <c r="AT138" s="17">
        <f t="shared" si="471"/>
        <v>0.11540271020551121</v>
      </c>
      <c r="AU138" s="25">
        <v>256214</v>
      </c>
      <c r="AV138" s="25">
        <v>112086</v>
      </c>
      <c r="AW138" s="25">
        <v>144128</v>
      </c>
      <c r="AX138" s="25">
        <v>5694</v>
      </c>
      <c r="AY138" s="25">
        <v>4539</v>
      </c>
      <c r="AZ138" s="25">
        <v>1155</v>
      </c>
      <c r="BA138" s="25">
        <v>42817</v>
      </c>
      <c r="BB138" s="25">
        <v>19939</v>
      </c>
      <c r="BC138" s="25">
        <v>22878</v>
      </c>
      <c r="BD138" s="63">
        <v>87.153597342425044</v>
      </c>
      <c r="BE138" s="25">
        <v>219091</v>
      </c>
      <c r="BF138" s="25">
        <v>96686</v>
      </c>
      <c r="BG138" s="25">
        <v>122405</v>
      </c>
      <c r="BH138" s="63">
        <v>78.988603406723584</v>
      </c>
      <c r="BI138" s="17">
        <v>0.16348106968859294</v>
      </c>
      <c r="BJ138" s="25">
        <v>72062</v>
      </c>
      <c r="BK138" s="25">
        <v>168607</v>
      </c>
      <c r="BL138" s="25">
        <v>21239</v>
      </c>
      <c r="BM138" s="17">
        <v>0.55336373934652772</v>
      </c>
      <c r="BN138" s="10">
        <f t="shared" si="507"/>
        <v>116977.60975522961</v>
      </c>
      <c r="BO138" s="29">
        <v>0.4273962528246158</v>
      </c>
      <c r="BP138" s="30">
        <f t="shared" si="508"/>
        <v>0.5726037471753842</v>
      </c>
      <c r="BQ138" s="31">
        <v>12.59674865219119</v>
      </c>
      <c r="BR138" s="25">
        <v>189846</v>
      </c>
      <c r="BS138" s="25">
        <v>58697</v>
      </c>
      <c r="BT138" s="25">
        <v>111020</v>
      </c>
      <c r="BU138" s="25">
        <v>15627</v>
      </c>
      <c r="BV138" s="25">
        <v>2396</v>
      </c>
      <c r="BW138" s="18">
        <v>2106</v>
      </c>
      <c r="BX138" s="25">
        <v>61961</v>
      </c>
      <c r="BY138" s="25">
        <v>44263</v>
      </c>
      <c r="BZ138" s="25">
        <v>17698</v>
      </c>
      <c r="CA138" s="59">
        <v>0.28563128419489681</v>
      </c>
      <c r="CB138" s="25">
        <v>256214</v>
      </c>
      <c r="CC138" s="25">
        <v>5694</v>
      </c>
      <c r="CD138" s="17">
        <f t="shared" si="509"/>
        <v>2.2223609951056537E-2</v>
      </c>
      <c r="CE138" s="25">
        <v>4073</v>
      </c>
      <c r="CF138" s="25">
        <v>8558</v>
      </c>
      <c r="CG138" s="25">
        <v>12355</v>
      </c>
      <c r="CH138" s="25">
        <v>13359</v>
      </c>
      <c r="CI138" s="25">
        <v>10279</v>
      </c>
      <c r="CJ138" s="25">
        <v>6493</v>
      </c>
      <c r="CK138" s="25">
        <v>3527</v>
      </c>
      <c r="CL138" s="25">
        <v>1987</v>
      </c>
      <c r="CM138" s="25">
        <v>1330</v>
      </c>
      <c r="CN138" s="26">
        <v>4.1350849728054744</v>
      </c>
      <c r="CO138" s="27">
        <v>61961</v>
      </c>
      <c r="CP138" s="34">
        <f t="shared" si="510"/>
        <v>4.2269814883555785</v>
      </c>
      <c r="CQ138" s="25">
        <v>394</v>
      </c>
      <c r="CR138" s="25">
        <v>5038</v>
      </c>
      <c r="CS138" s="25">
        <v>5075</v>
      </c>
      <c r="CT138" s="25">
        <v>24382</v>
      </c>
      <c r="CU138" s="25">
        <v>25600</v>
      </c>
      <c r="CV138" s="18">
        <v>907</v>
      </c>
      <c r="CW138" s="18">
        <v>183</v>
      </c>
      <c r="CX138" s="18">
        <v>382</v>
      </c>
      <c r="CY138" s="25">
        <v>61961</v>
      </c>
      <c r="CZ138" s="25">
        <v>59598</v>
      </c>
      <c r="DA138" s="18">
        <v>768</v>
      </c>
      <c r="DB138" s="18">
        <v>716</v>
      </c>
      <c r="DC138" s="18">
        <v>753</v>
      </c>
      <c r="DD138" s="18">
        <v>79</v>
      </c>
      <c r="DE138" s="18">
        <v>47</v>
      </c>
      <c r="DF138" s="25">
        <v>61961</v>
      </c>
      <c r="DG138" s="25">
        <v>7479</v>
      </c>
      <c r="DH138" s="18">
        <v>407</v>
      </c>
      <c r="DI138" s="18">
        <v>74</v>
      </c>
      <c r="DJ138" s="25">
        <v>52655</v>
      </c>
      <c r="DK138" s="18">
        <v>158</v>
      </c>
      <c r="DL138" s="25">
        <v>1188</v>
      </c>
      <c r="DM138" s="25">
        <f t="shared" si="511"/>
        <v>32609.280095543971</v>
      </c>
      <c r="DN138" s="17">
        <f t="shared" si="512"/>
        <v>0.84980875066574135</v>
      </c>
      <c r="DO138" s="17">
        <f t="shared" si="513"/>
        <v>2.5499911234486208E-3</v>
      </c>
      <c r="DP138" s="23">
        <f t="shared" si="514"/>
        <v>0.12846790723196849</v>
      </c>
      <c r="DQ138" s="23">
        <f t="shared" si="515"/>
        <v>0.87153209276803145</v>
      </c>
      <c r="DR138" s="25">
        <v>61961</v>
      </c>
      <c r="DS138" s="25">
        <v>1776</v>
      </c>
      <c r="DT138" s="25">
        <v>48776</v>
      </c>
      <c r="DU138" s="18">
        <v>27</v>
      </c>
      <c r="DV138" s="25">
        <v>1646</v>
      </c>
      <c r="DW138" s="18">
        <v>84</v>
      </c>
      <c r="DX138" s="25">
        <v>8969</v>
      </c>
      <c r="DY138" s="18">
        <v>683</v>
      </c>
      <c r="DZ138" s="17">
        <f t="shared" si="516"/>
        <v>0.8428689014057229</v>
      </c>
      <c r="EA138" s="17">
        <f t="shared" si="517"/>
        <v>0.1571310985942771</v>
      </c>
      <c r="EB138" s="25">
        <v>61961</v>
      </c>
      <c r="EC138" s="25">
        <v>34767</v>
      </c>
      <c r="ED138" s="25">
        <v>7413</v>
      </c>
      <c r="EE138" s="25">
        <v>11045</v>
      </c>
      <c r="EF138" s="17">
        <f t="shared" si="518"/>
        <v>0.17825729087651909</v>
      </c>
      <c r="EG138" s="25">
        <v>8115</v>
      </c>
      <c r="EH138" s="18">
        <v>621</v>
      </c>
      <c r="EI138" s="17">
        <f t="shared" si="519"/>
        <v>0.68075079485482803</v>
      </c>
      <c r="EJ138" s="17">
        <f t="shared" si="520"/>
        <v>0.13096948080244025</v>
      </c>
      <c r="EK138" s="69">
        <f t="shared" si="521"/>
        <v>0.51433159568115427</v>
      </c>
      <c r="EL138" s="27">
        <v>185527</v>
      </c>
      <c r="EM138" s="25">
        <v>168092</v>
      </c>
      <c r="EN138" s="25">
        <v>17435</v>
      </c>
      <c r="EO138" s="59">
        <v>0.90602446005163673</v>
      </c>
      <c r="EP138" s="25">
        <v>77267</v>
      </c>
      <c r="EQ138" s="25">
        <v>74869</v>
      </c>
      <c r="ER138" s="25">
        <v>2398</v>
      </c>
      <c r="ES138" s="59">
        <v>0.96896475856445829</v>
      </c>
      <c r="ET138" s="25">
        <v>108260</v>
      </c>
      <c r="EU138" s="25">
        <v>93223</v>
      </c>
      <c r="EV138" s="25">
        <v>15037</v>
      </c>
      <c r="EW138" s="59">
        <v>0.86110290042490301</v>
      </c>
      <c r="EX138" s="25">
        <v>30794</v>
      </c>
      <c r="EY138" s="25">
        <v>29961</v>
      </c>
      <c r="EZ138" s="25">
        <v>833</v>
      </c>
      <c r="FA138" s="59">
        <v>0.97294927583295443</v>
      </c>
      <c r="FB138" s="25">
        <v>154733</v>
      </c>
      <c r="FC138" s="25">
        <v>138131</v>
      </c>
      <c r="FD138" s="25">
        <v>16602</v>
      </c>
      <c r="FE138" s="59">
        <v>0.89270549915014896</v>
      </c>
      <c r="FF138" s="25">
        <v>105242</v>
      </c>
      <c r="FG138" s="25">
        <v>48252</v>
      </c>
      <c r="FH138" s="25">
        <v>51829</v>
      </c>
      <c r="FI138" s="25">
        <v>5161</v>
      </c>
      <c r="FJ138" s="23">
        <f t="shared" si="522"/>
        <v>4.903935691073906E-2</v>
      </c>
      <c r="FK138" s="23">
        <f t="shared" si="523"/>
        <v>0.49247448737196176</v>
      </c>
      <c r="FL138" s="36">
        <f t="shared" si="524"/>
        <v>9.3493509009881812</v>
      </c>
      <c r="FM138" s="25">
        <v>47511</v>
      </c>
      <c r="FN138" s="25">
        <v>23513</v>
      </c>
      <c r="FO138" s="17">
        <f t="shared" si="525"/>
        <v>0.49489591883984763</v>
      </c>
      <c r="FP138" s="25">
        <v>21727</v>
      </c>
      <c r="FQ138" s="17">
        <f t="shared" si="526"/>
        <v>0.45730462419229229</v>
      </c>
      <c r="FR138" s="25">
        <v>2271</v>
      </c>
      <c r="FS138" s="17">
        <f t="shared" si="527"/>
        <v>4.7799456967860074E-2</v>
      </c>
      <c r="FT138" s="25">
        <v>57731</v>
      </c>
      <c r="FU138" s="25">
        <v>24739</v>
      </c>
      <c r="FV138" s="25">
        <v>30102</v>
      </c>
      <c r="FW138" s="17">
        <f t="shared" si="528"/>
        <v>5.0059759921012977E-2</v>
      </c>
      <c r="FX138" s="17">
        <f t="shared" si="529"/>
        <v>0.52141830212537454</v>
      </c>
      <c r="FY138" s="25">
        <v>2890</v>
      </c>
      <c r="FZ138" s="25">
        <v>149838</v>
      </c>
      <c r="GA138" s="25">
        <v>24966</v>
      </c>
      <c r="GB138" s="25">
        <v>76956</v>
      </c>
      <c r="GC138" s="25">
        <v>23813</v>
      </c>
      <c r="GD138" s="25">
        <v>10911</v>
      </c>
      <c r="GE138" s="18">
        <v>461</v>
      </c>
      <c r="GF138" s="25">
        <v>10190</v>
      </c>
      <c r="GG138" s="18">
        <v>245</v>
      </c>
      <c r="GH138" s="18">
        <v>150</v>
      </c>
      <c r="GI138" s="25">
        <v>2146</v>
      </c>
      <c r="GJ138" s="10">
        <f t="shared" si="530"/>
        <v>24966</v>
      </c>
      <c r="GK138" s="10">
        <f t="shared" si="472"/>
        <v>124872</v>
      </c>
      <c r="GL138" s="10">
        <f t="shared" si="473"/>
        <v>47916</v>
      </c>
      <c r="GM138" s="10">
        <f t="shared" si="531"/>
        <v>101922</v>
      </c>
      <c r="GN138" s="10">
        <f t="shared" si="474"/>
        <v>24103</v>
      </c>
      <c r="GO138" s="17">
        <f t="shared" si="532"/>
        <v>0.16661994954550916</v>
      </c>
      <c r="GP138" s="17">
        <f t="shared" si="475"/>
        <v>0.83338005045449082</v>
      </c>
      <c r="GQ138" s="17">
        <f t="shared" si="476"/>
        <v>0.31978536819765346</v>
      </c>
      <c r="GR138" s="17">
        <f t="shared" si="477"/>
        <v>0.16086039589423243</v>
      </c>
      <c r="GS138" s="17">
        <f t="shared" si="533"/>
        <v>0.57658270932607214</v>
      </c>
      <c r="GT138" s="25">
        <v>62989</v>
      </c>
      <c r="GU138" s="25">
        <v>5543</v>
      </c>
      <c r="GV138" s="25">
        <v>30300</v>
      </c>
      <c r="GW138" s="25">
        <v>14586</v>
      </c>
      <c r="GX138" s="25">
        <v>6478</v>
      </c>
      <c r="GY138" s="18">
        <v>315</v>
      </c>
      <c r="GZ138" s="25">
        <v>4557</v>
      </c>
      <c r="HA138" s="18">
        <v>90</v>
      </c>
      <c r="HB138" s="18">
        <v>111</v>
      </c>
      <c r="HC138" s="25">
        <v>1009</v>
      </c>
      <c r="HD138" s="23">
        <f t="shared" si="534"/>
        <v>8.7999491974789248E-2</v>
      </c>
      <c r="HE138" s="23">
        <f t="shared" si="535"/>
        <v>0.91200050802521071</v>
      </c>
      <c r="HF138" s="23">
        <f t="shared" si="536"/>
        <v>0.43096413659527855</v>
      </c>
      <c r="HG138" s="23">
        <f t="shared" si="537"/>
        <v>0.19939989521980028</v>
      </c>
      <c r="HH138" s="25">
        <v>86849</v>
      </c>
      <c r="HI138" s="25">
        <v>19423</v>
      </c>
      <c r="HJ138" s="25">
        <v>46656</v>
      </c>
      <c r="HK138" s="25">
        <v>9227</v>
      </c>
      <c r="HL138" s="25">
        <v>4433</v>
      </c>
      <c r="HM138" s="18">
        <v>146</v>
      </c>
      <c r="HN138" s="25">
        <v>5633</v>
      </c>
      <c r="HO138" s="18">
        <v>155</v>
      </c>
      <c r="HP138" s="18">
        <v>39</v>
      </c>
      <c r="HQ138" s="25">
        <v>1137</v>
      </c>
      <c r="HR138" s="23">
        <f t="shared" si="538"/>
        <v>0.22364103213623646</v>
      </c>
      <c r="HS138" s="23">
        <f t="shared" si="539"/>
        <v>0.77635896786376357</v>
      </c>
      <c r="HT138" s="80">
        <f t="shared" si="540"/>
        <v>0.2391507098527329</v>
      </c>
      <c r="HU138" s="27">
        <v>215467</v>
      </c>
      <c r="HV138" s="25">
        <v>5230</v>
      </c>
      <c r="HW138" s="25">
        <v>29187</v>
      </c>
      <c r="HX138" s="25">
        <v>3338</v>
      </c>
      <c r="HY138" s="25">
        <v>51144</v>
      </c>
      <c r="HZ138" s="25">
        <v>34716</v>
      </c>
      <c r="IA138" s="25">
        <v>3616</v>
      </c>
      <c r="IB138" s="18">
        <v>378</v>
      </c>
      <c r="IC138" s="25">
        <v>31011</v>
      </c>
      <c r="ID138" s="25">
        <v>33648</v>
      </c>
      <c r="IE138" s="25">
        <v>14790</v>
      </c>
      <c r="IF138" s="18">
        <v>1437</v>
      </c>
      <c r="IG138" s="25">
        <v>6972</v>
      </c>
      <c r="IH138" s="17">
        <f t="shared" si="541"/>
        <v>0.31728292499547495</v>
      </c>
      <c r="II138" s="17">
        <f t="shared" si="542"/>
        <v>0.16111980024783379</v>
      </c>
      <c r="IJ138" s="30">
        <f t="shared" si="543"/>
        <v>6.2065618158774045</v>
      </c>
      <c r="IK138" s="17">
        <f t="shared" si="615"/>
        <v>8.4842951005476647E-2</v>
      </c>
      <c r="IL138" s="25">
        <v>93211</v>
      </c>
      <c r="IM138" s="25">
        <v>2620</v>
      </c>
      <c r="IN138" s="25">
        <v>16628</v>
      </c>
      <c r="IO138" s="25">
        <v>2326</v>
      </c>
      <c r="IP138" s="25">
        <v>31677</v>
      </c>
      <c r="IQ138" s="25">
        <v>9540</v>
      </c>
      <c r="IR138" s="25">
        <v>2110</v>
      </c>
      <c r="IS138" s="18">
        <v>235</v>
      </c>
      <c r="IT138" s="25">
        <v>15148</v>
      </c>
      <c r="IU138" s="25">
        <v>1584</v>
      </c>
      <c r="IV138" s="25">
        <v>5983</v>
      </c>
      <c r="IW138" s="18">
        <v>747</v>
      </c>
      <c r="IX138" s="25">
        <v>4613</v>
      </c>
      <c r="IY138" s="17">
        <f t="shared" si="544"/>
        <v>0.69628048191737024</v>
      </c>
      <c r="IZ138" s="25">
        <v>122256</v>
      </c>
      <c r="JA138" s="25">
        <v>2610</v>
      </c>
      <c r="JB138" s="25">
        <v>12559</v>
      </c>
      <c r="JC138" s="25">
        <v>1012</v>
      </c>
      <c r="JD138" s="25">
        <v>19467</v>
      </c>
      <c r="JE138" s="25">
        <v>25176</v>
      </c>
      <c r="JF138" s="25">
        <v>1506</v>
      </c>
      <c r="JG138" s="18">
        <v>143</v>
      </c>
      <c r="JH138" s="25">
        <v>15863</v>
      </c>
      <c r="JI138" s="25">
        <v>32064</v>
      </c>
      <c r="JJ138" s="25">
        <v>8807</v>
      </c>
      <c r="JK138" s="18">
        <v>690</v>
      </c>
      <c r="JL138" s="25">
        <v>2359</v>
      </c>
      <c r="JM138" s="80">
        <f t="shared" si="545"/>
        <v>0.50983182829472584</v>
      </c>
      <c r="JN138" s="27">
        <v>215467</v>
      </c>
      <c r="JO138" s="25">
        <v>171496</v>
      </c>
      <c r="JP138" s="18">
        <v>33</v>
      </c>
      <c r="JQ138" s="18">
        <v>153</v>
      </c>
      <c r="JR138" s="18">
        <v>437</v>
      </c>
      <c r="JS138" s="25">
        <v>1687</v>
      </c>
      <c r="JT138" s="18">
        <v>264</v>
      </c>
      <c r="JU138" s="18">
        <v>1</v>
      </c>
      <c r="JV138" s="18">
        <v>44</v>
      </c>
      <c r="JW138" s="25">
        <v>41352</v>
      </c>
      <c r="JX138" s="17">
        <f t="shared" si="546"/>
        <v>0.19191801992880581</v>
      </c>
      <c r="JY138" s="17">
        <f t="shared" si="547"/>
        <v>0.80808198007119425</v>
      </c>
      <c r="JZ138" s="25">
        <v>36581</v>
      </c>
      <c r="KA138" s="25">
        <v>30235</v>
      </c>
      <c r="KB138" s="18">
        <v>9</v>
      </c>
      <c r="KC138" s="18">
        <v>21</v>
      </c>
      <c r="KD138" s="18">
        <v>31</v>
      </c>
      <c r="KE138" s="25">
        <v>650</v>
      </c>
      <c r="KF138" s="18">
        <v>108</v>
      </c>
      <c r="KG138" s="18">
        <v>1</v>
      </c>
      <c r="KH138" s="18">
        <v>9</v>
      </c>
      <c r="KI138" s="25">
        <v>5517</v>
      </c>
      <c r="KJ138" s="17">
        <f t="shared" si="548"/>
        <v>0.15081599737568682</v>
      </c>
      <c r="KK138" s="25">
        <v>178886</v>
      </c>
      <c r="KL138" s="25">
        <v>141261</v>
      </c>
      <c r="KM138" s="18">
        <v>24</v>
      </c>
      <c r="KN138" s="18">
        <v>132</v>
      </c>
      <c r="KO138" s="18">
        <v>406</v>
      </c>
      <c r="KP138" s="25">
        <v>1037</v>
      </c>
      <c r="KQ138" s="18">
        <v>156</v>
      </c>
      <c r="KR138" s="18">
        <v>0</v>
      </c>
      <c r="KS138" s="18">
        <v>35</v>
      </c>
      <c r="KT138" s="25">
        <v>35835</v>
      </c>
      <c r="KU138" s="69">
        <f t="shared" si="440"/>
        <v>0.20032311080800064</v>
      </c>
      <c r="KV138" s="27">
        <v>261908</v>
      </c>
      <c r="KW138" s="25">
        <v>256967</v>
      </c>
      <c r="KX138" s="25">
        <v>4941</v>
      </c>
      <c r="KY138" s="59">
        <v>1.8865403118652351E-2</v>
      </c>
      <c r="KZ138" s="25">
        <v>1892</v>
      </c>
      <c r="LA138" s="18">
        <v>1600</v>
      </c>
      <c r="LB138" s="25">
        <v>2287</v>
      </c>
      <c r="LC138" s="18">
        <v>1775</v>
      </c>
      <c r="LD138" s="25">
        <v>116625</v>
      </c>
      <c r="LE138" s="25">
        <v>114424</v>
      </c>
      <c r="LF138" s="25">
        <v>2201</v>
      </c>
      <c r="LG138" s="59">
        <v>1.8872454448017148E-2</v>
      </c>
      <c r="LH138" s="25">
        <v>145283</v>
      </c>
      <c r="LI138" s="25">
        <v>142543</v>
      </c>
      <c r="LJ138" s="25">
        <v>2740</v>
      </c>
      <c r="LK138" s="35">
        <v>1.8859742709057496E-2</v>
      </c>
      <c r="LL138" s="27">
        <v>61961</v>
      </c>
      <c r="LM138" s="25">
        <v>1327</v>
      </c>
      <c r="LN138" s="25">
        <v>50292</v>
      </c>
      <c r="LO138" s="18">
        <v>242</v>
      </c>
      <c r="LP138" s="18">
        <v>71</v>
      </c>
      <c r="LQ138" s="18">
        <v>67</v>
      </c>
      <c r="LR138" s="25">
        <v>9962</v>
      </c>
      <c r="LS138" s="23">
        <f t="shared" si="549"/>
        <v>0.1607785542518681</v>
      </c>
      <c r="LT138" s="23">
        <f t="shared" si="550"/>
        <v>0.83922144574813196</v>
      </c>
      <c r="LU138" s="17">
        <f t="shared" si="551"/>
        <v>0.83308855570439466</v>
      </c>
      <c r="LV138" s="25">
        <v>61961</v>
      </c>
      <c r="LW138" s="25">
        <v>11210</v>
      </c>
      <c r="LX138" s="25">
        <v>22455</v>
      </c>
      <c r="LY138" s="25">
        <v>7579</v>
      </c>
      <c r="LZ138" s="25">
        <v>2139</v>
      </c>
      <c r="MA138" s="25">
        <v>11454</v>
      </c>
      <c r="MB138" s="25">
        <v>2434</v>
      </c>
      <c r="MC138" s="25">
        <v>1046</v>
      </c>
      <c r="MD138" s="25">
        <v>2151</v>
      </c>
      <c r="ME138" s="25">
        <v>1034</v>
      </c>
      <c r="MF138" s="18">
        <v>459</v>
      </c>
      <c r="MG138" s="17">
        <f t="shared" si="552"/>
        <v>0.24102257871887156</v>
      </c>
      <c r="MH138" s="17">
        <f t="shared" si="553"/>
        <v>0.70035990381046143</v>
      </c>
      <c r="MI138" s="25">
        <v>61961</v>
      </c>
      <c r="MJ138" s="25">
        <v>11801</v>
      </c>
      <c r="MK138" s="25">
        <v>22243</v>
      </c>
      <c r="ML138" s="25">
        <v>6940</v>
      </c>
      <c r="MM138" s="25">
        <v>1020</v>
      </c>
      <c r="MN138" s="25">
        <v>13888</v>
      </c>
      <c r="MO138" s="25">
        <v>3454</v>
      </c>
      <c r="MP138" s="18">
        <v>905</v>
      </c>
      <c r="MQ138" s="18">
        <v>13</v>
      </c>
      <c r="MR138" s="25">
        <v>1207</v>
      </c>
      <c r="MS138" s="18">
        <v>490</v>
      </c>
      <c r="MT138" s="17">
        <f t="shared" si="554"/>
        <v>0.67626410161230455</v>
      </c>
      <c r="MU138" s="69">
        <f t="shared" si="555"/>
        <v>0.76672422975742804</v>
      </c>
      <c r="MV138" s="27">
        <v>61961</v>
      </c>
      <c r="MW138" s="25">
        <v>14502</v>
      </c>
      <c r="MX138" s="18">
        <v>234</v>
      </c>
      <c r="MY138" s="25">
        <v>12701</v>
      </c>
      <c r="MZ138" s="25">
        <v>20859</v>
      </c>
      <c r="NA138" s="25">
        <v>7349</v>
      </c>
      <c r="NB138" s="18">
        <v>217</v>
      </c>
      <c r="NC138" s="25">
        <v>4916</v>
      </c>
      <c r="ND138" s="25">
        <v>1183</v>
      </c>
      <c r="NE138" s="17">
        <f t="shared" si="556"/>
        <v>0.23405045109020189</v>
      </c>
      <c r="NF138" s="10">
        <f t="shared" si="557"/>
        <v>59967.002275624989</v>
      </c>
      <c r="NG138" s="17">
        <f t="shared" si="558"/>
        <v>0.43199754684398251</v>
      </c>
      <c r="NH138" s="25">
        <v>61961</v>
      </c>
      <c r="NI138" s="25">
        <v>7187</v>
      </c>
      <c r="NJ138" s="18">
        <v>11</v>
      </c>
      <c r="NK138" s="18">
        <v>17</v>
      </c>
      <c r="NL138" s="18">
        <v>17</v>
      </c>
      <c r="NM138" s="25">
        <v>53258</v>
      </c>
      <c r="NN138" s="25">
        <v>1395</v>
      </c>
      <c r="NO138" s="18">
        <v>47</v>
      </c>
      <c r="NP138" s="18">
        <v>1</v>
      </c>
      <c r="NQ138" s="32">
        <v>28</v>
      </c>
      <c r="NR138" s="27">
        <v>61961</v>
      </c>
      <c r="NS138" s="37">
        <f t="shared" si="559"/>
        <v>1.2960087797162732</v>
      </c>
      <c r="NT138" s="37">
        <f t="shared" si="560"/>
        <v>0.34971063166437821</v>
      </c>
      <c r="NU138" s="37">
        <f t="shared" si="561"/>
        <v>0.77159971109063286</v>
      </c>
      <c r="NV138" s="17">
        <f t="shared" si="562"/>
        <v>0.15668198215003665</v>
      </c>
      <c r="NW138" s="10">
        <f t="shared" si="563"/>
        <v>29852</v>
      </c>
      <c r="NX138" s="17">
        <f t="shared" si="564"/>
        <v>0.4817869304885331</v>
      </c>
      <c r="NY138" s="19">
        <f t="shared" si="565"/>
        <v>0.53798050063976643</v>
      </c>
      <c r="NZ138" s="25">
        <v>32109</v>
      </c>
      <c r="OA138" s="25">
        <v>23923</v>
      </c>
      <c r="OB138" s="25">
        <v>2859</v>
      </c>
      <c r="OC138" s="25">
        <v>19350</v>
      </c>
      <c r="OD138" s="18">
        <v>731</v>
      </c>
      <c r="OE138" s="25">
        <v>1330</v>
      </c>
      <c r="OF138" s="17">
        <f t="shared" si="566"/>
        <v>0.31229321670082794</v>
      </c>
      <c r="OG138" s="17">
        <f t="shared" si="567"/>
        <v>0.51821306951146684</v>
      </c>
      <c r="OH138" s="17">
        <f t="shared" si="568"/>
        <v>0.38609770662190734</v>
      </c>
      <c r="OI138" s="69">
        <f t="shared" si="569"/>
        <v>2.1465115153080163E-2</v>
      </c>
      <c r="OJ138" s="27">
        <v>61961</v>
      </c>
      <c r="OK138" s="25">
        <v>1081</v>
      </c>
      <c r="OL138" s="25">
        <v>24958</v>
      </c>
      <c r="OM138" s="25">
        <v>11025</v>
      </c>
      <c r="ON138" s="18">
        <v>575</v>
      </c>
      <c r="OO138" s="18">
        <v>246</v>
      </c>
      <c r="OP138" s="18">
        <v>16</v>
      </c>
      <c r="OQ138" s="25">
        <v>24730</v>
      </c>
      <c r="OR138" s="69">
        <f t="shared" si="570"/>
        <v>0.42978647859137198</v>
      </c>
      <c r="OS138" s="85">
        <v>17109</v>
      </c>
      <c r="OT138" s="22">
        <v>17109</v>
      </c>
      <c r="OU138" s="38">
        <f t="shared" si="441"/>
        <v>5.3371724122871327E-2</v>
      </c>
      <c r="OV138" s="39">
        <v>0.68090361797884158</v>
      </c>
      <c r="OW138" s="22">
        <v>1164958</v>
      </c>
      <c r="OX138" s="36">
        <f t="shared" si="442"/>
        <v>47667751.443999998</v>
      </c>
      <c r="OY138" s="36">
        <f t="shared" si="443"/>
        <v>1159209.710275389</v>
      </c>
      <c r="OZ138" s="22"/>
      <c r="PA138" s="22"/>
      <c r="PB138" s="38">
        <f t="shared" si="444"/>
        <v>0</v>
      </c>
      <c r="PC138" s="39">
        <v>0</v>
      </c>
      <c r="PD138" s="22"/>
      <c r="PE138" s="40">
        <f t="shared" si="571"/>
        <v>0</v>
      </c>
      <c r="PF138" s="36">
        <f t="shared" si="572"/>
        <v>0</v>
      </c>
      <c r="PG138" s="22">
        <v>154763</v>
      </c>
      <c r="PH138" s="22">
        <v>154031</v>
      </c>
      <c r="PI138" s="38">
        <f t="shared" si="445"/>
        <v>0.48050149268630504</v>
      </c>
      <c r="PJ138" s="39">
        <v>4.1573709188410121E-2</v>
      </c>
      <c r="PK138" s="22">
        <v>640364</v>
      </c>
      <c r="PL138" s="41">
        <f t="shared" si="573"/>
        <v>26202414.151999999</v>
      </c>
      <c r="PM138" s="36">
        <f t="shared" si="574"/>
        <v>12591514.538354142</v>
      </c>
      <c r="PN138" s="22">
        <v>24169</v>
      </c>
      <c r="PO138" s="22">
        <v>24169</v>
      </c>
      <c r="PP138" s="38">
        <f t="shared" si="446"/>
        <v>7.5395476084264251E-2</v>
      </c>
      <c r="PQ138" s="39">
        <v>0.43769498117423145</v>
      </c>
      <c r="PR138" s="22">
        <v>1057865</v>
      </c>
      <c r="PS138" s="41">
        <f t="shared" si="575"/>
        <v>43285720.07</v>
      </c>
      <c r="PT138" s="36">
        <f t="shared" si="576"/>
        <v>3168999.4132049126</v>
      </c>
      <c r="PU138" s="22">
        <v>15176</v>
      </c>
      <c r="PV138" s="22">
        <v>15176</v>
      </c>
      <c r="PW138" s="38">
        <f t="shared" si="447"/>
        <v>4.7341708182167E-2</v>
      </c>
      <c r="PX138" s="39">
        <v>0.207745782814971</v>
      </c>
      <c r="PY138" s="22">
        <v>315275</v>
      </c>
      <c r="PZ138" s="36">
        <f t="shared" si="577"/>
        <v>2315352.5829100991</v>
      </c>
      <c r="QA138" s="22">
        <v>1503</v>
      </c>
      <c r="QB138" s="22">
        <v>1503</v>
      </c>
      <c r="QC138" s="39">
        <v>3.7065003326679973</v>
      </c>
      <c r="QD138" s="22">
        <v>557087</v>
      </c>
      <c r="QE138" s="22">
        <f t="shared" si="578"/>
        <v>897.52905555555492</v>
      </c>
      <c r="QF138" s="22"/>
      <c r="QG138" s="22"/>
      <c r="QH138" s="22"/>
      <c r="QI138" s="38">
        <f t="shared" si="448"/>
        <v>0</v>
      </c>
      <c r="QJ138" s="39">
        <v>0</v>
      </c>
      <c r="QK138" s="22"/>
      <c r="QL138" s="42">
        <f t="shared" si="579"/>
        <v>0</v>
      </c>
      <c r="QM138" s="22">
        <f t="shared" si="449"/>
        <v>108575</v>
      </c>
      <c r="QN138" s="22">
        <v>14134</v>
      </c>
      <c r="QO138" s="22">
        <v>14134</v>
      </c>
      <c r="QP138" s="38">
        <f t="shared" si="450"/>
        <v>4.4091177085315521E-2</v>
      </c>
      <c r="QQ138" s="39">
        <v>9.8830479694354045E-2</v>
      </c>
      <c r="QR138" s="22">
        <v>139687</v>
      </c>
      <c r="QS138" s="36">
        <f t="shared" si="580"/>
        <v>3323224.5401752293</v>
      </c>
      <c r="QT138" s="22">
        <v>94441</v>
      </c>
      <c r="QU138" s="22">
        <v>94441</v>
      </c>
      <c r="QV138" s="38">
        <f t="shared" si="451"/>
        <v>0.29460979589035541</v>
      </c>
      <c r="QW138" s="39">
        <v>0.12439999576455142</v>
      </c>
      <c r="QX138" s="22">
        <v>1174846</v>
      </c>
      <c r="QY138" s="36">
        <f t="shared" si="581"/>
        <v>22205224.904392872</v>
      </c>
      <c r="QZ138" s="22"/>
      <c r="RA138" s="22"/>
      <c r="RB138" s="38">
        <f t="shared" si="452"/>
        <v>0</v>
      </c>
      <c r="RC138" s="39">
        <v>0</v>
      </c>
      <c r="RD138" s="22"/>
      <c r="RE138" s="36">
        <f t="shared" si="582"/>
        <v>0</v>
      </c>
      <c r="RF138" s="10">
        <f t="shared" si="453"/>
        <v>321295</v>
      </c>
      <c r="RG138" s="10">
        <f t="shared" si="454"/>
        <v>320563</v>
      </c>
      <c r="RH138" s="17">
        <f t="shared" si="455"/>
        <v>0.41229278481517351</v>
      </c>
      <c r="RI138" s="17">
        <f t="shared" si="456"/>
        <v>9.4195511568285345E-3</v>
      </c>
      <c r="RJ138" s="17">
        <f t="shared" si="457"/>
        <v>2.5896300446060529E-2</v>
      </c>
      <c r="RK138" s="17">
        <f t="shared" si="458"/>
        <v>0</v>
      </c>
      <c r="RL138" s="17">
        <f t="shared" si="459"/>
        <v>7.0794231785936287E-2</v>
      </c>
      <c r="RM138" s="17">
        <f t="shared" si="460"/>
        <v>5.1724088915160962E-2</v>
      </c>
      <c r="RN138" s="17">
        <f t="shared" si="461"/>
        <v>7.4239561987152716E-2</v>
      </c>
      <c r="RO138" s="17">
        <f t="shared" si="462"/>
        <v>0.49605621010532691</v>
      </c>
      <c r="RP138" s="17">
        <f t="shared" si="463"/>
        <v>0</v>
      </c>
      <c r="RQ138" s="17">
        <f t="shared" si="464"/>
        <v>0</v>
      </c>
      <c r="RR138" s="36">
        <f t="shared" si="465"/>
        <v>44763525.689312644</v>
      </c>
      <c r="RS138" s="36">
        <f t="shared" si="466"/>
        <v>170.91316679640425</v>
      </c>
      <c r="RT138" s="10">
        <f t="shared" si="467"/>
        <v>732</v>
      </c>
      <c r="RU138" s="17">
        <f t="shared" si="468"/>
        <v>2.2782800852798831E-3</v>
      </c>
      <c r="RV138" s="37">
        <f t="shared" si="469"/>
        <v>0.8151636346659612</v>
      </c>
      <c r="RW138" s="36">
        <f t="shared" si="470"/>
        <v>1.2239526856758862</v>
      </c>
      <c r="RX138" s="85">
        <v>-0.84811440000000005</v>
      </c>
      <c r="RY138" s="93">
        <v>180</v>
      </c>
      <c r="RZ138" s="43" t="b">
        <v>0</v>
      </c>
      <c r="SA138" s="18" t="b">
        <v>0</v>
      </c>
      <c r="SB138" s="18" t="b">
        <v>0</v>
      </c>
      <c r="SC138" s="18" t="b">
        <v>0</v>
      </c>
      <c r="SD138" s="18" t="b">
        <v>0</v>
      </c>
      <c r="SE138" s="32" t="b">
        <v>0</v>
      </c>
      <c r="SF138" s="43" t="b">
        <v>0</v>
      </c>
      <c r="SG138" s="18" t="b">
        <v>1</v>
      </c>
      <c r="SH138" s="18">
        <v>0</v>
      </c>
      <c r="SI138" s="18"/>
      <c r="SJ138" s="22">
        <v>1</v>
      </c>
      <c r="SK138" s="22"/>
      <c r="SL138" s="22">
        <v>1</v>
      </c>
      <c r="SM138" s="22">
        <v>0</v>
      </c>
      <c r="SN138" s="18"/>
      <c r="SO138" s="18"/>
      <c r="SP138" s="18"/>
      <c r="SQ138" s="17">
        <f t="shared" si="583"/>
        <v>4.1322314049586778E-3</v>
      </c>
      <c r="SR138" s="17">
        <f t="shared" si="584"/>
        <v>0</v>
      </c>
      <c r="SS138" s="17">
        <f t="shared" si="585"/>
        <v>0</v>
      </c>
      <c r="ST138" s="17">
        <f t="shared" si="586"/>
        <v>0</v>
      </c>
      <c r="SU138" s="17">
        <f t="shared" si="587"/>
        <v>0</v>
      </c>
      <c r="SV138" s="17">
        <f t="shared" si="439"/>
        <v>0</v>
      </c>
      <c r="SW138" s="17">
        <f t="shared" si="588"/>
        <v>0</v>
      </c>
      <c r="SX138" s="17">
        <f t="shared" si="589"/>
        <v>0</v>
      </c>
      <c r="SY138" s="17">
        <f t="shared" si="590"/>
        <v>0</v>
      </c>
      <c r="SZ138" s="17">
        <f t="shared" si="591"/>
        <v>0</v>
      </c>
      <c r="TA138" s="17">
        <f t="shared" si="592"/>
        <v>0</v>
      </c>
      <c r="TB138" s="24">
        <f t="shared" si="593"/>
        <v>620</v>
      </c>
      <c r="TC138" s="69">
        <f t="shared" si="594"/>
        <v>1</v>
      </c>
      <c r="TD138" s="17">
        <f t="shared" si="616"/>
        <v>2.6014568158168575E-6</v>
      </c>
      <c r="TE138" s="95">
        <v>1418</v>
      </c>
      <c r="TF138" s="71"/>
      <c r="TG138" s="71">
        <v>3</v>
      </c>
      <c r="TH138" s="71">
        <v>19</v>
      </c>
      <c r="TI138" s="71"/>
      <c r="TJ138" s="71"/>
      <c r="TK138" s="71">
        <v>507</v>
      </c>
      <c r="TL138" s="71"/>
      <c r="TM138" s="71">
        <v>452</v>
      </c>
      <c r="TN138" s="71"/>
      <c r="TO138" s="71">
        <v>11</v>
      </c>
      <c r="TP138" s="71"/>
      <c r="TQ138" s="71">
        <v>636</v>
      </c>
      <c r="TR138" s="72"/>
      <c r="TS138" s="72"/>
      <c r="TT138" s="72"/>
      <c r="TU138" s="72"/>
      <c r="TV138" s="72">
        <v>13</v>
      </c>
      <c r="TW138" s="72"/>
      <c r="TX138" s="72"/>
      <c r="TY138" s="72">
        <v>14</v>
      </c>
      <c r="TZ138" s="72">
        <v>366</v>
      </c>
      <c r="UA138" s="72"/>
      <c r="UB138" s="72">
        <v>323</v>
      </c>
      <c r="UC138" s="72"/>
      <c r="UD138" s="72"/>
      <c r="UE138" s="72">
        <v>2</v>
      </c>
      <c r="UF138" s="72"/>
      <c r="UG138" s="72"/>
      <c r="UH138" s="72"/>
      <c r="UI138" s="72">
        <v>40</v>
      </c>
      <c r="UJ138" s="73">
        <v>4</v>
      </c>
      <c r="UK138" s="73"/>
      <c r="UL138" s="73"/>
      <c r="UM138" s="73"/>
      <c r="UN138" s="73">
        <v>5</v>
      </c>
      <c r="UO138" s="73"/>
      <c r="UP138" s="73"/>
      <c r="UQ138" s="73">
        <v>11</v>
      </c>
      <c r="UR138" s="73">
        <v>374</v>
      </c>
      <c r="US138" s="73">
        <v>371</v>
      </c>
      <c r="UT138" s="73"/>
      <c r="UU138" s="73"/>
      <c r="UV138" s="73">
        <v>2</v>
      </c>
      <c r="UW138" s="73"/>
      <c r="UX138" s="73"/>
      <c r="UY138" s="73">
        <v>1</v>
      </c>
      <c r="UZ138" s="73"/>
      <c r="VA138" s="73">
        <v>64</v>
      </c>
      <c r="VB138" s="73">
        <v>11</v>
      </c>
      <c r="VC138" s="73"/>
      <c r="VD138" s="73"/>
      <c r="VE138" s="73"/>
      <c r="VF138" s="73">
        <v>4</v>
      </c>
      <c r="VG138" s="73">
        <v>32</v>
      </c>
      <c r="VH138" s="73">
        <v>1</v>
      </c>
      <c r="VI138" s="73">
        <v>11</v>
      </c>
      <c r="VJ138" s="73">
        <v>375</v>
      </c>
      <c r="VK138" s="73">
        <v>403</v>
      </c>
      <c r="VL138" s="73"/>
      <c r="VM138" s="73"/>
      <c r="VN138" s="73"/>
      <c r="VO138" s="73"/>
      <c r="VP138" s="73">
        <v>1</v>
      </c>
      <c r="VQ138" s="73"/>
      <c r="VR138" s="73">
        <v>40</v>
      </c>
      <c r="VS138" s="73">
        <v>70</v>
      </c>
      <c r="VT138" s="73"/>
      <c r="VU138" s="73"/>
      <c r="VV138" s="73"/>
      <c r="VW138" s="73">
        <v>4</v>
      </c>
      <c r="VX138" s="73">
        <v>3</v>
      </c>
      <c r="VY138" s="73">
        <v>1</v>
      </c>
      <c r="VZ138" s="73">
        <v>11</v>
      </c>
      <c r="WA138" s="73">
        <v>16</v>
      </c>
      <c r="WB138" s="73"/>
      <c r="WC138" s="73">
        <v>336</v>
      </c>
      <c r="WD138" s="73"/>
      <c r="WE138" s="73"/>
      <c r="WF138" s="73"/>
      <c r="WG138" s="73"/>
      <c r="WH138" s="73"/>
      <c r="WI138" s="73"/>
      <c r="WJ138" s="73">
        <v>2</v>
      </c>
      <c r="WK138" s="73"/>
      <c r="WL138" s="73"/>
      <c r="WM138" s="73"/>
      <c r="WN138" s="73">
        <v>53</v>
      </c>
      <c r="WO138" s="22">
        <f t="shared" si="595"/>
        <v>1503</v>
      </c>
      <c r="WP138" s="22">
        <f t="shared" si="596"/>
        <v>0</v>
      </c>
      <c r="WQ138" s="22">
        <f t="shared" si="597"/>
        <v>0</v>
      </c>
      <c r="WR138" s="22">
        <f t="shared" si="598"/>
        <v>3</v>
      </c>
      <c r="WS138" s="22">
        <f t="shared" si="599"/>
        <v>45</v>
      </c>
      <c r="WT138" s="22">
        <f t="shared" si="600"/>
        <v>32</v>
      </c>
      <c r="WU138" s="22">
        <f t="shared" si="601"/>
        <v>2</v>
      </c>
      <c r="WV138" s="22">
        <f t="shared" si="602"/>
        <v>36</v>
      </c>
      <c r="WW138" s="22">
        <f t="shared" si="603"/>
        <v>1638</v>
      </c>
      <c r="WX138" s="22">
        <f t="shared" si="604"/>
        <v>0</v>
      </c>
      <c r="WY138" s="22">
        <f t="shared" si="605"/>
        <v>1885</v>
      </c>
      <c r="WZ138" s="22">
        <f t="shared" si="606"/>
        <v>0</v>
      </c>
      <c r="XA138" s="22">
        <f t="shared" si="607"/>
        <v>0</v>
      </c>
      <c r="XB138" s="22">
        <f t="shared" si="608"/>
        <v>4</v>
      </c>
      <c r="XC138" s="22">
        <f t="shared" si="609"/>
        <v>0</v>
      </c>
      <c r="XD138" s="22">
        <f t="shared" si="610"/>
        <v>0</v>
      </c>
      <c r="XE138" s="22">
        <f t="shared" si="611"/>
        <v>15</v>
      </c>
      <c r="XF138" s="22">
        <f t="shared" si="612"/>
        <v>0</v>
      </c>
      <c r="XG138" s="93">
        <f t="shared" si="613"/>
        <v>833</v>
      </c>
    </row>
    <row r="139" spans="1:631" ht="17.100000000000001" customHeight="1" x14ac:dyDescent="0.2">
      <c r="A139" s="101"/>
      <c r="B139" s="27" t="s">
        <v>331</v>
      </c>
      <c r="C139" s="535" t="s">
        <v>332</v>
      </c>
      <c r="D139" s="25" t="s">
        <v>368</v>
      </c>
      <c r="E139" s="535" t="s">
        <v>369</v>
      </c>
      <c r="F139" s="25" t="s">
        <v>377</v>
      </c>
      <c r="G139" s="535" t="s">
        <v>378</v>
      </c>
      <c r="H139" s="25">
        <v>44</v>
      </c>
      <c r="I139" s="28">
        <v>4</v>
      </c>
      <c r="J139" s="17">
        <f t="shared" si="478"/>
        <v>0.66195488181622242</v>
      </c>
      <c r="K139" s="17">
        <f t="shared" si="479"/>
        <v>0.45795315755442201</v>
      </c>
      <c r="L139" s="17">
        <f t="shared" si="480"/>
        <v>1</v>
      </c>
      <c r="M139" s="17">
        <f t="shared" si="481"/>
        <v>0.10485426831582888</v>
      </c>
      <c r="N139" s="17">
        <f t="shared" si="482"/>
        <v>0.20253563596491228</v>
      </c>
      <c r="O139" s="17">
        <f t="shared" si="483"/>
        <v>0.10237804439974137</v>
      </c>
      <c r="P139" s="17">
        <f t="shared" si="484"/>
        <v>0.79992099355423019</v>
      </c>
      <c r="Q139" s="17">
        <f t="shared" si="485"/>
        <v>0.60610910702633491</v>
      </c>
      <c r="R139" s="69">
        <f t="shared" si="486"/>
        <v>0.91739774632510629</v>
      </c>
      <c r="S139" s="422">
        <f t="shared" si="487"/>
        <v>0.53923375943964424</v>
      </c>
      <c r="T139" s="17">
        <f t="shared" si="614"/>
        <v>0.46076624056035576</v>
      </c>
      <c r="U139" s="10">
        <f t="shared" si="488"/>
        <v>57242.372363534676</v>
      </c>
      <c r="V139" s="32">
        <v>5</v>
      </c>
      <c r="W139" s="550">
        <f t="shared" si="489"/>
        <v>0</v>
      </c>
      <c r="X139" s="550">
        <f t="shared" si="490"/>
        <v>0.42812264832853314</v>
      </c>
      <c r="Y139" s="550">
        <f t="shared" si="491"/>
        <v>0.5718773516714668</v>
      </c>
      <c r="Z139" s="551">
        <f t="shared" si="492"/>
        <v>71046.03903020134</v>
      </c>
      <c r="AA139" s="426">
        <f t="shared" si="493"/>
        <v>5.6989688730047575E-2</v>
      </c>
      <c r="AB139" s="59">
        <f t="shared" si="494"/>
        <v>0.94026145953996343</v>
      </c>
      <c r="AC139" s="59">
        <f t="shared" si="495"/>
        <v>0.19967105263157894</v>
      </c>
      <c r="AD139" s="59">
        <f t="shared" si="496"/>
        <v>0.20253563596491228</v>
      </c>
      <c r="AE139" s="59">
        <f t="shared" si="497"/>
        <v>0.39389089297366509</v>
      </c>
      <c r="AF139" s="59">
        <f t="shared" si="498"/>
        <v>0.24642574897621955</v>
      </c>
      <c r="AG139" s="59">
        <f t="shared" si="499"/>
        <v>0.78640706947338168</v>
      </c>
      <c r="AH139" s="59">
        <f t="shared" si="500"/>
        <v>0.10237804439974137</v>
      </c>
      <c r="AI139" s="59">
        <f t="shared" si="501"/>
        <v>0.5897334578633523</v>
      </c>
      <c r="AJ139" s="59">
        <f t="shared" si="502"/>
        <v>0.73417630576909265</v>
      </c>
      <c r="AK139" s="59">
        <f t="shared" si="503"/>
        <v>0.20007900644576979</v>
      </c>
      <c r="AL139" s="35">
        <f t="shared" si="504"/>
        <v>1</v>
      </c>
      <c r="AM139" s="27">
        <v>124233</v>
      </c>
      <c r="AN139" s="25">
        <v>56669</v>
      </c>
      <c r="AO139" s="25">
        <v>67564</v>
      </c>
      <c r="AP139" s="17">
        <f t="shared" si="505"/>
        <v>2.4129353518889791E-3</v>
      </c>
      <c r="AQ139" s="63">
        <v>83.874548576164827</v>
      </c>
      <c r="AR139" s="58">
        <v>962.27502584900003</v>
      </c>
      <c r="AS139" s="24">
        <f t="shared" si="506"/>
        <v>129.10342330706462</v>
      </c>
      <c r="AT139" s="17">
        <f t="shared" si="471"/>
        <v>0.1114950155079017</v>
      </c>
      <c r="AU139" s="25">
        <v>121590</v>
      </c>
      <c r="AV139" s="25">
        <v>54389</v>
      </c>
      <c r="AW139" s="25">
        <v>67201</v>
      </c>
      <c r="AX139" s="25">
        <v>2643</v>
      </c>
      <c r="AY139" s="25">
        <v>2280</v>
      </c>
      <c r="AZ139" s="18">
        <v>363</v>
      </c>
      <c r="BA139" s="25">
        <v>7080</v>
      </c>
      <c r="BB139" s="25">
        <v>3248</v>
      </c>
      <c r="BC139" s="25">
        <v>3832</v>
      </c>
      <c r="BD139" s="63">
        <v>84.759916492693108</v>
      </c>
      <c r="BE139" s="25">
        <v>117153</v>
      </c>
      <c r="BF139" s="25">
        <v>53421</v>
      </c>
      <c r="BG139" s="25">
        <v>63732</v>
      </c>
      <c r="BH139" s="63">
        <v>83.82131425343627</v>
      </c>
      <c r="BI139" s="17">
        <v>5.6989688730047575E-2</v>
      </c>
      <c r="BJ139" s="25">
        <v>31993</v>
      </c>
      <c r="BK139" s="25">
        <v>81223</v>
      </c>
      <c r="BL139" s="25">
        <v>11017</v>
      </c>
      <c r="BM139" s="17">
        <v>0.52952981298400703</v>
      </c>
      <c r="BN139" s="10">
        <f t="shared" si="507"/>
        <v>58447.922743557858</v>
      </c>
      <c r="BO139" s="29">
        <v>0.39389089297366509</v>
      </c>
      <c r="BP139" s="30">
        <f t="shared" si="508"/>
        <v>0.60610910702633491</v>
      </c>
      <c r="BQ139" s="31">
        <v>13.563892001034189</v>
      </c>
      <c r="BR139" s="25">
        <v>92240</v>
      </c>
      <c r="BS139" s="25">
        <v>31713</v>
      </c>
      <c r="BT139" s="25">
        <v>51382</v>
      </c>
      <c r="BU139" s="25">
        <v>7218</v>
      </c>
      <c r="BV139" s="18">
        <v>999</v>
      </c>
      <c r="BW139" s="18">
        <v>928</v>
      </c>
      <c r="BX139" s="25">
        <v>27838</v>
      </c>
      <c r="BY139" s="25">
        <v>21710</v>
      </c>
      <c r="BZ139" s="25">
        <v>6128</v>
      </c>
      <c r="CA139" s="59">
        <v>0.22013075651986494</v>
      </c>
      <c r="CB139" s="25">
        <v>121590</v>
      </c>
      <c r="CC139" s="25">
        <v>2643</v>
      </c>
      <c r="CD139" s="17">
        <f t="shared" si="509"/>
        <v>2.1736984949420182E-2</v>
      </c>
      <c r="CE139" s="25">
        <v>1340</v>
      </c>
      <c r="CF139" s="25">
        <v>3245</v>
      </c>
      <c r="CG139" s="25">
        <v>5140</v>
      </c>
      <c r="CH139" s="25">
        <v>6061</v>
      </c>
      <c r="CI139" s="25">
        <v>5055</v>
      </c>
      <c r="CJ139" s="25">
        <v>3330</v>
      </c>
      <c r="CK139" s="25">
        <v>1922</v>
      </c>
      <c r="CL139" s="25">
        <v>1032</v>
      </c>
      <c r="CM139" s="18">
        <v>713</v>
      </c>
      <c r="CN139" s="26">
        <v>4.3677706731805443</v>
      </c>
      <c r="CO139" s="27">
        <v>27838</v>
      </c>
      <c r="CP139" s="34">
        <f t="shared" si="510"/>
        <v>4.4627128385659889</v>
      </c>
      <c r="CQ139" s="25">
        <v>58</v>
      </c>
      <c r="CR139" s="25">
        <v>2345</v>
      </c>
      <c r="CS139" s="25">
        <v>1273</v>
      </c>
      <c r="CT139" s="25">
        <v>3334</v>
      </c>
      <c r="CU139" s="25">
        <v>19076</v>
      </c>
      <c r="CV139" s="25">
        <v>1274</v>
      </c>
      <c r="CW139" s="18">
        <v>306</v>
      </c>
      <c r="CX139" s="18">
        <v>172</v>
      </c>
      <c r="CY139" s="25">
        <v>27838</v>
      </c>
      <c r="CZ139" s="25">
        <v>26667</v>
      </c>
      <c r="DA139" s="18">
        <v>240</v>
      </c>
      <c r="DB139" s="18">
        <v>730</v>
      </c>
      <c r="DC139" s="18">
        <v>122</v>
      </c>
      <c r="DD139" s="18">
        <v>13</v>
      </c>
      <c r="DE139" s="18">
        <v>66</v>
      </c>
      <c r="DF139" s="25">
        <v>27838</v>
      </c>
      <c r="DG139" s="25">
        <v>4576</v>
      </c>
      <c r="DH139" s="25">
        <v>2261</v>
      </c>
      <c r="DI139" s="18">
        <v>23</v>
      </c>
      <c r="DJ139" s="25">
        <v>17203</v>
      </c>
      <c r="DK139" s="18">
        <v>91</v>
      </c>
      <c r="DL139" s="25">
        <v>3684</v>
      </c>
      <c r="DM139" s="25">
        <f t="shared" si="511"/>
        <v>29862.448092535382</v>
      </c>
      <c r="DN139" s="17">
        <f t="shared" si="512"/>
        <v>0.61796824484517565</v>
      </c>
      <c r="DO139" s="17">
        <f t="shared" si="513"/>
        <v>3.2689129966233204E-3</v>
      </c>
      <c r="DP139" s="23">
        <f t="shared" si="514"/>
        <v>0.24642574897621955</v>
      </c>
      <c r="DQ139" s="23">
        <f t="shared" si="515"/>
        <v>0.75357425102378039</v>
      </c>
      <c r="DR139" s="25">
        <v>27838</v>
      </c>
      <c r="DS139" s="18">
        <v>391</v>
      </c>
      <c r="DT139" s="25">
        <v>21943</v>
      </c>
      <c r="DU139" s="18">
        <v>17</v>
      </c>
      <c r="DV139" s="18">
        <v>968</v>
      </c>
      <c r="DW139" s="18">
        <v>19</v>
      </c>
      <c r="DX139" s="25">
        <v>3592</v>
      </c>
      <c r="DY139" s="18">
        <v>908</v>
      </c>
      <c r="DZ139" s="17">
        <f t="shared" si="516"/>
        <v>0.83766793591493638</v>
      </c>
      <c r="EA139" s="17">
        <f t="shared" si="517"/>
        <v>0.16233206408506362</v>
      </c>
      <c r="EB139" s="25">
        <v>27838</v>
      </c>
      <c r="EC139" s="25">
        <v>1314</v>
      </c>
      <c r="ED139" s="25">
        <v>20578</v>
      </c>
      <c r="EE139" s="25">
        <v>1589</v>
      </c>
      <c r="EF139" s="17">
        <f t="shared" si="518"/>
        <v>5.7080250017961062E-2</v>
      </c>
      <c r="EG139" s="25">
        <v>4119</v>
      </c>
      <c r="EH139" s="18">
        <v>238</v>
      </c>
      <c r="EI139" s="17">
        <f t="shared" si="519"/>
        <v>0.78640706947338168</v>
      </c>
      <c r="EJ139" s="17">
        <f t="shared" si="520"/>
        <v>0.14796321574825777</v>
      </c>
      <c r="EK139" s="69">
        <f t="shared" si="521"/>
        <v>0.45795315755442201</v>
      </c>
      <c r="EL139" s="27">
        <v>90645</v>
      </c>
      <c r="EM139" s="25">
        <v>85230</v>
      </c>
      <c r="EN139" s="25">
        <v>5415</v>
      </c>
      <c r="EO139" s="59">
        <v>0.94026145953996343</v>
      </c>
      <c r="EP139" s="25">
        <v>39351</v>
      </c>
      <c r="EQ139" s="25">
        <v>38173</v>
      </c>
      <c r="ER139" s="25">
        <v>1178</v>
      </c>
      <c r="ES139" s="59">
        <v>0.97006429315646359</v>
      </c>
      <c r="ET139" s="25">
        <v>51294</v>
      </c>
      <c r="EU139" s="25">
        <v>47057</v>
      </c>
      <c r="EV139" s="25">
        <v>4237</v>
      </c>
      <c r="EW139" s="59">
        <v>0.91739774632510629</v>
      </c>
      <c r="EX139" s="25">
        <v>5102</v>
      </c>
      <c r="EY139" s="25">
        <v>4941</v>
      </c>
      <c r="EZ139" s="25">
        <v>161</v>
      </c>
      <c r="FA139" s="59">
        <v>0.96844374754998042</v>
      </c>
      <c r="FB139" s="25">
        <v>85543</v>
      </c>
      <c r="FC139" s="25">
        <v>80289</v>
      </c>
      <c r="FD139" s="25">
        <v>5254</v>
      </c>
      <c r="FE139" s="59">
        <v>0.93858059689279072</v>
      </c>
      <c r="FF139" s="25">
        <v>49221</v>
      </c>
      <c r="FG139" s="25">
        <v>19031</v>
      </c>
      <c r="FH139" s="25">
        <v>27047</v>
      </c>
      <c r="FI139" s="25">
        <v>3143</v>
      </c>
      <c r="FJ139" s="23">
        <f t="shared" si="522"/>
        <v>6.385485869852299E-2</v>
      </c>
      <c r="FK139" s="23">
        <f t="shared" si="523"/>
        <v>0.54950122915015953</v>
      </c>
      <c r="FL139" s="36">
        <f t="shared" si="524"/>
        <v>6.0550429525930642</v>
      </c>
      <c r="FM139" s="25">
        <v>22579</v>
      </c>
      <c r="FN139" s="25">
        <v>9052</v>
      </c>
      <c r="FO139" s="17">
        <f t="shared" si="525"/>
        <v>0.40090349439744893</v>
      </c>
      <c r="FP139" s="25">
        <v>11852</v>
      </c>
      <c r="FQ139" s="17">
        <f t="shared" si="526"/>
        <v>0.52491252934142341</v>
      </c>
      <c r="FR139" s="25">
        <v>1675</v>
      </c>
      <c r="FS139" s="17">
        <f t="shared" si="527"/>
        <v>7.418397626112759E-2</v>
      </c>
      <c r="FT139" s="25">
        <v>26642</v>
      </c>
      <c r="FU139" s="25">
        <v>9979</v>
      </c>
      <c r="FV139" s="25">
        <v>15195</v>
      </c>
      <c r="FW139" s="17">
        <f t="shared" si="528"/>
        <v>5.5100968395766087E-2</v>
      </c>
      <c r="FX139" s="17">
        <f t="shared" si="529"/>
        <v>0.57034006455971775</v>
      </c>
      <c r="FY139" s="25">
        <v>1468</v>
      </c>
      <c r="FZ139" s="25">
        <v>72960</v>
      </c>
      <c r="GA139" s="25">
        <v>14568</v>
      </c>
      <c r="GB139" s="25">
        <v>43615</v>
      </c>
      <c r="GC139" s="25">
        <v>7292</v>
      </c>
      <c r="GD139" s="25">
        <v>3415</v>
      </c>
      <c r="GE139" s="18">
        <v>86</v>
      </c>
      <c r="GF139" s="25">
        <v>3176</v>
      </c>
      <c r="GG139" s="18">
        <v>83</v>
      </c>
      <c r="GH139" s="18">
        <v>29</v>
      </c>
      <c r="GI139" s="18">
        <v>696</v>
      </c>
      <c r="GJ139" s="10">
        <f t="shared" si="530"/>
        <v>14568</v>
      </c>
      <c r="GK139" s="10">
        <f t="shared" si="472"/>
        <v>58392</v>
      </c>
      <c r="GL139" s="10">
        <f t="shared" si="473"/>
        <v>14777</v>
      </c>
      <c r="GM139" s="10">
        <f t="shared" si="531"/>
        <v>58183</v>
      </c>
      <c r="GN139" s="10">
        <f t="shared" si="474"/>
        <v>7485</v>
      </c>
      <c r="GO139" s="17">
        <f t="shared" si="532"/>
        <v>0.19967105263157894</v>
      </c>
      <c r="GP139" s="17">
        <f t="shared" si="475"/>
        <v>0.80032894736842108</v>
      </c>
      <c r="GQ139" s="17">
        <f t="shared" si="476"/>
        <v>0.20253563596491228</v>
      </c>
      <c r="GR139" s="17">
        <f t="shared" si="477"/>
        <v>0.10259046052631579</v>
      </c>
      <c r="GS139" s="17">
        <f t="shared" si="533"/>
        <v>0.5014322916666667</v>
      </c>
      <c r="GT139" s="25">
        <v>31922</v>
      </c>
      <c r="GU139" s="25">
        <v>6273</v>
      </c>
      <c r="GV139" s="25">
        <v>17949</v>
      </c>
      <c r="GW139" s="25">
        <v>3841</v>
      </c>
      <c r="GX139" s="25">
        <v>1921</v>
      </c>
      <c r="GY139" s="18">
        <v>58</v>
      </c>
      <c r="GZ139" s="25">
        <v>1480</v>
      </c>
      <c r="HA139" s="18">
        <v>30</v>
      </c>
      <c r="HB139" s="18">
        <v>15</v>
      </c>
      <c r="HC139" s="18">
        <v>355</v>
      </c>
      <c r="HD139" s="23">
        <f t="shared" si="534"/>
        <v>0.19651024371906523</v>
      </c>
      <c r="HE139" s="23">
        <f t="shared" si="535"/>
        <v>0.80348975628093477</v>
      </c>
      <c r="HF139" s="23">
        <f t="shared" si="536"/>
        <v>0.2412129565816678</v>
      </c>
      <c r="HG139" s="23">
        <f t="shared" si="537"/>
        <v>0.12088841551281249</v>
      </c>
      <c r="HH139" s="25">
        <v>41038</v>
      </c>
      <c r="HI139" s="25">
        <v>8295</v>
      </c>
      <c r="HJ139" s="25">
        <v>25666</v>
      </c>
      <c r="HK139" s="25">
        <v>3451</v>
      </c>
      <c r="HL139" s="25">
        <v>1494</v>
      </c>
      <c r="HM139" s="18">
        <v>28</v>
      </c>
      <c r="HN139" s="25">
        <v>1696</v>
      </c>
      <c r="HO139" s="18">
        <v>53</v>
      </c>
      <c r="HP139" s="18">
        <v>14</v>
      </c>
      <c r="HQ139" s="18">
        <v>341</v>
      </c>
      <c r="HR139" s="23">
        <f t="shared" si="538"/>
        <v>0.20212973341780788</v>
      </c>
      <c r="HS139" s="23">
        <f t="shared" si="539"/>
        <v>0.79787026658219207</v>
      </c>
      <c r="HT139" s="80">
        <f t="shared" si="540"/>
        <v>0.17244992446025634</v>
      </c>
      <c r="HU139" s="27">
        <v>103789</v>
      </c>
      <c r="HV139" s="18">
        <v>1723</v>
      </c>
      <c r="HW139" s="25">
        <v>11998</v>
      </c>
      <c r="HX139" s="18">
        <v>1711</v>
      </c>
      <c r="HY139" s="25">
        <v>33140</v>
      </c>
      <c r="HZ139" s="25">
        <v>13531</v>
      </c>
      <c r="IA139" s="18">
        <v>1559</v>
      </c>
      <c r="IB139" s="18">
        <v>197</v>
      </c>
      <c r="IC139" s="25">
        <v>11856</v>
      </c>
      <c r="ID139" s="25">
        <v>17413</v>
      </c>
      <c r="IE139" s="25">
        <v>7622</v>
      </c>
      <c r="IF139" s="18">
        <v>813</v>
      </c>
      <c r="IG139" s="18">
        <v>2226</v>
      </c>
      <c r="IH139" s="17">
        <f t="shared" si="541"/>
        <v>0.2981433485244101</v>
      </c>
      <c r="II139" s="17">
        <f t="shared" si="542"/>
        <v>0.13037027045255278</v>
      </c>
      <c r="IJ139" s="30">
        <f t="shared" si="543"/>
        <v>7.6704604242110701</v>
      </c>
      <c r="IK139" s="17">
        <f t="shared" si="615"/>
        <v>0.10485426831582888</v>
      </c>
      <c r="IL139" s="25">
        <v>46406</v>
      </c>
      <c r="IM139" s="18">
        <v>807</v>
      </c>
      <c r="IN139" s="25">
        <v>6898</v>
      </c>
      <c r="IO139" s="18">
        <v>1055</v>
      </c>
      <c r="IP139" s="25">
        <v>20497</v>
      </c>
      <c r="IQ139" s="25">
        <v>4910</v>
      </c>
      <c r="IR139" s="18">
        <v>856</v>
      </c>
      <c r="IS139" s="18">
        <v>109</v>
      </c>
      <c r="IT139" s="25">
        <v>5627</v>
      </c>
      <c r="IU139" s="25">
        <v>707</v>
      </c>
      <c r="IV139" s="25">
        <v>2841</v>
      </c>
      <c r="IW139" s="18">
        <v>383</v>
      </c>
      <c r="IX139" s="18">
        <v>1716</v>
      </c>
      <c r="IY139" s="17">
        <f t="shared" si="544"/>
        <v>0.75470844287376637</v>
      </c>
      <c r="IZ139" s="25">
        <v>57383</v>
      </c>
      <c r="JA139" s="18">
        <v>916</v>
      </c>
      <c r="JB139" s="25">
        <v>5100</v>
      </c>
      <c r="JC139" s="18">
        <v>656</v>
      </c>
      <c r="JD139" s="25">
        <v>12643</v>
      </c>
      <c r="JE139" s="25">
        <v>8621</v>
      </c>
      <c r="JF139" s="18">
        <v>703</v>
      </c>
      <c r="JG139" s="18">
        <v>88</v>
      </c>
      <c r="JH139" s="25">
        <v>6229</v>
      </c>
      <c r="JI139" s="25">
        <v>16706</v>
      </c>
      <c r="JJ139" s="25">
        <v>4781</v>
      </c>
      <c r="JK139" s="18">
        <v>430</v>
      </c>
      <c r="JL139" s="18">
        <v>510</v>
      </c>
      <c r="JM139" s="80">
        <f t="shared" si="545"/>
        <v>0.4990850948887301</v>
      </c>
      <c r="JN139" s="27">
        <v>103789</v>
      </c>
      <c r="JO139" s="25">
        <v>80273</v>
      </c>
      <c r="JP139" s="18">
        <v>38</v>
      </c>
      <c r="JQ139" s="18">
        <v>208</v>
      </c>
      <c r="JR139" s="25">
        <v>1690</v>
      </c>
      <c r="JS139" s="18">
        <v>609</v>
      </c>
      <c r="JT139" s="18">
        <v>161</v>
      </c>
      <c r="JU139" s="18">
        <v>3</v>
      </c>
      <c r="JV139" s="18">
        <v>41</v>
      </c>
      <c r="JW139" s="25">
        <v>20766</v>
      </c>
      <c r="JX139" s="17">
        <f t="shared" si="546"/>
        <v>0.20007900644576979</v>
      </c>
      <c r="JY139" s="17">
        <f t="shared" si="547"/>
        <v>0.79992099355423019</v>
      </c>
      <c r="JZ139" s="25">
        <v>5939</v>
      </c>
      <c r="KA139" s="25">
        <v>4768</v>
      </c>
      <c r="KB139" s="18">
        <v>2</v>
      </c>
      <c r="KC139" s="18">
        <v>34</v>
      </c>
      <c r="KD139" s="25">
        <v>30</v>
      </c>
      <c r="KE139" s="18">
        <v>74</v>
      </c>
      <c r="KF139" s="18">
        <v>7</v>
      </c>
      <c r="KG139" s="18">
        <v>0</v>
      </c>
      <c r="KH139" s="18">
        <v>1</v>
      </c>
      <c r="KI139" s="25">
        <v>1023</v>
      </c>
      <c r="KJ139" s="17">
        <f t="shared" si="548"/>
        <v>0.17225122074423305</v>
      </c>
      <c r="KK139" s="25">
        <v>97850</v>
      </c>
      <c r="KL139" s="25">
        <v>75505</v>
      </c>
      <c r="KM139" s="18">
        <v>36</v>
      </c>
      <c r="KN139" s="18">
        <v>174</v>
      </c>
      <c r="KO139" s="25">
        <v>1660</v>
      </c>
      <c r="KP139" s="18">
        <v>535</v>
      </c>
      <c r="KQ139" s="18">
        <v>154</v>
      </c>
      <c r="KR139" s="18">
        <v>3</v>
      </c>
      <c r="KS139" s="18">
        <v>40</v>
      </c>
      <c r="KT139" s="25">
        <v>19743</v>
      </c>
      <c r="KU139" s="69">
        <f t="shared" si="440"/>
        <v>0.20176801226366889</v>
      </c>
      <c r="KV139" s="27">
        <v>124233</v>
      </c>
      <c r="KW139" s="25">
        <v>117024</v>
      </c>
      <c r="KX139" s="25">
        <v>7209</v>
      </c>
      <c r="KY139" s="59">
        <v>5.8028060177247591E-2</v>
      </c>
      <c r="KZ139" s="25">
        <v>4628</v>
      </c>
      <c r="LA139" s="25">
        <v>1993</v>
      </c>
      <c r="LB139" s="25">
        <v>2831</v>
      </c>
      <c r="LC139" s="25">
        <v>1982</v>
      </c>
      <c r="LD139" s="25">
        <v>56669</v>
      </c>
      <c r="LE139" s="25">
        <v>53692</v>
      </c>
      <c r="LF139" s="25">
        <v>2977</v>
      </c>
      <c r="LG139" s="59">
        <v>5.2533130988723996E-2</v>
      </c>
      <c r="LH139" s="25">
        <v>67564</v>
      </c>
      <c r="LI139" s="25">
        <v>63332</v>
      </c>
      <c r="LJ139" s="25">
        <v>4232</v>
      </c>
      <c r="LK139" s="35">
        <v>6.2636907228701674E-2</v>
      </c>
      <c r="LL139" s="27">
        <v>27838</v>
      </c>
      <c r="LM139" s="18">
        <v>762</v>
      </c>
      <c r="LN139" s="25">
        <v>15655</v>
      </c>
      <c r="LO139" s="18">
        <v>496</v>
      </c>
      <c r="LP139" s="18">
        <v>33</v>
      </c>
      <c r="LQ139" s="18">
        <v>124</v>
      </c>
      <c r="LR139" s="25">
        <v>10768</v>
      </c>
      <c r="LS139" s="23">
        <f t="shared" si="549"/>
        <v>0.38680939722681229</v>
      </c>
      <c r="LT139" s="23">
        <f t="shared" si="550"/>
        <v>0.61319060277318771</v>
      </c>
      <c r="LU139" s="17">
        <f t="shared" si="551"/>
        <v>0.5897334578633523</v>
      </c>
      <c r="LV139" s="25">
        <v>27838</v>
      </c>
      <c r="LW139" s="18">
        <v>62</v>
      </c>
      <c r="LX139" s="25">
        <v>7766</v>
      </c>
      <c r="LY139" s="25">
        <v>12577</v>
      </c>
      <c r="LZ139" s="18">
        <v>691</v>
      </c>
      <c r="MA139" s="25">
        <v>1804</v>
      </c>
      <c r="MB139" s="25">
        <v>2385</v>
      </c>
      <c r="MC139" s="25">
        <v>1435</v>
      </c>
      <c r="MD139" s="18">
        <v>33</v>
      </c>
      <c r="ME139" s="25">
        <v>1052</v>
      </c>
      <c r="MF139" s="18">
        <v>33</v>
      </c>
      <c r="MG139" s="17">
        <f t="shared" si="552"/>
        <v>0.20202600761548961</v>
      </c>
      <c r="MH139" s="17">
        <f t="shared" si="553"/>
        <v>0.73417630576909265</v>
      </c>
      <c r="MI139" s="25">
        <v>27838</v>
      </c>
      <c r="MJ139" s="18">
        <v>85</v>
      </c>
      <c r="MK139" s="25">
        <v>13614</v>
      </c>
      <c r="ML139" s="25">
        <v>11752</v>
      </c>
      <c r="MM139" s="18">
        <v>885</v>
      </c>
      <c r="MN139" s="18">
        <v>640</v>
      </c>
      <c r="MO139" s="18">
        <v>828</v>
      </c>
      <c r="MP139" s="18">
        <v>20</v>
      </c>
      <c r="MQ139" s="18">
        <v>0</v>
      </c>
      <c r="MR139" s="18">
        <v>1</v>
      </c>
      <c r="MS139" s="18">
        <v>13</v>
      </c>
      <c r="MT139" s="17">
        <f t="shared" si="554"/>
        <v>0.9149723399669516</v>
      </c>
      <c r="MU139" s="69">
        <f t="shared" si="555"/>
        <v>0.66195488181622242</v>
      </c>
      <c r="MV139" s="27">
        <v>27838</v>
      </c>
      <c r="MW139" s="25">
        <v>2850</v>
      </c>
      <c r="MX139" s="18">
        <v>245</v>
      </c>
      <c r="MY139" s="25">
        <v>2318</v>
      </c>
      <c r="MZ139" s="25">
        <v>9693</v>
      </c>
      <c r="NA139" s="25">
        <v>6566</v>
      </c>
      <c r="NB139" s="18">
        <v>98</v>
      </c>
      <c r="NC139" s="25">
        <v>3501</v>
      </c>
      <c r="ND139" s="25">
        <v>2567</v>
      </c>
      <c r="NE139" s="17">
        <f t="shared" si="556"/>
        <v>0.10237804439974137</v>
      </c>
      <c r="NF139" s="10">
        <f t="shared" si="557"/>
        <v>12448.146418564551</v>
      </c>
      <c r="NG139" s="17">
        <f t="shared" si="558"/>
        <v>0.46400603491630144</v>
      </c>
      <c r="NH139" s="25">
        <v>27838</v>
      </c>
      <c r="NI139" s="18">
        <v>549</v>
      </c>
      <c r="NJ139" s="18">
        <v>0</v>
      </c>
      <c r="NK139" s="18">
        <v>28</v>
      </c>
      <c r="NL139" s="18">
        <v>10</v>
      </c>
      <c r="NM139" s="25">
        <v>26778</v>
      </c>
      <c r="NN139" s="18">
        <v>408</v>
      </c>
      <c r="NO139" s="18">
        <v>26</v>
      </c>
      <c r="NP139" s="18">
        <v>1</v>
      </c>
      <c r="NQ139" s="32">
        <v>38</v>
      </c>
      <c r="NR139" s="27">
        <v>27838</v>
      </c>
      <c r="NS139" s="37">
        <f t="shared" si="559"/>
        <v>1.0796752640275882</v>
      </c>
      <c r="NT139" s="37">
        <f t="shared" si="560"/>
        <v>0.29133592648820794</v>
      </c>
      <c r="NU139" s="37">
        <f t="shared" si="561"/>
        <v>0.92620441841895129</v>
      </c>
      <c r="NV139" s="17">
        <f t="shared" si="562"/>
        <v>0.18807620333201153</v>
      </c>
      <c r="NW139" s="10">
        <f t="shared" si="563"/>
        <v>13956</v>
      </c>
      <c r="NX139" s="17">
        <f t="shared" si="564"/>
        <v>0.50132911847115458</v>
      </c>
      <c r="NY139" s="19">
        <f t="shared" si="565"/>
        <v>0.25150930815116512</v>
      </c>
      <c r="NZ139" s="25">
        <v>13882</v>
      </c>
      <c r="OA139" s="25">
        <v>9437</v>
      </c>
      <c r="OB139" s="25">
        <v>1172</v>
      </c>
      <c r="OC139" s="25">
        <v>5093</v>
      </c>
      <c r="OD139" s="18">
        <v>155</v>
      </c>
      <c r="OE139" s="18">
        <v>317</v>
      </c>
      <c r="OF139" s="17">
        <f t="shared" si="566"/>
        <v>0.18295136144837992</v>
      </c>
      <c r="OG139" s="17">
        <f t="shared" si="567"/>
        <v>0.49867088152884548</v>
      </c>
      <c r="OH139" s="17">
        <f t="shared" si="568"/>
        <v>0.33899705438609096</v>
      </c>
      <c r="OI139" s="69">
        <f t="shared" si="569"/>
        <v>1.13873123069186E-2</v>
      </c>
      <c r="OJ139" s="27">
        <v>27838</v>
      </c>
      <c r="OK139" s="18">
        <v>249</v>
      </c>
      <c r="OL139" s="25">
        <v>15221</v>
      </c>
      <c r="OM139" s="25">
        <v>11283</v>
      </c>
      <c r="ON139" s="18">
        <v>287</v>
      </c>
      <c r="OO139" s="18">
        <v>841</v>
      </c>
      <c r="OP139" s="18">
        <v>279</v>
      </c>
      <c r="OQ139" s="25">
        <v>15470</v>
      </c>
      <c r="OR139" s="69">
        <f t="shared" si="570"/>
        <v>0.57604712982254469</v>
      </c>
      <c r="OS139" s="85">
        <v>5658</v>
      </c>
      <c r="OT139" s="22">
        <v>5623</v>
      </c>
      <c r="OU139" s="38">
        <f t="shared" si="441"/>
        <v>3.6789625888172098E-2</v>
      </c>
      <c r="OV139" s="39">
        <v>0.85590965676685049</v>
      </c>
      <c r="OW139" s="22">
        <v>481278</v>
      </c>
      <c r="OX139" s="36">
        <f t="shared" si="442"/>
        <v>19692933.204</v>
      </c>
      <c r="OY139" s="36">
        <f t="shared" si="443"/>
        <v>380982.88625159347</v>
      </c>
      <c r="OZ139" s="22">
        <v>4728</v>
      </c>
      <c r="PA139" s="22">
        <v>4728</v>
      </c>
      <c r="PB139" s="38">
        <f t="shared" si="444"/>
        <v>3.0933905601863362E-2</v>
      </c>
      <c r="PC139" s="39">
        <v>0.73437182741116758</v>
      </c>
      <c r="PD139" s="22">
        <v>347211</v>
      </c>
      <c r="PE139" s="40">
        <f t="shared" si="571"/>
        <v>14207179.697999999</v>
      </c>
      <c r="PF139" s="36">
        <f t="shared" si="572"/>
        <v>1452237.7127132192</v>
      </c>
      <c r="PG139" s="22">
        <v>80563</v>
      </c>
      <c r="PH139" s="22">
        <v>80563</v>
      </c>
      <c r="PI139" s="38">
        <f t="shared" si="445"/>
        <v>0.52709988092278304</v>
      </c>
      <c r="PJ139" s="39">
        <v>4.1009892878864987E-2</v>
      </c>
      <c r="PK139" s="22">
        <v>330388</v>
      </c>
      <c r="PL139" s="41">
        <f t="shared" si="573"/>
        <v>13518816.184</v>
      </c>
      <c r="PM139" s="36">
        <f t="shared" si="574"/>
        <v>6585753.4246575339</v>
      </c>
      <c r="PN139" s="22">
        <v>10949</v>
      </c>
      <c r="PO139" s="22">
        <v>10949</v>
      </c>
      <c r="PP139" s="38">
        <f t="shared" si="446"/>
        <v>7.1636068619881976E-2</v>
      </c>
      <c r="PQ139" s="39">
        <v>0.51749657502968305</v>
      </c>
      <c r="PR139" s="22">
        <v>566607</v>
      </c>
      <c r="PS139" s="41">
        <f t="shared" si="575"/>
        <v>23184425.226</v>
      </c>
      <c r="PT139" s="36">
        <f t="shared" si="576"/>
        <v>1435614.8196110965</v>
      </c>
      <c r="PU139" s="22">
        <v>3838</v>
      </c>
      <c r="PV139" s="22">
        <v>3838</v>
      </c>
      <c r="PW139" s="38">
        <f t="shared" si="447"/>
        <v>2.5110898836707189E-2</v>
      </c>
      <c r="PX139" s="39">
        <v>0.21290515893694631</v>
      </c>
      <c r="PY139" s="22">
        <v>81713</v>
      </c>
      <c r="PZ139" s="36">
        <f t="shared" si="577"/>
        <v>585551.08152404847</v>
      </c>
      <c r="QA139" s="22">
        <v>6336</v>
      </c>
      <c r="QB139" s="22">
        <v>6336</v>
      </c>
      <c r="QC139" s="39">
        <v>5.3816429924242426</v>
      </c>
      <c r="QD139" s="22">
        <v>3409809</v>
      </c>
      <c r="QE139" s="22">
        <f t="shared" si="578"/>
        <v>5493.5811666666632</v>
      </c>
      <c r="QF139" s="22"/>
      <c r="QG139" s="22"/>
      <c r="QH139" s="22"/>
      <c r="QI139" s="38">
        <f t="shared" si="448"/>
        <v>0</v>
      </c>
      <c r="QJ139" s="39">
        <v>0</v>
      </c>
      <c r="QK139" s="22"/>
      <c r="QL139" s="42">
        <f t="shared" si="579"/>
        <v>0</v>
      </c>
      <c r="QM139" s="22">
        <f t="shared" si="449"/>
        <v>40805</v>
      </c>
      <c r="QN139" s="22">
        <v>6202</v>
      </c>
      <c r="QO139" s="22">
        <v>6202</v>
      </c>
      <c r="QP139" s="38">
        <f t="shared" si="450"/>
        <v>4.057785163763887E-2</v>
      </c>
      <c r="QQ139" s="39">
        <v>0.10879393743953564</v>
      </c>
      <c r="QR139" s="22">
        <v>67474</v>
      </c>
      <c r="QS139" s="36">
        <f t="shared" si="580"/>
        <v>1458231.1163270676</v>
      </c>
      <c r="QT139" s="22">
        <v>34521</v>
      </c>
      <c r="QU139" s="22">
        <v>34521</v>
      </c>
      <c r="QV139" s="38">
        <f t="shared" si="451"/>
        <v>0.22586069274152393</v>
      </c>
      <c r="QW139" s="39">
        <v>0.1074997827409403</v>
      </c>
      <c r="QX139" s="22">
        <v>371100</v>
      </c>
      <c r="QY139" s="36">
        <f t="shared" si="581"/>
        <v>8116671.4554541595</v>
      </c>
      <c r="QZ139" s="22">
        <v>82</v>
      </c>
      <c r="RA139" s="22">
        <v>82</v>
      </c>
      <c r="RB139" s="38">
        <f t="shared" si="452"/>
        <v>5.3650174690202958E-4</v>
      </c>
      <c r="RC139" s="39">
        <v>9.1463414634146339E-2</v>
      </c>
      <c r="RD139" s="22">
        <v>750</v>
      </c>
      <c r="RE139" s="36">
        <f t="shared" si="582"/>
        <v>8860.201129074685</v>
      </c>
      <c r="RF139" s="10">
        <f t="shared" si="453"/>
        <v>152877</v>
      </c>
      <c r="RG139" s="10">
        <f t="shared" si="454"/>
        <v>152842</v>
      </c>
      <c r="RH139" s="17">
        <f t="shared" si="455"/>
        <v>0.19657806364652425</v>
      </c>
      <c r="RI139" s="17">
        <f t="shared" si="456"/>
        <v>4.4911703406568656E-3</v>
      </c>
      <c r="RJ139" s="17">
        <f t="shared" si="457"/>
        <v>1.902640519202917E-2</v>
      </c>
      <c r="RK139" s="17">
        <f t="shared" si="458"/>
        <v>7.2525208229380925E-2</v>
      </c>
      <c r="RL139" s="17">
        <f t="shared" si="459"/>
        <v>7.1695055718499073E-2</v>
      </c>
      <c r="RM139" s="17">
        <f t="shared" si="460"/>
        <v>2.924260521862445E-2</v>
      </c>
      <c r="RN139" s="17">
        <f t="shared" si="461"/>
        <v>7.2824520691309055E-2</v>
      </c>
      <c r="RO139" s="17">
        <f t="shared" si="462"/>
        <v>0.40534912589240241</v>
      </c>
      <c r="RP139" s="17">
        <f t="shared" si="463"/>
        <v>4.4248123169848607E-4</v>
      </c>
      <c r="RQ139" s="17">
        <f t="shared" si="464"/>
        <v>0</v>
      </c>
      <c r="RR139" s="36">
        <f t="shared" si="465"/>
        <v>20023902.697667796</v>
      </c>
      <c r="RS139" s="36">
        <f t="shared" si="466"/>
        <v>161.18022343232312</v>
      </c>
      <c r="RT139" s="10">
        <f t="shared" si="467"/>
        <v>35</v>
      </c>
      <c r="RU139" s="17">
        <f t="shared" si="468"/>
        <v>2.2894222152449354E-4</v>
      </c>
      <c r="RV139" s="37">
        <f t="shared" si="469"/>
        <v>0.81263368590435447</v>
      </c>
      <c r="RW139" s="36">
        <f t="shared" si="470"/>
        <v>1.2302850289375609</v>
      </c>
      <c r="RX139" s="85">
        <v>-2.7152120000000002</v>
      </c>
      <c r="RY139" s="93">
        <v>52</v>
      </c>
      <c r="RZ139" s="43" t="b">
        <v>0</v>
      </c>
      <c r="SA139" s="18" t="b">
        <v>0</v>
      </c>
      <c r="SB139" s="18" t="b">
        <v>0</v>
      </c>
      <c r="SC139" s="18" t="b">
        <v>0</v>
      </c>
      <c r="SD139" s="18" t="b">
        <v>0</v>
      </c>
      <c r="SE139" s="32" t="b">
        <v>0</v>
      </c>
      <c r="SF139" s="43" t="b">
        <v>0</v>
      </c>
      <c r="SG139" s="18" t="b">
        <v>0</v>
      </c>
      <c r="SH139" s="18"/>
      <c r="SI139" s="18"/>
      <c r="SJ139" s="18"/>
      <c r="SK139" s="18"/>
      <c r="SL139" s="18"/>
      <c r="SM139" s="18"/>
      <c r="SN139" s="18"/>
      <c r="SO139" s="18"/>
      <c r="SP139" s="18"/>
      <c r="SQ139" s="17">
        <f t="shared" si="583"/>
        <v>0</v>
      </c>
      <c r="SR139" s="17">
        <f t="shared" si="584"/>
        <v>0</v>
      </c>
      <c r="SS139" s="17">
        <f t="shared" si="585"/>
        <v>0</v>
      </c>
      <c r="ST139" s="17">
        <f t="shared" si="586"/>
        <v>0</v>
      </c>
      <c r="SU139" s="17">
        <f t="shared" si="587"/>
        <v>0</v>
      </c>
      <c r="SV139" s="17">
        <f t="shared" si="439"/>
        <v>0</v>
      </c>
      <c r="SW139" s="17">
        <f t="shared" si="588"/>
        <v>0</v>
      </c>
      <c r="SX139" s="17">
        <f t="shared" si="589"/>
        <v>0</v>
      </c>
      <c r="SY139" s="17">
        <f t="shared" si="590"/>
        <v>0</v>
      </c>
      <c r="SZ139" s="17">
        <f t="shared" si="591"/>
        <v>0</v>
      </c>
      <c r="TA139" s="17">
        <f t="shared" si="592"/>
        <v>0</v>
      </c>
      <c r="TB139" s="24">
        <f t="shared" si="593"/>
        <v>620</v>
      </c>
      <c r="TC139" s="69">
        <f t="shared" si="594"/>
        <v>1</v>
      </c>
      <c r="TD139" s="17">
        <f t="shared" si="616"/>
        <v>2.6014568158168575E-6</v>
      </c>
      <c r="TE139" s="95"/>
      <c r="TF139" s="71"/>
      <c r="TG139" s="71"/>
      <c r="TH139" s="71"/>
      <c r="TI139" s="71"/>
      <c r="TJ139" s="71"/>
      <c r="TK139" s="71">
        <v>5</v>
      </c>
      <c r="TL139" s="71"/>
      <c r="TM139" s="71">
        <v>1</v>
      </c>
      <c r="TN139" s="71"/>
      <c r="TO139" s="71"/>
      <c r="TP139" s="71"/>
      <c r="TQ139" s="71">
        <v>13</v>
      </c>
      <c r="TR139" s="72"/>
      <c r="TS139" s="72"/>
      <c r="TT139" s="72"/>
      <c r="TU139" s="72"/>
      <c r="TV139" s="72">
        <v>1</v>
      </c>
      <c r="TW139" s="72"/>
      <c r="TX139" s="72"/>
      <c r="TY139" s="72"/>
      <c r="TZ139" s="72">
        <v>5</v>
      </c>
      <c r="UA139" s="72"/>
      <c r="UB139" s="72"/>
      <c r="UC139" s="72"/>
      <c r="UD139" s="72"/>
      <c r="UE139" s="72"/>
      <c r="UF139" s="72"/>
      <c r="UG139" s="72"/>
      <c r="UH139" s="72"/>
      <c r="UI139" s="72">
        <v>23</v>
      </c>
      <c r="UJ139" s="73">
        <v>3</v>
      </c>
      <c r="UK139" s="73"/>
      <c r="UL139" s="73"/>
      <c r="UM139" s="73"/>
      <c r="UN139" s="73">
        <v>3</v>
      </c>
      <c r="UO139" s="73"/>
      <c r="UP139" s="73"/>
      <c r="UQ139" s="73"/>
      <c r="UR139" s="73">
        <v>7</v>
      </c>
      <c r="US139" s="73">
        <v>18</v>
      </c>
      <c r="UT139" s="73"/>
      <c r="UU139" s="73"/>
      <c r="UV139" s="73"/>
      <c r="UW139" s="73"/>
      <c r="UX139" s="73"/>
      <c r="UY139" s="73"/>
      <c r="UZ139" s="73"/>
      <c r="VA139" s="73">
        <v>32</v>
      </c>
      <c r="VB139" s="73">
        <v>10</v>
      </c>
      <c r="VC139" s="73"/>
      <c r="VD139" s="73"/>
      <c r="VE139" s="73"/>
      <c r="VF139" s="73">
        <v>2</v>
      </c>
      <c r="VG139" s="73">
        <v>20</v>
      </c>
      <c r="VH139" s="73"/>
      <c r="VI139" s="73"/>
      <c r="VJ139" s="73">
        <v>7</v>
      </c>
      <c r="VK139" s="73">
        <v>28</v>
      </c>
      <c r="VL139" s="73"/>
      <c r="VM139" s="73"/>
      <c r="VN139" s="73"/>
      <c r="VO139" s="73"/>
      <c r="VP139" s="73"/>
      <c r="VQ139" s="73"/>
      <c r="VR139" s="73">
        <v>4</v>
      </c>
      <c r="VS139" s="73">
        <v>33</v>
      </c>
      <c r="VT139" s="73"/>
      <c r="VU139" s="73"/>
      <c r="VV139" s="73"/>
      <c r="VW139" s="73">
        <v>4</v>
      </c>
      <c r="VX139" s="73"/>
      <c r="VY139" s="73"/>
      <c r="VZ139" s="73"/>
      <c r="WA139" s="73">
        <v>9</v>
      </c>
      <c r="WB139" s="73"/>
      <c r="WC139" s="73"/>
      <c r="WD139" s="73"/>
      <c r="WE139" s="73"/>
      <c r="WF139" s="73"/>
      <c r="WG139" s="73"/>
      <c r="WH139" s="73"/>
      <c r="WI139" s="73"/>
      <c r="WJ139" s="73">
        <v>1</v>
      </c>
      <c r="WK139" s="73"/>
      <c r="WL139" s="73"/>
      <c r="WM139" s="73"/>
      <c r="WN139" s="73"/>
      <c r="WO139" s="22">
        <f t="shared" si="595"/>
        <v>46</v>
      </c>
      <c r="WP139" s="22">
        <f t="shared" si="596"/>
        <v>0</v>
      </c>
      <c r="WQ139" s="22">
        <f t="shared" si="597"/>
        <v>0</v>
      </c>
      <c r="WR139" s="22">
        <f t="shared" si="598"/>
        <v>0</v>
      </c>
      <c r="WS139" s="22">
        <f t="shared" si="599"/>
        <v>10</v>
      </c>
      <c r="WT139" s="22">
        <f t="shared" si="600"/>
        <v>20</v>
      </c>
      <c r="WU139" s="22">
        <f t="shared" si="601"/>
        <v>0</v>
      </c>
      <c r="WV139" s="22">
        <f t="shared" si="602"/>
        <v>0</v>
      </c>
      <c r="WW139" s="22">
        <f t="shared" si="603"/>
        <v>33</v>
      </c>
      <c r="WX139" s="22">
        <f t="shared" si="604"/>
        <v>0</v>
      </c>
      <c r="WY139" s="22">
        <f t="shared" si="605"/>
        <v>47</v>
      </c>
      <c r="WZ139" s="22">
        <f t="shared" si="606"/>
        <v>0</v>
      </c>
      <c r="XA139" s="22">
        <f t="shared" si="607"/>
        <v>0</v>
      </c>
      <c r="XB139" s="22">
        <f t="shared" si="608"/>
        <v>0</v>
      </c>
      <c r="XC139" s="22">
        <f t="shared" si="609"/>
        <v>0</v>
      </c>
      <c r="XD139" s="22">
        <f t="shared" si="610"/>
        <v>0</v>
      </c>
      <c r="XE139" s="22">
        <f t="shared" si="611"/>
        <v>1</v>
      </c>
      <c r="XF139" s="22">
        <f t="shared" si="612"/>
        <v>0</v>
      </c>
      <c r="XG139" s="93">
        <f t="shared" si="613"/>
        <v>72</v>
      </c>
    </row>
    <row r="140" spans="1:631" ht="17.100000000000001" customHeight="1" x14ac:dyDescent="0.2">
      <c r="A140" s="101"/>
      <c r="B140" s="27" t="s">
        <v>331</v>
      </c>
      <c r="C140" s="535" t="s">
        <v>332</v>
      </c>
      <c r="D140" s="25" t="s">
        <v>379</v>
      </c>
      <c r="E140" s="535" t="s">
        <v>380</v>
      </c>
      <c r="F140" s="25" t="s">
        <v>381</v>
      </c>
      <c r="G140" s="535" t="s">
        <v>380</v>
      </c>
      <c r="H140" s="25">
        <v>74</v>
      </c>
      <c r="I140" s="28">
        <v>17</v>
      </c>
      <c r="J140" s="17">
        <f t="shared" si="478"/>
        <v>0.71009490940465914</v>
      </c>
      <c r="K140" s="17">
        <f t="shared" si="479"/>
        <v>0.44277899142694549</v>
      </c>
      <c r="L140" s="17">
        <f t="shared" si="480"/>
        <v>1</v>
      </c>
      <c r="M140" s="17">
        <f t="shared" si="481"/>
        <v>0.13195902856130823</v>
      </c>
      <c r="N140" s="17">
        <f t="shared" si="482"/>
        <v>0.31341861154644413</v>
      </c>
      <c r="O140" s="17">
        <f t="shared" si="483"/>
        <v>0.28314945018633086</v>
      </c>
      <c r="P140" s="17">
        <f t="shared" si="484"/>
        <v>0.88194251458970185</v>
      </c>
      <c r="Q140" s="17">
        <f t="shared" si="485"/>
        <v>0.62755083122180333</v>
      </c>
      <c r="R140" s="69">
        <f t="shared" si="486"/>
        <v>0.85999898667477326</v>
      </c>
      <c r="S140" s="422">
        <f t="shared" si="487"/>
        <v>0.58343259151244065</v>
      </c>
      <c r="T140" s="17">
        <f t="shared" si="614"/>
        <v>0.41656740848755935</v>
      </c>
      <c r="U140" s="10">
        <f t="shared" si="488"/>
        <v>99954.099964364403</v>
      </c>
      <c r="V140" s="32">
        <v>6</v>
      </c>
      <c r="W140" s="550">
        <f t="shared" si="489"/>
        <v>0</v>
      </c>
      <c r="X140" s="550">
        <f t="shared" si="490"/>
        <v>0.4723214804013296</v>
      </c>
      <c r="Y140" s="550">
        <f t="shared" si="491"/>
        <v>0.5276785195986704</v>
      </c>
      <c r="Z140" s="551">
        <f t="shared" si="492"/>
        <v>126614.87774214217</v>
      </c>
      <c r="AA140" s="426">
        <f t="shared" si="493"/>
        <v>0.22647918081909754</v>
      </c>
      <c r="AB140" s="59">
        <f t="shared" si="494"/>
        <v>0.90133663251855789</v>
      </c>
      <c r="AC140" s="59">
        <f t="shared" si="495"/>
        <v>0.18910867324607847</v>
      </c>
      <c r="AD140" s="59">
        <f t="shared" si="496"/>
        <v>0.31341861154644413</v>
      </c>
      <c r="AE140" s="59">
        <f t="shared" si="497"/>
        <v>0.37244916877819667</v>
      </c>
      <c r="AF140" s="59">
        <f t="shared" si="498"/>
        <v>0.33658876874782001</v>
      </c>
      <c r="AG140" s="59">
        <f t="shared" si="499"/>
        <v>0.74227598993997024</v>
      </c>
      <c r="AH140" s="59">
        <f t="shared" si="500"/>
        <v>0.28314945018633086</v>
      </c>
      <c r="AI140" s="59">
        <f t="shared" si="501"/>
        <v>0.64444770803884488</v>
      </c>
      <c r="AJ140" s="59">
        <f t="shared" si="502"/>
        <v>0.77574211077047339</v>
      </c>
      <c r="AK140" s="59">
        <f t="shared" si="503"/>
        <v>0.11805748541029815</v>
      </c>
      <c r="AL140" s="35">
        <f t="shared" si="504"/>
        <v>1</v>
      </c>
      <c r="AM140" s="27">
        <v>239947</v>
      </c>
      <c r="AN140" s="25">
        <v>109476</v>
      </c>
      <c r="AO140" s="25">
        <v>130471</v>
      </c>
      <c r="AP140" s="17">
        <f t="shared" si="505"/>
        <v>4.6604090610361569E-3</v>
      </c>
      <c r="AQ140" s="63">
        <v>83.908301461627488</v>
      </c>
      <c r="AR140" s="58">
        <v>1463.87037489</v>
      </c>
      <c r="AS140" s="24">
        <f t="shared" si="506"/>
        <v>163.912737162968</v>
      </c>
      <c r="AT140" s="17">
        <f t="shared" si="471"/>
        <v>0.1415566892324821</v>
      </c>
      <c r="AU140" s="25">
        <v>232189</v>
      </c>
      <c r="AV140" s="25">
        <v>103975</v>
      </c>
      <c r="AW140" s="25">
        <v>128214</v>
      </c>
      <c r="AX140" s="25">
        <v>7758</v>
      </c>
      <c r="AY140" s="25">
        <v>5501</v>
      </c>
      <c r="AZ140" s="25">
        <v>2257</v>
      </c>
      <c r="BA140" s="25">
        <v>54343</v>
      </c>
      <c r="BB140" s="25">
        <v>25840</v>
      </c>
      <c r="BC140" s="25">
        <v>28503</v>
      </c>
      <c r="BD140" s="63">
        <v>90.657123811528606</v>
      </c>
      <c r="BE140" s="25">
        <v>185604</v>
      </c>
      <c r="BF140" s="25">
        <v>83636</v>
      </c>
      <c r="BG140" s="25">
        <v>101968</v>
      </c>
      <c r="BH140" s="63">
        <v>82.021810764161302</v>
      </c>
      <c r="BI140" s="17">
        <v>0.22647918081909754</v>
      </c>
      <c r="BJ140" s="25">
        <v>60266</v>
      </c>
      <c r="BK140" s="25">
        <v>161810</v>
      </c>
      <c r="BL140" s="25">
        <v>17871</v>
      </c>
      <c r="BM140" s="17">
        <v>0.4828935170879427</v>
      </c>
      <c r="BN140" s="10">
        <f t="shared" si="507"/>
        <v>124078.14925529942</v>
      </c>
      <c r="BO140" s="29">
        <v>0.37244916877819667</v>
      </c>
      <c r="BP140" s="30">
        <f t="shared" si="508"/>
        <v>0.62755083122180333</v>
      </c>
      <c r="BQ140" s="31">
        <v>11.0444348309746</v>
      </c>
      <c r="BR140" s="25">
        <v>179681</v>
      </c>
      <c r="BS140" s="25">
        <v>58835</v>
      </c>
      <c r="BT140" s="25">
        <v>104214</v>
      </c>
      <c r="BU140" s="25">
        <v>12967</v>
      </c>
      <c r="BV140" s="25">
        <v>2319</v>
      </c>
      <c r="BW140" s="18">
        <v>1346</v>
      </c>
      <c r="BX140" s="25">
        <v>54473</v>
      </c>
      <c r="BY140" s="25">
        <v>40392</v>
      </c>
      <c r="BZ140" s="25">
        <v>14081</v>
      </c>
      <c r="CA140" s="59">
        <v>0.25849503423714498</v>
      </c>
      <c r="CB140" s="25">
        <v>232189</v>
      </c>
      <c r="CC140" s="25">
        <v>7758</v>
      </c>
      <c r="CD140" s="17">
        <f t="shared" si="509"/>
        <v>3.3412435558962741E-2</v>
      </c>
      <c r="CE140" s="25">
        <v>3068</v>
      </c>
      <c r="CF140" s="25">
        <v>7070</v>
      </c>
      <c r="CG140" s="25">
        <v>10734</v>
      </c>
      <c r="CH140" s="25">
        <v>11825</v>
      </c>
      <c r="CI140" s="25">
        <v>9118</v>
      </c>
      <c r="CJ140" s="25">
        <v>5798</v>
      </c>
      <c r="CK140" s="25">
        <v>3343</v>
      </c>
      <c r="CL140" s="25">
        <v>1946</v>
      </c>
      <c r="CM140" s="25">
        <v>1571</v>
      </c>
      <c r="CN140" s="26">
        <v>4.2624603014337374</v>
      </c>
      <c r="CO140" s="27">
        <v>54473</v>
      </c>
      <c r="CP140" s="34">
        <f t="shared" si="510"/>
        <v>4.4048794815780292</v>
      </c>
      <c r="CQ140" s="25">
        <v>383</v>
      </c>
      <c r="CR140" s="25">
        <v>5648</v>
      </c>
      <c r="CS140" s="25">
        <v>4182</v>
      </c>
      <c r="CT140" s="25">
        <v>6181</v>
      </c>
      <c r="CU140" s="25">
        <v>32548</v>
      </c>
      <c r="CV140" s="25">
        <v>3887</v>
      </c>
      <c r="CW140" s="18">
        <v>448</v>
      </c>
      <c r="CX140" s="18">
        <v>1196</v>
      </c>
      <c r="CY140" s="25">
        <v>54473</v>
      </c>
      <c r="CZ140" s="25">
        <v>51071</v>
      </c>
      <c r="DA140" s="18">
        <v>1066</v>
      </c>
      <c r="DB140" s="18">
        <v>926</v>
      </c>
      <c r="DC140" s="18">
        <v>946</v>
      </c>
      <c r="DD140" s="18">
        <v>369</v>
      </c>
      <c r="DE140" s="18">
        <v>95</v>
      </c>
      <c r="DF140" s="25">
        <v>54473</v>
      </c>
      <c r="DG140" s="25">
        <v>16359</v>
      </c>
      <c r="DH140" s="25">
        <v>1920</v>
      </c>
      <c r="DI140" s="18">
        <v>56</v>
      </c>
      <c r="DJ140" s="25">
        <v>31049</v>
      </c>
      <c r="DK140" s="18">
        <v>117</v>
      </c>
      <c r="DL140" s="25">
        <v>4972</v>
      </c>
      <c r="DM140" s="25">
        <f t="shared" si="511"/>
        <v>77913.511849907285</v>
      </c>
      <c r="DN140" s="17">
        <f t="shared" si="512"/>
        <v>0.5699888017917133</v>
      </c>
      <c r="DO140" s="17">
        <f t="shared" si="513"/>
        <v>2.1478530648211041E-3</v>
      </c>
      <c r="DP140" s="23">
        <f t="shared" si="514"/>
        <v>0.33658876874782001</v>
      </c>
      <c r="DQ140" s="23">
        <f t="shared" si="515"/>
        <v>0.66341123125218004</v>
      </c>
      <c r="DR140" s="25">
        <v>54473</v>
      </c>
      <c r="DS140" s="25">
        <v>4659</v>
      </c>
      <c r="DT140" s="25">
        <v>36475</v>
      </c>
      <c r="DU140" s="18">
        <v>23</v>
      </c>
      <c r="DV140" s="25">
        <v>1215</v>
      </c>
      <c r="DW140" s="18">
        <v>68</v>
      </c>
      <c r="DX140" s="25">
        <v>9163</v>
      </c>
      <c r="DY140" s="25">
        <v>2870</v>
      </c>
      <c r="DZ140" s="17">
        <f t="shared" si="516"/>
        <v>0.77785324839828907</v>
      </c>
      <c r="EA140" s="17">
        <f t="shared" si="517"/>
        <v>0.22214675160171093</v>
      </c>
      <c r="EB140" s="25">
        <v>54473</v>
      </c>
      <c r="EC140" s="25">
        <v>21404</v>
      </c>
      <c r="ED140" s="25">
        <v>19030</v>
      </c>
      <c r="EE140" s="25">
        <v>1652</v>
      </c>
      <c r="EF140" s="17">
        <f t="shared" si="518"/>
        <v>3.0326950966533879E-2</v>
      </c>
      <c r="EG140" s="25">
        <v>11552</v>
      </c>
      <c r="EH140" s="18">
        <v>835</v>
      </c>
      <c r="EI140" s="17">
        <f t="shared" si="519"/>
        <v>0.74227598993997024</v>
      </c>
      <c r="EJ140" s="17">
        <f t="shared" si="520"/>
        <v>0.21206836414370422</v>
      </c>
      <c r="EK140" s="69">
        <f t="shared" si="521"/>
        <v>0.44277899142694549</v>
      </c>
      <c r="EL140" s="27">
        <v>172972</v>
      </c>
      <c r="EM140" s="25">
        <v>155906</v>
      </c>
      <c r="EN140" s="25">
        <v>17066</v>
      </c>
      <c r="EO140" s="59">
        <v>0.90133663251855789</v>
      </c>
      <c r="EP140" s="25">
        <v>74287</v>
      </c>
      <c r="EQ140" s="25">
        <v>71037</v>
      </c>
      <c r="ER140" s="25">
        <v>3250</v>
      </c>
      <c r="ES140" s="59">
        <v>0.95625075719843311</v>
      </c>
      <c r="ET140" s="25">
        <v>98685</v>
      </c>
      <c r="EU140" s="25">
        <v>84869</v>
      </c>
      <c r="EV140" s="25">
        <v>13816</v>
      </c>
      <c r="EW140" s="59">
        <v>0.85999898667477326</v>
      </c>
      <c r="EX140" s="25">
        <v>37900</v>
      </c>
      <c r="EY140" s="25">
        <v>36105</v>
      </c>
      <c r="EZ140" s="25">
        <v>1795</v>
      </c>
      <c r="FA140" s="59">
        <v>0.95263852242744063</v>
      </c>
      <c r="FB140" s="25">
        <v>135072</v>
      </c>
      <c r="FC140" s="25">
        <v>119801</v>
      </c>
      <c r="FD140" s="25">
        <v>15271</v>
      </c>
      <c r="FE140" s="59">
        <v>0.88694177919924189</v>
      </c>
      <c r="FF140" s="25">
        <v>95808</v>
      </c>
      <c r="FG140" s="25">
        <v>41003</v>
      </c>
      <c r="FH140" s="25">
        <v>49226</v>
      </c>
      <c r="FI140" s="25">
        <v>5579</v>
      </c>
      <c r="FJ140" s="23">
        <f t="shared" si="522"/>
        <v>5.8231045424181699E-2</v>
      </c>
      <c r="FK140" s="23">
        <f t="shared" si="523"/>
        <v>0.51379843019372073</v>
      </c>
      <c r="FL140" s="36">
        <f t="shared" si="524"/>
        <v>7.34952500448109</v>
      </c>
      <c r="FM140" s="25">
        <v>44594</v>
      </c>
      <c r="FN140" s="25">
        <v>20440</v>
      </c>
      <c r="FO140" s="17">
        <f t="shared" si="525"/>
        <v>0.45835762658653628</v>
      </c>
      <c r="FP140" s="25">
        <v>21518</v>
      </c>
      <c r="FQ140" s="17">
        <f t="shared" si="526"/>
        <v>0.4825312822352783</v>
      </c>
      <c r="FR140" s="25">
        <v>2636</v>
      </c>
      <c r="FS140" s="17">
        <f t="shared" si="527"/>
        <v>5.9111091178185408E-2</v>
      </c>
      <c r="FT140" s="25">
        <v>51214</v>
      </c>
      <c r="FU140" s="25">
        <v>20563</v>
      </c>
      <c r="FV140" s="25">
        <v>27708</v>
      </c>
      <c r="FW140" s="17">
        <f t="shared" si="528"/>
        <v>5.7464755730854841E-2</v>
      </c>
      <c r="FX140" s="17">
        <f t="shared" si="529"/>
        <v>0.54102393876674348</v>
      </c>
      <c r="FY140" s="25">
        <v>2943</v>
      </c>
      <c r="FZ140" s="25">
        <v>141654</v>
      </c>
      <c r="GA140" s="25">
        <v>26788</v>
      </c>
      <c r="GB140" s="25">
        <v>70469</v>
      </c>
      <c r="GC140" s="25">
        <v>20985</v>
      </c>
      <c r="GD140" s="25">
        <v>10606</v>
      </c>
      <c r="GE140" s="18">
        <v>357</v>
      </c>
      <c r="GF140" s="25">
        <v>10020</v>
      </c>
      <c r="GG140" s="18">
        <v>301</v>
      </c>
      <c r="GH140" s="18">
        <v>135</v>
      </c>
      <c r="GI140" s="18">
        <v>1993</v>
      </c>
      <c r="GJ140" s="10">
        <f t="shared" si="530"/>
        <v>26788</v>
      </c>
      <c r="GK140" s="10">
        <f t="shared" si="472"/>
        <v>114866</v>
      </c>
      <c r="GL140" s="10">
        <f t="shared" si="473"/>
        <v>44396.999999999993</v>
      </c>
      <c r="GM140" s="10">
        <f t="shared" si="531"/>
        <v>97257</v>
      </c>
      <c r="GN140" s="10">
        <f t="shared" si="474"/>
        <v>23412</v>
      </c>
      <c r="GO140" s="17">
        <f t="shared" si="532"/>
        <v>0.18910867324607847</v>
      </c>
      <c r="GP140" s="17">
        <f t="shared" si="475"/>
        <v>0.8108913267539215</v>
      </c>
      <c r="GQ140" s="17">
        <f t="shared" si="476"/>
        <v>0.31341861154644413</v>
      </c>
      <c r="GR140" s="17">
        <f t="shared" si="477"/>
        <v>0.16527595408530646</v>
      </c>
      <c r="GS140" s="17">
        <f t="shared" si="533"/>
        <v>0.56215496915018281</v>
      </c>
      <c r="GT140" s="25">
        <v>61486</v>
      </c>
      <c r="GU140" s="25">
        <v>8153</v>
      </c>
      <c r="GV140" s="25">
        <v>28369</v>
      </c>
      <c r="GW140" s="25">
        <v>12615</v>
      </c>
      <c r="GX140" s="25">
        <v>6380</v>
      </c>
      <c r="GY140" s="18">
        <v>226</v>
      </c>
      <c r="GZ140" s="25">
        <v>4527</v>
      </c>
      <c r="HA140" s="18">
        <v>116</v>
      </c>
      <c r="HB140" s="18">
        <v>86</v>
      </c>
      <c r="HC140" s="18">
        <v>1014</v>
      </c>
      <c r="HD140" s="23">
        <f t="shared" si="534"/>
        <v>0.13259929089548841</v>
      </c>
      <c r="HE140" s="23">
        <f t="shared" si="535"/>
        <v>0.86740070910451161</v>
      </c>
      <c r="HF140" s="23">
        <f t="shared" si="536"/>
        <v>0.40601112448362231</v>
      </c>
      <c r="HG140" s="23">
        <f t="shared" si="537"/>
        <v>0.20084246820414403</v>
      </c>
      <c r="HH140" s="25">
        <v>80168</v>
      </c>
      <c r="HI140" s="25">
        <v>18635</v>
      </c>
      <c r="HJ140" s="25">
        <v>42100</v>
      </c>
      <c r="HK140" s="25">
        <v>8370</v>
      </c>
      <c r="HL140" s="25">
        <v>4226</v>
      </c>
      <c r="HM140" s="18">
        <v>131</v>
      </c>
      <c r="HN140" s="25">
        <v>5493</v>
      </c>
      <c r="HO140" s="18">
        <v>185</v>
      </c>
      <c r="HP140" s="18">
        <v>49</v>
      </c>
      <c r="HQ140" s="18">
        <v>979</v>
      </c>
      <c r="HR140" s="23">
        <f t="shared" si="538"/>
        <v>0.2324493563516615</v>
      </c>
      <c r="HS140" s="23">
        <f t="shared" si="539"/>
        <v>0.76755064364833847</v>
      </c>
      <c r="HT140" s="80">
        <f t="shared" si="540"/>
        <v>0.24240345274922662</v>
      </c>
      <c r="HU140" s="27">
        <v>201512</v>
      </c>
      <c r="HV140" s="25">
        <v>5190</v>
      </c>
      <c r="HW140" s="25">
        <v>38907</v>
      </c>
      <c r="HX140" s="18">
        <v>2830</v>
      </c>
      <c r="HY140" s="25">
        <v>43266</v>
      </c>
      <c r="HZ140" s="25">
        <v>20875</v>
      </c>
      <c r="IA140" s="25">
        <v>3483</v>
      </c>
      <c r="IB140" s="18">
        <v>467</v>
      </c>
      <c r="IC140" s="25">
        <v>26957</v>
      </c>
      <c r="ID140" s="25">
        <v>36287</v>
      </c>
      <c r="IE140" s="25">
        <v>11608</v>
      </c>
      <c r="IF140" s="18">
        <v>1612</v>
      </c>
      <c r="IG140" s="25">
        <v>10030</v>
      </c>
      <c r="IH140" s="17">
        <f t="shared" si="541"/>
        <v>0.2836654889038866</v>
      </c>
      <c r="II140" s="17">
        <f t="shared" si="542"/>
        <v>0.10359184564690936</v>
      </c>
      <c r="IJ140" s="30">
        <f t="shared" si="543"/>
        <v>9.6532694610778442</v>
      </c>
      <c r="IK140" s="17">
        <f t="shared" si="615"/>
        <v>0.13195902856130823</v>
      </c>
      <c r="IL140" s="25">
        <v>89940</v>
      </c>
      <c r="IM140" s="25">
        <v>2679</v>
      </c>
      <c r="IN140" s="25">
        <v>23308</v>
      </c>
      <c r="IO140" s="18">
        <v>1896</v>
      </c>
      <c r="IP140" s="25">
        <v>28058</v>
      </c>
      <c r="IQ140" s="25">
        <v>6170</v>
      </c>
      <c r="IR140" s="25">
        <v>1892</v>
      </c>
      <c r="IS140" s="18">
        <v>303</v>
      </c>
      <c r="IT140" s="25">
        <v>13328</v>
      </c>
      <c r="IU140" s="25">
        <v>1002</v>
      </c>
      <c r="IV140" s="25">
        <v>4807</v>
      </c>
      <c r="IW140" s="18">
        <v>812</v>
      </c>
      <c r="IX140" s="25">
        <v>5685</v>
      </c>
      <c r="IY140" s="17">
        <f t="shared" si="544"/>
        <v>0.71161885701578831</v>
      </c>
      <c r="IZ140" s="25">
        <v>111572</v>
      </c>
      <c r="JA140" s="25">
        <v>2511</v>
      </c>
      <c r="JB140" s="25">
        <v>15599</v>
      </c>
      <c r="JC140" s="18">
        <v>934</v>
      </c>
      <c r="JD140" s="25">
        <v>15208</v>
      </c>
      <c r="JE140" s="25">
        <v>14705</v>
      </c>
      <c r="JF140" s="25">
        <v>1591</v>
      </c>
      <c r="JG140" s="18">
        <v>164</v>
      </c>
      <c r="JH140" s="25">
        <v>13629</v>
      </c>
      <c r="JI140" s="25">
        <v>35285</v>
      </c>
      <c r="JJ140" s="25">
        <v>6801</v>
      </c>
      <c r="JK140" s="18">
        <v>800</v>
      </c>
      <c r="JL140" s="25">
        <v>4345</v>
      </c>
      <c r="JM140" s="80">
        <f t="shared" si="545"/>
        <v>0.453052737245904</v>
      </c>
      <c r="JN140" s="27">
        <v>201512</v>
      </c>
      <c r="JO140" s="25">
        <v>174946</v>
      </c>
      <c r="JP140" s="18">
        <v>107</v>
      </c>
      <c r="JQ140" s="18">
        <v>86</v>
      </c>
      <c r="JR140" s="18">
        <v>294</v>
      </c>
      <c r="JS140" s="18">
        <v>1093</v>
      </c>
      <c r="JT140" s="18">
        <v>186</v>
      </c>
      <c r="JU140" s="18">
        <v>46</v>
      </c>
      <c r="JV140" s="18">
        <v>964</v>
      </c>
      <c r="JW140" s="25">
        <v>23790</v>
      </c>
      <c r="JX140" s="17">
        <f t="shared" si="546"/>
        <v>0.11805748541029815</v>
      </c>
      <c r="JY140" s="17">
        <f t="shared" si="547"/>
        <v>0.88194251458970185</v>
      </c>
      <c r="JZ140" s="25">
        <v>46372</v>
      </c>
      <c r="KA140" s="25">
        <v>40462</v>
      </c>
      <c r="KB140" s="18">
        <v>82</v>
      </c>
      <c r="KC140" s="18">
        <v>24</v>
      </c>
      <c r="KD140" s="18">
        <v>90</v>
      </c>
      <c r="KE140" s="18">
        <v>447</v>
      </c>
      <c r="KF140" s="18">
        <v>25</v>
      </c>
      <c r="KG140" s="18">
        <v>44</v>
      </c>
      <c r="KH140" s="18">
        <v>606</v>
      </c>
      <c r="KI140" s="25">
        <v>4592</v>
      </c>
      <c r="KJ140" s="17">
        <f t="shared" si="548"/>
        <v>9.9025273872164241E-2</v>
      </c>
      <c r="KK140" s="25">
        <v>155140</v>
      </c>
      <c r="KL140" s="25">
        <v>134484</v>
      </c>
      <c r="KM140" s="18">
        <v>25</v>
      </c>
      <c r="KN140" s="18">
        <v>62</v>
      </c>
      <c r="KO140" s="18">
        <v>204</v>
      </c>
      <c r="KP140" s="18">
        <v>646</v>
      </c>
      <c r="KQ140" s="18">
        <v>161</v>
      </c>
      <c r="KR140" s="18">
        <v>2</v>
      </c>
      <c r="KS140" s="18">
        <v>358</v>
      </c>
      <c r="KT140" s="25">
        <v>19198</v>
      </c>
      <c r="KU140" s="69">
        <f t="shared" si="440"/>
        <v>0.12374629367023333</v>
      </c>
      <c r="KV140" s="27">
        <v>239947</v>
      </c>
      <c r="KW140" s="25">
        <v>228374</v>
      </c>
      <c r="KX140" s="25">
        <v>11573</v>
      </c>
      <c r="KY140" s="59">
        <v>4.8231484452816664E-2</v>
      </c>
      <c r="KZ140" s="25">
        <v>6259</v>
      </c>
      <c r="LA140" s="25">
        <v>3367</v>
      </c>
      <c r="LB140" s="25">
        <v>4049</v>
      </c>
      <c r="LC140" s="25">
        <v>3443</v>
      </c>
      <c r="LD140" s="25">
        <v>109476</v>
      </c>
      <c r="LE140" s="25">
        <v>104654</v>
      </c>
      <c r="LF140" s="25">
        <v>4822</v>
      </c>
      <c r="LG140" s="59">
        <v>4.4046183638423032E-2</v>
      </c>
      <c r="LH140" s="25">
        <v>130471</v>
      </c>
      <c r="LI140" s="25">
        <v>123720</v>
      </c>
      <c r="LJ140" s="25">
        <v>6751</v>
      </c>
      <c r="LK140" s="35">
        <v>5.174329927723402E-2</v>
      </c>
      <c r="LL140" s="27">
        <v>54473</v>
      </c>
      <c r="LM140" s="18">
        <v>846</v>
      </c>
      <c r="LN140" s="25">
        <v>34259</v>
      </c>
      <c r="LO140" s="18">
        <v>737</v>
      </c>
      <c r="LP140" s="18">
        <v>41</v>
      </c>
      <c r="LQ140" s="18">
        <v>225</v>
      </c>
      <c r="LR140" s="25">
        <v>18365</v>
      </c>
      <c r="LS140" s="23">
        <f t="shared" si="549"/>
        <v>0.33713950030290235</v>
      </c>
      <c r="LT140" s="23">
        <f t="shared" si="550"/>
        <v>0.6628604996970977</v>
      </c>
      <c r="LU140" s="17">
        <f t="shared" si="551"/>
        <v>0.64444770803884488</v>
      </c>
      <c r="LV140" s="25">
        <v>54473</v>
      </c>
      <c r="LW140" s="25">
        <v>9150</v>
      </c>
      <c r="LX140" s="25">
        <v>25159</v>
      </c>
      <c r="LY140" s="25">
        <v>6290</v>
      </c>
      <c r="LZ140" s="18">
        <v>177</v>
      </c>
      <c r="MA140" s="25">
        <v>5418</v>
      </c>
      <c r="MB140" s="25">
        <v>6110</v>
      </c>
      <c r="MC140" s="18">
        <v>320</v>
      </c>
      <c r="MD140" s="25">
        <v>1658</v>
      </c>
      <c r="ME140" s="18">
        <v>93</v>
      </c>
      <c r="MF140" s="18">
        <v>98</v>
      </c>
      <c r="MG140" s="17">
        <f t="shared" si="552"/>
        <v>0.21750224882051658</v>
      </c>
      <c r="MH140" s="17">
        <f t="shared" si="553"/>
        <v>0.77574211077047339</v>
      </c>
      <c r="MI140" s="25">
        <v>54473</v>
      </c>
      <c r="MJ140" s="25">
        <v>5937</v>
      </c>
      <c r="MK140" s="25">
        <v>34251</v>
      </c>
      <c r="ML140" s="25">
        <v>5970</v>
      </c>
      <c r="MM140" s="18">
        <v>259</v>
      </c>
      <c r="MN140" s="25">
        <v>3826</v>
      </c>
      <c r="MO140" s="25">
        <v>3949</v>
      </c>
      <c r="MP140" s="18">
        <v>101</v>
      </c>
      <c r="MQ140" s="18">
        <v>15</v>
      </c>
      <c r="MR140" s="18">
        <v>85</v>
      </c>
      <c r="MS140" s="18">
        <v>80</v>
      </c>
      <c r="MT140" s="17">
        <f t="shared" si="554"/>
        <v>0.84948506599599805</v>
      </c>
      <c r="MU140" s="69">
        <f t="shared" si="555"/>
        <v>0.71009490940465914</v>
      </c>
      <c r="MV140" s="27">
        <v>54473</v>
      </c>
      <c r="MW140" s="25">
        <v>15424</v>
      </c>
      <c r="MX140" s="18">
        <v>419</v>
      </c>
      <c r="MY140" s="25">
        <v>8885</v>
      </c>
      <c r="MZ140" s="25">
        <v>11565</v>
      </c>
      <c r="NA140" s="25">
        <v>9486</v>
      </c>
      <c r="NB140" s="18">
        <v>76</v>
      </c>
      <c r="NC140" s="25">
        <v>6630</v>
      </c>
      <c r="ND140" s="25">
        <v>1988</v>
      </c>
      <c r="NE140" s="17">
        <f t="shared" si="556"/>
        <v>0.28314945018633086</v>
      </c>
      <c r="NF140" s="10">
        <f t="shared" si="557"/>
        <v>65744.187689313971</v>
      </c>
      <c r="NG140" s="17">
        <f t="shared" si="558"/>
        <v>0.57900244157656089</v>
      </c>
      <c r="NH140" s="25">
        <v>54473</v>
      </c>
      <c r="NI140" s="25">
        <v>9431</v>
      </c>
      <c r="NJ140" s="18">
        <v>15</v>
      </c>
      <c r="NK140" s="18">
        <v>24</v>
      </c>
      <c r="NL140" s="18">
        <v>25</v>
      </c>
      <c r="NM140" s="25">
        <v>43924</v>
      </c>
      <c r="NN140" s="18">
        <v>950</v>
      </c>
      <c r="NO140" s="18">
        <v>27</v>
      </c>
      <c r="NP140" s="18">
        <v>0</v>
      </c>
      <c r="NQ140" s="32">
        <v>77</v>
      </c>
      <c r="NR140" s="27">
        <v>54473</v>
      </c>
      <c r="NS140" s="37">
        <f t="shared" si="559"/>
        <v>1.2705560552934481</v>
      </c>
      <c r="NT140" s="37">
        <f t="shared" si="560"/>
        <v>0.34284255447632539</v>
      </c>
      <c r="NU140" s="37">
        <f t="shared" si="561"/>
        <v>0.78705697071274805</v>
      </c>
      <c r="NV140" s="17">
        <f t="shared" si="562"/>
        <v>0.15982075221616004</v>
      </c>
      <c r="NW140" s="10">
        <f t="shared" si="563"/>
        <v>27729</v>
      </c>
      <c r="NX140" s="17">
        <f t="shared" si="564"/>
        <v>0.50904117636260171</v>
      </c>
      <c r="NY140" s="19">
        <f t="shared" si="565"/>
        <v>0.4997206653570978</v>
      </c>
      <c r="NZ140" s="25">
        <v>26744</v>
      </c>
      <c r="OA140" s="25">
        <v>19511</v>
      </c>
      <c r="OB140" s="25">
        <v>1976</v>
      </c>
      <c r="OC140" s="25">
        <v>18059</v>
      </c>
      <c r="OD140" s="18">
        <v>1002</v>
      </c>
      <c r="OE140" s="25">
        <v>1919</v>
      </c>
      <c r="OF140" s="17">
        <f t="shared" si="566"/>
        <v>0.33152203844106254</v>
      </c>
      <c r="OG140" s="17">
        <f t="shared" si="567"/>
        <v>0.49095882363739834</v>
      </c>
      <c r="OH140" s="17">
        <f t="shared" si="568"/>
        <v>0.35817744570704751</v>
      </c>
      <c r="OI140" s="69">
        <f t="shared" si="569"/>
        <v>3.5228461806766656E-2</v>
      </c>
      <c r="OJ140" s="27">
        <v>54473</v>
      </c>
      <c r="OK140" s="25">
        <v>1433</v>
      </c>
      <c r="OL140" s="25">
        <v>24386</v>
      </c>
      <c r="OM140" s="25">
        <v>11576</v>
      </c>
      <c r="ON140" s="18">
        <v>454</v>
      </c>
      <c r="OO140" s="18">
        <v>633</v>
      </c>
      <c r="OP140" s="18">
        <v>290</v>
      </c>
      <c r="OQ140" s="25">
        <v>20309</v>
      </c>
      <c r="OR140" s="69">
        <f t="shared" si="570"/>
        <v>0.48763607658840158</v>
      </c>
      <c r="OS140" s="85">
        <v>2475</v>
      </c>
      <c r="OT140" s="22">
        <v>2475</v>
      </c>
      <c r="OU140" s="38">
        <f t="shared" si="441"/>
        <v>1.1952999357677206E-2</v>
      </c>
      <c r="OV140" s="39">
        <v>0.83571717171717164</v>
      </c>
      <c r="OW140" s="22">
        <v>206840</v>
      </c>
      <c r="OX140" s="36">
        <f t="shared" si="442"/>
        <v>8463479.1199999992</v>
      </c>
      <c r="OY140" s="36">
        <f t="shared" si="443"/>
        <v>167692.09380627668</v>
      </c>
      <c r="OZ140" s="22">
        <v>171</v>
      </c>
      <c r="PA140" s="22">
        <v>171</v>
      </c>
      <c r="PB140" s="38">
        <f t="shared" si="444"/>
        <v>8.2584359198497063E-4</v>
      </c>
      <c r="PC140" s="39">
        <v>0.70023391812865499</v>
      </c>
      <c r="PD140" s="22">
        <v>11974</v>
      </c>
      <c r="PE140" s="40">
        <f t="shared" si="571"/>
        <v>489952.13199999998</v>
      </c>
      <c r="PF140" s="36">
        <f t="shared" si="572"/>
        <v>52523.825903967954</v>
      </c>
      <c r="PG140" s="22">
        <v>34963</v>
      </c>
      <c r="PH140" s="22">
        <v>34963</v>
      </c>
      <c r="PI140" s="38">
        <f t="shared" si="445"/>
        <v>0.16885362284544167</v>
      </c>
      <c r="PJ140" s="39">
        <v>2.3586934759603009E-2</v>
      </c>
      <c r="PK140" s="22">
        <v>82467</v>
      </c>
      <c r="PL140" s="41">
        <f t="shared" si="573"/>
        <v>3374384.7059999998</v>
      </c>
      <c r="PM140" s="36">
        <f t="shared" si="574"/>
        <v>2858107.282329374</v>
      </c>
      <c r="PN140" s="22">
        <v>108011</v>
      </c>
      <c r="PO140" s="22">
        <v>108011</v>
      </c>
      <c r="PP140" s="38">
        <f t="shared" si="446"/>
        <v>0.52163855095841327</v>
      </c>
      <c r="PQ140" s="39">
        <v>0.40409532362444567</v>
      </c>
      <c r="PR140" s="22">
        <v>4364674</v>
      </c>
      <c r="PS140" s="41">
        <f t="shared" si="575"/>
        <v>178593730.73199999</v>
      </c>
      <c r="PT140" s="36">
        <f t="shared" si="576"/>
        <v>14162224.155723277</v>
      </c>
      <c r="PU140" s="22">
        <v>5</v>
      </c>
      <c r="PV140" s="22">
        <v>5</v>
      </c>
      <c r="PW140" s="38">
        <f t="shared" si="447"/>
        <v>2.4147473449852942E-5</v>
      </c>
      <c r="PX140" s="39">
        <v>0.2</v>
      </c>
      <c r="PY140" s="22">
        <v>100</v>
      </c>
      <c r="PZ140" s="36">
        <f t="shared" si="577"/>
        <v>762.83361324133477</v>
      </c>
      <c r="QA140" s="22">
        <v>874</v>
      </c>
      <c r="QB140" s="22">
        <v>874</v>
      </c>
      <c r="QC140" s="39">
        <v>4.4144393592677345</v>
      </c>
      <c r="QD140" s="22">
        <v>385822</v>
      </c>
      <c r="QE140" s="22">
        <f t="shared" si="578"/>
        <v>621.60211111111073</v>
      </c>
      <c r="QF140" s="22"/>
      <c r="QG140" s="22"/>
      <c r="QH140" s="22"/>
      <c r="QI140" s="38">
        <f t="shared" si="448"/>
        <v>0</v>
      </c>
      <c r="QJ140" s="39">
        <v>0</v>
      </c>
      <c r="QK140" s="22"/>
      <c r="QL140" s="42">
        <f t="shared" si="579"/>
        <v>0</v>
      </c>
      <c r="QM140" s="22">
        <f t="shared" si="449"/>
        <v>60562</v>
      </c>
      <c r="QN140" s="22">
        <v>35532</v>
      </c>
      <c r="QO140" s="22">
        <v>35532</v>
      </c>
      <c r="QP140" s="38">
        <f t="shared" si="450"/>
        <v>0.17160160532403496</v>
      </c>
      <c r="QQ140" s="39">
        <v>0.1259653270291568</v>
      </c>
      <c r="QR140" s="22">
        <v>447580</v>
      </c>
      <c r="QS140" s="36">
        <f t="shared" si="580"/>
        <v>8354380.5264968332</v>
      </c>
      <c r="QT140" s="22">
        <v>25030</v>
      </c>
      <c r="QU140" s="22">
        <v>25030</v>
      </c>
      <c r="QV140" s="38">
        <f t="shared" si="451"/>
        <v>0.12088225208996382</v>
      </c>
      <c r="QW140" s="39">
        <v>0.12409268877347185</v>
      </c>
      <c r="QX140" s="22">
        <v>310604</v>
      </c>
      <c r="QY140" s="36">
        <f t="shared" si="581"/>
        <v>5885121.7093947921</v>
      </c>
      <c r="QZ140" s="22"/>
      <c r="RA140" s="22"/>
      <c r="RB140" s="38">
        <f t="shared" si="452"/>
        <v>0</v>
      </c>
      <c r="RC140" s="39">
        <v>0</v>
      </c>
      <c r="RD140" s="22"/>
      <c r="RE140" s="36">
        <f t="shared" si="582"/>
        <v>0</v>
      </c>
      <c r="RF140" s="10">
        <f t="shared" si="453"/>
        <v>207061</v>
      </c>
      <c r="RG140" s="10">
        <f t="shared" si="454"/>
        <v>207061</v>
      </c>
      <c r="RH140" s="17">
        <f t="shared" si="455"/>
        <v>0.26631194590958607</v>
      </c>
      <c r="RI140" s="17">
        <f t="shared" si="456"/>
        <v>6.0843630802184696E-3</v>
      </c>
      <c r="RJ140" s="17">
        <f t="shared" si="457"/>
        <v>5.326803245427893E-3</v>
      </c>
      <c r="RK140" s="17">
        <f t="shared" si="458"/>
        <v>1.66843933984605E-3</v>
      </c>
      <c r="RL140" s="17">
        <f t="shared" si="459"/>
        <v>0.44986844569031426</v>
      </c>
      <c r="RM140" s="17">
        <f t="shared" si="460"/>
        <v>2.4231700341398764E-5</v>
      </c>
      <c r="RN140" s="17">
        <f t="shared" si="461"/>
        <v>0.26538008019324533</v>
      </c>
      <c r="RO140" s="17">
        <f t="shared" si="462"/>
        <v>0.18694313315425337</v>
      </c>
      <c r="RP140" s="17">
        <f t="shared" si="463"/>
        <v>0</v>
      </c>
      <c r="RQ140" s="17">
        <f t="shared" si="464"/>
        <v>0</v>
      </c>
      <c r="RR140" s="36">
        <f t="shared" si="465"/>
        <v>31480812.427267764</v>
      </c>
      <c r="RS140" s="36">
        <f t="shared" si="466"/>
        <v>131.19902489828073</v>
      </c>
      <c r="RT140" s="10">
        <f t="shared" si="467"/>
        <v>0</v>
      </c>
      <c r="RU140" s="17">
        <f t="shared" si="468"/>
        <v>0</v>
      </c>
      <c r="RV140" s="37">
        <f t="shared" si="469"/>
        <v>1.1588227623743728</v>
      </c>
      <c r="RW140" s="36">
        <f t="shared" si="470"/>
        <v>0.8629447336286763</v>
      </c>
      <c r="RX140" s="85">
        <v>-1.3229690000000001</v>
      </c>
      <c r="RY140" s="93">
        <v>149</v>
      </c>
      <c r="RZ140" s="43" t="b">
        <v>0</v>
      </c>
      <c r="SA140" s="18" t="b">
        <v>0</v>
      </c>
      <c r="SB140" s="18" t="b">
        <v>0</v>
      </c>
      <c r="SC140" s="18" t="b">
        <v>0</v>
      </c>
      <c r="SD140" s="18" t="b">
        <v>0</v>
      </c>
      <c r="SE140" s="32" t="b">
        <v>1</v>
      </c>
      <c r="SF140" s="43" t="b">
        <v>0</v>
      </c>
      <c r="SG140" s="18" t="b">
        <v>1</v>
      </c>
      <c r="SH140" s="18">
        <v>0</v>
      </c>
      <c r="SI140" s="18"/>
      <c r="SJ140" s="22">
        <v>1</v>
      </c>
      <c r="SK140" s="22"/>
      <c r="SL140" s="22">
        <v>1</v>
      </c>
      <c r="SM140" s="22">
        <v>0</v>
      </c>
      <c r="SN140" s="18"/>
      <c r="SO140" s="18"/>
      <c r="SP140" s="18"/>
      <c r="SQ140" s="17">
        <f t="shared" si="583"/>
        <v>4.1322314049586778E-3</v>
      </c>
      <c r="SR140" s="17">
        <f t="shared" si="584"/>
        <v>0</v>
      </c>
      <c r="SS140" s="17">
        <f t="shared" si="585"/>
        <v>0</v>
      </c>
      <c r="ST140" s="17">
        <f t="shared" si="586"/>
        <v>0</v>
      </c>
      <c r="SU140" s="17">
        <f t="shared" si="587"/>
        <v>0</v>
      </c>
      <c r="SV140" s="17">
        <f t="shared" si="439"/>
        <v>0</v>
      </c>
      <c r="SW140" s="17">
        <f t="shared" si="588"/>
        <v>0</v>
      </c>
      <c r="SX140" s="17">
        <f t="shared" si="589"/>
        <v>0</v>
      </c>
      <c r="SY140" s="17">
        <f t="shared" si="590"/>
        <v>0</v>
      </c>
      <c r="SZ140" s="17">
        <f t="shared" si="591"/>
        <v>0</v>
      </c>
      <c r="TA140" s="17">
        <f t="shared" si="592"/>
        <v>0</v>
      </c>
      <c r="TB140" s="24">
        <f t="shared" si="593"/>
        <v>620</v>
      </c>
      <c r="TC140" s="69">
        <f t="shared" si="594"/>
        <v>1</v>
      </c>
      <c r="TD140" s="17">
        <f t="shared" si="616"/>
        <v>2.6014568158168575E-6</v>
      </c>
      <c r="TE140" s="95">
        <v>1</v>
      </c>
      <c r="TF140" s="71"/>
      <c r="TG140" s="71"/>
      <c r="TH140" s="71">
        <v>2</v>
      </c>
      <c r="TI140" s="71"/>
      <c r="TJ140" s="71"/>
      <c r="TK140" s="71">
        <v>12</v>
      </c>
      <c r="TL140" s="71"/>
      <c r="TM140" s="71">
        <v>207</v>
      </c>
      <c r="TN140" s="71"/>
      <c r="TO140" s="71">
        <v>29</v>
      </c>
      <c r="TP140" s="71"/>
      <c r="TQ140" s="71">
        <v>136</v>
      </c>
      <c r="TR140" s="72"/>
      <c r="TS140" s="72"/>
      <c r="TT140" s="72"/>
      <c r="TU140" s="72"/>
      <c r="TV140" s="72">
        <v>3</v>
      </c>
      <c r="TW140" s="72"/>
      <c r="TX140" s="72"/>
      <c r="TY140" s="72"/>
      <c r="TZ140" s="72">
        <v>11</v>
      </c>
      <c r="UA140" s="72"/>
      <c r="UB140" s="72">
        <v>201</v>
      </c>
      <c r="UC140" s="72"/>
      <c r="UD140" s="72"/>
      <c r="UE140" s="72"/>
      <c r="UF140" s="72"/>
      <c r="UG140" s="72">
        <v>16</v>
      </c>
      <c r="UH140" s="72"/>
      <c r="UI140" s="72">
        <v>192</v>
      </c>
      <c r="UJ140" s="73"/>
      <c r="UK140" s="73"/>
      <c r="UL140" s="73"/>
      <c r="UM140" s="73"/>
      <c r="UN140" s="73">
        <v>3</v>
      </c>
      <c r="UO140" s="73">
        <v>1</v>
      </c>
      <c r="UP140" s="73"/>
      <c r="UQ140" s="73">
        <v>44</v>
      </c>
      <c r="UR140" s="73">
        <v>13</v>
      </c>
      <c r="US140" s="73">
        <v>222</v>
      </c>
      <c r="UT140" s="73"/>
      <c r="UU140" s="73"/>
      <c r="UV140" s="73"/>
      <c r="UW140" s="73"/>
      <c r="UX140" s="73"/>
      <c r="UY140" s="73">
        <v>63</v>
      </c>
      <c r="UZ140" s="73"/>
      <c r="VA140" s="73">
        <v>136</v>
      </c>
      <c r="VB140" s="73">
        <v>1</v>
      </c>
      <c r="VC140" s="73"/>
      <c r="VD140" s="73"/>
      <c r="VE140" s="73"/>
      <c r="VF140" s="73">
        <v>6</v>
      </c>
      <c r="VG140" s="73">
        <v>8</v>
      </c>
      <c r="VH140" s="73">
        <v>1</v>
      </c>
      <c r="VI140" s="73"/>
      <c r="VJ140" s="73">
        <v>13</v>
      </c>
      <c r="VK140" s="73">
        <v>272</v>
      </c>
      <c r="VL140" s="73"/>
      <c r="VM140" s="73"/>
      <c r="VN140" s="73"/>
      <c r="VO140" s="73"/>
      <c r="VP140" s="73">
        <v>66</v>
      </c>
      <c r="VQ140" s="73"/>
      <c r="VR140" s="73">
        <v>186</v>
      </c>
      <c r="VS140" s="73">
        <v>13</v>
      </c>
      <c r="VT140" s="73"/>
      <c r="VU140" s="73"/>
      <c r="VV140" s="73"/>
      <c r="VW140" s="73">
        <v>3</v>
      </c>
      <c r="VX140" s="73">
        <v>4</v>
      </c>
      <c r="VY140" s="73">
        <v>1</v>
      </c>
      <c r="VZ140" s="73">
        <v>2</v>
      </c>
      <c r="WA140" s="73">
        <v>12</v>
      </c>
      <c r="WB140" s="73">
        <v>4</v>
      </c>
      <c r="WC140" s="73">
        <v>301</v>
      </c>
      <c r="WD140" s="73"/>
      <c r="WE140" s="73"/>
      <c r="WF140" s="73"/>
      <c r="WG140" s="73">
        <v>1</v>
      </c>
      <c r="WH140" s="73"/>
      <c r="WI140" s="73"/>
      <c r="WJ140" s="73">
        <v>107</v>
      </c>
      <c r="WK140" s="73"/>
      <c r="WL140" s="73"/>
      <c r="WM140" s="73"/>
      <c r="WN140" s="73">
        <v>230</v>
      </c>
      <c r="WO140" s="22">
        <f t="shared" si="595"/>
        <v>15</v>
      </c>
      <c r="WP140" s="22">
        <f t="shared" si="596"/>
        <v>0</v>
      </c>
      <c r="WQ140" s="22">
        <f t="shared" si="597"/>
        <v>0</v>
      </c>
      <c r="WR140" s="22">
        <f t="shared" si="598"/>
        <v>0</v>
      </c>
      <c r="WS140" s="22">
        <f t="shared" si="599"/>
        <v>17</v>
      </c>
      <c r="WT140" s="22">
        <f t="shared" si="600"/>
        <v>9</v>
      </c>
      <c r="WU140" s="22">
        <f t="shared" si="601"/>
        <v>2</v>
      </c>
      <c r="WV140" s="22">
        <f t="shared" si="602"/>
        <v>44</v>
      </c>
      <c r="WW140" s="22">
        <f t="shared" si="603"/>
        <v>61</v>
      </c>
      <c r="WX140" s="22">
        <f t="shared" si="604"/>
        <v>0</v>
      </c>
      <c r="WY140" s="22">
        <f t="shared" si="605"/>
        <v>1207</v>
      </c>
      <c r="WZ140" s="22">
        <f t="shared" si="606"/>
        <v>0</v>
      </c>
      <c r="XA140" s="22">
        <f t="shared" si="607"/>
        <v>0</v>
      </c>
      <c r="XB140" s="22">
        <f t="shared" si="608"/>
        <v>0</v>
      </c>
      <c r="XC140" s="22">
        <f t="shared" si="609"/>
        <v>0</v>
      </c>
      <c r="XD140" s="22">
        <f t="shared" si="610"/>
        <v>0</v>
      </c>
      <c r="XE140" s="22">
        <f t="shared" si="611"/>
        <v>281</v>
      </c>
      <c r="XF140" s="22">
        <f t="shared" si="612"/>
        <v>0</v>
      </c>
      <c r="XG140" s="93">
        <f t="shared" si="613"/>
        <v>880</v>
      </c>
    </row>
    <row r="141" spans="1:631" ht="17.100000000000001" customHeight="1" x14ac:dyDescent="0.2">
      <c r="A141" s="101"/>
      <c r="B141" s="27" t="s">
        <v>331</v>
      </c>
      <c r="C141" s="535" t="s">
        <v>332</v>
      </c>
      <c r="D141" s="25" t="s">
        <v>382</v>
      </c>
      <c r="E141" s="535" t="s">
        <v>383</v>
      </c>
      <c r="F141" s="25" t="s">
        <v>384</v>
      </c>
      <c r="G141" s="535" t="s">
        <v>383</v>
      </c>
      <c r="H141" s="25">
        <v>63</v>
      </c>
      <c r="I141" s="28">
        <v>5</v>
      </c>
      <c r="J141" s="17">
        <f t="shared" si="478"/>
        <v>0.82824534134371897</v>
      </c>
      <c r="K141" s="17">
        <f t="shared" si="479"/>
        <v>0.47598630782933687</v>
      </c>
      <c r="L141" s="17">
        <f t="shared" si="480"/>
        <v>1</v>
      </c>
      <c r="M141" s="17">
        <f t="shared" si="481"/>
        <v>9.9050283642457812E-2</v>
      </c>
      <c r="N141" s="17">
        <f t="shared" si="482"/>
        <v>0.26762688519597733</v>
      </c>
      <c r="O141" s="17">
        <f t="shared" si="483"/>
        <v>0.12782270036151522</v>
      </c>
      <c r="P141" s="17">
        <f t="shared" si="484"/>
        <v>0.7377024008933557</v>
      </c>
      <c r="Q141" s="17">
        <f t="shared" si="485"/>
        <v>0.61118107428939461</v>
      </c>
      <c r="R141" s="69">
        <f t="shared" si="486"/>
        <v>0.82913379235292883</v>
      </c>
      <c r="S141" s="422">
        <f t="shared" si="487"/>
        <v>0.55297208732318714</v>
      </c>
      <c r="T141" s="17">
        <f t="shared" si="614"/>
        <v>0.44702791267681286</v>
      </c>
      <c r="U141" s="10">
        <f t="shared" si="488"/>
        <v>115373.88101067131</v>
      </c>
      <c r="V141" s="32">
        <v>5</v>
      </c>
      <c r="W141" s="550">
        <f t="shared" si="489"/>
        <v>0</v>
      </c>
      <c r="X141" s="550">
        <f t="shared" si="490"/>
        <v>0.44186097621207615</v>
      </c>
      <c r="Y141" s="550">
        <f t="shared" si="491"/>
        <v>0.55813902378792379</v>
      </c>
      <c r="Z141" s="551">
        <f t="shared" si="492"/>
        <v>144050.65878844904</v>
      </c>
      <c r="AA141" s="426">
        <f t="shared" si="493"/>
        <v>0.10731873641467544</v>
      </c>
      <c r="AB141" s="59">
        <f t="shared" si="494"/>
        <v>0.88868407518909942</v>
      </c>
      <c r="AC141" s="59">
        <f t="shared" si="495"/>
        <v>0.15110637384846451</v>
      </c>
      <c r="AD141" s="59">
        <f t="shared" si="496"/>
        <v>0.26762688519597733</v>
      </c>
      <c r="AE141" s="59">
        <f t="shared" si="497"/>
        <v>0.38881892571060545</v>
      </c>
      <c r="AF141" s="59">
        <f t="shared" si="498"/>
        <v>0.16896907036448419</v>
      </c>
      <c r="AG141" s="59">
        <f t="shared" si="499"/>
        <v>0.2563614453623011</v>
      </c>
      <c r="AH141" s="59">
        <f t="shared" si="500"/>
        <v>0.12782270036151522</v>
      </c>
      <c r="AI141" s="59">
        <f t="shared" si="501"/>
        <v>0.79280113169982014</v>
      </c>
      <c r="AJ141" s="59">
        <f t="shared" si="502"/>
        <v>0.86368955098761768</v>
      </c>
      <c r="AK141" s="59">
        <f t="shared" si="503"/>
        <v>0.26229759910664435</v>
      </c>
      <c r="AL141" s="35">
        <f t="shared" si="504"/>
        <v>1</v>
      </c>
      <c r="AM141" s="27">
        <v>258091</v>
      </c>
      <c r="AN141" s="25">
        <v>125368</v>
      </c>
      <c r="AO141" s="25">
        <v>132723</v>
      </c>
      <c r="AP141" s="17">
        <f t="shared" si="505"/>
        <v>5.012813808765614E-3</v>
      </c>
      <c r="AQ141" s="63">
        <v>94.458383249323774</v>
      </c>
      <c r="AR141" s="58">
        <v>2151.64592842</v>
      </c>
      <c r="AS141" s="24">
        <f t="shared" si="506"/>
        <v>119.95049770550389</v>
      </c>
      <c r="AT141" s="17">
        <f t="shared" si="471"/>
        <v>0.10359045685447642</v>
      </c>
      <c r="AU141" s="25">
        <v>237145</v>
      </c>
      <c r="AV141" s="25">
        <v>109107</v>
      </c>
      <c r="AW141" s="25">
        <v>128038</v>
      </c>
      <c r="AX141" s="25">
        <v>20946</v>
      </c>
      <c r="AY141" s="25">
        <v>16261</v>
      </c>
      <c r="AZ141" s="25">
        <v>4685</v>
      </c>
      <c r="BA141" s="25">
        <v>27698</v>
      </c>
      <c r="BB141" s="25">
        <v>13689</v>
      </c>
      <c r="BC141" s="25">
        <v>14009</v>
      </c>
      <c r="BD141" s="63">
        <v>97.71575415804125</v>
      </c>
      <c r="BE141" s="25">
        <v>230393</v>
      </c>
      <c r="BF141" s="25">
        <v>111679</v>
      </c>
      <c r="BG141" s="25">
        <v>118714</v>
      </c>
      <c r="BH141" s="63">
        <v>94.073992957865116</v>
      </c>
      <c r="BI141" s="17">
        <v>0.10731873641467544</v>
      </c>
      <c r="BJ141" s="25">
        <v>67616</v>
      </c>
      <c r="BK141" s="25">
        <v>173901</v>
      </c>
      <c r="BL141" s="25">
        <v>16574</v>
      </c>
      <c r="BM141" s="17">
        <v>0.48412602572728164</v>
      </c>
      <c r="BN141" s="10">
        <f t="shared" si="507"/>
        <v>133142.42989402014</v>
      </c>
      <c r="BO141" s="29">
        <v>0.38881892571060545</v>
      </c>
      <c r="BP141" s="30">
        <f t="shared" si="508"/>
        <v>0.61118107428939461</v>
      </c>
      <c r="BQ141" s="31">
        <v>9.5307100016676145</v>
      </c>
      <c r="BR141" s="25">
        <v>190475</v>
      </c>
      <c r="BS141" s="25">
        <v>56972</v>
      </c>
      <c r="BT141" s="25">
        <v>117108</v>
      </c>
      <c r="BU141" s="25">
        <v>12217</v>
      </c>
      <c r="BV141" s="25">
        <v>2627</v>
      </c>
      <c r="BW141" s="18">
        <v>1551</v>
      </c>
      <c r="BX141" s="25">
        <v>57259</v>
      </c>
      <c r="BY141" s="25">
        <v>44807</v>
      </c>
      <c r="BZ141" s="25">
        <v>12452</v>
      </c>
      <c r="CA141" s="59">
        <v>0.21746799629752528</v>
      </c>
      <c r="CB141" s="25">
        <v>237145</v>
      </c>
      <c r="CC141" s="25">
        <v>20946</v>
      </c>
      <c r="CD141" s="17">
        <f t="shared" si="509"/>
        <v>8.8325707900229811E-2</v>
      </c>
      <c r="CE141" s="25">
        <v>2356</v>
      </c>
      <c r="CF141" s="25">
        <v>7526</v>
      </c>
      <c r="CG141" s="25">
        <v>13087</v>
      </c>
      <c r="CH141" s="25">
        <v>13351</v>
      </c>
      <c r="CI141" s="25">
        <v>9400</v>
      </c>
      <c r="CJ141" s="25">
        <v>5804</v>
      </c>
      <c r="CK141" s="25">
        <v>3011</v>
      </c>
      <c r="CL141" s="25">
        <v>1625</v>
      </c>
      <c r="CM141" s="25">
        <v>1099</v>
      </c>
      <c r="CN141" s="26">
        <v>4.1416196580450233</v>
      </c>
      <c r="CO141" s="27">
        <v>57259</v>
      </c>
      <c r="CP141" s="34">
        <f t="shared" si="510"/>
        <v>4.5074311461953576</v>
      </c>
      <c r="CQ141" s="25">
        <v>584</v>
      </c>
      <c r="CR141" s="25">
        <v>3998</v>
      </c>
      <c r="CS141" s="25">
        <v>3720</v>
      </c>
      <c r="CT141" s="25">
        <v>31726</v>
      </c>
      <c r="CU141" s="25">
        <v>16289</v>
      </c>
      <c r="CV141" s="18">
        <v>608</v>
      </c>
      <c r="CW141" s="18">
        <v>190</v>
      </c>
      <c r="CX141" s="18">
        <v>144</v>
      </c>
      <c r="CY141" s="25">
        <v>57259</v>
      </c>
      <c r="CZ141" s="25">
        <v>54618</v>
      </c>
      <c r="DA141" s="18">
        <v>810</v>
      </c>
      <c r="DB141" s="18">
        <v>760</v>
      </c>
      <c r="DC141" s="18">
        <v>957</v>
      </c>
      <c r="DD141" s="18">
        <v>51</v>
      </c>
      <c r="DE141" s="18">
        <v>63</v>
      </c>
      <c r="DF141" s="25">
        <v>57259</v>
      </c>
      <c r="DG141" s="25">
        <v>8480</v>
      </c>
      <c r="DH141" s="25">
        <v>1129</v>
      </c>
      <c r="DI141" s="18">
        <v>66</v>
      </c>
      <c r="DJ141" s="25">
        <v>46959</v>
      </c>
      <c r="DK141" s="18">
        <v>400</v>
      </c>
      <c r="DL141" s="18">
        <v>225</v>
      </c>
      <c r="DM141" s="25">
        <f t="shared" si="511"/>
        <v>39796.82329415463</v>
      </c>
      <c r="DN141" s="17">
        <f t="shared" si="512"/>
        <v>0.82011561501248709</v>
      </c>
      <c r="DO141" s="17">
        <f t="shared" si="513"/>
        <v>6.9858013587383644E-3</v>
      </c>
      <c r="DP141" s="23">
        <f t="shared" si="514"/>
        <v>0.16896907036448419</v>
      </c>
      <c r="DQ141" s="23">
        <f t="shared" si="515"/>
        <v>0.83103092963551584</v>
      </c>
      <c r="DR141" s="25">
        <v>57259</v>
      </c>
      <c r="DS141" s="18">
        <v>721</v>
      </c>
      <c r="DT141" s="25">
        <v>45525</v>
      </c>
      <c r="DU141" s="18">
        <v>21</v>
      </c>
      <c r="DV141" s="25">
        <v>4067</v>
      </c>
      <c r="DW141" s="18">
        <v>43</v>
      </c>
      <c r="DX141" s="25">
        <v>6743</v>
      </c>
      <c r="DY141" s="18">
        <v>139</v>
      </c>
      <c r="DZ141" s="17">
        <f t="shared" si="516"/>
        <v>0.87905831397684209</v>
      </c>
      <c r="EA141" s="17">
        <f t="shared" si="517"/>
        <v>0.12094168602315791</v>
      </c>
      <c r="EB141" s="25">
        <v>57259</v>
      </c>
      <c r="EC141" s="25">
        <v>13868</v>
      </c>
      <c r="ED141" s="18">
        <v>811</v>
      </c>
      <c r="EE141" s="25">
        <v>37928</v>
      </c>
      <c r="EF141" s="17">
        <f t="shared" si="518"/>
        <v>0.66239368483557171</v>
      </c>
      <c r="EG141" s="25">
        <v>4371</v>
      </c>
      <c r="EH141" s="18">
        <v>281</v>
      </c>
      <c r="EI141" s="17">
        <f t="shared" si="519"/>
        <v>0.2563614453623011</v>
      </c>
      <c r="EJ141" s="17">
        <f t="shared" si="520"/>
        <v>7.6337344347613481E-2</v>
      </c>
      <c r="EK141" s="69">
        <f t="shared" si="521"/>
        <v>0.47598630782933687</v>
      </c>
      <c r="EL141" s="27">
        <v>173057</v>
      </c>
      <c r="EM141" s="25">
        <v>153793</v>
      </c>
      <c r="EN141" s="25">
        <v>19264</v>
      </c>
      <c r="EO141" s="59">
        <v>0.88868407518909942</v>
      </c>
      <c r="EP141" s="25">
        <v>77491</v>
      </c>
      <c r="EQ141" s="25">
        <v>74556</v>
      </c>
      <c r="ER141" s="25">
        <v>2935</v>
      </c>
      <c r="ES141" s="59">
        <v>0.9621246338284446</v>
      </c>
      <c r="ET141" s="25">
        <v>95566</v>
      </c>
      <c r="EU141" s="25">
        <v>79237</v>
      </c>
      <c r="EV141" s="25">
        <v>16329</v>
      </c>
      <c r="EW141" s="59">
        <v>0.82913379235292883</v>
      </c>
      <c r="EX141" s="25">
        <v>17909</v>
      </c>
      <c r="EY141" s="25">
        <v>17111</v>
      </c>
      <c r="EZ141" s="25">
        <v>798</v>
      </c>
      <c r="FA141" s="59">
        <v>0.95544139817968632</v>
      </c>
      <c r="FB141" s="25">
        <v>155148</v>
      </c>
      <c r="FC141" s="25">
        <v>136682</v>
      </c>
      <c r="FD141" s="25">
        <v>18466</v>
      </c>
      <c r="FE141" s="59">
        <v>0.88097816278650076</v>
      </c>
      <c r="FF141" s="25">
        <v>103132</v>
      </c>
      <c r="FG141" s="25">
        <v>40552</v>
      </c>
      <c r="FH141" s="25">
        <v>55741</v>
      </c>
      <c r="FI141" s="25">
        <v>6839</v>
      </c>
      <c r="FJ141" s="23">
        <f t="shared" si="522"/>
        <v>6.631307450645775E-2</v>
      </c>
      <c r="FK141" s="23">
        <f t="shared" si="523"/>
        <v>0.54048210060892832</v>
      </c>
      <c r="FL141" s="36">
        <f t="shared" si="524"/>
        <v>5.9295218599210413</v>
      </c>
      <c r="FM141" s="25">
        <v>48042</v>
      </c>
      <c r="FN141" s="25">
        <v>20073</v>
      </c>
      <c r="FO141" s="17">
        <f t="shared" si="525"/>
        <v>0.41782190583239665</v>
      </c>
      <c r="FP141" s="25">
        <v>25336</v>
      </c>
      <c r="FQ141" s="17">
        <f t="shared" si="526"/>
        <v>0.52737188293576454</v>
      </c>
      <c r="FR141" s="25">
        <v>2633</v>
      </c>
      <c r="FS141" s="17">
        <f t="shared" si="527"/>
        <v>5.4806211231838806E-2</v>
      </c>
      <c r="FT141" s="25">
        <v>55090</v>
      </c>
      <c r="FU141" s="25">
        <v>20479</v>
      </c>
      <c r="FV141" s="25">
        <v>30405</v>
      </c>
      <c r="FW141" s="17">
        <f t="shared" si="528"/>
        <v>7.6347794518061354E-2</v>
      </c>
      <c r="FX141" s="17">
        <f t="shared" si="529"/>
        <v>0.55191504810310399</v>
      </c>
      <c r="FY141" s="25">
        <v>4206</v>
      </c>
      <c r="FZ141" s="25">
        <v>144481</v>
      </c>
      <c r="GA141" s="25">
        <v>21832</v>
      </c>
      <c r="GB141" s="25">
        <v>83982</v>
      </c>
      <c r="GC141" s="25">
        <v>22486</v>
      </c>
      <c r="GD141" s="25">
        <v>8640</v>
      </c>
      <c r="GE141" s="18">
        <v>291</v>
      </c>
      <c r="GF141" s="25">
        <v>6746</v>
      </c>
      <c r="GG141" s="18">
        <v>208</v>
      </c>
      <c r="GH141" s="18">
        <v>122</v>
      </c>
      <c r="GI141" s="18">
        <v>174</v>
      </c>
      <c r="GJ141" s="10">
        <f t="shared" si="530"/>
        <v>21832</v>
      </c>
      <c r="GK141" s="10">
        <f t="shared" si="472"/>
        <v>122649</v>
      </c>
      <c r="GL141" s="10">
        <f t="shared" si="473"/>
        <v>38667</v>
      </c>
      <c r="GM141" s="10">
        <f t="shared" si="531"/>
        <v>105814</v>
      </c>
      <c r="GN141" s="10">
        <f t="shared" si="474"/>
        <v>16181</v>
      </c>
      <c r="GO141" s="17">
        <f t="shared" si="532"/>
        <v>0.15110637384846451</v>
      </c>
      <c r="GP141" s="17">
        <f t="shared" si="475"/>
        <v>0.84889362615153552</v>
      </c>
      <c r="GQ141" s="17">
        <f t="shared" si="476"/>
        <v>0.26762688519597733</v>
      </c>
      <c r="GR141" s="17">
        <f t="shared" si="477"/>
        <v>0.11199396460434244</v>
      </c>
      <c r="GS141" s="17">
        <f t="shared" si="533"/>
        <v>0.55826025567375637</v>
      </c>
      <c r="GT141" s="25">
        <v>67704</v>
      </c>
      <c r="GU141" s="25">
        <v>4647</v>
      </c>
      <c r="GV141" s="25">
        <v>39743</v>
      </c>
      <c r="GW141" s="25">
        <v>14101</v>
      </c>
      <c r="GX141" s="25">
        <v>5444</v>
      </c>
      <c r="GY141" s="18">
        <v>204</v>
      </c>
      <c r="GZ141" s="25">
        <v>3300</v>
      </c>
      <c r="HA141" s="18">
        <v>88</v>
      </c>
      <c r="HB141" s="18">
        <v>87</v>
      </c>
      <c r="HC141" s="18">
        <v>90</v>
      </c>
      <c r="HD141" s="23">
        <f t="shared" si="534"/>
        <v>6.8637008153137183E-2</v>
      </c>
      <c r="HE141" s="23">
        <f t="shared" si="535"/>
        <v>0.93136299184686278</v>
      </c>
      <c r="HF141" s="23">
        <f t="shared" si="536"/>
        <v>0.34435188467446531</v>
      </c>
      <c r="HG141" s="23">
        <f t="shared" si="537"/>
        <v>0.13607763204537399</v>
      </c>
      <c r="HH141" s="25">
        <v>76777</v>
      </c>
      <c r="HI141" s="25">
        <v>17185</v>
      </c>
      <c r="HJ141" s="25">
        <v>44239</v>
      </c>
      <c r="HK141" s="25">
        <v>8385</v>
      </c>
      <c r="HL141" s="25">
        <v>3196</v>
      </c>
      <c r="HM141" s="18">
        <v>87</v>
      </c>
      <c r="HN141" s="25">
        <v>3446</v>
      </c>
      <c r="HO141" s="18">
        <v>120</v>
      </c>
      <c r="HP141" s="18">
        <v>35</v>
      </c>
      <c r="HQ141" s="18">
        <v>84</v>
      </c>
      <c r="HR141" s="23">
        <f t="shared" si="538"/>
        <v>0.22383005327116193</v>
      </c>
      <c r="HS141" s="23">
        <f t="shared" si="539"/>
        <v>0.7761699467288381</v>
      </c>
      <c r="HT141" s="80">
        <f t="shared" si="540"/>
        <v>0.19996874063847245</v>
      </c>
      <c r="HU141" s="27">
        <v>214920</v>
      </c>
      <c r="HV141" s="25">
        <v>5218</v>
      </c>
      <c r="HW141" s="25">
        <v>27228</v>
      </c>
      <c r="HX141" s="25">
        <v>3863</v>
      </c>
      <c r="HY141" s="25">
        <v>60369</v>
      </c>
      <c r="HZ141" s="25">
        <v>29661</v>
      </c>
      <c r="IA141" s="25">
        <v>3889</v>
      </c>
      <c r="IB141" s="18">
        <v>414</v>
      </c>
      <c r="IC141" s="25">
        <v>27127</v>
      </c>
      <c r="ID141" s="25">
        <v>39904</v>
      </c>
      <c r="IE141" s="25">
        <v>12877</v>
      </c>
      <c r="IF141" s="18">
        <v>1503</v>
      </c>
      <c r="IG141" s="18">
        <v>2867</v>
      </c>
      <c r="IH141" s="17">
        <f t="shared" si="541"/>
        <v>0.32367857807556299</v>
      </c>
      <c r="II141" s="17">
        <f t="shared" si="542"/>
        <v>0.13800949190396428</v>
      </c>
      <c r="IJ141" s="30">
        <f t="shared" si="543"/>
        <v>7.245878426216243</v>
      </c>
      <c r="IK141" s="17">
        <f t="shared" si="615"/>
        <v>9.9050283642457812E-2</v>
      </c>
      <c r="IL141" s="25">
        <v>103661</v>
      </c>
      <c r="IM141" s="25">
        <v>3316</v>
      </c>
      <c r="IN141" s="25">
        <v>18457</v>
      </c>
      <c r="IO141" s="25">
        <v>2768</v>
      </c>
      <c r="IP141" s="25">
        <v>41762</v>
      </c>
      <c r="IQ141" s="25">
        <v>11395</v>
      </c>
      <c r="IR141" s="25">
        <v>2197</v>
      </c>
      <c r="IS141" s="18">
        <v>272</v>
      </c>
      <c r="IT141" s="25">
        <v>13982</v>
      </c>
      <c r="IU141" s="25">
        <v>1349</v>
      </c>
      <c r="IV141" s="25">
        <v>5214</v>
      </c>
      <c r="IW141" s="18">
        <v>723</v>
      </c>
      <c r="IX141" s="18">
        <v>2226</v>
      </c>
      <c r="IY141" s="17">
        <f t="shared" si="544"/>
        <v>0.77073344845216618</v>
      </c>
      <c r="IZ141" s="25">
        <v>111259</v>
      </c>
      <c r="JA141" s="25">
        <v>1902</v>
      </c>
      <c r="JB141" s="25">
        <v>8771</v>
      </c>
      <c r="JC141" s="25">
        <v>1095</v>
      </c>
      <c r="JD141" s="25">
        <v>18607</v>
      </c>
      <c r="JE141" s="25">
        <v>18266</v>
      </c>
      <c r="JF141" s="25">
        <v>1692</v>
      </c>
      <c r="JG141" s="18">
        <v>142</v>
      </c>
      <c r="JH141" s="25">
        <v>13145</v>
      </c>
      <c r="JI141" s="25">
        <v>38555</v>
      </c>
      <c r="JJ141" s="25">
        <v>7663</v>
      </c>
      <c r="JK141" s="18">
        <v>780</v>
      </c>
      <c r="JL141" s="18">
        <v>641</v>
      </c>
      <c r="JM141" s="80">
        <f t="shared" si="545"/>
        <v>0.4523948624380949</v>
      </c>
      <c r="JN141" s="27">
        <v>214920</v>
      </c>
      <c r="JO141" s="25">
        <v>152876</v>
      </c>
      <c r="JP141" s="18">
        <v>133</v>
      </c>
      <c r="JQ141" s="18">
        <v>764</v>
      </c>
      <c r="JR141" s="25">
        <v>2989</v>
      </c>
      <c r="JS141" s="18">
        <v>1024</v>
      </c>
      <c r="JT141" s="18">
        <v>649</v>
      </c>
      <c r="JU141" s="18">
        <v>20</v>
      </c>
      <c r="JV141" s="18">
        <v>92</v>
      </c>
      <c r="JW141" s="25">
        <v>56373</v>
      </c>
      <c r="JX141" s="17">
        <f t="shared" si="546"/>
        <v>0.26229759910664435</v>
      </c>
      <c r="JY141" s="17">
        <f t="shared" si="547"/>
        <v>0.7377024008933557</v>
      </c>
      <c r="JZ141" s="25">
        <v>23708</v>
      </c>
      <c r="KA141" s="25">
        <v>17896</v>
      </c>
      <c r="KB141" s="18">
        <v>19</v>
      </c>
      <c r="KC141" s="18">
        <v>29</v>
      </c>
      <c r="KD141" s="25">
        <v>268</v>
      </c>
      <c r="KE141" s="18">
        <v>179</v>
      </c>
      <c r="KF141" s="18">
        <v>110</v>
      </c>
      <c r="KG141" s="18">
        <v>8</v>
      </c>
      <c r="KH141" s="18">
        <v>6</v>
      </c>
      <c r="KI141" s="25">
        <v>5193</v>
      </c>
      <c r="KJ141" s="17">
        <f t="shared" si="548"/>
        <v>0.21903998650244644</v>
      </c>
      <c r="KK141" s="25">
        <v>191212</v>
      </c>
      <c r="KL141" s="25">
        <v>134980</v>
      </c>
      <c r="KM141" s="18">
        <v>114</v>
      </c>
      <c r="KN141" s="18">
        <v>735</v>
      </c>
      <c r="KO141" s="25">
        <v>2721</v>
      </c>
      <c r="KP141" s="18">
        <v>845</v>
      </c>
      <c r="KQ141" s="18">
        <v>539</v>
      </c>
      <c r="KR141" s="18">
        <v>12</v>
      </c>
      <c r="KS141" s="18">
        <v>86</v>
      </c>
      <c r="KT141" s="25">
        <v>51180</v>
      </c>
      <c r="KU141" s="69">
        <f t="shared" si="440"/>
        <v>0.26766102545865322</v>
      </c>
      <c r="KV141" s="27">
        <v>258091</v>
      </c>
      <c r="KW141" s="25">
        <v>243438</v>
      </c>
      <c r="KX141" s="25">
        <v>14653</v>
      </c>
      <c r="KY141" s="59">
        <v>5.6774548511958962E-2</v>
      </c>
      <c r="KZ141" s="25">
        <v>7951</v>
      </c>
      <c r="LA141" s="25">
        <v>3903</v>
      </c>
      <c r="LB141" s="25">
        <v>6555</v>
      </c>
      <c r="LC141" s="25">
        <v>5399</v>
      </c>
      <c r="LD141" s="25">
        <v>125368</v>
      </c>
      <c r="LE141" s="25">
        <v>118930</v>
      </c>
      <c r="LF141" s="25">
        <v>6438</v>
      </c>
      <c r="LG141" s="59">
        <v>5.1352817305851575E-2</v>
      </c>
      <c r="LH141" s="25">
        <v>132723</v>
      </c>
      <c r="LI141" s="25">
        <v>124508</v>
      </c>
      <c r="LJ141" s="25">
        <v>8215</v>
      </c>
      <c r="LK141" s="35">
        <v>6.1895828153372051E-2</v>
      </c>
      <c r="LL141" s="27">
        <v>57259</v>
      </c>
      <c r="LM141" s="18">
        <v>608</v>
      </c>
      <c r="LN141" s="25">
        <v>44787</v>
      </c>
      <c r="LO141" s="25">
        <v>2549</v>
      </c>
      <c r="LP141" s="18">
        <v>110</v>
      </c>
      <c r="LQ141" s="18">
        <v>25</v>
      </c>
      <c r="LR141" s="25">
        <v>9180</v>
      </c>
      <c r="LS141" s="23">
        <f t="shared" si="549"/>
        <v>0.16032414118304547</v>
      </c>
      <c r="LT141" s="23">
        <f t="shared" si="550"/>
        <v>0.8396758588169545</v>
      </c>
      <c r="LU141" s="17">
        <f t="shared" si="551"/>
        <v>0.79280113169982014</v>
      </c>
      <c r="LV141" s="25">
        <v>57259</v>
      </c>
      <c r="LW141" s="25">
        <v>6168</v>
      </c>
      <c r="LX141" s="25">
        <v>29757</v>
      </c>
      <c r="LY141" s="25">
        <v>12880</v>
      </c>
      <c r="LZ141" s="25">
        <v>2658</v>
      </c>
      <c r="MA141" s="25">
        <v>1118</v>
      </c>
      <c r="MB141" s="25">
        <v>2454</v>
      </c>
      <c r="MC141" s="18">
        <v>799</v>
      </c>
      <c r="MD141" s="18">
        <v>649</v>
      </c>
      <c r="ME141" s="18">
        <v>141</v>
      </c>
      <c r="MF141" s="18">
        <v>635</v>
      </c>
      <c r="MG141" s="17">
        <f t="shared" si="552"/>
        <v>7.6337344347613481E-2</v>
      </c>
      <c r="MH141" s="17">
        <f t="shared" si="553"/>
        <v>0.86368955098761768</v>
      </c>
      <c r="MI141" s="25">
        <v>57259</v>
      </c>
      <c r="MJ141" s="25">
        <v>6133</v>
      </c>
      <c r="MK141" s="25">
        <v>29114</v>
      </c>
      <c r="ML141" s="25">
        <v>10832</v>
      </c>
      <c r="MM141" s="25">
        <v>2479</v>
      </c>
      <c r="MN141" s="25">
        <v>4343</v>
      </c>
      <c r="MO141" s="25">
        <v>2874</v>
      </c>
      <c r="MP141" s="18">
        <v>798</v>
      </c>
      <c r="MQ141" s="18">
        <v>6</v>
      </c>
      <c r="MR141" s="18">
        <v>129</v>
      </c>
      <c r="MS141" s="18">
        <v>551</v>
      </c>
      <c r="MT141" s="17">
        <f t="shared" si="554"/>
        <v>0.81878831275432684</v>
      </c>
      <c r="MU141" s="69">
        <f t="shared" si="555"/>
        <v>0.82824534134371897</v>
      </c>
      <c r="MV141" s="27">
        <v>57259</v>
      </c>
      <c r="MW141" s="25">
        <v>7319</v>
      </c>
      <c r="MX141" s="18">
        <v>977</v>
      </c>
      <c r="MY141" s="25">
        <v>18071</v>
      </c>
      <c r="MZ141" s="25">
        <v>11099</v>
      </c>
      <c r="NA141" s="25">
        <v>7983</v>
      </c>
      <c r="NB141" s="18">
        <v>252</v>
      </c>
      <c r="NC141" s="25">
        <v>9759</v>
      </c>
      <c r="ND141" s="25">
        <v>1799</v>
      </c>
      <c r="NE141" s="17">
        <f t="shared" si="556"/>
        <v>0.12782270036151522</v>
      </c>
      <c r="NF141" s="10">
        <f t="shared" si="557"/>
        <v>30312.514277231527</v>
      </c>
      <c r="NG141" s="17">
        <f t="shared" si="558"/>
        <v>0.43767791962835539</v>
      </c>
      <c r="NH141" s="25">
        <v>57259</v>
      </c>
      <c r="NI141" s="25">
        <v>2607</v>
      </c>
      <c r="NJ141" s="18">
        <v>6</v>
      </c>
      <c r="NK141" s="18">
        <v>43</v>
      </c>
      <c r="NL141" s="18">
        <v>33</v>
      </c>
      <c r="NM141" s="25">
        <v>49691</v>
      </c>
      <c r="NN141" s="25">
        <v>4765</v>
      </c>
      <c r="NO141" s="18">
        <v>48</v>
      </c>
      <c r="NP141" s="18">
        <v>0</v>
      </c>
      <c r="NQ141" s="32">
        <v>66</v>
      </c>
      <c r="NR141" s="27">
        <v>57259</v>
      </c>
      <c r="NS141" s="37">
        <f t="shared" si="559"/>
        <v>1.1247664122670671</v>
      </c>
      <c r="NT141" s="37">
        <f t="shared" si="560"/>
        <v>0.30350316962737278</v>
      </c>
      <c r="NU141" s="37">
        <f t="shared" si="561"/>
        <v>0.88907349036535577</v>
      </c>
      <c r="NV141" s="17">
        <f t="shared" si="562"/>
        <v>0.18053635161500589</v>
      </c>
      <c r="NW141" s="10">
        <f t="shared" si="563"/>
        <v>27491</v>
      </c>
      <c r="NX141" s="17">
        <f t="shared" si="564"/>
        <v>0.48011666288269095</v>
      </c>
      <c r="NY141" s="19">
        <f t="shared" si="565"/>
        <v>0.49543152696930925</v>
      </c>
      <c r="NZ141" s="25">
        <v>29768</v>
      </c>
      <c r="OA141" s="25">
        <v>19224</v>
      </c>
      <c r="OB141" s="25">
        <v>1236</v>
      </c>
      <c r="OC141" s="25">
        <v>12993</v>
      </c>
      <c r="OD141" s="18">
        <v>506</v>
      </c>
      <c r="OE141" s="18">
        <v>676</v>
      </c>
      <c r="OF141" s="17">
        <f t="shared" si="566"/>
        <v>0.22691629263521892</v>
      </c>
      <c r="OG141" s="17">
        <f t="shared" si="567"/>
        <v>0.51988333711730905</v>
      </c>
      <c r="OH141" s="17">
        <f t="shared" si="568"/>
        <v>0.3357376133009658</v>
      </c>
      <c r="OI141" s="69">
        <f t="shared" si="569"/>
        <v>1.1806004296267835E-2</v>
      </c>
      <c r="OJ141" s="27">
        <v>57259</v>
      </c>
      <c r="OK141" s="18">
        <v>618</v>
      </c>
      <c r="OL141" s="25">
        <v>24983</v>
      </c>
      <c r="OM141" s="25">
        <v>20859</v>
      </c>
      <c r="ON141" s="18">
        <v>288</v>
      </c>
      <c r="OO141" s="18">
        <v>88</v>
      </c>
      <c r="OP141" s="18">
        <v>20</v>
      </c>
      <c r="OQ141" s="25">
        <v>26683</v>
      </c>
      <c r="OR141" s="69">
        <f t="shared" si="570"/>
        <v>0.4524878185088807</v>
      </c>
      <c r="OS141" s="85">
        <v>39176</v>
      </c>
      <c r="OT141" s="22">
        <v>39176</v>
      </c>
      <c r="OU141" s="38">
        <f t="shared" si="441"/>
        <v>0.18887737145336644</v>
      </c>
      <c r="OV141" s="39">
        <v>0.64427123749234227</v>
      </c>
      <c r="OW141" s="22">
        <v>2523997</v>
      </c>
      <c r="OX141" s="36">
        <f t="shared" si="442"/>
        <v>103276909.24599999</v>
      </c>
      <c r="OY141" s="36">
        <f t="shared" si="443"/>
        <v>2654345.6432140185</v>
      </c>
      <c r="OZ141" s="22"/>
      <c r="PA141" s="22"/>
      <c r="PB141" s="38">
        <f t="shared" si="444"/>
        <v>0</v>
      </c>
      <c r="PC141" s="39">
        <v>0</v>
      </c>
      <c r="PD141" s="22"/>
      <c r="PE141" s="40">
        <f t="shared" si="571"/>
        <v>0</v>
      </c>
      <c r="PF141" s="36">
        <f t="shared" si="572"/>
        <v>0</v>
      </c>
      <c r="PG141" s="22">
        <v>19065</v>
      </c>
      <c r="PH141" s="22">
        <v>19065</v>
      </c>
      <c r="PI141" s="38">
        <f t="shared" si="445"/>
        <v>9.1917170889279948E-2</v>
      </c>
      <c r="PJ141" s="39">
        <v>6.7217414109624965E-2</v>
      </c>
      <c r="PK141" s="22">
        <v>128150</v>
      </c>
      <c r="PL141" s="41">
        <f t="shared" si="573"/>
        <v>5243641.7</v>
      </c>
      <c r="PM141" s="36">
        <f t="shared" si="574"/>
        <v>1558499.4233220697</v>
      </c>
      <c r="PN141" s="22">
        <v>24865</v>
      </c>
      <c r="PO141" s="22">
        <v>24865</v>
      </c>
      <c r="PP141" s="38">
        <f t="shared" si="446"/>
        <v>0.11988043294843671</v>
      </c>
      <c r="PQ141" s="39">
        <v>0.29787210939070985</v>
      </c>
      <c r="PR141" s="22">
        <v>740659</v>
      </c>
      <c r="PS141" s="41">
        <f t="shared" si="575"/>
        <v>30306284.962000001</v>
      </c>
      <c r="PT141" s="36">
        <f t="shared" si="576"/>
        <v>3260257.7851520609</v>
      </c>
      <c r="PU141" s="22">
        <v>29055</v>
      </c>
      <c r="PV141" s="22">
        <v>29055</v>
      </c>
      <c r="PW141" s="38">
        <f t="shared" si="447"/>
        <v>0.14008147916013788</v>
      </c>
      <c r="PX141" s="39">
        <v>0.2958434004474273</v>
      </c>
      <c r="PY141" s="22">
        <v>859573</v>
      </c>
      <c r="PZ141" s="36">
        <f t="shared" si="577"/>
        <v>4432826.1265453957</v>
      </c>
      <c r="QA141" s="22">
        <v>35314</v>
      </c>
      <c r="QB141" s="22">
        <v>35314</v>
      </c>
      <c r="QC141" s="39">
        <v>4.6449181627683069</v>
      </c>
      <c r="QD141" s="22">
        <v>16403064</v>
      </c>
      <c r="QE141" s="22">
        <f t="shared" si="578"/>
        <v>26427.158666666648</v>
      </c>
      <c r="QF141" s="22"/>
      <c r="QG141" s="22">
        <v>35</v>
      </c>
      <c r="QH141" s="22">
        <v>35</v>
      </c>
      <c r="QI141" s="38">
        <f t="shared" si="448"/>
        <v>1.6874382277077356E-4</v>
      </c>
      <c r="QJ141" s="39">
        <v>0.2</v>
      </c>
      <c r="QK141" s="22">
        <v>700</v>
      </c>
      <c r="QL141" s="42">
        <f t="shared" si="579"/>
        <v>49.824000000000005</v>
      </c>
      <c r="QM141" s="22">
        <f t="shared" si="449"/>
        <v>59905</v>
      </c>
      <c r="QN141" s="22">
        <v>54762</v>
      </c>
      <c r="QO141" s="22">
        <v>54762</v>
      </c>
      <c r="QP141" s="38">
        <f t="shared" si="450"/>
        <v>0.26402140635923149</v>
      </c>
      <c r="QQ141" s="39">
        <v>0.10427267083013769</v>
      </c>
      <c r="QR141" s="22">
        <v>571018</v>
      </c>
      <c r="QS141" s="36">
        <f t="shared" si="580"/>
        <v>12875790.453450963</v>
      </c>
      <c r="QT141" s="22">
        <v>5030</v>
      </c>
      <c r="QU141" s="22">
        <v>5030</v>
      </c>
      <c r="QV141" s="38">
        <f t="shared" si="451"/>
        <v>2.4250897958199746E-2</v>
      </c>
      <c r="QW141" s="39">
        <v>0.13750099403578531</v>
      </c>
      <c r="QX141" s="22">
        <v>69163</v>
      </c>
      <c r="QY141" s="36">
        <f t="shared" si="581"/>
        <v>1182667.2871856093</v>
      </c>
      <c r="QZ141" s="22">
        <v>113</v>
      </c>
      <c r="RA141" s="22">
        <v>113</v>
      </c>
      <c r="RB141" s="38">
        <f t="shared" si="452"/>
        <v>5.4480148494564042E-4</v>
      </c>
      <c r="RC141" s="39">
        <v>0.1031858407079646</v>
      </c>
      <c r="RD141" s="22">
        <v>1166</v>
      </c>
      <c r="RE141" s="36">
        <f t="shared" si="582"/>
        <v>12209.789360798042</v>
      </c>
      <c r="RF141" s="10">
        <f t="shared" si="453"/>
        <v>207415</v>
      </c>
      <c r="RG141" s="10">
        <f t="shared" si="454"/>
        <v>207415</v>
      </c>
      <c r="RH141" s="17">
        <f t="shared" si="455"/>
        <v>0.26676724376312677</v>
      </c>
      <c r="RI141" s="17">
        <f t="shared" si="456"/>
        <v>6.0947651575309391E-3</v>
      </c>
      <c r="RJ141" s="17">
        <f t="shared" si="457"/>
        <v>0.10218199875634444</v>
      </c>
      <c r="RK141" s="17">
        <f t="shared" si="458"/>
        <v>0</v>
      </c>
      <c r="RL141" s="17">
        <f t="shared" si="459"/>
        <v>0.12550726307987059</v>
      </c>
      <c r="RM141" s="17">
        <f t="shared" si="460"/>
        <v>0.17064659039705599</v>
      </c>
      <c r="RN141" s="17">
        <f t="shared" si="461"/>
        <v>0.49566792759830325</v>
      </c>
      <c r="RO141" s="17">
        <f t="shared" si="462"/>
        <v>4.5528097509577176E-2</v>
      </c>
      <c r="RP141" s="17">
        <f t="shared" si="463"/>
        <v>4.7002947203575554E-4</v>
      </c>
      <c r="RQ141" s="17">
        <f t="shared" si="464"/>
        <v>1.9180305018119345E-6</v>
      </c>
      <c r="RR141" s="36">
        <f t="shared" si="465"/>
        <v>25976646.332230914</v>
      </c>
      <c r="RS141" s="36">
        <f t="shared" si="466"/>
        <v>100.64917541576774</v>
      </c>
      <c r="RT141" s="10">
        <f t="shared" si="467"/>
        <v>0</v>
      </c>
      <c r="RU141" s="17">
        <f t="shared" si="468"/>
        <v>0</v>
      </c>
      <c r="RV141" s="37">
        <f t="shared" si="469"/>
        <v>1.2443217703637635</v>
      </c>
      <c r="RW141" s="36">
        <f t="shared" si="470"/>
        <v>0.80365065035200767</v>
      </c>
      <c r="RX141" s="85">
        <v>-1.475565</v>
      </c>
      <c r="RY141" s="93">
        <v>136</v>
      </c>
      <c r="RZ141" s="43" t="b">
        <v>0</v>
      </c>
      <c r="SA141" s="18" t="b">
        <v>0</v>
      </c>
      <c r="SB141" s="18" t="b">
        <v>1</v>
      </c>
      <c r="SC141" s="18" t="b">
        <v>0</v>
      </c>
      <c r="SD141" s="18" t="b">
        <v>0</v>
      </c>
      <c r="SE141" s="32" t="b">
        <v>0</v>
      </c>
      <c r="SF141" s="43" t="b">
        <v>0</v>
      </c>
      <c r="SG141" s="18" t="b">
        <v>0</v>
      </c>
      <c r="SH141" s="18"/>
      <c r="SI141" s="18"/>
      <c r="SJ141" s="18"/>
      <c r="SK141" s="18"/>
      <c r="SL141" s="18"/>
      <c r="SM141" s="18"/>
      <c r="SN141" s="18"/>
      <c r="SO141" s="18"/>
      <c r="SP141" s="18"/>
      <c r="SQ141" s="17">
        <f t="shared" si="583"/>
        <v>0</v>
      </c>
      <c r="SR141" s="17">
        <f t="shared" si="584"/>
        <v>0</v>
      </c>
      <c r="SS141" s="17">
        <f t="shared" si="585"/>
        <v>0</v>
      </c>
      <c r="ST141" s="17">
        <f t="shared" si="586"/>
        <v>0</v>
      </c>
      <c r="SU141" s="17">
        <f t="shared" si="587"/>
        <v>0</v>
      </c>
      <c r="SV141" s="17">
        <f t="shared" si="439"/>
        <v>0</v>
      </c>
      <c r="SW141" s="17">
        <f t="shared" si="588"/>
        <v>0</v>
      </c>
      <c r="SX141" s="17">
        <f t="shared" si="589"/>
        <v>0</v>
      </c>
      <c r="SY141" s="17">
        <f t="shared" si="590"/>
        <v>0</v>
      </c>
      <c r="SZ141" s="17">
        <f t="shared" si="591"/>
        <v>0</v>
      </c>
      <c r="TA141" s="17">
        <f t="shared" si="592"/>
        <v>0</v>
      </c>
      <c r="TB141" s="24">
        <f t="shared" si="593"/>
        <v>620</v>
      </c>
      <c r="TC141" s="69">
        <f t="shared" si="594"/>
        <v>1</v>
      </c>
      <c r="TD141" s="17">
        <f t="shared" si="616"/>
        <v>2.6014568158168575E-6</v>
      </c>
      <c r="TE141" s="95">
        <v>67</v>
      </c>
      <c r="TF141" s="71"/>
      <c r="TG141" s="71"/>
      <c r="TH141" s="71"/>
      <c r="TI141" s="71"/>
      <c r="TJ141" s="71"/>
      <c r="TK141" s="71">
        <v>12</v>
      </c>
      <c r="TL141" s="71"/>
      <c r="TM141" s="71">
        <v>1</v>
      </c>
      <c r="TN141" s="71"/>
      <c r="TO141" s="71"/>
      <c r="TP141" s="71"/>
      <c r="TQ141" s="71">
        <v>5</v>
      </c>
      <c r="TR141" s="72">
        <v>68</v>
      </c>
      <c r="TS141" s="72"/>
      <c r="TT141" s="72"/>
      <c r="TU141" s="72"/>
      <c r="TV141" s="72">
        <v>1</v>
      </c>
      <c r="TW141" s="72"/>
      <c r="TX141" s="72"/>
      <c r="TY141" s="72"/>
      <c r="TZ141" s="72">
        <v>9</v>
      </c>
      <c r="UA141" s="72"/>
      <c r="UB141" s="72"/>
      <c r="UC141" s="72"/>
      <c r="UD141" s="72"/>
      <c r="UE141" s="72"/>
      <c r="UF141" s="72">
        <v>1</v>
      </c>
      <c r="UG141" s="72"/>
      <c r="UH141" s="72"/>
      <c r="UI141" s="72">
        <v>5</v>
      </c>
      <c r="UJ141" s="73">
        <v>78</v>
      </c>
      <c r="UK141" s="73"/>
      <c r="UL141" s="73"/>
      <c r="UM141" s="73"/>
      <c r="UN141" s="73">
        <v>2</v>
      </c>
      <c r="UO141" s="73"/>
      <c r="UP141" s="73"/>
      <c r="UQ141" s="73"/>
      <c r="UR141" s="73">
        <v>12</v>
      </c>
      <c r="US141" s="73"/>
      <c r="UT141" s="73"/>
      <c r="UU141" s="73"/>
      <c r="UV141" s="73"/>
      <c r="UW141" s="73">
        <v>1</v>
      </c>
      <c r="UX141" s="73"/>
      <c r="UY141" s="73"/>
      <c r="UZ141" s="73"/>
      <c r="VA141" s="73"/>
      <c r="VB141" s="73">
        <v>124</v>
      </c>
      <c r="VC141" s="73"/>
      <c r="VD141" s="73"/>
      <c r="VE141" s="73"/>
      <c r="VF141" s="73">
        <v>2</v>
      </c>
      <c r="VG141" s="73"/>
      <c r="VH141" s="73">
        <v>1</v>
      </c>
      <c r="VI141" s="73"/>
      <c r="VJ141" s="73">
        <v>13</v>
      </c>
      <c r="VK141" s="73"/>
      <c r="VL141" s="73"/>
      <c r="VM141" s="73"/>
      <c r="VN141" s="73"/>
      <c r="VO141" s="73">
        <v>1</v>
      </c>
      <c r="VP141" s="73"/>
      <c r="VQ141" s="73"/>
      <c r="VR141" s="73"/>
      <c r="VS141" s="73">
        <v>65</v>
      </c>
      <c r="VT141" s="73"/>
      <c r="VU141" s="73"/>
      <c r="VV141" s="73"/>
      <c r="VW141" s="73">
        <v>3</v>
      </c>
      <c r="VX141" s="73"/>
      <c r="VY141" s="73">
        <v>2</v>
      </c>
      <c r="VZ141" s="73"/>
      <c r="WA141" s="73">
        <v>42</v>
      </c>
      <c r="WB141" s="73"/>
      <c r="WC141" s="73"/>
      <c r="WD141" s="73"/>
      <c r="WE141" s="73"/>
      <c r="WF141" s="73"/>
      <c r="WG141" s="73"/>
      <c r="WH141" s="73"/>
      <c r="WI141" s="73"/>
      <c r="WJ141" s="73">
        <v>1</v>
      </c>
      <c r="WK141" s="73"/>
      <c r="WL141" s="73"/>
      <c r="WM141" s="73"/>
      <c r="WN141" s="73"/>
      <c r="WO141" s="22">
        <f t="shared" si="595"/>
        <v>402</v>
      </c>
      <c r="WP141" s="22">
        <f t="shared" si="596"/>
        <v>0</v>
      </c>
      <c r="WQ141" s="22">
        <f t="shared" si="597"/>
        <v>0</v>
      </c>
      <c r="WR141" s="22">
        <f t="shared" si="598"/>
        <v>0</v>
      </c>
      <c r="WS141" s="22">
        <f t="shared" si="599"/>
        <v>8</v>
      </c>
      <c r="WT141" s="22">
        <f t="shared" si="600"/>
        <v>0</v>
      </c>
      <c r="WU141" s="22">
        <f t="shared" si="601"/>
        <v>3</v>
      </c>
      <c r="WV141" s="22">
        <f t="shared" si="602"/>
        <v>0</v>
      </c>
      <c r="WW141" s="22">
        <f t="shared" si="603"/>
        <v>88</v>
      </c>
      <c r="WX141" s="22">
        <f t="shared" si="604"/>
        <v>0</v>
      </c>
      <c r="WY141" s="22">
        <f t="shared" si="605"/>
        <v>1</v>
      </c>
      <c r="WZ141" s="22">
        <f t="shared" si="606"/>
        <v>0</v>
      </c>
      <c r="XA141" s="22">
        <f t="shared" si="607"/>
        <v>0</v>
      </c>
      <c r="XB141" s="22">
        <f t="shared" si="608"/>
        <v>0</v>
      </c>
      <c r="XC141" s="22">
        <f t="shared" si="609"/>
        <v>3</v>
      </c>
      <c r="XD141" s="22">
        <f t="shared" si="610"/>
        <v>0</v>
      </c>
      <c r="XE141" s="22">
        <f t="shared" si="611"/>
        <v>1</v>
      </c>
      <c r="XF141" s="22">
        <f t="shared" si="612"/>
        <v>0</v>
      </c>
      <c r="XG141" s="93">
        <f t="shared" si="613"/>
        <v>10</v>
      </c>
    </row>
    <row r="142" spans="1:631" ht="17.100000000000001" customHeight="1" x14ac:dyDescent="0.2">
      <c r="A142" s="101"/>
      <c r="B142" s="27" t="s">
        <v>331</v>
      </c>
      <c r="C142" s="535" t="s">
        <v>332</v>
      </c>
      <c r="D142" s="25" t="s">
        <v>382</v>
      </c>
      <c r="E142" s="535" t="s">
        <v>383</v>
      </c>
      <c r="F142" s="25" t="s">
        <v>385</v>
      </c>
      <c r="G142" s="535" t="s">
        <v>386</v>
      </c>
      <c r="H142" s="25">
        <v>75</v>
      </c>
      <c r="I142" s="28">
        <v>9</v>
      </c>
      <c r="J142" s="17">
        <f t="shared" si="478"/>
        <v>0.86526340825306214</v>
      </c>
      <c r="K142" s="17">
        <f t="shared" si="479"/>
        <v>0.50569967551772765</v>
      </c>
      <c r="L142" s="17">
        <f t="shared" si="480"/>
        <v>1</v>
      </c>
      <c r="M142" s="17">
        <f t="shared" si="481"/>
        <v>0.11195905867510453</v>
      </c>
      <c r="N142" s="17">
        <f t="shared" si="482"/>
        <v>0.26598663968733544</v>
      </c>
      <c r="O142" s="17">
        <f t="shared" si="483"/>
        <v>0.14151504340587465</v>
      </c>
      <c r="P142" s="17">
        <f t="shared" si="484"/>
        <v>0.71150026405694278</v>
      </c>
      <c r="Q142" s="17">
        <f t="shared" si="485"/>
        <v>0.57626639329774831</v>
      </c>
      <c r="R142" s="69">
        <f t="shared" si="486"/>
        <v>0.83664862383566363</v>
      </c>
      <c r="S142" s="422">
        <f t="shared" si="487"/>
        <v>0.55720434519216211</v>
      </c>
      <c r="T142" s="17">
        <f t="shared" si="614"/>
        <v>0.44279565480783789</v>
      </c>
      <c r="U142" s="10">
        <f t="shared" si="488"/>
        <v>115256.60937689655</v>
      </c>
      <c r="V142" s="32">
        <v>5</v>
      </c>
      <c r="W142" s="550">
        <f t="shared" si="489"/>
        <v>0</v>
      </c>
      <c r="X142" s="550">
        <f t="shared" si="490"/>
        <v>0.44609323408105106</v>
      </c>
      <c r="Y142" s="550">
        <f t="shared" si="491"/>
        <v>0.55390676591894894</v>
      </c>
      <c r="Z142" s="551">
        <f t="shared" si="492"/>
        <v>144178.05382134099</v>
      </c>
      <c r="AA142" s="426">
        <f t="shared" si="493"/>
        <v>0.12376053140115179</v>
      </c>
      <c r="AB142" s="59">
        <f t="shared" si="494"/>
        <v>0.89397222282408506</v>
      </c>
      <c r="AC142" s="59">
        <f t="shared" si="495"/>
        <v>0.18070377248662584</v>
      </c>
      <c r="AD142" s="59">
        <f t="shared" si="496"/>
        <v>0.26598663968733544</v>
      </c>
      <c r="AE142" s="59">
        <f t="shared" si="497"/>
        <v>0.42373360670225174</v>
      </c>
      <c r="AF142" s="59">
        <f t="shared" si="498"/>
        <v>0.13837215228581623</v>
      </c>
      <c r="AG142" s="59">
        <f t="shared" si="499"/>
        <v>0.31014389344749671</v>
      </c>
      <c r="AH142" s="59">
        <f t="shared" si="500"/>
        <v>0.14151504340587465</v>
      </c>
      <c r="AI142" s="59">
        <f t="shared" si="501"/>
        <v>0.81890151708203796</v>
      </c>
      <c r="AJ142" s="59">
        <f t="shared" si="502"/>
        <v>0.91162529942408643</v>
      </c>
      <c r="AK142" s="59">
        <f t="shared" si="503"/>
        <v>0.28849973594305717</v>
      </c>
      <c r="AL142" s="35">
        <f t="shared" si="504"/>
        <v>1</v>
      </c>
      <c r="AM142" s="27">
        <v>260293</v>
      </c>
      <c r="AN142" s="25">
        <v>119235</v>
      </c>
      <c r="AO142" s="25">
        <v>141058</v>
      </c>
      <c r="AP142" s="17">
        <f t="shared" si="505"/>
        <v>5.0555825066547376E-3</v>
      </c>
      <c r="AQ142" s="63">
        <v>84.529058968651199</v>
      </c>
      <c r="AR142" s="58">
        <v>1648.5088811799999</v>
      </c>
      <c r="AS142" s="24">
        <f t="shared" si="506"/>
        <v>157.89602529389026</v>
      </c>
      <c r="AT142" s="17">
        <f t="shared" si="471"/>
        <v>0.13636059631747191</v>
      </c>
      <c r="AU142" s="25">
        <v>254433</v>
      </c>
      <c r="AV142" s="25">
        <v>114495</v>
      </c>
      <c r="AW142" s="25">
        <v>139938</v>
      </c>
      <c r="AX142" s="25">
        <v>5860</v>
      </c>
      <c r="AY142" s="25">
        <v>4740</v>
      </c>
      <c r="AZ142" s="25">
        <v>1120</v>
      </c>
      <c r="BA142" s="25">
        <v>32214</v>
      </c>
      <c r="BB142" s="25">
        <v>14741</v>
      </c>
      <c r="BC142" s="25">
        <v>17473</v>
      </c>
      <c r="BD142" s="63">
        <v>84.364448005494182</v>
      </c>
      <c r="BE142" s="25">
        <v>228079</v>
      </c>
      <c r="BF142" s="25">
        <v>104494</v>
      </c>
      <c r="BG142" s="25">
        <v>123585</v>
      </c>
      <c r="BH142" s="63">
        <v>84.552332402799692</v>
      </c>
      <c r="BI142" s="17">
        <v>0.12376053140115179</v>
      </c>
      <c r="BJ142" s="25">
        <v>71922</v>
      </c>
      <c r="BK142" s="25">
        <v>169734</v>
      </c>
      <c r="BL142" s="25">
        <v>18637</v>
      </c>
      <c r="BM142" s="17">
        <v>0.53353482507924166</v>
      </c>
      <c r="BN142" s="10">
        <f t="shared" si="507"/>
        <v>121417.61977564896</v>
      </c>
      <c r="BO142" s="29">
        <v>0.42373360670225174</v>
      </c>
      <c r="BP142" s="30">
        <f t="shared" si="508"/>
        <v>0.57626639329774831</v>
      </c>
      <c r="BQ142" s="31">
        <v>10.980121837698988</v>
      </c>
      <c r="BR142" s="25">
        <v>188371</v>
      </c>
      <c r="BS142" s="25">
        <v>59162</v>
      </c>
      <c r="BT142" s="25">
        <v>111718</v>
      </c>
      <c r="BU142" s="25">
        <v>13581</v>
      </c>
      <c r="BV142" s="25">
        <v>2511</v>
      </c>
      <c r="BW142" s="18">
        <v>1399</v>
      </c>
      <c r="BX142" s="25">
        <v>58863</v>
      </c>
      <c r="BY142" s="25">
        <v>44566</v>
      </c>
      <c r="BZ142" s="25">
        <v>14297</v>
      </c>
      <c r="CA142" s="59">
        <v>0.24288602347824606</v>
      </c>
      <c r="CB142" s="25">
        <v>254433</v>
      </c>
      <c r="CC142" s="25">
        <v>5860</v>
      </c>
      <c r="CD142" s="17">
        <f t="shared" si="509"/>
        <v>2.3031603604878298E-2</v>
      </c>
      <c r="CE142" s="25">
        <v>2697</v>
      </c>
      <c r="CF142" s="25">
        <v>7320</v>
      </c>
      <c r="CG142" s="25">
        <v>11938</v>
      </c>
      <c r="CH142" s="25">
        <v>12663</v>
      </c>
      <c r="CI142" s="25">
        <v>9970</v>
      </c>
      <c r="CJ142" s="25">
        <v>6695</v>
      </c>
      <c r="CK142" s="25">
        <v>3749</v>
      </c>
      <c r="CL142" s="25">
        <v>2121</v>
      </c>
      <c r="CM142" s="25">
        <v>1710</v>
      </c>
      <c r="CN142" s="26">
        <v>4.3224606289179963</v>
      </c>
      <c r="CO142" s="27">
        <v>58863</v>
      </c>
      <c r="CP142" s="34">
        <f t="shared" si="510"/>
        <v>4.4220138287209281</v>
      </c>
      <c r="CQ142" s="25">
        <v>478</v>
      </c>
      <c r="CR142" s="25">
        <v>4386</v>
      </c>
      <c r="CS142" s="25">
        <v>4479</v>
      </c>
      <c r="CT142" s="25">
        <v>30594</v>
      </c>
      <c r="CU142" s="25">
        <v>18083</v>
      </c>
      <c r="CV142" s="18">
        <v>281</v>
      </c>
      <c r="CW142" s="18">
        <v>70</v>
      </c>
      <c r="CX142" s="18">
        <v>492</v>
      </c>
      <c r="CY142" s="25">
        <v>58863</v>
      </c>
      <c r="CZ142" s="25">
        <v>56255</v>
      </c>
      <c r="DA142" s="18">
        <v>795</v>
      </c>
      <c r="DB142" s="18">
        <v>680</v>
      </c>
      <c r="DC142" s="18">
        <v>617</v>
      </c>
      <c r="DD142" s="18">
        <v>51</v>
      </c>
      <c r="DE142" s="18">
        <v>465</v>
      </c>
      <c r="DF142" s="25">
        <v>58863</v>
      </c>
      <c r="DG142" s="25">
        <v>6597</v>
      </c>
      <c r="DH142" s="25">
        <v>1441</v>
      </c>
      <c r="DI142" s="18">
        <v>107</v>
      </c>
      <c r="DJ142" s="25">
        <v>49982</v>
      </c>
      <c r="DK142" s="18">
        <v>146</v>
      </c>
      <c r="DL142" s="18">
        <v>590</v>
      </c>
      <c r="DM142" s="25">
        <f t="shared" si="511"/>
        <v>34743.938535242851</v>
      </c>
      <c r="DN142" s="17">
        <f t="shared" si="512"/>
        <v>0.84912423763654588</v>
      </c>
      <c r="DO142" s="17">
        <f t="shared" si="513"/>
        <v>2.4803356947488238E-3</v>
      </c>
      <c r="DP142" s="23">
        <f t="shared" si="514"/>
        <v>0.13837215228581623</v>
      </c>
      <c r="DQ142" s="23">
        <f t="shared" si="515"/>
        <v>0.86162784771418377</v>
      </c>
      <c r="DR142" s="25">
        <v>58863</v>
      </c>
      <c r="DS142" s="25">
        <v>1142</v>
      </c>
      <c r="DT142" s="25">
        <v>45739</v>
      </c>
      <c r="DU142" s="18">
        <v>25</v>
      </c>
      <c r="DV142" s="25">
        <v>3141</v>
      </c>
      <c r="DW142" s="18">
        <v>52</v>
      </c>
      <c r="DX142" s="25">
        <v>8101</v>
      </c>
      <c r="DY142" s="18">
        <v>663</v>
      </c>
      <c r="DZ142" s="17">
        <f t="shared" si="516"/>
        <v>0.85022849667872857</v>
      </c>
      <c r="EA142" s="17">
        <f t="shared" si="517"/>
        <v>0.14977150332127143</v>
      </c>
      <c r="EB142" s="25">
        <v>58863</v>
      </c>
      <c r="EC142" s="25">
        <v>17281</v>
      </c>
      <c r="ED142" s="18">
        <v>975</v>
      </c>
      <c r="EE142" s="25">
        <v>34489</v>
      </c>
      <c r="EF142" s="17">
        <f t="shared" si="518"/>
        <v>0.58591984778213824</v>
      </c>
      <c r="EG142" s="25">
        <v>5280</v>
      </c>
      <c r="EH142" s="18">
        <v>838</v>
      </c>
      <c r="EI142" s="17">
        <f t="shared" si="519"/>
        <v>0.31014389344749671</v>
      </c>
      <c r="EJ142" s="17">
        <f t="shared" si="520"/>
        <v>8.9699811426532799E-2</v>
      </c>
      <c r="EK142" s="69">
        <f t="shared" si="521"/>
        <v>0.50569967551772765</v>
      </c>
      <c r="EL142" s="27">
        <v>184612</v>
      </c>
      <c r="EM142" s="25">
        <v>165038</v>
      </c>
      <c r="EN142" s="25">
        <v>19574</v>
      </c>
      <c r="EO142" s="59">
        <v>0.89397222282408506</v>
      </c>
      <c r="EP142" s="25">
        <v>80046</v>
      </c>
      <c r="EQ142" s="25">
        <v>77553</v>
      </c>
      <c r="ER142" s="25">
        <v>2493</v>
      </c>
      <c r="ES142" s="59">
        <v>0.96885540814031945</v>
      </c>
      <c r="ET142" s="25">
        <v>104566</v>
      </c>
      <c r="EU142" s="25">
        <v>87485</v>
      </c>
      <c r="EV142" s="25">
        <v>17081</v>
      </c>
      <c r="EW142" s="59">
        <v>0.83664862383566363</v>
      </c>
      <c r="EX142" s="25">
        <v>22899</v>
      </c>
      <c r="EY142" s="25">
        <v>21945</v>
      </c>
      <c r="EZ142" s="25">
        <v>954</v>
      </c>
      <c r="FA142" s="59">
        <v>0.95833879208699069</v>
      </c>
      <c r="FB142" s="25">
        <v>161713</v>
      </c>
      <c r="FC142" s="25">
        <v>143093</v>
      </c>
      <c r="FD142" s="25">
        <v>18620</v>
      </c>
      <c r="FE142" s="59">
        <v>0.88485774180183407</v>
      </c>
      <c r="FF142" s="25">
        <v>111177</v>
      </c>
      <c r="FG142" s="25">
        <v>44582</v>
      </c>
      <c r="FH142" s="25">
        <v>59883</v>
      </c>
      <c r="FI142" s="25">
        <v>6712</v>
      </c>
      <c r="FJ142" s="23">
        <f t="shared" si="522"/>
        <v>6.0372199285823505E-2</v>
      </c>
      <c r="FK142" s="23">
        <f t="shared" si="523"/>
        <v>0.53862759383685477</v>
      </c>
      <c r="FL142" s="36">
        <f t="shared" si="524"/>
        <v>6.6421334922526816</v>
      </c>
      <c r="FM142" s="25">
        <v>50706</v>
      </c>
      <c r="FN142" s="25">
        <v>22134</v>
      </c>
      <c r="FO142" s="17">
        <f t="shared" si="525"/>
        <v>0.43651638859306591</v>
      </c>
      <c r="FP142" s="25">
        <v>25761</v>
      </c>
      <c r="FQ142" s="17">
        <f t="shared" si="526"/>
        <v>0.50804638504319011</v>
      </c>
      <c r="FR142" s="25">
        <v>2811</v>
      </c>
      <c r="FS142" s="17">
        <f t="shared" si="527"/>
        <v>5.5437226363743937E-2</v>
      </c>
      <c r="FT142" s="25">
        <v>60471</v>
      </c>
      <c r="FU142" s="25">
        <v>22448</v>
      </c>
      <c r="FV142" s="25">
        <v>34122</v>
      </c>
      <c r="FW142" s="17">
        <f t="shared" si="528"/>
        <v>6.4510261116899004E-2</v>
      </c>
      <c r="FX142" s="17">
        <f t="shared" si="529"/>
        <v>0.56427047675745401</v>
      </c>
      <c r="FY142" s="25">
        <v>3901</v>
      </c>
      <c r="FZ142" s="25">
        <v>144308</v>
      </c>
      <c r="GA142" s="25">
        <v>26077</v>
      </c>
      <c r="GB142" s="25">
        <v>79847</v>
      </c>
      <c r="GC142" s="25">
        <v>21258</v>
      </c>
      <c r="GD142" s="25">
        <v>9210</v>
      </c>
      <c r="GE142" s="18">
        <v>258</v>
      </c>
      <c r="GF142" s="25">
        <v>6497</v>
      </c>
      <c r="GG142" s="18">
        <v>164</v>
      </c>
      <c r="GH142" s="18">
        <v>73</v>
      </c>
      <c r="GI142" s="18">
        <v>924</v>
      </c>
      <c r="GJ142" s="10">
        <f t="shared" si="530"/>
        <v>26077</v>
      </c>
      <c r="GK142" s="10">
        <f t="shared" si="472"/>
        <v>118231</v>
      </c>
      <c r="GL142" s="10">
        <f t="shared" si="473"/>
        <v>38384</v>
      </c>
      <c r="GM142" s="10">
        <f t="shared" si="531"/>
        <v>105924</v>
      </c>
      <c r="GN142" s="10">
        <f t="shared" si="474"/>
        <v>17126</v>
      </c>
      <c r="GO142" s="17">
        <f t="shared" si="532"/>
        <v>0.18070377248662584</v>
      </c>
      <c r="GP142" s="17">
        <f t="shared" si="475"/>
        <v>0.81929622751337416</v>
      </c>
      <c r="GQ142" s="17">
        <f t="shared" si="476"/>
        <v>0.26598663968733544</v>
      </c>
      <c r="GR142" s="17">
        <f t="shared" si="477"/>
        <v>0.11867671923940461</v>
      </c>
      <c r="GS142" s="17">
        <f t="shared" si="533"/>
        <v>0.54264143360035477</v>
      </c>
      <c r="GT142" s="25">
        <v>63356</v>
      </c>
      <c r="GU142" s="25">
        <v>6138</v>
      </c>
      <c r="GV142" s="25">
        <v>34743</v>
      </c>
      <c r="GW142" s="25">
        <v>13120</v>
      </c>
      <c r="GX142" s="25">
        <v>5607</v>
      </c>
      <c r="GY142" s="18">
        <v>178</v>
      </c>
      <c r="GZ142" s="25">
        <v>2896</v>
      </c>
      <c r="HA142" s="18">
        <v>64</v>
      </c>
      <c r="HB142" s="18">
        <v>57</v>
      </c>
      <c r="HC142" s="18">
        <v>553</v>
      </c>
      <c r="HD142" s="23">
        <f t="shared" si="534"/>
        <v>9.6881116232085354E-2</v>
      </c>
      <c r="HE142" s="23">
        <f t="shared" si="535"/>
        <v>0.9031188837679146</v>
      </c>
      <c r="HF142" s="23">
        <f t="shared" si="536"/>
        <v>0.3547414609508176</v>
      </c>
      <c r="HG142" s="23">
        <f t="shared" si="537"/>
        <v>0.14765768040911673</v>
      </c>
      <c r="HH142" s="25">
        <v>80952</v>
      </c>
      <c r="HI142" s="25">
        <v>19939</v>
      </c>
      <c r="HJ142" s="25">
        <v>45104</v>
      </c>
      <c r="HK142" s="25">
        <v>8138</v>
      </c>
      <c r="HL142" s="25">
        <v>3603</v>
      </c>
      <c r="HM142" s="18">
        <v>80</v>
      </c>
      <c r="HN142" s="25">
        <v>3601</v>
      </c>
      <c r="HO142" s="18">
        <v>100</v>
      </c>
      <c r="HP142" s="18">
        <v>16</v>
      </c>
      <c r="HQ142" s="18">
        <v>371</v>
      </c>
      <c r="HR142" s="23">
        <f t="shared" si="538"/>
        <v>0.24630645320683861</v>
      </c>
      <c r="HS142" s="23">
        <f t="shared" si="539"/>
        <v>0.75369354679316136</v>
      </c>
      <c r="HT142" s="80">
        <f t="shared" si="540"/>
        <v>0.19652386599466351</v>
      </c>
      <c r="HU142" s="27">
        <v>213969</v>
      </c>
      <c r="HV142" s="25">
        <v>3982</v>
      </c>
      <c r="HW142" s="25">
        <v>29959</v>
      </c>
      <c r="HX142" s="25">
        <v>3267</v>
      </c>
      <c r="HY142" s="25">
        <v>62311</v>
      </c>
      <c r="HZ142" s="25">
        <v>26125</v>
      </c>
      <c r="IA142" s="25">
        <v>3627</v>
      </c>
      <c r="IB142" s="18">
        <v>452</v>
      </c>
      <c r="IC142" s="25">
        <v>28149</v>
      </c>
      <c r="ID142" s="25">
        <v>36895</v>
      </c>
      <c r="IE142" s="25">
        <v>13396</v>
      </c>
      <c r="IF142" s="18">
        <v>1347</v>
      </c>
      <c r="IG142" s="25">
        <v>4459</v>
      </c>
      <c r="IH142" s="17">
        <f t="shared" si="541"/>
        <v>0.29452864667311618</v>
      </c>
      <c r="II142" s="17">
        <f t="shared" si="542"/>
        <v>0.12209712621921867</v>
      </c>
      <c r="IJ142" s="30">
        <f t="shared" si="543"/>
        <v>8.1902009569377991</v>
      </c>
      <c r="IK142" s="17">
        <f t="shared" si="615"/>
        <v>0.11195905867510453</v>
      </c>
      <c r="IL142" s="25">
        <v>95762</v>
      </c>
      <c r="IM142" s="25">
        <v>2162</v>
      </c>
      <c r="IN142" s="25">
        <v>15583</v>
      </c>
      <c r="IO142" s="25">
        <v>2096</v>
      </c>
      <c r="IP142" s="25">
        <v>40166</v>
      </c>
      <c r="IQ142" s="25">
        <v>8433</v>
      </c>
      <c r="IR142" s="25">
        <v>2100</v>
      </c>
      <c r="IS142" s="18">
        <v>327</v>
      </c>
      <c r="IT142" s="25">
        <v>14412</v>
      </c>
      <c r="IU142" s="25">
        <v>1608</v>
      </c>
      <c r="IV142" s="25">
        <v>5175</v>
      </c>
      <c r="IW142" s="18">
        <v>665</v>
      </c>
      <c r="IX142" s="25">
        <v>3035</v>
      </c>
      <c r="IY142" s="17">
        <f t="shared" si="544"/>
        <v>0.73661786512395311</v>
      </c>
      <c r="IZ142" s="25">
        <v>118207</v>
      </c>
      <c r="JA142" s="25">
        <v>1820</v>
      </c>
      <c r="JB142" s="25">
        <v>14376</v>
      </c>
      <c r="JC142" s="25">
        <v>1171</v>
      </c>
      <c r="JD142" s="25">
        <v>22145</v>
      </c>
      <c r="JE142" s="25">
        <v>17692</v>
      </c>
      <c r="JF142" s="25">
        <v>1527</v>
      </c>
      <c r="JG142" s="18">
        <v>125</v>
      </c>
      <c r="JH142" s="25">
        <v>13737</v>
      </c>
      <c r="JI142" s="25">
        <v>35287</v>
      </c>
      <c r="JJ142" s="25">
        <v>8221</v>
      </c>
      <c r="JK142" s="18">
        <v>682</v>
      </c>
      <c r="JL142" s="25">
        <v>1424</v>
      </c>
      <c r="JM142" s="80">
        <f t="shared" si="545"/>
        <v>0.49684874838207549</v>
      </c>
      <c r="JN142" s="27">
        <v>213969</v>
      </c>
      <c r="JO142" s="25">
        <v>147179</v>
      </c>
      <c r="JP142" s="18">
        <v>127</v>
      </c>
      <c r="JQ142" s="18">
        <v>597</v>
      </c>
      <c r="JR142" s="25">
        <v>2610</v>
      </c>
      <c r="JS142" s="18">
        <v>1022</v>
      </c>
      <c r="JT142" s="18">
        <v>564</v>
      </c>
      <c r="JU142" s="18">
        <v>87</v>
      </c>
      <c r="JV142" s="18">
        <v>53</v>
      </c>
      <c r="JW142" s="25">
        <v>61730</v>
      </c>
      <c r="JX142" s="17">
        <f t="shared" si="546"/>
        <v>0.28849973594305717</v>
      </c>
      <c r="JY142" s="17">
        <f t="shared" si="547"/>
        <v>0.71150026405694278</v>
      </c>
      <c r="JZ142" s="25">
        <v>27138</v>
      </c>
      <c r="KA142" s="25">
        <v>18803</v>
      </c>
      <c r="KB142" s="18">
        <v>54</v>
      </c>
      <c r="KC142" s="18">
        <v>69</v>
      </c>
      <c r="KD142" s="25">
        <v>175</v>
      </c>
      <c r="KE142" s="18">
        <v>146</v>
      </c>
      <c r="KF142" s="18">
        <v>224</v>
      </c>
      <c r="KG142" s="18">
        <v>74</v>
      </c>
      <c r="KH142" s="18">
        <v>8</v>
      </c>
      <c r="KI142" s="25">
        <v>7585</v>
      </c>
      <c r="KJ142" s="17">
        <f t="shared" si="548"/>
        <v>0.27949738374235389</v>
      </c>
      <c r="KK142" s="25">
        <v>186831</v>
      </c>
      <c r="KL142" s="25">
        <v>128376</v>
      </c>
      <c r="KM142" s="18">
        <v>73</v>
      </c>
      <c r="KN142" s="18">
        <v>528</v>
      </c>
      <c r="KO142" s="25">
        <v>2435</v>
      </c>
      <c r="KP142" s="18">
        <v>876</v>
      </c>
      <c r="KQ142" s="18">
        <v>340</v>
      </c>
      <c r="KR142" s="18">
        <v>13</v>
      </c>
      <c r="KS142" s="18">
        <v>45</v>
      </c>
      <c r="KT142" s="25">
        <v>54145</v>
      </c>
      <c r="KU142" s="69">
        <f t="shared" si="440"/>
        <v>0.28980736601527585</v>
      </c>
      <c r="KV142" s="27">
        <v>260293</v>
      </c>
      <c r="KW142" s="25">
        <v>248976</v>
      </c>
      <c r="KX142" s="25">
        <v>11317</v>
      </c>
      <c r="KY142" s="59">
        <v>4.3477926797877785E-2</v>
      </c>
      <c r="KZ142" s="25">
        <v>4247</v>
      </c>
      <c r="LA142" s="25">
        <v>2682</v>
      </c>
      <c r="LB142" s="25">
        <v>6407</v>
      </c>
      <c r="LC142" s="25">
        <v>4413</v>
      </c>
      <c r="LD142" s="25">
        <v>119235</v>
      </c>
      <c r="LE142" s="25">
        <v>114322</v>
      </c>
      <c r="LF142" s="25">
        <v>4913</v>
      </c>
      <c r="LG142" s="59">
        <v>4.1204344361974253E-2</v>
      </c>
      <c r="LH142" s="25">
        <v>141058</v>
      </c>
      <c r="LI142" s="25">
        <v>134654</v>
      </c>
      <c r="LJ142" s="25">
        <v>6404</v>
      </c>
      <c r="LK142" s="35">
        <v>4.5399764635823556E-2</v>
      </c>
      <c r="LL142" s="27">
        <v>58863</v>
      </c>
      <c r="LM142" s="18">
        <v>444</v>
      </c>
      <c r="LN142" s="25">
        <v>47759</v>
      </c>
      <c r="LO142" s="25">
        <v>3619</v>
      </c>
      <c r="LP142" s="18">
        <v>69</v>
      </c>
      <c r="LQ142" s="18">
        <v>50</v>
      </c>
      <c r="LR142" s="25">
        <v>6922</v>
      </c>
      <c r="LS142" s="23">
        <f t="shared" si="549"/>
        <v>0.11759509369213259</v>
      </c>
      <c r="LT142" s="23">
        <f t="shared" si="550"/>
        <v>0.88240490630786739</v>
      </c>
      <c r="LU142" s="17">
        <f t="shared" si="551"/>
        <v>0.81890151708203796</v>
      </c>
      <c r="LV142" s="25">
        <v>58863</v>
      </c>
      <c r="LW142" s="25">
        <v>2975</v>
      </c>
      <c r="LX142" s="25">
        <v>32874</v>
      </c>
      <c r="LY142" s="25">
        <v>16407</v>
      </c>
      <c r="LZ142" s="25">
        <v>1425</v>
      </c>
      <c r="MA142" s="25">
        <v>1359</v>
      </c>
      <c r="MB142" s="25">
        <v>1278</v>
      </c>
      <c r="MC142" s="18">
        <v>48</v>
      </c>
      <c r="MD142" s="25">
        <v>1405</v>
      </c>
      <c r="ME142" s="18">
        <v>764</v>
      </c>
      <c r="MF142" s="18">
        <v>328</v>
      </c>
      <c r="MG142" s="17">
        <f t="shared" si="552"/>
        <v>4.5614392742469805E-2</v>
      </c>
      <c r="MH142" s="17">
        <f t="shared" si="553"/>
        <v>0.91162529942408643</v>
      </c>
      <c r="MI142" s="25">
        <v>58863</v>
      </c>
      <c r="MJ142" s="25">
        <v>3151</v>
      </c>
      <c r="MK142" s="25">
        <v>36217</v>
      </c>
      <c r="ML142" s="25">
        <v>10832</v>
      </c>
      <c r="MM142" s="25">
        <v>1420</v>
      </c>
      <c r="MN142" s="25">
        <v>4565</v>
      </c>
      <c r="MO142" s="25">
        <v>1810</v>
      </c>
      <c r="MP142" s="18">
        <v>21</v>
      </c>
      <c r="MQ142" s="18">
        <v>27</v>
      </c>
      <c r="MR142" s="18">
        <v>506</v>
      </c>
      <c r="MS142" s="18">
        <v>314</v>
      </c>
      <c r="MT142" s="17">
        <f t="shared" si="554"/>
        <v>0.85364320540917049</v>
      </c>
      <c r="MU142" s="69">
        <f t="shared" si="555"/>
        <v>0.86526340825306214</v>
      </c>
      <c r="MV142" s="27">
        <v>58863</v>
      </c>
      <c r="MW142" s="25">
        <v>8330</v>
      </c>
      <c r="MX142" s="18">
        <v>275</v>
      </c>
      <c r="MY142" s="25">
        <v>8304</v>
      </c>
      <c r="MZ142" s="25">
        <v>21435</v>
      </c>
      <c r="NA142" s="25">
        <v>7531</v>
      </c>
      <c r="NB142" s="18">
        <v>60</v>
      </c>
      <c r="NC142" s="25">
        <v>9918</v>
      </c>
      <c r="ND142" s="25">
        <v>3010</v>
      </c>
      <c r="NE142" s="17">
        <f t="shared" si="556"/>
        <v>0.14151504340587465</v>
      </c>
      <c r="NF142" s="10">
        <f t="shared" si="557"/>
        <v>36006.09703888691</v>
      </c>
      <c r="NG142" s="17">
        <f t="shared" si="558"/>
        <v>0.43794913612965702</v>
      </c>
      <c r="NH142" s="25">
        <v>58863</v>
      </c>
      <c r="NI142" s="25">
        <v>2813</v>
      </c>
      <c r="NJ142" s="18">
        <v>12</v>
      </c>
      <c r="NK142" s="18">
        <v>70</v>
      </c>
      <c r="NL142" s="18">
        <v>20</v>
      </c>
      <c r="NM142" s="25">
        <v>50003</v>
      </c>
      <c r="NN142" s="25">
        <v>5774</v>
      </c>
      <c r="NO142" s="18">
        <v>66</v>
      </c>
      <c r="NP142" s="18">
        <v>4</v>
      </c>
      <c r="NQ142" s="32">
        <v>101</v>
      </c>
      <c r="NR142" s="27">
        <v>58863</v>
      </c>
      <c r="NS142" s="37">
        <f t="shared" si="559"/>
        <v>1.1717037867590847</v>
      </c>
      <c r="NT142" s="37">
        <f t="shared" si="560"/>
        <v>0.31616859222263061</v>
      </c>
      <c r="NU142" s="37">
        <f t="shared" si="561"/>
        <v>0.85345802522836012</v>
      </c>
      <c r="NV142" s="17">
        <f t="shared" si="562"/>
        <v>0.17330423165351391</v>
      </c>
      <c r="NW142" s="10">
        <f t="shared" si="563"/>
        <v>30227</v>
      </c>
      <c r="NX142" s="17">
        <f t="shared" si="564"/>
        <v>0.51351443181625134</v>
      </c>
      <c r="NY142" s="19">
        <f t="shared" si="565"/>
        <v>0.54473859683901316</v>
      </c>
      <c r="NZ142" s="25">
        <v>28636</v>
      </c>
      <c r="OA142" s="25">
        <v>20989</v>
      </c>
      <c r="OB142" s="25">
        <v>1795</v>
      </c>
      <c r="OC142" s="25">
        <v>15515</v>
      </c>
      <c r="OD142" s="18">
        <v>542</v>
      </c>
      <c r="OE142" s="25">
        <v>1493</v>
      </c>
      <c r="OF142" s="17">
        <f t="shared" si="566"/>
        <v>0.26357813906868494</v>
      </c>
      <c r="OG142" s="17">
        <f t="shared" si="567"/>
        <v>0.48648556818374872</v>
      </c>
      <c r="OH142" s="17">
        <f t="shared" si="568"/>
        <v>0.35657373902111683</v>
      </c>
      <c r="OI142" s="69">
        <f t="shared" si="569"/>
        <v>2.5363980768904067E-2</v>
      </c>
      <c r="OJ142" s="27">
        <v>58863</v>
      </c>
      <c r="OK142" s="18">
        <v>755</v>
      </c>
      <c r="OL142" s="25">
        <v>25010</v>
      </c>
      <c r="OM142" s="25">
        <v>20142</v>
      </c>
      <c r="ON142" s="18">
        <v>372</v>
      </c>
      <c r="OO142" s="18">
        <v>170</v>
      </c>
      <c r="OP142" s="18">
        <v>17</v>
      </c>
      <c r="OQ142" s="25">
        <v>28537</v>
      </c>
      <c r="OR142" s="69">
        <f t="shared" si="570"/>
        <v>0.44431986137301871</v>
      </c>
      <c r="OS142" s="85">
        <v>18656</v>
      </c>
      <c r="OT142" s="22">
        <v>18656</v>
      </c>
      <c r="OU142" s="38">
        <f t="shared" si="441"/>
        <v>8.8284007987961266E-2</v>
      </c>
      <c r="OV142" s="39">
        <v>0.58955188679245285</v>
      </c>
      <c r="OW142" s="22">
        <v>1099868</v>
      </c>
      <c r="OX142" s="36">
        <f t="shared" si="442"/>
        <v>45004398.824000001</v>
      </c>
      <c r="OY142" s="36">
        <f t="shared" si="443"/>
        <v>1264025.7382019791</v>
      </c>
      <c r="OZ142" s="22"/>
      <c r="PA142" s="22"/>
      <c r="PB142" s="38">
        <f t="shared" si="444"/>
        <v>0</v>
      </c>
      <c r="PC142" s="39">
        <v>0</v>
      </c>
      <c r="PD142" s="22"/>
      <c r="PE142" s="40">
        <f t="shared" si="571"/>
        <v>0</v>
      </c>
      <c r="PF142" s="36">
        <f t="shared" si="572"/>
        <v>0</v>
      </c>
      <c r="PG142" s="22">
        <v>82115</v>
      </c>
      <c r="PH142" s="22">
        <v>82115</v>
      </c>
      <c r="PI142" s="38">
        <f t="shared" si="445"/>
        <v>0.38858497619701116</v>
      </c>
      <c r="PJ142" s="39">
        <v>5.5494854776837362E-2</v>
      </c>
      <c r="PK142" s="22">
        <v>455696</v>
      </c>
      <c r="PL142" s="41">
        <f t="shared" si="573"/>
        <v>18646168.927999999</v>
      </c>
      <c r="PM142" s="36">
        <f t="shared" si="574"/>
        <v>6712624.1880981773</v>
      </c>
      <c r="PN142" s="22">
        <v>4615</v>
      </c>
      <c r="PO142" s="22">
        <v>4615</v>
      </c>
      <c r="PP142" s="38">
        <f t="shared" si="446"/>
        <v>2.1839123974294664E-2</v>
      </c>
      <c r="PQ142" s="39">
        <v>0.35604983748645724</v>
      </c>
      <c r="PR142" s="22">
        <v>164317</v>
      </c>
      <c r="PS142" s="41">
        <f t="shared" si="575"/>
        <v>6723523.0060000001</v>
      </c>
      <c r="PT142" s="36">
        <f t="shared" si="576"/>
        <v>605111.18755185045</v>
      </c>
      <c r="PU142" s="22">
        <v>16925</v>
      </c>
      <c r="PV142" s="22">
        <v>16925</v>
      </c>
      <c r="PW142" s="38">
        <f t="shared" si="447"/>
        <v>8.0092561920896463E-2</v>
      </c>
      <c r="PX142" s="39">
        <v>0.26314446085672083</v>
      </c>
      <c r="PY142" s="22">
        <v>445372</v>
      </c>
      <c r="PZ142" s="36">
        <f t="shared" si="577"/>
        <v>2582191.7808219176</v>
      </c>
      <c r="QA142" s="22">
        <v>30722</v>
      </c>
      <c r="QB142" s="22">
        <v>30722</v>
      </c>
      <c r="QC142" s="39">
        <v>4.7235518520929629</v>
      </c>
      <c r="QD142" s="22">
        <v>14511696</v>
      </c>
      <c r="QE142" s="22">
        <f t="shared" si="578"/>
        <v>23379.95466666665</v>
      </c>
      <c r="QF142" s="22"/>
      <c r="QG142" s="22"/>
      <c r="QH142" s="22"/>
      <c r="QI142" s="38">
        <f t="shared" si="448"/>
        <v>0</v>
      </c>
      <c r="QJ142" s="39">
        <v>0</v>
      </c>
      <c r="QK142" s="22"/>
      <c r="QL142" s="42">
        <f t="shared" si="579"/>
        <v>0</v>
      </c>
      <c r="QM142" s="22">
        <f t="shared" si="449"/>
        <v>58285</v>
      </c>
      <c r="QN142" s="22">
        <v>43523</v>
      </c>
      <c r="QO142" s="22">
        <v>43523</v>
      </c>
      <c r="QP142" s="38">
        <f t="shared" si="450"/>
        <v>0.20595973840373277</v>
      </c>
      <c r="QQ142" s="39">
        <v>0.12163683569606874</v>
      </c>
      <c r="QR142" s="22">
        <v>529400</v>
      </c>
      <c r="QS142" s="36">
        <f t="shared" si="580"/>
        <v>10233246.190890511</v>
      </c>
      <c r="QT142" s="22">
        <v>14762</v>
      </c>
      <c r="QU142" s="22">
        <v>14762</v>
      </c>
      <c r="QV142" s="38">
        <f t="shared" si="451"/>
        <v>6.9856803490474073E-2</v>
      </c>
      <c r="QW142" s="39">
        <v>0.16209998645170032</v>
      </c>
      <c r="QX142" s="22">
        <v>239292</v>
      </c>
      <c r="QY142" s="36">
        <f t="shared" si="581"/>
        <v>3470881.6090325979</v>
      </c>
      <c r="QZ142" s="22"/>
      <c r="RA142" s="22"/>
      <c r="RB142" s="38">
        <f t="shared" si="452"/>
        <v>0</v>
      </c>
      <c r="RC142" s="39">
        <v>0</v>
      </c>
      <c r="RD142" s="22"/>
      <c r="RE142" s="36">
        <f t="shared" si="582"/>
        <v>0</v>
      </c>
      <c r="RF142" s="10">
        <f t="shared" si="453"/>
        <v>211318</v>
      </c>
      <c r="RG142" s="10">
        <f t="shared" si="454"/>
        <v>211318</v>
      </c>
      <c r="RH142" s="17">
        <f t="shared" si="455"/>
        <v>0.27178709552123242</v>
      </c>
      <c r="RI142" s="17">
        <f t="shared" si="456"/>
        <v>6.209452467560799E-3</v>
      </c>
      <c r="RJ142" s="17">
        <f t="shared" si="457"/>
        <v>5.0829243869898164E-2</v>
      </c>
      <c r="RK142" s="17">
        <f t="shared" si="458"/>
        <v>0</v>
      </c>
      <c r="RL142" s="17">
        <f t="shared" si="459"/>
        <v>2.4332846389843028E-2</v>
      </c>
      <c r="RM142" s="17">
        <f t="shared" si="460"/>
        <v>0.10383558797856636</v>
      </c>
      <c r="RN142" s="17">
        <f t="shared" si="461"/>
        <v>0.41150124597729165</v>
      </c>
      <c r="RO142" s="17">
        <f t="shared" si="462"/>
        <v>0.13957175270814928</v>
      </c>
      <c r="RP142" s="17">
        <f t="shared" si="463"/>
        <v>0</v>
      </c>
      <c r="RQ142" s="17">
        <f t="shared" si="464"/>
        <v>0</v>
      </c>
      <c r="RR142" s="36">
        <f t="shared" si="465"/>
        <v>24868080.694597032</v>
      </c>
      <c r="RS142" s="36">
        <f t="shared" si="466"/>
        <v>95.53879933227951</v>
      </c>
      <c r="RT142" s="10">
        <f t="shared" si="467"/>
        <v>0</v>
      </c>
      <c r="RU142" s="17">
        <f t="shared" si="468"/>
        <v>0</v>
      </c>
      <c r="RV142" s="37">
        <f t="shared" si="469"/>
        <v>1.2317597175820327</v>
      </c>
      <c r="RW142" s="36">
        <f t="shared" si="470"/>
        <v>0.81184664973702714</v>
      </c>
      <c r="RX142" s="85">
        <v>-1.105059</v>
      </c>
      <c r="RY142" s="93">
        <v>166</v>
      </c>
      <c r="RZ142" s="43" t="b">
        <v>0</v>
      </c>
      <c r="SA142" s="18" t="b">
        <v>0</v>
      </c>
      <c r="SB142" s="18" t="b">
        <v>0</v>
      </c>
      <c r="SC142" s="18" t="b">
        <v>0</v>
      </c>
      <c r="SD142" s="18" t="b">
        <v>0</v>
      </c>
      <c r="SE142" s="32" t="b">
        <v>0</v>
      </c>
      <c r="SF142" s="43" t="b">
        <v>0</v>
      </c>
      <c r="SG142" s="18" t="b">
        <v>0</v>
      </c>
      <c r="SH142" s="18"/>
      <c r="SI142" s="18"/>
      <c r="SJ142" s="18"/>
      <c r="SK142" s="18"/>
      <c r="SL142" s="18"/>
      <c r="SM142" s="18"/>
      <c r="SN142" s="18"/>
      <c r="SO142" s="18"/>
      <c r="SP142" s="18"/>
      <c r="SQ142" s="17">
        <f t="shared" si="583"/>
        <v>0</v>
      </c>
      <c r="SR142" s="17">
        <f t="shared" si="584"/>
        <v>0</v>
      </c>
      <c r="SS142" s="17">
        <f t="shared" si="585"/>
        <v>0</v>
      </c>
      <c r="ST142" s="17">
        <f t="shared" si="586"/>
        <v>0</v>
      </c>
      <c r="SU142" s="17">
        <f t="shared" si="587"/>
        <v>0</v>
      </c>
      <c r="SV142" s="17">
        <f t="shared" si="439"/>
        <v>0</v>
      </c>
      <c r="SW142" s="17">
        <f t="shared" si="588"/>
        <v>0</v>
      </c>
      <c r="SX142" s="17">
        <f t="shared" si="589"/>
        <v>0</v>
      </c>
      <c r="SY142" s="17">
        <f t="shared" si="590"/>
        <v>0</v>
      </c>
      <c r="SZ142" s="17">
        <f t="shared" si="591"/>
        <v>0</v>
      </c>
      <c r="TA142" s="17">
        <f t="shared" si="592"/>
        <v>0</v>
      </c>
      <c r="TB142" s="24">
        <f t="shared" si="593"/>
        <v>620</v>
      </c>
      <c r="TC142" s="69">
        <f t="shared" si="594"/>
        <v>1</v>
      </c>
      <c r="TD142" s="17">
        <f t="shared" si="616"/>
        <v>2.6014568158168575E-6</v>
      </c>
      <c r="TE142" s="95">
        <v>159</v>
      </c>
      <c r="TF142" s="71"/>
      <c r="TG142" s="71"/>
      <c r="TH142" s="71"/>
      <c r="TI142" s="71"/>
      <c r="TJ142" s="71"/>
      <c r="TK142" s="71">
        <v>7</v>
      </c>
      <c r="TL142" s="71"/>
      <c r="TM142" s="71">
        <v>13</v>
      </c>
      <c r="TN142" s="71"/>
      <c r="TO142" s="71">
        <v>1</v>
      </c>
      <c r="TP142" s="71"/>
      <c r="TQ142" s="71">
        <v>20</v>
      </c>
      <c r="TR142" s="72">
        <v>326</v>
      </c>
      <c r="TS142" s="72"/>
      <c r="TT142" s="72"/>
      <c r="TU142" s="72">
        <v>20</v>
      </c>
      <c r="TV142" s="72">
        <v>1</v>
      </c>
      <c r="TW142" s="72"/>
      <c r="TX142" s="72"/>
      <c r="TY142" s="72"/>
      <c r="TZ142" s="72">
        <v>7</v>
      </c>
      <c r="UA142" s="72"/>
      <c r="UB142" s="72">
        <v>55</v>
      </c>
      <c r="UC142" s="72"/>
      <c r="UD142" s="72"/>
      <c r="UE142" s="72"/>
      <c r="UF142" s="72">
        <v>1</v>
      </c>
      <c r="UG142" s="72">
        <v>1</v>
      </c>
      <c r="UH142" s="72"/>
      <c r="UI142" s="72">
        <v>49</v>
      </c>
      <c r="UJ142" s="73">
        <v>322</v>
      </c>
      <c r="UK142" s="73"/>
      <c r="UL142" s="73"/>
      <c r="UM142" s="73">
        <v>20</v>
      </c>
      <c r="UN142" s="73">
        <v>3</v>
      </c>
      <c r="UO142" s="73">
        <v>7</v>
      </c>
      <c r="UP142" s="73">
        <v>1</v>
      </c>
      <c r="UQ142" s="73"/>
      <c r="UR142" s="73">
        <v>26</v>
      </c>
      <c r="US142" s="73">
        <v>64</v>
      </c>
      <c r="UT142" s="73"/>
      <c r="UU142" s="73"/>
      <c r="UV142" s="73"/>
      <c r="UW142" s="73">
        <v>1</v>
      </c>
      <c r="UX142" s="73"/>
      <c r="UY142" s="73">
        <v>1</v>
      </c>
      <c r="UZ142" s="73"/>
      <c r="VA142" s="73">
        <v>40</v>
      </c>
      <c r="VB142" s="73">
        <v>378</v>
      </c>
      <c r="VC142" s="73"/>
      <c r="VD142" s="73"/>
      <c r="VE142" s="73">
        <v>20</v>
      </c>
      <c r="VF142" s="73">
        <v>3</v>
      </c>
      <c r="VG142" s="73">
        <v>207</v>
      </c>
      <c r="VH142" s="73"/>
      <c r="VI142" s="73"/>
      <c r="VJ142" s="73">
        <v>217</v>
      </c>
      <c r="VK142" s="73">
        <v>247</v>
      </c>
      <c r="VL142" s="73"/>
      <c r="VM142" s="73"/>
      <c r="VN142" s="73"/>
      <c r="VO142" s="73">
        <v>1</v>
      </c>
      <c r="VP142" s="73">
        <v>1</v>
      </c>
      <c r="VQ142" s="73"/>
      <c r="VR142" s="73">
        <v>40</v>
      </c>
      <c r="VS142" s="73">
        <v>71</v>
      </c>
      <c r="VT142" s="73"/>
      <c r="VU142" s="73"/>
      <c r="VV142" s="73"/>
      <c r="VW142" s="73">
        <v>4</v>
      </c>
      <c r="VX142" s="73">
        <v>208</v>
      </c>
      <c r="VY142" s="73"/>
      <c r="VZ142" s="73"/>
      <c r="WA142" s="73">
        <v>15</v>
      </c>
      <c r="WB142" s="73"/>
      <c r="WC142" s="73"/>
      <c r="WD142" s="73"/>
      <c r="WE142" s="73"/>
      <c r="WF142" s="73"/>
      <c r="WG142" s="73"/>
      <c r="WH142" s="73"/>
      <c r="WI142" s="73"/>
      <c r="WJ142" s="73">
        <v>1</v>
      </c>
      <c r="WK142" s="73"/>
      <c r="WL142" s="73"/>
      <c r="WM142" s="73"/>
      <c r="WN142" s="73"/>
      <c r="WO142" s="22">
        <f t="shared" si="595"/>
        <v>1256</v>
      </c>
      <c r="WP142" s="22">
        <f t="shared" si="596"/>
        <v>0</v>
      </c>
      <c r="WQ142" s="22">
        <f t="shared" si="597"/>
        <v>0</v>
      </c>
      <c r="WR142" s="22">
        <f t="shared" si="598"/>
        <v>60</v>
      </c>
      <c r="WS142" s="22">
        <f t="shared" si="599"/>
        <v>11</v>
      </c>
      <c r="WT142" s="22">
        <f t="shared" si="600"/>
        <v>214</v>
      </c>
      <c r="WU142" s="22">
        <f t="shared" si="601"/>
        <v>1</v>
      </c>
      <c r="WV142" s="22">
        <f t="shared" si="602"/>
        <v>0</v>
      </c>
      <c r="WW142" s="22">
        <f t="shared" si="603"/>
        <v>272</v>
      </c>
      <c r="WX142" s="22">
        <f t="shared" si="604"/>
        <v>0</v>
      </c>
      <c r="WY142" s="22">
        <f t="shared" si="605"/>
        <v>379</v>
      </c>
      <c r="WZ142" s="22">
        <f t="shared" si="606"/>
        <v>0</v>
      </c>
      <c r="XA142" s="22">
        <f t="shared" si="607"/>
        <v>0</v>
      </c>
      <c r="XB142" s="22">
        <f t="shared" si="608"/>
        <v>0</v>
      </c>
      <c r="XC142" s="22">
        <f t="shared" si="609"/>
        <v>3</v>
      </c>
      <c r="XD142" s="22">
        <f t="shared" si="610"/>
        <v>0</v>
      </c>
      <c r="XE142" s="22">
        <f t="shared" si="611"/>
        <v>5</v>
      </c>
      <c r="XF142" s="22">
        <f t="shared" si="612"/>
        <v>0</v>
      </c>
      <c r="XG142" s="93">
        <f t="shared" si="613"/>
        <v>149</v>
      </c>
    </row>
    <row r="143" spans="1:631" ht="17.100000000000001" customHeight="1" x14ac:dyDescent="0.2">
      <c r="A143" s="101"/>
      <c r="B143" s="27" t="s">
        <v>331</v>
      </c>
      <c r="C143" s="535" t="s">
        <v>332</v>
      </c>
      <c r="D143" s="25" t="s">
        <v>387</v>
      </c>
      <c r="E143" s="535" t="s">
        <v>388</v>
      </c>
      <c r="F143" s="25" t="s">
        <v>389</v>
      </c>
      <c r="G143" s="535" t="s">
        <v>388</v>
      </c>
      <c r="H143" s="25">
        <v>58</v>
      </c>
      <c r="I143" s="28">
        <v>14</v>
      </c>
      <c r="J143" s="17">
        <f t="shared" si="478"/>
        <v>0.89637487397536497</v>
      </c>
      <c r="K143" s="17">
        <f t="shared" si="479"/>
        <v>0.57535907888776872</v>
      </c>
      <c r="L143" s="17">
        <f t="shared" si="480"/>
        <v>1</v>
      </c>
      <c r="M143" s="17">
        <f t="shared" si="481"/>
        <v>0.22464174171288506</v>
      </c>
      <c r="N143" s="17">
        <f t="shared" si="482"/>
        <v>0.46892726802494322</v>
      </c>
      <c r="O143" s="17">
        <f t="shared" si="483"/>
        <v>0.42887827116118005</v>
      </c>
      <c r="P143" s="17">
        <f t="shared" si="484"/>
        <v>0.80882947774545344</v>
      </c>
      <c r="Q143" s="17">
        <f t="shared" si="485"/>
        <v>0.59509160380131276</v>
      </c>
      <c r="R143" s="69">
        <f t="shared" si="486"/>
        <v>0.86981785858319827</v>
      </c>
      <c r="S143" s="422">
        <f t="shared" si="487"/>
        <v>0.65199113043245627</v>
      </c>
      <c r="T143" s="17">
        <f t="shared" si="614"/>
        <v>0.34800886956754373</v>
      </c>
      <c r="U143" s="10">
        <f t="shared" si="488"/>
        <v>107765.47057689429</v>
      </c>
      <c r="V143" s="32">
        <v>6</v>
      </c>
      <c r="W143" s="550">
        <f t="shared" si="489"/>
        <v>0</v>
      </c>
      <c r="X143" s="550">
        <f t="shared" si="490"/>
        <v>0.54088001932134522</v>
      </c>
      <c r="Y143" s="550">
        <f t="shared" si="491"/>
        <v>0.45911998067865478</v>
      </c>
      <c r="Z143" s="551">
        <f t="shared" si="492"/>
        <v>142172.47057689427</v>
      </c>
      <c r="AA143" s="426">
        <f t="shared" si="493"/>
        <v>0.36013989401381502</v>
      </c>
      <c r="AB143" s="59">
        <f t="shared" si="494"/>
        <v>0.91372526819326894</v>
      </c>
      <c r="AC143" s="59">
        <f t="shared" si="495"/>
        <v>0.13653265898445358</v>
      </c>
      <c r="AD143" s="59">
        <f t="shared" si="496"/>
        <v>0.46892726802494322</v>
      </c>
      <c r="AE143" s="59">
        <f t="shared" si="497"/>
        <v>0.40490839619868718</v>
      </c>
      <c r="AF143" s="59">
        <f t="shared" si="498"/>
        <v>8.8662896886278292E-2</v>
      </c>
      <c r="AG143" s="59">
        <f t="shared" si="499"/>
        <v>0.42024284399246042</v>
      </c>
      <c r="AH143" s="59">
        <f t="shared" si="500"/>
        <v>0.42887827116118005</v>
      </c>
      <c r="AI143" s="59">
        <f t="shared" si="501"/>
        <v>0.87606481684419701</v>
      </c>
      <c r="AJ143" s="59">
        <f t="shared" si="502"/>
        <v>0.91668493110653282</v>
      </c>
      <c r="AK143" s="59">
        <f t="shared" si="503"/>
        <v>0.19117052225454659</v>
      </c>
      <c r="AL143" s="35">
        <f t="shared" si="504"/>
        <v>1</v>
      </c>
      <c r="AM143" s="27">
        <v>309663</v>
      </c>
      <c r="AN143" s="25">
        <v>142787</v>
      </c>
      <c r="AO143" s="25">
        <v>166876</v>
      </c>
      <c r="AP143" s="17">
        <f t="shared" si="505"/>
        <v>6.0144792436147955E-3</v>
      </c>
      <c r="AQ143" s="63">
        <v>85.564730698243011</v>
      </c>
      <c r="AR143" s="58">
        <v>1229.2382927000001</v>
      </c>
      <c r="AS143" s="24">
        <f t="shared" si="506"/>
        <v>251.91454076803183</v>
      </c>
      <c r="AT143" s="17">
        <f t="shared" si="471"/>
        <v>0.21755593236899623</v>
      </c>
      <c r="AU143" s="25">
        <v>291498</v>
      </c>
      <c r="AV143" s="25">
        <v>129506</v>
      </c>
      <c r="AW143" s="25">
        <v>161992</v>
      </c>
      <c r="AX143" s="25">
        <v>18165</v>
      </c>
      <c r="AY143" s="25">
        <v>13281</v>
      </c>
      <c r="AZ143" s="25">
        <v>4884</v>
      </c>
      <c r="BA143" s="25">
        <v>111522</v>
      </c>
      <c r="BB143" s="25">
        <v>51067</v>
      </c>
      <c r="BC143" s="25">
        <v>60455</v>
      </c>
      <c r="BD143" s="63">
        <v>84.471094202299241</v>
      </c>
      <c r="BE143" s="25">
        <v>198141</v>
      </c>
      <c r="BF143" s="25">
        <v>91720</v>
      </c>
      <c r="BG143" s="25">
        <v>106421</v>
      </c>
      <c r="BH143" s="63">
        <v>86.185997124627661</v>
      </c>
      <c r="BI143" s="17">
        <v>0.36013989401381502</v>
      </c>
      <c r="BJ143" s="25">
        <v>82658</v>
      </c>
      <c r="BK143" s="25">
        <v>204140</v>
      </c>
      <c r="BL143" s="25">
        <v>22865</v>
      </c>
      <c r="BM143" s="17">
        <v>0.51691486234936801</v>
      </c>
      <c r="BN143" s="10">
        <f t="shared" si="507"/>
        <v>149593.59298030764</v>
      </c>
      <c r="BO143" s="29">
        <v>0.40490839619868718</v>
      </c>
      <c r="BP143" s="30">
        <f t="shared" si="508"/>
        <v>0.59509160380131276</v>
      </c>
      <c r="BQ143" s="31">
        <v>11.200646615068091</v>
      </c>
      <c r="BR143" s="25">
        <v>227005</v>
      </c>
      <c r="BS143" s="25">
        <v>76530</v>
      </c>
      <c r="BT143" s="25">
        <v>125757</v>
      </c>
      <c r="BU143" s="25">
        <v>18632</v>
      </c>
      <c r="BV143" s="25">
        <v>3213</v>
      </c>
      <c r="BW143" s="18">
        <v>2873</v>
      </c>
      <c r="BX143" s="25">
        <v>68439</v>
      </c>
      <c r="BY143" s="25">
        <v>48510</v>
      </c>
      <c r="BZ143" s="25">
        <v>19929</v>
      </c>
      <c r="CA143" s="59">
        <v>0.29119361767413315</v>
      </c>
      <c r="CB143" s="25">
        <v>291498</v>
      </c>
      <c r="CC143" s="25">
        <v>18165</v>
      </c>
      <c r="CD143" s="17">
        <f t="shared" si="509"/>
        <v>6.2316036473663627E-2</v>
      </c>
      <c r="CE143" s="25">
        <v>4158</v>
      </c>
      <c r="CF143" s="25">
        <v>9346</v>
      </c>
      <c r="CG143" s="25">
        <v>13617</v>
      </c>
      <c r="CH143" s="25">
        <v>14344</v>
      </c>
      <c r="CI143" s="25">
        <v>11086</v>
      </c>
      <c r="CJ143" s="25">
        <v>7016</v>
      </c>
      <c r="CK143" s="25">
        <v>4090</v>
      </c>
      <c r="CL143" s="25">
        <v>2434</v>
      </c>
      <c r="CM143" s="25">
        <v>2348</v>
      </c>
      <c r="CN143" s="26">
        <v>4.2592381536843025</v>
      </c>
      <c r="CO143" s="27">
        <v>68439</v>
      </c>
      <c r="CP143" s="34">
        <f t="shared" si="510"/>
        <v>4.5246569938193133</v>
      </c>
      <c r="CQ143" s="25">
        <v>3823</v>
      </c>
      <c r="CR143" s="25">
        <v>6865</v>
      </c>
      <c r="CS143" s="25">
        <v>6221</v>
      </c>
      <c r="CT143" s="25">
        <v>16344</v>
      </c>
      <c r="CU143" s="25">
        <v>34260</v>
      </c>
      <c r="CV143" s="18">
        <v>518</v>
      </c>
      <c r="CW143" s="18">
        <v>276</v>
      </c>
      <c r="CX143" s="18">
        <v>132</v>
      </c>
      <c r="CY143" s="25">
        <v>68439</v>
      </c>
      <c r="CZ143" s="25">
        <v>56384</v>
      </c>
      <c r="DA143" s="25">
        <v>3910</v>
      </c>
      <c r="DB143" s="25">
        <v>1587</v>
      </c>
      <c r="DC143" s="25">
        <v>6025</v>
      </c>
      <c r="DD143" s="18">
        <v>329</v>
      </c>
      <c r="DE143" s="18">
        <v>204</v>
      </c>
      <c r="DF143" s="25">
        <v>68439</v>
      </c>
      <c r="DG143" s="25">
        <v>4840</v>
      </c>
      <c r="DH143" s="25">
        <v>1116</v>
      </c>
      <c r="DI143" s="18">
        <v>112</v>
      </c>
      <c r="DJ143" s="25">
        <v>60750</v>
      </c>
      <c r="DK143" s="25">
        <v>1047</v>
      </c>
      <c r="DL143" s="18">
        <v>574</v>
      </c>
      <c r="DM143" s="25">
        <f t="shared" si="511"/>
        <v>25368.022443343707</v>
      </c>
      <c r="DN143" s="17">
        <f t="shared" si="512"/>
        <v>0.88765177749528779</v>
      </c>
      <c r="DO143" s="17">
        <f t="shared" si="513"/>
        <v>1.5298294831894096E-2</v>
      </c>
      <c r="DP143" s="23">
        <f t="shared" si="514"/>
        <v>8.8662896886278292E-2</v>
      </c>
      <c r="DQ143" s="23">
        <f t="shared" si="515"/>
        <v>0.91133710311372174</v>
      </c>
      <c r="DR143" s="25">
        <v>68439</v>
      </c>
      <c r="DS143" s="18">
        <v>663</v>
      </c>
      <c r="DT143" s="25">
        <v>48326</v>
      </c>
      <c r="DU143" s="18">
        <v>46</v>
      </c>
      <c r="DV143" s="25">
        <v>3021</v>
      </c>
      <c r="DW143" s="18">
        <v>159</v>
      </c>
      <c r="DX143" s="25">
        <v>15768</v>
      </c>
      <c r="DY143" s="18">
        <v>456</v>
      </c>
      <c r="DZ143" s="17">
        <f t="shared" si="516"/>
        <v>0.76061894533818442</v>
      </c>
      <c r="EA143" s="17">
        <f t="shared" si="517"/>
        <v>0.23938105466181558</v>
      </c>
      <c r="EB143" s="25">
        <v>68439</v>
      </c>
      <c r="EC143" s="25">
        <v>22862</v>
      </c>
      <c r="ED143" s="25">
        <v>5899</v>
      </c>
      <c r="EE143" s="25">
        <v>23610</v>
      </c>
      <c r="EF143" s="17">
        <f t="shared" si="518"/>
        <v>0.34497874019199581</v>
      </c>
      <c r="EG143" s="25">
        <v>15250</v>
      </c>
      <c r="EH143" s="18">
        <v>818</v>
      </c>
      <c r="EI143" s="17">
        <f t="shared" si="519"/>
        <v>0.42024284399246042</v>
      </c>
      <c r="EJ143" s="17">
        <f t="shared" si="520"/>
        <v>0.22282616636712985</v>
      </c>
      <c r="EK143" s="69">
        <f t="shared" si="521"/>
        <v>0.57535907888776872</v>
      </c>
      <c r="EL143" s="27">
        <v>211974</v>
      </c>
      <c r="EM143" s="25">
        <v>193686</v>
      </c>
      <c r="EN143" s="25">
        <v>18288</v>
      </c>
      <c r="EO143" s="59">
        <v>0.91372526819326894</v>
      </c>
      <c r="EP143" s="25">
        <v>90475</v>
      </c>
      <c r="EQ143" s="25">
        <v>88004</v>
      </c>
      <c r="ER143" s="25">
        <v>2471</v>
      </c>
      <c r="ES143" s="59">
        <v>0.97268858800773694</v>
      </c>
      <c r="ET143" s="25">
        <v>121499</v>
      </c>
      <c r="EU143" s="25">
        <v>105682</v>
      </c>
      <c r="EV143" s="25">
        <v>15817</v>
      </c>
      <c r="EW143" s="59">
        <v>0.86981785858319827</v>
      </c>
      <c r="EX143" s="25">
        <v>78793</v>
      </c>
      <c r="EY143" s="25">
        <v>75812</v>
      </c>
      <c r="EZ143" s="25">
        <v>2981</v>
      </c>
      <c r="FA143" s="59">
        <v>0.96216668993438503</v>
      </c>
      <c r="FB143" s="25">
        <v>133181</v>
      </c>
      <c r="FC143" s="25">
        <v>117874</v>
      </c>
      <c r="FD143" s="25">
        <v>15307</v>
      </c>
      <c r="FE143" s="59">
        <v>0.88506618811992699</v>
      </c>
      <c r="FF143" s="25">
        <v>121859</v>
      </c>
      <c r="FG143" s="25">
        <v>55554</v>
      </c>
      <c r="FH143" s="25">
        <v>60160</v>
      </c>
      <c r="FI143" s="25">
        <v>6145</v>
      </c>
      <c r="FJ143" s="23">
        <f t="shared" si="522"/>
        <v>5.0427132997973065E-2</v>
      </c>
      <c r="FK143" s="23">
        <f t="shared" si="523"/>
        <v>0.49368532484264599</v>
      </c>
      <c r="FL143" s="36">
        <f t="shared" si="524"/>
        <v>9.0405207485760783</v>
      </c>
      <c r="FM143" s="25">
        <v>55891</v>
      </c>
      <c r="FN143" s="25">
        <v>26741</v>
      </c>
      <c r="FO143" s="17">
        <f t="shared" si="525"/>
        <v>0.47844912418815194</v>
      </c>
      <c r="FP143" s="25">
        <v>26419</v>
      </c>
      <c r="FQ143" s="17">
        <f t="shared" si="526"/>
        <v>0.47268791039702279</v>
      </c>
      <c r="FR143" s="25">
        <v>2731</v>
      </c>
      <c r="FS143" s="17">
        <f t="shared" si="527"/>
        <v>4.8862965414825286E-2</v>
      </c>
      <c r="FT143" s="25">
        <v>65968</v>
      </c>
      <c r="FU143" s="25">
        <v>28813</v>
      </c>
      <c r="FV143" s="25">
        <v>33741</v>
      </c>
      <c r="FW143" s="17">
        <f t="shared" si="528"/>
        <v>5.1752364782925053E-2</v>
      </c>
      <c r="FX143" s="17">
        <f t="shared" si="529"/>
        <v>0.5114752607324764</v>
      </c>
      <c r="FY143" s="25">
        <v>3414</v>
      </c>
      <c r="FZ143" s="25">
        <v>173995</v>
      </c>
      <c r="GA143" s="25">
        <v>23756</v>
      </c>
      <c r="GB143" s="25">
        <v>68648</v>
      </c>
      <c r="GC143" s="25">
        <v>36905</v>
      </c>
      <c r="GD143" s="25">
        <v>23376</v>
      </c>
      <c r="GE143" s="18">
        <v>636</v>
      </c>
      <c r="GF143" s="25">
        <v>18883</v>
      </c>
      <c r="GG143" s="18">
        <v>1334</v>
      </c>
      <c r="GH143" s="18">
        <v>273</v>
      </c>
      <c r="GI143" s="18">
        <v>184</v>
      </c>
      <c r="GJ143" s="10">
        <f t="shared" si="530"/>
        <v>23756</v>
      </c>
      <c r="GK143" s="10">
        <f t="shared" si="472"/>
        <v>150239</v>
      </c>
      <c r="GL143" s="10">
        <f t="shared" si="473"/>
        <v>81591</v>
      </c>
      <c r="GM143" s="10">
        <f t="shared" si="531"/>
        <v>92404</v>
      </c>
      <c r="GN143" s="10">
        <f t="shared" si="474"/>
        <v>44686</v>
      </c>
      <c r="GO143" s="17">
        <f t="shared" si="532"/>
        <v>0.13653265898445358</v>
      </c>
      <c r="GP143" s="17">
        <f t="shared" si="475"/>
        <v>0.86346734101554645</v>
      </c>
      <c r="GQ143" s="17">
        <f t="shared" si="476"/>
        <v>0.46892726802494322</v>
      </c>
      <c r="GR143" s="17">
        <f t="shared" si="477"/>
        <v>0.2568234719388488</v>
      </c>
      <c r="GS143" s="17">
        <f t="shared" si="533"/>
        <v>0.66619730452024484</v>
      </c>
      <c r="GT143" s="25">
        <v>75956</v>
      </c>
      <c r="GU143" s="25">
        <v>5272</v>
      </c>
      <c r="GV143" s="25">
        <v>26951</v>
      </c>
      <c r="GW143" s="25">
        <v>20902</v>
      </c>
      <c r="GX143" s="25">
        <v>13162</v>
      </c>
      <c r="GY143" s="18">
        <v>470</v>
      </c>
      <c r="GZ143" s="25">
        <v>8451</v>
      </c>
      <c r="HA143" s="18">
        <v>472</v>
      </c>
      <c r="HB143" s="18">
        <v>191</v>
      </c>
      <c r="HC143" s="18">
        <v>85</v>
      </c>
      <c r="HD143" s="23">
        <f t="shared" si="534"/>
        <v>6.9408604981831587E-2</v>
      </c>
      <c r="HE143" s="23">
        <f t="shared" si="535"/>
        <v>0.93059139501816845</v>
      </c>
      <c r="HF143" s="23">
        <f t="shared" si="536"/>
        <v>0.57576754963399868</v>
      </c>
      <c r="HG143" s="23">
        <f t="shared" si="537"/>
        <v>0.30058191584601612</v>
      </c>
      <c r="HH143" s="25">
        <v>98039</v>
      </c>
      <c r="HI143" s="25">
        <v>18484</v>
      </c>
      <c r="HJ143" s="25">
        <v>41697</v>
      </c>
      <c r="HK143" s="25">
        <v>16003</v>
      </c>
      <c r="HL143" s="25">
        <v>10214</v>
      </c>
      <c r="HM143" s="18">
        <v>166</v>
      </c>
      <c r="HN143" s="25">
        <v>10432</v>
      </c>
      <c r="HO143" s="18">
        <v>862</v>
      </c>
      <c r="HP143" s="18">
        <v>82</v>
      </c>
      <c r="HQ143" s="18">
        <v>99</v>
      </c>
      <c r="HR143" s="23">
        <f t="shared" si="538"/>
        <v>0.18853721478187252</v>
      </c>
      <c r="HS143" s="23">
        <f t="shared" si="539"/>
        <v>0.81146278521812742</v>
      </c>
      <c r="HT143" s="80">
        <f t="shared" si="540"/>
        <v>0.38615244953538896</v>
      </c>
      <c r="HU143" s="27">
        <v>257116</v>
      </c>
      <c r="HV143" s="25">
        <v>19676</v>
      </c>
      <c r="HW143" s="25">
        <v>39208</v>
      </c>
      <c r="HX143" s="25">
        <v>5410</v>
      </c>
      <c r="HY143" s="25">
        <v>50721</v>
      </c>
      <c r="HZ143" s="25">
        <v>15646</v>
      </c>
      <c r="IA143" s="25">
        <v>5534</v>
      </c>
      <c r="IB143" s="18">
        <v>1369</v>
      </c>
      <c r="IC143" s="25">
        <v>41320</v>
      </c>
      <c r="ID143" s="25">
        <v>52532</v>
      </c>
      <c r="IE143" s="25">
        <v>19135</v>
      </c>
      <c r="IF143" s="18">
        <v>1785</v>
      </c>
      <c r="IG143" s="25">
        <v>4780</v>
      </c>
      <c r="IH143" s="17">
        <f t="shared" si="541"/>
        <v>0.26516436161110163</v>
      </c>
      <c r="II143" s="17">
        <f t="shared" si="542"/>
        <v>6.0851911199614181E-2</v>
      </c>
      <c r="IJ143" s="30">
        <f t="shared" si="543"/>
        <v>16.433337594273297</v>
      </c>
      <c r="IK143" s="17">
        <f t="shared" si="615"/>
        <v>0.22464174171288506</v>
      </c>
      <c r="IL143" s="25">
        <v>116240</v>
      </c>
      <c r="IM143" s="25">
        <v>11911</v>
      </c>
      <c r="IN143" s="25">
        <v>23705</v>
      </c>
      <c r="IO143" s="25">
        <v>3658</v>
      </c>
      <c r="IP143" s="25">
        <v>31087</v>
      </c>
      <c r="IQ143" s="25">
        <v>6548</v>
      </c>
      <c r="IR143" s="25">
        <v>3256</v>
      </c>
      <c r="IS143" s="18">
        <v>995</v>
      </c>
      <c r="IT143" s="25">
        <v>20446</v>
      </c>
      <c r="IU143" s="25">
        <v>2271</v>
      </c>
      <c r="IV143" s="25">
        <v>8039</v>
      </c>
      <c r="IW143" s="18">
        <v>950</v>
      </c>
      <c r="IX143" s="25">
        <v>3374</v>
      </c>
      <c r="IY143" s="17">
        <f t="shared" si="544"/>
        <v>0.68965072264280802</v>
      </c>
      <c r="IZ143" s="25">
        <v>140876</v>
      </c>
      <c r="JA143" s="25">
        <v>7765</v>
      </c>
      <c r="JB143" s="25">
        <v>15503</v>
      </c>
      <c r="JC143" s="25">
        <v>1752</v>
      </c>
      <c r="JD143" s="25">
        <v>19634</v>
      </c>
      <c r="JE143" s="25">
        <v>9098</v>
      </c>
      <c r="JF143" s="25">
        <v>2278</v>
      </c>
      <c r="JG143" s="18">
        <v>374</v>
      </c>
      <c r="JH143" s="25">
        <v>20874</v>
      </c>
      <c r="JI143" s="25">
        <v>50261</v>
      </c>
      <c r="JJ143" s="25">
        <v>11096</v>
      </c>
      <c r="JK143" s="18">
        <v>835</v>
      </c>
      <c r="JL143" s="25">
        <v>1406</v>
      </c>
      <c r="JM143" s="80">
        <f t="shared" si="545"/>
        <v>0.39772565944518584</v>
      </c>
      <c r="JN143" s="27">
        <v>257116</v>
      </c>
      <c r="JO143" s="25">
        <v>202827</v>
      </c>
      <c r="JP143" s="18">
        <v>121</v>
      </c>
      <c r="JQ143" s="18">
        <v>487</v>
      </c>
      <c r="JR143" s="25">
        <v>1747</v>
      </c>
      <c r="JS143" s="18">
        <v>2097</v>
      </c>
      <c r="JT143" s="18">
        <v>557</v>
      </c>
      <c r="JU143" s="18">
        <v>31</v>
      </c>
      <c r="JV143" s="18">
        <v>96</v>
      </c>
      <c r="JW143" s="25">
        <v>49153</v>
      </c>
      <c r="JX143" s="17">
        <f t="shared" si="546"/>
        <v>0.19117052225454659</v>
      </c>
      <c r="JY143" s="17">
        <f t="shared" si="547"/>
        <v>0.80882947774545344</v>
      </c>
      <c r="JZ143" s="25">
        <v>95390</v>
      </c>
      <c r="KA143" s="25">
        <v>75432</v>
      </c>
      <c r="KB143" s="18">
        <v>106</v>
      </c>
      <c r="KC143" s="18">
        <v>250</v>
      </c>
      <c r="KD143" s="25">
        <v>616</v>
      </c>
      <c r="KE143" s="18">
        <v>1256</v>
      </c>
      <c r="KF143" s="18">
        <v>294</v>
      </c>
      <c r="KG143" s="18">
        <v>23</v>
      </c>
      <c r="KH143" s="18">
        <v>60</v>
      </c>
      <c r="KI143" s="25">
        <v>17353</v>
      </c>
      <c r="KJ143" s="17">
        <f t="shared" si="548"/>
        <v>0.1819163434322256</v>
      </c>
      <c r="KK143" s="25">
        <v>161726</v>
      </c>
      <c r="KL143" s="25">
        <v>127395</v>
      </c>
      <c r="KM143" s="18">
        <v>15</v>
      </c>
      <c r="KN143" s="18">
        <v>237</v>
      </c>
      <c r="KO143" s="25">
        <v>1131</v>
      </c>
      <c r="KP143" s="18">
        <v>841</v>
      </c>
      <c r="KQ143" s="18">
        <v>263</v>
      </c>
      <c r="KR143" s="18">
        <v>8</v>
      </c>
      <c r="KS143" s="18">
        <v>36</v>
      </c>
      <c r="KT143" s="25">
        <v>31800</v>
      </c>
      <c r="KU143" s="69">
        <f t="shared" si="440"/>
        <v>0.19662886610687211</v>
      </c>
      <c r="KV143" s="27">
        <v>309663</v>
      </c>
      <c r="KW143" s="25">
        <v>299990</v>
      </c>
      <c r="KX143" s="25">
        <v>9673</v>
      </c>
      <c r="KY143" s="59">
        <v>3.1237183648030277E-2</v>
      </c>
      <c r="KZ143" s="25">
        <v>4185</v>
      </c>
      <c r="LA143" s="25">
        <v>2682</v>
      </c>
      <c r="LB143" s="25">
        <v>4281</v>
      </c>
      <c r="LC143" s="25">
        <v>3002</v>
      </c>
      <c r="LD143" s="25">
        <v>142787</v>
      </c>
      <c r="LE143" s="25">
        <v>138598</v>
      </c>
      <c r="LF143" s="25">
        <v>4189</v>
      </c>
      <c r="LG143" s="59">
        <v>2.9337404665690854E-2</v>
      </c>
      <c r="LH143" s="25">
        <v>166876</v>
      </c>
      <c r="LI143" s="25">
        <v>161392</v>
      </c>
      <c r="LJ143" s="25">
        <v>5484</v>
      </c>
      <c r="LK143" s="35">
        <v>3.2862724418130825E-2</v>
      </c>
      <c r="LL143" s="27">
        <v>68439</v>
      </c>
      <c r="LM143" s="18">
        <v>924</v>
      </c>
      <c r="LN143" s="25">
        <v>59033</v>
      </c>
      <c r="LO143" s="25">
        <v>1915</v>
      </c>
      <c r="LP143" s="18">
        <v>56</v>
      </c>
      <c r="LQ143" s="18">
        <v>97</v>
      </c>
      <c r="LR143" s="25">
        <v>6414</v>
      </c>
      <c r="LS143" s="23">
        <f t="shared" si="549"/>
        <v>9.3718493841230877E-2</v>
      </c>
      <c r="LT143" s="23">
        <f t="shared" si="550"/>
        <v>0.90628150615876912</v>
      </c>
      <c r="LU143" s="17">
        <f t="shared" si="551"/>
        <v>0.87606481684419701</v>
      </c>
      <c r="LV143" s="25">
        <v>68439</v>
      </c>
      <c r="LW143" s="25">
        <v>4655</v>
      </c>
      <c r="LX143" s="25">
        <v>26790</v>
      </c>
      <c r="LY143" s="25">
        <v>22126</v>
      </c>
      <c r="LZ143" s="25">
        <v>1126</v>
      </c>
      <c r="MA143" s="25">
        <v>1635</v>
      </c>
      <c r="MB143" s="25">
        <v>1040</v>
      </c>
      <c r="MC143" s="18">
        <v>94</v>
      </c>
      <c r="MD143" s="25">
        <v>9166</v>
      </c>
      <c r="ME143" s="18">
        <v>227</v>
      </c>
      <c r="MF143" s="25">
        <v>1580</v>
      </c>
      <c r="MG143" s="17">
        <f t="shared" si="552"/>
        <v>4.045938719151361E-2</v>
      </c>
      <c r="MH143" s="17">
        <f t="shared" si="553"/>
        <v>0.91668493110653282</v>
      </c>
      <c r="MI143" s="25">
        <v>68439</v>
      </c>
      <c r="MJ143" s="25">
        <v>11841</v>
      </c>
      <c r="MK143" s="25">
        <v>30096</v>
      </c>
      <c r="ML143" s="25">
        <v>14962</v>
      </c>
      <c r="MM143" s="18">
        <v>998</v>
      </c>
      <c r="MN143" s="25">
        <v>6164</v>
      </c>
      <c r="MO143" s="25">
        <v>1997</v>
      </c>
      <c r="MP143" s="18">
        <v>12</v>
      </c>
      <c r="MQ143" s="18">
        <v>94</v>
      </c>
      <c r="MR143" s="18">
        <v>572</v>
      </c>
      <c r="MS143" s="25">
        <v>1703</v>
      </c>
      <c r="MT143" s="17">
        <f t="shared" si="554"/>
        <v>0.83293151565627788</v>
      </c>
      <c r="MU143" s="69">
        <f t="shared" si="555"/>
        <v>0.89637487397536497</v>
      </c>
      <c r="MV143" s="27">
        <v>68439</v>
      </c>
      <c r="MW143" s="25">
        <v>29352</v>
      </c>
      <c r="MX143" s="18">
        <v>289</v>
      </c>
      <c r="MY143" s="25">
        <v>3910</v>
      </c>
      <c r="MZ143" s="25">
        <v>19168</v>
      </c>
      <c r="NA143" s="25">
        <v>5495</v>
      </c>
      <c r="NB143" s="18">
        <v>171</v>
      </c>
      <c r="NC143" s="25">
        <v>5487</v>
      </c>
      <c r="ND143" s="25">
        <v>4567</v>
      </c>
      <c r="NE143" s="17">
        <f t="shared" si="556"/>
        <v>0.42887827116118005</v>
      </c>
      <c r="NF143" s="10">
        <f t="shared" si="557"/>
        <v>125017.15828694165</v>
      </c>
      <c r="NG143" s="17">
        <f t="shared" si="558"/>
        <v>0.58934233404929937</v>
      </c>
      <c r="NH143" s="25">
        <v>68439</v>
      </c>
      <c r="NI143" s="25">
        <v>15397</v>
      </c>
      <c r="NJ143" s="18">
        <v>40</v>
      </c>
      <c r="NK143" s="18">
        <v>8</v>
      </c>
      <c r="NL143" s="18">
        <v>53</v>
      </c>
      <c r="NM143" s="25">
        <v>44107</v>
      </c>
      <c r="NN143" s="25">
        <v>8477</v>
      </c>
      <c r="NO143" s="18">
        <v>133</v>
      </c>
      <c r="NP143" s="18">
        <v>1</v>
      </c>
      <c r="NQ143" s="32">
        <v>223</v>
      </c>
      <c r="NR143" s="27">
        <v>68439</v>
      </c>
      <c r="NS143" s="37">
        <f t="shared" si="559"/>
        <v>1.5351334765265419</v>
      </c>
      <c r="NT143" s="37">
        <f t="shared" si="560"/>
        <v>0.41423523217393599</v>
      </c>
      <c r="NU143" s="37">
        <f t="shared" si="561"/>
        <v>0.65140915450729564</v>
      </c>
      <c r="NV143" s="17">
        <f t="shared" si="562"/>
        <v>0.13227594055811409</v>
      </c>
      <c r="NW143" s="10">
        <f t="shared" si="563"/>
        <v>31266</v>
      </c>
      <c r="NX143" s="17">
        <f t="shared" si="564"/>
        <v>0.45684478148424146</v>
      </c>
      <c r="NY143" s="19">
        <f t="shared" si="565"/>
        <v>0.5634630287083926</v>
      </c>
      <c r="NZ143" s="25">
        <v>30247</v>
      </c>
      <c r="OA143" s="25">
        <v>37173</v>
      </c>
      <c r="OB143" s="25">
        <v>3216</v>
      </c>
      <c r="OC143" s="25">
        <v>27623</v>
      </c>
      <c r="OD143" s="25">
        <v>2256</v>
      </c>
      <c r="OE143" s="25">
        <v>4548</v>
      </c>
      <c r="OF143" s="17">
        <f t="shared" si="566"/>
        <v>0.40361489793831001</v>
      </c>
      <c r="OG143" s="17">
        <f t="shared" si="567"/>
        <v>0.44195561010534928</v>
      </c>
      <c r="OH143" s="17">
        <f t="shared" si="568"/>
        <v>0.54315521851575854</v>
      </c>
      <c r="OI143" s="69">
        <f t="shared" si="569"/>
        <v>6.6453338009029944E-2</v>
      </c>
      <c r="OJ143" s="27">
        <v>68439</v>
      </c>
      <c r="OK143" s="25">
        <v>2125</v>
      </c>
      <c r="OL143" s="25">
        <v>36155</v>
      </c>
      <c r="OM143" s="25">
        <v>24442</v>
      </c>
      <c r="ON143" s="18">
        <v>380</v>
      </c>
      <c r="OO143" s="18">
        <v>374</v>
      </c>
      <c r="OP143" s="18">
        <v>30</v>
      </c>
      <c r="OQ143" s="25">
        <v>20368</v>
      </c>
      <c r="OR143" s="69">
        <f t="shared" si="570"/>
        <v>0.56532094273732814</v>
      </c>
      <c r="OS143" s="85">
        <v>9851</v>
      </c>
      <c r="OT143" s="22">
        <v>9851</v>
      </c>
      <c r="OU143" s="38">
        <f t="shared" si="441"/>
        <v>6.204885300008818E-2</v>
      </c>
      <c r="OV143" s="39">
        <v>0.61014110242614961</v>
      </c>
      <c r="OW143" s="22">
        <v>601050</v>
      </c>
      <c r="OX143" s="36">
        <f t="shared" si="442"/>
        <v>24593763.899999999</v>
      </c>
      <c r="OY143" s="36">
        <f t="shared" si="443"/>
        <v>667448.41053964908</v>
      </c>
      <c r="OZ143" s="22"/>
      <c r="PA143" s="22"/>
      <c r="PB143" s="38">
        <f t="shared" si="444"/>
        <v>0</v>
      </c>
      <c r="PC143" s="39">
        <v>0</v>
      </c>
      <c r="PD143" s="22"/>
      <c r="PE143" s="40">
        <f t="shared" si="571"/>
        <v>0</v>
      </c>
      <c r="PF143" s="36">
        <f t="shared" si="572"/>
        <v>0</v>
      </c>
      <c r="PG143" s="22">
        <v>92464</v>
      </c>
      <c r="PH143" s="22">
        <v>92464</v>
      </c>
      <c r="PI143" s="38">
        <f t="shared" si="445"/>
        <v>0.58240636928232192</v>
      </c>
      <c r="PJ143" s="39">
        <v>5.0681778854473093E-2</v>
      </c>
      <c r="PK143" s="22">
        <v>468624</v>
      </c>
      <c r="PL143" s="41">
        <f t="shared" si="573"/>
        <v>19175156.831999999</v>
      </c>
      <c r="PM143" s="36">
        <f t="shared" si="574"/>
        <v>7558620.0198296271</v>
      </c>
      <c r="PN143" s="22">
        <v>1364</v>
      </c>
      <c r="PO143" s="22">
        <v>1364</v>
      </c>
      <c r="PP143" s="38">
        <f t="shared" si="446"/>
        <v>8.5914765498041092E-3</v>
      </c>
      <c r="PQ143" s="39">
        <v>0.27045454545454545</v>
      </c>
      <c r="PR143" s="22">
        <v>36890</v>
      </c>
      <c r="PS143" s="41">
        <f t="shared" si="575"/>
        <v>1509465.02</v>
      </c>
      <c r="PT143" s="36">
        <f t="shared" si="576"/>
        <v>178845.43008033023</v>
      </c>
      <c r="PU143" s="22">
        <v>5157</v>
      </c>
      <c r="PV143" s="22">
        <v>5157</v>
      </c>
      <c r="PW143" s="38">
        <f t="shared" si="447"/>
        <v>3.2482583993650872E-2</v>
      </c>
      <c r="PX143" s="39">
        <v>0.1798681403917006</v>
      </c>
      <c r="PY143" s="22">
        <v>92758</v>
      </c>
      <c r="PZ143" s="36">
        <f t="shared" si="577"/>
        <v>786786.58869711263</v>
      </c>
      <c r="QA143" s="22">
        <v>9402</v>
      </c>
      <c r="QB143" s="22">
        <v>9402</v>
      </c>
      <c r="QC143" s="39">
        <v>2.7384205488193998</v>
      </c>
      <c r="QD143" s="22">
        <v>2574663</v>
      </c>
      <c r="QE143" s="22">
        <f t="shared" si="578"/>
        <v>4148.0681666666642</v>
      </c>
      <c r="QF143" s="22"/>
      <c r="QG143" s="22"/>
      <c r="QH143" s="22"/>
      <c r="QI143" s="38">
        <f t="shared" si="448"/>
        <v>0</v>
      </c>
      <c r="QJ143" s="39">
        <v>0</v>
      </c>
      <c r="QK143" s="22"/>
      <c r="QL143" s="42">
        <f t="shared" si="579"/>
        <v>0</v>
      </c>
      <c r="QM143" s="22">
        <f t="shared" si="449"/>
        <v>40524</v>
      </c>
      <c r="QN143" s="22">
        <v>9643</v>
      </c>
      <c r="QO143" s="22">
        <v>9643</v>
      </c>
      <c r="QP143" s="38">
        <f t="shared" si="450"/>
        <v>6.0738715813607791E-2</v>
      </c>
      <c r="QQ143" s="39">
        <v>5.2384112827958101E-2</v>
      </c>
      <c r="QR143" s="22">
        <v>50514</v>
      </c>
      <c r="QS143" s="36">
        <f t="shared" si="580"/>
        <v>2267288.3996681576</v>
      </c>
      <c r="QT143" s="22">
        <v>30881</v>
      </c>
      <c r="QU143" s="22">
        <v>30881</v>
      </c>
      <c r="QV143" s="38">
        <f t="shared" si="451"/>
        <v>0.19451128103702398</v>
      </c>
      <c r="QW143" s="39">
        <v>0.1124999190440724</v>
      </c>
      <c r="QX143" s="22">
        <v>347411</v>
      </c>
      <c r="QY143" s="36">
        <f t="shared" si="581"/>
        <v>7260824.7506120885</v>
      </c>
      <c r="QZ143" s="22"/>
      <c r="RA143" s="22"/>
      <c r="RB143" s="38">
        <f t="shared" si="452"/>
        <v>0</v>
      </c>
      <c r="RC143" s="39">
        <v>0</v>
      </c>
      <c r="RD143" s="22"/>
      <c r="RE143" s="36">
        <f t="shared" si="582"/>
        <v>0</v>
      </c>
      <c r="RF143" s="10">
        <f t="shared" si="453"/>
        <v>158762</v>
      </c>
      <c r="RG143" s="10">
        <f t="shared" si="454"/>
        <v>158762</v>
      </c>
      <c r="RH143" s="17">
        <f t="shared" si="455"/>
        <v>0.20419208424810903</v>
      </c>
      <c r="RI143" s="17">
        <f t="shared" si="456"/>
        <v>4.6651259838484532E-3</v>
      </c>
      <c r="RJ143" s="17">
        <f t="shared" si="457"/>
        <v>3.5654650458703308E-2</v>
      </c>
      <c r="RK143" s="17">
        <f t="shared" si="458"/>
        <v>0</v>
      </c>
      <c r="RL143" s="17">
        <f t="shared" si="459"/>
        <v>9.5538040018627573E-3</v>
      </c>
      <c r="RM143" s="17">
        <f t="shared" si="460"/>
        <v>4.2029616615477251E-2</v>
      </c>
      <c r="RN143" s="17">
        <f t="shared" si="461"/>
        <v>0.12111703931376548</v>
      </c>
      <c r="RO143" s="17">
        <f t="shared" si="462"/>
        <v>0.38786843213194977</v>
      </c>
      <c r="RP143" s="17">
        <f t="shared" si="463"/>
        <v>0</v>
      </c>
      <c r="RQ143" s="17">
        <f t="shared" si="464"/>
        <v>0</v>
      </c>
      <c r="RR143" s="36">
        <f t="shared" si="465"/>
        <v>18719813.599426966</v>
      </c>
      <c r="RS143" s="36">
        <f t="shared" si="466"/>
        <v>60.452212887645494</v>
      </c>
      <c r="RT143" s="10">
        <f t="shared" si="467"/>
        <v>0</v>
      </c>
      <c r="RU143" s="17">
        <f t="shared" si="468"/>
        <v>0</v>
      </c>
      <c r="RV143" s="37">
        <f t="shared" si="469"/>
        <v>1.9504856325821041</v>
      </c>
      <c r="RW143" s="36">
        <f t="shared" si="470"/>
        <v>0.51269283059325788</v>
      </c>
      <c r="RX143" s="85">
        <v>1.2735289999999999</v>
      </c>
      <c r="RY143" s="93">
        <v>260</v>
      </c>
      <c r="RZ143" s="43" t="b">
        <v>0</v>
      </c>
      <c r="SA143" s="18" t="b">
        <v>0</v>
      </c>
      <c r="SB143" s="18" t="b">
        <v>0</v>
      </c>
      <c r="SC143" s="18" t="b">
        <v>0</v>
      </c>
      <c r="SD143" s="18" t="b">
        <v>0</v>
      </c>
      <c r="SE143" s="32" t="b">
        <v>0</v>
      </c>
      <c r="SF143" s="43" t="b">
        <v>0</v>
      </c>
      <c r="SG143" s="18" t="b">
        <v>0</v>
      </c>
      <c r="SH143" s="18"/>
      <c r="SI143" s="18"/>
      <c r="SJ143" s="18"/>
      <c r="SK143" s="18"/>
      <c r="SL143" s="18"/>
      <c r="SM143" s="18"/>
      <c r="SN143" s="18"/>
      <c r="SO143" s="18"/>
      <c r="SP143" s="18"/>
      <c r="SQ143" s="17">
        <f t="shared" si="583"/>
        <v>0</v>
      </c>
      <c r="SR143" s="17">
        <f t="shared" si="584"/>
        <v>0</v>
      </c>
      <c r="SS143" s="17">
        <f t="shared" si="585"/>
        <v>0</v>
      </c>
      <c r="ST143" s="17">
        <f t="shared" si="586"/>
        <v>0</v>
      </c>
      <c r="SU143" s="17">
        <f t="shared" si="587"/>
        <v>0</v>
      </c>
      <c r="SV143" s="17">
        <f t="shared" si="439"/>
        <v>0</v>
      </c>
      <c r="SW143" s="17">
        <f t="shared" si="588"/>
        <v>0</v>
      </c>
      <c r="SX143" s="17">
        <f t="shared" si="589"/>
        <v>0</v>
      </c>
      <c r="SY143" s="17">
        <f t="shared" si="590"/>
        <v>0</v>
      </c>
      <c r="SZ143" s="17">
        <f t="shared" si="591"/>
        <v>0</v>
      </c>
      <c r="TA143" s="17">
        <f t="shared" si="592"/>
        <v>0</v>
      </c>
      <c r="TB143" s="24">
        <f t="shared" si="593"/>
        <v>620</v>
      </c>
      <c r="TC143" s="69">
        <f t="shared" si="594"/>
        <v>1</v>
      </c>
      <c r="TD143" s="17">
        <f t="shared" si="616"/>
        <v>2.6014568158168575E-6</v>
      </c>
      <c r="TE143" s="95">
        <v>161</v>
      </c>
      <c r="TF143" s="71"/>
      <c r="TG143" s="71">
        <v>1</v>
      </c>
      <c r="TH143" s="71">
        <v>56</v>
      </c>
      <c r="TI143" s="71"/>
      <c r="TJ143" s="71"/>
      <c r="TK143" s="71">
        <v>58</v>
      </c>
      <c r="TL143" s="71"/>
      <c r="TM143" s="71">
        <v>10</v>
      </c>
      <c r="TN143" s="71"/>
      <c r="TO143" s="71">
        <v>10</v>
      </c>
      <c r="TP143" s="71"/>
      <c r="TQ143" s="71">
        <v>75</v>
      </c>
      <c r="TR143" s="72">
        <v>466</v>
      </c>
      <c r="TS143" s="72"/>
      <c r="TT143" s="72">
        <v>30</v>
      </c>
      <c r="TU143" s="72"/>
      <c r="TV143" s="72">
        <v>91</v>
      </c>
      <c r="TW143" s="72"/>
      <c r="TX143" s="72">
        <v>1</v>
      </c>
      <c r="TY143" s="72">
        <v>129</v>
      </c>
      <c r="TZ143" s="72">
        <v>64</v>
      </c>
      <c r="UA143" s="72"/>
      <c r="UB143" s="72">
        <v>120</v>
      </c>
      <c r="UC143" s="72"/>
      <c r="UD143" s="72"/>
      <c r="UE143" s="72"/>
      <c r="UF143" s="72">
        <v>1</v>
      </c>
      <c r="UG143" s="72">
        <v>49</v>
      </c>
      <c r="UH143" s="72"/>
      <c r="UI143" s="72">
        <v>146</v>
      </c>
      <c r="UJ143" s="73">
        <v>411</v>
      </c>
      <c r="UK143" s="73"/>
      <c r="UL143" s="73">
        <v>30</v>
      </c>
      <c r="UM143" s="73">
        <v>44</v>
      </c>
      <c r="UN143" s="73">
        <v>35</v>
      </c>
      <c r="UO143" s="73"/>
      <c r="UP143" s="73">
        <v>3</v>
      </c>
      <c r="UQ143" s="73">
        <v>244</v>
      </c>
      <c r="UR143" s="73">
        <v>210</v>
      </c>
      <c r="US143" s="73">
        <v>209</v>
      </c>
      <c r="UT143" s="73"/>
      <c r="UU143" s="73"/>
      <c r="UV143" s="73"/>
      <c r="UW143" s="73">
        <v>1</v>
      </c>
      <c r="UX143" s="73"/>
      <c r="UY143" s="73">
        <v>55</v>
      </c>
      <c r="UZ143" s="73"/>
      <c r="VA143" s="73">
        <v>146</v>
      </c>
      <c r="VB143" s="73">
        <v>486</v>
      </c>
      <c r="VC143" s="73"/>
      <c r="VD143" s="73">
        <v>30</v>
      </c>
      <c r="VE143" s="73">
        <v>47</v>
      </c>
      <c r="VF143" s="73">
        <v>35</v>
      </c>
      <c r="VG143" s="73"/>
      <c r="VH143" s="73">
        <v>1</v>
      </c>
      <c r="VI143" s="73">
        <v>194</v>
      </c>
      <c r="VJ143" s="73">
        <v>237</v>
      </c>
      <c r="VK143" s="73">
        <v>219</v>
      </c>
      <c r="VL143" s="73"/>
      <c r="VM143" s="73"/>
      <c r="VN143" s="73">
        <v>144</v>
      </c>
      <c r="VO143" s="73"/>
      <c r="VP143" s="73">
        <v>58</v>
      </c>
      <c r="VQ143" s="73"/>
      <c r="VR143" s="73">
        <v>218</v>
      </c>
      <c r="VS143" s="73">
        <v>588</v>
      </c>
      <c r="VT143" s="73"/>
      <c r="VU143" s="73">
        <v>30</v>
      </c>
      <c r="VV143" s="73">
        <v>189</v>
      </c>
      <c r="VW143" s="73">
        <v>34</v>
      </c>
      <c r="VX143" s="73">
        <v>61</v>
      </c>
      <c r="VY143" s="73">
        <v>1</v>
      </c>
      <c r="VZ143" s="73">
        <v>197</v>
      </c>
      <c r="WA143" s="73">
        <v>187</v>
      </c>
      <c r="WB143" s="73"/>
      <c r="WC143" s="73">
        <v>213</v>
      </c>
      <c r="WD143" s="73"/>
      <c r="WE143" s="73"/>
      <c r="WF143" s="73">
        <v>116</v>
      </c>
      <c r="WG143" s="73"/>
      <c r="WH143" s="73">
        <v>2</v>
      </c>
      <c r="WI143" s="73"/>
      <c r="WJ143" s="73">
        <v>83</v>
      </c>
      <c r="WK143" s="73"/>
      <c r="WL143" s="73"/>
      <c r="WM143" s="73"/>
      <c r="WN143" s="73">
        <v>116</v>
      </c>
      <c r="WO143" s="22">
        <f t="shared" si="595"/>
        <v>2112</v>
      </c>
      <c r="WP143" s="22">
        <f t="shared" si="596"/>
        <v>0</v>
      </c>
      <c r="WQ143" s="22">
        <f t="shared" si="597"/>
        <v>120</v>
      </c>
      <c r="WR143" s="22">
        <f t="shared" si="598"/>
        <v>281</v>
      </c>
      <c r="WS143" s="22">
        <f t="shared" si="599"/>
        <v>251</v>
      </c>
      <c r="WT143" s="22">
        <f t="shared" si="600"/>
        <v>0</v>
      </c>
      <c r="WU143" s="22">
        <f t="shared" si="601"/>
        <v>6</v>
      </c>
      <c r="WV143" s="22">
        <f t="shared" si="602"/>
        <v>567</v>
      </c>
      <c r="WW143" s="22">
        <f t="shared" si="603"/>
        <v>756</v>
      </c>
      <c r="WX143" s="22">
        <f t="shared" si="604"/>
        <v>0</v>
      </c>
      <c r="WY143" s="22">
        <f t="shared" si="605"/>
        <v>771</v>
      </c>
      <c r="WZ143" s="22">
        <f t="shared" si="606"/>
        <v>0</v>
      </c>
      <c r="XA143" s="22">
        <f t="shared" si="607"/>
        <v>0</v>
      </c>
      <c r="XB143" s="22">
        <f t="shared" si="608"/>
        <v>260</v>
      </c>
      <c r="XC143" s="22">
        <f t="shared" si="609"/>
        <v>2</v>
      </c>
      <c r="XD143" s="22">
        <f t="shared" si="610"/>
        <v>0</v>
      </c>
      <c r="XE143" s="22">
        <f t="shared" si="611"/>
        <v>255</v>
      </c>
      <c r="XF143" s="22">
        <f t="shared" si="612"/>
        <v>0</v>
      </c>
      <c r="XG143" s="93">
        <f t="shared" si="613"/>
        <v>701</v>
      </c>
    </row>
    <row r="144" spans="1:631" ht="17.100000000000001" customHeight="1" x14ac:dyDescent="0.2">
      <c r="A144" s="101"/>
      <c r="B144" s="27" t="s">
        <v>331</v>
      </c>
      <c r="C144" s="535" t="s">
        <v>332</v>
      </c>
      <c r="D144" s="25" t="s">
        <v>387</v>
      </c>
      <c r="E144" s="535" t="s">
        <v>388</v>
      </c>
      <c r="F144" s="25" t="s">
        <v>390</v>
      </c>
      <c r="G144" s="535" t="s">
        <v>391</v>
      </c>
      <c r="H144" s="25">
        <v>52</v>
      </c>
      <c r="I144" s="28">
        <v>4</v>
      </c>
      <c r="J144" s="17">
        <f t="shared" si="478"/>
        <v>0.87973715005851116</v>
      </c>
      <c r="K144" s="17">
        <f t="shared" si="479"/>
        <v>0.51573799021814148</v>
      </c>
      <c r="L144" s="17">
        <f t="shared" si="480"/>
        <v>1</v>
      </c>
      <c r="M144" s="17">
        <f t="shared" si="481"/>
        <v>7.7513054630883926E-2</v>
      </c>
      <c r="N144" s="17">
        <f t="shared" si="482"/>
        <v>0.26733952264248895</v>
      </c>
      <c r="O144" s="17">
        <f t="shared" si="483"/>
        <v>0.12575389323971556</v>
      </c>
      <c r="P144" s="17">
        <f t="shared" si="484"/>
        <v>0.80235834742272516</v>
      </c>
      <c r="Q144" s="17">
        <f t="shared" si="485"/>
        <v>0.58044742729306487</v>
      </c>
      <c r="R144" s="69">
        <f t="shared" si="486"/>
        <v>0.91996202064248411</v>
      </c>
      <c r="S144" s="422">
        <f t="shared" si="487"/>
        <v>0.57431660068311285</v>
      </c>
      <c r="T144" s="17">
        <f t="shared" si="614"/>
        <v>0.42568339931688715</v>
      </c>
      <c r="U144" s="10">
        <f t="shared" si="488"/>
        <v>59351.759316555625</v>
      </c>
      <c r="V144" s="32">
        <v>5</v>
      </c>
      <c r="W144" s="550">
        <f t="shared" si="489"/>
        <v>0</v>
      </c>
      <c r="X144" s="550">
        <f t="shared" si="490"/>
        <v>0.46320548957200169</v>
      </c>
      <c r="Y144" s="550">
        <f t="shared" si="491"/>
        <v>0.53679451042799831</v>
      </c>
      <c r="Z144" s="551">
        <f t="shared" si="492"/>
        <v>74843.648205444522</v>
      </c>
      <c r="AA144" s="426">
        <f t="shared" si="493"/>
        <v>9.9335135949278119E-2</v>
      </c>
      <c r="AB144" s="59">
        <f t="shared" si="494"/>
        <v>0.94753546862641047</v>
      </c>
      <c r="AC144" s="59">
        <f t="shared" si="495"/>
        <v>0.13061534932573554</v>
      </c>
      <c r="AD144" s="59">
        <f t="shared" si="496"/>
        <v>0.26733952264248895</v>
      </c>
      <c r="AE144" s="59">
        <f t="shared" si="497"/>
        <v>0.41955257270693513</v>
      </c>
      <c r="AF144" s="59">
        <f t="shared" si="498"/>
        <v>0.15518948600234045</v>
      </c>
      <c r="AG144" s="59">
        <f t="shared" si="499"/>
        <v>0.71080505296006247</v>
      </c>
      <c r="AH144" s="59">
        <f t="shared" si="500"/>
        <v>0.12575389323971556</v>
      </c>
      <c r="AI144" s="59">
        <f t="shared" si="501"/>
        <v>0.84787109550814654</v>
      </c>
      <c r="AJ144" s="59">
        <f t="shared" si="502"/>
        <v>0.91160320460887567</v>
      </c>
      <c r="AK144" s="59">
        <f t="shared" si="503"/>
        <v>0.1976416525772749</v>
      </c>
      <c r="AL144" s="35">
        <f t="shared" si="504"/>
        <v>1</v>
      </c>
      <c r="AM144" s="27">
        <v>139427</v>
      </c>
      <c r="AN144" s="25">
        <v>63581</v>
      </c>
      <c r="AO144" s="25">
        <v>75846</v>
      </c>
      <c r="AP144" s="17">
        <f t="shared" si="505"/>
        <v>2.7080432518559855E-3</v>
      </c>
      <c r="AQ144" s="63">
        <v>83.829074704005478</v>
      </c>
      <c r="AR144" s="58">
        <v>1122.9734088499999</v>
      </c>
      <c r="AS144" s="24">
        <f t="shared" si="506"/>
        <v>124.15877250627207</v>
      </c>
      <c r="AT144" s="17">
        <f t="shared" si="471"/>
        <v>0.10722476531938206</v>
      </c>
      <c r="AU144" s="25">
        <v>136355</v>
      </c>
      <c r="AV144" s="25">
        <v>61052</v>
      </c>
      <c r="AW144" s="25">
        <v>75303</v>
      </c>
      <c r="AX144" s="25">
        <v>3072</v>
      </c>
      <c r="AY144" s="25">
        <v>2529</v>
      </c>
      <c r="AZ144" s="18">
        <v>543</v>
      </c>
      <c r="BA144" s="25">
        <v>13850</v>
      </c>
      <c r="BB144" s="25">
        <v>6331</v>
      </c>
      <c r="BC144" s="25">
        <v>7519</v>
      </c>
      <c r="BD144" s="63">
        <v>84.200026599281813</v>
      </c>
      <c r="BE144" s="25">
        <v>125577</v>
      </c>
      <c r="BF144" s="25">
        <v>57250</v>
      </c>
      <c r="BG144" s="25">
        <v>68327</v>
      </c>
      <c r="BH144" s="63">
        <v>83.788253545450559</v>
      </c>
      <c r="BI144" s="17">
        <v>9.9335135949278119E-2</v>
      </c>
      <c r="BJ144" s="25">
        <v>37508</v>
      </c>
      <c r="BK144" s="25">
        <v>89400</v>
      </c>
      <c r="BL144" s="25">
        <v>12519</v>
      </c>
      <c r="BM144" s="17">
        <v>0.55958612975391508</v>
      </c>
      <c r="BN144" s="10">
        <f t="shared" si="507"/>
        <v>61405.584686800881</v>
      </c>
      <c r="BO144" s="29">
        <v>0.41955257270693513</v>
      </c>
      <c r="BP144" s="30">
        <f t="shared" si="508"/>
        <v>0.58044742729306487</v>
      </c>
      <c r="BQ144" s="31">
        <v>14.003355704697986</v>
      </c>
      <c r="BR144" s="25">
        <v>101919</v>
      </c>
      <c r="BS144" s="25">
        <v>31176</v>
      </c>
      <c r="BT144" s="25">
        <v>59570</v>
      </c>
      <c r="BU144" s="25">
        <v>8884</v>
      </c>
      <c r="BV144" s="18">
        <v>1386</v>
      </c>
      <c r="BW144" s="18">
        <v>903</v>
      </c>
      <c r="BX144" s="25">
        <v>33327</v>
      </c>
      <c r="BY144" s="25">
        <v>23525</v>
      </c>
      <c r="BZ144" s="25">
        <v>9802</v>
      </c>
      <c r="CA144" s="59">
        <v>0.29411588201758332</v>
      </c>
      <c r="CB144" s="25">
        <v>136355</v>
      </c>
      <c r="CC144" s="25">
        <v>3072</v>
      </c>
      <c r="CD144" s="17">
        <f t="shared" si="509"/>
        <v>2.2529426863701369E-2</v>
      </c>
      <c r="CE144" s="25">
        <v>2510</v>
      </c>
      <c r="CF144" s="25">
        <v>4774</v>
      </c>
      <c r="CG144" s="25">
        <v>6741</v>
      </c>
      <c r="CH144" s="25">
        <v>6991</v>
      </c>
      <c r="CI144" s="25">
        <v>5267</v>
      </c>
      <c r="CJ144" s="25">
        <v>3314</v>
      </c>
      <c r="CK144" s="25">
        <v>1842</v>
      </c>
      <c r="CL144" s="25">
        <v>1079</v>
      </c>
      <c r="CM144" s="18">
        <v>809</v>
      </c>
      <c r="CN144" s="26">
        <v>4.0914273712005285</v>
      </c>
      <c r="CO144" s="27">
        <v>33327</v>
      </c>
      <c r="CP144" s="34">
        <f t="shared" si="510"/>
        <v>4.183604884928136</v>
      </c>
      <c r="CQ144" s="25">
        <v>65</v>
      </c>
      <c r="CR144" s="25">
        <v>3499</v>
      </c>
      <c r="CS144" s="25">
        <v>2690</v>
      </c>
      <c r="CT144" s="25">
        <v>6597</v>
      </c>
      <c r="CU144" s="25">
        <v>19561</v>
      </c>
      <c r="CV144" s="18">
        <v>640</v>
      </c>
      <c r="CW144" s="18">
        <v>151</v>
      </c>
      <c r="CX144" s="18">
        <v>124</v>
      </c>
      <c r="CY144" s="25">
        <v>33327</v>
      </c>
      <c r="CZ144" s="25">
        <v>32330</v>
      </c>
      <c r="DA144" s="18">
        <v>367</v>
      </c>
      <c r="DB144" s="18">
        <v>392</v>
      </c>
      <c r="DC144" s="18">
        <v>201</v>
      </c>
      <c r="DD144" s="18">
        <v>13</v>
      </c>
      <c r="DE144" s="18">
        <v>24</v>
      </c>
      <c r="DF144" s="25">
        <v>33327</v>
      </c>
      <c r="DG144" s="25">
        <v>5072</v>
      </c>
      <c r="DH144" s="18">
        <v>83</v>
      </c>
      <c r="DI144" s="18">
        <v>17</v>
      </c>
      <c r="DJ144" s="25">
        <v>27077</v>
      </c>
      <c r="DK144" s="18">
        <v>134</v>
      </c>
      <c r="DL144" s="18">
        <v>944</v>
      </c>
      <c r="DM144" s="25">
        <f t="shared" si="511"/>
        <v>21091.308098538724</v>
      </c>
      <c r="DN144" s="17">
        <f t="shared" si="512"/>
        <v>0.81246436822996371</v>
      </c>
      <c r="DO144" s="17">
        <f t="shared" si="513"/>
        <v>4.0207639451495785E-3</v>
      </c>
      <c r="DP144" s="23">
        <f t="shared" si="514"/>
        <v>0.15518948600234045</v>
      </c>
      <c r="DQ144" s="23">
        <f t="shared" si="515"/>
        <v>0.84481051399765961</v>
      </c>
      <c r="DR144" s="25">
        <v>33327</v>
      </c>
      <c r="DS144" s="18">
        <v>534</v>
      </c>
      <c r="DT144" s="25">
        <v>25369</v>
      </c>
      <c r="DU144" s="18">
        <v>14</v>
      </c>
      <c r="DV144" s="25">
        <v>1189</v>
      </c>
      <c r="DW144" s="18">
        <v>36</v>
      </c>
      <c r="DX144" s="25">
        <v>5782</v>
      </c>
      <c r="DY144" s="18">
        <v>403</v>
      </c>
      <c r="DZ144" s="17">
        <f t="shared" si="516"/>
        <v>0.81333453356137664</v>
      </c>
      <c r="EA144" s="17">
        <f t="shared" si="517"/>
        <v>0.18666546643862336</v>
      </c>
      <c r="EB144" s="25">
        <v>33327</v>
      </c>
      <c r="EC144" s="25">
        <v>1587</v>
      </c>
      <c r="ED144" s="25">
        <v>22102</v>
      </c>
      <c r="EE144" s="25">
        <v>2690</v>
      </c>
      <c r="EF144" s="17">
        <f t="shared" si="518"/>
        <v>8.0715335913823627E-2</v>
      </c>
      <c r="EG144" s="25">
        <v>6556</v>
      </c>
      <c r="EH144" s="18">
        <v>392</v>
      </c>
      <c r="EI144" s="17">
        <f t="shared" si="519"/>
        <v>0.71080505296006247</v>
      </c>
      <c r="EJ144" s="17">
        <f t="shared" si="520"/>
        <v>0.19671737630149727</v>
      </c>
      <c r="EK144" s="69">
        <f t="shared" si="521"/>
        <v>0.51573799021814148</v>
      </c>
      <c r="EL144" s="27">
        <v>99877</v>
      </c>
      <c r="EM144" s="25">
        <v>94637</v>
      </c>
      <c r="EN144" s="25">
        <v>5240</v>
      </c>
      <c r="EO144" s="59">
        <v>0.94753546862641047</v>
      </c>
      <c r="EP144" s="25">
        <v>43004</v>
      </c>
      <c r="EQ144" s="25">
        <v>42316</v>
      </c>
      <c r="ER144" s="25">
        <v>688</v>
      </c>
      <c r="ES144" s="59">
        <v>0.98400148823365252</v>
      </c>
      <c r="ET144" s="25">
        <v>56873</v>
      </c>
      <c r="EU144" s="25">
        <v>52321</v>
      </c>
      <c r="EV144" s="25">
        <v>4552</v>
      </c>
      <c r="EW144" s="59">
        <v>0.91996202064248411</v>
      </c>
      <c r="EX144" s="25">
        <v>9715</v>
      </c>
      <c r="EY144" s="25">
        <v>9420</v>
      </c>
      <c r="EZ144" s="25">
        <v>295</v>
      </c>
      <c r="FA144" s="59">
        <v>0.96963458569222849</v>
      </c>
      <c r="FB144" s="25">
        <v>90162</v>
      </c>
      <c r="FC144" s="25">
        <v>85217</v>
      </c>
      <c r="FD144" s="25">
        <v>4945</v>
      </c>
      <c r="FE144" s="59">
        <v>0.94515427785541595</v>
      </c>
      <c r="FF144" s="25">
        <v>52769</v>
      </c>
      <c r="FG144" s="25">
        <v>22805</v>
      </c>
      <c r="FH144" s="25">
        <v>27632</v>
      </c>
      <c r="FI144" s="25">
        <v>2332</v>
      </c>
      <c r="FJ144" s="23">
        <f t="shared" si="522"/>
        <v>4.4192613087229243E-2</v>
      </c>
      <c r="FK144" s="23">
        <f t="shared" si="523"/>
        <v>0.52364077393924469</v>
      </c>
      <c r="FL144" s="36">
        <f t="shared" si="524"/>
        <v>9.7791595197255567</v>
      </c>
      <c r="FM144" s="25">
        <v>24709</v>
      </c>
      <c r="FN144" s="25">
        <v>11080</v>
      </c>
      <c r="FO144" s="17">
        <f t="shared" si="525"/>
        <v>0.44841960419280424</v>
      </c>
      <c r="FP144" s="25">
        <v>12437</v>
      </c>
      <c r="FQ144" s="17">
        <f t="shared" si="526"/>
        <v>0.50333886438139952</v>
      </c>
      <c r="FR144" s="25">
        <v>1192</v>
      </c>
      <c r="FS144" s="17">
        <f t="shared" si="527"/>
        <v>4.824153142579627E-2</v>
      </c>
      <c r="FT144" s="25">
        <v>28060</v>
      </c>
      <c r="FU144" s="25">
        <v>11725</v>
      </c>
      <c r="FV144" s="25">
        <v>15195</v>
      </c>
      <c r="FW144" s="17">
        <f t="shared" si="528"/>
        <v>4.0627227369921595E-2</v>
      </c>
      <c r="FX144" s="17">
        <f t="shared" si="529"/>
        <v>0.54151817533856028</v>
      </c>
      <c r="FY144" s="25">
        <v>1140</v>
      </c>
      <c r="FZ144" s="25">
        <v>82831</v>
      </c>
      <c r="GA144" s="25">
        <v>10819</v>
      </c>
      <c r="GB144" s="25">
        <v>49868</v>
      </c>
      <c r="GC144" s="25">
        <v>11316</v>
      </c>
      <c r="GD144" s="25">
        <v>5517</v>
      </c>
      <c r="GE144" s="18">
        <v>135</v>
      </c>
      <c r="GF144" s="25">
        <v>4112</v>
      </c>
      <c r="GG144" s="18">
        <v>98</v>
      </c>
      <c r="GH144" s="18">
        <v>94</v>
      </c>
      <c r="GI144" s="18">
        <v>872</v>
      </c>
      <c r="GJ144" s="10">
        <f t="shared" si="530"/>
        <v>10819</v>
      </c>
      <c r="GK144" s="10">
        <f t="shared" si="472"/>
        <v>72012</v>
      </c>
      <c r="GL144" s="10">
        <f t="shared" si="473"/>
        <v>22144.000000000004</v>
      </c>
      <c r="GM144" s="10">
        <f t="shared" si="531"/>
        <v>60687</v>
      </c>
      <c r="GN144" s="10">
        <f t="shared" si="474"/>
        <v>10828</v>
      </c>
      <c r="GO144" s="17">
        <f t="shared" si="532"/>
        <v>0.13061534932573554</v>
      </c>
      <c r="GP144" s="17">
        <f t="shared" si="475"/>
        <v>0.86938465067426451</v>
      </c>
      <c r="GQ144" s="17">
        <f t="shared" si="476"/>
        <v>0.26733952264248895</v>
      </c>
      <c r="GR144" s="17">
        <f t="shared" si="477"/>
        <v>0.13072400429790779</v>
      </c>
      <c r="GS144" s="17">
        <f t="shared" si="533"/>
        <v>0.56836208665837673</v>
      </c>
      <c r="GT144" s="25">
        <v>35816</v>
      </c>
      <c r="GU144" s="25">
        <v>3335</v>
      </c>
      <c r="GV144" s="25">
        <v>19929</v>
      </c>
      <c r="GW144" s="25">
        <v>6778</v>
      </c>
      <c r="GX144" s="25">
        <v>3267</v>
      </c>
      <c r="GY144" s="18">
        <v>92</v>
      </c>
      <c r="GZ144" s="25">
        <v>1873</v>
      </c>
      <c r="HA144" s="18">
        <v>50</v>
      </c>
      <c r="HB144" s="18">
        <v>70</v>
      </c>
      <c r="HC144" s="18">
        <v>422</v>
      </c>
      <c r="HD144" s="23">
        <f t="shared" si="534"/>
        <v>9.311480902389993E-2</v>
      </c>
      <c r="HE144" s="23">
        <f t="shared" si="535"/>
        <v>0.9068851909761001</v>
      </c>
      <c r="HF144" s="23">
        <f t="shared" si="536"/>
        <v>0.35045789591244136</v>
      </c>
      <c r="HG144" s="23">
        <f t="shared" si="537"/>
        <v>0.16121286575832031</v>
      </c>
      <c r="HH144" s="25">
        <v>47015</v>
      </c>
      <c r="HI144" s="25">
        <v>7484</v>
      </c>
      <c r="HJ144" s="25">
        <v>29939</v>
      </c>
      <c r="HK144" s="25">
        <v>4538</v>
      </c>
      <c r="HL144" s="25">
        <v>2250</v>
      </c>
      <c r="HM144" s="18">
        <v>43</v>
      </c>
      <c r="HN144" s="25">
        <v>2239</v>
      </c>
      <c r="HO144" s="18">
        <v>48</v>
      </c>
      <c r="HP144" s="18">
        <v>24</v>
      </c>
      <c r="HQ144" s="18">
        <v>450</v>
      </c>
      <c r="HR144" s="23">
        <f t="shared" si="538"/>
        <v>0.1591832393916835</v>
      </c>
      <c r="HS144" s="23">
        <f t="shared" si="539"/>
        <v>0.84081676060831645</v>
      </c>
      <c r="HT144" s="80">
        <f t="shared" si="540"/>
        <v>0.20401999361905776</v>
      </c>
      <c r="HU144" s="27">
        <v>115335</v>
      </c>
      <c r="HV144" s="25">
        <v>2368</v>
      </c>
      <c r="HW144" s="25">
        <v>17051</v>
      </c>
      <c r="HX144" s="18">
        <v>2727</v>
      </c>
      <c r="HY144" s="25">
        <v>24644</v>
      </c>
      <c r="HZ144" s="25">
        <v>20340</v>
      </c>
      <c r="IA144" s="25">
        <v>2384</v>
      </c>
      <c r="IB144" s="18">
        <v>353</v>
      </c>
      <c r="IC144" s="25">
        <v>14495</v>
      </c>
      <c r="ID144" s="25">
        <v>19169</v>
      </c>
      <c r="IE144" s="25">
        <v>7881</v>
      </c>
      <c r="IF144" s="18">
        <v>1121</v>
      </c>
      <c r="IG144" s="18">
        <v>2802</v>
      </c>
      <c r="IH144" s="17">
        <f t="shared" si="541"/>
        <v>0.342558633545758</v>
      </c>
      <c r="II144" s="17">
        <f t="shared" si="542"/>
        <v>0.17635583300819352</v>
      </c>
      <c r="IJ144" s="30">
        <f t="shared" si="543"/>
        <v>5.6703539823008855</v>
      </c>
      <c r="IK144" s="17">
        <f t="shared" si="615"/>
        <v>7.7513054630883926E-2</v>
      </c>
      <c r="IL144" s="25">
        <v>51313</v>
      </c>
      <c r="IM144" s="25">
        <v>1161</v>
      </c>
      <c r="IN144" s="25">
        <v>10131</v>
      </c>
      <c r="IO144" s="18">
        <v>1955</v>
      </c>
      <c r="IP144" s="25">
        <v>16948</v>
      </c>
      <c r="IQ144" s="25">
        <v>6352</v>
      </c>
      <c r="IR144" s="25">
        <v>1212</v>
      </c>
      <c r="IS144" s="18">
        <v>181</v>
      </c>
      <c r="IT144" s="25">
        <v>7059</v>
      </c>
      <c r="IU144" s="25">
        <v>847</v>
      </c>
      <c r="IV144" s="25">
        <v>3076</v>
      </c>
      <c r="IW144" s="18">
        <v>525</v>
      </c>
      <c r="IX144" s="18">
        <v>1866</v>
      </c>
      <c r="IY144" s="17">
        <f t="shared" si="544"/>
        <v>0.73585641065616902</v>
      </c>
      <c r="IZ144" s="25">
        <v>64022</v>
      </c>
      <c r="JA144" s="25">
        <v>1207</v>
      </c>
      <c r="JB144" s="25">
        <v>6920</v>
      </c>
      <c r="JC144" s="18">
        <v>772</v>
      </c>
      <c r="JD144" s="25">
        <v>7696</v>
      </c>
      <c r="JE144" s="25">
        <v>13988</v>
      </c>
      <c r="JF144" s="25">
        <v>1172</v>
      </c>
      <c r="JG144" s="18">
        <v>172</v>
      </c>
      <c r="JH144" s="25">
        <v>7436</v>
      </c>
      <c r="JI144" s="25">
        <v>18322</v>
      </c>
      <c r="JJ144" s="25">
        <v>4805</v>
      </c>
      <c r="JK144" s="18">
        <v>596</v>
      </c>
      <c r="JL144" s="18">
        <v>936</v>
      </c>
      <c r="JM144" s="80">
        <f t="shared" si="545"/>
        <v>0.49600137452750614</v>
      </c>
      <c r="JN144" s="27">
        <v>115335</v>
      </c>
      <c r="JO144" s="25">
        <v>89833</v>
      </c>
      <c r="JP144" s="18">
        <v>29</v>
      </c>
      <c r="JQ144" s="18">
        <v>394</v>
      </c>
      <c r="JR144" s="25">
        <v>1277</v>
      </c>
      <c r="JS144" s="18">
        <v>706</v>
      </c>
      <c r="JT144" s="18">
        <v>270</v>
      </c>
      <c r="JU144" s="18">
        <v>4</v>
      </c>
      <c r="JV144" s="18">
        <v>27</v>
      </c>
      <c r="JW144" s="25">
        <v>22795</v>
      </c>
      <c r="JX144" s="17">
        <f t="shared" si="546"/>
        <v>0.1976416525772749</v>
      </c>
      <c r="JY144" s="17">
        <f t="shared" si="547"/>
        <v>0.80235834742272516</v>
      </c>
      <c r="JZ144" s="25">
        <v>11749</v>
      </c>
      <c r="KA144" s="25">
        <v>9164</v>
      </c>
      <c r="KB144" s="18">
        <v>2</v>
      </c>
      <c r="KC144" s="18">
        <v>69</v>
      </c>
      <c r="KD144" s="25">
        <v>105</v>
      </c>
      <c r="KE144" s="18">
        <v>91</v>
      </c>
      <c r="KF144" s="18">
        <v>37</v>
      </c>
      <c r="KG144" s="18">
        <v>2</v>
      </c>
      <c r="KH144" s="18">
        <v>10</v>
      </c>
      <c r="KI144" s="25">
        <v>2269</v>
      </c>
      <c r="KJ144" s="17">
        <f t="shared" si="548"/>
        <v>0.19312281896331604</v>
      </c>
      <c r="KK144" s="25">
        <v>103586</v>
      </c>
      <c r="KL144" s="25">
        <v>80669</v>
      </c>
      <c r="KM144" s="18">
        <v>27</v>
      </c>
      <c r="KN144" s="18">
        <v>325</v>
      </c>
      <c r="KO144" s="25">
        <v>1172</v>
      </c>
      <c r="KP144" s="18">
        <v>615</v>
      </c>
      <c r="KQ144" s="18">
        <v>233</v>
      </c>
      <c r="KR144" s="18">
        <v>2</v>
      </c>
      <c r="KS144" s="18">
        <v>17</v>
      </c>
      <c r="KT144" s="25">
        <v>20526</v>
      </c>
      <c r="KU144" s="69">
        <f t="shared" si="440"/>
        <v>0.19815419072075377</v>
      </c>
      <c r="KV144" s="27">
        <v>139427</v>
      </c>
      <c r="KW144" s="25">
        <v>133284</v>
      </c>
      <c r="KX144" s="25">
        <v>6143</v>
      </c>
      <c r="KY144" s="59">
        <v>4.405889820479534E-2</v>
      </c>
      <c r="KZ144" s="25">
        <v>2836</v>
      </c>
      <c r="LA144" s="25">
        <v>1673</v>
      </c>
      <c r="LB144" s="25">
        <v>3019</v>
      </c>
      <c r="LC144" s="25">
        <v>2168</v>
      </c>
      <c r="LD144" s="25">
        <v>63581</v>
      </c>
      <c r="LE144" s="25">
        <v>61054</v>
      </c>
      <c r="LF144" s="25">
        <v>2527</v>
      </c>
      <c r="LG144" s="59">
        <v>3.9744577782670924E-2</v>
      </c>
      <c r="LH144" s="25">
        <v>75846</v>
      </c>
      <c r="LI144" s="25">
        <v>72230</v>
      </c>
      <c r="LJ144" s="25">
        <v>3616</v>
      </c>
      <c r="LK144" s="35">
        <v>4.767555309442819E-2</v>
      </c>
      <c r="LL144" s="27">
        <v>33327</v>
      </c>
      <c r="LM144" s="18">
        <v>306</v>
      </c>
      <c r="LN144" s="25">
        <v>27951</v>
      </c>
      <c r="LO144" s="18">
        <v>987</v>
      </c>
      <c r="LP144" s="18">
        <v>192</v>
      </c>
      <c r="LQ144" s="18">
        <v>90</v>
      </c>
      <c r="LR144" s="25">
        <v>3801</v>
      </c>
      <c r="LS144" s="23">
        <f t="shared" si="549"/>
        <v>0.11405166981726528</v>
      </c>
      <c r="LT144" s="23">
        <f t="shared" si="550"/>
        <v>0.88594833018273467</v>
      </c>
      <c r="LU144" s="17">
        <f t="shared" si="551"/>
        <v>0.84787109550814654</v>
      </c>
      <c r="LV144" s="25">
        <v>33327</v>
      </c>
      <c r="LW144" s="18">
        <v>525</v>
      </c>
      <c r="LX144" s="25">
        <v>6916</v>
      </c>
      <c r="LY144" s="25">
        <v>22313</v>
      </c>
      <c r="LZ144" s="18">
        <v>882</v>
      </c>
      <c r="MA144" s="25">
        <v>1189</v>
      </c>
      <c r="MB144" s="18">
        <v>171</v>
      </c>
      <c r="MC144" s="18">
        <v>44</v>
      </c>
      <c r="MD144" s="18">
        <v>627</v>
      </c>
      <c r="ME144" s="18">
        <v>343</v>
      </c>
      <c r="MF144" s="18">
        <v>317</v>
      </c>
      <c r="MG144" s="17">
        <f t="shared" si="552"/>
        <v>4.2128004320820957E-2</v>
      </c>
      <c r="MH144" s="17">
        <f t="shared" si="553"/>
        <v>0.91160320460887567</v>
      </c>
      <c r="MI144" s="25">
        <v>33327</v>
      </c>
      <c r="MJ144" s="18">
        <v>938</v>
      </c>
      <c r="MK144" s="25">
        <v>10323</v>
      </c>
      <c r="ML144" s="25">
        <v>17651</v>
      </c>
      <c r="MM144" s="18">
        <v>923</v>
      </c>
      <c r="MN144" s="25">
        <v>2320</v>
      </c>
      <c r="MO144" s="18">
        <v>563</v>
      </c>
      <c r="MP144" s="18">
        <v>5</v>
      </c>
      <c r="MQ144" s="18">
        <v>19</v>
      </c>
      <c r="MR144" s="18">
        <v>134</v>
      </c>
      <c r="MS144" s="18">
        <v>451</v>
      </c>
      <c r="MT144" s="17">
        <f t="shared" si="554"/>
        <v>0.86824496654364325</v>
      </c>
      <c r="MU144" s="69">
        <f t="shared" si="555"/>
        <v>0.87973715005851116</v>
      </c>
      <c r="MV144" s="27">
        <v>33327</v>
      </c>
      <c r="MW144" s="25">
        <v>4191</v>
      </c>
      <c r="MX144" s="18">
        <v>121</v>
      </c>
      <c r="MY144" s="25">
        <v>4428</v>
      </c>
      <c r="MZ144" s="25">
        <v>14629</v>
      </c>
      <c r="NA144" s="25">
        <v>2262</v>
      </c>
      <c r="NB144" s="18">
        <v>35</v>
      </c>
      <c r="NC144" s="25">
        <v>4444</v>
      </c>
      <c r="ND144" s="25">
        <v>3217</v>
      </c>
      <c r="NE144" s="17">
        <f t="shared" si="556"/>
        <v>0.12575389323971556</v>
      </c>
      <c r="NF144" s="10">
        <f t="shared" si="557"/>
        <v>17147.172112701413</v>
      </c>
      <c r="NG144" s="17">
        <f t="shared" si="558"/>
        <v>0.32697212470369369</v>
      </c>
      <c r="NH144" s="25">
        <v>33327</v>
      </c>
      <c r="NI144" s="25">
        <v>1700</v>
      </c>
      <c r="NJ144" s="18">
        <v>5</v>
      </c>
      <c r="NK144" s="18">
        <v>6</v>
      </c>
      <c r="NL144" s="18">
        <v>6</v>
      </c>
      <c r="NM144" s="25">
        <v>30823</v>
      </c>
      <c r="NN144" s="18">
        <v>718</v>
      </c>
      <c r="NO144" s="18">
        <v>17</v>
      </c>
      <c r="NP144" s="18">
        <v>1</v>
      </c>
      <c r="NQ144" s="32">
        <v>51</v>
      </c>
      <c r="NR144" s="27">
        <v>33327</v>
      </c>
      <c r="NS144" s="37">
        <f t="shared" si="559"/>
        <v>1.2019683739910583</v>
      </c>
      <c r="NT144" s="37">
        <f t="shared" si="560"/>
        <v>0.324335086218352</v>
      </c>
      <c r="NU144" s="37">
        <f t="shared" si="561"/>
        <v>0.83196864546407712</v>
      </c>
      <c r="NV144" s="17">
        <f t="shared" si="562"/>
        <v>0.16894057188505238</v>
      </c>
      <c r="NW144" s="10">
        <f t="shared" si="563"/>
        <v>15387</v>
      </c>
      <c r="NX144" s="17">
        <f t="shared" si="564"/>
        <v>0.4616977225672878</v>
      </c>
      <c r="NY144" s="19">
        <f t="shared" si="565"/>
        <v>0.27729820324749049</v>
      </c>
      <c r="NZ144" s="25">
        <v>17940</v>
      </c>
      <c r="OA144" s="25">
        <v>13999</v>
      </c>
      <c r="OB144" s="25">
        <v>1973</v>
      </c>
      <c r="OC144" s="25">
        <v>5134</v>
      </c>
      <c r="OD144" s="18">
        <v>376</v>
      </c>
      <c r="OE144" s="18">
        <v>636</v>
      </c>
      <c r="OF144" s="17">
        <f t="shared" si="566"/>
        <v>0.15404926936117863</v>
      </c>
      <c r="OG144" s="17">
        <f t="shared" si="567"/>
        <v>0.5383022774327122</v>
      </c>
      <c r="OH144" s="17">
        <f t="shared" si="568"/>
        <v>0.42004980946379811</v>
      </c>
      <c r="OI144" s="69">
        <f t="shared" si="569"/>
        <v>1.9083625888918893E-2</v>
      </c>
      <c r="OJ144" s="27">
        <v>33327</v>
      </c>
      <c r="OK144" s="18">
        <v>629</v>
      </c>
      <c r="OL144" s="25">
        <v>17970</v>
      </c>
      <c r="OM144" s="25">
        <v>13836</v>
      </c>
      <c r="ON144" s="18">
        <v>490</v>
      </c>
      <c r="OO144" s="18">
        <v>182</v>
      </c>
      <c r="OP144" s="18">
        <v>143</v>
      </c>
      <c r="OQ144" s="25">
        <v>16223</v>
      </c>
      <c r="OR144" s="69">
        <f t="shared" si="570"/>
        <v>0.5770696432322141</v>
      </c>
      <c r="OS144" s="85">
        <v>5883</v>
      </c>
      <c r="OT144" s="22">
        <v>5883</v>
      </c>
      <c r="OU144" s="38">
        <f t="shared" si="441"/>
        <v>2.2331630212801493E-2</v>
      </c>
      <c r="OV144" s="39">
        <v>0.57840897501274857</v>
      </c>
      <c r="OW144" s="22">
        <v>340278</v>
      </c>
      <c r="OX144" s="36">
        <f t="shared" si="442"/>
        <v>13923495.204</v>
      </c>
      <c r="OY144" s="36">
        <f t="shared" si="443"/>
        <v>398599.02539891948</v>
      </c>
      <c r="OZ144" s="22"/>
      <c r="PA144" s="22"/>
      <c r="PB144" s="38">
        <f t="shared" si="444"/>
        <v>0</v>
      </c>
      <c r="PC144" s="39">
        <v>0</v>
      </c>
      <c r="PD144" s="22"/>
      <c r="PE144" s="40">
        <f t="shared" si="571"/>
        <v>0</v>
      </c>
      <c r="PF144" s="36">
        <f t="shared" si="572"/>
        <v>0</v>
      </c>
      <c r="PG144" s="22">
        <v>131112</v>
      </c>
      <c r="PH144" s="22">
        <v>131112</v>
      </c>
      <c r="PI144" s="38">
        <f t="shared" si="445"/>
        <v>0.49769585253456222</v>
      </c>
      <c r="PJ144" s="39">
        <v>5.3028250655927762E-2</v>
      </c>
      <c r="PK144" s="22">
        <v>695264</v>
      </c>
      <c r="PL144" s="41">
        <f t="shared" si="573"/>
        <v>28448812.351999998</v>
      </c>
      <c r="PM144" s="36">
        <f t="shared" si="574"/>
        <v>10717963.618704598</v>
      </c>
      <c r="PN144" s="22">
        <v>15872</v>
      </c>
      <c r="PO144" s="22">
        <v>15872</v>
      </c>
      <c r="PP144" s="38">
        <f t="shared" si="446"/>
        <v>6.0249470463638502E-2</v>
      </c>
      <c r="PQ144" s="39">
        <v>0.50844884072580643</v>
      </c>
      <c r="PR144" s="22">
        <v>807010</v>
      </c>
      <c r="PS144" s="41">
        <f t="shared" si="575"/>
        <v>33021235.18</v>
      </c>
      <c r="PT144" s="36">
        <f t="shared" si="576"/>
        <v>2081110.45911657</v>
      </c>
      <c r="PU144" s="22">
        <v>6282</v>
      </c>
      <c r="PV144" s="22">
        <v>6282</v>
      </c>
      <c r="PW144" s="38">
        <f t="shared" si="447"/>
        <v>2.3846218085469825E-2</v>
      </c>
      <c r="PX144" s="39">
        <v>0.23513689907672716</v>
      </c>
      <c r="PY144" s="22">
        <v>147713</v>
      </c>
      <c r="PZ144" s="36">
        <f t="shared" si="577"/>
        <v>958424.1516764129</v>
      </c>
      <c r="QA144" s="22">
        <v>11448</v>
      </c>
      <c r="QB144" s="22">
        <v>11448</v>
      </c>
      <c r="QC144" s="39">
        <v>3.0991343466107617</v>
      </c>
      <c r="QD144" s="22">
        <v>3547889</v>
      </c>
      <c r="QE144" s="22">
        <f t="shared" si="578"/>
        <v>5716.0433888888847</v>
      </c>
      <c r="QF144" s="22"/>
      <c r="QG144" s="22"/>
      <c r="QH144" s="22"/>
      <c r="QI144" s="38">
        <f t="shared" si="448"/>
        <v>0</v>
      </c>
      <c r="QJ144" s="39">
        <v>0</v>
      </c>
      <c r="QK144" s="22"/>
      <c r="QL144" s="42">
        <f t="shared" si="579"/>
        <v>0</v>
      </c>
      <c r="QM144" s="22">
        <f t="shared" si="449"/>
        <v>92841</v>
      </c>
      <c r="QN144" s="22">
        <v>3418</v>
      </c>
      <c r="QO144" s="22">
        <v>3418</v>
      </c>
      <c r="QP144" s="38">
        <f t="shared" si="450"/>
        <v>1.2974589846567314E-2</v>
      </c>
      <c r="QQ144" s="39">
        <v>6.929783499122294E-2</v>
      </c>
      <c r="QR144" s="22">
        <v>23686</v>
      </c>
      <c r="QS144" s="36">
        <f t="shared" si="580"/>
        <v>803649.46075554925</v>
      </c>
      <c r="QT144" s="22">
        <v>89423</v>
      </c>
      <c r="QU144" s="22">
        <v>89423</v>
      </c>
      <c r="QV144" s="38">
        <f t="shared" si="451"/>
        <v>0.3394460935779956</v>
      </c>
      <c r="QW144" s="39">
        <v>0.14198282321103073</v>
      </c>
      <c r="QX144" s="22">
        <v>1269653</v>
      </c>
      <c r="QY144" s="36">
        <f t="shared" si="581"/>
        <v>21025379.089860585</v>
      </c>
      <c r="QZ144" s="22"/>
      <c r="RA144" s="22"/>
      <c r="RB144" s="38">
        <f t="shared" si="452"/>
        <v>0</v>
      </c>
      <c r="RC144" s="39">
        <v>0</v>
      </c>
      <c r="RD144" s="22"/>
      <c r="RE144" s="36">
        <f t="shared" si="582"/>
        <v>0</v>
      </c>
      <c r="RF144" s="10">
        <f t="shared" si="453"/>
        <v>263438</v>
      </c>
      <c r="RG144" s="10">
        <f t="shared" si="454"/>
        <v>263438</v>
      </c>
      <c r="RH144" s="17">
        <f t="shared" si="455"/>
        <v>0.33882134446626616</v>
      </c>
      <c r="RI144" s="17">
        <f t="shared" si="456"/>
        <v>7.7409673532272769E-3</v>
      </c>
      <c r="RJ144" s="17">
        <f t="shared" si="457"/>
        <v>1.1076771762678048E-2</v>
      </c>
      <c r="RK144" s="17">
        <f t="shared" si="458"/>
        <v>0</v>
      </c>
      <c r="RL144" s="17">
        <f t="shared" si="459"/>
        <v>5.783251864573892E-2</v>
      </c>
      <c r="RM144" s="17">
        <f t="shared" si="460"/>
        <v>2.6633897484654345E-2</v>
      </c>
      <c r="RN144" s="17">
        <f t="shared" si="461"/>
        <v>2.2332823430964266E-2</v>
      </c>
      <c r="RO144" s="17">
        <f t="shared" si="462"/>
        <v>0.58427971611091789</v>
      </c>
      <c r="RP144" s="17">
        <f t="shared" si="463"/>
        <v>0</v>
      </c>
      <c r="RQ144" s="17">
        <f t="shared" si="464"/>
        <v>0</v>
      </c>
      <c r="RR144" s="36">
        <f t="shared" si="465"/>
        <v>35985125.805512629</v>
      </c>
      <c r="RS144" s="36">
        <f t="shared" si="466"/>
        <v>258.09295047238072</v>
      </c>
      <c r="RT144" s="10">
        <f t="shared" si="467"/>
        <v>0</v>
      </c>
      <c r="RU144" s="17">
        <f t="shared" si="468"/>
        <v>0</v>
      </c>
      <c r="RV144" s="37">
        <f t="shared" si="469"/>
        <v>0.52925925644743732</v>
      </c>
      <c r="RW144" s="36">
        <f t="shared" si="470"/>
        <v>1.8894331800870707</v>
      </c>
      <c r="RX144" s="85">
        <v>-1.4582269999999999</v>
      </c>
      <c r="RY144" s="93">
        <v>140</v>
      </c>
      <c r="RZ144" s="43" t="b">
        <v>0</v>
      </c>
      <c r="SA144" s="18" t="b">
        <v>0</v>
      </c>
      <c r="SB144" s="18" t="b">
        <v>0</v>
      </c>
      <c r="SC144" s="18" t="b">
        <v>0</v>
      </c>
      <c r="SD144" s="18" t="b">
        <v>0</v>
      </c>
      <c r="SE144" s="32" t="b">
        <v>0</v>
      </c>
      <c r="SF144" s="43" t="b">
        <v>0</v>
      </c>
      <c r="SG144" s="18" t="b">
        <v>0</v>
      </c>
      <c r="SH144" s="18"/>
      <c r="SI144" s="18"/>
      <c r="SJ144" s="18"/>
      <c r="SK144" s="18"/>
      <c r="SL144" s="18"/>
      <c r="SM144" s="18"/>
      <c r="SN144" s="18"/>
      <c r="SO144" s="18"/>
      <c r="SP144" s="18"/>
      <c r="SQ144" s="17">
        <f t="shared" si="583"/>
        <v>0</v>
      </c>
      <c r="SR144" s="17">
        <f t="shared" si="584"/>
        <v>0</v>
      </c>
      <c r="SS144" s="17">
        <f t="shared" si="585"/>
        <v>0</v>
      </c>
      <c r="ST144" s="17">
        <f t="shared" si="586"/>
        <v>0</v>
      </c>
      <c r="SU144" s="17">
        <f t="shared" si="587"/>
        <v>0</v>
      </c>
      <c r="SV144" s="17">
        <f t="shared" si="439"/>
        <v>0</v>
      </c>
      <c r="SW144" s="17">
        <f t="shared" si="588"/>
        <v>0</v>
      </c>
      <c r="SX144" s="17">
        <f t="shared" si="589"/>
        <v>0</v>
      </c>
      <c r="SY144" s="17">
        <f t="shared" si="590"/>
        <v>0</v>
      </c>
      <c r="SZ144" s="17">
        <f t="shared" si="591"/>
        <v>0</v>
      </c>
      <c r="TA144" s="17">
        <f t="shared" si="592"/>
        <v>0</v>
      </c>
      <c r="TB144" s="24">
        <f t="shared" si="593"/>
        <v>620</v>
      </c>
      <c r="TC144" s="69">
        <f t="shared" si="594"/>
        <v>1</v>
      </c>
      <c r="TD144" s="17">
        <f t="shared" si="616"/>
        <v>2.6014568158168575E-6</v>
      </c>
      <c r="TE144" s="95">
        <v>15</v>
      </c>
      <c r="TF144" s="71"/>
      <c r="TG144" s="71">
        <v>15</v>
      </c>
      <c r="TH144" s="71"/>
      <c r="TI144" s="71"/>
      <c r="TJ144" s="71"/>
      <c r="TK144" s="71">
        <v>19</v>
      </c>
      <c r="TL144" s="71"/>
      <c r="TM144" s="71">
        <v>16</v>
      </c>
      <c r="TN144" s="71"/>
      <c r="TO144" s="71"/>
      <c r="TP144" s="71"/>
      <c r="TQ144" s="71">
        <v>25</v>
      </c>
      <c r="TR144" s="72">
        <v>15</v>
      </c>
      <c r="TS144" s="72"/>
      <c r="TT144" s="72"/>
      <c r="TU144" s="72">
        <v>15</v>
      </c>
      <c r="TV144" s="72"/>
      <c r="TW144" s="72"/>
      <c r="TX144" s="72"/>
      <c r="TY144" s="72"/>
      <c r="TZ144" s="72">
        <v>19</v>
      </c>
      <c r="UA144" s="72"/>
      <c r="UB144" s="72">
        <v>86</v>
      </c>
      <c r="UC144" s="72"/>
      <c r="UD144" s="72"/>
      <c r="UE144" s="72"/>
      <c r="UF144" s="72"/>
      <c r="UG144" s="72"/>
      <c r="UH144" s="72"/>
      <c r="UI144" s="72">
        <v>45</v>
      </c>
      <c r="UJ144" s="73">
        <v>28</v>
      </c>
      <c r="UK144" s="73"/>
      <c r="UL144" s="73"/>
      <c r="UM144" s="73">
        <v>15</v>
      </c>
      <c r="UN144" s="73">
        <v>1</v>
      </c>
      <c r="UO144" s="73"/>
      <c r="UP144" s="73"/>
      <c r="UQ144" s="73"/>
      <c r="UR144" s="73">
        <v>22</v>
      </c>
      <c r="US144" s="73">
        <v>124</v>
      </c>
      <c r="UT144" s="73"/>
      <c r="UU144" s="73"/>
      <c r="UV144" s="73"/>
      <c r="UW144" s="73"/>
      <c r="UX144" s="73"/>
      <c r="UY144" s="73">
        <v>15</v>
      </c>
      <c r="UZ144" s="73"/>
      <c r="VA144" s="73">
        <v>47</v>
      </c>
      <c r="VB144" s="73">
        <v>60</v>
      </c>
      <c r="VC144" s="73"/>
      <c r="VD144" s="73"/>
      <c r="VE144" s="73">
        <v>15</v>
      </c>
      <c r="VF144" s="73">
        <v>2</v>
      </c>
      <c r="VG144" s="73">
        <v>3</v>
      </c>
      <c r="VH144" s="73"/>
      <c r="VI144" s="73"/>
      <c r="VJ144" s="73">
        <v>21</v>
      </c>
      <c r="VK144" s="73">
        <v>155</v>
      </c>
      <c r="VL144" s="73"/>
      <c r="VM144" s="73"/>
      <c r="VN144" s="73"/>
      <c r="VO144" s="73"/>
      <c r="VP144" s="73">
        <v>15</v>
      </c>
      <c r="VQ144" s="73"/>
      <c r="VR144" s="73">
        <v>75</v>
      </c>
      <c r="VS144" s="73">
        <v>123</v>
      </c>
      <c r="VT144" s="73"/>
      <c r="VU144" s="73"/>
      <c r="VV144" s="73"/>
      <c r="VW144" s="73">
        <v>4</v>
      </c>
      <c r="VX144" s="73">
        <v>1</v>
      </c>
      <c r="VY144" s="73"/>
      <c r="VZ144" s="73"/>
      <c r="WA144" s="73">
        <v>9</v>
      </c>
      <c r="WB144" s="73"/>
      <c r="WC144" s="73">
        <v>293</v>
      </c>
      <c r="WD144" s="73"/>
      <c r="WE144" s="73"/>
      <c r="WF144" s="73">
        <v>78</v>
      </c>
      <c r="WG144" s="73"/>
      <c r="WH144" s="73"/>
      <c r="WI144" s="73"/>
      <c r="WJ144" s="73">
        <v>15</v>
      </c>
      <c r="WK144" s="73"/>
      <c r="WL144" s="73">
        <v>1</v>
      </c>
      <c r="WM144" s="73"/>
      <c r="WN144" s="73">
        <v>58</v>
      </c>
      <c r="WO144" s="22">
        <f t="shared" si="595"/>
        <v>241</v>
      </c>
      <c r="WP144" s="22">
        <f t="shared" si="596"/>
        <v>0</v>
      </c>
      <c r="WQ144" s="22">
        <f t="shared" si="597"/>
        <v>0</v>
      </c>
      <c r="WR144" s="22">
        <f t="shared" si="598"/>
        <v>60</v>
      </c>
      <c r="WS144" s="22">
        <f t="shared" si="599"/>
        <v>7</v>
      </c>
      <c r="WT144" s="22">
        <f t="shared" si="600"/>
        <v>3</v>
      </c>
      <c r="WU144" s="22">
        <f t="shared" si="601"/>
        <v>0</v>
      </c>
      <c r="WV144" s="22">
        <f t="shared" si="602"/>
        <v>0</v>
      </c>
      <c r="WW144" s="22">
        <f t="shared" si="603"/>
        <v>90</v>
      </c>
      <c r="WX144" s="22">
        <f t="shared" si="604"/>
        <v>0</v>
      </c>
      <c r="WY144" s="22">
        <f t="shared" si="605"/>
        <v>674</v>
      </c>
      <c r="WZ144" s="22">
        <f t="shared" si="606"/>
        <v>0</v>
      </c>
      <c r="XA144" s="22">
        <f t="shared" si="607"/>
        <v>0</v>
      </c>
      <c r="XB144" s="22">
        <f t="shared" si="608"/>
        <v>78</v>
      </c>
      <c r="XC144" s="22">
        <f t="shared" si="609"/>
        <v>0</v>
      </c>
      <c r="XD144" s="22">
        <f t="shared" si="610"/>
        <v>0</v>
      </c>
      <c r="XE144" s="22">
        <f t="shared" si="611"/>
        <v>46</v>
      </c>
      <c r="XF144" s="22">
        <f t="shared" si="612"/>
        <v>0</v>
      </c>
      <c r="XG144" s="93">
        <f t="shared" si="613"/>
        <v>250</v>
      </c>
    </row>
    <row r="145" spans="1:631" ht="17.100000000000001" customHeight="1" x14ac:dyDescent="0.2">
      <c r="A145" s="101"/>
      <c r="B145" s="27" t="s">
        <v>331</v>
      </c>
      <c r="C145" s="535" t="s">
        <v>332</v>
      </c>
      <c r="D145" s="25" t="s">
        <v>387</v>
      </c>
      <c r="E145" s="535" t="s">
        <v>388</v>
      </c>
      <c r="F145" s="25" t="s">
        <v>392</v>
      </c>
      <c r="G145" s="535" t="s">
        <v>393</v>
      </c>
      <c r="H145" s="25">
        <v>80</v>
      </c>
      <c r="I145" s="28">
        <v>7</v>
      </c>
      <c r="J145" s="17">
        <f t="shared" si="478"/>
        <v>0.79030784995099346</v>
      </c>
      <c r="K145" s="17">
        <f t="shared" si="479"/>
        <v>0.52588434464938072</v>
      </c>
      <c r="L145" s="17">
        <f t="shared" si="480"/>
        <v>1</v>
      </c>
      <c r="M145" s="17">
        <f t="shared" si="481"/>
        <v>0.12471515668551653</v>
      </c>
      <c r="N145" s="17">
        <f t="shared" si="482"/>
        <v>0.3541290726248878</v>
      </c>
      <c r="O145" s="17">
        <f t="shared" si="483"/>
        <v>0.2338724048828299</v>
      </c>
      <c r="P145" s="17">
        <f t="shared" si="484"/>
        <v>0.755841135718895</v>
      </c>
      <c r="Q145" s="17">
        <f t="shared" si="485"/>
        <v>0.55612151806349597</v>
      </c>
      <c r="R145" s="69">
        <f t="shared" si="486"/>
        <v>0.88457724425887263</v>
      </c>
      <c r="S145" s="422">
        <f t="shared" si="487"/>
        <v>0.58060541409276356</v>
      </c>
      <c r="T145" s="17">
        <f t="shared" si="614"/>
        <v>0.41939458590723644</v>
      </c>
      <c r="U145" s="10">
        <f t="shared" si="488"/>
        <v>85002.894671678689</v>
      </c>
      <c r="V145" s="32">
        <v>5</v>
      </c>
      <c r="W145" s="550">
        <f t="shared" si="489"/>
        <v>0</v>
      </c>
      <c r="X145" s="550">
        <f t="shared" si="490"/>
        <v>0.46949430298165251</v>
      </c>
      <c r="Y145" s="550">
        <f t="shared" si="491"/>
        <v>0.53050569701834749</v>
      </c>
      <c r="Z145" s="551">
        <f t="shared" si="492"/>
        <v>107522.89467167867</v>
      </c>
      <c r="AA145" s="426">
        <f t="shared" si="493"/>
        <v>0.10144562857706729</v>
      </c>
      <c r="AB145" s="59">
        <f t="shared" si="494"/>
        <v>0.92354863903271533</v>
      </c>
      <c r="AC145" s="59">
        <f t="shared" si="495"/>
        <v>0.13380607368583319</v>
      </c>
      <c r="AD145" s="59">
        <f t="shared" si="496"/>
        <v>0.3541290726248878</v>
      </c>
      <c r="AE145" s="59">
        <f t="shared" si="497"/>
        <v>0.44387848193650403</v>
      </c>
      <c r="AF145" s="59">
        <f t="shared" si="498"/>
        <v>0.10687873117704713</v>
      </c>
      <c r="AG145" s="59">
        <f t="shared" si="499"/>
        <v>0.39648489708634055</v>
      </c>
      <c r="AH145" s="59">
        <f t="shared" si="500"/>
        <v>0.2338724048828299</v>
      </c>
      <c r="AI145" s="59">
        <f t="shared" si="501"/>
        <v>0.78994030116724578</v>
      </c>
      <c r="AJ145" s="59">
        <f t="shared" si="502"/>
        <v>0.79067539873474113</v>
      </c>
      <c r="AK145" s="59">
        <f t="shared" si="503"/>
        <v>0.24415886428110503</v>
      </c>
      <c r="AL145" s="35">
        <f t="shared" si="504"/>
        <v>1</v>
      </c>
      <c r="AM145" s="27">
        <v>202680</v>
      </c>
      <c r="AN145" s="25">
        <v>95463</v>
      </c>
      <c r="AO145" s="25">
        <v>107217</v>
      </c>
      <c r="AP145" s="17">
        <f t="shared" si="505"/>
        <v>3.9365847811842127E-3</v>
      </c>
      <c r="AQ145" s="63">
        <v>89.037186267103166</v>
      </c>
      <c r="AR145" s="58">
        <v>2041.5074538399999</v>
      </c>
      <c r="AS145" s="24">
        <f t="shared" si="506"/>
        <v>99.279578734217409</v>
      </c>
      <c r="AT145" s="17">
        <f t="shared" si="471"/>
        <v>8.5738843223871389E-2</v>
      </c>
      <c r="AU145" s="25">
        <v>195014</v>
      </c>
      <c r="AV145" s="25">
        <v>89616</v>
      </c>
      <c r="AW145" s="25">
        <v>105398</v>
      </c>
      <c r="AX145" s="25">
        <v>7666</v>
      </c>
      <c r="AY145" s="25">
        <v>5847</v>
      </c>
      <c r="AZ145" s="25">
        <v>1819</v>
      </c>
      <c r="BA145" s="25">
        <v>20561</v>
      </c>
      <c r="BB145" s="25">
        <v>9287</v>
      </c>
      <c r="BC145" s="25">
        <v>11274</v>
      </c>
      <c r="BD145" s="63">
        <v>82.375376973567498</v>
      </c>
      <c r="BE145" s="25">
        <v>182119</v>
      </c>
      <c r="BF145" s="25">
        <v>86176</v>
      </c>
      <c r="BG145" s="25">
        <v>95943</v>
      </c>
      <c r="BH145" s="63">
        <v>89.819997290057643</v>
      </c>
      <c r="BI145" s="17">
        <v>0.10144562857706729</v>
      </c>
      <c r="BJ145" s="25">
        <v>58386</v>
      </c>
      <c r="BK145" s="25">
        <v>131536</v>
      </c>
      <c r="BL145" s="25">
        <v>12758</v>
      </c>
      <c r="BM145" s="17">
        <v>0.54087094027490568</v>
      </c>
      <c r="BN145" s="10">
        <f t="shared" si="507"/>
        <v>93056.277825082114</v>
      </c>
      <c r="BO145" s="29">
        <v>0.44387848193650403</v>
      </c>
      <c r="BP145" s="30">
        <f t="shared" si="508"/>
        <v>0.55612151806349597</v>
      </c>
      <c r="BQ145" s="31">
        <v>9.6992458338401661</v>
      </c>
      <c r="BR145" s="25">
        <v>144294</v>
      </c>
      <c r="BS145" s="25">
        <v>45310</v>
      </c>
      <c r="BT145" s="25">
        <v>85914</v>
      </c>
      <c r="BU145" s="25">
        <v>9794</v>
      </c>
      <c r="BV145" s="25">
        <v>1965</v>
      </c>
      <c r="BW145" s="18">
        <v>1311</v>
      </c>
      <c r="BX145" s="25">
        <v>44892</v>
      </c>
      <c r="BY145" s="25">
        <v>34598</v>
      </c>
      <c r="BZ145" s="25">
        <v>10294</v>
      </c>
      <c r="CA145" s="59">
        <v>0.22930588969081347</v>
      </c>
      <c r="CB145" s="25">
        <v>195014</v>
      </c>
      <c r="CC145" s="25">
        <v>7666</v>
      </c>
      <c r="CD145" s="17">
        <f t="shared" si="509"/>
        <v>3.9309998256535431E-2</v>
      </c>
      <c r="CE145" s="25">
        <v>2205</v>
      </c>
      <c r="CF145" s="25">
        <v>5512</v>
      </c>
      <c r="CG145" s="25">
        <v>8912</v>
      </c>
      <c r="CH145" s="25">
        <v>9746</v>
      </c>
      <c r="CI145" s="25">
        <v>7501</v>
      </c>
      <c r="CJ145" s="25">
        <v>4930</v>
      </c>
      <c r="CK145" s="25">
        <v>2961</v>
      </c>
      <c r="CL145" s="25">
        <v>1732</v>
      </c>
      <c r="CM145" s="25">
        <v>1393</v>
      </c>
      <c r="CN145" s="26">
        <v>4.344070212955538</v>
      </c>
      <c r="CO145" s="27">
        <v>44892</v>
      </c>
      <c r="CP145" s="34">
        <f t="shared" si="510"/>
        <v>4.5148356054530874</v>
      </c>
      <c r="CQ145" s="25">
        <v>1337</v>
      </c>
      <c r="CR145" s="25">
        <v>3234</v>
      </c>
      <c r="CS145" s="25">
        <v>3119</v>
      </c>
      <c r="CT145" s="25">
        <v>17112</v>
      </c>
      <c r="CU145" s="25">
        <v>19600</v>
      </c>
      <c r="CV145" s="18">
        <v>342</v>
      </c>
      <c r="CW145" s="18">
        <v>115</v>
      </c>
      <c r="CX145" s="18">
        <v>33</v>
      </c>
      <c r="CY145" s="25">
        <v>44892</v>
      </c>
      <c r="CZ145" s="25">
        <v>41142</v>
      </c>
      <c r="DA145" s="18">
        <v>812</v>
      </c>
      <c r="DB145" s="18">
        <v>422</v>
      </c>
      <c r="DC145" s="25">
        <v>2189</v>
      </c>
      <c r="DD145" s="18">
        <v>299</v>
      </c>
      <c r="DE145" s="18">
        <v>28</v>
      </c>
      <c r="DF145" s="25">
        <v>44892</v>
      </c>
      <c r="DG145" s="25">
        <v>4154</v>
      </c>
      <c r="DH145" s="18">
        <v>576</v>
      </c>
      <c r="DI145" s="18">
        <v>68</v>
      </c>
      <c r="DJ145" s="25">
        <v>39280</v>
      </c>
      <c r="DK145" s="18">
        <v>501</v>
      </c>
      <c r="DL145" s="18">
        <v>313</v>
      </c>
      <c r="DM145" s="25">
        <f t="shared" si="511"/>
        <v>20547.452107279696</v>
      </c>
      <c r="DN145" s="17">
        <f t="shared" si="512"/>
        <v>0.87498886215806826</v>
      </c>
      <c r="DO145" s="17">
        <f t="shared" si="513"/>
        <v>1.1160117615610799E-2</v>
      </c>
      <c r="DP145" s="23">
        <f t="shared" si="514"/>
        <v>0.10687873117704713</v>
      </c>
      <c r="DQ145" s="23">
        <f t="shared" si="515"/>
        <v>0.89312126882295284</v>
      </c>
      <c r="DR145" s="25">
        <v>44892</v>
      </c>
      <c r="DS145" s="18">
        <v>366</v>
      </c>
      <c r="DT145" s="25">
        <v>33942</v>
      </c>
      <c r="DU145" s="18">
        <v>23</v>
      </c>
      <c r="DV145" s="25">
        <v>3439</v>
      </c>
      <c r="DW145" s="18">
        <v>49</v>
      </c>
      <c r="DX145" s="25">
        <v>6798</v>
      </c>
      <c r="DY145" s="18">
        <v>275</v>
      </c>
      <c r="DZ145" s="17">
        <f t="shared" si="516"/>
        <v>0.8413525795241914</v>
      </c>
      <c r="EA145" s="17">
        <f t="shared" si="517"/>
        <v>0.1586474204758086</v>
      </c>
      <c r="EB145" s="25">
        <v>44892</v>
      </c>
      <c r="EC145" s="25">
        <v>16752</v>
      </c>
      <c r="ED145" s="25">
        <v>1047</v>
      </c>
      <c r="EE145" s="25">
        <v>21442</v>
      </c>
      <c r="EF145" s="17">
        <f t="shared" si="518"/>
        <v>0.47763521340105142</v>
      </c>
      <c r="EG145" s="25">
        <v>5380</v>
      </c>
      <c r="EH145" s="18">
        <v>271</v>
      </c>
      <c r="EI145" s="17">
        <f t="shared" si="519"/>
        <v>0.39648489708634055</v>
      </c>
      <c r="EJ145" s="17">
        <f t="shared" si="520"/>
        <v>0.119843179185601</v>
      </c>
      <c r="EK145" s="69">
        <f t="shared" si="521"/>
        <v>0.52588434464938072</v>
      </c>
      <c r="EL145" s="27">
        <v>138284</v>
      </c>
      <c r="EM145" s="25">
        <v>127712</v>
      </c>
      <c r="EN145" s="25">
        <v>10572</v>
      </c>
      <c r="EO145" s="59">
        <v>0.92354863903271533</v>
      </c>
      <c r="EP145" s="25">
        <v>61644</v>
      </c>
      <c r="EQ145" s="25">
        <v>59918</v>
      </c>
      <c r="ER145" s="25">
        <v>1726</v>
      </c>
      <c r="ES145" s="59">
        <v>0.97200051910972685</v>
      </c>
      <c r="ET145" s="25">
        <v>76640</v>
      </c>
      <c r="EU145" s="25">
        <v>67794</v>
      </c>
      <c r="EV145" s="25">
        <v>8846</v>
      </c>
      <c r="EW145" s="59">
        <v>0.88457724425887263</v>
      </c>
      <c r="EX145" s="25">
        <v>15108</v>
      </c>
      <c r="EY145" s="25">
        <v>14558</v>
      </c>
      <c r="EZ145" s="25">
        <v>550</v>
      </c>
      <c r="FA145" s="59">
        <v>0.96359544612126025</v>
      </c>
      <c r="FB145" s="25">
        <v>123176</v>
      </c>
      <c r="FC145" s="25">
        <v>113154</v>
      </c>
      <c r="FD145" s="25">
        <v>10022</v>
      </c>
      <c r="FE145" s="59">
        <v>0.91863674741832824</v>
      </c>
      <c r="FF145" s="25">
        <v>86365</v>
      </c>
      <c r="FG145" s="25">
        <v>35120</v>
      </c>
      <c r="FH145" s="25">
        <v>45847</v>
      </c>
      <c r="FI145" s="25">
        <v>5398</v>
      </c>
      <c r="FJ145" s="23">
        <f t="shared" si="522"/>
        <v>6.2502171018352343E-2</v>
      </c>
      <c r="FK145" s="23">
        <f t="shared" si="523"/>
        <v>0.53085161813234527</v>
      </c>
      <c r="FL145" s="36">
        <f t="shared" si="524"/>
        <v>6.506113375324194</v>
      </c>
      <c r="FM145" s="25">
        <v>40437</v>
      </c>
      <c r="FN145" s="25">
        <v>16993</v>
      </c>
      <c r="FO145" s="17">
        <f t="shared" si="525"/>
        <v>0.42023394416005144</v>
      </c>
      <c r="FP145" s="25">
        <v>20931</v>
      </c>
      <c r="FQ145" s="17">
        <f t="shared" si="526"/>
        <v>0.51762000148378962</v>
      </c>
      <c r="FR145" s="25">
        <v>2513</v>
      </c>
      <c r="FS145" s="17">
        <f t="shared" si="527"/>
        <v>6.2146054356158963E-2</v>
      </c>
      <c r="FT145" s="25">
        <v>45928</v>
      </c>
      <c r="FU145" s="25">
        <v>18127</v>
      </c>
      <c r="FV145" s="25">
        <v>24916</v>
      </c>
      <c r="FW145" s="17">
        <f t="shared" si="528"/>
        <v>6.2815711548510719E-2</v>
      </c>
      <c r="FX145" s="17">
        <f t="shared" si="529"/>
        <v>0.54250130639261451</v>
      </c>
      <c r="FY145" s="25">
        <v>2885</v>
      </c>
      <c r="FZ145" s="25">
        <v>110279</v>
      </c>
      <c r="GA145" s="25">
        <v>14756</v>
      </c>
      <c r="GB145" s="25">
        <v>56470</v>
      </c>
      <c r="GC145" s="25">
        <v>20498</v>
      </c>
      <c r="GD145" s="25">
        <v>9464</v>
      </c>
      <c r="GE145" s="18">
        <v>418</v>
      </c>
      <c r="GF145" s="25">
        <v>7455</v>
      </c>
      <c r="GG145" s="18">
        <v>205</v>
      </c>
      <c r="GH145" s="18">
        <v>114</v>
      </c>
      <c r="GI145" s="18">
        <v>899</v>
      </c>
      <c r="GJ145" s="10">
        <f t="shared" si="530"/>
        <v>14756</v>
      </c>
      <c r="GK145" s="10">
        <f t="shared" si="472"/>
        <v>95523</v>
      </c>
      <c r="GL145" s="10">
        <f t="shared" si="473"/>
        <v>39053</v>
      </c>
      <c r="GM145" s="10">
        <f t="shared" si="531"/>
        <v>71226</v>
      </c>
      <c r="GN145" s="10">
        <f t="shared" si="474"/>
        <v>18555</v>
      </c>
      <c r="GO145" s="17">
        <f t="shared" si="532"/>
        <v>0.13380607368583319</v>
      </c>
      <c r="GP145" s="17">
        <f t="shared" si="475"/>
        <v>0.86619392631416681</v>
      </c>
      <c r="GQ145" s="17">
        <f t="shared" si="476"/>
        <v>0.3541290726248878</v>
      </c>
      <c r="GR145" s="17">
        <f t="shared" si="477"/>
        <v>0.16825506216052014</v>
      </c>
      <c r="GS145" s="17">
        <f t="shared" si="533"/>
        <v>0.61016149946952725</v>
      </c>
      <c r="GT145" s="25">
        <v>50036</v>
      </c>
      <c r="GU145" s="25">
        <v>4199</v>
      </c>
      <c r="GV145" s="25">
        <v>23404</v>
      </c>
      <c r="GW145" s="25">
        <v>12130</v>
      </c>
      <c r="GX145" s="25">
        <v>5777</v>
      </c>
      <c r="GY145" s="18">
        <v>325</v>
      </c>
      <c r="GZ145" s="25">
        <v>3564</v>
      </c>
      <c r="HA145" s="18">
        <v>89</v>
      </c>
      <c r="HB145" s="18">
        <v>89</v>
      </c>
      <c r="HC145" s="18">
        <v>459</v>
      </c>
      <c r="HD145" s="23">
        <f t="shared" si="534"/>
        <v>8.3919577903909179E-2</v>
      </c>
      <c r="HE145" s="23">
        <f t="shared" si="535"/>
        <v>0.91608042209609086</v>
      </c>
      <c r="HF145" s="23">
        <f t="shared" si="536"/>
        <v>0.44833719721800303</v>
      </c>
      <c r="HG145" s="23">
        <f t="shared" si="537"/>
        <v>0.20591174354464786</v>
      </c>
      <c r="HH145" s="25">
        <v>60243</v>
      </c>
      <c r="HI145" s="25">
        <v>10557</v>
      </c>
      <c r="HJ145" s="25">
        <v>33066</v>
      </c>
      <c r="HK145" s="25">
        <v>8368</v>
      </c>
      <c r="HL145" s="25">
        <v>3687</v>
      </c>
      <c r="HM145" s="18">
        <v>93</v>
      </c>
      <c r="HN145" s="25">
        <v>3891</v>
      </c>
      <c r="HO145" s="18">
        <v>116</v>
      </c>
      <c r="HP145" s="18">
        <v>25</v>
      </c>
      <c r="HQ145" s="18">
        <v>440</v>
      </c>
      <c r="HR145" s="23">
        <f t="shared" si="538"/>
        <v>0.17524027687864149</v>
      </c>
      <c r="HS145" s="23">
        <f t="shared" si="539"/>
        <v>0.82475972312135848</v>
      </c>
      <c r="HT145" s="80">
        <f t="shared" si="540"/>
        <v>0.27588267516557941</v>
      </c>
      <c r="HU145" s="27">
        <v>164266</v>
      </c>
      <c r="HV145" s="25">
        <v>7002</v>
      </c>
      <c r="HW145" s="25">
        <v>24519</v>
      </c>
      <c r="HX145" s="18">
        <v>2949</v>
      </c>
      <c r="HY145" s="25">
        <v>38112</v>
      </c>
      <c r="HZ145" s="25">
        <v>18005</v>
      </c>
      <c r="IA145" s="25">
        <v>4652</v>
      </c>
      <c r="IB145" s="18">
        <v>563</v>
      </c>
      <c r="IC145" s="25">
        <v>21521</v>
      </c>
      <c r="ID145" s="25">
        <v>31875</v>
      </c>
      <c r="IE145" s="25">
        <v>9609</v>
      </c>
      <c r="IF145" s="18">
        <v>1196</v>
      </c>
      <c r="IG145" s="25">
        <v>4263</v>
      </c>
      <c r="IH145" s="17">
        <f t="shared" si="541"/>
        <v>0.30365382976391947</v>
      </c>
      <c r="II145" s="17">
        <f t="shared" si="542"/>
        <v>0.10960880523054072</v>
      </c>
      <c r="IJ145" s="30">
        <f t="shared" si="543"/>
        <v>9.1233546237156347</v>
      </c>
      <c r="IK145" s="17">
        <f t="shared" si="615"/>
        <v>0.12471515668551653</v>
      </c>
      <c r="IL145" s="25">
        <v>76085</v>
      </c>
      <c r="IM145" s="25">
        <v>3952</v>
      </c>
      <c r="IN145" s="25">
        <v>14849</v>
      </c>
      <c r="IO145" s="18">
        <v>2023</v>
      </c>
      <c r="IP145" s="25">
        <v>25804</v>
      </c>
      <c r="IQ145" s="25">
        <v>7060</v>
      </c>
      <c r="IR145" s="25">
        <v>2575</v>
      </c>
      <c r="IS145" s="18">
        <v>300</v>
      </c>
      <c r="IT145" s="25">
        <v>10780</v>
      </c>
      <c r="IU145" s="25">
        <v>1134</v>
      </c>
      <c r="IV145" s="25">
        <v>3980</v>
      </c>
      <c r="IW145" s="18">
        <v>589</v>
      </c>
      <c r="IX145" s="25">
        <v>3039</v>
      </c>
      <c r="IY145" s="17">
        <f t="shared" si="544"/>
        <v>0.73947558651508183</v>
      </c>
      <c r="IZ145" s="25">
        <v>88181</v>
      </c>
      <c r="JA145" s="25">
        <v>3050</v>
      </c>
      <c r="JB145" s="25">
        <v>9670</v>
      </c>
      <c r="JC145" s="18">
        <v>926</v>
      </c>
      <c r="JD145" s="25">
        <v>12308</v>
      </c>
      <c r="JE145" s="25">
        <v>10945</v>
      </c>
      <c r="JF145" s="25">
        <v>2077</v>
      </c>
      <c r="JG145" s="18">
        <v>263</v>
      </c>
      <c r="JH145" s="25">
        <v>10741</v>
      </c>
      <c r="JI145" s="25">
        <v>30741</v>
      </c>
      <c r="JJ145" s="25">
        <v>5629</v>
      </c>
      <c r="JK145" s="18">
        <v>607</v>
      </c>
      <c r="JL145" s="25">
        <v>1224</v>
      </c>
      <c r="JM145" s="80">
        <f t="shared" si="545"/>
        <v>0.44199997731937718</v>
      </c>
      <c r="JN145" s="27">
        <v>164266</v>
      </c>
      <c r="JO145" s="25">
        <v>120447</v>
      </c>
      <c r="JP145" s="18">
        <v>88</v>
      </c>
      <c r="JQ145" s="18">
        <v>262</v>
      </c>
      <c r="JR145" s="25">
        <v>1732</v>
      </c>
      <c r="JS145" s="18">
        <v>1026</v>
      </c>
      <c r="JT145" s="18">
        <v>499</v>
      </c>
      <c r="JU145" s="18">
        <v>26</v>
      </c>
      <c r="JV145" s="18">
        <v>79</v>
      </c>
      <c r="JW145" s="25">
        <v>40107</v>
      </c>
      <c r="JX145" s="17">
        <f t="shared" si="546"/>
        <v>0.24415886428110503</v>
      </c>
      <c r="JY145" s="17">
        <f t="shared" si="547"/>
        <v>0.755841135718895</v>
      </c>
      <c r="JZ145" s="25">
        <v>17550</v>
      </c>
      <c r="KA145" s="25">
        <v>14468</v>
      </c>
      <c r="KB145" s="18">
        <v>7</v>
      </c>
      <c r="KC145" s="18">
        <v>45</v>
      </c>
      <c r="KD145" s="25">
        <v>223</v>
      </c>
      <c r="KE145" s="18">
        <v>91</v>
      </c>
      <c r="KF145" s="18">
        <v>91</v>
      </c>
      <c r="KG145" s="18">
        <v>21</v>
      </c>
      <c r="KH145" s="18">
        <v>6</v>
      </c>
      <c r="KI145" s="25">
        <v>2598</v>
      </c>
      <c r="KJ145" s="17">
        <f t="shared" si="548"/>
        <v>0.14803418803418802</v>
      </c>
      <c r="KK145" s="25">
        <v>146716</v>
      </c>
      <c r="KL145" s="25">
        <v>105979</v>
      </c>
      <c r="KM145" s="18">
        <v>81</v>
      </c>
      <c r="KN145" s="18">
        <v>217</v>
      </c>
      <c r="KO145" s="25">
        <v>1509</v>
      </c>
      <c r="KP145" s="18">
        <v>935</v>
      </c>
      <c r="KQ145" s="18">
        <v>408</v>
      </c>
      <c r="KR145" s="18">
        <v>5</v>
      </c>
      <c r="KS145" s="18">
        <v>73</v>
      </c>
      <c r="KT145" s="25">
        <v>37509</v>
      </c>
      <c r="KU145" s="69">
        <f t="shared" si="440"/>
        <v>0.25565718803675125</v>
      </c>
      <c r="KV145" s="27">
        <v>202680</v>
      </c>
      <c r="KW145" s="25">
        <v>196170</v>
      </c>
      <c r="KX145" s="25">
        <v>6510</v>
      </c>
      <c r="KY145" s="59">
        <v>3.2119597394908231E-2</v>
      </c>
      <c r="KZ145" s="25">
        <v>3064</v>
      </c>
      <c r="LA145" s="25">
        <v>1929</v>
      </c>
      <c r="LB145" s="25">
        <v>2990</v>
      </c>
      <c r="LC145" s="25">
        <v>2413</v>
      </c>
      <c r="LD145" s="25">
        <v>95463</v>
      </c>
      <c r="LE145" s="25">
        <v>92492</v>
      </c>
      <c r="LF145" s="25">
        <v>2971</v>
      </c>
      <c r="LG145" s="59">
        <v>3.1122005384285011E-2</v>
      </c>
      <c r="LH145" s="25">
        <v>107217</v>
      </c>
      <c r="LI145" s="25">
        <v>103678</v>
      </c>
      <c r="LJ145" s="25">
        <v>3539</v>
      </c>
      <c r="LK145" s="35">
        <v>3.3007825251592564E-2</v>
      </c>
      <c r="LL145" s="27">
        <v>44892</v>
      </c>
      <c r="LM145" s="18">
        <v>953</v>
      </c>
      <c r="LN145" s="25">
        <v>34509</v>
      </c>
      <c r="LO145" s="25">
        <v>2851</v>
      </c>
      <c r="LP145" s="18">
        <v>130</v>
      </c>
      <c r="LQ145" s="18">
        <v>168</v>
      </c>
      <c r="LR145" s="25">
        <v>6281</v>
      </c>
      <c r="LS145" s="23">
        <f t="shared" si="549"/>
        <v>0.13991357034660964</v>
      </c>
      <c r="LT145" s="23">
        <f t="shared" si="550"/>
        <v>0.86008642965339033</v>
      </c>
      <c r="LU145" s="17">
        <f t="shared" si="551"/>
        <v>0.78994030116724578</v>
      </c>
      <c r="LV145" s="25">
        <v>44892</v>
      </c>
      <c r="LW145" s="25">
        <v>1390</v>
      </c>
      <c r="LX145" s="25">
        <v>25495</v>
      </c>
      <c r="LY145" s="25">
        <v>7167</v>
      </c>
      <c r="LZ145" s="25">
        <v>1043</v>
      </c>
      <c r="MA145" s="25">
        <v>1656</v>
      </c>
      <c r="MB145" s="25">
        <v>2925</v>
      </c>
      <c r="MC145" s="25">
        <v>1852</v>
      </c>
      <c r="MD145" s="25">
        <v>1443</v>
      </c>
      <c r="ME145" s="25">
        <v>1349</v>
      </c>
      <c r="MF145" s="18">
        <v>572</v>
      </c>
      <c r="MG145" s="17">
        <f t="shared" si="552"/>
        <v>0.14329947429386083</v>
      </c>
      <c r="MH145" s="17">
        <f t="shared" si="553"/>
        <v>0.79067539873474113</v>
      </c>
      <c r="MI145" s="25">
        <v>44892</v>
      </c>
      <c r="MJ145" s="25">
        <v>2873</v>
      </c>
      <c r="MK145" s="25">
        <v>25158</v>
      </c>
      <c r="ML145" s="25">
        <v>2854</v>
      </c>
      <c r="MM145" s="18">
        <v>868</v>
      </c>
      <c r="MN145" s="25">
        <v>6209</v>
      </c>
      <c r="MO145" s="25">
        <v>3186</v>
      </c>
      <c r="MP145" s="25">
        <v>1869</v>
      </c>
      <c r="MQ145" s="18">
        <v>168</v>
      </c>
      <c r="MR145" s="25">
        <v>1133</v>
      </c>
      <c r="MS145" s="18">
        <v>574</v>
      </c>
      <c r="MT145" s="17">
        <f t="shared" si="554"/>
        <v>0.73336006415396948</v>
      </c>
      <c r="MU145" s="69">
        <f t="shared" si="555"/>
        <v>0.79030784995099346</v>
      </c>
      <c r="MV145" s="27">
        <v>44892</v>
      </c>
      <c r="MW145" s="25">
        <v>10499</v>
      </c>
      <c r="MX145" s="18">
        <v>388</v>
      </c>
      <c r="MY145" s="25">
        <v>10852</v>
      </c>
      <c r="MZ145" s="25">
        <v>9218</v>
      </c>
      <c r="NA145" s="25">
        <v>7102</v>
      </c>
      <c r="NB145" s="18">
        <v>362</v>
      </c>
      <c r="NC145" s="25">
        <v>4358</v>
      </c>
      <c r="ND145" s="25">
        <v>2113</v>
      </c>
      <c r="NE145" s="17">
        <f t="shared" si="556"/>
        <v>0.2338724048828299</v>
      </c>
      <c r="NF145" s="10">
        <f t="shared" si="557"/>
        <v>45608.393165820191</v>
      </c>
      <c r="NG145" s="17">
        <f t="shared" si="558"/>
        <v>0.4891517419584781</v>
      </c>
      <c r="NH145" s="25">
        <v>44892</v>
      </c>
      <c r="NI145" s="25">
        <v>4573</v>
      </c>
      <c r="NJ145" s="18">
        <v>4</v>
      </c>
      <c r="NK145" s="18">
        <v>20</v>
      </c>
      <c r="NL145" s="18">
        <v>15</v>
      </c>
      <c r="NM145" s="25">
        <v>37576</v>
      </c>
      <c r="NN145" s="25">
        <v>2587</v>
      </c>
      <c r="NO145" s="18">
        <v>76</v>
      </c>
      <c r="NP145" s="18">
        <v>2</v>
      </c>
      <c r="NQ145" s="32">
        <v>39</v>
      </c>
      <c r="NR145" s="27">
        <v>44892</v>
      </c>
      <c r="NS145" s="37">
        <f t="shared" si="559"/>
        <v>1.22743473224628</v>
      </c>
      <c r="NT145" s="37">
        <f t="shared" si="560"/>
        <v>0.33120684231368852</v>
      </c>
      <c r="NU145" s="37">
        <f t="shared" si="561"/>
        <v>0.81470727015353339</v>
      </c>
      <c r="NV145" s="17">
        <f t="shared" si="562"/>
        <v>0.16543545587811545</v>
      </c>
      <c r="NW145" s="10">
        <f t="shared" si="563"/>
        <v>24473</v>
      </c>
      <c r="NX145" s="17">
        <f t="shared" si="564"/>
        <v>0.54515281119130354</v>
      </c>
      <c r="NY145" s="19">
        <f t="shared" si="565"/>
        <v>0.44104236875777181</v>
      </c>
      <c r="NZ145" s="25">
        <v>20419</v>
      </c>
      <c r="OA145" s="25">
        <v>18880</v>
      </c>
      <c r="OB145" s="25">
        <v>1377</v>
      </c>
      <c r="OC145" s="25">
        <v>12542</v>
      </c>
      <c r="OD145" s="18">
        <v>520</v>
      </c>
      <c r="OE145" s="25">
        <v>1364</v>
      </c>
      <c r="OF145" s="17">
        <f t="shared" si="566"/>
        <v>0.27938162701594937</v>
      </c>
      <c r="OG145" s="17">
        <f t="shared" si="567"/>
        <v>0.4548471888086964</v>
      </c>
      <c r="OH145" s="17">
        <f t="shared" si="568"/>
        <v>0.42056491134277824</v>
      </c>
      <c r="OI145" s="69">
        <f t="shared" si="569"/>
        <v>3.0384032789806645E-2</v>
      </c>
      <c r="OJ145" s="27">
        <v>44892</v>
      </c>
      <c r="OK145" s="18">
        <v>607</v>
      </c>
      <c r="OL145" s="25">
        <v>22392</v>
      </c>
      <c r="OM145" s="25">
        <v>15814</v>
      </c>
      <c r="ON145" s="18">
        <v>622</v>
      </c>
      <c r="OO145" s="18">
        <v>322</v>
      </c>
      <c r="OP145" s="18">
        <v>102</v>
      </c>
      <c r="OQ145" s="25">
        <v>17534</v>
      </c>
      <c r="OR145" s="69">
        <f t="shared" si="570"/>
        <v>0.52844604829368258</v>
      </c>
      <c r="OS145" s="85">
        <v>23596</v>
      </c>
      <c r="OT145" s="22">
        <v>23596</v>
      </c>
      <c r="OU145" s="38">
        <f t="shared" si="441"/>
        <v>0.22072758907774484</v>
      </c>
      <c r="OV145" s="39">
        <v>0.62530683166638412</v>
      </c>
      <c r="OW145" s="22">
        <v>1475474</v>
      </c>
      <c r="OX145" s="36">
        <f t="shared" si="442"/>
        <v>60373445.131999999</v>
      </c>
      <c r="OY145" s="36">
        <f t="shared" si="443"/>
        <v>1598732.3820011737</v>
      </c>
      <c r="OZ145" s="22"/>
      <c r="PA145" s="22"/>
      <c r="PB145" s="38">
        <f t="shared" si="444"/>
        <v>0</v>
      </c>
      <c r="PC145" s="39">
        <v>0</v>
      </c>
      <c r="PD145" s="22"/>
      <c r="PE145" s="40">
        <f t="shared" si="571"/>
        <v>0</v>
      </c>
      <c r="PF145" s="36">
        <f t="shared" si="572"/>
        <v>0</v>
      </c>
      <c r="PG145" s="22">
        <v>35739</v>
      </c>
      <c r="PH145" s="22">
        <v>35739</v>
      </c>
      <c r="PI145" s="38">
        <f t="shared" si="445"/>
        <v>0.33431866867475513</v>
      </c>
      <c r="PJ145" s="39">
        <v>6.0246789221858471E-2</v>
      </c>
      <c r="PK145" s="22">
        <v>215316</v>
      </c>
      <c r="PL145" s="41">
        <f t="shared" si="573"/>
        <v>8810300.0879999995</v>
      </c>
      <c r="PM145" s="36">
        <f t="shared" si="574"/>
        <v>2921542.6640496957</v>
      </c>
      <c r="PN145" s="22">
        <v>3935</v>
      </c>
      <c r="PO145" s="22">
        <v>3935</v>
      </c>
      <c r="PP145" s="38">
        <f t="shared" si="446"/>
        <v>3.6809758561659855E-2</v>
      </c>
      <c r="PQ145" s="39">
        <v>0.3467166454891995</v>
      </c>
      <c r="PR145" s="22">
        <v>136433</v>
      </c>
      <c r="PS145" s="41">
        <f t="shared" si="575"/>
        <v>5582565.4939999999</v>
      </c>
      <c r="PT145" s="36">
        <f t="shared" si="576"/>
        <v>515950.70921268291</v>
      </c>
      <c r="PU145" s="22">
        <v>11842</v>
      </c>
      <c r="PV145" s="22">
        <v>11842</v>
      </c>
      <c r="PW145" s="38">
        <f t="shared" si="447"/>
        <v>0.11077539031440305</v>
      </c>
      <c r="PX145" s="39">
        <v>0.24533018071271745</v>
      </c>
      <c r="PY145" s="22">
        <v>290520</v>
      </c>
      <c r="PZ145" s="36">
        <f t="shared" si="577"/>
        <v>1806695.1296007771</v>
      </c>
      <c r="QA145" s="22">
        <v>12235</v>
      </c>
      <c r="QB145" s="22">
        <v>12235</v>
      </c>
      <c r="QC145" s="39">
        <v>3.120125051082959</v>
      </c>
      <c r="QD145" s="22">
        <v>3817473</v>
      </c>
      <c r="QE145" s="22">
        <f t="shared" si="578"/>
        <v>6150.3731666666627</v>
      </c>
      <c r="QF145" s="22"/>
      <c r="QG145" s="22"/>
      <c r="QH145" s="22"/>
      <c r="QI145" s="38">
        <f t="shared" si="448"/>
        <v>0</v>
      </c>
      <c r="QJ145" s="39">
        <v>0</v>
      </c>
      <c r="QK145" s="22"/>
      <c r="QL145" s="42">
        <f t="shared" si="579"/>
        <v>0</v>
      </c>
      <c r="QM145" s="22">
        <f t="shared" si="449"/>
        <v>19554</v>
      </c>
      <c r="QN145" s="22">
        <v>15202</v>
      </c>
      <c r="QO145" s="22">
        <v>15202</v>
      </c>
      <c r="QP145" s="38">
        <f t="shared" si="450"/>
        <v>0.14220634044583305</v>
      </c>
      <c r="QQ145" s="39">
        <v>6.9115247993685042E-2</v>
      </c>
      <c r="QR145" s="22">
        <v>105069</v>
      </c>
      <c r="QS145" s="36">
        <f t="shared" si="580"/>
        <v>3574335.6063211993</v>
      </c>
      <c r="QT145" s="22">
        <v>4352</v>
      </c>
      <c r="QU145" s="22">
        <v>4352</v>
      </c>
      <c r="QV145" s="38">
        <f t="shared" si="451"/>
        <v>4.0710563979756968E-2</v>
      </c>
      <c r="QW145" s="39">
        <v>0.12019990808823529</v>
      </c>
      <c r="QX145" s="22">
        <v>52311</v>
      </c>
      <c r="QY145" s="36">
        <f t="shared" si="581"/>
        <v>1023254.0822727181</v>
      </c>
      <c r="QZ145" s="22"/>
      <c r="RA145" s="22"/>
      <c r="RB145" s="38">
        <f t="shared" si="452"/>
        <v>0</v>
      </c>
      <c r="RC145" s="39">
        <v>0</v>
      </c>
      <c r="RD145" s="22"/>
      <c r="RE145" s="36">
        <f t="shared" si="582"/>
        <v>0</v>
      </c>
      <c r="RF145" s="10">
        <f t="shared" si="453"/>
        <v>106901</v>
      </c>
      <c r="RG145" s="10">
        <f t="shared" si="454"/>
        <v>106901</v>
      </c>
      <c r="RH145" s="17">
        <f t="shared" si="455"/>
        <v>0.13749094870439466</v>
      </c>
      <c r="RI145" s="17">
        <f t="shared" si="456"/>
        <v>3.1412216575716074E-3</v>
      </c>
      <c r="RJ145" s="17">
        <f t="shared" si="457"/>
        <v>0.13974309728013368</v>
      </c>
      <c r="RK145" s="17">
        <f t="shared" si="458"/>
        <v>0</v>
      </c>
      <c r="RL145" s="17">
        <f t="shared" si="459"/>
        <v>4.5098573695624922E-2</v>
      </c>
      <c r="RM145" s="17">
        <f t="shared" si="460"/>
        <v>0.15792084785029378</v>
      </c>
      <c r="RN145" s="17">
        <f t="shared" si="461"/>
        <v>0.3124279797978235</v>
      </c>
      <c r="RO145" s="17">
        <f t="shared" si="462"/>
        <v>8.9441295098021831E-2</v>
      </c>
      <c r="RP145" s="17">
        <f t="shared" si="463"/>
        <v>0</v>
      </c>
      <c r="RQ145" s="17">
        <f t="shared" si="464"/>
        <v>0</v>
      </c>
      <c r="RR145" s="36">
        <f t="shared" si="465"/>
        <v>11440510.573458247</v>
      </c>
      <c r="RS145" s="36">
        <f t="shared" si="466"/>
        <v>56.446174133897017</v>
      </c>
      <c r="RT145" s="10">
        <f t="shared" si="467"/>
        <v>0</v>
      </c>
      <c r="RU145" s="17">
        <f t="shared" si="468"/>
        <v>0</v>
      </c>
      <c r="RV145" s="37">
        <f t="shared" si="469"/>
        <v>1.8959598132851891</v>
      </c>
      <c r="RW145" s="36">
        <f t="shared" si="470"/>
        <v>0.52743733964870732</v>
      </c>
      <c r="RX145" s="85">
        <v>-0.78725509999999999</v>
      </c>
      <c r="RY145" s="93">
        <v>186</v>
      </c>
      <c r="RZ145" s="43" t="b">
        <v>0</v>
      </c>
      <c r="SA145" s="18" t="b">
        <v>0</v>
      </c>
      <c r="SB145" s="18" t="b">
        <v>1</v>
      </c>
      <c r="SC145" s="18" t="b">
        <v>0</v>
      </c>
      <c r="SD145" s="18" t="b">
        <v>0</v>
      </c>
      <c r="SE145" s="32" t="b">
        <v>0</v>
      </c>
      <c r="SF145" s="43" t="b">
        <v>0</v>
      </c>
      <c r="SG145" s="18" t="b">
        <v>0</v>
      </c>
      <c r="SH145" s="18"/>
      <c r="SI145" s="18"/>
      <c r="SJ145" s="18"/>
      <c r="SK145" s="18"/>
      <c r="SL145" s="18"/>
      <c r="SM145" s="18"/>
      <c r="SN145" s="18"/>
      <c r="SO145" s="18"/>
      <c r="SP145" s="18"/>
      <c r="SQ145" s="17">
        <f t="shared" si="583"/>
        <v>0</v>
      </c>
      <c r="SR145" s="17">
        <f t="shared" si="584"/>
        <v>0</v>
      </c>
      <c r="SS145" s="17">
        <f t="shared" si="585"/>
        <v>0</v>
      </c>
      <c r="ST145" s="17">
        <f t="shared" si="586"/>
        <v>0</v>
      </c>
      <c r="SU145" s="17">
        <f t="shared" si="587"/>
        <v>0</v>
      </c>
      <c r="SV145" s="17">
        <f t="shared" si="439"/>
        <v>0</v>
      </c>
      <c r="SW145" s="17">
        <f t="shared" si="588"/>
        <v>0</v>
      </c>
      <c r="SX145" s="17">
        <f t="shared" si="589"/>
        <v>0</v>
      </c>
      <c r="SY145" s="17">
        <f t="shared" si="590"/>
        <v>0</v>
      </c>
      <c r="SZ145" s="17">
        <f t="shared" si="591"/>
        <v>0</v>
      </c>
      <c r="TA145" s="17">
        <f t="shared" si="592"/>
        <v>0</v>
      </c>
      <c r="TB145" s="24">
        <f t="shared" si="593"/>
        <v>620</v>
      </c>
      <c r="TC145" s="69">
        <f t="shared" si="594"/>
        <v>1</v>
      </c>
      <c r="TD145" s="17">
        <f t="shared" si="616"/>
        <v>2.6014568158168575E-6</v>
      </c>
      <c r="TE145" s="95">
        <v>176</v>
      </c>
      <c r="TF145" s="71"/>
      <c r="TG145" s="71"/>
      <c r="TH145" s="71">
        <v>9</v>
      </c>
      <c r="TI145" s="71"/>
      <c r="TJ145" s="71"/>
      <c r="TK145" s="71">
        <v>11</v>
      </c>
      <c r="TL145" s="71"/>
      <c r="TM145" s="71">
        <v>1</v>
      </c>
      <c r="TN145" s="71"/>
      <c r="TO145" s="71">
        <v>1</v>
      </c>
      <c r="TP145" s="71"/>
      <c r="TQ145" s="71"/>
      <c r="TR145" s="72">
        <v>128</v>
      </c>
      <c r="TS145" s="72"/>
      <c r="TT145" s="72"/>
      <c r="TU145" s="72"/>
      <c r="TV145" s="72">
        <v>10</v>
      </c>
      <c r="TW145" s="72"/>
      <c r="TX145" s="72"/>
      <c r="TY145" s="72"/>
      <c r="TZ145" s="72">
        <v>10</v>
      </c>
      <c r="UA145" s="72"/>
      <c r="UB145" s="72"/>
      <c r="UC145" s="72"/>
      <c r="UD145" s="72"/>
      <c r="UE145" s="72"/>
      <c r="UF145" s="72"/>
      <c r="UG145" s="72">
        <v>1</v>
      </c>
      <c r="UH145" s="72"/>
      <c r="UI145" s="72"/>
      <c r="UJ145" s="73">
        <v>47</v>
      </c>
      <c r="UK145" s="73"/>
      <c r="UL145" s="73"/>
      <c r="UM145" s="73"/>
      <c r="UN145" s="73">
        <v>2</v>
      </c>
      <c r="UO145" s="73"/>
      <c r="UP145" s="73"/>
      <c r="UQ145" s="73"/>
      <c r="UR145" s="73">
        <v>15</v>
      </c>
      <c r="US145" s="73"/>
      <c r="UT145" s="73"/>
      <c r="UU145" s="73"/>
      <c r="UV145" s="73"/>
      <c r="UW145" s="73"/>
      <c r="UX145" s="73"/>
      <c r="UY145" s="73">
        <v>1</v>
      </c>
      <c r="UZ145" s="73"/>
      <c r="VA145" s="73"/>
      <c r="VB145" s="73">
        <v>141</v>
      </c>
      <c r="VC145" s="73"/>
      <c r="VD145" s="73"/>
      <c r="VE145" s="73"/>
      <c r="VF145" s="73">
        <v>3</v>
      </c>
      <c r="VG145" s="73"/>
      <c r="VH145" s="73"/>
      <c r="VI145" s="73"/>
      <c r="VJ145" s="73">
        <v>15</v>
      </c>
      <c r="VK145" s="73"/>
      <c r="VL145" s="73"/>
      <c r="VM145" s="73"/>
      <c r="VN145" s="73"/>
      <c r="VO145" s="73"/>
      <c r="VP145" s="73">
        <v>1</v>
      </c>
      <c r="VQ145" s="73"/>
      <c r="VR145" s="73"/>
      <c r="VS145" s="73">
        <v>93</v>
      </c>
      <c r="VT145" s="73"/>
      <c r="VU145" s="73"/>
      <c r="VV145" s="73"/>
      <c r="VW145" s="73">
        <v>3</v>
      </c>
      <c r="VX145" s="73">
        <v>68</v>
      </c>
      <c r="VY145" s="73"/>
      <c r="VZ145" s="73"/>
      <c r="WA145" s="73">
        <v>24</v>
      </c>
      <c r="WB145" s="73"/>
      <c r="WC145" s="73"/>
      <c r="WD145" s="73"/>
      <c r="WE145" s="73"/>
      <c r="WF145" s="73"/>
      <c r="WG145" s="73"/>
      <c r="WH145" s="73"/>
      <c r="WI145" s="73"/>
      <c r="WJ145" s="73">
        <v>2</v>
      </c>
      <c r="WK145" s="73"/>
      <c r="WL145" s="73"/>
      <c r="WM145" s="73"/>
      <c r="WN145" s="73">
        <v>4</v>
      </c>
      <c r="WO145" s="22">
        <f t="shared" si="595"/>
        <v>585</v>
      </c>
      <c r="WP145" s="22">
        <f t="shared" si="596"/>
        <v>0</v>
      </c>
      <c r="WQ145" s="22">
        <f t="shared" si="597"/>
        <v>0</v>
      </c>
      <c r="WR145" s="22">
        <f t="shared" si="598"/>
        <v>0</v>
      </c>
      <c r="WS145" s="22">
        <f t="shared" si="599"/>
        <v>27</v>
      </c>
      <c r="WT145" s="22">
        <f t="shared" si="600"/>
        <v>0</v>
      </c>
      <c r="WU145" s="22">
        <f t="shared" si="601"/>
        <v>0</v>
      </c>
      <c r="WV145" s="22">
        <f t="shared" si="602"/>
        <v>0</v>
      </c>
      <c r="WW145" s="22">
        <f t="shared" si="603"/>
        <v>75</v>
      </c>
      <c r="WX145" s="22">
        <f t="shared" si="604"/>
        <v>0</v>
      </c>
      <c r="WY145" s="22">
        <f t="shared" si="605"/>
        <v>1</v>
      </c>
      <c r="WZ145" s="22">
        <f t="shared" si="606"/>
        <v>0</v>
      </c>
      <c r="XA145" s="22">
        <f t="shared" si="607"/>
        <v>0</v>
      </c>
      <c r="XB145" s="22">
        <f t="shared" si="608"/>
        <v>0</v>
      </c>
      <c r="XC145" s="22">
        <f t="shared" si="609"/>
        <v>0</v>
      </c>
      <c r="XD145" s="22">
        <f t="shared" si="610"/>
        <v>0</v>
      </c>
      <c r="XE145" s="22">
        <f t="shared" si="611"/>
        <v>6</v>
      </c>
      <c r="XF145" s="22">
        <f t="shared" si="612"/>
        <v>0</v>
      </c>
      <c r="XG145" s="93">
        <f t="shared" si="613"/>
        <v>4</v>
      </c>
    </row>
    <row r="146" spans="1:631" ht="17.100000000000001" customHeight="1" x14ac:dyDescent="0.2">
      <c r="A146" s="101"/>
      <c r="B146" s="27" t="s">
        <v>331</v>
      </c>
      <c r="C146" s="535" t="s">
        <v>332</v>
      </c>
      <c r="D146" s="25" t="s">
        <v>387</v>
      </c>
      <c r="E146" s="535" t="s">
        <v>388</v>
      </c>
      <c r="F146" s="25" t="s">
        <v>394</v>
      </c>
      <c r="G146" s="535" t="s">
        <v>395</v>
      </c>
      <c r="H146" s="25">
        <v>69</v>
      </c>
      <c r="I146" s="28">
        <v>6</v>
      </c>
      <c r="J146" s="17">
        <f t="shared" si="478"/>
        <v>0.86217775205809333</v>
      </c>
      <c r="K146" s="17">
        <f t="shared" si="479"/>
        <v>0.50129739214844404</v>
      </c>
      <c r="L146" s="17">
        <f t="shared" si="480"/>
        <v>1</v>
      </c>
      <c r="M146" s="17">
        <f t="shared" si="481"/>
        <v>9.9213628982936772E-2</v>
      </c>
      <c r="N146" s="17">
        <f t="shared" si="482"/>
        <v>0.23859042297657848</v>
      </c>
      <c r="O146" s="17">
        <f t="shared" si="483"/>
        <v>0.24010155127032426</v>
      </c>
      <c r="P146" s="17">
        <f t="shared" si="484"/>
        <v>0.76400012384923421</v>
      </c>
      <c r="Q146" s="17">
        <f t="shared" si="485"/>
        <v>0.63876176967067388</v>
      </c>
      <c r="R146" s="69">
        <f t="shared" si="486"/>
        <v>0.86556274584443604</v>
      </c>
      <c r="S146" s="422">
        <f t="shared" si="487"/>
        <v>0.57885615408896895</v>
      </c>
      <c r="T146" s="17">
        <f t="shared" si="614"/>
        <v>0.42114384591103105</v>
      </c>
      <c r="U146" s="10">
        <f t="shared" si="488"/>
        <v>96762.010036518492</v>
      </c>
      <c r="V146" s="32">
        <v>5</v>
      </c>
      <c r="W146" s="550">
        <f t="shared" si="489"/>
        <v>0</v>
      </c>
      <c r="X146" s="550">
        <f t="shared" si="490"/>
        <v>0.46774504297785785</v>
      </c>
      <c r="Y146" s="550">
        <f t="shared" si="491"/>
        <v>0.53225495702214221</v>
      </c>
      <c r="Z146" s="551">
        <f t="shared" si="492"/>
        <v>122290.8989254074</v>
      </c>
      <c r="AA146" s="426">
        <f t="shared" si="493"/>
        <v>0.14170438718662953</v>
      </c>
      <c r="AB146" s="59">
        <f t="shared" si="494"/>
        <v>0.90641649973859362</v>
      </c>
      <c r="AC146" s="59">
        <f t="shared" si="495"/>
        <v>0.20929321596712563</v>
      </c>
      <c r="AD146" s="59">
        <f t="shared" si="496"/>
        <v>0.23859042297657848</v>
      </c>
      <c r="AE146" s="59">
        <f t="shared" si="497"/>
        <v>0.36123823032932612</v>
      </c>
      <c r="AF146" s="59">
        <f t="shared" si="498"/>
        <v>0.11148238720155314</v>
      </c>
      <c r="AG146" s="59">
        <f t="shared" si="499"/>
        <v>0.44863633818066417</v>
      </c>
      <c r="AH146" s="59">
        <f t="shared" si="500"/>
        <v>0.24010155127032426</v>
      </c>
      <c r="AI146" s="59">
        <f t="shared" si="501"/>
        <v>0.80488715488435481</v>
      </c>
      <c r="AJ146" s="59">
        <f t="shared" si="502"/>
        <v>0.91946834923183185</v>
      </c>
      <c r="AK146" s="59">
        <f t="shared" si="503"/>
        <v>0.23599987615076581</v>
      </c>
      <c r="AL146" s="35">
        <f t="shared" si="504"/>
        <v>1</v>
      </c>
      <c r="AM146" s="27">
        <v>229760</v>
      </c>
      <c r="AN146" s="25">
        <v>106214</v>
      </c>
      <c r="AO146" s="25">
        <v>123546</v>
      </c>
      <c r="AP146" s="17">
        <f t="shared" si="505"/>
        <v>4.4625504209832474E-3</v>
      </c>
      <c r="AQ146" s="63">
        <v>85.971217198452393</v>
      </c>
      <c r="AR146" s="58">
        <v>1395.4012525400001</v>
      </c>
      <c r="AS146" s="24">
        <f t="shared" si="506"/>
        <v>164.65514817460277</v>
      </c>
      <c r="AT146" s="17">
        <f t="shared" si="471"/>
        <v>0.14219784285285186</v>
      </c>
      <c r="AU146" s="25">
        <v>225113</v>
      </c>
      <c r="AV146" s="25">
        <v>102662</v>
      </c>
      <c r="AW146" s="25">
        <v>122451</v>
      </c>
      <c r="AX146" s="25">
        <v>4647</v>
      </c>
      <c r="AY146" s="25">
        <v>3552</v>
      </c>
      <c r="AZ146" s="25">
        <v>1095</v>
      </c>
      <c r="BA146" s="25">
        <v>32558</v>
      </c>
      <c r="BB146" s="25">
        <v>14656</v>
      </c>
      <c r="BC146" s="25">
        <v>17902</v>
      </c>
      <c r="BD146" s="63">
        <v>81.867947715339071</v>
      </c>
      <c r="BE146" s="25">
        <v>197202</v>
      </c>
      <c r="BF146" s="25">
        <v>91558</v>
      </c>
      <c r="BG146" s="25">
        <v>105644</v>
      </c>
      <c r="BH146" s="63">
        <v>86.666540456627914</v>
      </c>
      <c r="BI146" s="17">
        <v>0.14170438718662953</v>
      </c>
      <c r="BJ146" s="25">
        <v>56282</v>
      </c>
      <c r="BK146" s="25">
        <v>155803</v>
      </c>
      <c r="BL146" s="25">
        <v>17675</v>
      </c>
      <c r="BM146" s="17">
        <v>0.47468277247549795</v>
      </c>
      <c r="BN146" s="10">
        <f t="shared" si="507"/>
        <v>120696.88619602959</v>
      </c>
      <c r="BO146" s="29">
        <v>0.36123823032932612</v>
      </c>
      <c r="BP146" s="30">
        <f t="shared" si="508"/>
        <v>0.63876176967067388</v>
      </c>
      <c r="BQ146" s="31">
        <v>11.344454214617176</v>
      </c>
      <c r="BR146" s="25">
        <v>173478</v>
      </c>
      <c r="BS146" s="25">
        <v>57079</v>
      </c>
      <c r="BT146" s="25">
        <v>101045</v>
      </c>
      <c r="BU146" s="25">
        <v>11606</v>
      </c>
      <c r="BV146" s="25">
        <v>2364</v>
      </c>
      <c r="BW146" s="18">
        <v>1384</v>
      </c>
      <c r="BX146" s="25">
        <v>53569</v>
      </c>
      <c r="BY146" s="25">
        <v>42673</v>
      </c>
      <c r="BZ146" s="25">
        <v>10896</v>
      </c>
      <c r="CA146" s="59">
        <v>0.20340122085534545</v>
      </c>
      <c r="CB146" s="25">
        <v>225113</v>
      </c>
      <c r="CC146" s="25">
        <v>4647</v>
      </c>
      <c r="CD146" s="17">
        <f t="shared" si="509"/>
        <v>2.0642965977087063E-2</v>
      </c>
      <c r="CE146" s="25">
        <v>2284</v>
      </c>
      <c r="CF146" s="25">
        <v>6704</v>
      </c>
      <c r="CG146" s="25">
        <v>11655</v>
      </c>
      <c r="CH146" s="25">
        <v>12411</v>
      </c>
      <c r="CI146" s="25">
        <v>8978</v>
      </c>
      <c r="CJ146" s="25">
        <v>5743</v>
      </c>
      <c r="CK146" s="25">
        <v>3039</v>
      </c>
      <c r="CL146" s="25">
        <v>1654</v>
      </c>
      <c r="CM146" s="25">
        <v>1101</v>
      </c>
      <c r="CN146" s="26">
        <v>4.2022998375926379</v>
      </c>
      <c r="CO146" s="27">
        <v>53569</v>
      </c>
      <c r="CP146" s="34">
        <f t="shared" si="510"/>
        <v>4.2890477701655811</v>
      </c>
      <c r="CQ146" s="25">
        <v>107</v>
      </c>
      <c r="CR146" s="25">
        <v>3974</v>
      </c>
      <c r="CS146" s="25">
        <v>2385</v>
      </c>
      <c r="CT146" s="25">
        <v>11399</v>
      </c>
      <c r="CU146" s="25">
        <v>35253</v>
      </c>
      <c r="CV146" s="18">
        <v>258</v>
      </c>
      <c r="CW146" s="18">
        <v>96</v>
      </c>
      <c r="CX146" s="18">
        <v>97</v>
      </c>
      <c r="CY146" s="25">
        <v>53569</v>
      </c>
      <c r="CZ146" s="25">
        <v>51620</v>
      </c>
      <c r="DA146" s="18">
        <v>572</v>
      </c>
      <c r="DB146" s="18">
        <v>524</v>
      </c>
      <c r="DC146" s="18">
        <v>376</v>
      </c>
      <c r="DD146" s="18">
        <v>367</v>
      </c>
      <c r="DE146" s="18">
        <v>110</v>
      </c>
      <c r="DF146" s="25">
        <v>53569</v>
      </c>
      <c r="DG146" s="25">
        <v>5489</v>
      </c>
      <c r="DH146" s="18">
        <v>410</v>
      </c>
      <c r="DI146" s="18">
        <v>73</v>
      </c>
      <c r="DJ146" s="25">
        <v>47243</v>
      </c>
      <c r="DK146" s="18">
        <v>99</v>
      </c>
      <c r="DL146" s="18">
        <v>255</v>
      </c>
      <c r="DM146" s="25">
        <f t="shared" si="511"/>
        <v>24789.366741958973</v>
      </c>
      <c r="DN146" s="17">
        <f t="shared" si="512"/>
        <v>0.88190931322219945</v>
      </c>
      <c r="DO146" s="17">
        <f t="shared" si="513"/>
        <v>1.8480837797980175E-3</v>
      </c>
      <c r="DP146" s="23">
        <f t="shared" si="514"/>
        <v>0.11148238720155314</v>
      </c>
      <c r="DQ146" s="23">
        <f t="shared" si="515"/>
        <v>0.88851761279844688</v>
      </c>
      <c r="DR146" s="25">
        <v>53569</v>
      </c>
      <c r="DS146" s="18">
        <v>419</v>
      </c>
      <c r="DT146" s="25">
        <v>45259</v>
      </c>
      <c r="DU146" s="18">
        <v>18</v>
      </c>
      <c r="DV146" s="25">
        <v>1762</v>
      </c>
      <c r="DW146" s="18">
        <v>39</v>
      </c>
      <c r="DX146" s="25">
        <v>5940</v>
      </c>
      <c r="DY146" s="18">
        <v>132</v>
      </c>
      <c r="DZ146" s="17">
        <f t="shared" si="516"/>
        <v>0.88592282850155879</v>
      </c>
      <c r="EA146" s="17">
        <f t="shared" si="517"/>
        <v>0.11407717149844121</v>
      </c>
      <c r="EB146" s="25">
        <v>53569</v>
      </c>
      <c r="EC146" s="25">
        <v>19372</v>
      </c>
      <c r="ED146" s="25">
        <v>4661</v>
      </c>
      <c r="EE146" s="25">
        <v>22889</v>
      </c>
      <c r="EF146" s="17">
        <f t="shared" si="518"/>
        <v>0.42728070339188712</v>
      </c>
      <c r="EG146" s="25">
        <v>6200</v>
      </c>
      <c r="EH146" s="18">
        <v>447</v>
      </c>
      <c r="EI146" s="17">
        <f t="shared" si="519"/>
        <v>0.44863633818066417</v>
      </c>
      <c r="EJ146" s="17">
        <f t="shared" si="520"/>
        <v>0.11573858014896675</v>
      </c>
      <c r="EK146" s="69">
        <f t="shared" si="521"/>
        <v>0.50129739214844404</v>
      </c>
      <c r="EL146" s="27">
        <v>170233</v>
      </c>
      <c r="EM146" s="25">
        <v>154302</v>
      </c>
      <c r="EN146" s="25">
        <v>15931</v>
      </c>
      <c r="EO146" s="59">
        <v>0.90641649973859362</v>
      </c>
      <c r="EP146" s="25">
        <v>75661</v>
      </c>
      <c r="EQ146" s="25">
        <v>72444</v>
      </c>
      <c r="ER146" s="25">
        <v>3217</v>
      </c>
      <c r="ES146" s="59">
        <v>0.95748139728525927</v>
      </c>
      <c r="ET146" s="25">
        <v>94572</v>
      </c>
      <c r="EU146" s="25">
        <v>81858</v>
      </c>
      <c r="EV146" s="25">
        <v>12714</v>
      </c>
      <c r="EW146" s="59">
        <v>0.86556274584443604</v>
      </c>
      <c r="EX146" s="25">
        <v>23383</v>
      </c>
      <c r="EY146" s="25">
        <v>21854</v>
      </c>
      <c r="EZ146" s="25">
        <v>1529</v>
      </c>
      <c r="FA146" s="59">
        <v>0.93461061454903127</v>
      </c>
      <c r="FB146" s="25">
        <v>146850</v>
      </c>
      <c r="FC146" s="25">
        <v>132448</v>
      </c>
      <c r="FD146" s="25">
        <v>14402</v>
      </c>
      <c r="FE146" s="59">
        <v>0.90192713653387813</v>
      </c>
      <c r="FF146" s="25">
        <v>93226</v>
      </c>
      <c r="FG146" s="25">
        <v>32393</v>
      </c>
      <c r="FH146" s="25">
        <v>54411</v>
      </c>
      <c r="FI146" s="25">
        <v>6422</v>
      </c>
      <c r="FJ146" s="23">
        <f t="shared" si="522"/>
        <v>6.8886362173642551E-2</v>
      </c>
      <c r="FK146" s="23">
        <f t="shared" si="523"/>
        <v>0.58364619312209043</v>
      </c>
      <c r="FL146" s="36">
        <f t="shared" si="524"/>
        <v>5.0440672687636248</v>
      </c>
      <c r="FM146" s="25">
        <v>43349</v>
      </c>
      <c r="FN146" s="25">
        <v>15803</v>
      </c>
      <c r="FO146" s="17">
        <f t="shared" si="525"/>
        <v>0.36455281552054258</v>
      </c>
      <c r="FP146" s="25">
        <v>24379</v>
      </c>
      <c r="FQ146" s="17">
        <f t="shared" si="526"/>
        <v>0.56238898244480839</v>
      </c>
      <c r="FR146" s="25">
        <v>3167</v>
      </c>
      <c r="FS146" s="17">
        <f t="shared" si="527"/>
        <v>7.3058202034649009E-2</v>
      </c>
      <c r="FT146" s="25">
        <v>49877</v>
      </c>
      <c r="FU146" s="25">
        <v>16590</v>
      </c>
      <c r="FV146" s="25">
        <v>30032</v>
      </c>
      <c r="FW146" s="17">
        <f t="shared" si="528"/>
        <v>6.526054093068949E-2</v>
      </c>
      <c r="FX146" s="17">
        <f t="shared" si="529"/>
        <v>0.60212121819676401</v>
      </c>
      <c r="FY146" s="25">
        <v>3255</v>
      </c>
      <c r="FZ146" s="25">
        <v>135303</v>
      </c>
      <c r="GA146" s="25">
        <v>28318</v>
      </c>
      <c r="GB146" s="25">
        <v>74703</v>
      </c>
      <c r="GC146" s="25">
        <v>17952</v>
      </c>
      <c r="GD146" s="25">
        <v>6755</v>
      </c>
      <c r="GE146" s="18">
        <v>209</v>
      </c>
      <c r="GF146" s="25">
        <v>6534</v>
      </c>
      <c r="GG146" s="18">
        <v>154</v>
      </c>
      <c r="GH146" s="18">
        <v>86</v>
      </c>
      <c r="GI146" s="18">
        <v>592</v>
      </c>
      <c r="GJ146" s="10">
        <f t="shared" si="530"/>
        <v>28318</v>
      </c>
      <c r="GK146" s="10">
        <f t="shared" si="472"/>
        <v>106985</v>
      </c>
      <c r="GL146" s="10">
        <f t="shared" si="473"/>
        <v>32282</v>
      </c>
      <c r="GM146" s="10">
        <f t="shared" si="531"/>
        <v>103021</v>
      </c>
      <c r="GN146" s="10">
        <f t="shared" si="474"/>
        <v>14330</v>
      </c>
      <c r="GO146" s="17">
        <f t="shared" si="532"/>
        <v>0.20929321596712563</v>
      </c>
      <c r="GP146" s="17">
        <f t="shared" si="475"/>
        <v>0.79070678403287431</v>
      </c>
      <c r="GQ146" s="17">
        <f t="shared" si="476"/>
        <v>0.23859042297657848</v>
      </c>
      <c r="GR146" s="17">
        <f t="shared" si="477"/>
        <v>0.1059104380538495</v>
      </c>
      <c r="GS146" s="17">
        <f t="shared" si="533"/>
        <v>0.51464860350472641</v>
      </c>
      <c r="GT146" s="25">
        <v>60489</v>
      </c>
      <c r="GU146" s="25">
        <v>9962</v>
      </c>
      <c r="GV146" s="25">
        <v>32125</v>
      </c>
      <c r="GW146" s="25">
        <v>10491</v>
      </c>
      <c r="GX146" s="25">
        <v>4180</v>
      </c>
      <c r="GY146" s="18">
        <v>144</v>
      </c>
      <c r="GZ146" s="25">
        <v>3154</v>
      </c>
      <c r="HA146" s="18">
        <v>50</v>
      </c>
      <c r="HB146" s="18">
        <v>57</v>
      </c>
      <c r="HC146" s="18">
        <v>326</v>
      </c>
      <c r="HD146" s="23">
        <f t="shared" si="534"/>
        <v>0.16469110086131364</v>
      </c>
      <c r="HE146" s="23">
        <f t="shared" si="535"/>
        <v>0.83530889913868633</v>
      </c>
      <c r="HF146" s="23">
        <f t="shared" si="536"/>
        <v>0.30422060209294249</v>
      </c>
      <c r="HG146" s="23">
        <f t="shared" si="537"/>
        <v>0.13078410950751376</v>
      </c>
      <c r="HH146" s="25">
        <v>74814</v>
      </c>
      <c r="HI146" s="25">
        <v>18356</v>
      </c>
      <c r="HJ146" s="25">
        <v>42578</v>
      </c>
      <c r="HK146" s="25">
        <v>7461</v>
      </c>
      <c r="HL146" s="25">
        <v>2575</v>
      </c>
      <c r="HM146" s="18">
        <v>65</v>
      </c>
      <c r="HN146" s="25">
        <v>3380</v>
      </c>
      <c r="HO146" s="18">
        <v>104</v>
      </c>
      <c r="HP146" s="18">
        <v>29</v>
      </c>
      <c r="HQ146" s="18">
        <v>266</v>
      </c>
      <c r="HR146" s="23">
        <f t="shared" si="538"/>
        <v>0.24535514743229878</v>
      </c>
      <c r="HS146" s="23">
        <f t="shared" si="539"/>
        <v>0.7546448525677012</v>
      </c>
      <c r="HT146" s="80">
        <f t="shared" si="540"/>
        <v>0.18552677306386506</v>
      </c>
      <c r="HU146" s="27">
        <v>193784</v>
      </c>
      <c r="HV146" s="25">
        <v>3206</v>
      </c>
      <c r="HW146" s="25">
        <v>39318</v>
      </c>
      <c r="HX146" s="25">
        <v>4959</v>
      </c>
      <c r="HY146" s="25">
        <v>49494</v>
      </c>
      <c r="HZ146" s="25">
        <v>26700</v>
      </c>
      <c r="IA146" s="18">
        <v>2050</v>
      </c>
      <c r="IB146" s="18">
        <v>324</v>
      </c>
      <c r="IC146" s="25">
        <v>20833</v>
      </c>
      <c r="ID146" s="25">
        <v>27840</v>
      </c>
      <c r="IE146" s="25">
        <v>13806</v>
      </c>
      <c r="IF146" s="18">
        <v>1230</v>
      </c>
      <c r="IG146" s="25">
        <v>4024</v>
      </c>
      <c r="IH146" s="17">
        <f t="shared" si="541"/>
        <v>0.28144738471700448</v>
      </c>
      <c r="II146" s="17">
        <f t="shared" si="542"/>
        <v>0.13778227304627833</v>
      </c>
      <c r="IJ146" s="30">
        <f t="shared" si="543"/>
        <v>7.2578277153558055</v>
      </c>
      <c r="IK146" s="17">
        <f t="shared" si="615"/>
        <v>9.9213628982936772E-2</v>
      </c>
      <c r="IL146" s="25">
        <v>88077</v>
      </c>
      <c r="IM146" s="25">
        <v>1516</v>
      </c>
      <c r="IN146" s="25">
        <v>20295</v>
      </c>
      <c r="IO146" s="25">
        <v>3548</v>
      </c>
      <c r="IP146" s="25">
        <v>32809</v>
      </c>
      <c r="IQ146" s="25">
        <v>8324</v>
      </c>
      <c r="IR146" s="18">
        <v>1064</v>
      </c>
      <c r="IS146" s="18">
        <v>199</v>
      </c>
      <c r="IT146" s="25">
        <v>10217</v>
      </c>
      <c r="IU146" s="25">
        <v>749</v>
      </c>
      <c r="IV146" s="25">
        <v>5816</v>
      </c>
      <c r="IW146" s="18">
        <v>634</v>
      </c>
      <c r="IX146" s="25">
        <v>2906</v>
      </c>
      <c r="IY146" s="17">
        <f t="shared" si="544"/>
        <v>0.76701068383346394</v>
      </c>
      <c r="IZ146" s="25">
        <v>105707</v>
      </c>
      <c r="JA146" s="25">
        <v>1690</v>
      </c>
      <c r="JB146" s="25">
        <v>19023</v>
      </c>
      <c r="JC146" s="25">
        <v>1411</v>
      </c>
      <c r="JD146" s="25">
        <v>16685</v>
      </c>
      <c r="JE146" s="25">
        <v>18376</v>
      </c>
      <c r="JF146" s="18">
        <v>986</v>
      </c>
      <c r="JG146" s="18">
        <v>125</v>
      </c>
      <c r="JH146" s="25">
        <v>10616</v>
      </c>
      <c r="JI146" s="25">
        <v>27091</v>
      </c>
      <c r="JJ146" s="25">
        <v>7990</v>
      </c>
      <c r="JK146" s="18">
        <v>596</v>
      </c>
      <c r="JL146" s="25">
        <v>1118</v>
      </c>
      <c r="JM146" s="80">
        <f t="shared" si="545"/>
        <v>0.55030414258279958</v>
      </c>
      <c r="JN146" s="27">
        <v>193784</v>
      </c>
      <c r="JO146" s="25">
        <v>142455</v>
      </c>
      <c r="JP146" s="18">
        <v>60</v>
      </c>
      <c r="JQ146" s="18">
        <v>759</v>
      </c>
      <c r="JR146" s="25">
        <v>3428</v>
      </c>
      <c r="JS146" s="18">
        <v>982</v>
      </c>
      <c r="JT146" s="18">
        <v>333</v>
      </c>
      <c r="JU146" s="18">
        <v>4</v>
      </c>
      <c r="JV146" s="18">
        <v>30</v>
      </c>
      <c r="JW146" s="25">
        <v>45733</v>
      </c>
      <c r="JX146" s="17">
        <f t="shared" si="546"/>
        <v>0.23599987615076581</v>
      </c>
      <c r="JY146" s="17">
        <f t="shared" si="547"/>
        <v>0.76400012384923421</v>
      </c>
      <c r="JZ146" s="25">
        <v>27470</v>
      </c>
      <c r="KA146" s="25">
        <v>20541</v>
      </c>
      <c r="KB146" s="18">
        <v>14</v>
      </c>
      <c r="KC146" s="18">
        <v>42</v>
      </c>
      <c r="KD146" s="25">
        <v>203</v>
      </c>
      <c r="KE146" s="18">
        <v>203</v>
      </c>
      <c r="KF146" s="18">
        <v>92</v>
      </c>
      <c r="KG146" s="18">
        <v>1</v>
      </c>
      <c r="KH146" s="18">
        <v>8</v>
      </c>
      <c r="KI146" s="25">
        <v>6366</v>
      </c>
      <c r="KJ146" s="17">
        <f t="shared" si="548"/>
        <v>0.23174372042227884</v>
      </c>
      <c r="KK146" s="25">
        <v>166314</v>
      </c>
      <c r="KL146" s="25">
        <v>121914</v>
      </c>
      <c r="KM146" s="18">
        <v>46</v>
      </c>
      <c r="KN146" s="18">
        <v>717</v>
      </c>
      <c r="KO146" s="25">
        <v>3225</v>
      </c>
      <c r="KP146" s="18">
        <v>779</v>
      </c>
      <c r="KQ146" s="18">
        <v>241</v>
      </c>
      <c r="KR146" s="18">
        <v>3</v>
      </c>
      <c r="KS146" s="18">
        <v>22</v>
      </c>
      <c r="KT146" s="25">
        <v>39367</v>
      </c>
      <c r="KU146" s="69">
        <f t="shared" si="440"/>
        <v>0.2367028632586553</v>
      </c>
      <c r="KV146" s="27">
        <v>229760</v>
      </c>
      <c r="KW146" s="25">
        <v>222157</v>
      </c>
      <c r="KX146" s="25">
        <v>7603</v>
      </c>
      <c r="KY146" s="59">
        <v>3.3091051532033428E-2</v>
      </c>
      <c r="KZ146" s="25">
        <v>3603</v>
      </c>
      <c r="LA146" s="25">
        <v>1956</v>
      </c>
      <c r="LB146" s="25">
        <v>3156</v>
      </c>
      <c r="LC146" s="25">
        <v>2571</v>
      </c>
      <c r="LD146" s="25">
        <v>106214</v>
      </c>
      <c r="LE146" s="25">
        <v>102827</v>
      </c>
      <c r="LF146" s="25">
        <v>3387</v>
      </c>
      <c r="LG146" s="59">
        <v>3.1888451616547728E-2</v>
      </c>
      <c r="LH146" s="25">
        <v>123546</v>
      </c>
      <c r="LI146" s="25">
        <v>119330</v>
      </c>
      <c r="LJ146" s="25">
        <v>4216</v>
      </c>
      <c r="LK146" s="35">
        <v>3.4124941317404046E-2</v>
      </c>
      <c r="LL146" s="27">
        <v>53569</v>
      </c>
      <c r="LM146" s="18">
        <v>381</v>
      </c>
      <c r="LN146" s="25">
        <v>42736</v>
      </c>
      <c r="LO146" s="18">
        <v>629</v>
      </c>
      <c r="LP146" s="18">
        <v>56</v>
      </c>
      <c r="LQ146" s="18">
        <v>112</v>
      </c>
      <c r="LR146" s="25">
        <v>9655</v>
      </c>
      <c r="LS146" s="23">
        <f t="shared" si="549"/>
        <v>0.18023483731262485</v>
      </c>
      <c r="LT146" s="23">
        <f t="shared" si="550"/>
        <v>0.8197651626873752</v>
      </c>
      <c r="LU146" s="17">
        <f t="shared" si="551"/>
        <v>0.80488715488435481</v>
      </c>
      <c r="LV146" s="25">
        <v>53569</v>
      </c>
      <c r="LW146" s="25">
        <v>2900</v>
      </c>
      <c r="LX146" s="25">
        <v>36468</v>
      </c>
      <c r="LY146" s="25">
        <v>9479</v>
      </c>
      <c r="LZ146" s="18">
        <v>443</v>
      </c>
      <c r="MA146" s="25">
        <v>1581</v>
      </c>
      <c r="MB146" s="25">
        <v>1443</v>
      </c>
      <c r="MC146" s="18">
        <v>86</v>
      </c>
      <c r="MD146" s="18">
        <v>408</v>
      </c>
      <c r="ME146" s="18">
        <v>44</v>
      </c>
      <c r="MF146" s="18">
        <v>717</v>
      </c>
      <c r="MG146" s="17">
        <f t="shared" si="552"/>
        <v>5.8055965203755902E-2</v>
      </c>
      <c r="MH146" s="17">
        <f t="shared" si="553"/>
        <v>0.91946834923183185</v>
      </c>
      <c r="MI146" s="25">
        <v>53569</v>
      </c>
      <c r="MJ146" s="25">
        <v>3121</v>
      </c>
      <c r="MK146" s="25">
        <v>34243</v>
      </c>
      <c r="ML146" s="25">
        <v>4014</v>
      </c>
      <c r="MM146" s="18">
        <v>383</v>
      </c>
      <c r="MN146" s="25">
        <v>9276</v>
      </c>
      <c r="MO146" s="25">
        <v>1704</v>
      </c>
      <c r="MP146" s="18">
        <v>62</v>
      </c>
      <c r="MQ146" s="18">
        <v>13</v>
      </c>
      <c r="MR146" s="18">
        <v>40</v>
      </c>
      <c r="MS146" s="18">
        <v>713</v>
      </c>
      <c r="MT146" s="17">
        <f t="shared" si="554"/>
        <v>0.77382441337340624</v>
      </c>
      <c r="MU146" s="69">
        <f t="shared" si="555"/>
        <v>0.86217775205809333</v>
      </c>
      <c r="MV146" s="27">
        <v>53569</v>
      </c>
      <c r="MW146" s="25">
        <v>12862</v>
      </c>
      <c r="MX146" s="18">
        <v>250</v>
      </c>
      <c r="MY146" s="25">
        <v>7217</v>
      </c>
      <c r="MZ146" s="25">
        <v>15976</v>
      </c>
      <c r="NA146" s="25">
        <v>8003</v>
      </c>
      <c r="NB146" s="18">
        <v>36</v>
      </c>
      <c r="NC146" s="25">
        <v>5307</v>
      </c>
      <c r="ND146" s="25">
        <v>3918</v>
      </c>
      <c r="NE146" s="17">
        <f t="shared" si="556"/>
        <v>0.24010155127032426</v>
      </c>
      <c r="NF146" s="10">
        <f t="shared" si="557"/>
        <v>54049.980511116511</v>
      </c>
      <c r="NG146" s="17">
        <f t="shared" si="558"/>
        <v>0.48856614833205769</v>
      </c>
      <c r="NH146" s="25">
        <v>53569</v>
      </c>
      <c r="NI146" s="25">
        <v>4392</v>
      </c>
      <c r="NJ146" s="18">
        <v>4</v>
      </c>
      <c r="NK146" s="18">
        <v>11</v>
      </c>
      <c r="NL146" s="18">
        <v>19</v>
      </c>
      <c r="NM146" s="25">
        <v>44266</v>
      </c>
      <c r="NN146" s="25">
        <v>4744</v>
      </c>
      <c r="NO146" s="18">
        <v>52</v>
      </c>
      <c r="NP146" s="18">
        <v>1</v>
      </c>
      <c r="NQ146" s="32">
        <v>80</v>
      </c>
      <c r="NR146" s="27">
        <v>53569</v>
      </c>
      <c r="NS146" s="37">
        <f t="shared" si="559"/>
        <v>1.1919393679180124</v>
      </c>
      <c r="NT146" s="37">
        <f t="shared" si="560"/>
        <v>0.32162889309399784</v>
      </c>
      <c r="NU146" s="37">
        <f t="shared" si="561"/>
        <v>0.83896884935239846</v>
      </c>
      <c r="NV146" s="17">
        <f t="shared" si="562"/>
        <v>0.17036204185829315</v>
      </c>
      <c r="NW146" s="10">
        <f t="shared" si="563"/>
        <v>28629</v>
      </c>
      <c r="NX146" s="17">
        <f t="shared" si="564"/>
        <v>0.53443222759431763</v>
      </c>
      <c r="NY146" s="19">
        <f t="shared" si="565"/>
        <v>0.51594009623528991</v>
      </c>
      <c r="NZ146" s="25">
        <v>24940</v>
      </c>
      <c r="OA146" s="25">
        <v>21342</v>
      </c>
      <c r="OB146" s="25">
        <v>2179</v>
      </c>
      <c r="OC146" s="25">
        <v>13075</v>
      </c>
      <c r="OD146" s="18">
        <v>457</v>
      </c>
      <c r="OE146" s="25">
        <v>1858</v>
      </c>
      <c r="OF146" s="17">
        <f t="shared" si="566"/>
        <v>0.24407773152382908</v>
      </c>
      <c r="OG146" s="17">
        <f t="shared" si="567"/>
        <v>0.46556777240568237</v>
      </c>
      <c r="OH146" s="17">
        <f t="shared" si="568"/>
        <v>0.39840206089342717</v>
      </c>
      <c r="OI146" s="69">
        <f t="shared" si="569"/>
        <v>3.4684239018835522E-2</v>
      </c>
      <c r="OJ146" s="27">
        <v>53569</v>
      </c>
      <c r="OK146" s="18">
        <v>864</v>
      </c>
      <c r="OL146" s="25">
        <v>29419</v>
      </c>
      <c r="OM146" s="25">
        <v>25137</v>
      </c>
      <c r="ON146" s="18">
        <v>575</v>
      </c>
      <c r="OO146" s="18">
        <v>62</v>
      </c>
      <c r="OP146" s="18">
        <v>13</v>
      </c>
      <c r="OQ146" s="25">
        <v>23392</v>
      </c>
      <c r="OR146" s="69">
        <f t="shared" si="570"/>
        <v>0.57628479157721813</v>
      </c>
      <c r="OS146" s="85">
        <v>55103</v>
      </c>
      <c r="OT146" s="22">
        <v>55090</v>
      </c>
      <c r="OU146" s="38">
        <f t="shared" si="441"/>
        <v>0.38886418341344964</v>
      </c>
      <c r="OV146" s="39">
        <v>0.68304066073697589</v>
      </c>
      <c r="OW146" s="22">
        <v>3762871</v>
      </c>
      <c r="OX146" s="36">
        <f t="shared" si="442"/>
        <v>153969155.57800001</v>
      </c>
      <c r="OY146" s="36">
        <f t="shared" si="443"/>
        <v>3732588.8677930431</v>
      </c>
      <c r="OZ146" s="22"/>
      <c r="PA146" s="22"/>
      <c r="PB146" s="38">
        <f t="shared" si="444"/>
        <v>0</v>
      </c>
      <c r="PC146" s="39">
        <v>0</v>
      </c>
      <c r="PD146" s="22"/>
      <c r="PE146" s="40">
        <f t="shared" si="571"/>
        <v>0</v>
      </c>
      <c r="PF146" s="36">
        <f t="shared" si="572"/>
        <v>0</v>
      </c>
      <c r="PG146" s="22">
        <v>51953</v>
      </c>
      <c r="PH146" s="22">
        <v>51355</v>
      </c>
      <c r="PI146" s="38">
        <f t="shared" si="445"/>
        <v>0.36249991176615914</v>
      </c>
      <c r="PJ146" s="39">
        <v>4.5994158309804307E-2</v>
      </c>
      <c r="PK146" s="22">
        <v>236203</v>
      </c>
      <c r="PL146" s="41">
        <f t="shared" si="573"/>
        <v>9664954.3540000003</v>
      </c>
      <c r="PM146" s="36">
        <f t="shared" si="574"/>
        <v>4198097.9745452339</v>
      </c>
      <c r="PN146" s="22">
        <v>8401</v>
      </c>
      <c r="PO146" s="22">
        <v>8401</v>
      </c>
      <c r="PP146" s="38">
        <f t="shared" si="446"/>
        <v>5.9300199761415692E-2</v>
      </c>
      <c r="PQ146" s="39">
        <v>0.42373526961076058</v>
      </c>
      <c r="PR146" s="22">
        <v>355980</v>
      </c>
      <c r="PS146" s="41">
        <f t="shared" si="575"/>
        <v>14565989.640000001</v>
      </c>
      <c r="PT146" s="36">
        <f t="shared" si="576"/>
        <v>1101525.2625402159</v>
      </c>
      <c r="PU146" s="22">
        <v>998</v>
      </c>
      <c r="PV146" s="22">
        <v>998</v>
      </c>
      <c r="PW146" s="38">
        <f t="shared" si="447"/>
        <v>7.0445898538141725E-3</v>
      </c>
      <c r="PX146" s="39">
        <v>0.20061122244488977</v>
      </c>
      <c r="PY146" s="22">
        <v>20021</v>
      </c>
      <c r="PZ146" s="36">
        <f t="shared" si="577"/>
        <v>152261.58920297041</v>
      </c>
      <c r="QA146" s="22">
        <v>11126</v>
      </c>
      <c r="QB146" s="22">
        <v>11126</v>
      </c>
      <c r="QC146" s="39">
        <v>3.0137749415782848</v>
      </c>
      <c r="QD146" s="22">
        <v>3353126</v>
      </c>
      <c r="QE146" s="22">
        <f t="shared" si="578"/>
        <v>5402.2585555555515</v>
      </c>
      <c r="QF146" s="22"/>
      <c r="QG146" s="22"/>
      <c r="QH146" s="22"/>
      <c r="QI146" s="38">
        <f t="shared" si="448"/>
        <v>0</v>
      </c>
      <c r="QJ146" s="39">
        <v>0</v>
      </c>
      <c r="QK146" s="22"/>
      <c r="QL146" s="42">
        <f t="shared" si="579"/>
        <v>0</v>
      </c>
      <c r="QM146" s="22">
        <f t="shared" si="449"/>
        <v>14699</v>
      </c>
      <c r="QN146" s="22">
        <v>12966</v>
      </c>
      <c r="QO146" s="22">
        <v>12966</v>
      </c>
      <c r="QP146" s="38">
        <f t="shared" si="450"/>
        <v>9.1523198441437428E-2</v>
      </c>
      <c r="QQ146" s="39">
        <v>9.7806571031929662E-2</v>
      </c>
      <c r="QR146" s="22">
        <v>126816</v>
      </c>
      <c r="QS146" s="36">
        <f t="shared" si="580"/>
        <v>3048601.2019182127</v>
      </c>
      <c r="QT146" s="22">
        <v>1733</v>
      </c>
      <c r="QU146" s="22">
        <v>1733</v>
      </c>
      <c r="QV146" s="38">
        <f t="shared" si="451"/>
        <v>1.2232739696052064E-2</v>
      </c>
      <c r="QW146" s="39">
        <v>0.13559723023658396</v>
      </c>
      <c r="QX146" s="22">
        <v>23499</v>
      </c>
      <c r="QY146" s="36">
        <f t="shared" si="581"/>
        <v>407467.67568442563</v>
      </c>
      <c r="QZ146" s="22"/>
      <c r="RA146" s="22"/>
      <c r="RB146" s="38">
        <f t="shared" si="452"/>
        <v>0</v>
      </c>
      <c r="RC146" s="39">
        <v>0</v>
      </c>
      <c r="RD146" s="22"/>
      <c r="RE146" s="36">
        <f t="shared" si="582"/>
        <v>0</v>
      </c>
      <c r="RF146" s="10">
        <f t="shared" si="453"/>
        <v>142280</v>
      </c>
      <c r="RG146" s="10">
        <f t="shared" si="454"/>
        <v>141669</v>
      </c>
      <c r="RH146" s="17">
        <f t="shared" si="455"/>
        <v>0.18220788591316159</v>
      </c>
      <c r="RI146" s="17">
        <f t="shared" si="456"/>
        <v>4.1628584485319323E-3</v>
      </c>
      <c r="RJ146" s="17">
        <f t="shared" si="457"/>
        <v>0.29528707700841594</v>
      </c>
      <c r="RK146" s="17">
        <f t="shared" si="458"/>
        <v>0</v>
      </c>
      <c r="RL146" s="17">
        <f t="shared" si="459"/>
        <v>8.7142245381754968E-2</v>
      </c>
      <c r="RM146" s="17">
        <f t="shared" si="460"/>
        <v>1.2045494751471304E-2</v>
      </c>
      <c r="RN146" s="17">
        <f t="shared" si="461"/>
        <v>0.24117645145607444</v>
      </c>
      <c r="RO146" s="17">
        <f t="shared" si="462"/>
        <v>3.2234983061343286E-2</v>
      </c>
      <c r="RP146" s="17">
        <f t="shared" si="463"/>
        <v>0</v>
      </c>
      <c r="RQ146" s="17">
        <f t="shared" si="464"/>
        <v>0</v>
      </c>
      <c r="RR146" s="36">
        <f t="shared" si="465"/>
        <v>12640542.5716841</v>
      </c>
      <c r="RS146" s="36">
        <f t="shared" si="466"/>
        <v>55.016289048067982</v>
      </c>
      <c r="RT146" s="10">
        <f t="shared" si="467"/>
        <v>611</v>
      </c>
      <c r="RU146" s="17">
        <f t="shared" si="468"/>
        <v>4.2943491706494237E-3</v>
      </c>
      <c r="RV146" s="37">
        <f t="shared" si="469"/>
        <v>1.6148439696373349</v>
      </c>
      <c r="RW146" s="36">
        <f t="shared" si="470"/>
        <v>0.61659557799442899</v>
      </c>
      <c r="RX146" s="85">
        <v>-1.2883990000000001</v>
      </c>
      <c r="RY146" s="93">
        <v>153</v>
      </c>
      <c r="RZ146" s="43" t="b">
        <v>0</v>
      </c>
      <c r="SA146" s="18" t="b">
        <v>0</v>
      </c>
      <c r="SB146" s="18" t="b">
        <v>0</v>
      </c>
      <c r="SC146" s="18" t="b">
        <v>0</v>
      </c>
      <c r="SD146" s="18" t="b">
        <v>0</v>
      </c>
      <c r="SE146" s="32" t="b">
        <v>0</v>
      </c>
      <c r="SF146" s="43" t="b">
        <v>0</v>
      </c>
      <c r="SG146" s="18" t="b">
        <v>1</v>
      </c>
      <c r="SH146" s="18">
        <v>0</v>
      </c>
      <c r="SI146" s="18"/>
      <c r="SJ146" s="22">
        <v>2</v>
      </c>
      <c r="SK146" s="22"/>
      <c r="SL146" s="22">
        <v>2</v>
      </c>
      <c r="SM146" s="22">
        <v>0</v>
      </c>
      <c r="SN146" s="18"/>
      <c r="SO146" s="18"/>
      <c r="SP146" s="18"/>
      <c r="SQ146" s="17">
        <f t="shared" si="583"/>
        <v>8.2644628099173556E-3</v>
      </c>
      <c r="SR146" s="17">
        <f t="shared" si="584"/>
        <v>0</v>
      </c>
      <c r="SS146" s="17">
        <f t="shared" si="585"/>
        <v>0</v>
      </c>
      <c r="ST146" s="17">
        <f t="shared" si="586"/>
        <v>0</v>
      </c>
      <c r="SU146" s="17">
        <f t="shared" si="587"/>
        <v>0</v>
      </c>
      <c r="SV146" s="17">
        <f t="shared" si="439"/>
        <v>0</v>
      </c>
      <c r="SW146" s="17">
        <f t="shared" si="588"/>
        <v>0</v>
      </c>
      <c r="SX146" s="17">
        <f t="shared" si="589"/>
        <v>0</v>
      </c>
      <c r="SY146" s="17">
        <f t="shared" si="590"/>
        <v>0</v>
      </c>
      <c r="SZ146" s="17">
        <f t="shared" si="591"/>
        <v>0</v>
      </c>
      <c r="TA146" s="17">
        <f t="shared" si="592"/>
        <v>0</v>
      </c>
      <c r="TB146" s="24">
        <f t="shared" si="593"/>
        <v>620</v>
      </c>
      <c r="TC146" s="69">
        <f t="shared" si="594"/>
        <v>1</v>
      </c>
      <c r="TD146" s="17">
        <f t="shared" si="616"/>
        <v>2.6014568158168575E-6</v>
      </c>
      <c r="TE146" s="95"/>
      <c r="TF146" s="71"/>
      <c r="TG146" s="71">
        <v>4</v>
      </c>
      <c r="TH146" s="71">
        <v>2</v>
      </c>
      <c r="TI146" s="71"/>
      <c r="TJ146" s="71"/>
      <c r="TK146" s="71">
        <v>34</v>
      </c>
      <c r="TL146" s="71"/>
      <c r="TM146" s="71">
        <v>1</v>
      </c>
      <c r="TN146" s="71"/>
      <c r="TO146" s="71"/>
      <c r="TP146" s="71"/>
      <c r="TQ146" s="71">
        <v>114</v>
      </c>
      <c r="TR146" s="72"/>
      <c r="TS146" s="72"/>
      <c r="TT146" s="72"/>
      <c r="TU146" s="72"/>
      <c r="TV146" s="72">
        <v>1</v>
      </c>
      <c r="TW146" s="72"/>
      <c r="TX146" s="72"/>
      <c r="TY146" s="72"/>
      <c r="TZ146" s="72">
        <v>263</v>
      </c>
      <c r="UA146" s="72"/>
      <c r="UB146" s="72">
        <v>54</v>
      </c>
      <c r="UC146" s="72"/>
      <c r="UD146" s="72"/>
      <c r="UE146" s="72"/>
      <c r="UF146" s="72"/>
      <c r="UG146" s="72">
        <v>1</v>
      </c>
      <c r="UH146" s="72"/>
      <c r="UI146" s="72">
        <v>11</v>
      </c>
      <c r="UJ146" s="73">
        <v>1</v>
      </c>
      <c r="UK146" s="73"/>
      <c r="UL146" s="73"/>
      <c r="UM146" s="73"/>
      <c r="UN146" s="73">
        <v>2</v>
      </c>
      <c r="UO146" s="73"/>
      <c r="UP146" s="73"/>
      <c r="UQ146" s="73"/>
      <c r="UR146" s="73">
        <v>81</v>
      </c>
      <c r="US146" s="73">
        <v>154</v>
      </c>
      <c r="UT146" s="73"/>
      <c r="UU146" s="73"/>
      <c r="UV146" s="73"/>
      <c r="UW146" s="73"/>
      <c r="UX146" s="73"/>
      <c r="UY146" s="73">
        <v>2</v>
      </c>
      <c r="UZ146" s="73"/>
      <c r="VA146" s="73">
        <v>11</v>
      </c>
      <c r="VB146" s="73">
        <v>40</v>
      </c>
      <c r="VC146" s="73"/>
      <c r="VD146" s="73"/>
      <c r="VE146" s="73"/>
      <c r="VF146" s="73">
        <v>1</v>
      </c>
      <c r="VG146" s="73">
        <v>14</v>
      </c>
      <c r="VH146" s="73"/>
      <c r="VI146" s="73"/>
      <c r="VJ146" s="73">
        <v>81</v>
      </c>
      <c r="VK146" s="73">
        <v>158</v>
      </c>
      <c r="VL146" s="73"/>
      <c r="VM146" s="73"/>
      <c r="VN146" s="73"/>
      <c r="VO146" s="73"/>
      <c r="VP146" s="73">
        <v>3</v>
      </c>
      <c r="VQ146" s="73"/>
      <c r="VR146" s="73"/>
      <c r="VS146" s="73">
        <v>30</v>
      </c>
      <c r="VT146" s="73"/>
      <c r="VU146" s="73"/>
      <c r="VV146" s="73"/>
      <c r="VW146" s="73">
        <v>3</v>
      </c>
      <c r="VX146" s="73">
        <v>11</v>
      </c>
      <c r="VY146" s="73"/>
      <c r="VZ146" s="73"/>
      <c r="WA146" s="73">
        <v>49</v>
      </c>
      <c r="WB146" s="73"/>
      <c r="WC146" s="73">
        <v>182</v>
      </c>
      <c r="WD146" s="73"/>
      <c r="WE146" s="73"/>
      <c r="WF146" s="73"/>
      <c r="WG146" s="73"/>
      <c r="WH146" s="73"/>
      <c r="WI146" s="73"/>
      <c r="WJ146" s="73">
        <v>3</v>
      </c>
      <c r="WK146" s="73"/>
      <c r="WL146" s="73"/>
      <c r="WM146" s="73"/>
      <c r="WN146" s="73">
        <v>4</v>
      </c>
      <c r="WO146" s="22">
        <f t="shared" si="595"/>
        <v>71</v>
      </c>
      <c r="WP146" s="22">
        <f t="shared" si="596"/>
        <v>0</v>
      </c>
      <c r="WQ146" s="22">
        <f t="shared" si="597"/>
        <v>0</v>
      </c>
      <c r="WR146" s="22">
        <f t="shared" si="598"/>
        <v>4</v>
      </c>
      <c r="WS146" s="22">
        <f t="shared" si="599"/>
        <v>9</v>
      </c>
      <c r="WT146" s="22">
        <f t="shared" si="600"/>
        <v>14</v>
      </c>
      <c r="WU146" s="22">
        <f t="shared" si="601"/>
        <v>0</v>
      </c>
      <c r="WV146" s="22">
        <f t="shared" si="602"/>
        <v>0</v>
      </c>
      <c r="WW146" s="22">
        <f t="shared" si="603"/>
        <v>508</v>
      </c>
      <c r="WX146" s="22">
        <f t="shared" si="604"/>
        <v>0</v>
      </c>
      <c r="WY146" s="22">
        <f t="shared" si="605"/>
        <v>549</v>
      </c>
      <c r="WZ146" s="22">
        <f t="shared" si="606"/>
        <v>0</v>
      </c>
      <c r="XA146" s="22">
        <f t="shared" si="607"/>
        <v>0</v>
      </c>
      <c r="XB146" s="22">
        <f t="shared" si="608"/>
        <v>0</v>
      </c>
      <c r="XC146" s="22">
        <f t="shared" si="609"/>
        <v>0</v>
      </c>
      <c r="XD146" s="22">
        <f t="shared" si="610"/>
        <v>0</v>
      </c>
      <c r="XE146" s="22">
        <f t="shared" si="611"/>
        <v>9</v>
      </c>
      <c r="XF146" s="22">
        <f t="shared" si="612"/>
        <v>0</v>
      </c>
      <c r="XG146" s="93">
        <f t="shared" si="613"/>
        <v>140</v>
      </c>
    </row>
    <row r="147" spans="1:631" ht="17.100000000000001" customHeight="1" thickBot="1" x14ac:dyDescent="0.25">
      <c r="A147" s="101"/>
      <c r="B147" s="27" t="s">
        <v>396</v>
      </c>
      <c r="C147" s="535" t="s">
        <v>397</v>
      </c>
      <c r="D147" s="25" t="s">
        <v>398</v>
      </c>
      <c r="E147" s="535" t="s">
        <v>399</v>
      </c>
      <c r="F147" s="25" t="s">
        <v>400</v>
      </c>
      <c r="G147" s="535" t="s">
        <v>399</v>
      </c>
      <c r="H147" s="25">
        <v>13</v>
      </c>
      <c r="I147" s="28">
        <v>28</v>
      </c>
      <c r="J147" s="17">
        <f t="shared" si="478"/>
        <v>0.91360495675026543</v>
      </c>
      <c r="K147" s="17">
        <f t="shared" si="479"/>
        <v>0.57101832674869901</v>
      </c>
      <c r="L147" s="17">
        <f t="shared" si="480"/>
        <v>0.30967741935483872</v>
      </c>
      <c r="M147" s="17">
        <f t="shared" si="481"/>
        <v>0.30519095424965231</v>
      </c>
      <c r="N147" s="17">
        <f t="shared" si="482"/>
        <v>0.60994390927935616</v>
      </c>
      <c r="O147" s="17">
        <f t="shared" si="483"/>
        <v>0.76020328245470525</v>
      </c>
      <c r="P147" s="17">
        <f t="shared" si="484"/>
        <v>0.77936993417775713</v>
      </c>
      <c r="Q147" s="17">
        <f t="shared" si="485"/>
        <v>0.61505146260795329</v>
      </c>
      <c r="R147" s="69">
        <f t="shared" si="486"/>
        <v>0.94218089756666179</v>
      </c>
      <c r="S147" s="422">
        <f t="shared" si="487"/>
        <v>0.64513790479887645</v>
      </c>
      <c r="T147" s="17">
        <f t="shared" si="614"/>
        <v>0.35486209520112355</v>
      </c>
      <c r="U147" s="10">
        <f t="shared" si="488"/>
        <v>102692.83200606274</v>
      </c>
      <c r="V147" s="32">
        <v>7</v>
      </c>
      <c r="W147" s="550">
        <f t="shared" si="489"/>
        <v>-0.69032258064516128</v>
      </c>
      <c r="X147" s="550">
        <f t="shared" si="490"/>
        <v>0.5340267936877654</v>
      </c>
      <c r="Y147" s="550">
        <f t="shared" si="491"/>
        <v>0.4659732063122346</v>
      </c>
      <c r="Z147" s="551">
        <f t="shared" si="492"/>
        <v>134847.05422828495</v>
      </c>
      <c r="AA147" s="426">
        <f t="shared" si="493"/>
        <v>0.87679516773328525</v>
      </c>
      <c r="AB147" s="59">
        <f t="shared" si="494"/>
        <v>0.95622849625581863</v>
      </c>
      <c r="AC147" s="59">
        <f t="shared" si="495"/>
        <v>5.7182050969393973E-2</v>
      </c>
      <c r="AD147" s="59">
        <f t="shared" si="496"/>
        <v>0.60994390927935616</v>
      </c>
      <c r="AE147" s="59">
        <f t="shared" si="497"/>
        <v>0.38494853739204676</v>
      </c>
      <c r="AF147" s="59">
        <f t="shared" si="498"/>
        <v>0.1945802948291766</v>
      </c>
      <c r="AG147" s="59">
        <f t="shared" si="499"/>
        <v>5.7660511338914318E-2</v>
      </c>
      <c r="AH147" s="59">
        <f t="shared" si="500"/>
        <v>0.76020328245470525</v>
      </c>
      <c r="AI147" s="59">
        <f t="shared" si="501"/>
        <v>0.94070348260438241</v>
      </c>
      <c r="AJ147" s="59">
        <f t="shared" si="502"/>
        <v>0.88650643089614845</v>
      </c>
      <c r="AK147" s="59">
        <f t="shared" si="503"/>
        <v>0.2206300658222429</v>
      </c>
      <c r="AL147" s="35">
        <f t="shared" si="504"/>
        <v>0.30967741935483872</v>
      </c>
      <c r="AM147" s="27">
        <v>289388</v>
      </c>
      <c r="AN147" s="25">
        <v>139026</v>
      </c>
      <c r="AO147" s="25">
        <v>150362</v>
      </c>
      <c r="AP147" s="17">
        <f t="shared" si="505"/>
        <v>5.6206848068745653E-3</v>
      </c>
      <c r="AQ147" s="63">
        <v>92.460861121825985</v>
      </c>
      <c r="AR147" s="58">
        <v>138.953495369</v>
      </c>
      <c r="AS147" s="24">
        <f t="shared" si="506"/>
        <v>2082.624832369358</v>
      </c>
      <c r="AT147" s="17">
        <v>1</v>
      </c>
      <c r="AU147" s="25">
        <v>269916</v>
      </c>
      <c r="AV147" s="25">
        <v>124473</v>
      </c>
      <c r="AW147" s="25">
        <v>145443</v>
      </c>
      <c r="AX147" s="25">
        <v>19472</v>
      </c>
      <c r="AY147" s="25">
        <v>14553</v>
      </c>
      <c r="AZ147" s="25">
        <v>4919</v>
      </c>
      <c r="BA147" s="25">
        <v>253734</v>
      </c>
      <c r="BB147" s="25">
        <v>122052</v>
      </c>
      <c r="BC147" s="25">
        <v>131682</v>
      </c>
      <c r="BD147" s="63">
        <v>92.686927598305004</v>
      </c>
      <c r="BE147" s="25">
        <v>35654</v>
      </c>
      <c r="BF147" s="25">
        <v>16974</v>
      </c>
      <c r="BG147" s="25">
        <v>18680</v>
      </c>
      <c r="BH147" s="63">
        <v>90.86723768736617</v>
      </c>
      <c r="BI147" s="17">
        <v>0.87679516773328525</v>
      </c>
      <c r="BJ147" s="25">
        <v>74839</v>
      </c>
      <c r="BK147" s="25">
        <v>194413</v>
      </c>
      <c r="BL147" s="25">
        <v>20136</v>
      </c>
      <c r="BM147" s="17">
        <v>0.48852185810619658</v>
      </c>
      <c r="BN147" s="10">
        <f t="shared" si="507"/>
        <v>148015.63652636399</v>
      </c>
      <c r="BO147" s="29">
        <v>0.38494853739204676</v>
      </c>
      <c r="BP147" s="30">
        <f t="shared" si="508"/>
        <v>0.61505146260795329</v>
      </c>
      <c r="BQ147" s="31">
        <v>10.357332071414978</v>
      </c>
      <c r="BR147" s="25">
        <v>214549</v>
      </c>
      <c r="BS147" s="25">
        <v>74339</v>
      </c>
      <c r="BT147" s="25">
        <v>113988</v>
      </c>
      <c r="BU147" s="25">
        <v>16573</v>
      </c>
      <c r="BV147" s="25">
        <v>4251</v>
      </c>
      <c r="BW147" s="18">
        <v>5398</v>
      </c>
      <c r="BX147" s="25">
        <v>57457</v>
      </c>
      <c r="BY147" s="25">
        <v>39309</v>
      </c>
      <c r="BZ147" s="25">
        <v>18148</v>
      </c>
      <c r="CA147" s="59">
        <v>0.31585359486224479</v>
      </c>
      <c r="CB147" s="25">
        <v>269916</v>
      </c>
      <c r="CC147" s="25">
        <v>19472</v>
      </c>
      <c r="CD147" s="17">
        <f t="shared" si="509"/>
        <v>7.2140962373479153E-2</v>
      </c>
      <c r="CE147" s="25">
        <v>2894</v>
      </c>
      <c r="CF147" s="25">
        <v>6484</v>
      </c>
      <c r="CG147" s="25">
        <v>10137</v>
      </c>
      <c r="CH147" s="25">
        <v>11467</v>
      </c>
      <c r="CI147" s="25">
        <v>9268</v>
      </c>
      <c r="CJ147" s="25">
        <v>6404</v>
      </c>
      <c r="CK147" s="25">
        <v>4117</v>
      </c>
      <c r="CL147" s="25">
        <v>3062</v>
      </c>
      <c r="CM147" s="25">
        <v>3624</v>
      </c>
      <c r="CN147" s="26">
        <v>4.6977043702246899</v>
      </c>
      <c r="CO147" s="27">
        <v>57457</v>
      </c>
      <c r="CP147" s="34">
        <f t="shared" si="510"/>
        <v>5.036601284438798</v>
      </c>
      <c r="CQ147" s="25">
        <v>3368</v>
      </c>
      <c r="CR147" s="25">
        <v>9539</v>
      </c>
      <c r="CS147" s="25">
        <v>7718</v>
      </c>
      <c r="CT147" s="25">
        <v>31089</v>
      </c>
      <c r="CU147" s="25">
        <v>4730</v>
      </c>
      <c r="CV147" s="18">
        <v>501</v>
      </c>
      <c r="CW147" s="18">
        <v>258</v>
      </c>
      <c r="CX147" s="18">
        <v>254</v>
      </c>
      <c r="CY147" s="25">
        <v>57457</v>
      </c>
      <c r="CZ147" s="25">
        <v>42788</v>
      </c>
      <c r="DA147" s="25">
        <v>7677</v>
      </c>
      <c r="DB147" s="25">
        <v>2800</v>
      </c>
      <c r="DC147" s="25">
        <v>3587</v>
      </c>
      <c r="DD147" s="18">
        <v>294</v>
      </c>
      <c r="DE147" s="18">
        <v>311</v>
      </c>
      <c r="DF147" s="25">
        <v>57457</v>
      </c>
      <c r="DG147" s="25">
        <v>11071</v>
      </c>
      <c r="DH147" s="18">
        <v>70</v>
      </c>
      <c r="DI147" s="18">
        <v>39</v>
      </c>
      <c r="DJ147" s="25">
        <v>44707</v>
      </c>
      <c r="DK147" s="25">
        <v>1519</v>
      </c>
      <c r="DL147" s="18">
        <v>51</v>
      </c>
      <c r="DM147" s="25">
        <f t="shared" si="511"/>
        <v>52337.12438867327</v>
      </c>
      <c r="DN147" s="17">
        <f t="shared" si="512"/>
        <v>0.77809492315992834</v>
      </c>
      <c r="DO147" s="17">
        <f t="shared" si="513"/>
        <v>2.6437161703534818E-2</v>
      </c>
      <c r="DP147" s="23">
        <f t="shared" si="514"/>
        <v>0.1945802948291766</v>
      </c>
      <c r="DQ147" s="23">
        <f t="shared" si="515"/>
        <v>0.8054197051708234</v>
      </c>
      <c r="DR147" s="25">
        <v>57457</v>
      </c>
      <c r="DS147" s="25">
        <v>1479</v>
      </c>
      <c r="DT147" s="25">
        <v>15248</v>
      </c>
      <c r="DU147" s="18">
        <v>23</v>
      </c>
      <c r="DV147" s="25">
        <v>21366</v>
      </c>
      <c r="DW147" s="18">
        <v>754</v>
      </c>
      <c r="DX147" s="25">
        <v>18097</v>
      </c>
      <c r="DY147" s="18">
        <v>490</v>
      </c>
      <c r="DZ147" s="17">
        <f t="shared" si="516"/>
        <v>0.66338305167342537</v>
      </c>
      <c r="EA147" s="17">
        <f t="shared" si="517"/>
        <v>0.33661694832657463</v>
      </c>
      <c r="EB147" s="25">
        <v>57457</v>
      </c>
      <c r="EC147" s="25">
        <v>3099</v>
      </c>
      <c r="ED147" s="18">
        <v>214</v>
      </c>
      <c r="EE147" s="25">
        <v>43768</v>
      </c>
      <c r="EF147" s="17">
        <f t="shared" si="518"/>
        <v>0.76175226691264775</v>
      </c>
      <c r="EG147" s="25">
        <v>9783</v>
      </c>
      <c r="EH147" s="18">
        <v>593</v>
      </c>
      <c r="EI147" s="17">
        <f t="shared" si="519"/>
        <v>5.7660511338914318E-2</v>
      </c>
      <c r="EJ147" s="17">
        <f t="shared" si="520"/>
        <v>0.17026646013540561</v>
      </c>
      <c r="EK147" s="69">
        <f t="shared" si="521"/>
        <v>0.57101832674869901</v>
      </c>
      <c r="EL147" s="27">
        <v>197640</v>
      </c>
      <c r="EM147" s="25">
        <v>188989</v>
      </c>
      <c r="EN147" s="25">
        <v>8651</v>
      </c>
      <c r="EO147" s="59">
        <v>0.95622849625581863</v>
      </c>
      <c r="EP147" s="25">
        <v>87832</v>
      </c>
      <c r="EQ147" s="25">
        <v>85530</v>
      </c>
      <c r="ER147" s="25">
        <v>2302</v>
      </c>
      <c r="ES147" s="59">
        <v>0.97379087348574556</v>
      </c>
      <c r="ET147" s="25">
        <v>109808</v>
      </c>
      <c r="EU147" s="25">
        <v>103459</v>
      </c>
      <c r="EV147" s="25">
        <v>6349</v>
      </c>
      <c r="EW147" s="59">
        <v>0.94218089756666179</v>
      </c>
      <c r="EX147" s="25">
        <v>174987</v>
      </c>
      <c r="EY147" s="25">
        <v>167410</v>
      </c>
      <c r="EZ147" s="25">
        <v>7577</v>
      </c>
      <c r="FA147" s="59">
        <v>0.95669964054472634</v>
      </c>
      <c r="FB147" s="25">
        <v>22653</v>
      </c>
      <c r="FC147" s="25">
        <v>21579</v>
      </c>
      <c r="FD147" s="25">
        <v>1074</v>
      </c>
      <c r="FE147" s="59">
        <v>0.95258906105151619</v>
      </c>
      <c r="FF147" s="25">
        <v>114400</v>
      </c>
      <c r="FG147" s="25">
        <v>46835</v>
      </c>
      <c r="FH147" s="25">
        <v>61756</v>
      </c>
      <c r="FI147" s="25">
        <v>5809</v>
      </c>
      <c r="FJ147" s="23">
        <f t="shared" si="522"/>
        <v>5.0777972027972025E-2</v>
      </c>
      <c r="FK147" s="23">
        <f t="shared" si="523"/>
        <v>0.53982517482517478</v>
      </c>
      <c r="FL147" s="36">
        <f t="shared" si="524"/>
        <v>8.0624892408331892</v>
      </c>
      <c r="FM147" s="25">
        <v>55380</v>
      </c>
      <c r="FN147" s="25">
        <v>23113</v>
      </c>
      <c r="FO147" s="17">
        <f t="shared" si="525"/>
        <v>0.41735283495846875</v>
      </c>
      <c r="FP147" s="25">
        <v>29411</v>
      </c>
      <c r="FQ147" s="17">
        <f t="shared" si="526"/>
        <v>0.53107620079451068</v>
      </c>
      <c r="FR147" s="25">
        <v>2856</v>
      </c>
      <c r="FS147" s="17">
        <f t="shared" si="527"/>
        <v>5.1570964247020588E-2</v>
      </c>
      <c r="FT147" s="25">
        <v>59020</v>
      </c>
      <c r="FU147" s="25">
        <v>23722</v>
      </c>
      <c r="FV147" s="25">
        <v>32345</v>
      </c>
      <c r="FW147" s="17">
        <f t="shared" si="528"/>
        <v>5.0033886818027784E-2</v>
      </c>
      <c r="FX147" s="17">
        <f t="shared" si="529"/>
        <v>0.54803456455438837</v>
      </c>
      <c r="FY147" s="25">
        <v>2953</v>
      </c>
      <c r="FZ147" s="25">
        <v>164020</v>
      </c>
      <c r="GA147" s="25">
        <v>9379</v>
      </c>
      <c r="GB147" s="25">
        <v>54598</v>
      </c>
      <c r="GC147" s="25">
        <v>43371</v>
      </c>
      <c r="GD147" s="25">
        <v>27499</v>
      </c>
      <c r="GE147" s="18">
        <v>763</v>
      </c>
      <c r="GF147" s="25">
        <v>26299</v>
      </c>
      <c r="GG147" s="25">
        <v>1520</v>
      </c>
      <c r="GH147" s="18">
        <v>224</v>
      </c>
      <c r="GI147" s="18">
        <v>367</v>
      </c>
      <c r="GJ147" s="10">
        <f t="shared" si="530"/>
        <v>9379</v>
      </c>
      <c r="GK147" s="10">
        <f t="shared" si="472"/>
        <v>154641</v>
      </c>
      <c r="GL147" s="10">
        <f t="shared" si="473"/>
        <v>100043</v>
      </c>
      <c r="GM147" s="10">
        <f t="shared" si="531"/>
        <v>63977</v>
      </c>
      <c r="GN147" s="10">
        <f t="shared" si="474"/>
        <v>56672</v>
      </c>
      <c r="GO147" s="17">
        <f t="shared" si="532"/>
        <v>5.7182050969393973E-2</v>
      </c>
      <c r="GP147" s="17">
        <f t="shared" si="475"/>
        <v>0.94281794903060601</v>
      </c>
      <c r="GQ147" s="17">
        <f t="shared" si="476"/>
        <v>0.60994390927935616</v>
      </c>
      <c r="GR147" s="17">
        <f t="shared" si="477"/>
        <v>0.34551883916595538</v>
      </c>
      <c r="GS147" s="17">
        <f t="shared" si="533"/>
        <v>0.77638092915498103</v>
      </c>
      <c r="GT147" s="25">
        <v>74677</v>
      </c>
      <c r="GU147" s="25">
        <v>2755</v>
      </c>
      <c r="GV147" s="25">
        <v>21413</v>
      </c>
      <c r="GW147" s="25">
        <v>23448</v>
      </c>
      <c r="GX147" s="25">
        <v>15260</v>
      </c>
      <c r="GY147" s="18">
        <v>581</v>
      </c>
      <c r="GZ147" s="25">
        <v>10387</v>
      </c>
      <c r="HA147" s="25">
        <v>439</v>
      </c>
      <c r="HB147" s="18">
        <v>164</v>
      </c>
      <c r="HC147" s="18">
        <v>230</v>
      </c>
      <c r="HD147" s="23">
        <f t="shared" si="534"/>
        <v>3.6892215809419232E-2</v>
      </c>
      <c r="HE147" s="23">
        <f t="shared" si="535"/>
        <v>0.96310778419058074</v>
      </c>
      <c r="HF147" s="23">
        <f t="shared" si="536"/>
        <v>0.67636621717530165</v>
      </c>
      <c r="HG147" s="23">
        <f t="shared" si="537"/>
        <v>0.36237395717556947</v>
      </c>
      <c r="HH147" s="25">
        <v>89343</v>
      </c>
      <c r="HI147" s="25">
        <v>6624</v>
      </c>
      <c r="HJ147" s="25">
        <v>33185</v>
      </c>
      <c r="HK147" s="25">
        <v>19923</v>
      </c>
      <c r="HL147" s="25">
        <v>12239</v>
      </c>
      <c r="HM147" s="18">
        <v>182</v>
      </c>
      <c r="HN147" s="25">
        <v>15912</v>
      </c>
      <c r="HO147" s="25">
        <v>1081</v>
      </c>
      <c r="HP147" s="18">
        <v>60</v>
      </c>
      <c r="HQ147" s="18">
        <v>137</v>
      </c>
      <c r="HR147" s="23">
        <f t="shared" si="538"/>
        <v>7.414123098619925E-2</v>
      </c>
      <c r="HS147" s="23">
        <f t="shared" si="539"/>
        <v>0.92585876901380071</v>
      </c>
      <c r="HT147" s="80">
        <f t="shared" si="540"/>
        <v>0.55442508086811504</v>
      </c>
      <c r="HU147" s="27">
        <v>242927</v>
      </c>
      <c r="HV147" s="25">
        <v>12815</v>
      </c>
      <c r="HW147" s="25">
        <v>43276</v>
      </c>
      <c r="HX147" s="25">
        <v>4239</v>
      </c>
      <c r="HY147" s="25">
        <v>44739</v>
      </c>
      <c r="HZ147" s="25">
        <v>10881</v>
      </c>
      <c r="IA147" s="25">
        <v>6472</v>
      </c>
      <c r="IB147" s="18">
        <v>1016</v>
      </c>
      <c r="IC147" s="25">
        <v>37297</v>
      </c>
      <c r="ID147" s="25">
        <v>49261</v>
      </c>
      <c r="IE147" s="25">
        <v>16650</v>
      </c>
      <c r="IF147" s="25">
        <v>2418</v>
      </c>
      <c r="IG147" s="25">
        <v>13863</v>
      </c>
      <c r="IH147" s="17">
        <f t="shared" si="541"/>
        <v>0.24757231596323176</v>
      </c>
      <c r="II147" s="17">
        <f t="shared" si="542"/>
        <v>4.4791233580458327E-2</v>
      </c>
      <c r="IJ147" s="30">
        <f t="shared" si="543"/>
        <v>22.325797261281132</v>
      </c>
      <c r="IK147" s="17">
        <f t="shared" si="615"/>
        <v>0.30519095424965231</v>
      </c>
      <c r="IL147" s="25">
        <v>115340</v>
      </c>
      <c r="IM147" s="25">
        <v>6459</v>
      </c>
      <c r="IN147" s="25">
        <v>30302</v>
      </c>
      <c r="IO147" s="25">
        <v>2884</v>
      </c>
      <c r="IP147" s="25">
        <v>27442</v>
      </c>
      <c r="IQ147" s="25">
        <v>3843</v>
      </c>
      <c r="IR147" s="25">
        <v>3993</v>
      </c>
      <c r="IS147" s="18">
        <v>714</v>
      </c>
      <c r="IT147" s="25">
        <v>18675</v>
      </c>
      <c r="IU147" s="25">
        <v>2425</v>
      </c>
      <c r="IV147" s="25">
        <v>7437</v>
      </c>
      <c r="IW147" s="25">
        <v>1335</v>
      </c>
      <c r="IX147" s="25">
        <v>9831</v>
      </c>
      <c r="IY147" s="17">
        <f t="shared" si="544"/>
        <v>0.64958383908444595</v>
      </c>
      <c r="IZ147" s="25">
        <v>127587</v>
      </c>
      <c r="JA147" s="25">
        <v>6356</v>
      </c>
      <c r="JB147" s="25">
        <v>12974</v>
      </c>
      <c r="JC147" s="25">
        <v>1355</v>
      </c>
      <c r="JD147" s="25">
        <v>17297</v>
      </c>
      <c r="JE147" s="25">
        <v>7038</v>
      </c>
      <c r="JF147" s="25">
        <v>2479</v>
      </c>
      <c r="JG147" s="18">
        <v>302</v>
      </c>
      <c r="JH147" s="25">
        <v>18622</v>
      </c>
      <c r="JI147" s="25">
        <v>46836</v>
      </c>
      <c r="JJ147" s="25">
        <v>9213</v>
      </c>
      <c r="JK147" s="25">
        <v>1083</v>
      </c>
      <c r="JL147" s="25">
        <v>4032</v>
      </c>
      <c r="JM147" s="80">
        <f t="shared" si="545"/>
        <v>0.37228714524207013</v>
      </c>
      <c r="JN147" s="27">
        <v>242927</v>
      </c>
      <c r="JO147" s="25">
        <v>159859</v>
      </c>
      <c r="JP147" s="18">
        <v>180</v>
      </c>
      <c r="JQ147" s="18">
        <v>957</v>
      </c>
      <c r="JR147" s="25">
        <v>23954</v>
      </c>
      <c r="JS147" s="18">
        <v>3132</v>
      </c>
      <c r="JT147" s="18">
        <v>682</v>
      </c>
      <c r="JU147" s="18">
        <v>77</v>
      </c>
      <c r="JV147" s="18">
        <v>489</v>
      </c>
      <c r="JW147" s="25">
        <v>53597</v>
      </c>
      <c r="JX147" s="17">
        <f t="shared" si="546"/>
        <v>0.2206300658222429</v>
      </c>
      <c r="JY147" s="17">
        <f t="shared" si="547"/>
        <v>0.77936993417775713</v>
      </c>
      <c r="JZ147" s="25">
        <v>214011</v>
      </c>
      <c r="KA147" s="25">
        <v>140229</v>
      </c>
      <c r="KB147" s="18">
        <v>168</v>
      </c>
      <c r="KC147" s="18">
        <v>862</v>
      </c>
      <c r="KD147" s="25">
        <v>21822</v>
      </c>
      <c r="KE147" s="18">
        <v>2491</v>
      </c>
      <c r="KF147" s="18">
        <v>622</v>
      </c>
      <c r="KG147" s="18">
        <v>76</v>
      </c>
      <c r="KH147" s="18">
        <v>214</v>
      </c>
      <c r="KI147" s="25">
        <v>47527</v>
      </c>
      <c r="KJ147" s="17">
        <f t="shared" si="548"/>
        <v>0.22207736985482054</v>
      </c>
      <c r="KK147" s="25">
        <v>28916</v>
      </c>
      <c r="KL147" s="25">
        <v>19630</v>
      </c>
      <c r="KM147" s="18">
        <v>12</v>
      </c>
      <c r="KN147" s="18">
        <v>95</v>
      </c>
      <c r="KO147" s="25">
        <v>2132</v>
      </c>
      <c r="KP147" s="18">
        <v>641</v>
      </c>
      <c r="KQ147" s="18">
        <v>60</v>
      </c>
      <c r="KR147" s="18">
        <v>1</v>
      </c>
      <c r="KS147" s="18">
        <v>275</v>
      </c>
      <c r="KT147" s="25">
        <v>6070</v>
      </c>
      <c r="KU147" s="69">
        <f t="shared" si="440"/>
        <v>0.20991838428551668</v>
      </c>
      <c r="KV147" s="27">
        <v>289388</v>
      </c>
      <c r="KW147" s="25">
        <v>278955</v>
      </c>
      <c r="KX147" s="25">
        <v>10433</v>
      </c>
      <c r="KY147" s="59">
        <v>3.6051944102727135E-2</v>
      </c>
      <c r="KZ147" s="25">
        <v>5100</v>
      </c>
      <c r="LA147" s="25">
        <v>2895</v>
      </c>
      <c r="LB147" s="25">
        <v>4733</v>
      </c>
      <c r="LC147" s="25">
        <v>3661</v>
      </c>
      <c r="LD147" s="25">
        <v>139026</v>
      </c>
      <c r="LE147" s="25">
        <v>134509</v>
      </c>
      <c r="LF147" s="25">
        <v>4517</v>
      </c>
      <c r="LG147" s="59">
        <v>3.2490325550616435E-2</v>
      </c>
      <c r="LH147" s="25">
        <v>150362</v>
      </c>
      <c r="LI147" s="25">
        <v>144446</v>
      </c>
      <c r="LJ147" s="25">
        <v>5916</v>
      </c>
      <c r="LK147" s="35">
        <v>3.9345047285883401E-2</v>
      </c>
      <c r="LL147" s="27">
        <v>57457</v>
      </c>
      <c r="LM147" s="25">
        <v>1164</v>
      </c>
      <c r="LN147" s="25">
        <v>52886</v>
      </c>
      <c r="LO147" s="25">
        <v>1148</v>
      </c>
      <c r="LP147" s="18">
        <v>313</v>
      </c>
      <c r="LQ147" s="18">
        <v>60</v>
      </c>
      <c r="LR147" s="25">
        <v>1886</v>
      </c>
      <c r="LS147" s="23">
        <f t="shared" si="549"/>
        <v>3.2824547052578451E-2</v>
      </c>
      <c r="LT147" s="23">
        <f t="shared" si="550"/>
        <v>0.96717545294742158</v>
      </c>
      <c r="LU147" s="17">
        <f t="shared" si="551"/>
        <v>0.94070348260438241</v>
      </c>
      <c r="LV147" s="25">
        <v>57457</v>
      </c>
      <c r="LW147" s="25">
        <v>5307</v>
      </c>
      <c r="LX147" s="25">
        <v>2433</v>
      </c>
      <c r="LY147" s="25">
        <v>11094</v>
      </c>
      <c r="LZ147" s="25">
        <v>3427</v>
      </c>
      <c r="MA147" s="18">
        <v>988</v>
      </c>
      <c r="MB147" s="18">
        <v>772</v>
      </c>
      <c r="MC147" s="18">
        <v>365</v>
      </c>
      <c r="MD147" s="25">
        <v>32102</v>
      </c>
      <c r="ME147" s="18">
        <v>540</v>
      </c>
      <c r="MF147" s="18">
        <v>429</v>
      </c>
      <c r="MG147" s="17">
        <f t="shared" si="552"/>
        <v>3.6984179473345286E-2</v>
      </c>
      <c r="MH147" s="17">
        <f t="shared" si="553"/>
        <v>0.88650643089614845</v>
      </c>
      <c r="MI147" s="25">
        <v>57457</v>
      </c>
      <c r="MJ147" s="25">
        <v>17046</v>
      </c>
      <c r="MK147" s="25">
        <v>11811</v>
      </c>
      <c r="ML147" s="25">
        <v>15980</v>
      </c>
      <c r="MM147" s="25">
        <v>3839</v>
      </c>
      <c r="MN147" s="25">
        <v>5196</v>
      </c>
      <c r="MO147" s="25">
        <v>2489</v>
      </c>
      <c r="MP147" s="18">
        <v>21</v>
      </c>
      <c r="MQ147" s="18">
        <v>88</v>
      </c>
      <c r="MR147" s="18">
        <v>173</v>
      </c>
      <c r="MS147" s="18">
        <v>814</v>
      </c>
      <c r="MT147" s="17">
        <f t="shared" si="554"/>
        <v>0.78225455558069512</v>
      </c>
      <c r="MU147" s="69">
        <f t="shared" si="555"/>
        <v>0.91360495675026543</v>
      </c>
      <c r="MV147" s="27">
        <v>57457</v>
      </c>
      <c r="MW147" s="25">
        <v>43679</v>
      </c>
      <c r="MX147" s="18">
        <v>437</v>
      </c>
      <c r="MY147" s="25">
        <v>7824</v>
      </c>
      <c r="MZ147" s="25">
        <v>2735</v>
      </c>
      <c r="NA147" s="25">
        <v>2224</v>
      </c>
      <c r="NB147" s="18">
        <v>44</v>
      </c>
      <c r="NC147" s="18">
        <v>312</v>
      </c>
      <c r="ND147" s="18">
        <v>202</v>
      </c>
      <c r="NE147" s="17">
        <f t="shared" si="556"/>
        <v>0.76020328245470525</v>
      </c>
      <c r="NF147" s="10">
        <f t="shared" si="557"/>
        <v>205191.02918704422</v>
      </c>
      <c r="NG147" s="17">
        <f t="shared" si="558"/>
        <v>0.80434063734618932</v>
      </c>
      <c r="NH147" s="25">
        <v>57457</v>
      </c>
      <c r="NI147" s="25">
        <v>27820</v>
      </c>
      <c r="NJ147" s="18">
        <v>983</v>
      </c>
      <c r="NK147" s="18">
        <v>17</v>
      </c>
      <c r="NL147" s="18">
        <v>915</v>
      </c>
      <c r="NM147" s="25">
        <v>19910</v>
      </c>
      <c r="NN147" s="25">
        <v>7456</v>
      </c>
      <c r="NO147" s="18">
        <v>145</v>
      </c>
      <c r="NP147" s="18">
        <v>1</v>
      </c>
      <c r="NQ147" s="32">
        <v>210</v>
      </c>
      <c r="NR147" s="27">
        <v>57457</v>
      </c>
      <c r="NS147" s="37">
        <f t="shared" si="559"/>
        <v>1.9173468854969804</v>
      </c>
      <c r="NT147" s="37">
        <f t="shared" si="560"/>
        <v>0.51737040747028673</v>
      </c>
      <c r="NU147" s="37">
        <f t="shared" si="561"/>
        <v>0.52155403258748245</v>
      </c>
      <c r="NV147" s="17">
        <f t="shared" si="562"/>
        <v>0.1059074004948051</v>
      </c>
      <c r="NW147" s="10">
        <f t="shared" si="563"/>
        <v>12315</v>
      </c>
      <c r="NX147" s="17">
        <f t="shared" si="564"/>
        <v>0.21433419774788101</v>
      </c>
      <c r="NY147" s="19">
        <f t="shared" si="565"/>
        <v>0.22193587918326155</v>
      </c>
      <c r="NZ147" s="25">
        <v>15312</v>
      </c>
      <c r="OA147" s="25">
        <v>45142</v>
      </c>
      <c r="OB147" s="25">
        <v>3732</v>
      </c>
      <c r="OC147" s="25">
        <v>34727</v>
      </c>
      <c r="OD147" s="25">
        <v>4033</v>
      </c>
      <c r="OE147" s="25">
        <v>7219</v>
      </c>
      <c r="OF147" s="17">
        <f t="shared" si="566"/>
        <v>0.6043998120333467</v>
      </c>
      <c r="OG147" s="17">
        <f t="shared" si="567"/>
        <v>0.26649494404511198</v>
      </c>
      <c r="OH147" s="17">
        <f t="shared" si="568"/>
        <v>0.78566580225211902</v>
      </c>
      <c r="OI147" s="69">
        <f t="shared" si="569"/>
        <v>0.12564178429086098</v>
      </c>
      <c r="OJ147" s="27">
        <v>57457</v>
      </c>
      <c r="OK147" s="25">
        <v>3529</v>
      </c>
      <c r="OL147" s="25">
        <v>27397</v>
      </c>
      <c r="OM147" s="25">
        <v>20634</v>
      </c>
      <c r="ON147" s="18">
        <v>547</v>
      </c>
      <c r="OO147" s="18">
        <v>524</v>
      </c>
      <c r="OP147" s="18">
        <v>890</v>
      </c>
      <c r="OQ147" s="25">
        <v>1039</v>
      </c>
      <c r="OR147" s="69">
        <f t="shared" si="570"/>
        <v>0.5632560001392346</v>
      </c>
      <c r="OS147" s="86">
        <v>14604</v>
      </c>
      <c r="OT147" s="87">
        <v>14604</v>
      </c>
      <c r="OU147" s="88">
        <f t="shared" si="441"/>
        <v>0.82615828477682862</v>
      </c>
      <c r="OV147" s="89">
        <v>0.64186113393590805</v>
      </c>
      <c r="OW147" s="87">
        <v>937374</v>
      </c>
      <c r="OX147" s="81">
        <f t="shared" si="442"/>
        <v>38355469.332000002</v>
      </c>
      <c r="OY147" s="81">
        <f t="shared" si="443"/>
        <v>989484.9850290363</v>
      </c>
      <c r="OZ147" s="87"/>
      <c r="PA147" s="87"/>
      <c r="PB147" s="88">
        <f t="shared" si="444"/>
        <v>0</v>
      </c>
      <c r="PC147" s="89">
        <v>0</v>
      </c>
      <c r="PD147" s="87"/>
      <c r="PE147" s="90">
        <f t="shared" si="571"/>
        <v>0</v>
      </c>
      <c r="PF147" s="81">
        <f t="shared" si="572"/>
        <v>0</v>
      </c>
      <c r="PG147" s="87">
        <v>468</v>
      </c>
      <c r="PH147" s="87">
        <v>468</v>
      </c>
      <c r="PI147" s="88">
        <f t="shared" si="445"/>
        <v>2.6475080613226225E-2</v>
      </c>
      <c r="PJ147" s="89">
        <v>0.13519230769230769</v>
      </c>
      <c r="PK147" s="87">
        <v>6327</v>
      </c>
      <c r="PL147" s="91">
        <f t="shared" si="573"/>
        <v>258888.18599999999</v>
      </c>
      <c r="PM147" s="81">
        <f t="shared" si="574"/>
        <v>38257.420934420588</v>
      </c>
      <c r="PN147" s="87">
        <v>728</v>
      </c>
      <c r="PO147" s="87">
        <v>728</v>
      </c>
      <c r="PP147" s="88">
        <f t="shared" si="446"/>
        <v>4.1183458731685239E-2</v>
      </c>
      <c r="PQ147" s="89">
        <v>0.54500000000000004</v>
      </c>
      <c r="PR147" s="87">
        <v>39676</v>
      </c>
      <c r="PS147" s="91">
        <f t="shared" si="575"/>
        <v>1623462.568</v>
      </c>
      <c r="PT147" s="81">
        <f t="shared" si="576"/>
        <v>95454.159163108809</v>
      </c>
      <c r="PU147" s="87">
        <v>483</v>
      </c>
      <c r="PV147" s="87">
        <v>483</v>
      </c>
      <c r="PW147" s="88">
        <f t="shared" si="447"/>
        <v>2.7323640889291168E-2</v>
      </c>
      <c r="PX147" s="89">
        <v>0.12509316770186335</v>
      </c>
      <c r="PY147" s="87">
        <v>6042</v>
      </c>
      <c r="PZ147" s="81">
        <f t="shared" si="577"/>
        <v>73689.727039112928</v>
      </c>
      <c r="QA147" s="87"/>
      <c r="QB147" s="87"/>
      <c r="QC147" s="89">
        <v>0</v>
      </c>
      <c r="QD147" s="87"/>
      <c r="QE147" s="87">
        <f t="shared" si="578"/>
        <v>0</v>
      </c>
      <c r="QF147" s="87"/>
      <c r="QG147" s="87"/>
      <c r="QH147" s="87"/>
      <c r="QI147" s="88">
        <f t="shared" si="448"/>
        <v>0</v>
      </c>
      <c r="QJ147" s="89">
        <v>0</v>
      </c>
      <c r="QK147" s="87"/>
      <c r="QL147" s="92">
        <f t="shared" si="579"/>
        <v>0</v>
      </c>
      <c r="QM147" s="87">
        <f t="shared" si="449"/>
        <v>1394</v>
      </c>
      <c r="QN147" s="87">
        <v>687</v>
      </c>
      <c r="QO147" s="87">
        <v>687</v>
      </c>
      <c r="QP147" s="88">
        <f t="shared" si="450"/>
        <v>3.8864060643774394E-2</v>
      </c>
      <c r="QQ147" s="89">
        <v>0.16940320232896652</v>
      </c>
      <c r="QR147" s="87">
        <v>11638</v>
      </c>
      <c r="QS147" s="81">
        <f t="shared" si="580"/>
        <v>161529.30940288544</v>
      </c>
      <c r="QT147" s="87"/>
      <c r="QU147" s="87"/>
      <c r="QV147" s="88">
        <f t="shared" si="451"/>
        <v>0</v>
      </c>
      <c r="QW147" s="89">
        <v>0</v>
      </c>
      <c r="QX147" s="87"/>
      <c r="QY147" s="81">
        <f t="shared" si="581"/>
        <v>0</v>
      </c>
      <c r="QZ147" s="87">
        <v>707</v>
      </c>
      <c r="RA147" s="87">
        <v>707</v>
      </c>
      <c r="RB147" s="88">
        <f t="shared" si="452"/>
        <v>3.9995474345194321E-2</v>
      </c>
      <c r="RC147" s="89">
        <v>0.16719943422913719</v>
      </c>
      <c r="RD147" s="87">
        <v>11821</v>
      </c>
      <c r="RE147" s="81">
        <f t="shared" si="582"/>
        <v>76392.221929948806</v>
      </c>
      <c r="RF147" s="54">
        <f t="shared" si="453"/>
        <v>17677</v>
      </c>
      <c r="RG147" s="54">
        <f t="shared" si="454"/>
        <v>17677</v>
      </c>
      <c r="RH147" s="56">
        <f t="shared" si="455"/>
        <v>2.2735311178076766E-2</v>
      </c>
      <c r="RI147" s="56">
        <f t="shared" si="456"/>
        <v>5.1942802444217837E-4</v>
      </c>
      <c r="RJ147" s="56">
        <f t="shared" si="457"/>
        <v>0.68962893066498665</v>
      </c>
      <c r="RK147" s="56">
        <f t="shared" si="458"/>
        <v>0</v>
      </c>
      <c r="RL147" s="56">
        <f t="shared" si="459"/>
        <v>6.6527487235441427E-2</v>
      </c>
      <c r="RM147" s="56">
        <f t="shared" si="460"/>
        <v>5.1358604150508594E-2</v>
      </c>
      <c r="RN147" s="56">
        <f t="shared" si="461"/>
        <v>0.11257905536716838</v>
      </c>
      <c r="RO147" s="56">
        <f t="shared" si="462"/>
        <v>0</v>
      </c>
      <c r="RP147" s="56">
        <f t="shared" si="463"/>
        <v>5.3242128094674407E-2</v>
      </c>
      <c r="RQ147" s="56">
        <f t="shared" si="464"/>
        <v>0</v>
      </c>
      <c r="RR147" s="81">
        <f t="shared" si="465"/>
        <v>1434807.8234985129</v>
      </c>
      <c r="RS147" s="81">
        <f t="shared" si="466"/>
        <v>4.9580764354379339</v>
      </c>
      <c r="RT147" s="54">
        <f t="shared" si="467"/>
        <v>0</v>
      </c>
      <c r="RU147" s="56">
        <f t="shared" si="468"/>
        <v>0</v>
      </c>
      <c r="RV147" s="83">
        <f t="shared" si="469"/>
        <v>16.370877411325452</v>
      </c>
      <c r="RW147" s="81">
        <f t="shared" si="470"/>
        <v>6.1084080887942829E-2</v>
      </c>
      <c r="RX147" s="85">
        <v>5.3432409999999999</v>
      </c>
      <c r="RY147" s="93">
        <v>299</v>
      </c>
      <c r="RZ147" s="43" t="b">
        <v>0</v>
      </c>
      <c r="SA147" s="18" t="b">
        <v>0</v>
      </c>
      <c r="SB147" s="18" t="b">
        <v>0</v>
      </c>
      <c r="SC147" s="18" t="b">
        <v>0</v>
      </c>
      <c r="SD147" s="18" t="b">
        <v>1</v>
      </c>
      <c r="SE147" s="32" t="b">
        <v>1</v>
      </c>
      <c r="SF147" s="43" t="b">
        <v>1</v>
      </c>
      <c r="SG147" s="18" t="b">
        <v>1</v>
      </c>
      <c r="SH147" s="18">
        <v>1</v>
      </c>
      <c r="SI147" s="18"/>
      <c r="SJ147" s="22">
        <v>1</v>
      </c>
      <c r="SK147" s="22"/>
      <c r="SL147" s="22">
        <v>2</v>
      </c>
      <c r="SM147" s="22">
        <v>0</v>
      </c>
      <c r="SN147" s="18"/>
      <c r="SO147" s="18"/>
      <c r="SP147" s="18"/>
      <c r="SQ147" s="17">
        <f t="shared" si="583"/>
        <v>4.1322314049586778E-3</v>
      </c>
      <c r="SR147" s="17">
        <f t="shared" si="584"/>
        <v>2.4875621890547263E-3</v>
      </c>
      <c r="SS147" s="17">
        <f t="shared" si="585"/>
        <v>0</v>
      </c>
      <c r="ST147" s="17">
        <f t="shared" si="586"/>
        <v>0</v>
      </c>
      <c r="SU147" s="17">
        <f t="shared" si="587"/>
        <v>0</v>
      </c>
      <c r="SV147" s="17">
        <f t="shared" si="439"/>
        <v>0</v>
      </c>
      <c r="SW147" s="17">
        <f t="shared" si="588"/>
        <v>0</v>
      </c>
      <c r="SX147" s="17">
        <f t="shared" si="589"/>
        <v>2.0833333333333332E-2</v>
      </c>
      <c r="SY147" s="17">
        <f t="shared" si="590"/>
        <v>0</v>
      </c>
      <c r="SZ147" s="17">
        <f t="shared" si="591"/>
        <v>6.2189054726368158E-4</v>
      </c>
      <c r="TA147" s="17">
        <f t="shared" si="592"/>
        <v>5.208333333333333E-3</v>
      </c>
      <c r="TB147" s="24">
        <f t="shared" si="593"/>
        <v>192</v>
      </c>
      <c r="TC147" s="69">
        <f t="shared" si="594"/>
        <v>0.30967741935483872</v>
      </c>
      <c r="TD147" s="17">
        <f t="shared" si="616"/>
        <v>8.4005376344086021E-6</v>
      </c>
      <c r="TE147" s="95"/>
      <c r="TF147" s="71"/>
      <c r="TG147" s="71"/>
      <c r="TH147" s="71">
        <v>57</v>
      </c>
      <c r="TI147" s="71"/>
      <c r="TJ147" s="71"/>
      <c r="TK147" s="71">
        <v>177</v>
      </c>
      <c r="TL147" s="71"/>
      <c r="TM147" s="71">
        <v>2</v>
      </c>
      <c r="TN147" s="71"/>
      <c r="TO147" s="71">
        <v>14</v>
      </c>
      <c r="TP147" s="71"/>
      <c r="TQ147" s="71">
        <v>34</v>
      </c>
      <c r="TR147" s="72">
        <v>1</v>
      </c>
      <c r="TS147" s="72"/>
      <c r="TT147" s="72">
        <v>1</v>
      </c>
      <c r="TU147" s="72">
        <v>9</v>
      </c>
      <c r="TV147" s="72">
        <v>25</v>
      </c>
      <c r="TW147" s="72"/>
      <c r="TX147" s="72"/>
      <c r="TY147" s="72">
        <v>10</v>
      </c>
      <c r="TZ147" s="72">
        <v>204</v>
      </c>
      <c r="UA147" s="72"/>
      <c r="UB147" s="72">
        <v>15</v>
      </c>
      <c r="UC147" s="72"/>
      <c r="UD147" s="72"/>
      <c r="UE147" s="72">
        <v>1</v>
      </c>
      <c r="UF147" s="72">
        <v>2</v>
      </c>
      <c r="UG147" s="72">
        <v>29</v>
      </c>
      <c r="UH147" s="72"/>
      <c r="UI147" s="72">
        <v>6</v>
      </c>
      <c r="UJ147" s="73">
        <v>10</v>
      </c>
      <c r="UK147" s="73"/>
      <c r="UL147" s="73">
        <v>1</v>
      </c>
      <c r="UM147" s="73">
        <v>9</v>
      </c>
      <c r="UN147" s="73">
        <v>25</v>
      </c>
      <c r="UO147" s="73"/>
      <c r="UP147" s="73">
        <v>2</v>
      </c>
      <c r="UQ147" s="73">
        <v>9</v>
      </c>
      <c r="UR147" s="73">
        <v>160</v>
      </c>
      <c r="US147" s="73">
        <v>19</v>
      </c>
      <c r="UT147" s="73"/>
      <c r="UU147" s="73"/>
      <c r="UV147" s="73">
        <v>1</v>
      </c>
      <c r="UW147" s="73">
        <v>4</v>
      </c>
      <c r="UX147" s="73"/>
      <c r="UY147" s="73">
        <v>56</v>
      </c>
      <c r="UZ147" s="73"/>
      <c r="VA147" s="73">
        <v>5</v>
      </c>
      <c r="VB147" s="73">
        <v>22</v>
      </c>
      <c r="VC147" s="73"/>
      <c r="VD147" s="73">
        <v>1</v>
      </c>
      <c r="VE147" s="73">
        <v>13</v>
      </c>
      <c r="VF147" s="73">
        <v>25</v>
      </c>
      <c r="VG147" s="73"/>
      <c r="VH147" s="73">
        <v>17</v>
      </c>
      <c r="VI147" s="73">
        <v>9</v>
      </c>
      <c r="VJ147" s="73">
        <v>148</v>
      </c>
      <c r="VK147" s="73">
        <v>15</v>
      </c>
      <c r="VL147" s="73"/>
      <c r="VM147" s="73"/>
      <c r="VN147" s="73">
        <v>1</v>
      </c>
      <c r="VO147" s="73">
        <v>2</v>
      </c>
      <c r="VP147" s="73">
        <v>53</v>
      </c>
      <c r="VQ147" s="73"/>
      <c r="VR147" s="73">
        <v>8</v>
      </c>
      <c r="VS147" s="73">
        <v>12</v>
      </c>
      <c r="VT147" s="73"/>
      <c r="VU147" s="73"/>
      <c r="VV147" s="73">
        <v>14</v>
      </c>
      <c r="VW147" s="73">
        <v>23</v>
      </c>
      <c r="VX147" s="73"/>
      <c r="VY147" s="73">
        <v>12</v>
      </c>
      <c r="VZ147" s="73">
        <v>5</v>
      </c>
      <c r="WA147" s="73">
        <v>88</v>
      </c>
      <c r="WB147" s="73">
        <v>1</v>
      </c>
      <c r="WC147" s="73">
        <v>37</v>
      </c>
      <c r="WD147" s="73">
        <v>1</v>
      </c>
      <c r="WE147" s="73"/>
      <c r="WF147" s="73">
        <v>1</v>
      </c>
      <c r="WG147" s="73"/>
      <c r="WH147" s="73">
        <v>2</v>
      </c>
      <c r="WI147" s="73"/>
      <c r="WJ147" s="73">
        <v>167</v>
      </c>
      <c r="WK147" s="73"/>
      <c r="WL147" s="73">
        <v>12</v>
      </c>
      <c r="WM147" s="73"/>
      <c r="WN147" s="73">
        <v>6</v>
      </c>
      <c r="WO147" s="22">
        <f t="shared" si="595"/>
        <v>45</v>
      </c>
      <c r="WP147" s="22">
        <f t="shared" si="596"/>
        <v>0</v>
      </c>
      <c r="WQ147" s="22">
        <f t="shared" si="597"/>
        <v>3</v>
      </c>
      <c r="WR147" s="22">
        <f t="shared" si="598"/>
        <v>45</v>
      </c>
      <c r="WS147" s="22">
        <f t="shared" si="599"/>
        <v>155</v>
      </c>
      <c r="WT147" s="22">
        <f t="shared" si="600"/>
        <v>0</v>
      </c>
      <c r="WU147" s="22">
        <f t="shared" si="601"/>
        <v>31</v>
      </c>
      <c r="WV147" s="22">
        <f t="shared" si="602"/>
        <v>28</v>
      </c>
      <c r="WW147" s="22">
        <f t="shared" si="603"/>
        <v>777</v>
      </c>
      <c r="WX147" s="22">
        <f t="shared" si="604"/>
        <v>0</v>
      </c>
      <c r="WY147" s="22">
        <f t="shared" si="605"/>
        <v>89</v>
      </c>
      <c r="WZ147" s="22">
        <f t="shared" si="606"/>
        <v>0</v>
      </c>
      <c r="XA147" s="22">
        <f t="shared" si="607"/>
        <v>0</v>
      </c>
      <c r="XB147" s="22">
        <f t="shared" si="608"/>
        <v>4</v>
      </c>
      <c r="XC147" s="22">
        <f t="shared" si="609"/>
        <v>8</v>
      </c>
      <c r="XD147" s="22">
        <f t="shared" si="610"/>
        <v>0</v>
      </c>
      <c r="XE147" s="22">
        <f t="shared" si="611"/>
        <v>331</v>
      </c>
      <c r="XF147" s="22">
        <f t="shared" si="612"/>
        <v>0</v>
      </c>
      <c r="XG147" s="93">
        <f t="shared" si="613"/>
        <v>59</v>
      </c>
    </row>
    <row r="148" spans="1:631" ht="17.100000000000001" customHeight="1" x14ac:dyDescent="0.2">
      <c r="A148" s="101"/>
      <c r="B148" s="27" t="s">
        <v>396</v>
      </c>
      <c r="C148" s="535" t="s">
        <v>397</v>
      </c>
      <c r="D148" s="25" t="s">
        <v>398</v>
      </c>
      <c r="E148" s="535" t="s">
        <v>399</v>
      </c>
      <c r="F148" s="25" t="s">
        <v>401</v>
      </c>
      <c r="G148" s="535" t="s">
        <v>402</v>
      </c>
      <c r="H148" s="25">
        <v>44</v>
      </c>
      <c r="I148" s="28">
        <v>2</v>
      </c>
      <c r="J148" s="17">
        <f t="shared" si="478"/>
        <v>0.64688335733388191</v>
      </c>
      <c r="K148" s="17">
        <f t="shared" si="479"/>
        <v>0.43375848590824939</v>
      </c>
      <c r="L148" s="17">
        <f t="shared" si="480"/>
        <v>1</v>
      </c>
      <c r="M148" s="17">
        <f t="shared" si="481"/>
        <v>0.23914589479119114</v>
      </c>
      <c r="N148" s="17">
        <f t="shared" si="482"/>
        <v>0.21627468268777297</v>
      </c>
      <c r="O148" s="17">
        <f t="shared" si="483"/>
        <v>0.28612939724336556</v>
      </c>
      <c r="P148" s="17">
        <f t="shared" si="484"/>
        <v>0.65474230636467434</v>
      </c>
      <c r="Q148" s="17">
        <f t="shared" si="485"/>
        <v>0.39820620753497638</v>
      </c>
      <c r="R148" s="69">
        <f t="shared" si="486"/>
        <v>0.70846932483041802</v>
      </c>
      <c r="S148" s="422">
        <f t="shared" si="487"/>
        <v>0.50928996185494768</v>
      </c>
      <c r="T148" s="17">
        <f t="shared" si="614"/>
        <v>0.49071003814505232</v>
      </c>
      <c r="U148" s="10">
        <f t="shared" si="488"/>
        <v>96085.932569182696</v>
      </c>
      <c r="V148" s="32">
        <v>3</v>
      </c>
      <c r="W148" s="550">
        <f t="shared" si="489"/>
        <v>0</v>
      </c>
      <c r="X148" s="550">
        <f t="shared" si="490"/>
        <v>0.39817885074383663</v>
      </c>
      <c r="Y148" s="550">
        <f t="shared" si="491"/>
        <v>0.60182114925616337</v>
      </c>
      <c r="Z148" s="551">
        <f t="shared" si="492"/>
        <v>117842.59923584935</v>
      </c>
      <c r="AA148" s="426">
        <f t="shared" si="493"/>
        <v>5.628415300546448E-2</v>
      </c>
      <c r="AB148" s="59">
        <f t="shared" si="494"/>
        <v>0.74610805668050295</v>
      </c>
      <c r="AC148" s="59">
        <f t="shared" si="495"/>
        <v>0.32293055014455907</v>
      </c>
      <c r="AD148" s="59">
        <f t="shared" si="496"/>
        <v>0.21627468268777297</v>
      </c>
      <c r="AE148" s="59">
        <f t="shared" si="497"/>
        <v>0.60179379246502362</v>
      </c>
      <c r="AF148" s="59">
        <f t="shared" si="498"/>
        <v>0.28906089282040731</v>
      </c>
      <c r="AG148" s="59">
        <f t="shared" si="499"/>
        <v>8.2107591030652127E-2</v>
      </c>
      <c r="AH148" s="59">
        <f t="shared" si="500"/>
        <v>0.28612939724336556</v>
      </c>
      <c r="AI148" s="59">
        <f t="shared" si="501"/>
        <v>0.70746759925941161</v>
      </c>
      <c r="AJ148" s="59">
        <f t="shared" si="502"/>
        <v>0.58629911540835222</v>
      </c>
      <c r="AK148" s="59">
        <f t="shared" si="503"/>
        <v>0.34525769363532566</v>
      </c>
      <c r="AL148" s="35">
        <f t="shared" si="504"/>
        <v>1</v>
      </c>
      <c r="AM148" s="27">
        <v>195810</v>
      </c>
      <c r="AN148" s="25">
        <v>92746</v>
      </c>
      <c r="AO148" s="25">
        <v>103064</v>
      </c>
      <c r="AP148" s="17">
        <f t="shared" si="505"/>
        <v>3.8031511052086077E-3</v>
      </c>
      <c r="AQ148" s="63">
        <v>89.988744857564228</v>
      </c>
      <c r="AR148" s="58">
        <v>1317.90241937</v>
      </c>
      <c r="AS148" s="24">
        <f t="shared" si="506"/>
        <v>148.57700928540939</v>
      </c>
      <c r="AT148" s="17">
        <f t="shared" ref="AT148:AT156" si="617">AS148/1157.93</f>
        <v>0.12831260031729844</v>
      </c>
      <c r="AU148" s="25">
        <v>184488</v>
      </c>
      <c r="AV148" s="25">
        <v>85389</v>
      </c>
      <c r="AW148" s="25">
        <v>99099</v>
      </c>
      <c r="AX148" s="25">
        <v>11322</v>
      </c>
      <c r="AY148" s="25">
        <v>7357</v>
      </c>
      <c r="AZ148" s="25">
        <v>3965</v>
      </c>
      <c r="BA148" s="25">
        <v>11021</v>
      </c>
      <c r="BB148" s="25">
        <v>4936</v>
      </c>
      <c r="BC148" s="25">
        <v>6085</v>
      </c>
      <c r="BD148" s="63">
        <v>81.117502054231721</v>
      </c>
      <c r="BE148" s="25">
        <v>184789</v>
      </c>
      <c r="BF148" s="25">
        <v>87810</v>
      </c>
      <c r="BG148" s="25">
        <v>96979</v>
      </c>
      <c r="BH148" s="63">
        <v>90.545375803008895</v>
      </c>
      <c r="BI148" s="17">
        <v>5.628415300546448E-2</v>
      </c>
      <c r="BJ148" s="25">
        <v>68909</v>
      </c>
      <c r="BK148" s="25">
        <v>114506</v>
      </c>
      <c r="BL148" s="25">
        <v>12395</v>
      </c>
      <c r="BM148" s="17">
        <v>0.71004139521073129</v>
      </c>
      <c r="BN148" s="10">
        <f t="shared" si="507"/>
        <v>56776.794403786706</v>
      </c>
      <c r="BO148" s="29">
        <v>0.60179379246502362</v>
      </c>
      <c r="BP148" s="30">
        <f t="shared" si="508"/>
        <v>0.39820620753497638</v>
      </c>
      <c r="BQ148" s="31">
        <v>10.824760274570764</v>
      </c>
      <c r="BR148" s="25">
        <v>126901</v>
      </c>
      <c r="BS148" s="25">
        <v>31423</v>
      </c>
      <c r="BT148" s="25">
        <v>81638</v>
      </c>
      <c r="BU148" s="25">
        <v>10384</v>
      </c>
      <c r="BV148" s="25">
        <v>2206</v>
      </c>
      <c r="BW148" s="18">
        <v>1250</v>
      </c>
      <c r="BX148" s="25">
        <v>38888</v>
      </c>
      <c r="BY148" s="25">
        <v>27596</v>
      </c>
      <c r="BZ148" s="25">
        <v>11292</v>
      </c>
      <c r="CA148" s="59">
        <v>0.29037235136803125</v>
      </c>
      <c r="CB148" s="25">
        <v>184488</v>
      </c>
      <c r="CC148" s="25">
        <v>11322</v>
      </c>
      <c r="CD148" s="17">
        <f t="shared" si="509"/>
        <v>6.1369845193183295E-2</v>
      </c>
      <c r="CE148" s="25">
        <v>1892</v>
      </c>
      <c r="CF148" s="25">
        <v>4229</v>
      </c>
      <c r="CG148" s="25">
        <v>6527</v>
      </c>
      <c r="CH148" s="25">
        <v>7704</v>
      </c>
      <c r="CI148" s="25">
        <v>6571</v>
      </c>
      <c r="CJ148" s="25">
        <v>4746</v>
      </c>
      <c r="CK148" s="25">
        <v>2841</v>
      </c>
      <c r="CL148" s="25">
        <v>1945</v>
      </c>
      <c r="CM148" s="25">
        <v>2433</v>
      </c>
      <c r="CN148" s="26">
        <v>4.7440855790989511</v>
      </c>
      <c r="CO148" s="27">
        <v>38888</v>
      </c>
      <c r="CP148" s="34">
        <f t="shared" si="510"/>
        <v>5.0352293766714666</v>
      </c>
      <c r="CQ148" s="25">
        <v>269</v>
      </c>
      <c r="CR148" s="25">
        <v>2893</v>
      </c>
      <c r="CS148" s="25">
        <v>4715</v>
      </c>
      <c r="CT148" s="25">
        <v>24701</v>
      </c>
      <c r="CU148" s="25">
        <v>3610</v>
      </c>
      <c r="CV148" s="25">
        <v>1612</v>
      </c>
      <c r="CW148" s="18">
        <v>641</v>
      </c>
      <c r="CX148" s="18">
        <v>447</v>
      </c>
      <c r="CY148" s="25">
        <v>38888</v>
      </c>
      <c r="CZ148" s="25">
        <v>36140</v>
      </c>
      <c r="DA148" s="18">
        <v>658</v>
      </c>
      <c r="DB148" s="25">
        <v>1436</v>
      </c>
      <c r="DC148" s="18">
        <v>303</v>
      </c>
      <c r="DD148" s="18">
        <v>144</v>
      </c>
      <c r="DE148" s="18">
        <v>207</v>
      </c>
      <c r="DF148" s="25">
        <v>38888</v>
      </c>
      <c r="DG148" s="25">
        <v>11177</v>
      </c>
      <c r="DH148" s="18">
        <v>27</v>
      </c>
      <c r="DI148" s="18">
        <v>37</v>
      </c>
      <c r="DJ148" s="25">
        <v>27489</v>
      </c>
      <c r="DK148" s="18">
        <v>96</v>
      </c>
      <c r="DL148" s="18">
        <v>62</v>
      </c>
      <c r="DM148" s="25">
        <f t="shared" si="511"/>
        <v>53152.734828224646</v>
      </c>
      <c r="DN148" s="17">
        <f t="shared" si="512"/>
        <v>0.70687615716930674</v>
      </c>
      <c r="DO148" s="17">
        <f t="shared" si="513"/>
        <v>2.4686278543509564E-3</v>
      </c>
      <c r="DP148" s="23">
        <f t="shared" si="514"/>
        <v>0.28906089282040731</v>
      </c>
      <c r="DQ148" s="23">
        <f t="shared" si="515"/>
        <v>0.71093910717959274</v>
      </c>
      <c r="DR148" s="25">
        <v>38888</v>
      </c>
      <c r="DS148" s="25">
        <v>7125</v>
      </c>
      <c r="DT148" s="25">
        <v>5464</v>
      </c>
      <c r="DU148" s="18">
        <v>40</v>
      </c>
      <c r="DV148" s="25">
        <v>20170</v>
      </c>
      <c r="DW148" s="18">
        <v>101</v>
      </c>
      <c r="DX148" s="25">
        <v>5500</v>
      </c>
      <c r="DY148" s="18">
        <v>488</v>
      </c>
      <c r="DZ148" s="17">
        <f t="shared" si="516"/>
        <v>0.84342213536309396</v>
      </c>
      <c r="EA148" s="17">
        <f t="shared" si="517"/>
        <v>0.15657786463690604</v>
      </c>
      <c r="EB148" s="25">
        <v>38888</v>
      </c>
      <c r="EC148" s="25">
        <v>3074</v>
      </c>
      <c r="ED148" s="18">
        <v>119</v>
      </c>
      <c r="EE148" s="25">
        <v>32606</v>
      </c>
      <c r="EF148" s="17">
        <f t="shared" si="518"/>
        <v>0.83845916478090932</v>
      </c>
      <c r="EG148" s="25">
        <v>2735</v>
      </c>
      <c r="EH148" s="18">
        <v>354</v>
      </c>
      <c r="EI148" s="17">
        <f t="shared" si="519"/>
        <v>8.2107591030652127E-2</v>
      </c>
      <c r="EJ148" s="17">
        <f t="shared" si="520"/>
        <v>7.0330178975519436E-2</v>
      </c>
      <c r="EK148" s="69">
        <f t="shared" si="521"/>
        <v>0.43375848590824939</v>
      </c>
      <c r="EL148" s="27">
        <v>118771</v>
      </c>
      <c r="EM148" s="25">
        <v>88616</v>
      </c>
      <c r="EN148" s="25">
        <v>30155</v>
      </c>
      <c r="EO148" s="59">
        <v>0.74610805668050295</v>
      </c>
      <c r="EP148" s="25">
        <v>52284</v>
      </c>
      <c r="EQ148" s="25">
        <v>41512</v>
      </c>
      <c r="ER148" s="25">
        <v>10772</v>
      </c>
      <c r="ES148" s="59">
        <v>0.79397138704001224</v>
      </c>
      <c r="ET148" s="25">
        <v>66487</v>
      </c>
      <c r="EU148" s="25">
        <v>47104</v>
      </c>
      <c r="EV148" s="25">
        <v>19383</v>
      </c>
      <c r="EW148" s="59">
        <v>0.70846932483041802</v>
      </c>
      <c r="EX148" s="25">
        <v>7644</v>
      </c>
      <c r="EY148" s="25">
        <v>6600</v>
      </c>
      <c r="EZ148" s="25">
        <v>1044</v>
      </c>
      <c r="FA148" s="59">
        <v>0.86342229199372056</v>
      </c>
      <c r="FB148" s="25">
        <v>111127</v>
      </c>
      <c r="FC148" s="25">
        <v>82016</v>
      </c>
      <c r="FD148" s="25">
        <v>29111</v>
      </c>
      <c r="FE148" s="59">
        <v>0.73803846050014843</v>
      </c>
      <c r="FF148" s="25">
        <v>82292</v>
      </c>
      <c r="FG148" s="25">
        <v>36102</v>
      </c>
      <c r="FH148" s="25">
        <v>36342</v>
      </c>
      <c r="FI148" s="25">
        <v>9848</v>
      </c>
      <c r="FJ148" s="23">
        <f t="shared" si="522"/>
        <v>0.11967141398920916</v>
      </c>
      <c r="FK148" s="23">
        <f t="shared" si="523"/>
        <v>0.4416225149467749</v>
      </c>
      <c r="FL148" s="36">
        <f t="shared" si="524"/>
        <v>3.6659220146222582</v>
      </c>
      <c r="FM148" s="25">
        <v>39282</v>
      </c>
      <c r="FN148" s="25">
        <v>17404</v>
      </c>
      <c r="FO148" s="17">
        <f t="shared" si="525"/>
        <v>0.44305279771905709</v>
      </c>
      <c r="FP148" s="25">
        <v>16683</v>
      </c>
      <c r="FQ148" s="17">
        <f t="shared" si="526"/>
        <v>0.42469833511532001</v>
      </c>
      <c r="FR148" s="25">
        <v>5195</v>
      </c>
      <c r="FS148" s="17">
        <f t="shared" si="527"/>
        <v>0.13224886716562292</v>
      </c>
      <c r="FT148" s="25">
        <v>43010</v>
      </c>
      <c r="FU148" s="25">
        <v>18698</v>
      </c>
      <c r="FV148" s="25">
        <v>19659</v>
      </c>
      <c r="FW148" s="17">
        <f t="shared" si="528"/>
        <v>0.1081841432225064</v>
      </c>
      <c r="FX148" s="17">
        <f t="shared" si="529"/>
        <v>0.45707974889560565</v>
      </c>
      <c r="FY148" s="25">
        <v>4653</v>
      </c>
      <c r="FZ148" s="25">
        <v>97538</v>
      </c>
      <c r="GA148" s="25">
        <v>31498</v>
      </c>
      <c r="GB148" s="25">
        <v>44945</v>
      </c>
      <c r="GC148" s="25">
        <v>13222</v>
      </c>
      <c r="GD148" s="25">
        <v>4672</v>
      </c>
      <c r="GE148" s="18">
        <v>50</v>
      </c>
      <c r="GF148" s="25">
        <v>2622</v>
      </c>
      <c r="GG148" s="18">
        <v>69</v>
      </c>
      <c r="GH148" s="18">
        <v>55</v>
      </c>
      <c r="GI148" s="18">
        <v>405</v>
      </c>
      <c r="GJ148" s="10">
        <f t="shared" si="530"/>
        <v>31498</v>
      </c>
      <c r="GK148" s="10">
        <f t="shared" si="472"/>
        <v>66040</v>
      </c>
      <c r="GL148" s="10">
        <f t="shared" si="473"/>
        <v>21095</v>
      </c>
      <c r="GM148" s="10">
        <f t="shared" si="531"/>
        <v>76443</v>
      </c>
      <c r="GN148" s="10">
        <f t="shared" si="474"/>
        <v>7873</v>
      </c>
      <c r="GO148" s="17">
        <f t="shared" si="532"/>
        <v>0.32293055014455907</v>
      </c>
      <c r="GP148" s="17">
        <f t="shared" si="475"/>
        <v>0.67706944985544093</v>
      </c>
      <c r="GQ148" s="17">
        <f t="shared" si="476"/>
        <v>0.21627468268777297</v>
      </c>
      <c r="GR148" s="17">
        <f t="shared" si="477"/>
        <v>8.0717258914474357E-2</v>
      </c>
      <c r="GS148" s="17">
        <f t="shared" si="533"/>
        <v>0.44667206627160694</v>
      </c>
      <c r="GT148" s="25">
        <v>43890</v>
      </c>
      <c r="GU148" s="25">
        <v>12617</v>
      </c>
      <c r="GV148" s="25">
        <v>20017</v>
      </c>
      <c r="GW148" s="25">
        <v>7235</v>
      </c>
      <c r="GX148" s="25">
        <v>2569</v>
      </c>
      <c r="GY148" s="18">
        <v>26</v>
      </c>
      <c r="GZ148" s="25">
        <v>1047</v>
      </c>
      <c r="HA148" s="18">
        <v>35</v>
      </c>
      <c r="HB148" s="18">
        <v>48</v>
      </c>
      <c r="HC148" s="18">
        <v>296</v>
      </c>
      <c r="HD148" s="23">
        <f t="shared" si="534"/>
        <v>0.28746867167919798</v>
      </c>
      <c r="HE148" s="23">
        <f t="shared" si="535"/>
        <v>0.71253132832080202</v>
      </c>
      <c r="HF148" s="23">
        <f t="shared" si="536"/>
        <v>0.25645933014354066</v>
      </c>
      <c r="HG148" s="23">
        <f t="shared" si="537"/>
        <v>9.1615402141717928E-2</v>
      </c>
      <c r="HH148" s="25">
        <v>53648</v>
      </c>
      <c r="HI148" s="25">
        <v>18881</v>
      </c>
      <c r="HJ148" s="25">
        <v>24928</v>
      </c>
      <c r="HK148" s="25">
        <v>5987</v>
      </c>
      <c r="HL148" s="25">
        <v>2103</v>
      </c>
      <c r="HM148" s="18">
        <v>24</v>
      </c>
      <c r="HN148" s="25">
        <v>1575</v>
      </c>
      <c r="HO148" s="18">
        <v>34</v>
      </c>
      <c r="HP148" s="18">
        <v>7</v>
      </c>
      <c r="HQ148" s="18">
        <v>109</v>
      </c>
      <c r="HR148" s="23">
        <f t="shared" si="538"/>
        <v>0.35194229048613185</v>
      </c>
      <c r="HS148" s="23">
        <f t="shared" si="539"/>
        <v>0.64805770951386821</v>
      </c>
      <c r="HT148" s="80">
        <f t="shared" si="540"/>
        <v>0.18339919475096927</v>
      </c>
      <c r="HU148" s="27">
        <v>150644</v>
      </c>
      <c r="HV148" s="25">
        <v>2401</v>
      </c>
      <c r="HW148" s="25">
        <v>21678</v>
      </c>
      <c r="HX148" s="18">
        <v>3115</v>
      </c>
      <c r="HY148" s="25">
        <v>26282</v>
      </c>
      <c r="HZ148" s="25">
        <v>8611</v>
      </c>
      <c r="IA148" s="25">
        <v>5626</v>
      </c>
      <c r="IB148" s="18">
        <v>970</v>
      </c>
      <c r="IC148" s="25">
        <v>21328</v>
      </c>
      <c r="ID148" s="25">
        <v>37226</v>
      </c>
      <c r="IE148" s="25">
        <v>7842</v>
      </c>
      <c r="IF148" s="18">
        <v>1732</v>
      </c>
      <c r="IG148" s="25">
        <v>13833</v>
      </c>
      <c r="IH148" s="17">
        <f t="shared" si="541"/>
        <v>0.30427365178832216</v>
      </c>
      <c r="II148" s="17">
        <f t="shared" si="542"/>
        <v>5.7161254347999256E-2</v>
      </c>
      <c r="IJ148" s="30">
        <f t="shared" si="543"/>
        <v>17.494367669260249</v>
      </c>
      <c r="IK148" s="17">
        <f t="shared" si="615"/>
        <v>0.23914589479119114</v>
      </c>
      <c r="IL148" s="25">
        <v>69769</v>
      </c>
      <c r="IM148" s="25">
        <v>1252</v>
      </c>
      <c r="IN148" s="25">
        <v>14825</v>
      </c>
      <c r="IO148" s="18">
        <v>2430</v>
      </c>
      <c r="IP148" s="25">
        <v>17884</v>
      </c>
      <c r="IQ148" s="25">
        <v>4197</v>
      </c>
      <c r="IR148" s="25">
        <v>3820</v>
      </c>
      <c r="IS148" s="18">
        <v>633</v>
      </c>
      <c r="IT148" s="25">
        <v>10188</v>
      </c>
      <c r="IU148" s="25">
        <v>1451</v>
      </c>
      <c r="IV148" s="25">
        <v>3093</v>
      </c>
      <c r="IW148" s="18">
        <v>905</v>
      </c>
      <c r="IX148" s="25">
        <v>9091</v>
      </c>
      <c r="IY148" s="17">
        <f t="shared" si="544"/>
        <v>0.63650045148991674</v>
      </c>
      <c r="IZ148" s="25">
        <v>80875</v>
      </c>
      <c r="JA148" s="25">
        <v>1149</v>
      </c>
      <c r="JB148" s="25">
        <v>6853</v>
      </c>
      <c r="JC148" s="18">
        <v>685</v>
      </c>
      <c r="JD148" s="25">
        <v>8398</v>
      </c>
      <c r="JE148" s="25">
        <v>4414</v>
      </c>
      <c r="JF148" s="25">
        <v>1806</v>
      </c>
      <c r="JG148" s="18">
        <v>337</v>
      </c>
      <c r="JH148" s="25">
        <v>11140</v>
      </c>
      <c r="JI148" s="25">
        <v>35775</v>
      </c>
      <c r="JJ148" s="25">
        <v>4749</v>
      </c>
      <c r="JK148" s="18">
        <v>827</v>
      </c>
      <c r="JL148" s="25">
        <v>4742</v>
      </c>
      <c r="JM148" s="80">
        <f t="shared" si="545"/>
        <v>0.28816074188562596</v>
      </c>
      <c r="JN148" s="27">
        <v>150644</v>
      </c>
      <c r="JO148" s="25">
        <v>82441</v>
      </c>
      <c r="JP148" s="18">
        <v>67</v>
      </c>
      <c r="JQ148" s="18">
        <v>314</v>
      </c>
      <c r="JR148" s="25">
        <v>14781</v>
      </c>
      <c r="JS148" s="18">
        <v>671</v>
      </c>
      <c r="JT148" s="18">
        <v>299</v>
      </c>
      <c r="JU148" s="18">
        <v>1</v>
      </c>
      <c r="JV148" s="18">
        <v>59</v>
      </c>
      <c r="JW148" s="25">
        <v>52011</v>
      </c>
      <c r="JX148" s="17">
        <f t="shared" si="546"/>
        <v>0.34525769363532566</v>
      </c>
      <c r="JY148" s="17">
        <f t="shared" si="547"/>
        <v>0.65474230636467434</v>
      </c>
      <c r="JZ148" s="25">
        <v>8938</v>
      </c>
      <c r="KA148" s="25">
        <v>5812</v>
      </c>
      <c r="KB148" s="18">
        <v>3</v>
      </c>
      <c r="KC148" s="18">
        <v>11</v>
      </c>
      <c r="KD148" s="25">
        <v>1223</v>
      </c>
      <c r="KE148" s="18">
        <v>50</v>
      </c>
      <c r="KF148" s="18">
        <v>9</v>
      </c>
      <c r="KG148" s="18" t="s">
        <v>764</v>
      </c>
      <c r="KH148" s="18">
        <v>2</v>
      </c>
      <c r="KI148" s="25">
        <v>1828</v>
      </c>
      <c r="KJ148" s="17">
        <f t="shared" si="548"/>
        <v>0.20452002685164467</v>
      </c>
      <c r="KK148" s="25">
        <v>141706</v>
      </c>
      <c r="KL148" s="25">
        <v>76629</v>
      </c>
      <c r="KM148" s="18">
        <v>64</v>
      </c>
      <c r="KN148" s="18">
        <v>303</v>
      </c>
      <c r="KO148" s="25">
        <v>13558</v>
      </c>
      <c r="KP148" s="18">
        <v>621</v>
      </c>
      <c r="KQ148" s="18">
        <v>290</v>
      </c>
      <c r="KR148" s="18">
        <v>1</v>
      </c>
      <c r="KS148" s="18">
        <v>57</v>
      </c>
      <c r="KT148" s="25">
        <v>50183</v>
      </c>
      <c r="KU148" s="69">
        <f t="shared" si="440"/>
        <v>0.35413461674170466</v>
      </c>
      <c r="KV148" s="27">
        <v>195810</v>
      </c>
      <c r="KW148" s="25">
        <v>184512</v>
      </c>
      <c r="KX148" s="25">
        <v>11298</v>
      </c>
      <c r="KY148" s="59">
        <v>5.7698789643021303E-2</v>
      </c>
      <c r="KZ148" s="25">
        <v>5941</v>
      </c>
      <c r="LA148" s="25">
        <v>3249</v>
      </c>
      <c r="LB148" s="25">
        <v>4364</v>
      </c>
      <c r="LC148" s="25">
        <v>3738</v>
      </c>
      <c r="LD148" s="25">
        <v>92746</v>
      </c>
      <c r="LE148" s="25">
        <v>87677</v>
      </c>
      <c r="LF148" s="25">
        <v>5069</v>
      </c>
      <c r="LG148" s="59">
        <v>5.4654648178897203E-2</v>
      </c>
      <c r="LH148" s="25">
        <v>103064</v>
      </c>
      <c r="LI148" s="25">
        <v>96835</v>
      </c>
      <c r="LJ148" s="25">
        <v>6229</v>
      </c>
      <c r="LK148" s="35">
        <v>6.0438174338275245E-2</v>
      </c>
      <c r="LL148" s="27">
        <v>38888</v>
      </c>
      <c r="LM148" s="18">
        <v>482</v>
      </c>
      <c r="LN148" s="25">
        <v>27030</v>
      </c>
      <c r="LO148" s="25">
        <v>1457</v>
      </c>
      <c r="LP148" s="18">
        <v>190</v>
      </c>
      <c r="LQ148" s="18">
        <v>209</v>
      </c>
      <c r="LR148" s="25">
        <v>9520</v>
      </c>
      <c r="LS148" s="23">
        <f t="shared" si="549"/>
        <v>0.24480559555646986</v>
      </c>
      <c r="LT148" s="23">
        <f t="shared" si="550"/>
        <v>0.75519440444353014</v>
      </c>
      <c r="LU148" s="17">
        <f t="shared" si="551"/>
        <v>0.70746759925941161</v>
      </c>
      <c r="LV148" s="25">
        <v>38888</v>
      </c>
      <c r="LW148" s="18">
        <v>85</v>
      </c>
      <c r="LX148" s="18">
        <v>963</v>
      </c>
      <c r="LY148" s="25">
        <v>20555</v>
      </c>
      <c r="LZ148" s="25">
        <v>10595</v>
      </c>
      <c r="MA148" s="25">
        <v>3118</v>
      </c>
      <c r="MB148" s="18">
        <v>527</v>
      </c>
      <c r="MC148" s="18">
        <v>138</v>
      </c>
      <c r="MD148" s="25">
        <v>1197</v>
      </c>
      <c r="ME148" s="18">
        <v>103</v>
      </c>
      <c r="MF148" s="25">
        <v>1607</v>
      </c>
      <c r="MG148" s="17">
        <f t="shared" si="552"/>
        <v>9.7279366385517388E-2</v>
      </c>
      <c r="MH148" s="17">
        <f t="shared" si="553"/>
        <v>0.58629911540835222</v>
      </c>
      <c r="MI148" s="25">
        <v>38888</v>
      </c>
      <c r="MJ148" s="18">
        <v>359</v>
      </c>
      <c r="MK148" s="25">
        <v>1529</v>
      </c>
      <c r="ML148" s="25">
        <v>19555</v>
      </c>
      <c r="MM148" s="25">
        <v>10767</v>
      </c>
      <c r="MN148" s="25">
        <v>1161</v>
      </c>
      <c r="MO148" s="25">
        <v>3715</v>
      </c>
      <c r="MP148" s="18">
        <v>57</v>
      </c>
      <c r="MQ148" s="18">
        <v>20</v>
      </c>
      <c r="MR148" s="18">
        <v>127</v>
      </c>
      <c r="MS148" s="25">
        <v>1598</v>
      </c>
      <c r="MT148" s="17">
        <f t="shared" si="554"/>
        <v>0.55338407735033945</v>
      </c>
      <c r="MU148" s="69">
        <f t="shared" si="555"/>
        <v>0.64688335733388191</v>
      </c>
      <c r="MV148" s="27">
        <v>38888</v>
      </c>
      <c r="MW148" s="25">
        <v>11127</v>
      </c>
      <c r="MX148" s="25">
        <v>3543</v>
      </c>
      <c r="MY148" s="25">
        <v>15173</v>
      </c>
      <c r="MZ148" s="18">
        <v>725</v>
      </c>
      <c r="NA148" s="25">
        <v>6811</v>
      </c>
      <c r="NB148" s="18">
        <v>50</v>
      </c>
      <c r="NC148" s="25">
        <v>1264</v>
      </c>
      <c r="ND148" s="18">
        <v>195</v>
      </c>
      <c r="NE148" s="17">
        <f t="shared" si="556"/>
        <v>0.28612939724336556</v>
      </c>
      <c r="NF148" s="10">
        <f t="shared" si="557"/>
        <v>52787.44023863403</v>
      </c>
      <c r="NG148" s="17">
        <f t="shared" si="558"/>
        <v>0.49377700061715696</v>
      </c>
      <c r="NH148" s="25">
        <v>38888</v>
      </c>
      <c r="NI148" s="25">
        <v>6540</v>
      </c>
      <c r="NJ148" s="18">
        <v>60</v>
      </c>
      <c r="NK148" s="18">
        <v>116</v>
      </c>
      <c r="NL148" s="18">
        <v>184</v>
      </c>
      <c r="NM148" s="25">
        <v>28475</v>
      </c>
      <c r="NN148" s="25">
        <v>3250</v>
      </c>
      <c r="NO148" s="18">
        <v>208</v>
      </c>
      <c r="NP148" s="18">
        <v>1</v>
      </c>
      <c r="NQ148" s="32">
        <v>54</v>
      </c>
      <c r="NR148" s="27">
        <v>38888</v>
      </c>
      <c r="NS148" s="37">
        <f t="shared" si="559"/>
        <v>1.1290372351368032</v>
      </c>
      <c r="NT148" s="37">
        <f t="shared" si="560"/>
        <v>0.30465559404522979</v>
      </c>
      <c r="NU148" s="37">
        <f t="shared" si="561"/>
        <v>0.88571038126907475</v>
      </c>
      <c r="NV148" s="17">
        <f t="shared" si="562"/>
        <v>0.1798534345638223</v>
      </c>
      <c r="NW148" s="10">
        <f t="shared" si="563"/>
        <v>17056</v>
      </c>
      <c r="NX148" s="17">
        <f t="shared" si="564"/>
        <v>0.43859288212301994</v>
      </c>
      <c r="NY148" s="19">
        <f t="shared" si="565"/>
        <v>0.30737623673160447</v>
      </c>
      <c r="NZ148" s="25">
        <v>10530</v>
      </c>
      <c r="OA148" s="25">
        <v>21832</v>
      </c>
      <c r="OB148" s="25">
        <v>1702</v>
      </c>
      <c r="OC148" s="25">
        <v>8573</v>
      </c>
      <c r="OD148" s="18">
        <v>472</v>
      </c>
      <c r="OE148" s="18">
        <v>797</v>
      </c>
      <c r="OF148" s="17">
        <f t="shared" si="566"/>
        <v>0.22045361036823699</v>
      </c>
      <c r="OG148" s="17">
        <f t="shared" si="567"/>
        <v>0.27077761777412057</v>
      </c>
      <c r="OH148" s="17">
        <f t="shared" si="568"/>
        <v>0.56140711787698006</v>
      </c>
      <c r="OI148" s="69">
        <f t="shared" si="569"/>
        <v>2.0494754165809505E-2</v>
      </c>
      <c r="OJ148" s="27">
        <v>38888</v>
      </c>
      <c r="OK148" s="18">
        <v>921</v>
      </c>
      <c r="OL148" s="25">
        <v>17045</v>
      </c>
      <c r="OM148" s="25">
        <v>16621</v>
      </c>
      <c r="ON148" s="18">
        <v>901</v>
      </c>
      <c r="OO148" s="25">
        <v>2112</v>
      </c>
      <c r="OP148" s="25">
        <v>1566</v>
      </c>
      <c r="OQ148" s="25">
        <v>6465</v>
      </c>
      <c r="OR148" s="69">
        <f t="shared" si="570"/>
        <v>0.52543200987451144</v>
      </c>
      <c r="OS148" s="22">
        <v>54001</v>
      </c>
      <c r="OT148" s="22">
        <v>54001</v>
      </c>
      <c r="OU148" s="38">
        <f t="shared" si="441"/>
        <v>0.96068385191510564</v>
      </c>
      <c r="OV148" s="39">
        <v>0.68568600581470718</v>
      </c>
      <c r="OW148" s="22">
        <v>3702773</v>
      </c>
      <c r="OX148" s="36">
        <f t="shared" si="442"/>
        <v>151510065.61399999</v>
      </c>
      <c r="OY148" s="36">
        <f t="shared" si="443"/>
        <v>3658804.3465182818</v>
      </c>
      <c r="OZ148" s="22"/>
      <c r="PA148" s="22"/>
      <c r="PB148" s="38">
        <f t="shared" si="444"/>
        <v>0</v>
      </c>
      <c r="PC148" s="39">
        <v>0</v>
      </c>
      <c r="PD148" s="22"/>
      <c r="PE148" s="40">
        <f t="shared" si="571"/>
        <v>0</v>
      </c>
      <c r="PF148" s="36">
        <f t="shared" si="572"/>
        <v>0</v>
      </c>
      <c r="PG148" s="22">
        <v>476</v>
      </c>
      <c r="PH148" s="22">
        <v>476</v>
      </c>
      <c r="PI148" s="38">
        <f t="shared" si="445"/>
        <v>8.4680934336695667E-3</v>
      </c>
      <c r="PJ148" s="39">
        <v>9.9978991596638644E-2</v>
      </c>
      <c r="PK148" s="22">
        <v>4759</v>
      </c>
      <c r="PL148" s="41">
        <f t="shared" si="573"/>
        <v>194728.76199999999</v>
      </c>
      <c r="PM148" s="36">
        <f t="shared" si="574"/>
        <v>38911.393941846582</v>
      </c>
      <c r="PN148" s="22">
        <v>1111</v>
      </c>
      <c r="PO148" s="22">
        <v>1111</v>
      </c>
      <c r="PP148" s="38">
        <f t="shared" si="446"/>
        <v>1.9764814715980857E-2</v>
      </c>
      <c r="PQ148" s="39">
        <v>0.47600360036003603</v>
      </c>
      <c r="PR148" s="22">
        <v>52884</v>
      </c>
      <c r="PS148" s="41">
        <f t="shared" si="575"/>
        <v>2163907.5120000001</v>
      </c>
      <c r="PT148" s="36">
        <f t="shared" si="576"/>
        <v>145672.48740413995</v>
      </c>
      <c r="PU148" s="22">
        <v>5</v>
      </c>
      <c r="PV148" s="22">
        <v>5</v>
      </c>
      <c r="PW148" s="38">
        <f t="shared" si="447"/>
        <v>8.895056127804167E-5</v>
      </c>
      <c r="PX148" s="39">
        <v>0.24600000000000002</v>
      </c>
      <c r="PY148" s="22">
        <v>123</v>
      </c>
      <c r="PZ148" s="36">
        <f t="shared" si="577"/>
        <v>762.83361324133477</v>
      </c>
      <c r="QA148" s="22"/>
      <c r="QB148" s="22"/>
      <c r="QC148" s="39">
        <v>0</v>
      </c>
      <c r="QD148" s="22"/>
      <c r="QE148" s="22">
        <f t="shared" si="578"/>
        <v>0</v>
      </c>
      <c r="QF148" s="22"/>
      <c r="QG148" s="22"/>
      <c r="QH148" s="22"/>
      <c r="QI148" s="38">
        <f t="shared" si="448"/>
        <v>0</v>
      </c>
      <c r="QJ148" s="39">
        <v>0</v>
      </c>
      <c r="QK148" s="22"/>
      <c r="QL148" s="42">
        <f t="shared" si="579"/>
        <v>0</v>
      </c>
      <c r="QM148" s="22">
        <f t="shared" si="449"/>
        <v>618</v>
      </c>
      <c r="QN148" s="22">
        <v>373</v>
      </c>
      <c r="QO148" s="22">
        <v>373</v>
      </c>
      <c r="QP148" s="38">
        <f t="shared" si="450"/>
        <v>6.6357118713419082E-3</v>
      </c>
      <c r="QQ148" s="39">
        <v>0.16501340482573729</v>
      </c>
      <c r="QR148" s="22">
        <v>6155</v>
      </c>
      <c r="QS148" s="36">
        <f t="shared" si="580"/>
        <v>87700.774974201253</v>
      </c>
      <c r="QT148" s="22"/>
      <c r="QU148" s="22"/>
      <c r="QV148" s="38">
        <f t="shared" si="451"/>
        <v>0</v>
      </c>
      <c r="QW148" s="39">
        <v>0</v>
      </c>
      <c r="QX148" s="22"/>
      <c r="QY148" s="36">
        <f t="shared" si="581"/>
        <v>0</v>
      </c>
      <c r="QZ148" s="22">
        <v>245</v>
      </c>
      <c r="RA148" s="22">
        <v>245</v>
      </c>
      <c r="RB148" s="38">
        <f t="shared" si="452"/>
        <v>4.358577502624042E-3</v>
      </c>
      <c r="RC148" s="39">
        <v>0.152</v>
      </c>
      <c r="RD148" s="22">
        <v>3724</v>
      </c>
      <c r="RE148" s="36">
        <f t="shared" si="582"/>
        <v>26472.552153942655</v>
      </c>
      <c r="RF148" s="10">
        <f t="shared" si="453"/>
        <v>56211</v>
      </c>
      <c r="RG148" s="10">
        <f t="shared" si="454"/>
        <v>56211</v>
      </c>
      <c r="RH148" s="17">
        <f t="shared" si="455"/>
        <v>7.2295897303324835E-2</v>
      </c>
      <c r="RI148" s="17">
        <f t="shared" si="456"/>
        <v>1.6517264627436377E-3</v>
      </c>
      <c r="RJ148" s="17">
        <f t="shared" si="457"/>
        <v>0.92433160785165469</v>
      </c>
      <c r="RK148" s="17">
        <f t="shared" si="458"/>
        <v>0</v>
      </c>
      <c r="RL148" s="17">
        <f t="shared" si="459"/>
        <v>3.6801553663330266E-2</v>
      </c>
      <c r="RM148" s="17">
        <f t="shared" si="460"/>
        <v>1.9271629567228269E-4</v>
      </c>
      <c r="RN148" s="17">
        <f t="shared" si="461"/>
        <v>2.2156035323091454E-2</v>
      </c>
      <c r="RO148" s="17">
        <f t="shared" si="462"/>
        <v>0</v>
      </c>
      <c r="RP148" s="17">
        <f t="shared" si="463"/>
        <v>6.687817762017172E-3</v>
      </c>
      <c r="RQ148" s="17">
        <f t="shared" si="464"/>
        <v>0</v>
      </c>
      <c r="RR148" s="36">
        <f t="shared" si="465"/>
        <v>3958324.3886056538</v>
      </c>
      <c r="RS148" s="36">
        <f t="shared" si="466"/>
        <v>20.21512889334382</v>
      </c>
      <c r="RT148" s="10">
        <f t="shared" si="467"/>
        <v>0</v>
      </c>
      <c r="RU148" s="17">
        <f t="shared" si="468"/>
        <v>0</v>
      </c>
      <c r="RV148" s="37">
        <f t="shared" si="469"/>
        <v>3.4834818807706678</v>
      </c>
      <c r="RW148" s="36">
        <f t="shared" si="470"/>
        <v>0.28706909759460703</v>
      </c>
      <c r="RX148" s="85">
        <v>-0.46575080000000002</v>
      </c>
      <c r="RY148" s="93">
        <v>204</v>
      </c>
      <c r="RZ148" s="43" t="b">
        <v>0</v>
      </c>
      <c r="SA148" s="18" t="b">
        <v>0</v>
      </c>
      <c r="SB148" s="18" t="b">
        <v>0</v>
      </c>
      <c r="SC148" s="18" t="b">
        <v>1</v>
      </c>
      <c r="SD148" s="18" t="b">
        <v>1</v>
      </c>
      <c r="SE148" s="32" t="b">
        <v>0</v>
      </c>
      <c r="SF148" s="43" t="b">
        <v>0</v>
      </c>
      <c r="SG148" s="18" t="b">
        <v>0</v>
      </c>
      <c r="SH148" s="18"/>
      <c r="SI148" s="18"/>
      <c r="SJ148" s="18"/>
      <c r="SK148" s="18"/>
      <c r="SL148" s="18"/>
      <c r="SM148" s="18"/>
      <c r="SN148" s="18"/>
      <c r="SO148" s="18"/>
      <c r="SP148" s="18"/>
      <c r="SQ148" s="17">
        <f t="shared" si="583"/>
        <v>0</v>
      </c>
      <c r="SR148" s="17">
        <f t="shared" si="584"/>
        <v>0</v>
      </c>
      <c r="SS148" s="17">
        <f t="shared" si="585"/>
        <v>0</v>
      </c>
      <c r="ST148" s="17">
        <f t="shared" si="586"/>
        <v>0</v>
      </c>
      <c r="SU148" s="17">
        <f t="shared" si="587"/>
        <v>0</v>
      </c>
      <c r="SV148" s="17">
        <f t="shared" ref="SV148:SV168" si="618">SP148/MAX($SP$6:$SP$335)</f>
        <v>0</v>
      </c>
      <c r="SW148" s="17">
        <f t="shared" si="588"/>
        <v>0</v>
      </c>
      <c r="SX148" s="17">
        <f t="shared" si="589"/>
        <v>0</v>
      </c>
      <c r="SY148" s="17">
        <f t="shared" si="590"/>
        <v>0</v>
      </c>
      <c r="SZ148" s="17">
        <f t="shared" si="591"/>
        <v>0</v>
      </c>
      <c r="TA148" s="17">
        <f t="shared" si="592"/>
        <v>0</v>
      </c>
      <c r="TB148" s="24">
        <f t="shared" si="593"/>
        <v>620</v>
      </c>
      <c r="TC148" s="69">
        <f t="shared" si="594"/>
        <v>1</v>
      </c>
      <c r="TD148" s="17">
        <f t="shared" si="616"/>
        <v>2.6014568158168575E-6</v>
      </c>
      <c r="TE148" s="95">
        <v>277</v>
      </c>
      <c r="TF148" s="71"/>
      <c r="TG148" s="71"/>
      <c r="TH148" s="71">
        <v>35</v>
      </c>
      <c r="TI148" s="71"/>
      <c r="TJ148" s="71"/>
      <c r="TK148" s="71">
        <v>111</v>
      </c>
      <c r="TL148" s="71"/>
      <c r="TM148" s="71">
        <v>76</v>
      </c>
      <c r="TN148" s="71"/>
      <c r="TO148" s="71">
        <v>115</v>
      </c>
      <c r="TP148" s="71">
        <v>1</v>
      </c>
      <c r="TQ148" s="71">
        <v>120</v>
      </c>
      <c r="TR148" s="72">
        <v>1</v>
      </c>
      <c r="TS148" s="72"/>
      <c r="TT148" s="72"/>
      <c r="TU148" s="72"/>
      <c r="TV148" s="72">
        <v>32</v>
      </c>
      <c r="TW148" s="72"/>
      <c r="TX148" s="72"/>
      <c r="TY148" s="72">
        <v>2</v>
      </c>
      <c r="TZ148" s="72">
        <v>149</v>
      </c>
      <c r="UA148" s="72"/>
      <c r="UB148" s="72">
        <v>4</v>
      </c>
      <c r="UC148" s="72"/>
      <c r="UD148" s="72"/>
      <c r="UE148" s="72"/>
      <c r="UF148" s="72">
        <v>1</v>
      </c>
      <c r="UG148" s="72">
        <v>27</v>
      </c>
      <c r="UH148" s="72">
        <v>1</v>
      </c>
      <c r="UI148" s="72">
        <v>40</v>
      </c>
      <c r="UJ148" s="73">
        <v>1</v>
      </c>
      <c r="UK148" s="73"/>
      <c r="UL148" s="73">
        <v>5</v>
      </c>
      <c r="UM148" s="73"/>
      <c r="UN148" s="73">
        <v>35</v>
      </c>
      <c r="UO148" s="73"/>
      <c r="UP148" s="73">
        <v>2</v>
      </c>
      <c r="UQ148" s="73">
        <v>3</v>
      </c>
      <c r="UR148" s="73">
        <v>146</v>
      </c>
      <c r="US148" s="73">
        <v>3</v>
      </c>
      <c r="UT148" s="73"/>
      <c r="UU148" s="73"/>
      <c r="UV148" s="73"/>
      <c r="UW148" s="73">
        <v>1</v>
      </c>
      <c r="UX148" s="73"/>
      <c r="UY148" s="73">
        <v>40</v>
      </c>
      <c r="UZ148" s="73"/>
      <c r="VA148" s="73">
        <v>42</v>
      </c>
      <c r="VB148" s="73">
        <v>1</v>
      </c>
      <c r="VC148" s="73"/>
      <c r="VD148" s="73"/>
      <c r="VE148" s="73">
        <v>1</v>
      </c>
      <c r="VF148" s="73">
        <v>22</v>
      </c>
      <c r="VG148" s="73"/>
      <c r="VH148" s="73">
        <v>27</v>
      </c>
      <c r="VI148" s="73">
        <v>14</v>
      </c>
      <c r="VJ148" s="73">
        <v>121</v>
      </c>
      <c r="VK148" s="73">
        <v>3</v>
      </c>
      <c r="VL148" s="73">
        <v>5</v>
      </c>
      <c r="VM148" s="73"/>
      <c r="VN148" s="73"/>
      <c r="VO148" s="73">
        <v>1</v>
      </c>
      <c r="VP148" s="73">
        <v>16</v>
      </c>
      <c r="VQ148" s="73"/>
      <c r="VR148" s="73">
        <v>55</v>
      </c>
      <c r="VS148" s="73"/>
      <c r="VT148" s="73"/>
      <c r="VU148" s="73"/>
      <c r="VV148" s="73"/>
      <c r="VW148" s="73">
        <v>11</v>
      </c>
      <c r="VX148" s="73"/>
      <c r="VY148" s="73">
        <v>44</v>
      </c>
      <c r="VZ148" s="73"/>
      <c r="WA148" s="73">
        <v>113</v>
      </c>
      <c r="WB148" s="73"/>
      <c r="WC148" s="73">
        <v>4</v>
      </c>
      <c r="WD148" s="73">
        <v>5</v>
      </c>
      <c r="WE148" s="73"/>
      <c r="WF148" s="73"/>
      <c r="WG148" s="73"/>
      <c r="WH148" s="73">
        <v>1</v>
      </c>
      <c r="WI148" s="73"/>
      <c r="WJ148" s="73">
        <v>5</v>
      </c>
      <c r="WK148" s="73"/>
      <c r="WL148" s="73">
        <v>1</v>
      </c>
      <c r="WM148" s="73"/>
      <c r="WN148" s="73">
        <v>26</v>
      </c>
      <c r="WO148" s="22">
        <f t="shared" si="595"/>
        <v>280</v>
      </c>
      <c r="WP148" s="22">
        <f t="shared" si="596"/>
        <v>0</v>
      </c>
      <c r="WQ148" s="22">
        <f t="shared" si="597"/>
        <v>5</v>
      </c>
      <c r="WR148" s="22">
        <f t="shared" si="598"/>
        <v>1</v>
      </c>
      <c r="WS148" s="22">
        <f t="shared" si="599"/>
        <v>135</v>
      </c>
      <c r="WT148" s="22">
        <f t="shared" si="600"/>
        <v>0</v>
      </c>
      <c r="WU148" s="22">
        <f t="shared" si="601"/>
        <v>73</v>
      </c>
      <c r="WV148" s="22">
        <f t="shared" si="602"/>
        <v>19</v>
      </c>
      <c r="WW148" s="22">
        <f t="shared" si="603"/>
        <v>640</v>
      </c>
      <c r="WX148" s="22">
        <f t="shared" si="604"/>
        <v>0</v>
      </c>
      <c r="WY148" s="22">
        <f t="shared" si="605"/>
        <v>90</v>
      </c>
      <c r="WZ148" s="22">
        <f t="shared" si="606"/>
        <v>5</v>
      </c>
      <c r="XA148" s="22">
        <f t="shared" si="607"/>
        <v>0</v>
      </c>
      <c r="XB148" s="22">
        <f t="shared" si="608"/>
        <v>0</v>
      </c>
      <c r="XC148" s="22">
        <f t="shared" si="609"/>
        <v>3</v>
      </c>
      <c r="XD148" s="22">
        <f t="shared" si="610"/>
        <v>0</v>
      </c>
      <c r="XE148" s="22">
        <f t="shared" si="611"/>
        <v>204</v>
      </c>
      <c r="XF148" s="22">
        <f t="shared" si="612"/>
        <v>2</v>
      </c>
      <c r="XG148" s="93">
        <f t="shared" si="613"/>
        <v>283</v>
      </c>
    </row>
    <row r="149" spans="1:631" ht="17.100000000000001" customHeight="1" x14ac:dyDescent="0.2">
      <c r="A149" s="101"/>
      <c r="B149" s="27" t="s">
        <v>396</v>
      </c>
      <c r="C149" s="535" t="s">
        <v>397</v>
      </c>
      <c r="D149" s="25" t="s">
        <v>398</v>
      </c>
      <c r="E149" s="535" t="s">
        <v>399</v>
      </c>
      <c r="F149" s="25" t="s">
        <v>403</v>
      </c>
      <c r="G149" s="535" t="s">
        <v>404</v>
      </c>
      <c r="H149" s="25">
        <v>43</v>
      </c>
      <c r="I149" s="28">
        <v>3</v>
      </c>
      <c r="J149" s="17">
        <f t="shared" si="478"/>
        <v>0.78281563126252507</v>
      </c>
      <c r="K149" s="17">
        <f t="shared" si="479"/>
        <v>0.30078013169195533</v>
      </c>
      <c r="L149" s="17">
        <f t="shared" si="480"/>
        <v>1</v>
      </c>
      <c r="M149" s="17">
        <f t="shared" si="481"/>
        <v>0.32198208726310695</v>
      </c>
      <c r="N149" s="17">
        <f t="shared" si="482"/>
        <v>0.33768255615686854</v>
      </c>
      <c r="O149" s="17">
        <f t="shared" si="483"/>
        <v>2.7054108216432865E-2</v>
      </c>
      <c r="P149" s="17">
        <f t="shared" si="484"/>
        <v>0.77151053556637506</v>
      </c>
      <c r="Q149" s="17">
        <f t="shared" si="485"/>
        <v>0.5085023806665866</v>
      </c>
      <c r="R149" s="69">
        <f t="shared" si="486"/>
        <v>0.88876642821493912</v>
      </c>
      <c r="S149" s="422">
        <f t="shared" si="487"/>
        <v>0.54878820655986549</v>
      </c>
      <c r="T149" s="17">
        <f t="shared" si="614"/>
        <v>0.45121179344013451</v>
      </c>
      <c r="U149" s="10">
        <f t="shared" si="488"/>
        <v>55104.691485669864</v>
      </c>
      <c r="V149" s="32">
        <v>4</v>
      </c>
      <c r="W149" s="550">
        <f t="shared" si="489"/>
        <v>0</v>
      </c>
      <c r="X149" s="550">
        <f t="shared" si="490"/>
        <v>0.43767709544875438</v>
      </c>
      <c r="Y149" s="550">
        <f t="shared" si="491"/>
        <v>0.56232290455124567</v>
      </c>
      <c r="Z149" s="551">
        <f t="shared" si="492"/>
        <v>68674.247041225433</v>
      </c>
      <c r="AA149" s="426">
        <f t="shared" si="493"/>
        <v>6.327072040351768E-2</v>
      </c>
      <c r="AB149" s="59">
        <f t="shared" si="494"/>
        <v>0.89835296370774687</v>
      </c>
      <c r="AC149" s="59">
        <f t="shared" si="495"/>
        <v>0.12435317666246572</v>
      </c>
      <c r="AD149" s="59">
        <f t="shared" si="496"/>
        <v>0.33768255615686854</v>
      </c>
      <c r="AE149" s="59">
        <f t="shared" si="497"/>
        <v>0.4914976193334134</v>
      </c>
      <c r="AF149" s="59">
        <f t="shared" si="498"/>
        <v>0.50730031491554539</v>
      </c>
      <c r="AG149" s="59">
        <f t="shared" si="499"/>
        <v>0.16933867735470942</v>
      </c>
      <c r="AH149" s="59">
        <f t="shared" si="500"/>
        <v>2.7054108216432865E-2</v>
      </c>
      <c r="AI149" s="59">
        <f t="shared" si="501"/>
        <v>0.78288720297738335</v>
      </c>
      <c r="AJ149" s="59">
        <f t="shared" si="502"/>
        <v>0.78274405954766679</v>
      </c>
      <c r="AK149" s="59">
        <f t="shared" si="503"/>
        <v>0.22848946443362492</v>
      </c>
      <c r="AL149" s="35">
        <f t="shared" si="504"/>
        <v>1</v>
      </c>
      <c r="AM149" s="27">
        <v>122126</v>
      </c>
      <c r="AN149" s="25">
        <v>55596</v>
      </c>
      <c r="AO149" s="25">
        <v>66530</v>
      </c>
      <c r="AP149" s="17">
        <f t="shared" si="505"/>
        <v>2.3720118067244085E-3</v>
      </c>
      <c r="AQ149" s="63">
        <v>83.565308883210577</v>
      </c>
      <c r="AR149" s="58">
        <v>404.35227372899999</v>
      </c>
      <c r="AS149" s="24">
        <f t="shared" si="506"/>
        <v>302.02872083229533</v>
      </c>
      <c r="AT149" s="17">
        <f t="shared" si="617"/>
        <v>0.26083504256068618</v>
      </c>
      <c r="AU149" s="25">
        <v>119874</v>
      </c>
      <c r="AV149" s="25">
        <v>53664</v>
      </c>
      <c r="AW149" s="25">
        <v>66210</v>
      </c>
      <c r="AX149" s="25">
        <v>2252</v>
      </c>
      <c r="AY149" s="25">
        <v>1932</v>
      </c>
      <c r="AZ149" s="18">
        <v>320</v>
      </c>
      <c r="BA149" s="25">
        <v>7727</v>
      </c>
      <c r="BB149" s="25">
        <v>3538</v>
      </c>
      <c r="BC149" s="25">
        <v>4189</v>
      </c>
      <c r="BD149" s="63">
        <v>84.459298161852473</v>
      </c>
      <c r="BE149" s="25">
        <v>114399</v>
      </c>
      <c r="BF149" s="25">
        <v>52058</v>
      </c>
      <c r="BG149" s="25">
        <v>62341</v>
      </c>
      <c r="BH149" s="63">
        <v>83.505237323751629</v>
      </c>
      <c r="BI149" s="17">
        <v>6.327072040351768E-2</v>
      </c>
      <c r="BJ149" s="25">
        <v>36852</v>
      </c>
      <c r="BK149" s="25">
        <v>74979</v>
      </c>
      <c r="BL149" s="25">
        <v>10295</v>
      </c>
      <c r="BM149" s="17">
        <v>0.62880273143146748</v>
      </c>
      <c r="BN149" s="10">
        <f t="shared" si="507"/>
        <v>45332.837621200604</v>
      </c>
      <c r="BO149" s="29">
        <v>0.4914976193334134</v>
      </c>
      <c r="BP149" s="30">
        <f t="shared" si="508"/>
        <v>0.5085023806665866</v>
      </c>
      <c r="BQ149" s="31">
        <v>13.730511209805412</v>
      </c>
      <c r="BR149" s="25">
        <v>85274</v>
      </c>
      <c r="BS149" s="25">
        <v>25051</v>
      </c>
      <c r="BT149" s="25">
        <v>51016</v>
      </c>
      <c r="BU149" s="25">
        <v>6831</v>
      </c>
      <c r="BV149" s="18">
        <v>1429</v>
      </c>
      <c r="BW149" s="18">
        <v>947</v>
      </c>
      <c r="BX149" s="25">
        <v>27944</v>
      </c>
      <c r="BY149" s="25">
        <v>18307</v>
      </c>
      <c r="BZ149" s="25">
        <v>9637</v>
      </c>
      <c r="CA149" s="59">
        <v>0.34486830804466073</v>
      </c>
      <c r="CB149" s="25">
        <v>119874</v>
      </c>
      <c r="CC149" s="25">
        <v>2252</v>
      </c>
      <c r="CD149" s="17">
        <f t="shared" si="509"/>
        <v>1.8786392378664266E-2</v>
      </c>
      <c r="CE149" s="25">
        <v>1882</v>
      </c>
      <c r="CF149" s="25">
        <v>3692</v>
      </c>
      <c r="CG149" s="25">
        <v>5400</v>
      </c>
      <c r="CH149" s="25">
        <v>5859</v>
      </c>
      <c r="CI149" s="25">
        <v>4337</v>
      </c>
      <c r="CJ149" s="25">
        <v>2942</v>
      </c>
      <c r="CK149" s="25">
        <v>1726</v>
      </c>
      <c r="CL149" s="25">
        <v>1016</v>
      </c>
      <c r="CM149" s="25">
        <v>1090</v>
      </c>
      <c r="CN149" s="26">
        <v>4.2897938734612078</v>
      </c>
      <c r="CO149" s="27">
        <v>27944</v>
      </c>
      <c r="CP149" s="34">
        <f t="shared" si="510"/>
        <v>4.3703836243916401</v>
      </c>
      <c r="CQ149" s="25">
        <v>35</v>
      </c>
      <c r="CR149" s="25">
        <v>1619</v>
      </c>
      <c r="CS149" s="25">
        <v>3788</v>
      </c>
      <c r="CT149" s="25">
        <v>15988</v>
      </c>
      <c r="CU149" s="25">
        <v>5808</v>
      </c>
      <c r="CV149" s="18">
        <v>496</v>
      </c>
      <c r="CW149" s="18">
        <v>177</v>
      </c>
      <c r="CX149" s="18">
        <v>33</v>
      </c>
      <c r="CY149" s="25">
        <v>27944</v>
      </c>
      <c r="CZ149" s="25">
        <v>26963</v>
      </c>
      <c r="DA149" s="18">
        <v>352</v>
      </c>
      <c r="DB149" s="18">
        <v>430</v>
      </c>
      <c r="DC149" s="18">
        <v>62</v>
      </c>
      <c r="DD149" s="18">
        <v>56</v>
      </c>
      <c r="DE149" s="18">
        <v>81</v>
      </c>
      <c r="DF149" s="25">
        <v>27944</v>
      </c>
      <c r="DG149" s="25">
        <v>14141</v>
      </c>
      <c r="DH149" s="18">
        <v>22</v>
      </c>
      <c r="DI149" s="18">
        <v>13</v>
      </c>
      <c r="DJ149" s="25">
        <v>13636</v>
      </c>
      <c r="DK149" s="18">
        <v>114</v>
      </c>
      <c r="DL149" s="18">
        <v>18</v>
      </c>
      <c r="DM149" s="25">
        <f t="shared" si="511"/>
        <v>60756.350629831082</v>
      </c>
      <c r="DN149" s="17">
        <f t="shared" si="512"/>
        <v>0.4879759519038076</v>
      </c>
      <c r="DO149" s="17">
        <f t="shared" si="513"/>
        <v>4.0795877469224162E-3</v>
      </c>
      <c r="DP149" s="23">
        <f t="shared" si="514"/>
        <v>0.50730031491554539</v>
      </c>
      <c r="DQ149" s="23">
        <f t="shared" si="515"/>
        <v>0.49269968508445461</v>
      </c>
      <c r="DR149" s="25">
        <v>27944</v>
      </c>
      <c r="DS149" s="25">
        <v>2776</v>
      </c>
      <c r="DT149" s="25">
        <v>7819</v>
      </c>
      <c r="DU149" s="18">
        <v>15</v>
      </c>
      <c r="DV149" s="25">
        <v>14292</v>
      </c>
      <c r="DW149" s="18">
        <v>37</v>
      </c>
      <c r="DX149" s="25">
        <v>2879</v>
      </c>
      <c r="DY149" s="18">
        <v>126</v>
      </c>
      <c r="DZ149" s="17">
        <f t="shared" si="516"/>
        <v>0.89113942170054394</v>
      </c>
      <c r="EA149" s="17">
        <f t="shared" si="517"/>
        <v>0.10886057829945606</v>
      </c>
      <c r="EB149" s="25">
        <v>27944</v>
      </c>
      <c r="EC149" s="25">
        <v>4670</v>
      </c>
      <c r="ED149" s="18">
        <v>62</v>
      </c>
      <c r="EE149" s="25">
        <v>21648</v>
      </c>
      <c r="EF149" s="17">
        <f t="shared" si="518"/>
        <v>0.77469224162610939</v>
      </c>
      <c r="EG149" s="25">
        <v>1388</v>
      </c>
      <c r="EH149" s="18">
        <v>176</v>
      </c>
      <c r="EI149" s="17">
        <f t="shared" si="519"/>
        <v>0.16933867735470942</v>
      </c>
      <c r="EJ149" s="17">
        <f t="shared" si="520"/>
        <v>4.9670770111651878E-2</v>
      </c>
      <c r="EK149" s="69">
        <f t="shared" si="521"/>
        <v>0.30078013169195533</v>
      </c>
      <c r="EL149" s="27">
        <v>83544</v>
      </c>
      <c r="EM149" s="25">
        <v>75052</v>
      </c>
      <c r="EN149" s="25">
        <v>8492</v>
      </c>
      <c r="EO149" s="59">
        <v>0.89835296370774687</v>
      </c>
      <c r="EP149" s="25">
        <v>35456</v>
      </c>
      <c r="EQ149" s="25">
        <v>32313</v>
      </c>
      <c r="ER149" s="25">
        <v>3143</v>
      </c>
      <c r="ES149" s="59">
        <v>0.91135491877256314</v>
      </c>
      <c r="ET149" s="25">
        <v>48088</v>
      </c>
      <c r="EU149" s="25">
        <v>42739</v>
      </c>
      <c r="EV149" s="25">
        <v>5349</v>
      </c>
      <c r="EW149" s="59">
        <v>0.88876642821493912</v>
      </c>
      <c r="EX149" s="25">
        <v>5328</v>
      </c>
      <c r="EY149" s="25">
        <v>5035</v>
      </c>
      <c r="EZ149" s="25">
        <v>293</v>
      </c>
      <c r="FA149" s="59">
        <v>0.9450075075075075</v>
      </c>
      <c r="FB149" s="25">
        <v>78216</v>
      </c>
      <c r="FC149" s="25">
        <v>70017</v>
      </c>
      <c r="FD149" s="25">
        <v>8199</v>
      </c>
      <c r="FE149" s="59">
        <v>0.89517490027615831</v>
      </c>
      <c r="FF149" s="25">
        <v>50657</v>
      </c>
      <c r="FG149" s="25">
        <v>21116</v>
      </c>
      <c r="FH149" s="25">
        <v>25493</v>
      </c>
      <c r="FI149" s="25">
        <v>4048</v>
      </c>
      <c r="FJ149" s="23">
        <f t="shared" si="522"/>
        <v>7.9909982825670689E-2</v>
      </c>
      <c r="FK149" s="23">
        <f t="shared" si="523"/>
        <v>0.50324733008271316</v>
      </c>
      <c r="FL149" s="36">
        <f t="shared" si="524"/>
        <v>5.2164031620553359</v>
      </c>
      <c r="FM149" s="25">
        <v>23353</v>
      </c>
      <c r="FN149" s="25">
        <v>10049</v>
      </c>
      <c r="FO149" s="17">
        <f t="shared" si="525"/>
        <v>0.4303087397764741</v>
      </c>
      <c r="FP149" s="25">
        <v>11286</v>
      </c>
      <c r="FQ149" s="17">
        <f t="shared" si="526"/>
        <v>0.48327837965143666</v>
      </c>
      <c r="FR149" s="25">
        <v>2018</v>
      </c>
      <c r="FS149" s="17">
        <f t="shared" si="527"/>
        <v>8.6412880572089235E-2</v>
      </c>
      <c r="FT149" s="25">
        <v>27304</v>
      </c>
      <c r="FU149" s="25">
        <v>11067</v>
      </c>
      <c r="FV149" s="25">
        <v>14207</v>
      </c>
      <c r="FW149" s="17">
        <f t="shared" si="528"/>
        <v>7.4348080867272195E-2</v>
      </c>
      <c r="FX149" s="17">
        <f t="shared" si="529"/>
        <v>0.52032669205977145</v>
      </c>
      <c r="FY149" s="25">
        <v>2030</v>
      </c>
      <c r="FZ149" s="25">
        <v>67445</v>
      </c>
      <c r="GA149" s="25">
        <v>8387</v>
      </c>
      <c r="GB149" s="25">
        <v>36283</v>
      </c>
      <c r="GC149" s="25">
        <v>13251</v>
      </c>
      <c r="GD149" s="25">
        <v>5441</v>
      </c>
      <c r="GE149" s="18">
        <v>110</v>
      </c>
      <c r="GF149" s="25">
        <v>3586</v>
      </c>
      <c r="GG149" s="18">
        <v>151</v>
      </c>
      <c r="GH149" s="18">
        <v>58</v>
      </c>
      <c r="GI149" s="18">
        <v>178</v>
      </c>
      <c r="GJ149" s="10">
        <f t="shared" si="530"/>
        <v>8387</v>
      </c>
      <c r="GK149" s="10">
        <f t="shared" si="472"/>
        <v>59058</v>
      </c>
      <c r="GL149" s="10">
        <f t="shared" si="473"/>
        <v>22775</v>
      </c>
      <c r="GM149" s="10">
        <f t="shared" si="531"/>
        <v>44670</v>
      </c>
      <c r="GN149" s="10">
        <f t="shared" si="474"/>
        <v>9524</v>
      </c>
      <c r="GO149" s="17">
        <f t="shared" si="532"/>
        <v>0.12435317666246572</v>
      </c>
      <c r="GP149" s="17">
        <f t="shared" si="475"/>
        <v>0.8756468233375343</v>
      </c>
      <c r="GQ149" s="17">
        <f t="shared" si="476"/>
        <v>0.33768255615686854</v>
      </c>
      <c r="GR149" s="17">
        <f t="shared" si="477"/>
        <v>0.14121135740232782</v>
      </c>
      <c r="GS149" s="17">
        <f t="shared" si="533"/>
        <v>0.60666468974720145</v>
      </c>
      <c r="GT149" s="25">
        <v>29032</v>
      </c>
      <c r="GU149" s="25">
        <v>3597</v>
      </c>
      <c r="GV149" s="25">
        <v>14838</v>
      </c>
      <c r="GW149" s="25">
        <v>6634</v>
      </c>
      <c r="GX149" s="25">
        <v>2584</v>
      </c>
      <c r="GY149" s="18">
        <v>66</v>
      </c>
      <c r="GZ149" s="25">
        <v>1081</v>
      </c>
      <c r="HA149" s="18">
        <v>30</v>
      </c>
      <c r="HB149" s="18">
        <v>48</v>
      </c>
      <c r="HC149" s="18">
        <v>154</v>
      </c>
      <c r="HD149" s="23">
        <f t="shared" si="534"/>
        <v>0.12389776798015982</v>
      </c>
      <c r="HE149" s="23">
        <f t="shared" si="535"/>
        <v>0.87610223201984017</v>
      </c>
      <c r="HF149" s="23">
        <f t="shared" si="536"/>
        <v>0.36501102232019839</v>
      </c>
      <c r="HG149" s="23">
        <f t="shared" si="537"/>
        <v>0.13650454670708184</v>
      </c>
      <c r="HH149" s="25">
        <v>38413</v>
      </c>
      <c r="HI149" s="25">
        <v>4790</v>
      </c>
      <c r="HJ149" s="25">
        <v>21445</v>
      </c>
      <c r="HK149" s="25">
        <v>6617</v>
      </c>
      <c r="HL149" s="25">
        <v>2857</v>
      </c>
      <c r="HM149" s="18">
        <v>44</v>
      </c>
      <c r="HN149" s="25">
        <v>2505</v>
      </c>
      <c r="HO149" s="18">
        <v>121</v>
      </c>
      <c r="HP149" s="18">
        <v>10</v>
      </c>
      <c r="HQ149" s="18">
        <v>24</v>
      </c>
      <c r="HR149" s="23">
        <f t="shared" si="538"/>
        <v>0.12469736807851509</v>
      </c>
      <c r="HS149" s="23">
        <f t="shared" si="539"/>
        <v>0.87530263192148494</v>
      </c>
      <c r="HT149" s="80">
        <f t="shared" si="540"/>
        <v>0.3170280894488845</v>
      </c>
      <c r="HU149" s="27">
        <v>98998</v>
      </c>
      <c r="HV149" s="25">
        <v>2590</v>
      </c>
      <c r="HW149" s="25">
        <v>16473</v>
      </c>
      <c r="HX149" s="18">
        <v>2429</v>
      </c>
      <c r="HY149" s="25">
        <v>13256</v>
      </c>
      <c r="HZ149" s="25">
        <v>4203</v>
      </c>
      <c r="IA149" s="25">
        <v>5458</v>
      </c>
      <c r="IB149" s="18">
        <v>685</v>
      </c>
      <c r="IC149" s="25">
        <v>13549</v>
      </c>
      <c r="ID149" s="25">
        <v>26447</v>
      </c>
      <c r="IE149" s="25">
        <v>6669</v>
      </c>
      <c r="IF149" s="18">
        <v>1291</v>
      </c>
      <c r="IG149" s="25">
        <v>5948</v>
      </c>
      <c r="IH149" s="17">
        <f t="shared" si="541"/>
        <v>0.3096022141861452</v>
      </c>
      <c r="II149" s="17">
        <f t="shared" si="542"/>
        <v>4.2455403139457365E-2</v>
      </c>
      <c r="IJ149" s="30">
        <f t="shared" si="543"/>
        <v>23.554128003806802</v>
      </c>
      <c r="IK149" s="17">
        <f t="shared" si="615"/>
        <v>0.32198208726310695</v>
      </c>
      <c r="IL149" s="25">
        <v>43810</v>
      </c>
      <c r="IM149" s="25">
        <v>609</v>
      </c>
      <c r="IN149" s="25">
        <v>12394</v>
      </c>
      <c r="IO149" s="18">
        <v>1926</v>
      </c>
      <c r="IP149" s="25">
        <v>8537</v>
      </c>
      <c r="IQ149" s="25">
        <v>1772</v>
      </c>
      <c r="IR149" s="25">
        <v>3218</v>
      </c>
      <c r="IS149" s="18">
        <v>407</v>
      </c>
      <c r="IT149" s="25">
        <v>6352</v>
      </c>
      <c r="IU149" s="25">
        <v>830</v>
      </c>
      <c r="IV149" s="25">
        <v>2953</v>
      </c>
      <c r="IW149" s="18">
        <v>664</v>
      </c>
      <c r="IX149" s="25">
        <v>4148</v>
      </c>
      <c r="IY149" s="17">
        <f t="shared" si="544"/>
        <v>0.64953207030358362</v>
      </c>
      <c r="IZ149" s="25">
        <v>55188</v>
      </c>
      <c r="JA149" s="25">
        <v>1981</v>
      </c>
      <c r="JB149" s="25">
        <v>4079</v>
      </c>
      <c r="JC149" s="18">
        <v>503</v>
      </c>
      <c r="JD149" s="25">
        <v>4719</v>
      </c>
      <c r="JE149" s="25">
        <v>2431</v>
      </c>
      <c r="JF149" s="25">
        <v>2240</v>
      </c>
      <c r="JG149" s="18">
        <v>278</v>
      </c>
      <c r="JH149" s="25">
        <v>7197</v>
      </c>
      <c r="JI149" s="25">
        <v>25617</v>
      </c>
      <c r="JJ149" s="25">
        <v>3716</v>
      </c>
      <c r="JK149" s="18">
        <v>627</v>
      </c>
      <c r="JL149" s="25">
        <v>1800</v>
      </c>
      <c r="JM149" s="80">
        <f t="shared" si="545"/>
        <v>0.28906646372399797</v>
      </c>
      <c r="JN149" s="27">
        <v>98998</v>
      </c>
      <c r="JO149" s="25">
        <v>71718</v>
      </c>
      <c r="JP149" s="18">
        <v>32</v>
      </c>
      <c r="JQ149" s="18">
        <v>269</v>
      </c>
      <c r="JR149" s="25">
        <v>3556</v>
      </c>
      <c r="JS149" s="18">
        <v>624</v>
      </c>
      <c r="JT149" s="18">
        <v>160</v>
      </c>
      <c r="JU149" s="18">
        <v>2</v>
      </c>
      <c r="JV149" s="18">
        <v>17</v>
      </c>
      <c r="JW149" s="25">
        <v>22620</v>
      </c>
      <c r="JX149" s="17">
        <f t="shared" si="546"/>
        <v>0.22848946443362492</v>
      </c>
      <c r="JY149" s="17">
        <f t="shared" si="547"/>
        <v>0.77151053556637506</v>
      </c>
      <c r="JZ149" s="25">
        <v>6285</v>
      </c>
      <c r="KA149" s="25">
        <v>4159</v>
      </c>
      <c r="KB149" s="18" t="s">
        <v>764</v>
      </c>
      <c r="KC149" s="18">
        <v>12</v>
      </c>
      <c r="KD149" s="25">
        <v>871</v>
      </c>
      <c r="KE149" s="18">
        <v>29</v>
      </c>
      <c r="KF149" s="18">
        <v>11</v>
      </c>
      <c r="KG149" s="18" t="s">
        <v>764</v>
      </c>
      <c r="KH149" s="18">
        <v>1</v>
      </c>
      <c r="KI149" s="25">
        <v>1202</v>
      </c>
      <c r="KJ149" s="17">
        <f t="shared" si="548"/>
        <v>0.19124900556881463</v>
      </c>
      <c r="KK149" s="25">
        <v>92713</v>
      </c>
      <c r="KL149" s="25">
        <v>67559</v>
      </c>
      <c r="KM149" s="18">
        <v>32</v>
      </c>
      <c r="KN149" s="18">
        <v>257</v>
      </c>
      <c r="KO149" s="25">
        <v>2685</v>
      </c>
      <c r="KP149" s="18">
        <v>595</v>
      </c>
      <c r="KQ149" s="18">
        <v>149</v>
      </c>
      <c r="KR149" s="18">
        <v>2</v>
      </c>
      <c r="KS149" s="18">
        <v>16</v>
      </c>
      <c r="KT149" s="25">
        <v>21418</v>
      </c>
      <c r="KU149" s="69">
        <f t="shared" si="440"/>
        <v>0.23101398940817361</v>
      </c>
      <c r="KV149" s="27">
        <v>122126</v>
      </c>
      <c r="KW149" s="25">
        <v>114709</v>
      </c>
      <c r="KX149" s="25">
        <v>7417</v>
      </c>
      <c r="KY149" s="59">
        <v>6.0732358383964104E-2</v>
      </c>
      <c r="KZ149" s="25">
        <v>3992</v>
      </c>
      <c r="LA149" s="25">
        <v>2123</v>
      </c>
      <c r="LB149" s="25">
        <v>3314</v>
      </c>
      <c r="LC149" s="25">
        <v>2367</v>
      </c>
      <c r="LD149" s="25">
        <v>55596</v>
      </c>
      <c r="LE149" s="25">
        <v>52403</v>
      </c>
      <c r="LF149" s="25">
        <v>3193</v>
      </c>
      <c r="LG149" s="59">
        <v>5.7432189366141452E-2</v>
      </c>
      <c r="LH149" s="25">
        <v>66530</v>
      </c>
      <c r="LI149" s="25">
        <v>62306</v>
      </c>
      <c r="LJ149" s="25">
        <v>4224</v>
      </c>
      <c r="LK149" s="35">
        <v>6.3490154817375619E-2</v>
      </c>
      <c r="LL149" s="27">
        <v>27944</v>
      </c>
      <c r="LM149" s="18">
        <v>128</v>
      </c>
      <c r="LN149" s="25">
        <v>21749</v>
      </c>
      <c r="LO149" s="18">
        <v>876</v>
      </c>
      <c r="LP149" s="18">
        <v>704</v>
      </c>
      <c r="LQ149" s="18">
        <v>168</v>
      </c>
      <c r="LR149" s="25">
        <v>4319</v>
      </c>
      <c r="LS149" s="23">
        <f t="shared" si="549"/>
        <v>0.15455911823647295</v>
      </c>
      <c r="LT149" s="23">
        <f t="shared" si="550"/>
        <v>0.84544088176352705</v>
      </c>
      <c r="LU149" s="17">
        <f t="shared" si="551"/>
        <v>0.78288720297738335</v>
      </c>
      <c r="LV149" s="25">
        <v>27944</v>
      </c>
      <c r="LW149" s="18">
        <v>67</v>
      </c>
      <c r="LX149" s="25">
        <v>2918</v>
      </c>
      <c r="LY149" s="25">
        <v>18570</v>
      </c>
      <c r="LZ149" s="25">
        <v>2691</v>
      </c>
      <c r="MA149" s="25">
        <v>1565</v>
      </c>
      <c r="MB149" s="18">
        <v>1</v>
      </c>
      <c r="MC149" s="18">
        <v>497</v>
      </c>
      <c r="MD149" s="18">
        <v>318</v>
      </c>
      <c r="ME149" s="18">
        <v>830</v>
      </c>
      <c r="MF149" s="18">
        <v>487</v>
      </c>
      <c r="MG149" s="17">
        <f t="shared" si="552"/>
        <v>7.3826223876324079E-2</v>
      </c>
      <c r="MH149" s="17">
        <f t="shared" si="553"/>
        <v>0.78274405954766679</v>
      </c>
      <c r="MI149" s="25">
        <v>27944</v>
      </c>
      <c r="MJ149" s="18">
        <v>64</v>
      </c>
      <c r="MK149" s="25">
        <v>2901</v>
      </c>
      <c r="ML149" s="25">
        <v>18352</v>
      </c>
      <c r="MM149" s="25">
        <v>2796</v>
      </c>
      <c r="MN149" s="25">
        <v>2359</v>
      </c>
      <c r="MO149" s="18">
        <v>433</v>
      </c>
      <c r="MP149" s="18">
        <v>475</v>
      </c>
      <c r="MQ149" s="18">
        <v>5</v>
      </c>
      <c r="MR149" s="18">
        <v>83</v>
      </c>
      <c r="MS149" s="18">
        <v>476</v>
      </c>
      <c r="MT149" s="17">
        <f t="shared" si="554"/>
        <v>0.78002433438305185</v>
      </c>
      <c r="MU149" s="69">
        <f t="shared" si="555"/>
        <v>0.78281563126252507</v>
      </c>
      <c r="MV149" s="27">
        <v>27944</v>
      </c>
      <c r="MW149" s="18">
        <v>756</v>
      </c>
      <c r="MX149" s="18">
        <v>771</v>
      </c>
      <c r="MY149" s="25">
        <v>7318</v>
      </c>
      <c r="MZ149" s="18">
        <v>945</v>
      </c>
      <c r="NA149" s="25">
        <v>16203</v>
      </c>
      <c r="NB149" s="18">
        <v>182</v>
      </c>
      <c r="NC149" s="25">
        <v>1666</v>
      </c>
      <c r="ND149" s="18">
        <v>103</v>
      </c>
      <c r="NE149" s="17">
        <f t="shared" si="556"/>
        <v>2.7054108216432865E-2</v>
      </c>
      <c r="NF149" s="10">
        <f t="shared" si="557"/>
        <v>3243.084168336673</v>
      </c>
      <c r="NG149" s="17">
        <f t="shared" si="558"/>
        <v>0.66651159461780707</v>
      </c>
      <c r="NH149" s="25">
        <v>27944</v>
      </c>
      <c r="NI149" s="18">
        <v>12</v>
      </c>
      <c r="NJ149" s="18">
        <v>88</v>
      </c>
      <c r="NK149" s="18">
        <v>46</v>
      </c>
      <c r="NL149" s="18">
        <v>224</v>
      </c>
      <c r="NM149" s="25">
        <v>26811</v>
      </c>
      <c r="NN149" s="18">
        <v>538</v>
      </c>
      <c r="NO149" s="18">
        <v>61</v>
      </c>
      <c r="NP149" s="18">
        <v>8</v>
      </c>
      <c r="NQ149" s="32">
        <v>156</v>
      </c>
      <c r="NR149" s="27">
        <v>27944</v>
      </c>
      <c r="NS149" s="37">
        <f t="shared" si="559"/>
        <v>1.5159604924133983</v>
      </c>
      <c r="NT149" s="37">
        <f t="shared" si="560"/>
        <v>0.40906165890033025</v>
      </c>
      <c r="NU149" s="37">
        <f t="shared" si="561"/>
        <v>0.65964779755441194</v>
      </c>
      <c r="NV149" s="17">
        <f t="shared" si="562"/>
        <v>0.13394888950339587</v>
      </c>
      <c r="NW149" s="10">
        <f t="shared" si="563"/>
        <v>10773</v>
      </c>
      <c r="NX149" s="17">
        <f t="shared" si="564"/>
        <v>0.38552104208416832</v>
      </c>
      <c r="NY149" s="19">
        <f t="shared" si="565"/>
        <v>0.19414658761195913</v>
      </c>
      <c r="NZ149" s="25">
        <v>13726</v>
      </c>
      <c r="OA149" s="25">
        <v>17171</v>
      </c>
      <c r="OB149" s="25">
        <v>1335</v>
      </c>
      <c r="OC149" s="25">
        <v>8744</v>
      </c>
      <c r="OD149" s="18">
        <v>476</v>
      </c>
      <c r="OE149" s="18">
        <v>910</v>
      </c>
      <c r="OF149" s="17">
        <f t="shared" si="566"/>
        <v>0.31291153736043514</v>
      </c>
      <c r="OG149" s="17">
        <f t="shared" si="567"/>
        <v>0.49119667907243059</v>
      </c>
      <c r="OH149" s="17">
        <f t="shared" si="568"/>
        <v>0.61447895791583163</v>
      </c>
      <c r="OI149" s="69">
        <f t="shared" si="569"/>
        <v>3.256513026052104E-2</v>
      </c>
      <c r="OJ149" s="27">
        <v>27944</v>
      </c>
      <c r="OK149" s="18">
        <v>271</v>
      </c>
      <c r="OL149" s="25">
        <v>10928</v>
      </c>
      <c r="OM149" s="25">
        <v>14812</v>
      </c>
      <c r="ON149" s="18">
        <v>752</v>
      </c>
      <c r="OO149" s="18">
        <v>436</v>
      </c>
      <c r="OP149" s="18">
        <v>737</v>
      </c>
      <c r="OQ149" s="25">
        <v>5154</v>
      </c>
      <c r="OR149" s="69">
        <f t="shared" si="570"/>
        <v>0.45405095906097909</v>
      </c>
      <c r="OS149" s="22">
        <v>65588</v>
      </c>
      <c r="OT149" s="22">
        <v>65588</v>
      </c>
      <c r="OU149" s="38">
        <f t="shared" si="441"/>
        <v>0.95030281955431917</v>
      </c>
      <c r="OV149" s="39">
        <v>0.62771818015490632</v>
      </c>
      <c r="OW149" s="22">
        <v>4117078</v>
      </c>
      <c r="OX149" s="36">
        <f t="shared" si="442"/>
        <v>168462597.604</v>
      </c>
      <c r="OY149" s="36">
        <f t="shared" si="443"/>
        <v>4443874.3630569996</v>
      </c>
      <c r="OZ149" s="22"/>
      <c r="PA149" s="22"/>
      <c r="PB149" s="38">
        <f t="shared" si="444"/>
        <v>0</v>
      </c>
      <c r="PC149" s="39">
        <v>0</v>
      </c>
      <c r="PD149" s="22"/>
      <c r="PE149" s="40">
        <f t="shared" si="571"/>
        <v>0</v>
      </c>
      <c r="PF149" s="36">
        <f t="shared" si="572"/>
        <v>0</v>
      </c>
      <c r="PG149" s="22"/>
      <c r="PH149" s="22"/>
      <c r="PI149" s="38">
        <f t="shared" si="445"/>
        <v>0</v>
      </c>
      <c r="PJ149" s="39">
        <v>0</v>
      </c>
      <c r="PK149" s="22"/>
      <c r="PL149" s="41">
        <f t="shared" si="573"/>
        <v>0</v>
      </c>
      <c r="PM149" s="36">
        <f t="shared" si="574"/>
        <v>0</v>
      </c>
      <c r="PN149" s="22">
        <v>25</v>
      </c>
      <c r="PO149" s="22">
        <v>25</v>
      </c>
      <c r="PP149" s="38">
        <f t="shared" si="446"/>
        <v>3.6222434727172621E-4</v>
      </c>
      <c r="PQ149" s="39">
        <v>0.51400000000000001</v>
      </c>
      <c r="PR149" s="22">
        <v>1285</v>
      </c>
      <c r="PS149" s="41">
        <f t="shared" si="575"/>
        <v>52579.63</v>
      </c>
      <c r="PT149" s="36">
        <f t="shared" si="576"/>
        <v>3277.9587624693959</v>
      </c>
      <c r="PU149" s="22">
        <v>15</v>
      </c>
      <c r="PV149" s="22">
        <v>15</v>
      </c>
      <c r="PW149" s="38">
        <f t="shared" si="447"/>
        <v>2.1733460836303572E-4</v>
      </c>
      <c r="PX149" s="39">
        <v>0.27</v>
      </c>
      <c r="PY149" s="22">
        <v>405</v>
      </c>
      <c r="PZ149" s="36">
        <f t="shared" si="577"/>
        <v>2288.500839724004</v>
      </c>
      <c r="QA149" s="22"/>
      <c r="QB149" s="22"/>
      <c r="QC149" s="39">
        <v>0</v>
      </c>
      <c r="QD149" s="22"/>
      <c r="QE149" s="22">
        <f t="shared" si="578"/>
        <v>0</v>
      </c>
      <c r="QF149" s="22"/>
      <c r="QG149" s="22"/>
      <c r="QH149" s="22"/>
      <c r="QI149" s="38">
        <f t="shared" si="448"/>
        <v>0</v>
      </c>
      <c r="QJ149" s="39">
        <v>0</v>
      </c>
      <c r="QK149" s="22"/>
      <c r="QL149" s="42">
        <f t="shared" si="579"/>
        <v>0</v>
      </c>
      <c r="QM149" s="22">
        <f t="shared" si="449"/>
        <v>3390</v>
      </c>
      <c r="QN149" s="22">
        <v>1135</v>
      </c>
      <c r="QO149" s="22">
        <v>1135</v>
      </c>
      <c r="QP149" s="38">
        <f t="shared" si="450"/>
        <v>1.644498536613637E-2</v>
      </c>
      <c r="QQ149" s="39">
        <v>0.11450220264317182</v>
      </c>
      <c r="QR149" s="22">
        <v>12996</v>
      </c>
      <c r="QS149" s="36">
        <f t="shared" si="580"/>
        <v>266864.28846037114</v>
      </c>
      <c r="QT149" s="22"/>
      <c r="QU149" s="22"/>
      <c r="QV149" s="38">
        <f t="shared" si="451"/>
        <v>0</v>
      </c>
      <c r="QW149" s="39">
        <v>0</v>
      </c>
      <c r="QX149" s="22"/>
      <c r="QY149" s="36">
        <f t="shared" si="581"/>
        <v>0</v>
      </c>
      <c r="QZ149" s="22">
        <v>2255</v>
      </c>
      <c r="RA149" s="22">
        <v>2255</v>
      </c>
      <c r="RB149" s="38">
        <f t="shared" si="452"/>
        <v>3.2672636123909707E-2</v>
      </c>
      <c r="RC149" s="39">
        <v>0.11599999999999999</v>
      </c>
      <c r="RD149" s="22">
        <v>26158</v>
      </c>
      <c r="RE149" s="36">
        <f t="shared" si="582"/>
        <v>243655.53104955383</v>
      </c>
      <c r="RF149" s="10">
        <f t="shared" si="453"/>
        <v>69018</v>
      </c>
      <c r="RG149" s="10">
        <f t="shared" si="454"/>
        <v>69018</v>
      </c>
      <c r="RH149" s="17">
        <f t="shared" si="455"/>
        <v>8.8767647614895182E-2</v>
      </c>
      <c r="RI149" s="17">
        <f t="shared" si="456"/>
        <v>2.0280524631413849E-3</v>
      </c>
      <c r="RJ149" s="17">
        <f t="shared" si="457"/>
        <v>0.89594952130781014</v>
      </c>
      <c r="RK149" s="17">
        <f t="shared" si="458"/>
        <v>0</v>
      </c>
      <c r="RL149" s="17">
        <f t="shared" si="459"/>
        <v>6.6088402690144346E-4</v>
      </c>
      <c r="RM149" s="17">
        <f t="shared" si="460"/>
        <v>4.613949595219336E-4</v>
      </c>
      <c r="RN149" s="17">
        <f t="shared" si="461"/>
        <v>5.3803710898734987E-2</v>
      </c>
      <c r="RO149" s="17">
        <f t="shared" si="462"/>
        <v>0</v>
      </c>
      <c r="RP149" s="17">
        <f t="shared" si="463"/>
        <v>4.9124488807031547E-2</v>
      </c>
      <c r="RQ149" s="17">
        <f t="shared" si="464"/>
        <v>0</v>
      </c>
      <c r="RR149" s="36">
        <f t="shared" si="465"/>
        <v>4959960.6421691179</v>
      </c>
      <c r="RS149" s="36">
        <f t="shared" si="466"/>
        <v>40.613470040524689</v>
      </c>
      <c r="RT149" s="10">
        <f t="shared" si="467"/>
        <v>0</v>
      </c>
      <c r="RU149" s="17">
        <f t="shared" si="468"/>
        <v>0</v>
      </c>
      <c r="RV149" s="37">
        <f t="shared" si="469"/>
        <v>1.7694804253962735</v>
      </c>
      <c r="RW149" s="36">
        <f t="shared" si="470"/>
        <v>0.56513764472757644</v>
      </c>
      <c r="RX149" s="85">
        <v>-0.81794080000000002</v>
      </c>
      <c r="RY149" s="93">
        <v>183</v>
      </c>
      <c r="RZ149" s="43" t="b">
        <v>0</v>
      </c>
      <c r="SA149" s="18" t="b">
        <v>0</v>
      </c>
      <c r="SB149" s="18" t="b">
        <v>0</v>
      </c>
      <c r="SC149" s="18" t="b">
        <v>1</v>
      </c>
      <c r="SD149" s="18" t="b">
        <v>1</v>
      </c>
      <c r="SE149" s="32" t="b">
        <v>1</v>
      </c>
      <c r="SF149" s="43" t="b">
        <v>0</v>
      </c>
      <c r="SG149" s="18" t="b">
        <v>0</v>
      </c>
      <c r="SH149" s="18"/>
      <c r="SI149" s="18"/>
      <c r="SJ149" s="18"/>
      <c r="SK149" s="18"/>
      <c r="SL149" s="18"/>
      <c r="SM149" s="18"/>
      <c r="SN149" s="18"/>
      <c r="SO149" s="18"/>
      <c r="SP149" s="18"/>
      <c r="SQ149" s="17">
        <f t="shared" si="583"/>
        <v>0</v>
      </c>
      <c r="SR149" s="17">
        <f t="shared" si="584"/>
        <v>0</v>
      </c>
      <c r="SS149" s="17">
        <f t="shared" si="585"/>
        <v>0</v>
      </c>
      <c r="ST149" s="17">
        <f t="shared" si="586"/>
        <v>0</v>
      </c>
      <c r="SU149" s="17">
        <f t="shared" si="587"/>
        <v>0</v>
      </c>
      <c r="SV149" s="17">
        <f t="shared" si="618"/>
        <v>0</v>
      </c>
      <c r="SW149" s="17">
        <f t="shared" si="588"/>
        <v>0</v>
      </c>
      <c r="SX149" s="17">
        <f t="shared" si="589"/>
        <v>0</v>
      </c>
      <c r="SY149" s="17">
        <f t="shared" si="590"/>
        <v>0</v>
      </c>
      <c r="SZ149" s="17">
        <f t="shared" si="591"/>
        <v>0</v>
      </c>
      <c r="TA149" s="17">
        <f t="shared" si="592"/>
        <v>0</v>
      </c>
      <c r="TB149" s="24">
        <f t="shared" si="593"/>
        <v>620</v>
      </c>
      <c r="TC149" s="69">
        <f t="shared" si="594"/>
        <v>1</v>
      </c>
      <c r="TD149" s="17">
        <f t="shared" si="616"/>
        <v>2.6014568158168575E-6</v>
      </c>
      <c r="TE149" s="95"/>
      <c r="TF149" s="71"/>
      <c r="TG149" s="71"/>
      <c r="TH149" s="71">
        <v>2</v>
      </c>
      <c r="TI149" s="71"/>
      <c r="TJ149" s="71"/>
      <c r="TK149" s="71">
        <v>44</v>
      </c>
      <c r="TL149" s="71"/>
      <c r="TM149" s="71">
        <v>3</v>
      </c>
      <c r="TN149" s="71"/>
      <c r="TO149" s="71">
        <v>35</v>
      </c>
      <c r="TP149" s="71"/>
      <c r="TQ149" s="71"/>
      <c r="TR149" s="72"/>
      <c r="TS149" s="72"/>
      <c r="TT149" s="72"/>
      <c r="TU149" s="72">
        <v>2</v>
      </c>
      <c r="TV149" s="72">
        <v>11</v>
      </c>
      <c r="TW149" s="72"/>
      <c r="TX149" s="72"/>
      <c r="TY149" s="72">
        <v>1</v>
      </c>
      <c r="TZ149" s="72">
        <v>53</v>
      </c>
      <c r="UA149" s="72"/>
      <c r="UB149" s="72">
        <v>48</v>
      </c>
      <c r="UC149" s="72"/>
      <c r="UD149" s="72"/>
      <c r="UE149" s="72"/>
      <c r="UF149" s="72"/>
      <c r="UG149" s="72">
        <v>26</v>
      </c>
      <c r="UH149" s="72"/>
      <c r="UI149" s="72"/>
      <c r="UJ149" s="73">
        <v>1</v>
      </c>
      <c r="UK149" s="73"/>
      <c r="UL149" s="73">
        <v>5</v>
      </c>
      <c r="UM149" s="73">
        <v>3</v>
      </c>
      <c r="UN149" s="73">
        <v>9</v>
      </c>
      <c r="UO149" s="73"/>
      <c r="UP149" s="73"/>
      <c r="UQ149" s="73">
        <v>4</v>
      </c>
      <c r="UR149" s="73">
        <v>85</v>
      </c>
      <c r="US149" s="73">
        <v>48</v>
      </c>
      <c r="UT149" s="73"/>
      <c r="UU149" s="73"/>
      <c r="UV149" s="73"/>
      <c r="UW149" s="73"/>
      <c r="UX149" s="73"/>
      <c r="UY149" s="73">
        <v>30</v>
      </c>
      <c r="UZ149" s="73"/>
      <c r="VA149" s="73"/>
      <c r="VB149" s="73"/>
      <c r="VC149" s="73"/>
      <c r="VD149" s="73"/>
      <c r="VE149" s="73">
        <v>2</v>
      </c>
      <c r="VF149" s="73">
        <v>9</v>
      </c>
      <c r="VG149" s="73"/>
      <c r="VH149" s="73">
        <v>1</v>
      </c>
      <c r="VI149" s="73">
        <v>4</v>
      </c>
      <c r="VJ149" s="73">
        <v>89</v>
      </c>
      <c r="VK149" s="73">
        <v>48</v>
      </c>
      <c r="VL149" s="73"/>
      <c r="VM149" s="73"/>
      <c r="VN149" s="73"/>
      <c r="VO149" s="73">
        <v>1</v>
      </c>
      <c r="VP149" s="73">
        <v>19</v>
      </c>
      <c r="VQ149" s="73"/>
      <c r="VR149" s="73"/>
      <c r="VS149" s="73">
        <v>1</v>
      </c>
      <c r="VT149" s="73"/>
      <c r="VU149" s="73"/>
      <c r="VV149" s="73">
        <v>1</v>
      </c>
      <c r="VW149" s="73">
        <v>7</v>
      </c>
      <c r="VX149" s="73">
        <v>12</v>
      </c>
      <c r="VY149" s="73">
        <v>1</v>
      </c>
      <c r="VZ149" s="73">
        <v>7</v>
      </c>
      <c r="WA149" s="73">
        <v>38</v>
      </c>
      <c r="WB149" s="73"/>
      <c r="WC149" s="73">
        <v>1</v>
      </c>
      <c r="WD149" s="73">
        <v>1</v>
      </c>
      <c r="WE149" s="73"/>
      <c r="WF149" s="73"/>
      <c r="WG149" s="73"/>
      <c r="WH149" s="73"/>
      <c r="WI149" s="73"/>
      <c r="WJ149" s="73">
        <v>31</v>
      </c>
      <c r="WK149" s="73"/>
      <c r="WL149" s="73"/>
      <c r="WM149" s="73"/>
      <c r="WN149" s="73"/>
      <c r="WO149" s="22">
        <f t="shared" si="595"/>
        <v>2</v>
      </c>
      <c r="WP149" s="22">
        <f t="shared" si="596"/>
        <v>0</v>
      </c>
      <c r="WQ149" s="22">
        <f t="shared" si="597"/>
        <v>5</v>
      </c>
      <c r="WR149" s="22">
        <f t="shared" si="598"/>
        <v>8</v>
      </c>
      <c r="WS149" s="22">
        <f t="shared" si="599"/>
        <v>38</v>
      </c>
      <c r="WT149" s="22">
        <f t="shared" si="600"/>
        <v>0</v>
      </c>
      <c r="WU149" s="22">
        <f t="shared" si="601"/>
        <v>2</v>
      </c>
      <c r="WV149" s="22">
        <f t="shared" si="602"/>
        <v>9</v>
      </c>
      <c r="WW149" s="22">
        <f t="shared" si="603"/>
        <v>309</v>
      </c>
      <c r="WX149" s="22">
        <f t="shared" si="604"/>
        <v>0</v>
      </c>
      <c r="WY149" s="22">
        <f t="shared" si="605"/>
        <v>148</v>
      </c>
      <c r="WZ149" s="22">
        <f t="shared" si="606"/>
        <v>0</v>
      </c>
      <c r="XA149" s="22">
        <f t="shared" si="607"/>
        <v>0</v>
      </c>
      <c r="XB149" s="22">
        <f t="shared" si="608"/>
        <v>0</v>
      </c>
      <c r="XC149" s="22">
        <f t="shared" si="609"/>
        <v>1</v>
      </c>
      <c r="XD149" s="22">
        <f t="shared" si="610"/>
        <v>0</v>
      </c>
      <c r="XE149" s="22">
        <f t="shared" si="611"/>
        <v>141</v>
      </c>
      <c r="XF149" s="22">
        <f t="shared" si="612"/>
        <v>0</v>
      </c>
      <c r="XG149" s="93">
        <f t="shared" si="613"/>
        <v>0</v>
      </c>
    </row>
    <row r="150" spans="1:631" ht="17.100000000000001" customHeight="1" x14ac:dyDescent="0.2">
      <c r="A150" s="101"/>
      <c r="B150" s="27" t="s">
        <v>396</v>
      </c>
      <c r="C150" s="535" t="s">
        <v>397</v>
      </c>
      <c r="D150" s="25" t="s">
        <v>398</v>
      </c>
      <c r="E150" s="535" t="s">
        <v>399</v>
      </c>
      <c r="F150" s="25" t="s">
        <v>405</v>
      </c>
      <c r="G150" s="535" t="s">
        <v>406</v>
      </c>
      <c r="H150" s="25">
        <v>25</v>
      </c>
      <c r="I150" s="28">
        <v>16</v>
      </c>
      <c r="J150" s="17">
        <f t="shared" si="478"/>
        <v>0.74250703758900483</v>
      </c>
      <c r="K150" s="17">
        <f t="shared" si="479"/>
        <v>0.42625710658497545</v>
      </c>
      <c r="L150" s="17">
        <f t="shared" si="480"/>
        <v>1</v>
      </c>
      <c r="M150" s="17">
        <f t="shared" si="481"/>
        <v>9.1900890592256285E-2</v>
      </c>
      <c r="N150" s="17">
        <f t="shared" si="482"/>
        <v>0.3467183086158192</v>
      </c>
      <c r="O150" s="17">
        <f t="shared" si="483"/>
        <v>0.40944968813821275</v>
      </c>
      <c r="P150" s="17">
        <f t="shared" si="484"/>
        <v>0.72632330235674547</v>
      </c>
      <c r="Q150" s="17">
        <f t="shared" si="485"/>
        <v>0.5177671593968014</v>
      </c>
      <c r="R150" s="69">
        <f t="shared" si="486"/>
        <v>0.84051857522109485</v>
      </c>
      <c r="S150" s="422">
        <f t="shared" si="487"/>
        <v>0.56682689649943452</v>
      </c>
      <c r="T150" s="17">
        <f t="shared" si="614"/>
        <v>0.43317310350056548</v>
      </c>
      <c r="U150" s="10">
        <f t="shared" si="488"/>
        <v>73871.608378572433</v>
      </c>
      <c r="V150" s="32">
        <v>6</v>
      </c>
      <c r="W150" s="550">
        <f t="shared" si="489"/>
        <v>0</v>
      </c>
      <c r="X150" s="550">
        <f t="shared" si="490"/>
        <v>0.45571578538832341</v>
      </c>
      <c r="Y150" s="550">
        <f t="shared" si="491"/>
        <v>0.54428421461167664</v>
      </c>
      <c r="Z150" s="551">
        <f t="shared" si="492"/>
        <v>92820.052823016886</v>
      </c>
      <c r="AA150" s="426">
        <f t="shared" si="493"/>
        <v>0.33545996153304874</v>
      </c>
      <c r="AB150" s="59">
        <f t="shared" si="494"/>
        <v>0.86148570616349518</v>
      </c>
      <c r="AC150" s="59">
        <f t="shared" si="495"/>
        <v>0.1916159074858757</v>
      </c>
      <c r="AD150" s="59">
        <f t="shared" si="496"/>
        <v>0.3467183086158192</v>
      </c>
      <c r="AE150" s="59">
        <f t="shared" si="497"/>
        <v>0.48223284060319854</v>
      </c>
      <c r="AF150" s="59">
        <f t="shared" si="498"/>
        <v>0.32452944748026713</v>
      </c>
      <c r="AG150" s="59">
        <f t="shared" si="499"/>
        <v>0.11453331125462272</v>
      </c>
      <c r="AH150" s="59">
        <f t="shared" si="500"/>
        <v>0.40944968813821275</v>
      </c>
      <c r="AI150" s="59">
        <f t="shared" si="501"/>
        <v>0.79869735607440528</v>
      </c>
      <c r="AJ150" s="59">
        <f t="shared" si="502"/>
        <v>0.68631671910360437</v>
      </c>
      <c r="AK150" s="59">
        <f t="shared" si="503"/>
        <v>0.27367669764325459</v>
      </c>
      <c r="AL150" s="35">
        <f t="shared" si="504"/>
        <v>1</v>
      </c>
      <c r="AM150" s="27">
        <v>170536</v>
      </c>
      <c r="AN150" s="25">
        <v>81449</v>
      </c>
      <c r="AO150" s="25">
        <v>89087</v>
      </c>
      <c r="AP150" s="17">
        <f t="shared" si="505"/>
        <v>3.3122627898363472E-3</v>
      </c>
      <c r="AQ150" s="63">
        <v>91.426358503485361</v>
      </c>
      <c r="AR150" s="58">
        <v>770.99175848499999</v>
      </c>
      <c r="AS150" s="24">
        <f t="shared" si="506"/>
        <v>221.19043183432143</v>
      </c>
      <c r="AT150" s="17">
        <f t="shared" si="617"/>
        <v>0.19102228272375826</v>
      </c>
      <c r="AU150" s="25">
        <v>162386</v>
      </c>
      <c r="AV150" s="25">
        <v>75923</v>
      </c>
      <c r="AW150" s="25">
        <v>86463</v>
      </c>
      <c r="AX150" s="25">
        <v>8150</v>
      </c>
      <c r="AY150" s="25">
        <v>5526</v>
      </c>
      <c r="AZ150" s="25">
        <v>2624</v>
      </c>
      <c r="BA150" s="25">
        <v>57208</v>
      </c>
      <c r="BB150" s="25">
        <v>27345</v>
      </c>
      <c r="BC150" s="25">
        <v>29863</v>
      </c>
      <c r="BD150" s="63">
        <v>91.568161269798736</v>
      </c>
      <c r="BE150" s="25">
        <v>113328</v>
      </c>
      <c r="BF150" s="25">
        <v>54104</v>
      </c>
      <c r="BG150" s="25">
        <v>59224</v>
      </c>
      <c r="BH150" s="63">
        <v>91.354856139402941</v>
      </c>
      <c r="BI150" s="17">
        <v>0.33545996153304874</v>
      </c>
      <c r="BJ150" s="25">
        <v>51773</v>
      </c>
      <c r="BK150" s="25">
        <v>107361</v>
      </c>
      <c r="BL150" s="25">
        <v>11402</v>
      </c>
      <c r="BM150" s="17">
        <v>0.58843527910507543</v>
      </c>
      <c r="BN150" s="10">
        <f t="shared" si="507"/>
        <v>70186.601242536854</v>
      </c>
      <c r="BO150" s="29">
        <v>0.48223284060319854</v>
      </c>
      <c r="BP150" s="30">
        <f t="shared" si="508"/>
        <v>0.5177671593968014</v>
      </c>
      <c r="BQ150" s="31">
        <v>10.620243850187684</v>
      </c>
      <c r="BR150" s="25">
        <v>118763</v>
      </c>
      <c r="BS150" s="25">
        <v>32314</v>
      </c>
      <c r="BT150" s="25">
        <v>72993</v>
      </c>
      <c r="BU150" s="25">
        <v>9173</v>
      </c>
      <c r="BV150" s="25">
        <v>2470</v>
      </c>
      <c r="BW150" s="18">
        <v>1813</v>
      </c>
      <c r="BX150" s="25">
        <v>36234</v>
      </c>
      <c r="BY150" s="25">
        <v>26763</v>
      </c>
      <c r="BZ150" s="25">
        <v>9471</v>
      </c>
      <c r="CA150" s="59">
        <v>0.26138433515482695</v>
      </c>
      <c r="CB150" s="25">
        <v>162386</v>
      </c>
      <c r="CC150" s="25">
        <v>8150</v>
      </c>
      <c r="CD150" s="17">
        <f t="shared" si="509"/>
        <v>5.0189055706772755E-2</v>
      </c>
      <c r="CE150" s="25">
        <v>1807</v>
      </c>
      <c r="CF150" s="25">
        <v>4304</v>
      </c>
      <c r="CG150" s="25">
        <v>6688</v>
      </c>
      <c r="CH150" s="25">
        <v>7583</v>
      </c>
      <c r="CI150" s="25">
        <v>6178</v>
      </c>
      <c r="CJ150" s="25">
        <v>4082</v>
      </c>
      <c r="CK150" s="25">
        <v>2471</v>
      </c>
      <c r="CL150" s="25">
        <v>1558</v>
      </c>
      <c r="CM150" s="25">
        <v>1563</v>
      </c>
      <c r="CN150" s="26">
        <v>4.4815918750344981</v>
      </c>
      <c r="CO150" s="27">
        <v>36234</v>
      </c>
      <c r="CP150" s="34">
        <f t="shared" si="510"/>
        <v>4.7065187393056247</v>
      </c>
      <c r="CQ150" s="25">
        <v>443</v>
      </c>
      <c r="CR150" s="25">
        <v>3122</v>
      </c>
      <c r="CS150" s="25">
        <v>4522</v>
      </c>
      <c r="CT150" s="25">
        <v>20123</v>
      </c>
      <c r="CU150" s="25">
        <v>5554</v>
      </c>
      <c r="CV150" s="25">
        <v>1477</v>
      </c>
      <c r="CW150" s="18">
        <v>730</v>
      </c>
      <c r="CX150" s="18">
        <v>263</v>
      </c>
      <c r="CY150" s="25">
        <v>36234</v>
      </c>
      <c r="CZ150" s="25">
        <v>30994</v>
      </c>
      <c r="DA150" s="25">
        <v>2268</v>
      </c>
      <c r="DB150" s="25">
        <v>1375</v>
      </c>
      <c r="DC150" s="18">
        <v>621</v>
      </c>
      <c r="DD150" s="18">
        <v>605</v>
      </c>
      <c r="DE150" s="18">
        <v>371</v>
      </c>
      <c r="DF150" s="25">
        <v>36234</v>
      </c>
      <c r="DG150" s="25">
        <v>11699</v>
      </c>
      <c r="DH150" s="18">
        <v>31</v>
      </c>
      <c r="DI150" s="18">
        <v>29</v>
      </c>
      <c r="DJ150" s="25">
        <v>24295</v>
      </c>
      <c r="DK150" s="18">
        <v>137</v>
      </c>
      <c r="DL150" s="18">
        <v>43</v>
      </c>
      <c r="DM150" s="25">
        <f t="shared" si="511"/>
        <v>52569.07269415466</v>
      </c>
      <c r="DN150" s="17">
        <f t="shared" si="512"/>
        <v>0.67050284263399018</v>
      </c>
      <c r="DO150" s="17">
        <f t="shared" si="513"/>
        <v>3.7809791908152562E-3</v>
      </c>
      <c r="DP150" s="23">
        <f t="shared" si="514"/>
        <v>0.32452944748026713</v>
      </c>
      <c r="DQ150" s="23">
        <f t="shared" si="515"/>
        <v>0.67547055251973287</v>
      </c>
      <c r="DR150" s="25">
        <v>36234</v>
      </c>
      <c r="DS150" s="25">
        <v>4983</v>
      </c>
      <c r="DT150" s="25">
        <v>6255</v>
      </c>
      <c r="DU150" s="18">
        <v>19</v>
      </c>
      <c r="DV150" s="25">
        <v>18562</v>
      </c>
      <c r="DW150" s="18">
        <v>119</v>
      </c>
      <c r="DX150" s="25">
        <v>5934</v>
      </c>
      <c r="DY150" s="18">
        <v>362</v>
      </c>
      <c r="DZ150" s="17">
        <f t="shared" si="516"/>
        <v>0.82295633934978196</v>
      </c>
      <c r="EA150" s="17">
        <f t="shared" si="517"/>
        <v>0.17704366065021804</v>
      </c>
      <c r="EB150" s="25">
        <v>36234</v>
      </c>
      <c r="EC150" s="25">
        <v>4044</v>
      </c>
      <c r="ED150" s="18">
        <v>106</v>
      </c>
      <c r="EE150" s="25">
        <v>29068</v>
      </c>
      <c r="EF150" s="17">
        <f t="shared" si="518"/>
        <v>0.80222994977093343</v>
      </c>
      <c r="EG150" s="25">
        <v>2602</v>
      </c>
      <c r="EH150" s="18">
        <v>414</v>
      </c>
      <c r="EI150" s="17">
        <f t="shared" si="519"/>
        <v>0.11453331125462272</v>
      </c>
      <c r="EJ150" s="17">
        <f t="shared" si="520"/>
        <v>7.1811006237235742E-2</v>
      </c>
      <c r="EK150" s="69">
        <f t="shared" si="521"/>
        <v>0.42625710658497545</v>
      </c>
      <c r="EL150" s="27">
        <v>112566</v>
      </c>
      <c r="EM150" s="25">
        <v>96974</v>
      </c>
      <c r="EN150" s="25">
        <v>15592</v>
      </c>
      <c r="EO150" s="59">
        <v>0.86148570616349518</v>
      </c>
      <c r="EP150" s="25">
        <v>51167</v>
      </c>
      <c r="EQ150" s="25">
        <v>45367</v>
      </c>
      <c r="ER150" s="25">
        <v>5800</v>
      </c>
      <c r="ES150" s="59">
        <v>0.88664568960462797</v>
      </c>
      <c r="ET150" s="25">
        <v>61399</v>
      </c>
      <c r="EU150" s="25">
        <v>51607</v>
      </c>
      <c r="EV150" s="25">
        <v>9792</v>
      </c>
      <c r="EW150" s="59">
        <v>0.84051857522109485</v>
      </c>
      <c r="EX150" s="25">
        <v>38348</v>
      </c>
      <c r="EY150" s="25">
        <v>36607</v>
      </c>
      <c r="EZ150" s="25">
        <v>1741</v>
      </c>
      <c r="FA150" s="59">
        <v>0.95459997913841665</v>
      </c>
      <c r="FB150" s="25">
        <v>74218</v>
      </c>
      <c r="FC150" s="25">
        <v>60367</v>
      </c>
      <c r="FD150" s="25">
        <v>13851</v>
      </c>
      <c r="FE150" s="59">
        <v>0.81337411409631089</v>
      </c>
      <c r="FF150" s="25">
        <v>72157</v>
      </c>
      <c r="FG150" s="25">
        <v>29327</v>
      </c>
      <c r="FH150" s="25">
        <v>35767</v>
      </c>
      <c r="FI150" s="25">
        <v>7063</v>
      </c>
      <c r="FJ150" s="23">
        <f t="shared" si="522"/>
        <v>9.7883781199329237E-2</v>
      </c>
      <c r="FK150" s="23">
        <f t="shared" si="523"/>
        <v>0.49568302451598595</v>
      </c>
      <c r="FL150" s="36">
        <f t="shared" si="524"/>
        <v>4.1522016140450235</v>
      </c>
      <c r="FM150" s="25">
        <v>34659</v>
      </c>
      <c r="FN150" s="25">
        <v>13959</v>
      </c>
      <c r="FO150" s="17">
        <f t="shared" si="525"/>
        <v>0.40275253180991949</v>
      </c>
      <c r="FP150" s="25">
        <v>16966</v>
      </c>
      <c r="FQ150" s="17">
        <f t="shared" si="526"/>
        <v>0.48951210363830461</v>
      </c>
      <c r="FR150" s="25">
        <v>3734</v>
      </c>
      <c r="FS150" s="17">
        <f t="shared" si="527"/>
        <v>0.10773536455177588</v>
      </c>
      <c r="FT150" s="25">
        <v>37498</v>
      </c>
      <c r="FU150" s="25">
        <v>15368</v>
      </c>
      <c r="FV150" s="25">
        <v>18801</v>
      </c>
      <c r="FW150" s="17">
        <f t="shared" si="528"/>
        <v>8.8778068163635399E-2</v>
      </c>
      <c r="FX150" s="17">
        <f t="shared" si="529"/>
        <v>0.50138674062616673</v>
      </c>
      <c r="FY150" s="25">
        <v>3329</v>
      </c>
      <c r="FZ150" s="25">
        <v>90624</v>
      </c>
      <c r="GA150" s="25">
        <v>17365</v>
      </c>
      <c r="GB150" s="25">
        <v>41838</v>
      </c>
      <c r="GC150" s="25">
        <v>17639</v>
      </c>
      <c r="GD150" s="25">
        <v>7084</v>
      </c>
      <c r="GE150" s="18">
        <v>203</v>
      </c>
      <c r="GF150" s="25">
        <v>5579</v>
      </c>
      <c r="GG150" s="18">
        <v>146</v>
      </c>
      <c r="GH150" s="18">
        <v>60</v>
      </c>
      <c r="GI150" s="18">
        <v>710</v>
      </c>
      <c r="GJ150" s="10">
        <f t="shared" si="530"/>
        <v>17365</v>
      </c>
      <c r="GK150" s="10">
        <f t="shared" si="472"/>
        <v>73259</v>
      </c>
      <c r="GL150" s="10">
        <f t="shared" si="473"/>
        <v>31421</v>
      </c>
      <c r="GM150" s="10">
        <f t="shared" si="531"/>
        <v>59203</v>
      </c>
      <c r="GN150" s="10">
        <f t="shared" si="474"/>
        <v>13782</v>
      </c>
      <c r="GO150" s="17">
        <f t="shared" si="532"/>
        <v>0.1916159074858757</v>
      </c>
      <c r="GP150" s="17">
        <f t="shared" si="475"/>
        <v>0.80838409251412424</v>
      </c>
      <c r="GQ150" s="17">
        <f t="shared" si="476"/>
        <v>0.3467183086158192</v>
      </c>
      <c r="GR150" s="17">
        <f t="shared" si="477"/>
        <v>0.15207891949152541</v>
      </c>
      <c r="GS150" s="17">
        <f t="shared" si="533"/>
        <v>0.57755120056497167</v>
      </c>
      <c r="GT150" s="25">
        <v>41701</v>
      </c>
      <c r="GU150" s="25">
        <v>7318</v>
      </c>
      <c r="GV150" s="25">
        <v>18313</v>
      </c>
      <c r="GW150" s="25">
        <v>9520</v>
      </c>
      <c r="GX150" s="25">
        <v>3748</v>
      </c>
      <c r="GY150" s="18">
        <v>138</v>
      </c>
      <c r="GZ150" s="25">
        <v>2023</v>
      </c>
      <c r="HA150" s="18">
        <v>56</v>
      </c>
      <c r="HB150" s="18">
        <v>45</v>
      </c>
      <c r="HC150" s="18">
        <v>540</v>
      </c>
      <c r="HD150" s="23">
        <f t="shared" si="534"/>
        <v>0.17548739838373181</v>
      </c>
      <c r="HE150" s="23">
        <f t="shared" si="535"/>
        <v>0.82451260161626816</v>
      </c>
      <c r="HF150" s="23">
        <f t="shared" si="536"/>
        <v>0.38536246133186253</v>
      </c>
      <c r="HG150" s="23">
        <f t="shared" si="537"/>
        <v>0.15707057384714995</v>
      </c>
      <c r="HH150" s="25">
        <v>48923</v>
      </c>
      <c r="HI150" s="25">
        <v>10047</v>
      </c>
      <c r="HJ150" s="25">
        <v>23525</v>
      </c>
      <c r="HK150" s="25">
        <v>8119</v>
      </c>
      <c r="HL150" s="25">
        <v>3336</v>
      </c>
      <c r="HM150" s="18">
        <v>65</v>
      </c>
      <c r="HN150" s="25">
        <v>3556</v>
      </c>
      <c r="HO150" s="18">
        <v>90</v>
      </c>
      <c r="HP150" s="18">
        <v>15</v>
      </c>
      <c r="HQ150" s="18">
        <v>170</v>
      </c>
      <c r="HR150" s="23">
        <f t="shared" si="538"/>
        <v>0.20536353044580258</v>
      </c>
      <c r="HS150" s="23">
        <f t="shared" si="539"/>
        <v>0.79463646955419742</v>
      </c>
      <c r="HT150" s="80">
        <f t="shared" si="540"/>
        <v>0.31377879524967806</v>
      </c>
      <c r="HU150" s="27">
        <v>137308</v>
      </c>
      <c r="HV150" s="25">
        <v>3149</v>
      </c>
      <c r="HW150" s="25">
        <v>36616</v>
      </c>
      <c r="HX150" s="25">
        <v>3897</v>
      </c>
      <c r="HY150" s="25">
        <v>32630</v>
      </c>
      <c r="HZ150" s="25">
        <v>20424</v>
      </c>
      <c r="IA150" s="25">
        <v>3493</v>
      </c>
      <c r="IB150" s="18">
        <v>381</v>
      </c>
      <c r="IC150" s="25">
        <v>18507</v>
      </c>
      <c r="ID150" s="25">
        <v>6160</v>
      </c>
      <c r="IE150" s="25">
        <v>6768</v>
      </c>
      <c r="IF150" s="18">
        <v>1717</v>
      </c>
      <c r="IG150" s="18">
        <v>3566</v>
      </c>
      <c r="IH150" s="17">
        <f t="shared" si="541"/>
        <v>0.19360852972878492</v>
      </c>
      <c r="II150" s="17">
        <f t="shared" si="542"/>
        <v>0.14874588516328255</v>
      </c>
      <c r="IJ150" s="30">
        <f t="shared" si="543"/>
        <v>6.7228750489620053</v>
      </c>
      <c r="IK150" s="17">
        <f t="shared" si="615"/>
        <v>9.1900890592256285E-2</v>
      </c>
      <c r="IL150" s="25">
        <v>64708</v>
      </c>
      <c r="IM150" s="25">
        <v>1490</v>
      </c>
      <c r="IN150" s="25">
        <v>22978</v>
      </c>
      <c r="IO150" s="25">
        <v>2469</v>
      </c>
      <c r="IP150" s="25">
        <v>17424</v>
      </c>
      <c r="IQ150" s="25">
        <v>2855</v>
      </c>
      <c r="IR150" s="25">
        <v>1764</v>
      </c>
      <c r="IS150" s="18">
        <v>211</v>
      </c>
      <c r="IT150" s="25">
        <v>8657</v>
      </c>
      <c r="IU150" s="25">
        <v>333</v>
      </c>
      <c r="IV150" s="25">
        <v>2837</v>
      </c>
      <c r="IW150" s="18">
        <v>948</v>
      </c>
      <c r="IX150" s="18">
        <v>2742</v>
      </c>
      <c r="IY150" s="17">
        <f t="shared" si="544"/>
        <v>0.75693886381900233</v>
      </c>
      <c r="IZ150" s="25">
        <v>72600</v>
      </c>
      <c r="JA150" s="25">
        <v>1659</v>
      </c>
      <c r="JB150" s="25">
        <v>13638</v>
      </c>
      <c r="JC150" s="25">
        <v>1428</v>
      </c>
      <c r="JD150" s="25">
        <v>15206</v>
      </c>
      <c r="JE150" s="25">
        <v>17569</v>
      </c>
      <c r="JF150" s="25">
        <v>1729</v>
      </c>
      <c r="JG150" s="18">
        <v>170</v>
      </c>
      <c r="JH150" s="25">
        <v>9850</v>
      </c>
      <c r="JI150" s="25">
        <v>5827</v>
      </c>
      <c r="JJ150" s="25">
        <v>3931</v>
      </c>
      <c r="JK150" s="18">
        <v>769</v>
      </c>
      <c r="JL150" s="18">
        <v>824</v>
      </c>
      <c r="JM150" s="80">
        <f t="shared" si="545"/>
        <v>0.70563360881542703</v>
      </c>
      <c r="JN150" s="27">
        <v>137308</v>
      </c>
      <c r="JO150" s="25">
        <v>96262</v>
      </c>
      <c r="JP150" s="18">
        <v>59</v>
      </c>
      <c r="JQ150" s="18">
        <v>322</v>
      </c>
      <c r="JR150" s="18">
        <v>1414</v>
      </c>
      <c r="JS150" s="18">
        <v>1173</v>
      </c>
      <c r="JT150" s="18">
        <v>471</v>
      </c>
      <c r="JU150" s="18">
        <v>5</v>
      </c>
      <c r="JV150" s="18">
        <v>24</v>
      </c>
      <c r="JW150" s="25">
        <v>37578</v>
      </c>
      <c r="JX150" s="17">
        <f t="shared" si="546"/>
        <v>0.27367669764325459</v>
      </c>
      <c r="JY150" s="17">
        <f t="shared" si="547"/>
        <v>0.72632330235674547</v>
      </c>
      <c r="JZ150" s="25">
        <v>47521</v>
      </c>
      <c r="KA150" s="25">
        <v>33724</v>
      </c>
      <c r="KB150" s="18">
        <v>14</v>
      </c>
      <c r="KC150" s="18">
        <v>146</v>
      </c>
      <c r="KD150" s="18">
        <v>666</v>
      </c>
      <c r="KE150" s="18">
        <v>640</v>
      </c>
      <c r="KF150" s="18">
        <v>153</v>
      </c>
      <c r="KG150" s="18" t="s">
        <v>764</v>
      </c>
      <c r="KH150" s="18">
        <v>9</v>
      </c>
      <c r="KI150" s="25">
        <v>12169</v>
      </c>
      <c r="KJ150" s="17">
        <f t="shared" si="548"/>
        <v>0.25607626102144315</v>
      </c>
      <c r="KK150" s="25">
        <v>89787</v>
      </c>
      <c r="KL150" s="25">
        <v>62538</v>
      </c>
      <c r="KM150" s="18">
        <v>45</v>
      </c>
      <c r="KN150" s="18">
        <v>176</v>
      </c>
      <c r="KO150" s="18">
        <v>748</v>
      </c>
      <c r="KP150" s="18">
        <v>533</v>
      </c>
      <c r="KQ150" s="18">
        <v>318</v>
      </c>
      <c r="KR150" s="18">
        <v>5</v>
      </c>
      <c r="KS150" s="18">
        <v>15</v>
      </c>
      <c r="KT150" s="25">
        <v>25409</v>
      </c>
      <c r="KU150" s="69">
        <f t="shared" si="440"/>
        <v>0.28299196988428171</v>
      </c>
      <c r="KV150" s="27">
        <v>170536</v>
      </c>
      <c r="KW150" s="25">
        <v>158537</v>
      </c>
      <c r="KX150" s="25">
        <v>11999</v>
      </c>
      <c r="KY150" s="59">
        <v>7.0360510390767933E-2</v>
      </c>
      <c r="KZ150" s="25">
        <v>7905</v>
      </c>
      <c r="LA150" s="25">
        <v>2855</v>
      </c>
      <c r="LB150" s="25">
        <v>4172</v>
      </c>
      <c r="LC150" s="25">
        <v>3347</v>
      </c>
      <c r="LD150" s="25">
        <v>81449</v>
      </c>
      <c r="LE150" s="25">
        <v>76080</v>
      </c>
      <c r="LF150" s="25">
        <v>5369</v>
      </c>
      <c r="LG150" s="59">
        <v>6.5918550258443939E-2</v>
      </c>
      <c r="LH150" s="25">
        <v>89087</v>
      </c>
      <c r="LI150" s="25">
        <v>82457</v>
      </c>
      <c r="LJ150" s="25">
        <v>6630</v>
      </c>
      <c r="LK150" s="35">
        <v>7.4421632785928366E-2</v>
      </c>
      <c r="LL150" s="27">
        <v>36234</v>
      </c>
      <c r="LM150" s="18">
        <v>359</v>
      </c>
      <c r="LN150" s="25">
        <v>28581</v>
      </c>
      <c r="LO150" s="25">
        <v>1063</v>
      </c>
      <c r="LP150" s="18">
        <v>313</v>
      </c>
      <c r="LQ150" s="18">
        <v>456</v>
      </c>
      <c r="LR150" s="25">
        <v>5462</v>
      </c>
      <c r="LS150" s="23">
        <f t="shared" si="549"/>
        <v>0.15074239664403599</v>
      </c>
      <c r="LT150" s="23">
        <f t="shared" si="550"/>
        <v>0.84925760335596401</v>
      </c>
      <c r="LU150" s="17">
        <f t="shared" si="551"/>
        <v>0.79869735607440528</v>
      </c>
      <c r="LV150" s="25">
        <v>36234</v>
      </c>
      <c r="LW150" s="18">
        <v>766</v>
      </c>
      <c r="LX150" s="18">
        <v>334</v>
      </c>
      <c r="LY150" s="25">
        <v>21706</v>
      </c>
      <c r="LZ150" s="25">
        <v>5991</v>
      </c>
      <c r="MA150" s="18">
        <v>288</v>
      </c>
      <c r="MB150" s="18">
        <v>381</v>
      </c>
      <c r="MC150" s="18">
        <v>187</v>
      </c>
      <c r="MD150" s="25">
        <v>2062</v>
      </c>
      <c r="ME150" s="25">
        <v>2617</v>
      </c>
      <c r="MF150" s="25">
        <v>1902</v>
      </c>
      <c r="MG150" s="17">
        <f t="shared" si="552"/>
        <v>2.362422034553182E-2</v>
      </c>
      <c r="MH150" s="17">
        <f t="shared" si="553"/>
        <v>0.68631671910360437</v>
      </c>
      <c r="MI150" s="25">
        <v>36234</v>
      </c>
      <c r="MJ150" s="18">
        <v>829</v>
      </c>
      <c r="MK150" s="18">
        <v>450</v>
      </c>
      <c r="ML150" s="25">
        <v>23415</v>
      </c>
      <c r="MM150" s="25">
        <v>6111</v>
      </c>
      <c r="MN150" s="18">
        <v>314</v>
      </c>
      <c r="MO150" s="18">
        <v>461</v>
      </c>
      <c r="MP150" s="18">
        <v>188</v>
      </c>
      <c r="MQ150" s="18">
        <v>71</v>
      </c>
      <c r="MR150" s="25">
        <v>2479</v>
      </c>
      <c r="MS150" s="25">
        <v>1916</v>
      </c>
      <c r="MT150" s="17">
        <f t="shared" si="554"/>
        <v>0.68866258210520503</v>
      </c>
      <c r="MU150" s="69">
        <f t="shared" si="555"/>
        <v>0.74250703758900483</v>
      </c>
      <c r="MV150" s="27">
        <v>36234</v>
      </c>
      <c r="MW150" s="25">
        <v>14836</v>
      </c>
      <c r="MX150" s="18">
        <v>655</v>
      </c>
      <c r="MY150" s="25">
        <v>11711</v>
      </c>
      <c r="MZ150" s="25">
        <v>1651</v>
      </c>
      <c r="NA150" s="25">
        <v>6216</v>
      </c>
      <c r="NB150" s="18">
        <v>196</v>
      </c>
      <c r="NC150" s="18">
        <v>762</v>
      </c>
      <c r="ND150" s="18">
        <v>207</v>
      </c>
      <c r="NE150" s="17">
        <f t="shared" si="556"/>
        <v>0.40944968813821275</v>
      </c>
      <c r="NF150" s="10">
        <f t="shared" si="557"/>
        <v>66488.897058011818</v>
      </c>
      <c r="NG150" s="17">
        <f t="shared" si="558"/>
        <v>0.60203124137550368</v>
      </c>
      <c r="NH150" s="25">
        <v>36234</v>
      </c>
      <c r="NI150" s="25">
        <v>3722</v>
      </c>
      <c r="NJ150" s="18">
        <v>223</v>
      </c>
      <c r="NK150" s="18">
        <v>19</v>
      </c>
      <c r="NL150" s="18">
        <v>811</v>
      </c>
      <c r="NM150" s="25">
        <v>27715</v>
      </c>
      <c r="NN150" s="25">
        <v>3357</v>
      </c>
      <c r="NO150" s="18">
        <v>300</v>
      </c>
      <c r="NP150" s="18" t="s">
        <v>764</v>
      </c>
      <c r="NQ150" s="32">
        <v>87</v>
      </c>
      <c r="NR150" s="27">
        <v>36234</v>
      </c>
      <c r="NS150" s="37">
        <f t="shared" si="559"/>
        <v>1.4357233537561407</v>
      </c>
      <c r="NT150" s="37">
        <f t="shared" si="560"/>
        <v>0.38741074041742091</v>
      </c>
      <c r="NU150" s="37">
        <f t="shared" si="561"/>
        <v>0.69651301372496255</v>
      </c>
      <c r="NV150" s="17">
        <f t="shared" si="562"/>
        <v>0.14143478544006891</v>
      </c>
      <c r="NW150" s="10">
        <f t="shared" si="563"/>
        <v>12272</v>
      </c>
      <c r="NX150" s="17">
        <f t="shared" si="564"/>
        <v>0.33868742065463375</v>
      </c>
      <c r="NY150" s="19">
        <f t="shared" si="565"/>
        <v>0.22116095081908127</v>
      </c>
      <c r="NZ150" s="25">
        <v>11377</v>
      </c>
      <c r="OA150" s="25">
        <v>23962</v>
      </c>
      <c r="OB150" s="25">
        <v>1991</v>
      </c>
      <c r="OC150" s="25">
        <v>12169</v>
      </c>
      <c r="OD150" s="25">
        <v>1018</v>
      </c>
      <c r="OE150" s="25">
        <v>1505</v>
      </c>
      <c r="OF150" s="17">
        <f t="shared" si="566"/>
        <v>0.33584478666445877</v>
      </c>
      <c r="OG150" s="17">
        <f t="shared" si="567"/>
        <v>0.31398686316719104</v>
      </c>
      <c r="OH150" s="17">
        <f t="shared" si="568"/>
        <v>0.66131257934536625</v>
      </c>
      <c r="OI150" s="69">
        <f t="shared" si="569"/>
        <v>4.1535574322459572E-2</v>
      </c>
      <c r="OJ150" s="27">
        <v>36234</v>
      </c>
      <c r="OK150" s="25">
        <v>1085</v>
      </c>
      <c r="OL150" s="25">
        <v>19909</v>
      </c>
      <c r="OM150" s="25">
        <v>20061</v>
      </c>
      <c r="ON150" s="25">
        <v>1270</v>
      </c>
      <c r="OO150" s="18">
        <v>235</v>
      </c>
      <c r="OP150" s="18">
        <v>385</v>
      </c>
      <c r="OQ150" s="25">
        <v>1182</v>
      </c>
      <c r="OR150" s="69">
        <f t="shared" si="570"/>
        <v>0.62507589556769882</v>
      </c>
      <c r="OS150" s="22">
        <v>26178</v>
      </c>
      <c r="OT150" s="22">
        <v>26178</v>
      </c>
      <c r="OU150" s="38">
        <f t="shared" si="441"/>
        <v>0.99942732791203759</v>
      </c>
      <c r="OV150" s="39">
        <v>0.68324585529834214</v>
      </c>
      <c r="OW150" s="22">
        <v>1788601</v>
      </c>
      <c r="OX150" s="36">
        <f t="shared" si="442"/>
        <v>73185975.717999995</v>
      </c>
      <c r="OY150" s="36">
        <f t="shared" si="443"/>
        <v>1773674.1946103885</v>
      </c>
      <c r="OZ150" s="22"/>
      <c r="PA150" s="22"/>
      <c r="PB150" s="38">
        <f t="shared" si="444"/>
        <v>0</v>
      </c>
      <c r="PC150" s="39">
        <v>0</v>
      </c>
      <c r="PD150" s="22"/>
      <c r="PE150" s="40">
        <f t="shared" si="571"/>
        <v>0</v>
      </c>
      <c r="PF150" s="36">
        <f t="shared" si="572"/>
        <v>0</v>
      </c>
      <c r="PG150" s="22"/>
      <c r="PH150" s="22"/>
      <c r="PI150" s="38">
        <f t="shared" si="445"/>
        <v>0</v>
      </c>
      <c r="PJ150" s="39">
        <v>0</v>
      </c>
      <c r="PK150" s="22"/>
      <c r="PL150" s="41">
        <f t="shared" si="573"/>
        <v>0</v>
      </c>
      <c r="PM150" s="36">
        <f t="shared" si="574"/>
        <v>0</v>
      </c>
      <c r="PN150" s="22"/>
      <c r="PO150" s="22"/>
      <c r="PP150" s="38">
        <f t="shared" si="446"/>
        <v>0</v>
      </c>
      <c r="PQ150" s="39">
        <v>0</v>
      </c>
      <c r="PR150" s="22"/>
      <c r="PS150" s="41">
        <f t="shared" si="575"/>
        <v>0</v>
      </c>
      <c r="PT150" s="36">
        <f t="shared" si="576"/>
        <v>0</v>
      </c>
      <c r="PU150" s="22"/>
      <c r="PV150" s="22"/>
      <c r="PW150" s="38">
        <f t="shared" si="447"/>
        <v>0</v>
      </c>
      <c r="PX150" s="39">
        <v>0</v>
      </c>
      <c r="PY150" s="22"/>
      <c r="PZ150" s="36">
        <f t="shared" si="577"/>
        <v>0</v>
      </c>
      <c r="QA150" s="22"/>
      <c r="QB150" s="22"/>
      <c r="QC150" s="39">
        <v>0</v>
      </c>
      <c r="QD150" s="22"/>
      <c r="QE150" s="22">
        <f t="shared" si="578"/>
        <v>0</v>
      </c>
      <c r="QF150" s="22"/>
      <c r="QG150" s="22"/>
      <c r="QH150" s="22"/>
      <c r="QI150" s="38">
        <f t="shared" si="448"/>
        <v>0</v>
      </c>
      <c r="QJ150" s="39">
        <v>0</v>
      </c>
      <c r="QK150" s="22"/>
      <c r="QL150" s="42">
        <f t="shared" si="579"/>
        <v>0</v>
      </c>
      <c r="QM150" s="22">
        <f t="shared" si="449"/>
        <v>15</v>
      </c>
      <c r="QN150" s="22">
        <v>5</v>
      </c>
      <c r="QO150" s="22">
        <v>5</v>
      </c>
      <c r="QP150" s="38">
        <f t="shared" si="450"/>
        <v>1.9089069598747757E-4</v>
      </c>
      <c r="QQ150" s="39">
        <v>0.158</v>
      </c>
      <c r="QR150" s="22">
        <v>79</v>
      </c>
      <c r="QS150" s="36">
        <f t="shared" si="580"/>
        <v>1175.6136055522957</v>
      </c>
      <c r="QT150" s="22"/>
      <c r="QU150" s="22"/>
      <c r="QV150" s="38">
        <f t="shared" si="451"/>
        <v>0</v>
      </c>
      <c r="QW150" s="39">
        <v>0</v>
      </c>
      <c r="QX150" s="22"/>
      <c r="QY150" s="36">
        <f t="shared" si="581"/>
        <v>0</v>
      </c>
      <c r="QZ150" s="22">
        <v>10</v>
      </c>
      <c r="RA150" s="22">
        <v>10</v>
      </c>
      <c r="RB150" s="38">
        <f t="shared" si="452"/>
        <v>3.8178139197495513E-4</v>
      </c>
      <c r="RC150" s="39">
        <v>0.155</v>
      </c>
      <c r="RD150" s="22">
        <v>155</v>
      </c>
      <c r="RE150" s="36">
        <f t="shared" si="582"/>
        <v>1080.5123328139862</v>
      </c>
      <c r="RF150" s="10">
        <f t="shared" si="453"/>
        <v>26193</v>
      </c>
      <c r="RG150" s="10">
        <f t="shared" si="454"/>
        <v>26193</v>
      </c>
      <c r="RH150" s="17">
        <f t="shared" si="455"/>
        <v>3.368818270562679E-2</v>
      </c>
      <c r="RI150" s="17">
        <f t="shared" si="456"/>
        <v>7.6966556792521228E-4</v>
      </c>
      <c r="RJ150" s="17">
        <f t="shared" si="457"/>
        <v>0.998729608976061</v>
      </c>
      <c r="RK150" s="17">
        <f t="shared" si="458"/>
        <v>0</v>
      </c>
      <c r="RL150" s="17">
        <f t="shared" si="459"/>
        <v>0</v>
      </c>
      <c r="RM150" s="17">
        <f t="shared" si="460"/>
        <v>0</v>
      </c>
      <c r="RN150" s="17">
        <f t="shared" si="461"/>
        <v>6.6197056942472624E-4</v>
      </c>
      <c r="RO150" s="17">
        <f t="shared" si="462"/>
        <v>0</v>
      </c>
      <c r="RP150" s="17">
        <f t="shared" si="463"/>
        <v>6.0842045451429234E-4</v>
      </c>
      <c r="RQ150" s="17">
        <f t="shared" si="464"/>
        <v>0</v>
      </c>
      <c r="RR150" s="36">
        <f t="shared" si="465"/>
        <v>1775930.3205487547</v>
      </c>
      <c r="RS150" s="36">
        <f t="shared" si="466"/>
        <v>10.413814798920782</v>
      </c>
      <c r="RT150" s="10">
        <f t="shared" si="467"/>
        <v>0</v>
      </c>
      <c r="RU150" s="17">
        <f t="shared" si="468"/>
        <v>0</v>
      </c>
      <c r="RV150" s="37">
        <f t="shared" si="469"/>
        <v>6.5107471461840953</v>
      </c>
      <c r="RW150" s="36">
        <f t="shared" si="470"/>
        <v>0.15359220340573251</v>
      </c>
      <c r="RX150" s="85">
        <v>0.68538169999999998</v>
      </c>
      <c r="RY150" s="93">
        <v>248</v>
      </c>
      <c r="RZ150" s="43" t="b">
        <v>0</v>
      </c>
      <c r="SA150" s="18" t="b">
        <v>0</v>
      </c>
      <c r="SB150" s="18" t="b">
        <v>0</v>
      </c>
      <c r="SC150" s="18" t="b">
        <v>0</v>
      </c>
      <c r="SD150" s="18" t="b">
        <v>0</v>
      </c>
      <c r="SE150" s="32" t="b">
        <v>0</v>
      </c>
      <c r="SF150" s="43" t="b">
        <v>1</v>
      </c>
      <c r="SG150" s="18" t="b">
        <v>0</v>
      </c>
      <c r="SH150" s="18"/>
      <c r="SI150" s="18"/>
      <c r="SJ150" s="18"/>
      <c r="SK150" s="18"/>
      <c r="SL150" s="18"/>
      <c r="SM150" s="18"/>
      <c r="SN150" s="18"/>
      <c r="SO150" s="18"/>
      <c r="SP150" s="18"/>
      <c r="SQ150" s="17">
        <f t="shared" si="583"/>
        <v>0</v>
      </c>
      <c r="SR150" s="17">
        <f t="shared" si="584"/>
        <v>0</v>
      </c>
      <c r="SS150" s="17">
        <f t="shared" si="585"/>
        <v>0</v>
      </c>
      <c r="ST150" s="17">
        <f t="shared" si="586"/>
        <v>0</v>
      </c>
      <c r="SU150" s="17">
        <f t="shared" si="587"/>
        <v>0</v>
      </c>
      <c r="SV150" s="17">
        <f t="shared" si="618"/>
        <v>0</v>
      </c>
      <c r="SW150" s="17">
        <f t="shared" si="588"/>
        <v>0</v>
      </c>
      <c r="SX150" s="17">
        <f t="shared" si="589"/>
        <v>0</v>
      </c>
      <c r="SY150" s="17">
        <f t="shared" si="590"/>
        <v>0</v>
      </c>
      <c r="SZ150" s="17">
        <f t="shared" si="591"/>
        <v>0</v>
      </c>
      <c r="TA150" s="17">
        <f t="shared" si="592"/>
        <v>0</v>
      </c>
      <c r="TB150" s="24">
        <f t="shared" si="593"/>
        <v>620</v>
      </c>
      <c r="TC150" s="69">
        <f t="shared" si="594"/>
        <v>1</v>
      </c>
      <c r="TD150" s="17">
        <f t="shared" si="616"/>
        <v>2.6014568158168575E-6</v>
      </c>
      <c r="TE150" s="95"/>
      <c r="TF150" s="71"/>
      <c r="TG150" s="71">
        <v>14</v>
      </c>
      <c r="TH150" s="71">
        <v>49</v>
      </c>
      <c r="TI150" s="71"/>
      <c r="TJ150" s="71"/>
      <c r="TK150" s="71">
        <v>100</v>
      </c>
      <c r="TL150" s="71"/>
      <c r="TM150" s="71">
        <v>21</v>
      </c>
      <c r="TN150" s="71"/>
      <c r="TO150" s="71">
        <v>67</v>
      </c>
      <c r="TP150" s="71"/>
      <c r="TQ150" s="71">
        <v>18</v>
      </c>
      <c r="TR150" s="72">
        <v>2</v>
      </c>
      <c r="TS150" s="72"/>
      <c r="TT150" s="72"/>
      <c r="TU150" s="72"/>
      <c r="TV150" s="72">
        <v>63</v>
      </c>
      <c r="TW150" s="72"/>
      <c r="TX150" s="72"/>
      <c r="TY150" s="72">
        <v>2</v>
      </c>
      <c r="TZ150" s="72">
        <v>127</v>
      </c>
      <c r="UA150" s="72"/>
      <c r="UB150" s="72">
        <v>71</v>
      </c>
      <c r="UC150" s="72">
        <v>1</v>
      </c>
      <c r="UD150" s="72"/>
      <c r="UE150" s="72"/>
      <c r="UF150" s="72"/>
      <c r="UG150" s="72">
        <v>30</v>
      </c>
      <c r="UH150" s="72"/>
      <c r="UI150" s="72">
        <v>11</v>
      </c>
      <c r="UJ150" s="73">
        <v>3</v>
      </c>
      <c r="UK150" s="73"/>
      <c r="UL150" s="73"/>
      <c r="UM150" s="73"/>
      <c r="UN150" s="73">
        <v>59</v>
      </c>
      <c r="UO150" s="73"/>
      <c r="UP150" s="73">
        <v>2</v>
      </c>
      <c r="UQ150" s="73">
        <v>6</v>
      </c>
      <c r="UR150" s="73">
        <v>179</v>
      </c>
      <c r="US150" s="73">
        <v>70</v>
      </c>
      <c r="UT150" s="73">
        <v>2</v>
      </c>
      <c r="UU150" s="73"/>
      <c r="UV150" s="73"/>
      <c r="UW150" s="73"/>
      <c r="UX150" s="73"/>
      <c r="UY150" s="73">
        <v>39</v>
      </c>
      <c r="UZ150" s="73"/>
      <c r="VA150" s="73">
        <v>12</v>
      </c>
      <c r="VB150" s="73">
        <v>4</v>
      </c>
      <c r="VC150" s="73"/>
      <c r="VD150" s="73"/>
      <c r="VE150" s="73"/>
      <c r="VF150" s="73">
        <v>50</v>
      </c>
      <c r="VG150" s="73"/>
      <c r="VH150" s="73">
        <v>33</v>
      </c>
      <c r="VI150" s="73">
        <v>7</v>
      </c>
      <c r="VJ150" s="73">
        <v>164</v>
      </c>
      <c r="VK150" s="73">
        <v>74</v>
      </c>
      <c r="VL150" s="73">
        <v>1</v>
      </c>
      <c r="VM150" s="73"/>
      <c r="VN150" s="73"/>
      <c r="VO150" s="73">
        <v>1</v>
      </c>
      <c r="VP150" s="73">
        <v>54</v>
      </c>
      <c r="VQ150" s="73"/>
      <c r="VR150" s="73">
        <v>12</v>
      </c>
      <c r="VS150" s="73">
        <v>12</v>
      </c>
      <c r="VT150" s="73"/>
      <c r="VU150" s="73"/>
      <c r="VV150" s="73"/>
      <c r="VW150" s="73">
        <v>21</v>
      </c>
      <c r="VX150" s="73">
        <v>12</v>
      </c>
      <c r="VY150" s="73">
        <v>38</v>
      </c>
      <c r="VZ150" s="73">
        <v>1</v>
      </c>
      <c r="WA150" s="73">
        <v>101</v>
      </c>
      <c r="WB150" s="73">
        <v>2</v>
      </c>
      <c r="WC150" s="73">
        <v>23</v>
      </c>
      <c r="WD150" s="73"/>
      <c r="WE150" s="73"/>
      <c r="WF150" s="73">
        <v>24</v>
      </c>
      <c r="WG150" s="73"/>
      <c r="WH150" s="73">
        <v>1</v>
      </c>
      <c r="WI150" s="73"/>
      <c r="WJ150" s="73">
        <v>31</v>
      </c>
      <c r="WK150" s="73"/>
      <c r="WL150" s="73">
        <v>1</v>
      </c>
      <c r="WM150" s="73"/>
      <c r="WN150" s="73">
        <v>20</v>
      </c>
      <c r="WO150" s="22">
        <f t="shared" si="595"/>
        <v>21</v>
      </c>
      <c r="WP150" s="22">
        <f t="shared" si="596"/>
        <v>0</v>
      </c>
      <c r="WQ150" s="22">
        <f t="shared" si="597"/>
        <v>0</v>
      </c>
      <c r="WR150" s="22">
        <f t="shared" si="598"/>
        <v>14</v>
      </c>
      <c r="WS150" s="22">
        <f t="shared" si="599"/>
        <v>242</v>
      </c>
      <c r="WT150" s="22">
        <f t="shared" si="600"/>
        <v>0</v>
      </c>
      <c r="WU150" s="22">
        <f t="shared" si="601"/>
        <v>73</v>
      </c>
      <c r="WV150" s="22">
        <f t="shared" si="602"/>
        <v>15</v>
      </c>
      <c r="WW150" s="22">
        <f t="shared" si="603"/>
        <v>671</v>
      </c>
      <c r="WX150" s="22">
        <f t="shared" si="604"/>
        <v>0</v>
      </c>
      <c r="WY150" s="22">
        <f t="shared" si="605"/>
        <v>261</v>
      </c>
      <c r="WZ150" s="22">
        <f t="shared" si="606"/>
        <v>4</v>
      </c>
      <c r="XA150" s="22">
        <f t="shared" si="607"/>
        <v>0</v>
      </c>
      <c r="XB150" s="22">
        <f t="shared" si="608"/>
        <v>24</v>
      </c>
      <c r="XC150" s="22">
        <f t="shared" si="609"/>
        <v>1</v>
      </c>
      <c r="XD150" s="22">
        <f t="shared" si="610"/>
        <v>0</v>
      </c>
      <c r="XE150" s="22">
        <f t="shared" si="611"/>
        <v>222</v>
      </c>
      <c r="XF150" s="22">
        <f t="shared" si="612"/>
        <v>0</v>
      </c>
      <c r="XG150" s="93">
        <f t="shared" si="613"/>
        <v>73</v>
      </c>
    </row>
    <row r="151" spans="1:631" ht="17.100000000000001" customHeight="1" x14ac:dyDescent="0.2">
      <c r="A151" s="101"/>
      <c r="B151" s="27" t="s">
        <v>396</v>
      </c>
      <c r="C151" s="535" t="s">
        <v>397</v>
      </c>
      <c r="D151" s="25" t="s">
        <v>398</v>
      </c>
      <c r="E151" s="535" t="s">
        <v>399</v>
      </c>
      <c r="F151" s="25" t="s">
        <v>407</v>
      </c>
      <c r="G151" s="535" t="s">
        <v>408</v>
      </c>
      <c r="H151" s="25">
        <v>33</v>
      </c>
      <c r="I151" s="28">
        <v>9</v>
      </c>
      <c r="J151" s="17">
        <f t="shared" si="478"/>
        <v>0.82125050875050876</v>
      </c>
      <c r="K151" s="17">
        <f t="shared" si="479"/>
        <v>0.49483618233618237</v>
      </c>
      <c r="L151" s="17">
        <f t="shared" si="480"/>
        <v>1</v>
      </c>
      <c r="M151" s="17">
        <f t="shared" si="481"/>
        <v>0.28814239685024473</v>
      </c>
      <c r="N151" s="17">
        <f t="shared" si="482"/>
        <v>0.36499178981937602</v>
      </c>
      <c r="O151" s="17">
        <f t="shared" si="483"/>
        <v>0.47008547008547008</v>
      </c>
      <c r="P151" s="17">
        <f t="shared" si="484"/>
        <v>0.78214964454142322</v>
      </c>
      <c r="Q151" s="17">
        <f t="shared" si="485"/>
        <v>0.56188772747411431</v>
      </c>
      <c r="R151" s="69">
        <f t="shared" si="486"/>
        <v>0.9090541181724302</v>
      </c>
      <c r="S151" s="422">
        <f t="shared" si="487"/>
        <v>0.63248864866997223</v>
      </c>
      <c r="T151" s="17">
        <f t="shared" si="614"/>
        <v>0.36751135133002777</v>
      </c>
      <c r="U151" s="10">
        <f t="shared" si="488"/>
        <v>70098.012618635505</v>
      </c>
      <c r="V151" s="32">
        <v>6</v>
      </c>
      <c r="W151" s="550">
        <f t="shared" si="489"/>
        <v>0</v>
      </c>
      <c r="X151" s="550">
        <f t="shared" si="490"/>
        <v>0.52137753755886107</v>
      </c>
      <c r="Y151" s="550">
        <f t="shared" si="491"/>
        <v>0.47862246244113893</v>
      </c>
      <c r="Z151" s="551">
        <f t="shared" si="492"/>
        <v>91291.012618635519</v>
      </c>
      <c r="AA151" s="426">
        <f t="shared" si="493"/>
        <v>0.27532151601419758</v>
      </c>
      <c r="AB151" s="59">
        <f t="shared" si="494"/>
        <v>0.91752192573241276</v>
      </c>
      <c r="AC151" s="59">
        <f t="shared" si="495"/>
        <v>0.1007084212995543</v>
      </c>
      <c r="AD151" s="59">
        <f t="shared" si="496"/>
        <v>0.36499178981937602</v>
      </c>
      <c r="AE151" s="59">
        <f t="shared" si="497"/>
        <v>0.43811227252588564</v>
      </c>
      <c r="AF151" s="59">
        <f t="shared" si="498"/>
        <v>0.22886141636141635</v>
      </c>
      <c r="AG151" s="59">
        <f t="shared" si="499"/>
        <v>6.3034188034188032E-2</v>
      </c>
      <c r="AH151" s="59">
        <f t="shared" si="500"/>
        <v>0.47008547008547008</v>
      </c>
      <c r="AI151" s="59">
        <f t="shared" si="501"/>
        <v>0.91030728530728533</v>
      </c>
      <c r="AJ151" s="59">
        <f t="shared" si="502"/>
        <v>0.73219373219373218</v>
      </c>
      <c r="AK151" s="59">
        <f t="shared" si="503"/>
        <v>0.21785035545857676</v>
      </c>
      <c r="AL151" s="35">
        <f t="shared" si="504"/>
        <v>1</v>
      </c>
      <c r="AM151" s="27">
        <v>190737</v>
      </c>
      <c r="AN151" s="25">
        <v>89976</v>
      </c>
      <c r="AO151" s="25">
        <v>100761</v>
      </c>
      <c r="AP151" s="17">
        <f t="shared" si="505"/>
        <v>3.704619949717452E-3</v>
      </c>
      <c r="AQ151" s="63">
        <v>89.296453985172832</v>
      </c>
      <c r="AR151" s="58">
        <v>729.91888607500005</v>
      </c>
      <c r="AS151" s="24">
        <f t="shared" si="506"/>
        <v>261.31259738414485</v>
      </c>
      <c r="AT151" s="17">
        <f t="shared" si="617"/>
        <v>0.22567218863328944</v>
      </c>
      <c r="AU151" s="25">
        <v>179517</v>
      </c>
      <c r="AV151" s="25">
        <v>82543</v>
      </c>
      <c r="AW151" s="25">
        <v>96974</v>
      </c>
      <c r="AX151" s="25">
        <v>11220</v>
      </c>
      <c r="AY151" s="25">
        <v>7433</v>
      </c>
      <c r="AZ151" s="25">
        <v>3787</v>
      </c>
      <c r="BA151" s="25">
        <v>52514</v>
      </c>
      <c r="BB151" s="25">
        <v>24801</v>
      </c>
      <c r="BC151" s="25">
        <v>27713</v>
      </c>
      <c r="BD151" s="63">
        <v>89.492296034352108</v>
      </c>
      <c r="BE151" s="25">
        <v>138223</v>
      </c>
      <c r="BF151" s="25">
        <v>65175</v>
      </c>
      <c r="BG151" s="25">
        <v>73048</v>
      </c>
      <c r="BH151" s="63">
        <v>89.222155295148397</v>
      </c>
      <c r="BI151" s="17">
        <v>0.27532151601419758</v>
      </c>
      <c r="BJ151" s="25">
        <v>53398</v>
      </c>
      <c r="BK151" s="25">
        <v>121882</v>
      </c>
      <c r="BL151" s="25">
        <v>15457</v>
      </c>
      <c r="BM151" s="17">
        <v>0.56493165520749566</v>
      </c>
      <c r="BN151" s="10">
        <f t="shared" si="507"/>
        <v>82983.630880687895</v>
      </c>
      <c r="BO151" s="29">
        <v>0.43811227252588564</v>
      </c>
      <c r="BP151" s="30">
        <f t="shared" si="508"/>
        <v>0.56188772747411431</v>
      </c>
      <c r="BQ151" s="31">
        <v>12.681938268161009</v>
      </c>
      <c r="BR151" s="25">
        <v>137339</v>
      </c>
      <c r="BS151" s="25">
        <v>39954</v>
      </c>
      <c r="BT151" s="25">
        <v>81637</v>
      </c>
      <c r="BU151" s="25">
        <v>10784</v>
      </c>
      <c r="BV151" s="25">
        <v>2303</v>
      </c>
      <c r="BW151" s="18">
        <v>2661</v>
      </c>
      <c r="BX151" s="25">
        <v>39312</v>
      </c>
      <c r="BY151" s="25">
        <v>28478</v>
      </c>
      <c r="BZ151" s="25">
        <v>10834</v>
      </c>
      <c r="CA151" s="59">
        <v>0.27559015059015057</v>
      </c>
      <c r="CB151" s="25">
        <v>179517</v>
      </c>
      <c r="CC151" s="25">
        <v>11220</v>
      </c>
      <c r="CD151" s="17">
        <f t="shared" si="509"/>
        <v>6.2501044469326028E-2</v>
      </c>
      <c r="CE151" s="25">
        <v>2231</v>
      </c>
      <c r="CF151" s="25">
        <v>4593</v>
      </c>
      <c r="CG151" s="25">
        <v>6814</v>
      </c>
      <c r="CH151" s="25">
        <v>8059</v>
      </c>
      <c r="CI151" s="25">
        <v>6546</v>
      </c>
      <c r="CJ151" s="25">
        <v>4403</v>
      </c>
      <c r="CK151" s="25">
        <v>2741</v>
      </c>
      <c r="CL151" s="25">
        <v>1818</v>
      </c>
      <c r="CM151" s="25">
        <v>2107</v>
      </c>
      <c r="CN151" s="26">
        <v>4.566468253968254</v>
      </c>
      <c r="CO151" s="27">
        <v>39312</v>
      </c>
      <c r="CP151" s="34">
        <f t="shared" si="510"/>
        <v>4.8518772893772892</v>
      </c>
      <c r="CQ151" s="25">
        <v>531</v>
      </c>
      <c r="CR151" s="25">
        <v>3870</v>
      </c>
      <c r="CS151" s="25">
        <v>7326</v>
      </c>
      <c r="CT151" s="25">
        <v>21710</v>
      </c>
      <c r="CU151" s="25">
        <v>5151</v>
      </c>
      <c r="CV151" s="18">
        <v>525</v>
      </c>
      <c r="CW151" s="18">
        <v>116</v>
      </c>
      <c r="CX151" s="18">
        <v>83</v>
      </c>
      <c r="CY151" s="25">
        <v>39312</v>
      </c>
      <c r="CZ151" s="25">
        <v>36294</v>
      </c>
      <c r="DA151" s="25">
        <v>1140</v>
      </c>
      <c r="DB151" s="18">
        <v>987</v>
      </c>
      <c r="DC151" s="18">
        <v>655</v>
      </c>
      <c r="DD151" s="18">
        <v>123</v>
      </c>
      <c r="DE151" s="18">
        <v>113</v>
      </c>
      <c r="DF151" s="25">
        <v>39312</v>
      </c>
      <c r="DG151" s="25">
        <v>8910</v>
      </c>
      <c r="DH151" s="18">
        <v>46</v>
      </c>
      <c r="DI151" s="18">
        <v>41</v>
      </c>
      <c r="DJ151" s="25">
        <v>30180</v>
      </c>
      <c r="DK151" s="18">
        <v>110</v>
      </c>
      <c r="DL151" s="18">
        <v>25</v>
      </c>
      <c r="DM151" s="25">
        <f t="shared" si="511"/>
        <v>40897.289682539682</v>
      </c>
      <c r="DN151" s="17">
        <f t="shared" si="512"/>
        <v>0.76770451770451775</v>
      </c>
      <c r="DO151" s="17">
        <f t="shared" si="513"/>
        <v>2.7981277981277983E-3</v>
      </c>
      <c r="DP151" s="23">
        <f t="shared" si="514"/>
        <v>0.22886141636141635</v>
      </c>
      <c r="DQ151" s="23">
        <f t="shared" si="515"/>
        <v>0.77113858363858367</v>
      </c>
      <c r="DR151" s="25">
        <v>39312</v>
      </c>
      <c r="DS151" s="25">
        <v>4244</v>
      </c>
      <c r="DT151" s="25">
        <v>6135</v>
      </c>
      <c r="DU151" s="18">
        <v>23</v>
      </c>
      <c r="DV151" s="25">
        <v>20319</v>
      </c>
      <c r="DW151" s="18">
        <v>104</v>
      </c>
      <c r="DX151" s="25">
        <v>8330</v>
      </c>
      <c r="DY151" s="18">
        <v>157</v>
      </c>
      <c r="DZ151" s="17">
        <f t="shared" si="516"/>
        <v>0.78146621896621893</v>
      </c>
      <c r="EA151" s="17">
        <f t="shared" si="517"/>
        <v>0.21853378103378107</v>
      </c>
      <c r="EB151" s="25">
        <v>39312</v>
      </c>
      <c r="EC151" s="25">
        <v>2402</v>
      </c>
      <c r="ED151" s="18">
        <v>76</v>
      </c>
      <c r="EE151" s="25">
        <v>33403</v>
      </c>
      <c r="EF151" s="17">
        <f t="shared" si="518"/>
        <v>0.84968966218966224</v>
      </c>
      <c r="EG151" s="25">
        <v>3009</v>
      </c>
      <c r="EH151" s="18">
        <v>422</v>
      </c>
      <c r="EI151" s="17">
        <f t="shared" si="519"/>
        <v>6.3034188034188032E-2</v>
      </c>
      <c r="EJ151" s="17">
        <f t="shared" si="520"/>
        <v>7.6541514041514047E-2</v>
      </c>
      <c r="EK151" s="69">
        <f t="shared" si="521"/>
        <v>0.49483618233618237</v>
      </c>
      <c r="EL151" s="27">
        <v>128616</v>
      </c>
      <c r="EM151" s="25">
        <v>118008</v>
      </c>
      <c r="EN151" s="25">
        <v>10608</v>
      </c>
      <c r="EO151" s="59">
        <v>0.91752192573241276</v>
      </c>
      <c r="EP151" s="25">
        <v>56958</v>
      </c>
      <c r="EQ151" s="25">
        <v>52867</v>
      </c>
      <c r="ER151" s="25">
        <v>4091</v>
      </c>
      <c r="ES151" s="59">
        <v>0.92817514659924849</v>
      </c>
      <c r="ET151" s="25">
        <v>71658</v>
      </c>
      <c r="EU151" s="25">
        <v>65141</v>
      </c>
      <c r="EV151" s="25">
        <v>6517</v>
      </c>
      <c r="EW151" s="59">
        <v>0.9090541181724302</v>
      </c>
      <c r="EX151" s="25">
        <v>36991</v>
      </c>
      <c r="EY151" s="25">
        <v>35346</v>
      </c>
      <c r="EZ151" s="25">
        <v>1645</v>
      </c>
      <c r="FA151" s="59">
        <v>0.95552972344624365</v>
      </c>
      <c r="FB151" s="25">
        <v>91625</v>
      </c>
      <c r="FC151" s="25">
        <v>82662</v>
      </c>
      <c r="FD151" s="25">
        <v>8963</v>
      </c>
      <c r="FE151" s="59">
        <v>0.90217735334242832</v>
      </c>
      <c r="FF151" s="25">
        <v>75073</v>
      </c>
      <c r="FG151" s="25">
        <v>29837</v>
      </c>
      <c r="FH151" s="25">
        <v>40143</v>
      </c>
      <c r="FI151" s="25">
        <v>5093</v>
      </c>
      <c r="FJ151" s="23">
        <f t="shared" si="522"/>
        <v>6.7840635115154577E-2</v>
      </c>
      <c r="FK151" s="23">
        <f t="shared" si="523"/>
        <v>0.53471953964807584</v>
      </c>
      <c r="FL151" s="36">
        <f t="shared" si="524"/>
        <v>5.8584331435303358</v>
      </c>
      <c r="FM151" s="25">
        <v>36040</v>
      </c>
      <c r="FN151" s="25">
        <v>14222</v>
      </c>
      <c r="FO151" s="17">
        <f t="shared" si="525"/>
        <v>0.39461709211986684</v>
      </c>
      <c r="FP151" s="25">
        <v>19145</v>
      </c>
      <c r="FQ151" s="17">
        <f t="shared" si="526"/>
        <v>0.53121531631520535</v>
      </c>
      <c r="FR151" s="25">
        <v>2673</v>
      </c>
      <c r="FS151" s="17">
        <f t="shared" si="527"/>
        <v>7.4167591564927859E-2</v>
      </c>
      <c r="FT151" s="25">
        <v>39033</v>
      </c>
      <c r="FU151" s="25">
        <v>15615</v>
      </c>
      <c r="FV151" s="25">
        <v>20998</v>
      </c>
      <c r="FW151" s="17">
        <f t="shared" si="528"/>
        <v>6.1998821510004354E-2</v>
      </c>
      <c r="FX151" s="17">
        <f t="shared" si="529"/>
        <v>0.53795506366407908</v>
      </c>
      <c r="FY151" s="25">
        <v>2420</v>
      </c>
      <c r="FZ151" s="25">
        <v>106575</v>
      </c>
      <c r="GA151" s="25">
        <v>10733</v>
      </c>
      <c r="GB151" s="25">
        <v>56943</v>
      </c>
      <c r="GC151" s="25">
        <v>21825</v>
      </c>
      <c r="GD151" s="25">
        <v>8216</v>
      </c>
      <c r="GE151" s="18">
        <v>264</v>
      </c>
      <c r="GF151" s="25">
        <v>7388</v>
      </c>
      <c r="GG151" s="18">
        <v>295</v>
      </c>
      <c r="GH151" s="18">
        <v>98</v>
      </c>
      <c r="GI151" s="18">
        <v>813</v>
      </c>
      <c r="GJ151" s="10">
        <f t="shared" si="530"/>
        <v>10733</v>
      </c>
      <c r="GK151" s="10">
        <f t="shared" si="472"/>
        <v>95842</v>
      </c>
      <c r="GL151" s="10">
        <f t="shared" si="473"/>
        <v>38899</v>
      </c>
      <c r="GM151" s="10">
        <f t="shared" si="531"/>
        <v>67676</v>
      </c>
      <c r="GN151" s="10">
        <f t="shared" si="474"/>
        <v>17074</v>
      </c>
      <c r="GO151" s="17">
        <f t="shared" si="532"/>
        <v>0.1007084212995543</v>
      </c>
      <c r="GP151" s="17">
        <f t="shared" si="475"/>
        <v>0.89929157870044574</v>
      </c>
      <c r="GQ151" s="17">
        <f t="shared" si="476"/>
        <v>0.36499178981937602</v>
      </c>
      <c r="GR151" s="17">
        <f t="shared" si="477"/>
        <v>0.16020642739854563</v>
      </c>
      <c r="GS151" s="17">
        <f t="shared" si="533"/>
        <v>0.63214168425991091</v>
      </c>
      <c r="GT151" s="25">
        <v>47831</v>
      </c>
      <c r="GU151" s="25">
        <v>4284</v>
      </c>
      <c r="GV151" s="25">
        <v>24542</v>
      </c>
      <c r="GW151" s="25">
        <v>11197</v>
      </c>
      <c r="GX151" s="25">
        <v>4319</v>
      </c>
      <c r="GY151" s="18">
        <v>208</v>
      </c>
      <c r="GZ151" s="25">
        <v>2609</v>
      </c>
      <c r="HA151" s="18">
        <v>87</v>
      </c>
      <c r="HB151" s="18">
        <v>62</v>
      </c>
      <c r="HC151" s="18">
        <v>523</v>
      </c>
      <c r="HD151" s="23">
        <f t="shared" si="534"/>
        <v>8.9565344650958584E-2</v>
      </c>
      <c r="HE151" s="23">
        <f t="shared" si="535"/>
        <v>0.91043465534904144</v>
      </c>
      <c r="HF151" s="23">
        <f t="shared" si="536"/>
        <v>0.39733645543685059</v>
      </c>
      <c r="HG151" s="23">
        <f t="shared" si="537"/>
        <v>0.1632414124730823</v>
      </c>
      <c r="HH151" s="25">
        <v>58744</v>
      </c>
      <c r="HI151" s="25">
        <v>6449</v>
      </c>
      <c r="HJ151" s="25">
        <v>32401</v>
      </c>
      <c r="HK151" s="25">
        <v>10628</v>
      </c>
      <c r="HL151" s="25">
        <v>3897</v>
      </c>
      <c r="HM151" s="18">
        <v>56</v>
      </c>
      <c r="HN151" s="25">
        <v>4779</v>
      </c>
      <c r="HO151" s="18">
        <v>208</v>
      </c>
      <c r="HP151" s="18">
        <v>36</v>
      </c>
      <c r="HQ151" s="18">
        <v>290</v>
      </c>
      <c r="HR151" s="23">
        <f t="shared" si="538"/>
        <v>0.10978142448590494</v>
      </c>
      <c r="HS151" s="23">
        <f t="shared" si="539"/>
        <v>0.89021857551409511</v>
      </c>
      <c r="HT151" s="80">
        <f t="shared" si="540"/>
        <v>0.33865586272640608</v>
      </c>
      <c r="HU151" s="27">
        <v>156277</v>
      </c>
      <c r="HV151" s="25">
        <v>4457</v>
      </c>
      <c r="HW151" s="25">
        <v>33360</v>
      </c>
      <c r="HX151" s="25">
        <v>6134</v>
      </c>
      <c r="HY151" s="25">
        <v>26272</v>
      </c>
      <c r="HZ151" s="25">
        <v>7414</v>
      </c>
      <c r="IA151" s="25">
        <v>7229</v>
      </c>
      <c r="IB151" s="18">
        <v>1650</v>
      </c>
      <c r="IC151" s="25">
        <v>18931</v>
      </c>
      <c r="ID151" s="25">
        <v>33301</v>
      </c>
      <c r="IE151" s="25">
        <v>9124</v>
      </c>
      <c r="IF151" s="18">
        <v>1833</v>
      </c>
      <c r="IG151" s="25">
        <v>6572</v>
      </c>
      <c r="IH151" s="17">
        <f t="shared" si="541"/>
        <v>0.26053098024661336</v>
      </c>
      <c r="II151" s="17">
        <f t="shared" si="542"/>
        <v>4.7441402125712677E-2</v>
      </c>
      <c r="IJ151" s="30">
        <f t="shared" si="543"/>
        <v>21.078635014836795</v>
      </c>
      <c r="IK151" s="17">
        <f t="shared" si="615"/>
        <v>0.28814239685024473</v>
      </c>
      <c r="IL151" s="25">
        <v>72436</v>
      </c>
      <c r="IM151" s="25">
        <v>1781</v>
      </c>
      <c r="IN151" s="25">
        <v>22209</v>
      </c>
      <c r="IO151" s="25">
        <v>4432</v>
      </c>
      <c r="IP151" s="25">
        <v>15820</v>
      </c>
      <c r="IQ151" s="25">
        <v>3521</v>
      </c>
      <c r="IR151" s="25">
        <v>4246</v>
      </c>
      <c r="IS151" s="18">
        <v>974</v>
      </c>
      <c r="IT151" s="25">
        <v>8619</v>
      </c>
      <c r="IU151" s="25">
        <v>1032</v>
      </c>
      <c r="IV151" s="25">
        <v>3973</v>
      </c>
      <c r="IW151" s="18">
        <v>992</v>
      </c>
      <c r="IX151" s="25">
        <v>4837</v>
      </c>
      <c r="IY151" s="17">
        <f t="shared" si="544"/>
        <v>0.71799933734607102</v>
      </c>
      <c r="IZ151" s="25">
        <v>83841</v>
      </c>
      <c r="JA151" s="25">
        <v>2676</v>
      </c>
      <c r="JB151" s="25">
        <v>11151</v>
      </c>
      <c r="JC151" s="25">
        <v>1702</v>
      </c>
      <c r="JD151" s="25">
        <v>10452</v>
      </c>
      <c r="JE151" s="25">
        <v>3893</v>
      </c>
      <c r="JF151" s="25">
        <v>2983</v>
      </c>
      <c r="JG151" s="18">
        <v>676</v>
      </c>
      <c r="JH151" s="25">
        <v>10312</v>
      </c>
      <c r="JI151" s="25">
        <v>32269</v>
      </c>
      <c r="JJ151" s="25">
        <v>5151</v>
      </c>
      <c r="JK151" s="18">
        <v>841</v>
      </c>
      <c r="JL151" s="25">
        <v>1735</v>
      </c>
      <c r="JM151" s="80">
        <f t="shared" si="545"/>
        <v>0.39189656611920182</v>
      </c>
      <c r="JN151" s="27">
        <v>156277</v>
      </c>
      <c r="JO151" s="25">
        <v>117900</v>
      </c>
      <c r="JP151" s="18">
        <v>76</v>
      </c>
      <c r="JQ151" s="18">
        <v>291</v>
      </c>
      <c r="JR151" s="18">
        <v>1637</v>
      </c>
      <c r="JS151" s="25">
        <v>1886</v>
      </c>
      <c r="JT151" s="18">
        <v>412</v>
      </c>
      <c r="JU151" s="18">
        <v>10</v>
      </c>
      <c r="JV151" s="18">
        <v>20</v>
      </c>
      <c r="JW151" s="25">
        <v>34045</v>
      </c>
      <c r="JX151" s="17">
        <f t="shared" si="546"/>
        <v>0.21785035545857676</v>
      </c>
      <c r="JY151" s="17">
        <f t="shared" si="547"/>
        <v>0.78214964454142322</v>
      </c>
      <c r="JZ151" s="25">
        <v>44282</v>
      </c>
      <c r="KA151" s="25">
        <v>33473</v>
      </c>
      <c r="KB151" s="18">
        <v>16</v>
      </c>
      <c r="KC151" s="18">
        <v>107</v>
      </c>
      <c r="KD151" s="18">
        <v>723</v>
      </c>
      <c r="KE151" s="25">
        <v>779</v>
      </c>
      <c r="KF151" s="18">
        <v>73</v>
      </c>
      <c r="KG151" s="18">
        <v>5</v>
      </c>
      <c r="KH151" s="18">
        <v>3</v>
      </c>
      <c r="KI151" s="25">
        <v>9103</v>
      </c>
      <c r="KJ151" s="17">
        <f t="shared" si="548"/>
        <v>0.20556885416196197</v>
      </c>
      <c r="KK151" s="25">
        <v>111995</v>
      </c>
      <c r="KL151" s="25">
        <v>84427</v>
      </c>
      <c r="KM151" s="18">
        <v>60</v>
      </c>
      <c r="KN151" s="18">
        <v>184</v>
      </c>
      <c r="KO151" s="18">
        <v>914</v>
      </c>
      <c r="KP151" s="25">
        <v>1107</v>
      </c>
      <c r="KQ151" s="18">
        <v>339</v>
      </c>
      <c r="KR151" s="18">
        <v>5</v>
      </c>
      <c r="KS151" s="18">
        <v>17</v>
      </c>
      <c r="KT151" s="25">
        <v>24942</v>
      </c>
      <c r="KU151" s="69">
        <f t="shared" si="440"/>
        <v>0.2227063708201259</v>
      </c>
      <c r="KV151" s="27">
        <v>190737</v>
      </c>
      <c r="KW151" s="25">
        <v>183767</v>
      </c>
      <c r="KX151" s="25">
        <v>6970</v>
      </c>
      <c r="KY151" s="59">
        <v>3.6542464230851904E-2</v>
      </c>
      <c r="KZ151" s="25">
        <v>3326</v>
      </c>
      <c r="LA151" s="25">
        <v>1943</v>
      </c>
      <c r="LB151" s="25">
        <v>2747</v>
      </c>
      <c r="LC151" s="25">
        <v>2188</v>
      </c>
      <c r="LD151" s="25">
        <v>89976</v>
      </c>
      <c r="LE151" s="25">
        <v>86694</v>
      </c>
      <c r="LF151" s="25">
        <v>3282</v>
      </c>
      <c r="LG151" s="59">
        <v>3.6476393704987994E-2</v>
      </c>
      <c r="LH151" s="25">
        <v>100761</v>
      </c>
      <c r="LI151" s="25">
        <v>97073</v>
      </c>
      <c r="LJ151" s="25">
        <v>3688</v>
      </c>
      <c r="LK151" s="35">
        <v>3.6601462867577733E-2</v>
      </c>
      <c r="LL151" s="27">
        <v>39312</v>
      </c>
      <c r="LM151" s="18">
        <v>422</v>
      </c>
      <c r="LN151" s="25">
        <v>35364</v>
      </c>
      <c r="LO151" s="18">
        <v>829</v>
      </c>
      <c r="LP151" s="18">
        <v>101</v>
      </c>
      <c r="LQ151" s="18">
        <v>172</v>
      </c>
      <c r="LR151" s="25">
        <v>2424</v>
      </c>
      <c r="LS151" s="23">
        <f t="shared" si="549"/>
        <v>6.1660561660561664E-2</v>
      </c>
      <c r="LT151" s="23">
        <f t="shared" si="550"/>
        <v>0.93833943833943834</v>
      </c>
      <c r="LU151" s="17">
        <f t="shared" si="551"/>
        <v>0.91030728530728533</v>
      </c>
      <c r="LV151" s="25">
        <v>39312</v>
      </c>
      <c r="LW151" s="18">
        <v>305</v>
      </c>
      <c r="LX151" s="18">
        <v>248</v>
      </c>
      <c r="LY151" s="25">
        <v>24271</v>
      </c>
      <c r="LZ151" s="25">
        <v>7227</v>
      </c>
      <c r="MA151" s="25">
        <v>1881</v>
      </c>
      <c r="MB151" s="18">
        <v>76</v>
      </c>
      <c r="MC151" s="18">
        <v>14</v>
      </c>
      <c r="MD151" s="25">
        <v>3960</v>
      </c>
      <c r="ME151" s="18">
        <v>9</v>
      </c>
      <c r="MF151" s="25">
        <v>1321</v>
      </c>
      <c r="MG151" s="17">
        <f t="shared" si="552"/>
        <v>5.013736263736264E-2</v>
      </c>
      <c r="MH151" s="17">
        <f t="shared" si="553"/>
        <v>0.73219373219373218</v>
      </c>
      <c r="MI151" s="25">
        <v>39312</v>
      </c>
      <c r="MJ151" s="25">
        <v>1142</v>
      </c>
      <c r="MK151" s="18">
        <v>384</v>
      </c>
      <c r="ML151" s="25">
        <v>26615</v>
      </c>
      <c r="MM151" s="25">
        <v>7542</v>
      </c>
      <c r="MN151" s="25">
        <v>2087</v>
      </c>
      <c r="MO151" s="18">
        <v>111</v>
      </c>
      <c r="MP151" s="18">
        <v>16</v>
      </c>
      <c r="MQ151" s="18">
        <v>62</v>
      </c>
      <c r="MR151" s="18">
        <v>1</v>
      </c>
      <c r="MS151" s="25">
        <v>1352</v>
      </c>
      <c r="MT151" s="17">
        <f t="shared" si="554"/>
        <v>0.71782153032153029</v>
      </c>
      <c r="MU151" s="69">
        <f t="shared" si="555"/>
        <v>0.82125050875050876</v>
      </c>
      <c r="MV151" s="27">
        <v>39312</v>
      </c>
      <c r="MW151" s="25">
        <v>18480</v>
      </c>
      <c r="MX151" s="18">
        <v>469</v>
      </c>
      <c r="MY151" s="25">
        <v>10709</v>
      </c>
      <c r="MZ151" s="25">
        <v>3562</v>
      </c>
      <c r="NA151" s="25">
        <v>5282</v>
      </c>
      <c r="NB151" s="18">
        <v>61</v>
      </c>
      <c r="NC151" s="18">
        <v>700</v>
      </c>
      <c r="ND151" s="18">
        <v>49</v>
      </c>
      <c r="NE151" s="17">
        <f t="shared" si="556"/>
        <v>0.47008547008547008</v>
      </c>
      <c r="NF151" s="10">
        <f t="shared" si="557"/>
        <v>84388.333333333328</v>
      </c>
      <c r="NG151" s="17">
        <f t="shared" si="558"/>
        <v>0.62225274725274726</v>
      </c>
      <c r="NH151" s="25">
        <v>39312</v>
      </c>
      <c r="NI151" s="25">
        <v>6318</v>
      </c>
      <c r="NJ151" s="18">
        <v>160</v>
      </c>
      <c r="NK151" s="18">
        <v>85</v>
      </c>
      <c r="NL151" s="18">
        <v>497</v>
      </c>
      <c r="NM151" s="25">
        <v>29741</v>
      </c>
      <c r="NN151" s="25">
        <v>2278</v>
      </c>
      <c r="NO151" s="18">
        <v>166</v>
      </c>
      <c r="NP151" s="18">
        <v>1</v>
      </c>
      <c r="NQ151" s="32">
        <v>66</v>
      </c>
      <c r="NR151" s="27">
        <v>39312</v>
      </c>
      <c r="NS151" s="37">
        <f t="shared" si="559"/>
        <v>1.6094576719576719</v>
      </c>
      <c r="NT151" s="37">
        <f t="shared" si="560"/>
        <v>0.43429062202851509</v>
      </c>
      <c r="NU151" s="37">
        <f t="shared" si="561"/>
        <v>0.62132730634888023</v>
      </c>
      <c r="NV151" s="17">
        <f t="shared" si="562"/>
        <v>0.12616748363615016</v>
      </c>
      <c r="NW151" s="10">
        <f t="shared" si="563"/>
        <v>10405</v>
      </c>
      <c r="NX151" s="17">
        <f t="shared" si="564"/>
        <v>0.2646774521774522</v>
      </c>
      <c r="NY151" s="19">
        <f t="shared" si="565"/>
        <v>0.18751464254176503</v>
      </c>
      <c r="NZ151" s="25">
        <v>14838</v>
      </c>
      <c r="OA151" s="25">
        <v>28907</v>
      </c>
      <c r="OB151" s="25">
        <v>1705</v>
      </c>
      <c r="OC151" s="25">
        <v>16245</v>
      </c>
      <c r="OD151" s="18">
        <v>971</v>
      </c>
      <c r="OE151" s="18">
        <v>605</v>
      </c>
      <c r="OF151" s="17">
        <f t="shared" si="566"/>
        <v>0.41323260073260071</v>
      </c>
      <c r="OG151" s="17">
        <f t="shared" si="567"/>
        <v>0.37744200244200243</v>
      </c>
      <c r="OH151" s="17">
        <f t="shared" si="568"/>
        <v>0.7353225478225478</v>
      </c>
      <c r="OI151" s="69">
        <f t="shared" si="569"/>
        <v>2.4699837199837201E-2</v>
      </c>
      <c r="OJ151" s="27">
        <v>39312</v>
      </c>
      <c r="OK151" s="25">
        <v>1343</v>
      </c>
      <c r="OL151" s="25">
        <v>23185</v>
      </c>
      <c r="OM151" s="25">
        <v>27499</v>
      </c>
      <c r="ON151" s="25">
        <v>2312</v>
      </c>
      <c r="OO151" s="18">
        <v>282</v>
      </c>
      <c r="OP151" s="18">
        <v>517</v>
      </c>
      <c r="OQ151" s="25">
        <v>3193</v>
      </c>
      <c r="OR151" s="69">
        <f t="shared" si="570"/>
        <v>0.69589438339438336</v>
      </c>
      <c r="OS151" s="22">
        <v>78186</v>
      </c>
      <c r="OT151" s="22">
        <v>78186</v>
      </c>
      <c r="OU151" s="38">
        <f t="shared" si="441"/>
        <v>0.99965478884584402</v>
      </c>
      <c r="OV151" s="39">
        <v>0.69119701736883843</v>
      </c>
      <c r="OW151" s="22">
        <v>5404193</v>
      </c>
      <c r="OX151" s="36">
        <f t="shared" si="442"/>
        <v>221128769.17399999</v>
      </c>
      <c r="OY151" s="36">
        <f t="shared" si="443"/>
        <v>5297444.059126283</v>
      </c>
      <c r="OZ151" s="22"/>
      <c r="PA151" s="22"/>
      <c r="PB151" s="38">
        <f t="shared" si="444"/>
        <v>0</v>
      </c>
      <c r="PC151" s="39">
        <v>0</v>
      </c>
      <c r="PD151" s="22"/>
      <c r="PE151" s="40">
        <f t="shared" si="571"/>
        <v>0</v>
      </c>
      <c r="PF151" s="36">
        <f t="shared" si="572"/>
        <v>0</v>
      </c>
      <c r="PG151" s="22">
        <v>13</v>
      </c>
      <c r="PH151" s="22">
        <v>13</v>
      </c>
      <c r="PI151" s="38">
        <f t="shared" si="445"/>
        <v>1.6621277792694308E-4</v>
      </c>
      <c r="PJ151" s="39">
        <v>8.2307692307692304E-2</v>
      </c>
      <c r="PK151" s="22">
        <v>107</v>
      </c>
      <c r="PL151" s="41">
        <f t="shared" si="573"/>
        <v>4378.2259999999997</v>
      </c>
      <c r="PM151" s="36">
        <f t="shared" si="574"/>
        <v>1062.7061370672386</v>
      </c>
      <c r="PN151" s="22"/>
      <c r="PO151" s="22"/>
      <c r="PP151" s="38">
        <f t="shared" si="446"/>
        <v>0</v>
      </c>
      <c r="PQ151" s="39">
        <v>0</v>
      </c>
      <c r="PR151" s="22"/>
      <c r="PS151" s="41">
        <f t="shared" si="575"/>
        <v>0</v>
      </c>
      <c r="PT151" s="36">
        <f t="shared" si="576"/>
        <v>0</v>
      </c>
      <c r="PU151" s="22"/>
      <c r="PV151" s="22"/>
      <c r="PW151" s="38">
        <f t="shared" si="447"/>
        <v>0</v>
      </c>
      <c r="PX151" s="39">
        <v>0</v>
      </c>
      <c r="PY151" s="22"/>
      <c r="PZ151" s="36">
        <f t="shared" si="577"/>
        <v>0</v>
      </c>
      <c r="QA151" s="22"/>
      <c r="QB151" s="22"/>
      <c r="QC151" s="39">
        <v>0</v>
      </c>
      <c r="QD151" s="22"/>
      <c r="QE151" s="22">
        <f t="shared" si="578"/>
        <v>0</v>
      </c>
      <c r="QF151" s="22"/>
      <c r="QG151" s="22"/>
      <c r="QH151" s="22"/>
      <c r="QI151" s="38">
        <f t="shared" si="448"/>
        <v>0</v>
      </c>
      <c r="QJ151" s="39">
        <v>0</v>
      </c>
      <c r="QK151" s="22"/>
      <c r="QL151" s="42">
        <f t="shared" si="579"/>
        <v>0</v>
      </c>
      <c r="QM151" s="22">
        <f t="shared" si="449"/>
        <v>14</v>
      </c>
      <c r="QN151" s="22"/>
      <c r="QO151" s="22"/>
      <c r="QP151" s="38">
        <f t="shared" si="450"/>
        <v>0</v>
      </c>
      <c r="QQ151" s="39">
        <v>0</v>
      </c>
      <c r="QR151" s="22"/>
      <c r="QS151" s="36">
        <f t="shared" si="580"/>
        <v>0</v>
      </c>
      <c r="QT151" s="22"/>
      <c r="QU151" s="22"/>
      <c r="QV151" s="38">
        <f t="shared" si="451"/>
        <v>0</v>
      </c>
      <c r="QW151" s="39">
        <v>0</v>
      </c>
      <c r="QX151" s="22"/>
      <c r="QY151" s="36">
        <f t="shared" si="581"/>
        <v>0</v>
      </c>
      <c r="QZ151" s="22">
        <v>14</v>
      </c>
      <c r="RA151" s="22">
        <v>14</v>
      </c>
      <c r="RB151" s="38">
        <f t="shared" si="452"/>
        <v>1.7899837622901564E-4</v>
      </c>
      <c r="RC151" s="39">
        <v>0.10285714285714287</v>
      </c>
      <c r="RD151" s="22">
        <v>144</v>
      </c>
      <c r="RE151" s="36">
        <f t="shared" si="582"/>
        <v>1512.7172659395806</v>
      </c>
      <c r="RF151" s="10">
        <f t="shared" si="453"/>
        <v>78213</v>
      </c>
      <c r="RG151" s="10">
        <f t="shared" si="454"/>
        <v>78213</v>
      </c>
      <c r="RH151" s="17">
        <f t="shared" si="455"/>
        <v>0.1005938164377959</v>
      </c>
      <c r="RI151" s="17">
        <f t="shared" si="456"/>
        <v>2.2982420136729137E-3</v>
      </c>
      <c r="RJ151" s="17">
        <f t="shared" si="457"/>
        <v>0.99951407284227978</v>
      </c>
      <c r="RK151" s="17">
        <f t="shared" si="458"/>
        <v>0</v>
      </c>
      <c r="RL151" s="17">
        <f t="shared" si="459"/>
        <v>0</v>
      </c>
      <c r="RM151" s="17">
        <f t="shared" si="460"/>
        <v>0</v>
      </c>
      <c r="RN151" s="17">
        <f t="shared" si="461"/>
        <v>0</v>
      </c>
      <c r="RO151" s="17">
        <f t="shared" si="462"/>
        <v>0</v>
      </c>
      <c r="RP151" s="17">
        <f t="shared" si="463"/>
        <v>2.8541730288464477E-4</v>
      </c>
      <c r="RQ151" s="17">
        <f t="shared" si="464"/>
        <v>0</v>
      </c>
      <c r="RR151" s="36">
        <f t="shared" si="465"/>
        <v>5300019.48252929</v>
      </c>
      <c r="RS151" s="36">
        <f t="shared" si="466"/>
        <v>27.787054858413889</v>
      </c>
      <c r="RT151" s="10">
        <f t="shared" si="467"/>
        <v>0</v>
      </c>
      <c r="RU151" s="17">
        <f t="shared" si="468"/>
        <v>0</v>
      </c>
      <c r="RV151" s="37">
        <f t="shared" si="469"/>
        <v>2.4386866633424109</v>
      </c>
      <c r="RW151" s="36">
        <f t="shared" si="470"/>
        <v>0.41005677975432142</v>
      </c>
      <c r="RX151" s="85">
        <v>1.7197610000000001</v>
      </c>
      <c r="RY151" s="93">
        <v>270</v>
      </c>
      <c r="RZ151" s="43" t="b">
        <v>0</v>
      </c>
      <c r="SA151" s="18" t="b">
        <v>0</v>
      </c>
      <c r="SB151" s="18" t="b">
        <v>0</v>
      </c>
      <c r="SC151" s="18" t="b">
        <v>1</v>
      </c>
      <c r="SD151" s="18" t="b">
        <v>0</v>
      </c>
      <c r="SE151" s="32" t="b">
        <v>0</v>
      </c>
      <c r="SF151" s="43" t="b">
        <v>0</v>
      </c>
      <c r="SG151" s="18" t="b">
        <v>0</v>
      </c>
      <c r="SH151" s="18"/>
      <c r="SI151" s="18"/>
      <c r="SJ151" s="18"/>
      <c r="SK151" s="18"/>
      <c r="SL151" s="18"/>
      <c r="SM151" s="18"/>
      <c r="SN151" s="18"/>
      <c r="SO151" s="18"/>
      <c r="SP151" s="18"/>
      <c r="SQ151" s="17">
        <f t="shared" si="583"/>
        <v>0</v>
      </c>
      <c r="SR151" s="17">
        <f t="shared" si="584"/>
        <v>0</v>
      </c>
      <c r="SS151" s="17">
        <f t="shared" si="585"/>
        <v>0</v>
      </c>
      <c r="ST151" s="17">
        <f t="shared" si="586"/>
        <v>0</v>
      </c>
      <c r="SU151" s="17">
        <f t="shared" si="587"/>
        <v>0</v>
      </c>
      <c r="SV151" s="17">
        <f t="shared" si="618"/>
        <v>0</v>
      </c>
      <c r="SW151" s="17">
        <f t="shared" si="588"/>
        <v>0</v>
      </c>
      <c r="SX151" s="17">
        <f t="shared" si="589"/>
        <v>0</v>
      </c>
      <c r="SY151" s="17">
        <f t="shared" si="590"/>
        <v>0</v>
      </c>
      <c r="SZ151" s="17">
        <f t="shared" si="591"/>
        <v>0</v>
      </c>
      <c r="TA151" s="17">
        <f t="shared" si="592"/>
        <v>0</v>
      </c>
      <c r="TB151" s="24">
        <f t="shared" si="593"/>
        <v>620</v>
      </c>
      <c r="TC151" s="69">
        <f t="shared" si="594"/>
        <v>1</v>
      </c>
      <c r="TD151" s="17">
        <f t="shared" si="616"/>
        <v>2.6014568158168575E-6</v>
      </c>
      <c r="TE151" s="95"/>
      <c r="TF151" s="71"/>
      <c r="TG151" s="71"/>
      <c r="TH151" s="71">
        <v>19</v>
      </c>
      <c r="TI151" s="71"/>
      <c r="TJ151" s="71"/>
      <c r="TK151" s="71">
        <v>135</v>
      </c>
      <c r="TL151" s="71"/>
      <c r="TM151" s="71">
        <v>2</v>
      </c>
      <c r="TN151" s="71"/>
      <c r="TO151" s="71">
        <v>22</v>
      </c>
      <c r="TP151" s="71">
        <v>2</v>
      </c>
      <c r="TQ151" s="71">
        <v>12</v>
      </c>
      <c r="TR151" s="72">
        <v>1</v>
      </c>
      <c r="TS151" s="72"/>
      <c r="TT151" s="72"/>
      <c r="TU151" s="72"/>
      <c r="TV151" s="72">
        <v>23</v>
      </c>
      <c r="TW151" s="72"/>
      <c r="TX151" s="72"/>
      <c r="TY151" s="72">
        <v>1</v>
      </c>
      <c r="TZ151" s="72">
        <v>178</v>
      </c>
      <c r="UA151" s="72"/>
      <c r="UB151" s="72">
        <v>4</v>
      </c>
      <c r="UC151" s="72"/>
      <c r="UD151" s="72"/>
      <c r="UE151" s="72"/>
      <c r="UF151" s="72"/>
      <c r="UG151" s="72">
        <v>1</v>
      </c>
      <c r="UH151" s="72"/>
      <c r="UI151" s="72">
        <v>3</v>
      </c>
      <c r="UJ151" s="73">
        <v>1</v>
      </c>
      <c r="UK151" s="73"/>
      <c r="UL151" s="73"/>
      <c r="UM151" s="73"/>
      <c r="UN151" s="73">
        <v>5</v>
      </c>
      <c r="UO151" s="73"/>
      <c r="UP151" s="73">
        <v>2</v>
      </c>
      <c r="UQ151" s="73">
        <v>5</v>
      </c>
      <c r="UR151" s="73">
        <v>220</v>
      </c>
      <c r="US151" s="73">
        <v>3</v>
      </c>
      <c r="UT151" s="73"/>
      <c r="UU151" s="73"/>
      <c r="UV151" s="73"/>
      <c r="UW151" s="73"/>
      <c r="UX151" s="73"/>
      <c r="UY151" s="73">
        <v>3</v>
      </c>
      <c r="UZ151" s="73"/>
      <c r="VA151" s="73">
        <v>6</v>
      </c>
      <c r="VB151" s="73">
        <v>1</v>
      </c>
      <c r="VC151" s="73"/>
      <c r="VD151" s="73"/>
      <c r="VE151" s="73"/>
      <c r="VF151" s="73">
        <v>5</v>
      </c>
      <c r="VG151" s="73"/>
      <c r="VH151" s="73">
        <v>35</v>
      </c>
      <c r="VI151" s="73">
        <v>5</v>
      </c>
      <c r="VJ151" s="73">
        <v>181</v>
      </c>
      <c r="VK151" s="73">
        <v>5</v>
      </c>
      <c r="VL151" s="73"/>
      <c r="VM151" s="73"/>
      <c r="VN151" s="73"/>
      <c r="VO151" s="73">
        <v>1</v>
      </c>
      <c r="VP151" s="73">
        <v>5</v>
      </c>
      <c r="VQ151" s="73"/>
      <c r="VR151" s="73">
        <v>8</v>
      </c>
      <c r="VS151" s="73"/>
      <c r="VT151" s="73"/>
      <c r="VU151" s="73"/>
      <c r="VV151" s="73"/>
      <c r="VW151" s="73">
        <v>8</v>
      </c>
      <c r="VX151" s="73"/>
      <c r="VY151" s="73">
        <v>41</v>
      </c>
      <c r="VZ151" s="73"/>
      <c r="WA151" s="73">
        <v>64</v>
      </c>
      <c r="WB151" s="73">
        <v>1</v>
      </c>
      <c r="WC151" s="73">
        <v>4</v>
      </c>
      <c r="WD151" s="73"/>
      <c r="WE151" s="73"/>
      <c r="WF151" s="73"/>
      <c r="WG151" s="73"/>
      <c r="WH151" s="73">
        <v>1</v>
      </c>
      <c r="WI151" s="73"/>
      <c r="WJ151" s="73">
        <v>4</v>
      </c>
      <c r="WK151" s="73"/>
      <c r="WL151" s="73"/>
      <c r="WM151" s="73"/>
      <c r="WN151" s="73">
        <v>5</v>
      </c>
      <c r="WO151" s="22">
        <f t="shared" si="595"/>
        <v>3</v>
      </c>
      <c r="WP151" s="22">
        <f t="shared" si="596"/>
        <v>0</v>
      </c>
      <c r="WQ151" s="22">
        <f t="shared" si="597"/>
        <v>0</v>
      </c>
      <c r="WR151" s="22">
        <f t="shared" si="598"/>
        <v>0</v>
      </c>
      <c r="WS151" s="22">
        <f t="shared" si="599"/>
        <v>60</v>
      </c>
      <c r="WT151" s="22">
        <f t="shared" si="600"/>
        <v>0</v>
      </c>
      <c r="WU151" s="22">
        <f t="shared" si="601"/>
        <v>78</v>
      </c>
      <c r="WV151" s="22">
        <f t="shared" si="602"/>
        <v>11</v>
      </c>
      <c r="WW151" s="22">
        <f t="shared" si="603"/>
        <v>778</v>
      </c>
      <c r="WX151" s="22">
        <f t="shared" si="604"/>
        <v>0</v>
      </c>
      <c r="WY151" s="22">
        <f t="shared" si="605"/>
        <v>19</v>
      </c>
      <c r="WZ151" s="22">
        <f t="shared" si="606"/>
        <v>0</v>
      </c>
      <c r="XA151" s="22">
        <f t="shared" si="607"/>
        <v>0</v>
      </c>
      <c r="XB151" s="22">
        <f t="shared" si="608"/>
        <v>0</v>
      </c>
      <c r="XC151" s="22">
        <f t="shared" si="609"/>
        <v>1</v>
      </c>
      <c r="XD151" s="22">
        <f t="shared" si="610"/>
        <v>0</v>
      </c>
      <c r="XE151" s="22">
        <f t="shared" si="611"/>
        <v>35</v>
      </c>
      <c r="XF151" s="22">
        <f t="shared" si="612"/>
        <v>2</v>
      </c>
      <c r="XG151" s="93">
        <f t="shared" si="613"/>
        <v>34</v>
      </c>
    </row>
    <row r="152" spans="1:631" ht="17.100000000000001" customHeight="1" x14ac:dyDescent="0.2">
      <c r="A152" s="101"/>
      <c r="B152" s="27" t="s">
        <v>396</v>
      </c>
      <c r="C152" s="535" t="s">
        <v>397</v>
      </c>
      <c r="D152" s="25" t="s">
        <v>398</v>
      </c>
      <c r="E152" s="535" t="s">
        <v>399</v>
      </c>
      <c r="F152" s="25" t="s">
        <v>409</v>
      </c>
      <c r="G152" s="535" t="s">
        <v>410</v>
      </c>
      <c r="H152" s="25">
        <v>30</v>
      </c>
      <c r="I152" s="28">
        <v>14</v>
      </c>
      <c r="J152" s="17">
        <f t="shared" si="478"/>
        <v>0.74423738961233354</v>
      </c>
      <c r="K152" s="17">
        <f t="shared" si="479"/>
        <v>0.30156413710522378</v>
      </c>
      <c r="L152" s="17">
        <f t="shared" si="480"/>
        <v>1</v>
      </c>
      <c r="M152" s="17">
        <f t="shared" si="481"/>
        <v>0.28135121472824004</v>
      </c>
      <c r="N152" s="17">
        <f t="shared" si="482"/>
        <v>0.31590197054431529</v>
      </c>
      <c r="O152" s="17">
        <f t="shared" si="483"/>
        <v>3.9440203562340966E-2</v>
      </c>
      <c r="P152" s="17">
        <f t="shared" si="484"/>
        <v>0.70498888496655954</v>
      </c>
      <c r="Q152" s="17">
        <f t="shared" si="485"/>
        <v>0.48729975509506096</v>
      </c>
      <c r="R152" s="69">
        <f t="shared" si="486"/>
        <v>0.75516368417049662</v>
      </c>
      <c r="S152" s="422">
        <f t="shared" si="487"/>
        <v>0.51443858219828564</v>
      </c>
      <c r="T152" s="17">
        <f t="shared" si="614"/>
        <v>0.48556141780171436</v>
      </c>
      <c r="U152" s="10">
        <f t="shared" si="488"/>
        <v>128005.64320655915</v>
      </c>
      <c r="V152" s="32">
        <v>3</v>
      </c>
      <c r="W152" s="550">
        <f t="shared" si="489"/>
        <v>0</v>
      </c>
      <c r="X152" s="550">
        <f t="shared" si="490"/>
        <v>0.40332747108717454</v>
      </c>
      <c r="Y152" s="550">
        <f t="shared" si="491"/>
        <v>0.59667252891282541</v>
      </c>
      <c r="Z152" s="551">
        <f t="shared" si="492"/>
        <v>157297.19876211468</v>
      </c>
      <c r="AA152" s="426">
        <f t="shared" si="493"/>
        <v>0.19682578217461233</v>
      </c>
      <c r="AB152" s="59">
        <f t="shared" si="494"/>
        <v>0.79407613056644</v>
      </c>
      <c r="AC152" s="59">
        <f t="shared" si="495"/>
        <v>0.26532076245132197</v>
      </c>
      <c r="AD152" s="59">
        <f t="shared" si="496"/>
        <v>0.31590197054431529</v>
      </c>
      <c r="AE152" s="59">
        <f t="shared" si="497"/>
        <v>0.51270024490493904</v>
      </c>
      <c r="AF152" s="59">
        <f t="shared" si="498"/>
        <v>0.53790600209549466</v>
      </c>
      <c r="AG152" s="59">
        <f t="shared" si="499"/>
        <v>0.17968866936087413</v>
      </c>
      <c r="AH152" s="59">
        <f t="shared" si="500"/>
        <v>3.9440203562340966E-2</v>
      </c>
      <c r="AI152" s="59">
        <f t="shared" si="501"/>
        <v>0.73078506211644967</v>
      </c>
      <c r="AJ152" s="59">
        <f t="shared" si="502"/>
        <v>0.75768971710821731</v>
      </c>
      <c r="AK152" s="59">
        <f t="shared" si="503"/>
        <v>0.29501111503344052</v>
      </c>
      <c r="AL152" s="35">
        <f t="shared" si="504"/>
        <v>1</v>
      </c>
      <c r="AM152" s="27">
        <v>263624</v>
      </c>
      <c r="AN152" s="25">
        <v>128883</v>
      </c>
      <c r="AO152" s="25">
        <v>134741</v>
      </c>
      <c r="AP152" s="17">
        <f t="shared" si="505"/>
        <v>5.1202793879756604E-3</v>
      </c>
      <c r="AQ152" s="63">
        <v>95.652399789225257</v>
      </c>
      <c r="AR152" s="58">
        <v>2719.3796475099998</v>
      </c>
      <c r="AS152" s="24">
        <f t="shared" si="506"/>
        <v>96.942698030923097</v>
      </c>
      <c r="AT152" s="17">
        <f t="shared" si="617"/>
        <v>8.372068953297962E-2</v>
      </c>
      <c r="AU152" s="25">
        <v>252444</v>
      </c>
      <c r="AV152" s="25">
        <v>119951</v>
      </c>
      <c r="AW152" s="25">
        <v>132493</v>
      </c>
      <c r="AX152" s="25">
        <v>11180</v>
      </c>
      <c r="AY152" s="25">
        <v>8932</v>
      </c>
      <c r="AZ152" s="25">
        <v>2248</v>
      </c>
      <c r="BA152" s="25">
        <v>51888</v>
      </c>
      <c r="BB152" s="25">
        <v>24903</v>
      </c>
      <c r="BC152" s="25">
        <v>26985</v>
      </c>
      <c r="BD152" s="63">
        <v>92.284602556976097</v>
      </c>
      <c r="BE152" s="25">
        <v>211736</v>
      </c>
      <c r="BF152" s="25">
        <v>103980</v>
      </c>
      <c r="BG152" s="25">
        <v>107756</v>
      </c>
      <c r="BH152" s="63">
        <v>96.495786777534434</v>
      </c>
      <c r="BI152" s="17">
        <v>0.19682578217461233</v>
      </c>
      <c r="BJ152" s="25">
        <v>83948</v>
      </c>
      <c r="BK152" s="25">
        <v>163737</v>
      </c>
      <c r="BL152" s="25">
        <v>15939</v>
      </c>
      <c r="BM152" s="17">
        <v>0.61004537764830191</v>
      </c>
      <c r="BN152" s="10">
        <f t="shared" si="507"/>
        <v>102801.39736284406</v>
      </c>
      <c r="BO152" s="29">
        <v>0.51270024490493904</v>
      </c>
      <c r="BP152" s="30">
        <f t="shared" si="508"/>
        <v>0.48729975509506096</v>
      </c>
      <c r="BQ152" s="31">
        <v>9.7345132743362832</v>
      </c>
      <c r="BR152" s="25">
        <v>179676</v>
      </c>
      <c r="BS152" s="25">
        <v>45221</v>
      </c>
      <c r="BT152" s="25">
        <v>114621</v>
      </c>
      <c r="BU152" s="25">
        <v>13106</v>
      </c>
      <c r="BV152" s="25">
        <v>3856</v>
      </c>
      <c r="BW152" s="18">
        <v>2872</v>
      </c>
      <c r="BX152" s="25">
        <v>53448</v>
      </c>
      <c r="BY152" s="25">
        <v>40599</v>
      </c>
      <c r="BZ152" s="25">
        <v>12849</v>
      </c>
      <c r="CA152" s="59">
        <v>0.24040188594521777</v>
      </c>
      <c r="CB152" s="25">
        <v>252444</v>
      </c>
      <c r="CC152" s="25">
        <v>11180</v>
      </c>
      <c r="CD152" s="17">
        <f t="shared" si="509"/>
        <v>4.4287049801144014E-2</v>
      </c>
      <c r="CE152" s="25">
        <v>2105</v>
      </c>
      <c r="CF152" s="25">
        <v>5522</v>
      </c>
      <c r="CG152" s="25">
        <v>9427</v>
      </c>
      <c r="CH152" s="25">
        <v>11026</v>
      </c>
      <c r="CI152" s="25">
        <v>9210</v>
      </c>
      <c r="CJ152" s="25">
        <v>6400</v>
      </c>
      <c r="CK152" s="25">
        <v>3984</v>
      </c>
      <c r="CL152" s="25">
        <v>2664</v>
      </c>
      <c r="CM152" s="25">
        <v>3110</v>
      </c>
      <c r="CN152" s="26">
        <v>4.723170184104176</v>
      </c>
      <c r="CO152" s="27">
        <v>53448</v>
      </c>
      <c r="CP152" s="34">
        <f t="shared" si="510"/>
        <v>4.9323454572668766</v>
      </c>
      <c r="CQ152" s="25">
        <v>992</v>
      </c>
      <c r="CR152" s="25">
        <v>2927</v>
      </c>
      <c r="CS152" s="25">
        <v>5314</v>
      </c>
      <c r="CT152" s="25">
        <v>31146</v>
      </c>
      <c r="CU152" s="25">
        <v>11144</v>
      </c>
      <c r="CV152" s="18">
        <v>1227</v>
      </c>
      <c r="CW152" s="18">
        <v>483</v>
      </c>
      <c r="CX152" s="18">
        <v>215</v>
      </c>
      <c r="CY152" s="25">
        <v>53448</v>
      </c>
      <c r="CZ152" s="25">
        <v>45686</v>
      </c>
      <c r="DA152" s="25">
        <v>4253</v>
      </c>
      <c r="DB152" s="25">
        <v>1901</v>
      </c>
      <c r="DC152" s="18">
        <v>1073</v>
      </c>
      <c r="DD152" s="18">
        <v>189</v>
      </c>
      <c r="DE152" s="18">
        <v>346</v>
      </c>
      <c r="DF152" s="25">
        <v>53448</v>
      </c>
      <c r="DG152" s="25">
        <v>28642</v>
      </c>
      <c r="DH152" s="18">
        <v>80</v>
      </c>
      <c r="DI152" s="18">
        <v>28</v>
      </c>
      <c r="DJ152" s="25">
        <v>24213</v>
      </c>
      <c r="DK152" s="18">
        <v>234</v>
      </c>
      <c r="DL152" s="18">
        <v>251</v>
      </c>
      <c r="DM152" s="25">
        <f t="shared" si="511"/>
        <v>135658.89402784014</v>
      </c>
      <c r="DN152" s="17">
        <f t="shared" si="512"/>
        <v>0.45301975752132917</v>
      </c>
      <c r="DO152" s="17">
        <f t="shared" si="513"/>
        <v>4.3780871127076784E-3</v>
      </c>
      <c r="DP152" s="23">
        <f t="shared" si="514"/>
        <v>0.53790600209549466</v>
      </c>
      <c r="DQ152" s="23">
        <f t="shared" si="515"/>
        <v>0.46209399790450534</v>
      </c>
      <c r="DR152" s="25">
        <v>53448</v>
      </c>
      <c r="DS152" s="25">
        <v>5081</v>
      </c>
      <c r="DT152" s="25">
        <v>14783</v>
      </c>
      <c r="DU152" s="18">
        <v>89</v>
      </c>
      <c r="DV152" s="25">
        <v>25957</v>
      </c>
      <c r="DW152" s="18">
        <v>160</v>
      </c>
      <c r="DX152" s="25">
        <v>6828</v>
      </c>
      <c r="DY152" s="18">
        <v>550</v>
      </c>
      <c r="DZ152" s="17">
        <f t="shared" si="516"/>
        <v>0.85896572369405777</v>
      </c>
      <c r="EA152" s="17">
        <f t="shared" si="517"/>
        <v>0.14103427630594223</v>
      </c>
      <c r="EB152" s="25">
        <v>53448</v>
      </c>
      <c r="EC152" s="25">
        <v>9354</v>
      </c>
      <c r="ED152" s="18">
        <v>250</v>
      </c>
      <c r="EE152" s="25">
        <v>39117</v>
      </c>
      <c r="EF152" s="17">
        <f t="shared" si="518"/>
        <v>0.73187022900763354</v>
      </c>
      <c r="EG152" s="25">
        <v>4107</v>
      </c>
      <c r="EH152" s="18">
        <v>620</v>
      </c>
      <c r="EI152" s="17">
        <f t="shared" si="519"/>
        <v>0.17968866936087413</v>
      </c>
      <c r="EJ152" s="17">
        <f t="shared" si="520"/>
        <v>7.6841041760215542E-2</v>
      </c>
      <c r="EK152" s="69">
        <f t="shared" si="521"/>
        <v>0.30156413710522378</v>
      </c>
      <c r="EL152" s="27">
        <v>170733</v>
      </c>
      <c r="EM152" s="25">
        <v>135575</v>
      </c>
      <c r="EN152" s="25">
        <v>35158</v>
      </c>
      <c r="EO152" s="59">
        <v>0.79407613056644</v>
      </c>
      <c r="EP152" s="25">
        <v>78696</v>
      </c>
      <c r="EQ152" s="25">
        <v>66072</v>
      </c>
      <c r="ER152" s="25">
        <v>12624</v>
      </c>
      <c r="ES152" s="59">
        <v>0.83958523940225693</v>
      </c>
      <c r="ET152" s="25">
        <v>92037</v>
      </c>
      <c r="EU152" s="25">
        <v>69503</v>
      </c>
      <c r="EV152" s="25">
        <v>22534</v>
      </c>
      <c r="EW152" s="59">
        <v>0.75516368417049662</v>
      </c>
      <c r="EX152" s="25">
        <v>35366</v>
      </c>
      <c r="EY152" s="25">
        <v>30978</v>
      </c>
      <c r="EZ152" s="25">
        <v>4388</v>
      </c>
      <c r="FA152" s="59">
        <v>0.87592603065090768</v>
      </c>
      <c r="FB152" s="25">
        <v>135367</v>
      </c>
      <c r="FC152" s="25">
        <v>104597</v>
      </c>
      <c r="FD152" s="25">
        <v>30770</v>
      </c>
      <c r="FE152" s="59">
        <v>0.77269201504059337</v>
      </c>
      <c r="FF152" s="25">
        <v>114050</v>
      </c>
      <c r="FG152" s="25">
        <v>48177</v>
      </c>
      <c r="FH152" s="25">
        <v>53397</v>
      </c>
      <c r="FI152" s="25">
        <v>12476</v>
      </c>
      <c r="FJ152" s="23">
        <f t="shared" si="522"/>
        <v>0.10939061814993424</v>
      </c>
      <c r="FK152" s="23">
        <f t="shared" si="523"/>
        <v>0.46818939061814996</v>
      </c>
      <c r="FL152" s="36">
        <f t="shared" si="524"/>
        <v>3.861574222507214</v>
      </c>
      <c r="FM152" s="25">
        <v>54982</v>
      </c>
      <c r="FN152" s="25">
        <v>23166</v>
      </c>
      <c r="FO152" s="17">
        <f t="shared" si="525"/>
        <v>0.42133789240114949</v>
      </c>
      <c r="FP152" s="25">
        <v>25381</v>
      </c>
      <c r="FQ152" s="17">
        <f t="shared" si="526"/>
        <v>0.46162380415408677</v>
      </c>
      <c r="FR152" s="25">
        <v>6435</v>
      </c>
      <c r="FS152" s="17">
        <f t="shared" si="527"/>
        <v>0.11703830344476374</v>
      </c>
      <c r="FT152" s="25">
        <v>59068</v>
      </c>
      <c r="FU152" s="25">
        <v>25011</v>
      </c>
      <c r="FV152" s="25">
        <v>28016</v>
      </c>
      <c r="FW152" s="17">
        <f t="shared" si="528"/>
        <v>0.10227195774361753</v>
      </c>
      <c r="FX152" s="17">
        <f t="shared" si="529"/>
        <v>0.47430080585088374</v>
      </c>
      <c r="FY152" s="25">
        <v>6041</v>
      </c>
      <c r="FZ152" s="25">
        <v>136612</v>
      </c>
      <c r="GA152" s="25">
        <v>36246</v>
      </c>
      <c r="GB152" s="25">
        <v>57210</v>
      </c>
      <c r="GC152" s="25">
        <v>23796</v>
      </c>
      <c r="GD152" s="25">
        <v>9102</v>
      </c>
      <c r="GE152" s="18">
        <v>188</v>
      </c>
      <c r="GF152" s="25">
        <v>5219</v>
      </c>
      <c r="GG152" s="18">
        <v>128</v>
      </c>
      <c r="GH152" s="18">
        <v>53</v>
      </c>
      <c r="GI152" s="18">
        <v>4670</v>
      </c>
      <c r="GJ152" s="10">
        <f t="shared" si="530"/>
        <v>36246</v>
      </c>
      <c r="GK152" s="10">
        <f t="shared" si="472"/>
        <v>100366</v>
      </c>
      <c r="GL152" s="10">
        <f t="shared" si="473"/>
        <v>43156</v>
      </c>
      <c r="GM152" s="10">
        <f t="shared" si="531"/>
        <v>93456</v>
      </c>
      <c r="GN152" s="10">
        <f t="shared" si="474"/>
        <v>19360</v>
      </c>
      <c r="GO152" s="17">
        <f t="shared" si="532"/>
        <v>0.26532076245132197</v>
      </c>
      <c r="GP152" s="17">
        <f t="shared" si="475"/>
        <v>0.73467923754867803</v>
      </c>
      <c r="GQ152" s="17">
        <f t="shared" si="476"/>
        <v>0.31590197054431529</v>
      </c>
      <c r="GR152" s="17">
        <f t="shared" si="477"/>
        <v>0.14171522267443562</v>
      </c>
      <c r="GS152" s="17">
        <f t="shared" si="533"/>
        <v>0.52529060404649663</v>
      </c>
      <c r="GT152" s="25">
        <v>64642</v>
      </c>
      <c r="GU152" s="25">
        <v>14511</v>
      </c>
      <c r="GV152" s="25">
        <v>26291</v>
      </c>
      <c r="GW152" s="25">
        <v>12855</v>
      </c>
      <c r="GX152" s="25">
        <v>4767</v>
      </c>
      <c r="GY152" s="18">
        <v>141</v>
      </c>
      <c r="GZ152" s="25">
        <v>1965</v>
      </c>
      <c r="HA152" s="18">
        <v>66</v>
      </c>
      <c r="HB152" s="18">
        <v>38</v>
      </c>
      <c r="HC152" s="18">
        <v>4008</v>
      </c>
      <c r="HD152" s="23">
        <f t="shared" si="534"/>
        <v>0.22448253457504408</v>
      </c>
      <c r="HE152" s="23">
        <f t="shared" si="535"/>
        <v>0.77551746542495592</v>
      </c>
      <c r="HF152" s="23">
        <f t="shared" si="536"/>
        <v>0.36880047028247886</v>
      </c>
      <c r="HG152" s="23">
        <f t="shared" si="537"/>
        <v>0.16993595495188887</v>
      </c>
      <c r="HH152" s="25">
        <v>71970</v>
      </c>
      <c r="HI152" s="25">
        <v>21735</v>
      </c>
      <c r="HJ152" s="25">
        <v>30919</v>
      </c>
      <c r="HK152" s="25">
        <v>10941</v>
      </c>
      <c r="HL152" s="25">
        <v>4335</v>
      </c>
      <c r="HM152" s="18">
        <v>47</v>
      </c>
      <c r="HN152" s="25">
        <v>3254</v>
      </c>
      <c r="HO152" s="18">
        <v>62</v>
      </c>
      <c r="HP152" s="18">
        <v>15</v>
      </c>
      <c r="HQ152" s="18">
        <v>662</v>
      </c>
      <c r="HR152" s="23">
        <f t="shared" si="538"/>
        <v>0.3020008336807003</v>
      </c>
      <c r="HS152" s="23">
        <f t="shared" si="539"/>
        <v>0.6979991663192997</v>
      </c>
      <c r="HT152" s="80">
        <f t="shared" si="540"/>
        <v>0.26838960678060303</v>
      </c>
      <c r="HU152" s="27">
        <v>209626</v>
      </c>
      <c r="HV152" s="25">
        <v>4632</v>
      </c>
      <c r="HW152" s="25">
        <v>31638</v>
      </c>
      <c r="HX152" s="18">
        <v>4069</v>
      </c>
      <c r="HY152" s="25">
        <v>45648</v>
      </c>
      <c r="HZ152" s="25">
        <v>10185</v>
      </c>
      <c r="IA152" s="25">
        <v>7865</v>
      </c>
      <c r="IB152" s="18">
        <v>2777</v>
      </c>
      <c r="IC152" s="25">
        <v>29780</v>
      </c>
      <c r="ID152" s="25">
        <v>50356</v>
      </c>
      <c r="IE152" s="25">
        <v>11454</v>
      </c>
      <c r="IF152" s="18">
        <v>2321</v>
      </c>
      <c r="IG152" s="25">
        <v>8901</v>
      </c>
      <c r="IH152" s="17">
        <f t="shared" si="541"/>
        <v>0.28880482382910516</v>
      </c>
      <c r="II152" s="17">
        <f t="shared" si="542"/>
        <v>4.8586530296814326E-2</v>
      </c>
      <c r="IJ152" s="30">
        <f t="shared" si="543"/>
        <v>20.581836033382427</v>
      </c>
      <c r="IK152" s="17">
        <f t="shared" si="615"/>
        <v>0.28135121472824004</v>
      </c>
      <c r="IL152" s="25">
        <v>101274</v>
      </c>
      <c r="IM152" s="25">
        <v>3046</v>
      </c>
      <c r="IN152" s="25">
        <v>23827</v>
      </c>
      <c r="IO152" s="18">
        <v>3225</v>
      </c>
      <c r="IP152" s="25">
        <v>30644</v>
      </c>
      <c r="IQ152" s="25">
        <v>5091</v>
      </c>
      <c r="IR152" s="25">
        <v>5325</v>
      </c>
      <c r="IS152" s="18">
        <v>1805</v>
      </c>
      <c r="IT152" s="25">
        <v>14020</v>
      </c>
      <c r="IU152" s="25">
        <v>1514</v>
      </c>
      <c r="IV152" s="25">
        <v>4891</v>
      </c>
      <c r="IW152" s="18">
        <v>1262</v>
      </c>
      <c r="IX152" s="25">
        <v>6624</v>
      </c>
      <c r="IY152" s="17">
        <f t="shared" si="544"/>
        <v>0.70262851274759563</v>
      </c>
      <c r="IZ152" s="25">
        <v>108352</v>
      </c>
      <c r="JA152" s="25">
        <v>1586</v>
      </c>
      <c r="JB152" s="25">
        <v>7811</v>
      </c>
      <c r="JC152" s="18">
        <v>844</v>
      </c>
      <c r="JD152" s="25">
        <v>15004</v>
      </c>
      <c r="JE152" s="25">
        <v>5094</v>
      </c>
      <c r="JF152" s="25">
        <v>2540</v>
      </c>
      <c r="JG152" s="18">
        <v>972</v>
      </c>
      <c r="JH152" s="25">
        <v>15760</v>
      </c>
      <c r="JI152" s="25">
        <v>48842</v>
      </c>
      <c r="JJ152" s="25">
        <v>6563</v>
      </c>
      <c r="JK152" s="18">
        <v>1059</v>
      </c>
      <c r="JL152" s="25">
        <v>2277</v>
      </c>
      <c r="JM152" s="80">
        <f t="shared" si="545"/>
        <v>0.30344617542823388</v>
      </c>
      <c r="JN152" s="27">
        <v>209626</v>
      </c>
      <c r="JO152" s="25">
        <v>142891</v>
      </c>
      <c r="JP152" s="18">
        <v>90</v>
      </c>
      <c r="JQ152" s="18">
        <v>419</v>
      </c>
      <c r="JR152" s="25">
        <v>2425</v>
      </c>
      <c r="JS152" s="18">
        <v>1277</v>
      </c>
      <c r="JT152" s="18">
        <v>639</v>
      </c>
      <c r="JU152" s="18">
        <v>10</v>
      </c>
      <c r="JV152" s="18">
        <v>33</v>
      </c>
      <c r="JW152" s="25">
        <v>61842</v>
      </c>
      <c r="JX152" s="17">
        <f t="shared" si="546"/>
        <v>0.29501111503344052</v>
      </c>
      <c r="JY152" s="17">
        <f t="shared" si="547"/>
        <v>0.70498888496655954</v>
      </c>
      <c r="JZ152" s="25">
        <v>42671</v>
      </c>
      <c r="KA152" s="25">
        <v>32036</v>
      </c>
      <c r="KB152" s="18">
        <v>18</v>
      </c>
      <c r="KC152" s="18">
        <v>88</v>
      </c>
      <c r="KD152" s="25">
        <v>576</v>
      </c>
      <c r="KE152" s="18">
        <v>293</v>
      </c>
      <c r="KF152" s="18">
        <v>152</v>
      </c>
      <c r="KG152" s="18">
        <v>4</v>
      </c>
      <c r="KH152" s="18">
        <v>5</v>
      </c>
      <c r="KI152" s="25">
        <v>9499</v>
      </c>
      <c r="KJ152" s="17">
        <f t="shared" si="548"/>
        <v>0.22261020365119166</v>
      </c>
      <c r="KK152" s="25">
        <v>166955</v>
      </c>
      <c r="KL152" s="25">
        <v>110855</v>
      </c>
      <c r="KM152" s="18">
        <v>72</v>
      </c>
      <c r="KN152" s="18">
        <v>331</v>
      </c>
      <c r="KO152" s="25">
        <v>1849</v>
      </c>
      <c r="KP152" s="18">
        <v>984</v>
      </c>
      <c r="KQ152" s="18">
        <v>487</v>
      </c>
      <c r="KR152" s="18">
        <v>6</v>
      </c>
      <c r="KS152" s="18">
        <v>28</v>
      </c>
      <c r="KT152" s="25">
        <v>52343</v>
      </c>
      <c r="KU152" s="69">
        <f t="shared" si="440"/>
        <v>0.31351561798089306</v>
      </c>
      <c r="KV152" s="27">
        <v>263624</v>
      </c>
      <c r="KW152" s="25">
        <v>244031</v>
      </c>
      <c r="KX152" s="25">
        <v>19593</v>
      </c>
      <c r="KY152" s="59">
        <v>7.4321761296391828E-2</v>
      </c>
      <c r="KZ152" s="25">
        <v>12317</v>
      </c>
      <c r="LA152" s="25">
        <v>5051</v>
      </c>
      <c r="LB152" s="25">
        <v>7724</v>
      </c>
      <c r="LC152" s="25">
        <v>5354</v>
      </c>
      <c r="LD152" s="25">
        <v>128883</v>
      </c>
      <c r="LE152" s="25">
        <v>119850</v>
      </c>
      <c r="LF152" s="25">
        <v>9033</v>
      </c>
      <c r="LG152" s="59">
        <v>7.0086822932427087E-2</v>
      </c>
      <c r="LH152" s="25">
        <v>134741</v>
      </c>
      <c r="LI152" s="25">
        <v>124181</v>
      </c>
      <c r="LJ152" s="25">
        <v>10560</v>
      </c>
      <c r="LK152" s="35">
        <v>7.8372581471118669E-2</v>
      </c>
      <c r="LL152" s="27">
        <v>53448</v>
      </c>
      <c r="LM152" s="18">
        <v>860</v>
      </c>
      <c r="LN152" s="25">
        <v>38199</v>
      </c>
      <c r="LO152" s="25">
        <v>2842</v>
      </c>
      <c r="LP152" s="18">
        <v>613</v>
      </c>
      <c r="LQ152" s="18">
        <v>395</v>
      </c>
      <c r="LR152" s="25">
        <v>10539</v>
      </c>
      <c r="LS152" s="23">
        <f t="shared" si="549"/>
        <v>0.19718230803771891</v>
      </c>
      <c r="LT152" s="23">
        <f t="shared" si="550"/>
        <v>0.80281769196228114</v>
      </c>
      <c r="LU152" s="17">
        <f t="shared" si="551"/>
        <v>0.73078506211644967</v>
      </c>
      <c r="LV152" s="25">
        <v>53448</v>
      </c>
      <c r="LW152" s="25">
        <v>11427</v>
      </c>
      <c r="LX152" s="18">
        <v>945</v>
      </c>
      <c r="LY152" s="25">
        <v>26856</v>
      </c>
      <c r="LZ152" s="25">
        <v>6249</v>
      </c>
      <c r="MA152" s="18">
        <v>120</v>
      </c>
      <c r="MB152" s="18">
        <v>1117</v>
      </c>
      <c r="MC152" s="25">
        <v>2082</v>
      </c>
      <c r="MD152" s="25">
        <v>1269</v>
      </c>
      <c r="ME152" s="25">
        <v>1178</v>
      </c>
      <c r="MF152" s="18">
        <v>2205</v>
      </c>
      <c r="MG152" s="17">
        <f t="shared" si="552"/>
        <v>6.2097739859302496E-2</v>
      </c>
      <c r="MH152" s="17">
        <f t="shared" si="553"/>
        <v>0.75768971710821731</v>
      </c>
      <c r="MI152" s="25">
        <v>53448</v>
      </c>
      <c r="MJ152" s="25">
        <v>11900</v>
      </c>
      <c r="MK152" s="18">
        <v>765</v>
      </c>
      <c r="ML152" s="25">
        <v>26987</v>
      </c>
      <c r="MM152" s="25">
        <v>6348</v>
      </c>
      <c r="MN152" s="18">
        <v>142</v>
      </c>
      <c r="MO152" s="18">
        <v>1440</v>
      </c>
      <c r="MP152" s="25">
        <v>2153</v>
      </c>
      <c r="MQ152" s="18">
        <v>39</v>
      </c>
      <c r="MR152" s="25">
        <v>1451</v>
      </c>
      <c r="MS152" s="18">
        <v>2223</v>
      </c>
      <c r="MT152" s="17">
        <f t="shared" si="554"/>
        <v>0.78289178266726533</v>
      </c>
      <c r="MU152" s="69">
        <f t="shared" si="555"/>
        <v>0.74423738961233354</v>
      </c>
      <c r="MV152" s="27">
        <v>53448</v>
      </c>
      <c r="MW152" s="18">
        <v>2108</v>
      </c>
      <c r="MX152" s="18">
        <v>1448</v>
      </c>
      <c r="MY152" s="25">
        <v>14571</v>
      </c>
      <c r="MZ152" s="25">
        <v>2290</v>
      </c>
      <c r="NA152" s="25">
        <v>30793</v>
      </c>
      <c r="NB152" s="18">
        <v>492</v>
      </c>
      <c r="NC152" s="18">
        <v>1162</v>
      </c>
      <c r="ND152" s="18">
        <v>584</v>
      </c>
      <c r="NE152" s="17">
        <f t="shared" si="556"/>
        <v>3.9440203562340966E-2</v>
      </c>
      <c r="NF152" s="10">
        <f t="shared" si="557"/>
        <v>9956.4427480916038</v>
      </c>
      <c r="NG152" s="17">
        <f t="shared" si="558"/>
        <v>0.63731103128274214</v>
      </c>
      <c r="NH152" s="25">
        <v>53448</v>
      </c>
      <c r="NI152" s="18">
        <v>385</v>
      </c>
      <c r="NJ152" s="18">
        <v>495</v>
      </c>
      <c r="NK152" s="18">
        <v>57</v>
      </c>
      <c r="NL152" s="18">
        <v>1056</v>
      </c>
      <c r="NM152" s="25">
        <v>41556</v>
      </c>
      <c r="NN152" s="25">
        <v>9420</v>
      </c>
      <c r="NO152" s="18">
        <v>354</v>
      </c>
      <c r="NP152" s="18">
        <v>0</v>
      </c>
      <c r="NQ152" s="32">
        <v>125</v>
      </c>
      <c r="NR152" s="27">
        <v>53448</v>
      </c>
      <c r="NS152" s="37">
        <f t="shared" si="559"/>
        <v>1.2536296961532705</v>
      </c>
      <c r="NT152" s="37">
        <f t="shared" si="560"/>
        <v>0.33827520289712892</v>
      </c>
      <c r="NU152" s="37">
        <f t="shared" si="561"/>
        <v>0.79768372037490298</v>
      </c>
      <c r="NV152" s="17">
        <f t="shared" si="562"/>
        <v>0.16197863301490376</v>
      </c>
      <c r="NW152" s="10">
        <f t="shared" si="563"/>
        <v>20539</v>
      </c>
      <c r="NX152" s="17">
        <f t="shared" si="564"/>
        <v>0.38428004789702142</v>
      </c>
      <c r="NY152" s="19">
        <f t="shared" si="565"/>
        <v>0.37014543423020779</v>
      </c>
      <c r="NZ152" s="25">
        <v>14593</v>
      </c>
      <c r="OA152" s="25">
        <v>32909</v>
      </c>
      <c r="OB152" s="25">
        <v>2152</v>
      </c>
      <c r="OC152" s="25">
        <v>15150</v>
      </c>
      <c r="OD152" s="18">
        <v>1087</v>
      </c>
      <c r="OE152" s="18">
        <v>1113</v>
      </c>
      <c r="OF152" s="17">
        <f t="shared" si="566"/>
        <v>0.28345307588684326</v>
      </c>
      <c r="OG152" s="17">
        <f t="shared" si="567"/>
        <v>0.27303173177668016</v>
      </c>
      <c r="OH152" s="17">
        <f t="shared" si="568"/>
        <v>0.61571995210297858</v>
      </c>
      <c r="OI152" s="69">
        <f t="shared" si="569"/>
        <v>2.0823978446340367E-2</v>
      </c>
      <c r="OJ152" s="27">
        <v>53448</v>
      </c>
      <c r="OK152" s="18">
        <v>989</v>
      </c>
      <c r="OL152" s="25">
        <v>27981</v>
      </c>
      <c r="OM152" s="25">
        <v>14188</v>
      </c>
      <c r="ON152" s="18">
        <v>1280</v>
      </c>
      <c r="OO152" s="18">
        <v>316</v>
      </c>
      <c r="OP152" s="18">
        <v>1087</v>
      </c>
      <c r="OQ152" s="18">
        <v>2422</v>
      </c>
      <c r="OR152" s="69">
        <f t="shared" si="570"/>
        <v>0.58630818739709623</v>
      </c>
      <c r="OS152" s="22">
        <v>68509</v>
      </c>
      <c r="OT152" s="22">
        <v>68509</v>
      </c>
      <c r="OU152" s="38">
        <f t="shared" si="441"/>
        <v>0.99908125765618616</v>
      </c>
      <c r="OV152" s="39">
        <v>0.60622443766512424</v>
      </c>
      <c r="OW152" s="22">
        <v>4153183</v>
      </c>
      <c r="OX152" s="36">
        <f t="shared" si="442"/>
        <v>169939941.99399999</v>
      </c>
      <c r="OY152" s="36">
        <f t="shared" si="443"/>
        <v>4641784.9109390741</v>
      </c>
      <c r="OZ152" s="22"/>
      <c r="PA152" s="22"/>
      <c r="PB152" s="38">
        <f t="shared" si="444"/>
        <v>0</v>
      </c>
      <c r="PC152" s="39">
        <v>0</v>
      </c>
      <c r="PD152" s="22"/>
      <c r="PE152" s="40">
        <f t="shared" si="571"/>
        <v>0</v>
      </c>
      <c r="PF152" s="36">
        <f t="shared" si="572"/>
        <v>0</v>
      </c>
      <c r="PG152" s="22">
        <v>59</v>
      </c>
      <c r="PH152" s="22">
        <v>59</v>
      </c>
      <c r="PI152" s="38">
        <f t="shared" si="445"/>
        <v>8.6040949658752839E-4</v>
      </c>
      <c r="PJ152" s="39">
        <v>5.9830508474576272E-2</v>
      </c>
      <c r="PK152" s="22">
        <v>353</v>
      </c>
      <c r="PL152" s="41">
        <f t="shared" si="573"/>
        <v>14444.054</v>
      </c>
      <c r="PM152" s="36">
        <f t="shared" si="574"/>
        <v>4823.0509297666986</v>
      </c>
      <c r="PN152" s="22"/>
      <c r="PO152" s="22"/>
      <c r="PP152" s="38">
        <f t="shared" si="446"/>
        <v>0</v>
      </c>
      <c r="PQ152" s="39">
        <v>0</v>
      </c>
      <c r="PR152" s="22"/>
      <c r="PS152" s="41">
        <f t="shared" si="575"/>
        <v>0</v>
      </c>
      <c r="PT152" s="36">
        <f t="shared" si="576"/>
        <v>0</v>
      </c>
      <c r="PU152" s="22"/>
      <c r="PV152" s="22"/>
      <c r="PW152" s="38">
        <f t="shared" si="447"/>
        <v>0</v>
      </c>
      <c r="PX152" s="39">
        <v>0</v>
      </c>
      <c r="PY152" s="22"/>
      <c r="PZ152" s="36">
        <f t="shared" si="577"/>
        <v>0</v>
      </c>
      <c r="QA152" s="22"/>
      <c r="QB152" s="22"/>
      <c r="QC152" s="39">
        <v>0</v>
      </c>
      <c r="QD152" s="22"/>
      <c r="QE152" s="22">
        <f t="shared" si="578"/>
        <v>0</v>
      </c>
      <c r="QF152" s="22"/>
      <c r="QG152" s="22"/>
      <c r="QH152" s="22"/>
      <c r="QI152" s="38">
        <f t="shared" si="448"/>
        <v>0</v>
      </c>
      <c r="QJ152" s="39">
        <v>0</v>
      </c>
      <c r="QK152" s="22"/>
      <c r="QL152" s="42">
        <f t="shared" si="579"/>
        <v>0</v>
      </c>
      <c r="QM152" s="22">
        <f t="shared" si="449"/>
        <v>4</v>
      </c>
      <c r="QN152" s="22">
        <v>1</v>
      </c>
      <c r="QO152" s="22">
        <v>1</v>
      </c>
      <c r="QP152" s="38">
        <f t="shared" si="450"/>
        <v>1.4583211806568279E-5</v>
      </c>
      <c r="QQ152" s="39">
        <v>0.13</v>
      </c>
      <c r="QR152" s="22">
        <v>13</v>
      </c>
      <c r="QS152" s="36">
        <f t="shared" si="580"/>
        <v>235.12272111045911</v>
      </c>
      <c r="QT152" s="22"/>
      <c r="QU152" s="22"/>
      <c r="QV152" s="38">
        <f t="shared" si="451"/>
        <v>0</v>
      </c>
      <c r="QW152" s="39">
        <v>0</v>
      </c>
      <c r="QX152" s="22"/>
      <c r="QY152" s="36">
        <f t="shared" si="581"/>
        <v>0</v>
      </c>
      <c r="QZ152" s="22">
        <v>3</v>
      </c>
      <c r="RA152" s="22">
        <v>3</v>
      </c>
      <c r="RB152" s="38">
        <f t="shared" si="452"/>
        <v>4.3749635419704833E-5</v>
      </c>
      <c r="RC152" s="39">
        <v>0.11</v>
      </c>
      <c r="RD152" s="22">
        <v>33</v>
      </c>
      <c r="RE152" s="36">
        <f t="shared" si="582"/>
        <v>324.15369984419578</v>
      </c>
      <c r="RF152" s="10">
        <f t="shared" si="453"/>
        <v>68572</v>
      </c>
      <c r="RG152" s="10">
        <f t="shared" si="454"/>
        <v>68572</v>
      </c>
      <c r="RH152" s="17">
        <f t="shared" si="455"/>
        <v>8.8194023765519033E-2</v>
      </c>
      <c r="RI152" s="17">
        <f t="shared" si="456"/>
        <v>2.0149470211036405E-3</v>
      </c>
      <c r="RJ152" s="17">
        <f t="shared" si="457"/>
        <v>0.99884180467912265</v>
      </c>
      <c r="RK152" s="17">
        <f t="shared" si="458"/>
        <v>0</v>
      </c>
      <c r="RL152" s="17">
        <f t="shared" si="459"/>
        <v>0</v>
      </c>
      <c r="RM152" s="17">
        <f t="shared" si="460"/>
        <v>0</v>
      </c>
      <c r="RN152" s="17">
        <f t="shared" si="461"/>
        <v>5.0594848227796213E-5</v>
      </c>
      <c r="RO152" s="17">
        <f t="shared" si="462"/>
        <v>0</v>
      </c>
      <c r="RP152" s="17">
        <f t="shared" si="463"/>
        <v>6.9752966317495306E-5</v>
      </c>
      <c r="RQ152" s="17">
        <f t="shared" si="464"/>
        <v>0</v>
      </c>
      <c r="RR152" s="36">
        <f t="shared" si="465"/>
        <v>4647167.2382897958</v>
      </c>
      <c r="RS152" s="36">
        <f t="shared" si="466"/>
        <v>17.628012769284268</v>
      </c>
      <c r="RT152" s="10">
        <f t="shared" si="467"/>
        <v>0</v>
      </c>
      <c r="RU152" s="17">
        <f t="shared" si="468"/>
        <v>0</v>
      </c>
      <c r="RV152" s="37">
        <f t="shared" si="469"/>
        <v>3.8444846292947559</v>
      </c>
      <c r="RW152" s="36">
        <f t="shared" si="470"/>
        <v>0.26011288805268107</v>
      </c>
      <c r="RX152" s="85">
        <v>-0.88052680000000005</v>
      </c>
      <c r="RY152" s="93">
        <v>178</v>
      </c>
      <c r="RZ152" s="43" t="b">
        <v>0</v>
      </c>
      <c r="SA152" s="18" t="b">
        <v>0</v>
      </c>
      <c r="SB152" s="18" t="b">
        <v>0</v>
      </c>
      <c r="SC152" s="18" t="b">
        <v>0</v>
      </c>
      <c r="SD152" s="18" t="b">
        <v>0</v>
      </c>
      <c r="SE152" s="32" t="b">
        <v>0</v>
      </c>
      <c r="SF152" s="43" t="b">
        <v>1</v>
      </c>
      <c r="SG152" s="18" t="b">
        <v>1</v>
      </c>
      <c r="SH152" s="18">
        <v>0</v>
      </c>
      <c r="SI152" s="18"/>
      <c r="SJ152" s="22">
        <v>1</v>
      </c>
      <c r="SK152" s="22"/>
      <c r="SL152" s="22">
        <v>1</v>
      </c>
      <c r="SM152" s="22">
        <v>0</v>
      </c>
      <c r="SN152" s="18"/>
      <c r="SO152" s="18"/>
      <c r="SP152" s="18"/>
      <c r="SQ152" s="17">
        <f t="shared" si="583"/>
        <v>4.1322314049586778E-3</v>
      </c>
      <c r="SR152" s="17">
        <f t="shared" si="584"/>
        <v>0</v>
      </c>
      <c r="SS152" s="17">
        <f t="shared" si="585"/>
        <v>0</v>
      </c>
      <c r="ST152" s="17">
        <f t="shared" si="586"/>
        <v>0</v>
      </c>
      <c r="SU152" s="17">
        <f t="shared" si="587"/>
        <v>0</v>
      </c>
      <c r="SV152" s="17">
        <f t="shared" si="618"/>
        <v>0</v>
      </c>
      <c r="SW152" s="17">
        <f t="shared" si="588"/>
        <v>0</v>
      </c>
      <c r="SX152" s="17">
        <f t="shared" si="589"/>
        <v>0</v>
      </c>
      <c r="SY152" s="17">
        <f t="shared" si="590"/>
        <v>0</v>
      </c>
      <c r="SZ152" s="17">
        <f t="shared" si="591"/>
        <v>0</v>
      </c>
      <c r="TA152" s="17">
        <f t="shared" si="592"/>
        <v>0</v>
      </c>
      <c r="TB152" s="24">
        <f t="shared" si="593"/>
        <v>620</v>
      </c>
      <c r="TC152" s="69">
        <f t="shared" si="594"/>
        <v>1</v>
      </c>
      <c r="TD152" s="17">
        <f t="shared" si="616"/>
        <v>2.6014568158168575E-6</v>
      </c>
      <c r="TE152" s="95"/>
      <c r="TF152" s="71"/>
      <c r="TG152" s="71"/>
      <c r="TH152" s="71">
        <v>37</v>
      </c>
      <c r="TI152" s="71"/>
      <c r="TJ152" s="71"/>
      <c r="TK152" s="71">
        <v>124</v>
      </c>
      <c r="TL152" s="71"/>
      <c r="TM152" s="71">
        <v>3</v>
      </c>
      <c r="TN152" s="71"/>
      <c r="TO152" s="71">
        <v>101</v>
      </c>
      <c r="TP152" s="71">
        <v>1</v>
      </c>
      <c r="TQ152" s="71">
        <v>49</v>
      </c>
      <c r="TR152" s="72">
        <v>9</v>
      </c>
      <c r="TS152" s="72"/>
      <c r="TT152" s="72"/>
      <c r="TU152" s="72">
        <v>11</v>
      </c>
      <c r="TV152" s="72">
        <v>103</v>
      </c>
      <c r="TW152" s="72"/>
      <c r="TX152" s="72"/>
      <c r="TY152" s="72">
        <v>8</v>
      </c>
      <c r="TZ152" s="72">
        <v>205</v>
      </c>
      <c r="UA152" s="72"/>
      <c r="UB152" s="72">
        <v>21</v>
      </c>
      <c r="UC152" s="72">
        <v>4</v>
      </c>
      <c r="UD152" s="72"/>
      <c r="UE152" s="72"/>
      <c r="UF152" s="72"/>
      <c r="UG152" s="72">
        <v>28</v>
      </c>
      <c r="UH152" s="72">
        <v>1</v>
      </c>
      <c r="UI152" s="72">
        <v>57</v>
      </c>
      <c r="UJ152" s="73">
        <v>13</v>
      </c>
      <c r="UK152" s="73"/>
      <c r="UL152" s="73"/>
      <c r="UM152" s="73">
        <v>12</v>
      </c>
      <c r="UN152" s="73">
        <v>68</v>
      </c>
      <c r="UO152" s="73"/>
      <c r="UP152" s="73">
        <v>2</v>
      </c>
      <c r="UQ152" s="73">
        <v>13</v>
      </c>
      <c r="UR152" s="73">
        <v>239</v>
      </c>
      <c r="US152" s="73">
        <v>14</v>
      </c>
      <c r="UT152" s="73">
        <v>4</v>
      </c>
      <c r="UU152" s="73"/>
      <c r="UV152" s="73"/>
      <c r="UW152" s="73">
        <v>3</v>
      </c>
      <c r="UX152" s="73"/>
      <c r="UY152" s="73">
        <v>85</v>
      </c>
      <c r="UZ152" s="73"/>
      <c r="VA152" s="73">
        <v>83</v>
      </c>
      <c r="VB152" s="73">
        <v>13</v>
      </c>
      <c r="VC152" s="73"/>
      <c r="VD152" s="73"/>
      <c r="VE152" s="73">
        <v>16</v>
      </c>
      <c r="VF152" s="73">
        <v>57</v>
      </c>
      <c r="VG152" s="73"/>
      <c r="VH152" s="73">
        <v>38</v>
      </c>
      <c r="VI152" s="73">
        <v>13</v>
      </c>
      <c r="VJ152" s="73">
        <v>243</v>
      </c>
      <c r="VK152" s="73">
        <v>22</v>
      </c>
      <c r="VL152" s="73">
        <v>4</v>
      </c>
      <c r="VM152" s="73"/>
      <c r="VN152" s="73"/>
      <c r="VO152" s="73">
        <v>2</v>
      </c>
      <c r="VP152" s="73">
        <v>88</v>
      </c>
      <c r="VQ152" s="73"/>
      <c r="VR152" s="73">
        <v>110</v>
      </c>
      <c r="VS152" s="73">
        <v>1</v>
      </c>
      <c r="VT152" s="73"/>
      <c r="VU152" s="73"/>
      <c r="VV152" s="73"/>
      <c r="VW152" s="73">
        <v>59</v>
      </c>
      <c r="VX152" s="73"/>
      <c r="VY152" s="73">
        <v>41</v>
      </c>
      <c r="VZ152" s="73">
        <v>4</v>
      </c>
      <c r="WA152" s="73">
        <v>152</v>
      </c>
      <c r="WB152" s="73">
        <v>9</v>
      </c>
      <c r="WC152" s="73">
        <v>2</v>
      </c>
      <c r="WD152" s="73"/>
      <c r="WE152" s="73"/>
      <c r="WF152" s="73"/>
      <c r="WG152" s="73"/>
      <c r="WH152" s="73">
        <v>1</v>
      </c>
      <c r="WI152" s="73"/>
      <c r="WJ152" s="73">
        <v>82</v>
      </c>
      <c r="WK152" s="73"/>
      <c r="WL152" s="73">
        <v>1</v>
      </c>
      <c r="WM152" s="73"/>
      <c r="WN152" s="73">
        <v>54</v>
      </c>
      <c r="WO152" s="22">
        <f t="shared" si="595"/>
        <v>36</v>
      </c>
      <c r="WP152" s="22">
        <f t="shared" si="596"/>
        <v>0</v>
      </c>
      <c r="WQ152" s="22">
        <f t="shared" si="597"/>
        <v>0</v>
      </c>
      <c r="WR152" s="22">
        <f t="shared" si="598"/>
        <v>39</v>
      </c>
      <c r="WS152" s="22">
        <f t="shared" si="599"/>
        <v>324</v>
      </c>
      <c r="WT152" s="22">
        <f t="shared" si="600"/>
        <v>0</v>
      </c>
      <c r="WU152" s="22">
        <f t="shared" si="601"/>
        <v>81</v>
      </c>
      <c r="WV152" s="22">
        <f t="shared" si="602"/>
        <v>34</v>
      </c>
      <c r="WW152" s="22">
        <f t="shared" si="603"/>
        <v>963</v>
      </c>
      <c r="WX152" s="22">
        <f t="shared" si="604"/>
        <v>0</v>
      </c>
      <c r="WY152" s="22">
        <f t="shared" si="605"/>
        <v>71</v>
      </c>
      <c r="WZ152" s="22">
        <f t="shared" si="606"/>
        <v>12</v>
      </c>
      <c r="XA152" s="22">
        <f t="shared" si="607"/>
        <v>0</v>
      </c>
      <c r="XB152" s="22">
        <f t="shared" si="608"/>
        <v>0</v>
      </c>
      <c r="XC152" s="22">
        <f t="shared" si="609"/>
        <v>5</v>
      </c>
      <c r="XD152" s="22">
        <f t="shared" si="610"/>
        <v>0</v>
      </c>
      <c r="XE152" s="22">
        <f t="shared" si="611"/>
        <v>385</v>
      </c>
      <c r="XF152" s="22">
        <f t="shared" si="612"/>
        <v>2</v>
      </c>
      <c r="XG152" s="93">
        <f t="shared" si="613"/>
        <v>353</v>
      </c>
    </row>
    <row r="153" spans="1:631" ht="17.100000000000001" customHeight="1" x14ac:dyDescent="0.2">
      <c r="A153" s="101"/>
      <c r="B153" s="27" t="s">
        <v>396</v>
      </c>
      <c r="C153" s="535" t="s">
        <v>397</v>
      </c>
      <c r="D153" s="25" t="s">
        <v>411</v>
      </c>
      <c r="E153" s="535" t="s">
        <v>412</v>
      </c>
      <c r="F153" s="25" t="s">
        <v>413</v>
      </c>
      <c r="G153" s="535" t="s">
        <v>412</v>
      </c>
      <c r="H153" s="25">
        <v>46</v>
      </c>
      <c r="I153" s="28">
        <v>8</v>
      </c>
      <c r="J153" s="17">
        <f t="shared" si="478"/>
        <v>0.71646922375942346</v>
      </c>
      <c r="K153" s="17">
        <f t="shared" si="479"/>
        <v>0.38574890232789327</v>
      </c>
      <c r="L153" s="17">
        <f t="shared" si="480"/>
        <v>1</v>
      </c>
      <c r="M153" s="17">
        <f t="shared" si="481"/>
        <v>0.32428432470515894</v>
      </c>
      <c r="N153" s="17">
        <f t="shared" si="482"/>
        <v>0.32335577937012711</v>
      </c>
      <c r="O153" s="17">
        <f t="shared" si="483"/>
        <v>0.41367740866539643</v>
      </c>
      <c r="P153" s="17">
        <f t="shared" si="484"/>
        <v>0.6392273718937902</v>
      </c>
      <c r="Q153" s="17">
        <f t="shared" si="485"/>
        <v>0.45037539925058423</v>
      </c>
      <c r="R153" s="69">
        <f t="shared" si="486"/>
        <v>0.831461780929866</v>
      </c>
      <c r="S153" s="422">
        <f t="shared" si="487"/>
        <v>0.56495557676691543</v>
      </c>
      <c r="T153" s="17">
        <f t="shared" si="614"/>
        <v>0.43504442323308457</v>
      </c>
      <c r="U153" s="10">
        <f t="shared" si="488"/>
        <v>103586.68743833683</v>
      </c>
      <c r="V153" s="32">
        <v>6</v>
      </c>
      <c r="W153" s="550">
        <f t="shared" si="489"/>
        <v>0</v>
      </c>
      <c r="X153" s="550">
        <f t="shared" si="490"/>
        <v>0.45384446565580444</v>
      </c>
      <c r="Y153" s="550">
        <f t="shared" si="491"/>
        <v>0.5461555343441955</v>
      </c>
      <c r="Z153" s="551">
        <f t="shared" si="492"/>
        <v>130042.90966055902</v>
      </c>
      <c r="AA153" s="426">
        <f t="shared" si="493"/>
        <v>0.23118695034984418</v>
      </c>
      <c r="AB153" s="59">
        <f t="shared" si="494"/>
        <v>0.85796206733679692</v>
      </c>
      <c r="AC153" s="59">
        <f t="shared" si="495"/>
        <v>0.17768625920605793</v>
      </c>
      <c r="AD153" s="59">
        <f t="shared" si="496"/>
        <v>0.32335577937012711</v>
      </c>
      <c r="AE153" s="59">
        <f t="shared" si="497"/>
        <v>0.54962460074941577</v>
      </c>
      <c r="AF153" s="59">
        <f t="shared" si="498"/>
        <v>0.40278353077624057</v>
      </c>
      <c r="AG153" s="59">
        <f t="shared" si="499"/>
        <v>0.223469472288957</v>
      </c>
      <c r="AH153" s="59">
        <f t="shared" si="500"/>
        <v>0.41367740866539643</v>
      </c>
      <c r="AI153" s="59">
        <f t="shared" si="501"/>
        <v>0.74910943583795875</v>
      </c>
      <c r="AJ153" s="59">
        <f t="shared" si="502"/>
        <v>0.68382901168088805</v>
      </c>
      <c r="AK153" s="59">
        <f t="shared" si="503"/>
        <v>0.36077262810620975</v>
      </c>
      <c r="AL153" s="35">
        <f t="shared" si="504"/>
        <v>1</v>
      </c>
      <c r="AM153" s="27">
        <v>238106</v>
      </c>
      <c r="AN153" s="25">
        <v>116394</v>
      </c>
      <c r="AO153" s="25">
        <v>121712</v>
      </c>
      <c r="AP153" s="17">
        <f t="shared" si="505"/>
        <v>4.6246519435003356E-3</v>
      </c>
      <c r="AQ153" s="63">
        <v>95.63066912054687</v>
      </c>
      <c r="AR153" s="58">
        <v>1235.75730101</v>
      </c>
      <c r="AS153" s="24">
        <f t="shared" si="506"/>
        <v>192.68022920470952</v>
      </c>
      <c r="AT153" s="17">
        <f t="shared" si="617"/>
        <v>0.1664005848408017</v>
      </c>
      <c r="AU153" s="25">
        <v>228090</v>
      </c>
      <c r="AV153" s="25">
        <v>108377</v>
      </c>
      <c r="AW153" s="25">
        <v>119713</v>
      </c>
      <c r="AX153" s="25">
        <v>10016</v>
      </c>
      <c r="AY153" s="25">
        <v>8017</v>
      </c>
      <c r="AZ153" s="25">
        <v>1999</v>
      </c>
      <c r="BA153" s="25">
        <v>55047</v>
      </c>
      <c r="BB153" s="25">
        <v>26585</v>
      </c>
      <c r="BC153" s="25">
        <v>28462</v>
      </c>
      <c r="BD153" s="63">
        <v>93.405242077155506</v>
      </c>
      <c r="BE153" s="25">
        <v>183059</v>
      </c>
      <c r="BF153" s="25">
        <v>89809</v>
      </c>
      <c r="BG153" s="25">
        <v>93250</v>
      </c>
      <c r="BH153" s="63">
        <v>96.309919571045583</v>
      </c>
      <c r="BI153" s="17">
        <v>0.23118695034984418</v>
      </c>
      <c r="BJ153" s="25">
        <v>79501</v>
      </c>
      <c r="BK153" s="25">
        <v>144646</v>
      </c>
      <c r="BL153" s="25">
        <v>13959</v>
      </c>
      <c r="BM153" s="17">
        <v>0.64612917052666508</v>
      </c>
      <c r="BN153" s="10">
        <f t="shared" si="507"/>
        <v>84258.76772257789</v>
      </c>
      <c r="BO153" s="29">
        <v>0.54962460074941577</v>
      </c>
      <c r="BP153" s="30">
        <f t="shared" si="508"/>
        <v>0.45037539925058423</v>
      </c>
      <c r="BQ153" s="31">
        <v>9.6504569777249287</v>
      </c>
      <c r="BR153" s="25">
        <v>158605</v>
      </c>
      <c r="BS153" s="25">
        <v>47470</v>
      </c>
      <c r="BT153" s="25">
        <v>91238</v>
      </c>
      <c r="BU153" s="25">
        <v>12861</v>
      </c>
      <c r="BV153" s="25">
        <v>3579</v>
      </c>
      <c r="BW153" s="18">
        <v>3457</v>
      </c>
      <c r="BX153" s="25">
        <v>48284</v>
      </c>
      <c r="BY153" s="25">
        <v>33596</v>
      </c>
      <c r="BZ153" s="25">
        <v>14688</v>
      </c>
      <c r="CA153" s="59">
        <v>0.30420014911772014</v>
      </c>
      <c r="CB153" s="25">
        <v>228090</v>
      </c>
      <c r="CC153" s="25">
        <v>10016</v>
      </c>
      <c r="CD153" s="17">
        <f t="shared" si="509"/>
        <v>4.3912490683502128E-2</v>
      </c>
      <c r="CE153" s="25">
        <v>2374</v>
      </c>
      <c r="CF153" s="25">
        <v>5110</v>
      </c>
      <c r="CG153" s="25">
        <v>7756</v>
      </c>
      <c r="CH153" s="25">
        <v>9421</v>
      </c>
      <c r="CI153" s="25">
        <v>8276</v>
      </c>
      <c r="CJ153" s="25">
        <v>6263</v>
      </c>
      <c r="CK153" s="25">
        <v>3909</v>
      </c>
      <c r="CL153" s="25">
        <v>2548</v>
      </c>
      <c r="CM153" s="25">
        <v>2627</v>
      </c>
      <c r="CN153" s="26">
        <v>4.7239251097672108</v>
      </c>
      <c r="CO153" s="27">
        <v>48284</v>
      </c>
      <c r="CP153" s="34">
        <f t="shared" si="510"/>
        <v>4.9313644271394255</v>
      </c>
      <c r="CQ153" s="25">
        <v>1339</v>
      </c>
      <c r="CR153" s="25">
        <v>3117</v>
      </c>
      <c r="CS153" s="25">
        <v>4420</v>
      </c>
      <c r="CT153" s="25">
        <v>26819</v>
      </c>
      <c r="CU153" s="25">
        <v>10768</v>
      </c>
      <c r="CV153" s="25">
        <v>1172</v>
      </c>
      <c r="CW153" s="18">
        <v>462</v>
      </c>
      <c r="CX153" s="18">
        <v>187</v>
      </c>
      <c r="CY153" s="25">
        <v>48284</v>
      </c>
      <c r="CZ153" s="25">
        <v>43743</v>
      </c>
      <c r="DA153" s="25">
        <v>1396</v>
      </c>
      <c r="DB153" s="25">
        <v>1064</v>
      </c>
      <c r="DC153" s="25">
        <v>1812</v>
      </c>
      <c r="DD153" s="18">
        <v>154</v>
      </c>
      <c r="DE153" s="18">
        <v>115</v>
      </c>
      <c r="DF153" s="25">
        <v>48284</v>
      </c>
      <c r="DG153" s="25">
        <v>19378</v>
      </c>
      <c r="DH153" s="18">
        <v>36</v>
      </c>
      <c r="DI153" s="18">
        <v>34</v>
      </c>
      <c r="DJ153" s="25">
        <v>26295</v>
      </c>
      <c r="DK153" s="18">
        <v>437</v>
      </c>
      <c r="DL153" s="25">
        <v>2104</v>
      </c>
      <c r="DM153" s="25">
        <f t="shared" si="511"/>
        <v>91710.282081020632</v>
      </c>
      <c r="DN153" s="17">
        <f t="shared" si="512"/>
        <v>0.54459034048546107</v>
      </c>
      <c r="DO153" s="17">
        <f t="shared" si="513"/>
        <v>9.0506171816750886E-3</v>
      </c>
      <c r="DP153" s="23">
        <f t="shared" si="514"/>
        <v>0.40278353077624057</v>
      </c>
      <c r="DQ153" s="23">
        <f t="shared" si="515"/>
        <v>0.59721646922375937</v>
      </c>
      <c r="DR153" s="25">
        <v>48284</v>
      </c>
      <c r="DS153" s="25">
        <v>8021</v>
      </c>
      <c r="DT153" s="25">
        <v>11661</v>
      </c>
      <c r="DU153" s="18">
        <v>47</v>
      </c>
      <c r="DV153" s="25">
        <v>20140</v>
      </c>
      <c r="DW153" s="18">
        <v>155</v>
      </c>
      <c r="DX153" s="25">
        <v>6580</v>
      </c>
      <c r="DY153" s="25">
        <v>1680</v>
      </c>
      <c r="DZ153" s="17">
        <f t="shared" si="516"/>
        <v>0.82571866456797283</v>
      </c>
      <c r="EA153" s="17">
        <f t="shared" si="517"/>
        <v>0.17428133543202717</v>
      </c>
      <c r="EB153" s="25">
        <v>48284</v>
      </c>
      <c r="EC153" s="25">
        <v>10584</v>
      </c>
      <c r="ED153" s="18">
        <v>206</v>
      </c>
      <c r="EE153" s="25">
        <v>32976</v>
      </c>
      <c r="EF153" s="17">
        <f t="shared" si="518"/>
        <v>0.68295915831331289</v>
      </c>
      <c r="EG153" s="25">
        <v>4146</v>
      </c>
      <c r="EH153" s="18">
        <v>372</v>
      </c>
      <c r="EI153" s="17">
        <f t="shared" si="519"/>
        <v>0.223469472288957</v>
      </c>
      <c r="EJ153" s="17">
        <f t="shared" si="520"/>
        <v>8.5866953856349931E-2</v>
      </c>
      <c r="EK153" s="69">
        <f t="shared" si="521"/>
        <v>0.38574890232789327</v>
      </c>
      <c r="EL153" s="27">
        <v>150319</v>
      </c>
      <c r="EM153" s="25">
        <v>128968</v>
      </c>
      <c r="EN153" s="25">
        <v>21351</v>
      </c>
      <c r="EO153" s="59">
        <v>0.85796206733679692</v>
      </c>
      <c r="EP153" s="25">
        <v>69103</v>
      </c>
      <c r="EQ153" s="25">
        <v>61440</v>
      </c>
      <c r="ER153" s="25">
        <v>7663</v>
      </c>
      <c r="ES153" s="59">
        <v>0.88910756407102443</v>
      </c>
      <c r="ET153" s="25">
        <v>81216</v>
      </c>
      <c r="EU153" s="25">
        <v>67528</v>
      </c>
      <c r="EV153" s="25">
        <v>13688</v>
      </c>
      <c r="EW153" s="59">
        <v>0.831461780929866</v>
      </c>
      <c r="EX153" s="25">
        <v>37248</v>
      </c>
      <c r="EY153" s="25">
        <v>34420</v>
      </c>
      <c r="EZ153" s="25">
        <v>2828</v>
      </c>
      <c r="FA153" s="59">
        <v>0.9240764604810997</v>
      </c>
      <c r="FB153" s="25">
        <v>113071</v>
      </c>
      <c r="FC153" s="25">
        <v>94548</v>
      </c>
      <c r="FD153" s="25">
        <v>18523</v>
      </c>
      <c r="FE153" s="59">
        <v>0.83618257554987574</v>
      </c>
      <c r="FF153" s="25">
        <v>103931</v>
      </c>
      <c r="FG153" s="25">
        <v>43470</v>
      </c>
      <c r="FH153" s="25">
        <v>49874</v>
      </c>
      <c r="FI153" s="25">
        <v>10587</v>
      </c>
      <c r="FJ153" s="23">
        <f t="shared" si="522"/>
        <v>0.10186566087115489</v>
      </c>
      <c r="FK153" s="23">
        <f t="shared" si="523"/>
        <v>0.47987607162444312</v>
      </c>
      <c r="FL153" s="36">
        <f t="shared" si="524"/>
        <v>4.1059790308869371</v>
      </c>
      <c r="FM153" s="25">
        <v>51431</v>
      </c>
      <c r="FN153" s="25">
        <v>21157</v>
      </c>
      <c r="FO153" s="17">
        <f t="shared" si="525"/>
        <v>0.41136668546207539</v>
      </c>
      <c r="FP153" s="25">
        <v>24715</v>
      </c>
      <c r="FQ153" s="17">
        <f t="shared" si="526"/>
        <v>0.48054675195893526</v>
      </c>
      <c r="FR153" s="25">
        <v>5559</v>
      </c>
      <c r="FS153" s="17">
        <f t="shared" si="527"/>
        <v>0.10808656257898933</v>
      </c>
      <c r="FT153" s="25">
        <v>52500</v>
      </c>
      <c r="FU153" s="25">
        <v>22313</v>
      </c>
      <c r="FV153" s="25">
        <v>25159</v>
      </c>
      <c r="FW153" s="17">
        <f t="shared" si="528"/>
        <v>9.5771428571428577E-2</v>
      </c>
      <c r="FX153" s="17">
        <f t="shared" si="529"/>
        <v>0.4792190476190476</v>
      </c>
      <c r="FY153" s="25">
        <v>5028</v>
      </c>
      <c r="FZ153" s="25">
        <v>120437</v>
      </c>
      <c r="GA153" s="25">
        <v>21400</v>
      </c>
      <c r="GB153" s="25">
        <v>60093</v>
      </c>
      <c r="GC153" s="25">
        <v>18644</v>
      </c>
      <c r="GD153" s="25">
        <v>10727</v>
      </c>
      <c r="GE153" s="18">
        <v>377</v>
      </c>
      <c r="GF153" s="25">
        <v>7959</v>
      </c>
      <c r="GG153" s="18">
        <v>234</v>
      </c>
      <c r="GH153" s="18">
        <v>172</v>
      </c>
      <c r="GI153" s="18">
        <v>831</v>
      </c>
      <c r="GJ153" s="10">
        <f t="shared" si="530"/>
        <v>21400</v>
      </c>
      <c r="GK153" s="10">
        <f t="shared" si="472"/>
        <v>99037</v>
      </c>
      <c r="GL153" s="10">
        <f t="shared" si="473"/>
        <v>38944</v>
      </c>
      <c r="GM153" s="10">
        <f t="shared" si="531"/>
        <v>81493</v>
      </c>
      <c r="GN153" s="10">
        <f t="shared" si="474"/>
        <v>20300</v>
      </c>
      <c r="GO153" s="17">
        <f t="shared" si="532"/>
        <v>0.17768625920605793</v>
      </c>
      <c r="GP153" s="17">
        <f t="shared" si="475"/>
        <v>0.82231374079394204</v>
      </c>
      <c r="GQ153" s="17">
        <f t="shared" si="476"/>
        <v>0.32335577937012711</v>
      </c>
      <c r="GR153" s="17">
        <f t="shared" si="477"/>
        <v>0.16855285335901757</v>
      </c>
      <c r="GS153" s="17">
        <f t="shared" si="533"/>
        <v>0.5728347600820346</v>
      </c>
      <c r="GT153" s="25">
        <v>56131</v>
      </c>
      <c r="GU153" s="25">
        <v>8341</v>
      </c>
      <c r="GV153" s="25">
        <v>26927</v>
      </c>
      <c r="GW153" s="25">
        <v>10584</v>
      </c>
      <c r="GX153" s="25">
        <v>5989</v>
      </c>
      <c r="GY153" s="18">
        <v>253</v>
      </c>
      <c r="GZ153" s="25">
        <v>3172</v>
      </c>
      <c r="HA153" s="18">
        <v>100</v>
      </c>
      <c r="HB153" s="18">
        <v>116</v>
      </c>
      <c r="HC153" s="18">
        <v>649</v>
      </c>
      <c r="HD153" s="23">
        <f t="shared" si="534"/>
        <v>0.14859881348987192</v>
      </c>
      <c r="HE153" s="23">
        <f t="shared" si="535"/>
        <v>0.85140118651012808</v>
      </c>
      <c r="HF153" s="23">
        <f t="shared" si="536"/>
        <v>0.37168409613226205</v>
      </c>
      <c r="HG153" s="23">
        <f t="shared" si="537"/>
        <v>0.18312518928934102</v>
      </c>
      <c r="HH153" s="25">
        <v>64306</v>
      </c>
      <c r="HI153" s="25">
        <v>13059</v>
      </c>
      <c r="HJ153" s="25">
        <v>33166</v>
      </c>
      <c r="HK153" s="25">
        <v>8060</v>
      </c>
      <c r="HL153" s="25">
        <v>4738</v>
      </c>
      <c r="HM153" s="18">
        <v>124</v>
      </c>
      <c r="HN153" s="25">
        <v>4787</v>
      </c>
      <c r="HO153" s="18">
        <v>134</v>
      </c>
      <c r="HP153" s="18">
        <v>56</v>
      </c>
      <c r="HQ153" s="18">
        <v>182</v>
      </c>
      <c r="HR153" s="23">
        <f t="shared" si="538"/>
        <v>0.20307591826579169</v>
      </c>
      <c r="HS153" s="23">
        <f t="shared" si="539"/>
        <v>0.79692408173420837</v>
      </c>
      <c r="HT153" s="80">
        <f t="shared" si="540"/>
        <v>0.28117127484216092</v>
      </c>
      <c r="HU153" s="27">
        <v>187930</v>
      </c>
      <c r="HV153" s="25">
        <v>6470</v>
      </c>
      <c r="HW153" s="25">
        <v>33443</v>
      </c>
      <c r="HX153" s="25">
        <v>4529</v>
      </c>
      <c r="HY153" s="25">
        <v>29098</v>
      </c>
      <c r="HZ153" s="25">
        <v>7922</v>
      </c>
      <c r="IA153" s="25">
        <v>5407</v>
      </c>
      <c r="IB153" s="18">
        <v>1445</v>
      </c>
      <c r="IC153" s="25">
        <v>28310</v>
      </c>
      <c r="ID153" s="25">
        <v>41846</v>
      </c>
      <c r="IE153" s="25">
        <v>11275</v>
      </c>
      <c r="IF153" s="18">
        <v>2004</v>
      </c>
      <c r="IG153" s="25">
        <v>16181</v>
      </c>
      <c r="IH153" s="17">
        <f t="shared" si="541"/>
        <v>0.26482200819454055</v>
      </c>
      <c r="II153" s="17">
        <f t="shared" si="542"/>
        <v>4.2153993508221146E-2</v>
      </c>
      <c r="IJ153" s="30">
        <f t="shared" si="543"/>
        <v>23.722544811916183</v>
      </c>
      <c r="IK153" s="17">
        <f t="shared" si="615"/>
        <v>0.32428432470515894</v>
      </c>
      <c r="IL153" s="25">
        <v>90930</v>
      </c>
      <c r="IM153" s="25">
        <v>3735</v>
      </c>
      <c r="IN153" s="25">
        <v>24702</v>
      </c>
      <c r="IO153" s="25">
        <v>3501</v>
      </c>
      <c r="IP153" s="25">
        <v>18514</v>
      </c>
      <c r="IQ153" s="25">
        <v>4038</v>
      </c>
      <c r="IR153" s="25">
        <v>3329</v>
      </c>
      <c r="IS153" s="18">
        <v>901</v>
      </c>
      <c r="IT153" s="25">
        <v>13636</v>
      </c>
      <c r="IU153" s="25">
        <v>1497</v>
      </c>
      <c r="IV153" s="25">
        <v>4933</v>
      </c>
      <c r="IW153" s="18">
        <v>1091</v>
      </c>
      <c r="IX153" s="25">
        <v>11053</v>
      </c>
      <c r="IY153" s="17">
        <f t="shared" si="544"/>
        <v>0.63586275156713956</v>
      </c>
      <c r="IZ153" s="25">
        <v>97000</v>
      </c>
      <c r="JA153" s="25">
        <v>2735</v>
      </c>
      <c r="JB153" s="25">
        <v>8741</v>
      </c>
      <c r="JC153" s="25">
        <v>1028</v>
      </c>
      <c r="JD153" s="25">
        <v>10584</v>
      </c>
      <c r="JE153" s="25">
        <v>3884</v>
      </c>
      <c r="JF153" s="25">
        <v>2078</v>
      </c>
      <c r="JG153" s="18">
        <v>544</v>
      </c>
      <c r="JH153" s="25">
        <v>14674</v>
      </c>
      <c r="JI153" s="25">
        <v>40349</v>
      </c>
      <c r="JJ153" s="25">
        <v>6342</v>
      </c>
      <c r="JK153" s="18">
        <v>913</v>
      </c>
      <c r="JL153" s="25">
        <v>5128</v>
      </c>
      <c r="JM153" s="80">
        <f t="shared" si="545"/>
        <v>0.29948453608247422</v>
      </c>
      <c r="JN153" s="27">
        <v>187930</v>
      </c>
      <c r="JO153" s="25">
        <v>112078</v>
      </c>
      <c r="JP153" s="18">
        <v>83</v>
      </c>
      <c r="JQ153" s="18">
        <v>801</v>
      </c>
      <c r="JR153" s="25">
        <v>4429</v>
      </c>
      <c r="JS153" s="25">
        <v>2009</v>
      </c>
      <c r="JT153" s="18">
        <v>622</v>
      </c>
      <c r="JU153" s="18">
        <v>11</v>
      </c>
      <c r="JV153" s="18">
        <v>97</v>
      </c>
      <c r="JW153" s="25">
        <v>67800</v>
      </c>
      <c r="JX153" s="17">
        <f t="shared" si="546"/>
        <v>0.36077262810620975</v>
      </c>
      <c r="JY153" s="17">
        <f t="shared" si="547"/>
        <v>0.6392273718937902</v>
      </c>
      <c r="JZ153" s="25">
        <v>45854</v>
      </c>
      <c r="KA153" s="25">
        <v>29305</v>
      </c>
      <c r="KB153" s="18">
        <v>32</v>
      </c>
      <c r="KC153" s="18">
        <v>390</v>
      </c>
      <c r="KD153" s="25">
        <v>2397</v>
      </c>
      <c r="KE153" s="25">
        <v>875</v>
      </c>
      <c r="KF153" s="18">
        <v>78</v>
      </c>
      <c r="KG153" s="18">
        <v>8</v>
      </c>
      <c r="KH153" s="18">
        <v>24</v>
      </c>
      <c r="KI153" s="25">
        <v>12745</v>
      </c>
      <c r="KJ153" s="17">
        <f t="shared" si="548"/>
        <v>0.27794739826405546</v>
      </c>
      <c r="KK153" s="25">
        <v>142076</v>
      </c>
      <c r="KL153" s="25">
        <v>82773</v>
      </c>
      <c r="KM153" s="18">
        <v>51</v>
      </c>
      <c r="KN153" s="18">
        <v>411</v>
      </c>
      <c r="KO153" s="25">
        <v>2032</v>
      </c>
      <c r="KP153" s="25">
        <v>1134</v>
      </c>
      <c r="KQ153" s="18">
        <v>544</v>
      </c>
      <c r="KR153" s="18">
        <v>3</v>
      </c>
      <c r="KS153" s="18">
        <v>73</v>
      </c>
      <c r="KT153" s="25">
        <v>55055</v>
      </c>
      <c r="KU153" s="69">
        <f t="shared" si="440"/>
        <v>0.38750387116754414</v>
      </c>
      <c r="KV153" s="27">
        <v>238106</v>
      </c>
      <c r="KW153" s="25">
        <v>227714</v>
      </c>
      <c r="KX153" s="25">
        <v>10392</v>
      </c>
      <c r="KY153" s="59">
        <v>4.3644427271887311E-2</v>
      </c>
      <c r="KZ153" s="25">
        <v>5263</v>
      </c>
      <c r="LA153" s="25">
        <v>3089</v>
      </c>
      <c r="LB153" s="25">
        <v>4502</v>
      </c>
      <c r="LC153" s="25">
        <v>3801</v>
      </c>
      <c r="LD153" s="25">
        <v>116394</v>
      </c>
      <c r="LE153" s="25">
        <v>111612</v>
      </c>
      <c r="LF153" s="25">
        <v>4782</v>
      </c>
      <c r="LG153" s="59">
        <v>4.1084591989277802E-2</v>
      </c>
      <c r="LH153" s="25">
        <v>121712</v>
      </c>
      <c r="LI153" s="25">
        <v>116102</v>
      </c>
      <c r="LJ153" s="25">
        <v>5610</v>
      </c>
      <c r="LK153" s="35">
        <v>4.6092414881030629E-2</v>
      </c>
      <c r="LL153" s="27">
        <v>48284</v>
      </c>
      <c r="LM153" s="18">
        <v>514</v>
      </c>
      <c r="LN153" s="25">
        <v>35656</v>
      </c>
      <c r="LO153" s="18">
        <v>874</v>
      </c>
      <c r="LP153" s="18">
        <v>516</v>
      </c>
      <c r="LQ153" s="18">
        <v>331</v>
      </c>
      <c r="LR153" s="25">
        <v>10393</v>
      </c>
      <c r="LS153" s="23">
        <f t="shared" si="549"/>
        <v>0.21524728688592495</v>
      </c>
      <c r="LT153" s="23">
        <f t="shared" si="550"/>
        <v>0.78475271311407502</v>
      </c>
      <c r="LU153" s="17">
        <f t="shared" si="551"/>
        <v>0.74910943583795875</v>
      </c>
      <c r="LV153" s="25">
        <v>48284</v>
      </c>
      <c r="LW153" s="25">
        <v>3460</v>
      </c>
      <c r="LX153" s="25">
        <v>1369</v>
      </c>
      <c r="LY153" s="25">
        <v>27552</v>
      </c>
      <c r="LZ153" s="25">
        <v>10096</v>
      </c>
      <c r="MA153" s="25">
        <v>1762</v>
      </c>
      <c r="MB153" s="18">
        <v>178</v>
      </c>
      <c r="MC153" s="18">
        <v>678</v>
      </c>
      <c r="MD153" s="18">
        <v>637</v>
      </c>
      <c r="ME153" s="18">
        <v>18</v>
      </c>
      <c r="MF153" s="25">
        <v>2534</v>
      </c>
      <c r="MG153" s="17">
        <f t="shared" si="552"/>
        <v>5.4220859912186233E-2</v>
      </c>
      <c r="MH153" s="17">
        <f t="shared" si="553"/>
        <v>0.68382901168088805</v>
      </c>
      <c r="MI153" s="25">
        <v>48284</v>
      </c>
      <c r="MJ153" s="25">
        <v>3722</v>
      </c>
      <c r="MK153" s="25">
        <v>1420</v>
      </c>
      <c r="ML153" s="25">
        <v>27340</v>
      </c>
      <c r="MM153" s="25">
        <v>10175</v>
      </c>
      <c r="MN153" s="25">
        <v>1987</v>
      </c>
      <c r="MO153" s="18">
        <v>319</v>
      </c>
      <c r="MP153" s="18">
        <v>742</v>
      </c>
      <c r="MQ153" s="18">
        <v>13</v>
      </c>
      <c r="MR153" s="18">
        <v>18</v>
      </c>
      <c r="MS153" s="25">
        <v>2548</v>
      </c>
      <c r="MT153" s="17">
        <f t="shared" si="554"/>
        <v>0.68836467566895865</v>
      </c>
      <c r="MU153" s="69">
        <f t="shared" si="555"/>
        <v>0.71646922375942346</v>
      </c>
      <c r="MV153" s="27">
        <v>48284</v>
      </c>
      <c r="MW153" s="25">
        <v>19974</v>
      </c>
      <c r="MX153" s="25">
        <v>1178</v>
      </c>
      <c r="MY153" s="25">
        <v>20399</v>
      </c>
      <c r="MZ153" s="18">
        <v>902</v>
      </c>
      <c r="NA153" s="25">
        <v>4055</v>
      </c>
      <c r="NB153" s="18">
        <v>22</v>
      </c>
      <c r="NC153" s="25">
        <v>1572</v>
      </c>
      <c r="ND153" s="18">
        <v>182</v>
      </c>
      <c r="NE153" s="17">
        <f t="shared" si="556"/>
        <v>0.41367740866539643</v>
      </c>
      <c r="NF153" s="10">
        <f t="shared" si="557"/>
        <v>94355.680142490266</v>
      </c>
      <c r="NG153" s="17">
        <f t="shared" si="558"/>
        <v>0.53021704912600442</v>
      </c>
      <c r="NH153" s="25">
        <v>48284</v>
      </c>
      <c r="NI153" s="25">
        <v>11493</v>
      </c>
      <c r="NJ153" s="18">
        <v>119</v>
      </c>
      <c r="NK153" s="18">
        <v>81</v>
      </c>
      <c r="NL153" s="18">
        <v>67</v>
      </c>
      <c r="NM153" s="25">
        <v>35526</v>
      </c>
      <c r="NN153" s="18">
        <v>881</v>
      </c>
      <c r="NO153" s="18">
        <v>20</v>
      </c>
      <c r="NP153" s="18">
        <v>1</v>
      </c>
      <c r="NQ153" s="32">
        <v>96</v>
      </c>
      <c r="NR153" s="27">
        <v>48284</v>
      </c>
      <c r="NS153" s="37">
        <f t="shared" si="559"/>
        <v>1.2645182669207191</v>
      </c>
      <c r="NT153" s="37">
        <f t="shared" si="560"/>
        <v>0.3412133380553185</v>
      </c>
      <c r="NU153" s="37">
        <f t="shared" si="561"/>
        <v>0.7908149895178197</v>
      </c>
      <c r="NV153" s="17">
        <f t="shared" si="562"/>
        <v>0.16058386011637357</v>
      </c>
      <c r="NW153" s="10">
        <f t="shared" si="563"/>
        <v>22782</v>
      </c>
      <c r="NX153" s="17">
        <f t="shared" si="564"/>
        <v>0.471833319526137</v>
      </c>
      <c r="NY153" s="19">
        <f t="shared" si="565"/>
        <v>0.41056786029663539</v>
      </c>
      <c r="NZ153" s="25">
        <v>16137</v>
      </c>
      <c r="OA153" s="25">
        <v>25502</v>
      </c>
      <c r="OB153" s="25">
        <v>2002</v>
      </c>
      <c r="OC153" s="25">
        <v>14961</v>
      </c>
      <c r="OD153" s="25">
        <v>1070</v>
      </c>
      <c r="OE153" s="25">
        <v>1384</v>
      </c>
      <c r="OF153" s="17">
        <f t="shared" si="566"/>
        <v>0.30985419600695885</v>
      </c>
      <c r="OG153" s="17">
        <f t="shared" si="567"/>
        <v>0.33421009029906384</v>
      </c>
      <c r="OH153" s="17">
        <f t="shared" si="568"/>
        <v>0.52816668047386295</v>
      </c>
      <c r="OI153" s="69">
        <f t="shared" si="569"/>
        <v>2.8663739541048793E-2</v>
      </c>
      <c r="OJ153" s="27">
        <v>48284</v>
      </c>
      <c r="OK153" s="18">
        <v>868</v>
      </c>
      <c r="OL153" s="25">
        <v>14402</v>
      </c>
      <c r="OM153" s="25">
        <v>31066</v>
      </c>
      <c r="ON153" s="25">
        <v>2660</v>
      </c>
      <c r="OO153" s="18">
        <v>938</v>
      </c>
      <c r="OP153" s="18">
        <v>845</v>
      </c>
      <c r="OQ153" s="25">
        <v>3921</v>
      </c>
      <c r="OR153" s="69">
        <f t="shared" si="570"/>
        <v>0.38884516610057163</v>
      </c>
      <c r="OS153" s="22">
        <v>138781</v>
      </c>
      <c r="OT153" s="22">
        <v>138781</v>
      </c>
      <c r="OU153" s="38">
        <f t="shared" si="441"/>
        <v>0.92894722750274439</v>
      </c>
      <c r="OV153" s="39">
        <v>0.68264856140249752</v>
      </c>
      <c r="OW153" s="22">
        <v>9473865</v>
      </c>
      <c r="OX153" s="36">
        <f t="shared" si="442"/>
        <v>387651608.06999999</v>
      </c>
      <c r="OY153" s="36">
        <f t="shared" si="443"/>
        <v>9403020.7961732876</v>
      </c>
      <c r="OZ153" s="22"/>
      <c r="PA153" s="22"/>
      <c r="PB153" s="38">
        <f t="shared" si="444"/>
        <v>0</v>
      </c>
      <c r="PC153" s="39">
        <v>0</v>
      </c>
      <c r="PD153" s="22"/>
      <c r="PE153" s="40">
        <f t="shared" si="571"/>
        <v>0</v>
      </c>
      <c r="PF153" s="36">
        <f t="shared" si="572"/>
        <v>0</v>
      </c>
      <c r="PG153" s="22"/>
      <c r="PH153" s="22"/>
      <c r="PI153" s="38">
        <f t="shared" si="445"/>
        <v>0</v>
      </c>
      <c r="PJ153" s="39">
        <v>0</v>
      </c>
      <c r="PK153" s="22"/>
      <c r="PL153" s="41">
        <f t="shared" si="573"/>
        <v>0</v>
      </c>
      <c r="PM153" s="36">
        <f t="shared" si="574"/>
        <v>0</v>
      </c>
      <c r="PN153" s="22">
        <v>4405</v>
      </c>
      <c r="PO153" s="22">
        <v>4405</v>
      </c>
      <c r="PP153" s="38">
        <f t="shared" si="446"/>
        <v>2.9485394521941686E-2</v>
      </c>
      <c r="PQ153" s="39">
        <v>0.58927355278093074</v>
      </c>
      <c r="PR153" s="22">
        <v>259575</v>
      </c>
      <c r="PS153" s="41">
        <f t="shared" si="575"/>
        <v>10621289.85</v>
      </c>
      <c r="PT153" s="36">
        <f t="shared" si="576"/>
        <v>577576.33394710755</v>
      </c>
      <c r="PU153" s="22"/>
      <c r="PV153" s="22"/>
      <c r="PW153" s="38">
        <f t="shared" si="447"/>
        <v>0</v>
      </c>
      <c r="PX153" s="39">
        <v>0</v>
      </c>
      <c r="PY153" s="22"/>
      <c r="PZ153" s="36">
        <f t="shared" si="577"/>
        <v>0</v>
      </c>
      <c r="QA153" s="22"/>
      <c r="QB153" s="22"/>
      <c r="QC153" s="39">
        <v>0</v>
      </c>
      <c r="QD153" s="22"/>
      <c r="QE153" s="22">
        <f t="shared" si="578"/>
        <v>0</v>
      </c>
      <c r="QF153" s="22"/>
      <c r="QG153" s="22"/>
      <c r="QH153" s="22"/>
      <c r="QI153" s="38">
        <f t="shared" si="448"/>
        <v>0</v>
      </c>
      <c r="QJ153" s="39">
        <v>0</v>
      </c>
      <c r="QK153" s="22"/>
      <c r="QL153" s="42">
        <f t="shared" si="579"/>
        <v>0</v>
      </c>
      <c r="QM153" s="22">
        <f t="shared" si="449"/>
        <v>6210</v>
      </c>
      <c r="QN153" s="22">
        <v>5603</v>
      </c>
      <c r="QO153" s="22">
        <v>5603</v>
      </c>
      <c r="QP153" s="38">
        <f t="shared" si="450"/>
        <v>3.750435085276714E-2</v>
      </c>
      <c r="QQ153" s="39">
        <v>0.15980010708548992</v>
      </c>
      <c r="QR153" s="22">
        <v>89536</v>
      </c>
      <c r="QS153" s="36">
        <f t="shared" si="580"/>
        <v>1317392.6063819025</v>
      </c>
      <c r="QT153" s="22"/>
      <c r="QU153" s="22"/>
      <c r="QV153" s="38">
        <f t="shared" si="451"/>
        <v>0</v>
      </c>
      <c r="QW153" s="39">
        <v>0</v>
      </c>
      <c r="QX153" s="22"/>
      <c r="QY153" s="36">
        <f t="shared" si="581"/>
        <v>0</v>
      </c>
      <c r="QZ153" s="22">
        <v>607</v>
      </c>
      <c r="RA153" s="22">
        <v>607</v>
      </c>
      <c r="RB153" s="38">
        <f t="shared" si="452"/>
        <v>4.0630271225467881E-3</v>
      </c>
      <c r="RC153" s="39">
        <v>0.1600988467874794</v>
      </c>
      <c r="RD153" s="22">
        <v>9718</v>
      </c>
      <c r="RE153" s="36">
        <f t="shared" si="582"/>
        <v>65587.098601808946</v>
      </c>
      <c r="RF153" s="10">
        <f t="shared" si="453"/>
        <v>149396</v>
      </c>
      <c r="RG153" s="10">
        <f t="shared" si="454"/>
        <v>149396</v>
      </c>
      <c r="RH153" s="17">
        <f t="shared" si="455"/>
        <v>0.19214598341120984</v>
      </c>
      <c r="RI153" s="17">
        <f t="shared" si="456"/>
        <v>4.3899117010558165E-3</v>
      </c>
      <c r="RJ153" s="17">
        <f t="shared" si="457"/>
        <v>0.82747016477467616</v>
      </c>
      <c r="RK153" s="17">
        <f t="shared" si="458"/>
        <v>0</v>
      </c>
      <c r="RL153" s="17">
        <f t="shared" si="459"/>
        <v>5.0826983645050186E-2</v>
      </c>
      <c r="RM153" s="17">
        <f t="shared" si="460"/>
        <v>0</v>
      </c>
      <c r="RN153" s="17">
        <f t="shared" si="461"/>
        <v>0.11593115666822816</v>
      </c>
      <c r="RO153" s="17">
        <f t="shared" si="462"/>
        <v>0</v>
      </c>
      <c r="RP153" s="17">
        <f t="shared" si="463"/>
        <v>5.7716949120455415E-3</v>
      </c>
      <c r="RQ153" s="17">
        <f t="shared" si="464"/>
        <v>0</v>
      </c>
      <c r="RR153" s="36">
        <f t="shared" si="465"/>
        <v>11363576.835104106</v>
      </c>
      <c r="RS153" s="36">
        <f t="shared" si="466"/>
        <v>47.724865543514682</v>
      </c>
      <c r="RT153" s="10">
        <f t="shared" si="467"/>
        <v>0</v>
      </c>
      <c r="RU153" s="17">
        <f t="shared" si="468"/>
        <v>0</v>
      </c>
      <c r="RV153" s="37">
        <f t="shared" si="469"/>
        <v>1.5937909984203058</v>
      </c>
      <c r="RW153" s="36">
        <f t="shared" si="470"/>
        <v>0.62743483994523452</v>
      </c>
      <c r="RX153" s="85">
        <v>-0.18808800000000001</v>
      </c>
      <c r="RY153" s="93">
        <v>220</v>
      </c>
      <c r="RZ153" s="43" t="b">
        <v>0</v>
      </c>
      <c r="SA153" s="18" t="b">
        <v>0</v>
      </c>
      <c r="SB153" s="18" t="b">
        <v>0</v>
      </c>
      <c r="SC153" s="18" t="b">
        <v>1</v>
      </c>
      <c r="SD153" s="18" t="b">
        <v>1</v>
      </c>
      <c r="SE153" s="32" t="b">
        <v>1</v>
      </c>
      <c r="SF153" s="43" t="b">
        <v>1</v>
      </c>
      <c r="SG153" s="18" t="b">
        <v>0</v>
      </c>
      <c r="SH153" s="18"/>
      <c r="SI153" s="18"/>
      <c r="SJ153" s="18"/>
      <c r="SK153" s="18"/>
      <c r="SL153" s="18"/>
      <c r="SM153" s="18"/>
      <c r="SN153" s="18"/>
      <c r="SO153" s="18"/>
      <c r="SP153" s="18"/>
      <c r="SQ153" s="17">
        <f t="shared" si="583"/>
        <v>0</v>
      </c>
      <c r="SR153" s="17">
        <f t="shared" si="584"/>
        <v>0</v>
      </c>
      <c r="SS153" s="17">
        <f t="shared" si="585"/>
        <v>0</v>
      </c>
      <c r="ST153" s="17">
        <f t="shared" si="586"/>
        <v>0</v>
      </c>
      <c r="SU153" s="17">
        <f t="shared" si="587"/>
        <v>0</v>
      </c>
      <c r="SV153" s="17">
        <f t="shared" si="618"/>
        <v>0</v>
      </c>
      <c r="SW153" s="17">
        <f t="shared" si="588"/>
        <v>0</v>
      </c>
      <c r="SX153" s="17">
        <f t="shared" si="589"/>
        <v>0</v>
      </c>
      <c r="SY153" s="17">
        <f t="shared" si="590"/>
        <v>0</v>
      </c>
      <c r="SZ153" s="17">
        <f t="shared" si="591"/>
        <v>0</v>
      </c>
      <c r="TA153" s="17">
        <f t="shared" si="592"/>
        <v>0</v>
      </c>
      <c r="TB153" s="24">
        <f t="shared" si="593"/>
        <v>620</v>
      </c>
      <c r="TC153" s="69">
        <f t="shared" si="594"/>
        <v>1</v>
      </c>
      <c r="TD153" s="17">
        <f t="shared" si="616"/>
        <v>2.6014568158168575E-6</v>
      </c>
      <c r="TE153" s="95">
        <v>19</v>
      </c>
      <c r="TF153" s="71"/>
      <c r="TG153" s="71">
        <v>5</v>
      </c>
      <c r="TH153" s="71">
        <v>52</v>
      </c>
      <c r="TI153" s="71"/>
      <c r="TJ153" s="71">
        <v>19</v>
      </c>
      <c r="TK153" s="71">
        <v>272</v>
      </c>
      <c r="TL153" s="71"/>
      <c r="TM153" s="71">
        <v>3</v>
      </c>
      <c r="TN153" s="71">
        <v>9</v>
      </c>
      <c r="TO153" s="71">
        <v>115</v>
      </c>
      <c r="TP153" s="71">
        <v>1</v>
      </c>
      <c r="TQ153" s="71">
        <v>89</v>
      </c>
      <c r="TR153" s="72">
        <v>19</v>
      </c>
      <c r="TS153" s="72"/>
      <c r="TT153" s="72"/>
      <c r="TU153" s="72"/>
      <c r="TV153" s="72">
        <v>36</v>
      </c>
      <c r="TW153" s="72"/>
      <c r="TX153" s="72">
        <v>19</v>
      </c>
      <c r="TY153" s="72">
        <v>1</v>
      </c>
      <c r="TZ153" s="72">
        <v>413</v>
      </c>
      <c r="UA153" s="72"/>
      <c r="UB153" s="72">
        <v>3</v>
      </c>
      <c r="UC153" s="72"/>
      <c r="UD153" s="72"/>
      <c r="UE153" s="72">
        <v>2</v>
      </c>
      <c r="UF153" s="72">
        <v>1</v>
      </c>
      <c r="UG153" s="72">
        <v>38</v>
      </c>
      <c r="UH153" s="72">
        <v>1</v>
      </c>
      <c r="UI153" s="72">
        <v>92</v>
      </c>
      <c r="UJ153" s="73">
        <v>48</v>
      </c>
      <c r="UK153" s="73"/>
      <c r="UL153" s="73"/>
      <c r="UM153" s="73">
        <v>5</v>
      </c>
      <c r="UN153" s="73">
        <v>61</v>
      </c>
      <c r="UO153" s="73"/>
      <c r="UP153" s="73">
        <v>19</v>
      </c>
      <c r="UQ153" s="73">
        <v>6</v>
      </c>
      <c r="UR153" s="73">
        <v>448</v>
      </c>
      <c r="US153" s="73">
        <v>6</v>
      </c>
      <c r="UT153" s="73">
        <v>2</v>
      </c>
      <c r="UU153" s="73">
        <v>3</v>
      </c>
      <c r="UV153" s="73">
        <v>11</v>
      </c>
      <c r="UW153" s="73">
        <v>1</v>
      </c>
      <c r="UX153" s="73"/>
      <c r="UY153" s="73">
        <v>105</v>
      </c>
      <c r="UZ153" s="73"/>
      <c r="VA153" s="73">
        <v>92</v>
      </c>
      <c r="VB153" s="73">
        <v>80</v>
      </c>
      <c r="VC153" s="73"/>
      <c r="VD153" s="73"/>
      <c r="VE153" s="73">
        <v>1</v>
      </c>
      <c r="VF153" s="73">
        <v>47</v>
      </c>
      <c r="VG153" s="73">
        <v>1</v>
      </c>
      <c r="VH153" s="73">
        <v>20</v>
      </c>
      <c r="VI153" s="73">
        <v>16</v>
      </c>
      <c r="VJ153" s="73">
        <v>387</v>
      </c>
      <c r="VK153" s="73">
        <v>2</v>
      </c>
      <c r="VL153" s="73"/>
      <c r="VM153" s="73">
        <v>4</v>
      </c>
      <c r="VN153" s="73"/>
      <c r="VO153" s="73">
        <v>1</v>
      </c>
      <c r="VP153" s="73">
        <v>120</v>
      </c>
      <c r="VQ153" s="73"/>
      <c r="VR153" s="73">
        <v>109</v>
      </c>
      <c r="VS153" s="73">
        <v>58</v>
      </c>
      <c r="VT153" s="73"/>
      <c r="VU153" s="73">
        <v>8</v>
      </c>
      <c r="VV153" s="73">
        <v>18</v>
      </c>
      <c r="VW153" s="73">
        <v>8</v>
      </c>
      <c r="VX153" s="73"/>
      <c r="VY153" s="73">
        <v>25</v>
      </c>
      <c r="VZ153" s="73">
        <v>2</v>
      </c>
      <c r="WA153" s="73">
        <v>165</v>
      </c>
      <c r="WB153" s="73"/>
      <c r="WC153" s="73">
        <v>1</v>
      </c>
      <c r="WD153" s="73">
        <v>5</v>
      </c>
      <c r="WE153" s="73"/>
      <c r="WF153" s="73"/>
      <c r="WG153" s="73"/>
      <c r="WH153" s="73"/>
      <c r="WI153" s="73"/>
      <c r="WJ153" s="73">
        <v>187</v>
      </c>
      <c r="WK153" s="73"/>
      <c r="WL153" s="73"/>
      <c r="WM153" s="73"/>
      <c r="WN153" s="73">
        <v>45</v>
      </c>
      <c r="WO153" s="22">
        <f t="shared" si="595"/>
        <v>224</v>
      </c>
      <c r="WP153" s="22">
        <f t="shared" si="596"/>
        <v>0</v>
      </c>
      <c r="WQ153" s="22">
        <f t="shared" si="597"/>
        <v>8</v>
      </c>
      <c r="WR153" s="22">
        <f t="shared" si="598"/>
        <v>29</v>
      </c>
      <c r="WS153" s="22">
        <f t="shared" si="599"/>
        <v>204</v>
      </c>
      <c r="WT153" s="22">
        <f t="shared" si="600"/>
        <v>1</v>
      </c>
      <c r="WU153" s="22">
        <f t="shared" si="601"/>
        <v>102</v>
      </c>
      <c r="WV153" s="22">
        <f t="shared" si="602"/>
        <v>23</v>
      </c>
      <c r="WW153" s="22">
        <f t="shared" si="603"/>
        <v>1685</v>
      </c>
      <c r="WX153" s="22">
        <f t="shared" si="604"/>
        <v>0</v>
      </c>
      <c r="WY153" s="22">
        <f t="shared" si="605"/>
        <v>15</v>
      </c>
      <c r="WZ153" s="22">
        <f t="shared" si="606"/>
        <v>2</v>
      </c>
      <c r="XA153" s="22">
        <f t="shared" si="607"/>
        <v>7</v>
      </c>
      <c r="XB153" s="22">
        <f t="shared" si="608"/>
        <v>22</v>
      </c>
      <c r="XC153" s="22">
        <f t="shared" si="609"/>
        <v>3</v>
      </c>
      <c r="XD153" s="22">
        <f t="shared" si="610"/>
        <v>0</v>
      </c>
      <c r="XE153" s="22">
        <f t="shared" si="611"/>
        <v>565</v>
      </c>
      <c r="XF153" s="22">
        <f t="shared" si="612"/>
        <v>2</v>
      </c>
      <c r="XG153" s="93">
        <f t="shared" si="613"/>
        <v>427</v>
      </c>
    </row>
    <row r="154" spans="1:631" ht="17.100000000000001" customHeight="1" x14ac:dyDescent="0.2">
      <c r="A154" s="101"/>
      <c r="B154" s="27" t="s">
        <v>396</v>
      </c>
      <c r="C154" s="535" t="s">
        <v>397</v>
      </c>
      <c r="D154" s="25" t="s">
        <v>411</v>
      </c>
      <c r="E154" s="535" t="s">
        <v>412</v>
      </c>
      <c r="F154" s="25" t="s">
        <v>414</v>
      </c>
      <c r="G154" s="535" t="s">
        <v>415</v>
      </c>
      <c r="H154" s="25">
        <v>49</v>
      </c>
      <c r="I154" s="28">
        <v>8</v>
      </c>
      <c r="J154" s="17">
        <f t="shared" si="478"/>
        <v>0.69905776883318849</v>
      </c>
      <c r="K154" s="17">
        <f t="shared" si="479"/>
        <v>0.40822393998993733</v>
      </c>
      <c r="L154" s="17">
        <f t="shared" si="480"/>
        <v>1</v>
      </c>
      <c r="M154" s="17">
        <f t="shared" si="481"/>
        <v>0.31624279458432675</v>
      </c>
      <c r="N154" s="17">
        <f t="shared" si="482"/>
        <v>0.2860366162401286</v>
      </c>
      <c r="O154" s="17">
        <f t="shared" si="483"/>
        <v>0.38887618350638065</v>
      </c>
      <c r="P154" s="17">
        <f t="shared" si="484"/>
        <v>0.68804740569446454</v>
      </c>
      <c r="Q154" s="17">
        <f t="shared" si="485"/>
        <v>0.44844820514378603</v>
      </c>
      <c r="R154" s="69">
        <f t="shared" si="486"/>
        <v>0.79622243078366961</v>
      </c>
      <c r="S154" s="422">
        <f t="shared" si="487"/>
        <v>0.55901726053065348</v>
      </c>
      <c r="T154" s="17">
        <f t="shared" si="614"/>
        <v>0.44098273946934652</v>
      </c>
      <c r="U154" s="10">
        <f t="shared" si="488"/>
        <v>96336.648281733971</v>
      </c>
      <c r="V154" s="32">
        <v>6</v>
      </c>
      <c r="W154" s="550">
        <f t="shared" si="489"/>
        <v>0</v>
      </c>
      <c r="X154" s="550">
        <f t="shared" si="490"/>
        <v>0.44790614941954249</v>
      </c>
      <c r="Y154" s="550">
        <f t="shared" si="491"/>
        <v>0.55209385058045757</v>
      </c>
      <c r="Z154" s="551">
        <f t="shared" si="492"/>
        <v>120609.87050395618</v>
      </c>
      <c r="AA154" s="426">
        <f t="shared" si="493"/>
        <v>0.13473466417039354</v>
      </c>
      <c r="AB154" s="59">
        <f t="shared" si="494"/>
        <v>0.82294030201079726</v>
      </c>
      <c r="AC154" s="59">
        <f t="shared" si="495"/>
        <v>0.21107192666092225</v>
      </c>
      <c r="AD154" s="59">
        <f t="shared" si="496"/>
        <v>0.2860366162401286</v>
      </c>
      <c r="AE154" s="59">
        <f t="shared" si="497"/>
        <v>0.55155179485621397</v>
      </c>
      <c r="AF154" s="59">
        <f t="shared" si="498"/>
        <v>0.33732790559392584</v>
      </c>
      <c r="AG154" s="59">
        <f t="shared" si="499"/>
        <v>0.13204958148470017</v>
      </c>
      <c r="AH154" s="59">
        <f t="shared" si="500"/>
        <v>0.38887618350638065</v>
      </c>
      <c r="AI154" s="59">
        <f t="shared" si="501"/>
        <v>0.74315052828980466</v>
      </c>
      <c r="AJ154" s="59">
        <f t="shared" si="502"/>
        <v>0.65496500937657232</v>
      </c>
      <c r="AK154" s="59">
        <f t="shared" si="503"/>
        <v>0.31195259430553546</v>
      </c>
      <c r="AL154" s="35">
        <f t="shared" si="504"/>
        <v>1</v>
      </c>
      <c r="AM154" s="27">
        <v>218459</v>
      </c>
      <c r="AN154" s="25">
        <v>105371</v>
      </c>
      <c r="AO154" s="25">
        <v>113088</v>
      </c>
      <c r="AP154" s="17">
        <f t="shared" si="505"/>
        <v>4.2430549374024166E-3</v>
      </c>
      <c r="AQ154" s="63">
        <v>93.176110639501985</v>
      </c>
      <c r="AR154" s="58">
        <v>974.27296472600005</v>
      </c>
      <c r="AS154" s="24">
        <f t="shared" si="506"/>
        <v>224.22771431560597</v>
      </c>
      <c r="AT154" s="17">
        <f t="shared" si="617"/>
        <v>0.19364531043811453</v>
      </c>
      <c r="AU154" s="25">
        <v>211821</v>
      </c>
      <c r="AV154" s="25">
        <v>99905</v>
      </c>
      <c r="AW154" s="25">
        <v>111916</v>
      </c>
      <c r="AX154" s="25">
        <v>6638</v>
      </c>
      <c r="AY154" s="25">
        <v>5466</v>
      </c>
      <c r="AZ154" s="25">
        <v>1172</v>
      </c>
      <c r="BA154" s="25">
        <v>29434</v>
      </c>
      <c r="BB154" s="25">
        <v>13871</v>
      </c>
      <c r="BC154" s="25">
        <v>15563</v>
      </c>
      <c r="BD154" s="63">
        <v>89.128060142646021</v>
      </c>
      <c r="BE154" s="25">
        <v>189025</v>
      </c>
      <c r="BF154" s="25">
        <v>91500</v>
      </c>
      <c r="BG154" s="25">
        <v>97525</v>
      </c>
      <c r="BH154" s="63">
        <v>93.822096898231223</v>
      </c>
      <c r="BI154" s="17">
        <v>0.13473466417039354</v>
      </c>
      <c r="BJ154" s="25">
        <v>72614</v>
      </c>
      <c r="BK154" s="25">
        <v>131654</v>
      </c>
      <c r="BL154" s="25">
        <v>14191</v>
      </c>
      <c r="BM154" s="17">
        <v>0.65934191137375242</v>
      </c>
      <c r="BN154" s="10">
        <f t="shared" si="507"/>
        <v>74419.825383201416</v>
      </c>
      <c r="BO154" s="29">
        <v>0.55155179485621397</v>
      </c>
      <c r="BP154" s="30">
        <f t="shared" si="508"/>
        <v>0.44844820514378603</v>
      </c>
      <c r="BQ154" s="31">
        <v>10.779011651753839</v>
      </c>
      <c r="BR154" s="25">
        <v>145845</v>
      </c>
      <c r="BS154" s="25">
        <v>38292</v>
      </c>
      <c r="BT154" s="25">
        <v>91072</v>
      </c>
      <c r="BU154" s="25">
        <v>11756</v>
      </c>
      <c r="BV154" s="25">
        <v>2688</v>
      </c>
      <c r="BW154" s="18">
        <v>2037</v>
      </c>
      <c r="BX154" s="25">
        <v>43726</v>
      </c>
      <c r="BY154" s="25">
        <v>30421</v>
      </c>
      <c r="BZ154" s="25">
        <v>13305</v>
      </c>
      <c r="CA154" s="59">
        <v>0.30428120568997852</v>
      </c>
      <c r="CB154" s="25">
        <v>211821</v>
      </c>
      <c r="CC154" s="25">
        <v>6638</v>
      </c>
      <c r="CD154" s="17">
        <f t="shared" si="509"/>
        <v>3.1337780484465658E-2</v>
      </c>
      <c r="CE154" s="25">
        <v>1852</v>
      </c>
      <c r="CF154" s="25">
        <v>4280</v>
      </c>
      <c r="CG154" s="25">
        <v>7061</v>
      </c>
      <c r="CH154" s="25">
        <v>8815</v>
      </c>
      <c r="CI154" s="25">
        <v>7564</v>
      </c>
      <c r="CJ154" s="25">
        <v>5301</v>
      </c>
      <c r="CK154" s="25">
        <v>3590</v>
      </c>
      <c r="CL154" s="25">
        <v>2391</v>
      </c>
      <c r="CM154" s="25">
        <v>2872</v>
      </c>
      <c r="CN154" s="26">
        <v>4.8442802909024376</v>
      </c>
      <c r="CO154" s="27">
        <v>43726</v>
      </c>
      <c r="CP154" s="34">
        <f t="shared" si="510"/>
        <v>4.9960892832639621</v>
      </c>
      <c r="CQ154" s="25">
        <v>371</v>
      </c>
      <c r="CR154" s="25">
        <v>3110</v>
      </c>
      <c r="CS154" s="25">
        <v>3932</v>
      </c>
      <c r="CT154" s="25">
        <v>26952</v>
      </c>
      <c r="CU154" s="25">
        <v>6854</v>
      </c>
      <c r="CV154" s="25">
        <v>1224</v>
      </c>
      <c r="CW154" s="18">
        <v>595</v>
      </c>
      <c r="CX154" s="18">
        <v>688</v>
      </c>
      <c r="CY154" s="25">
        <v>43726</v>
      </c>
      <c r="CZ154" s="25">
        <v>40827</v>
      </c>
      <c r="DA154" s="25">
        <v>1016</v>
      </c>
      <c r="DB154" s="25">
        <v>1022</v>
      </c>
      <c r="DC154" s="18">
        <v>556</v>
      </c>
      <c r="DD154" s="18">
        <v>100</v>
      </c>
      <c r="DE154" s="18">
        <v>205</v>
      </c>
      <c r="DF154" s="25">
        <v>43726</v>
      </c>
      <c r="DG154" s="25">
        <v>14656</v>
      </c>
      <c r="DH154" s="18">
        <v>54</v>
      </c>
      <c r="DI154" s="18">
        <v>40</v>
      </c>
      <c r="DJ154" s="25">
        <v>28517</v>
      </c>
      <c r="DK154" s="18">
        <v>242</v>
      </c>
      <c r="DL154" s="18">
        <v>217</v>
      </c>
      <c r="DM154" s="25">
        <f t="shared" si="511"/>
        <v>71259.363079174858</v>
      </c>
      <c r="DN154" s="17">
        <f t="shared" si="512"/>
        <v>0.65217490737776151</v>
      </c>
      <c r="DO154" s="17">
        <f t="shared" si="513"/>
        <v>5.5344646205918672E-3</v>
      </c>
      <c r="DP154" s="23">
        <f t="shared" si="514"/>
        <v>0.33732790559392584</v>
      </c>
      <c r="DQ154" s="23">
        <f t="shared" si="515"/>
        <v>0.66267209440607422</v>
      </c>
      <c r="DR154" s="25">
        <v>43726</v>
      </c>
      <c r="DS154" s="25">
        <v>7198</v>
      </c>
      <c r="DT154" s="25">
        <v>9278</v>
      </c>
      <c r="DU154" s="18">
        <v>24</v>
      </c>
      <c r="DV154" s="25">
        <v>20502</v>
      </c>
      <c r="DW154" s="18">
        <v>131</v>
      </c>
      <c r="DX154" s="25">
        <v>5196</v>
      </c>
      <c r="DY154" s="25">
        <v>1397</v>
      </c>
      <c r="DZ154" s="17">
        <f t="shared" si="516"/>
        <v>0.84622421442619955</v>
      </c>
      <c r="EA154" s="17">
        <f t="shared" si="517"/>
        <v>0.15377578557380045</v>
      </c>
      <c r="EB154" s="25">
        <v>43726</v>
      </c>
      <c r="EC154" s="25">
        <v>5667</v>
      </c>
      <c r="ED154" s="18">
        <v>107</v>
      </c>
      <c r="EE154" s="25">
        <v>34399</v>
      </c>
      <c r="EF154" s="17">
        <f t="shared" si="518"/>
        <v>0.78669441522206462</v>
      </c>
      <c r="EG154" s="25">
        <v>2933</v>
      </c>
      <c r="EH154" s="18">
        <v>620</v>
      </c>
      <c r="EI154" s="17">
        <f t="shared" si="519"/>
        <v>0.13204958148470017</v>
      </c>
      <c r="EJ154" s="17">
        <f t="shared" si="520"/>
        <v>6.7076796414032844E-2</v>
      </c>
      <c r="EK154" s="69">
        <f t="shared" si="521"/>
        <v>0.40822393998993733</v>
      </c>
      <c r="EL154" s="27">
        <v>140591</v>
      </c>
      <c r="EM154" s="25">
        <v>115698</v>
      </c>
      <c r="EN154" s="25">
        <v>24893</v>
      </c>
      <c r="EO154" s="59">
        <v>0.82294030201079726</v>
      </c>
      <c r="EP154" s="25">
        <v>63875</v>
      </c>
      <c r="EQ154" s="25">
        <v>54615</v>
      </c>
      <c r="ER154" s="25">
        <v>9260</v>
      </c>
      <c r="ES154" s="59">
        <v>0.85502935420743642</v>
      </c>
      <c r="ET154" s="25">
        <v>76716</v>
      </c>
      <c r="EU154" s="25">
        <v>61083</v>
      </c>
      <c r="EV154" s="25">
        <v>15633</v>
      </c>
      <c r="EW154" s="59">
        <v>0.79622243078366961</v>
      </c>
      <c r="EX154" s="25">
        <v>20144</v>
      </c>
      <c r="EY154" s="25">
        <v>17109</v>
      </c>
      <c r="EZ154" s="25">
        <v>3035</v>
      </c>
      <c r="FA154" s="59">
        <v>0.84933478951548846</v>
      </c>
      <c r="FB154" s="25">
        <v>120447</v>
      </c>
      <c r="FC154" s="25">
        <v>98589</v>
      </c>
      <c r="FD154" s="25">
        <v>21858</v>
      </c>
      <c r="FE154" s="59">
        <v>0.81852599068469944</v>
      </c>
      <c r="FF154" s="25">
        <v>94899</v>
      </c>
      <c r="FG154" s="25">
        <v>39435</v>
      </c>
      <c r="FH154" s="25">
        <v>44490</v>
      </c>
      <c r="FI154" s="25">
        <v>10974</v>
      </c>
      <c r="FJ154" s="23">
        <f t="shared" si="522"/>
        <v>0.11563873170423292</v>
      </c>
      <c r="FK154" s="23">
        <f t="shared" si="523"/>
        <v>0.46881421300540577</v>
      </c>
      <c r="FL154" s="36">
        <f t="shared" si="524"/>
        <v>3.5934937124111537</v>
      </c>
      <c r="FM154" s="25">
        <v>46068</v>
      </c>
      <c r="FN154" s="25">
        <v>19249</v>
      </c>
      <c r="FO154" s="17">
        <f t="shared" si="525"/>
        <v>0.41783884692194145</v>
      </c>
      <c r="FP154" s="25">
        <v>21338</v>
      </c>
      <c r="FQ154" s="17">
        <f t="shared" si="526"/>
        <v>0.46318485716766516</v>
      </c>
      <c r="FR154" s="25">
        <v>5481</v>
      </c>
      <c r="FS154" s="17">
        <f t="shared" si="527"/>
        <v>0.11897629591039333</v>
      </c>
      <c r="FT154" s="25">
        <v>48831</v>
      </c>
      <c r="FU154" s="25">
        <v>20186</v>
      </c>
      <c r="FV154" s="25">
        <v>23152</v>
      </c>
      <c r="FW154" s="17">
        <f t="shared" si="528"/>
        <v>0.1124900165878233</v>
      </c>
      <c r="FX154" s="17">
        <f t="shared" si="529"/>
        <v>0.47412504351743767</v>
      </c>
      <c r="FY154" s="25">
        <v>5493</v>
      </c>
      <c r="FZ154" s="25">
        <v>112573</v>
      </c>
      <c r="GA154" s="25">
        <v>23761</v>
      </c>
      <c r="GB154" s="25">
        <v>56612</v>
      </c>
      <c r="GC154" s="25">
        <v>18256</v>
      </c>
      <c r="GD154" s="25">
        <v>7736</v>
      </c>
      <c r="GE154" s="18">
        <v>193</v>
      </c>
      <c r="GF154" s="25">
        <v>5169</v>
      </c>
      <c r="GG154" s="18">
        <v>168</v>
      </c>
      <c r="GH154" s="18">
        <v>63</v>
      </c>
      <c r="GI154" s="18">
        <v>615</v>
      </c>
      <c r="GJ154" s="10">
        <f t="shared" si="530"/>
        <v>23761</v>
      </c>
      <c r="GK154" s="10">
        <f t="shared" si="472"/>
        <v>88812</v>
      </c>
      <c r="GL154" s="10">
        <f t="shared" si="473"/>
        <v>32199.999999999996</v>
      </c>
      <c r="GM154" s="10">
        <f t="shared" si="531"/>
        <v>80373</v>
      </c>
      <c r="GN154" s="10">
        <f t="shared" si="474"/>
        <v>13944</v>
      </c>
      <c r="GO154" s="17">
        <f t="shared" si="532"/>
        <v>0.21107192666092225</v>
      </c>
      <c r="GP154" s="17">
        <f t="shared" si="475"/>
        <v>0.78892807333907777</v>
      </c>
      <c r="GQ154" s="17">
        <f t="shared" si="476"/>
        <v>0.2860366162401286</v>
      </c>
      <c r="GR154" s="17">
        <f t="shared" si="477"/>
        <v>0.12386629120659483</v>
      </c>
      <c r="GS154" s="17">
        <f t="shared" si="533"/>
        <v>0.53748234478960322</v>
      </c>
      <c r="GT154" s="25">
        <v>52186</v>
      </c>
      <c r="GU154" s="25">
        <v>9409</v>
      </c>
      <c r="GV154" s="25">
        <v>25416</v>
      </c>
      <c r="GW154" s="25">
        <v>10299</v>
      </c>
      <c r="GX154" s="25">
        <v>4395</v>
      </c>
      <c r="GY154" s="18">
        <v>135</v>
      </c>
      <c r="GZ154" s="25">
        <v>1970</v>
      </c>
      <c r="HA154" s="18">
        <v>68</v>
      </c>
      <c r="HB154" s="18">
        <v>43</v>
      </c>
      <c r="HC154" s="18">
        <v>451</v>
      </c>
      <c r="HD154" s="23">
        <f t="shared" si="534"/>
        <v>0.18029739776951673</v>
      </c>
      <c r="HE154" s="23">
        <f t="shared" si="535"/>
        <v>0.8197026022304833</v>
      </c>
      <c r="HF154" s="23">
        <f t="shared" si="536"/>
        <v>0.33267543019200552</v>
      </c>
      <c r="HG154" s="23">
        <f t="shared" si="537"/>
        <v>0.13532365002107846</v>
      </c>
      <c r="HH154" s="25">
        <v>60387</v>
      </c>
      <c r="HI154" s="25">
        <v>14352</v>
      </c>
      <c r="HJ154" s="25">
        <v>31196</v>
      </c>
      <c r="HK154" s="25">
        <v>7957</v>
      </c>
      <c r="HL154" s="25">
        <v>3341</v>
      </c>
      <c r="HM154" s="18">
        <v>58</v>
      </c>
      <c r="HN154" s="25">
        <v>3199</v>
      </c>
      <c r="HO154" s="18">
        <v>100</v>
      </c>
      <c r="HP154" s="18">
        <v>20</v>
      </c>
      <c r="HQ154" s="18">
        <v>164</v>
      </c>
      <c r="HR154" s="23">
        <f t="shared" si="538"/>
        <v>0.23766704754334542</v>
      </c>
      <c r="HS154" s="23">
        <f t="shared" si="539"/>
        <v>0.76233295245665456</v>
      </c>
      <c r="HT154" s="80">
        <f t="shared" si="540"/>
        <v>0.24573169721960025</v>
      </c>
      <c r="HU154" s="27">
        <v>172975</v>
      </c>
      <c r="HV154" s="25">
        <v>3739</v>
      </c>
      <c r="HW154" s="25">
        <v>25035</v>
      </c>
      <c r="HX154" s="18">
        <v>5215</v>
      </c>
      <c r="HY154" s="25">
        <v>23621</v>
      </c>
      <c r="HZ154" s="25">
        <v>7477</v>
      </c>
      <c r="IA154" s="25">
        <v>6835</v>
      </c>
      <c r="IB154" s="18">
        <v>1756</v>
      </c>
      <c r="IC154" s="25">
        <v>25627</v>
      </c>
      <c r="ID154" s="25">
        <v>45177</v>
      </c>
      <c r="IE154" s="25">
        <v>10860</v>
      </c>
      <c r="IF154" s="18">
        <v>2038</v>
      </c>
      <c r="IG154" s="25">
        <v>15595</v>
      </c>
      <c r="IH154" s="17">
        <f t="shared" si="541"/>
        <v>0.30440237028472322</v>
      </c>
      <c r="II154" s="17">
        <f t="shared" si="542"/>
        <v>4.3225899696487935E-2</v>
      </c>
      <c r="IJ154" s="30">
        <f t="shared" si="543"/>
        <v>23.134278453925369</v>
      </c>
      <c r="IK154" s="17">
        <f t="shared" si="615"/>
        <v>0.31624279458432675</v>
      </c>
      <c r="IL154" s="25">
        <v>82205</v>
      </c>
      <c r="IM154" s="25">
        <v>1552</v>
      </c>
      <c r="IN154" s="25">
        <v>20682</v>
      </c>
      <c r="IO154" s="18">
        <v>4321</v>
      </c>
      <c r="IP154" s="25">
        <v>16452</v>
      </c>
      <c r="IQ154" s="25">
        <v>3839</v>
      </c>
      <c r="IR154" s="25">
        <v>4472</v>
      </c>
      <c r="IS154" s="18">
        <v>1000</v>
      </c>
      <c r="IT154" s="25">
        <v>12378</v>
      </c>
      <c r="IU154" s="25">
        <v>1402</v>
      </c>
      <c r="IV154" s="25">
        <v>4774</v>
      </c>
      <c r="IW154" s="18">
        <v>1129</v>
      </c>
      <c r="IX154" s="25">
        <v>10204</v>
      </c>
      <c r="IY154" s="17">
        <f t="shared" si="544"/>
        <v>0.62426859680068125</v>
      </c>
      <c r="IZ154" s="25">
        <v>90770</v>
      </c>
      <c r="JA154" s="25">
        <v>2187</v>
      </c>
      <c r="JB154" s="25">
        <v>4353</v>
      </c>
      <c r="JC154" s="18">
        <v>894</v>
      </c>
      <c r="JD154" s="25">
        <v>7169</v>
      </c>
      <c r="JE154" s="25">
        <v>3638</v>
      </c>
      <c r="JF154" s="25">
        <v>2363</v>
      </c>
      <c r="JG154" s="18">
        <v>756</v>
      </c>
      <c r="JH154" s="25">
        <v>13249</v>
      </c>
      <c r="JI154" s="25">
        <v>43775</v>
      </c>
      <c r="JJ154" s="25">
        <v>6086</v>
      </c>
      <c r="JK154" s="18">
        <v>909</v>
      </c>
      <c r="JL154" s="25">
        <v>5391</v>
      </c>
      <c r="JM154" s="80">
        <f t="shared" si="545"/>
        <v>0.2269912966839264</v>
      </c>
      <c r="JN154" s="27">
        <v>172975</v>
      </c>
      <c r="JO154" s="25">
        <v>109547</v>
      </c>
      <c r="JP154" s="18">
        <v>77</v>
      </c>
      <c r="JQ154" s="25">
        <v>2634</v>
      </c>
      <c r="JR154" s="25">
        <v>5209</v>
      </c>
      <c r="JS154" s="18">
        <v>1156</v>
      </c>
      <c r="JT154" s="18">
        <v>334</v>
      </c>
      <c r="JU154" s="18">
        <v>12</v>
      </c>
      <c r="JV154" s="18">
        <v>46</v>
      </c>
      <c r="JW154" s="25">
        <v>53960</v>
      </c>
      <c r="JX154" s="17">
        <f t="shared" si="546"/>
        <v>0.31195259430553546</v>
      </c>
      <c r="JY154" s="17">
        <f t="shared" si="547"/>
        <v>0.68804740569446454</v>
      </c>
      <c r="JZ154" s="25">
        <v>24086</v>
      </c>
      <c r="KA154" s="25">
        <v>18049</v>
      </c>
      <c r="KB154" s="18">
        <v>2</v>
      </c>
      <c r="KC154" s="25">
        <v>211</v>
      </c>
      <c r="KD154" s="25">
        <v>315</v>
      </c>
      <c r="KE154" s="18">
        <v>183</v>
      </c>
      <c r="KF154" s="18">
        <v>55</v>
      </c>
      <c r="KG154" s="18">
        <v>1</v>
      </c>
      <c r="KH154" s="18">
        <v>6</v>
      </c>
      <c r="KI154" s="25">
        <v>5264</v>
      </c>
      <c r="KJ154" s="17">
        <f t="shared" si="548"/>
        <v>0.21855019513410279</v>
      </c>
      <c r="KK154" s="25">
        <v>148889</v>
      </c>
      <c r="KL154" s="25">
        <v>91498</v>
      </c>
      <c r="KM154" s="18">
        <v>75</v>
      </c>
      <c r="KN154" s="25">
        <v>2423</v>
      </c>
      <c r="KO154" s="25">
        <v>4894</v>
      </c>
      <c r="KP154" s="18">
        <v>973</v>
      </c>
      <c r="KQ154" s="18">
        <v>279</v>
      </c>
      <c r="KR154" s="18">
        <v>11</v>
      </c>
      <c r="KS154" s="18">
        <v>40</v>
      </c>
      <c r="KT154" s="25">
        <v>48696</v>
      </c>
      <c r="KU154" s="69">
        <f t="shared" si="440"/>
        <v>0.32706244249071453</v>
      </c>
      <c r="KV154" s="27">
        <v>218459</v>
      </c>
      <c r="KW154" s="25">
        <v>207543</v>
      </c>
      <c r="KX154" s="25">
        <v>10916</v>
      </c>
      <c r="KY154" s="59">
        <v>4.9968186250051498E-2</v>
      </c>
      <c r="KZ154" s="25">
        <v>5914</v>
      </c>
      <c r="LA154" s="25">
        <v>3352</v>
      </c>
      <c r="LB154" s="25">
        <v>4367</v>
      </c>
      <c r="LC154" s="25">
        <v>3978</v>
      </c>
      <c r="LD154" s="25">
        <v>105371</v>
      </c>
      <c r="LE154" s="25">
        <v>100222</v>
      </c>
      <c r="LF154" s="25">
        <v>5149</v>
      </c>
      <c r="LG154" s="59">
        <v>4.8865437359425272E-2</v>
      </c>
      <c r="LH154" s="25">
        <v>113088</v>
      </c>
      <c r="LI154" s="25">
        <v>107321</v>
      </c>
      <c r="LJ154" s="25">
        <v>5767</v>
      </c>
      <c r="LK154" s="35">
        <v>5.0995684776457273E-2</v>
      </c>
      <c r="LL154" s="27">
        <v>43726</v>
      </c>
      <c r="LM154" s="18">
        <v>308</v>
      </c>
      <c r="LN154" s="25">
        <v>32187</v>
      </c>
      <c r="LO154" s="18">
        <v>948</v>
      </c>
      <c r="LP154" s="25">
        <v>1700</v>
      </c>
      <c r="LQ154" s="18">
        <v>411</v>
      </c>
      <c r="LR154" s="25">
        <v>8172</v>
      </c>
      <c r="LS154" s="23">
        <f t="shared" si="549"/>
        <v>0.18689109454329231</v>
      </c>
      <c r="LT154" s="23">
        <f t="shared" si="550"/>
        <v>0.81310890545670766</v>
      </c>
      <c r="LU154" s="17">
        <f t="shared" si="551"/>
        <v>0.74315052828980466</v>
      </c>
      <c r="LV154" s="25">
        <v>43726</v>
      </c>
      <c r="LW154" s="25">
        <v>7128</v>
      </c>
      <c r="LX154" s="25">
        <v>4224</v>
      </c>
      <c r="LY154" s="25">
        <v>16910</v>
      </c>
      <c r="LZ154" s="25">
        <v>4652</v>
      </c>
      <c r="MA154" s="25">
        <v>8997</v>
      </c>
      <c r="MB154" s="18">
        <v>266</v>
      </c>
      <c r="MC154" s="18">
        <v>368</v>
      </c>
      <c r="MD154" s="18">
        <v>377</v>
      </c>
      <c r="ME154" s="18">
        <v>5</v>
      </c>
      <c r="MF154" s="18">
        <v>799</v>
      </c>
      <c r="MG154" s="17">
        <f t="shared" si="552"/>
        <v>0.22025797008644743</v>
      </c>
      <c r="MH154" s="17">
        <f t="shared" si="553"/>
        <v>0.65496500937657232</v>
      </c>
      <c r="MI154" s="25">
        <v>43726</v>
      </c>
      <c r="MJ154" s="25">
        <v>7189</v>
      </c>
      <c r="MK154" s="25">
        <v>4980</v>
      </c>
      <c r="ML154" s="25">
        <v>15578</v>
      </c>
      <c r="MM154" s="25">
        <v>4722</v>
      </c>
      <c r="MN154" s="25">
        <v>8688</v>
      </c>
      <c r="MO154" s="25">
        <v>1438</v>
      </c>
      <c r="MP154" s="18">
        <v>446</v>
      </c>
      <c r="MQ154" s="18">
        <v>30</v>
      </c>
      <c r="MR154" s="18">
        <v>5</v>
      </c>
      <c r="MS154" s="18">
        <v>650</v>
      </c>
      <c r="MT154" s="17">
        <f t="shared" si="554"/>
        <v>0.64545121895439783</v>
      </c>
      <c r="MU154" s="69">
        <f t="shared" si="555"/>
        <v>0.69905776883318849</v>
      </c>
      <c r="MV154" s="27">
        <v>43726</v>
      </c>
      <c r="MW154" s="25">
        <v>17004</v>
      </c>
      <c r="MX154" s="25">
        <v>3332</v>
      </c>
      <c r="MY154" s="25">
        <v>13602</v>
      </c>
      <c r="MZ154" s="25">
        <v>1774</v>
      </c>
      <c r="NA154" s="25">
        <v>5971</v>
      </c>
      <c r="NB154" s="18">
        <v>407</v>
      </c>
      <c r="NC154" s="25">
        <v>1390</v>
      </c>
      <c r="ND154" s="18">
        <v>246</v>
      </c>
      <c r="NE154" s="17">
        <f t="shared" si="556"/>
        <v>0.38887618350638065</v>
      </c>
      <c r="NF154" s="10">
        <f t="shared" si="557"/>
        <v>82372.142066505054</v>
      </c>
      <c r="NG154" s="17">
        <f t="shared" si="558"/>
        <v>0.55721996066413571</v>
      </c>
      <c r="NH154" s="25">
        <v>43726</v>
      </c>
      <c r="NI154" s="25">
        <v>10824</v>
      </c>
      <c r="NJ154" s="18">
        <v>91</v>
      </c>
      <c r="NK154" s="18">
        <v>173</v>
      </c>
      <c r="NL154" s="18">
        <v>125</v>
      </c>
      <c r="NM154" s="25">
        <v>30531</v>
      </c>
      <c r="NN154" s="25">
        <v>1351</v>
      </c>
      <c r="NO154" s="18">
        <v>74</v>
      </c>
      <c r="NP154" s="18">
        <v>2</v>
      </c>
      <c r="NQ154" s="32">
        <v>555</v>
      </c>
      <c r="NR154" s="27">
        <v>43726</v>
      </c>
      <c r="NS154" s="37">
        <f t="shared" si="559"/>
        <v>1.3732104468737136</v>
      </c>
      <c r="NT154" s="37">
        <f t="shared" si="560"/>
        <v>0.37054246877051428</v>
      </c>
      <c r="NU154" s="37">
        <f t="shared" si="561"/>
        <v>0.7282205012906986</v>
      </c>
      <c r="NV154" s="17">
        <f t="shared" si="562"/>
        <v>0.14787334669066227</v>
      </c>
      <c r="NW154" s="10">
        <f t="shared" si="563"/>
        <v>16768</v>
      </c>
      <c r="NX154" s="17">
        <f t="shared" si="564"/>
        <v>0.38347893701687785</v>
      </c>
      <c r="NY154" s="19">
        <f t="shared" si="565"/>
        <v>0.30218601885058299</v>
      </c>
      <c r="NZ154" s="25">
        <v>15860</v>
      </c>
      <c r="OA154" s="25">
        <v>26958</v>
      </c>
      <c r="OB154" s="25">
        <v>1914</v>
      </c>
      <c r="OC154" s="25">
        <v>13038</v>
      </c>
      <c r="OD154" s="18">
        <v>676</v>
      </c>
      <c r="OE154" s="25">
        <v>1599</v>
      </c>
      <c r="OF154" s="17">
        <f t="shared" si="566"/>
        <v>0.29817499885651555</v>
      </c>
      <c r="OG154" s="17">
        <f t="shared" si="567"/>
        <v>0.36271325984540093</v>
      </c>
      <c r="OH154" s="17">
        <f t="shared" si="568"/>
        <v>0.61652106298312215</v>
      </c>
      <c r="OI154" s="69">
        <f t="shared" si="569"/>
        <v>3.6568631935233041E-2</v>
      </c>
      <c r="OJ154" s="27">
        <v>43726</v>
      </c>
      <c r="OK154" s="18">
        <v>746</v>
      </c>
      <c r="OL154" s="25">
        <v>12711</v>
      </c>
      <c r="OM154" s="25">
        <v>22359</v>
      </c>
      <c r="ON154" s="25">
        <v>1732</v>
      </c>
      <c r="OO154" s="18">
        <v>583</v>
      </c>
      <c r="OP154" s="25">
        <v>1229</v>
      </c>
      <c r="OQ154" s="25">
        <v>8294</v>
      </c>
      <c r="OR154" s="69">
        <f t="shared" si="570"/>
        <v>0.37547454603668295</v>
      </c>
      <c r="OS154" s="22">
        <v>139020</v>
      </c>
      <c r="OT154" s="22">
        <v>139020</v>
      </c>
      <c r="OU154" s="38">
        <f t="shared" si="441"/>
        <v>0.98498643181544432</v>
      </c>
      <c r="OV154" s="39">
        <v>0.65704502949215937</v>
      </c>
      <c r="OW154" s="22">
        <v>9134240</v>
      </c>
      <c r="OX154" s="36">
        <f t="shared" si="442"/>
        <v>373754832.31999999</v>
      </c>
      <c r="OY154" s="36">
        <f t="shared" si="443"/>
        <v>9419214.0933125596</v>
      </c>
      <c r="OZ154" s="22"/>
      <c r="PA154" s="22"/>
      <c r="PB154" s="38">
        <f t="shared" si="444"/>
        <v>0</v>
      </c>
      <c r="PC154" s="39">
        <v>0</v>
      </c>
      <c r="PD154" s="22"/>
      <c r="PE154" s="40">
        <f t="shared" si="571"/>
        <v>0</v>
      </c>
      <c r="PF154" s="36">
        <f t="shared" si="572"/>
        <v>0</v>
      </c>
      <c r="PG154" s="22">
        <v>248</v>
      </c>
      <c r="PH154" s="22">
        <v>248</v>
      </c>
      <c r="PI154" s="38">
        <f t="shared" si="445"/>
        <v>1.757133039060784E-3</v>
      </c>
      <c r="PJ154" s="39">
        <v>8.8306451612903222E-2</v>
      </c>
      <c r="PK154" s="22">
        <v>2190</v>
      </c>
      <c r="PL154" s="41">
        <f t="shared" si="573"/>
        <v>89610.42</v>
      </c>
      <c r="PM154" s="36">
        <f t="shared" si="574"/>
        <v>20273.163230205784</v>
      </c>
      <c r="PN154" s="22">
        <v>779</v>
      </c>
      <c r="PO154" s="22">
        <v>779</v>
      </c>
      <c r="PP154" s="38">
        <f t="shared" si="446"/>
        <v>5.5193816025336725E-3</v>
      </c>
      <c r="PQ154" s="39">
        <v>0.57480102695763802</v>
      </c>
      <c r="PR154" s="22">
        <v>44777</v>
      </c>
      <c r="PS154" s="41">
        <f t="shared" si="575"/>
        <v>1832185.2860000001</v>
      </c>
      <c r="PT154" s="36">
        <f t="shared" si="576"/>
        <v>102141.19503854637</v>
      </c>
      <c r="PU154" s="22"/>
      <c r="PV154" s="22"/>
      <c r="PW154" s="38">
        <f t="shared" si="447"/>
        <v>0</v>
      </c>
      <c r="PX154" s="39">
        <v>0</v>
      </c>
      <c r="PY154" s="22"/>
      <c r="PZ154" s="36">
        <f t="shared" si="577"/>
        <v>0</v>
      </c>
      <c r="QA154" s="22"/>
      <c r="QB154" s="22"/>
      <c r="QC154" s="39">
        <v>0</v>
      </c>
      <c r="QD154" s="22"/>
      <c r="QE154" s="22">
        <f t="shared" si="578"/>
        <v>0</v>
      </c>
      <c r="QF154" s="22"/>
      <c r="QG154" s="22"/>
      <c r="QH154" s="22"/>
      <c r="QI154" s="38">
        <f t="shared" si="448"/>
        <v>0</v>
      </c>
      <c r="QJ154" s="39">
        <v>0</v>
      </c>
      <c r="QK154" s="22"/>
      <c r="QL154" s="42">
        <f t="shared" si="579"/>
        <v>0</v>
      </c>
      <c r="QM154" s="22">
        <f t="shared" si="449"/>
        <v>1092</v>
      </c>
      <c r="QN154" s="22">
        <v>733</v>
      </c>
      <c r="QO154" s="22">
        <v>733</v>
      </c>
      <c r="QP154" s="38">
        <f t="shared" si="450"/>
        <v>5.1934617646433659E-3</v>
      </c>
      <c r="QQ154" s="39">
        <v>0.16780354706684858</v>
      </c>
      <c r="QR154" s="22">
        <v>12300</v>
      </c>
      <c r="QS154" s="36">
        <f t="shared" si="580"/>
        <v>172344.95457396653</v>
      </c>
      <c r="QT154" s="22"/>
      <c r="QU154" s="22"/>
      <c r="QV154" s="38">
        <f t="shared" si="451"/>
        <v>0</v>
      </c>
      <c r="QW154" s="39">
        <v>0</v>
      </c>
      <c r="QX154" s="22"/>
      <c r="QY154" s="36">
        <f t="shared" si="581"/>
        <v>0</v>
      </c>
      <c r="QZ154" s="22">
        <v>359</v>
      </c>
      <c r="RA154" s="22">
        <v>359</v>
      </c>
      <c r="RB154" s="38">
        <f t="shared" si="452"/>
        <v>2.5435917783178286E-3</v>
      </c>
      <c r="RC154" s="39">
        <v>0.16019498607242341</v>
      </c>
      <c r="RD154" s="22">
        <v>5751</v>
      </c>
      <c r="RE154" s="36">
        <f t="shared" si="582"/>
        <v>38790.392748022095</v>
      </c>
      <c r="RF154" s="10">
        <f t="shared" si="453"/>
        <v>141139</v>
      </c>
      <c r="RG154" s="10">
        <f t="shared" si="454"/>
        <v>141139</v>
      </c>
      <c r="RH154" s="17">
        <f t="shared" si="455"/>
        <v>0.18152622528497916</v>
      </c>
      <c r="RI154" s="17">
        <f t="shared" si="456"/>
        <v>4.147284716962415E-3</v>
      </c>
      <c r="RJ154" s="17">
        <f t="shared" si="457"/>
        <v>0.96579946849238274</v>
      </c>
      <c r="RK154" s="17">
        <f t="shared" si="458"/>
        <v>0</v>
      </c>
      <c r="RL154" s="17">
        <f t="shared" si="459"/>
        <v>1.0473051244205479E-2</v>
      </c>
      <c r="RM154" s="17">
        <f t="shared" si="460"/>
        <v>0</v>
      </c>
      <c r="RN154" s="17">
        <f t="shared" si="461"/>
        <v>1.7671396347499643E-2</v>
      </c>
      <c r="RO154" s="17">
        <f t="shared" si="462"/>
        <v>0</v>
      </c>
      <c r="RP154" s="17">
        <f t="shared" si="463"/>
        <v>3.9773743677032425E-3</v>
      </c>
      <c r="RQ154" s="17">
        <f t="shared" si="464"/>
        <v>0</v>
      </c>
      <c r="RR154" s="36">
        <f t="shared" si="465"/>
        <v>9752763.7989033014</v>
      </c>
      <c r="RS154" s="36">
        <f t="shared" si="466"/>
        <v>44.643451626636129</v>
      </c>
      <c r="RT154" s="10">
        <f t="shared" si="467"/>
        <v>0</v>
      </c>
      <c r="RU154" s="17">
        <f t="shared" si="468"/>
        <v>0</v>
      </c>
      <c r="RV154" s="37">
        <f t="shared" si="469"/>
        <v>1.5478287362104024</v>
      </c>
      <c r="RW154" s="36">
        <f t="shared" si="470"/>
        <v>0.64606630992543224</v>
      </c>
      <c r="RX154" s="85">
        <v>5.1937900000000002E-2</v>
      </c>
      <c r="RY154" s="93">
        <v>230</v>
      </c>
      <c r="RZ154" s="43" t="b">
        <v>0</v>
      </c>
      <c r="SA154" s="18" t="b">
        <v>0</v>
      </c>
      <c r="SB154" s="18" t="b">
        <v>0</v>
      </c>
      <c r="SC154" s="18" t="b">
        <v>1</v>
      </c>
      <c r="SD154" s="18" t="b">
        <v>1</v>
      </c>
      <c r="SE154" s="32" t="b">
        <v>1</v>
      </c>
      <c r="SF154" s="43" t="b">
        <v>0</v>
      </c>
      <c r="SG154" s="18" t="b">
        <v>0</v>
      </c>
      <c r="SH154" s="18"/>
      <c r="SI154" s="18"/>
      <c r="SJ154" s="18"/>
      <c r="SK154" s="18"/>
      <c r="SL154" s="18"/>
      <c r="SM154" s="18"/>
      <c r="SN154" s="18"/>
      <c r="SO154" s="18"/>
      <c r="SP154" s="18"/>
      <c r="SQ154" s="17">
        <f t="shared" si="583"/>
        <v>0</v>
      </c>
      <c r="SR154" s="17">
        <f t="shared" si="584"/>
        <v>0</v>
      </c>
      <c r="SS154" s="17">
        <f t="shared" si="585"/>
        <v>0</v>
      </c>
      <c r="ST154" s="17">
        <f t="shared" si="586"/>
        <v>0</v>
      </c>
      <c r="SU154" s="17">
        <f t="shared" si="587"/>
        <v>0</v>
      </c>
      <c r="SV154" s="17">
        <f t="shared" si="618"/>
        <v>0</v>
      </c>
      <c r="SW154" s="17">
        <f t="shared" si="588"/>
        <v>0</v>
      </c>
      <c r="SX154" s="17">
        <f t="shared" si="589"/>
        <v>0</v>
      </c>
      <c r="SY154" s="17">
        <f t="shared" si="590"/>
        <v>0</v>
      </c>
      <c r="SZ154" s="17">
        <f t="shared" si="591"/>
        <v>0</v>
      </c>
      <c r="TA154" s="17">
        <f t="shared" si="592"/>
        <v>0</v>
      </c>
      <c r="TB154" s="24">
        <f t="shared" si="593"/>
        <v>620</v>
      </c>
      <c r="TC154" s="69">
        <f t="shared" si="594"/>
        <v>1</v>
      </c>
      <c r="TD154" s="17">
        <f t="shared" si="616"/>
        <v>2.6014568158168575E-6</v>
      </c>
      <c r="TE154" s="95"/>
      <c r="TF154" s="71"/>
      <c r="TG154" s="71"/>
      <c r="TH154" s="71">
        <v>35</v>
      </c>
      <c r="TI154" s="71"/>
      <c r="TJ154" s="71"/>
      <c r="TK154" s="71">
        <v>112</v>
      </c>
      <c r="TL154" s="71"/>
      <c r="TM154" s="71">
        <v>2</v>
      </c>
      <c r="TN154" s="71"/>
      <c r="TO154" s="71">
        <v>36</v>
      </c>
      <c r="TP154" s="71"/>
      <c r="TQ154" s="71">
        <v>1</v>
      </c>
      <c r="TR154" s="72"/>
      <c r="TS154" s="72"/>
      <c r="TT154" s="72"/>
      <c r="TU154" s="72"/>
      <c r="TV154" s="72">
        <v>37</v>
      </c>
      <c r="TW154" s="72"/>
      <c r="TX154" s="72"/>
      <c r="TY154" s="72">
        <v>1</v>
      </c>
      <c r="TZ154" s="72">
        <v>129</v>
      </c>
      <c r="UA154" s="72"/>
      <c r="UB154" s="72">
        <v>64</v>
      </c>
      <c r="UC154" s="72"/>
      <c r="UD154" s="72"/>
      <c r="UE154" s="72">
        <v>1</v>
      </c>
      <c r="UF154" s="72"/>
      <c r="UG154" s="72">
        <v>38</v>
      </c>
      <c r="UH154" s="72"/>
      <c r="UI154" s="72">
        <v>1</v>
      </c>
      <c r="UJ154" s="73">
        <v>1</v>
      </c>
      <c r="UK154" s="73"/>
      <c r="UL154" s="73"/>
      <c r="UM154" s="73"/>
      <c r="UN154" s="73">
        <v>38</v>
      </c>
      <c r="UO154" s="73"/>
      <c r="UP154" s="73"/>
      <c r="UQ154" s="73">
        <v>2</v>
      </c>
      <c r="UR154" s="73">
        <v>208</v>
      </c>
      <c r="US154" s="73">
        <v>64</v>
      </c>
      <c r="UT154" s="73"/>
      <c r="UU154" s="73"/>
      <c r="UV154" s="73">
        <v>1</v>
      </c>
      <c r="UW154" s="73"/>
      <c r="UX154" s="73"/>
      <c r="UY154" s="73">
        <v>37</v>
      </c>
      <c r="UZ154" s="73"/>
      <c r="VA154" s="73">
        <v>1</v>
      </c>
      <c r="VB154" s="73">
        <v>4</v>
      </c>
      <c r="VC154" s="73"/>
      <c r="VD154" s="73"/>
      <c r="VE154" s="73"/>
      <c r="VF154" s="73">
        <v>38</v>
      </c>
      <c r="VG154" s="73">
        <v>1</v>
      </c>
      <c r="VH154" s="73">
        <v>1</v>
      </c>
      <c r="VI154" s="73">
        <v>2</v>
      </c>
      <c r="VJ154" s="73">
        <v>214</v>
      </c>
      <c r="VK154" s="73">
        <v>64</v>
      </c>
      <c r="VL154" s="73"/>
      <c r="VM154" s="73"/>
      <c r="VN154" s="73"/>
      <c r="VO154" s="73">
        <v>1</v>
      </c>
      <c r="VP154" s="73">
        <v>37</v>
      </c>
      <c r="VQ154" s="73"/>
      <c r="VR154" s="73"/>
      <c r="VS154" s="73">
        <v>5</v>
      </c>
      <c r="VT154" s="73"/>
      <c r="VU154" s="73"/>
      <c r="VV154" s="73"/>
      <c r="VW154" s="73">
        <v>7</v>
      </c>
      <c r="VX154" s="73">
        <v>17</v>
      </c>
      <c r="VY154" s="73">
        <v>1</v>
      </c>
      <c r="VZ154" s="73"/>
      <c r="WA154" s="73">
        <v>64</v>
      </c>
      <c r="WB154" s="73"/>
      <c r="WC154" s="73">
        <v>1</v>
      </c>
      <c r="WD154" s="73"/>
      <c r="WE154" s="73"/>
      <c r="WF154" s="73"/>
      <c r="WG154" s="73"/>
      <c r="WH154" s="73">
        <v>1</v>
      </c>
      <c r="WI154" s="73"/>
      <c r="WJ154" s="73">
        <v>6</v>
      </c>
      <c r="WK154" s="73"/>
      <c r="WL154" s="73"/>
      <c r="WM154" s="73"/>
      <c r="WN154" s="73"/>
      <c r="WO154" s="22">
        <f t="shared" si="595"/>
        <v>10</v>
      </c>
      <c r="WP154" s="22">
        <f t="shared" si="596"/>
        <v>0</v>
      </c>
      <c r="WQ154" s="22">
        <f t="shared" si="597"/>
        <v>0</v>
      </c>
      <c r="WR154" s="22">
        <f t="shared" si="598"/>
        <v>0</v>
      </c>
      <c r="WS154" s="22">
        <f t="shared" si="599"/>
        <v>155</v>
      </c>
      <c r="WT154" s="22">
        <f t="shared" si="600"/>
        <v>1</v>
      </c>
      <c r="WU154" s="22">
        <f t="shared" si="601"/>
        <v>2</v>
      </c>
      <c r="WV154" s="22">
        <f t="shared" si="602"/>
        <v>5</v>
      </c>
      <c r="WW154" s="22">
        <f t="shared" si="603"/>
        <v>727</v>
      </c>
      <c r="WX154" s="22">
        <f t="shared" si="604"/>
        <v>0</v>
      </c>
      <c r="WY154" s="22">
        <f t="shared" si="605"/>
        <v>195</v>
      </c>
      <c r="WZ154" s="22">
        <f t="shared" si="606"/>
        <v>0</v>
      </c>
      <c r="XA154" s="22">
        <f t="shared" si="607"/>
        <v>0</v>
      </c>
      <c r="XB154" s="22">
        <f t="shared" si="608"/>
        <v>2</v>
      </c>
      <c r="XC154" s="22">
        <f t="shared" si="609"/>
        <v>1</v>
      </c>
      <c r="XD154" s="22">
        <f t="shared" si="610"/>
        <v>0</v>
      </c>
      <c r="XE154" s="22">
        <f t="shared" si="611"/>
        <v>154</v>
      </c>
      <c r="XF154" s="22">
        <f t="shared" si="612"/>
        <v>0</v>
      </c>
      <c r="XG154" s="93">
        <f t="shared" si="613"/>
        <v>3</v>
      </c>
    </row>
    <row r="155" spans="1:631" ht="17.100000000000001" customHeight="1" x14ac:dyDescent="0.2">
      <c r="A155" s="101"/>
      <c r="B155" s="27" t="s">
        <v>396</v>
      </c>
      <c r="C155" s="535" t="s">
        <v>397</v>
      </c>
      <c r="D155" s="25" t="s">
        <v>411</v>
      </c>
      <c r="E155" s="535" t="s">
        <v>412</v>
      </c>
      <c r="F155" s="25" t="s">
        <v>416</v>
      </c>
      <c r="G155" s="535" t="s">
        <v>417</v>
      </c>
      <c r="H155" s="25">
        <v>35</v>
      </c>
      <c r="I155" s="28">
        <v>6</v>
      </c>
      <c r="J155" s="17">
        <f t="shared" si="478"/>
        <v>0.70024679689140934</v>
      </c>
      <c r="K155" s="17">
        <f t="shared" si="479"/>
        <v>0.35030718336483935</v>
      </c>
      <c r="L155" s="17">
        <f t="shared" si="480"/>
        <v>1</v>
      </c>
      <c r="M155" s="17">
        <f t="shared" si="481"/>
        <v>0.28202611911013409</v>
      </c>
      <c r="N155" s="17">
        <f t="shared" si="482"/>
        <v>0.37719851294649653</v>
      </c>
      <c r="O155" s="17">
        <f t="shared" si="483"/>
        <v>0.37405482041587901</v>
      </c>
      <c r="P155" s="17">
        <f t="shared" si="484"/>
        <v>0.71949067932218225</v>
      </c>
      <c r="Q155" s="17">
        <f t="shared" si="485"/>
        <v>0.49146787019127447</v>
      </c>
      <c r="R155" s="69">
        <f t="shared" si="486"/>
        <v>0.90594448251082094</v>
      </c>
      <c r="S155" s="422">
        <f t="shared" si="487"/>
        <v>0.57785960719478191</v>
      </c>
      <c r="T155" s="17">
        <f t="shared" si="614"/>
        <v>0.42214039280521809</v>
      </c>
      <c r="U155" s="10">
        <f t="shared" si="488"/>
        <v>77898.410965132498</v>
      </c>
      <c r="V155" s="32">
        <v>6</v>
      </c>
      <c r="W155" s="550">
        <f t="shared" si="489"/>
        <v>0</v>
      </c>
      <c r="X155" s="550">
        <f t="shared" si="490"/>
        <v>0.46674849608367075</v>
      </c>
      <c r="Y155" s="550">
        <f t="shared" si="491"/>
        <v>0.53325150391632925</v>
      </c>
      <c r="Z155" s="551">
        <f t="shared" si="492"/>
        <v>98401.966520688075</v>
      </c>
      <c r="AA155" s="426">
        <f t="shared" si="493"/>
        <v>0.19088288210174928</v>
      </c>
      <c r="AB155" s="59">
        <f t="shared" si="494"/>
        <v>0.93015901617189967</v>
      </c>
      <c r="AC155" s="59">
        <f t="shared" si="495"/>
        <v>0.11821423136291498</v>
      </c>
      <c r="AD155" s="59">
        <f t="shared" si="496"/>
        <v>0.37719851294649653</v>
      </c>
      <c r="AE155" s="59">
        <f t="shared" si="497"/>
        <v>0.50853212980872553</v>
      </c>
      <c r="AF155" s="59">
        <f t="shared" si="498"/>
        <v>0.4943289224952741</v>
      </c>
      <c r="AG155" s="59">
        <f t="shared" si="499"/>
        <v>0.23787019533711407</v>
      </c>
      <c r="AH155" s="59">
        <f t="shared" si="500"/>
        <v>0.37405482041587901</v>
      </c>
      <c r="AI155" s="59">
        <f t="shared" si="501"/>
        <v>0.7843152699012812</v>
      </c>
      <c r="AJ155" s="59">
        <f t="shared" si="502"/>
        <v>0.61617832388153748</v>
      </c>
      <c r="AK155" s="59">
        <f t="shared" si="503"/>
        <v>0.28050932067781775</v>
      </c>
      <c r="AL155" s="35">
        <f t="shared" si="504"/>
        <v>1</v>
      </c>
      <c r="AM155" s="27">
        <v>184532</v>
      </c>
      <c r="AN155" s="25">
        <v>90031</v>
      </c>
      <c r="AO155" s="25">
        <v>94501</v>
      </c>
      <c r="AP155" s="17">
        <f t="shared" si="505"/>
        <v>3.5841023428137215E-3</v>
      </c>
      <c r="AQ155" s="63">
        <v>95.269891323901334</v>
      </c>
      <c r="AR155" s="58">
        <v>952.73543035900002</v>
      </c>
      <c r="AS155" s="24">
        <f t="shared" si="506"/>
        <v>193.68650951761765</v>
      </c>
      <c r="AT155" s="17">
        <f t="shared" si="617"/>
        <v>0.16726961864501105</v>
      </c>
      <c r="AU155" s="25">
        <v>167264</v>
      </c>
      <c r="AV155" s="25">
        <v>79204</v>
      </c>
      <c r="AW155" s="25">
        <v>88060</v>
      </c>
      <c r="AX155" s="25">
        <v>17268</v>
      </c>
      <c r="AY155" s="25">
        <v>10827</v>
      </c>
      <c r="AZ155" s="25">
        <v>6441</v>
      </c>
      <c r="BA155" s="25">
        <v>35224</v>
      </c>
      <c r="BB155" s="25">
        <v>16622</v>
      </c>
      <c r="BC155" s="25">
        <v>18602</v>
      </c>
      <c r="BD155" s="63">
        <v>89.35598322760994</v>
      </c>
      <c r="BE155" s="25">
        <v>149308</v>
      </c>
      <c r="BF155" s="25">
        <v>73409</v>
      </c>
      <c r="BG155" s="25">
        <v>75899</v>
      </c>
      <c r="BH155" s="63">
        <v>96.7193243652749</v>
      </c>
      <c r="BI155" s="17">
        <v>0.19088288210174928</v>
      </c>
      <c r="BJ155" s="25">
        <v>59155</v>
      </c>
      <c r="BK155" s="25">
        <v>116325</v>
      </c>
      <c r="BL155" s="25">
        <v>9052</v>
      </c>
      <c r="BM155" s="17">
        <v>0.58634859230603908</v>
      </c>
      <c r="BN155" s="10">
        <f t="shared" si="507"/>
        <v>76331.921564581993</v>
      </c>
      <c r="BO155" s="29">
        <v>0.50853212980872553</v>
      </c>
      <c r="BP155" s="30">
        <f t="shared" si="508"/>
        <v>0.49146787019127447</v>
      </c>
      <c r="BQ155" s="31">
        <v>7.7816462497313559</v>
      </c>
      <c r="BR155" s="25">
        <v>125377</v>
      </c>
      <c r="BS155" s="25">
        <v>36709</v>
      </c>
      <c r="BT155" s="25">
        <v>75181</v>
      </c>
      <c r="BU155" s="25">
        <v>8729</v>
      </c>
      <c r="BV155" s="25">
        <v>2562</v>
      </c>
      <c r="BW155" s="18">
        <v>2196</v>
      </c>
      <c r="BX155" s="25">
        <v>38088</v>
      </c>
      <c r="BY155" s="25">
        <v>28176</v>
      </c>
      <c r="BZ155" s="25">
        <v>9912</v>
      </c>
      <c r="CA155" s="59">
        <v>0.26023944549464401</v>
      </c>
      <c r="CB155" s="25">
        <v>167264</v>
      </c>
      <c r="CC155" s="25">
        <v>17268</v>
      </c>
      <c r="CD155" s="17">
        <f t="shared" si="509"/>
        <v>0.10323799502582744</v>
      </c>
      <c r="CE155" s="25">
        <v>1821</v>
      </c>
      <c r="CF155" s="25">
        <v>4515</v>
      </c>
      <c r="CG155" s="25">
        <v>7313</v>
      </c>
      <c r="CH155" s="25">
        <v>8135</v>
      </c>
      <c r="CI155" s="25">
        <v>6701</v>
      </c>
      <c r="CJ155" s="25">
        <v>4361</v>
      </c>
      <c r="CK155" s="25">
        <v>2529</v>
      </c>
      <c r="CL155" s="25">
        <v>1512</v>
      </c>
      <c r="CM155" s="25">
        <v>1201</v>
      </c>
      <c r="CN155" s="26">
        <v>4.3915143877336691</v>
      </c>
      <c r="CO155" s="27">
        <v>38088</v>
      </c>
      <c r="CP155" s="34">
        <f t="shared" si="510"/>
        <v>4.8448855282503676</v>
      </c>
      <c r="CQ155" s="25">
        <v>1375</v>
      </c>
      <c r="CR155" s="25">
        <v>2287</v>
      </c>
      <c r="CS155" s="25">
        <v>2681</v>
      </c>
      <c r="CT155" s="25">
        <v>19073</v>
      </c>
      <c r="CU155" s="25">
        <v>10406</v>
      </c>
      <c r="CV155" s="25">
        <v>1196</v>
      </c>
      <c r="CW155" s="18">
        <v>682</v>
      </c>
      <c r="CX155" s="18">
        <v>388</v>
      </c>
      <c r="CY155" s="25">
        <v>38088</v>
      </c>
      <c r="CZ155" s="25">
        <v>32203</v>
      </c>
      <c r="DA155" s="25">
        <v>1732</v>
      </c>
      <c r="DB155" s="25">
        <v>1360</v>
      </c>
      <c r="DC155" s="25">
        <v>2064</v>
      </c>
      <c r="DD155" s="18">
        <v>406</v>
      </c>
      <c r="DE155" s="18">
        <v>323</v>
      </c>
      <c r="DF155" s="25">
        <v>38088</v>
      </c>
      <c r="DG155" s="25">
        <v>18734</v>
      </c>
      <c r="DH155" s="18">
        <v>57</v>
      </c>
      <c r="DI155" s="18">
        <v>37</v>
      </c>
      <c r="DJ155" s="25">
        <v>16455</v>
      </c>
      <c r="DK155" s="18">
        <v>210</v>
      </c>
      <c r="DL155" s="25">
        <v>2595</v>
      </c>
      <c r="DM155" s="25">
        <f t="shared" si="511"/>
        <v>82520.946859903372</v>
      </c>
      <c r="DN155" s="17">
        <f t="shared" si="512"/>
        <v>0.43202583490863267</v>
      </c>
      <c r="DO155" s="17">
        <f t="shared" si="513"/>
        <v>5.5135475740390677E-3</v>
      </c>
      <c r="DP155" s="23">
        <f t="shared" si="514"/>
        <v>0.4943289224952741</v>
      </c>
      <c r="DQ155" s="23">
        <f t="shared" si="515"/>
        <v>0.50567107750472595</v>
      </c>
      <c r="DR155" s="25">
        <v>38088</v>
      </c>
      <c r="DS155" s="25">
        <v>3024</v>
      </c>
      <c r="DT155" s="25">
        <v>14231</v>
      </c>
      <c r="DU155" s="18">
        <v>43</v>
      </c>
      <c r="DV155" s="25">
        <v>13365</v>
      </c>
      <c r="DW155" s="18">
        <v>269</v>
      </c>
      <c r="DX155" s="25">
        <v>5335</v>
      </c>
      <c r="DY155" s="25">
        <v>1821</v>
      </c>
      <c r="DZ155" s="17">
        <f t="shared" si="516"/>
        <v>0.80505671077504726</v>
      </c>
      <c r="EA155" s="17">
        <f t="shared" si="517"/>
        <v>0.19494328922495274</v>
      </c>
      <c r="EB155" s="25">
        <v>38088</v>
      </c>
      <c r="EC155" s="25">
        <v>8817</v>
      </c>
      <c r="ED155" s="18">
        <v>243</v>
      </c>
      <c r="EE155" s="25">
        <v>23612</v>
      </c>
      <c r="EF155" s="17">
        <f t="shared" si="518"/>
        <v>0.61993278722957357</v>
      </c>
      <c r="EG155" s="25">
        <v>4995</v>
      </c>
      <c r="EH155" s="18">
        <v>421</v>
      </c>
      <c r="EI155" s="17">
        <f t="shared" si="519"/>
        <v>0.23787019533711407</v>
      </c>
      <c r="EJ155" s="17">
        <f t="shared" si="520"/>
        <v>0.13114366729678639</v>
      </c>
      <c r="EK155" s="69">
        <f t="shared" si="521"/>
        <v>0.35030718336483935</v>
      </c>
      <c r="EL155" s="27">
        <v>110995</v>
      </c>
      <c r="EM155" s="25">
        <v>103243</v>
      </c>
      <c r="EN155" s="25">
        <v>7752</v>
      </c>
      <c r="EO155" s="59">
        <v>0.93015901617189967</v>
      </c>
      <c r="EP155" s="25">
        <v>51158</v>
      </c>
      <c r="EQ155" s="25">
        <v>49034</v>
      </c>
      <c r="ER155" s="25">
        <v>2124</v>
      </c>
      <c r="ES155" s="59">
        <v>0.95848156691035613</v>
      </c>
      <c r="ET155" s="25">
        <v>59837</v>
      </c>
      <c r="EU155" s="25">
        <v>54209</v>
      </c>
      <c r="EV155" s="25">
        <v>5628</v>
      </c>
      <c r="EW155" s="59">
        <v>0.90594448251082094</v>
      </c>
      <c r="EX155" s="25">
        <v>23530</v>
      </c>
      <c r="EY155" s="25">
        <v>22156</v>
      </c>
      <c r="EZ155" s="25">
        <v>1374</v>
      </c>
      <c r="FA155" s="59">
        <v>0.941606459838504</v>
      </c>
      <c r="FB155" s="25">
        <v>87465</v>
      </c>
      <c r="FC155" s="25">
        <v>81087</v>
      </c>
      <c r="FD155" s="25">
        <v>6378</v>
      </c>
      <c r="FE155" s="59">
        <v>0.92707940318984738</v>
      </c>
      <c r="FF155" s="25">
        <v>79004</v>
      </c>
      <c r="FG155" s="25">
        <v>32298</v>
      </c>
      <c r="FH155" s="25">
        <v>40500</v>
      </c>
      <c r="FI155" s="25">
        <v>6206</v>
      </c>
      <c r="FJ155" s="23">
        <f t="shared" si="522"/>
        <v>7.8552984659004607E-2</v>
      </c>
      <c r="FK155" s="23">
        <f t="shared" si="523"/>
        <v>0.51263227178370718</v>
      </c>
      <c r="FL155" s="36">
        <f t="shared" si="524"/>
        <v>5.2043184015468897</v>
      </c>
      <c r="FM155" s="25">
        <v>38118</v>
      </c>
      <c r="FN155" s="25">
        <v>15590</v>
      </c>
      <c r="FO155" s="17">
        <f t="shared" si="525"/>
        <v>0.40899312660685239</v>
      </c>
      <c r="FP155" s="25">
        <v>19446</v>
      </c>
      <c r="FQ155" s="17">
        <f t="shared" si="526"/>
        <v>0.51015268377144651</v>
      </c>
      <c r="FR155" s="25">
        <v>3082</v>
      </c>
      <c r="FS155" s="17">
        <f t="shared" si="527"/>
        <v>8.0854189621701031E-2</v>
      </c>
      <c r="FT155" s="25">
        <v>40886</v>
      </c>
      <c r="FU155" s="25">
        <v>16708</v>
      </c>
      <c r="FV155" s="25">
        <v>21054</v>
      </c>
      <c r="FW155" s="17">
        <f t="shared" si="528"/>
        <v>7.6407572274128061E-2</v>
      </c>
      <c r="FX155" s="17">
        <f t="shared" si="529"/>
        <v>0.51494399060803209</v>
      </c>
      <c r="FY155" s="25">
        <v>3124</v>
      </c>
      <c r="FZ155" s="25">
        <v>91994</v>
      </c>
      <c r="GA155" s="25">
        <v>10875</v>
      </c>
      <c r="GB155" s="25">
        <v>46419</v>
      </c>
      <c r="GC155" s="25">
        <v>16413</v>
      </c>
      <c r="GD155" s="25">
        <v>9449</v>
      </c>
      <c r="GE155" s="18">
        <v>234</v>
      </c>
      <c r="GF155" s="25">
        <v>6641</v>
      </c>
      <c r="GG155" s="18">
        <v>219</v>
      </c>
      <c r="GH155" s="18">
        <v>111</v>
      </c>
      <c r="GI155" s="18">
        <v>1633</v>
      </c>
      <c r="GJ155" s="10">
        <f t="shared" si="530"/>
        <v>10875</v>
      </c>
      <c r="GK155" s="10">
        <f t="shared" si="472"/>
        <v>81119</v>
      </c>
      <c r="GL155" s="10">
        <f t="shared" si="473"/>
        <v>34700</v>
      </c>
      <c r="GM155" s="10">
        <f t="shared" si="531"/>
        <v>57294</v>
      </c>
      <c r="GN155" s="10">
        <f t="shared" si="474"/>
        <v>18287</v>
      </c>
      <c r="GO155" s="17">
        <f t="shared" si="532"/>
        <v>0.11821423136291498</v>
      </c>
      <c r="GP155" s="17">
        <f t="shared" si="475"/>
        <v>0.88178576863708502</v>
      </c>
      <c r="GQ155" s="17">
        <f t="shared" si="476"/>
        <v>0.37719851294649653</v>
      </c>
      <c r="GR155" s="17">
        <f t="shared" si="477"/>
        <v>0.1987847033502185</v>
      </c>
      <c r="GS155" s="17">
        <f t="shared" si="533"/>
        <v>0.62949214079179083</v>
      </c>
      <c r="GT155" s="25">
        <v>43753</v>
      </c>
      <c r="GU155" s="25">
        <v>4373</v>
      </c>
      <c r="GV155" s="25">
        <v>20145</v>
      </c>
      <c r="GW155" s="25">
        <v>9574</v>
      </c>
      <c r="GX155" s="25">
        <v>5446</v>
      </c>
      <c r="GY155" s="18">
        <v>171</v>
      </c>
      <c r="GZ155" s="25">
        <v>2883</v>
      </c>
      <c r="HA155" s="18">
        <v>89</v>
      </c>
      <c r="HB155" s="18">
        <v>86</v>
      </c>
      <c r="HC155" s="18">
        <v>986</v>
      </c>
      <c r="HD155" s="23">
        <f t="shared" si="534"/>
        <v>9.9947432176079348E-2</v>
      </c>
      <c r="HE155" s="23">
        <f t="shared" si="535"/>
        <v>0.90005256782392062</v>
      </c>
      <c r="HF155" s="23">
        <f t="shared" si="536"/>
        <v>0.43962699700591962</v>
      </c>
      <c r="HG155" s="23">
        <f t="shared" si="537"/>
        <v>0.22080771604232852</v>
      </c>
      <c r="HH155" s="25">
        <v>48241</v>
      </c>
      <c r="HI155" s="25">
        <v>6502</v>
      </c>
      <c r="HJ155" s="25">
        <v>26274</v>
      </c>
      <c r="HK155" s="25">
        <v>6839</v>
      </c>
      <c r="HL155" s="25">
        <v>4003</v>
      </c>
      <c r="HM155" s="18">
        <v>63</v>
      </c>
      <c r="HN155" s="25">
        <v>3758</v>
      </c>
      <c r="HO155" s="18">
        <v>130</v>
      </c>
      <c r="HP155" s="18">
        <v>25</v>
      </c>
      <c r="HQ155" s="18">
        <v>647</v>
      </c>
      <c r="HR155" s="23">
        <f t="shared" si="538"/>
        <v>0.13478161729649055</v>
      </c>
      <c r="HS155" s="23">
        <f t="shared" si="539"/>
        <v>0.86521838270350948</v>
      </c>
      <c r="HT155" s="80">
        <f t="shared" si="540"/>
        <v>0.32057793163491638</v>
      </c>
      <c r="HU155" s="27">
        <v>146234</v>
      </c>
      <c r="HV155" s="25">
        <v>5250</v>
      </c>
      <c r="HW155" s="25">
        <v>29066</v>
      </c>
      <c r="HX155" s="18">
        <v>3150</v>
      </c>
      <c r="HY155" s="25">
        <v>31649</v>
      </c>
      <c r="HZ155" s="25">
        <v>7088</v>
      </c>
      <c r="IA155" s="18">
        <v>2631</v>
      </c>
      <c r="IB155" s="18">
        <v>603</v>
      </c>
      <c r="IC155" s="25">
        <v>21757</v>
      </c>
      <c r="ID155" s="25">
        <v>28062</v>
      </c>
      <c r="IE155" s="25">
        <v>8232</v>
      </c>
      <c r="IF155" s="18">
        <v>1155</v>
      </c>
      <c r="IG155" s="25">
        <v>7591</v>
      </c>
      <c r="IH155" s="17">
        <f t="shared" si="541"/>
        <v>0.24036817703133334</v>
      </c>
      <c r="II155" s="17">
        <f t="shared" si="542"/>
        <v>4.8470259994255784E-2</v>
      </c>
      <c r="IJ155" s="30">
        <f t="shared" si="543"/>
        <v>20.631207674943568</v>
      </c>
      <c r="IK155" s="17">
        <f t="shared" si="615"/>
        <v>0.28202611911013409</v>
      </c>
      <c r="IL155" s="25">
        <v>70663</v>
      </c>
      <c r="IM155" s="25">
        <v>3237</v>
      </c>
      <c r="IN155" s="25">
        <v>20063</v>
      </c>
      <c r="IO155" s="18">
        <v>2179</v>
      </c>
      <c r="IP155" s="25">
        <v>18705</v>
      </c>
      <c r="IQ155" s="25">
        <v>3379</v>
      </c>
      <c r="IR155" s="18">
        <v>1647</v>
      </c>
      <c r="IS155" s="18">
        <v>372</v>
      </c>
      <c r="IT155" s="25">
        <v>10494</v>
      </c>
      <c r="IU155" s="25">
        <v>921</v>
      </c>
      <c r="IV155" s="25">
        <v>3405</v>
      </c>
      <c r="IW155" s="18">
        <v>659</v>
      </c>
      <c r="IX155" s="25">
        <v>5602</v>
      </c>
      <c r="IY155" s="17">
        <f t="shared" si="544"/>
        <v>0.69640405870115907</v>
      </c>
      <c r="IZ155" s="25">
        <v>75571</v>
      </c>
      <c r="JA155" s="25">
        <v>2013</v>
      </c>
      <c r="JB155" s="25">
        <v>9003</v>
      </c>
      <c r="JC155" s="18">
        <v>971</v>
      </c>
      <c r="JD155" s="25">
        <v>12944</v>
      </c>
      <c r="JE155" s="25">
        <v>3709</v>
      </c>
      <c r="JF155" s="18">
        <v>984</v>
      </c>
      <c r="JG155" s="18">
        <v>231</v>
      </c>
      <c r="JH155" s="25">
        <v>11263</v>
      </c>
      <c r="JI155" s="25">
        <v>27141</v>
      </c>
      <c r="JJ155" s="25">
        <v>4827</v>
      </c>
      <c r="JK155" s="18">
        <v>496</v>
      </c>
      <c r="JL155" s="25">
        <v>1989</v>
      </c>
      <c r="JM155" s="80">
        <f t="shared" si="545"/>
        <v>0.39200222307498911</v>
      </c>
      <c r="JN155" s="27">
        <v>146234</v>
      </c>
      <c r="JO155" s="25">
        <v>100833</v>
      </c>
      <c r="JP155" s="18">
        <v>126</v>
      </c>
      <c r="JQ155" s="18">
        <v>349</v>
      </c>
      <c r="JR155" s="25">
        <v>1714</v>
      </c>
      <c r="JS155" s="25">
        <v>1594</v>
      </c>
      <c r="JT155" s="18">
        <v>552</v>
      </c>
      <c r="JU155" s="18">
        <v>8</v>
      </c>
      <c r="JV155" s="18">
        <v>38</v>
      </c>
      <c r="JW155" s="25">
        <v>41020</v>
      </c>
      <c r="JX155" s="17">
        <f t="shared" si="546"/>
        <v>0.28050932067781775</v>
      </c>
      <c r="JY155" s="17">
        <f t="shared" si="547"/>
        <v>0.71949067932218225</v>
      </c>
      <c r="JZ155" s="25">
        <v>28697</v>
      </c>
      <c r="KA155" s="25">
        <v>20016</v>
      </c>
      <c r="KB155" s="18">
        <v>34</v>
      </c>
      <c r="KC155" s="18">
        <v>128</v>
      </c>
      <c r="KD155" s="25">
        <v>606</v>
      </c>
      <c r="KE155" s="25">
        <v>359</v>
      </c>
      <c r="KF155" s="18">
        <v>101</v>
      </c>
      <c r="KG155" s="18">
        <v>1</v>
      </c>
      <c r="KH155" s="18" t="s">
        <v>764</v>
      </c>
      <c r="KI155" s="25">
        <v>7452</v>
      </c>
      <c r="KJ155" s="17">
        <f t="shared" si="548"/>
        <v>0.25967871206049414</v>
      </c>
      <c r="KK155" s="25">
        <v>117537</v>
      </c>
      <c r="KL155" s="25">
        <v>80817</v>
      </c>
      <c r="KM155" s="18">
        <v>92</v>
      </c>
      <c r="KN155" s="18">
        <v>221</v>
      </c>
      <c r="KO155" s="25">
        <v>1108</v>
      </c>
      <c r="KP155" s="25">
        <v>1235</v>
      </c>
      <c r="KQ155" s="18">
        <v>451</v>
      </c>
      <c r="KR155" s="18">
        <v>7</v>
      </c>
      <c r="KS155" s="18">
        <v>38</v>
      </c>
      <c r="KT155" s="25">
        <v>33568</v>
      </c>
      <c r="KU155" s="69">
        <f t="shared" si="440"/>
        <v>0.28559517428554415</v>
      </c>
      <c r="KV155" s="27">
        <v>184532</v>
      </c>
      <c r="KW155" s="25">
        <v>173460</v>
      </c>
      <c r="KX155" s="25">
        <v>11072</v>
      </c>
      <c r="KY155" s="59">
        <v>6.0000433529143998E-2</v>
      </c>
      <c r="KZ155" s="25">
        <v>6825</v>
      </c>
      <c r="LA155" s="25">
        <v>2811</v>
      </c>
      <c r="LB155" s="25">
        <v>4322</v>
      </c>
      <c r="LC155" s="25">
        <v>3303</v>
      </c>
      <c r="LD155" s="25">
        <v>90031</v>
      </c>
      <c r="LE155" s="25">
        <v>84971</v>
      </c>
      <c r="LF155" s="25">
        <v>5060</v>
      </c>
      <c r="LG155" s="59">
        <v>5.6202863458142203E-2</v>
      </c>
      <c r="LH155" s="25">
        <v>94501</v>
      </c>
      <c r="LI155" s="25">
        <v>88489</v>
      </c>
      <c r="LJ155" s="25">
        <v>6012</v>
      </c>
      <c r="LK155" s="35">
        <v>6.3618374408736411E-2</v>
      </c>
      <c r="LL155" s="27">
        <v>38088</v>
      </c>
      <c r="LM155" s="18">
        <v>389</v>
      </c>
      <c r="LN155" s="25">
        <v>29484</v>
      </c>
      <c r="LO155" s="25">
        <v>1530</v>
      </c>
      <c r="LP155" s="18">
        <v>646</v>
      </c>
      <c r="LQ155" s="18">
        <v>277</v>
      </c>
      <c r="LR155" s="25">
        <v>5762</v>
      </c>
      <c r="LS155" s="23">
        <f t="shared" si="549"/>
        <v>0.15128124343625288</v>
      </c>
      <c r="LT155" s="23">
        <f t="shared" si="550"/>
        <v>0.84871875656374707</v>
      </c>
      <c r="LU155" s="17">
        <f t="shared" si="551"/>
        <v>0.7843152699012812</v>
      </c>
      <c r="LV155" s="25">
        <v>38088</v>
      </c>
      <c r="LW155" s="25">
        <v>2889</v>
      </c>
      <c r="LX155" s="25">
        <v>1295</v>
      </c>
      <c r="LY155" s="25">
        <v>18530</v>
      </c>
      <c r="LZ155" s="25">
        <v>9826</v>
      </c>
      <c r="MA155" s="18">
        <v>688</v>
      </c>
      <c r="MB155" s="18">
        <v>497</v>
      </c>
      <c r="MC155" s="18">
        <v>984</v>
      </c>
      <c r="MD155" s="18">
        <v>755</v>
      </c>
      <c r="ME155" s="18">
        <v>91</v>
      </c>
      <c r="MF155" s="25">
        <v>2533</v>
      </c>
      <c r="MG155" s="17">
        <f t="shared" si="552"/>
        <v>5.6947069943289227E-2</v>
      </c>
      <c r="MH155" s="17">
        <f t="shared" si="553"/>
        <v>0.61617832388153748</v>
      </c>
      <c r="MI155" s="25">
        <v>38088</v>
      </c>
      <c r="MJ155" s="25">
        <v>3673</v>
      </c>
      <c r="MK155" s="25">
        <v>1336</v>
      </c>
      <c r="ML155" s="25">
        <v>18194</v>
      </c>
      <c r="MM155" s="25">
        <v>9862</v>
      </c>
      <c r="MN155" s="18">
        <v>911</v>
      </c>
      <c r="MO155" s="18">
        <v>535</v>
      </c>
      <c r="MP155" s="18">
        <v>959</v>
      </c>
      <c r="MQ155" s="18">
        <v>21</v>
      </c>
      <c r="MR155" s="18">
        <v>93</v>
      </c>
      <c r="MS155" s="25">
        <v>2504</v>
      </c>
      <c r="MT155" s="17">
        <f t="shared" si="554"/>
        <v>0.63492438563327036</v>
      </c>
      <c r="MU155" s="69">
        <f t="shared" si="555"/>
        <v>0.70024679689140934</v>
      </c>
      <c r="MV155" s="27">
        <v>38088</v>
      </c>
      <c r="MW155" s="25">
        <v>14247</v>
      </c>
      <c r="MX155" s="18">
        <v>657</v>
      </c>
      <c r="MY155" s="25">
        <v>15492</v>
      </c>
      <c r="MZ155" s="25">
        <v>2182</v>
      </c>
      <c r="NA155" s="25">
        <v>4115</v>
      </c>
      <c r="NB155" s="18">
        <v>183</v>
      </c>
      <c r="NC155" s="18">
        <v>961</v>
      </c>
      <c r="ND155" s="18">
        <v>251</v>
      </c>
      <c r="NE155" s="17">
        <f t="shared" si="556"/>
        <v>0.37405482041587901</v>
      </c>
      <c r="NF155" s="10">
        <f t="shared" si="557"/>
        <v>62565.905482041584</v>
      </c>
      <c r="NG155" s="17">
        <f t="shared" si="558"/>
        <v>0.50732514177693766</v>
      </c>
      <c r="NH155" s="25">
        <v>38088</v>
      </c>
      <c r="NI155" s="25">
        <v>8111</v>
      </c>
      <c r="NJ155" s="18">
        <v>26</v>
      </c>
      <c r="NK155" s="18">
        <v>50</v>
      </c>
      <c r="NL155" s="18">
        <v>88</v>
      </c>
      <c r="NM155" s="25">
        <v>28138</v>
      </c>
      <c r="NN155" s="25">
        <v>1542</v>
      </c>
      <c r="NO155" s="18">
        <v>65</v>
      </c>
      <c r="NP155" s="18">
        <v>1</v>
      </c>
      <c r="NQ155" s="32">
        <v>67</v>
      </c>
      <c r="NR155" s="27">
        <v>38088</v>
      </c>
      <c r="NS155" s="37">
        <f t="shared" si="559"/>
        <v>1.2211457676958621</v>
      </c>
      <c r="NT155" s="37">
        <f t="shared" si="560"/>
        <v>0.32950984936127731</v>
      </c>
      <c r="NU155" s="37">
        <f t="shared" si="561"/>
        <v>0.81890305519124518</v>
      </c>
      <c r="NV155" s="17">
        <f t="shared" si="562"/>
        <v>0.16628745712556917</v>
      </c>
      <c r="NW155" s="10">
        <f t="shared" si="563"/>
        <v>18956</v>
      </c>
      <c r="NX155" s="17">
        <f t="shared" si="564"/>
        <v>0.49768956101659317</v>
      </c>
      <c r="NY155" s="19">
        <f t="shared" si="565"/>
        <v>0.34161725747445437</v>
      </c>
      <c r="NZ155" s="25">
        <v>12212</v>
      </c>
      <c r="OA155" s="25">
        <v>19132</v>
      </c>
      <c r="OB155" s="25">
        <v>1636</v>
      </c>
      <c r="OC155" s="25">
        <v>12015</v>
      </c>
      <c r="OD155" s="18">
        <v>794</v>
      </c>
      <c r="OE155" s="18">
        <v>722</v>
      </c>
      <c r="OF155" s="17">
        <f t="shared" si="566"/>
        <v>0.31545368620037806</v>
      </c>
      <c r="OG155" s="17">
        <f t="shared" si="567"/>
        <v>0.32062591892459569</v>
      </c>
      <c r="OH155" s="17">
        <f t="shared" si="568"/>
        <v>0.50231043898340688</v>
      </c>
      <c r="OI155" s="69">
        <f t="shared" si="569"/>
        <v>2.0846460827557235E-2</v>
      </c>
      <c r="OJ155" s="27">
        <v>38088</v>
      </c>
      <c r="OK155" s="18">
        <v>715</v>
      </c>
      <c r="OL155" s="25">
        <v>13037</v>
      </c>
      <c r="OM155" s="25">
        <v>18504</v>
      </c>
      <c r="ON155" s="18">
        <v>488</v>
      </c>
      <c r="OO155" s="18">
        <v>161</v>
      </c>
      <c r="OP155" s="18">
        <v>740</v>
      </c>
      <c r="OQ155" s="25">
        <v>3180</v>
      </c>
      <c r="OR155" s="69">
        <f t="shared" si="570"/>
        <v>0.39329972694812015</v>
      </c>
      <c r="OS155" s="22">
        <v>22021</v>
      </c>
      <c r="OT155" s="22">
        <v>22021</v>
      </c>
      <c r="OU155" s="38">
        <f t="shared" si="441"/>
        <v>0.72325680691036887</v>
      </c>
      <c r="OV155" s="39">
        <v>0.70131238363380399</v>
      </c>
      <c r="OW155" s="22">
        <v>1544360</v>
      </c>
      <c r="OX155" s="36">
        <f t="shared" si="442"/>
        <v>63192122.479999997</v>
      </c>
      <c r="OY155" s="36">
        <f t="shared" si="443"/>
        <v>1492019.2313971792</v>
      </c>
      <c r="OZ155" s="22"/>
      <c r="PA155" s="22"/>
      <c r="PB155" s="38">
        <f t="shared" si="444"/>
        <v>0</v>
      </c>
      <c r="PC155" s="39">
        <v>0</v>
      </c>
      <c r="PD155" s="22"/>
      <c r="PE155" s="40">
        <f t="shared" si="571"/>
        <v>0</v>
      </c>
      <c r="PF155" s="36">
        <f t="shared" si="572"/>
        <v>0</v>
      </c>
      <c r="PG155" s="22">
        <v>883</v>
      </c>
      <c r="PH155" s="22">
        <v>883</v>
      </c>
      <c r="PI155" s="38">
        <f t="shared" si="445"/>
        <v>2.9001215226459091E-2</v>
      </c>
      <c r="PJ155" s="39">
        <v>0.10976217440543602</v>
      </c>
      <c r="PK155" s="22">
        <v>9692</v>
      </c>
      <c r="PL155" s="41">
        <f t="shared" si="573"/>
        <v>396577.25599999999</v>
      </c>
      <c r="PM155" s="36">
        <f t="shared" si="574"/>
        <v>72182.270694643972</v>
      </c>
      <c r="PN155" s="22">
        <v>3222</v>
      </c>
      <c r="PO155" s="22">
        <v>3222</v>
      </c>
      <c r="PP155" s="38">
        <f t="shared" si="446"/>
        <v>0.10582323381613952</v>
      </c>
      <c r="PQ155" s="39">
        <v>0.66811607697082553</v>
      </c>
      <c r="PR155" s="22">
        <v>215267</v>
      </c>
      <c r="PS155" s="41">
        <f t="shared" si="575"/>
        <v>8808295.1060000006</v>
      </c>
      <c r="PT155" s="36">
        <f t="shared" si="576"/>
        <v>422463.32530705567</v>
      </c>
      <c r="PU155" s="22"/>
      <c r="PV155" s="22"/>
      <c r="PW155" s="38">
        <f t="shared" si="447"/>
        <v>0</v>
      </c>
      <c r="PX155" s="39">
        <v>0</v>
      </c>
      <c r="PY155" s="22"/>
      <c r="PZ155" s="36">
        <f t="shared" si="577"/>
        <v>0</v>
      </c>
      <c r="QA155" s="22"/>
      <c r="QB155" s="22"/>
      <c r="QC155" s="39">
        <v>0</v>
      </c>
      <c r="QD155" s="22"/>
      <c r="QE155" s="22">
        <f t="shared" si="578"/>
        <v>0</v>
      </c>
      <c r="QF155" s="22"/>
      <c r="QG155" s="22">
        <v>57</v>
      </c>
      <c r="QH155" s="22">
        <v>57</v>
      </c>
      <c r="QI155" s="38">
        <f t="shared" si="448"/>
        <v>1.8721056261700661E-3</v>
      </c>
      <c r="QJ155" s="39">
        <v>0.1492982456140351</v>
      </c>
      <c r="QK155" s="22">
        <v>851</v>
      </c>
      <c r="QL155" s="42">
        <f t="shared" si="579"/>
        <v>37.193178947368423</v>
      </c>
      <c r="QM155" s="22">
        <f t="shared" si="449"/>
        <v>4264</v>
      </c>
      <c r="QN155" s="22">
        <v>3572</v>
      </c>
      <c r="QO155" s="22">
        <v>3572</v>
      </c>
      <c r="QP155" s="38">
        <f t="shared" si="450"/>
        <v>0.1173186192399908</v>
      </c>
      <c r="QQ155" s="39">
        <v>0.18330067189249721</v>
      </c>
      <c r="QR155" s="22">
        <v>65475</v>
      </c>
      <c r="QS155" s="36">
        <f t="shared" si="580"/>
        <v>839858.35980655998</v>
      </c>
      <c r="QT155" s="22"/>
      <c r="QU155" s="22"/>
      <c r="QV155" s="38">
        <f t="shared" si="451"/>
        <v>0</v>
      </c>
      <c r="QW155" s="39">
        <v>0</v>
      </c>
      <c r="QX155" s="22"/>
      <c r="QY155" s="36">
        <f t="shared" si="581"/>
        <v>0</v>
      </c>
      <c r="QZ155" s="22">
        <v>692</v>
      </c>
      <c r="RA155" s="22">
        <v>692</v>
      </c>
      <c r="RB155" s="38">
        <f t="shared" si="452"/>
        <v>2.2728019180871677E-2</v>
      </c>
      <c r="RC155" s="39">
        <v>0.14930635838150288</v>
      </c>
      <c r="RD155" s="22">
        <v>10332</v>
      </c>
      <c r="RE155" s="36">
        <f t="shared" si="582"/>
        <v>74771.453430727823</v>
      </c>
      <c r="RF155" s="10">
        <f t="shared" si="453"/>
        <v>30447</v>
      </c>
      <c r="RG155" s="10">
        <f t="shared" si="454"/>
        <v>30447</v>
      </c>
      <c r="RH155" s="17">
        <f t="shared" si="455"/>
        <v>3.9159473860887216E-2</v>
      </c>
      <c r="RI155" s="17">
        <f t="shared" si="456"/>
        <v>8.9466680206997816E-4</v>
      </c>
      <c r="RJ155" s="17">
        <f t="shared" si="457"/>
        <v>0.51425321778351862</v>
      </c>
      <c r="RK155" s="17">
        <f t="shared" si="458"/>
        <v>0</v>
      </c>
      <c r="RL155" s="17">
        <f t="shared" si="459"/>
        <v>0.14561013682862206</v>
      </c>
      <c r="RM155" s="17">
        <f t="shared" si="460"/>
        <v>0</v>
      </c>
      <c r="RN155" s="17">
        <f t="shared" si="461"/>
        <v>0.28947338943377121</v>
      </c>
      <c r="RO155" s="17">
        <f t="shared" si="462"/>
        <v>0</v>
      </c>
      <c r="RP155" s="17">
        <f t="shared" si="463"/>
        <v>2.5771424198798697E-2</v>
      </c>
      <c r="RQ155" s="17">
        <f t="shared" si="464"/>
        <v>1.2819346795799348E-5</v>
      </c>
      <c r="RR155" s="36">
        <f t="shared" si="465"/>
        <v>2901331.8338151136</v>
      </c>
      <c r="RS155" s="36">
        <f t="shared" si="466"/>
        <v>15.722648829553213</v>
      </c>
      <c r="RT155" s="10">
        <f t="shared" si="467"/>
        <v>0</v>
      </c>
      <c r="RU155" s="17">
        <f t="shared" si="468"/>
        <v>0</v>
      </c>
      <c r="RV155" s="37">
        <f t="shared" si="469"/>
        <v>6.0607613229546429</v>
      </c>
      <c r="RW155" s="36">
        <f t="shared" si="470"/>
        <v>0.16499577309084604</v>
      </c>
      <c r="RX155" s="85">
        <v>-0.39821050000000002</v>
      </c>
      <c r="RY155" s="93">
        <v>209</v>
      </c>
      <c r="RZ155" s="43" t="b">
        <v>0</v>
      </c>
      <c r="SA155" s="18" t="b">
        <v>0</v>
      </c>
      <c r="SB155" s="18" t="b">
        <v>0</v>
      </c>
      <c r="SC155" s="18" t="b">
        <v>0</v>
      </c>
      <c r="SD155" s="18" t="b">
        <v>0</v>
      </c>
      <c r="SE155" s="32" t="b">
        <v>1</v>
      </c>
      <c r="SF155" s="43" t="b">
        <v>1</v>
      </c>
      <c r="SG155" s="18" t="b">
        <v>0</v>
      </c>
      <c r="SH155" s="18"/>
      <c r="SI155" s="18"/>
      <c r="SJ155" s="18"/>
      <c r="SK155" s="18"/>
      <c r="SL155" s="18"/>
      <c r="SM155" s="18"/>
      <c r="SN155" s="18"/>
      <c r="SO155" s="18"/>
      <c r="SP155" s="18"/>
      <c r="SQ155" s="17">
        <f t="shared" si="583"/>
        <v>0</v>
      </c>
      <c r="SR155" s="17">
        <f t="shared" si="584"/>
        <v>0</v>
      </c>
      <c r="SS155" s="17">
        <f t="shared" si="585"/>
        <v>0</v>
      </c>
      <c r="ST155" s="17">
        <f t="shared" si="586"/>
        <v>0</v>
      </c>
      <c r="SU155" s="17">
        <f t="shared" si="587"/>
        <v>0</v>
      </c>
      <c r="SV155" s="17">
        <f t="shared" si="618"/>
        <v>0</v>
      </c>
      <c r="SW155" s="17">
        <f t="shared" si="588"/>
        <v>0</v>
      </c>
      <c r="SX155" s="17">
        <f t="shared" si="589"/>
        <v>0</v>
      </c>
      <c r="SY155" s="17">
        <f t="shared" si="590"/>
        <v>0</v>
      </c>
      <c r="SZ155" s="17">
        <f t="shared" si="591"/>
        <v>0</v>
      </c>
      <c r="TA155" s="17">
        <f t="shared" si="592"/>
        <v>0</v>
      </c>
      <c r="TB155" s="24">
        <f t="shared" si="593"/>
        <v>620</v>
      </c>
      <c r="TC155" s="69">
        <f t="shared" si="594"/>
        <v>1</v>
      </c>
      <c r="TD155" s="17">
        <f t="shared" si="616"/>
        <v>2.6014568158168575E-6</v>
      </c>
      <c r="TE155" s="95">
        <v>235</v>
      </c>
      <c r="TF155" s="71"/>
      <c r="TG155" s="71">
        <v>2</v>
      </c>
      <c r="TH155" s="71">
        <v>15</v>
      </c>
      <c r="TI155" s="71"/>
      <c r="TJ155" s="71"/>
      <c r="TK155" s="71">
        <v>156</v>
      </c>
      <c r="TL155" s="71"/>
      <c r="TM155" s="71">
        <v>60</v>
      </c>
      <c r="TN155" s="71"/>
      <c r="TO155" s="71">
        <v>35</v>
      </c>
      <c r="TP155" s="71">
        <v>3</v>
      </c>
      <c r="TQ155" s="71">
        <v>110</v>
      </c>
      <c r="TR155" s="72"/>
      <c r="TS155" s="72"/>
      <c r="TT155" s="72"/>
      <c r="TU155" s="72"/>
      <c r="TV155" s="72">
        <v>7</v>
      </c>
      <c r="TW155" s="72"/>
      <c r="TX155" s="72"/>
      <c r="TY155" s="72">
        <v>3</v>
      </c>
      <c r="TZ155" s="72">
        <v>154</v>
      </c>
      <c r="UA155" s="72"/>
      <c r="UB155" s="72"/>
      <c r="UC155" s="72"/>
      <c r="UD155" s="72"/>
      <c r="UE155" s="72">
        <v>1</v>
      </c>
      <c r="UF155" s="72"/>
      <c r="UG155" s="72">
        <v>7</v>
      </c>
      <c r="UH155" s="72"/>
      <c r="UI155" s="72">
        <v>63</v>
      </c>
      <c r="UJ155" s="73">
        <v>9</v>
      </c>
      <c r="UK155" s="73"/>
      <c r="UL155" s="73"/>
      <c r="UM155" s="73">
        <v>1</v>
      </c>
      <c r="UN155" s="73">
        <v>10</v>
      </c>
      <c r="UO155" s="73"/>
      <c r="UP155" s="73"/>
      <c r="UQ155" s="73">
        <v>5</v>
      </c>
      <c r="UR155" s="73">
        <v>122</v>
      </c>
      <c r="US155" s="73"/>
      <c r="UT155" s="73"/>
      <c r="UU155" s="73"/>
      <c r="UV155" s="73">
        <v>4</v>
      </c>
      <c r="UW155" s="73"/>
      <c r="UX155" s="73"/>
      <c r="UY155" s="73">
        <v>25</v>
      </c>
      <c r="UZ155" s="73"/>
      <c r="VA155" s="73">
        <v>7</v>
      </c>
      <c r="VB155" s="73">
        <v>21</v>
      </c>
      <c r="VC155" s="73"/>
      <c r="VD155" s="73"/>
      <c r="VE155" s="73"/>
      <c r="VF155" s="73">
        <v>7</v>
      </c>
      <c r="VG155" s="73">
        <v>1</v>
      </c>
      <c r="VH155" s="73"/>
      <c r="VI155" s="73">
        <v>5</v>
      </c>
      <c r="VJ155" s="73">
        <v>117</v>
      </c>
      <c r="VK155" s="73"/>
      <c r="VL155" s="73"/>
      <c r="VM155" s="73"/>
      <c r="VN155" s="73"/>
      <c r="VO155" s="73"/>
      <c r="VP155" s="73">
        <v>32</v>
      </c>
      <c r="VQ155" s="73"/>
      <c r="VR155" s="73"/>
      <c r="VS155" s="73">
        <v>29</v>
      </c>
      <c r="VT155" s="73"/>
      <c r="VU155" s="73">
        <v>6</v>
      </c>
      <c r="VV155" s="73">
        <v>12</v>
      </c>
      <c r="VW155" s="73">
        <v>6</v>
      </c>
      <c r="VX155" s="73"/>
      <c r="VY155" s="73">
        <v>1</v>
      </c>
      <c r="VZ155" s="73">
        <v>6</v>
      </c>
      <c r="WA155" s="73">
        <v>101</v>
      </c>
      <c r="WB155" s="73"/>
      <c r="WC155" s="73">
        <v>1</v>
      </c>
      <c r="WD155" s="73"/>
      <c r="WE155" s="73"/>
      <c r="WF155" s="73"/>
      <c r="WG155" s="73"/>
      <c r="WH155" s="73"/>
      <c r="WI155" s="73">
        <v>1</v>
      </c>
      <c r="WJ155" s="73">
        <v>104</v>
      </c>
      <c r="WK155" s="73"/>
      <c r="WL155" s="73"/>
      <c r="WM155" s="73"/>
      <c r="WN155" s="73"/>
      <c r="WO155" s="22">
        <f t="shared" si="595"/>
        <v>294</v>
      </c>
      <c r="WP155" s="22">
        <f t="shared" si="596"/>
        <v>0</v>
      </c>
      <c r="WQ155" s="22">
        <f t="shared" si="597"/>
        <v>6</v>
      </c>
      <c r="WR155" s="22">
        <f t="shared" si="598"/>
        <v>15</v>
      </c>
      <c r="WS155" s="22">
        <f t="shared" si="599"/>
        <v>45</v>
      </c>
      <c r="WT155" s="22">
        <f t="shared" si="600"/>
        <v>1</v>
      </c>
      <c r="WU155" s="22">
        <f t="shared" si="601"/>
        <v>1</v>
      </c>
      <c r="WV155" s="22">
        <f t="shared" si="602"/>
        <v>13</v>
      </c>
      <c r="WW155" s="22">
        <f t="shared" si="603"/>
        <v>650</v>
      </c>
      <c r="WX155" s="22">
        <f t="shared" si="604"/>
        <v>0</v>
      </c>
      <c r="WY155" s="22">
        <f t="shared" si="605"/>
        <v>61</v>
      </c>
      <c r="WZ155" s="22">
        <f t="shared" si="606"/>
        <v>0</v>
      </c>
      <c r="XA155" s="22">
        <f t="shared" si="607"/>
        <v>0</v>
      </c>
      <c r="XB155" s="22">
        <f t="shared" si="608"/>
        <v>5</v>
      </c>
      <c r="XC155" s="22">
        <f t="shared" si="609"/>
        <v>0</v>
      </c>
      <c r="XD155" s="22">
        <f t="shared" si="610"/>
        <v>0</v>
      </c>
      <c r="XE155" s="22">
        <f t="shared" si="611"/>
        <v>203</v>
      </c>
      <c r="XF155" s="22">
        <f t="shared" si="612"/>
        <v>3</v>
      </c>
      <c r="XG155" s="93">
        <f t="shared" si="613"/>
        <v>180</v>
      </c>
    </row>
    <row r="156" spans="1:631" ht="17.100000000000001" customHeight="1" x14ac:dyDescent="0.2">
      <c r="A156" s="101"/>
      <c r="B156" s="27" t="s">
        <v>396</v>
      </c>
      <c r="C156" s="535" t="s">
        <v>397</v>
      </c>
      <c r="D156" s="25" t="s">
        <v>411</v>
      </c>
      <c r="E156" s="535" t="s">
        <v>412</v>
      </c>
      <c r="F156" s="25" t="s">
        <v>418</v>
      </c>
      <c r="G156" s="535" t="s">
        <v>419</v>
      </c>
      <c r="H156" s="25">
        <v>50</v>
      </c>
      <c r="I156" s="28">
        <v>5</v>
      </c>
      <c r="J156" s="17">
        <f t="shared" si="478"/>
        <v>0.555644770717035</v>
      </c>
      <c r="K156" s="17">
        <f t="shared" si="479"/>
        <v>0.22492416711274243</v>
      </c>
      <c r="L156" s="17">
        <f t="shared" si="480"/>
        <v>1</v>
      </c>
      <c r="M156" s="17">
        <f t="shared" si="481"/>
        <v>0.19282074461692322</v>
      </c>
      <c r="N156" s="17">
        <f t="shared" si="482"/>
        <v>0.31261265221787488</v>
      </c>
      <c r="O156" s="17">
        <f t="shared" si="483"/>
        <v>0.2208712497769621</v>
      </c>
      <c r="P156" s="17">
        <f t="shared" si="484"/>
        <v>0.68227784854221352</v>
      </c>
      <c r="Q156" s="17">
        <f t="shared" si="485"/>
        <v>0.44314653125342496</v>
      </c>
      <c r="R156" s="69">
        <f t="shared" si="486"/>
        <v>0.83466996673148941</v>
      </c>
      <c r="S156" s="422">
        <f t="shared" si="487"/>
        <v>0.49632977010762946</v>
      </c>
      <c r="T156" s="17">
        <f t="shared" si="614"/>
        <v>0.50367022989237054</v>
      </c>
      <c r="U156" s="10">
        <f t="shared" si="488"/>
        <v>91202.086877761001</v>
      </c>
      <c r="V156" s="32">
        <v>4</v>
      </c>
      <c r="W156" s="550">
        <f t="shared" si="489"/>
        <v>0</v>
      </c>
      <c r="X156" s="550">
        <f t="shared" si="490"/>
        <v>0.38521865899651836</v>
      </c>
      <c r="Y156" s="550">
        <f t="shared" si="491"/>
        <v>0.6147813410034817</v>
      </c>
      <c r="Z156" s="551">
        <f t="shared" si="492"/>
        <v>111321.53132220545</v>
      </c>
      <c r="AA156" s="426">
        <f t="shared" si="493"/>
        <v>0.10157117216622946</v>
      </c>
      <c r="AB156" s="59">
        <f t="shared" si="494"/>
        <v>0.86338888549031256</v>
      </c>
      <c r="AC156" s="59">
        <f t="shared" si="495"/>
        <v>0.179705016046072</v>
      </c>
      <c r="AD156" s="59">
        <f t="shared" si="496"/>
        <v>0.31261265221787488</v>
      </c>
      <c r="AE156" s="59">
        <f t="shared" si="497"/>
        <v>0.55685346874657504</v>
      </c>
      <c r="AF156" s="59">
        <f t="shared" si="498"/>
        <v>0.65160204939970945</v>
      </c>
      <c r="AG156" s="59">
        <f t="shared" si="499"/>
        <v>0.24562208457597309</v>
      </c>
      <c r="AH156" s="59">
        <f t="shared" si="500"/>
        <v>0.2208712497769621</v>
      </c>
      <c r="AI156" s="59">
        <f t="shared" si="501"/>
        <v>0.68659988274578776</v>
      </c>
      <c r="AJ156" s="59">
        <f t="shared" si="502"/>
        <v>0.42468965868828223</v>
      </c>
      <c r="AK156" s="59">
        <f t="shared" si="503"/>
        <v>0.31772215145778648</v>
      </c>
      <c r="AL156" s="35">
        <f t="shared" si="504"/>
        <v>1</v>
      </c>
      <c r="AM156" s="27">
        <v>181075</v>
      </c>
      <c r="AN156" s="25">
        <v>87920</v>
      </c>
      <c r="AO156" s="25">
        <v>93155</v>
      </c>
      <c r="AP156" s="17">
        <f t="shared" si="505"/>
        <v>3.5169582063002331E-3</v>
      </c>
      <c r="AQ156" s="63">
        <v>94.380333852181849</v>
      </c>
      <c r="AR156" s="58">
        <v>1994.5568498299999</v>
      </c>
      <c r="AS156" s="24">
        <f t="shared" si="506"/>
        <v>90.784577042982448</v>
      </c>
      <c r="AT156" s="17">
        <f t="shared" si="617"/>
        <v>7.8402474279949952E-2</v>
      </c>
      <c r="AU156" s="25">
        <v>174021</v>
      </c>
      <c r="AV156" s="25">
        <v>82222</v>
      </c>
      <c r="AW156" s="25">
        <v>91799</v>
      </c>
      <c r="AX156" s="25">
        <v>7054</v>
      </c>
      <c r="AY156" s="25">
        <v>5698</v>
      </c>
      <c r="AZ156" s="25">
        <v>1356</v>
      </c>
      <c r="BA156" s="25">
        <v>18392</v>
      </c>
      <c r="BB156" s="25">
        <v>8908</v>
      </c>
      <c r="BC156" s="25">
        <v>9484</v>
      </c>
      <c r="BD156" s="63">
        <v>93.926613243357238</v>
      </c>
      <c r="BE156" s="25">
        <v>162683</v>
      </c>
      <c r="BF156" s="25">
        <v>79012</v>
      </c>
      <c r="BG156" s="25">
        <v>83671</v>
      </c>
      <c r="BH156" s="63">
        <v>94.431762498356662</v>
      </c>
      <c r="BI156" s="17">
        <v>0.10157117216622946</v>
      </c>
      <c r="BJ156" s="25">
        <v>60971</v>
      </c>
      <c r="BK156" s="25">
        <v>109492</v>
      </c>
      <c r="BL156" s="25">
        <v>10612</v>
      </c>
      <c r="BM156" s="17">
        <v>0.65377379169254368</v>
      </c>
      <c r="BN156" s="10">
        <f t="shared" si="507"/>
        <v>62692.910669272656</v>
      </c>
      <c r="BO156" s="29">
        <v>0.55685346874657504</v>
      </c>
      <c r="BP156" s="30">
        <f t="shared" si="508"/>
        <v>0.44314653125342496</v>
      </c>
      <c r="BQ156" s="31">
        <v>9.6920322945968653</v>
      </c>
      <c r="BR156" s="25">
        <v>120104</v>
      </c>
      <c r="BS156" s="25">
        <v>33451</v>
      </c>
      <c r="BT156" s="25">
        <v>72246</v>
      </c>
      <c r="BU156" s="25">
        <v>9371</v>
      </c>
      <c r="BV156" s="25">
        <v>2361</v>
      </c>
      <c r="BW156" s="18">
        <v>2675</v>
      </c>
      <c r="BX156" s="25">
        <v>39231</v>
      </c>
      <c r="BY156" s="25">
        <v>29057</v>
      </c>
      <c r="BZ156" s="25">
        <v>10174</v>
      </c>
      <c r="CA156" s="59">
        <v>0.25933572939767019</v>
      </c>
      <c r="CB156" s="25">
        <v>174021</v>
      </c>
      <c r="CC156" s="25">
        <v>7054</v>
      </c>
      <c r="CD156" s="17">
        <f t="shared" si="509"/>
        <v>4.0535337689129473E-2</v>
      </c>
      <c r="CE156" s="25">
        <v>1966</v>
      </c>
      <c r="CF156" s="25">
        <v>4514</v>
      </c>
      <c r="CG156" s="25">
        <v>7293</v>
      </c>
      <c r="CH156" s="25">
        <v>8370</v>
      </c>
      <c r="CI156" s="25">
        <v>6709</v>
      </c>
      <c r="CJ156" s="25">
        <v>4573</v>
      </c>
      <c r="CK156" s="25">
        <v>2718</v>
      </c>
      <c r="CL156" s="25">
        <v>1779</v>
      </c>
      <c r="CM156" s="25">
        <v>1309</v>
      </c>
      <c r="CN156" s="26">
        <v>4.4358033188040071</v>
      </c>
      <c r="CO156" s="27">
        <v>39231</v>
      </c>
      <c r="CP156" s="34">
        <f t="shared" si="510"/>
        <v>4.615610104254289</v>
      </c>
      <c r="CQ156" s="18">
        <v>654</v>
      </c>
      <c r="CR156" s="25">
        <v>1298</v>
      </c>
      <c r="CS156" s="25">
        <v>1773</v>
      </c>
      <c r="CT156" s="25">
        <v>23528</v>
      </c>
      <c r="CU156" s="25">
        <v>10353</v>
      </c>
      <c r="CV156" s="18">
        <v>897</v>
      </c>
      <c r="CW156" s="18">
        <v>458</v>
      </c>
      <c r="CX156" s="18">
        <v>270</v>
      </c>
      <c r="CY156" s="25">
        <v>39231</v>
      </c>
      <c r="CZ156" s="25">
        <v>36676</v>
      </c>
      <c r="DA156" s="18">
        <v>602</v>
      </c>
      <c r="DB156" s="18">
        <v>889</v>
      </c>
      <c r="DC156" s="18">
        <v>720</v>
      </c>
      <c r="DD156" s="18">
        <v>259</v>
      </c>
      <c r="DE156" s="18">
        <v>85</v>
      </c>
      <c r="DF156" s="25">
        <v>39231</v>
      </c>
      <c r="DG156" s="25">
        <v>25502</v>
      </c>
      <c r="DH156" s="18">
        <v>49</v>
      </c>
      <c r="DI156" s="18">
        <v>12</v>
      </c>
      <c r="DJ156" s="25">
        <v>10552</v>
      </c>
      <c r="DK156" s="18">
        <v>165</v>
      </c>
      <c r="DL156" s="25">
        <v>2951</v>
      </c>
      <c r="DM156" s="25">
        <f t="shared" si="511"/>
        <v>113339.21059876119</v>
      </c>
      <c r="DN156" s="17">
        <f t="shared" si="512"/>
        <v>0.26897096683744998</v>
      </c>
      <c r="DO156" s="17">
        <f t="shared" si="513"/>
        <v>4.2058576126022791E-3</v>
      </c>
      <c r="DP156" s="23">
        <f t="shared" si="514"/>
        <v>0.65160204939970945</v>
      </c>
      <c r="DQ156" s="23">
        <f t="shared" si="515"/>
        <v>0.34839795060029055</v>
      </c>
      <c r="DR156" s="25">
        <v>39231</v>
      </c>
      <c r="DS156" s="25">
        <v>5120</v>
      </c>
      <c r="DT156" s="25">
        <v>12468</v>
      </c>
      <c r="DU156" s="18">
        <v>39</v>
      </c>
      <c r="DV156" s="25">
        <v>17624</v>
      </c>
      <c r="DW156" s="18">
        <v>53</v>
      </c>
      <c r="DX156" s="25">
        <v>3058</v>
      </c>
      <c r="DY156" s="18">
        <v>869</v>
      </c>
      <c r="DZ156" s="17">
        <f t="shared" si="516"/>
        <v>0.89854961637480568</v>
      </c>
      <c r="EA156" s="17">
        <f t="shared" si="517"/>
        <v>0.10145038362519432</v>
      </c>
      <c r="EB156" s="25">
        <v>39231</v>
      </c>
      <c r="EC156" s="25">
        <v>9461</v>
      </c>
      <c r="ED156" s="18">
        <v>175</v>
      </c>
      <c r="EE156" s="25">
        <v>27071</v>
      </c>
      <c r="EF156" s="17">
        <f t="shared" si="518"/>
        <v>0.6900410389742806</v>
      </c>
      <c r="EG156" s="25">
        <v>2175</v>
      </c>
      <c r="EH156" s="18">
        <v>349</v>
      </c>
      <c r="EI156" s="17">
        <f t="shared" si="519"/>
        <v>0.24562208457597309</v>
      </c>
      <c r="EJ156" s="17">
        <f t="shared" si="520"/>
        <v>5.5440850347939129E-2</v>
      </c>
      <c r="EK156" s="69">
        <f t="shared" si="521"/>
        <v>0.22492416711274243</v>
      </c>
      <c r="EL156" s="27">
        <v>114427</v>
      </c>
      <c r="EM156" s="25">
        <v>98795</v>
      </c>
      <c r="EN156" s="25">
        <v>15632</v>
      </c>
      <c r="EO156" s="59">
        <v>0.86338888549031256</v>
      </c>
      <c r="EP156" s="25">
        <v>52206</v>
      </c>
      <c r="EQ156" s="25">
        <v>46861</v>
      </c>
      <c r="ER156" s="25">
        <v>5345</v>
      </c>
      <c r="ES156" s="59">
        <v>0.8976171321304065</v>
      </c>
      <c r="ET156" s="25">
        <v>62221</v>
      </c>
      <c r="EU156" s="25">
        <v>51934</v>
      </c>
      <c r="EV156" s="25">
        <v>10287</v>
      </c>
      <c r="EW156" s="59">
        <v>0.83466996673148941</v>
      </c>
      <c r="EX156" s="25">
        <v>12329</v>
      </c>
      <c r="EY156" s="25">
        <v>11783</v>
      </c>
      <c r="EZ156" s="25">
        <v>546</v>
      </c>
      <c r="FA156" s="59">
        <v>0.95571416984345847</v>
      </c>
      <c r="FB156" s="25">
        <v>102098</v>
      </c>
      <c r="FC156" s="25">
        <v>87012</v>
      </c>
      <c r="FD156" s="25">
        <v>15086</v>
      </c>
      <c r="FE156" s="59">
        <v>0.85224000470136541</v>
      </c>
      <c r="FF156" s="25">
        <v>80514</v>
      </c>
      <c r="FG156" s="25">
        <v>35053</v>
      </c>
      <c r="FH156" s="25">
        <v>36616</v>
      </c>
      <c r="FI156" s="25">
        <v>8845</v>
      </c>
      <c r="FJ156" s="23">
        <f t="shared" si="522"/>
        <v>0.10985667088953474</v>
      </c>
      <c r="FK156" s="23">
        <f t="shared" si="523"/>
        <v>0.45477805102218249</v>
      </c>
      <c r="FL156" s="36">
        <f t="shared" si="524"/>
        <v>3.9630299604296213</v>
      </c>
      <c r="FM156" s="25">
        <v>38972</v>
      </c>
      <c r="FN156" s="25">
        <v>16997</v>
      </c>
      <c r="FO156" s="17">
        <f t="shared" si="525"/>
        <v>0.43613363440418762</v>
      </c>
      <c r="FP156" s="25">
        <v>17596</v>
      </c>
      <c r="FQ156" s="17">
        <f t="shared" si="526"/>
        <v>0.45150364364158885</v>
      </c>
      <c r="FR156" s="25">
        <v>4379</v>
      </c>
      <c r="FS156" s="17">
        <f t="shared" si="527"/>
        <v>0.11236272195422355</v>
      </c>
      <c r="FT156" s="25">
        <v>41542</v>
      </c>
      <c r="FU156" s="25">
        <v>18056</v>
      </c>
      <c r="FV156" s="25">
        <v>19020</v>
      </c>
      <c r="FW156" s="17">
        <f t="shared" si="528"/>
        <v>0.10750565692552116</v>
      </c>
      <c r="FX156" s="17">
        <f t="shared" si="529"/>
        <v>0.45784988686148959</v>
      </c>
      <c r="FY156" s="25">
        <v>4466</v>
      </c>
      <c r="FZ156" s="25">
        <v>90988</v>
      </c>
      <c r="GA156" s="25">
        <v>16351</v>
      </c>
      <c r="GB156" s="25">
        <v>46193</v>
      </c>
      <c r="GC156" s="25">
        <v>14321</v>
      </c>
      <c r="GD156" s="25">
        <v>7314</v>
      </c>
      <c r="GE156" s="18">
        <v>305</v>
      </c>
      <c r="GF156" s="25">
        <v>4566</v>
      </c>
      <c r="GG156" s="18">
        <v>161</v>
      </c>
      <c r="GH156" s="18">
        <v>62</v>
      </c>
      <c r="GI156" s="18">
        <v>1715</v>
      </c>
      <c r="GJ156" s="10">
        <f t="shared" si="530"/>
        <v>16351</v>
      </c>
      <c r="GK156" s="10">
        <f t="shared" si="472"/>
        <v>74637</v>
      </c>
      <c r="GL156" s="10">
        <f t="shared" si="473"/>
        <v>28444</v>
      </c>
      <c r="GM156" s="10">
        <f t="shared" si="531"/>
        <v>62544</v>
      </c>
      <c r="GN156" s="10">
        <f t="shared" si="474"/>
        <v>14123</v>
      </c>
      <c r="GO156" s="17">
        <f t="shared" si="532"/>
        <v>0.179705016046072</v>
      </c>
      <c r="GP156" s="17">
        <f t="shared" si="475"/>
        <v>0.82029498395392797</v>
      </c>
      <c r="GQ156" s="17">
        <f t="shared" si="476"/>
        <v>0.31261265221787488</v>
      </c>
      <c r="GR156" s="17">
        <f t="shared" si="477"/>
        <v>0.15521827054117027</v>
      </c>
      <c r="GS156" s="17">
        <f t="shared" si="533"/>
        <v>0.56645381808590145</v>
      </c>
      <c r="GT156" s="25">
        <v>42644</v>
      </c>
      <c r="GU156" s="25">
        <v>6510</v>
      </c>
      <c r="GV156" s="25">
        <v>20762</v>
      </c>
      <c r="GW156" s="25">
        <v>7854</v>
      </c>
      <c r="GX156" s="25">
        <v>3982</v>
      </c>
      <c r="GY156" s="18">
        <v>218</v>
      </c>
      <c r="GZ156" s="25">
        <v>1933</v>
      </c>
      <c r="HA156" s="18">
        <v>71</v>
      </c>
      <c r="HB156" s="18">
        <v>42</v>
      </c>
      <c r="HC156" s="18">
        <v>1272</v>
      </c>
      <c r="HD156" s="23">
        <f t="shared" si="534"/>
        <v>0.15265922521339462</v>
      </c>
      <c r="HE156" s="23">
        <f t="shared" si="535"/>
        <v>0.84734077478660541</v>
      </c>
      <c r="HF156" s="23">
        <f t="shared" si="536"/>
        <v>0.36047275114904792</v>
      </c>
      <c r="HG156" s="23">
        <f t="shared" si="537"/>
        <v>0.17629678266579121</v>
      </c>
      <c r="HH156" s="25">
        <v>48344</v>
      </c>
      <c r="HI156" s="25">
        <v>9841</v>
      </c>
      <c r="HJ156" s="25">
        <v>25431</v>
      </c>
      <c r="HK156" s="25">
        <v>6467</v>
      </c>
      <c r="HL156" s="25">
        <v>3332</v>
      </c>
      <c r="HM156" s="18">
        <v>87</v>
      </c>
      <c r="HN156" s="25">
        <v>2633</v>
      </c>
      <c r="HO156" s="18">
        <v>90</v>
      </c>
      <c r="HP156" s="18">
        <v>20</v>
      </c>
      <c r="HQ156" s="18">
        <v>443</v>
      </c>
      <c r="HR156" s="23">
        <f t="shared" si="538"/>
        <v>0.20356197253020022</v>
      </c>
      <c r="HS156" s="23">
        <f t="shared" si="539"/>
        <v>0.79643802746979975</v>
      </c>
      <c r="HT156" s="80">
        <f t="shared" si="540"/>
        <v>0.27039549892437531</v>
      </c>
      <c r="HU156" s="27">
        <v>142099</v>
      </c>
      <c r="HV156" s="25">
        <v>3545</v>
      </c>
      <c r="HW156" s="25">
        <v>21982</v>
      </c>
      <c r="HX156" s="18">
        <v>3424</v>
      </c>
      <c r="HY156" s="25">
        <v>28196</v>
      </c>
      <c r="HZ156" s="25">
        <v>10074</v>
      </c>
      <c r="IA156" s="25">
        <v>3475</v>
      </c>
      <c r="IB156" s="18">
        <v>529</v>
      </c>
      <c r="IC156" s="25">
        <v>21619</v>
      </c>
      <c r="ID156" s="25">
        <v>28415</v>
      </c>
      <c r="IE156" s="25">
        <v>7537</v>
      </c>
      <c r="IF156" s="18">
        <v>1276</v>
      </c>
      <c r="IG156" s="25">
        <v>12027</v>
      </c>
      <c r="IH156" s="17">
        <f t="shared" si="541"/>
        <v>0.27086045644233947</v>
      </c>
      <c r="II156" s="17">
        <f t="shared" si="542"/>
        <v>7.0894235708907169E-2</v>
      </c>
      <c r="IJ156" s="30">
        <f t="shared" si="543"/>
        <v>14.105519158229106</v>
      </c>
      <c r="IK156" s="17">
        <f t="shared" si="615"/>
        <v>0.19282074461692322</v>
      </c>
      <c r="IL156" s="25">
        <v>68072</v>
      </c>
      <c r="IM156" s="25">
        <v>1731</v>
      </c>
      <c r="IN156" s="25">
        <v>15294</v>
      </c>
      <c r="IO156" s="18">
        <v>2757</v>
      </c>
      <c r="IP156" s="25">
        <v>18222</v>
      </c>
      <c r="IQ156" s="25">
        <v>4575</v>
      </c>
      <c r="IR156" s="25">
        <v>2099</v>
      </c>
      <c r="IS156" s="18">
        <v>338</v>
      </c>
      <c r="IT156" s="25">
        <v>10329</v>
      </c>
      <c r="IU156" s="25">
        <v>899</v>
      </c>
      <c r="IV156" s="25">
        <v>3079</v>
      </c>
      <c r="IW156" s="18">
        <v>706</v>
      </c>
      <c r="IX156" s="25">
        <v>8043</v>
      </c>
      <c r="IY156" s="17">
        <f t="shared" si="544"/>
        <v>0.65633446938535667</v>
      </c>
      <c r="IZ156" s="25">
        <v>74027</v>
      </c>
      <c r="JA156" s="25">
        <v>1814</v>
      </c>
      <c r="JB156" s="25">
        <v>6688</v>
      </c>
      <c r="JC156" s="18">
        <v>667</v>
      </c>
      <c r="JD156" s="25">
        <v>9974</v>
      </c>
      <c r="JE156" s="25">
        <v>5499</v>
      </c>
      <c r="JF156" s="25">
        <v>1376</v>
      </c>
      <c r="JG156" s="18">
        <v>191</v>
      </c>
      <c r="JH156" s="25">
        <v>11290</v>
      </c>
      <c r="JI156" s="25">
        <v>27516</v>
      </c>
      <c r="JJ156" s="25">
        <v>4458</v>
      </c>
      <c r="JK156" s="18">
        <v>570</v>
      </c>
      <c r="JL156" s="25">
        <v>3984</v>
      </c>
      <c r="JM156" s="80">
        <f t="shared" si="545"/>
        <v>0.35146635686979077</v>
      </c>
      <c r="JN156" s="27">
        <v>142099</v>
      </c>
      <c r="JO156" s="25">
        <v>92842</v>
      </c>
      <c r="JP156" s="18">
        <v>83</v>
      </c>
      <c r="JQ156" s="18">
        <v>318</v>
      </c>
      <c r="JR156" s="25">
        <v>1584</v>
      </c>
      <c r="JS156" s="25">
        <v>1786</v>
      </c>
      <c r="JT156" s="18">
        <v>293</v>
      </c>
      <c r="JU156" s="18">
        <v>9</v>
      </c>
      <c r="JV156" s="18">
        <v>36</v>
      </c>
      <c r="JW156" s="25">
        <v>45148</v>
      </c>
      <c r="JX156" s="17">
        <f t="shared" si="546"/>
        <v>0.31772215145778648</v>
      </c>
      <c r="JY156" s="17">
        <f t="shared" si="547"/>
        <v>0.68227784854221352</v>
      </c>
      <c r="JZ156" s="25">
        <v>15243</v>
      </c>
      <c r="KA156" s="25">
        <v>11269</v>
      </c>
      <c r="KB156" s="18">
        <v>5</v>
      </c>
      <c r="KC156" s="18">
        <v>26</v>
      </c>
      <c r="KD156" s="25">
        <v>209</v>
      </c>
      <c r="KE156" s="25">
        <v>305</v>
      </c>
      <c r="KF156" s="18">
        <v>41</v>
      </c>
      <c r="KG156" s="18">
        <v>3</v>
      </c>
      <c r="KH156" s="18" t="s">
        <v>764</v>
      </c>
      <c r="KI156" s="25">
        <v>3385</v>
      </c>
      <c r="KJ156" s="17">
        <f t="shared" si="548"/>
        <v>0.22206914649347242</v>
      </c>
      <c r="KK156" s="25">
        <v>126856</v>
      </c>
      <c r="KL156" s="25">
        <v>81573</v>
      </c>
      <c r="KM156" s="18">
        <v>78</v>
      </c>
      <c r="KN156" s="18">
        <v>292</v>
      </c>
      <c r="KO156" s="25">
        <v>1375</v>
      </c>
      <c r="KP156" s="25">
        <v>1481</v>
      </c>
      <c r="KQ156" s="18">
        <v>252</v>
      </c>
      <c r="KR156" s="18">
        <v>6</v>
      </c>
      <c r="KS156" s="18">
        <v>36</v>
      </c>
      <c r="KT156" s="25">
        <v>41763</v>
      </c>
      <c r="KU156" s="69">
        <f t="shared" ref="KU156:KU173" si="619">KT156/KK156</f>
        <v>0.3292158037459797</v>
      </c>
      <c r="KV156" s="27">
        <v>181075</v>
      </c>
      <c r="KW156" s="25">
        <v>171867</v>
      </c>
      <c r="KX156" s="25">
        <v>9208</v>
      </c>
      <c r="KY156" s="59">
        <v>5.085185696534586E-2</v>
      </c>
      <c r="KZ156" s="25">
        <v>4275</v>
      </c>
      <c r="LA156" s="25">
        <v>2508</v>
      </c>
      <c r="LB156" s="25">
        <v>3411</v>
      </c>
      <c r="LC156" s="25">
        <v>4016</v>
      </c>
      <c r="LD156" s="25">
        <v>87920</v>
      </c>
      <c r="LE156" s="25">
        <v>83595</v>
      </c>
      <c r="LF156" s="25">
        <v>4325</v>
      </c>
      <c r="LG156" s="59">
        <v>4.9192447679708824E-2</v>
      </c>
      <c r="LH156" s="25">
        <v>93155</v>
      </c>
      <c r="LI156" s="25">
        <v>88272</v>
      </c>
      <c r="LJ156" s="25">
        <v>4883</v>
      </c>
      <c r="LK156" s="35">
        <v>5.241801298910418E-2</v>
      </c>
      <c r="LL156" s="27">
        <v>39231</v>
      </c>
      <c r="LM156" s="18">
        <v>574</v>
      </c>
      <c r="LN156" s="25">
        <v>26362</v>
      </c>
      <c r="LO156" s="18">
        <v>883</v>
      </c>
      <c r="LP156" s="18">
        <v>736</v>
      </c>
      <c r="LQ156" s="18">
        <v>419</v>
      </c>
      <c r="LR156" s="25">
        <v>10257</v>
      </c>
      <c r="LS156" s="23">
        <f t="shared" si="549"/>
        <v>0.26145140322703986</v>
      </c>
      <c r="LT156" s="23">
        <f t="shared" si="550"/>
        <v>0.73854859677296014</v>
      </c>
      <c r="LU156" s="17">
        <f t="shared" si="551"/>
        <v>0.68659988274578776</v>
      </c>
      <c r="LV156" s="25">
        <v>39231</v>
      </c>
      <c r="LW156" s="18">
        <v>594</v>
      </c>
      <c r="LX156" s="18">
        <v>968</v>
      </c>
      <c r="LY156" s="25">
        <v>14729</v>
      </c>
      <c r="LZ156" s="25">
        <v>13303</v>
      </c>
      <c r="MA156" s="25">
        <v>2533</v>
      </c>
      <c r="MB156" s="25">
        <v>1798</v>
      </c>
      <c r="MC156" s="25">
        <v>1260</v>
      </c>
      <c r="MD156" s="18">
        <v>370</v>
      </c>
      <c r="ME156" s="18">
        <v>4</v>
      </c>
      <c r="MF156" s="25">
        <v>3672</v>
      </c>
      <c r="MG156" s="17">
        <f t="shared" si="552"/>
        <v>0.1425148479518748</v>
      </c>
      <c r="MH156" s="17">
        <f t="shared" si="553"/>
        <v>0.42468965868828223</v>
      </c>
      <c r="MI156" s="25">
        <v>39231</v>
      </c>
      <c r="MJ156" s="18">
        <v>740</v>
      </c>
      <c r="MK156" s="25">
        <v>1065</v>
      </c>
      <c r="ML156" s="25">
        <v>14791</v>
      </c>
      <c r="MM156" s="25">
        <v>13370</v>
      </c>
      <c r="MN156" s="25">
        <v>2415</v>
      </c>
      <c r="MO156" s="25">
        <v>2111</v>
      </c>
      <c r="MP156" s="25">
        <v>1243</v>
      </c>
      <c r="MQ156" s="18">
        <v>5</v>
      </c>
      <c r="MR156" s="18">
        <v>4</v>
      </c>
      <c r="MS156" s="25">
        <v>3487</v>
      </c>
      <c r="MT156" s="17">
        <f t="shared" si="554"/>
        <v>0.45484438326833371</v>
      </c>
      <c r="MU156" s="69">
        <f t="shared" si="555"/>
        <v>0.555644770717035</v>
      </c>
      <c r="MV156" s="27">
        <v>39231</v>
      </c>
      <c r="MW156" s="25">
        <v>8665</v>
      </c>
      <c r="MX156" s="25">
        <v>2468</v>
      </c>
      <c r="MY156" s="25">
        <v>18054</v>
      </c>
      <c r="MZ156" s="25">
        <v>1548</v>
      </c>
      <c r="NA156" s="25">
        <v>6686</v>
      </c>
      <c r="NB156" s="18">
        <v>132</v>
      </c>
      <c r="NC156" s="25">
        <v>1594</v>
      </c>
      <c r="ND156" s="18">
        <v>84</v>
      </c>
      <c r="NE156" s="17">
        <f t="shared" si="556"/>
        <v>0.2208712497769621</v>
      </c>
      <c r="NF156" s="10">
        <f t="shared" si="557"/>
        <v>38436.23575743672</v>
      </c>
      <c r="NG156" s="17">
        <f t="shared" si="558"/>
        <v>0.43192883179118552</v>
      </c>
      <c r="NH156" s="25">
        <v>39231</v>
      </c>
      <c r="NI156" s="25">
        <v>4551</v>
      </c>
      <c r="NJ156" s="18">
        <v>15</v>
      </c>
      <c r="NK156" s="18">
        <v>109</v>
      </c>
      <c r="NL156" s="18">
        <v>46</v>
      </c>
      <c r="NM156" s="25">
        <v>33830</v>
      </c>
      <c r="NN156" s="18">
        <v>540</v>
      </c>
      <c r="NO156" s="18">
        <v>30</v>
      </c>
      <c r="NP156" s="18">
        <v>6</v>
      </c>
      <c r="NQ156" s="32">
        <v>104</v>
      </c>
      <c r="NR156" s="27">
        <v>39231</v>
      </c>
      <c r="NS156" s="37">
        <f t="shared" si="559"/>
        <v>1.0508016619510081</v>
      </c>
      <c r="NT156" s="37">
        <f t="shared" si="560"/>
        <v>0.28354477122856742</v>
      </c>
      <c r="NU156" s="37">
        <f t="shared" si="561"/>
        <v>0.9516543760915972</v>
      </c>
      <c r="NV156" s="17">
        <f t="shared" si="562"/>
        <v>0.19324410290023247</v>
      </c>
      <c r="NW156" s="10">
        <f t="shared" si="563"/>
        <v>22278</v>
      </c>
      <c r="NX156" s="17">
        <f t="shared" si="564"/>
        <v>0.56786724783971854</v>
      </c>
      <c r="NY156" s="19">
        <f t="shared" si="565"/>
        <v>0.40148497900484781</v>
      </c>
      <c r="NZ156" s="25">
        <v>13128</v>
      </c>
      <c r="OA156" s="25">
        <v>16953</v>
      </c>
      <c r="OB156" s="25">
        <v>1230</v>
      </c>
      <c r="OC156" s="25">
        <v>8892</v>
      </c>
      <c r="OD156" s="18">
        <v>429</v>
      </c>
      <c r="OE156" s="18">
        <v>592</v>
      </c>
      <c r="OF156" s="17">
        <f t="shared" si="566"/>
        <v>0.22665749025005735</v>
      </c>
      <c r="OG156" s="17">
        <f t="shared" si="567"/>
        <v>0.33463332568631948</v>
      </c>
      <c r="OH156" s="17">
        <f t="shared" si="568"/>
        <v>0.43213275216028141</v>
      </c>
      <c r="OI156" s="69">
        <f t="shared" si="569"/>
        <v>1.5090107313094236E-2</v>
      </c>
      <c r="OJ156" s="27">
        <v>39231</v>
      </c>
      <c r="OK156" s="18">
        <v>419</v>
      </c>
      <c r="OL156" s="25">
        <v>10754</v>
      </c>
      <c r="OM156" s="25">
        <v>22102</v>
      </c>
      <c r="ON156" s="25">
        <v>1525</v>
      </c>
      <c r="OO156" s="18">
        <v>250</v>
      </c>
      <c r="OP156" s="18">
        <v>370</v>
      </c>
      <c r="OQ156" s="25">
        <v>5317</v>
      </c>
      <c r="OR156" s="69">
        <f t="shared" si="570"/>
        <v>0.33310392291810048</v>
      </c>
      <c r="OS156" s="22">
        <v>113377</v>
      </c>
      <c r="OT156" s="22">
        <v>113377</v>
      </c>
      <c r="OU156" s="38">
        <f t="shared" ref="OU156:OU173" si="620">OT156/RG156</f>
        <v>0.77280194125786417</v>
      </c>
      <c r="OV156" s="39">
        <v>0.7253859248348431</v>
      </c>
      <c r="OW156" s="22">
        <v>8224208</v>
      </c>
      <c r="OX156" s="36">
        <f t="shared" ref="OX156:OX173" si="621">OW156*40.918</f>
        <v>336518142.94400001</v>
      </c>
      <c r="OY156" s="36">
        <f t="shared" ref="OY156:OY173" si="622">OT156/2.47105*167.424464</f>
        <v>7681788.492716861</v>
      </c>
      <c r="OZ156" s="22"/>
      <c r="PA156" s="22"/>
      <c r="PB156" s="38">
        <f t="shared" ref="PB156:PB173" si="623">PA156/RG156</f>
        <v>0</v>
      </c>
      <c r="PC156" s="39">
        <v>0</v>
      </c>
      <c r="PD156" s="22"/>
      <c r="PE156" s="40">
        <f t="shared" si="571"/>
        <v>0</v>
      </c>
      <c r="PF156" s="36">
        <f t="shared" si="572"/>
        <v>0</v>
      </c>
      <c r="PG156" s="22">
        <v>1663</v>
      </c>
      <c r="PH156" s="22">
        <v>1663</v>
      </c>
      <c r="PI156" s="38">
        <f t="shared" ref="PI156:PI173" si="624">PH156/RG156</f>
        <v>1.1335364565227764E-2</v>
      </c>
      <c r="PJ156" s="39">
        <v>0.14671677690920024</v>
      </c>
      <c r="PK156" s="22">
        <v>24399</v>
      </c>
      <c r="PL156" s="41">
        <f t="shared" si="573"/>
        <v>998358.28200000001</v>
      </c>
      <c r="PM156" s="36">
        <f t="shared" si="574"/>
        <v>135944.63891867831</v>
      </c>
      <c r="PN156" s="22">
        <v>13807</v>
      </c>
      <c r="PO156" s="22">
        <v>13807</v>
      </c>
      <c r="PP156" s="38">
        <f t="shared" ref="PP156:PP173" si="625">PO156/RG156</f>
        <v>9.4111472370474888E-2</v>
      </c>
      <c r="PQ156" s="39">
        <v>0.61945462446585065</v>
      </c>
      <c r="PR156" s="22">
        <v>855281</v>
      </c>
      <c r="PS156" s="41">
        <f t="shared" si="575"/>
        <v>34996387.957999997</v>
      </c>
      <c r="PT156" s="36">
        <f t="shared" si="576"/>
        <v>1810351.0653365979</v>
      </c>
      <c r="PU156" s="22">
        <v>41</v>
      </c>
      <c r="PV156" s="22">
        <v>41</v>
      </c>
      <c r="PW156" s="38">
        <f t="shared" ref="PW156:PW173" si="626">PV156/RG156</f>
        <v>2.7946479084446082E-4</v>
      </c>
      <c r="PX156" s="39">
        <v>0.23317073170731706</v>
      </c>
      <c r="PY156" s="22">
        <v>956</v>
      </c>
      <c r="PZ156" s="36">
        <f t="shared" si="577"/>
        <v>6255.2356285789438</v>
      </c>
      <c r="QA156" s="22"/>
      <c r="QB156" s="22"/>
      <c r="QC156" s="39">
        <v>0</v>
      </c>
      <c r="QD156" s="22"/>
      <c r="QE156" s="22">
        <f t="shared" si="578"/>
        <v>0</v>
      </c>
      <c r="QF156" s="22"/>
      <c r="QG156" s="22">
        <v>256</v>
      </c>
      <c r="QH156" s="22">
        <v>256</v>
      </c>
      <c r="QI156" s="38">
        <f t="shared" ref="QI156:QI173" si="627">QH156/RG156</f>
        <v>1.7449508891751698E-3</v>
      </c>
      <c r="QJ156" s="39">
        <v>0.1630859375</v>
      </c>
      <c r="QK156" s="22">
        <v>4175</v>
      </c>
      <c r="QL156" s="42">
        <f t="shared" si="579"/>
        <v>40.627968750000001</v>
      </c>
      <c r="QM156" s="22">
        <f t="shared" ref="QM156:QM173" si="628">QN156+QT156+QZ156</f>
        <v>17565</v>
      </c>
      <c r="QN156" s="22">
        <v>16580</v>
      </c>
      <c r="QO156" s="22">
        <v>16580</v>
      </c>
      <c r="QP156" s="38">
        <f t="shared" ref="QP156:QP173" si="629">QO156/RG156</f>
        <v>0.11301283493173561</v>
      </c>
      <c r="QQ156" s="39">
        <v>0.16350000000000001</v>
      </c>
      <c r="QR156" s="22">
        <v>271083</v>
      </c>
      <c r="QS156" s="36">
        <f t="shared" si="580"/>
        <v>3898334.716011412</v>
      </c>
      <c r="QT156" s="22"/>
      <c r="QU156" s="22"/>
      <c r="QV156" s="38">
        <f t="shared" ref="QV156:QV173" si="630">QU156/RG156</f>
        <v>0</v>
      </c>
      <c r="QW156" s="39">
        <v>0</v>
      </c>
      <c r="QX156" s="22"/>
      <c r="QY156" s="36">
        <f t="shared" si="581"/>
        <v>0</v>
      </c>
      <c r="QZ156" s="22">
        <v>985</v>
      </c>
      <c r="RA156" s="22">
        <v>985</v>
      </c>
      <c r="RB156" s="38">
        <f t="shared" ref="RB156:RB173" si="631">RA156/RG156</f>
        <v>6.7139711946778997E-3</v>
      </c>
      <c r="RC156" s="39">
        <v>0.16750253807106599</v>
      </c>
      <c r="RD156" s="22">
        <v>16499</v>
      </c>
      <c r="RE156" s="36">
        <f t="shared" si="582"/>
        <v>106430.46478217762</v>
      </c>
      <c r="RF156" s="10">
        <f t="shared" ref="RF156:RF173" si="632">QZ156+QT156+QG156+QA156+PU156+PN156+PG156+OZ156+OS156+QN156</f>
        <v>146709</v>
      </c>
      <c r="RG156" s="10">
        <f t="shared" ref="RG156:RG173" si="633">RA156+QU156++PV156+PO156+PH156+PA156+QB156+OT156+QO156+QH156</f>
        <v>146709</v>
      </c>
      <c r="RH156" s="17">
        <f t="shared" ref="RH156:RH173" si="634">RG156/(MAX($RG$6:$RG$335))</f>
        <v>0.18869009264153783</v>
      </c>
      <c r="RI156" s="17">
        <f t="shared" ref="RI156:RI173" si="635">RG156/(SUM($RG$6:$RG$335))</f>
        <v>4.3109558204382833E-3</v>
      </c>
      <c r="RJ156" s="17">
        <f t="shared" ref="RJ156:RJ173" si="636">OY156/RR156</f>
        <v>0.56321626881870246</v>
      </c>
      <c r="RK156" s="17">
        <f t="shared" ref="RK156:RK173" si="637">PF156/RR156</f>
        <v>0</v>
      </c>
      <c r="RL156" s="17">
        <f t="shared" ref="RL156:RL173" si="638">PT156/RR156</f>
        <v>0.13273200287114742</v>
      </c>
      <c r="RM156" s="17">
        <f t="shared" ref="RM156:RM173" si="639">PZ156/RR156</f>
        <v>4.5862372735857849E-4</v>
      </c>
      <c r="RN156" s="17">
        <f t="shared" ref="RN156:RN173" si="640">QS156/RR156</f>
        <v>0.28581957644889949</v>
      </c>
      <c r="RO156" s="17">
        <f t="shared" ref="RO156:RO173" si="641">QY156/RR156</f>
        <v>0</v>
      </c>
      <c r="RP156" s="17">
        <f t="shared" ref="RP156:RP173" si="642">RE156/RR156</f>
        <v>7.8033089976495672E-3</v>
      </c>
      <c r="RQ156" s="17">
        <f t="shared" ref="RQ156:RQ173" si="643">QL156/RR156</f>
        <v>2.9787767511111102E-6</v>
      </c>
      <c r="RR156" s="36">
        <f t="shared" ref="RR156:RR173" si="644">RE156+QY156+QS156+QL156+PZ156+PT156+PM156+PF156+OY156</f>
        <v>13639145.241363056</v>
      </c>
      <c r="RS156" s="36">
        <f t="shared" ref="RS156:RS173" si="645">RR156/AM156</f>
        <v>75.323182335292316</v>
      </c>
      <c r="RT156" s="10">
        <f t="shared" ref="RT156:RT173" si="646">RF156-RG156</f>
        <v>0</v>
      </c>
      <c r="RU156" s="17">
        <f t="shared" ref="RU156:RU173" si="647">RT156/RF156</f>
        <v>0</v>
      </c>
      <c r="RV156" s="37">
        <f t="shared" ref="RV156:RV173" si="648">AM156/RF156</f>
        <v>1.234246024442945</v>
      </c>
      <c r="RW156" s="36">
        <f t="shared" ref="RW156:RW173" si="649">RG156/AM156</f>
        <v>0.81021123843711174</v>
      </c>
      <c r="RX156" s="85">
        <v>-1.81419</v>
      </c>
      <c r="RY156" s="93">
        <v>103</v>
      </c>
      <c r="RZ156" s="43" t="b">
        <v>0</v>
      </c>
      <c r="SA156" s="18" t="b">
        <v>0</v>
      </c>
      <c r="SB156" s="18" t="b">
        <v>0</v>
      </c>
      <c r="SC156" s="18" t="b">
        <v>1</v>
      </c>
      <c r="SD156" s="18" t="b">
        <v>1</v>
      </c>
      <c r="SE156" s="32" t="b">
        <v>1</v>
      </c>
      <c r="SF156" s="43" t="b">
        <v>1</v>
      </c>
      <c r="SG156" s="18" t="b">
        <v>0</v>
      </c>
      <c r="SH156" s="18"/>
      <c r="SI156" s="18"/>
      <c r="SJ156" s="18"/>
      <c r="SK156" s="18"/>
      <c r="SL156" s="18"/>
      <c r="SM156" s="18"/>
      <c r="SN156" s="18"/>
      <c r="SO156" s="18"/>
      <c r="SP156" s="18"/>
      <c r="SQ156" s="17">
        <f t="shared" si="583"/>
        <v>0</v>
      </c>
      <c r="SR156" s="17">
        <f t="shared" si="584"/>
        <v>0</v>
      </c>
      <c r="SS156" s="17">
        <f t="shared" si="585"/>
        <v>0</v>
      </c>
      <c r="ST156" s="17">
        <f t="shared" si="586"/>
        <v>0</v>
      </c>
      <c r="SU156" s="17">
        <f t="shared" si="587"/>
        <v>0</v>
      </c>
      <c r="SV156" s="17">
        <f t="shared" si="618"/>
        <v>0</v>
      </c>
      <c r="SW156" s="17">
        <f t="shared" si="588"/>
        <v>0</v>
      </c>
      <c r="SX156" s="17">
        <f t="shared" si="589"/>
        <v>0</v>
      </c>
      <c r="SY156" s="17">
        <f t="shared" si="590"/>
        <v>0</v>
      </c>
      <c r="SZ156" s="17">
        <f t="shared" si="591"/>
        <v>0</v>
      </c>
      <c r="TA156" s="17">
        <f t="shared" si="592"/>
        <v>0</v>
      </c>
      <c r="TB156" s="24">
        <f t="shared" si="593"/>
        <v>620</v>
      </c>
      <c r="TC156" s="69">
        <f t="shared" si="594"/>
        <v>1</v>
      </c>
      <c r="TD156" s="17">
        <f t="shared" si="616"/>
        <v>2.6014568158168575E-6</v>
      </c>
      <c r="TE156" s="95">
        <v>362</v>
      </c>
      <c r="TF156" s="71"/>
      <c r="TG156" s="71">
        <v>4</v>
      </c>
      <c r="TH156" s="71">
        <v>16</v>
      </c>
      <c r="TI156" s="71"/>
      <c r="TJ156" s="71"/>
      <c r="TK156" s="71">
        <v>155</v>
      </c>
      <c r="TL156" s="71"/>
      <c r="TM156" s="71">
        <v>70</v>
      </c>
      <c r="TN156" s="71"/>
      <c r="TO156" s="71">
        <v>38</v>
      </c>
      <c r="TP156" s="71">
        <v>2</v>
      </c>
      <c r="TQ156" s="71">
        <v>128</v>
      </c>
      <c r="TR156" s="72">
        <v>1</v>
      </c>
      <c r="TS156" s="72"/>
      <c r="TT156" s="72"/>
      <c r="TU156" s="72">
        <v>15</v>
      </c>
      <c r="TV156" s="72">
        <v>8</v>
      </c>
      <c r="TW156" s="72"/>
      <c r="TX156" s="72">
        <v>1</v>
      </c>
      <c r="TY156" s="72">
        <v>2</v>
      </c>
      <c r="TZ156" s="72">
        <v>221</v>
      </c>
      <c r="UA156" s="72"/>
      <c r="UB156" s="72">
        <v>2</v>
      </c>
      <c r="UC156" s="72"/>
      <c r="UD156" s="72"/>
      <c r="UE156" s="72"/>
      <c r="UF156" s="72"/>
      <c r="UG156" s="72">
        <v>22</v>
      </c>
      <c r="UH156" s="72">
        <v>1</v>
      </c>
      <c r="UI156" s="72">
        <v>54</v>
      </c>
      <c r="UJ156" s="73">
        <v>60</v>
      </c>
      <c r="UK156" s="73"/>
      <c r="UL156" s="73"/>
      <c r="UM156" s="73">
        <v>35</v>
      </c>
      <c r="UN156" s="73">
        <v>31</v>
      </c>
      <c r="UO156" s="73"/>
      <c r="UP156" s="73">
        <v>4</v>
      </c>
      <c r="UQ156" s="73">
        <v>4</v>
      </c>
      <c r="UR156" s="73">
        <v>301</v>
      </c>
      <c r="US156" s="73">
        <v>7</v>
      </c>
      <c r="UT156" s="73">
        <v>2</v>
      </c>
      <c r="UU156" s="73">
        <v>2</v>
      </c>
      <c r="UV156" s="73">
        <v>12</v>
      </c>
      <c r="UW156" s="73"/>
      <c r="UX156" s="73"/>
      <c r="UY156" s="73">
        <v>81</v>
      </c>
      <c r="UZ156" s="73"/>
      <c r="VA156" s="73">
        <v>32</v>
      </c>
      <c r="VB156" s="73">
        <v>71</v>
      </c>
      <c r="VC156" s="73"/>
      <c r="VD156" s="73"/>
      <c r="VE156" s="73">
        <v>15</v>
      </c>
      <c r="VF156" s="73">
        <v>36</v>
      </c>
      <c r="VG156" s="73">
        <v>1</v>
      </c>
      <c r="VH156" s="73">
        <v>44</v>
      </c>
      <c r="VI156" s="73">
        <v>4</v>
      </c>
      <c r="VJ156" s="73">
        <v>221</v>
      </c>
      <c r="VK156" s="73">
        <v>3</v>
      </c>
      <c r="VL156" s="73"/>
      <c r="VM156" s="73">
        <v>2</v>
      </c>
      <c r="VN156" s="73"/>
      <c r="VO156" s="73"/>
      <c r="VP156" s="73">
        <v>85</v>
      </c>
      <c r="VQ156" s="73"/>
      <c r="VR156" s="73">
        <v>18</v>
      </c>
      <c r="VS156" s="73">
        <v>87</v>
      </c>
      <c r="VT156" s="73"/>
      <c r="VU156" s="73">
        <v>3</v>
      </c>
      <c r="VV156" s="73">
        <v>6</v>
      </c>
      <c r="VW156" s="73">
        <v>16</v>
      </c>
      <c r="VX156" s="73"/>
      <c r="VY156" s="73">
        <v>41</v>
      </c>
      <c r="VZ156" s="73">
        <v>8</v>
      </c>
      <c r="WA156" s="73">
        <v>160</v>
      </c>
      <c r="WB156" s="73">
        <v>3</v>
      </c>
      <c r="WC156" s="73">
        <v>5</v>
      </c>
      <c r="WD156" s="73"/>
      <c r="WE156" s="73"/>
      <c r="WF156" s="73">
        <v>1</v>
      </c>
      <c r="WG156" s="73"/>
      <c r="WH156" s="73"/>
      <c r="WI156" s="73"/>
      <c r="WJ156" s="73">
        <v>147</v>
      </c>
      <c r="WK156" s="73"/>
      <c r="WL156" s="73"/>
      <c r="WM156" s="73"/>
      <c r="WN156" s="73">
        <v>20</v>
      </c>
      <c r="WO156" s="22">
        <f t="shared" si="595"/>
        <v>581</v>
      </c>
      <c r="WP156" s="22">
        <f t="shared" si="596"/>
        <v>0</v>
      </c>
      <c r="WQ156" s="22">
        <f t="shared" si="597"/>
        <v>3</v>
      </c>
      <c r="WR156" s="22">
        <f t="shared" si="598"/>
        <v>75</v>
      </c>
      <c r="WS156" s="22">
        <f t="shared" si="599"/>
        <v>107</v>
      </c>
      <c r="WT156" s="22">
        <f t="shared" si="600"/>
        <v>1</v>
      </c>
      <c r="WU156" s="22">
        <f t="shared" si="601"/>
        <v>90</v>
      </c>
      <c r="WV156" s="22">
        <f t="shared" si="602"/>
        <v>10</v>
      </c>
      <c r="WW156" s="22">
        <f t="shared" si="603"/>
        <v>1058</v>
      </c>
      <c r="WX156" s="22">
        <f t="shared" si="604"/>
        <v>0</v>
      </c>
      <c r="WY156" s="22">
        <f t="shared" si="605"/>
        <v>90</v>
      </c>
      <c r="WZ156" s="22">
        <f t="shared" si="606"/>
        <v>2</v>
      </c>
      <c r="XA156" s="22">
        <f t="shared" si="607"/>
        <v>4</v>
      </c>
      <c r="XB156" s="22">
        <f t="shared" si="608"/>
        <v>13</v>
      </c>
      <c r="XC156" s="22">
        <f t="shared" si="609"/>
        <v>0</v>
      </c>
      <c r="XD156" s="22">
        <f t="shared" si="610"/>
        <v>0</v>
      </c>
      <c r="XE156" s="22">
        <f t="shared" si="611"/>
        <v>373</v>
      </c>
      <c r="XF156" s="22">
        <f t="shared" si="612"/>
        <v>3</v>
      </c>
      <c r="XG156" s="93">
        <f t="shared" si="613"/>
        <v>252</v>
      </c>
    </row>
    <row r="157" spans="1:631" ht="17.100000000000001" customHeight="1" x14ac:dyDescent="0.2">
      <c r="A157" s="101"/>
      <c r="B157" s="27" t="s">
        <v>420</v>
      </c>
      <c r="C157" s="535" t="s">
        <v>421</v>
      </c>
      <c r="D157" s="25" t="s">
        <v>422</v>
      </c>
      <c r="E157" s="535" t="s">
        <v>423</v>
      </c>
      <c r="F157" s="25" t="s">
        <v>424</v>
      </c>
      <c r="G157" s="535" t="s">
        <v>423</v>
      </c>
      <c r="H157" s="25">
        <v>27</v>
      </c>
      <c r="I157" s="28">
        <v>32</v>
      </c>
      <c r="J157" s="17">
        <f t="shared" si="478"/>
        <v>0.73267667722826835</v>
      </c>
      <c r="K157" s="17">
        <f t="shared" si="479"/>
        <v>0.38574528171924505</v>
      </c>
      <c r="L157" s="17">
        <f t="shared" si="480"/>
        <v>5.2565170812998458E-3</v>
      </c>
      <c r="M157" s="17">
        <f t="shared" si="481"/>
        <v>0.47771599894095784</v>
      </c>
      <c r="N157" s="17">
        <f t="shared" si="482"/>
        <v>0.51335037456975097</v>
      </c>
      <c r="O157" s="17">
        <f t="shared" si="483"/>
        <v>0.47489323598291777</v>
      </c>
      <c r="P157" s="17">
        <f t="shared" si="484"/>
        <v>0.68473567839195981</v>
      </c>
      <c r="Q157" s="17">
        <f t="shared" si="485"/>
        <v>0.60175028472097347</v>
      </c>
      <c r="R157" s="69">
        <f t="shared" si="486"/>
        <v>0.85091598231206556</v>
      </c>
      <c r="S157" s="422">
        <f t="shared" si="487"/>
        <v>0.52522667010527102</v>
      </c>
      <c r="T157" s="17">
        <f t="shared" si="614"/>
        <v>0.47477332989472898</v>
      </c>
      <c r="U157" s="10">
        <f t="shared" si="488"/>
        <v>141949.15449191575</v>
      </c>
      <c r="V157" s="32">
        <v>3</v>
      </c>
      <c r="W157" s="550">
        <f t="shared" si="489"/>
        <v>-0.99474348291870018</v>
      </c>
      <c r="X157" s="550">
        <f t="shared" si="490"/>
        <v>0.41411555899415986</v>
      </c>
      <c r="Y157" s="550">
        <f t="shared" si="491"/>
        <v>0.58588444100584014</v>
      </c>
      <c r="Z157" s="551">
        <f t="shared" si="492"/>
        <v>175169.48782524909</v>
      </c>
      <c r="AA157" s="426">
        <f t="shared" si="493"/>
        <v>0.68119459901689661</v>
      </c>
      <c r="AB157" s="59">
        <f t="shared" si="494"/>
        <v>0.88985817925586286</v>
      </c>
      <c r="AC157" s="59">
        <f t="shared" si="495"/>
        <v>0.12891020449483701</v>
      </c>
      <c r="AD157" s="59">
        <f t="shared" si="496"/>
        <v>0.51335037456975097</v>
      </c>
      <c r="AE157" s="59">
        <f t="shared" si="497"/>
        <v>0.39824971527902653</v>
      </c>
      <c r="AF157" s="59">
        <f t="shared" si="498"/>
        <v>0.43153326904532302</v>
      </c>
      <c r="AG157" s="59">
        <f t="shared" si="499"/>
        <v>0.38999862239977956</v>
      </c>
      <c r="AH157" s="59">
        <f t="shared" si="500"/>
        <v>0.47489323598291777</v>
      </c>
      <c r="AI157" s="59">
        <f t="shared" si="501"/>
        <v>0.69944207191073149</v>
      </c>
      <c r="AJ157" s="59">
        <f t="shared" si="502"/>
        <v>0.76591128254580521</v>
      </c>
      <c r="AK157" s="59">
        <f t="shared" si="503"/>
        <v>0.31526432160804019</v>
      </c>
      <c r="AL157" s="35">
        <f t="shared" si="504"/>
        <v>5.2565170812998458E-3</v>
      </c>
      <c r="AM157" s="27">
        <v>298983</v>
      </c>
      <c r="AN157" s="25">
        <f>AM157/191*91</f>
        <v>142447.39790575916</v>
      </c>
      <c r="AO157" s="25">
        <f t="shared" ref="AO157:AO166" si="650">AM157-AN157</f>
        <v>156535.60209424084</v>
      </c>
      <c r="AP157" s="17">
        <f t="shared" si="505"/>
        <v>5.8070452320544671E-3</v>
      </c>
      <c r="AQ157" s="63">
        <v>91.012411370416771</v>
      </c>
      <c r="AR157" s="58">
        <v>221.26421860799999</v>
      </c>
      <c r="AS157" s="24">
        <f t="shared" si="506"/>
        <v>1351.2487553610713</v>
      </c>
      <c r="AT157" s="17">
        <v>1</v>
      </c>
      <c r="AU157" s="25">
        <v>139673</v>
      </c>
      <c r="AV157" s="25">
        <v>63584</v>
      </c>
      <c r="AW157" s="25">
        <v>76089</v>
      </c>
      <c r="AX157" s="25">
        <v>8226</v>
      </c>
      <c r="AY157" s="25">
        <v>6886</v>
      </c>
      <c r="AZ157" s="25">
        <v>1340</v>
      </c>
      <c r="BA157" s="25">
        <f t="shared" ref="BA157:BA166" si="651">AM157*BI157</f>
        <v>203665.60479786879</v>
      </c>
      <c r="BB157" s="25">
        <v>47880</v>
      </c>
      <c r="BC157" s="25">
        <v>52868</v>
      </c>
      <c r="BD157" s="63">
        <v>90.565181206022544</v>
      </c>
      <c r="BE157" s="25">
        <f t="shared" ref="BE157:BE166" si="652">AM157-BA157</f>
        <v>95317.395202131214</v>
      </c>
      <c r="BF157" s="25">
        <v>22590</v>
      </c>
      <c r="BG157" s="25">
        <v>24561</v>
      </c>
      <c r="BH157" s="63">
        <v>91.97508244778308</v>
      </c>
      <c r="BI157" s="17">
        <v>0.68119459901689661</v>
      </c>
      <c r="BJ157" s="25">
        <v>80586.469901757271</v>
      </c>
      <c r="BK157" s="25">
        <v>202351.60706968946</v>
      </c>
      <c r="BL157" s="25">
        <v>16044.92302855327</v>
      </c>
      <c r="BM157" s="17">
        <v>0.47754200883134529</v>
      </c>
      <c r="BN157" s="10">
        <f t="shared" si="507"/>
        <v>156206.05757357788</v>
      </c>
      <c r="BO157" s="29">
        <v>0.39824971527902653</v>
      </c>
      <c r="BP157" s="30">
        <f t="shared" si="508"/>
        <v>0.60175028472097347</v>
      </c>
      <c r="BQ157" s="31">
        <v>7.9292293552318736</v>
      </c>
      <c r="BR157" s="25">
        <v>108035</v>
      </c>
      <c r="BS157" s="25">
        <v>36372</v>
      </c>
      <c r="BT157" s="25">
        <v>59446</v>
      </c>
      <c r="BU157" s="25">
        <v>8609</v>
      </c>
      <c r="BV157" s="25">
        <v>1858</v>
      </c>
      <c r="BW157" s="18">
        <v>1750</v>
      </c>
      <c r="BX157" s="25">
        <v>29036</v>
      </c>
      <c r="BY157" s="25">
        <v>18383</v>
      </c>
      <c r="BZ157" s="25">
        <v>10653</v>
      </c>
      <c r="CA157" s="59">
        <v>0.36688937870230054</v>
      </c>
      <c r="CB157" s="25">
        <v>139673</v>
      </c>
      <c r="CC157" s="25">
        <v>8226</v>
      </c>
      <c r="CD157" s="17">
        <f t="shared" si="509"/>
        <v>5.8894704058765832E-2</v>
      </c>
      <c r="CE157" s="25">
        <v>1123</v>
      </c>
      <c r="CF157" s="25">
        <v>2807</v>
      </c>
      <c r="CG157" s="25">
        <v>4925</v>
      </c>
      <c r="CH157" s="25">
        <v>5737</v>
      </c>
      <c r="CI157" s="25">
        <v>5116</v>
      </c>
      <c r="CJ157" s="25">
        <v>3602</v>
      </c>
      <c r="CK157" s="25">
        <v>2336</v>
      </c>
      <c r="CL157" s="25">
        <v>1696</v>
      </c>
      <c r="CM157" s="25">
        <v>1694</v>
      </c>
      <c r="CN157" s="26">
        <v>4.8103388896542221</v>
      </c>
      <c r="CO157" s="27">
        <v>29036</v>
      </c>
      <c r="CP157" s="34">
        <f t="shared" si="510"/>
        <v>10.296976167516187</v>
      </c>
      <c r="CQ157" s="25">
        <v>2189</v>
      </c>
      <c r="CR157" s="25">
        <v>1877</v>
      </c>
      <c r="CS157" s="25">
        <v>2102</v>
      </c>
      <c r="CT157" s="25">
        <v>10151</v>
      </c>
      <c r="CU157" s="25">
        <v>12205</v>
      </c>
      <c r="CV157" s="18">
        <v>271</v>
      </c>
      <c r="CW157" s="18">
        <v>161</v>
      </c>
      <c r="CX157" s="18">
        <v>80</v>
      </c>
      <c r="CY157" s="25">
        <v>29036</v>
      </c>
      <c r="CZ157" s="25">
        <v>22280</v>
      </c>
      <c r="DA157" s="25">
        <v>1894</v>
      </c>
      <c r="DB157" s="25">
        <v>1339</v>
      </c>
      <c r="DC157" s="25">
        <v>3182</v>
      </c>
      <c r="DD157" s="18">
        <v>89</v>
      </c>
      <c r="DE157" s="18">
        <v>252</v>
      </c>
      <c r="DF157" s="25">
        <v>29036</v>
      </c>
      <c r="DG157" s="25">
        <v>12270</v>
      </c>
      <c r="DH157" s="18">
        <v>212</v>
      </c>
      <c r="DI157" s="18">
        <v>48</v>
      </c>
      <c r="DJ157" s="25">
        <v>15527</v>
      </c>
      <c r="DK157" s="18">
        <v>931</v>
      </c>
      <c r="DL157" s="18">
        <v>48</v>
      </c>
      <c r="DM157" s="25">
        <f t="shared" si="511"/>
        <v>60042.650020663998</v>
      </c>
      <c r="DN157" s="17">
        <f t="shared" si="512"/>
        <v>0.53474996555999454</v>
      </c>
      <c r="DO157" s="17">
        <f t="shared" si="513"/>
        <v>3.206364513018322E-2</v>
      </c>
      <c r="DP157" s="23">
        <f t="shared" si="514"/>
        <v>0.43153326904532302</v>
      </c>
      <c r="DQ157" s="23">
        <f t="shared" si="515"/>
        <v>0.56846673095467692</v>
      </c>
      <c r="DR157" s="25">
        <v>29036</v>
      </c>
      <c r="DS157" s="18">
        <v>672</v>
      </c>
      <c r="DT157" s="25">
        <v>18781</v>
      </c>
      <c r="DU157" s="18">
        <v>34</v>
      </c>
      <c r="DV157" s="25">
        <v>3654</v>
      </c>
      <c r="DW157" s="18">
        <v>258</v>
      </c>
      <c r="DX157" s="25">
        <v>5551</v>
      </c>
      <c r="DY157" s="18">
        <v>86</v>
      </c>
      <c r="DZ157" s="17">
        <f t="shared" si="516"/>
        <v>0.79697616751618683</v>
      </c>
      <c r="EA157" s="17">
        <f t="shared" si="517"/>
        <v>0.20302383248381317</v>
      </c>
      <c r="EB157" s="25">
        <v>29036</v>
      </c>
      <c r="EC157" s="25">
        <v>10981</v>
      </c>
      <c r="ED157" s="18">
        <v>343</v>
      </c>
      <c r="EE157" s="25">
        <v>13225</v>
      </c>
      <c r="EF157" s="17">
        <f t="shared" si="518"/>
        <v>0.45546907287505167</v>
      </c>
      <c r="EG157" s="25">
        <v>4235</v>
      </c>
      <c r="EH157" s="18">
        <v>252</v>
      </c>
      <c r="EI157" s="17">
        <f t="shared" si="519"/>
        <v>0.38999862239977956</v>
      </c>
      <c r="EJ157" s="17">
        <f t="shared" si="520"/>
        <v>0.14585342333654774</v>
      </c>
      <c r="EK157" s="69">
        <f t="shared" si="521"/>
        <v>0.38574528171924505</v>
      </c>
      <c r="EL157" s="27">
        <v>100761</v>
      </c>
      <c r="EM157" s="25">
        <v>89663</v>
      </c>
      <c r="EN157" s="25">
        <v>11098</v>
      </c>
      <c r="EO157" s="59">
        <v>0.88985817925586286</v>
      </c>
      <c r="EP157" s="25">
        <v>43773</v>
      </c>
      <c r="EQ157" s="25">
        <v>41171</v>
      </c>
      <c r="ER157" s="25">
        <v>2602</v>
      </c>
      <c r="ES157" s="59">
        <v>0.94055696433874758</v>
      </c>
      <c r="ET157" s="25">
        <v>56988</v>
      </c>
      <c r="EU157" s="25">
        <v>48492</v>
      </c>
      <c r="EV157" s="25">
        <v>8496</v>
      </c>
      <c r="EW157" s="59">
        <v>0.85091598231206556</v>
      </c>
      <c r="EX157" s="25">
        <v>70079</v>
      </c>
      <c r="EY157" s="25">
        <v>63603</v>
      </c>
      <c r="EZ157" s="25">
        <v>6476</v>
      </c>
      <c r="FA157" s="59">
        <v>0.90759000556514791</v>
      </c>
      <c r="FB157" s="25">
        <v>30682</v>
      </c>
      <c r="FC157" s="25">
        <v>26060</v>
      </c>
      <c r="FD157" s="25">
        <v>4622</v>
      </c>
      <c r="FE157" s="59">
        <v>0.84935792973078672</v>
      </c>
      <c r="FF157" s="25">
        <v>66216</v>
      </c>
      <c r="FG157" s="25">
        <v>25094</v>
      </c>
      <c r="FH157" s="25">
        <v>33850</v>
      </c>
      <c r="FI157" s="25">
        <v>7272</v>
      </c>
      <c r="FJ157" s="23">
        <f t="shared" si="522"/>
        <v>0.10982239942007974</v>
      </c>
      <c r="FK157" s="23">
        <f t="shared" si="523"/>
        <v>0.51120575087592124</v>
      </c>
      <c r="FL157" s="36">
        <f t="shared" si="524"/>
        <v>3.4507700770077006</v>
      </c>
      <c r="FM157" s="25">
        <v>31232</v>
      </c>
      <c r="FN157" s="25">
        <v>12679</v>
      </c>
      <c r="FO157" s="17">
        <f t="shared" si="525"/>
        <v>0.40596183401639346</v>
      </c>
      <c r="FP157" s="25">
        <v>15539</v>
      </c>
      <c r="FQ157" s="17">
        <f t="shared" si="526"/>
        <v>0.49753457991803279</v>
      </c>
      <c r="FR157" s="25">
        <v>3014</v>
      </c>
      <c r="FS157" s="17">
        <f t="shared" si="527"/>
        <v>9.6503586065573771E-2</v>
      </c>
      <c r="FT157" s="25">
        <v>34984</v>
      </c>
      <c r="FU157" s="25">
        <v>12415</v>
      </c>
      <c r="FV157" s="25">
        <v>18311</v>
      </c>
      <c r="FW157" s="17">
        <f t="shared" si="528"/>
        <v>0.12171278298650812</v>
      </c>
      <c r="FX157" s="17">
        <f t="shared" si="529"/>
        <v>0.52341070203521611</v>
      </c>
      <c r="FY157" s="25">
        <v>4258</v>
      </c>
      <c r="FZ157" s="65">
        <v>144082.18976731642</v>
      </c>
      <c r="GA157" s="66">
        <v>18573.66454696867</v>
      </c>
      <c r="GB157" s="25">
        <v>28270</v>
      </c>
      <c r="GC157" s="25">
        <v>18047</v>
      </c>
      <c r="GD157" s="25">
        <v>10535</v>
      </c>
      <c r="GE157" s="18">
        <v>246</v>
      </c>
      <c r="GF157" s="25">
        <v>10708</v>
      </c>
      <c r="GG157" s="18">
        <v>817</v>
      </c>
      <c r="GH157" s="18">
        <v>95</v>
      </c>
      <c r="GI157" s="18">
        <v>119</v>
      </c>
      <c r="GJ157" s="10">
        <f t="shared" si="530"/>
        <v>18573.66454696867</v>
      </c>
      <c r="GK157" s="10">
        <v>125508.52522034774</v>
      </c>
      <c r="GL157" s="44">
        <v>73964.646085881817</v>
      </c>
      <c r="GM157" s="10">
        <f t="shared" si="531"/>
        <v>70117.543681434603</v>
      </c>
      <c r="GN157" s="44">
        <v>41060.069264526799</v>
      </c>
      <c r="GO157" s="17">
        <f t="shared" si="532"/>
        <v>0.12891020449483701</v>
      </c>
      <c r="GP157" s="17">
        <f t="shared" ref="GP157:GP173" si="653">GK157/FZ157</f>
        <v>0.87108979550516297</v>
      </c>
      <c r="GQ157" s="17">
        <f t="shared" ref="GQ157:GQ173" si="654">GL157/FZ157</f>
        <v>0.51335037456975097</v>
      </c>
      <c r="GR157" s="17">
        <f t="shared" ref="GR157:GR173" si="655">GN157/FZ157</f>
        <v>0.28497671593439966</v>
      </c>
      <c r="GS157" s="17">
        <f t="shared" si="533"/>
        <v>0.69222008503745691</v>
      </c>
      <c r="GT157" s="25">
        <v>35707</v>
      </c>
      <c r="GU157" s="25">
        <v>2688</v>
      </c>
      <c r="GV157" s="25">
        <v>10979</v>
      </c>
      <c r="GW157" s="25">
        <v>10409</v>
      </c>
      <c r="GX157" s="25">
        <v>6055</v>
      </c>
      <c r="GY157" s="18">
        <v>200</v>
      </c>
      <c r="GZ157" s="25">
        <v>4994</v>
      </c>
      <c r="HA157" s="18">
        <v>268</v>
      </c>
      <c r="HB157" s="18">
        <v>65</v>
      </c>
      <c r="HC157" s="18">
        <v>49</v>
      </c>
      <c r="HD157" s="23">
        <f t="shared" si="534"/>
        <v>7.5279356988825721E-2</v>
      </c>
      <c r="HE157" s="23">
        <f t="shared" si="535"/>
        <v>0.92472064301117429</v>
      </c>
      <c r="HF157" s="23">
        <f t="shared" si="536"/>
        <v>0.61724591816730612</v>
      </c>
      <c r="HG157" s="23">
        <f t="shared" si="537"/>
        <v>0.32573444982776484</v>
      </c>
      <c r="HH157" s="25">
        <v>43317</v>
      </c>
      <c r="HI157" s="25">
        <v>7499</v>
      </c>
      <c r="HJ157" s="25">
        <v>17291</v>
      </c>
      <c r="HK157" s="25">
        <v>7638</v>
      </c>
      <c r="HL157" s="25">
        <v>4480</v>
      </c>
      <c r="HM157" s="18">
        <v>46</v>
      </c>
      <c r="HN157" s="25">
        <v>5714</v>
      </c>
      <c r="HO157" s="18">
        <v>549</v>
      </c>
      <c r="HP157" s="18">
        <v>30</v>
      </c>
      <c r="HQ157" s="18">
        <v>70</v>
      </c>
      <c r="HR157" s="23">
        <f t="shared" si="538"/>
        <v>0.17311909873721634</v>
      </c>
      <c r="HS157" s="23">
        <f t="shared" si="539"/>
        <v>0.82688090126278369</v>
      </c>
      <c r="HT157" s="80">
        <f t="shared" si="540"/>
        <v>0.42770736662280395</v>
      </c>
      <c r="HU157" s="27">
        <v>124375</v>
      </c>
      <c r="HV157" s="25">
        <v>11367</v>
      </c>
      <c r="HW157" s="25">
        <v>16227</v>
      </c>
      <c r="HX157" s="18">
        <v>2628</v>
      </c>
      <c r="HY157" s="25">
        <v>18734</v>
      </c>
      <c r="HZ157" s="25">
        <v>3559</v>
      </c>
      <c r="IA157" s="25">
        <v>6340</v>
      </c>
      <c r="IB157" s="18">
        <v>1419</v>
      </c>
      <c r="IC157" s="25">
        <v>21406</v>
      </c>
      <c r="ID157" s="25">
        <v>27861</v>
      </c>
      <c r="IE157" s="25">
        <v>7451</v>
      </c>
      <c r="IF157" s="18">
        <v>691</v>
      </c>
      <c r="IG157" s="25">
        <v>6692</v>
      </c>
      <c r="IH157" s="17">
        <f t="shared" si="541"/>
        <v>0.25262311557788947</v>
      </c>
      <c r="II157" s="17">
        <f t="shared" si="542"/>
        <v>2.8615075376884423E-2</v>
      </c>
      <c r="IJ157" s="30">
        <f t="shared" si="543"/>
        <v>34.946614217476821</v>
      </c>
      <c r="IK157" s="17">
        <f t="shared" si="615"/>
        <v>0.47771599894095784</v>
      </c>
      <c r="IL157" s="25">
        <v>58375</v>
      </c>
      <c r="IM157" s="25">
        <v>7190</v>
      </c>
      <c r="IN157" s="25">
        <v>11486</v>
      </c>
      <c r="IO157" s="18">
        <v>1838</v>
      </c>
      <c r="IP157" s="25">
        <v>11827</v>
      </c>
      <c r="IQ157" s="25">
        <v>1696</v>
      </c>
      <c r="IR157" s="25">
        <v>3570</v>
      </c>
      <c r="IS157" s="18">
        <v>854</v>
      </c>
      <c r="IT157" s="25">
        <v>10904</v>
      </c>
      <c r="IU157" s="25">
        <v>839</v>
      </c>
      <c r="IV157" s="25">
        <v>3179</v>
      </c>
      <c r="IW157" s="18">
        <v>368</v>
      </c>
      <c r="IX157" s="25">
        <v>4624</v>
      </c>
      <c r="IY157" s="17">
        <f t="shared" si="544"/>
        <v>0.64423126338329761</v>
      </c>
      <c r="IZ157" s="25">
        <v>66000</v>
      </c>
      <c r="JA157" s="25">
        <v>4177</v>
      </c>
      <c r="JB157" s="25">
        <v>4741</v>
      </c>
      <c r="JC157" s="18">
        <v>790</v>
      </c>
      <c r="JD157" s="25">
        <v>6907</v>
      </c>
      <c r="JE157" s="25">
        <v>1863</v>
      </c>
      <c r="JF157" s="25">
        <v>2770</v>
      </c>
      <c r="JG157" s="18">
        <v>565</v>
      </c>
      <c r="JH157" s="25">
        <v>10502</v>
      </c>
      <c r="JI157" s="25">
        <v>27022</v>
      </c>
      <c r="JJ157" s="25">
        <v>4272</v>
      </c>
      <c r="JK157" s="18">
        <v>323</v>
      </c>
      <c r="JL157" s="25">
        <v>2068</v>
      </c>
      <c r="JM157" s="80">
        <f t="shared" si="545"/>
        <v>0.32193939393939391</v>
      </c>
      <c r="JN157" s="27">
        <v>228458.35580844135</v>
      </c>
      <c r="JO157" s="25">
        <v>80454</v>
      </c>
      <c r="JP157" s="18">
        <v>57</v>
      </c>
      <c r="JQ157" s="18">
        <v>908</v>
      </c>
      <c r="JR157" s="18">
        <v>1036</v>
      </c>
      <c r="JS157" s="18">
        <v>1121</v>
      </c>
      <c r="JT157" s="18">
        <v>1376</v>
      </c>
      <c r="JU157" s="18">
        <v>18</v>
      </c>
      <c r="JV157" s="18">
        <v>194</v>
      </c>
      <c r="JW157" s="25">
        <v>72024.768559636534</v>
      </c>
      <c r="JX157" s="17">
        <f t="shared" si="546"/>
        <v>0.31526432160804019</v>
      </c>
      <c r="JY157" s="17">
        <f t="shared" si="547"/>
        <v>0.68473567839195981</v>
      </c>
      <c r="JZ157" s="25">
        <v>86228</v>
      </c>
      <c r="KA157" s="25">
        <v>57460</v>
      </c>
      <c r="KB157" s="18">
        <v>39</v>
      </c>
      <c r="KC157" s="18">
        <v>820</v>
      </c>
      <c r="KD157" s="18">
        <v>686</v>
      </c>
      <c r="KE157" s="18">
        <v>1036</v>
      </c>
      <c r="KF157" s="18">
        <v>1084</v>
      </c>
      <c r="KG157" s="18">
        <v>16</v>
      </c>
      <c r="KH157" s="18">
        <v>166</v>
      </c>
      <c r="KI157" s="25">
        <v>24921</v>
      </c>
      <c r="KJ157" s="17">
        <f t="shared" si="548"/>
        <v>0.2890128496544046</v>
      </c>
      <c r="KK157" s="25">
        <v>38147</v>
      </c>
      <c r="KL157" s="25">
        <v>22994</v>
      </c>
      <c r="KM157" s="18">
        <v>18</v>
      </c>
      <c r="KN157" s="18">
        <v>88</v>
      </c>
      <c r="KO157" s="18">
        <v>350</v>
      </c>
      <c r="KP157" s="18">
        <v>85</v>
      </c>
      <c r="KQ157" s="18">
        <v>292</v>
      </c>
      <c r="KR157" s="18">
        <v>2</v>
      </c>
      <c r="KS157" s="18">
        <v>28</v>
      </c>
      <c r="KT157" s="25">
        <v>14290</v>
      </c>
      <c r="KU157" s="69">
        <f t="shared" si="619"/>
        <v>0.37460350748420584</v>
      </c>
      <c r="KV157" s="27">
        <v>147899</v>
      </c>
      <c r="KW157" s="25">
        <v>143762</v>
      </c>
      <c r="KX157" s="25">
        <v>4137</v>
      </c>
      <c r="KY157" s="59">
        <v>2.7971791560456798E-2</v>
      </c>
      <c r="KZ157" s="25">
        <v>2040</v>
      </c>
      <c r="LA157" s="18">
        <v>1241</v>
      </c>
      <c r="LB157" s="25">
        <v>2107</v>
      </c>
      <c r="LC157" s="18">
        <v>1644</v>
      </c>
      <c r="LD157" s="25">
        <v>70470</v>
      </c>
      <c r="LE157" s="25">
        <v>68637</v>
      </c>
      <c r="LF157" s="25">
        <v>1833</v>
      </c>
      <c r="LG157" s="59">
        <v>2.6011068539804172E-2</v>
      </c>
      <c r="LH157" s="25">
        <v>77429</v>
      </c>
      <c r="LI157" s="25">
        <v>75125</v>
      </c>
      <c r="LJ157" s="25">
        <v>2304</v>
      </c>
      <c r="LK157" s="35">
        <v>2.9756292861847625E-2</v>
      </c>
      <c r="LL157" s="27">
        <v>29036</v>
      </c>
      <c r="LM157" s="18">
        <v>389</v>
      </c>
      <c r="LN157" s="25">
        <v>19920</v>
      </c>
      <c r="LO157" s="18">
        <v>270</v>
      </c>
      <c r="LP157" s="18">
        <v>366</v>
      </c>
      <c r="LQ157" s="18">
        <v>80</v>
      </c>
      <c r="LR157" s="25">
        <v>8011</v>
      </c>
      <c r="LS157" s="23">
        <f t="shared" si="549"/>
        <v>0.27589888414382147</v>
      </c>
      <c r="LT157" s="23">
        <f t="shared" si="550"/>
        <v>0.72410111585617853</v>
      </c>
      <c r="LU157" s="17">
        <f t="shared" si="551"/>
        <v>0.69944207191073149</v>
      </c>
      <c r="LV157" s="25">
        <v>29036</v>
      </c>
      <c r="LW157" s="25">
        <v>8277</v>
      </c>
      <c r="LX157" s="25">
        <v>5366</v>
      </c>
      <c r="LY157" s="25">
        <v>7045</v>
      </c>
      <c r="LZ157" s="18">
        <v>539</v>
      </c>
      <c r="MA157" s="25">
        <v>5701</v>
      </c>
      <c r="MB157" s="18">
        <v>3</v>
      </c>
      <c r="MC157" s="18">
        <v>2</v>
      </c>
      <c r="MD157" s="25">
        <v>1551</v>
      </c>
      <c r="ME157" s="18">
        <v>117</v>
      </c>
      <c r="MF157" s="18">
        <v>435</v>
      </c>
      <c r="MG157" s="17">
        <f t="shared" si="552"/>
        <v>0.19651467144234744</v>
      </c>
      <c r="MH157" s="17">
        <f t="shared" si="553"/>
        <v>0.76591128254580521</v>
      </c>
      <c r="MI157" s="25">
        <v>29036</v>
      </c>
      <c r="MJ157" s="25">
        <v>8283</v>
      </c>
      <c r="MK157" s="25">
        <v>7909</v>
      </c>
      <c r="ML157" s="25">
        <v>6755</v>
      </c>
      <c r="MM157" s="18">
        <v>672</v>
      </c>
      <c r="MN157" s="25">
        <v>4950</v>
      </c>
      <c r="MO157" s="18">
        <v>9</v>
      </c>
      <c r="MP157" s="18">
        <v>3</v>
      </c>
      <c r="MQ157" s="18">
        <v>38</v>
      </c>
      <c r="MR157" s="18">
        <v>1</v>
      </c>
      <c r="MS157" s="18">
        <v>416</v>
      </c>
      <c r="MT157" s="17">
        <f t="shared" si="554"/>
        <v>0.79170684667309543</v>
      </c>
      <c r="MU157" s="69">
        <f t="shared" si="555"/>
        <v>0.73267667722826835</v>
      </c>
      <c r="MV157" s="27">
        <v>29036</v>
      </c>
      <c r="MW157" s="25">
        <v>13789</v>
      </c>
      <c r="MX157" s="25">
        <v>1176</v>
      </c>
      <c r="MY157" s="25">
        <v>8645</v>
      </c>
      <c r="MZ157" s="18">
        <v>874</v>
      </c>
      <c r="NA157" s="25">
        <v>3704</v>
      </c>
      <c r="NB157" s="18">
        <v>108</v>
      </c>
      <c r="NC157" s="18">
        <v>652</v>
      </c>
      <c r="ND157" s="18">
        <v>88</v>
      </c>
      <c r="NE157" s="17">
        <f t="shared" si="556"/>
        <v>0.47489323598291777</v>
      </c>
      <c r="NF157" s="10">
        <f t="shared" si="557"/>
        <v>66329.762949442069</v>
      </c>
      <c r="NG157" s="17">
        <f t="shared" si="558"/>
        <v>0.62491389998622404</v>
      </c>
      <c r="NH157" s="25">
        <v>29036</v>
      </c>
      <c r="NI157" s="18">
        <v>881</v>
      </c>
      <c r="NJ157" s="18">
        <v>42</v>
      </c>
      <c r="NK157" s="18">
        <v>203</v>
      </c>
      <c r="NL157" s="18">
        <v>28</v>
      </c>
      <c r="NM157" s="25">
        <v>14016</v>
      </c>
      <c r="NN157" s="25">
        <v>13125</v>
      </c>
      <c r="NO157" s="18">
        <v>579</v>
      </c>
      <c r="NP157" s="18">
        <v>4</v>
      </c>
      <c r="NQ157" s="32">
        <v>158</v>
      </c>
      <c r="NR157" s="27">
        <v>29036</v>
      </c>
      <c r="NS157" s="37">
        <f t="shared" si="559"/>
        <v>1.4398333103733296</v>
      </c>
      <c r="NT157" s="37">
        <f t="shared" si="560"/>
        <v>0.38851975722903925</v>
      </c>
      <c r="NU157" s="37">
        <f t="shared" si="561"/>
        <v>0.69452484033774253</v>
      </c>
      <c r="NV157" s="17">
        <f t="shared" si="562"/>
        <v>0.141031064517562</v>
      </c>
      <c r="NW157" s="10">
        <f t="shared" si="563"/>
        <v>15514</v>
      </c>
      <c r="NX157" s="17">
        <f t="shared" si="564"/>
        <v>0.53430224548835925</v>
      </c>
      <c r="NY157" s="19">
        <f t="shared" si="565"/>
        <v>0.27958694516030203</v>
      </c>
      <c r="NZ157" s="25">
        <v>9556</v>
      </c>
      <c r="OA157" s="25">
        <v>13522</v>
      </c>
      <c r="OB157" s="25">
        <v>1500</v>
      </c>
      <c r="OC157" s="25">
        <v>12905</v>
      </c>
      <c r="OD157" s="25">
        <v>1608</v>
      </c>
      <c r="OE157" s="25">
        <v>2716</v>
      </c>
      <c r="OF157" s="17">
        <f t="shared" si="566"/>
        <v>0.44444827111172336</v>
      </c>
      <c r="OG157" s="17">
        <f t="shared" si="567"/>
        <v>0.32910869265739084</v>
      </c>
      <c r="OH157" s="17">
        <f t="shared" si="568"/>
        <v>0.46569775451164075</v>
      </c>
      <c r="OI157" s="69">
        <f t="shared" si="569"/>
        <v>9.35390549662488E-2</v>
      </c>
      <c r="OJ157" s="27">
        <v>29036</v>
      </c>
      <c r="OK157" s="18">
        <v>544</v>
      </c>
      <c r="OL157" s="25">
        <v>8162</v>
      </c>
      <c r="OM157" s="25">
        <v>11218</v>
      </c>
      <c r="ON157" s="18">
        <v>181</v>
      </c>
      <c r="OO157" s="18">
        <v>505</v>
      </c>
      <c r="OP157" s="18">
        <v>400</v>
      </c>
      <c r="OQ157" s="25">
        <v>1371</v>
      </c>
      <c r="OR157" s="69">
        <f t="shared" si="570"/>
        <v>0.31984433117509298</v>
      </c>
      <c r="OS157" s="22">
        <v>23360</v>
      </c>
      <c r="OT157" s="22">
        <v>23360</v>
      </c>
      <c r="OU157" s="38">
        <f t="shared" si="620"/>
        <v>0.99505878343840515</v>
      </c>
      <c r="OV157" s="39">
        <v>0.7065115582191781</v>
      </c>
      <c r="OW157" s="22">
        <v>1650411</v>
      </c>
      <c r="OX157" s="36">
        <f t="shared" si="621"/>
        <v>67531517.297999993</v>
      </c>
      <c r="OY157" s="36">
        <f t="shared" si="622"/>
        <v>1582742.3480059083</v>
      </c>
      <c r="OZ157" s="22"/>
      <c r="PA157" s="22"/>
      <c r="PB157" s="38">
        <f t="shared" si="623"/>
        <v>0</v>
      </c>
      <c r="PC157" s="39">
        <v>0</v>
      </c>
      <c r="PD157" s="22"/>
      <c r="PE157" s="40">
        <f t="shared" si="571"/>
        <v>0</v>
      </c>
      <c r="PF157" s="36">
        <f t="shared" si="572"/>
        <v>0</v>
      </c>
      <c r="PG157" s="22">
        <v>4</v>
      </c>
      <c r="PH157" s="22">
        <v>4</v>
      </c>
      <c r="PI157" s="38">
        <f t="shared" si="624"/>
        <v>1.7038677798602829E-4</v>
      </c>
      <c r="PJ157" s="39">
        <v>0.08</v>
      </c>
      <c r="PK157" s="22">
        <v>32</v>
      </c>
      <c r="PL157" s="41">
        <f t="shared" si="573"/>
        <v>1309.376</v>
      </c>
      <c r="PM157" s="36">
        <f t="shared" si="574"/>
        <v>326.98650371299652</v>
      </c>
      <c r="PN157" s="22"/>
      <c r="PO157" s="22"/>
      <c r="PP157" s="38">
        <f t="shared" si="625"/>
        <v>0</v>
      </c>
      <c r="PQ157" s="39">
        <v>0</v>
      </c>
      <c r="PR157" s="22"/>
      <c r="PS157" s="41">
        <f t="shared" si="575"/>
        <v>0</v>
      </c>
      <c r="PT157" s="36">
        <f t="shared" si="576"/>
        <v>0</v>
      </c>
      <c r="PU157" s="22">
        <v>5</v>
      </c>
      <c r="PV157" s="22">
        <v>5</v>
      </c>
      <c r="PW157" s="38">
        <f t="shared" si="626"/>
        <v>2.1298347248253536E-4</v>
      </c>
      <c r="PX157" s="39">
        <v>0.19399999999999998</v>
      </c>
      <c r="PY157" s="22">
        <v>97</v>
      </c>
      <c r="PZ157" s="36">
        <f t="shared" si="577"/>
        <v>762.83361324133477</v>
      </c>
      <c r="QA157" s="22"/>
      <c r="QB157" s="22"/>
      <c r="QC157" s="39">
        <v>0</v>
      </c>
      <c r="QD157" s="22"/>
      <c r="QE157" s="22">
        <f t="shared" si="578"/>
        <v>0</v>
      </c>
      <c r="QF157" s="22"/>
      <c r="QG157" s="22"/>
      <c r="QH157" s="22"/>
      <c r="QI157" s="38">
        <f t="shared" si="627"/>
        <v>0</v>
      </c>
      <c r="QJ157" s="39">
        <v>0</v>
      </c>
      <c r="QK157" s="22"/>
      <c r="QL157" s="42">
        <f t="shared" si="579"/>
        <v>0</v>
      </c>
      <c r="QM157" s="22">
        <f t="shared" si="628"/>
        <v>107</v>
      </c>
      <c r="QN157" s="22">
        <v>5</v>
      </c>
      <c r="QO157" s="22">
        <v>5</v>
      </c>
      <c r="QP157" s="38">
        <f t="shared" si="629"/>
        <v>2.1298347248253536E-4</v>
      </c>
      <c r="QQ157" s="39">
        <v>0.152</v>
      </c>
      <c r="QR157" s="22">
        <v>76</v>
      </c>
      <c r="QS157" s="36">
        <f t="shared" si="580"/>
        <v>1175.6136055522957</v>
      </c>
      <c r="QT157" s="22"/>
      <c r="QU157" s="22"/>
      <c r="QV157" s="38">
        <f t="shared" si="630"/>
        <v>0</v>
      </c>
      <c r="QW157" s="39">
        <v>0</v>
      </c>
      <c r="QX157" s="22"/>
      <c r="QY157" s="36">
        <f t="shared" si="581"/>
        <v>0</v>
      </c>
      <c r="QZ157" s="22">
        <v>102</v>
      </c>
      <c r="RA157" s="22">
        <v>102</v>
      </c>
      <c r="RB157" s="38">
        <f t="shared" si="631"/>
        <v>4.344862838643721E-3</v>
      </c>
      <c r="RC157" s="39">
        <v>0.13392156862745097</v>
      </c>
      <c r="RD157" s="22">
        <v>1366</v>
      </c>
      <c r="RE157" s="36">
        <f t="shared" si="582"/>
        <v>11021.225794702657</v>
      </c>
      <c r="RF157" s="10">
        <f t="shared" si="632"/>
        <v>23476</v>
      </c>
      <c r="RG157" s="10">
        <f t="shared" si="633"/>
        <v>23476</v>
      </c>
      <c r="RH157" s="17">
        <f t="shared" si="634"/>
        <v>3.0193707372095386E-2</v>
      </c>
      <c r="RI157" s="17">
        <f t="shared" si="635"/>
        <v>6.8982815533204602E-4</v>
      </c>
      <c r="RJ157" s="17">
        <f t="shared" si="636"/>
        <v>0.99167517666998495</v>
      </c>
      <c r="RK157" s="17">
        <f t="shared" si="637"/>
        <v>0</v>
      </c>
      <c r="RL157" s="17">
        <f t="shared" si="638"/>
        <v>0</v>
      </c>
      <c r="RM157" s="17">
        <f t="shared" si="639"/>
        <v>4.7795723614395871E-4</v>
      </c>
      <c r="RN157" s="17">
        <f t="shared" si="640"/>
        <v>7.3658661591416441E-4</v>
      </c>
      <c r="RO157" s="17">
        <f t="shared" si="641"/>
        <v>0</v>
      </c>
      <c r="RP157" s="17">
        <f t="shared" si="642"/>
        <v>6.9054044398644933E-3</v>
      </c>
      <c r="RQ157" s="17">
        <f t="shared" si="643"/>
        <v>0</v>
      </c>
      <c r="RR157" s="36">
        <f t="shared" si="644"/>
        <v>1596029.0075231176</v>
      </c>
      <c r="RS157" s="36">
        <f t="shared" si="645"/>
        <v>5.3381931665784261</v>
      </c>
      <c r="RT157" s="10">
        <f t="shared" si="646"/>
        <v>0</v>
      </c>
      <c r="RU157" s="17">
        <f t="shared" si="647"/>
        <v>0</v>
      </c>
      <c r="RV157" s="37">
        <f t="shared" si="648"/>
        <v>12.735687510649173</v>
      </c>
      <c r="RW157" s="36">
        <f t="shared" si="649"/>
        <v>7.8519514487445777E-2</v>
      </c>
      <c r="RX157" s="85">
        <v>0.72662919999999998</v>
      </c>
      <c r="RY157" s="93">
        <v>251</v>
      </c>
      <c r="RZ157" s="43" t="b">
        <v>0</v>
      </c>
      <c r="SA157" s="18" t="b">
        <v>1</v>
      </c>
      <c r="SB157" s="18" t="b">
        <v>1</v>
      </c>
      <c r="SC157" s="18" t="b">
        <v>0</v>
      </c>
      <c r="SD157" s="18" t="b">
        <v>0</v>
      </c>
      <c r="SE157" s="32" t="b">
        <v>1</v>
      </c>
      <c r="SF157" s="43" t="b">
        <v>0</v>
      </c>
      <c r="SG157" s="18" t="b">
        <v>1</v>
      </c>
      <c r="SH157" s="18">
        <v>1</v>
      </c>
      <c r="SI157" s="18">
        <v>2</v>
      </c>
      <c r="SJ157" s="22">
        <v>8</v>
      </c>
      <c r="SK157" s="22">
        <v>1</v>
      </c>
      <c r="SL157" s="22">
        <v>12</v>
      </c>
      <c r="SM157" s="22">
        <v>3</v>
      </c>
      <c r="SN157" s="18">
        <v>15</v>
      </c>
      <c r="SO157" s="18">
        <v>17786</v>
      </c>
      <c r="SP157" s="18">
        <v>98847</v>
      </c>
      <c r="SQ157" s="17">
        <f t="shared" si="583"/>
        <v>3.3057851239669422E-2</v>
      </c>
      <c r="SR157" s="17">
        <f t="shared" si="584"/>
        <v>2.4875621890547263E-3</v>
      </c>
      <c r="SS157" s="17">
        <f t="shared" si="585"/>
        <v>3.0303030303030304E-2</v>
      </c>
      <c r="ST157" s="17">
        <f t="shared" si="586"/>
        <v>2.7397260273972603E-3</v>
      </c>
      <c r="SU157" s="17">
        <f t="shared" si="587"/>
        <v>0.40253377965646153</v>
      </c>
      <c r="SV157" s="17">
        <f t="shared" si="618"/>
        <v>1</v>
      </c>
      <c r="SW157" s="17">
        <f t="shared" si="588"/>
        <v>0.2</v>
      </c>
      <c r="SX157" s="17">
        <f t="shared" si="589"/>
        <v>2.0833333333333332E-2</v>
      </c>
      <c r="SY157" s="17">
        <f t="shared" si="590"/>
        <v>6.5217391304347823E-3</v>
      </c>
      <c r="SZ157" s="17">
        <f t="shared" si="591"/>
        <v>0.10951602454398596</v>
      </c>
      <c r="TA157" s="17">
        <f t="shared" si="592"/>
        <v>0.30683876811594202</v>
      </c>
      <c r="TB157" s="24">
        <f t="shared" si="593"/>
        <v>3.2590405904059043</v>
      </c>
      <c r="TC157" s="69">
        <f t="shared" si="594"/>
        <v>5.2565170812998458E-3</v>
      </c>
      <c r="TD157" s="17">
        <f t="shared" si="616"/>
        <v>4.9490123889668071E-4</v>
      </c>
      <c r="TE157" s="95"/>
      <c r="TF157" s="71">
        <v>1</v>
      </c>
      <c r="TG157" s="71">
        <v>12</v>
      </c>
      <c r="TH157" s="71">
        <v>10</v>
      </c>
      <c r="TI157" s="71"/>
      <c r="TJ157" s="71">
        <v>1</v>
      </c>
      <c r="TK157" s="71">
        <v>22</v>
      </c>
      <c r="TL157" s="71"/>
      <c r="TM157" s="71">
        <v>4</v>
      </c>
      <c r="TN157" s="71"/>
      <c r="TO157" s="71">
        <v>31</v>
      </c>
      <c r="TP157" s="71">
        <v>23</v>
      </c>
      <c r="TQ157" s="71">
        <v>13</v>
      </c>
      <c r="TR157" s="72">
        <v>2</v>
      </c>
      <c r="TS157" s="72">
        <v>27</v>
      </c>
      <c r="TT157" s="72">
        <v>1</v>
      </c>
      <c r="TU157" s="72">
        <v>37</v>
      </c>
      <c r="TV157" s="72">
        <v>32</v>
      </c>
      <c r="TW157" s="72">
        <v>6</v>
      </c>
      <c r="TX157" s="72">
        <v>57</v>
      </c>
      <c r="TY157" s="72">
        <v>7</v>
      </c>
      <c r="TZ157" s="72">
        <v>111</v>
      </c>
      <c r="UA157" s="72"/>
      <c r="UB157" s="72">
        <v>165</v>
      </c>
      <c r="UC157" s="72"/>
      <c r="UD157" s="72">
        <v>10</v>
      </c>
      <c r="UE157" s="72">
        <v>43</v>
      </c>
      <c r="UF157" s="72">
        <v>4</v>
      </c>
      <c r="UG157" s="72">
        <v>57</v>
      </c>
      <c r="UH157" s="72">
        <v>24</v>
      </c>
      <c r="UI157" s="72">
        <v>104</v>
      </c>
      <c r="UJ157" s="73">
        <v>55</v>
      </c>
      <c r="UK157" s="73">
        <v>56</v>
      </c>
      <c r="UL157" s="73">
        <v>2</v>
      </c>
      <c r="UM157" s="73">
        <v>78</v>
      </c>
      <c r="UN157" s="73">
        <v>59</v>
      </c>
      <c r="UO157" s="73">
        <v>5</v>
      </c>
      <c r="UP157" s="73">
        <v>17</v>
      </c>
      <c r="UQ157" s="73">
        <v>9</v>
      </c>
      <c r="UR157" s="73">
        <v>294</v>
      </c>
      <c r="US157" s="73">
        <v>167</v>
      </c>
      <c r="UT157" s="73"/>
      <c r="UU157" s="73">
        <v>11</v>
      </c>
      <c r="UV157" s="73">
        <v>150</v>
      </c>
      <c r="UW157" s="73">
        <v>2</v>
      </c>
      <c r="UX157" s="73"/>
      <c r="UY157" s="73">
        <v>136</v>
      </c>
      <c r="UZ157" s="73">
        <v>21</v>
      </c>
      <c r="VA157" s="73">
        <v>158</v>
      </c>
      <c r="VB157" s="73">
        <v>59</v>
      </c>
      <c r="VC157" s="73">
        <v>50</v>
      </c>
      <c r="VD157" s="73">
        <v>2</v>
      </c>
      <c r="VE157" s="73">
        <v>70</v>
      </c>
      <c r="VF157" s="73">
        <v>47</v>
      </c>
      <c r="VG157" s="73">
        <v>5</v>
      </c>
      <c r="VH157" s="73">
        <v>21</v>
      </c>
      <c r="VI157" s="73">
        <v>8</v>
      </c>
      <c r="VJ157" s="73">
        <v>216</v>
      </c>
      <c r="VK157" s="73">
        <v>80</v>
      </c>
      <c r="VL157" s="73"/>
      <c r="VM157" s="73">
        <v>11</v>
      </c>
      <c r="VN157" s="73">
        <v>148</v>
      </c>
      <c r="VO157" s="73"/>
      <c r="VP157" s="73">
        <v>165</v>
      </c>
      <c r="VQ157" s="73">
        <v>20</v>
      </c>
      <c r="VR157" s="73">
        <v>173</v>
      </c>
      <c r="VS157" s="73">
        <v>13</v>
      </c>
      <c r="VT157" s="73">
        <v>37</v>
      </c>
      <c r="VU157" s="73">
        <v>5</v>
      </c>
      <c r="VV157" s="73">
        <v>65</v>
      </c>
      <c r="VW157" s="73">
        <v>37</v>
      </c>
      <c r="VX157" s="73"/>
      <c r="VY157" s="73">
        <v>36</v>
      </c>
      <c r="VZ157" s="73">
        <v>5</v>
      </c>
      <c r="WA157" s="73">
        <v>244</v>
      </c>
      <c r="WB157" s="73">
        <v>5</v>
      </c>
      <c r="WC157" s="73">
        <v>11</v>
      </c>
      <c r="WD157" s="73"/>
      <c r="WE157" s="73">
        <v>10</v>
      </c>
      <c r="WF157" s="73">
        <v>179</v>
      </c>
      <c r="WG157" s="73"/>
      <c r="WH157" s="73">
        <v>2</v>
      </c>
      <c r="WI157" s="73"/>
      <c r="WJ157" s="73">
        <v>77</v>
      </c>
      <c r="WK157" s="73">
        <v>10</v>
      </c>
      <c r="WL157" s="73">
        <v>6</v>
      </c>
      <c r="WM157" s="73"/>
      <c r="WN157" s="73">
        <v>54</v>
      </c>
      <c r="WO157" s="22">
        <f t="shared" si="595"/>
        <v>129</v>
      </c>
      <c r="WP157" s="22">
        <f t="shared" si="596"/>
        <v>133</v>
      </c>
      <c r="WQ157" s="22">
        <f t="shared" si="597"/>
        <v>11</v>
      </c>
      <c r="WR157" s="22">
        <f t="shared" si="598"/>
        <v>262</v>
      </c>
      <c r="WS157" s="22">
        <f t="shared" si="599"/>
        <v>185</v>
      </c>
      <c r="WT157" s="22">
        <f t="shared" si="600"/>
        <v>16</v>
      </c>
      <c r="WU157" s="22">
        <f t="shared" si="601"/>
        <v>132</v>
      </c>
      <c r="WV157" s="22">
        <f t="shared" si="602"/>
        <v>24</v>
      </c>
      <c r="WW157" s="22">
        <f t="shared" si="603"/>
        <v>887</v>
      </c>
      <c r="WX157" s="22">
        <f t="shared" si="604"/>
        <v>0</v>
      </c>
      <c r="WY157" s="22">
        <f t="shared" si="605"/>
        <v>432</v>
      </c>
      <c r="WZ157" s="22">
        <f t="shared" si="606"/>
        <v>0</v>
      </c>
      <c r="XA157" s="22">
        <f t="shared" si="607"/>
        <v>32</v>
      </c>
      <c r="XB157" s="22">
        <f t="shared" si="608"/>
        <v>520</v>
      </c>
      <c r="XC157" s="22">
        <f t="shared" si="609"/>
        <v>6</v>
      </c>
      <c r="XD157" s="22">
        <f t="shared" si="610"/>
        <v>0</v>
      </c>
      <c r="XE157" s="22">
        <f t="shared" si="611"/>
        <v>472</v>
      </c>
      <c r="XF157" s="22">
        <f t="shared" si="612"/>
        <v>98</v>
      </c>
      <c r="XG157" s="93">
        <f t="shared" si="613"/>
        <v>502</v>
      </c>
    </row>
    <row r="158" spans="1:631" ht="17.100000000000001" customHeight="1" x14ac:dyDescent="0.2">
      <c r="A158" s="101"/>
      <c r="B158" s="27" t="s">
        <v>420</v>
      </c>
      <c r="C158" s="535" t="s">
        <v>421</v>
      </c>
      <c r="D158" s="25" t="s">
        <v>422</v>
      </c>
      <c r="E158" s="535" t="s">
        <v>423</v>
      </c>
      <c r="F158" s="25" t="s">
        <v>425</v>
      </c>
      <c r="G158" s="535" t="s">
        <v>426</v>
      </c>
      <c r="H158" s="25">
        <v>92</v>
      </c>
      <c r="I158" s="28">
        <v>4</v>
      </c>
      <c r="J158" s="17">
        <f t="shared" si="478"/>
        <v>0.10497335701598579</v>
      </c>
      <c r="K158" s="17">
        <f t="shared" si="479"/>
        <v>0.17704756266035132</v>
      </c>
      <c r="L158" s="17">
        <f t="shared" si="480"/>
        <v>0.15154426904598492</v>
      </c>
      <c r="M158" s="17">
        <f t="shared" si="481"/>
        <v>0.24037037666660407</v>
      </c>
      <c r="N158" s="17">
        <f t="shared" si="482"/>
        <v>0.19306504116933682</v>
      </c>
      <c r="O158" s="17">
        <f t="shared" si="483"/>
        <v>5.0167752121570951E-2</v>
      </c>
      <c r="P158" s="17">
        <f t="shared" si="484"/>
        <v>0.59381287726358156</v>
      </c>
      <c r="Q158" s="17">
        <f t="shared" si="485"/>
        <v>0.44956468766657365</v>
      </c>
      <c r="R158" s="69">
        <f t="shared" si="486"/>
        <v>0.78193016771401214</v>
      </c>
      <c r="S158" s="422">
        <f t="shared" si="487"/>
        <v>0.30471956570266678</v>
      </c>
      <c r="T158" s="17">
        <f t="shared" si="614"/>
        <v>0.69528043429733322</v>
      </c>
      <c r="U158" s="10">
        <f t="shared" si="488"/>
        <v>104318.48580110328</v>
      </c>
      <c r="V158" s="32">
        <v>1</v>
      </c>
      <c r="W158" s="550">
        <f t="shared" si="489"/>
        <v>-0.84845573095401505</v>
      </c>
      <c r="X158" s="550">
        <f t="shared" si="490"/>
        <v>0.19360845459155568</v>
      </c>
      <c r="Y158" s="550">
        <f t="shared" si="491"/>
        <v>0.80639154540844427</v>
      </c>
      <c r="Z158" s="551">
        <f t="shared" si="492"/>
        <v>120989.37468999217</v>
      </c>
      <c r="AA158" s="426">
        <f t="shared" si="493"/>
        <v>9.7808913859409805E-2</v>
      </c>
      <c r="AB158" s="59">
        <f t="shared" si="494"/>
        <v>0.85084370286576172</v>
      </c>
      <c r="AC158" s="59">
        <f t="shared" si="495"/>
        <v>0.18823003765877322</v>
      </c>
      <c r="AD158" s="59">
        <f t="shared" si="496"/>
        <v>0.19306504116933682</v>
      </c>
      <c r="AE158" s="59">
        <f t="shared" si="497"/>
        <v>0.55043531233342635</v>
      </c>
      <c r="AF158" s="59">
        <f t="shared" si="498"/>
        <v>0.67144266824551013</v>
      </c>
      <c r="AG158" s="59">
        <f t="shared" si="499"/>
        <v>0.50183540556542328</v>
      </c>
      <c r="AH158" s="59">
        <f t="shared" si="500"/>
        <v>5.0167752121570951E-2</v>
      </c>
      <c r="AI158" s="59">
        <f t="shared" si="501"/>
        <v>0.1361357805407539</v>
      </c>
      <c r="AJ158" s="59">
        <f t="shared" si="502"/>
        <v>7.3810933491217687E-2</v>
      </c>
      <c r="AK158" s="59">
        <f t="shared" si="503"/>
        <v>0.40618712273641849</v>
      </c>
      <c r="AL158" s="35">
        <f t="shared" si="504"/>
        <v>0.15154426904598492</v>
      </c>
      <c r="AM158" s="27">
        <v>150038</v>
      </c>
      <c r="AN158" s="25">
        <f>AM158/186*86</f>
        <v>69372.408602150535</v>
      </c>
      <c r="AO158" s="25">
        <f t="shared" si="650"/>
        <v>80665.591397849465</v>
      </c>
      <c r="AP158" s="17">
        <f t="shared" si="505"/>
        <v>2.9141370998584807E-3</v>
      </c>
      <c r="AQ158" s="63">
        <v>85.961819588958647</v>
      </c>
      <c r="AR158" s="58">
        <v>1137.1688441399999</v>
      </c>
      <c r="AS158" s="24">
        <f t="shared" si="506"/>
        <v>131.9399496153699</v>
      </c>
      <c r="AT158" s="17">
        <f t="shared" ref="AT158:AT173" si="656">AS158/1157.93</f>
        <v>0.11394466817110696</v>
      </c>
      <c r="AU158" s="25">
        <v>127640</v>
      </c>
      <c r="AV158" s="25">
        <v>58170</v>
      </c>
      <c r="AW158" s="25">
        <v>69470</v>
      </c>
      <c r="AX158" s="25">
        <v>2113</v>
      </c>
      <c r="AY158" s="25">
        <v>1809</v>
      </c>
      <c r="AZ158" s="18">
        <v>304</v>
      </c>
      <c r="BA158" s="25">
        <f t="shared" si="651"/>
        <v>14675.053817638129</v>
      </c>
      <c r="BB158" s="25">
        <v>5912</v>
      </c>
      <c r="BC158" s="25">
        <v>6779</v>
      </c>
      <c r="BD158" s="63">
        <v>87.210503024044854</v>
      </c>
      <c r="BE158" s="25">
        <f t="shared" si="652"/>
        <v>135362.94618236186</v>
      </c>
      <c r="BF158" s="25">
        <v>54067</v>
      </c>
      <c r="BG158" s="25">
        <v>62995</v>
      </c>
      <c r="BH158" s="63">
        <v>85.827446622747843</v>
      </c>
      <c r="BI158" s="17">
        <v>9.7808913859409805E-2</v>
      </c>
      <c r="BJ158" s="25">
        <v>50151.426926545049</v>
      </c>
      <c r="BK158" s="25">
        <v>91112.299307145106</v>
      </c>
      <c r="BL158" s="25">
        <v>8774.273766309836</v>
      </c>
      <c r="BM158" s="17">
        <v>0.64673706119755314</v>
      </c>
      <c r="BN158" s="10">
        <f t="shared" si="507"/>
        <v>53002.864812041524</v>
      </c>
      <c r="BO158" s="29">
        <v>0.55043531233342635</v>
      </c>
      <c r="BP158" s="30">
        <f t="shared" si="508"/>
        <v>0.44956468766657365</v>
      </c>
      <c r="BQ158" s="31">
        <v>9.6301748864126715</v>
      </c>
      <c r="BR158" s="25">
        <v>86382</v>
      </c>
      <c r="BS158" s="25">
        <v>23670</v>
      </c>
      <c r="BT158" s="25">
        <v>52679</v>
      </c>
      <c r="BU158" s="25">
        <v>7273</v>
      </c>
      <c r="BV158" s="25">
        <v>2023</v>
      </c>
      <c r="BW158" s="18">
        <v>737</v>
      </c>
      <c r="BX158" s="25">
        <v>25335</v>
      </c>
      <c r="BY158" s="25">
        <v>19050</v>
      </c>
      <c r="BZ158" s="25">
        <v>6285</v>
      </c>
      <c r="CA158" s="59">
        <v>0.24807578448786263</v>
      </c>
      <c r="CB158" s="25">
        <v>127640</v>
      </c>
      <c r="CC158" s="25">
        <v>2113</v>
      </c>
      <c r="CD158" s="17">
        <f t="shared" si="509"/>
        <v>1.6554371670322782E-2</v>
      </c>
      <c r="CE158" s="18">
        <v>779</v>
      </c>
      <c r="CF158" s="25">
        <v>1969</v>
      </c>
      <c r="CG158" s="25">
        <v>3594</v>
      </c>
      <c r="CH158" s="25">
        <v>4758</v>
      </c>
      <c r="CI158" s="25">
        <v>4636</v>
      </c>
      <c r="CJ158" s="25">
        <v>3744</v>
      </c>
      <c r="CK158" s="25">
        <v>2627</v>
      </c>
      <c r="CL158" s="25">
        <v>1805</v>
      </c>
      <c r="CM158" s="25">
        <v>1423</v>
      </c>
      <c r="CN158" s="26">
        <v>5.0380895993684627</v>
      </c>
      <c r="CO158" s="27">
        <v>25335</v>
      </c>
      <c r="CP158" s="34">
        <f t="shared" si="510"/>
        <v>5.9221630155910798</v>
      </c>
      <c r="CQ158" s="25">
        <v>22</v>
      </c>
      <c r="CR158" s="18">
        <v>290</v>
      </c>
      <c r="CS158" s="18">
        <v>213</v>
      </c>
      <c r="CT158" s="25">
        <v>11318</v>
      </c>
      <c r="CU158" s="25">
        <v>13198</v>
      </c>
      <c r="CV158" s="18">
        <v>179</v>
      </c>
      <c r="CW158" s="18">
        <v>67</v>
      </c>
      <c r="CX158" s="18">
        <v>48</v>
      </c>
      <c r="CY158" s="25">
        <v>25335</v>
      </c>
      <c r="CZ158" s="25">
        <v>24667</v>
      </c>
      <c r="DA158" s="18">
        <v>204</v>
      </c>
      <c r="DB158" s="18">
        <v>290</v>
      </c>
      <c r="DC158" s="18">
        <v>149</v>
      </c>
      <c r="DD158" s="18">
        <v>13</v>
      </c>
      <c r="DE158" s="18">
        <v>12</v>
      </c>
      <c r="DF158" s="25">
        <v>25335</v>
      </c>
      <c r="DG158" s="25">
        <v>16919</v>
      </c>
      <c r="DH158" s="18">
        <v>82</v>
      </c>
      <c r="DI158" s="18">
        <v>10</v>
      </c>
      <c r="DJ158" s="25">
        <v>8295</v>
      </c>
      <c r="DK158" s="18">
        <v>21</v>
      </c>
      <c r="DL158" s="18">
        <v>8</v>
      </c>
      <c r="DM158" s="25">
        <f t="shared" si="511"/>
        <v>85652.561278863228</v>
      </c>
      <c r="DN158" s="17">
        <f t="shared" si="512"/>
        <v>0.32741267021906456</v>
      </c>
      <c r="DO158" s="17">
        <f t="shared" si="513"/>
        <v>8.2889283599763171E-4</v>
      </c>
      <c r="DP158" s="23">
        <f t="shared" si="514"/>
        <v>0.67144266824551013</v>
      </c>
      <c r="DQ158" s="23">
        <f t="shared" si="515"/>
        <v>0.32855733175448987</v>
      </c>
      <c r="DR158" s="25">
        <v>25335</v>
      </c>
      <c r="DS158" s="25">
        <v>1999</v>
      </c>
      <c r="DT158" s="25">
        <v>17776</v>
      </c>
      <c r="DU158" s="18">
        <v>37</v>
      </c>
      <c r="DV158" s="25">
        <v>4876</v>
      </c>
      <c r="DW158" s="18">
        <v>171</v>
      </c>
      <c r="DX158" s="18">
        <v>446</v>
      </c>
      <c r="DY158" s="18">
        <v>30</v>
      </c>
      <c r="DZ158" s="17">
        <f t="shared" si="516"/>
        <v>0.97446220643378723</v>
      </c>
      <c r="EA158" s="17">
        <f t="shared" si="517"/>
        <v>2.5537793566212774E-2</v>
      </c>
      <c r="EB158" s="25">
        <v>25335</v>
      </c>
      <c r="EC158" s="25">
        <v>12514</v>
      </c>
      <c r="ED158" s="18">
        <v>200</v>
      </c>
      <c r="EE158" s="25">
        <v>12134</v>
      </c>
      <c r="EF158" s="17">
        <f t="shared" si="518"/>
        <v>0.47894217485691731</v>
      </c>
      <c r="EG158" s="18">
        <v>339</v>
      </c>
      <c r="EH158" s="18">
        <v>148</v>
      </c>
      <c r="EI158" s="17">
        <f t="shared" si="519"/>
        <v>0.50183540556542328</v>
      </c>
      <c r="EJ158" s="17">
        <f t="shared" si="520"/>
        <v>1.3380698638247484E-2</v>
      </c>
      <c r="EK158" s="69">
        <f t="shared" si="521"/>
        <v>0.17704756266035132</v>
      </c>
      <c r="EL158" s="27">
        <v>84864</v>
      </c>
      <c r="EM158" s="25">
        <v>72206</v>
      </c>
      <c r="EN158" s="25">
        <v>12658</v>
      </c>
      <c r="EO158" s="59">
        <v>0.85084370286576172</v>
      </c>
      <c r="EP158" s="25">
        <v>36806</v>
      </c>
      <c r="EQ158" s="25">
        <v>34628</v>
      </c>
      <c r="ER158" s="25">
        <v>2178</v>
      </c>
      <c r="ES158" s="59">
        <v>0.94082486551105793</v>
      </c>
      <c r="ET158" s="25">
        <v>48058</v>
      </c>
      <c r="EU158" s="25">
        <v>37578</v>
      </c>
      <c r="EV158" s="25">
        <v>10480</v>
      </c>
      <c r="EW158" s="59">
        <v>0.78193016771401214</v>
      </c>
      <c r="EX158" s="25">
        <v>8806</v>
      </c>
      <c r="EY158" s="25">
        <v>7840</v>
      </c>
      <c r="EZ158" s="25">
        <v>966</v>
      </c>
      <c r="FA158" s="59">
        <v>0.890302066772655</v>
      </c>
      <c r="FB158" s="25">
        <v>76058</v>
      </c>
      <c r="FC158" s="25">
        <v>64366</v>
      </c>
      <c r="FD158" s="25">
        <v>11692</v>
      </c>
      <c r="FE158" s="59">
        <v>0.8462752110231665</v>
      </c>
      <c r="FF158" s="25">
        <v>64274</v>
      </c>
      <c r="FG158" s="25">
        <v>27554</v>
      </c>
      <c r="FH158" s="25">
        <v>30599</v>
      </c>
      <c r="FI158" s="25">
        <v>6121</v>
      </c>
      <c r="FJ158" s="23">
        <f t="shared" si="522"/>
        <v>9.5232909107881875E-2</v>
      </c>
      <c r="FK158" s="23">
        <f t="shared" si="523"/>
        <v>0.47607119519556895</v>
      </c>
      <c r="FL158" s="36">
        <f t="shared" si="524"/>
        <v>4.5015520339813753</v>
      </c>
      <c r="FM158" s="25">
        <v>29523</v>
      </c>
      <c r="FN158" s="25">
        <v>14137</v>
      </c>
      <c r="FO158" s="17">
        <f t="shared" si="525"/>
        <v>0.47884700064356606</v>
      </c>
      <c r="FP158" s="25">
        <v>13102</v>
      </c>
      <c r="FQ158" s="17">
        <f t="shared" si="526"/>
        <v>0.44378958777901972</v>
      </c>
      <c r="FR158" s="25">
        <v>2284</v>
      </c>
      <c r="FS158" s="17">
        <f t="shared" si="527"/>
        <v>7.7363411577414221E-2</v>
      </c>
      <c r="FT158" s="25">
        <v>34751</v>
      </c>
      <c r="FU158" s="25">
        <v>13417</v>
      </c>
      <c r="FV158" s="25">
        <v>17497</v>
      </c>
      <c r="FW158" s="17">
        <f t="shared" si="528"/>
        <v>0.1104140888031999</v>
      </c>
      <c r="FX158" s="17">
        <f t="shared" si="529"/>
        <v>0.503496302264683</v>
      </c>
      <c r="FY158" s="25">
        <v>3837</v>
      </c>
      <c r="FZ158" s="65">
        <v>72304.477563151187</v>
      </c>
      <c r="GA158" s="66">
        <v>13609.874534609871</v>
      </c>
      <c r="GB158" s="25">
        <v>38773</v>
      </c>
      <c r="GC158" s="25">
        <v>7465</v>
      </c>
      <c r="GD158" s="18">
        <v>1962</v>
      </c>
      <c r="GE158" s="18">
        <v>128</v>
      </c>
      <c r="GF158" s="18">
        <v>2021</v>
      </c>
      <c r="GG158" s="18">
        <v>72</v>
      </c>
      <c r="GH158" s="18">
        <v>36</v>
      </c>
      <c r="GI158" s="18">
        <v>415</v>
      </c>
      <c r="GJ158" s="10">
        <f t="shared" si="530"/>
        <v>13609.874534609871</v>
      </c>
      <c r="GK158" s="10">
        <v>58694.603028541314</v>
      </c>
      <c r="GL158" s="44">
        <v>13959.466937457175</v>
      </c>
      <c r="GM158" s="10">
        <f t="shared" si="531"/>
        <v>58345.010625694013</v>
      </c>
      <c r="GN158" s="44">
        <v>5346.571599981532</v>
      </c>
      <c r="GO158" s="17">
        <f t="shared" si="532"/>
        <v>0.18823003765877322</v>
      </c>
      <c r="GP158" s="17">
        <f t="shared" si="653"/>
        <v>0.81176996234122678</v>
      </c>
      <c r="GQ158" s="17">
        <f t="shared" si="654"/>
        <v>0.19306504116933682</v>
      </c>
      <c r="GR158" s="17">
        <f t="shared" si="655"/>
        <v>7.3945235207761542E-2</v>
      </c>
      <c r="GS158" s="17">
        <f t="shared" si="533"/>
        <v>0.50241750175528177</v>
      </c>
      <c r="GT158" s="25">
        <v>27544</v>
      </c>
      <c r="GU158" s="25">
        <v>2353</v>
      </c>
      <c r="GV158" s="25">
        <v>17577</v>
      </c>
      <c r="GW158" s="25">
        <v>4820</v>
      </c>
      <c r="GX158" s="18">
        <v>1262</v>
      </c>
      <c r="GY158" s="18">
        <v>102</v>
      </c>
      <c r="GZ158" s="18">
        <v>1061</v>
      </c>
      <c r="HA158" s="18">
        <v>39</v>
      </c>
      <c r="HB158" s="18">
        <v>23</v>
      </c>
      <c r="HC158" s="18">
        <v>307</v>
      </c>
      <c r="HD158" s="23">
        <f t="shared" si="534"/>
        <v>8.5426953238454839E-2</v>
      </c>
      <c r="HE158" s="23">
        <f t="shared" si="535"/>
        <v>0.91457304676154516</v>
      </c>
      <c r="HF158" s="23">
        <f t="shared" si="536"/>
        <v>0.27643043857101363</v>
      </c>
      <c r="HG158" s="23">
        <f t="shared" si="537"/>
        <v>0.10143769968051118</v>
      </c>
      <c r="HH158" s="25">
        <v>35124</v>
      </c>
      <c r="HI158" s="25">
        <v>9443</v>
      </c>
      <c r="HJ158" s="25">
        <v>21196</v>
      </c>
      <c r="HK158" s="25">
        <v>2645</v>
      </c>
      <c r="HL158" s="18">
        <v>700</v>
      </c>
      <c r="HM158" s="18">
        <v>26</v>
      </c>
      <c r="HN158" s="18">
        <v>960</v>
      </c>
      <c r="HO158" s="18">
        <v>33</v>
      </c>
      <c r="HP158" s="18">
        <v>13</v>
      </c>
      <c r="HQ158" s="18">
        <v>108</v>
      </c>
      <c r="HR158" s="23">
        <f t="shared" si="538"/>
        <v>0.2688475116729302</v>
      </c>
      <c r="HS158" s="23">
        <f t="shared" si="539"/>
        <v>0.7311524883270698</v>
      </c>
      <c r="HT158" s="80">
        <f t="shared" si="540"/>
        <v>0.12769046805603007</v>
      </c>
      <c r="HU158" s="27">
        <v>103376</v>
      </c>
      <c r="HV158" s="18">
        <v>1928</v>
      </c>
      <c r="HW158" s="18">
        <v>4502</v>
      </c>
      <c r="HX158" s="18">
        <v>2271</v>
      </c>
      <c r="HY158" s="25">
        <v>16997</v>
      </c>
      <c r="HZ158" s="25">
        <v>5879</v>
      </c>
      <c r="IA158" s="25">
        <v>7804</v>
      </c>
      <c r="IB158" s="18">
        <v>1081</v>
      </c>
      <c r="IC158" s="25">
        <v>17075</v>
      </c>
      <c r="ID158" s="25">
        <v>29521</v>
      </c>
      <c r="IE158" s="25">
        <v>5789</v>
      </c>
      <c r="IF158" s="18">
        <v>576</v>
      </c>
      <c r="IG158" s="25">
        <v>9953</v>
      </c>
      <c r="IH158" s="17">
        <f t="shared" si="541"/>
        <v>0.34243925088995514</v>
      </c>
      <c r="II158" s="17">
        <f t="shared" si="542"/>
        <v>5.6870066553165143E-2</v>
      </c>
      <c r="IJ158" s="30">
        <f t="shared" si="543"/>
        <v>17.583942847423032</v>
      </c>
      <c r="IK158" s="17">
        <f t="shared" si="615"/>
        <v>0.24037037666660407</v>
      </c>
      <c r="IL158" s="25">
        <v>46570</v>
      </c>
      <c r="IM158" s="18">
        <v>1104</v>
      </c>
      <c r="IN158" s="18">
        <v>3709</v>
      </c>
      <c r="IO158" s="18">
        <v>2017</v>
      </c>
      <c r="IP158" s="25">
        <v>13317</v>
      </c>
      <c r="IQ158" s="25">
        <v>2807</v>
      </c>
      <c r="IR158" s="25">
        <v>4641</v>
      </c>
      <c r="IS158" s="18">
        <v>571</v>
      </c>
      <c r="IT158" s="25">
        <v>8901</v>
      </c>
      <c r="IU158" s="25">
        <v>1108</v>
      </c>
      <c r="IV158" s="25">
        <v>2142</v>
      </c>
      <c r="IW158" s="18">
        <v>281</v>
      </c>
      <c r="IX158" s="25">
        <v>5972</v>
      </c>
      <c r="IY158" s="17">
        <f t="shared" si="544"/>
        <v>0.59254885119175438</v>
      </c>
      <c r="IZ158" s="25">
        <v>56806</v>
      </c>
      <c r="JA158" s="18">
        <v>824</v>
      </c>
      <c r="JB158" s="18">
        <v>793</v>
      </c>
      <c r="JC158" s="18">
        <v>254</v>
      </c>
      <c r="JD158" s="25">
        <v>3680</v>
      </c>
      <c r="JE158" s="25">
        <v>3072</v>
      </c>
      <c r="JF158" s="25">
        <v>3163</v>
      </c>
      <c r="JG158" s="18">
        <v>510</v>
      </c>
      <c r="JH158" s="25">
        <v>8174</v>
      </c>
      <c r="JI158" s="25">
        <v>28413</v>
      </c>
      <c r="JJ158" s="25">
        <v>3647</v>
      </c>
      <c r="JK158" s="18">
        <v>295</v>
      </c>
      <c r="JL158" s="25">
        <v>3981</v>
      </c>
      <c r="JM158" s="80">
        <f t="shared" si="545"/>
        <v>0.20747808330105974</v>
      </c>
      <c r="JN158" s="27">
        <v>114646.80047091377</v>
      </c>
      <c r="JO158" s="25">
        <v>60427</v>
      </c>
      <c r="JP158" s="18">
        <v>24</v>
      </c>
      <c r="JQ158" s="18">
        <v>77</v>
      </c>
      <c r="JR158" s="18">
        <v>201</v>
      </c>
      <c r="JS158" s="18">
        <v>383</v>
      </c>
      <c r="JT158" s="18">
        <v>242</v>
      </c>
      <c r="JU158" s="18">
        <v>2</v>
      </c>
      <c r="JV158" s="18">
        <v>30</v>
      </c>
      <c r="JW158" s="25">
        <v>46568.054014216737</v>
      </c>
      <c r="JX158" s="17">
        <f t="shared" si="546"/>
        <v>0.40618712273641849</v>
      </c>
      <c r="JY158" s="17">
        <f t="shared" si="547"/>
        <v>0.59381287726358156</v>
      </c>
      <c r="JZ158" s="25">
        <v>10611</v>
      </c>
      <c r="KA158" s="25">
        <v>7624</v>
      </c>
      <c r="KB158" s="18">
        <v>4</v>
      </c>
      <c r="KC158" s="18">
        <v>48</v>
      </c>
      <c r="KD158" s="18">
        <v>19</v>
      </c>
      <c r="KE158" s="18">
        <v>46</v>
      </c>
      <c r="KF158" s="18">
        <v>27</v>
      </c>
      <c r="KG158" s="18">
        <v>1</v>
      </c>
      <c r="KH158" s="18">
        <v>0</v>
      </c>
      <c r="KI158" s="25">
        <v>2842</v>
      </c>
      <c r="KJ158" s="17">
        <f t="shared" si="548"/>
        <v>0.26783526529073604</v>
      </c>
      <c r="KK158" s="25">
        <v>92765</v>
      </c>
      <c r="KL158" s="25">
        <v>52803</v>
      </c>
      <c r="KM158" s="18">
        <v>20</v>
      </c>
      <c r="KN158" s="18">
        <v>29</v>
      </c>
      <c r="KO158" s="18">
        <v>182</v>
      </c>
      <c r="KP158" s="18">
        <v>337</v>
      </c>
      <c r="KQ158" s="18">
        <v>215</v>
      </c>
      <c r="KR158" s="18">
        <v>1</v>
      </c>
      <c r="KS158" s="18">
        <v>30</v>
      </c>
      <c r="KT158" s="25">
        <v>39148</v>
      </c>
      <c r="KU158" s="69">
        <f t="shared" si="619"/>
        <v>0.42201261251549615</v>
      </c>
      <c r="KV158" s="27">
        <v>129753</v>
      </c>
      <c r="KW158" s="25">
        <v>126409</v>
      </c>
      <c r="KX158" s="25">
        <v>3344</v>
      </c>
      <c r="KY158" s="59">
        <v>2.577204380630891E-2</v>
      </c>
      <c r="KZ158" s="18">
        <v>1596</v>
      </c>
      <c r="LA158" s="18">
        <v>1294</v>
      </c>
      <c r="LB158" s="18">
        <v>1485</v>
      </c>
      <c r="LC158" s="18">
        <v>1589</v>
      </c>
      <c r="LD158" s="25">
        <v>59979</v>
      </c>
      <c r="LE158" s="25">
        <v>58433</v>
      </c>
      <c r="LF158" s="25">
        <v>1546</v>
      </c>
      <c r="LG158" s="59">
        <v>2.5775688157521799E-2</v>
      </c>
      <c r="LH158" s="25">
        <v>69774</v>
      </c>
      <c r="LI158" s="25">
        <v>67976</v>
      </c>
      <c r="LJ158" s="25">
        <v>1798</v>
      </c>
      <c r="LK158" s="35">
        <v>2.5768911055694101E-2</v>
      </c>
      <c r="LL158" s="27">
        <v>25335</v>
      </c>
      <c r="LM158" s="18">
        <v>85</v>
      </c>
      <c r="LN158" s="25">
        <v>3364</v>
      </c>
      <c r="LO158" s="18">
        <v>130</v>
      </c>
      <c r="LP158" s="18">
        <v>466</v>
      </c>
      <c r="LQ158" s="18">
        <v>180</v>
      </c>
      <c r="LR158" s="25">
        <v>21110</v>
      </c>
      <c r="LS158" s="23">
        <f t="shared" si="549"/>
        <v>0.83323465561476218</v>
      </c>
      <c r="LT158" s="23">
        <f t="shared" si="550"/>
        <v>0.16676534438523782</v>
      </c>
      <c r="LU158" s="17">
        <f t="shared" si="551"/>
        <v>0.1361357805407539</v>
      </c>
      <c r="LV158" s="25">
        <v>25335</v>
      </c>
      <c r="LW158" s="18">
        <v>308</v>
      </c>
      <c r="LX158" s="18">
        <v>20</v>
      </c>
      <c r="LY158" s="25">
        <v>1536</v>
      </c>
      <c r="LZ158" s="25">
        <v>1300</v>
      </c>
      <c r="MA158" s="25">
        <v>21010</v>
      </c>
      <c r="MB158" s="18">
        <v>474</v>
      </c>
      <c r="MC158" s="18">
        <v>532</v>
      </c>
      <c r="MD158" s="18">
        <v>6</v>
      </c>
      <c r="ME158" s="18">
        <v>0</v>
      </c>
      <c r="MF158" s="18">
        <v>149</v>
      </c>
      <c r="MG158" s="17">
        <f t="shared" si="552"/>
        <v>0.86899546082494572</v>
      </c>
      <c r="MH158" s="17">
        <f t="shared" si="553"/>
        <v>7.3810933491217687E-2</v>
      </c>
      <c r="MI158" s="25">
        <v>25335</v>
      </c>
      <c r="MJ158" s="18">
        <v>523</v>
      </c>
      <c r="MK158" s="18">
        <v>63</v>
      </c>
      <c r="ML158" s="25">
        <v>1196</v>
      </c>
      <c r="MM158" s="25">
        <v>1112</v>
      </c>
      <c r="MN158" s="25">
        <v>20919</v>
      </c>
      <c r="MO158" s="18">
        <v>879</v>
      </c>
      <c r="MP158" s="18">
        <v>643</v>
      </c>
      <c r="MQ158" s="18">
        <v>0</v>
      </c>
      <c r="MR158" s="18">
        <v>0</v>
      </c>
      <c r="MS158" s="18">
        <v>0</v>
      </c>
      <c r="MT158" s="17">
        <f t="shared" si="554"/>
        <v>9.5717387014012237E-2</v>
      </c>
      <c r="MU158" s="69">
        <f t="shared" si="555"/>
        <v>0.10497335701598579</v>
      </c>
      <c r="MV158" s="27">
        <v>25335</v>
      </c>
      <c r="MW158" s="25">
        <v>1271</v>
      </c>
      <c r="MX158" s="25">
        <v>3072</v>
      </c>
      <c r="MY158" s="25">
        <v>17099</v>
      </c>
      <c r="MZ158" s="25">
        <v>1397</v>
      </c>
      <c r="NA158" s="25">
        <v>1944</v>
      </c>
      <c r="NB158" s="18">
        <v>38</v>
      </c>
      <c r="NC158" s="18">
        <v>481</v>
      </c>
      <c r="ND158" s="18">
        <v>33</v>
      </c>
      <c r="NE158" s="17">
        <f t="shared" si="556"/>
        <v>5.0167752121570951E-2</v>
      </c>
      <c r="NF158" s="10">
        <f t="shared" si="557"/>
        <v>6403.4118807973164</v>
      </c>
      <c r="NG158" s="17">
        <f t="shared" si="558"/>
        <v>0.14588513913558318</v>
      </c>
      <c r="NH158" s="25">
        <v>25335</v>
      </c>
      <c r="NI158" s="18">
        <v>31</v>
      </c>
      <c r="NJ158" s="18">
        <v>1</v>
      </c>
      <c r="NK158" s="18">
        <v>218</v>
      </c>
      <c r="NL158" s="18">
        <v>9</v>
      </c>
      <c r="NM158" s="25">
        <v>24069</v>
      </c>
      <c r="NN158" s="18">
        <v>761</v>
      </c>
      <c r="NO158" s="18">
        <v>17</v>
      </c>
      <c r="NP158" s="18">
        <v>18</v>
      </c>
      <c r="NQ158" s="32">
        <v>211</v>
      </c>
      <c r="NR158" s="27">
        <v>25335</v>
      </c>
      <c r="NS158" s="37">
        <f t="shared" si="559"/>
        <v>0.52042628774422739</v>
      </c>
      <c r="NT158" s="37">
        <f t="shared" si="560"/>
        <v>0.14043007167098437</v>
      </c>
      <c r="NU158" s="37">
        <f t="shared" si="561"/>
        <v>1.9215017064846416</v>
      </c>
      <c r="NV158" s="17">
        <f t="shared" si="562"/>
        <v>0.39018248937800371</v>
      </c>
      <c r="NW158" s="10">
        <f t="shared" si="563"/>
        <v>18754</v>
      </c>
      <c r="NX158" s="17">
        <f t="shared" si="564"/>
        <v>0.74024077363331364</v>
      </c>
      <c r="NY158" s="19">
        <f t="shared" si="565"/>
        <v>0.33797689632179351</v>
      </c>
      <c r="NZ158" s="25">
        <v>6581</v>
      </c>
      <c r="OA158" s="25">
        <v>3673</v>
      </c>
      <c r="OB158" s="18">
        <v>521</v>
      </c>
      <c r="OC158" s="25">
        <v>2149</v>
      </c>
      <c r="OD158" s="18">
        <v>108</v>
      </c>
      <c r="OE158" s="18">
        <v>153</v>
      </c>
      <c r="OF158" s="17">
        <f t="shared" si="566"/>
        <v>8.4823366883757648E-2</v>
      </c>
      <c r="OG158" s="17">
        <f t="shared" si="567"/>
        <v>0.25975922636668641</v>
      </c>
      <c r="OH158" s="17">
        <f t="shared" si="568"/>
        <v>0.14497730412472865</v>
      </c>
      <c r="OI158" s="69">
        <f t="shared" si="569"/>
        <v>6.0390763765541741E-3</v>
      </c>
      <c r="OJ158" s="27">
        <v>25335</v>
      </c>
      <c r="OK158" s="18">
        <v>17</v>
      </c>
      <c r="OL158" s="18">
        <v>768</v>
      </c>
      <c r="OM158" s="25">
        <v>1286</v>
      </c>
      <c r="ON158" s="18">
        <v>96</v>
      </c>
      <c r="OO158" s="25">
        <v>1304</v>
      </c>
      <c r="OP158" s="18">
        <v>719</v>
      </c>
      <c r="OQ158" s="25">
        <v>2603</v>
      </c>
      <c r="OR158" s="69">
        <f t="shared" si="570"/>
        <v>6.3153739885533841E-2</v>
      </c>
      <c r="OS158" s="22">
        <v>62914</v>
      </c>
      <c r="OT158" s="22">
        <v>62706</v>
      </c>
      <c r="OU158" s="38">
        <f t="shared" si="620"/>
        <v>0.99380319191086741</v>
      </c>
      <c r="OV158" s="39">
        <v>0.6858372404554588</v>
      </c>
      <c r="OW158" s="22">
        <v>4300611</v>
      </c>
      <c r="OX158" s="36">
        <f t="shared" si="621"/>
        <v>175972400.898</v>
      </c>
      <c r="OY158" s="36">
        <f t="shared" si="622"/>
        <v>4248606.2360470248</v>
      </c>
      <c r="OZ158" s="22"/>
      <c r="PA158" s="22"/>
      <c r="PB158" s="38">
        <f t="shared" si="623"/>
        <v>0</v>
      </c>
      <c r="PC158" s="39">
        <v>0</v>
      </c>
      <c r="PD158" s="22"/>
      <c r="PE158" s="40">
        <f t="shared" si="571"/>
        <v>0</v>
      </c>
      <c r="PF158" s="36">
        <f t="shared" si="572"/>
        <v>0</v>
      </c>
      <c r="PG158" s="22">
        <v>39</v>
      </c>
      <c r="PH158" s="22">
        <v>39</v>
      </c>
      <c r="PI158" s="38">
        <f t="shared" si="624"/>
        <v>6.1809594750939032E-4</v>
      </c>
      <c r="PJ158" s="39">
        <v>7.0000000000000007E-2</v>
      </c>
      <c r="PK158" s="22">
        <v>273</v>
      </c>
      <c r="PL158" s="41">
        <f t="shared" si="573"/>
        <v>11170.614</v>
      </c>
      <c r="PM158" s="36">
        <f t="shared" si="574"/>
        <v>3188.1184112017158</v>
      </c>
      <c r="PN158" s="22">
        <v>183</v>
      </c>
      <c r="PO158" s="22">
        <v>183</v>
      </c>
      <c r="PP158" s="38">
        <f t="shared" si="625"/>
        <v>2.9002963690825238E-3</v>
      </c>
      <c r="PQ158" s="39">
        <v>0.47513661202185792</v>
      </c>
      <c r="PR158" s="22">
        <v>8695</v>
      </c>
      <c r="PS158" s="41">
        <f t="shared" si="575"/>
        <v>355782.01</v>
      </c>
      <c r="PT158" s="36">
        <f t="shared" si="576"/>
        <v>23994.658141275977</v>
      </c>
      <c r="PU158" s="22"/>
      <c r="PV158" s="22"/>
      <c r="PW158" s="38">
        <f t="shared" si="626"/>
        <v>0</v>
      </c>
      <c r="PX158" s="39">
        <v>0</v>
      </c>
      <c r="PY158" s="22"/>
      <c r="PZ158" s="36">
        <f t="shared" si="577"/>
        <v>0</v>
      </c>
      <c r="QA158" s="22"/>
      <c r="QB158" s="22"/>
      <c r="QC158" s="39">
        <v>0</v>
      </c>
      <c r="QD158" s="22"/>
      <c r="QE158" s="22">
        <f t="shared" si="578"/>
        <v>0</v>
      </c>
      <c r="QF158" s="22"/>
      <c r="QG158" s="22"/>
      <c r="QH158" s="22"/>
      <c r="QI158" s="38">
        <f t="shared" si="627"/>
        <v>0</v>
      </c>
      <c r="QJ158" s="39">
        <v>0</v>
      </c>
      <c r="QK158" s="22"/>
      <c r="QL158" s="42">
        <f t="shared" si="579"/>
        <v>0</v>
      </c>
      <c r="QM158" s="22">
        <f t="shared" si="628"/>
        <v>169</v>
      </c>
      <c r="QN158" s="22"/>
      <c r="QO158" s="22"/>
      <c r="QP158" s="38">
        <f t="shared" si="629"/>
        <v>0</v>
      </c>
      <c r="QQ158" s="39">
        <v>0</v>
      </c>
      <c r="QR158" s="22"/>
      <c r="QS158" s="36">
        <f t="shared" si="580"/>
        <v>0</v>
      </c>
      <c r="QT158" s="22">
        <v>169</v>
      </c>
      <c r="QU158" s="22">
        <v>169</v>
      </c>
      <c r="QV158" s="38">
        <f t="shared" si="630"/>
        <v>2.6784157725406911E-3</v>
      </c>
      <c r="QW158" s="39">
        <v>0.09</v>
      </c>
      <c r="QX158" s="22">
        <v>1521</v>
      </c>
      <c r="QY158" s="36">
        <f t="shared" si="581"/>
        <v>39735.739867667595</v>
      </c>
      <c r="QZ158" s="22"/>
      <c r="RA158" s="22"/>
      <c r="RB158" s="38">
        <f t="shared" si="631"/>
        <v>0</v>
      </c>
      <c r="RC158" s="39">
        <v>0</v>
      </c>
      <c r="RD158" s="22"/>
      <c r="RE158" s="36">
        <f t="shared" si="582"/>
        <v>0</v>
      </c>
      <c r="RF158" s="10">
        <f t="shared" si="632"/>
        <v>63305</v>
      </c>
      <c r="RG158" s="10">
        <f t="shared" si="633"/>
        <v>63097</v>
      </c>
      <c r="RH158" s="17">
        <f t="shared" si="634"/>
        <v>8.115234086118174E-2</v>
      </c>
      <c r="RI158" s="17">
        <f t="shared" si="635"/>
        <v>1.8540674355506095E-3</v>
      </c>
      <c r="RJ158" s="17">
        <f t="shared" si="636"/>
        <v>0.98449353896489911</v>
      </c>
      <c r="RK158" s="17">
        <f t="shared" si="637"/>
        <v>0</v>
      </c>
      <c r="RL158" s="17">
        <f t="shared" si="638"/>
        <v>5.5600789052497766E-3</v>
      </c>
      <c r="RM158" s="17">
        <f t="shared" si="639"/>
        <v>0</v>
      </c>
      <c r="RN158" s="17">
        <f t="shared" si="640"/>
        <v>0</v>
      </c>
      <c r="RO158" s="17">
        <f t="shared" si="641"/>
        <v>9.2076264526001882E-3</v>
      </c>
      <c r="RP158" s="17">
        <f t="shared" si="642"/>
        <v>0</v>
      </c>
      <c r="RQ158" s="17">
        <f t="shared" si="643"/>
        <v>0</v>
      </c>
      <c r="RR158" s="36">
        <f t="shared" si="644"/>
        <v>4315524.7524671704</v>
      </c>
      <c r="RS158" s="36">
        <f t="shared" si="645"/>
        <v>28.762878420581256</v>
      </c>
      <c r="RT158" s="10">
        <f t="shared" si="646"/>
        <v>208</v>
      </c>
      <c r="RU158" s="17">
        <f t="shared" si="647"/>
        <v>3.2856804359845193E-3</v>
      </c>
      <c r="RV158" s="37">
        <f t="shared" si="648"/>
        <v>2.3700813521838717</v>
      </c>
      <c r="RW158" s="36">
        <f t="shared" si="649"/>
        <v>0.42054012983377542</v>
      </c>
      <c r="RX158" s="85">
        <v>-4.8313879999999996</v>
      </c>
      <c r="RY158" s="93">
        <v>12</v>
      </c>
      <c r="RZ158" s="43" t="b">
        <v>0</v>
      </c>
      <c r="SA158" s="18" t="b">
        <v>0</v>
      </c>
      <c r="SB158" s="18" t="b">
        <v>1</v>
      </c>
      <c r="SC158" s="18" t="b">
        <v>0</v>
      </c>
      <c r="SD158" s="18" t="b">
        <v>0</v>
      </c>
      <c r="SE158" s="32" t="b">
        <v>1</v>
      </c>
      <c r="SF158" s="43" t="b">
        <v>0</v>
      </c>
      <c r="SG158" s="18" t="b">
        <v>1</v>
      </c>
      <c r="SH158" s="18">
        <v>1</v>
      </c>
      <c r="SI158" s="18"/>
      <c r="SJ158" s="22"/>
      <c r="SK158" s="22"/>
      <c r="SL158" s="22">
        <v>1</v>
      </c>
      <c r="SM158" s="22">
        <v>10</v>
      </c>
      <c r="SN158" s="18"/>
      <c r="SO158" s="18"/>
      <c r="SP158" s="18"/>
      <c r="SQ158" s="17">
        <f t="shared" si="583"/>
        <v>0</v>
      </c>
      <c r="SR158" s="17">
        <f t="shared" si="584"/>
        <v>2.4875621890547263E-3</v>
      </c>
      <c r="SS158" s="17">
        <f t="shared" si="585"/>
        <v>0</v>
      </c>
      <c r="ST158" s="17">
        <f t="shared" si="586"/>
        <v>9.1324200913242004E-3</v>
      </c>
      <c r="SU158" s="17">
        <f t="shared" si="587"/>
        <v>0</v>
      </c>
      <c r="SV158" s="17">
        <f t="shared" si="618"/>
        <v>0</v>
      </c>
      <c r="SW158" s="17">
        <f t="shared" si="588"/>
        <v>0</v>
      </c>
      <c r="SX158" s="17">
        <f t="shared" si="589"/>
        <v>2.0833333333333332E-2</v>
      </c>
      <c r="SY158" s="17">
        <f t="shared" si="590"/>
        <v>2.1739130434782608E-2</v>
      </c>
      <c r="SZ158" s="17">
        <f t="shared" si="591"/>
        <v>2.9049955700947315E-3</v>
      </c>
      <c r="TA158" s="17">
        <f t="shared" si="592"/>
        <v>1.0643115942028984E-2</v>
      </c>
      <c r="TB158" s="24">
        <f t="shared" si="593"/>
        <v>93.957446808510653</v>
      </c>
      <c r="TC158" s="69">
        <f t="shared" si="594"/>
        <v>0.15154426904598492</v>
      </c>
      <c r="TD158" s="17">
        <f t="shared" si="616"/>
        <v>1.7166316035530619E-5</v>
      </c>
      <c r="TE158" s="95"/>
      <c r="TF158" s="71"/>
      <c r="TG158" s="71"/>
      <c r="TH158" s="71">
        <v>6</v>
      </c>
      <c r="TI158" s="71"/>
      <c r="TJ158" s="71">
        <v>1</v>
      </c>
      <c r="TK158" s="71">
        <v>8</v>
      </c>
      <c r="TL158" s="71"/>
      <c r="TM158" s="71"/>
      <c r="TN158" s="71"/>
      <c r="TO158" s="71"/>
      <c r="TP158" s="71"/>
      <c r="TQ158" s="71">
        <v>2</v>
      </c>
      <c r="TR158" s="72"/>
      <c r="TS158" s="72"/>
      <c r="TT158" s="72"/>
      <c r="TU158" s="72"/>
      <c r="TV158" s="72">
        <v>9</v>
      </c>
      <c r="TW158" s="72"/>
      <c r="TX158" s="72"/>
      <c r="TY158" s="72"/>
      <c r="TZ158" s="72">
        <v>206</v>
      </c>
      <c r="UA158" s="72"/>
      <c r="UB158" s="72"/>
      <c r="UC158" s="72"/>
      <c r="UD158" s="72"/>
      <c r="UE158" s="72"/>
      <c r="UF158" s="72">
        <v>2</v>
      </c>
      <c r="UG158" s="72">
        <v>1</v>
      </c>
      <c r="UH158" s="72"/>
      <c r="UI158" s="72"/>
      <c r="UJ158" s="73">
        <v>1</v>
      </c>
      <c r="UK158" s="73"/>
      <c r="UL158" s="73"/>
      <c r="UM158" s="73">
        <v>9</v>
      </c>
      <c r="UN158" s="73"/>
      <c r="UO158" s="73"/>
      <c r="UP158" s="73"/>
      <c r="UQ158" s="73">
        <v>1</v>
      </c>
      <c r="UR158" s="73">
        <v>11</v>
      </c>
      <c r="US158" s="73"/>
      <c r="UT158" s="73"/>
      <c r="UU158" s="73">
        <v>2</v>
      </c>
      <c r="UV158" s="73"/>
      <c r="UW158" s="73">
        <v>2</v>
      </c>
      <c r="UX158" s="73"/>
      <c r="UY158" s="73">
        <v>2</v>
      </c>
      <c r="UZ158" s="73"/>
      <c r="VA158" s="73">
        <v>3</v>
      </c>
      <c r="VB158" s="73"/>
      <c r="VC158" s="73"/>
      <c r="VD158" s="73"/>
      <c r="VE158" s="73"/>
      <c r="VF158" s="73">
        <v>2</v>
      </c>
      <c r="VG158" s="73"/>
      <c r="VH158" s="73"/>
      <c r="VI158" s="73"/>
      <c r="VJ158" s="73">
        <v>9</v>
      </c>
      <c r="VK158" s="73"/>
      <c r="VL158" s="73"/>
      <c r="VM158" s="73"/>
      <c r="VN158" s="73"/>
      <c r="VO158" s="73"/>
      <c r="VP158" s="73">
        <v>2</v>
      </c>
      <c r="VQ158" s="73"/>
      <c r="VR158" s="73">
        <v>18</v>
      </c>
      <c r="VS158" s="73">
        <v>6</v>
      </c>
      <c r="VT158" s="73"/>
      <c r="VU158" s="73"/>
      <c r="VV158" s="73">
        <v>19</v>
      </c>
      <c r="VW158" s="73">
        <v>55</v>
      </c>
      <c r="VX158" s="73"/>
      <c r="VY158" s="73">
        <v>6</v>
      </c>
      <c r="VZ158" s="73"/>
      <c r="WA158" s="73">
        <v>9</v>
      </c>
      <c r="WB158" s="73">
        <v>2</v>
      </c>
      <c r="WC158" s="73">
        <v>1</v>
      </c>
      <c r="WD158" s="73"/>
      <c r="WE158" s="73">
        <v>20</v>
      </c>
      <c r="WF158" s="73"/>
      <c r="WG158" s="73"/>
      <c r="WH158" s="73"/>
      <c r="WI158" s="73"/>
      <c r="WJ158" s="73">
        <v>2</v>
      </c>
      <c r="WK158" s="73">
        <v>2</v>
      </c>
      <c r="WL158" s="73"/>
      <c r="WM158" s="73"/>
      <c r="WN158" s="73">
        <v>81</v>
      </c>
      <c r="WO158" s="22">
        <f t="shared" si="595"/>
        <v>7</v>
      </c>
      <c r="WP158" s="22">
        <f t="shared" si="596"/>
        <v>0</v>
      </c>
      <c r="WQ158" s="22">
        <f t="shared" si="597"/>
        <v>0</v>
      </c>
      <c r="WR158" s="22">
        <f t="shared" si="598"/>
        <v>28</v>
      </c>
      <c r="WS158" s="22">
        <f t="shared" si="599"/>
        <v>72</v>
      </c>
      <c r="WT158" s="22">
        <f t="shared" si="600"/>
        <v>0</v>
      </c>
      <c r="WU158" s="22">
        <f t="shared" si="601"/>
        <v>7</v>
      </c>
      <c r="WV158" s="22">
        <f t="shared" si="602"/>
        <v>1</v>
      </c>
      <c r="WW158" s="22">
        <f t="shared" si="603"/>
        <v>243</v>
      </c>
      <c r="WX158" s="22">
        <f t="shared" si="604"/>
        <v>0</v>
      </c>
      <c r="WY158" s="22">
        <f t="shared" si="605"/>
        <v>3</v>
      </c>
      <c r="WZ158" s="22">
        <f t="shared" si="606"/>
        <v>0</v>
      </c>
      <c r="XA158" s="22">
        <f t="shared" si="607"/>
        <v>2</v>
      </c>
      <c r="XB158" s="22">
        <f t="shared" si="608"/>
        <v>0</v>
      </c>
      <c r="XC158" s="22">
        <f t="shared" si="609"/>
        <v>4</v>
      </c>
      <c r="XD158" s="22">
        <f t="shared" si="610"/>
        <v>0</v>
      </c>
      <c r="XE158" s="22">
        <f t="shared" si="611"/>
        <v>7</v>
      </c>
      <c r="XF158" s="22">
        <f t="shared" si="612"/>
        <v>2</v>
      </c>
      <c r="XG158" s="93">
        <f t="shared" si="613"/>
        <v>104</v>
      </c>
    </row>
    <row r="159" spans="1:631" ht="17.100000000000001" customHeight="1" x14ac:dyDescent="0.2">
      <c r="A159" s="101"/>
      <c r="B159" s="27" t="s">
        <v>420</v>
      </c>
      <c r="C159" s="535" t="s">
        <v>421</v>
      </c>
      <c r="D159" s="25" t="s">
        <v>431</v>
      </c>
      <c r="E159" s="535" t="s">
        <v>432</v>
      </c>
      <c r="F159" s="25" t="s">
        <v>433</v>
      </c>
      <c r="G159" s="535" t="s">
        <v>432</v>
      </c>
      <c r="H159" s="25">
        <v>94</v>
      </c>
      <c r="I159" s="28">
        <v>7</v>
      </c>
      <c r="J159" s="17">
        <f t="shared" si="478"/>
        <v>0.16783865141481036</v>
      </c>
      <c r="K159" s="17">
        <f t="shared" si="479"/>
        <v>0.12326309452137263</v>
      </c>
      <c r="L159" s="17">
        <f t="shared" si="480"/>
        <v>1</v>
      </c>
      <c r="M159" s="17">
        <f t="shared" si="481"/>
        <v>0.20082009200229792</v>
      </c>
      <c r="N159" s="17">
        <f t="shared" si="482"/>
        <v>0.23420046399725039</v>
      </c>
      <c r="O159" s="17">
        <f t="shared" si="483"/>
        <v>7.8386514148103548E-2</v>
      </c>
      <c r="P159" s="17">
        <f t="shared" si="484"/>
        <v>0.6006758937805915</v>
      </c>
      <c r="Q159" s="17">
        <f t="shared" si="485"/>
        <v>0.47170923882854632</v>
      </c>
      <c r="R159" s="69">
        <f t="shared" si="486"/>
        <v>0.80924077604575528</v>
      </c>
      <c r="S159" s="422">
        <f t="shared" si="487"/>
        <v>0.40957052497096974</v>
      </c>
      <c r="T159" s="17">
        <f t="shared" si="614"/>
        <v>0.5904294750290302</v>
      </c>
      <c r="U159" s="10">
        <f t="shared" si="488"/>
        <v>128153.30798452604</v>
      </c>
      <c r="V159" s="32">
        <v>4</v>
      </c>
      <c r="W159" s="550">
        <f t="shared" si="489"/>
        <v>0</v>
      </c>
      <c r="X159" s="550">
        <f t="shared" si="490"/>
        <v>0.29845941385985864</v>
      </c>
      <c r="Y159" s="550">
        <f t="shared" si="491"/>
        <v>0.70154058614014136</v>
      </c>
      <c r="Z159" s="551">
        <f t="shared" si="492"/>
        <v>152270.08576230382</v>
      </c>
      <c r="AA159" s="426">
        <f t="shared" si="493"/>
        <v>0.19057638559299689</v>
      </c>
      <c r="AB159" s="59">
        <f t="shared" si="494"/>
        <v>0.86243301862720079</v>
      </c>
      <c r="AC159" s="59">
        <f t="shared" si="495"/>
        <v>0.18901443547001204</v>
      </c>
      <c r="AD159" s="59">
        <f t="shared" si="496"/>
        <v>0.23420046399725039</v>
      </c>
      <c r="AE159" s="59">
        <f t="shared" si="497"/>
        <v>0.52829076117145368</v>
      </c>
      <c r="AF159" s="59">
        <f t="shared" si="498"/>
        <v>0.77692956050571949</v>
      </c>
      <c r="AG159" s="59">
        <f t="shared" si="499"/>
        <v>0.71506321493076463</v>
      </c>
      <c r="AH159" s="59">
        <f t="shared" si="500"/>
        <v>7.8386514148103548E-2</v>
      </c>
      <c r="AI159" s="59">
        <f t="shared" si="501"/>
        <v>0.20231186032510537</v>
      </c>
      <c r="AJ159" s="59">
        <f t="shared" si="502"/>
        <v>0.13336544250451535</v>
      </c>
      <c r="AK159" s="59">
        <f t="shared" si="503"/>
        <v>0.3993241062194085</v>
      </c>
      <c r="AL159" s="35">
        <f t="shared" si="504"/>
        <v>1</v>
      </c>
      <c r="AM159" s="27">
        <v>217051</v>
      </c>
      <c r="AN159" s="25">
        <f>AM159/186*86</f>
        <v>100356.91397849463</v>
      </c>
      <c r="AO159" s="25">
        <f t="shared" si="650"/>
        <v>116694.08602150537</v>
      </c>
      <c r="AP159" s="17">
        <f t="shared" si="505"/>
        <v>4.2157078317585084E-3</v>
      </c>
      <c r="AQ159" s="63">
        <v>85.991996547530306</v>
      </c>
      <c r="AR159" s="58">
        <v>1245.4688385699999</v>
      </c>
      <c r="AS159" s="24">
        <f t="shared" si="506"/>
        <v>174.27252555688966</v>
      </c>
      <c r="AT159" s="17">
        <f t="shared" si="656"/>
        <v>0.15050350673779042</v>
      </c>
      <c r="AU159" s="25">
        <v>186551</v>
      </c>
      <c r="AV159" s="25">
        <v>85032</v>
      </c>
      <c r="AW159" s="25">
        <v>101519</v>
      </c>
      <c r="AX159" s="25">
        <v>3079</v>
      </c>
      <c r="AY159" s="25">
        <v>2642</v>
      </c>
      <c r="AZ159" s="18">
        <v>437</v>
      </c>
      <c r="BA159" s="25">
        <f t="shared" si="651"/>
        <v>41364.795069345564</v>
      </c>
      <c r="BB159" s="25">
        <v>16836</v>
      </c>
      <c r="BC159" s="25">
        <v>19303</v>
      </c>
      <c r="BD159" s="63">
        <v>87.219603170491638</v>
      </c>
      <c r="BE159" s="25">
        <f t="shared" si="652"/>
        <v>175686.20493065444</v>
      </c>
      <c r="BF159" s="25">
        <v>70838</v>
      </c>
      <c r="BG159" s="25">
        <v>82653</v>
      </c>
      <c r="BH159" s="63">
        <v>85.705298053307203</v>
      </c>
      <c r="BI159" s="17">
        <v>0.19057638559299689</v>
      </c>
      <c r="BJ159" s="25">
        <v>70758.19105099405</v>
      </c>
      <c r="BK159" s="25">
        <v>133937.9679744766</v>
      </c>
      <c r="BL159" s="25">
        <v>12354.840974529347</v>
      </c>
      <c r="BM159" s="17">
        <v>0.62053376859772513</v>
      </c>
      <c r="BN159" s="10">
        <f t="shared" si="507"/>
        <v>82363.524992095161</v>
      </c>
      <c r="BO159" s="29">
        <v>0.52829076117145368</v>
      </c>
      <c r="BP159" s="30">
        <f t="shared" si="508"/>
        <v>0.47170923882854632</v>
      </c>
      <c r="BQ159" s="31">
        <v>9.2243007426271397</v>
      </c>
      <c r="BR159" s="25">
        <v>127811</v>
      </c>
      <c r="BS159" s="25">
        <v>31632</v>
      </c>
      <c r="BT159" s="25">
        <v>80708</v>
      </c>
      <c r="BU159" s="25">
        <v>11358</v>
      </c>
      <c r="BV159" s="25">
        <v>2973</v>
      </c>
      <c r="BW159" s="18">
        <v>1140</v>
      </c>
      <c r="BX159" s="25">
        <v>41525</v>
      </c>
      <c r="BY159" s="25">
        <v>31260</v>
      </c>
      <c r="BZ159" s="25">
        <v>10265</v>
      </c>
      <c r="CA159" s="59">
        <v>0.24720048163756772</v>
      </c>
      <c r="CB159" s="25">
        <v>186551</v>
      </c>
      <c r="CC159" s="25">
        <v>3079</v>
      </c>
      <c r="CD159" s="17">
        <f t="shared" si="509"/>
        <v>1.6504869981935236E-2</v>
      </c>
      <c r="CE159" s="25">
        <v>1535</v>
      </c>
      <c r="CF159" s="25">
        <v>4406</v>
      </c>
      <c r="CG159" s="25">
        <v>7880</v>
      </c>
      <c r="CH159" s="25">
        <v>8918</v>
      </c>
      <c r="CI159" s="25">
        <v>7390</v>
      </c>
      <c r="CJ159" s="25">
        <v>5236</v>
      </c>
      <c r="CK159" s="25">
        <v>3186</v>
      </c>
      <c r="CL159" s="25">
        <v>1728</v>
      </c>
      <c r="CM159" s="25">
        <v>1246</v>
      </c>
      <c r="CN159" s="26">
        <v>4.492498494882601</v>
      </c>
      <c r="CO159" s="27">
        <v>41525</v>
      </c>
      <c r="CP159" s="34">
        <f t="shared" si="510"/>
        <v>5.2269957856712823</v>
      </c>
      <c r="CQ159" s="25">
        <v>423</v>
      </c>
      <c r="CR159" s="18">
        <v>326</v>
      </c>
      <c r="CS159" s="18">
        <v>254</v>
      </c>
      <c r="CT159" s="25">
        <v>10288</v>
      </c>
      <c r="CU159" s="25">
        <v>29532</v>
      </c>
      <c r="CV159" s="18">
        <v>418</v>
      </c>
      <c r="CW159" s="18">
        <v>205</v>
      </c>
      <c r="CX159" s="18">
        <v>79</v>
      </c>
      <c r="CY159" s="25">
        <v>41525</v>
      </c>
      <c r="CZ159" s="25">
        <v>38534</v>
      </c>
      <c r="DA159" s="18">
        <v>602</v>
      </c>
      <c r="DB159" s="25">
        <v>1827</v>
      </c>
      <c r="DC159" s="18">
        <v>501</v>
      </c>
      <c r="DD159" s="18">
        <v>30</v>
      </c>
      <c r="DE159" s="18">
        <v>31</v>
      </c>
      <c r="DF159" s="25">
        <v>41525</v>
      </c>
      <c r="DG159" s="25">
        <v>31952</v>
      </c>
      <c r="DH159" s="18">
        <v>265</v>
      </c>
      <c r="DI159" s="18">
        <v>45</v>
      </c>
      <c r="DJ159" s="25">
        <v>9232</v>
      </c>
      <c r="DK159" s="18">
        <v>13</v>
      </c>
      <c r="DL159" s="18">
        <v>18</v>
      </c>
      <c r="DM159" s="25">
        <f t="shared" si="511"/>
        <v>144734.82400963275</v>
      </c>
      <c r="DN159" s="17">
        <f t="shared" si="512"/>
        <v>0.22232390126429863</v>
      </c>
      <c r="DO159" s="17">
        <f t="shared" si="513"/>
        <v>3.1306441902468393E-4</v>
      </c>
      <c r="DP159" s="23">
        <f t="shared" si="514"/>
        <v>0.77692956050571949</v>
      </c>
      <c r="DQ159" s="23">
        <f t="shared" si="515"/>
        <v>0.22307043949428051</v>
      </c>
      <c r="DR159" s="25">
        <v>41525</v>
      </c>
      <c r="DS159" s="25">
        <v>2039</v>
      </c>
      <c r="DT159" s="25">
        <v>34986</v>
      </c>
      <c r="DU159" s="18">
        <v>41</v>
      </c>
      <c r="DV159" s="25">
        <v>3485</v>
      </c>
      <c r="DW159" s="18">
        <v>54</v>
      </c>
      <c r="DX159" s="18">
        <v>890</v>
      </c>
      <c r="DY159" s="18">
        <v>30</v>
      </c>
      <c r="DZ159" s="17">
        <f t="shared" si="516"/>
        <v>0.97654425045153526</v>
      </c>
      <c r="EA159" s="17">
        <f t="shared" si="517"/>
        <v>2.3455749548464744E-2</v>
      </c>
      <c r="EB159" s="25">
        <v>41525</v>
      </c>
      <c r="EC159" s="25">
        <v>29410</v>
      </c>
      <c r="ED159" s="18">
        <v>283</v>
      </c>
      <c r="EE159" s="25">
        <v>11004</v>
      </c>
      <c r="EF159" s="17">
        <f t="shared" si="518"/>
        <v>0.2649969897652017</v>
      </c>
      <c r="EG159" s="18">
        <v>673</v>
      </c>
      <c r="EH159" s="18">
        <v>155</v>
      </c>
      <c r="EI159" s="17">
        <f t="shared" si="519"/>
        <v>0.71506321493076463</v>
      </c>
      <c r="EJ159" s="17">
        <f t="shared" si="520"/>
        <v>1.6207104154124023E-2</v>
      </c>
      <c r="EK159" s="69">
        <f t="shared" si="521"/>
        <v>0.12326309452137263</v>
      </c>
      <c r="EL159" s="27">
        <v>125408</v>
      </c>
      <c r="EM159" s="25">
        <v>108156</v>
      </c>
      <c r="EN159" s="25">
        <v>17252</v>
      </c>
      <c r="EO159" s="59">
        <v>0.86243301862720079</v>
      </c>
      <c r="EP159" s="25">
        <v>54072</v>
      </c>
      <c r="EQ159" s="25">
        <v>50428</v>
      </c>
      <c r="ER159" s="25">
        <v>3644</v>
      </c>
      <c r="ES159" s="59">
        <v>0.93260837401982544</v>
      </c>
      <c r="ET159" s="25">
        <v>71336</v>
      </c>
      <c r="EU159" s="25">
        <v>57728</v>
      </c>
      <c r="EV159" s="25">
        <v>13608</v>
      </c>
      <c r="EW159" s="59">
        <v>0.80924077604575528</v>
      </c>
      <c r="EX159" s="25">
        <v>24859</v>
      </c>
      <c r="EY159" s="25">
        <v>22655</v>
      </c>
      <c r="EZ159" s="25">
        <v>2204</v>
      </c>
      <c r="FA159" s="59">
        <v>0.91133995735950757</v>
      </c>
      <c r="FB159" s="25">
        <v>100549</v>
      </c>
      <c r="FC159" s="25">
        <v>85501</v>
      </c>
      <c r="FD159" s="25">
        <v>15048</v>
      </c>
      <c r="FE159" s="59">
        <v>0.850341624481596</v>
      </c>
      <c r="FF159" s="25">
        <v>93106</v>
      </c>
      <c r="FG159" s="25">
        <v>36781</v>
      </c>
      <c r="FH159" s="25">
        <v>46911</v>
      </c>
      <c r="FI159" s="25">
        <v>9414</v>
      </c>
      <c r="FJ159" s="23">
        <f t="shared" si="522"/>
        <v>0.10111056215496315</v>
      </c>
      <c r="FK159" s="23">
        <f t="shared" si="523"/>
        <v>0.5038450798015166</v>
      </c>
      <c r="FL159" s="36">
        <f t="shared" si="524"/>
        <v>3.9070533248353514</v>
      </c>
      <c r="FM159" s="25">
        <v>43042</v>
      </c>
      <c r="FN159" s="25">
        <v>19086</v>
      </c>
      <c r="FO159" s="17">
        <f t="shared" si="525"/>
        <v>0.44342735003020306</v>
      </c>
      <c r="FP159" s="25">
        <v>20027</v>
      </c>
      <c r="FQ159" s="17">
        <f t="shared" si="526"/>
        <v>0.46528971702058453</v>
      </c>
      <c r="FR159" s="25">
        <v>3929</v>
      </c>
      <c r="FS159" s="17">
        <f t="shared" si="527"/>
        <v>9.12829329492124E-2</v>
      </c>
      <c r="FT159" s="25">
        <v>50064</v>
      </c>
      <c r="FU159" s="25">
        <v>17695</v>
      </c>
      <c r="FV159" s="25">
        <v>26884</v>
      </c>
      <c r="FW159" s="17">
        <f t="shared" si="528"/>
        <v>0.10955976350271653</v>
      </c>
      <c r="FX159" s="17">
        <f t="shared" si="529"/>
        <v>0.53699264940875679</v>
      </c>
      <c r="FY159" s="25">
        <v>5485</v>
      </c>
      <c r="FZ159" s="65">
        <v>104598.51601269461</v>
      </c>
      <c r="GA159" s="66">
        <v>19770.629455140486</v>
      </c>
      <c r="GB159" s="25">
        <v>53701</v>
      </c>
      <c r="GC159" s="25">
        <v>14521</v>
      </c>
      <c r="GD159" s="25">
        <v>3943</v>
      </c>
      <c r="GE159" s="18">
        <v>190</v>
      </c>
      <c r="GF159" s="25">
        <v>2837</v>
      </c>
      <c r="GG159" s="18">
        <v>85</v>
      </c>
      <c r="GH159" s="18">
        <v>59</v>
      </c>
      <c r="GI159" s="18">
        <v>170</v>
      </c>
      <c r="GJ159" s="10">
        <f t="shared" si="530"/>
        <v>19770.629455140486</v>
      </c>
      <c r="GK159" s="10">
        <v>84827.886557554128</v>
      </c>
      <c r="GL159" s="44">
        <v>24497.020983596904</v>
      </c>
      <c r="GM159" s="10">
        <f t="shared" si="531"/>
        <v>80101.495029097714</v>
      </c>
      <c r="GN159" s="44">
        <v>8183.2745170612179</v>
      </c>
      <c r="GO159" s="17">
        <f t="shared" si="532"/>
        <v>0.18901443547001204</v>
      </c>
      <c r="GP159" s="17">
        <f t="shared" si="653"/>
        <v>0.81098556452998793</v>
      </c>
      <c r="GQ159" s="17">
        <f t="shared" si="654"/>
        <v>0.23420046399725039</v>
      </c>
      <c r="GR159" s="17">
        <f t="shared" si="655"/>
        <v>7.8235091940195914E-2</v>
      </c>
      <c r="GS159" s="17">
        <f t="shared" si="533"/>
        <v>0.52259301426361915</v>
      </c>
      <c r="GT159" s="25">
        <v>40740</v>
      </c>
      <c r="GU159" s="25">
        <v>4888</v>
      </c>
      <c r="GV159" s="25">
        <v>22823</v>
      </c>
      <c r="GW159" s="25">
        <v>8626</v>
      </c>
      <c r="GX159" s="25">
        <v>2475</v>
      </c>
      <c r="GY159" s="18">
        <v>137</v>
      </c>
      <c r="GZ159" s="25">
        <v>1584</v>
      </c>
      <c r="HA159" s="18">
        <v>55</v>
      </c>
      <c r="HB159" s="18">
        <v>37</v>
      </c>
      <c r="HC159" s="18">
        <v>115</v>
      </c>
      <c r="HD159" s="23">
        <f t="shared" si="534"/>
        <v>0.11998036327933236</v>
      </c>
      <c r="HE159" s="23">
        <f t="shared" si="535"/>
        <v>0.88001963672066763</v>
      </c>
      <c r="HF159" s="23">
        <f t="shared" si="536"/>
        <v>0.3198085419734904</v>
      </c>
      <c r="HG159" s="23">
        <f t="shared" si="537"/>
        <v>0.10807560137457045</v>
      </c>
      <c r="HH159" s="25">
        <v>52364</v>
      </c>
      <c r="HI159" s="25">
        <v>12710</v>
      </c>
      <c r="HJ159" s="25">
        <v>30878</v>
      </c>
      <c r="HK159" s="25">
        <v>5895</v>
      </c>
      <c r="HL159" s="25">
        <v>1468</v>
      </c>
      <c r="HM159" s="18">
        <v>53</v>
      </c>
      <c r="HN159" s="25">
        <v>1253</v>
      </c>
      <c r="HO159" s="18">
        <v>30</v>
      </c>
      <c r="HP159" s="18">
        <v>22</v>
      </c>
      <c r="HQ159" s="18">
        <v>55</v>
      </c>
      <c r="HR159" s="23">
        <f t="shared" si="538"/>
        <v>0.24272400886104958</v>
      </c>
      <c r="HS159" s="23">
        <f t="shared" si="539"/>
        <v>0.75727599113895039</v>
      </c>
      <c r="HT159" s="80">
        <f t="shared" si="540"/>
        <v>0.16759605836070582</v>
      </c>
      <c r="HU159" s="27">
        <v>151799</v>
      </c>
      <c r="HV159" s="25">
        <v>3139</v>
      </c>
      <c r="HW159" s="25">
        <v>24654</v>
      </c>
      <c r="HX159" s="25">
        <v>7309</v>
      </c>
      <c r="HY159" s="25">
        <v>21675</v>
      </c>
      <c r="HZ159" s="25">
        <v>10333</v>
      </c>
      <c r="IA159" s="25">
        <v>9848</v>
      </c>
      <c r="IB159" s="18">
        <v>1604</v>
      </c>
      <c r="IC159" s="25">
        <v>22531</v>
      </c>
      <c r="ID159" s="25">
        <v>37807</v>
      </c>
      <c r="IE159" s="25">
        <v>8038</v>
      </c>
      <c r="IF159" s="18">
        <v>1118</v>
      </c>
      <c r="IG159" s="25">
        <v>3743</v>
      </c>
      <c r="IH159" s="17">
        <f t="shared" si="541"/>
        <v>0.31712988886619808</v>
      </c>
      <c r="II159" s="17">
        <f t="shared" si="542"/>
        <v>6.8070277142800673E-2</v>
      </c>
      <c r="IJ159" s="30">
        <f t="shared" si="543"/>
        <v>14.690699699990324</v>
      </c>
      <c r="IK159" s="17">
        <f t="shared" si="615"/>
        <v>0.20082009200229792</v>
      </c>
      <c r="IL159" s="25">
        <v>68325</v>
      </c>
      <c r="IM159" s="25">
        <v>2044</v>
      </c>
      <c r="IN159" s="25">
        <v>18037</v>
      </c>
      <c r="IO159" s="25">
        <v>6144</v>
      </c>
      <c r="IP159" s="25">
        <v>13741</v>
      </c>
      <c r="IQ159" s="25">
        <v>3550</v>
      </c>
      <c r="IR159" s="25">
        <v>5485</v>
      </c>
      <c r="IS159" s="18">
        <v>802</v>
      </c>
      <c r="IT159" s="25">
        <v>11848</v>
      </c>
      <c r="IU159" s="25">
        <v>807</v>
      </c>
      <c r="IV159" s="25">
        <v>2800</v>
      </c>
      <c r="IW159" s="18">
        <v>530</v>
      </c>
      <c r="IX159" s="25">
        <v>2537</v>
      </c>
      <c r="IY159" s="17">
        <f t="shared" si="544"/>
        <v>0.71717526527625319</v>
      </c>
      <c r="IZ159" s="25">
        <v>83474</v>
      </c>
      <c r="JA159" s="25">
        <v>1095</v>
      </c>
      <c r="JB159" s="25">
        <v>6617</v>
      </c>
      <c r="JC159" s="25">
        <v>1165</v>
      </c>
      <c r="JD159" s="25">
        <v>7934</v>
      </c>
      <c r="JE159" s="25">
        <v>6783</v>
      </c>
      <c r="JF159" s="25">
        <v>4363</v>
      </c>
      <c r="JG159" s="18">
        <v>802</v>
      </c>
      <c r="JH159" s="25">
        <v>10683</v>
      </c>
      <c r="JI159" s="25">
        <v>37000</v>
      </c>
      <c r="JJ159" s="25">
        <v>5238</v>
      </c>
      <c r="JK159" s="18">
        <v>588</v>
      </c>
      <c r="JL159" s="25">
        <v>1206</v>
      </c>
      <c r="JM159" s="80">
        <f t="shared" si="545"/>
        <v>0.33491865730646669</v>
      </c>
      <c r="JN159" s="27">
        <v>165852.59445913692</v>
      </c>
      <c r="JO159" s="25">
        <v>89540</v>
      </c>
      <c r="JP159" s="18">
        <v>41</v>
      </c>
      <c r="JQ159" s="18">
        <v>46</v>
      </c>
      <c r="JR159" s="18">
        <v>330</v>
      </c>
      <c r="JS159" s="18">
        <v>838</v>
      </c>
      <c r="JT159" s="18">
        <v>316</v>
      </c>
      <c r="JU159" s="18">
        <v>2</v>
      </c>
      <c r="JV159" s="18">
        <v>69</v>
      </c>
      <c r="JW159" s="25">
        <v>66228.939046564876</v>
      </c>
      <c r="JX159" s="17">
        <f t="shared" si="546"/>
        <v>0.3993241062194085</v>
      </c>
      <c r="JY159" s="17">
        <f t="shared" si="547"/>
        <v>0.6006758937805915</v>
      </c>
      <c r="JZ159" s="25">
        <v>29847</v>
      </c>
      <c r="KA159" s="25">
        <v>21018</v>
      </c>
      <c r="KB159" s="18">
        <v>11</v>
      </c>
      <c r="KC159" s="18">
        <v>16</v>
      </c>
      <c r="KD159" s="18">
        <v>31</v>
      </c>
      <c r="KE159" s="18">
        <v>361</v>
      </c>
      <c r="KF159" s="18">
        <v>52</v>
      </c>
      <c r="KG159" s="18">
        <v>0</v>
      </c>
      <c r="KH159" s="18">
        <v>30</v>
      </c>
      <c r="KI159" s="25">
        <v>8328</v>
      </c>
      <c r="KJ159" s="17">
        <f t="shared" si="548"/>
        <v>0.27902301738868229</v>
      </c>
      <c r="KK159" s="25">
        <v>121952</v>
      </c>
      <c r="KL159" s="25">
        <v>68522</v>
      </c>
      <c r="KM159" s="18">
        <v>30</v>
      </c>
      <c r="KN159" s="18">
        <v>30</v>
      </c>
      <c r="KO159" s="18">
        <v>299</v>
      </c>
      <c r="KP159" s="18">
        <v>477</v>
      </c>
      <c r="KQ159" s="18">
        <v>264</v>
      </c>
      <c r="KR159" s="18">
        <v>2</v>
      </c>
      <c r="KS159" s="18">
        <v>39</v>
      </c>
      <c r="KT159" s="25">
        <v>52289</v>
      </c>
      <c r="KU159" s="69">
        <f t="shared" si="619"/>
        <v>0.4287670558908423</v>
      </c>
      <c r="KV159" s="27">
        <v>189630</v>
      </c>
      <c r="KW159" s="25">
        <v>176650</v>
      </c>
      <c r="KX159" s="25">
        <v>12980</v>
      </c>
      <c r="KY159" s="59">
        <v>6.8449085060380735E-2</v>
      </c>
      <c r="KZ159" s="25">
        <v>7655</v>
      </c>
      <c r="LA159" s="25">
        <v>4764</v>
      </c>
      <c r="LB159" s="25">
        <v>5559</v>
      </c>
      <c r="LC159" s="25">
        <v>6224</v>
      </c>
      <c r="LD159" s="25">
        <v>87674</v>
      </c>
      <c r="LE159" s="25">
        <v>81830</v>
      </c>
      <c r="LF159" s="25">
        <v>5844</v>
      </c>
      <c r="LG159" s="59">
        <v>6.6656021169331836E-2</v>
      </c>
      <c r="LH159" s="25">
        <v>101956</v>
      </c>
      <c r="LI159" s="25">
        <v>94820</v>
      </c>
      <c r="LJ159" s="25">
        <v>7136</v>
      </c>
      <c r="LK159" s="35">
        <v>6.9990976499666527E-2</v>
      </c>
      <c r="LL159" s="27">
        <v>41525</v>
      </c>
      <c r="LM159" s="18">
        <v>209</v>
      </c>
      <c r="LN159" s="25">
        <v>8192</v>
      </c>
      <c r="LO159" s="18">
        <v>472</v>
      </c>
      <c r="LP159" s="25">
        <v>2487</v>
      </c>
      <c r="LQ159" s="18">
        <v>191</v>
      </c>
      <c r="LR159" s="25">
        <v>29974</v>
      </c>
      <c r="LS159" s="23">
        <f t="shared" si="549"/>
        <v>0.72183022275737507</v>
      </c>
      <c r="LT159" s="23">
        <f t="shared" si="550"/>
        <v>0.27816977724262493</v>
      </c>
      <c r="LU159" s="17">
        <f t="shared" si="551"/>
        <v>0.20231186032510537</v>
      </c>
      <c r="LV159" s="25">
        <v>41525</v>
      </c>
      <c r="LW159" s="25">
        <v>1717</v>
      </c>
      <c r="LX159" s="18">
        <v>525</v>
      </c>
      <c r="LY159" s="25">
        <v>3285</v>
      </c>
      <c r="LZ159" s="18">
        <v>892</v>
      </c>
      <c r="MA159" s="25">
        <v>32361</v>
      </c>
      <c r="MB159" s="25">
        <v>2678</v>
      </c>
      <c r="MC159" s="18">
        <v>21</v>
      </c>
      <c r="MD159" s="18">
        <v>11</v>
      </c>
      <c r="ME159" s="18">
        <v>5</v>
      </c>
      <c r="MF159" s="18">
        <v>30</v>
      </c>
      <c r="MG159" s="17">
        <f t="shared" si="552"/>
        <v>0.84431065623118606</v>
      </c>
      <c r="MH159" s="17">
        <f t="shared" si="553"/>
        <v>0.13336544250451535</v>
      </c>
      <c r="MI159" s="25">
        <v>41525</v>
      </c>
      <c r="MJ159" s="25">
        <v>1697</v>
      </c>
      <c r="MK159" s="18">
        <v>564</v>
      </c>
      <c r="ML159" s="25">
        <v>2361</v>
      </c>
      <c r="MM159" s="18">
        <v>761</v>
      </c>
      <c r="MN159" s="25">
        <v>32332</v>
      </c>
      <c r="MO159" s="25">
        <v>3766</v>
      </c>
      <c r="MP159" s="18">
        <v>22</v>
      </c>
      <c r="MQ159" s="18">
        <v>0</v>
      </c>
      <c r="MR159" s="18">
        <v>5</v>
      </c>
      <c r="MS159" s="18">
        <v>17</v>
      </c>
      <c r="MT159" s="17">
        <f t="shared" si="554"/>
        <v>0.11183624322697171</v>
      </c>
      <c r="MU159" s="69">
        <f t="shared" si="555"/>
        <v>0.16783865141481036</v>
      </c>
      <c r="MV159" s="27">
        <v>41525</v>
      </c>
      <c r="MW159" s="25">
        <v>3255</v>
      </c>
      <c r="MX159" s="25">
        <v>5861</v>
      </c>
      <c r="MY159" s="25">
        <v>23970</v>
      </c>
      <c r="MZ159" s="25">
        <v>3907</v>
      </c>
      <c r="NA159" s="25">
        <v>1850</v>
      </c>
      <c r="NB159" s="18">
        <v>45</v>
      </c>
      <c r="NC159" s="25">
        <v>2594</v>
      </c>
      <c r="ND159" s="18">
        <v>43</v>
      </c>
      <c r="NE159" s="17">
        <f t="shared" si="556"/>
        <v>7.8386514148103548E-2</v>
      </c>
      <c r="NF159" s="10">
        <f t="shared" si="557"/>
        <v>14623.082600842867</v>
      </c>
      <c r="NG159" s="17">
        <f t="shared" si="558"/>
        <v>0.18540638169777243</v>
      </c>
      <c r="NH159" s="25">
        <v>41525</v>
      </c>
      <c r="NI159" s="18">
        <v>135</v>
      </c>
      <c r="NJ159" s="18">
        <v>2</v>
      </c>
      <c r="NK159" s="18">
        <v>312</v>
      </c>
      <c r="NL159" s="18">
        <v>14</v>
      </c>
      <c r="NM159" s="25">
        <v>39345</v>
      </c>
      <c r="NN159" s="18">
        <v>846</v>
      </c>
      <c r="NO159" s="18">
        <v>24</v>
      </c>
      <c r="NP159" s="18">
        <v>22</v>
      </c>
      <c r="NQ159" s="32">
        <v>825</v>
      </c>
      <c r="NR159" s="27">
        <v>41525</v>
      </c>
      <c r="NS159" s="37">
        <f t="shared" si="559"/>
        <v>0.5890186634557496</v>
      </c>
      <c r="NT159" s="37">
        <f t="shared" si="560"/>
        <v>0.15893880665246204</v>
      </c>
      <c r="NU159" s="37">
        <f t="shared" si="561"/>
        <v>1.6977390735516578</v>
      </c>
      <c r="NV159" s="17">
        <f t="shared" si="562"/>
        <v>0.34474497513957131</v>
      </c>
      <c r="NW159" s="10">
        <f t="shared" si="563"/>
        <v>30222</v>
      </c>
      <c r="NX159" s="17">
        <f t="shared" si="564"/>
        <v>0.7278025285972306</v>
      </c>
      <c r="NY159" s="19">
        <f t="shared" si="565"/>
        <v>0.54464848888968986</v>
      </c>
      <c r="NZ159" s="25">
        <v>11303</v>
      </c>
      <c r="OA159" s="25">
        <v>7258</v>
      </c>
      <c r="OB159" s="25">
        <v>1004</v>
      </c>
      <c r="OC159" s="25">
        <v>4070</v>
      </c>
      <c r="OD159" s="18">
        <v>343</v>
      </c>
      <c r="OE159" s="18">
        <v>481</v>
      </c>
      <c r="OF159" s="17">
        <f t="shared" si="566"/>
        <v>9.8013245033112581E-2</v>
      </c>
      <c r="OG159" s="17">
        <f t="shared" si="567"/>
        <v>0.2721974714027694</v>
      </c>
      <c r="OH159" s="17">
        <f t="shared" si="568"/>
        <v>0.17478627332931967</v>
      </c>
      <c r="OI159" s="69">
        <f t="shared" si="569"/>
        <v>1.1583383503913306E-2</v>
      </c>
      <c r="OJ159" s="27">
        <v>41525</v>
      </c>
      <c r="OK159" s="18">
        <v>119</v>
      </c>
      <c r="OL159" s="25">
        <v>3470</v>
      </c>
      <c r="OM159" s="25">
        <v>5407</v>
      </c>
      <c r="ON159" s="18">
        <v>338</v>
      </c>
      <c r="OO159" s="25">
        <v>2202</v>
      </c>
      <c r="OP159" s="25">
        <v>2750</v>
      </c>
      <c r="OQ159" s="25">
        <v>5291</v>
      </c>
      <c r="OR159" s="69">
        <f t="shared" si="570"/>
        <v>0.16079470198675497</v>
      </c>
      <c r="OS159" s="22">
        <v>132487</v>
      </c>
      <c r="OT159" s="22">
        <v>132440</v>
      </c>
      <c r="OU159" s="38">
        <f t="shared" si="620"/>
        <v>0.93262351416821587</v>
      </c>
      <c r="OV159" s="39">
        <v>0.70420703714889765</v>
      </c>
      <c r="OW159" s="22">
        <v>9326518</v>
      </c>
      <c r="OX159" s="36">
        <f t="shared" si="621"/>
        <v>381622463.52399999</v>
      </c>
      <c r="OY159" s="36">
        <f t="shared" si="622"/>
        <v>8973390.2641225401</v>
      </c>
      <c r="OZ159" s="22"/>
      <c r="PA159" s="22"/>
      <c r="PB159" s="38">
        <f t="shared" si="623"/>
        <v>0</v>
      </c>
      <c r="PC159" s="39">
        <v>0</v>
      </c>
      <c r="PD159" s="22"/>
      <c r="PE159" s="40">
        <f t="shared" si="571"/>
        <v>0</v>
      </c>
      <c r="PF159" s="36">
        <f t="shared" si="572"/>
        <v>0</v>
      </c>
      <c r="PG159" s="22">
        <v>79</v>
      </c>
      <c r="PH159" s="22">
        <v>79</v>
      </c>
      <c r="PI159" s="38">
        <f t="shared" si="624"/>
        <v>5.5630668694721429E-4</v>
      </c>
      <c r="PJ159" s="39">
        <v>7.1265822784810126E-2</v>
      </c>
      <c r="PK159" s="22">
        <v>563</v>
      </c>
      <c r="PL159" s="41">
        <f t="shared" si="573"/>
        <v>23036.833999999999</v>
      </c>
      <c r="PM159" s="36">
        <f t="shared" si="574"/>
        <v>6457.9834483316808</v>
      </c>
      <c r="PN159" s="22">
        <v>1959</v>
      </c>
      <c r="PO159" s="22">
        <v>1959</v>
      </c>
      <c r="PP159" s="38">
        <f t="shared" si="625"/>
        <v>1.3794997464931553E-2</v>
      </c>
      <c r="PQ159" s="39">
        <v>0.62919857069933638</v>
      </c>
      <c r="PR159" s="22">
        <v>123260</v>
      </c>
      <c r="PS159" s="41">
        <f t="shared" si="575"/>
        <v>5043552.68</v>
      </c>
      <c r="PT159" s="36">
        <f t="shared" si="576"/>
        <v>256860.84862710183</v>
      </c>
      <c r="PU159" s="22">
        <v>17</v>
      </c>
      <c r="PV159" s="22">
        <v>17</v>
      </c>
      <c r="PW159" s="38">
        <f t="shared" si="626"/>
        <v>1.1971156554560307E-4</v>
      </c>
      <c r="PX159" s="39">
        <v>0.25176470588235295</v>
      </c>
      <c r="PY159" s="22">
        <v>428</v>
      </c>
      <c r="PZ159" s="36">
        <f t="shared" si="577"/>
        <v>2593.6342850205378</v>
      </c>
      <c r="QA159" s="22"/>
      <c r="QB159" s="22"/>
      <c r="QC159" s="39">
        <v>0</v>
      </c>
      <c r="QD159" s="22"/>
      <c r="QE159" s="22">
        <f t="shared" si="578"/>
        <v>0</v>
      </c>
      <c r="QF159" s="22"/>
      <c r="QG159" s="22"/>
      <c r="QH159" s="22"/>
      <c r="QI159" s="38">
        <f t="shared" si="627"/>
        <v>0</v>
      </c>
      <c r="QJ159" s="39">
        <v>0</v>
      </c>
      <c r="QK159" s="22"/>
      <c r="QL159" s="42">
        <f t="shared" si="579"/>
        <v>0</v>
      </c>
      <c r="QM159" s="22">
        <f t="shared" si="628"/>
        <v>7513</v>
      </c>
      <c r="QN159" s="22">
        <v>427</v>
      </c>
      <c r="QO159" s="22">
        <v>427</v>
      </c>
      <c r="QP159" s="38">
        <f t="shared" si="629"/>
        <v>3.0068728522336771E-3</v>
      </c>
      <c r="QQ159" s="39">
        <v>0.11950819672131148</v>
      </c>
      <c r="QR159" s="22">
        <v>5103</v>
      </c>
      <c r="QS159" s="36">
        <f t="shared" si="580"/>
        <v>100397.40191416604</v>
      </c>
      <c r="QT159" s="22">
        <v>72</v>
      </c>
      <c r="QU159" s="22">
        <v>72</v>
      </c>
      <c r="QV159" s="38">
        <f t="shared" si="630"/>
        <v>5.0701368936961299E-4</v>
      </c>
      <c r="QW159" s="39">
        <v>9.8472222222222211E-2</v>
      </c>
      <c r="QX159" s="22">
        <v>709</v>
      </c>
      <c r="QY159" s="36">
        <f t="shared" si="581"/>
        <v>16928.835919953057</v>
      </c>
      <c r="QZ159" s="22">
        <v>7014</v>
      </c>
      <c r="RA159" s="22">
        <v>7014</v>
      </c>
      <c r="RB159" s="38">
        <f t="shared" si="631"/>
        <v>4.9391583572756463E-2</v>
      </c>
      <c r="RC159" s="39">
        <v>0.16149985742800116</v>
      </c>
      <c r="RD159" s="22">
        <v>113276</v>
      </c>
      <c r="RE159" s="36">
        <f t="shared" si="582"/>
        <v>757871.35023572983</v>
      </c>
      <c r="RF159" s="10">
        <f t="shared" si="632"/>
        <v>142055</v>
      </c>
      <c r="RG159" s="10">
        <f t="shared" si="633"/>
        <v>142008</v>
      </c>
      <c r="RH159" s="17">
        <f t="shared" si="634"/>
        <v>0.18264389148477261</v>
      </c>
      <c r="RI159" s="17">
        <f t="shared" si="635"/>
        <v>4.1728197598565851E-3</v>
      </c>
      <c r="RJ159" s="17">
        <f t="shared" si="636"/>
        <v>0.88718077824001007</v>
      </c>
      <c r="RK159" s="17">
        <f t="shared" si="637"/>
        <v>0</v>
      </c>
      <c r="RL159" s="17">
        <f t="shared" si="638"/>
        <v>2.5395307779658347E-2</v>
      </c>
      <c r="RM159" s="17">
        <f t="shared" si="639"/>
        <v>2.5642732743436493E-4</v>
      </c>
      <c r="RN159" s="17">
        <f t="shared" si="640"/>
        <v>9.9260861883615666E-3</v>
      </c>
      <c r="RO159" s="17">
        <f t="shared" si="641"/>
        <v>1.6737194509649483E-3</v>
      </c>
      <c r="RP159" s="17">
        <f t="shared" si="642"/>
        <v>7.4929193372566344E-2</v>
      </c>
      <c r="RQ159" s="17">
        <f t="shared" si="643"/>
        <v>0</v>
      </c>
      <c r="RR159" s="36">
        <f t="shared" si="644"/>
        <v>10114500.318552842</v>
      </c>
      <c r="RS159" s="36">
        <f t="shared" si="645"/>
        <v>46.599648555191372</v>
      </c>
      <c r="RT159" s="10">
        <f t="shared" si="646"/>
        <v>47</v>
      </c>
      <c r="RU159" s="17">
        <f t="shared" si="647"/>
        <v>3.3085776635810072E-4</v>
      </c>
      <c r="RV159" s="37">
        <f t="shared" si="648"/>
        <v>1.5279363626764282</v>
      </c>
      <c r="RW159" s="36">
        <f t="shared" si="649"/>
        <v>0.65426098013830847</v>
      </c>
      <c r="RX159" s="85">
        <v>-5.1140169999999996</v>
      </c>
      <c r="RY159" s="93">
        <v>7</v>
      </c>
      <c r="RZ159" s="43" t="b">
        <v>0</v>
      </c>
      <c r="SA159" s="18" t="b">
        <v>0</v>
      </c>
      <c r="SB159" s="18" t="b">
        <v>1</v>
      </c>
      <c r="SC159" s="18" t="b">
        <v>0</v>
      </c>
      <c r="SD159" s="18" t="b">
        <v>0</v>
      </c>
      <c r="SE159" s="32" t="b">
        <v>1</v>
      </c>
      <c r="SF159" s="43" t="b">
        <v>0</v>
      </c>
      <c r="SG159" s="18" t="b">
        <v>1</v>
      </c>
      <c r="SH159" s="18">
        <v>0</v>
      </c>
      <c r="SI159" s="18"/>
      <c r="SJ159" s="22">
        <v>1</v>
      </c>
      <c r="SK159" s="22"/>
      <c r="SL159" s="22">
        <v>2</v>
      </c>
      <c r="SM159" s="22">
        <v>0</v>
      </c>
      <c r="SN159" s="18"/>
      <c r="SO159" s="18"/>
      <c r="SP159" s="18"/>
      <c r="SQ159" s="17">
        <f t="shared" si="583"/>
        <v>4.1322314049586778E-3</v>
      </c>
      <c r="SR159" s="17">
        <f t="shared" si="584"/>
        <v>0</v>
      </c>
      <c r="SS159" s="17">
        <f t="shared" si="585"/>
        <v>0</v>
      </c>
      <c r="ST159" s="17">
        <f t="shared" si="586"/>
        <v>0</v>
      </c>
      <c r="SU159" s="17">
        <f t="shared" si="587"/>
        <v>0</v>
      </c>
      <c r="SV159" s="17">
        <f t="shared" si="618"/>
        <v>0</v>
      </c>
      <c r="SW159" s="17">
        <f t="shared" si="588"/>
        <v>0</v>
      </c>
      <c r="SX159" s="17">
        <f t="shared" si="589"/>
        <v>0</v>
      </c>
      <c r="SY159" s="17">
        <f t="shared" si="590"/>
        <v>0</v>
      </c>
      <c r="SZ159" s="17">
        <f t="shared" si="591"/>
        <v>0</v>
      </c>
      <c r="TA159" s="17">
        <f t="shared" si="592"/>
        <v>0</v>
      </c>
      <c r="TB159" s="24">
        <f t="shared" si="593"/>
        <v>620</v>
      </c>
      <c r="TC159" s="69">
        <f t="shared" si="594"/>
        <v>1</v>
      </c>
      <c r="TD159" s="17">
        <f t="shared" si="616"/>
        <v>2.6014568158168575E-6</v>
      </c>
      <c r="TE159" s="95">
        <v>311</v>
      </c>
      <c r="TF159" s="71"/>
      <c r="TG159" s="71">
        <v>10</v>
      </c>
      <c r="TH159" s="71">
        <v>3</v>
      </c>
      <c r="TI159" s="71"/>
      <c r="TJ159" s="71"/>
      <c r="TK159" s="71">
        <v>13</v>
      </c>
      <c r="TL159" s="71"/>
      <c r="TM159" s="71">
        <v>132</v>
      </c>
      <c r="TN159" s="71"/>
      <c r="TO159" s="71">
        <v>1</v>
      </c>
      <c r="TP159" s="71"/>
      <c r="TQ159" s="71">
        <v>56</v>
      </c>
      <c r="TR159" s="72">
        <v>127</v>
      </c>
      <c r="TS159" s="72">
        <v>1</v>
      </c>
      <c r="TT159" s="72"/>
      <c r="TU159" s="72"/>
      <c r="TV159" s="72">
        <v>6</v>
      </c>
      <c r="TW159" s="72"/>
      <c r="TX159" s="72">
        <v>5</v>
      </c>
      <c r="TY159" s="72">
        <v>3</v>
      </c>
      <c r="TZ159" s="72">
        <v>267</v>
      </c>
      <c r="UA159" s="72"/>
      <c r="UB159" s="72">
        <v>73</v>
      </c>
      <c r="UC159" s="72"/>
      <c r="UD159" s="72">
        <v>7</v>
      </c>
      <c r="UE159" s="72"/>
      <c r="UF159" s="72">
        <v>2</v>
      </c>
      <c r="UG159" s="72">
        <v>10</v>
      </c>
      <c r="UH159" s="72">
        <v>2</v>
      </c>
      <c r="UI159" s="72">
        <v>14</v>
      </c>
      <c r="UJ159" s="73">
        <v>159</v>
      </c>
      <c r="UK159" s="73">
        <v>4</v>
      </c>
      <c r="UL159" s="73"/>
      <c r="UM159" s="73"/>
      <c r="UN159" s="73">
        <v>37</v>
      </c>
      <c r="UO159" s="73"/>
      <c r="UP159" s="73">
        <v>4</v>
      </c>
      <c r="UQ159" s="73">
        <v>2</v>
      </c>
      <c r="UR159" s="73">
        <v>36</v>
      </c>
      <c r="US159" s="73">
        <v>74</v>
      </c>
      <c r="UT159" s="73"/>
      <c r="UU159" s="73">
        <v>2</v>
      </c>
      <c r="UV159" s="73">
        <v>8</v>
      </c>
      <c r="UW159" s="73">
        <v>3</v>
      </c>
      <c r="UX159" s="73"/>
      <c r="UY159" s="73">
        <v>15</v>
      </c>
      <c r="UZ159" s="73">
        <v>2</v>
      </c>
      <c r="VA159" s="73">
        <v>28</v>
      </c>
      <c r="VB159" s="73">
        <v>160</v>
      </c>
      <c r="VC159" s="73">
        <v>28</v>
      </c>
      <c r="VD159" s="73"/>
      <c r="VE159" s="73">
        <v>24</v>
      </c>
      <c r="VF159" s="73">
        <v>47</v>
      </c>
      <c r="VG159" s="73"/>
      <c r="VH159" s="73">
        <v>4</v>
      </c>
      <c r="VI159" s="73">
        <v>4</v>
      </c>
      <c r="VJ159" s="73">
        <v>23</v>
      </c>
      <c r="VK159" s="73">
        <v>60</v>
      </c>
      <c r="VL159" s="73"/>
      <c r="VM159" s="73">
        <v>2</v>
      </c>
      <c r="VN159" s="73">
        <v>15</v>
      </c>
      <c r="VO159" s="73">
        <v>1</v>
      </c>
      <c r="VP159" s="73">
        <v>15</v>
      </c>
      <c r="VQ159" s="73">
        <v>15</v>
      </c>
      <c r="VR159" s="73">
        <v>25</v>
      </c>
      <c r="VS159" s="73">
        <v>27</v>
      </c>
      <c r="VT159" s="73">
        <v>28</v>
      </c>
      <c r="VU159" s="73">
        <v>2</v>
      </c>
      <c r="VV159" s="73">
        <v>24</v>
      </c>
      <c r="VW159" s="73">
        <v>30</v>
      </c>
      <c r="VX159" s="73"/>
      <c r="VY159" s="73">
        <v>112</v>
      </c>
      <c r="VZ159" s="73">
        <v>7</v>
      </c>
      <c r="WA159" s="73">
        <v>45</v>
      </c>
      <c r="WB159" s="73">
        <v>2</v>
      </c>
      <c r="WC159" s="73">
        <v>25</v>
      </c>
      <c r="WD159" s="73"/>
      <c r="WE159" s="73">
        <v>4</v>
      </c>
      <c r="WF159" s="73">
        <v>28</v>
      </c>
      <c r="WG159" s="73"/>
      <c r="WH159" s="73">
        <v>5</v>
      </c>
      <c r="WI159" s="73">
        <v>24</v>
      </c>
      <c r="WJ159" s="73">
        <v>14</v>
      </c>
      <c r="WK159" s="73">
        <v>1</v>
      </c>
      <c r="WL159" s="73"/>
      <c r="WM159" s="73"/>
      <c r="WN159" s="73">
        <v>6</v>
      </c>
      <c r="WO159" s="22">
        <f t="shared" si="595"/>
        <v>784</v>
      </c>
      <c r="WP159" s="22">
        <f t="shared" si="596"/>
        <v>33</v>
      </c>
      <c r="WQ159" s="22">
        <f t="shared" si="597"/>
        <v>2</v>
      </c>
      <c r="WR159" s="22">
        <f t="shared" si="598"/>
        <v>58</v>
      </c>
      <c r="WS159" s="22">
        <f t="shared" si="599"/>
        <v>123</v>
      </c>
      <c r="WT159" s="22">
        <f t="shared" si="600"/>
        <v>0</v>
      </c>
      <c r="WU159" s="22">
        <f t="shared" si="601"/>
        <v>125</v>
      </c>
      <c r="WV159" s="22">
        <f t="shared" si="602"/>
        <v>9</v>
      </c>
      <c r="WW159" s="22">
        <f t="shared" si="603"/>
        <v>384</v>
      </c>
      <c r="WX159" s="22">
        <f t="shared" si="604"/>
        <v>0</v>
      </c>
      <c r="WY159" s="22">
        <f t="shared" si="605"/>
        <v>366</v>
      </c>
      <c r="WZ159" s="22">
        <f t="shared" si="606"/>
        <v>0</v>
      </c>
      <c r="XA159" s="22">
        <f t="shared" si="607"/>
        <v>11</v>
      </c>
      <c r="XB159" s="22">
        <f t="shared" si="608"/>
        <v>51</v>
      </c>
      <c r="XC159" s="22">
        <f t="shared" si="609"/>
        <v>6</v>
      </c>
      <c r="XD159" s="22">
        <f t="shared" si="610"/>
        <v>0</v>
      </c>
      <c r="XE159" s="22">
        <f t="shared" si="611"/>
        <v>55</v>
      </c>
      <c r="XF159" s="22">
        <f t="shared" si="612"/>
        <v>20</v>
      </c>
      <c r="XG159" s="93">
        <f t="shared" si="613"/>
        <v>129</v>
      </c>
    </row>
    <row r="160" spans="1:631" ht="17.100000000000001" customHeight="1" x14ac:dyDescent="0.2">
      <c r="A160" s="101"/>
      <c r="B160" s="27" t="s">
        <v>420</v>
      </c>
      <c r="C160" s="535" t="s">
        <v>421</v>
      </c>
      <c r="D160" s="25" t="s">
        <v>431</v>
      </c>
      <c r="E160" s="535" t="s">
        <v>432</v>
      </c>
      <c r="F160" s="25" t="s">
        <v>434</v>
      </c>
      <c r="G160" s="535" t="s">
        <v>435</v>
      </c>
      <c r="H160" s="25">
        <v>79</v>
      </c>
      <c r="I160" s="28">
        <v>5</v>
      </c>
      <c r="J160" s="17">
        <f t="shared" si="478"/>
        <v>0.1436772160569941</v>
      </c>
      <c r="K160" s="17">
        <f t="shared" si="479"/>
        <v>0.24929442389368406</v>
      </c>
      <c r="L160" s="17">
        <f t="shared" si="480"/>
        <v>7.253889451680564E-3</v>
      </c>
      <c r="M160" s="17">
        <f t="shared" si="481"/>
        <v>0.12279812369564101</v>
      </c>
      <c r="N160" s="17">
        <f t="shared" si="482"/>
        <v>0.26934402749928388</v>
      </c>
      <c r="O160" s="17">
        <f t="shared" si="483"/>
        <v>0.10341142622277025</v>
      </c>
      <c r="P160" s="17">
        <f t="shared" si="484"/>
        <v>0.59604597368801504</v>
      </c>
      <c r="Q160" s="17">
        <f t="shared" si="485"/>
        <v>0.46980720776830964</v>
      </c>
      <c r="R160" s="69">
        <f t="shared" si="486"/>
        <v>0.79134575198519319</v>
      </c>
      <c r="S160" s="422">
        <f t="shared" si="487"/>
        <v>0.30588644891795241</v>
      </c>
      <c r="T160" s="17">
        <f t="shared" si="614"/>
        <v>0.69411355108204753</v>
      </c>
      <c r="U160" s="10">
        <f t="shared" si="488"/>
        <v>146481.55913904883</v>
      </c>
      <c r="V160" s="32">
        <v>1</v>
      </c>
      <c r="W160" s="550">
        <f t="shared" si="489"/>
        <v>-0.9927461105483194</v>
      </c>
      <c r="X160" s="550">
        <f t="shared" si="490"/>
        <v>0.19477533780684131</v>
      </c>
      <c r="Y160" s="550">
        <f t="shared" si="491"/>
        <v>0.80522466219315869</v>
      </c>
      <c r="Z160" s="551">
        <f t="shared" si="492"/>
        <v>169929.78136127105</v>
      </c>
      <c r="AA160" s="426">
        <f t="shared" si="493"/>
        <v>0.1126054303870595</v>
      </c>
      <c r="AB160" s="59">
        <f t="shared" si="494"/>
        <v>0.84745261950486184</v>
      </c>
      <c r="AC160" s="59">
        <f t="shared" si="495"/>
        <v>0.19589802348897162</v>
      </c>
      <c r="AD160" s="59">
        <f t="shared" si="496"/>
        <v>0.26934402749928388</v>
      </c>
      <c r="AE160" s="59">
        <f t="shared" si="497"/>
        <v>0.53019279223169036</v>
      </c>
      <c r="AF160" s="59">
        <f t="shared" si="498"/>
        <v>0.53925195232223588</v>
      </c>
      <c r="AG160" s="59">
        <f t="shared" si="499"/>
        <v>0.63279901356350188</v>
      </c>
      <c r="AH160" s="59">
        <f t="shared" si="500"/>
        <v>0.10341142622277025</v>
      </c>
      <c r="AI160" s="59">
        <f t="shared" si="501"/>
        <v>0.2167146184408823</v>
      </c>
      <c r="AJ160" s="59">
        <f t="shared" si="502"/>
        <v>7.06398136731059E-2</v>
      </c>
      <c r="AK160" s="59">
        <f t="shared" si="503"/>
        <v>0.40395402631198496</v>
      </c>
      <c r="AL160" s="35">
        <f t="shared" si="504"/>
        <v>7.253889451680564E-3</v>
      </c>
      <c r="AM160" s="27">
        <v>211034</v>
      </c>
      <c r="AN160" s="25">
        <f>AM160/182.1*82.1</f>
        <v>95144.928061504674</v>
      </c>
      <c r="AO160" s="25">
        <f t="shared" si="650"/>
        <v>115889.07193849533</v>
      </c>
      <c r="AP160" s="17">
        <f t="shared" si="505"/>
        <v>4.0988416849833684E-3</v>
      </c>
      <c r="AQ160" s="63">
        <v>82.097434225060226</v>
      </c>
      <c r="AR160" s="58">
        <v>1718.76051992</v>
      </c>
      <c r="AS160" s="24">
        <f t="shared" si="506"/>
        <v>122.78266666831666</v>
      </c>
      <c r="AT160" s="17">
        <f t="shared" si="656"/>
        <v>0.10603634647026734</v>
      </c>
      <c r="AU160" s="25">
        <v>170787</v>
      </c>
      <c r="AV160" s="25">
        <v>76054</v>
      </c>
      <c r="AW160" s="25">
        <v>94733</v>
      </c>
      <c r="AX160" s="25">
        <v>2313</v>
      </c>
      <c r="AY160" s="25">
        <v>1987</v>
      </c>
      <c r="AZ160" s="18">
        <v>326</v>
      </c>
      <c r="BA160" s="25">
        <f t="shared" si="651"/>
        <v>23763.574396302716</v>
      </c>
      <c r="BB160" s="25">
        <v>8745</v>
      </c>
      <c r="BC160" s="25">
        <v>10747</v>
      </c>
      <c r="BD160" s="63">
        <v>81.371545547594678</v>
      </c>
      <c r="BE160" s="25">
        <f t="shared" si="652"/>
        <v>187270.42560369728</v>
      </c>
      <c r="BF160" s="25">
        <v>69296</v>
      </c>
      <c r="BG160" s="25">
        <v>84312</v>
      </c>
      <c r="BH160" s="63">
        <v>82.189961096878264</v>
      </c>
      <c r="BI160" s="17">
        <v>0.1126054303870595</v>
      </c>
      <c r="BJ160" s="25">
        <v>68496.442842287695</v>
      </c>
      <c r="BK160" s="25">
        <v>129191.57681109184</v>
      </c>
      <c r="BL160" s="25">
        <v>13345.98034662045</v>
      </c>
      <c r="BM160" s="17">
        <v>0.63349658862497515</v>
      </c>
      <c r="BN160" s="10">
        <f t="shared" si="507"/>
        <v>77344.680916116995</v>
      </c>
      <c r="BO160" s="29">
        <v>0.53019279223169036</v>
      </c>
      <c r="BP160" s="30">
        <f t="shared" si="508"/>
        <v>0.46980720776830964</v>
      </c>
      <c r="BQ160" s="31">
        <v>10.330379639328482</v>
      </c>
      <c r="BR160" s="25">
        <v>116916</v>
      </c>
      <c r="BS160" s="25">
        <v>29633</v>
      </c>
      <c r="BT160" s="25">
        <v>73387</v>
      </c>
      <c r="BU160" s="25">
        <v>10445</v>
      </c>
      <c r="BV160" s="25">
        <v>2636</v>
      </c>
      <c r="BW160" s="18">
        <v>815</v>
      </c>
      <c r="BX160" s="25">
        <v>36495</v>
      </c>
      <c r="BY160" s="25">
        <v>26629</v>
      </c>
      <c r="BZ160" s="25">
        <v>9866</v>
      </c>
      <c r="CA160" s="59">
        <v>0.27033840252089325</v>
      </c>
      <c r="CB160" s="25">
        <v>170787</v>
      </c>
      <c r="CC160" s="25">
        <v>2313</v>
      </c>
      <c r="CD160" s="17">
        <f t="shared" si="509"/>
        <v>1.354318537125191E-2</v>
      </c>
      <c r="CE160" s="25">
        <v>1395</v>
      </c>
      <c r="CF160" s="25">
        <v>3461</v>
      </c>
      <c r="CG160" s="25">
        <v>6043</v>
      </c>
      <c r="CH160" s="25">
        <v>7600</v>
      </c>
      <c r="CI160" s="25">
        <v>6795</v>
      </c>
      <c r="CJ160" s="25">
        <v>4843</v>
      </c>
      <c r="CK160" s="25">
        <v>3060</v>
      </c>
      <c r="CL160" s="25">
        <v>1880</v>
      </c>
      <c r="CM160" s="25">
        <v>1418</v>
      </c>
      <c r="CN160" s="26">
        <v>4.6797369502671602</v>
      </c>
      <c r="CO160" s="27">
        <v>36495</v>
      </c>
      <c r="CP160" s="34">
        <f t="shared" si="510"/>
        <v>5.7825455541855044</v>
      </c>
      <c r="CQ160" s="25">
        <v>556</v>
      </c>
      <c r="CR160" s="18">
        <v>427</v>
      </c>
      <c r="CS160" s="18">
        <v>461</v>
      </c>
      <c r="CT160" s="25">
        <v>11663</v>
      </c>
      <c r="CU160" s="25">
        <v>22707</v>
      </c>
      <c r="CV160" s="18">
        <v>437</v>
      </c>
      <c r="CW160" s="18">
        <v>175</v>
      </c>
      <c r="CX160" s="18">
        <v>69</v>
      </c>
      <c r="CY160" s="25">
        <v>36495</v>
      </c>
      <c r="CZ160" s="25">
        <v>34510</v>
      </c>
      <c r="DA160" s="18">
        <v>383</v>
      </c>
      <c r="DB160" s="18">
        <v>762</v>
      </c>
      <c r="DC160" s="18">
        <v>781</v>
      </c>
      <c r="DD160" s="18">
        <v>20</v>
      </c>
      <c r="DE160" s="18">
        <v>39</v>
      </c>
      <c r="DF160" s="25">
        <v>36495</v>
      </c>
      <c r="DG160" s="25">
        <v>19379</v>
      </c>
      <c r="DH160" s="18">
        <v>261</v>
      </c>
      <c r="DI160" s="18">
        <v>40</v>
      </c>
      <c r="DJ160" s="25">
        <v>16695</v>
      </c>
      <c r="DK160" s="18">
        <v>96</v>
      </c>
      <c r="DL160" s="18">
        <v>24</v>
      </c>
      <c r="DM160" s="25">
        <f t="shared" si="511"/>
        <v>91910.033703247027</v>
      </c>
      <c r="DN160" s="17">
        <f t="shared" si="512"/>
        <v>0.45745992601726265</v>
      </c>
      <c r="DO160" s="17">
        <f t="shared" si="513"/>
        <v>2.6304973284011508E-3</v>
      </c>
      <c r="DP160" s="23">
        <f t="shared" si="514"/>
        <v>0.53925195232223588</v>
      </c>
      <c r="DQ160" s="23">
        <f t="shared" si="515"/>
        <v>0.46074804767776412</v>
      </c>
      <c r="DR160" s="25">
        <v>36495</v>
      </c>
      <c r="DS160" s="18">
        <v>378</v>
      </c>
      <c r="DT160" s="25">
        <v>28990</v>
      </c>
      <c r="DU160" s="18">
        <v>68</v>
      </c>
      <c r="DV160" s="25">
        <v>5678</v>
      </c>
      <c r="DW160" s="18">
        <v>99</v>
      </c>
      <c r="DX160" s="25">
        <v>1207</v>
      </c>
      <c r="DY160" s="18">
        <v>75</v>
      </c>
      <c r="DZ160" s="17">
        <f t="shared" si="516"/>
        <v>0.962159199890396</v>
      </c>
      <c r="EA160" s="17">
        <f t="shared" si="517"/>
        <v>3.7840800109604E-2</v>
      </c>
      <c r="EB160" s="25">
        <v>36495</v>
      </c>
      <c r="EC160" s="25">
        <v>22874</v>
      </c>
      <c r="ED160" s="18">
        <v>220</v>
      </c>
      <c r="EE160" s="25">
        <v>12295</v>
      </c>
      <c r="EF160" s="17">
        <f t="shared" si="518"/>
        <v>0.33689546513220991</v>
      </c>
      <c r="EG160" s="18">
        <v>871</v>
      </c>
      <c r="EH160" s="18">
        <v>235</v>
      </c>
      <c r="EI160" s="17">
        <f t="shared" si="519"/>
        <v>0.63279901356350188</v>
      </c>
      <c r="EJ160" s="17">
        <f t="shared" si="520"/>
        <v>2.3866283052472941E-2</v>
      </c>
      <c r="EK160" s="69">
        <f t="shared" si="521"/>
        <v>0.24929442389368406</v>
      </c>
      <c r="EL160" s="27">
        <v>115079</v>
      </c>
      <c r="EM160" s="25">
        <v>97524</v>
      </c>
      <c r="EN160" s="25">
        <v>17555</v>
      </c>
      <c r="EO160" s="59">
        <v>0.84745261950486184</v>
      </c>
      <c r="EP160" s="25">
        <v>48083</v>
      </c>
      <c r="EQ160" s="25">
        <v>44507</v>
      </c>
      <c r="ER160" s="25">
        <v>3576</v>
      </c>
      <c r="ES160" s="59">
        <v>0.92562860054489127</v>
      </c>
      <c r="ET160" s="25">
        <v>66996</v>
      </c>
      <c r="EU160" s="25">
        <v>53017</v>
      </c>
      <c r="EV160" s="25">
        <v>13979</v>
      </c>
      <c r="EW160" s="59">
        <v>0.79134575198519319</v>
      </c>
      <c r="EX160" s="25">
        <v>13992</v>
      </c>
      <c r="EY160" s="25">
        <v>12664</v>
      </c>
      <c r="EZ160" s="25">
        <v>1328</v>
      </c>
      <c r="FA160" s="59">
        <v>0.90508862206975427</v>
      </c>
      <c r="FB160" s="25">
        <v>101087</v>
      </c>
      <c r="FC160" s="25">
        <v>84860</v>
      </c>
      <c r="FD160" s="25">
        <v>16227</v>
      </c>
      <c r="FE160" s="59">
        <v>0.83947490775272782</v>
      </c>
      <c r="FF160" s="25">
        <v>82366</v>
      </c>
      <c r="FG160" s="25">
        <v>35690</v>
      </c>
      <c r="FH160" s="25">
        <v>38979</v>
      </c>
      <c r="FI160" s="25">
        <v>7697</v>
      </c>
      <c r="FJ160" s="23">
        <f t="shared" si="522"/>
        <v>9.3448753126289974E-2</v>
      </c>
      <c r="FK160" s="23">
        <f t="shared" si="523"/>
        <v>0.47324138600879001</v>
      </c>
      <c r="FL160" s="36">
        <f t="shared" si="524"/>
        <v>4.6368715083798886</v>
      </c>
      <c r="FM160" s="25">
        <v>37353</v>
      </c>
      <c r="FN160" s="25">
        <v>18094</v>
      </c>
      <c r="FO160" s="17">
        <f t="shared" si="525"/>
        <v>0.48440553636923406</v>
      </c>
      <c r="FP160" s="25">
        <v>16163</v>
      </c>
      <c r="FQ160" s="17">
        <f t="shared" si="526"/>
        <v>0.43270955478810269</v>
      </c>
      <c r="FR160" s="25">
        <v>3096</v>
      </c>
      <c r="FS160" s="17">
        <f t="shared" si="527"/>
        <v>8.2884908842663238E-2</v>
      </c>
      <c r="FT160" s="25">
        <v>45013</v>
      </c>
      <c r="FU160" s="25">
        <v>17596</v>
      </c>
      <c r="FV160" s="25">
        <v>22816</v>
      </c>
      <c r="FW160" s="17">
        <f t="shared" si="528"/>
        <v>0.10221491569102259</v>
      </c>
      <c r="FX160" s="17">
        <f t="shared" si="529"/>
        <v>0.50687579143802897</v>
      </c>
      <c r="FY160" s="25">
        <v>4601</v>
      </c>
      <c r="FZ160" s="65">
        <v>101698.93372133958</v>
      </c>
      <c r="GA160" s="66">
        <v>19922.62010694635</v>
      </c>
      <c r="GB160" s="25">
        <v>46671</v>
      </c>
      <c r="GC160" s="25">
        <v>15273</v>
      </c>
      <c r="GD160" s="25">
        <v>4604</v>
      </c>
      <c r="GE160" s="18">
        <v>170</v>
      </c>
      <c r="GF160" s="25">
        <v>2958</v>
      </c>
      <c r="GG160" s="18">
        <v>155</v>
      </c>
      <c r="GH160" s="18">
        <v>100</v>
      </c>
      <c r="GI160" s="18">
        <v>247</v>
      </c>
      <c r="GJ160" s="10">
        <f t="shared" si="530"/>
        <v>19922.62010694635</v>
      </c>
      <c r="GK160" s="10">
        <v>81776.313614393221</v>
      </c>
      <c r="GL160" s="44">
        <v>27392.000400888337</v>
      </c>
      <c r="GM160" s="10">
        <f t="shared" si="531"/>
        <v>74306.933320451237</v>
      </c>
      <c r="GN160" s="44">
        <v>9594.8326583959897</v>
      </c>
      <c r="GO160" s="17">
        <f t="shared" si="532"/>
        <v>0.19589802348897162</v>
      </c>
      <c r="GP160" s="17">
        <f t="shared" si="653"/>
        <v>0.80410197651102833</v>
      </c>
      <c r="GQ160" s="17">
        <f t="shared" si="654"/>
        <v>0.26934402749928388</v>
      </c>
      <c r="GR160" s="17">
        <f t="shared" si="655"/>
        <v>9.4345459753652244E-2</v>
      </c>
      <c r="GS160" s="17">
        <f t="shared" si="533"/>
        <v>0.5367230020051561</v>
      </c>
      <c r="GT160" s="25">
        <v>37002</v>
      </c>
      <c r="GU160" s="25">
        <v>4155</v>
      </c>
      <c r="GV160" s="25">
        <v>19363</v>
      </c>
      <c r="GW160" s="25">
        <v>8911</v>
      </c>
      <c r="GX160" s="25">
        <v>2648</v>
      </c>
      <c r="GY160" s="18">
        <v>137</v>
      </c>
      <c r="GZ160" s="25">
        <v>1472</v>
      </c>
      <c r="HA160" s="18">
        <v>75</v>
      </c>
      <c r="HB160" s="18">
        <v>77</v>
      </c>
      <c r="HC160" s="18">
        <v>164</v>
      </c>
      <c r="HD160" s="23">
        <f t="shared" si="534"/>
        <v>0.11229122750121615</v>
      </c>
      <c r="HE160" s="23">
        <f t="shared" si="535"/>
        <v>0.88770877249878388</v>
      </c>
      <c r="HF160" s="23">
        <f t="shared" si="536"/>
        <v>0.36441273444678668</v>
      </c>
      <c r="HG160" s="23">
        <f t="shared" si="537"/>
        <v>0.12358791416680179</v>
      </c>
      <c r="HH160" s="25">
        <v>50273</v>
      </c>
      <c r="HI160" s="25">
        <v>12942</v>
      </c>
      <c r="HJ160" s="25">
        <v>27308</v>
      </c>
      <c r="HK160" s="25">
        <v>6362</v>
      </c>
      <c r="HL160" s="25">
        <v>1956</v>
      </c>
      <c r="HM160" s="18">
        <v>33</v>
      </c>
      <c r="HN160" s="25">
        <v>1486</v>
      </c>
      <c r="HO160" s="18">
        <v>80</v>
      </c>
      <c r="HP160" s="18">
        <v>23</v>
      </c>
      <c r="HQ160" s="18">
        <v>83</v>
      </c>
      <c r="HR160" s="23">
        <f t="shared" si="538"/>
        <v>0.25743440813160146</v>
      </c>
      <c r="HS160" s="23">
        <f t="shared" si="539"/>
        <v>0.74256559186839854</v>
      </c>
      <c r="HT160" s="80">
        <f t="shared" si="540"/>
        <v>0.19937143198138166</v>
      </c>
      <c r="HU160" s="27">
        <v>138340</v>
      </c>
      <c r="HV160" s="25">
        <v>3923</v>
      </c>
      <c r="HW160" s="25">
        <v>11570</v>
      </c>
      <c r="HX160" s="25">
        <v>5592</v>
      </c>
      <c r="HY160" s="25">
        <v>23312</v>
      </c>
      <c r="HZ160" s="25">
        <v>15400</v>
      </c>
      <c r="IA160" s="25">
        <v>6445</v>
      </c>
      <c r="IB160" s="18">
        <v>1201</v>
      </c>
      <c r="IC160" s="25">
        <v>23432</v>
      </c>
      <c r="ID160" s="25">
        <v>30850</v>
      </c>
      <c r="IE160" s="25">
        <v>7666</v>
      </c>
      <c r="IF160" s="18">
        <v>801</v>
      </c>
      <c r="IG160" s="25">
        <v>8148</v>
      </c>
      <c r="IH160" s="17">
        <f t="shared" si="541"/>
        <v>0.3343212375307214</v>
      </c>
      <c r="II160" s="17">
        <f t="shared" si="542"/>
        <v>0.11131993638860778</v>
      </c>
      <c r="IJ160" s="30">
        <f t="shared" si="543"/>
        <v>8.9831168831168835</v>
      </c>
      <c r="IK160" s="17">
        <f t="shared" si="615"/>
        <v>0.12279812369564101</v>
      </c>
      <c r="IL160" s="25">
        <v>60468</v>
      </c>
      <c r="IM160" s="25">
        <v>2578</v>
      </c>
      <c r="IN160" s="25">
        <v>7961</v>
      </c>
      <c r="IO160" s="25">
        <v>4407</v>
      </c>
      <c r="IP160" s="25">
        <v>16316</v>
      </c>
      <c r="IQ160" s="25">
        <v>4769</v>
      </c>
      <c r="IR160" s="25">
        <v>3465</v>
      </c>
      <c r="IS160" s="18">
        <v>630</v>
      </c>
      <c r="IT160" s="25">
        <v>11905</v>
      </c>
      <c r="IU160" s="25">
        <v>928</v>
      </c>
      <c r="IV160" s="25">
        <v>2675</v>
      </c>
      <c r="IW160" s="18">
        <v>354</v>
      </c>
      <c r="IX160" s="25">
        <v>4480</v>
      </c>
      <c r="IY160" s="17">
        <f t="shared" si="544"/>
        <v>0.65317192564662296</v>
      </c>
      <c r="IZ160" s="25">
        <v>77872</v>
      </c>
      <c r="JA160" s="25">
        <v>1345</v>
      </c>
      <c r="JB160" s="25">
        <v>3609</v>
      </c>
      <c r="JC160" s="25">
        <v>1185</v>
      </c>
      <c r="JD160" s="25">
        <v>6996</v>
      </c>
      <c r="JE160" s="25">
        <v>10631</v>
      </c>
      <c r="JF160" s="25">
        <v>2980</v>
      </c>
      <c r="JG160" s="18">
        <v>571</v>
      </c>
      <c r="JH160" s="25">
        <v>11527</v>
      </c>
      <c r="JI160" s="25">
        <v>29922</v>
      </c>
      <c r="JJ160" s="25">
        <v>4991</v>
      </c>
      <c r="JK160" s="18">
        <v>447</v>
      </c>
      <c r="JL160" s="25">
        <v>3668</v>
      </c>
      <c r="JM160" s="80">
        <f t="shared" si="545"/>
        <v>0.34346106431066364</v>
      </c>
      <c r="JN160" s="27">
        <v>161254.98386004739</v>
      </c>
      <c r="JO160" s="25">
        <v>81016</v>
      </c>
      <c r="JP160" s="18">
        <v>32</v>
      </c>
      <c r="JQ160" s="18">
        <v>306</v>
      </c>
      <c r="JR160" s="18">
        <v>265</v>
      </c>
      <c r="JS160" s="18">
        <v>610</v>
      </c>
      <c r="JT160" s="18">
        <v>160</v>
      </c>
      <c r="JU160" s="18">
        <v>1</v>
      </c>
      <c r="JV160" s="18">
        <v>67</v>
      </c>
      <c r="JW160" s="25">
        <v>65139.599993140291</v>
      </c>
      <c r="JX160" s="17">
        <f t="shared" si="546"/>
        <v>0.40395402631198496</v>
      </c>
      <c r="JY160" s="17">
        <f t="shared" si="547"/>
        <v>0.59604597368801504</v>
      </c>
      <c r="JZ160" s="25">
        <v>16334</v>
      </c>
      <c r="KA160" s="25">
        <v>12379</v>
      </c>
      <c r="KB160" s="18">
        <v>3</v>
      </c>
      <c r="KC160" s="18">
        <v>59</v>
      </c>
      <c r="KD160" s="18">
        <v>13</v>
      </c>
      <c r="KE160" s="18">
        <v>128</v>
      </c>
      <c r="KF160" s="18">
        <v>18</v>
      </c>
      <c r="KG160" s="18">
        <v>0</v>
      </c>
      <c r="KH160" s="18">
        <v>7</v>
      </c>
      <c r="KI160" s="25">
        <v>3727</v>
      </c>
      <c r="KJ160" s="17">
        <f t="shared" si="548"/>
        <v>0.22817436023019469</v>
      </c>
      <c r="KK160" s="25">
        <v>122006</v>
      </c>
      <c r="KL160" s="25">
        <v>68637</v>
      </c>
      <c r="KM160" s="18">
        <v>29</v>
      </c>
      <c r="KN160" s="18">
        <v>247</v>
      </c>
      <c r="KO160" s="18">
        <v>252</v>
      </c>
      <c r="KP160" s="18">
        <v>482</v>
      </c>
      <c r="KQ160" s="18">
        <v>142</v>
      </c>
      <c r="KR160" s="18">
        <v>1</v>
      </c>
      <c r="KS160" s="18">
        <v>60</v>
      </c>
      <c r="KT160" s="25">
        <v>52156</v>
      </c>
      <c r="KU160" s="69">
        <f t="shared" si="619"/>
        <v>0.42748717276199533</v>
      </c>
      <c r="KV160" s="27">
        <v>173100</v>
      </c>
      <c r="KW160" s="25">
        <v>163389</v>
      </c>
      <c r="KX160" s="25">
        <v>9711</v>
      </c>
      <c r="KY160" s="59">
        <v>5.6100519930675913E-2</v>
      </c>
      <c r="KZ160" s="25">
        <v>6086</v>
      </c>
      <c r="LA160" s="25">
        <v>3698</v>
      </c>
      <c r="LB160" s="25">
        <v>3997</v>
      </c>
      <c r="LC160" s="25">
        <v>4328</v>
      </c>
      <c r="LD160" s="25">
        <v>78041</v>
      </c>
      <c r="LE160" s="25">
        <v>73703</v>
      </c>
      <c r="LF160" s="25">
        <v>4338</v>
      </c>
      <c r="LG160" s="59">
        <v>5.5586166245947644E-2</v>
      </c>
      <c r="LH160" s="25">
        <v>95059</v>
      </c>
      <c r="LI160" s="25">
        <v>89686</v>
      </c>
      <c r="LJ160" s="25">
        <v>5373</v>
      </c>
      <c r="LK160" s="35">
        <v>5.652279110867988E-2</v>
      </c>
      <c r="LL160" s="27">
        <v>36495</v>
      </c>
      <c r="LM160" s="18">
        <v>266</v>
      </c>
      <c r="LN160" s="25">
        <v>7643</v>
      </c>
      <c r="LO160" s="18">
        <v>447</v>
      </c>
      <c r="LP160" s="25">
        <v>1262</v>
      </c>
      <c r="LQ160" s="18">
        <v>343</v>
      </c>
      <c r="LR160" s="25">
        <v>26534</v>
      </c>
      <c r="LS160" s="23">
        <f t="shared" si="549"/>
        <v>0.72705850116454307</v>
      </c>
      <c r="LT160" s="23">
        <f t="shared" si="550"/>
        <v>0.27294149883545693</v>
      </c>
      <c r="LU160" s="17">
        <f t="shared" si="551"/>
        <v>0.2167146184408823</v>
      </c>
      <c r="LV160" s="25">
        <v>36495</v>
      </c>
      <c r="LW160" s="18">
        <v>579</v>
      </c>
      <c r="LX160" s="18">
        <v>238</v>
      </c>
      <c r="LY160" s="25">
        <v>1737</v>
      </c>
      <c r="LZ160" s="25">
        <v>2111</v>
      </c>
      <c r="MA160" s="25">
        <v>28710</v>
      </c>
      <c r="MB160" s="25">
        <v>2667</v>
      </c>
      <c r="MC160" s="18">
        <v>426</v>
      </c>
      <c r="MD160" s="18">
        <v>24</v>
      </c>
      <c r="ME160" s="18">
        <v>1</v>
      </c>
      <c r="MF160" s="18">
        <v>2</v>
      </c>
      <c r="MG160" s="17">
        <f t="shared" si="552"/>
        <v>0.87143444307439377</v>
      </c>
      <c r="MH160" s="17">
        <f t="shared" si="553"/>
        <v>7.06398136731059E-2</v>
      </c>
      <c r="MI160" s="25">
        <v>36495</v>
      </c>
      <c r="MJ160" s="25">
        <v>1428</v>
      </c>
      <c r="MK160" s="18">
        <v>44</v>
      </c>
      <c r="ML160" s="18">
        <v>504</v>
      </c>
      <c r="MM160" s="18">
        <v>573</v>
      </c>
      <c r="MN160" s="25">
        <v>24224</v>
      </c>
      <c r="MO160" s="25">
        <v>9315</v>
      </c>
      <c r="MP160" s="18">
        <v>405</v>
      </c>
      <c r="MQ160" s="18">
        <v>0</v>
      </c>
      <c r="MR160" s="18">
        <v>0</v>
      </c>
      <c r="MS160" s="18">
        <v>2</v>
      </c>
      <c r="MT160" s="17">
        <f t="shared" si="554"/>
        <v>6.5241813947116048E-2</v>
      </c>
      <c r="MU160" s="69">
        <f t="shared" si="555"/>
        <v>0.1436772160569941</v>
      </c>
      <c r="MV160" s="27">
        <v>36495</v>
      </c>
      <c r="MW160" s="25">
        <v>3774</v>
      </c>
      <c r="MX160" s="25">
        <v>4756</v>
      </c>
      <c r="MY160" s="25">
        <v>21941</v>
      </c>
      <c r="MZ160" s="25">
        <v>1437</v>
      </c>
      <c r="NA160" s="25">
        <v>3173</v>
      </c>
      <c r="NB160" s="18">
        <v>91</v>
      </c>
      <c r="NC160" s="25">
        <v>1265</v>
      </c>
      <c r="ND160" s="18">
        <v>58</v>
      </c>
      <c r="NE160" s="17">
        <f t="shared" si="556"/>
        <v>0.10341142622277025</v>
      </c>
      <c r="NF160" s="10">
        <f t="shared" si="557"/>
        <v>17661.327250308263</v>
      </c>
      <c r="NG160" s="17">
        <f t="shared" si="558"/>
        <v>0.22501712563364845</v>
      </c>
      <c r="NH160" s="25">
        <v>36495</v>
      </c>
      <c r="NI160" s="18">
        <v>159</v>
      </c>
      <c r="NJ160" s="18">
        <v>0</v>
      </c>
      <c r="NK160" s="18">
        <v>345</v>
      </c>
      <c r="NL160" s="18">
        <v>17</v>
      </c>
      <c r="NM160" s="25">
        <v>33953</v>
      </c>
      <c r="NN160" s="25">
        <v>1044</v>
      </c>
      <c r="NO160" s="18">
        <v>154</v>
      </c>
      <c r="NP160" s="18">
        <v>193</v>
      </c>
      <c r="NQ160" s="32">
        <v>630</v>
      </c>
      <c r="NR160" s="27">
        <v>36495</v>
      </c>
      <c r="NS160" s="37">
        <f t="shared" si="559"/>
        <v>0.68390190437046172</v>
      </c>
      <c r="NT160" s="37">
        <f t="shared" si="560"/>
        <v>0.18454177989922632</v>
      </c>
      <c r="NU160" s="37">
        <f t="shared" si="561"/>
        <v>1.4621980047277534</v>
      </c>
      <c r="NV160" s="17">
        <f t="shared" si="562"/>
        <v>0.29691571728655397</v>
      </c>
      <c r="NW160" s="10">
        <f t="shared" si="563"/>
        <v>25240</v>
      </c>
      <c r="NX160" s="17">
        <f t="shared" si="564"/>
        <v>0.69160158925880255</v>
      </c>
      <c r="NY160" s="19">
        <f t="shared" si="565"/>
        <v>0.4548649281839644</v>
      </c>
      <c r="NZ160" s="25">
        <v>11255</v>
      </c>
      <c r="OA160" s="25">
        <v>6813</v>
      </c>
      <c r="OB160" s="18">
        <v>975</v>
      </c>
      <c r="OC160" s="25">
        <v>4977</v>
      </c>
      <c r="OD160" s="18">
        <v>355</v>
      </c>
      <c r="OE160" s="18">
        <v>584</v>
      </c>
      <c r="OF160" s="17">
        <f t="shared" si="566"/>
        <v>0.13637484586929716</v>
      </c>
      <c r="OG160" s="17">
        <f t="shared" si="567"/>
        <v>0.30839841074119745</v>
      </c>
      <c r="OH160" s="17">
        <f t="shared" si="568"/>
        <v>0.18668310727496917</v>
      </c>
      <c r="OI160" s="69">
        <f t="shared" si="569"/>
        <v>1.6002192081107001E-2</v>
      </c>
      <c r="OJ160" s="27">
        <v>36495</v>
      </c>
      <c r="OK160" s="18">
        <v>106</v>
      </c>
      <c r="OL160" s="25">
        <v>3123</v>
      </c>
      <c r="OM160" s="25">
        <v>5374</v>
      </c>
      <c r="ON160" s="18">
        <v>560</v>
      </c>
      <c r="OO160" s="18">
        <v>688</v>
      </c>
      <c r="OP160" s="18">
        <v>714</v>
      </c>
      <c r="OQ160" s="25">
        <v>7312</v>
      </c>
      <c r="OR160" s="69">
        <f t="shared" si="570"/>
        <v>0.12338676531031648</v>
      </c>
      <c r="OS160" s="22">
        <v>92914</v>
      </c>
      <c r="OT160" s="22">
        <v>92909</v>
      </c>
      <c r="OU160" s="38">
        <f t="shared" si="620"/>
        <v>0.87804901099108801</v>
      </c>
      <c r="OV160" s="39">
        <v>0.71024916854126074</v>
      </c>
      <c r="OW160" s="22">
        <v>6598854</v>
      </c>
      <c r="OX160" s="36">
        <f t="shared" si="621"/>
        <v>270011907.972</v>
      </c>
      <c r="OY160" s="36">
        <f t="shared" si="622"/>
        <v>6294991.8155342871</v>
      </c>
      <c r="OZ160" s="22"/>
      <c r="PA160" s="22"/>
      <c r="PB160" s="38">
        <f t="shared" si="623"/>
        <v>0</v>
      </c>
      <c r="PC160" s="39">
        <v>0</v>
      </c>
      <c r="PD160" s="22"/>
      <c r="PE160" s="40">
        <f t="shared" si="571"/>
        <v>0</v>
      </c>
      <c r="PF160" s="36">
        <f t="shared" si="572"/>
        <v>0</v>
      </c>
      <c r="PG160" s="22">
        <v>109</v>
      </c>
      <c r="PH160" s="22">
        <v>109</v>
      </c>
      <c r="PI160" s="38">
        <f t="shared" si="624"/>
        <v>1.0301191725024335E-3</v>
      </c>
      <c r="PJ160" s="39">
        <v>7.238532110091743E-2</v>
      </c>
      <c r="PK160" s="22">
        <v>789</v>
      </c>
      <c r="PL160" s="41">
        <f t="shared" si="573"/>
        <v>32284.302</v>
      </c>
      <c r="PM160" s="36">
        <f t="shared" si="574"/>
        <v>8910.3822261791556</v>
      </c>
      <c r="PN160" s="22">
        <v>9640</v>
      </c>
      <c r="PO160" s="22">
        <v>9640</v>
      </c>
      <c r="PP160" s="38">
        <f t="shared" si="625"/>
        <v>9.110411764149963E-2</v>
      </c>
      <c r="PQ160" s="39">
        <v>0.63269190871369296</v>
      </c>
      <c r="PR160" s="22">
        <v>609915</v>
      </c>
      <c r="PS160" s="41">
        <f t="shared" si="575"/>
        <v>24956501.969999999</v>
      </c>
      <c r="PT160" s="36">
        <f t="shared" si="576"/>
        <v>1263980.898808199</v>
      </c>
      <c r="PU160" s="22">
        <v>26</v>
      </c>
      <c r="PV160" s="22">
        <v>26</v>
      </c>
      <c r="PW160" s="38">
        <f t="shared" si="626"/>
        <v>2.4571649986296579E-4</v>
      </c>
      <c r="PX160" s="39">
        <v>0.24269230769230771</v>
      </c>
      <c r="PY160" s="22">
        <v>631</v>
      </c>
      <c r="PZ160" s="36">
        <f t="shared" si="577"/>
        <v>3966.7347888549398</v>
      </c>
      <c r="QA160" s="22"/>
      <c r="QB160" s="22"/>
      <c r="QC160" s="39">
        <v>0</v>
      </c>
      <c r="QD160" s="22"/>
      <c r="QE160" s="22">
        <f t="shared" si="578"/>
        <v>0</v>
      </c>
      <c r="QF160" s="22"/>
      <c r="QG160" s="22">
        <v>829</v>
      </c>
      <c r="QH160" s="22">
        <v>829</v>
      </c>
      <c r="QI160" s="38">
        <f t="shared" si="627"/>
        <v>7.8345760917845637E-3</v>
      </c>
      <c r="QJ160" s="39">
        <v>0.12670687575392039</v>
      </c>
      <c r="QK160" s="22">
        <v>10504</v>
      </c>
      <c r="QL160" s="42">
        <f t="shared" si="579"/>
        <v>31.56521688781665</v>
      </c>
      <c r="QM160" s="22">
        <f t="shared" si="628"/>
        <v>2300</v>
      </c>
      <c r="QN160" s="22">
        <v>975</v>
      </c>
      <c r="QO160" s="22">
        <v>975</v>
      </c>
      <c r="QP160" s="38">
        <f t="shared" si="629"/>
        <v>9.2143687448612167E-3</v>
      </c>
      <c r="QQ160" s="39">
        <v>0.12570256410256411</v>
      </c>
      <c r="QR160" s="22">
        <v>12256</v>
      </c>
      <c r="QS160" s="36">
        <f t="shared" si="580"/>
        <v>229244.65308269762</v>
      </c>
      <c r="QT160" s="22">
        <v>78</v>
      </c>
      <c r="QU160" s="22">
        <v>78</v>
      </c>
      <c r="QV160" s="38">
        <f t="shared" si="630"/>
        <v>7.3714949958889736E-4</v>
      </c>
      <c r="QW160" s="39">
        <v>0.10628205128205127</v>
      </c>
      <c r="QX160" s="22">
        <v>829</v>
      </c>
      <c r="QY160" s="36">
        <f t="shared" si="581"/>
        <v>18339.572246615811</v>
      </c>
      <c r="QZ160" s="22">
        <v>1247</v>
      </c>
      <c r="RA160" s="22">
        <v>1247</v>
      </c>
      <c r="RB160" s="38">
        <f t="shared" si="631"/>
        <v>1.1784941358812244E-2</v>
      </c>
      <c r="RC160" s="39">
        <v>0.1665036086607859</v>
      </c>
      <c r="RD160" s="22">
        <v>20763</v>
      </c>
      <c r="RE160" s="36">
        <f t="shared" si="582"/>
        <v>134739.88790190406</v>
      </c>
      <c r="RF160" s="10">
        <f t="shared" si="632"/>
        <v>105818</v>
      </c>
      <c r="RG160" s="10">
        <f t="shared" si="633"/>
        <v>105813</v>
      </c>
      <c r="RH160" s="17">
        <f t="shared" si="634"/>
        <v>0.13609161518842772</v>
      </c>
      <c r="RI160" s="17">
        <f t="shared" si="635"/>
        <v>3.1092514312553157E-3</v>
      </c>
      <c r="RJ160" s="17">
        <f t="shared" si="636"/>
        <v>0.79140422104685049</v>
      </c>
      <c r="RK160" s="17">
        <f t="shared" si="637"/>
        <v>0</v>
      </c>
      <c r="RL160" s="17">
        <f t="shared" si="638"/>
        <v>0.15890724689599911</v>
      </c>
      <c r="RM160" s="17">
        <f t="shared" si="639"/>
        <v>4.9869654284955402E-4</v>
      </c>
      <c r="RN160" s="17">
        <f t="shared" si="640"/>
        <v>2.8820559488951351E-2</v>
      </c>
      <c r="RO160" s="17">
        <f t="shared" si="641"/>
        <v>2.305644759116108E-3</v>
      </c>
      <c r="RP160" s="17">
        <f t="shared" si="642"/>
        <v>1.6939452687738849E-2</v>
      </c>
      <c r="RQ160" s="17">
        <f t="shared" si="643"/>
        <v>3.9683682862989039E-6</v>
      </c>
      <c r="RR160" s="36">
        <f t="shared" si="644"/>
        <v>7954205.5098056253</v>
      </c>
      <c r="RS160" s="36">
        <f t="shared" si="645"/>
        <v>37.691582919366667</v>
      </c>
      <c r="RT160" s="10">
        <f t="shared" si="646"/>
        <v>5</v>
      </c>
      <c r="RU160" s="17">
        <f t="shared" si="647"/>
        <v>4.7250940293711847E-5</v>
      </c>
      <c r="RV160" s="37">
        <f t="shared" si="648"/>
        <v>1.9943109867886371</v>
      </c>
      <c r="RW160" s="36">
        <f t="shared" si="649"/>
        <v>0.50140261758768734</v>
      </c>
      <c r="RX160" s="85">
        <v>-4.3453249999999999</v>
      </c>
      <c r="RY160" s="93">
        <v>16</v>
      </c>
      <c r="RZ160" s="43" t="b">
        <v>0</v>
      </c>
      <c r="SA160" s="18" t="b">
        <v>0</v>
      </c>
      <c r="SB160" s="18" t="b">
        <v>1</v>
      </c>
      <c r="SC160" s="18" t="b">
        <v>0</v>
      </c>
      <c r="SD160" s="18" t="b">
        <v>0</v>
      </c>
      <c r="SE160" s="32" t="b">
        <v>1</v>
      </c>
      <c r="SF160" s="43" t="b">
        <v>0</v>
      </c>
      <c r="SG160" s="18" t="b">
        <v>1</v>
      </c>
      <c r="SH160" s="18">
        <v>13</v>
      </c>
      <c r="SI160" s="18">
        <v>6</v>
      </c>
      <c r="SJ160" s="22">
        <v>1</v>
      </c>
      <c r="SK160" s="22"/>
      <c r="SL160" s="22">
        <v>20</v>
      </c>
      <c r="SM160" s="22">
        <v>6</v>
      </c>
      <c r="SN160" s="18">
        <v>1</v>
      </c>
      <c r="SO160" s="18">
        <v>85</v>
      </c>
      <c r="SP160" s="18">
        <v>546</v>
      </c>
      <c r="SQ160" s="17">
        <f t="shared" si="583"/>
        <v>4.1322314049586778E-3</v>
      </c>
      <c r="SR160" s="17">
        <f t="shared" si="584"/>
        <v>3.2338308457711441E-2</v>
      </c>
      <c r="SS160" s="17">
        <f t="shared" si="585"/>
        <v>9.0909090909090912E-2</v>
      </c>
      <c r="ST160" s="17">
        <f t="shared" si="586"/>
        <v>5.4794520547945206E-3</v>
      </c>
      <c r="SU160" s="17">
        <f t="shared" si="587"/>
        <v>2.2234710582256212E-3</v>
      </c>
      <c r="SV160" s="17">
        <f t="shared" si="618"/>
        <v>5.523688124070533E-3</v>
      </c>
      <c r="SW160" s="17">
        <f t="shared" si="588"/>
        <v>0.6</v>
      </c>
      <c r="SX160" s="17">
        <f t="shared" si="589"/>
        <v>0.27083333333333331</v>
      </c>
      <c r="SY160" s="17">
        <f t="shared" si="590"/>
        <v>1.3043478260869565E-2</v>
      </c>
      <c r="SZ160" s="17">
        <f t="shared" si="591"/>
        <v>3.2737580619955624E-2</v>
      </c>
      <c r="TA160" s="17">
        <f t="shared" si="592"/>
        <v>0.22235012492956838</v>
      </c>
      <c r="TB160" s="24">
        <f t="shared" si="593"/>
        <v>4.4974114600419499</v>
      </c>
      <c r="TC160" s="69">
        <f t="shared" si="594"/>
        <v>7.253889451680564E-3</v>
      </c>
      <c r="TD160" s="17">
        <f t="shared" si="616"/>
        <v>3.5862923375736829E-4</v>
      </c>
      <c r="TE160" s="95">
        <v>377</v>
      </c>
      <c r="TF160" s="71"/>
      <c r="TG160" s="71">
        <v>9</v>
      </c>
      <c r="TH160" s="71">
        <v>2</v>
      </c>
      <c r="TI160" s="71"/>
      <c r="TJ160" s="71"/>
      <c r="TK160" s="71">
        <v>8</v>
      </c>
      <c r="TL160" s="71"/>
      <c r="TM160" s="71">
        <v>133</v>
      </c>
      <c r="TN160" s="71"/>
      <c r="TO160" s="71"/>
      <c r="TP160" s="71">
        <v>4</v>
      </c>
      <c r="TQ160" s="71">
        <v>56</v>
      </c>
      <c r="TR160" s="72">
        <v>1</v>
      </c>
      <c r="TS160" s="72">
        <v>1</v>
      </c>
      <c r="TT160" s="72"/>
      <c r="TU160" s="72"/>
      <c r="TV160" s="72">
        <v>2</v>
      </c>
      <c r="TW160" s="72"/>
      <c r="TX160" s="72">
        <v>9</v>
      </c>
      <c r="TY160" s="72">
        <v>1</v>
      </c>
      <c r="TZ160" s="72">
        <v>11</v>
      </c>
      <c r="UA160" s="72"/>
      <c r="UB160" s="72">
        <v>36</v>
      </c>
      <c r="UC160" s="72"/>
      <c r="UD160" s="72">
        <v>25</v>
      </c>
      <c r="UE160" s="72">
        <v>1</v>
      </c>
      <c r="UF160" s="72">
        <v>2</v>
      </c>
      <c r="UG160" s="72">
        <v>4</v>
      </c>
      <c r="UH160" s="72">
        <v>2</v>
      </c>
      <c r="UI160" s="72">
        <v>22</v>
      </c>
      <c r="UJ160" s="73">
        <v>63</v>
      </c>
      <c r="UK160" s="73">
        <v>11</v>
      </c>
      <c r="UL160" s="73"/>
      <c r="UM160" s="73"/>
      <c r="UN160" s="73">
        <v>1</v>
      </c>
      <c r="UO160" s="73"/>
      <c r="UP160" s="73">
        <v>10</v>
      </c>
      <c r="UQ160" s="73">
        <v>1</v>
      </c>
      <c r="UR160" s="73">
        <v>30</v>
      </c>
      <c r="US160" s="73">
        <v>44</v>
      </c>
      <c r="UT160" s="73"/>
      <c r="UU160" s="73">
        <v>2</v>
      </c>
      <c r="UV160" s="73">
        <v>25</v>
      </c>
      <c r="UW160" s="73">
        <v>2</v>
      </c>
      <c r="UX160" s="73"/>
      <c r="UY160" s="73">
        <v>26</v>
      </c>
      <c r="UZ160" s="73">
        <v>2</v>
      </c>
      <c r="VA160" s="73">
        <v>83</v>
      </c>
      <c r="VB160" s="73">
        <v>63</v>
      </c>
      <c r="VC160" s="73">
        <v>11</v>
      </c>
      <c r="VD160" s="73"/>
      <c r="VE160" s="73"/>
      <c r="VF160" s="73">
        <v>3</v>
      </c>
      <c r="VG160" s="73"/>
      <c r="VH160" s="73">
        <v>9</v>
      </c>
      <c r="VI160" s="73"/>
      <c r="VJ160" s="73">
        <v>20</v>
      </c>
      <c r="VK160" s="73">
        <v>24</v>
      </c>
      <c r="VL160" s="73"/>
      <c r="VM160" s="73">
        <v>2</v>
      </c>
      <c r="VN160" s="73">
        <v>31</v>
      </c>
      <c r="VO160" s="73"/>
      <c r="VP160" s="73">
        <v>25</v>
      </c>
      <c r="VQ160" s="73">
        <v>2</v>
      </c>
      <c r="VR160" s="73">
        <v>51</v>
      </c>
      <c r="VS160" s="73">
        <v>15</v>
      </c>
      <c r="VT160" s="73">
        <v>11</v>
      </c>
      <c r="VU160" s="73"/>
      <c r="VV160" s="73"/>
      <c r="VW160" s="73">
        <v>8</v>
      </c>
      <c r="VX160" s="73"/>
      <c r="VY160" s="73">
        <v>31</v>
      </c>
      <c r="VZ160" s="73"/>
      <c r="WA160" s="73">
        <v>26</v>
      </c>
      <c r="WB160" s="73">
        <v>2</v>
      </c>
      <c r="WC160" s="73">
        <v>14</v>
      </c>
      <c r="WD160" s="73"/>
      <c r="WE160" s="73">
        <v>9</v>
      </c>
      <c r="WF160" s="73">
        <v>45</v>
      </c>
      <c r="WG160" s="73"/>
      <c r="WH160" s="73"/>
      <c r="WI160" s="73">
        <v>44</v>
      </c>
      <c r="WJ160" s="73">
        <v>1</v>
      </c>
      <c r="WK160" s="73">
        <v>1</v>
      </c>
      <c r="WL160" s="73"/>
      <c r="WM160" s="73"/>
      <c r="WN160" s="73">
        <v>37</v>
      </c>
      <c r="WO160" s="22">
        <f t="shared" si="595"/>
        <v>519</v>
      </c>
      <c r="WP160" s="22">
        <f t="shared" si="596"/>
        <v>23</v>
      </c>
      <c r="WQ160" s="22">
        <f t="shared" si="597"/>
        <v>0</v>
      </c>
      <c r="WR160" s="22">
        <f t="shared" si="598"/>
        <v>9</v>
      </c>
      <c r="WS160" s="22">
        <f t="shared" si="599"/>
        <v>16</v>
      </c>
      <c r="WT160" s="22">
        <f t="shared" si="600"/>
        <v>0</v>
      </c>
      <c r="WU160" s="22">
        <f t="shared" si="601"/>
        <v>59</v>
      </c>
      <c r="WV160" s="22">
        <f t="shared" si="602"/>
        <v>2</v>
      </c>
      <c r="WW160" s="22">
        <f t="shared" si="603"/>
        <v>95</v>
      </c>
      <c r="WX160" s="22">
        <f t="shared" si="604"/>
        <v>0</v>
      </c>
      <c r="WY160" s="22">
        <f t="shared" si="605"/>
        <v>253</v>
      </c>
      <c r="WZ160" s="22">
        <f t="shared" si="606"/>
        <v>0</v>
      </c>
      <c r="XA160" s="22">
        <f t="shared" si="607"/>
        <v>29</v>
      </c>
      <c r="XB160" s="22">
        <f t="shared" si="608"/>
        <v>102</v>
      </c>
      <c r="XC160" s="22">
        <f t="shared" si="609"/>
        <v>4</v>
      </c>
      <c r="XD160" s="22">
        <f t="shared" si="610"/>
        <v>0</v>
      </c>
      <c r="XE160" s="22">
        <f t="shared" si="611"/>
        <v>56</v>
      </c>
      <c r="XF160" s="22">
        <f t="shared" si="612"/>
        <v>11</v>
      </c>
      <c r="XG160" s="93">
        <f t="shared" si="613"/>
        <v>249</v>
      </c>
    </row>
    <row r="161" spans="1:631" ht="17.100000000000001" customHeight="1" x14ac:dyDescent="0.2">
      <c r="A161" s="101"/>
      <c r="B161" s="27" t="s">
        <v>420</v>
      </c>
      <c r="C161" s="535" t="s">
        <v>421</v>
      </c>
      <c r="D161" s="25" t="s">
        <v>431</v>
      </c>
      <c r="E161" s="535" t="s">
        <v>432</v>
      </c>
      <c r="F161" s="25" t="s">
        <v>436</v>
      </c>
      <c r="G161" s="535" t="s">
        <v>437</v>
      </c>
      <c r="H161" s="25">
        <v>62</v>
      </c>
      <c r="I161" s="28">
        <v>3</v>
      </c>
      <c r="J161" s="17">
        <f t="shared" si="478"/>
        <v>0.11828382658075789</v>
      </c>
      <c r="K161" s="17">
        <f t="shared" si="479"/>
        <v>0.10456481380364746</v>
      </c>
      <c r="L161" s="17">
        <f t="shared" si="480"/>
        <v>1</v>
      </c>
      <c r="M161" s="17">
        <f t="shared" si="481"/>
        <v>0.16917472880279724</v>
      </c>
      <c r="N161" s="17">
        <f t="shared" si="482"/>
        <v>0.20454039617182285</v>
      </c>
      <c r="O161" s="17">
        <f t="shared" si="483"/>
        <v>4.4719886425685265E-2</v>
      </c>
      <c r="P161" s="17">
        <f t="shared" si="484"/>
        <v>0.55403604898350256</v>
      </c>
      <c r="Q161" s="17">
        <f t="shared" si="485"/>
        <v>0.42987912562301323</v>
      </c>
      <c r="R161" s="69">
        <f t="shared" si="486"/>
        <v>0.75037690089145259</v>
      </c>
      <c r="S161" s="422">
        <f t="shared" si="487"/>
        <v>0.37506396969807548</v>
      </c>
      <c r="T161" s="17">
        <f t="shared" si="614"/>
        <v>0.62493603030192446</v>
      </c>
      <c r="U161" s="10">
        <f t="shared" si="488"/>
        <v>122226.86361454129</v>
      </c>
      <c r="V161" s="32">
        <v>1</v>
      </c>
      <c r="W161" s="550">
        <f t="shared" si="489"/>
        <v>0</v>
      </c>
      <c r="X161" s="550">
        <f t="shared" si="490"/>
        <v>0.26395285858696432</v>
      </c>
      <c r="Y161" s="550">
        <f t="shared" si="491"/>
        <v>0.73604714141303562</v>
      </c>
      <c r="Z161" s="551">
        <f t="shared" si="492"/>
        <v>143958.30805898574</v>
      </c>
      <c r="AA161" s="426">
        <f t="shared" si="493"/>
        <v>0.13559642570091249</v>
      </c>
      <c r="AB161" s="59">
        <f t="shared" si="494"/>
        <v>0.81634253450439143</v>
      </c>
      <c r="AC161" s="59">
        <f t="shared" si="495"/>
        <v>0.2452704206543512</v>
      </c>
      <c r="AD161" s="59">
        <f t="shared" si="496"/>
        <v>0.20454039617182285</v>
      </c>
      <c r="AE161" s="59">
        <f t="shared" si="497"/>
        <v>0.57012087437698677</v>
      </c>
      <c r="AF161" s="59">
        <f t="shared" si="498"/>
        <v>0.81819919187506829</v>
      </c>
      <c r="AG161" s="59">
        <f t="shared" si="499"/>
        <v>0.46393469476902915</v>
      </c>
      <c r="AH161" s="59">
        <f t="shared" si="500"/>
        <v>4.4719886425685265E-2</v>
      </c>
      <c r="AI161" s="59">
        <f t="shared" si="501"/>
        <v>0.16225292126242219</v>
      </c>
      <c r="AJ161" s="59">
        <f t="shared" si="502"/>
        <v>7.4314731899093586E-2</v>
      </c>
      <c r="AK161" s="59">
        <f t="shared" si="503"/>
        <v>0.44596395101649744</v>
      </c>
      <c r="AL161" s="35">
        <f t="shared" si="504"/>
        <v>1</v>
      </c>
      <c r="AM161" s="27">
        <v>195583</v>
      </c>
      <c r="AN161" s="25">
        <f>AM161/187.3*87.3</f>
        <v>91160.68286171915</v>
      </c>
      <c r="AO161" s="25">
        <f t="shared" si="650"/>
        <v>104422.31713828085</v>
      </c>
      <c r="AP161" s="17">
        <f t="shared" si="505"/>
        <v>3.798742161329938E-3</v>
      </c>
      <c r="AQ161" s="63">
        <v>87.315820353580648</v>
      </c>
      <c r="AR161" s="58">
        <v>3446.0200405300002</v>
      </c>
      <c r="AS161" s="24">
        <f t="shared" si="506"/>
        <v>56.756199238446449</v>
      </c>
      <c r="AT161" s="17">
        <f t="shared" si="656"/>
        <v>4.9015224787721579E-2</v>
      </c>
      <c r="AU161" s="25">
        <v>165769</v>
      </c>
      <c r="AV161" s="25">
        <v>75866</v>
      </c>
      <c r="AW161" s="25">
        <v>89903</v>
      </c>
      <c r="AX161" s="25">
        <v>3439</v>
      </c>
      <c r="AY161" s="25">
        <v>3009</v>
      </c>
      <c r="AZ161" s="18">
        <v>430</v>
      </c>
      <c r="BA161" s="25">
        <f t="shared" si="651"/>
        <v>26520.355727861566</v>
      </c>
      <c r="BB161" s="25">
        <v>10656</v>
      </c>
      <c r="BC161" s="25">
        <v>12288</v>
      </c>
      <c r="BD161" s="63">
        <v>86.71875</v>
      </c>
      <c r="BE161" s="25">
        <f t="shared" si="652"/>
        <v>169062.64427213842</v>
      </c>
      <c r="BF161" s="25">
        <v>68219</v>
      </c>
      <c r="BG161" s="25">
        <v>78045</v>
      </c>
      <c r="BH161" s="63">
        <v>87.409827663527452</v>
      </c>
      <c r="BI161" s="17">
        <v>0.13559642570091249</v>
      </c>
      <c r="BJ161" s="25">
        <v>67166.638379982032</v>
      </c>
      <c r="BK161" s="25">
        <v>117811.22459930972</v>
      </c>
      <c r="BL161" s="25">
        <v>10605.137020708242</v>
      </c>
      <c r="BM161" s="17">
        <v>0.6601389270436796</v>
      </c>
      <c r="BN161" s="10">
        <f t="shared" si="507"/>
        <v>66471.048232016008</v>
      </c>
      <c r="BO161" s="29">
        <v>0.57012087437698677</v>
      </c>
      <c r="BP161" s="30">
        <f t="shared" si="508"/>
        <v>0.42987912562301323</v>
      </c>
      <c r="BQ161" s="31">
        <v>9.0018052666692832</v>
      </c>
      <c r="BR161" s="25">
        <v>111099</v>
      </c>
      <c r="BS161" s="25">
        <v>26670</v>
      </c>
      <c r="BT161" s="25">
        <v>71279</v>
      </c>
      <c r="BU161" s="25">
        <v>9839</v>
      </c>
      <c r="BV161" s="25">
        <v>2430</v>
      </c>
      <c r="BW161" s="18">
        <v>881</v>
      </c>
      <c r="BX161" s="25">
        <v>36628</v>
      </c>
      <c r="BY161" s="25">
        <v>28326</v>
      </c>
      <c r="BZ161" s="25">
        <v>8302</v>
      </c>
      <c r="CA161" s="59">
        <v>0.22665720214043902</v>
      </c>
      <c r="CB161" s="25">
        <v>165769</v>
      </c>
      <c r="CC161" s="25">
        <v>3439</v>
      </c>
      <c r="CD161" s="17">
        <f t="shared" si="509"/>
        <v>2.0745736536988219E-2</v>
      </c>
      <c r="CE161" s="25">
        <v>1321</v>
      </c>
      <c r="CF161" s="25">
        <v>3796</v>
      </c>
      <c r="CG161" s="25">
        <v>6857</v>
      </c>
      <c r="CH161" s="25">
        <v>7816</v>
      </c>
      <c r="CI161" s="25">
        <v>6568</v>
      </c>
      <c r="CJ161" s="25">
        <v>4592</v>
      </c>
      <c r="CK161" s="25">
        <v>2930</v>
      </c>
      <c r="CL161" s="25">
        <v>1680</v>
      </c>
      <c r="CM161" s="25">
        <v>1068</v>
      </c>
      <c r="CN161" s="26">
        <v>4.5257453314404277</v>
      </c>
      <c r="CO161" s="27">
        <v>36628</v>
      </c>
      <c r="CP161" s="34">
        <f t="shared" si="510"/>
        <v>5.3397127880310142</v>
      </c>
      <c r="CQ161" s="25">
        <v>482</v>
      </c>
      <c r="CR161" s="18">
        <v>232</v>
      </c>
      <c r="CS161" s="18">
        <v>226</v>
      </c>
      <c r="CT161" s="25">
        <v>15432</v>
      </c>
      <c r="CU161" s="25">
        <v>19423</v>
      </c>
      <c r="CV161" s="18">
        <v>520</v>
      </c>
      <c r="CW161" s="18">
        <v>208</v>
      </c>
      <c r="CX161" s="18">
        <v>105</v>
      </c>
      <c r="CY161" s="25">
        <v>36628</v>
      </c>
      <c r="CZ161" s="25">
        <v>34236</v>
      </c>
      <c r="DA161" s="18">
        <v>646</v>
      </c>
      <c r="DB161" s="25">
        <v>1003</v>
      </c>
      <c r="DC161" s="18">
        <v>662</v>
      </c>
      <c r="DD161" s="18">
        <v>19</v>
      </c>
      <c r="DE161" s="18">
        <v>62</v>
      </c>
      <c r="DF161" s="25">
        <v>36628</v>
      </c>
      <c r="DG161" s="25">
        <v>29424</v>
      </c>
      <c r="DH161" s="18">
        <v>528</v>
      </c>
      <c r="DI161" s="18">
        <v>17</v>
      </c>
      <c r="DJ161" s="25">
        <v>6481</v>
      </c>
      <c r="DK161" s="18">
        <v>49</v>
      </c>
      <c r="DL161" s="18">
        <v>129</v>
      </c>
      <c r="DM161" s="25">
        <f t="shared" si="511"/>
        <v>135555.1241673037</v>
      </c>
      <c r="DN161" s="17">
        <f t="shared" si="512"/>
        <v>0.17694113792726876</v>
      </c>
      <c r="DO161" s="17">
        <f t="shared" si="513"/>
        <v>1.3377743802555422E-3</v>
      </c>
      <c r="DP161" s="23">
        <f t="shared" si="514"/>
        <v>0.81819919187506829</v>
      </c>
      <c r="DQ161" s="23">
        <f t="shared" si="515"/>
        <v>0.18180080812493171</v>
      </c>
      <c r="DR161" s="25">
        <v>36628</v>
      </c>
      <c r="DS161" s="25">
        <v>3745</v>
      </c>
      <c r="DT161" s="25">
        <v>28465</v>
      </c>
      <c r="DU161" s="18">
        <v>33</v>
      </c>
      <c r="DV161" s="25">
        <v>3384</v>
      </c>
      <c r="DW161" s="18">
        <v>41</v>
      </c>
      <c r="DX161" s="18">
        <v>855</v>
      </c>
      <c r="DY161" s="18">
        <v>105</v>
      </c>
      <c r="DZ161" s="17">
        <f t="shared" si="516"/>
        <v>0.97267118051763679</v>
      </c>
      <c r="EA161" s="17">
        <f t="shared" si="517"/>
        <v>2.7328819482363209E-2</v>
      </c>
      <c r="EB161" s="25">
        <v>36628</v>
      </c>
      <c r="EC161" s="25">
        <v>16701</v>
      </c>
      <c r="ED161" s="18">
        <v>292</v>
      </c>
      <c r="EE161" s="25">
        <v>18714</v>
      </c>
      <c r="EF161" s="17">
        <f t="shared" si="518"/>
        <v>0.51092060718575949</v>
      </c>
      <c r="EG161" s="18">
        <v>731</v>
      </c>
      <c r="EH161" s="18">
        <v>190</v>
      </c>
      <c r="EI161" s="17">
        <f t="shared" si="519"/>
        <v>0.46393469476902915</v>
      </c>
      <c r="EJ161" s="17">
        <f t="shared" si="520"/>
        <v>1.9957409631975537E-2</v>
      </c>
      <c r="EK161" s="69">
        <f t="shared" si="521"/>
        <v>0.10456481380364746</v>
      </c>
      <c r="EL161" s="27">
        <v>108392</v>
      </c>
      <c r="EM161" s="25">
        <v>88485</v>
      </c>
      <c r="EN161" s="25">
        <v>19907</v>
      </c>
      <c r="EO161" s="59">
        <v>0.81634253450439143</v>
      </c>
      <c r="EP161" s="25">
        <v>47368</v>
      </c>
      <c r="EQ161" s="25">
        <v>42694</v>
      </c>
      <c r="ER161" s="25">
        <v>4674</v>
      </c>
      <c r="ES161" s="59">
        <v>0.90132578956257392</v>
      </c>
      <c r="ET161" s="25">
        <v>61024</v>
      </c>
      <c r="EU161" s="25">
        <v>45791</v>
      </c>
      <c r="EV161" s="25">
        <v>15233</v>
      </c>
      <c r="EW161" s="59">
        <v>0.75037690089145259</v>
      </c>
      <c r="EX161" s="25">
        <v>15512</v>
      </c>
      <c r="EY161" s="25">
        <v>13021</v>
      </c>
      <c r="EZ161" s="25">
        <v>2491</v>
      </c>
      <c r="FA161" s="59">
        <v>0.83941464672511601</v>
      </c>
      <c r="FB161" s="25">
        <v>92880</v>
      </c>
      <c r="FC161" s="25">
        <v>75464</v>
      </c>
      <c r="FD161" s="25">
        <v>17416</v>
      </c>
      <c r="FE161" s="59">
        <v>0.81248923341946588</v>
      </c>
      <c r="FF161" s="25">
        <v>84173</v>
      </c>
      <c r="FG161" s="25">
        <v>33818</v>
      </c>
      <c r="FH161" s="25">
        <v>39767</v>
      </c>
      <c r="FI161" s="25">
        <v>10588</v>
      </c>
      <c r="FJ161" s="23">
        <f t="shared" si="522"/>
        <v>0.12578855452461002</v>
      </c>
      <c r="FK161" s="23">
        <f t="shared" si="523"/>
        <v>0.47244365770496477</v>
      </c>
      <c r="FL161" s="36">
        <f t="shared" si="524"/>
        <v>3.1939931998488857</v>
      </c>
      <c r="FM161" s="25">
        <v>38820</v>
      </c>
      <c r="FN161" s="25">
        <v>17193</v>
      </c>
      <c r="FO161" s="17">
        <f t="shared" si="525"/>
        <v>0.44289026275115917</v>
      </c>
      <c r="FP161" s="25">
        <v>17367</v>
      </c>
      <c r="FQ161" s="17">
        <f t="shared" si="526"/>
        <v>0.44737248840803712</v>
      </c>
      <c r="FR161" s="25">
        <v>4260</v>
      </c>
      <c r="FS161" s="17">
        <f t="shared" si="527"/>
        <v>0.10973724884080371</v>
      </c>
      <c r="FT161" s="25">
        <v>45353</v>
      </c>
      <c r="FU161" s="25">
        <v>16625</v>
      </c>
      <c r="FV161" s="25">
        <v>22400</v>
      </c>
      <c r="FW161" s="17">
        <f t="shared" si="528"/>
        <v>0.13952770489273036</v>
      </c>
      <c r="FX161" s="17">
        <f t="shared" si="529"/>
        <v>0.4939033801512579</v>
      </c>
      <c r="FY161" s="25">
        <v>6328</v>
      </c>
      <c r="FZ161" s="65">
        <v>94253.034187565354</v>
      </c>
      <c r="GA161" s="66">
        <v>23117.481343133099</v>
      </c>
      <c r="GB161" s="25">
        <v>44496</v>
      </c>
      <c r="GC161" s="25">
        <v>10321</v>
      </c>
      <c r="GD161" s="25">
        <v>3184</v>
      </c>
      <c r="GE161" s="18">
        <v>107</v>
      </c>
      <c r="GF161" s="25">
        <v>2334</v>
      </c>
      <c r="GG161" s="18">
        <v>80</v>
      </c>
      <c r="GH161" s="18">
        <v>51</v>
      </c>
      <c r="GI161" s="18">
        <v>465</v>
      </c>
      <c r="GJ161" s="10">
        <f t="shared" si="530"/>
        <v>23117.481343133099</v>
      </c>
      <c r="GK161" s="10">
        <v>71135.552844432255</v>
      </c>
      <c r="GL161" s="44">
        <v>19278.55295312098</v>
      </c>
      <c r="GM161" s="10">
        <f t="shared" si="531"/>
        <v>74974.481234444378</v>
      </c>
      <c r="GN161" s="44">
        <v>7250.1437505359454</v>
      </c>
      <c r="GO161" s="17">
        <f t="shared" si="532"/>
        <v>0.2452704206543512</v>
      </c>
      <c r="GP161" s="17">
        <f t="shared" si="653"/>
        <v>0.75472957934564877</v>
      </c>
      <c r="GQ161" s="17">
        <f t="shared" si="654"/>
        <v>0.20454039617182285</v>
      </c>
      <c r="GR161" s="17">
        <f t="shared" si="655"/>
        <v>7.6922125775898312E-2</v>
      </c>
      <c r="GS161" s="17">
        <f t="shared" si="533"/>
        <v>0.47963498775873581</v>
      </c>
      <c r="GT161" s="25">
        <v>36072</v>
      </c>
      <c r="GU161" s="25">
        <v>5986</v>
      </c>
      <c r="GV161" s="25">
        <v>19921</v>
      </c>
      <c r="GW161" s="25">
        <v>6397</v>
      </c>
      <c r="GX161" s="25">
        <v>1983</v>
      </c>
      <c r="GY161" s="18">
        <v>89</v>
      </c>
      <c r="GZ161" s="25">
        <v>1272</v>
      </c>
      <c r="HA161" s="18">
        <v>53</v>
      </c>
      <c r="HB161" s="18">
        <v>37</v>
      </c>
      <c r="HC161" s="18">
        <v>334</v>
      </c>
      <c r="HD161" s="23">
        <f t="shared" si="534"/>
        <v>0.16594588600576624</v>
      </c>
      <c r="HE161" s="23">
        <f t="shared" si="535"/>
        <v>0.83405411399423379</v>
      </c>
      <c r="HF161" s="23">
        <f t="shared" si="536"/>
        <v>0.2817975160789532</v>
      </c>
      <c r="HG161" s="23">
        <f t="shared" si="537"/>
        <v>0.10445775116433799</v>
      </c>
      <c r="HH161" s="25">
        <v>44802</v>
      </c>
      <c r="HI161" s="25">
        <v>13850</v>
      </c>
      <c r="HJ161" s="25">
        <v>24575</v>
      </c>
      <c r="HK161" s="25">
        <v>3924</v>
      </c>
      <c r="HL161" s="25">
        <v>1201</v>
      </c>
      <c r="HM161" s="18">
        <v>18</v>
      </c>
      <c r="HN161" s="25">
        <v>1062</v>
      </c>
      <c r="HO161" s="18">
        <v>27</v>
      </c>
      <c r="HP161" s="18">
        <v>14</v>
      </c>
      <c r="HQ161" s="18">
        <v>131</v>
      </c>
      <c r="HR161" s="23">
        <f t="shared" si="538"/>
        <v>0.30913798491138789</v>
      </c>
      <c r="HS161" s="23">
        <f t="shared" si="539"/>
        <v>0.69086201508861211</v>
      </c>
      <c r="HT161" s="80">
        <f t="shared" si="540"/>
        <v>0.14233739565197981</v>
      </c>
      <c r="HU161" s="27">
        <v>133596</v>
      </c>
      <c r="HV161" s="18">
        <v>3383</v>
      </c>
      <c r="HW161" s="25">
        <v>14496</v>
      </c>
      <c r="HX161" s="18">
        <v>4946</v>
      </c>
      <c r="HY161" s="25">
        <v>18546</v>
      </c>
      <c r="HZ161" s="25">
        <v>10795</v>
      </c>
      <c r="IA161" s="25">
        <v>12420</v>
      </c>
      <c r="IB161" s="18">
        <v>1564</v>
      </c>
      <c r="IC161" s="25">
        <v>19965</v>
      </c>
      <c r="ID161" s="25">
        <v>29013</v>
      </c>
      <c r="IE161" s="25">
        <v>6232</v>
      </c>
      <c r="IF161" s="18">
        <v>926</v>
      </c>
      <c r="IG161" s="25">
        <v>11310</v>
      </c>
      <c r="IH161" s="17">
        <f t="shared" si="541"/>
        <v>0.29797299320338932</v>
      </c>
      <c r="II161" s="17">
        <f t="shared" si="542"/>
        <v>8.0803317464594751E-2</v>
      </c>
      <c r="IJ161" s="30">
        <f t="shared" si="543"/>
        <v>12.375729504400185</v>
      </c>
      <c r="IK161" s="17">
        <f t="shared" si="615"/>
        <v>0.16917472880279724</v>
      </c>
      <c r="IL161" s="25">
        <v>61006</v>
      </c>
      <c r="IM161" s="18">
        <v>2412</v>
      </c>
      <c r="IN161" s="25">
        <v>10809</v>
      </c>
      <c r="IO161" s="18">
        <v>4087</v>
      </c>
      <c r="IP161" s="25">
        <v>13629</v>
      </c>
      <c r="IQ161" s="25">
        <v>2957</v>
      </c>
      <c r="IR161" s="25">
        <v>6335</v>
      </c>
      <c r="IS161" s="18">
        <v>707</v>
      </c>
      <c r="IT161" s="25">
        <v>10230</v>
      </c>
      <c r="IU161" s="25">
        <v>1064</v>
      </c>
      <c r="IV161" s="25">
        <v>2173</v>
      </c>
      <c r="IW161" s="18">
        <v>421</v>
      </c>
      <c r="IX161" s="25">
        <v>6182</v>
      </c>
      <c r="IY161" s="17">
        <f t="shared" si="544"/>
        <v>0.65942694161230042</v>
      </c>
      <c r="IZ161" s="25">
        <v>72590</v>
      </c>
      <c r="JA161" s="18">
        <v>971</v>
      </c>
      <c r="JB161" s="25">
        <v>3687</v>
      </c>
      <c r="JC161" s="18">
        <v>859</v>
      </c>
      <c r="JD161" s="25">
        <v>4917</v>
      </c>
      <c r="JE161" s="25">
        <v>7838</v>
      </c>
      <c r="JF161" s="25">
        <v>6085</v>
      </c>
      <c r="JG161" s="18">
        <v>857</v>
      </c>
      <c r="JH161" s="25">
        <v>9735</v>
      </c>
      <c r="JI161" s="25">
        <v>27949</v>
      </c>
      <c r="JJ161" s="25">
        <v>4059</v>
      </c>
      <c r="JK161" s="18">
        <v>505</v>
      </c>
      <c r="JL161" s="25">
        <v>5128</v>
      </c>
      <c r="JM161" s="80">
        <f t="shared" si="545"/>
        <v>0.33554208568673372</v>
      </c>
      <c r="JN161" s="27">
        <v>149448.68102867014</v>
      </c>
      <c r="JO161" s="25">
        <v>72697</v>
      </c>
      <c r="JP161" s="18">
        <v>35</v>
      </c>
      <c r="JQ161" s="18">
        <v>70</v>
      </c>
      <c r="JR161" s="18">
        <v>148</v>
      </c>
      <c r="JS161" s="18">
        <v>686</v>
      </c>
      <c r="JT161" s="18">
        <v>345</v>
      </c>
      <c r="JU161" s="18">
        <v>1</v>
      </c>
      <c r="JV161" s="18">
        <v>35</v>
      </c>
      <c r="JW161" s="25">
        <v>66648.724265750003</v>
      </c>
      <c r="JX161" s="17">
        <f t="shared" si="546"/>
        <v>0.44596395101649744</v>
      </c>
      <c r="JY161" s="17">
        <f t="shared" si="547"/>
        <v>0.55403604898350256</v>
      </c>
      <c r="JZ161" s="25">
        <v>19035</v>
      </c>
      <c r="KA161" s="25">
        <v>12641</v>
      </c>
      <c r="KB161" s="18">
        <v>4</v>
      </c>
      <c r="KC161" s="18">
        <v>40</v>
      </c>
      <c r="KD161" s="18">
        <v>13</v>
      </c>
      <c r="KE161" s="18">
        <v>312</v>
      </c>
      <c r="KF161" s="18">
        <v>77</v>
      </c>
      <c r="KG161" s="18">
        <v>0</v>
      </c>
      <c r="KH161" s="18">
        <v>2</v>
      </c>
      <c r="KI161" s="25">
        <v>5946</v>
      </c>
      <c r="KJ161" s="17">
        <f t="shared" si="548"/>
        <v>0.31237194641449961</v>
      </c>
      <c r="KK161" s="25">
        <v>114561</v>
      </c>
      <c r="KL161" s="25">
        <v>60056</v>
      </c>
      <c r="KM161" s="18">
        <v>31</v>
      </c>
      <c r="KN161" s="18">
        <v>30</v>
      </c>
      <c r="KO161" s="18">
        <v>135</v>
      </c>
      <c r="KP161" s="18">
        <v>374</v>
      </c>
      <c r="KQ161" s="18">
        <v>268</v>
      </c>
      <c r="KR161" s="18">
        <v>1</v>
      </c>
      <c r="KS161" s="18">
        <v>33</v>
      </c>
      <c r="KT161" s="25">
        <v>53633</v>
      </c>
      <c r="KU161" s="69">
        <f t="shared" si="619"/>
        <v>0.46816106702979199</v>
      </c>
      <c r="KV161" s="27">
        <v>169208</v>
      </c>
      <c r="KW161" s="25">
        <v>158958</v>
      </c>
      <c r="KX161" s="25">
        <v>10250</v>
      </c>
      <c r="KY161" s="59">
        <v>6.0576332088317336E-2</v>
      </c>
      <c r="KZ161" s="25">
        <v>6608</v>
      </c>
      <c r="LA161" s="25">
        <v>3902</v>
      </c>
      <c r="LB161" s="25">
        <v>4343</v>
      </c>
      <c r="LC161" s="25">
        <v>4647</v>
      </c>
      <c r="LD161" s="25">
        <v>78875</v>
      </c>
      <c r="LE161" s="25">
        <v>74234</v>
      </c>
      <c r="LF161" s="25">
        <v>4641</v>
      </c>
      <c r="LG161" s="59">
        <v>5.8839936608557845E-2</v>
      </c>
      <c r="LH161" s="25">
        <v>90333</v>
      </c>
      <c r="LI161" s="25">
        <v>84724</v>
      </c>
      <c r="LJ161" s="25">
        <v>5609</v>
      </c>
      <c r="LK161" s="35">
        <v>6.2092480046051828E-2</v>
      </c>
      <c r="LL161" s="27">
        <v>36628</v>
      </c>
      <c r="LM161" s="18">
        <v>65</v>
      </c>
      <c r="LN161" s="25">
        <v>5878</v>
      </c>
      <c r="LO161" s="18">
        <v>277</v>
      </c>
      <c r="LP161" s="25">
        <v>1939</v>
      </c>
      <c r="LQ161" s="18">
        <v>341</v>
      </c>
      <c r="LR161" s="25">
        <v>28128</v>
      </c>
      <c r="LS161" s="23">
        <f t="shared" si="549"/>
        <v>0.76793709730261006</v>
      </c>
      <c r="LT161" s="23">
        <f t="shared" si="550"/>
        <v>0.23206290269738994</v>
      </c>
      <c r="LU161" s="17">
        <f t="shared" si="551"/>
        <v>0.16225292126242219</v>
      </c>
      <c r="LV161" s="25">
        <v>36628</v>
      </c>
      <c r="LW161" s="18">
        <v>377</v>
      </c>
      <c r="LX161" s="18">
        <v>104</v>
      </c>
      <c r="LY161" s="25">
        <v>2233</v>
      </c>
      <c r="LZ161" s="25">
        <v>1820</v>
      </c>
      <c r="MA161" s="25">
        <v>30384</v>
      </c>
      <c r="MB161" s="18">
        <v>376</v>
      </c>
      <c r="MC161" s="25">
        <v>1324</v>
      </c>
      <c r="MD161" s="18">
        <v>8</v>
      </c>
      <c r="ME161" s="18">
        <v>1</v>
      </c>
      <c r="MF161" s="18">
        <v>1</v>
      </c>
      <c r="MG161" s="17">
        <f t="shared" si="552"/>
        <v>0.87594190236977176</v>
      </c>
      <c r="MH161" s="17">
        <f t="shared" si="553"/>
        <v>7.4314731899093586E-2</v>
      </c>
      <c r="MI161" s="25">
        <v>36628</v>
      </c>
      <c r="MJ161" s="18">
        <v>554</v>
      </c>
      <c r="MK161" s="18">
        <v>163</v>
      </c>
      <c r="ML161" s="18">
        <v>902</v>
      </c>
      <c r="MM161" s="25">
        <v>1651</v>
      </c>
      <c r="MN161" s="25">
        <v>29826</v>
      </c>
      <c r="MO161" s="25">
        <v>2452</v>
      </c>
      <c r="MP161" s="25">
        <v>1077</v>
      </c>
      <c r="MQ161" s="18">
        <v>1</v>
      </c>
      <c r="MR161" s="18">
        <v>0</v>
      </c>
      <c r="MS161" s="18">
        <v>2</v>
      </c>
      <c r="MT161" s="17">
        <f t="shared" si="554"/>
        <v>7.3632193949983618E-2</v>
      </c>
      <c r="MU161" s="69">
        <f t="shared" si="555"/>
        <v>0.11828382658075789</v>
      </c>
      <c r="MV161" s="27">
        <v>36628</v>
      </c>
      <c r="MW161" s="25">
        <v>1638</v>
      </c>
      <c r="MX161" s="25">
        <v>4435</v>
      </c>
      <c r="MY161" s="25">
        <v>24213</v>
      </c>
      <c r="MZ161" s="25">
        <v>1325</v>
      </c>
      <c r="NA161" s="25">
        <v>3153</v>
      </c>
      <c r="NB161" s="18">
        <v>65</v>
      </c>
      <c r="NC161" s="25">
        <v>1397</v>
      </c>
      <c r="ND161" s="18">
        <v>402</v>
      </c>
      <c r="NE161" s="17">
        <f t="shared" si="556"/>
        <v>4.4719886425685265E-2</v>
      </c>
      <c r="NF161" s="10">
        <f t="shared" si="557"/>
        <v>7413.1708528994204</v>
      </c>
      <c r="NG161" s="17">
        <f t="shared" si="558"/>
        <v>0.16894179316369989</v>
      </c>
      <c r="NH161" s="25">
        <v>36628</v>
      </c>
      <c r="NI161" s="18">
        <v>57</v>
      </c>
      <c r="NJ161" s="18">
        <v>5</v>
      </c>
      <c r="NK161" s="18">
        <v>513</v>
      </c>
      <c r="NL161" s="18">
        <v>10</v>
      </c>
      <c r="NM161" s="25">
        <v>34515</v>
      </c>
      <c r="NN161" s="25">
        <v>1334</v>
      </c>
      <c r="NO161" s="18">
        <v>56</v>
      </c>
      <c r="NP161" s="18">
        <v>3</v>
      </c>
      <c r="NQ161" s="32">
        <v>135</v>
      </c>
      <c r="NR161" s="27">
        <v>36628</v>
      </c>
      <c r="NS161" s="37">
        <f t="shared" si="559"/>
        <v>0.52721961341050561</v>
      </c>
      <c r="NT161" s="37">
        <f t="shared" si="560"/>
        <v>0.14226315972334777</v>
      </c>
      <c r="NU161" s="37">
        <f t="shared" si="561"/>
        <v>1.8967427890839419</v>
      </c>
      <c r="NV161" s="17">
        <f t="shared" si="562"/>
        <v>0.38515491329357593</v>
      </c>
      <c r="NW161" s="10">
        <f t="shared" si="563"/>
        <v>27701</v>
      </c>
      <c r="NX161" s="17">
        <f t="shared" si="564"/>
        <v>0.75627934913181172</v>
      </c>
      <c r="NY161" s="19">
        <f t="shared" si="565"/>
        <v>0.49921606084088738</v>
      </c>
      <c r="NZ161" s="25">
        <v>8927</v>
      </c>
      <c r="OA161" s="25">
        <v>5709</v>
      </c>
      <c r="OB161" s="18">
        <v>743</v>
      </c>
      <c r="OC161" s="25">
        <v>3271</v>
      </c>
      <c r="OD161" s="18">
        <v>253</v>
      </c>
      <c r="OE161" s="18">
        <v>408</v>
      </c>
      <c r="OF161" s="17">
        <f t="shared" si="566"/>
        <v>8.9303265261548539E-2</v>
      </c>
      <c r="OG161" s="17">
        <f t="shared" si="567"/>
        <v>0.24372065086818828</v>
      </c>
      <c r="OH161" s="17">
        <f t="shared" si="568"/>
        <v>0.15586436605875287</v>
      </c>
      <c r="OI161" s="69">
        <f t="shared" si="569"/>
        <v>1.1139019329474718E-2</v>
      </c>
      <c r="OJ161" s="27">
        <v>36628</v>
      </c>
      <c r="OK161" s="18">
        <v>86</v>
      </c>
      <c r="OL161" s="25">
        <v>1832</v>
      </c>
      <c r="OM161" s="25">
        <v>2876</v>
      </c>
      <c r="ON161" s="18">
        <v>90</v>
      </c>
      <c r="OO161" s="25">
        <v>1303</v>
      </c>
      <c r="OP161" s="25">
        <v>1639</v>
      </c>
      <c r="OQ161" s="25">
        <v>3453</v>
      </c>
      <c r="OR161" s="69">
        <f t="shared" si="570"/>
        <v>9.9568636016162504E-2</v>
      </c>
      <c r="OS161" s="22">
        <v>93870</v>
      </c>
      <c r="OT161" s="22">
        <v>93799</v>
      </c>
      <c r="OU161" s="38">
        <f t="shared" si="620"/>
        <v>0.95406601230737931</v>
      </c>
      <c r="OV161" s="39">
        <v>0.7038456699964819</v>
      </c>
      <c r="OW161" s="22">
        <v>6602002</v>
      </c>
      <c r="OX161" s="36">
        <f t="shared" si="621"/>
        <v>270140717.83599997</v>
      </c>
      <c r="OY161" s="36">
        <f t="shared" si="622"/>
        <v>6355293.2149232114</v>
      </c>
      <c r="OZ161" s="22"/>
      <c r="PA161" s="22"/>
      <c r="PB161" s="38">
        <f t="shared" si="623"/>
        <v>0</v>
      </c>
      <c r="PC161" s="39">
        <v>0</v>
      </c>
      <c r="PD161" s="22"/>
      <c r="PE161" s="40">
        <f t="shared" si="571"/>
        <v>0</v>
      </c>
      <c r="PF161" s="36">
        <f t="shared" si="572"/>
        <v>0</v>
      </c>
      <c r="PG161" s="22">
        <v>63</v>
      </c>
      <c r="PH161" s="22">
        <v>63</v>
      </c>
      <c r="PI161" s="38">
        <f t="shared" si="624"/>
        <v>6.4079743681025271E-4</v>
      </c>
      <c r="PJ161" s="39">
        <v>7.5396825396825393E-2</v>
      </c>
      <c r="PK161" s="22">
        <v>475</v>
      </c>
      <c r="PL161" s="41">
        <f t="shared" si="573"/>
        <v>19436.05</v>
      </c>
      <c r="PM161" s="36">
        <f t="shared" si="574"/>
        <v>5150.0374334796943</v>
      </c>
      <c r="PN161" s="22">
        <v>538</v>
      </c>
      <c r="PO161" s="22">
        <v>538</v>
      </c>
      <c r="PP161" s="38">
        <f t="shared" si="625"/>
        <v>5.4722066826018408E-3</v>
      </c>
      <c r="PQ161" s="39">
        <v>0.63910780669144984</v>
      </c>
      <c r="PR161" s="22">
        <v>34384</v>
      </c>
      <c r="PS161" s="41">
        <f t="shared" si="575"/>
        <v>1406924.5119999999</v>
      </c>
      <c r="PT161" s="36">
        <f t="shared" si="576"/>
        <v>70541.672568341397</v>
      </c>
      <c r="PU161" s="22">
        <v>59</v>
      </c>
      <c r="PV161" s="22">
        <v>59</v>
      </c>
      <c r="PW161" s="38">
        <f t="shared" si="626"/>
        <v>6.0011188526674464E-4</v>
      </c>
      <c r="PX161" s="39">
        <v>0.26050847457627119</v>
      </c>
      <c r="PY161" s="22">
        <v>1537</v>
      </c>
      <c r="PZ161" s="36">
        <f t="shared" si="577"/>
        <v>9001.4366362477485</v>
      </c>
      <c r="QA161" s="22"/>
      <c r="QB161" s="22"/>
      <c r="QC161" s="39">
        <v>0</v>
      </c>
      <c r="QD161" s="22"/>
      <c r="QE161" s="22">
        <f t="shared" si="578"/>
        <v>0</v>
      </c>
      <c r="QF161" s="22"/>
      <c r="QG161" s="22"/>
      <c r="QH161" s="22"/>
      <c r="QI161" s="38">
        <f t="shared" si="627"/>
        <v>0</v>
      </c>
      <c r="QJ161" s="39">
        <v>0</v>
      </c>
      <c r="QK161" s="22"/>
      <c r="QL161" s="42">
        <f t="shared" si="579"/>
        <v>0</v>
      </c>
      <c r="QM161" s="22">
        <f t="shared" si="628"/>
        <v>3856</v>
      </c>
      <c r="QN161" s="22">
        <v>194</v>
      </c>
      <c r="QO161" s="22">
        <v>194</v>
      </c>
      <c r="QP161" s="38">
        <f t="shared" si="629"/>
        <v>1.9732492498601433E-3</v>
      </c>
      <c r="QQ161" s="39">
        <v>0.12139175257731959</v>
      </c>
      <c r="QR161" s="22">
        <v>2355</v>
      </c>
      <c r="QS161" s="36">
        <f t="shared" si="580"/>
        <v>45613.807895429069</v>
      </c>
      <c r="QT161" s="22">
        <v>135</v>
      </c>
      <c r="QU161" s="22">
        <v>135</v>
      </c>
      <c r="QV161" s="38">
        <f t="shared" si="630"/>
        <v>1.3731373645933988E-3</v>
      </c>
      <c r="QW161" s="39">
        <v>9.5703703703703694E-2</v>
      </c>
      <c r="QX161" s="22">
        <v>1292</v>
      </c>
      <c r="QY161" s="36">
        <f t="shared" si="581"/>
        <v>31741.567349911984</v>
      </c>
      <c r="QZ161" s="22">
        <v>3527</v>
      </c>
      <c r="RA161" s="22">
        <v>3527</v>
      </c>
      <c r="RB161" s="38">
        <f t="shared" si="631"/>
        <v>3.5874485073488276E-2</v>
      </c>
      <c r="RC161" s="39">
        <v>0.15500141763538416</v>
      </c>
      <c r="RD161" s="22">
        <v>54669</v>
      </c>
      <c r="RE161" s="36">
        <f t="shared" si="582"/>
        <v>381096.69978349289</v>
      </c>
      <c r="RF161" s="10">
        <f t="shared" si="632"/>
        <v>98386</v>
      </c>
      <c r="RG161" s="10">
        <f t="shared" si="633"/>
        <v>98315</v>
      </c>
      <c r="RH161" s="17">
        <f t="shared" si="634"/>
        <v>0.12644804652783942</v>
      </c>
      <c r="RI161" s="17">
        <f t="shared" si="635"/>
        <v>2.8889272061454296E-3</v>
      </c>
      <c r="RJ161" s="17">
        <f t="shared" si="636"/>
        <v>0.92126548252050811</v>
      </c>
      <c r="RK161" s="17">
        <f t="shared" si="637"/>
        <v>0</v>
      </c>
      <c r="RL161" s="17">
        <f t="shared" si="638"/>
        <v>1.0225745031539344E-2</v>
      </c>
      <c r="RM161" s="17">
        <f t="shared" si="639"/>
        <v>1.3048513397616319E-3</v>
      </c>
      <c r="RN161" s="17">
        <f t="shared" si="640"/>
        <v>6.61219322527953E-3</v>
      </c>
      <c r="RO161" s="17">
        <f t="shared" si="641"/>
        <v>4.601268481508952E-3</v>
      </c>
      <c r="RP161" s="17">
        <f t="shared" si="642"/>
        <v>5.5243908210025033E-2</v>
      </c>
      <c r="RQ161" s="17">
        <f t="shared" si="643"/>
        <v>0</v>
      </c>
      <c r="RR161" s="36">
        <f t="shared" si="644"/>
        <v>6898438.4365901146</v>
      </c>
      <c r="RS161" s="36">
        <f t="shared" si="645"/>
        <v>35.271155655604602</v>
      </c>
      <c r="RT161" s="10">
        <f t="shared" si="646"/>
        <v>71</v>
      </c>
      <c r="RU161" s="17">
        <f t="shared" si="647"/>
        <v>7.2164738885613811E-4</v>
      </c>
      <c r="RV161" s="37">
        <f t="shared" si="648"/>
        <v>1.9879149472485922</v>
      </c>
      <c r="RW161" s="36">
        <f t="shared" si="649"/>
        <v>0.50267661299806221</v>
      </c>
      <c r="RX161" s="85">
        <v>-5.1911709999999998</v>
      </c>
      <c r="RY161" s="93">
        <v>6</v>
      </c>
      <c r="RZ161" s="43" t="b">
        <v>0</v>
      </c>
      <c r="SA161" s="18" t="b">
        <v>1</v>
      </c>
      <c r="SB161" s="18" t="b">
        <v>1</v>
      </c>
      <c r="SC161" s="18" t="b">
        <v>0</v>
      </c>
      <c r="SD161" s="18" t="b">
        <v>0</v>
      </c>
      <c r="SE161" s="32" t="b">
        <v>1</v>
      </c>
      <c r="SF161" s="43" t="b">
        <v>0</v>
      </c>
      <c r="SG161" s="18" t="b">
        <v>1</v>
      </c>
      <c r="SH161" s="18">
        <v>0</v>
      </c>
      <c r="SI161" s="18"/>
      <c r="SJ161" s="22">
        <v>1</v>
      </c>
      <c r="SK161" s="22"/>
      <c r="SL161" s="22">
        <v>1</v>
      </c>
      <c r="SM161" s="22">
        <v>0</v>
      </c>
      <c r="SN161" s="18"/>
      <c r="SO161" s="18"/>
      <c r="SP161" s="18"/>
      <c r="SQ161" s="17">
        <f t="shared" si="583"/>
        <v>4.1322314049586778E-3</v>
      </c>
      <c r="SR161" s="17">
        <f t="shared" si="584"/>
        <v>0</v>
      </c>
      <c r="SS161" s="17">
        <f t="shared" si="585"/>
        <v>0</v>
      </c>
      <c r="ST161" s="17">
        <f t="shared" si="586"/>
        <v>0</v>
      </c>
      <c r="SU161" s="17">
        <f t="shared" si="587"/>
        <v>0</v>
      </c>
      <c r="SV161" s="17">
        <f t="shared" si="618"/>
        <v>0</v>
      </c>
      <c r="SW161" s="17">
        <f t="shared" si="588"/>
        <v>0</v>
      </c>
      <c r="SX161" s="17">
        <f t="shared" si="589"/>
        <v>0</v>
      </c>
      <c r="SY161" s="17">
        <f t="shared" si="590"/>
        <v>0</v>
      </c>
      <c r="SZ161" s="17">
        <f t="shared" si="591"/>
        <v>0</v>
      </c>
      <c r="TA161" s="17">
        <f t="shared" si="592"/>
        <v>0</v>
      </c>
      <c r="TB161" s="24">
        <f t="shared" si="593"/>
        <v>620</v>
      </c>
      <c r="TC161" s="69">
        <f t="shared" si="594"/>
        <v>1</v>
      </c>
      <c r="TD161" s="17">
        <f t="shared" si="616"/>
        <v>2.6014568158168575E-6</v>
      </c>
      <c r="TE161" s="95">
        <v>476</v>
      </c>
      <c r="TF161" s="71"/>
      <c r="TG161" s="71">
        <v>30</v>
      </c>
      <c r="TH161" s="71">
        <v>2</v>
      </c>
      <c r="TI161" s="71"/>
      <c r="TJ161" s="71"/>
      <c r="TK161" s="71">
        <v>7</v>
      </c>
      <c r="TL161" s="71"/>
      <c r="TM161" s="71">
        <v>153</v>
      </c>
      <c r="TN161" s="71"/>
      <c r="TO161" s="71">
        <v>1</v>
      </c>
      <c r="TP161" s="71">
        <v>24</v>
      </c>
      <c r="TQ161" s="71">
        <v>79</v>
      </c>
      <c r="TR161" s="72">
        <v>146</v>
      </c>
      <c r="TS161" s="72">
        <v>1</v>
      </c>
      <c r="TT161" s="72"/>
      <c r="TU161" s="72">
        <v>8</v>
      </c>
      <c r="TV161" s="72">
        <v>3</v>
      </c>
      <c r="TW161" s="72"/>
      <c r="TX161" s="72">
        <v>9</v>
      </c>
      <c r="TY161" s="72">
        <v>7</v>
      </c>
      <c r="TZ161" s="72">
        <v>16</v>
      </c>
      <c r="UA161" s="72"/>
      <c r="UB161" s="72">
        <v>85</v>
      </c>
      <c r="UC161" s="72"/>
      <c r="UD161" s="72">
        <v>17</v>
      </c>
      <c r="UE161" s="72">
        <v>6</v>
      </c>
      <c r="UF161" s="72">
        <v>2</v>
      </c>
      <c r="UG161" s="72">
        <v>8</v>
      </c>
      <c r="UH161" s="72">
        <v>2</v>
      </c>
      <c r="UI161" s="72">
        <v>22</v>
      </c>
      <c r="UJ161" s="73">
        <v>218</v>
      </c>
      <c r="UK161" s="73">
        <v>7</v>
      </c>
      <c r="UL161" s="73"/>
      <c r="UM161" s="73">
        <v>11</v>
      </c>
      <c r="UN161" s="73">
        <v>13</v>
      </c>
      <c r="UO161" s="73"/>
      <c r="UP161" s="73">
        <v>7</v>
      </c>
      <c r="UQ161" s="73">
        <v>3</v>
      </c>
      <c r="UR161" s="73">
        <v>44</v>
      </c>
      <c r="US161" s="73">
        <v>88</v>
      </c>
      <c r="UT161" s="73"/>
      <c r="UU161" s="73">
        <v>2</v>
      </c>
      <c r="UV161" s="73">
        <v>20</v>
      </c>
      <c r="UW161" s="73">
        <v>2</v>
      </c>
      <c r="UX161" s="73"/>
      <c r="UY161" s="73">
        <v>21</v>
      </c>
      <c r="UZ161" s="73">
        <v>2</v>
      </c>
      <c r="VA161" s="73">
        <v>34</v>
      </c>
      <c r="VB161" s="73">
        <v>219</v>
      </c>
      <c r="VC161" s="73">
        <v>7</v>
      </c>
      <c r="VD161" s="73"/>
      <c r="VE161" s="73">
        <v>12</v>
      </c>
      <c r="VF161" s="73">
        <v>19</v>
      </c>
      <c r="VG161" s="73"/>
      <c r="VH161" s="73">
        <v>7</v>
      </c>
      <c r="VI161" s="73"/>
      <c r="VJ161" s="73">
        <v>28</v>
      </c>
      <c r="VK161" s="73">
        <v>52</v>
      </c>
      <c r="VL161" s="73"/>
      <c r="VM161" s="73">
        <v>2</v>
      </c>
      <c r="VN161" s="73">
        <v>26</v>
      </c>
      <c r="VO161" s="73"/>
      <c r="VP161" s="73">
        <v>21</v>
      </c>
      <c r="VQ161" s="73">
        <v>2</v>
      </c>
      <c r="VR161" s="73">
        <v>30</v>
      </c>
      <c r="VS161" s="73">
        <v>176</v>
      </c>
      <c r="VT161" s="73">
        <v>7</v>
      </c>
      <c r="VU161" s="73"/>
      <c r="VV161" s="73">
        <v>3</v>
      </c>
      <c r="VW161" s="73">
        <v>21</v>
      </c>
      <c r="VX161" s="73"/>
      <c r="VY161" s="73">
        <v>55</v>
      </c>
      <c r="VZ161" s="73">
        <v>2</v>
      </c>
      <c r="WA161" s="73">
        <v>36</v>
      </c>
      <c r="WB161" s="73">
        <v>6</v>
      </c>
      <c r="WC161" s="73">
        <v>35</v>
      </c>
      <c r="WD161" s="73"/>
      <c r="WE161" s="73">
        <v>6</v>
      </c>
      <c r="WF161" s="73">
        <v>39</v>
      </c>
      <c r="WG161" s="73"/>
      <c r="WH161" s="73">
        <v>2</v>
      </c>
      <c r="WI161" s="73"/>
      <c r="WJ161" s="73">
        <v>18</v>
      </c>
      <c r="WK161" s="73">
        <v>50</v>
      </c>
      <c r="WL161" s="73">
        <v>1</v>
      </c>
      <c r="WM161" s="73"/>
      <c r="WN161" s="73">
        <v>32</v>
      </c>
      <c r="WO161" s="22">
        <f t="shared" si="595"/>
        <v>1235</v>
      </c>
      <c r="WP161" s="22">
        <f t="shared" si="596"/>
        <v>15</v>
      </c>
      <c r="WQ161" s="22">
        <f t="shared" si="597"/>
        <v>0</v>
      </c>
      <c r="WR161" s="22">
        <f t="shared" si="598"/>
        <v>64</v>
      </c>
      <c r="WS161" s="22">
        <f t="shared" si="599"/>
        <v>58</v>
      </c>
      <c r="WT161" s="22">
        <f t="shared" si="600"/>
        <v>0</v>
      </c>
      <c r="WU161" s="22">
        <f t="shared" si="601"/>
        <v>78</v>
      </c>
      <c r="WV161" s="22">
        <f t="shared" si="602"/>
        <v>10</v>
      </c>
      <c r="WW161" s="22">
        <f t="shared" si="603"/>
        <v>131</v>
      </c>
      <c r="WX161" s="22">
        <f t="shared" si="604"/>
        <v>0</v>
      </c>
      <c r="WY161" s="22">
        <f t="shared" si="605"/>
        <v>419</v>
      </c>
      <c r="WZ161" s="22">
        <f t="shared" si="606"/>
        <v>0</v>
      </c>
      <c r="XA161" s="22">
        <f t="shared" si="607"/>
        <v>21</v>
      </c>
      <c r="XB161" s="22">
        <f t="shared" si="608"/>
        <v>91</v>
      </c>
      <c r="XC161" s="22">
        <f t="shared" si="609"/>
        <v>4</v>
      </c>
      <c r="XD161" s="22">
        <f t="shared" si="610"/>
        <v>0</v>
      </c>
      <c r="XE161" s="22">
        <f t="shared" si="611"/>
        <v>70</v>
      </c>
      <c r="XF161" s="22">
        <f t="shared" si="612"/>
        <v>80</v>
      </c>
      <c r="XG161" s="93">
        <f t="shared" si="613"/>
        <v>197</v>
      </c>
    </row>
    <row r="162" spans="1:631" ht="17.100000000000001" customHeight="1" x14ac:dyDescent="0.2">
      <c r="A162" s="101"/>
      <c r="B162" s="27" t="s">
        <v>420</v>
      </c>
      <c r="C162" s="535" t="s">
        <v>421</v>
      </c>
      <c r="D162" s="25" t="s">
        <v>431</v>
      </c>
      <c r="E162" s="535" t="s">
        <v>432</v>
      </c>
      <c r="F162" s="25" t="s">
        <v>438</v>
      </c>
      <c r="G162" s="535" t="s">
        <v>439</v>
      </c>
      <c r="H162" s="25">
        <v>51</v>
      </c>
      <c r="I162" s="28">
        <v>14</v>
      </c>
      <c r="J162" s="17">
        <f t="shared" si="478"/>
        <v>0.28427837518746607</v>
      </c>
      <c r="K162" s="17">
        <f t="shared" si="479"/>
        <v>9.9045917227735369E-2</v>
      </c>
      <c r="L162" s="17">
        <f t="shared" si="480"/>
        <v>0.23249091529171026</v>
      </c>
      <c r="M162" s="17">
        <f t="shared" si="481"/>
        <v>0.14871137810256113</v>
      </c>
      <c r="N162" s="17">
        <f t="shared" si="482"/>
        <v>0.19807857887343092</v>
      </c>
      <c r="O162" s="17">
        <f t="shared" si="483"/>
        <v>7.5018347745620467E-2</v>
      </c>
      <c r="P162" s="17">
        <f t="shared" si="484"/>
        <v>0.53353664275898427</v>
      </c>
      <c r="Q162" s="17">
        <f t="shared" si="485"/>
        <v>0.41028283943800237</v>
      </c>
      <c r="R162" s="69">
        <f t="shared" si="486"/>
        <v>0.66169970955928781</v>
      </c>
      <c r="S162" s="422">
        <f t="shared" si="487"/>
        <v>0.29368252268719985</v>
      </c>
      <c r="T162" s="17">
        <f t="shared" si="614"/>
        <v>0.70631747731280015</v>
      </c>
      <c r="U162" s="10">
        <f t="shared" si="488"/>
        <v>98587.793483320638</v>
      </c>
      <c r="V162" s="32">
        <v>1</v>
      </c>
      <c r="W162" s="550">
        <f t="shared" si="489"/>
        <v>-0.76750908470828971</v>
      </c>
      <c r="X162" s="550">
        <f t="shared" si="490"/>
        <v>0.18257141157608872</v>
      </c>
      <c r="Y162" s="550">
        <f t="shared" si="491"/>
        <v>0.81742858842391131</v>
      </c>
      <c r="Z162" s="551">
        <f t="shared" si="492"/>
        <v>114096.68237220954</v>
      </c>
      <c r="AA162" s="426">
        <f t="shared" si="493"/>
        <v>8.4304592799924194E-2</v>
      </c>
      <c r="AB162" s="59">
        <f t="shared" si="494"/>
        <v>0.77432142204350218</v>
      </c>
      <c r="AC162" s="59">
        <f t="shared" si="495"/>
        <v>0.32766876633283487</v>
      </c>
      <c r="AD162" s="59">
        <f t="shared" si="496"/>
        <v>0.19807857887343092</v>
      </c>
      <c r="AE162" s="59">
        <f t="shared" si="497"/>
        <v>0.58971716056199763</v>
      </c>
      <c r="AF162" s="59">
        <f t="shared" si="498"/>
        <v>0.83834838380292931</v>
      </c>
      <c r="AG162" s="59">
        <f t="shared" si="499"/>
        <v>0.29464884010338555</v>
      </c>
      <c r="AH162" s="59">
        <f t="shared" si="500"/>
        <v>7.5018347745620467E-2</v>
      </c>
      <c r="AI162" s="59">
        <f t="shared" si="501"/>
        <v>0.16318325409234499</v>
      </c>
      <c r="AJ162" s="59">
        <f t="shared" si="502"/>
        <v>0.40537349628258718</v>
      </c>
      <c r="AK162" s="59">
        <f t="shared" si="503"/>
        <v>0.46646335724101579</v>
      </c>
      <c r="AL162" s="35">
        <f t="shared" si="504"/>
        <v>0.23249091529171026</v>
      </c>
      <c r="AM162" s="27">
        <v>139580</v>
      </c>
      <c r="AN162" s="25">
        <f>AM162/191*91</f>
        <v>66501.465968586388</v>
      </c>
      <c r="AO162" s="25">
        <f t="shared" si="650"/>
        <v>73078.534031413612</v>
      </c>
      <c r="AP162" s="17">
        <f t="shared" si="505"/>
        <v>2.7110149188755298E-3</v>
      </c>
      <c r="AQ162" s="63">
        <v>90.986162541414927</v>
      </c>
      <c r="AR162" s="58">
        <v>1983.1111979499999</v>
      </c>
      <c r="AS162" s="24">
        <f t="shared" si="506"/>
        <v>70.384353708600869</v>
      </c>
      <c r="AT162" s="17">
        <f t="shared" si="656"/>
        <v>6.0784636125327841E-2</v>
      </c>
      <c r="AU162" s="25">
        <v>134892</v>
      </c>
      <c r="AV162" s="25">
        <v>63663</v>
      </c>
      <c r="AW162" s="25">
        <v>71229</v>
      </c>
      <c r="AX162" s="25">
        <v>2301</v>
      </c>
      <c r="AY162" s="25">
        <v>1696</v>
      </c>
      <c r="AZ162" s="18">
        <v>605</v>
      </c>
      <c r="BA162" s="25">
        <f t="shared" si="651"/>
        <v>11767.235063013419</v>
      </c>
      <c r="BB162" s="25">
        <v>5387</v>
      </c>
      <c r="BC162" s="25">
        <v>6179</v>
      </c>
      <c r="BD162" s="63">
        <v>87.182391972811132</v>
      </c>
      <c r="BE162" s="25">
        <f t="shared" si="652"/>
        <v>127812.76493698658</v>
      </c>
      <c r="BF162" s="25">
        <v>59972</v>
      </c>
      <c r="BG162" s="25">
        <v>65655</v>
      </c>
      <c r="BH162" s="63">
        <v>91.344147437361968</v>
      </c>
      <c r="BI162" s="17">
        <v>8.4304592799924194E-2</v>
      </c>
      <c r="BJ162" s="25">
        <v>48895.171182203172</v>
      </c>
      <c r="BK162" s="25">
        <v>82912.919026480944</v>
      </c>
      <c r="BL162" s="25">
        <v>7771.909791315883</v>
      </c>
      <c r="BM162" s="17">
        <v>0.68345297257500448</v>
      </c>
      <c r="BN162" s="10">
        <f t="shared" si="507"/>
        <v>44183.634087980878</v>
      </c>
      <c r="BO162" s="29">
        <v>0.58971716056199763</v>
      </c>
      <c r="BP162" s="30">
        <f t="shared" si="508"/>
        <v>0.41028283943800237</v>
      </c>
      <c r="BQ162" s="31">
        <v>9.3735812013006932</v>
      </c>
      <c r="BR162" s="25">
        <v>89134</v>
      </c>
      <c r="BS162" s="25">
        <v>18575</v>
      </c>
      <c r="BT162" s="25">
        <v>60657</v>
      </c>
      <c r="BU162" s="25">
        <v>6963</v>
      </c>
      <c r="BV162" s="25">
        <v>2461</v>
      </c>
      <c r="BW162" s="18">
        <v>478</v>
      </c>
      <c r="BX162" s="25">
        <v>31339</v>
      </c>
      <c r="BY162" s="25">
        <v>26101</v>
      </c>
      <c r="BZ162" s="25">
        <v>5238</v>
      </c>
      <c r="CA162" s="59">
        <v>0.16713998532180349</v>
      </c>
      <c r="CB162" s="25">
        <v>134892</v>
      </c>
      <c r="CC162" s="25">
        <v>2301</v>
      </c>
      <c r="CD162" s="17">
        <f t="shared" si="509"/>
        <v>1.7058090917178186E-2</v>
      </c>
      <c r="CE162" s="25">
        <v>1113</v>
      </c>
      <c r="CF162" s="25">
        <v>3825</v>
      </c>
      <c r="CG162" s="25">
        <v>6423</v>
      </c>
      <c r="CH162" s="25">
        <v>6893</v>
      </c>
      <c r="CI162" s="25">
        <v>5686</v>
      </c>
      <c r="CJ162" s="25">
        <v>3729</v>
      </c>
      <c r="CK162" s="25">
        <v>2027</v>
      </c>
      <c r="CL162" s="25">
        <v>1066</v>
      </c>
      <c r="CM162" s="18">
        <v>577</v>
      </c>
      <c r="CN162" s="26">
        <v>4.3042853951944862</v>
      </c>
      <c r="CO162" s="27">
        <v>31339</v>
      </c>
      <c r="CP162" s="34">
        <f t="shared" si="510"/>
        <v>4.4538753629662722</v>
      </c>
      <c r="CQ162" s="25">
        <v>17</v>
      </c>
      <c r="CR162" s="18">
        <v>403</v>
      </c>
      <c r="CS162" s="18">
        <v>341</v>
      </c>
      <c r="CT162" s="25">
        <v>16920</v>
      </c>
      <c r="CU162" s="25">
        <v>12083</v>
      </c>
      <c r="CV162" s="18">
        <v>728</v>
      </c>
      <c r="CW162" s="18">
        <v>284</v>
      </c>
      <c r="CX162" s="18">
        <v>563</v>
      </c>
      <c r="CY162" s="25">
        <v>31339</v>
      </c>
      <c r="CZ162" s="25">
        <v>27627</v>
      </c>
      <c r="DA162" s="25">
        <v>1168</v>
      </c>
      <c r="DB162" s="25">
        <v>1731</v>
      </c>
      <c r="DC162" s="18">
        <v>149</v>
      </c>
      <c r="DD162" s="18">
        <v>20</v>
      </c>
      <c r="DE162" s="18">
        <v>644</v>
      </c>
      <c r="DF162" s="25">
        <v>31339</v>
      </c>
      <c r="DG162" s="25">
        <v>26225</v>
      </c>
      <c r="DH162" s="18">
        <v>41</v>
      </c>
      <c r="DI162" s="18">
        <v>7</v>
      </c>
      <c r="DJ162" s="25">
        <v>4951</v>
      </c>
      <c r="DK162" s="18">
        <v>12</v>
      </c>
      <c r="DL162" s="18">
        <v>103</v>
      </c>
      <c r="DM162" s="25">
        <f t="shared" si="511"/>
        <v>113056.36019017837</v>
      </c>
      <c r="DN162" s="17">
        <f t="shared" si="512"/>
        <v>0.15798206707297616</v>
      </c>
      <c r="DO162" s="17">
        <f t="shared" si="513"/>
        <v>3.8290947381856475E-4</v>
      </c>
      <c r="DP162" s="23">
        <f t="shared" si="514"/>
        <v>0.83834838380292931</v>
      </c>
      <c r="DQ162" s="23">
        <f t="shared" si="515"/>
        <v>0.16165161619707069</v>
      </c>
      <c r="DR162" s="25">
        <v>31339</v>
      </c>
      <c r="DS162" s="25">
        <v>4135</v>
      </c>
      <c r="DT162" s="25">
        <v>20626</v>
      </c>
      <c r="DU162" s="18">
        <v>27</v>
      </c>
      <c r="DV162" s="25">
        <v>5409</v>
      </c>
      <c r="DW162" s="18">
        <v>20</v>
      </c>
      <c r="DX162" s="18">
        <v>651</v>
      </c>
      <c r="DY162" s="18">
        <v>471</v>
      </c>
      <c r="DZ162" s="17">
        <f t="shared" si="516"/>
        <v>0.96355978174159995</v>
      </c>
      <c r="EA162" s="17">
        <f t="shared" si="517"/>
        <v>3.6440218258400048E-2</v>
      </c>
      <c r="EB162" s="25">
        <v>31339</v>
      </c>
      <c r="EC162" s="25">
        <v>9007</v>
      </c>
      <c r="ED162" s="18">
        <v>227</v>
      </c>
      <c r="EE162" s="25">
        <v>21412</v>
      </c>
      <c r="EF162" s="17">
        <f t="shared" si="518"/>
        <v>0.68323813778359233</v>
      </c>
      <c r="EG162" s="18">
        <v>535</v>
      </c>
      <c r="EH162" s="18">
        <v>158</v>
      </c>
      <c r="EI162" s="17">
        <f t="shared" si="519"/>
        <v>0.29464884010338555</v>
      </c>
      <c r="EJ162" s="17">
        <f t="shared" si="520"/>
        <v>1.7071380707744343E-2</v>
      </c>
      <c r="EK162" s="69">
        <f t="shared" si="521"/>
        <v>9.9045917227735369E-2</v>
      </c>
      <c r="EL162" s="27">
        <v>87536</v>
      </c>
      <c r="EM162" s="25">
        <v>67781</v>
      </c>
      <c r="EN162" s="25">
        <v>19755</v>
      </c>
      <c r="EO162" s="59">
        <v>0.77432142204350218</v>
      </c>
      <c r="EP162" s="25">
        <v>40022</v>
      </c>
      <c r="EQ162" s="25">
        <v>36341</v>
      </c>
      <c r="ER162" s="25">
        <v>3681</v>
      </c>
      <c r="ES162" s="59">
        <v>0.90802558592773974</v>
      </c>
      <c r="ET162" s="25">
        <v>47514</v>
      </c>
      <c r="EU162" s="25">
        <v>31440</v>
      </c>
      <c r="EV162" s="25">
        <v>16074</v>
      </c>
      <c r="EW162" s="59">
        <v>0.66169970955928781</v>
      </c>
      <c r="EX162" s="25">
        <v>7568</v>
      </c>
      <c r="EY162" s="25">
        <v>5972</v>
      </c>
      <c r="EZ162" s="25">
        <v>1596</v>
      </c>
      <c r="FA162" s="59">
        <v>0.78911205073995772</v>
      </c>
      <c r="FB162" s="25">
        <v>79968</v>
      </c>
      <c r="FC162" s="25">
        <v>61809</v>
      </c>
      <c r="FD162" s="25">
        <v>18159</v>
      </c>
      <c r="FE162" s="59">
        <v>0.77292166866746692</v>
      </c>
      <c r="FF162" s="25">
        <v>66603</v>
      </c>
      <c r="FG162" s="25">
        <v>30862</v>
      </c>
      <c r="FH162" s="25">
        <v>27445</v>
      </c>
      <c r="FI162" s="25">
        <v>8296</v>
      </c>
      <c r="FJ162" s="23">
        <f t="shared" si="522"/>
        <v>0.12455895380087983</v>
      </c>
      <c r="FK162" s="23">
        <f t="shared" si="523"/>
        <v>0.4120685254417969</v>
      </c>
      <c r="FL162" s="36">
        <f t="shared" si="524"/>
        <v>3.7201060752169721</v>
      </c>
      <c r="FM162" s="25">
        <v>31218</v>
      </c>
      <c r="FN162" s="25">
        <v>15571</v>
      </c>
      <c r="FO162" s="17">
        <f t="shared" si="525"/>
        <v>0.49878275353962459</v>
      </c>
      <c r="FP162" s="25">
        <v>12603</v>
      </c>
      <c r="FQ162" s="17">
        <f t="shared" si="526"/>
        <v>0.40370939842398618</v>
      </c>
      <c r="FR162" s="25">
        <v>3044</v>
      </c>
      <c r="FS162" s="17">
        <f t="shared" si="527"/>
        <v>9.7507848036389261E-2</v>
      </c>
      <c r="FT162" s="25">
        <v>35385</v>
      </c>
      <c r="FU162" s="25">
        <v>15291</v>
      </c>
      <c r="FV162" s="25">
        <v>14842</v>
      </c>
      <c r="FW162" s="17">
        <f t="shared" si="528"/>
        <v>0.14842447364702557</v>
      </c>
      <c r="FX162" s="17">
        <f t="shared" si="529"/>
        <v>0.41944326692101175</v>
      </c>
      <c r="FY162" s="25">
        <v>5252</v>
      </c>
      <c r="FZ162" s="65">
        <v>67264.614398799211</v>
      </c>
      <c r="GA162" s="66">
        <v>22040.513217908378</v>
      </c>
      <c r="GB162" s="25">
        <v>31396</v>
      </c>
      <c r="GC162" s="25">
        <v>8324</v>
      </c>
      <c r="GD162" s="18">
        <v>2242</v>
      </c>
      <c r="GE162" s="18">
        <v>156</v>
      </c>
      <c r="GF162" s="18">
        <v>1856</v>
      </c>
      <c r="GG162" s="18">
        <v>50</v>
      </c>
      <c r="GH162" s="18">
        <v>55</v>
      </c>
      <c r="GI162" s="18">
        <v>430</v>
      </c>
      <c r="GJ162" s="10">
        <f t="shared" si="530"/>
        <v>22040.513217908378</v>
      </c>
      <c r="GK162" s="10">
        <v>45224.101180890837</v>
      </c>
      <c r="GL162" s="44">
        <v>13323.679228583467</v>
      </c>
      <c r="GM162" s="10">
        <f t="shared" si="531"/>
        <v>53940.935170215744</v>
      </c>
      <c r="GN162" s="44">
        <v>4865.9421814753468</v>
      </c>
      <c r="GO162" s="17">
        <f t="shared" si="532"/>
        <v>0.32766876633283487</v>
      </c>
      <c r="GP162" s="17">
        <f t="shared" si="653"/>
        <v>0.67233123366716518</v>
      </c>
      <c r="GQ162" s="17">
        <f t="shared" si="654"/>
        <v>0.19807857887343092</v>
      </c>
      <c r="GR162" s="17">
        <f t="shared" si="655"/>
        <v>7.2340296974365947E-2</v>
      </c>
      <c r="GS162" s="17">
        <f t="shared" si="533"/>
        <v>0.43520490627029806</v>
      </c>
      <c r="GT162" s="25">
        <v>30881</v>
      </c>
      <c r="GU162" s="25">
        <v>6509</v>
      </c>
      <c r="GV162" s="25">
        <v>15979</v>
      </c>
      <c r="GW162" s="25">
        <v>5467</v>
      </c>
      <c r="GX162" s="18">
        <v>1429</v>
      </c>
      <c r="GY162" s="18">
        <v>111</v>
      </c>
      <c r="GZ162" s="18">
        <v>980</v>
      </c>
      <c r="HA162" s="18">
        <v>25</v>
      </c>
      <c r="HB162" s="18">
        <v>30</v>
      </c>
      <c r="HC162" s="18">
        <v>351</v>
      </c>
      <c r="HD162" s="23">
        <f t="shared" si="534"/>
        <v>0.2107768530811826</v>
      </c>
      <c r="HE162" s="23">
        <f t="shared" si="535"/>
        <v>0.78922314691881734</v>
      </c>
      <c r="HF162" s="23">
        <f t="shared" si="536"/>
        <v>0.27178524011528127</v>
      </c>
      <c r="HG162" s="23">
        <f t="shared" si="537"/>
        <v>9.4750817654868688E-2</v>
      </c>
      <c r="HH162" s="25">
        <v>35320</v>
      </c>
      <c r="HI162" s="25">
        <v>15183</v>
      </c>
      <c r="HJ162" s="25">
        <v>15417</v>
      </c>
      <c r="HK162" s="25">
        <v>2857</v>
      </c>
      <c r="HL162" s="18">
        <v>813</v>
      </c>
      <c r="HM162" s="18">
        <v>45</v>
      </c>
      <c r="HN162" s="18">
        <v>876</v>
      </c>
      <c r="HO162" s="18">
        <v>25</v>
      </c>
      <c r="HP162" s="18">
        <v>25</v>
      </c>
      <c r="HQ162" s="18">
        <v>79</v>
      </c>
      <c r="HR162" s="23">
        <f t="shared" si="538"/>
        <v>0.42986976217440542</v>
      </c>
      <c r="HS162" s="23">
        <f t="shared" si="539"/>
        <v>0.57013023782559458</v>
      </c>
      <c r="HT162" s="80">
        <f t="shared" si="540"/>
        <v>0.13363533408833522</v>
      </c>
      <c r="HU162" s="27">
        <v>106242</v>
      </c>
      <c r="HV162" s="18">
        <v>1575</v>
      </c>
      <c r="HW162" s="25">
        <v>8074</v>
      </c>
      <c r="HX162" s="18">
        <v>3316</v>
      </c>
      <c r="HY162" s="25">
        <v>26191</v>
      </c>
      <c r="HZ162" s="25">
        <v>9766</v>
      </c>
      <c r="IA162" s="25">
        <v>5622</v>
      </c>
      <c r="IB162" s="18">
        <v>1128</v>
      </c>
      <c r="IC162" s="25">
        <v>17583</v>
      </c>
      <c r="ID162" s="25">
        <v>22345</v>
      </c>
      <c r="IE162" s="25">
        <v>4983</v>
      </c>
      <c r="IF162" s="18">
        <v>676</v>
      </c>
      <c r="IG162" s="25">
        <v>4983</v>
      </c>
      <c r="IH162" s="17">
        <f t="shared" si="541"/>
        <v>0.30224393366088742</v>
      </c>
      <c r="II162" s="17">
        <f t="shared" si="542"/>
        <v>9.1922215319741721E-2</v>
      </c>
      <c r="IJ162" s="30">
        <f t="shared" si="543"/>
        <v>10.87876305549867</v>
      </c>
      <c r="IK162" s="17">
        <f t="shared" si="615"/>
        <v>0.14871137810256113</v>
      </c>
      <c r="IL162" s="25">
        <v>49713</v>
      </c>
      <c r="IM162" s="18">
        <v>870</v>
      </c>
      <c r="IN162" s="25">
        <v>5938</v>
      </c>
      <c r="IO162" s="18">
        <v>2781</v>
      </c>
      <c r="IP162" s="25">
        <v>19213</v>
      </c>
      <c r="IQ162" s="25">
        <v>2450</v>
      </c>
      <c r="IR162" s="25">
        <v>3242</v>
      </c>
      <c r="IS162" s="18">
        <v>626</v>
      </c>
      <c r="IT162" s="25">
        <v>8856</v>
      </c>
      <c r="IU162" s="25">
        <v>722</v>
      </c>
      <c r="IV162" s="25">
        <v>1780</v>
      </c>
      <c r="IW162" s="18">
        <v>333</v>
      </c>
      <c r="IX162" s="25">
        <v>2902</v>
      </c>
      <c r="IY162" s="17">
        <f t="shared" si="544"/>
        <v>0.69386277231307703</v>
      </c>
      <c r="IZ162" s="25">
        <v>56529</v>
      </c>
      <c r="JA162" s="18">
        <v>705</v>
      </c>
      <c r="JB162" s="25">
        <v>2136</v>
      </c>
      <c r="JC162" s="18">
        <v>535</v>
      </c>
      <c r="JD162" s="25">
        <v>6978</v>
      </c>
      <c r="JE162" s="25">
        <v>7316</v>
      </c>
      <c r="JF162" s="25">
        <v>2380</v>
      </c>
      <c r="JG162" s="18">
        <v>502</v>
      </c>
      <c r="JH162" s="25">
        <v>8727</v>
      </c>
      <c r="JI162" s="25">
        <v>21623</v>
      </c>
      <c r="JJ162" s="25">
        <v>3203</v>
      </c>
      <c r="JK162" s="18">
        <v>343</v>
      </c>
      <c r="JL162" s="25">
        <v>2081</v>
      </c>
      <c r="JM162" s="80">
        <f t="shared" si="545"/>
        <v>0.35468520582355961</v>
      </c>
      <c r="JN162" s="27">
        <v>106655.53622175976</v>
      </c>
      <c r="JO162" s="25">
        <v>54869</v>
      </c>
      <c r="JP162" s="18">
        <v>34</v>
      </c>
      <c r="JQ162" s="18">
        <v>128</v>
      </c>
      <c r="JR162" s="18">
        <v>365</v>
      </c>
      <c r="JS162" s="18">
        <v>289</v>
      </c>
      <c r="JT162" s="18">
        <v>965</v>
      </c>
      <c r="JU162" s="18">
        <v>1</v>
      </c>
      <c r="JV162" s="18">
        <v>33</v>
      </c>
      <c r="JW162" s="25">
        <v>49750.899494342819</v>
      </c>
      <c r="JX162" s="17">
        <f t="shared" si="546"/>
        <v>0.46646335724101579</v>
      </c>
      <c r="JY162" s="17">
        <f t="shared" si="547"/>
        <v>0.53353664275898427</v>
      </c>
      <c r="JZ162" s="25">
        <v>9147</v>
      </c>
      <c r="KA162" s="25">
        <v>5367</v>
      </c>
      <c r="KB162" s="18">
        <v>1</v>
      </c>
      <c r="KC162" s="18">
        <v>22</v>
      </c>
      <c r="KD162" s="18">
        <v>90</v>
      </c>
      <c r="KE162" s="18">
        <v>54</v>
      </c>
      <c r="KF162" s="18">
        <v>667</v>
      </c>
      <c r="KG162" s="18">
        <v>0</v>
      </c>
      <c r="KH162" s="18">
        <v>2</v>
      </c>
      <c r="KI162" s="25">
        <v>2944</v>
      </c>
      <c r="KJ162" s="17">
        <f t="shared" si="548"/>
        <v>0.32185415983382532</v>
      </c>
      <c r="KK162" s="25">
        <v>97095</v>
      </c>
      <c r="KL162" s="25">
        <v>49502</v>
      </c>
      <c r="KM162" s="18">
        <v>33</v>
      </c>
      <c r="KN162" s="18">
        <v>106</v>
      </c>
      <c r="KO162" s="18">
        <v>275</v>
      </c>
      <c r="KP162" s="18">
        <v>235</v>
      </c>
      <c r="KQ162" s="18">
        <v>298</v>
      </c>
      <c r="KR162" s="18">
        <v>1</v>
      </c>
      <c r="KS162" s="18">
        <v>31</v>
      </c>
      <c r="KT162" s="25">
        <v>46614</v>
      </c>
      <c r="KU162" s="69">
        <f t="shared" si="619"/>
        <v>0.48008651320871309</v>
      </c>
      <c r="KV162" s="27">
        <v>137193</v>
      </c>
      <c r="KW162" s="25">
        <v>128525</v>
      </c>
      <c r="KX162" s="25">
        <v>8668</v>
      </c>
      <c r="KY162" s="59">
        <v>6.3181066089377735E-2</v>
      </c>
      <c r="KZ162" s="25">
        <v>5198</v>
      </c>
      <c r="LA162" s="25">
        <v>2783</v>
      </c>
      <c r="LB162" s="25">
        <v>3857</v>
      </c>
      <c r="LC162" s="25">
        <v>4035</v>
      </c>
      <c r="LD162" s="25">
        <v>65359</v>
      </c>
      <c r="LE162" s="25">
        <v>61393</v>
      </c>
      <c r="LF162" s="25">
        <v>3966</v>
      </c>
      <c r="LG162" s="59">
        <v>6.0680242965773651E-2</v>
      </c>
      <c r="LH162" s="25">
        <v>71834</v>
      </c>
      <c r="LI162" s="25">
        <v>67132</v>
      </c>
      <c r="LJ162" s="25">
        <v>4702</v>
      </c>
      <c r="LK162" s="35">
        <v>6.545646908149344E-2</v>
      </c>
      <c r="LL162" s="27">
        <v>31339</v>
      </c>
      <c r="LM162" s="18">
        <v>182</v>
      </c>
      <c r="LN162" s="25">
        <v>4932</v>
      </c>
      <c r="LO162" s="18">
        <v>106</v>
      </c>
      <c r="LP162" s="18">
        <v>537</v>
      </c>
      <c r="LQ162" s="25">
        <v>1234</v>
      </c>
      <c r="LR162" s="25">
        <v>24348</v>
      </c>
      <c r="LS162" s="23">
        <f t="shared" si="549"/>
        <v>0.77692332237786788</v>
      </c>
      <c r="LT162" s="23">
        <f t="shared" si="550"/>
        <v>0.22307667762213212</v>
      </c>
      <c r="LU162" s="17">
        <f t="shared" si="551"/>
        <v>0.16318325409234499</v>
      </c>
      <c r="LV162" s="25">
        <v>31339</v>
      </c>
      <c r="LW162" s="25">
        <v>2436</v>
      </c>
      <c r="LX162" s="18">
        <v>18</v>
      </c>
      <c r="LY162" s="25">
        <v>10144</v>
      </c>
      <c r="LZ162" s="25">
        <v>2379</v>
      </c>
      <c r="MA162" s="25">
        <v>15013</v>
      </c>
      <c r="MB162" s="18">
        <v>391</v>
      </c>
      <c r="MC162" s="18">
        <v>844</v>
      </c>
      <c r="MD162" s="18">
        <v>106</v>
      </c>
      <c r="ME162" s="18">
        <v>1</v>
      </c>
      <c r="MF162" s="18">
        <v>7</v>
      </c>
      <c r="MG162" s="17">
        <f t="shared" si="552"/>
        <v>0.51845942755033669</v>
      </c>
      <c r="MH162" s="17">
        <f t="shared" si="553"/>
        <v>0.40537349628258718</v>
      </c>
      <c r="MI162" s="25">
        <v>31339</v>
      </c>
      <c r="MJ162" s="25">
        <v>2382</v>
      </c>
      <c r="MK162" s="18">
        <v>150</v>
      </c>
      <c r="ML162" s="25">
        <v>9159</v>
      </c>
      <c r="MM162" s="25">
        <v>2666</v>
      </c>
      <c r="MN162" s="25">
        <v>15787</v>
      </c>
      <c r="MO162" s="18">
        <v>396</v>
      </c>
      <c r="MP162" s="18">
        <v>789</v>
      </c>
      <c r="MQ162" s="18">
        <v>3</v>
      </c>
      <c r="MR162" s="18">
        <v>0</v>
      </c>
      <c r="MS162" s="18">
        <v>7</v>
      </c>
      <c r="MT162" s="17">
        <f t="shared" si="554"/>
        <v>0.39832158013976193</v>
      </c>
      <c r="MU162" s="69">
        <f t="shared" si="555"/>
        <v>0.28427837518746607</v>
      </c>
      <c r="MV162" s="27">
        <v>31339</v>
      </c>
      <c r="MW162" s="25">
        <v>2351</v>
      </c>
      <c r="MX162" s="18">
        <v>592</v>
      </c>
      <c r="MY162" s="25">
        <v>22343</v>
      </c>
      <c r="MZ162" s="25">
        <v>1092</v>
      </c>
      <c r="NA162" s="25">
        <v>3524</v>
      </c>
      <c r="NB162" s="18">
        <v>41</v>
      </c>
      <c r="NC162" s="25">
        <v>1332</v>
      </c>
      <c r="ND162" s="18">
        <v>64</v>
      </c>
      <c r="NE162" s="17">
        <f t="shared" si="556"/>
        <v>7.5018347745620467E-2</v>
      </c>
      <c r="NF162" s="10">
        <f t="shared" si="557"/>
        <v>10119.374964102237</v>
      </c>
      <c r="NG162" s="17">
        <f t="shared" si="558"/>
        <v>0.22996904815086633</v>
      </c>
      <c r="NH162" s="25">
        <v>31339</v>
      </c>
      <c r="NI162" s="18">
        <v>47</v>
      </c>
      <c r="NJ162" s="18">
        <v>1</v>
      </c>
      <c r="NK162" s="18">
        <v>63</v>
      </c>
      <c r="NL162" s="18">
        <v>15</v>
      </c>
      <c r="NM162" s="25">
        <v>30122</v>
      </c>
      <c r="NN162" s="25">
        <v>1044</v>
      </c>
      <c r="NO162" s="18">
        <v>20</v>
      </c>
      <c r="NP162" s="18">
        <v>0</v>
      </c>
      <c r="NQ162" s="32">
        <v>27</v>
      </c>
      <c r="NR162" s="27">
        <v>31339</v>
      </c>
      <c r="NS162" s="37">
        <f t="shared" si="559"/>
        <v>0.59191422827786466</v>
      </c>
      <c r="NT162" s="37">
        <f t="shared" si="560"/>
        <v>0.15972013608387894</v>
      </c>
      <c r="NU162" s="37">
        <f t="shared" si="561"/>
        <v>1.689433962264151</v>
      </c>
      <c r="NV162" s="17">
        <f t="shared" si="562"/>
        <v>0.34305852907200612</v>
      </c>
      <c r="NW162" s="10">
        <f t="shared" si="563"/>
        <v>21727</v>
      </c>
      <c r="NX162" s="17">
        <f t="shared" si="564"/>
        <v>0.69328951147132967</v>
      </c>
      <c r="NY162" s="19">
        <f t="shared" si="565"/>
        <v>0.39155508298942132</v>
      </c>
      <c r="NZ162" s="25">
        <v>9612</v>
      </c>
      <c r="OA162" s="25">
        <v>5296</v>
      </c>
      <c r="OB162" s="18">
        <v>569</v>
      </c>
      <c r="OC162" s="25">
        <v>2496</v>
      </c>
      <c r="OD162" s="18">
        <v>219</v>
      </c>
      <c r="OE162" s="18">
        <v>358</v>
      </c>
      <c r="OF162" s="17">
        <f t="shared" si="566"/>
        <v>7.9645170554261457E-2</v>
      </c>
      <c r="OG162" s="17">
        <f t="shared" si="567"/>
        <v>0.30671048852867033</v>
      </c>
      <c r="OH162" s="17">
        <f t="shared" si="568"/>
        <v>0.1689907144452599</v>
      </c>
      <c r="OI162" s="69">
        <f t="shared" si="569"/>
        <v>1.1423465968920514E-2</v>
      </c>
      <c r="OJ162" s="27">
        <v>31339</v>
      </c>
      <c r="OK162" s="18">
        <v>33</v>
      </c>
      <c r="OL162" s="25">
        <v>1303</v>
      </c>
      <c r="OM162" s="25">
        <v>1664</v>
      </c>
      <c r="ON162" s="18">
        <v>91</v>
      </c>
      <c r="OO162" s="25">
        <v>2341</v>
      </c>
      <c r="OP162" s="25">
        <v>4490</v>
      </c>
      <c r="OQ162" s="25">
        <v>2418</v>
      </c>
      <c r="OR162" s="69">
        <f t="shared" si="570"/>
        <v>0.18880627971537062</v>
      </c>
      <c r="OS162" s="22">
        <v>55367</v>
      </c>
      <c r="OT162" s="22">
        <v>55310</v>
      </c>
      <c r="OU162" s="38">
        <f t="shared" si="620"/>
        <v>0.99237462994527681</v>
      </c>
      <c r="OV162" s="39">
        <v>0.61009998192008685</v>
      </c>
      <c r="OW162" s="22">
        <v>3374463</v>
      </c>
      <c r="OX162" s="36">
        <f t="shared" si="621"/>
        <v>138076277.03400001</v>
      </c>
      <c r="OY162" s="36">
        <f t="shared" si="622"/>
        <v>3747494.8316869349</v>
      </c>
      <c r="OZ162" s="22"/>
      <c r="PA162" s="22"/>
      <c r="PB162" s="38">
        <f t="shared" si="623"/>
        <v>0</v>
      </c>
      <c r="PC162" s="39">
        <v>0</v>
      </c>
      <c r="PD162" s="22"/>
      <c r="PE162" s="40">
        <f t="shared" si="571"/>
        <v>0</v>
      </c>
      <c r="PF162" s="36">
        <f t="shared" si="572"/>
        <v>0</v>
      </c>
      <c r="PG162" s="22">
        <v>9</v>
      </c>
      <c r="PH162" s="22">
        <v>9</v>
      </c>
      <c r="PI162" s="38">
        <f t="shared" si="624"/>
        <v>1.6147842468825692E-4</v>
      </c>
      <c r="PJ162" s="39">
        <v>6.777777777777777E-2</v>
      </c>
      <c r="PK162" s="22">
        <v>61</v>
      </c>
      <c r="PL162" s="41">
        <f t="shared" si="573"/>
        <v>2495.998</v>
      </c>
      <c r="PM162" s="36">
        <f t="shared" si="574"/>
        <v>735.71963335424221</v>
      </c>
      <c r="PN162" s="22"/>
      <c r="PO162" s="22"/>
      <c r="PP162" s="38">
        <f t="shared" si="625"/>
        <v>0</v>
      </c>
      <c r="PQ162" s="39">
        <v>0</v>
      </c>
      <c r="PR162" s="22"/>
      <c r="PS162" s="41">
        <f t="shared" si="575"/>
        <v>0</v>
      </c>
      <c r="PT162" s="36">
        <f t="shared" si="576"/>
        <v>0</v>
      </c>
      <c r="PU162" s="22">
        <v>111</v>
      </c>
      <c r="PV162" s="22">
        <v>111</v>
      </c>
      <c r="PW162" s="38">
        <f t="shared" si="626"/>
        <v>1.9915672378218357E-3</v>
      </c>
      <c r="PX162" s="39">
        <v>0.22297297297297297</v>
      </c>
      <c r="PY162" s="22">
        <v>2475</v>
      </c>
      <c r="PZ162" s="36">
        <f t="shared" si="577"/>
        <v>16934.906213957631</v>
      </c>
      <c r="QA162" s="22"/>
      <c r="QB162" s="22"/>
      <c r="QC162" s="39">
        <v>0</v>
      </c>
      <c r="QD162" s="22"/>
      <c r="QE162" s="22">
        <f t="shared" si="578"/>
        <v>0</v>
      </c>
      <c r="QF162" s="22"/>
      <c r="QG162" s="22"/>
      <c r="QH162" s="22"/>
      <c r="QI162" s="38">
        <f t="shared" si="627"/>
        <v>0</v>
      </c>
      <c r="QJ162" s="39">
        <v>0</v>
      </c>
      <c r="QK162" s="22"/>
      <c r="QL162" s="42">
        <f t="shared" si="579"/>
        <v>0</v>
      </c>
      <c r="QM162" s="22">
        <f t="shared" si="628"/>
        <v>305</v>
      </c>
      <c r="QN162" s="22">
        <v>12</v>
      </c>
      <c r="QO162" s="22">
        <v>12</v>
      </c>
      <c r="QP162" s="38">
        <f t="shared" si="629"/>
        <v>2.1530456625100923E-4</v>
      </c>
      <c r="QQ162" s="39">
        <v>0.10583333333333333</v>
      </c>
      <c r="QR162" s="22">
        <v>127</v>
      </c>
      <c r="QS162" s="36">
        <f t="shared" si="580"/>
        <v>2821.4726533255093</v>
      </c>
      <c r="QT162" s="22">
        <v>53</v>
      </c>
      <c r="QU162" s="22">
        <v>53</v>
      </c>
      <c r="QV162" s="38">
        <f t="shared" si="630"/>
        <v>9.5092850094195748E-4</v>
      </c>
      <c r="QW162" s="39">
        <v>7.6037735849056598E-2</v>
      </c>
      <c r="QX162" s="22">
        <v>403</v>
      </c>
      <c r="QY162" s="36">
        <f t="shared" si="581"/>
        <v>12461.504218854332</v>
      </c>
      <c r="QZ162" s="22">
        <v>240</v>
      </c>
      <c r="RA162" s="22">
        <v>240</v>
      </c>
      <c r="RB162" s="38">
        <f t="shared" si="631"/>
        <v>4.306091325020185E-3</v>
      </c>
      <c r="RC162" s="39">
        <v>0.11358333333333333</v>
      </c>
      <c r="RD162" s="22">
        <v>2726</v>
      </c>
      <c r="RE162" s="36">
        <f t="shared" si="582"/>
        <v>25932.295987535665</v>
      </c>
      <c r="RF162" s="10">
        <f t="shared" si="632"/>
        <v>55792</v>
      </c>
      <c r="RG162" s="10">
        <f t="shared" si="633"/>
        <v>55735</v>
      </c>
      <c r="RH162" s="17">
        <f t="shared" si="634"/>
        <v>7.1683688890089303E-2</v>
      </c>
      <c r="RI162" s="17">
        <f t="shared" si="635"/>
        <v>1.6377394887302601E-3</v>
      </c>
      <c r="RJ162" s="17">
        <f t="shared" si="636"/>
        <v>0.98452968768026183</v>
      </c>
      <c r="RK162" s="17">
        <f t="shared" si="637"/>
        <v>0</v>
      </c>
      <c r="RL162" s="17">
        <f t="shared" si="638"/>
        <v>0</v>
      </c>
      <c r="RM162" s="17">
        <f t="shared" si="639"/>
        <v>4.449083634417427E-3</v>
      </c>
      <c r="RN162" s="17">
        <f t="shared" si="640"/>
        <v>7.4124814441078922E-4</v>
      </c>
      <c r="RO162" s="17">
        <f t="shared" si="641"/>
        <v>3.2738459711476524E-3</v>
      </c>
      <c r="RP162" s="17">
        <f t="shared" si="642"/>
        <v>6.8128486938960672E-3</v>
      </c>
      <c r="RQ162" s="17">
        <f t="shared" si="643"/>
        <v>0</v>
      </c>
      <c r="RR162" s="36">
        <f t="shared" si="644"/>
        <v>3806380.7303939625</v>
      </c>
      <c r="RS162" s="36">
        <f t="shared" si="645"/>
        <v>27.270244522094586</v>
      </c>
      <c r="RT162" s="10">
        <f t="shared" si="646"/>
        <v>57</v>
      </c>
      <c r="RU162" s="17">
        <f t="shared" si="647"/>
        <v>1.0216518497275595E-3</v>
      </c>
      <c r="RV162" s="37">
        <f t="shared" si="648"/>
        <v>2.5017923716661885</v>
      </c>
      <c r="RW162" s="36">
        <f t="shared" si="649"/>
        <v>0.39930505803123656</v>
      </c>
      <c r="RX162" s="85">
        <v>-4.989649</v>
      </c>
      <c r="RY162" s="93">
        <v>9</v>
      </c>
      <c r="RZ162" s="43" t="b">
        <v>0</v>
      </c>
      <c r="SA162" s="18" t="b">
        <v>1</v>
      </c>
      <c r="SB162" s="18" t="b">
        <v>1</v>
      </c>
      <c r="SC162" s="18" t="b">
        <v>0</v>
      </c>
      <c r="SD162" s="18" t="b">
        <v>0</v>
      </c>
      <c r="SE162" s="32" t="b">
        <v>1</v>
      </c>
      <c r="SF162" s="43" t="b">
        <v>0</v>
      </c>
      <c r="SG162" s="18" t="b">
        <v>0</v>
      </c>
      <c r="SH162" s="18"/>
      <c r="SI162" s="18"/>
      <c r="SJ162" s="18"/>
      <c r="SK162" s="18"/>
      <c r="SL162" s="18"/>
      <c r="SM162" s="18"/>
      <c r="SN162" s="18">
        <v>1</v>
      </c>
      <c r="SO162" s="18">
        <v>691</v>
      </c>
      <c r="SP162" s="18">
        <v>2743</v>
      </c>
      <c r="SQ162" s="17">
        <f t="shared" si="583"/>
        <v>0</v>
      </c>
      <c r="SR162" s="17">
        <f t="shared" si="584"/>
        <v>0</v>
      </c>
      <c r="SS162" s="17">
        <f t="shared" si="585"/>
        <v>0</v>
      </c>
      <c r="ST162" s="17">
        <f t="shared" si="586"/>
        <v>0</v>
      </c>
      <c r="SU162" s="17">
        <f t="shared" si="587"/>
        <v>1.1170295078228715E-2</v>
      </c>
      <c r="SV162" s="17">
        <f t="shared" si="618"/>
        <v>2.7749957004259109E-2</v>
      </c>
      <c r="SW162" s="17">
        <f t="shared" si="588"/>
        <v>0</v>
      </c>
      <c r="SX162" s="17">
        <f t="shared" si="589"/>
        <v>0</v>
      </c>
      <c r="SY162" s="17">
        <f t="shared" si="590"/>
        <v>0</v>
      </c>
      <c r="SZ162" s="17">
        <f t="shared" si="591"/>
        <v>2.7925737695571788E-3</v>
      </c>
      <c r="TA162" s="17">
        <f t="shared" si="592"/>
        <v>6.9374892510647773E-3</v>
      </c>
      <c r="TB162" s="24">
        <f t="shared" si="593"/>
        <v>144.14436748086035</v>
      </c>
      <c r="TC162" s="69">
        <f t="shared" si="594"/>
        <v>0.23249091529171026</v>
      </c>
      <c r="TD162" s="17">
        <f t="shared" si="616"/>
        <v>1.1189498792039965E-5</v>
      </c>
      <c r="TE162" s="95">
        <v>523</v>
      </c>
      <c r="TF162" s="71"/>
      <c r="TG162" s="71">
        <v>94</v>
      </c>
      <c r="TH162" s="71">
        <v>5</v>
      </c>
      <c r="TI162" s="71"/>
      <c r="TJ162" s="71"/>
      <c r="TK162" s="71">
        <v>5</v>
      </c>
      <c r="TL162" s="71"/>
      <c r="TM162" s="71">
        <v>335</v>
      </c>
      <c r="TN162" s="71"/>
      <c r="TO162" s="71">
        <v>26</v>
      </c>
      <c r="TP162" s="71">
        <v>81</v>
      </c>
      <c r="TQ162" s="71">
        <v>111</v>
      </c>
      <c r="TR162" s="72">
        <v>363</v>
      </c>
      <c r="TS162" s="72">
        <v>1</v>
      </c>
      <c r="TT162" s="72"/>
      <c r="TU162" s="72">
        <v>15</v>
      </c>
      <c r="TV162" s="72">
        <v>5</v>
      </c>
      <c r="TW162" s="72">
        <v>7</v>
      </c>
      <c r="TX162" s="72">
        <v>12</v>
      </c>
      <c r="TY162" s="72">
        <v>1</v>
      </c>
      <c r="TZ162" s="72">
        <v>12</v>
      </c>
      <c r="UA162" s="72"/>
      <c r="UB162" s="72">
        <v>290</v>
      </c>
      <c r="UC162" s="72"/>
      <c r="UD162" s="72">
        <v>7</v>
      </c>
      <c r="UE162" s="72">
        <v>4</v>
      </c>
      <c r="UF162" s="72">
        <v>2</v>
      </c>
      <c r="UG162" s="72">
        <v>24</v>
      </c>
      <c r="UH162" s="72">
        <v>15</v>
      </c>
      <c r="UI162" s="72">
        <v>59</v>
      </c>
      <c r="UJ162" s="73">
        <v>358</v>
      </c>
      <c r="UK162" s="73"/>
      <c r="UL162" s="73"/>
      <c r="UM162" s="73">
        <v>22</v>
      </c>
      <c r="UN162" s="73">
        <v>17</v>
      </c>
      <c r="UO162" s="73">
        <v>7</v>
      </c>
      <c r="UP162" s="73">
        <v>13</v>
      </c>
      <c r="UQ162" s="73">
        <v>2</v>
      </c>
      <c r="UR162" s="73">
        <v>67</v>
      </c>
      <c r="US162" s="73">
        <v>294</v>
      </c>
      <c r="UT162" s="73"/>
      <c r="UU162" s="73">
        <v>2</v>
      </c>
      <c r="UV162" s="73">
        <v>7</v>
      </c>
      <c r="UW162" s="73">
        <v>1</v>
      </c>
      <c r="UX162" s="73"/>
      <c r="UY162" s="73">
        <v>31</v>
      </c>
      <c r="UZ162" s="73">
        <v>2</v>
      </c>
      <c r="VA162" s="73">
        <v>59</v>
      </c>
      <c r="VB162" s="73">
        <v>368</v>
      </c>
      <c r="VC162" s="73">
        <v>2</v>
      </c>
      <c r="VD162" s="73"/>
      <c r="VE162" s="73">
        <v>23</v>
      </c>
      <c r="VF162" s="73">
        <v>15</v>
      </c>
      <c r="VG162" s="73">
        <v>7</v>
      </c>
      <c r="VH162" s="73">
        <v>13</v>
      </c>
      <c r="VI162" s="73">
        <v>2</v>
      </c>
      <c r="VJ162" s="73">
        <v>66</v>
      </c>
      <c r="VK162" s="73">
        <v>290</v>
      </c>
      <c r="VL162" s="73"/>
      <c r="VM162" s="73">
        <v>2</v>
      </c>
      <c r="VN162" s="73">
        <v>7</v>
      </c>
      <c r="VO162" s="73"/>
      <c r="VP162" s="73">
        <v>30</v>
      </c>
      <c r="VQ162" s="73">
        <v>2</v>
      </c>
      <c r="VR162" s="73">
        <v>44</v>
      </c>
      <c r="VS162" s="73">
        <v>363</v>
      </c>
      <c r="VT162" s="73">
        <v>3</v>
      </c>
      <c r="VU162" s="73"/>
      <c r="VV162" s="73">
        <v>9</v>
      </c>
      <c r="VW162" s="73">
        <v>32</v>
      </c>
      <c r="VX162" s="73"/>
      <c r="VY162" s="73">
        <v>18</v>
      </c>
      <c r="VZ162" s="73">
        <v>3</v>
      </c>
      <c r="WA162" s="73">
        <v>13</v>
      </c>
      <c r="WB162" s="73">
        <v>15</v>
      </c>
      <c r="WC162" s="73">
        <v>295</v>
      </c>
      <c r="WD162" s="73"/>
      <c r="WE162" s="73">
        <v>2</v>
      </c>
      <c r="WF162" s="73">
        <v>21</v>
      </c>
      <c r="WG162" s="73"/>
      <c r="WH162" s="73">
        <v>1</v>
      </c>
      <c r="WI162" s="73"/>
      <c r="WJ162" s="73">
        <v>16</v>
      </c>
      <c r="WK162" s="73">
        <v>1</v>
      </c>
      <c r="WL162" s="73">
        <v>1</v>
      </c>
      <c r="WM162" s="73"/>
      <c r="WN162" s="73">
        <v>63</v>
      </c>
      <c r="WO162" s="22">
        <f t="shared" si="595"/>
        <v>1975</v>
      </c>
      <c r="WP162" s="22">
        <f t="shared" si="596"/>
        <v>3</v>
      </c>
      <c r="WQ162" s="22">
        <f t="shared" si="597"/>
        <v>0</v>
      </c>
      <c r="WR162" s="22">
        <f t="shared" si="598"/>
        <v>163</v>
      </c>
      <c r="WS162" s="22">
        <f t="shared" si="599"/>
        <v>74</v>
      </c>
      <c r="WT162" s="22">
        <f t="shared" si="600"/>
        <v>21</v>
      </c>
      <c r="WU162" s="22">
        <f t="shared" si="601"/>
        <v>56</v>
      </c>
      <c r="WV162" s="22">
        <f t="shared" si="602"/>
        <v>5</v>
      </c>
      <c r="WW162" s="22">
        <f t="shared" si="603"/>
        <v>163</v>
      </c>
      <c r="WX162" s="22">
        <f t="shared" si="604"/>
        <v>0</v>
      </c>
      <c r="WY162" s="22">
        <f t="shared" si="605"/>
        <v>1519</v>
      </c>
      <c r="WZ162" s="22">
        <f t="shared" si="606"/>
        <v>0</v>
      </c>
      <c r="XA162" s="22">
        <f t="shared" si="607"/>
        <v>11</v>
      </c>
      <c r="XB162" s="22">
        <f t="shared" si="608"/>
        <v>39</v>
      </c>
      <c r="XC162" s="22">
        <f t="shared" si="609"/>
        <v>3</v>
      </c>
      <c r="XD162" s="22">
        <f t="shared" si="610"/>
        <v>0</v>
      </c>
      <c r="XE162" s="22">
        <f t="shared" si="611"/>
        <v>128</v>
      </c>
      <c r="XF162" s="22">
        <f t="shared" si="612"/>
        <v>101</v>
      </c>
      <c r="XG162" s="93">
        <f t="shared" si="613"/>
        <v>336</v>
      </c>
    </row>
    <row r="163" spans="1:631" ht="17.100000000000001" customHeight="1" x14ac:dyDescent="0.2">
      <c r="A163" s="101"/>
      <c r="B163" s="27" t="s">
        <v>420</v>
      </c>
      <c r="C163" s="535" t="s">
        <v>421</v>
      </c>
      <c r="D163" s="25" t="s">
        <v>422</v>
      </c>
      <c r="E163" s="535" t="s">
        <v>423</v>
      </c>
      <c r="F163" s="25" t="s">
        <v>427</v>
      </c>
      <c r="G163" s="535" t="s">
        <v>428</v>
      </c>
      <c r="H163" s="25">
        <v>53</v>
      </c>
      <c r="I163" s="28">
        <v>5</v>
      </c>
      <c r="J163" s="17">
        <f t="shared" si="478"/>
        <v>8.8888161341016236E-2</v>
      </c>
      <c r="K163" s="17">
        <f t="shared" si="479"/>
        <v>0.13843962807752752</v>
      </c>
      <c r="L163" s="17">
        <f t="shared" si="480"/>
        <v>4.0482611607005725E-2</v>
      </c>
      <c r="M163" s="17">
        <f t="shared" si="481"/>
        <v>0.20717648814371567</v>
      </c>
      <c r="N163" s="17">
        <f t="shared" si="482"/>
        <v>0.14553632804327685</v>
      </c>
      <c r="O163" s="17">
        <f t="shared" si="483"/>
        <v>6.060110005238345E-2</v>
      </c>
      <c r="P163" s="17">
        <f t="shared" si="484"/>
        <v>0.48783611863570664</v>
      </c>
      <c r="Q163" s="17">
        <f t="shared" si="485"/>
        <v>0.4078387278130271</v>
      </c>
      <c r="R163" s="69">
        <f t="shared" si="486"/>
        <v>0.77656974618507901</v>
      </c>
      <c r="S163" s="422">
        <f t="shared" si="487"/>
        <v>0.26148543443319316</v>
      </c>
      <c r="T163" s="17">
        <f t="shared" si="614"/>
        <v>0.73851456556680684</v>
      </c>
      <c r="U163" s="10">
        <f t="shared" si="488"/>
        <v>131444.51495240812</v>
      </c>
      <c r="V163" s="32">
        <v>1</v>
      </c>
      <c r="W163" s="550">
        <f t="shared" si="489"/>
        <v>-0.95951738839299427</v>
      </c>
      <c r="X163" s="550">
        <f t="shared" si="490"/>
        <v>0.15037432332208203</v>
      </c>
      <c r="Y163" s="550">
        <f t="shared" si="491"/>
        <v>0.849625676677918</v>
      </c>
      <c r="Z163" s="551">
        <f t="shared" si="492"/>
        <v>151220.62606351924</v>
      </c>
      <c r="AA163" s="426">
        <f t="shared" si="493"/>
        <v>8.7107846831601082E-2</v>
      </c>
      <c r="AB163" s="59">
        <f t="shared" si="494"/>
        <v>0.84792820358120191</v>
      </c>
      <c r="AC163" s="59">
        <f t="shared" si="495"/>
        <v>0.22128575271227471</v>
      </c>
      <c r="AD163" s="59">
        <f t="shared" si="496"/>
        <v>0.14553632804327685</v>
      </c>
      <c r="AE163" s="59">
        <f t="shared" si="497"/>
        <v>0.5921612721869729</v>
      </c>
      <c r="AF163" s="59">
        <f t="shared" si="498"/>
        <v>0.7491160293347302</v>
      </c>
      <c r="AG163" s="59">
        <f t="shared" si="499"/>
        <v>0.47757333682556313</v>
      </c>
      <c r="AH163" s="59">
        <f t="shared" si="500"/>
        <v>6.060110005238345E-2</v>
      </c>
      <c r="AI163" s="59">
        <f t="shared" si="501"/>
        <v>0.1123297537977999</v>
      </c>
      <c r="AJ163" s="59">
        <f t="shared" si="502"/>
        <v>6.5446568884232587E-2</v>
      </c>
      <c r="AK163" s="59">
        <f t="shared" si="503"/>
        <v>0.51216388136429336</v>
      </c>
      <c r="AL163" s="35">
        <f t="shared" si="504"/>
        <v>4.0482611607005725E-2</v>
      </c>
      <c r="AM163" s="27">
        <v>177985</v>
      </c>
      <c r="AN163" s="25">
        <f>AM163/187.7*87.7</f>
        <v>83160.812466702191</v>
      </c>
      <c r="AO163" s="25">
        <f t="shared" si="650"/>
        <v>94824.187533297809</v>
      </c>
      <c r="AP163" s="17">
        <f t="shared" si="505"/>
        <v>3.4569421861015987E-3</v>
      </c>
      <c r="AQ163" s="63">
        <v>87.69707569249762</v>
      </c>
      <c r="AR163" s="58">
        <v>935.884705349</v>
      </c>
      <c r="AS163" s="24">
        <f t="shared" si="506"/>
        <v>190.17834032625606</v>
      </c>
      <c r="AT163" s="17">
        <f t="shared" si="656"/>
        <v>0.16423992842940077</v>
      </c>
      <c r="AU163" s="25">
        <v>143601</v>
      </c>
      <c r="AV163" s="25">
        <v>66140</v>
      </c>
      <c r="AW163" s="25">
        <v>77461</v>
      </c>
      <c r="AX163" s="25">
        <v>2356</v>
      </c>
      <c r="AY163" s="25">
        <v>2055</v>
      </c>
      <c r="AZ163" s="18">
        <v>301</v>
      </c>
      <c r="BA163" s="25">
        <f t="shared" si="651"/>
        <v>15503.890118322519</v>
      </c>
      <c r="BB163" s="25">
        <v>5946</v>
      </c>
      <c r="BC163" s="25">
        <v>6768</v>
      </c>
      <c r="BD163" s="63">
        <v>87.854609929078009</v>
      </c>
      <c r="BE163" s="25">
        <f t="shared" si="652"/>
        <v>162481.10988167749</v>
      </c>
      <c r="BF163" s="25">
        <v>62249</v>
      </c>
      <c r="BG163" s="25">
        <v>70994</v>
      </c>
      <c r="BH163" s="63">
        <v>87.682057638673697</v>
      </c>
      <c r="BI163" s="17">
        <v>8.7107846831601082E-2</v>
      </c>
      <c r="BJ163" s="25">
        <v>62936.233513980143</v>
      </c>
      <c r="BK163" s="25">
        <v>106282.25193036305</v>
      </c>
      <c r="BL163" s="25">
        <v>8766.5145556568041</v>
      </c>
      <c r="BM163" s="17">
        <v>0.67464460685888683</v>
      </c>
      <c r="BN163" s="10">
        <f t="shared" si="507"/>
        <v>57908.379648221031</v>
      </c>
      <c r="BO163" s="29">
        <v>0.5921612721869729</v>
      </c>
      <c r="BP163" s="30">
        <f t="shared" si="508"/>
        <v>0.4078387278130271</v>
      </c>
      <c r="BQ163" s="31">
        <v>8.2483334671913902</v>
      </c>
      <c r="BR163" s="25">
        <v>94346</v>
      </c>
      <c r="BS163" s="25">
        <v>23326</v>
      </c>
      <c r="BT163" s="25">
        <v>59937</v>
      </c>
      <c r="BU163" s="25">
        <v>8179</v>
      </c>
      <c r="BV163" s="25">
        <v>2207</v>
      </c>
      <c r="BW163" s="18">
        <v>697</v>
      </c>
      <c r="BX163" s="25">
        <v>30544</v>
      </c>
      <c r="BY163" s="25">
        <v>23703</v>
      </c>
      <c r="BZ163" s="25">
        <v>6841</v>
      </c>
      <c r="CA163" s="59">
        <v>0.22397197485594553</v>
      </c>
      <c r="CB163" s="25">
        <v>143601</v>
      </c>
      <c r="CC163" s="25">
        <v>2356</v>
      </c>
      <c r="CD163" s="17">
        <f t="shared" si="509"/>
        <v>1.640657098488172E-2</v>
      </c>
      <c r="CE163" s="25">
        <v>1058</v>
      </c>
      <c r="CF163" s="25">
        <v>2792</v>
      </c>
      <c r="CG163" s="25">
        <v>5131</v>
      </c>
      <c r="CH163" s="25">
        <v>6357</v>
      </c>
      <c r="CI163" s="25">
        <v>5660</v>
      </c>
      <c r="CJ163" s="25">
        <v>4076</v>
      </c>
      <c r="CK163" s="25">
        <v>2669</v>
      </c>
      <c r="CL163" s="25">
        <v>1735</v>
      </c>
      <c r="CM163" s="25">
        <v>1066</v>
      </c>
      <c r="CN163" s="26">
        <v>4.7014470927187011</v>
      </c>
      <c r="CO163" s="27">
        <v>30544</v>
      </c>
      <c r="CP163" s="34">
        <f t="shared" si="510"/>
        <v>5.8271673651126248</v>
      </c>
      <c r="CQ163" s="25">
        <v>35</v>
      </c>
      <c r="CR163" s="18">
        <v>115</v>
      </c>
      <c r="CS163" s="18">
        <v>209</v>
      </c>
      <c r="CT163" s="25">
        <v>12209</v>
      </c>
      <c r="CU163" s="25">
        <v>16710</v>
      </c>
      <c r="CV163" s="18">
        <v>562</v>
      </c>
      <c r="CW163" s="18">
        <v>311</v>
      </c>
      <c r="CX163" s="18">
        <v>393</v>
      </c>
      <c r="CY163" s="25">
        <v>30544</v>
      </c>
      <c r="CZ163" s="25">
        <v>29299</v>
      </c>
      <c r="DA163" s="18">
        <v>233</v>
      </c>
      <c r="DB163" s="18">
        <v>570</v>
      </c>
      <c r="DC163" s="18">
        <v>116</v>
      </c>
      <c r="DD163" s="18">
        <v>7</v>
      </c>
      <c r="DE163" s="18">
        <v>319</v>
      </c>
      <c r="DF163" s="25">
        <v>30544</v>
      </c>
      <c r="DG163" s="25">
        <v>22723</v>
      </c>
      <c r="DH163" s="18">
        <v>123</v>
      </c>
      <c r="DI163" s="18">
        <v>35</v>
      </c>
      <c r="DJ163" s="25">
        <v>7515</v>
      </c>
      <c r="DK163" s="18">
        <v>18</v>
      </c>
      <c r="DL163" s="18">
        <v>130</v>
      </c>
      <c r="DM163" s="25">
        <f t="shared" si="511"/>
        <v>107409.26028025144</v>
      </c>
      <c r="DN163" s="17">
        <f t="shared" si="512"/>
        <v>0.24603850183342063</v>
      </c>
      <c r="DO163" s="17">
        <f t="shared" si="513"/>
        <v>5.8931377684651653E-4</v>
      </c>
      <c r="DP163" s="23">
        <f t="shared" si="514"/>
        <v>0.7491160293347302</v>
      </c>
      <c r="DQ163" s="23">
        <f t="shared" si="515"/>
        <v>0.2508839706652698</v>
      </c>
      <c r="DR163" s="25">
        <v>30544</v>
      </c>
      <c r="DS163" s="25">
        <v>4886</v>
      </c>
      <c r="DT163" s="25">
        <v>20285</v>
      </c>
      <c r="DU163" s="18">
        <v>39</v>
      </c>
      <c r="DV163" s="25">
        <v>4540</v>
      </c>
      <c r="DW163" s="18">
        <v>75</v>
      </c>
      <c r="DX163" s="18">
        <v>262</v>
      </c>
      <c r="DY163" s="18">
        <v>457</v>
      </c>
      <c r="DZ163" s="17">
        <f t="shared" si="516"/>
        <v>0.97400471451021475</v>
      </c>
      <c r="EA163" s="17">
        <f t="shared" si="517"/>
        <v>2.5995285489785247E-2</v>
      </c>
      <c r="EB163" s="25">
        <v>30544</v>
      </c>
      <c r="EC163" s="25">
        <v>14359</v>
      </c>
      <c r="ED163" s="18">
        <v>228</v>
      </c>
      <c r="EE163" s="25">
        <v>15507</v>
      </c>
      <c r="EF163" s="17">
        <f t="shared" si="518"/>
        <v>0.50769381875327402</v>
      </c>
      <c r="EG163" s="18">
        <v>162</v>
      </c>
      <c r="EH163" s="18">
        <v>288</v>
      </c>
      <c r="EI163" s="17">
        <f t="shared" si="519"/>
        <v>0.47757333682556313</v>
      </c>
      <c r="EJ163" s="17">
        <f t="shared" si="520"/>
        <v>5.3038239916186483E-3</v>
      </c>
      <c r="EK163" s="69">
        <f t="shared" si="521"/>
        <v>0.13843962807752752</v>
      </c>
      <c r="EL163" s="27">
        <v>92818</v>
      </c>
      <c r="EM163" s="25">
        <v>78703</v>
      </c>
      <c r="EN163" s="25">
        <v>14115</v>
      </c>
      <c r="EO163" s="59">
        <v>0.84792820358120191</v>
      </c>
      <c r="EP163" s="25">
        <v>40851</v>
      </c>
      <c r="EQ163" s="25">
        <v>38347</v>
      </c>
      <c r="ER163" s="25">
        <v>2504</v>
      </c>
      <c r="ES163" s="59">
        <v>0.93870407089177743</v>
      </c>
      <c r="ET163" s="25">
        <v>51967</v>
      </c>
      <c r="EU163" s="25">
        <v>40356</v>
      </c>
      <c r="EV163" s="25">
        <v>11611</v>
      </c>
      <c r="EW163" s="59">
        <v>0.77656974618507901</v>
      </c>
      <c r="EX163" s="25">
        <v>8642</v>
      </c>
      <c r="EY163" s="25">
        <v>7822</v>
      </c>
      <c r="EZ163" s="25">
        <v>820</v>
      </c>
      <c r="FA163" s="59">
        <v>0.90511455681555186</v>
      </c>
      <c r="FB163" s="25">
        <v>84176</v>
      </c>
      <c r="FC163" s="25">
        <v>70881</v>
      </c>
      <c r="FD163" s="25">
        <v>13295</v>
      </c>
      <c r="FE163" s="59">
        <v>0.84205711841855158</v>
      </c>
      <c r="FF163" s="25">
        <v>76500</v>
      </c>
      <c r="FG163" s="25">
        <v>29008</v>
      </c>
      <c r="FH163" s="25">
        <v>38556</v>
      </c>
      <c r="FI163" s="25">
        <v>8936</v>
      </c>
      <c r="FJ163" s="23">
        <f t="shared" si="522"/>
        <v>0.11681045751633987</v>
      </c>
      <c r="FK163" s="23">
        <f t="shared" si="523"/>
        <v>0.504</v>
      </c>
      <c r="FL163" s="36">
        <f t="shared" si="524"/>
        <v>3.2461951656222023</v>
      </c>
      <c r="FM163" s="25">
        <v>35482</v>
      </c>
      <c r="FN163" s="25">
        <v>14794</v>
      </c>
      <c r="FO163" s="17">
        <f t="shared" si="525"/>
        <v>0.41694380249140411</v>
      </c>
      <c r="FP163" s="25">
        <v>17198</v>
      </c>
      <c r="FQ163" s="17">
        <f t="shared" si="526"/>
        <v>0.484696465813652</v>
      </c>
      <c r="FR163" s="25">
        <v>3490</v>
      </c>
      <c r="FS163" s="17">
        <f t="shared" si="527"/>
        <v>9.8359731694943914E-2</v>
      </c>
      <c r="FT163" s="25">
        <v>41018</v>
      </c>
      <c r="FU163" s="25">
        <v>14214</v>
      </c>
      <c r="FV163" s="25">
        <v>21358</v>
      </c>
      <c r="FW163" s="17">
        <f t="shared" si="528"/>
        <v>0.13277097859476328</v>
      </c>
      <c r="FX163" s="17">
        <f t="shared" si="529"/>
        <v>0.52069823004534599</v>
      </c>
      <c r="FY163" s="25">
        <v>5446</v>
      </c>
      <c r="FZ163" s="65">
        <v>85772.586471278191</v>
      </c>
      <c r="GA163" s="66">
        <v>18980.251359375467</v>
      </c>
      <c r="GB163" s="25">
        <v>42371</v>
      </c>
      <c r="GC163" s="25">
        <v>6092</v>
      </c>
      <c r="GD163" s="18">
        <v>1497</v>
      </c>
      <c r="GE163" s="18">
        <v>112</v>
      </c>
      <c r="GF163" s="18">
        <v>1502</v>
      </c>
      <c r="GG163" s="18">
        <v>44</v>
      </c>
      <c r="GH163" s="18">
        <v>38</v>
      </c>
      <c r="GI163" s="18">
        <v>454</v>
      </c>
      <c r="GJ163" s="10">
        <f t="shared" si="530"/>
        <v>18980.251359375467</v>
      </c>
      <c r="GK163" s="10">
        <v>66792.335111902721</v>
      </c>
      <c r="GL163" s="44">
        <v>12483.027281804272</v>
      </c>
      <c r="GM163" s="10">
        <f t="shared" si="531"/>
        <v>73289.559189473919</v>
      </c>
      <c r="GN163" s="44">
        <v>4674.5662282308431</v>
      </c>
      <c r="GO163" s="17">
        <f t="shared" si="532"/>
        <v>0.22128575271227471</v>
      </c>
      <c r="GP163" s="17">
        <f t="shared" si="653"/>
        <v>0.7787142472877252</v>
      </c>
      <c r="GQ163" s="17">
        <f t="shared" si="654"/>
        <v>0.14553632804327685</v>
      </c>
      <c r="GR163" s="17">
        <f t="shared" si="655"/>
        <v>5.4499536746465821E-2</v>
      </c>
      <c r="GS163" s="17">
        <f t="shared" si="533"/>
        <v>0.46212528766550104</v>
      </c>
      <c r="GT163" s="25">
        <v>29801</v>
      </c>
      <c r="GU163" s="25">
        <v>3911</v>
      </c>
      <c r="GV163" s="25">
        <v>19749</v>
      </c>
      <c r="GW163" s="25">
        <v>3978</v>
      </c>
      <c r="GX163" s="18">
        <v>962</v>
      </c>
      <c r="GY163" s="18">
        <v>72</v>
      </c>
      <c r="GZ163" s="18">
        <v>757</v>
      </c>
      <c r="HA163" s="18">
        <v>15</v>
      </c>
      <c r="HB163" s="18">
        <v>32</v>
      </c>
      <c r="HC163" s="18">
        <v>325</v>
      </c>
      <c r="HD163" s="23">
        <f t="shared" si="534"/>
        <v>0.13123720680514075</v>
      </c>
      <c r="HE163" s="23">
        <f t="shared" si="535"/>
        <v>0.86876279319485927</v>
      </c>
      <c r="HF163" s="23">
        <f t="shared" si="536"/>
        <v>0.20606691050635884</v>
      </c>
      <c r="HG163" s="23">
        <f t="shared" si="537"/>
        <v>7.258145699808731E-2</v>
      </c>
      <c r="HH163" s="25">
        <v>37117</v>
      </c>
      <c r="HI163" s="25">
        <v>10897</v>
      </c>
      <c r="HJ163" s="25">
        <v>22622</v>
      </c>
      <c r="HK163" s="25">
        <v>2114</v>
      </c>
      <c r="HL163" s="18">
        <v>535</v>
      </c>
      <c r="HM163" s="18">
        <v>40</v>
      </c>
      <c r="HN163" s="18">
        <v>745</v>
      </c>
      <c r="HO163" s="18">
        <v>29</v>
      </c>
      <c r="HP163" s="18">
        <v>6</v>
      </c>
      <c r="HQ163" s="18">
        <v>129</v>
      </c>
      <c r="HR163" s="23">
        <f t="shared" si="538"/>
        <v>0.29358514966187998</v>
      </c>
      <c r="HS163" s="23">
        <f t="shared" si="539"/>
        <v>0.70641485033812002</v>
      </c>
      <c r="HT163" s="80">
        <f t="shared" si="540"/>
        <v>9.6936713635261476E-2</v>
      </c>
      <c r="HU163" s="27">
        <v>115547</v>
      </c>
      <c r="HV163" s="18">
        <v>1706</v>
      </c>
      <c r="HW163" s="25">
        <v>14067</v>
      </c>
      <c r="HX163" s="18">
        <v>4583</v>
      </c>
      <c r="HY163" s="25">
        <v>15897</v>
      </c>
      <c r="HZ163" s="25">
        <v>7624</v>
      </c>
      <c r="IA163" s="25">
        <v>8296</v>
      </c>
      <c r="IB163" s="18">
        <v>1631</v>
      </c>
      <c r="IC163" s="25">
        <v>17427</v>
      </c>
      <c r="ID163" s="25">
        <v>31970</v>
      </c>
      <c r="IE163" s="25">
        <v>5399</v>
      </c>
      <c r="IF163" s="18">
        <v>640</v>
      </c>
      <c r="IG163" s="25">
        <v>6307</v>
      </c>
      <c r="IH163" s="17">
        <f t="shared" si="541"/>
        <v>0.34266575506071123</v>
      </c>
      <c r="II163" s="17">
        <f t="shared" si="542"/>
        <v>6.5981808268496797E-2</v>
      </c>
      <c r="IJ163" s="30">
        <f t="shared" si="543"/>
        <v>15.155692549842604</v>
      </c>
      <c r="IK163" s="17">
        <f t="shared" si="615"/>
        <v>0.20717648814371567</v>
      </c>
      <c r="IL163" s="25">
        <v>52798</v>
      </c>
      <c r="IM163" s="18">
        <v>898</v>
      </c>
      <c r="IN163" s="25">
        <v>11427</v>
      </c>
      <c r="IO163" s="18">
        <v>4048</v>
      </c>
      <c r="IP163" s="25">
        <v>12018</v>
      </c>
      <c r="IQ163" s="25">
        <v>2869</v>
      </c>
      <c r="IR163" s="25">
        <v>4500</v>
      </c>
      <c r="IS163" s="18">
        <v>902</v>
      </c>
      <c r="IT163" s="25">
        <v>9148</v>
      </c>
      <c r="IU163" s="25">
        <v>1128</v>
      </c>
      <c r="IV163" s="25">
        <v>1902</v>
      </c>
      <c r="IW163" s="18">
        <v>301</v>
      </c>
      <c r="IX163" s="25">
        <v>3657</v>
      </c>
      <c r="IY163" s="17">
        <f t="shared" si="544"/>
        <v>0.67729838251448915</v>
      </c>
      <c r="IZ163" s="25">
        <v>62749</v>
      </c>
      <c r="JA163" s="18">
        <v>808</v>
      </c>
      <c r="JB163" s="25">
        <v>2640</v>
      </c>
      <c r="JC163" s="18">
        <v>535</v>
      </c>
      <c r="JD163" s="25">
        <v>3879</v>
      </c>
      <c r="JE163" s="25">
        <v>4755</v>
      </c>
      <c r="JF163" s="25">
        <v>3796</v>
      </c>
      <c r="JG163" s="18">
        <v>729</v>
      </c>
      <c r="JH163" s="25">
        <v>8279</v>
      </c>
      <c r="JI163" s="25">
        <v>30842</v>
      </c>
      <c r="JJ163" s="25">
        <v>3497</v>
      </c>
      <c r="JK163" s="18">
        <v>339</v>
      </c>
      <c r="JL163" s="25">
        <v>2650</v>
      </c>
      <c r="JM163" s="80">
        <f t="shared" si="545"/>
        <v>0.26156592136926488</v>
      </c>
      <c r="JN163" s="27">
        <v>136001.98685424624</v>
      </c>
      <c r="JO163" s="25">
        <v>55369</v>
      </c>
      <c r="JP163" s="18">
        <v>55</v>
      </c>
      <c r="JQ163" s="18">
        <v>91</v>
      </c>
      <c r="JR163" s="18">
        <v>274</v>
      </c>
      <c r="JS163" s="18">
        <v>406</v>
      </c>
      <c r="JT163" s="18">
        <v>128</v>
      </c>
      <c r="JU163" s="18">
        <v>0</v>
      </c>
      <c r="JV163" s="18">
        <v>45</v>
      </c>
      <c r="JW163" s="25">
        <v>69655.305460526361</v>
      </c>
      <c r="JX163" s="17">
        <f t="shared" si="546"/>
        <v>0.51216388136429336</v>
      </c>
      <c r="JY163" s="17">
        <f t="shared" si="547"/>
        <v>0.48783611863570664</v>
      </c>
      <c r="JZ163" s="25">
        <v>10472</v>
      </c>
      <c r="KA163" s="25">
        <v>7417</v>
      </c>
      <c r="KB163" s="18">
        <v>2</v>
      </c>
      <c r="KC163" s="18">
        <v>5</v>
      </c>
      <c r="KD163" s="18">
        <v>8</v>
      </c>
      <c r="KE163" s="18">
        <v>56</v>
      </c>
      <c r="KF163" s="18">
        <v>5</v>
      </c>
      <c r="KG163" s="18">
        <v>0</v>
      </c>
      <c r="KH163" s="18">
        <v>2</v>
      </c>
      <c r="KI163" s="25">
        <v>2977</v>
      </c>
      <c r="KJ163" s="17">
        <f t="shared" si="548"/>
        <v>0.28428189457601222</v>
      </c>
      <c r="KK163" s="25">
        <v>105075</v>
      </c>
      <c r="KL163" s="25">
        <v>47952</v>
      </c>
      <c r="KM163" s="18">
        <v>53</v>
      </c>
      <c r="KN163" s="18">
        <v>86</v>
      </c>
      <c r="KO163" s="18">
        <v>266</v>
      </c>
      <c r="KP163" s="18">
        <v>350</v>
      </c>
      <c r="KQ163" s="18">
        <v>123</v>
      </c>
      <c r="KR163" s="18">
        <v>0</v>
      </c>
      <c r="KS163" s="18">
        <v>43</v>
      </c>
      <c r="KT163" s="25">
        <v>56202</v>
      </c>
      <c r="KU163" s="69">
        <f t="shared" si="619"/>
        <v>0.53487508922198435</v>
      </c>
      <c r="KV163" s="27">
        <v>145957</v>
      </c>
      <c r="KW163" s="25">
        <v>143013</v>
      </c>
      <c r="KX163" s="25">
        <v>2944</v>
      </c>
      <c r="KY163" s="59">
        <v>2.017032413656077E-2</v>
      </c>
      <c r="KZ163" s="18">
        <v>1348</v>
      </c>
      <c r="LA163" s="18">
        <v>1091</v>
      </c>
      <c r="LB163" s="18">
        <v>1292</v>
      </c>
      <c r="LC163" s="18">
        <v>1229</v>
      </c>
      <c r="LD163" s="25">
        <v>68195</v>
      </c>
      <c r="LE163" s="25">
        <v>66859</v>
      </c>
      <c r="LF163" s="25">
        <v>1336</v>
      </c>
      <c r="LG163" s="59">
        <v>1.959087909670797E-2</v>
      </c>
      <c r="LH163" s="25">
        <v>77762</v>
      </c>
      <c r="LI163" s="25">
        <v>76154</v>
      </c>
      <c r="LJ163" s="25">
        <v>1608</v>
      </c>
      <c r="LK163" s="35">
        <v>2.0678480491756898E-2</v>
      </c>
      <c r="LL163" s="27">
        <v>30544</v>
      </c>
      <c r="LM163" s="18">
        <v>100</v>
      </c>
      <c r="LN163" s="25">
        <v>3331</v>
      </c>
      <c r="LO163" s="18">
        <v>140</v>
      </c>
      <c r="LP163" s="25">
        <v>1748</v>
      </c>
      <c r="LQ163" s="18">
        <v>315</v>
      </c>
      <c r="LR163" s="25">
        <v>24910</v>
      </c>
      <c r="LS163" s="23">
        <f t="shared" si="549"/>
        <v>0.81554478784704032</v>
      </c>
      <c r="LT163" s="23">
        <f t="shared" si="550"/>
        <v>0.18445521215295968</v>
      </c>
      <c r="LU163" s="17">
        <f t="shared" si="551"/>
        <v>0.1123297537977999</v>
      </c>
      <c r="LV163" s="25">
        <v>30544</v>
      </c>
      <c r="LW163" s="18">
        <v>266</v>
      </c>
      <c r="LX163" s="18">
        <v>126</v>
      </c>
      <c r="LY163" s="25">
        <v>1602</v>
      </c>
      <c r="LZ163" s="18">
        <v>823</v>
      </c>
      <c r="MA163" s="25">
        <v>25920</v>
      </c>
      <c r="MB163" s="18">
        <v>165</v>
      </c>
      <c r="MC163" s="25">
        <v>1596</v>
      </c>
      <c r="MD163" s="18">
        <v>5</v>
      </c>
      <c r="ME163" s="18">
        <v>0</v>
      </c>
      <c r="MF163" s="18">
        <v>41</v>
      </c>
      <c r="MG163" s="17">
        <f t="shared" si="552"/>
        <v>0.9062663698271346</v>
      </c>
      <c r="MH163" s="17">
        <f t="shared" si="553"/>
        <v>6.5446568884232587E-2</v>
      </c>
      <c r="MI163" s="25">
        <v>30544</v>
      </c>
      <c r="MJ163" s="18">
        <v>266</v>
      </c>
      <c r="MK163" s="18">
        <v>162</v>
      </c>
      <c r="ML163" s="25">
        <v>1663</v>
      </c>
      <c r="MM163" s="18">
        <v>805</v>
      </c>
      <c r="MN163" s="25">
        <v>26015</v>
      </c>
      <c r="MO163" s="18">
        <v>165</v>
      </c>
      <c r="MP163" s="25">
        <v>1433</v>
      </c>
      <c r="MQ163" s="18">
        <v>2</v>
      </c>
      <c r="MR163" s="18">
        <v>0</v>
      </c>
      <c r="MS163" s="18">
        <v>33</v>
      </c>
      <c r="MT163" s="17">
        <f t="shared" si="554"/>
        <v>0.11544002095337873</v>
      </c>
      <c r="MU163" s="69">
        <f t="shared" si="555"/>
        <v>8.8888161341016236E-2</v>
      </c>
      <c r="MV163" s="27">
        <v>30544</v>
      </c>
      <c r="MW163" s="25">
        <v>1851</v>
      </c>
      <c r="MX163" s="25">
        <v>11545</v>
      </c>
      <c r="MY163" s="25">
        <v>13975</v>
      </c>
      <c r="MZ163" s="25">
        <v>1090</v>
      </c>
      <c r="NA163" s="25">
        <v>1403</v>
      </c>
      <c r="NB163" s="18">
        <v>46</v>
      </c>
      <c r="NC163" s="18">
        <v>591</v>
      </c>
      <c r="ND163" s="18">
        <v>43</v>
      </c>
      <c r="NE163" s="17">
        <f t="shared" si="556"/>
        <v>6.060110005238345E-2</v>
      </c>
      <c r="NF163" s="10">
        <f t="shared" si="557"/>
        <v>8702.3785686223164</v>
      </c>
      <c r="NG163" s="17">
        <f t="shared" si="558"/>
        <v>0.12588397066526977</v>
      </c>
      <c r="NH163" s="25">
        <v>30544</v>
      </c>
      <c r="NI163" s="18">
        <v>66</v>
      </c>
      <c r="NJ163" s="18">
        <v>3</v>
      </c>
      <c r="NK163" s="18">
        <v>997</v>
      </c>
      <c r="NL163" s="18">
        <v>11</v>
      </c>
      <c r="NM163" s="25">
        <v>28242</v>
      </c>
      <c r="NN163" s="25">
        <v>1046</v>
      </c>
      <c r="NO163" s="18">
        <v>38</v>
      </c>
      <c r="NP163" s="18">
        <v>17</v>
      </c>
      <c r="NQ163" s="32">
        <v>124</v>
      </c>
      <c r="NR163" s="27">
        <v>30544</v>
      </c>
      <c r="NS163" s="37">
        <f t="shared" si="559"/>
        <v>0.47737689889994761</v>
      </c>
      <c r="NT163" s="37">
        <f t="shared" si="560"/>
        <v>0.12881376999068681</v>
      </c>
      <c r="NU163" s="37">
        <f t="shared" si="561"/>
        <v>2.0947808792263904</v>
      </c>
      <c r="NV163" s="17">
        <f t="shared" si="562"/>
        <v>0.42536877037352211</v>
      </c>
      <c r="NW163" s="10">
        <f t="shared" si="563"/>
        <v>23203</v>
      </c>
      <c r="NX163" s="17">
        <f t="shared" si="564"/>
        <v>0.75965819800942902</v>
      </c>
      <c r="NY163" s="19">
        <f t="shared" si="565"/>
        <v>0.41815494962965633</v>
      </c>
      <c r="NZ163" s="25">
        <v>7341</v>
      </c>
      <c r="OA163" s="25">
        <v>4080</v>
      </c>
      <c r="OB163" s="18">
        <v>595</v>
      </c>
      <c r="OC163" s="25">
        <v>2285</v>
      </c>
      <c r="OD163" s="18">
        <v>100</v>
      </c>
      <c r="OE163" s="18">
        <v>180</v>
      </c>
      <c r="OF163" s="17">
        <f t="shared" si="566"/>
        <v>7.4810110005238351E-2</v>
      </c>
      <c r="OG163" s="17">
        <f t="shared" si="567"/>
        <v>0.24034180199057098</v>
      </c>
      <c r="OH163" s="17">
        <f t="shared" si="568"/>
        <v>0.13357778941854373</v>
      </c>
      <c r="OI163" s="69">
        <f t="shared" si="569"/>
        <v>5.8931377684651653E-3</v>
      </c>
      <c r="OJ163" s="27">
        <v>30544</v>
      </c>
      <c r="OK163" s="18">
        <v>20</v>
      </c>
      <c r="OL163" s="18">
        <v>343</v>
      </c>
      <c r="OM163" s="18">
        <v>505</v>
      </c>
      <c r="ON163" s="18">
        <v>34</v>
      </c>
      <c r="OO163" s="25">
        <v>1649</v>
      </c>
      <c r="OP163" s="25">
        <v>2380</v>
      </c>
      <c r="OQ163" s="25">
        <v>4129</v>
      </c>
      <c r="OR163" s="69">
        <f t="shared" si="570"/>
        <v>9.0918019905709802E-2</v>
      </c>
      <c r="OS163" s="22">
        <v>102610</v>
      </c>
      <c r="OT163" s="22">
        <v>102610</v>
      </c>
      <c r="OU163" s="38">
        <f t="shared" si="620"/>
        <v>0.99728833986140408</v>
      </c>
      <c r="OV163" s="39">
        <v>0.63460003898255524</v>
      </c>
      <c r="OW163" s="22">
        <v>6511631</v>
      </c>
      <c r="OX163" s="36">
        <f t="shared" si="621"/>
        <v>266442917.25799999</v>
      </c>
      <c r="OY163" s="36">
        <f t="shared" si="622"/>
        <v>6952277.0688735563</v>
      </c>
      <c r="OZ163" s="22"/>
      <c r="PA163" s="22"/>
      <c r="PB163" s="38">
        <f t="shared" si="623"/>
        <v>0</v>
      </c>
      <c r="PC163" s="39">
        <v>0</v>
      </c>
      <c r="PD163" s="22"/>
      <c r="PE163" s="40">
        <f t="shared" si="571"/>
        <v>0</v>
      </c>
      <c r="PF163" s="36">
        <f t="shared" si="572"/>
        <v>0</v>
      </c>
      <c r="PG163" s="22"/>
      <c r="PH163" s="22"/>
      <c r="PI163" s="38">
        <f t="shared" si="624"/>
        <v>0</v>
      </c>
      <c r="PJ163" s="39">
        <v>0</v>
      </c>
      <c r="PK163" s="22"/>
      <c r="PL163" s="41">
        <f t="shared" si="573"/>
        <v>0</v>
      </c>
      <c r="PM163" s="36">
        <f t="shared" si="574"/>
        <v>0</v>
      </c>
      <c r="PN163" s="22">
        <v>62</v>
      </c>
      <c r="PO163" s="22">
        <v>62</v>
      </c>
      <c r="PP163" s="38">
        <f t="shared" si="625"/>
        <v>6.0259114191021392E-4</v>
      </c>
      <c r="PQ163" s="39">
        <v>0.4604838709677419</v>
      </c>
      <c r="PR163" s="22">
        <v>2855</v>
      </c>
      <c r="PS163" s="41">
        <f t="shared" si="575"/>
        <v>116820.89</v>
      </c>
      <c r="PT163" s="36">
        <f t="shared" si="576"/>
        <v>8129.3377309241014</v>
      </c>
      <c r="PU163" s="22">
        <v>22</v>
      </c>
      <c r="PV163" s="22">
        <v>22</v>
      </c>
      <c r="PW163" s="38">
        <f t="shared" si="626"/>
        <v>2.13822663258463E-4</v>
      </c>
      <c r="PX163" s="39">
        <v>0.21772727272727274</v>
      </c>
      <c r="PY163" s="22">
        <v>479</v>
      </c>
      <c r="PZ163" s="36">
        <f t="shared" si="577"/>
        <v>3356.4678982618725</v>
      </c>
      <c r="QA163" s="22"/>
      <c r="QB163" s="22"/>
      <c r="QC163" s="39">
        <v>0</v>
      </c>
      <c r="QD163" s="22"/>
      <c r="QE163" s="22">
        <f t="shared" si="578"/>
        <v>0</v>
      </c>
      <c r="QF163" s="22"/>
      <c r="QG163" s="22"/>
      <c r="QH163" s="22"/>
      <c r="QI163" s="38">
        <f t="shared" si="627"/>
        <v>0</v>
      </c>
      <c r="QJ163" s="39">
        <v>0</v>
      </c>
      <c r="QK163" s="22"/>
      <c r="QL163" s="42">
        <f t="shared" si="579"/>
        <v>0</v>
      </c>
      <c r="QM163" s="22">
        <f t="shared" si="628"/>
        <v>195</v>
      </c>
      <c r="QN163" s="22">
        <v>20</v>
      </c>
      <c r="QO163" s="22">
        <v>20</v>
      </c>
      <c r="QP163" s="38">
        <f t="shared" si="629"/>
        <v>1.9438423932587547E-4</v>
      </c>
      <c r="QQ163" s="39">
        <v>0.11</v>
      </c>
      <c r="QR163" s="22">
        <v>220</v>
      </c>
      <c r="QS163" s="36">
        <f t="shared" si="580"/>
        <v>4702.4544222091827</v>
      </c>
      <c r="QT163" s="22"/>
      <c r="QU163" s="22"/>
      <c r="QV163" s="38">
        <f t="shared" si="630"/>
        <v>0</v>
      </c>
      <c r="QW163" s="39">
        <v>0</v>
      </c>
      <c r="QX163" s="22"/>
      <c r="QY163" s="36">
        <f t="shared" si="581"/>
        <v>0</v>
      </c>
      <c r="QZ163" s="22">
        <v>175</v>
      </c>
      <c r="RA163" s="22">
        <v>175</v>
      </c>
      <c r="RB163" s="38">
        <f t="shared" si="631"/>
        <v>1.7008620941014103E-3</v>
      </c>
      <c r="RC163" s="39">
        <v>0.10862857142857144</v>
      </c>
      <c r="RD163" s="22">
        <v>1901</v>
      </c>
      <c r="RE163" s="36">
        <f t="shared" si="582"/>
        <v>18908.965824244751</v>
      </c>
      <c r="RF163" s="10">
        <f t="shared" si="632"/>
        <v>102889</v>
      </c>
      <c r="RG163" s="10">
        <f t="shared" si="633"/>
        <v>102889</v>
      </c>
      <c r="RH163" s="17">
        <f t="shared" si="634"/>
        <v>0.13233090636426659</v>
      </c>
      <c r="RI163" s="17">
        <f t="shared" si="635"/>
        <v>3.0233314480302815E-3</v>
      </c>
      <c r="RJ163" s="17">
        <f t="shared" si="636"/>
        <v>0.99497705083553134</v>
      </c>
      <c r="RK163" s="17">
        <f t="shared" si="637"/>
        <v>0</v>
      </c>
      <c r="RL163" s="17">
        <f t="shared" si="638"/>
        <v>1.1634324122343147E-3</v>
      </c>
      <c r="RM163" s="17">
        <f t="shared" si="639"/>
        <v>4.8036182930462991E-4</v>
      </c>
      <c r="RN163" s="17">
        <f t="shared" si="640"/>
        <v>6.729930620351821E-4</v>
      </c>
      <c r="RO163" s="17">
        <f t="shared" si="641"/>
        <v>0</v>
      </c>
      <c r="RP163" s="17">
        <f t="shared" si="642"/>
        <v>2.7061618608944815E-3</v>
      </c>
      <c r="RQ163" s="17">
        <f t="shared" si="643"/>
        <v>0</v>
      </c>
      <c r="RR163" s="36">
        <f t="shared" si="644"/>
        <v>6987374.2947491966</v>
      </c>
      <c r="RS163" s="36">
        <f t="shared" si="645"/>
        <v>39.258220045224014</v>
      </c>
      <c r="RT163" s="10">
        <f t="shared" si="646"/>
        <v>0</v>
      </c>
      <c r="RU163" s="17">
        <f t="shared" si="647"/>
        <v>0</v>
      </c>
      <c r="RV163" s="37">
        <f t="shared" si="648"/>
        <v>1.7298739418207971</v>
      </c>
      <c r="RW163" s="36">
        <f t="shared" si="649"/>
        <v>0.57807680422507512</v>
      </c>
      <c r="RX163" s="85">
        <v>-4.9675149999999997</v>
      </c>
      <c r="RY163" s="93">
        <v>10</v>
      </c>
      <c r="RZ163" s="43" t="b">
        <v>0</v>
      </c>
      <c r="SA163" s="18" t="b">
        <v>1</v>
      </c>
      <c r="SB163" s="18" t="b">
        <v>0</v>
      </c>
      <c r="SC163" s="18" t="b">
        <v>0</v>
      </c>
      <c r="SD163" s="18" t="b">
        <v>0</v>
      </c>
      <c r="SE163" s="32" t="b">
        <v>1</v>
      </c>
      <c r="SF163" s="43" t="b">
        <v>0</v>
      </c>
      <c r="SG163" s="18" t="b">
        <v>0</v>
      </c>
      <c r="SH163" s="18"/>
      <c r="SI163" s="18"/>
      <c r="SJ163" s="18"/>
      <c r="SK163" s="18"/>
      <c r="SL163" s="18"/>
      <c r="SM163" s="18"/>
      <c r="SN163" s="18">
        <v>4</v>
      </c>
      <c r="SO163" s="18">
        <v>3640</v>
      </c>
      <c r="SP163" s="18">
        <v>15753</v>
      </c>
      <c r="SQ163" s="17">
        <f t="shared" si="583"/>
        <v>0</v>
      </c>
      <c r="SR163" s="17">
        <f t="shared" si="584"/>
        <v>0</v>
      </c>
      <c r="SS163" s="17">
        <f t="shared" si="585"/>
        <v>0</v>
      </c>
      <c r="ST163" s="17">
        <f t="shared" si="586"/>
        <v>0</v>
      </c>
      <c r="SU163" s="17">
        <f t="shared" si="587"/>
        <v>6.4150805091993057E-2</v>
      </c>
      <c r="SV163" s="17">
        <f t="shared" si="618"/>
        <v>0.15936750735985919</v>
      </c>
      <c r="SW163" s="17">
        <f t="shared" si="588"/>
        <v>0</v>
      </c>
      <c r="SX163" s="17">
        <f t="shared" si="589"/>
        <v>0</v>
      </c>
      <c r="SY163" s="17">
        <f t="shared" si="590"/>
        <v>0</v>
      </c>
      <c r="SZ163" s="17">
        <f t="shared" si="591"/>
        <v>1.6037701272998264E-2</v>
      </c>
      <c r="TA163" s="17">
        <f t="shared" si="592"/>
        <v>3.9841876839964797E-2</v>
      </c>
      <c r="TB163" s="24">
        <f t="shared" si="593"/>
        <v>25.099219196343551</v>
      </c>
      <c r="TC163" s="69">
        <f t="shared" si="594"/>
        <v>4.0482611607005725E-2</v>
      </c>
      <c r="TD163" s="17">
        <f t="shared" si="616"/>
        <v>6.4261091677362574E-5</v>
      </c>
      <c r="TE163" s="95">
        <v>121</v>
      </c>
      <c r="TF163" s="71">
        <v>3</v>
      </c>
      <c r="TG163" s="71">
        <v>30</v>
      </c>
      <c r="TH163" s="71">
        <v>4</v>
      </c>
      <c r="TI163" s="71"/>
      <c r="TJ163" s="71">
        <v>16</v>
      </c>
      <c r="TK163" s="71">
        <v>3</v>
      </c>
      <c r="TL163" s="71"/>
      <c r="TM163" s="71">
        <v>35</v>
      </c>
      <c r="TN163" s="71"/>
      <c r="TO163" s="71"/>
      <c r="TP163" s="71">
        <v>8</v>
      </c>
      <c r="TQ163" s="71">
        <v>27</v>
      </c>
      <c r="TR163" s="72">
        <v>238</v>
      </c>
      <c r="TS163" s="72">
        <v>1</v>
      </c>
      <c r="TT163" s="72"/>
      <c r="TU163" s="72">
        <v>11</v>
      </c>
      <c r="TV163" s="72">
        <v>10</v>
      </c>
      <c r="TW163" s="72">
        <v>7</v>
      </c>
      <c r="TX163" s="72">
        <v>12</v>
      </c>
      <c r="TY163" s="72"/>
      <c r="TZ163" s="72">
        <v>16</v>
      </c>
      <c r="UA163" s="72"/>
      <c r="UB163" s="72">
        <v>18</v>
      </c>
      <c r="UC163" s="72"/>
      <c r="UD163" s="72">
        <v>12</v>
      </c>
      <c r="UE163" s="72">
        <v>62</v>
      </c>
      <c r="UF163" s="72">
        <v>2</v>
      </c>
      <c r="UG163" s="72">
        <v>21</v>
      </c>
      <c r="UH163" s="72">
        <v>16</v>
      </c>
      <c r="UI163" s="72">
        <v>44</v>
      </c>
      <c r="UJ163" s="73">
        <v>147</v>
      </c>
      <c r="UK163" s="73">
        <v>7</v>
      </c>
      <c r="UL163" s="73"/>
      <c r="UM163" s="73">
        <v>11</v>
      </c>
      <c r="UN163" s="73">
        <v>16</v>
      </c>
      <c r="UO163" s="73">
        <v>6</v>
      </c>
      <c r="UP163" s="73">
        <v>6</v>
      </c>
      <c r="UQ163" s="73"/>
      <c r="UR163" s="73">
        <v>58</v>
      </c>
      <c r="US163" s="73">
        <v>34</v>
      </c>
      <c r="UT163" s="73"/>
      <c r="UU163" s="73">
        <v>4</v>
      </c>
      <c r="UV163" s="73">
        <v>28</v>
      </c>
      <c r="UW163" s="73">
        <v>2</v>
      </c>
      <c r="UX163" s="73"/>
      <c r="UY163" s="73">
        <v>30</v>
      </c>
      <c r="UZ163" s="73">
        <v>11</v>
      </c>
      <c r="VA163" s="73">
        <v>51</v>
      </c>
      <c r="VB163" s="73">
        <v>138</v>
      </c>
      <c r="VC163" s="73">
        <v>7</v>
      </c>
      <c r="VD163" s="73"/>
      <c r="VE163" s="73">
        <v>12</v>
      </c>
      <c r="VF163" s="73">
        <v>18</v>
      </c>
      <c r="VG163" s="73">
        <v>6</v>
      </c>
      <c r="VH163" s="73">
        <v>15</v>
      </c>
      <c r="VI163" s="73"/>
      <c r="VJ163" s="73">
        <v>36</v>
      </c>
      <c r="VK163" s="73">
        <v>20</v>
      </c>
      <c r="VL163" s="73"/>
      <c r="VM163" s="73">
        <v>7</v>
      </c>
      <c r="VN163" s="73">
        <v>28</v>
      </c>
      <c r="VO163" s="73"/>
      <c r="VP163" s="73">
        <v>55</v>
      </c>
      <c r="VQ163" s="73">
        <v>12</v>
      </c>
      <c r="VR163" s="73">
        <v>56</v>
      </c>
      <c r="VS163" s="73">
        <v>56</v>
      </c>
      <c r="VT163" s="73">
        <v>8</v>
      </c>
      <c r="VU163" s="73"/>
      <c r="VV163" s="73">
        <v>21</v>
      </c>
      <c r="VW163" s="73">
        <v>27</v>
      </c>
      <c r="VX163" s="73"/>
      <c r="VY163" s="73">
        <v>16</v>
      </c>
      <c r="VZ163" s="73">
        <v>5</v>
      </c>
      <c r="WA163" s="73">
        <v>220</v>
      </c>
      <c r="WB163" s="73">
        <v>3</v>
      </c>
      <c r="WC163" s="73">
        <v>12</v>
      </c>
      <c r="WD163" s="73"/>
      <c r="WE163" s="73">
        <v>2</v>
      </c>
      <c r="WF163" s="73">
        <v>49</v>
      </c>
      <c r="WG163" s="73"/>
      <c r="WH163" s="73">
        <v>5</v>
      </c>
      <c r="WI163" s="73"/>
      <c r="WJ163" s="73">
        <v>12</v>
      </c>
      <c r="WK163" s="73">
        <v>2</v>
      </c>
      <c r="WL163" s="73">
        <v>4</v>
      </c>
      <c r="WM163" s="73"/>
      <c r="WN163" s="73">
        <v>37</v>
      </c>
      <c r="WO163" s="22">
        <f t="shared" si="595"/>
        <v>700</v>
      </c>
      <c r="WP163" s="22">
        <f t="shared" si="596"/>
        <v>15</v>
      </c>
      <c r="WQ163" s="22">
        <f t="shared" si="597"/>
        <v>3</v>
      </c>
      <c r="WR163" s="22">
        <f t="shared" si="598"/>
        <v>85</v>
      </c>
      <c r="WS163" s="22">
        <f t="shared" si="599"/>
        <v>75</v>
      </c>
      <c r="WT163" s="22">
        <f t="shared" si="600"/>
        <v>19</v>
      </c>
      <c r="WU163" s="22">
        <f t="shared" si="601"/>
        <v>65</v>
      </c>
      <c r="WV163" s="22">
        <f t="shared" si="602"/>
        <v>0</v>
      </c>
      <c r="WW163" s="22">
        <f t="shared" si="603"/>
        <v>333</v>
      </c>
      <c r="WX163" s="22">
        <f t="shared" si="604"/>
        <v>0</v>
      </c>
      <c r="WY163" s="22">
        <f t="shared" si="605"/>
        <v>122</v>
      </c>
      <c r="WZ163" s="22">
        <f t="shared" si="606"/>
        <v>0</v>
      </c>
      <c r="XA163" s="22">
        <f t="shared" si="607"/>
        <v>23</v>
      </c>
      <c r="XB163" s="22">
        <f t="shared" si="608"/>
        <v>167</v>
      </c>
      <c r="XC163" s="22">
        <f t="shared" si="609"/>
        <v>4</v>
      </c>
      <c r="XD163" s="22">
        <f t="shared" si="610"/>
        <v>0</v>
      </c>
      <c r="XE163" s="22">
        <f t="shared" si="611"/>
        <v>122</v>
      </c>
      <c r="XF163" s="22">
        <f t="shared" si="612"/>
        <v>49</v>
      </c>
      <c r="XG163" s="93">
        <f t="shared" si="613"/>
        <v>215</v>
      </c>
    </row>
    <row r="164" spans="1:631" ht="17.100000000000001" customHeight="1" x14ac:dyDescent="0.2">
      <c r="A164" s="101"/>
      <c r="B164" s="27" t="s">
        <v>420</v>
      </c>
      <c r="C164" s="535" t="s">
        <v>421</v>
      </c>
      <c r="D164" s="25" t="s">
        <v>422</v>
      </c>
      <c r="E164" s="535" t="s">
        <v>423</v>
      </c>
      <c r="F164" s="25" t="s">
        <v>429</v>
      </c>
      <c r="G164" s="535" t="s">
        <v>430</v>
      </c>
      <c r="H164" s="25">
        <v>88</v>
      </c>
      <c r="I164" s="28">
        <v>4</v>
      </c>
      <c r="J164" s="17">
        <f t="shared" si="478"/>
        <v>0.16266792654369172</v>
      </c>
      <c r="K164" s="17">
        <f t="shared" si="479"/>
        <v>0.1620516823466579</v>
      </c>
      <c r="L164" s="17">
        <f t="shared" si="480"/>
        <v>5.0008340269214205E-2</v>
      </c>
      <c r="M164" s="17">
        <f t="shared" si="481"/>
        <v>0.15378527429336761</v>
      </c>
      <c r="N164" s="17">
        <f t="shared" si="482"/>
        <v>0.19717634915953997</v>
      </c>
      <c r="O164" s="17">
        <f t="shared" si="483"/>
        <v>9.0834394642783783E-2</v>
      </c>
      <c r="P164" s="17">
        <f t="shared" si="484"/>
        <v>0.58673319636043442</v>
      </c>
      <c r="Q164" s="17">
        <f t="shared" si="485"/>
        <v>0.41053544793156982</v>
      </c>
      <c r="R164" s="69">
        <f t="shared" si="486"/>
        <v>0.76916598432565209</v>
      </c>
      <c r="S164" s="422">
        <f t="shared" si="487"/>
        <v>0.2869953995414346</v>
      </c>
      <c r="T164" s="17">
        <f t="shared" si="614"/>
        <v>0.7130046004585654</v>
      </c>
      <c r="U164" s="10">
        <f t="shared" si="488"/>
        <v>117060.3822986868</v>
      </c>
      <c r="V164" s="32">
        <v>1</v>
      </c>
      <c r="W164" s="550">
        <f t="shared" si="489"/>
        <v>-0.94999165973078581</v>
      </c>
      <c r="X164" s="550">
        <f t="shared" si="490"/>
        <v>0.1758842884303235</v>
      </c>
      <c r="Y164" s="550">
        <f t="shared" si="491"/>
        <v>0.82411571156967645</v>
      </c>
      <c r="Z164" s="551">
        <f t="shared" si="492"/>
        <v>135302.4934097979</v>
      </c>
      <c r="AA164" s="426">
        <f t="shared" si="493"/>
        <v>6.7078071695214958E-2</v>
      </c>
      <c r="AB164" s="59">
        <f t="shared" si="494"/>
        <v>0.8339468473744388</v>
      </c>
      <c r="AC164" s="59">
        <f t="shared" si="495"/>
        <v>0.2215791801828369</v>
      </c>
      <c r="AD164" s="59">
        <f t="shared" si="496"/>
        <v>0.19717634915953997</v>
      </c>
      <c r="AE164" s="59">
        <f t="shared" si="497"/>
        <v>0.58946455206843018</v>
      </c>
      <c r="AF164" s="59">
        <f t="shared" si="498"/>
        <v>0.71028306150117082</v>
      </c>
      <c r="AG164" s="59">
        <f t="shared" si="499"/>
        <v>0.57269627377675525</v>
      </c>
      <c r="AH164" s="59">
        <f t="shared" si="500"/>
        <v>9.0834394642783783E-2</v>
      </c>
      <c r="AI164" s="59">
        <f t="shared" si="501"/>
        <v>0.15492379113430016</v>
      </c>
      <c r="AJ164" s="59">
        <f t="shared" si="502"/>
        <v>0.17041206195308328</v>
      </c>
      <c r="AK164" s="59">
        <f t="shared" si="503"/>
        <v>0.41326680363956558</v>
      </c>
      <c r="AL164" s="35">
        <f t="shared" si="504"/>
        <v>5.0008340269214205E-2</v>
      </c>
      <c r="AM164" s="27">
        <v>164179</v>
      </c>
      <c r="AN164" s="25">
        <f>AM164/180.8*80.8</f>
        <v>73372.030973451314</v>
      </c>
      <c r="AO164" s="25">
        <f t="shared" si="650"/>
        <v>90806.969026548686</v>
      </c>
      <c r="AP164" s="17">
        <f t="shared" si="505"/>
        <v>3.1887929385733312E-3</v>
      </c>
      <c r="AQ164" s="63">
        <v>80.754826628785437</v>
      </c>
      <c r="AR164" s="58">
        <v>841.16410849500005</v>
      </c>
      <c r="AS164" s="24">
        <f t="shared" si="506"/>
        <v>195.18070058142035</v>
      </c>
      <c r="AT164" s="17">
        <f t="shared" si="656"/>
        <v>0.16856001708343366</v>
      </c>
      <c r="AU164" s="25">
        <v>109989</v>
      </c>
      <c r="AV164" s="25">
        <v>48273</v>
      </c>
      <c r="AW164" s="25">
        <v>61716</v>
      </c>
      <c r="AX164" s="25">
        <v>1985</v>
      </c>
      <c r="AY164" s="25">
        <v>1753</v>
      </c>
      <c r="AZ164" s="18">
        <v>232</v>
      </c>
      <c r="BA164" s="25">
        <f t="shared" si="651"/>
        <v>11012.810732848697</v>
      </c>
      <c r="BB164" s="25">
        <v>3409</v>
      </c>
      <c r="BC164" s="25">
        <v>4102</v>
      </c>
      <c r="BD164" s="63">
        <v>83.10580204778158</v>
      </c>
      <c r="BE164" s="25">
        <f t="shared" si="652"/>
        <v>153166.18926715129</v>
      </c>
      <c r="BF164" s="25">
        <v>46617</v>
      </c>
      <c r="BG164" s="25">
        <v>57846</v>
      </c>
      <c r="BH164" s="63">
        <v>80.588113266258688</v>
      </c>
      <c r="BI164" s="17">
        <v>6.7078071695214958E-2</v>
      </c>
      <c r="BJ164" s="25">
        <v>56785.400994873809</v>
      </c>
      <c r="BK164" s="25">
        <v>96333.869094611247</v>
      </c>
      <c r="BL164" s="25">
        <v>11059.729910514941</v>
      </c>
      <c r="BM164" s="17">
        <v>0.70427079845362395</v>
      </c>
      <c r="BN164" s="10">
        <f t="shared" si="507"/>
        <v>48552.524580682475</v>
      </c>
      <c r="BO164" s="29">
        <v>0.58946455206843018</v>
      </c>
      <c r="BP164" s="30">
        <f t="shared" si="508"/>
        <v>0.41053544793156982</v>
      </c>
      <c r="BQ164" s="31">
        <v>11.480624638519375</v>
      </c>
      <c r="BR164" s="25">
        <v>73245</v>
      </c>
      <c r="BS164" s="25">
        <v>19537</v>
      </c>
      <c r="BT164" s="25">
        <v>44128</v>
      </c>
      <c r="BU164" s="25">
        <v>7413</v>
      </c>
      <c r="BV164" s="25">
        <v>1488</v>
      </c>
      <c r="BW164" s="18">
        <v>679</v>
      </c>
      <c r="BX164" s="25">
        <v>24341</v>
      </c>
      <c r="BY164" s="25">
        <v>15161</v>
      </c>
      <c r="BZ164" s="25">
        <v>9180</v>
      </c>
      <c r="CA164" s="59">
        <v>0.37714144858469256</v>
      </c>
      <c r="CB164" s="25">
        <v>109989</v>
      </c>
      <c r="CC164" s="25">
        <v>1985</v>
      </c>
      <c r="CD164" s="17">
        <f t="shared" si="509"/>
        <v>1.8047259271381684E-2</v>
      </c>
      <c r="CE164" s="25">
        <v>1177</v>
      </c>
      <c r="CF164" s="25">
        <v>2665</v>
      </c>
      <c r="CG164" s="25">
        <v>4198</v>
      </c>
      <c r="CH164" s="25">
        <v>4995</v>
      </c>
      <c r="CI164" s="25">
        <v>4333</v>
      </c>
      <c r="CJ164" s="25">
        <v>3162</v>
      </c>
      <c r="CK164" s="25">
        <v>1919</v>
      </c>
      <c r="CL164" s="25">
        <v>1133</v>
      </c>
      <c r="CM164" s="18">
        <v>759</v>
      </c>
      <c r="CN164" s="26">
        <v>4.5186721991701244</v>
      </c>
      <c r="CO164" s="27">
        <v>24341</v>
      </c>
      <c r="CP164" s="34">
        <f t="shared" si="510"/>
        <v>6.7449570683209403</v>
      </c>
      <c r="CQ164" s="25">
        <v>253</v>
      </c>
      <c r="CR164" s="18">
        <v>181</v>
      </c>
      <c r="CS164" s="18">
        <v>397</v>
      </c>
      <c r="CT164" s="25">
        <v>8961</v>
      </c>
      <c r="CU164" s="25">
        <v>14067</v>
      </c>
      <c r="CV164" s="18">
        <v>309</v>
      </c>
      <c r="CW164" s="18">
        <v>108</v>
      </c>
      <c r="CX164" s="18">
        <v>65</v>
      </c>
      <c r="CY164" s="25">
        <v>24341</v>
      </c>
      <c r="CZ164" s="25">
        <v>22913</v>
      </c>
      <c r="DA164" s="18">
        <v>199</v>
      </c>
      <c r="DB164" s="18">
        <v>933</v>
      </c>
      <c r="DC164" s="18">
        <v>272</v>
      </c>
      <c r="DD164" s="18">
        <v>3</v>
      </c>
      <c r="DE164" s="18">
        <v>21</v>
      </c>
      <c r="DF164" s="25">
        <v>24341</v>
      </c>
      <c r="DG164" s="25">
        <v>17124</v>
      </c>
      <c r="DH164" s="18">
        <v>147</v>
      </c>
      <c r="DI164" s="18">
        <v>18</v>
      </c>
      <c r="DJ164" s="25">
        <v>7035</v>
      </c>
      <c r="DK164" s="18">
        <v>10</v>
      </c>
      <c r="DL164" s="18">
        <v>7</v>
      </c>
      <c r="DM164" s="25">
        <f t="shared" si="511"/>
        <v>78041.98755186722</v>
      </c>
      <c r="DN164" s="17">
        <f t="shared" si="512"/>
        <v>0.2890185284088575</v>
      </c>
      <c r="DO164" s="17">
        <f t="shared" si="513"/>
        <v>4.108294646892075E-4</v>
      </c>
      <c r="DP164" s="23">
        <f t="shared" si="514"/>
        <v>0.71028306150117082</v>
      </c>
      <c r="DQ164" s="23">
        <f t="shared" si="515"/>
        <v>0.28971693849882918</v>
      </c>
      <c r="DR164" s="25">
        <v>24341</v>
      </c>
      <c r="DS164" s="25">
        <v>1598</v>
      </c>
      <c r="DT164" s="25">
        <v>18557</v>
      </c>
      <c r="DU164" s="18">
        <v>29</v>
      </c>
      <c r="DV164" s="25">
        <v>3320</v>
      </c>
      <c r="DW164" s="18">
        <v>107</v>
      </c>
      <c r="DX164" s="18">
        <v>716</v>
      </c>
      <c r="DY164" s="18">
        <v>14</v>
      </c>
      <c r="DZ164" s="17">
        <f t="shared" si="516"/>
        <v>0.96561357380551338</v>
      </c>
      <c r="EA164" s="17">
        <f t="shared" si="517"/>
        <v>3.4386426194486619E-2</v>
      </c>
      <c r="EB164" s="25">
        <v>24341</v>
      </c>
      <c r="EC164" s="25">
        <v>13560</v>
      </c>
      <c r="ED164" s="18">
        <v>380</v>
      </c>
      <c r="EE164" s="25">
        <v>9799</v>
      </c>
      <c r="EF164" s="17">
        <f t="shared" si="518"/>
        <v>0.40257179244895441</v>
      </c>
      <c r="EG164" s="18">
        <v>447</v>
      </c>
      <c r="EH164" s="18">
        <v>155</v>
      </c>
      <c r="EI164" s="17">
        <f t="shared" si="519"/>
        <v>0.57269627377675525</v>
      </c>
      <c r="EJ164" s="17">
        <f t="shared" si="520"/>
        <v>1.8364077071607577E-2</v>
      </c>
      <c r="EK164" s="69">
        <f t="shared" si="521"/>
        <v>0.1620516823466579</v>
      </c>
      <c r="EL164" s="27">
        <v>71718</v>
      </c>
      <c r="EM164" s="25">
        <v>59809</v>
      </c>
      <c r="EN164" s="25">
        <v>11909</v>
      </c>
      <c r="EO164" s="59">
        <v>0.8339468473744388</v>
      </c>
      <c r="EP164" s="25">
        <v>28973</v>
      </c>
      <c r="EQ164" s="25">
        <v>26931</v>
      </c>
      <c r="ER164" s="25">
        <v>2042</v>
      </c>
      <c r="ES164" s="59">
        <v>0.92952058813377969</v>
      </c>
      <c r="ET164" s="25">
        <v>42745</v>
      </c>
      <c r="EU164" s="25">
        <v>32878</v>
      </c>
      <c r="EV164" s="25">
        <v>9867</v>
      </c>
      <c r="EW164" s="59">
        <v>0.76916598432565209</v>
      </c>
      <c r="EX164" s="25">
        <v>5048</v>
      </c>
      <c r="EY164" s="25">
        <v>4462</v>
      </c>
      <c r="EZ164" s="25">
        <v>586</v>
      </c>
      <c r="FA164" s="59">
        <v>0.88391442155309041</v>
      </c>
      <c r="FB164" s="25">
        <v>66670</v>
      </c>
      <c r="FC164" s="25">
        <v>55347</v>
      </c>
      <c r="FD164" s="25">
        <v>11323</v>
      </c>
      <c r="FE164" s="59">
        <v>0.83016349182540883</v>
      </c>
      <c r="FF164" s="25">
        <v>55261</v>
      </c>
      <c r="FG164" s="25">
        <v>26144</v>
      </c>
      <c r="FH164" s="25">
        <v>23413</v>
      </c>
      <c r="FI164" s="25">
        <v>5704</v>
      </c>
      <c r="FJ164" s="23">
        <f t="shared" si="522"/>
        <v>0.10321926856191528</v>
      </c>
      <c r="FK164" s="23">
        <f t="shared" si="523"/>
        <v>0.42368035323284053</v>
      </c>
      <c r="FL164" s="36">
        <f t="shared" si="524"/>
        <v>4.5834502103786816</v>
      </c>
      <c r="FM164" s="25">
        <v>25133</v>
      </c>
      <c r="FN164" s="25">
        <v>13535</v>
      </c>
      <c r="FO164" s="17">
        <f t="shared" si="525"/>
        <v>0.53853499383280945</v>
      </c>
      <c r="FP164" s="25">
        <v>9348</v>
      </c>
      <c r="FQ164" s="17">
        <f t="shared" si="526"/>
        <v>0.37194127243066882</v>
      </c>
      <c r="FR164" s="25">
        <v>2250</v>
      </c>
      <c r="FS164" s="17">
        <f t="shared" si="527"/>
        <v>8.9523733736521699E-2</v>
      </c>
      <c r="FT164" s="25">
        <v>30128</v>
      </c>
      <c r="FU164" s="25">
        <v>12609</v>
      </c>
      <c r="FV164" s="25">
        <v>14065</v>
      </c>
      <c r="FW164" s="17">
        <f t="shared" si="528"/>
        <v>0.11464418481147105</v>
      </c>
      <c r="FX164" s="17">
        <f t="shared" si="529"/>
        <v>0.46684147636749868</v>
      </c>
      <c r="FY164" s="25">
        <v>3454</v>
      </c>
      <c r="FZ164" s="65">
        <v>79119.207792915229</v>
      </c>
      <c r="GA164" s="66">
        <v>17531.169199469678</v>
      </c>
      <c r="GB164" s="25">
        <v>31536</v>
      </c>
      <c r="GC164" s="25">
        <v>6473</v>
      </c>
      <c r="GD164" s="18">
        <v>1875</v>
      </c>
      <c r="GE164" s="18">
        <v>108</v>
      </c>
      <c r="GF164" s="18">
        <v>1763</v>
      </c>
      <c r="GG164" s="18">
        <v>160</v>
      </c>
      <c r="GH164" s="18">
        <v>54</v>
      </c>
      <c r="GI164" s="18">
        <v>265</v>
      </c>
      <c r="GJ164" s="10">
        <f t="shared" si="530"/>
        <v>17531.169199469678</v>
      </c>
      <c r="GK164" s="10">
        <v>61588.038593445548</v>
      </c>
      <c r="GL164" s="44">
        <v>15600.436541002049</v>
      </c>
      <c r="GM164" s="10">
        <f t="shared" si="531"/>
        <v>63518.771251913182</v>
      </c>
      <c r="GN164" s="44">
        <v>6161.1370710164192</v>
      </c>
      <c r="GO164" s="17">
        <f t="shared" si="532"/>
        <v>0.2215791801828369</v>
      </c>
      <c r="GP164" s="17">
        <f t="shared" si="653"/>
        <v>0.77842081981716305</v>
      </c>
      <c r="GQ164" s="17">
        <f t="shared" si="654"/>
        <v>0.19717634915953997</v>
      </c>
      <c r="GR164" s="17">
        <f t="shared" si="655"/>
        <v>7.7871571807726331E-2</v>
      </c>
      <c r="GS164" s="17">
        <f t="shared" si="533"/>
        <v>0.48779858448835151</v>
      </c>
      <c r="GT164" s="25">
        <v>22188</v>
      </c>
      <c r="GU164" s="25">
        <v>2856</v>
      </c>
      <c r="GV164" s="25">
        <v>12827</v>
      </c>
      <c r="GW164" s="25">
        <v>4055</v>
      </c>
      <c r="GX164" s="18">
        <v>1075</v>
      </c>
      <c r="GY164" s="18">
        <v>78</v>
      </c>
      <c r="GZ164" s="18">
        <v>976</v>
      </c>
      <c r="HA164" s="18">
        <v>76</v>
      </c>
      <c r="HB164" s="18">
        <v>32</v>
      </c>
      <c r="HC164" s="18">
        <v>213</v>
      </c>
      <c r="HD164" s="23">
        <f t="shared" si="534"/>
        <v>0.12871822606814495</v>
      </c>
      <c r="HE164" s="23">
        <f t="shared" si="535"/>
        <v>0.87128177393185502</v>
      </c>
      <c r="HF164" s="23">
        <f t="shared" si="536"/>
        <v>0.29317649179736793</v>
      </c>
      <c r="HG164" s="23">
        <f t="shared" si="537"/>
        <v>0.11042004687218317</v>
      </c>
      <c r="HH164" s="25">
        <v>32068</v>
      </c>
      <c r="HI164" s="25">
        <v>9166</v>
      </c>
      <c r="HJ164" s="25">
        <v>18709</v>
      </c>
      <c r="HK164" s="25">
        <v>2418</v>
      </c>
      <c r="HL164" s="18">
        <v>800</v>
      </c>
      <c r="HM164" s="18">
        <v>30</v>
      </c>
      <c r="HN164" s="18">
        <v>787</v>
      </c>
      <c r="HO164" s="18">
        <v>84</v>
      </c>
      <c r="HP164" s="18">
        <v>22</v>
      </c>
      <c r="HQ164" s="18">
        <v>52</v>
      </c>
      <c r="HR164" s="23">
        <f t="shared" si="538"/>
        <v>0.28583011101409506</v>
      </c>
      <c r="HS164" s="23">
        <f t="shared" si="539"/>
        <v>0.71416988898590494</v>
      </c>
      <c r="HT164" s="80">
        <f t="shared" si="540"/>
        <v>0.13075339902706748</v>
      </c>
      <c r="HU164" s="27">
        <v>88582</v>
      </c>
      <c r="HV164" s="18">
        <v>2527</v>
      </c>
      <c r="HW164" s="25">
        <v>5127</v>
      </c>
      <c r="HX164" s="18">
        <v>3541</v>
      </c>
      <c r="HY164" s="25">
        <v>10531</v>
      </c>
      <c r="HZ164" s="25">
        <v>7874</v>
      </c>
      <c r="IA164" s="25">
        <v>6113</v>
      </c>
      <c r="IB164" s="18">
        <v>1278</v>
      </c>
      <c r="IC164" s="25">
        <v>16084</v>
      </c>
      <c r="ID164" s="25">
        <v>22038</v>
      </c>
      <c r="IE164" s="25">
        <v>5522</v>
      </c>
      <c r="IF164" s="18">
        <v>800</v>
      </c>
      <c r="IG164" s="25">
        <v>7147</v>
      </c>
      <c r="IH164" s="17">
        <f t="shared" si="541"/>
        <v>0.33767582578853489</v>
      </c>
      <c r="II164" s="17">
        <f t="shared" si="542"/>
        <v>8.8889390621119418E-2</v>
      </c>
      <c r="IJ164" s="30">
        <f t="shared" si="543"/>
        <v>11.249936499873</v>
      </c>
      <c r="IK164" s="17">
        <f t="shared" si="615"/>
        <v>0.15378527429336761</v>
      </c>
      <c r="IL164" s="25">
        <v>38140</v>
      </c>
      <c r="IM164" s="18">
        <v>1615</v>
      </c>
      <c r="IN164" s="25">
        <v>3675</v>
      </c>
      <c r="IO164" s="18">
        <v>2751</v>
      </c>
      <c r="IP164" s="25">
        <v>7663</v>
      </c>
      <c r="IQ164" s="25">
        <v>3034</v>
      </c>
      <c r="IR164" s="25">
        <v>3477</v>
      </c>
      <c r="IS164" s="18">
        <v>656</v>
      </c>
      <c r="IT164" s="25">
        <v>8470</v>
      </c>
      <c r="IU164" s="25">
        <v>694</v>
      </c>
      <c r="IV164" s="25">
        <v>1894</v>
      </c>
      <c r="IW164" s="18">
        <v>331</v>
      </c>
      <c r="IX164" s="25">
        <v>3880</v>
      </c>
      <c r="IY164" s="17">
        <f t="shared" si="544"/>
        <v>0.58245936025170419</v>
      </c>
      <c r="IZ164" s="25">
        <v>50442</v>
      </c>
      <c r="JA164" s="18">
        <v>912</v>
      </c>
      <c r="JB164" s="25">
        <v>1452</v>
      </c>
      <c r="JC164" s="18">
        <v>790</v>
      </c>
      <c r="JD164" s="25">
        <v>2868</v>
      </c>
      <c r="JE164" s="25">
        <v>4840</v>
      </c>
      <c r="JF164" s="25">
        <v>2636</v>
      </c>
      <c r="JG164" s="18">
        <v>622</v>
      </c>
      <c r="JH164" s="25">
        <v>7614</v>
      </c>
      <c r="JI164" s="25">
        <v>21344</v>
      </c>
      <c r="JJ164" s="25">
        <v>3628</v>
      </c>
      <c r="JK164" s="18">
        <v>469</v>
      </c>
      <c r="JL164" s="25">
        <v>3267</v>
      </c>
      <c r="JM164" s="80">
        <f t="shared" si="545"/>
        <v>0.26759446493001865</v>
      </c>
      <c r="JN164" s="27">
        <v>125452.31408841388</v>
      </c>
      <c r="JO164" s="25">
        <v>50836</v>
      </c>
      <c r="JP164" s="18">
        <v>36</v>
      </c>
      <c r="JQ164" s="18">
        <v>88</v>
      </c>
      <c r="JR164" s="18">
        <v>337</v>
      </c>
      <c r="JS164" s="18">
        <v>363</v>
      </c>
      <c r="JT164" s="18">
        <v>276</v>
      </c>
      <c r="JU164" s="18">
        <v>2</v>
      </c>
      <c r="JV164" s="18">
        <v>36</v>
      </c>
      <c r="JW164" s="25">
        <v>51845.276852505645</v>
      </c>
      <c r="JX164" s="17">
        <f t="shared" si="546"/>
        <v>0.41326680363956558</v>
      </c>
      <c r="JY164" s="17">
        <f t="shared" si="547"/>
        <v>0.58673319636043442</v>
      </c>
      <c r="JZ164" s="25">
        <v>6152</v>
      </c>
      <c r="KA164" s="25">
        <v>4526</v>
      </c>
      <c r="KB164" s="18">
        <v>1</v>
      </c>
      <c r="KC164" s="18">
        <v>13</v>
      </c>
      <c r="KD164" s="18">
        <v>18</v>
      </c>
      <c r="KE164" s="18">
        <v>49</v>
      </c>
      <c r="KF164" s="18">
        <v>17</v>
      </c>
      <c r="KG164" s="18">
        <v>0</v>
      </c>
      <c r="KH164" s="18">
        <v>2</v>
      </c>
      <c r="KI164" s="25">
        <v>1526</v>
      </c>
      <c r="KJ164" s="17">
        <f t="shared" si="548"/>
        <v>0.24804941482444734</v>
      </c>
      <c r="KK164" s="25">
        <v>82430</v>
      </c>
      <c r="KL164" s="25">
        <v>46310</v>
      </c>
      <c r="KM164" s="18">
        <v>35</v>
      </c>
      <c r="KN164" s="18">
        <v>75</v>
      </c>
      <c r="KO164" s="18">
        <v>319</v>
      </c>
      <c r="KP164" s="18">
        <v>314</v>
      </c>
      <c r="KQ164" s="18">
        <v>259</v>
      </c>
      <c r="KR164" s="18">
        <v>2</v>
      </c>
      <c r="KS164" s="18">
        <v>34</v>
      </c>
      <c r="KT164" s="25">
        <v>35082</v>
      </c>
      <c r="KU164" s="69">
        <f t="shared" si="619"/>
        <v>0.42559747664685188</v>
      </c>
      <c r="KV164" s="27">
        <v>111974</v>
      </c>
      <c r="KW164" s="25">
        <v>102260</v>
      </c>
      <c r="KX164" s="25">
        <v>9714</v>
      </c>
      <c r="KY164" s="59">
        <v>8.6752281779698862E-2</v>
      </c>
      <c r="KZ164" s="25">
        <v>5468</v>
      </c>
      <c r="LA164" s="25">
        <v>3430</v>
      </c>
      <c r="LB164" s="25">
        <v>4930</v>
      </c>
      <c r="LC164" s="25">
        <v>5827</v>
      </c>
      <c r="LD164" s="25">
        <v>50026</v>
      </c>
      <c r="LE164" s="25">
        <v>45906</v>
      </c>
      <c r="LF164" s="25">
        <v>4120</v>
      </c>
      <c r="LG164" s="59">
        <v>8.2357174269379912E-2</v>
      </c>
      <c r="LH164" s="25">
        <v>61948</v>
      </c>
      <c r="LI164" s="25">
        <v>56354</v>
      </c>
      <c r="LJ164" s="25">
        <v>5594</v>
      </c>
      <c r="LK164" s="35">
        <v>9.0301543229805645E-2</v>
      </c>
      <c r="LL164" s="27">
        <v>24341</v>
      </c>
      <c r="LM164" s="18">
        <v>151</v>
      </c>
      <c r="LN164" s="25">
        <v>3620</v>
      </c>
      <c r="LO164" s="18">
        <v>136</v>
      </c>
      <c r="LP164" s="18">
        <v>86</v>
      </c>
      <c r="LQ164" s="18">
        <v>148</v>
      </c>
      <c r="LR164" s="25">
        <v>20200</v>
      </c>
      <c r="LS164" s="23">
        <f t="shared" si="549"/>
        <v>0.82987551867219922</v>
      </c>
      <c r="LT164" s="23">
        <f t="shared" si="550"/>
        <v>0.17012448132780078</v>
      </c>
      <c r="LU164" s="17">
        <f t="shared" si="551"/>
        <v>0.15492379113430016</v>
      </c>
      <c r="LV164" s="25">
        <v>24341</v>
      </c>
      <c r="LW164" s="18">
        <v>273</v>
      </c>
      <c r="LX164" s="18">
        <v>42</v>
      </c>
      <c r="LY164" s="25">
        <v>3830</v>
      </c>
      <c r="LZ164" s="18">
        <v>835</v>
      </c>
      <c r="MA164" s="25">
        <v>19126</v>
      </c>
      <c r="MB164" s="18">
        <v>61</v>
      </c>
      <c r="MC164" s="18">
        <v>99</v>
      </c>
      <c r="MD164" s="18">
        <v>3</v>
      </c>
      <c r="ME164" s="18">
        <v>0</v>
      </c>
      <c r="MF164" s="18">
        <v>72</v>
      </c>
      <c r="MG164" s="17">
        <f t="shared" si="552"/>
        <v>0.79232570559960558</v>
      </c>
      <c r="MH164" s="17">
        <f t="shared" si="553"/>
        <v>0.17041206195308328</v>
      </c>
      <c r="MI164" s="25">
        <v>24341</v>
      </c>
      <c r="MJ164" s="18">
        <v>299</v>
      </c>
      <c r="MK164" s="18">
        <v>120</v>
      </c>
      <c r="ML164" s="25">
        <v>4634</v>
      </c>
      <c r="MM164" s="18">
        <v>918</v>
      </c>
      <c r="MN164" s="25">
        <v>18102</v>
      </c>
      <c r="MO164" s="18">
        <v>64</v>
      </c>
      <c r="MP164" s="18">
        <v>130</v>
      </c>
      <c r="MQ164" s="18">
        <v>1</v>
      </c>
      <c r="MR164" s="18">
        <v>0</v>
      </c>
      <c r="MS164" s="18">
        <v>73</v>
      </c>
      <c r="MT164" s="17">
        <f t="shared" si="554"/>
        <v>0.21297399449488516</v>
      </c>
      <c r="MU164" s="69">
        <f t="shared" si="555"/>
        <v>0.16266792654369172</v>
      </c>
      <c r="MV164" s="27">
        <v>24341</v>
      </c>
      <c r="MW164" s="25">
        <v>2211</v>
      </c>
      <c r="MX164" s="25">
        <v>4908</v>
      </c>
      <c r="MY164" s="25">
        <v>13615</v>
      </c>
      <c r="MZ164" s="25">
        <v>1874</v>
      </c>
      <c r="NA164" s="18">
        <v>657</v>
      </c>
      <c r="NB164" s="18">
        <v>11</v>
      </c>
      <c r="NC164" s="25">
        <v>1032</v>
      </c>
      <c r="ND164" s="18">
        <v>33</v>
      </c>
      <c r="NE164" s="17">
        <f t="shared" si="556"/>
        <v>9.0834394642783783E-2</v>
      </c>
      <c r="NF164" s="10">
        <f t="shared" si="557"/>
        <v>9990.7842323651457</v>
      </c>
      <c r="NG164" s="17">
        <f t="shared" si="558"/>
        <v>0.16022349122879093</v>
      </c>
      <c r="NH164" s="25">
        <v>24341</v>
      </c>
      <c r="NI164" s="18">
        <v>49</v>
      </c>
      <c r="NJ164" s="18">
        <v>1</v>
      </c>
      <c r="NK164" s="18">
        <v>436</v>
      </c>
      <c r="NL164" s="18">
        <v>5</v>
      </c>
      <c r="NM164" s="25">
        <v>22307</v>
      </c>
      <c r="NN164" s="18">
        <v>892</v>
      </c>
      <c r="NO164" s="18">
        <v>86</v>
      </c>
      <c r="NP164" s="18">
        <v>72</v>
      </c>
      <c r="NQ164" s="32">
        <v>493</v>
      </c>
      <c r="NR164" s="27">
        <v>24341</v>
      </c>
      <c r="NS164" s="37">
        <f t="shared" si="559"/>
        <v>0.68090875477589252</v>
      </c>
      <c r="NT164" s="37">
        <f t="shared" si="560"/>
        <v>0.18373411852241686</v>
      </c>
      <c r="NU164" s="37">
        <f t="shared" si="561"/>
        <v>1.468625558103053</v>
      </c>
      <c r="NV164" s="17">
        <f t="shared" si="562"/>
        <v>0.29822090414541585</v>
      </c>
      <c r="NW164" s="10">
        <f t="shared" si="563"/>
        <v>16942</v>
      </c>
      <c r="NX164" s="17">
        <f t="shared" si="564"/>
        <v>0.69602727907645534</v>
      </c>
      <c r="NY164" s="19">
        <f t="shared" si="565"/>
        <v>0.30532177548703349</v>
      </c>
      <c r="NZ164" s="25">
        <v>7399</v>
      </c>
      <c r="OA164" s="25">
        <v>4000</v>
      </c>
      <c r="OB164" s="18">
        <v>994</v>
      </c>
      <c r="OC164" s="25">
        <v>3679</v>
      </c>
      <c r="OD164" s="18">
        <v>225</v>
      </c>
      <c r="OE164" s="18">
        <v>277</v>
      </c>
      <c r="OF164" s="17">
        <f t="shared" si="566"/>
        <v>0.15114416005915945</v>
      </c>
      <c r="OG164" s="17">
        <f t="shared" si="567"/>
        <v>0.30397272092354466</v>
      </c>
      <c r="OH164" s="17">
        <f t="shared" si="568"/>
        <v>0.16433178587568301</v>
      </c>
      <c r="OI164" s="69">
        <f t="shared" si="569"/>
        <v>1.1379976171891048E-2</v>
      </c>
      <c r="OJ164" s="27">
        <v>24341</v>
      </c>
      <c r="OK164" s="18">
        <v>24</v>
      </c>
      <c r="OL164" s="18">
        <v>815</v>
      </c>
      <c r="OM164" s="25">
        <v>1315</v>
      </c>
      <c r="ON164" s="18">
        <v>84</v>
      </c>
      <c r="OO164" s="25">
        <v>1153</v>
      </c>
      <c r="OP164" s="18">
        <v>696</v>
      </c>
      <c r="OQ164" s="25">
        <v>4231</v>
      </c>
      <c r="OR164" s="69">
        <f t="shared" si="570"/>
        <v>6.6513290333182692E-2</v>
      </c>
      <c r="OS164" s="22">
        <v>88282</v>
      </c>
      <c r="OT164" s="22">
        <v>88282</v>
      </c>
      <c r="OU164" s="38">
        <f t="shared" si="620"/>
        <v>0.98596142463060787</v>
      </c>
      <c r="OV164" s="39">
        <v>0.6341430869259872</v>
      </c>
      <c r="OW164" s="22">
        <v>5598342</v>
      </c>
      <c r="OX164" s="36">
        <f t="shared" si="621"/>
        <v>229072957.956</v>
      </c>
      <c r="OY164" s="36">
        <f t="shared" si="622"/>
        <v>5981492.2930932203</v>
      </c>
      <c r="OZ164" s="22"/>
      <c r="PA164" s="22"/>
      <c r="PB164" s="38">
        <f t="shared" si="623"/>
        <v>0</v>
      </c>
      <c r="PC164" s="39">
        <v>0</v>
      </c>
      <c r="PD164" s="22"/>
      <c r="PE164" s="40">
        <f t="shared" si="571"/>
        <v>0</v>
      </c>
      <c r="PF164" s="36">
        <f t="shared" si="572"/>
        <v>0</v>
      </c>
      <c r="PG164" s="22">
        <v>27</v>
      </c>
      <c r="PH164" s="22">
        <v>27</v>
      </c>
      <c r="PI164" s="38">
        <f t="shared" si="624"/>
        <v>3.015445783401646E-4</v>
      </c>
      <c r="PJ164" s="39">
        <v>6.1481481481481477E-2</v>
      </c>
      <c r="PK164" s="22">
        <v>166</v>
      </c>
      <c r="PL164" s="41">
        <f t="shared" si="573"/>
        <v>6792.3879999999999</v>
      </c>
      <c r="PM164" s="36">
        <f t="shared" si="574"/>
        <v>2207.1589000627264</v>
      </c>
      <c r="PN164" s="22">
        <v>1070</v>
      </c>
      <c r="PO164" s="22">
        <v>1070</v>
      </c>
      <c r="PP164" s="38">
        <f t="shared" si="625"/>
        <v>1.195009995644356E-2</v>
      </c>
      <c r="PQ164" s="39">
        <v>0.45512149532710283</v>
      </c>
      <c r="PR164" s="22">
        <v>48698</v>
      </c>
      <c r="PS164" s="41">
        <f t="shared" si="575"/>
        <v>1992624.764</v>
      </c>
      <c r="PT164" s="36">
        <f t="shared" si="576"/>
        <v>140296.63503369014</v>
      </c>
      <c r="PU164" s="22">
        <v>56</v>
      </c>
      <c r="PV164" s="22">
        <v>56</v>
      </c>
      <c r="PW164" s="38">
        <f t="shared" si="626"/>
        <v>6.2542579211293404E-4</v>
      </c>
      <c r="PX164" s="39">
        <v>0.19321428571428573</v>
      </c>
      <c r="PY164" s="22">
        <v>1082</v>
      </c>
      <c r="PZ164" s="36">
        <f t="shared" si="577"/>
        <v>8543.7364683029482</v>
      </c>
      <c r="QA164" s="22"/>
      <c r="QB164" s="22"/>
      <c r="QC164" s="39">
        <v>0</v>
      </c>
      <c r="QD164" s="22"/>
      <c r="QE164" s="22">
        <f t="shared" si="578"/>
        <v>0</v>
      </c>
      <c r="QF164" s="22"/>
      <c r="QG164" s="22"/>
      <c r="QH164" s="22"/>
      <c r="QI164" s="38">
        <f t="shared" si="627"/>
        <v>0</v>
      </c>
      <c r="QJ164" s="39">
        <v>0</v>
      </c>
      <c r="QK164" s="22"/>
      <c r="QL164" s="42">
        <f t="shared" si="579"/>
        <v>0</v>
      </c>
      <c r="QM164" s="22">
        <f t="shared" si="628"/>
        <v>104</v>
      </c>
      <c r="QN164" s="22">
        <v>19</v>
      </c>
      <c r="QO164" s="22">
        <v>19</v>
      </c>
      <c r="QP164" s="38">
        <f t="shared" si="629"/>
        <v>2.1219803660974549E-4</v>
      </c>
      <c r="QQ164" s="39">
        <v>9.4736842105263147E-2</v>
      </c>
      <c r="QR164" s="22">
        <v>180</v>
      </c>
      <c r="QS164" s="36">
        <f t="shared" si="580"/>
        <v>4467.331701098723</v>
      </c>
      <c r="QT164" s="22">
        <v>36</v>
      </c>
      <c r="QU164" s="22">
        <v>36</v>
      </c>
      <c r="QV164" s="38">
        <f t="shared" si="630"/>
        <v>4.0205943778688614E-4</v>
      </c>
      <c r="QW164" s="39">
        <v>7.3888888888888893E-2</v>
      </c>
      <c r="QX164" s="22">
        <v>266</v>
      </c>
      <c r="QY164" s="36">
        <f t="shared" si="581"/>
        <v>8464.4179599765284</v>
      </c>
      <c r="QZ164" s="22">
        <v>49</v>
      </c>
      <c r="RA164" s="22">
        <v>49</v>
      </c>
      <c r="RB164" s="38">
        <f t="shared" si="631"/>
        <v>5.4724756809881728E-4</v>
      </c>
      <c r="RC164" s="39">
        <v>0.10857142857142858</v>
      </c>
      <c r="RD164" s="22">
        <v>532</v>
      </c>
      <c r="RE164" s="36">
        <f t="shared" si="582"/>
        <v>5294.5104307885313</v>
      </c>
      <c r="RF164" s="10">
        <f t="shared" si="632"/>
        <v>89539</v>
      </c>
      <c r="RG164" s="10">
        <f t="shared" si="633"/>
        <v>89539</v>
      </c>
      <c r="RH164" s="17">
        <f t="shared" si="634"/>
        <v>0.1151607754468414</v>
      </c>
      <c r="RI164" s="17">
        <f t="shared" si="635"/>
        <v>2.631049718873576E-3</v>
      </c>
      <c r="RJ164" s="17">
        <f t="shared" si="636"/>
        <v>0.97247923458744201</v>
      </c>
      <c r="RK164" s="17">
        <f t="shared" si="637"/>
        <v>0</v>
      </c>
      <c r="RL164" s="17">
        <f t="shared" si="638"/>
        <v>2.2809619668037975E-2</v>
      </c>
      <c r="RM164" s="17">
        <f t="shared" si="639"/>
        <v>1.3890524126907169E-3</v>
      </c>
      <c r="RN164" s="17">
        <f t="shared" si="640"/>
        <v>7.2630492533596171E-4</v>
      </c>
      <c r="RO164" s="17">
        <f t="shared" si="641"/>
        <v>1.3761567006365591E-3</v>
      </c>
      <c r="RP164" s="17">
        <f t="shared" si="642"/>
        <v>8.607887796150364E-4</v>
      </c>
      <c r="RQ164" s="17">
        <f t="shared" si="643"/>
        <v>0</v>
      </c>
      <c r="RR164" s="36">
        <f t="shared" si="644"/>
        <v>6150766.0835871398</v>
      </c>
      <c r="RS164" s="36">
        <f t="shared" si="645"/>
        <v>37.463780895164057</v>
      </c>
      <c r="RT164" s="10">
        <f t="shared" si="646"/>
        <v>0</v>
      </c>
      <c r="RU164" s="17">
        <f t="shared" si="647"/>
        <v>0</v>
      </c>
      <c r="RV164" s="37">
        <f t="shared" si="648"/>
        <v>1.8336032343448105</v>
      </c>
      <c r="RW164" s="36">
        <f t="shared" si="649"/>
        <v>0.54537425614725388</v>
      </c>
      <c r="RX164" s="85">
        <v>-5.0191610000000004</v>
      </c>
      <c r="RY164" s="93">
        <v>8</v>
      </c>
      <c r="RZ164" s="43" t="b">
        <v>0</v>
      </c>
      <c r="SA164" s="18" t="b">
        <v>0</v>
      </c>
      <c r="SB164" s="18" t="b">
        <v>0</v>
      </c>
      <c r="SC164" s="18" t="b">
        <v>0</v>
      </c>
      <c r="SD164" s="18" t="b">
        <v>0</v>
      </c>
      <c r="SE164" s="32" t="b">
        <v>1</v>
      </c>
      <c r="SF164" s="43" t="b">
        <v>0</v>
      </c>
      <c r="SG164" s="18" t="b">
        <v>1</v>
      </c>
      <c r="SH164" s="18">
        <v>3</v>
      </c>
      <c r="SI164" s="18"/>
      <c r="SJ164" s="22"/>
      <c r="SK164" s="22"/>
      <c r="SL164" s="22">
        <v>3</v>
      </c>
      <c r="SM164" s="22">
        <v>14</v>
      </c>
      <c r="SN164" s="18">
        <v>3</v>
      </c>
      <c r="SO164" s="18">
        <v>661</v>
      </c>
      <c r="SP164" s="18">
        <v>3566</v>
      </c>
      <c r="SQ164" s="17">
        <f t="shared" si="583"/>
        <v>0</v>
      </c>
      <c r="SR164" s="17">
        <f t="shared" si="584"/>
        <v>7.462686567164179E-3</v>
      </c>
      <c r="SS164" s="17">
        <f t="shared" si="585"/>
        <v>0</v>
      </c>
      <c r="ST164" s="17">
        <f t="shared" si="586"/>
        <v>1.2785388127853882E-2</v>
      </c>
      <c r="SU164" s="17">
        <f t="shared" si="587"/>
        <v>1.4521790830828874E-2</v>
      </c>
      <c r="SV164" s="17">
        <f t="shared" si="618"/>
        <v>3.607595577002843E-2</v>
      </c>
      <c r="SW164" s="17">
        <f t="shared" si="588"/>
        <v>0</v>
      </c>
      <c r="SX164" s="17">
        <f t="shared" si="589"/>
        <v>6.25E-2</v>
      </c>
      <c r="SY164" s="17">
        <f t="shared" si="590"/>
        <v>3.0434782608695653E-2</v>
      </c>
      <c r="SZ164" s="17">
        <f t="shared" si="591"/>
        <v>8.6924663814617331E-3</v>
      </c>
      <c r="TA164" s="17">
        <f t="shared" si="592"/>
        <v>3.2252684594681023E-2</v>
      </c>
      <c r="TB164" s="24">
        <f t="shared" si="593"/>
        <v>31.005170966912807</v>
      </c>
      <c r="TC164" s="69">
        <f t="shared" si="594"/>
        <v>5.0008340269214205E-2</v>
      </c>
      <c r="TD164" s="17">
        <f t="shared" si="616"/>
        <v>5.2020459023679073E-5</v>
      </c>
      <c r="TE164" s="95">
        <v>399</v>
      </c>
      <c r="TF164" s="71"/>
      <c r="TG164" s="71">
        <v>33</v>
      </c>
      <c r="TH164" s="71">
        <v>24</v>
      </c>
      <c r="TI164" s="71"/>
      <c r="TJ164" s="71"/>
      <c r="TK164" s="71">
        <v>183</v>
      </c>
      <c r="TL164" s="71"/>
      <c r="TM164" s="71">
        <v>186</v>
      </c>
      <c r="TN164" s="71"/>
      <c r="TO164" s="71">
        <v>25</v>
      </c>
      <c r="TP164" s="71">
        <v>3</v>
      </c>
      <c r="TQ164" s="71">
        <v>149</v>
      </c>
      <c r="TR164" s="72">
        <v>28</v>
      </c>
      <c r="TS164" s="72"/>
      <c r="TT164" s="72"/>
      <c r="TU164" s="72">
        <v>37</v>
      </c>
      <c r="TV164" s="72">
        <v>10</v>
      </c>
      <c r="TW164" s="72">
        <v>7</v>
      </c>
      <c r="TX164" s="72">
        <v>2</v>
      </c>
      <c r="TY164" s="72">
        <v>1</v>
      </c>
      <c r="TZ164" s="72">
        <v>333</v>
      </c>
      <c r="UA164" s="72"/>
      <c r="UB164" s="72">
        <v>85</v>
      </c>
      <c r="UC164" s="72"/>
      <c r="UD164" s="72"/>
      <c r="UE164" s="72">
        <v>1</v>
      </c>
      <c r="UF164" s="72">
        <v>3</v>
      </c>
      <c r="UG164" s="72">
        <v>22</v>
      </c>
      <c r="UH164" s="72"/>
      <c r="UI164" s="72">
        <v>30</v>
      </c>
      <c r="UJ164" s="73">
        <v>32</v>
      </c>
      <c r="UK164" s="73"/>
      <c r="UL164" s="73"/>
      <c r="UM164" s="73">
        <v>8</v>
      </c>
      <c r="UN164" s="73">
        <v>38</v>
      </c>
      <c r="UO164" s="73">
        <v>6</v>
      </c>
      <c r="UP164" s="73">
        <v>10</v>
      </c>
      <c r="UQ164" s="73"/>
      <c r="UR164" s="73">
        <v>76</v>
      </c>
      <c r="US164" s="73">
        <v>18</v>
      </c>
      <c r="UT164" s="73"/>
      <c r="UU164" s="73">
        <v>6</v>
      </c>
      <c r="UV164" s="73">
        <v>203</v>
      </c>
      <c r="UW164" s="73">
        <v>5</v>
      </c>
      <c r="UX164" s="73">
        <v>2</v>
      </c>
      <c r="UY164" s="73">
        <v>7</v>
      </c>
      <c r="UZ164" s="73"/>
      <c r="VA164" s="73">
        <v>58</v>
      </c>
      <c r="VB164" s="73">
        <v>32</v>
      </c>
      <c r="VC164" s="73"/>
      <c r="VD164" s="73"/>
      <c r="VE164" s="73">
        <v>10</v>
      </c>
      <c r="VF164" s="73">
        <v>34</v>
      </c>
      <c r="VG164" s="73">
        <v>6</v>
      </c>
      <c r="VH164" s="73">
        <v>10</v>
      </c>
      <c r="VI164" s="73"/>
      <c r="VJ164" s="73">
        <v>79</v>
      </c>
      <c r="VK164" s="73">
        <v>22</v>
      </c>
      <c r="VL164" s="73"/>
      <c r="VM164" s="73">
        <v>6</v>
      </c>
      <c r="VN164" s="73">
        <v>203</v>
      </c>
      <c r="VO164" s="73">
        <v>3</v>
      </c>
      <c r="VP164" s="73">
        <v>7</v>
      </c>
      <c r="VQ164" s="73"/>
      <c r="VR164" s="73">
        <v>109</v>
      </c>
      <c r="VS164" s="73">
        <v>19</v>
      </c>
      <c r="VT164" s="73">
        <v>1</v>
      </c>
      <c r="VU164" s="73"/>
      <c r="VV164" s="73">
        <v>16</v>
      </c>
      <c r="VW164" s="73">
        <v>45</v>
      </c>
      <c r="VX164" s="73"/>
      <c r="VY164" s="73">
        <v>77</v>
      </c>
      <c r="VZ164" s="73">
        <v>2</v>
      </c>
      <c r="WA164" s="73">
        <v>63</v>
      </c>
      <c r="WB164" s="73"/>
      <c r="WC164" s="73">
        <v>60</v>
      </c>
      <c r="WD164" s="73"/>
      <c r="WE164" s="73">
        <v>32</v>
      </c>
      <c r="WF164" s="73">
        <v>9</v>
      </c>
      <c r="WG164" s="73"/>
      <c r="WH164" s="73">
        <v>2</v>
      </c>
      <c r="WI164" s="73"/>
      <c r="WJ164" s="73"/>
      <c r="WK164" s="73">
        <v>3</v>
      </c>
      <c r="WL164" s="73"/>
      <c r="WM164" s="73"/>
      <c r="WN164" s="73">
        <v>158</v>
      </c>
      <c r="WO164" s="22">
        <f t="shared" si="595"/>
        <v>510</v>
      </c>
      <c r="WP164" s="22">
        <f t="shared" si="596"/>
        <v>0</v>
      </c>
      <c r="WQ164" s="22">
        <f t="shared" si="597"/>
        <v>0</v>
      </c>
      <c r="WR164" s="22">
        <f t="shared" si="598"/>
        <v>104</v>
      </c>
      <c r="WS164" s="22">
        <f t="shared" si="599"/>
        <v>151</v>
      </c>
      <c r="WT164" s="22">
        <f t="shared" si="600"/>
        <v>19</v>
      </c>
      <c r="WU164" s="22">
        <f t="shared" si="601"/>
        <v>99</v>
      </c>
      <c r="WV164" s="22">
        <f t="shared" si="602"/>
        <v>1</v>
      </c>
      <c r="WW164" s="22">
        <f t="shared" si="603"/>
        <v>734</v>
      </c>
      <c r="WX164" s="22">
        <f t="shared" si="604"/>
        <v>0</v>
      </c>
      <c r="WY164" s="22">
        <f t="shared" si="605"/>
        <v>371</v>
      </c>
      <c r="WZ164" s="22">
        <f t="shared" si="606"/>
        <v>0</v>
      </c>
      <c r="XA164" s="22">
        <f t="shared" si="607"/>
        <v>12</v>
      </c>
      <c r="XB164" s="22">
        <f t="shared" si="608"/>
        <v>416</v>
      </c>
      <c r="XC164" s="22">
        <f t="shared" si="609"/>
        <v>11</v>
      </c>
      <c r="XD164" s="22">
        <f t="shared" si="610"/>
        <v>2</v>
      </c>
      <c r="XE164" s="22">
        <f t="shared" si="611"/>
        <v>61</v>
      </c>
      <c r="XF164" s="22">
        <f t="shared" si="612"/>
        <v>6</v>
      </c>
      <c r="XG164" s="93">
        <f t="shared" si="613"/>
        <v>504</v>
      </c>
    </row>
    <row r="165" spans="1:631" ht="17.100000000000001" customHeight="1" x14ac:dyDescent="0.2">
      <c r="A165" s="101"/>
      <c r="B165" s="27" t="s">
        <v>420</v>
      </c>
      <c r="C165" s="535" t="s">
        <v>421</v>
      </c>
      <c r="D165" s="25" t="s">
        <v>440</v>
      </c>
      <c r="E165" s="535" t="s">
        <v>441</v>
      </c>
      <c r="F165" s="25" t="s">
        <v>442</v>
      </c>
      <c r="G165" s="535" t="s">
        <v>441</v>
      </c>
      <c r="H165" s="25">
        <v>98</v>
      </c>
      <c r="I165" s="28">
        <v>11</v>
      </c>
      <c r="J165" s="17">
        <f t="shared" si="478"/>
        <v>0.62670972644376899</v>
      </c>
      <c r="K165" s="17">
        <f t="shared" si="479"/>
        <v>0.28432117527862211</v>
      </c>
      <c r="L165" s="17">
        <f t="shared" si="480"/>
        <v>3.8927973484018806E-3</v>
      </c>
      <c r="M165" s="17">
        <f t="shared" si="481"/>
        <v>0.13436870011874841</v>
      </c>
      <c r="N165" s="17">
        <f t="shared" si="482"/>
        <v>0.41710519593317325</v>
      </c>
      <c r="O165" s="17">
        <f t="shared" si="483"/>
        <v>0.38867781155015196</v>
      </c>
      <c r="P165" s="17">
        <f t="shared" si="484"/>
        <v>0.73360412435556943</v>
      </c>
      <c r="Q165" s="17">
        <f t="shared" si="485"/>
        <v>0.49117748817898743</v>
      </c>
      <c r="R165" s="69">
        <f t="shared" si="486"/>
        <v>0.59135468930914703</v>
      </c>
      <c r="S165" s="422">
        <f t="shared" si="487"/>
        <v>0.4079124120573967</v>
      </c>
      <c r="T165" s="17">
        <f t="shared" si="614"/>
        <v>0.5920875879426033</v>
      </c>
      <c r="U165" s="10">
        <f t="shared" si="488"/>
        <v>314871.58718028851</v>
      </c>
      <c r="V165" s="32">
        <v>2</v>
      </c>
      <c r="W165" s="550">
        <f t="shared" si="489"/>
        <v>-0.99610720265159813</v>
      </c>
      <c r="X165" s="550">
        <f t="shared" si="490"/>
        <v>0.2968013009462856</v>
      </c>
      <c r="Y165" s="550">
        <f t="shared" si="491"/>
        <v>0.70319869905371446</v>
      </c>
      <c r="Z165" s="551">
        <f t="shared" si="492"/>
        <v>373960.36495806632</v>
      </c>
      <c r="AA165" s="426">
        <f t="shared" si="493"/>
        <v>0.3057251440480569</v>
      </c>
      <c r="AB165" s="59">
        <f t="shared" si="494"/>
        <v>0.649911924951866</v>
      </c>
      <c r="AC165" s="59">
        <f t="shared" si="495"/>
        <v>0.35671588412609206</v>
      </c>
      <c r="AD165" s="59">
        <f t="shared" si="496"/>
        <v>0.41710519593317325</v>
      </c>
      <c r="AE165" s="59">
        <f t="shared" si="497"/>
        <v>0.50882251182101257</v>
      </c>
      <c r="AF165" s="59">
        <f t="shared" si="498"/>
        <v>0.55699088145896658</v>
      </c>
      <c r="AG165" s="59">
        <f t="shared" si="499"/>
        <v>0.39665653495440728</v>
      </c>
      <c r="AH165" s="59">
        <f t="shared" si="500"/>
        <v>0.38867781155015196</v>
      </c>
      <c r="AI165" s="59">
        <f t="shared" si="501"/>
        <v>0.63335866261398177</v>
      </c>
      <c r="AJ165" s="59">
        <f t="shared" si="502"/>
        <v>0.62006079027355621</v>
      </c>
      <c r="AK165" s="59">
        <f t="shared" si="503"/>
        <v>0.26639587564443057</v>
      </c>
      <c r="AL165" s="35">
        <f t="shared" si="504"/>
        <v>3.8927973484018806E-3</v>
      </c>
      <c r="AM165" s="27">
        <v>531799</v>
      </c>
      <c r="AN165" s="25">
        <f>AM165/207.2*107.2</f>
        <v>275139.25096525095</v>
      </c>
      <c r="AO165" s="25">
        <f t="shared" si="650"/>
        <v>256659.74903474905</v>
      </c>
      <c r="AP165" s="17">
        <f t="shared" si="505"/>
        <v>1.0328951302787562E-2</v>
      </c>
      <c r="AQ165" s="63">
        <v>107.16716615025143</v>
      </c>
      <c r="AR165" s="58">
        <v>1483.04418695</v>
      </c>
      <c r="AS165" s="24">
        <f t="shared" si="506"/>
        <v>358.58607901204044</v>
      </c>
      <c r="AT165" s="17">
        <f t="shared" si="656"/>
        <v>0.30967854620921853</v>
      </c>
      <c r="AU165" s="25">
        <v>37548</v>
      </c>
      <c r="AV165" s="25">
        <v>18159</v>
      </c>
      <c r="AW165" s="25">
        <v>19389</v>
      </c>
      <c r="AX165" s="25">
        <v>3237</v>
      </c>
      <c r="AY165" s="25">
        <v>2939</v>
      </c>
      <c r="AZ165" s="18">
        <v>298</v>
      </c>
      <c r="BA165" s="25">
        <f t="shared" si="651"/>
        <v>162584.32587961262</v>
      </c>
      <c r="BB165" s="25">
        <v>6234</v>
      </c>
      <c r="BC165" s="25">
        <v>6235</v>
      </c>
      <c r="BD165" s="63">
        <v>99.983961507618275</v>
      </c>
      <c r="BE165" s="25">
        <f t="shared" si="652"/>
        <v>369214.67412038741</v>
      </c>
      <c r="BF165" s="25">
        <v>14864</v>
      </c>
      <c r="BG165" s="25">
        <v>13452</v>
      </c>
      <c r="BH165" s="63">
        <v>110.49658043413619</v>
      </c>
      <c r="BI165" s="17">
        <v>0.3057251440480569</v>
      </c>
      <c r="BJ165" s="25">
        <v>172585.30253769769</v>
      </c>
      <c r="BK165" s="25">
        <v>339185.66598013975</v>
      </c>
      <c r="BL165" s="25">
        <v>20028.031482162562</v>
      </c>
      <c r="BM165" s="17">
        <v>0.56786991119824703</v>
      </c>
      <c r="BN165" s="10">
        <f t="shared" si="507"/>
        <v>229806.34909468342</v>
      </c>
      <c r="BO165" s="29">
        <v>0.50882251182101257</v>
      </c>
      <c r="BP165" s="30">
        <f t="shared" si="508"/>
        <v>0.49117748817898743</v>
      </c>
      <c r="BQ165" s="31">
        <v>5.9047399377234457</v>
      </c>
      <c r="BR165" s="25">
        <v>27549</v>
      </c>
      <c r="BS165" s="25">
        <v>8628</v>
      </c>
      <c r="BT165" s="25">
        <v>16782</v>
      </c>
      <c r="BU165" s="25">
        <v>1694</v>
      </c>
      <c r="BV165" s="18">
        <v>256</v>
      </c>
      <c r="BW165" s="18">
        <v>189</v>
      </c>
      <c r="BX165" s="25">
        <v>7896</v>
      </c>
      <c r="BY165" s="25">
        <v>5974</v>
      </c>
      <c r="BZ165" s="25">
        <v>1922</v>
      </c>
      <c r="CA165" s="59">
        <v>0.2434143870314083</v>
      </c>
      <c r="CB165" s="25">
        <v>37548</v>
      </c>
      <c r="CC165" s="25">
        <v>3237</v>
      </c>
      <c r="CD165" s="17">
        <f t="shared" si="509"/>
        <v>8.6209651645893254E-2</v>
      </c>
      <c r="CE165" s="18">
        <v>439</v>
      </c>
      <c r="CF165" s="18">
        <v>934</v>
      </c>
      <c r="CG165" s="25">
        <v>1282</v>
      </c>
      <c r="CH165" s="25">
        <v>1419</v>
      </c>
      <c r="CI165" s="25">
        <v>1249</v>
      </c>
      <c r="CJ165" s="18">
        <v>938</v>
      </c>
      <c r="CK165" s="18">
        <v>670</v>
      </c>
      <c r="CL165" s="18">
        <v>474</v>
      </c>
      <c r="CM165" s="18">
        <v>491</v>
      </c>
      <c r="CN165" s="26">
        <v>4.7553191489361701</v>
      </c>
      <c r="CO165" s="27">
        <v>7896</v>
      </c>
      <c r="CP165" s="34">
        <f t="shared" si="510"/>
        <v>67.350430597771023</v>
      </c>
      <c r="CQ165" s="25">
        <v>461</v>
      </c>
      <c r="CR165" s="18">
        <v>232</v>
      </c>
      <c r="CS165" s="18">
        <v>321</v>
      </c>
      <c r="CT165" s="25">
        <v>2985</v>
      </c>
      <c r="CU165" s="25">
        <v>3674</v>
      </c>
      <c r="CV165" s="18">
        <v>36</v>
      </c>
      <c r="CW165" s="18">
        <v>66</v>
      </c>
      <c r="CX165" s="18">
        <v>121</v>
      </c>
      <c r="CY165" s="25">
        <v>7896</v>
      </c>
      <c r="CZ165" s="25">
        <v>6694</v>
      </c>
      <c r="DA165" s="18">
        <v>295</v>
      </c>
      <c r="DB165" s="18">
        <v>142</v>
      </c>
      <c r="DC165" s="18">
        <v>677</v>
      </c>
      <c r="DD165" s="18">
        <v>20</v>
      </c>
      <c r="DE165" s="18">
        <v>68</v>
      </c>
      <c r="DF165" s="25">
        <v>7896</v>
      </c>
      <c r="DG165" s="25">
        <v>4247</v>
      </c>
      <c r="DH165" s="18">
        <v>142</v>
      </c>
      <c r="DI165" s="18">
        <v>9</v>
      </c>
      <c r="DJ165" s="25">
        <v>3354</v>
      </c>
      <c r="DK165" s="18">
        <v>57</v>
      </c>
      <c r="DL165" s="18">
        <v>87</v>
      </c>
      <c r="DM165" s="25">
        <f t="shared" si="511"/>
        <v>20871.09574468085</v>
      </c>
      <c r="DN165" s="17">
        <f t="shared" si="512"/>
        <v>0.42477203647416412</v>
      </c>
      <c r="DO165" s="17">
        <f t="shared" si="513"/>
        <v>7.2188449848024317E-3</v>
      </c>
      <c r="DP165" s="23">
        <f t="shared" si="514"/>
        <v>0.55699088145896658</v>
      </c>
      <c r="DQ165" s="23">
        <f t="shared" si="515"/>
        <v>0.44300911854103342</v>
      </c>
      <c r="DR165" s="25">
        <v>7896</v>
      </c>
      <c r="DS165" s="18">
        <v>117</v>
      </c>
      <c r="DT165" s="25">
        <v>6303</v>
      </c>
      <c r="DU165" s="18">
        <v>32</v>
      </c>
      <c r="DV165" s="18">
        <v>452</v>
      </c>
      <c r="DW165" s="18">
        <v>24</v>
      </c>
      <c r="DX165" s="18">
        <v>901</v>
      </c>
      <c r="DY165" s="18">
        <v>67</v>
      </c>
      <c r="DZ165" s="17">
        <f t="shared" si="516"/>
        <v>0.87436676798378921</v>
      </c>
      <c r="EA165" s="17">
        <f t="shared" si="517"/>
        <v>0.12563323201621079</v>
      </c>
      <c r="EB165" s="25">
        <v>7896</v>
      </c>
      <c r="EC165" s="25">
        <v>2450</v>
      </c>
      <c r="ED165" s="18">
        <v>682</v>
      </c>
      <c r="EE165" s="25">
        <v>3815</v>
      </c>
      <c r="EF165" s="17">
        <f t="shared" si="518"/>
        <v>0.48315602836879434</v>
      </c>
      <c r="EG165" s="18">
        <v>803</v>
      </c>
      <c r="EH165" s="18">
        <v>146</v>
      </c>
      <c r="EI165" s="17">
        <f t="shared" si="519"/>
        <v>0.39665653495440728</v>
      </c>
      <c r="EJ165" s="17">
        <f t="shared" si="520"/>
        <v>0.10169706180344479</v>
      </c>
      <c r="EK165" s="69">
        <f t="shared" si="521"/>
        <v>0.28432117527862211</v>
      </c>
      <c r="EL165" s="27">
        <v>24411</v>
      </c>
      <c r="EM165" s="25">
        <v>15865</v>
      </c>
      <c r="EN165" s="25">
        <v>8546</v>
      </c>
      <c r="EO165" s="59">
        <v>0.649911924951866</v>
      </c>
      <c r="EP165" s="25">
        <v>11456</v>
      </c>
      <c r="EQ165" s="25">
        <v>8204</v>
      </c>
      <c r="ER165" s="25">
        <v>3252</v>
      </c>
      <c r="ES165" s="59">
        <v>0.71613128491620115</v>
      </c>
      <c r="ET165" s="25">
        <v>12955</v>
      </c>
      <c r="EU165" s="25">
        <v>7661</v>
      </c>
      <c r="EV165" s="25">
        <v>5294</v>
      </c>
      <c r="EW165" s="59">
        <v>0.59135468930914703</v>
      </c>
      <c r="EX165" s="25">
        <v>8253</v>
      </c>
      <c r="EY165" s="25">
        <v>6802</v>
      </c>
      <c r="EZ165" s="25">
        <v>1451</v>
      </c>
      <c r="FA165" s="59">
        <v>0.82418514479583183</v>
      </c>
      <c r="FB165" s="25">
        <v>16158</v>
      </c>
      <c r="FC165" s="25">
        <v>9063</v>
      </c>
      <c r="FD165" s="25">
        <v>7095</v>
      </c>
      <c r="FE165" s="59">
        <v>0.56089862606758267</v>
      </c>
      <c r="FF165" s="25">
        <v>19128</v>
      </c>
      <c r="FG165" s="25">
        <v>6716</v>
      </c>
      <c r="FH165" s="25">
        <v>6691</v>
      </c>
      <c r="FI165" s="25">
        <v>5721</v>
      </c>
      <c r="FJ165" s="23">
        <f t="shared" si="522"/>
        <v>0.29909033877038899</v>
      </c>
      <c r="FK165" s="23">
        <f t="shared" si="523"/>
        <v>0.34980133835215393</v>
      </c>
      <c r="FL165" s="36">
        <f t="shared" si="524"/>
        <v>1.173920643244188</v>
      </c>
      <c r="FM165" s="25">
        <v>9256</v>
      </c>
      <c r="FN165" s="25">
        <v>3565</v>
      </c>
      <c r="FO165" s="17">
        <f t="shared" si="525"/>
        <v>0.38515557476231632</v>
      </c>
      <c r="FP165" s="25">
        <v>3307</v>
      </c>
      <c r="FQ165" s="17">
        <f t="shared" si="526"/>
        <v>0.35728176318063959</v>
      </c>
      <c r="FR165" s="25">
        <v>2384</v>
      </c>
      <c r="FS165" s="17">
        <f t="shared" si="527"/>
        <v>0.25756266205704409</v>
      </c>
      <c r="FT165" s="25">
        <v>9872</v>
      </c>
      <c r="FU165" s="25">
        <v>3151</v>
      </c>
      <c r="FV165" s="25">
        <v>3384</v>
      </c>
      <c r="FW165" s="17">
        <f t="shared" si="528"/>
        <v>0.33802674230145868</v>
      </c>
      <c r="FX165" s="17">
        <f t="shared" si="529"/>
        <v>0.34278768233387358</v>
      </c>
      <c r="FY165" s="25">
        <v>3337</v>
      </c>
      <c r="FZ165" s="65">
        <v>256278.4655974569</v>
      </c>
      <c r="GA165" s="66">
        <v>91418.599438075107</v>
      </c>
      <c r="GB165" s="25">
        <v>4427</v>
      </c>
      <c r="GC165" s="25">
        <v>3354</v>
      </c>
      <c r="GD165" s="18">
        <v>2093</v>
      </c>
      <c r="GE165" s="18">
        <v>129</v>
      </c>
      <c r="GF165" s="18">
        <v>2369</v>
      </c>
      <c r="GG165" s="18">
        <v>65</v>
      </c>
      <c r="GH165" s="18">
        <v>25</v>
      </c>
      <c r="GI165" s="18">
        <v>129</v>
      </c>
      <c r="GJ165" s="10">
        <f t="shared" si="530"/>
        <v>91418.599438075107</v>
      </c>
      <c r="GK165" s="10">
        <v>164859.86615938178</v>
      </c>
      <c r="GL165" s="44">
        <v>106895.07960648026</v>
      </c>
      <c r="GM165" s="10">
        <f t="shared" si="531"/>
        <v>149383.38599097665</v>
      </c>
      <c r="GN165" s="44">
        <v>62979.585118467665</v>
      </c>
      <c r="GO165" s="17">
        <f t="shared" si="532"/>
        <v>0.35671588412609206</v>
      </c>
      <c r="GP165" s="17">
        <f t="shared" si="653"/>
        <v>0.64328411587390788</v>
      </c>
      <c r="GQ165" s="17">
        <f t="shared" si="654"/>
        <v>0.41710519593317325</v>
      </c>
      <c r="GR165" s="17">
        <f t="shared" si="655"/>
        <v>0.24574669187145556</v>
      </c>
      <c r="GS165" s="17">
        <f t="shared" si="533"/>
        <v>0.53019465590354053</v>
      </c>
      <c r="GT165" s="25">
        <v>10090</v>
      </c>
      <c r="GU165" s="25">
        <v>2755</v>
      </c>
      <c r="GV165" s="25">
        <v>2098</v>
      </c>
      <c r="GW165" s="25">
        <v>2164</v>
      </c>
      <c r="GX165" s="18">
        <v>1391</v>
      </c>
      <c r="GY165" s="18">
        <v>99</v>
      </c>
      <c r="GZ165" s="18">
        <v>1444</v>
      </c>
      <c r="HA165" s="18">
        <v>34</v>
      </c>
      <c r="HB165" s="18">
        <v>16</v>
      </c>
      <c r="HC165" s="18">
        <v>89</v>
      </c>
      <c r="HD165" s="23">
        <f t="shared" si="534"/>
        <v>0.27304261645193262</v>
      </c>
      <c r="HE165" s="23">
        <f t="shared" si="535"/>
        <v>0.72695738354806738</v>
      </c>
      <c r="HF165" s="23">
        <f t="shared" si="536"/>
        <v>0.51902874132804755</v>
      </c>
      <c r="HG165" s="23">
        <f t="shared" si="537"/>
        <v>0.30455896927651138</v>
      </c>
      <c r="HH165" s="25">
        <v>9483</v>
      </c>
      <c r="HI165" s="25">
        <v>4227</v>
      </c>
      <c r="HJ165" s="25">
        <v>2329</v>
      </c>
      <c r="HK165" s="25">
        <v>1190</v>
      </c>
      <c r="HL165" s="18">
        <v>702</v>
      </c>
      <c r="HM165" s="18">
        <v>30</v>
      </c>
      <c r="HN165" s="18">
        <v>925</v>
      </c>
      <c r="HO165" s="18">
        <v>31</v>
      </c>
      <c r="HP165" s="18">
        <v>9</v>
      </c>
      <c r="HQ165" s="18">
        <v>40</v>
      </c>
      <c r="HR165" s="23">
        <f t="shared" si="538"/>
        <v>0.44574501739955708</v>
      </c>
      <c r="HS165" s="23">
        <f t="shared" si="539"/>
        <v>0.55425498260044292</v>
      </c>
      <c r="HT165" s="80">
        <f t="shared" si="540"/>
        <v>0.30865759780660129</v>
      </c>
      <c r="HU165" s="27">
        <v>32005</v>
      </c>
      <c r="HV165" s="18">
        <v>4159</v>
      </c>
      <c r="HW165" s="18">
        <v>2117</v>
      </c>
      <c r="HX165" s="18">
        <v>782</v>
      </c>
      <c r="HY165" s="25">
        <v>6353</v>
      </c>
      <c r="HZ165" s="25">
        <v>3256</v>
      </c>
      <c r="IA165" s="18">
        <v>1353</v>
      </c>
      <c r="IB165" s="18">
        <v>232</v>
      </c>
      <c r="IC165" s="25">
        <v>4487</v>
      </c>
      <c r="ID165" s="25">
        <v>6400</v>
      </c>
      <c r="IE165" s="18">
        <v>986</v>
      </c>
      <c r="IF165" s="18">
        <v>125</v>
      </c>
      <c r="IG165" s="18">
        <v>1755</v>
      </c>
      <c r="IH165" s="17">
        <f t="shared" si="541"/>
        <v>0.30170285892829246</v>
      </c>
      <c r="II165" s="17">
        <f t="shared" si="542"/>
        <v>0.10173410404624278</v>
      </c>
      <c r="IJ165" s="30">
        <f t="shared" si="543"/>
        <v>9.8295454545454533</v>
      </c>
      <c r="IK165" s="17">
        <f t="shared" si="615"/>
        <v>0.13436870011874841</v>
      </c>
      <c r="IL165" s="25">
        <v>16601</v>
      </c>
      <c r="IM165" s="18">
        <v>3156</v>
      </c>
      <c r="IN165" s="18">
        <v>1695</v>
      </c>
      <c r="IO165" s="18">
        <v>597</v>
      </c>
      <c r="IP165" s="25">
        <v>4712</v>
      </c>
      <c r="IQ165" s="25">
        <v>1279</v>
      </c>
      <c r="IR165" s="18">
        <v>882</v>
      </c>
      <c r="IS165" s="18">
        <v>157</v>
      </c>
      <c r="IT165" s="25">
        <v>2426</v>
      </c>
      <c r="IU165" s="25">
        <v>284</v>
      </c>
      <c r="IV165" s="18">
        <v>403</v>
      </c>
      <c r="IW165" s="18">
        <v>56</v>
      </c>
      <c r="IX165" s="18">
        <v>954</v>
      </c>
      <c r="IY165" s="17">
        <f t="shared" si="544"/>
        <v>0.74218420577073674</v>
      </c>
      <c r="IZ165" s="25">
        <v>15404</v>
      </c>
      <c r="JA165" s="18">
        <v>1003</v>
      </c>
      <c r="JB165" s="18">
        <v>422</v>
      </c>
      <c r="JC165" s="18">
        <v>185</v>
      </c>
      <c r="JD165" s="25">
        <v>1641</v>
      </c>
      <c r="JE165" s="25">
        <v>1977</v>
      </c>
      <c r="JF165" s="18">
        <v>471</v>
      </c>
      <c r="JG165" s="18">
        <v>75</v>
      </c>
      <c r="JH165" s="25">
        <v>2061</v>
      </c>
      <c r="JI165" s="25">
        <v>6116</v>
      </c>
      <c r="JJ165" s="18">
        <v>583</v>
      </c>
      <c r="JK165" s="18">
        <v>69</v>
      </c>
      <c r="JL165" s="18">
        <v>801</v>
      </c>
      <c r="JM165" s="80">
        <f t="shared" si="545"/>
        <v>0.36996883926252921</v>
      </c>
      <c r="JN165" s="27">
        <v>406358.04448876058</v>
      </c>
      <c r="JO165" s="25">
        <v>19932</v>
      </c>
      <c r="JP165" s="18">
        <v>21</v>
      </c>
      <c r="JQ165" s="25">
        <v>1671</v>
      </c>
      <c r="JR165" s="18">
        <v>208</v>
      </c>
      <c r="JS165" s="18">
        <v>139</v>
      </c>
      <c r="JT165" s="25">
        <v>1448</v>
      </c>
      <c r="JU165" s="18">
        <v>37</v>
      </c>
      <c r="JV165" s="18">
        <v>23</v>
      </c>
      <c r="JW165" s="25">
        <v>108252.10708674185</v>
      </c>
      <c r="JX165" s="17">
        <f t="shared" si="546"/>
        <v>0.26639587564443057</v>
      </c>
      <c r="JY165" s="17">
        <f t="shared" si="547"/>
        <v>0.73360412435556943</v>
      </c>
      <c r="JZ165" s="25">
        <v>10347</v>
      </c>
      <c r="KA165" s="25">
        <v>7347</v>
      </c>
      <c r="KB165" s="18">
        <v>14</v>
      </c>
      <c r="KC165" s="25">
        <v>581</v>
      </c>
      <c r="KD165" s="18">
        <v>25</v>
      </c>
      <c r="KE165" s="18">
        <v>72</v>
      </c>
      <c r="KF165" s="25">
        <v>315</v>
      </c>
      <c r="KG165" s="18">
        <v>28</v>
      </c>
      <c r="KH165" s="18">
        <v>7</v>
      </c>
      <c r="KI165" s="25">
        <v>1958</v>
      </c>
      <c r="KJ165" s="17">
        <f t="shared" si="548"/>
        <v>0.18923359427853484</v>
      </c>
      <c r="KK165" s="25">
        <v>21658</v>
      </c>
      <c r="KL165" s="25">
        <v>12585</v>
      </c>
      <c r="KM165" s="18">
        <v>7</v>
      </c>
      <c r="KN165" s="25">
        <v>1090</v>
      </c>
      <c r="KO165" s="18">
        <v>183</v>
      </c>
      <c r="KP165" s="18">
        <v>67</v>
      </c>
      <c r="KQ165" s="25">
        <v>1133</v>
      </c>
      <c r="KR165" s="18">
        <v>9</v>
      </c>
      <c r="KS165" s="18">
        <v>16</v>
      </c>
      <c r="KT165" s="25">
        <v>6568</v>
      </c>
      <c r="KU165" s="69">
        <f t="shared" si="619"/>
        <v>0.3032597654446394</v>
      </c>
      <c r="KV165" s="27">
        <v>40785</v>
      </c>
      <c r="KW165" s="25">
        <v>38620</v>
      </c>
      <c r="KX165" s="25">
        <v>2165</v>
      </c>
      <c r="KY165" s="59">
        <v>5.3083241387765108E-2</v>
      </c>
      <c r="KZ165" s="18">
        <v>1189</v>
      </c>
      <c r="LA165" s="18">
        <v>664</v>
      </c>
      <c r="LB165" s="18">
        <v>833</v>
      </c>
      <c r="LC165" s="18">
        <v>957</v>
      </c>
      <c r="LD165" s="25">
        <v>21098</v>
      </c>
      <c r="LE165" s="25">
        <v>20048</v>
      </c>
      <c r="LF165" s="25">
        <v>1050</v>
      </c>
      <c r="LG165" s="59">
        <v>4.9767750497677496E-2</v>
      </c>
      <c r="LH165" s="25">
        <v>19687</v>
      </c>
      <c r="LI165" s="25">
        <v>18572</v>
      </c>
      <c r="LJ165" s="25">
        <v>1115</v>
      </c>
      <c r="LK165" s="35">
        <v>5.6636359018641745E-2</v>
      </c>
      <c r="LL165" s="27">
        <v>7896</v>
      </c>
      <c r="LM165" s="18">
        <v>101</v>
      </c>
      <c r="LN165" s="25">
        <v>4900</v>
      </c>
      <c r="LO165" s="18">
        <v>169</v>
      </c>
      <c r="LP165" s="18">
        <v>101</v>
      </c>
      <c r="LQ165" s="18">
        <v>37</v>
      </c>
      <c r="LR165" s="25">
        <v>2588</v>
      </c>
      <c r="LS165" s="23">
        <f t="shared" si="549"/>
        <v>0.32776089159067884</v>
      </c>
      <c r="LT165" s="23">
        <f t="shared" si="550"/>
        <v>0.67223910840932111</v>
      </c>
      <c r="LU165" s="17">
        <f t="shared" si="551"/>
        <v>0.63335866261398177</v>
      </c>
      <c r="LV165" s="25">
        <v>7896</v>
      </c>
      <c r="LW165" s="18">
        <v>355</v>
      </c>
      <c r="LX165" s="25">
        <v>2565</v>
      </c>
      <c r="LY165" s="25">
        <v>1849</v>
      </c>
      <c r="LZ165" s="18">
        <v>376</v>
      </c>
      <c r="MA165" s="25">
        <v>1328</v>
      </c>
      <c r="MB165" s="25">
        <v>1122</v>
      </c>
      <c r="MC165" s="18">
        <v>149</v>
      </c>
      <c r="MD165" s="18">
        <v>127</v>
      </c>
      <c r="ME165" s="18">
        <v>1</v>
      </c>
      <c r="MF165" s="18">
        <v>24</v>
      </c>
      <c r="MG165" s="17">
        <f t="shared" si="552"/>
        <v>0.32915400202634243</v>
      </c>
      <c r="MH165" s="17">
        <f t="shared" si="553"/>
        <v>0.62006079027355621</v>
      </c>
      <c r="MI165" s="25">
        <v>7896</v>
      </c>
      <c r="MJ165" s="18">
        <v>521</v>
      </c>
      <c r="MK165" s="25">
        <v>2441</v>
      </c>
      <c r="ML165" s="25">
        <v>1519</v>
      </c>
      <c r="MM165" s="18">
        <v>418</v>
      </c>
      <c r="MN165" s="25">
        <v>1509</v>
      </c>
      <c r="MO165" s="25">
        <v>1309</v>
      </c>
      <c r="MP165" s="18">
        <v>151</v>
      </c>
      <c r="MQ165" s="18">
        <v>4</v>
      </c>
      <c r="MR165" s="18">
        <v>0</v>
      </c>
      <c r="MS165" s="18">
        <v>24</v>
      </c>
      <c r="MT165" s="17">
        <f t="shared" si="554"/>
        <v>0.5871327254305978</v>
      </c>
      <c r="MU165" s="69">
        <f t="shared" si="555"/>
        <v>0.62670972644376899</v>
      </c>
      <c r="MV165" s="27">
        <v>7896</v>
      </c>
      <c r="MW165" s="25">
        <v>3069</v>
      </c>
      <c r="MX165" s="25">
        <v>2325</v>
      </c>
      <c r="MY165" s="25">
        <v>1464</v>
      </c>
      <c r="MZ165" s="18">
        <v>21</v>
      </c>
      <c r="NA165" s="18">
        <v>598</v>
      </c>
      <c r="NB165" s="18">
        <v>13</v>
      </c>
      <c r="NC165" s="18">
        <v>372</v>
      </c>
      <c r="ND165" s="18">
        <v>34</v>
      </c>
      <c r="NE165" s="17">
        <f t="shared" si="556"/>
        <v>0.38867781155015196</v>
      </c>
      <c r="NF165" s="10">
        <f t="shared" si="557"/>
        <v>14594.074468085106</v>
      </c>
      <c r="NG165" s="17">
        <f t="shared" si="558"/>
        <v>0.51152482269503541</v>
      </c>
      <c r="NH165" s="25">
        <v>7896</v>
      </c>
      <c r="NI165" s="18">
        <v>61</v>
      </c>
      <c r="NJ165" s="18">
        <v>2</v>
      </c>
      <c r="NK165" s="18">
        <v>177</v>
      </c>
      <c r="NL165" s="18">
        <v>1</v>
      </c>
      <c r="NM165" s="25">
        <v>6246</v>
      </c>
      <c r="NN165" s="25">
        <v>1257</v>
      </c>
      <c r="NO165" s="18">
        <v>83</v>
      </c>
      <c r="NP165" s="18">
        <v>23</v>
      </c>
      <c r="NQ165" s="32">
        <v>46</v>
      </c>
      <c r="NR165" s="27">
        <v>7896</v>
      </c>
      <c r="NS165" s="37">
        <f t="shared" si="559"/>
        <v>0.98961499493414384</v>
      </c>
      <c r="NT165" s="37">
        <f t="shared" si="560"/>
        <v>0.26703436766742022</v>
      </c>
      <c r="NU165" s="37">
        <f t="shared" si="561"/>
        <v>1.0104939851548502</v>
      </c>
      <c r="NV165" s="17">
        <f t="shared" si="562"/>
        <v>0.20519214596511753</v>
      </c>
      <c r="NW165" s="10">
        <f t="shared" si="563"/>
        <v>5359</v>
      </c>
      <c r="NX165" s="17">
        <f t="shared" si="564"/>
        <v>0.67869807497467072</v>
      </c>
      <c r="NY165" s="19">
        <f t="shared" si="565"/>
        <v>9.657770008470147E-2</v>
      </c>
      <c r="NZ165" s="25">
        <v>2096</v>
      </c>
      <c r="OA165" s="25">
        <v>2246</v>
      </c>
      <c r="OB165" s="18">
        <v>276</v>
      </c>
      <c r="OC165" s="25">
        <v>2537</v>
      </c>
      <c r="OD165" s="18">
        <v>298</v>
      </c>
      <c r="OE165" s="18">
        <v>361</v>
      </c>
      <c r="OF165" s="17">
        <f t="shared" si="566"/>
        <v>0.32130192502532928</v>
      </c>
      <c r="OG165" s="17">
        <f t="shared" si="567"/>
        <v>0.26545086119554206</v>
      </c>
      <c r="OH165" s="17">
        <f t="shared" si="568"/>
        <v>0.28444782168186422</v>
      </c>
      <c r="OI165" s="69">
        <f t="shared" si="569"/>
        <v>4.5719351570415401E-2</v>
      </c>
      <c r="OJ165" s="27">
        <v>7896</v>
      </c>
      <c r="OK165" s="18">
        <v>108</v>
      </c>
      <c r="OL165" s="25">
        <v>1507</v>
      </c>
      <c r="OM165" s="25">
        <v>1427</v>
      </c>
      <c r="ON165" s="18">
        <v>58</v>
      </c>
      <c r="OO165" s="18">
        <v>44</v>
      </c>
      <c r="OP165" s="18">
        <v>17</v>
      </c>
      <c r="OQ165" s="18">
        <v>553</v>
      </c>
      <c r="OR165" s="69">
        <f t="shared" si="570"/>
        <v>0.21403242147922999</v>
      </c>
      <c r="OS165" s="22">
        <v>78624</v>
      </c>
      <c r="OT165" s="22">
        <v>78595</v>
      </c>
      <c r="OU165" s="38">
        <f t="shared" si="620"/>
        <v>0.93044868000473546</v>
      </c>
      <c r="OV165" s="39">
        <v>0.66595228704116038</v>
      </c>
      <c r="OW165" s="22">
        <v>5234052</v>
      </c>
      <c r="OX165" s="36">
        <f t="shared" si="621"/>
        <v>214166939.736</v>
      </c>
      <c r="OY165" s="36">
        <f t="shared" si="622"/>
        <v>5325155.6010926533</v>
      </c>
      <c r="OZ165" s="22"/>
      <c r="PA165" s="22"/>
      <c r="PB165" s="38">
        <f t="shared" si="623"/>
        <v>0</v>
      </c>
      <c r="PC165" s="39">
        <v>0</v>
      </c>
      <c r="PD165" s="22"/>
      <c r="PE165" s="40">
        <f t="shared" si="571"/>
        <v>0</v>
      </c>
      <c r="PF165" s="36">
        <f t="shared" si="572"/>
        <v>0</v>
      </c>
      <c r="PG165" s="22">
        <v>89</v>
      </c>
      <c r="PH165" s="22">
        <v>89</v>
      </c>
      <c r="PI165" s="38">
        <f t="shared" si="624"/>
        <v>1.0536285071623061E-3</v>
      </c>
      <c r="PJ165" s="39">
        <v>7.5056179775280896E-2</v>
      </c>
      <c r="PK165" s="22">
        <v>668</v>
      </c>
      <c r="PL165" s="41">
        <f t="shared" si="573"/>
        <v>27333.223999999998</v>
      </c>
      <c r="PM165" s="36">
        <f t="shared" si="574"/>
        <v>7275.4497076141724</v>
      </c>
      <c r="PN165" s="22">
        <v>3909</v>
      </c>
      <c r="PO165" s="22">
        <v>3909</v>
      </c>
      <c r="PP165" s="38">
        <f t="shared" si="625"/>
        <v>4.6276784657274771E-2</v>
      </c>
      <c r="PQ165" s="39">
        <v>0.49049629061140954</v>
      </c>
      <c r="PR165" s="22">
        <v>191735</v>
      </c>
      <c r="PS165" s="41">
        <f t="shared" si="575"/>
        <v>7845412.7299999995</v>
      </c>
      <c r="PT165" s="36">
        <f t="shared" si="576"/>
        <v>512541.63209971471</v>
      </c>
      <c r="PU165" s="22">
        <v>3</v>
      </c>
      <c r="PV165" s="22">
        <v>3</v>
      </c>
      <c r="PW165" s="38">
        <f t="shared" si="626"/>
        <v>3.5515567657156389E-5</v>
      </c>
      <c r="PX165" s="39">
        <v>0.23333333333333331</v>
      </c>
      <c r="PY165" s="22">
        <v>70</v>
      </c>
      <c r="PZ165" s="36">
        <f t="shared" si="577"/>
        <v>457.7001679448008</v>
      </c>
      <c r="QA165" s="22"/>
      <c r="QB165" s="22"/>
      <c r="QC165" s="39">
        <v>0</v>
      </c>
      <c r="QD165" s="22"/>
      <c r="QE165" s="22">
        <f t="shared" si="578"/>
        <v>0</v>
      </c>
      <c r="QF165" s="22"/>
      <c r="QG165" s="22"/>
      <c r="QH165" s="22"/>
      <c r="QI165" s="38">
        <f t="shared" si="627"/>
        <v>0</v>
      </c>
      <c r="QJ165" s="39">
        <v>0</v>
      </c>
      <c r="QK165" s="22"/>
      <c r="QL165" s="42">
        <f t="shared" si="579"/>
        <v>0</v>
      </c>
      <c r="QM165" s="22">
        <f t="shared" si="628"/>
        <v>1874</v>
      </c>
      <c r="QN165" s="22">
        <v>322</v>
      </c>
      <c r="QO165" s="22">
        <v>322</v>
      </c>
      <c r="QP165" s="38">
        <f t="shared" si="629"/>
        <v>3.8120042618681187E-3</v>
      </c>
      <c r="QQ165" s="39">
        <v>0.11838509316770188</v>
      </c>
      <c r="QR165" s="22">
        <v>3812</v>
      </c>
      <c r="QS165" s="36">
        <f t="shared" si="580"/>
        <v>75709.516197567835</v>
      </c>
      <c r="QT165" s="22">
        <v>60</v>
      </c>
      <c r="QU165" s="22">
        <v>60</v>
      </c>
      <c r="QV165" s="38">
        <f t="shared" si="630"/>
        <v>7.1031135314312773E-4</v>
      </c>
      <c r="QW165" s="39">
        <v>8.6500000000000007E-2</v>
      </c>
      <c r="QX165" s="22">
        <v>519</v>
      </c>
      <c r="QY165" s="36">
        <f t="shared" si="581"/>
        <v>14107.363266627548</v>
      </c>
      <c r="QZ165" s="22">
        <v>1492</v>
      </c>
      <c r="RA165" s="22">
        <v>1492</v>
      </c>
      <c r="RB165" s="38">
        <f t="shared" si="631"/>
        <v>1.766307564815911E-2</v>
      </c>
      <c r="RC165" s="39">
        <v>0.13420241286863269</v>
      </c>
      <c r="RD165" s="22">
        <v>20023</v>
      </c>
      <c r="RE165" s="36">
        <f t="shared" si="582"/>
        <v>161212.4400558467</v>
      </c>
      <c r="RF165" s="10">
        <f t="shared" si="632"/>
        <v>84499</v>
      </c>
      <c r="RG165" s="10">
        <f t="shared" si="633"/>
        <v>84470</v>
      </c>
      <c r="RH165" s="17">
        <f t="shared" si="634"/>
        <v>0.10864127030673443</v>
      </c>
      <c r="RI165" s="17">
        <f t="shared" si="635"/>
        <v>2.4821001993907792E-3</v>
      </c>
      <c r="RJ165" s="17">
        <f t="shared" si="636"/>
        <v>0.87348327732439635</v>
      </c>
      <c r="RK165" s="17">
        <f t="shared" si="637"/>
        <v>0</v>
      </c>
      <c r="RL165" s="17">
        <f t="shared" si="638"/>
        <v>8.4072011807465735E-2</v>
      </c>
      <c r="RM165" s="17">
        <f t="shared" si="639"/>
        <v>7.5076386997277361E-5</v>
      </c>
      <c r="RN165" s="17">
        <f t="shared" si="640"/>
        <v>1.2418603565185361E-2</v>
      </c>
      <c r="RO165" s="17">
        <f t="shared" si="641"/>
        <v>2.3140255090407509E-3</v>
      </c>
      <c r="RP165" s="17">
        <f t="shared" si="642"/>
        <v>2.6443616118287709E-2</v>
      </c>
      <c r="RQ165" s="17">
        <f t="shared" si="643"/>
        <v>0</v>
      </c>
      <c r="RR165" s="36">
        <f t="shared" si="644"/>
        <v>6096459.7025879687</v>
      </c>
      <c r="RS165" s="36">
        <f t="shared" si="645"/>
        <v>11.463841982756584</v>
      </c>
      <c r="RT165" s="10">
        <f t="shared" si="646"/>
        <v>29</v>
      </c>
      <c r="RU165" s="17">
        <f t="shared" si="647"/>
        <v>3.4319932780269588E-4</v>
      </c>
      <c r="RV165" s="37">
        <f t="shared" si="648"/>
        <v>6.2935537698670991</v>
      </c>
      <c r="RW165" s="36">
        <f t="shared" si="649"/>
        <v>0.15883820766868686</v>
      </c>
      <c r="RX165" s="85">
        <v>-1.7181740000000001</v>
      </c>
      <c r="RY165" s="93">
        <v>112</v>
      </c>
      <c r="RZ165" s="43" t="b">
        <v>0</v>
      </c>
      <c r="SA165" s="18" t="b">
        <v>0</v>
      </c>
      <c r="SB165" s="18" t="b">
        <v>1</v>
      </c>
      <c r="SC165" s="18" t="b">
        <v>0</v>
      </c>
      <c r="SD165" s="18" t="b">
        <v>0</v>
      </c>
      <c r="SE165" s="32" t="b">
        <v>1</v>
      </c>
      <c r="SF165" s="43" t="b">
        <v>1</v>
      </c>
      <c r="SG165" s="18" t="b">
        <v>1</v>
      </c>
      <c r="SH165" s="18">
        <v>16</v>
      </c>
      <c r="SI165" s="18">
        <v>8</v>
      </c>
      <c r="SJ165" s="22">
        <v>2</v>
      </c>
      <c r="SK165" s="22"/>
      <c r="SL165" s="22">
        <v>28</v>
      </c>
      <c r="SM165" s="67">
        <v>134</v>
      </c>
      <c r="SN165" s="18"/>
      <c r="SO165" s="18"/>
      <c r="SP165" s="20">
        <v>23000</v>
      </c>
      <c r="SQ165" s="17">
        <f t="shared" si="583"/>
        <v>8.2644628099173556E-3</v>
      </c>
      <c r="SR165" s="17">
        <f t="shared" si="584"/>
        <v>3.9800995024875621E-2</v>
      </c>
      <c r="SS165" s="17">
        <f t="shared" si="585"/>
        <v>0.12121212121212122</v>
      </c>
      <c r="ST165" s="17">
        <f t="shared" si="586"/>
        <v>0.12237442922374429</v>
      </c>
      <c r="SU165" s="17">
        <f t="shared" si="587"/>
        <v>9.3662700254925429E-2</v>
      </c>
      <c r="SV165" s="17">
        <f t="shared" si="618"/>
        <v>0.23268283306524223</v>
      </c>
      <c r="SW165" s="17">
        <f t="shared" si="588"/>
        <v>0.8</v>
      </c>
      <c r="SX165" s="17">
        <f t="shared" si="589"/>
        <v>0.33333333333333331</v>
      </c>
      <c r="SY165" s="17">
        <f t="shared" si="590"/>
        <v>0.29130434782608694</v>
      </c>
      <c r="SZ165" s="17">
        <f t="shared" si="591"/>
        <v>9.4262561428916647E-2</v>
      </c>
      <c r="TA165" s="17">
        <f t="shared" si="592"/>
        <v>0.41433012855616558</v>
      </c>
      <c r="TB165" s="24">
        <f t="shared" si="593"/>
        <v>2.413534356009166</v>
      </c>
      <c r="TC165" s="69">
        <f t="shared" si="594"/>
        <v>3.8927973484018806E-3</v>
      </c>
      <c r="TD165" s="17">
        <f t="shared" si="616"/>
        <v>6.6827440089704121E-4</v>
      </c>
      <c r="TE165" s="95">
        <v>824</v>
      </c>
      <c r="TF165" s="71"/>
      <c r="TG165" s="71">
        <v>10</v>
      </c>
      <c r="TH165" s="71">
        <v>22</v>
      </c>
      <c r="TI165" s="71"/>
      <c r="TJ165" s="71">
        <v>3</v>
      </c>
      <c r="TK165" s="71">
        <v>246</v>
      </c>
      <c r="TL165" s="71">
        <v>1</v>
      </c>
      <c r="TM165" s="71">
        <v>397</v>
      </c>
      <c r="TN165" s="71">
        <v>60</v>
      </c>
      <c r="TO165" s="71">
        <v>9</v>
      </c>
      <c r="TP165" s="71">
        <v>7</v>
      </c>
      <c r="TQ165" s="71">
        <v>338</v>
      </c>
      <c r="TR165" s="72">
        <v>115</v>
      </c>
      <c r="TS165" s="72"/>
      <c r="TT165" s="72"/>
      <c r="TU165" s="72">
        <v>1</v>
      </c>
      <c r="TV165" s="72">
        <v>4</v>
      </c>
      <c r="TW165" s="72"/>
      <c r="TX165" s="72">
        <v>17</v>
      </c>
      <c r="TY165" s="72">
        <v>3</v>
      </c>
      <c r="TZ165" s="72">
        <v>212</v>
      </c>
      <c r="UA165" s="72">
        <v>1</v>
      </c>
      <c r="UB165" s="72">
        <v>239</v>
      </c>
      <c r="UC165" s="72"/>
      <c r="UD165" s="72">
        <v>2</v>
      </c>
      <c r="UE165" s="72">
        <v>37</v>
      </c>
      <c r="UF165" s="72">
        <v>6</v>
      </c>
      <c r="UG165" s="72">
        <v>1</v>
      </c>
      <c r="UH165" s="72">
        <v>6</v>
      </c>
      <c r="UI165" s="72">
        <v>97</v>
      </c>
      <c r="UJ165" s="73">
        <v>287</v>
      </c>
      <c r="UK165" s="73"/>
      <c r="UL165" s="73"/>
      <c r="UM165" s="73">
        <v>30</v>
      </c>
      <c r="UN165" s="73">
        <v>135</v>
      </c>
      <c r="UO165" s="73"/>
      <c r="UP165" s="73">
        <v>135</v>
      </c>
      <c r="UQ165" s="73">
        <v>3</v>
      </c>
      <c r="UR165" s="73">
        <v>475</v>
      </c>
      <c r="US165" s="73">
        <v>93</v>
      </c>
      <c r="UT165" s="73"/>
      <c r="UU165" s="73">
        <v>1</v>
      </c>
      <c r="UV165" s="73">
        <v>117</v>
      </c>
      <c r="UW165" s="73">
        <v>14</v>
      </c>
      <c r="UX165" s="73">
        <v>6</v>
      </c>
      <c r="UY165" s="73">
        <v>3</v>
      </c>
      <c r="UZ165" s="73">
        <v>2</v>
      </c>
      <c r="VA165" s="73">
        <v>76</v>
      </c>
      <c r="VB165" s="73">
        <v>286</v>
      </c>
      <c r="VC165" s="73"/>
      <c r="VD165" s="73"/>
      <c r="VE165" s="73">
        <v>37</v>
      </c>
      <c r="VF165" s="73">
        <v>167</v>
      </c>
      <c r="VG165" s="73"/>
      <c r="VH165" s="73">
        <v>137</v>
      </c>
      <c r="VI165" s="73"/>
      <c r="VJ165" s="73">
        <v>531</v>
      </c>
      <c r="VK165" s="73">
        <v>85</v>
      </c>
      <c r="VL165" s="73"/>
      <c r="VM165" s="73">
        <v>2</v>
      </c>
      <c r="VN165" s="73">
        <v>83</v>
      </c>
      <c r="VO165" s="73">
        <v>13</v>
      </c>
      <c r="VP165" s="73">
        <v>2</v>
      </c>
      <c r="VQ165" s="73">
        <v>2</v>
      </c>
      <c r="VR165" s="73">
        <v>84</v>
      </c>
      <c r="VS165" s="73">
        <v>70</v>
      </c>
      <c r="VT165" s="73"/>
      <c r="VU165" s="73">
        <v>1</v>
      </c>
      <c r="VV165" s="73">
        <v>1</v>
      </c>
      <c r="VW165" s="73">
        <v>95</v>
      </c>
      <c r="VX165" s="73"/>
      <c r="VY165" s="73">
        <v>202</v>
      </c>
      <c r="VZ165" s="73"/>
      <c r="WA165" s="73">
        <v>635</v>
      </c>
      <c r="WB165" s="73">
        <v>14</v>
      </c>
      <c r="WC165" s="73">
        <v>33</v>
      </c>
      <c r="WD165" s="73"/>
      <c r="WE165" s="73"/>
      <c r="WF165" s="73">
        <v>75</v>
      </c>
      <c r="WG165" s="73"/>
      <c r="WH165" s="73">
        <v>26</v>
      </c>
      <c r="WI165" s="73"/>
      <c r="WJ165" s="73">
        <v>1</v>
      </c>
      <c r="WK165" s="73">
        <v>2</v>
      </c>
      <c r="WL165" s="73"/>
      <c r="WM165" s="73"/>
      <c r="WN165" s="73">
        <v>25</v>
      </c>
      <c r="WO165" s="22">
        <f t="shared" si="595"/>
        <v>1582</v>
      </c>
      <c r="WP165" s="22">
        <f t="shared" si="596"/>
        <v>0</v>
      </c>
      <c r="WQ165" s="22">
        <f t="shared" si="597"/>
        <v>1</v>
      </c>
      <c r="WR165" s="22">
        <f t="shared" si="598"/>
        <v>79</v>
      </c>
      <c r="WS165" s="22">
        <f t="shared" si="599"/>
        <v>423</v>
      </c>
      <c r="WT165" s="22">
        <f t="shared" si="600"/>
        <v>0</v>
      </c>
      <c r="WU165" s="22">
        <f t="shared" si="601"/>
        <v>494</v>
      </c>
      <c r="WV165" s="22">
        <f t="shared" si="602"/>
        <v>6</v>
      </c>
      <c r="WW165" s="22">
        <f t="shared" si="603"/>
        <v>2099</v>
      </c>
      <c r="WX165" s="22">
        <f t="shared" si="604"/>
        <v>2</v>
      </c>
      <c r="WY165" s="22">
        <f t="shared" si="605"/>
        <v>861</v>
      </c>
      <c r="WZ165" s="22">
        <f t="shared" si="606"/>
        <v>0</v>
      </c>
      <c r="XA165" s="22">
        <f t="shared" si="607"/>
        <v>5</v>
      </c>
      <c r="XB165" s="22">
        <f t="shared" si="608"/>
        <v>372</v>
      </c>
      <c r="XC165" s="22">
        <f t="shared" si="609"/>
        <v>33</v>
      </c>
      <c r="XD165" s="22">
        <f t="shared" si="610"/>
        <v>6</v>
      </c>
      <c r="XE165" s="22">
        <f t="shared" si="611"/>
        <v>16</v>
      </c>
      <c r="XF165" s="22">
        <f t="shared" si="612"/>
        <v>19</v>
      </c>
      <c r="XG165" s="93">
        <f t="shared" si="613"/>
        <v>620</v>
      </c>
    </row>
    <row r="166" spans="1:631" ht="17.100000000000001" customHeight="1" x14ac:dyDescent="0.2">
      <c r="A166" s="101"/>
      <c r="B166" s="27" t="s">
        <v>420</v>
      </c>
      <c r="C166" s="535" t="s">
        <v>421</v>
      </c>
      <c r="D166" s="25" t="s">
        <v>440</v>
      </c>
      <c r="E166" s="535" t="s">
        <v>441</v>
      </c>
      <c r="F166" s="25" t="s">
        <v>443</v>
      </c>
      <c r="G166" s="535" t="s">
        <v>444</v>
      </c>
      <c r="H166" s="25">
        <v>78</v>
      </c>
      <c r="I166" s="28">
        <v>7</v>
      </c>
      <c r="J166" s="17">
        <f t="shared" si="478"/>
        <v>0.36931818181818182</v>
      </c>
      <c r="K166" s="17">
        <f t="shared" si="479"/>
        <v>0.23788174715909088</v>
      </c>
      <c r="L166" s="17">
        <f t="shared" si="480"/>
        <v>9.8924731182795697E-2</v>
      </c>
      <c r="M166" s="17">
        <f t="shared" si="481"/>
        <v>0.12346932059067776</v>
      </c>
      <c r="N166" s="17">
        <f t="shared" si="482"/>
        <v>0.30323517054352395</v>
      </c>
      <c r="O166" s="17">
        <f t="shared" si="483"/>
        <v>0.25337357954545453</v>
      </c>
      <c r="P166" s="17">
        <f t="shared" si="484"/>
        <v>0.65664195458572294</v>
      </c>
      <c r="Q166" s="17">
        <f t="shared" si="485"/>
        <v>0.44133263317579785</v>
      </c>
      <c r="R166" s="69">
        <f t="shared" si="486"/>
        <v>0.6331202535103535</v>
      </c>
      <c r="S166" s="422">
        <f t="shared" si="487"/>
        <v>0.34636639690128879</v>
      </c>
      <c r="T166" s="17">
        <f t="shared" si="614"/>
        <v>0.65363360309871121</v>
      </c>
      <c r="U166" s="10">
        <f t="shared" si="488"/>
        <v>199235.36582772437</v>
      </c>
      <c r="V166" s="32">
        <v>2</v>
      </c>
      <c r="W166" s="550">
        <f t="shared" si="489"/>
        <v>-0.90107526881720434</v>
      </c>
      <c r="X166" s="550">
        <f t="shared" si="490"/>
        <v>0.23525528579017763</v>
      </c>
      <c r="Y166" s="550">
        <f t="shared" si="491"/>
        <v>0.76474471420982237</v>
      </c>
      <c r="Z166" s="551">
        <f t="shared" si="492"/>
        <v>233103.36582772437</v>
      </c>
      <c r="AA166" s="426">
        <f t="shared" si="493"/>
        <v>0.17484922135205688</v>
      </c>
      <c r="AB166" s="59">
        <f t="shared" si="494"/>
        <v>0.6951341518872215</v>
      </c>
      <c r="AC166" s="59">
        <f t="shared" si="495"/>
        <v>0.34074328711661128</v>
      </c>
      <c r="AD166" s="59">
        <f t="shared" si="496"/>
        <v>0.30323517054352395</v>
      </c>
      <c r="AE166" s="59">
        <f t="shared" si="497"/>
        <v>0.55866736682420215</v>
      </c>
      <c r="AF166" s="59">
        <f t="shared" si="498"/>
        <v>0.69211647727272729</v>
      </c>
      <c r="AG166" s="59">
        <f t="shared" si="499"/>
        <v>0.49698153409090912</v>
      </c>
      <c r="AH166" s="59">
        <f t="shared" si="500"/>
        <v>0.25337357954545453</v>
      </c>
      <c r="AI166" s="59">
        <f t="shared" si="501"/>
        <v>0.38805042613636365</v>
      </c>
      <c r="AJ166" s="59">
        <f t="shared" si="502"/>
        <v>0.3505859375</v>
      </c>
      <c r="AK166" s="59">
        <f t="shared" si="503"/>
        <v>0.34335804541427706</v>
      </c>
      <c r="AL166" s="35">
        <f t="shared" si="504"/>
        <v>9.8924731182795697E-2</v>
      </c>
      <c r="AM166" s="27">
        <v>304812</v>
      </c>
      <c r="AN166" s="25">
        <f>AM166/199.6*99.6</f>
        <v>152100.57715430862</v>
      </c>
      <c r="AO166" s="25">
        <f t="shared" si="650"/>
        <v>152711.42284569138</v>
      </c>
      <c r="AP166" s="17">
        <f t="shared" si="505"/>
        <v>5.9202599187010169E-3</v>
      </c>
      <c r="AQ166" s="63">
        <v>99.608294102849754</v>
      </c>
      <c r="AR166" s="58">
        <v>2247.92720663</v>
      </c>
      <c r="AS166" s="24">
        <f t="shared" si="506"/>
        <v>135.59691750737855</v>
      </c>
      <c r="AT166" s="17">
        <f t="shared" si="656"/>
        <v>0.11710286244192528</v>
      </c>
      <c r="AU166" s="25">
        <v>52056</v>
      </c>
      <c r="AV166" s="25">
        <v>24359</v>
      </c>
      <c r="AW166" s="25">
        <v>27697</v>
      </c>
      <c r="AX166" s="25">
        <v>3489</v>
      </c>
      <c r="AY166" s="25">
        <v>3359</v>
      </c>
      <c r="AZ166" s="18">
        <v>130</v>
      </c>
      <c r="BA166" s="25">
        <f t="shared" si="651"/>
        <v>53296.140858763159</v>
      </c>
      <c r="BB166" s="25">
        <v>4345</v>
      </c>
      <c r="BC166" s="25">
        <v>5367</v>
      </c>
      <c r="BD166" s="63">
        <v>80.957704490404325</v>
      </c>
      <c r="BE166" s="25">
        <f t="shared" si="652"/>
        <v>251515.85914123684</v>
      </c>
      <c r="BF166" s="25">
        <v>23373</v>
      </c>
      <c r="BG166" s="25">
        <v>22460</v>
      </c>
      <c r="BH166" s="63">
        <v>104.06500445235976</v>
      </c>
      <c r="BI166" s="17">
        <v>0.17484922135205688</v>
      </c>
      <c r="BJ166" s="25">
        <v>105088.66324601675</v>
      </c>
      <c r="BK166" s="25">
        <v>188105.96338104238</v>
      </c>
      <c r="BL166" s="25">
        <v>11617.37337294086</v>
      </c>
      <c r="BM166" s="17">
        <v>0.62042709609662183</v>
      </c>
      <c r="BN166" s="10">
        <f t="shared" si="507"/>
        <v>115698.37598459651</v>
      </c>
      <c r="BO166" s="29">
        <v>0.55866736682420215</v>
      </c>
      <c r="BP166" s="30">
        <f t="shared" si="508"/>
        <v>0.44133263317579785</v>
      </c>
      <c r="BQ166" s="31">
        <v>6.175972927241963</v>
      </c>
      <c r="BR166" s="25">
        <v>36395</v>
      </c>
      <c r="BS166" s="25">
        <v>10350</v>
      </c>
      <c r="BT166" s="25">
        <v>22918</v>
      </c>
      <c r="BU166" s="25">
        <v>2532</v>
      </c>
      <c r="BV166" s="18">
        <v>326</v>
      </c>
      <c r="BW166" s="18">
        <v>269</v>
      </c>
      <c r="BX166" s="25">
        <v>11264</v>
      </c>
      <c r="BY166" s="25">
        <v>8804</v>
      </c>
      <c r="BZ166" s="25">
        <v>2460</v>
      </c>
      <c r="CA166" s="59">
        <v>0.21839488636363635</v>
      </c>
      <c r="CB166" s="25">
        <v>52056</v>
      </c>
      <c r="CC166" s="25">
        <v>3489</v>
      </c>
      <c r="CD166" s="17">
        <f t="shared" si="509"/>
        <v>6.7023974181650528E-2</v>
      </c>
      <c r="CE166" s="18">
        <v>522</v>
      </c>
      <c r="CF166" s="25">
        <v>1270</v>
      </c>
      <c r="CG166" s="25">
        <v>2008</v>
      </c>
      <c r="CH166" s="25">
        <v>2152</v>
      </c>
      <c r="CI166" s="25">
        <v>1900</v>
      </c>
      <c r="CJ166" s="25">
        <v>1405</v>
      </c>
      <c r="CK166" s="18">
        <v>895</v>
      </c>
      <c r="CL166" s="18">
        <v>590</v>
      </c>
      <c r="CM166" s="18">
        <v>522</v>
      </c>
      <c r="CN166" s="26">
        <v>4.6214488636363633</v>
      </c>
      <c r="CO166" s="27">
        <v>11264</v>
      </c>
      <c r="CP166" s="34">
        <f t="shared" si="510"/>
        <v>27.060724431818183</v>
      </c>
      <c r="CQ166" s="25">
        <v>1366</v>
      </c>
      <c r="CR166" s="18">
        <v>194</v>
      </c>
      <c r="CS166" s="18">
        <v>347</v>
      </c>
      <c r="CT166" s="25">
        <v>3016</v>
      </c>
      <c r="CU166" s="25">
        <v>6178</v>
      </c>
      <c r="CV166" s="18">
        <v>101</v>
      </c>
      <c r="CW166" s="18">
        <v>36</v>
      </c>
      <c r="CX166" s="18">
        <v>26</v>
      </c>
      <c r="CY166" s="25">
        <v>11264</v>
      </c>
      <c r="CZ166" s="25">
        <v>9276</v>
      </c>
      <c r="DA166" s="18">
        <v>145</v>
      </c>
      <c r="DB166" s="18">
        <v>169</v>
      </c>
      <c r="DC166" s="25">
        <v>1639</v>
      </c>
      <c r="DD166" s="18">
        <v>9</v>
      </c>
      <c r="DE166" s="18">
        <v>26</v>
      </c>
      <c r="DF166" s="25">
        <v>11264</v>
      </c>
      <c r="DG166" s="25">
        <v>7327</v>
      </c>
      <c r="DH166" s="18">
        <v>457</v>
      </c>
      <c r="DI166" s="18">
        <v>12</v>
      </c>
      <c r="DJ166" s="25">
        <v>3032</v>
      </c>
      <c r="DK166" s="18">
        <v>86</v>
      </c>
      <c r="DL166" s="18">
        <v>350</v>
      </c>
      <c r="DM166" s="25">
        <f t="shared" si="511"/>
        <v>35973.357954545449</v>
      </c>
      <c r="DN166" s="17">
        <f t="shared" si="512"/>
        <v>0.26917613636363635</v>
      </c>
      <c r="DO166" s="17">
        <f t="shared" si="513"/>
        <v>7.634943181818182E-3</v>
      </c>
      <c r="DP166" s="23">
        <f t="shared" si="514"/>
        <v>0.69211647727272729</v>
      </c>
      <c r="DQ166" s="23">
        <f t="shared" si="515"/>
        <v>0.30788352272727271</v>
      </c>
      <c r="DR166" s="25">
        <v>11264</v>
      </c>
      <c r="DS166" s="18">
        <v>185</v>
      </c>
      <c r="DT166" s="25">
        <v>8688</v>
      </c>
      <c r="DU166" s="18">
        <v>7</v>
      </c>
      <c r="DV166" s="18">
        <v>493</v>
      </c>
      <c r="DW166" s="18">
        <v>18</v>
      </c>
      <c r="DX166" s="25">
        <v>1854</v>
      </c>
      <c r="DY166" s="18">
        <v>19</v>
      </c>
      <c r="DZ166" s="17">
        <f t="shared" si="516"/>
        <v>0.83212002840909094</v>
      </c>
      <c r="EA166" s="17">
        <f t="shared" si="517"/>
        <v>0.16787997159090906</v>
      </c>
      <c r="EB166" s="25">
        <v>11264</v>
      </c>
      <c r="EC166" s="25">
        <v>5428</v>
      </c>
      <c r="ED166" s="18">
        <v>170</v>
      </c>
      <c r="EE166" s="25">
        <v>3812</v>
      </c>
      <c r="EF166" s="17">
        <f t="shared" ref="EF166:EF174" si="657">EE166/EB166</f>
        <v>0.33842329545454547</v>
      </c>
      <c r="EG166" s="25">
        <v>1721</v>
      </c>
      <c r="EH166" s="18">
        <v>133</v>
      </c>
      <c r="EI166" s="17">
        <f t="shared" si="519"/>
        <v>0.49698153409090912</v>
      </c>
      <c r="EJ166" s="17">
        <f t="shared" si="520"/>
        <v>0.15278764204545456</v>
      </c>
      <c r="EK166" s="69">
        <f t="shared" si="521"/>
        <v>0.23788174715909088</v>
      </c>
      <c r="EL166" s="27">
        <v>32985</v>
      </c>
      <c r="EM166" s="25">
        <v>22929</v>
      </c>
      <c r="EN166" s="25">
        <v>10056</v>
      </c>
      <c r="EO166" s="59">
        <v>0.6951341518872215</v>
      </c>
      <c r="EP166" s="25">
        <v>14682</v>
      </c>
      <c r="EQ166" s="25">
        <v>11341</v>
      </c>
      <c r="ER166" s="25">
        <v>3341</v>
      </c>
      <c r="ES166" s="59">
        <v>0.77244244653316985</v>
      </c>
      <c r="ET166" s="25">
        <v>18303</v>
      </c>
      <c r="EU166" s="25">
        <v>11588</v>
      </c>
      <c r="EV166" s="25">
        <v>6715</v>
      </c>
      <c r="EW166" s="59">
        <v>0.6331202535103535</v>
      </c>
      <c r="EX166" s="25">
        <v>6653</v>
      </c>
      <c r="EY166" s="25">
        <v>5705</v>
      </c>
      <c r="EZ166" s="25">
        <v>948</v>
      </c>
      <c r="FA166" s="59">
        <v>0.85750789117691251</v>
      </c>
      <c r="FB166" s="25">
        <v>26332</v>
      </c>
      <c r="FC166" s="25">
        <v>17224</v>
      </c>
      <c r="FD166" s="25">
        <v>9108</v>
      </c>
      <c r="FE166" s="59">
        <v>0.65410906881361086</v>
      </c>
      <c r="FF166" s="25">
        <v>26602</v>
      </c>
      <c r="FG166" s="25">
        <v>10633</v>
      </c>
      <c r="FH166" s="25">
        <v>9768</v>
      </c>
      <c r="FI166" s="25">
        <v>6201</v>
      </c>
      <c r="FJ166" s="23">
        <f t="shared" si="522"/>
        <v>0.2331027742275017</v>
      </c>
      <c r="FK166" s="23">
        <f t="shared" si="523"/>
        <v>0.36719043680926244</v>
      </c>
      <c r="FL166" s="36">
        <f t="shared" si="524"/>
        <v>1.7147234317045639</v>
      </c>
      <c r="FM166" s="25">
        <v>12345</v>
      </c>
      <c r="FN166" s="25">
        <v>5641</v>
      </c>
      <c r="FO166" s="17">
        <f t="shared" si="525"/>
        <v>0.45694613203726203</v>
      </c>
      <c r="FP166" s="25">
        <v>4305</v>
      </c>
      <c r="FQ166" s="17">
        <f t="shared" si="526"/>
        <v>0.34872417982989062</v>
      </c>
      <c r="FR166" s="25">
        <v>2399</v>
      </c>
      <c r="FS166" s="17">
        <f t="shared" si="527"/>
        <v>0.19432968813284732</v>
      </c>
      <c r="FT166" s="25">
        <v>14257</v>
      </c>
      <c r="FU166" s="25">
        <v>4992</v>
      </c>
      <c r="FV166" s="25">
        <v>5463</v>
      </c>
      <c r="FW166" s="17">
        <f t="shared" si="528"/>
        <v>0.26667601879778352</v>
      </c>
      <c r="FX166" s="17">
        <f t="shared" si="529"/>
        <v>0.38318019218629445</v>
      </c>
      <c r="FY166" s="25">
        <v>3802</v>
      </c>
      <c r="FZ166" s="65">
        <v>146891.60501524142</v>
      </c>
      <c r="GA166" s="66">
        <v>50052.328342728266</v>
      </c>
      <c r="GB166" s="25">
        <v>9321</v>
      </c>
      <c r="GC166" s="25">
        <v>4117</v>
      </c>
      <c r="GD166" s="18">
        <v>1911</v>
      </c>
      <c r="GE166" s="18">
        <v>81</v>
      </c>
      <c r="GF166" s="18">
        <v>1613</v>
      </c>
      <c r="GG166" s="18">
        <v>97</v>
      </c>
      <c r="GH166" s="18">
        <v>18</v>
      </c>
      <c r="GI166" s="18">
        <v>102</v>
      </c>
      <c r="GJ166" s="10">
        <f t="shared" si="530"/>
        <v>50052.328342728266</v>
      </c>
      <c r="GK166" s="10">
        <v>96839.276672513151</v>
      </c>
      <c r="GL166" s="44">
        <v>44542.700898208692</v>
      </c>
      <c r="GM166" s="10">
        <f t="shared" si="531"/>
        <v>102348.90411703274</v>
      </c>
      <c r="GN166" s="44">
        <v>21443.784208710618</v>
      </c>
      <c r="GO166" s="17">
        <f t="shared" si="532"/>
        <v>0.34074328711661128</v>
      </c>
      <c r="GP166" s="17">
        <f t="shared" si="653"/>
        <v>0.65925671288338872</v>
      </c>
      <c r="GQ166" s="17">
        <f t="shared" si="654"/>
        <v>0.30323517054352395</v>
      </c>
      <c r="GR166" s="17">
        <f t="shared" si="655"/>
        <v>0.14598372865818723</v>
      </c>
      <c r="GS166" s="17">
        <f t="shared" si="533"/>
        <v>0.48124594171345636</v>
      </c>
      <c r="GT166" s="25">
        <v>13014</v>
      </c>
      <c r="GU166" s="25">
        <v>3418</v>
      </c>
      <c r="GV166" s="25">
        <v>4621</v>
      </c>
      <c r="GW166" s="25">
        <v>2644</v>
      </c>
      <c r="GX166" s="18">
        <v>1153</v>
      </c>
      <c r="GY166" s="18">
        <v>54</v>
      </c>
      <c r="GZ166" s="18">
        <v>962</v>
      </c>
      <c r="HA166" s="18">
        <v>69</v>
      </c>
      <c r="HB166" s="18">
        <v>8</v>
      </c>
      <c r="HC166" s="18">
        <v>85</v>
      </c>
      <c r="HD166" s="23">
        <f t="shared" si="534"/>
        <v>0.26264023359459043</v>
      </c>
      <c r="HE166" s="23">
        <f t="shared" si="535"/>
        <v>0.73735976640540957</v>
      </c>
      <c r="HF166" s="23">
        <f t="shared" si="536"/>
        <v>0.3822806208698325</v>
      </c>
      <c r="HG166" s="23">
        <f t="shared" si="537"/>
        <v>0.17911479944674966</v>
      </c>
      <c r="HH166" s="25">
        <v>13167</v>
      </c>
      <c r="HI166" s="25">
        <v>5503</v>
      </c>
      <c r="HJ166" s="25">
        <v>4700</v>
      </c>
      <c r="HK166" s="25">
        <v>1473</v>
      </c>
      <c r="HL166" s="18">
        <v>758</v>
      </c>
      <c r="HM166" s="18">
        <v>27</v>
      </c>
      <c r="HN166" s="18">
        <v>651</v>
      </c>
      <c r="HO166" s="18">
        <v>28</v>
      </c>
      <c r="HP166" s="18">
        <v>10</v>
      </c>
      <c r="HQ166" s="18">
        <v>17</v>
      </c>
      <c r="HR166" s="23">
        <f t="shared" si="538"/>
        <v>0.417938786359839</v>
      </c>
      <c r="HS166" s="23">
        <f t="shared" si="539"/>
        <v>0.58206121364016106</v>
      </c>
      <c r="HT166" s="80">
        <f t="shared" si="540"/>
        <v>0.22510822510822512</v>
      </c>
      <c r="HU166" s="27">
        <v>42894</v>
      </c>
      <c r="HV166" s="18">
        <v>4513</v>
      </c>
      <c r="HW166" s="18">
        <v>1986</v>
      </c>
      <c r="HX166" s="18">
        <v>1030</v>
      </c>
      <c r="HY166" s="25">
        <v>7993</v>
      </c>
      <c r="HZ166" s="25">
        <v>4749</v>
      </c>
      <c r="IA166" s="18">
        <v>1762</v>
      </c>
      <c r="IB166" s="18">
        <v>422</v>
      </c>
      <c r="IC166" s="25">
        <v>6720</v>
      </c>
      <c r="ID166" s="25">
        <v>9546</v>
      </c>
      <c r="IE166" s="18">
        <v>1402</v>
      </c>
      <c r="IF166" s="18">
        <v>215</v>
      </c>
      <c r="IG166" s="18">
        <v>2556</v>
      </c>
      <c r="IH166" s="17">
        <f t="shared" si="541"/>
        <v>0.33326339348160583</v>
      </c>
      <c r="II166" s="17">
        <f t="shared" si="542"/>
        <v>0.1107147852846552</v>
      </c>
      <c r="IJ166" s="30">
        <f t="shared" si="543"/>
        <v>9.0322173089071374</v>
      </c>
      <c r="IK166" s="17">
        <f t="shared" si="615"/>
        <v>0.12346932059067776</v>
      </c>
      <c r="IL166" s="25">
        <v>21315</v>
      </c>
      <c r="IM166" s="18">
        <v>3801</v>
      </c>
      <c r="IN166" s="18">
        <v>1574</v>
      </c>
      <c r="IO166" s="18">
        <v>795</v>
      </c>
      <c r="IP166" s="25">
        <v>6092</v>
      </c>
      <c r="IQ166" s="25">
        <v>1732</v>
      </c>
      <c r="IR166" s="18">
        <v>947</v>
      </c>
      <c r="IS166" s="18">
        <v>185</v>
      </c>
      <c r="IT166" s="25">
        <v>3674</v>
      </c>
      <c r="IU166" s="25">
        <v>298</v>
      </c>
      <c r="IV166" s="18">
        <v>497</v>
      </c>
      <c r="IW166" s="18">
        <v>94</v>
      </c>
      <c r="IX166" s="18">
        <v>1626</v>
      </c>
      <c r="IY166" s="17">
        <f t="shared" si="544"/>
        <v>0.70096176401595123</v>
      </c>
      <c r="IZ166" s="25">
        <v>21579</v>
      </c>
      <c r="JA166" s="18">
        <v>712</v>
      </c>
      <c r="JB166" s="18">
        <v>412</v>
      </c>
      <c r="JC166" s="18">
        <v>235</v>
      </c>
      <c r="JD166" s="25">
        <v>1901</v>
      </c>
      <c r="JE166" s="25">
        <v>3017</v>
      </c>
      <c r="JF166" s="18">
        <v>815</v>
      </c>
      <c r="JG166" s="18">
        <v>237</v>
      </c>
      <c r="JH166" s="25">
        <v>3046</v>
      </c>
      <c r="JI166" s="25">
        <v>9248</v>
      </c>
      <c r="JJ166" s="18">
        <v>905</v>
      </c>
      <c r="JK166" s="18">
        <v>121</v>
      </c>
      <c r="JL166" s="18">
        <v>930</v>
      </c>
      <c r="JM166" s="80">
        <f t="shared" si="545"/>
        <v>0.32865285694425134</v>
      </c>
      <c r="JN166" s="27">
        <v>232912.99651983415</v>
      </c>
      <c r="JO166" s="25">
        <v>26091</v>
      </c>
      <c r="JP166" s="18">
        <v>16</v>
      </c>
      <c r="JQ166" s="18">
        <v>455</v>
      </c>
      <c r="JR166" s="18">
        <v>85</v>
      </c>
      <c r="JS166" s="18">
        <v>195</v>
      </c>
      <c r="JT166" s="25">
        <v>1241</v>
      </c>
      <c r="JU166" s="18">
        <v>64</v>
      </c>
      <c r="JV166" s="18">
        <v>19</v>
      </c>
      <c r="JW166" s="25">
        <v>79972.551236632571</v>
      </c>
      <c r="JX166" s="17">
        <f t="shared" si="546"/>
        <v>0.34335804541427706</v>
      </c>
      <c r="JY166" s="17">
        <f t="shared" si="547"/>
        <v>0.65664195458572294</v>
      </c>
      <c r="JZ166" s="25">
        <v>7924</v>
      </c>
      <c r="KA166" s="25">
        <v>5565</v>
      </c>
      <c r="KB166" s="18">
        <v>3</v>
      </c>
      <c r="KC166" s="18">
        <v>420</v>
      </c>
      <c r="KD166" s="18">
        <v>18</v>
      </c>
      <c r="KE166" s="18">
        <v>79</v>
      </c>
      <c r="KF166" s="25">
        <v>219</v>
      </c>
      <c r="KG166" s="18">
        <v>10</v>
      </c>
      <c r="KH166" s="18">
        <v>6</v>
      </c>
      <c r="KI166" s="25">
        <v>1604</v>
      </c>
      <c r="KJ166" s="17">
        <f t="shared" si="548"/>
        <v>0.20242301867743565</v>
      </c>
      <c r="KK166" s="25">
        <v>34970</v>
      </c>
      <c r="KL166" s="25">
        <v>20526</v>
      </c>
      <c r="KM166" s="18">
        <v>13</v>
      </c>
      <c r="KN166" s="18">
        <v>35</v>
      </c>
      <c r="KO166" s="18">
        <v>67</v>
      </c>
      <c r="KP166" s="18">
        <v>116</v>
      </c>
      <c r="KQ166" s="25">
        <v>1022</v>
      </c>
      <c r="KR166" s="18">
        <v>54</v>
      </c>
      <c r="KS166" s="18">
        <v>13</v>
      </c>
      <c r="KT166" s="25">
        <v>13124</v>
      </c>
      <c r="KU166" s="69">
        <f t="shared" si="619"/>
        <v>0.37529310837861024</v>
      </c>
      <c r="KV166" s="27">
        <v>55545</v>
      </c>
      <c r="KW166" s="25">
        <v>52111</v>
      </c>
      <c r="KX166" s="25">
        <v>3434</v>
      </c>
      <c r="KY166" s="59">
        <v>6.1823746511837252E-2</v>
      </c>
      <c r="KZ166" s="18">
        <v>1715</v>
      </c>
      <c r="LA166" s="18">
        <v>1184</v>
      </c>
      <c r="LB166" s="18">
        <v>1544</v>
      </c>
      <c r="LC166" s="18">
        <v>1889</v>
      </c>
      <c r="LD166" s="25">
        <v>27718</v>
      </c>
      <c r="LE166" s="25">
        <v>26012</v>
      </c>
      <c r="LF166" s="25">
        <v>1706</v>
      </c>
      <c r="LG166" s="59">
        <v>6.1548452269283495E-2</v>
      </c>
      <c r="LH166" s="25">
        <v>27827</v>
      </c>
      <c r="LI166" s="25">
        <v>26099</v>
      </c>
      <c r="LJ166" s="25">
        <v>1728</v>
      </c>
      <c r="LK166" s="35">
        <v>6.2097962410608408E-2</v>
      </c>
      <c r="LL166" s="27">
        <v>11264</v>
      </c>
      <c r="LM166" s="18">
        <v>65</v>
      </c>
      <c r="LN166" s="25">
        <v>4306</v>
      </c>
      <c r="LO166" s="18">
        <v>45</v>
      </c>
      <c r="LP166" s="18">
        <v>32</v>
      </c>
      <c r="LQ166" s="18">
        <v>243</v>
      </c>
      <c r="LR166" s="25">
        <v>6573</v>
      </c>
      <c r="LS166" s="23">
        <f t="shared" si="549"/>
        <v>0.58354048295454541</v>
      </c>
      <c r="LT166" s="23">
        <f t="shared" si="550"/>
        <v>0.41645951704545459</v>
      </c>
      <c r="LU166" s="17">
        <f t="shared" si="551"/>
        <v>0.38805042613636365</v>
      </c>
      <c r="LV166" s="25">
        <v>11264</v>
      </c>
      <c r="LW166" s="18">
        <v>154</v>
      </c>
      <c r="LX166" s="25">
        <v>1277</v>
      </c>
      <c r="LY166" s="25">
        <v>2073</v>
      </c>
      <c r="LZ166" s="18">
        <v>749</v>
      </c>
      <c r="MA166" s="25">
        <v>3337</v>
      </c>
      <c r="MB166" s="25">
        <v>1945</v>
      </c>
      <c r="MC166" s="25">
        <v>1223</v>
      </c>
      <c r="MD166" s="18">
        <v>445</v>
      </c>
      <c r="ME166" s="18">
        <v>1</v>
      </c>
      <c r="MF166" s="18">
        <v>60</v>
      </c>
      <c r="MG166" s="17">
        <f t="shared" si="552"/>
        <v>0.57750355113636365</v>
      </c>
      <c r="MH166" s="17">
        <f t="shared" si="553"/>
        <v>0.3505859375</v>
      </c>
      <c r="MI166" s="25">
        <v>11264</v>
      </c>
      <c r="MJ166" s="18">
        <v>399</v>
      </c>
      <c r="MK166" s="25">
        <v>1678</v>
      </c>
      <c r="ML166" s="25">
        <v>1213</v>
      </c>
      <c r="MM166" s="18">
        <v>526</v>
      </c>
      <c r="MN166" s="25">
        <v>3571</v>
      </c>
      <c r="MO166" s="25">
        <v>2552</v>
      </c>
      <c r="MP166" s="25">
        <v>1155</v>
      </c>
      <c r="MQ166" s="18">
        <v>3</v>
      </c>
      <c r="MR166" s="18">
        <v>0</v>
      </c>
      <c r="MS166" s="18">
        <v>167</v>
      </c>
      <c r="MT166" s="17">
        <f t="shared" si="554"/>
        <v>0.39488636363636365</v>
      </c>
      <c r="MU166" s="69">
        <f t="shared" si="555"/>
        <v>0.36931818181818182</v>
      </c>
      <c r="MV166" s="27">
        <v>11264</v>
      </c>
      <c r="MW166" s="25">
        <v>2854</v>
      </c>
      <c r="MX166" s="25">
        <v>4626</v>
      </c>
      <c r="MY166" s="25">
        <v>2421</v>
      </c>
      <c r="MZ166" s="18">
        <v>212</v>
      </c>
      <c r="NA166" s="18">
        <v>536</v>
      </c>
      <c r="NB166" s="18">
        <v>47</v>
      </c>
      <c r="NC166" s="18">
        <v>422</v>
      </c>
      <c r="ND166" s="18">
        <v>146</v>
      </c>
      <c r="NE166" s="17">
        <f t="shared" si="556"/>
        <v>0.25337357954545453</v>
      </c>
      <c r="NF166" s="10">
        <f t="shared" si="557"/>
        <v>13189.61505681818</v>
      </c>
      <c r="NG166" s="17">
        <f t="shared" si="558"/>
        <v>0.33842329545454547</v>
      </c>
      <c r="NH166" s="25">
        <v>11264</v>
      </c>
      <c r="NI166" s="18">
        <v>87</v>
      </c>
      <c r="NJ166" s="18">
        <v>4</v>
      </c>
      <c r="NK166" s="18">
        <v>247</v>
      </c>
      <c r="NL166" s="18">
        <v>1</v>
      </c>
      <c r="NM166" s="25">
        <v>9910</v>
      </c>
      <c r="NN166" s="18">
        <v>892</v>
      </c>
      <c r="NO166" s="18">
        <v>100</v>
      </c>
      <c r="NP166" s="18">
        <v>1</v>
      </c>
      <c r="NQ166" s="32">
        <v>22</v>
      </c>
      <c r="NR166" s="27">
        <v>11264</v>
      </c>
      <c r="NS166" s="37">
        <f t="shared" si="559"/>
        <v>0.81551846590909094</v>
      </c>
      <c r="NT166" s="37">
        <f t="shared" si="560"/>
        <v>0.22005674831112557</v>
      </c>
      <c r="NU166" s="37">
        <f t="shared" si="561"/>
        <v>1.2262138036141954</v>
      </c>
      <c r="NV166" s="17">
        <f t="shared" si="562"/>
        <v>0.24899647644818865</v>
      </c>
      <c r="NW166" s="10">
        <f t="shared" si="563"/>
        <v>8167</v>
      </c>
      <c r="NX166" s="17">
        <f t="shared" si="564"/>
        <v>0.72505326704545459</v>
      </c>
      <c r="NY166" s="19">
        <f t="shared" si="565"/>
        <v>0.14718232442466075</v>
      </c>
      <c r="NZ166" s="25">
        <v>3097</v>
      </c>
      <c r="OA166" s="25">
        <v>2655</v>
      </c>
      <c r="OB166" s="18">
        <v>259</v>
      </c>
      <c r="OC166" s="25">
        <v>2578</v>
      </c>
      <c r="OD166" s="18">
        <v>199</v>
      </c>
      <c r="OE166" s="18">
        <v>398</v>
      </c>
      <c r="OF166" s="17">
        <f t="shared" si="566"/>
        <v>0.22887073863636365</v>
      </c>
      <c r="OG166" s="17">
        <f t="shared" si="567"/>
        <v>0.27494673295454547</v>
      </c>
      <c r="OH166" s="17">
        <f t="shared" si="568"/>
        <v>0.23570667613636365</v>
      </c>
      <c r="OI166" s="69">
        <f t="shared" si="569"/>
        <v>3.5333806818181816E-2</v>
      </c>
      <c r="OJ166" s="27">
        <v>11264</v>
      </c>
      <c r="OK166" s="18">
        <v>50</v>
      </c>
      <c r="OL166" s="25">
        <v>1089</v>
      </c>
      <c r="OM166" s="25">
        <v>1500</v>
      </c>
      <c r="ON166" s="18">
        <v>26</v>
      </c>
      <c r="OO166" s="18">
        <v>105</v>
      </c>
      <c r="OP166" s="18">
        <v>128</v>
      </c>
      <c r="OQ166" s="18">
        <v>999</v>
      </c>
      <c r="OR166" s="69">
        <f t="shared" si="570"/>
        <v>0.11479048295454546</v>
      </c>
      <c r="OS166" s="22">
        <v>89558</v>
      </c>
      <c r="OT166" s="22">
        <v>89503</v>
      </c>
      <c r="OU166" s="38">
        <f t="shared" si="620"/>
        <v>0.91114821186794392</v>
      </c>
      <c r="OV166" s="39">
        <v>0.69415561489559008</v>
      </c>
      <c r="OW166" s="22">
        <v>6212901</v>
      </c>
      <c r="OX166" s="36">
        <f t="shared" si="621"/>
        <v>254219483.118</v>
      </c>
      <c r="OY166" s="36">
        <f t="shared" si="622"/>
        <v>6064220.3927043164</v>
      </c>
      <c r="OZ166" s="22"/>
      <c r="PA166" s="22"/>
      <c r="PB166" s="38">
        <f t="shared" si="623"/>
        <v>0</v>
      </c>
      <c r="PC166" s="39">
        <v>0</v>
      </c>
      <c r="PD166" s="22"/>
      <c r="PE166" s="40">
        <f t="shared" si="571"/>
        <v>0</v>
      </c>
      <c r="PF166" s="36">
        <f t="shared" si="572"/>
        <v>0</v>
      </c>
      <c r="PG166" s="22">
        <v>291</v>
      </c>
      <c r="PH166" s="22">
        <v>291</v>
      </c>
      <c r="PI166" s="38">
        <f t="shared" si="624"/>
        <v>2.9624049434496241E-3</v>
      </c>
      <c r="PJ166" s="39">
        <v>8.7800687285223375E-2</v>
      </c>
      <c r="PK166" s="22">
        <v>2555</v>
      </c>
      <c r="PL166" s="41">
        <f t="shared" si="573"/>
        <v>104545.49</v>
      </c>
      <c r="PM166" s="36">
        <f t="shared" si="574"/>
        <v>23788.268145120495</v>
      </c>
      <c r="PN166" s="22">
        <v>1390</v>
      </c>
      <c r="PO166" s="22">
        <v>1390</v>
      </c>
      <c r="PP166" s="38">
        <f t="shared" si="625"/>
        <v>1.4150319145687207E-2</v>
      </c>
      <c r="PQ166" s="39">
        <v>0.52600000000000002</v>
      </c>
      <c r="PR166" s="22">
        <v>73114</v>
      </c>
      <c r="PS166" s="41">
        <f t="shared" si="575"/>
        <v>2991678.6519999998</v>
      </c>
      <c r="PT166" s="36">
        <f t="shared" si="576"/>
        <v>182254.5071932984</v>
      </c>
      <c r="PU166" s="22">
        <v>499</v>
      </c>
      <c r="PV166" s="22">
        <v>499</v>
      </c>
      <c r="PW166" s="38">
        <f t="shared" si="626"/>
        <v>5.0798627724445442E-3</v>
      </c>
      <c r="PX166" s="39">
        <v>0.22729458917835671</v>
      </c>
      <c r="PY166" s="22">
        <v>11342</v>
      </c>
      <c r="PZ166" s="36">
        <f t="shared" si="577"/>
        <v>76130.794601485206</v>
      </c>
      <c r="QA166" s="22"/>
      <c r="QB166" s="22"/>
      <c r="QC166" s="39">
        <v>0</v>
      </c>
      <c r="QD166" s="22"/>
      <c r="QE166" s="22">
        <f t="shared" si="578"/>
        <v>0</v>
      </c>
      <c r="QF166" s="22"/>
      <c r="QG166" s="22"/>
      <c r="QH166" s="22"/>
      <c r="QI166" s="38">
        <f t="shared" si="627"/>
        <v>0</v>
      </c>
      <c r="QJ166" s="39">
        <v>0</v>
      </c>
      <c r="QK166" s="22"/>
      <c r="QL166" s="42">
        <f t="shared" si="579"/>
        <v>0</v>
      </c>
      <c r="QM166" s="22">
        <f t="shared" si="628"/>
        <v>6548</v>
      </c>
      <c r="QN166" s="22">
        <v>241</v>
      </c>
      <c r="QO166" s="22">
        <v>241</v>
      </c>
      <c r="QP166" s="38">
        <f t="shared" si="629"/>
        <v>2.4534006576335371E-3</v>
      </c>
      <c r="QQ166" s="39">
        <v>0.10771784232365146</v>
      </c>
      <c r="QR166" s="22">
        <v>2596</v>
      </c>
      <c r="QS166" s="36">
        <f t="shared" si="580"/>
        <v>56664.575787620648</v>
      </c>
      <c r="QT166" s="22">
        <v>235</v>
      </c>
      <c r="QU166" s="22">
        <v>235</v>
      </c>
      <c r="QV166" s="38">
        <f t="shared" si="630"/>
        <v>2.3923201433356067E-3</v>
      </c>
      <c r="QW166" s="39">
        <v>7.8808510638297871E-2</v>
      </c>
      <c r="QX166" s="22">
        <v>1852</v>
      </c>
      <c r="QY166" s="36">
        <f t="shared" si="581"/>
        <v>55253.839460957897</v>
      </c>
      <c r="QZ166" s="22">
        <v>6072</v>
      </c>
      <c r="RA166" s="22">
        <v>6072</v>
      </c>
      <c r="RB166" s="38">
        <f t="shared" si="631"/>
        <v>6.1813480469505556E-2</v>
      </c>
      <c r="RC166" s="39">
        <v>0.13300065876152833</v>
      </c>
      <c r="RD166" s="22">
        <v>80758</v>
      </c>
      <c r="RE166" s="36">
        <f t="shared" si="582"/>
        <v>656087.08848465234</v>
      </c>
      <c r="RF166" s="10">
        <f t="shared" si="632"/>
        <v>98286</v>
      </c>
      <c r="RG166" s="10">
        <f t="shared" si="633"/>
        <v>98231</v>
      </c>
      <c r="RH166" s="17">
        <f t="shared" si="634"/>
        <v>0.12634000974903314</v>
      </c>
      <c r="RI166" s="17">
        <f t="shared" si="635"/>
        <v>2.8864589166136571E-3</v>
      </c>
      <c r="RJ166" s="17">
        <f t="shared" si="636"/>
        <v>0.85238682777987562</v>
      </c>
      <c r="RK166" s="17">
        <f t="shared" si="637"/>
        <v>0</v>
      </c>
      <c r="RL166" s="17">
        <f t="shared" si="638"/>
        <v>2.5617693813037985E-2</v>
      </c>
      <c r="RM166" s="17">
        <f t="shared" si="639"/>
        <v>1.07009446069592E-2</v>
      </c>
      <c r="RN166" s="17">
        <f t="shared" si="640"/>
        <v>7.9647728603681311E-3</v>
      </c>
      <c r="RO166" s="17">
        <f t="shared" si="641"/>
        <v>7.7664797601100042E-3</v>
      </c>
      <c r="RP166" s="17">
        <f t="shared" si="642"/>
        <v>9.2219602172370324E-2</v>
      </c>
      <c r="RQ166" s="17">
        <f t="shared" si="643"/>
        <v>0</v>
      </c>
      <c r="RR166" s="36">
        <f t="shared" si="644"/>
        <v>7114399.466377452</v>
      </c>
      <c r="RS166" s="36">
        <f t="shared" si="645"/>
        <v>23.340286689426438</v>
      </c>
      <c r="RT166" s="10">
        <f t="shared" si="646"/>
        <v>55</v>
      </c>
      <c r="RU166" s="17">
        <f t="shared" si="647"/>
        <v>5.5959139653663796E-4</v>
      </c>
      <c r="RV166" s="37">
        <f t="shared" si="648"/>
        <v>3.1012758683841035</v>
      </c>
      <c r="RW166" s="36">
        <f t="shared" si="649"/>
        <v>0.32226749603033999</v>
      </c>
      <c r="RX166" s="85">
        <v>-3.1018849999999998</v>
      </c>
      <c r="RY166" s="93">
        <v>36</v>
      </c>
      <c r="RZ166" s="43" t="b">
        <v>0</v>
      </c>
      <c r="SA166" s="18" t="b">
        <v>0</v>
      </c>
      <c r="SB166" s="18" t="b">
        <v>0</v>
      </c>
      <c r="SC166" s="18" t="b">
        <v>0</v>
      </c>
      <c r="SD166" s="18" t="b">
        <v>0</v>
      </c>
      <c r="SE166" s="32" t="b">
        <v>1</v>
      </c>
      <c r="SF166" s="43" t="b">
        <v>0</v>
      </c>
      <c r="SG166" s="18" t="b">
        <v>1</v>
      </c>
      <c r="SH166" s="18">
        <v>0</v>
      </c>
      <c r="SI166" s="18"/>
      <c r="SJ166" s="22">
        <v>2</v>
      </c>
      <c r="SK166" s="22">
        <v>1</v>
      </c>
      <c r="SL166" s="22">
        <v>4</v>
      </c>
      <c r="SM166" s="22">
        <v>30</v>
      </c>
      <c r="SN166" s="18"/>
      <c r="SO166" s="18"/>
      <c r="SP166" s="18"/>
      <c r="SQ166" s="17">
        <f t="shared" si="583"/>
        <v>8.2644628099173556E-3</v>
      </c>
      <c r="SR166" s="17">
        <f t="shared" si="584"/>
        <v>0</v>
      </c>
      <c r="SS166" s="17">
        <f t="shared" si="585"/>
        <v>0</v>
      </c>
      <c r="ST166" s="17">
        <f t="shared" si="586"/>
        <v>2.7397260273972601E-2</v>
      </c>
      <c r="SU166" s="17">
        <f t="shared" si="587"/>
        <v>0</v>
      </c>
      <c r="SV166" s="17">
        <f t="shared" si="618"/>
        <v>0</v>
      </c>
      <c r="SW166" s="17">
        <f t="shared" si="588"/>
        <v>0</v>
      </c>
      <c r="SX166" s="17">
        <f t="shared" si="589"/>
        <v>0</v>
      </c>
      <c r="SY166" s="17">
        <f t="shared" si="590"/>
        <v>6.5217391304347824E-2</v>
      </c>
      <c r="SZ166" s="17">
        <f t="shared" si="591"/>
        <v>6.8493150684931503E-3</v>
      </c>
      <c r="TA166" s="17">
        <f t="shared" si="592"/>
        <v>1.6304347826086956E-2</v>
      </c>
      <c r="TB166" s="24">
        <f t="shared" si="593"/>
        <v>61.333333333333336</v>
      </c>
      <c r="TC166" s="69">
        <f t="shared" si="594"/>
        <v>9.8924731182795697E-2</v>
      </c>
      <c r="TD166" s="17">
        <f t="shared" si="616"/>
        <v>2.6297335203366057E-5</v>
      </c>
      <c r="TE166" s="95">
        <v>699</v>
      </c>
      <c r="TF166" s="71"/>
      <c r="TG166" s="71">
        <v>52</v>
      </c>
      <c r="TH166" s="71">
        <v>16</v>
      </c>
      <c r="TI166" s="71"/>
      <c r="TJ166" s="71">
        <v>2</v>
      </c>
      <c r="TK166" s="71">
        <v>161</v>
      </c>
      <c r="TL166" s="71"/>
      <c r="TM166" s="71">
        <v>239</v>
      </c>
      <c r="TN166" s="71">
        <v>25</v>
      </c>
      <c r="TO166" s="71">
        <v>7</v>
      </c>
      <c r="TP166" s="71">
        <v>5</v>
      </c>
      <c r="TQ166" s="71">
        <v>253</v>
      </c>
      <c r="TR166" s="72">
        <v>175</v>
      </c>
      <c r="TS166" s="72"/>
      <c r="TT166" s="72"/>
      <c r="TU166" s="72">
        <v>39</v>
      </c>
      <c r="TV166" s="72">
        <v>5</v>
      </c>
      <c r="TW166" s="72"/>
      <c r="TX166" s="72">
        <v>24</v>
      </c>
      <c r="TY166" s="72"/>
      <c r="TZ166" s="72">
        <v>164</v>
      </c>
      <c r="UA166" s="72"/>
      <c r="UB166" s="72">
        <v>57</v>
      </c>
      <c r="UC166" s="72"/>
      <c r="UD166" s="72"/>
      <c r="UE166" s="72">
        <v>13</v>
      </c>
      <c r="UF166" s="72">
        <v>5</v>
      </c>
      <c r="UG166" s="72">
        <v>8</v>
      </c>
      <c r="UH166" s="72">
        <v>1</v>
      </c>
      <c r="UI166" s="72">
        <v>124</v>
      </c>
      <c r="UJ166" s="73">
        <v>345</v>
      </c>
      <c r="UK166" s="73"/>
      <c r="UL166" s="73"/>
      <c r="UM166" s="73">
        <v>61</v>
      </c>
      <c r="UN166" s="73">
        <v>146</v>
      </c>
      <c r="UO166" s="73"/>
      <c r="UP166" s="73">
        <v>86</v>
      </c>
      <c r="UQ166" s="73"/>
      <c r="UR166" s="73">
        <v>127</v>
      </c>
      <c r="US166" s="73">
        <v>57</v>
      </c>
      <c r="UT166" s="73"/>
      <c r="UU166" s="73">
        <v>1</v>
      </c>
      <c r="UV166" s="73">
        <v>92</v>
      </c>
      <c r="UW166" s="73">
        <v>9</v>
      </c>
      <c r="UX166" s="73">
        <v>3</v>
      </c>
      <c r="UY166" s="73">
        <v>3</v>
      </c>
      <c r="UZ166" s="73"/>
      <c r="VA166" s="73">
        <v>220</v>
      </c>
      <c r="VB166" s="73">
        <v>345</v>
      </c>
      <c r="VC166" s="73"/>
      <c r="VD166" s="73"/>
      <c r="VE166" s="73">
        <v>63</v>
      </c>
      <c r="VF166" s="73">
        <v>156</v>
      </c>
      <c r="VG166" s="73"/>
      <c r="VH166" s="73">
        <v>94</v>
      </c>
      <c r="VI166" s="73"/>
      <c r="VJ166" s="73">
        <v>170</v>
      </c>
      <c r="VK166" s="73">
        <v>61</v>
      </c>
      <c r="VL166" s="73"/>
      <c r="VM166" s="73">
        <v>1</v>
      </c>
      <c r="VN166" s="73">
        <v>46</v>
      </c>
      <c r="VO166" s="73">
        <v>7</v>
      </c>
      <c r="VP166" s="73">
        <v>3</v>
      </c>
      <c r="VQ166" s="73"/>
      <c r="VR166" s="73">
        <v>165</v>
      </c>
      <c r="VS166" s="73">
        <v>81</v>
      </c>
      <c r="VT166" s="73">
        <v>1</v>
      </c>
      <c r="VU166" s="73"/>
      <c r="VV166" s="73">
        <v>39</v>
      </c>
      <c r="VW166" s="73">
        <v>71</v>
      </c>
      <c r="VX166" s="73"/>
      <c r="VY166" s="73">
        <v>300</v>
      </c>
      <c r="VZ166" s="73"/>
      <c r="WA166" s="73">
        <v>731</v>
      </c>
      <c r="WB166" s="73">
        <v>9</v>
      </c>
      <c r="WC166" s="73">
        <v>31</v>
      </c>
      <c r="WD166" s="73"/>
      <c r="WE166" s="73"/>
      <c r="WF166" s="73">
        <v>47</v>
      </c>
      <c r="WG166" s="73"/>
      <c r="WH166" s="73">
        <v>14</v>
      </c>
      <c r="WI166" s="73"/>
      <c r="WJ166" s="73">
        <v>2</v>
      </c>
      <c r="WK166" s="73"/>
      <c r="WL166" s="73"/>
      <c r="WM166" s="73"/>
      <c r="WN166" s="73">
        <v>37</v>
      </c>
      <c r="WO166" s="22">
        <f t="shared" si="595"/>
        <v>1645</v>
      </c>
      <c r="WP166" s="22">
        <f t="shared" si="596"/>
        <v>0</v>
      </c>
      <c r="WQ166" s="22">
        <f t="shared" si="597"/>
        <v>0</v>
      </c>
      <c r="WR166" s="22">
        <f t="shared" si="598"/>
        <v>254</v>
      </c>
      <c r="WS166" s="22">
        <f t="shared" si="599"/>
        <v>394</v>
      </c>
      <c r="WT166" s="22">
        <f t="shared" si="600"/>
        <v>0</v>
      </c>
      <c r="WU166" s="22">
        <f t="shared" si="601"/>
        <v>506</v>
      </c>
      <c r="WV166" s="22">
        <f t="shared" si="602"/>
        <v>0</v>
      </c>
      <c r="WW166" s="22">
        <f t="shared" si="603"/>
        <v>1353</v>
      </c>
      <c r="WX166" s="22">
        <f t="shared" si="604"/>
        <v>0</v>
      </c>
      <c r="WY166" s="22">
        <f t="shared" si="605"/>
        <v>454</v>
      </c>
      <c r="WZ166" s="22">
        <f t="shared" si="606"/>
        <v>0</v>
      </c>
      <c r="XA166" s="22">
        <f t="shared" si="607"/>
        <v>2</v>
      </c>
      <c r="XB166" s="22">
        <f t="shared" si="608"/>
        <v>223</v>
      </c>
      <c r="XC166" s="22">
        <f t="shared" si="609"/>
        <v>21</v>
      </c>
      <c r="XD166" s="22">
        <f t="shared" si="610"/>
        <v>3</v>
      </c>
      <c r="XE166" s="22">
        <f t="shared" si="611"/>
        <v>23</v>
      </c>
      <c r="XF166" s="22">
        <f t="shared" si="612"/>
        <v>6</v>
      </c>
      <c r="XG166" s="93">
        <f t="shared" si="613"/>
        <v>799</v>
      </c>
    </row>
    <row r="167" spans="1:631" ht="17.100000000000001" customHeight="1" x14ac:dyDescent="0.2">
      <c r="A167" s="101"/>
      <c r="B167" s="27" t="s">
        <v>420</v>
      </c>
      <c r="C167" s="535" t="s">
        <v>421</v>
      </c>
      <c r="D167" s="25" t="s">
        <v>445</v>
      </c>
      <c r="E167" s="535" t="s">
        <v>446</v>
      </c>
      <c r="F167" s="25" t="s">
        <v>447</v>
      </c>
      <c r="G167" s="535" t="s">
        <v>446</v>
      </c>
      <c r="H167" s="25">
        <v>54</v>
      </c>
      <c r="I167" s="28">
        <v>10</v>
      </c>
      <c r="J167" s="17">
        <f t="shared" si="478"/>
        <v>0.32053724774581366</v>
      </c>
      <c r="K167" s="17">
        <f t="shared" si="479"/>
        <v>0.15211732503220265</v>
      </c>
      <c r="L167" s="17">
        <f t="shared" si="480"/>
        <v>0.39832765811690274</v>
      </c>
      <c r="M167" s="17">
        <f t="shared" si="481"/>
        <v>0.222496301903118</v>
      </c>
      <c r="N167" s="17">
        <f t="shared" si="482"/>
        <v>0.25405254332029065</v>
      </c>
      <c r="O167" s="17">
        <f t="shared" si="483"/>
        <v>0.20547981966509232</v>
      </c>
      <c r="P167" s="17">
        <f t="shared" si="484"/>
        <v>0.6181046993521746</v>
      </c>
      <c r="Q167" s="17">
        <f t="shared" si="485"/>
        <v>0.51078468740532246</v>
      </c>
      <c r="R167" s="69">
        <f t="shared" si="486"/>
        <v>0.66201682640038806</v>
      </c>
      <c r="S167" s="422">
        <f t="shared" si="487"/>
        <v>0.37154634543792286</v>
      </c>
      <c r="T167" s="17">
        <f t="shared" si="614"/>
        <v>0.62845365456207714</v>
      </c>
      <c r="U167" s="10">
        <f t="shared" si="488"/>
        <v>103916.06868914858</v>
      </c>
      <c r="V167" s="32">
        <v>1</v>
      </c>
      <c r="W167" s="550">
        <f t="shared" si="489"/>
        <v>-0.60167234188309726</v>
      </c>
      <c r="X167" s="550">
        <f t="shared" si="490"/>
        <v>0.2604352343268117</v>
      </c>
      <c r="Y167" s="550">
        <f t="shared" si="491"/>
        <v>0.7395647656731883</v>
      </c>
      <c r="Z167" s="551">
        <f t="shared" si="492"/>
        <v>122288.51313359303</v>
      </c>
      <c r="AA167" s="426">
        <f t="shared" si="493"/>
        <v>0.12619139774541585</v>
      </c>
      <c r="AB167" s="59">
        <f t="shared" si="494"/>
        <v>0.76842655514898051</v>
      </c>
      <c r="AC167" s="59">
        <f t="shared" si="495"/>
        <v>0.3104192286193404</v>
      </c>
      <c r="AD167" s="59">
        <f t="shared" si="496"/>
        <v>0.25405254332029065</v>
      </c>
      <c r="AE167" s="59">
        <f t="shared" si="497"/>
        <v>0.48921531259467754</v>
      </c>
      <c r="AF167" s="59">
        <f t="shared" si="498"/>
        <v>0.75703091455560323</v>
      </c>
      <c r="AG167" s="59">
        <f t="shared" si="499"/>
        <v>0.12521468441391154</v>
      </c>
      <c r="AH167" s="59">
        <f t="shared" si="500"/>
        <v>0.20547981966509232</v>
      </c>
      <c r="AI167" s="59">
        <f t="shared" si="501"/>
        <v>0.27941176470588236</v>
      </c>
      <c r="AJ167" s="59">
        <f t="shared" si="502"/>
        <v>0.36166273078574496</v>
      </c>
      <c r="AK167" s="59">
        <f t="shared" si="503"/>
        <v>0.3818953006478254</v>
      </c>
      <c r="AL167" s="35">
        <f t="shared" si="504"/>
        <v>0.39832765811690274</v>
      </c>
      <c r="AM167" s="27">
        <v>165352</v>
      </c>
      <c r="AN167" s="25">
        <v>78762</v>
      </c>
      <c r="AO167" s="25">
        <v>86590</v>
      </c>
      <c r="AP167" s="17">
        <f t="shared" si="505"/>
        <v>3.2115757190565022E-3</v>
      </c>
      <c r="AQ167" s="63">
        <v>90.959695114909351</v>
      </c>
      <c r="AR167" s="58">
        <v>1176.26249373</v>
      </c>
      <c r="AS167" s="24">
        <f t="shared" si="506"/>
        <v>140.57406478689867</v>
      </c>
      <c r="AT167" s="17">
        <f t="shared" si="656"/>
        <v>0.12140117691647911</v>
      </c>
      <c r="AU167" s="25">
        <v>155649</v>
      </c>
      <c r="AV167" s="25">
        <v>71671</v>
      </c>
      <c r="AW167" s="25">
        <v>83978</v>
      </c>
      <c r="AX167" s="25">
        <v>9703</v>
      </c>
      <c r="AY167" s="25">
        <v>7091</v>
      </c>
      <c r="AZ167" s="25">
        <v>2612</v>
      </c>
      <c r="BA167" s="25">
        <v>20866</v>
      </c>
      <c r="BB167" s="25">
        <v>10145</v>
      </c>
      <c r="BC167" s="25">
        <v>10721</v>
      </c>
      <c r="BD167" s="63">
        <v>94.627366850107265</v>
      </c>
      <c r="BE167" s="25">
        <v>144486</v>
      </c>
      <c r="BF167" s="25">
        <v>68617</v>
      </c>
      <c r="BG167" s="25">
        <v>75869</v>
      </c>
      <c r="BH167" s="63">
        <v>90.441418761285902</v>
      </c>
      <c r="BI167" s="17">
        <v>0.12619139774541585</v>
      </c>
      <c r="BJ167" s="25">
        <v>50057</v>
      </c>
      <c r="BK167" s="25">
        <v>102321</v>
      </c>
      <c r="BL167" s="25">
        <v>12974</v>
      </c>
      <c r="BM167" s="17">
        <v>0.61601235328036286</v>
      </c>
      <c r="BN167" s="10">
        <f t="shared" si="507"/>
        <v>63493.125360385442</v>
      </c>
      <c r="BO167" s="29">
        <v>0.48921531259467754</v>
      </c>
      <c r="BP167" s="30">
        <f t="shared" si="508"/>
        <v>0.51078468740532246</v>
      </c>
      <c r="BQ167" s="31">
        <v>12.679704068568526</v>
      </c>
      <c r="BR167" s="25">
        <v>115295</v>
      </c>
      <c r="BS167" s="25">
        <v>27873</v>
      </c>
      <c r="BT167" s="25">
        <v>72793</v>
      </c>
      <c r="BU167" s="25">
        <v>10289</v>
      </c>
      <c r="BV167" s="25">
        <v>3556</v>
      </c>
      <c r="BW167" s="18">
        <v>784</v>
      </c>
      <c r="BX167" s="25">
        <v>37264</v>
      </c>
      <c r="BY167" s="25">
        <v>29308</v>
      </c>
      <c r="BZ167" s="25">
        <v>7956</v>
      </c>
      <c r="CA167" s="59">
        <v>0.21350364963503649</v>
      </c>
      <c r="CB167" s="25">
        <v>155649</v>
      </c>
      <c r="CC167" s="25">
        <v>9703</v>
      </c>
      <c r="CD167" s="17">
        <f t="shared" si="509"/>
        <v>6.2338980655192132E-2</v>
      </c>
      <c r="CE167" s="25">
        <v>2043</v>
      </c>
      <c r="CF167" s="25">
        <v>5258</v>
      </c>
      <c r="CG167" s="25">
        <v>7446</v>
      </c>
      <c r="CH167" s="25">
        <v>7883</v>
      </c>
      <c r="CI167" s="25">
        <v>6233</v>
      </c>
      <c r="CJ167" s="25">
        <v>4137</v>
      </c>
      <c r="CK167" s="25">
        <v>2256</v>
      </c>
      <c r="CL167" s="25">
        <v>1296</v>
      </c>
      <c r="CM167" s="18">
        <v>712</v>
      </c>
      <c r="CN167" s="26">
        <v>4.1769267926148563</v>
      </c>
      <c r="CO167" s="27">
        <v>37264</v>
      </c>
      <c r="CP167" s="34">
        <f t="shared" si="510"/>
        <v>4.4373121511378271</v>
      </c>
      <c r="CQ167" s="25">
        <v>822</v>
      </c>
      <c r="CR167" s="18">
        <v>543</v>
      </c>
      <c r="CS167" s="18">
        <v>968</v>
      </c>
      <c r="CT167" s="25">
        <v>25877</v>
      </c>
      <c r="CU167" s="25">
        <v>8465</v>
      </c>
      <c r="CV167" s="18">
        <v>410</v>
      </c>
      <c r="CW167" s="18">
        <v>111</v>
      </c>
      <c r="CX167" s="18">
        <v>68</v>
      </c>
      <c r="CY167" s="25">
        <v>37264</v>
      </c>
      <c r="CZ167" s="25">
        <v>33584</v>
      </c>
      <c r="DA167" s="25">
        <v>1361</v>
      </c>
      <c r="DB167" s="18">
        <v>978</v>
      </c>
      <c r="DC167" s="25">
        <v>1132</v>
      </c>
      <c r="DD167" s="18">
        <v>106</v>
      </c>
      <c r="DE167" s="18">
        <v>103</v>
      </c>
      <c r="DF167" s="25">
        <v>37264</v>
      </c>
      <c r="DG167" s="25">
        <v>28103</v>
      </c>
      <c r="DH167" s="18">
        <v>68</v>
      </c>
      <c r="DI167" s="18">
        <v>39</v>
      </c>
      <c r="DJ167" s="25">
        <v>8824</v>
      </c>
      <c r="DK167" s="18">
        <v>191</v>
      </c>
      <c r="DL167" s="18">
        <v>39</v>
      </c>
      <c r="DM167" s="25">
        <f t="shared" si="511"/>
        <v>117668.20467475311</v>
      </c>
      <c r="DN167" s="17">
        <f t="shared" si="512"/>
        <v>0.23679690854443966</v>
      </c>
      <c r="DO167" s="17">
        <f t="shared" si="513"/>
        <v>5.125590382138257E-3</v>
      </c>
      <c r="DP167" s="23">
        <f t="shared" si="514"/>
        <v>0.75703091455560323</v>
      </c>
      <c r="DQ167" s="23">
        <f t="shared" si="515"/>
        <v>0.24296908544439677</v>
      </c>
      <c r="DR167" s="25">
        <v>37264</v>
      </c>
      <c r="DS167" s="25">
        <v>3509</v>
      </c>
      <c r="DT167" s="25">
        <v>21987</v>
      </c>
      <c r="DU167" s="18">
        <v>62</v>
      </c>
      <c r="DV167" s="25">
        <v>9423</v>
      </c>
      <c r="DW167" s="18">
        <v>79</v>
      </c>
      <c r="DX167" s="25">
        <v>2065</v>
      </c>
      <c r="DY167" s="18">
        <v>139</v>
      </c>
      <c r="DZ167" s="17">
        <f t="shared" si="516"/>
        <v>0.93873443537999146</v>
      </c>
      <c r="EA167" s="17">
        <f t="shared" si="517"/>
        <v>6.1265564620008539E-2</v>
      </c>
      <c r="EB167" s="25">
        <v>37264</v>
      </c>
      <c r="EC167" s="25">
        <v>4443</v>
      </c>
      <c r="ED167" s="18">
        <v>223</v>
      </c>
      <c r="EE167" s="25">
        <v>30497</v>
      </c>
      <c r="EF167" s="17">
        <f t="shared" si="657"/>
        <v>0.81840382138256762</v>
      </c>
      <c r="EG167" s="25">
        <v>1805</v>
      </c>
      <c r="EH167" s="18">
        <v>296</v>
      </c>
      <c r="EI167" s="17">
        <f t="shared" si="519"/>
        <v>0.12521468441391154</v>
      </c>
      <c r="EJ167" s="17">
        <f t="shared" si="520"/>
        <v>4.8438170888793472E-2</v>
      </c>
      <c r="EK167" s="69">
        <f t="shared" si="521"/>
        <v>0.15211732503220265</v>
      </c>
      <c r="EL167" s="27">
        <v>107128</v>
      </c>
      <c r="EM167" s="25">
        <v>82320</v>
      </c>
      <c r="EN167" s="25">
        <v>24808</v>
      </c>
      <c r="EO167" s="59">
        <v>0.76842655514898051</v>
      </c>
      <c r="EP167" s="25">
        <v>47341</v>
      </c>
      <c r="EQ167" s="25">
        <v>42740</v>
      </c>
      <c r="ER167" s="25">
        <v>4601</v>
      </c>
      <c r="ES167" s="59">
        <v>0.90281151644451951</v>
      </c>
      <c r="ET167" s="25">
        <v>59787</v>
      </c>
      <c r="EU167" s="25">
        <v>39580</v>
      </c>
      <c r="EV167" s="25">
        <v>20207</v>
      </c>
      <c r="EW167" s="59">
        <v>0.66201682640038806</v>
      </c>
      <c r="EX167" s="25">
        <v>14263</v>
      </c>
      <c r="EY167" s="25">
        <v>12929</v>
      </c>
      <c r="EZ167" s="25">
        <v>1334</v>
      </c>
      <c r="FA167" s="59">
        <v>0.9064712893500666</v>
      </c>
      <c r="FB167" s="25">
        <v>92865</v>
      </c>
      <c r="FC167" s="25">
        <v>69391</v>
      </c>
      <c r="FD167" s="25">
        <v>23474</v>
      </c>
      <c r="FE167" s="59">
        <v>0.74722446562213962</v>
      </c>
      <c r="FF167" s="25">
        <v>68810</v>
      </c>
      <c r="FG167" s="25">
        <v>32180</v>
      </c>
      <c r="FH167" s="25">
        <v>29185</v>
      </c>
      <c r="FI167" s="25">
        <v>7445</v>
      </c>
      <c r="FJ167" s="23">
        <f t="shared" si="522"/>
        <v>0.10819648306932132</v>
      </c>
      <c r="FK167" s="23">
        <f t="shared" si="523"/>
        <v>0.4241389332945793</v>
      </c>
      <c r="FL167" s="36">
        <f t="shared" si="524"/>
        <v>4.322364002686367</v>
      </c>
      <c r="FM167" s="25">
        <v>32688</v>
      </c>
      <c r="FN167" s="25">
        <v>16271</v>
      </c>
      <c r="FO167" s="17">
        <f t="shared" si="525"/>
        <v>0.49776676456191876</v>
      </c>
      <c r="FP167" s="25">
        <v>13688</v>
      </c>
      <c r="FQ167" s="17">
        <f t="shared" si="526"/>
        <v>0.41874694077337249</v>
      </c>
      <c r="FR167" s="25">
        <v>2729</v>
      </c>
      <c r="FS167" s="17">
        <f t="shared" si="527"/>
        <v>8.3486294664708763E-2</v>
      </c>
      <c r="FT167" s="25">
        <v>36122</v>
      </c>
      <c r="FU167" s="25">
        <v>15909</v>
      </c>
      <c r="FV167" s="25">
        <v>15497</v>
      </c>
      <c r="FW167" s="17">
        <f t="shared" si="528"/>
        <v>0.13055755495266042</v>
      </c>
      <c r="FX167" s="17">
        <f t="shared" si="529"/>
        <v>0.42901832678146284</v>
      </c>
      <c r="FY167" s="25">
        <v>4716</v>
      </c>
      <c r="FZ167" s="25">
        <v>89450</v>
      </c>
      <c r="GA167" s="66">
        <v>27767</v>
      </c>
      <c r="GB167" s="25">
        <v>38958</v>
      </c>
      <c r="GC167" s="25">
        <v>12049</v>
      </c>
      <c r="GD167" s="25">
        <v>5484</v>
      </c>
      <c r="GE167" s="18">
        <v>238</v>
      </c>
      <c r="GF167" s="25">
        <v>4461</v>
      </c>
      <c r="GG167" s="18">
        <v>121</v>
      </c>
      <c r="GH167" s="18">
        <v>62</v>
      </c>
      <c r="GI167" s="18">
        <v>310</v>
      </c>
      <c r="GJ167" s="10">
        <f t="shared" si="530"/>
        <v>27767</v>
      </c>
      <c r="GK167" s="10">
        <v>61682.999999999993</v>
      </c>
      <c r="GL167" s="44">
        <v>22725</v>
      </c>
      <c r="GM167" s="10">
        <f t="shared" si="531"/>
        <v>66725</v>
      </c>
      <c r="GN167" s="44">
        <v>10676</v>
      </c>
      <c r="GO167" s="17">
        <f t="shared" si="532"/>
        <v>0.3104192286193404</v>
      </c>
      <c r="GP167" s="17">
        <f t="shared" si="653"/>
        <v>0.68958077138065954</v>
      </c>
      <c r="GQ167" s="17">
        <f t="shared" si="654"/>
        <v>0.25405254332029065</v>
      </c>
      <c r="GR167" s="17">
        <f t="shared" si="655"/>
        <v>0.11935159306875349</v>
      </c>
      <c r="GS167" s="17">
        <f t="shared" si="533"/>
        <v>0.47181665735047507</v>
      </c>
      <c r="GT167" s="25">
        <v>41009</v>
      </c>
      <c r="GU167" s="25">
        <v>7522</v>
      </c>
      <c r="GV167" s="25">
        <v>19414</v>
      </c>
      <c r="GW167" s="25">
        <v>7689</v>
      </c>
      <c r="GX167" s="25">
        <v>3428</v>
      </c>
      <c r="GY167" s="18">
        <v>174</v>
      </c>
      <c r="GZ167" s="25">
        <v>2441</v>
      </c>
      <c r="HA167" s="18">
        <v>75</v>
      </c>
      <c r="HB167" s="18">
        <v>46</v>
      </c>
      <c r="HC167" s="18">
        <v>220</v>
      </c>
      <c r="HD167" s="23">
        <f t="shared" si="534"/>
        <v>0.18342315101563073</v>
      </c>
      <c r="HE167" s="23">
        <f t="shared" si="535"/>
        <v>0.81657684898436933</v>
      </c>
      <c r="HF167" s="23">
        <f t="shared" si="536"/>
        <v>0.34316857275232265</v>
      </c>
      <c r="HG167" s="23">
        <f t="shared" si="537"/>
        <v>0.15567314491940792</v>
      </c>
      <c r="HH167" s="25">
        <v>48441</v>
      </c>
      <c r="HI167" s="25">
        <v>20245</v>
      </c>
      <c r="HJ167" s="25">
        <v>19544</v>
      </c>
      <c r="HK167" s="25">
        <v>4360</v>
      </c>
      <c r="HL167" s="25">
        <v>2056</v>
      </c>
      <c r="HM167" s="18">
        <v>64</v>
      </c>
      <c r="HN167" s="25">
        <v>2020</v>
      </c>
      <c r="HO167" s="18">
        <v>46</v>
      </c>
      <c r="HP167" s="18">
        <v>16</v>
      </c>
      <c r="HQ167" s="18">
        <v>90</v>
      </c>
      <c r="HR167" s="23">
        <f t="shared" si="538"/>
        <v>0.41793109143081275</v>
      </c>
      <c r="HS167" s="23">
        <f t="shared" si="539"/>
        <v>0.58206890856918725</v>
      </c>
      <c r="HT167" s="80">
        <f t="shared" si="540"/>
        <v>0.17860902954109123</v>
      </c>
      <c r="HU167" s="27">
        <v>133678</v>
      </c>
      <c r="HV167" s="25">
        <v>4871</v>
      </c>
      <c r="HW167" s="25">
        <v>13513</v>
      </c>
      <c r="HX167" s="18">
        <v>2259</v>
      </c>
      <c r="HY167" s="25">
        <v>34455</v>
      </c>
      <c r="HZ167" s="25">
        <v>8213</v>
      </c>
      <c r="IA167" s="25">
        <v>5904</v>
      </c>
      <c r="IB167" s="18">
        <v>1234</v>
      </c>
      <c r="IC167" s="25">
        <v>20577</v>
      </c>
      <c r="ID167" s="25">
        <v>28091</v>
      </c>
      <c r="IE167" s="25">
        <v>8773</v>
      </c>
      <c r="IF167" s="18">
        <v>928</v>
      </c>
      <c r="IG167" s="25">
        <v>4860</v>
      </c>
      <c r="IH167" s="17">
        <f t="shared" si="541"/>
        <v>0.27157797094510688</v>
      </c>
      <c r="II167" s="17">
        <f t="shared" si="542"/>
        <v>6.1438681009590213E-2</v>
      </c>
      <c r="IJ167" s="30">
        <f t="shared" si="543"/>
        <v>16.27639108730062</v>
      </c>
      <c r="IK167" s="17">
        <f t="shared" si="615"/>
        <v>0.222496301903118</v>
      </c>
      <c r="IL167" s="25">
        <v>62661</v>
      </c>
      <c r="IM167" s="25">
        <v>3065</v>
      </c>
      <c r="IN167" s="25">
        <v>9662</v>
      </c>
      <c r="IO167" s="18">
        <v>1677</v>
      </c>
      <c r="IP167" s="25">
        <v>23781</v>
      </c>
      <c r="IQ167" s="25">
        <v>2682</v>
      </c>
      <c r="IR167" s="25">
        <v>3384</v>
      </c>
      <c r="IS167" s="18">
        <v>669</v>
      </c>
      <c r="IT167" s="25">
        <v>10589</v>
      </c>
      <c r="IU167" s="25">
        <v>687</v>
      </c>
      <c r="IV167" s="25">
        <v>3164</v>
      </c>
      <c r="IW167" s="18">
        <v>414</v>
      </c>
      <c r="IX167" s="25">
        <v>2887</v>
      </c>
      <c r="IY167" s="17">
        <f t="shared" si="544"/>
        <v>0.70619683694802193</v>
      </c>
      <c r="IZ167" s="25">
        <v>71017</v>
      </c>
      <c r="JA167" s="25">
        <v>1806</v>
      </c>
      <c r="JB167" s="25">
        <v>3851</v>
      </c>
      <c r="JC167" s="18">
        <v>582</v>
      </c>
      <c r="JD167" s="25">
        <v>10674</v>
      </c>
      <c r="JE167" s="25">
        <v>5531</v>
      </c>
      <c r="JF167" s="25">
        <v>2520</v>
      </c>
      <c r="JG167" s="18">
        <v>565</v>
      </c>
      <c r="JH167" s="25">
        <v>9988</v>
      </c>
      <c r="JI167" s="25">
        <v>27404</v>
      </c>
      <c r="JJ167" s="25">
        <v>5609</v>
      </c>
      <c r="JK167" s="18">
        <v>514</v>
      </c>
      <c r="JL167" s="25">
        <v>1973</v>
      </c>
      <c r="JM167" s="80">
        <f t="shared" si="545"/>
        <v>0.35152146669107398</v>
      </c>
      <c r="JN167" s="27">
        <v>133678</v>
      </c>
      <c r="JO167" s="25">
        <v>80200</v>
      </c>
      <c r="JP167" s="18">
        <v>50</v>
      </c>
      <c r="JQ167" s="18">
        <v>112</v>
      </c>
      <c r="JR167" s="18">
        <v>658</v>
      </c>
      <c r="JS167" s="18">
        <v>532</v>
      </c>
      <c r="JT167" s="18">
        <v>389</v>
      </c>
      <c r="JU167" s="18">
        <v>7</v>
      </c>
      <c r="JV167" s="18">
        <v>679</v>
      </c>
      <c r="JW167" s="25">
        <v>51051</v>
      </c>
      <c r="JX167" s="17">
        <f t="shared" si="546"/>
        <v>0.3818953006478254</v>
      </c>
      <c r="JY167" s="17">
        <f t="shared" si="547"/>
        <v>0.6181046993521746</v>
      </c>
      <c r="JZ167" s="25">
        <v>18107</v>
      </c>
      <c r="KA167" s="25">
        <v>14109</v>
      </c>
      <c r="KB167" s="18">
        <v>7</v>
      </c>
      <c r="KC167" s="18">
        <v>26</v>
      </c>
      <c r="KD167" s="18">
        <v>40</v>
      </c>
      <c r="KE167" s="18">
        <v>102</v>
      </c>
      <c r="KF167" s="18">
        <v>97</v>
      </c>
      <c r="KG167" s="18">
        <v>7</v>
      </c>
      <c r="KH167" s="18">
        <v>10</v>
      </c>
      <c r="KI167" s="25">
        <v>3709</v>
      </c>
      <c r="KJ167" s="17">
        <f t="shared" si="548"/>
        <v>0.20483790799138454</v>
      </c>
      <c r="KK167" s="25">
        <v>115571</v>
      </c>
      <c r="KL167" s="25">
        <v>66091</v>
      </c>
      <c r="KM167" s="18">
        <v>43</v>
      </c>
      <c r="KN167" s="18">
        <v>86</v>
      </c>
      <c r="KO167" s="18">
        <v>618</v>
      </c>
      <c r="KP167" s="18">
        <v>430</v>
      </c>
      <c r="KQ167" s="18">
        <v>292</v>
      </c>
      <c r="KR167" s="18">
        <v>0</v>
      </c>
      <c r="KS167" s="18">
        <v>669</v>
      </c>
      <c r="KT167" s="25">
        <v>47342</v>
      </c>
      <c r="KU167" s="69">
        <f t="shared" si="619"/>
        <v>0.40963563523721347</v>
      </c>
      <c r="KV167" s="27">
        <v>165352</v>
      </c>
      <c r="KW167" s="25">
        <v>155905</v>
      </c>
      <c r="KX167" s="25">
        <v>9447</v>
      </c>
      <c r="KY167" s="59">
        <v>5.7132662441337266E-2</v>
      </c>
      <c r="KZ167" s="25">
        <v>5579</v>
      </c>
      <c r="LA167" s="25">
        <v>3757</v>
      </c>
      <c r="LB167" s="25">
        <v>4455</v>
      </c>
      <c r="LC167" s="25">
        <v>5140</v>
      </c>
      <c r="LD167" s="25">
        <v>78762</v>
      </c>
      <c r="LE167" s="25">
        <v>74651</v>
      </c>
      <c r="LF167" s="25">
        <v>4111</v>
      </c>
      <c r="LG167" s="59">
        <v>5.219522104568193E-2</v>
      </c>
      <c r="LH167" s="25">
        <v>86590</v>
      </c>
      <c r="LI167" s="25">
        <v>81254</v>
      </c>
      <c r="LJ167" s="25">
        <v>5336</v>
      </c>
      <c r="LK167" s="35">
        <v>6.1623744081302688E-2</v>
      </c>
      <c r="LL167" s="27">
        <v>37264</v>
      </c>
      <c r="LM167" s="18">
        <v>208</v>
      </c>
      <c r="LN167" s="25">
        <v>10204</v>
      </c>
      <c r="LO167" s="18">
        <v>405</v>
      </c>
      <c r="LP167" s="18">
        <v>564</v>
      </c>
      <c r="LQ167" s="18">
        <v>317</v>
      </c>
      <c r="LR167" s="25">
        <v>25566</v>
      </c>
      <c r="LS167" s="23">
        <f t="shared" si="549"/>
        <v>0.68607771575783594</v>
      </c>
      <c r="LT167" s="23">
        <f t="shared" si="550"/>
        <v>0.31392228424216406</v>
      </c>
      <c r="LU167" s="17">
        <f t="shared" si="551"/>
        <v>0.27941176470588236</v>
      </c>
      <c r="LV167" s="25">
        <v>37264</v>
      </c>
      <c r="LW167" s="18">
        <v>744</v>
      </c>
      <c r="LX167" s="25">
        <v>1123</v>
      </c>
      <c r="LY167" s="25">
        <v>10816</v>
      </c>
      <c r="LZ167" s="25">
        <v>1119</v>
      </c>
      <c r="MA167" s="25">
        <v>21644</v>
      </c>
      <c r="MB167" s="18">
        <v>368</v>
      </c>
      <c r="MC167" s="18">
        <v>377</v>
      </c>
      <c r="MD167" s="18">
        <v>794</v>
      </c>
      <c r="ME167" s="18">
        <v>3</v>
      </c>
      <c r="MF167" s="18">
        <v>276</v>
      </c>
      <c r="MG167" s="17">
        <f t="shared" si="552"/>
        <v>0.60082116788321172</v>
      </c>
      <c r="MH167" s="17">
        <f t="shared" si="553"/>
        <v>0.36166273078574496</v>
      </c>
      <c r="MI167" s="25">
        <v>37264</v>
      </c>
      <c r="MJ167" s="18">
        <v>995</v>
      </c>
      <c r="MK167" s="25">
        <v>1800</v>
      </c>
      <c r="ML167" s="25">
        <v>10391</v>
      </c>
      <c r="MM167" s="25">
        <v>1204</v>
      </c>
      <c r="MN167" s="25">
        <v>21932</v>
      </c>
      <c r="MO167" s="18">
        <v>349</v>
      </c>
      <c r="MP167" s="18">
        <v>353</v>
      </c>
      <c r="MQ167" s="18">
        <v>8</v>
      </c>
      <c r="MR167" s="18">
        <v>1</v>
      </c>
      <c r="MS167" s="18">
        <v>231</v>
      </c>
      <c r="MT167" s="17">
        <f t="shared" si="554"/>
        <v>0.36354121940747103</v>
      </c>
      <c r="MU167" s="69">
        <f t="shared" si="555"/>
        <v>0.32053724774581366</v>
      </c>
      <c r="MV167" s="27">
        <v>37264</v>
      </c>
      <c r="MW167" s="25">
        <v>7657</v>
      </c>
      <c r="MX167" s="25">
        <v>3807</v>
      </c>
      <c r="MY167" s="25">
        <v>23314</v>
      </c>
      <c r="MZ167" s="18">
        <v>214</v>
      </c>
      <c r="NA167" s="25">
        <v>1648</v>
      </c>
      <c r="NB167" s="18">
        <v>47</v>
      </c>
      <c r="NC167" s="18">
        <v>554</v>
      </c>
      <c r="ND167" s="18">
        <v>23</v>
      </c>
      <c r="NE167" s="17">
        <f t="shared" si="556"/>
        <v>0.20547981966509232</v>
      </c>
      <c r="NF167" s="10">
        <f t="shared" si="557"/>
        <v>31982.728451051957</v>
      </c>
      <c r="NG167" s="17">
        <f t="shared" si="558"/>
        <v>0.26457170459424645</v>
      </c>
      <c r="NH167" s="25">
        <v>37264</v>
      </c>
      <c r="NI167" s="25">
        <v>4094</v>
      </c>
      <c r="NJ167" s="18">
        <v>2</v>
      </c>
      <c r="NK167" s="18">
        <v>409</v>
      </c>
      <c r="NL167" s="18">
        <v>8</v>
      </c>
      <c r="NM167" s="25">
        <v>31807</v>
      </c>
      <c r="NN167" s="18">
        <v>880</v>
      </c>
      <c r="NO167" s="18">
        <v>29</v>
      </c>
      <c r="NP167" s="18">
        <v>1</v>
      </c>
      <c r="NQ167" s="32">
        <v>34</v>
      </c>
      <c r="NR167" s="27">
        <v>37264</v>
      </c>
      <c r="NS167" s="37">
        <f t="shared" si="559"/>
        <v>0.71149098325461568</v>
      </c>
      <c r="NT167" s="37">
        <f t="shared" si="560"/>
        <v>0.19198632375928262</v>
      </c>
      <c r="NU167" s="37">
        <f t="shared" si="561"/>
        <v>1.4054991890770565</v>
      </c>
      <c r="NV167" s="17">
        <f t="shared" si="562"/>
        <v>0.28540238635340226</v>
      </c>
      <c r="NW167" s="10">
        <f t="shared" si="563"/>
        <v>27777</v>
      </c>
      <c r="NX167" s="17">
        <f t="shared" si="564"/>
        <v>0.74541112065264059</v>
      </c>
      <c r="NY167" s="19">
        <f t="shared" si="565"/>
        <v>0.50058570167060135</v>
      </c>
      <c r="NZ167" s="25">
        <v>9487</v>
      </c>
      <c r="OA167" s="25">
        <v>9301</v>
      </c>
      <c r="OB167" s="18">
        <v>930</v>
      </c>
      <c r="OC167" s="25">
        <v>5937</v>
      </c>
      <c r="OD167" s="18">
        <v>466</v>
      </c>
      <c r="OE167" s="18">
        <v>392</v>
      </c>
      <c r="OF167" s="17">
        <f t="shared" si="566"/>
        <v>0.15932267067410905</v>
      </c>
      <c r="OG167" s="17">
        <f t="shared" si="567"/>
        <v>0.25458887934735941</v>
      </c>
      <c r="OH167" s="17">
        <f t="shared" si="568"/>
        <v>0.24959746672391583</v>
      </c>
      <c r="OI167" s="69">
        <f t="shared" si="569"/>
        <v>1.2505367110347788E-2</v>
      </c>
      <c r="OJ167" s="27">
        <v>37264</v>
      </c>
      <c r="OK167" s="18">
        <v>211</v>
      </c>
      <c r="OL167" s="25">
        <v>4671</v>
      </c>
      <c r="OM167" s="25">
        <v>4471</v>
      </c>
      <c r="ON167" s="18">
        <v>306</v>
      </c>
      <c r="OO167" s="25">
        <v>1341</v>
      </c>
      <c r="OP167" s="25">
        <v>2393</v>
      </c>
      <c r="OQ167" s="25">
        <v>6817</v>
      </c>
      <c r="OR167" s="69">
        <f t="shared" si="570"/>
        <v>0.20344031773293259</v>
      </c>
      <c r="OS167" s="22">
        <v>45724</v>
      </c>
      <c r="OT167" s="22">
        <v>44985</v>
      </c>
      <c r="OU167" s="38">
        <f t="shared" si="620"/>
        <v>0.9705501618122977</v>
      </c>
      <c r="OV167" s="39">
        <v>0.62953829054129151</v>
      </c>
      <c r="OW167" s="22">
        <v>2831978</v>
      </c>
      <c r="OX167" s="36">
        <f t="shared" si="621"/>
        <v>115878875.80400001</v>
      </c>
      <c r="OY167" s="36">
        <f t="shared" si="622"/>
        <v>3047930.8443940836</v>
      </c>
      <c r="OZ167" s="22"/>
      <c r="PA167" s="22"/>
      <c r="PB167" s="38">
        <f t="shared" si="623"/>
        <v>0</v>
      </c>
      <c r="PC167" s="39">
        <v>0</v>
      </c>
      <c r="PD167" s="22"/>
      <c r="PE167" s="40">
        <f t="shared" si="571"/>
        <v>0</v>
      </c>
      <c r="PF167" s="36">
        <f t="shared" si="572"/>
        <v>0</v>
      </c>
      <c r="PG167" s="22"/>
      <c r="PH167" s="22"/>
      <c r="PI167" s="38">
        <f t="shared" si="624"/>
        <v>0</v>
      </c>
      <c r="PJ167" s="39">
        <v>0</v>
      </c>
      <c r="PK167" s="22"/>
      <c r="PL167" s="41">
        <f t="shared" si="573"/>
        <v>0</v>
      </c>
      <c r="PM167" s="36">
        <f t="shared" si="574"/>
        <v>0</v>
      </c>
      <c r="PN167" s="22">
        <v>1202</v>
      </c>
      <c r="PO167" s="22">
        <v>1202</v>
      </c>
      <c r="PP167" s="38">
        <f t="shared" si="625"/>
        <v>2.5933117583603022E-2</v>
      </c>
      <c r="PQ167" s="39">
        <v>0.43880199667221298</v>
      </c>
      <c r="PR167" s="22">
        <v>52744</v>
      </c>
      <c r="PS167" s="41">
        <f t="shared" si="575"/>
        <v>2158178.9920000001</v>
      </c>
      <c r="PT167" s="36">
        <f t="shared" si="576"/>
        <v>157604.25729952854</v>
      </c>
      <c r="PU167" s="22">
        <v>19</v>
      </c>
      <c r="PV167" s="22">
        <v>19</v>
      </c>
      <c r="PW167" s="38">
        <f t="shared" si="626"/>
        <v>4.0992448759439052E-4</v>
      </c>
      <c r="PX167" s="39">
        <v>0.24</v>
      </c>
      <c r="PY167" s="22">
        <v>456</v>
      </c>
      <c r="PZ167" s="36">
        <f t="shared" si="577"/>
        <v>2898.7677303170717</v>
      </c>
      <c r="QA167" s="22"/>
      <c r="QB167" s="22"/>
      <c r="QC167" s="39">
        <v>0</v>
      </c>
      <c r="QD167" s="22"/>
      <c r="QE167" s="22">
        <f t="shared" si="578"/>
        <v>0</v>
      </c>
      <c r="QF167" s="22"/>
      <c r="QG167" s="22"/>
      <c r="QH167" s="22"/>
      <c r="QI167" s="38">
        <f t="shared" si="627"/>
        <v>0</v>
      </c>
      <c r="QJ167" s="39">
        <v>0</v>
      </c>
      <c r="QK167" s="22"/>
      <c r="QL167" s="42">
        <f t="shared" si="579"/>
        <v>0</v>
      </c>
      <c r="QM167" s="22">
        <f t="shared" si="628"/>
        <v>144</v>
      </c>
      <c r="QN167" s="22">
        <v>95</v>
      </c>
      <c r="QO167" s="22">
        <v>95</v>
      </c>
      <c r="QP167" s="38">
        <f t="shared" si="629"/>
        <v>2.0496224379719526E-3</v>
      </c>
      <c r="QQ167" s="39">
        <v>0.11978947368421053</v>
      </c>
      <c r="QR167" s="22">
        <v>1138</v>
      </c>
      <c r="QS167" s="36">
        <f t="shared" si="580"/>
        <v>22336.658505493615</v>
      </c>
      <c r="QT167" s="22">
        <v>1</v>
      </c>
      <c r="QU167" s="22">
        <v>1</v>
      </c>
      <c r="QV167" s="38">
        <f t="shared" si="630"/>
        <v>2.1574973031283711E-5</v>
      </c>
      <c r="QW167" s="39">
        <v>0.09</v>
      </c>
      <c r="QX167" s="22">
        <v>9</v>
      </c>
      <c r="QY167" s="36">
        <f t="shared" si="581"/>
        <v>235.12272111045911</v>
      </c>
      <c r="QZ167" s="22">
        <v>48</v>
      </c>
      <c r="RA167" s="22">
        <v>48</v>
      </c>
      <c r="RB167" s="38">
        <f t="shared" si="631"/>
        <v>1.0355987055016181E-3</v>
      </c>
      <c r="RC167" s="39">
        <v>0.13062499999999999</v>
      </c>
      <c r="RD167" s="22">
        <v>627</v>
      </c>
      <c r="RE167" s="36">
        <f t="shared" si="582"/>
        <v>5186.4591975071326</v>
      </c>
      <c r="RF167" s="10">
        <f t="shared" si="632"/>
        <v>47089</v>
      </c>
      <c r="RG167" s="10">
        <f t="shared" si="633"/>
        <v>46350</v>
      </c>
      <c r="RH167" s="17">
        <f t="shared" si="634"/>
        <v>5.9613151162745834E-2</v>
      </c>
      <c r="RI167" s="17">
        <f t="shared" si="635"/>
        <v>1.3619669023530556E-3</v>
      </c>
      <c r="RJ167" s="17">
        <f t="shared" si="636"/>
        <v>0.94182630107741128</v>
      </c>
      <c r="RK167" s="17">
        <f t="shared" si="637"/>
        <v>0</v>
      </c>
      <c r="RL167" s="17">
        <f t="shared" si="638"/>
        <v>4.8700525787676134E-2</v>
      </c>
      <c r="RM167" s="17">
        <f t="shared" si="639"/>
        <v>8.9573413194347939E-4</v>
      </c>
      <c r="RN167" s="17">
        <f t="shared" si="640"/>
        <v>6.9021423164345027E-3</v>
      </c>
      <c r="RO167" s="17">
        <f t="shared" si="641"/>
        <v>7.2654129646678971E-5</v>
      </c>
      <c r="RP167" s="17">
        <f t="shared" si="642"/>
        <v>1.6026425568878447E-3</v>
      </c>
      <c r="RQ167" s="17">
        <f t="shared" si="643"/>
        <v>0</v>
      </c>
      <c r="RR167" s="36">
        <f t="shared" si="644"/>
        <v>3236192.1098480406</v>
      </c>
      <c r="RS167" s="36">
        <f t="shared" si="645"/>
        <v>19.571532910687747</v>
      </c>
      <c r="RT167" s="10">
        <f t="shared" si="646"/>
        <v>739</v>
      </c>
      <c r="RU167" s="17">
        <f t="shared" si="647"/>
        <v>1.5693686423580877E-2</v>
      </c>
      <c r="RV167" s="37">
        <f t="shared" si="648"/>
        <v>3.5114782645628493</v>
      </c>
      <c r="RW167" s="36">
        <f t="shared" si="649"/>
        <v>0.28031109390875225</v>
      </c>
      <c r="RX167" s="85">
        <v>-3.3526210000000001</v>
      </c>
      <c r="RY167" s="93">
        <v>31</v>
      </c>
      <c r="RZ167" s="43" t="b">
        <v>0</v>
      </c>
      <c r="SA167" s="18" t="b">
        <v>1</v>
      </c>
      <c r="SB167" s="18" t="b">
        <v>0</v>
      </c>
      <c r="SC167" s="18" t="b">
        <v>0</v>
      </c>
      <c r="SD167" s="18" t="b">
        <v>0</v>
      </c>
      <c r="SE167" s="32" t="b">
        <v>1</v>
      </c>
      <c r="SF167" s="43" t="b">
        <v>0</v>
      </c>
      <c r="SG167" s="18" t="b">
        <v>1</v>
      </c>
      <c r="SH167" s="18">
        <v>0</v>
      </c>
      <c r="SI167" s="18"/>
      <c r="SJ167" s="22">
        <v>3</v>
      </c>
      <c r="SK167" s="22"/>
      <c r="SL167" s="22">
        <v>3</v>
      </c>
      <c r="SM167" s="22">
        <v>0</v>
      </c>
      <c r="SN167" s="18">
        <v>2</v>
      </c>
      <c r="SO167" s="18">
        <v>492</v>
      </c>
      <c r="SP167" s="18">
        <v>1601</v>
      </c>
      <c r="SQ167" s="17">
        <f t="shared" si="583"/>
        <v>1.2396694214876033E-2</v>
      </c>
      <c r="SR167" s="17">
        <f t="shared" si="584"/>
        <v>0</v>
      </c>
      <c r="SS167" s="17">
        <f t="shared" si="585"/>
        <v>0</v>
      </c>
      <c r="ST167" s="17">
        <f t="shared" si="586"/>
        <v>0</v>
      </c>
      <c r="SU167" s="17">
        <f t="shared" si="587"/>
        <v>6.5197383960058971E-3</v>
      </c>
      <c r="SV167" s="17">
        <f t="shared" si="618"/>
        <v>1.6196748510324037E-2</v>
      </c>
      <c r="SW167" s="17">
        <f t="shared" si="588"/>
        <v>0</v>
      </c>
      <c r="SX167" s="17">
        <f t="shared" si="589"/>
        <v>0</v>
      </c>
      <c r="SY167" s="17">
        <f t="shared" si="590"/>
        <v>0</v>
      </c>
      <c r="SZ167" s="17">
        <f t="shared" si="591"/>
        <v>1.6299345990014743E-3</v>
      </c>
      <c r="TA167" s="17">
        <f t="shared" si="592"/>
        <v>4.0491871275810092E-3</v>
      </c>
      <c r="TB167" s="24">
        <f t="shared" si="593"/>
        <v>246.96314803247969</v>
      </c>
      <c r="TC167" s="69">
        <f t="shared" si="594"/>
        <v>0.39832765811690274</v>
      </c>
      <c r="TD167" s="17">
        <f t="shared" si="616"/>
        <v>6.5309469799693698E-6</v>
      </c>
      <c r="TE167" s="95">
        <v>112</v>
      </c>
      <c r="TF167" s="71"/>
      <c r="TG167" s="71">
        <v>1</v>
      </c>
      <c r="TH167" s="71">
        <v>2</v>
      </c>
      <c r="TI167" s="71">
        <v>7</v>
      </c>
      <c r="TJ167" s="71"/>
      <c r="TK167" s="71">
        <v>2</v>
      </c>
      <c r="TL167" s="71"/>
      <c r="TM167" s="71">
        <v>15</v>
      </c>
      <c r="TN167" s="71"/>
      <c r="TO167" s="71">
        <v>33</v>
      </c>
      <c r="TP167" s="71">
        <v>3</v>
      </c>
      <c r="TQ167" s="71">
        <v>7</v>
      </c>
      <c r="TR167" s="72">
        <v>134</v>
      </c>
      <c r="TS167" s="72">
        <v>1</v>
      </c>
      <c r="TT167" s="72"/>
      <c r="TU167" s="72">
        <v>30</v>
      </c>
      <c r="TV167" s="72">
        <v>1</v>
      </c>
      <c r="TW167" s="72">
        <v>17</v>
      </c>
      <c r="TX167" s="72">
        <v>1</v>
      </c>
      <c r="TY167" s="72"/>
      <c r="TZ167" s="72">
        <v>4</v>
      </c>
      <c r="UA167" s="72"/>
      <c r="UB167" s="72">
        <v>29</v>
      </c>
      <c r="UC167" s="72"/>
      <c r="UD167" s="72">
        <v>3</v>
      </c>
      <c r="UE167" s="72"/>
      <c r="UF167" s="72">
        <v>2</v>
      </c>
      <c r="UG167" s="72">
        <v>157</v>
      </c>
      <c r="UH167" s="72">
        <v>2</v>
      </c>
      <c r="UI167" s="72">
        <v>36</v>
      </c>
      <c r="UJ167" s="73">
        <v>283</v>
      </c>
      <c r="UK167" s="73">
        <v>2</v>
      </c>
      <c r="UL167" s="73"/>
      <c r="UM167" s="73">
        <v>29</v>
      </c>
      <c r="UN167" s="73"/>
      <c r="UO167" s="73"/>
      <c r="UP167" s="73">
        <v>2</v>
      </c>
      <c r="UQ167" s="73">
        <v>1</v>
      </c>
      <c r="UR167" s="73">
        <v>4</v>
      </c>
      <c r="US167" s="73">
        <v>70</v>
      </c>
      <c r="UT167" s="73"/>
      <c r="UU167" s="73">
        <v>2</v>
      </c>
      <c r="UV167" s="73">
        <v>137</v>
      </c>
      <c r="UW167" s="73">
        <v>1</v>
      </c>
      <c r="UX167" s="73"/>
      <c r="UY167" s="73">
        <v>143</v>
      </c>
      <c r="UZ167" s="73">
        <v>2</v>
      </c>
      <c r="VA167" s="73">
        <v>37</v>
      </c>
      <c r="VB167" s="73">
        <v>168</v>
      </c>
      <c r="VC167" s="73">
        <v>2</v>
      </c>
      <c r="VD167" s="73"/>
      <c r="VE167" s="73">
        <v>63</v>
      </c>
      <c r="VF167" s="73">
        <v>9</v>
      </c>
      <c r="VG167" s="73"/>
      <c r="VH167" s="73">
        <v>2</v>
      </c>
      <c r="VI167" s="73"/>
      <c r="VJ167" s="73">
        <v>52</v>
      </c>
      <c r="VK167" s="73">
        <v>15</v>
      </c>
      <c r="VL167" s="73"/>
      <c r="VM167" s="73">
        <v>2</v>
      </c>
      <c r="VN167" s="73">
        <v>3</v>
      </c>
      <c r="VO167" s="73"/>
      <c r="VP167" s="73">
        <v>99</v>
      </c>
      <c r="VQ167" s="73">
        <v>2</v>
      </c>
      <c r="VR167" s="73">
        <v>86</v>
      </c>
      <c r="VS167" s="73">
        <v>145</v>
      </c>
      <c r="VT167" s="73">
        <v>2</v>
      </c>
      <c r="VU167" s="73"/>
      <c r="VV167" s="73">
        <v>69</v>
      </c>
      <c r="VW167" s="73">
        <v>2</v>
      </c>
      <c r="VX167" s="73">
        <v>13</v>
      </c>
      <c r="VY167" s="73">
        <v>5</v>
      </c>
      <c r="VZ167" s="73">
        <v>1</v>
      </c>
      <c r="WA167" s="73">
        <v>9</v>
      </c>
      <c r="WB167" s="73">
        <v>10</v>
      </c>
      <c r="WC167" s="73">
        <v>35</v>
      </c>
      <c r="WD167" s="73"/>
      <c r="WE167" s="73">
        <v>2</v>
      </c>
      <c r="WF167" s="73">
        <v>10</v>
      </c>
      <c r="WG167" s="73"/>
      <c r="WH167" s="73">
        <v>1</v>
      </c>
      <c r="WI167" s="73"/>
      <c r="WJ167" s="73">
        <v>192</v>
      </c>
      <c r="WK167" s="73"/>
      <c r="WL167" s="73"/>
      <c r="WM167" s="73"/>
      <c r="WN167" s="73">
        <v>5</v>
      </c>
      <c r="WO167" s="22">
        <f t="shared" si="595"/>
        <v>842</v>
      </c>
      <c r="WP167" s="22">
        <f t="shared" si="596"/>
        <v>5</v>
      </c>
      <c r="WQ167" s="22">
        <f t="shared" si="597"/>
        <v>0</v>
      </c>
      <c r="WR167" s="22">
        <f t="shared" si="598"/>
        <v>192</v>
      </c>
      <c r="WS167" s="22">
        <f t="shared" si="599"/>
        <v>14</v>
      </c>
      <c r="WT167" s="22">
        <f t="shared" si="600"/>
        <v>24</v>
      </c>
      <c r="WU167" s="22">
        <f t="shared" si="601"/>
        <v>10</v>
      </c>
      <c r="WV167" s="22">
        <f t="shared" si="602"/>
        <v>1</v>
      </c>
      <c r="WW167" s="22">
        <f t="shared" si="603"/>
        <v>71</v>
      </c>
      <c r="WX167" s="22">
        <f t="shared" si="604"/>
        <v>0</v>
      </c>
      <c r="WY167" s="22">
        <f t="shared" si="605"/>
        <v>174</v>
      </c>
      <c r="WZ167" s="22">
        <f t="shared" si="606"/>
        <v>0</v>
      </c>
      <c r="XA167" s="22">
        <f t="shared" si="607"/>
        <v>7</v>
      </c>
      <c r="XB167" s="22">
        <f t="shared" si="608"/>
        <v>150</v>
      </c>
      <c r="XC167" s="22">
        <f t="shared" si="609"/>
        <v>3</v>
      </c>
      <c r="XD167" s="22">
        <f t="shared" si="610"/>
        <v>0</v>
      </c>
      <c r="XE167" s="22">
        <f t="shared" si="611"/>
        <v>624</v>
      </c>
      <c r="XF167" s="22">
        <f t="shared" si="612"/>
        <v>9</v>
      </c>
      <c r="XG167" s="93">
        <f t="shared" si="613"/>
        <v>171</v>
      </c>
    </row>
    <row r="168" spans="1:631" ht="17.100000000000001" customHeight="1" x14ac:dyDescent="0.2">
      <c r="A168" s="101"/>
      <c r="B168" s="27" t="s">
        <v>420</v>
      </c>
      <c r="C168" s="535" t="s">
        <v>421</v>
      </c>
      <c r="D168" s="25" t="s">
        <v>445</v>
      </c>
      <c r="E168" s="535" t="s">
        <v>446</v>
      </c>
      <c r="F168" s="25" t="s">
        <v>448</v>
      </c>
      <c r="G168" s="535" t="s">
        <v>449</v>
      </c>
      <c r="H168" s="25">
        <v>36</v>
      </c>
      <c r="I168" s="28">
        <v>5</v>
      </c>
      <c r="J168" s="17">
        <f t="shared" si="478"/>
        <v>0.49793009840515778</v>
      </c>
      <c r="K168" s="17">
        <f t="shared" si="479"/>
        <v>0.19321343739395996</v>
      </c>
      <c r="L168" s="17">
        <f t="shared" si="480"/>
        <v>1</v>
      </c>
      <c r="M168" s="17">
        <f t="shared" si="481"/>
        <v>0.14846315575479566</v>
      </c>
      <c r="N168" s="17">
        <f t="shared" si="482"/>
        <v>0.300672480823789</v>
      </c>
      <c r="O168" s="17">
        <f t="shared" si="483"/>
        <v>6.766202918221921E-2</v>
      </c>
      <c r="P168" s="17">
        <f t="shared" si="484"/>
        <v>0.83402591553908823</v>
      </c>
      <c r="Q168" s="17">
        <f t="shared" si="485"/>
        <v>0.64202886460332032</v>
      </c>
      <c r="R168" s="69">
        <f t="shared" si="486"/>
        <v>0.91878949640852536</v>
      </c>
      <c r="S168" s="422">
        <f t="shared" si="487"/>
        <v>0.51142060867898398</v>
      </c>
      <c r="T168" s="17">
        <f t="shared" si="614"/>
        <v>0.48857939132101602</v>
      </c>
      <c r="U168" s="10">
        <f t="shared" si="488"/>
        <v>27832.413605992999</v>
      </c>
      <c r="V168" s="32">
        <v>5</v>
      </c>
      <c r="W168" s="550">
        <f t="shared" si="489"/>
        <v>0</v>
      </c>
      <c r="X168" s="550">
        <f t="shared" si="490"/>
        <v>0.40030949756787282</v>
      </c>
      <c r="Y168" s="550">
        <f t="shared" si="491"/>
        <v>0.59969050243212718</v>
      </c>
      <c r="Z168" s="551">
        <f t="shared" si="492"/>
        <v>34161.969161548557</v>
      </c>
      <c r="AA168" s="426">
        <f t="shared" si="493"/>
        <v>9.2090018607590488E-2</v>
      </c>
      <c r="AB168" s="59">
        <f t="shared" si="494"/>
        <v>0.93817341040462443</v>
      </c>
      <c r="AC168" s="59">
        <f t="shared" si="495"/>
        <v>8.7947882736156349E-2</v>
      </c>
      <c r="AD168" s="59">
        <f t="shared" si="496"/>
        <v>0.300672480823789</v>
      </c>
      <c r="AE168" s="59">
        <f t="shared" si="497"/>
        <v>0.35797113539667974</v>
      </c>
      <c r="AF168" s="59">
        <f t="shared" si="498"/>
        <v>0.65184933831014591</v>
      </c>
      <c r="AG168" s="59">
        <f t="shared" si="499"/>
        <v>9.9626739056667801E-2</v>
      </c>
      <c r="AH168" s="59">
        <f t="shared" si="500"/>
        <v>6.766202918221921E-2</v>
      </c>
      <c r="AI168" s="59">
        <f t="shared" si="501"/>
        <v>0.28788598574821855</v>
      </c>
      <c r="AJ168" s="59">
        <f t="shared" si="502"/>
        <v>0.70797421106209701</v>
      </c>
      <c r="AK168" s="59">
        <f t="shared" si="503"/>
        <v>0.16597408446091175</v>
      </c>
      <c r="AL168" s="35">
        <f t="shared" si="504"/>
        <v>1</v>
      </c>
      <c r="AM168" s="27">
        <v>56966</v>
      </c>
      <c r="AN168" s="25">
        <v>24957</v>
      </c>
      <c r="AO168" s="25">
        <v>32009</v>
      </c>
      <c r="AP168" s="17">
        <f t="shared" si="505"/>
        <v>1.1064312642833029E-3</v>
      </c>
      <c r="AQ168" s="63">
        <v>77.968696304164453</v>
      </c>
      <c r="AR168" s="58">
        <v>515.26215001699995</v>
      </c>
      <c r="AS168" s="24">
        <f t="shared" si="506"/>
        <v>110.55731533573838</v>
      </c>
      <c r="AT168" s="17">
        <f t="shared" si="656"/>
        <v>9.5478410038377426E-2</v>
      </c>
      <c r="AU168" s="25">
        <v>56013</v>
      </c>
      <c r="AV168" s="25">
        <v>24117</v>
      </c>
      <c r="AW168" s="25">
        <v>31896</v>
      </c>
      <c r="AX168" s="18">
        <v>953</v>
      </c>
      <c r="AY168" s="18">
        <v>840</v>
      </c>
      <c r="AZ168" s="18">
        <v>113</v>
      </c>
      <c r="BA168" s="25">
        <v>5246</v>
      </c>
      <c r="BB168" s="25">
        <v>2310</v>
      </c>
      <c r="BC168" s="25">
        <v>2936</v>
      </c>
      <c r="BD168" s="63">
        <v>78.678474114441428</v>
      </c>
      <c r="BE168" s="25">
        <v>51720</v>
      </c>
      <c r="BF168" s="25">
        <v>22647</v>
      </c>
      <c r="BG168" s="25">
        <v>29073</v>
      </c>
      <c r="BH168" s="63">
        <v>77.897017851614905</v>
      </c>
      <c r="BI168" s="17">
        <v>9.2090018607590488E-2</v>
      </c>
      <c r="BJ168" s="25">
        <v>12873</v>
      </c>
      <c r="BK168" s="25">
        <v>35961</v>
      </c>
      <c r="BL168" s="25">
        <v>8132</v>
      </c>
      <c r="BM168" s="17">
        <v>0.5841050026417508</v>
      </c>
      <c r="BN168" s="10">
        <f t="shared" si="507"/>
        <v>23691.874419510023</v>
      </c>
      <c r="BO168" s="29">
        <v>0.35797113539667974</v>
      </c>
      <c r="BP168" s="30">
        <f t="shared" si="508"/>
        <v>0.64202886460332032</v>
      </c>
      <c r="BQ168" s="31">
        <v>22.613386724507105</v>
      </c>
      <c r="BR168" s="25">
        <v>44093</v>
      </c>
      <c r="BS168" s="25">
        <v>8795</v>
      </c>
      <c r="BT168" s="25">
        <v>28929</v>
      </c>
      <c r="BU168" s="25">
        <v>5083</v>
      </c>
      <c r="BV168" s="18">
        <v>1013</v>
      </c>
      <c r="BW168" s="18">
        <v>273</v>
      </c>
      <c r="BX168" s="25">
        <v>14735</v>
      </c>
      <c r="BY168" s="25">
        <v>11080</v>
      </c>
      <c r="BZ168" s="25">
        <v>3655</v>
      </c>
      <c r="CA168" s="59">
        <v>0.2480488632507635</v>
      </c>
      <c r="CB168" s="25">
        <v>56013</v>
      </c>
      <c r="CC168" s="18">
        <v>953</v>
      </c>
      <c r="CD168" s="17">
        <f t="shared" si="509"/>
        <v>1.7013907485762234E-2</v>
      </c>
      <c r="CE168" s="25">
        <v>1034</v>
      </c>
      <c r="CF168" s="25">
        <v>2749</v>
      </c>
      <c r="CG168" s="25">
        <v>3231</v>
      </c>
      <c r="CH168" s="25">
        <v>3106</v>
      </c>
      <c r="CI168" s="25">
        <v>2167</v>
      </c>
      <c r="CJ168" s="25">
        <v>1360</v>
      </c>
      <c r="CK168" s="18">
        <v>665</v>
      </c>
      <c r="CL168" s="18">
        <v>292</v>
      </c>
      <c r="CM168" s="18">
        <v>131</v>
      </c>
      <c r="CN168" s="26">
        <v>3.8013573125212079</v>
      </c>
      <c r="CO168" s="27">
        <v>14735</v>
      </c>
      <c r="CP168" s="34">
        <f t="shared" si="510"/>
        <v>3.8660332541567697</v>
      </c>
      <c r="CQ168" s="25">
        <v>32</v>
      </c>
      <c r="CR168" s="18">
        <v>60</v>
      </c>
      <c r="CS168" s="18">
        <v>429</v>
      </c>
      <c r="CT168" s="25">
        <v>12030</v>
      </c>
      <c r="CU168" s="25">
        <v>2096</v>
      </c>
      <c r="CV168" s="18">
        <v>59</v>
      </c>
      <c r="CW168" s="18">
        <v>19</v>
      </c>
      <c r="CX168" s="18">
        <v>10</v>
      </c>
      <c r="CY168" s="25">
        <v>14735</v>
      </c>
      <c r="CZ168" s="25">
        <v>14121</v>
      </c>
      <c r="DA168" s="18">
        <v>236</v>
      </c>
      <c r="DB168" s="18">
        <v>268</v>
      </c>
      <c r="DC168" s="18">
        <v>94</v>
      </c>
      <c r="DD168" s="18">
        <v>5</v>
      </c>
      <c r="DE168" s="18">
        <v>11</v>
      </c>
      <c r="DF168" s="25">
        <v>14735</v>
      </c>
      <c r="DG168" s="25">
        <v>9568</v>
      </c>
      <c r="DH168" s="18">
        <v>31</v>
      </c>
      <c r="DI168" s="18">
        <v>6</v>
      </c>
      <c r="DJ168" s="25">
        <v>5125</v>
      </c>
      <c r="DK168" s="18">
        <v>3</v>
      </c>
      <c r="DL168" s="18">
        <v>2</v>
      </c>
      <c r="DM168" s="25">
        <f t="shared" si="511"/>
        <v>36489.228842891076</v>
      </c>
      <c r="DN168" s="17">
        <f t="shared" si="512"/>
        <v>0.34781133355955207</v>
      </c>
      <c r="DO168" s="17">
        <f t="shared" si="513"/>
        <v>2.0359687818120121E-4</v>
      </c>
      <c r="DP168" s="23">
        <f t="shared" si="514"/>
        <v>0.65184933831014591</v>
      </c>
      <c r="DQ168" s="23">
        <f t="shared" si="515"/>
        <v>0.34815066168985409</v>
      </c>
      <c r="DR168" s="25">
        <v>14735</v>
      </c>
      <c r="DS168" s="18">
        <v>646</v>
      </c>
      <c r="DT168" s="25">
        <v>3038</v>
      </c>
      <c r="DU168" s="18">
        <v>16</v>
      </c>
      <c r="DV168" s="25">
        <v>10471</v>
      </c>
      <c r="DW168" s="18">
        <v>39</v>
      </c>
      <c r="DX168" s="18">
        <v>518</v>
      </c>
      <c r="DY168" s="18">
        <v>7</v>
      </c>
      <c r="DZ168" s="17">
        <f t="shared" si="516"/>
        <v>0.96172378690193416</v>
      </c>
      <c r="EA168" s="17">
        <f t="shared" si="517"/>
        <v>3.8276213098065837E-2</v>
      </c>
      <c r="EB168" s="25">
        <v>14735</v>
      </c>
      <c r="EC168" s="25">
        <v>1429</v>
      </c>
      <c r="ED168" s="18">
        <v>39</v>
      </c>
      <c r="EE168" s="25">
        <v>12877</v>
      </c>
      <c r="EF168" s="17">
        <f t="shared" si="657"/>
        <v>0.87390566677977599</v>
      </c>
      <c r="EG168" s="18">
        <v>277</v>
      </c>
      <c r="EH168" s="18">
        <v>113</v>
      </c>
      <c r="EI168" s="17">
        <f t="shared" si="519"/>
        <v>9.9626739056667801E-2</v>
      </c>
      <c r="EJ168" s="17">
        <f t="shared" si="520"/>
        <v>1.8798778418730913E-2</v>
      </c>
      <c r="EK168" s="69">
        <f t="shared" si="521"/>
        <v>0.19321343739395996</v>
      </c>
      <c r="EL168" s="27">
        <v>43250</v>
      </c>
      <c r="EM168" s="25">
        <v>40576</v>
      </c>
      <c r="EN168" s="25">
        <v>2674</v>
      </c>
      <c r="EO168" s="59">
        <v>0.93817341040462443</v>
      </c>
      <c r="EP168" s="25">
        <v>17773</v>
      </c>
      <c r="EQ168" s="25">
        <v>17168</v>
      </c>
      <c r="ER168" s="25">
        <v>605</v>
      </c>
      <c r="ES168" s="59">
        <v>0.96595960164294159</v>
      </c>
      <c r="ET168" s="25">
        <v>25477</v>
      </c>
      <c r="EU168" s="25">
        <v>23408</v>
      </c>
      <c r="EV168" s="25">
        <v>2069</v>
      </c>
      <c r="EW168" s="59">
        <v>0.91878949640852536</v>
      </c>
      <c r="EX168" s="25">
        <v>3954</v>
      </c>
      <c r="EY168" s="25">
        <v>3832</v>
      </c>
      <c r="EZ168" s="25">
        <v>122</v>
      </c>
      <c r="FA168" s="59">
        <v>0.96914516944865947</v>
      </c>
      <c r="FB168" s="25">
        <v>39296</v>
      </c>
      <c r="FC168" s="25">
        <v>36744</v>
      </c>
      <c r="FD168" s="25">
        <v>2552</v>
      </c>
      <c r="FE168" s="59">
        <v>0.93505700325732899</v>
      </c>
      <c r="FF168" s="25">
        <v>17986</v>
      </c>
      <c r="FG168" s="25">
        <v>8303</v>
      </c>
      <c r="FH168" s="25">
        <v>8726</v>
      </c>
      <c r="FI168" s="18">
        <v>957</v>
      </c>
      <c r="FJ168" s="23">
        <f t="shared" si="522"/>
        <v>5.3208050706104751E-2</v>
      </c>
      <c r="FK168" s="23">
        <f t="shared" si="523"/>
        <v>0.48515512064939398</v>
      </c>
      <c r="FL168" s="36">
        <f t="shared" si="524"/>
        <v>8.6760710553813993</v>
      </c>
      <c r="FM168" s="25">
        <v>7980</v>
      </c>
      <c r="FN168" s="25">
        <v>3922</v>
      </c>
      <c r="FO168" s="17">
        <f t="shared" si="525"/>
        <v>0.49147869674185463</v>
      </c>
      <c r="FP168" s="25">
        <v>3595</v>
      </c>
      <c r="FQ168" s="17">
        <f t="shared" si="526"/>
        <v>0.45050125313283207</v>
      </c>
      <c r="FR168" s="18">
        <v>463</v>
      </c>
      <c r="FS168" s="17">
        <f t="shared" si="527"/>
        <v>5.8020050125313284E-2</v>
      </c>
      <c r="FT168" s="25">
        <v>10006</v>
      </c>
      <c r="FU168" s="25">
        <v>4381</v>
      </c>
      <c r="FV168" s="25">
        <v>5131</v>
      </c>
      <c r="FW168" s="17">
        <f t="shared" si="528"/>
        <v>4.9370377773335999E-2</v>
      </c>
      <c r="FX168" s="17">
        <f t="shared" si="529"/>
        <v>0.51279232460523683</v>
      </c>
      <c r="FY168" s="18">
        <v>494</v>
      </c>
      <c r="FZ168" s="25">
        <v>38068</v>
      </c>
      <c r="GA168" s="66">
        <v>3348</v>
      </c>
      <c r="GB168" s="25">
        <v>23274</v>
      </c>
      <c r="GC168" s="25">
        <v>6885</v>
      </c>
      <c r="GD168" s="25">
        <v>2609</v>
      </c>
      <c r="GE168" s="18">
        <v>107</v>
      </c>
      <c r="GF168" s="25">
        <v>1730</v>
      </c>
      <c r="GG168" s="18">
        <v>35</v>
      </c>
      <c r="GH168" s="18">
        <v>64</v>
      </c>
      <c r="GI168" s="18">
        <v>16</v>
      </c>
      <c r="GJ168" s="10">
        <f t="shared" si="530"/>
        <v>3348</v>
      </c>
      <c r="GK168" s="10">
        <v>34720</v>
      </c>
      <c r="GL168" s="44">
        <v>11446</v>
      </c>
      <c r="GM168" s="10">
        <f t="shared" si="531"/>
        <v>26622</v>
      </c>
      <c r="GN168" s="44">
        <v>4561</v>
      </c>
      <c r="GO168" s="17">
        <f t="shared" si="532"/>
        <v>8.7947882736156349E-2</v>
      </c>
      <c r="GP168" s="17">
        <f t="shared" si="653"/>
        <v>0.91205211726384361</v>
      </c>
      <c r="GQ168" s="17">
        <f t="shared" si="654"/>
        <v>0.300672480823789</v>
      </c>
      <c r="GR168" s="17">
        <f t="shared" si="655"/>
        <v>0.11981191551959651</v>
      </c>
      <c r="GS168" s="17">
        <f t="shared" si="533"/>
        <v>0.60636229904381633</v>
      </c>
      <c r="GT168" s="25">
        <v>16114</v>
      </c>
      <c r="GU168" s="25">
        <v>933</v>
      </c>
      <c r="GV168" s="25">
        <v>9389</v>
      </c>
      <c r="GW168" s="25">
        <v>3646</v>
      </c>
      <c r="GX168" s="25">
        <v>1325</v>
      </c>
      <c r="GY168" s="18">
        <v>67</v>
      </c>
      <c r="GZ168" s="25">
        <v>711</v>
      </c>
      <c r="HA168" s="18">
        <v>14</v>
      </c>
      <c r="HB168" s="18">
        <v>21</v>
      </c>
      <c r="HC168" s="18">
        <v>8</v>
      </c>
      <c r="HD168" s="23">
        <f t="shared" si="534"/>
        <v>5.7899962765297255E-2</v>
      </c>
      <c r="HE168" s="23">
        <f t="shared" si="535"/>
        <v>0.9421000372347027</v>
      </c>
      <c r="HF168" s="23">
        <f t="shared" si="536"/>
        <v>0.35943899714533945</v>
      </c>
      <c r="HG168" s="23">
        <f t="shared" si="537"/>
        <v>0.13317612014397417</v>
      </c>
      <c r="HH168" s="25">
        <v>21954</v>
      </c>
      <c r="HI168" s="25">
        <v>2415</v>
      </c>
      <c r="HJ168" s="25">
        <v>13885</v>
      </c>
      <c r="HK168" s="25">
        <v>3239</v>
      </c>
      <c r="HL168" s="25">
        <v>1284</v>
      </c>
      <c r="HM168" s="18">
        <v>40</v>
      </c>
      <c r="HN168" s="25">
        <v>1019</v>
      </c>
      <c r="HO168" s="18">
        <v>21</v>
      </c>
      <c r="HP168" s="18">
        <v>43</v>
      </c>
      <c r="HQ168" s="18">
        <v>8</v>
      </c>
      <c r="HR168" s="23">
        <f t="shared" si="538"/>
        <v>0.11000273298715496</v>
      </c>
      <c r="HS168" s="23">
        <f t="shared" si="539"/>
        <v>0.88999726701284509</v>
      </c>
      <c r="HT168" s="80">
        <f t="shared" si="540"/>
        <v>0.25753848956909903</v>
      </c>
      <c r="HU168" s="27">
        <v>48851</v>
      </c>
      <c r="HV168" s="18">
        <v>1341</v>
      </c>
      <c r="HW168" s="18">
        <v>1721</v>
      </c>
      <c r="HX168" s="18">
        <v>898</v>
      </c>
      <c r="HY168" s="25">
        <v>11665</v>
      </c>
      <c r="HZ168" s="25">
        <v>4498</v>
      </c>
      <c r="IA168" s="18">
        <v>1416</v>
      </c>
      <c r="IB168" s="18">
        <v>173</v>
      </c>
      <c r="IC168" s="25">
        <v>5573</v>
      </c>
      <c r="ID168" s="25">
        <v>12635</v>
      </c>
      <c r="IE168" s="25">
        <v>4449</v>
      </c>
      <c r="IF168" s="18">
        <v>402</v>
      </c>
      <c r="IG168" s="25">
        <v>4080</v>
      </c>
      <c r="IH168" s="17">
        <f t="shared" si="541"/>
        <v>0.3507195349122843</v>
      </c>
      <c r="II168" s="17">
        <f t="shared" si="542"/>
        <v>9.2075904280362733E-2</v>
      </c>
      <c r="IJ168" s="30">
        <f t="shared" si="543"/>
        <v>10.86060471320587</v>
      </c>
      <c r="IK168" s="17">
        <f t="shared" si="615"/>
        <v>0.14846315575479566</v>
      </c>
      <c r="IL168" s="25">
        <v>20864</v>
      </c>
      <c r="IM168" s="18">
        <v>620</v>
      </c>
      <c r="IN168" s="18">
        <v>1435</v>
      </c>
      <c r="IO168" s="18">
        <v>687</v>
      </c>
      <c r="IP168" s="25">
        <v>8885</v>
      </c>
      <c r="IQ168" s="25">
        <v>1542</v>
      </c>
      <c r="IR168" s="18">
        <v>753</v>
      </c>
      <c r="IS168" s="18">
        <v>115</v>
      </c>
      <c r="IT168" s="25">
        <v>2554</v>
      </c>
      <c r="IU168" s="25">
        <v>304</v>
      </c>
      <c r="IV168" s="25">
        <v>1712</v>
      </c>
      <c r="IW168" s="18">
        <v>191</v>
      </c>
      <c r="IX168" s="25">
        <v>2066</v>
      </c>
      <c r="IY168" s="17">
        <f t="shared" si="544"/>
        <v>0.667273773006135</v>
      </c>
      <c r="IZ168" s="25">
        <v>27987</v>
      </c>
      <c r="JA168" s="18">
        <v>721</v>
      </c>
      <c r="JB168" s="18">
        <v>286</v>
      </c>
      <c r="JC168" s="18">
        <v>211</v>
      </c>
      <c r="JD168" s="25">
        <v>2780</v>
      </c>
      <c r="JE168" s="25">
        <v>2956</v>
      </c>
      <c r="JF168" s="18">
        <v>663</v>
      </c>
      <c r="JG168" s="18">
        <v>58</v>
      </c>
      <c r="JH168" s="25">
        <v>3019</v>
      </c>
      <c r="JI168" s="25">
        <v>12331</v>
      </c>
      <c r="JJ168" s="25">
        <v>2737</v>
      </c>
      <c r="JK168" s="18">
        <v>211</v>
      </c>
      <c r="JL168" s="25">
        <v>2014</v>
      </c>
      <c r="JM168" s="80">
        <f t="shared" si="545"/>
        <v>0.27216207524922287</v>
      </c>
      <c r="JN168" s="27">
        <v>48851</v>
      </c>
      <c r="JO168" s="25">
        <v>40130</v>
      </c>
      <c r="JP168" s="18">
        <v>15</v>
      </c>
      <c r="JQ168" s="18">
        <v>41</v>
      </c>
      <c r="JR168" s="18">
        <v>164</v>
      </c>
      <c r="JS168" s="18">
        <v>217</v>
      </c>
      <c r="JT168" s="18">
        <v>172</v>
      </c>
      <c r="JU168" s="18">
        <v>0</v>
      </c>
      <c r="JV168" s="18">
        <v>4</v>
      </c>
      <c r="JW168" s="25">
        <v>8108</v>
      </c>
      <c r="JX168" s="17">
        <f t="shared" si="546"/>
        <v>0.16597408446091175</v>
      </c>
      <c r="JY168" s="17">
        <f t="shared" si="547"/>
        <v>0.83402591553908823</v>
      </c>
      <c r="JZ168" s="25">
        <v>4515</v>
      </c>
      <c r="KA168" s="25">
        <v>4007</v>
      </c>
      <c r="KB168" s="18">
        <v>1</v>
      </c>
      <c r="KC168" s="18">
        <v>1</v>
      </c>
      <c r="KD168" s="18">
        <v>6</v>
      </c>
      <c r="KE168" s="18">
        <v>21</v>
      </c>
      <c r="KF168" s="18">
        <v>0</v>
      </c>
      <c r="KG168" s="18">
        <v>0</v>
      </c>
      <c r="KH168" s="18">
        <v>2</v>
      </c>
      <c r="KI168" s="25">
        <v>477</v>
      </c>
      <c r="KJ168" s="17">
        <f t="shared" si="548"/>
        <v>0.10564784053156147</v>
      </c>
      <c r="KK168" s="25">
        <v>44336</v>
      </c>
      <c r="KL168" s="25">
        <v>36123</v>
      </c>
      <c r="KM168" s="18">
        <v>14</v>
      </c>
      <c r="KN168" s="18">
        <v>40</v>
      </c>
      <c r="KO168" s="18">
        <v>158</v>
      </c>
      <c r="KP168" s="18">
        <v>196</v>
      </c>
      <c r="KQ168" s="18">
        <v>172</v>
      </c>
      <c r="KR168" s="18">
        <v>0</v>
      </c>
      <c r="KS168" s="18">
        <v>2</v>
      </c>
      <c r="KT168" s="25">
        <v>7631</v>
      </c>
      <c r="KU168" s="69">
        <f t="shared" si="619"/>
        <v>0.17211746661854926</v>
      </c>
      <c r="KV168" s="27">
        <v>56966</v>
      </c>
      <c r="KW168" s="25">
        <v>51513</v>
      </c>
      <c r="KX168" s="25">
        <v>5453</v>
      </c>
      <c r="KY168" s="59">
        <v>9.5723765052838541E-2</v>
      </c>
      <c r="KZ168" s="25">
        <v>3439</v>
      </c>
      <c r="LA168" s="25">
        <v>2133</v>
      </c>
      <c r="LB168" s="25">
        <v>2898</v>
      </c>
      <c r="LC168" s="25">
        <v>3294</v>
      </c>
      <c r="LD168" s="25">
        <v>24957</v>
      </c>
      <c r="LE168" s="25">
        <v>22676</v>
      </c>
      <c r="LF168" s="25">
        <v>2281</v>
      </c>
      <c r="LG168" s="59">
        <v>9.1397203189485909E-2</v>
      </c>
      <c r="LH168" s="25">
        <v>32009</v>
      </c>
      <c r="LI168" s="25">
        <v>28837</v>
      </c>
      <c r="LJ168" s="25">
        <v>3172</v>
      </c>
      <c r="LK168" s="35">
        <v>9.9097128932487732E-2</v>
      </c>
      <c r="LL168" s="27">
        <v>14735</v>
      </c>
      <c r="LM168" s="18">
        <v>73</v>
      </c>
      <c r="LN168" s="25">
        <v>4169</v>
      </c>
      <c r="LO168" s="18">
        <v>379</v>
      </c>
      <c r="LP168" s="18">
        <v>415</v>
      </c>
      <c r="LQ168" s="18">
        <v>57</v>
      </c>
      <c r="LR168" s="25">
        <v>9642</v>
      </c>
      <c r="LS168" s="23">
        <f t="shared" si="549"/>
        <v>0.65436036647438067</v>
      </c>
      <c r="LT168" s="23">
        <f t="shared" si="550"/>
        <v>0.34563963352561933</v>
      </c>
      <c r="LU168" s="17">
        <f t="shared" si="551"/>
        <v>0.28788598574821855</v>
      </c>
      <c r="LV168" s="25">
        <v>14735</v>
      </c>
      <c r="LW168" s="18">
        <v>6</v>
      </c>
      <c r="LX168" s="18">
        <v>29</v>
      </c>
      <c r="LY168" s="25">
        <v>10388</v>
      </c>
      <c r="LZ168" s="25">
        <v>1251</v>
      </c>
      <c r="MA168" s="25">
        <v>2157</v>
      </c>
      <c r="MB168" s="18">
        <v>409</v>
      </c>
      <c r="MC168" s="18">
        <v>1</v>
      </c>
      <c r="MD168" s="18">
        <v>9</v>
      </c>
      <c r="ME168" s="18">
        <v>0</v>
      </c>
      <c r="MF168" s="18">
        <v>485</v>
      </c>
      <c r="MG168" s="17">
        <f t="shared" si="552"/>
        <v>0.17421106209704784</v>
      </c>
      <c r="MH168" s="17">
        <f t="shared" si="553"/>
        <v>0.70797421106209701</v>
      </c>
      <c r="MI168" s="25">
        <v>14735</v>
      </c>
      <c r="MJ168" s="18">
        <v>9</v>
      </c>
      <c r="MK168" s="18">
        <v>30</v>
      </c>
      <c r="ML168" s="25">
        <v>9753</v>
      </c>
      <c r="MM168" s="25">
        <v>1267</v>
      </c>
      <c r="MN168" s="25">
        <v>2770</v>
      </c>
      <c r="MO168" s="18">
        <v>412</v>
      </c>
      <c r="MP168" s="18">
        <v>1</v>
      </c>
      <c r="MQ168" s="18">
        <v>0</v>
      </c>
      <c r="MR168" s="18">
        <v>0</v>
      </c>
      <c r="MS168" s="18">
        <v>493</v>
      </c>
      <c r="MT168" s="17">
        <f t="shared" si="554"/>
        <v>0.66460807600950123</v>
      </c>
      <c r="MU168" s="69">
        <f t="shared" si="555"/>
        <v>0.49793009840515778</v>
      </c>
      <c r="MV168" s="27">
        <v>14735</v>
      </c>
      <c r="MW168" s="18">
        <v>997</v>
      </c>
      <c r="MX168" s="25">
        <v>1505</v>
      </c>
      <c r="MY168" s="25">
        <v>10980</v>
      </c>
      <c r="MZ168" s="18">
        <v>104</v>
      </c>
      <c r="NA168" s="18">
        <v>910</v>
      </c>
      <c r="NB168" s="18">
        <v>8</v>
      </c>
      <c r="NC168" s="18">
        <v>229</v>
      </c>
      <c r="ND168" s="18">
        <v>2</v>
      </c>
      <c r="NE168" s="17">
        <f t="shared" si="556"/>
        <v>6.766202918221921E-2</v>
      </c>
      <c r="NF168" s="10">
        <f t="shared" si="557"/>
        <v>3789.9532405836444</v>
      </c>
      <c r="NG168" s="17">
        <f t="shared" si="558"/>
        <v>0.14496097726501528</v>
      </c>
      <c r="NH168" s="25">
        <v>14735</v>
      </c>
      <c r="NI168" s="18">
        <v>22</v>
      </c>
      <c r="NJ168" s="18">
        <v>1</v>
      </c>
      <c r="NK168" s="18">
        <v>107</v>
      </c>
      <c r="NL168" s="18">
        <v>3</v>
      </c>
      <c r="NM168" s="25">
        <v>14293</v>
      </c>
      <c r="NN168" s="18">
        <v>292</v>
      </c>
      <c r="NO168" s="18">
        <v>8</v>
      </c>
      <c r="NP168" s="18">
        <v>0</v>
      </c>
      <c r="NQ168" s="32">
        <v>9</v>
      </c>
      <c r="NR168" s="27">
        <v>14735</v>
      </c>
      <c r="NS168" s="37">
        <f t="shared" si="559"/>
        <v>0.76647438072616225</v>
      </c>
      <c r="NT168" s="37">
        <f t="shared" si="560"/>
        <v>0.20682285801874778</v>
      </c>
      <c r="NU168" s="37">
        <f t="shared" si="561"/>
        <v>1.3046750486984238</v>
      </c>
      <c r="NV168" s="17">
        <f t="shared" si="562"/>
        <v>0.26492891294998605</v>
      </c>
      <c r="NW168" s="10">
        <f t="shared" si="563"/>
        <v>9289</v>
      </c>
      <c r="NX168" s="17">
        <f t="shared" si="564"/>
        <v>0.63040380047505939</v>
      </c>
      <c r="NY168" s="19">
        <f t="shared" si="565"/>
        <v>0.16740254825280687</v>
      </c>
      <c r="NZ168" s="25">
        <v>5446</v>
      </c>
      <c r="OA168" s="25">
        <v>2868</v>
      </c>
      <c r="OB168" s="18">
        <v>331</v>
      </c>
      <c r="OC168" s="25">
        <v>2405</v>
      </c>
      <c r="OD168" s="18">
        <v>117</v>
      </c>
      <c r="OE168" s="18">
        <v>127</v>
      </c>
      <c r="OF168" s="17">
        <f t="shared" si="566"/>
        <v>0.16321683067526299</v>
      </c>
      <c r="OG168" s="17">
        <f t="shared" si="567"/>
        <v>0.36959619952494061</v>
      </c>
      <c r="OH168" s="17">
        <f t="shared" si="568"/>
        <v>0.19463861554122835</v>
      </c>
      <c r="OI168" s="69">
        <f t="shared" si="569"/>
        <v>8.6189345096708524E-3</v>
      </c>
      <c r="OJ168" s="27">
        <v>14735</v>
      </c>
      <c r="OK168" s="18">
        <v>76</v>
      </c>
      <c r="OL168" s="25">
        <v>2856</v>
      </c>
      <c r="OM168" s="25">
        <v>2225</v>
      </c>
      <c r="ON168" s="18">
        <v>143</v>
      </c>
      <c r="OO168" s="18">
        <v>49</v>
      </c>
      <c r="OP168" s="18">
        <v>462</v>
      </c>
      <c r="OQ168" s="25">
        <v>3482</v>
      </c>
      <c r="OR168" s="69">
        <f t="shared" si="570"/>
        <v>0.24004071937563623</v>
      </c>
      <c r="OS168" s="22">
        <v>27438</v>
      </c>
      <c r="OT168" s="22">
        <v>27438</v>
      </c>
      <c r="OU168" s="38">
        <f t="shared" si="620"/>
        <v>0.66952978209414116</v>
      </c>
      <c r="OV168" s="39">
        <v>0.64059989795174577</v>
      </c>
      <c r="OW168" s="22">
        <v>1757678</v>
      </c>
      <c r="OX168" s="36">
        <f t="shared" si="621"/>
        <v>71920668.403999999</v>
      </c>
      <c r="OY168" s="36">
        <f t="shared" si="622"/>
        <v>1859044.7150935838</v>
      </c>
      <c r="OZ168" s="22"/>
      <c r="PA168" s="22"/>
      <c r="PB168" s="38">
        <f t="shared" si="623"/>
        <v>0</v>
      </c>
      <c r="PC168" s="39">
        <v>0</v>
      </c>
      <c r="PD168" s="22"/>
      <c r="PE168" s="40">
        <f t="shared" si="571"/>
        <v>0</v>
      </c>
      <c r="PF168" s="36">
        <f t="shared" si="572"/>
        <v>0</v>
      </c>
      <c r="PG168" s="22"/>
      <c r="PH168" s="22"/>
      <c r="PI168" s="38">
        <f t="shared" si="624"/>
        <v>0</v>
      </c>
      <c r="PJ168" s="39">
        <v>0</v>
      </c>
      <c r="PK168" s="22"/>
      <c r="PL168" s="41">
        <f t="shared" si="573"/>
        <v>0</v>
      </c>
      <c r="PM168" s="36">
        <f t="shared" si="574"/>
        <v>0</v>
      </c>
      <c r="PN168" s="22">
        <v>12565</v>
      </c>
      <c r="PO168" s="22">
        <v>12565</v>
      </c>
      <c r="PP168" s="38">
        <f t="shared" si="625"/>
        <v>0.30660550010980697</v>
      </c>
      <c r="PQ168" s="39">
        <v>0.50588300835654598</v>
      </c>
      <c r="PR168" s="22">
        <v>635642</v>
      </c>
      <c r="PS168" s="41">
        <f t="shared" si="575"/>
        <v>26009199.355999999</v>
      </c>
      <c r="PT168" s="36">
        <f t="shared" si="576"/>
        <v>1647502.0740171184</v>
      </c>
      <c r="PU168" s="22"/>
      <c r="PV168" s="22"/>
      <c r="PW168" s="38">
        <f t="shared" si="626"/>
        <v>0</v>
      </c>
      <c r="PX168" s="39">
        <v>0</v>
      </c>
      <c r="PY168" s="22"/>
      <c r="PZ168" s="36">
        <f t="shared" si="577"/>
        <v>0</v>
      </c>
      <c r="QA168" s="22"/>
      <c r="QB168" s="22"/>
      <c r="QC168" s="39">
        <v>0</v>
      </c>
      <c r="QD168" s="22"/>
      <c r="QE168" s="22">
        <f t="shared" si="578"/>
        <v>0</v>
      </c>
      <c r="QF168" s="22"/>
      <c r="QG168" s="22"/>
      <c r="QH168" s="22"/>
      <c r="QI168" s="38">
        <f t="shared" si="627"/>
        <v>0</v>
      </c>
      <c r="QJ168" s="39">
        <v>0</v>
      </c>
      <c r="QK168" s="22"/>
      <c r="QL168" s="42">
        <f t="shared" si="579"/>
        <v>0</v>
      </c>
      <c r="QM168" s="22">
        <f t="shared" si="628"/>
        <v>978</v>
      </c>
      <c r="QN168" s="22">
        <v>70</v>
      </c>
      <c r="QO168" s="22">
        <v>70</v>
      </c>
      <c r="QP168" s="38">
        <f t="shared" si="629"/>
        <v>1.7081086357092312E-3</v>
      </c>
      <c r="QQ168" s="39">
        <v>0.11128571428571428</v>
      </c>
      <c r="QR168" s="22">
        <v>779</v>
      </c>
      <c r="QS168" s="36">
        <f t="shared" si="580"/>
        <v>16458.590477732138</v>
      </c>
      <c r="QT168" s="22"/>
      <c r="QU168" s="22"/>
      <c r="QV168" s="38">
        <f t="shared" si="630"/>
        <v>0</v>
      </c>
      <c r="QW168" s="39">
        <v>0</v>
      </c>
      <c r="QX168" s="22"/>
      <c r="QY168" s="36">
        <f t="shared" si="581"/>
        <v>0</v>
      </c>
      <c r="QZ168" s="22">
        <v>908</v>
      </c>
      <c r="RA168" s="22">
        <v>908</v>
      </c>
      <c r="RB168" s="38">
        <f t="shared" si="631"/>
        <v>2.2156609160342598E-2</v>
      </c>
      <c r="RC168" s="39">
        <v>0.13620044052863436</v>
      </c>
      <c r="RD168" s="22">
        <v>12367</v>
      </c>
      <c r="RE168" s="36">
        <f t="shared" si="582"/>
        <v>98110.519819509922</v>
      </c>
      <c r="RF168" s="10">
        <f t="shared" si="632"/>
        <v>40981</v>
      </c>
      <c r="RG168" s="10">
        <f t="shared" si="633"/>
        <v>40981</v>
      </c>
      <c r="RH168" s="17">
        <f t="shared" si="634"/>
        <v>5.2707800384045024E-2</v>
      </c>
      <c r="RI168" s="17">
        <f t="shared" si="635"/>
        <v>1.2042020631139283E-3</v>
      </c>
      <c r="RJ168" s="17">
        <f t="shared" si="636"/>
        <v>0.51339000648875655</v>
      </c>
      <c r="RK168" s="17">
        <f t="shared" si="637"/>
        <v>0</v>
      </c>
      <c r="RL168" s="17">
        <f t="shared" si="638"/>
        <v>0.45497082109039549</v>
      </c>
      <c r="RM168" s="17">
        <f t="shared" si="639"/>
        <v>0</v>
      </c>
      <c r="RN168" s="17">
        <f t="shared" si="640"/>
        <v>4.5451708630544338E-3</v>
      </c>
      <c r="RO168" s="17">
        <f t="shared" si="641"/>
        <v>0</v>
      </c>
      <c r="RP168" s="17">
        <f t="shared" si="642"/>
        <v>2.7094001557793575E-2</v>
      </c>
      <c r="RQ168" s="17">
        <f t="shared" si="643"/>
        <v>0</v>
      </c>
      <c r="RR168" s="36">
        <f t="shared" si="644"/>
        <v>3621115.8994079442</v>
      </c>
      <c r="RS168" s="36">
        <f t="shared" si="645"/>
        <v>63.566265832390272</v>
      </c>
      <c r="RT168" s="10">
        <f t="shared" si="646"/>
        <v>0</v>
      </c>
      <c r="RU168" s="17">
        <f t="shared" si="647"/>
        <v>0</v>
      </c>
      <c r="RV168" s="37">
        <f t="shared" si="648"/>
        <v>1.3900588077401723</v>
      </c>
      <c r="RW168" s="36">
        <f t="shared" si="649"/>
        <v>0.71939402450584555</v>
      </c>
      <c r="RX168" s="85">
        <v>-3.0721229999999999</v>
      </c>
      <c r="RY168" s="93">
        <v>40</v>
      </c>
      <c r="RZ168" s="43" t="b">
        <v>0</v>
      </c>
      <c r="SA168" s="18" t="b">
        <v>1</v>
      </c>
      <c r="SB168" s="18" t="b">
        <v>0</v>
      </c>
      <c r="SC168" s="18" t="b">
        <v>0</v>
      </c>
      <c r="SD168" s="18" t="b">
        <v>0</v>
      </c>
      <c r="SE168" s="32" t="b">
        <v>1</v>
      </c>
      <c r="SF168" s="43" t="b">
        <v>0</v>
      </c>
      <c r="SG168" s="18" t="b">
        <v>0</v>
      </c>
      <c r="SH168" s="18"/>
      <c r="SI168" s="18"/>
      <c r="SJ168" s="18"/>
      <c r="SK168" s="18"/>
      <c r="SL168" s="18"/>
      <c r="SM168" s="18"/>
      <c r="SN168" s="18"/>
      <c r="SO168" s="18"/>
      <c r="SP168" s="18"/>
      <c r="SQ168" s="17">
        <f t="shared" si="583"/>
        <v>0</v>
      </c>
      <c r="SR168" s="17">
        <f t="shared" si="584"/>
        <v>0</v>
      </c>
      <c r="SS168" s="17">
        <f t="shared" si="585"/>
        <v>0</v>
      </c>
      <c r="ST168" s="17">
        <f t="shared" si="586"/>
        <v>0</v>
      </c>
      <c r="SU168" s="17">
        <f t="shared" si="587"/>
        <v>0</v>
      </c>
      <c r="SV168" s="17">
        <f t="shared" si="618"/>
        <v>0</v>
      </c>
      <c r="SW168" s="17">
        <f t="shared" si="588"/>
        <v>0</v>
      </c>
      <c r="SX168" s="17">
        <f t="shared" si="589"/>
        <v>0</v>
      </c>
      <c r="SY168" s="17">
        <f t="shared" si="590"/>
        <v>0</v>
      </c>
      <c r="SZ168" s="17">
        <f t="shared" si="591"/>
        <v>0</v>
      </c>
      <c r="TA168" s="17">
        <f t="shared" si="592"/>
        <v>0</v>
      </c>
      <c r="TB168" s="24">
        <f t="shared" si="593"/>
        <v>620</v>
      </c>
      <c r="TC168" s="69">
        <f t="shared" si="594"/>
        <v>1</v>
      </c>
      <c r="TD168" s="17">
        <f t="shared" si="616"/>
        <v>2.6014568158168575E-6</v>
      </c>
      <c r="TE168" s="95"/>
      <c r="TF168" s="71"/>
      <c r="TG168" s="71"/>
      <c r="TH168" s="71">
        <v>1</v>
      </c>
      <c r="TI168" s="71"/>
      <c r="TJ168" s="71"/>
      <c r="TK168" s="71">
        <v>2</v>
      </c>
      <c r="TL168" s="71"/>
      <c r="TM168" s="71"/>
      <c r="TN168" s="71"/>
      <c r="TO168" s="71">
        <v>11</v>
      </c>
      <c r="TP168" s="71"/>
      <c r="TQ168" s="71"/>
      <c r="TR168" s="72"/>
      <c r="TS168" s="72"/>
      <c r="TT168" s="72"/>
      <c r="TU168" s="72"/>
      <c r="TV168" s="72">
        <v>1</v>
      </c>
      <c r="TW168" s="72"/>
      <c r="TX168" s="72"/>
      <c r="TY168" s="72"/>
      <c r="TZ168" s="72">
        <v>1</v>
      </c>
      <c r="UA168" s="72"/>
      <c r="UB168" s="72"/>
      <c r="UC168" s="72"/>
      <c r="UD168" s="72"/>
      <c r="UE168" s="72"/>
      <c r="UF168" s="72">
        <v>2</v>
      </c>
      <c r="UG168" s="72"/>
      <c r="UH168" s="72"/>
      <c r="UI168" s="72"/>
      <c r="UJ168" s="73"/>
      <c r="UK168" s="73"/>
      <c r="UL168" s="73"/>
      <c r="UM168" s="73"/>
      <c r="UN168" s="73">
        <v>7</v>
      </c>
      <c r="UO168" s="73"/>
      <c r="UP168" s="73"/>
      <c r="UQ168" s="73"/>
      <c r="UR168" s="73">
        <v>5</v>
      </c>
      <c r="US168" s="73"/>
      <c r="UT168" s="73"/>
      <c r="UU168" s="73"/>
      <c r="UV168" s="73"/>
      <c r="UW168" s="73">
        <v>1</v>
      </c>
      <c r="UX168" s="73"/>
      <c r="UY168" s="73">
        <v>1</v>
      </c>
      <c r="UZ168" s="73"/>
      <c r="VA168" s="73"/>
      <c r="VB168" s="73"/>
      <c r="VC168" s="73"/>
      <c r="VD168" s="73"/>
      <c r="VE168" s="73"/>
      <c r="VF168" s="73">
        <v>6</v>
      </c>
      <c r="VG168" s="73"/>
      <c r="VH168" s="73"/>
      <c r="VI168" s="73"/>
      <c r="VJ168" s="73">
        <v>34</v>
      </c>
      <c r="VK168" s="73"/>
      <c r="VL168" s="73"/>
      <c r="VM168" s="73"/>
      <c r="VN168" s="73"/>
      <c r="VO168" s="73"/>
      <c r="VP168" s="73">
        <v>1</v>
      </c>
      <c r="VQ168" s="73"/>
      <c r="VR168" s="73"/>
      <c r="VS168" s="73"/>
      <c r="VT168" s="73"/>
      <c r="VU168" s="73"/>
      <c r="VV168" s="73">
        <v>10</v>
      </c>
      <c r="VW168" s="73">
        <v>4</v>
      </c>
      <c r="VX168" s="73"/>
      <c r="VY168" s="73"/>
      <c r="VZ168" s="73"/>
      <c r="WA168" s="73">
        <v>3</v>
      </c>
      <c r="WB168" s="73">
        <v>7</v>
      </c>
      <c r="WC168" s="73"/>
      <c r="WD168" s="73"/>
      <c r="WE168" s="73"/>
      <c r="WF168" s="73"/>
      <c r="WG168" s="73"/>
      <c r="WH168" s="73"/>
      <c r="WI168" s="73"/>
      <c r="WJ168" s="73">
        <v>1</v>
      </c>
      <c r="WK168" s="73"/>
      <c r="WL168" s="73"/>
      <c r="WM168" s="73"/>
      <c r="WN168" s="73"/>
      <c r="WO168" s="22">
        <f t="shared" si="595"/>
        <v>0</v>
      </c>
      <c r="WP168" s="22">
        <f t="shared" si="596"/>
        <v>0</v>
      </c>
      <c r="WQ168" s="22">
        <f t="shared" si="597"/>
        <v>0</v>
      </c>
      <c r="WR168" s="22">
        <f t="shared" si="598"/>
        <v>10</v>
      </c>
      <c r="WS168" s="22">
        <f t="shared" si="599"/>
        <v>19</v>
      </c>
      <c r="WT168" s="22">
        <f t="shared" si="600"/>
        <v>0</v>
      </c>
      <c r="WU168" s="22">
        <f t="shared" si="601"/>
        <v>0</v>
      </c>
      <c r="WV168" s="22">
        <f t="shared" si="602"/>
        <v>0</v>
      </c>
      <c r="WW168" s="22">
        <f t="shared" si="603"/>
        <v>45</v>
      </c>
      <c r="WX168" s="22">
        <f t="shared" si="604"/>
        <v>0</v>
      </c>
      <c r="WY168" s="22">
        <f t="shared" si="605"/>
        <v>7</v>
      </c>
      <c r="WZ168" s="22">
        <f t="shared" si="606"/>
        <v>0</v>
      </c>
      <c r="XA168" s="22">
        <f t="shared" si="607"/>
        <v>0</v>
      </c>
      <c r="XB168" s="22">
        <f t="shared" si="608"/>
        <v>0</v>
      </c>
      <c r="XC168" s="22">
        <f t="shared" si="609"/>
        <v>3</v>
      </c>
      <c r="XD168" s="22">
        <f t="shared" si="610"/>
        <v>0</v>
      </c>
      <c r="XE168" s="22">
        <f t="shared" si="611"/>
        <v>14</v>
      </c>
      <c r="XF168" s="22">
        <f t="shared" si="612"/>
        <v>0</v>
      </c>
      <c r="XG168" s="93">
        <f t="shared" si="613"/>
        <v>0</v>
      </c>
    </row>
    <row r="169" spans="1:631" ht="17.100000000000001" customHeight="1" x14ac:dyDescent="0.2">
      <c r="A169" s="101"/>
      <c r="B169" s="27" t="s">
        <v>420</v>
      </c>
      <c r="C169" s="535" t="s">
        <v>421</v>
      </c>
      <c r="D169" s="25" t="s">
        <v>445</v>
      </c>
      <c r="E169" s="535" t="s">
        <v>446</v>
      </c>
      <c r="F169" s="25" t="s">
        <v>450</v>
      </c>
      <c r="G169" s="535" t="s">
        <v>451</v>
      </c>
      <c r="H169" s="25">
        <v>51</v>
      </c>
      <c r="I169" s="28">
        <v>6</v>
      </c>
      <c r="J169" s="17">
        <f t="shared" si="478"/>
        <v>0.33838879471852973</v>
      </c>
      <c r="K169" s="17">
        <f t="shared" si="479"/>
        <v>0.11736104915692747</v>
      </c>
      <c r="L169" s="17">
        <f t="shared" si="480"/>
        <v>0.42721544211263457</v>
      </c>
      <c r="M169" s="17">
        <f t="shared" si="481"/>
        <v>0.11691563058796133</v>
      </c>
      <c r="N169" s="17">
        <f t="shared" si="482"/>
        <v>0.28489456824022247</v>
      </c>
      <c r="O169" s="17">
        <f t="shared" si="483"/>
        <v>2.3061825318940136E-2</v>
      </c>
      <c r="P169" s="17">
        <f t="shared" si="484"/>
        <v>0.68241505854157825</v>
      </c>
      <c r="Q169" s="17">
        <f t="shared" si="485"/>
        <v>0.53961875664187031</v>
      </c>
      <c r="R169" s="69">
        <f t="shared" si="486"/>
        <v>0.83855843787835849</v>
      </c>
      <c r="S169" s="422">
        <f t="shared" si="487"/>
        <v>0.37426995146633585</v>
      </c>
      <c r="T169" s="17">
        <f t="shared" si="614"/>
        <v>0.6257300485336641</v>
      </c>
      <c r="U169" s="10">
        <f t="shared" si="488"/>
        <v>61253.340181008913</v>
      </c>
      <c r="V169" s="32">
        <v>4</v>
      </c>
      <c r="W169" s="550">
        <f t="shared" si="489"/>
        <v>-0.57278455788736538</v>
      </c>
      <c r="X169" s="550">
        <f t="shared" si="490"/>
        <v>0.26315884035522474</v>
      </c>
      <c r="Y169" s="550">
        <f t="shared" si="491"/>
        <v>0.73684115964477526</v>
      </c>
      <c r="Z169" s="551">
        <f t="shared" si="492"/>
        <v>72130.117958786694</v>
      </c>
      <c r="AA169" s="426">
        <f t="shared" si="493"/>
        <v>0.100867291170792</v>
      </c>
      <c r="AB169" s="59">
        <f t="shared" si="494"/>
        <v>0.88243757065049844</v>
      </c>
      <c r="AC169" s="59">
        <f t="shared" si="495"/>
        <v>0.15614109198437004</v>
      </c>
      <c r="AD169" s="59">
        <f t="shared" si="496"/>
        <v>0.28489456824022247</v>
      </c>
      <c r="AE169" s="59">
        <f t="shared" si="497"/>
        <v>0.46038124335812969</v>
      </c>
      <c r="AF169" s="59">
        <f t="shared" si="498"/>
        <v>0.77794629315728436</v>
      </c>
      <c r="AG169" s="59">
        <f t="shared" si="499"/>
        <v>5.7409224730127578E-2</v>
      </c>
      <c r="AH169" s="59">
        <f t="shared" si="500"/>
        <v>2.3061825318940136E-2</v>
      </c>
      <c r="AI169" s="59">
        <f t="shared" si="501"/>
        <v>0.21099116781157998</v>
      </c>
      <c r="AJ169" s="59">
        <f t="shared" si="502"/>
        <v>0.46578642162547951</v>
      </c>
      <c r="AK169" s="59">
        <f t="shared" si="503"/>
        <v>0.31758494145842175</v>
      </c>
      <c r="AL169" s="35">
        <f t="shared" si="504"/>
        <v>0.42721544211263457</v>
      </c>
      <c r="AM169" s="27">
        <v>97891</v>
      </c>
      <c r="AN169" s="25">
        <v>44766</v>
      </c>
      <c r="AO169" s="25">
        <v>53125</v>
      </c>
      <c r="AP169" s="17">
        <f t="shared" si="505"/>
        <v>1.9013036353606855E-3</v>
      </c>
      <c r="AQ169" s="63">
        <v>84.265411764705874</v>
      </c>
      <c r="AR169" s="58">
        <v>1177.6306254399999</v>
      </c>
      <c r="AS169" s="24">
        <f t="shared" si="506"/>
        <v>83.125385740902274</v>
      </c>
      <c r="AT169" s="17">
        <f t="shared" si="656"/>
        <v>7.1787919598682359E-2</v>
      </c>
      <c r="AU169" s="25">
        <v>95348</v>
      </c>
      <c r="AV169" s="25">
        <v>42784</v>
      </c>
      <c r="AW169" s="25">
        <v>52564</v>
      </c>
      <c r="AX169" s="25">
        <v>2543</v>
      </c>
      <c r="AY169" s="25">
        <v>1982</v>
      </c>
      <c r="AZ169" s="18">
        <v>561</v>
      </c>
      <c r="BA169" s="25">
        <v>9874</v>
      </c>
      <c r="BB169" s="25">
        <v>4493</v>
      </c>
      <c r="BC169" s="25">
        <v>5381</v>
      </c>
      <c r="BD169" s="63">
        <v>83.497491172644487</v>
      </c>
      <c r="BE169" s="25">
        <v>88017</v>
      </c>
      <c r="BF169" s="25">
        <v>40273</v>
      </c>
      <c r="BG169" s="25">
        <v>47744</v>
      </c>
      <c r="BH169" s="63">
        <v>84.351960455764072</v>
      </c>
      <c r="BI169" s="17">
        <v>0.100867291170792</v>
      </c>
      <c r="BJ169" s="25">
        <v>27726</v>
      </c>
      <c r="BK169" s="25">
        <v>60224</v>
      </c>
      <c r="BL169" s="25">
        <v>9941</v>
      </c>
      <c r="BM169" s="17">
        <v>0.62544832624867164</v>
      </c>
      <c r="BN169" s="10">
        <f t="shared" si="507"/>
        <v>36665.237895191283</v>
      </c>
      <c r="BO169" s="29">
        <v>0.46038124335812969</v>
      </c>
      <c r="BP169" s="30">
        <f t="shared" si="508"/>
        <v>0.53961875664187031</v>
      </c>
      <c r="BQ169" s="31">
        <v>16.506708289054199</v>
      </c>
      <c r="BR169" s="25">
        <v>70165</v>
      </c>
      <c r="BS169" s="25">
        <v>16984</v>
      </c>
      <c r="BT169" s="25">
        <v>43845</v>
      </c>
      <c r="BU169" s="25">
        <v>7268</v>
      </c>
      <c r="BV169" s="25">
        <v>1542</v>
      </c>
      <c r="BW169" s="18">
        <v>526</v>
      </c>
      <c r="BX169" s="25">
        <v>22418</v>
      </c>
      <c r="BY169" s="25">
        <v>17244</v>
      </c>
      <c r="BZ169" s="25">
        <v>5174</v>
      </c>
      <c r="CA169" s="59">
        <v>0.23079668123829067</v>
      </c>
      <c r="CB169" s="25">
        <v>95348</v>
      </c>
      <c r="CC169" s="25">
        <v>2543</v>
      </c>
      <c r="CD169" s="17">
        <f t="shared" si="509"/>
        <v>2.6670721986827201E-2</v>
      </c>
      <c r="CE169" s="25">
        <v>1214</v>
      </c>
      <c r="CF169" s="25">
        <v>3119</v>
      </c>
      <c r="CG169" s="25">
        <v>4314</v>
      </c>
      <c r="CH169" s="25">
        <v>4646</v>
      </c>
      <c r="CI169" s="25">
        <v>3730</v>
      </c>
      <c r="CJ169" s="25">
        <v>2527</v>
      </c>
      <c r="CK169" s="25">
        <v>1515</v>
      </c>
      <c r="CL169" s="18">
        <v>826</v>
      </c>
      <c r="CM169" s="18">
        <v>527</v>
      </c>
      <c r="CN169" s="26">
        <v>4.2531894013738958</v>
      </c>
      <c r="CO169" s="27">
        <v>22418</v>
      </c>
      <c r="CP169" s="34">
        <f t="shared" si="510"/>
        <v>4.366625033455259</v>
      </c>
      <c r="CQ169" s="25">
        <v>8</v>
      </c>
      <c r="CR169" s="18">
        <v>44</v>
      </c>
      <c r="CS169" s="18">
        <v>216</v>
      </c>
      <c r="CT169" s="25">
        <v>19679</v>
      </c>
      <c r="CU169" s="25">
        <v>2321</v>
      </c>
      <c r="CV169" s="18">
        <v>101</v>
      </c>
      <c r="CW169" s="18">
        <v>38</v>
      </c>
      <c r="CX169" s="18">
        <v>11</v>
      </c>
      <c r="CY169" s="25">
        <v>22418</v>
      </c>
      <c r="CZ169" s="25">
        <v>21643</v>
      </c>
      <c r="DA169" s="18">
        <v>328</v>
      </c>
      <c r="DB169" s="18">
        <v>338</v>
      </c>
      <c r="DC169" s="18">
        <v>91</v>
      </c>
      <c r="DD169" s="18">
        <v>7</v>
      </c>
      <c r="DE169" s="18">
        <v>11</v>
      </c>
      <c r="DF169" s="25">
        <v>22418</v>
      </c>
      <c r="DG169" s="25">
        <v>17373</v>
      </c>
      <c r="DH169" s="18">
        <v>58</v>
      </c>
      <c r="DI169" s="18">
        <v>9</v>
      </c>
      <c r="DJ169" s="25">
        <v>4961</v>
      </c>
      <c r="DK169" s="18">
        <v>8</v>
      </c>
      <c r="DL169" s="18">
        <v>9</v>
      </c>
      <c r="DM169" s="25">
        <f t="shared" si="511"/>
        <v>74137.344455348371</v>
      </c>
      <c r="DN169" s="17">
        <f t="shared" si="512"/>
        <v>0.22129538763493622</v>
      </c>
      <c r="DO169" s="17">
        <f t="shared" si="513"/>
        <v>3.5685609777857079E-4</v>
      </c>
      <c r="DP169" s="23">
        <f t="shared" si="514"/>
        <v>0.77794629315728436</v>
      </c>
      <c r="DQ169" s="23">
        <f t="shared" si="515"/>
        <v>0.22205370684271564</v>
      </c>
      <c r="DR169" s="25">
        <v>22418</v>
      </c>
      <c r="DS169" s="25">
        <v>2201</v>
      </c>
      <c r="DT169" s="25">
        <v>2642</v>
      </c>
      <c r="DU169" s="18">
        <v>39</v>
      </c>
      <c r="DV169" s="25">
        <v>17252</v>
      </c>
      <c r="DW169" s="18">
        <v>46</v>
      </c>
      <c r="DX169" s="18">
        <v>213</v>
      </c>
      <c r="DY169" s="18">
        <v>25</v>
      </c>
      <c r="DZ169" s="17">
        <f t="shared" si="516"/>
        <v>0.9873316085288607</v>
      </c>
      <c r="EA169" s="17">
        <f t="shared" si="517"/>
        <v>1.2668391471139295E-2</v>
      </c>
      <c r="EB169" s="25">
        <v>22418</v>
      </c>
      <c r="EC169" s="25">
        <v>1240</v>
      </c>
      <c r="ED169" s="18">
        <v>47</v>
      </c>
      <c r="EE169" s="25">
        <v>20884</v>
      </c>
      <c r="EF169" s="17">
        <f t="shared" si="657"/>
        <v>0.93157284325095902</v>
      </c>
      <c r="EG169" s="18">
        <v>135</v>
      </c>
      <c r="EH169" s="18">
        <v>112</v>
      </c>
      <c r="EI169" s="17">
        <f t="shared" si="519"/>
        <v>5.7409224730127578E-2</v>
      </c>
      <c r="EJ169" s="17">
        <f t="shared" si="520"/>
        <v>6.0219466500133819E-3</v>
      </c>
      <c r="EK169" s="69">
        <f t="shared" si="521"/>
        <v>0.11736104915692747</v>
      </c>
      <c r="EL169" s="27">
        <v>68117</v>
      </c>
      <c r="EM169" s="25">
        <v>60109</v>
      </c>
      <c r="EN169" s="25">
        <v>8008</v>
      </c>
      <c r="EO169" s="59">
        <v>0.88243757065049844</v>
      </c>
      <c r="EP169" s="25">
        <v>29298</v>
      </c>
      <c r="EQ169" s="25">
        <v>27557</v>
      </c>
      <c r="ER169" s="25">
        <v>1741</v>
      </c>
      <c r="ES169" s="59">
        <v>0.94057614854256277</v>
      </c>
      <c r="ET169" s="25">
        <v>38819</v>
      </c>
      <c r="EU169" s="25">
        <v>32552</v>
      </c>
      <c r="EV169" s="25">
        <v>6267</v>
      </c>
      <c r="EW169" s="59">
        <v>0.83855843787835849</v>
      </c>
      <c r="EX169" s="25">
        <v>7090</v>
      </c>
      <c r="EY169" s="25">
        <v>6451</v>
      </c>
      <c r="EZ169" s="25">
        <v>639</v>
      </c>
      <c r="FA169" s="59">
        <v>0.90987306064880114</v>
      </c>
      <c r="FB169" s="25">
        <v>61027</v>
      </c>
      <c r="FC169" s="25">
        <v>53658</v>
      </c>
      <c r="FD169" s="25">
        <v>7369</v>
      </c>
      <c r="FE169" s="59">
        <v>0.87925016795844457</v>
      </c>
      <c r="FF169" s="25">
        <v>38213</v>
      </c>
      <c r="FG169" s="25">
        <v>18964</v>
      </c>
      <c r="FH169" s="25">
        <v>16405</v>
      </c>
      <c r="FI169" s="25">
        <v>2844</v>
      </c>
      <c r="FJ169" s="23">
        <f t="shared" si="522"/>
        <v>7.44249339230105E-2</v>
      </c>
      <c r="FK169" s="23">
        <f t="shared" si="523"/>
        <v>0.42930416350456652</v>
      </c>
      <c r="FL169" s="36">
        <f t="shared" si="524"/>
        <v>6.6680731364275667</v>
      </c>
      <c r="FM169" s="25">
        <v>18004</v>
      </c>
      <c r="FN169" s="25">
        <v>9340</v>
      </c>
      <c r="FO169" s="17">
        <f t="shared" si="525"/>
        <v>0.51877360586536325</v>
      </c>
      <c r="FP169" s="25">
        <v>7397</v>
      </c>
      <c r="FQ169" s="17">
        <f t="shared" si="526"/>
        <v>0.41085314374583426</v>
      </c>
      <c r="FR169" s="25">
        <v>1267</v>
      </c>
      <c r="FS169" s="17">
        <f t="shared" si="527"/>
        <v>7.0373250388802489E-2</v>
      </c>
      <c r="FT169" s="25">
        <v>20209</v>
      </c>
      <c r="FU169" s="25">
        <v>9624</v>
      </c>
      <c r="FV169" s="25">
        <v>9008</v>
      </c>
      <c r="FW169" s="17">
        <f t="shared" si="528"/>
        <v>7.8034539066752437E-2</v>
      </c>
      <c r="FX169" s="17">
        <f t="shared" si="529"/>
        <v>0.4457419961403335</v>
      </c>
      <c r="FY169" s="25">
        <v>1577</v>
      </c>
      <c r="FZ169" s="25">
        <v>56814</v>
      </c>
      <c r="GA169" s="66">
        <v>8871</v>
      </c>
      <c r="GB169" s="25">
        <v>31757</v>
      </c>
      <c r="GC169" s="25">
        <v>10237</v>
      </c>
      <c r="GD169" s="25">
        <v>3138</v>
      </c>
      <c r="GE169" s="18">
        <v>193</v>
      </c>
      <c r="GF169" s="25">
        <v>2320</v>
      </c>
      <c r="GG169" s="18">
        <v>89</v>
      </c>
      <c r="GH169" s="18">
        <v>115</v>
      </c>
      <c r="GI169" s="18">
        <v>94</v>
      </c>
      <c r="GJ169" s="10">
        <f t="shared" si="530"/>
        <v>8871</v>
      </c>
      <c r="GK169" s="10">
        <v>47943</v>
      </c>
      <c r="GL169" s="44">
        <v>16186</v>
      </c>
      <c r="GM169" s="10">
        <f t="shared" si="531"/>
        <v>40628</v>
      </c>
      <c r="GN169" s="44">
        <v>5949</v>
      </c>
      <c r="GO169" s="17">
        <f t="shared" si="532"/>
        <v>0.15614109198437004</v>
      </c>
      <c r="GP169" s="17">
        <f t="shared" si="653"/>
        <v>0.8438589080156299</v>
      </c>
      <c r="GQ169" s="17">
        <f t="shared" si="654"/>
        <v>0.28489456824022247</v>
      </c>
      <c r="GR169" s="17">
        <f t="shared" si="655"/>
        <v>0.10471010666385046</v>
      </c>
      <c r="GS169" s="17">
        <f t="shared" si="533"/>
        <v>0.56437673812792621</v>
      </c>
      <c r="GT169" s="25">
        <v>24520</v>
      </c>
      <c r="GU169" s="25">
        <v>2289</v>
      </c>
      <c r="GV169" s="25">
        <v>12942</v>
      </c>
      <c r="GW169" s="25">
        <v>6053</v>
      </c>
      <c r="GX169" s="25">
        <v>1830</v>
      </c>
      <c r="GY169" s="18">
        <v>114</v>
      </c>
      <c r="GZ169" s="25">
        <v>1140</v>
      </c>
      <c r="HA169" s="18">
        <v>32</v>
      </c>
      <c r="HB169" s="18">
        <v>73</v>
      </c>
      <c r="HC169" s="18">
        <v>47</v>
      </c>
      <c r="HD169" s="23">
        <f t="shared" si="534"/>
        <v>9.3352365415986946E-2</v>
      </c>
      <c r="HE169" s="23">
        <f t="shared" si="535"/>
        <v>0.9066476345840131</v>
      </c>
      <c r="HF169" s="23">
        <f t="shared" si="536"/>
        <v>0.37883360522022841</v>
      </c>
      <c r="HG169" s="23">
        <f t="shared" si="537"/>
        <v>0.13197389885807503</v>
      </c>
      <c r="HH169" s="25">
        <v>32294</v>
      </c>
      <c r="HI169" s="25">
        <v>6582</v>
      </c>
      <c r="HJ169" s="25">
        <v>18815</v>
      </c>
      <c r="HK169" s="25">
        <v>4184</v>
      </c>
      <c r="HL169" s="25">
        <v>1308</v>
      </c>
      <c r="HM169" s="18">
        <v>79</v>
      </c>
      <c r="HN169" s="25">
        <v>1180</v>
      </c>
      <c r="HO169" s="18">
        <v>57</v>
      </c>
      <c r="HP169" s="18">
        <v>42</v>
      </c>
      <c r="HQ169" s="18">
        <v>47</v>
      </c>
      <c r="HR169" s="23">
        <f t="shared" si="538"/>
        <v>0.20381495014553788</v>
      </c>
      <c r="HS169" s="23">
        <f t="shared" si="539"/>
        <v>0.79618504985446215</v>
      </c>
      <c r="HT169" s="80">
        <f t="shared" si="540"/>
        <v>0.21356908404037903</v>
      </c>
      <c r="HU169" s="27">
        <v>80114</v>
      </c>
      <c r="HV169" s="18">
        <v>1824</v>
      </c>
      <c r="HW169" s="25">
        <v>4513</v>
      </c>
      <c r="HX169" s="18">
        <v>1805</v>
      </c>
      <c r="HY169" s="25">
        <v>19905</v>
      </c>
      <c r="HZ169" s="25">
        <v>9367</v>
      </c>
      <c r="IA169" s="25">
        <v>3419</v>
      </c>
      <c r="IB169" s="18">
        <v>628</v>
      </c>
      <c r="IC169" s="25">
        <v>12153</v>
      </c>
      <c r="ID169" s="25">
        <v>16048</v>
      </c>
      <c r="IE169" s="25">
        <v>6522</v>
      </c>
      <c r="IF169" s="18">
        <v>694</v>
      </c>
      <c r="IG169" s="25">
        <v>3236</v>
      </c>
      <c r="IH169" s="17">
        <f t="shared" si="541"/>
        <v>0.31723543949871436</v>
      </c>
      <c r="II169" s="17">
        <f t="shared" si="542"/>
        <v>0.11692088773497766</v>
      </c>
      <c r="IJ169" s="30">
        <f t="shared" si="543"/>
        <v>8.5527917155973086</v>
      </c>
      <c r="IK169" s="17">
        <f t="shared" si="615"/>
        <v>0.11691563058796133</v>
      </c>
      <c r="IL169" s="25">
        <v>35750</v>
      </c>
      <c r="IM169" s="18">
        <v>880</v>
      </c>
      <c r="IN169" s="25">
        <v>3190</v>
      </c>
      <c r="IO169" s="18">
        <v>1244</v>
      </c>
      <c r="IP169" s="25">
        <v>13625</v>
      </c>
      <c r="IQ169" s="25">
        <v>3636</v>
      </c>
      <c r="IR169" s="25">
        <v>1927</v>
      </c>
      <c r="IS169" s="18">
        <v>381</v>
      </c>
      <c r="IT169" s="25">
        <v>5936</v>
      </c>
      <c r="IU169" s="25">
        <v>412</v>
      </c>
      <c r="IV169" s="25">
        <v>2373</v>
      </c>
      <c r="IW169" s="18">
        <v>319</v>
      </c>
      <c r="IX169" s="25">
        <v>1827</v>
      </c>
      <c r="IY169" s="17">
        <f t="shared" si="544"/>
        <v>0.68537062937062943</v>
      </c>
      <c r="IZ169" s="25">
        <v>44364</v>
      </c>
      <c r="JA169" s="18">
        <v>944</v>
      </c>
      <c r="JB169" s="25">
        <v>1323</v>
      </c>
      <c r="JC169" s="18">
        <v>561</v>
      </c>
      <c r="JD169" s="25">
        <v>6280</v>
      </c>
      <c r="JE169" s="25">
        <v>5731</v>
      </c>
      <c r="JF169" s="25">
        <v>1492</v>
      </c>
      <c r="JG169" s="18">
        <v>247</v>
      </c>
      <c r="JH169" s="25">
        <v>6217</v>
      </c>
      <c r="JI169" s="25">
        <v>15636</v>
      </c>
      <c r="JJ169" s="25">
        <v>4149</v>
      </c>
      <c r="JK169" s="18">
        <v>375</v>
      </c>
      <c r="JL169" s="25">
        <v>1409</v>
      </c>
      <c r="JM169" s="80">
        <f t="shared" si="545"/>
        <v>0.36811378595257416</v>
      </c>
      <c r="JN169" s="27">
        <v>80114</v>
      </c>
      <c r="JO169" s="25">
        <v>52574</v>
      </c>
      <c r="JP169" s="18">
        <v>16</v>
      </c>
      <c r="JQ169" s="18">
        <v>47</v>
      </c>
      <c r="JR169" s="25">
        <v>1254</v>
      </c>
      <c r="JS169" s="18">
        <v>400</v>
      </c>
      <c r="JT169" s="18">
        <v>359</v>
      </c>
      <c r="JU169" s="18">
        <v>0</v>
      </c>
      <c r="JV169" s="18">
        <v>21</v>
      </c>
      <c r="JW169" s="25">
        <v>25443</v>
      </c>
      <c r="JX169" s="17">
        <f t="shared" si="546"/>
        <v>0.31758494145842175</v>
      </c>
      <c r="JY169" s="17">
        <f t="shared" si="547"/>
        <v>0.68241505854157825</v>
      </c>
      <c r="JZ169" s="25">
        <v>8310</v>
      </c>
      <c r="KA169" s="25">
        <v>6238</v>
      </c>
      <c r="KB169" s="18">
        <v>1</v>
      </c>
      <c r="KC169" s="18">
        <v>2</v>
      </c>
      <c r="KD169" s="25">
        <v>15</v>
      </c>
      <c r="KE169" s="18">
        <v>38</v>
      </c>
      <c r="KF169" s="18">
        <v>4</v>
      </c>
      <c r="KG169" s="18">
        <v>0</v>
      </c>
      <c r="KH169" s="18">
        <v>0</v>
      </c>
      <c r="KI169" s="25">
        <v>2012</v>
      </c>
      <c r="KJ169" s="17">
        <f t="shared" si="548"/>
        <v>0.24211793020457281</v>
      </c>
      <c r="KK169" s="25">
        <v>71804</v>
      </c>
      <c r="KL169" s="25">
        <v>46336</v>
      </c>
      <c r="KM169" s="18">
        <v>15</v>
      </c>
      <c r="KN169" s="18">
        <v>45</v>
      </c>
      <c r="KO169" s="25">
        <v>1239</v>
      </c>
      <c r="KP169" s="18">
        <v>362</v>
      </c>
      <c r="KQ169" s="18">
        <v>355</v>
      </c>
      <c r="KR169" s="18">
        <v>0</v>
      </c>
      <c r="KS169" s="18">
        <v>21</v>
      </c>
      <c r="KT169" s="25">
        <v>23431</v>
      </c>
      <c r="KU169" s="69">
        <f t="shared" si="619"/>
        <v>0.32631886802963622</v>
      </c>
      <c r="KV169" s="27">
        <v>97891</v>
      </c>
      <c r="KW169" s="25">
        <v>92368</v>
      </c>
      <c r="KX169" s="25">
        <v>5523</v>
      </c>
      <c r="KY169" s="59">
        <v>5.6419895598165307E-2</v>
      </c>
      <c r="KZ169" s="25">
        <v>3268</v>
      </c>
      <c r="LA169" s="25">
        <v>2036</v>
      </c>
      <c r="LB169" s="25">
        <v>2602</v>
      </c>
      <c r="LC169" s="25">
        <v>2781</v>
      </c>
      <c r="LD169" s="25">
        <v>44766</v>
      </c>
      <c r="LE169" s="25">
        <v>42397</v>
      </c>
      <c r="LF169" s="25">
        <v>2369</v>
      </c>
      <c r="LG169" s="59">
        <v>5.2919626502256178E-2</v>
      </c>
      <c r="LH169" s="25">
        <v>53125</v>
      </c>
      <c r="LI169" s="25">
        <v>49971</v>
      </c>
      <c r="LJ169" s="25">
        <v>3154</v>
      </c>
      <c r="LK169" s="35">
        <v>5.9369411764705872E-2</v>
      </c>
      <c r="LL169" s="27">
        <v>22418</v>
      </c>
      <c r="LM169" s="18">
        <v>223</v>
      </c>
      <c r="LN169" s="25">
        <v>4507</v>
      </c>
      <c r="LO169" s="18">
        <v>128</v>
      </c>
      <c r="LP169" s="18">
        <v>312</v>
      </c>
      <c r="LQ169" s="18">
        <v>89</v>
      </c>
      <c r="LR169" s="25">
        <v>17159</v>
      </c>
      <c r="LS169" s="23">
        <f t="shared" si="549"/>
        <v>0.76541172272281199</v>
      </c>
      <c r="LT169" s="23">
        <f t="shared" si="550"/>
        <v>0.23458827727718801</v>
      </c>
      <c r="LU169" s="17">
        <f t="shared" si="551"/>
        <v>0.21099116781157998</v>
      </c>
      <c r="LV169" s="25">
        <v>22418</v>
      </c>
      <c r="LW169" s="25">
        <v>1098</v>
      </c>
      <c r="LX169" s="18">
        <v>40</v>
      </c>
      <c r="LY169" s="25">
        <v>9300</v>
      </c>
      <c r="LZ169" s="18">
        <v>521</v>
      </c>
      <c r="MA169" s="25">
        <v>11038</v>
      </c>
      <c r="MB169" s="18">
        <v>407</v>
      </c>
      <c r="MC169" s="18">
        <v>1</v>
      </c>
      <c r="MD169" s="18">
        <v>4</v>
      </c>
      <c r="ME169" s="18">
        <v>0</v>
      </c>
      <c r="MF169" s="18">
        <v>9</v>
      </c>
      <c r="MG169" s="17">
        <f t="shared" si="552"/>
        <v>0.51057186189669013</v>
      </c>
      <c r="MH169" s="17">
        <f t="shared" si="553"/>
        <v>0.46578642162547951</v>
      </c>
      <c r="MI169" s="25">
        <v>22418</v>
      </c>
      <c r="MJ169" s="18">
        <v>980</v>
      </c>
      <c r="MK169" s="18">
        <v>47</v>
      </c>
      <c r="ML169" s="25">
        <v>7434</v>
      </c>
      <c r="MM169" s="18">
        <v>746</v>
      </c>
      <c r="MN169" s="25">
        <v>12615</v>
      </c>
      <c r="MO169" s="18">
        <v>585</v>
      </c>
      <c r="MP169" s="18">
        <v>2</v>
      </c>
      <c r="MQ169" s="18">
        <v>0</v>
      </c>
      <c r="MR169" s="18">
        <v>0</v>
      </c>
      <c r="MS169" s="18">
        <v>9</v>
      </c>
      <c r="MT169" s="17">
        <f t="shared" si="554"/>
        <v>0.37750914443750555</v>
      </c>
      <c r="MU169" s="69">
        <f t="shared" si="555"/>
        <v>0.33838879471852973</v>
      </c>
      <c r="MV169" s="27">
        <v>22418</v>
      </c>
      <c r="MW169" s="18">
        <v>517</v>
      </c>
      <c r="MX169" s="25">
        <v>2841</v>
      </c>
      <c r="MY169" s="25">
        <v>17810</v>
      </c>
      <c r="MZ169" s="18">
        <v>86</v>
      </c>
      <c r="NA169" s="18">
        <v>951</v>
      </c>
      <c r="NB169" s="18">
        <v>10</v>
      </c>
      <c r="NC169" s="18">
        <v>195</v>
      </c>
      <c r="ND169" s="18">
        <v>8</v>
      </c>
      <c r="NE169" s="17">
        <f t="shared" si="556"/>
        <v>2.3061825318940136E-2</v>
      </c>
      <c r="NF169" s="10">
        <f t="shared" si="557"/>
        <v>2198.8989205103039</v>
      </c>
      <c r="NG169" s="17">
        <f t="shared" si="558"/>
        <v>7.4181461325720399E-2</v>
      </c>
      <c r="NH169" s="25">
        <v>22418</v>
      </c>
      <c r="NI169" s="18">
        <v>25</v>
      </c>
      <c r="NJ169" s="18">
        <v>2</v>
      </c>
      <c r="NK169" s="18">
        <v>291</v>
      </c>
      <c r="NL169" s="18">
        <v>7</v>
      </c>
      <c r="NM169" s="25">
        <v>21884</v>
      </c>
      <c r="NN169" s="18">
        <v>195</v>
      </c>
      <c r="NO169" s="18">
        <v>8</v>
      </c>
      <c r="NP169" s="18">
        <v>0</v>
      </c>
      <c r="NQ169" s="32">
        <v>6</v>
      </c>
      <c r="NR169" s="27">
        <v>22418</v>
      </c>
      <c r="NS169" s="37">
        <f t="shared" si="559"/>
        <v>0.48813453474886254</v>
      </c>
      <c r="NT169" s="37">
        <f t="shared" si="560"/>
        <v>0.13171657411271059</v>
      </c>
      <c r="NU169" s="37">
        <f t="shared" si="561"/>
        <v>2.048615553321758</v>
      </c>
      <c r="NV169" s="17">
        <f t="shared" si="562"/>
        <v>0.41599438276635697</v>
      </c>
      <c r="NW169" s="10">
        <f t="shared" si="563"/>
        <v>15673</v>
      </c>
      <c r="NX169" s="17">
        <f t="shared" si="564"/>
        <v>0.69912570256044249</v>
      </c>
      <c r="NY169" s="19">
        <f t="shared" si="565"/>
        <v>0.28245237794878264</v>
      </c>
      <c r="NZ169" s="25">
        <v>6745</v>
      </c>
      <c r="OA169" s="25">
        <v>1705</v>
      </c>
      <c r="OB169" s="18">
        <v>233</v>
      </c>
      <c r="OC169" s="25">
        <v>1979</v>
      </c>
      <c r="OD169" s="18">
        <v>108</v>
      </c>
      <c r="OE169" s="18">
        <v>173</v>
      </c>
      <c r="OF169" s="17">
        <f t="shared" si="566"/>
        <v>8.8277277187973943E-2</v>
      </c>
      <c r="OG169" s="17">
        <f t="shared" si="567"/>
        <v>0.30087429743955751</v>
      </c>
      <c r="OH169" s="17">
        <f t="shared" si="568"/>
        <v>7.60549558390579E-2</v>
      </c>
      <c r="OI169" s="69">
        <f t="shared" si="569"/>
        <v>7.717013114461593E-3</v>
      </c>
      <c r="OJ169" s="27">
        <v>22418</v>
      </c>
      <c r="OK169" s="18">
        <v>63</v>
      </c>
      <c r="OL169" s="25">
        <v>2080</v>
      </c>
      <c r="OM169" s="25">
        <v>1736</v>
      </c>
      <c r="ON169" s="18">
        <v>89</v>
      </c>
      <c r="OO169" s="18">
        <v>648</v>
      </c>
      <c r="OP169" s="25">
        <v>1151</v>
      </c>
      <c r="OQ169" s="25">
        <v>4030</v>
      </c>
      <c r="OR169" s="69">
        <f t="shared" si="570"/>
        <v>0.15090552234811314</v>
      </c>
      <c r="OS169" s="22">
        <v>45869</v>
      </c>
      <c r="OT169" s="22">
        <v>45869</v>
      </c>
      <c r="OU169" s="38">
        <f t="shared" si="620"/>
        <v>0.77804729110832171</v>
      </c>
      <c r="OV169" s="39">
        <v>0.66209989317403906</v>
      </c>
      <c r="OW169" s="22">
        <v>3036986</v>
      </c>
      <c r="OX169" s="36">
        <f t="shared" si="621"/>
        <v>124267393.148</v>
      </c>
      <c r="OY169" s="36">
        <f t="shared" si="622"/>
        <v>3107825.7174949916</v>
      </c>
      <c r="OZ169" s="22"/>
      <c r="PA169" s="22"/>
      <c r="PB169" s="38">
        <f t="shared" si="623"/>
        <v>0</v>
      </c>
      <c r="PC169" s="39">
        <v>0</v>
      </c>
      <c r="PD169" s="22"/>
      <c r="PE169" s="40">
        <f t="shared" si="571"/>
        <v>0</v>
      </c>
      <c r="PF169" s="36">
        <f t="shared" si="572"/>
        <v>0</v>
      </c>
      <c r="PG169" s="22">
        <v>108</v>
      </c>
      <c r="PH169" s="22">
        <v>108</v>
      </c>
      <c r="PI169" s="38">
        <f t="shared" si="624"/>
        <v>1.8319367642568782E-3</v>
      </c>
      <c r="PJ169" s="39">
        <v>6.7037037037037034E-2</v>
      </c>
      <c r="PK169" s="22">
        <v>724</v>
      </c>
      <c r="PL169" s="41">
        <f t="shared" si="573"/>
        <v>29624.631999999998</v>
      </c>
      <c r="PM169" s="36">
        <f t="shared" si="574"/>
        <v>8828.6356002509056</v>
      </c>
      <c r="PN169" s="22">
        <v>9451</v>
      </c>
      <c r="PO169" s="22">
        <v>9451</v>
      </c>
      <c r="PP169" s="38">
        <f t="shared" si="625"/>
        <v>0.16031142924992367</v>
      </c>
      <c r="PQ169" s="39">
        <v>0.372867421436885</v>
      </c>
      <c r="PR169" s="22">
        <v>352397</v>
      </c>
      <c r="PS169" s="41">
        <f t="shared" si="575"/>
        <v>14419380.446</v>
      </c>
      <c r="PT169" s="36">
        <f t="shared" si="576"/>
        <v>1239199.5305639303</v>
      </c>
      <c r="PU169" s="22">
        <v>150</v>
      </c>
      <c r="PV169" s="22">
        <v>150</v>
      </c>
      <c r="PW169" s="38">
        <f t="shared" si="626"/>
        <v>2.5443566170234421E-3</v>
      </c>
      <c r="PX169" s="39">
        <v>0.23893333333333333</v>
      </c>
      <c r="PY169" s="22">
        <v>3584</v>
      </c>
      <c r="PZ169" s="36">
        <f t="shared" si="577"/>
        <v>22885.008397240039</v>
      </c>
      <c r="QA169" s="22"/>
      <c r="QB169" s="22"/>
      <c r="QC169" s="39">
        <v>0</v>
      </c>
      <c r="QD169" s="22"/>
      <c r="QE169" s="22">
        <f t="shared" si="578"/>
        <v>0</v>
      </c>
      <c r="QF169" s="22"/>
      <c r="QG169" s="22"/>
      <c r="QH169" s="22"/>
      <c r="QI169" s="38">
        <f t="shared" si="627"/>
        <v>0</v>
      </c>
      <c r="QJ169" s="39">
        <v>0</v>
      </c>
      <c r="QK169" s="22"/>
      <c r="QL169" s="42">
        <f t="shared" si="579"/>
        <v>0</v>
      </c>
      <c r="QM169" s="22">
        <f t="shared" si="628"/>
        <v>3376</v>
      </c>
      <c r="QN169" s="22">
        <v>358</v>
      </c>
      <c r="QO169" s="22">
        <v>358</v>
      </c>
      <c r="QP169" s="38">
        <f t="shared" si="629"/>
        <v>6.0725311259626153E-3</v>
      </c>
      <c r="QQ169" s="39">
        <v>0.11751396648044693</v>
      </c>
      <c r="QR169" s="22">
        <v>4207</v>
      </c>
      <c r="QS169" s="36">
        <f t="shared" si="580"/>
        <v>84173.934157544354</v>
      </c>
      <c r="QT169" s="22">
        <v>13</v>
      </c>
      <c r="QU169" s="22">
        <v>13</v>
      </c>
      <c r="QV169" s="38">
        <f t="shared" si="630"/>
        <v>2.205109068086983E-4</v>
      </c>
      <c r="QW169" s="39">
        <v>9.9230769230769234E-2</v>
      </c>
      <c r="QX169" s="22">
        <v>129</v>
      </c>
      <c r="QY169" s="36">
        <f t="shared" si="581"/>
        <v>3056.5953744359686</v>
      </c>
      <c r="QZ169" s="22">
        <v>3005</v>
      </c>
      <c r="RA169" s="22">
        <v>3005</v>
      </c>
      <c r="RB169" s="38">
        <f t="shared" si="631"/>
        <v>5.0971944227702952E-2</v>
      </c>
      <c r="RC169" s="39">
        <v>0.14360066555740433</v>
      </c>
      <c r="RD169" s="22">
        <v>43152</v>
      </c>
      <c r="RE169" s="36">
        <f t="shared" si="582"/>
        <v>324693.95601060282</v>
      </c>
      <c r="RF169" s="10">
        <f t="shared" si="632"/>
        <v>58954</v>
      </c>
      <c r="RG169" s="10">
        <f t="shared" si="633"/>
        <v>58954</v>
      </c>
      <c r="RH169" s="17">
        <f t="shared" si="634"/>
        <v>7.5823812592201029E-2</v>
      </c>
      <c r="RI169" s="17">
        <f t="shared" si="635"/>
        <v>1.7323278697156861E-3</v>
      </c>
      <c r="RJ169" s="17">
        <f t="shared" si="636"/>
        <v>0.64872554645085168</v>
      </c>
      <c r="RK169" s="17">
        <f t="shared" si="637"/>
        <v>0</v>
      </c>
      <c r="RL169" s="17">
        <f t="shared" si="638"/>
        <v>0.25866971500406216</v>
      </c>
      <c r="RM169" s="17">
        <f t="shared" si="639"/>
        <v>4.7770019710108788E-3</v>
      </c>
      <c r="RN169" s="17">
        <f t="shared" si="640"/>
        <v>1.757041301443538E-2</v>
      </c>
      <c r="RO169" s="17">
        <f t="shared" si="641"/>
        <v>6.3803175750743E-4</v>
      </c>
      <c r="RP169" s="17">
        <f t="shared" si="642"/>
        <v>6.7776408070928634E-2</v>
      </c>
      <c r="RQ169" s="17">
        <f t="shared" si="643"/>
        <v>0</v>
      </c>
      <c r="RR169" s="36">
        <f t="shared" si="644"/>
        <v>4790663.3775989963</v>
      </c>
      <c r="RS169" s="36">
        <f t="shared" si="645"/>
        <v>48.93875205686934</v>
      </c>
      <c r="RT169" s="10">
        <f t="shared" si="646"/>
        <v>0</v>
      </c>
      <c r="RU169" s="17">
        <f t="shared" si="647"/>
        <v>0</v>
      </c>
      <c r="RV169" s="37">
        <f t="shared" si="648"/>
        <v>1.660464090646945</v>
      </c>
      <c r="RW169" s="36">
        <f t="shared" si="649"/>
        <v>0.60224126834949077</v>
      </c>
      <c r="RX169" s="85">
        <v>-3.6084399999999999</v>
      </c>
      <c r="RY169" s="93">
        <v>27</v>
      </c>
      <c r="RZ169" s="43" t="b">
        <v>0</v>
      </c>
      <c r="SA169" s="18" t="b">
        <v>1</v>
      </c>
      <c r="SB169" s="18" t="b">
        <v>0</v>
      </c>
      <c r="SC169" s="18" t="b">
        <v>0</v>
      </c>
      <c r="SD169" s="18" t="b">
        <v>0</v>
      </c>
      <c r="SE169" s="32" t="b">
        <v>1</v>
      </c>
      <c r="SF169" s="43" t="b">
        <v>0</v>
      </c>
      <c r="SG169" s="18" t="b">
        <v>0</v>
      </c>
      <c r="SH169" s="18"/>
      <c r="SI169" s="18"/>
      <c r="SJ169" s="18"/>
      <c r="SK169" s="18"/>
      <c r="SL169" s="18"/>
      <c r="SM169" s="18"/>
      <c r="SN169" s="18">
        <v>2</v>
      </c>
      <c r="SO169" s="18">
        <v>75</v>
      </c>
      <c r="SP169" s="18">
        <v>264</v>
      </c>
      <c r="SQ169" s="17">
        <f t="shared" si="583"/>
        <v>0</v>
      </c>
      <c r="SR169" s="17">
        <f t="shared" si="584"/>
        <v>0</v>
      </c>
      <c r="SS169" s="17">
        <f t="shared" si="585"/>
        <v>0</v>
      </c>
      <c r="ST169" s="17">
        <f t="shared" si="586"/>
        <v>0</v>
      </c>
      <c r="SU169" s="17">
        <f t="shared" si="587"/>
        <v>1.0750849072739268E-3</v>
      </c>
      <c r="SV169" s="17">
        <v>1.5101544249715699E-2</v>
      </c>
      <c r="SW169" s="17">
        <f t="shared" si="588"/>
        <v>0</v>
      </c>
      <c r="SX169" s="17">
        <f t="shared" si="589"/>
        <v>0</v>
      </c>
      <c r="SY169" s="17">
        <f t="shared" si="590"/>
        <v>0</v>
      </c>
      <c r="SZ169" s="17">
        <f t="shared" si="591"/>
        <v>2.687712268184817E-4</v>
      </c>
      <c r="TA169" s="17">
        <f t="shared" si="592"/>
        <v>3.7753860624289248E-3</v>
      </c>
      <c r="TB169" s="24">
        <f t="shared" si="593"/>
        <v>264.87357410983344</v>
      </c>
      <c r="TC169" s="69">
        <f t="shared" si="594"/>
        <v>0.42721544211263457</v>
      </c>
      <c r="TD169" s="17">
        <f t="shared" si="616"/>
        <v>6.0893323587563294E-6</v>
      </c>
      <c r="TE169" s="95"/>
      <c r="TF169" s="71"/>
      <c r="TG169" s="71"/>
      <c r="TH169" s="71">
        <v>2</v>
      </c>
      <c r="TI169" s="71"/>
      <c r="TJ169" s="71"/>
      <c r="TK169" s="71">
        <v>2</v>
      </c>
      <c r="TL169" s="71"/>
      <c r="TM169" s="71"/>
      <c r="TN169" s="71"/>
      <c r="TO169" s="71"/>
      <c r="TP169" s="71"/>
      <c r="TQ169" s="71"/>
      <c r="TR169" s="72"/>
      <c r="TS169" s="72">
        <v>1</v>
      </c>
      <c r="TT169" s="72"/>
      <c r="TU169" s="72"/>
      <c r="TV169" s="72">
        <v>1</v>
      </c>
      <c r="TW169" s="72"/>
      <c r="TX169" s="72">
        <v>1</v>
      </c>
      <c r="TY169" s="72">
        <v>30</v>
      </c>
      <c r="TZ169" s="72">
        <v>3</v>
      </c>
      <c r="UA169" s="72"/>
      <c r="UB169" s="72">
        <v>8</v>
      </c>
      <c r="UC169" s="72"/>
      <c r="UD169" s="72">
        <v>1</v>
      </c>
      <c r="UE169" s="72"/>
      <c r="UF169" s="72">
        <v>2</v>
      </c>
      <c r="UG169" s="72">
        <v>40</v>
      </c>
      <c r="UH169" s="72">
        <v>2</v>
      </c>
      <c r="UI169" s="72">
        <v>9</v>
      </c>
      <c r="UJ169" s="73"/>
      <c r="UK169" s="73">
        <v>2</v>
      </c>
      <c r="UL169" s="73"/>
      <c r="UM169" s="73"/>
      <c r="UN169" s="73">
        <v>1</v>
      </c>
      <c r="UO169" s="73"/>
      <c r="UP169" s="73">
        <v>2</v>
      </c>
      <c r="UQ169" s="73">
        <v>33</v>
      </c>
      <c r="UR169" s="73">
        <v>2</v>
      </c>
      <c r="US169" s="73"/>
      <c r="UT169" s="73"/>
      <c r="UU169" s="73">
        <v>2</v>
      </c>
      <c r="UV169" s="73"/>
      <c r="UW169" s="73">
        <v>1</v>
      </c>
      <c r="UX169" s="73"/>
      <c r="UY169" s="73">
        <v>43</v>
      </c>
      <c r="UZ169" s="73">
        <v>2</v>
      </c>
      <c r="VA169" s="73">
        <v>3</v>
      </c>
      <c r="VB169" s="73"/>
      <c r="VC169" s="73">
        <v>2</v>
      </c>
      <c r="VD169" s="73"/>
      <c r="VE169" s="73"/>
      <c r="VF169" s="73">
        <v>8</v>
      </c>
      <c r="VG169" s="73"/>
      <c r="VH169" s="73">
        <v>2</v>
      </c>
      <c r="VI169" s="73">
        <v>33</v>
      </c>
      <c r="VJ169" s="73">
        <v>36</v>
      </c>
      <c r="VK169" s="73"/>
      <c r="VL169" s="73"/>
      <c r="VM169" s="73">
        <v>2</v>
      </c>
      <c r="VN169" s="73"/>
      <c r="VO169" s="73"/>
      <c r="VP169" s="73">
        <v>42</v>
      </c>
      <c r="VQ169" s="73">
        <v>2</v>
      </c>
      <c r="VR169" s="73">
        <v>2</v>
      </c>
      <c r="VS169" s="73"/>
      <c r="VT169" s="73">
        <v>1</v>
      </c>
      <c r="VU169" s="73"/>
      <c r="VV169" s="73"/>
      <c r="VW169" s="73">
        <v>1</v>
      </c>
      <c r="VX169" s="73"/>
      <c r="VY169" s="73">
        <v>6</v>
      </c>
      <c r="VZ169" s="73">
        <v>33</v>
      </c>
      <c r="WA169" s="73">
        <v>13</v>
      </c>
      <c r="WB169" s="73">
        <v>7</v>
      </c>
      <c r="WC169" s="73"/>
      <c r="WD169" s="73"/>
      <c r="WE169" s="73">
        <v>2</v>
      </c>
      <c r="WF169" s="73"/>
      <c r="WG169" s="73"/>
      <c r="WH169" s="73"/>
      <c r="WI169" s="73"/>
      <c r="WJ169" s="73">
        <v>44</v>
      </c>
      <c r="WK169" s="73"/>
      <c r="WL169" s="73"/>
      <c r="WM169" s="73"/>
      <c r="WN169" s="73">
        <v>4</v>
      </c>
      <c r="WO169" s="22">
        <f t="shared" si="595"/>
        <v>0</v>
      </c>
      <c r="WP169" s="22">
        <f t="shared" si="596"/>
        <v>5</v>
      </c>
      <c r="WQ169" s="22">
        <f t="shared" si="597"/>
        <v>0</v>
      </c>
      <c r="WR169" s="22">
        <f t="shared" si="598"/>
        <v>0</v>
      </c>
      <c r="WS169" s="22">
        <f t="shared" si="599"/>
        <v>13</v>
      </c>
      <c r="WT169" s="22">
        <f t="shared" si="600"/>
        <v>0</v>
      </c>
      <c r="WU169" s="22">
        <f t="shared" si="601"/>
        <v>11</v>
      </c>
      <c r="WV169" s="22">
        <f t="shared" si="602"/>
        <v>96</v>
      </c>
      <c r="WW169" s="22">
        <f t="shared" si="603"/>
        <v>56</v>
      </c>
      <c r="WX169" s="22">
        <f t="shared" si="604"/>
        <v>0</v>
      </c>
      <c r="WY169" s="22">
        <f t="shared" si="605"/>
        <v>15</v>
      </c>
      <c r="WZ169" s="22">
        <f t="shared" si="606"/>
        <v>0</v>
      </c>
      <c r="XA169" s="22">
        <f t="shared" si="607"/>
        <v>5</v>
      </c>
      <c r="XB169" s="22">
        <f t="shared" si="608"/>
        <v>0</v>
      </c>
      <c r="XC169" s="22">
        <f t="shared" si="609"/>
        <v>3</v>
      </c>
      <c r="XD169" s="22">
        <f t="shared" si="610"/>
        <v>0</v>
      </c>
      <c r="XE169" s="22">
        <f t="shared" si="611"/>
        <v>169</v>
      </c>
      <c r="XF169" s="22">
        <f t="shared" si="612"/>
        <v>6</v>
      </c>
      <c r="XG169" s="93">
        <f t="shared" si="613"/>
        <v>18</v>
      </c>
    </row>
    <row r="170" spans="1:631" ht="17.100000000000001" customHeight="1" x14ac:dyDescent="0.2">
      <c r="A170" s="101"/>
      <c r="B170" s="27" t="s">
        <v>420</v>
      </c>
      <c r="C170" s="535" t="s">
        <v>421</v>
      </c>
      <c r="D170" s="25" t="s">
        <v>445</v>
      </c>
      <c r="E170" s="535" t="s">
        <v>446</v>
      </c>
      <c r="F170" s="25" t="s">
        <v>452</v>
      </c>
      <c r="G170" s="535" t="s">
        <v>453</v>
      </c>
      <c r="H170" s="25">
        <v>29</v>
      </c>
      <c r="I170" s="28">
        <v>4</v>
      </c>
      <c r="J170" s="17">
        <f t="shared" si="478"/>
        <v>0.39575642384590082</v>
      </c>
      <c r="K170" s="17">
        <f t="shared" si="479"/>
        <v>0.12712452940531455</v>
      </c>
      <c r="L170" s="17">
        <f t="shared" si="480"/>
        <v>1</v>
      </c>
      <c r="M170" s="17">
        <f t="shared" si="481"/>
        <v>0.2139050223872406</v>
      </c>
      <c r="N170" s="17">
        <f t="shared" si="482"/>
        <v>0.23438769924861916</v>
      </c>
      <c r="O170" s="17">
        <f t="shared" si="483"/>
        <v>4.5250191892978547E-2</v>
      </c>
      <c r="P170" s="17">
        <f t="shared" si="484"/>
        <v>0.59647672621092407</v>
      </c>
      <c r="Q170" s="17">
        <f t="shared" si="485"/>
        <v>0.45919396152378877</v>
      </c>
      <c r="R170" s="69">
        <f t="shared" si="486"/>
        <v>0.71068734180325843</v>
      </c>
      <c r="S170" s="422">
        <f t="shared" si="487"/>
        <v>0.42030909959089169</v>
      </c>
      <c r="T170" s="17">
        <f t="shared" si="614"/>
        <v>0.57969090040910831</v>
      </c>
      <c r="U170" s="10">
        <f t="shared" si="488"/>
        <v>69397.116451575988</v>
      </c>
      <c r="V170" s="32">
        <v>1</v>
      </c>
      <c r="W170" s="550">
        <f t="shared" si="489"/>
        <v>0</v>
      </c>
      <c r="X170" s="550">
        <f t="shared" si="490"/>
        <v>0.30919798847978058</v>
      </c>
      <c r="Y170" s="550">
        <f t="shared" si="491"/>
        <v>0.69080201152021936</v>
      </c>
      <c r="Z170" s="551">
        <f t="shared" si="492"/>
        <v>82698.672007131536</v>
      </c>
      <c r="AA170" s="426">
        <f t="shared" si="493"/>
        <v>7.1119501478523819E-2</v>
      </c>
      <c r="AB170" s="59">
        <f t="shared" si="494"/>
        <v>0.78956195867237966</v>
      </c>
      <c r="AC170" s="59">
        <f t="shared" si="495"/>
        <v>0.27116057655625403</v>
      </c>
      <c r="AD170" s="59">
        <f t="shared" si="496"/>
        <v>0.23438769924861916</v>
      </c>
      <c r="AE170" s="59">
        <f t="shared" si="497"/>
        <v>0.54080603847621123</v>
      </c>
      <c r="AF170" s="59">
        <f t="shared" si="498"/>
        <v>0.8011623231843269</v>
      </c>
      <c r="AG170" s="59">
        <f t="shared" si="499"/>
        <v>0.286194670857853</v>
      </c>
      <c r="AH170" s="59">
        <f t="shared" si="500"/>
        <v>4.5250191892978547E-2</v>
      </c>
      <c r="AI170" s="59">
        <f t="shared" si="501"/>
        <v>0.37947293395226434</v>
      </c>
      <c r="AJ170" s="59">
        <f t="shared" si="502"/>
        <v>0.41203991373953724</v>
      </c>
      <c r="AK170" s="59">
        <f t="shared" si="503"/>
        <v>0.40352327378907593</v>
      </c>
      <c r="AL170" s="35">
        <f t="shared" si="504"/>
        <v>1</v>
      </c>
      <c r="AM170" s="27">
        <v>119714</v>
      </c>
      <c r="AN170" s="25">
        <v>58823</v>
      </c>
      <c r="AO170" s="25">
        <v>60891</v>
      </c>
      <c r="AP170" s="17">
        <f t="shared" si="505"/>
        <v>2.3251643501810085E-3</v>
      </c>
      <c r="AQ170" s="63">
        <v>96.603767387627073</v>
      </c>
      <c r="AR170" s="58">
        <v>6298.3609528799998</v>
      </c>
      <c r="AS170" s="24">
        <f t="shared" si="506"/>
        <v>19.007167244878108</v>
      </c>
      <c r="AT170" s="17">
        <f t="shared" si="656"/>
        <v>1.6414780897703752E-2</v>
      </c>
      <c r="AU170" s="25">
        <v>115558</v>
      </c>
      <c r="AV170" s="25">
        <v>55465</v>
      </c>
      <c r="AW170" s="25">
        <v>60093</v>
      </c>
      <c r="AX170" s="25">
        <v>4156</v>
      </c>
      <c r="AY170" s="25">
        <v>3358</v>
      </c>
      <c r="AZ170" s="18">
        <v>798</v>
      </c>
      <c r="BA170" s="25">
        <v>8514</v>
      </c>
      <c r="BB170" s="25">
        <v>4110</v>
      </c>
      <c r="BC170" s="25">
        <v>4404</v>
      </c>
      <c r="BD170" s="63">
        <v>93.324250681198905</v>
      </c>
      <c r="BE170" s="25">
        <v>111200</v>
      </c>
      <c r="BF170" s="25">
        <v>54713</v>
      </c>
      <c r="BG170" s="25">
        <v>56487</v>
      </c>
      <c r="BH170" s="63">
        <v>96.859454387735227</v>
      </c>
      <c r="BI170" s="17">
        <v>7.1119501478523819E-2</v>
      </c>
      <c r="BJ170" s="25">
        <v>39693</v>
      </c>
      <c r="BK170" s="25">
        <v>73396</v>
      </c>
      <c r="BL170" s="25">
        <v>6625</v>
      </c>
      <c r="BM170" s="17">
        <v>0.63106981306883203</v>
      </c>
      <c r="BN170" s="10">
        <f t="shared" si="507"/>
        <v>44166.108398277844</v>
      </c>
      <c r="BO170" s="29">
        <v>0.54080603847621123</v>
      </c>
      <c r="BP170" s="30">
        <f t="shared" si="508"/>
        <v>0.45919396152378877</v>
      </c>
      <c r="BQ170" s="31">
        <v>9.0263774592620845</v>
      </c>
      <c r="BR170" s="25">
        <v>80021</v>
      </c>
      <c r="BS170" s="25">
        <v>17012</v>
      </c>
      <c r="BT170" s="25">
        <v>54558</v>
      </c>
      <c r="BU170" s="25">
        <v>5985</v>
      </c>
      <c r="BV170" s="25">
        <v>2080</v>
      </c>
      <c r="BW170" s="18">
        <v>386</v>
      </c>
      <c r="BX170" s="25">
        <v>27359</v>
      </c>
      <c r="BY170" s="25">
        <v>23240</v>
      </c>
      <c r="BZ170" s="25">
        <v>4119</v>
      </c>
      <c r="CA170" s="59">
        <v>0.15055374830951423</v>
      </c>
      <c r="CB170" s="25">
        <v>115558</v>
      </c>
      <c r="CC170" s="25">
        <v>4156</v>
      </c>
      <c r="CD170" s="17">
        <f t="shared" si="509"/>
        <v>3.5964623825265232E-2</v>
      </c>
      <c r="CE170" s="25">
        <v>1035</v>
      </c>
      <c r="CF170" s="25">
        <v>3609</v>
      </c>
      <c r="CG170" s="25">
        <v>5644</v>
      </c>
      <c r="CH170" s="25">
        <v>6283</v>
      </c>
      <c r="CI170" s="25">
        <v>4846</v>
      </c>
      <c r="CJ170" s="25">
        <v>2991</v>
      </c>
      <c r="CK170" s="25">
        <v>1595</v>
      </c>
      <c r="CL170" s="18">
        <v>851</v>
      </c>
      <c r="CM170" s="18">
        <v>505</v>
      </c>
      <c r="CN170" s="26">
        <v>4.2237654885046965</v>
      </c>
      <c r="CO170" s="27">
        <v>27359</v>
      </c>
      <c r="CP170" s="34">
        <f t="shared" si="510"/>
        <v>4.3756716254249062</v>
      </c>
      <c r="CQ170" s="25">
        <v>917</v>
      </c>
      <c r="CR170" s="18">
        <v>218</v>
      </c>
      <c r="CS170" s="18">
        <v>398</v>
      </c>
      <c r="CT170" s="25">
        <v>15253</v>
      </c>
      <c r="CU170" s="25">
        <v>9928</v>
      </c>
      <c r="CV170" s="18">
        <v>407</v>
      </c>
      <c r="CW170" s="18">
        <v>186</v>
      </c>
      <c r="CX170" s="18">
        <v>52</v>
      </c>
      <c r="CY170" s="25">
        <v>27359</v>
      </c>
      <c r="CZ170" s="25">
        <v>24602</v>
      </c>
      <c r="DA170" s="18">
        <v>940</v>
      </c>
      <c r="DB170" s="18">
        <v>682</v>
      </c>
      <c r="DC170" s="25">
        <v>1044</v>
      </c>
      <c r="DD170" s="18">
        <v>35</v>
      </c>
      <c r="DE170" s="18">
        <v>56</v>
      </c>
      <c r="DF170" s="25">
        <v>27359</v>
      </c>
      <c r="DG170" s="25">
        <v>21575</v>
      </c>
      <c r="DH170" s="18">
        <v>340</v>
      </c>
      <c r="DI170" s="18">
        <v>4</v>
      </c>
      <c r="DJ170" s="25">
        <v>5377</v>
      </c>
      <c r="DK170" s="18">
        <v>25</v>
      </c>
      <c r="DL170" s="18">
        <v>38</v>
      </c>
      <c r="DM170" s="25">
        <f t="shared" si="511"/>
        <v>92563.820680580422</v>
      </c>
      <c r="DN170" s="17">
        <f t="shared" si="512"/>
        <v>0.19653496107313864</v>
      </c>
      <c r="DO170" s="17">
        <f t="shared" si="513"/>
        <v>9.1377608830732113E-4</v>
      </c>
      <c r="DP170" s="23">
        <f t="shared" si="514"/>
        <v>0.8011623231843269</v>
      </c>
      <c r="DQ170" s="23">
        <f t="shared" si="515"/>
        <v>0.1988376768156731</v>
      </c>
      <c r="DR170" s="25">
        <v>27359</v>
      </c>
      <c r="DS170" s="18">
        <v>335</v>
      </c>
      <c r="DT170" s="25">
        <v>19379</v>
      </c>
      <c r="DU170" s="18">
        <v>35</v>
      </c>
      <c r="DV170" s="25">
        <v>6094</v>
      </c>
      <c r="DW170" s="18">
        <v>34</v>
      </c>
      <c r="DX170" s="25">
        <v>1385</v>
      </c>
      <c r="DY170" s="18">
        <v>97</v>
      </c>
      <c r="DZ170" s="17">
        <f t="shared" si="516"/>
        <v>0.94458861800504401</v>
      </c>
      <c r="EA170" s="17">
        <f t="shared" si="517"/>
        <v>5.5411381994955988E-2</v>
      </c>
      <c r="EB170" s="25">
        <v>27359</v>
      </c>
      <c r="EC170" s="25">
        <v>7597</v>
      </c>
      <c r="ED170" s="18">
        <v>233</v>
      </c>
      <c r="EE170" s="25">
        <v>18024</v>
      </c>
      <c r="EF170" s="17">
        <f t="shared" si="657"/>
        <v>0.65879600862604626</v>
      </c>
      <c r="EG170" s="25">
        <v>1423</v>
      </c>
      <c r="EH170" s="18">
        <v>82</v>
      </c>
      <c r="EI170" s="17">
        <f t="shared" si="519"/>
        <v>0.286194670857853</v>
      </c>
      <c r="EJ170" s="17">
        <f t="shared" si="520"/>
        <v>5.2012134946452723E-2</v>
      </c>
      <c r="EK170" s="69">
        <f t="shared" si="521"/>
        <v>0.12712452940531455</v>
      </c>
      <c r="EL170" s="27">
        <v>76317</v>
      </c>
      <c r="EM170" s="25">
        <v>60257</v>
      </c>
      <c r="EN170" s="25">
        <v>16060</v>
      </c>
      <c r="EO170" s="59">
        <v>0.78956195867237966</v>
      </c>
      <c r="EP170" s="25">
        <v>35624</v>
      </c>
      <c r="EQ170" s="25">
        <v>31337</v>
      </c>
      <c r="ER170" s="25">
        <v>4287</v>
      </c>
      <c r="ES170" s="59">
        <v>0.87965977992364697</v>
      </c>
      <c r="ET170" s="25">
        <v>40693</v>
      </c>
      <c r="EU170" s="25">
        <v>28920</v>
      </c>
      <c r="EV170" s="25">
        <v>11773</v>
      </c>
      <c r="EW170" s="59">
        <v>0.71068734180325843</v>
      </c>
      <c r="EX170" s="25">
        <v>5519</v>
      </c>
      <c r="EY170" s="25">
        <v>4940</v>
      </c>
      <c r="EZ170" s="25">
        <v>579</v>
      </c>
      <c r="FA170" s="59">
        <v>0.89508969016126105</v>
      </c>
      <c r="FB170" s="25">
        <v>70798</v>
      </c>
      <c r="FC170" s="25">
        <v>55317</v>
      </c>
      <c r="FD170" s="25">
        <v>15481</v>
      </c>
      <c r="FE170" s="59">
        <v>0.78133563095002667</v>
      </c>
      <c r="FF170" s="25">
        <v>54223</v>
      </c>
      <c r="FG170" s="25">
        <v>23223</v>
      </c>
      <c r="FH170" s="25">
        <v>23424</v>
      </c>
      <c r="FI170" s="25">
        <v>7576</v>
      </c>
      <c r="FJ170" s="23">
        <f t="shared" si="522"/>
        <v>0.13971930730501816</v>
      </c>
      <c r="FK170" s="23">
        <f t="shared" si="523"/>
        <v>0.43199380336757465</v>
      </c>
      <c r="FL170" s="36">
        <f t="shared" si="524"/>
        <v>3.0653379091869062</v>
      </c>
      <c r="FM170" s="25">
        <v>25939</v>
      </c>
      <c r="FN170" s="25">
        <v>11850</v>
      </c>
      <c r="FO170" s="17">
        <f t="shared" si="525"/>
        <v>0.45684105015613558</v>
      </c>
      <c r="FP170" s="25">
        <v>11098</v>
      </c>
      <c r="FQ170" s="17">
        <f t="shared" si="526"/>
        <v>0.42784995566521455</v>
      </c>
      <c r="FR170" s="25">
        <v>2991</v>
      </c>
      <c r="FS170" s="17">
        <f t="shared" si="527"/>
        <v>0.11530899417864991</v>
      </c>
      <c r="FT170" s="25">
        <v>28284</v>
      </c>
      <c r="FU170" s="25">
        <v>11373</v>
      </c>
      <c r="FV170" s="25">
        <v>12326</v>
      </c>
      <c r="FW170" s="17">
        <f t="shared" si="528"/>
        <v>0.16210578418894075</v>
      </c>
      <c r="FX170" s="17">
        <f t="shared" si="529"/>
        <v>0.43579408853061802</v>
      </c>
      <c r="FY170" s="25">
        <v>4585</v>
      </c>
      <c r="FZ170" s="25">
        <v>60289</v>
      </c>
      <c r="GA170" s="66">
        <v>16348</v>
      </c>
      <c r="GB170" s="25">
        <v>29810</v>
      </c>
      <c r="GC170" s="25">
        <v>7724</v>
      </c>
      <c r="GD170" s="25">
        <v>3434</v>
      </c>
      <c r="GE170" s="18">
        <v>135</v>
      </c>
      <c r="GF170" s="25">
        <v>2418</v>
      </c>
      <c r="GG170" s="18">
        <v>118</v>
      </c>
      <c r="GH170" s="18">
        <v>100</v>
      </c>
      <c r="GI170" s="18">
        <v>202</v>
      </c>
      <c r="GJ170" s="10">
        <f t="shared" si="530"/>
        <v>16348</v>
      </c>
      <c r="GK170" s="10">
        <v>43941</v>
      </c>
      <c r="GL170" s="44">
        <v>14131</v>
      </c>
      <c r="GM170" s="10">
        <f t="shared" si="531"/>
        <v>46158</v>
      </c>
      <c r="GN170" s="44">
        <v>6407</v>
      </c>
      <c r="GO170" s="17">
        <f t="shared" si="532"/>
        <v>0.27116057655625403</v>
      </c>
      <c r="GP170" s="17">
        <f t="shared" si="653"/>
        <v>0.72883942344374597</v>
      </c>
      <c r="GQ170" s="17">
        <f t="shared" si="654"/>
        <v>0.23438769924861916</v>
      </c>
      <c r="GR170" s="17">
        <f t="shared" si="655"/>
        <v>0.10627145913848297</v>
      </c>
      <c r="GS170" s="17">
        <f t="shared" si="533"/>
        <v>0.48161356134618255</v>
      </c>
      <c r="GT170" s="25">
        <v>29287</v>
      </c>
      <c r="GU170" s="25">
        <v>5193</v>
      </c>
      <c r="GV170" s="25">
        <v>15189</v>
      </c>
      <c r="GW170" s="25">
        <v>4969</v>
      </c>
      <c r="GX170" s="25">
        <v>2174</v>
      </c>
      <c r="GY170" s="18">
        <v>87</v>
      </c>
      <c r="GZ170" s="25">
        <v>1386</v>
      </c>
      <c r="HA170" s="18">
        <v>77</v>
      </c>
      <c r="HB170" s="18">
        <v>73</v>
      </c>
      <c r="HC170" s="18">
        <v>139</v>
      </c>
      <c r="HD170" s="23">
        <f t="shared" si="534"/>
        <v>0.17731416669512071</v>
      </c>
      <c r="HE170" s="23">
        <f t="shared" si="535"/>
        <v>0.82268583330487932</v>
      </c>
      <c r="HF170" s="23">
        <f t="shared" si="536"/>
        <v>0.30405982176392254</v>
      </c>
      <c r="HG170" s="23">
        <f t="shared" si="537"/>
        <v>0.13439409977122957</v>
      </c>
      <c r="HH170" s="25">
        <v>31002</v>
      </c>
      <c r="HI170" s="25">
        <v>11155</v>
      </c>
      <c r="HJ170" s="25">
        <v>14621</v>
      </c>
      <c r="HK170" s="25">
        <v>2755</v>
      </c>
      <c r="HL170" s="25">
        <v>1260</v>
      </c>
      <c r="HM170" s="18">
        <v>48</v>
      </c>
      <c r="HN170" s="25">
        <v>1032</v>
      </c>
      <c r="HO170" s="18">
        <v>41</v>
      </c>
      <c r="HP170" s="18">
        <v>27</v>
      </c>
      <c r="HQ170" s="18">
        <v>63</v>
      </c>
      <c r="HR170" s="23">
        <f t="shared" si="538"/>
        <v>0.35981549577446614</v>
      </c>
      <c r="HS170" s="23">
        <f t="shared" si="539"/>
        <v>0.64018450422553386</v>
      </c>
      <c r="HT170" s="80">
        <f t="shared" si="540"/>
        <v>0.16856976969227791</v>
      </c>
      <c r="HU170" s="27">
        <v>93152</v>
      </c>
      <c r="HV170" s="18">
        <v>3712</v>
      </c>
      <c r="HW170" s="25">
        <v>6630</v>
      </c>
      <c r="HX170" s="18">
        <v>824</v>
      </c>
      <c r="HY170" s="25">
        <v>27002</v>
      </c>
      <c r="HZ170" s="25">
        <v>5953</v>
      </c>
      <c r="IA170" s="25">
        <v>3813</v>
      </c>
      <c r="IB170" s="18">
        <v>673</v>
      </c>
      <c r="IC170" s="25">
        <v>13623</v>
      </c>
      <c r="ID170" s="25">
        <v>21056</v>
      </c>
      <c r="IE170" s="25">
        <v>4339</v>
      </c>
      <c r="IF170" s="18">
        <v>534</v>
      </c>
      <c r="IG170" s="25">
        <v>4993</v>
      </c>
      <c r="IH170" s="17">
        <f t="shared" si="541"/>
        <v>0.28994546547578154</v>
      </c>
      <c r="II170" s="17">
        <f t="shared" si="542"/>
        <v>6.3906303675712817E-2</v>
      </c>
      <c r="IJ170" s="30">
        <f t="shared" si="543"/>
        <v>15.647908617503779</v>
      </c>
      <c r="IK170" s="17">
        <f t="shared" si="615"/>
        <v>0.2139050223872406</v>
      </c>
      <c r="IL170" s="25">
        <v>45369</v>
      </c>
      <c r="IM170" s="18">
        <v>2844</v>
      </c>
      <c r="IN170" s="25">
        <v>4780</v>
      </c>
      <c r="IO170" s="18">
        <v>585</v>
      </c>
      <c r="IP170" s="25">
        <v>19430</v>
      </c>
      <c r="IQ170" s="25">
        <v>2678</v>
      </c>
      <c r="IR170" s="25">
        <v>2448</v>
      </c>
      <c r="IS170" s="18">
        <v>384</v>
      </c>
      <c r="IT170" s="25">
        <v>7006</v>
      </c>
      <c r="IU170" s="25">
        <v>585</v>
      </c>
      <c r="IV170" s="25">
        <v>1624</v>
      </c>
      <c r="IW170" s="18">
        <v>251</v>
      </c>
      <c r="IX170" s="25">
        <v>2754</v>
      </c>
      <c r="IY170" s="17">
        <f t="shared" si="544"/>
        <v>0.72218915999911837</v>
      </c>
      <c r="IZ170" s="25">
        <v>47783</v>
      </c>
      <c r="JA170" s="18">
        <v>868</v>
      </c>
      <c r="JB170" s="25">
        <v>1850</v>
      </c>
      <c r="JC170" s="18">
        <v>239</v>
      </c>
      <c r="JD170" s="25">
        <v>7572</v>
      </c>
      <c r="JE170" s="25">
        <v>3275</v>
      </c>
      <c r="JF170" s="25">
        <v>1365</v>
      </c>
      <c r="JG170" s="18">
        <v>289</v>
      </c>
      <c r="JH170" s="25">
        <v>6617</v>
      </c>
      <c r="JI170" s="25">
        <v>20471</v>
      </c>
      <c r="JJ170" s="25">
        <v>2715</v>
      </c>
      <c r="JK170" s="18">
        <v>283</v>
      </c>
      <c r="JL170" s="25">
        <v>2239</v>
      </c>
      <c r="JM170" s="80">
        <f t="shared" si="545"/>
        <v>0.31745599899545862</v>
      </c>
      <c r="JN170" s="27">
        <v>93152</v>
      </c>
      <c r="JO170" s="25">
        <v>54637</v>
      </c>
      <c r="JP170" s="18">
        <v>43</v>
      </c>
      <c r="JQ170" s="18">
        <v>52</v>
      </c>
      <c r="JR170" s="18">
        <v>191</v>
      </c>
      <c r="JS170" s="18">
        <v>255</v>
      </c>
      <c r="JT170" s="18">
        <v>229</v>
      </c>
      <c r="JU170" s="18">
        <v>2</v>
      </c>
      <c r="JV170" s="18">
        <v>154</v>
      </c>
      <c r="JW170" s="25">
        <v>37589</v>
      </c>
      <c r="JX170" s="17">
        <f t="shared" si="546"/>
        <v>0.40352327378907593</v>
      </c>
      <c r="JY170" s="17">
        <f t="shared" si="547"/>
        <v>0.59647672621092407</v>
      </c>
      <c r="JZ170" s="25">
        <v>6891</v>
      </c>
      <c r="KA170" s="25">
        <v>5736</v>
      </c>
      <c r="KB170" s="18">
        <v>7</v>
      </c>
      <c r="KC170" s="18">
        <v>2</v>
      </c>
      <c r="KD170" s="18">
        <v>1</v>
      </c>
      <c r="KE170" s="18">
        <v>50</v>
      </c>
      <c r="KF170" s="18">
        <v>13</v>
      </c>
      <c r="KG170" s="18">
        <v>0</v>
      </c>
      <c r="KH170" s="18">
        <v>3</v>
      </c>
      <c r="KI170" s="25">
        <v>1079</v>
      </c>
      <c r="KJ170" s="17">
        <f t="shared" si="548"/>
        <v>0.15658104774343345</v>
      </c>
      <c r="KK170" s="25">
        <v>86261</v>
      </c>
      <c r="KL170" s="25">
        <v>48901</v>
      </c>
      <c r="KM170" s="18">
        <v>36</v>
      </c>
      <c r="KN170" s="18">
        <v>50</v>
      </c>
      <c r="KO170" s="18">
        <v>190</v>
      </c>
      <c r="KP170" s="18">
        <v>205</v>
      </c>
      <c r="KQ170" s="18">
        <v>216</v>
      </c>
      <c r="KR170" s="18">
        <v>2</v>
      </c>
      <c r="KS170" s="18">
        <v>151</v>
      </c>
      <c r="KT170" s="25">
        <v>36510</v>
      </c>
      <c r="KU170" s="69">
        <f t="shared" si="619"/>
        <v>0.4232503680689999</v>
      </c>
      <c r="KV170" s="27">
        <v>119714</v>
      </c>
      <c r="KW170" s="25">
        <v>112238</v>
      </c>
      <c r="KX170" s="25">
        <v>7476</v>
      </c>
      <c r="KY170" s="59">
        <v>6.2448836393404282E-2</v>
      </c>
      <c r="KZ170" s="25">
        <v>4657</v>
      </c>
      <c r="LA170" s="25">
        <v>2750</v>
      </c>
      <c r="LB170" s="25">
        <v>3176</v>
      </c>
      <c r="LC170" s="25">
        <v>3910</v>
      </c>
      <c r="LD170" s="25">
        <v>58823</v>
      </c>
      <c r="LE170" s="25">
        <v>55364</v>
      </c>
      <c r="LF170" s="25">
        <v>3459</v>
      </c>
      <c r="LG170" s="59">
        <v>5.8803529231763088E-2</v>
      </c>
      <c r="LH170" s="25">
        <v>60891</v>
      </c>
      <c r="LI170" s="25">
        <v>56874</v>
      </c>
      <c r="LJ170" s="25">
        <v>4017</v>
      </c>
      <c r="LK170" s="35">
        <v>6.5970340444400644E-2</v>
      </c>
      <c r="LL170" s="27">
        <v>27359</v>
      </c>
      <c r="LM170" s="18">
        <v>148</v>
      </c>
      <c r="LN170" s="25">
        <v>10234</v>
      </c>
      <c r="LO170" s="25">
        <v>1153</v>
      </c>
      <c r="LP170" s="25">
        <v>1382</v>
      </c>
      <c r="LQ170" s="18">
        <v>567</v>
      </c>
      <c r="LR170" s="25">
        <v>13875</v>
      </c>
      <c r="LS170" s="23">
        <f t="shared" si="549"/>
        <v>0.50714572901056321</v>
      </c>
      <c r="LT170" s="23">
        <f t="shared" si="550"/>
        <v>0.49285427098943679</v>
      </c>
      <c r="LU170" s="17">
        <f t="shared" si="551"/>
        <v>0.37947293395226434</v>
      </c>
      <c r="LV170" s="25">
        <v>27359</v>
      </c>
      <c r="LW170" s="25">
        <v>1332</v>
      </c>
      <c r="LX170" s="18">
        <v>229</v>
      </c>
      <c r="LY170" s="25">
        <v>9634</v>
      </c>
      <c r="LZ170" s="25">
        <v>5249</v>
      </c>
      <c r="MA170" s="25">
        <v>6807</v>
      </c>
      <c r="MB170" s="25">
        <v>3261</v>
      </c>
      <c r="MC170" s="18">
        <v>765</v>
      </c>
      <c r="MD170" s="18">
        <v>78</v>
      </c>
      <c r="ME170" s="18">
        <v>0</v>
      </c>
      <c r="MF170" s="18">
        <v>4</v>
      </c>
      <c r="MG170" s="17">
        <f t="shared" si="552"/>
        <v>0.39595745458532844</v>
      </c>
      <c r="MH170" s="17">
        <f t="shared" si="553"/>
        <v>0.41203991373953724</v>
      </c>
      <c r="MI170" s="25">
        <v>27359</v>
      </c>
      <c r="MJ170" s="25">
        <v>1597</v>
      </c>
      <c r="MK170" s="18">
        <v>138</v>
      </c>
      <c r="ML170" s="25">
        <v>7542</v>
      </c>
      <c r="MM170" s="25">
        <v>5239</v>
      </c>
      <c r="MN170" s="25">
        <v>7312</v>
      </c>
      <c r="MO170" s="25">
        <v>4748</v>
      </c>
      <c r="MP170" s="18">
        <v>774</v>
      </c>
      <c r="MQ170" s="18">
        <v>2</v>
      </c>
      <c r="MR170" s="18">
        <v>1</v>
      </c>
      <c r="MS170" s="18">
        <v>6</v>
      </c>
      <c r="MT170" s="17">
        <f t="shared" si="554"/>
        <v>0.36744764063014002</v>
      </c>
      <c r="MU170" s="69">
        <f t="shared" si="555"/>
        <v>0.39575642384590082</v>
      </c>
      <c r="MV170" s="27">
        <v>27359</v>
      </c>
      <c r="MW170" s="25">
        <v>1238</v>
      </c>
      <c r="MX170" s="18">
        <v>139</v>
      </c>
      <c r="MY170" s="25">
        <v>21889</v>
      </c>
      <c r="MZ170" s="18">
        <v>872</v>
      </c>
      <c r="NA170" s="25">
        <v>2169</v>
      </c>
      <c r="NB170" s="18">
        <v>34</v>
      </c>
      <c r="NC170" s="18">
        <v>961</v>
      </c>
      <c r="ND170" s="18">
        <v>57</v>
      </c>
      <c r="NE170" s="17">
        <f t="shared" si="556"/>
        <v>4.5250191892978547E-2</v>
      </c>
      <c r="NF170" s="10">
        <f t="shared" si="557"/>
        <v>5229.0216747688146</v>
      </c>
      <c r="NG170" s="17">
        <f t="shared" si="558"/>
        <v>0.15965495814905514</v>
      </c>
      <c r="NH170" s="25">
        <v>27359</v>
      </c>
      <c r="NI170" s="18">
        <v>67</v>
      </c>
      <c r="NJ170" s="18">
        <v>6</v>
      </c>
      <c r="NK170" s="18">
        <v>226</v>
      </c>
      <c r="NL170" s="18">
        <v>8</v>
      </c>
      <c r="NM170" s="25">
        <v>25593</v>
      </c>
      <c r="NN170" s="25">
        <v>1399</v>
      </c>
      <c r="NO170" s="18">
        <v>52</v>
      </c>
      <c r="NP170" s="18">
        <v>0</v>
      </c>
      <c r="NQ170" s="32">
        <v>8</v>
      </c>
      <c r="NR170" s="27">
        <v>27359</v>
      </c>
      <c r="NS170" s="37">
        <f t="shared" si="559"/>
        <v>0.65777257940714207</v>
      </c>
      <c r="NT170" s="37">
        <f t="shared" si="560"/>
        <v>0.17749113110664114</v>
      </c>
      <c r="NU170" s="37">
        <f t="shared" si="561"/>
        <v>1.5202822849522115</v>
      </c>
      <c r="NV170" s="17">
        <f t="shared" si="562"/>
        <v>0.30871038235254089</v>
      </c>
      <c r="NW170" s="10">
        <f t="shared" si="563"/>
        <v>20351</v>
      </c>
      <c r="NX170" s="17">
        <f t="shared" si="564"/>
        <v>0.74385028692569177</v>
      </c>
      <c r="NY170" s="19">
        <f t="shared" si="565"/>
        <v>0.36675737533565211</v>
      </c>
      <c r="NZ170" s="25">
        <v>7008</v>
      </c>
      <c r="OA170" s="25">
        <v>5744</v>
      </c>
      <c r="OB170" s="18">
        <v>876</v>
      </c>
      <c r="OC170" s="25">
        <v>3937</v>
      </c>
      <c r="OD170" s="18">
        <v>232</v>
      </c>
      <c r="OE170" s="18">
        <v>199</v>
      </c>
      <c r="OF170" s="17">
        <f t="shared" si="566"/>
        <v>0.14390145838663693</v>
      </c>
      <c r="OG170" s="17">
        <f t="shared" si="567"/>
        <v>0.25614971307430828</v>
      </c>
      <c r="OH170" s="17">
        <f t="shared" si="568"/>
        <v>0.20994919404949011</v>
      </c>
      <c r="OI170" s="69">
        <f t="shared" si="569"/>
        <v>8.4798420994919403E-3</v>
      </c>
      <c r="OJ170" s="27">
        <v>27359</v>
      </c>
      <c r="OK170" s="18">
        <v>155</v>
      </c>
      <c r="OL170" s="25">
        <v>3849</v>
      </c>
      <c r="OM170" s="25">
        <v>1381</v>
      </c>
      <c r="ON170" s="18">
        <v>130</v>
      </c>
      <c r="OO170" s="18">
        <v>832</v>
      </c>
      <c r="OP170" s="25">
        <v>1681</v>
      </c>
      <c r="OQ170" s="25">
        <v>5458</v>
      </c>
      <c r="OR170" s="69">
        <f t="shared" si="570"/>
        <v>0.21254431814028291</v>
      </c>
      <c r="OS170" s="22">
        <v>43922</v>
      </c>
      <c r="OT170" s="22">
        <v>43677</v>
      </c>
      <c r="OU170" s="38">
        <f t="shared" si="620"/>
        <v>0.82302285703518063</v>
      </c>
      <c r="OV170" s="39">
        <v>0.61921148430524076</v>
      </c>
      <c r="OW170" s="22">
        <v>2704530</v>
      </c>
      <c r="OX170" s="36">
        <f t="shared" si="621"/>
        <v>110663958.53999999</v>
      </c>
      <c r="OY170" s="36">
        <f t="shared" si="622"/>
        <v>2959308.1136067663</v>
      </c>
      <c r="OZ170" s="22"/>
      <c r="PA170" s="22"/>
      <c r="PB170" s="38">
        <f t="shared" si="623"/>
        <v>0</v>
      </c>
      <c r="PC170" s="39">
        <v>0</v>
      </c>
      <c r="PD170" s="22"/>
      <c r="PE170" s="40">
        <f t="shared" si="571"/>
        <v>0</v>
      </c>
      <c r="PF170" s="36">
        <f t="shared" si="572"/>
        <v>0</v>
      </c>
      <c r="PG170" s="22">
        <v>2915</v>
      </c>
      <c r="PH170" s="22">
        <v>2915</v>
      </c>
      <c r="PI170" s="38">
        <f t="shared" si="624"/>
        <v>5.4928489325218113E-2</v>
      </c>
      <c r="PJ170" s="39">
        <v>8.9801029159519721E-2</v>
      </c>
      <c r="PK170" s="22">
        <v>26177</v>
      </c>
      <c r="PL170" s="41">
        <f t="shared" si="573"/>
        <v>1071110.486</v>
      </c>
      <c r="PM170" s="36">
        <f t="shared" si="574"/>
        <v>238291.41458084621</v>
      </c>
      <c r="PN170" s="22">
        <v>3700</v>
      </c>
      <c r="PO170" s="22">
        <v>3700</v>
      </c>
      <c r="PP170" s="38">
        <f t="shared" si="625"/>
        <v>6.9720552488269985E-2</v>
      </c>
      <c r="PQ170" s="39">
        <v>0.49700000000000005</v>
      </c>
      <c r="PR170" s="22">
        <v>183890</v>
      </c>
      <c r="PS170" s="41">
        <f t="shared" si="575"/>
        <v>7524411.0199999996</v>
      </c>
      <c r="PT170" s="36">
        <f t="shared" si="576"/>
        <v>485137.89684547053</v>
      </c>
      <c r="PU170" s="22">
        <v>5</v>
      </c>
      <c r="PV170" s="22">
        <v>5</v>
      </c>
      <c r="PW170" s="38">
        <f t="shared" si="626"/>
        <v>9.4216962821986466E-5</v>
      </c>
      <c r="PX170" s="39">
        <v>0.24199999999999999</v>
      </c>
      <c r="PY170" s="22">
        <v>121</v>
      </c>
      <c r="PZ170" s="36">
        <f t="shared" si="577"/>
        <v>762.83361324133477</v>
      </c>
      <c r="QA170" s="22"/>
      <c r="QB170" s="22"/>
      <c r="QC170" s="39">
        <v>0</v>
      </c>
      <c r="QD170" s="22"/>
      <c r="QE170" s="22">
        <f t="shared" si="578"/>
        <v>0</v>
      </c>
      <c r="QF170" s="22"/>
      <c r="QG170" s="22">
        <v>40</v>
      </c>
      <c r="QH170" s="22">
        <v>40</v>
      </c>
      <c r="QI170" s="38">
        <f t="shared" si="627"/>
        <v>7.5373570257589173E-4</v>
      </c>
      <c r="QJ170" s="39">
        <v>0.16200000000000001</v>
      </c>
      <c r="QK170" s="22">
        <v>648</v>
      </c>
      <c r="QL170" s="42">
        <f t="shared" si="579"/>
        <v>40.357440000000004</v>
      </c>
      <c r="QM170" s="22">
        <f t="shared" si="628"/>
        <v>2732</v>
      </c>
      <c r="QN170" s="22">
        <v>267</v>
      </c>
      <c r="QO170" s="22">
        <v>267</v>
      </c>
      <c r="QP170" s="38">
        <f t="shared" si="629"/>
        <v>5.0311858146940775E-3</v>
      </c>
      <c r="QQ170" s="39">
        <v>9.6404494382022463E-2</v>
      </c>
      <c r="QR170" s="22">
        <v>2574</v>
      </c>
      <c r="QS170" s="36">
        <f t="shared" si="580"/>
        <v>62777.766536492585</v>
      </c>
      <c r="QT170" s="22">
        <v>355</v>
      </c>
      <c r="QU170" s="22">
        <v>355</v>
      </c>
      <c r="QV170" s="38">
        <f t="shared" si="630"/>
        <v>6.6894043603610391E-3</v>
      </c>
      <c r="QW170" s="39">
        <v>8.4929577464788741E-2</v>
      </c>
      <c r="QX170" s="22">
        <v>3015</v>
      </c>
      <c r="QY170" s="36">
        <f t="shared" si="581"/>
        <v>83468.565994212986</v>
      </c>
      <c r="QZ170" s="22">
        <v>2110</v>
      </c>
      <c r="RA170" s="22">
        <v>2110</v>
      </c>
      <c r="RB170" s="38">
        <f t="shared" si="631"/>
        <v>3.9759558310878289E-2</v>
      </c>
      <c r="RC170" s="39">
        <v>0.11968246445497631</v>
      </c>
      <c r="RD170" s="22">
        <v>25253</v>
      </c>
      <c r="RE170" s="36">
        <f t="shared" si="582"/>
        <v>227988.10222375102</v>
      </c>
      <c r="RF170" s="10">
        <f t="shared" si="632"/>
        <v>53314</v>
      </c>
      <c r="RG170" s="10">
        <f t="shared" si="633"/>
        <v>53069</v>
      </c>
      <c r="RH170" s="17">
        <f t="shared" si="634"/>
        <v>6.8254807315118848E-2</v>
      </c>
      <c r="RI170" s="17">
        <f t="shared" si="635"/>
        <v>1.5594006804956701E-3</v>
      </c>
      <c r="RJ170" s="17">
        <f t="shared" si="636"/>
        <v>0.72929328918654335</v>
      </c>
      <c r="RK170" s="17">
        <f t="shared" si="637"/>
        <v>0</v>
      </c>
      <c r="RL170" s="17">
        <f t="shared" si="638"/>
        <v>0.11955761242727064</v>
      </c>
      <c r="RM170" s="17">
        <f t="shared" si="639"/>
        <v>1.8799307593043478E-4</v>
      </c>
      <c r="RN170" s="17">
        <f t="shared" si="640"/>
        <v>1.5470982434939284E-2</v>
      </c>
      <c r="RO170" s="17">
        <f t="shared" si="641"/>
        <v>2.0570032825481071E-2</v>
      </c>
      <c r="RP170" s="17">
        <f t="shared" si="642"/>
        <v>5.6185495589882763E-2</v>
      </c>
      <c r="RQ170" s="17">
        <f t="shared" si="643"/>
        <v>9.9457065742562154E-6</v>
      </c>
      <c r="RR170" s="36">
        <f t="shared" si="644"/>
        <v>4057775.0508407811</v>
      </c>
      <c r="RS170" s="36">
        <f t="shared" si="645"/>
        <v>33.895576547778717</v>
      </c>
      <c r="RT170" s="10">
        <f t="shared" si="646"/>
        <v>245</v>
      </c>
      <c r="RU170" s="17">
        <f t="shared" si="647"/>
        <v>4.5954158382413629E-3</v>
      </c>
      <c r="RV170" s="37">
        <f t="shared" si="648"/>
        <v>2.2454514761601079</v>
      </c>
      <c r="RW170" s="36">
        <f t="shared" si="649"/>
        <v>0.4432981940291027</v>
      </c>
      <c r="RX170" s="85">
        <v>-4.288049</v>
      </c>
      <c r="RY170" s="93">
        <v>17</v>
      </c>
      <c r="RZ170" s="43" t="b">
        <v>0</v>
      </c>
      <c r="SA170" s="18" t="b">
        <v>1</v>
      </c>
      <c r="SB170" s="18" t="b">
        <v>1</v>
      </c>
      <c r="SC170" s="18" t="b">
        <v>0</v>
      </c>
      <c r="SD170" s="18" t="b">
        <v>0</v>
      </c>
      <c r="SE170" s="32" t="b">
        <v>1</v>
      </c>
      <c r="SF170" s="43" t="b">
        <v>0</v>
      </c>
      <c r="SG170" s="18" t="b">
        <v>0</v>
      </c>
      <c r="SH170" s="18"/>
      <c r="SI170" s="18"/>
      <c r="SJ170" s="18"/>
      <c r="SK170" s="18"/>
      <c r="SL170" s="18"/>
      <c r="SM170" s="18"/>
      <c r="SN170" s="18"/>
      <c r="SO170" s="18"/>
      <c r="SP170" s="18"/>
      <c r="SQ170" s="17">
        <f t="shared" si="583"/>
        <v>0</v>
      </c>
      <c r="SR170" s="17">
        <f t="shared" si="584"/>
        <v>0</v>
      </c>
      <c r="SS170" s="17">
        <f t="shared" si="585"/>
        <v>0</v>
      </c>
      <c r="ST170" s="17">
        <f t="shared" si="586"/>
        <v>0</v>
      </c>
      <c r="SU170" s="17">
        <f t="shared" si="587"/>
        <v>0</v>
      </c>
      <c r="SV170" s="17">
        <f t="shared" ref="SV170:SV201" si="658">SP170/MAX($SP$6:$SP$335)</f>
        <v>0</v>
      </c>
      <c r="SW170" s="17">
        <f t="shared" si="588"/>
        <v>0</v>
      </c>
      <c r="SX170" s="17">
        <f t="shared" si="589"/>
        <v>0</v>
      </c>
      <c r="SY170" s="17">
        <f t="shared" si="590"/>
        <v>0</v>
      </c>
      <c r="SZ170" s="17">
        <f t="shared" si="591"/>
        <v>0</v>
      </c>
      <c r="TA170" s="17">
        <f t="shared" si="592"/>
        <v>0</v>
      </c>
      <c r="TB170" s="24">
        <f t="shared" si="593"/>
        <v>620</v>
      </c>
      <c r="TC170" s="69">
        <f t="shared" si="594"/>
        <v>1</v>
      </c>
      <c r="TD170" s="17">
        <f t="shared" si="616"/>
        <v>2.6014568158168575E-6</v>
      </c>
      <c r="TE170" s="95">
        <v>2</v>
      </c>
      <c r="TF170" s="71"/>
      <c r="TG170" s="71"/>
      <c r="TH170" s="71">
        <v>2</v>
      </c>
      <c r="TI170" s="71"/>
      <c r="TJ170" s="71"/>
      <c r="TK170" s="71">
        <v>4</v>
      </c>
      <c r="TL170" s="71"/>
      <c r="TM170" s="71">
        <v>1</v>
      </c>
      <c r="TN170" s="71"/>
      <c r="TO170" s="71"/>
      <c r="TP170" s="71"/>
      <c r="TQ170" s="71"/>
      <c r="TR170" s="72">
        <v>2</v>
      </c>
      <c r="TS170" s="72"/>
      <c r="TT170" s="72"/>
      <c r="TU170" s="72"/>
      <c r="TV170" s="72">
        <v>2</v>
      </c>
      <c r="TW170" s="72"/>
      <c r="TX170" s="72"/>
      <c r="TY170" s="72"/>
      <c r="TZ170" s="72">
        <v>5</v>
      </c>
      <c r="UA170" s="72"/>
      <c r="UB170" s="72">
        <v>1</v>
      </c>
      <c r="UC170" s="72"/>
      <c r="UD170" s="72"/>
      <c r="UE170" s="72"/>
      <c r="UF170" s="72">
        <v>2</v>
      </c>
      <c r="UG170" s="72"/>
      <c r="UH170" s="72"/>
      <c r="UI170" s="72"/>
      <c r="UJ170" s="73">
        <v>2</v>
      </c>
      <c r="UK170" s="73"/>
      <c r="UL170" s="73"/>
      <c r="UM170" s="73"/>
      <c r="UN170" s="73">
        <v>6</v>
      </c>
      <c r="UO170" s="73"/>
      <c r="UP170" s="73"/>
      <c r="UQ170" s="73"/>
      <c r="UR170" s="73">
        <v>4</v>
      </c>
      <c r="US170" s="73">
        <v>1</v>
      </c>
      <c r="UT170" s="73"/>
      <c r="UU170" s="73"/>
      <c r="UV170" s="73"/>
      <c r="UW170" s="73">
        <v>1</v>
      </c>
      <c r="UX170" s="73"/>
      <c r="UY170" s="73">
        <v>1</v>
      </c>
      <c r="UZ170" s="73"/>
      <c r="VA170" s="73"/>
      <c r="VB170" s="73">
        <v>2</v>
      </c>
      <c r="VC170" s="73">
        <v>4</v>
      </c>
      <c r="VD170" s="73"/>
      <c r="VE170" s="73">
        <v>4</v>
      </c>
      <c r="VF170" s="73">
        <v>10</v>
      </c>
      <c r="VG170" s="73"/>
      <c r="VH170" s="73"/>
      <c r="VI170" s="73"/>
      <c r="VJ170" s="73">
        <v>33</v>
      </c>
      <c r="VK170" s="73">
        <v>1</v>
      </c>
      <c r="VL170" s="73"/>
      <c r="VM170" s="73"/>
      <c r="VN170" s="73"/>
      <c r="VO170" s="73"/>
      <c r="VP170" s="73">
        <v>1</v>
      </c>
      <c r="VQ170" s="73">
        <v>2</v>
      </c>
      <c r="VR170" s="73">
        <v>1</v>
      </c>
      <c r="VS170" s="73">
        <v>2</v>
      </c>
      <c r="VT170" s="73">
        <v>4</v>
      </c>
      <c r="VU170" s="73"/>
      <c r="VV170" s="73">
        <v>60</v>
      </c>
      <c r="VW170" s="73">
        <v>9</v>
      </c>
      <c r="VX170" s="73"/>
      <c r="VY170" s="73">
        <v>1</v>
      </c>
      <c r="VZ170" s="73"/>
      <c r="WA170" s="73">
        <v>21</v>
      </c>
      <c r="WB170" s="73">
        <v>8</v>
      </c>
      <c r="WC170" s="73">
        <v>67</v>
      </c>
      <c r="WD170" s="73"/>
      <c r="WE170" s="73"/>
      <c r="WF170" s="73"/>
      <c r="WG170" s="73"/>
      <c r="WH170" s="73"/>
      <c r="WI170" s="73"/>
      <c r="WJ170" s="73">
        <v>2</v>
      </c>
      <c r="WK170" s="73"/>
      <c r="WL170" s="73"/>
      <c r="WM170" s="73"/>
      <c r="WN170" s="73">
        <v>202</v>
      </c>
      <c r="WO170" s="22">
        <f t="shared" si="595"/>
        <v>10</v>
      </c>
      <c r="WP170" s="22">
        <f t="shared" si="596"/>
        <v>4</v>
      </c>
      <c r="WQ170" s="22">
        <f t="shared" si="597"/>
        <v>0</v>
      </c>
      <c r="WR170" s="22">
        <f t="shared" si="598"/>
        <v>64</v>
      </c>
      <c r="WS170" s="22">
        <f t="shared" si="599"/>
        <v>29</v>
      </c>
      <c r="WT170" s="22">
        <f t="shared" si="600"/>
        <v>0</v>
      </c>
      <c r="WU170" s="22">
        <f t="shared" si="601"/>
        <v>1</v>
      </c>
      <c r="WV170" s="22">
        <f t="shared" si="602"/>
        <v>0</v>
      </c>
      <c r="WW170" s="22">
        <f t="shared" si="603"/>
        <v>67</v>
      </c>
      <c r="WX170" s="22">
        <f t="shared" si="604"/>
        <v>0</v>
      </c>
      <c r="WY170" s="22">
        <f t="shared" si="605"/>
        <v>79</v>
      </c>
      <c r="WZ170" s="22">
        <f t="shared" si="606"/>
        <v>0</v>
      </c>
      <c r="XA170" s="22">
        <f t="shared" si="607"/>
        <v>0</v>
      </c>
      <c r="XB170" s="22">
        <f t="shared" si="608"/>
        <v>0</v>
      </c>
      <c r="XC170" s="22">
        <f t="shared" si="609"/>
        <v>3</v>
      </c>
      <c r="XD170" s="22">
        <f t="shared" si="610"/>
        <v>0</v>
      </c>
      <c r="XE170" s="22">
        <f t="shared" si="611"/>
        <v>4</v>
      </c>
      <c r="XF170" s="22">
        <f t="shared" si="612"/>
        <v>2</v>
      </c>
      <c r="XG170" s="93">
        <f t="shared" si="613"/>
        <v>203</v>
      </c>
    </row>
    <row r="171" spans="1:631" ht="17.100000000000001" customHeight="1" x14ac:dyDescent="0.2">
      <c r="A171" s="101"/>
      <c r="B171" s="27" t="s">
        <v>420</v>
      </c>
      <c r="C171" s="535" t="s">
        <v>421</v>
      </c>
      <c r="D171" s="25" t="s">
        <v>454</v>
      </c>
      <c r="E171" s="535" t="s">
        <v>455</v>
      </c>
      <c r="F171" s="25" t="s">
        <v>456</v>
      </c>
      <c r="G171" s="535" t="s">
        <v>455</v>
      </c>
      <c r="H171" s="25">
        <v>59</v>
      </c>
      <c r="I171" s="28">
        <v>12</v>
      </c>
      <c r="J171" s="17">
        <f t="shared" si="478"/>
        <v>0.78909090909090907</v>
      </c>
      <c r="K171" s="17">
        <f t="shared" si="479"/>
        <v>0.12249396621078035</v>
      </c>
      <c r="L171" s="17">
        <f t="shared" si="480"/>
        <v>1</v>
      </c>
      <c r="M171" s="17">
        <f t="shared" si="481"/>
        <v>0.24217317569712352</v>
      </c>
      <c r="N171" s="17">
        <f t="shared" si="482"/>
        <v>0.43006980093806552</v>
      </c>
      <c r="O171" s="17">
        <f t="shared" si="483"/>
        <v>0.20141592920353982</v>
      </c>
      <c r="P171" s="17">
        <f t="shared" si="484"/>
        <v>0.73352536490402831</v>
      </c>
      <c r="Q171" s="17">
        <f t="shared" si="485"/>
        <v>0.65498277232971103</v>
      </c>
      <c r="R171" s="69">
        <f t="shared" si="486"/>
        <v>0.91453970762544445</v>
      </c>
      <c r="S171" s="422">
        <f t="shared" si="487"/>
        <v>0.56536573622217801</v>
      </c>
      <c r="T171" s="17">
        <f t="shared" si="614"/>
        <v>0.43463426377782199</v>
      </c>
      <c r="U171" s="10">
        <f t="shared" si="488"/>
        <v>58016.720066118789</v>
      </c>
      <c r="V171" s="32">
        <v>5</v>
      </c>
      <c r="W171" s="550">
        <f t="shared" si="489"/>
        <v>0</v>
      </c>
      <c r="X171" s="550">
        <f t="shared" si="490"/>
        <v>0.4542546251110669</v>
      </c>
      <c r="Y171" s="550">
        <f t="shared" si="491"/>
        <v>0.54574537488893315</v>
      </c>
      <c r="Z171" s="551">
        <f t="shared" si="492"/>
        <v>72848.275621674358</v>
      </c>
      <c r="AA171" s="426">
        <f t="shared" si="493"/>
        <v>0.10733121572622936</v>
      </c>
      <c r="AB171" s="59">
        <f t="shared" si="494"/>
        <v>0.93574004935771693</v>
      </c>
      <c r="AC171" s="59">
        <f t="shared" si="495"/>
        <v>9.3437234553310933E-2</v>
      </c>
      <c r="AD171" s="59">
        <f t="shared" si="496"/>
        <v>0.43006980093806552</v>
      </c>
      <c r="AE171" s="59">
        <f t="shared" si="497"/>
        <v>0.34501722767028897</v>
      </c>
      <c r="AF171" s="59">
        <f t="shared" si="498"/>
        <v>0.80540627514078844</v>
      </c>
      <c r="AG171" s="59">
        <f t="shared" si="499"/>
        <v>7.4368463395012074E-2</v>
      </c>
      <c r="AH171" s="59">
        <f t="shared" si="500"/>
        <v>0.20141592920353982</v>
      </c>
      <c r="AI171" s="59">
        <f t="shared" si="501"/>
        <v>0.69975864843121482</v>
      </c>
      <c r="AJ171" s="59">
        <f t="shared" si="502"/>
        <v>0.87842316975060342</v>
      </c>
      <c r="AK171" s="59">
        <f t="shared" si="503"/>
        <v>0.26647463509597175</v>
      </c>
      <c r="AL171" s="35">
        <f t="shared" si="504"/>
        <v>1</v>
      </c>
      <c r="AM171" s="27">
        <v>133484</v>
      </c>
      <c r="AN171" s="25">
        <v>65122</v>
      </c>
      <c r="AO171" s="25">
        <v>68362</v>
      </c>
      <c r="AP171" s="17">
        <f t="shared" si="505"/>
        <v>2.5926143819399714E-3</v>
      </c>
      <c r="AQ171" s="63">
        <v>95.26052485298851</v>
      </c>
      <c r="AR171" s="58">
        <v>3509.2519186700001</v>
      </c>
      <c r="AS171" s="24">
        <f t="shared" si="506"/>
        <v>38.037736558562656</v>
      </c>
      <c r="AT171" s="17">
        <f t="shared" si="656"/>
        <v>3.2849772057518725E-2</v>
      </c>
      <c r="AU171" s="25">
        <v>124773</v>
      </c>
      <c r="AV171" s="25">
        <v>59301</v>
      </c>
      <c r="AW171" s="25">
        <v>65472</v>
      </c>
      <c r="AX171" s="25">
        <v>8711</v>
      </c>
      <c r="AY171" s="25">
        <v>5821</v>
      </c>
      <c r="AZ171" s="25">
        <v>2890</v>
      </c>
      <c r="BA171" s="25">
        <v>14327</v>
      </c>
      <c r="BB171" s="25">
        <v>6731</v>
      </c>
      <c r="BC171" s="25">
        <v>7596</v>
      </c>
      <c r="BD171" s="63">
        <v>88.612427593470244</v>
      </c>
      <c r="BE171" s="25">
        <v>119157</v>
      </c>
      <c r="BF171" s="25">
        <v>58391</v>
      </c>
      <c r="BG171" s="25">
        <v>60766</v>
      </c>
      <c r="BH171" s="63">
        <v>96.091564361649603</v>
      </c>
      <c r="BI171" s="17">
        <v>0.10733121572622936</v>
      </c>
      <c r="BJ171" s="25">
        <v>31242</v>
      </c>
      <c r="BK171" s="25">
        <v>90552</v>
      </c>
      <c r="BL171" s="25">
        <v>11690</v>
      </c>
      <c r="BM171" s="17">
        <v>0.47411432105309659</v>
      </c>
      <c r="BN171" s="10">
        <f t="shared" si="507"/>
        <v>70197.323968548459</v>
      </c>
      <c r="BO171" s="29">
        <v>0.34501722767028897</v>
      </c>
      <c r="BP171" s="30">
        <f t="shared" si="508"/>
        <v>0.65498277232971103</v>
      </c>
      <c r="BQ171" s="31">
        <v>12.909709338280766</v>
      </c>
      <c r="BR171" s="25">
        <v>102242</v>
      </c>
      <c r="BS171" s="25">
        <v>24424</v>
      </c>
      <c r="BT171" s="25">
        <v>65818</v>
      </c>
      <c r="BU171" s="25">
        <v>8544</v>
      </c>
      <c r="BV171" s="25">
        <v>2892</v>
      </c>
      <c r="BW171" s="18">
        <v>564</v>
      </c>
      <c r="BX171" s="25">
        <v>31075</v>
      </c>
      <c r="BY171" s="25">
        <v>25044</v>
      </c>
      <c r="BZ171" s="25">
        <v>6031</v>
      </c>
      <c r="CA171" s="59">
        <v>0.19407884151246982</v>
      </c>
      <c r="CB171" s="25">
        <v>124773</v>
      </c>
      <c r="CC171" s="25">
        <v>8711</v>
      </c>
      <c r="CD171" s="17">
        <f t="shared" si="509"/>
        <v>6.981478364710314E-2</v>
      </c>
      <c r="CE171" s="25">
        <v>1499</v>
      </c>
      <c r="CF171" s="25">
        <v>4591</v>
      </c>
      <c r="CG171" s="25">
        <v>7141</v>
      </c>
      <c r="CH171" s="25">
        <v>7145</v>
      </c>
      <c r="CI171" s="25">
        <v>5117</v>
      </c>
      <c r="CJ171" s="25">
        <v>2879</v>
      </c>
      <c r="CK171" s="25">
        <v>1453</v>
      </c>
      <c r="CL171" s="18">
        <v>767</v>
      </c>
      <c r="CM171" s="18">
        <v>483</v>
      </c>
      <c r="CN171" s="26">
        <v>4.0152212389380528</v>
      </c>
      <c r="CO171" s="27">
        <v>31075</v>
      </c>
      <c r="CP171" s="34">
        <f t="shared" si="510"/>
        <v>4.2955430410297666</v>
      </c>
      <c r="CQ171" s="25">
        <v>417</v>
      </c>
      <c r="CR171" s="18">
        <v>512</v>
      </c>
      <c r="CS171" s="25">
        <v>1136</v>
      </c>
      <c r="CT171" s="25">
        <v>24181</v>
      </c>
      <c r="CU171" s="25">
        <v>3800</v>
      </c>
      <c r="CV171" s="18">
        <v>599</v>
      </c>
      <c r="CW171" s="18">
        <v>300</v>
      </c>
      <c r="CX171" s="18">
        <v>130</v>
      </c>
      <c r="CY171" s="25">
        <v>31075</v>
      </c>
      <c r="CZ171" s="25">
        <v>27516</v>
      </c>
      <c r="DA171" s="25">
        <v>1682</v>
      </c>
      <c r="DB171" s="18">
        <v>726</v>
      </c>
      <c r="DC171" s="18">
        <v>888</v>
      </c>
      <c r="DD171" s="18">
        <v>190</v>
      </c>
      <c r="DE171" s="18">
        <v>73</v>
      </c>
      <c r="DF171" s="25">
        <v>31075</v>
      </c>
      <c r="DG171" s="25">
        <v>24975</v>
      </c>
      <c r="DH171" s="18">
        <v>41</v>
      </c>
      <c r="DI171" s="18">
        <v>12</v>
      </c>
      <c r="DJ171" s="25">
        <v>5884</v>
      </c>
      <c r="DK171" s="18">
        <v>128</v>
      </c>
      <c r="DL171" s="18">
        <v>35</v>
      </c>
      <c r="DM171" s="25">
        <f t="shared" si="511"/>
        <v>100444.77451327433</v>
      </c>
      <c r="DN171" s="17">
        <f t="shared" si="512"/>
        <v>0.18934835076427997</v>
      </c>
      <c r="DO171" s="17">
        <f t="shared" si="513"/>
        <v>4.1190667739340308E-3</v>
      </c>
      <c r="DP171" s="23">
        <f t="shared" si="514"/>
        <v>0.80540627514078844</v>
      </c>
      <c r="DQ171" s="23">
        <f t="shared" si="515"/>
        <v>0.19459372485921156</v>
      </c>
      <c r="DR171" s="25">
        <v>31075</v>
      </c>
      <c r="DS171" s="25">
        <v>1999</v>
      </c>
      <c r="DT171" s="25">
        <v>10288</v>
      </c>
      <c r="DU171" s="18">
        <v>49</v>
      </c>
      <c r="DV171" s="25">
        <v>17173</v>
      </c>
      <c r="DW171" s="18">
        <v>44</v>
      </c>
      <c r="DX171" s="25">
        <v>1454</v>
      </c>
      <c r="DY171" s="18">
        <v>68</v>
      </c>
      <c r="DZ171" s="17">
        <f t="shared" si="516"/>
        <v>0.94960579243765086</v>
      </c>
      <c r="EA171" s="17">
        <f t="shared" si="517"/>
        <v>5.0394207562349136E-2</v>
      </c>
      <c r="EB171" s="25">
        <v>31075</v>
      </c>
      <c r="EC171" s="25">
        <v>2137</v>
      </c>
      <c r="ED171" s="18">
        <v>174</v>
      </c>
      <c r="EE171" s="25">
        <v>27606</v>
      </c>
      <c r="EF171" s="17">
        <f t="shared" si="657"/>
        <v>0.88836685438455354</v>
      </c>
      <c r="EG171" s="25">
        <v>1038</v>
      </c>
      <c r="EH171" s="18">
        <v>120</v>
      </c>
      <c r="EI171" s="17">
        <f t="shared" si="519"/>
        <v>7.4368463395012074E-2</v>
      </c>
      <c r="EJ171" s="17">
        <f t="shared" si="520"/>
        <v>3.3403057119871279E-2</v>
      </c>
      <c r="EK171" s="69">
        <f t="shared" si="521"/>
        <v>0.12249396621078035</v>
      </c>
      <c r="EL171" s="27">
        <v>94818</v>
      </c>
      <c r="EM171" s="25">
        <v>88725</v>
      </c>
      <c r="EN171" s="25">
        <v>6093</v>
      </c>
      <c r="EO171" s="59">
        <v>0.93574004935771693</v>
      </c>
      <c r="EP171" s="25">
        <v>44198</v>
      </c>
      <c r="EQ171" s="25">
        <v>42431</v>
      </c>
      <c r="ER171" s="25">
        <v>1767</v>
      </c>
      <c r="ES171" s="59">
        <v>0.9600208154215123</v>
      </c>
      <c r="ET171" s="25">
        <v>50620</v>
      </c>
      <c r="EU171" s="25">
        <v>46294</v>
      </c>
      <c r="EV171" s="25">
        <v>4326</v>
      </c>
      <c r="EW171" s="59">
        <v>0.91453970762544445</v>
      </c>
      <c r="EX171" s="25">
        <v>10674</v>
      </c>
      <c r="EY171" s="25">
        <v>10393</v>
      </c>
      <c r="EZ171" s="25">
        <v>281</v>
      </c>
      <c r="FA171" s="59">
        <v>0.97367434888514159</v>
      </c>
      <c r="FB171" s="25">
        <v>84144</v>
      </c>
      <c r="FC171" s="25">
        <v>78332</v>
      </c>
      <c r="FD171" s="25">
        <v>5812</v>
      </c>
      <c r="FE171" s="59">
        <v>0.93092793306712307</v>
      </c>
      <c r="FF171" s="25">
        <v>49070</v>
      </c>
      <c r="FG171" s="25">
        <v>19224</v>
      </c>
      <c r="FH171" s="25">
        <v>26568</v>
      </c>
      <c r="FI171" s="25">
        <v>3278</v>
      </c>
      <c r="FJ171" s="23">
        <f t="shared" si="522"/>
        <v>6.6802527002241693E-2</v>
      </c>
      <c r="FK171" s="23">
        <f t="shared" si="523"/>
        <v>0.5414306093336051</v>
      </c>
      <c r="FL171" s="36">
        <f t="shared" si="524"/>
        <v>5.8645515558267238</v>
      </c>
      <c r="FM171" s="25">
        <v>24026</v>
      </c>
      <c r="FN171" s="25">
        <v>9555</v>
      </c>
      <c r="FO171" s="17">
        <f t="shared" si="525"/>
        <v>0.39769416465495711</v>
      </c>
      <c r="FP171" s="25">
        <v>12876</v>
      </c>
      <c r="FQ171" s="17">
        <f t="shared" si="526"/>
        <v>0.53591942062765341</v>
      </c>
      <c r="FR171" s="25">
        <v>1595</v>
      </c>
      <c r="FS171" s="17">
        <f t="shared" si="527"/>
        <v>6.63864147173895E-2</v>
      </c>
      <c r="FT171" s="25">
        <v>25044</v>
      </c>
      <c r="FU171" s="25">
        <v>9669</v>
      </c>
      <c r="FV171" s="25">
        <v>13692</v>
      </c>
      <c r="FW171" s="17">
        <f t="shared" si="528"/>
        <v>6.720172496406325E-2</v>
      </c>
      <c r="FX171" s="17">
        <f t="shared" si="529"/>
        <v>0.54671777671298516</v>
      </c>
      <c r="FY171" s="25">
        <v>1683</v>
      </c>
      <c r="FZ171" s="25">
        <v>81231</v>
      </c>
      <c r="GA171" s="66">
        <v>7590</v>
      </c>
      <c r="GB171" s="25">
        <v>38706</v>
      </c>
      <c r="GC171" s="25">
        <v>19006</v>
      </c>
      <c r="GD171" s="25">
        <v>9379</v>
      </c>
      <c r="GE171" s="18">
        <v>370</v>
      </c>
      <c r="GF171" s="25">
        <v>5590</v>
      </c>
      <c r="GG171" s="18">
        <v>267</v>
      </c>
      <c r="GH171" s="18">
        <v>124</v>
      </c>
      <c r="GI171" s="18">
        <v>199</v>
      </c>
      <c r="GJ171" s="10">
        <f t="shared" si="530"/>
        <v>7590</v>
      </c>
      <c r="GK171" s="10">
        <v>73641</v>
      </c>
      <c r="GL171" s="44">
        <v>34935</v>
      </c>
      <c r="GM171" s="10">
        <f t="shared" si="531"/>
        <v>46296</v>
      </c>
      <c r="GN171" s="44">
        <v>15929</v>
      </c>
      <c r="GO171" s="17">
        <f t="shared" si="532"/>
        <v>9.3437234553310933E-2</v>
      </c>
      <c r="GP171" s="17">
        <f t="shared" si="653"/>
        <v>0.90656276544668912</v>
      </c>
      <c r="GQ171" s="17">
        <f t="shared" si="654"/>
        <v>0.43006980093806552</v>
      </c>
      <c r="GR171" s="17">
        <f t="shared" si="655"/>
        <v>0.19609508685107901</v>
      </c>
      <c r="GS171" s="17">
        <f t="shared" si="533"/>
        <v>0.66831628319237735</v>
      </c>
      <c r="GT171" s="25">
        <v>38867</v>
      </c>
      <c r="GU171" s="25">
        <v>2767</v>
      </c>
      <c r="GV171" s="25">
        <v>17319</v>
      </c>
      <c r="GW171" s="25">
        <v>10620</v>
      </c>
      <c r="GX171" s="25">
        <v>5037</v>
      </c>
      <c r="GY171" s="18">
        <v>246</v>
      </c>
      <c r="GZ171" s="25">
        <v>2553</v>
      </c>
      <c r="HA171" s="18">
        <v>102</v>
      </c>
      <c r="HB171" s="18">
        <v>98</v>
      </c>
      <c r="HC171" s="18">
        <v>125</v>
      </c>
      <c r="HD171" s="23">
        <f t="shared" si="534"/>
        <v>7.1191499215272597E-2</v>
      </c>
      <c r="HE171" s="23">
        <f t="shared" si="535"/>
        <v>0.92880850078472743</v>
      </c>
      <c r="HF171" s="23">
        <f t="shared" si="536"/>
        <v>0.48321197931407106</v>
      </c>
      <c r="HG171" s="23">
        <f t="shared" si="537"/>
        <v>0.20997247021895182</v>
      </c>
      <c r="HH171" s="25">
        <v>42364</v>
      </c>
      <c r="HI171" s="25">
        <v>4823</v>
      </c>
      <c r="HJ171" s="25">
        <v>21387</v>
      </c>
      <c r="HK171" s="25">
        <v>8386</v>
      </c>
      <c r="HL171" s="25">
        <v>4342</v>
      </c>
      <c r="HM171" s="18">
        <v>124</v>
      </c>
      <c r="HN171" s="25">
        <v>3037</v>
      </c>
      <c r="HO171" s="18">
        <v>165</v>
      </c>
      <c r="HP171" s="18">
        <v>26</v>
      </c>
      <c r="HQ171" s="18">
        <v>74</v>
      </c>
      <c r="HR171" s="23">
        <f t="shared" si="538"/>
        <v>0.11384666226040978</v>
      </c>
      <c r="HS171" s="23">
        <f t="shared" si="539"/>
        <v>0.88615333773959026</v>
      </c>
      <c r="HT171" s="80">
        <f t="shared" si="540"/>
        <v>0.38131432348220184</v>
      </c>
      <c r="HU171" s="27">
        <v>113523</v>
      </c>
      <c r="HV171" s="25">
        <v>4167</v>
      </c>
      <c r="HW171" s="25">
        <v>19528</v>
      </c>
      <c r="HX171" s="18">
        <v>1729</v>
      </c>
      <c r="HY171" s="25">
        <v>24992</v>
      </c>
      <c r="HZ171" s="25">
        <v>6408</v>
      </c>
      <c r="IA171" s="25">
        <v>2939</v>
      </c>
      <c r="IB171" s="18">
        <v>606</v>
      </c>
      <c r="IC171" s="25">
        <v>13377</v>
      </c>
      <c r="ID171" s="25">
        <v>26235</v>
      </c>
      <c r="IE171" s="25">
        <v>9181</v>
      </c>
      <c r="IF171" s="18">
        <v>817</v>
      </c>
      <c r="IG171" s="25">
        <v>3544</v>
      </c>
      <c r="IH171" s="17">
        <f t="shared" si="541"/>
        <v>0.28754525514653417</v>
      </c>
      <c r="II171" s="17">
        <f t="shared" si="542"/>
        <v>5.6446711239132155E-2</v>
      </c>
      <c r="IJ171" s="30">
        <f t="shared" si="543"/>
        <v>17.715823970037455</v>
      </c>
      <c r="IK171" s="17">
        <f t="shared" si="615"/>
        <v>0.24217317569712352</v>
      </c>
      <c r="IL171" s="25">
        <v>55019</v>
      </c>
      <c r="IM171" s="25">
        <v>2427</v>
      </c>
      <c r="IN171" s="25">
        <v>14478</v>
      </c>
      <c r="IO171" s="18">
        <v>1260</v>
      </c>
      <c r="IP171" s="25">
        <v>18257</v>
      </c>
      <c r="IQ171" s="25">
        <v>2635</v>
      </c>
      <c r="IR171" s="25">
        <v>1855</v>
      </c>
      <c r="IS171" s="18">
        <v>397</v>
      </c>
      <c r="IT171" s="25">
        <v>6585</v>
      </c>
      <c r="IU171" s="25">
        <v>544</v>
      </c>
      <c r="IV171" s="25">
        <v>3710</v>
      </c>
      <c r="IW171" s="18">
        <v>426</v>
      </c>
      <c r="IX171" s="25">
        <v>2445</v>
      </c>
      <c r="IY171" s="17">
        <f t="shared" si="544"/>
        <v>0.7435976662607463</v>
      </c>
      <c r="IZ171" s="25">
        <v>58504</v>
      </c>
      <c r="JA171" s="25">
        <v>1740</v>
      </c>
      <c r="JB171" s="25">
        <v>5050</v>
      </c>
      <c r="JC171" s="18">
        <v>469</v>
      </c>
      <c r="JD171" s="25">
        <v>6735</v>
      </c>
      <c r="JE171" s="25">
        <v>3773</v>
      </c>
      <c r="JF171" s="25">
        <v>1084</v>
      </c>
      <c r="JG171" s="18">
        <v>209</v>
      </c>
      <c r="JH171" s="25">
        <v>6792</v>
      </c>
      <c r="JI171" s="25">
        <v>25691</v>
      </c>
      <c r="JJ171" s="25">
        <v>5471</v>
      </c>
      <c r="JK171" s="18">
        <v>391</v>
      </c>
      <c r="JL171" s="25">
        <v>1099</v>
      </c>
      <c r="JM171" s="80">
        <f t="shared" si="545"/>
        <v>0.3222172842882538</v>
      </c>
      <c r="JN171" s="27">
        <v>113523</v>
      </c>
      <c r="JO171" s="25">
        <v>76978</v>
      </c>
      <c r="JP171" s="18">
        <v>32</v>
      </c>
      <c r="JQ171" s="18">
        <v>213</v>
      </c>
      <c r="JR171" s="25">
        <v>3377</v>
      </c>
      <c r="JS171" s="18">
        <v>468</v>
      </c>
      <c r="JT171" s="25">
        <v>1727</v>
      </c>
      <c r="JU171" s="18">
        <v>6</v>
      </c>
      <c r="JV171" s="18">
        <v>471</v>
      </c>
      <c r="JW171" s="25">
        <v>30251</v>
      </c>
      <c r="JX171" s="17">
        <f t="shared" si="546"/>
        <v>0.26647463509597175</v>
      </c>
      <c r="JY171" s="17">
        <f t="shared" si="547"/>
        <v>0.73352536490402831</v>
      </c>
      <c r="JZ171" s="25">
        <v>12610</v>
      </c>
      <c r="KA171" s="25">
        <v>9305</v>
      </c>
      <c r="KB171" s="18">
        <v>5</v>
      </c>
      <c r="KC171" s="18">
        <v>38</v>
      </c>
      <c r="KD171" s="25">
        <v>466</v>
      </c>
      <c r="KE171" s="18">
        <v>50</v>
      </c>
      <c r="KF171" s="25">
        <v>421</v>
      </c>
      <c r="KG171" s="18">
        <v>0</v>
      </c>
      <c r="KH171" s="18">
        <v>1</v>
      </c>
      <c r="KI171" s="25">
        <v>2324</v>
      </c>
      <c r="KJ171" s="17">
        <f t="shared" si="548"/>
        <v>0.18429817605075338</v>
      </c>
      <c r="KK171" s="25">
        <v>100913</v>
      </c>
      <c r="KL171" s="25">
        <v>67673</v>
      </c>
      <c r="KM171" s="18">
        <v>27</v>
      </c>
      <c r="KN171" s="18">
        <v>175</v>
      </c>
      <c r="KO171" s="25">
        <v>2911</v>
      </c>
      <c r="KP171" s="18">
        <v>418</v>
      </c>
      <c r="KQ171" s="25">
        <v>1306</v>
      </c>
      <c r="KR171" s="18">
        <v>6</v>
      </c>
      <c r="KS171" s="18">
        <v>470</v>
      </c>
      <c r="KT171" s="25">
        <v>27927</v>
      </c>
      <c r="KU171" s="69">
        <f t="shared" si="619"/>
        <v>0.27674333336636509</v>
      </c>
      <c r="KV171" s="27">
        <v>133484</v>
      </c>
      <c r="KW171" s="25">
        <v>127609</v>
      </c>
      <c r="KX171" s="25">
        <v>5875</v>
      </c>
      <c r="KY171" s="59">
        <v>4.4012765574900366E-2</v>
      </c>
      <c r="KZ171" s="25">
        <v>3325</v>
      </c>
      <c r="LA171" s="25">
        <v>1850</v>
      </c>
      <c r="LB171" s="25">
        <v>2292</v>
      </c>
      <c r="LC171" s="25">
        <v>2140</v>
      </c>
      <c r="LD171" s="25">
        <v>65122</v>
      </c>
      <c r="LE171" s="25">
        <v>62439</v>
      </c>
      <c r="LF171" s="25">
        <v>2683</v>
      </c>
      <c r="LG171" s="59">
        <v>4.119959460704524E-2</v>
      </c>
      <c r="LH171" s="25">
        <v>68362</v>
      </c>
      <c r="LI171" s="25">
        <v>65170</v>
      </c>
      <c r="LJ171" s="25">
        <v>3192</v>
      </c>
      <c r="LK171" s="35">
        <v>4.6692607003891051E-2</v>
      </c>
      <c r="LL171" s="27">
        <v>31075</v>
      </c>
      <c r="LM171" s="18">
        <v>197</v>
      </c>
      <c r="LN171" s="25">
        <v>21548</v>
      </c>
      <c r="LO171" s="18">
        <v>794</v>
      </c>
      <c r="LP171" s="18">
        <v>456</v>
      </c>
      <c r="LQ171" s="18">
        <v>135</v>
      </c>
      <c r="LR171" s="25">
        <v>7945</v>
      </c>
      <c r="LS171" s="23">
        <f t="shared" si="549"/>
        <v>0.25567176186645213</v>
      </c>
      <c r="LT171" s="23">
        <f t="shared" si="550"/>
        <v>0.74432823813354787</v>
      </c>
      <c r="LU171" s="17">
        <f t="shared" si="551"/>
        <v>0.69975864843121482</v>
      </c>
      <c r="LV171" s="25">
        <v>31075</v>
      </c>
      <c r="LW171" s="25">
        <v>3860</v>
      </c>
      <c r="LX171" s="25">
        <v>1679</v>
      </c>
      <c r="LY171" s="25">
        <v>21588</v>
      </c>
      <c r="LZ171" s="18">
        <v>946</v>
      </c>
      <c r="MA171" s="25">
        <v>1272</v>
      </c>
      <c r="MB171" s="25">
        <v>1036</v>
      </c>
      <c r="MC171" s="18">
        <v>369</v>
      </c>
      <c r="MD171" s="18">
        <v>170</v>
      </c>
      <c r="ME171" s="18">
        <v>74</v>
      </c>
      <c r="MF171" s="18">
        <v>81</v>
      </c>
      <c r="MG171" s="17">
        <f t="shared" si="552"/>
        <v>8.6146419951729683E-2</v>
      </c>
      <c r="MH171" s="17">
        <f t="shared" si="553"/>
        <v>0.87842316975060342</v>
      </c>
      <c r="MI171" s="25">
        <v>31075</v>
      </c>
      <c r="MJ171" s="25">
        <v>5330</v>
      </c>
      <c r="MK171" s="25">
        <v>1960</v>
      </c>
      <c r="ML171" s="25">
        <v>18604</v>
      </c>
      <c r="MM171" s="25">
        <v>1635</v>
      </c>
      <c r="MN171" s="25">
        <v>1460</v>
      </c>
      <c r="MO171" s="25">
        <v>1360</v>
      </c>
      <c r="MP171" s="18">
        <v>494</v>
      </c>
      <c r="MQ171" s="18">
        <v>6</v>
      </c>
      <c r="MR171" s="18">
        <v>139</v>
      </c>
      <c r="MS171" s="18">
        <v>87</v>
      </c>
      <c r="MT171" s="17">
        <f t="shared" si="554"/>
        <v>0.84936444086886564</v>
      </c>
      <c r="MU171" s="69">
        <f t="shared" si="555"/>
        <v>0.78909090909090907</v>
      </c>
      <c r="MV171" s="27">
        <v>31075</v>
      </c>
      <c r="MW171" s="25">
        <v>6259</v>
      </c>
      <c r="MX171" s="18">
        <v>233</v>
      </c>
      <c r="MY171" s="25">
        <v>16415</v>
      </c>
      <c r="MZ171" s="18">
        <v>700</v>
      </c>
      <c r="NA171" s="25">
        <v>6496</v>
      </c>
      <c r="NB171" s="18">
        <v>61</v>
      </c>
      <c r="NC171" s="18">
        <v>850</v>
      </c>
      <c r="ND171" s="18">
        <v>61</v>
      </c>
      <c r="NE171" s="17">
        <f t="shared" si="556"/>
        <v>0.20141592920353982</v>
      </c>
      <c r="NF171" s="10">
        <f t="shared" si="557"/>
        <v>25131.269734513273</v>
      </c>
      <c r="NG171" s="17">
        <f t="shared" si="558"/>
        <v>0.43781174577634757</v>
      </c>
      <c r="NH171" s="25">
        <v>31075</v>
      </c>
      <c r="NI171" s="18">
        <v>244</v>
      </c>
      <c r="NJ171" s="18">
        <v>7</v>
      </c>
      <c r="NK171" s="18">
        <v>28</v>
      </c>
      <c r="NL171" s="18">
        <v>16</v>
      </c>
      <c r="NM171" s="25">
        <v>24946</v>
      </c>
      <c r="NN171" s="25">
        <v>5647</v>
      </c>
      <c r="NO171" s="18">
        <v>108</v>
      </c>
      <c r="NP171" s="18">
        <v>3</v>
      </c>
      <c r="NQ171" s="32">
        <v>76</v>
      </c>
      <c r="NR171" s="27">
        <v>31075</v>
      </c>
      <c r="NS171" s="37">
        <f t="shared" si="559"/>
        <v>1.2556074014481093</v>
      </c>
      <c r="NT171" s="37">
        <f t="shared" si="560"/>
        <v>0.33880886021390688</v>
      </c>
      <c r="NU171" s="37">
        <f t="shared" si="561"/>
        <v>0.79642728996873247</v>
      </c>
      <c r="NV171" s="17">
        <f t="shared" si="562"/>
        <v>0.16172350071814057</v>
      </c>
      <c r="NW171" s="10">
        <f t="shared" si="563"/>
        <v>16185</v>
      </c>
      <c r="NX171" s="17">
        <f t="shared" si="564"/>
        <v>0.5208366854384554</v>
      </c>
      <c r="NY171" s="19">
        <f t="shared" si="565"/>
        <v>0.29167943195948748</v>
      </c>
      <c r="NZ171" s="25">
        <v>14890</v>
      </c>
      <c r="OA171" s="25">
        <v>11746</v>
      </c>
      <c r="OB171" s="25">
        <v>1223</v>
      </c>
      <c r="OC171" s="25">
        <v>8705</v>
      </c>
      <c r="OD171" s="18">
        <v>544</v>
      </c>
      <c r="OE171" s="25">
        <v>1910</v>
      </c>
      <c r="OF171" s="17">
        <f t="shared" si="566"/>
        <v>0.28012872083668544</v>
      </c>
      <c r="OG171" s="17">
        <f t="shared" si="567"/>
        <v>0.47916331456154465</v>
      </c>
      <c r="OH171" s="17">
        <f t="shared" si="568"/>
        <v>0.37798873692679003</v>
      </c>
      <c r="OI171" s="69">
        <f t="shared" si="569"/>
        <v>6.1464199517296862E-2</v>
      </c>
      <c r="OJ171" s="27">
        <v>31075</v>
      </c>
      <c r="OK171" s="18">
        <v>433</v>
      </c>
      <c r="OL171" s="25">
        <v>8522</v>
      </c>
      <c r="OM171" s="25">
        <v>11492</v>
      </c>
      <c r="ON171" s="18">
        <v>207</v>
      </c>
      <c r="OO171" s="18">
        <v>681</v>
      </c>
      <c r="OP171" s="25">
        <v>1415</v>
      </c>
      <c r="OQ171" s="25">
        <v>8444</v>
      </c>
      <c r="OR171" s="69">
        <f t="shared" si="570"/>
        <v>0.34037007240547063</v>
      </c>
      <c r="OS171" s="22">
        <v>39120</v>
      </c>
      <c r="OT171" s="22">
        <v>39120</v>
      </c>
      <c r="OU171" s="38">
        <f t="shared" si="620"/>
        <v>0.61840025292443879</v>
      </c>
      <c r="OV171" s="39">
        <v>0.71031007157464221</v>
      </c>
      <c r="OW171" s="22">
        <v>2778733</v>
      </c>
      <c r="OX171" s="36">
        <f t="shared" si="621"/>
        <v>113700196.89399999</v>
      </c>
      <c r="OY171" s="36">
        <f t="shared" si="622"/>
        <v>2650551.3978592097</v>
      </c>
      <c r="OZ171" s="22"/>
      <c r="PA171" s="22"/>
      <c r="PB171" s="38">
        <f t="shared" si="623"/>
        <v>0</v>
      </c>
      <c r="PC171" s="39">
        <v>0</v>
      </c>
      <c r="PD171" s="22"/>
      <c r="PE171" s="40">
        <f t="shared" si="571"/>
        <v>0</v>
      </c>
      <c r="PF171" s="36">
        <f t="shared" si="572"/>
        <v>0</v>
      </c>
      <c r="PG171" s="22">
        <v>87</v>
      </c>
      <c r="PH171" s="22">
        <v>87</v>
      </c>
      <c r="PI171" s="38">
        <f t="shared" si="624"/>
        <v>1.3752766361049636E-3</v>
      </c>
      <c r="PJ171" s="39">
        <v>7.9655172413793107E-2</v>
      </c>
      <c r="PK171" s="22">
        <v>693</v>
      </c>
      <c r="PL171" s="41">
        <f t="shared" si="573"/>
        <v>28356.173999999999</v>
      </c>
      <c r="PM171" s="36">
        <f t="shared" si="574"/>
        <v>7111.9564557576741</v>
      </c>
      <c r="PN171" s="22">
        <v>19504</v>
      </c>
      <c r="PO171" s="22">
        <v>19504</v>
      </c>
      <c r="PP171" s="38">
        <f t="shared" si="625"/>
        <v>0.30831489092633574</v>
      </c>
      <c r="PQ171" s="39">
        <v>0.55747026251025433</v>
      </c>
      <c r="PR171" s="22">
        <v>1087290</v>
      </c>
      <c r="PS171" s="41">
        <f t="shared" si="575"/>
        <v>44489732.219999999</v>
      </c>
      <c r="PT171" s="36">
        <f t="shared" si="576"/>
        <v>2557332.3081281236</v>
      </c>
      <c r="PU171" s="22">
        <v>269</v>
      </c>
      <c r="PV171" s="22">
        <v>269</v>
      </c>
      <c r="PW171" s="38">
        <f t="shared" si="626"/>
        <v>4.2522921277268417E-3</v>
      </c>
      <c r="PX171" s="39">
        <v>0.23245353159851301</v>
      </c>
      <c r="PY171" s="22">
        <v>6253</v>
      </c>
      <c r="PZ171" s="36">
        <f t="shared" si="577"/>
        <v>41040.448392383805</v>
      </c>
      <c r="QA171" s="22"/>
      <c r="QB171" s="22"/>
      <c r="QC171" s="39">
        <v>0</v>
      </c>
      <c r="QD171" s="22"/>
      <c r="QE171" s="22">
        <f t="shared" si="578"/>
        <v>0</v>
      </c>
      <c r="QF171" s="22"/>
      <c r="QG171" s="22">
        <v>149</v>
      </c>
      <c r="QH171" s="22">
        <v>149</v>
      </c>
      <c r="QI171" s="38">
        <f t="shared" si="627"/>
        <v>2.3553588365475813E-3</v>
      </c>
      <c r="QJ171" s="39">
        <v>0.16899328859060403</v>
      </c>
      <c r="QK171" s="22">
        <v>2518</v>
      </c>
      <c r="QL171" s="42">
        <f t="shared" si="579"/>
        <v>42.099608053691277</v>
      </c>
      <c r="QM171" s="22">
        <f t="shared" si="628"/>
        <v>4131</v>
      </c>
      <c r="QN171" s="22">
        <v>416</v>
      </c>
      <c r="QO171" s="22">
        <v>416</v>
      </c>
      <c r="QP171" s="38">
        <f t="shared" si="629"/>
        <v>6.5760354094214352E-3</v>
      </c>
      <c r="QQ171" s="39">
        <v>0.11471153846153846</v>
      </c>
      <c r="QR171" s="22">
        <v>4772</v>
      </c>
      <c r="QS171" s="36">
        <f t="shared" si="580"/>
        <v>97811.051981950994</v>
      </c>
      <c r="QT171" s="22"/>
      <c r="QU171" s="22"/>
      <c r="QV171" s="38">
        <f t="shared" si="630"/>
        <v>0</v>
      </c>
      <c r="QW171" s="39">
        <v>0</v>
      </c>
      <c r="QX171" s="22"/>
      <c r="QY171" s="36">
        <f t="shared" si="581"/>
        <v>0</v>
      </c>
      <c r="QZ171" s="22">
        <v>3715</v>
      </c>
      <c r="RA171" s="22">
        <v>3715</v>
      </c>
      <c r="RB171" s="38">
        <f t="shared" si="631"/>
        <v>5.8725893139424598E-2</v>
      </c>
      <c r="RC171" s="39">
        <v>0.13800000000000001</v>
      </c>
      <c r="RD171" s="22">
        <v>51267</v>
      </c>
      <c r="RE171" s="36">
        <f t="shared" si="582"/>
        <v>401410.3316403958</v>
      </c>
      <c r="RF171" s="10">
        <f t="shared" si="632"/>
        <v>63260</v>
      </c>
      <c r="RG171" s="10">
        <f t="shared" si="633"/>
        <v>63260</v>
      </c>
      <c r="RH171" s="17">
        <f t="shared" si="634"/>
        <v>8.136198365815106E-2</v>
      </c>
      <c r="RI171" s="17">
        <f t="shared" si="635"/>
        <v>1.8588570926182158E-3</v>
      </c>
      <c r="RJ171" s="17">
        <f t="shared" si="636"/>
        <v>0.46054099435451068</v>
      </c>
      <c r="RK171" s="17">
        <f t="shared" si="637"/>
        <v>0</v>
      </c>
      <c r="RL171" s="17">
        <f t="shared" si="638"/>
        <v>0.44434390709476113</v>
      </c>
      <c r="RM171" s="17">
        <f t="shared" si="639"/>
        <v>7.1308969622883647E-3</v>
      </c>
      <c r="RN171" s="17">
        <f t="shared" si="640"/>
        <v>1.6994954021646618E-2</v>
      </c>
      <c r="RO171" s="17">
        <f t="shared" si="641"/>
        <v>0</v>
      </c>
      <c r="RP171" s="17">
        <f t="shared" si="642"/>
        <v>6.9746209572526599E-2</v>
      </c>
      <c r="RQ171" s="17">
        <f t="shared" si="643"/>
        <v>7.3149290259535717E-6</v>
      </c>
      <c r="RR171" s="36">
        <f t="shared" si="644"/>
        <v>5755299.5940658748</v>
      </c>
      <c r="RS171" s="36">
        <f t="shared" si="645"/>
        <v>43.116025846287755</v>
      </c>
      <c r="RT171" s="10">
        <f t="shared" si="646"/>
        <v>0</v>
      </c>
      <c r="RU171" s="17">
        <f t="shared" si="647"/>
        <v>0</v>
      </c>
      <c r="RV171" s="37">
        <f t="shared" si="648"/>
        <v>2.1100853619981033</v>
      </c>
      <c r="RW171" s="36">
        <f t="shared" si="649"/>
        <v>0.47391447664139524</v>
      </c>
      <c r="RX171" s="85">
        <v>-1.2034450000000001</v>
      </c>
      <c r="RY171" s="93">
        <v>158</v>
      </c>
      <c r="RZ171" s="43" t="b">
        <v>0</v>
      </c>
      <c r="SA171" s="18" t="b">
        <v>0</v>
      </c>
      <c r="SB171" s="18" t="b">
        <v>1</v>
      </c>
      <c r="SC171" s="18" t="b">
        <v>0</v>
      </c>
      <c r="SD171" s="18" t="b">
        <v>0</v>
      </c>
      <c r="SE171" s="32" t="b">
        <v>1</v>
      </c>
      <c r="SF171" s="43" t="b">
        <v>0</v>
      </c>
      <c r="SG171" s="18" t="b">
        <v>1</v>
      </c>
      <c r="SH171" s="18">
        <v>0</v>
      </c>
      <c r="SI171" s="18"/>
      <c r="SJ171" s="22">
        <v>1</v>
      </c>
      <c r="SK171" s="22"/>
      <c r="SL171" s="22">
        <v>1</v>
      </c>
      <c r="SM171" s="22">
        <v>0</v>
      </c>
      <c r="SN171" s="18"/>
      <c r="SO171" s="18"/>
      <c r="SP171" s="18"/>
      <c r="SQ171" s="17">
        <f t="shared" si="583"/>
        <v>4.1322314049586778E-3</v>
      </c>
      <c r="SR171" s="17">
        <f t="shared" si="584"/>
        <v>0</v>
      </c>
      <c r="SS171" s="17">
        <f t="shared" si="585"/>
        <v>0</v>
      </c>
      <c r="ST171" s="17">
        <f t="shared" si="586"/>
        <v>0</v>
      </c>
      <c r="SU171" s="17">
        <f t="shared" si="587"/>
        <v>0</v>
      </c>
      <c r="SV171" s="17">
        <f t="shared" si="658"/>
        <v>0</v>
      </c>
      <c r="SW171" s="17">
        <f t="shared" si="588"/>
        <v>0</v>
      </c>
      <c r="SX171" s="17">
        <f t="shared" si="589"/>
        <v>0</v>
      </c>
      <c r="SY171" s="17">
        <f t="shared" si="590"/>
        <v>0</v>
      </c>
      <c r="SZ171" s="17">
        <f t="shared" si="591"/>
        <v>0</v>
      </c>
      <c r="TA171" s="17">
        <f t="shared" si="592"/>
        <v>0</v>
      </c>
      <c r="TB171" s="24">
        <f t="shared" si="593"/>
        <v>620</v>
      </c>
      <c r="TC171" s="69">
        <f t="shared" si="594"/>
        <v>1</v>
      </c>
      <c r="TD171" s="17">
        <f t="shared" si="616"/>
        <v>2.6014568158168575E-6</v>
      </c>
      <c r="TE171" s="95">
        <v>2</v>
      </c>
      <c r="TF171" s="71"/>
      <c r="TG171" s="71">
        <v>46</v>
      </c>
      <c r="TH171" s="71">
        <v>4</v>
      </c>
      <c r="TI171" s="71"/>
      <c r="TJ171" s="71"/>
      <c r="TK171" s="71">
        <v>11</v>
      </c>
      <c r="TL171" s="71"/>
      <c r="TM171" s="71"/>
      <c r="TN171" s="71"/>
      <c r="TO171" s="71">
        <v>17</v>
      </c>
      <c r="TP171" s="71"/>
      <c r="TQ171" s="71"/>
      <c r="TR171" s="72"/>
      <c r="TS171" s="72"/>
      <c r="TT171" s="72"/>
      <c r="TU171" s="72">
        <v>31</v>
      </c>
      <c r="TV171" s="72">
        <v>4</v>
      </c>
      <c r="TW171" s="72">
        <v>1</v>
      </c>
      <c r="TX171" s="72"/>
      <c r="TY171" s="72"/>
      <c r="TZ171" s="72">
        <v>10</v>
      </c>
      <c r="UA171" s="72"/>
      <c r="UB171" s="72"/>
      <c r="UC171" s="72"/>
      <c r="UD171" s="72">
        <v>2</v>
      </c>
      <c r="UE171" s="72"/>
      <c r="UF171" s="72">
        <v>2</v>
      </c>
      <c r="UG171" s="72">
        <v>1</v>
      </c>
      <c r="UH171" s="72"/>
      <c r="UI171" s="72"/>
      <c r="UJ171" s="73"/>
      <c r="UK171" s="73"/>
      <c r="UL171" s="73"/>
      <c r="UM171" s="73"/>
      <c r="UN171" s="73"/>
      <c r="UO171" s="73"/>
      <c r="UP171" s="73"/>
      <c r="UQ171" s="73"/>
      <c r="UR171" s="73">
        <v>10</v>
      </c>
      <c r="US171" s="73"/>
      <c r="UT171" s="73"/>
      <c r="UU171" s="73">
        <v>2</v>
      </c>
      <c r="UV171" s="73"/>
      <c r="UW171" s="73">
        <v>1</v>
      </c>
      <c r="UX171" s="73"/>
      <c r="UY171" s="73">
        <v>5</v>
      </c>
      <c r="UZ171" s="73">
        <v>2</v>
      </c>
      <c r="VA171" s="73"/>
      <c r="VB171" s="73"/>
      <c r="VC171" s="73"/>
      <c r="VD171" s="73"/>
      <c r="VE171" s="73"/>
      <c r="VF171" s="73">
        <v>5</v>
      </c>
      <c r="VG171" s="73"/>
      <c r="VH171" s="73">
        <v>1</v>
      </c>
      <c r="VI171" s="73"/>
      <c r="VJ171" s="73">
        <v>53</v>
      </c>
      <c r="VK171" s="73"/>
      <c r="VL171" s="73"/>
      <c r="VM171" s="73">
        <v>2</v>
      </c>
      <c r="VN171" s="73"/>
      <c r="VO171" s="73"/>
      <c r="VP171" s="73">
        <v>5</v>
      </c>
      <c r="VQ171" s="73">
        <v>2</v>
      </c>
      <c r="VR171" s="73"/>
      <c r="VS171" s="73"/>
      <c r="VT171" s="73"/>
      <c r="VU171" s="73"/>
      <c r="VV171" s="73"/>
      <c r="VW171" s="73">
        <v>1</v>
      </c>
      <c r="VX171" s="73">
        <v>3</v>
      </c>
      <c r="VY171" s="73">
        <v>2</v>
      </c>
      <c r="VZ171" s="73"/>
      <c r="WA171" s="73">
        <v>6</v>
      </c>
      <c r="WB171" s="73">
        <v>6</v>
      </c>
      <c r="WC171" s="73">
        <v>43</v>
      </c>
      <c r="WD171" s="73"/>
      <c r="WE171" s="73">
        <v>2</v>
      </c>
      <c r="WF171" s="73">
        <v>4</v>
      </c>
      <c r="WG171" s="73"/>
      <c r="WH171" s="73"/>
      <c r="WI171" s="73"/>
      <c r="WJ171" s="73">
        <v>2</v>
      </c>
      <c r="WK171" s="73"/>
      <c r="WL171" s="73"/>
      <c r="WM171" s="73"/>
      <c r="WN171" s="73"/>
      <c r="WO171" s="22">
        <f t="shared" si="595"/>
        <v>2</v>
      </c>
      <c r="WP171" s="22">
        <f t="shared" si="596"/>
        <v>0</v>
      </c>
      <c r="WQ171" s="22">
        <f t="shared" si="597"/>
        <v>0</v>
      </c>
      <c r="WR171" s="22">
        <f t="shared" si="598"/>
        <v>77</v>
      </c>
      <c r="WS171" s="22">
        <f t="shared" si="599"/>
        <v>14</v>
      </c>
      <c r="WT171" s="22">
        <f t="shared" si="600"/>
        <v>1</v>
      </c>
      <c r="WU171" s="22">
        <f t="shared" si="601"/>
        <v>3</v>
      </c>
      <c r="WV171" s="22">
        <f t="shared" si="602"/>
        <v>0</v>
      </c>
      <c r="WW171" s="22">
        <f t="shared" si="603"/>
        <v>90</v>
      </c>
      <c r="WX171" s="22">
        <f t="shared" si="604"/>
        <v>0</v>
      </c>
      <c r="WY171" s="22">
        <f t="shared" si="605"/>
        <v>49</v>
      </c>
      <c r="WZ171" s="22">
        <f t="shared" si="606"/>
        <v>0</v>
      </c>
      <c r="XA171" s="22">
        <f t="shared" si="607"/>
        <v>6</v>
      </c>
      <c r="XB171" s="22">
        <f t="shared" si="608"/>
        <v>4</v>
      </c>
      <c r="XC171" s="22">
        <f t="shared" si="609"/>
        <v>3</v>
      </c>
      <c r="XD171" s="22">
        <f t="shared" si="610"/>
        <v>0</v>
      </c>
      <c r="XE171" s="22">
        <f t="shared" si="611"/>
        <v>30</v>
      </c>
      <c r="XF171" s="22">
        <f t="shared" si="612"/>
        <v>4</v>
      </c>
      <c r="XG171" s="93">
        <f t="shared" si="613"/>
        <v>0</v>
      </c>
    </row>
    <row r="172" spans="1:631" ht="17.100000000000001" customHeight="1" x14ac:dyDescent="0.2">
      <c r="A172" s="101"/>
      <c r="B172" s="27" t="s">
        <v>420</v>
      </c>
      <c r="C172" s="535" t="s">
        <v>421</v>
      </c>
      <c r="D172" s="25" t="s">
        <v>454</v>
      </c>
      <c r="E172" s="535" t="s">
        <v>455</v>
      </c>
      <c r="F172" s="25" t="s">
        <v>457</v>
      </c>
      <c r="G172" s="535" t="s">
        <v>458</v>
      </c>
      <c r="H172" s="25">
        <v>52</v>
      </c>
      <c r="I172" s="28">
        <v>8</v>
      </c>
      <c r="J172" s="17">
        <f t="shared" si="478"/>
        <v>0.59080188679245282</v>
      </c>
      <c r="K172" s="17">
        <f t="shared" si="479"/>
        <v>0.14902534666969769</v>
      </c>
      <c r="L172" s="17">
        <f t="shared" si="480"/>
        <v>1</v>
      </c>
      <c r="M172" s="17">
        <f t="shared" si="481"/>
        <v>0.17625480023591575</v>
      </c>
      <c r="N172" s="17">
        <f t="shared" si="482"/>
        <v>0.33578983674407908</v>
      </c>
      <c r="O172" s="17">
        <f t="shared" si="483"/>
        <v>0.11965787679017958</v>
      </c>
      <c r="P172" s="17">
        <f t="shared" si="484"/>
        <v>0.65176401152451291</v>
      </c>
      <c r="Q172" s="17">
        <f t="shared" si="485"/>
        <v>0.54530495722767958</v>
      </c>
      <c r="R172" s="69">
        <f t="shared" si="486"/>
        <v>0.86560937769350099</v>
      </c>
      <c r="S172" s="422">
        <f t="shared" si="487"/>
        <v>0.49268978818644649</v>
      </c>
      <c r="T172" s="17">
        <f t="shared" si="614"/>
        <v>0.50731021181355351</v>
      </c>
      <c r="U172" s="10">
        <f t="shared" si="488"/>
        <v>80328.006248769874</v>
      </c>
      <c r="V172" s="32">
        <v>4</v>
      </c>
      <c r="W172" s="550">
        <f t="shared" si="489"/>
        <v>0</v>
      </c>
      <c r="X172" s="550">
        <f t="shared" si="490"/>
        <v>0.38157867707533538</v>
      </c>
      <c r="Y172" s="550">
        <f t="shared" si="491"/>
        <v>0.61842132292466467</v>
      </c>
      <c r="Z172" s="551">
        <f t="shared" si="492"/>
        <v>97921.450693214327</v>
      </c>
      <c r="AA172" s="426">
        <f t="shared" si="493"/>
        <v>0.21527589190418148</v>
      </c>
      <c r="AB172" s="59">
        <f t="shared" si="494"/>
        <v>0.9038836918090748</v>
      </c>
      <c r="AC172" s="59">
        <f t="shared" si="495"/>
        <v>0.14230857668429525</v>
      </c>
      <c r="AD172" s="59">
        <f t="shared" si="496"/>
        <v>0.33578983674407908</v>
      </c>
      <c r="AE172" s="59">
        <f t="shared" si="497"/>
        <v>0.45469504277232042</v>
      </c>
      <c r="AF172" s="59">
        <f t="shared" si="498"/>
        <v>0.74488520118208679</v>
      </c>
      <c r="AG172" s="59">
        <f t="shared" si="499"/>
        <v>7.8625824050920667E-2</v>
      </c>
      <c r="AH172" s="59">
        <f t="shared" si="500"/>
        <v>0.11965787679017958</v>
      </c>
      <c r="AI172" s="59">
        <f t="shared" si="501"/>
        <v>0.47147078881563992</v>
      </c>
      <c r="AJ172" s="59">
        <f t="shared" si="502"/>
        <v>0.71013298476926578</v>
      </c>
      <c r="AK172" s="59">
        <f t="shared" si="503"/>
        <v>0.34823598847548709</v>
      </c>
      <c r="AL172" s="35">
        <f t="shared" si="504"/>
        <v>1</v>
      </c>
      <c r="AM172" s="27">
        <v>158341</v>
      </c>
      <c r="AN172" s="25">
        <v>77257</v>
      </c>
      <c r="AO172" s="25">
        <v>81084</v>
      </c>
      <c r="AP172" s="17">
        <f t="shared" si="505"/>
        <v>3.0754034479844551E-3</v>
      </c>
      <c r="AQ172" s="63">
        <v>95.280203246016484</v>
      </c>
      <c r="AR172" s="58">
        <v>4817.4475494500002</v>
      </c>
      <c r="AS172" s="24">
        <f t="shared" si="506"/>
        <v>32.868235382879782</v>
      </c>
      <c r="AT172" s="17">
        <f t="shared" si="656"/>
        <v>2.8385338822622938E-2</v>
      </c>
      <c r="AU172" s="25">
        <v>153721</v>
      </c>
      <c r="AV172" s="25">
        <v>73405</v>
      </c>
      <c r="AW172" s="25">
        <v>80316</v>
      </c>
      <c r="AX172" s="25">
        <v>4620</v>
      </c>
      <c r="AY172" s="25">
        <v>3852</v>
      </c>
      <c r="AZ172" s="18">
        <v>768</v>
      </c>
      <c r="BA172" s="25">
        <v>34087</v>
      </c>
      <c r="BB172" s="25">
        <v>16217</v>
      </c>
      <c r="BC172" s="25">
        <v>17870</v>
      </c>
      <c r="BD172" s="63">
        <v>90.749860100727474</v>
      </c>
      <c r="BE172" s="25">
        <v>124254</v>
      </c>
      <c r="BF172" s="25">
        <v>61040</v>
      </c>
      <c r="BG172" s="25">
        <v>63214</v>
      </c>
      <c r="BH172" s="63">
        <v>96.560888410795073</v>
      </c>
      <c r="BI172" s="17">
        <v>0.21527589190418148</v>
      </c>
      <c r="BJ172" s="25">
        <v>45871</v>
      </c>
      <c r="BK172" s="25">
        <v>100883</v>
      </c>
      <c r="BL172" s="25">
        <v>11587</v>
      </c>
      <c r="BM172" s="17">
        <v>0.56955086585450476</v>
      </c>
      <c r="BN172" s="10">
        <f t="shared" si="507"/>
        <v>68157.746349731868</v>
      </c>
      <c r="BO172" s="29">
        <v>0.45469504277232042</v>
      </c>
      <c r="BP172" s="30">
        <f t="shared" si="508"/>
        <v>0.54530495722767958</v>
      </c>
      <c r="BQ172" s="31">
        <v>11.485582308218431</v>
      </c>
      <c r="BR172" s="25">
        <v>112470</v>
      </c>
      <c r="BS172" s="25">
        <v>27935</v>
      </c>
      <c r="BT172" s="25">
        <v>72316</v>
      </c>
      <c r="BU172" s="25">
        <v>9016</v>
      </c>
      <c r="BV172" s="25">
        <v>2515</v>
      </c>
      <c r="BW172" s="18">
        <v>688</v>
      </c>
      <c r="BX172" s="25">
        <v>35192</v>
      </c>
      <c r="BY172" s="25">
        <v>28948</v>
      </c>
      <c r="BZ172" s="25">
        <v>6244</v>
      </c>
      <c r="CA172" s="59">
        <v>0.17742668788360991</v>
      </c>
      <c r="CB172" s="25">
        <v>153721</v>
      </c>
      <c r="CC172" s="25">
        <v>4620</v>
      </c>
      <c r="CD172" s="17">
        <f t="shared" si="509"/>
        <v>3.0054449294501077E-2</v>
      </c>
      <c r="CE172" s="18">
        <v>1311</v>
      </c>
      <c r="CF172" s="25">
        <v>4259</v>
      </c>
      <c r="CG172" s="25">
        <v>6910</v>
      </c>
      <c r="CH172" s="25">
        <v>7900</v>
      </c>
      <c r="CI172" s="25">
        <v>6257</v>
      </c>
      <c r="CJ172" s="25">
        <v>4039</v>
      </c>
      <c r="CK172" s="25">
        <v>2253</v>
      </c>
      <c r="CL172" s="18">
        <v>1300</v>
      </c>
      <c r="CM172" s="18">
        <v>963</v>
      </c>
      <c r="CN172" s="26">
        <v>4.3680666060468285</v>
      </c>
      <c r="CO172" s="27">
        <v>35192</v>
      </c>
      <c r="CP172" s="34">
        <f t="shared" si="510"/>
        <v>4.499346442373267</v>
      </c>
      <c r="CQ172" s="25">
        <v>462</v>
      </c>
      <c r="CR172" s="18">
        <v>246</v>
      </c>
      <c r="CS172" s="18">
        <v>803</v>
      </c>
      <c r="CT172" s="25">
        <v>27552</v>
      </c>
      <c r="CU172" s="25">
        <v>4825</v>
      </c>
      <c r="CV172" s="18">
        <v>871</v>
      </c>
      <c r="CW172" s="18">
        <v>249</v>
      </c>
      <c r="CX172" s="18">
        <v>184</v>
      </c>
      <c r="CY172" s="25">
        <v>35192</v>
      </c>
      <c r="CZ172" s="25">
        <v>31330</v>
      </c>
      <c r="DA172" s="25">
        <v>1818</v>
      </c>
      <c r="DB172" s="18">
        <v>1119</v>
      </c>
      <c r="DC172" s="18">
        <v>751</v>
      </c>
      <c r="DD172" s="18">
        <v>96</v>
      </c>
      <c r="DE172" s="18">
        <v>78</v>
      </c>
      <c r="DF172" s="25">
        <v>35192</v>
      </c>
      <c r="DG172" s="25">
        <v>26104</v>
      </c>
      <c r="DH172" s="18">
        <v>103</v>
      </c>
      <c r="DI172" s="18">
        <v>7</v>
      </c>
      <c r="DJ172" s="25">
        <v>8902</v>
      </c>
      <c r="DK172" s="18">
        <v>40</v>
      </c>
      <c r="DL172" s="18">
        <v>36</v>
      </c>
      <c r="DM172" s="25">
        <f t="shared" si="511"/>
        <v>114473.92154466924</v>
      </c>
      <c r="DN172" s="17">
        <f t="shared" si="512"/>
        <v>0.25295521709479429</v>
      </c>
      <c r="DO172" s="17">
        <f t="shared" si="513"/>
        <v>1.1366219595362582E-3</v>
      </c>
      <c r="DP172" s="23">
        <f t="shared" si="514"/>
        <v>0.74488520118208679</v>
      </c>
      <c r="DQ172" s="23">
        <f t="shared" si="515"/>
        <v>0.25511479881791321</v>
      </c>
      <c r="DR172" s="25">
        <v>35192</v>
      </c>
      <c r="DS172" s="25">
        <v>5524</v>
      </c>
      <c r="DT172" s="25">
        <v>6692</v>
      </c>
      <c r="DU172" s="18">
        <v>31</v>
      </c>
      <c r="DV172" s="25">
        <v>21434</v>
      </c>
      <c r="DW172" s="18">
        <v>82</v>
      </c>
      <c r="DX172" s="25">
        <v>1296</v>
      </c>
      <c r="DY172" s="18">
        <v>133</v>
      </c>
      <c r="DZ172" s="17">
        <f t="shared" si="516"/>
        <v>0.95706410547851783</v>
      </c>
      <c r="EA172" s="17">
        <f t="shared" si="517"/>
        <v>4.2935894521482165E-2</v>
      </c>
      <c r="EB172" s="25">
        <v>35192</v>
      </c>
      <c r="EC172" s="25">
        <v>2661</v>
      </c>
      <c r="ED172" s="18">
        <v>106</v>
      </c>
      <c r="EE172" s="25">
        <v>31361</v>
      </c>
      <c r="EF172" s="17">
        <f t="shared" si="657"/>
        <v>0.8911400318254149</v>
      </c>
      <c r="EG172" s="18">
        <v>856</v>
      </c>
      <c r="EH172" s="18">
        <v>208</v>
      </c>
      <c r="EI172" s="17">
        <f t="shared" si="519"/>
        <v>7.8625824050920667E-2</v>
      </c>
      <c r="EJ172" s="17">
        <f t="shared" si="520"/>
        <v>2.4323709934075927E-2</v>
      </c>
      <c r="EK172" s="69">
        <f t="shared" si="521"/>
        <v>0.14902534666969769</v>
      </c>
      <c r="EL172" s="27">
        <v>108608</v>
      </c>
      <c r="EM172" s="25">
        <v>98169</v>
      </c>
      <c r="EN172" s="25">
        <v>10439</v>
      </c>
      <c r="EO172" s="59">
        <v>0.9038836918090748</v>
      </c>
      <c r="EP172" s="25">
        <v>50598</v>
      </c>
      <c r="EQ172" s="25">
        <v>47955</v>
      </c>
      <c r="ER172" s="25">
        <v>2643</v>
      </c>
      <c r="ES172" s="59">
        <v>0.94776473378394399</v>
      </c>
      <c r="ET172" s="25">
        <v>58010</v>
      </c>
      <c r="EU172" s="25">
        <v>50214</v>
      </c>
      <c r="EV172" s="25">
        <v>7796</v>
      </c>
      <c r="EW172" s="59">
        <v>0.86560937769350099</v>
      </c>
      <c r="EX172" s="25">
        <v>24391</v>
      </c>
      <c r="EY172" s="25">
        <v>22796</v>
      </c>
      <c r="EZ172" s="25">
        <v>1595</v>
      </c>
      <c r="FA172" s="59">
        <v>0.93460702718215738</v>
      </c>
      <c r="FB172" s="25">
        <v>84217</v>
      </c>
      <c r="FC172" s="25">
        <v>75373</v>
      </c>
      <c r="FD172" s="25">
        <v>8844</v>
      </c>
      <c r="FE172" s="59">
        <v>0.89498557298407688</v>
      </c>
      <c r="FF172" s="25">
        <v>67289</v>
      </c>
      <c r="FG172" s="25">
        <v>29122</v>
      </c>
      <c r="FH172" s="25">
        <v>32835</v>
      </c>
      <c r="FI172" s="25">
        <v>5332</v>
      </c>
      <c r="FJ172" s="23">
        <f t="shared" si="522"/>
        <v>7.9240291875343663E-2</v>
      </c>
      <c r="FK172" s="23">
        <f t="shared" si="523"/>
        <v>0.48796980189927031</v>
      </c>
      <c r="FL172" s="36">
        <f t="shared" si="524"/>
        <v>5.4617404351087773</v>
      </c>
      <c r="FM172" s="25">
        <v>32647</v>
      </c>
      <c r="FN172" s="25">
        <v>14464</v>
      </c>
      <c r="FO172" s="17">
        <f t="shared" si="525"/>
        <v>0.44304223971574724</v>
      </c>
      <c r="FP172" s="25">
        <v>15654</v>
      </c>
      <c r="FQ172" s="17">
        <f t="shared" si="526"/>
        <v>0.47949275584280332</v>
      </c>
      <c r="FR172" s="25">
        <v>2529</v>
      </c>
      <c r="FS172" s="17">
        <f t="shared" si="527"/>
        <v>7.746500444144945E-2</v>
      </c>
      <c r="FT172" s="25">
        <v>34642</v>
      </c>
      <c r="FU172" s="25">
        <v>14658</v>
      </c>
      <c r="FV172" s="25">
        <v>17181</v>
      </c>
      <c r="FW172" s="17">
        <f t="shared" si="528"/>
        <v>8.0913342185786039E-2</v>
      </c>
      <c r="FX172" s="17">
        <f t="shared" si="529"/>
        <v>0.49595866289475204</v>
      </c>
      <c r="FY172" s="25">
        <v>2803</v>
      </c>
      <c r="FZ172" s="25">
        <v>86980</v>
      </c>
      <c r="GA172" s="66">
        <v>12378.000000000002</v>
      </c>
      <c r="GB172" s="25">
        <v>45395</v>
      </c>
      <c r="GC172" s="25">
        <v>16789</v>
      </c>
      <c r="GD172" s="25">
        <v>7262</v>
      </c>
      <c r="GE172" s="18">
        <v>254</v>
      </c>
      <c r="GF172" s="25">
        <v>4387</v>
      </c>
      <c r="GG172" s="18">
        <v>160</v>
      </c>
      <c r="GH172" s="18">
        <v>64</v>
      </c>
      <c r="GI172" s="18">
        <v>291</v>
      </c>
      <c r="GJ172" s="10">
        <f t="shared" si="530"/>
        <v>12378.000000000002</v>
      </c>
      <c r="GK172" s="10">
        <v>74602</v>
      </c>
      <c r="GL172" s="44">
        <v>29207</v>
      </c>
      <c r="GM172" s="10">
        <f t="shared" si="531"/>
        <v>57773</v>
      </c>
      <c r="GN172" s="44">
        <v>12418</v>
      </c>
      <c r="GO172" s="17">
        <f t="shared" si="532"/>
        <v>0.14230857668429525</v>
      </c>
      <c r="GP172" s="17">
        <f t="shared" si="653"/>
        <v>0.8576914233157048</v>
      </c>
      <c r="GQ172" s="17">
        <f t="shared" si="654"/>
        <v>0.33578983674407908</v>
      </c>
      <c r="GR172" s="17">
        <f t="shared" si="655"/>
        <v>0.14276845251782019</v>
      </c>
      <c r="GS172" s="17">
        <f t="shared" si="533"/>
        <v>0.59674063002989197</v>
      </c>
      <c r="GT172" s="25">
        <v>41437</v>
      </c>
      <c r="GU172" s="25">
        <v>4180</v>
      </c>
      <c r="GV172" s="25">
        <v>20521</v>
      </c>
      <c r="GW172" s="25">
        <v>10038</v>
      </c>
      <c r="GX172" s="25">
        <v>4143</v>
      </c>
      <c r="GY172" s="18">
        <v>150</v>
      </c>
      <c r="GZ172" s="25">
        <v>2086</v>
      </c>
      <c r="HA172" s="18">
        <v>61</v>
      </c>
      <c r="HB172" s="18">
        <v>41</v>
      </c>
      <c r="HC172" s="18">
        <v>217</v>
      </c>
      <c r="HD172" s="23">
        <f t="shared" si="534"/>
        <v>0.10087602867002921</v>
      </c>
      <c r="HE172" s="23">
        <f t="shared" si="535"/>
        <v>0.89912397132997079</v>
      </c>
      <c r="HF172" s="23">
        <f t="shared" si="536"/>
        <v>0.40389024301952359</v>
      </c>
      <c r="HG172" s="23">
        <f t="shared" si="537"/>
        <v>0.16164297608417597</v>
      </c>
      <c r="HH172" s="25">
        <v>45543</v>
      </c>
      <c r="HI172" s="25">
        <v>8198</v>
      </c>
      <c r="HJ172" s="25">
        <v>24874</v>
      </c>
      <c r="HK172" s="25">
        <v>6751</v>
      </c>
      <c r="HL172" s="25">
        <v>3119</v>
      </c>
      <c r="HM172" s="18">
        <v>104</v>
      </c>
      <c r="HN172" s="25">
        <v>2301</v>
      </c>
      <c r="HO172" s="18">
        <v>99</v>
      </c>
      <c r="HP172" s="18">
        <v>23</v>
      </c>
      <c r="HQ172" s="18">
        <v>74</v>
      </c>
      <c r="HR172" s="23">
        <f t="shared" si="538"/>
        <v>0.18000570889049908</v>
      </c>
      <c r="HS172" s="23">
        <f t="shared" si="539"/>
        <v>0.81999429110950095</v>
      </c>
      <c r="HT172" s="80">
        <f t="shared" si="540"/>
        <v>0.27382912851590802</v>
      </c>
      <c r="HU172" s="27">
        <v>128769</v>
      </c>
      <c r="HV172" s="25">
        <v>3477</v>
      </c>
      <c r="HW172" s="25">
        <v>10310</v>
      </c>
      <c r="HX172" s="18">
        <v>1433</v>
      </c>
      <c r="HY172" s="25">
        <v>36345</v>
      </c>
      <c r="HZ172" s="25">
        <v>9987</v>
      </c>
      <c r="IA172" s="25">
        <v>4714</v>
      </c>
      <c r="IB172" s="25">
        <v>1951</v>
      </c>
      <c r="IC172" s="25">
        <v>18929</v>
      </c>
      <c r="ID172" s="25">
        <v>26226</v>
      </c>
      <c r="IE172" s="25">
        <v>8598</v>
      </c>
      <c r="IF172" s="18">
        <v>898</v>
      </c>
      <c r="IG172" s="25">
        <v>5901</v>
      </c>
      <c r="IH172" s="17">
        <f t="shared" si="541"/>
        <v>0.28122451832350953</v>
      </c>
      <c r="II172" s="17">
        <f t="shared" si="542"/>
        <v>7.7557486662162473E-2</v>
      </c>
      <c r="IJ172" s="30">
        <f t="shared" si="543"/>
        <v>12.893661760288376</v>
      </c>
      <c r="IK172" s="17">
        <f t="shared" si="615"/>
        <v>0.17625480023591575</v>
      </c>
      <c r="IL172" s="25">
        <v>62231</v>
      </c>
      <c r="IM172" s="25">
        <v>2169</v>
      </c>
      <c r="IN172" s="25">
        <v>7956</v>
      </c>
      <c r="IO172" s="18">
        <v>1101</v>
      </c>
      <c r="IP172" s="25">
        <v>25914</v>
      </c>
      <c r="IQ172" s="25">
        <v>3967</v>
      </c>
      <c r="IR172" s="25">
        <v>2942</v>
      </c>
      <c r="IS172" s="25">
        <v>684</v>
      </c>
      <c r="IT172" s="25">
        <v>9381</v>
      </c>
      <c r="IU172" s="25">
        <v>637</v>
      </c>
      <c r="IV172" s="25">
        <v>3489</v>
      </c>
      <c r="IW172" s="18">
        <v>454</v>
      </c>
      <c r="IX172" s="25">
        <v>3537</v>
      </c>
      <c r="IY172" s="17">
        <f t="shared" si="544"/>
        <v>0.70783050248268553</v>
      </c>
      <c r="IZ172" s="25">
        <v>66538</v>
      </c>
      <c r="JA172" s="25">
        <v>1308</v>
      </c>
      <c r="JB172" s="25">
        <v>2354</v>
      </c>
      <c r="JC172" s="18">
        <v>332</v>
      </c>
      <c r="JD172" s="25">
        <v>10431</v>
      </c>
      <c r="JE172" s="25">
        <v>6020</v>
      </c>
      <c r="JF172" s="25">
        <v>1772</v>
      </c>
      <c r="JG172" s="25">
        <v>1267</v>
      </c>
      <c r="JH172" s="25">
        <v>9548</v>
      </c>
      <c r="JI172" s="25">
        <v>25589</v>
      </c>
      <c r="JJ172" s="25">
        <v>5109</v>
      </c>
      <c r="JK172" s="18">
        <v>444</v>
      </c>
      <c r="JL172" s="25">
        <v>2364</v>
      </c>
      <c r="JM172" s="80">
        <f t="shared" si="545"/>
        <v>0.33389942589197152</v>
      </c>
      <c r="JN172" s="27">
        <v>128769</v>
      </c>
      <c r="JO172" s="25">
        <v>82278</v>
      </c>
      <c r="JP172" s="18">
        <v>58</v>
      </c>
      <c r="JQ172" s="18">
        <v>102</v>
      </c>
      <c r="JR172" s="18">
        <v>465</v>
      </c>
      <c r="JS172" s="18">
        <v>433</v>
      </c>
      <c r="JT172" s="18">
        <v>509</v>
      </c>
      <c r="JU172" s="18">
        <v>22</v>
      </c>
      <c r="JV172" s="18">
        <v>60</v>
      </c>
      <c r="JW172" s="25">
        <v>44842</v>
      </c>
      <c r="JX172" s="17">
        <f t="shared" si="546"/>
        <v>0.34823598847548709</v>
      </c>
      <c r="JY172" s="17">
        <f t="shared" si="547"/>
        <v>0.65176401152451291</v>
      </c>
      <c r="JZ172" s="25">
        <v>28719</v>
      </c>
      <c r="KA172" s="25">
        <v>21883</v>
      </c>
      <c r="KB172" s="18">
        <v>10</v>
      </c>
      <c r="KC172" s="18">
        <v>25</v>
      </c>
      <c r="KD172" s="18">
        <v>72</v>
      </c>
      <c r="KE172" s="18">
        <v>128</v>
      </c>
      <c r="KF172" s="18">
        <v>52</v>
      </c>
      <c r="KG172" s="18">
        <v>18</v>
      </c>
      <c r="KH172" s="18">
        <v>7</v>
      </c>
      <c r="KI172" s="25">
        <v>6524</v>
      </c>
      <c r="KJ172" s="17">
        <f t="shared" si="548"/>
        <v>0.22716668407674362</v>
      </c>
      <c r="KK172" s="25">
        <v>100050</v>
      </c>
      <c r="KL172" s="25">
        <v>60395</v>
      </c>
      <c r="KM172" s="18">
        <v>48</v>
      </c>
      <c r="KN172" s="18">
        <v>77</v>
      </c>
      <c r="KO172" s="18">
        <v>393</v>
      </c>
      <c r="KP172" s="18">
        <v>305</v>
      </c>
      <c r="KQ172" s="18">
        <v>457</v>
      </c>
      <c r="KR172" s="18">
        <v>4</v>
      </c>
      <c r="KS172" s="18">
        <v>53</v>
      </c>
      <c r="KT172" s="25">
        <v>38318</v>
      </c>
      <c r="KU172" s="69">
        <f t="shared" si="619"/>
        <v>0.38298850574712645</v>
      </c>
      <c r="KV172" s="27">
        <v>158341</v>
      </c>
      <c r="KW172" s="25">
        <v>151023</v>
      </c>
      <c r="KX172" s="25">
        <v>7318</v>
      </c>
      <c r="KY172" s="59">
        <v>4.6216709506697567E-2</v>
      </c>
      <c r="KZ172" s="25">
        <v>4181</v>
      </c>
      <c r="LA172" s="25">
        <v>2663</v>
      </c>
      <c r="LB172" s="25">
        <v>2926</v>
      </c>
      <c r="LC172" s="25">
        <v>3308</v>
      </c>
      <c r="LD172" s="25">
        <v>77257</v>
      </c>
      <c r="LE172" s="25">
        <v>73822</v>
      </c>
      <c r="LF172" s="25">
        <v>3435</v>
      </c>
      <c r="LG172" s="59">
        <v>4.4461990499242793E-2</v>
      </c>
      <c r="LH172" s="25">
        <v>81084</v>
      </c>
      <c r="LI172" s="25">
        <v>77201</v>
      </c>
      <c r="LJ172" s="25">
        <v>3883</v>
      </c>
      <c r="LK172" s="35">
        <v>4.7888609343396969E-2</v>
      </c>
      <c r="LL172" s="27">
        <v>35192</v>
      </c>
      <c r="LM172" s="18">
        <v>310</v>
      </c>
      <c r="LN172" s="25">
        <v>16282</v>
      </c>
      <c r="LO172" s="25">
        <v>1171</v>
      </c>
      <c r="LP172" s="18">
        <v>790</v>
      </c>
      <c r="LQ172" s="18">
        <v>146</v>
      </c>
      <c r="LR172" s="25">
        <v>16493</v>
      </c>
      <c r="LS172" s="23">
        <f t="shared" si="549"/>
        <v>0.4686576494657877</v>
      </c>
      <c r="LT172" s="23">
        <f t="shared" si="550"/>
        <v>0.5313423505342123</v>
      </c>
      <c r="LU172" s="17">
        <f t="shared" si="551"/>
        <v>0.47147078881563992</v>
      </c>
      <c r="LV172" s="25">
        <v>35192</v>
      </c>
      <c r="LW172" s="18">
        <v>783</v>
      </c>
      <c r="LX172" s="25">
        <v>2294</v>
      </c>
      <c r="LY172" s="25">
        <v>21718</v>
      </c>
      <c r="LZ172" s="25">
        <v>2221</v>
      </c>
      <c r="MA172" s="25">
        <v>5249</v>
      </c>
      <c r="MB172" s="25">
        <v>1954</v>
      </c>
      <c r="MC172" s="18">
        <v>662</v>
      </c>
      <c r="MD172" s="18">
        <v>196</v>
      </c>
      <c r="ME172" s="18">
        <v>0</v>
      </c>
      <c r="MF172" s="18">
        <v>115</v>
      </c>
      <c r="MG172" s="17">
        <f t="shared" si="552"/>
        <v>0.22348829279381677</v>
      </c>
      <c r="MH172" s="17">
        <f t="shared" si="553"/>
        <v>0.71013298476926578</v>
      </c>
      <c r="MI172" s="25">
        <v>35192</v>
      </c>
      <c r="MJ172" s="25">
        <v>2466</v>
      </c>
      <c r="MK172" s="25">
        <v>2767</v>
      </c>
      <c r="ML172" s="25">
        <v>18905</v>
      </c>
      <c r="MM172" s="25">
        <v>2479</v>
      </c>
      <c r="MN172" s="25">
        <v>5620</v>
      </c>
      <c r="MO172" s="25">
        <v>2047</v>
      </c>
      <c r="MP172" s="18">
        <v>778</v>
      </c>
      <c r="MQ172" s="18">
        <v>4</v>
      </c>
      <c r="MR172" s="18">
        <v>9</v>
      </c>
      <c r="MS172" s="18">
        <v>117</v>
      </c>
      <c r="MT172" s="17">
        <f t="shared" si="554"/>
        <v>0.70811548079108888</v>
      </c>
      <c r="MU172" s="69">
        <f t="shared" si="555"/>
        <v>0.59080188679245282</v>
      </c>
      <c r="MV172" s="27">
        <v>35192</v>
      </c>
      <c r="MW172" s="25">
        <v>4211</v>
      </c>
      <c r="MX172" s="18">
        <v>111</v>
      </c>
      <c r="MY172" s="25">
        <v>23251</v>
      </c>
      <c r="MZ172" s="18">
        <v>425</v>
      </c>
      <c r="NA172" s="25">
        <v>5649</v>
      </c>
      <c r="NB172" s="18">
        <v>115</v>
      </c>
      <c r="NC172" s="18">
        <v>1229</v>
      </c>
      <c r="ND172" s="18">
        <v>201</v>
      </c>
      <c r="NE172" s="17">
        <f t="shared" si="556"/>
        <v>0.11965787679017958</v>
      </c>
      <c r="NF172" s="10">
        <f t="shared" si="557"/>
        <v>18393.928478063193</v>
      </c>
      <c r="NG172" s="17">
        <f t="shared" si="558"/>
        <v>0.3151000227324392</v>
      </c>
      <c r="NH172" s="25">
        <v>35192</v>
      </c>
      <c r="NI172" s="18">
        <v>111</v>
      </c>
      <c r="NJ172" s="18">
        <v>3</v>
      </c>
      <c r="NK172" s="18">
        <v>39</v>
      </c>
      <c r="NL172" s="18">
        <v>7</v>
      </c>
      <c r="NM172" s="25">
        <v>31285</v>
      </c>
      <c r="NN172" s="25">
        <v>3613</v>
      </c>
      <c r="NO172" s="18">
        <v>87</v>
      </c>
      <c r="NP172" s="18">
        <v>0</v>
      </c>
      <c r="NQ172" s="32">
        <v>47</v>
      </c>
      <c r="NR172" s="27">
        <v>35192</v>
      </c>
      <c r="NS172" s="37">
        <f t="shared" si="559"/>
        <v>0.90978063196180947</v>
      </c>
      <c r="NT172" s="37">
        <f t="shared" si="560"/>
        <v>0.24549213281489829</v>
      </c>
      <c r="NU172" s="37">
        <f t="shared" si="561"/>
        <v>1.0991660680263611</v>
      </c>
      <c r="NV172" s="17">
        <f t="shared" si="562"/>
        <v>0.22319800769106718</v>
      </c>
      <c r="NW172" s="10">
        <f t="shared" si="563"/>
        <v>21475</v>
      </c>
      <c r="NX172" s="17">
        <f t="shared" si="564"/>
        <v>0.61022391452602864</v>
      </c>
      <c r="NY172" s="19">
        <f t="shared" si="565"/>
        <v>0.38701364234352753</v>
      </c>
      <c r="NZ172" s="25">
        <v>13717</v>
      </c>
      <c r="OA172" s="25">
        <v>9744</v>
      </c>
      <c r="OB172" s="18">
        <v>1237</v>
      </c>
      <c r="OC172" s="25">
        <v>6101</v>
      </c>
      <c r="OD172" s="18">
        <v>367</v>
      </c>
      <c r="OE172" s="18">
        <v>851</v>
      </c>
      <c r="OF172" s="17">
        <f t="shared" si="566"/>
        <v>0.1733632643782678</v>
      </c>
      <c r="OG172" s="17">
        <f t="shared" si="567"/>
        <v>0.38977608547397136</v>
      </c>
      <c r="OH172" s="17">
        <f t="shared" si="568"/>
        <v>0.27688110934303251</v>
      </c>
      <c r="OI172" s="69">
        <f t="shared" si="569"/>
        <v>2.4181632189133894E-2</v>
      </c>
      <c r="OJ172" s="27">
        <v>35192</v>
      </c>
      <c r="OK172" s="18">
        <v>234</v>
      </c>
      <c r="OL172" s="25">
        <v>5788</v>
      </c>
      <c r="OM172" s="25">
        <v>8514</v>
      </c>
      <c r="ON172" s="18">
        <v>188</v>
      </c>
      <c r="OO172" s="25">
        <v>1671</v>
      </c>
      <c r="OP172" s="25">
        <v>3105</v>
      </c>
      <c r="OQ172" s="25">
        <v>9364</v>
      </c>
      <c r="OR172" s="69">
        <f t="shared" si="570"/>
        <v>0.26469083882700611</v>
      </c>
      <c r="OS172" s="22">
        <v>70542</v>
      </c>
      <c r="OT172" s="22">
        <v>70542</v>
      </c>
      <c r="OU172" s="38">
        <f t="shared" si="620"/>
        <v>0.76340024890428004</v>
      </c>
      <c r="OV172" s="39">
        <v>0.69418459924583942</v>
      </c>
      <c r="OW172" s="22">
        <v>4896917</v>
      </c>
      <c r="OX172" s="36">
        <f t="shared" si="621"/>
        <v>200372049.80599999</v>
      </c>
      <c r="OY172" s="36">
        <f t="shared" si="622"/>
        <v>4779529.5681948969</v>
      </c>
      <c r="OZ172" s="22"/>
      <c r="PA172" s="22"/>
      <c r="PB172" s="38">
        <f t="shared" si="623"/>
        <v>0</v>
      </c>
      <c r="PC172" s="39">
        <v>0</v>
      </c>
      <c r="PD172" s="22"/>
      <c r="PE172" s="40">
        <f t="shared" si="571"/>
        <v>0</v>
      </c>
      <c r="PF172" s="36">
        <f t="shared" si="572"/>
        <v>0</v>
      </c>
      <c r="PG172" s="22">
        <v>146</v>
      </c>
      <c r="PH172" s="22">
        <v>146</v>
      </c>
      <c r="PI172" s="38">
        <f t="shared" si="624"/>
        <v>1.580001082192522E-3</v>
      </c>
      <c r="PJ172" s="39">
        <v>8.6712328767123287E-2</v>
      </c>
      <c r="PK172" s="22">
        <v>1266</v>
      </c>
      <c r="PL172" s="41">
        <f t="shared" si="573"/>
        <v>51802.188000000002</v>
      </c>
      <c r="PM172" s="36">
        <f t="shared" si="574"/>
        <v>11935.007385524372</v>
      </c>
      <c r="PN172" s="22">
        <v>11857</v>
      </c>
      <c r="PO172" s="22">
        <v>11857</v>
      </c>
      <c r="PP172" s="38">
        <f t="shared" si="625"/>
        <v>0.1283155673394297</v>
      </c>
      <c r="PQ172" s="39">
        <v>0.52420679767226108</v>
      </c>
      <c r="PR172" s="22">
        <v>621552</v>
      </c>
      <c r="PS172" s="41">
        <f t="shared" si="575"/>
        <v>25432664.735999998</v>
      </c>
      <c r="PT172" s="36">
        <f t="shared" si="576"/>
        <v>1554670.2818639851</v>
      </c>
      <c r="PU172" s="22">
        <v>1852</v>
      </c>
      <c r="PV172" s="22">
        <v>1852</v>
      </c>
      <c r="PW172" s="38">
        <f t="shared" si="626"/>
        <v>2.0042205508359938E-2</v>
      </c>
      <c r="PX172" s="39">
        <v>0.24610151187904969</v>
      </c>
      <c r="PY172" s="22">
        <v>45578</v>
      </c>
      <c r="PZ172" s="36">
        <f t="shared" si="577"/>
        <v>282553.57034459041</v>
      </c>
      <c r="QA172" s="22"/>
      <c r="QB172" s="22"/>
      <c r="QC172" s="39">
        <v>0</v>
      </c>
      <c r="QD172" s="22"/>
      <c r="QE172" s="22">
        <f t="shared" si="578"/>
        <v>0</v>
      </c>
      <c r="QF172" s="22"/>
      <c r="QG172" s="22">
        <v>732</v>
      </c>
      <c r="QH172" s="22">
        <v>732</v>
      </c>
      <c r="QI172" s="38">
        <f t="shared" si="627"/>
        <v>7.921649261403603E-3</v>
      </c>
      <c r="QJ172" s="39">
        <v>0.16493169398907104</v>
      </c>
      <c r="QK172" s="22">
        <v>12073</v>
      </c>
      <c r="QL172" s="42">
        <f t="shared" si="579"/>
        <v>41.08778360655738</v>
      </c>
      <c r="QM172" s="22">
        <f t="shared" si="628"/>
        <v>7276</v>
      </c>
      <c r="QN172" s="22">
        <v>311</v>
      </c>
      <c r="QO172" s="22">
        <v>311</v>
      </c>
      <c r="QP172" s="38">
        <f t="shared" si="629"/>
        <v>3.3656187435744818E-3</v>
      </c>
      <c r="QQ172" s="39">
        <v>0.11929260450160772</v>
      </c>
      <c r="QR172" s="22">
        <v>3710</v>
      </c>
      <c r="QS172" s="36">
        <f t="shared" si="580"/>
        <v>73123.166265352789</v>
      </c>
      <c r="QT172" s="22">
        <v>182</v>
      </c>
      <c r="QU172" s="22">
        <v>182</v>
      </c>
      <c r="QV172" s="38">
        <f t="shared" si="630"/>
        <v>1.9695903901304043E-3</v>
      </c>
      <c r="QW172" s="39">
        <v>7.9120879120879117E-2</v>
      </c>
      <c r="QX172" s="22">
        <v>1440</v>
      </c>
      <c r="QY172" s="36">
        <f t="shared" si="581"/>
        <v>42792.33524210356</v>
      </c>
      <c r="QZ172" s="22">
        <v>6783</v>
      </c>
      <c r="RA172" s="22">
        <v>6783</v>
      </c>
      <c r="RB172" s="38">
        <f t="shared" si="631"/>
        <v>7.3405118770629302E-2</v>
      </c>
      <c r="RC172" s="39">
        <v>0.13900044228217603</v>
      </c>
      <c r="RD172" s="22">
        <v>94284</v>
      </c>
      <c r="RE172" s="36">
        <f t="shared" si="582"/>
        <v>732911.51534772664</v>
      </c>
      <c r="RF172" s="10">
        <f t="shared" si="632"/>
        <v>92405</v>
      </c>
      <c r="RG172" s="10">
        <f t="shared" si="633"/>
        <v>92405</v>
      </c>
      <c r="RH172" s="17">
        <f t="shared" si="634"/>
        <v>0.11884688744754107</v>
      </c>
      <c r="RI172" s="17">
        <f t="shared" si="635"/>
        <v>2.7152654069457199E-3</v>
      </c>
      <c r="RJ172" s="17">
        <f t="shared" si="636"/>
        <v>0.63918334117135678</v>
      </c>
      <c r="RK172" s="17">
        <f t="shared" si="637"/>
        <v>0</v>
      </c>
      <c r="RL172" s="17">
        <f t="shared" si="638"/>
        <v>0.20791153836442081</v>
      </c>
      <c r="RM172" s="17">
        <f t="shared" si="639"/>
        <v>3.7786885210328455E-2</v>
      </c>
      <c r="RN172" s="17">
        <f t="shared" si="640"/>
        <v>9.7790188476998951E-3</v>
      </c>
      <c r="RO172" s="17">
        <f t="shared" si="641"/>
        <v>5.7227698722873985E-3</v>
      </c>
      <c r="RP172" s="17">
        <f t="shared" si="642"/>
        <v>9.8014841100742253E-2</v>
      </c>
      <c r="RQ172" s="17">
        <f t="shared" si="643"/>
        <v>5.4948141720323639E-6</v>
      </c>
      <c r="RR172" s="36">
        <f t="shared" si="644"/>
        <v>7477556.5324277859</v>
      </c>
      <c r="RS172" s="36">
        <f t="shared" si="645"/>
        <v>47.224386181897209</v>
      </c>
      <c r="RT172" s="10">
        <f t="shared" si="646"/>
        <v>0</v>
      </c>
      <c r="RU172" s="17">
        <f t="shared" si="647"/>
        <v>0</v>
      </c>
      <c r="RV172" s="37">
        <f t="shared" si="648"/>
        <v>1.7135544613386722</v>
      </c>
      <c r="RW172" s="36">
        <f t="shared" si="649"/>
        <v>0.58358226864804441</v>
      </c>
      <c r="RX172" s="85">
        <v>-2.274956</v>
      </c>
      <c r="RY172" s="93">
        <v>70</v>
      </c>
      <c r="RZ172" s="43" t="b">
        <v>0</v>
      </c>
      <c r="SA172" s="18" t="b">
        <v>0</v>
      </c>
      <c r="SB172" s="18" t="b">
        <v>1</v>
      </c>
      <c r="SC172" s="18" t="b">
        <v>0</v>
      </c>
      <c r="SD172" s="18" t="b">
        <v>0</v>
      </c>
      <c r="SE172" s="32" t="b">
        <v>1</v>
      </c>
      <c r="SF172" s="43" t="b">
        <v>0</v>
      </c>
      <c r="SG172" s="18" t="b">
        <v>0</v>
      </c>
      <c r="SH172" s="18"/>
      <c r="SI172" s="18"/>
      <c r="SJ172" s="18"/>
      <c r="SK172" s="18"/>
      <c r="SL172" s="18"/>
      <c r="SM172" s="18"/>
      <c r="SN172" s="18"/>
      <c r="SO172" s="18"/>
      <c r="SP172" s="18"/>
      <c r="SQ172" s="17">
        <f t="shared" si="583"/>
        <v>0</v>
      </c>
      <c r="SR172" s="17">
        <f t="shared" si="584"/>
        <v>0</v>
      </c>
      <c r="SS172" s="17">
        <f t="shared" si="585"/>
        <v>0</v>
      </c>
      <c r="ST172" s="17">
        <f t="shared" si="586"/>
        <v>0</v>
      </c>
      <c r="SU172" s="17">
        <f t="shared" si="587"/>
        <v>0</v>
      </c>
      <c r="SV172" s="17">
        <f t="shared" si="658"/>
        <v>0</v>
      </c>
      <c r="SW172" s="17">
        <f t="shared" si="588"/>
        <v>0</v>
      </c>
      <c r="SX172" s="17">
        <f t="shared" si="589"/>
        <v>0</v>
      </c>
      <c r="SY172" s="17">
        <f t="shared" si="590"/>
        <v>0</v>
      </c>
      <c r="SZ172" s="17">
        <f t="shared" si="591"/>
        <v>0</v>
      </c>
      <c r="TA172" s="17">
        <f t="shared" si="592"/>
        <v>0</v>
      </c>
      <c r="TB172" s="24">
        <f t="shared" si="593"/>
        <v>620</v>
      </c>
      <c r="TC172" s="69">
        <f t="shared" si="594"/>
        <v>1</v>
      </c>
      <c r="TD172" s="17">
        <f t="shared" si="616"/>
        <v>2.6014568158168575E-6</v>
      </c>
      <c r="TE172" s="95"/>
      <c r="TF172" s="71"/>
      <c r="TG172" s="71">
        <v>1</v>
      </c>
      <c r="TH172" s="71">
        <v>2</v>
      </c>
      <c r="TI172" s="71"/>
      <c r="TJ172" s="71"/>
      <c r="TK172" s="71">
        <v>25</v>
      </c>
      <c r="TL172" s="71"/>
      <c r="TM172" s="71"/>
      <c r="TN172" s="71"/>
      <c r="TO172" s="71"/>
      <c r="TP172" s="71"/>
      <c r="TQ172" s="71"/>
      <c r="TR172" s="72"/>
      <c r="TS172" s="72"/>
      <c r="TT172" s="72"/>
      <c r="TU172" s="72">
        <v>40</v>
      </c>
      <c r="TV172" s="72">
        <v>3</v>
      </c>
      <c r="TW172" s="72"/>
      <c r="TX172" s="72"/>
      <c r="TY172" s="72"/>
      <c r="TZ172" s="72">
        <v>23</v>
      </c>
      <c r="UA172" s="72"/>
      <c r="UB172" s="72"/>
      <c r="UC172" s="72"/>
      <c r="UD172" s="72"/>
      <c r="UE172" s="72"/>
      <c r="UF172" s="72">
        <v>2</v>
      </c>
      <c r="UG172" s="72">
        <v>9</v>
      </c>
      <c r="UH172" s="72"/>
      <c r="UI172" s="72">
        <v>4</v>
      </c>
      <c r="UJ172" s="73"/>
      <c r="UK172" s="73"/>
      <c r="UL172" s="73"/>
      <c r="UM172" s="73">
        <v>59</v>
      </c>
      <c r="UN172" s="73">
        <v>7</v>
      </c>
      <c r="UO172" s="73"/>
      <c r="UP172" s="73"/>
      <c r="UQ172" s="73">
        <v>1</v>
      </c>
      <c r="UR172" s="73">
        <v>13</v>
      </c>
      <c r="US172" s="73"/>
      <c r="UT172" s="73"/>
      <c r="UU172" s="73"/>
      <c r="UV172" s="73"/>
      <c r="UW172" s="73">
        <v>1</v>
      </c>
      <c r="UX172" s="73"/>
      <c r="UY172" s="73">
        <v>10</v>
      </c>
      <c r="UZ172" s="73"/>
      <c r="VA172" s="73"/>
      <c r="VB172" s="73"/>
      <c r="VC172" s="73"/>
      <c r="VD172" s="73"/>
      <c r="VE172" s="73">
        <v>108</v>
      </c>
      <c r="VF172" s="73">
        <v>28</v>
      </c>
      <c r="VG172" s="73"/>
      <c r="VH172" s="73"/>
      <c r="VI172" s="73">
        <v>3</v>
      </c>
      <c r="VJ172" s="73">
        <v>57</v>
      </c>
      <c r="VK172" s="73"/>
      <c r="VL172" s="73"/>
      <c r="VM172" s="73"/>
      <c r="VN172" s="73">
        <v>7</v>
      </c>
      <c r="VO172" s="73"/>
      <c r="VP172" s="73">
        <v>11</v>
      </c>
      <c r="VQ172" s="73"/>
      <c r="VR172" s="73">
        <v>40</v>
      </c>
      <c r="VS172" s="73"/>
      <c r="VT172" s="73"/>
      <c r="VU172" s="73"/>
      <c r="VV172" s="73">
        <v>101</v>
      </c>
      <c r="VW172" s="73">
        <v>35</v>
      </c>
      <c r="VX172" s="73"/>
      <c r="VY172" s="73">
        <v>1</v>
      </c>
      <c r="VZ172" s="73">
        <v>3</v>
      </c>
      <c r="WA172" s="73">
        <v>8</v>
      </c>
      <c r="WB172" s="73">
        <v>7</v>
      </c>
      <c r="WC172" s="73">
        <v>32</v>
      </c>
      <c r="WD172" s="73"/>
      <c r="WE172" s="73"/>
      <c r="WF172" s="73">
        <v>45</v>
      </c>
      <c r="WG172" s="73"/>
      <c r="WH172" s="73"/>
      <c r="WI172" s="73"/>
      <c r="WJ172" s="73">
        <v>10</v>
      </c>
      <c r="WK172" s="73"/>
      <c r="WL172" s="73"/>
      <c r="WM172" s="73"/>
      <c r="WN172" s="73">
        <v>49</v>
      </c>
      <c r="WO172" s="22">
        <f t="shared" si="595"/>
        <v>0</v>
      </c>
      <c r="WP172" s="22">
        <f t="shared" si="596"/>
        <v>0</v>
      </c>
      <c r="WQ172" s="22">
        <f t="shared" si="597"/>
        <v>0</v>
      </c>
      <c r="WR172" s="22">
        <f t="shared" si="598"/>
        <v>309</v>
      </c>
      <c r="WS172" s="22">
        <f t="shared" si="599"/>
        <v>75</v>
      </c>
      <c r="WT172" s="22">
        <f t="shared" si="600"/>
        <v>0</v>
      </c>
      <c r="WU172" s="22">
        <f t="shared" si="601"/>
        <v>1</v>
      </c>
      <c r="WV172" s="22">
        <f t="shared" si="602"/>
        <v>4</v>
      </c>
      <c r="WW172" s="22">
        <f t="shared" si="603"/>
        <v>126</v>
      </c>
      <c r="WX172" s="22">
        <f t="shared" si="604"/>
        <v>0</v>
      </c>
      <c r="WY172" s="22">
        <f t="shared" si="605"/>
        <v>39</v>
      </c>
      <c r="WZ172" s="22">
        <f t="shared" si="606"/>
        <v>0</v>
      </c>
      <c r="XA172" s="22">
        <f t="shared" si="607"/>
        <v>0</v>
      </c>
      <c r="XB172" s="22">
        <f t="shared" si="608"/>
        <v>52</v>
      </c>
      <c r="XC172" s="22">
        <f t="shared" si="609"/>
        <v>3</v>
      </c>
      <c r="XD172" s="22">
        <f t="shared" si="610"/>
        <v>0</v>
      </c>
      <c r="XE172" s="22">
        <f t="shared" si="611"/>
        <v>40</v>
      </c>
      <c r="XF172" s="22">
        <f t="shared" si="612"/>
        <v>0</v>
      </c>
      <c r="XG172" s="93">
        <f t="shared" si="613"/>
        <v>93</v>
      </c>
    </row>
    <row r="173" spans="1:631" ht="17.100000000000001" customHeight="1" x14ac:dyDescent="0.2">
      <c r="A173" s="101"/>
      <c r="B173" s="27" t="s">
        <v>420</v>
      </c>
      <c r="C173" s="535" t="s">
        <v>421</v>
      </c>
      <c r="D173" s="25" t="s">
        <v>454</v>
      </c>
      <c r="E173" s="535" t="s">
        <v>455</v>
      </c>
      <c r="F173" s="25" t="s">
        <v>459</v>
      </c>
      <c r="G173" s="535" t="s">
        <v>460</v>
      </c>
      <c r="H173" s="25">
        <v>33</v>
      </c>
      <c r="I173" s="28">
        <v>6</v>
      </c>
      <c r="J173" s="17">
        <f t="shared" si="478"/>
        <v>0.67929701027357725</v>
      </c>
      <c r="K173" s="17">
        <f t="shared" si="479"/>
        <v>8.1178575551194732E-2</v>
      </c>
      <c r="L173" s="17">
        <f t="shared" si="480"/>
        <v>1</v>
      </c>
      <c r="M173" s="17">
        <f t="shared" si="481"/>
        <v>0.21392141969092524</v>
      </c>
      <c r="N173" s="17">
        <f t="shared" si="482"/>
        <v>0.45319122871493323</v>
      </c>
      <c r="O173" s="17">
        <f t="shared" si="483"/>
        <v>0.12103197506637424</v>
      </c>
      <c r="P173" s="17">
        <f t="shared" si="484"/>
        <v>0.75310335001513828</v>
      </c>
      <c r="Q173" s="17">
        <f t="shared" si="485"/>
        <v>0.64047330790140955</v>
      </c>
      <c r="R173" s="69">
        <f t="shared" si="486"/>
        <v>0.94406145361433913</v>
      </c>
      <c r="S173" s="422">
        <f t="shared" si="487"/>
        <v>0.54291759120309913</v>
      </c>
      <c r="T173" s="17">
        <f t="shared" si="614"/>
        <v>0.45708240879690087</v>
      </c>
      <c r="U173" s="10">
        <f t="shared" si="488"/>
        <v>30174.295216727412</v>
      </c>
      <c r="V173" s="32">
        <v>5</v>
      </c>
      <c r="W173" s="550">
        <f t="shared" si="489"/>
        <v>0</v>
      </c>
      <c r="X173" s="550">
        <f t="shared" si="490"/>
        <v>0.43180648009198797</v>
      </c>
      <c r="Y173" s="550">
        <f t="shared" si="491"/>
        <v>0.56819351990801203</v>
      </c>
      <c r="Z173" s="551">
        <f t="shared" si="492"/>
        <v>37509.295216727412</v>
      </c>
      <c r="AA173" s="426">
        <f t="shared" si="493"/>
        <v>0.23309853821101265</v>
      </c>
      <c r="AB173" s="59">
        <f t="shared" si="494"/>
        <v>0.9575772387527749</v>
      </c>
      <c r="AC173" s="59">
        <f t="shared" si="495"/>
        <v>6.3236555188043608E-2</v>
      </c>
      <c r="AD173" s="59">
        <f t="shared" si="496"/>
        <v>0.45319122871493323</v>
      </c>
      <c r="AE173" s="59">
        <f t="shared" si="497"/>
        <v>0.35952669209859051</v>
      </c>
      <c r="AF173" s="59">
        <f t="shared" si="498"/>
        <v>0.8763130555234907</v>
      </c>
      <c r="AG173" s="59">
        <f t="shared" si="499"/>
        <v>0.12103197506637424</v>
      </c>
      <c r="AH173" s="59">
        <f t="shared" si="500"/>
        <v>0.12103197506637424</v>
      </c>
      <c r="AI173" s="59">
        <f t="shared" si="501"/>
        <v>0.61104698141521407</v>
      </c>
      <c r="AJ173" s="59">
        <f t="shared" si="502"/>
        <v>0.74754703913194043</v>
      </c>
      <c r="AK173" s="59">
        <f t="shared" si="503"/>
        <v>0.24689664998486172</v>
      </c>
      <c r="AL173" s="35">
        <f t="shared" si="504"/>
        <v>1</v>
      </c>
      <c r="AM173" s="27">
        <v>66015</v>
      </c>
      <c r="AN173" s="25">
        <v>32580</v>
      </c>
      <c r="AO173" s="25">
        <v>33435</v>
      </c>
      <c r="AP173" s="17">
        <f t="shared" si="505"/>
        <v>1.282186916962087E-3</v>
      </c>
      <c r="AQ173" s="63">
        <v>97.442799461641997</v>
      </c>
      <c r="AR173" s="58">
        <v>2265.6975673799998</v>
      </c>
      <c r="AS173" s="24">
        <f t="shared" si="506"/>
        <v>29.136721930781881</v>
      </c>
      <c r="AT173" s="17">
        <f t="shared" si="656"/>
        <v>2.5162766255975647E-2</v>
      </c>
      <c r="AU173" s="25">
        <v>64580</v>
      </c>
      <c r="AV173" s="25">
        <v>31417</v>
      </c>
      <c r="AW173" s="25">
        <v>33163</v>
      </c>
      <c r="AX173" s="18">
        <v>1435</v>
      </c>
      <c r="AY173" s="18">
        <v>1163</v>
      </c>
      <c r="AZ173" s="18">
        <v>272</v>
      </c>
      <c r="BA173" s="25">
        <v>15388</v>
      </c>
      <c r="BB173" s="25">
        <v>7501</v>
      </c>
      <c r="BC173" s="25">
        <v>7887</v>
      </c>
      <c r="BD173" s="63">
        <v>95.105870419677956</v>
      </c>
      <c r="BE173" s="25">
        <v>50627</v>
      </c>
      <c r="BF173" s="25">
        <v>25079</v>
      </c>
      <c r="BG173" s="25">
        <v>25548</v>
      </c>
      <c r="BH173" s="63">
        <v>98.164239862220143</v>
      </c>
      <c r="BI173" s="17">
        <v>0.23309853821101265</v>
      </c>
      <c r="BJ173" s="25">
        <v>15739</v>
      </c>
      <c r="BK173" s="25">
        <v>43777</v>
      </c>
      <c r="BL173" s="25">
        <v>6499</v>
      </c>
      <c r="BM173" s="17">
        <v>0.50798364437946864</v>
      </c>
      <c r="BN173" s="10">
        <f t="shared" si="507"/>
        <v>32480.459716289377</v>
      </c>
      <c r="BO173" s="29">
        <v>0.35952669209859051</v>
      </c>
      <c r="BP173" s="30">
        <f t="shared" si="508"/>
        <v>0.64047330790140955</v>
      </c>
      <c r="BQ173" s="31">
        <v>14.845695228087807</v>
      </c>
      <c r="BR173" s="25">
        <v>50276</v>
      </c>
      <c r="BS173" s="25">
        <v>9227</v>
      </c>
      <c r="BT173" s="25">
        <v>34458</v>
      </c>
      <c r="BU173" s="25">
        <v>4512</v>
      </c>
      <c r="BV173" s="18">
        <v>1753</v>
      </c>
      <c r="BW173" s="18">
        <v>326</v>
      </c>
      <c r="BX173" s="25">
        <v>17326</v>
      </c>
      <c r="BY173" s="25">
        <v>14698</v>
      </c>
      <c r="BZ173" s="25">
        <v>2628</v>
      </c>
      <c r="CA173" s="59">
        <v>0.15167955673554195</v>
      </c>
      <c r="CB173" s="25">
        <v>64580</v>
      </c>
      <c r="CC173" s="18">
        <v>1435</v>
      </c>
      <c r="CD173" s="17">
        <f t="shared" si="509"/>
        <v>2.222050170331372E-2</v>
      </c>
      <c r="CE173" s="18">
        <v>1042</v>
      </c>
      <c r="CF173" s="25">
        <v>3179</v>
      </c>
      <c r="CG173" s="25">
        <v>4371</v>
      </c>
      <c r="CH173" s="25">
        <v>3820</v>
      </c>
      <c r="CI173" s="25">
        <v>2451</v>
      </c>
      <c r="CJ173" s="18">
        <v>1389</v>
      </c>
      <c r="CK173" s="18">
        <v>652</v>
      </c>
      <c r="CL173" s="18">
        <v>310</v>
      </c>
      <c r="CM173" s="18">
        <v>112</v>
      </c>
      <c r="CN173" s="26">
        <v>3.7273461849243912</v>
      </c>
      <c r="CO173" s="27">
        <v>17326</v>
      </c>
      <c r="CP173" s="34">
        <f t="shared" si="510"/>
        <v>3.8101696871753434</v>
      </c>
      <c r="CQ173" s="25">
        <v>197</v>
      </c>
      <c r="CR173" s="18">
        <v>172</v>
      </c>
      <c r="CS173" s="18">
        <v>351</v>
      </c>
      <c r="CT173" s="25">
        <v>12361</v>
      </c>
      <c r="CU173" s="25">
        <v>3350</v>
      </c>
      <c r="CV173" s="18">
        <v>518</v>
      </c>
      <c r="CW173" s="18">
        <v>336</v>
      </c>
      <c r="CX173" s="18">
        <v>41</v>
      </c>
      <c r="CY173" s="25">
        <v>17326</v>
      </c>
      <c r="CZ173" s="25">
        <v>15430</v>
      </c>
      <c r="DA173" s="18">
        <v>861</v>
      </c>
      <c r="DB173" s="18">
        <v>663</v>
      </c>
      <c r="DC173" s="18">
        <v>309</v>
      </c>
      <c r="DD173" s="18">
        <v>39</v>
      </c>
      <c r="DE173" s="18">
        <v>24</v>
      </c>
      <c r="DF173" s="25">
        <v>17326</v>
      </c>
      <c r="DG173" s="25">
        <v>15159</v>
      </c>
      <c r="DH173" s="18">
        <v>22</v>
      </c>
      <c r="DI173" s="18">
        <v>2</v>
      </c>
      <c r="DJ173" s="25">
        <v>2035</v>
      </c>
      <c r="DK173" s="18">
        <v>90</v>
      </c>
      <c r="DL173" s="18">
        <v>18</v>
      </c>
      <c r="DM173" s="25">
        <f t="shared" si="511"/>
        <v>56584.84243333718</v>
      </c>
      <c r="DN173" s="17">
        <f t="shared" si="512"/>
        <v>0.11745353803532263</v>
      </c>
      <c r="DO173" s="17">
        <f t="shared" si="513"/>
        <v>5.1945053676555469E-3</v>
      </c>
      <c r="DP173" s="23">
        <f t="shared" si="514"/>
        <v>0.8763130555234907</v>
      </c>
      <c r="DQ173" s="23">
        <f t="shared" si="515"/>
        <v>0.1236869444765093</v>
      </c>
      <c r="DR173" s="25">
        <v>17326</v>
      </c>
      <c r="DS173" s="25">
        <v>2327</v>
      </c>
      <c r="DT173" s="25">
        <v>5653</v>
      </c>
      <c r="DU173" s="18">
        <v>15</v>
      </c>
      <c r="DV173" s="25">
        <v>8661</v>
      </c>
      <c r="DW173" s="18">
        <v>22</v>
      </c>
      <c r="DX173" s="18">
        <v>612</v>
      </c>
      <c r="DY173" s="18">
        <v>36</v>
      </c>
      <c r="DZ173" s="17">
        <f t="shared" si="516"/>
        <v>0.96132979337411983</v>
      </c>
      <c r="EA173" s="17">
        <f t="shared" si="517"/>
        <v>3.8670206625880166E-2</v>
      </c>
      <c r="EB173" s="25">
        <v>17326</v>
      </c>
      <c r="EC173" s="25">
        <v>2045</v>
      </c>
      <c r="ED173" s="18">
        <v>52</v>
      </c>
      <c r="EE173" s="25">
        <v>14644</v>
      </c>
      <c r="EF173" s="17">
        <f t="shared" si="657"/>
        <v>0.84520374004386467</v>
      </c>
      <c r="EG173" s="18">
        <v>525</v>
      </c>
      <c r="EH173" s="18">
        <v>60</v>
      </c>
      <c r="EI173" s="17">
        <f t="shared" si="519"/>
        <v>0.12103197506637424</v>
      </c>
      <c r="EJ173" s="17">
        <f t="shared" si="520"/>
        <v>3.0301281311324021E-2</v>
      </c>
      <c r="EK173" s="69">
        <f t="shared" si="521"/>
        <v>8.1178575551194732E-2</v>
      </c>
      <c r="EL173" s="27">
        <v>49101</v>
      </c>
      <c r="EM173" s="25">
        <v>47018</v>
      </c>
      <c r="EN173" s="25">
        <v>2083</v>
      </c>
      <c r="EO173" s="59">
        <v>0.9575772387527749</v>
      </c>
      <c r="EP173" s="25">
        <v>23716</v>
      </c>
      <c r="EQ173" s="25">
        <v>23053</v>
      </c>
      <c r="ER173" s="25">
        <v>663</v>
      </c>
      <c r="ES173" s="59">
        <v>0.97204418957665706</v>
      </c>
      <c r="ET173" s="25">
        <v>25385</v>
      </c>
      <c r="EU173" s="25">
        <v>23965</v>
      </c>
      <c r="EV173" s="25">
        <v>1420</v>
      </c>
      <c r="EW173" s="59">
        <v>0.94406145361433913</v>
      </c>
      <c r="EX173" s="25">
        <v>11254</v>
      </c>
      <c r="EY173" s="25">
        <v>10854</v>
      </c>
      <c r="EZ173" s="25">
        <v>400</v>
      </c>
      <c r="FA173" s="59">
        <v>0.96445708192642632</v>
      </c>
      <c r="FB173" s="25">
        <v>37847</v>
      </c>
      <c r="FC173" s="25">
        <v>36164</v>
      </c>
      <c r="FD173" s="25">
        <v>1683</v>
      </c>
      <c r="FE173" s="59">
        <v>0.95553148201971094</v>
      </c>
      <c r="FF173" s="25">
        <v>24849</v>
      </c>
      <c r="FG173" s="25">
        <v>9675</v>
      </c>
      <c r="FH173" s="25">
        <v>13578</v>
      </c>
      <c r="FI173" s="25">
        <v>1596</v>
      </c>
      <c r="FJ173" s="23">
        <f t="shared" si="522"/>
        <v>6.4227936737896896E-2</v>
      </c>
      <c r="FK173" s="23">
        <f t="shared" si="523"/>
        <v>0.54642037908970176</v>
      </c>
      <c r="FL173" s="36">
        <f t="shared" si="524"/>
        <v>6.0620300751879697</v>
      </c>
      <c r="FM173" s="25">
        <v>12106</v>
      </c>
      <c r="FN173" s="25">
        <v>4624</v>
      </c>
      <c r="FO173" s="17">
        <f t="shared" si="525"/>
        <v>0.3819593589955394</v>
      </c>
      <c r="FP173" s="25">
        <v>6684</v>
      </c>
      <c r="FQ173" s="17">
        <f t="shared" si="526"/>
        <v>0.55212291425739302</v>
      </c>
      <c r="FR173" s="18">
        <v>798</v>
      </c>
      <c r="FS173" s="17">
        <f t="shared" si="527"/>
        <v>6.591772674706757E-2</v>
      </c>
      <c r="FT173" s="25">
        <v>12743</v>
      </c>
      <c r="FU173" s="25">
        <v>5051</v>
      </c>
      <c r="FV173" s="25">
        <v>6894</v>
      </c>
      <c r="FW173" s="17">
        <f t="shared" si="528"/>
        <v>6.2622616338381856E-2</v>
      </c>
      <c r="FX173" s="17">
        <f t="shared" si="529"/>
        <v>0.54100290355489289</v>
      </c>
      <c r="FY173" s="18">
        <v>798</v>
      </c>
      <c r="FZ173" s="25">
        <v>40815</v>
      </c>
      <c r="GA173" s="66">
        <v>2581</v>
      </c>
      <c r="GB173" s="25">
        <v>19737</v>
      </c>
      <c r="GC173" s="25">
        <v>11009</v>
      </c>
      <c r="GD173" s="25">
        <v>4672</v>
      </c>
      <c r="GE173" s="18">
        <v>158</v>
      </c>
      <c r="GF173" s="18">
        <v>1966</v>
      </c>
      <c r="GG173" s="18">
        <v>53</v>
      </c>
      <c r="GH173" s="18">
        <v>38</v>
      </c>
      <c r="GI173" s="18">
        <v>601</v>
      </c>
      <c r="GJ173" s="10">
        <f t="shared" si="530"/>
        <v>2581</v>
      </c>
      <c r="GK173" s="10">
        <v>38234</v>
      </c>
      <c r="GL173" s="44">
        <v>18497</v>
      </c>
      <c r="GM173" s="10">
        <f t="shared" si="531"/>
        <v>22318</v>
      </c>
      <c r="GN173" s="44">
        <v>7488</v>
      </c>
      <c r="GO173" s="17">
        <f t="shared" si="532"/>
        <v>6.3236555188043608E-2</v>
      </c>
      <c r="GP173" s="17">
        <f t="shared" si="653"/>
        <v>0.93676344481195639</v>
      </c>
      <c r="GQ173" s="17">
        <f t="shared" si="654"/>
        <v>0.45319122871493323</v>
      </c>
      <c r="GR173" s="17">
        <f t="shared" si="655"/>
        <v>0.18346196251378169</v>
      </c>
      <c r="GS173" s="17">
        <f t="shared" si="533"/>
        <v>0.69497733676344486</v>
      </c>
      <c r="GT173" s="25">
        <v>20008</v>
      </c>
      <c r="GU173" s="25">
        <v>992</v>
      </c>
      <c r="GV173" s="25">
        <v>9035</v>
      </c>
      <c r="GW173" s="25">
        <v>6092</v>
      </c>
      <c r="GX173" s="25">
        <v>2461</v>
      </c>
      <c r="GY173" s="18">
        <v>95</v>
      </c>
      <c r="GZ173" s="18">
        <v>904</v>
      </c>
      <c r="HA173" s="18">
        <v>16</v>
      </c>
      <c r="HB173" s="18">
        <v>25</v>
      </c>
      <c r="HC173" s="18">
        <v>388</v>
      </c>
      <c r="HD173" s="23">
        <f t="shared" si="534"/>
        <v>4.9580167932826873E-2</v>
      </c>
      <c r="HE173" s="23">
        <f t="shared" si="535"/>
        <v>0.95041983206717318</v>
      </c>
      <c r="HF173" s="23">
        <f t="shared" si="536"/>
        <v>0.49885045981607357</v>
      </c>
      <c r="HG173" s="23">
        <f t="shared" si="537"/>
        <v>0.19437225109956019</v>
      </c>
      <c r="HH173" s="25">
        <v>20807</v>
      </c>
      <c r="HI173" s="25">
        <v>1589</v>
      </c>
      <c r="HJ173" s="25">
        <v>10702</v>
      </c>
      <c r="HK173" s="25">
        <v>4917</v>
      </c>
      <c r="HL173" s="25">
        <v>2211</v>
      </c>
      <c r="HM173" s="18">
        <v>63</v>
      </c>
      <c r="HN173" s="18">
        <v>1062</v>
      </c>
      <c r="HO173" s="18">
        <v>37</v>
      </c>
      <c r="HP173" s="18">
        <v>13</v>
      </c>
      <c r="HQ173" s="18">
        <v>213</v>
      </c>
      <c r="HR173" s="23">
        <f t="shared" si="538"/>
        <v>7.636852982169462E-2</v>
      </c>
      <c r="HS173" s="23">
        <f t="shared" si="539"/>
        <v>0.92363147017830538</v>
      </c>
      <c r="HT173" s="80">
        <f t="shared" si="540"/>
        <v>0.40928533666554523</v>
      </c>
      <c r="HU173" s="27">
        <v>56149</v>
      </c>
      <c r="HV173" s="18">
        <v>1664</v>
      </c>
      <c r="HW173" s="25">
        <v>8648</v>
      </c>
      <c r="HX173" s="18">
        <v>1512</v>
      </c>
      <c r="HY173" s="25">
        <v>11910</v>
      </c>
      <c r="HZ173" s="18">
        <v>3588</v>
      </c>
      <c r="IA173" s="18">
        <v>1490</v>
      </c>
      <c r="IB173" s="18">
        <v>126</v>
      </c>
      <c r="IC173" s="25">
        <v>6512</v>
      </c>
      <c r="ID173" s="25">
        <v>13383</v>
      </c>
      <c r="IE173" s="25">
        <v>4129</v>
      </c>
      <c r="IF173" s="18">
        <v>478</v>
      </c>
      <c r="IG173" s="18">
        <v>2709</v>
      </c>
      <c r="IH173" s="17">
        <f t="shared" si="541"/>
        <v>0.30224937220609449</v>
      </c>
      <c r="II173" s="17">
        <f t="shared" si="542"/>
        <v>6.390140518976295E-2</v>
      </c>
      <c r="IJ173" s="30">
        <f t="shared" si="543"/>
        <v>15.649108138238574</v>
      </c>
      <c r="IK173" s="17">
        <f t="shared" si="615"/>
        <v>0.21392141969092524</v>
      </c>
      <c r="IL173" s="25">
        <v>27657</v>
      </c>
      <c r="IM173" s="18">
        <v>1003</v>
      </c>
      <c r="IN173" s="25">
        <v>7061</v>
      </c>
      <c r="IO173" s="18">
        <v>1182</v>
      </c>
      <c r="IP173" s="25">
        <v>8914</v>
      </c>
      <c r="IQ173" s="18">
        <v>1481</v>
      </c>
      <c r="IR173" s="18">
        <v>909</v>
      </c>
      <c r="IS173" s="18">
        <v>77</v>
      </c>
      <c r="IT173" s="25">
        <v>3185</v>
      </c>
      <c r="IU173" s="25">
        <v>176</v>
      </c>
      <c r="IV173" s="25">
        <v>1654</v>
      </c>
      <c r="IW173" s="18">
        <v>246</v>
      </c>
      <c r="IX173" s="18">
        <v>1769</v>
      </c>
      <c r="IY173" s="17">
        <f t="shared" si="544"/>
        <v>0.74303069747261086</v>
      </c>
      <c r="IZ173" s="25">
        <v>28492</v>
      </c>
      <c r="JA173" s="18">
        <v>661</v>
      </c>
      <c r="JB173" s="25">
        <v>1587</v>
      </c>
      <c r="JC173" s="18">
        <v>330</v>
      </c>
      <c r="JD173" s="25">
        <v>2996</v>
      </c>
      <c r="JE173" s="18">
        <v>2107</v>
      </c>
      <c r="JF173" s="18">
        <v>581</v>
      </c>
      <c r="JG173" s="18">
        <v>49</v>
      </c>
      <c r="JH173" s="25">
        <v>3327</v>
      </c>
      <c r="JI173" s="25">
        <v>13207</v>
      </c>
      <c r="JJ173" s="25">
        <v>2475</v>
      </c>
      <c r="JK173" s="18">
        <v>232</v>
      </c>
      <c r="JL173" s="18">
        <v>940</v>
      </c>
      <c r="JM173" s="80">
        <f t="shared" si="545"/>
        <v>0.28997613365155134</v>
      </c>
      <c r="JN173" s="27">
        <v>56149</v>
      </c>
      <c r="JO173" s="25">
        <v>40935</v>
      </c>
      <c r="JP173" s="18">
        <v>11</v>
      </c>
      <c r="JQ173" s="18">
        <v>93</v>
      </c>
      <c r="JR173" s="18">
        <v>537</v>
      </c>
      <c r="JS173" s="18">
        <v>208</v>
      </c>
      <c r="JT173" s="18">
        <v>469</v>
      </c>
      <c r="JU173" s="18">
        <v>5</v>
      </c>
      <c r="JV173" s="18">
        <v>28</v>
      </c>
      <c r="JW173" s="25">
        <v>13863</v>
      </c>
      <c r="JX173" s="17">
        <f t="shared" si="546"/>
        <v>0.24689664998486172</v>
      </c>
      <c r="JY173" s="17">
        <f t="shared" si="547"/>
        <v>0.75310335001513828</v>
      </c>
      <c r="JZ173" s="25">
        <v>13095</v>
      </c>
      <c r="KA173" s="25">
        <v>10019</v>
      </c>
      <c r="KB173" s="18">
        <v>5</v>
      </c>
      <c r="KC173" s="18">
        <v>9</v>
      </c>
      <c r="KD173" s="18">
        <v>59</v>
      </c>
      <c r="KE173" s="18">
        <v>47</v>
      </c>
      <c r="KF173" s="18">
        <v>31</v>
      </c>
      <c r="KG173" s="18">
        <v>1</v>
      </c>
      <c r="KH173" s="18">
        <v>2</v>
      </c>
      <c r="KI173" s="25">
        <v>2922</v>
      </c>
      <c r="KJ173" s="17">
        <f t="shared" si="548"/>
        <v>0.22313860252004583</v>
      </c>
      <c r="KK173" s="25">
        <v>43054</v>
      </c>
      <c r="KL173" s="25">
        <v>30916</v>
      </c>
      <c r="KM173" s="18">
        <v>6</v>
      </c>
      <c r="KN173" s="18">
        <v>84</v>
      </c>
      <c r="KO173" s="18">
        <v>478</v>
      </c>
      <c r="KP173" s="18">
        <v>161</v>
      </c>
      <c r="KQ173" s="18">
        <v>438</v>
      </c>
      <c r="KR173" s="18">
        <v>4</v>
      </c>
      <c r="KS173" s="18">
        <v>26</v>
      </c>
      <c r="KT173" s="25">
        <v>10941</v>
      </c>
      <c r="KU173" s="69">
        <f t="shared" si="619"/>
        <v>0.25412272959539184</v>
      </c>
      <c r="KV173" s="27">
        <v>66015</v>
      </c>
      <c r="KW173" s="25">
        <v>62275</v>
      </c>
      <c r="KX173" s="18">
        <v>3740</v>
      </c>
      <c r="KY173" s="59">
        <v>5.665379080512005E-2</v>
      </c>
      <c r="KZ173" s="18">
        <v>2224</v>
      </c>
      <c r="LA173" s="18">
        <v>1420</v>
      </c>
      <c r="LB173" s="18">
        <v>1684</v>
      </c>
      <c r="LC173" s="18">
        <v>1608</v>
      </c>
      <c r="LD173" s="25">
        <v>32580</v>
      </c>
      <c r="LE173" s="25">
        <v>30812</v>
      </c>
      <c r="LF173" s="18">
        <v>1768</v>
      </c>
      <c r="LG173" s="59">
        <v>5.4266421117249844E-2</v>
      </c>
      <c r="LH173" s="25">
        <v>33435</v>
      </c>
      <c r="LI173" s="25">
        <v>31463</v>
      </c>
      <c r="LJ173" s="18">
        <v>1972</v>
      </c>
      <c r="LK173" s="35">
        <v>5.8980110662479435E-2</v>
      </c>
      <c r="LL173" s="27">
        <v>17326</v>
      </c>
      <c r="LM173" s="18">
        <v>143</v>
      </c>
      <c r="LN173" s="25">
        <v>10444</v>
      </c>
      <c r="LO173" s="18">
        <v>273</v>
      </c>
      <c r="LP173" s="18">
        <v>388</v>
      </c>
      <c r="LQ173" s="18">
        <v>71</v>
      </c>
      <c r="LR173" s="25">
        <v>6007</v>
      </c>
      <c r="LS173" s="23">
        <f t="shared" si="549"/>
        <v>0.34670437492785411</v>
      </c>
      <c r="LT173" s="23">
        <f t="shared" si="550"/>
        <v>0.65329562507214589</v>
      </c>
      <c r="LU173" s="17">
        <f t="shared" si="551"/>
        <v>0.61104698141521407</v>
      </c>
      <c r="LV173" s="25">
        <v>17326</v>
      </c>
      <c r="LW173" s="18">
        <v>184</v>
      </c>
      <c r="LX173" s="18">
        <v>157</v>
      </c>
      <c r="LY173" s="25">
        <v>12603</v>
      </c>
      <c r="LZ173" s="25">
        <v>2261</v>
      </c>
      <c r="MA173" s="18">
        <v>62</v>
      </c>
      <c r="MB173" s="18">
        <v>643</v>
      </c>
      <c r="MC173" s="18">
        <v>93</v>
      </c>
      <c r="MD173" s="18">
        <v>8</v>
      </c>
      <c r="ME173" s="18">
        <v>0</v>
      </c>
      <c r="MF173" s="18">
        <v>1315</v>
      </c>
      <c r="MG173" s="17">
        <f t="shared" si="552"/>
        <v>4.6057947593212516E-2</v>
      </c>
      <c r="MH173" s="17">
        <f t="shared" si="553"/>
        <v>0.74754703913194043</v>
      </c>
      <c r="MI173" s="25">
        <v>17326</v>
      </c>
      <c r="MJ173" s="18">
        <v>250</v>
      </c>
      <c r="MK173" s="18">
        <v>177</v>
      </c>
      <c r="ML173" s="25">
        <v>11849</v>
      </c>
      <c r="MM173" s="25">
        <v>2824</v>
      </c>
      <c r="MN173" s="18">
        <v>57</v>
      </c>
      <c r="MO173" s="18">
        <v>651</v>
      </c>
      <c r="MP173" s="18">
        <v>93</v>
      </c>
      <c r="MQ173" s="18">
        <v>0</v>
      </c>
      <c r="MR173" s="18">
        <v>0</v>
      </c>
      <c r="MS173" s="18">
        <v>1425</v>
      </c>
      <c r="MT173" s="17">
        <f t="shared" si="554"/>
        <v>0.71389818769479396</v>
      </c>
      <c r="MU173" s="69">
        <f t="shared" si="555"/>
        <v>0.67929701027357725</v>
      </c>
      <c r="MV173" s="27">
        <v>17326</v>
      </c>
      <c r="MW173" s="25">
        <v>2097</v>
      </c>
      <c r="MX173" s="25">
        <v>2233</v>
      </c>
      <c r="MY173" s="25">
        <v>7774</v>
      </c>
      <c r="MZ173" s="25">
        <v>2014</v>
      </c>
      <c r="NA173" s="25">
        <v>2579</v>
      </c>
      <c r="NB173" s="18">
        <v>17</v>
      </c>
      <c r="NC173" s="18">
        <v>570</v>
      </c>
      <c r="ND173" s="18">
        <v>42</v>
      </c>
      <c r="NE173" s="17">
        <f t="shared" si="556"/>
        <v>0.12103197506637424</v>
      </c>
      <c r="NF173" s="10">
        <f t="shared" si="557"/>
        <v>7816.2449497864482</v>
      </c>
      <c r="NG173" s="17">
        <f t="shared" si="558"/>
        <v>0.30278194620801108</v>
      </c>
      <c r="NH173" s="25">
        <v>17326</v>
      </c>
      <c r="NI173" s="18">
        <v>75</v>
      </c>
      <c r="NJ173" s="18">
        <v>2</v>
      </c>
      <c r="NK173" s="18">
        <v>50</v>
      </c>
      <c r="NL173" s="18">
        <v>7</v>
      </c>
      <c r="NM173" s="25">
        <v>16025</v>
      </c>
      <c r="NN173" s="18">
        <v>1107</v>
      </c>
      <c r="NO173" s="18">
        <v>32</v>
      </c>
      <c r="NP173" s="18">
        <v>0</v>
      </c>
      <c r="NQ173" s="32">
        <v>28</v>
      </c>
      <c r="NR173" s="27">
        <v>17326</v>
      </c>
      <c r="NS173" s="37">
        <f t="shared" si="559"/>
        <v>0.99619069606371924</v>
      </c>
      <c r="NT173" s="37">
        <f t="shared" si="560"/>
        <v>0.26880873264985761</v>
      </c>
      <c r="NU173" s="37">
        <f t="shared" si="561"/>
        <v>1.0038238702201623</v>
      </c>
      <c r="NV173" s="17">
        <f t="shared" si="562"/>
        <v>0.20383770425899211</v>
      </c>
      <c r="NW173" s="10">
        <f t="shared" si="563"/>
        <v>9569</v>
      </c>
      <c r="NX173" s="17">
        <f t="shared" si="564"/>
        <v>0.55229135403439922</v>
      </c>
      <c r="NY173" s="19">
        <f t="shared" si="565"/>
        <v>0.17244859341491106</v>
      </c>
      <c r="NZ173" s="25">
        <v>7757</v>
      </c>
      <c r="OA173" s="25">
        <v>5286</v>
      </c>
      <c r="OB173" s="18">
        <v>620</v>
      </c>
      <c r="OC173" s="25">
        <v>2826</v>
      </c>
      <c r="OD173" s="18">
        <v>204</v>
      </c>
      <c r="OE173" s="18">
        <v>567</v>
      </c>
      <c r="OF173" s="17">
        <f t="shared" si="566"/>
        <v>0.16310746854438415</v>
      </c>
      <c r="OG173" s="17">
        <f t="shared" si="567"/>
        <v>0.44770864596560084</v>
      </c>
      <c r="OH173" s="17">
        <f t="shared" si="568"/>
        <v>0.30509061526030246</v>
      </c>
      <c r="OI173" s="69">
        <f t="shared" si="569"/>
        <v>3.2725383816229942E-2</v>
      </c>
      <c r="OJ173" s="27">
        <v>17326</v>
      </c>
      <c r="OK173" s="18">
        <v>136</v>
      </c>
      <c r="OL173" s="25">
        <v>4329</v>
      </c>
      <c r="OM173" s="25">
        <v>5982</v>
      </c>
      <c r="ON173" s="18">
        <v>204</v>
      </c>
      <c r="OO173" s="18">
        <v>664</v>
      </c>
      <c r="OP173" s="18">
        <v>943</v>
      </c>
      <c r="OQ173" s="25">
        <v>4608</v>
      </c>
      <c r="OR173" s="69">
        <f t="shared" si="570"/>
        <v>0.32390626803647699</v>
      </c>
      <c r="OS173" s="22">
        <v>24061</v>
      </c>
      <c r="OT173" s="22">
        <v>24061</v>
      </c>
      <c r="OU173" s="38">
        <f t="shared" si="620"/>
        <v>0.65927772906619908</v>
      </c>
      <c r="OV173" s="39">
        <v>0.72030297992602133</v>
      </c>
      <c r="OW173" s="22">
        <v>1733121</v>
      </c>
      <c r="OX173" s="36">
        <f t="shared" si="621"/>
        <v>70915845.077999994</v>
      </c>
      <c r="OY173" s="36">
        <f t="shared" si="622"/>
        <v>1630238.1693223531</v>
      </c>
      <c r="OZ173" s="22"/>
      <c r="PA173" s="22"/>
      <c r="PB173" s="38">
        <f t="shared" si="623"/>
        <v>0</v>
      </c>
      <c r="PC173" s="39">
        <v>0</v>
      </c>
      <c r="PD173" s="22"/>
      <c r="PE173" s="40">
        <f t="shared" si="571"/>
        <v>0</v>
      </c>
      <c r="PF173" s="36">
        <f t="shared" si="572"/>
        <v>0</v>
      </c>
      <c r="PG173" s="22">
        <v>198</v>
      </c>
      <c r="PH173" s="22">
        <v>198</v>
      </c>
      <c r="PI173" s="38">
        <f t="shared" si="624"/>
        <v>5.4252520824199912E-3</v>
      </c>
      <c r="PJ173" s="39">
        <v>7.8585858585858592E-2</v>
      </c>
      <c r="PK173" s="22">
        <v>1556</v>
      </c>
      <c r="PL173" s="41">
        <f t="shared" si="573"/>
        <v>63668.407999999996</v>
      </c>
      <c r="PM173" s="36">
        <f t="shared" si="574"/>
        <v>16185.831933793328</v>
      </c>
      <c r="PN173" s="22">
        <v>10485</v>
      </c>
      <c r="PO173" s="22">
        <v>10485</v>
      </c>
      <c r="PP173" s="38">
        <f t="shared" si="625"/>
        <v>0.28729175800087681</v>
      </c>
      <c r="PQ173" s="39">
        <v>0.50337434430138295</v>
      </c>
      <c r="PR173" s="22">
        <v>527788</v>
      </c>
      <c r="PS173" s="41">
        <f t="shared" si="575"/>
        <v>21596029.384</v>
      </c>
      <c r="PT173" s="36">
        <f t="shared" si="576"/>
        <v>1374775.9049796644</v>
      </c>
      <c r="PU173" s="22">
        <v>167</v>
      </c>
      <c r="PV173" s="22">
        <v>167</v>
      </c>
      <c r="PW173" s="38">
        <f t="shared" si="626"/>
        <v>4.5758439281017096E-3</v>
      </c>
      <c r="PX173" s="39">
        <v>0.22395209580838324</v>
      </c>
      <c r="PY173" s="22">
        <v>3740</v>
      </c>
      <c r="PZ173" s="36">
        <f t="shared" si="577"/>
        <v>25478.642682260579</v>
      </c>
      <c r="QA173" s="22"/>
      <c r="QB173" s="22"/>
      <c r="QC173" s="39">
        <v>0</v>
      </c>
      <c r="QD173" s="22"/>
      <c r="QE173" s="22">
        <f t="shared" si="578"/>
        <v>0</v>
      </c>
      <c r="QF173" s="22"/>
      <c r="QG173" s="22">
        <v>118</v>
      </c>
      <c r="QH173" s="22">
        <v>118</v>
      </c>
      <c r="QI173" s="38">
        <f t="shared" si="627"/>
        <v>3.2332310390179747E-3</v>
      </c>
      <c r="QJ173" s="39">
        <v>0.16779661016949152</v>
      </c>
      <c r="QK173" s="22">
        <v>1980</v>
      </c>
      <c r="QL173" s="42">
        <f t="shared" si="579"/>
        <v>41.801491525423728</v>
      </c>
      <c r="QM173" s="22">
        <f t="shared" si="628"/>
        <v>1467</v>
      </c>
      <c r="QN173" s="22">
        <v>220</v>
      </c>
      <c r="QO173" s="22">
        <v>220</v>
      </c>
      <c r="QP173" s="38">
        <f t="shared" si="629"/>
        <v>6.0280578693555457E-3</v>
      </c>
      <c r="QQ173" s="39">
        <v>0.113</v>
      </c>
      <c r="QR173" s="22">
        <v>2486</v>
      </c>
      <c r="QS173" s="36">
        <f t="shared" si="580"/>
        <v>51726.998644301006</v>
      </c>
      <c r="QT173" s="22">
        <v>72</v>
      </c>
      <c r="QU173" s="22">
        <v>72</v>
      </c>
      <c r="QV173" s="38">
        <f t="shared" si="630"/>
        <v>1.9728189390618152E-3</v>
      </c>
      <c r="QW173" s="39">
        <v>9.8055555555555549E-2</v>
      </c>
      <c r="QX173" s="22">
        <v>706</v>
      </c>
      <c r="QY173" s="36">
        <f t="shared" si="581"/>
        <v>16928.835919953057</v>
      </c>
      <c r="QZ173" s="22">
        <v>1175</v>
      </c>
      <c r="RA173" s="22">
        <v>1175</v>
      </c>
      <c r="RB173" s="38">
        <f t="shared" si="631"/>
        <v>3.2195309074967121E-2</v>
      </c>
      <c r="RC173" s="39">
        <v>0.13200000000000001</v>
      </c>
      <c r="RD173" s="22">
        <v>15510</v>
      </c>
      <c r="RE173" s="36">
        <f t="shared" si="582"/>
        <v>126960.19910564335</v>
      </c>
      <c r="RF173" s="10">
        <f t="shared" si="632"/>
        <v>36496</v>
      </c>
      <c r="RG173" s="10">
        <f t="shared" si="633"/>
        <v>36496</v>
      </c>
      <c r="RH173" s="17">
        <f t="shared" si="634"/>
        <v>4.6939408087067355E-2</v>
      </c>
      <c r="RI173" s="17">
        <f t="shared" si="635"/>
        <v>1.0724130327567879E-3</v>
      </c>
      <c r="RJ173" s="17">
        <f t="shared" si="636"/>
        <v>0.50279735851194873</v>
      </c>
      <c r="RK173" s="17">
        <f t="shared" si="637"/>
        <v>0</v>
      </c>
      <c r="RL173" s="17">
        <f t="shared" si="638"/>
        <v>0.42400779627002394</v>
      </c>
      <c r="RM173" s="17">
        <f t="shared" si="639"/>
        <v>7.8581120723209639E-3</v>
      </c>
      <c r="RN173" s="17">
        <f t="shared" si="640"/>
        <v>1.5953618784988098E-2</v>
      </c>
      <c r="RO173" s="17">
        <f t="shared" si="641"/>
        <v>5.2211843296324683E-3</v>
      </c>
      <c r="RP173" s="17">
        <f t="shared" si="642"/>
        <v>3.9157010274764439E-2</v>
      </c>
      <c r="RQ173" s="17">
        <f t="shared" si="643"/>
        <v>1.2892398127065786E-5</v>
      </c>
      <c r="RR173" s="36">
        <f t="shared" si="644"/>
        <v>3242336.3840794945</v>
      </c>
      <c r="RS173" s="36">
        <f t="shared" si="645"/>
        <v>49.115146316435577</v>
      </c>
      <c r="RT173" s="10">
        <f t="shared" si="646"/>
        <v>0</v>
      </c>
      <c r="RU173" s="17">
        <f t="shared" si="647"/>
        <v>0</v>
      </c>
      <c r="RV173" s="37">
        <f t="shared" si="648"/>
        <v>1.8088283647523016</v>
      </c>
      <c r="RW173" s="36">
        <f t="shared" si="649"/>
        <v>0.55284405059456188</v>
      </c>
      <c r="RX173" s="85">
        <v>-1.9739279999999999</v>
      </c>
      <c r="RY173" s="93">
        <v>86</v>
      </c>
      <c r="RZ173" s="43" t="b">
        <v>0</v>
      </c>
      <c r="SA173" s="18" t="b">
        <v>0</v>
      </c>
      <c r="SB173" s="18" t="b">
        <v>1</v>
      </c>
      <c r="SC173" s="18" t="b">
        <v>0</v>
      </c>
      <c r="SD173" s="18" t="b">
        <v>0</v>
      </c>
      <c r="SE173" s="32" t="b">
        <v>1</v>
      </c>
      <c r="SF173" s="43" t="b">
        <v>0</v>
      </c>
      <c r="SG173" s="18" t="b">
        <v>0</v>
      </c>
      <c r="SH173" s="18"/>
      <c r="SI173" s="18"/>
      <c r="SJ173" s="18"/>
      <c r="SK173" s="18"/>
      <c r="SL173" s="18"/>
      <c r="SM173" s="18"/>
      <c r="SN173" s="18"/>
      <c r="SO173" s="18"/>
      <c r="SP173" s="18"/>
      <c r="SQ173" s="17">
        <f t="shared" si="583"/>
        <v>0</v>
      </c>
      <c r="SR173" s="17">
        <f t="shared" si="584"/>
        <v>0</v>
      </c>
      <c r="SS173" s="17">
        <f t="shared" si="585"/>
        <v>0</v>
      </c>
      <c r="ST173" s="17">
        <f t="shared" si="586"/>
        <v>0</v>
      </c>
      <c r="SU173" s="17">
        <f t="shared" si="587"/>
        <v>0</v>
      </c>
      <c r="SV173" s="17">
        <f t="shared" si="658"/>
        <v>0</v>
      </c>
      <c r="SW173" s="17">
        <f t="shared" si="588"/>
        <v>0</v>
      </c>
      <c r="SX173" s="17">
        <f t="shared" si="589"/>
        <v>0</v>
      </c>
      <c r="SY173" s="17">
        <f t="shared" si="590"/>
        <v>0</v>
      </c>
      <c r="SZ173" s="17">
        <f t="shared" si="591"/>
        <v>0</v>
      </c>
      <c r="TA173" s="17">
        <f t="shared" si="592"/>
        <v>0</v>
      </c>
      <c r="TB173" s="24">
        <f t="shared" si="593"/>
        <v>620</v>
      </c>
      <c r="TC173" s="69">
        <f t="shared" si="594"/>
        <v>1</v>
      </c>
      <c r="TD173" s="17">
        <f t="shared" si="616"/>
        <v>2.6014568158168575E-6</v>
      </c>
      <c r="TE173" s="95">
        <v>5</v>
      </c>
      <c r="TF173" s="71"/>
      <c r="TG173" s="71">
        <v>63</v>
      </c>
      <c r="TH173" s="71">
        <v>2</v>
      </c>
      <c r="TI173" s="71">
        <v>58</v>
      </c>
      <c r="TJ173" s="71"/>
      <c r="TK173" s="71">
        <v>8</v>
      </c>
      <c r="TL173" s="71"/>
      <c r="TM173" s="71"/>
      <c r="TN173" s="71"/>
      <c r="TO173" s="71"/>
      <c r="TP173" s="71"/>
      <c r="TQ173" s="71"/>
      <c r="TR173" s="72">
        <v>123</v>
      </c>
      <c r="TS173" s="72"/>
      <c r="TT173" s="72"/>
      <c r="TU173" s="72">
        <v>165</v>
      </c>
      <c r="TV173" s="72">
        <v>1</v>
      </c>
      <c r="TW173" s="72">
        <v>61</v>
      </c>
      <c r="TX173" s="72"/>
      <c r="TY173" s="72">
        <v>3</v>
      </c>
      <c r="TZ173" s="72">
        <v>7</v>
      </c>
      <c r="UA173" s="72"/>
      <c r="UB173" s="72"/>
      <c r="UC173" s="72"/>
      <c r="UD173" s="72"/>
      <c r="UE173" s="72"/>
      <c r="UF173" s="72">
        <v>2</v>
      </c>
      <c r="UG173" s="72"/>
      <c r="UH173" s="72"/>
      <c r="UI173" s="72"/>
      <c r="UJ173" s="73"/>
      <c r="UK173" s="73"/>
      <c r="UL173" s="73"/>
      <c r="UM173" s="73">
        <v>126</v>
      </c>
      <c r="UN173" s="73"/>
      <c r="UO173" s="73">
        <v>64</v>
      </c>
      <c r="UP173" s="73"/>
      <c r="UQ173" s="73">
        <v>3</v>
      </c>
      <c r="UR173" s="73">
        <v>55</v>
      </c>
      <c r="US173" s="73"/>
      <c r="UT173" s="73"/>
      <c r="UU173" s="73"/>
      <c r="UV173" s="73"/>
      <c r="UW173" s="73">
        <v>1</v>
      </c>
      <c r="UX173" s="73"/>
      <c r="UY173" s="73">
        <v>1</v>
      </c>
      <c r="UZ173" s="73"/>
      <c r="VA173" s="73"/>
      <c r="VB173" s="73"/>
      <c r="VC173" s="73"/>
      <c r="VD173" s="73"/>
      <c r="VE173" s="73">
        <v>122</v>
      </c>
      <c r="VF173" s="73">
        <v>4</v>
      </c>
      <c r="VG173" s="73">
        <v>4</v>
      </c>
      <c r="VH173" s="73"/>
      <c r="VI173" s="73">
        <v>3</v>
      </c>
      <c r="VJ173" s="73">
        <v>90</v>
      </c>
      <c r="VK173" s="73"/>
      <c r="VL173" s="73"/>
      <c r="VM173" s="73"/>
      <c r="VN173" s="73"/>
      <c r="VO173" s="73"/>
      <c r="VP173" s="73">
        <v>1</v>
      </c>
      <c r="VQ173" s="73"/>
      <c r="VR173" s="73"/>
      <c r="VS173" s="73">
        <v>1</v>
      </c>
      <c r="VT173" s="73"/>
      <c r="VU173" s="73"/>
      <c r="VV173" s="73"/>
      <c r="VW173" s="73">
        <v>2</v>
      </c>
      <c r="VX173" s="73">
        <v>5</v>
      </c>
      <c r="VY173" s="73">
        <v>1</v>
      </c>
      <c r="VZ173" s="73"/>
      <c r="WA173" s="73">
        <v>6</v>
      </c>
      <c r="WB173" s="73">
        <v>4</v>
      </c>
      <c r="WC173" s="73">
        <v>36</v>
      </c>
      <c r="WD173" s="73"/>
      <c r="WE173" s="73"/>
      <c r="WF173" s="73"/>
      <c r="WG173" s="73"/>
      <c r="WH173" s="73"/>
      <c r="WI173" s="73"/>
      <c r="WJ173" s="73"/>
      <c r="WK173" s="73"/>
      <c r="WL173" s="73"/>
      <c r="WM173" s="73"/>
      <c r="WN173" s="73"/>
      <c r="WO173" s="22">
        <f t="shared" si="595"/>
        <v>129</v>
      </c>
      <c r="WP173" s="22">
        <f t="shared" si="596"/>
        <v>0</v>
      </c>
      <c r="WQ173" s="22">
        <f t="shared" si="597"/>
        <v>0</v>
      </c>
      <c r="WR173" s="22">
        <f t="shared" si="598"/>
        <v>476</v>
      </c>
      <c r="WS173" s="22">
        <f t="shared" si="599"/>
        <v>9</v>
      </c>
      <c r="WT173" s="22">
        <f t="shared" si="600"/>
        <v>187</v>
      </c>
      <c r="WU173" s="22">
        <f t="shared" si="601"/>
        <v>1</v>
      </c>
      <c r="WV173" s="22">
        <f t="shared" si="602"/>
        <v>9</v>
      </c>
      <c r="WW173" s="22">
        <f t="shared" si="603"/>
        <v>166</v>
      </c>
      <c r="WX173" s="22">
        <f t="shared" si="604"/>
        <v>0</v>
      </c>
      <c r="WY173" s="22">
        <f t="shared" si="605"/>
        <v>40</v>
      </c>
      <c r="WZ173" s="22">
        <f t="shared" si="606"/>
        <v>0</v>
      </c>
      <c r="XA173" s="22">
        <f t="shared" si="607"/>
        <v>0</v>
      </c>
      <c r="XB173" s="22">
        <f t="shared" si="608"/>
        <v>0</v>
      </c>
      <c r="XC173" s="22">
        <f t="shared" si="609"/>
        <v>3</v>
      </c>
      <c r="XD173" s="22">
        <f t="shared" si="610"/>
        <v>0</v>
      </c>
      <c r="XE173" s="22">
        <f t="shared" si="611"/>
        <v>2</v>
      </c>
      <c r="XF173" s="22">
        <f t="shared" si="612"/>
        <v>0</v>
      </c>
      <c r="XG173" s="93">
        <f t="shared" si="613"/>
        <v>0</v>
      </c>
    </row>
    <row r="174" spans="1:631" ht="17.100000000000001" customHeight="1" x14ac:dyDescent="0.2">
      <c r="A174" s="101"/>
      <c r="B174" s="27" t="s">
        <v>461</v>
      </c>
      <c r="C174" s="535" t="s">
        <v>462</v>
      </c>
      <c r="D174" s="25" t="s">
        <v>463</v>
      </c>
      <c r="E174" s="535" t="s">
        <v>464</v>
      </c>
      <c r="F174" s="25" t="s">
        <v>465</v>
      </c>
      <c r="G174" s="535" t="s">
        <v>466</v>
      </c>
      <c r="H174" s="25"/>
      <c r="I174" s="28">
        <v>21</v>
      </c>
      <c r="J174" s="17">
        <f t="shared" si="478"/>
        <v>0.96450807445359632</v>
      </c>
      <c r="K174" s="17">
        <f t="shared" si="479"/>
        <v>0.66093780400804203</v>
      </c>
      <c r="L174" s="17">
        <f t="shared" si="480"/>
        <v>1</v>
      </c>
      <c r="M174" s="17">
        <f t="shared" si="481"/>
        <v>0.69780063268891668</v>
      </c>
      <c r="N174" s="17">
        <f t="shared" si="482"/>
        <v>0.73785919093320362</v>
      </c>
      <c r="O174" s="17">
        <f t="shared" si="483"/>
        <v>0.89838835203320577</v>
      </c>
      <c r="P174" s="17">
        <f t="shared" si="484"/>
        <v>0.81855822495069519</v>
      </c>
      <c r="Q174" s="17">
        <f t="shared" si="485"/>
        <v>0.70724688510290057</v>
      </c>
      <c r="R174" s="69">
        <f t="shared" si="486"/>
        <v>0.96853067119365543</v>
      </c>
      <c r="S174" s="422">
        <f t="shared" si="487"/>
        <v>0.8282033150404684</v>
      </c>
      <c r="T174" s="17">
        <f t="shared" si="614"/>
        <v>0.1717966849595316</v>
      </c>
      <c r="U174" s="10">
        <f t="shared" si="488"/>
        <v>52446.607374500687</v>
      </c>
      <c r="V174" s="32">
        <v>8</v>
      </c>
      <c r="W174" s="550">
        <f t="shared" si="489"/>
        <v>0</v>
      </c>
      <c r="X174" s="550">
        <f t="shared" si="490"/>
        <v>0.71709220392935735</v>
      </c>
      <c r="Y174" s="550">
        <f t="shared" si="491"/>
        <v>0.28290779607064265</v>
      </c>
      <c r="Z174" s="551">
        <f t="shared" si="492"/>
        <v>86366.940707834001</v>
      </c>
      <c r="AA174" s="426">
        <f t="shared" si="493"/>
        <v>1</v>
      </c>
      <c r="AB174" s="59">
        <f t="shared" si="494"/>
        <v>0.97727357124289815</v>
      </c>
      <c r="AC174" s="59">
        <f t="shared" si="495"/>
        <v>3.6336181788362239E-2</v>
      </c>
      <c r="AD174" s="59">
        <f t="shared" si="496"/>
        <v>0.73785919093320362</v>
      </c>
      <c r="AE174" s="59">
        <f t="shared" si="497"/>
        <v>0.29275311489709938</v>
      </c>
      <c r="AF174" s="59">
        <f t="shared" si="498"/>
        <v>7.6788377975225378E-2</v>
      </c>
      <c r="AG174" s="59">
        <f t="shared" si="499"/>
        <v>8.030676438160711E-2</v>
      </c>
      <c r="AH174" s="59">
        <f t="shared" si="500"/>
        <v>0.89838835203320577</v>
      </c>
      <c r="AI174" s="59">
        <f t="shared" si="501"/>
        <v>0.93942538426616518</v>
      </c>
      <c r="AJ174" s="59">
        <f t="shared" si="502"/>
        <v>0.98959076464102735</v>
      </c>
      <c r="AK174" s="59">
        <f t="shared" si="503"/>
        <v>0.18144177504930484</v>
      </c>
      <c r="AL174" s="35">
        <f t="shared" si="504"/>
        <v>1</v>
      </c>
      <c r="AM174" s="27">
        <v>305283</v>
      </c>
      <c r="AN174" s="25">
        <v>146158</v>
      </c>
      <c r="AO174" s="25">
        <v>159125</v>
      </c>
      <c r="AP174" s="17">
        <f t="shared" si="505"/>
        <v>5.9294079916827509E-3</v>
      </c>
      <c r="AQ174" s="63">
        <v>91.851060487038495</v>
      </c>
      <c r="AR174" s="58">
        <v>29.878339196100001</v>
      </c>
      <c r="AS174" s="24">
        <f t="shared" si="506"/>
        <v>10217.535787258495</v>
      </c>
      <c r="AT174" s="17">
        <v>1</v>
      </c>
      <c r="AU174" s="25">
        <v>278986</v>
      </c>
      <c r="AV174" s="25">
        <v>128996</v>
      </c>
      <c r="AW174" s="25">
        <v>149990</v>
      </c>
      <c r="AX174" s="25">
        <v>26297</v>
      </c>
      <c r="AY174" s="25">
        <v>17162</v>
      </c>
      <c r="AZ174" s="25">
        <v>9135</v>
      </c>
      <c r="BA174" s="25">
        <v>305283</v>
      </c>
      <c r="BB174" s="25">
        <v>146158</v>
      </c>
      <c r="BC174" s="25">
        <v>159125</v>
      </c>
      <c r="BD174" s="63">
        <v>91.851060487038495</v>
      </c>
      <c r="BE174" s="18" t="s">
        <v>764</v>
      </c>
      <c r="BF174" s="18" t="s">
        <v>764</v>
      </c>
      <c r="BG174" s="18" t="s">
        <v>764</v>
      </c>
      <c r="BH174" s="63"/>
      <c r="BI174" s="17">
        <v>1</v>
      </c>
      <c r="BJ174" s="25">
        <v>65108</v>
      </c>
      <c r="BK174" s="25">
        <v>222399</v>
      </c>
      <c r="BL174" s="25">
        <v>17776</v>
      </c>
      <c r="BM174" s="17">
        <v>0.37268153184142017</v>
      </c>
      <c r="BN174" s="10">
        <f t="shared" si="507"/>
        <v>191509.66391485572</v>
      </c>
      <c r="BO174" s="29">
        <v>0.29275311489709938</v>
      </c>
      <c r="BP174" s="30">
        <f t="shared" si="508"/>
        <v>0.70724688510290057</v>
      </c>
      <c r="BQ174" s="31">
        <v>7.9928416944320793</v>
      </c>
      <c r="BR174" s="25">
        <v>240175</v>
      </c>
      <c r="BS174" s="25">
        <v>91726</v>
      </c>
      <c r="BT174" s="25">
        <v>125689</v>
      </c>
      <c r="BU174" s="25">
        <v>15787</v>
      </c>
      <c r="BV174" s="25">
        <v>4793</v>
      </c>
      <c r="BW174" s="18">
        <v>2180</v>
      </c>
      <c r="BX174" s="25">
        <v>61676</v>
      </c>
      <c r="BY174" s="25">
        <v>45309</v>
      </c>
      <c r="BZ174" s="25">
        <v>16367</v>
      </c>
      <c r="CA174" s="59">
        <v>0.26537064660483817</v>
      </c>
      <c r="CB174" s="25">
        <v>278986</v>
      </c>
      <c r="CC174" s="25">
        <v>26297</v>
      </c>
      <c r="CD174" s="17">
        <f t="shared" si="509"/>
        <v>9.4259210139576902E-2</v>
      </c>
      <c r="CE174" s="25">
        <v>2453</v>
      </c>
      <c r="CF174" s="25">
        <v>7965</v>
      </c>
      <c r="CG174" s="25">
        <v>12072</v>
      </c>
      <c r="CH174" s="25">
        <v>12988</v>
      </c>
      <c r="CI174" s="25">
        <v>9853</v>
      </c>
      <c r="CJ174" s="25">
        <v>6440</v>
      </c>
      <c r="CK174" s="25">
        <v>4068</v>
      </c>
      <c r="CL174" s="25">
        <v>2791</v>
      </c>
      <c r="CM174" s="25">
        <v>3046</v>
      </c>
      <c r="CN174" s="26">
        <v>4.5234126726765682</v>
      </c>
      <c r="CO174" s="27">
        <v>61676</v>
      </c>
      <c r="CP174" s="34">
        <f t="shared" si="510"/>
        <v>4.9497859783384133</v>
      </c>
      <c r="CQ174" s="25">
        <v>6174</v>
      </c>
      <c r="CR174" s="25">
        <v>6785</v>
      </c>
      <c r="CS174" s="25">
        <v>12274</v>
      </c>
      <c r="CT174" s="25">
        <v>28627</v>
      </c>
      <c r="CU174" s="25">
        <v>6746</v>
      </c>
      <c r="CV174" s="18">
        <v>260</v>
      </c>
      <c r="CW174" s="18">
        <v>226</v>
      </c>
      <c r="CX174" s="18">
        <v>584</v>
      </c>
      <c r="CY174" s="25">
        <v>61676</v>
      </c>
      <c r="CZ174" s="25">
        <v>34320</v>
      </c>
      <c r="DA174" s="25">
        <v>15126</v>
      </c>
      <c r="DB174" s="25">
        <v>2344</v>
      </c>
      <c r="DC174" s="25">
        <v>7212</v>
      </c>
      <c r="DD174" s="25">
        <v>1648</v>
      </c>
      <c r="DE174" s="25">
        <v>1026</v>
      </c>
      <c r="DF174" s="25">
        <v>61676</v>
      </c>
      <c r="DG174" s="25">
        <v>4534</v>
      </c>
      <c r="DH174" s="18">
        <v>89</v>
      </c>
      <c r="DI174" s="18">
        <v>113</v>
      </c>
      <c r="DJ174" s="25">
        <v>53056</v>
      </c>
      <c r="DK174" s="25">
        <v>3714</v>
      </c>
      <c r="DL174" s="18">
        <v>170</v>
      </c>
      <c r="DM174" s="25">
        <f t="shared" si="511"/>
        <v>20911.736785783774</v>
      </c>
      <c r="DN174" s="17">
        <f t="shared" si="512"/>
        <v>0.86023736947921392</v>
      </c>
      <c r="DO174" s="17">
        <f t="shared" si="513"/>
        <v>6.0217912964524285E-2</v>
      </c>
      <c r="DP174" s="23">
        <f t="shared" si="514"/>
        <v>7.6788377975225378E-2</v>
      </c>
      <c r="DQ174" s="23">
        <f t="shared" si="515"/>
        <v>0.92321162202477458</v>
      </c>
      <c r="DR174" s="25">
        <v>61676</v>
      </c>
      <c r="DS174" s="25">
        <v>1431</v>
      </c>
      <c r="DT174" s="25">
        <v>17445</v>
      </c>
      <c r="DU174" s="18">
        <v>41</v>
      </c>
      <c r="DV174" s="25">
        <v>18171</v>
      </c>
      <c r="DW174" s="25">
        <v>1233</v>
      </c>
      <c r="DX174" s="25">
        <v>22722</v>
      </c>
      <c r="DY174" s="18">
        <v>633</v>
      </c>
      <c r="DZ174" s="17">
        <f t="shared" si="516"/>
        <v>0.60133601400869052</v>
      </c>
      <c r="EA174" s="17">
        <f t="shared" si="517"/>
        <v>0.39866398599130948</v>
      </c>
      <c r="EB174" s="25">
        <v>61676</v>
      </c>
      <c r="EC174" s="25">
        <v>4654</v>
      </c>
      <c r="ED174" s="18">
        <v>299</v>
      </c>
      <c r="EE174" s="25">
        <v>33659</v>
      </c>
      <c r="EF174" s="17">
        <f t="shared" si="657"/>
        <v>0.54573902328296253</v>
      </c>
      <c r="EG174" s="25">
        <v>22319</v>
      </c>
      <c r="EH174" s="18">
        <v>745</v>
      </c>
      <c r="EI174" s="17">
        <f t="shared" si="519"/>
        <v>8.030676438160711E-2</v>
      </c>
      <c r="EJ174" s="17">
        <f t="shared" si="520"/>
        <v>0.36187495946559439</v>
      </c>
      <c r="EK174" s="69">
        <f t="shared" si="521"/>
        <v>0.66093780400804203</v>
      </c>
      <c r="EL174" s="43">
        <v>215432</v>
      </c>
      <c r="EM174" s="18">
        <v>210536</v>
      </c>
      <c r="EN174" s="18">
        <v>4896</v>
      </c>
      <c r="EO174" s="59">
        <v>0.97727357124289815</v>
      </c>
      <c r="EP174" s="18">
        <v>97031</v>
      </c>
      <c r="EQ174" s="18">
        <v>95861</v>
      </c>
      <c r="ER174" s="18">
        <v>1170</v>
      </c>
      <c r="ES174" s="59">
        <v>0.98794199791819115</v>
      </c>
      <c r="ET174" s="18">
        <v>118401</v>
      </c>
      <c r="EU174" s="18">
        <v>114675</v>
      </c>
      <c r="EV174" s="18">
        <v>3726</v>
      </c>
      <c r="EW174" s="59">
        <v>0.96853067119365543</v>
      </c>
      <c r="EX174" s="18">
        <v>215432</v>
      </c>
      <c r="EY174" s="18">
        <v>210536</v>
      </c>
      <c r="EZ174" s="18">
        <v>4896</v>
      </c>
      <c r="FA174" s="59">
        <v>0.97727357124289815</v>
      </c>
      <c r="FB174" s="18" t="s">
        <v>764</v>
      </c>
      <c r="FC174" s="18" t="s">
        <v>764</v>
      </c>
      <c r="FD174" s="18" t="s">
        <v>764</v>
      </c>
      <c r="FE174" s="59">
        <v>0</v>
      </c>
      <c r="FF174" s="25">
        <v>121019</v>
      </c>
      <c r="FG174" s="25">
        <v>45151</v>
      </c>
      <c r="FH174" s="25">
        <v>70797</v>
      </c>
      <c r="FI174" s="25">
        <v>5071</v>
      </c>
      <c r="FJ174" s="23">
        <f t="shared" si="522"/>
        <v>4.1902511175931051E-2</v>
      </c>
      <c r="FK174" s="23">
        <f t="shared" si="523"/>
        <v>0.58500731290127994</v>
      </c>
      <c r="FL174" s="36">
        <f t="shared" si="524"/>
        <v>8.9037665154801822</v>
      </c>
      <c r="FM174" s="25">
        <v>58435</v>
      </c>
      <c r="FN174" s="25">
        <v>22583</v>
      </c>
      <c r="FO174" s="17">
        <f t="shared" si="525"/>
        <v>0.38646359202532726</v>
      </c>
      <c r="FP174" s="25">
        <v>33355</v>
      </c>
      <c r="FQ174" s="17">
        <f t="shared" si="526"/>
        <v>0.57080516813553517</v>
      </c>
      <c r="FR174" s="25">
        <v>2497</v>
      </c>
      <c r="FS174" s="17">
        <f t="shared" si="527"/>
        <v>4.27312398391375E-2</v>
      </c>
      <c r="FT174" s="25">
        <v>62584</v>
      </c>
      <c r="FU174" s="25">
        <v>22568</v>
      </c>
      <c r="FV174" s="25">
        <v>37442</v>
      </c>
      <c r="FW174" s="17">
        <f t="shared" si="528"/>
        <v>4.1128722996292985E-2</v>
      </c>
      <c r="FX174" s="17">
        <f t="shared" si="529"/>
        <v>0.5982679279048958</v>
      </c>
      <c r="FY174" s="25">
        <v>2574</v>
      </c>
      <c r="FZ174" s="25">
        <v>176821</v>
      </c>
      <c r="GA174" s="25">
        <v>6425</v>
      </c>
      <c r="GB174" s="25">
        <v>39927</v>
      </c>
      <c r="GC174" s="25">
        <v>46800</v>
      </c>
      <c r="GD174" s="25">
        <v>40974</v>
      </c>
      <c r="GE174" s="18">
        <v>1095</v>
      </c>
      <c r="GF174" s="25">
        <v>36780</v>
      </c>
      <c r="GG174" s="25">
        <v>2435</v>
      </c>
      <c r="GH174" s="18">
        <v>826</v>
      </c>
      <c r="GI174" s="18">
        <v>1559</v>
      </c>
      <c r="GJ174" s="10">
        <f t="shared" si="530"/>
        <v>6425</v>
      </c>
      <c r="GK174" s="10">
        <f t="shared" ref="GK174:GK205" si="659">FZ174*GP174</f>
        <v>170396</v>
      </c>
      <c r="GL174" s="10">
        <f t="shared" ref="GL174:GL205" si="660">FZ174*GQ174</f>
        <v>130469</v>
      </c>
      <c r="GM174" s="10">
        <f t="shared" si="531"/>
        <v>46352</v>
      </c>
      <c r="GN174" s="10">
        <f t="shared" ref="GN174:GN205" si="661">(GI174+GH174+GG174+GF174+GE174+GD174)</f>
        <v>83669</v>
      </c>
      <c r="GO174" s="17">
        <f t="shared" si="532"/>
        <v>3.6336181788362239E-2</v>
      </c>
      <c r="GP174" s="17">
        <f t="shared" ref="GP174:GP205" si="662">(GB174+GC174+GD174+GE174+GF174+GG174+GH174+GI174)/FZ174</f>
        <v>0.96366381821163771</v>
      </c>
      <c r="GQ174" s="17">
        <f t="shared" ref="GQ174:GQ205" si="663">(GI174+GC174+GD174+GE174+GF174+GG174+GH174)/FZ174</f>
        <v>0.73785919093320362</v>
      </c>
      <c r="GR174" s="17">
        <f t="shared" ref="GR174:GR205" si="664">(GI174+GH174+GG174+GF174+GE174+GD174)/FZ174</f>
        <v>0.47318474615571682</v>
      </c>
      <c r="GS174" s="17">
        <f t="shared" si="533"/>
        <v>0.85076150457242061</v>
      </c>
      <c r="GT174" s="25">
        <v>81337</v>
      </c>
      <c r="GU174" s="25">
        <v>1893</v>
      </c>
      <c r="GV174" s="25">
        <v>14768</v>
      </c>
      <c r="GW174" s="25">
        <v>23827</v>
      </c>
      <c r="GX174" s="25">
        <v>21761</v>
      </c>
      <c r="GY174" s="18">
        <v>852</v>
      </c>
      <c r="GZ174" s="25">
        <v>15941</v>
      </c>
      <c r="HA174" s="25">
        <v>872</v>
      </c>
      <c r="HB174" s="18">
        <v>684</v>
      </c>
      <c r="HC174" s="18">
        <v>739</v>
      </c>
      <c r="HD174" s="23">
        <f t="shared" si="534"/>
        <v>2.3273540946924524E-2</v>
      </c>
      <c r="HE174" s="23">
        <f t="shared" si="535"/>
        <v>0.97672645905307542</v>
      </c>
      <c r="HF174" s="23">
        <f t="shared" si="536"/>
        <v>0.79516087389502932</v>
      </c>
      <c r="HG174" s="23">
        <f t="shared" si="537"/>
        <v>0.50221916225088215</v>
      </c>
      <c r="HH174" s="25">
        <v>95484</v>
      </c>
      <c r="HI174" s="25">
        <v>4532</v>
      </c>
      <c r="HJ174" s="25">
        <v>25159</v>
      </c>
      <c r="HK174" s="25">
        <v>22973</v>
      </c>
      <c r="HL174" s="25">
        <v>19213</v>
      </c>
      <c r="HM174" s="18">
        <v>243</v>
      </c>
      <c r="HN174" s="25">
        <v>20839</v>
      </c>
      <c r="HO174" s="25">
        <v>1563</v>
      </c>
      <c r="HP174" s="18">
        <v>142</v>
      </c>
      <c r="HQ174" s="18">
        <v>820</v>
      </c>
      <c r="HR174" s="23">
        <f t="shared" si="538"/>
        <v>4.7463449373717062E-2</v>
      </c>
      <c r="HS174" s="23">
        <f t="shared" si="539"/>
        <v>0.95253655062628295</v>
      </c>
      <c r="HT174" s="80">
        <f t="shared" si="540"/>
        <v>0.68904737966570317</v>
      </c>
      <c r="HU174" s="27">
        <v>265187</v>
      </c>
      <c r="HV174" s="25">
        <v>16105</v>
      </c>
      <c r="HW174" s="25">
        <v>76766</v>
      </c>
      <c r="HX174" s="25">
        <v>3461</v>
      </c>
      <c r="HY174" s="25">
        <v>37202</v>
      </c>
      <c r="HZ174" s="25">
        <v>5195</v>
      </c>
      <c r="IA174" s="25">
        <v>6252</v>
      </c>
      <c r="IB174" s="18">
        <v>1056</v>
      </c>
      <c r="IC174" s="25">
        <v>38356</v>
      </c>
      <c r="ID174" s="25">
        <v>47804</v>
      </c>
      <c r="IE174" s="25">
        <v>18647</v>
      </c>
      <c r="IF174" s="18">
        <v>1933</v>
      </c>
      <c r="IG174" s="25">
        <v>12410</v>
      </c>
      <c r="IH174" s="17">
        <f t="shared" si="541"/>
        <v>0.19985519652169978</v>
      </c>
      <c r="II174" s="17">
        <f t="shared" si="542"/>
        <v>1.9589949733584227E-2</v>
      </c>
      <c r="IJ174" s="30">
        <f t="shared" si="543"/>
        <v>51.046583253128006</v>
      </c>
      <c r="IK174" s="17">
        <f t="shared" si="615"/>
        <v>0.69780063268891668</v>
      </c>
      <c r="IL174" s="25">
        <v>125761</v>
      </c>
      <c r="IM174" s="25">
        <v>8920</v>
      </c>
      <c r="IN174" s="25">
        <v>47733</v>
      </c>
      <c r="IO174" s="25">
        <v>2368</v>
      </c>
      <c r="IP174" s="25">
        <v>20900</v>
      </c>
      <c r="IQ174" s="25">
        <v>2598</v>
      </c>
      <c r="IR174" s="25">
        <v>3977</v>
      </c>
      <c r="IS174" s="18">
        <v>704</v>
      </c>
      <c r="IT174" s="25">
        <v>19012</v>
      </c>
      <c r="IU174" s="25">
        <v>1330</v>
      </c>
      <c r="IV174" s="25">
        <v>8736</v>
      </c>
      <c r="IW174" s="18">
        <v>1053</v>
      </c>
      <c r="IX174" s="25">
        <v>8430</v>
      </c>
      <c r="IY174" s="17">
        <f t="shared" si="544"/>
        <v>0.68778079054714891</v>
      </c>
      <c r="IZ174" s="25">
        <v>139426</v>
      </c>
      <c r="JA174" s="25">
        <v>7185</v>
      </c>
      <c r="JB174" s="25">
        <v>29033</v>
      </c>
      <c r="JC174" s="25">
        <v>1093</v>
      </c>
      <c r="JD174" s="25">
        <v>16302</v>
      </c>
      <c r="JE174" s="25">
        <v>2597</v>
      </c>
      <c r="JF174" s="25">
        <v>2275</v>
      </c>
      <c r="JG174" s="18">
        <v>352</v>
      </c>
      <c r="JH174" s="25">
        <v>19344</v>
      </c>
      <c r="JI174" s="25">
        <v>46474</v>
      </c>
      <c r="JJ174" s="25">
        <v>9911</v>
      </c>
      <c r="JK174" s="18">
        <v>880</v>
      </c>
      <c r="JL174" s="25">
        <v>3980</v>
      </c>
      <c r="JM174" s="80">
        <f t="shared" si="545"/>
        <v>0.4194698262877799</v>
      </c>
      <c r="JN174" s="68">
        <v>265187</v>
      </c>
      <c r="JO174" s="36">
        <v>202895</v>
      </c>
      <c r="JP174" s="36">
        <v>230</v>
      </c>
      <c r="JQ174" s="36">
        <v>1457</v>
      </c>
      <c r="JR174" s="36">
        <v>7982</v>
      </c>
      <c r="JS174" s="36">
        <v>1926</v>
      </c>
      <c r="JT174" s="36">
        <v>2051</v>
      </c>
      <c r="JU174" s="36">
        <v>193</v>
      </c>
      <c r="JV174" s="36">
        <v>337</v>
      </c>
      <c r="JW174" s="36">
        <v>48116</v>
      </c>
      <c r="JX174" s="17">
        <f t="shared" si="546"/>
        <v>0.18144177504930484</v>
      </c>
      <c r="JY174" s="17">
        <f t="shared" si="547"/>
        <v>0.81855822495069519</v>
      </c>
      <c r="JZ174" s="36">
        <v>265187</v>
      </c>
      <c r="KA174" s="36">
        <v>202895</v>
      </c>
      <c r="KB174" s="36">
        <v>230</v>
      </c>
      <c r="KC174" s="36">
        <v>1457</v>
      </c>
      <c r="KD174" s="36">
        <v>7982</v>
      </c>
      <c r="KE174" s="36">
        <v>1926</v>
      </c>
      <c r="KF174" s="36">
        <v>2051</v>
      </c>
      <c r="KG174" s="36">
        <v>193</v>
      </c>
      <c r="KH174" s="36">
        <v>337</v>
      </c>
      <c r="KI174" s="36">
        <v>48116</v>
      </c>
      <c r="KJ174" s="17">
        <f t="shared" si="548"/>
        <v>0.18144177504930484</v>
      </c>
      <c r="KK174" s="36">
        <v>0</v>
      </c>
      <c r="KL174" s="36">
        <v>0</v>
      </c>
      <c r="KM174" s="36">
        <v>0</v>
      </c>
      <c r="KN174" s="36">
        <v>0</v>
      </c>
      <c r="KO174" s="36">
        <v>0</v>
      </c>
      <c r="KP174" s="36">
        <v>0</v>
      </c>
      <c r="KQ174" s="36">
        <v>0</v>
      </c>
      <c r="KR174" s="36">
        <v>0</v>
      </c>
      <c r="KS174" s="36">
        <v>0</v>
      </c>
      <c r="KT174" s="36">
        <v>0</v>
      </c>
      <c r="KU174" s="69" t="s">
        <v>764</v>
      </c>
      <c r="KV174" s="27">
        <v>305283</v>
      </c>
      <c r="KW174" s="25">
        <v>296821</v>
      </c>
      <c r="KX174" s="25">
        <v>8462</v>
      </c>
      <c r="KY174" s="59">
        <v>2.7718543122283258E-2</v>
      </c>
      <c r="KZ174" s="25">
        <v>3357</v>
      </c>
      <c r="LA174" s="25">
        <v>2208</v>
      </c>
      <c r="LB174" s="25">
        <v>4103</v>
      </c>
      <c r="LC174" s="25">
        <v>3042</v>
      </c>
      <c r="LD174" s="25">
        <v>146158</v>
      </c>
      <c r="LE174" s="25">
        <v>141989</v>
      </c>
      <c r="LF174" s="25">
        <v>4169</v>
      </c>
      <c r="LG174" s="59">
        <v>2.8523926162098551E-2</v>
      </c>
      <c r="LH174" s="25">
        <v>159125</v>
      </c>
      <c r="LI174" s="25">
        <v>154832</v>
      </c>
      <c r="LJ174" s="25">
        <v>4293</v>
      </c>
      <c r="LK174" s="35">
        <v>2.6978790259230164E-2</v>
      </c>
      <c r="LL174" s="27">
        <v>61676</v>
      </c>
      <c r="LM174" s="25">
        <v>3350</v>
      </c>
      <c r="LN174" s="25">
        <v>54590</v>
      </c>
      <c r="LO174" s="18">
        <v>933</v>
      </c>
      <c r="LP174" s="25">
        <v>2219</v>
      </c>
      <c r="LQ174" s="18">
        <v>227</v>
      </c>
      <c r="LR174" s="18">
        <v>357</v>
      </c>
      <c r="LS174" s="23">
        <f t="shared" si="549"/>
        <v>5.7883131201764059E-3</v>
      </c>
      <c r="LT174" s="23">
        <f t="shared" si="550"/>
        <v>0.99421168687982364</v>
      </c>
      <c r="LU174" s="17">
        <f t="shared" si="551"/>
        <v>0.93942538426616518</v>
      </c>
      <c r="LV174" s="25">
        <v>61676</v>
      </c>
      <c r="LW174" s="25">
        <v>12238</v>
      </c>
      <c r="LX174" s="25">
        <v>31876</v>
      </c>
      <c r="LY174" s="18">
        <v>623</v>
      </c>
      <c r="LZ174" s="18">
        <v>51</v>
      </c>
      <c r="MA174" s="18">
        <v>153</v>
      </c>
      <c r="MB174" s="18">
        <v>0</v>
      </c>
      <c r="MC174" s="18">
        <v>8</v>
      </c>
      <c r="MD174" s="25">
        <v>16297</v>
      </c>
      <c r="ME174" s="18">
        <v>70</v>
      </c>
      <c r="MF174" s="18">
        <v>360</v>
      </c>
      <c r="MG174" s="17">
        <f t="shared" si="552"/>
        <v>2.6104157208638691E-3</v>
      </c>
      <c r="MH174" s="17">
        <f t="shared" si="553"/>
        <v>0.98959076464102735</v>
      </c>
      <c r="MI174" s="25">
        <v>61676</v>
      </c>
      <c r="MJ174" s="25">
        <v>15947</v>
      </c>
      <c r="MK174" s="25">
        <v>43630</v>
      </c>
      <c r="ML174" s="25">
        <v>1157</v>
      </c>
      <c r="MM174" s="18">
        <v>104</v>
      </c>
      <c r="MN174" s="18">
        <v>267</v>
      </c>
      <c r="MO174" s="18">
        <v>1</v>
      </c>
      <c r="MP174" s="18">
        <v>1</v>
      </c>
      <c r="MQ174" s="18">
        <v>93</v>
      </c>
      <c r="MR174" s="18">
        <v>12</v>
      </c>
      <c r="MS174" s="18">
        <v>464</v>
      </c>
      <c r="MT174" s="17">
        <f t="shared" si="554"/>
        <v>0.98625072961930083</v>
      </c>
      <c r="MU174" s="69">
        <f t="shared" si="555"/>
        <v>0.96450807445359632</v>
      </c>
      <c r="MV174" s="27">
        <v>61676</v>
      </c>
      <c r="MW174" s="25">
        <v>55409</v>
      </c>
      <c r="MX174" s="18">
        <v>55</v>
      </c>
      <c r="MY174" s="25">
        <v>3212</v>
      </c>
      <c r="MZ174" s="25">
        <v>1569</v>
      </c>
      <c r="NA174" s="25">
        <v>1264</v>
      </c>
      <c r="NB174" s="18">
        <v>13</v>
      </c>
      <c r="NC174" s="18">
        <v>34</v>
      </c>
      <c r="ND174" s="18">
        <v>120</v>
      </c>
      <c r="NE174" s="17">
        <f t="shared" si="556"/>
        <v>0.89838835203320577</v>
      </c>
      <c r="NF174" s="10">
        <f t="shared" si="557"/>
        <v>250637.77278033597</v>
      </c>
      <c r="NG174" s="17">
        <f t="shared" si="558"/>
        <v>0.91943381542253066</v>
      </c>
      <c r="NH174" s="25">
        <v>61676</v>
      </c>
      <c r="NI174" s="25">
        <v>39235</v>
      </c>
      <c r="NJ174" s="25">
        <v>1454</v>
      </c>
      <c r="NK174" s="18">
        <v>3</v>
      </c>
      <c r="NL174" s="18">
        <v>487</v>
      </c>
      <c r="NM174" s="25">
        <v>2525</v>
      </c>
      <c r="NN174" s="25">
        <v>17327</v>
      </c>
      <c r="NO174" s="18">
        <v>368</v>
      </c>
      <c r="NP174" s="18">
        <v>2</v>
      </c>
      <c r="NQ174" s="32">
        <v>275</v>
      </c>
      <c r="NR174" s="27">
        <v>61676</v>
      </c>
      <c r="NS174" s="37">
        <f t="shared" si="559"/>
        <v>2.663061806861664</v>
      </c>
      <c r="NT174" s="37">
        <f t="shared" si="560"/>
        <v>0.7185916030929641</v>
      </c>
      <c r="NU174" s="37">
        <f t="shared" si="561"/>
        <v>0.3755076196216674</v>
      </c>
      <c r="NV174" s="17">
        <f t="shared" si="562"/>
        <v>7.625103704562429E-2</v>
      </c>
      <c r="NW174" s="10">
        <f t="shared" si="563"/>
        <v>9969</v>
      </c>
      <c r="NX174" s="17">
        <f t="shared" si="564"/>
        <v>0.16163499578442181</v>
      </c>
      <c r="NY174" s="19">
        <f t="shared" si="565"/>
        <v>0.17965722936077422</v>
      </c>
      <c r="NZ174" s="25">
        <v>23395</v>
      </c>
      <c r="OA174" s="25">
        <v>51707</v>
      </c>
      <c r="OB174" s="25">
        <v>4760</v>
      </c>
      <c r="OC174" s="25">
        <v>45976</v>
      </c>
      <c r="OD174" s="25">
        <v>8286</v>
      </c>
      <c r="OE174" s="25">
        <v>30123</v>
      </c>
      <c r="OF174" s="17">
        <f t="shared" si="566"/>
        <v>0.7454439328101693</v>
      </c>
      <c r="OG174" s="17">
        <f t="shared" si="567"/>
        <v>0.37932096763733059</v>
      </c>
      <c r="OH174" s="17">
        <f t="shared" si="568"/>
        <v>0.83836500421557814</v>
      </c>
      <c r="OI174" s="69">
        <f t="shared" si="569"/>
        <v>0.4884071599974058</v>
      </c>
      <c r="OJ174" s="27">
        <v>61676</v>
      </c>
      <c r="OK174" s="25">
        <v>5539</v>
      </c>
      <c r="OL174" s="25">
        <v>2792</v>
      </c>
      <c r="OM174" s="25">
        <v>31893</v>
      </c>
      <c r="ON174" s="18">
        <v>135</v>
      </c>
      <c r="OO174" s="18">
        <v>57</v>
      </c>
      <c r="OP174" s="18">
        <v>75</v>
      </c>
      <c r="OQ174" s="18">
        <v>104</v>
      </c>
      <c r="OR174" s="69">
        <f t="shared" si="570"/>
        <v>0.13848174330371618</v>
      </c>
      <c r="OS174" s="41"/>
      <c r="OT174" s="41"/>
      <c r="OU174" s="41"/>
      <c r="OV174" s="29">
        <v>0</v>
      </c>
      <c r="OW174" s="41"/>
      <c r="OX174" s="36"/>
      <c r="OY174" s="36"/>
      <c r="OZ174" s="41"/>
      <c r="PA174" s="41"/>
      <c r="PB174" s="41"/>
      <c r="PC174" s="29">
        <v>0</v>
      </c>
      <c r="PD174" s="41"/>
      <c r="PE174" s="40">
        <f t="shared" si="571"/>
        <v>0</v>
      </c>
      <c r="PF174" s="36">
        <f t="shared" si="572"/>
        <v>0</v>
      </c>
      <c r="PG174" s="41"/>
      <c r="PH174" s="41"/>
      <c r="PI174" s="41"/>
      <c r="PJ174" s="29">
        <v>0</v>
      </c>
      <c r="PK174" s="41"/>
      <c r="PL174" s="41">
        <f t="shared" si="573"/>
        <v>0</v>
      </c>
      <c r="PM174" s="36">
        <f t="shared" si="574"/>
        <v>0</v>
      </c>
      <c r="PN174" s="41"/>
      <c r="PO174" s="41"/>
      <c r="PP174" s="41"/>
      <c r="PQ174" s="29">
        <v>0</v>
      </c>
      <c r="PR174" s="41"/>
      <c r="PS174" s="41">
        <f t="shared" si="575"/>
        <v>0</v>
      </c>
      <c r="PT174" s="36">
        <f t="shared" si="576"/>
        <v>0</v>
      </c>
      <c r="PU174" s="41"/>
      <c r="PV174" s="41"/>
      <c r="PW174" s="41"/>
      <c r="PX174" s="29">
        <v>0</v>
      </c>
      <c r="PY174" s="41"/>
      <c r="PZ174" s="36">
        <f t="shared" si="577"/>
        <v>0</v>
      </c>
      <c r="QA174" s="41"/>
      <c r="QB174" s="41"/>
      <c r="QC174" s="29">
        <v>0</v>
      </c>
      <c r="QD174" s="41"/>
      <c r="QE174" s="22">
        <f t="shared" si="578"/>
        <v>0</v>
      </c>
      <c r="QF174" s="22"/>
      <c r="QG174" s="41"/>
      <c r="QH174" s="41"/>
      <c r="QI174" s="41"/>
      <c r="QJ174" s="29">
        <v>0</v>
      </c>
      <c r="QK174" s="41"/>
      <c r="QL174" s="42">
        <f t="shared" si="579"/>
        <v>0</v>
      </c>
      <c r="QM174" s="41"/>
      <c r="QN174" s="41"/>
      <c r="QO174" s="41"/>
      <c r="QP174" s="41"/>
      <c r="QQ174" s="29">
        <v>0</v>
      </c>
      <c r="QR174" s="41"/>
      <c r="QS174" s="36">
        <f t="shared" si="580"/>
        <v>0</v>
      </c>
      <c r="QT174" s="41"/>
      <c r="QU174" s="41"/>
      <c r="QV174" s="41"/>
      <c r="QW174" s="29">
        <v>0</v>
      </c>
      <c r="QX174" s="41"/>
      <c r="QY174" s="36">
        <f t="shared" si="581"/>
        <v>0</v>
      </c>
      <c r="QZ174" s="41"/>
      <c r="RA174" s="41"/>
      <c r="RB174" s="41"/>
      <c r="RC174" s="29">
        <v>0</v>
      </c>
      <c r="RD174" s="41"/>
      <c r="RE174" s="36">
        <f t="shared" si="582"/>
        <v>0</v>
      </c>
      <c r="RF174" s="41"/>
      <c r="RG174" s="10"/>
      <c r="RH174" s="10"/>
      <c r="RI174" s="17"/>
      <c r="RJ174" s="17"/>
      <c r="RK174" s="17"/>
      <c r="RL174" s="17"/>
      <c r="RM174" s="17"/>
      <c r="RN174" s="17"/>
      <c r="RO174" s="17"/>
      <c r="RP174" s="17"/>
      <c r="RQ174" s="17"/>
      <c r="RR174" s="36"/>
      <c r="RS174" s="36"/>
      <c r="RT174" s="10"/>
      <c r="RU174" s="17"/>
      <c r="RV174" s="37"/>
      <c r="RW174" s="36"/>
      <c r="RX174" s="85">
        <v>7.7615780000000001</v>
      </c>
      <c r="RY174" s="93">
        <v>307</v>
      </c>
      <c r="RZ174" s="43" t="b">
        <v>1</v>
      </c>
      <c r="SA174" s="18" t="b">
        <v>0</v>
      </c>
      <c r="SB174" s="18" t="b">
        <v>0</v>
      </c>
      <c r="SC174" s="18" t="b">
        <v>0</v>
      </c>
      <c r="SD174" s="18" t="b">
        <v>0</v>
      </c>
      <c r="SE174" s="32" t="b">
        <v>0</v>
      </c>
      <c r="SF174" s="43" t="b">
        <v>0</v>
      </c>
      <c r="SG174" s="18" t="b">
        <v>1</v>
      </c>
      <c r="SH174" s="18">
        <v>0</v>
      </c>
      <c r="SI174" s="18"/>
      <c r="SJ174" s="22">
        <v>2</v>
      </c>
      <c r="SK174" s="22"/>
      <c r="SL174" s="22">
        <v>2</v>
      </c>
      <c r="SM174" s="22">
        <v>0</v>
      </c>
      <c r="SN174" s="18"/>
      <c r="SO174" s="18"/>
      <c r="SP174" s="18"/>
      <c r="SQ174" s="17">
        <f t="shared" si="583"/>
        <v>8.2644628099173556E-3</v>
      </c>
      <c r="SR174" s="17">
        <f t="shared" si="584"/>
        <v>0</v>
      </c>
      <c r="SS174" s="17">
        <f t="shared" si="585"/>
        <v>0</v>
      </c>
      <c r="ST174" s="17">
        <f t="shared" si="586"/>
        <v>0</v>
      </c>
      <c r="SU174" s="17">
        <f t="shared" si="587"/>
        <v>0</v>
      </c>
      <c r="SV174" s="17">
        <f t="shared" si="658"/>
        <v>0</v>
      </c>
      <c r="SW174" s="17">
        <f t="shared" si="588"/>
        <v>0</v>
      </c>
      <c r="SX174" s="17">
        <f t="shared" si="589"/>
        <v>0</v>
      </c>
      <c r="SY174" s="17">
        <f t="shared" si="590"/>
        <v>0</v>
      </c>
      <c r="SZ174" s="17">
        <f t="shared" si="591"/>
        <v>0</v>
      </c>
      <c r="TA174" s="17">
        <f t="shared" si="592"/>
        <v>0</v>
      </c>
      <c r="TB174" s="24">
        <f t="shared" si="593"/>
        <v>620</v>
      </c>
      <c r="TC174" s="69">
        <f t="shared" si="594"/>
        <v>1</v>
      </c>
      <c r="TD174" s="17">
        <f t="shared" si="616"/>
        <v>2.6014568158168575E-6</v>
      </c>
      <c r="TE174" s="95"/>
      <c r="TF174" s="71"/>
      <c r="TG174" s="71"/>
      <c r="TH174" s="71">
        <v>2</v>
      </c>
      <c r="TI174" s="71"/>
      <c r="TJ174" s="71"/>
      <c r="TK174" s="71">
        <v>23</v>
      </c>
      <c r="TL174" s="71"/>
      <c r="TM174" s="71">
        <v>2</v>
      </c>
      <c r="TN174" s="71"/>
      <c r="TO174" s="71">
        <v>13</v>
      </c>
      <c r="TP174" s="71"/>
      <c r="TQ174" s="71">
        <v>1</v>
      </c>
      <c r="TR174" s="72"/>
      <c r="TS174" s="72"/>
      <c r="TT174" s="72"/>
      <c r="TU174" s="72"/>
      <c r="TV174" s="72">
        <v>3</v>
      </c>
      <c r="TW174" s="72"/>
      <c r="TX174" s="72"/>
      <c r="TY174" s="72">
        <v>1</v>
      </c>
      <c r="TZ174" s="72">
        <v>43</v>
      </c>
      <c r="UA174" s="72"/>
      <c r="UB174" s="72">
        <v>11</v>
      </c>
      <c r="UC174" s="72"/>
      <c r="UD174" s="72"/>
      <c r="UE174" s="72"/>
      <c r="UF174" s="72"/>
      <c r="UG174" s="72">
        <v>38</v>
      </c>
      <c r="UH174" s="72"/>
      <c r="UI174" s="72">
        <v>1</v>
      </c>
      <c r="UJ174" s="73"/>
      <c r="UK174" s="73"/>
      <c r="UL174" s="73"/>
      <c r="UM174" s="73"/>
      <c r="UN174" s="73">
        <v>6</v>
      </c>
      <c r="UO174" s="73"/>
      <c r="UP174" s="73">
        <v>2</v>
      </c>
      <c r="UQ174" s="73"/>
      <c r="UR174" s="73">
        <v>33</v>
      </c>
      <c r="US174" s="73">
        <v>11</v>
      </c>
      <c r="UT174" s="73"/>
      <c r="UU174" s="73"/>
      <c r="UV174" s="73"/>
      <c r="UW174" s="73"/>
      <c r="UX174" s="73"/>
      <c r="UY174" s="73">
        <v>43</v>
      </c>
      <c r="UZ174" s="73"/>
      <c r="VA174" s="73">
        <v>1</v>
      </c>
      <c r="VB174" s="73"/>
      <c r="VC174" s="73"/>
      <c r="VD174" s="73"/>
      <c r="VE174" s="73">
        <v>3</v>
      </c>
      <c r="VF174" s="73">
        <v>10</v>
      </c>
      <c r="VG174" s="73"/>
      <c r="VH174" s="73">
        <v>3</v>
      </c>
      <c r="VI174" s="73">
        <v>1</v>
      </c>
      <c r="VJ174" s="73">
        <v>32</v>
      </c>
      <c r="VK174" s="73">
        <v>11</v>
      </c>
      <c r="VL174" s="73"/>
      <c r="VM174" s="73"/>
      <c r="VN174" s="73"/>
      <c r="VO174" s="73"/>
      <c r="VP174" s="73">
        <v>28</v>
      </c>
      <c r="VQ174" s="73"/>
      <c r="VR174" s="73">
        <v>1</v>
      </c>
      <c r="VS174" s="73"/>
      <c r="VT174" s="73"/>
      <c r="VU174" s="73"/>
      <c r="VV174" s="73"/>
      <c r="VW174" s="73">
        <v>8</v>
      </c>
      <c r="VX174" s="73"/>
      <c r="VY174" s="73">
        <v>2</v>
      </c>
      <c r="VZ174" s="73"/>
      <c r="WA174" s="73">
        <v>21</v>
      </c>
      <c r="WB174" s="73"/>
      <c r="WC174" s="73">
        <v>18</v>
      </c>
      <c r="WD174" s="73"/>
      <c r="WE174" s="73"/>
      <c r="WF174" s="73">
        <v>1</v>
      </c>
      <c r="WG174" s="73"/>
      <c r="WH174" s="73">
        <v>1</v>
      </c>
      <c r="WI174" s="73">
        <v>1</v>
      </c>
      <c r="WJ174" s="73">
        <v>26</v>
      </c>
      <c r="WK174" s="73"/>
      <c r="WL174" s="73"/>
      <c r="WM174" s="73"/>
      <c r="WN174" s="73"/>
      <c r="WO174" s="22">
        <f t="shared" si="595"/>
        <v>0</v>
      </c>
      <c r="WP174" s="22">
        <f t="shared" si="596"/>
        <v>0</v>
      </c>
      <c r="WQ174" s="22">
        <f t="shared" si="597"/>
        <v>0</v>
      </c>
      <c r="WR174" s="22">
        <f t="shared" si="598"/>
        <v>3</v>
      </c>
      <c r="WS174" s="22">
        <f t="shared" si="599"/>
        <v>29</v>
      </c>
      <c r="WT174" s="22">
        <f t="shared" si="600"/>
        <v>0</v>
      </c>
      <c r="WU174" s="22">
        <f t="shared" si="601"/>
        <v>7</v>
      </c>
      <c r="WV174" s="22">
        <f t="shared" si="602"/>
        <v>2</v>
      </c>
      <c r="WW174" s="22">
        <f t="shared" si="603"/>
        <v>152</v>
      </c>
      <c r="WX174" s="22">
        <f t="shared" si="604"/>
        <v>0</v>
      </c>
      <c r="WY174" s="22">
        <f t="shared" si="605"/>
        <v>53</v>
      </c>
      <c r="WZ174" s="22">
        <f t="shared" si="606"/>
        <v>0</v>
      </c>
      <c r="XA174" s="22">
        <f t="shared" si="607"/>
        <v>0</v>
      </c>
      <c r="XB174" s="22">
        <f t="shared" si="608"/>
        <v>1</v>
      </c>
      <c r="XC174" s="22">
        <f t="shared" si="609"/>
        <v>0</v>
      </c>
      <c r="XD174" s="22">
        <f t="shared" si="610"/>
        <v>0</v>
      </c>
      <c r="XE174" s="22">
        <f t="shared" si="611"/>
        <v>148</v>
      </c>
      <c r="XF174" s="22">
        <f t="shared" si="612"/>
        <v>0</v>
      </c>
      <c r="XG174" s="93">
        <f t="shared" si="613"/>
        <v>4</v>
      </c>
    </row>
    <row r="175" spans="1:631" ht="17.100000000000001" customHeight="1" x14ac:dyDescent="0.2">
      <c r="A175" s="101"/>
      <c r="B175" s="27" t="s">
        <v>461</v>
      </c>
      <c r="C175" s="535" t="s">
        <v>462</v>
      </c>
      <c r="D175" s="25" t="s">
        <v>463</v>
      </c>
      <c r="E175" s="535" t="s">
        <v>464</v>
      </c>
      <c r="F175" s="25" t="s">
        <v>467</v>
      </c>
      <c r="G175" s="535" t="s">
        <v>468</v>
      </c>
      <c r="H175" s="25">
        <v>5</v>
      </c>
      <c r="I175" s="28">
        <v>27</v>
      </c>
      <c r="J175" s="17">
        <f t="shared" si="478"/>
        <v>0.94823009516914769</v>
      </c>
      <c r="K175" s="17">
        <f t="shared" si="479"/>
        <v>0.64874138425108963</v>
      </c>
      <c r="L175" s="17">
        <f t="shared" si="480"/>
        <v>1</v>
      </c>
      <c r="M175" s="17">
        <f t="shared" si="481"/>
        <v>0.73026407765550372</v>
      </c>
      <c r="N175" s="17">
        <f t="shared" si="482"/>
        <v>0.70516808721181334</v>
      </c>
      <c r="O175" s="17">
        <f t="shared" si="483"/>
        <v>0.89406210880352321</v>
      </c>
      <c r="P175" s="17">
        <f t="shared" si="484"/>
        <v>0.79623717418469175</v>
      </c>
      <c r="Q175" s="17">
        <f t="shared" si="485"/>
        <v>0.6783594126395609</v>
      </c>
      <c r="R175" s="69">
        <f t="shared" si="486"/>
        <v>0.97070739576371179</v>
      </c>
      <c r="S175" s="422">
        <f t="shared" si="487"/>
        <v>0.81908552618656028</v>
      </c>
      <c r="T175" s="17">
        <f t="shared" si="614"/>
        <v>0.18091447381343972</v>
      </c>
      <c r="U175" s="10">
        <f t="shared" si="488"/>
        <v>59988.706713903222</v>
      </c>
      <c r="V175" s="32">
        <v>8</v>
      </c>
      <c r="W175" s="550">
        <f t="shared" si="489"/>
        <v>0</v>
      </c>
      <c r="X175" s="550">
        <f t="shared" si="490"/>
        <v>0.70797441507544923</v>
      </c>
      <c r="Y175" s="550">
        <f t="shared" si="491"/>
        <v>0.29202558492455077</v>
      </c>
      <c r="Z175" s="551">
        <f t="shared" si="492"/>
        <v>96831.595602792091</v>
      </c>
      <c r="AA175" s="426">
        <f t="shared" si="493"/>
        <v>0.59832441659177404</v>
      </c>
      <c r="AB175" s="59">
        <f t="shared" si="494"/>
        <v>0.97924285766013686</v>
      </c>
      <c r="AC175" s="59">
        <f t="shared" si="495"/>
        <v>3.7510045869302559E-2</v>
      </c>
      <c r="AD175" s="59">
        <f t="shared" si="496"/>
        <v>0.70516808721181334</v>
      </c>
      <c r="AE175" s="59">
        <f t="shared" si="497"/>
        <v>0.32164058736043905</v>
      </c>
      <c r="AF175" s="59">
        <f t="shared" si="498"/>
        <v>8.750735260847925E-2</v>
      </c>
      <c r="AG175" s="59">
        <f t="shared" si="499"/>
        <v>0.11587710963304827</v>
      </c>
      <c r="AH175" s="59">
        <f t="shared" si="500"/>
        <v>0.89406210880352321</v>
      </c>
      <c r="AI175" s="59">
        <f t="shared" si="501"/>
        <v>0.97924679124624825</v>
      </c>
      <c r="AJ175" s="59">
        <f t="shared" si="502"/>
        <v>0.91721339909204713</v>
      </c>
      <c r="AK175" s="59">
        <f t="shared" si="503"/>
        <v>0.20376282581530825</v>
      </c>
      <c r="AL175" s="35">
        <f t="shared" si="504"/>
        <v>1</v>
      </c>
      <c r="AM175" s="27">
        <v>331586</v>
      </c>
      <c r="AN175" s="25">
        <v>158259</v>
      </c>
      <c r="AO175" s="25">
        <v>173327</v>
      </c>
      <c r="AP175" s="17">
        <f t="shared" si="505"/>
        <v>6.440282224460964E-3</v>
      </c>
      <c r="AQ175" s="63">
        <v>91.306605433660067</v>
      </c>
      <c r="AR175" s="58">
        <v>128.62691561400001</v>
      </c>
      <c r="AS175" s="24">
        <f t="shared" si="506"/>
        <v>2577.8896929711459</v>
      </c>
      <c r="AT175" s="17">
        <v>1</v>
      </c>
      <c r="AU175" s="25">
        <v>291904</v>
      </c>
      <c r="AV175" s="25">
        <v>135687</v>
      </c>
      <c r="AW175" s="25">
        <v>156217</v>
      </c>
      <c r="AX175" s="25">
        <v>39682</v>
      </c>
      <c r="AY175" s="25">
        <v>22572</v>
      </c>
      <c r="AZ175" s="25">
        <v>17110</v>
      </c>
      <c r="BA175" s="25">
        <v>198396</v>
      </c>
      <c r="BB175" s="25">
        <v>95814</v>
      </c>
      <c r="BC175" s="25">
        <v>102582</v>
      </c>
      <c r="BD175" s="63">
        <v>93.402351289699951</v>
      </c>
      <c r="BE175" s="25">
        <v>133190</v>
      </c>
      <c r="BF175" s="25">
        <v>62445</v>
      </c>
      <c r="BG175" s="25">
        <v>70745</v>
      </c>
      <c r="BH175" s="63">
        <v>88.2677221005018</v>
      </c>
      <c r="BI175" s="17">
        <v>0.59832441659177404</v>
      </c>
      <c r="BJ175" s="25">
        <v>76774</v>
      </c>
      <c r="BK175" s="25">
        <v>238695</v>
      </c>
      <c r="BL175" s="25">
        <v>16117</v>
      </c>
      <c r="BM175" s="17">
        <v>0.3891619011709504</v>
      </c>
      <c r="BN175" s="10">
        <f t="shared" si="507"/>
        <v>202545.36183832923</v>
      </c>
      <c r="BO175" s="29">
        <v>0.32164058736043905</v>
      </c>
      <c r="BP175" s="30">
        <f t="shared" si="508"/>
        <v>0.6783594126395609</v>
      </c>
      <c r="BQ175" s="31">
        <v>6.7521313810511323</v>
      </c>
      <c r="BR175" s="25">
        <v>254812</v>
      </c>
      <c r="BS175" s="25">
        <v>95907</v>
      </c>
      <c r="BT175" s="25">
        <v>133883</v>
      </c>
      <c r="BU175" s="25">
        <v>16297</v>
      </c>
      <c r="BV175" s="25">
        <v>4462</v>
      </c>
      <c r="BW175" s="25">
        <v>4263</v>
      </c>
      <c r="BX175" s="25">
        <v>66303</v>
      </c>
      <c r="BY175" s="25">
        <v>50443</v>
      </c>
      <c r="BZ175" s="25">
        <v>15860</v>
      </c>
      <c r="CA175" s="59">
        <v>0.23920486252507428</v>
      </c>
      <c r="CB175" s="25">
        <v>291904</v>
      </c>
      <c r="CC175" s="25">
        <v>39682</v>
      </c>
      <c r="CD175" s="17">
        <f t="shared" si="509"/>
        <v>0.13594195351896515</v>
      </c>
      <c r="CE175" s="25">
        <v>2005</v>
      </c>
      <c r="CF175" s="25">
        <v>9132</v>
      </c>
      <c r="CG175" s="25">
        <v>13690</v>
      </c>
      <c r="CH175" s="25">
        <v>14465</v>
      </c>
      <c r="CI175" s="25">
        <v>10593</v>
      </c>
      <c r="CJ175" s="25">
        <v>6940</v>
      </c>
      <c r="CK175" s="25">
        <v>4165</v>
      </c>
      <c r="CL175" s="25">
        <v>3103</v>
      </c>
      <c r="CM175" s="25">
        <v>2210</v>
      </c>
      <c r="CN175" s="26">
        <v>4.4025760523656547</v>
      </c>
      <c r="CO175" s="27">
        <v>66303</v>
      </c>
      <c r="CP175" s="34">
        <f t="shared" si="510"/>
        <v>5.0010708414400558</v>
      </c>
      <c r="CQ175" s="25">
        <v>8404</v>
      </c>
      <c r="CR175" s="25">
        <v>7445</v>
      </c>
      <c r="CS175" s="25">
        <v>10329</v>
      </c>
      <c r="CT175" s="25">
        <v>28675</v>
      </c>
      <c r="CU175" s="25">
        <v>9818</v>
      </c>
      <c r="CV175" s="18">
        <v>433</v>
      </c>
      <c r="CW175" s="18">
        <v>216</v>
      </c>
      <c r="CX175" s="18">
        <v>983</v>
      </c>
      <c r="CY175" s="25">
        <v>66303</v>
      </c>
      <c r="CZ175" s="25">
        <v>33027</v>
      </c>
      <c r="DA175" s="25">
        <v>20612</v>
      </c>
      <c r="DB175" s="25">
        <v>2495</v>
      </c>
      <c r="DC175" s="25">
        <v>8207</v>
      </c>
      <c r="DD175" s="25">
        <v>1254</v>
      </c>
      <c r="DE175" s="18">
        <v>708</v>
      </c>
      <c r="DF175" s="25">
        <v>66303</v>
      </c>
      <c r="DG175" s="25">
        <v>5518</v>
      </c>
      <c r="DH175" s="18">
        <v>177</v>
      </c>
      <c r="DI175" s="18">
        <v>107</v>
      </c>
      <c r="DJ175" s="25">
        <v>59125</v>
      </c>
      <c r="DK175" s="25">
        <v>1219</v>
      </c>
      <c r="DL175" s="18">
        <v>157</v>
      </c>
      <c r="DM175" s="25">
        <f t="shared" si="511"/>
        <v>25072.670618222404</v>
      </c>
      <c r="DN175" s="17">
        <f t="shared" si="512"/>
        <v>0.89173943863776906</v>
      </c>
      <c r="DO175" s="17">
        <f t="shared" si="513"/>
        <v>1.838529176658673E-2</v>
      </c>
      <c r="DP175" s="23">
        <f t="shared" si="514"/>
        <v>8.750735260847925E-2</v>
      </c>
      <c r="DQ175" s="23">
        <f t="shared" si="515"/>
        <v>0.91249264739152069</v>
      </c>
      <c r="DR175" s="25">
        <v>66303</v>
      </c>
      <c r="DS175" s="25">
        <v>1768</v>
      </c>
      <c r="DT175" s="25">
        <v>24991</v>
      </c>
      <c r="DU175" s="18">
        <v>50</v>
      </c>
      <c r="DV175" s="25">
        <v>13968</v>
      </c>
      <c r="DW175" s="18">
        <v>664</v>
      </c>
      <c r="DX175" s="25">
        <v>24000</v>
      </c>
      <c r="DY175" s="18">
        <v>862</v>
      </c>
      <c r="DZ175" s="17">
        <f t="shared" si="516"/>
        <v>0.61500987888934133</v>
      </c>
      <c r="EA175" s="17">
        <f t="shared" si="517"/>
        <v>0.38499012111065867</v>
      </c>
      <c r="EB175" s="25">
        <v>66303</v>
      </c>
      <c r="EC175" s="25">
        <v>6836</v>
      </c>
      <c r="ED175" s="18">
        <v>847</v>
      </c>
      <c r="EE175" s="25">
        <v>32476</v>
      </c>
      <c r="EF175" s="17">
        <f>ED175/EB175</f>
        <v>1.2774685911648039E-2</v>
      </c>
      <c r="EG175" s="25">
        <v>25225</v>
      </c>
      <c r="EH175" s="18">
        <v>919</v>
      </c>
      <c r="EI175" s="17">
        <f t="shared" si="519"/>
        <v>0.11587710963304827</v>
      </c>
      <c r="EJ175" s="17">
        <f t="shared" si="520"/>
        <v>0.38045035669577548</v>
      </c>
      <c r="EK175" s="69">
        <f t="shared" si="521"/>
        <v>0.64874138425108963</v>
      </c>
      <c r="EL175" s="27">
        <v>220936</v>
      </c>
      <c r="EM175" s="25">
        <v>216350</v>
      </c>
      <c r="EN175" s="25">
        <v>4586</v>
      </c>
      <c r="EO175" s="59">
        <v>0.97924285766013686</v>
      </c>
      <c r="EP175" s="25">
        <v>99745</v>
      </c>
      <c r="EQ175" s="25">
        <v>98709</v>
      </c>
      <c r="ER175" s="25">
        <v>1036</v>
      </c>
      <c r="ES175" s="59">
        <v>0.98961351446187795</v>
      </c>
      <c r="ET175" s="25">
        <v>121191</v>
      </c>
      <c r="EU175" s="25">
        <v>117641</v>
      </c>
      <c r="EV175" s="25">
        <v>3550</v>
      </c>
      <c r="EW175" s="59">
        <v>0.97070739576371179</v>
      </c>
      <c r="EX175" s="25">
        <v>140720</v>
      </c>
      <c r="EY175" s="25">
        <v>138184</v>
      </c>
      <c r="EZ175" s="25">
        <v>2536</v>
      </c>
      <c r="FA175" s="59">
        <v>0.98197839681637289</v>
      </c>
      <c r="FB175" s="25">
        <v>80216</v>
      </c>
      <c r="FC175" s="25">
        <v>78166</v>
      </c>
      <c r="FD175" s="25">
        <v>2050</v>
      </c>
      <c r="FE175" s="59">
        <v>0.97444400119676866</v>
      </c>
      <c r="FF175" s="25">
        <v>131019</v>
      </c>
      <c r="FG175" s="25">
        <v>47759</v>
      </c>
      <c r="FH175" s="25">
        <v>78111</v>
      </c>
      <c r="FI175" s="25">
        <v>5149</v>
      </c>
      <c r="FJ175" s="23">
        <f t="shared" si="522"/>
        <v>3.929964356314733E-2</v>
      </c>
      <c r="FK175" s="23">
        <f t="shared" si="523"/>
        <v>0.59618070661507105</v>
      </c>
      <c r="FL175" s="36">
        <f t="shared" si="524"/>
        <v>9.2753932802485917</v>
      </c>
      <c r="FM175" s="25">
        <v>62413</v>
      </c>
      <c r="FN175" s="25">
        <v>23925</v>
      </c>
      <c r="FO175" s="17">
        <f t="shared" si="525"/>
        <v>0.38333360037171743</v>
      </c>
      <c r="FP175" s="25">
        <v>35941</v>
      </c>
      <c r="FQ175" s="17">
        <f t="shared" si="526"/>
        <v>0.57585759377052859</v>
      </c>
      <c r="FR175" s="25">
        <v>2547</v>
      </c>
      <c r="FS175" s="17">
        <f t="shared" si="527"/>
        <v>4.0808805857753996E-2</v>
      </c>
      <c r="FT175" s="25">
        <v>68606</v>
      </c>
      <c r="FU175" s="25">
        <v>23834</v>
      </c>
      <c r="FV175" s="25">
        <v>42170</v>
      </c>
      <c r="FW175" s="17">
        <f t="shared" si="528"/>
        <v>3.7926711949392185E-2</v>
      </c>
      <c r="FX175" s="17">
        <f t="shared" si="529"/>
        <v>0.61466927090924994</v>
      </c>
      <c r="FY175" s="25">
        <v>2602</v>
      </c>
      <c r="FZ175" s="25">
        <v>182911</v>
      </c>
      <c r="GA175" s="25">
        <v>6861</v>
      </c>
      <c r="GB175" s="25">
        <v>47067</v>
      </c>
      <c r="GC175" s="25">
        <v>51778</v>
      </c>
      <c r="GD175" s="25">
        <v>42239</v>
      </c>
      <c r="GE175" s="18">
        <v>778</v>
      </c>
      <c r="GF175" s="25">
        <v>30796</v>
      </c>
      <c r="GG175" s="18">
        <v>1834</v>
      </c>
      <c r="GH175" s="18">
        <v>358</v>
      </c>
      <c r="GI175" s="18">
        <v>1200</v>
      </c>
      <c r="GJ175" s="10">
        <f t="shared" si="530"/>
        <v>6861</v>
      </c>
      <c r="GK175" s="10">
        <f t="shared" si="659"/>
        <v>176050</v>
      </c>
      <c r="GL175" s="10">
        <f t="shared" si="660"/>
        <v>128982.99999999999</v>
      </c>
      <c r="GM175" s="10">
        <f t="shared" si="531"/>
        <v>53928.000000000015</v>
      </c>
      <c r="GN175" s="10">
        <f t="shared" si="661"/>
        <v>77205</v>
      </c>
      <c r="GO175" s="17">
        <f t="shared" si="532"/>
        <v>3.7510045869302559E-2</v>
      </c>
      <c r="GP175" s="17">
        <f t="shared" si="662"/>
        <v>0.96248995413069749</v>
      </c>
      <c r="GQ175" s="17">
        <f t="shared" si="663"/>
        <v>0.70516808721181334</v>
      </c>
      <c r="GR175" s="17">
        <f t="shared" si="664"/>
        <v>0.42209052490008803</v>
      </c>
      <c r="GS175" s="17">
        <f t="shared" si="533"/>
        <v>0.83382902067125542</v>
      </c>
      <c r="GT175" s="25">
        <v>84726</v>
      </c>
      <c r="GU175" s="25">
        <v>2008</v>
      </c>
      <c r="GV175" s="25">
        <v>17101</v>
      </c>
      <c r="GW175" s="25">
        <v>25741</v>
      </c>
      <c r="GX175" s="25">
        <v>23144</v>
      </c>
      <c r="GY175" s="18">
        <v>578</v>
      </c>
      <c r="GZ175" s="25">
        <v>14279</v>
      </c>
      <c r="HA175" s="18">
        <v>1071</v>
      </c>
      <c r="HB175" s="18">
        <v>279</v>
      </c>
      <c r="HC175" s="18">
        <v>525</v>
      </c>
      <c r="HD175" s="23">
        <f t="shared" si="534"/>
        <v>2.3699926822935109E-2</v>
      </c>
      <c r="HE175" s="23">
        <f t="shared" si="535"/>
        <v>0.97630007317706491</v>
      </c>
      <c r="HF175" s="23">
        <f t="shared" si="536"/>
        <v>0.77446120435285504</v>
      </c>
      <c r="HG175" s="23">
        <f t="shared" si="537"/>
        <v>0.47064655477657391</v>
      </c>
      <c r="HH175" s="25">
        <v>98185</v>
      </c>
      <c r="HI175" s="25">
        <v>4853</v>
      </c>
      <c r="HJ175" s="25">
        <v>29966</v>
      </c>
      <c r="HK175" s="25">
        <v>26037</v>
      </c>
      <c r="HL175" s="25">
        <v>19095</v>
      </c>
      <c r="HM175" s="18">
        <v>200</v>
      </c>
      <c r="HN175" s="25">
        <v>16517</v>
      </c>
      <c r="HO175" s="18">
        <v>763</v>
      </c>
      <c r="HP175" s="18">
        <v>79</v>
      </c>
      <c r="HQ175" s="18">
        <v>675</v>
      </c>
      <c r="HR175" s="23">
        <f t="shared" si="538"/>
        <v>4.9427101899475481E-2</v>
      </c>
      <c r="HS175" s="23">
        <f t="shared" si="539"/>
        <v>0.95057289810052448</v>
      </c>
      <c r="HT175" s="80">
        <f t="shared" si="540"/>
        <v>0.64537352956154204</v>
      </c>
      <c r="HU175" s="27">
        <v>284095</v>
      </c>
      <c r="HV175" s="25">
        <v>22287</v>
      </c>
      <c r="HW175" s="25">
        <v>88051</v>
      </c>
      <c r="HX175" s="25">
        <v>3136</v>
      </c>
      <c r="HY175" s="25">
        <v>34075</v>
      </c>
      <c r="HZ175" s="25">
        <v>5318</v>
      </c>
      <c r="IA175" s="25">
        <v>5542</v>
      </c>
      <c r="IB175" s="18">
        <v>1466</v>
      </c>
      <c r="IC175" s="25">
        <v>38963</v>
      </c>
      <c r="ID175" s="25">
        <v>54231</v>
      </c>
      <c r="IE175" s="25">
        <v>15852</v>
      </c>
      <c r="IF175" s="18">
        <v>1658</v>
      </c>
      <c r="IG175" s="25">
        <v>13516</v>
      </c>
      <c r="IH175" s="17">
        <f t="shared" si="541"/>
        <v>0.20960946162375263</v>
      </c>
      <c r="II175" s="17">
        <f t="shared" si="542"/>
        <v>1.8719090445097591E-2</v>
      </c>
      <c r="IJ175" s="30">
        <f t="shared" si="543"/>
        <v>53.421399022188787</v>
      </c>
      <c r="IK175" s="17">
        <f t="shared" si="615"/>
        <v>0.73026407765550372</v>
      </c>
      <c r="IL175" s="25">
        <v>134062</v>
      </c>
      <c r="IM175" s="25">
        <v>16295</v>
      </c>
      <c r="IN175" s="25">
        <v>50784</v>
      </c>
      <c r="IO175" s="25">
        <v>2032</v>
      </c>
      <c r="IP175" s="25">
        <v>19234</v>
      </c>
      <c r="IQ175" s="25">
        <v>2438</v>
      </c>
      <c r="IR175" s="25">
        <v>3577</v>
      </c>
      <c r="IS175" s="18">
        <v>891</v>
      </c>
      <c r="IT175" s="25">
        <v>19537</v>
      </c>
      <c r="IU175" s="25">
        <v>1561</v>
      </c>
      <c r="IV175" s="25">
        <v>8331</v>
      </c>
      <c r="IW175" s="18">
        <v>934</v>
      </c>
      <c r="IX175" s="25">
        <v>8448</v>
      </c>
      <c r="IY175" s="17">
        <f t="shared" si="544"/>
        <v>0.70385344094523428</v>
      </c>
      <c r="IZ175" s="25">
        <v>150033</v>
      </c>
      <c r="JA175" s="25">
        <v>5992</v>
      </c>
      <c r="JB175" s="25">
        <v>37267</v>
      </c>
      <c r="JC175" s="25">
        <v>1104</v>
      </c>
      <c r="JD175" s="25">
        <v>14841</v>
      </c>
      <c r="JE175" s="25">
        <v>2880</v>
      </c>
      <c r="JF175" s="25">
        <v>1965</v>
      </c>
      <c r="JG175" s="18">
        <v>575</v>
      </c>
      <c r="JH175" s="25">
        <v>19426</v>
      </c>
      <c r="JI175" s="25">
        <v>52670</v>
      </c>
      <c r="JJ175" s="25">
        <v>7521</v>
      </c>
      <c r="JK175" s="18">
        <v>724</v>
      </c>
      <c r="JL175" s="25">
        <v>5068</v>
      </c>
      <c r="JM175" s="80">
        <f t="shared" si="545"/>
        <v>0.42689941546193172</v>
      </c>
      <c r="JN175" s="27">
        <v>284095</v>
      </c>
      <c r="JO175" s="25">
        <v>208418</v>
      </c>
      <c r="JP175" s="18">
        <v>205</v>
      </c>
      <c r="JQ175" s="18">
        <v>1307</v>
      </c>
      <c r="JR175" s="25">
        <v>9753</v>
      </c>
      <c r="JS175" s="25">
        <v>3859</v>
      </c>
      <c r="JT175" s="18">
        <v>2128</v>
      </c>
      <c r="JU175" s="18">
        <v>124</v>
      </c>
      <c r="JV175" s="18">
        <v>413</v>
      </c>
      <c r="JW175" s="25">
        <v>57888</v>
      </c>
      <c r="JX175" s="17">
        <f t="shared" si="546"/>
        <v>0.20376282581530825</v>
      </c>
      <c r="JY175" s="17">
        <f t="shared" si="547"/>
        <v>0.79623717418469175</v>
      </c>
      <c r="JZ175" s="25">
        <v>170325</v>
      </c>
      <c r="KA175" s="25">
        <v>129844</v>
      </c>
      <c r="KB175" s="18">
        <v>143</v>
      </c>
      <c r="KC175" s="18">
        <v>894</v>
      </c>
      <c r="KD175" s="25">
        <v>5878</v>
      </c>
      <c r="KE175" s="25">
        <v>1199</v>
      </c>
      <c r="KF175" s="18">
        <v>1206</v>
      </c>
      <c r="KG175" s="18">
        <v>53</v>
      </c>
      <c r="KH175" s="18">
        <v>293</v>
      </c>
      <c r="KI175" s="25">
        <v>30815</v>
      </c>
      <c r="KJ175" s="17">
        <f t="shared" si="548"/>
        <v>0.18091883164538383</v>
      </c>
      <c r="KK175" s="25">
        <v>113770</v>
      </c>
      <c r="KL175" s="25">
        <v>78574</v>
      </c>
      <c r="KM175" s="18">
        <v>62</v>
      </c>
      <c r="KN175" s="18">
        <v>413</v>
      </c>
      <c r="KO175" s="25">
        <v>3875</v>
      </c>
      <c r="KP175" s="25">
        <v>2660</v>
      </c>
      <c r="KQ175" s="18">
        <v>922</v>
      </c>
      <c r="KR175" s="18">
        <v>71</v>
      </c>
      <c r="KS175" s="18">
        <v>120</v>
      </c>
      <c r="KT175" s="25">
        <v>27073</v>
      </c>
      <c r="KU175" s="69">
        <f t="shared" ref="KU175:KU181" si="665">KT175/KK175</f>
        <v>0.23796255603410391</v>
      </c>
      <c r="KV175" s="27">
        <v>331586</v>
      </c>
      <c r="KW175" s="25">
        <v>320116</v>
      </c>
      <c r="KX175" s="25">
        <v>11470</v>
      </c>
      <c r="KY175" s="59">
        <v>3.4591327740013146E-2</v>
      </c>
      <c r="KZ175" s="25">
        <v>6316</v>
      </c>
      <c r="LA175" s="25">
        <v>2715</v>
      </c>
      <c r="LB175" s="25">
        <v>5063</v>
      </c>
      <c r="LC175" s="25">
        <v>3453</v>
      </c>
      <c r="LD175" s="25">
        <v>158259</v>
      </c>
      <c r="LE175" s="25">
        <v>152813</v>
      </c>
      <c r="LF175" s="25">
        <v>5446</v>
      </c>
      <c r="LG175" s="59">
        <v>3.4411944976273069E-2</v>
      </c>
      <c r="LH175" s="25">
        <v>173327</v>
      </c>
      <c r="LI175" s="25">
        <v>167303</v>
      </c>
      <c r="LJ175" s="25">
        <v>6024</v>
      </c>
      <c r="LK175" s="35">
        <v>3.4755116052317299E-2</v>
      </c>
      <c r="LL175" s="27">
        <v>66303</v>
      </c>
      <c r="LM175" s="25">
        <v>2395</v>
      </c>
      <c r="LN175" s="25">
        <v>62532</v>
      </c>
      <c r="LO175" s="18">
        <v>798</v>
      </c>
      <c r="LP175" s="18">
        <v>74</v>
      </c>
      <c r="LQ175" s="18">
        <v>87</v>
      </c>
      <c r="LR175" s="18">
        <v>417</v>
      </c>
      <c r="LS175" s="23">
        <f t="shared" si="549"/>
        <v>6.2893081761006293E-3</v>
      </c>
      <c r="LT175" s="23">
        <f t="shared" si="550"/>
        <v>0.99371069182389937</v>
      </c>
      <c r="LU175" s="17">
        <f t="shared" si="551"/>
        <v>0.97924679124624825</v>
      </c>
      <c r="LV175" s="25">
        <v>66303</v>
      </c>
      <c r="LW175" s="25">
        <v>15140</v>
      </c>
      <c r="LX175" s="25">
        <v>20353</v>
      </c>
      <c r="LY175" s="25">
        <v>16437</v>
      </c>
      <c r="LZ175" s="25">
        <v>3229</v>
      </c>
      <c r="MA175" s="18">
        <v>169</v>
      </c>
      <c r="MB175" s="18">
        <v>44</v>
      </c>
      <c r="MC175" s="18">
        <v>5</v>
      </c>
      <c r="MD175" s="25">
        <v>8884</v>
      </c>
      <c r="ME175" s="18">
        <v>210</v>
      </c>
      <c r="MF175" s="25">
        <v>1832</v>
      </c>
      <c r="MG175" s="17">
        <f t="shared" si="552"/>
        <v>3.2879356891845016E-3</v>
      </c>
      <c r="MH175" s="17">
        <f t="shared" si="553"/>
        <v>0.91721339909204713</v>
      </c>
      <c r="MI175" s="25">
        <v>66303</v>
      </c>
      <c r="MJ175" s="25">
        <v>19633</v>
      </c>
      <c r="MK175" s="25">
        <v>20975</v>
      </c>
      <c r="ML175" s="25">
        <v>19437</v>
      </c>
      <c r="MM175" s="25">
        <v>3684</v>
      </c>
      <c r="MN175" s="18">
        <v>187</v>
      </c>
      <c r="MO175" s="18">
        <v>110</v>
      </c>
      <c r="MP175" s="18">
        <v>0</v>
      </c>
      <c r="MQ175" s="18">
        <v>124</v>
      </c>
      <c r="MR175" s="18">
        <v>241</v>
      </c>
      <c r="MS175" s="25">
        <v>1912</v>
      </c>
      <c r="MT175" s="17">
        <f t="shared" si="554"/>
        <v>0.90748533248872598</v>
      </c>
      <c r="MU175" s="69">
        <f t="shared" si="555"/>
        <v>0.94823009516914769</v>
      </c>
      <c r="MV175" s="27">
        <v>66303</v>
      </c>
      <c r="MW175" s="25">
        <v>59279</v>
      </c>
      <c r="MX175" s="18">
        <v>92</v>
      </c>
      <c r="MY175" s="25">
        <v>3781</v>
      </c>
      <c r="MZ175" s="25">
        <v>2716</v>
      </c>
      <c r="NA175" s="18">
        <v>177</v>
      </c>
      <c r="NB175" s="18">
        <v>2</v>
      </c>
      <c r="NC175" s="18">
        <v>53</v>
      </c>
      <c r="ND175" s="18">
        <v>203</v>
      </c>
      <c r="NE175" s="17">
        <f t="shared" si="556"/>
        <v>0.89406210880352321</v>
      </c>
      <c r="NF175" s="10">
        <f t="shared" si="557"/>
        <v>260980.30580818365</v>
      </c>
      <c r="NG175" s="17">
        <f t="shared" si="558"/>
        <v>0.89753103177835092</v>
      </c>
      <c r="NH175" s="25">
        <v>66303</v>
      </c>
      <c r="NI175" s="25">
        <v>45438</v>
      </c>
      <c r="NJ175" s="18">
        <v>503</v>
      </c>
      <c r="NK175" s="18">
        <v>10</v>
      </c>
      <c r="NL175" s="18">
        <v>168</v>
      </c>
      <c r="NM175" s="25">
        <v>6834</v>
      </c>
      <c r="NN175" s="25">
        <v>12880</v>
      </c>
      <c r="NO175" s="18">
        <v>161</v>
      </c>
      <c r="NP175" s="18">
        <v>2</v>
      </c>
      <c r="NQ175" s="32">
        <v>307</v>
      </c>
      <c r="NR175" s="27">
        <v>66303</v>
      </c>
      <c r="NS175" s="37">
        <f t="shared" si="559"/>
        <v>1.9059167760131517</v>
      </c>
      <c r="NT175" s="37">
        <f t="shared" si="560"/>
        <v>0.51428614533399331</v>
      </c>
      <c r="NU175" s="37">
        <f t="shared" si="561"/>
        <v>0.52468188148898454</v>
      </c>
      <c r="NV175" s="17">
        <f t="shared" si="562"/>
        <v>0.10654254532276318</v>
      </c>
      <c r="NW175" s="10">
        <f t="shared" si="563"/>
        <v>12187</v>
      </c>
      <c r="NX175" s="17">
        <f t="shared" si="564"/>
        <v>0.18380767084445651</v>
      </c>
      <c r="NY175" s="19">
        <f t="shared" si="565"/>
        <v>0.21962911568058535</v>
      </c>
      <c r="NZ175" s="25">
        <v>9415</v>
      </c>
      <c r="OA175" s="25">
        <v>54116</v>
      </c>
      <c r="OB175" s="25">
        <v>3162</v>
      </c>
      <c r="OC175" s="25">
        <v>44526</v>
      </c>
      <c r="OD175" s="25">
        <v>5690</v>
      </c>
      <c r="OE175" s="25">
        <v>9459</v>
      </c>
      <c r="OF175" s="17">
        <f t="shared" si="566"/>
        <v>0.67155332337903262</v>
      </c>
      <c r="OG175" s="17">
        <f t="shared" si="567"/>
        <v>0.14199960786088112</v>
      </c>
      <c r="OH175" s="17">
        <f t="shared" si="568"/>
        <v>0.81619232915554352</v>
      </c>
      <c r="OI175" s="69">
        <f t="shared" si="569"/>
        <v>0.14266322790823946</v>
      </c>
      <c r="OJ175" s="27">
        <v>66303</v>
      </c>
      <c r="OK175" s="25">
        <v>4145</v>
      </c>
      <c r="OL175" s="25">
        <v>11079</v>
      </c>
      <c r="OM175" s="25">
        <v>33829</v>
      </c>
      <c r="ON175" s="18">
        <v>303</v>
      </c>
      <c r="OO175" s="18">
        <v>174</v>
      </c>
      <c r="OP175" s="18">
        <v>93</v>
      </c>
      <c r="OQ175" s="18">
        <v>464</v>
      </c>
      <c r="OR175" s="69">
        <f t="shared" si="570"/>
        <v>0.23558511681221062</v>
      </c>
      <c r="OS175" s="22">
        <v>3193</v>
      </c>
      <c r="OT175" s="22">
        <v>3193</v>
      </c>
      <c r="OU175" s="38">
        <f t="shared" ref="OU175:OU181" si="666">OT175/RG175</f>
        <v>0.98155548724254538</v>
      </c>
      <c r="OV175" s="39">
        <v>0.77005324146570631</v>
      </c>
      <c r="OW175" s="22">
        <v>245878</v>
      </c>
      <c r="OX175" s="36">
        <f t="shared" ref="OX175:OX181" si="667">OW175*40.918</f>
        <v>10060836.004000001</v>
      </c>
      <c r="OY175" s="36">
        <f t="shared" ref="OY175:OY181" si="668">OT175/2.47105*167.424464</f>
        <v>216339.73960543089</v>
      </c>
      <c r="OZ175" s="22"/>
      <c r="PA175" s="22"/>
      <c r="PB175" s="38">
        <f t="shared" ref="PB175:PB181" si="669">PA175/RG175</f>
        <v>0</v>
      </c>
      <c r="PC175" s="39">
        <v>0</v>
      </c>
      <c r="PD175" s="22"/>
      <c r="PE175" s="40">
        <f t="shared" si="571"/>
        <v>0</v>
      </c>
      <c r="PF175" s="36">
        <f t="shared" si="572"/>
        <v>0</v>
      </c>
      <c r="PG175" s="22"/>
      <c r="PH175" s="22"/>
      <c r="PI175" s="38">
        <f t="shared" ref="PI175:PI181" si="670">PH175/RG175</f>
        <v>0</v>
      </c>
      <c r="PJ175" s="39">
        <v>0</v>
      </c>
      <c r="PK175" s="22"/>
      <c r="PL175" s="41">
        <f t="shared" si="573"/>
        <v>0</v>
      </c>
      <c r="PM175" s="36">
        <f t="shared" si="574"/>
        <v>0</v>
      </c>
      <c r="PN175" s="22"/>
      <c r="PO175" s="22"/>
      <c r="PP175" s="38">
        <f t="shared" ref="PP175:PP181" si="671">PO175/RG175</f>
        <v>0</v>
      </c>
      <c r="PQ175" s="39">
        <v>0</v>
      </c>
      <c r="PR175" s="22"/>
      <c r="PS175" s="41">
        <f t="shared" si="575"/>
        <v>0</v>
      </c>
      <c r="PT175" s="36">
        <f t="shared" si="576"/>
        <v>0</v>
      </c>
      <c r="PU175" s="22"/>
      <c r="PV175" s="22"/>
      <c r="PW175" s="38">
        <f t="shared" ref="PW175:PW181" si="672">PV175/RG175</f>
        <v>0</v>
      </c>
      <c r="PX175" s="39">
        <v>0</v>
      </c>
      <c r="PY175" s="22"/>
      <c r="PZ175" s="36">
        <f t="shared" si="577"/>
        <v>0</v>
      </c>
      <c r="QA175" s="22"/>
      <c r="QB175" s="22"/>
      <c r="QC175" s="39">
        <v>0</v>
      </c>
      <c r="QD175" s="22"/>
      <c r="QE175" s="22">
        <f t="shared" si="578"/>
        <v>0</v>
      </c>
      <c r="QF175" s="22"/>
      <c r="QG175" s="22"/>
      <c r="QH175" s="22"/>
      <c r="QI175" s="38">
        <f t="shared" ref="QI175:QI181" si="673">QH175/RG175</f>
        <v>0</v>
      </c>
      <c r="QJ175" s="39">
        <v>0</v>
      </c>
      <c r="QK175" s="22"/>
      <c r="QL175" s="42">
        <f t="shared" si="579"/>
        <v>0</v>
      </c>
      <c r="QM175" s="22">
        <f t="shared" ref="QM175:QM181" si="674">QN175+QT175+QZ175</f>
        <v>60</v>
      </c>
      <c r="QN175" s="22"/>
      <c r="QO175" s="22"/>
      <c r="QP175" s="38">
        <f t="shared" ref="QP175:QP181" si="675">QO175/RG175</f>
        <v>0</v>
      </c>
      <c r="QQ175" s="39">
        <v>0</v>
      </c>
      <c r="QR175" s="22"/>
      <c r="QS175" s="36">
        <f t="shared" si="580"/>
        <v>0</v>
      </c>
      <c r="QT175" s="22"/>
      <c r="QU175" s="22"/>
      <c r="QV175" s="38">
        <f t="shared" ref="QV175:QV181" si="676">QU175/RG175</f>
        <v>0</v>
      </c>
      <c r="QW175" s="39">
        <v>0</v>
      </c>
      <c r="QX175" s="22"/>
      <c r="QY175" s="36">
        <f t="shared" si="581"/>
        <v>0</v>
      </c>
      <c r="QZ175" s="22">
        <v>60</v>
      </c>
      <c r="RA175" s="22">
        <v>60</v>
      </c>
      <c r="RB175" s="38">
        <f t="shared" ref="RB175:RB181" si="677">RA175/RG175</f>
        <v>1.8444512757454658E-2</v>
      </c>
      <c r="RC175" s="39">
        <v>0.13150000000000001</v>
      </c>
      <c r="RD175" s="22">
        <v>789</v>
      </c>
      <c r="RE175" s="36">
        <f t="shared" si="582"/>
        <v>6483.0739968839162</v>
      </c>
      <c r="RF175" s="10">
        <f t="shared" ref="RF175:RF181" si="678">QZ175+QT175+QG175+QA175+PU175+PN175+PG175+OZ175+OS175+QN175</f>
        <v>3253</v>
      </c>
      <c r="RG175" s="10">
        <f t="shared" ref="RG175:RG181" si="679">RA175+QU175++PV175+PO175+PH175+PA175+QB175+OT175+QO175+QH175</f>
        <v>3253</v>
      </c>
      <c r="RH175" s="17">
        <f t="shared" ref="RH175:RH181" si="680">RG175/(MAX($RG$6:$RG$335))</f>
        <v>4.1838528744857001E-3</v>
      </c>
      <c r="RI175" s="17">
        <f t="shared" ref="RI175:RI181" si="681">RG175/(SUM($RG$6:$RG$335))</f>
        <v>9.5587450557809925E-5</v>
      </c>
      <c r="RJ175" s="17">
        <f t="shared" ref="RJ175:RJ181" si="682">OY175/RR175</f>
        <v>0.97090480147847591</v>
      </c>
      <c r="RK175" s="17">
        <f t="shared" ref="RK175:RK181" si="683">PF175/RR175</f>
        <v>0</v>
      </c>
      <c r="RL175" s="17">
        <f t="shared" ref="RL175:RL181" si="684">PT175/RR175</f>
        <v>0</v>
      </c>
      <c r="RM175" s="17">
        <f t="shared" ref="RM175:RM181" si="685">PZ175/RR175</f>
        <v>0</v>
      </c>
      <c r="RN175" s="17">
        <f t="shared" ref="RN175:RN181" si="686">QS175/RR175</f>
        <v>0</v>
      </c>
      <c r="RO175" s="17">
        <f t="shared" ref="RO175:RO181" si="687">QY175/RR175</f>
        <v>0</v>
      </c>
      <c r="RP175" s="17">
        <f t="shared" ref="RP175:RP181" si="688">RE175/RR175</f>
        <v>2.9095198521524129E-2</v>
      </c>
      <c r="RQ175" s="17">
        <f t="shared" ref="RQ175:RQ181" si="689">QL175/RR175</f>
        <v>0</v>
      </c>
      <c r="RR175" s="36">
        <f t="shared" ref="RR175:RR181" si="690">RE175+QY175+QS175+QL175+PZ175+PT175+PM175+PF175+OY175</f>
        <v>222822.8136023148</v>
      </c>
      <c r="RS175" s="36">
        <f t="shared" ref="RS175:RS181" si="691">RR175/AM175</f>
        <v>0.67199101772184233</v>
      </c>
      <c r="RT175" s="10">
        <f t="shared" ref="RT175:RT181" si="692">RF175-RG175</f>
        <v>0</v>
      </c>
      <c r="RU175" s="17">
        <f t="shared" ref="RU175:RU181" si="693">RT175/RF175</f>
        <v>0</v>
      </c>
      <c r="RV175" s="37">
        <f t="shared" ref="RV175:RV181" si="694">AM175/RF175</f>
        <v>101.93237011988933</v>
      </c>
      <c r="RW175" s="36">
        <f t="shared" ref="RW175:RW181" si="695">RG175/AM175</f>
        <v>9.8104262544256998E-3</v>
      </c>
      <c r="RX175" s="85">
        <v>5.935187</v>
      </c>
      <c r="RY175" s="93">
        <v>301</v>
      </c>
      <c r="RZ175" s="43" t="b">
        <v>1</v>
      </c>
      <c r="SA175" s="18" t="b">
        <v>0</v>
      </c>
      <c r="SB175" s="18" t="b">
        <v>0</v>
      </c>
      <c r="SC175" s="18" t="b">
        <v>0</v>
      </c>
      <c r="SD175" s="18" t="b">
        <v>0</v>
      </c>
      <c r="SE175" s="32" t="b">
        <v>1</v>
      </c>
      <c r="SF175" s="43" t="b">
        <v>0</v>
      </c>
      <c r="SG175" s="18" t="b">
        <v>0</v>
      </c>
      <c r="SH175" s="18"/>
      <c r="SI175" s="18"/>
      <c r="SJ175" s="18"/>
      <c r="SK175" s="18"/>
      <c r="SL175" s="18"/>
      <c r="SM175" s="18"/>
      <c r="SN175" s="18"/>
      <c r="SO175" s="18"/>
      <c r="SP175" s="18"/>
      <c r="SQ175" s="17">
        <f t="shared" si="583"/>
        <v>0</v>
      </c>
      <c r="SR175" s="17">
        <f t="shared" si="584"/>
        <v>0</v>
      </c>
      <c r="SS175" s="17">
        <f t="shared" si="585"/>
        <v>0</v>
      </c>
      <c r="ST175" s="17">
        <f t="shared" si="586"/>
        <v>0</v>
      </c>
      <c r="SU175" s="17">
        <f t="shared" si="587"/>
        <v>0</v>
      </c>
      <c r="SV175" s="17">
        <f t="shared" si="658"/>
        <v>0</v>
      </c>
      <c r="SW175" s="17">
        <f t="shared" si="588"/>
        <v>0</v>
      </c>
      <c r="SX175" s="17">
        <f t="shared" si="589"/>
        <v>0</v>
      </c>
      <c r="SY175" s="17">
        <f t="shared" si="590"/>
        <v>0</v>
      </c>
      <c r="SZ175" s="17">
        <f t="shared" si="591"/>
        <v>0</v>
      </c>
      <c r="TA175" s="17">
        <f t="shared" si="592"/>
        <v>0</v>
      </c>
      <c r="TB175" s="24">
        <f t="shared" si="593"/>
        <v>620</v>
      </c>
      <c r="TC175" s="69">
        <f t="shared" si="594"/>
        <v>1</v>
      </c>
      <c r="TD175" s="17">
        <f t="shared" si="616"/>
        <v>2.6014568158168575E-6</v>
      </c>
      <c r="TE175" s="95"/>
      <c r="TF175" s="71"/>
      <c r="TG175" s="71"/>
      <c r="TH175" s="71">
        <v>14</v>
      </c>
      <c r="TI175" s="71"/>
      <c r="TJ175" s="71"/>
      <c r="TK175" s="71">
        <v>23</v>
      </c>
      <c r="TL175" s="71"/>
      <c r="TM175" s="71">
        <v>10</v>
      </c>
      <c r="TN175" s="71">
        <v>2</v>
      </c>
      <c r="TO175" s="71">
        <v>16</v>
      </c>
      <c r="TP175" s="71"/>
      <c r="TQ175" s="71">
        <v>8</v>
      </c>
      <c r="TR175" s="72"/>
      <c r="TS175" s="72"/>
      <c r="TT175" s="72"/>
      <c r="TU175" s="72"/>
      <c r="TV175" s="72">
        <v>15</v>
      </c>
      <c r="TW175" s="72"/>
      <c r="TX175" s="72"/>
      <c r="TY175" s="72">
        <v>1</v>
      </c>
      <c r="TZ175" s="72">
        <v>71</v>
      </c>
      <c r="UA175" s="72"/>
      <c r="UB175" s="72">
        <v>12</v>
      </c>
      <c r="UC175" s="72"/>
      <c r="UD175" s="72"/>
      <c r="UE175" s="72">
        <v>2</v>
      </c>
      <c r="UF175" s="72"/>
      <c r="UG175" s="72">
        <v>59</v>
      </c>
      <c r="UH175" s="72"/>
      <c r="UI175" s="72">
        <v>7</v>
      </c>
      <c r="UJ175" s="73"/>
      <c r="UK175" s="73"/>
      <c r="UL175" s="73"/>
      <c r="UM175" s="73">
        <v>5</v>
      </c>
      <c r="UN175" s="73">
        <v>16</v>
      </c>
      <c r="UO175" s="73"/>
      <c r="UP175" s="73"/>
      <c r="UQ175" s="73">
        <v>7</v>
      </c>
      <c r="UR175" s="73">
        <v>29</v>
      </c>
      <c r="US175" s="73">
        <v>18</v>
      </c>
      <c r="UT175" s="73"/>
      <c r="UU175" s="73"/>
      <c r="UV175" s="73">
        <v>20</v>
      </c>
      <c r="UW175" s="73"/>
      <c r="UX175" s="73"/>
      <c r="UY175" s="73">
        <v>78</v>
      </c>
      <c r="UZ175" s="73"/>
      <c r="VA175" s="73">
        <v>21</v>
      </c>
      <c r="VB175" s="73">
        <v>3</v>
      </c>
      <c r="VC175" s="73"/>
      <c r="VD175" s="73"/>
      <c r="VE175" s="73">
        <v>5</v>
      </c>
      <c r="VF175" s="73">
        <v>17</v>
      </c>
      <c r="VG175" s="73"/>
      <c r="VH175" s="73">
        <v>1</v>
      </c>
      <c r="VI175" s="73">
        <v>7</v>
      </c>
      <c r="VJ175" s="73">
        <v>31</v>
      </c>
      <c r="VK175" s="73">
        <v>18</v>
      </c>
      <c r="VL175" s="73"/>
      <c r="VM175" s="73">
        <v>2</v>
      </c>
      <c r="VN175" s="73">
        <v>5</v>
      </c>
      <c r="VO175" s="73"/>
      <c r="VP175" s="73">
        <v>13</v>
      </c>
      <c r="VQ175" s="73"/>
      <c r="VR175" s="73">
        <v>4</v>
      </c>
      <c r="VS175" s="73">
        <v>3</v>
      </c>
      <c r="VT175" s="73"/>
      <c r="VU175" s="73"/>
      <c r="VV175" s="73"/>
      <c r="VW175" s="73">
        <v>11</v>
      </c>
      <c r="VX175" s="73"/>
      <c r="VY175" s="73">
        <v>1</v>
      </c>
      <c r="VZ175" s="73"/>
      <c r="WA175" s="73">
        <v>21</v>
      </c>
      <c r="WB175" s="73">
        <v>1</v>
      </c>
      <c r="WC175" s="73">
        <v>28</v>
      </c>
      <c r="WD175" s="73"/>
      <c r="WE175" s="73"/>
      <c r="WF175" s="73">
        <v>8</v>
      </c>
      <c r="WG175" s="73"/>
      <c r="WH175" s="73">
        <v>2</v>
      </c>
      <c r="WI175" s="73"/>
      <c r="WJ175" s="73">
        <v>15</v>
      </c>
      <c r="WK175" s="73"/>
      <c r="WL175" s="73"/>
      <c r="WM175" s="73"/>
      <c r="WN175" s="73">
        <v>4</v>
      </c>
      <c r="WO175" s="22">
        <f t="shared" si="595"/>
        <v>6</v>
      </c>
      <c r="WP175" s="22">
        <f t="shared" si="596"/>
        <v>0</v>
      </c>
      <c r="WQ175" s="22">
        <f t="shared" si="597"/>
        <v>0</v>
      </c>
      <c r="WR175" s="22">
        <f t="shared" si="598"/>
        <v>10</v>
      </c>
      <c r="WS175" s="22">
        <f t="shared" si="599"/>
        <v>73</v>
      </c>
      <c r="WT175" s="22">
        <f t="shared" si="600"/>
        <v>0</v>
      </c>
      <c r="WU175" s="22">
        <f t="shared" si="601"/>
        <v>2</v>
      </c>
      <c r="WV175" s="22">
        <f t="shared" si="602"/>
        <v>15</v>
      </c>
      <c r="WW175" s="22">
        <f t="shared" si="603"/>
        <v>175</v>
      </c>
      <c r="WX175" s="22">
        <f t="shared" si="604"/>
        <v>0</v>
      </c>
      <c r="WY175" s="22">
        <f t="shared" si="605"/>
        <v>87</v>
      </c>
      <c r="WZ175" s="22">
        <f t="shared" si="606"/>
        <v>0</v>
      </c>
      <c r="XA175" s="22">
        <f t="shared" si="607"/>
        <v>2</v>
      </c>
      <c r="XB175" s="22">
        <f t="shared" si="608"/>
        <v>37</v>
      </c>
      <c r="XC175" s="22">
        <f t="shared" si="609"/>
        <v>0</v>
      </c>
      <c r="XD175" s="22">
        <f t="shared" si="610"/>
        <v>0</v>
      </c>
      <c r="XE175" s="22">
        <f t="shared" si="611"/>
        <v>181</v>
      </c>
      <c r="XF175" s="22">
        <f t="shared" si="612"/>
        <v>0</v>
      </c>
      <c r="XG175" s="93">
        <f t="shared" si="613"/>
        <v>44</v>
      </c>
    </row>
    <row r="176" spans="1:631" ht="17.100000000000001" customHeight="1" x14ac:dyDescent="0.2">
      <c r="A176" s="101"/>
      <c r="B176" s="27" t="s">
        <v>461</v>
      </c>
      <c r="C176" s="535" t="s">
        <v>462</v>
      </c>
      <c r="D176" s="25" t="s">
        <v>463</v>
      </c>
      <c r="E176" s="535" t="s">
        <v>464</v>
      </c>
      <c r="F176" s="25" t="s">
        <v>469</v>
      </c>
      <c r="G176" s="535" t="s">
        <v>470</v>
      </c>
      <c r="H176" s="25">
        <v>39</v>
      </c>
      <c r="I176" s="28">
        <v>4</v>
      </c>
      <c r="J176" s="17">
        <f t="shared" si="478"/>
        <v>0.90918025819476167</v>
      </c>
      <c r="K176" s="17">
        <f t="shared" si="479"/>
        <v>0.51879792452496054</v>
      </c>
      <c r="L176" s="17">
        <f t="shared" si="480"/>
        <v>1</v>
      </c>
      <c r="M176" s="17">
        <f t="shared" si="481"/>
        <v>0.32423609951807225</v>
      </c>
      <c r="N176" s="17">
        <f t="shared" si="482"/>
        <v>0.5279710951375497</v>
      </c>
      <c r="O176" s="17">
        <f t="shared" si="483"/>
        <v>0.56533673342896107</v>
      </c>
      <c r="P176" s="17">
        <f t="shared" si="484"/>
        <v>0.71162281242753322</v>
      </c>
      <c r="Q176" s="17">
        <f t="shared" si="485"/>
        <v>0.59976493279488885</v>
      </c>
      <c r="R176" s="69">
        <f t="shared" si="486"/>
        <v>0.93480958397256553</v>
      </c>
      <c r="S176" s="422">
        <f t="shared" si="487"/>
        <v>0.67685771555547702</v>
      </c>
      <c r="T176" s="17">
        <f t="shared" si="614"/>
        <v>0.32314228444452298</v>
      </c>
      <c r="U176" s="10">
        <f t="shared" si="488"/>
        <v>79042.864771121429</v>
      </c>
      <c r="V176" s="32">
        <v>7</v>
      </c>
      <c r="W176" s="550">
        <f t="shared" si="489"/>
        <v>0</v>
      </c>
      <c r="X176" s="550">
        <f t="shared" si="490"/>
        <v>0.56574660444436597</v>
      </c>
      <c r="Y176" s="550">
        <f t="shared" si="491"/>
        <v>0.43425339555563403</v>
      </c>
      <c r="Z176" s="551">
        <f t="shared" si="492"/>
        <v>106221.42032667698</v>
      </c>
      <c r="AA176" s="426">
        <f t="shared" si="493"/>
        <v>0.1061294239330845</v>
      </c>
      <c r="AB176" s="59">
        <f t="shared" si="494"/>
        <v>0.95185591548704662</v>
      </c>
      <c r="AC176" s="59">
        <f t="shared" si="495"/>
        <v>6.8565199826204945E-2</v>
      </c>
      <c r="AD176" s="59">
        <f t="shared" si="496"/>
        <v>0.5279710951375497</v>
      </c>
      <c r="AE176" s="59">
        <f t="shared" si="497"/>
        <v>0.40023506720511121</v>
      </c>
      <c r="AF176" s="59">
        <f t="shared" si="498"/>
        <v>0.21997910357895484</v>
      </c>
      <c r="AG176" s="59">
        <f t="shared" si="499"/>
        <v>0.29614478740547912</v>
      </c>
      <c r="AH176" s="59">
        <f t="shared" si="500"/>
        <v>0.56533673342896107</v>
      </c>
      <c r="AI176" s="59">
        <f t="shared" si="501"/>
        <v>0.9199383732667481</v>
      </c>
      <c r="AJ176" s="59">
        <f t="shared" si="502"/>
        <v>0.89842214312277535</v>
      </c>
      <c r="AK176" s="59">
        <f t="shared" si="503"/>
        <v>0.28837718757246683</v>
      </c>
      <c r="AL176" s="35">
        <f t="shared" si="504"/>
        <v>1</v>
      </c>
      <c r="AM176" s="27">
        <v>244607</v>
      </c>
      <c r="AN176" s="25">
        <v>120931</v>
      </c>
      <c r="AO176" s="25">
        <v>123676</v>
      </c>
      <c r="AP176" s="17">
        <f t="shared" si="505"/>
        <v>4.75091865784057E-3</v>
      </c>
      <c r="AQ176" s="63">
        <v>97.780490960250972</v>
      </c>
      <c r="AR176" s="58">
        <v>471.13540768299998</v>
      </c>
      <c r="AS176" s="24">
        <f t="shared" si="506"/>
        <v>519.18619575411333</v>
      </c>
      <c r="AT176" s="17">
        <f>AS176/1157.93</f>
        <v>0.44837442311203035</v>
      </c>
      <c r="AU176" s="25">
        <v>231073</v>
      </c>
      <c r="AV176" s="25">
        <v>110580</v>
      </c>
      <c r="AW176" s="25">
        <v>120493</v>
      </c>
      <c r="AX176" s="25">
        <v>13534</v>
      </c>
      <c r="AY176" s="25">
        <v>10351</v>
      </c>
      <c r="AZ176" s="25">
        <v>3183</v>
      </c>
      <c r="BA176" s="25">
        <v>25960</v>
      </c>
      <c r="BB176" s="25">
        <v>12285</v>
      </c>
      <c r="BC176" s="25">
        <v>13675</v>
      </c>
      <c r="BD176" s="63">
        <v>89.835466179159056</v>
      </c>
      <c r="BE176" s="25">
        <v>218647</v>
      </c>
      <c r="BF176" s="25">
        <v>108646</v>
      </c>
      <c r="BG176" s="25">
        <v>110001</v>
      </c>
      <c r="BH176" s="63">
        <v>98.768193016427119</v>
      </c>
      <c r="BI176" s="17">
        <v>0.1061294239330845</v>
      </c>
      <c r="BJ176" s="25">
        <v>66403</v>
      </c>
      <c r="BK176" s="25">
        <v>165910</v>
      </c>
      <c r="BL176" s="25">
        <v>12294</v>
      </c>
      <c r="BM176" s="17">
        <v>0.47433548309324336</v>
      </c>
      <c r="BN176" s="10">
        <f t="shared" si="507"/>
        <v>128581.22048701101</v>
      </c>
      <c r="BO176" s="29">
        <v>0.40023506720511121</v>
      </c>
      <c r="BP176" s="30">
        <f t="shared" si="508"/>
        <v>0.59976493279488885</v>
      </c>
      <c r="BQ176" s="31">
        <v>7.410041588813213</v>
      </c>
      <c r="BR176" s="25">
        <v>178204</v>
      </c>
      <c r="BS176" s="25">
        <v>55536</v>
      </c>
      <c r="BT176" s="25">
        <v>104556</v>
      </c>
      <c r="BU176" s="25">
        <v>11795</v>
      </c>
      <c r="BV176" s="25">
        <v>3253</v>
      </c>
      <c r="BW176" s="18">
        <v>3064</v>
      </c>
      <c r="BX176" s="25">
        <v>56469</v>
      </c>
      <c r="BY176" s="25">
        <v>45464</v>
      </c>
      <c r="BZ176" s="25">
        <v>11005</v>
      </c>
      <c r="CA176" s="59">
        <v>0.19488568949335033</v>
      </c>
      <c r="CB176" s="25">
        <v>231073</v>
      </c>
      <c r="CC176" s="25">
        <v>13534</v>
      </c>
      <c r="CD176" s="17">
        <f t="shared" si="509"/>
        <v>5.8570235380161248E-2</v>
      </c>
      <c r="CE176" s="25">
        <v>2482</v>
      </c>
      <c r="CF176" s="25">
        <v>8257</v>
      </c>
      <c r="CG176" s="25">
        <v>12883</v>
      </c>
      <c r="CH176" s="25">
        <v>12827</v>
      </c>
      <c r="CI176" s="25">
        <v>9051</v>
      </c>
      <c r="CJ176" s="25">
        <v>5310</v>
      </c>
      <c r="CK176" s="25">
        <v>2892</v>
      </c>
      <c r="CL176" s="25">
        <v>1581</v>
      </c>
      <c r="CM176" s="25">
        <v>1186</v>
      </c>
      <c r="CN176" s="26">
        <v>4.0920327967557419</v>
      </c>
      <c r="CO176" s="27">
        <v>56469</v>
      </c>
      <c r="CP176" s="34">
        <f t="shared" si="510"/>
        <v>4.3317041208450657</v>
      </c>
      <c r="CQ176" s="25">
        <v>4137</v>
      </c>
      <c r="CR176" s="25">
        <v>4180</v>
      </c>
      <c r="CS176" s="25">
        <v>4284</v>
      </c>
      <c r="CT176" s="25">
        <v>23927</v>
      </c>
      <c r="CU176" s="25">
        <v>18186</v>
      </c>
      <c r="CV176" s="18">
        <v>638</v>
      </c>
      <c r="CW176" s="18">
        <v>576</v>
      </c>
      <c r="CX176" s="18">
        <v>541</v>
      </c>
      <c r="CY176" s="25">
        <v>56469</v>
      </c>
      <c r="CZ176" s="25">
        <v>42215</v>
      </c>
      <c r="DA176" s="25">
        <v>5755</v>
      </c>
      <c r="DB176" s="25">
        <v>1871</v>
      </c>
      <c r="DC176" s="25">
        <v>4784</v>
      </c>
      <c r="DD176" s="25">
        <v>1416</v>
      </c>
      <c r="DE176" s="18">
        <v>428</v>
      </c>
      <c r="DF176" s="25">
        <v>56469</v>
      </c>
      <c r="DG176" s="25">
        <v>12220</v>
      </c>
      <c r="DH176" s="18">
        <v>143</v>
      </c>
      <c r="DI176" s="18">
        <v>59</v>
      </c>
      <c r="DJ176" s="25">
        <v>42900</v>
      </c>
      <c r="DK176" s="18">
        <v>983</v>
      </c>
      <c r="DL176" s="18">
        <v>164</v>
      </c>
      <c r="DM176" s="25">
        <f t="shared" si="511"/>
        <v>50589.801466291239</v>
      </c>
      <c r="DN176" s="17">
        <f t="shared" si="512"/>
        <v>0.7597088668118791</v>
      </c>
      <c r="DO176" s="17">
        <f t="shared" si="513"/>
        <v>1.7407781260514617E-2</v>
      </c>
      <c r="DP176" s="23">
        <f t="shared" si="514"/>
        <v>0.21997910357895484</v>
      </c>
      <c r="DQ176" s="23">
        <f t="shared" si="515"/>
        <v>0.78002089642104511</v>
      </c>
      <c r="DR176" s="25">
        <v>56469</v>
      </c>
      <c r="DS176" s="25">
        <v>3056</v>
      </c>
      <c r="DT176" s="25">
        <v>28948</v>
      </c>
      <c r="DU176" s="18">
        <v>36</v>
      </c>
      <c r="DV176" s="25">
        <v>9884</v>
      </c>
      <c r="DW176" s="18">
        <v>322</v>
      </c>
      <c r="DX176" s="25">
        <v>11937</v>
      </c>
      <c r="DY176" s="25">
        <v>2286</v>
      </c>
      <c r="DZ176" s="17">
        <f t="shared" si="516"/>
        <v>0.74242504737112403</v>
      </c>
      <c r="EA176" s="17">
        <f t="shared" si="517"/>
        <v>0.25757495262887597</v>
      </c>
      <c r="EB176" s="25">
        <v>56469</v>
      </c>
      <c r="EC176" s="25">
        <v>15975</v>
      </c>
      <c r="ED176" s="18">
        <v>748</v>
      </c>
      <c r="EE176" s="25">
        <v>26869</v>
      </c>
      <c r="EF176" s="17">
        <f>EE176/EB176</f>
        <v>0.47581859073119764</v>
      </c>
      <c r="EG176" s="25">
        <v>12197</v>
      </c>
      <c r="EH176" s="18">
        <v>680</v>
      </c>
      <c r="EI176" s="17">
        <f t="shared" si="519"/>
        <v>0.29614478740547912</v>
      </c>
      <c r="EJ176" s="17">
        <f t="shared" si="520"/>
        <v>0.21599461651525617</v>
      </c>
      <c r="EK176" s="69">
        <f t="shared" si="521"/>
        <v>0.51879792452496054</v>
      </c>
      <c r="EL176" s="27">
        <v>166791</v>
      </c>
      <c r="EM176" s="25">
        <v>158761</v>
      </c>
      <c r="EN176" s="25">
        <v>8030</v>
      </c>
      <c r="EO176" s="59">
        <v>0.95185591548704662</v>
      </c>
      <c r="EP176" s="25">
        <v>78143</v>
      </c>
      <c r="EQ176" s="25">
        <v>75892</v>
      </c>
      <c r="ER176" s="25">
        <v>2251</v>
      </c>
      <c r="ES176" s="59">
        <v>0.97119383693996908</v>
      </c>
      <c r="ET176" s="25">
        <v>88648</v>
      </c>
      <c r="EU176" s="25">
        <v>82869</v>
      </c>
      <c r="EV176" s="25">
        <v>5779</v>
      </c>
      <c r="EW176" s="59">
        <v>0.93480958397256553</v>
      </c>
      <c r="EX176" s="25">
        <v>19058</v>
      </c>
      <c r="EY176" s="25">
        <v>18451</v>
      </c>
      <c r="EZ176" s="25">
        <v>607</v>
      </c>
      <c r="FA176" s="59">
        <v>0.96814985832721168</v>
      </c>
      <c r="FB176" s="25">
        <v>147733</v>
      </c>
      <c r="FC176" s="25">
        <v>140310</v>
      </c>
      <c r="FD176" s="25">
        <v>7423</v>
      </c>
      <c r="FE176" s="59">
        <v>0.94975394800078516</v>
      </c>
      <c r="FF176" s="25">
        <v>105786</v>
      </c>
      <c r="FG176" s="25">
        <v>40157</v>
      </c>
      <c r="FH176" s="25">
        <v>59526</v>
      </c>
      <c r="FI176" s="25">
        <v>6103</v>
      </c>
      <c r="FJ176" s="23">
        <f t="shared" si="522"/>
        <v>5.7691944113587808E-2</v>
      </c>
      <c r="FK176" s="23">
        <f t="shared" si="523"/>
        <v>0.56270205887357494</v>
      </c>
      <c r="FL176" s="36">
        <f t="shared" si="524"/>
        <v>6.5798787481566441</v>
      </c>
      <c r="FM176" s="25">
        <v>51740</v>
      </c>
      <c r="FN176" s="25">
        <v>20008</v>
      </c>
      <c r="FO176" s="17">
        <f t="shared" si="525"/>
        <v>0.38670274449168923</v>
      </c>
      <c r="FP176" s="25">
        <v>28735</v>
      </c>
      <c r="FQ176" s="17">
        <f t="shared" si="526"/>
        <v>0.55537301894085811</v>
      </c>
      <c r="FR176" s="25">
        <v>2997</v>
      </c>
      <c r="FS176" s="17">
        <f t="shared" si="527"/>
        <v>5.7924236567452651E-2</v>
      </c>
      <c r="FT176" s="25">
        <v>54046</v>
      </c>
      <c r="FU176" s="25">
        <v>20149</v>
      </c>
      <c r="FV176" s="25">
        <v>30791</v>
      </c>
      <c r="FW176" s="17">
        <f t="shared" si="528"/>
        <v>5.7469562964881767E-2</v>
      </c>
      <c r="FX176" s="17">
        <f t="shared" si="529"/>
        <v>0.56971838803981789</v>
      </c>
      <c r="FY176" s="25">
        <v>3106</v>
      </c>
      <c r="FZ176" s="25">
        <v>131189</v>
      </c>
      <c r="GA176" s="25">
        <v>8995</v>
      </c>
      <c r="GB176" s="25">
        <v>52930</v>
      </c>
      <c r="GC176" s="25">
        <v>31818</v>
      </c>
      <c r="GD176" s="25">
        <v>20647</v>
      </c>
      <c r="GE176" s="18">
        <v>423</v>
      </c>
      <c r="GF176" s="25">
        <v>13310</v>
      </c>
      <c r="GG176" s="18">
        <v>713</v>
      </c>
      <c r="GH176" s="18">
        <v>229</v>
      </c>
      <c r="GI176" s="25">
        <v>2124</v>
      </c>
      <c r="GJ176" s="10">
        <f t="shared" si="530"/>
        <v>8995</v>
      </c>
      <c r="GK176" s="10">
        <f t="shared" si="659"/>
        <v>122194</v>
      </c>
      <c r="GL176" s="10">
        <f t="shared" si="660"/>
        <v>69264</v>
      </c>
      <c r="GM176" s="10">
        <f t="shared" si="531"/>
        <v>61925</v>
      </c>
      <c r="GN176" s="10">
        <f t="shared" si="661"/>
        <v>37446</v>
      </c>
      <c r="GO176" s="17">
        <f t="shared" si="532"/>
        <v>6.8565199826204945E-2</v>
      </c>
      <c r="GP176" s="17">
        <f t="shared" si="662"/>
        <v>0.9314348001737951</v>
      </c>
      <c r="GQ176" s="17">
        <f t="shared" si="663"/>
        <v>0.5279710951375497</v>
      </c>
      <c r="GR176" s="17">
        <f t="shared" si="664"/>
        <v>0.28543551669728406</v>
      </c>
      <c r="GS176" s="17">
        <f t="shared" si="533"/>
        <v>0.72970294765567245</v>
      </c>
      <c r="GT176" s="25">
        <v>62939</v>
      </c>
      <c r="GU176" s="25">
        <v>2803</v>
      </c>
      <c r="GV176" s="25">
        <v>22843</v>
      </c>
      <c r="GW176" s="25">
        <v>17510</v>
      </c>
      <c r="GX176" s="25">
        <v>11584</v>
      </c>
      <c r="GY176" s="18">
        <v>332</v>
      </c>
      <c r="GZ176" s="25">
        <v>6282</v>
      </c>
      <c r="HA176" s="18">
        <v>306</v>
      </c>
      <c r="HB176" s="18">
        <v>192</v>
      </c>
      <c r="HC176" s="25">
        <v>1087</v>
      </c>
      <c r="HD176" s="23">
        <f t="shared" si="534"/>
        <v>4.4535184861532594E-2</v>
      </c>
      <c r="HE176" s="23">
        <f t="shared" si="535"/>
        <v>0.95546481513846737</v>
      </c>
      <c r="HF176" s="23">
        <f t="shared" si="536"/>
        <v>0.59252609669680167</v>
      </c>
      <c r="HG176" s="23">
        <f t="shared" si="537"/>
        <v>0.31432021481116634</v>
      </c>
      <c r="HH176" s="25">
        <v>68250</v>
      </c>
      <c r="HI176" s="25">
        <v>6192</v>
      </c>
      <c r="HJ176" s="25">
        <v>30087</v>
      </c>
      <c r="HK176" s="25">
        <v>14308</v>
      </c>
      <c r="HL176" s="25">
        <v>9063</v>
      </c>
      <c r="HM176" s="18">
        <v>91</v>
      </c>
      <c r="HN176" s="25">
        <v>7028</v>
      </c>
      <c r="HO176" s="18">
        <v>407</v>
      </c>
      <c r="HP176" s="18">
        <v>37</v>
      </c>
      <c r="HQ176" s="25">
        <v>1037</v>
      </c>
      <c r="HR176" s="23">
        <f t="shared" si="538"/>
        <v>9.0725274725274724E-2</v>
      </c>
      <c r="HS176" s="23">
        <f t="shared" si="539"/>
        <v>0.9092747252747253</v>
      </c>
      <c r="HT176" s="80">
        <f t="shared" si="540"/>
        <v>0.46843956043956042</v>
      </c>
      <c r="HU176" s="27">
        <v>202679</v>
      </c>
      <c r="HV176" s="25">
        <v>11927</v>
      </c>
      <c r="HW176" s="25">
        <v>50276</v>
      </c>
      <c r="HX176" s="18">
        <v>2764</v>
      </c>
      <c r="HY176" s="25">
        <v>32559</v>
      </c>
      <c r="HZ176" s="25">
        <v>8545</v>
      </c>
      <c r="IA176" s="25">
        <v>4069</v>
      </c>
      <c r="IB176" s="18">
        <v>831</v>
      </c>
      <c r="IC176" s="25">
        <v>29364</v>
      </c>
      <c r="ID176" s="25">
        <v>39589</v>
      </c>
      <c r="IE176" s="25">
        <v>11474</v>
      </c>
      <c r="IF176" s="18">
        <v>1431</v>
      </c>
      <c r="IG176" s="25">
        <v>9850</v>
      </c>
      <c r="IH176" s="17">
        <f t="shared" si="541"/>
        <v>0.2374888370280098</v>
      </c>
      <c r="II176" s="17">
        <f t="shared" si="542"/>
        <v>4.2160263273452112E-2</v>
      </c>
      <c r="IJ176" s="30">
        <f t="shared" si="543"/>
        <v>23.71901696898771</v>
      </c>
      <c r="IK176" s="17">
        <f t="shared" si="615"/>
        <v>0.32423609951807225</v>
      </c>
      <c r="IL176" s="25">
        <v>99729</v>
      </c>
      <c r="IM176" s="25">
        <v>8518</v>
      </c>
      <c r="IN176" s="25">
        <v>32777</v>
      </c>
      <c r="IO176" s="18">
        <v>2021</v>
      </c>
      <c r="IP176" s="25">
        <v>20586</v>
      </c>
      <c r="IQ176" s="25">
        <v>3484</v>
      </c>
      <c r="IR176" s="25">
        <v>2630</v>
      </c>
      <c r="IS176" s="18">
        <v>573</v>
      </c>
      <c r="IT176" s="25">
        <v>14814</v>
      </c>
      <c r="IU176" s="25">
        <v>1141</v>
      </c>
      <c r="IV176" s="25">
        <v>5469</v>
      </c>
      <c r="IW176" s="18">
        <v>782</v>
      </c>
      <c r="IX176" s="25">
        <v>6934</v>
      </c>
      <c r="IY176" s="17">
        <f t="shared" si="544"/>
        <v>0.70206258961786439</v>
      </c>
      <c r="IZ176" s="25">
        <v>102950</v>
      </c>
      <c r="JA176" s="25">
        <v>3409</v>
      </c>
      <c r="JB176" s="25">
        <v>17499</v>
      </c>
      <c r="JC176" s="18">
        <v>743</v>
      </c>
      <c r="JD176" s="25">
        <v>11973</v>
      </c>
      <c r="JE176" s="25">
        <v>5061</v>
      </c>
      <c r="JF176" s="25">
        <v>1439</v>
      </c>
      <c r="JG176" s="18">
        <v>258</v>
      </c>
      <c r="JH176" s="25">
        <v>14550</v>
      </c>
      <c r="JI176" s="25">
        <v>38448</v>
      </c>
      <c r="JJ176" s="25">
        <v>6005</v>
      </c>
      <c r="JK176" s="18">
        <v>649</v>
      </c>
      <c r="JL176" s="25">
        <v>2916</v>
      </c>
      <c r="JM176" s="80">
        <f t="shared" si="545"/>
        <v>0.38974259349198642</v>
      </c>
      <c r="JN176" s="27">
        <v>202679</v>
      </c>
      <c r="JO176" s="25">
        <v>128783</v>
      </c>
      <c r="JP176" s="18">
        <v>154</v>
      </c>
      <c r="JQ176" s="18">
        <v>610</v>
      </c>
      <c r="JR176" s="25">
        <v>10606</v>
      </c>
      <c r="JS176" s="25">
        <v>1976</v>
      </c>
      <c r="JT176" s="25">
        <v>1763</v>
      </c>
      <c r="JU176" s="18">
        <v>127</v>
      </c>
      <c r="JV176" s="18">
        <v>212</v>
      </c>
      <c r="JW176" s="25">
        <v>58448</v>
      </c>
      <c r="JX176" s="17">
        <f t="shared" si="546"/>
        <v>0.28837718757246683</v>
      </c>
      <c r="JY176" s="17">
        <f t="shared" si="547"/>
        <v>0.71162281242753322</v>
      </c>
      <c r="JZ176" s="25">
        <v>22189</v>
      </c>
      <c r="KA176" s="25">
        <v>15247</v>
      </c>
      <c r="KB176" s="18">
        <v>59</v>
      </c>
      <c r="KC176" s="18">
        <v>72</v>
      </c>
      <c r="KD176" s="25">
        <v>1118</v>
      </c>
      <c r="KE176" s="25">
        <v>377</v>
      </c>
      <c r="KF176" s="25">
        <v>127</v>
      </c>
      <c r="KG176" s="18">
        <v>17</v>
      </c>
      <c r="KH176" s="18">
        <v>14</v>
      </c>
      <c r="KI176" s="25">
        <v>5158</v>
      </c>
      <c r="KJ176" s="17">
        <f t="shared" si="548"/>
        <v>0.23245752399837757</v>
      </c>
      <c r="KK176" s="25">
        <v>180490</v>
      </c>
      <c r="KL176" s="25">
        <v>113536</v>
      </c>
      <c r="KM176" s="18">
        <v>95</v>
      </c>
      <c r="KN176" s="18">
        <v>538</v>
      </c>
      <c r="KO176" s="25">
        <v>9488</v>
      </c>
      <c r="KP176" s="25">
        <v>1599</v>
      </c>
      <c r="KQ176" s="25">
        <v>1636</v>
      </c>
      <c r="KR176" s="18">
        <v>110</v>
      </c>
      <c r="KS176" s="18">
        <v>198</v>
      </c>
      <c r="KT176" s="25">
        <v>53290</v>
      </c>
      <c r="KU176" s="69">
        <f t="shared" si="665"/>
        <v>0.29525181450495874</v>
      </c>
      <c r="KV176" s="27">
        <v>244607</v>
      </c>
      <c r="KW176" s="25">
        <v>233081</v>
      </c>
      <c r="KX176" s="25">
        <v>11526</v>
      </c>
      <c r="KY176" s="59">
        <v>4.7120483060582898E-2</v>
      </c>
      <c r="KZ176" s="25">
        <v>6970</v>
      </c>
      <c r="LA176" s="25">
        <v>2812</v>
      </c>
      <c r="LB176" s="25">
        <v>4284</v>
      </c>
      <c r="LC176" s="25">
        <v>3307</v>
      </c>
      <c r="LD176" s="25">
        <v>120931</v>
      </c>
      <c r="LE176" s="25">
        <v>115448</v>
      </c>
      <c r="LF176" s="25">
        <v>5483</v>
      </c>
      <c r="LG176" s="59">
        <v>4.5339904573682512E-2</v>
      </c>
      <c r="LH176" s="25">
        <v>123676</v>
      </c>
      <c r="LI176" s="25">
        <v>117633</v>
      </c>
      <c r="LJ176" s="25">
        <v>6043</v>
      </c>
      <c r="LK176" s="35">
        <v>4.8861541447006697E-2</v>
      </c>
      <c r="LL176" s="27">
        <v>56469</v>
      </c>
      <c r="LM176" s="18">
        <v>930</v>
      </c>
      <c r="LN176" s="25">
        <v>51018</v>
      </c>
      <c r="LO176" s="25">
        <v>1613</v>
      </c>
      <c r="LP176" s="18">
        <v>282</v>
      </c>
      <c r="LQ176" s="18">
        <v>410</v>
      </c>
      <c r="LR176" s="25">
        <v>2216</v>
      </c>
      <c r="LS176" s="23">
        <f t="shared" si="549"/>
        <v>3.9242770369583312E-2</v>
      </c>
      <c r="LT176" s="23">
        <f t="shared" si="550"/>
        <v>0.96075722963041665</v>
      </c>
      <c r="LU176" s="17">
        <f t="shared" si="551"/>
        <v>0.9199383732667481</v>
      </c>
      <c r="LV176" s="25">
        <v>56469</v>
      </c>
      <c r="LW176" s="25">
        <v>2875</v>
      </c>
      <c r="LX176" s="25">
        <v>40280</v>
      </c>
      <c r="LY176" s="25">
        <v>6196</v>
      </c>
      <c r="LZ176" s="25">
        <v>3771</v>
      </c>
      <c r="MA176" s="25">
        <v>1274</v>
      </c>
      <c r="MB176" s="18">
        <v>202</v>
      </c>
      <c r="MC176" s="18">
        <v>3</v>
      </c>
      <c r="MD176" s="25">
        <v>1382</v>
      </c>
      <c r="ME176" s="18" t="s">
        <v>764</v>
      </c>
      <c r="MF176" s="18">
        <v>486</v>
      </c>
      <c r="MG176" s="17">
        <f t="shared" si="552"/>
        <v>2.6191361632045902E-2</v>
      </c>
      <c r="MH176" s="17">
        <f t="shared" si="553"/>
        <v>0.89842214312277535</v>
      </c>
      <c r="MI176" s="25">
        <v>56469</v>
      </c>
      <c r="MJ176" s="25">
        <v>3395</v>
      </c>
      <c r="MK176" s="25">
        <v>41632</v>
      </c>
      <c r="ML176" s="25">
        <v>6095</v>
      </c>
      <c r="MM176" s="25">
        <v>3827</v>
      </c>
      <c r="MN176" s="18">
        <v>577</v>
      </c>
      <c r="MO176" s="18">
        <v>413</v>
      </c>
      <c r="MP176" s="18">
        <v>2</v>
      </c>
      <c r="MQ176" s="18">
        <v>48</v>
      </c>
      <c r="MR176" s="18" t="s">
        <v>764</v>
      </c>
      <c r="MS176" s="18">
        <v>480</v>
      </c>
      <c r="MT176" s="17">
        <f t="shared" si="554"/>
        <v>0.90619632010483631</v>
      </c>
      <c r="MU176" s="69">
        <f t="shared" si="555"/>
        <v>0.90918025819476167</v>
      </c>
      <c r="MV176" s="27">
        <v>56469</v>
      </c>
      <c r="MW176" s="25">
        <v>31924</v>
      </c>
      <c r="MX176" s="25">
        <v>2800</v>
      </c>
      <c r="MY176" s="25">
        <v>10289</v>
      </c>
      <c r="MZ176" s="25">
        <v>9293</v>
      </c>
      <c r="NA176" s="25">
        <v>1190</v>
      </c>
      <c r="NB176" s="18">
        <v>21</v>
      </c>
      <c r="NC176" s="18">
        <v>681</v>
      </c>
      <c r="ND176" s="18">
        <v>271</v>
      </c>
      <c r="NE176" s="17">
        <f t="shared" si="556"/>
        <v>0.56533673342896107</v>
      </c>
      <c r="NF176" s="10">
        <f t="shared" si="557"/>
        <v>130634.0550036303</v>
      </c>
      <c r="NG176" s="17">
        <f t="shared" si="558"/>
        <v>0.59846995696753968</v>
      </c>
      <c r="NH176" s="25">
        <v>56469</v>
      </c>
      <c r="NI176" s="25">
        <v>19352</v>
      </c>
      <c r="NJ176" s="18">
        <v>222</v>
      </c>
      <c r="NK176" s="18">
        <v>57</v>
      </c>
      <c r="NL176" s="18">
        <v>239</v>
      </c>
      <c r="NM176" s="25">
        <v>30275</v>
      </c>
      <c r="NN176" s="25">
        <v>5932</v>
      </c>
      <c r="NO176" s="18">
        <v>211</v>
      </c>
      <c r="NP176" s="18">
        <v>1</v>
      </c>
      <c r="NQ176" s="32">
        <v>180</v>
      </c>
      <c r="NR176" s="27">
        <v>56469</v>
      </c>
      <c r="NS176" s="37">
        <f t="shared" si="559"/>
        <v>1.5168853707343852</v>
      </c>
      <c r="NT176" s="37">
        <f t="shared" si="560"/>
        <v>0.40931122494255712</v>
      </c>
      <c r="NU176" s="37">
        <f t="shared" si="561"/>
        <v>0.65924559580653075</v>
      </c>
      <c r="NV176" s="17">
        <f t="shared" si="562"/>
        <v>0.13386721792397918</v>
      </c>
      <c r="NW176" s="10">
        <f t="shared" si="563"/>
        <v>20390</v>
      </c>
      <c r="NX176" s="17">
        <f t="shared" si="564"/>
        <v>0.36108307212807028</v>
      </c>
      <c r="NY176" s="19">
        <f t="shared" si="565"/>
        <v>0.36746021734037376</v>
      </c>
      <c r="NZ176" s="25">
        <v>12829</v>
      </c>
      <c r="OA176" s="25">
        <v>36079</v>
      </c>
      <c r="OB176" s="25">
        <v>1577</v>
      </c>
      <c r="OC176" s="25">
        <v>27860</v>
      </c>
      <c r="OD176" s="25">
        <v>2113</v>
      </c>
      <c r="OE176" s="25">
        <v>5199</v>
      </c>
      <c r="OF176" s="17">
        <f t="shared" si="566"/>
        <v>0.49336804264286599</v>
      </c>
      <c r="OG176" s="17">
        <f t="shared" si="567"/>
        <v>0.22718659795640087</v>
      </c>
      <c r="OH176" s="17">
        <f t="shared" si="568"/>
        <v>0.63891692787192977</v>
      </c>
      <c r="OI176" s="69">
        <f t="shared" si="569"/>
        <v>9.2068214418530525E-2</v>
      </c>
      <c r="OJ176" s="27">
        <v>56469</v>
      </c>
      <c r="OK176" s="25">
        <v>1635</v>
      </c>
      <c r="OL176" s="25">
        <v>16716</v>
      </c>
      <c r="OM176" s="25">
        <v>31263</v>
      </c>
      <c r="ON176" s="18">
        <v>970</v>
      </c>
      <c r="OO176" s="18">
        <v>799</v>
      </c>
      <c r="OP176" s="18">
        <v>385</v>
      </c>
      <c r="OQ176" s="25">
        <v>3841</v>
      </c>
      <c r="OR176" s="69">
        <f t="shared" si="570"/>
        <v>0.34897023145442635</v>
      </c>
      <c r="OS176" s="22">
        <v>50050</v>
      </c>
      <c r="OT176" s="22">
        <v>50050</v>
      </c>
      <c r="OU176" s="38">
        <f t="shared" si="666"/>
        <v>0.96400161790481331</v>
      </c>
      <c r="OV176" s="39">
        <v>0.68834465534465539</v>
      </c>
      <c r="OW176" s="22">
        <v>3445165</v>
      </c>
      <c r="OX176" s="36">
        <f t="shared" si="667"/>
        <v>140969261.47</v>
      </c>
      <c r="OY176" s="36">
        <f t="shared" si="668"/>
        <v>3391106.7858602614</v>
      </c>
      <c r="OZ176" s="22"/>
      <c r="PA176" s="22"/>
      <c r="PB176" s="38">
        <f t="shared" si="669"/>
        <v>0</v>
      </c>
      <c r="PC176" s="39">
        <v>0</v>
      </c>
      <c r="PD176" s="22"/>
      <c r="PE176" s="40">
        <f t="shared" si="571"/>
        <v>0</v>
      </c>
      <c r="PF176" s="36">
        <f t="shared" si="572"/>
        <v>0</v>
      </c>
      <c r="PG176" s="22"/>
      <c r="PH176" s="22"/>
      <c r="PI176" s="38">
        <f t="shared" si="670"/>
        <v>0</v>
      </c>
      <c r="PJ176" s="39">
        <v>0</v>
      </c>
      <c r="PK176" s="22"/>
      <c r="PL176" s="41">
        <f t="shared" si="573"/>
        <v>0</v>
      </c>
      <c r="PM176" s="36">
        <f t="shared" si="574"/>
        <v>0</v>
      </c>
      <c r="PN176" s="22">
        <v>285</v>
      </c>
      <c r="PO176" s="22">
        <v>285</v>
      </c>
      <c r="PP176" s="38">
        <f t="shared" si="671"/>
        <v>5.4893199021552805E-3</v>
      </c>
      <c r="PQ176" s="39">
        <v>0.63224561403508772</v>
      </c>
      <c r="PR176" s="22">
        <v>18019</v>
      </c>
      <c r="PS176" s="41">
        <f t="shared" si="575"/>
        <v>737301.44200000004</v>
      </c>
      <c r="PT176" s="36">
        <f t="shared" si="576"/>
        <v>37368.72989215111</v>
      </c>
      <c r="PU176" s="22"/>
      <c r="PV176" s="22"/>
      <c r="PW176" s="38">
        <f t="shared" si="672"/>
        <v>0</v>
      </c>
      <c r="PX176" s="39">
        <v>0</v>
      </c>
      <c r="PY176" s="22"/>
      <c r="PZ176" s="36">
        <f t="shared" si="577"/>
        <v>0</v>
      </c>
      <c r="QA176" s="22"/>
      <c r="QB176" s="22"/>
      <c r="QC176" s="39">
        <v>0</v>
      </c>
      <c r="QD176" s="22"/>
      <c r="QE176" s="22">
        <f t="shared" si="578"/>
        <v>0</v>
      </c>
      <c r="QF176" s="22"/>
      <c r="QG176" s="22"/>
      <c r="QH176" s="22"/>
      <c r="QI176" s="38">
        <f t="shared" si="673"/>
        <v>0</v>
      </c>
      <c r="QJ176" s="39">
        <v>0</v>
      </c>
      <c r="QK176" s="22"/>
      <c r="QL176" s="42">
        <f t="shared" si="579"/>
        <v>0</v>
      </c>
      <c r="QM176" s="22">
        <f t="shared" si="674"/>
        <v>1584</v>
      </c>
      <c r="QN176" s="22">
        <v>59</v>
      </c>
      <c r="QO176" s="22">
        <v>59</v>
      </c>
      <c r="QP176" s="38">
        <f t="shared" si="675"/>
        <v>1.1363855236040756E-3</v>
      </c>
      <c r="QQ176" s="39">
        <v>0.12118644067796611</v>
      </c>
      <c r="QR176" s="22">
        <v>715</v>
      </c>
      <c r="QS176" s="36">
        <f t="shared" si="580"/>
        <v>13872.240545517088</v>
      </c>
      <c r="QT176" s="22"/>
      <c r="QU176" s="22"/>
      <c r="QV176" s="38">
        <f t="shared" si="676"/>
        <v>0</v>
      </c>
      <c r="QW176" s="39">
        <v>0</v>
      </c>
      <c r="QX176" s="22"/>
      <c r="QY176" s="36">
        <f t="shared" si="581"/>
        <v>0</v>
      </c>
      <c r="QZ176" s="22">
        <v>1525</v>
      </c>
      <c r="RA176" s="22">
        <v>1525</v>
      </c>
      <c r="RB176" s="38">
        <f t="shared" si="677"/>
        <v>2.9372676669427378E-2</v>
      </c>
      <c r="RC176" s="39">
        <v>0.1461967213114754</v>
      </c>
      <c r="RD176" s="22">
        <v>22295</v>
      </c>
      <c r="RE176" s="36">
        <f t="shared" si="582"/>
        <v>164778.13075413287</v>
      </c>
      <c r="RF176" s="10">
        <f t="shared" si="678"/>
        <v>51919</v>
      </c>
      <c r="RG176" s="10">
        <f t="shared" si="679"/>
        <v>51919</v>
      </c>
      <c r="RH176" s="17">
        <f t="shared" si="680"/>
        <v>6.677573236717585E-2</v>
      </c>
      <c r="RI176" s="17">
        <f t="shared" si="681"/>
        <v>1.5256086214297368E-3</v>
      </c>
      <c r="RJ176" s="17">
        <f t="shared" si="682"/>
        <v>0.94011323475922726</v>
      </c>
      <c r="RK176" s="17">
        <f t="shared" si="683"/>
        <v>0</v>
      </c>
      <c r="RL176" s="17">
        <f t="shared" si="684"/>
        <v>1.0359696628911072E-2</v>
      </c>
      <c r="RM176" s="17">
        <f t="shared" si="685"/>
        <v>0</v>
      </c>
      <c r="RN176" s="17">
        <f t="shared" si="686"/>
        <v>3.8457877489976458E-3</v>
      </c>
      <c r="RO176" s="17">
        <f t="shared" si="687"/>
        <v>0</v>
      </c>
      <c r="RP176" s="17">
        <f t="shared" si="688"/>
        <v>4.5681280862864042E-2</v>
      </c>
      <c r="RQ176" s="17">
        <f t="shared" si="689"/>
        <v>0</v>
      </c>
      <c r="RR176" s="36">
        <f t="shared" si="690"/>
        <v>3607125.8870520624</v>
      </c>
      <c r="RS176" s="36">
        <f t="shared" si="691"/>
        <v>14.746617582702305</v>
      </c>
      <c r="RT176" s="10">
        <f t="shared" si="692"/>
        <v>0</v>
      </c>
      <c r="RU176" s="17">
        <f t="shared" si="693"/>
        <v>0</v>
      </c>
      <c r="RV176" s="37">
        <f t="shared" si="694"/>
        <v>4.711319555461392</v>
      </c>
      <c r="RW176" s="36">
        <f t="shared" si="695"/>
        <v>0.21225475967572474</v>
      </c>
      <c r="RX176" s="85">
        <v>1.8858980000000001</v>
      </c>
      <c r="RY176" s="93">
        <v>271</v>
      </c>
      <c r="RZ176" s="43" t="b">
        <v>0</v>
      </c>
      <c r="SA176" s="18" t="b">
        <v>0</v>
      </c>
      <c r="SB176" s="18" t="b">
        <v>0</v>
      </c>
      <c r="SC176" s="18" t="b">
        <v>0</v>
      </c>
      <c r="SD176" s="18" t="b">
        <v>0</v>
      </c>
      <c r="SE176" s="32" t="b">
        <v>1</v>
      </c>
      <c r="SF176" s="43" t="b">
        <v>0</v>
      </c>
      <c r="SG176" s="18" t="b">
        <v>1</v>
      </c>
      <c r="SH176" s="18">
        <v>0</v>
      </c>
      <c r="SI176" s="18"/>
      <c r="SJ176" s="22">
        <v>1</v>
      </c>
      <c r="SK176" s="22"/>
      <c r="SL176" s="22">
        <v>1</v>
      </c>
      <c r="SM176" s="22">
        <v>0</v>
      </c>
      <c r="SN176" s="18"/>
      <c r="SO176" s="18"/>
      <c r="SP176" s="18"/>
      <c r="SQ176" s="17">
        <f t="shared" si="583"/>
        <v>4.1322314049586778E-3</v>
      </c>
      <c r="SR176" s="17">
        <f t="shared" si="584"/>
        <v>0</v>
      </c>
      <c r="SS176" s="17">
        <f t="shared" si="585"/>
        <v>0</v>
      </c>
      <c r="ST176" s="17">
        <f t="shared" si="586"/>
        <v>0</v>
      </c>
      <c r="SU176" s="17">
        <f t="shared" si="587"/>
        <v>0</v>
      </c>
      <c r="SV176" s="17">
        <f t="shared" si="658"/>
        <v>0</v>
      </c>
      <c r="SW176" s="17">
        <f t="shared" si="588"/>
        <v>0</v>
      </c>
      <c r="SX176" s="17">
        <f t="shared" si="589"/>
        <v>0</v>
      </c>
      <c r="SY176" s="17">
        <f t="shared" si="590"/>
        <v>0</v>
      </c>
      <c r="SZ176" s="17">
        <f t="shared" si="591"/>
        <v>0</v>
      </c>
      <c r="TA176" s="17">
        <f t="shared" si="592"/>
        <v>0</v>
      </c>
      <c r="TB176" s="24">
        <f t="shared" si="593"/>
        <v>620</v>
      </c>
      <c r="TC176" s="69">
        <f t="shared" si="594"/>
        <v>1</v>
      </c>
      <c r="TD176" s="17">
        <f t="shared" si="616"/>
        <v>2.6014568158168575E-6</v>
      </c>
      <c r="TE176" s="95">
        <v>208</v>
      </c>
      <c r="TF176" s="71"/>
      <c r="TG176" s="71">
        <v>25</v>
      </c>
      <c r="TH176" s="71">
        <v>74</v>
      </c>
      <c r="TI176" s="71"/>
      <c r="TJ176" s="71"/>
      <c r="TK176" s="71">
        <v>186</v>
      </c>
      <c r="TL176" s="71"/>
      <c r="TM176" s="71">
        <v>15</v>
      </c>
      <c r="TN176" s="71"/>
      <c r="TO176" s="71">
        <v>72</v>
      </c>
      <c r="TP176" s="71"/>
      <c r="TQ176" s="71"/>
      <c r="TR176" s="72">
        <v>17</v>
      </c>
      <c r="TS176" s="72"/>
      <c r="TT176" s="72"/>
      <c r="TU176" s="72"/>
      <c r="TV176" s="72">
        <v>21</v>
      </c>
      <c r="TW176" s="72"/>
      <c r="TX176" s="72"/>
      <c r="TY176" s="72">
        <v>1</v>
      </c>
      <c r="TZ176" s="72">
        <v>270</v>
      </c>
      <c r="UA176" s="72"/>
      <c r="UB176" s="72">
        <v>16</v>
      </c>
      <c r="UC176" s="72"/>
      <c r="UD176" s="72"/>
      <c r="UE176" s="72"/>
      <c r="UF176" s="72"/>
      <c r="UG176" s="72">
        <v>222</v>
      </c>
      <c r="UH176" s="72"/>
      <c r="UI176" s="72">
        <v>1</v>
      </c>
      <c r="UJ176" s="73">
        <v>34</v>
      </c>
      <c r="UK176" s="73"/>
      <c r="UL176" s="73"/>
      <c r="UM176" s="73"/>
      <c r="UN176" s="73">
        <v>43</v>
      </c>
      <c r="UO176" s="73"/>
      <c r="UP176" s="73"/>
      <c r="UQ176" s="73"/>
      <c r="UR176" s="73">
        <v>105</v>
      </c>
      <c r="US176" s="73">
        <v>49</v>
      </c>
      <c r="UT176" s="73"/>
      <c r="UU176" s="73"/>
      <c r="UV176" s="73"/>
      <c r="UW176" s="73"/>
      <c r="UX176" s="73"/>
      <c r="UY176" s="73">
        <v>225</v>
      </c>
      <c r="UZ176" s="73"/>
      <c r="VA176" s="73">
        <v>1</v>
      </c>
      <c r="VB176" s="73">
        <v>64</v>
      </c>
      <c r="VC176" s="73"/>
      <c r="VD176" s="73"/>
      <c r="VE176" s="73"/>
      <c r="VF176" s="73">
        <v>45</v>
      </c>
      <c r="VG176" s="73"/>
      <c r="VH176" s="73">
        <v>1</v>
      </c>
      <c r="VI176" s="73"/>
      <c r="VJ176" s="73">
        <v>98</v>
      </c>
      <c r="VK176" s="73">
        <v>49</v>
      </c>
      <c r="VL176" s="73"/>
      <c r="VM176" s="73"/>
      <c r="VN176" s="73"/>
      <c r="VO176" s="73"/>
      <c r="VP176" s="73">
        <v>54</v>
      </c>
      <c r="VQ176" s="73"/>
      <c r="VR176" s="73">
        <v>1</v>
      </c>
      <c r="VS176" s="73">
        <v>23</v>
      </c>
      <c r="VT176" s="73"/>
      <c r="VU176" s="73"/>
      <c r="VV176" s="73"/>
      <c r="VW176" s="73">
        <v>37</v>
      </c>
      <c r="VX176" s="73"/>
      <c r="VY176" s="73">
        <v>1</v>
      </c>
      <c r="VZ176" s="73">
        <v>1</v>
      </c>
      <c r="WA176" s="73">
        <v>70</v>
      </c>
      <c r="WB176" s="73"/>
      <c r="WC176" s="73">
        <v>131</v>
      </c>
      <c r="WD176" s="73"/>
      <c r="WE176" s="73"/>
      <c r="WF176" s="73"/>
      <c r="WG176" s="73"/>
      <c r="WH176" s="73">
        <v>1</v>
      </c>
      <c r="WI176" s="73"/>
      <c r="WJ176" s="73">
        <v>55</v>
      </c>
      <c r="WK176" s="73"/>
      <c r="WL176" s="73"/>
      <c r="WM176" s="73"/>
      <c r="WN176" s="73">
        <v>4</v>
      </c>
      <c r="WO176" s="22">
        <f t="shared" si="595"/>
        <v>346</v>
      </c>
      <c r="WP176" s="22">
        <f t="shared" si="596"/>
        <v>0</v>
      </c>
      <c r="WQ176" s="22">
        <f t="shared" si="597"/>
        <v>0</v>
      </c>
      <c r="WR176" s="22">
        <f t="shared" si="598"/>
        <v>25</v>
      </c>
      <c r="WS176" s="22">
        <f t="shared" si="599"/>
        <v>220</v>
      </c>
      <c r="WT176" s="22">
        <f t="shared" si="600"/>
        <v>0</v>
      </c>
      <c r="WU176" s="22">
        <f t="shared" si="601"/>
        <v>2</v>
      </c>
      <c r="WV176" s="22">
        <f t="shared" si="602"/>
        <v>1</v>
      </c>
      <c r="WW176" s="22">
        <f t="shared" si="603"/>
        <v>729</v>
      </c>
      <c r="WX176" s="22">
        <f t="shared" si="604"/>
        <v>0</v>
      </c>
      <c r="WY176" s="22">
        <f t="shared" si="605"/>
        <v>260</v>
      </c>
      <c r="WZ176" s="22">
        <f t="shared" si="606"/>
        <v>0</v>
      </c>
      <c r="XA176" s="22">
        <f t="shared" si="607"/>
        <v>0</v>
      </c>
      <c r="XB176" s="22">
        <f t="shared" si="608"/>
        <v>0</v>
      </c>
      <c r="XC176" s="22">
        <f t="shared" si="609"/>
        <v>0</v>
      </c>
      <c r="XD176" s="22">
        <f t="shared" si="610"/>
        <v>0</v>
      </c>
      <c r="XE176" s="22">
        <f t="shared" si="611"/>
        <v>628</v>
      </c>
      <c r="XF176" s="22">
        <f t="shared" si="612"/>
        <v>0</v>
      </c>
      <c r="XG176" s="93">
        <f t="shared" si="613"/>
        <v>7</v>
      </c>
    </row>
    <row r="177" spans="1:631" ht="17.100000000000001" customHeight="1" x14ac:dyDescent="0.2">
      <c r="A177" s="101"/>
      <c r="B177" s="27" t="s">
        <v>461</v>
      </c>
      <c r="C177" s="535" t="s">
        <v>462</v>
      </c>
      <c r="D177" s="25" t="s">
        <v>463</v>
      </c>
      <c r="E177" s="535" t="s">
        <v>464</v>
      </c>
      <c r="F177" s="25" t="s">
        <v>471</v>
      </c>
      <c r="G177" s="535" t="s">
        <v>472</v>
      </c>
      <c r="H177" s="25">
        <v>52</v>
      </c>
      <c r="I177" s="28">
        <v>5</v>
      </c>
      <c r="J177" s="17">
        <f t="shared" si="478"/>
        <v>0.74467021698292057</v>
      </c>
      <c r="K177" s="17">
        <f t="shared" si="479"/>
        <v>0.46675456284576805</v>
      </c>
      <c r="L177" s="17">
        <f t="shared" si="480"/>
        <v>1</v>
      </c>
      <c r="M177" s="17">
        <f t="shared" si="481"/>
        <v>0.44933501276561505</v>
      </c>
      <c r="N177" s="17">
        <f t="shared" si="482"/>
        <v>0.47572306362109412</v>
      </c>
      <c r="O177" s="17">
        <f t="shared" si="483"/>
        <v>0.55319442290126331</v>
      </c>
      <c r="P177" s="17">
        <f t="shared" si="484"/>
        <v>0.68899668760294674</v>
      </c>
      <c r="Q177" s="17">
        <f t="shared" si="485"/>
        <v>0.56503707497383604</v>
      </c>
      <c r="R177" s="69">
        <f t="shared" si="486"/>
        <v>0.91970944518687758</v>
      </c>
      <c r="S177" s="422">
        <f t="shared" si="487"/>
        <v>0.65149116520892458</v>
      </c>
      <c r="T177" s="17">
        <f t="shared" si="614"/>
        <v>0.34850883479107542</v>
      </c>
      <c r="U177" s="10">
        <f t="shared" si="488"/>
        <v>94355.630440170557</v>
      </c>
      <c r="V177" s="32">
        <v>6</v>
      </c>
      <c r="W177" s="550">
        <f t="shared" si="489"/>
        <v>0</v>
      </c>
      <c r="X177" s="550">
        <f t="shared" si="490"/>
        <v>0.54038005409781353</v>
      </c>
      <c r="Y177" s="550">
        <f t="shared" si="491"/>
        <v>0.45961994590218647</v>
      </c>
      <c r="Z177" s="551">
        <f t="shared" si="492"/>
        <v>124437.96377350387</v>
      </c>
      <c r="AA177" s="426">
        <f t="shared" si="493"/>
        <v>0.14803077479953167</v>
      </c>
      <c r="AB177" s="59">
        <f t="shared" si="494"/>
        <v>0.93894054647182201</v>
      </c>
      <c r="AC177" s="59">
        <f t="shared" si="495"/>
        <v>8.5832134428529924E-2</v>
      </c>
      <c r="AD177" s="59">
        <f t="shared" si="496"/>
        <v>0.47572306362109412</v>
      </c>
      <c r="AE177" s="59">
        <f t="shared" si="497"/>
        <v>0.43496292502616396</v>
      </c>
      <c r="AF177" s="59">
        <f t="shared" si="498"/>
        <v>0.27142684797407923</v>
      </c>
      <c r="AG177" s="59">
        <f t="shared" si="499"/>
        <v>0.2554504248315323</v>
      </c>
      <c r="AH177" s="59">
        <f t="shared" si="500"/>
        <v>0.55319442290126331</v>
      </c>
      <c r="AI177" s="59">
        <f t="shared" si="501"/>
        <v>0.88480430174241254</v>
      </c>
      <c r="AJ177" s="59">
        <f t="shared" si="502"/>
        <v>0.60453613222342861</v>
      </c>
      <c r="AK177" s="59">
        <f t="shared" si="503"/>
        <v>0.31100331239705326</v>
      </c>
      <c r="AL177" s="35">
        <f t="shared" si="504"/>
        <v>1</v>
      </c>
      <c r="AM177" s="27">
        <v>270741</v>
      </c>
      <c r="AN177" s="25">
        <v>134087</v>
      </c>
      <c r="AO177" s="25">
        <v>136654</v>
      </c>
      <c r="AP177" s="17">
        <f t="shared" si="505"/>
        <v>5.2585104610351043E-3</v>
      </c>
      <c r="AQ177" s="63">
        <v>98.121533215273615</v>
      </c>
      <c r="AR177" s="58">
        <v>1510.15349851</v>
      </c>
      <c r="AS177" s="24">
        <f t="shared" si="506"/>
        <v>179.28045080657554</v>
      </c>
      <c r="AT177" s="17">
        <f>AS177/1157.93</f>
        <v>0.15482840137709147</v>
      </c>
      <c r="AU177" s="25">
        <v>247452</v>
      </c>
      <c r="AV177" s="25">
        <v>118576</v>
      </c>
      <c r="AW177" s="25">
        <v>128876</v>
      </c>
      <c r="AX177" s="25">
        <v>23289</v>
      </c>
      <c r="AY177" s="25">
        <v>15511</v>
      </c>
      <c r="AZ177" s="25">
        <v>7778</v>
      </c>
      <c r="BA177" s="25">
        <v>40078</v>
      </c>
      <c r="BB177" s="25">
        <v>18906</v>
      </c>
      <c r="BC177" s="25">
        <v>21172</v>
      </c>
      <c r="BD177" s="63">
        <v>89.297184961269608</v>
      </c>
      <c r="BE177" s="25">
        <v>230663</v>
      </c>
      <c r="BF177" s="25">
        <v>115181</v>
      </c>
      <c r="BG177" s="25">
        <v>115482</v>
      </c>
      <c r="BH177" s="63">
        <v>99.739353319131979</v>
      </c>
      <c r="BI177" s="17">
        <v>0.14803077479953167</v>
      </c>
      <c r="BJ177" s="25">
        <v>78135</v>
      </c>
      <c r="BK177" s="25">
        <v>179636</v>
      </c>
      <c r="BL177" s="25">
        <v>12970</v>
      </c>
      <c r="BM177" s="17">
        <v>0.50716448818722304</v>
      </c>
      <c r="BN177" s="10">
        <f t="shared" si="507"/>
        <v>133430.77930370305</v>
      </c>
      <c r="BO177" s="29">
        <v>0.43496292502616396</v>
      </c>
      <c r="BP177" s="30">
        <f t="shared" si="508"/>
        <v>0.56503707497383604</v>
      </c>
      <c r="BQ177" s="31">
        <v>7.2201563161059026</v>
      </c>
      <c r="BR177" s="25">
        <v>192606</v>
      </c>
      <c r="BS177" s="25">
        <v>58147</v>
      </c>
      <c r="BT177" s="25">
        <v>116499</v>
      </c>
      <c r="BU177" s="25">
        <v>12088</v>
      </c>
      <c r="BV177" s="25">
        <v>3186</v>
      </c>
      <c r="BW177" s="18">
        <v>2686</v>
      </c>
      <c r="BX177" s="25">
        <v>58023</v>
      </c>
      <c r="BY177" s="25">
        <v>45336</v>
      </c>
      <c r="BZ177" s="25">
        <v>12687</v>
      </c>
      <c r="CA177" s="59">
        <v>0.21865467142340106</v>
      </c>
      <c r="CB177" s="25">
        <v>247452</v>
      </c>
      <c r="CC177" s="25">
        <v>23289</v>
      </c>
      <c r="CD177" s="17">
        <f t="shared" si="509"/>
        <v>9.411522234615198E-2</v>
      </c>
      <c r="CE177" s="25">
        <v>2395</v>
      </c>
      <c r="CF177" s="25">
        <v>7505</v>
      </c>
      <c r="CG177" s="25">
        <v>12217</v>
      </c>
      <c r="CH177" s="25">
        <v>13143</v>
      </c>
      <c r="CI177" s="25">
        <v>9797</v>
      </c>
      <c r="CJ177" s="25">
        <v>6133</v>
      </c>
      <c r="CK177" s="25">
        <v>3358</v>
      </c>
      <c r="CL177" s="25">
        <v>2020</v>
      </c>
      <c r="CM177" s="25">
        <v>1455</v>
      </c>
      <c r="CN177" s="26">
        <v>4.2647226099994828</v>
      </c>
      <c r="CO177" s="27">
        <v>58023</v>
      </c>
      <c r="CP177" s="34">
        <f t="shared" si="510"/>
        <v>4.6660979266842455</v>
      </c>
      <c r="CQ177" s="25">
        <v>3979</v>
      </c>
      <c r="CR177" s="25">
        <v>3810</v>
      </c>
      <c r="CS177" s="25">
        <v>3740</v>
      </c>
      <c r="CT177" s="25">
        <v>27035</v>
      </c>
      <c r="CU177" s="25">
        <v>16913</v>
      </c>
      <c r="CV177" s="25">
        <v>1150</v>
      </c>
      <c r="CW177" s="18">
        <v>856</v>
      </c>
      <c r="CX177" s="18">
        <v>540</v>
      </c>
      <c r="CY177" s="25">
        <v>58023</v>
      </c>
      <c r="CZ177" s="25">
        <v>46846</v>
      </c>
      <c r="DA177" s="25">
        <v>3118</v>
      </c>
      <c r="DB177" s="25">
        <v>1437</v>
      </c>
      <c r="DC177" s="25">
        <v>5365</v>
      </c>
      <c r="DD177" s="18">
        <v>713</v>
      </c>
      <c r="DE177" s="18">
        <v>544</v>
      </c>
      <c r="DF177" s="25">
        <v>58023</v>
      </c>
      <c r="DG177" s="25">
        <v>15488</v>
      </c>
      <c r="DH177" s="18">
        <v>166</v>
      </c>
      <c r="DI177" s="18">
        <v>95</v>
      </c>
      <c r="DJ177" s="25">
        <v>41772</v>
      </c>
      <c r="DK177" s="18">
        <v>275</v>
      </c>
      <c r="DL177" s="18">
        <v>227</v>
      </c>
      <c r="DM177" s="25">
        <f t="shared" si="511"/>
        <v>66759.967736931911</v>
      </c>
      <c r="DN177" s="17">
        <f t="shared" si="512"/>
        <v>0.71992141047515645</v>
      </c>
      <c r="DO177" s="17">
        <f t="shared" si="513"/>
        <v>4.7394998535063683E-3</v>
      </c>
      <c r="DP177" s="23">
        <f t="shared" si="514"/>
        <v>0.27142684797407923</v>
      </c>
      <c r="DQ177" s="23">
        <f t="shared" si="515"/>
        <v>0.72857315202592077</v>
      </c>
      <c r="DR177" s="25">
        <v>58023</v>
      </c>
      <c r="DS177" s="25">
        <v>8091</v>
      </c>
      <c r="DT177" s="25">
        <v>26073</v>
      </c>
      <c r="DU177" s="18">
        <v>20</v>
      </c>
      <c r="DV177" s="25">
        <v>11948</v>
      </c>
      <c r="DW177" s="18">
        <v>223</v>
      </c>
      <c r="DX177" s="25">
        <v>10640</v>
      </c>
      <c r="DY177" s="25">
        <v>1028</v>
      </c>
      <c r="DZ177" s="17">
        <f t="shared" si="516"/>
        <v>0.79506402633438467</v>
      </c>
      <c r="EA177" s="17">
        <f t="shared" si="517"/>
        <v>0.20493597366561533</v>
      </c>
      <c r="EB177" s="25">
        <v>58023</v>
      </c>
      <c r="EC177" s="25">
        <v>14441</v>
      </c>
      <c r="ED177" s="18">
        <v>381</v>
      </c>
      <c r="EE177" s="25">
        <v>33095</v>
      </c>
      <c r="EF177" s="17">
        <f>EE177/EB177</f>
        <v>0.57037726418833912</v>
      </c>
      <c r="EG177" s="25">
        <v>9504</v>
      </c>
      <c r="EH177" s="18">
        <v>602</v>
      </c>
      <c r="EI177" s="17">
        <f t="shared" si="519"/>
        <v>0.2554504248315323</v>
      </c>
      <c r="EJ177" s="17">
        <f t="shared" si="520"/>
        <v>0.16379711493718008</v>
      </c>
      <c r="EK177" s="69">
        <f t="shared" si="521"/>
        <v>0.46675456284576805</v>
      </c>
      <c r="EL177" s="27">
        <v>174977</v>
      </c>
      <c r="EM177" s="25">
        <v>164293</v>
      </c>
      <c r="EN177" s="25">
        <v>10684</v>
      </c>
      <c r="EO177" s="59">
        <v>0.93894054647182201</v>
      </c>
      <c r="EP177" s="25">
        <v>82189</v>
      </c>
      <c r="EQ177" s="25">
        <v>78955</v>
      </c>
      <c r="ER177" s="25">
        <v>3234</v>
      </c>
      <c r="ES177" s="59">
        <v>0.96065166871479146</v>
      </c>
      <c r="ET177" s="25">
        <v>92788</v>
      </c>
      <c r="EU177" s="25">
        <v>85338</v>
      </c>
      <c r="EV177" s="25">
        <v>7450</v>
      </c>
      <c r="EW177" s="59">
        <v>0.91970944518687758</v>
      </c>
      <c r="EX177" s="25">
        <v>29279</v>
      </c>
      <c r="EY177" s="25">
        <v>28358</v>
      </c>
      <c r="EZ177" s="25">
        <v>921</v>
      </c>
      <c r="FA177" s="59">
        <v>0.9685440076505345</v>
      </c>
      <c r="FB177" s="25">
        <v>145698</v>
      </c>
      <c r="FC177" s="25">
        <v>135935</v>
      </c>
      <c r="FD177" s="25">
        <v>9763</v>
      </c>
      <c r="FE177" s="59">
        <v>0.93299153042594962</v>
      </c>
      <c r="FF177" s="25">
        <v>114887</v>
      </c>
      <c r="FG177" s="25">
        <v>45874</v>
      </c>
      <c r="FH177" s="25">
        <v>61849</v>
      </c>
      <c r="FI177" s="25">
        <v>7164</v>
      </c>
      <c r="FJ177" s="23">
        <f t="shared" si="522"/>
        <v>6.2356924630288892E-2</v>
      </c>
      <c r="FK177" s="23">
        <f t="shared" si="523"/>
        <v>0.5383463751338271</v>
      </c>
      <c r="FL177" s="36">
        <f t="shared" si="524"/>
        <v>6.4034059184812957</v>
      </c>
      <c r="FM177" s="25">
        <v>56100</v>
      </c>
      <c r="FN177" s="25">
        <v>22780</v>
      </c>
      <c r="FO177" s="17">
        <f t="shared" si="525"/>
        <v>0.40606060606060607</v>
      </c>
      <c r="FP177" s="25">
        <v>29845</v>
      </c>
      <c r="FQ177" s="17">
        <f t="shared" si="526"/>
        <v>0.5319964349376114</v>
      </c>
      <c r="FR177" s="25">
        <v>3475</v>
      </c>
      <c r="FS177" s="17">
        <f t="shared" si="527"/>
        <v>6.1942959001782531E-2</v>
      </c>
      <c r="FT177" s="25">
        <v>58787</v>
      </c>
      <c r="FU177" s="25">
        <v>23094</v>
      </c>
      <c r="FV177" s="25">
        <v>32004</v>
      </c>
      <c r="FW177" s="17">
        <f t="shared" si="528"/>
        <v>6.2751968972732067E-2</v>
      </c>
      <c r="FX177" s="17">
        <f t="shared" si="529"/>
        <v>0.54440607617330361</v>
      </c>
      <c r="FY177" s="25">
        <v>3689</v>
      </c>
      <c r="FZ177" s="25">
        <v>141101</v>
      </c>
      <c r="GA177" s="25">
        <v>12111</v>
      </c>
      <c r="GB177" s="25">
        <v>61865</v>
      </c>
      <c r="GC177" s="25">
        <v>31964</v>
      </c>
      <c r="GD177" s="25">
        <v>16867</v>
      </c>
      <c r="GE177" s="18">
        <v>415</v>
      </c>
      <c r="GF177" s="25">
        <v>12278</v>
      </c>
      <c r="GG177" s="18">
        <v>638</v>
      </c>
      <c r="GH177" s="18">
        <v>249</v>
      </c>
      <c r="GI177" s="25">
        <v>4714</v>
      </c>
      <c r="GJ177" s="10">
        <f t="shared" si="530"/>
        <v>12111</v>
      </c>
      <c r="GK177" s="10">
        <f t="shared" si="659"/>
        <v>128990</v>
      </c>
      <c r="GL177" s="10">
        <f t="shared" si="660"/>
        <v>67125</v>
      </c>
      <c r="GM177" s="10">
        <f t="shared" si="531"/>
        <v>73976</v>
      </c>
      <c r="GN177" s="10">
        <f t="shared" si="661"/>
        <v>35161</v>
      </c>
      <c r="GO177" s="17">
        <f t="shared" si="532"/>
        <v>8.5832134428529924E-2</v>
      </c>
      <c r="GP177" s="17">
        <f t="shared" si="662"/>
        <v>0.91416786557147012</v>
      </c>
      <c r="GQ177" s="17">
        <f t="shared" si="663"/>
        <v>0.47572306362109412</v>
      </c>
      <c r="GR177" s="17">
        <f t="shared" si="664"/>
        <v>0.24919029631257042</v>
      </c>
      <c r="GS177" s="17">
        <f t="shared" si="533"/>
        <v>0.69494546459628215</v>
      </c>
      <c r="GT177" s="25">
        <v>68355</v>
      </c>
      <c r="GU177" s="25">
        <v>4169</v>
      </c>
      <c r="GV177" s="25">
        <v>27019</v>
      </c>
      <c r="GW177" s="25">
        <v>18281</v>
      </c>
      <c r="GX177" s="25">
        <v>9743</v>
      </c>
      <c r="GY177" s="18">
        <v>288</v>
      </c>
      <c r="GZ177" s="25">
        <v>5685</v>
      </c>
      <c r="HA177" s="18">
        <v>280</v>
      </c>
      <c r="HB177" s="18">
        <v>181</v>
      </c>
      <c r="HC177" s="25">
        <v>2709</v>
      </c>
      <c r="HD177" s="23">
        <f t="shared" si="534"/>
        <v>6.099041767244532E-2</v>
      </c>
      <c r="HE177" s="23">
        <f t="shared" si="535"/>
        <v>0.93900958232755471</v>
      </c>
      <c r="HF177" s="23">
        <f t="shared" si="536"/>
        <v>0.54373491332016677</v>
      </c>
      <c r="HG177" s="23">
        <f t="shared" si="537"/>
        <v>0.27629288274449565</v>
      </c>
      <c r="HH177" s="25">
        <v>72746</v>
      </c>
      <c r="HI177" s="25">
        <v>7942</v>
      </c>
      <c r="HJ177" s="25">
        <v>34846</v>
      </c>
      <c r="HK177" s="25">
        <v>13683</v>
      </c>
      <c r="HL177" s="25">
        <v>7124</v>
      </c>
      <c r="HM177" s="18">
        <v>127</v>
      </c>
      <c r="HN177" s="25">
        <v>6593</v>
      </c>
      <c r="HO177" s="18">
        <v>358</v>
      </c>
      <c r="HP177" s="18">
        <v>68</v>
      </c>
      <c r="HQ177" s="25">
        <v>2005</v>
      </c>
      <c r="HR177" s="23">
        <f t="shared" si="538"/>
        <v>0.10917438759519424</v>
      </c>
      <c r="HS177" s="23">
        <f t="shared" si="539"/>
        <v>0.89082561240480573</v>
      </c>
      <c r="HT177" s="80">
        <f t="shared" si="540"/>
        <v>0.41181645726225496</v>
      </c>
      <c r="HU177" s="27">
        <v>220988</v>
      </c>
      <c r="HV177" s="25">
        <v>12588</v>
      </c>
      <c r="HW177" s="25">
        <v>54931</v>
      </c>
      <c r="HX177" s="18">
        <v>3927</v>
      </c>
      <c r="HY177" s="25">
        <v>30162</v>
      </c>
      <c r="HZ177" s="25">
        <v>6723</v>
      </c>
      <c r="IA177" s="25">
        <v>4036</v>
      </c>
      <c r="IB177" s="18">
        <v>826</v>
      </c>
      <c r="IC177" s="25">
        <v>31971</v>
      </c>
      <c r="ID177" s="25">
        <v>46412</v>
      </c>
      <c r="IE177" s="25">
        <v>11200</v>
      </c>
      <c r="IF177" s="18">
        <v>1701</v>
      </c>
      <c r="IG177" s="25">
        <v>16511</v>
      </c>
      <c r="IH177" s="17">
        <f t="shared" si="541"/>
        <v>0.24044291997755535</v>
      </c>
      <c r="II177" s="17">
        <f t="shared" si="542"/>
        <v>3.0422466378264883E-2</v>
      </c>
      <c r="IJ177" s="30">
        <f t="shared" si="543"/>
        <v>32.870444741930683</v>
      </c>
      <c r="IK177" s="17">
        <f t="shared" si="615"/>
        <v>0.44933501276561505</v>
      </c>
      <c r="IL177" s="25">
        <v>108848</v>
      </c>
      <c r="IM177" s="25">
        <v>9443</v>
      </c>
      <c r="IN177" s="25">
        <v>34958</v>
      </c>
      <c r="IO177" s="18">
        <v>3017</v>
      </c>
      <c r="IP177" s="25">
        <v>20409</v>
      </c>
      <c r="IQ177" s="25">
        <v>3366</v>
      </c>
      <c r="IR177" s="25">
        <v>2604</v>
      </c>
      <c r="IS177" s="18">
        <v>512</v>
      </c>
      <c r="IT177" s="25">
        <v>15848</v>
      </c>
      <c r="IU177" s="25">
        <v>1277</v>
      </c>
      <c r="IV177" s="25">
        <v>5105</v>
      </c>
      <c r="IW177" s="18">
        <v>938</v>
      </c>
      <c r="IX177" s="25">
        <v>11371</v>
      </c>
      <c r="IY177" s="17">
        <f t="shared" si="544"/>
        <v>0.67798214023225045</v>
      </c>
      <c r="IZ177" s="25">
        <v>112140</v>
      </c>
      <c r="JA177" s="25">
        <v>3145</v>
      </c>
      <c r="JB177" s="25">
        <v>19973</v>
      </c>
      <c r="JC177" s="18">
        <v>910</v>
      </c>
      <c r="JD177" s="25">
        <v>9753</v>
      </c>
      <c r="JE177" s="25">
        <v>3357</v>
      </c>
      <c r="JF177" s="25">
        <v>1432</v>
      </c>
      <c r="JG177" s="18">
        <v>314</v>
      </c>
      <c r="JH177" s="25">
        <v>16123</v>
      </c>
      <c r="JI177" s="25">
        <v>45135</v>
      </c>
      <c r="JJ177" s="25">
        <v>6095</v>
      </c>
      <c r="JK177" s="18">
        <v>763</v>
      </c>
      <c r="JL177" s="25">
        <v>5140</v>
      </c>
      <c r="JM177" s="80">
        <f t="shared" si="545"/>
        <v>0.3439450686641698</v>
      </c>
      <c r="JN177" s="27">
        <v>220988</v>
      </c>
      <c r="JO177" s="25">
        <v>133924</v>
      </c>
      <c r="JP177" s="18">
        <v>114</v>
      </c>
      <c r="JQ177" s="18">
        <v>1157</v>
      </c>
      <c r="JR177" s="25">
        <v>12721</v>
      </c>
      <c r="JS177" s="25">
        <v>1862</v>
      </c>
      <c r="JT177" s="25">
        <v>2397</v>
      </c>
      <c r="JU177" s="18">
        <v>17</v>
      </c>
      <c r="JV177" s="18">
        <v>68</v>
      </c>
      <c r="JW177" s="25">
        <v>68728</v>
      </c>
      <c r="JX177" s="17">
        <f t="shared" si="546"/>
        <v>0.31100331239705326</v>
      </c>
      <c r="JY177" s="17">
        <f t="shared" si="547"/>
        <v>0.68899668760294674</v>
      </c>
      <c r="JZ177" s="25">
        <v>34211</v>
      </c>
      <c r="KA177" s="25">
        <v>23562</v>
      </c>
      <c r="KB177" s="18">
        <v>21</v>
      </c>
      <c r="KC177" s="18">
        <v>227</v>
      </c>
      <c r="KD177" s="25">
        <v>1703</v>
      </c>
      <c r="KE177" s="25">
        <v>403</v>
      </c>
      <c r="KF177" s="25">
        <v>540</v>
      </c>
      <c r="KG177" s="18">
        <v>2</v>
      </c>
      <c r="KH177" s="18">
        <v>11</v>
      </c>
      <c r="KI177" s="25">
        <v>7742</v>
      </c>
      <c r="KJ177" s="17">
        <f t="shared" si="548"/>
        <v>0.22630148197948027</v>
      </c>
      <c r="KK177" s="25">
        <v>186777</v>
      </c>
      <c r="KL177" s="25">
        <v>110362</v>
      </c>
      <c r="KM177" s="18">
        <v>93</v>
      </c>
      <c r="KN177" s="18">
        <v>930</v>
      </c>
      <c r="KO177" s="25">
        <v>11018</v>
      </c>
      <c r="KP177" s="25">
        <v>1459</v>
      </c>
      <c r="KQ177" s="25">
        <v>1857</v>
      </c>
      <c r="KR177" s="18">
        <v>15</v>
      </c>
      <c r="KS177" s="18">
        <v>57</v>
      </c>
      <c r="KT177" s="25">
        <v>60986</v>
      </c>
      <c r="KU177" s="69">
        <f t="shared" si="665"/>
        <v>0.32651771899109633</v>
      </c>
      <c r="KV177" s="27">
        <v>270741</v>
      </c>
      <c r="KW177" s="25">
        <v>257832</v>
      </c>
      <c r="KX177" s="25">
        <v>12909</v>
      </c>
      <c r="KY177" s="59">
        <v>4.768025529934513E-2</v>
      </c>
      <c r="KZ177" s="25">
        <v>7458</v>
      </c>
      <c r="LA177" s="25">
        <v>3335</v>
      </c>
      <c r="LB177" s="25">
        <v>4901</v>
      </c>
      <c r="LC177" s="25">
        <v>4174</v>
      </c>
      <c r="LD177" s="25">
        <v>134087</v>
      </c>
      <c r="LE177" s="25">
        <v>127772</v>
      </c>
      <c r="LF177" s="25">
        <v>6315</v>
      </c>
      <c r="LG177" s="59">
        <v>4.7096288230775538E-2</v>
      </c>
      <c r="LH177" s="25">
        <v>136654</v>
      </c>
      <c r="LI177" s="25">
        <v>130060</v>
      </c>
      <c r="LJ177" s="25">
        <v>6594</v>
      </c>
      <c r="LK177" s="35">
        <v>4.8253252740497903E-2</v>
      </c>
      <c r="LL177" s="27">
        <v>58023</v>
      </c>
      <c r="LM177" s="18">
        <v>622</v>
      </c>
      <c r="LN177" s="25">
        <v>50717</v>
      </c>
      <c r="LO177" s="25">
        <v>1966</v>
      </c>
      <c r="LP177" s="18">
        <v>989</v>
      </c>
      <c r="LQ177" s="18">
        <v>509</v>
      </c>
      <c r="LR177" s="25">
        <v>3220</v>
      </c>
      <c r="LS177" s="23">
        <f t="shared" si="549"/>
        <v>5.549523464832911E-2</v>
      </c>
      <c r="LT177" s="23">
        <f t="shared" si="550"/>
        <v>0.94450476535167094</v>
      </c>
      <c r="LU177" s="17">
        <f t="shared" si="551"/>
        <v>0.88480430174241254</v>
      </c>
      <c r="LV177" s="25">
        <v>58023</v>
      </c>
      <c r="LW177" s="25">
        <v>1929</v>
      </c>
      <c r="LX177" s="25">
        <v>24505</v>
      </c>
      <c r="LY177" s="25">
        <v>3893</v>
      </c>
      <c r="LZ177" s="25">
        <v>7227</v>
      </c>
      <c r="MA177" s="25">
        <v>13321</v>
      </c>
      <c r="MB177" s="25">
        <v>1472</v>
      </c>
      <c r="MC177" s="18">
        <v>137</v>
      </c>
      <c r="MD177" s="25">
        <v>4750</v>
      </c>
      <c r="ME177" s="18">
        <v>48</v>
      </c>
      <c r="MF177" s="18">
        <v>741</v>
      </c>
      <c r="MG177" s="17">
        <f t="shared" si="552"/>
        <v>0.25731175568309117</v>
      </c>
      <c r="MH177" s="17">
        <f t="shared" si="553"/>
        <v>0.60453613222342861</v>
      </c>
      <c r="MI177" s="25">
        <v>58023</v>
      </c>
      <c r="MJ177" s="25">
        <v>2441</v>
      </c>
      <c r="MK177" s="25">
        <v>31922</v>
      </c>
      <c r="ML177" s="25">
        <v>3306</v>
      </c>
      <c r="MM177" s="25">
        <v>7186</v>
      </c>
      <c r="MN177" s="25">
        <v>10314</v>
      </c>
      <c r="MO177" s="25">
        <v>1925</v>
      </c>
      <c r="MP177" s="18">
        <v>99</v>
      </c>
      <c r="MQ177" s="18">
        <v>99</v>
      </c>
      <c r="MR177" s="18">
        <v>4</v>
      </c>
      <c r="MS177" s="18">
        <v>727</v>
      </c>
      <c r="MT177" s="17">
        <f t="shared" si="554"/>
        <v>0.65262051255536602</v>
      </c>
      <c r="MU177" s="69">
        <f t="shared" si="555"/>
        <v>0.74467021698292057</v>
      </c>
      <c r="MV177" s="27">
        <v>58023</v>
      </c>
      <c r="MW177" s="25">
        <v>32098</v>
      </c>
      <c r="MX177" s="25">
        <v>2139</v>
      </c>
      <c r="MY177" s="25">
        <v>13146</v>
      </c>
      <c r="MZ177" s="25">
        <v>8510</v>
      </c>
      <c r="NA177" s="18">
        <v>846</v>
      </c>
      <c r="NB177" s="18">
        <v>4</v>
      </c>
      <c r="NC177" s="18">
        <v>849</v>
      </c>
      <c r="ND177" s="18">
        <v>431</v>
      </c>
      <c r="NE177" s="17">
        <f t="shared" si="556"/>
        <v>0.55319442290126331</v>
      </c>
      <c r="NF177" s="10">
        <f t="shared" si="557"/>
        <v>136889.0663357634</v>
      </c>
      <c r="NG177" s="17">
        <f t="shared" si="558"/>
        <v>0.58240697654378437</v>
      </c>
      <c r="NH177" s="25">
        <v>58023</v>
      </c>
      <c r="NI177" s="25">
        <v>17201</v>
      </c>
      <c r="NJ177" s="18">
        <v>124</v>
      </c>
      <c r="NK177" s="18">
        <v>125</v>
      </c>
      <c r="NL177" s="18">
        <v>119</v>
      </c>
      <c r="NM177" s="25">
        <v>35793</v>
      </c>
      <c r="NN177" s="25">
        <v>3369</v>
      </c>
      <c r="NO177" s="18">
        <v>111</v>
      </c>
      <c r="NP177" s="18">
        <v>18</v>
      </c>
      <c r="NQ177" s="28">
        <v>1163</v>
      </c>
      <c r="NR177" s="27">
        <v>58023</v>
      </c>
      <c r="NS177" s="37">
        <f t="shared" si="559"/>
        <v>1.4615066439170674</v>
      </c>
      <c r="NT177" s="37">
        <f t="shared" si="560"/>
        <v>0.39436801634771018</v>
      </c>
      <c r="NU177" s="37">
        <f t="shared" si="561"/>
        <v>0.68422542187002511</v>
      </c>
      <c r="NV177" s="17">
        <f t="shared" si="562"/>
        <v>0.13893965199197447</v>
      </c>
      <c r="NW177" s="10">
        <f t="shared" si="563"/>
        <v>23144</v>
      </c>
      <c r="NX177" s="17">
        <f t="shared" si="564"/>
        <v>0.39887630767109594</v>
      </c>
      <c r="NY177" s="19">
        <f t="shared" si="565"/>
        <v>0.41709167582764151</v>
      </c>
      <c r="NZ177" s="25">
        <v>14314</v>
      </c>
      <c r="OA177" s="25">
        <v>34879</v>
      </c>
      <c r="OB177" s="25">
        <v>2311</v>
      </c>
      <c r="OC177" s="25">
        <v>27770</v>
      </c>
      <c r="OD177" s="25">
        <v>2131</v>
      </c>
      <c r="OE177" s="25">
        <v>3396</v>
      </c>
      <c r="OF177" s="17">
        <f t="shared" si="566"/>
        <v>0.47860331247953397</v>
      </c>
      <c r="OG177" s="17">
        <f t="shared" si="567"/>
        <v>0.24669527601123692</v>
      </c>
      <c r="OH177" s="17">
        <f t="shared" si="568"/>
        <v>0.60112369232890406</v>
      </c>
      <c r="OI177" s="69">
        <f t="shared" si="569"/>
        <v>5.852851455457319E-2</v>
      </c>
      <c r="OJ177" s="27">
        <v>58023</v>
      </c>
      <c r="OK177" s="25">
        <v>1759</v>
      </c>
      <c r="OL177" s="25">
        <v>17551</v>
      </c>
      <c r="OM177" s="25">
        <v>31000</v>
      </c>
      <c r="ON177" s="18">
        <v>812</v>
      </c>
      <c r="OO177" s="18">
        <v>818</v>
      </c>
      <c r="OP177" s="18">
        <v>659</v>
      </c>
      <c r="OQ177" s="25">
        <v>7394</v>
      </c>
      <c r="OR177" s="69">
        <f t="shared" si="570"/>
        <v>0.35815107802078489</v>
      </c>
      <c r="OS177" s="22">
        <v>118846</v>
      </c>
      <c r="OT177" s="22">
        <v>118846</v>
      </c>
      <c r="OU177" s="38">
        <f t="shared" si="666"/>
        <v>0.8877319310406645</v>
      </c>
      <c r="OV177" s="39">
        <v>0.71758081887484648</v>
      </c>
      <c r="OW177" s="22">
        <v>8528161</v>
      </c>
      <c r="OX177" s="36">
        <f t="shared" si="667"/>
        <v>348955291.79799998</v>
      </c>
      <c r="OY177" s="36">
        <f t="shared" si="668"/>
        <v>8052337.2042427314</v>
      </c>
      <c r="OZ177" s="22"/>
      <c r="PA177" s="22"/>
      <c r="PB177" s="38">
        <f t="shared" si="669"/>
        <v>0</v>
      </c>
      <c r="PC177" s="39">
        <v>0</v>
      </c>
      <c r="PD177" s="22"/>
      <c r="PE177" s="40">
        <f t="shared" si="571"/>
        <v>0</v>
      </c>
      <c r="PF177" s="36">
        <f t="shared" si="572"/>
        <v>0</v>
      </c>
      <c r="PG177" s="22">
        <v>130</v>
      </c>
      <c r="PH177" s="22">
        <v>130</v>
      </c>
      <c r="PI177" s="38">
        <f t="shared" si="670"/>
        <v>9.7104783531028714E-4</v>
      </c>
      <c r="PJ177" s="39">
        <v>6.7846153846153848E-2</v>
      </c>
      <c r="PK177" s="22">
        <v>882</v>
      </c>
      <c r="PL177" s="41">
        <f t="shared" si="573"/>
        <v>36089.675999999999</v>
      </c>
      <c r="PM177" s="36">
        <f t="shared" si="574"/>
        <v>10627.061370672387</v>
      </c>
      <c r="PN177" s="22">
        <v>3439</v>
      </c>
      <c r="PO177" s="22">
        <v>3439</v>
      </c>
      <c r="PP177" s="38">
        <f t="shared" si="671"/>
        <v>2.5687950043323672E-2</v>
      </c>
      <c r="PQ177" s="39">
        <v>0.48009886594940387</v>
      </c>
      <c r="PR177" s="22">
        <v>165106</v>
      </c>
      <c r="PS177" s="41">
        <f t="shared" si="575"/>
        <v>6755807.3080000002</v>
      </c>
      <c r="PT177" s="36">
        <f t="shared" si="576"/>
        <v>450916.00736529008</v>
      </c>
      <c r="PU177" s="22"/>
      <c r="PV177" s="22"/>
      <c r="PW177" s="38">
        <f t="shared" si="672"/>
        <v>0</v>
      </c>
      <c r="PX177" s="39">
        <v>0</v>
      </c>
      <c r="PY177" s="22"/>
      <c r="PZ177" s="36">
        <f t="shared" si="577"/>
        <v>0</v>
      </c>
      <c r="QA177" s="22"/>
      <c r="QB177" s="22"/>
      <c r="QC177" s="39">
        <v>0</v>
      </c>
      <c r="QD177" s="22"/>
      <c r="QE177" s="22">
        <f t="shared" si="578"/>
        <v>0</v>
      </c>
      <c r="QF177" s="22"/>
      <c r="QG177" s="22"/>
      <c r="QH177" s="22"/>
      <c r="QI177" s="38">
        <f t="shared" si="673"/>
        <v>0</v>
      </c>
      <c r="QJ177" s="39">
        <v>0</v>
      </c>
      <c r="QK177" s="22"/>
      <c r="QL177" s="42">
        <f t="shared" si="579"/>
        <v>0</v>
      </c>
      <c r="QM177" s="22">
        <f t="shared" si="674"/>
        <v>11461</v>
      </c>
      <c r="QN177" s="22">
        <v>8897</v>
      </c>
      <c r="QO177" s="22">
        <v>8897</v>
      </c>
      <c r="QP177" s="38">
        <f t="shared" si="675"/>
        <v>6.6457019928889416E-2</v>
      </c>
      <c r="QQ177" s="39">
        <v>0.14169944925255704</v>
      </c>
      <c r="QR177" s="22">
        <v>126070</v>
      </c>
      <c r="QS177" s="36">
        <f t="shared" si="580"/>
        <v>2091886.8497197549</v>
      </c>
      <c r="QT177" s="22"/>
      <c r="QU177" s="22"/>
      <c r="QV177" s="38">
        <f t="shared" si="676"/>
        <v>0</v>
      </c>
      <c r="QW177" s="39">
        <v>0</v>
      </c>
      <c r="QX177" s="22"/>
      <c r="QY177" s="36">
        <f t="shared" si="581"/>
        <v>0</v>
      </c>
      <c r="QZ177" s="22">
        <v>2564</v>
      </c>
      <c r="RA177" s="22">
        <v>2564</v>
      </c>
      <c r="RB177" s="38">
        <f t="shared" si="677"/>
        <v>1.9152051151812125E-2</v>
      </c>
      <c r="RC177" s="39">
        <v>0.13030031201248049</v>
      </c>
      <c r="RD177" s="22">
        <v>33409</v>
      </c>
      <c r="RE177" s="36">
        <f t="shared" si="582"/>
        <v>277043.36213350599</v>
      </c>
      <c r="RF177" s="10">
        <f t="shared" si="678"/>
        <v>133876</v>
      </c>
      <c r="RG177" s="10">
        <f t="shared" si="679"/>
        <v>133876</v>
      </c>
      <c r="RH177" s="17">
        <f t="shared" si="680"/>
        <v>0.17218490237462267</v>
      </c>
      <c r="RI177" s="17">
        <f t="shared" si="681"/>
        <v>3.9338658256616544E-3</v>
      </c>
      <c r="RJ177" s="17">
        <f t="shared" si="682"/>
        <v>0.73991339052221583</v>
      </c>
      <c r="RK177" s="17">
        <f t="shared" si="683"/>
        <v>0</v>
      </c>
      <c r="RL177" s="17">
        <f t="shared" si="684"/>
        <v>4.1433782936288334E-2</v>
      </c>
      <c r="RM177" s="17">
        <f t="shared" si="685"/>
        <v>0</v>
      </c>
      <c r="RN177" s="17">
        <f t="shared" si="686"/>
        <v>0.19221935846768137</v>
      </c>
      <c r="RO177" s="17">
        <f t="shared" si="687"/>
        <v>0</v>
      </c>
      <c r="RP177" s="17">
        <f t="shared" si="688"/>
        <v>2.5456968355705396E-2</v>
      </c>
      <c r="RQ177" s="17">
        <f t="shared" si="689"/>
        <v>0</v>
      </c>
      <c r="RR177" s="36">
        <f t="shared" si="690"/>
        <v>10882810.484831955</v>
      </c>
      <c r="RS177" s="36">
        <f t="shared" si="691"/>
        <v>40.196388743603499</v>
      </c>
      <c r="RT177" s="10">
        <f t="shared" si="692"/>
        <v>0</v>
      </c>
      <c r="RU177" s="17">
        <f t="shared" si="693"/>
        <v>0</v>
      </c>
      <c r="RV177" s="37">
        <f t="shared" si="694"/>
        <v>2.0223266306134033</v>
      </c>
      <c r="RW177" s="36">
        <f t="shared" si="695"/>
        <v>0.49447996424627227</v>
      </c>
      <c r="RX177" s="85">
        <v>1.422992</v>
      </c>
      <c r="RY177" s="93">
        <v>264</v>
      </c>
      <c r="RZ177" s="43" t="b">
        <v>0</v>
      </c>
      <c r="SA177" s="18" t="b">
        <v>0</v>
      </c>
      <c r="SB177" s="18" t="b">
        <v>0</v>
      </c>
      <c r="SC177" s="18" t="b">
        <v>0</v>
      </c>
      <c r="SD177" s="18" t="b">
        <v>0</v>
      </c>
      <c r="SE177" s="32" t="b">
        <v>1</v>
      </c>
      <c r="SF177" s="43" t="b">
        <v>0</v>
      </c>
      <c r="SG177" s="18" t="b">
        <v>0</v>
      </c>
      <c r="SH177" s="18"/>
      <c r="SI177" s="18"/>
      <c r="SJ177" s="18"/>
      <c r="SK177" s="18"/>
      <c r="SL177" s="18"/>
      <c r="SM177" s="18"/>
      <c r="SN177" s="18"/>
      <c r="SO177" s="18"/>
      <c r="SP177" s="18"/>
      <c r="SQ177" s="17">
        <f t="shared" si="583"/>
        <v>0</v>
      </c>
      <c r="SR177" s="17">
        <f t="shared" si="584"/>
        <v>0</v>
      </c>
      <c r="SS177" s="17">
        <f t="shared" si="585"/>
        <v>0</v>
      </c>
      <c r="ST177" s="17">
        <f t="shared" si="586"/>
        <v>0</v>
      </c>
      <c r="SU177" s="17">
        <f t="shared" si="587"/>
        <v>0</v>
      </c>
      <c r="SV177" s="17">
        <f t="shared" si="658"/>
        <v>0</v>
      </c>
      <c r="SW177" s="17">
        <f t="shared" si="588"/>
        <v>0</v>
      </c>
      <c r="SX177" s="17">
        <f t="shared" si="589"/>
        <v>0</v>
      </c>
      <c r="SY177" s="17">
        <f t="shared" si="590"/>
        <v>0</v>
      </c>
      <c r="SZ177" s="17">
        <f t="shared" si="591"/>
        <v>0</v>
      </c>
      <c r="TA177" s="17">
        <f t="shared" si="592"/>
        <v>0</v>
      </c>
      <c r="TB177" s="24">
        <f t="shared" si="593"/>
        <v>620</v>
      </c>
      <c r="TC177" s="69">
        <f t="shared" si="594"/>
        <v>1</v>
      </c>
      <c r="TD177" s="17">
        <f t="shared" si="616"/>
        <v>2.6014568158168575E-6</v>
      </c>
      <c r="TE177" s="95"/>
      <c r="TF177" s="71"/>
      <c r="TG177" s="71">
        <v>1</v>
      </c>
      <c r="TH177" s="71">
        <v>34</v>
      </c>
      <c r="TI177" s="71"/>
      <c r="TJ177" s="71"/>
      <c r="TK177" s="71">
        <v>83</v>
      </c>
      <c r="TL177" s="71"/>
      <c r="TM177" s="71">
        <v>2</v>
      </c>
      <c r="TN177" s="71"/>
      <c r="TO177" s="71">
        <v>34</v>
      </c>
      <c r="TP177" s="71"/>
      <c r="TQ177" s="71">
        <v>2</v>
      </c>
      <c r="TR177" s="72"/>
      <c r="TS177" s="72"/>
      <c r="TT177" s="72"/>
      <c r="TU177" s="72">
        <v>1</v>
      </c>
      <c r="TV177" s="72">
        <v>40</v>
      </c>
      <c r="TW177" s="72"/>
      <c r="TX177" s="72"/>
      <c r="TY177" s="72">
        <v>1</v>
      </c>
      <c r="TZ177" s="72">
        <v>259</v>
      </c>
      <c r="UA177" s="72"/>
      <c r="UB177" s="72">
        <v>1</v>
      </c>
      <c r="UC177" s="72"/>
      <c r="UD177" s="72"/>
      <c r="UE177" s="72"/>
      <c r="UF177" s="72"/>
      <c r="UG177" s="72">
        <v>207</v>
      </c>
      <c r="UH177" s="72"/>
      <c r="UI177" s="72">
        <v>2</v>
      </c>
      <c r="UJ177" s="73">
        <v>4</v>
      </c>
      <c r="UK177" s="73"/>
      <c r="UL177" s="73"/>
      <c r="UM177" s="73"/>
      <c r="UN177" s="73">
        <v>50</v>
      </c>
      <c r="UO177" s="73"/>
      <c r="UP177" s="73"/>
      <c r="UQ177" s="73"/>
      <c r="UR177" s="73">
        <v>138</v>
      </c>
      <c r="US177" s="73">
        <v>4</v>
      </c>
      <c r="UT177" s="73"/>
      <c r="UU177" s="73"/>
      <c r="UV177" s="73"/>
      <c r="UW177" s="73"/>
      <c r="UX177" s="73"/>
      <c r="UY177" s="73">
        <v>208</v>
      </c>
      <c r="UZ177" s="73"/>
      <c r="VA177" s="73">
        <v>5</v>
      </c>
      <c r="VB177" s="73">
        <v>34</v>
      </c>
      <c r="VC177" s="73"/>
      <c r="VD177" s="73"/>
      <c r="VE177" s="73"/>
      <c r="VF177" s="73">
        <v>26</v>
      </c>
      <c r="VG177" s="73"/>
      <c r="VH177" s="73">
        <v>1</v>
      </c>
      <c r="VI177" s="73"/>
      <c r="VJ177" s="73">
        <v>122</v>
      </c>
      <c r="VK177" s="73">
        <v>4</v>
      </c>
      <c r="VL177" s="73"/>
      <c r="VM177" s="73"/>
      <c r="VN177" s="73"/>
      <c r="VO177" s="73"/>
      <c r="VP177" s="73">
        <v>23</v>
      </c>
      <c r="VQ177" s="73"/>
      <c r="VR177" s="73">
        <v>5</v>
      </c>
      <c r="VS177" s="73">
        <v>8</v>
      </c>
      <c r="VT177" s="73"/>
      <c r="VU177" s="73"/>
      <c r="VV177" s="73"/>
      <c r="VW177" s="73">
        <v>55</v>
      </c>
      <c r="VX177" s="73"/>
      <c r="VY177" s="73">
        <v>1</v>
      </c>
      <c r="VZ177" s="73"/>
      <c r="WA177" s="73">
        <v>93</v>
      </c>
      <c r="WB177" s="73"/>
      <c r="WC177" s="73">
        <v>64</v>
      </c>
      <c r="WD177" s="73"/>
      <c r="WE177" s="73"/>
      <c r="WF177" s="73"/>
      <c r="WG177" s="73"/>
      <c r="WH177" s="73">
        <v>2</v>
      </c>
      <c r="WI177" s="73"/>
      <c r="WJ177" s="73">
        <v>42</v>
      </c>
      <c r="WK177" s="73"/>
      <c r="WL177" s="73"/>
      <c r="WM177" s="73"/>
      <c r="WN177" s="73">
        <v>12</v>
      </c>
      <c r="WO177" s="22">
        <f t="shared" si="595"/>
        <v>46</v>
      </c>
      <c r="WP177" s="22">
        <f t="shared" si="596"/>
        <v>0</v>
      </c>
      <c r="WQ177" s="22">
        <f t="shared" si="597"/>
        <v>0</v>
      </c>
      <c r="WR177" s="22">
        <f t="shared" si="598"/>
        <v>2</v>
      </c>
      <c r="WS177" s="22">
        <f t="shared" si="599"/>
        <v>205</v>
      </c>
      <c r="WT177" s="22">
        <f t="shared" si="600"/>
        <v>0</v>
      </c>
      <c r="WU177" s="22">
        <f t="shared" si="601"/>
        <v>2</v>
      </c>
      <c r="WV177" s="22">
        <f t="shared" si="602"/>
        <v>1</v>
      </c>
      <c r="WW177" s="22">
        <f t="shared" si="603"/>
        <v>695</v>
      </c>
      <c r="WX177" s="22">
        <f t="shared" si="604"/>
        <v>0</v>
      </c>
      <c r="WY177" s="22">
        <f t="shared" si="605"/>
        <v>75</v>
      </c>
      <c r="WZ177" s="22">
        <f t="shared" si="606"/>
        <v>0</v>
      </c>
      <c r="XA177" s="22">
        <f t="shared" si="607"/>
        <v>0</v>
      </c>
      <c r="XB177" s="22">
        <f t="shared" si="608"/>
        <v>0</v>
      </c>
      <c r="XC177" s="22">
        <f t="shared" si="609"/>
        <v>0</v>
      </c>
      <c r="XD177" s="22">
        <f t="shared" si="610"/>
        <v>0</v>
      </c>
      <c r="XE177" s="22">
        <f t="shared" si="611"/>
        <v>514</v>
      </c>
      <c r="XF177" s="22">
        <f t="shared" si="612"/>
        <v>0</v>
      </c>
      <c r="XG177" s="93">
        <f t="shared" si="613"/>
        <v>26</v>
      </c>
    </row>
    <row r="178" spans="1:631" ht="17.100000000000001" customHeight="1" x14ac:dyDescent="0.2">
      <c r="A178" s="101"/>
      <c r="B178" s="27" t="s">
        <v>461</v>
      </c>
      <c r="C178" s="535" t="s">
        <v>462</v>
      </c>
      <c r="D178" s="25" t="s">
        <v>463</v>
      </c>
      <c r="E178" s="535" t="s">
        <v>464</v>
      </c>
      <c r="F178" s="25" t="s">
        <v>473</v>
      </c>
      <c r="G178" s="535" t="s">
        <v>474</v>
      </c>
      <c r="H178" s="25">
        <v>74</v>
      </c>
      <c r="I178" s="28">
        <v>20</v>
      </c>
      <c r="J178" s="17">
        <f t="shared" si="478"/>
        <v>0.83697517873401095</v>
      </c>
      <c r="K178" s="17">
        <f t="shared" si="479"/>
        <v>0.34799773130942252</v>
      </c>
      <c r="L178" s="17">
        <f t="shared" si="480"/>
        <v>1</v>
      </c>
      <c r="M178" s="17">
        <f t="shared" si="481"/>
        <v>0.23004259610656433</v>
      </c>
      <c r="N178" s="17">
        <f t="shared" si="482"/>
        <v>0.37656909317693266</v>
      </c>
      <c r="O178" s="17">
        <f t="shared" si="483"/>
        <v>0.33046761891968535</v>
      </c>
      <c r="P178" s="17">
        <f t="shared" si="484"/>
        <v>0.65048106430233532</v>
      </c>
      <c r="Q178" s="17">
        <f t="shared" si="485"/>
        <v>0.56387037108396587</v>
      </c>
      <c r="R178" s="69">
        <f t="shared" si="486"/>
        <v>0.91862500972686956</v>
      </c>
      <c r="S178" s="422">
        <f t="shared" si="487"/>
        <v>0.58389207370664298</v>
      </c>
      <c r="T178" s="17">
        <f t="shared" si="614"/>
        <v>0.41610792629335702</v>
      </c>
      <c r="U178" s="10">
        <f t="shared" si="488"/>
        <v>115373.41250750651</v>
      </c>
      <c r="V178" s="32">
        <v>6</v>
      </c>
      <c r="W178" s="550">
        <f t="shared" si="489"/>
        <v>0</v>
      </c>
      <c r="X178" s="550">
        <f t="shared" si="490"/>
        <v>0.47278096259553187</v>
      </c>
      <c r="Y178" s="550">
        <f t="shared" si="491"/>
        <v>0.52721903740446807</v>
      </c>
      <c r="Z178" s="551">
        <f t="shared" si="492"/>
        <v>146180.96806306206</v>
      </c>
      <c r="AA178" s="426">
        <f t="shared" si="493"/>
        <v>0.31738246029112627</v>
      </c>
      <c r="AB178" s="59">
        <f t="shared" si="494"/>
        <v>0.94082076122414049</v>
      </c>
      <c r="AC178" s="59">
        <f t="shared" si="495"/>
        <v>0.12083012658899711</v>
      </c>
      <c r="AD178" s="59">
        <f t="shared" si="496"/>
        <v>0.37656909317693266</v>
      </c>
      <c r="AE178" s="59">
        <f t="shared" si="497"/>
        <v>0.43612962891603407</v>
      </c>
      <c r="AF178" s="59">
        <f t="shared" si="498"/>
        <v>0.42173763787519214</v>
      </c>
      <c r="AG178" s="59">
        <f t="shared" si="499"/>
        <v>0.31170614486783382</v>
      </c>
      <c r="AH178" s="59">
        <f t="shared" si="500"/>
        <v>0.33046761891968535</v>
      </c>
      <c r="AI178" s="59">
        <f t="shared" si="501"/>
        <v>0.83743040940909563</v>
      </c>
      <c r="AJ178" s="59">
        <f t="shared" si="502"/>
        <v>0.83651994805892627</v>
      </c>
      <c r="AK178" s="59">
        <f t="shared" si="503"/>
        <v>0.34951893569766468</v>
      </c>
      <c r="AL178" s="35">
        <f t="shared" si="504"/>
        <v>1</v>
      </c>
      <c r="AM178" s="27">
        <v>277268</v>
      </c>
      <c r="AN178" s="25">
        <v>134714</v>
      </c>
      <c r="AO178" s="25">
        <v>142554</v>
      </c>
      <c r="AP178" s="17">
        <f t="shared" si="505"/>
        <v>5.3852821645420578E-3</v>
      </c>
      <c r="AQ178" s="63">
        <v>94.500329699622597</v>
      </c>
      <c r="AR178" s="58">
        <v>1764.0736686499999</v>
      </c>
      <c r="AS178" s="24">
        <f t="shared" si="506"/>
        <v>157.1748419169966</v>
      </c>
      <c r="AT178" s="17">
        <f>AS178/1157.93</f>
        <v>0.13573777509607368</v>
      </c>
      <c r="AU178" s="25">
        <v>271120</v>
      </c>
      <c r="AV178" s="25">
        <v>129706</v>
      </c>
      <c r="AW178" s="25">
        <v>141414</v>
      </c>
      <c r="AX178" s="25">
        <v>6148</v>
      </c>
      <c r="AY178" s="25">
        <v>5008</v>
      </c>
      <c r="AZ178" s="25">
        <v>1140</v>
      </c>
      <c r="BA178" s="25">
        <v>88000</v>
      </c>
      <c r="BB178" s="25">
        <v>42161</v>
      </c>
      <c r="BC178" s="25">
        <v>45839</v>
      </c>
      <c r="BD178" s="63">
        <v>91.976264752721477</v>
      </c>
      <c r="BE178" s="25">
        <v>189268</v>
      </c>
      <c r="BF178" s="25">
        <v>92553</v>
      </c>
      <c r="BG178" s="25">
        <v>96715</v>
      </c>
      <c r="BH178" s="63">
        <v>95.696634441399979</v>
      </c>
      <c r="BI178" s="17">
        <v>0.31738246029112627</v>
      </c>
      <c r="BJ178" s="25">
        <v>79226</v>
      </c>
      <c r="BK178" s="25">
        <v>181657</v>
      </c>
      <c r="BL178" s="25">
        <v>16385</v>
      </c>
      <c r="BM178" s="17">
        <v>0.52632708896436697</v>
      </c>
      <c r="BN178" s="10">
        <f t="shared" si="507"/>
        <v>131334.34069702789</v>
      </c>
      <c r="BO178" s="29">
        <v>0.43612962891603407</v>
      </c>
      <c r="BP178" s="30">
        <f t="shared" si="508"/>
        <v>0.56387037108396587</v>
      </c>
      <c r="BQ178" s="31">
        <v>9.0197460048332836</v>
      </c>
      <c r="BR178" s="25">
        <v>198042</v>
      </c>
      <c r="BS178" s="25">
        <v>54874</v>
      </c>
      <c r="BT178" s="25">
        <v>122542</v>
      </c>
      <c r="BU178" s="25">
        <v>14794</v>
      </c>
      <c r="BV178" s="25">
        <v>4006</v>
      </c>
      <c r="BW178" s="18">
        <v>1826</v>
      </c>
      <c r="BX178" s="25">
        <v>66999</v>
      </c>
      <c r="BY178" s="25">
        <v>53817</v>
      </c>
      <c r="BZ178" s="25">
        <v>13182</v>
      </c>
      <c r="CA178" s="59">
        <v>0.19674920521201808</v>
      </c>
      <c r="CB178" s="25">
        <v>271120</v>
      </c>
      <c r="CC178" s="25">
        <v>6148</v>
      </c>
      <c r="CD178" s="17">
        <f t="shared" si="509"/>
        <v>2.267630569489525E-2</v>
      </c>
      <c r="CE178" s="25">
        <v>3136</v>
      </c>
      <c r="CF178" s="25">
        <v>10081</v>
      </c>
      <c r="CG178" s="25">
        <v>15083</v>
      </c>
      <c r="CH178" s="25">
        <v>15297</v>
      </c>
      <c r="CI178" s="25">
        <v>10893</v>
      </c>
      <c r="CJ178" s="25">
        <v>6245</v>
      </c>
      <c r="CK178" s="25">
        <v>3301</v>
      </c>
      <c r="CL178" s="25">
        <v>1785</v>
      </c>
      <c r="CM178" s="25">
        <v>1178</v>
      </c>
      <c r="CN178" s="26">
        <v>4.0466275616053968</v>
      </c>
      <c r="CO178" s="27">
        <v>66999</v>
      </c>
      <c r="CP178" s="34">
        <f t="shared" si="510"/>
        <v>4.13839012522575</v>
      </c>
      <c r="CQ178" s="25">
        <v>1537</v>
      </c>
      <c r="CR178" s="25">
        <v>2260</v>
      </c>
      <c r="CS178" s="25">
        <v>3932</v>
      </c>
      <c r="CT178" s="25">
        <v>33325</v>
      </c>
      <c r="CU178" s="25">
        <v>22890</v>
      </c>
      <c r="CV178" s="25">
        <v>1418</v>
      </c>
      <c r="CW178" s="25">
        <v>1323</v>
      </c>
      <c r="CX178" s="18">
        <v>314</v>
      </c>
      <c r="CY178" s="25">
        <v>66999</v>
      </c>
      <c r="CZ178" s="25">
        <v>59512</v>
      </c>
      <c r="DA178" s="25">
        <v>2556</v>
      </c>
      <c r="DB178" s="25">
        <v>1337</v>
      </c>
      <c r="DC178" s="25">
        <v>2003</v>
      </c>
      <c r="DD178" s="25">
        <v>1160</v>
      </c>
      <c r="DE178" s="18">
        <v>431</v>
      </c>
      <c r="DF178" s="25">
        <v>66999</v>
      </c>
      <c r="DG178" s="25">
        <v>27954</v>
      </c>
      <c r="DH178" s="18">
        <v>222</v>
      </c>
      <c r="DI178" s="18">
        <v>80</v>
      </c>
      <c r="DJ178" s="25">
        <v>37771</v>
      </c>
      <c r="DK178" s="18">
        <v>812</v>
      </c>
      <c r="DL178" s="18">
        <v>160</v>
      </c>
      <c r="DM178" s="25">
        <f t="shared" si="511"/>
        <v>114017.77817579366</v>
      </c>
      <c r="DN178" s="17">
        <f t="shared" si="512"/>
        <v>0.56375468290571507</v>
      </c>
      <c r="DO178" s="17">
        <f t="shared" si="513"/>
        <v>1.2119583874386185E-2</v>
      </c>
      <c r="DP178" s="23">
        <f t="shared" si="514"/>
        <v>0.42173763787519214</v>
      </c>
      <c r="DQ178" s="23">
        <f t="shared" si="515"/>
        <v>0.57826236212480786</v>
      </c>
      <c r="DR178" s="25">
        <v>66999</v>
      </c>
      <c r="DS178" s="25">
        <v>3579</v>
      </c>
      <c r="DT178" s="25">
        <v>44671</v>
      </c>
      <c r="DU178" s="18">
        <v>45</v>
      </c>
      <c r="DV178" s="25">
        <v>10816</v>
      </c>
      <c r="DW178" s="18">
        <v>166</v>
      </c>
      <c r="DX178" s="25">
        <v>6681</v>
      </c>
      <c r="DY178" s="25">
        <v>1041</v>
      </c>
      <c r="DZ178" s="17">
        <f t="shared" si="516"/>
        <v>0.88226689950596282</v>
      </c>
      <c r="EA178" s="17">
        <f t="shared" si="517"/>
        <v>0.11773310049403718</v>
      </c>
      <c r="EB178" s="25">
        <v>66999</v>
      </c>
      <c r="EC178" s="25">
        <v>20393</v>
      </c>
      <c r="ED178" s="18">
        <v>491</v>
      </c>
      <c r="EE178" s="25">
        <v>40580</v>
      </c>
      <c r="EF178" s="17">
        <f>ED178/EB178</f>
        <v>7.3284675890684936E-3</v>
      </c>
      <c r="EG178" s="25">
        <v>5037</v>
      </c>
      <c r="EH178" s="18">
        <v>498</v>
      </c>
      <c r="EI178" s="17">
        <f t="shared" si="519"/>
        <v>0.31170614486783382</v>
      </c>
      <c r="EJ178" s="17">
        <f t="shared" si="520"/>
        <v>7.5180226570545836E-2</v>
      </c>
      <c r="EK178" s="69">
        <f t="shared" si="521"/>
        <v>0.34799773130942252</v>
      </c>
      <c r="EL178" s="27">
        <v>192821</v>
      </c>
      <c r="EM178" s="25">
        <v>181410</v>
      </c>
      <c r="EN178" s="25">
        <v>11411</v>
      </c>
      <c r="EO178" s="59">
        <v>0.94082076122414049</v>
      </c>
      <c r="EP178" s="25">
        <v>90013</v>
      </c>
      <c r="EQ178" s="25">
        <v>86968</v>
      </c>
      <c r="ER178" s="25">
        <v>3045</v>
      </c>
      <c r="ES178" s="59">
        <v>0.96617155299790025</v>
      </c>
      <c r="ET178" s="25">
        <v>102808</v>
      </c>
      <c r="EU178" s="25">
        <v>94442</v>
      </c>
      <c r="EV178" s="25">
        <v>8366</v>
      </c>
      <c r="EW178" s="59">
        <v>0.91862500972686956</v>
      </c>
      <c r="EX178" s="25">
        <v>61957</v>
      </c>
      <c r="EY178" s="25">
        <v>58879</v>
      </c>
      <c r="EZ178" s="25">
        <v>3078</v>
      </c>
      <c r="FA178" s="59">
        <v>0.95032038349177672</v>
      </c>
      <c r="FB178" s="25">
        <v>130864</v>
      </c>
      <c r="FC178" s="25">
        <v>122531</v>
      </c>
      <c r="FD178" s="25">
        <v>8333</v>
      </c>
      <c r="FE178" s="59">
        <v>0.93632320577087669</v>
      </c>
      <c r="FF178" s="25">
        <v>121260</v>
      </c>
      <c r="FG178" s="25">
        <v>44867</v>
      </c>
      <c r="FH178" s="25">
        <v>67755</v>
      </c>
      <c r="FI178" s="25">
        <v>8638</v>
      </c>
      <c r="FJ178" s="23">
        <f t="shared" si="522"/>
        <v>7.123536203199736E-2</v>
      </c>
      <c r="FK178" s="23">
        <f t="shared" si="523"/>
        <v>0.55875804057397327</v>
      </c>
      <c r="FL178" s="36">
        <f t="shared" si="524"/>
        <v>5.1941421625376245</v>
      </c>
      <c r="FM178" s="25">
        <v>59791</v>
      </c>
      <c r="FN178" s="25">
        <v>22606</v>
      </c>
      <c r="FO178" s="17">
        <f t="shared" si="525"/>
        <v>0.3780836580756301</v>
      </c>
      <c r="FP178" s="25">
        <v>33019</v>
      </c>
      <c r="FQ178" s="17">
        <f t="shared" si="526"/>
        <v>0.55224030372464084</v>
      </c>
      <c r="FR178" s="25">
        <v>4166</v>
      </c>
      <c r="FS178" s="17">
        <f t="shared" si="527"/>
        <v>6.9676038199729062E-2</v>
      </c>
      <c r="FT178" s="25">
        <v>61469</v>
      </c>
      <c r="FU178" s="25">
        <v>22261</v>
      </c>
      <c r="FV178" s="25">
        <v>34736</v>
      </c>
      <c r="FW178" s="17">
        <f t="shared" si="528"/>
        <v>7.2752118954269626E-2</v>
      </c>
      <c r="FX178" s="17">
        <f t="shared" si="529"/>
        <v>0.56509785420293157</v>
      </c>
      <c r="FY178" s="25">
        <v>4472</v>
      </c>
      <c r="FZ178" s="25">
        <v>150724</v>
      </c>
      <c r="GA178" s="25">
        <v>18212</v>
      </c>
      <c r="GB178" s="25">
        <v>75754</v>
      </c>
      <c r="GC178" s="25">
        <v>29017</v>
      </c>
      <c r="GD178" s="25">
        <v>13759</v>
      </c>
      <c r="GE178" s="18">
        <v>242</v>
      </c>
      <c r="GF178" s="25">
        <v>9032</v>
      </c>
      <c r="GG178" s="18">
        <v>291</v>
      </c>
      <c r="GH178" s="18">
        <v>128</v>
      </c>
      <c r="GI178" s="25">
        <v>4289</v>
      </c>
      <c r="GJ178" s="10">
        <f t="shared" si="530"/>
        <v>18212</v>
      </c>
      <c r="GK178" s="10">
        <f t="shared" si="659"/>
        <v>132512</v>
      </c>
      <c r="GL178" s="10">
        <f t="shared" si="660"/>
        <v>56758</v>
      </c>
      <c r="GM178" s="10">
        <f t="shared" si="531"/>
        <v>93966</v>
      </c>
      <c r="GN178" s="10">
        <f t="shared" si="661"/>
        <v>27741</v>
      </c>
      <c r="GO178" s="17">
        <f t="shared" si="532"/>
        <v>0.12083012658899711</v>
      </c>
      <c r="GP178" s="17">
        <f t="shared" si="662"/>
        <v>0.87916987341100294</v>
      </c>
      <c r="GQ178" s="17">
        <f t="shared" si="663"/>
        <v>0.37656909317693266</v>
      </c>
      <c r="GR178" s="17">
        <f t="shared" si="664"/>
        <v>0.18405164406464797</v>
      </c>
      <c r="GS178" s="17">
        <f t="shared" si="533"/>
        <v>0.62786948329396775</v>
      </c>
      <c r="GT178" s="25">
        <v>70707</v>
      </c>
      <c r="GU178" s="25">
        <v>6550</v>
      </c>
      <c r="GV178" s="25">
        <v>32566</v>
      </c>
      <c r="GW178" s="25">
        <v>16987</v>
      </c>
      <c r="GX178" s="25">
        <v>7969</v>
      </c>
      <c r="GY178" s="18">
        <v>167</v>
      </c>
      <c r="GZ178" s="25">
        <v>4031</v>
      </c>
      <c r="HA178" s="18">
        <v>116</v>
      </c>
      <c r="HB178" s="18">
        <v>93</v>
      </c>
      <c r="HC178" s="25">
        <v>2228</v>
      </c>
      <c r="HD178" s="23">
        <f t="shared" si="534"/>
        <v>9.2635806921521208E-2</v>
      </c>
      <c r="HE178" s="23">
        <f t="shared" si="535"/>
        <v>0.90736419307847882</v>
      </c>
      <c r="HF178" s="23">
        <f t="shared" si="536"/>
        <v>0.44678744678744681</v>
      </c>
      <c r="HG178" s="23">
        <f t="shared" si="537"/>
        <v>0.20654249225677798</v>
      </c>
      <c r="HH178" s="25">
        <v>80017</v>
      </c>
      <c r="HI178" s="25">
        <v>11662</v>
      </c>
      <c r="HJ178" s="25">
        <v>43188</v>
      </c>
      <c r="HK178" s="25">
        <v>12030</v>
      </c>
      <c r="HL178" s="25">
        <v>5790</v>
      </c>
      <c r="HM178" s="18">
        <v>75</v>
      </c>
      <c r="HN178" s="25">
        <v>5001</v>
      </c>
      <c r="HO178" s="18">
        <v>175</v>
      </c>
      <c r="HP178" s="18">
        <v>35</v>
      </c>
      <c r="HQ178" s="25">
        <v>2061</v>
      </c>
      <c r="HR178" s="23">
        <f t="shared" si="538"/>
        <v>0.14574402939375383</v>
      </c>
      <c r="HS178" s="23">
        <f t="shared" si="539"/>
        <v>0.85425597060624614</v>
      </c>
      <c r="HT178" s="80">
        <f t="shared" si="540"/>
        <v>0.31452066435882375</v>
      </c>
      <c r="HU178" s="27">
        <v>226477</v>
      </c>
      <c r="HV178" s="25">
        <v>7276</v>
      </c>
      <c r="HW178" s="25">
        <v>52076</v>
      </c>
      <c r="HX178" s="25">
        <v>7211</v>
      </c>
      <c r="HY178" s="25">
        <v>34312</v>
      </c>
      <c r="HZ178" s="25">
        <v>13458</v>
      </c>
      <c r="IA178" s="25">
        <v>4560</v>
      </c>
      <c r="IB178" s="18">
        <v>825</v>
      </c>
      <c r="IC178" s="25">
        <v>28670</v>
      </c>
      <c r="ID178" s="25">
        <v>50047</v>
      </c>
      <c r="IE178" s="25">
        <v>11561</v>
      </c>
      <c r="IF178" s="18">
        <v>1585</v>
      </c>
      <c r="IG178" s="25">
        <v>14896</v>
      </c>
      <c r="IH178" s="17">
        <f t="shared" si="541"/>
        <v>0.28040374960812797</v>
      </c>
      <c r="II178" s="17">
        <f t="shared" si="542"/>
        <v>5.9423252692326373E-2</v>
      </c>
      <c r="IJ178" s="30">
        <f t="shared" si="543"/>
        <v>16.82842918710061</v>
      </c>
      <c r="IK178" s="17">
        <f t="shared" si="615"/>
        <v>0.23004259610656433</v>
      </c>
      <c r="IL178" s="25">
        <v>108882</v>
      </c>
      <c r="IM178" s="25">
        <v>4534</v>
      </c>
      <c r="IN178" s="25">
        <v>35350</v>
      </c>
      <c r="IO178" s="25">
        <v>5487</v>
      </c>
      <c r="IP178" s="25">
        <v>23688</v>
      </c>
      <c r="IQ178" s="25">
        <v>6191</v>
      </c>
      <c r="IR178" s="25">
        <v>2788</v>
      </c>
      <c r="IS178" s="18">
        <v>509</v>
      </c>
      <c r="IT178" s="25">
        <v>14494</v>
      </c>
      <c r="IU178" s="25">
        <v>1159</v>
      </c>
      <c r="IV178" s="25">
        <v>4376</v>
      </c>
      <c r="IW178" s="18">
        <v>780</v>
      </c>
      <c r="IX178" s="25">
        <v>9526</v>
      </c>
      <c r="IY178" s="17">
        <f t="shared" si="544"/>
        <v>0.71672085376829964</v>
      </c>
      <c r="IZ178" s="25">
        <v>117595</v>
      </c>
      <c r="JA178" s="25">
        <v>2742</v>
      </c>
      <c r="JB178" s="25">
        <v>16726</v>
      </c>
      <c r="JC178" s="25">
        <v>1724</v>
      </c>
      <c r="JD178" s="25">
        <v>10624</v>
      </c>
      <c r="JE178" s="25">
        <v>7267</v>
      </c>
      <c r="JF178" s="25">
        <v>1772</v>
      </c>
      <c r="JG178" s="18">
        <v>316</v>
      </c>
      <c r="JH178" s="25">
        <v>14176</v>
      </c>
      <c r="JI178" s="25">
        <v>48888</v>
      </c>
      <c r="JJ178" s="25">
        <v>7185</v>
      </c>
      <c r="JK178" s="18">
        <v>805</v>
      </c>
      <c r="JL178" s="25">
        <v>5370</v>
      </c>
      <c r="JM178" s="80">
        <f t="shared" si="545"/>
        <v>0.34742123389599899</v>
      </c>
      <c r="JN178" s="27">
        <v>226477</v>
      </c>
      <c r="JO178" s="25">
        <v>131601</v>
      </c>
      <c r="JP178" s="18">
        <v>336</v>
      </c>
      <c r="JQ178" s="18">
        <v>1009</v>
      </c>
      <c r="JR178" s="25">
        <v>11616</v>
      </c>
      <c r="JS178" s="18">
        <v>1154</v>
      </c>
      <c r="JT178" s="18">
        <v>1296</v>
      </c>
      <c r="JU178" s="18">
        <v>240</v>
      </c>
      <c r="JV178" s="18">
        <v>67</v>
      </c>
      <c r="JW178" s="25">
        <v>79158</v>
      </c>
      <c r="JX178" s="17">
        <f t="shared" si="546"/>
        <v>0.34951893569766468</v>
      </c>
      <c r="JY178" s="17">
        <f t="shared" si="547"/>
        <v>0.65048106430233532</v>
      </c>
      <c r="JZ178" s="25">
        <v>72819</v>
      </c>
      <c r="KA178" s="25">
        <v>45137</v>
      </c>
      <c r="KB178" s="18">
        <v>306</v>
      </c>
      <c r="KC178" s="18">
        <v>428</v>
      </c>
      <c r="KD178" s="25">
        <v>3248</v>
      </c>
      <c r="KE178" s="18">
        <v>508</v>
      </c>
      <c r="KF178" s="18">
        <v>614</v>
      </c>
      <c r="KG178" s="18">
        <v>164</v>
      </c>
      <c r="KH178" s="18">
        <v>43</v>
      </c>
      <c r="KI178" s="25">
        <v>22371</v>
      </c>
      <c r="KJ178" s="17">
        <f t="shared" si="548"/>
        <v>0.30721377662423266</v>
      </c>
      <c r="KK178" s="25">
        <v>153658</v>
      </c>
      <c r="KL178" s="25">
        <v>86464</v>
      </c>
      <c r="KM178" s="18">
        <v>30</v>
      </c>
      <c r="KN178" s="18">
        <v>581</v>
      </c>
      <c r="KO178" s="25">
        <v>8368</v>
      </c>
      <c r="KP178" s="18">
        <v>646</v>
      </c>
      <c r="KQ178" s="18">
        <v>682</v>
      </c>
      <c r="KR178" s="18">
        <v>76</v>
      </c>
      <c r="KS178" s="18">
        <v>24</v>
      </c>
      <c r="KT178" s="25">
        <v>56787</v>
      </c>
      <c r="KU178" s="69">
        <f t="shared" si="665"/>
        <v>0.36956748102929882</v>
      </c>
      <c r="KV178" s="27">
        <v>277268</v>
      </c>
      <c r="KW178" s="25">
        <v>266790</v>
      </c>
      <c r="KX178" s="25">
        <v>10478</v>
      </c>
      <c r="KY178" s="59">
        <v>3.7790152487845695E-2</v>
      </c>
      <c r="KZ178" s="25">
        <v>5781</v>
      </c>
      <c r="LA178" s="25">
        <v>3172</v>
      </c>
      <c r="LB178" s="25">
        <v>4198</v>
      </c>
      <c r="LC178" s="25">
        <v>3830</v>
      </c>
      <c r="LD178" s="25">
        <v>134714</v>
      </c>
      <c r="LE178" s="25">
        <v>129940</v>
      </c>
      <c r="LF178" s="25">
        <v>4774</v>
      </c>
      <c r="LG178" s="59">
        <v>3.5438039105067029E-2</v>
      </c>
      <c r="LH178" s="25">
        <v>142554</v>
      </c>
      <c r="LI178" s="25">
        <v>136850</v>
      </c>
      <c r="LJ178" s="25">
        <v>5704</v>
      </c>
      <c r="LK178" s="35">
        <v>4.0012907389480476E-2</v>
      </c>
      <c r="LL178" s="27">
        <v>66999</v>
      </c>
      <c r="LM178" s="18">
        <v>520</v>
      </c>
      <c r="LN178" s="25">
        <v>55587</v>
      </c>
      <c r="LO178" s="25">
        <v>3917</v>
      </c>
      <c r="LP178" s="18">
        <v>487</v>
      </c>
      <c r="LQ178" s="18">
        <v>495</v>
      </c>
      <c r="LR178" s="25">
        <v>5993</v>
      </c>
      <c r="LS178" s="23">
        <f t="shared" si="549"/>
        <v>8.944909625516799E-2</v>
      </c>
      <c r="LT178" s="23">
        <f t="shared" si="550"/>
        <v>0.91055090374483205</v>
      </c>
      <c r="LU178" s="17">
        <f t="shared" si="551"/>
        <v>0.83743040940909563</v>
      </c>
      <c r="LV178" s="25">
        <v>66999</v>
      </c>
      <c r="LW178" s="25">
        <v>1961</v>
      </c>
      <c r="LX178" s="25">
        <v>50965</v>
      </c>
      <c r="LY178" s="25">
        <v>2568</v>
      </c>
      <c r="LZ178" s="25">
        <v>2018</v>
      </c>
      <c r="MA178" s="25">
        <v>4748</v>
      </c>
      <c r="MB178" s="25">
        <v>3291</v>
      </c>
      <c r="MC178" s="18">
        <v>79</v>
      </c>
      <c r="MD178" s="18">
        <v>552</v>
      </c>
      <c r="ME178" s="18" t="s">
        <v>764</v>
      </c>
      <c r="MF178" s="18">
        <v>817</v>
      </c>
      <c r="MG178" s="17">
        <f t="shared" si="552"/>
        <v>0.12116598755205302</v>
      </c>
      <c r="MH178" s="17">
        <f t="shared" si="553"/>
        <v>0.83651994805892627</v>
      </c>
      <c r="MI178" s="25">
        <v>66999</v>
      </c>
      <c r="MJ178" s="25">
        <v>2070</v>
      </c>
      <c r="MK178" s="25">
        <v>52190</v>
      </c>
      <c r="ML178" s="25">
        <v>2344</v>
      </c>
      <c r="MM178" s="25">
        <v>2021</v>
      </c>
      <c r="MN178" s="25">
        <v>3042</v>
      </c>
      <c r="MO178" s="25">
        <v>4440</v>
      </c>
      <c r="MP178" s="18">
        <v>47</v>
      </c>
      <c r="MQ178" s="18">
        <v>10</v>
      </c>
      <c r="MR178" s="18" t="s">
        <v>764</v>
      </c>
      <c r="MS178" s="18">
        <v>835</v>
      </c>
      <c r="MT178" s="17">
        <f t="shared" si="554"/>
        <v>0.84569918954014234</v>
      </c>
      <c r="MU178" s="69">
        <f t="shared" si="555"/>
        <v>0.83697517873401095</v>
      </c>
      <c r="MV178" s="27">
        <v>66999</v>
      </c>
      <c r="MW178" s="25">
        <v>22141</v>
      </c>
      <c r="MX178" s="25">
        <v>10579</v>
      </c>
      <c r="MY178" s="25">
        <v>13271</v>
      </c>
      <c r="MZ178" s="25">
        <v>18046</v>
      </c>
      <c r="NA178" s="18">
        <v>616</v>
      </c>
      <c r="NB178" s="18">
        <v>14</v>
      </c>
      <c r="NC178" s="25">
        <v>1718</v>
      </c>
      <c r="ND178" s="18">
        <v>614</v>
      </c>
      <c r="NE178" s="17">
        <f t="shared" si="556"/>
        <v>0.33046761891968535</v>
      </c>
      <c r="NF178" s="10">
        <f t="shared" si="557"/>
        <v>89596.380841505088</v>
      </c>
      <c r="NG178" s="17">
        <f t="shared" si="558"/>
        <v>0.36530395976059343</v>
      </c>
      <c r="NH178" s="25">
        <v>66999</v>
      </c>
      <c r="NI178" s="25">
        <v>10421</v>
      </c>
      <c r="NJ178" s="18">
        <v>106</v>
      </c>
      <c r="NK178" s="18">
        <v>306</v>
      </c>
      <c r="NL178" s="18">
        <v>52</v>
      </c>
      <c r="NM178" s="25">
        <v>53476</v>
      </c>
      <c r="NN178" s="25">
        <v>2323</v>
      </c>
      <c r="NO178" s="18">
        <v>45</v>
      </c>
      <c r="NP178" s="18">
        <v>10</v>
      </c>
      <c r="NQ178" s="32">
        <v>260</v>
      </c>
      <c r="NR178" s="27">
        <v>66999</v>
      </c>
      <c r="NS178" s="37">
        <f t="shared" si="559"/>
        <v>1.1219570441349871</v>
      </c>
      <c r="NT178" s="37">
        <f t="shared" si="560"/>
        <v>0.30274509921965337</v>
      </c>
      <c r="NU178" s="37">
        <f t="shared" si="561"/>
        <v>0.89129972063323137</v>
      </c>
      <c r="NV178" s="17">
        <f t="shared" si="562"/>
        <v>0.18098841265919696</v>
      </c>
      <c r="NW178" s="10">
        <f t="shared" si="563"/>
        <v>37517</v>
      </c>
      <c r="NX178" s="17">
        <f t="shared" si="564"/>
        <v>0.55996358154599324</v>
      </c>
      <c r="NY178" s="19">
        <f t="shared" si="565"/>
        <v>0.67611598695236896</v>
      </c>
      <c r="NZ178" s="25">
        <v>19566</v>
      </c>
      <c r="OA178" s="25">
        <v>29482</v>
      </c>
      <c r="OB178" s="25">
        <v>2654</v>
      </c>
      <c r="OC178" s="25">
        <v>19843</v>
      </c>
      <c r="OD178" s="18">
        <v>904</v>
      </c>
      <c r="OE178" s="25">
        <v>2721</v>
      </c>
      <c r="OF178" s="17">
        <f t="shared" si="566"/>
        <v>0.29616859953133629</v>
      </c>
      <c r="OG178" s="17">
        <f t="shared" si="567"/>
        <v>0.29203420946581293</v>
      </c>
      <c r="OH178" s="17">
        <f t="shared" si="568"/>
        <v>0.44003641845400676</v>
      </c>
      <c r="OI178" s="69">
        <f t="shared" si="569"/>
        <v>4.0612546455917255E-2</v>
      </c>
      <c r="OJ178" s="27">
        <v>66999</v>
      </c>
      <c r="OK178" s="18">
        <v>814</v>
      </c>
      <c r="OL178" s="25">
        <v>18447</v>
      </c>
      <c r="OM178" s="25">
        <v>36983</v>
      </c>
      <c r="ON178" s="18">
        <v>817</v>
      </c>
      <c r="OO178" s="25">
        <v>3064</v>
      </c>
      <c r="OP178" s="18">
        <v>829</v>
      </c>
      <c r="OQ178" s="25">
        <v>13678</v>
      </c>
      <c r="OR178" s="69">
        <f t="shared" si="570"/>
        <v>0.3120494335736354</v>
      </c>
      <c r="OS178" s="22">
        <v>176590</v>
      </c>
      <c r="OT178" s="22">
        <v>164339</v>
      </c>
      <c r="OU178" s="38">
        <f t="shared" si="666"/>
        <v>0.76515751147696687</v>
      </c>
      <c r="OV178" s="39">
        <v>0.76414046574458894</v>
      </c>
      <c r="OW178" s="22">
        <v>12557808</v>
      </c>
      <c r="OX178" s="36">
        <f t="shared" si="667"/>
        <v>513840387.74400002</v>
      </c>
      <c r="OY178" s="36">
        <f t="shared" si="668"/>
        <v>11134687.274355436</v>
      </c>
      <c r="OZ178" s="22"/>
      <c r="PA178" s="22"/>
      <c r="PB178" s="38">
        <f t="shared" si="669"/>
        <v>0</v>
      </c>
      <c r="PC178" s="39">
        <v>0</v>
      </c>
      <c r="PD178" s="22"/>
      <c r="PE178" s="40">
        <f t="shared" si="571"/>
        <v>0</v>
      </c>
      <c r="PF178" s="36">
        <f t="shared" si="572"/>
        <v>0</v>
      </c>
      <c r="PG178" s="22">
        <v>4355</v>
      </c>
      <c r="PH178" s="22">
        <v>4355</v>
      </c>
      <c r="PI178" s="38">
        <f t="shared" si="670"/>
        <v>2.027675087765041E-2</v>
      </c>
      <c r="PJ178" s="39">
        <v>0.11132491389207808</v>
      </c>
      <c r="PK178" s="22">
        <v>48482</v>
      </c>
      <c r="PL178" s="41">
        <f t="shared" si="573"/>
        <v>1983786.476</v>
      </c>
      <c r="PM178" s="36">
        <f t="shared" si="574"/>
        <v>356006.55591752497</v>
      </c>
      <c r="PN178" s="22">
        <v>2309</v>
      </c>
      <c r="PO178" s="22">
        <v>2309</v>
      </c>
      <c r="PP178" s="38">
        <f t="shared" si="671"/>
        <v>1.0750635539952881E-2</v>
      </c>
      <c r="PQ178" s="39">
        <v>0.51217843222174109</v>
      </c>
      <c r="PR178" s="22">
        <v>118262</v>
      </c>
      <c r="PS178" s="41">
        <f t="shared" si="575"/>
        <v>4839044.5159999998</v>
      </c>
      <c r="PT178" s="36">
        <f t="shared" si="576"/>
        <v>302752.27130167338</v>
      </c>
      <c r="PU178" s="22">
        <v>106</v>
      </c>
      <c r="PV178" s="22">
        <v>106</v>
      </c>
      <c r="PW178" s="38">
        <f t="shared" si="672"/>
        <v>4.935328571827655E-4</v>
      </c>
      <c r="PX178" s="39">
        <v>0.15566037735849056</v>
      </c>
      <c r="PY178" s="22">
        <v>1650</v>
      </c>
      <c r="PZ178" s="36">
        <f t="shared" si="577"/>
        <v>16172.072600716294</v>
      </c>
      <c r="QA178" s="22"/>
      <c r="QB178" s="22"/>
      <c r="QC178" s="39">
        <v>0</v>
      </c>
      <c r="QD178" s="22"/>
      <c r="QE178" s="22">
        <f t="shared" si="578"/>
        <v>0</v>
      </c>
      <c r="QF178" s="22"/>
      <c r="QG178" s="22">
        <v>6183</v>
      </c>
      <c r="QH178" s="22">
        <v>6183</v>
      </c>
      <c r="QI178" s="38">
        <f t="shared" si="673"/>
        <v>2.8787864678877725E-2</v>
      </c>
      <c r="QJ178" s="39">
        <v>0.20099951479864142</v>
      </c>
      <c r="QK178" s="22">
        <v>124278</v>
      </c>
      <c r="QL178" s="42">
        <f t="shared" si="579"/>
        <v>50.072999126637555</v>
      </c>
      <c r="QM178" s="22">
        <f t="shared" si="674"/>
        <v>37486</v>
      </c>
      <c r="QN178" s="22">
        <v>362</v>
      </c>
      <c r="QO178" s="22">
        <v>362</v>
      </c>
      <c r="QP178" s="38">
        <f t="shared" si="675"/>
        <v>1.6854612669826518E-3</v>
      </c>
      <c r="QQ178" s="39">
        <v>0.14320441988950278</v>
      </c>
      <c r="QR178" s="22">
        <v>5184</v>
      </c>
      <c r="QS178" s="36">
        <f t="shared" si="580"/>
        <v>85114.425041986193</v>
      </c>
      <c r="QT178" s="22"/>
      <c r="QU178" s="22"/>
      <c r="QV178" s="38">
        <f t="shared" si="676"/>
        <v>0</v>
      </c>
      <c r="QW178" s="39">
        <v>0</v>
      </c>
      <c r="QX178" s="22"/>
      <c r="QY178" s="36">
        <f t="shared" si="581"/>
        <v>0</v>
      </c>
      <c r="QZ178" s="22">
        <v>37124</v>
      </c>
      <c r="RA178" s="22">
        <v>37124</v>
      </c>
      <c r="RB178" s="38">
        <f t="shared" si="677"/>
        <v>0.17284824330238666</v>
      </c>
      <c r="RC178" s="39">
        <v>0.17280007542290701</v>
      </c>
      <c r="RD178" s="22">
        <v>641503</v>
      </c>
      <c r="RE178" s="36">
        <f t="shared" si="582"/>
        <v>4011293.9843386416</v>
      </c>
      <c r="RF178" s="10">
        <f t="shared" si="678"/>
        <v>227029</v>
      </c>
      <c r="RG178" s="10">
        <f t="shared" si="679"/>
        <v>214778</v>
      </c>
      <c r="RH178" s="17">
        <f t="shared" si="680"/>
        <v>0.27623718188634788</v>
      </c>
      <c r="RI178" s="17">
        <f t="shared" si="681"/>
        <v>6.3111224887504765E-3</v>
      </c>
      <c r="RJ178" s="17">
        <f t="shared" si="682"/>
        <v>0.70002726095040435</v>
      </c>
      <c r="RK178" s="17">
        <f t="shared" si="683"/>
        <v>0</v>
      </c>
      <c r="RL178" s="17">
        <f t="shared" si="684"/>
        <v>1.9033749040616194E-2</v>
      </c>
      <c r="RM178" s="17">
        <f t="shared" si="685"/>
        <v>1.0167229135068683E-3</v>
      </c>
      <c r="RN178" s="17">
        <f t="shared" si="686"/>
        <v>5.3510634256191273E-3</v>
      </c>
      <c r="RO178" s="17">
        <f t="shared" si="687"/>
        <v>0</v>
      </c>
      <c r="RP178" s="17">
        <f t="shared" si="688"/>
        <v>0.25218626006593109</v>
      </c>
      <c r="RQ178" s="17">
        <f t="shared" si="689"/>
        <v>3.1480421104346815E-6</v>
      </c>
      <c r="RR178" s="36">
        <f t="shared" si="690"/>
        <v>15906076.656555105</v>
      </c>
      <c r="RS178" s="36">
        <f t="shared" si="691"/>
        <v>57.367156168598989</v>
      </c>
      <c r="RT178" s="10">
        <f t="shared" si="692"/>
        <v>12251</v>
      </c>
      <c r="RU178" s="17">
        <f t="shared" si="693"/>
        <v>5.3962269137422969E-2</v>
      </c>
      <c r="RV178" s="37">
        <f t="shared" si="694"/>
        <v>1.2212889102273279</v>
      </c>
      <c r="RW178" s="36">
        <f t="shared" si="695"/>
        <v>0.77462238700463093</v>
      </c>
      <c r="RX178" s="85">
        <v>-0.47849150000000001</v>
      </c>
      <c r="RY178" s="93">
        <v>203</v>
      </c>
      <c r="RZ178" s="43" t="b">
        <v>0</v>
      </c>
      <c r="SA178" s="18" t="b">
        <v>0</v>
      </c>
      <c r="SB178" s="18" t="b">
        <v>0</v>
      </c>
      <c r="SC178" s="18" t="b">
        <v>0</v>
      </c>
      <c r="SD178" s="18" t="b">
        <v>0</v>
      </c>
      <c r="SE178" s="32" t="b">
        <v>1</v>
      </c>
      <c r="SF178" s="43" t="b">
        <v>0</v>
      </c>
      <c r="SG178" s="18" t="b">
        <v>0</v>
      </c>
      <c r="SH178" s="18"/>
      <c r="SI178" s="18"/>
      <c r="SJ178" s="18"/>
      <c r="SK178" s="18"/>
      <c r="SL178" s="18"/>
      <c r="SM178" s="18"/>
      <c r="SN178" s="18"/>
      <c r="SO178" s="18"/>
      <c r="SP178" s="18"/>
      <c r="SQ178" s="17">
        <f t="shared" si="583"/>
        <v>0</v>
      </c>
      <c r="SR178" s="17">
        <f t="shared" si="584"/>
        <v>0</v>
      </c>
      <c r="SS178" s="17">
        <f t="shared" si="585"/>
        <v>0</v>
      </c>
      <c r="ST178" s="17">
        <f t="shared" si="586"/>
        <v>0</v>
      </c>
      <c r="SU178" s="17">
        <f t="shared" si="587"/>
        <v>0</v>
      </c>
      <c r="SV178" s="17">
        <f t="shared" si="658"/>
        <v>0</v>
      </c>
      <c r="SW178" s="17">
        <f t="shared" si="588"/>
        <v>0</v>
      </c>
      <c r="SX178" s="17">
        <f t="shared" si="589"/>
        <v>0</v>
      </c>
      <c r="SY178" s="17">
        <f t="shared" si="590"/>
        <v>0</v>
      </c>
      <c r="SZ178" s="17">
        <f t="shared" si="591"/>
        <v>0</v>
      </c>
      <c r="TA178" s="17">
        <f t="shared" si="592"/>
        <v>0</v>
      </c>
      <c r="TB178" s="24">
        <f t="shared" si="593"/>
        <v>620</v>
      </c>
      <c r="TC178" s="69">
        <f t="shared" si="594"/>
        <v>1</v>
      </c>
      <c r="TD178" s="17">
        <f t="shared" si="616"/>
        <v>2.6014568158168575E-6</v>
      </c>
      <c r="TE178" s="95">
        <v>1</v>
      </c>
      <c r="TF178" s="71"/>
      <c r="TG178" s="71"/>
      <c r="TH178" s="71">
        <v>3</v>
      </c>
      <c r="TI178" s="71"/>
      <c r="TJ178" s="71"/>
      <c r="TK178" s="71">
        <v>59</v>
      </c>
      <c r="TL178" s="71"/>
      <c r="TM178" s="71">
        <v>2</v>
      </c>
      <c r="TN178" s="71"/>
      <c r="TO178" s="71">
        <v>3</v>
      </c>
      <c r="TP178" s="71"/>
      <c r="TQ178" s="71"/>
      <c r="TR178" s="72">
        <v>2</v>
      </c>
      <c r="TS178" s="72"/>
      <c r="TT178" s="72"/>
      <c r="TU178" s="72"/>
      <c r="TV178" s="72">
        <v>3</v>
      </c>
      <c r="TW178" s="72">
        <v>1</v>
      </c>
      <c r="TX178" s="72"/>
      <c r="TY178" s="72">
        <v>1</v>
      </c>
      <c r="TZ178" s="72">
        <v>996</v>
      </c>
      <c r="UA178" s="72"/>
      <c r="UB178" s="72">
        <v>1</v>
      </c>
      <c r="UC178" s="72"/>
      <c r="UD178" s="72"/>
      <c r="UE178" s="72"/>
      <c r="UF178" s="72"/>
      <c r="UG178" s="72">
        <v>485</v>
      </c>
      <c r="UH178" s="72"/>
      <c r="UI178" s="72"/>
      <c r="UJ178" s="73">
        <v>37</v>
      </c>
      <c r="UK178" s="73"/>
      <c r="UL178" s="73"/>
      <c r="UM178" s="73"/>
      <c r="UN178" s="73">
        <v>20</v>
      </c>
      <c r="UO178" s="73"/>
      <c r="UP178" s="73"/>
      <c r="UQ178" s="73"/>
      <c r="UR178" s="73">
        <v>92</v>
      </c>
      <c r="US178" s="73">
        <v>6</v>
      </c>
      <c r="UT178" s="73"/>
      <c r="UU178" s="73"/>
      <c r="UV178" s="73"/>
      <c r="UW178" s="73"/>
      <c r="UX178" s="73"/>
      <c r="UY178" s="73">
        <v>485</v>
      </c>
      <c r="UZ178" s="73"/>
      <c r="VA178" s="73"/>
      <c r="VB178" s="73">
        <v>144</v>
      </c>
      <c r="VC178" s="73"/>
      <c r="VD178" s="73"/>
      <c r="VE178" s="73"/>
      <c r="VF178" s="73">
        <v>20</v>
      </c>
      <c r="VG178" s="73"/>
      <c r="VH178" s="73">
        <v>1</v>
      </c>
      <c r="VI178" s="73"/>
      <c r="VJ178" s="73">
        <v>92</v>
      </c>
      <c r="VK178" s="73">
        <v>5</v>
      </c>
      <c r="VL178" s="73"/>
      <c r="VM178" s="73"/>
      <c r="VN178" s="73"/>
      <c r="VO178" s="73">
        <v>1</v>
      </c>
      <c r="VP178" s="73">
        <v>3</v>
      </c>
      <c r="VQ178" s="73"/>
      <c r="VR178" s="73"/>
      <c r="VS178" s="73">
        <v>123</v>
      </c>
      <c r="VT178" s="73"/>
      <c r="VU178" s="73"/>
      <c r="VV178" s="73"/>
      <c r="VW178" s="73">
        <v>4</v>
      </c>
      <c r="VX178" s="73"/>
      <c r="VY178" s="73">
        <v>1</v>
      </c>
      <c r="VZ178" s="73"/>
      <c r="WA178" s="73">
        <v>43</v>
      </c>
      <c r="WB178" s="73"/>
      <c r="WC178" s="73">
        <v>5</v>
      </c>
      <c r="WD178" s="73"/>
      <c r="WE178" s="73"/>
      <c r="WF178" s="73"/>
      <c r="WG178" s="73"/>
      <c r="WH178" s="73">
        <v>2</v>
      </c>
      <c r="WI178" s="73"/>
      <c r="WJ178" s="73">
        <v>2</v>
      </c>
      <c r="WK178" s="73"/>
      <c r="WL178" s="73"/>
      <c r="WM178" s="73"/>
      <c r="WN178" s="73"/>
      <c r="WO178" s="22">
        <f t="shared" si="595"/>
        <v>307</v>
      </c>
      <c r="WP178" s="22">
        <f t="shared" si="596"/>
        <v>0</v>
      </c>
      <c r="WQ178" s="22">
        <f t="shared" si="597"/>
        <v>0</v>
      </c>
      <c r="WR178" s="22">
        <f t="shared" si="598"/>
        <v>0</v>
      </c>
      <c r="WS178" s="22">
        <f t="shared" si="599"/>
        <v>50</v>
      </c>
      <c r="WT178" s="22">
        <f t="shared" si="600"/>
        <v>1</v>
      </c>
      <c r="WU178" s="22">
        <f t="shared" si="601"/>
        <v>2</v>
      </c>
      <c r="WV178" s="22">
        <f t="shared" si="602"/>
        <v>1</v>
      </c>
      <c r="WW178" s="22">
        <f t="shared" si="603"/>
        <v>1282</v>
      </c>
      <c r="WX178" s="22">
        <f t="shared" si="604"/>
        <v>0</v>
      </c>
      <c r="WY178" s="22">
        <f t="shared" si="605"/>
        <v>19</v>
      </c>
      <c r="WZ178" s="22">
        <f t="shared" si="606"/>
        <v>0</v>
      </c>
      <c r="XA178" s="22">
        <f t="shared" si="607"/>
        <v>0</v>
      </c>
      <c r="XB178" s="22">
        <f t="shared" si="608"/>
        <v>0</v>
      </c>
      <c r="XC178" s="22">
        <f t="shared" si="609"/>
        <v>1</v>
      </c>
      <c r="XD178" s="22">
        <f t="shared" si="610"/>
        <v>0</v>
      </c>
      <c r="XE178" s="22">
        <f t="shared" si="611"/>
        <v>978</v>
      </c>
      <c r="XF178" s="22">
        <f t="shared" si="612"/>
        <v>0</v>
      </c>
      <c r="XG178" s="93">
        <f t="shared" si="613"/>
        <v>0</v>
      </c>
    </row>
    <row r="179" spans="1:631" ht="17.100000000000001" customHeight="1" x14ac:dyDescent="0.2">
      <c r="A179" s="101"/>
      <c r="B179" s="27" t="s">
        <v>461</v>
      </c>
      <c r="C179" s="535" t="s">
        <v>462</v>
      </c>
      <c r="D179" s="25" t="s">
        <v>463</v>
      </c>
      <c r="E179" s="535" t="s">
        <v>464</v>
      </c>
      <c r="F179" s="25" t="s">
        <v>475</v>
      </c>
      <c r="G179" s="535" t="s">
        <v>1112</v>
      </c>
      <c r="H179" s="25">
        <v>54</v>
      </c>
      <c r="I179" s="28">
        <v>5</v>
      </c>
      <c r="J179" s="17">
        <f t="shared" si="478"/>
        <v>0.56367834906901293</v>
      </c>
      <c r="K179" s="17">
        <f t="shared" si="479"/>
        <v>0.41653269416269623</v>
      </c>
      <c r="L179" s="17">
        <f t="shared" si="480"/>
        <v>1</v>
      </c>
      <c r="M179" s="17">
        <f t="shared" si="481"/>
        <v>0.20498552383293972</v>
      </c>
      <c r="N179" s="17">
        <f t="shared" si="482"/>
        <v>0.3266003523225473</v>
      </c>
      <c r="O179" s="17">
        <f t="shared" si="483"/>
        <v>0.20063722194615766</v>
      </c>
      <c r="P179" s="17">
        <f t="shared" si="484"/>
        <v>0.66434837252354384</v>
      </c>
      <c r="Q179" s="17">
        <f t="shared" si="485"/>
        <v>0.54803157839703043</v>
      </c>
      <c r="R179" s="69">
        <f t="shared" si="486"/>
        <v>0.93818209425474974</v>
      </c>
      <c r="S179" s="422">
        <f t="shared" si="487"/>
        <v>0.54033290961207536</v>
      </c>
      <c r="T179" s="17">
        <f t="shared" si="614"/>
        <v>0.45966709038792464</v>
      </c>
      <c r="U179" s="10">
        <f t="shared" si="488"/>
        <v>67015.784441836309</v>
      </c>
      <c r="V179" s="32">
        <v>5</v>
      </c>
      <c r="W179" s="550">
        <f t="shared" si="489"/>
        <v>0</v>
      </c>
      <c r="X179" s="550">
        <f t="shared" si="490"/>
        <v>0.42922179850096426</v>
      </c>
      <c r="Y179" s="550">
        <f t="shared" si="491"/>
        <v>0.57077820149903569</v>
      </c>
      <c r="Z179" s="551">
        <f t="shared" si="492"/>
        <v>83214.895552947404</v>
      </c>
      <c r="AA179" s="426">
        <f t="shared" si="493"/>
        <v>6.1862104916593504E-2</v>
      </c>
      <c r="AB179" s="59">
        <f t="shared" si="494"/>
        <v>0.95612208472156113</v>
      </c>
      <c r="AC179" s="59">
        <f t="shared" si="495"/>
        <v>8.9232969973112225E-2</v>
      </c>
      <c r="AD179" s="59">
        <f t="shared" si="496"/>
        <v>0.3266003523225473</v>
      </c>
      <c r="AE179" s="59">
        <f t="shared" si="497"/>
        <v>0.45196842160296957</v>
      </c>
      <c r="AF179" s="59">
        <f t="shared" si="498"/>
        <v>0.29060828388530002</v>
      </c>
      <c r="AG179" s="59">
        <f t="shared" si="499"/>
        <v>0.29885124667504603</v>
      </c>
      <c r="AH179" s="59">
        <f t="shared" si="500"/>
        <v>0.20063722194615766</v>
      </c>
      <c r="AI179" s="59">
        <f t="shared" si="501"/>
        <v>0.77852152816345621</v>
      </c>
      <c r="AJ179" s="59">
        <f t="shared" si="502"/>
        <v>0.34883516997456959</v>
      </c>
      <c r="AK179" s="59">
        <f t="shared" si="503"/>
        <v>0.33565162747645616</v>
      </c>
      <c r="AL179" s="35">
        <f t="shared" si="504"/>
        <v>1</v>
      </c>
      <c r="AM179" s="27">
        <v>145792</v>
      </c>
      <c r="AN179" s="25">
        <v>71807</v>
      </c>
      <c r="AO179" s="25">
        <v>73985</v>
      </c>
      <c r="AP179" s="17">
        <f t="shared" si="505"/>
        <v>2.831668484401069E-3</v>
      </c>
      <c r="AQ179" s="63">
        <v>97.05616003243901</v>
      </c>
      <c r="AR179" s="58">
        <v>600.28705593999996</v>
      </c>
      <c r="AS179" s="24">
        <f t="shared" si="506"/>
        <v>242.87047098109048</v>
      </c>
      <c r="AT179" s="17">
        <f>AS179/1157.93</f>
        <v>0.20974538269246887</v>
      </c>
      <c r="AU179" s="25">
        <v>143791</v>
      </c>
      <c r="AV179" s="25">
        <v>70018</v>
      </c>
      <c r="AW179" s="25">
        <v>73773</v>
      </c>
      <c r="AX179" s="25">
        <v>2001</v>
      </c>
      <c r="AY179" s="25">
        <v>1789</v>
      </c>
      <c r="AZ179" s="18">
        <v>212</v>
      </c>
      <c r="BA179" s="25">
        <v>9019</v>
      </c>
      <c r="BB179" s="25">
        <v>4318</v>
      </c>
      <c r="BC179" s="25">
        <v>4701</v>
      </c>
      <c r="BD179" s="63">
        <v>91.852797277175071</v>
      </c>
      <c r="BE179" s="25">
        <v>136773</v>
      </c>
      <c r="BF179" s="25">
        <v>67489</v>
      </c>
      <c r="BG179" s="25">
        <v>69284</v>
      </c>
      <c r="BH179" s="63">
        <v>97.409214248599966</v>
      </c>
      <c r="BI179" s="17">
        <v>6.1862104916593504E-2</v>
      </c>
      <c r="BJ179" s="25">
        <v>43224</v>
      </c>
      <c r="BK179" s="25">
        <v>95635</v>
      </c>
      <c r="BL179" s="25">
        <v>6933</v>
      </c>
      <c r="BM179" s="17">
        <v>0.52446280127568357</v>
      </c>
      <c r="BN179" s="10">
        <f t="shared" si="507"/>
        <v>69329.519276415536</v>
      </c>
      <c r="BO179" s="29">
        <v>0.45196842160296957</v>
      </c>
      <c r="BP179" s="30">
        <f t="shared" si="508"/>
        <v>0.54803157839703043</v>
      </c>
      <c r="BQ179" s="31">
        <v>7.2494379672713967</v>
      </c>
      <c r="BR179" s="25">
        <v>102568</v>
      </c>
      <c r="BS179" s="25">
        <v>30964</v>
      </c>
      <c r="BT179" s="25">
        <v>63368</v>
      </c>
      <c r="BU179" s="25">
        <v>6191</v>
      </c>
      <c r="BV179" s="18">
        <v>1390</v>
      </c>
      <c r="BW179" s="18">
        <v>655</v>
      </c>
      <c r="BX179" s="25">
        <v>34211</v>
      </c>
      <c r="BY179" s="25">
        <v>28678</v>
      </c>
      <c r="BZ179" s="25">
        <v>5533</v>
      </c>
      <c r="CA179" s="59">
        <v>0.16173160679313672</v>
      </c>
      <c r="CB179" s="25">
        <v>143791</v>
      </c>
      <c r="CC179" s="25">
        <v>2001</v>
      </c>
      <c r="CD179" s="17">
        <f t="shared" si="509"/>
        <v>1.3916030905967689E-2</v>
      </c>
      <c r="CE179" s="25">
        <v>1307</v>
      </c>
      <c r="CF179" s="25">
        <v>4525</v>
      </c>
      <c r="CG179" s="25">
        <v>7443</v>
      </c>
      <c r="CH179" s="25">
        <v>7738</v>
      </c>
      <c r="CI179" s="25">
        <v>5912</v>
      </c>
      <c r="CJ179" s="25">
        <v>3572</v>
      </c>
      <c r="CK179" s="25">
        <v>1978</v>
      </c>
      <c r="CL179" s="25">
        <v>1017</v>
      </c>
      <c r="CM179" s="18">
        <v>719</v>
      </c>
      <c r="CN179" s="26">
        <v>4.2030633421998775</v>
      </c>
      <c r="CO179" s="27">
        <v>34211</v>
      </c>
      <c r="CP179" s="34">
        <f t="shared" si="510"/>
        <v>4.2615533015696707</v>
      </c>
      <c r="CQ179" s="18">
        <v>158</v>
      </c>
      <c r="CR179" s="18">
        <v>620</v>
      </c>
      <c r="CS179" s="25">
        <v>1091</v>
      </c>
      <c r="CT179" s="25">
        <v>15941</v>
      </c>
      <c r="CU179" s="25">
        <v>15207</v>
      </c>
      <c r="CV179" s="18">
        <v>421</v>
      </c>
      <c r="CW179" s="18">
        <v>335</v>
      </c>
      <c r="CX179" s="18">
        <v>438</v>
      </c>
      <c r="CY179" s="25">
        <v>34211</v>
      </c>
      <c r="CZ179" s="25">
        <v>29640</v>
      </c>
      <c r="DA179" s="25">
        <v>2186</v>
      </c>
      <c r="DB179" s="25">
        <v>1620</v>
      </c>
      <c r="DC179" s="18">
        <v>135</v>
      </c>
      <c r="DD179" s="18">
        <v>145</v>
      </c>
      <c r="DE179" s="18">
        <v>485</v>
      </c>
      <c r="DF179" s="25">
        <v>34211</v>
      </c>
      <c r="DG179" s="25">
        <v>9878</v>
      </c>
      <c r="DH179" s="18">
        <v>34</v>
      </c>
      <c r="DI179" s="18">
        <v>30</v>
      </c>
      <c r="DJ179" s="25">
        <v>24040</v>
      </c>
      <c r="DK179" s="18">
        <v>65</v>
      </c>
      <c r="DL179" s="18">
        <v>164</v>
      </c>
      <c r="DM179" s="25">
        <f t="shared" si="511"/>
        <v>41660.763847885188</v>
      </c>
      <c r="DN179" s="17">
        <f t="shared" si="512"/>
        <v>0.70269796264359419</v>
      </c>
      <c r="DO179" s="17">
        <f t="shared" si="513"/>
        <v>1.8999736926719477E-3</v>
      </c>
      <c r="DP179" s="23">
        <f t="shared" si="514"/>
        <v>0.29060828388530002</v>
      </c>
      <c r="DQ179" s="23">
        <f t="shared" si="515"/>
        <v>0.70939171611469998</v>
      </c>
      <c r="DR179" s="25">
        <v>34211</v>
      </c>
      <c r="DS179" s="25">
        <v>11039</v>
      </c>
      <c r="DT179" s="25">
        <v>10874</v>
      </c>
      <c r="DU179" s="18">
        <v>15</v>
      </c>
      <c r="DV179" s="25">
        <v>8052</v>
      </c>
      <c r="DW179" s="18">
        <v>134</v>
      </c>
      <c r="DX179" s="25">
        <v>1730</v>
      </c>
      <c r="DY179" s="25">
        <v>2367</v>
      </c>
      <c r="DZ179" s="17">
        <f t="shared" si="516"/>
        <v>0.87632632778930752</v>
      </c>
      <c r="EA179" s="17">
        <f t="shared" si="517"/>
        <v>0.12367367221069248</v>
      </c>
      <c r="EB179" s="25">
        <v>34211</v>
      </c>
      <c r="EC179" s="25">
        <v>10093</v>
      </c>
      <c r="ED179" s="18">
        <v>131</v>
      </c>
      <c r="EE179" s="25">
        <v>21931</v>
      </c>
      <c r="EF179" s="17">
        <f t="shared" ref="EF179:EF190" si="696">EE179/EB179</f>
        <v>0.64105112390751517</v>
      </c>
      <c r="EG179" s="25">
        <v>1593</v>
      </c>
      <c r="EH179" s="18">
        <v>463</v>
      </c>
      <c r="EI179" s="17">
        <f t="shared" si="519"/>
        <v>0.29885124667504603</v>
      </c>
      <c r="EJ179" s="17">
        <f t="shared" si="520"/>
        <v>4.6563970652714039E-2</v>
      </c>
      <c r="EK179" s="69">
        <f t="shared" si="521"/>
        <v>0.41653269416269623</v>
      </c>
      <c r="EL179" s="27">
        <v>100848</v>
      </c>
      <c r="EM179" s="25">
        <v>96423</v>
      </c>
      <c r="EN179" s="25">
        <v>4425</v>
      </c>
      <c r="EO179" s="59">
        <v>0.95612208472156113</v>
      </c>
      <c r="EP179" s="25">
        <v>48161</v>
      </c>
      <c r="EQ179" s="25">
        <v>46993</v>
      </c>
      <c r="ER179" s="25">
        <v>1168</v>
      </c>
      <c r="ES179" s="59">
        <v>0.9757480118768298</v>
      </c>
      <c r="ET179" s="25">
        <v>52687</v>
      </c>
      <c r="EU179" s="25">
        <v>49430</v>
      </c>
      <c r="EV179" s="25">
        <v>3257</v>
      </c>
      <c r="EW179" s="59">
        <v>0.93818209425474974</v>
      </c>
      <c r="EX179" s="25">
        <v>6441</v>
      </c>
      <c r="EY179" s="25">
        <v>5993</v>
      </c>
      <c r="EZ179" s="25">
        <v>448</v>
      </c>
      <c r="FA179" s="59">
        <v>0.9304455829840087</v>
      </c>
      <c r="FB179" s="25">
        <v>94407</v>
      </c>
      <c r="FC179" s="25">
        <v>90430</v>
      </c>
      <c r="FD179" s="25">
        <v>3977</v>
      </c>
      <c r="FE179" s="59">
        <v>0.95787388647028293</v>
      </c>
      <c r="FF179" s="25">
        <v>68448</v>
      </c>
      <c r="FG179" s="25">
        <v>24919</v>
      </c>
      <c r="FH179" s="25">
        <v>40011</v>
      </c>
      <c r="FI179" s="25">
        <v>3518</v>
      </c>
      <c r="FJ179" s="23">
        <f t="shared" si="522"/>
        <v>5.1396680691912111E-2</v>
      </c>
      <c r="FK179" s="23">
        <f t="shared" si="523"/>
        <v>0.58454593267882193</v>
      </c>
      <c r="FL179" s="36">
        <f t="shared" si="524"/>
        <v>7.0832859579306424</v>
      </c>
      <c r="FM179" s="25">
        <v>33920</v>
      </c>
      <c r="FN179" s="25">
        <v>12774</v>
      </c>
      <c r="FO179" s="17">
        <f t="shared" si="525"/>
        <v>0.37659198113207548</v>
      </c>
      <c r="FP179" s="25">
        <v>19421</v>
      </c>
      <c r="FQ179" s="17">
        <f t="shared" si="526"/>
        <v>0.57255306603773581</v>
      </c>
      <c r="FR179" s="25">
        <v>1725</v>
      </c>
      <c r="FS179" s="17">
        <f t="shared" si="527"/>
        <v>5.0854952830188677E-2</v>
      </c>
      <c r="FT179" s="25">
        <v>34528</v>
      </c>
      <c r="FU179" s="25">
        <v>12145</v>
      </c>
      <c r="FV179" s="25">
        <v>20590</v>
      </c>
      <c r="FW179" s="17">
        <f t="shared" si="528"/>
        <v>5.1928869323447639E-2</v>
      </c>
      <c r="FX179" s="17">
        <f t="shared" si="529"/>
        <v>0.5963276181649676</v>
      </c>
      <c r="FY179" s="25">
        <v>1793</v>
      </c>
      <c r="FZ179" s="25">
        <v>75499</v>
      </c>
      <c r="GA179" s="25">
        <v>6737</v>
      </c>
      <c r="GB179" s="25">
        <v>44104</v>
      </c>
      <c r="GC179" s="25">
        <v>12929</v>
      </c>
      <c r="GD179" s="25">
        <v>4924</v>
      </c>
      <c r="GE179" s="18">
        <v>104</v>
      </c>
      <c r="GF179" s="25">
        <v>2895</v>
      </c>
      <c r="GG179" s="18">
        <v>200</v>
      </c>
      <c r="GH179" s="18">
        <v>68</v>
      </c>
      <c r="GI179" s="25">
        <v>3538</v>
      </c>
      <c r="GJ179" s="10">
        <f t="shared" si="530"/>
        <v>6737</v>
      </c>
      <c r="GK179" s="10">
        <f t="shared" si="659"/>
        <v>68762</v>
      </c>
      <c r="GL179" s="10">
        <f t="shared" si="660"/>
        <v>24658</v>
      </c>
      <c r="GM179" s="10">
        <f t="shared" si="531"/>
        <v>50841</v>
      </c>
      <c r="GN179" s="10">
        <f t="shared" si="661"/>
        <v>11729</v>
      </c>
      <c r="GO179" s="17">
        <f t="shared" si="532"/>
        <v>8.9232969973112225E-2</v>
      </c>
      <c r="GP179" s="17">
        <f t="shared" si="662"/>
        <v>0.91076703002688775</v>
      </c>
      <c r="GQ179" s="17">
        <f t="shared" si="663"/>
        <v>0.3266003523225473</v>
      </c>
      <c r="GR179" s="17">
        <f t="shared" si="664"/>
        <v>0.15535305103378852</v>
      </c>
      <c r="GS179" s="17">
        <f t="shared" si="533"/>
        <v>0.61868369117471755</v>
      </c>
      <c r="GT179" s="25">
        <v>36396</v>
      </c>
      <c r="GU179" s="25">
        <v>2456</v>
      </c>
      <c r="GV179" s="25">
        <v>19779</v>
      </c>
      <c r="GW179" s="25">
        <v>7746</v>
      </c>
      <c r="GX179" s="25">
        <v>2918</v>
      </c>
      <c r="GY179" s="18">
        <v>72</v>
      </c>
      <c r="GZ179" s="25">
        <v>1382</v>
      </c>
      <c r="HA179" s="18">
        <v>55</v>
      </c>
      <c r="HB179" s="18">
        <v>42</v>
      </c>
      <c r="HC179" s="25">
        <v>1946</v>
      </c>
      <c r="HD179" s="23">
        <f t="shared" si="534"/>
        <v>6.7479942850862729E-2</v>
      </c>
      <c r="HE179" s="23">
        <f t="shared" si="535"/>
        <v>0.93252005714913722</v>
      </c>
      <c r="HF179" s="23">
        <f t="shared" si="536"/>
        <v>0.38908121771623255</v>
      </c>
      <c r="HG179" s="23">
        <f t="shared" si="537"/>
        <v>0.17625563248708651</v>
      </c>
      <c r="HH179" s="25">
        <v>39103</v>
      </c>
      <c r="HI179" s="25">
        <v>4281</v>
      </c>
      <c r="HJ179" s="25">
        <v>24325</v>
      </c>
      <c r="HK179" s="25">
        <v>5183</v>
      </c>
      <c r="HL179" s="25">
        <v>2006</v>
      </c>
      <c r="HM179" s="18">
        <v>32</v>
      </c>
      <c r="HN179" s="25">
        <v>1513</v>
      </c>
      <c r="HO179" s="18">
        <v>145</v>
      </c>
      <c r="HP179" s="18">
        <v>26</v>
      </c>
      <c r="HQ179" s="25">
        <v>1592</v>
      </c>
      <c r="HR179" s="23">
        <f t="shared" si="538"/>
        <v>0.10948009104160807</v>
      </c>
      <c r="HS179" s="23">
        <f t="shared" si="539"/>
        <v>0.89051990895839195</v>
      </c>
      <c r="HT179" s="80">
        <f t="shared" si="540"/>
        <v>0.26844487635219805</v>
      </c>
      <c r="HU179" s="27">
        <v>117759</v>
      </c>
      <c r="HV179" s="18">
        <v>1713</v>
      </c>
      <c r="HW179" s="25">
        <v>32276</v>
      </c>
      <c r="HX179" s="18">
        <v>3068</v>
      </c>
      <c r="HY179" s="25">
        <v>18661</v>
      </c>
      <c r="HZ179" s="25">
        <v>7853</v>
      </c>
      <c r="IA179" s="18">
        <v>1638</v>
      </c>
      <c r="IB179" s="18">
        <v>402</v>
      </c>
      <c r="IC179" s="25">
        <v>15556</v>
      </c>
      <c r="ID179" s="25">
        <v>24248</v>
      </c>
      <c r="IE179" s="25">
        <v>5112</v>
      </c>
      <c r="IF179" s="18">
        <v>904</v>
      </c>
      <c r="IG179" s="25">
        <v>6328</v>
      </c>
      <c r="IH179" s="17">
        <f t="shared" si="541"/>
        <v>0.27259912193547842</v>
      </c>
      <c r="II179" s="17">
        <f t="shared" si="542"/>
        <v>6.6687047274518296E-2</v>
      </c>
      <c r="IJ179" s="30">
        <f t="shared" si="543"/>
        <v>14.99541576467592</v>
      </c>
      <c r="IK179" s="17">
        <f t="shared" si="615"/>
        <v>0.20498552383293972</v>
      </c>
      <c r="IL179" s="25">
        <v>57480</v>
      </c>
      <c r="IM179" s="18">
        <v>862</v>
      </c>
      <c r="IN179" s="25">
        <v>20286</v>
      </c>
      <c r="IO179" s="18">
        <v>2467</v>
      </c>
      <c r="IP179" s="25">
        <v>13350</v>
      </c>
      <c r="IQ179" s="25">
        <v>3313</v>
      </c>
      <c r="IR179" s="18">
        <v>976</v>
      </c>
      <c r="IS179" s="18">
        <v>253</v>
      </c>
      <c r="IT179" s="25">
        <v>7973</v>
      </c>
      <c r="IU179" s="25">
        <v>687</v>
      </c>
      <c r="IV179" s="25">
        <v>2139</v>
      </c>
      <c r="IW179" s="18">
        <v>470</v>
      </c>
      <c r="IX179" s="25">
        <v>4704</v>
      </c>
      <c r="IY179" s="17">
        <f t="shared" si="544"/>
        <v>0.71771050800278358</v>
      </c>
      <c r="IZ179" s="25">
        <v>60279</v>
      </c>
      <c r="JA179" s="18">
        <v>851</v>
      </c>
      <c r="JB179" s="25">
        <v>11990</v>
      </c>
      <c r="JC179" s="18">
        <v>601</v>
      </c>
      <c r="JD179" s="25">
        <v>5311</v>
      </c>
      <c r="JE179" s="25">
        <v>4540</v>
      </c>
      <c r="JF179" s="18">
        <v>662</v>
      </c>
      <c r="JG179" s="18">
        <v>149</v>
      </c>
      <c r="JH179" s="25">
        <v>7583</v>
      </c>
      <c r="JI179" s="25">
        <v>23561</v>
      </c>
      <c r="JJ179" s="25">
        <v>2973</v>
      </c>
      <c r="JK179" s="18">
        <v>434</v>
      </c>
      <c r="JL179" s="25">
        <v>1624</v>
      </c>
      <c r="JM179" s="80">
        <f t="shared" si="545"/>
        <v>0.39740208032648183</v>
      </c>
      <c r="JN179" s="27">
        <v>117759</v>
      </c>
      <c r="JO179" s="25">
        <v>72340</v>
      </c>
      <c r="JP179" s="18">
        <v>48</v>
      </c>
      <c r="JQ179" s="18">
        <v>308</v>
      </c>
      <c r="JR179" s="25">
        <v>4804</v>
      </c>
      <c r="JS179" s="18">
        <v>458</v>
      </c>
      <c r="JT179" s="18">
        <v>243</v>
      </c>
      <c r="JU179" s="18">
        <v>9</v>
      </c>
      <c r="JV179" s="18">
        <v>23</v>
      </c>
      <c r="JW179" s="25">
        <v>39526</v>
      </c>
      <c r="JX179" s="17">
        <f t="shared" si="546"/>
        <v>0.33565162747645616</v>
      </c>
      <c r="JY179" s="17">
        <f t="shared" si="547"/>
        <v>0.66434837252354384</v>
      </c>
      <c r="JZ179" s="25">
        <v>7390</v>
      </c>
      <c r="KA179" s="25">
        <v>5503</v>
      </c>
      <c r="KB179" s="18">
        <v>12</v>
      </c>
      <c r="KC179" s="18">
        <v>88</v>
      </c>
      <c r="KD179" s="25">
        <v>137</v>
      </c>
      <c r="KE179" s="18">
        <v>66</v>
      </c>
      <c r="KF179" s="18">
        <v>31</v>
      </c>
      <c r="KG179" s="18">
        <v>8</v>
      </c>
      <c r="KH179" s="18">
        <v>2</v>
      </c>
      <c r="KI179" s="25">
        <v>1543</v>
      </c>
      <c r="KJ179" s="17">
        <f t="shared" si="548"/>
        <v>0.20879566982408659</v>
      </c>
      <c r="KK179" s="25">
        <v>110369</v>
      </c>
      <c r="KL179" s="25">
        <v>66837</v>
      </c>
      <c r="KM179" s="18">
        <v>36</v>
      </c>
      <c r="KN179" s="18">
        <v>220</v>
      </c>
      <c r="KO179" s="25">
        <v>4667</v>
      </c>
      <c r="KP179" s="18">
        <v>392</v>
      </c>
      <c r="KQ179" s="18">
        <v>212</v>
      </c>
      <c r="KR179" s="18">
        <v>1</v>
      </c>
      <c r="KS179" s="18">
        <v>21</v>
      </c>
      <c r="KT179" s="25">
        <v>37983</v>
      </c>
      <c r="KU179" s="69">
        <f t="shared" si="665"/>
        <v>0.3441455481158659</v>
      </c>
      <c r="KV179" s="27">
        <v>145792</v>
      </c>
      <c r="KW179" s="25">
        <v>140788</v>
      </c>
      <c r="KX179" s="25">
        <v>5004</v>
      </c>
      <c r="KY179" s="59">
        <v>3.4322870939420547E-2</v>
      </c>
      <c r="KZ179" s="25">
        <v>2919</v>
      </c>
      <c r="LA179" s="18">
        <v>1345</v>
      </c>
      <c r="LB179" s="25">
        <v>1987</v>
      </c>
      <c r="LC179" s="18">
        <v>1557</v>
      </c>
      <c r="LD179" s="25">
        <v>71807</v>
      </c>
      <c r="LE179" s="25">
        <v>69459</v>
      </c>
      <c r="LF179" s="25">
        <v>2348</v>
      </c>
      <c r="LG179" s="59">
        <v>3.2698761959140475E-2</v>
      </c>
      <c r="LH179" s="25">
        <v>73985</v>
      </c>
      <c r="LI179" s="25">
        <v>71329</v>
      </c>
      <c r="LJ179" s="25">
        <v>2656</v>
      </c>
      <c r="LK179" s="35">
        <v>3.5899168750422386E-2</v>
      </c>
      <c r="LL179" s="27">
        <v>34211</v>
      </c>
      <c r="LM179" s="18">
        <v>226</v>
      </c>
      <c r="LN179" s="25">
        <v>26408</v>
      </c>
      <c r="LO179" s="25">
        <v>3608</v>
      </c>
      <c r="LP179" s="18">
        <v>892</v>
      </c>
      <c r="LQ179" s="18">
        <v>115</v>
      </c>
      <c r="LR179" s="25">
        <v>2962</v>
      </c>
      <c r="LS179" s="23">
        <f t="shared" si="549"/>
        <v>8.6580339656835523E-2</v>
      </c>
      <c r="LT179" s="23">
        <f t="shared" si="550"/>
        <v>0.91341966034316446</v>
      </c>
      <c r="LU179" s="17">
        <f t="shared" si="551"/>
        <v>0.77852152816345621</v>
      </c>
      <c r="LV179" s="25">
        <v>34211</v>
      </c>
      <c r="LW179" s="18">
        <v>167</v>
      </c>
      <c r="LX179" s="25">
        <v>10541</v>
      </c>
      <c r="LY179" s="18">
        <v>827</v>
      </c>
      <c r="LZ179" s="18">
        <v>155</v>
      </c>
      <c r="MA179" s="25">
        <v>20804</v>
      </c>
      <c r="MB179" s="18">
        <v>841</v>
      </c>
      <c r="MC179" s="18">
        <v>330</v>
      </c>
      <c r="MD179" s="18">
        <v>399</v>
      </c>
      <c r="ME179" s="18">
        <v>29</v>
      </c>
      <c r="MF179" s="18">
        <v>118</v>
      </c>
      <c r="MG179" s="17">
        <f t="shared" si="552"/>
        <v>0.64233725994563151</v>
      </c>
      <c r="MH179" s="17">
        <f t="shared" si="553"/>
        <v>0.34883516997456959</v>
      </c>
      <c r="MI179" s="25">
        <v>34211</v>
      </c>
      <c r="MJ179" s="18">
        <v>251</v>
      </c>
      <c r="MK179" s="25">
        <v>21911</v>
      </c>
      <c r="ML179" s="18">
        <v>786</v>
      </c>
      <c r="MM179" s="18">
        <v>118</v>
      </c>
      <c r="MN179" s="25">
        <v>6730</v>
      </c>
      <c r="MO179" s="25">
        <v>4222</v>
      </c>
      <c r="MP179" s="18">
        <v>8</v>
      </c>
      <c r="MQ179" s="18">
        <v>23</v>
      </c>
      <c r="MR179" s="18" t="s">
        <v>764</v>
      </c>
      <c r="MS179" s="18">
        <v>162</v>
      </c>
      <c r="MT179" s="17">
        <f t="shared" si="554"/>
        <v>0.67168454590628746</v>
      </c>
      <c r="MU179" s="69">
        <f t="shared" si="555"/>
        <v>0.56367834906901293</v>
      </c>
      <c r="MV179" s="27">
        <v>34211</v>
      </c>
      <c r="MW179" s="25">
        <v>6864</v>
      </c>
      <c r="MX179" s="25">
        <v>10164</v>
      </c>
      <c r="MY179" s="25">
        <v>4357</v>
      </c>
      <c r="MZ179" s="25">
        <v>9428</v>
      </c>
      <c r="NA179" s="25">
        <v>1824</v>
      </c>
      <c r="NB179" s="18">
        <v>24</v>
      </c>
      <c r="NC179" s="25">
        <v>1449</v>
      </c>
      <c r="ND179" s="18">
        <v>101</v>
      </c>
      <c r="NE179" s="17">
        <f t="shared" si="556"/>
        <v>0.20063722194615766</v>
      </c>
      <c r="NF179" s="10">
        <f t="shared" si="557"/>
        <v>28849.826780859959</v>
      </c>
      <c r="NG179" s="17">
        <f t="shared" si="558"/>
        <v>0.29630820496331589</v>
      </c>
      <c r="NH179" s="25">
        <v>34211</v>
      </c>
      <c r="NI179" s="25">
        <v>4347</v>
      </c>
      <c r="NJ179" s="18">
        <v>17</v>
      </c>
      <c r="NK179" s="18">
        <v>214</v>
      </c>
      <c r="NL179" s="18">
        <v>24</v>
      </c>
      <c r="NM179" s="25">
        <v>27308</v>
      </c>
      <c r="NN179" s="25">
        <v>1878</v>
      </c>
      <c r="NO179" s="18">
        <v>22</v>
      </c>
      <c r="NP179" s="18">
        <v>57</v>
      </c>
      <c r="NQ179" s="32">
        <v>344</v>
      </c>
      <c r="NR179" s="27">
        <v>34211</v>
      </c>
      <c r="NS179" s="37">
        <f t="shared" si="559"/>
        <v>1.218087749554237</v>
      </c>
      <c r="NT179" s="37">
        <f t="shared" si="560"/>
        <v>0.32868468407483309</v>
      </c>
      <c r="NU179" s="37">
        <f t="shared" si="561"/>
        <v>0.82095891725859083</v>
      </c>
      <c r="NV179" s="17">
        <f t="shared" si="562"/>
        <v>0.1667049229943465</v>
      </c>
      <c r="NW179" s="10">
        <f t="shared" si="563"/>
        <v>16729</v>
      </c>
      <c r="NX179" s="17">
        <f t="shared" si="564"/>
        <v>0.48899476776475403</v>
      </c>
      <c r="NY179" s="19">
        <f t="shared" si="565"/>
        <v>0.30148317684586134</v>
      </c>
      <c r="NZ179" s="25">
        <v>9038</v>
      </c>
      <c r="OA179" s="25">
        <v>17482</v>
      </c>
      <c r="OB179" s="25">
        <v>1107</v>
      </c>
      <c r="OC179" s="25">
        <v>12085</v>
      </c>
      <c r="OD179" s="18">
        <v>308</v>
      </c>
      <c r="OE179" s="25">
        <v>1652</v>
      </c>
      <c r="OF179" s="17">
        <f t="shared" si="566"/>
        <v>0.35324895501446901</v>
      </c>
      <c r="OG179" s="17">
        <f t="shared" si="567"/>
        <v>0.26418403437490867</v>
      </c>
      <c r="OH179" s="17">
        <f t="shared" si="568"/>
        <v>0.51100523223524597</v>
      </c>
      <c r="OI179" s="69">
        <f t="shared" si="569"/>
        <v>4.8288562158370116E-2</v>
      </c>
      <c r="OJ179" s="27">
        <v>34211</v>
      </c>
      <c r="OK179" s="18">
        <v>398</v>
      </c>
      <c r="OL179" s="25">
        <v>6411</v>
      </c>
      <c r="OM179" s="25">
        <v>12086</v>
      </c>
      <c r="ON179" s="25">
        <v>1009</v>
      </c>
      <c r="OO179" s="25">
        <v>4039</v>
      </c>
      <c r="OP179" s="25">
        <v>1683</v>
      </c>
      <c r="OQ179" s="25">
        <v>4515</v>
      </c>
      <c r="OR179" s="69">
        <f t="shared" si="570"/>
        <v>0.27771769313963346</v>
      </c>
      <c r="OS179" s="22">
        <v>136065</v>
      </c>
      <c r="OT179" s="22">
        <v>136008</v>
      </c>
      <c r="OU179" s="38">
        <f t="shared" si="666"/>
        <v>0.92971494975733138</v>
      </c>
      <c r="OV179" s="39">
        <v>0.7223612581612846</v>
      </c>
      <c r="OW179" s="22">
        <v>9824691</v>
      </c>
      <c r="OX179" s="36">
        <f t="shared" si="667"/>
        <v>402006706.338</v>
      </c>
      <c r="OY179" s="36">
        <f t="shared" si="668"/>
        <v>9215137.8967289217</v>
      </c>
      <c r="OZ179" s="22"/>
      <c r="PA179" s="22"/>
      <c r="PB179" s="38">
        <f t="shared" si="669"/>
        <v>0</v>
      </c>
      <c r="PC179" s="39">
        <v>0</v>
      </c>
      <c r="PD179" s="22"/>
      <c r="PE179" s="40">
        <f t="shared" si="571"/>
        <v>0</v>
      </c>
      <c r="PF179" s="36">
        <f t="shared" si="572"/>
        <v>0</v>
      </c>
      <c r="PG179" s="22">
        <v>7</v>
      </c>
      <c r="PH179" s="22">
        <v>7</v>
      </c>
      <c r="PI179" s="38">
        <f t="shared" si="670"/>
        <v>4.7850160639825007E-5</v>
      </c>
      <c r="PJ179" s="39">
        <v>8.5714285714285715E-2</v>
      </c>
      <c r="PK179" s="22">
        <v>60</v>
      </c>
      <c r="PL179" s="41">
        <f t="shared" si="573"/>
        <v>2455.08</v>
      </c>
      <c r="PM179" s="36">
        <f t="shared" si="574"/>
        <v>572.22638149774389</v>
      </c>
      <c r="PN179" s="22">
        <v>1215</v>
      </c>
      <c r="PO179" s="22">
        <v>1215</v>
      </c>
      <c r="PP179" s="38">
        <f t="shared" si="671"/>
        <v>8.3054207396267687E-3</v>
      </c>
      <c r="PQ179" s="39">
        <v>0.5186995884773663</v>
      </c>
      <c r="PR179" s="22">
        <v>63022</v>
      </c>
      <c r="PS179" s="41">
        <f t="shared" si="575"/>
        <v>2578734.196</v>
      </c>
      <c r="PT179" s="36">
        <f t="shared" si="576"/>
        <v>159308.79585601264</v>
      </c>
      <c r="PU179" s="22">
        <v>12</v>
      </c>
      <c r="PV179" s="22">
        <v>12</v>
      </c>
      <c r="PW179" s="38">
        <f t="shared" si="672"/>
        <v>8.2028846811128578E-5</v>
      </c>
      <c r="PX179" s="39">
        <v>0.13333333333333333</v>
      </c>
      <c r="PY179" s="22">
        <v>160</v>
      </c>
      <c r="PZ179" s="36">
        <f t="shared" si="577"/>
        <v>1830.8006717792032</v>
      </c>
      <c r="QA179" s="22"/>
      <c r="QB179" s="22"/>
      <c r="QC179" s="39">
        <v>0</v>
      </c>
      <c r="QD179" s="22"/>
      <c r="QE179" s="22">
        <f t="shared" si="578"/>
        <v>0</v>
      </c>
      <c r="QF179" s="22"/>
      <c r="QG179" s="22"/>
      <c r="QH179" s="22"/>
      <c r="QI179" s="38">
        <f t="shared" si="673"/>
        <v>0</v>
      </c>
      <c r="QJ179" s="39">
        <v>0</v>
      </c>
      <c r="QK179" s="22"/>
      <c r="QL179" s="42">
        <f t="shared" si="579"/>
        <v>0</v>
      </c>
      <c r="QM179" s="22">
        <f t="shared" si="674"/>
        <v>9050</v>
      </c>
      <c r="QN179" s="22">
        <v>720</v>
      </c>
      <c r="QO179" s="22">
        <v>720</v>
      </c>
      <c r="QP179" s="38">
        <f t="shared" si="675"/>
        <v>4.9217308086677144E-3</v>
      </c>
      <c r="QQ179" s="39">
        <v>0.13150000000000001</v>
      </c>
      <c r="QR179" s="22">
        <v>9468</v>
      </c>
      <c r="QS179" s="36">
        <f t="shared" si="580"/>
        <v>169288.35919953059</v>
      </c>
      <c r="QT179" s="22"/>
      <c r="QU179" s="22"/>
      <c r="QV179" s="38">
        <f t="shared" si="676"/>
        <v>0</v>
      </c>
      <c r="QW179" s="39">
        <v>0</v>
      </c>
      <c r="QX179" s="22"/>
      <c r="QY179" s="36">
        <f t="shared" si="581"/>
        <v>0</v>
      </c>
      <c r="QZ179" s="22">
        <v>8330</v>
      </c>
      <c r="RA179" s="22">
        <v>8328</v>
      </c>
      <c r="RB179" s="38">
        <f t="shared" si="677"/>
        <v>5.6928019686923237E-2</v>
      </c>
      <c r="RC179" s="39">
        <v>0.13189961575408263</v>
      </c>
      <c r="RD179" s="22">
        <v>109846</v>
      </c>
      <c r="RE179" s="36">
        <f t="shared" si="582"/>
        <v>899850.67076748749</v>
      </c>
      <c r="RF179" s="10">
        <f t="shared" si="678"/>
        <v>146349</v>
      </c>
      <c r="RG179" s="10">
        <f t="shared" si="679"/>
        <v>146290</v>
      </c>
      <c r="RH179" s="17">
        <f t="shared" si="680"/>
        <v>0.18815119489963511</v>
      </c>
      <c r="RI179" s="17">
        <f t="shared" si="681"/>
        <v>4.2986437571786084E-3</v>
      </c>
      <c r="RJ179" s="17">
        <f t="shared" si="682"/>
        <v>0.88217000014260749</v>
      </c>
      <c r="RK179" s="17">
        <f t="shared" si="683"/>
        <v>0</v>
      </c>
      <c r="RL179" s="17">
        <f t="shared" si="684"/>
        <v>1.5250714860480123E-2</v>
      </c>
      <c r="RM179" s="17">
        <f t="shared" si="685"/>
        <v>1.752635117329982E-4</v>
      </c>
      <c r="RN179" s="17">
        <f t="shared" si="686"/>
        <v>1.6206063710908006E-2</v>
      </c>
      <c r="RO179" s="17">
        <f t="shared" si="687"/>
        <v>0</v>
      </c>
      <c r="RP179" s="17">
        <f t="shared" si="688"/>
        <v>8.6143178241647481E-2</v>
      </c>
      <c r="RQ179" s="17">
        <f t="shared" si="689"/>
        <v>0</v>
      </c>
      <c r="RR179" s="36">
        <f t="shared" si="690"/>
        <v>10445988.749605229</v>
      </c>
      <c r="RS179" s="36">
        <f t="shared" si="691"/>
        <v>71.649944781642546</v>
      </c>
      <c r="RT179" s="10">
        <f t="shared" si="692"/>
        <v>59</v>
      </c>
      <c r="RU179" s="17">
        <f t="shared" si="693"/>
        <v>4.0314590465257707E-4</v>
      </c>
      <c r="RV179" s="37">
        <f t="shared" si="694"/>
        <v>0.99619402934082224</v>
      </c>
      <c r="RW179" s="36">
        <f t="shared" si="695"/>
        <v>1.003415825285338</v>
      </c>
      <c r="RX179" s="85">
        <v>-0.52081809999999995</v>
      </c>
      <c r="RY179" s="93">
        <v>200</v>
      </c>
      <c r="RZ179" s="43" t="b">
        <v>0</v>
      </c>
      <c r="SA179" s="18" t="b">
        <v>0</v>
      </c>
      <c r="SB179" s="18" t="b">
        <v>0</v>
      </c>
      <c r="SC179" s="18" t="b">
        <v>0</v>
      </c>
      <c r="SD179" s="18" t="b">
        <v>0</v>
      </c>
      <c r="SE179" s="32" t="b">
        <v>1</v>
      </c>
      <c r="SF179" s="43" t="b">
        <v>0</v>
      </c>
      <c r="SG179" s="18" t="b">
        <v>0</v>
      </c>
      <c r="SH179" s="18"/>
      <c r="SI179" s="18"/>
      <c r="SJ179" s="18"/>
      <c r="SK179" s="18"/>
      <c r="SL179" s="18"/>
      <c r="SM179" s="18"/>
      <c r="SN179" s="18"/>
      <c r="SO179" s="18"/>
      <c r="SP179" s="18"/>
      <c r="SQ179" s="17">
        <f t="shared" si="583"/>
        <v>0</v>
      </c>
      <c r="SR179" s="17">
        <f t="shared" si="584"/>
        <v>0</v>
      </c>
      <c r="SS179" s="17">
        <f t="shared" si="585"/>
        <v>0</v>
      </c>
      <c r="ST179" s="17">
        <f t="shared" si="586"/>
        <v>0</v>
      </c>
      <c r="SU179" s="17">
        <f t="shared" si="587"/>
        <v>0</v>
      </c>
      <c r="SV179" s="17">
        <f t="shared" si="658"/>
        <v>0</v>
      </c>
      <c r="SW179" s="17">
        <f t="shared" si="588"/>
        <v>0</v>
      </c>
      <c r="SX179" s="17">
        <f t="shared" si="589"/>
        <v>0</v>
      </c>
      <c r="SY179" s="17">
        <f t="shared" si="590"/>
        <v>0</v>
      </c>
      <c r="SZ179" s="17">
        <f t="shared" si="591"/>
        <v>0</v>
      </c>
      <c r="TA179" s="17">
        <f t="shared" si="592"/>
        <v>0</v>
      </c>
      <c r="TB179" s="24">
        <f t="shared" si="593"/>
        <v>620</v>
      </c>
      <c r="TC179" s="69">
        <f t="shared" si="594"/>
        <v>1</v>
      </c>
      <c r="TD179" s="17">
        <f t="shared" si="616"/>
        <v>2.6014568158168575E-6</v>
      </c>
      <c r="TE179" s="95">
        <v>80</v>
      </c>
      <c r="TF179" s="71"/>
      <c r="TG179" s="71"/>
      <c r="TH179" s="71">
        <v>2</v>
      </c>
      <c r="TI179" s="71"/>
      <c r="TJ179" s="71"/>
      <c r="TK179" s="71">
        <v>4</v>
      </c>
      <c r="TL179" s="71"/>
      <c r="TM179" s="71">
        <v>81</v>
      </c>
      <c r="TN179" s="71">
        <v>40</v>
      </c>
      <c r="TO179" s="71">
        <v>2</v>
      </c>
      <c r="TP179" s="71"/>
      <c r="TQ179" s="71">
        <v>6</v>
      </c>
      <c r="TR179" s="72"/>
      <c r="TS179" s="72"/>
      <c r="TT179" s="72"/>
      <c r="TU179" s="72"/>
      <c r="TV179" s="72">
        <v>3</v>
      </c>
      <c r="TW179" s="72"/>
      <c r="TX179" s="72"/>
      <c r="TY179" s="72">
        <v>3</v>
      </c>
      <c r="TZ179" s="72">
        <v>242</v>
      </c>
      <c r="UA179" s="72"/>
      <c r="UB179" s="72">
        <v>1</v>
      </c>
      <c r="UC179" s="72"/>
      <c r="UD179" s="72"/>
      <c r="UE179" s="72"/>
      <c r="UF179" s="72"/>
      <c r="UG179" s="72">
        <v>242</v>
      </c>
      <c r="UH179" s="72"/>
      <c r="UI179" s="72">
        <v>6</v>
      </c>
      <c r="UJ179" s="73">
        <v>34</v>
      </c>
      <c r="UK179" s="73"/>
      <c r="UL179" s="73"/>
      <c r="UM179" s="73"/>
      <c r="UN179" s="73">
        <v>11</v>
      </c>
      <c r="UO179" s="73"/>
      <c r="UP179" s="73"/>
      <c r="UQ179" s="73">
        <v>40</v>
      </c>
      <c r="UR179" s="73">
        <v>2</v>
      </c>
      <c r="US179" s="73">
        <v>14</v>
      </c>
      <c r="UT179" s="73"/>
      <c r="UU179" s="73"/>
      <c r="UV179" s="73"/>
      <c r="UW179" s="73"/>
      <c r="UX179" s="73"/>
      <c r="UY179" s="73">
        <v>242</v>
      </c>
      <c r="UZ179" s="73"/>
      <c r="VA179" s="73"/>
      <c r="VB179" s="73">
        <v>64</v>
      </c>
      <c r="VC179" s="73"/>
      <c r="VD179" s="73"/>
      <c r="VE179" s="73"/>
      <c r="VF179" s="73">
        <v>15</v>
      </c>
      <c r="VG179" s="73"/>
      <c r="VH179" s="73">
        <v>1</v>
      </c>
      <c r="VI179" s="73">
        <v>40</v>
      </c>
      <c r="VJ179" s="73">
        <v>2</v>
      </c>
      <c r="VK179" s="73">
        <v>15</v>
      </c>
      <c r="VL179" s="73">
        <v>1</v>
      </c>
      <c r="VM179" s="73"/>
      <c r="VN179" s="73"/>
      <c r="VO179" s="73"/>
      <c r="VP179" s="73">
        <v>2</v>
      </c>
      <c r="VQ179" s="73"/>
      <c r="VR179" s="73"/>
      <c r="VS179" s="73">
        <v>1</v>
      </c>
      <c r="VT179" s="73"/>
      <c r="VU179" s="73"/>
      <c r="VV179" s="73"/>
      <c r="VW179" s="73">
        <v>7</v>
      </c>
      <c r="VX179" s="73"/>
      <c r="VY179" s="73">
        <v>1</v>
      </c>
      <c r="VZ179" s="73">
        <v>30</v>
      </c>
      <c r="WA179" s="73">
        <v>8</v>
      </c>
      <c r="WB179" s="73">
        <v>1</v>
      </c>
      <c r="WC179" s="73">
        <v>3</v>
      </c>
      <c r="WD179" s="73"/>
      <c r="WE179" s="73"/>
      <c r="WF179" s="73"/>
      <c r="WG179" s="73"/>
      <c r="WH179" s="73"/>
      <c r="WI179" s="73"/>
      <c r="WJ179" s="73">
        <v>3</v>
      </c>
      <c r="WK179" s="73"/>
      <c r="WL179" s="73"/>
      <c r="WM179" s="73"/>
      <c r="WN179" s="73"/>
      <c r="WO179" s="22">
        <f t="shared" si="595"/>
        <v>179</v>
      </c>
      <c r="WP179" s="22">
        <f t="shared" si="596"/>
        <v>0</v>
      </c>
      <c r="WQ179" s="22">
        <f t="shared" si="597"/>
        <v>0</v>
      </c>
      <c r="WR179" s="22">
        <f t="shared" si="598"/>
        <v>0</v>
      </c>
      <c r="WS179" s="22">
        <f t="shared" si="599"/>
        <v>38</v>
      </c>
      <c r="WT179" s="22">
        <f t="shared" si="600"/>
        <v>0</v>
      </c>
      <c r="WU179" s="22">
        <f t="shared" si="601"/>
        <v>2</v>
      </c>
      <c r="WV179" s="22">
        <f t="shared" si="602"/>
        <v>83</v>
      </c>
      <c r="WW179" s="22">
        <f t="shared" si="603"/>
        <v>258</v>
      </c>
      <c r="WX179" s="22">
        <f t="shared" si="604"/>
        <v>0</v>
      </c>
      <c r="WY179" s="22">
        <f t="shared" si="605"/>
        <v>115</v>
      </c>
      <c r="WZ179" s="22">
        <f t="shared" si="606"/>
        <v>1</v>
      </c>
      <c r="XA179" s="22">
        <f t="shared" si="607"/>
        <v>0</v>
      </c>
      <c r="XB179" s="22">
        <f t="shared" si="608"/>
        <v>40</v>
      </c>
      <c r="XC179" s="22">
        <f t="shared" si="609"/>
        <v>0</v>
      </c>
      <c r="XD179" s="22">
        <f t="shared" si="610"/>
        <v>0</v>
      </c>
      <c r="XE179" s="22">
        <f t="shared" si="611"/>
        <v>491</v>
      </c>
      <c r="XF179" s="22">
        <f t="shared" si="612"/>
        <v>0</v>
      </c>
      <c r="XG179" s="93">
        <f t="shared" si="613"/>
        <v>12</v>
      </c>
    </row>
    <row r="180" spans="1:631" ht="17.100000000000001" customHeight="1" x14ac:dyDescent="0.2">
      <c r="A180" s="101"/>
      <c r="B180" s="27" t="s">
        <v>461</v>
      </c>
      <c r="C180" s="535" t="s">
        <v>462</v>
      </c>
      <c r="D180" s="25" t="s">
        <v>463</v>
      </c>
      <c r="E180" s="535" t="s">
        <v>464</v>
      </c>
      <c r="F180" s="25" t="s">
        <v>476</v>
      </c>
      <c r="G180" s="535" t="s">
        <v>477</v>
      </c>
      <c r="H180" s="25">
        <v>4</v>
      </c>
      <c r="I180" s="28">
        <v>23</v>
      </c>
      <c r="J180" s="17">
        <f t="shared" si="478"/>
        <v>0.94115892917655031</v>
      </c>
      <c r="K180" s="17">
        <f t="shared" si="479"/>
        <v>0.54191121653676722</v>
      </c>
      <c r="L180" s="17">
        <f t="shared" si="480"/>
        <v>1</v>
      </c>
      <c r="M180" s="17">
        <f t="shared" si="481"/>
        <v>0.73264822498111948</v>
      </c>
      <c r="N180" s="17">
        <f t="shared" si="482"/>
        <v>0.64215310539895709</v>
      </c>
      <c r="O180" s="17">
        <f t="shared" si="483"/>
        <v>0.73417824466282611</v>
      </c>
      <c r="P180" s="17">
        <f t="shared" si="484"/>
        <v>0.74689463028016689</v>
      </c>
      <c r="Q180" s="17">
        <f t="shared" si="485"/>
        <v>0.64548037810566083</v>
      </c>
      <c r="R180" s="69">
        <f t="shared" si="486"/>
        <v>0.95708404595056829</v>
      </c>
      <c r="S180" s="422">
        <f t="shared" si="487"/>
        <v>0.77127875278806846</v>
      </c>
      <c r="T180" s="17">
        <f t="shared" si="614"/>
        <v>0.22872124721193154</v>
      </c>
      <c r="U180" s="10">
        <f t="shared" si="488"/>
        <v>78571.695169725994</v>
      </c>
      <c r="V180" s="32">
        <v>8</v>
      </c>
      <c r="W180" s="550">
        <f t="shared" si="489"/>
        <v>0</v>
      </c>
      <c r="X180" s="550">
        <f t="shared" si="490"/>
        <v>0.66016764167695741</v>
      </c>
      <c r="Y180" s="550">
        <f t="shared" si="491"/>
        <v>0.33983235832304259</v>
      </c>
      <c r="Z180" s="551">
        <f t="shared" si="492"/>
        <v>116741.25072528153</v>
      </c>
      <c r="AA180" s="426">
        <f t="shared" si="493"/>
        <v>0.81447983558740811</v>
      </c>
      <c r="AB180" s="59">
        <f t="shared" si="494"/>
        <v>0.96905232688505205</v>
      </c>
      <c r="AC180" s="59">
        <f t="shared" si="495"/>
        <v>5.0772436278055472E-2</v>
      </c>
      <c r="AD180" s="59">
        <f t="shared" si="496"/>
        <v>0.64215310539895709</v>
      </c>
      <c r="AE180" s="59">
        <f t="shared" si="497"/>
        <v>0.35451962189433917</v>
      </c>
      <c r="AF180" s="59">
        <f t="shared" si="498"/>
        <v>0.14247373771602848</v>
      </c>
      <c r="AG180" s="59">
        <f t="shared" si="499"/>
        <v>0.19207048458149781</v>
      </c>
      <c r="AH180" s="59">
        <f t="shared" si="500"/>
        <v>0.73417824466282611</v>
      </c>
      <c r="AI180" s="59">
        <f t="shared" si="501"/>
        <v>0.9358048119281599</v>
      </c>
      <c r="AJ180" s="59">
        <f t="shared" si="502"/>
        <v>0.94651304642494072</v>
      </c>
      <c r="AK180" s="59">
        <f t="shared" si="503"/>
        <v>0.25310536971983316</v>
      </c>
      <c r="AL180" s="35">
        <f t="shared" si="504"/>
        <v>1</v>
      </c>
      <c r="AM180" s="27">
        <v>343526</v>
      </c>
      <c r="AN180" s="25">
        <v>164264</v>
      </c>
      <c r="AO180" s="25">
        <v>179262</v>
      </c>
      <c r="AP180" s="17">
        <f t="shared" si="505"/>
        <v>6.6721887879469498E-3</v>
      </c>
      <c r="AQ180" s="63">
        <v>91.633475025381841</v>
      </c>
      <c r="AR180" s="58">
        <v>55.944186152900002</v>
      </c>
      <c r="AS180" s="24">
        <f t="shared" si="506"/>
        <v>6140.5129580599414</v>
      </c>
      <c r="AT180" s="17">
        <v>1</v>
      </c>
      <c r="AU180" s="25">
        <v>328740</v>
      </c>
      <c r="AV180" s="25">
        <v>155230</v>
      </c>
      <c r="AW180" s="25">
        <v>173510</v>
      </c>
      <c r="AX180" s="25">
        <v>14786</v>
      </c>
      <c r="AY180" s="25">
        <v>9034</v>
      </c>
      <c r="AZ180" s="25">
        <v>5752</v>
      </c>
      <c r="BA180" s="25">
        <v>279795</v>
      </c>
      <c r="BB180" s="25">
        <v>133915</v>
      </c>
      <c r="BC180" s="25">
        <v>145880</v>
      </c>
      <c r="BD180" s="63">
        <v>91.798053194406364</v>
      </c>
      <c r="BE180" s="25">
        <v>63731</v>
      </c>
      <c r="BF180" s="25">
        <v>30349</v>
      </c>
      <c r="BG180" s="25">
        <v>33382</v>
      </c>
      <c r="BH180" s="63">
        <v>90.914265172847635</v>
      </c>
      <c r="BI180" s="17">
        <v>0.81447983558740811</v>
      </c>
      <c r="BJ180" s="25">
        <v>85586</v>
      </c>
      <c r="BK180" s="25">
        <v>241414</v>
      </c>
      <c r="BL180" s="25">
        <v>16526</v>
      </c>
      <c r="BM180" s="17">
        <v>0.42297464107301147</v>
      </c>
      <c r="BN180" s="10">
        <f t="shared" si="507"/>
        <v>198223.21345075264</v>
      </c>
      <c r="BO180" s="29">
        <v>0.35451962189433917</v>
      </c>
      <c r="BP180" s="30">
        <f t="shared" si="508"/>
        <v>0.64548037810566083</v>
      </c>
      <c r="BQ180" s="31">
        <v>6.8455019178672316</v>
      </c>
      <c r="BR180" s="25">
        <v>257940</v>
      </c>
      <c r="BS180" s="25">
        <v>88897</v>
      </c>
      <c r="BT180" s="25">
        <v>144963</v>
      </c>
      <c r="BU180" s="25">
        <v>16606</v>
      </c>
      <c r="BV180" s="25">
        <v>5315</v>
      </c>
      <c r="BW180" s="18">
        <v>2159</v>
      </c>
      <c r="BX180" s="25">
        <v>73775</v>
      </c>
      <c r="BY180" s="25">
        <v>56790</v>
      </c>
      <c r="BZ180" s="25">
        <v>16985</v>
      </c>
      <c r="CA180" s="59">
        <v>0.2302270416807862</v>
      </c>
      <c r="CB180" s="25">
        <v>328740</v>
      </c>
      <c r="CC180" s="25">
        <v>14786</v>
      </c>
      <c r="CD180" s="17">
        <f t="shared" si="509"/>
        <v>4.4977794001338445E-2</v>
      </c>
      <c r="CE180" s="25">
        <v>2967</v>
      </c>
      <c r="CF180" s="25">
        <v>10723</v>
      </c>
      <c r="CG180" s="25">
        <v>14731</v>
      </c>
      <c r="CH180" s="25">
        <v>14943</v>
      </c>
      <c r="CI180" s="25">
        <v>11188</v>
      </c>
      <c r="CJ180" s="25">
        <v>7622</v>
      </c>
      <c r="CK180" s="25">
        <v>4809</v>
      </c>
      <c r="CL180" s="25">
        <v>3126</v>
      </c>
      <c r="CM180" s="25">
        <v>3666</v>
      </c>
      <c r="CN180" s="26">
        <v>4.4559810233819048</v>
      </c>
      <c r="CO180" s="27">
        <v>73775</v>
      </c>
      <c r="CP180" s="34">
        <f t="shared" si="510"/>
        <v>4.6564012199254492</v>
      </c>
      <c r="CQ180" s="25">
        <v>2700</v>
      </c>
      <c r="CR180" s="25">
        <v>5838</v>
      </c>
      <c r="CS180" s="25">
        <v>7321</v>
      </c>
      <c r="CT180" s="25">
        <v>38779</v>
      </c>
      <c r="CU180" s="25">
        <v>16278</v>
      </c>
      <c r="CV180" s="25">
        <v>1074</v>
      </c>
      <c r="CW180" s="18">
        <v>712</v>
      </c>
      <c r="CX180" s="25">
        <v>1073</v>
      </c>
      <c r="CY180" s="25">
        <v>73775</v>
      </c>
      <c r="CZ180" s="25">
        <v>40677</v>
      </c>
      <c r="DA180" s="25">
        <v>25986</v>
      </c>
      <c r="DB180" s="25">
        <v>2419</v>
      </c>
      <c r="DC180" s="25">
        <v>1711</v>
      </c>
      <c r="DD180" s="25">
        <v>1647</v>
      </c>
      <c r="DE180" s="25">
        <v>1335</v>
      </c>
      <c r="DF180" s="25">
        <v>73775</v>
      </c>
      <c r="DG180" s="25">
        <v>10208</v>
      </c>
      <c r="DH180" s="18">
        <v>181</v>
      </c>
      <c r="DI180" s="18">
        <v>122</v>
      </c>
      <c r="DJ180" s="25">
        <v>62475</v>
      </c>
      <c r="DK180" s="18">
        <v>630</v>
      </c>
      <c r="DL180" s="18">
        <v>159</v>
      </c>
      <c r="DM180" s="25">
        <f t="shared" si="511"/>
        <v>46293.186851914608</v>
      </c>
      <c r="DN180" s="17">
        <f t="shared" si="512"/>
        <v>0.84683158251440194</v>
      </c>
      <c r="DO180" s="17">
        <f t="shared" si="513"/>
        <v>8.5394781430023717E-3</v>
      </c>
      <c r="DP180" s="23">
        <f t="shared" si="514"/>
        <v>0.14247373771602848</v>
      </c>
      <c r="DQ180" s="23">
        <f t="shared" si="515"/>
        <v>0.85752626228397155</v>
      </c>
      <c r="DR180" s="25">
        <v>73775</v>
      </c>
      <c r="DS180" s="25">
        <v>4293</v>
      </c>
      <c r="DT180" s="25">
        <v>32208</v>
      </c>
      <c r="DU180" s="18">
        <v>52</v>
      </c>
      <c r="DV180" s="25">
        <v>20527</v>
      </c>
      <c r="DW180" s="18">
        <v>827</v>
      </c>
      <c r="DX180" s="25">
        <v>14475</v>
      </c>
      <c r="DY180" s="25">
        <v>1393</v>
      </c>
      <c r="DZ180" s="17">
        <f t="shared" si="516"/>
        <v>0.77370382921043712</v>
      </c>
      <c r="EA180" s="17">
        <f t="shared" si="517"/>
        <v>0.22629617078956288</v>
      </c>
      <c r="EB180" s="25">
        <v>73775</v>
      </c>
      <c r="EC180" s="25">
        <v>13627</v>
      </c>
      <c r="ED180" s="18">
        <v>543</v>
      </c>
      <c r="EE180" s="25">
        <v>43045</v>
      </c>
      <c r="EF180" s="17">
        <f t="shared" si="696"/>
        <v>0.58346323280243984</v>
      </c>
      <c r="EG180" s="25">
        <v>15689</v>
      </c>
      <c r="EH180" s="18">
        <v>871</v>
      </c>
      <c r="EI180" s="17">
        <f t="shared" si="519"/>
        <v>0.19207048458149781</v>
      </c>
      <c r="EJ180" s="17">
        <f t="shared" si="520"/>
        <v>0.2126601152151813</v>
      </c>
      <c r="EK180" s="69">
        <f t="shared" si="521"/>
        <v>0.54191121653676722</v>
      </c>
      <c r="EL180" s="27">
        <v>245285</v>
      </c>
      <c r="EM180" s="25">
        <v>237694</v>
      </c>
      <c r="EN180" s="25">
        <v>7591</v>
      </c>
      <c r="EO180" s="59">
        <v>0.96905232688505205</v>
      </c>
      <c r="EP180" s="25">
        <v>113143</v>
      </c>
      <c r="EQ180" s="25">
        <v>111223</v>
      </c>
      <c r="ER180" s="25">
        <v>1920</v>
      </c>
      <c r="ES180" s="59">
        <v>0.98303032445666105</v>
      </c>
      <c r="ET180" s="25">
        <v>132142</v>
      </c>
      <c r="EU180" s="25">
        <v>126471</v>
      </c>
      <c r="EV180" s="25">
        <v>5671</v>
      </c>
      <c r="EW180" s="59">
        <v>0.95708404595056829</v>
      </c>
      <c r="EX180" s="25">
        <v>199611</v>
      </c>
      <c r="EY180" s="25">
        <v>193650</v>
      </c>
      <c r="EZ180" s="25">
        <v>5961</v>
      </c>
      <c r="FA180" s="59">
        <v>0.97013691630220777</v>
      </c>
      <c r="FB180" s="25">
        <v>45674</v>
      </c>
      <c r="FC180" s="25">
        <v>44044</v>
      </c>
      <c r="FD180" s="25">
        <v>1630</v>
      </c>
      <c r="FE180" s="59">
        <v>0.96431230021456404</v>
      </c>
      <c r="FF180" s="25">
        <v>153249</v>
      </c>
      <c r="FG180" s="25">
        <v>53076</v>
      </c>
      <c r="FH180" s="25">
        <v>92903</v>
      </c>
      <c r="FI180" s="25">
        <v>7270</v>
      </c>
      <c r="FJ180" s="23">
        <f t="shared" si="522"/>
        <v>4.7439135002512255E-2</v>
      </c>
      <c r="FK180" s="23">
        <f t="shared" si="523"/>
        <v>0.60622255283884396</v>
      </c>
      <c r="FL180" s="36">
        <f t="shared" si="524"/>
        <v>7.3006877579092162</v>
      </c>
      <c r="FM180" s="25">
        <v>74111</v>
      </c>
      <c r="FN180" s="25">
        <v>26715</v>
      </c>
      <c r="FO180" s="17">
        <f t="shared" si="525"/>
        <v>0.36047280430705292</v>
      </c>
      <c r="FP180" s="25">
        <v>43835</v>
      </c>
      <c r="FQ180" s="17">
        <f t="shared" si="526"/>
        <v>0.59147764839227646</v>
      </c>
      <c r="FR180" s="25">
        <v>3561</v>
      </c>
      <c r="FS180" s="17">
        <f t="shared" si="527"/>
        <v>4.8049547300670618E-2</v>
      </c>
      <c r="FT180" s="25">
        <v>79138</v>
      </c>
      <c r="FU180" s="25">
        <v>26361</v>
      </c>
      <c r="FV180" s="25">
        <v>49068</v>
      </c>
      <c r="FW180" s="17">
        <f t="shared" si="528"/>
        <v>4.6867497283226769E-2</v>
      </c>
      <c r="FX180" s="17">
        <f t="shared" si="529"/>
        <v>0.62003083221713973</v>
      </c>
      <c r="FY180" s="25">
        <v>3709</v>
      </c>
      <c r="FZ180" s="25">
        <v>185258</v>
      </c>
      <c r="GA180" s="25">
        <v>9406</v>
      </c>
      <c r="GB180" s="25">
        <v>56888</v>
      </c>
      <c r="GC180" s="25">
        <v>56478</v>
      </c>
      <c r="GD180" s="25">
        <v>37919</v>
      </c>
      <c r="GE180" s="18">
        <v>542</v>
      </c>
      <c r="GF180" s="25">
        <v>21620</v>
      </c>
      <c r="GG180" s="18">
        <v>688</v>
      </c>
      <c r="GH180" s="18">
        <v>342</v>
      </c>
      <c r="GI180" s="18">
        <v>1375</v>
      </c>
      <c r="GJ180" s="10">
        <f t="shared" si="530"/>
        <v>9406</v>
      </c>
      <c r="GK180" s="10">
        <f t="shared" si="659"/>
        <v>175852</v>
      </c>
      <c r="GL180" s="10">
        <f t="shared" si="660"/>
        <v>118964</v>
      </c>
      <c r="GM180" s="10">
        <f t="shared" si="531"/>
        <v>66294</v>
      </c>
      <c r="GN180" s="10">
        <f t="shared" si="661"/>
        <v>62486</v>
      </c>
      <c r="GO180" s="17">
        <f t="shared" si="532"/>
        <v>5.0772436278055472E-2</v>
      </c>
      <c r="GP180" s="17">
        <f t="shared" si="662"/>
        <v>0.9492275637219445</v>
      </c>
      <c r="GQ180" s="17">
        <f t="shared" si="663"/>
        <v>0.64215310539895709</v>
      </c>
      <c r="GR180" s="17">
        <f t="shared" si="664"/>
        <v>0.33729177687333339</v>
      </c>
      <c r="GS180" s="17">
        <f t="shared" si="533"/>
        <v>0.7956903345604508</v>
      </c>
      <c r="GT180" s="25">
        <v>85804</v>
      </c>
      <c r="GU180" s="25">
        <v>2732</v>
      </c>
      <c r="GV180" s="25">
        <v>21822</v>
      </c>
      <c r="GW180" s="25">
        <v>29150</v>
      </c>
      <c r="GX180" s="25">
        <v>20717</v>
      </c>
      <c r="GY180" s="18">
        <v>394</v>
      </c>
      <c r="GZ180" s="25">
        <v>9768</v>
      </c>
      <c r="HA180" s="18">
        <v>244</v>
      </c>
      <c r="HB180" s="18">
        <v>270</v>
      </c>
      <c r="HC180" s="18">
        <v>707</v>
      </c>
      <c r="HD180" s="23">
        <f t="shared" si="534"/>
        <v>3.1840007458859725E-2</v>
      </c>
      <c r="HE180" s="23">
        <f t="shared" si="535"/>
        <v>0.96815999254114027</v>
      </c>
      <c r="HF180" s="23">
        <f t="shared" si="536"/>
        <v>0.71383618479324973</v>
      </c>
      <c r="HG180" s="23">
        <f t="shared" si="537"/>
        <v>0.37410843317327863</v>
      </c>
      <c r="HH180" s="25">
        <v>99454</v>
      </c>
      <c r="HI180" s="25">
        <v>6674</v>
      </c>
      <c r="HJ180" s="25">
        <v>35066</v>
      </c>
      <c r="HK180" s="25">
        <v>27328</v>
      </c>
      <c r="HL180" s="25">
        <v>17202</v>
      </c>
      <c r="HM180" s="18">
        <v>148</v>
      </c>
      <c r="HN180" s="25">
        <v>11852</v>
      </c>
      <c r="HO180" s="18">
        <v>444</v>
      </c>
      <c r="HP180" s="18">
        <v>72</v>
      </c>
      <c r="HQ180" s="18">
        <v>668</v>
      </c>
      <c r="HR180" s="23">
        <f t="shared" si="538"/>
        <v>6.7106400949182535E-2</v>
      </c>
      <c r="HS180" s="23">
        <f t="shared" si="539"/>
        <v>0.93289359905081748</v>
      </c>
      <c r="HT180" s="80">
        <f t="shared" si="540"/>
        <v>0.58030848432441129</v>
      </c>
      <c r="HU180" s="27">
        <v>288935</v>
      </c>
      <c r="HV180" s="25">
        <v>8733</v>
      </c>
      <c r="HW180" s="25">
        <v>101871</v>
      </c>
      <c r="HX180" s="25">
        <v>3547</v>
      </c>
      <c r="HY180" s="25">
        <v>37816</v>
      </c>
      <c r="HZ180" s="25">
        <v>5391</v>
      </c>
      <c r="IA180" s="25">
        <v>6165</v>
      </c>
      <c r="IB180" s="18">
        <v>1278</v>
      </c>
      <c r="IC180" s="25">
        <v>39014</v>
      </c>
      <c r="ID180" s="25">
        <v>54856</v>
      </c>
      <c r="IE180" s="25">
        <v>17901</v>
      </c>
      <c r="IF180" s="18">
        <v>2146</v>
      </c>
      <c r="IG180" s="25">
        <v>10217</v>
      </c>
      <c r="IH180" s="17">
        <f t="shared" si="541"/>
        <v>0.20851402564590651</v>
      </c>
      <c r="II180" s="17">
        <f t="shared" si="542"/>
        <v>1.8658175714260993E-2</v>
      </c>
      <c r="IJ180" s="30">
        <f t="shared" si="543"/>
        <v>53.59580782786125</v>
      </c>
      <c r="IK180" s="17">
        <f t="shared" si="615"/>
        <v>0.73264822498111948</v>
      </c>
      <c r="IL180" s="25">
        <v>136753</v>
      </c>
      <c r="IM180" s="25">
        <v>5501</v>
      </c>
      <c r="IN180" s="25">
        <v>62961</v>
      </c>
      <c r="IO180" s="25">
        <v>2342</v>
      </c>
      <c r="IP180" s="25">
        <v>21748</v>
      </c>
      <c r="IQ180" s="25">
        <v>2027</v>
      </c>
      <c r="IR180" s="25">
        <v>3925</v>
      </c>
      <c r="IS180" s="18">
        <v>751</v>
      </c>
      <c r="IT180" s="25">
        <v>19797</v>
      </c>
      <c r="IU180" s="25">
        <v>1549</v>
      </c>
      <c r="IV180" s="25">
        <v>8498</v>
      </c>
      <c r="IW180" s="18">
        <v>1214</v>
      </c>
      <c r="IX180" s="25">
        <v>6440</v>
      </c>
      <c r="IY180" s="17">
        <f t="shared" si="544"/>
        <v>0.72030595306867129</v>
      </c>
      <c r="IZ180" s="25">
        <v>152182</v>
      </c>
      <c r="JA180" s="25">
        <v>3232</v>
      </c>
      <c r="JB180" s="25">
        <v>38910</v>
      </c>
      <c r="JC180" s="25">
        <v>1205</v>
      </c>
      <c r="JD180" s="25">
        <v>16068</v>
      </c>
      <c r="JE180" s="25">
        <v>3364</v>
      </c>
      <c r="JF180" s="25">
        <v>2240</v>
      </c>
      <c r="JG180" s="18">
        <v>527</v>
      </c>
      <c r="JH180" s="25">
        <v>19217</v>
      </c>
      <c r="JI180" s="25">
        <v>53307</v>
      </c>
      <c r="JJ180" s="25">
        <v>9403</v>
      </c>
      <c r="JK180" s="18">
        <v>932</v>
      </c>
      <c r="JL180" s="25">
        <v>3777</v>
      </c>
      <c r="JM180" s="80">
        <f t="shared" si="545"/>
        <v>0.42724500926522191</v>
      </c>
      <c r="JN180" s="27">
        <v>288935</v>
      </c>
      <c r="JO180" s="25">
        <v>192014</v>
      </c>
      <c r="JP180" s="18">
        <v>189</v>
      </c>
      <c r="JQ180" s="18">
        <v>1683</v>
      </c>
      <c r="JR180" s="25">
        <v>15576</v>
      </c>
      <c r="JS180" s="18">
        <v>1458</v>
      </c>
      <c r="JT180" s="18">
        <v>4599</v>
      </c>
      <c r="JU180" s="18">
        <v>202</v>
      </c>
      <c r="JV180" s="18">
        <v>83</v>
      </c>
      <c r="JW180" s="25">
        <v>73131</v>
      </c>
      <c r="JX180" s="17">
        <f t="shared" si="546"/>
        <v>0.25310536971983316</v>
      </c>
      <c r="JY180" s="17">
        <f t="shared" si="547"/>
        <v>0.74689463028016689</v>
      </c>
      <c r="JZ180" s="25">
        <v>235607</v>
      </c>
      <c r="KA180" s="25">
        <v>156584</v>
      </c>
      <c r="KB180" s="18">
        <v>168</v>
      </c>
      <c r="KC180" s="18">
        <v>1453</v>
      </c>
      <c r="KD180" s="25">
        <v>13403</v>
      </c>
      <c r="KE180" s="18">
        <v>1194</v>
      </c>
      <c r="KF180" s="18">
        <v>3911</v>
      </c>
      <c r="KG180" s="18">
        <v>174</v>
      </c>
      <c r="KH180" s="18">
        <v>73</v>
      </c>
      <c r="KI180" s="25">
        <v>58647</v>
      </c>
      <c r="KJ180" s="17">
        <f t="shared" si="548"/>
        <v>0.24891875029179947</v>
      </c>
      <c r="KK180" s="25">
        <v>53328</v>
      </c>
      <c r="KL180" s="25">
        <v>35430</v>
      </c>
      <c r="KM180" s="18">
        <v>21</v>
      </c>
      <c r="KN180" s="18">
        <v>230</v>
      </c>
      <c r="KO180" s="25">
        <v>2173</v>
      </c>
      <c r="KP180" s="18">
        <v>264</v>
      </c>
      <c r="KQ180" s="18">
        <v>688</v>
      </c>
      <c r="KR180" s="18">
        <v>28</v>
      </c>
      <c r="KS180" s="18">
        <v>10</v>
      </c>
      <c r="KT180" s="25">
        <v>14484</v>
      </c>
      <c r="KU180" s="69">
        <f t="shared" si="665"/>
        <v>0.27160216021602163</v>
      </c>
      <c r="KV180" s="27">
        <v>343526</v>
      </c>
      <c r="KW180" s="25">
        <v>335682</v>
      </c>
      <c r="KX180" s="25">
        <v>7844</v>
      </c>
      <c r="KY180" s="59">
        <v>2.2833788417761684E-2</v>
      </c>
      <c r="KZ180" s="25">
        <v>3338</v>
      </c>
      <c r="LA180" s="25">
        <v>1943</v>
      </c>
      <c r="LB180" s="25">
        <v>3374</v>
      </c>
      <c r="LC180" s="25">
        <v>2560</v>
      </c>
      <c r="LD180" s="25">
        <v>164264</v>
      </c>
      <c r="LE180" s="25">
        <v>160642</v>
      </c>
      <c r="LF180" s="25">
        <v>3622</v>
      </c>
      <c r="LG180" s="59">
        <v>2.2049870939463301E-2</v>
      </c>
      <c r="LH180" s="25">
        <v>179262</v>
      </c>
      <c r="LI180" s="25">
        <v>175040</v>
      </c>
      <c r="LJ180" s="25">
        <v>4222</v>
      </c>
      <c r="LK180" s="35">
        <v>2.3552119244457832E-2</v>
      </c>
      <c r="LL180" s="27">
        <v>73775</v>
      </c>
      <c r="LM180" s="25">
        <v>1370</v>
      </c>
      <c r="LN180" s="25">
        <v>67669</v>
      </c>
      <c r="LO180" s="25">
        <v>3193</v>
      </c>
      <c r="LP180" s="18">
        <v>463</v>
      </c>
      <c r="LQ180" s="18">
        <v>180</v>
      </c>
      <c r="LR180" s="18">
        <v>900</v>
      </c>
      <c r="LS180" s="23">
        <f t="shared" si="549"/>
        <v>1.2199254490003388E-2</v>
      </c>
      <c r="LT180" s="23">
        <f t="shared" si="550"/>
        <v>0.98780074550999664</v>
      </c>
      <c r="LU180" s="17">
        <f t="shared" si="551"/>
        <v>0.9358048119281599</v>
      </c>
      <c r="LV180" s="25">
        <v>73775</v>
      </c>
      <c r="LW180" s="25">
        <v>5268</v>
      </c>
      <c r="LX180" s="25">
        <v>30417</v>
      </c>
      <c r="LY180" s="18">
        <v>281</v>
      </c>
      <c r="LZ180" s="18">
        <v>49</v>
      </c>
      <c r="MA180" s="25">
        <v>3501</v>
      </c>
      <c r="MB180" s="18">
        <v>81</v>
      </c>
      <c r="MC180" s="18">
        <v>31</v>
      </c>
      <c r="MD180" s="25">
        <v>33863</v>
      </c>
      <c r="ME180" s="18">
        <v>105</v>
      </c>
      <c r="MF180" s="18">
        <v>179</v>
      </c>
      <c r="MG180" s="17">
        <f t="shared" si="552"/>
        <v>4.8973229413758049E-2</v>
      </c>
      <c r="MH180" s="17">
        <f t="shared" si="553"/>
        <v>0.94651304642494072</v>
      </c>
      <c r="MI180" s="25">
        <v>73775</v>
      </c>
      <c r="MJ180" s="25">
        <v>6123</v>
      </c>
      <c r="MK180" s="25">
        <v>64960</v>
      </c>
      <c r="ML180" s="18">
        <v>543</v>
      </c>
      <c r="MM180" s="18">
        <v>50</v>
      </c>
      <c r="MN180" s="25">
        <v>1412</v>
      </c>
      <c r="MO180" s="18">
        <v>114</v>
      </c>
      <c r="MP180" s="18">
        <v>2</v>
      </c>
      <c r="MQ180" s="18">
        <v>298</v>
      </c>
      <c r="MR180" s="18">
        <v>22</v>
      </c>
      <c r="MS180" s="18">
        <v>251</v>
      </c>
      <c r="MT180" s="17">
        <f t="shared" si="554"/>
        <v>0.97493730938664858</v>
      </c>
      <c r="MU180" s="69">
        <f t="shared" si="555"/>
        <v>0.94115892917655031</v>
      </c>
      <c r="MV180" s="27">
        <v>73775</v>
      </c>
      <c r="MW180" s="25">
        <v>54164</v>
      </c>
      <c r="MX180" s="18">
        <v>218</v>
      </c>
      <c r="MY180" s="25">
        <v>4679</v>
      </c>
      <c r="MZ180" s="25">
        <v>9295</v>
      </c>
      <c r="NA180" s="25">
        <v>4904</v>
      </c>
      <c r="NB180" s="18">
        <v>80</v>
      </c>
      <c r="NC180" s="18">
        <v>153</v>
      </c>
      <c r="ND180" s="18">
        <v>282</v>
      </c>
      <c r="NE180" s="17">
        <f t="shared" si="556"/>
        <v>0.73417824466282611</v>
      </c>
      <c r="NF180" s="10">
        <f t="shared" si="557"/>
        <v>241353.75615045748</v>
      </c>
      <c r="NG180" s="17">
        <f t="shared" si="558"/>
        <v>0.80272450016943409</v>
      </c>
      <c r="NH180" s="25">
        <v>73775</v>
      </c>
      <c r="NI180" s="25">
        <v>37448</v>
      </c>
      <c r="NJ180" s="18">
        <v>428</v>
      </c>
      <c r="NK180" s="18">
        <v>12</v>
      </c>
      <c r="NL180" s="18">
        <v>224</v>
      </c>
      <c r="NM180" s="25">
        <v>10939</v>
      </c>
      <c r="NN180" s="25">
        <v>23865</v>
      </c>
      <c r="NO180" s="18">
        <v>355</v>
      </c>
      <c r="NP180" s="18" t="s">
        <v>764</v>
      </c>
      <c r="NQ180" s="32">
        <v>504</v>
      </c>
      <c r="NR180" s="27">
        <v>73775</v>
      </c>
      <c r="NS180" s="37">
        <f t="shared" si="559"/>
        <v>1.7806980684513725</v>
      </c>
      <c r="NT180" s="37">
        <f t="shared" si="560"/>
        <v>0.4804975522295441</v>
      </c>
      <c r="NU180" s="37">
        <f t="shared" si="561"/>
        <v>0.56157751710803749</v>
      </c>
      <c r="NV180" s="17">
        <f t="shared" si="562"/>
        <v>0.1140346182698974</v>
      </c>
      <c r="NW180" s="10">
        <f t="shared" si="563"/>
        <v>22997</v>
      </c>
      <c r="NX180" s="17">
        <f t="shared" si="564"/>
        <v>0.31171806167400878</v>
      </c>
      <c r="NY180" s="19">
        <f t="shared" si="565"/>
        <v>0.4144425021175368</v>
      </c>
      <c r="NZ180" s="25">
        <v>15800</v>
      </c>
      <c r="OA180" s="25">
        <v>50778</v>
      </c>
      <c r="OB180" s="25">
        <v>2157</v>
      </c>
      <c r="OC180" s="25">
        <v>41959</v>
      </c>
      <c r="OD180" s="25">
        <v>3387</v>
      </c>
      <c r="OE180" s="25">
        <v>17290</v>
      </c>
      <c r="OF180" s="17">
        <f t="shared" si="566"/>
        <v>0.56874279905116909</v>
      </c>
      <c r="OG180" s="17">
        <f t="shared" si="567"/>
        <v>0.21416468993561505</v>
      </c>
      <c r="OH180" s="17">
        <f t="shared" si="568"/>
        <v>0.68828193832599116</v>
      </c>
      <c r="OI180" s="69">
        <f t="shared" si="569"/>
        <v>0.23436123348017621</v>
      </c>
      <c r="OJ180" s="27">
        <v>73775</v>
      </c>
      <c r="OK180" s="25">
        <v>2776</v>
      </c>
      <c r="OL180" s="25">
        <v>8811</v>
      </c>
      <c r="OM180" s="25">
        <v>45078</v>
      </c>
      <c r="ON180" s="18">
        <v>462</v>
      </c>
      <c r="OO180" s="18">
        <v>145</v>
      </c>
      <c r="OP180" s="18">
        <v>158</v>
      </c>
      <c r="OQ180" s="18">
        <v>353</v>
      </c>
      <c r="OR180" s="69">
        <f t="shared" si="570"/>
        <v>0.16546255506607929</v>
      </c>
      <c r="OS180" s="22">
        <v>1590</v>
      </c>
      <c r="OT180" s="22">
        <v>1590</v>
      </c>
      <c r="OU180" s="38">
        <f t="shared" si="666"/>
        <v>0.9839108910891089</v>
      </c>
      <c r="OV180" s="39">
        <v>0.75011949685534585</v>
      </c>
      <c r="OW180" s="22">
        <v>119269</v>
      </c>
      <c r="OX180" s="36">
        <f t="shared" si="667"/>
        <v>4880248.9419999998</v>
      </c>
      <c r="OY180" s="36">
        <f t="shared" si="668"/>
        <v>107729.4663240323</v>
      </c>
      <c r="OZ180" s="22"/>
      <c r="PA180" s="22"/>
      <c r="PB180" s="38">
        <f t="shared" si="669"/>
        <v>0</v>
      </c>
      <c r="PC180" s="39">
        <v>0</v>
      </c>
      <c r="PD180" s="22"/>
      <c r="PE180" s="40">
        <f t="shared" si="571"/>
        <v>0</v>
      </c>
      <c r="PF180" s="36">
        <f t="shared" si="572"/>
        <v>0</v>
      </c>
      <c r="PG180" s="22"/>
      <c r="PH180" s="22"/>
      <c r="PI180" s="38">
        <f t="shared" si="670"/>
        <v>0</v>
      </c>
      <c r="PJ180" s="39">
        <v>0</v>
      </c>
      <c r="PK180" s="22"/>
      <c r="PL180" s="41">
        <f t="shared" si="573"/>
        <v>0</v>
      </c>
      <c r="PM180" s="36">
        <f t="shared" si="574"/>
        <v>0</v>
      </c>
      <c r="PN180" s="22"/>
      <c r="PO180" s="22"/>
      <c r="PP180" s="38">
        <f t="shared" si="671"/>
        <v>0</v>
      </c>
      <c r="PQ180" s="39">
        <v>0</v>
      </c>
      <c r="PR180" s="22"/>
      <c r="PS180" s="41">
        <f t="shared" si="575"/>
        <v>0</v>
      </c>
      <c r="PT180" s="36">
        <f t="shared" si="576"/>
        <v>0</v>
      </c>
      <c r="PU180" s="22"/>
      <c r="PV180" s="22"/>
      <c r="PW180" s="38">
        <f t="shared" si="672"/>
        <v>0</v>
      </c>
      <c r="PX180" s="39">
        <v>0</v>
      </c>
      <c r="PY180" s="22"/>
      <c r="PZ180" s="36">
        <f t="shared" si="577"/>
        <v>0</v>
      </c>
      <c r="QA180" s="22"/>
      <c r="QB180" s="22"/>
      <c r="QC180" s="39">
        <v>0</v>
      </c>
      <c r="QD180" s="22"/>
      <c r="QE180" s="22">
        <f t="shared" si="578"/>
        <v>0</v>
      </c>
      <c r="QF180" s="22"/>
      <c r="QG180" s="22"/>
      <c r="QH180" s="22"/>
      <c r="QI180" s="38">
        <f t="shared" si="673"/>
        <v>0</v>
      </c>
      <c r="QJ180" s="39">
        <v>0</v>
      </c>
      <c r="QK180" s="22"/>
      <c r="QL180" s="42">
        <f t="shared" si="579"/>
        <v>0</v>
      </c>
      <c r="QM180" s="22">
        <f t="shared" si="674"/>
        <v>26</v>
      </c>
      <c r="QN180" s="22"/>
      <c r="QO180" s="22"/>
      <c r="QP180" s="38">
        <f t="shared" si="675"/>
        <v>0</v>
      </c>
      <c r="QQ180" s="39">
        <v>0</v>
      </c>
      <c r="QR180" s="22"/>
      <c r="QS180" s="36">
        <f t="shared" si="580"/>
        <v>0</v>
      </c>
      <c r="QT180" s="22"/>
      <c r="QU180" s="22"/>
      <c r="QV180" s="38">
        <f t="shared" si="676"/>
        <v>0</v>
      </c>
      <c r="QW180" s="39">
        <v>0</v>
      </c>
      <c r="QX180" s="22"/>
      <c r="QY180" s="36">
        <f t="shared" si="581"/>
        <v>0</v>
      </c>
      <c r="QZ180" s="22">
        <v>26</v>
      </c>
      <c r="RA180" s="22">
        <v>26</v>
      </c>
      <c r="RB180" s="38">
        <f t="shared" si="677"/>
        <v>1.608910891089109E-2</v>
      </c>
      <c r="RC180" s="39">
        <v>0.1223076923076923</v>
      </c>
      <c r="RD180" s="22">
        <v>318</v>
      </c>
      <c r="RE180" s="36">
        <f t="shared" si="582"/>
        <v>2809.3320653163632</v>
      </c>
      <c r="RF180" s="10">
        <f t="shared" si="678"/>
        <v>1616</v>
      </c>
      <c r="RG180" s="10">
        <f t="shared" si="679"/>
        <v>1616</v>
      </c>
      <c r="RH180" s="17">
        <f t="shared" si="680"/>
        <v>2.0784218398920661E-3</v>
      </c>
      <c r="RI180" s="17">
        <f t="shared" si="681"/>
        <v>4.7485189087433398E-5</v>
      </c>
      <c r="RJ180" s="17">
        <f t="shared" si="682"/>
        <v>0.97458510399741172</v>
      </c>
      <c r="RK180" s="17">
        <f t="shared" si="683"/>
        <v>0</v>
      </c>
      <c r="RL180" s="17">
        <f t="shared" si="684"/>
        <v>0</v>
      </c>
      <c r="RM180" s="17">
        <f t="shared" si="685"/>
        <v>0</v>
      </c>
      <c r="RN180" s="17">
        <f t="shared" si="686"/>
        <v>0</v>
      </c>
      <c r="RO180" s="17">
        <f t="shared" si="687"/>
        <v>0</v>
      </c>
      <c r="RP180" s="17">
        <f t="shared" si="688"/>
        <v>2.5414896002588224E-2</v>
      </c>
      <c r="RQ180" s="17">
        <f t="shared" si="689"/>
        <v>0</v>
      </c>
      <c r="RR180" s="36">
        <f t="shared" si="690"/>
        <v>110538.79838934867</v>
      </c>
      <c r="RS180" s="36">
        <f t="shared" si="691"/>
        <v>0.32177709515247366</v>
      </c>
      <c r="RT180" s="10">
        <f t="shared" si="692"/>
        <v>0</v>
      </c>
      <c r="RU180" s="17">
        <f t="shared" si="693"/>
        <v>0</v>
      </c>
      <c r="RV180" s="37">
        <f t="shared" si="694"/>
        <v>212.57797029702971</v>
      </c>
      <c r="RW180" s="36">
        <f t="shared" si="695"/>
        <v>4.7041563084016932E-3</v>
      </c>
      <c r="RX180" s="85">
        <v>5.0272969999999999</v>
      </c>
      <c r="RY180" s="93">
        <v>297</v>
      </c>
      <c r="RZ180" s="43" t="b">
        <v>1</v>
      </c>
      <c r="SA180" s="18" t="b">
        <v>0</v>
      </c>
      <c r="SB180" s="18" t="b">
        <v>0</v>
      </c>
      <c r="SC180" s="18" t="b">
        <v>0</v>
      </c>
      <c r="SD180" s="18" t="b">
        <v>0</v>
      </c>
      <c r="SE180" s="32" t="b">
        <v>1</v>
      </c>
      <c r="SF180" s="43" t="b">
        <v>0</v>
      </c>
      <c r="SG180" s="18" t="b">
        <v>1</v>
      </c>
      <c r="SH180" s="18">
        <v>0</v>
      </c>
      <c r="SI180" s="18"/>
      <c r="SJ180" s="22">
        <v>25</v>
      </c>
      <c r="SK180" s="22"/>
      <c r="SL180" s="22">
        <v>25</v>
      </c>
      <c r="SM180" s="22">
        <v>0</v>
      </c>
      <c r="SN180" s="18"/>
      <c r="SO180" s="18"/>
      <c r="SP180" s="18"/>
      <c r="SQ180" s="17">
        <f t="shared" si="583"/>
        <v>0.10330578512396695</v>
      </c>
      <c r="SR180" s="17">
        <f t="shared" si="584"/>
        <v>0</v>
      </c>
      <c r="SS180" s="17">
        <f t="shared" si="585"/>
        <v>0</v>
      </c>
      <c r="ST180" s="17">
        <f t="shared" si="586"/>
        <v>0</v>
      </c>
      <c r="SU180" s="17">
        <f t="shared" si="587"/>
        <v>0</v>
      </c>
      <c r="SV180" s="17">
        <f t="shared" si="658"/>
        <v>0</v>
      </c>
      <c r="SW180" s="17">
        <f t="shared" si="588"/>
        <v>0</v>
      </c>
      <c r="SX180" s="17">
        <f t="shared" si="589"/>
        <v>0</v>
      </c>
      <c r="SY180" s="17">
        <f t="shared" si="590"/>
        <v>0</v>
      </c>
      <c r="SZ180" s="17">
        <f t="shared" si="591"/>
        <v>0</v>
      </c>
      <c r="TA180" s="17">
        <f t="shared" si="592"/>
        <v>0</v>
      </c>
      <c r="TB180" s="24">
        <f t="shared" si="593"/>
        <v>620</v>
      </c>
      <c r="TC180" s="69">
        <f t="shared" si="594"/>
        <v>1</v>
      </c>
      <c r="TD180" s="17">
        <f t="shared" si="616"/>
        <v>2.6014568158168575E-6</v>
      </c>
      <c r="TE180" s="95"/>
      <c r="TF180" s="71"/>
      <c r="TG180" s="71">
        <v>4</v>
      </c>
      <c r="TH180" s="71">
        <v>15</v>
      </c>
      <c r="TI180" s="71"/>
      <c r="TJ180" s="71"/>
      <c r="TK180" s="71">
        <v>93</v>
      </c>
      <c r="TL180" s="71"/>
      <c r="TM180" s="71">
        <v>51</v>
      </c>
      <c r="TN180" s="71">
        <v>8</v>
      </c>
      <c r="TO180" s="71">
        <v>29</v>
      </c>
      <c r="TP180" s="71"/>
      <c r="TQ180" s="71">
        <v>5</v>
      </c>
      <c r="TR180" s="72"/>
      <c r="TS180" s="72"/>
      <c r="TT180" s="72"/>
      <c r="TU180" s="72">
        <v>4</v>
      </c>
      <c r="TV180" s="72">
        <v>16</v>
      </c>
      <c r="TW180" s="72"/>
      <c r="TX180" s="72">
        <v>6</v>
      </c>
      <c r="TY180" s="72">
        <v>8</v>
      </c>
      <c r="TZ180" s="72">
        <v>124</v>
      </c>
      <c r="UA180" s="72"/>
      <c r="UB180" s="72">
        <v>113</v>
      </c>
      <c r="UC180" s="72"/>
      <c r="UD180" s="72"/>
      <c r="UE180" s="72"/>
      <c r="UF180" s="72"/>
      <c r="UG180" s="72">
        <v>109</v>
      </c>
      <c r="UH180" s="72"/>
      <c r="UI180" s="72">
        <v>3</v>
      </c>
      <c r="UJ180" s="73">
        <v>1</v>
      </c>
      <c r="UK180" s="73"/>
      <c r="UL180" s="73"/>
      <c r="UM180" s="73"/>
      <c r="UN180" s="73">
        <v>9</v>
      </c>
      <c r="UO180" s="73"/>
      <c r="UP180" s="73">
        <v>8</v>
      </c>
      <c r="UQ180" s="73">
        <v>16</v>
      </c>
      <c r="UR180" s="73">
        <v>99</v>
      </c>
      <c r="US180" s="73">
        <v>88</v>
      </c>
      <c r="UT180" s="73"/>
      <c r="UU180" s="73"/>
      <c r="UV180" s="73">
        <v>4</v>
      </c>
      <c r="UW180" s="73"/>
      <c r="UX180" s="73"/>
      <c r="UY180" s="73">
        <v>119</v>
      </c>
      <c r="UZ180" s="73"/>
      <c r="VA180" s="73">
        <v>3</v>
      </c>
      <c r="VB180" s="73">
        <v>1</v>
      </c>
      <c r="VC180" s="73"/>
      <c r="VD180" s="73"/>
      <c r="VE180" s="73"/>
      <c r="VF180" s="73">
        <v>9</v>
      </c>
      <c r="VG180" s="73"/>
      <c r="VH180" s="73">
        <v>9</v>
      </c>
      <c r="VI180" s="73">
        <v>7</v>
      </c>
      <c r="VJ180" s="73">
        <v>90</v>
      </c>
      <c r="VK180" s="73">
        <v>89</v>
      </c>
      <c r="VL180" s="73"/>
      <c r="VM180" s="73"/>
      <c r="VN180" s="73">
        <v>22</v>
      </c>
      <c r="VO180" s="73"/>
      <c r="VP180" s="73">
        <v>86</v>
      </c>
      <c r="VQ180" s="73"/>
      <c r="VR180" s="73">
        <v>21</v>
      </c>
      <c r="VS180" s="73">
        <v>1</v>
      </c>
      <c r="VT180" s="73"/>
      <c r="VU180" s="73"/>
      <c r="VV180" s="73">
        <v>5</v>
      </c>
      <c r="VW180" s="73">
        <v>5</v>
      </c>
      <c r="VX180" s="73"/>
      <c r="VY180" s="73">
        <v>8</v>
      </c>
      <c r="VZ180" s="73">
        <v>12</v>
      </c>
      <c r="WA180" s="73">
        <v>21</v>
      </c>
      <c r="WB180" s="73"/>
      <c r="WC180" s="73">
        <v>55</v>
      </c>
      <c r="WD180" s="73">
        <v>1</v>
      </c>
      <c r="WE180" s="73"/>
      <c r="WF180" s="73">
        <v>18</v>
      </c>
      <c r="WG180" s="73"/>
      <c r="WH180" s="73">
        <v>1</v>
      </c>
      <c r="WI180" s="73"/>
      <c r="WJ180" s="73">
        <v>97</v>
      </c>
      <c r="WK180" s="73"/>
      <c r="WL180" s="73"/>
      <c r="WM180" s="73"/>
      <c r="WN180" s="73">
        <v>18</v>
      </c>
      <c r="WO180" s="22">
        <f t="shared" si="595"/>
        <v>3</v>
      </c>
      <c r="WP180" s="22">
        <f t="shared" si="596"/>
        <v>0</v>
      </c>
      <c r="WQ180" s="22">
        <f t="shared" si="597"/>
        <v>0</v>
      </c>
      <c r="WR180" s="22">
        <f t="shared" si="598"/>
        <v>13</v>
      </c>
      <c r="WS180" s="22">
        <f t="shared" si="599"/>
        <v>54</v>
      </c>
      <c r="WT180" s="22">
        <f t="shared" si="600"/>
        <v>0</v>
      </c>
      <c r="WU180" s="22">
        <f t="shared" si="601"/>
        <v>31</v>
      </c>
      <c r="WV180" s="22">
        <f t="shared" si="602"/>
        <v>31</v>
      </c>
      <c r="WW180" s="22">
        <f t="shared" si="603"/>
        <v>427</v>
      </c>
      <c r="WX180" s="22">
        <f t="shared" si="604"/>
        <v>0</v>
      </c>
      <c r="WY180" s="22">
        <f t="shared" si="605"/>
        <v>396</v>
      </c>
      <c r="WZ180" s="22">
        <f t="shared" si="606"/>
        <v>0</v>
      </c>
      <c r="XA180" s="22">
        <f t="shared" si="607"/>
        <v>0</v>
      </c>
      <c r="XB180" s="22">
        <f t="shared" si="608"/>
        <v>52</v>
      </c>
      <c r="XC180" s="22">
        <f t="shared" si="609"/>
        <v>0</v>
      </c>
      <c r="XD180" s="22">
        <f t="shared" si="610"/>
        <v>0</v>
      </c>
      <c r="XE180" s="22">
        <f t="shared" si="611"/>
        <v>440</v>
      </c>
      <c r="XF180" s="22">
        <f t="shared" si="612"/>
        <v>0</v>
      </c>
      <c r="XG180" s="93">
        <f t="shared" si="613"/>
        <v>50</v>
      </c>
    </row>
    <row r="181" spans="1:631" ht="17.100000000000001" customHeight="1" x14ac:dyDescent="0.2">
      <c r="A181" s="101"/>
      <c r="B181" s="27" t="s">
        <v>461</v>
      </c>
      <c r="C181" s="535" t="s">
        <v>462</v>
      </c>
      <c r="D181" s="25" t="s">
        <v>463</v>
      </c>
      <c r="E181" s="535" t="s">
        <v>464</v>
      </c>
      <c r="F181" s="25" t="s">
        <v>478</v>
      </c>
      <c r="G181" s="535" t="s">
        <v>479</v>
      </c>
      <c r="H181" s="25">
        <v>9</v>
      </c>
      <c r="I181" s="28">
        <v>20</v>
      </c>
      <c r="J181" s="17">
        <f t="shared" si="478"/>
        <v>0.92769532852310865</v>
      </c>
      <c r="K181" s="17">
        <f t="shared" si="479"/>
        <v>0.56027798885085844</v>
      </c>
      <c r="L181" s="17">
        <f t="shared" si="480"/>
        <v>1</v>
      </c>
      <c r="M181" s="17">
        <f t="shared" si="481"/>
        <v>1</v>
      </c>
      <c r="N181" s="17">
        <f t="shared" si="482"/>
        <v>0.58299980297784904</v>
      </c>
      <c r="O181" s="17">
        <f t="shared" si="483"/>
        <v>0.76324548957373695</v>
      </c>
      <c r="P181" s="17">
        <f t="shared" si="484"/>
        <v>0.73900541271989173</v>
      </c>
      <c r="Q181" s="17">
        <f t="shared" si="485"/>
        <v>0.67100971997684766</v>
      </c>
      <c r="R181" s="69">
        <f t="shared" si="486"/>
        <v>0.95588958992853312</v>
      </c>
      <c r="S181" s="422">
        <f t="shared" si="487"/>
        <v>0.80001370361675839</v>
      </c>
      <c r="T181" s="17">
        <f t="shared" si="614"/>
        <v>0.19998629638324161</v>
      </c>
      <c r="U181" s="10">
        <f t="shared" si="488"/>
        <v>137563.97373425125</v>
      </c>
      <c r="V181" s="32">
        <v>8</v>
      </c>
      <c r="W181" s="550">
        <f t="shared" si="489"/>
        <v>0</v>
      </c>
      <c r="X181" s="550">
        <f t="shared" si="490"/>
        <v>0.68890259250564734</v>
      </c>
      <c r="Y181" s="550">
        <f t="shared" si="491"/>
        <v>0.31109740749435266</v>
      </c>
      <c r="Z181" s="551">
        <f t="shared" si="492"/>
        <v>213993.64040091788</v>
      </c>
      <c r="AA181" s="426">
        <f t="shared" si="493"/>
        <v>0.70090293617806931</v>
      </c>
      <c r="AB181" s="59">
        <f t="shared" si="494"/>
        <v>0.96777355251469688</v>
      </c>
      <c r="AC181" s="59">
        <f t="shared" si="495"/>
        <v>5.5515212924653098E-2</v>
      </c>
      <c r="AD181" s="59">
        <f t="shared" si="496"/>
        <v>0.58299980297784904</v>
      </c>
      <c r="AE181" s="59">
        <f t="shared" si="497"/>
        <v>0.32899028002315228</v>
      </c>
      <c r="AF181" s="59">
        <f t="shared" si="498"/>
        <v>0.16090941490542057</v>
      </c>
      <c r="AG181" s="59">
        <f t="shared" si="499"/>
        <v>0.17542078259173835</v>
      </c>
      <c r="AH181" s="59">
        <f t="shared" si="500"/>
        <v>0.76324548957373695</v>
      </c>
      <c r="AI181" s="59">
        <f t="shared" si="501"/>
        <v>0.94263369891938054</v>
      </c>
      <c r="AJ181" s="59">
        <f t="shared" si="502"/>
        <v>0.91275695812683666</v>
      </c>
      <c r="AK181" s="59">
        <f t="shared" si="503"/>
        <v>0.26099458728010827</v>
      </c>
      <c r="AL181" s="35">
        <f t="shared" si="504"/>
        <v>1</v>
      </c>
      <c r="AM181" s="27">
        <v>687867</v>
      </c>
      <c r="AN181" s="25">
        <v>322862</v>
      </c>
      <c r="AO181" s="25">
        <v>365005</v>
      </c>
      <c r="AP181" s="17">
        <f t="shared" si="505"/>
        <v>1.3360207044004542E-2</v>
      </c>
      <c r="AQ181" s="63">
        <v>88.454130765331982</v>
      </c>
      <c r="AR181" s="58">
        <v>83.464966458999996</v>
      </c>
      <c r="AS181" s="24">
        <f t="shared" si="506"/>
        <v>8241.3859273267281</v>
      </c>
      <c r="AT181" s="17">
        <v>1</v>
      </c>
      <c r="AU181" s="25">
        <v>663463</v>
      </c>
      <c r="AV181" s="25">
        <v>310705</v>
      </c>
      <c r="AW181" s="25">
        <v>352758</v>
      </c>
      <c r="AX181" s="25">
        <v>24404</v>
      </c>
      <c r="AY181" s="25">
        <v>12157</v>
      </c>
      <c r="AZ181" s="25">
        <v>12247</v>
      </c>
      <c r="BA181" s="25">
        <v>482128</v>
      </c>
      <c r="BB181" s="25">
        <v>223568</v>
      </c>
      <c r="BC181" s="25">
        <v>258560</v>
      </c>
      <c r="BD181" s="63">
        <v>86.466584158415841</v>
      </c>
      <c r="BE181" s="25">
        <v>205739</v>
      </c>
      <c r="BF181" s="25">
        <v>99294</v>
      </c>
      <c r="BG181" s="25">
        <v>106445</v>
      </c>
      <c r="BH181" s="63">
        <v>93.281976607637745</v>
      </c>
      <c r="BI181" s="17">
        <v>0.70090293617806931</v>
      </c>
      <c r="BJ181" s="25">
        <v>164834</v>
      </c>
      <c r="BK181" s="25">
        <v>501030</v>
      </c>
      <c r="BL181" s="25">
        <v>22003</v>
      </c>
      <c r="BM181" s="17">
        <v>0.37290581402311235</v>
      </c>
      <c r="BN181" s="10">
        <f t="shared" si="507"/>
        <v>431357.39642536384</v>
      </c>
      <c r="BO181" s="29">
        <v>0.32899028002315228</v>
      </c>
      <c r="BP181" s="30">
        <f t="shared" si="508"/>
        <v>0.67100971997684766</v>
      </c>
      <c r="BQ181" s="31">
        <v>4.3915533999960079</v>
      </c>
      <c r="BR181" s="25">
        <v>523033</v>
      </c>
      <c r="BS181" s="25">
        <v>193181</v>
      </c>
      <c r="BT181" s="25">
        <v>289891</v>
      </c>
      <c r="BU181" s="25">
        <v>27545</v>
      </c>
      <c r="BV181" s="25">
        <v>10063</v>
      </c>
      <c r="BW181" s="18">
        <v>2353</v>
      </c>
      <c r="BX181" s="25">
        <v>148711</v>
      </c>
      <c r="BY181" s="25">
        <v>118386</v>
      </c>
      <c r="BZ181" s="25">
        <v>30325</v>
      </c>
      <c r="CA181" s="59">
        <v>0.20391901069860333</v>
      </c>
      <c r="CB181" s="25">
        <v>663463</v>
      </c>
      <c r="CC181" s="25">
        <v>24404</v>
      </c>
      <c r="CD181" s="17">
        <f t="shared" si="509"/>
        <v>3.6782759551022441E-2</v>
      </c>
      <c r="CE181" s="25">
        <v>4616</v>
      </c>
      <c r="CF181" s="25">
        <v>23208</v>
      </c>
      <c r="CG181" s="25">
        <v>29908</v>
      </c>
      <c r="CH181" s="25">
        <v>29764</v>
      </c>
      <c r="CI181" s="25">
        <v>22561</v>
      </c>
      <c r="CJ181" s="25">
        <v>15347</v>
      </c>
      <c r="CK181" s="25">
        <v>9462</v>
      </c>
      <c r="CL181" s="25">
        <v>6962</v>
      </c>
      <c r="CM181" s="25">
        <v>6883</v>
      </c>
      <c r="CN181" s="26">
        <v>4.4614251803834284</v>
      </c>
      <c r="CO181" s="27">
        <v>148711</v>
      </c>
      <c r="CP181" s="34">
        <f t="shared" si="510"/>
        <v>4.6255287100483491</v>
      </c>
      <c r="CQ181" s="25">
        <v>14289</v>
      </c>
      <c r="CR181" s="25">
        <v>9606</v>
      </c>
      <c r="CS181" s="25">
        <v>17161</v>
      </c>
      <c r="CT181" s="25">
        <v>69538</v>
      </c>
      <c r="CU181" s="25">
        <v>32302</v>
      </c>
      <c r="CV181" s="25">
        <v>2123</v>
      </c>
      <c r="CW181" s="25">
        <v>1599</v>
      </c>
      <c r="CX181" s="25">
        <v>2093</v>
      </c>
      <c r="CY181" s="25">
        <v>148711</v>
      </c>
      <c r="CZ181" s="25">
        <v>58666</v>
      </c>
      <c r="DA181" s="25">
        <v>81378</v>
      </c>
      <c r="DB181" s="25">
        <v>2097</v>
      </c>
      <c r="DC181" s="25">
        <v>1066</v>
      </c>
      <c r="DD181" s="25">
        <v>1941</v>
      </c>
      <c r="DE181" s="25">
        <v>3563</v>
      </c>
      <c r="DF181" s="25">
        <v>148711</v>
      </c>
      <c r="DG181" s="25">
        <v>23325</v>
      </c>
      <c r="DH181" s="18">
        <v>386</v>
      </c>
      <c r="DI181" s="18">
        <v>218</v>
      </c>
      <c r="DJ181" s="25">
        <v>120741</v>
      </c>
      <c r="DK181" s="25">
        <v>3336</v>
      </c>
      <c r="DL181" s="18">
        <v>705</v>
      </c>
      <c r="DM181" s="25">
        <f t="shared" si="511"/>
        <v>105784.85245207147</v>
      </c>
      <c r="DN181" s="17">
        <f t="shared" si="512"/>
        <v>0.81191707405639124</v>
      </c>
      <c r="DO181" s="17">
        <f t="shared" si="513"/>
        <v>2.2432772289877681E-2</v>
      </c>
      <c r="DP181" s="23">
        <f t="shared" si="514"/>
        <v>0.16090941490542057</v>
      </c>
      <c r="DQ181" s="23">
        <f t="shared" si="515"/>
        <v>0.83909058509457946</v>
      </c>
      <c r="DR181" s="25">
        <v>148711</v>
      </c>
      <c r="DS181" s="25">
        <v>15023</v>
      </c>
      <c r="DT181" s="25">
        <v>58101</v>
      </c>
      <c r="DU181" s="18">
        <v>82</v>
      </c>
      <c r="DV181" s="25">
        <v>33648</v>
      </c>
      <c r="DW181" s="25">
        <v>2499</v>
      </c>
      <c r="DX181" s="25">
        <v>36886</v>
      </c>
      <c r="DY181" s="25">
        <v>2472</v>
      </c>
      <c r="DZ181" s="17">
        <f t="shared" si="516"/>
        <v>0.71853460739286268</v>
      </c>
      <c r="EA181" s="17">
        <f t="shared" si="517"/>
        <v>0.28146539260713732</v>
      </c>
      <c r="EB181" s="25">
        <v>148711</v>
      </c>
      <c r="EC181" s="25">
        <v>25347</v>
      </c>
      <c r="ED181" s="18">
        <v>740</v>
      </c>
      <c r="EE181" s="25">
        <v>80111</v>
      </c>
      <c r="EF181" s="17">
        <f t="shared" si="696"/>
        <v>0.53870258420695172</v>
      </c>
      <c r="EG181" s="25">
        <v>40154</v>
      </c>
      <c r="EH181" s="18">
        <v>2359</v>
      </c>
      <c r="EI181" s="17">
        <f t="shared" si="519"/>
        <v>0.17542078259173835</v>
      </c>
      <c r="EJ181" s="17">
        <f t="shared" si="520"/>
        <v>0.2700136506378143</v>
      </c>
      <c r="EK181" s="69">
        <f t="shared" si="521"/>
        <v>0.56027798885085844</v>
      </c>
      <c r="EL181" s="27">
        <v>500955</v>
      </c>
      <c r="EM181" s="25">
        <v>484811</v>
      </c>
      <c r="EN181" s="25">
        <v>16144</v>
      </c>
      <c r="EO181" s="59">
        <v>0.96777355251469688</v>
      </c>
      <c r="EP181" s="25">
        <v>228661</v>
      </c>
      <c r="EQ181" s="25">
        <v>224528</v>
      </c>
      <c r="ER181" s="25">
        <v>4133</v>
      </c>
      <c r="ES181" s="59">
        <v>0.98192520805909178</v>
      </c>
      <c r="ET181" s="25">
        <v>272294</v>
      </c>
      <c r="EU181" s="25">
        <v>260283</v>
      </c>
      <c r="EV181" s="25">
        <v>12011</v>
      </c>
      <c r="EW181" s="59">
        <v>0.95588958992853312</v>
      </c>
      <c r="EX181" s="25">
        <v>360425</v>
      </c>
      <c r="EY181" s="25">
        <v>349836</v>
      </c>
      <c r="EZ181" s="25">
        <v>10589</v>
      </c>
      <c r="FA181" s="59">
        <v>0.97062079489491571</v>
      </c>
      <c r="FB181" s="25">
        <v>140530</v>
      </c>
      <c r="FC181" s="25">
        <v>134975</v>
      </c>
      <c r="FD181" s="25">
        <v>5555</v>
      </c>
      <c r="FE181" s="59">
        <v>0.96047107379207286</v>
      </c>
      <c r="FF181" s="25">
        <v>336832</v>
      </c>
      <c r="FG181" s="25">
        <v>90897</v>
      </c>
      <c r="FH181" s="25">
        <v>229659</v>
      </c>
      <c r="FI181" s="25">
        <v>16276</v>
      </c>
      <c r="FJ181" s="23">
        <f t="shared" si="522"/>
        <v>4.8320824624738745E-2</v>
      </c>
      <c r="FK181" s="23">
        <f t="shared" si="523"/>
        <v>0.68182061086832602</v>
      </c>
      <c r="FL181" s="36">
        <f t="shared" si="524"/>
        <v>5.5847259768985005</v>
      </c>
      <c r="FM181" s="25">
        <v>156207</v>
      </c>
      <c r="FN181" s="25">
        <v>45651</v>
      </c>
      <c r="FO181" s="17">
        <f t="shared" si="525"/>
        <v>0.29224682632660509</v>
      </c>
      <c r="FP181" s="25">
        <v>102702</v>
      </c>
      <c r="FQ181" s="17">
        <f t="shared" si="526"/>
        <v>0.65747373677235976</v>
      </c>
      <c r="FR181" s="25">
        <v>7854</v>
      </c>
      <c r="FS181" s="17">
        <f t="shared" si="527"/>
        <v>5.0279436901035167E-2</v>
      </c>
      <c r="FT181" s="25">
        <v>180625</v>
      </c>
      <c r="FU181" s="25">
        <v>45246</v>
      </c>
      <c r="FV181" s="25">
        <v>126957</v>
      </c>
      <c r="FW181" s="17">
        <f t="shared" si="528"/>
        <v>4.6626989619377161E-2</v>
      </c>
      <c r="FX181" s="17">
        <f t="shared" si="529"/>
        <v>0.70287612456747406</v>
      </c>
      <c r="FY181" s="25">
        <v>8422</v>
      </c>
      <c r="FZ181" s="25">
        <v>355290</v>
      </c>
      <c r="GA181" s="25">
        <v>19724</v>
      </c>
      <c r="GB181" s="25">
        <v>128432</v>
      </c>
      <c r="GC181" s="25">
        <v>107919</v>
      </c>
      <c r="GD181" s="25">
        <v>59606</v>
      </c>
      <c r="GE181" s="18">
        <v>824</v>
      </c>
      <c r="GF181" s="25">
        <v>34536</v>
      </c>
      <c r="GG181" s="18">
        <v>931</v>
      </c>
      <c r="GH181" s="18">
        <v>348</v>
      </c>
      <c r="GI181" s="25">
        <v>2970</v>
      </c>
      <c r="GJ181" s="10">
        <f t="shared" si="530"/>
        <v>19724</v>
      </c>
      <c r="GK181" s="10">
        <f t="shared" si="659"/>
        <v>335566</v>
      </c>
      <c r="GL181" s="10">
        <f t="shared" si="660"/>
        <v>207133.99999999997</v>
      </c>
      <c r="GM181" s="10">
        <f t="shared" si="531"/>
        <v>148156.00000000003</v>
      </c>
      <c r="GN181" s="10">
        <f t="shared" si="661"/>
        <v>99215</v>
      </c>
      <c r="GO181" s="17">
        <f t="shared" si="532"/>
        <v>5.5515212924653098E-2</v>
      </c>
      <c r="GP181" s="17">
        <f t="shared" si="662"/>
        <v>0.94448478707534689</v>
      </c>
      <c r="GQ181" s="17">
        <f t="shared" si="663"/>
        <v>0.58299980297784904</v>
      </c>
      <c r="GR181" s="17">
        <f t="shared" si="664"/>
        <v>0.2792507529060767</v>
      </c>
      <c r="GS181" s="17">
        <f t="shared" si="533"/>
        <v>0.76374229502659796</v>
      </c>
      <c r="GT181" s="25">
        <v>165823</v>
      </c>
      <c r="GU181" s="25">
        <v>6128</v>
      </c>
      <c r="GV181" s="25">
        <v>51331</v>
      </c>
      <c r="GW181" s="25">
        <v>56507</v>
      </c>
      <c r="GX181" s="25">
        <v>33254</v>
      </c>
      <c r="GY181" s="18">
        <v>581</v>
      </c>
      <c r="GZ181" s="25">
        <v>15885</v>
      </c>
      <c r="HA181" s="18">
        <v>344</v>
      </c>
      <c r="HB181" s="18">
        <v>275</v>
      </c>
      <c r="HC181" s="25">
        <v>1518</v>
      </c>
      <c r="HD181" s="23">
        <f t="shared" si="534"/>
        <v>3.6955066546860205E-2</v>
      </c>
      <c r="HE181" s="23">
        <f t="shared" si="535"/>
        <v>0.9630449334531398</v>
      </c>
      <c r="HF181" s="23">
        <f t="shared" si="536"/>
        <v>0.65349197638445811</v>
      </c>
      <c r="HG181" s="23">
        <f t="shared" si="537"/>
        <v>0.31272501402097419</v>
      </c>
      <c r="HH181" s="25">
        <v>189467</v>
      </c>
      <c r="HI181" s="25">
        <v>13596</v>
      </c>
      <c r="HJ181" s="25">
        <v>77101</v>
      </c>
      <c r="HK181" s="25">
        <v>51412</v>
      </c>
      <c r="HL181" s="25">
        <v>26352</v>
      </c>
      <c r="HM181" s="18">
        <v>243</v>
      </c>
      <c r="HN181" s="25">
        <v>18651</v>
      </c>
      <c r="HO181" s="18">
        <v>587</v>
      </c>
      <c r="HP181" s="18">
        <v>73</v>
      </c>
      <c r="HQ181" s="25">
        <v>1452</v>
      </c>
      <c r="HR181" s="23">
        <f t="shared" si="538"/>
        <v>7.1759198171713279E-2</v>
      </c>
      <c r="HS181" s="23">
        <f t="shared" si="539"/>
        <v>0.92824080182828672</v>
      </c>
      <c r="HT181" s="80">
        <f t="shared" si="540"/>
        <v>0.52130450157547226</v>
      </c>
      <c r="HU181" s="27">
        <v>579376</v>
      </c>
      <c r="HV181" s="25">
        <v>9009</v>
      </c>
      <c r="HW181" s="25">
        <v>257135</v>
      </c>
      <c r="HX181" s="25">
        <v>8032</v>
      </c>
      <c r="HY181" s="25">
        <v>63054</v>
      </c>
      <c r="HZ181" s="25">
        <v>7920</v>
      </c>
      <c r="IA181" s="25">
        <v>9051</v>
      </c>
      <c r="IB181" s="18">
        <v>2647</v>
      </c>
      <c r="IC181" s="25">
        <v>63774</v>
      </c>
      <c r="ID181" s="25">
        <v>111046</v>
      </c>
      <c r="IE181" s="25">
        <v>24786</v>
      </c>
      <c r="IF181" s="25">
        <v>3611</v>
      </c>
      <c r="IG181" s="25">
        <v>19311</v>
      </c>
      <c r="IH181" s="17">
        <f t="shared" si="541"/>
        <v>0.20533470492391814</v>
      </c>
      <c r="II181" s="17">
        <f t="shared" si="542"/>
        <v>1.3669879318439148E-2</v>
      </c>
      <c r="IJ181" s="30">
        <f t="shared" si="543"/>
        <v>73.153535353535361</v>
      </c>
      <c r="IK181" s="17">
        <f t="shared" si="615"/>
        <v>1</v>
      </c>
      <c r="IL181" s="25">
        <v>268014</v>
      </c>
      <c r="IM181" s="25">
        <v>4940</v>
      </c>
      <c r="IN181" s="25">
        <v>149279</v>
      </c>
      <c r="IO181" s="25">
        <v>5267</v>
      </c>
      <c r="IP181" s="25">
        <v>35895</v>
      </c>
      <c r="IQ181" s="25">
        <v>3775</v>
      </c>
      <c r="IR181" s="25">
        <v>6015</v>
      </c>
      <c r="IS181" s="18">
        <v>1653</v>
      </c>
      <c r="IT181" s="25">
        <v>32244</v>
      </c>
      <c r="IU181" s="25">
        <v>3491</v>
      </c>
      <c r="IV181" s="25">
        <v>11328</v>
      </c>
      <c r="IW181" s="25">
        <v>2174</v>
      </c>
      <c r="IX181" s="25">
        <v>11953</v>
      </c>
      <c r="IY181" s="17">
        <f t="shared" si="544"/>
        <v>0.76552344280522655</v>
      </c>
      <c r="IZ181" s="25">
        <v>311362</v>
      </c>
      <c r="JA181" s="25">
        <v>4069</v>
      </c>
      <c r="JB181" s="25">
        <v>107856</v>
      </c>
      <c r="JC181" s="25">
        <v>2765</v>
      </c>
      <c r="JD181" s="25">
        <v>27159</v>
      </c>
      <c r="JE181" s="25">
        <v>4145</v>
      </c>
      <c r="JF181" s="25">
        <v>3036</v>
      </c>
      <c r="JG181" s="18">
        <v>994</v>
      </c>
      <c r="JH181" s="25">
        <v>31530</v>
      </c>
      <c r="JI181" s="25">
        <v>107555</v>
      </c>
      <c r="JJ181" s="25">
        <v>13458</v>
      </c>
      <c r="JK181" s="25">
        <v>1437</v>
      </c>
      <c r="JL181" s="25">
        <v>7358</v>
      </c>
      <c r="JM181" s="80">
        <f t="shared" si="545"/>
        <v>0.47863901182546359</v>
      </c>
      <c r="JN181" s="27">
        <v>579376</v>
      </c>
      <c r="JO181" s="25">
        <v>373011</v>
      </c>
      <c r="JP181" s="18">
        <v>479</v>
      </c>
      <c r="JQ181" s="18">
        <v>3023</v>
      </c>
      <c r="JR181" s="25">
        <v>39119</v>
      </c>
      <c r="JS181" s="18">
        <v>1943</v>
      </c>
      <c r="JT181" s="25">
        <v>9619</v>
      </c>
      <c r="JU181" s="18">
        <v>149</v>
      </c>
      <c r="JV181" s="18">
        <v>819</v>
      </c>
      <c r="JW181" s="25">
        <v>151214</v>
      </c>
      <c r="JX181" s="17">
        <f t="shared" si="546"/>
        <v>0.26099458728010827</v>
      </c>
      <c r="JY181" s="17">
        <f t="shared" si="547"/>
        <v>0.73900541271989173</v>
      </c>
      <c r="JZ181" s="25">
        <v>408208</v>
      </c>
      <c r="KA181" s="25">
        <v>267499</v>
      </c>
      <c r="KB181" s="18">
        <v>341</v>
      </c>
      <c r="KC181" s="18">
        <v>2229</v>
      </c>
      <c r="KD181" s="25">
        <v>28152</v>
      </c>
      <c r="KE181" s="18">
        <v>1180</v>
      </c>
      <c r="KF181" s="25">
        <v>7260</v>
      </c>
      <c r="KG181" s="18">
        <v>115</v>
      </c>
      <c r="KH181" s="18">
        <v>447</v>
      </c>
      <c r="KI181" s="25">
        <v>100985</v>
      </c>
      <c r="KJ181" s="17">
        <f t="shared" si="548"/>
        <v>0.24738613647944185</v>
      </c>
      <c r="KK181" s="25">
        <v>171168</v>
      </c>
      <c r="KL181" s="25">
        <v>105512</v>
      </c>
      <c r="KM181" s="18">
        <v>138</v>
      </c>
      <c r="KN181" s="18">
        <v>794</v>
      </c>
      <c r="KO181" s="25">
        <v>10967</v>
      </c>
      <c r="KP181" s="18">
        <v>763</v>
      </c>
      <c r="KQ181" s="25">
        <v>2359</v>
      </c>
      <c r="KR181" s="18">
        <v>34</v>
      </c>
      <c r="KS181" s="18">
        <v>372</v>
      </c>
      <c r="KT181" s="25">
        <v>50229</v>
      </c>
      <c r="KU181" s="69">
        <f t="shared" si="665"/>
        <v>0.29344854178351093</v>
      </c>
      <c r="KV181" s="27">
        <v>687867</v>
      </c>
      <c r="KW181" s="25">
        <v>672108</v>
      </c>
      <c r="KX181" s="25">
        <v>15759</v>
      </c>
      <c r="KY181" s="59">
        <v>2.2909952069222684E-2</v>
      </c>
      <c r="KZ181" s="25">
        <v>7593</v>
      </c>
      <c r="LA181" s="25">
        <v>3625</v>
      </c>
      <c r="LB181" s="25">
        <v>6437</v>
      </c>
      <c r="LC181" s="25">
        <v>4825</v>
      </c>
      <c r="LD181" s="25">
        <v>322862</v>
      </c>
      <c r="LE181" s="25">
        <v>315594</v>
      </c>
      <c r="LF181" s="25">
        <v>7268</v>
      </c>
      <c r="LG181" s="59">
        <v>2.251116576122306E-2</v>
      </c>
      <c r="LH181" s="25">
        <v>365005</v>
      </c>
      <c r="LI181" s="25">
        <v>356514</v>
      </c>
      <c r="LJ181" s="25">
        <v>8491</v>
      </c>
      <c r="LK181" s="35">
        <v>2.3262695031574906E-2</v>
      </c>
      <c r="LL181" s="27">
        <v>148711</v>
      </c>
      <c r="LM181" s="25">
        <v>2525</v>
      </c>
      <c r="LN181" s="25">
        <v>137655</v>
      </c>
      <c r="LO181" s="25">
        <v>3187</v>
      </c>
      <c r="LP181" s="25">
        <v>1145</v>
      </c>
      <c r="LQ181" s="18">
        <v>619</v>
      </c>
      <c r="LR181" s="25">
        <v>3580</v>
      </c>
      <c r="LS181" s="23">
        <f t="shared" si="549"/>
        <v>2.4073538608441879E-2</v>
      </c>
      <c r="LT181" s="23">
        <f t="shared" si="550"/>
        <v>0.97592646139155814</v>
      </c>
      <c r="LU181" s="17">
        <f t="shared" si="551"/>
        <v>0.94263369891938054</v>
      </c>
      <c r="LV181" s="25">
        <v>148711</v>
      </c>
      <c r="LW181" s="25">
        <v>12757</v>
      </c>
      <c r="LX181" s="25">
        <v>23669</v>
      </c>
      <c r="LY181" s="18">
        <v>187</v>
      </c>
      <c r="LZ181" s="18">
        <v>25</v>
      </c>
      <c r="MA181" s="25">
        <v>8724</v>
      </c>
      <c r="MB181" s="18">
        <v>11</v>
      </c>
      <c r="MC181" s="18">
        <v>149</v>
      </c>
      <c r="MD181" s="25">
        <v>99124</v>
      </c>
      <c r="ME181" s="25">
        <v>1471</v>
      </c>
      <c r="MF181" s="25">
        <v>2594</v>
      </c>
      <c r="MG181" s="17">
        <f t="shared" si="552"/>
        <v>5.9740032680837329E-2</v>
      </c>
      <c r="MH181" s="17">
        <f t="shared" si="553"/>
        <v>0.91275695812683666</v>
      </c>
      <c r="MI181" s="25">
        <v>148711</v>
      </c>
      <c r="MJ181" s="25">
        <v>4545</v>
      </c>
      <c r="MK181" s="25">
        <v>137159</v>
      </c>
      <c r="ML181" s="18">
        <v>581</v>
      </c>
      <c r="MM181" s="18">
        <v>348</v>
      </c>
      <c r="MN181" s="25">
        <v>4249</v>
      </c>
      <c r="MO181" s="18">
        <v>159</v>
      </c>
      <c r="MP181" s="18">
        <v>5</v>
      </c>
      <c r="MQ181" s="18">
        <v>419</v>
      </c>
      <c r="MR181" s="18">
        <v>60</v>
      </c>
      <c r="MS181" s="25">
        <v>1186</v>
      </c>
      <c r="MT181" s="17">
        <f t="shared" si="554"/>
        <v>0.95963983834417088</v>
      </c>
      <c r="MU181" s="69">
        <f t="shared" si="555"/>
        <v>0.92769532852310865</v>
      </c>
      <c r="MV181" s="27">
        <v>148711</v>
      </c>
      <c r="MW181" s="25">
        <v>113503</v>
      </c>
      <c r="MX181" s="18">
        <v>181</v>
      </c>
      <c r="MY181" s="25">
        <v>3597</v>
      </c>
      <c r="MZ181" s="25">
        <v>12612</v>
      </c>
      <c r="NA181" s="25">
        <v>17935</v>
      </c>
      <c r="NB181" s="18">
        <v>124</v>
      </c>
      <c r="NC181" s="18">
        <v>330</v>
      </c>
      <c r="ND181" s="18">
        <v>429</v>
      </c>
      <c r="NE181" s="17">
        <f t="shared" si="556"/>
        <v>0.76324548957373695</v>
      </c>
      <c r="NF181" s="10">
        <f t="shared" si="557"/>
        <v>506385.14224906027</v>
      </c>
      <c r="NG181" s="17">
        <f t="shared" si="558"/>
        <v>0.88606760764166737</v>
      </c>
      <c r="NH181" s="25">
        <v>148711</v>
      </c>
      <c r="NI181" s="25">
        <v>61386</v>
      </c>
      <c r="NJ181" s="18">
        <v>702</v>
      </c>
      <c r="NK181" s="18">
        <v>18</v>
      </c>
      <c r="NL181" s="18">
        <v>370</v>
      </c>
      <c r="NM181" s="25">
        <v>8858</v>
      </c>
      <c r="NN181" s="25">
        <v>73724</v>
      </c>
      <c r="NO181" s="25">
        <v>1726</v>
      </c>
      <c r="NP181" s="18">
        <v>4</v>
      </c>
      <c r="NQ181" s="28">
        <v>1923</v>
      </c>
      <c r="NR181" s="27">
        <v>148711</v>
      </c>
      <c r="NS181" s="37">
        <f t="shared" si="559"/>
        <v>1.356806154218585</v>
      </c>
      <c r="NT181" s="37">
        <f t="shared" si="560"/>
        <v>0.36611598984828952</v>
      </c>
      <c r="NU181" s="37">
        <f t="shared" si="561"/>
        <v>0.73702495886446096</v>
      </c>
      <c r="NV181" s="17">
        <f t="shared" si="562"/>
        <v>0.14966119062655889</v>
      </c>
      <c r="NW181" s="10">
        <f t="shared" si="563"/>
        <v>55489</v>
      </c>
      <c r="NX181" s="17">
        <f t="shared" si="564"/>
        <v>0.37313312397872384</v>
      </c>
      <c r="NY181" s="19">
        <f t="shared" si="565"/>
        <v>1</v>
      </c>
      <c r="NZ181" s="25">
        <v>15429</v>
      </c>
      <c r="OA181" s="25">
        <v>93222</v>
      </c>
      <c r="OB181" s="25">
        <v>4184</v>
      </c>
      <c r="OC181" s="25">
        <v>71432</v>
      </c>
      <c r="OD181" s="25">
        <v>4843</v>
      </c>
      <c r="OE181" s="25">
        <v>12662</v>
      </c>
      <c r="OF181" s="17">
        <f t="shared" si="566"/>
        <v>0.48034106421179334</v>
      </c>
      <c r="OG181" s="17">
        <f t="shared" si="567"/>
        <v>0.10375157184068429</v>
      </c>
      <c r="OH181" s="17">
        <f t="shared" si="568"/>
        <v>0.62686687602127622</v>
      </c>
      <c r="OI181" s="69">
        <f t="shared" si="569"/>
        <v>8.51450128100813E-2</v>
      </c>
      <c r="OJ181" s="27">
        <v>148711</v>
      </c>
      <c r="OK181" s="25">
        <v>4068</v>
      </c>
      <c r="OL181" s="25">
        <v>14581</v>
      </c>
      <c r="OM181" s="25">
        <v>73806</v>
      </c>
      <c r="ON181" s="18">
        <v>561</v>
      </c>
      <c r="OO181" s="18">
        <v>157</v>
      </c>
      <c r="OP181" s="18">
        <v>150</v>
      </c>
      <c r="OQ181" s="18">
        <v>383</v>
      </c>
      <c r="OR181" s="69">
        <f t="shared" si="570"/>
        <v>0.1301853931450935</v>
      </c>
      <c r="OS181" s="22">
        <v>2226</v>
      </c>
      <c r="OT181" s="22">
        <v>2226</v>
      </c>
      <c r="OU181" s="38">
        <f t="shared" si="666"/>
        <v>0.96866840731070492</v>
      </c>
      <c r="OV181" s="39">
        <v>0.74924977538185089</v>
      </c>
      <c r="OW181" s="22">
        <v>166783</v>
      </c>
      <c r="OX181" s="36">
        <f t="shared" si="667"/>
        <v>6824426.7939999998</v>
      </c>
      <c r="OY181" s="36">
        <f t="shared" si="668"/>
        <v>150821.25285364522</v>
      </c>
      <c r="OZ181" s="22"/>
      <c r="PA181" s="22"/>
      <c r="PB181" s="38">
        <f t="shared" si="669"/>
        <v>0</v>
      </c>
      <c r="PC181" s="39">
        <v>0</v>
      </c>
      <c r="PD181" s="22"/>
      <c r="PE181" s="40">
        <f t="shared" si="571"/>
        <v>0</v>
      </c>
      <c r="PF181" s="36">
        <f t="shared" si="572"/>
        <v>0</v>
      </c>
      <c r="PG181" s="22"/>
      <c r="PH181" s="22"/>
      <c r="PI181" s="38">
        <f t="shared" si="670"/>
        <v>0</v>
      </c>
      <c r="PJ181" s="39">
        <v>0</v>
      </c>
      <c r="PK181" s="22"/>
      <c r="PL181" s="41">
        <f t="shared" si="573"/>
        <v>0</v>
      </c>
      <c r="PM181" s="36">
        <f t="shared" si="574"/>
        <v>0</v>
      </c>
      <c r="PN181" s="22"/>
      <c r="PO181" s="22"/>
      <c r="PP181" s="38">
        <f t="shared" si="671"/>
        <v>0</v>
      </c>
      <c r="PQ181" s="39">
        <v>0</v>
      </c>
      <c r="PR181" s="22"/>
      <c r="PS181" s="41">
        <f t="shared" si="575"/>
        <v>0</v>
      </c>
      <c r="PT181" s="36">
        <f t="shared" si="576"/>
        <v>0</v>
      </c>
      <c r="PU181" s="22">
        <v>10</v>
      </c>
      <c r="PV181" s="22">
        <v>10</v>
      </c>
      <c r="PW181" s="38">
        <f t="shared" si="672"/>
        <v>4.3516100957354219E-3</v>
      </c>
      <c r="PX181" s="39">
        <v>0.13</v>
      </c>
      <c r="PY181" s="22">
        <v>130</v>
      </c>
      <c r="PZ181" s="36">
        <f t="shared" si="577"/>
        <v>1525.6672264826695</v>
      </c>
      <c r="QA181" s="22"/>
      <c r="QB181" s="22"/>
      <c r="QC181" s="39">
        <v>0</v>
      </c>
      <c r="QD181" s="22"/>
      <c r="QE181" s="22">
        <f t="shared" si="578"/>
        <v>0</v>
      </c>
      <c r="QF181" s="22"/>
      <c r="QG181" s="22"/>
      <c r="QH181" s="22"/>
      <c r="QI181" s="38">
        <f t="shared" si="673"/>
        <v>0</v>
      </c>
      <c r="QJ181" s="39">
        <v>0</v>
      </c>
      <c r="QK181" s="22"/>
      <c r="QL181" s="42">
        <f t="shared" si="579"/>
        <v>0</v>
      </c>
      <c r="QM181" s="22">
        <f t="shared" si="674"/>
        <v>62</v>
      </c>
      <c r="QN181" s="22">
        <v>27</v>
      </c>
      <c r="QO181" s="22">
        <v>27</v>
      </c>
      <c r="QP181" s="38">
        <f t="shared" si="675"/>
        <v>1.1749347258485639E-2</v>
      </c>
      <c r="QQ181" s="39">
        <v>0.1174074074074074</v>
      </c>
      <c r="QR181" s="22">
        <v>317</v>
      </c>
      <c r="QS181" s="36">
        <f t="shared" si="580"/>
        <v>6348.3134699823959</v>
      </c>
      <c r="QT181" s="22"/>
      <c r="QU181" s="22"/>
      <c r="QV181" s="38">
        <f t="shared" si="676"/>
        <v>0</v>
      </c>
      <c r="QW181" s="39">
        <v>0</v>
      </c>
      <c r="QX181" s="22"/>
      <c r="QY181" s="36">
        <f t="shared" si="581"/>
        <v>0</v>
      </c>
      <c r="QZ181" s="22">
        <v>35</v>
      </c>
      <c r="RA181" s="22">
        <v>35</v>
      </c>
      <c r="RB181" s="38">
        <f t="shared" si="677"/>
        <v>1.5230635335073977E-2</v>
      </c>
      <c r="RC181" s="39">
        <v>0.11714285714285713</v>
      </c>
      <c r="RD181" s="22">
        <v>410</v>
      </c>
      <c r="RE181" s="36">
        <f t="shared" si="582"/>
        <v>3781.7931648489507</v>
      </c>
      <c r="RF181" s="10">
        <f t="shared" si="678"/>
        <v>2298</v>
      </c>
      <c r="RG181" s="10">
        <f t="shared" si="679"/>
        <v>2298</v>
      </c>
      <c r="RH181" s="17">
        <f t="shared" si="680"/>
        <v>2.9555775916286931E-3</v>
      </c>
      <c r="RI181" s="17">
        <f t="shared" si="681"/>
        <v>6.7525349333491308E-5</v>
      </c>
      <c r="RJ181" s="17">
        <f t="shared" si="682"/>
        <v>0.92826201896368854</v>
      </c>
      <c r="RK181" s="17">
        <f t="shared" si="683"/>
        <v>0</v>
      </c>
      <c r="RL181" s="17">
        <f t="shared" si="684"/>
        <v>0</v>
      </c>
      <c r="RM181" s="17">
        <f t="shared" si="685"/>
        <v>9.390048903093336E-3</v>
      </c>
      <c r="RN181" s="17">
        <f t="shared" si="686"/>
        <v>3.9072068207645923E-2</v>
      </c>
      <c r="RO181" s="17">
        <f t="shared" si="687"/>
        <v>0</v>
      </c>
      <c r="RP181" s="17">
        <f t="shared" si="688"/>
        <v>2.3275863925572203E-2</v>
      </c>
      <c r="RQ181" s="17">
        <f t="shared" si="689"/>
        <v>0</v>
      </c>
      <c r="RR181" s="36">
        <f t="shared" si="690"/>
        <v>162477.02671495924</v>
      </c>
      <c r="RS181" s="36">
        <f t="shared" si="691"/>
        <v>0.23620413061676057</v>
      </c>
      <c r="RT181" s="10">
        <f t="shared" si="692"/>
        <v>0</v>
      </c>
      <c r="RU181" s="17">
        <f t="shared" si="693"/>
        <v>0</v>
      </c>
      <c r="RV181" s="37">
        <f t="shared" si="694"/>
        <v>299.33289817232378</v>
      </c>
      <c r="RW181" s="36">
        <f t="shared" si="695"/>
        <v>3.3407620949980157E-3</v>
      </c>
      <c r="RX181" s="85">
        <v>4.8152090000000003</v>
      </c>
      <c r="RY181" s="93">
        <v>295</v>
      </c>
      <c r="RZ181" s="43" t="b">
        <v>0</v>
      </c>
      <c r="SA181" s="18" t="b">
        <v>0</v>
      </c>
      <c r="SB181" s="18" t="b">
        <v>0</v>
      </c>
      <c r="SC181" s="18" t="b">
        <v>0</v>
      </c>
      <c r="SD181" s="18" t="b">
        <v>0</v>
      </c>
      <c r="SE181" s="32" t="b">
        <v>0</v>
      </c>
      <c r="SF181" s="43" t="b">
        <v>0</v>
      </c>
      <c r="SG181" s="18" t="b">
        <v>1</v>
      </c>
      <c r="SH181" s="18">
        <v>0</v>
      </c>
      <c r="SI181" s="18"/>
      <c r="SJ181" s="22">
        <v>1</v>
      </c>
      <c r="SK181" s="22"/>
      <c r="SL181" s="22">
        <v>1</v>
      </c>
      <c r="SM181" s="22">
        <v>0</v>
      </c>
      <c r="SN181" s="18"/>
      <c r="SO181" s="18"/>
      <c r="SP181" s="18"/>
      <c r="SQ181" s="17">
        <f t="shared" si="583"/>
        <v>4.1322314049586778E-3</v>
      </c>
      <c r="SR181" s="17">
        <f t="shared" si="584"/>
        <v>0</v>
      </c>
      <c r="SS181" s="17">
        <f t="shared" si="585"/>
        <v>0</v>
      </c>
      <c r="ST181" s="17">
        <f t="shared" si="586"/>
        <v>0</v>
      </c>
      <c r="SU181" s="17">
        <f t="shared" si="587"/>
        <v>0</v>
      </c>
      <c r="SV181" s="17">
        <f t="shared" si="658"/>
        <v>0</v>
      </c>
      <c r="SW181" s="17">
        <f t="shared" si="588"/>
        <v>0</v>
      </c>
      <c r="SX181" s="17">
        <f t="shared" si="589"/>
        <v>0</v>
      </c>
      <c r="SY181" s="17">
        <f t="shared" si="590"/>
        <v>0</v>
      </c>
      <c r="SZ181" s="17">
        <f t="shared" si="591"/>
        <v>0</v>
      </c>
      <c r="TA181" s="17">
        <f t="shared" si="592"/>
        <v>0</v>
      </c>
      <c r="TB181" s="24">
        <f t="shared" si="593"/>
        <v>620</v>
      </c>
      <c r="TC181" s="69">
        <f t="shared" si="594"/>
        <v>1</v>
      </c>
      <c r="TD181" s="17">
        <f t="shared" si="616"/>
        <v>2.6014568158168575E-6</v>
      </c>
      <c r="TE181" s="95"/>
      <c r="TF181" s="71"/>
      <c r="TG181" s="71"/>
      <c r="TH181" s="71">
        <v>69</v>
      </c>
      <c r="TI181" s="71"/>
      <c r="TJ181" s="71"/>
      <c r="TK181" s="71">
        <v>85</v>
      </c>
      <c r="TL181" s="71"/>
      <c r="TM181" s="71">
        <v>25</v>
      </c>
      <c r="TN181" s="71">
        <v>11</v>
      </c>
      <c r="TO181" s="71">
        <v>103</v>
      </c>
      <c r="TP181" s="71">
        <v>1</v>
      </c>
      <c r="TQ181" s="71">
        <v>1</v>
      </c>
      <c r="TR181" s="72"/>
      <c r="TS181" s="72"/>
      <c r="TT181" s="72"/>
      <c r="TU181" s="72"/>
      <c r="TV181" s="72">
        <v>29</v>
      </c>
      <c r="TW181" s="72"/>
      <c r="TX181" s="72"/>
      <c r="TY181" s="72">
        <v>9</v>
      </c>
      <c r="TZ181" s="72">
        <v>67</v>
      </c>
      <c r="UA181" s="72"/>
      <c r="UB181" s="72">
        <v>44</v>
      </c>
      <c r="UC181" s="72"/>
      <c r="UD181" s="72"/>
      <c r="UE181" s="72">
        <v>12</v>
      </c>
      <c r="UF181" s="72"/>
      <c r="UG181" s="72">
        <v>156</v>
      </c>
      <c r="UH181" s="72">
        <v>20</v>
      </c>
      <c r="UI181" s="72">
        <v>2</v>
      </c>
      <c r="UJ181" s="73"/>
      <c r="UK181" s="73"/>
      <c r="UL181" s="73"/>
      <c r="UM181" s="73"/>
      <c r="UN181" s="73">
        <v>29</v>
      </c>
      <c r="UO181" s="73"/>
      <c r="UP181" s="73">
        <v>4</v>
      </c>
      <c r="UQ181" s="73">
        <v>8</v>
      </c>
      <c r="UR181" s="73">
        <v>29</v>
      </c>
      <c r="US181" s="73">
        <v>42</v>
      </c>
      <c r="UT181" s="73"/>
      <c r="UU181" s="73"/>
      <c r="UV181" s="73"/>
      <c r="UW181" s="73"/>
      <c r="UX181" s="73">
        <v>1</v>
      </c>
      <c r="UY181" s="73">
        <v>217</v>
      </c>
      <c r="UZ181" s="73">
        <v>1</v>
      </c>
      <c r="VA181" s="73">
        <v>2</v>
      </c>
      <c r="VB181" s="73"/>
      <c r="VC181" s="73"/>
      <c r="VD181" s="73"/>
      <c r="VE181" s="73">
        <v>21</v>
      </c>
      <c r="VF181" s="73">
        <v>12</v>
      </c>
      <c r="VG181" s="73"/>
      <c r="VH181" s="73">
        <v>7</v>
      </c>
      <c r="VI181" s="73">
        <v>10</v>
      </c>
      <c r="VJ181" s="73">
        <v>27</v>
      </c>
      <c r="VK181" s="73">
        <v>41</v>
      </c>
      <c r="VL181" s="73"/>
      <c r="VM181" s="73"/>
      <c r="VN181" s="73"/>
      <c r="VO181" s="73"/>
      <c r="VP181" s="73">
        <v>178</v>
      </c>
      <c r="VQ181" s="73"/>
      <c r="VR181" s="73">
        <v>2</v>
      </c>
      <c r="VS181" s="73"/>
      <c r="VT181" s="73"/>
      <c r="VU181" s="73"/>
      <c r="VV181" s="73">
        <v>4</v>
      </c>
      <c r="VW181" s="73">
        <v>12</v>
      </c>
      <c r="VX181" s="73">
        <v>1</v>
      </c>
      <c r="VY181" s="73">
        <v>4</v>
      </c>
      <c r="VZ181" s="73">
        <v>13</v>
      </c>
      <c r="WA181" s="73">
        <v>32</v>
      </c>
      <c r="WB181" s="73"/>
      <c r="WC181" s="73">
        <v>5</v>
      </c>
      <c r="WD181" s="73">
        <v>1</v>
      </c>
      <c r="WE181" s="73"/>
      <c r="WF181" s="73"/>
      <c r="WG181" s="73"/>
      <c r="WH181" s="73">
        <v>1</v>
      </c>
      <c r="WI181" s="73"/>
      <c r="WJ181" s="73">
        <v>161</v>
      </c>
      <c r="WK181" s="73"/>
      <c r="WL181" s="73"/>
      <c r="WM181" s="73"/>
      <c r="WN181" s="73">
        <v>35</v>
      </c>
      <c r="WO181" s="22">
        <f t="shared" si="595"/>
        <v>0</v>
      </c>
      <c r="WP181" s="22">
        <f t="shared" si="596"/>
        <v>0</v>
      </c>
      <c r="WQ181" s="22">
        <f t="shared" si="597"/>
        <v>0</v>
      </c>
      <c r="WR181" s="22">
        <f t="shared" si="598"/>
        <v>25</v>
      </c>
      <c r="WS181" s="22">
        <f t="shared" si="599"/>
        <v>151</v>
      </c>
      <c r="WT181" s="22">
        <f t="shared" si="600"/>
        <v>0</v>
      </c>
      <c r="WU181" s="22">
        <f t="shared" si="601"/>
        <v>15</v>
      </c>
      <c r="WV181" s="22">
        <f t="shared" si="602"/>
        <v>27</v>
      </c>
      <c r="WW181" s="22">
        <f t="shared" si="603"/>
        <v>240</v>
      </c>
      <c r="WX181" s="22">
        <f t="shared" si="604"/>
        <v>0</v>
      </c>
      <c r="WY181" s="22">
        <f t="shared" si="605"/>
        <v>157</v>
      </c>
      <c r="WZ181" s="22">
        <f t="shared" si="606"/>
        <v>0</v>
      </c>
      <c r="XA181" s="22">
        <f t="shared" si="607"/>
        <v>0</v>
      </c>
      <c r="XB181" s="22">
        <f t="shared" si="608"/>
        <v>23</v>
      </c>
      <c r="XC181" s="22">
        <f t="shared" si="609"/>
        <v>0</v>
      </c>
      <c r="XD181" s="22">
        <f t="shared" si="610"/>
        <v>1</v>
      </c>
      <c r="XE181" s="22">
        <f t="shared" si="611"/>
        <v>815</v>
      </c>
      <c r="XF181" s="22">
        <f t="shared" si="612"/>
        <v>22</v>
      </c>
      <c r="XG181" s="93">
        <f t="shared" si="613"/>
        <v>42</v>
      </c>
    </row>
    <row r="182" spans="1:631" ht="17.100000000000001" customHeight="1" x14ac:dyDescent="0.2">
      <c r="A182" s="101"/>
      <c r="B182" s="27" t="s">
        <v>461</v>
      </c>
      <c r="C182" s="535" t="s">
        <v>462</v>
      </c>
      <c r="D182" s="25" t="s">
        <v>480</v>
      </c>
      <c r="E182" s="535" t="s">
        <v>481</v>
      </c>
      <c r="F182" s="25" t="s">
        <v>482</v>
      </c>
      <c r="G182" s="535" t="s">
        <v>483</v>
      </c>
      <c r="H182" s="25"/>
      <c r="I182" s="28">
        <v>39</v>
      </c>
      <c r="J182" s="17">
        <f t="shared" si="478"/>
        <v>0.98506463527239152</v>
      </c>
      <c r="K182" s="17">
        <f t="shared" si="479"/>
        <v>0.80061172668513381</v>
      </c>
      <c r="L182" s="17">
        <f t="shared" si="480"/>
        <v>1</v>
      </c>
      <c r="M182" s="17">
        <f t="shared" si="481"/>
        <v>0.84568387298976033</v>
      </c>
      <c r="N182" s="17">
        <f t="shared" si="482"/>
        <v>0.76331450877501716</v>
      </c>
      <c r="O182" s="17">
        <f t="shared" si="483"/>
        <v>0.9726915974145891</v>
      </c>
      <c r="P182" s="17">
        <f t="shared" si="484"/>
        <v>0.83431602814105243</v>
      </c>
      <c r="Q182" s="17">
        <f t="shared" si="485"/>
        <v>0.72529824033295598</v>
      </c>
      <c r="R182" s="69">
        <f t="shared" si="486"/>
        <v>0.95849634291546182</v>
      </c>
      <c r="S182" s="422">
        <f t="shared" si="487"/>
        <v>0.87616410583626236</v>
      </c>
      <c r="T182" s="17">
        <f t="shared" si="614"/>
        <v>0.12383589416373764</v>
      </c>
      <c r="U182" s="10">
        <f t="shared" si="488"/>
        <v>25941.886124784742</v>
      </c>
      <c r="V182" s="32">
        <v>8</v>
      </c>
      <c r="W182" s="550">
        <f t="shared" si="489"/>
        <v>0</v>
      </c>
      <c r="X182" s="550">
        <f t="shared" si="490"/>
        <v>0.76505299472515131</v>
      </c>
      <c r="Y182" s="550">
        <f t="shared" si="491"/>
        <v>0.23494700527484869</v>
      </c>
      <c r="Z182" s="551">
        <f t="shared" si="492"/>
        <v>49218.10834700695</v>
      </c>
      <c r="AA182" s="426">
        <f t="shared" si="493"/>
        <v>1</v>
      </c>
      <c r="AB182" s="59">
        <f t="shared" si="494"/>
        <v>0.96934629525768057</v>
      </c>
      <c r="AC182" s="59">
        <f t="shared" si="495"/>
        <v>4.169133057097605E-2</v>
      </c>
      <c r="AD182" s="59">
        <f t="shared" si="496"/>
        <v>0.76331450877501716</v>
      </c>
      <c r="AE182" s="59">
        <f t="shared" si="497"/>
        <v>0.27470175966704402</v>
      </c>
      <c r="AF182" s="59">
        <f t="shared" si="498"/>
        <v>2.4907663896583564E-2</v>
      </c>
      <c r="AG182" s="59">
        <f t="shared" si="499"/>
        <v>1.4750692520775623E-2</v>
      </c>
      <c r="AH182" s="59">
        <f t="shared" si="500"/>
        <v>0.9726915974145891</v>
      </c>
      <c r="AI182" s="59">
        <f t="shared" si="501"/>
        <v>0.97689289012003688</v>
      </c>
      <c r="AJ182" s="59">
        <f t="shared" si="502"/>
        <v>0.99323638042474605</v>
      </c>
      <c r="AK182" s="59">
        <f t="shared" si="503"/>
        <v>0.16568397185894759</v>
      </c>
      <c r="AL182" s="35">
        <f t="shared" si="504"/>
        <v>1</v>
      </c>
      <c r="AM182" s="27">
        <v>209486</v>
      </c>
      <c r="AN182" s="25">
        <v>98698</v>
      </c>
      <c r="AO182" s="25">
        <v>110788</v>
      </c>
      <c r="AP182" s="17">
        <f t="shared" si="505"/>
        <v>4.068775406903276E-3</v>
      </c>
      <c r="AQ182" s="63">
        <v>89.087265768855829</v>
      </c>
      <c r="AR182" s="58">
        <v>13.1206426259</v>
      </c>
      <c r="AS182" s="24">
        <f t="shared" si="506"/>
        <v>15966.138700133255</v>
      </c>
      <c r="AT182" s="17">
        <v>1</v>
      </c>
      <c r="AU182" s="25">
        <v>201316</v>
      </c>
      <c r="AV182" s="25">
        <v>93030</v>
      </c>
      <c r="AW182" s="25">
        <v>108286</v>
      </c>
      <c r="AX182" s="25">
        <v>8170</v>
      </c>
      <c r="AY182" s="25">
        <v>5668</v>
      </c>
      <c r="AZ182" s="25">
        <v>2502</v>
      </c>
      <c r="BA182" s="25">
        <v>209486</v>
      </c>
      <c r="BB182" s="25">
        <v>98698</v>
      </c>
      <c r="BC182" s="25">
        <v>110788</v>
      </c>
      <c r="BD182" s="63">
        <v>89.087265768855829</v>
      </c>
      <c r="BE182" s="18" t="s">
        <v>764</v>
      </c>
      <c r="BF182" s="18" t="s">
        <v>764</v>
      </c>
      <c r="BG182" s="18" t="s">
        <v>764</v>
      </c>
      <c r="BH182" s="63"/>
      <c r="BI182" s="17">
        <v>1</v>
      </c>
      <c r="BJ182" s="25">
        <v>41978</v>
      </c>
      <c r="BK182" s="25">
        <v>152813</v>
      </c>
      <c r="BL182" s="25">
        <v>14695</v>
      </c>
      <c r="BM182" s="17">
        <v>0.37086504420435434</v>
      </c>
      <c r="BN182" s="10">
        <f t="shared" si="507"/>
        <v>131794.96534980662</v>
      </c>
      <c r="BO182" s="29">
        <v>0.27470175966704402</v>
      </c>
      <c r="BP182" s="30">
        <f t="shared" si="508"/>
        <v>0.72529824033295598</v>
      </c>
      <c r="BQ182" s="31">
        <v>9.6163284537310307</v>
      </c>
      <c r="BR182" s="25">
        <v>167508</v>
      </c>
      <c r="BS182" s="25">
        <v>64726</v>
      </c>
      <c r="BT182" s="25">
        <v>84421</v>
      </c>
      <c r="BU182" s="25">
        <v>11852</v>
      </c>
      <c r="BV182" s="25">
        <v>3328</v>
      </c>
      <c r="BW182" s="18">
        <v>3181</v>
      </c>
      <c r="BX182" s="25">
        <v>43320</v>
      </c>
      <c r="BY182" s="25">
        <v>30120</v>
      </c>
      <c r="BZ182" s="25">
        <v>13200</v>
      </c>
      <c r="CA182" s="59">
        <v>0.3047091412742382</v>
      </c>
      <c r="CB182" s="25">
        <v>201316</v>
      </c>
      <c r="CC182" s="25">
        <v>8170</v>
      </c>
      <c r="CD182" s="17">
        <f t="shared" si="509"/>
        <v>4.0582964096246697E-2</v>
      </c>
      <c r="CE182" s="25">
        <v>2042</v>
      </c>
      <c r="CF182" s="25">
        <v>5510</v>
      </c>
      <c r="CG182" s="25">
        <v>8018</v>
      </c>
      <c r="CH182" s="25">
        <v>8763</v>
      </c>
      <c r="CI182" s="25">
        <v>6832</v>
      </c>
      <c r="CJ182" s="25">
        <v>4497</v>
      </c>
      <c r="CK182" s="25">
        <v>2859</v>
      </c>
      <c r="CL182" s="25">
        <v>2093</v>
      </c>
      <c r="CM182" s="25">
        <v>2706</v>
      </c>
      <c r="CN182" s="26">
        <v>4.6471837488457988</v>
      </c>
      <c r="CO182" s="27">
        <v>43320</v>
      </c>
      <c r="CP182" s="34">
        <f t="shared" si="510"/>
        <v>4.835780240073869</v>
      </c>
      <c r="CQ182" s="25">
        <v>15549</v>
      </c>
      <c r="CR182" s="25">
        <v>4792</v>
      </c>
      <c r="CS182" s="25">
        <v>5110</v>
      </c>
      <c r="CT182" s="25">
        <v>15908</v>
      </c>
      <c r="CU182" s="25">
        <v>1028</v>
      </c>
      <c r="CV182" s="18">
        <v>231</v>
      </c>
      <c r="CW182" s="18">
        <v>139</v>
      </c>
      <c r="CX182" s="18">
        <v>563</v>
      </c>
      <c r="CY182" s="25">
        <v>43320</v>
      </c>
      <c r="CZ182" s="25">
        <v>24773</v>
      </c>
      <c r="DA182" s="25">
        <v>13721</v>
      </c>
      <c r="DB182" s="25">
        <v>1710</v>
      </c>
      <c r="DC182" s="25">
        <v>2013</v>
      </c>
      <c r="DD182" s="18">
        <v>395</v>
      </c>
      <c r="DE182" s="18">
        <v>708</v>
      </c>
      <c r="DF182" s="25">
        <v>43320</v>
      </c>
      <c r="DG182" s="18">
        <v>987</v>
      </c>
      <c r="DH182" s="18">
        <v>36</v>
      </c>
      <c r="DI182" s="18">
        <v>56</v>
      </c>
      <c r="DJ182" s="25">
        <v>37661</v>
      </c>
      <c r="DK182" s="25">
        <v>4348</v>
      </c>
      <c r="DL182" s="18">
        <v>232</v>
      </c>
      <c r="DM182" s="25">
        <f t="shared" si="511"/>
        <v>4754.0689750692518</v>
      </c>
      <c r="DN182" s="17">
        <f t="shared" si="512"/>
        <v>0.86936749769159738</v>
      </c>
      <c r="DO182" s="17">
        <f t="shared" si="513"/>
        <v>0.10036934441366574</v>
      </c>
      <c r="DP182" s="23">
        <f t="shared" si="514"/>
        <v>2.4907663896583564E-2</v>
      </c>
      <c r="DQ182" s="23">
        <f t="shared" si="515"/>
        <v>0.97509233610341639</v>
      </c>
      <c r="DR182" s="25">
        <v>43320</v>
      </c>
      <c r="DS182" s="18">
        <v>776</v>
      </c>
      <c r="DT182" s="25">
        <v>5491</v>
      </c>
      <c r="DU182" s="18">
        <v>15</v>
      </c>
      <c r="DV182" s="25">
        <v>9914</v>
      </c>
      <c r="DW182" s="25">
        <v>1950</v>
      </c>
      <c r="DX182" s="25">
        <v>24576</v>
      </c>
      <c r="DY182" s="18">
        <v>598</v>
      </c>
      <c r="DZ182" s="17">
        <f t="shared" si="516"/>
        <v>0.37386888273314867</v>
      </c>
      <c r="EA182" s="17">
        <f t="shared" si="517"/>
        <v>0.62613111726685133</v>
      </c>
      <c r="EB182" s="25">
        <v>43320</v>
      </c>
      <c r="EC182" s="18">
        <v>492</v>
      </c>
      <c r="ED182" s="18">
        <v>147</v>
      </c>
      <c r="EE182" s="25">
        <v>18612</v>
      </c>
      <c r="EF182" s="17">
        <f t="shared" si="696"/>
        <v>0.42963988919667589</v>
      </c>
      <c r="EG182" s="25">
        <v>23544</v>
      </c>
      <c r="EH182" s="18">
        <v>525</v>
      </c>
      <c r="EI182" s="17">
        <f t="shared" si="519"/>
        <v>1.4750692520775623E-2</v>
      </c>
      <c r="EJ182" s="17">
        <f t="shared" si="520"/>
        <v>0.54349030470914128</v>
      </c>
      <c r="EK182" s="69">
        <f t="shared" si="521"/>
        <v>0.80061172668513381</v>
      </c>
      <c r="EL182" s="43">
        <v>160470</v>
      </c>
      <c r="EM182" s="18">
        <v>155551</v>
      </c>
      <c r="EN182" s="18">
        <v>4919</v>
      </c>
      <c r="EO182" s="59">
        <v>0.96934629525768057</v>
      </c>
      <c r="EP182" s="18">
        <v>72285</v>
      </c>
      <c r="EQ182" s="18">
        <v>71026</v>
      </c>
      <c r="ER182" s="18">
        <v>1259</v>
      </c>
      <c r="ES182" s="59">
        <v>0.98258283184616446</v>
      </c>
      <c r="ET182" s="18">
        <v>88185</v>
      </c>
      <c r="EU182" s="18">
        <v>84525</v>
      </c>
      <c r="EV182" s="18">
        <v>3660</v>
      </c>
      <c r="EW182" s="59">
        <v>0.95849634291546182</v>
      </c>
      <c r="EX182" s="18">
        <v>160470</v>
      </c>
      <c r="EY182" s="18">
        <v>155551</v>
      </c>
      <c r="EZ182" s="18">
        <v>4919</v>
      </c>
      <c r="FA182" s="59">
        <v>0.96934629525768057</v>
      </c>
      <c r="FB182" s="18" t="s">
        <v>764</v>
      </c>
      <c r="FC182" s="18" t="s">
        <v>764</v>
      </c>
      <c r="FD182" s="18" t="s">
        <v>764</v>
      </c>
      <c r="FE182" s="59">
        <v>0</v>
      </c>
      <c r="FF182" s="25">
        <v>85935</v>
      </c>
      <c r="FG182" s="25">
        <v>30398</v>
      </c>
      <c r="FH182" s="25">
        <v>52123</v>
      </c>
      <c r="FI182" s="25">
        <v>3414</v>
      </c>
      <c r="FJ182" s="23">
        <f t="shared" si="522"/>
        <v>3.9727701169488566E-2</v>
      </c>
      <c r="FK182" s="23">
        <f t="shared" si="523"/>
        <v>0.60653982661313788</v>
      </c>
      <c r="FL182" s="36">
        <f t="shared" si="524"/>
        <v>8.9039250146455764</v>
      </c>
      <c r="FM182" s="25">
        <v>41645</v>
      </c>
      <c r="FN182" s="25">
        <v>15268</v>
      </c>
      <c r="FO182" s="17">
        <f t="shared" si="525"/>
        <v>0.36662264377476289</v>
      </c>
      <c r="FP182" s="25">
        <v>24768</v>
      </c>
      <c r="FQ182" s="17">
        <f t="shared" si="526"/>
        <v>0.59474126545803818</v>
      </c>
      <c r="FR182" s="25">
        <v>1609</v>
      </c>
      <c r="FS182" s="17">
        <f t="shared" si="527"/>
        <v>3.8636090767198941E-2</v>
      </c>
      <c r="FT182" s="25">
        <v>44290</v>
      </c>
      <c r="FU182" s="25">
        <v>15130</v>
      </c>
      <c r="FV182" s="25">
        <v>27355</v>
      </c>
      <c r="FW182" s="17">
        <f t="shared" si="528"/>
        <v>4.0754120568977197E-2</v>
      </c>
      <c r="FX182" s="17">
        <f t="shared" si="529"/>
        <v>0.61763377737638292</v>
      </c>
      <c r="FY182" s="25">
        <v>1805</v>
      </c>
      <c r="FZ182" s="25">
        <v>125014</v>
      </c>
      <c r="GA182" s="25">
        <v>5212</v>
      </c>
      <c r="GB182" s="25">
        <v>24377</v>
      </c>
      <c r="GC182" s="25">
        <v>29709</v>
      </c>
      <c r="GD182" s="25">
        <v>30392</v>
      </c>
      <c r="GE182" s="18">
        <v>1088</v>
      </c>
      <c r="GF182" s="25">
        <v>31607</v>
      </c>
      <c r="GG182" s="25">
        <v>1970</v>
      </c>
      <c r="GH182" s="18">
        <v>409</v>
      </c>
      <c r="GI182" s="18">
        <v>250</v>
      </c>
      <c r="GJ182" s="10">
        <f t="shared" si="530"/>
        <v>5212</v>
      </c>
      <c r="GK182" s="10">
        <f t="shared" si="659"/>
        <v>119802</v>
      </c>
      <c r="GL182" s="10">
        <f t="shared" si="660"/>
        <v>95425</v>
      </c>
      <c r="GM182" s="10">
        <f t="shared" si="531"/>
        <v>29589</v>
      </c>
      <c r="GN182" s="10">
        <f t="shared" si="661"/>
        <v>65716</v>
      </c>
      <c r="GO182" s="17">
        <f t="shared" si="532"/>
        <v>4.169133057097605E-2</v>
      </c>
      <c r="GP182" s="17">
        <f t="shared" si="662"/>
        <v>0.95830866942902393</v>
      </c>
      <c r="GQ182" s="17">
        <f t="shared" si="663"/>
        <v>0.76331450877501716</v>
      </c>
      <c r="GR182" s="17">
        <f t="shared" si="664"/>
        <v>0.52566912505799346</v>
      </c>
      <c r="GS182" s="17">
        <f t="shared" si="533"/>
        <v>0.86081158910202049</v>
      </c>
      <c r="GT182" s="25">
        <v>55892</v>
      </c>
      <c r="GU182" s="25">
        <v>1381</v>
      </c>
      <c r="GV182" s="25">
        <v>8956</v>
      </c>
      <c r="GW182" s="25">
        <v>14296</v>
      </c>
      <c r="GX182" s="25">
        <v>15809</v>
      </c>
      <c r="GY182" s="18">
        <v>740</v>
      </c>
      <c r="GZ182" s="25">
        <v>13624</v>
      </c>
      <c r="HA182" s="25">
        <v>626</v>
      </c>
      <c r="HB182" s="18">
        <v>339</v>
      </c>
      <c r="HC182" s="18">
        <v>121</v>
      </c>
      <c r="HD182" s="23">
        <f t="shared" si="534"/>
        <v>2.4708366134688329E-2</v>
      </c>
      <c r="HE182" s="23">
        <f t="shared" si="535"/>
        <v>0.9752916338653117</v>
      </c>
      <c r="HF182" s="23">
        <f t="shared" si="536"/>
        <v>0.81505403277749944</v>
      </c>
      <c r="HG182" s="23">
        <f t="shared" si="537"/>
        <v>0.55927503041580195</v>
      </c>
      <c r="HH182" s="25">
        <v>69122</v>
      </c>
      <c r="HI182" s="25">
        <v>3831</v>
      </c>
      <c r="HJ182" s="25">
        <v>15421</v>
      </c>
      <c r="HK182" s="25">
        <v>15413</v>
      </c>
      <c r="HL182" s="25">
        <v>14583</v>
      </c>
      <c r="HM182" s="18">
        <v>348</v>
      </c>
      <c r="HN182" s="25">
        <v>17983</v>
      </c>
      <c r="HO182" s="25">
        <v>1344</v>
      </c>
      <c r="HP182" s="18">
        <v>70</v>
      </c>
      <c r="HQ182" s="18">
        <v>129</v>
      </c>
      <c r="HR182" s="23">
        <f t="shared" si="538"/>
        <v>5.5423743525939644E-2</v>
      </c>
      <c r="HS182" s="23">
        <f t="shared" si="539"/>
        <v>0.94457625647406041</v>
      </c>
      <c r="HT182" s="80">
        <f t="shared" si="540"/>
        <v>0.72147796649402507</v>
      </c>
      <c r="HU182" s="27">
        <v>184357</v>
      </c>
      <c r="HV182" s="25">
        <v>7384</v>
      </c>
      <c r="HW182" s="25">
        <v>43650</v>
      </c>
      <c r="HX182" s="25">
        <v>3438</v>
      </c>
      <c r="HY182" s="25">
        <v>26377</v>
      </c>
      <c r="HZ182" s="25">
        <v>2980</v>
      </c>
      <c r="IA182" s="25">
        <v>4199</v>
      </c>
      <c r="IB182" s="18">
        <v>736</v>
      </c>
      <c r="IC182" s="25">
        <v>27106</v>
      </c>
      <c r="ID182" s="25">
        <v>39283</v>
      </c>
      <c r="IE182" s="25">
        <v>15101</v>
      </c>
      <c r="IF182" s="18">
        <v>1181</v>
      </c>
      <c r="IG182" s="25">
        <v>12922</v>
      </c>
      <c r="IH182" s="17">
        <f t="shared" si="541"/>
        <v>0.22924543141838932</v>
      </c>
      <c r="II182" s="17">
        <f t="shared" si="542"/>
        <v>1.61642899374583E-2</v>
      </c>
      <c r="IJ182" s="30">
        <f t="shared" si="543"/>
        <v>61.864765100671143</v>
      </c>
      <c r="IK182" s="17">
        <f t="shared" si="615"/>
        <v>0.84568387298976033</v>
      </c>
      <c r="IL182" s="25">
        <v>85854</v>
      </c>
      <c r="IM182" s="25">
        <v>3019</v>
      </c>
      <c r="IN182" s="25">
        <v>28386</v>
      </c>
      <c r="IO182" s="25">
        <v>2360</v>
      </c>
      <c r="IP182" s="25">
        <v>16459</v>
      </c>
      <c r="IQ182" s="25">
        <v>1506</v>
      </c>
      <c r="IR182" s="25">
        <v>2769</v>
      </c>
      <c r="IS182" s="18">
        <v>512</v>
      </c>
      <c r="IT182" s="25">
        <v>13683</v>
      </c>
      <c r="IU182" s="25">
        <v>1055</v>
      </c>
      <c r="IV182" s="25">
        <v>7024</v>
      </c>
      <c r="IW182" s="18">
        <v>636</v>
      </c>
      <c r="IX182" s="25">
        <v>8445</v>
      </c>
      <c r="IY182" s="17">
        <f t="shared" si="544"/>
        <v>0.63478696391548439</v>
      </c>
      <c r="IZ182" s="25">
        <v>98503</v>
      </c>
      <c r="JA182" s="25">
        <v>4365</v>
      </c>
      <c r="JB182" s="25">
        <v>15264</v>
      </c>
      <c r="JC182" s="25">
        <v>1078</v>
      </c>
      <c r="JD182" s="25">
        <v>9918</v>
      </c>
      <c r="JE182" s="25">
        <v>1474</v>
      </c>
      <c r="JF182" s="25">
        <v>1430</v>
      </c>
      <c r="JG182" s="18">
        <v>224</v>
      </c>
      <c r="JH182" s="25">
        <v>13423</v>
      </c>
      <c r="JI182" s="25">
        <v>38228</v>
      </c>
      <c r="JJ182" s="25">
        <v>8077</v>
      </c>
      <c r="JK182" s="18">
        <v>545</v>
      </c>
      <c r="JL182" s="25">
        <v>4477</v>
      </c>
      <c r="JM182" s="80">
        <f t="shared" si="545"/>
        <v>0.34038557201303515</v>
      </c>
      <c r="JN182" s="43">
        <v>184357</v>
      </c>
      <c r="JO182" s="18">
        <v>133715</v>
      </c>
      <c r="JP182" s="18">
        <v>356</v>
      </c>
      <c r="JQ182" s="18">
        <v>3508</v>
      </c>
      <c r="JR182" s="18">
        <v>8267</v>
      </c>
      <c r="JS182" s="18">
        <v>2380</v>
      </c>
      <c r="JT182" s="18">
        <v>4985</v>
      </c>
      <c r="JU182" s="18">
        <v>241</v>
      </c>
      <c r="JV182" s="18">
        <v>360</v>
      </c>
      <c r="JW182" s="18">
        <v>30545</v>
      </c>
      <c r="JX182" s="17">
        <f t="shared" si="546"/>
        <v>0.16568397185894759</v>
      </c>
      <c r="JY182" s="17">
        <f t="shared" si="547"/>
        <v>0.83431602814105243</v>
      </c>
      <c r="JZ182" s="18">
        <v>184357</v>
      </c>
      <c r="KA182" s="18">
        <v>133715</v>
      </c>
      <c r="KB182" s="18">
        <v>356</v>
      </c>
      <c r="KC182" s="18">
        <v>3508</v>
      </c>
      <c r="KD182" s="18">
        <v>8267</v>
      </c>
      <c r="KE182" s="18">
        <v>2380</v>
      </c>
      <c r="KF182" s="18">
        <v>4985</v>
      </c>
      <c r="KG182" s="18">
        <v>241</v>
      </c>
      <c r="KH182" s="18">
        <v>360</v>
      </c>
      <c r="KI182" s="18">
        <v>30545</v>
      </c>
      <c r="KJ182" s="17">
        <f t="shared" si="548"/>
        <v>0.16568397185894759</v>
      </c>
      <c r="KK182" s="18" t="s">
        <v>764</v>
      </c>
      <c r="KL182" s="18" t="s">
        <v>764</v>
      </c>
      <c r="KM182" s="18" t="s">
        <v>764</v>
      </c>
      <c r="KN182" s="18" t="s">
        <v>764</v>
      </c>
      <c r="KO182" s="18" t="s">
        <v>764</v>
      </c>
      <c r="KP182" s="18" t="s">
        <v>764</v>
      </c>
      <c r="KQ182" s="18" t="s">
        <v>764</v>
      </c>
      <c r="KR182" s="18" t="s">
        <v>764</v>
      </c>
      <c r="KS182" s="18" t="s">
        <v>764</v>
      </c>
      <c r="KT182" s="18" t="s">
        <v>764</v>
      </c>
      <c r="KU182" s="69" t="s">
        <v>764</v>
      </c>
      <c r="KV182" s="27">
        <v>209486</v>
      </c>
      <c r="KW182" s="25">
        <v>203787</v>
      </c>
      <c r="KX182" s="25">
        <v>5699</v>
      </c>
      <c r="KY182" s="59">
        <v>2.7204681935785686E-2</v>
      </c>
      <c r="KZ182" s="25">
        <v>2236</v>
      </c>
      <c r="LA182" s="18">
        <v>1523</v>
      </c>
      <c r="LB182" s="25">
        <v>2700</v>
      </c>
      <c r="LC182" s="25">
        <v>1921</v>
      </c>
      <c r="LD182" s="25">
        <v>98698</v>
      </c>
      <c r="LE182" s="25">
        <v>96159</v>
      </c>
      <c r="LF182" s="25">
        <v>2539</v>
      </c>
      <c r="LG182" s="59">
        <v>2.5724938701898722E-2</v>
      </c>
      <c r="LH182" s="25">
        <v>110788</v>
      </c>
      <c r="LI182" s="25">
        <v>107628</v>
      </c>
      <c r="LJ182" s="25">
        <v>3160</v>
      </c>
      <c r="LK182" s="35">
        <v>2.8522944723255225E-2</v>
      </c>
      <c r="LL182" s="27">
        <v>43320</v>
      </c>
      <c r="LM182" s="25">
        <v>5796</v>
      </c>
      <c r="LN182" s="25">
        <v>36523</v>
      </c>
      <c r="LO182" s="18">
        <v>639</v>
      </c>
      <c r="LP182" s="18">
        <v>36</v>
      </c>
      <c r="LQ182" s="18">
        <v>79</v>
      </c>
      <c r="LR182" s="18">
        <v>247</v>
      </c>
      <c r="LS182" s="23">
        <f t="shared" si="549"/>
        <v>5.7017543859649127E-3</v>
      </c>
      <c r="LT182" s="23">
        <f t="shared" si="550"/>
        <v>0.99429824561403513</v>
      </c>
      <c r="LU182" s="17">
        <f t="shared" si="551"/>
        <v>0.97689289012003688</v>
      </c>
      <c r="LV182" s="25">
        <v>43320</v>
      </c>
      <c r="LW182" s="25">
        <v>8204</v>
      </c>
      <c r="LX182" s="25">
        <v>6331</v>
      </c>
      <c r="LY182" s="18">
        <v>241</v>
      </c>
      <c r="LZ182" s="18">
        <v>22</v>
      </c>
      <c r="MA182" s="18">
        <v>7</v>
      </c>
      <c r="MB182" s="18">
        <v>1</v>
      </c>
      <c r="MC182" s="18">
        <v>14</v>
      </c>
      <c r="MD182" s="25">
        <v>28251</v>
      </c>
      <c r="ME182" s="18">
        <v>67</v>
      </c>
      <c r="MF182" s="18">
        <v>182</v>
      </c>
      <c r="MG182" s="17">
        <f t="shared" si="552"/>
        <v>5.0784856879039703E-4</v>
      </c>
      <c r="MH182" s="17">
        <f t="shared" si="553"/>
        <v>0.99323638042474605</v>
      </c>
      <c r="MI182" s="25">
        <v>43320</v>
      </c>
      <c r="MJ182" s="25">
        <v>20874</v>
      </c>
      <c r="MK182" s="25">
        <v>21351</v>
      </c>
      <c r="ML182" s="18">
        <v>692</v>
      </c>
      <c r="MM182" s="18">
        <v>36</v>
      </c>
      <c r="MN182" s="18">
        <v>49</v>
      </c>
      <c r="MO182" s="18">
        <v>0</v>
      </c>
      <c r="MP182" s="18">
        <v>1</v>
      </c>
      <c r="MQ182" s="18">
        <v>70</v>
      </c>
      <c r="MR182" s="18">
        <v>1</v>
      </c>
      <c r="MS182" s="18">
        <v>246</v>
      </c>
      <c r="MT182" s="17">
        <f t="shared" si="554"/>
        <v>0.99233610341643586</v>
      </c>
      <c r="MU182" s="69">
        <f t="shared" si="555"/>
        <v>0.98506463527239152</v>
      </c>
      <c r="MV182" s="27">
        <v>43320</v>
      </c>
      <c r="MW182" s="25">
        <v>42137</v>
      </c>
      <c r="MX182" s="18">
        <v>27</v>
      </c>
      <c r="MY182" s="18">
        <v>579</v>
      </c>
      <c r="MZ182" s="18">
        <v>418</v>
      </c>
      <c r="NA182" s="18">
        <v>49</v>
      </c>
      <c r="NB182" s="18">
        <v>2</v>
      </c>
      <c r="NC182" s="18">
        <v>3</v>
      </c>
      <c r="ND182" s="18">
        <v>105</v>
      </c>
      <c r="NE182" s="17">
        <f t="shared" si="556"/>
        <v>0.9726915974145891</v>
      </c>
      <c r="NF182" s="10">
        <f t="shared" si="557"/>
        <v>195818.38162511543</v>
      </c>
      <c r="NG182" s="17">
        <f t="shared" si="558"/>
        <v>0.9738919667590028</v>
      </c>
      <c r="NH182" s="25">
        <v>43320</v>
      </c>
      <c r="NI182" s="25">
        <v>28419</v>
      </c>
      <c r="NJ182" s="25">
        <v>2249</v>
      </c>
      <c r="NK182" s="18">
        <v>5</v>
      </c>
      <c r="NL182" s="18">
        <v>504</v>
      </c>
      <c r="NM182" s="18">
        <v>746</v>
      </c>
      <c r="NN182" s="25">
        <v>10404</v>
      </c>
      <c r="NO182" s="18">
        <v>427</v>
      </c>
      <c r="NP182" s="18" t="s">
        <v>764</v>
      </c>
      <c r="NQ182" s="32">
        <v>566</v>
      </c>
      <c r="NR182" s="27">
        <v>43320</v>
      </c>
      <c r="NS182" s="37">
        <f t="shared" si="559"/>
        <v>2.5470221606648198</v>
      </c>
      <c r="NT182" s="37">
        <f t="shared" si="560"/>
        <v>0.68727985690364179</v>
      </c>
      <c r="NU182" s="37">
        <f t="shared" si="561"/>
        <v>0.39261535115147234</v>
      </c>
      <c r="NV182" s="17">
        <f t="shared" si="562"/>
        <v>7.9724953958309169E-2</v>
      </c>
      <c r="NW182" s="10">
        <f t="shared" si="563"/>
        <v>4968</v>
      </c>
      <c r="NX182" s="17">
        <f t="shared" si="564"/>
        <v>0.11468144044321329</v>
      </c>
      <c r="NY182" s="19">
        <f t="shared" si="565"/>
        <v>8.9531258447620249E-2</v>
      </c>
      <c r="NZ182" s="25">
        <v>8478</v>
      </c>
      <c r="OA182" s="25">
        <v>38352</v>
      </c>
      <c r="OB182" s="25">
        <v>5497</v>
      </c>
      <c r="OC182" s="25">
        <v>35436</v>
      </c>
      <c r="OD182" s="25">
        <v>8570</v>
      </c>
      <c r="OE182" s="25">
        <v>14004</v>
      </c>
      <c r="OF182" s="17">
        <f t="shared" si="566"/>
        <v>0.81800554016620497</v>
      </c>
      <c r="OG182" s="17">
        <f t="shared" si="567"/>
        <v>0.19570637119113574</v>
      </c>
      <c r="OH182" s="17">
        <f t="shared" si="568"/>
        <v>0.88531855955678673</v>
      </c>
      <c r="OI182" s="69">
        <f t="shared" si="569"/>
        <v>0.32326869806094183</v>
      </c>
      <c r="OJ182" s="27">
        <v>43320</v>
      </c>
      <c r="OK182" s="25">
        <v>6765</v>
      </c>
      <c r="OL182" s="25">
        <v>1145</v>
      </c>
      <c r="OM182" s="25">
        <v>20959</v>
      </c>
      <c r="ON182" s="18">
        <v>23</v>
      </c>
      <c r="OO182" s="18">
        <v>16</v>
      </c>
      <c r="OP182" s="18">
        <v>10</v>
      </c>
      <c r="OQ182" s="18">
        <v>51</v>
      </c>
      <c r="OR182" s="69">
        <f t="shared" si="570"/>
        <v>0.18335641735918745</v>
      </c>
      <c r="OS182" s="64"/>
      <c r="OT182" s="64"/>
      <c r="OU182" s="64"/>
      <c r="OV182" s="17">
        <v>0</v>
      </c>
      <c r="OW182" s="64"/>
      <c r="OX182" s="36"/>
      <c r="OY182" s="36"/>
      <c r="OZ182" s="64"/>
      <c r="PA182" s="64"/>
      <c r="PB182" s="64"/>
      <c r="PC182" s="17">
        <v>0</v>
      </c>
      <c r="PD182" s="64"/>
      <c r="PE182" s="40">
        <f t="shared" si="571"/>
        <v>0</v>
      </c>
      <c r="PF182" s="36">
        <f t="shared" si="572"/>
        <v>0</v>
      </c>
      <c r="PG182" s="64"/>
      <c r="PH182" s="64"/>
      <c r="PI182" s="64"/>
      <c r="PJ182" s="17">
        <v>0</v>
      </c>
      <c r="PK182" s="64"/>
      <c r="PL182" s="41">
        <f t="shared" si="573"/>
        <v>0</v>
      </c>
      <c r="PM182" s="36">
        <f t="shared" si="574"/>
        <v>0</v>
      </c>
      <c r="PN182" s="64"/>
      <c r="PO182" s="64"/>
      <c r="PP182" s="64"/>
      <c r="PQ182" s="17">
        <v>0</v>
      </c>
      <c r="PR182" s="64"/>
      <c r="PS182" s="41">
        <f t="shared" si="575"/>
        <v>0</v>
      </c>
      <c r="PT182" s="36">
        <f t="shared" si="576"/>
        <v>0</v>
      </c>
      <c r="PU182" s="64"/>
      <c r="PV182" s="64"/>
      <c r="PW182" s="64"/>
      <c r="PX182" s="17">
        <v>0</v>
      </c>
      <c r="PY182" s="64"/>
      <c r="PZ182" s="36">
        <f t="shared" si="577"/>
        <v>0</v>
      </c>
      <c r="QA182" s="64"/>
      <c r="QB182" s="64"/>
      <c r="QC182" s="17">
        <v>0</v>
      </c>
      <c r="QD182" s="64"/>
      <c r="QE182" s="22">
        <f t="shared" si="578"/>
        <v>0</v>
      </c>
      <c r="QF182" s="22"/>
      <c r="QG182" s="64"/>
      <c r="QH182" s="64"/>
      <c r="QI182" s="64"/>
      <c r="QJ182" s="17">
        <v>0</v>
      </c>
      <c r="QK182" s="64"/>
      <c r="QL182" s="42">
        <f t="shared" si="579"/>
        <v>0</v>
      </c>
      <c r="QM182" s="64"/>
      <c r="QN182" s="64"/>
      <c r="QO182" s="64"/>
      <c r="QP182" s="64"/>
      <c r="QQ182" s="17">
        <v>0</v>
      </c>
      <c r="QR182" s="64"/>
      <c r="QS182" s="36">
        <f t="shared" si="580"/>
        <v>0</v>
      </c>
      <c r="QT182" s="64"/>
      <c r="QU182" s="64"/>
      <c r="QV182" s="64"/>
      <c r="QW182" s="17">
        <v>0</v>
      </c>
      <c r="QX182" s="64"/>
      <c r="QY182" s="36">
        <f t="shared" si="581"/>
        <v>0</v>
      </c>
      <c r="QZ182" s="64"/>
      <c r="RA182" s="64"/>
      <c r="RB182" s="64"/>
      <c r="RC182" s="17">
        <v>0</v>
      </c>
      <c r="RD182" s="64"/>
      <c r="RE182" s="36">
        <f t="shared" si="582"/>
        <v>0</v>
      </c>
      <c r="RF182" s="64"/>
      <c r="RG182" s="10"/>
      <c r="RH182" s="10"/>
      <c r="RI182" s="17"/>
      <c r="RJ182" s="17"/>
      <c r="RK182" s="17"/>
      <c r="RL182" s="17"/>
      <c r="RM182" s="17"/>
      <c r="RN182" s="17"/>
      <c r="RO182" s="17"/>
      <c r="RP182" s="17"/>
      <c r="RQ182" s="17"/>
      <c r="RR182" s="36"/>
      <c r="RS182" s="36"/>
      <c r="RT182" s="10"/>
      <c r="RU182" s="17"/>
      <c r="RV182" s="37"/>
      <c r="RW182" s="36"/>
      <c r="RX182" s="85">
        <v>9.3919280000000001</v>
      </c>
      <c r="RY182" s="93">
        <v>312</v>
      </c>
      <c r="RZ182" s="43" t="b">
        <v>1</v>
      </c>
      <c r="SA182" s="18" t="b">
        <v>0</v>
      </c>
      <c r="SB182" s="18" t="b">
        <v>0</v>
      </c>
      <c r="SC182" s="18" t="b">
        <v>0</v>
      </c>
      <c r="SD182" s="18" t="b">
        <v>0</v>
      </c>
      <c r="SE182" s="32" t="b">
        <v>0</v>
      </c>
      <c r="SF182" s="43" t="b">
        <v>0</v>
      </c>
      <c r="SG182" s="18" t="b">
        <v>0</v>
      </c>
      <c r="SH182" s="18"/>
      <c r="SI182" s="18"/>
      <c r="SJ182" s="18"/>
      <c r="SK182" s="18"/>
      <c r="SL182" s="18"/>
      <c r="SM182" s="18"/>
      <c r="SN182" s="18"/>
      <c r="SO182" s="18"/>
      <c r="SP182" s="18"/>
      <c r="SQ182" s="17">
        <f t="shared" si="583"/>
        <v>0</v>
      </c>
      <c r="SR182" s="17">
        <f t="shared" si="584"/>
        <v>0</v>
      </c>
      <c r="SS182" s="17">
        <f t="shared" si="585"/>
        <v>0</v>
      </c>
      <c r="ST182" s="17">
        <f t="shared" si="586"/>
        <v>0</v>
      </c>
      <c r="SU182" s="17">
        <f t="shared" si="587"/>
        <v>0</v>
      </c>
      <c r="SV182" s="17">
        <f t="shared" si="658"/>
        <v>0</v>
      </c>
      <c r="SW182" s="17">
        <f t="shared" si="588"/>
        <v>0</v>
      </c>
      <c r="SX182" s="17">
        <f t="shared" si="589"/>
        <v>0</v>
      </c>
      <c r="SY182" s="17">
        <f t="shared" si="590"/>
        <v>0</v>
      </c>
      <c r="SZ182" s="17">
        <f t="shared" si="591"/>
        <v>0</v>
      </c>
      <c r="TA182" s="17">
        <f t="shared" si="592"/>
        <v>0</v>
      </c>
      <c r="TB182" s="24">
        <f t="shared" si="593"/>
        <v>620</v>
      </c>
      <c r="TC182" s="69">
        <f t="shared" si="594"/>
        <v>1</v>
      </c>
      <c r="TD182" s="17">
        <f t="shared" si="616"/>
        <v>2.6014568158168575E-6</v>
      </c>
      <c r="TE182" s="95"/>
      <c r="TF182" s="71"/>
      <c r="TG182" s="71">
        <v>1</v>
      </c>
      <c r="TH182" s="71">
        <v>2</v>
      </c>
      <c r="TI182" s="71"/>
      <c r="TJ182" s="71"/>
      <c r="TK182" s="71">
        <v>90</v>
      </c>
      <c r="TL182" s="71"/>
      <c r="TM182" s="71">
        <v>2</v>
      </c>
      <c r="TN182" s="71"/>
      <c r="TO182" s="71">
        <v>7</v>
      </c>
      <c r="TP182" s="71"/>
      <c r="TQ182" s="71">
        <v>1</v>
      </c>
      <c r="TR182" s="72"/>
      <c r="TS182" s="72"/>
      <c r="TT182" s="72"/>
      <c r="TU182" s="72">
        <v>1</v>
      </c>
      <c r="TV182" s="72">
        <v>3</v>
      </c>
      <c r="TW182" s="72"/>
      <c r="TX182" s="72">
        <v>1</v>
      </c>
      <c r="TY182" s="72">
        <v>1</v>
      </c>
      <c r="TZ182" s="72">
        <v>131</v>
      </c>
      <c r="UA182" s="72"/>
      <c r="UB182" s="72">
        <v>16</v>
      </c>
      <c r="UC182" s="72"/>
      <c r="UD182" s="72"/>
      <c r="UE182" s="72"/>
      <c r="UF182" s="72"/>
      <c r="UG182" s="72">
        <v>45</v>
      </c>
      <c r="UH182" s="72"/>
      <c r="UI182" s="72">
        <v>1</v>
      </c>
      <c r="UJ182" s="73"/>
      <c r="UK182" s="73"/>
      <c r="UL182" s="73"/>
      <c r="UM182" s="73"/>
      <c r="UN182" s="73">
        <v>4</v>
      </c>
      <c r="UO182" s="73"/>
      <c r="UP182" s="73">
        <v>1</v>
      </c>
      <c r="UQ182" s="73">
        <v>3</v>
      </c>
      <c r="UR182" s="73">
        <v>96</v>
      </c>
      <c r="US182" s="73">
        <v>16</v>
      </c>
      <c r="UT182" s="73"/>
      <c r="UU182" s="73"/>
      <c r="UV182" s="73"/>
      <c r="UW182" s="73"/>
      <c r="UX182" s="73"/>
      <c r="UY182" s="73">
        <v>46</v>
      </c>
      <c r="UZ182" s="73"/>
      <c r="VA182" s="73">
        <v>1</v>
      </c>
      <c r="VB182" s="73"/>
      <c r="VC182" s="73"/>
      <c r="VD182" s="73"/>
      <c r="VE182" s="73"/>
      <c r="VF182" s="73">
        <v>4</v>
      </c>
      <c r="VG182" s="73"/>
      <c r="VH182" s="73">
        <v>2</v>
      </c>
      <c r="VI182" s="73">
        <v>3</v>
      </c>
      <c r="VJ182" s="73">
        <v>98</v>
      </c>
      <c r="VK182" s="73">
        <v>15</v>
      </c>
      <c r="VL182" s="73"/>
      <c r="VM182" s="73"/>
      <c r="VN182" s="73"/>
      <c r="VO182" s="73">
        <v>1</v>
      </c>
      <c r="VP182" s="73">
        <v>9</v>
      </c>
      <c r="VQ182" s="73"/>
      <c r="VR182" s="73">
        <v>1</v>
      </c>
      <c r="VS182" s="73"/>
      <c r="VT182" s="73"/>
      <c r="VU182" s="73"/>
      <c r="VV182" s="73"/>
      <c r="VW182" s="73">
        <v>2</v>
      </c>
      <c r="VX182" s="73">
        <v>1</v>
      </c>
      <c r="VY182" s="73">
        <v>2</v>
      </c>
      <c r="VZ182" s="73">
        <v>2</v>
      </c>
      <c r="WA182" s="73">
        <v>15</v>
      </c>
      <c r="WB182" s="73"/>
      <c r="WC182" s="73">
        <v>15</v>
      </c>
      <c r="WD182" s="73"/>
      <c r="WE182" s="73"/>
      <c r="WF182" s="73"/>
      <c r="WG182" s="73"/>
      <c r="WH182" s="73">
        <v>1</v>
      </c>
      <c r="WI182" s="73"/>
      <c r="WJ182" s="73">
        <v>10</v>
      </c>
      <c r="WK182" s="73"/>
      <c r="WL182" s="73"/>
      <c r="WM182" s="73"/>
      <c r="WN182" s="73">
        <v>1</v>
      </c>
      <c r="WO182" s="22">
        <f t="shared" si="595"/>
        <v>0</v>
      </c>
      <c r="WP182" s="22">
        <f t="shared" si="596"/>
        <v>0</v>
      </c>
      <c r="WQ182" s="22">
        <f t="shared" si="597"/>
        <v>0</v>
      </c>
      <c r="WR182" s="22">
        <f t="shared" si="598"/>
        <v>2</v>
      </c>
      <c r="WS182" s="22">
        <f t="shared" si="599"/>
        <v>15</v>
      </c>
      <c r="WT182" s="22">
        <f t="shared" si="600"/>
        <v>0</v>
      </c>
      <c r="WU182" s="22">
        <f t="shared" si="601"/>
        <v>6</v>
      </c>
      <c r="WV182" s="22">
        <f t="shared" si="602"/>
        <v>7</v>
      </c>
      <c r="WW182" s="22">
        <f t="shared" si="603"/>
        <v>430</v>
      </c>
      <c r="WX182" s="22">
        <f t="shared" si="604"/>
        <v>0</v>
      </c>
      <c r="WY182" s="22">
        <f t="shared" si="605"/>
        <v>64</v>
      </c>
      <c r="WZ182" s="22">
        <f t="shared" si="606"/>
        <v>0</v>
      </c>
      <c r="XA182" s="22">
        <f t="shared" si="607"/>
        <v>0</v>
      </c>
      <c r="XB182" s="22">
        <f t="shared" si="608"/>
        <v>0</v>
      </c>
      <c r="XC182" s="22">
        <f t="shared" si="609"/>
        <v>1</v>
      </c>
      <c r="XD182" s="22">
        <f t="shared" si="610"/>
        <v>0</v>
      </c>
      <c r="XE182" s="22">
        <f t="shared" si="611"/>
        <v>117</v>
      </c>
      <c r="XF182" s="22">
        <f t="shared" si="612"/>
        <v>0</v>
      </c>
      <c r="XG182" s="93">
        <f t="shared" si="613"/>
        <v>5</v>
      </c>
    </row>
    <row r="183" spans="1:631" ht="17.100000000000001" customHeight="1" x14ac:dyDescent="0.2">
      <c r="A183" s="101"/>
      <c r="B183" s="27" t="s">
        <v>461</v>
      </c>
      <c r="C183" s="535" t="s">
        <v>462</v>
      </c>
      <c r="D183" s="25" t="s">
        <v>480</v>
      </c>
      <c r="E183" s="535" t="s">
        <v>481</v>
      </c>
      <c r="F183" s="25" t="s">
        <v>484</v>
      </c>
      <c r="G183" s="535" t="s">
        <v>485</v>
      </c>
      <c r="H183" s="25"/>
      <c r="I183" s="28">
        <v>15</v>
      </c>
      <c r="J183" s="17">
        <f t="shared" si="478"/>
        <v>0.99111839857894379</v>
      </c>
      <c r="K183" s="17">
        <f t="shared" si="479"/>
        <v>0.83743253398920547</v>
      </c>
      <c r="L183" s="17">
        <f t="shared" si="480"/>
        <v>1</v>
      </c>
      <c r="M183" s="17">
        <f t="shared" si="481"/>
        <v>0.80904772690083027</v>
      </c>
      <c r="N183" s="17">
        <f t="shared" si="482"/>
        <v>0.81982063798388016</v>
      </c>
      <c r="O183" s="17">
        <f t="shared" si="483"/>
        <v>0.98968367834938853</v>
      </c>
      <c r="P183" s="17">
        <f t="shared" si="484"/>
        <v>0.8834284273240236</v>
      </c>
      <c r="Q183" s="17">
        <f t="shared" si="485"/>
        <v>0.75820008004726602</v>
      </c>
      <c r="R183" s="69">
        <f t="shared" si="486"/>
        <v>0.96747050099941978</v>
      </c>
      <c r="S183" s="422">
        <f t="shared" si="487"/>
        <v>0.89513355379699533</v>
      </c>
      <c r="T183" s="17">
        <f t="shared" si="614"/>
        <v>0.10486644620300467</v>
      </c>
      <c r="U183" s="10">
        <f t="shared" si="488"/>
        <v>7439.8548923183698</v>
      </c>
      <c r="V183" s="32">
        <v>8</v>
      </c>
      <c r="W183" s="550">
        <f t="shared" si="489"/>
        <v>0</v>
      </c>
      <c r="X183" s="550">
        <f t="shared" si="490"/>
        <v>0.78402244268588417</v>
      </c>
      <c r="Y183" s="550">
        <f t="shared" si="491"/>
        <v>0.21597755731411583</v>
      </c>
      <c r="Z183" s="551">
        <f t="shared" si="492"/>
        <v>15322.743781207262</v>
      </c>
      <c r="AA183" s="426">
        <f t="shared" si="493"/>
        <v>1</v>
      </c>
      <c r="AB183" s="59">
        <f t="shared" si="494"/>
        <v>0.97610277273810164</v>
      </c>
      <c r="AC183" s="59">
        <f t="shared" si="495"/>
        <v>3.3942558746736295E-2</v>
      </c>
      <c r="AD183" s="59">
        <f t="shared" si="496"/>
        <v>0.81982063798388016</v>
      </c>
      <c r="AE183" s="59">
        <f t="shared" si="497"/>
        <v>0.241799919952734</v>
      </c>
      <c r="AF183" s="59">
        <f t="shared" si="498"/>
        <v>2.2067363530778164E-2</v>
      </c>
      <c r="AG183" s="59">
        <f t="shared" si="499"/>
        <v>1.0657921705267474E-2</v>
      </c>
      <c r="AH183" s="59">
        <f t="shared" si="500"/>
        <v>0.98968367834938853</v>
      </c>
      <c r="AI183" s="59">
        <f t="shared" si="501"/>
        <v>0.99043519846963179</v>
      </c>
      <c r="AJ183" s="59">
        <f t="shared" si="502"/>
        <v>0.99180159868825579</v>
      </c>
      <c r="AK183" s="59">
        <f t="shared" si="503"/>
        <v>0.11657157267597643</v>
      </c>
      <c r="AL183" s="35">
        <f t="shared" si="504"/>
        <v>1</v>
      </c>
      <c r="AM183" s="27">
        <v>70946</v>
      </c>
      <c r="AN183" s="25">
        <v>32724</v>
      </c>
      <c r="AO183" s="25">
        <v>38222</v>
      </c>
      <c r="AP183" s="17">
        <f t="shared" si="505"/>
        <v>1.3779600546965419E-3</v>
      </c>
      <c r="AQ183" s="63">
        <v>85.615614044267701</v>
      </c>
      <c r="AR183" s="58">
        <v>4.7911663708200001</v>
      </c>
      <c r="AS183" s="24">
        <f t="shared" si="506"/>
        <v>14807.667801328658</v>
      </c>
      <c r="AT183" s="17">
        <v>1</v>
      </c>
      <c r="AU183" s="25">
        <v>66792</v>
      </c>
      <c r="AV183" s="25">
        <v>29592</v>
      </c>
      <c r="AW183" s="25">
        <v>37200</v>
      </c>
      <c r="AX183" s="25">
        <v>4154</v>
      </c>
      <c r="AY183" s="25">
        <v>3132</v>
      </c>
      <c r="AZ183" s="25">
        <v>1022</v>
      </c>
      <c r="BA183" s="25">
        <v>70946</v>
      </c>
      <c r="BB183" s="25">
        <v>32724</v>
      </c>
      <c r="BC183" s="25">
        <v>38222</v>
      </c>
      <c r="BD183" s="63">
        <v>85.615614044267701</v>
      </c>
      <c r="BE183" s="18" t="s">
        <v>764</v>
      </c>
      <c r="BF183" s="18" t="s">
        <v>764</v>
      </c>
      <c r="BG183" s="18" t="s">
        <v>764</v>
      </c>
      <c r="BH183" s="63"/>
      <c r="BI183" s="17">
        <v>1</v>
      </c>
      <c r="BJ183" s="25">
        <v>12687</v>
      </c>
      <c r="BK183" s="25">
        <v>52469</v>
      </c>
      <c r="BL183" s="25">
        <v>5790</v>
      </c>
      <c r="BM183" s="17">
        <v>0.3521507938020545</v>
      </c>
      <c r="BN183" s="10">
        <f t="shared" si="507"/>
        <v>45962.309782919445</v>
      </c>
      <c r="BO183" s="29">
        <v>0.241799919952734</v>
      </c>
      <c r="BP183" s="30">
        <f t="shared" si="508"/>
        <v>0.75820008004726602</v>
      </c>
      <c r="BQ183" s="31">
        <v>11.035087384932055</v>
      </c>
      <c r="BR183" s="25">
        <v>58259</v>
      </c>
      <c r="BS183" s="25">
        <v>24132</v>
      </c>
      <c r="BT183" s="25">
        <v>27729</v>
      </c>
      <c r="BU183" s="25">
        <v>4186</v>
      </c>
      <c r="BV183" s="18">
        <v>997</v>
      </c>
      <c r="BW183" s="18">
        <v>1215</v>
      </c>
      <c r="BX183" s="25">
        <v>14637</v>
      </c>
      <c r="BY183" s="25">
        <v>9596</v>
      </c>
      <c r="BZ183" s="25">
        <v>5041</v>
      </c>
      <c r="CA183" s="59">
        <v>0.344401175104188</v>
      </c>
      <c r="CB183" s="25">
        <v>66792</v>
      </c>
      <c r="CC183" s="25">
        <v>4154</v>
      </c>
      <c r="CD183" s="17">
        <f t="shared" si="509"/>
        <v>6.2193077015211401E-2</v>
      </c>
      <c r="CE183" s="18">
        <v>784</v>
      </c>
      <c r="CF183" s="25">
        <v>1974</v>
      </c>
      <c r="CG183" s="25">
        <v>2781</v>
      </c>
      <c r="CH183" s="25">
        <v>2925</v>
      </c>
      <c r="CI183" s="25">
        <v>2156</v>
      </c>
      <c r="CJ183" s="25">
        <v>1443</v>
      </c>
      <c r="CK183" s="18">
        <v>983</v>
      </c>
      <c r="CL183" s="18">
        <v>713</v>
      </c>
      <c r="CM183" s="18">
        <v>878</v>
      </c>
      <c r="CN183" s="26">
        <v>4.5632301701168272</v>
      </c>
      <c r="CO183" s="27">
        <v>14637</v>
      </c>
      <c r="CP183" s="34">
        <f t="shared" si="510"/>
        <v>4.8470314955250391</v>
      </c>
      <c r="CQ183" s="25">
        <v>6460</v>
      </c>
      <c r="CR183" s="25">
        <v>1837</v>
      </c>
      <c r="CS183" s="25">
        <v>1620</v>
      </c>
      <c r="CT183" s="25">
        <v>4290</v>
      </c>
      <c r="CU183" s="18">
        <v>194</v>
      </c>
      <c r="CV183" s="18">
        <v>76</v>
      </c>
      <c r="CW183" s="18">
        <v>23</v>
      </c>
      <c r="CX183" s="18">
        <v>137</v>
      </c>
      <c r="CY183" s="25">
        <v>14637</v>
      </c>
      <c r="CZ183" s="25">
        <v>7902</v>
      </c>
      <c r="DA183" s="25">
        <v>3347</v>
      </c>
      <c r="DB183" s="18">
        <v>371</v>
      </c>
      <c r="DC183" s="25">
        <v>2540</v>
      </c>
      <c r="DD183" s="18">
        <v>173</v>
      </c>
      <c r="DE183" s="18">
        <v>304</v>
      </c>
      <c r="DF183" s="25">
        <v>14637</v>
      </c>
      <c r="DG183" s="18">
        <v>301</v>
      </c>
      <c r="DH183" s="18">
        <v>3</v>
      </c>
      <c r="DI183" s="18">
        <v>19</v>
      </c>
      <c r="DJ183" s="25">
        <v>9645</v>
      </c>
      <c r="DK183" s="25">
        <v>4584</v>
      </c>
      <c r="DL183" s="18">
        <v>85</v>
      </c>
      <c r="DM183" s="25">
        <f t="shared" si="511"/>
        <v>1387.2219717155156</v>
      </c>
      <c r="DN183" s="17">
        <f t="shared" si="512"/>
        <v>0.65894650543144084</v>
      </c>
      <c r="DO183" s="17">
        <f t="shared" si="513"/>
        <v>0.31317893010862879</v>
      </c>
      <c r="DP183" s="23">
        <f t="shared" si="514"/>
        <v>2.2067363530778164E-2</v>
      </c>
      <c r="DQ183" s="23">
        <f t="shared" si="515"/>
        <v>0.97793263646922179</v>
      </c>
      <c r="DR183" s="25">
        <v>14637</v>
      </c>
      <c r="DS183" s="18">
        <v>67</v>
      </c>
      <c r="DT183" s="25">
        <v>1030</v>
      </c>
      <c r="DU183" s="18">
        <v>4</v>
      </c>
      <c r="DV183" s="25">
        <v>3335</v>
      </c>
      <c r="DW183" s="18">
        <v>355</v>
      </c>
      <c r="DX183" s="25">
        <v>9703</v>
      </c>
      <c r="DY183" s="18">
        <v>143</v>
      </c>
      <c r="DZ183" s="17">
        <f t="shared" si="516"/>
        <v>0.30306756849081096</v>
      </c>
      <c r="EA183" s="17">
        <f t="shared" si="517"/>
        <v>0.69693243150918904</v>
      </c>
      <c r="EB183" s="25">
        <v>14637</v>
      </c>
      <c r="EC183" s="18">
        <v>94</v>
      </c>
      <c r="ED183" s="18">
        <v>62</v>
      </c>
      <c r="EE183" s="25">
        <v>5145</v>
      </c>
      <c r="EF183" s="17">
        <f t="shared" si="696"/>
        <v>0.35150645624103299</v>
      </c>
      <c r="EG183" s="25">
        <v>9201</v>
      </c>
      <c r="EH183" s="18">
        <v>135</v>
      </c>
      <c r="EI183" s="17">
        <f t="shared" si="519"/>
        <v>1.0657921705267474E-2</v>
      </c>
      <c r="EJ183" s="17">
        <f t="shared" si="520"/>
        <v>0.62861242057798727</v>
      </c>
      <c r="EK183" s="69">
        <f t="shared" si="521"/>
        <v>0.83743253398920547</v>
      </c>
      <c r="EL183" s="43">
        <v>54567</v>
      </c>
      <c r="EM183" s="18">
        <v>53263</v>
      </c>
      <c r="EN183" s="18">
        <v>1304</v>
      </c>
      <c r="EO183" s="59">
        <v>0.97610277273810164</v>
      </c>
      <c r="EP183" s="18">
        <v>23549</v>
      </c>
      <c r="EQ183" s="18">
        <v>23254</v>
      </c>
      <c r="ER183" s="18">
        <v>295</v>
      </c>
      <c r="ES183" s="59">
        <v>0.98747292878678505</v>
      </c>
      <c r="ET183" s="18">
        <v>31018</v>
      </c>
      <c r="EU183" s="18">
        <v>30009</v>
      </c>
      <c r="EV183" s="18">
        <v>1009</v>
      </c>
      <c r="EW183" s="59">
        <v>0.96747050099941978</v>
      </c>
      <c r="EX183" s="18">
        <v>54567</v>
      </c>
      <c r="EY183" s="18">
        <v>53263</v>
      </c>
      <c r="EZ183" s="18">
        <v>1304</v>
      </c>
      <c r="FA183" s="59">
        <v>0.97610277273810164</v>
      </c>
      <c r="FB183" s="18" t="s">
        <v>764</v>
      </c>
      <c r="FC183" s="18" t="s">
        <v>764</v>
      </c>
      <c r="FD183" s="18" t="s">
        <v>764</v>
      </c>
      <c r="FE183" s="59">
        <v>0</v>
      </c>
      <c r="FF183" s="25">
        <v>26932</v>
      </c>
      <c r="FG183" s="25">
        <v>10472</v>
      </c>
      <c r="FH183" s="25">
        <v>15579</v>
      </c>
      <c r="FI183" s="18">
        <v>881</v>
      </c>
      <c r="FJ183" s="23">
        <f t="shared" si="522"/>
        <v>3.2712015446309223E-2</v>
      </c>
      <c r="FK183" s="23">
        <f t="shared" si="523"/>
        <v>0.57845685429971783</v>
      </c>
      <c r="FL183" s="36">
        <f t="shared" si="524"/>
        <v>11.886492622020432</v>
      </c>
      <c r="FM183" s="25">
        <v>12393</v>
      </c>
      <c r="FN183" s="25">
        <v>5214</v>
      </c>
      <c r="FO183" s="17">
        <f t="shared" si="525"/>
        <v>0.42072137496974099</v>
      </c>
      <c r="FP183" s="25">
        <v>6788</v>
      </c>
      <c r="FQ183" s="17">
        <f t="shared" si="526"/>
        <v>0.54772855644315344</v>
      </c>
      <c r="FR183" s="18">
        <v>391</v>
      </c>
      <c r="FS183" s="17">
        <f t="shared" si="527"/>
        <v>3.1550068587105622E-2</v>
      </c>
      <c r="FT183" s="25">
        <v>14539</v>
      </c>
      <c r="FU183" s="25">
        <v>5258</v>
      </c>
      <c r="FV183" s="25">
        <v>8791</v>
      </c>
      <c r="FW183" s="17">
        <f t="shared" si="528"/>
        <v>3.3702455464612424E-2</v>
      </c>
      <c r="FX183" s="17">
        <f t="shared" si="529"/>
        <v>0.60464956324368935</v>
      </c>
      <c r="FY183" s="18">
        <v>490</v>
      </c>
      <c r="FZ183" s="25">
        <v>44045</v>
      </c>
      <c r="GA183" s="25">
        <v>1495</v>
      </c>
      <c r="GB183" s="25">
        <v>6441</v>
      </c>
      <c r="GC183" s="25">
        <v>8324</v>
      </c>
      <c r="GD183" s="25">
        <v>10269</v>
      </c>
      <c r="GE183" s="18">
        <v>346</v>
      </c>
      <c r="GF183" s="25">
        <v>15238</v>
      </c>
      <c r="GG183" s="18">
        <v>1450</v>
      </c>
      <c r="GH183" s="18">
        <v>151</v>
      </c>
      <c r="GI183" s="18">
        <v>331</v>
      </c>
      <c r="GJ183" s="10">
        <f t="shared" si="530"/>
        <v>1495</v>
      </c>
      <c r="GK183" s="10">
        <f t="shared" si="659"/>
        <v>42550</v>
      </c>
      <c r="GL183" s="10">
        <f t="shared" si="660"/>
        <v>36109</v>
      </c>
      <c r="GM183" s="10">
        <f t="shared" si="531"/>
        <v>7936</v>
      </c>
      <c r="GN183" s="10">
        <f t="shared" si="661"/>
        <v>27785</v>
      </c>
      <c r="GO183" s="17">
        <f t="shared" si="532"/>
        <v>3.3942558746736295E-2</v>
      </c>
      <c r="GP183" s="17">
        <f t="shared" si="662"/>
        <v>0.96605744125326376</v>
      </c>
      <c r="GQ183" s="17">
        <f t="shared" si="663"/>
        <v>0.81982063798388016</v>
      </c>
      <c r="GR183" s="17">
        <f t="shared" si="664"/>
        <v>0.63083210353048014</v>
      </c>
      <c r="GS183" s="17">
        <f t="shared" si="533"/>
        <v>0.89293903961857191</v>
      </c>
      <c r="GT183" s="25">
        <v>19390</v>
      </c>
      <c r="GU183" s="25">
        <v>373</v>
      </c>
      <c r="GV183" s="25">
        <v>2150</v>
      </c>
      <c r="GW183" s="25">
        <v>3914</v>
      </c>
      <c r="GX183" s="25">
        <v>5134</v>
      </c>
      <c r="GY183" s="18">
        <v>266</v>
      </c>
      <c r="GZ183" s="25">
        <v>6694</v>
      </c>
      <c r="HA183" s="18">
        <v>532</v>
      </c>
      <c r="HB183" s="18">
        <v>117</v>
      </c>
      <c r="HC183" s="18">
        <v>210</v>
      </c>
      <c r="HD183" s="23">
        <f t="shared" si="534"/>
        <v>1.923671995874162E-2</v>
      </c>
      <c r="HE183" s="23">
        <f t="shared" si="535"/>
        <v>0.98076328004125835</v>
      </c>
      <c r="HF183" s="23">
        <f t="shared" si="536"/>
        <v>0.86988138215575039</v>
      </c>
      <c r="HG183" s="23">
        <f t="shared" si="537"/>
        <v>0.66802475502836511</v>
      </c>
      <c r="HH183" s="25">
        <v>24655</v>
      </c>
      <c r="HI183" s="25">
        <v>1122</v>
      </c>
      <c r="HJ183" s="25">
        <v>4291</v>
      </c>
      <c r="HK183" s="25">
        <v>4410</v>
      </c>
      <c r="HL183" s="25">
        <v>5135</v>
      </c>
      <c r="HM183" s="18">
        <v>80</v>
      </c>
      <c r="HN183" s="25">
        <v>8544</v>
      </c>
      <c r="HO183" s="18">
        <v>918</v>
      </c>
      <c r="HP183" s="18">
        <v>34</v>
      </c>
      <c r="HQ183" s="18">
        <v>121</v>
      </c>
      <c r="HR183" s="23">
        <f t="shared" si="538"/>
        <v>4.5508010545528291E-2</v>
      </c>
      <c r="HS183" s="23">
        <f t="shared" si="539"/>
        <v>0.95449198945447167</v>
      </c>
      <c r="HT183" s="80">
        <f t="shared" si="540"/>
        <v>0.78045021293855199</v>
      </c>
      <c r="HU183" s="27">
        <v>63446</v>
      </c>
      <c r="HV183" s="25">
        <v>5027</v>
      </c>
      <c r="HW183" s="25">
        <v>15967</v>
      </c>
      <c r="HX183" s="18">
        <v>1221</v>
      </c>
      <c r="HY183" s="25">
        <v>7582</v>
      </c>
      <c r="HZ183" s="18">
        <v>1072</v>
      </c>
      <c r="IA183" s="18">
        <v>1703</v>
      </c>
      <c r="IB183" s="18">
        <v>334</v>
      </c>
      <c r="IC183" s="25">
        <v>8957</v>
      </c>
      <c r="ID183" s="25">
        <v>11802</v>
      </c>
      <c r="IE183" s="25">
        <v>6077</v>
      </c>
      <c r="IF183" s="18">
        <v>436</v>
      </c>
      <c r="IG183" s="18">
        <v>3268</v>
      </c>
      <c r="IH183" s="17">
        <f t="shared" si="541"/>
        <v>0.20291271317340731</v>
      </c>
      <c r="II183" s="17">
        <f t="shared" si="542"/>
        <v>1.6896258235349747E-2</v>
      </c>
      <c r="IJ183" s="30">
        <f t="shared" si="543"/>
        <v>59.184701492537307</v>
      </c>
      <c r="IK183" s="17">
        <f t="shared" si="615"/>
        <v>0.80904772690083027</v>
      </c>
      <c r="IL183" s="25">
        <v>28955</v>
      </c>
      <c r="IM183" s="25">
        <v>2389</v>
      </c>
      <c r="IN183" s="25">
        <v>9484</v>
      </c>
      <c r="IO183" s="18">
        <v>837</v>
      </c>
      <c r="IP183" s="25">
        <v>4479</v>
      </c>
      <c r="IQ183" s="18">
        <v>553</v>
      </c>
      <c r="IR183" s="18">
        <v>1047</v>
      </c>
      <c r="IS183" s="18">
        <v>214</v>
      </c>
      <c r="IT183" s="25">
        <v>4412</v>
      </c>
      <c r="IU183" s="25">
        <v>331</v>
      </c>
      <c r="IV183" s="25">
        <v>2665</v>
      </c>
      <c r="IW183" s="18">
        <v>231</v>
      </c>
      <c r="IX183" s="18">
        <v>2313</v>
      </c>
      <c r="IY183" s="17">
        <f t="shared" si="544"/>
        <v>0.6489034709031255</v>
      </c>
      <c r="IZ183" s="25">
        <v>34491</v>
      </c>
      <c r="JA183" s="25">
        <v>2638</v>
      </c>
      <c r="JB183" s="25">
        <v>6483</v>
      </c>
      <c r="JC183" s="18">
        <v>384</v>
      </c>
      <c r="JD183" s="25">
        <v>3103</v>
      </c>
      <c r="JE183" s="18">
        <v>519</v>
      </c>
      <c r="JF183" s="18">
        <v>656</v>
      </c>
      <c r="JG183" s="18">
        <v>120</v>
      </c>
      <c r="JH183" s="25">
        <v>4545</v>
      </c>
      <c r="JI183" s="25">
        <v>11471</v>
      </c>
      <c r="JJ183" s="25">
        <v>3412</v>
      </c>
      <c r="JK183" s="18">
        <v>205</v>
      </c>
      <c r="JL183" s="18">
        <v>955</v>
      </c>
      <c r="JM183" s="80">
        <f t="shared" si="545"/>
        <v>0.39961149285320807</v>
      </c>
      <c r="JN183" s="43">
        <v>63446</v>
      </c>
      <c r="JO183" s="18">
        <v>51119</v>
      </c>
      <c r="JP183" s="18">
        <v>204</v>
      </c>
      <c r="JQ183" s="18">
        <v>1194</v>
      </c>
      <c r="JR183" s="18">
        <v>812</v>
      </c>
      <c r="JS183" s="18">
        <v>1119</v>
      </c>
      <c r="JT183" s="18">
        <v>567</v>
      </c>
      <c r="JU183" s="18">
        <v>151</v>
      </c>
      <c r="JV183" s="18">
        <v>884</v>
      </c>
      <c r="JW183" s="18">
        <v>7396</v>
      </c>
      <c r="JX183" s="17">
        <f t="shared" si="546"/>
        <v>0.11657157267597643</v>
      </c>
      <c r="JY183" s="17">
        <f t="shared" si="547"/>
        <v>0.8834284273240236</v>
      </c>
      <c r="JZ183" s="18">
        <v>63446</v>
      </c>
      <c r="KA183" s="18">
        <v>51119</v>
      </c>
      <c r="KB183" s="18">
        <v>204</v>
      </c>
      <c r="KC183" s="18">
        <v>1194</v>
      </c>
      <c r="KD183" s="18">
        <v>812</v>
      </c>
      <c r="KE183" s="18">
        <v>1119</v>
      </c>
      <c r="KF183" s="18">
        <v>567</v>
      </c>
      <c r="KG183" s="18">
        <v>151</v>
      </c>
      <c r="KH183" s="18">
        <v>884</v>
      </c>
      <c r="KI183" s="18">
        <v>7396</v>
      </c>
      <c r="KJ183" s="17">
        <f t="shared" si="548"/>
        <v>0.11657157267597643</v>
      </c>
      <c r="KK183" s="18" t="s">
        <v>764</v>
      </c>
      <c r="KL183" s="18" t="s">
        <v>764</v>
      </c>
      <c r="KM183" s="18" t="s">
        <v>764</v>
      </c>
      <c r="KN183" s="18" t="s">
        <v>764</v>
      </c>
      <c r="KO183" s="18" t="s">
        <v>764</v>
      </c>
      <c r="KP183" s="18" t="s">
        <v>764</v>
      </c>
      <c r="KQ183" s="18" t="s">
        <v>764</v>
      </c>
      <c r="KR183" s="18" t="s">
        <v>764</v>
      </c>
      <c r="KS183" s="18" t="s">
        <v>764</v>
      </c>
      <c r="KT183" s="18" t="s">
        <v>764</v>
      </c>
      <c r="KU183" s="69" t="s">
        <v>764</v>
      </c>
      <c r="KV183" s="27">
        <v>70946</v>
      </c>
      <c r="KW183" s="25">
        <v>68981</v>
      </c>
      <c r="KX183" s="25">
        <v>1965</v>
      </c>
      <c r="KY183" s="59">
        <v>2.7697121754573902E-2</v>
      </c>
      <c r="KZ183" s="18">
        <v>690</v>
      </c>
      <c r="LA183" s="18">
        <v>513</v>
      </c>
      <c r="LB183" s="18">
        <v>1122</v>
      </c>
      <c r="LC183" s="18">
        <v>590</v>
      </c>
      <c r="LD183" s="25">
        <v>32724</v>
      </c>
      <c r="LE183" s="25">
        <v>31905</v>
      </c>
      <c r="LF183" s="25">
        <v>819</v>
      </c>
      <c r="LG183" s="59">
        <v>2.502750275027503E-2</v>
      </c>
      <c r="LH183" s="25">
        <v>38222</v>
      </c>
      <c r="LI183" s="25">
        <v>37076</v>
      </c>
      <c r="LJ183" s="25">
        <v>1146</v>
      </c>
      <c r="LK183" s="35">
        <v>2.9982732457746849E-2</v>
      </c>
      <c r="LL183" s="27">
        <v>14637</v>
      </c>
      <c r="LM183" s="25">
        <v>5069</v>
      </c>
      <c r="LN183" s="25">
        <v>9428</v>
      </c>
      <c r="LO183" s="18">
        <v>35</v>
      </c>
      <c r="LP183" s="18">
        <v>13</v>
      </c>
      <c r="LQ183" s="18">
        <v>10</v>
      </c>
      <c r="LR183" s="18">
        <v>82</v>
      </c>
      <c r="LS183" s="23">
        <f t="shared" si="549"/>
        <v>5.6022408963585435E-3</v>
      </c>
      <c r="LT183" s="23">
        <f t="shared" si="550"/>
        <v>0.99439775910364148</v>
      </c>
      <c r="LU183" s="17">
        <f t="shared" si="551"/>
        <v>0.99043519846963179</v>
      </c>
      <c r="LV183" s="25">
        <v>14637</v>
      </c>
      <c r="LW183" s="25">
        <v>6690</v>
      </c>
      <c r="LX183" s="18">
        <v>257</v>
      </c>
      <c r="LY183" s="18">
        <v>252</v>
      </c>
      <c r="LZ183" s="18">
        <v>44</v>
      </c>
      <c r="MA183" s="18">
        <v>1</v>
      </c>
      <c r="MB183" s="18">
        <v>0</v>
      </c>
      <c r="MC183" s="18">
        <v>0</v>
      </c>
      <c r="MD183" s="25">
        <v>7318</v>
      </c>
      <c r="ME183" s="18">
        <v>33</v>
      </c>
      <c r="MF183" s="18">
        <v>42</v>
      </c>
      <c r="MG183" s="17">
        <f t="shared" si="552"/>
        <v>6.8320010931201755E-5</v>
      </c>
      <c r="MH183" s="17">
        <f t="shared" si="553"/>
        <v>0.99180159868825579</v>
      </c>
      <c r="MI183" s="25">
        <v>14637</v>
      </c>
      <c r="MJ183" s="25">
        <v>13058</v>
      </c>
      <c r="MK183" s="18">
        <v>871</v>
      </c>
      <c r="ML183" s="18">
        <v>560</v>
      </c>
      <c r="MM183" s="18">
        <v>84</v>
      </c>
      <c r="MN183" s="18">
        <v>1</v>
      </c>
      <c r="MO183" s="18">
        <v>0</v>
      </c>
      <c r="MP183" s="18">
        <v>0</v>
      </c>
      <c r="MQ183" s="18">
        <v>17</v>
      </c>
      <c r="MR183" s="18" t="s">
        <v>764</v>
      </c>
      <c r="MS183" s="18">
        <v>46</v>
      </c>
      <c r="MT183" s="17">
        <f t="shared" si="554"/>
        <v>0.99105007856801253</v>
      </c>
      <c r="MU183" s="69">
        <f t="shared" si="555"/>
        <v>0.99111839857894379</v>
      </c>
      <c r="MV183" s="27">
        <v>14637</v>
      </c>
      <c r="MW183" s="25">
        <v>14486</v>
      </c>
      <c r="MX183" s="18">
        <v>7</v>
      </c>
      <c r="MY183" s="18">
        <v>85</v>
      </c>
      <c r="MZ183" s="18">
        <v>38</v>
      </c>
      <c r="NA183" s="18">
        <v>5</v>
      </c>
      <c r="NB183" s="18">
        <v>1</v>
      </c>
      <c r="NC183" s="18">
        <v>1</v>
      </c>
      <c r="ND183" s="18">
        <v>14</v>
      </c>
      <c r="NE183" s="17">
        <f t="shared" si="556"/>
        <v>0.98968367834938853</v>
      </c>
      <c r="NF183" s="10">
        <f t="shared" si="557"/>
        <v>66102.952244312357</v>
      </c>
      <c r="NG183" s="17">
        <f t="shared" si="558"/>
        <v>0.9900935984149758</v>
      </c>
      <c r="NH183" s="25">
        <v>14637</v>
      </c>
      <c r="NI183" s="25">
        <v>10869</v>
      </c>
      <c r="NJ183" s="25">
        <v>1503</v>
      </c>
      <c r="NK183" s="18">
        <v>1</v>
      </c>
      <c r="NL183" s="18">
        <v>35</v>
      </c>
      <c r="NM183" s="18">
        <v>332</v>
      </c>
      <c r="NN183" s="25">
        <v>1694</v>
      </c>
      <c r="NO183" s="18">
        <v>115</v>
      </c>
      <c r="NP183" s="18" t="s">
        <v>764</v>
      </c>
      <c r="NQ183" s="32">
        <v>88</v>
      </c>
      <c r="NR183" s="27">
        <v>14637</v>
      </c>
      <c r="NS183" s="37">
        <f t="shared" si="559"/>
        <v>3.2087176333948215</v>
      </c>
      <c r="NT183" s="37">
        <f t="shared" si="560"/>
        <v>0.86582952829439241</v>
      </c>
      <c r="NU183" s="37">
        <f t="shared" si="561"/>
        <v>0.3116509815611293</v>
      </c>
      <c r="NV183" s="17">
        <f t="shared" si="562"/>
        <v>6.3284229929249716E-2</v>
      </c>
      <c r="NW183" s="10">
        <f t="shared" si="563"/>
        <v>1006</v>
      </c>
      <c r="NX183" s="17">
        <f t="shared" si="564"/>
        <v>6.8729930996788965E-2</v>
      </c>
      <c r="NY183" s="19">
        <f t="shared" si="565"/>
        <v>1.8129719403845806E-2</v>
      </c>
      <c r="NZ183" s="25">
        <v>5542</v>
      </c>
      <c r="OA183" s="25">
        <v>13631</v>
      </c>
      <c r="OB183" s="25">
        <v>4093</v>
      </c>
      <c r="OC183" s="25">
        <v>13270</v>
      </c>
      <c r="OD183" s="25">
        <v>4767</v>
      </c>
      <c r="OE183" s="25">
        <v>5663</v>
      </c>
      <c r="OF183" s="17">
        <f t="shared" si="566"/>
        <v>0.90660654505704719</v>
      </c>
      <c r="OG183" s="17">
        <f t="shared" si="567"/>
        <v>0.37862950058072009</v>
      </c>
      <c r="OH183" s="17">
        <f t="shared" si="568"/>
        <v>0.93127006900321108</v>
      </c>
      <c r="OI183" s="69">
        <f t="shared" si="569"/>
        <v>0.38689622190339551</v>
      </c>
      <c r="OJ183" s="27">
        <v>14637</v>
      </c>
      <c r="OK183" s="25">
        <v>3650</v>
      </c>
      <c r="OL183" s="18">
        <v>273</v>
      </c>
      <c r="OM183" s="25">
        <v>4852</v>
      </c>
      <c r="ON183" s="18">
        <v>9</v>
      </c>
      <c r="OO183" s="18">
        <v>1</v>
      </c>
      <c r="OP183" s="18">
        <v>1</v>
      </c>
      <c r="OQ183" s="18">
        <v>15</v>
      </c>
      <c r="OR183" s="69">
        <f t="shared" si="570"/>
        <v>0.26870260299241649</v>
      </c>
      <c r="OS183" s="64"/>
      <c r="OT183" s="64"/>
      <c r="OU183" s="64"/>
      <c r="OV183" s="17">
        <v>0</v>
      </c>
      <c r="OW183" s="64"/>
      <c r="OX183" s="36"/>
      <c r="OY183" s="36"/>
      <c r="OZ183" s="64"/>
      <c r="PA183" s="64"/>
      <c r="PB183" s="64"/>
      <c r="PC183" s="17">
        <v>0</v>
      </c>
      <c r="PD183" s="64"/>
      <c r="PE183" s="40">
        <f t="shared" si="571"/>
        <v>0</v>
      </c>
      <c r="PF183" s="36">
        <f t="shared" si="572"/>
        <v>0</v>
      </c>
      <c r="PG183" s="64"/>
      <c r="PH183" s="64"/>
      <c r="PI183" s="64"/>
      <c r="PJ183" s="17">
        <v>0</v>
      </c>
      <c r="PK183" s="64"/>
      <c r="PL183" s="41">
        <f t="shared" si="573"/>
        <v>0</v>
      </c>
      <c r="PM183" s="36">
        <f t="shared" si="574"/>
        <v>0</v>
      </c>
      <c r="PN183" s="64"/>
      <c r="PO183" s="64"/>
      <c r="PP183" s="64"/>
      <c r="PQ183" s="17">
        <v>0</v>
      </c>
      <c r="PR183" s="64"/>
      <c r="PS183" s="41">
        <f t="shared" si="575"/>
        <v>0</v>
      </c>
      <c r="PT183" s="36">
        <f t="shared" si="576"/>
        <v>0</v>
      </c>
      <c r="PU183" s="64"/>
      <c r="PV183" s="64"/>
      <c r="PW183" s="64"/>
      <c r="PX183" s="17">
        <v>0</v>
      </c>
      <c r="PY183" s="64"/>
      <c r="PZ183" s="36">
        <f t="shared" si="577"/>
        <v>0</v>
      </c>
      <c r="QA183" s="64"/>
      <c r="QB183" s="64"/>
      <c r="QC183" s="17">
        <v>0</v>
      </c>
      <c r="QD183" s="64"/>
      <c r="QE183" s="22">
        <f t="shared" si="578"/>
        <v>0</v>
      </c>
      <c r="QF183" s="22"/>
      <c r="QG183" s="64"/>
      <c r="QH183" s="64"/>
      <c r="QI183" s="64"/>
      <c r="QJ183" s="17">
        <v>0</v>
      </c>
      <c r="QK183" s="64"/>
      <c r="QL183" s="42">
        <f t="shared" si="579"/>
        <v>0</v>
      </c>
      <c r="QM183" s="64"/>
      <c r="QN183" s="64"/>
      <c r="QO183" s="64"/>
      <c r="QP183" s="64"/>
      <c r="QQ183" s="17">
        <v>0</v>
      </c>
      <c r="QR183" s="64"/>
      <c r="QS183" s="36">
        <f t="shared" si="580"/>
        <v>0</v>
      </c>
      <c r="QT183" s="64"/>
      <c r="QU183" s="64"/>
      <c r="QV183" s="64"/>
      <c r="QW183" s="17">
        <v>0</v>
      </c>
      <c r="QX183" s="64"/>
      <c r="QY183" s="36">
        <f t="shared" si="581"/>
        <v>0</v>
      </c>
      <c r="QZ183" s="64"/>
      <c r="RA183" s="64"/>
      <c r="RB183" s="64"/>
      <c r="RC183" s="17">
        <v>0</v>
      </c>
      <c r="RD183" s="64"/>
      <c r="RE183" s="36">
        <f t="shared" si="582"/>
        <v>0</v>
      </c>
      <c r="RF183" s="64"/>
      <c r="RG183" s="10"/>
      <c r="RH183" s="10"/>
      <c r="RI183" s="17"/>
      <c r="RJ183" s="17"/>
      <c r="RK183" s="17"/>
      <c r="RL183" s="17"/>
      <c r="RM183" s="17"/>
      <c r="RN183" s="17"/>
      <c r="RO183" s="17"/>
      <c r="RP183" s="17"/>
      <c r="RQ183" s="17"/>
      <c r="RR183" s="36"/>
      <c r="RS183" s="36"/>
      <c r="RT183" s="10"/>
      <c r="RU183" s="17"/>
      <c r="RV183" s="37"/>
      <c r="RW183" s="36"/>
      <c r="RX183" s="85">
        <v>10.85177</v>
      </c>
      <c r="RY183" s="93">
        <v>317</v>
      </c>
      <c r="RZ183" s="43" t="b">
        <v>1</v>
      </c>
      <c r="SA183" s="18" t="b">
        <v>0</v>
      </c>
      <c r="SB183" s="18" t="b">
        <v>0</v>
      </c>
      <c r="SC183" s="18" t="b">
        <v>0</v>
      </c>
      <c r="SD183" s="18" t="b">
        <v>0</v>
      </c>
      <c r="SE183" s="32" t="b">
        <v>0</v>
      </c>
      <c r="SF183" s="43" t="b">
        <v>0</v>
      </c>
      <c r="SG183" s="18" t="b">
        <v>0</v>
      </c>
      <c r="SH183" s="18"/>
      <c r="SI183" s="18"/>
      <c r="SJ183" s="18"/>
      <c r="SK183" s="18"/>
      <c r="SL183" s="18"/>
      <c r="SM183" s="18"/>
      <c r="SN183" s="18"/>
      <c r="SO183" s="18"/>
      <c r="SP183" s="18"/>
      <c r="SQ183" s="17">
        <f t="shared" si="583"/>
        <v>0</v>
      </c>
      <c r="SR183" s="17">
        <f t="shared" si="584"/>
        <v>0</v>
      </c>
      <c r="SS183" s="17">
        <f t="shared" si="585"/>
        <v>0</v>
      </c>
      <c r="ST183" s="17">
        <f t="shared" si="586"/>
        <v>0</v>
      </c>
      <c r="SU183" s="17">
        <f t="shared" si="587"/>
        <v>0</v>
      </c>
      <c r="SV183" s="17">
        <f t="shared" si="658"/>
        <v>0</v>
      </c>
      <c r="SW183" s="17">
        <f t="shared" si="588"/>
        <v>0</v>
      </c>
      <c r="SX183" s="17">
        <f t="shared" si="589"/>
        <v>0</v>
      </c>
      <c r="SY183" s="17">
        <f t="shared" si="590"/>
        <v>0</v>
      </c>
      <c r="SZ183" s="17">
        <f t="shared" si="591"/>
        <v>0</v>
      </c>
      <c r="TA183" s="17">
        <f t="shared" si="592"/>
        <v>0</v>
      </c>
      <c r="TB183" s="24">
        <f t="shared" si="593"/>
        <v>620</v>
      </c>
      <c r="TC183" s="69">
        <f t="shared" si="594"/>
        <v>1</v>
      </c>
      <c r="TD183" s="17">
        <f t="shared" si="616"/>
        <v>2.6014568158168575E-6</v>
      </c>
      <c r="TE183" s="95"/>
      <c r="TF183" s="71"/>
      <c r="TG183" s="71">
        <v>1</v>
      </c>
      <c r="TH183" s="71">
        <v>2</v>
      </c>
      <c r="TI183" s="71"/>
      <c r="TJ183" s="71"/>
      <c r="TK183" s="71">
        <v>10</v>
      </c>
      <c r="TL183" s="71"/>
      <c r="TM183" s="71">
        <v>2</v>
      </c>
      <c r="TN183" s="71"/>
      <c r="TO183" s="71">
        <v>5</v>
      </c>
      <c r="TP183" s="71"/>
      <c r="TQ183" s="71"/>
      <c r="TR183" s="72"/>
      <c r="TS183" s="72"/>
      <c r="TT183" s="72"/>
      <c r="TU183" s="72">
        <v>1</v>
      </c>
      <c r="TV183" s="72">
        <v>2</v>
      </c>
      <c r="TW183" s="72"/>
      <c r="TX183" s="72"/>
      <c r="TY183" s="72">
        <v>1</v>
      </c>
      <c r="TZ183" s="72">
        <v>27</v>
      </c>
      <c r="UA183" s="72"/>
      <c r="UB183" s="72">
        <v>2</v>
      </c>
      <c r="UC183" s="72"/>
      <c r="UD183" s="72"/>
      <c r="UE183" s="72"/>
      <c r="UF183" s="72"/>
      <c r="UG183" s="72">
        <v>21</v>
      </c>
      <c r="UH183" s="72"/>
      <c r="UI183" s="72"/>
      <c r="UJ183" s="73"/>
      <c r="UK183" s="73"/>
      <c r="UL183" s="73"/>
      <c r="UM183" s="73"/>
      <c r="UN183" s="73">
        <v>3</v>
      </c>
      <c r="UO183" s="73"/>
      <c r="UP183" s="73"/>
      <c r="UQ183" s="73">
        <v>1</v>
      </c>
      <c r="UR183" s="73">
        <v>10</v>
      </c>
      <c r="US183" s="73">
        <v>1</v>
      </c>
      <c r="UT183" s="73"/>
      <c r="UU183" s="73"/>
      <c r="UV183" s="73"/>
      <c r="UW183" s="73"/>
      <c r="UX183" s="73"/>
      <c r="UY183" s="73">
        <v>19</v>
      </c>
      <c r="UZ183" s="73"/>
      <c r="VA183" s="73"/>
      <c r="VB183" s="73"/>
      <c r="VC183" s="73"/>
      <c r="VD183" s="73"/>
      <c r="VE183" s="73"/>
      <c r="VF183" s="73">
        <v>3</v>
      </c>
      <c r="VG183" s="73"/>
      <c r="VH183" s="73">
        <v>1</v>
      </c>
      <c r="VI183" s="73">
        <v>1</v>
      </c>
      <c r="VJ183" s="73">
        <v>12</v>
      </c>
      <c r="VK183" s="73">
        <v>1</v>
      </c>
      <c r="VL183" s="73"/>
      <c r="VM183" s="73"/>
      <c r="VN183" s="73"/>
      <c r="VO183" s="73"/>
      <c r="VP183" s="73">
        <v>6</v>
      </c>
      <c r="VQ183" s="73"/>
      <c r="VR183" s="73"/>
      <c r="VS183" s="73"/>
      <c r="VT183" s="73"/>
      <c r="VU183" s="73"/>
      <c r="VV183" s="73"/>
      <c r="VW183" s="73">
        <v>2</v>
      </c>
      <c r="VX183" s="73"/>
      <c r="VY183" s="73">
        <v>1</v>
      </c>
      <c r="VZ183" s="73">
        <v>3</v>
      </c>
      <c r="WA183" s="73">
        <v>11</v>
      </c>
      <c r="WB183" s="73"/>
      <c r="WC183" s="73">
        <v>1</v>
      </c>
      <c r="WD183" s="73"/>
      <c r="WE183" s="73"/>
      <c r="WF183" s="73"/>
      <c r="WG183" s="73"/>
      <c r="WH183" s="73">
        <v>1</v>
      </c>
      <c r="WI183" s="73"/>
      <c r="WJ183" s="73">
        <v>2</v>
      </c>
      <c r="WK183" s="73"/>
      <c r="WL183" s="73"/>
      <c r="WM183" s="73"/>
      <c r="WN183" s="73"/>
      <c r="WO183" s="22">
        <f t="shared" si="595"/>
        <v>0</v>
      </c>
      <c r="WP183" s="22">
        <f t="shared" si="596"/>
        <v>0</v>
      </c>
      <c r="WQ183" s="22">
        <f t="shared" si="597"/>
        <v>0</v>
      </c>
      <c r="WR183" s="22">
        <f t="shared" si="598"/>
        <v>2</v>
      </c>
      <c r="WS183" s="22">
        <f t="shared" si="599"/>
        <v>12</v>
      </c>
      <c r="WT183" s="22">
        <f t="shared" si="600"/>
        <v>0</v>
      </c>
      <c r="WU183" s="22">
        <f t="shared" si="601"/>
        <v>2</v>
      </c>
      <c r="WV183" s="22">
        <f t="shared" si="602"/>
        <v>3</v>
      </c>
      <c r="WW183" s="22">
        <f t="shared" si="603"/>
        <v>70</v>
      </c>
      <c r="WX183" s="22">
        <f t="shared" si="604"/>
        <v>0</v>
      </c>
      <c r="WY183" s="22">
        <f t="shared" si="605"/>
        <v>7</v>
      </c>
      <c r="WZ183" s="22">
        <f t="shared" si="606"/>
        <v>0</v>
      </c>
      <c r="XA183" s="22">
        <f t="shared" si="607"/>
        <v>0</v>
      </c>
      <c r="XB183" s="22">
        <f t="shared" si="608"/>
        <v>0</v>
      </c>
      <c r="XC183" s="22">
        <f t="shared" si="609"/>
        <v>0</v>
      </c>
      <c r="XD183" s="22">
        <f t="shared" si="610"/>
        <v>0</v>
      </c>
      <c r="XE183" s="22">
        <f t="shared" si="611"/>
        <v>53</v>
      </c>
      <c r="XF183" s="22">
        <f t="shared" si="612"/>
        <v>0</v>
      </c>
      <c r="XG183" s="93">
        <f t="shared" si="613"/>
        <v>0</v>
      </c>
    </row>
    <row r="184" spans="1:631" ht="17.100000000000001" customHeight="1" x14ac:dyDescent="0.2">
      <c r="A184" s="101"/>
      <c r="B184" s="27" t="s">
        <v>461</v>
      </c>
      <c r="C184" s="535" t="s">
        <v>462</v>
      </c>
      <c r="D184" s="25" t="s">
        <v>480</v>
      </c>
      <c r="E184" s="535" t="s">
        <v>481</v>
      </c>
      <c r="F184" s="25" t="s">
        <v>486</v>
      </c>
      <c r="G184" s="535" t="s">
        <v>487</v>
      </c>
      <c r="H184" s="25"/>
      <c r="I184" s="28">
        <v>13</v>
      </c>
      <c r="J184" s="17">
        <f t="shared" si="478"/>
        <v>0.98656990068754769</v>
      </c>
      <c r="K184" s="17">
        <f t="shared" si="479"/>
        <v>0.71801375095492737</v>
      </c>
      <c r="L184" s="17">
        <f t="shared" si="480"/>
        <v>1</v>
      </c>
      <c r="M184" s="17">
        <f t="shared" si="481"/>
        <v>0.81530258308879311</v>
      </c>
      <c r="N184" s="17">
        <f t="shared" si="482"/>
        <v>0.79598993977895571</v>
      </c>
      <c r="O184" s="17">
        <f t="shared" si="483"/>
        <v>0.98181818181818181</v>
      </c>
      <c r="P184" s="17">
        <f t="shared" si="484"/>
        <v>0.85921020698263006</v>
      </c>
      <c r="Q184" s="17">
        <f t="shared" si="485"/>
        <v>0.7574734731389422</v>
      </c>
      <c r="R184" s="69">
        <f t="shared" si="486"/>
        <v>0.97608171004999134</v>
      </c>
      <c r="S184" s="422">
        <f t="shared" si="487"/>
        <v>0.87671774961110771</v>
      </c>
      <c r="T184" s="17">
        <f t="shared" si="614"/>
        <v>0.12328225038889229</v>
      </c>
      <c r="U184" s="10">
        <f t="shared" si="488"/>
        <v>19863.975876160657</v>
      </c>
      <c r="V184" s="32">
        <v>8</v>
      </c>
      <c r="W184" s="550">
        <f t="shared" si="489"/>
        <v>0</v>
      </c>
      <c r="X184" s="550">
        <f t="shared" si="490"/>
        <v>0.76560663849999655</v>
      </c>
      <c r="Y184" s="550">
        <f t="shared" si="491"/>
        <v>0.23439336150000345</v>
      </c>
      <c r="Z184" s="551">
        <f t="shared" si="492"/>
        <v>37766.864765049555</v>
      </c>
      <c r="AA184" s="426">
        <f t="shared" si="493"/>
        <v>1</v>
      </c>
      <c r="AB184" s="59">
        <f t="shared" si="494"/>
        <v>0.98330942132950738</v>
      </c>
      <c r="AC184" s="59">
        <f t="shared" si="495"/>
        <v>2.3737712802733495E-2</v>
      </c>
      <c r="AD184" s="59">
        <f t="shared" si="496"/>
        <v>0.79598993977895571</v>
      </c>
      <c r="AE184" s="59">
        <f t="shared" si="497"/>
        <v>0.24252652686105777</v>
      </c>
      <c r="AF184" s="59">
        <f t="shared" si="498"/>
        <v>2.478227654698243E-2</v>
      </c>
      <c r="AG184" s="59">
        <f t="shared" si="499"/>
        <v>2.9365928189457602E-2</v>
      </c>
      <c r="AH184" s="59">
        <f t="shared" si="500"/>
        <v>0.98181818181818181</v>
      </c>
      <c r="AI184" s="59">
        <f t="shared" si="501"/>
        <v>0.97607333842627964</v>
      </c>
      <c r="AJ184" s="59">
        <f t="shared" si="502"/>
        <v>0.99706646294881585</v>
      </c>
      <c r="AK184" s="59">
        <f t="shared" si="503"/>
        <v>0.14078979301736991</v>
      </c>
      <c r="AL184" s="35">
        <f t="shared" si="504"/>
        <v>1</v>
      </c>
      <c r="AM184" s="27">
        <v>161126</v>
      </c>
      <c r="AN184" s="25">
        <v>75547</v>
      </c>
      <c r="AO184" s="25">
        <v>85579</v>
      </c>
      <c r="AP184" s="17">
        <f t="shared" si="505"/>
        <v>3.1294955568042598E-3</v>
      </c>
      <c r="AQ184" s="63">
        <v>88.277497984318586</v>
      </c>
      <c r="AR184" s="58">
        <v>8.2178315600699996</v>
      </c>
      <c r="AS184" s="24">
        <f t="shared" si="506"/>
        <v>19606.875466139089</v>
      </c>
      <c r="AT184" s="17">
        <v>1</v>
      </c>
      <c r="AU184" s="25">
        <v>153687</v>
      </c>
      <c r="AV184" s="25">
        <v>70109</v>
      </c>
      <c r="AW184" s="25">
        <v>83578</v>
      </c>
      <c r="AX184" s="25">
        <v>7439</v>
      </c>
      <c r="AY184" s="25">
        <v>5438</v>
      </c>
      <c r="AZ184" s="25">
        <v>2001</v>
      </c>
      <c r="BA184" s="25">
        <v>161126</v>
      </c>
      <c r="BB184" s="25">
        <v>75547</v>
      </c>
      <c r="BC184" s="25">
        <v>85579</v>
      </c>
      <c r="BD184" s="63">
        <v>88.277497984318586</v>
      </c>
      <c r="BE184" s="18" t="s">
        <v>764</v>
      </c>
      <c r="BF184" s="18" t="s">
        <v>764</v>
      </c>
      <c r="BG184" s="18" t="s">
        <v>764</v>
      </c>
      <c r="BH184" s="63"/>
      <c r="BI184" s="17">
        <v>1</v>
      </c>
      <c r="BJ184" s="25">
        <v>29028</v>
      </c>
      <c r="BK184" s="25">
        <v>119690</v>
      </c>
      <c r="BL184" s="25">
        <v>12408</v>
      </c>
      <c r="BM184" s="17">
        <v>0.34619433536636313</v>
      </c>
      <c r="BN184" s="10">
        <f t="shared" si="507"/>
        <v>105345.09151975937</v>
      </c>
      <c r="BO184" s="29">
        <v>0.24252652686105777</v>
      </c>
      <c r="BP184" s="30">
        <f t="shared" si="508"/>
        <v>0.7574734731389422</v>
      </c>
      <c r="BQ184" s="31">
        <v>10.366780850530537</v>
      </c>
      <c r="BR184" s="25">
        <v>132098</v>
      </c>
      <c r="BS184" s="25">
        <v>54216</v>
      </c>
      <c r="BT184" s="25">
        <v>64149</v>
      </c>
      <c r="BU184" s="25">
        <v>9484</v>
      </c>
      <c r="BV184" s="25">
        <v>2395</v>
      </c>
      <c r="BW184" s="18">
        <v>1854</v>
      </c>
      <c r="BX184" s="25">
        <v>32725</v>
      </c>
      <c r="BY184" s="25">
        <v>22904</v>
      </c>
      <c r="BZ184" s="25">
        <v>9821</v>
      </c>
      <c r="CA184" s="59">
        <v>0.30010695187165776</v>
      </c>
      <c r="CB184" s="25">
        <v>153687</v>
      </c>
      <c r="CC184" s="25">
        <v>7439</v>
      </c>
      <c r="CD184" s="17">
        <f t="shared" si="509"/>
        <v>4.8403573496782419E-2</v>
      </c>
      <c r="CE184" s="25">
        <v>1290</v>
      </c>
      <c r="CF184" s="25">
        <v>3816</v>
      </c>
      <c r="CG184" s="25">
        <v>6191</v>
      </c>
      <c r="CH184" s="25">
        <v>6831</v>
      </c>
      <c r="CI184" s="25">
        <v>5151</v>
      </c>
      <c r="CJ184" s="25">
        <v>3467</v>
      </c>
      <c r="CK184" s="25">
        <v>2280</v>
      </c>
      <c r="CL184" s="25">
        <v>1639</v>
      </c>
      <c r="CM184" s="25">
        <v>2060</v>
      </c>
      <c r="CN184" s="26">
        <v>4.6963177998472112</v>
      </c>
      <c r="CO184" s="27">
        <v>32725</v>
      </c>
      <c r="CP184" s="34">
        <f t="shared" si="510"/>
        <v>4.9236363636363638</v>
      </c>
      <c r="CQ184" s="25">
        <v>2299</v>
      </c>
      <c r="CR184" s="25">
        <v>5809</v>
      </c>
      <c r="CS184" s="25">
        <v>7093</v>
      </c>
      <c r="CT184" s="25">
        <v>15829</v>
      </c>
      <c r="CU184" s="25">
        <v>1348</v>
      </c>
      <c r="CV184" s="18">
        <v>89</v>
      </c>
      <c r="CW184" s="18">
        <v>34</v>
      </c>
      <c r="CX184" s="18">
        <v>224</v>
      </c>
      <c r="CY184" s="25">
        <v>32725</v>
      </c>
      <c r="CZ184" s="25">
        <v>18924</v>
      </c>
      <c r="DA184" s="25">
        <v>9355</v>
      </c>
      <c r="DB184" s="25">
        <v>2754</v>
      </c>
      <c r="DC184" s="18">
        <v>920</v>
      </c>
      <c r="DD184" s="18">
        <v>293</v>
      </c>
      <c r="DE184" s="18">
        <v>479</v>
      </c>
      <c r="DF184" s="25">
        <v>32725</v>
      </c>
      <c r="DG184" s="18">
        <v>728</v>
      </c>
      <c r="DH184" s="18">
        <v>26</v>
      </c>
      <c r="DI184" s="18">
        <v>57</v>
      </c>
      <c r="DJ184" s="25">
        <v>30772</v>
      </c>
      <c r="DK184" s="25">
        <v>1064</v>
      </c>
      <c r="DL184" s="18">
        <v>78</v>
      </c>
      <c r="DM184" s="25">
        <f t="shared" si="511"/>
        <v>3541.0236210847975</v>
      </c>
      <c r="DN184" s="17">
        <f t="shared" si="512"/>
        <v>0.94032085561497325</v>
      </c>
      <c r="DO184" s="17">
        <f t="shared" si="513"/>
        <v>3.2513368983957222E-2</v>
      </c>
      <c r="DP184" s="23">
        <f t="shared" si="514"/>
        <v>2.478227654698243E-2</v>
      </c>
      <c r="DQ184" s="23">
        <f t="shared" si="515"/>
        <v>0.9752177234530176</v>
      </c>
      <c r="DR184" s="25">
        <v>32725</v>
      </c>
      <c r="DS184" s="18">
        <v>381</v>
      </c>
      <c r="DT184" s="25">
        <v>4388</v>
      </c>
      <c r="DU184" s="18">
        <v>12</v>
      </c>
      <c r="DV184" s="25">
        <v>12864</v>
      </c>
      <c r="DW184" s="18">
        <v>742</v>
      </c>
      <c r="DX184" s="25">
        <v>14165</v>
      </c>
      <c r="DY184" s="18">
        <v>173</v>
      </c>
      <c r="DZ184" s="17">
        <f t="shared" si="516"/>
        <v>0.53919022154316276</v>
      </c>
      <c r="EA184" s="17">
        <f t="shared" si="517"/>
        <v>0.46080977845683724</v>
      </c>
      <c r="EB184" s="25">
        <v>32725</v>
      </c>
      <c r="EC184" s="18">
        <v>851</v>
      </c>
      <c r="ED184" s="18">
        <v>110</v>
      </c>
      <c r="EE184" s="25">
        <v>18520</v>
      </c>
      <c r="EF184" s="17">
        <f t="shared" si="696"/>
        <v>0.56592818945760126</v>
      </c>
      <c r="EG184" s="25">
        <v>12753</v>
      </c>
      <c r="EH184" s="18">
        <v>491</v>
      </c>
      <c r="EI184" s="17">
        <f t="shared" si="519"/>
        <v>2.9365928189457602E-2</v>
      </c>
      <c r="EJ184" s="17">
        <f t="shared" si="520"/>
        <v>0.38970206264323909</v>
      </c>
      <c r="EK184" s="69">
        <f t="shared" si="521"/>
        <v>0.71801375095492737</v>
      </c>
      <c r="EL184" s="43">
        <v>125460</v>
      </c>
      <c r="EM184" s="18">
        <v>123366</v>
      </c>
      <c r="EN184" s="18">
        <v>2094</v>
      </c>
      <c r="EO184" s="59">
        <v>0.98330942132950738</v>
      </c>
      <c r="EP184" s="18">
        <v>55848</v>
      </c>
      <c r="EQ184" s="18">
        <v>55419</v>
      </c>
      <c r="ER184" s="18">
        <v>429</v>
      </c>
      <c r="ES184" s="59">
        <v>0.99231843575418988</v>
      </c>
      <c r="ET184" s="18">
        <v>69612</v>
      </c>
      <c r="EU184" s="18">
        <v>67947</v>
      </c>
      <c r="EV184" s="18">
        <v>1665</v>
      </c>
      <c r="EW184" s="59">
        <v>0.97608171004999134</v>
      </c>
      <c r="EX184" s="18">
        <v>125460</v>
      </c>
      <c r="EY184" s="18">
        <v>123366</v>
      </c>
      <c r="EZ184" s="18">
        <v>2094</v>
      </c>
      <c r="FA184" s="59">
        <v>0.98330942132950738</v>
      </c>
      <c r="FB184" s="18" t="s">
        <v>764</v>
      </c>
      <c r="FC184" s="18" t="s">
        <v>764</v>
      </c>
      <c r="FD184" s="18" t="s">
        <v>764</v>
      </c>
      <c r="FE184" s="59">
        <v>0</v>
      </c>
      <c r="FF184" s="25">
        <v>61917</v>
      </c>
      <c r="FG184" s="25">
        <v>22897</v>
      </c>
      <c r="FH184" s="25">
        <v>37290</v>
      </c>
      <c r="FI184" s="25">
        <v>1730</v>
      </c>
      <c r="FJ184" s="23">
        <f t="shared" si="522"/>
        <v>2.794063019849153E-2</v>
      </c>
      <c r="FK184" s="23">
        <f t="shared" si="523"/>
        <v>0.60225786133049086</v>
      </c>
      <c r="FL184" s="36">
        <f t="shared" si="524"/>
        <v>13.235260115606936</v>
      </c>
      <c r="FM184" s="25">
        <v>29858</v>
      </c>
      <c r="FN184" s="25">
        <v>11536</v>
      </c>
      <c r="FO184" s="17">
        <f t="shared" si="525"/>
        <v>0.3863621140062965</v>
      </c>
      <c r="FP184" s="25">
        <v>17497</v>
      </c>
      <c r="FQ184" s="17">
        <f t="shared" si="526"/>
        <v>0.58600710027463332</v>
      </c>
      <c r="FR184" s="18">
        <v>825</v>
      </c>
      <c r="FS184" s="17">
        <f t="shared" si="527"/>
        <v>2.7630785719070267E-2</v>
      </c>
      <c r="FT184" s="25">
        <v>32059</v>
      </c>
      <c r="FU184" s="25">
        <v>11361</v>
      </c>
      <c r="FV184" s="25">
        <v>19793</v>
      </c>
      <c r="FW184" s="17">
        <f t="shared" si="528"/>
        <v>2.822920240806014E-2</v>
      </c>
      <c r="FX184" s="17">
        <f t="shared" si="529"/>
        <v>0.61739293178202692</v>
      </c>
      <c r="FY184" s="18">
        <v>905</v>
      </c>
      <c r="FZ184" s="25">
        <v>99799</v>
      </c>
      <c r="GA184" s="25">
        <v>2369</v>
      </c>
      <c r="GB184" s="25">
        <v>17991</v>
      </c>
      <c r="GC184" s="25">
        <v>24111</v>
      </c>
      <c r="GD184" s="25">
        <v>25584</v>
      </c>
      <c r="GE184" s="18">
        <v>593</v>
      </c>
      <c r="GF184" s="25">
        <v>26787</v>
      </c>
      <c r="GG184" s="25">
        <v>1719</v>
      </c>
      <c r="GH184" s="18">
        <v>347</v>
      </c>
      <c r="GI184" s="18">
        <v>298</v>
      </c>
      <c r="GJ184" s="10">
        <f t="shared" si="530"/>
        <v>2369</v>
      </c>
      <c r="GK184" s="10">
        <f t="shared" si="659"/>
        <v>97430</v>
      </c>
      <c r="GL184" s="10">
        <f t="shared" si="660"/>
        <v>79439</v>
      </c>
      <c r="GM184" s="10">
        <f t="shared" si="531"/>
        <v>20360</v>
      </c>
      <c r="GN184" s="10">
        <f t="shared" si="661"/>
        <v>55328</v>
      </c>
      <c r="GO184" s="17">
        <f t="shared" si="532"/>
        <v>2.3737712802733495E-2</v>
      </c>
      <c r="GP184" s="17">
        <f t="shared" si="662"/>
        <v>0.97626228719726649</v>
      </c>
      <c r="GQ184" s="17">
        <f t="shared" si="663"/>
        <v>0.79598993977895571</v>
      </c>
      <c r="GR184" s="17">
        <f t="shared" si="664"/>
        <v>0.55439433260854321</v>
      </c>
      <c r="GS184" s="17">
        <f t="shared" si="533"/>
        <v>0.8861261134881111</v>
      </c>
      <c r="GT184" s="25">
        <v>44412</v>
      </c>
      <c r="GU184" s="25">
        <v>514</v>
      </c>
      <c r="GV184" s="25">
        <v>6057</v>
      </c>
      <c r="GW184" s="25">
        <v>11615</v>
      </c>
      <c r="GX184" s="25">
        <v>13336</v>
      </c>
      <c r="GY184" s="18">
        <v>452</v>
      </c>
      <c r="GZ184" s="25">
        <v>11471</v>
      </c>
      <c r="HA184" s="25">
        <v>537</v>
      </c>
      <c r="HB184" s="18">
        <v>290</v>
      </c>
      <c r="HC184" s="18">
        <v>140</v>
      </c>
      <c r="HD184" s="23">
        <f t="shared" si="534"/>
        <v>1.1573448617490769E-2</v>
      </c>
      <c r="HE184" s="23">
        <f t="shared" si="535"/>
        <v>0.98842655138250923</v>
      </c>
      <c r="HF184" s="23">
        <f t="shared" si="536"/>
        <v>0.85204449247951008</v>
      </c>
      <c r="HG184" s="23">
        <f t="shared" si="537"/>
        <v>0.59051607673601725</v>
      </c>
      <c r="HH184" s="25">
        <v>55387</v>
      </c>
      <c r="HI184" s="25">
        <v>1855</v>
      </c>
      <c r="HJ184" s="25">
        <v>11934</v>
      </c>
      <c r="HK184" s="25">
        <v>12496</v>
      </c>
      <c r="HL184" s="25">
        <v>12248</v>
      </c>
      <c r="HM184" s="18">
        <v>141</v>
      </c>
      <c r="HN184" s="25">
        <v>15316</v>
      </c>
      <c r="HO184" s="25">
        <v>1182</v>
      </c>
      <c r="HP184" s="18">
        <v>57</v>
      </c>
      <c r="HQ184" s="18">
        <v>158</v>
      </c>
      <c r="HR184" s="23">
        <f t="shared" si="538"/>
        <v>3.3491613555527468E-2</v>
      </c>
      <c r="HS184" s="23">
        <f t="shared" si="539"/>
        <v>0.96650838644447257</v>
      </c>
      <c r="HT184" s="80">
        <f t="shared" si="540"/>
        <v>0.75104266344087967</v>
      </c>
      <c r="HU184" s="27">
        <v>144215</v>
      </c>
      <c r="HV184" s="25">
        <v>6417</v>
      </c>
      <c r="HW184" s="25">
        <v>35954</v>
      </c>
      <c r="HX184" s="18">
        <v>2628</v>
      </c>
      <c r="HY184" s="25">
        <v>22133</v>
      </c>
      <c r="HZ184" s="25">
        <v>2418</v>
      </c>
      <c r="IA184" s="25">
        <v>4280</v>
      </c>
      <c r="IB184" s="18">
        <v>780</v>
      </c>
      <c r="IC184" s="25">
        <v>20500</v>
      </c>
      <c r="ID184" s="25">
        <v>29206</v>
      </c>
      <c r="IE184" s="25">
        <v>13568</v>
      </c>
      <c r="IF184" s="18">
        <v>1086</v>
      </c>
      <c r="IG184" s="25">
        <v>5245</v>
      </c>
      <c r="IH184" s="17">
        <f t="shared" si="541"/>
        <v>0.21928370835211317</v>
      </c>
      <c r="II184" s="17">
        <f t="shared" si="542"/>
        <v>1.6766633151891273E-2</v>
      </c>
      <c r="IJ184" s="30">
        <f t="shared" si="543"/>
        <v>59.642266335814725</v>
      </c>
      <c r="IK184" s="17">
        <f t="shared" si="615"/>
        <v>0.81530258308879311</v>
      </c>
      <c r="IL184" s="25">
        <v>66953</v>
      </c>
      <c r="IM184" s="25">
        <v>2599</v>
      </c>
      <c r="IN184" s="25">
        <v>22548</v>
      </c>
      <c r="IO184" s="18">
        <v>1826</v>
      </c>
      <c r="IP184" s="25">
        <v>13490</v>
      </c>
      <c r="IQ184" s="25">
        <v>1229</v>
      </c>
      <c r="IR184" s="25">
        <v>2843</v>
      </c>
      <c r="IS184" s="18">
        <v>573</v>
      </c>
      <c r="IT184" s="25">
        <v>10365</v>
      </c>
      <c r="IU184" s="25">
        <v>811</v>
      </c>
      <c r="IV184" s="25">
        <v>6235</v>
      </c>
      <c r="IW184" s="18">
        <v>590</v>
      </c>
      <c r="IX184" s="25">
        <v>3844</v>
      </c>
      <c r="IY184" s="17">
        <f t="shared" si="544"/>
        <v>0.66516810299762519</v>
      </c>
      <c r="IZ184" s="25">
        <v>77262</v>
      </c>
      <c r="JA184" s="25">
        <v>3818</v>
      </c>
      <c r="JB184" s="25">
        <v>13406</v>
      </c>
      <c r="JC184" s="18">
        <v>802</v>
      </c>
      <c r="JD184" s="25">
        <v>8643</v>
      </c>
      <c r="JE184" s="25">
        <v>1189</v>
      </c>
      <c r="JF184" s="25">
        <v>1437</v>
      </c>
      <c r="JG184" s="18">
        <v>207</v>
      </c>
      <c r="JH184" s="25">
        <v>10135</v>
      </c>
      <c r="JI184" s="25">
        <v>28395</v>
      </c>
      <c r="JJ184" s="25">
        <v>7333</v>
      </c>
      <c r="JK184" s="18">
        <v>496</v>
      </c>
      <c r="JL184" s="25">
        <v>1401</v>
      </c>
      <c r="JM184" s="80">
        <f t="shared" si="545"/>
        <v>0.37916440164634618</v>
      </c>
      <c r="JN184" s="43">
        <v>144215</v>
      </c>
      <c r="JO184" s="18">
        <v>117118</v>
      </c>
      <c r="JP184" s="18">
        <v>225</v>
      </c>
      <c r="JQ184" s="18">
        <v>796</v>
      </c>
      <c r="JR184" s="18">
        <v>2538</v>
      </c>
      <c r="JS184" s="18">
        <v>1791</v>
      </c>
      <c r="JT184" s="18">
        <v>1227</v>
      </c>
      <c r="JU184" s="18">
        <v>96</v>
      </c>
      <c r="JV184" s="18">
        <v>120</v>
      </c>
      <c r="JW184" s="18">
        <v>20304</v>
      </c>
      <c r="JX184" s="17">
        <f t="shared" si="546"/>
        <v>0.14078979301736991</v>
      </c>
      <c r="JY184" s="17">
        <f t="shared" si="547"/>
        <v>0.85921020698263006</v>
      </c>
      <c r="JZ184" s="18">
        <v>144215</v>
      </c>
      <c r="KA184" s="18">
        <v>117118</v>
      </c>
      <c r="KB184" s="18">
        <v>225</v>
      </c>
      <c r="KC184" s="18">
        <v>796</v>
      </c>
      <c r="KD184" s="18">
        <v>2538</v>
      </c>
      <c r="KE184" s="18">
        <v>1791</v>
      </c>
      <c r="KF184" s="18">
        <v>1227</v>
      </c>
      <c r="KG184" s="18">
        <v>96</v>
      </c>
      <c r="KH184" s="18">
        <v>120</v>
      </c>
      <c r="KI184" s="18">
        <v>20304</v>
      </c>
      <c r="KJ184" s="17">
        <f t="shared" si="548"/>
        <v>0.14078979301736991</v>
      </c>
      <c r="KK184" s="18" t="s">
        <v>764</v>
      </c>
      <c r="KL184" s="18" t="s">
        <v>764</v>
      </c>
      <c r="KM184" s="18" t="s">
        <v>764</v>
      </c>
      <c r="KN184" s="18" t="s">
        <v>764</v>
      </c>
      <c r="KO184" s="18" t="s">
        <v>764</v>
      </c>
      <c r="KP184" s="18" t="s">
        <v>764</v>
      </c>
      <c r="KQ184" s="18" t="s">
        <v>764</v>
      </c>
      <c r="KR184" s="18" t="s">
        <v>764</v>
      </c>
      <c r="KS184" s="18" t="s">
        <v>764</v>
      </c>
      <c r="KT184" s="18" t="s">
        <v>764</v>
      </c>
      <c r="KU184" s="69" t="s">
        <v>764</v>
      </c>
      <c r="KV184" s="27">
        <v>161126</v>
      </c>
      <c r="KW184" s="25">
        <v>156756</v>
      </c>
      <c r="KX184" s="25">
        <v>4370</v>
      </c>
      <c r="KY184" s="59">
        <v>2.7121631518190734E-2</v>
      </c>
      <c r="KZ184" s="25">
        <v>1960</v>
      </c>
      <c r="LA184" s="18">
        <v>1263</v>
      </c>
      <c r="LB184" s="25">
        <v>2104</v>
      </c>
      <c r="LC184" s="18">
        <v>1288</v>
      </c>
      <c r="LD184" s="25">
        <v>75547</v>
      </c>
      <c r="LE184" s="25">
        <v>73692</v>
      </c>
      <c r="LF184" s="25">
        <v>1855</v>
      </c>
      <c r="LG184" s="59">
        <v>2.4554250996068672E-2</v>
      </c>
      <c r="LH184" s="25">
        <v>85579</v>
      </c>
      <c r="LI184" s="25">
        <v>83064</v>
      </c>
      <c r="LJ184" s="25">
        <v>2515</v>
      </c>
      <c r="LK184" s="35">
        <v>2.9388050806856823E-2</v>
      </c>
      <c r="LL184" s="27">
        <v>32725</v>
      </c>
      <c r="LM184" s="25">
        <v>3279</v>
      </c>
      <c r="LN184" s="25">
        <v>28663</v>
      </c>
      <c r="LO184" s="18">
        <v>642</v>
      </c>
      <c r="LP184" s="18">
        <v>58</v>
      </c>
      <c r="LQ184" s="18">
        <v>10</v>
      </c>
      <c r="LR184" s="18">
        <v>73</v>
      </c>
      <c r="LS184" s="23">
        <f t="shared" si="549"/>
        <v>2.2307104660045838E-3</v>
      </c>
      <c r="LT184" s="23">
        <f t="shared" si="550"/>
        <v>0.99776928953399546</v>
      </c>
      <c r="LU184" s="17">
        <f t="shared" si="551"/>
        <v>0.97607333842627964</v>
      </c>
      <c r="LV184" s="25">
        <v>32725</v>
      </c>
      <c r="LW184" s="25">
        <v>9865</v>
      </c>
      <c r="LX184" s="25">
        <v>4758</v>
      </c>
      <c r="LY184" s="18">
        <v>24</v>
      </c>
      <c r="LZ184" s="18">
        <v>5</v>
      </c>
      <c r="MA184" s="18">
        <v>12</v>
      </c>
      <c r="MB184" s="18">
        <v>3</v>
      </c>
      <c r="MC184" s="18">
        <v>13</v>
      </c>
      <c r="MD184" s="25">
        <v>17982</v>
      </c>
      <c r="ME184" s="18">
        <v>49</v>
      </c>
      <c r="MF184" s="18">
        <v>14</v>
      </c>
      <c r="MG184" s="17">
        <f t="shared" si="552"/>
        <v>8.5561497326203204E-4</v>
      </c>
      <c r="MH184" s="17">
        <f t="shared" si="553"/>
        <v>0.99706646294881585</v>
      </c>
      <c r="MI184" s="25">
        <v>32725</v>
      </c>
      <c r="MJ184" s="25">
        <v>22379</v>
      </c>
      <c r="MK184" s="25">
        <v>10163</v>
      </c>
      <c r="ML184" s="18">
        <v>81</v>
      </c>
      <c r="MM184" s="18">
        <v>8</v>
      </c>
      <c r="MN184" s="18">
        <v>28</v>
      </c>
      <c r="MO184" s="18">
        <v>2</v>
      </c>
      <c r="MP184" s="18">
        <v>1</v>
      </c>
      <c r="MQ184" s="18">
        <v>42</v>
      </c>
      <c r="MR184" s="18" t="s">
        <v>764</v>
      </c>
      <c r="MS184" s="18">
        <v>21</v>
      </c>
      <c r="MT184" s="17">
        <f t="shared" si="554"/>
        <v>0.99819709702062642</v>
      </c>
      <c r="MU184" s="69">
        <f t="shared" si="555"/>
        <v>0.98656990068754769</v>
      </c>
      <c r="MV184" s="27">
        <v>32725</v>
      </c>
      <c r="MW184" s="25">
        <v>32130</v>
      </c>
      <c r="MX184" s="18">
        <v>7</v>
      </c>
      <c r="MY184" s="18">
        <v>161</v>
      </c>
      <c r="MZ184" s="18">
        <v>338</v>
      </c>
      <c r="NA184" s="18">
        <v>51</v>
      </c>
      <c r="NB184" s="18" t="s">
        <v>764</v>
      </c>
      <c r="NC184" s="18">
        <v>1</v>
      </c>
      <c r="ND184" s="18">
        <v>37</v>
      </c>
      <c r="NE184" s="17">
        <f t="shared" si="556"/>
        <v>0.98181818181818181</v>
      </c>
      <c r="NF184" s="10">
        <f t="shared" si="557"/>
        <v>150892.69090909089</v>
      </c>
      <c r="NG184" s="17">
        <f t="shared" si="558"/>
        <v>0.98340718105423985</v>
      </c>
      <c r="NH184" s="25">
        <v>32725</v>
      </c>
      <c r="NI184" s="25">
        <v>22136</v>
      </c>
      <c r="NJ184" s="25">
        <v>1622</v>
      </c>
      <c r="NK184" s="18">
        <v>8</v>
      </c>
      <c r="NL184" s="18">
        <v>252</v>
      </c>
      <c r="NM184" s="18">
        <v>901</v>
      </c>
      <c r="NN184" s="25">
        <v>7370</v>
      </c>
      <c r="NO184" s="18">
        <v>174</v>
      </c>
      <c r="NP184" s="18">
        <v>1</v>
      </c>
      <c r="NQ184" s="32">
        <v>261</v>
      </c>
      <c r="NR184" s="27">
        <v>32725</v>
      </c>
      <c r="NS184" s="37">
        <f t="shared" si="559"/>
        <v>2.5034377387318565</v>
      </c>
      <c r="NT184" s="37">
        <f t="shared" si="560"/>
        <v>0.67551918370184427</v>
      </c>
      <c r="NU184" s="37">
        <f t="shared" si="561"/>
        <v>0.39945071711931646</v>
      </c>
      <c r="NV184" s="17">
        <f t="shared" si="562"/>
        <v>8.111295174157547E-2</v>
      </c>
      <c r="NW184" s="10">
        <f t="shared" si="563"/>
        <v>3058</v>
      </c>
      <c r="NX184" s="17">
        <f t="shared" si="564"/>
        <v>9.34453781512605E-2</v>
      </c>
      <c r="NY184" s="19">
        <f t="shared" si="565"/>
        <v>5.5110021806123739E-2</v>
      </c>
      <c r="NZ184" s="25">
        <v>6334</v>
      </c>
      <c r="OA184" s="25">
        <v>29667</v>
      </c>
      <c r="OB184" s="25">
        <v>4461</v>
      </c>
      <c r="OC184" s="25">
        <v>27068</v>
      </c>
      <c r="OD184" s="25">
        <v>6447</v>
      </c>
      <c r="OE184" s="25">
        <v>7948</v>
      </c>
      <c r="OF184" s="17">
        <f t="shared" si="566"/>
        <v>0.827135217723453</v>
      </c>
      <c r="OG184" s="17">
        <f t="shared" si="567"/>
        <v>0.19355233002291825</v>
      </c>
      <c r="OH184" s="17">
        <f t="shared" si="568"/>
        <v>0.90655462184873947</v>
      </c>
      <c r="OI184" s="69">
        <f t="shared" si="569"/>
        <v>0.24287242169595111</v>
      </c>
      <c r="OJ184" s="27">
        <v>32725</v>
      </c>
      <c r="OK184" s="25">
        <v>5541</v>
      </c>
      <c r="OL184" s="25">
        <v>1258</v>
      </c>
      <c r="OM184" s="25">
        <v>22098</v>
      </c>
      <c r="ON184" s="18">
        <v>44</v>
      </c>
      <c r="OO184" s="18">
        <v>17</v>
      </c>
      <c r="OP184" s="18">
        <v>10</v>
      </c>
      <c r="OQ184" s="18">
        <v>36</v>
      </c>
      <c r="OR184" s="69">
        <f t="shared" si="570"/>
        <v>0.20941176470588235</v>
      </c>
      <c r="OS184" s="64"/>
      <c r="OT184" s="64"/>
      <c r="OU184" s="64"/>
      <c r="OV184" s="17">
        <v>0</v>
      </c>
      <c r="OW184" s="64"/>
      <c r="OX184" s="36"/>
      <c r="OY184" s="36"/>
      <c r="OZ184" s="64"/>
      <c r="PA184" s="64"/>
      <c r="PB184" s="64"/>
      <c r="PC184" s="17">
        <v>0</v>
      </c>
      <c r="PD184" s="64"/>
      <c r="PE184" s="40">
        <f t="shared" si="571"/>
        <v>0</v>
      </c>
      <c r="PF184" s="36">
        <f t="shared" si="572"/>
        <v>0</v>
      </c>
      <c r="PG184" s="64"/>
      <c r="PH184" s="64"/>
      <c r="PI184" s="64"/>
      <c r="PJ184" s="17">
        <v>0</v>
      </c>
      <c r="PK184" s="64"/>
      <c r="PL184" s="41">
        <f t="shared" si="573"/>
        <v>0</v>
      </c>
      <c r="PM184" s="36">
        <f t="shared" si="574"/>
        <v>0</v>
      </c>
      <c r="PN184" s="64"/>
      <c r="PO184" s="64"/>
      <c r="PP184" s="64"/>
      <c r="PQ184" s="17">
        <v>0</v>
      </c>
      <c r="PR184" s="64"/>
      <c r="PS184" s="41">
        <f t="shared" si="575"/>
        <v>0</v>
      </c>
      <c r="PT184" s="36">
        <f t="shared" si="576"/>
        <v>0</v>
      </c>
      <c r="PU184" s="64"/>
      <c r="PV184" s="64"/>
      <c r="PW184" s="64"/>
      <c r="PX184" s="17">
        <v>0</v>
      </c>
      <c r="PY184" s="64"/>
      <c r="PZ184" s="36">
        <f t="shared" si="577"/>
        <v>0</v>
      </c>
      <c r="QA184" s="64"/>
      <c r="QB184" s="64"/>
      <c r="QC184" s="17">
        <v>0</v>
      </c>
      <c r="QD184" s="64"/>
      <c r="QE184" s="22">
        <f t="shared" si="578"/>
        <v>0</v>
      </c>
      <c r="QF184" s="22"/>
      <c r="QG184" s="64"/>
      <c r="QH184" s="64"/>
      <c r="QI184" s="64"/>
      <c r="QJ184" s="17">
        <v>0</v>
      </c>
      <c r="QK184" s="64"/>
      <c r="QL184" s="42">
        <f t="shared" si="579"/>
        <v>0</v>
      </c>
      <c r="QM184" s="64"/>
      <c r="QN184" s="64"/>
      <c r="QO184" s="64"/>
      <c r="QP184" s="64"/>
      <c r="QQ184" s="17">
        <v>0</v>
      </c>
      <c r="QR184" s="64"/>
      <c r="QS184" s="36">
        <f t="shared" si="580"/>
        <v>0</v>
      </c>
      <c r="QT184" s="64"/>
      <c r="QU184" s="64"/>
      <c r="QV184" s="64"/>
      <c r="QW184" s="17">
        <v>0</v>
      </c>
      <c r="QX184" s="64"/>
      <c r="QY184" s="36">
        <f t="shared" si="581"/>
        <v>0</v>
      </c>
      <c r="QZ184" s="64"/>
      <c r="RA184" s="64"/>
      <c r="RB184" s="64"/>
      <c r="RC184" s="17">
        <v>0</v>
      </c>
      <c r="RD184" s="64"/>
      <c r="RE184" s="36">
        <f t="shared" si="582"/>
        <v>0</v>
      </c>
      <c r="RF184" s="64"/>
      <c r="RG184" s="10"/>
      <c r="RH184" s="10"/>
      <c r="RI184" s="17"/>
      <c r="RJ184" s="17"/>
      <c r="RK184" s="17"/>
      <c r="RL184" s="17"/>
      <c r="RM184" s="17"/>
      <c r="RN184" s="17"/>
      <c r="RO184" s="17"/>
      <c r="RP184" s="17"/>
      <c r="RQ184" s="17"/>
      <c r="RR184" s="36"/>
      <c r="RS184" s="36"/>
      <c r="RT184" s="10"/>
      <c r="RU184" s="17"/>
      <c r="RV184" s="37"/>
      <c r="RW184" s="36"/>
      <c r="RX184" s="85">
        <v>8.951193</v>
      </c>
      <c r="RY184" s="93">
        <v>311</v>
      </c>
      <c r="RZ184" s="43" t="b">
        <v>1</v>
      </c>
      <c r="SA184" s="18" t="b">
        <v>0</v>
      </c>
      <c r="SB184" s="18" t="b">
        <v>0</v>
      </c>
      <c r="SC184" s="18" t="b">
        <v>0</v>
      </c>
      <c r="SD184" s="18" t="b">
        <v>0</v>
      </c>
      <c r="SE184" s="32" t="b">
        <v>0</v>
      </c>
      <c r="SF184" s="43" t="b">
        <v>0</v>
      </c>
      <c r="SG184" s="18" t="b">
        <v>0</v>
      </c>
      <c r="SH184" s="18"/>
      <c r="SI184" s="18"/>
      <c r="SJ184" s="18"/>
      <c r="SK184" s="18"/>
      <c r="SL184" s="18"/>
      <c r="SM184" s="18"/>
      <c r="SN184" s="18"/>
      <c r="SO184" s="18"/>
      <c r="SP184" s="18"/>
      <c r="SQ184" s="17">
        <f t="shared" si="583"/>
        <v>0</v>
      </c>
      <c r="SR184" s="17">
        <f t="shared" si="584"/>
        <v>0</v>
      </c>
      <c r="SS184" s="17">
        <f t="shared" si="585"/>
        <v>0</v>
      </c>
      <c r="ST184" s="17">
        <f t="shared" si="586"/>
        <v>0</v>
      </c>
      <c r="SU184" s="17">
        <f t="shared" si="587"/>
        <v>0</v>
      </c>
      <c r="SV184" s="17">
        <f t="shared" si="658"/>
        <v>0</v>
      </c>
      <c r="SW184" s="17">
        <f t="shared" si="588"/>
        <v>0</v>
      </c>
      <c r="SX184" s="17">
        <f t="shared" si="589"/>
        <v>0</v>
      </c>
      <c r="SY184" s="17">
        <f t="shared" si="590"/>
        <v>0</v>
      </c>
      <c r="SZ184" s="17">
        <f t="shared" si="591"/>
        <v>0</v>
      </c>
      <c r="TA184" s="17">
        <f t="shared" si="592"/>
        <v>0</v>
      </c>
      <c r="TB184" s="24">
        <f t="shared" si="593"/>
        <v>620</v>
      </c>
      <c r="TC184" s="69">
        <f t="shared" si="594"/>
        <v>1</v>
      </c>
      <c r="TD184" s="17">
        <f t="shared" si="616"/>
        <v>2.6014568158168575E-6</v>
      </c>
      <c r="TE184" s="95"/>
      <c r="TF184" s="71"/>
      <c r="TG184" s="71"/>
      <c r="TH184" s="71">
        <v>8</v>
      </c>
      <c r="TI184" s="71"/>
      <c r="TJ184" s="71"/>
      <c r="TK184" s="71">
        <v>15</v>
      </c>
      <c r="TL184" s="71"/>
      <c r="TM184" s="71">
        <v>4</v>
      </c>
      <c r="TN184" s="71"/>
      <c r="TO184" s="71">
        <v>5</v>
      </c>
      <c r="TP184" s="71"/>
      <c r="TQ184" s="71">
        <v>1</v>
      </c>
      <c r="TR184" s="72"/>
      <c r="TS184" s="72"/>
      <c r="TT184" s="72"/>
      <c r="TU184" s="72"/>
      <c r="TV184" s="72">
        <v>8</v>
      </c>
      <c r="TW184" s="72"/>
      <c r="TX184" s="72"/>
      <c r="TY184" s="72">
        <v>1</v>
      </c>
      <c r="TZ184" s="72">
        <v>28</v>
      </c>
      <c r="UA184" s="72"/>
      <c r="UB184" s="72">
        <v>5</v>
      </c>
      <c r="UC184" s="72"/>
      <c r="UD184" s="72"/>
      <c r="UE184" s="72"/>
      <c r="UF184" s="72"/>
      <c r="UG184" s="72">
        <v>19</v>
      </c>
      <c r="UH184" s="72"/>
      <c r="UI184" s="72">
        <v>1</v>
      </c>
      <c r="UJ184" s="73"/>
      <c r="UK184" s="73"/>
      <c r="UL184" s="73"/>
      <c r="UM184" s="73"/>
      <c r="UN184" s="73">
        <v>9</v>
      </c>
      <c r="UO184" s="73"/>
      <c r="UP184" s="73"/>
      <c r="UQ184" s="73"/>
      <c r="UR184" s="73">
        <v>15</v>
      </c>
      <c r="US184" s="73">
        <v>4</v>
      </c>
      <c r="UT184" s="73"/>
      <c r="UU184" s="73"/>
      <c r="UV184" s="73"/>
      <c r="UW184" s="73"/>
      <c r="UX184" s="73"/>
      <c r="UY184" s="73">
        <v>19</v>
      </c>
      <c r="UZ184" s="73"/>
      <c r="VA184" s="73">
        <v>1</v>
      </c>
      <c r="VB184" s="73"/>
      <c r="VC184" s="73"/>
      <c r="VD184" s="73"/>
      <c r="VE184" s="73"/>
      <c r="VF184" s="73">
        <v>8</v>
      </c>
      <c r="VG184" s="73"/>
      <c r="VH184" s="73">
        <v>1</v>
      </c>
      <c r="VI184" s="73"/>
      <c r="VJ184" s="73">
        <v>15</v>
      </c>
      <c r="VK184" s="73">
        <v>4</v>
      </c>
      <c r="VL184" s="73"/>
      <c r="VM184" s="73"/>
      <c r="VN184" s="73"/>
      <c r="VO184" s="73"/>
      <c r="VP184" s="73">
        <v>8</v>
      </c>
      <c r="VQ184" s="73"/>
      <c r="VR184" s="73">
        <v>1</v>
      </c>
      <c r="VS184" s="73"/>
      <c r="VT184" s="73"/>
      <c r="VU184" s="73"/>
      <c r="VV184" s="73"/>
      <c r="VW184" s="73">
        <v>2</v>
      </c>
      <c r="VX184" s="73"/>
      <c r="VY184" s="73">
        <v>1</v>
      </c>
      <c r="VZ184" s="73"/>
      <c r="WA184" s="73">
        <v>12</v>
      </c>
      <c r="WB184" s="73"/>
      <c r="WC184" s="73">
        <v>1</v>
      </c>
      <c r="WD184" s="73"/>
      <c r="WE184" s="73"/>
      <c r="WF184" s="73"/>
      <c r="WG184" s="73"/>
      <c r="WH184" s="73">
        <v>1</v>
      </c>
      <c r="WI184" s="73"/>
      <c r="WJ184" s="73">
        <v>4</v>
      </c>
      <c r="WK184" s="73"/>
      <c r="WL184" s="73"/>
      <c r="WM184" s="73"/>
      <c r="WN184" s="73"/>
      <c r="WO184" s="22">
        <f t="shared" si="595"/>
        <v>0</v>
      </c>
      <c r="WP184" s="22">
        <f t="shared" si="596"/>
        <v>0</v>
      </c>
      <c r="WQ184" s="22">
        <f t="shared" si="597"/>
        <v>0</v>
      </c>
      <c r="WR184" s="22">
        <f t="shared" si="598"/>
        <v>0</v>
      </c>
      <c r="WS184" s="22">
        <f t="shared" si="599"/>
        <v>35</v>
      </c>
      <c r="WT184" s="22">
        <f t="shared" si="600"/>
        <v>0</v>
      </c>
      <c r="WU184" s="22">
        <f t="shared" si="601"/>
        <v>2</v>
      </c>
      <c r="WV184" s="22">
        <f t="shared" si="602"/>
        <v>1</v>
      </c>
      <c r="WW184" s="22">
        <f t="shared" si="603"/>
        <v>85</v>
      </c>
      <c r="WX184" s="22">
        <f t="shared" si="604"/>
        <v>0</v>
      </c>
      <c r="WY184" s="22">
        <f t="shared" si="605"/>
        <v>18</v>
      </c>
      <c r="WZ184" s="22">
        <f t="shared" si="606"/>
        <v>0</v>
      </c>
      <c r="XA184" s="22">
        <f t="shared" si="607"/>
        <v>0</v>
      </c>
      <c r="XB184" s="22">
        <f t="shared" si="608"/>
        <v>0</v>
      </c>
      <c r="XC184" s="22">
        <f t="shared" si="609"/>
        <v>0</v>
      </c>
      <c r="XD184" s="22">
        <f t="shared" si="610"/>
        <v>0</v>
      </c>
      <c r="XE184" s="22">
        <f t="shared" si="611"/>
        <v>55</v>
      </c>
      <c r="XF184" s="22">
        <f t="shared" si="612"/>
        <v>0</v>
      </c>
      <c r="XG184" s="93">
        <f t="shared" si="613"/>
        <v>4</v>
      </c>
    </row>
    <row r="185" spans="1:631" ht="17.100000000000001" customHeight="1" x14ac:dyDescent="0.2">
      <c r="A185" s="101"/>
      <c r="B185" s="27" t="s">
        <v>461</v>
      </c>
      <c r="C185" s="535" t="s">
        <v>462</v>
      </c>
      <c r="D185" s="25" t="s">
        <v>480</v>
      </c>
      <c r="E185" s="535" t="s">
        <v>481</v>
      </c>
      <c r="F185" s="25" t="s">
        <v>488</v>
      </c>
      <c r="G185" s="535" t="s">
        <v>489</v>
      </c>
      <c r="H185" s="25"/>
      <c r="I185" s="28">
        <v>19</v>
      </c>
      <c r="J185" s="17">
        <f t="shared" si="478"/>
        <v>0.9744039162394218</v>
      </c>
      <c r="K185" s="17">
        <f t="shared" si="479"/>
        <v>0.65028723207115946</v>
      </c>
      <c r="L185" s="17">
        <f t="shared" si="480"/>
        <v>1</v>
      </c>
      <c r="M185" s="17">
        <f t="shared" si="481"/>
        <v>0.75455504348648139</v>
      </c>
      <c r="N185" s="17">
        <f t="shared" si="482"/>
        <v>0.73801659716774703</v>
      </c>
      <c r="O185" s="17">
        <f t="shared" si="483"/>
        <v>0.91674902711717832</v>
      </c>
      <c r="P185" s="17">
        <f t="shared" si="484"/>
        <v>0.80688927750540262</v>
      </c>
      <c r="Q185" s="17">
        <f t="shared" si="485"/>
        <v>0.7121706729976589</v>
      </c>
      <c r="R185" s="69">
        <f t="shared" si="486"/>
        <v>0.96874016102190441</v>
      </c>
      <c r="S185" s="422">
        <f t="shared" si="487"/>
        <v>0.83575688084521704</v>
      </c>
      <c r="T185" s="17">
        <f t="shared" si="614"/>
        <v>0.16424311915478296</v>
      </c>
      <c r="U185" s="10">
        <f t="shared" si="488"/>
        <v>54741.081912455076</v>
      </c>
      <c r="V185" s="32">
        <v>8</v>
      </c>
      <c r="W185" s="550">
        <f t="shared" si="489"/>
        <v>0</v>
      </c>
      <c r="X185" s="550">
        <f t="shared" si="490"/>
        <v>0.72464576973410599</v>
      </c>
      <c r="Y185" s="550">
        <f t="shared" si="491"/>
        <v>0.27535423026589401</v>
      </c>
      <c r="Z185" s="551">
        <f t="shared" si="492"/>
        <v>91773.637468010609</v>
      </c>
      <c r="AA185" s="426">
        <f t="shared" si="493"/>
        <v>1</v>
      </c>
      <c r="AB185" s="59">
        <f t="shared" si="494"/>
        <v>0.9778759980446472</v>
      </c>
      <c r="AC185" s="59">
        <f t="shared" si="495"/>
        <v>4.0311093679038852E-2</v>
      </c>
      <c r="AD185" s="59">
        <f t="shared" si="496"/>
        <v>0.73801659716774703</v>
      </c>
      <c r="AE185" s="59">
        <f t="shared" si="497"/>
        <v>0.28782932700234115</v>
      </c>
      <c r="AF185" s="59">
        <f t="shared" si="498"/>
        <v>4.5818148125270249E-2</v>
      </c>
      <c r="AG185" s="59">
        <f t="shared" si="499"/>
        <v>5.8434739638025819E-2</v>
      </c>
      <c r="AH185" s="59">
        <f t="shared" si="500"/>
        <v>0.91674902711717832</v>
      </c>
      <c r="AI185" s="59">
        <f t="shared" si="501"/>
        <v>0.95733213910680093</v>
      </c>
      <c r="AJ185" s="59">
        <f t="shared" si="502"/>
        <v>0.99147569337204278</v>
      </c>
      <c r="AK185" s="59">
        <f t="shared" si="503"/>
        <v>0.19311072249459735</v>
      </c>
      <c r="AL185" s="35">
        <f t="shared" si="504"/>
        <v>1</v>
      </c>
      <c r="AM185" s="27">
        <v>333293</v>
      </c>
      <c r="AN185" s="25">
        <v>156340</v>
      </c>
      <c r="AO185" s="25">
        <v>176953</v>
      </c>
      <c r="AP185" s="17">
        <f t="shared" si="505"/>
        <v>6.4734367055221519E-3</v>
      </c>
      <c r="AQ185" s="63">
        <v>88.351144089108402</v>
      </c>
      <c r="AR185" s="58">
        <v>27.755350838599998</v>
      </c>
      <c r="AS185" s="24">
        <f t="shared" si="506"/>
        <v>12008.243092949193</v>
      </c>
      <c r="AT185" s="17">
        <v>1</v>
      </c>
      <c r="AU185" s="25">
        <v>313240</v>
      </c>
      <c r="AV185" s="25">
        <v>146551</v>
      </c>
      <c r="AW185" s="25">
        <v>166689</v>
      </c>
      <c r="AX185" s="25">
        <v>20053</v>
      </c>
      <c r="AY185" s="25">
        <v>9789</v>
      </c>
      <c r="AZ185" s="25">
        <v>10264</v>
      </c>
      <c r="BA185" s="25">
        <v>333293</v>
      </c>
      <c r="BB185" s="25">
        <v>156340</v>
      </c>
      <c r="BC185" s="25">
        <v>176953</v>
      </c>
      <c r="BD185" s="63">
        <v>88.351144089108402</v>
      </c>
      <c r="BE185" s="18" t="s">
        <v>764</v>
      </c>
      <c r="BF185" s="18" t="s">
        <v>764</v>
      </c>
      <c r="BG185" s="18" t="s">
        <v>764</v>
      </c>
      <c r="BH185" s="63"/>
      <c r="BI185" s="17">
        <v>1</v>
      </c>
      <c r="BJ185" s="25">
        <v>69832</v>
      </c>
      <c r="BK185" s="25">
        <v>242616</v>
      </c>
      <c r="BL185" s="25">
        <v>20845</v>
      </c>
      <c r="BM185" s="17">
        <v>0.37374699113001619</v>
      </c>
      <c r="BN185" s="10">
        <f t="shared" si="507"/>
        <v>208725.74408530351</v>
      </c>
      <c r="BO185" s="29">
        <v>0.28782932700234115</v>
      </c>
      <c r="BP185" s="30">
        <f t="shared" si="508"/>
        <v>0.7121706729976589</v>
      </c>
      <c r="BQ185" s="31">
        <v>8.5917664127675017</v>
      </c>
      <c r="BR185" s="25">
        <v>263461</v>
      </c>
      <c r="BS185" s="25">
        <v>100782</v>
      </c>
      <c r="BT185" s="25">
        <v>135032</v>
      </c>
      <c r="BU185" s="25">
        <v>18860</v>
      </c>
      <c r="BV185" s="25">
        <v>5569</v>
      </c>
      <c r="BW185" s="18">
        <v>3218</v>
      </c>
      <c r="BX185" s="25">
        <v>64756</v>
      </c>
      <c r="BY185" s="25">
        <v>47111</v>
      </c>
      <c r="BZ185" s="25">
        <v>17645</v>
      </c>
      <c r="CA185" s="59">
        <v>0.27248440298968435</v>
      </c>
      <c r="CB185" s="25">
        <v>313240</v>
      </c>
      <c r="CC185" s="25">
        <v>20053</v>
      </c>
      <c r="CD185" s="17">
        <f t="shared" si="509"/>
        <v>6.4018005363299713E-2</v>
      </c>
      <c r="CE185" s="25">
        <v>2156</v>
      </c>
      <c r="CF185" s="25">
        <v>7486</v>
      </c>
      <c r="CG185" s="25">
        <v>11853</v>
      </c>
      <c r="CH185" s="25">
        <v>13166</v>
      </c>
      <c r="CI185" s="25">
        <v>10279</v>
      </c>
      <c r="CJ185" s="25">
        <v>6988</v>
      </c>
      <c r="CK185" s="25">
        <v>4648</v>
      </c>
      <c r="CL185" s="25">
        <v>3484</v>
      </c>
      <c r="CM185" s="25">
        <v>4696</v>
      </c>
      <c r="CN185" s="26">
        <v>4.8372351596763234</v>
      </c>
      <c r="CO185" s="27">
        <v>64756</v>
      </c>
      <c r="CP185" s="34">
        <f t="shared" si="510"/>
        <v>5.146905306072024</v>
      </c>
      <c r="CQ185" s="25">
        <v>2096</v>
      </c>
      <c r="CR185" s="25">
        <v>8633</v>
      </c>
      <c r="CS185" s="25">
        <v>10642</v>
      </c>
      <c r="CT185" s="25">
        <v>36459</v>
      </c>
      <c r="CU185" s="25">
        <v>5679</v>
      </c>
      <c r="CV185" s="18">
        <v>430</v>
      </c>
      <c r="CW185" s="18">
        <v>90</v>
      </c>
      <c r="CX185" s="18">
        <v>727</v>
      </c>
      <c r="CY185" s="25">
        <v>64756</v>
      </c>
      <c r="CZ185" s="25">
        <v>39317</v>
      </c>
      <c r="DA185" s="25">
        <v>19839</v>
      </c>
      <c r="DB185" s="25">
        <v>3349</v>
      </c>
      <c r="DC185" s="25">
        <v>1204</v>
      </c>
      <c r="DD185" s="18">
        <v>440</v>
      </c>
      <c r="DE185" s="18">
        <v>607</v>
      </c>
      <c r="DF185" s="25">
        <v>64756</v>
      </c>
      <c r="DG185" s="25">
        <v>2704</v>
      </c>
      <c r="DH185" s="18">
        <v>160</v>
      </c>
      <c r="DI185" s="18">
        <v>103</v>
      </c>
      <c r="DJ185" s="25">
        <v>61005</v>
      </c>
      <c r="DK185" s="18">
        <v>574</v>
      </c>
      <c r="DL185" s="18">
        <v>210</v>
      </c>
      <c r="DM185" s="25">
        <f t="shared" si="511"/>
        <v>13853.841497312991</v>
      </c>
      <c r="DN185" s="17">
        <f t="shared" si="512"/>
        <v>0.94207486564951515</v>
      </c>
      <c r="DO185" s="17">
        <f t="shared" si="513"/>
        <v>8.8640434863178699E-3</v>
      </c>
      <c r="DP185" s="23">
        <f t="shared" si="514"/>
        <v>4.5818148125270249E-2</v>
      </c>
      <c r="DQ185" s="23">
        <f t="shared" si="515"/>
        <v>0.9541818518747297</v>
      </c>
      <c r="DR185" s="25">
        <v>64756</v>
      </c>
      <c r="DS185" s="25">
        <v>1847</v>
      </c>
      <c r="DT185" s="25">
        <v>18928</v>
      </c>
      <c r="DU185" s="18">
        <v>34</v>
      </c>
      <c r="DV185" s="25">
        <v>21516</v>
      </c>
      <c r="DW185" s="25">
        <v>1778</v>
      </c>
      <c r="DX185" s="25">
        <v>19864</v>
      </c>
      <c r="DY185" s="18">
        <v>789</v>
      </c>
      <c r="DZ185" s="17">
        <f t="shared" si="516"/>
        <v>0.65360738773241089</v>
      </c>
      <c r="EA185" s="17">
        <f t="shared" si="517"/>
        <v>0.34639261226758911</v>
      </c>
      <c r="EB185" s="25">
        <v>64756</v>
      </c>
      <c r="EC185" s="25">
        <v>3476</v>
      </c>
      <c r="ED185" s="18">
        <v>308</v>
      </c>
      <c r="EE185" s="25">
        <v>39705</v>
      </c>
      <c r="EF185" s="17">
        <f t="shared" si="696"/>
        <v>0.61314781641855576</v>
      </c>
      <c r="EG185" s="25">
        <v>20409</v>
      </c>
      <c r="EH185" s="18">
        <v>858</v>
      </c>
      <c r="EI185" s="17">
        <f t="shared" si="519"/>
        <v>5.8434739638025819E-2</v>
      </c>
      <c r="EJ185" s="17">
        <f t="shared" si="520"/>
        <v>0.31516770646735437</v>
      </c>
      <c r="EK185" s="69">
        <f t="shared" si="521"/>
        <v>0.65028723207115946</v>
      </c>
      <c r="EL185" s="43">
        <v>245480</v>
      </c>
      <c r="EM185" s="18">
        <v>240049</v>
      </c>
      <c r="EN185" s="18">
        <v>5431</v>
      </c>
      <c r="EO185" s="59">
        <v>0.9778759980446472</v>
      </c>
      <c r="EP185" s="18">
        <v>112082</v>
      </c>
      <c r="EQ185" s="18">
        <v>110821</v>
      </c>
      <c r="ER185" s="18">
        <v>1261</v>
      </c>
      <c r="ES185" s="59">
        <v>0.98874930854196041</v>
      </c>
      <c r="ET185" s="18">
        <v>133398</v>
      </c>
      <c r="EU185" s="18">
        <v>129228</v>
      </c>
      <c r="EV185" s="18">
        <v>4170</v>
      </c>
      <c r="EW185" s="59">
        <v>0.96874016102190441</v>
      </c>
      <c r="EX185" s="18">
        <v>245480</v>
      </c>
      <c r="EY185" s="18">
        <v>240049</v>
      </c>
      <c r="EZ185" s="18">
        <v>5431</v>
      </c>
      <c r="FA185" s="59">
        <v>0.9778759980446472</v>
      </c>
      <c r="FB185" s="18" t="s">
        <v>764</v>
      </c>
      <c r="FC185" s="18" t="s">
        <v>764</v>
      </c>
      <c r="FD185" s="18" t="s">
        <v>764</v>
      </c>
      <c r="FE185" s="59">
        <v>0</v>
      </c>
      <c r="FF185" s="25">
        <v>134893</v>
      </c>
      <c r="FG185" s="25">
        <v>49492</v>
      </c>
      <c r="FH185" s="25">
        <v>80870</v>
      </c>
      <c r="FI185" s="25">
        <v>4531</v>
      </c>
      <c r="FJ185" s="23">
        <f t="shared" si="522"/>
        <v>3.3589585819872043E-2</v>
      </c>
      <c r="FK185" s="23">
        <f t="shared" si="523"/>
        <v>0.59951220597065824</v>
      </c>
      <c r="FL185" s="36">
        <f t="shared" si="524"/>
        <v>10.922975060693004</v>
      </c>
      <c r="FM185" s="25">
        <v>66070</v>
      </c>
      <c r="FN185" s="25">
        <v>24670</v>
      </c>
      <c r="FO185" s="17">
        <f t="shared" si="525"/>
        <v>0.37339185712123507</v>
      </c>
      <c r="FP185" s="25">
        <v>39087</v>
      </c>
      <c r="FQ185" s="17">
        <f t="shared" si="526"/>
        <v>0.5915998183744513</v>
      </c>
      <c r="FR185" s="25">
        <v>2313</v>
      </c>
      <c r="FS185" s="17">
        <f t="shared" si="527"/>
        <v>3.5008324504313605E-2</v>
      </c>
      <c r="FT185" s="25">
        <v>68823</v>
      </c>
      <c r="FU185" s="25">
        <v>24822</v>
      </c>
      <c r="FV185" s="25">
        <v>41783</v>
      </c>
      <c r="FW185" s="17">
        <f t="shared" si="528"/>
        <v>3.2227598331952982E-2</v>
      </c>
      <c r="FX185" s="17">
        <f t="shared" si="529"/>
        <v>0.60710808886564083</v>
      </c>
      <c r="FY185" s="25">
        <v>2218</v>
      </c>
      <c r="FZ185" s="25">
        <v>193768</v>
      </c>
      <c r="GA185" s="25">
        <v>7811</v>
      </c>
      <c r="GB185" s="25">
        <v>42953</v>
      </c>
      <c r="GC185" s="25">
        <v>54868</v>
      </c>
      <c r="GD185" s="25">
        <v>47593</v>
      </c>
      <c r="GE185" s="18">
        <v>660</v>
      </c>
      <c r="GF185" s="25">
        <v>37427</v>
      </c>
      <c r="GG185" s="25">
        <v>1507</v>
      </c>
      <c r="GH185" s="18">
        <v>456</v>
      </c>
      <c r="GI185" s="18">
        <v>493</v>
      </c>
      <c r="GJ185" s="10">
        <f t="shared" si="530"/>
        <v>7811</v>
      </c>
      <c r="GK185" s="10">
        <f t="shared" si="659"/>
        <v>185957</v>
      </c>
      <c r="GL185" s="10">
        <f t="shared" si="660"/>
        <v>143004</v>
      </c>
      <c r="GM185" s="10">
        <f t="shared" si="531"/>
        <v>50764</v>
      </c>
      <c r="GN185" s="10">
        <f t="shared" si="661"/>
        <v>88136</v>
      </c>
      <c r="GO185" s="17">
        <f t="shared" si="532"/>
        <v>4.0311093679038852E-2</v>
      </c>
      <c r="GP185" s="17">
        <f t="shared" si="662"/>
        <v>0.95968890632096115</v>
      </c>
      <c r="GQ185" s="17">
        <f t="shared" si="663"/>
        <v>0.73801659716774703</v>
      </c>
      <c r="GR185" s="17">
        <f t="shared" si="664"/>
        <v>0.45485322653895383</v>
      </c>
      <c r="GS185" s="17">
        <f t="shared" si="533"/>
        <v>0.84885275174435404</v>
      </c>
      <c r="GT185" s="25">
        <v>87391</v>
      </c>
      <c r="GU185" s="25">
        <v>2398</v>
      </c>
      <c r="GV185" s="25">
        <v>14659</v>
      </c>
      <c r="GW185" s="25">
        <v>27013</v>
      </c>
      <c r="GX185" s="25">
        <v>25743</v>
      </c>
      <c r="GY185" s="18">
        <v>506</v>
      </c>
      <c r="GZ185" s="25">
        <v>16048</v>
      </c>
      <c r="HA185" s="25">
        <v>417</v>
      </c>
      <c r="HB185" s="18">
        <v>376</v>
      </c>
      <c r="HC185" s="18">
        <v>231</v>
      </c>
      <c r="HD185" s="23">
        <f t="shared" si="534"/>
        <v>2.743989655685368E-2</v>
      </c>
      <c r="HE185" s="23">
        <f t="shared" si="535"/>
        <v>0.97256010344314636</v>
      </c>
      <c r="HF185" s="23">
        <f t="shared" si="536"/>
        <v>0.80481971827762588</v>
      </c>
      <c r="HG185" s="23">
        <f t="shared" si="537"/>
        <v>0.49571466169285167</v>
      </c>
      <c r="HH185" s="25">
        <v>106377</v>
      </c>
      <c r="HI185" s="25">
        <v>5413</v>
      </c>
      <c r="HJ185" s="25">
        <v>28294</v>
      </c>
      <c r="HK185" s="25">
        <v>27855</v>
      </c>
      <c r="HL185" s="25">
        <v>21850</v>
      </c>
      <c r="HM185" s="18">
        <v>154</v>
      </c>
      <c r="HN185" s="25">
        <v>21379</v>
      </c>
      <c r="HO185" s="25">
        <v>1090</v>
      </c>
      <c r="HP185" s="18">
        <v>80</v>
      </c>
      <c r="HQ185" s="18">
        <v>262</v>
      </c>
      <c r="HR185" s="23">
        <f t="shared" si="538"/>
        <v>5.0885059740357411E-2</v>
      </c>
      <c r="HS185" s="23">
        <f t="shared" si="539"/>
        <v>0.9491149402596426</v>
      </c>
      <c r="HT185" s="80">
        <f t="shared" si="540"/>
        <v>0.68313639226524525</v>
      </c>
      <c r="HU185" s="27">
        <v>291061</v>
      </c>
      <c r="HV185" s="25">
        <v>10832</v>
      </c>
      <c r="HW185" s="25">
        <v>81351</v>
      </c>
      <c r="HX185" s="25">
        <v>4715</v>
      </c>
      <c r="HY185" s="25">
        <v>49388</v>
      </c>
      <c r="HZ185" s="25">
        <v>5273</v>
      </c>
      <c r="IA185" s="25">
        <v>7380</v>
      </c>
      <c r="IB185" s="18">
        <v>1197</v>
      </c>
      <c r="IC185" s="25">
        <v>40986</v>
      </c>
      <c r="ID185" s="25">
        <v>55341</v>
      </c>
      <c r="IE185" s="25">
        <v>21333</v>
      </c>
      <c r="IF185" s="25">
        <v>2449</v>
      </c>
      <c r="IG185" s="25">
        <v>10816</v>
      </c>
      <c r="IH185" s="17">
        <f t="shared" si="541"/>
        <v>0.2082518784722103</v>
      </c>
      <c r="II185" s="17">
        <f t="shared" si="542"/>
        <v>1.8116477302008858E-2</v>
      </c>
      <c r="IJ185" s="30">
        <f t="shared" si="543"/>
        <v>55.198369049876732</v>
      </c>
      <c r="IK185" s="17">
        <f t="shared" si="615"/>
        <v>0.75455504348648139</v>
      </c>
      <c r="IL185" s="25">
        <v>134840</v>
      </c>
      <c r="IM185" s="25">
        <v>4975</v>
      </c>
      <c r="IN185" s="25">
        <v>48584</v>
      </c>
      <c r="IO185" s="25">
        <v>3259</v>
      </c>
      <c r="IP185" s="25">
        <v>28901</v>
      </c>
      <c r="IQ185" s="25">
        <v>2523</v>
      </c>
      <c r="IR185" s="25">
        <v>4825</v>
      </c>
      <c r="IS185" s="18">
        <v>821</v>
      </c>
      <c r="IT185" s="25">
        <v>20384</v>
      </c>
      <c r="IU185" s="25">
        <v>1784</v>
      </c>
      <c r="IV185" s="25">
        <v>10270</v>
      </c>
      <c r="IW185" s="25">
        <v>1362</v>
      </c>
      <c r="IX185" s="25">
        <v>7152</v>
      </c>
      <c r="IY185" s="17">
        <f t="shared" si="544"/>
        <v>0.69020320379709288</v>
      </c>
      <c r="IZ185" s="25">
        <v>156221</v>
      </c>
      <c r="JA185" s="25">
        <v>5857</v>
      </c>
      <c r="JB185" s="25">
        <v>32767</v>
      </c>
      <c r="JC185" s="25">
        <v>1456</v>
      </c>
      <c r="JD185" s="25">
        <v>20487</v>
      </c>
      <c r="JE185" s="25">
        <v>2750</v>
      </c>
      <c r="JF185" s="25">
        <v>2555</v>
      </c>
      <c r="JG185" s="18">
        <v>376</v>
      </c>
      <c r="JH185" s="25">
        <v>20602</v>
      </c>
      <c r="JI185" s="25">
        <v>53557</v>
      </c>
      <c r="JJ185" s="25">
        <v>11063</v>
      </c>
      <c r="JK185" s="25">
        <v>1087</v>
      </c>
      <c r="JL185" s="25">
        <v>3664</v>
      </c>
      <c r="JM185" s="80">
        <f t="shared" si="545"/>
        <v>0.42165905992152142</v>
      </c>
      <c r="JN185" s="43">
        <v>291061</v>
      </c>
      <c r="JO185" s="18">
        <v>217540</v>
      </c>
      <c r="JP185" s="18">
        <v>339</v>
      </c>
      <c r="JQ185" s="18">
        <v>1593</v>
      </c>
      <c r="JR185" s="18">
        <v>7448</v>
      </c>
      <c r="JS185" s="18">
        <v>2407</v>
      </c>
      <c r="JT185" s="18">
        <v>5165</v>
      </c>
      <c r="JU185" s="18">
        <v>160</v>
      </c>
      <c r="JV185" s="18">
        <v>202</v>
      </c>
      <c r="JW185" s="18">
        <v>56207</v>
      </c>
      <c r="JX185" s="17">
        <f t="shared" si="546"/>
        <v>0.19311072249459735</v>
      </c>
      <c r="JY185" s="17">
        <f t="shared" si="547"/>
        <v>0.80688927750540262</v>
      </c>
      <c r="JZ185" s="18">
        <v>291061</v>
      </c>
      <c r="KA185" s="18">
        <v>217540</v>
      </c>
      <c r="KB185" s="18">
        <v>339</v>
      </c>
      <c r="KC185" s="18">
        <v>1593</v>
      </c>
      <c r="KD185" s="18">
        <v>7448</v>
      </c>
      <c r="KE185" s="18">
        <v>2407</v>
      </c>
      <c r="KF185" s="18">
        <v>5165</v>
      </c>
      <c r="KG185" s="18">
        <v>160</v>
      </c>
      <c r="KH185" s="18">
        <v>202</v>
      </c>
      <c r="KI185" s="18">
        <v>56207</v>
      </c>
      <c r="KJ185" s="17">
        <f t="shared" si="548"/>
        <v>0.19311072249459735</v>
      </c>
      <c r="KK185" s="18" t="s">
        <v>764</v>
      </c>
      <c r="KL185" s="18" t="s">
        <v>764</v>
      </c>
      <c r="KM185" s="18" t="s">
        <v>764</v>
      </c>
      <c r="KN185" s="18" t="s">
        <v>764</v>
      </c>
      <c r="KO185" s="18" t="s">
        <v>764</v>
      </c>
      <c r="KP185" s="18" t="s">
        <v>764</v>
      </c>
      <c r="KQ185" s="18" t="s">
        <v>764</v>
      </c>
      <c r="KR185" s="18" t="s">
        <v>764</v>
      </c>
      <c r="KS185" s="18" t="s">
        <v>764</v>
      </c>
      <c r="KT185" s="18" t="s">
        <v>764</v>
      </c>
      <c r="KU185" s="69" t="s">
        <v>764</v>
      </c>
      <c r="KV185" s="27">
        <v>333293</v>
      </c>
      <c r="KW185" s="25">
        <v>322851</v>
      </c>
      <c r="KX185" s="25">
        <v>10442</v>
      </c>
      <c r="KY185" s="59">
        <v>3.1329790904699471E-2</v>
      </c>
      <c r="KZ185" s="25">
        <v>4845</v>
      </c>
      <c r="LA185" s="25">
        <v>2620</v>
      </c>
      <c r="LB185" s="25">
        <v>4881</v>
      </c>
      <c r="LC185" s="25">
        <v>2935</v>
      </c>
      <c r="LD185" s="25">
        <v>156340</v>
      </c>
      <c r="LE185" s="25">
        <v>151749</v>
      </c>
      <c r="LF185" s="25">
        <v>4591</v>
      </c>
      <c r="LG185" s="59">
        <v>2.9365485480363312E-2</v>
      </c>
      <c r="LH185" s="25">
        <v>176953</v>
      </c>
      <c r="LI185" s="25">
        <v>171102</v>
      </c>
      <c r="LJ185" s="25">
        <v>5851</v>
      </c>
      <c r="LK185" s="35">
        <v>3.3065277220504882E-2</v>
      </c>
      <c r="LL185" s="27">
        <v>64756</v>
      </c>
      <c r="LM185" s="25">
        <v>2789</v>
      </c>
      <c r="LN185" s="25">
        <v>59204</v>
      </c>
      <c r="LO185" s="25">
        <v>2152</v>
      </c>
      <c r="LP185" s="18">
        <v>319</v>
      </c>
      <c r="LQ185" s="18">
        <v>23</v>
      </c>
      <c r="LR185" s="18">
        <v>269</v>
      </c>
      <c r="LS185" s="23">
        <f t="shared" si="549"/>
        <v>4.1540552226820683E-3</v>
      </c>
      <c r="LT185" s="23">
        <f t="shared" si="550"/>
        <v>0.99584594477731792</v>
      </c>
      <c r="LU185" s="17">
        <f t="shared" si="551"/>
        <v>0.95733213910680093</v>
      </c>
      <c r="LV185" s="25">
        <v>64756</v>
      </c>
      <c r="LW185" s="25">
        <v>40429</v>
      </c>
      <c r="LX185" s="25">
        <v>4360</v>
      </c>
      <c r="LY185" s="18">
        <v>201</v>
      </c>
      <c r="LZ185" s="18">
        <v>12</v>
      </c>
      <c r="MA185" s="18">
        <v>175</v>
      </c>
      <c r="MB185" s="18">
        <v>0</v>
      </c>
      <c r="MC185" s="18">
        <v>22</v>
      </c>
      <c r="MD185" s="25">
        <v>19214</v>
      </c>
      <c r="ME185" s="18">
        <v>44</v>
      </c>
      <c r="MF185" s="18">
        <v>299</v>
      </c>
      <c r="MG185" s="17">
        <f t="shared" si="552"/>
        <v>3.0421891407746001E-3</v>
      </c>
      <c r="MH185" s="17">
        <f t="shared" si="553"/>
        <v>0.99147569337204278</v>
      </c>
      <c r="MI185" s="25">
        <v>64756</v>
      </c>
      <c r="MJ185" s="25">
        <v>55662</v>
      </c>
      <c r="MK185" s="25">
        <v>7853</v>
      </c>
      <c r="ML185" s="18">
        <v>477</v>
      </c>
      <c r="MM185" s="18">
        <v>31</v>
      </c>
      <c r="MN185" s="18">
        <v>256</v>
      </c>
      <c r="MO185" s="18" t="s">
        <v>764</v>
      </c>
      <c r="MP185" s="18">
        <v>0</v>
      </c>
      <c r="MQ185" s="18">
        <v>130</v>
      </c>
      <c r="MR185" s="18">
        <v>3</v>
      </c>
      <c r="MS185" s="18">
        <v>344</v>
      </c>
      <c r="MT185" s="17">
        <f t="shared" si="554"/>
        <v>0.99020940144542591</v>
      </c>
      <c r="MU185" s="69">
        <f t="shared" si="555"/>
        <v>0.9744039162394218</v>
      </c>
      <c r="MV185" s="27">
        <v>64756</v>
      </c>
      <c r="MW185" s="25">
        <v>59365</v>
      </c>
      <c r="MX185" s="18">
        <v>25</v>
      </c>
      <c r="MY185" s="18">
        <v>671</v>
      </c>
      <c r="MZ185" s="25">
        <v>3925</v>
      </c>
      <c r="NA185" s="18">
        <v>607</v>
      </c>
      <c r="NB185" s="18">
        <v>22</v>
      </c>
      <c r="NC185" s="18">
        <v>41</v>
      </c>
      <c r="ND185" s="18">
        <v>100</v>
      </c>
      <c r="NE185" s="17">
        <f t="shared" si="556"/>
        <v>0.91674902711717832</v>
      </c>
      <c r="NF185" s="10">
        <f t="shared" si="557"/>
        <v>287162.46525418496</v>
      </c>
      <c r="NG185" s="17">
        <f t="shared" si="558"/>
        <v>0.92675582185434557</v>
      </c>
      <c r="NH185" s="25">
        <v>64756</v>
      </c>
      <c r="NI185" s="25">
        <v>38128</v>
      </c>
      <c r="NJ185" s="25">
        <v>1165</v>
      </c>
      <c r="NK185" s="18">
        <v>10</v>
      </c>
      <c r="NL185" s="18">
        <v>511</v>
      </c>
      <c r="NM185" s="25">
        <v>2468</v>
      </c>
      <c r="NN185" s="25">
        <v>21383</v>
      </c>
      <c r="NO185" s="18">
        <v>606</v>
      </c>
      <c r="NP185" s="18">
        <v>4</v>
      </c>
      <c r="NQ185" s="32">
        <v>481</v>
      </c>
      <c r="NR185" s="27">
        <v>64756</v>
      </c>
      <c r="NS185" s="37">
        <f t="shared" si="559"/>
        <v>2.1242973624065722</v>
      </c>
      <c r="NT185" s="37">
        <f t="shared" si="560"/>
        <v>0.57321322515485651</v>
      </c>
      <c r="NU185" s="37">
        <f t="shared" si="561"/>
        <v>0.47074388816597734</v>
      </c>
      <c r="NV185" s="17">
        <f t="shared" si="562"/>
        <v>9.5589830352070901E-2</v>
      </c>
      <c r="NW185" s="10">
        <f t="shared" si="563"/>
        <v>9797</v>
      </c>
      <c r="NX185" s="17">
        <f t="shared" si="564"/>
        <v>0.15129100006177035</v>
      </c>
      <c r="NY185" s="19">
        <f t="shared" si="565"/>
        <v>0.17655751590405305</v>
      </c>
      <c r="NZ185" s="25">
        <v>10320</v>
      </c>
      <c r="OA185" s="25">
        <v>54959</v>
      </c>
      <c r="OB185" s="25">
        <v>3195</v>
      </c>
      <c r="OC185" s="25">
        <v>46986</v>
      </c>
      <c r="OD185" s="25">
        <v>6906</v>
      </c>
      <c r="OE185" s="25">
        <v>15195</v>
      </c>
      <c r="OF185" s="17">
        <f t="shared" si="566"/>
        <v>0.72558527395144856</v>
      </c>
      <c r="OG185" s="17">
        <f t="shared" si="567"/>
        <v>0.1593674717400704</v>
      </c>
      <c r="OH185" s="17">
        <f t="shared" si="568"/>
        <v>0.84870899993822968</v>
      </c>
      <c r="OI185" s="69">
        <f t="shared" si="569"/>
        <v>0.23465007103588856</v>
      </c>
      <c r="OJ185" s="27">
        <v>64756</v>
      </c>
      <c r="OK185" s="25">
        <v>4977</v>
      </c>
      <c r="OL185" s="25">
        <v>5500</v>
      </c>
      <c r="OM185" s="25">
        <v>42232</v>
      </c>
      <c r="ON185" s="18">
        <v>88</v>
      </c>
      <c r="OO185" s="18">
        <v>20</v>
      </c>
      <c r="OP185" s="18">
        <v>37</v>
      </c>
      <c r="OQ185" s="18">
        <v>142</v>
      </c>
      <c r="OR185" s="69">
        <f t="shared" si="570"/>
        <v>0.16372228056087468</v>
      </c>
      <c r="OS185" s="64"/>
      <c r="OT185" s="64"/>
      <c r="OU185" s="64"/>
      <c r="OV185" s="17">
        <v>0</v>
      </c>
      <c r="OW185" s="64"/>
      <c r="OX185" s="36"/>
      <c r="OY185" s="36"/>
      <c r="OZ185" s="64"/>
      <c r="PA185" s="64"/>
      <c r="PB185" s="64"/>
      <c r="PC185" s="17">
        <v>0</v>
      </c>
      <c r="PD185" s="64"/>
      <c r="PE185" s="40">
        <f t="shared" si="571"/>
        <v>0</v>
      </c>
      <c r="PF185" s="36">
        <f t="shared" si="572"/>
        <v>0</v>
      </c>
      <c r="PG185" s="64"/>
      <c r="PH185" s="64"/>
      <c r="PI185" s="64"/>
      <c r="PJ185" s="17">
        <v>0</v>
      </c>
      <c r="PK185" s="64"/>
      <c r="PL185" s="41">
        <f t="shared" si="573"/>
        <v>0</v>
      </c>
      <c r="PM185" s="36">
        <f t="shared" si="574"/>
        <v>0</v>
      </c>
      <c r="PN185" s="64"/>
      <c r="PO185" s="64"/>
      <c r="PP185" s="64"/>
      <c r="PQ185" s="17">
        <v>0</v>
      </c>
      <c r="PR185" s="64"/>
      <c r="PS185" s="41">
        <f t="shared" si="575"/>
        <v>0</v>
      </c>
      <c r="PT185" s="36">
        <f t="shared" si="576"/>
        <v>0</v>
      </c>
      <c r="PU185" s="64"/>
      <c r="PV185" s="64"/>
      <c r="PW185" s="64"/>
      <c r="PX185" s="17">
        <v>0</v>
      </c>
      <c r="PY185" s="64"/>
      <c r="PZ185" s="36">
        <f t="shared" si="577"/>
        <v>0</v>
      </c>
      <c r="QA185" s="64"/>
      <c r="QB185" s="64"/>
      <c r="QC185" s="17">
        <v>0</v>
      </c>
      <c r="QD185" s="64"/>
      <c r="QE185" s="22">
        <f t="shared" si="578"/>
        <v>0</v>
      </c>
      <c r="QF185" s="22"/>
      <c r="QG185" s="64"/>
      <c r="QH185" s="64"/>
      <c r="QI185" s="64"/>
      <c r="QJ185" s="17">
        <v>0</v>
      </c>
      <c r="QK185" s="64"/>
      <c r="QL185" s="42">
        <f t="shared" si="579"/>
        <v>0</v>
      </c>
      <c r="QM185" s="64"/>
      <c r="QN185" s="64"/>
      <c r="QO185" s="64"/>
      <c r="QP185" s="64"/>
      <c r="QQ185" s="17">
        <v>0</v>
      </c>
      <c r="QR185" s="64"/>
      <c r="QS185" s="36">
        <f t="shared" si="580"/>
        <v>0</v>
      </c>
      <c r="QT185" s="64"/>
      <c r="QU185" s="64"/>
      <c r="QV185" s="64"/>
      <c r="QW185" s="17">
        <v>0</v>
      </c>
      <c r="QX185" s="64"/>
      <c r="QY185" s="36">
        <f t="shared" si="581"/>
        <v>0</v>
      </c>
      <c r="QZ185" s="64"/>
      <c r="RA185" s="64"/>
      <c r="RB185" s="64"/>
      <c r="RC185" s="17">
        <v>0</v>
      </c>
      <c r="RD185" s="64"/>
      <c r="RE185" s="36">
        <f t="shared" si="582"/>
        <v>0</v>
      </c>
      <c r="RF185" s="64"/>
      <c r="RG185" s="10"/>
      <c r="RH185" s="10"/>
      <c r="RI185" s="17"/>
      <c r="RJ185" s="17"/>
      <c r="RK185" s="17"/>
      <c r="RL185" s="17"/>
      <c r="RM185" s="17"/>
      <c r="RN185" s="17"/>
      <c r="RO185" s="17"/>
      <c r="RP185" s="17"/>
      <c r="RQ185" s="17"/>
      <c r="RR185" s="36"/>
      <c r="RS185" s="36"/>
      <c r="RT185" s="10"/>
      <c r="RU185" s="17"/>
      <c r="RV185" s="37"/>
      <c r="RW185" s="36"/>
      <c r="RX185" s="85">
        <v>6.9992619999999999</v>
      </c>
      <c r="RY185" s="93">
        <v>304</v>
      </c>
      <c r="RZ185" s="43" t="b">
        <v>1</v>
      </c>
      <c r="SA185" s="18" t="b">
        <v>0</v>
      </c>
      <c r="SB185" s="18" t="b">
        <v>0</v>
      </c>
      <c r="SC185" s="18" t="b">
        <v>0</v>
      </c>
      <c r="SD185" s="18" t="b">
        <v>0</v>
      </c>
      <c r="SE185" s="32" t="b">
        <v>1</v>
      </c>
      <c r="SF185" s="43" t="b">
        <v>0</v>
      </c>
      <c r="SG185" s="18" t="b">
        <v>0</v>
      </c>
      <c r="SH185" s="18"/>
      <c r="SI185" s="18"/>
      <c r="SJ185" s="18"/>
      <c r="SK185" s="18"/>
      <c r="SL185" s="18"/>
      <c r="SM185" s="18"/>
      <c r="SN185" s="18"/>
      <c r="SO185" s="18"/>
      <c r="SP185" s="18"/>
      <c r="SQ185" s="17">
        <f t="shared" si="583"/>
        <v>0</v>
      </c>
      <c r="SR185" s="17">
        <f t="shared" si="584"/>
        <v>0</v>
      </c>
      <c r="SS185" s="17">
        <f t="shared" si="585"/>
        <v>0</v>
      </c>
      <c r="ST185" s="17">
        <f t="shared" si="586"/>
        <v>0</v>
      </c>
      <c r="SU185" s="17">
        <f t="shared" si="587"/>
        <v>0</v>
      </c>
      <c r="SV185" s="17">
        <f t="shared" si="658"/>
        <v>0</v>
      </c>
      <c r="SW185" s="17">
        <f t="shared" si="588"/>
        <v>0</v>
      </c>
      <c r="SX185" s="17">
        <f t="shared" si="589"/>
        <v>0</v>
      </c>
      <c r="SY185" s="17">
        <f t="shared" si="590"/>
        <v>0</v>
      </c>
      <c r="SZ185" s="17">
        <f t="shared" si="591"/>
        <v>0</v>
      </c>
      <c r="TA185" s="17">
        <f t="shared" si="592"/>
        <v>0</v>
      </c>
      <c r="TB185" s="24">
        <f t="shared" si="593"/>
        <v>620</v>
      </c>
      <c r="TC185" s="69">
        <f t="shared" si="594"/>
        <v>1</v>
      </c>
      <c r="TD185" s="17">
        <f t="shared" si="616"/>
        <v>2.6014568158168575E-6</v>
      </c>
      <c r="TE185" s="95"/>
      <c r="TF185" s="71"/>
      <c r="TG185" s="71"/>
      <c r="TH185" s="71">
        <v>5</v>
      </c>
      <c r="TI185" s="71"/>
      <c r="TJ185" s="71"/>
      <c r="TK185" s="71">
        <v>16</v>
      </c>
      <c r="TL185" s="71"/>
      <c r="TM185" s="71">
        <v>2</v>
      </c>
      <c r="TN185" s="71"/>
      <c r="TO185" s="71">
        <v>8</v>
      </c>
      <c r="TP185" s="71"/>
      <c r="TQ185" s="71">
        <v>1</v>
      </c>
      <c r="TR185" s="72"/>
      <c r="TS185" s="72"/>
      <c r="TT185" s="72"/>
      <c r="TU185" s="72"/>
      <c r="TV185" s="72">
        <v>6</v>
      </c>
      <c r="TW185" s="72"/>
      <c r="TX185" s="72"/>
      <c r="TY185" s="72">
        <v>1</v>
      </c>
      <c r="TZ185" s="72">
        <v>38</v>
      </c>
      <c r="UA185" s="72"/>
      <c r="UB185" s="72">
        <v>39</v>
      </c>
      <c r="UC185" s="72"/>
      <c r="UD185" s="72"/>
      <c r="UE185" s="72"/>
      <c r="UF185" s="72"/>
      <c r="UG185" s="72">
        <v>26</v>
      </c>
      <c r="UH185" s="72"/>
      <c r="UI185" s="72">
        <v>1</v>
      </c>
      <c r="UJ185" s="73"/>
      <c r="UK185" s="73"/>
      <c r="UL185" s="73"/>
      <c r="UM185" s="73"/>
      <c r="UN185" s="73">
        <v>7</v>
      </c>
      <c r="UO185" s="73"/>
      <c r="UP185" s="73"/>
      <c r="UQ185" s="73"/>
      <c r="UR185" s="73">
        <v>24</v>
      </c>
      <c r="US185" s="73">
        <v>34</v>
      </c>
      <c r="UT185" s="73"/>
      <c r="UU185" s="73"/>
      <c r="UV185" s="73"/>
      <c r="UW185" s="73"/>
      <c r="UX185" s="73"/>
      <c r="UY185" s="73">
        <v>30</v>
      </c>
      <c r="UZ185" s="73"/>
      <c r="VA185" s="73">
        <v>1</v>
      </c>
      <c r="VB185" s="73"/>
      <c r="VC185" s="73"/>
      <c r="VD185" s="73"/>
      <c r="VE185" s="73"/>
      <c r="VF185" s="73">
        <v>7</v>
      </c>
      <c r="VG185" s="73"/>
      <c r="VH185" s="73">
        <v>1</v>
      </c>
      <c r="VI185" s="73"/>
      <c r="VJ185" s="73">
        <v>27</v>
      </c>
      <c r="VK185" s="73">
        <v>33</v>
      </c>
      <c r="VL185" s="73"/>
      <c r="VM185" s="73"/>
      <c r="VN185" s="73"/>
      <c r="VO185" s="73"/>
      <c r="VP185" s="73">
        <v>16</v>
      </c>
      <c r="VQ185" s="73"/>
      <c r="VR185" s="73">
        <v>1</v>
      </c>
      <c r="VS185" s="73"/>
      <c r="VT185" s="73"/>
      <c r="VU185" s="73"/>
      <c r="VV185" s="73"/>
      <c r="VW185" s="73">
        <v>4</v>
      </c>
      <c r="VX185" s="73"/>
      <c r="VY185" s="73">
        <v>1</v>
      </c>
      <c r="VZ185" s="73"/>
      <c r="WA185" s="73">
        <v>28</v>
      </c>
      <c r="WB185" s="73"/>
      <c r="WC185" s="73">
        <v>36</v>
      </c>
      <c r="WD185" s="73"/>
      <c r="WE185" s="73"/>
      <c r="WF185" s="73"/>
      <c r="WG185" s="73"/>
      <c r="WH185" s="73">
        <v>1</v>
      </c>
      <c r="WI185" s="73"/>
      <c r="WJ185" s="73">
        <v>12</v>
      </c>
      <c r="WK185" s="73"/>
      <c r="WL185" s="73"/>
      <c r="WM185" s="73"/>
      <c r="WN185" s="73"/>
      <c r="WO185" s="22">
        <f t="shared" si="595"/>
        <v>0</v>
      </c>
      <c r="WP185" s="22">
        <f t="shared" si="596"/>
        <v>0</v>
      </c>
      <c r="WQ185" s="22">
        <f t="shared" si="597"/>
        <v>0</v>
      </c>
      <c r="WR185" s="22">
        <f t="shared" si="598"/>
        <v>0</v>
      </c>
      <c r="WS185" s="22">
        <f t="shared" si="599"/>
        <v>29</v>
      </c>
      <c r="WT185" s="22">
        <f t="shared" si="600"/>
        <v>0</v>
      </c>
      <c r="WU185" s="22">
        <f t="shared" si="601"/>
        <v>2</v>
      </c>
      <c r="WV185" s="22">
        <f t="shared" si="602"/>
        <v>1</v>
      </c>
      <c r="WW185" s="22">
        <f t="shared" si="603"/>
        <v>133</v>
      </c>
      <c r="WX185" s="22">
        <f t="shared" si="604"/>
        <v>0</v>
      </c>
      <c r="WY185" s="22">
        <f t="shared" si="605"/>
        <v>144</v>
      </c>
      <c r="WZ185" s="22">
        <f t="shared" si="606"/>
        <v>0</v>
      </c>
      <c r="XA185" s="22">
        <f t="shared" si="607"/>
        <v>0</v>
      </c>
      <c r="XB185" s="22">
        <f t="shared" si="608"/>
        <v>0</v>
      </c>
      <c r="XC185" s="22">
        <f t="shared" si="609"/>
        <v>0</v>
      </c>
      <c r="XD185" s="22">
        <f t="shared" si="610"/>
        <v>0</v>
      </c>
      <c r="XE185" s="22">
        <f t="shared" si="611"/>
        <v>92</v>
      </c>
      <c r="XF185" s="22">
        <f t="shared" si="612"/>
        <v>0</v>
      </c>
      <c r="XG185" s="93">
        <f t="shared" si="613"/>
        <v>4</v>
      </c>
    </row>
    <row r="186" spans="1:631" ht="17.100000000000001" customHeight="1" x14ac:dyDescent="0.2">
      <c r="A186" s="101"/>
      <c r="B186" s="27" t="s">
        <v>461</v>
      </c>
      <c r="C186" s="535" t="s">
        <v>462</v>
      </c>
      <c r="D186" s="25" t="s">
        <v>480</v>
      </c>
      <c r="E186" s="535" t="s">
        <v>481</v>
      </c>
      <c r="F186" s="25" t="s">
        <v>490</v>
      </c>
      <c r="G186" s="535" t="s">
        <v>491</v>
      </c>
      <c r="H186" s="25"/>
      <c r="I186" s="28">
        <v>19</v>
      </c>
      <c r="J186" s="17">
        <f t="shared" si="478"/>
        <v>0.93598204857444567</v>
      </c>
      <c r="K186" s="17">
        <f t="shared" si="479"/>
        <v>0.65661298838437165</v>
      </c>
      <c r="L186" s="17">
        <f t="shared" si="480"/>
        <v>6.4516129032258063E-2</v>
      </c>
      <c r="M186" s="17">
        <f t="shared" si="481"/>
        <v>0.67351112784462397</v>
      </c>
      <c r="N186" s="17">
        <f t="shared" si="482"/>
        <v>0.73586473444682454</v>
      </c>
      <c r="O186" s="17">
        <f t="shared" si="483"/>
        <v>0.95558342133051744</v>
      </c>
      <c r="P186" s="17">
        <f t="shared" si="484"/>
        <v>0.83135361256003715</v>
      </c>
      <c r="Q186" s="17">
        <f t="shared" si="485"/>
        <v>0.72473478158846993</v>
      </c>
      <c r="R186" s="69">
        <f t="shared" si="486"/>
        <v>0.96191446253999535</v>
      </c>
      <c r="S186" s="422">
        <f t="shared" si="487"/>
        <v>0.72667481181128268</v>
      </c>
      <c r="T186" s="17">
        <f t="shared" si="614"/>
        <v>0.27332518818871732</v>
      </c>
      <c r="U186" s="10">
        <f t="shared" si="488"/>
        <v>60283.510206150735</v>
      </c>
      <c r="V186" s="32">
        <v>8</v>
      </c>
      <c r="W186" s="550">
        <f t="shared" si="489"/>
        <v>-0.93548387096774199</v>
      </c>
      <c r="X186" s="550">
        <f t="shared" si="490"/>
        <v>0.61556370070017152</v>
      </c>
      <c r="Y186" s="550">
        <f t="shared" si="491"/>
        <v>0.38443629929982848</v>
      </c>
      <c r="Z186" s="551">
        <f t="shared" si="492"/>
        <v>84789.732428372969</v>
      </c>
      <c r="AA186" s="426">
        <f t="shared" si="493"/>
        <v>1</v>
      </c>
      <c r="AB186" s="59">
        <f t="shared" si="494"/>
        <v>0.97387533618473265</v>
      </c>
      <c r="AC186" s="59">
        <f t="shared" si="495"/>
        <v>4.4565059956242999E-2</v>
      </c>
      <c r="AD186" s="59">
        <f t="shared" si="496"/>
        <v>0.73586473444682454</v>
      </c>
      <c r="AE186" s="59">
        <f t="shared" si="497"/>
        <v>0.27526521841153007</v>
      </c>
      <c r="AF186" s="59">
        <f t="shared" si="498"/>
        <v>3.9466737064413941E-2</v>
      </c>
      <c r="AG186" s="59">
        <f t="shared" si="499"/>
        <v>3.5396867300246389E-2</v>
      </c>
      <c r="AH186" s="59">
        <f t="shared" si="500"/>
        <v>0.95558342133051744</v>
      </c>
      <c r="AI186" s="59">
        <f t="shared" si="501"/>
        <v>0.94935762055614226</v>
      </c>
      <c r="AJ186" s="59">
        <f t="shared" si="502"/>
        <v>0.92260647659274908</v>
      </c>
      <c r="AK186" s="59">
        <f t="shared" si="503"/>
        <v>0.16864638743996282</v>
      </c>
      <c r="AL186" s="35">
        <f t="shared" si="504"/>
        <v>6.4516129032258063E-2</v>
      </c>
      <c r="AM186" s="27">
        <v>220556</v>
      </c>
      <c r="AN186" s="25">
        <v>107290</v>
      </c>
      <c r="AO186" s="25">
        <v>113266</v>
      </c>
      <c r="AP186" s="17">
        <f t="shared" si="505"/>
        <v>4.283784255964403E-3</v>
      </c>
      <c r="AQ186" s="63">
        <v>94.723924213797602</v>
      </c>
      <c r="AR186" s="58">
        <v>13.4480376942</v>
      </c>
      <c r="AS186" s="24">
        <f t="shared" si="506"/>
        <v>16400.608402155471</v>
      </c>
      <c r="AT186" s="17">
        <v>1</v>
      </c>
      <c r="AU186" s="25">
        <v>212290</v>
      </c>
      <c r="AV186" s="25">
        <v>100834</v>
      </c>
      <c r="AW186" s="25">
        <v>111456</v>
      </c>
      <c r="AX186" s="25">
        <v>8266</v>
      </c>
      <c r="AY186" s="25">
        <v>6456</v>
      </c>
      <c r="AZ186" s="25">
        <v>1810</v>
      </c>
      <c r="BA186" s="25">
        <v>220556</v>
      </c>
      <c r="BB186" s="25">
        <v>107290</v>
      </c>
      <c r="BC186" s="25">
        <v>113266</v>
      </c>
      <c r="BD186" s="63">
        <v>94.723924213797602</v>
      </c>
      <c r="BE186" s="18" t="s">
        <v>764</v>
      </c>
      <c r="BF186" s="18" t="s">
        <v>764</v>
      </c>
      <c r="BG186" s="18" t="s">
        <v>764</v>
      </c>
      <c r="BH186" s="63"/>
      <c r="BI186" s="17">
        <v>1</v>
      </c>
      <c r="BJ186" s="25">
        <v>44577</v>
      </c>
      <c r="BK186" s="25">
        <v>161942</v>
      </c>
      <c r="BL186" s="25">
        <v>14037</v>
      </c>
      <c r="BM186" s="17">
        <v>0.36194439984685872</v>
      </c>
      <c r="BN186" s="10">
        <f t="shared" si="507"/>
        <v>140726.99094737621</v>
      </c>
      <c r="BO186" s="29">
        <v>0.27526521841153007</v>
      </c>
      <c r="BP186" s="30">
        <f t="shared" si="508"/>
        <v>0.72473478158846993</v>
      </c>
      <c r="BQ186" s="31">
        <v>8.6679181435328694</v>
      </c>
      <c r="BR186" s="25">
        <v>175979</v>
      </c>
      <c r="BS186" s="25">
        <v>66575</v>
      </c>
      <c r="BT186" s="25">
        <v>90194</v>
      </c>
      <c r="BU186" s="25">
        <v>12872</v>
      </c>
      <c r="BV186" s="25">
        <v>3989</v>
      </c>
      <c r="BW186" s="18">
        <v>2349</v>
      </c>
      <c r="BX186" s="25">
        <v>45456</v>
      </c>
      <c r="BY186" s="25">
        <v>32313</v>
      </c>
      <c r="BZ186" s="25">
        <v>13143</v>
      </c>
      <c r="CA186" s="59">
        <v>0.28913674762407604</v>
      </c>
      <c r="CB186" s="25">
        <v>212290</v>
      </c>
      <c r="CC186" s="25">
        <v>8266</v>
      </c>
      <c r="CD186" s="17">
        <f t="shared" si="509"/>
        <v>3.8937302746243345E-2</v>
      </c>
      <c r="CE186" s="25">
        <v>1628</v>
      </c>
      <c r="CF186" s="25">
        <v>5333</v>
      </c>
      <c r="CG186" s="25">
        <v>8762</v>
      </c>
      <c r="CH186" s="25">
        <v>9630</v>
      </c>
      <c r="CI186" s="25">
        <v>7220</v>
      </c>
      <c r="CJ186" s="25">
        <v>4815</v>
      </c>
      <c r="CK186" s="25">
        <v>3125</v>
      </c>
      <c r="CL186" s="25">
        <v>2230</v>
      </c>
      <c r="CM186" s="25">
        <v>2713</v>
      </c>
      <c r="CN186" s="26">
        <v>4.670230552622316</v>
      </c>
      <c r="CO186" s="27">
        <v>45456</v>
      </c>
      <c r="CP186" s="34">
        <f t="shared" si="510"/>
        <v>4.8520767335445267</v>
      </c>
      <c r="CQ186" s="25">
        <v>3868</v>
      </c>
      <c r="CR186" s="25">
        <v>3454</v>
      </c>
      <c r="CS186" s="25">
        <v>8015</v>
      </c>
      <c r="CT186" s="25">
        <v>27030</v>
      </c>
      <c r="CU186" s="25">
        <v>2174</v>
      </c>
      <c r="CV186" s="18">
        <v>181</v>
      </c>
      <c r="CW186" s="18">
        <v>225</v>
      </c>
      <c r="CX186" s="18">
        <v>509</v>
      </c>
      <c r="CY186" s="25">
        <v>45456</v>
      </c>
      <c r="CZ186" s="25">
        <v>23224</v>
      </c>
      <c r="DA186" s="25">
        <v>13820</v>
      </c>
      <c r="DB186" s="25">
        <v>4563</v>
      </c>
      <c r="DC186" s="25">
        <v>2425</v>
      </c>
      <c r="DD186" s="18">
        <v>641</v>
      </c>
      <c r="DE186" s="18">
        <v>783</v>
      </c>
      <c r="DF186" s="25">
        <v>45456</v>
      </c>
      <c r="DG186" s="25">
        <v>1694</v>
      </c>
      <c r="DH186" s="18">
        <v>41</v>
      </c>
      <c r="DI186" s="18">
        <v>59</v>
      </c>
      <c r="DJ186" s="25">
        <v>42394</v>
      </c>
      <c r="DK186" s="25">
        <v>1130</v>
      </c>
      <c r="DL186" s="18">
        <v>138</v>
      </c>
      <c r="DM186" s="25">
        <f t="shared" si="511"/>
        <v>8102.8500087997181</v>
      </c>
      <c r="DN186" s="17">
        <f t="shared" si="512"/>
        <v>0.93263815557902152</v>
      </c>
      <c r="DO186" s="17">
        <f t="shared" si="513"/>
        <v>2.4859204505455826E-2</v>
      </c>
      <c r="DP186" s="23">
        <f t="shared" si="514"/>
        <v>3.9466737064413941E-2</v>
      </c>
      <c r="DQ186" s="23">
        <f t="shared" si="515"/>
        <v>0.96053326293558605</v>
      </c>
      <c r="DR186" s="25">
        <v>45456</v>
      </c>
      <c r="DS186" s="18">
        <v>423</v>
      </c>
      <c r="DT186" s="25">
        <v>7746</v>
      </c>
      <c r="DU186" s="18">
        <v>27</v>
      </c>
      <c r="DV186" s="25">
        <v>21228</v>
      </c>
      <c r="DW186" s="25">
        <v>1680</v>
      </c>
      <c r="DX186" s="25">
        <v>13778</v>
      </c>
      <c r="DY186" s="18">
        <v>574</v>
      </c>
      <c r="DZ186" s="17">
        <f t="shared" si="516"/>
        <v>0.64730728616684263</v>
      </c>
      <c r="EA186" s="17">
        <f t="shared" si="517"/>
        <v>0.35269271383315737</v>
      </c>
      <c r="EB186" s="25">
        <v>45456</v>
      </c>
      <c r="EC186" s="25">
        <v>1465</v>
      </c>
      <c r="ED186" s="18">
        <v>144</v>
      </c>
      <c r="EE186" s="25">
        <v>29514</v>
      </c>
      <c r="EF186" s="17">
        <f t="shared" si="696"/>
        <v>0.64928722280887008</v>
      </c>
      <c r="EG186" s="25">
        <v>13782</v>
      </c>
      <c r="EH186" s="18">
        <v>551</v>
      </c>
      <c r="EI186" s="17">
        <f t="shared" si="519"/>
        <v>3.5396867300246389E-2</v>
      </c>
      <c r="EJ186" s="17">
        <f t="shared" si="520"/>
        <v>0.30319429778247098</v>
      </c>
      <c r="EK186" s="69">
        <f t="shared" si="521"/>
        <v>0.65661298838437165</v>
      </c>
      <c r="EL186" s="43">
        <v>168806</v>
      </c>
      <c r="EM186" s="18">
        <v>164396</v>
      </c>
      <c r="EN186" s="18">
        <v>4410</v>
      </c>
      <c r="EO186" s="59">
        <v>0.97387533618473265</v>
      </c>
      <c r="EP186" s="18">
        <v>78483</v>
      </c>
      <c r="EQ186" s="18">
        <v>77513</v>
      </c>
      <c r="ER186" s="18">
        <v>970</v>
      </c>
      <c r="ES186" s="59">
        <v>0.98764063555164805</v>
      </c>
      <c r="ET186" s="18">
        <v>90323</v>
      </c>
      <c r="EU186" s="18">
        <v>86883</v>
      </c>
      <c r="EV186" s="18">
        <v>3440</v>
      </c>
      <c r="EW186" s="59">
        <v>0.96191446253999535</v>
      </c>
      <c r="EX186" s="18">
        <v>168806</v>
      </c>
      <c r="EY186" s="18">
        <v>164396</v>
      </c>
      <c r="EZ186" s="18">
        <v>4410</v>
      </c>
      <c r="FA186" s="59">
        <v>0.97387533618473265</v>
      </c>
      <c r="FB186" s="18" t="s">
        <v>764</v>
      </c>
      <c r="FC186" s="18" t="s">
        <v>764</v>
      </c>
      <c r="FD186" s="18" t="s">
        <v>764</v>
      </c>
      <c r="FE186" s="59">
        <v>0</v>
      </c>
      <c r="FF186" s="25">
        <v>90688</v>
      </c>
      <c r="FG186" s="25">
        <v>31679</v>
      </c>
      <c r="FH186" s="25">
        <v>55863</v>
      </c>
      <c r="FI186" s="25">
        <v>3146</v>
      </c>
      <c r="FJ186" s="23">
        <f t="shared" si="522"/>
        <v>3.4690366972477064E-2</v>
      </c>
      <c r="FK186" s="23">
        <f t="shared" si="523"/>
        <v>0.61599109033168664</v>
      </c>
      <c r="FL186" s="36">
        <f t="shared" si="524"/>
        <v>10.069612205975842</v>
      </c>
      <c r="FM186" s="25">
        <v>45808</v>
      </c>
      <c r="FN186" s="25">
        <v>15756</v>
      </c>
      <c r="FO186" s="17">
        <f t="shared" si="525"/>
        <v>0.34395738735592035</v>
      </c>
      <c r="FP186" s="25">
        <v>28459</v>
      </c>
      <c r="FQ186" s="17">
        <f t="shared" si="526"/>
        <v>0.62126702759343344</v>
      </c>
      <c r="FR186" s="25">
        <v>1593</v>
      </c>
      <c r="FS186" s="17">
        <f t="shared" si="527"/>
        <v>3.4775585050646173E-2</v>
      </c>
      <c r="FT186" s="25">
        <v>44880</v>
      </c>
      <c r="FU186" s="25">
        <v>15923</v>
      </c>
      <c r="FV186" s="25">
        <v>27404</v>
      </c>
      <c r="FW186" s="17">
        <f t="shared" si="528"/>
        <v>3.4603386809269165E-2</v>
      </c>
      <c r="FX186" s="17">
        <f t="shared" si="529"/>
        <v>0.6106060606060606</v>
      </c>
      <c r="FY186" s="25">
        <v>1553</v>
      </c>
      <c r="FZ186" s="25">
        <v>131179</v>
      </c>
      <c r="GA186" s="25">
        <v>5846</v>
      </c>
      <c r="GB186" s="25">
        <v>28803</v>
      </c>
      <c r="GC186" s="25">
        <v>36826</v>
      </c>
      <c r="GD186" s="25">
        <v>31171</v>
      </c>
      <c r="GE186" s="18">
        <v>530</v>
      </c>
      <c r="GF186" s="25">
        <v>26132</v>
      </c>
      <c r="GG186" s="18">
        <v>1049</v>
      </c>
      <c r="GH186" s="18">
        <v>371</v>
      </c>
      <c r="GI186" s="18">
        <v>451</v>
      </c>
      <c r="GJ186" s="10">
        <f t="shared" si="530"/>
        <v>5846</v>
      </c>
      <c r="GK186" s="10">
        <f t="shared" si="659"/>
        <v>125333</v>
      </c>
      <c r="GL186" s="10">
        <f t="shared" si="660"/>
        <v>96530</v>
      </c>
      <c r="GM186" s="10">
        <f t="shared" si="531"/>
        <v>34649</v>
      </c>
      <c r="GN186" s="10">
        <f t="shared" si="661"/>
        <v>59704</v>
      </c>
      <c r="GO186" s="17">
        <f t="shared" si="532"/>
        <v>4.4565059956242999E-2</v>
      </c>
      <c r="GP186" s="17">
        <f t="shared" si="662"/>
        <v>0.95543494004375695</v>
      </c>
      <c r="GQ186" s="17">
        <f t="shared" si="663"/>
        <v>0.73586473444682454</v>
      </c>
      <c r="GR186" s="17">
        <f t="shared" si="664"/>
        <v>0.45513382477378239</v>
      </c>
      <c r="GS186" s="17">
        <f t="shared" si="533"/>
        <v>0.84564983724529075</v>
      </c>
      <c r="GT186" s="25">
        <v>60244</v>
      </c>
      <c r="GU186" s="25">
        <v>1641</v>
      </c>
      <c r="GV186" s="25">
        <v>10336</v>
      </c>
      <c r="GW186" s="25">
        <v>18651</v>
      </c>
      <c r="GX186" s="25">
        <v>17127</v>
      </c>
      <c r="GY186" s="18">
        <v>441</v>
      </c>
      <c r="GZ186" s="25">
        <v>11150</v>
      </c>
      <c r="HA186" s="18">
        <v>345</v>
      </c>
      <c r="HB186" s="18">
        <v>327</v>
      </c>
      <c r="HC186" s="18">
        <v>226</v>
      </c>
      <c r="HD186" s="23">
        <f t="shared" si="534"/>
        <v>2.7239227142951995E-2</v>
      </c>
      <c r="HE186" s="23">
        <f t="shared" si="535"/>
        <v>0.97276077285704798</v>
      </c>
      <c r="HF186" s="23">
        <f t="shared" si="536"/>
        <v>0.8011918199322754</v>
      </c>
      <c r="HG186" s="23">
        <f t="shared" si="537"/>
        <v>0.49160082331850474</v>
      </c>
      <c r="HH186" s="25">
        <v>70935</v>
      </c>
      <c r="HI186" s="25">
        <v>4205</v>
      </c>
      <c r="HJ186" s="25">
        <v>18467</v>
      </c>
      <c r="HK186" s="25">
        <v>18175</v>
      </c>
      <c r="HL186" s="25">
        <v>14044</v>
      </c>
      <c r="HM186" s="18">
        <v>89</v>
      </c>
      <c r="HN186" s="25">
        <v>14982</v>
      </c>
      <c r="HO186" s="18">
        <v>704</v>
      </c>
      <c r="HP186" s="18">
        <v>44</v>
      </c>
      <c r="HQ186" s="18">
        <v>225</v>
      </c>
      <c r="HR186" s="23">
        <f t="shared" si="538"/>
        <v>5.9279622189328258E-2</v>
      </c>
      <c r="HS186" s="23">
        <f t="shared" si="539"/>
        <v>0.94072037781067175</v>
      </c>
      <c r="HT186" s="80">
        <f t="shared" si="540"/>
        <v>0.6803834496369916</v>
      </c>
      <c r="HU186" s="27">
        <v>193630</v>
      </c>
      <c r="HV186" s="25">
        <v>9182</v>
      </c>
      <c r="HW186" s="25">
        <v>50495</v>
      </c>
      <c r="HX186" s="18">
        <v>2816</v>
      </c>
      <c r="HY186" s="25">
        <v>30503</v>
      </c>
      <c r="HZ186" s="25">
        <v>3930</v>
      </c>
      <c r="IA186" s="25">
        <v>5764</v>
      </c>
      <c r="IB186" s="18">
        <v>1092</v>
      </c>
      <c r="IC186" s="25">
        <v>27360</v>
      </c>
      <c r="ID186" s="25">
        <v>39451</v>
      </c>
      <c r="IE186" s="25">
        <v>14169</v>
      </c>
      <c r="IF186" s="18">
        <v>1723</v>
      </c>
      <c r="IG186" s="25">
        <v>7145</v>
      </c>
      <c r="IH186" s="17">
        <f t="shared" si="541"/>
        <v>0.22404069617311367</v>
      </c>
      <c r="II186" s="17">
        <f t="shared" si="542"/>
        <v>2.0296441667097039E-2</v>
      </c>
      <c r="IJ186" s="30">
        <f t="shared" si="543"/>
        <v>49.269720101781175</v>
      </c>
      <c r="IK186" s="17">
        <f t="shared" si="615"/>
        <v>0.67351112784462397</v>
      </c>
      <c r="IL186" s="25">
        <v>93383</v>
      </c>
      <c r="IM186" s="25">
        <v>4684</v>
      </c>
      <c r="IN186" s="25">
        <v>34291</v>
      </c>
      <c r="IO186" s="18">
        <v>2018</v>
      </c>
      <c r="IP186" s="25">
        <v>17843</v>
      </c>
      <c r="IQ186" s="25">
        <v>1909</v>
      </c>
      <c r="IR186" s="25">
        <v>3966</v>
      </c>
      <c r="IS186" s="18">
        <v>767</v>
      </c>
      <c r="IT186" s="25">
        <v>13823</v>
      </c>
      <c r="IU186" s="25">
        <v>1116</v>
      </c>
      <c r="IV186" s="25">
        <v>6920</v>
      </c>
      <c r="IW186" s="18">
        <v>991</v>
      </c>
      <c r="IX186" s="25">
        <v>5055</v>
      </c>
      <c r="IY186" s="17">
        <f t="shared" si="544"/>
        <v>0.69296338734030816</v>
      </c>
      <c r="IZ186" s="25">
        <v>100247</v>
      </c>
      <c r="JA186" s="25">
        <v>4498</v>
      </c>
      <c r="JB186" s="25">
        <v>16204</v>
      </c>
      <c r="JC186" s="18">
        <v>798</v>
      </c>
      <c r="JD186" s="25">
        <v>12660</v>
      </c>
      <c r="JE186" s="25">
        <v>2021</v>
      </c>
      <c r="JF186" s="25">
        <v>1798</v>
      </c>
      <c r="JG186" s="18">
        <v>325</v>
      </c>
      <c r="JH186" s="25">
        <v>13537</v>
      </c>
      <c r="JI186" s="25">
        <v>38335</v>
      </c>
      <c r="JJ186" s="25">
        <v>7249</v>
      </c>
      <c r="JK186" s="18">
        <v>732</v>
      </c>
      <c r="JL186" s="25">
        <v>2090</v>
      </c>
      <c r="JM186" s="80">
        <f t="shared" si="545"/>
        <v>0.3788542300517721</v>
      </c>
      <c r="JN186" s="43">
        <v>193630</v>
      </c>
      <c r="JO186" s="18">
        <v>145927</v>
      </c>
      <c r="JP186" s="18">
        <v>195</v>
      </c>
      <c r="JQ186" s="18">
        <v>1845</v>
      </c>
      <c r="JR186" s="18">
        <v>7725</v>
      </c>
      <c r="JS186" s="18">
        <v>1677</v>
      </c>
      <c r="JT186" s="18">
        <v>3379</v>
      </c>
      <c r="JU186" s="18">
        <v>87</v>
      </c>
      <c r="JV186" s="18">
        <v>140</v>
      </c>
      <c r="JW186" s="18">
        <v>32655</v>
      </c>
      <c r="JX186" s="17">
        <f t="shared" si="546"/>
        <v>0.16864638743996282</v>
      </c>
      <c r="JY186" s="17">
        <f t="shared" si="547"/>
        <v>0.83135361256003715</v>
      </c>
      <c r="JZ186" s="18">
        <v>193630</v>
      </c>
      <c r="KA186" s="18">
        <v>145927</v>
      </c>
      <c r="KB186" s="18">
        <v>195</v>
      </c>
      <c r="KC186" s="18">
        <v>1845</v>
      </c>
      <c r="KD186" s="18">
        <v>7725</v>
      </c>
      <c r="KE186" s="18">
        <v>1677</v>
      </c>
      <c r="KF186" s="18">
        <v>3379</v>
      </c>
      <c r="KG186" s="18">
        <v>87</v>
      </c>
      <c r="KH186" s="18">
        <v>140</v>
      </c>
      <c r="KI186" s="18">
        <v>32655</v>
      </c>
      <c r="KJ186" s="17">
        <f t="shared" si="548"/>
        <v>0.16864638743996282</v>
      </c>
      <c r="KK186" s="18" t="s">
        <v>764</v>
      </c>
      <c r="KL186" s="18" t="s">
        <v>764</v>
      </c>
      <c r="KM186" s="18" t="s">
        <v>764</v>
      </c>
      <c r="KN186" s="18" t="s">
        <v>764</v>
      </c>
      <c r="KO186" s="18" t="s">
        <v>764</v>
      </c>
      <c r="KP186" s="18" t="s">
        <v>764</v>
      </c>
      <c r="KQ186" s="18" t="s">
        <v>764</v>
      </c>
      <c r="KR186" s="18" t="s">
        <v>764</v>
      </c>
      <c r="KS186" s="18" t="s">
        <v>764</v>
      </c>
      <c r="KT186" s="18" t="s">
        <v>764</v>
      </c>
      <c r="KU186" s="69" t="s">
        <v>764</v>
      </c>
      <c r="KV186" s="27">
        <v>220556</v>
      </c>
      <c r="KW186" s="25">
        <v>212892</v>
      </c>
      <c r="KX186" s="25">
        <v>7664</v>
      </c>
      <c r="KY186" s="59">
        <v>3.4748544587315695E-2</v>
      </c>
      <c r="KZ186" s="25">
        <v>3892</v>
      </c>
      <c r="LA186" s="25">
        <v>1962</v>
      </c>
      <c r="LB186" s="25">
        <v>3443</v>
      </c>
      <c r="LC186" s="25">
        <v>2202</v>
      </c>
      <c r="LD186" s="25">
        <v>107290</v>
      </c>
      <c r="LE186" s="25">
        <v>103972</v>
      </c>
      <c r="LF186" s="25">
        <v>3318</v>
      </c>
      <c r="LG186" s="59">
        <v>3.0925528940255381E-2</v>
      </c>
      <c r="LH186" s="25">
        <v>113266</v>
      </c>
      <c r="LI186" s="25">
        <v>108920</v>
      </c>
      <c r="LJ186" s="25">
        <v>4346</v>
      </c>
      <c r="LK186" s="35">
        <v>3.8369855031518726E-2</v>
      </c>
      <c r="LL186" s="27">
        <v>45456</v>
      </c>
      <c r="LM186" s="25">
        <v>1810</v>
      </c>
      <c r="LN186" s="25">
        <v>41344</v>
      </c>
      <c r="LO186" s="25">
        <v>1686</v>
      </c>
      <c r="LP186" s="18">
        <v>386</v>
      </c>
      <c r="LQ186" s="18">
        <v>26</v>
      </c>
      <c r="LR186" s="18">
        <v>204</v>
      </c>
      <c r="LS186" s="23">
        <f t="shared" si="549"/>
        <v>4.4878563885955647E-3</v>
      </c>
      <c r="LT186" s="23">
        <f t="shared" si="550"/>
        <v>0.99551214361140439</v>
      </c>
      <c r="LU186" s="17">
        <f t="shared" si="551"/>
        <v>0.94935762055614226</v>
      </c>
      <c r="LV186" s="25">
        <v>45456</v>
      </c>
      <c r="LW186" s="25">
        <v>5132</v>
      </c>
      <c r="LX186" s="25">
        <v>5429</v>
      </c>
      <c r="LY186" s="18">
        <v>48</v>
      </c>
      <c r="LZ186" s="18">
        <v>15</v>
      </c>
      <c r="MA186" s="25">
        <v>3177</v>
      </c>
      <c r="MB186" s="18">
        <v>9</v>
      </c>
      <c r="MC186" s="18">
        <v>195</v>
      </c>
      <c r="MD186" s="25">
        <v>31329</v>
      </c>
      <c r="ME186" s="18">
        <v>82</v>
      </c>
      <c r="MF186" s="18">
        <v>40</v>
      </c>
      <c r="MG186" s="17">
        <f t="shared" si="552"/>
        <v>7.4379619852164736E-2</v>
      </c>
      <c r="MH186" s="17">
        <f t="shared" si="553"/>
        <v>0.92260647659274908</v>
      </c>
      <c r="MI186" s="25">
        <v>45456</v>
      </c>
      <c r="MJ186" s="25">
        <v>12642</v>
      </c>
      <c r="MK186" s="25">
        <v>31055</v>
      </c>
      <c r="ML186" s="18">
        <v>117</v>
      </c>
      <c r="MM186" s="18">
        <v>12</v>
      </c>
      <c r="MN186" s="25">
        <v>1352</v>
      </c>
      <c r="MO186" s="18">
        <v>3</v>
      </c>
      <c r="MP186" s="18">
        <v>7</v>
      </c>
      <c r="MQ186" s="18">
        <v>139</v>
      </c>
      <c r="MR186" s="18">
        <v>1</v>
      </c>
      <c r="MS186" s="18">
        <v>128</v>
      </c>
      <c r="MT186" s="17">
        <f t="shared" si="554"/>
        <v>0.96708905315029914</v>
      </c>
      <c r="MU186" s="69">
        <f t="shared" si="555"/>
        <v>0.93598204857444567</v>
      </c>
      <c r="MV186" s="27">
        <v>45456</v>
      </c>
      <c r="MW186" s="25">
        <v>43437</v>
      </c>
      <c r="MX186" s="18">
        <v>9</v>
      </c>
      <c r="MY186" s="18">
        <v>522</v>
      </c>
      <c r="MZ186" s="18">
        <v>901</v>
      </c>
      <c r="NA186" s="18">
        <v>510</v>
      </c>
      <c r="NB186" s="18">
        <v>8</v>
      </c>
      <c r="NC186" s="18">
        <v>16</v>
      </c>
      <c r="ND186" s="18">
        <v>53</v>
      </c>
      <c r="NE186" s="17">
        <f t="shared" si="556"/>
        <v>0.95558342133051744</v>
      </c>
      <c r="NF186" s="10">
        <f t="shared" si="557"/>
        <v>202860.80451425555</v>
      </c>
      <c r="NG186" s="17">
        <f t="shared" si="558"/>
        <v>0.96715505103836674</v>
      </c>
      <c r="NH186" s="25">
        <v>45456</v>
      </c>
      <c r="NI186" s="25">
        <v>28804</v>
      </c>
      <c r="NJ186" s="18">
        <v>631</v>
      </c>
      <c r="NK186" s="18">
        <v>4</v>
      </c>
      <c r="NL186" s="18">
        <v>345</v>
      </c>
      <c r="NM186" s="25">
        <v>1672</v>
      </c>
      <c r="NN186" s="25">
        <v>13389</v>
      </c>
      <c r="NO186" s="18">
        <v>314</v>
      </c>
      <c r="NP186" s="18">
        <v>2</v>
      </c>
      <c r="NQ186" s="32">
        <v>295</v>
      </c>
      <c r="NR186" s="27">
        <v>45456</v>
      </c>
      <c r="NS186" s="37">
        <f t="shared" si="559"/>
        <v>2.1633447729672652</v>
      </c>
      <c r="NT186" s="37">
        <f t="shared" si="560"/>
        <v>0.58374964653236272</v>
      </c>
      <c r="NU186" s="37">
        <f t="shared" si="561"/>
        <v>0.46224717044449187</v>
      </c>
      <c r="NV186" s="17">
        <f t="shared" si="562"/>
        <v>9.3864476447401909E-2</v>
      </c>
      <c r="NW186" s="10">
        <f t="shared" si="563"/>
        <v>6331</v>
      </c>
      <c r="NX186" s="17">
        <f t="shared" si="564"/>
        <v>0.1392775431186202</v>
      </c>
      <c r="NY186" s="19">
        <f t="shared" si="565"/>
        <v>0.11409468543314891</v>
      </c>
      <c r="NZ186" s="25">
        <v>5523</v>
      </c>
      <c r="OA186" s="25">
        <v>39125</v>
      </c>
      <c r="OB186" s="25">
        <v>2254</v>
      </c>
      <c r="OC186" s="25">
        <v>35359</v>
      </c>
      <c r="OD186" s="25">
        <v>5264</v>
      </c>
      <c r="OE186" s="25">
        <v>10812</v>
      </c>
      <c r="OF186" s="17">
        <f t="shared" si="566"/>
        <v>0.77787310806054211</v>
      </c>
      <c r="OG186" s="17">
        <f t="shared" si="567"/>
        <v>0.12150211193241817</v>
      </c>
      <c r="OH186" s="17">
        <f t="shared" si="568"/>
        <v>0.86072245688137983</v>
      </c>
      <c r="OI186" s="69">
        <f t="shared" si="569"/>
        <v>0.23785638859556493</v>
      </c>
      <c r="OJ186" s="27">
        <v>45456</v>
      </c>
      <c r="OK186" s="25">
        <v>3884</v>
      </c>
      <c r="OL186" s="25">
        <v>1932</v>
      </c>
      <c r="OM186" s="25">
        <v>28462</v>
      </c>
      <c r="ON186" s="18">
        <v>76</v>
      </c>
      <c r="OO186" s="18">
        <v>31</v>
      </c>
      <c r="OP186" s="18">
        <v>29</v>
      </c>
      <c r="OQ186" s="18">
        <v>75</v>
      </c>
      <c r="OR186" s="69">
        <f t="shared" si="570"/>
        <v>0.13025783174938402</v>
      </c>
      <c r="OS186" s="64"/>
      <c r="OT186" s="64"/>
      <c r="OU186" s="64"/>
      <c r="OV186" s="17">
        <v>0</v>
      </c>
      <c r="OW186" s="64"/>
      <c r="OX186" s="36"/>
      <c r="OY186" s="36"/>
      <c r="OZ186" s="64"/>
      <c r="PA186" s="64"/>
      <c r="PB186" s="64"/>
      <c r="PC186" s="17">
        <v>0</v>
      </c>
      <c r="PD186" s="64"/>
      <c r="PE186" s="40">
        <f t="shared" si="571"/>
        <v>0</v>
      </c>
      <c r="PF186" s="36">
        <f t="shared" si="572"/>
        <v>0</v>
      </c>
      <c r="PG186" s="64"/>
      <c r="PH186" s="64"/>
      <c r="PI186" s="64"/>
      <c r="PJ186" s="17">
        <v>0</v>
      </c>
      <c r="PK186" s="64"/>
      <c r="PL186" s="41">
        <f t="shared" si="573"/>
        <v>0</v>
      </c>
      <c r="PM186" s="36">
        <f t="shared" si="574"/>
        <v>0</v>
      </c>
      <c r="PN186" s="64"/>
      <c r="PO186" s="64"/>
      <c r="PP186" s="64"/>
      <c r="PQ186" s="17">
        <v>0</v>
      </c>
      <c r="PR186" s="64"/>
      <c r="PS186" s="41">
        <f t="shared" si="575"/>
        <v>0</v>
      </c>
      <c r="PT186" s="36">
        <f t="shared" si="576"/>
        <v>0</v>
      </c>
      <c r="PU186" s="64"/>
      <c r="PV186" s="64"/>
      <c r="PW186" s="64"/>
      <c r="PX186" s="17">
        <v>0</v>
      </c>
      <c r="PY186" s="64"/>
      <c r="PZ186" s="36">
        <f t="shared" si="577"/>
        <v>0</v>
      </c>
      <c r="QA186" s="64"/>
      <c r="QB186" s="64"/>
      <c r="QC186" s="17">
        <v>0</v>
      </c>
      <c r="QD186" s="64"/>
      <c r="QE186" s="22">
        <f t="shared" si="578"/>
        <v>0</v>
      </c>
      <c r="QF186" s="22"/>
      <c r="QG186" s="64"/>
      <c r="QH186" s="64"/>
      <c r="QI186" s="64"/>
      <c r="QJ186" s="17">
        <v>0</v>
      </c>
      <c r="QK186" s="64"/>
      <c r="QL186" s="42">
        <f t="shared" si="579"/>
        <v>0</v>
      </c>
      <c r="QM186" s="64"/>
      <c r="QN186" s="64"/>
      <c r="QO186" s="64"/>
      <c r="QP186" s="64"/>
      <c r="QQ186" s="17">
        <v>0</v>
      </c>
      <c r="QR186" s="64"/>
      <c r="QS186" s="36">
        <f t="shared" si="580"/>
        <v>0</v>
      </c>
      <c r="QT186" s="64"/>
      <c r="QU186" s="64"/>
      <c r="QV186" s="64"/>
      <c r="QW186" s="17">
        <v>0</v>
      </c>
      <c r="QX186" s="64"/>
      <c r="QY186" s="36">
        <f t="shared" si="581"/>
        <v>0</v>
      </c>
      <c r="QZ186" s="64"/>
      <c r="RA186" s="64"/>
      <c r="RB186" s="64"/>
      <c r="RC186" s="17">
        <v>0</v>
      </c>
      <c r="RD186" s="64"/>
      <c r="RE186" s="36">
        <f t="shared" si="582"/>
        <v>0</v>
      </c>
      <c r="RF186" s="64"/>
      <c r="RG186" s="10"/>
      <c r="RH186" s="10"/>
      <c r="RI186" s="17"/>
      <c r="RJ186" s="17"/>
      <c r="RK186" s="17"/>
      <c r="RL186" s="17"/>
      <c r="RM186" s="17"/>
      <c r="RN186" s="17"/>
      <c r="RO186" s="17"/>
      <c r="RP186" s="17"/>
      <c r="RQ186" s="17"/>
      <c r="RR186" s="36"/>
      <c r="RS186" s="36"/>
      <c r="RT186" s="10"/>
      <c r="RU186" s="17"/>
      <c r="RV186" s="37"/>
      <c r="RW186" s="36"/>
      <c r="RX186" s="85">
        <v>7.8968699999999998</v>
      </c>
      <c r="RY186" s="93">
        <v>308</v>
      </c>
      <c r="RZ186" s="43" t="b">
        <v>1</v>
      </c>
      <c r="SA186" s="18" t="b">
        <v>0</v>
      </c>
      <c r="SB186" s="18" t="b">
        <v>0</v>
      </c>
      <c r="SC186" s="18" t="b">
        <v>0</v>
      </c>
      <c r="SD186" s="18" t="b">
        <v>0</v>
      </c>
      <c r="SE186" s="32" t="b">
        <v>0</v>
      </c>
      <c r="SF186" s="43" t="b">
        <v>0</v>
      </c>
      <c r="SG186" s="18" t="b">
        <v>1</v>
      </c>
      <c r="SH186" s="18">
        <v>0</v>
      </c>
      <c r="SI186" s="18">
        <v>1</v>
      </c>
      <c r="SJ186" s="22"/>
      <c r="SK186" s="22">
        <v>1</v>
      </c>
      <c r="SL186" s="22">
        <v>2</v>
      </c>
      <c r="SM186" s="22">
        <v>0</v>
      </c>
      <c r="SN186" s="18"/>
      <c r="SO186" s="18"/>
      <c r="SP186" s="18"/>
      <c r="SQ186" s="17">
        <f t="shared" si="583"/>
        <v>0</v>
      </c>
      <c r="SR186" s="17">
        <f t="shared" si="584"/>
        <v>0</v>
      </c>
      <c r="SS186" s="17">
        <f t="shared" si="585"/>
        <v>1.5151515151515152E-2</v>
      </c>
      <c r="ST186" s="17">
        <f t="shared" si="586"/>
        <v>0</v>
      </c>
      <c r="SU186" s="17">
        <f t="shared" si="587"/>
        <v>0</v>
      </c>
      <c r="SV186" s="17">
        <f t="shared" si="658"/>
        <v>0</v>
      </c>
      <c r="SW186" s="17">
        <f t="shared" si="588"/>
        <v>0.1</v>
      </c>
      <c r="SX186" s="17">
        <f t="shared" si="589"/>
        <v>0</v>
      </c>
      <c r="SY186" s="17">
        <f t="shared" si="590"/>
        <v>0</v>
      </c>
      <c r="SZ186" s="17">
        <f t="shared" si="591"/>
        <v>3.787878787878788E-3</v>
      </c>
      <c r="TA186" s="17">
        <f t="shared" si="592"/>
        <v>2.5000000000000001E-2</v>
      </c>
      <c r="TB186" s="24">
        <f t="shared" si="593"/>
        <v>40</v>
      </c>
      <c r="TC186" s="69">
        <f t="shared" si="594"/>
        <v>6.4516129032258063E-2</v>
      </c>
      <c r="TD186" s="17">
        <f t="shared" si="616"/>
        <v>4.032258064516129E-5</v>
      </c>
      <c r="TE186" s="95"/>
      <c r="TF186" s="71"/>
      <c r="TG186" s="71"/>
      <c r="TH186" s="71">
        <v>3</v>
      </c>
      <c r="TI186" s="71"/>
      <c r="TJ186" s="71"/>
      <c r="TK186" s="71">
        <v>55</v>
      </c>
      <c r="TL186" s="71"/>
      <c r="TM186" s="71">
        <v>2</v>
      </c>
      <c r="TN186" s="71"/>
      <c r="TO186" s="71">
        <v>6</v>
      </c>
      <c r="TP186" s="71"/>
      <c r="TQ186" s="71"/>
      <c r="TR186" s="72">
        <v>1</v>
      </c>
      <c r="TS186" s="72"/>
      <c r="TT186" s="72"/>
      <c r="TU186" s="72"/>
      <c r="TV186" s="72">
        <v>4</v>
      </c>
      <c r="TW186" s="72"/>
      <c r="TX186" s="72"/>
      <c r="TY186" s="72">
        <v>1</v>
      </c>
      <c r="TZ186" s="72">
        <v>77</v>
      </c>
      <c r="UA186" s="72"/>
      <c r="UB186" s="72">
        <v>18</v>
      </c>
      <c r="UC186" s="72"/>
      <c r="UD186" s="72"/>
      <c r="UE186" s="72"/>
      <c r="UF186" s="72"/>
      <c r="UG186" s="72">
        <v>26</v>
      </c>
      <c r="UH186" s="72"/>
      <c r="UI186" s="72"/>
      <c r="UJ186" s="73">
        <v>1</v>
      </c>
      <c r="UK186" s="73"/>
      <c r="UL186" s="73"/>
      <c r="UM186" s="73"/>
      <c r="UN186" s="73">
        <v>5</v>
      </c>
      <c r="UO186" s="73"/>
      <c r="UP186" s="73">
        <v>2</v>
      </c>
      <c r="UQ186" s="73"/>
      <c r="UR186" s="73">
        <v>52</v>
      </c>
      <c r="US186" s="73">
        <v>17</v>
      </c>
      <c r="UT186" s="73"/>
      <c r="UU186" s="73"/>
      <c r="UV186" s="73"/>
      <c r="UW186" s="73"/>
      <c r="UX186" s="73"/>
      <c r="UY186" s="73">
        <v>44</v>
      </c>
      <c r="UZ186" s="73"/>
      <c r="VA186" s="73"/>
      <c r="VB186" s="73">
        <v>1</v>
      </c>
      <c r="VC186" s="73"/>
      <c r="VD186" s="73"/>
      <c r="VE186" s="73"/>
      <c r="VF186" s="73">
        <v>5</v>
      </c>
      <c r="VG186" s="73"/>
      <c r="VH186" s="73">
        <v>3</v>
      </c>
      <c r="VI186" s="73"/>
      <c r="VJ186" s="73">
        <v>52</v>
      </c>
      <c r="VK186" s="73">
        <v>17</v>
      </c>
      <c r="VL186" s="73"/>
      <c r="VM186" s="73"/>
      <c r="VN186" s="73"/>
      <c r="VO186" s="73"/>
      <c r="VP186" s="73">
        <v>27</v>
      </c>
      <c r="VQ186" s="73"/>
      <c r="VR186" s="73"/>
      <c r="VS186" s="73"/>
      <c r="VT186" s="73"/>
      <c r="VU186" s="73"/>
      <c r="VV186" s="73"/>
      <c r="VW186" s="73">
        <v>3</v>
      </c>
      <c r="VX186" s="73"/>
      <c r="VY186" s="73">
        <v>2</v>
      </c>
      <c r="VZ186" s="73"/>
      <c r="WA186" s="73">
        <v>12</v>
      </c>
      <c r="WB186" s="73"/>
      <c r="WC186" s="73">
        <v>17</v>
      </c>
      <c r="WD186" s="73"/>
      <c r="WE186" s="73"/>
      <c r="WF186" s="73"/>
      <c r="WG186" s="73"/>
      <c r="WH186" s="73">
        <v>2</v>
      </c>
      <c r="WI186" s="73"/>
      <c r="WJ186" s="73">
        <v>24</v>
      </c>
      <c r="WK186" s="73"/>
      <c r="WL186" s="73"/>
      <c r="WM186" s="73"/>
      <c r="WN186" s="73"/>
      <c r="WO186" s="22">
        <f t="shared" si="595"/>
        <v>3</v>
      </c>
      <c r="WP186" s="22">
        <f t="shared" si="596"/>
        <v>0</v>
      </c>
      <c r="WQ186" s="22">
        <f t="shared" si="597"/>
        <v>0</v>
      </c>
      <c r="WR186" s="22">
        <f t="shared" si="598"/>
        <v>0</v>
      </c>
      <c r="WS186" s="22">
        <f t="shared" si="599"/>
        <v>20</v>
      </c>
      <c r="WT186" s="22">
        <f t="shared" si="600"/>
        <v>0</v>
      </c>
      <c r="WU186" s="22">
        <f t="shared" si="601"/>
        <v>7</v>
      </c>
      <c r="WV186" s="22">
        <f t="shared" si="602"/>
        <v>1</v>
      </c>
      <c r="WW186" s="22">
        <f t="shared" si="603"/>
        <v>248</v>
      </c>
      <c r="WX186" s="22">
        <f t="shared" si="604"/>
        <v>0</v>
      </c>
      <c r="WY186" s="22">
        <f t="shared" si="605"/>
        <v>71</v>
      </c>
      <c r="WZ186" s="22">
        <f t="shared" si="606"/>
        <v>0</v>
      </c>
      <c r="XA186" s="22">
        <f t="shared" si="607"/>
        <v>0</v>
      </c>
      <c r="XB186" s="22">
        <f t="shared" si="608"/>
        <v>0</v>
      </c>
      <c r="XC186" s="22">
        <f t="shared" si="609"/>
        <v>0</v>
      </c>
      <c r="XD186" s="22">
        <f t="shared" si="610"/>
        <v>0</v>
      </c>
      <c r="XE186" s="22">
        <f t="shared" si="611"/>
        <v>127</v>
      </c>
      <c r="XF186" s="22">
        <f t="shared" si="612"/>
        <v>0</v>
      </c>
      <c r="XG186" s="93">
        <f t="shared" si="613"/>
        <v>0</v>
      </c>
    </row>
    <row r="187" spans="1:631" ht="17.100000000000001" customHeight="1" x14ac:dyDescent="0.2">
      <c r="A187" s="101"/>
      <c r="B187" s="27" t="s">
        <v>461</v>
      </c>
      <c r="C187" s="535" t="s">
        <v>462</v>
      </c>
      <c r="D187" s="25" t="s">
        <v>480</v>
      </c>
      <c r="E187" s="535" t="s">
        <v>481</v>
      </c>
      <c r="F187" s="25" t="s">
        <v>492</v>
      </c>
      <c r="G187" s="535" t="s">
        <v>493</v>
      </c>
      <c r="H187" s="25"/>
      <c r="I187" s="28">
        <v>14</v>
      </c>
      <c r="J187" s="17">
        <f t="shared" si="478"/>
        <v>0.97858977028246241</v>
      </c>
      <c r="K187" s="17">
        <f t="shared" si="479"/>
        <v>0.70570476785342495</v>
      </c>
      <c r="L187" s="17">
        <f t="shared" si="480"/>
        <v>1</v>
      </c>
      <c r="M187" s="17">
        <f t="shared" si="481"/>
        <v>0.81247895116532398</v>
      </c>
      <c r="N187" s="17">
        <f t="shared" si="482"/>
        <v>0.59206319353018622</v>
      </c>
      <c r="O187" s="17">
        <f t="shared" si="483"/>
        <v>0.96800610729405234</v>
      </c>
      <c r="P187" s="17">
        <f t="shared" si="484"/>
        <v>0.79407003891050587</v>
      </c>
      <c r="Q187" s="17">
        <f t="shared" si="485"/>
        <v>0.67285499247365776</v>
      </c>
      <c r="R187" s="69">
        <f t="shared" si="486"/>
        <v>0.94145317946461804</v>
      </c>
      <c r="S187" s="422">
        <f t="shared" si="487"/>
        <v>0.82946900010824798</v>
      </c>
      <c r="T187" s="17">
        <f t="shared" si="614"/>
        <v>0.17053099989175202</v>
      </c>
      <c r="U187" s="10">
        <f t="shared" si="488"/>
        <v>12845.247566846221</v>
      </c>
      <c r="V187" s="32">
        <v>8</v>
      </c>
      <c r="W187" s="550">
        <f t="shared" si="489"/>
        <v>0</v>
      </c>
      <c r="X187" s="550">
        <f t="shared" si="490"/>
        <v>0.71835788899713693</v>
      </c>
      <c r="Y187" s="550">
        <f t="shared" si="491"/>
        <v>0.28164211100286307</v>
      </c>
      <c r="Z187" s="551">
        <f t="shared" si="492"/>
        <v>21214.692011290659</v>
      </c>
      <c r="AA187" s="426">
        <f t="shared" si="493"/>
        <v>1</v>
      </c>
      <c r="AB187" s="59">
        <f t="shared" si="494"/>
        <v>0.95718831356667633</v>
      </c>
      <c r="AC187" s="59">
        <f t="shared" si="495"/>
        <v>6.2370697761895806E-2</v>
      </c>
      <c r="AD187" s="59">
        <f t="shared" si="496"/>
        <v>0.59206319353018622</v>
      </c>
      <c r="AE187" s="59">
        <f t="shared" si="497"/>
        <v>0.32714500752634218</v>
      </c>
      <c r="AF187" s="59">
        <f t="shared" si="498"/>
        <v>3.4492331181900204E-2</v>
      </c>
      <c r="AG187" s="59">
        <f t="shared" si="499"/>
        <v>2.5678395447289889E-2</v>
      </c>
      <c r="AH187" s="59">
        <f t="shared" si="500"/>
        <v>0.96800610729405234</v>
      </c>
      <c r="AI187" s="59">
        <f t="shared" si="501"/>
        <v>0.9689777222569228</v>
      </c>
      <c r="AJ187" s="59">
        <f t="shared" si="502"/>
        <v>0.98820181830800191</v>
      </c>
      <c r="AK187" s="59">
        <f t="shared" si="503"/>
        <v>0.20592996108949416</v>
      </c>
      <c r="AL187" s="35">
        <f t="shared" si="504"/>
        <v>1</v>
      </c>
      <c r="AM187" s="27">
        <v>75325</v>
      </c>
      <c r="AN187" s="25">
        <v>36745</v>
      </c>
      <c r="AO187" s="25">
        <v>38580</v>
      </c>
      <c r="AP187" s="17">
        <f t="shared" si="505"/>
        <v>1.4630118839683284E-3</v>
      </c>
      <c r="AQ187" s="63">
        <v>95.243649559357181</v>
      </c>
      <c r="AR187" s="58">
        <v>3.1117796001100002</v>
      </c>
      <c r="AS187" s="24">
        <f t="shared" si="506"/>
        <v>24206.405876989902</v>
      </c>
      <c r="AT187" s="17">
        <v>1</v>
      </c>
      <c r="AU187" s="25">
        <v>72683</v>
      </c>
      <c r="AV187" s="25">
        <v>34519</v>
      </c>
      <c r="AW187" s="25">
        <v>38164</v>
      </c>
      <c r="AX187" s="25">
        <v>2642</v>
      </c>
      <c r="AY187" s="25">
        <v>2226</v>
      </c>
      <c r="AZ187" s="18">
        <v>416</v>
      </c>
      <c r="BA187" s="25">
        <v>75325</v>
      </c>
      <c r="BB187" s="25">
        <v>36745</v>
      </c>
      <c r="BC187" s="25">
        <v>38580</v>
      </c>
      <c r="BD187" s="63">
        <v>95.243649559357181</v>
      </c>
      <c r="BE187" s="18" t="s">
        <v>764</v>
      </c>
      <c r="BF187" s="18" t="s">
        <v>764</v>
      </c>
      <c r="BG187" s="18" t="s">
        <v>764</v>
      </c>
      <c r="BH187" s="63"/>
      <c r="BI187" s="17">
        <v>1</v>
      </c>
      <c r="BJ187" s="25">
        <v>17604</v>
      </c>
      <c r="BK187" s="25">
        <v>53811</v>
      </c>
      <c r="BL187" s="25">
        <v>3910</v>
      </c>
      <c r="BM187" s="17">
        <v>0.39980673096578762</v>
      </c>
      <c r="BN187" s="10">
        <f t="shared" si="507"/>
        <v>45209.557990002053</v>
      </c>
      <c r="BO187" s="29">
        <v>0.32714500752634218</v>
      </c>
      <c r="BP187" s="30">
        <f t="shared" si="508"/>
        <v>0.67285499247365776</v>
      </c>
      <c r="BQ187" s="31">
        <v>7.2661723439445467</v>
      </c>
      <c r="BR187" s="25">
        <v>57721</v>
      </c>
      <c r="BS187" s="25">
        <v>20590</v>
      </c>
      <c r="BT187" s="25">
        <v>31025</v>
      </c>
      <c r="BU187" s="25">
        <v>4116</v>
      </c>
      <c r="BV187" s="18">
        <v>1384</v>
      </c>
      <c r="BW187" s="18">
        <v>606</v>
      </c>
      <c r="BX187" s="25">
        <v>14409</v>
      </c>
      <c r="BY187" s="25">
        <v>10303</v>
      </c>
      <c r="BZ187" s="25">
        <v>4106</v>
      </c>
      <c r="CA187" s="59">
        <v>0.28496078839614131</v>
      </c>
      <c r="CB187" s="25">
        <v>72683</v>
      </c>
      <c r="CC187" s="25">
        <v>2642</v>
      </c>
      <c r="CD187" s="17">
        <f t="shared" si="509"/>
        <v>3.6349627835945135E-2</v>
      </c>
      <c r="CE187" s="18">
        <v>454</v>
      </c>
      <c r="CF187" s="25">
        <v>1479</v>
      </c>
      <c r="CG187" s="25">
        <v>2568</v>
      </c>
      <c r="CH187" s="25">
        <v>2824</v>
      </c>
      <c r="CI187" s="25">
        <v>2263</v>
      </c>
      <c r="CJ187" s="25">
        <v>1649</v>
      </c>
      <c r="CK187" s="25">
        <v>1079</v>
      </c>
      <c r="CL187" s="18">
        <v>800</v>
      </c>
      <c r="CM187" s="25">
        <v>1293</v>
      </c>
      <c r="CN187" s="26">
        <v>5.0442778818793812</v>
      </c>
      <c r="CO187" s="27">
        <v>14409</v>
      </c>
      <c r="CP187" s="34">
        <f t="shared" si="510"/>
        <v>5.227635505586786</v>
      </c>
      <c r="CQ187" s="25">
        <v>2356</v>
      </c>
      <c r="CR187" s="18">
        <v>948</v>
      </c>
      <c r="CS187" s="25">
        <v>2263</v>
      </c>
      <c r="CT187" s="25">
        <v>8088</v>
      </c>
      <c r="CU187" s="18">
        <v>579</v>
      </c>
      <c r="CV187" s="18">
        <v>13</v>
      </c>
      <c r="CW187" s="18">
        <v>28</v>
      </c>
      <c r="CX187" s="18">
        <v>134</v>
      </c>
      <c r="CY187" s="25">
        <v>14409</v>
      </c>
      <c r="CZ187" s="25">
        <v>7269</v>
      </c>
      <c r="DA187" s="25">
        <v>5775</v>
      </c>
      <c r="DB187" s="18">
        <v>295</v>
      </c>
      <c r="DC187" s="18">
        <v>524</v>
      </c>
      <c r="DD187" s="18">
        <v>397</v>
      </c>
      <c r="DE187" s="18">
        <v>149</v>
      </c>
      <c r="DF187" s="25">
        <v>14409</v>
      </c>
      <c r="DG187" s="18">
        <v>459</v>
      </c>
      <c r="DH187" s="18">
        <v>8</v>
      </c>
      <c r="DI187" s="18">
        <v>30</v>
      </c>
      <c r="DJ187" s="25">
        <v>12852</v>
      </c>
      <c r="DK187" s="25">
        <v>1027</v>
      </c>
      <c r="DL187" s="18">
        <v>33</v>
      </c>
      <c r="DM187" s="25">
        <f t="shared" si="511"/>
        <v>2355.6777708376712</v>
      </c>
      <c r="DN187" s="17">
        <f t="shared" si="512"/>
        <v>0.89194253591505313</v>
      </c>
      <c r="DO187" s="17">
        <f t="shared" si="513"/>
        <v>7.1274897633423553E-2</v>
      </c>
      <c r="DP187" s="23">
        <f t="shared" si="514"/>
        <v>3.4492331181900204E-2</v>
      </c>
      <c r="DQ187" s="23">
        <f t="shared" si="515"/>
        <v>0.9655076688180998</v>
      </c>
      <c r="DR187" s="25">
        <v>14409</v>
      </c>
      <c r="DS187" s="18">
        <v>218</v>
      </c>
      <c r="DT187" s="25">
        <v>2015</v>
      </c>
      <c r="DU187" s="18">
        <v>8</v>
      </c>
      <c r="DV187" s="25">
        <v>5743</v>
      </c>
      <c r="DW187" s="18">
        <v>874</v>
      </c>
      <c r="DX187" s="25">
        <v>5468</v>
      </c>
      <c r="DY187" s="18">
        <v>83</v>
      </c>
      <c r="DZ187" s="17">
        <f t="shared" si="516"/>
        <v>0.55409813311124989</v>
      </c>
      <c r="EA187" s="17">
        <f t="shared" si="517"/>
        <v>0.44590186688875011</v>
      </c>
      <c r="EB187" s="25">
        <v>14409</v>
      </c>
      <c r="EC187" s="18">
        <v>333</v>
      </c>
      <c r="ED187" s="18">
        <v>37</v>
      </c>
      <c r="EE187" s="25">
        <v>8676</v>
      </c>
      <c r="EF187" s="17">
        <f t="shared" si="696"/>
        <v>0.60212367270455969</v>
      </c>
      <c r="EG187" s="25">
        <v>5172</v>
      </c>
      <c r="EH187" s="18">
        <v>191</v>
      </c>
      <c r="EI187" s="17">
        <f t="shared" si="519"/>
        <v>2.5678395447289889E-2</v>
      </c>
      <c r="EJ187" s="17">
        <f t="shared" si="520"/>
        <v>0.35894232771184675</v>
      </c>
      <c r="EK187" s="69">
        <f t="shared" si="521"/>
        <v>0.70570476785342495</v>
      </c>
      <c r="EL187" s="43">
        <v>55312</v>
      </c>
      <c r="EM187" s="18">
        <v>52944</v>
      </c>
      <c r="EN187" s="18">
        <v>2368</v>
      </c>
      <c r="EO187" s="59">
        <v>0.95718831356667633</v>
      </c>
      <c r="EP187" s="18">
        <v>25763</v>
      </c>
      <c r="EQ187" s="18">
        <v>25125</v>
      </c>
      <c r="ER187" s="18">
        <v>638</v>
      </c>
      <c r="ES187" s="59">
        <v>0.97523580328377901</v>
      </c>
      <c r="ET187" s="18">
        <v>29549</v>
      </c>
      <c r="EU187" s="18">
        <v>27819</v>
      </c>
      <c r="EV187" s="18">
        <v>1730</v>
      </c>
      <c r="EW187" s="59">
        <v>0.94145317946461804</v>
      </c>
      <c r="EX187" s="18">
        <v>55312</v>
      </c>
      <c r="EY187" s="18">
        <v>52944</v>
      </c>
      <c r="EZ187" s="18">
        <v>2368</v>
      </c>
      <c r="FA187" s="59">
        <v>0.95718831356667633</v>
      </c>
      <c r="FB187" s="18" t="s">
        <v>764</v>
      </c>
      <c r="FC187" s="18" t="s">
        <v>764</v>
      </c>
      <c r="FD187" s="18" t="s">
        <v>764</v>
      </c>
      <c r="FE187" s="59">
        <v>0</v>
      </c>
      <c r="FF187" s="25">
        <v>32760</v>
      </c>
      <c r="FG187" s="25">
        <v>11657</v>
      </c>
      <c r="FH187" s="25">
        <v>19526</v>
      </c>
      <c r="FI187" s="25">
        <v>1577</v>
      </c>
      <c r="FJ187" s="23">
        <f t="shared" si="522"/>
        <v>4.813797313797314E-2</v>
      </c>
      <c r="FK187" s="23">
        <f t="shared" si="523"/>
        <v>0.59603174603174602</v>
      </c>
      <c r="FL187" s="36">
        <f t="shared" si="524"/>
        <v>7.3918833227647429</v>
      </c>
      <c r="FM187" s="25">
        <v>16265</v>
      </c>
      <c r="FN187" s="25">
        <v>5776</v>
      </c>
      <c r="FO187" s="17">
        <f t="shared" si="525"/>
        <v>0.35511835229019367</v>
      </c>
      <c r="FP187" s="25">
        <v>9676</v>
      </c>
      <c r="FQ187" s="17">
        <f t="shared" si="526"/>
        <v>0.59489701813710416</v>
      </c>
      <c r="FR187" s="18">
        <v>813</v>
      </c>
      <c r="FS187" s="17">
        <f t="shared" si="527"/>
        <v>4.9984629572702124E-2</v>
      </c>
      <c r="FT187" s="25">
        <v>16495</v>
      </c>
      <c r="FU187" s="25">
        <v>5881</v>
      </c>
      <c r="FV187" s="25">
        <v>9850</v>
      </c>
      <c r="FW187" s="17">
        <f t="shared" si="528"/>
        <v>4.6317065777508333E-2</v>
      </c>
      <c r="FX187" s="17">
        <f t="shared" si="529"/>
        <v>0.59715065171264015</v>
      </c>
      <c r="FY187" s="18">
        <v>764</v>
      </c>
      <c r="FZ187" s="25">
        <v>42536</v>
      </c>
      <c r="GA187" s="25">
        <v>2653</v>
      </c>
      <c r="GB187" s="25">
        <v>14699</v>
      </c>
      <c r="GC187" s="25">
        <v>11775</v>
      </c>
      <c r="GD187" s="25">
        <v>6803</v>
      </c>
      <c r="GE187" s="18">
        <v>183</v>
      </c>
      <c r="GF187" s="25">
        <v>6035</v>
      </c>
      <c r="GG187" s="18">
        <v>274</v>
      </c>
      <c r="GH187" s="18">
        <v>59</v>
      </c>
      <c r="GI187" s="18">
        <v>55</v>
      </c>
      <c r="GJ187" s="10">
        <f t="shared" si="530"/>
        <v>2653</v>
      </c>
      <c r="GK187" s="10">
        <f t="shared" si="659"/>
        <v>39883</v>
      </c>
      <c r="GL187" s="10">
        <f t="shared" si="660"/>
        <v>25184</v>
      </c>
      <c r="GM187" s="10">
        <f t="shared" si="531"/>
        <v>17352</v>
      </c>
      <c r="GN187" s="10">
        <f t="shared" si="661"/>
        <v>13409</v>
      </c>
      <c r="GO187" s="17">
        <f t="shared" si="532"/>
        <v>6.2370697761895806E-2</v>
      </c>
      <c r="GP187" s="17">
        <f t="shared" si="662"/>
        <v>0.93762930223810415</v>
      </c>
      <c r="GQ187" s="17">
        <f t="shared" si="663"/>
        <v>0.59206319353018622</v>
      </c>
      <c r="GR187" s="17">
        <f t="shared" si="664"/>
        <v>0.31523885649802519</v>
      </c>
      <c r="GS187" s="17">
        <f t="shared" si="533"/>
        <v>0.76484624788414513</v>
      </c>
      <c r="GT187" s="25">
        <v>19850</v>
      </c>
      <c r="GU187" s="25">
        <v>754</v>
      </c>
      <c r="GV187" s="25">
        <v>5945</v>
      </c>
      <c r="GW187" s="25">
        <v>6427</v>
      </c>
      <c r="GX187" s="25">
        <v>3860</v>
      </c>
      <c r="GY187" s="18">
        <v>150</v>
      </c>
      <c r="GZ187" s="25">
        <v>2536</v>
      </c>
      <c r="HA187" s="18">
        <v>114</v>
      </c>
      <c r="HB187" s="18">
        <v>49</v>
      </c>
      <c r="HC187" s="18">
        <v>15</v>
      </c>
      <c r="HD187" s="23">
        <f t="shared" si="534"/>
        <v>3.7984886649874053E-2</v>
      </c>
      <c r="HE187" s="23">
        <f t="shared" si="535"/>
        <v>0.96201511335012591</v>
      </c>
      <c r="HF187" s="23">
        <f t="shared" si="536"/>
        <v>0.66251889168765743</v>
      </c>
      <c r="HG187" s="23">
        <f t="shared" si="537"/>
        <v>0.33874055415617127</v>
      </c>
      <c r="HH187" s="25">
        <v>22686</v>
      </c>
      <c r="HI187" s="25">
        <v>1899</v>
      </c>
      <c r="HJ187" s="25">
        <v>8754</v>
      </c>
      <c r="HK187" s="25">
        <v>5348</v>
      </c>
      <c r="HL187" s="25">
        <v>2943</v>
      </c>
      <c r="HM187" s="18">
        <v>33</v>
      </c>
      <c r="HN187" s="25">
        <v>3499</v>
      </c>
      <c r="HO187" s="18">
        <v>160</v>
      </c>
      <c r="HP187" s="18">
        <v>10</v>
      </c>
      <c r="HQ187" s="18">
        <v>40</v>
      </c>
      <c r="HR187" s="23">
        <f t="shared" si="538"/>
        <v>8.3708013752975402E-2</v>
      </c>
      <c r="HS187" s="23">
        <f t="shared" si="539"/>
        <v>0.91629198624702457</v>
      </c>
      <c r="HT187" s="80">
        <f t="shared" si="540"/>
        <v>0.53041523406506219</v>
      </c>
      <c r="HU187" s="27">
        <v>64250</v>
      </c>
      <c r="HV187" s="18">
        <v>2133</v>
      </c>
      <c r="HW187" s="25">
        <v>17434</v>
      </c>
      <c r="HX187" s="18">
        <v>755</v>
      </c>
      <c r="HY187" s="25">
        <v>10210</v>
      </c>
      <c r="HZ187" s="18">
        <v>1081</v>
      </c>
      <c r="IA187" s="18">
        <v>1581</v>
      </c>
      <c r="IB187" s="18">
        <v>246</v>
      </c>
      <c r="IC187" s="25">
        <v>8978</v>
      </c>
      <c r="ID187" s="25">
        <v>15016</v>
      </c>
      <c r="IE187" s="25">
        <v>4006</v>
      </c>
      <c r="IF187" s="18">
        <v>542</v>
      </c>
      <c r="IG187" s="18">
        <v>2268</v>
      </c>
      <c r="IH187" s="17">
        <f t="shared" si="541"/>
        <v>0.25053696498054473</v>
      </c>
      <c r="II187" s="17">
        <f t="shared" si="542"/>
        <v>1.6824902723735408E-2</v>
      </c>
      <c r="IJ187" s="30">
        <f t="shared" si="543"/>
        <v>59.435707678075858</v>
      </c>
      <c r="IK187" s="17">
        <f t="shared" si="615"/>
        <v>0.81247895116532398</v>
      </c>
      <c r="IL187" s="25">
        <v>31170</v>
      </c>
      <c r="IM187" s="18">
        <v>1195</v>
      </c>
      <c r="IN187" s="25">
        <v>12275</v>
      </c>
      <c r="IO187" s="18">
        <v>558</v>
      </c>
      <c r="IP187" s="25">
        <v>6140</v>
      </c>
      <c r="IQ187" s="18">
        <v>580</v>
      </c>
      <c r="IR187" s="18">
        <v>1186</v>
      </c>
      <c r="IS187" s="18">
        <v>193</v>
      </c>
      <c r="IT187" s="25">
        <v>4461</v>
      </c>
      <c r="IU187" s="25">
        <v>643</v>
      </c>
      <c r="IV187" s="25">
        <v>1997</v>
      </c>
      <c r="IW187" s="18">
        <v>316</v>
      </c>
      <c r="IX187" s="18">
        <v>1626</v>
      </c>
      <c r="IY187" s="17">
        <f t="shared" si="544"/>
        <v>0.70368944497914665</v>
      </c>
      <c r="IZ187" s="25">
        <v>33080</v>
      </c>
      <c r="JA187" s="18">
        <v>938</v>
      </c>
      <c r="JB187" s="25">
        <v>5159</v>
      </c>
      <c r="JC187" s="18">
        <v>197</v>
      </c>
      <c r="JD187" s="25">
        <v>4070</v>
      </c>
      <c r="JE187" s="18">
        <v>501</v>
      </c>
      <c r="JF187" s="18">
        <v>395</v>
      </c>
      <c r="JG187" s="18">
        <v>53</v>
      </c>
      <c r="JH187" s="25">
        <v>4517</v>
      </c>
      <c r="JI187" s="25">
        <v>14373</v>
      </c>
      <c r="JJ187" s="25">
        <v>2009</v>
      </c>
      <c r="JK187" s="18">
        <v>226</v>
      </c>
      <c r="JL187" s="18">
        <v>642</v>
      </c>
      <c r="JM187" s="80">
        <f t="shared" si="545"/>
        <v>0.34038694074969772</v>
      </c>
      <c r="JN187" s="43">
        <v>64250</v>
      </c>
      <c r="JO187" s="18">
        <v>44478</v>
      </c>
      <c r="JP187" s="18">
        <v>66</v>
      </c>
      <c r="JQ187" s="18">
        <v>1930</v>
      </c>
      <c r="JR187" s="18">
        <v>2997</v>
      </c>
      <c r="JS187" s="18">
        <v>387</v>
      </c>
      <c r="JT187" s="18">
        <v>1100</v>
      </c>
      <c r="JU187" s="18">
        <v>46</v>
      </c>
      <c r="JV187" s="18">
        <v>15</v>
      </c>
      <c r="JW187" s="18">
        <v>13231</v>
      </c>
      <c r="JX187" s="17">
        <f t="shared" si="546"/>
        <v>0.20592996108949416</v>
      </c>
      <c r="JY187" s="17">
        <f t="shared" si="547"/>
        <v>0.79407003891050587</v>
      </c>
      <c r="JZ187" s="18">
        <v>64250</v>
      </c>
      <c r="KA187" s="18">
        <v>44478</v>
      </c>
      <c r="KB187" s="18">
        <v>66</v>
      </c>
      <c r="KC187" s="18">
        <v>1930</v>
      </c>
      <c r="KD187" s="18">
        <v>2997</v>
      </c>
      <c r="KE187" s="18">
        <v>387</v>
      </c>
      <c r="KF187" s="18">
        <v>1100</v>
      </c>
      <c r="KG187" s="18">
        <v>46</v>
      </c>
      <c r="KH187" s="18">
        <v>15</v>
      </c>
      <c r="KI187" s="18">
        <v>13231</v>
      </c>
      <c r="KJ187" s="17">
        <f t="shared" si="548"/>
        <v>0.20592996108949416</v>
      </c>
      <c r="KK187" s="18" t="s">
        <v>764</v>
      </c>
      <c r="KL187" s="18" t="s">
        <v>764</v>
      </c>
      <c r="KM187" s="18" t="s">
        <v>764</v>
      </c>
      <c r="KN187" s="18" t="s">
        <v>764</v>
      </c>
      <c r="KO187" s="18" t="s">
        <v>764</v>
      </c>
      <c r="KP187" s="18" t="s">
        <v>764</v>
      </c>
      <c r="KQ187" s="18" t="s">
        <v>764</v>
      </c>
      <c r="KR187" s="18" t="s">
        <v>764</v>
      </c>
      <c r="KS187" s="18" t="s">
        <v>764</v>
      </c>
      <c r="KT187" s="18" t="s">
        <v>764</v>
      </c>
      <c r="KU187" s="69" t="s">
        <v>764</v>
      </c>
      <c r="KV187" s="27">
        <v>75325</v>
      </c>
      <c r="KW187" s="25">
        <v>72822</v>
      </c>
      <c r="KX187" s="25">
        <v>2503</v>
      </c>
      <c r="KY187" s="59">
        <v>3.3229339528708927E-2</v>
      </c>
      <c r="KZ187" s="18">
        <v>1297</v>
      </c>
      <c r="LA187" s="18">
        <v>656</v>
      </c>
      <c r="LB187" s="18">
        <v>1073</v>
      </c>
      <c r="LC187" s="18">
        <v>781</v>
      </c>
      <c r="LD187" s="25">
        <v>36745</v>
      </c>
      <c r="LE187" s="25">
        <v>35594</v>
      </c>
      <c r="LF187" s="25">
        <v>1151</v>
      </c>
      <c r="LG187" s="59">
        <v>3.1323989658456931E-2</v>
      </c>
      <c r="LH187" s="25">
        <v>38580</v>
      </c>
      <c r="LI187" s="25">
        <v>37228</v>
      </c>
      <c r="LJ187" s="25">
        <v>1352</v>
      </c>
      <c r="LK187" s="35">
        <v>3.5044064282011407E-2</v>
      </c>
      <c r="LL187" s="27">
        <v>14409</v>
      </c>
      <c r="LM187" s="18">
        <v>307</v>
      </c>
      <c r="LN187" s="25">
        <v>13655</v>
      </c>
      <c r="LO187" s="18">
        <v>187</v>
      </c>
      <c r="LP187" s="18">
        <v>152</v>
      </c>
      <c r="LQ187" s="18">
        <v>72</v>
      </c>
      <c r="LR187" s="18">
        <v>36</v>
      </c>
      <c r="LS187" s="23">
        <f t="shared" si="549"/>
        <v>2.4984384759525295E-3</v>
      </c>
      <c r="LT187" s="23">
        <f t="shared" si="550"/>
        <v>0.99750156152404745</v>
      </c>
      <c r="LU187" s="17">
        <f t="shared" si="551"/>
        <v>0.9689777222569228</v>
      </c>
      <c r="LV187" s="25">
        <v>14409</v>
      </c>
      <c r="LW187" s="25">
        <v>2375</v>
      </c>
      <c r="LX187" s="25">
        <v>5263</v>
      </c>
      <c r="LY187" s="18">
        <v>34</v>
      </c>
      <c r="LZ187" s="18" t="s">
        <v>764</v>
      </c>
      <c r="MA187" s="18">
        <v>139</v>
      </c>
      <c r="MB187" s="18">
        <v>0</v>
      </c>
      <c r="MC187" s="18">
        <v>6</v>
      </c>
      <c r="MD187" s="25">
        <v>6567</v>
      </c>
      <c r="ME187" s="18">
        <v>9</v>
      </c>
      <c r="MF187" s="18">
        <v>16</v>
      </c>
      <c r="MG187" s="17">
        <f t="shared" si="552"/>
        <v>1.0063154972586578E-2</v>
      </c>
      <c r="MH187" s="17">
        <f t="shared" si="553"/>
        <v>0.98820181830800191</v>
      </c>
      <c r="MI187" s="25">
        <v>14409</v>
      </c>
      <c r="MJ187" s="25">
        <v>4194</v>
      </c>
      <c r="MK187" s="25">
        <v>9508</v>
      </c>
      <c r="ML187" s="18">
        <v>59</v>
      </c>
      <c r="MM187" s="18">
        <v>3</v>
      </c>
      <c r="MN187" s="18">
        <v>554</v>
      </c>
      <c r="MO187" s="18">
        <v>2</v>
      </c>
      <c r="MP187" s="18">
        <v>0</v>
      </c>
      <c r="MQ187" s="18">
        <v>19</v>
      </c>
      <c r="MR187" s="18">
        <v>1</v>
      </c>
      <c r="MS187" s="18">
        <v>69</v>
      </c>
      <c r="MT187" s="17">
        <f t="shared" si="554"/>
        <v>0.95634672773960716</v>
      </c>
      <c r="MU187" s="69">
        <f t="shared" si="555"/>
        <v>0.97858977028246241</v>
      </c>
      <c r="MV187" s="27">
        <v>14409</v>
      </c>
      <c r="MW187" s="25">
        <v>13948</v>
      </c>
      <c r="MX187" s="18">
        <v>11</v>
      </c>
      <c r="MY187" s="18">
        <v>178</v>
      </c>
      <c r="MZ187" s="18">
        <v>67</v>
      </c>
      <c r="NA187" s="18">
        <v>181</v>
      </c>
      <c r="NB187" s="18">
        <v>3</v>
      </c>
      <c r="NC187" s="18">
        <v>8</v>
      </c>
      <c r="ND187" s="18">
        <v>13</v>
      </c>
      <c r="NE187" s="17">
        <f t="shared" si="556"/>
        <v>0.96800610729405234</v>
      </c>
      <c r="NF187" s="10">
        <f t="shared" si="557"/>
        <v>70357.58789645361</v>
      </c>
      <c r="NG187" s="17">
        <f t="shared" si="558"/>
        <v>0.9811229092928031</v>
      </c>
      <c r="NH187" s="25">
        <v>14409</v>
      </c>
      <c r="NI187" s="25">
        <v>10049</v>
      </c>
      <c r="NJ187" s="18">
        <v>138</v>
      </c>
      <c r="NK187" s="18">
        <v>2</v>
      </c>
      <c r="NL187" s="18">
        <v>90</v>
      </c>
      <c r="NM187" s="18">
        <v>362</v>
      </c>
      <c r="NN187" s="25">
        <v>3546</v>
      </c>
      <c r="NO187" s="18">
        <v>148</v>
      </c>
      <c r="NP187" s="18" t="s">
        <v>764</v>
      </c>
      <c r="NQ187" s="32">
        <v>74</v>
      </c>
      <c r="NR187" s="27">
        <v>14409</v>
      </c>
      <c r="NS187" s="37">
        <f t="shared" si="559"/>
        <v>2.1412311749600943</v>
      </c>
      <c r="NT187" s="37">
        <f t="shared" si="560"/>
        <v>0.57778258793793491</v>
      </c>
      <c r="NU187" s="37">
        <f t="shared" si="561"/>
        <v>0.46702103523158206</v>
      </c>
      <c r="NV187" s="17">
        <f t="shared" si="562"/>
        <v>9.4833863276617164E-2</v>
      </c>
      <c r="NW187" s="10">
        <f t="shared" si="563"/>
        <v>1897</v>
      </c>
      <c r="NX187" s="17">
        <f t="shared" si="564"/>
        <v>0.13165382746894302</v>
      </c>
      <c r="NY187" s="19">
        <f t="shared" si="565"/>
        <v>3.418695597325596E-2</v>
      </c>
      <c r="NZ187" s="25">
        <v>2060</v>
      </c>
      <c r="OA187" s="25">
        <v>12512</v>
      </c>
      <c r="OB187" s="18">
        <v>554</v>
      </c>
      <c r="OC187" s="25">
        <v>11236</v>
      </c>
      <c r="OD187" s="25">
        <v>1313</v>
      </c>
      <c r="OE187" s="25">
        <v>3178</v>
      </c>
      <c r="OF187" s="17">
        <f t="shared" si="566"/>
        <v>0.77979040877229511</v>
      </c>
      <c r="OG187" s="17">
        <f t="shared" si="567"/>
        <v>0.14296620167950586</v>
      </c>
      <c r="OH187" s="17">
        <f t="shared" si="568"/>
        <v>0.86834617253105695</v>
      </c>
      <c r="OI187" s="69">
        <f t="shared" si="569"/>
        <v>0.22055659657158722</v>
      </c>
      <c r="OJ187" s="27">
        <v>14409</v>
      </c>
      <c r="OK187" s="18">
        <v>968</v>
      </c>
      <c r="OL187" s="18">
        <v>226</v>
      </c>
      <c r="OM187" s="25">
        <v>6802</v>
      </c>
      <c r="ON187" s="18">
        <v>19</v>
      </c>
      <c r="OO187" s="18">
        <v>92</v>
      </c>
      <c r="OP187" s="18">
        <v>73</v>
      </c>
      <c r="OQ187" s="18">
        <v>17</v>
      </c>
      <c r="OR187" s="69">
        <f t="shared" si="570"/>
        <v>8.9249774446526473E-2</v>
      </c>
      <c r="OS187" s="64"/>
      <c r="OT187" s="64"/>
      <c r="OU187" s="64"/>
      <c r="OV187" s="17">
        <v>0</v>
      </c>
      <c r="OW187" s="64"/>
      <c r="OX187" s="36"/>
      <c r="OY187" s="36"/>
      <c r="OZ187" s="64"/>
      <c r="PA187" s="64"/>
      <c r="PB187" s="64"/>
      <c r="PC187" s="17">
        <v>0</v>
      </c>
      <c r="PD187" s="64"/>
      <c r="PE187" s="40">
        <f t="shared" si="571"/>
        <v>0</v>
      </c>
      <c r="PF187" s="36">
        <f t="shared" si="572"/>
        <v>0</v>
      </c>
      <c r="PG187" s="64"/>
      <c r="PH187" s="64"/>
      <c r="PI187" s="64"/>
      <c r="PJ187" s="17">
        <v>0</v>
      </c>
      <c r="PK187" s="64"/>
      <c r="PL187" s="41">
        <f t="shared" si="573"/>
        <v>0</v>
      </c>
      <c r="PM187" s="36">
        <f t="shared" si="574"/>
        <v>0</v>
      </c>
      <c r="PN187" s="64"/>
      <c r="PO187" s="64"/>
      <c r="PP187" s="64"/>
      <c r="PQ187" s="17">
        <v>0</v>
      </c>
      <c r="PR187" s="64"/>
      <c r="PS187" s="41">
        <f t="shared" si="575"/>
        <v>0</v>
      </c>
      <c r="PT187" s="36">
        <f t="shared" si="576"/>
        <v>0</v>
      </c>
      <c r="PU187" s="64"/>
      <c r="PV187" s="64"/>
      <c r="PW187" s="64"/>
      <c r="PX187" s="17">
        <v>0</v>
      </c>
      <c r="PY187" s="64"/>
      <c r="PZ187" s="36">
        <f t="shared" si="577"/>
        <v>0</v>
      </c>
      <c r="QA187" s="64"/>
      <c r="QB187" s="64"/>
      <c r="QC187" s="17">
        <v>0</v>
      </c>
      <c r="QD187" s="64"/>
      <c r="QE187" s="22">
        <f t="shared" si="578"/>
        <v>0</v>
      </c>
      <c r="QF187" s="22"/>
      <c r="QG187" s="64"/>
      <c r="QH187" s="64"/>
      <c r="QI187" s="64"/>
      <c r="QJ187" s="17">
        <v>0</v>
      </c>
      <c r="QK187" s="64"/>
      <c r="QL187" s="42">
        <f t="shared" si="579"/>
        <v>0</v>
      </c>
      <c r="QM187" s="64"/>
      <c r="QN187" s="64"/>
      <c r="QO187" s="64"/>
      <c r="QP187" s="64"/>
      <c r="QQ187" s="17">
        <v>0</v>
      </c>
      <c r="QR187" s="64"/>
      <c r="QS187" s="36">
        <f t="shared" si="580"/>
        <v>0</v>
      </c>
      <c r="QT187" s="64"/>
      <c r="QU187" s="64"/>
      <c r="QV187" s="64"/>
      <c r="QW187" s="17">
        <v>0</v>
      </c>
      <c r="QX187" s="64"/>
      <c r="QY187" s="36">
        <f t="shared" si="581"/>
        <v>0</v>
      </c>
      <c r="QZ187" s="64"/>
      <c r="RA187" s="64"/>
      <c r="RB187" s="64"/>
      <c r="RC187" s="17">
        <v>0</v>
      </c>
      <c r="RD187" s="64"/>
      <c r="RE187" s="36">
        <f t="shared" si="582"/>
        <v>0</v>
      </c>
      <c r="RF187" s="64"/>
      <c r="RG187" s="10"/>
      <c r="RH187" s="10"/>
      <c r="RI187" s="17"/>
      <c r="RJ187" s="17"/>
      <c r="RK187" s="17"/>
      <c r="RL187" s="17"/>
      <c r="RM187" s="17"/>
      <c r="RN187" s="17"/>
      <c r="RO187" s="17"/>
      <c r="RP187" s="17"/>
      <c r="RQ187" s="17"/>
      <c r="RR187" s="36"/>
      <c r="RS187" s="36"/>
      <c r="RT187" s="10"/>
      <c r="RU187" s="17"/>
      <c r="RV187" s="37"/>
      <c r="RW187" s="36"/>
      <c r="RX187" s="85">
        <v>7.4164669999999999</v>
      </c>
      <c r="RY187" s="93">
        <v>305</v>
      </c>
      <c r="RZ187" s="43" t="b">
        <v>1</v>
      </c>
      <c r="SA187" s="18" t="b">
        <v>0</v>
      </c>
      <c r="SB187" s="18" t="b">
        <v>0</v>
      </c>
      <c r="SC187" s="18" t="b">
        <v>0</v>
      </c>
      <c r="SD187" s="18" t="b">
        <v>0</v>
      </c>
      <c r="SE187" s="32" t="b">
        <v>0</v>
      </c>
      <c r="SF187" s="43" t="b">
        <v>0</v>
      </c>
      <c r="SG187" s="18" t="b">
        <v>0</v>
      </c>
      <c r="SH187" s="18"/>
      <c r="SI187" s="18"/>
      <c r="SJ187" s="18"/>
      <c r="SK187" s="18"/>
      <c r="SL187" s="18"/>
      <c r="SM187" s="18"/>
      <c r="SN187" s="18"/>
      <c r="SO187" s="18"/>
      <c r="SP187" s="18"/>
      <c r="SQ187" s="17">
        <f t="shared" si="583"/>
        <v>0</v>
      </c>
      <c r="SR187" s="17">
        <f t="shared" si="584"/>
        <v>0</v>
      </c>
      <c r="SS187" s="17">
        <f t="shared" si="585"/>
        <v>0</v>
      </c>
      <c r="ST187" s="17">
        <f t="shared" si="586"/>
        <v>0</v>
      </c>
      <c r="SU187" s="17">
        <f t="shared" si="587"/>
        <v>0</v>
      </c>
      <c r="SV187" s="17">
        <f t="shared" si="658"/>
        <v>0</v>
      </c>
      <c r="SW187" s="17">
        <f t="shared" si="588"/>
        <v>0</v>
      </c>
      <c r="SX187" s="17">
        <f t="shared" si="589"/>
        <v>0</v>
      </c>
      <c r="SY187" s="17">
        <f t="shared" si="590"/>
        <v>0</v>
      </c>
      <c r="SZ187" s="17">
        <f t="shared" si="591"/>
        <v>0</v>
      </c>
      <c r="TA187" s="17">
        <f t="shared" si="592"/>
        <v>0</v>
      </c>
      <c r="TB187" s="24">
        <f t="shared" si="593"/>
        <v>620</v>
      </c>
      <c r="TC187" s="69">
        <f t="shared" si="594"/>
        <v>1</v>
      </c>
      <c r="TD187" s="17">
        <f t="shared" si="616"/>
        <v>2.6014568158168575E-6</v>
      </c>
      <c r="TE187" s="95"/>
      <c r="TF187" s="71"/>
      <c r="TG187" s="71"/>
      <c r="TH187" s="71">
        <v>2</v>
      </c>
      <c r="TI187" s="71"/>
      <c r="TJ187" s="71"/>
      <c r="TK187" s="71">
        <v>19</v>
      </c>
      <c r="TL187" s="71"/>
      <c r="TM187" s="71">
        <v>2</v>
      </c>
      <c r="TN187" s="71"/>
      <c r="TO187" s="71">
        <v>7</v>
      </c>
      <c r="TP187" s="71"/>
      <c r="TQ187" s="71">
        <v>6</v>
      </c>
      <c r="TR187" s="72"/>
      <c r="TS187" s="72"/>
      <c r="TT187" s="72"/>
      <c r="TU187" s="72"/>
      <c r="TV187" s="72">
        <v>3</v>
      </c>
      <c r="TW187" s="72"/>
      <c r="TX187" s="72"/>
      <c r="TY187" s="72">
        <v>1</v>
      </c>
      <c r="TZ187" s="72">
        <v>31</v>
      </c>
      <c r="UA187" s="72"/>
      <c r="UB187" s="72">
        <v>2</v>
      </c>
      <c r="UC187" s="72"/>
      <c r="UD187" s="72"/>
      <c r="UE187" s="72"/>
      <c r="UF187" s="72"/>
      <c r="UG187" s="72">
        <v>20</v>
      </c>
      <c r="UH187" s="72"/>
      <c r="UI187" s="72">
        <v>6</v>
      </c>
      <c r="UJ187" s="73"/>
      <c r="UK187" s="73"/>
      <c r="UL187" s="73"/>
      <c r="UM187" s="73"/>
      <c r="UN187" s="73">
        <v>3</v>
      </c>
      <c r="UO187" s="73"/>
      <c r="UP187" s="73"/>
      <c r="UQ187" s="73"/>
      <c r="UR187" s="73">
        <v>12</v>
      </c>
      <c r="US187" s="73">
        <v>1</v>
      </c>
      <c r="UT187" s="73"/>
      <c r="UU187" s="73"/>
      <c r="UV187" s="73"/>
      <c r="UW187" s="73"/>
      <c r="UX187" s="73"/>
      <c r="UY187" s="73">
        <v>16</v>
      </c>
      <c r="UZ187" s="73"/>
      <c r="VA187" s="73"/>
      <c r="VB187" s="73"/>
      <c r="VC187" s="73"/>
      <c r="VD187" s="73"/>
      <c r="VE187" s="73"/>
      <c r="VF187" s="73">
        <v>3</v>
      </c>
      <c r="VG187" s="73"/>
      <c r="VH187" s="73">
        <v>1</v>
      </c>
      <c r="VI187" s="73"/>
      <c r="VJ187" s="73">
        <v>15</v>
      </c>
      <c r="VK187" s="73">
        <v>1</v>
      </c>
      <c r="VL187" s="73"/>
      <c r="VM187" s="73"/>
      <c r="VN187" s="73"/>
      <c r="VO187" s="73"/>
      <c r="VP187" s="73">
        <v>6</v>
      </c>
      <c r="VQ187" s="73"/>
      <c r="VR187" s="73"/>
      <c r="VS187" s="73"/>
      <c r="VT187" s="73"/>
      <c r="VU187" s="73"/>
      <c r="VV187" s="73"/>
      <c r="VW187" s="73">
        <v>2</v>
      </c>
      <c r="VX187" s="73"/>
      <c r="VY187" s="73">
        <v>1</v>
      </c>
      <c r="VZ187" s="73"/>
      <c r="WA187" s="73">
        <v>7</v>
      </c>
      <c r="WB187" s="73"/>
      <c r="WC187" s="73">
        <v>1</v>
      </c>
      <c r="WD187" s="73"/>
      <c r="WE187" s="73"/>
      <c r="WF187" s="73"/>
      <c r="WG187" s="73"/>
      <c r="WH187" s="73">
        <v>1</v>
      </c>
      <c r="WI187" s="73"/>
      <c r="WJ187" s="73">
        <v>1</v>
      </c>
      <c r="WK187" s="73"/>
      <c r="WL187" s="73"/>
      <c r="WM187" s="73"/>
      <c r="WN187" s="73"/>
      <c r="WO187" s="22">
        <f t="shared" si="595"/>
        <v>0</v>
      </c>
      <c r="WP187" s="22">
        <f t="shared" si="596"/>
        <v>0</v>
      </c>
      <c r="WQ187" s="22">
        <f t="shared" si="597"/>
        <v>0</v>
      </c>
      <c r="WR187" s="22">
        <f t="shared" si="598"/>
        <v>0</v>
      </c>
      <c r="WS187" s="22">
        <f t="shared" si="599"/>
        <v>13</v>
      </c>
      <c r="WT187" s="22">
        <f t="shared" si="600"/>
        <v>0</v>
      </c>
      <c r="WU187" s="22">
        <f t="shared" si="601"/>
        <v>2</v>
      </c>
      <c r="WV187" s="22">
        <f t="shared" si="602"/>
        <v>1</v>
      </c>
      <c r="WW187" s="22">
        <f t="shared" si="603"/>
        <v>84</v>
      </c>
      <c r="WX187" s="22">
        <f t="shared" si="604"/>
        <v>0</v>
      </c>
      <c r="WY187" s="22">
        <f t="shared" si="605"/>
        <v>7</v>
      </c>
      <c r="WZ187" s="22">
        <f t="shared" si="606"/>
        <v>0</v>
      </c>
      <c r="XA187" s="22">
        <f t="shared" si="607"/>
        <v>0</v>
      </c>
      <c r="XB187" s="22">
        <f t="shared" si="608"/>
        <v>0</v>
      </c>
      <c r="XC187" s="22">
        <f t="shared" si="609"/>
        <v>0</v>
      </c>
      <c r="XD187" s="22">
        <f t="shared" si="610"/>
        <v>0</v>
      </c>
      <c r="XE187" s="22">
        <f t="shared" si="611"/>
        <v>50</v>
      </c>
      <c r="XF187" s="22">
        <f t="shared" si="612"/>
        <v>0</v>
      </c>
      <c r="XG187" s="93">
        <f t="shared" si="613"/>
        <v>12</v>
      </c>
    </row>
    <row r="188" spans="1:631" ht="17.100000000000001" customHeight="1" x14ac:dyDescent="0.2">
      <c r="A188" s="101"/>
      <c r="B188" s="27" t="s">
        <v>461</v>
      </c>
      <c r="C188" s="535" t="s">
        <v>462</v>
      </c>
      <c r="D188" s="25" t="s">
        <v>480</v>
      </c>
      <c r="E188" s="535" t="s">
        <v>481</v>
      </c>
      <c r="F188" s="25" t="s">
        <v>494</v>
      </c>
      <c r="G188" s="535" t="s">
        <v>495</v>
      </c>
      <c r="H188" s="25"/>
      <c r="I188" s="28">
        <v>20</v>
      </c>
      <c r="J188" s="17">
        <f t="shared" si="478"/>
        <v>0.99714366515837105</v>
      </c>
      <c r="K188" s="17">
        <f t="shared" si="479"/>
        <v>0.95690045248868782</v>
      </c>
      <c r="L188" s="17">
        <f t="shared" si="480"/>
        <v>1</v>
      </c>
      <c r="M188" s="17">
        <f t="shared" si="481"/>
        <v>0.43721160591683</v>
      </c>
      <c r="N188" s="17">
        <f t="shared" si="482"/>
        <v>0.82927664403529711</v>
      </c>
      <c r="O188" s="17">
        <f t="shared" si="483"/>
        <v>0.99700226244343892</v>
      </c>
      <c r="P188" s="17">
        <f t="shared" si="484"/>
        <v>0.88803146201043326</v>
      </c>
      <c r="Q188" s="17">
        <f t="shared" si="485"/>
        <v>0.7670344193992924</v>
      </c>
      <c r="R188" s="69">
        <f t="shared" si="486"/>
        <v>0.97832986011795309</v>
      </c>
      <c r="S188" s="422">
        <f t="shared" si="487"/>
        <v>0.87232559684114497</v>
      </c>
      <c r="T188" s="17">
        <f t="shared" si="614"/>
        <v>0.12767440315885503</v>
      </c>
      <c r="U188" s="10">
        <f t="shared" si="488"/>
        <v>21106.238609399803</v>
      </c>
      <c r="V188" s="32">
        <v>8</v>
      </c>
      <c r="W188" s="550">
        <f t="shared" si="489"/>
        <v>0</v>
      </c>
      <c r="X188" s="550">
        <f t="shared" si="490"/>
        <v>0.76121448573003381</v>
      </c>
      <c r="Y188" s="550">
        <f t="shared" si="491"/>
        <v>0.23878551426996619</v>
      </c>
      <c r="Z188" s="551">
        <f t="shared" si="492"/>
        <v>39474.349720510923</v>
      </c>
      <c r="AA188" s="426">
        <f t="shared" si="493"/>
        <v>1</v>
      </c>
      <c r="AB188" s="59">
        <f t="shared" si="494"/>
        <v>0.98413713501372602</v>
      </c>
      <c r="AC188" s="59">
        <f t="shared" si="495"/>
        <v>2.3987947328259211E-2</v>
      </c>
      <c r="AD188" s="59">
        <f t="shared" si="496"/>
        <v>0.82927664403529711</v>
      </c>
      <c r="AE188" s="59">
        <f t="shared" si="497"/>
        <v>0.23296558060070757</v>
      </c>
      <c r="AF188" s="59">
        <f t="shared" si="498"/>
        <v>1.1255656108597285E-2</v>
      </c>
      <c r="AG188" s="59">
        <f t="shared" si="499"/>
        <v>5.2319004524886874E-3</v>
      </c>
      <c r="AH188" s="59">
        <f t="shared" si="500"/>
        <v>0.99700226244343892</v>
      </c>
      <c r="AI188" s="59">
        <f t="shared" si="501"/>
        <v>0.99736990950226245</v>
      </c>
      <c r="AJ188" s="59">
        <f t="shared" si="502"/>
        <v>0.99691742081447965</v>
      </c>
      <c r="AK188" s="59">
        <f t="shared" si="503"/>
        <v>0.11196853798956673</v>
      </c>
      <c r="AL188" s="35">
        <f t="shared" si="504"/>
        <v>1</v>
      </c>
      <c r="AM188" s="27">
        <v>165313</v>
      </c>
      <c r="AN188" s="25">
        <v>74662</v>
      </c>
      <c r="AO188" s="25">
        <v>90651</v>
      </c>
      <c r="AP188" s="17">
        <f t="shared" si="505"/>
        <v>3.2108182353064226E-3</v>
      </c>
      <c r="AQ188" s="63">
        <v>82.362025791221271</v>
      </c>
      <c r="AR188" s="58">
        <v>4.9851430819999996</v>
      </c>
      <c r="AS188" s="24">
        <f t="shared" si="506"/>
        <v>33161.134451065293</v>
      </c>
      <c r="AT188" s="17">
        <v>1</v>
      </c>
      <c r="AU188" s="25">
        <v>156340</v>
      </c>
      <c r="AV188" s="25">
        <v>68936</v>
      </c>
      <c r="AW188" s="25">
        <v>87404</v>
      </c>
      <c r="AX188" s="25">
        <v>8973</v>
      </c>
      <c r="AY188" s="25">
        <v>5726</v>
      </c>
      <c r="AZ188" s="25">
        <v>3247</v>
      </c>
      <c r="BA188" s="25">
        <v>165313</v>
      </c>
      <c r="BB188" s="25">
        <v>74662</v>
      </c>
      <c r="BC188" s="25">
        <v>90651</v>
      </c>
      <c r="BD188" s="63">
        <v>82.362025791221271</v>
      </c>
      <c r="BE188" s="18" t="s">
        <v>764</v>
      </c>
      <c r="BF188" s="18" t="s">
        <v>764</v>
      </c>
      <c r="BG188" s="18" t="s">
        <v>764</v>
      </c>
      <c r="BH188" s="63"/>
      <c r="BI188" s="17">
        <v>1</v>
      </c>
      <c r="BJ188" s="25">
        <v>28908</v>
      </c>
      <c r="BK188" s="25">
        <v>124087</v>
      </c>
      <c r="BL188" s="25">
        <v>12318</v>
      </c>
      <c r="BM188" s="17">
        <v>0.33223464182388163</v>
      </c>
      <c r="BN188" s="10">
        <f t="shared" si="507"/>
        <v>110390.29465616865</v>
      </c>
      <c r="BO188" s="29">
        <v>0.23296558060070757</v>
      </c>
      <c r="BP188" s="30">
        <f t="shared" si="508"/>
        <v>0.7670344193992924</v>
      </c>
      <c r="BQ188" s="31">
        <v>9.9269061223174067</v>
      </c>
      <c r="BR188" s="25">
        <v>136405</v>
      </c>
      <c r="BS188" s="25">
        <v>59202</v>
      </c>
      <c r="BT188" s="25">
        <v>65210</v>
      </c>
      <c r="BU188" s="25">
        <v>8306</v>
      </c>
      <c r="BV188" s="25">
        <v>2157</v>
      </c>
      <c r="BW188" s="18">
        <v>1530</v>
      </c>
      <c r="BX188" s="25">
        <v>35360</v>
      </c>
      <c r="BY188" s="25">
        <v>23978</v>
      </c>
      <c r="BZ188" s="25">
        <v>11382</v>
      </c>
      <c r="CA188" s="59">
        <v>0.32188914027149323</v>
      </c>
      <c r="CB188" s="25">
        <v>156340</v>
      </c>
      <c r="CC188" s="25">
        <v>8973</v>
      </c>
      <c r="CD188" s="17">
        <f t="shared" si="509"/>
        <v>5.7394140974798516E-2</v>
      </c>
      <c r="CE188" s="25">
        <v>1824</v>
      </c>
      <c r="CF188" s="25">
        <v>5003</v>
      </c>
      <c r="CG188" s="25">
        <v>7016</v>
      </c>
      <c r="CH188" s="25">
        <v>7292</v>
      </c>
      <c r="CI188" s="25">
        <v>5506</v>
      </c>
      <c r="CJ188" s="25">
        <v>3386</v>
      </c>
      <c r="CK188" s="25">
        <v>2059</v>
      </c>
      <c r="CL188" s="25">
        <v>1476</v>
      </c>
      <c r="CM188" s="25">
        <v>1798</v>
      </c>
      <c r="CN188" s="26">
        <v>4.4213800904977374</v>
      </c>
      <c r="CO188" s="27">
        <v>35360</v>
      </c>
      <c r="CP188" s="34">
        <f t="shared" si="510"/>
        <v>4.6751414027149325</v>
      </c>
      <c r="CQ188" s="25">
        <v>29261</v>
      </c>
      <c r="CR188" s="25">
        <v>2022</v>
      </c>
      <c r="CS188" s="25">
        <v>1340</v>
      </c>
      <c r="CT188" s="25">
        <v>2362</v>
      </c>
      <c r="CU188" s="18">
        <v>172</v>
      </c>
      <c r="CV188" s="18">
        <v>58</v>
      </c>
      <c r="CW188" s="18">
        <v>15</v>
      </c>
      <c r="CX188" s="18">
        <v>130</v>
      </c>
      <c r="CY188" s="25">
        <v>35360</v>
      </c>
      <c r="CZ188" s="25">
        <v>22307</v>
      </c>
      <c r="DA188" s="25">
        <v>10578</v>
      </c>
      <c r="DB188" s="18">
        <v>979</v>
      </c>
      <c r="DC188" s="25">
        <v>1109</v>
      </c>
      <c r="DD188" s="18">
        <v>186</v>
      </c>
      <c r="DE188" s="18">
        <v>201</v>
      </c>
      <c r="DF188" s="25">
        <v>35360</v>
      </c>
      <c r="DG188" s="18">
        <v>200</v>
      </c>
      <c r="DH188" s="18">
        <v>4</v>
      </c>
      <c r="DI188" s="18">
        <v>194</v>
      </c>
      <c r="DJ188" s="25">
        <v>30789</v>
      </c>
      <c r="DK188" s="25">
        <v>4113</v>
      </c>
      <c r="DL188" s="18">
        <v>60</v>
      </c>
      <c r="DM188" s="25">
        <f t="shared" si="511"/>
        <v>901.96153846153845</v>
      </c>
      <c r="DN188" s="17">
        <f t="shared" si="512"/>
        <v>0.87072963800904979</v>
      </c>
      <c r="DO188" s="17">
        <f t="shared" si="513"/>
        <v>0.11631787330316742</v>
      </c>
      <c r="DP188" s="23">
        <f t="shared" si="514"/>
        <v>1.1255656108597285E-2</v>
      </c>
      <c r="DQ188" s="23">
        <f t="shared" si="515"/>
        <v>0.98874434389140275</v>
      </c>
      <c r="DR188" s="25">
        <v>35360</v>
      </c>
      <c r="DS188" s="18">
        <v>62</v>
      </c>
      <c r="DT188" s="18">
        <v>543</v>
      </c>
      <c r="DU188" s="18">
        <v>5</v>
      </c>
      <c r="DV188" s="25">
        <v>2040</v>
      </c>
      <c r="DW188" s="18">
        <v>349</v>
      </c>
      <c r="DX188" s="25">
        <v>32296</v>
      </c>
      <c r="DY188" s="18">
        <v>65</v>
      </c>
      <c r="DZ188" s="17">
        <f t="shared" si="516"/>
        <v>7.4943438914027147E-2</v>
      </c>
      <c r="EA188" s="17">
        <f t="shared" si="517"/>
        <v>0.92505656108597289</v>
      </c>
      <c r="EB188" s="25">
        <v>35360</v>
      </c>
      <c r="EC188" s="18">
        <v>133</v>
      </c>
      <c r="ED188" s="18">
        <v>52</v>
      </c>
      <c r="EE188" s="25">
        <v>4609</v>
      </c>
      <c r="EF188" s="17">
        <f t="shared" si="696"/>
        <v>0.1303450226244344</v>
      </c>
      <c r="EG188" s="25">
        <v>30246</v>
      </c>
      <c r="EH188" s="18">
        <v>320</v>
      </c>
      <c r="EI188" s="17">
        <f t="shared" si="519"/>
        <v>5.2319004524886874E-3</v>
      </c>
      <c r="EJ188" s="17">
        <f t="shared" si="520"/>
        <v>0.85537330316742077</v>
      </c>
      <c r="EK188" s="69">
        <f t="shared" si="521"/>
        <v>0.95690045248868782</v>
      </c>
      <c r="EL188" s="43">
        <v>128224</v>
      </c>
      <c r="EM188" s="18">
        <v>126190</v>
      </c>
      <c r="EN188" s="18">
        <v>2034</v>
      </c>
      <c r="EO188" s="59">
        <v>0.98413713501372602</v>
      </c>
      <c r="EP188" s="18">
        <v>54805</v>
      </c>
      <c r="EQ188" s="18">
        <v>54362</v>
      </c>
      <c r="ER188" s="18">
        <v>443</v>
      </c>
      <c r="ES188" s="59">
        <v>0.9919167959127817</v>
      </c>
      <c r="ET188" s="18">
        <v>73419</v>
      </c>
      <c r="EU188" s="18">
        <v>71828</v>
      </c>
      <c r="EV188" s="18">
        <v>1591</v>
      </c>
      <c r="EW188" s="59">
        <v>0.97832986011795309</v>
      </c>
      <c r="EX188" s="18">
        <v>128224</v>
      </c>
      <c r="EY188" s="18">
        <v>126190</v>
      </c>
      <c r="EZ188" s="18">
        <v>2034</v>
      </c>
      <c r="FA188" s="59">
        <v>0.98413713501372602</v>
      </c>
      <c r="FB188" s="18" t="s">
        <v>764</v>
      </c>
      <c r="FC188" s="18" t="s">
        <v>764</v>
      </c>
      <c r="FD188" s="18" t="s">
        <v>764</v>
      </c>
      <c r="FE188" s="59">
        <v>0</v>
      </c>
      <c r="FF188" s="25">
        <v>63586</v>
      </c>
      <c r="FG188" s="25">
        <v>21337</v>
      </c>
      <c r="FH188" s="25">
        <v>40323</v>
      </c>
      <c r="FI188" s="25">
        <v>1926</v>
      </c>
      <c r="FJ188" s="23">
        <f t="shared" si="522"/>
        <v>3.0289686408957947E-2</v>
      </c>
      <c r="FK188" s="23">
        <f t="shared" si="523"/>
        <v>0.63414902651527061</v>
      </c>
      <c r="FL188" s="36">
        <f t="shared" si="524"/>
        <v>11.07840083073728</v>
      </c>
      <c r="FM188" s="25">
        <v>29195</v>
      </c>
      <c r="FN188" s="25">
        <v>10702</v>
      </c>
      <c r="FO188" s="17">
        <f t="shared" si="525"/>
        <v>0.3665696180852886</v>
      </c>
      <c r="FP188" s="25">
        <v>17630</v>
      </c>
      <c r="FQ188" s="17">
        <f t="shared" si="526"/>
        <v>0.60387052577496148</v>
      </c>
      <c r="FR188" s="18">
        <v>863</v>
      </c>
      <c r="FS188" s="17">
        <f t="shared" si="527"/>
        <v>2.9559856139749957E-2</v>
      </c>
      <c r="FT188" s="25">
        <v>34391</v>
      </c>
      <c r="FU188" s="25">
        <v>10635</v>
      </c>
      <c r="FV188" s="25">
        <v>22693</v>
      </c>
      <c r="FW188" s="17">
        <f t="shared" si="528"/>
        <v>3.0909249512953971E-2</v>
      </c>
      <c r="FX188" s="17">
        <f t="shared" si="529"/>
        <v>0.65985286848303337</v>
      </c>
      <c r="FY188" s="25">
        <v>1063</v>
      </c>
      <c r="FZ188" s="25">
        <v>102218</v>
      </c>
      <c r="GA188" s="25">
        <v>2452</v>
      </c>
      <c r="GB188" s="25">
        <v>14999</v>
      </c>
      <c r="GC188" s="25">
        <v>23368</v>
      </c>
      <c r="GD188" s="25">
        <v>19539</v>
      </c>
      <c r="GE188" s="18">
        <v>701</v>
      </c>
      <c r="GF188" s="25">
        <v>37845</v>
      </c>
      <c r="GG188" s="25">
        <v>2367</v>
      </c>
      <c r="GH188" s="18">
        <v>396</v>
      </c>
      <c r="GI188" s="18">
        <v>551</v>
      </c>
      <c r="GJ188" s="10">
        <f t="shared" si="530"/>
        <v>2452</v>
      </c>
      <c r="GK188" s="10">
        <f t="shared" si="659"/>
        <v>99766</v>
      </c>
      <c r="GL188" s="10">
        <f t="shared" si="660"/>
        <v>84767</v>
      </c>
      <c r="GM188" s="10">
        <f t="shared" si="531"/>
        <v>17451</v>
      </c>
      <c r="GN188" s="10">
        <f t="shared" si="661"/>
        <v>61399</v>
      </c>
      <c r="GO188" s="17">
        <f t="shared" si="532"/>
        <v>2.3987947328259211E-2</v>
      </c>
      <c r="GP188" s="17">
        <f t="shared" si="662"/>
        <v>0.97601205267174074</v>
      </c>
      <c r="GQ188" s="17">
        <f t="shared" si="663"/>
        <v>0.82927664403529711</v>
      </c>
      <c r="GR188" s="17">
        <f t="shared" si="664"/>
        <v>0.6006672014713651</v>
      </c>
      <c r="GS188" s="17">
        <f t="shared" si="533"/>
        <v>0.90264434835351892</v>
      </c>
      <c r="GT188" s="25">
        <v>43764</v>
      </c>
      <c r="GU188" s="25">
        <v>609</v>
      </c>
      <c r="GV188" s="25">
        <v>4950</v>
      </c>
      <c r="GW188" s="25">
        <v>10713</v>
      </c>
      <c r="GX188" s="25">
        <v>9623</v>
      </c>
      <c r="GY188" s="18">
        <v>556</v>
      </c>
      <c r="GZ188" s="25">
        <v>15769</v>
      </c>
      <c r="HA188" s="25">
        <v>855</v>
      </c>
      <c r="HB188" s="18">
        <v>296</v>
      </c>
      <c r="HC188" s="18">
        <v>393</v>
      </c>
      <c r="HD188" s="23">
        <f t="shared" si="534"/>
        <v>1.3915547024952015E-2</v>
      </c>
      <c r="HE188" s="23">
        <f t="shared" si="535"/>
        <v>0.98608445297504799</v>
      </c>
      <c r="HF188" s="23">
        <f t="shared" si="536"/>
        <v>0.87297778996435427</v>
      </c>
      <c r="HG188" s="23">
        <f t="shared" si="537"/>
        <v>0.62818755141211957</v>
      </c>
      <c r="HH188" s="25">
        <v>58454</v>
      </c>
      <c r="HI188" s="25">
        <v>1843</v>
      </c>
      <c r="HJ188" s="25">
        <v>10049</v>
      </c>
      <c r="HK188" s="25">
        <v>12655</v>
      </c>
      <c r="HL188" s="25">
        <v>9916</v>
      </c>
      <c r="HM188" s="18">
        <v>145</v>
      </c>
      <c r="HN188" s="25">
        <v>22076</v>
      </c>
      <c r="HO188" s="25">
        <v>1512</v>
      </c>
      <c r="HP188" s="18">
        <v>100</v>
      </c>
      <c r="HQ188" s="18">
        <v>158</v>
      </c>
      <c r="HR188" s="23">
        <f t="shared" si="538"/>
        <v>3.1529065590036612E-2</v>
      </c>
      <c r="HS188" s="23">
        <f t="shared" si="539"/>
        <v>0.96847093440996335</v>
      </c>
      <c r="HT188" s="80">
        <f t="shared" si="540"/>
        <v>0.79655797721285115</v>
      </c>
      <c r="HU188" s="27">
        <v>147988</v>
      </c>
      <c r="HV188" s="25">
        <v>6478</v>
      </c>
      <c r="HW188" s="25">
        <v>34570</v>
      </c>
      <c r="HX188" s="25">
        <v>3716</v>
      </c>
      <c r="HY188" s="25">
        <v>20687</v>
      </c>
      <c r="HZ188" s="25">
        <v>4627</v>
      </c>
      <c r="IA188" s="25">
        <v>4437</v>
      </c>
      <c r="IB188" s="18">
        <v>887</v>
      </c>
      <c r="IC188" s="25">
        <v>20760</v>
      </c>
      <c r="ID188" s="25">
        <v>31475</v>
      </c>
      <c r="IE188" s="25">
        <v>13094</v>
      </c>
      <c r="IF188" s="18">
        <v>940</v>
      </c>
      <c r="IG188" s="25">
        <v>6317</v>
      </c>
      <c r="IH188" s="17">
        <f t="shared" si="541"/>
        <v>0.24395221234154121</v>
      </c>
      <c r="II188" s="17">
        <f t="shared" si="542"/>
        <v>3.1266048598535018E-2</v>
      </c>
      <c r="IJ188" s="30">
        <f t="shared" si="543"/>
        <v>31.983574670412793</v>
      </c>
      <c r="IK188" s="17">
        <f t="shared" si="615"/>
        <v>0.43721160591683</v>
      </c>
      <c r="IL188" s="25">
        <v>65743</v>
      </c>
      <c r="IM188" s="25">
        <v>2530</v>
      </c>
      <c r="IN188" s="25">
        <v>19715</v>
      </c>
      <c r="IO188" s="25">
        <v>2498</v>
      </c>
      <c r="IP188" s="25">
        <v>13471</v>
      </c>
      <c r="IQ188" s="25">
        <v>2685</v>
      </c>
      <c r="IR188" s="25">
        <v>2694</v>
      </c>
      <c r="IS188" s="18">
        <v>531</v>
      </c>
      <c r="IT188" s="25">
        <v>10517</v>
      </c>
      <c r="IU188" s="25">
        <v>868</v>
      </c>
      <c r="IV188" s="25">
        <v>6005</v>
      </c>
      <c r="IW188" s="18">
        <v>482</v>
      </c>
      <c r="IX188" s="25">
        <v>3747</v>
      </c>
      <c r="IY188" s="17">
        <f t="shared" si="544"/>
        <v>0.66308200112559512</v>
      </c>
      <c r="IZ188" s="25">
        <v>82245</v>
      </c>
      <c r="JA188" s="25">
        <v>3948</v>
      </c>
      <c r="JB188" s="25">
        <v>14855</v>
      </c>
      <c r="JC188" s="25">
        <v>1218</v>
      </c>
      <c r="JD188" s="25">
        <v>7216</v>
      </c>
      <c r="JE188" s="25">
        <v>1942</v>
      </c>
      <c r="JF188" s="25">
        <v>1743</v>
      </c>
      <c r="JG188" s="18">
        <v>356</v>
      </c>
      <c r="JH188" s="25">
        <v>10243</v>
      </c>
      <c r="JI188" s="25">
        <v>30607</v>
      </c>
      <c r="JJ188" s="25">
        <v>7089</v>
      </c>
      <c r="JK188" s="18">
        <v>458</v>
      </c>
      <c r="JL188" s="25">
        <v>2570</v>
      </c>
      <c r="JM188" s="80">
        <f t="shared" si="545"/>
        <v>0.375974223357043</v>
      </c>
      <c r="JN188" s="43">
        <v>147988</v>
      </c>
      <c r="JO188" s="18">
        <v>121957</v>
      </c>
      <c r="JP188" s="18">
        <v>579</v>
      </c>
      <c r="JQ188" s="18">
        <v>1206</v>
      </c>
      <c r="JR188" s="18">
        <v>4781</v>
      </c>
      <c r="JS188" s="18">
        <v>1383</v>
      </c>
      <c r="JT188" s="18">
        <v>557</v>
      </c>
      <c r="JU188" s="18">
        <v>181</v>
      </c>
      <c r="JV188" s="18">
        <v>774</v>
      </c>
      <c r="JW188" s="18">
        <v>16570</v>
      </c>
      <c r="JX188" s="17">
        <f t="shared" si="546"/>
        <v>0.11196853798956673</v>
      </c>
      <c r="JY188" s="17">
        <f t="shared" si="547"/>
        <v>0.88803146201043326</v>
      </c>
      <c r="JZ188" s="18">
        <v>147988</v>
      </c>
      <c r="KA188" s="18">
        <v>121957</v>
      </c>
      <c r="KB188" s="18">
        <v>579</v>
      </c>
      <c r="KC188" s="18">
        <v>1206</v>
      </c>
      <c r="KD188" s="18">
        <v>4781</v>
      </c>
      <c r="KE188" s="18">
        <v>1383</v>
      </c>
      <c r="KF188" s="18">
        <v>557</v>
      </c>
      <c r="KG188" s="18">
        <v>181</v>
      </c>
      <c r="KH188" s="18">
        <v>774</v>
      </c>
      <c r="KI188" s="18">
        <v>16570</v>
      </c>
      <c r="KJ188" s="17">
        <f t="shared" si="548"/>
        <v>0.11196853798956673</v>
      </c>
      <c r="KK188" s="18" t="s">
        <v>764</v>
      </c>
      <c r="KL188" s="18" t="s">
        <v>764</v>
      </c>
      <c r="KM188" s="18" t="s">
        <v>764</v>
      </c>
      <c r="KN188" s="18" t="s">
        <v>764</v>
      </c>
      <c r="KO188" s="18" t="s">
        <v>764</v>
      </c>
      <c r="KP188" s="18" t="s">
        <v>764</v>
      </c>
      <c r="KQ188" s="18" t="s">
        <v>764</v>
      </c>
      <c r="KR188" s="18" t="s">
        <v>764</v>
      </c>
      <c r="KS188" s="18" t="s">
        <v>764</v>
      </c>
      <c r="KT188" s="18" t="s">
        <v>764</v>
      </c>
      <c r="KU188" s="69" t="s">
        <v>764</v>
      </c>
      <c r="KV188" s="27">
        <v>165313</v>
      </c>
      <c r="KW188" s="25">
        <v>160775</v>
      </c>
      <c r="KX188" s="25">
        <v>4538</v>
      </c>
      <c r="KY188" s="59">
        <v>2.7450956670074345E-2</v>
      </c>
      <c r="KZ188" s="25">
        <v>2183</v>
      </c>
      <c r="LA188" s="18">
        <v>1266</v>
      </c>
      <c r="LB188" s="25">
        <v>2163</v>
      </c>
      <c r="LC188" s="18">
        <v>1367</v>
      </c>
      <c r="LD188" s="25">
        <v>74662</v>
      </c>
      <c r="LE188" s="25">
        <v>72820</v>
      </c>
      <c r="LF188" s="25">
        <v>1842</v>
      </c>
      <c r="LG188" s="59">
        <v>2.4671184806193246E-2</v>
      </c>
      <c r="LH188" s="25">
        <v>90651</v>
      </c>
      <c r="LI188" s="25">
        <v>87955</v>
      </c>
      <c r="LJ188" s="25">
        <v>2696</v>
      </c>
      <c r="LK188" s="35">
        <v>2.9740433089541208E-2</v>
      </c>
      <c r="LL188" s="27">
        <v>35360</v>
      </c>
      <c r="LM188" s="25">
        <v>6140</v>
      </c>
      <c r="LN188" s="25">
        <v>29127</v>
      </c>
      <c r="LO188" s="18">
        <v>52</v>
      </c>
      <c r="LP188" s="18">
        <v>3</v>
      </c>
      <c r="LQ188" s="18">
        <v>13</v>
      </c>
      <c r="LR188" s="18">
        <v>25</v>
      </c>
      <c r="LS188" s="23">
        <f t="shared" si="549"/>
        <v>7.0701357466063347E-4</v>
      </c>
      <c r="LT188" s="23">
        <f t="shared" si="550"/>
        <v>0.99929298642533937</v>
      </c>
      <c r="LU188" s="17">
        <f t="shared" si="551"/>
        <v>0.99736990950226245</v>
      </c>
      <c r="LV188" s="25">
        <v>35360</v>
      </c>
      <c r="LW188" s="25">
        <v>11823</v>
      </c>
      <c r="LX188" s="18">
        <v>758</v>
      </c>
      <c r="LY188" s="18">
        <v>105</v>
      </c>
      <c r="LZ188" s="18" t="s">
        <v>764</v>
      </c>
      <c r="MA188" s="18">
        <v>0</v>
      </c>
      <c r="MB188" s="18">
        <v>1</v>
      </c>
      <c r="MC188" s="18">
        <v>6</v>
      </c>
      <c r="MD188" s="25">
        <v>22565</v>
      </c>
      <c r="ME188" s="18">
        <v>73</v>
      </c>
      <c r="MF188" s="18">
        <v>29</v>
      </c>
      <c r="MG188" s="17">
        <f t="shared" si="552"/>
        <v>1.9796380090497738E-4</v>
      </c>
      <c r="MH188" s="17">
        <f t="shared" si="553"/>
        <v>0.99691742081447965</v>
      </c>
      <c r="MI188" s="25">
        <v>35360</v>
      </c>
      <c r="MJ188" s="25">
        <v>30816</v>
      </c>
      <c r="MK188" s="25">
        <v>4197</v>
      </c>
      <c r="ML188" s="18">
        <v>176</v>
      </c>
      <c r="MM188" s="18">
        <v>1</v>
      </c>
      <c r="MN188" s="18">
        <v>2</v>
      </c>
      <c r="MO188" s="18">
        <v>0</v>
      </c>
      <c r="MP188" s="18">
        <v>2</v>
      </c>
      <c r="MQ188" s="18">
        <v>145</v>
      </c>
      <c r="MR188" s="18">
        <v>1</v>
      </c>
      <c r="MS188" s="18">
        <v>20</v>
      </c>
      <c r="MT188" s="17">
        <f t="shared" si="554"/>
        <v>0.99932126696832579</v>
      </c>
      <c r="MU188" s="69">
        <f t="shared" si="555"/>
        <v>0.99714366515837105</v>
      </c>
      <c r="MV188" s="27">
        <v>35360</v>
      </c>
      <c r="MW188" s="25">
        <v>35254</v>
      </c>
      <c r="MX188" s="18">
        <v>22</v>
      </c>
      <c r="MY188" s="18">
        <v>42</v>
      </c>
      <c r="MZ188" s="18">
        <v>19</v>
      </c>
      <c r="NA188" s="18">
        <v>4</v>
      </c>
      <c r="NB188" s="18" t="s">
        <v>764</v>
      </c>
      <c r="NC188" s="18">
        <v>0</v>
      </c>
      <c r="ND188" s="18">
        <v>19</v>
      </c>
      <c r="NE188" s="17">
        <f t="shared" si="556"/>
        <v>0.99700226244343892</v>
      </c>
      <c r="NF188" s="10">
        <f t="shared" si="557"/>
        <v>155871.33371040723</v>
      </c>
      <c r="NG188" s="17">
        <f t="shared" si="558"/>
        <v>0.99711538461538463</v>
      </c>
      <c r="NH188" s="25">
        <v>35360</v>
      </c>
      <c r="NI188" s="25">
        <v>29183</v>
      </c>
      <c r="NJ188" s="25">
        <v>2439</v>
      </c>
      <c r="NK188" s="18">
        <v>3</v>
      </c>
      <c r="NL188" s="18">
        <v>343</v>
      </c>
      <c r="NM188" s="18">
        <v>111</v>
      </c>
      <c r="NN188" s="25">
        <v>2996</v>
      </c>
      <c r="NO188" s="18">
        <v>94</v>
      </c>
      <c r="NP188" s="18" t="s">
        <v>764</v>
      </c>
      <c r="NQ188" s="32">
        <v>191</v>
      </c>
      <c r="NR188" s="27">
        <v>35360</v>
      </c>
      <c r="NS188" s="37">
        <f t="shared" si="559"/>
        <v>3.0749434389140271</v>
      </c>
      <c r="NT188" s="37">
        <f t="shared" si="560"/>
        <v>0.8297323514970919</v>
      </c>
      <c r="NU188" s="37">
        <f t="shared" si="561"/>
        <v>0.32520923388209327</v>
      </c>
      <c r="NV188" s="17">
        <f t="shared" si="562"/>
        <v>6.6037385247486285E-2</v>
      </c>
      <c r="NW188" s="10">
        <f t="shared" si="563"/>
        <v>1896</v>
      </c>
      <c r="NX188" s="17">
        <f t="shared" si="564"/>
        <v>5.361990950226244E-2</v>
      </c>
      <c r="NY188" s="19">
        <f t="shared" si="565"/>
        <v>3.4168934383391303E-2</v>
      </c>
      <c r="NZ188" s="25">
        <v>9266</v>
      </c>
      <c r="OA188" s="25">
        <v>33464</v>
      </c>
      <c r="OB188" s="25">
        <v>7268</v>
      </c>
      <c r="OC188" s="25">
        <v>33432</v>
      </c>
      <c r="OD188" s="25">
        <v>12194</v>
      </c>
      <c r="OE188" s="25">
        <v>13106</v>
      </c>
      <c r="OF188" s="17">
        <f t="shared" si="566"/>
        <v>0.94547511312217192</v>
      </c>
      <c r="OG188" s="17">
        <f t="shared" si="567"/>
        <v>0.26204751131221721</v>
      </c>
      <c r="OH188" s="17">
        <f t="shared" si="568"/>
        <v>0.94638009049773753</v>
      </c>
      <c r="OI188" s="69">
        <f t="shared" si="569"/>
        <v>0.37064479638009051</v>
      </c>
      <c r="OJ188" s="27">
        <v>35360</v>
      </c>
      <c r="OK188" s="25">
        <v>8064</v>
      </c>
      <c r="OL188" s="18">
        <v>329</v>
      </c>
      <c r="OM188" s="25">
        <v>4301</v>
      </c>
      <c r="ON188" s="18">
        <v>36</v>
      </c>
      <c r="OO188" s="18">
        <v>23</v>
      </c>
      <c r="OP188" s="18">
        <v>46</v>
      </c>
      <c r="OQ188" s="18">
        <v>40</v>
      </c>
      <c r="OR188" s="69">
        <f t="shared" si="570"/>
        <v>0.23967760180995476</v>
      </c>
      <c r="OS188" s="64"/>
      <c r="OT188" s="64"/>
      <c r="OU188" s="64"/>
      <c r="OV188" s="17">
        <v>0</v>
      </c>
      <c r="OW188" s="64"/>
      <c r="OX188" s="36"/>
      <c r="OY188" s="36"/>
      <c r="OZ188" s="64"/>
      <c r="PA188" s="64"/>
      <c r="PB188" s="64"/>
      <c r="PC188" s="17">
        <v>0</v>
      </c>
      <c r="PD188" s="64"/>
      <c r="PE188" s="40">
        <f t="shared" si="571"/>
        <v>0</v>
      </c>
      <c r="PF188" s="36">
        <f t="shared" si="572"/>
        <v>0</v>
      </c>
      <c r="PG188" s="64"/>
      <c r="PH188" s="64"/>
      <c r="PI188" s="64"/>
      <c r="PJ188" s="17">
        <v>0</v>
      </c>
      <c r="PK188" s="64"/>
      <c r="PL188" s="41">
        <f t="shared" si="573"/>
        <v>0</v>
      </c>
      <c r="PM188" s="36">
        <f t="shared" si="574"/>
        <v>0</v>
      </c>
      <c r="PN188" s="64"/>
      <c r="PO188" s="64"/>
      <c r="PP188" s="64"/>
      <c r="PQ188" s="17">
        <v>0</v>
      </c>
      <c r="PR188" s="64"/>
      <c r="PS188" s="41">
        <f t="shared" si="575"/>
        <v>0</v>
      </c>
      <c r="PT188" s="36">
        <f t="shared" si="576"/>
        <v>0</v>
      </c>
      <c r="PU188" s="64"/>
      <c r="PV188" s="64"/>
      <c r="PW188" s="64"/>
      <c r="PX188" s="17">
        <v>0</v>
      </c>
      <c r="PY188" s="64"/>
      <c r="PZ188" s="36">
        <f t="shared" si="577"/>
        <v>0</v>
      </c>
      <c r="QA188" s="64"/>
      <c r="QB188" s="64"/>
      <c r="QC188" s="17">
        <v>0</v>
      </c>
      <c r="QD188" s="64"/>
      <c r="QE188" s="22">
        <f t="shared" si="578"/>
        <v>0</v>
      </c>
      <c r="QF188" s="22"/>
      <c r="QG188" s="64"/>
      <c r="QH188" s="64"/>
      <c r="QI188" s="64"/>
      <c r="QJ188" s="17">
        <v>0</v>
      </c>
      <c r="QK188" s="64"/>
      <c r="QL188" s="42">
        <f t="shared" si="579"/>
        <v>0</v>
      </c>
      <c r="QM188" s="64"/>
      <c r="QN188" s="64"/>
      <c r="QO188" s="64"/>
      <c r="QP188" s="64"/>
      <c r="QQ188" s="17">
        <v>0</v>
      </c>
      <c r="QR188" s="64"/>
      <c r="QS188" s="36">
        <f t="shared" si="580"/>
        <v>0</v>
      </c>
      <c r="QT188" s="64"/>
      <c r="QU188" s="64"/>
      <c r="QV188" s="64"/>
      <c r="QW188" s="17">
        <v>0</v>
      </c>
      <c r="QX188" s="64"/>
      <c r="QY188" s="36">
        <f t="shared" si="581"/>
        <v>0</v>
      </c>
      <c r="QZ188" s="64"/>
      <c r="RA188" s="64"/>
      <c r="RB188" s="64"/>
      <c r="RC188" s="17">
        <v>0</v>
      </c>
      <c r="RD188" s="64"/>
      <c r="RE188" s="36">
        <f t="shared" si="582"/>
        <v>0</v>
      </c>
      <c r="RF188" s="64"/>
      <c r="RG188" s="10"/>
      <c r="RH188" s="10"/>
      <c r="RI188" s="17"/>
      <c r="RJ188" s="17"/>
      <c r="RK188" s="17"/>
      <c r="RL188" s="17"/>
      <c r="RM188" s="17"/>
      <c r="RN188" s="17"/>
      <c r="RO188" s="17"/>
      <c r="RP188" s="17"/>
      <c r="RQ188" s="17"/>
      <c r="RR188" s="36"/>
      <c r="RS188" s="36"/>
      <c r="RT188" s="10"/>
      <c r="RU188" s="17"/>
      <c r="RV188" s="37"/>
      <c r="RW188" s="36"/>
      <c r="RX188" s="85">
        <v>11.733309999999999</v>
      </c>
      <c r="RY188" s="93">
        <v>321</v>
      </c>
      <c r="RZ188" s="43" t="b">
        <v>1</v>
      </c>
      <c r="SA188" s="18" t="b">
        <v>0</v>
      </c>
      <c r="SB188" s="18" t="b">
        <v>0</v>
      </c>
      <c r="SC188" s="18" t="b">
        <v>0</v>
      </c>
      <c r="SD188" s="18" t="b">
        <v>0</v>
      </c>
      <c r="SE188" s="32" t="b">
        <v>0</v>
      </c>
      <c r="SF188" s="43" t="b">
        <v>0</v>
      </c>
      <c r="SG188" s="18" t="b">
        <v>0</v>
      </c>
      <c r="SH188" s="18"/>
      <c r="SI188" s="18"/>
      <c r="SJ188" s="18"/>
      <c r="SK188" s="18"/>
      <c r="SL188" s="18"/>
      <c r="SM188" s="18"/>
      <c r="SN188" s="18"/>
      <c r="SO188" s="18"/>
      <c r="SP188" s="18"/>
      <c r="SQ188" s="17">
        <f t="shared" si="583"/>
        <v>0</v>
      </c>
      <c r="SR188" s="17">
        <f t="shared" si="584"/>
        <v>0</v>
      </c>
      <c r="SS188" s="17">
        <f t="shared" si="585"/>
        <v>0</v>
      </c>
      <c r="ST188" s="17">
        <f t="shared" si="586"/>
        <v>0</v>
      </c>
      <c r="SU188" s="17">
        <f t="shared" si="587"/>
        <v>0</v>
      </c>
      <c r="SV188" s="17">
        <f t="shared" si="658"/>
        <v>0</v>
      </c>
      <c r="SW188" s="17">
        <f t="shared" si="588"/>
        <v>0</v>
      </c>
      <c r="SX188" s="17">
        <f t="shared" si="589"/>
        <v>0</v>
      </c>
      <c r="SY188" s="17">
        <f t="shared" si="590"/>
        <v>0</v>
      </c>
      <c r="SZ188" s="17">
        <f t="shared" si="591"/>
        <v>0</v>
      </c>
      <c r="TA188" s="17">
        <f t="shared" si="592"/>
        <v>0</v>
      </c>
      <c r="TB188" s="24">
        <f t="shared" si="593"/>
        <v>620</v>
      </c>
      <c r="TC188" s="69">
        <f t="shared" si="594"/>
        <v>1</v>
      </c>
      <c r="TD188" s="17">
        <f t="shared" si="616"/>
        <v>2.6014568158168575E-6</v>
      </c>
      <c r="TE188" s="95"/>
      <c r="TF188" s="71"/>
      <c r="TG188" s="71"/>
      <c r="TH188" s="71">
        <v>2</v>
      </c>
      <c r="TI188" s="71"/>
      <c r="TJ188" s="71"/>
      <c r="TK188" s="71">
        <v>12</v>
      </c>
      <c r="TL188" s="71"/>
      <c r="TM188" s="71">
        <v>3</v>
      </c>
      <c r="TN188" s="71"/>
      <c r="TO188" s="71">
        <v>6</v>
      </c>
      <c r="TP188" s="71"/>
      <c r="TQ188" s="71"/>
      <c r="TR188" s="72"/>
      <c r="TS188" s="72"/>
      <c r="TT188" s="72"/>
      <c r="TU188" s="72"/>
      <c r="TV188" s="72">
        <v>2</v>
      </c>
      <c r="TW188" s="72"/>
      <c r="TX188" s="72"/>
      <c r="TY188" s="72">
        <v>1</v>
      </c>
      <c r="TZ188" s="72">
        <v>33</v>
      </c>
      <c r="UA188" s="72"/>
      <c r="UB188" s="72">
        <v>1</v>
      </c>
      <c r="UC188" s="72"/>
      <c r="UD188" s="72"/>
      <c r="UE188" s="72"/>
      <c r="UF188" s="72"/>
      <c r="UG188" s="72">
        <v>25</v>
      </c>
      <c r="UH188" s="72"/>
      <c r="UI188" s="72">
        <v>1</v>
      </c>
      <c r="UJ188" s="73"/>
      <c r="UK188" s="73"/>
      <c r="UL188" s="73"/>
      <c r="UM188" s="73"/>
      <c r="UN188" s="73">
        <v>3</v>
      </c>
      <c r="UO188" s="73"/>
      <c r="UP188" s="73"/>
      <c r="UQ188" s="73"/>
      <c r="UR188" s="73">
        <v>12</v>
      </c>
      <c r="US188" s="73">
        <v>1</v>
      </c>
      <c r="UT188" s="73"/>
      <c r="UU188" s="73"/>
      <c r="UV188" s="73"/>
      <c r="UW188" s="73"/>
      <c r="UX188" s="73"/>
      <c r="UY188" s="73">
        <v>22</v>
      </c>
      <c r="UZ188" s="73"/>
      <c r="VA188" s="73">
        <v>1</v>
      </c>
      <c r="VB188" s="73"/>
      <c r="VC188" s="73"/>
      <c r="VD188" s="73"/>
      <c r="VE188" s="73"/>
      <c r="VF188" s="73">
        <v>3</v>
      </c>
      <c r="VG188" s="73"/>
      <c r="VH188" s="73">
        <v>1</v>
      </c>
      <c r="VI188" s="73"/>
      <c r="VJ188" s="73">
        <v>13</v>
      </c>
      <c r="VK188" s="73">
        <v>1</v>
      </c>
      <c r="VL188" s="73"/>
      <c r="VM188" s="73"/>
      <c r="VN188" s="73"/>
      <c r="VO188" s="73"/>
      <c r="VP188" s="73">
        <v>7</v>
      </c>
      <c r="VQ188" s="73"/>
      <c r="VR188" s="73">
        <v>1</v>
      </c>
      <c r="VS188" s="73"/>
      <c r="VT188" s="73"/>
      <c r="VU188" s="73"/>
      <c r="VV188" s="73"/>
      <c r="VW188" s="73">
        <v>2</v>
      </c>
      <c r="VX188" s="73">
        <v>1</v>
      </c>
      <c r="VY188" s="73">
        <v>1</v>
      </c>
      <c r="VZ188" s="73">
        <v>1</v>
      </c>
      <c r="WA188" s="73">
        <v>11</v>
      </c>
      <c r="WB188" s="73"/>
      <c r="WC188" s="73">
        <v>1</v>
      </c>
      <c r="WD188" s="73"/>
      <c r="WE188" s="73"/>
      <c r="WF188" s="73"/>
      <c r="WG188" s="73"/>
      <c r="WH188" s="73">
        <v>2</v>
      </c>
      <c r="WI188" s="73"/>
      <c r="WJ188" s="73">
        <v>1</v>
      </c>
      <c r="WK188" s="73"/>
      <c r="WL188" s="73"/>
      <c r="WM188" s="73"/>
      <c r="WN188" s="73">
        <v>1</v>
      </c>
      <c r="WO188" s="22">
        <f t="shared" si="595"/>
        <v>0</v>
      </c>
      <c r="WP188" s="22">
        <f t="shared" si="596"/>
        <v>0</v>
      </c>
      <c r="WQ188" s="22">
        <f t="shared" si="597"/>
        <v>0</v>
      </c>
      <c r="WR188" s="22">
        <f t="shared" si="598"/>
        <v>0</v>
      </c>
      <c r="WS188" s="22">
        <f t="shared" si="599"/>
        <v>12</v>
      </c>
      <c r="WT188" s="22">
        <f t="shared" si="600"/>
        <v>0</v>
      </c>
      <c r="WU188" s="22">
        <f t="shared" si="601"/>
        <v>2</v>
      </c>
      <c r="WV188" s="22">
        <f t="shared" si="602"/>
        <v>1</v>
      </c>
      <c r="WW188" s="22">
        <f t="shared" si="603"/>
        <v>81</v>
      </c>
      <c r="WX188" s="22">
        <f t="shared" si="604"/>
        <v>0</v>
      </c>
      <c r="WY188" s="22">
        <f t="shared" si="605"/>
        <v>7</v>
      </c>
      <c r="WZ188" s="22">
        <f t="shared" si="606"/>
        <v>0</v>
      </c>
      <c r="XA188" s="22">
        <f t="shared" si="607"/>
        <v>0</v>
      </c>
      <c r="XB188" s="22">
        <f t="shared" si="608"/>
        <v>0</v>
      </c>
      <c r="XC188" s="22">
        <f t="shared" si="609"/>
        <v>0</v>
      </c>
      <c r="XD188" s="22">
        <f t="shared" si="610"/>
        <v>0</v>
      </c>
      <c r="XE188" s="22">
        <f t="shared" si="611"/>
        <v>61</v>
      </c>
      <c r="XF188" s="22">
        <f t="shared" si="612"/>
        <v>0</v>
      </c>
      <c r="XG188" s="93">
        <f t="shared" si="613"/>
        <v>4</v>
      </c>
    </row>
    <row r="189" spans="1:631" ht="17.100000000000001" customHeight="1" x14ac:dyDescent="0.2">
      <c r="A189" s="101"/>
      <c r="B189" s="27" t="s">
        <v>461</v>
      </c>
      <c r="C189" s="535" t="s">
        <v>462</v>
      </c>
      <c r="D189" s="25" t="s">
        <v>480</v>
      </c>
      <c r="E189" s="535" t="s">
        <v>481</v>
      </c>
      <c r="F189" s="25" t="s">
        <v>496</v>
      </c>
      <c r="G189" s="535" t="s">
        <v>497</v>
      </c>
      <c r="H189" s="25"/>
      <c r="I189" s="28">
        <v>10</v>
      </c>
      <c r="J189" s="17">
        <f t="shared" si="478"/>
        <v>0.99539103434892295</v>
      </c>
      <c r="K189" s="17">
        <f t="shared" si="479"/>
        <v>0.96341936735882006</v>
      </c>
      <c r="L189" s="17">
        <f t="shared" si="480"/>
        <v>1</v>
      </c>
      <c r="M189" s="17">
        <f t="shared" si="481"/>
        <v>0.40776363564217799</v>
      </c>
      <c r="N189" s="17">
        <f t="shared" si="482"/>
        <v>0.83937688179081027</v>
      </c>
      <c r="O189" s="17">
        <f t="shared" si="483"/>
        <v>0.99359596351639823</v>
      </c>
      <c r="P189" s="17">
        <f t="shared" si="484"/>
        <v>0.90006864988558355</v>
      </c>
      <c r="Q189" s="17">
        <f t="shared" si="485"/>
        <v>0.77473829201101929</v>
      </c>
      <c r="R189" s="69">
        <f t="shared" si="486"/>
        <v>0.96976776786131491</v>
      </c>
      <c r="S189" s="422">
        <f t="shared" si="487"/>
        <v>0.87156906582389415</v>
      </c>
      <c r="T189" s="17">
        <f t="shared" si="614"/>
        <v>0.12843093417610585</v>
      </c>
      <c r="U189" s="10">
        <f t="shared" si="488"/>
        <v>6223.1209155032093</v>
      </c>
      <c r="V189" s="32">
        <v>8</v>
      </c>
      <c r="W189" s="550">
        <f t="shared" si="489"/>
        <v>0</v>
      </c>
      <c r="X189" s="550">
        <f t="shared" si="490"/>
        <v>0.76045795471278299</v>
      </c>
      <c r="Y189" s="550">
        <f t="shared" si="491"/>
        <v>0.23954204528721701</v>
      </c>
      <c r="Z189" s="551">
        <f t="shared" si="492"/>
        <v>11607.009804392101</v>
      </c>
      <c r="AA189" s="426">
        <f t="shared" si="493"/>
        <v>1</v>
      </c>
      <c r="AB189" s="59">
        <f t="shared" si="494"/>
        <v>0.97820790833400262</v>
      </c>
      <c r="AC189" s="59">
        <f t="shared" si="495"/>
        <v>2.9715931404634115E-2</v>
      </c>
      <c r="AD189" s="59">
        <f t="shared" si="496"/>
        <v>0.83937688179081027</v>
      </c>
      <c r="AE189" s="59">
        <f t="shared" si="497"/>
        <v>0.22526170798898071</v>
      </c>
      <c r="AF189" s="59">
        <f t="shared" si="498"/>
        <v>1.5136813506695129E-2</v>
      </c>
      <c r="AG189" s="59">
        <f t="shared" si="499"/>
        <v>1.1643702697457792E-3</v>
      </c>
      <c r="AH189" s="59">
        <f t="shared" si="500"/>
        <v>0.99359596351639823</v>
      </c>
      <c r="AI189" s="59">
        <f t="shared" si="501"/>
        <v>0.99660392004657483</v>
      </c>
      <c r="AJ189" s="59">
        <f t="shared" si="502"/>
        <v>0.99417814865127108</v>
      </c>
      <c r="AK189" s="59">
        <f t="shared" si="503"/>
        <v>9.9931350114416478E-2</v>
      </c>
      <c r="AL189" s="35">
        <f t="shared" si="504"/>
        <v>1</v>
      </c>
      <c r="AM189" s="27">
        <v>48455</v>
      </c>
      <c r="AN189" s="25">
        <v>22131</v>
      </c>
      <c r="AO189" s="25">
        <v>26324</v>
      </c>
      <c r="AP189" s="17">
        <f t="shared" si="505"/>
        <v>9.4112500282356919E-4</v>
      </c>
      <c r="AQ189" s="63">
        <v>84.071569670262875</v>
      </c>
      <c r="AR189" s="58">
        <v>1.067445524</v>
      </c>
      <c r="AS189" s="24">
        <f t="shared" si="506"/>
        <v>45393.417191376968</v>
      </c>
      <c r="AT189" s="17">
        <v>1</v>
      </c>
      <c r="AU189" s="25">
        <v>45347</v>
      </c>
      <c r="AV189" s="25">
        <v>19873</v>
      </c>
      <c r="AW189" s="25">
        <v>25474</v>
      </c>
      <c r="AX189" s="25">
        <v>3108</v>
      </c>
      <c r="AY189" s="25">
        <v>2258</v>
      </c>
      <c r="AZ189" s="18">
        <v>850</v>
      </c>
      <c r="BA189" s="25">
        <v>48455</v>
      </c>
      <c r="BB189" s="25">
        <v>22131</v>
      </c>
      <c r="BC189" s="25">
        <v>26324</v>
      </c>
      <c r="BD189" s="63">
        <v>84.071569670262875</v>
      </c>
      <c r="BE189" s="18" t="s">
        <v>764</v>
      </c>
      <c r="BF189" s="18" t="s">
        <v>764</v>
      </c>
      <c r="BG189" s="18" t="s">
        <v>764</v>
      </c>
      <c r="BH189" s="63"/>
      <c r="BI189" s="17">
        <v>1</v>
      </c>
      <c r="BJ189" s="25">
        <v>8177</v>
      </c>
      <c r="BK189" s="25">
        <v>36300</v>
      </c>
      <c r="BL189" s="25">
        <v>3978</v>
      </c>
      <c r="BM189" s="17">
        <v>0.33484848484848484</v>
      </c>
      <c r="BN189" s="10">
        <f t="shared" si="507"/>
        <v>32229.916666666668</v>
      </c>
      <c r="BO189" s="29">
        <v>0.22526170798898071</v>
      </c>
      <c r="BP189" s="30">
        <f t="shared" si="508"/>
        <v>0.77473829201101929</v>
      </c>
      <c r="BQ189" s="31">
        <v>10.958677685950413</v>
      </c>
      <c r="BR189" s="25">
        <v>40278</v>
      </c>
      <c r="BS189" s="25">
        <v>17864</v>
      </c>
      <c r="BT189" s="25">
        <v>19029</v>
      </c>
      <c r="BU189" s="25">
        <v>2355</v>
      </c>
      <c r="BV189" s="18">
        <v>555</v>
      </c>
      <c r="BW189" s="18">
        <v>475</v>
      </c>
      <c r="BX189" s="25">
        <v>10306</v>
      </c>
      <c r="BY189" s="25">
        <v>6873</v>
      </c>
      <c r="BZ189" s="25">
        <v>3433</v>
      </c>
      <c r="CA189" s="59">
        <v>0.33310692800310499</v>
      </c>
      <c r="CB189" s="25">
        <v>45347</v>
      </c>
      <c r="CC189" s="25">
        <v>3108</v>
      </c>
      <c r="CD189" s="17">
        <f t="shared" si="509"/>
        <v>6.8538161289611224E-2</v>
      </c>
      <c r="CE189" s="18">
        <v>650</v>
      </c>
      <c r="CF189" s="25">
        <v>1428</v>
      </c>
      <c r="CG189" s="25">
        <v>1957</v>
      </c>
      <c r="CH189" s="25">
        <v>2166</v>
      </c>
      <c r="CI189" s="25">
        <v>1543</v>
      </c>
      <c r="CJ189" s="18">
        <v>994</v>
      </c>
      <c r="CK189" s="18">
        <v>592</v>
      </c>
      <c r="CL189" s="18">
        <v>456</v>
      </c>
      <c r="CM189" s="18">
        <v>520</v>
      </c>
      <c r="CN189" s="26">
        <v>4.4000582185134869</v>
      </c>
      <c r="CO189" s="27">
        <v>10306</v>
      </c>
      <c r="CP189" s="34">
        <f t="shared" si="510"/>
        <v>4.7016301183776443</v>
      </c>
      <c r="CQ189" s="25">
        <v>8460</v>
      </c>
      <c r="CR189" s="18">
        <v>434</v>
      </c>
      <c r="CS189" s="18">
        <v>769</v>
      </c>
      <c r="CT189" s="18">
        <v>480</v>
      </c>
      <c r="CU189" s="18">
        <v>107</v>
      </c>
      <c r="CV189" s="18">
        <v>6</v>
      </c>
      <c r="CW189" s="18">
        <v>1</v>
      </c>
      <c r="CX189" s="18">
        <v>49</v>
      </c>
      <c r="CY189" s="25">
        <v>10306</v>
      </c>
      <c r="CZ189" s="25">
        <v>6866</v>
      </c>
      <c r="DA189" s="25">
        <v>2552</v>
      </c>
      <c r="DB189" s="18">
        <v>321</v>
      </c>
      <c r="DC189" s="18">
        <v>365</v>
      </c>
      <c r="DD189" s="18">
        <v>53</v>
      </c>
      <c r="DE189" s="18">
        <v>149</v>
      </c>
      <c r="DF189" s="25">
        <v>10306</v>
      </c>
      <c r="DG189" s="18">
        <v>113</v>
      </c>
      <c r="DH189" s="18">
        <v>3</v>
      </c>
      <c r="DI189" s="18">
        <v>40</v>
      </c>
      <c r="DJ189" s="25">
        <v>6914</v>
      </c>
      <c r="DK189" s="25">
        <v>3211</v>
      </c>
      <c r="DL189" s="18">
        <v>25</v>
      </c>
      <c r="DM189" s="25">
        <f t="shared" si="511"/>
        <v>510.40675334756446</v>
      </c>
      <c r="DN189" s="17">
        <f t="shared" si="512"/>
        <v>0.67087133708519309</v>
      </c>
      <c r="DO189" s="17">
        <f t="shared" si="513"/>
        <v>0.31156607801280806</v>
      </c>
      <c r="DP189" s="23">
        <f t="shared" si="514"/>
        <v>1.5136813506695129E-2</v>
      </c>
      <c r="DQ189" s="23">
        <f t="shared" si="515"/>
        <v>0.98486318649330484</v>
      </c>
      <c r="DR189" s="25">
        <v>10306</v>
      </c>
      <c r="DS189" s="18">
        <v>102</v>
      </c>
      <c r="DT189" s="18">
        <v>31</v>
      </c>
      <c r="DU189" s="18">
        <v>2</v>
      </c>
      <c r="DV189" s="18">
        <v>463</v>
      </c>
      <c r="DW189" s="18">
        <v>119</v>
      </c>
      <c r="DX189" s="25">
        <v>9566</v>
      </c>
      <c r="DY189" s="18">
        <v>23</v>
      </c>
      <c r="DZ189" s="17">
        <f t="shared" si="516"/>
        <v>5.8024451775664662E-2</v>
      </c>
      <c r="EA189" s="17">
        <f t="shared" si="517"/>
        <v>0.94197554822433538</v>
      </c>
      <c r="EB189" s="25">
        <v>10306</v>
      </c>
      <c r="EC189" s="18">
        <v>3</v>
      </c>
      <c r="ED189" s="18">
        <v>9</v>
      </c>
      <c r="EE189" s="25">
        <v>1865</v>
      </c>
      <c r="EF189" s="17">
        <f t="shared" si="696"/>
        <v>0.18096254608965651</v>
      </c>
      <c r="EG189" s="25">
        <v>8217</v>
      </c>
      <c r="EH189" s="18">
        <v>212</v>
      </c>
      <c r="EI189" s="17">
        <f t="shared" si="519"/>
        <v>1.1643702697457792E-3</v>
      </c>
      <c r="EJ189" s="17">
        <f t="shared" si="520"/>
        <v>0.79730254220842223</v>
      </c>
      <c r="EK189" s="69">
        <f t="shared" si="521"/>
        <v>0.96341936735882006</v>
      </c>
      <c r="EL189" s="43">
        <v>37353</v>
      </c>
      <c r="EM189" s="18">
        <v>36539</v>
      </c>
      <c r="EN189" s="18">
        <v>814</v>
      </c>
      <c r="EO189" s="59">
        <v>0.97820790833400262</v>
      </c>
      <c r="EP189" s="18">
        <v>15952</v>
      </c>
      <c r="EQ189" s="18">
        <v>15785</v>
      </c>
      <c r="ER189" s="18">
        <v>167</v>
      </c>
      <c r="ES189" s="59">
        <v>0.98953109327983957</v>
      </c>
      <c r="ET189" s="18">
        <v>21401</v>
      </c>
      <c r="EU189" s="18">
        <v>20754</v>
      </c>
      <c r="EV189" s="18">
        <v>647</v>
      </c>
      <c r="EW189" s="59">
        <v>0.96976776786131491</v>
      </c>
      <c r="EX189" s="18">
        <v>37353</v>
      </c>
      <c r="EY189" s="18">
        <v>36539</v>
      </c>
      <c r="EZ189" s="18">
        <v>814</v>
      </c>
      <c r="FA189" s="59">
        <v>0.97820790833400262</v>
      </c>
      <c r="FB189" s="18" t="s">
        <v>764</v>
      </c>
      <c r="FC189" s="18" t="s">
        <v>764</v>
      </c>
      <c r="FD189" s="18" t="s">
        <v>764</v>
      </c>
      <c r="FE189" s="59">
        <v>0</v>
      </c>
      <c r="FF189" s="25">
        <v>18006</v>
      </c>
      <c r="FG189" s="25">
        <v>5971</v>
      </c>
      <c r="FH189" s="25">
        <v>11433</v>
      </c>
      <c r="FI189" s="18">
        <v>602</v>
      </c>
      <c r="FJ189" s="23">
        <f t="shared" si="522"/>
        <v>3.3433300011107406E-2</v>
      </c>
      <c r="FK189" s="23">
        <f t="shared" si="523"/>
        <v>0.63495501499500162</v>
      </c>
      <c r="FL189" s="36">
        <f t="shared" si="524"/>
        <v>9.9186046511627914</v>
      </c>
      <c r="FM189" s="25">
        <v>8209</v>
      </c>
      <c r="FN189" s="25">
        <v>2990</v>
      </c>
      <c r="FO189" s="17">
        <f t="shared" si="525"/>
        <v>0.36423437690339872</v>
      </c>
      <c r="FP189" s="25">
        <v>4967</v>
      </c>
      <c r="FQ189" s="17">
        <f t="shared" si="526"/>
        <v>0.60506760872213428</v>
      </c>
      <c r="FR189" s="18">
        <v>252</v>
      </c>
      <c r="FS189" s="17">
        <f t="shared" si="527"/>
        <v>3.0698014374467047E-2</v>
      </c>
      <c r="FT189" s="25">
        <v>9797</v>
      </c>
      <c r="FU189" s="25">
        <v>2981</v>
      </c>
      <c r="FV189" s="25">
        <v>6466</v>
      </c>
      <c r="FW189" s="17">
        <f t="shared" si="528"/>
        <v>3.5725222006736758E-2</v>
      </c>
      <c r="FX189" s="17">
        <f t="shared" si="529"/>
        <v>0.65999795855874244</v>
      </c>
      <c r="FY189" s="18">
        <v>350</v>
      </c>
      <c r="FZ189" s="25">
        <v>30556</v>
      </c>
      <c r="GA189" s="18">
        <v>908</v>
      </c>
      <c r="GB189" s="25">
        <v>4000</v>
      </c>
      <c r="GC189" s="25">
        <v>5588</v>
      </c>
      <c r="GD189" s="25">
        <v>6660</v>
      </c>
      <c r="GE189" s="18">
        <v>238</v>
      </c>
      <c r="GF189" s="25">
        <v>12042</v>
      </c>
      <c r="GG189" s="18">
        <v>898</v>
      </c>
      <c r="GH189" s="18">
        <v>94</v>
      </c>
      <c r="GI189" s="18">
        <v>128</v>
      </c>
      <c r="GJ189" s="10">
        <f t="shared" si="530"/>
        <v>908</v>
      </c>
      <c r="GK189" s="10">
        <f t="shared" si="659"/>
        <v>29648</v>
      </c>
      <c r="GL189" s="10">
        <f t="shared" si="660"/>
        <v>25648</v>
      </c>
      <c r="GM189" s="10">
        <f t="shared" si="531"/>
        <v>4908</v>
      </c>
      <c r="GN189" s="10">
        <f t="shared" si="661"/>
        <v>20060</v>
      </c>
      <c r="GO189" s="17">
        <f t="shared" si="532"/>
        <v>2.9715931404634115E-2</v>
      </c>
      <c r="GP189" s="17">
        <f t="shared" si="662"/>
        <v>0.97028406859536587</v>
      </c>
      <c r="GQ189" s="17">
        <f t="shared" si="663"/>
        <v>0.83937688179081027</v>
      </c>
      <c r="GR189" s="17">
        <f t="shared" si="664"/>
        <v>0.65649954182484616</v>
      </c>
      <c r="GS189" s="17">
        <f t="shared" si="533"/>
        <v>0.90483047519308801</v>
      </c>
      <c r="GT189" s="25">
        <v>13378</v>
      </c>
      <c r="GU189" s="18">
        <v>246</v>
      </c>
      <c r="GV189" s="25">
        <v>1458</v>
      </c>
      <c r="GW189" s="25">
        <v>2643</v>
      </c>
      <c r="GX189" s="25">
        <v>3356</v>
      </c>
      <c r="GY189" s="18">
        <v>174</v>
      </c>
      <c r="GZ189" s="25">
        <v>5032</v>
      </c>
      <c r="HA189" s="18">
        <v>334</v>
      </c>
      <c r="HB189" s="18">
        <v>67</v>
      </c>
      <c r="HC189" s="18">
        <v>68</v>
      </c>
      <c r="HD189" s="23">
        <f t="shared" si="534"/>
        <v>1.8388398863806249E-2</v>
      </c>
      <c r="HE189" s="23">
        <f t="shared" si="535"/>
        <v>0.98161160113619372</v>
      </c>
      <c r="HF189" s="23">
        <f t="shared" si="536"/>
        <v>0.87262670055314695</v>
      </c>
      <c r="HG189" s="23">
        <f t="shared" si="537"/>
        <v>0.67506353715054568</v>
      </c>
      <c r="HH189" s="25">
        <v>17178</v>
      </c>
      <c r="HI189" s="18">
        <v>662</v>
      </c>
      <c r="HJ189" s="25">
        <v>2542</v>
      </c>
      <c r="HK189" s="25">
        <v>2945</v>
      </c>
      <c r="HL189" s="25">
        <v>3304</v>
      </c>
      <c r="HM189" s="18">
        <v>64</v>
      </c>
      <c r="HN189" s="25">
        <v>7010</v>
      </c>
      <c r="HO189" s="18">
        <v>564</v>
      </c>
      <c r="HP189" s="18">
        <v>27</v>
      </c>
      <c r="HQ189" s="18">
        <v>60</v>
      </c>
      <c r="HR189" s="23">
        <f t="shared" si="538"/>
        <v>3.8537664454534867E-2</v>
      </c>
      <c r="HS189" s="23">
        <f t="shared" si="539"/>
        <v>0.96146233554546512</v>
      </c>
      <c r="HT189" s="80">
        <f t="shared" si="540"/>
        <v>0.8134823611596228</v>
      </c>
      <c r="HU189" s="27">
        <v>43700</v>
      </c>
      <c r="HV189" s="25">
        <v>1786</v>
      </c>
      <c r="HW189" s="25">
        <v>9254</v>
      </c>
      <c r="HX189" s="18">
        <v>1259</v>
      </c>
      <c r="HY189" s="25">
        <v>5518</v>
      </c>
      <c r="HZ189" s="18">
        <v>1465</v>
      </c>
      <c r="IA189" s="18">
        <v>1139</v>
      </c>
      <c r="IB189" s="18">
        <v>388</v>
      </c>
      <c r="IC189" s="25">
        <v>6001</v>
      </c>
      <c r="ID189" s="25">
        <v>9641</v>
      </c>
      <c r="IE189" s="25">
        <v>4392</v>
      </c>
      <c r="IF189" s="18">
        <v>206</v>
      </c>
      <c r="IG189" s="25">
        <v>2651</v>
      </c>
      <c r="IH189" s="17">
        <f t="shared" si="541"/>
        <v>0.25414187643020597</v>
      </c>
      <c r="II189" s="17">
        <f t="shared" si="542"/>
        <v>3.3524027459954232E-2</v>
      </c>
      <c r="IJ189" s="30">
        <f t="shared" si="543"/>
        <v>29.829351535836178</v>
      </c>
      <c r="IK189" s="17">
        <f t="shared" si="615"/>
        <v>0.40776363564217799</v>
      </c>
      <c r="IL189" s="25">
        <v>19764</v>
      </c>
      <c r="IM189" s="25">
        <v>746</v>
      </c>
      <c r="IN189" s="25">
        <v>5506</v>
      </c>
      <c r="IO189" s="18">
        <v>923</v>
      </c>
      <c r="IP189" s="25">
        <v>3810</v>
      </c>
      <c r="IQ189" s="18">
        <v>878</v>
      </c>
      <c r="IR189" s="18">
        <v>693</v>
      </c>
      <c r="IS189" s="18">
        <v>263</v>
      </c>
      <c r="IT189" s="25">
        <v>2972</v>
      </c>
      <c r="IU189" s="25">
        <v>359</v>
      </c>
      <c r="IV189" s="25">
        <v>1938</v>
      </c>
      <c r="IW189" s="18">
        <v>90</v>
      </c>
      <c r="IX189" s="25">
        <v>1586</v>
      </c>
      <c r="IY189" s="17">
        <f t="shared" si="544"/>
        <v>0.6352964986844768</v>
      </c>
      <c r="IZ189" s="25">
        <v>23936</v>
      </c>
      <c r="JA189" s="25">
        <v>1040</v>
      </c>
      <c r="JB189" s="25">
        <v>3748</v>
      </c>
      <c r="JC189" s="18">
        <v>336</v>
      </c>
      <c r="JD189" s="25">
        <v>1708</v>
      </c>
      <c r="JE189" s="18">
        <v>587</v>
      </c>
      <c r="JF189" s="18">
        <v>446</v>
      </c>
      <c r="JG189" s="18">
        <v>125</v>
      </c>
      <c r="JH189" s="25">
        <v>3029</v>
      </c>
      <c r="JI189" s="25">
        <v>9282</v>
      </c>
      <c r="JJ189" s="25">
        <v>2454</v>
      </c>
      <c r="JK189" s="18">
        <v>116</v>
      </c>
      <c r="JL189" s="25">
        <v>1065</v>
      </c>
      <c r="JM189" s="80">
        <f t="shared" si="545"/>
        <v>0.32858455882352944</v>
      </c>
      <c r="JN189" s="43">
        <v>43700</v>
      </c>
      <c r="JO189" s="18">
        <v>35978</v>
      </c>
      <c r="JP189" s="18">
        <v>460</v>
      </c>
      <c r="JQ189" s="18">
        <v>751</v>
      </c>
      <c r="JR189" s="18">
        <v>1017</v>
      </c>
      <c r="JS189" s="18">
        <v>445</v>
      </c>
      <c r="JT189" s="18">
        <v>201</v>
      </c>
      <c r="JU189" s="18">
        <v>172</v>
      </c>
      <c r="JV189" s="18">
        <v>309</v>
      </c>
      <c r="JW189" s="18">
        <v>4367</v>
      </c>
      <c r="JX189" s="17">
        <f t="shared" si="546"/>
        <v>9.9931350114416478E-2</v>
      </c>
      <c r="JY189" s="17">
        <f t="shared" si="547"/>
        <v>0.90006864988558355</v>
      </c>
      <c r="JZ189" s="18">
        <v>43700</v>
      </c>
      <c r="KA189" s="18">
        <v>35978</v>
      </c>
      <c r="KB189" s="18">
        <v>460</v>
      </c>
      <c r="KC189" s="18">
        <v>751</v>
      </c>
      <c r="KD189" s="18">
        <v>1017</v>
      </c>
      <c r="KE189" s="18">
        <v>445</v>
      </c>
      <c r="KF189" s="18">
        <v>201</v>
      </c>
      <c r="KG189" s="18">
        <v>172</v>
      </c>
      <c r="KH189" s="18">
        <v>309</v>
      </c>
      <c r="KI189" s="18">
        <v>4367</v>
      </c>
      <c r="KJ189" s="17">
        <f t="shared" si="548"/>
        <v>9.9931350114416478E-2</v>
      </c>
      <c r="KK189" s="18" t="s">
        <v>764</v>
      </c>
      <c r="KL189" s="18" t="s">
        <v>764</v>
      </c>
      <c r="KM189" s="18" t="s">
        <v>764</v>
      </c>
      <c r="KN189" s="18" t="s">
        <v>764</v>
      </c>
      <c r="KO189" s="18" t="s">
        <v>764</v>
      </c>
      <c r="KP189" s="18" t="s">
        <v>764</v>
      </c>
      <c r="KQ189" s="18" t="s">
        <v>764</v>
      </c>
      <c r="KR189" s="18" t="s">
        <v>764</v>
      </c>
      <c r="KS189" s="18" t="s">
        <v>764</v>
      </c>
      <c r="KT189" s="18" t="s">
        <v>764</v>
      </c>
      <c r="KU189" s="69" t="s">
        <v>764</v>
      </c>
      <c r="KV189" s="27">
        <v>48455</v>
      </c>
      <c r="KW189" s="25">
        <v>46139</v>
      </c>
      <c r="KX189" s="25">
        <v>2316</v>
      </c>
      <c r="KY189" s="59">
        <v>4.7796924981942011E-2</v>
      </c>
      <c r="KZ189" s="18">
        <v>1454</v>
      </c>
      <c r="LA189" s="18">
        <v>577</v>
      </c>
      <c r="LB189" s="18">
        <v>985</v>
      </c>
      <c r="LC189" s="18">
        <v>636</v>
      </c>
      <c r="LD189" s="25">
        <v>22131</v>
      </c>
      <c r="LE189" s="25">
        <v>21143</v>
      </c>
      <c r="LF189" s="25">
        <v>988</v>
      </c>
      <c r="LG189" s="59">
        <v>4.4643260584700195E-2</v>
      </c>
      <c r="LH189" s="25">
        <v>26324</v>
      </c>
      <c r="LI189" s="25">
        <v>24996</v>
      </c>
      <c r="LJ189" s="25">
        <v>1328</v>
      </c>
      <c r="LK189" s="35">
        <v>5.044826014283544E-2</v>
      </c>
      <c r="LL189" s="27">
        <v>10306</v>
      </c>
      <c r="LM189" s="25">
        <v>3011</v>
      </c>
      <c r="LN189" s="25">
        <v>7260</v>
      </c>
      <c r="LO189" s="18">
        <v>12</v>
      </c>
      <c r="LP189" s="18" t="s">
        <v>764</v>
      </c>
      <c r="LQ189" s="18">
        <v>1</v>
      </c>
      <c r="LR189" s="18">
        <v>22</v>
      </c>
      <c r="LS189" s="23">
        <f t="shared" si="549"/>
        <v>2.1346788278672618E-3</v>
      </c>
      <c r="LT189" s="23">
        <f t="shared" si="550"/>
        <v>0.99786532117213278</v>
      </c>
      <c r="LU189" s="17">
        <f t="shared" si="551"/>
        <v>0.99660392004657483</v>
      </c>
      <c r="LV189" s="25">
        <v>10306</v>
      </c>
      <c r="LW189" s="25">
        <v>3079</v>
      </c>
      <c r="LX189" s="18">
        <v>4</v>
      </c>
      <c r="LY189" s="18">
        <v>1</v>
      </c>
      <c r="LZ189" s="18" t="s">
        <v>764</v>
      </c>
      <c r="MA189" s="18">
        <v>2</v>
      </c>
      <c r="MB189" s="18">
        <v>2</v>
      </c>
      <c r="MC189" s="18">
        <v>1</v>
      </c>
      <c r="MD189" s="25">
        <v>7162</v>
      </c>
      <c r="ME189" s="18">
        <v>24</v>
      </c>
      <c r="MF189" s="18">
        <v>31</v>
      </c>
      <c r="MG189" s="17">
        <f t="shared" si="552"/>
        <v>4.8515427906074132E-4</v>
      </c>
      <c r="MH189" s="17">
        <f t="shared" si="553"/>
        <v>0.99417814865127108</v>
      </c>
      <c r="MI189" s="25">
        <v>10306</v>
      </c>
      <c r="MJ189" s="25">
        <v>10162</v>
      </c>
      <c r="MK189" s="18">
        <v>91</v>
      </c>
      <c r="ML189" s="18">
        <v>3</v>
      </c>
      <c r="MM189" s="18">
        <v>0</v>
      </c>
      <c r="MN189" s="18">
        <v>2</v>
      </c>
      <c r="MO189" s="18">
        <v>0</v>
      </c>
      <c r="MP189" s="18">
        <v>0</v>
      </c>
      <c r="MQ189" s="18">
        <v>17</v>
      </c>
      <c r="MR189" s="18">
        <v>1</v>
      </c>
      <c r="MS189" s="18">
        <v>30</v>
      </c>
      <c r="MT189" s="17">
        <f t="shared" si="554"/>
        <v>0.99679798175819911</v>
      </c>
      <c r="MU189" s="69">
        <f t="shared" si="555"/>
        <v>0.99539103434892295</v>
      </c>
      <c r="MV189" s="27">
        <v>10306</v>
      </c>
      <c r="MW189" s="25">
        <v>10240</v>
      </c>
      <c r="MX189" s="18">
        <v>7</v>
      </c>
      <c r="MY189" s="18">
        <v>39</v>
      </c>
      <c r="MZ189" s="18">
        <v>11</v>
      </c>
      <c r="NA189" s="18">
        <v>0</v>
      </c>
      <c r="NB189" s="18" t="s">
        <v>764</v>
      </c>
      <c r="NC189" s="18">
        <v>0</v>
      </c>
      <c r="ND189" s="18">
        <v>9</v>
      </c>
      <c r="NE189" s="17">
        <f t="shared" si="556"/>
        <v>0.99359596351639823</v>
      </c>
      <c r="NF189" s="10">
        <f t="shared" si="557"/>
        <v>45056.596157578104</v>
      </c>
      <c r="NG189" s="17">
        <f t="shared" si="558"/>
        <v>0.99359596351639823</v>
      </c>
      <c r="NH189" s="25">
        <v>10306</v>
      </c>
      <c r="NI189" s="25">
        <v>8374</v>
      </c>
      <c r="NJ189" s="18">
        <v>907</v>
      </c>
      <c r="NK189" s="18" t="s">
        <v>764</v>
      </c>
      <c r="NL189" s="18">
        <v>245</v>
      </c>
      <c r="NM189" s="18">
        <v>13</v>
      </c>
      <c r="NN189" s="18">
        <v>699</v>
      </c>
      <c r="NO189" s="18">
        <v>19</v>
      </c>
      <c r="NP189" s="18" t="s">
        <v>764</v>
      </c>
      <c r="NQ189" s="32">
        <v>49</v>
      </c>
      <c r="NR189" s="27">
        <v>10306</v>
      </c>
      <c r="NS189" s="37">
        <f t="shared" si="559"/>
        <v>3.335241606830972</v>
      </c>
      <c r="NT189" s="37">
        <f t="shared" si="560"/>
        <v>0.89997032993366044</v>
      </c>
      <c r="NU189" s="37">
        <f t="shared" si="561"/>
        <v>0.29982835364966692</v>
      </c>
      <c r="NV189" s="17">
        <f t="shared" si="562"/>
        <v>6.0883512628860929E-2</v>
      </c>
      <c r="NW189" s="10">
        <f t="shared" si="563"/>
        <v>592</v>
      </c>
      <c r="NX189" s="17">
        <f t="shared" si="564"/>
        <v>5.7442266640791773E-2</v>
      </c>
      <c r="NY189" s="19">
        <f t="shared" si="565"/>
        <v>1.0668781199877454E-2</v>
      </c>
      <c r="NZ189" s="25">
        <v>2719</v>
      </c>
      <c r="OA189" s="25">
        <v>9714</v>
      </c>
      <c r="OB189" s="25">
        <v>3530</v>
      </c>
      <c r="OC189" s="25">
        <v>9704</v>
      </c>
      <c r="OD189" s="25">
        <v>4241</v>
      </c>
      <c r="OE189" s="25">
        <v>4465</v>
      </c>
      <c r="OF189" s="17">
        <f t="shared" si="566"/>
        <v>0.9415874248010867</v>
      </c>
      <c r="OG189" s="17">
        <f t="shared" si="567"/>
        <v>0.26382689695323114</v>
      </c>
      <c r="OH189" s="17">
        <f t="shared" si="568"/>
        <v>0.94255773335920823</v>
      </c>
      <c r="OI189" s="69">
        <f t="shared" si="569"/>
        <v>0.43324277120124199</v>
      </c>
      <c r="OJ189" s="27">
        <v>10306</v>
      </c>
      <c r="OK189" s="25">
        <v>2664</v>
      </c>
      <c r="OL189" s="18">
        <v>47</v>
      </c>
      <c r="OM189" s="18">
        <v>511</v>
      </c>
      <c r="ON189" s="18">
        <v>8</v>
      </c>
      <c r="OO189" s="18">
        <v>6</v>
      </c>
      <c r="OP189" s="18">
        <v>11</v>
      </c>
      <c r="OQ189" s="18">
        <v>10</v>
      </c>
      <c r="OR189" s="69">
        <f t="shared" si="570"/>
        <v>0.26489423636716475</v>
      </c>
      <c r="OS189" s="64"/>
      <c r="OT189" s="64"/>
      <c r="OU189" s="64"/>
      <c r="OV189" s="17">
        <v>0</v>
      </c>
      <c r="OW189" s="64"/>
      <c r="OX189" s="36"/>
      <c r="OY189" s="36"/>
      <c r="OZ189" s="64"/>
      <c r="PA189" s="64"/>
      <c r="PB189" s="64"/>
      <c r="PC189" s="17">
        <v>0</v>
      </c>
      <c r="PD189" s="64"/>
      <c r="PE189" s="40">
        <f t="shared" si="571"/>
        <v>0</v>
      </c>
      <c r="PF189" s="36">
        <f t="shared" si="572"/>
        <v>0</v>
      </c>
      <c r="PG189" s="64"/>
      <c r="PH189" s="64"/>
      <c r="PI189" s="64"/>
      <c r="PJ189" s="17">
        <v>0</v>
      </c>
      <c r="PK189" s="64"/>
      <c r="PL189" s="41">
        <f t="shared" si="573"/>
        <v>0</v>
      </c>
      <c r="PM189" s="36">
        <f t="shared" si="574"/>
        <v>0</v>
      </c>
      <c r="PN189" s="64"/>
      <c r="PO189" s="64"/>
      <c r="PP189" s="64"/>
      <c r="PQ189" s="17">
        <v>0</v>
      </c>
      <c r="PR189" s="64"/>
      <c r="PS189" s="41">
        <f t="shared" si="575"/>
        <v>0</v>
      </c>
      <c r="PT189" s="36">
        <f t="shared" si="576"/>
        <v>0</v>
      </c>
      <c r="PU189" s="64"/>
      <c r="PV189" s="64"/>
      <c r="PW189" s="64"/>
      <c r="PX189" s="17">
        <v>0</v>
      </c>
      <c r="PY189" s="64"/>
      <c r="PZ189" s="36">
        <f t="shared" si="577"/>
        <v>0</v>
      </c>
      <c r="QA189" s="64"/>
      <c r="QB189" s="64"/>
      <c r="QC189" s="17">
        <v>0</v>
      </c>
      <c r="QD189" s="64"/>
      <c r="QE189" s="22">
        <f t="shared" si="578"/>
        <v>0</v>
      </c>
      <c r="QF189" s="22"/>
      <c r="QG189" s="64"/>
      <c r="QH189" s="64"/>
      <c r="QI189" s="64"/>
      <c r="QJ189" s="17">
        <v>0</v>
      </c>
      <c r="QK189" s="64"/>
      <c r="QL189" s="42">
        <f t="shared" si="579"/>
        <v>0</v>
      </c>
      <c r="QM189" s="64"/>
      <c r="QN189" s="64"/>
      <c r="QO189" s="64"/>
      <c r="QP189" s="64"/>
      <c r="QQ189" s="17">
        <v>0</v>
      </c>
      <c r="QR189" s="64"/>
      <c r="QS189" s="36">
        <f t="shared" si="580"/>
        <v>0</v>
      </c>
      <c r="QT189" s="64"/>
      <c r="QU189" s="64"/>
      <c r="QV189" s="64"/>
      <c r="QW189" s="17">
        <v>0</v>
      </c>
      <c r="QX189" s="64"/>
      <c r="QY189" s="36">
        <f t="shared" si="581"/>
        <v>0</v>
      </c>
      <c r="QZ189" s="64"/>
      <c r="RA189" s="64"/>
      <c r="RB189" s="64"/>
      <c r="RC189" s="17">
        <v>0</v>
      </c>
      <c r="RD189" s="64"/>
      <c r="RE189" s="36">
        <f t="shared" si="582"/>
        <v>0</v>
      </c>
      <c r="RF189" s="64"/>
      <c r="RG189" s="10"/>
      <c r="RH189" s="10"/>
      <c r="RI189" s="17"/>
      <c r="RJ189" s="17"/>
      <c r="RK189" s="17"/>
      <c r="RL189" s="17"/>
      <c r="RM189" s="17"/>
      <c r="RN189" s="17"/>
      <c r="RO189" s="17"/>
      <c r="RP189" s="17"/>
      <c r="RQ189" s="17"/>
      <c r="RR189" s="36"/>
      <c r="RS189" s="36"/>
      <c r="RT189" s="10"/>
      <c r="RU189" s="17"/>
      <c r="RV189" s="37"/>
      <c r="RW189" s="36"/>
      <c r="RX189" s="85">
        <v>12.36247</v>
      </c>
      <c r="RY189" s="93">
        <v>323</v>
      </c>
      <c r="RZ189" s="43" t="b">
        <v>1</v>
      </c>
      <c r="SA189" s="18" t="b">
        <v>0</v>
      </c>
      <c r="SB189" s="18" t="b">
        <v>0</v>
      </c>
      <c r="SC189" s="18" t="b">
        <v>0</v>
      </c>
      <c r="SD189" s="18" t="b">
        <v>0</v>
      </c>
      <c r="SE189" s="32" t="b">
        <v>0</v>
      </c>
      <c r="SF189" s="43" t="b">
        <v>0</v>
      </c>
      <c r="SG189" s="18" t="b">
        <v>0</v>
      </c>
      <c r="SH189" s="18"/>
      <c r="SI189" s="18"/>
      <c r="SJ189" s="18"/>
      <c r="SK189" s="18"/>
      <c r="SL189" s="18"/>
      <c r="SM189" s="18"/>
      <c r="SN189" s="18"/>
      <c r="SO189" s="18"/>
      <c r="SP189" s="18"/>
      <c r="SQ189" s="17">
        <f t="shared" si="583"/>
        <v>0</v>
      </c>
      <c r="SR189" s="17">
        <f t="shared" si="584"/>
        <v>0</v>
      </c>
      <c r="SS189" s="17">
        <f t="shared" si="585"/>
        <v>0</v>
      </c>
      <c r="ST189" s="17">
        <f t="shared" si="586"/>
        <v>0</v>
      </c>
      <c r="SU189" s="17">
        <f t="shared" si="587"/>
        <v>0</v>
      </c>
      <c r="SV189" s="17">
        <f t="shared" si="658"/>
        <v>0</v>
      </c>
      <c r="SW189" s="17">
        <f t="shared" si="588"/>
        <v>0</v>
      </c>
      <c r="SX189" s="17">
        <f t="shared" si="589"/>
        <v>0</v>
      </c>
      <c r="SY189" s="17">
        <f t="shared" si="590"/>
        <v>0</v>
      </c>
      <c r="SZ189" s="17">
        <f t="shared" si="591"/>
        <v>0</v>
      </c>
      <c r="TA189" s="17">
        <f t="shared" si="592"/>
        <v>0</v>
      </c>
      <c r="TB189" s="24">
        <f t="shared" si="593"/>
        <v>620</v>
      </c>
      <c r="TC189" s="69">
        <f t="shared" si="594"/>
        <v>1</v>
      </c>
      <c r="TD189" s="17">
        <f t="shared" si="616"/>
        <v>2.6014568158168575E-6</v>
      </c>
      <c r="TE189" s="95"/>
      <c r="TF189" s="71"/>
      <c r="TG189" s="71"/>
      <c r="TH189" s="71">
        <v>2</v>
      </c>
      <c r="TI189" s="71"/>
      <c r="TJ189" s="71"/>
      <c r="TK189" s="71">
        <v>7</v>
      </c>
      <c r="TL189" s="71"/>
      <c r="TM189" s="71">
        <v>2</v>
      </c>
      <c r="TN189" s="71"/>
      <c r="TO189" s="71">
        <v>8</v>
      </c>
      <c r="TP189" s="71"/>
      <c r="TQ189" s="71"/>
      <c r="TR189" s="72"/>
      <c r="TS189" s="72"/>
      <c r="TT189" s="72"/>
      <c r="TU189" s="72"/>
      <c r="TV189" s="72">
        <v>2</v>
      </c>
      <c r="TW189" s="72"/>
      <c r="TX189" s="72"/>
      <c r="TY189" s="72">
        <v>1</v>
      </c>
      <c r="TZ189" s="72">
        <v>19</v>
      </c>
      <c r="UA189" s="72"/>
      <c r="UB189" s="72">
        <v>2</v>
      </c>
      <c r="UC189" s="72"/>
      <c r="UD189" s="72"/>
      <c r="UE189" s="72"/>
      <c r="UF189" s="72"/>
      <c r="UG189" s="72">
        <v>17</v>
      </c>
      <c r="UH189" s="72"/>
      <c r="UI189" s="72"/>
      <c r="UJ189" s="73"/>
      <c r="UK189" s="73"/>
      <c r="UL189" s="73"/>
      <c r="UM189" s="73"/>
      <c r="UN189" s="73">
        <v>3</v>
      </c>
      <c r="UO189" s="73"/>
      <c r="UP189" s="73"/>
      <c r="UQ189" s="73"/>
      <c r="UR189" s="73">
        <v>11</v>
      </c>
      <c r="US189" s="73">
        <v>1</v>
      </c>
      <c r="UT189" s="73"/>
      <c r="UU189" s="73"/>
      <c r="UV189" s="73"/>
      <c r="UW189" s="73"/>
      <c r="UX189" s="73"/>
      <c r="UY189" s="73">
        <v>12</v>
      </c>
      <c r="UZ189" s="73"/>
      <c r="VA189" s="73"/>
      <c r="VB189" s="73"/>
      <c r="VC189" s="73"/>
      <c r="VD189" s="73"/>
      <c r="VE189" s="73"/>
      <c r="VF189" s="73">
        <v>3</v>
      </c>
      <c r="VG189" s="73"/>
      <c r="VH189" s="73">
        <v>1</v>
      </c>
      <c r="VI189" s="73"/>
      <c r="VJ189" s="73">
        <v>13</v>
      </c>
      <c r="VK189" s="73">
        <v>1</v>
      </c>
      <c r="VL189" s="73"/>
      <c r="VM189" s="73"/>
      <c r="VN189" s="73"/>
      <c r="VO189" s="73"/>
      <c r="VP189" s="73">
        <v>5</v>
      </c>
      <c r="VQ189" s="73"/>
      <c r="VR189" s="73"/>
      <c r="VS189" s="73"/>
      <c r="VT189" s="73"/>
      <c r="VU189" s="73"/>
      <c r="VV189" s="73"/>
      <c r="VW189" s="73">
        <v>2</v>
      </c>
      <c r="VX189" s="73"/>
      <c r="VY189" s="73">
        <v>1</v>
      </c>
      <c r="VZ189" s="73"/>
      <c r="WA189" s="73">
        <v>10</v>
      </c>
      <c r="WB189" s="73"/>
      <c r="WC189" s="73">
        <v>1</v>
      </c>
      <c r="WD189" s="73"/>
      <c r="WE189" s="73"/>
      <c r="WF189" s="73"/>
      <c r="WG189" s="73"/>
      <c r="WH189" s="73">
        <v>1</v>
      </c>
      <c r="WI189" s="73"/>
      <c r="WJ189" s="73"/>
      <c r="WK189" s="73"/>
      <c r="WL189" s="73"/>
      <c r="WM189" s="73"/>
      <c r="WN189" s="73"/>
      <c r="WO189" s="22">
        <f t="shared" si="595"/>
        <v>0</v>
      </c>
      <c r="WP189" s="22">
        <f t="shared" si="596"/>
        <v>0</v>
      </c>
      <c r="WQ189" s="22">
        <f t="shared" si="597"/>
        <v>0</v>
      </c>
      <c r="WR189" s="22">
        <f t="shared" si="598"/>
        <v>0</v>
      </c>
      <c r="WS189" s="22">
        <f t="shared" si="599"/>
        <v>12</v>
      </c>
      <c r="WT189" s="22">
        <f t="shared" si="600"/>
        <v>0</v>
      </c>
      <c r="WU189" s="22">
        <f t="shared" si="601"/>
        <v>2</v>
      </c>
      <c r="WV189" s="22">
        <f t="shared" si="602"/>
        <v>1</v>
      </c>
      <c r="WW189" s="22">
        <f t="shared" si="603"/>
        <v>60</v>
      </c>
      <c r="WX189" s="22">
        <f t="shared" si="604"/>
        <v>0</v>
      </c>
      <c r="WY189" s="22">
        <f t="shared" si="605"/>
        <v>7</v>
      </c>
      <c r="WZ189" s="22">
        <f t="shared" si="606"/>
        <v>0</v>
      </c>
      <c r="XA189" s="22">
        <f t="shared" si="607"/>
        <v>0</v>
      </c>
      <c r="XB189" s="22">
        <f t="shared" si="608"/>
        <v>0</v>
      </c>
      <c r="XC189" s="22">
        <f t="shared" si="609"/>
        <v>0</v>
      </c>
      <c r="XD189" s="22">
        <f t="shared" si="610"/>
        <v>0</v>
      </c>
      <c r="XE189" s="22">
        <f t="shared" si="611"/>
        <v>42</v>
      </c>
      <c r="XF189" s="22">
        <f t="shared" si="612"/>
        <v>0</v>
      </c>
      <c r="XG189" s="93">
        <f t="shared" si="613"/>
        <v>0</v>
      </c>
    </row>
    <row r="190" spans="1:631" ht="17.100000000000001" customHeight="1" x14ac:dyDescent="0.2">
      <c r="A190" s="101"/>
      <c r="B190" s="27" t="s">
        <v>461</v>
      </c>
      <c r="C190" s="535" t="s">
        <v>462</v>
      </c>
      <c r="D190" s="25" t="s">
        <v>480</v>
      </c>
      <c r="E190" s="535" t="s">
        <v>481</v>
      </c>
      <c r="F190" s="25" t="s">
        <v>498</v>
      </c>
      <c r="G190" s="535" t="s">
        <v>499</v>
      </c>
      <c r="H190" s="25"/>
      <c r="I190" s="28">
        <v>10</v>
      </c>
      <c r="J190" s="17">
        <f t="shared" si="478"/>
        <v>0.99595093485768738</v>
      </c>
      <c r="K190" s="17">
        <f t="shared" si="479"/>
        <v>0.94498035012504467</v>
      </c>
      <c r="L190" s="17">
        <f t="shared" si="480"/>
        <v>1</v>
      </c>
      <c r="M190" s="17">
        <f t="shared" si="481"/>
        <v>0.53629110325061158</v>
      </c>
      <c r="N190" s="17">
        <f t="shared" si="482"/>
        <v>0.85749356563056822</v>
      </c>
      <c r="O190" s="17">
        <f t="shared" si="483"/>
        <v>0.992497320471597</v>
      </c>
      <c r="P190" s="17">
        <f t="shared" si="484"/>
        <v>0.8974156692056583</v>
      </c>
      <c r="Q190" s="17">
        <f t="shared" si="485"/>
        <v>0.77025803531009507</v>
      </c>
      <c r="R190" s="69">
        <f t="shared" si="486"/>
        <v>0.97630699450942937</v>
      </c>
      <c r="S190" s="422">
        <f t="shared" si="487"/>
        <v>0.88568821926229913</v>
      </c>
      <c r="T190" s="17">
        <f t="shared" si="614"/>
        <v>0.11431178073770087</v>
      </c>
      <c r="U190" s="10">
        <f t="shared" si="488"/>
        <v>4686.2114513420474</v>
      </c>
      <c r="V190" s="32">
        <v>8</v>
      </c>
      <c r="W190" s="550">
        <f t="shared" si="489"/>
        <v>0</v>
      </c>
      <c r="X190" s="550">
        <f t="shared" si="490"/>
        <v>0.77457710815118797</v>
      </c>
      <c r="Y190" s="550">
        <f t="shared" si="491"/>
        <v>0.22542289184881203</v>
      </c>
      <c r="Z190" s="551">
        <f t="shared" si="492"/>
        <v>9241.2114513420493</v>
      </c>
      <c r="AA190" s="426">
        <f t="shared" si="493"/>
        <v>1</v>
      </c>
      <c r="AB190" s="59">
        <f t="shared" si="494"/>
        <v>0.98299741775378113</v>
      </c>
      <c r="AC190" s="59">
        <f t="shared" si="495"/>
        <v>2.5579093248861613E-2</v>
      </c>
      <c r="AD190" s="59">
        <f t="shared" si="496"/>
        <v>0.85749356563056822</v>
      </c>
      <c r="AE190" s="59">
        <f t="shared" si="497"/>
        <v>0.22974196468990493</v>
      </c>
      <c r="AF190" s="59">
        <f t="shared" si="498"/>
        <v>1.941169465285221E-2</v>
      </c>
      <c r="AG190" s="59">
        <f t="shared" si="499"/>
        <v>1.8458973442896272E-2</v>
      </c>
      <c r="AH190" s="59">
        <f t="shared" si="500"/>
        <v>0.992497320471597</v>
      </c>
      <c r="AI190" s="59">
        <f t="shared" si="501"/>
        <v>0.99547457425270935</v>
      </c>
      <c r="AJ190" s="59">
        <f t="shared" si="502"/>
        <v>0.99642729546266529</v>
      </c>
      <c r="AK190" s="59">
        <f t="shared" si="503"/>
        <v>0.10258433079434168</v>
      </c>
      <c r="AL190" s="35">
        <f t="shared" si="504"/>
        <v>1</v>
      </c>
      <c r="AM190" s="27">
        <v>40995</v>
      </c>
      <c r="AN190" s="25">
        <v>19416</v>
      </c>
      <c r="AO190" s="25">
        <v>21579</v>
      </c>
      <c r="AP190" s="17">
        <f t="shared" si="505"/>
        <v>7.9623195729547455E-4</v>
      </c>
      <c r="AQ190" s="63">
        <v>89.976365911302665</v>
      </c>
      <c r="AR190" s="58">
        <v>2.6018246626099999</v>
      </c>
      <c r="AS190" s="24">
        <f t="shared" si="506"/>
        <v>15756.250061399674</v>
      </c>
      <c r="AT190" s="17">
        <v>1</v>
      </c>
      <c r="AU190" s="25">
        <v>36661</v>
      </c>
      <c r="AV190" s="25">
        <v>16530</v>
      </c>
      <c r="AW190" s="25">
        <v>20131</v>
      </c>
      <c r="AX190" s="25">
        <v>4334</v>
      </c>
      <c r="AY190" s="25">
        <v>2886</v>
      </c>
      <c r="AZ190" s="25">
        <v>1448</v>
      </c>
      <c r="BA190" s="25">
        <v>40995</v>
      </c>
      <c r="BB190" s="25">
        <v>19416</v>
      </c>
      <c r="BC190" s="25">
        <v>21579</v>
      </c>
      <c r="BD190" s="63">
        <v>89.976365911302665</v>
      </c>
      <c r="BE190" s="18" t="s">
        <v>764</v>
      </c>
      <c r="BF190" s="18" t="s">
        <v>764</v>
      </c>
      <c r="BG190" s="18" t="s">
        <v>764</v>
      </c>
      <c r="BH190" s="63"/>
      <c r="BI190" s="17">
        <v>1</v>
      </c>
      <c r="BJ190" s="25">
        <v>7105</v>
      </c>
      <c r="BK190" s="25">
        <v>30926</v>
      </c>
      <c r="BL190" s="25">
        <v>2964</v>
      </c>
      <c r="BM190" s="17">
        <v>0.32558365129664357</v>
      </c>
      <c r="BN190" s="10">
        <f t="shared" si="507"/>
        <v>27647.698215094097</v>
      </c>
      <c r="BO190" s="29">
        <v>0.22974196468990493</v>
      </c>
      <c r="BP190" s="30">
        <f t="shared" si="508"/>
        <v>0.77025803531009507</v>
      </c>
      <c r="BQ190" s="31">
        <v>9.5841686606738676</v>
      </c>
      <c r="BR190" s="25">
        <v>33890</v>
      </c>
      <c r="BS190" s="25">
        <v>15010</v>
      </c>
      <c r="BT190" s="25">
        <v>16141</v>
      </c>
      <c r="BU190" s="25">
        <v>1981</v>
      </c>
      <c r="BV190" s="18">
        <v>432</v>
      </c>
      <c r="BW190" s="18">
        <v>326</v>
      </c>
      <c r="BX190" s="25">
        <v>8397</v>
      </c>
      <c r="BY190" s="25">
        <v>5872</v>
      </c>
      <c r="BZ190" s="25">
        <v>2525</v>
      </c>
      <c r="CA190" s="59">
        <v>0.30070263189234248</v>
      </c>
      <c r="CB190" s="25">
        <v>36661</v>
      </c>
      <c r="CC190" s="25">
        <v>4334</v>
      </c>
      <c r="CD190" s="17">
        <f t="shared" si="509"/>
        <v>0.1182182700962876</v>
      </c>
      <c r="CE190" s="18">
        <v>514</v>
      </c>
      <c r="CF190" s="25">
        <v>1103</v>
      </c>
      <c r="CG190" s="25">
        <v>1690</v>
      </c>
      <c r="CH190" s="25">
        <v>1776</v>
      </c>
      <c r="CI190" s="25">
        <v>1341</v>
      </c>
      <c r="CJ190" s="18">
        <v>793</v>
      </c>
      <c r="CK190" s="18">
        <v>459</v>
      </c>
      <c r="CL190" s="18">
        <v>314</v>
      </c>
      <c r="CM190" s="18">
        <v>407</v>
      </c>
      <c r="CN190" s="26">
        <v>4.3659640347743238</v>
      </c>
      <c r="CO190" s="27">
        <v>8397</v>
      </c>
      <c r="CP190" s="34">
        <f t="shared" si="510"/>
        <v>4.882100750267953</v>
      </c>
      <c r="CQ190" s="25">
        <v>6986</v>
      </c>
      <c r="CR190" s="18">
        <v>277</v>
      </c>
      <c r="CS190" s="18">
        <v>290</v>
      </c>
      <c r="CT190" s="18">
        <v>630</v>
      </c>
      <c r="CU190" s="18">
        <v>159</v>
      </c>
      <c r="CV190" s="18" t="s">
        <v>764</v>
      </c>
      <c r="CW190" s="18">
        <v>5</v>
      </c>
      <c r="CX190" s="18">
        <v>50</v>
      </c>
      <c r="CY190" s="25">
        <v>8397</v>
      </c>
      <c r="CZ190" s="25">
        <v>4468</v>
      </c>
      <c r="DA190" s="25">
        <v>1337</v>
      </c>
      <c r="DB190" s="18">
        <v>227</v>
      </c>
      <c r="DC190" s="25">
        <v>2165</v>
      </c>
      <c r="DD190" s="18">
        <v>93</v>
      </c>
      <c r="DE190" s="18">
        <v>107</v>
      </c>
      <c r="DF190" s="25">
        <v>8397</v>
      </c>
      <c r="DG190" s="18">
        <v>152</v>
      </c>
      <c r="DH190" s="18">
        <v>1</v>
      </c>
      <c r="DI190" s="18">
        <v>10</v>
      </c>
      <c r="DJ190" s="25">
        <v>6433</v>
      </c>
      <c r="DK190" s="25">
        <v>1776</v>
      </c>
      <c r="DL190" s="18">
        <v>25</v>
      </c>
      <c r="DM190" s="25">
        <f t="shared" si="511"/>
        <v>667.99249732047156</v>
      </c>
      <c r="DN190" s="17">
        <f t="shared" si="512"/>
        <v>0.7661069429558176</v>
      </c>
      <c r="DO190" s="17">
        <f t="shared" si="513"/>
        <v>0.21150410861021793</v>
      </c>
      <c r="DP190" s="23">
        <f t="shared" si="514"/>
        <v>1.941169465285221E-2</v>
      </c>
      <c r="DQ190" s="23">
        <f t="shared" si="515"/>
        <v>0.9805883053471478</v>
      </c>
      <c r="DR190" s="25">
        <v>8397</v>
      </c>
      <c r="DS190" s="18">
        <v>7</v>
      </c>
      <c r="DT190" s="18">
        <v>228</v>
      </c>
      <c r="DU190" s="18">
        <v>2</v>
      </c>
      <c r="DV190" s="18">
        <v>524</v>
      </c>
      <c r="DW190" s="18">
        <v>210</v>
      </c>
      <c r="DX190" s="25">
        <v>7409</v>
      </c>
      <c r="DY190" s="18">
        <v>17</v>
      </c>
      <c r="DZ190" s="17">
        <f t="shared" si="516"/>
        <v>9.0627605097058472E-2</v>
      </c>
      <c r="EA190" s="17">
        <f t="shared" si="517"/>
        <v>0.90937239490294153</v>
      </c>
      <c r="EB190" s="25">
        <v>8397</v>
      </c>
      <c r="EC190" s="18">
        <v>146</v>
      </c>
      <c r="ED190" s="18">
        <v>9</v>
      </c>
      <c r="EE190" s="25">
        <v>1296</v>
      </c>
      <c r="EF190" s="17">
        <f t="shared" si="696"/>
        <v>0.15434083601286175</v>
      </c>
      <c r="EG190" s="25">
        <v>6872</v>
      </c>
      <c r="EH190" s="18">
        <v>74</v>
      </c>
      <c r="EI190" s="17">
        <f t="shared" si="519"/>
        <v>1.8458973442896272E-2</v>
      </c>
      <c r="EJ190" s="17">
        <f t="shared" si="520"/>
        <v>0.81838751935214959</v>
      </c>
      <c r="EK190" s="69">
        <f t="shared" si="521"/>
        <v>0.94498035012504467</v>
      </c>
      <c r="EL190" s="43">
        <v>29819</v>
      </c>
      <c r="EM190" s="18">
        <v>29312</v>
      </c>
      <c r="EN190" s="18">
        <v>507</v>
      </c>
      <c r="EO190" s="59">
        <v>0.98299741775378113</v>
      </c>
      <c r="EP190" s="18">
        <v>13063</v>
      </c>
      <c r="EQ190" s="18">
        <v>12953</v>
      </c>
      <c r="ER190" s="18">
        <v>110</v>
      </c>
      <c r="ES190" s="59">
        <v>0.99157926969302612</v>
      </c>
      <c r="ET190" s="18">
        <v>16756</v>
      </c>
      <c r="EU190" s="18">
        <v>16359</v>
      </c>
      <c r="EV190" s="18">
        <v>397</v>
      </c>
      <c r="EW190" s="59">
        <v>0.97630699450942937</v>
      </c>
      <c r="EX190" s="18">
        <v>29819</v>
      </c>
      <c r="EY190" s="18">
        <v>29312</v>
      </c>
      <c r="EZ190" s="18">
        <v>507</v>
      </c>
      <c r="FA190" s="59">
        <v>0.98299741775378113</v>
      </c>
      <c r="FB190" s="18" t="s">
        <v>764</v>
      </c>
      <c r="FC190" s="18" t="s">
        <v>764</v>
      </c>
      <c r="FD190" s="18" t="s">
        <v>764</v>
      </c>
      <c r="FE190" s="59">
        <v>0</v>
      </c>
      <c r="FF190" s="25">
        <v>14527</v>
      </c>
      <c r="FG190" s="25">
        <v>5281</v>
      </c>
      <c r="FH190" s="25">
        <v>8746</v>
      </c>
      <c r="FI190" s="18">
        <v>500</v>
      </c>
      <c r="FJ190" s="23">
        <f t="shared" si="522"/>
        <v>3.4418668685895229E-2</v>
      </c>
      <c r="FK190" s="23">
        <f t="shared" si="523"/>
        <v>0.60205135265367937</v>
      </c>
      <c r="FL190" s="36">
        <f t="shared" si="524"/>
        <v>10.561999999999999</v>
      </c>
      <c r="FM190" s="25">
        <v>6922</v>
      </c>
      <c r="FN190" s="25">
        <v>2718</v>
      </c>
      <c r="FO190" s="17">
        <f t="shared" si="525"/>
        <v>0.39266108061253974</v>
      </c>
      <c r="FP190" s="25">
        <v>4001</v>
      </c>
      <c r="FQ190" s="17">
        <f t="shared" si="526"/>
        <v>0.57801213522103434</v>
      </c>
      <c r="FR190" s="18">
        <v>203</v>
      </c>
      <c r="FS190" s="17">
        <f t="shared" si="527"/>
        <v>2.9326784166425889E-2</v>
      </c>
      <c r="FT190" s="25">
        <v>7605</v>
      </c>
      <c r="FU190" s="25">
        <v>2563</v>
      </c>
      <c r="FV190" s="25">
        <v>4745</v>
      </c>
      <c r="FW190" s="17">
        <f t="shared" si="528"/>
        <v>3.9053254437869819E-2</v>
      </c>
      <c r="FX190" s="17">
        <f t="shared" si="529"/>
        <v>0.62393162393162394</v>
      </c>
      <c r="FY190" s="18">
        <v>297</v>
      </c>
      <c r="FZ190" s="25">
        <v>25255</v>
      </c>
      <c r="GA190" s="18">
        <v>646</v>
      </c>
      <c r="GB190" s="25">
        <v>2953</v>
      </c>
      <c r="GC190" s="25">
        <v>4772</v>
      </c>
      <c r="GD190" s="25">
        <v>6394</v>
      </c>
      <c r="GE190" s="18">
        <v>172</v>
      </c>
      <c r="GF190" s="25">
        <v>9413</v>
      </c>
      <c r="GG190" s="18">
        <v>683</v>
      </c>
      <c r="GH190" s="18">
        <v>92</v>
      </c>
      <c r="GI190" s="18">
        <v>130</v>
      </c>
      <c r="GJ190" s="10">
        <f t="shared" si="530"/>
        <v>646</v>
      </c>
      <c r="GK190" s="10">
        <f t="shared" si="659"/>
        <v>24609</v>
      </c>
      <c r="GL190" s="10">
        <f t="shared" si="660"/>
        <v>21656</v>
      </c>
      <c r="GM190" s="10">
        <f t="shared" si="531"/>
        <v>3599</v>
      </c>
      <c r="GN190" s="10">
        <f t="shared" si="661"/>
        <v>16884</v>
      </c>
      <c r="GO190" s="17">
        <f t="shared" si="532"/>
        <v>2.5579093248861613E-2</v>
      </c>
      <c r="GP190" s="17">
        <f t="shared" si="662"/>
        <v>0.97442090675113835</v>
      </c>
      <c r="GQ190" s="17">
        <f t="shared" si="663"/>
        <v>0.85749356563056822</v>
      </c>
      <c r="GR190" s="17">
        <f t="shared" si="664"/>
        <v>0.66854088299346659</v>
      </c>
      <c r="GS190" s="17">
        <f t="shared" si="533"/>
        <v>0.91595723619085323</v>
      </c>
      <c r="GT190" s="25">
        <v>11294</v>
      </c>
      <c r="GU190" s="18">
        <v>151</v>
      </c>
      <c r="GV190" s="25">
        <v>933</v>
      </c>
      <c r="GW190" s="25">
        <v>2318</v>
      </c>
      <c r="GX190" s="25">
        <v>3298</v>
      </c>
      <c r="GY190" s="18">
        <v>130</v>
      </c>
      <c r="GZ190" s="25">
        <v>4071</v>
      </c>
      <c r="HA190" s="18">
        <v>261</v>
      </c>
      <c r="HB190" s="18">
        <v>65</v>
      </c>
      <c r="HC190" s="18">
        <v>67</v>
      </c>
      <c r="HD190" s="23">
        <f t="shared" si="534"/>
        <v>1.3369930936780591E-2</v>
      </c>
      <c r="HE190" s="23">
        <f t="shared" si="535"/>
        <v>0.98663006906321937</v>
      </c>
      <c r="HF190" s="23">
        <f t="shared" si="536"/>
        <v>0.90401983353993276</v>
      </c>
      <c r="HG190" s="23">
        <f t="shared" si="537"/>
        <v>0.69877811227200282</v>
      </c>
      <c r="HH190" s="25">
        <v>13961</v>
      </c>
      <c r="HI190" s="18">
        <v>495</v>
      </c>
      <c r="HJ190" s="25">
        <v>2020</v>
      </c>
      <c r="HK190" s="25">
        <v>2454</v>
      </c>
      <c r="HL190" s="25">
        <v>3096</v>
      </c>
      <c r="HM190" s="18">
        <v>42</v>
      </c>
      <c r="HN190" s="25">
        <v>5342</v>
      </c>
      <c r="HO190" s="18">
        <v>422</v>
      </c>
      <c r="HP190" s="18">
        <v>27</v>
      </c>
      <c r="HQ190" s="18">
        <v>63</v>
      </c>
      <c r="HR190" s="23">
        <f t="shared" si="538"/>
        <v>3.5455912900222049E-2</v>
      </c>
      <c r="HS190" s="23">
        <f t="shared" si="539"/>
        <v>0.9645440870997779</v>
      </c>
      <c r="HT190" s="80">
        <f t="shared" si="540"/>
        <v>0.81985531122412436</v>
      </c>
      <c r="HU190" s="27">
        <v>36760</v>
      </c>
      <c r="HV190" s="25">
        <v>4093</v>
      </c>
      <c r="HW190" s="25">
        <v>8037</v>
      </c>
      <c r="HX190" s="18">
        <v>1001</v>
      </c>
      <c r="HY190" s="25">
        <v>3528</v>
      </c>
      <c r="HZ190" s="18">
        <v>937</v>
      </c>
      <c r="IA190" s="18">
        <v>884</v>
      </c>
      <c r="IB190" s="18">
        <v>132</v>
      </c>
      <c r="IC190" s="25">
        <v>5263</v>
      </c>
      <c r="ID190" s="25">
        <v>7613</v>
      </c>
      <c r="IE190" s="25">
        <v>3044</v>
      </c>
      <c r="IF190" s="18">
        <v>276</v>
      </c>
      <c r="IG190" s="18">
        <v>1952</v>
      </c>
      <c r="IH190" s="17">
        <f t="shared" si="541"/>
        <v>0.23258977149075083</v>
      </c>
      <c r="II190" s="17">
        <f t="shared" si="542"/>
        <v>2.5489662676822632E-2</v>
      </c>
      <c r="IJ190" s="30">
        <f t="shared" si="543"/>
        <v>39.2315901814301</v>
      </c>
      <c r="IK190" s="17">
        <f t="shared" si="615"/>
        <v>0.53629110325061158</v>
      </c>
      <c r="IL190" s="25">
        <v>17313</v>
      </c>
      <c r="IM190" s="25">
        <v>2831</v>
      </c>
      <c r="IN190" s="25">
        <v>4712</v>
      </c>
      <c r="IO190" s="18">
        <v>723</v>
      </c>
      <c r="IP190" s="25">
        <v>2261</v>
      </c>
      <c r="IQ190" s="18">
        <v>498</v>
      </c>
      <c r="IR190" s="18">
        <v>540</v>
      </c>
      <c r="IS190" s="18">
        <v>91</v>
      </c>
      <c r="IT190" s="25">
        <v>2681</v>
      </c>
      <c r="IU190" s="25">
        <v>307</v>
      </c>
      <c r="IV190" s="25">
        <v>1334</v>
      </c>
      <c r="IW190" s="18">
        <v>125</v>
      </c>
      <c r="IX190" s="18">
        <v>1210</v>
      </c>
      <c r="IY190" s="17">
        <f t="shared" si="544"/>
        <v>0.66799514815456595</v>
      </c>
      <c r="IZ190" s="25">
        <v>19447</v>
      </c>
      <c r="JA190" s="25">
        <v>1262</v>
      </c>
      <c r="JB190" s="25">
        <v>3325</v>
      </c>
      <c r="JC190" s="18">
        <v>278</v>
      </c>
      <c r="JD190" s="25">
        <v>1267</v>
      </c>
      <c r="JE190" s="18">
        <v>439</v>
      </c>
      <c r="JF190" s="18">
        <v>344</v>
      </c>
      <c r="JG190" s="18">
        <v>41</v>
      </c>
      <c r="JH190" s="25">
        <v>2582</v>
      </c>
      <c r="JI190" s="25">
        <v>7306</v>
      </c>
      <c r="JJ190" s="25">
        <v>1710</v>
      </c>
      <c r="JK190" s="18">
        <v>151</v>
      </c>
      <c r="JL190" s="18">
        <v>742</v>
      </c>
      <c r="JM190" s="80">
        <f t="shared" si="545"/>
        <v>0.35558183781560138</v>
      </c>
      <c r="JN190" s="43">
        <v>36760</v>
      </c>
      <c r="JO190" s="18">
        <v>30218</v>
      </c>
      <c r="JP190" s="18">
        <v>261</v>
      </c>
      <c r="JQ190" s="18">
        <v>513</v>
      </c>
      <c r="JR190" s="18">
        <v>1043</v>
      </c>
      <c r="JS190" s="18">
        <v>248</v>
      </c>
      <c r="JT190" s="18">
        <v>227</v>
      </c>
      <c r="JU190" s="18">
        <v>157</v>
      </c>
      <c r="JV190" s="18">
        <v>322</v>
      </c>
      <c r="JW190" s="18">
        <v>3771</v>
      </c>
      <c r="JX190" s="17">
        <f t="shared" si="546"/>
        <v>0.10258433079434168</v>
      </c>
      <c r="JY190" s="17">
        <f t="shared" si="547"/>
        <v>0.8974156692056583</v>
      </c>
      <c r="JZ190" s="18">
        <v>36760</v>
      </c>
      <c r="KA190" s="18">
        <v>30218</v>
      </c>
      <c r="KB190" s="18">
        <v>261</v>
      </c>
      <c r="KC190" s="18">
        <v>513</v>
      </c>
      <c r="KD190" s="18">
        <v>1043</v>
      </c>
      <c r="KE190" s="18">
        <v>248</v>
      </c>
      <c r="KF190" s="18">
        <v>227</v>
      </c>
      <c r="KG190" s="18">
        <v>157</v>
      </c>
      <c r="KH190" s="18">
        <v>322</v>
      </c>
      <c r="KI190" s="18">
        <v>3771</v>
      </c>
      <c r="KJ190" s="17">
        <f t="shared" si="548"/>
        <v>0.10258433079434168</v>
      </c>
      <c r="KK190" s="18" t="s">
        <v>764</v>
      </c>
      <c r="KL190" s="18" t="s">
        <v>764</v>
      </c>
      <c r="KM190" s="18" t="s">
        <v>764</v>
      </c>
      <c r="KN190" s="18" t="s">
        <v>764</v>
      </c>
      <c r="KO190" s="18" t="s">
        <v>764</v>
      </c>
      <c r="KP190" s="18" t="s">
        <v>764</v>
      </c>
      <c r="KQ190" s="18" t="s">
        <v>764</v>
      </c>
      <c r="KR190" s="18" t="s">
        <v>764</v>
      </c>
      <c r="KS190" s="18" t="s">
        <v>764</v>
      </c>
      <c r="KT190" s="18" t="s">
        <v>764</v>
      </c>
      <c r="KU190" s="69" t="s">
        <v>764</v>
      </c>
      <c r="KV190" s="27">
        <v>40995</v>
      </c>
      <c r="KW190" s="25">
        <v>39362</v>
      </c>
      <c r="KX190" s="18">
        <v>1633</v>
      </c>
      <c r="KY190" s="59">
        <v>3.9834126112940606E-2</v>
      </c>
      <c r="KZ190" s="18">
        <v>851</v>
      </c>
      <c r="LA190" s="18">
        <v>433</v>
      </c>
      <c r="LB190" s="18">
        <v>702</v>
      </c>
      <c r="LC190" s="18">
        <v>474</v>
      </c>
      <c r="LD190" s="25">
        <v>19416</v>
      </c>
      <c r="LE190" s="25">
        <v>18744</v>
      </c>
      <c r="LF190" s="18">
        <v>672</v>
      </c>
      <c r="LG190" s="59">
        <v>3.4610630407911E-2</v>
      </c>
      <c r="LH190" s="25">
        <v>21579</v>
      </c>
      <c r="LI190" s="25">
        <v>20618</v>
      </c>
      <c r="LJ190" s="18">
        <v>961</v>
      </c>
      <c r="LK190" s="35">
        <v>4.4534037721859224E-2</v>
      </c>
      <c r="LL190" s="27">
        <v>8397</v>
      </c>
      <c r="LM190" s="25">
        <v>2427</v>
      </c>
      <c r="LN190" s="25">
        <v>5932</v>
      </c>
      <c r="LO190" s="18">
        <v>8</v>
      </c>
      <c r="LP190" s="18">
        <v>1</v>
      </c>
      <c r="LQ190" s="18">
        <v>1</v>
      </c>
      <c r="LR190" s="18">
        <v>28</v>
      </c>
      <c r="LS190" s="23">
        <f t="shared" si="549"/>
        <v>3.3345242348457784E-3</v>
      </c>
      <c r="LT190" s="23">
        <f t="shared" si="550"/>
        <v>0.99666547576515419</v>
      </c>
      <c r="LU190" s="17">
        <f t="shared" si="551"/>
        <v>0.99547457425270935</v>
      </c>
      <c r="LV190" s="25">
        <v>8397</v>
      </c>
      <c r="LW190" s="25">
        <v>1980</v>
      </c>
      <c r="LX190" s="18">
        <v>11</v>
      </c>
      <c r="LY190" s="18">
        <v>33</v>
      </c>
      <c r="LZ190" s="18">
        <v>3</v>
      </c>
      <c r="MA190" s="18">
        <v>1</v>
      </c>
      <c r="MB190" s="18">
        <v>0</v>
      </c>
      <c r="MC190" s="18">
        <v>0</v>
      </c>
      <c r="MD190" s="25">
        <v>6343</v>
      </c>
      <c r="ME190" s="18">
        <v>22</v>
      </c>
      <c r="MF190" s="18">
        <v>4</v>
      </c>
      <c r="MG190" s="17">
        <f t="shared" si="552"/>
        <v>1.1909015124449208E-4</v>
      </c>
      <c r="MH190" s="17">
        <f t="shared" si="553"/>
        <v>0.99642729546266529</v>
      </c>
      <c r="MI190" s="25">
        <v>8397</v>
      </c>
      <c r="MJ190" s="25">
        <v>8227</v>
      </c>
      <c r="MK190" s="18">
        <v>91</v>
      </c>
      <c r="ML190" s="18">
        <v>48</v>
      </c>
      <c r="MM190" s="18">
        <v>3</v>
      </c>
      <c r="MN190" s="18">
        <v>14</v>
      </c>
      <c r="MO190" s="18">
        <v>0</v>
      </c>
      <c r="MP190" s="18">
        <v>0</v>
      </c>
      <c r="MQ190" s="18">
        <v>11</v>
      </c>
      <c r="MR190" s="18" t="s">
        <v>764</v>
      </c>
      <c r="MS190" s="18">
        <v>3</v>
      </c>
      <c r="MT190" s="17">
        <f t="shared" si="554"/>
        <v>0.99761819697511012</v>
      </c>
      <c r="MU190" s="69">
        <f t="shared" si="555"/>
        <v>0.99595093485768738</v>
      </c>
      <c r="MV190" s="27">
        <v>8397</v>
      </c>
      <c r="MW190" s="25">
        <v>8334</v>
      </c>
      <c r="MX190" s="18">
        <v>3</v>
      </c>
      <c r="MY190" s="18">
        <v>35</v>
      </c>
      <c r="MZ190" s="18">
        <v>16</v>
      </c>
      <c r="NA190" s="18">
        <v>2</v>
      </c>
      <c r="NB190" s="18" t="s">
        <v>764</v>
      </c>
      <c r="NC190" s="18">
        <v>0</v>
      </c>
      <c r="ND190" s="18">
        <v>7</v>
      </c>
      <c r="NE190" s="17">
        <f t="shared" si="556"/>
        <v>0.992497320471597</v>
      </c>
      <c r="NF190" s="10">
        <f t="shared" si="557"/>
        <v>36385.944265809216</v>
      </c>
      <c r="NG190" s="17">
        <f t="shared" si="558"/>
        <v>0.99273550077408601</v>
      </c>
      <c r="NH190" s="25">
        <v>8397</v>
      </c>
      <c r="NI190" s="25">
        <v>6753</v>
      </c>
      <c r="NJ190" s="18">
        <v>732</v>
      </c>
      <c r="NK190" s="18">
        <v>1</v>
      </c>
      <c r="NL190" s="18">
        <v>99</v>
      </c>
      <c r="NM190" s="18">
        <v>41</v>
      </c>
      <c r="NN190" s="18">
        <v>709</v>
      </c>
      <c r="NO190" s="18">
        <v>17</v>
      </c>
      <c r="NP190" s="18" t="s">
        <v>764</v>
      </c>
      <c r="NQ190" s="32">
        <v>45</v>
      </c>
      <c r="NR190" s="27">
        <v>8397</v>
      </c>
      <c r="NS190" s="37">
        <f t="shared" si="559"/>
        <v>3.4526616648803143</v>
      </c>
      <c r="NT190" s="37">
        <f t="shared" si="560"/>
        <v>0.93165456179472328</v>
      </c>
      <c r="NU190" s="37">
        <f t="shared" si="561"/>
        <v>0.28963162251655628</v>
      </c>
      <c r="NV190" s="17">
        <f t="shared" si="562"/>
        <v>5.8812951919178257E-2</v>
      </c>
      <c r="NW190" s="10">
        <f t="shared" si="563"/>
        <v>477</v>
      </c>
      <c r="NX190" s="17">
        <f t="shared" si="564"/>
        <v>5.6806002143622719E-2</v>
      </c>
      <c r="NY190" s="19">
        <f t="shared" si="565"/>
        <v>8.5962983654417988E-3</v>
      </c>
      <c r="NZ190" s="25">
        <v>3444</v>
      </c>
      <c r="OA190" s="25">
        <v>7920</v>
      </c>
      <c r="OB190" s="25">
        <v>2728</v>
      </c>
      <c r="OC190" s="25">
        <v>7823</v>
      </c>
      <c r="OD190" s="25">
        <v>3354</v>
      </c>
      <c r="OE190" s="25">
        <v>3723</v>
      </c>
      <c r="OF190" s="17">
        <f t="shared" si="566"/>
        <v>0.93164225318566152</v>
      </c>
      <c r="OG190" s="17">
        <f t="shared" si="567"/>
        <v>0.41014648088603073</v>
      </c>
      <c r="OH190" s="17">
        <f t="shared" si="568"/>
        <v>0.94319399785637725</v>
      </c>
      <c r="OI190" s="69">
        <f t="shared" si="569"/>
        <v>0.44337263308324404</v>
      </c>
      <c r="OJ190" s="27">
        <v>8397</v>
      </c>
      <c r="OK190" s="25">
        <v>2143</v>
      </c>
      <c r="OL190" s="18">
        <v>121</v>
      </c>
      <c r="OM190" s="25">
        <v>1288</v>
      </c>
      <c r="ON190" s="18">
        <v>13</v>
      </c>
      <c r="OO190" s="18">
        <v>11</v>
      </c>
      <c r="OP190" s="18">
        <v>19</v>
      </c>
      <c r="OQ190" s="18">
        <v>13</v>
      </c>
      <c r="OR190" s="69">
        <f t="shared" si="570"/>
        <v>0.27343098725735382</v>
      </c>
      <c r="OS190" s="64"/>
      <c r="OT190" s="64"/>
      <c r="OU190" s="64"/>
      <c r="OV190" s="17">
        <v>0</v>
      </c>
      <c r="OW190" s="64"/>
      <c r="OX190" s="36"/>
      <c r="OY190" s="36"/>
      <c r="OZ190" s="64"/>
      <c r="PA190" s="64"/>
      <c r="PB190" s="64"/>
      <c r="PC190" s="17">
        <v>0</v>
      </c>
      <c r="PD190" s="64"/>
      <c r="PE190" s="40">
        <f t="shared" si="571"/>
        <v>0</v>
      </c>
      <c r="PF190" s="36">
        <f t="shared" si="572"/>
        <v>0</v>
      </c>
      <c r="PG190" s="64"/>
      <c r="PH190" s="64"/>
      <c r="PI190" s="64"/>
      <c r="PJ190" s="17">
        <v>0</v>
      </c>
      <c r="PK190" s="64"/>
      <c r="PL190" s="41">
        <f t="shared" si="573"/>
        <v>0</v>
      </c>
      <c r="PM190" s="36">
        <f t="shared" si="574"/>
        <v>0</v>
      </c>
      <c r="PN190" s="64"/>
      <c r="PO190" s="64"/>
      <c r="PP190" s="64"/>
      <c r="PQ190" s="17">
        <v>0</v>
      </c>
      <c r="PR190" s="64"/>
      <c r="PS190" s="41">
        <f t="shared" si="575"/>
        <v>0</v>
      </c>
      <c r="PT190" s="36">
        <f t="shared" si="576"/>
        <v>0</v>
      </c>
      <c r="PU190" s="64"/>
      <c r="PV190" s="64"/>
      <c r="PW190" s="64"/>
      <c r="PX190" s="17">
        <v>0</v>
      </c>
      <c r="PY190" s="64"/>
      <c r="PZ190" s="36">
        <f t="shared" si="577"/>
        <v>0</v>
      </c>
      <c r="QA190" s="64"/>
      <c r="QB190" s="64"/>
      <c r="QC190" s="17">
        <v>0</v>
      </c>
      <c r="QD190" s="64"/>
      <c r="QE190" s="22">
        <f t="shared" si="578"/>
        <v>0</v>
      </c>
      <c r="QF190" s="22"/>
      <c r="QG190" s="64"/>
      <c r="QH190" s="64"/>
      <c r="QI190" s="64"/>
      <c r="QJ190" s="17">
        <v>0</v>
      </c>
      <c r="QK190" s="64"/>
      <c r="QL190" s="42">
        <f t="shared" si="579"/>
        <v>0</v>
      </c>
      <c r="QM190" s="64"/>
      <c r="QN190" s="64"/>
      <c r="QO190" s="64"/>
      <c r="QP190" s="64"/>
      <c r="QQ190" s="17">
        <v>0</v>
      </c>
      <c r="QR190" s="64"/>
      <c r="QS190" s="36">
        <f t="shared" si="580"/>
        <v>0</v>
      </c>
      <c r="QT190" s="64"/>
      <c r="QU190" s="64"/>
      <c r="QV190" s="64"/>
      <c r="QW190" s="17">
        <v>0</v>
      </c>
      <c r="QX190" s="64"/>
      <c r="QY190" s="36">
        <f t="shared" si="581"/>
        <v>0</v>
      </c>
      <c r="QZ190" s="64"/>
      <c r="RA190" s="64"/>
      <c r="RB190" s="64"/>
      <c r="RC190" s="17">
        <v>0</v>
      </c>
      <c r="RD190" s="64"/>
      <c r="RE190" s="36">
        <f t="shared" si="582"/>
        <v>0</v>
      </c>
      <c r="RF190" s="64"/>
      <c r="RG190" s="10"/>
      <c r="RH190" s="10"/>
      <c r="RI190" s="17"/>
      <c r="RJ190" s="17"/>
      <c r="RK190" s="17"/>
      <c r="RL190" s="17"/>
      <c r="RM190" s="17"/>
      <c r="RN190" s="17"/>
      <c r="RO190" s="17"/>
      <c r="RP190" s="17"/>
      <c r="RQ190" s="17"/>
      <c r="RR190" s="36"/>
      <c r="RS190" s="36"/>
      <c r="RT190" s="10"/>
      <c r="RU190" s="17"/>
      <c r="RV190" s="37"/>
      <c r="RW190" s="36"/>
      <c r="RX190" s="85">
        <v>12.35261</v>
      </c>
      <c r="RY190" s="93">
        <v>322</v>
      </c>
      <c r="RZ190" s="43" t="b">
        <v>1</v>
      </c>
      <c r="SA190" s="18" t="b">
        <v>0</v>
      </c>
      <c r="SB190" s="18" t="b">
        <v>0</v>
      </c>
      <c r="SC190" s="18" t="b">
        <v>0</v>
      </c>
      <c r="SD190" s="18" t="b">
        <v>0</v>
      </c>
      <c r="SE190" s="32" t="b">
        <v>0</v>
      </c>
      <c r="SF190" s="43" t="b">
        <v>0</v>
      </c>
      <c r="SG190" s="18" t="b">
        <v>1</v>
      </c>
      <c r="SH190" s="18">
        <v>0</v>
      </c>
      <c r="SI190" s="18"/>
      <c r="SJ190" s="22">
        <v>1</v>
      </c>
      <c r="SK190" s="22"/>
      <c r="SL190" s="22">
        <v>1</v>
      </c>
      <c r="SM190" s="22">
        <v>0</v>
      </c>
      <c r="SN190" s="18"/>
      <c r="SO190" s="18"/>
      <c r="SP190" s="18"/>
      <c r="SQ190" s="17">
        <f t="shared" si="583"/>
        <v>4.1322314049586778E-3</v>
      </c>
      <c r="SR190" s="17">
        <f t="shared" si="584"/>
        <v>0</v>
      </c>
      <c r="SS190" s="17">
        <f t="shared" si="585"/>
        <v>0</v>
      </c>
      <c r="ST190" s="17">
        <f t="shared" si="586"/>
        <v>0</v>
      </c>
      <c r="SU190" s="17">
        <f t="shared" si="587"/>
        <v>0</v>
      </c>
      <c r="SV190" s="17">
        <f t="shared" si="658"/>
        <v>0</v>
      </c>
      <c r="SW190" s="17">
        <f t="shared" si="588"/>
        <v>0</v>
      </c>
      <c r="SX190" s="17">
        <f t="shared" si="589"/>
        <v>0</v>
      </c>
      <c r="SY190" s="17">
        <f t="shared" si="590"/>
        <v>0</v>
      </c>
      <c r="SZ190" s="17">
        <f t="shared" si="591"/>
        <v>0</v>
      </c>
      <c r="TA190" s="17">
        <f t="shared" si="592"/>
        <v>0</v>
      </c>
      <c r="TB190" s="24">
        <f t="shared" si="593"/>
        <v>620</v>
      </c>
      <c r="TC190" s="69">
        <f t="shared" si="594"/>
        <v>1</v>
      </c>
      <c r="TD190" s="17">
        <f t="shared" si="616"/>
        <v>2.6014568158168575E-6</v>
      </c>
      <c r="TE190" s="95"/>
      <c r="TF190" s="71"/>
      <c r="TG190" s="71">
        <v>2</v>
      </c>
      <c r="TH190" s="71">
        <v>2</v>
      </c>
      <c r="TI190" s="71"/>
      <c r="TJ190" s="71"/>
      <c r="TK190" s="71">
        <v>7</v>
      </c>
      <c r="TL190" s="71"/>
      <c r="TM190" s="71">
        <v>2</v>
      </c>
      <c r="TN190" s="71"/>
      <c r="TO190" s="71">
        <v>2</v>
      </c>
      <c r="TP190" s="71"/>
      <c r="TQ190" s="71"/>
      <c r="TR190" s="72"/>
      <c r="TS190" s="72"/>
      <c r="TT190" s="72"/>
      <c r="TU190" s="72">
        <v>1</v>
      </c>
      <c r="TV190" s="72">
        <v>2</v>
      </c>
      <c r="TW190" s="72"/>
      <c r="TX190" s="72"/>
      <c r="TY190" s="72">
        <v>1</v>
      </c>
      <c r="TZ190" s="72">
        <v>16</v>
      </c>
      <c r="UA190" s="72"/>
      <c r="UB190" s="72">
        <v>1</v>
      </c>
      <c r="UC190" s="72"/>
      <c r="UD190" s="72"/>
      <c r="UE190" s="72"/>
      <c r="UF190" s="72"/>
      <c r="UG190" s="72">
        <v>13</v>
      </c>
      <c r="UH190" s="72"/>
      <c r="UI190" s="72"/>
      <c r="UJ190" s="73"/>
      <c r="UK190" s="73"/>
      <c r="UL190" s="73"/>
      <c r="UM190" s="73">
        <v>2</v>
      </c>
      <c r="UN190" s="73">
        <v>3</v>
      </c>
      <c r="UO190" s="73"/>
      <c r="UP190" s="73"/>
      <c r="UQ190" s="73"/>
      <c r="UR190" s="73">
        <v>6</v>
      </c>
      <c r="US190" s="73">
        <v>5</v>
      </c>
      <c r="UT190" s="73"/>
      <c r="UU190" s="73"/>
      <c r="UV190" s="73"/>
      <c r="UW190" s="73"/>
      <c r="UX190" s="73"/>
      <c r="UY190" s="73">
        <v>11</v>
      </c>
      <c r="UZ190" s="73"/>
      <c r="VA190" s="73"/>
      <c r="VB190" s="73"/>
      <c r="VC190" s="73"/>
      <c r="VD190" s="73"/>
      <c r="VE190" s="73">
        <v>2</v>
      </c>
      <c r="VF190" s="73">
        <v>3</v>
      </c>
      <c r="VG190" s="73"/>
      <c r="VH190" s="73">
        <v>1</v>
      </c>
      <c r="VI190" s="73"/>
      <c r="VJ190" s="73">
        <v>6</v>
      </c>
      <c r="VK190" s="73">
        <v>5</v>
      </c>
      <c r="VL190" s="73"/>
      <c r="VM190" s="73"/>
      <c r="VN190" s="73"/>
      <c r="VO190" s="73"/>
      <c r="VP190" s="73">
        <v>1</v>
      </c>
      <c r="VQ190" s="73"/>
      <c r="VR190" s="73"/>
      <c r="VS190" s="73"/>
      <c r="VT190" s="73"/>
      <c r="VU190" s="73"/>
      <c r="VV190" s="73">
        <v>1</v>
      </c>
      <c r="VW190" s="73">
        <v>2</v>
      </c>
      <c r="VX190" s="73"/>
      <c r="VY190" s="73">
        <v>2</v>
      </c>
      <c r="VZ190" s="73"/>
      <c r="WA190" s="73">
        <v>6</v>
      </c>
      <c r="WB190" s="73"/>
      <c r="WC190" s="73">
        <v>5</v>
      </c>
      <c r="WD190" s="73"/>
      <c r="WE190" s="73"/>
      <c r="WF190" s="73"/>
      <c r="WG190" s="73"/>
      <c r="WH190" s="73">
        <v>2</v>
      </c>
      <c r="WI190" s="73"/>
      <c r="WJ190" s="73"/>
      <c r="WK190" s="73"/>
      <c r="WL190" s="73"/>
      <c r="WM190" s="73"/>
      <c r="WN190" s="73"/>
      <c r="WO190" s="22">
        <f t="shared" si="595"/>
        <v>0</v>
      </c>
      <c r="WP190" s="22">
        <f t="shared" si="596"/>
        <v>0</v>
      </c>
      <c r="WQ190" s="22">
        <f t="shared" si="597"/>
        <v>0</v>
      </c>
      <c r="WR190" s="22">
        <f t="shared" si="598"/>
        <v>8</v>
      </c>
      <c r="WS190" s="22">
        <f t="shared" si="599"/>
        <v>12</v>
      </c>
      <c r="WT190" s="22">
        <f t="shared" si="600"/>
        <v>0</v>
      </c>
      <c r="WU190" s="22">
        <f t="shared" si="601"/>
        <v>3</v>
      </c>
      <c r="WV190" s="22">
        <f t="shared" si="602"/>
        <v>1</v>
      </c>
      <c r="WW190" s="22">
        <f t="shared" si="603"/>
        <v>41</v>
      </c>
      <c r="WX190" s="22">
        <f t="shared" si="604"/>
        <v>0</v>
      </c>
      <c r="WY190" s="22">
        <f t="shared" si="605"/>
        <v>18</v>
      </c>
      <c r="WZ190" s="22">
        <f t="shared" si="606"/>
        <v>0</v>
      </c>
      <c r="XA190" s="22">
        <f t="shared" si="607"/>
        <v>0</v>
      </c>
      <c r="XB190" s="22">
        <f t="shared" si="608"/>
        <v>0</v>
      </c>
      <c r="XC190" s="22">
        <f t="shared" si="609"/>
        <v>0</v>
      </c>
      <c r="XD190" s="22">
        <f t="shared" si="610"/>
        <v>0</v>
      </c>
      <c r="XE190" s="22">
        <f t="shared" si="611"/>
        <v>27</v>
      </c>
      <c r="XF190" s="22">
        <f t="shared" si="612"/>
        <v>0</v>
      </c>
      <c r="XG190" s="93">
        <f t="shared" si="613"/>
        <v>0</v>
      </c>
    </row>
    <row r="191" spans="1:631" ht="17.100000000000001" customHeight="1" x14ac:dyDescent="0.2">
      <c r="A191" s="101"/>
      <c r="B191" s="27" t="s">
        <v>461</v>
      </c>
      <c r="C191" s="535" t="s">
        <v>462</v>
      </c>
      <c r="D191" s="25" t="s">
        <v>480</v>
      </c>
      <c r="E191" s="535" t="s">
        <v>481</v>
      </c>
      <c r="F191" s="25" t="s">
        <v>500</v>
      </c>
      <c r="G191" s="535" t="s">
        <v>501</v>
      </c>
      <c r="H191" s="25"/>
      <c r="I191" s="28">
        <v>44</v>
      </c>
      <c r="J191" s="17">
        <f t="shared" si="478"/>
        <v>0.91911306245453606</v>
      </c>
      <c r="K191" s="17">
        <f t="shared" si="479"/>
        <v>0.57457393744154639</v>
      </c>
      <c r="L191" s="17">
        <f t="shared" si="480"/>
        <v>1</v>
      </c>
      <c r="M191" s="17">
        <f t="shared" si="481"/>
        <v>0.71621008580501577</v>
      </c>
      <c r="N191" s="17">
        <f t="shared" si="482"/>
        <v>0.6382742817720396</v>
      </c>
      <c r="O191" s="17">
        <f t="shared" si="483"/>
        <v>0.84183726488621013</v>
      </c>
      <c r="P191" s="17">
        <f t="shared" si="484"/>
        <v>0.75723173523280951</v>
      </c>
      <c r="Q191" s="17">
        <f t="shared" si="485"/>
        <v>0.6459473946169455</v>
      </c>
      <c r="R191" s="69">
        <f t="shared" si="486"/>
        <v>0.9385971121177803</v>
      </c>
      <c r="S191" s="422">
        <f t="shared" si="487"/>
        <v>0.78130943048076484</v>
      </c>
      <c r="T191" s="17">
        <f t="shared" si="614"/>
        <v>0.21869056951923516</v>
      </c>
      <c r="U191" s="10">
        <f t="shared" si="488"/>
        <v>81275.47539954567</v>
      </c>
      <c r="V191" s="32">
        <v>8</v>
      </c>
      <c r="W191" s="550">
        <f t="shared" si="489"/>
        <v>0</v>
      </c>
      <c r="X191" s="550">
        <f t="shared" si="490"/>
        <v>0.67019831936965379</v>
      </c>
      <c r="Y191" s="550">
        <f t="shared" si="491"/>
        <v>0.32980168063034621</v>
      </c>
      <c r="Z191" s="551">
        <f t="shared" si="492"/>
        <v>122569.47539954564</v>
      </c>
      <c r="AA191" s="426">
        <f t="shared" si="493"/>
        <v>1</v>
      </c>
      <c r="AB191" s="59">
        <f t="shared" si="494"/>
        <v>0.95571926696903764</v>
      </c>
      <c r="AC191" s="59">
        <f t="shared" si="495"/>
        <v>6.5549696939831467E-2</v>
      </c>
      <c r="AD191" s="59">
        <f t="shared" si="496"/>
        <v>0.6382742817720396</v>
      </c>
      <c r="AE191" s="59">
        <f t="shared" si="497"/>
        <v>0.3540526053830545</v>
      </c>
      <c r="AF191" s="59">
        <f t="shared" si="498"/>
        <v>8.540735737296061E-2</v>
      </c>
      <c r="AG191" s="59">
        <f t="shared" si="499"/>
        <v>0.10967213966538501</v>
      </c>
      <c r="AH191" s="59">
        <f t="shared" si="500"/>
        <v>0.84183726488621013</v>
      </c>
      <c r="AI191" s="59">
        <f t="shared" si="501"/>
        <v>0.95838096227787595</v>
      </c>
      <c r="AJ191" s="59">
        <f t="shared" si="502"/>
        <v>0.87984516263119605</v>
      </c>
      <c r="AK191" s="59">
        <f t="shared" si="503"/>
        <v>0.24276826476719054</v>
      </c>
      <c r="AL191" s="35">
        <f t="shared" si="504"/>
        <v>1</v>
      </c>
      <c r="AM191" s="27">
        <v>371646</v>
      </c>
      <c r="AN191" s="25">
        <v>181140</v>
      </c>
      <c r="AO191" s="25">
        <v>190506</v>
      </c>
      <c r="AP191" s="17">
        <f t="shared" si="505"/>
        <v>7.2183539944147808E-3</v>
      </c>
      <c r="AQ191" s="63">
        <v>95.083619413561777</v>
      </c>
      <c r="AR191" s="58">
        <v>37.506366140700003</v>
      </c>
      <c r="AS191" s="24">
        <f t="shared" si="506"/>
        <v>9908.8778317211763</v>
      </c>
      <c r="AT191" s="17">
        <v>1</v>
      </c>
      <c r="AU191" s="25">
        <v>358350</v>
      </c>
      <c r="AV191" s="25">
        <v>172344</v>
      </c>
      <c r="AW191" s="25">
        <v>186006</v>
      </c>
      <c r="AX191" s="25">
        <v>13296</v>
      </c>
      <c r="AY191" s="25">
        <v>8796</v>
      </c>
      <c r="AZ191" s="25">
        <v>4500</v>
      </c>
      <c r="BA191" s="25">
        <v>371646</v>
      </c>
      <c r="BB191" s="25">
        <v>181140</v>
      </c>
      <c r="BC191" s="25">
        <v>190506</v>
      </c>
      <c r="BD191" s="63">
        <v>95.083619413561777</v>
      </c>
      <c r="BE191" s="18" t="s">
        <v>764</v>
      </c>
      <c r="BF191" s="18" t="s">
        <v>764</v>
      </c>
      <c r="BG191" s="18" t="s">
        <v>764</v>
      </c>
      <c r="BH191" s="63"/>
      <c r="BI191" s="17">
        <v>1</v>
      </c>
      <c r="BJ191" s="25">
        <v>92475</v>
      </c>
      <c r="BK191" s="25">
        <v>261190</v>
      </c>
      <c r="BL191" s="25">
        <v>17981</v>
      </c>
      <c r="BM191" s="17">
        <v>0.42289521038324596</v>
      </c>
      <c r="BN191" s="10">
        <f t="shared" si="507"/>
        <v>214478.68664190816</v>
      </c>
      <c r="BO191" s="29">
        <v>0.3540526053830545</v>
      </c>
      <c r="BP191" s="30">
        <f t="shared" si="508"/>
        <v>0.6459473946169455</v>
      </c>
      <c r="BQ191" s="31">
        <v>6.8842605000191428</v>
      </c>
      <c r="BR191" s="25">
        <v>279171</v>
      </c>
      <c r="BS191" s="25">
        <v>95016</v>
      </c>
      <c r="BT191" s="25">
        <v>156415</v>
      </c>
      <c r="BU191" s="25">
        <v>19356</v>
      </c>
      <c r="BV191" s="25">
        <v>6532</v>
      </c>
      <c r="BW191" s="18">
        <v>1852</v>
      </c>
      <c r="BX191" s="25">
        <v>76984</v>
      </c>
      <c r="BY191" s="25">
        <v>59357</v>
      </c>
      <c r="BZ191" s="25">
        <v>17627</v>
      </c>
      <c r="CA191" s="59">
        <v>0.22896965603242228</v>
      </c>
      <c r="CB191" s="25">
        <v>358350</v>
      </c>
      <c r="CC191" s="25">
        <v>13296</v>
      </c>
      <c r="CD191" s="17">
        <f t="shared" si="509"/>
        <v>3.7103390539974884E-2</v>
      </c>
      <c r="CE191" s="25">
        <v>2406</v>
      </c>
      <c r="CF191" s="25">
        <v>9186</v>
      </c>
      <c r="CG191" s="25">
        <v>14909</v>
      </c>
      <c r="CH191" s="25">
        <v>15966</v>
      </c>
      <c r="CI191" s="25">
        <v>12557</v>
      </c>
      <c r="CJ191" s="25">
        <v>8541</v>
      </c>
      <c r="CK191" s="25">
        <v>5332</v>
      </c>
      <c r="CL191" s="25">
        <v>3577</v>
      </c>
      <c r="CM191" s="25">
        <v>4510</v>
      </c>
      <c r="CN191" s="26">
        <v>4.6548633482282034</v>
      </c>
      <c r="CO191" s="27">
        <v>76984</v>
      </c>
      <c r="CP191" s="34">
        <f t="shared" si="510"/>
        <v>4.8275745609477294</v>
      </c>
      <c r="CQ191" s="25">
        <v>3291</v>
      </c>
      <c r="CR191" s="25">
        <v>4855</v>
      </c>
      <c r="CS191" s="25">
        <v>7098</v>
      </c>
      <c r="CT191" s="25">
        <v>46860</v>
      </c>
      <c r="CU191" s="25">
        <v>11790</v>
      </c>
      <c r="CV191" s="18">
        <v>874</v>
      </c>
      <c r="CW191" s="18">
        <v>685</v>
      </c>
      <c r="CX191" s="25">
        <v>1531</v>
      </c>
      <c r="CY191" s="25">
        <v>76984</v>
      </c>
      <c r="CZ191" s="25">
        <v>40931</v>
      </c>
      <c r="DA191" s="25">
        <v>28549</v>
      </c>
      <c r="DB191" s="25">
        <v>3038</v>
      </c>
      <c r="DC191" s="25">
        <v>1264</v>
      </c>
      <c r="DD191" s="18">
        <v>837</v>
      </c>
      <c r="DE191" s="25">
        <v>2365</v>
      </c>
      <c r="DF191" s="25">
        <v>76984</v>
      </c>
      <c r="DG191" s="25">
        <v>6269</v>
      </c>
      <c r="DH191" s="18">
        <v>188</v>
      </c>
      <c r="DI191" s="18">
        <v>118</v>
      </c>
      <c r="DJ191" s="25">
        <v>69664</v>
      </c>
      <c r="DK191" s="18">
        <v>558</v>
      </c>
      <c r="DL191" s="18">
        <v>187</v>
      </c>
      <c r="DM191" s="25">
        <f t="shared" si="511"/>
        <v>30056.452639509509</v>
      </c>
      <c r="DN191" s="17">
        <f t="shared" si="512"/>
        <v>0.90491530707679513</v>
      </c>
      <c r="DO191" s="17">
        <f t="shared" si="513"/>
        <v>7.248259378572171E-3</v>
      </c>
      <c r="DP191" s="23">
        <f t="shared" si="514"/>
        <v>8.540735737296061E-2</v>
      </c>
      <c r="DQ191" s="23">
        <f t="shared" si="515"/>
        <v>0.91459264262703943</v>
      </c>
      <c r="DR191" s="25">
        <v>76984</v>
      </c>
      <c r="DS191" s="25">
        <v>3013</v>
      </c>
      <c r="DT191" s="25">
        <v>30928</v>
      </c>
      <c r="DU191" s="18">
        <v>60</v>
      </c>
      <c r="DV191" s="25">
        <v>24926</v>
      </c>
      <c r="DW191" s="25">
        <v>2101</v>
      </c>
      <c r="DX191" s="25">
        <v>14262</v>
      </c>
      <c r="DY191" s="25">
        <v>1694</v>
      </c>
      <c r="DZ191" s="17">
        <f t="shared" si="516"/>
        <v>0.76544476774394676</v>
      </c>
      <c r="EA191" s="17">
        <f t="shared" si="517"/>
        <v>0.23455523225605324</v>
      </c>
      <c r="EB191" s="25">
        <v>76984</v>
      </c>
      <c r="EC191" s="25">
        <v>8028</v>
      </c>
      <c r="ED191" s="18">
        <v>415</v>
      </c>
      <c r="EE191" s="25">
        <v>52877</v>
      </c>
      <c r="EF191" s="17">
        <f>ED191/EB191</f>
        <v>5.3907305414112022E-3</v>
      </c>
      <c r="EG191" s="25">
        <v>14661</v>
      </c>
      <c r="EH191" s="18">
        <v>1003</v>
      </c>
      <c r="EI191" s="17">
        <f t="shared" si="519"/>
        <v>0.10967213966538501</v>
      </c>
      <c r="EJ191" s="17">
        <f t="shared" si="520"/>
        <v>0.19044216980151721</v>
      </c>
      <c r="EK191" s="69">
        <f t="shared" si="521"/>
        <v>0.57457393744154639</v>
      </c>
      <c r="EL191" s="43">
        <v>267001</v>
      </c>
      <c r="EM191" s="18">
        <v>255178</v>
      </c>
      <c r="EN191" s="18">
        <v>11823</v>
      </c>
      <c r="EO191" s="59">
        <v>0.95571926696903764</v>
      </c>
      <c r="EP191" s="18">
        <v>125721</v>
      </c>
      <c r="EQ191" s="18">
        <v>122573</v>
      </c>
      <c r="ER191" s="18">
        <v>3148</v>
      </c>
      <c r="ES191" s="59">
        <v>0.97496042824985485</v>
      </c>
      <c r="ET191" s="18">
        <v>141280</v>
      </c>
      <c r="EU191" s="18">
        <v>132605</v>
      </c>
      <c r="EV191" s="18">
        <v>8675</v>
      </c>
      <c r="EW191" s="59">
        <v>0.9385971121177803</v>
      </c>
      <c r="EX191" s="18">
        <v>267001</v>
      </c>
      <c r="EY191" s="18">
        <v>255178</v>
      </c>
      <c r="EZ191" s="18">
        <v>11823</v>
      </c>
      <c r="FA191" s="59">
        <v>0.95571926696903764</v>
      </c>
      <c r="FB191" s="18" t="s">
        <v>764</v>
      </c>
      <c r="FC191" s="18" t="s">
        <v>764</v>
      </c>
      <c r="FD191" s="18" t="s">
        <v>764</v>
      </c>
      <c r="FE191" s="59">
        <v>0</v>
      </c>
      <c r="FF191" s="25">
        <v>164235</v>
      </c>
      <c r="FG191" s="25">
        <v>58089</v>
      </c>
      <c r="FH191" s="25">
        <v>96955</v>
      </c>
      <c r="FI191" s="25">
        <v>9191</v>
      </c>
      <c r="FJ191" s="23">
        <f t="shared" si="522"/>
        <v>5.5962492769507106E-2</v>
      </c>
      <c r="FK191" s="23">
        <f t="shared" si="523"/>
        <v>0.59034310591530426</v>
      </c>
      <c r="FL191" s="36">
        <f t="shared" si="524"/>
        <v>6.3202045479273199</v>
      </c>
      <c r="FM191" s="25">
        <v>81210</v>
      </c>
      <c r="FN191" s="25">
        <v>29073</v>
      </c>
      <c r="FO191" s="17">
        <f t="shared" si="525"/>
        <v>0.35799778352419653</v>
      </c>
      <c r="FP191" s="25">
        <v>47675</v>
      </c>
      <c r="FQ191" s="17">
        <f t="shared" si="526"/>
        <v>0.58705824405861351</v>
      </c>
      <c r="FR191" s="25">
        <v>4462</v>
      </c>
      <c r="FS191" s="17">
        <f t="shared" si="527"/>
        <v>5.4943972417189998E-2</v>
      </c>
      <c r="FT191" s="25">
        <v>83025</v>
      </c>
      <c r="FU191" s="25">
        <v>29016</v>
      </c>
      <c r="FV191" s="25">
        <v>49280</v>
      </c>
      <c r="FW191" s="17">
        <f t="shared" si="528"/>
        <v>5.695874736525143E-2</v>
      </c>
      <c r="FX191" s="17">
        <f t="shared" si="529"/>
        <v>0.59355615778380011</v>
      </c>
      <c r="FY191" s="25">
        <v>4729</v>
      </c>
      <c r="FZ191" s="25">
        <v>202930</v>
      </c>
      <c r="GA191" s="25">
        <v>13302</v>
      </c>
      <c r="GB191" s="25">
        <v>60103</v>
      </c>
      <c r="GC191" s="25">
        <v>59761</v>
      </c>
      <c r="GD191" s="25">
        <v>42352</v>
      </c>
      <c r="GE191" s="18">
        <v>584</v>
      </c>
      <c r="GF191" s="25">
        <v>24955</v>
      </c>
      <c r="GG191" s="18">
        <v>919</v>
      </c>
      <c r="GH191" s="18">
        <v>524</v>
      </c>
      <c r="GI191" s="18">
        <v>430</v>
      </c>
      <c r="GJ191" s="10">
        <f t="shared" si="530"/>
        <v>13302</v>
      </c>
      <c r="GK191" s="10">
        <f t="shared" si="659"/>
        <v>189628</v>
      </c>
      <c r="GL191" s="10">
        <f t="shared" si="660"/>
        <v>129525</v>
      </c>
      <c r="GM191" s="10">
        <f t="shared" si="531"/>
        <v>73405</v>
      </c>
      <c r="GN191" s="10">
        <f t="shared" si="661"/>
        <v>69764</v>
      </c>
      <c r="GO191" s="17">
        <f t="shared" si="532"/>
        <v>6.5549696939831467E-2</v>
      </c>
      <c r="GP191" s="17">
        <f t="shared" si="662"/>
        <v>0.93445030306016852</v>
      </c>
      <c r="GQ191" s="17">
        <f t="shared" si="663"/>
        <v>0.6382742817720396</v>
      </c>
      <c r="GR191" s="17">
        <f t="shared" si="664"/>
        <v>0.3437835706894003</v>
      </c>
      <c r="GS191" s="17">
        <f t="shared" si="533"/>
        <v>0.786362292416104</v>
      </c>
      <c r="GT191" s="25">
        <v>95535</v>
      </c>
      <c r="GU191" s="25">
        <v>4010</v>
      </c>
      <c r="GV191" s="25">
        <v>23850</v>
      </c>
      <c r="GW191" s="25">
        <v>31521</v>
      </c>
      <c r="GX191" s="25">
        <v>23488</v>
      </c>
      <c r="GY191" s="18">
        <v>414</v>
      </c>
      <c r="GZ191" s="25">
        <v>11281</v>
      </c>
      <c r="HA191" s="18">
        <v>321</v>
      </c>
      <c r="HB191" s="18">
        <v>391</v>
      </c>
      <c r="HC191" s="18">
        <v>259</v>
      </c>
      <c r="HD191" s="23">
        <f t="shared" si="534"/>
        <v>4.1974145601088607E-2</v>
      </c>
      <c r="HE191" s="23">
        <f t="shared" si="535"/>
        <v>0.95802585439891141</v>
      </c>
      <c r="HF191" s="23">
        <f t="shared" si="536"/>
        <v>0.70837912806824721</v>
      </c>
      <c r="HG191" s="23">
        <f t="shared" si="537"/>
        <v>0.37843722196053803</v>
      </c>
      <c r="HH191" s="25">
        <v>107395</v>
      </c>
      <c r="HI191" s="25">
        <v>9292</v>
      </c>
      <c r="HJ191" s="25">
        <v>36253</v>
      </c>
      <c r="HK191" s="25">
        <v>28240</v>
      </c>
      <c r="HL191" s="25">
        <v>18864</v>
      </c>
      <c r="HM191" s="18">
        <v>170</v>
      </c>
      <c r="HN191" s="25">
        <v>13674</v>
      </c>
      <c r="HO191" s="18">
        <v>598</v>
      </c>
      <c r="HP191" s="18">
        <v>133</v>
      </c>
      <c r="HQ191" s="18">
        <v>171</v>
      </c>
      <c r="HR191" s="23">
        <f t="shared" si="538"/>
        <v>8.6521718888216401E-2</v>
      </c>
      <c r="HS191" s="23">
        <f t="shared" si="539"/>
        <v>0.91347828111178364</v>
      </c>
      <c r="HT191" s="80">
        <f t="shared" si="540"/>
        <v>0.57591135527724757</v>
      </c>
      <c r="HU191" s="27">
        <v>312788</v>
      </c>
      <c r="HV191" s="25">
        <v>8196</v>
      </c>
      <c r="HW191" s="25">
        <v>100264</v>
      </c>
      <c r="HX191" s="18">
        <v>3720</v>
      </c>
      <c r="HY191" s="25">
        <v>40847</v>
      </c>
      <c r="HZ191" s="25">
        <v>5970</v>
      </c>
      <c r="IA191" s="25">
        <v>7159</v>
      </c>
      <c r="IB191" s="18">
        <v>1666</v>
      </c>
      <c r="IC191" s="25">
        <v>42624</v>
      </c>
      <c r="ID191" s="25">
        <v>68263</v>
      </c>
      <c r="IE191" s="25">
        <v>19566</v>
      </c>
      <c r="IF191" s="25">
        <v>2615</v>
      </c>
      <c r="IG191" s="25">
        <v>11898</v>
      </c>
      <c r="IH191" s="17">
        <f t="shared" si="541"/>
        <v>0.23732687954780873</v>
      </c>
      <c r="II191" s="17">
        <f t="shared" si="542"/>
        <v>1.9086409964576646E-2</v>
      </c>
      <c r="IJ191" s="30">
        <f t="shared" si="543"/>
        <v>52.393299832495813</v>
      </c>
      <c r="IK191" s="17">
        <f t="shared" si="615"/>
        <v>0.71621008580501577</v>
      </c>
      <c r="IL191" s="25">
        <v>151037</v>
      </c>
      <c r="IM191" s="25">
        <v>4495</v>
      </c>
      <c r="IN191" s="25">
        <v>68907</v>
      </c>
      <c r="IO191" s="18">
        <v>2822</v>
      </c>
      <c r="IP191" s="25">
        <v>24562</v>
      </c>
      <c r="IQ191" s="25">
        <v>2838</v>
      </c>
      <c r="IR191" s="25">
        <v>4846</v>
      </c>
      <c r="IS191" s="18">
        <v>1137</v>
      </c>
      <c r="IT191" s="25">
        <v>21239</v>
      </c>
      <c r="IU191" s="25">
        <v>1850</v>
      </c>
      <c r="IV191" s="25">
        <v>9244</v>
      </c>
      <c r="IW191" s="25">
        <v>1507</v>
      </c>
      <c r="IX191" s="25">
        <v>7590</v>
      </c>
      <c r="IY191" s="17">
        <f t="shared" si="544"/>
        <v>0.71816839582353997</v>
      </c>
      <c r="IZ191" s="25">
        <v>161751</v>
      </c>
      <c r="JA191" s="25">
        <v>3701</v>
      </c>
      <c r="JB191" s="25">
        <v>31357</v>
      </c>
      <c r="JC191" s="18">
        <v>898</v>
      </c>
      <c r="JD191" s="25">
        <v>16285</v>
      </c>
      <c r="JE191" s="25">
        <v>3132</v>
      </c>
      <c r="JF191" s="25">
        <v>2313</v>
      </c>
      <c r="JG191" s="18">
        <v>529</v>
      </c>
      <c r="JH191" s="25">
        <v>21385</v>
      </c>
      <c r="JI191" s="25">
        <v>66413</v>
      </c>
      <c r="JJ191" s="25">
        <v>10322</v>
      </c>
      <c r="JK191" s="25">
        <v>1108</v>
      </c>
      <c r="JL191" s="25">
        <v>4308</v>
      </c>
      <c r="JM191" s="80">
        <f t="shared" si="545"/>
        <v>0.35663458031171369</v>
      </c>
      <c r="JN191" s="43">
        <v>312788</v>
      </c>
      <c r="JO191" s="18">
        <v>207939</v>
      </c>
      <c r="JP191" s="18">
        <v>291</v>
      </c>
      <c r="JQ191" s="18">
        <v>3454</v>
      </c>
      <c r="JR191" s="18">
        <v>15583</v>
      </c>
      <c r="JS191" s="18">
        <v>1559</v>
      </c>
      <c r="JT191" s="18">
        <v>7810</v>
      </c>
      <c r="JU191" s="18">
        <v>108</v>
      </c>
      <c r="JV191" s="18">
        <v>109</v>
      </c>
      <c r="JW191" s="18">
        <v>75935</v>
      </c>
      <c r="JX191" s="17">
        <f t="shared" si="546"/>
        <v>0.24276826476719054</v>
      </c>
      <c r="JY191" s="17">
        <f t="shared" si="547"/>
        <v>0.75723173523280951</v>
      </c>
      <c r="JZ191" s="18">
        <v>312788</v>
      </c>
      <c r="KA191" s="18">
        <v>207939</v>
      </c>
      <c r="KB191" s="18">
        <v>291</v>
      </c>
      <c r="KC191" s="18">
        <v>3454</v>
      </c>
      <c r="KD191" s="18">
        <v>15583</v>
      </c>
      <c r="KE191" s="18">
        <v>1559</v>
      </c>
      <c r="KF191" s="18">
        <v>7810</v>
      </c>
      <c r="KG191" s="18">
        <v>108</v>
      </c>
      <c r="KH191" s="18">
        <v>109</v>
      </c>
      <c r="KI191" s="18">
        <v>75935</v>
      </c>
      <c r="KJ191" s="17">
        <f t="shared" si="548"/>
        <v>0.24276826476719054</v>
      </c>
      <c r="KK191" s="18" t="s">
        <v>764</v>
      </c>
      <c r="KL191" s="18" t="s">
        <v>764</v>
      </c>
      <c r="KM191" s="18" t="s">
        <v>764</v>
      </c>
      <c r="KN191" s="18" t="s">
        <v>764</v>
      </c>
      <c r="KO191" s="18" t="s">
        <v>764</v>
      </c>
      <c r="KP191" s="18" t="s">
        <v>764</v>
      </c>
      <c r="KQ191" s="18" t="s">
        <v>764</v>
      </c>
      <c r="KR191" s="18" t="s">
        <v>764</v>
      </c>
      <c r="KS191" s="18" t="s">
        <v>764</v>
      </c>
      <c r="KT191" s="18" t="s">
        <v>764</v>
      </c>
      <c r="KU191" s="69" t="s">
        <v>764</v>
      </c>
      <c r="KV191" s="27">
        <v>371646</v>
      </c>
      <c r="KW191" s="25">
        <v>357771</v>
      </c>
      <c r="KX191" s="25">
        <v>13875</v>
      </c>
      <c r="KY191" s="59">
        <v>3.7333914531570367E-2</v>
      </c>
      <c r="KZ191" s="25">
        <v>7324</v>
      </c>
      <c r="LA191" s="25">
        <v>3139</v>
      </c>
      <c r="LB191" s="25">
        <v>5816</v>
      </c>
      <c r="LC191" s="25">
        <v>3799</v>
      </c>
      <c r="LD191" s="25">
        <v>181140</v>
      </c>
      <c r="LE191" s="25">
        <v>174898</v>
      </c>
      <c r="LF191" s="25">
        <v>6242</v>
      </c>
      <c r="LG191" s="59">
        <v>3.4459534062051454E-2</v>
      </c>
      <c r="LH191" s="25">
        <v>190506</v>
      </c>
      <c r="LI191" s="25">
        <v>182873</v>
      </c>
      <c r="LJ191" s="25">
        <v>7633</v>
      </c>
      <c r="LK191" s="35">
        <v>4.0066979517705478E-2</v>
      </c>
      <c r="LL191" s="27">
        <v>76984</v>
      </c>
      <c r="LM191" s="25">
        <v>1172</v>
      </c>
      <c r="LN191" s="25">
        <v>72608</v>
      </c>
      <c r="LO191" s="25">
        <v>2083</v>
      </c>
      <c r="LP191" s="18">
        <v>138</v>
      </c>
      <c r="LQ191" s="18">
        <v>32</v>
      </c>
      <c r="LR191" s="18">
        <v>951</v>
      </c>
      <c r="LS191" s="23">
        <f t="shared" si="549"/>
        <v>1.2353216252727839E-2</v>
      </c>
      <c r="LT191" s="23">
        <f t="shared" si="550"/>
        <v>0.98764678374727222</v>
      </c>
      <c r="LU191" s="17">
        <f t="shared" si="551"/>
        <v>0.95838096227787595</v>
      </c>
      <c r="LV191" s="25">
        <v>76984</v>
      </c>
      <c r="LW191" s="25">
        <v>9646</v>
      </c>
      <c r="LX191" s="25">
        <v>21566</v>
      </c>
      <c r="LY191" s="18">
        <v>115</v>
      </c>
      <c r="LZ191" s="18">
        <v>39</v>
      </c>
      <c r="MA191" s="25">
        <v>7893</v>
      </c>
      <c r="MB191" s="18">
        <v>10</v>
      </c>
      <c r="MC191" s="18">
        <v>79</v>
      </c>
      <c r="MD191" s="25">
        <v>36407</v>
      </c>
      <c r="ME191" s="18">
        <v>288</v>
      </c>
      <c r="MF191" s="18">
        <v>941</v>
      </c>
      <c r="MG191" s="17">
        <f t="shared" si="552"/>
        <v>0.10368388236516679</v>
      </c>
      <c r="MH191" s="17">
        <f t="shared" si="553"/>
        <v>0.87984516263119605</v>
      </c>
      <c r="MI191" s="25">
        <v>76984</v>
      </c>
      <c r="MJ191" s="25">
        <v>19324</v>
      </c>
      <c r="MK191" s="25">
        <v>49845</v>
      </c>
      <c r="ML191" s="18">
        <v>278</v>
      </c>
      <c r="MM191" s="18">
        <v>45</v>
      </c>
      <c r="MN191" s="25">
        <v>5214</v>
      </c>
      <c r="MO191" s="18">
        <v>12</v>
      </c>
      <c r="MP191" s="18">
        <v>4</v>
      </c>
      <c r="MQ191" s="18">
        <v>114</v>
      </c>
      <c r="MR191" s="18">
        <v>56</v>
      </c>
      <c r="MS191" s="25">
        <v>2092</v>
      </c>
      <c r="MT191" s="17">
        <f t="shared" si="554"/>
        <v>0.90362932557414533</v>
      </c>
      <c r="MU191" s="69">
        <f t="shared" si="555"/>
        <v>0.91911306245453606</v>
      </c>
      <c r="MV191" s="27">
        <v>76984</v>
      </c>
      <c r="MW191" s="25">
        <v>64808</v>
      </c>
      <c r="MX191" s="18">
        <v>408</v>
      </c>
      <c r="MY191" s="25">
        <v>2505</v>
      </c>
      <c r="MZ191" s="25">
        <v>6124</v>
      </c>
      <c r="NA191" s="25">
        <v>2684</v>
      </c>
      <c r="NB191" s="18">
        <v>67</v>
      </c>
      <c r="NC191" s="18">
        <v>154</v>
      </c>
      <c r="ND191" s="18">
        <v>234</v>
      </c>
      <c r="NE191" s="17">
        <f t="shared" si="556"/>
        <v>0.84183726488621013</v>
      </c>
      <c r="NF191" s="10">
        <f t="shared" si="557"/>
        <v>301672.38387197338</v>
      </c>
      <c r="NG191" s="17">
        <f t="shared" si="558"/>
        <v>0.87870206796217398</v>
      </c>
      <c r="NH191" s="25">
        <v>76984</v>
      </c>
      <c r="NI191" s="25">
        <v>39529</v>
      </c>
      <c r="NJ191" s="18">
        <v>603</v>
      </c>
      <c r="NK191" s="18">
        <v>45</v>
      </c>
      <c r="NL191" s="18">
        <v>264</v>
      </c>
      <c r="NM191" s="25">
        <v>8040</v>
      </c>
      <c r="NN191" s="25">
        <v>27491</v>
      </c>
      <c r="NO191" s="18">
        <v>481</v>
      </c>
      <c r="NP191" s="18">
        <v>1</v>
      </c>
      <c r="NQ191" s="32">
        <v>530</v>
      </c>
      <c r="NR191" s="27">
        <v>76984</v>
      </c>
      <c r="NS191" s="37">
        <f t="shared" si="559"/>
        <v>1.7817338667775122</v>
      </c>
      <c r="NT191" s="37">
        <f t="shared" si="560"/>
        <v>0.48077704855131326</v>
      </c>
      <c r="NU191" s="37">
        <f t="shared" si="561"/>
        <v>0.56125104800787373</v>
      </c>
      <c r="NV191" s="17">
        <f t="shared" si="562"/>
        <v>0.11396832505466006</v>
      </c>
      <c r="NW191" s="10">
        <f t="shared" si="563"/>
        <v>16713</v>
      </c>
      <c r="NX191" s="17">
        <f t="shared" si="564"/>
        <v>0.21709705912916968</v>
      </c>
      <c r="NY191" s="19">
        <f t="shared" si="565"/>
        <v>0.30119483140802683</v>
      </c>
      <c r="NZ191" s="25">
        <v>13243</v>
      </c>
      <c r="OA191" s="25">
        <v>60271</v>
      </c>
      <c r="OB191" s="25">
        <v>2592</v>
      </c>
      <c r="OC191" s="25">
        <v>47585</v>
      </c>
      <c r="OD191" s="25">
        <v>4223</v>
      </c>
      <c r="OE191" s="25">
        <v>9251</v>
      </c>
      <c r="OF191" s="17">
        <f t="shared" si="566"/>
        <v>0.61811545256157119</v>
      </c>
      <c r="OG191" s="17">
        <f t="shared" si="567"/>
        <v>0.17202275797568325</v>
      </c>
      <c r="OH191" s="17">
        <f t="shared" si="568"/>
        <v>0.78290294087083034</v>
      </c>
      <c r="OI191" s="69">
        <f t="shared" si="569"/>
        <v>0.12016782708095189</v>
      </c>
      <c r="OJ191" s="27">
        <v>76984</v>
      </c>
      <c r="OK191" s="25">
        <v>3702</v>
      </c>
      <c r="OL191" s="25">
        <v>7836</v>
      </c>
      <c r="OM191" s="25">
        <v>50200</v>
      </c>
      <c r="ON191" s="18">
        <v>389</v>
      </c>
      <c r="OO191" s="18">
        <v>241</v>
      </c>
      <c r="OP191" s="18">
        <v>252</v>
      </c>
      <c r="OQ191" s="18">
        <v>787</v>
      </c>
      <c r="OR191" s="69">
        <f t="shared" si="570"/>
        <v>0.1582017042502338</v>
      </c>
      <c r="OS191" s="64"/>
      <c r="OT191" s="64"/>
      <c r="OU191" s="64"/>
      <c r="OV191" s="17">
        <v>0</v>
      </c>
      <c r="OW191" s="64"/>
      <c r="OX191" s="36"/>
      <c r="OY191" s="36"/>
      <c r="OZ191" s="64"/>
      <c r="PA191" s="64"/>
      <c r="PB191" s="64"/>
      <c r="PC191" s="17">
        <v>0</v>
      </c>
      <c r="PD191" s="64"/>
      <c r="PE191" s="40">
        <f t="shared" si="571"/>
        <v>0</v>
      </c>
      <c r="PF191" s="36">
        <f t="shared" si="572"/>
        <v>0</v>
      </c>
      <c r="PG191" s="64"/>
      <c r="PH191" s="64"/>
      <c r="PI191" s="64"/>
      <c r="PJ191" s="17">
        <v>0</v>
      </c>
      <c r="PK191" s="64"/>
      <c r="PL191" s="41">
        <f t="shared" si="573"/>
        <v>0</v>
      </c>
      <c r="PM191" s="36">
        <f t="shared" si="574"/>
        <v>0</v>
      </c>
      <c r="PN191" s="64"/>
      <c r="PO191" s="64"/>
      <c r="PP191" s="64"/>
      <c r="PQ191" s="17">
        <v>0</v>
      </c>
      <c r="PR191" s="64"/>
      <c r="PS191" s="41">
        <f t="shared" si="575"/>
        <v>0</v>
      </c>
      <c r="PT191" s="36">
        <f t="shared" si="576"/>
        <v>0</v>
      </c>
      <c r="PU191" s="64"/>
      <c r="PV191" s="64"/>
      <c r="PW191" s="64"/>
      <c r="PX191" s="17">
        <v>0</v>
      </c>
      <c r="PY191" s="64"/>
      <c r="PZ191" s="36">
        <f t="shared" si="577"/>
        <v>0</v>
      </c>
      <c r="QA191" s="64"/>
      <c r="QB191" s="64"/>
      <c r="QC191" s="17">
        <v>0</v>
      </c>
      <c r="QD191" s="64"/>
      <c r="QE191" s="22">
        <f t="shared" si="578"/>
        <v>0</v>
      </c>
      <c r="QF191" s="22"/>
      <c r="QG191" s="64"/>
      <c r="QH191" s="64"/>
      <c r="QI191" s="64"/>
      <c r="QJ191" s="17">
        <v>0</v>
      </c>
      <c r="QK191" s="64"/>
      <c r="QL191" s="42">
        <f t="shared" si="579"/>
        <v>0</v>
      </c>
      <c r="QM191" s="64"/>
      <c r="QN191" s="64"/>
      <c r="QO191" s="64"/>
      <c r="QP191" s="64"/>
      <c r="QQ191" s="17">
        <v>0</v>
      </c>
      <c r="QR191" s="64"/>
      <c r="QS191" s="36">
        <f t="shared" si="580"/>
        <v>0</v>
      </c>
      <c r="QT191" s="64"/>
      <c r="QU191" s="64"/>
      <c r="QV191" s="64"/>
      <c r="QW191" s="17">
        <v>0</v>
      </c>
      <c r="QX191" s="64"/>
      <c r="QY191" s="36">
        <f t="shared" si="581"/>
        <v>0</v>
      </c>
      <c r="QZ191" s="64"/>
      <c r="RA191" s="64"/>
      <c r="RB191" s="64"/>
      <c r="RC191" s="17">
        <v>0</v>
      </c>
      <c r="RD191" s="64"/>
      <c r="RE191" s="36">
        <f t="shared" si="582"/>
        <v>0</v>
      </c>
      <c r="RF191" s="64"/>
      <c r="RG191" s="10"/>
      <c r="RH191" s="10"/>
      <c r="RI191" s="17"/>
      <c r="RJ191" s="17"/>
      <c r="RK191" s="17"/>
      <c r="RL191" s="17"/>
      <c r="RM191" s="17"/>
      <c r="RN191" s="17"/>
      <c r="RO191" s="17"/>
      <c r="RP191" s="17"/>
      <c r="RQ191" s="17"/>
      <c r="RR191" s="36"/>
      <c r="RS191" s="36"/>
      <c r="RT191" s="10"/>
      <c r="RU191" s="17"/>
      <c r="RV191" s="37"/>
      <c r="RW191" s="36"/>
      <c r="RX191" s="85">
        <v>5.4456930000000003</v>
      </c>
      <c r="RY191" s="93">
        <v>300</v>
      </c>
      <c r="RZ191" s="43" t="b">
        <v>1</v>
      </c>
      <c r="SA191" s="18" t="b">
        <v>0</v>
      </c>
      <c r="SB191" s="18" t="b">
        <v>0</v>
      </c>
      <c r="SC191" s="18" t="b">
        <v>0</v>
      </c>
      <c r="SD191" s="18" t="b">
        <v>0</v>
      </c>
      <c r="SE191" s="32" t="b">
        <v>0</v>
      </c>
      <c r="SF191" s="43" t="b">
        <v>0</v>
      </c>
      <c r="SG191" s="18" t="b">
        <v>0</v>
      </c>
      <c r="SH191" s="18"/>
      <c r="SI191" s="18"/>
      <c r="SJ191" s="18"/>
      <c r="SK191" s="18"/>
      <c r="SL191" s="18"/>
      <c r="SM191" s="18"/>
      <c r="SN191" s="18"/>
      <c r="SO191" s="18"/>
      <c r="SP191" s="18"/>
      <c r="SQ191" s="17">
        <f t="shared" si="583"/>
        <v>0</v>
      </c>
      <c r="SR191" s="17">
        <f t="shared" si="584"/>
        <v>0</v>
      </c>
      <c r="SS191" s="17">
        <f t="shared" si="585"/>
        <v>0</v>
      </c>
      <c r="ST191" s="17">
        <f t="shared" si="586"/>
        <v>0</v>
      </c>
      <c r="SU191" s="17">
        <f t="shared" si="587"/>
        <v>0</v>
      </c>
      <c r="SV191" s="17">
        <f t="shared" si="658"/>
        <v>0</v>
      </c>
      <c r="SW191" s="17">
        <f t="shared" si="588"/>
        <v>0</v>
      </c>
      <c r="SX191" s="17">
        <f t="shared" si="589"/>
        <v>0</v>
      </c>
      <c r="SY191" s="17">
        <f t="shared" si="590"/>
        <v>0</v>
      </c>
      <c r="SZ191" s="17">
        <f t="shared" si="591"/>
        <v>0</v>
      </c>
      <c r="TA191" s="17">
        <f t="shared" si="592"/>
        <v>0</v>
      </c>
      <c r="TB191" s="24">
        <f t="shared" si="593"/>
        <v>620</v>
      </c>
      <c r="TC191" s="69">
        <f t="shared" si="594"/>
        <v>1</v>
      </c>
      <c r="TD191" s="17">
        <f t="shared" si="616"/>
        <v>2.6014568158168575E-6</v>
      </c>
      <c r="TE191" s="95"/>
      <c r="TF191" s="71"/>
      <c r="TG191" s="71">
        <v>2</v>
      </c>
      <c r="TH191" s="71">
        <v>31</v>
      </c>
      <c r="TI191" s="71"/>
      <c r="TJ191" s="71"/>
      <c r="TK191" s="71">
        <v>39</v>
      </c>
      <c r="TL191" s="71"/>
      <c r="TM191" s="71">
        <v>34</v>
      </c>
      <c r="TN191" s="71"/>
      <c r="TO191" s="71">
        <v>7</v>
      </c>
      <c r="TP191" s="71"/>
      <c r="TQ191" s="71">
        <v>1</v>
      </c>
      <c r="TR191" s="72"/>
      <c r="TS191" s="72"/>
      <c r="TT191" s="72"/>
      <c r="TU191" s="72">
        <v>2</v>
      </c>
      <c r="TV191" s="72">
        <v>3</v>
      </c>
      <c r="TW191" s="72"/>
      <c r="TX191" s="72"/>
      <c r="TY191" s="72">
        <v>1</v>
      </c>
      <c r="TZ191" s="72">
        <v>92</v>
      </c>
      <c r="UA191" s="72"/>
      <c r="UB191" s="72">
        <v>48</v>
      </c>
      <c r="UC191" s="72"/>
      <c r="UD191" s="72"/>
      <c r="UE191" s="72"/>
      <c r="UF191" s="72"/>
      <c r="UG191" s="72">
        <v>74</v>
      </c>
      <c r="UH191" s="72"/>
      <c r="UI191" s="72">
        <v>1</v>
      </c>
      <c r="UJ191" s="73"/>
      <c r="UK191" s="73"/>
      <c r="UL191" s="73"/>
      <c r="UM191" s="73">
        <v>2</v>
      </c>
      <c r="UN191" s="73">
        <v>4</v>
      </c>
      <c r="UO191" s="73"/>
      <c r="UP191" s="73">
        <v>2</v>
      </c>
      <c r="UQ191" s="73"/>
      <c r="UR191" s="73">
        <v>44</v>
      </c>
      <c r="US191" s="73">
        <v>47</v>
      </c>
      <c r="UT191" s="73"/>
      <c r="UU191" s="73"/>
      <c r="UV191" s="73"/>
      <c r="UW191" s="73"/>
      <c r="UX191" s="73"/>
      <c r="UY191" s="73">
        <v>82</v>
      </c>
      <c r="UZ191" s="73"/>
      <c r="VA191" s="73">
        <v>1</v>
      </c>
      <c r="VB191" s="73"/>
      <c r="VC191" s="73"/>
      <c r="VD191" s="73"/>
      <c r="VE191" s="73">
        <v>2</v>
      </c>
      <c r="VF191" s="73">
        <v>3</v>
      </c>
      <c r="VG191" s="73"/>
      <c r="VH191" s="73">
        <v>3</v>
      </c>
      <c r="VI191" s="73"/>
      <c r="VJ191" s="73">
        <v>44</v>
      </c>
      <c r="VK191" s="73">
        <v>47</v>
      </c>
      <c r="VL191" s="73"/>
      <c r="VM191" s="73"/>
      <c r="VN191" s="73"/>
      <c r="VO191" s="73">
        <v>1</v>
      </c>
      <c r="VP191" s="73">
        <v>44</v>
      </c>
      <c r="VQ191" s="73"/>
      <c r="VR191" s="73">
        <v>1</v>
      </c>
      <c r="VS191" s="73"/>
      <c r="VT191" s="73"/>
      <c r="VU191" s="73"/>
      <c r="VV191" s="73"/>
      <c r="VW191" s="73">
        <v>2</v>
      </c>
      <c r="VX191" s="73"/>
      <c r="VY191" s="73">
        <v>2</v>
      </c>
      <c r="VZ191" s="73"/>
      <c r="WA191" s="73">
        <v>12</v>
      </c>
      <c r="WB191" s="73"/>
      <c r="WC191" s="73">
        <v>1</v>
      </c>
      <c r="WD191" s="73"/>
      <c r="WE191" s="73"/>
      <c r="WF191" s="73"/>
      <c r="WG191" s="73"/>
      <c r="WH191" s="73">
        <v>1</v>
      </c>
      <c r="WI191" s="73"/>
      <c r="WJ191" s="73">
        <v>17</v>
      </c>
      <c r="WK191" s="73"/>
      <c r="WL191" s="73"/>
      <c r="WM191" s="73"/>
      <c r="WN191" s="73"/>
      <c r="WO191" s="22">
        <f t="shared" si="595"/>
        <v>0</v>
      </c>
      <c r="WP191" s="22">
        <f t="shared" si="596"/>
        <v>0</v>
      </c>
      <c r="WQ191" s="22">
        <f t="shared" si="597"/>
        <v>0</v>
      </c>
      <c r="WR191" s="22">
        <f t="shared" si="598"/>
        <v>8</v>
      </c>
      <c r="WS191" s="22">
        <f t="shared" si="599"/>
        <v>43</v>
      </c>
      <c r="WT191" s="22">
        <f t="shared" si="600"/>
        <v>0</v>
      </c>
      <c r="WU191" s="22">
        <f t="shared" si="601"/>
        <v>7</v>
      </c>
      <c r="WV191" s="22">
        <f t="shared" si="602"/>
        <v>1</v>
      </c>
      <c r="WW191" s="22">
        <f t="shared" si="603"/>
        <v>231</v>
      </c>
      <c r="WX191" s="22">
        <f t="shared" si="604"/>
        <v>0</v>
      </c>
      <c r="WY191" s="22">
        <f t="shared" si="605"/>
        <v>177</v>
      </c>
      <c r="WZ191" s="22">
        <f t="shared" si="606"/>
        <v>0</v>
      </c>
      <c r="XA191" s="22">
        <f t="shared" si="607"/>
        <v>0</v>
      </c>
      <c r="XB191" s="22">
        <f t="shared" si="608"/>
        <v>0</v>
      </c>
      <c r="XC191" s="22">
        <f t="shared" si="609"/>
        <v>1</v>
      </c>
      <c r="XD191" s="22">
        <f t="shared" si="610"/>
        <v>0</v>
      </c>
      <c r="XE191" s="22">
        <f t="shared" si="611"/>
        <v>224</v>
      </c>
      <c r="XF191" s="22">
        <f t="shared" si="612"/>
        <v>0</v>
      </c>
      <c r="XG191" s="93">
        <f t="shared" si="613"/>
        <v>4</v>
      </c>
    </row>
    <row r="192" spans="1:631" ht="17.100000000000001" customHeight="1" x14ac:dyDescent="0.2">
      <c r="A192" s="101"/>
      <c r="B192" s="27" t="s">
        <v>461</v>
      </c>
      <c r="C192" s="535" t="s">
        <v>462</v>
      </c>
      <c r="D192" s="25" t="s">
        <v>480</v>
      </c>
      <c r="E192" s="535" t="s">
        <v>481</v>
      </c>
      <c r="F192" s="25" t="s">
        <v>502</v>
      </c>
      <c r="G192" s="535" t="s">
        <v>503</v>
      </c>
      <c r="H192" s="25"/>
      <c r="I192" s="28">
        <v>27</v>
      </c>
      <c r="J192" s="17">
        <f t="shared" si="478"/>
        <v>0.97552922442862489</v>
      </c>
      <c r="K192" s="17">
        <f t="shared" si="479"/>
        <v>0.69128184713375795</v>
      </c>
      <c r="L192" s="17">
        <f t="shared" si="480"/>
        <v>1</v>
      </c>
      <c r="M192" s="17">
        <f t="shared" si="481"/>
        <v>0.6604336666661963</v>
      </c>
      <c r="N192" s="17">
        <f t="shared" si="482"/>
        <v>0.79899840838571723</v>
      </c>
      <c r="O192" s="17">
        <f t="shared" si="483"/>
        <v>0.93590764331210186</v>
      </c>
      <c r="P192" s="17">
        <f t="shared" si="484"/>
        <v>0.83859884729449941</v>
      </c>
      <c r="Q192" s="17">
        <f t="shared" si="485"/>
        <v>0.70888969168137161</v>
      </c>
      <c r="R192" s="69">
        <f t="shared" si="486"/>
        <v>0.9758770402358895</v>
      </c>
      <c r="S192" s="422">
        <f t="shared" si="487"/>
        <v>0.84283515212646209</v>
      </c>
      <c r="T192" s="17">
        <f t="shared" si="614"/>
        <v>0.15716484787353791</v>
      </c>
      <c r="U192" s="10">
        <f t="shared" si="488"/>
        <v>32053.456394112309</v>
      </c>
      <c r="V192" s="32">
        <v>8</v>
      </c>
      <c r="W192" s="550">
        <f t="shared" si="489"/>
        <v>0</v>
      </c>
      <c r="X192" s="550">
        <f t="shared" si="490"/>
        <v>0.73172404101535105</v>
      </c>
      <c r="Y192" s="550">
        <f t="shared" si="491"/>
        <v>0.26827595898464895</v>
      </c>
      <c r="Z192" s="551">
        <f t="shared" si="492"/>
        <v>54714.345283001188</v>
      </c>
      <c r="AA192" s="426">
        <f t="shared" si="493"/>
        <v>1</v>
      </c>
      <c r="AB192" s="59">
        <f t="shared" si="494"/>
        <v>0.9825709017473</v>
      </c>
      <c r="AC192" s="59">
        <f t="shared" si="495"/>
        <v>2.8223018922525361E-2</v>
      </c>
      <c r="AD192" s="59">
        <f t="shared" si="496"/>
        <v>0.79899840838571723</v>
      </c>
      <c r="AE192" s="59">
        <f t="shared" si="497"/>
        <v>0.29111030831862833</v>
      </c>
      <c r="AF192" s="59">
        <f t="shared" si="498"/>
        <v>4.7232109404271264E-2</v>
      </c>
      <c r="AG192" s="59">
        <f t="shared" si="499"/>
        <v>6.3787935556388162E-2</v>
      </c>
      <c r="AH192" s="59">
        <f t="shared" si="500"/>
        <v>0.93590764331210186</v>
      </c>
      <c r="AI192" s="59">
        <f t="shared" si="501"/>
        <v>0.96925346571749715</v>
      </c>
      <c r="AJ192" s="59">
        <f t="shared" si="502"/>
        <v>0.98180498313975273</v>
      </c>
      <c r="AK192" s="59">
        <f t="shared" si="503"/>
        <v>0.16140115270550054</v>
      </c>
      <c r="AL192" s="35">
        <f t="shared" si="504"/>
        <v>1</v>
      </c>
      <c r="AM192" s="27">
        <v>203948</v>
      </c>
      <c r="AN192" s="25">
        <v>96388</v>
      </c>
      <c r="AO192" s="25">
        <v>107560</v>
      </c>
      <c r="AP192" s="17">
        <f t="shared" si="505"/>
        <v>3.9612127143919366E-3</v>
      </c>
      <c r="AQ192" s="63">
        <v>89.613239122350322</v>
      </c>
      <c r="AR192" s="58">
        <v>24.1763693033</v>
      </c>
      <c r="AS192" s="24">
        <f t="shared" si="506"/>
        <v>8435.8406939193192</v>
      </c>
      <c r="AT192" s="17">
        <v>1</v>
      </c>
      <c r="AU192" s="25">
        <v>200629</v>
      </c>
      <c r="AV192" s="25">
        <v>94243</v>
      </c>
      <c r="AW192" s="25">
        <v>106386</v>
      </c>
      <c r="AX192" s="25">
        <v>3319</v>
      </c>
      <c r="AY192" s="25">
        <v>2145</v>
      </c>
      <c r="AZ192" s="25">
        <v>1174</v>
      </c>
      <c r="BA192" s="25">
        <v>203948</v>
      </c>
      <c r="BB192" s="25">
        <v>96388</v>
      </c>
      <c r="BC192" s="25">
        <v>107560</v>
      </c>
      <c r="BD192" s="63">
        <v>89.613239122350322</v>
      </c>
      <c r="BE192" s="18" t="s">
        <v>764</v>
      </c>
      <c r="BF192" s="18" t="s">
        <v>764</v>
      </c>
      <c r="BG192" s="18" t="s">
        <v>764</v>
      </c>
      <c r="BH192" s="63"/>
      <c r="BI192" s="17">
        <v>1</v>
      </c>
      <c r="BJ192" s="25">
        <v>41903</v>
      </c>
      <c r="BK192" s="25">
        <v>143942</v>
      </c>
      <c r="BL192" s="25">
        <v>18103</v>
      </c>
      <c r="BM192" s="17">
        <v>0.4168762418196218</v>
      </c>
      <c r="BN192" s="10">
        <f t="shared" si="507"/>
        <v>118926.92423337177</v>
      </c>
      <c r="BO192" s="29">
        <v>0.29111030831862833</v>
      </c>
      <c r="BP192" s="30">
        <f t="shared" si="508"/>
        <v>0.70888969168137161</v>
      </c>
      <c r="BQ192" s="31">
        <v>12.576593350099346</v>
      </c>
      <c r="BR192" s="25">
        <v>162045</v>
      </c>
      <c r="BS192" s="25">
        <v>59136</v>
      </c>
      <c r="BT192" s="25">
        <v>86891</v>
      </c>
      <c r="BU192" s="25">
        <v>11774</v>
      </c>
      <c r="BV192" s="25">
        <v>3050</v>
      </c>
      <c r="BW192" s="18">
        <v>1194</v>
      </c>
      <c r="BX192" s="25">
        <v>42704</v>
      </c>
      <c r="BY192" s="25">
        <v>31678</v>
      </c>
      <c r="BZ192" s="25">
        <v>11026</v>
      </c>
      <c r="CA192" s="59">
        <v>0.25819595354065195</v>
      </c>
      <c r="CB192" s="25">
        <v>200629</v>
      </c>
      <c r="CC192" s="25">
        <v>3319</v>
      </c>
      <c r="CD192" s="17">
        <f t="shared" si="509"/>
        <v>1.6542972351953109E-2</v>
      </c>
      <c r="CE192" s="25">
        <v>1512</v>
      </c>
      <c r="CF192" s="25">
        <v>5287</v>
      </c>
      <c r="CG192" s="25">
        <v>8095</v>
      </c>
      <c r="CH192" s="25">
        <v>8900</v>
      </c>
      <c r="CI192" s="25">
        <v>6638</v>
      </c>
      <c r="CJ192" s="25">
        <v>4504</v>
      </c>
      <c r="CK192" s="25">
        <v>2915</v>
      </c>
      <c r="CL192" s="25">
        <v>2181</v>
      </c>
      <c r="CM192" s="25">
        <v>2672</v>
      </c>
      <c r="CN192" s="26">
        <v>4.6981313225927313</v>
      </c>
      <c r="CO192" s="27">
        <v>42704</v>
      </c>
      <c r="CP192" s="34">
        <f t="shared" si="510"/>
        <v>4.7758523791682279</v>
      </c>
      <c r="CQ192" s="25">
        <v>3274</v>
      </c>
      <c r="CR192" s="25">
        <v>9769</v>
      </c>
      <c r="CS192" s="25">
        <v>5323</v>
      </c>
      <c r="CT192" s="25">
        <v>19201</v>
      </c>
      <c r="CU192" s="25">
        <v>3761</v>
      </c>
      <c r="CV192" s="18">
        <v>326</v>
      </c>
      <c r="CW192" s="18">
        <v>153</v>
      </c>
      <c r="CX192" s="18">
        <v>897</v>
      </c>
      <c r="CY192" s="25">
        <v>42704</v>
      </c>
      <c r="CZ192" s="25">
        <v>23079</v>
      </c>
      <c r="DA192" s="25">
        <v>14753</v>
      </c>
      <c r="DB192" s="25">
        <v>2468</v>
      </c>
      <c r="DC192" s="18">
        <v>724</v>
      </c>
      <c r="DD192" s="18">
        <v>907</v>
      </c>
      <c r="DE192" s="18">
        <v>773</v>
      </c>
      <c r="DF192" s="25">
        <v>42704</v>
      </c>
      <c r="DG192" s="25">
        <v>1870</v>
      </c>
      <c r="DH192" s="18">
        <v>66</v>
      </c>
      <c r="DI192" s="18">
        <v>81</v>
      </c>
      <c r="DJ192" s="25">
        <v>39343</v>
      </c>
      <c r="DK192" s="25">
        <v>1210</v>
      </c>
      <c r="DL192" s="18">
        <v>134</v>
      </c>
      <c r="DM192" s="25">
        <f t="shared" si="511"/>
        <v>9095.5822405395284</v>
      </c>
      <c r="DN192" s="17">
        <f t="shared" si="512"/>
        <v>0.92129542899962535</v>
      </c>
      <c r="DO192" s="17">
        <f t="shared" si="513"/>
        <v>2.8334582240539526E-2</v>
      </c>
      <c r="DP192" s="23">
        <f t="shared" si="514"/>
        <v>4.7232109404271264E-2</v>
      </c>
      <c r="DQ192" s="23">
        <f t="shared" si="515"/>
        <v>0.95276789059572875</v>
      </c>
      <c r="DR192" s="25">
        <v>42704</v>
      </c>
      <c r="DS192" s="18">
        <v>642</v>
      </c>
      <c r="DT192" s="25">
        <v>7653</v>
      </c>
      <c r="DU192" s="18">
        <v>18</v>
      </c>
      <c r="DV192" s="25">
        <v>16037</v>
      </c>
      <c r="DW192" s="18">
        <v>505</v>
      </c>
      <c r="DX192" s="25">
        <v>17418</v>
      </c>
      <c r="DY192" s="18">
        <v>431</v>
      </c>
      <c r="DZ192" s="17">
        <f t="shared" si="516"/>
        <v>0.57020419632821284</v>
      </c>
      <c r="EA192" s="17">
        <f t="shared" si="517"/>
        <v>0.42979580367178716</v>
      </c>
      <c r="EB192" s="25">
        <v>42704</v>
      </c>
      <c r="EC192" s="25">
        <v>2524</v>
      </c>
      <c r="ED192" s="18">
        <v>200</v>
      </c>
      <c r="EE192" s="25">
        <v>22771</v>
      </c>
      <c r="EF192" s="17">
        <f t="shared" ref="EF192:EF197" si="697">EE192/EB192</f>
        <v>0.53322873735481457</v>
      </c>
      <c r="EG192" s="25">
        <v>16612</v>
      </c>
      <c r="EH192" s="18">
        <v>597</v>
      </c>
      <c r="EI192" s="17">
        <f t="shared" si="519"/>
        <v>6.3787935556388162E-2</v>
      </c>
      <c r="EJ192" s="17">
        <f t="shared" si="520"/>
        <v>0.38900337204945673</v>
      </c>
      <c r="EK192" s="69">
        <f t="shared" si="521"/>
        <v>0.69128184713375795</v>
      </c>
      <c r="EL192" s="43">
        <v>159446</v>
      </c>
      <c r="EM192" s="18">
        <v>156667</v>
      </c>
      <c r="EN192" s="18">
        <v>2779</v>
      </c>
      <c r="EO192" s="59">
        <v>0.9825709017473</v>
      </c>
      <c r="EP192" s="18">
        <v>73304</v>
      </c>
      <c r="EQ192" s="18">
        <v>72603</v>
      </c>
      <c r="ER192" s="18">
        <v>701</v>
      </c>
      <c r="ES192" s="59">
        <v>0.99043708392447893</v>
      </c>
      <c r="ET192" s="18">
        <v>86142</v>
      </c>
      <c r="EU192" s="18">
        <v>84064</v>
      </c>
      <c r="EV192" s="18">
        <v>2078</v>
      </c>
      <c r="EW192" s="59">
        <v>0.9758770402358895</v>
      </c>
      <c r="EX192" s="18">
        <v>159446</v>
      </c>
      <c r="EY192" s="18">
        <v>156667</v>
      </c>
      <c r="EZ192" s="18">
        <v>2779</v>
      </c>
      <c r="FA192" s="59">
        <v>0.9825709017473</v>
      </c>
      <c r="FB192" s="18" t="s">
        <v>764</v>
      </c>
      <c r="FC192" s="18" t="s">
        <v>764</v>
      </c>
      <c r="FD192" s="18" t="s">
        <v>764</v>
      </c>
      <c r="FE192" s="59">
        <v>0</v>
      </c>
      <c r="FF192" s="25">
        <v>81861</v>
      </c>
      <c r="FG192" s="25">
        <v>31936</v>
      </c>
      <c r="FH192" s="25">
        <v>46953</v>
      </c>
      <c r="FI192" s="25">
        <v>2972</v>
      </c>
      <c r="FJ192" s="23">
        <f t="shared" si="522"/>
        <v>3.6305444595106338E-2</v>
      </c>
      <c r="FK192" s="23">
        <f t="shared" si="523"/>
        <v>0.57356983178803089</v>
      </c>
      <c r="FL192" s="36">
        <f t="shared" si="524"/>
        <v>10.745625841184388</v>
      </c>
      <c r="FM192" s="25">
        <v>40432</v>
      </c>
      <c r="FN192" s="25">
        <v>16120</v>
      </c>
      <c r="FO192" s="17">
        <f t="shared" si="525"/>
        <v>0.39869410368025326</v>
      </c>
      <c r="FP192" s="25">
        <v>22823</v>
      </c>
      <c r="FQ192" s="17">
        <f t="shared" si="526"/>
        <v>0.56447863078749505</v>
      </c>
      <c r="FR192" s="25">
        <v>1489</v>
      </c>
      <c r="FS192" s="17">
        <f t="shared" si="527"/>
        <v>3.6827265532251685E-2</v>
      </c>
      <c r="FT192" s="25">
        <v>41429</v>
      </c>
      <c r="FU192" s="25">
        <v>15816</v>
      </c>
      <c r="FV192" s="25">
        <v>24130</v>
      </c>
      <c r="FW192" s="17">
        <f t="shared" si="528"/>
        <v>3.5796181418812911E-2</v>
      </c>
      <c r="FX192" s="17">
        <f t="shared" si="529"/>
        <v>0.58244225059740762</v>
      </c>
      <c r="FY192" s="25">
        <v>1483</v>
      </c>
      <c r="FZ192" s="25">
        <v>124402</v>
      </c>
      <c r="GA192" s="25">
        <v>3511</v>
      </c>
      <c r="GB192" s="25">
        <v>21494</v>
      </c>
      <c r="GC192" s="25">
        <v>26225</v>
      </c>
      <c r="GD192" s="25">
        <v>32991</v>
      </c>
      <c r="GE192" s="18">
        <v>1081</v>
      </c>
      <c r="GF192" s="25">
        <v>35867</v>
      </c>
      <c r="GG192" s="25">
        <v>2164</v>
      </c>
      <c r="GH192" s="18">
        <v>595</v>
      </c>
      <c r="GI192" s="18">
        <v>474</v>
      </c>
      <c r="GJ192" s="10">
        <f t="shared" si="530"/>
        <v>3511</v>
      </c>
      <c r="GK192" s="10">
        <f t="shared" si="659"/>
        <v>120891</v>
      </c>
      <c r="GL192" s="10">
        <f t="shared" si="660"/>
        <v>99397</v>
      </c>
      <c r="GM192" s="10">
        <f t="shared" si="531"/>
        <v>25005</v>
      </c>
      <c r="GN192" s="10">
        <f t="shared" si="661"/>
        <v>73172</v>
      </c>
      <c r="GO192" s="17">
        <f t="shared" si="532"/>
        <v>2.8223018922525361E-2</v>
      </c>
      <c r="GP192" s="17">
        <f t="shared" si="662"/>
        <v>0.97177698107747468</v>
      </c>
      <c r="GQ192" s="17">
        <f t="shared" si="663"/>
        <v>0.79899840838571723</v>
      </c>
      <c r="GR192" s="17">
        <f t="shared" si="664"/>
        <v>0.58818990048391506</v>
      </c>
      <c r="GS192" s="17">
        <f t="shared" si="533"/>
        <v>0.88538769473159595</v>
      </c>
      <c r="GT192" s="25">
        <v>56192</v>
      </c>
      <c r="GU192" s="25">
        <v>1036</v>
      </c>
      <c r="GV192" s="25">
        <v>7462</v>
      </c>
      <c r="GW192" s="25">
        <v>12285</v>
      </c>
      <c r="GX192" s="25">
        <v>17172</v>
      </c>
      <c r="GY192" s="18">
        <v>783</v>
      </c>
      <c r="GZ192" s="25">
        <v>15958</v>
      </c>
      <c r="HA192" s="25">
        <v>764</v>
      </c>
      <c r="HB192" s="18">
        <v>485</v>
      </c>
      <c r="HC192" s="18">
        <v>247</v>
      </c>
      <c r="HD192" s="23">
        <f t="shared" si="534"/>
        <v>1.8436788154897493E-2</v>
      </c>
      <c r="HE192" s="23">
        <f t="shared" si="535"/>
        <v>0.98156321184510253</v>
      </c>
      <c r="HF192" s="23">
        <f t="shared" si="536"/>
        <v>0.84876850797266512</v>
      </c>
      <c r="HG192" s="23">
        <f t="shared" si="537"/>
        <v>0.63014308086560367</v>
      </c>
      <c r="HH192" s="25">
        <v>68210</v>
      </c>
      <c r="HI192" s="25">
        <v>2475</v>
      </c>
      <c r="HJ192" s="25">
        <v>14032</v>
      </c>
      <c r="HK192" s="25">
        <v>13940</v>
      </c>
      <c r="HL192" s="25">
        <v>15819</v>
      </c>
      <c r="HM192" s="18">
        <v>298</v>
      </c>
      <c r="HN192" s="25">
        <v>19909</v>
      </c>
      <c r="HO192" s="25">
        <v>1400</v>
      </c>
      <c r="HP192" s="18">
        <v>110</v>
      </c>
      <c r="HQ192" s="18">
        <v>227</v>
      </c>
      <c r="HR192" s="23">
        <f t="shared" si="538"/>
        <v>3.6285002199091039E-2</v>
      </c>
      <c r="HS192" s="23">
        <f t="shared" si="539"/>
        <v>0.96371499780090897</v>
      </c>
      <c r="HT192" s="80">
        <f t="shared" si="540"/>
        <v>0.75799736109074911</v>
      </c>
      <c r="HU192" s="27">
        <v>178710</v>
      </c>
      <c r="HV192" s="25">
        <v>8236</v>
      </c>
      <c r="HW192" s="25">
        <v>45495</v>
      </c>
      <c r="HX192" s="18">
        <v>2767</v>
      </c>
      <c r="HY192" s="25">
        <v>23690</v>
      </c>
      <c r="HZ192" s="25">
        <v>3699</v>
      </c>
      <c r="IA192" s="25">
        <v>4588</v>
      </c>
      <c r="IB192" s="18">
        <v>832</v>
      </c>
      <c r="IC192" s="25">
        <v>26734</v>
      </c>
      <c r="ID192" s="25">
        <v>36560</v>
      </c>
      <c r="IE192" s="25">
        <v>18173</v>
      </c>
      <c r="IF192" s="18">
        <v>1435</v>
      </c>
      <c r="IG192" s="25">
        <v>6501</v>
      </c>
      <c r="IH192" s="17">
        <f t="shared" si="541"/>
        <v>0.22527558614515136</v>
      </c>
      <c r="II192" s="17">
        <f t="shared" si="542"/>
        <v>2.0698338089642436E-2</v>
      </c>
      <c r="IJ192" s="30">
        <f t="shared" si="543"/>
        <v>48.313057583130579</v>
      </c>
      <c r="IK192" s="17">
        <f t="shared" si="615"/>
        <v>0.6604336666661963</v>
      </c>
      <c r="IL192" s="25">
        <v>83513</v>
      </c>
      <c r="IM192" s="25">
        <v>3443</v>
      </c>
      <c r="IN192" s="25">
        <v>29565</v>
      </c>
      <c r="IO192" s="18">
        <v>1944</v>
      </c>
      <c r="IP192" s="25">
        <v>14666</v>
      </c>
      <c r="IQ192" s="25">
        <v>1563</v>
      </c>
      <c r="IR192" s="25">
        <v>2923</v>
      </c>
      <c r="IS192" s="18">
        <v>551</v>
      </c>
      <c r="IT192" s="25">
        <v>13424</v>
      </c>
      <c r="IU192" s="25">
        <v>1145</v>
      </c>
      <c r="IV192" s="25">
        <v>9591</v>
      </c>
      <c r="IW192" s="18">
        <v>791</v>
      </c>
      <c r="IX192" s="25">
        <v>3907</v>
      </c>
      <c r="IY192" s="17">
        <f t="shared" si="544"/>
        <v>0.64785123274220779</v>
      </c>
      <c r="IZ192" s="25">
        <v>95197</v>
      </c>
      <c r="JA192" s="25">
        <v>4793</v>
      </c>
      <c r="JB192" s="25">
        <v>15930</v>
      </c>
      <c r="JC192" s="18">
        <v>823</v>
      </c>
      <c r="JD192" s="25">
        <v>9024</v>
      </c>
      <c r="JE192" s="25">
        <v>2136</v>
      </c>
      <c r="JF192" s="25">
        <v>1665</v>
      </c>
      <c r="JG192" s="18">
        <v>281</v>
      </c>
      <c r="JH192" s="25">
        <v>13310</v>
      </c>
      <c r="JI192" s="25">
        <v>35415</v>
      </c>
      <c r="JJ192" s="25">
        <v>8582</v>
      </c>
      <c r="JK192" s="18">
        <v>644</v>
      </c>
      <c r="JL192" s="25">
        <v>2594</v>
      </c>
      <c r="JM192" s="80">
        <f t="shared" si="545"/>
        <v>0.36105129363320271</v>
      </c>
      <c r="JN192" s="43">
        <v>178710</v>
      </c>
      <c r="JO192" s="18">
        <v>142123</v>
      </c>
      <c r="JP192" s="18">
        <v>114</v>
      </c>
      <c r="JQ192" s="18">
        <v>573</v>
      </c>
      <c r="JR192" s="18">
        <v>4102</v>
      </c>
      <c r="JS192" s="18">
        <v>872</v>
      </c>
      <c r="JT192" s="18">
        <v>1901</v>
      </c>
      <c r="JU192" s="18">
        <v>43</v>
      </c>
      <c r="JV192" s="18">
        <v>138</v>
      </c>
      <c r="JW192" s="18">
        <v>28844</v>
      </c>
      <c r="JX192" s="17">
        <f t="shared" si="546"/>
        <v>0.16140115270550054</v>
      </c>
      <c r="JY192" s="17">
        <f t="shared" si="547"/>
        <v>0.83859884729449941</v>
      </c>
      <c r="JZ192" s="18">
        <v>178710</v>
      </c>
      <c r="KA192" s="18">
        <v>142123</v>
      </c>
      <c r="KB192" s="18">
        <v>114</v>
      </c>
      <c r="KC192" s="18">
        <v>573</v>
      </c>
      <c r="KD192" s="18">
        <v>4102</v>
      </c>
      <c r="KE192" s="18">
        <v>872</v>
      </c>
      <c r="KF192" s="18">
        <v>1901</v>
      </c>
      <c r="KG192" s="18">
        <v>43</v>
      </c>
      <c r="KH192" s="18">
        <v>138</v>
      </c>
      <c r="KI192" s="18">
        <v>28844</v>
      </c>
      <c r="KJ192" s="17">
        <f t="shared" si="548"/>
        <v>0.16140115270550054</v>
      </c>
      <c r="KK192" s="18" t="s">
        <v>764</v>
      </c>
      <c r="KL192" s="18" t="s">
        <v>764</v>
      </c>
      <c r="KM192" s="18" t="s">
        <v>764</v>
      </c>
      <c r="KN192" s="18" t="s">
        <v>764</v>
      </c>
      <c r="KO192" s="18" t="s">
        <v>764</v>
      </c>
      <c r="KP192" s="18" t="s">
        <v>764</v>
      </c>
      <c r="KQ192" s="18" t="s">
        <v>764</v>
      </c>
      <c r="KR192" s="18" t="s">
        <v>764</v>
      </c>
      <c r="KS192" s="18" t="s">
        <v>764</v>
      </c>
      <c r="KT192" s="18" t="s">
        <v>764</v>
      </c>
      <c r="KU192" s="69" t="s">
        <v>764</v>
      </c>
      <c r="KV192" s="27">
        <v>203948</v>
      </c>
      <c r="KW192" s="25">
        <v>197204</v>
      </c>
      <c r="KX192" s="25">
        <v>6744</v>
      </c>
      <c r="KY192" s="59">
        <v>3.3067252436895678E-2</v>
      </c>
      <c r="KZ192" s="25">
        <v>2755</v>
      </c>
      <c r="LA192" s="25">
        <v>1929</v>
      </c>
      <c r="LB192" s="25">
        <v>3211</v>
      </c>
      <c r="LC192" s="18">
        <v>1877</v>
      </c>
      <c r="LD192" s="25">
        <v>96388</v>
      </c>
      <c r="LE192" s="25">
        <v>93360</v>
      </c>
      <c r="LF192" s="25">
        <v>3028</v>
      </c>
      <c r="LG192" s="59">
        <v>3.1414698925177405E-2</v>
      </c>
      <c r="LH192" s="25">
        <v>107560</v>
      </c>
      <c r="LI192" s="25">
        <v>103844</v>
      </c>
      <c r="LJ192" s="25">
        <v>3716</v>
      </c>
      <c r="LK192" s="35">
        <v>3.4548159166976573E-2</v>
      </c>
      <c r="LL192" s="27">
        <v>42704</v>
      </c>
      <c r="LM192" s="25">
        <v>4807</v>
      </c>
      <c r="LN192" s="25">
        <v>36584</v>
      </c>
      <c r="LO192" s="18">
        <v>953</v>
      </c>
      <c r="LP192" s="18">
        <v>208</v>
      </c>
      <c r="LQ192" s="18">
        <v>41</v>
      </c>
      <c r="LR192" s="18">
        <v>111</v>
      </c>
      <c r="LS192" s="23">
        <f t="shared" si="549"/>
        <v>2.5992881228924692E-3</v>
      </c>
      <c r="LT192" s="23">
        <f t="shared" si="550"/>
        <v>0.99740071187710755</v>
      </c>
      <c r="LU192" s="17">
        <f t="shared" si="551"/>
        <v>0.96925346571749715</v>
      </c>
      <c r="LV192" s="25">
        <v>42704</v>
      </c>
      <c r="LW192" s="25">
        <v>7847</v>
      </c>
      <c r="LX192" s="25">
        <v>11043</v>
      </c>
      <c r="LY192" s="18">
        <v>56</v>
      </c>
      <c r="LZ192" s="18">
        <v>2</v>
      </c>
      <c r="MA192" s="18">
        <v>538</v>
      </c>
      <c r="MB192" s="18">
        <v>1</v>
      </c>
      <c r="MC192" s="18">
        <v>37</v>
      </c>
      <c r="MD192" s="25">
        <v>22981</v>
      </c>
      <c r="ME192" s="18">
        <v>61</v>
      </c>
      <c r="MF192" s="18">
        <v>138</v>
      </c>
      <c r="MG192" s="17">
        <f t="shared" si="552"/>
        <v>1.3488197826901461E-2</v>
      </c>
      <c r="MH192" s="17">
        <f t="shared" si="553"/>
        <v>0.98180498313975273</v>
      </c>
      <c r="MI192" s="25">
        <v>42704</v>
      </c>
      <c r="MJ192" s="25">
        <v>14609</v>
      </c>
      <c r="MK192" s="25">
        <v>26901</v>
      </c>
      <c r="ML192" s="18">
        <v>145</v>
      </c>
      <c r="MM192" s="18">
        <v>3</v>
      </c>
      <c r="MN192" s="18">
        <v>644</v>
      </c>
      <c r="MO192" s="18">
        <v>2</v>
      </c>
      <c r="MP192" s="18">
        <v>0</v>
      </c>
      <c r="MQ192" s="18">
        <v>43</v>
      </c>
      <c r="MR192" s="18">
        <v>4</v>
      </c>
      <c r="MS192" s="18">
        <v>353</v>
      </c>
      <c r="MT192" s="17">
        <f t="shared" si="554"/>
        <v>0.97644248782315479</v>
      </c>
      <c r="MU192" s="69">
        <f t="shared" si="555"/>
        <v>0.97552922442862489</v>
      </c>
      <c r="MV192" s="27">
        <v>42704</v>
      </c>
      <c r="MW192" s="25">
        <v>39967</v>
      </c>
      <c r="MX192" s="18">
        <v>29</v>
      </c>
      <c r="MY192" s="18">
        <v>624</v>
      </c>
      <c r="MZ192" s="25">
        <v>1705</v>
      </c>
      <c r="NA192" s="18">
        <v>219</v>
      </c>
      <c r="NB192" s="18" t="s">
        <v>764</v>
      </c>
      <c r="NC192" s="18">
        <v>20</v>
      </c>
      <c r="ND192" s="18">
        <v>140</v>
      </c>
      <c r="NE192" s="17">
        <f t="shared" si="556"/>
        <v>0.93590764331210186</v>
      </c>
      <c r="NF192" s="10">
        <f t="shared" si="557"/>
        <v>187770.21457006369</v>
      </c>
      <c r="NG192" s="17">
        <f t="shared" si="558"/>
        <v>0.94150430872986135</v>
      </c>
      <c r="NH192" s="25">
        <v>42704</v>
      </c>
      <c r="NI192" s="25">
        <v>30816</v>
      </c>
      <c r="NJ192" s="25">
        <v>2297</v>
      </c>
      <c r="NK192" s="18">
        <v>3</v>
      </c>
      <c r="NL192" s="18">
        <v>381</v>
      </c>
      <c r="NM192" s="25">
        <v>2039</v>
      </c>
      <c r="NN192" s="25">
        <v>6801</v>
      </c>
      <c r="NO192" s="18">
        <v>110</v>
      </c>
      <c r="NP192" s="18">
        <v>1</v>
      </c>
      <c r="NQ192" s="32">
        <v>256</v>
      </c>
      <c r="NR192" s="27">
        <v>42704</v>
      </c>
      <c r="NS192" s="37">
        <f t="shared" si="559"/>
        <v>2.6567534657174972</v>
      </c>
      <c r="NT192" s="37">
        <f t="shared" si="560"/>
        <v>0.71688938162594296</v>
      </c>
      <c r="NU192" s="37">
        <f t="shared" si="561"/>
        <v>0.37639924550919318</v>
      </c>
      <c r="NV192" s="17">
        <f t="shared" si="562"/>
        <v>7.6432091690132084E-2</v>
      </c>
      <c r="NW192" s="10">
        <f t="shared" si="563"/>
        <v>4743</v>
      </c>
      <c r="NX192" s="17">
        <f t="shared" si="564"/>
        <v>0.11106687898089172</v>
      </c>
      <c r="NY192" s="19">
        <f t="shared" si="565"/>
        <v>8.5476400728072235E-2</v>
      </c>
      <c r="NZ192" s="25">
        <v>13417</v>
      </c>
      <c r="OA192" s="25">
        <v>37961</v>
      </c>
      <c r="OB192" s="25">
        <v>3789</v>
      </c>
      <c r="OC192" s="25">
        <v>35386</v>
      </c>
      <c r="OD192" s="25">
        <v>8598</v>
      </c>
      <c r="OE192" s="25">
        <v>14303</v>
      </c>
      <c r="OF192" s="17">
        <f t="shared" si="566"/>
        <v>0.82863431997002623</v>
      </c>
      <c r="OG192" s="17">
        <f t="shared" si="567"/>
        <v>0.31418602472836266</v>
      </c>
      <c r="OH192" s="17">
        <f t="shared" si="568"/>
        <v>0.88893312101910826</v>
      </c>
      <c r="OI192" s="69">
        <f t="shared" si="569"/>
        <v>0.33493349569127012</v>
      </c>
      <c r="OJ192" s="27">
        <v>42704</v>
      </c>
      <c r="OK192" s="25">
        <v>6360</v>
      </c>
      <c r="OL192" s="25">
        <v>3242</v>
      </c>
      <c r="OM192" s="25">
        <v>30575</v>
      </c>
      <c r="ON192" s="18">
        <v>62</v>
      </c>
      <c r="OO192" s="18">
        <v>28</v>
      </c>
      <c r="OP192" s="18">
        <v>37</v>
      </c>
      <c r="OQ192" s="18">
        <v>123</v>
      </c>
      <c r="OR192" s="69">
        <f t="shared" si="570"/>
        <v>0.22716841513675534</v>
      </c>
      <c r="OS192" s="64"/>
      <c r="OT192" s="64"/>
      <c r="OU192" s="64"/>
      <c r="OV192" s="17">
        <v>0</v>
      </c>
      <c r="OW192" s="64"/>
      <c r="OX192" s="36"/>
      <c r="OY192" s="36"/>
      <c r="OZ192" s="64"/>
      <c r="PA192" s="64"/>
      <c r="PB192" s="64"/>
      <c r="PC192" s="17">
        <v>0</v>
      </c>
      <c r="PD192" s="64"/>
      <c r="PE192" s="40">
        <f t="shared" si="571"/>
        <v>0</v>
      </c>
      <c r="PF192" s="36">
        <f t="shared" si="572"/>
        <v>0</v>
      </c>
      <c r="PG192" s="64"/>
      <c r="PH192" s="64"/>
      <c r="PI192" s="64"/>
      <c r="PJ192" s="17">
        <v>0</v>
      </c>
      <c r="PK192" s="64"/>
      <c r="PL192" s="41">
        <f t="shared" si="573"/>
        <v>0</v>
      </c>
      <c r="PM192" s="36">
        <f t="shared" si="574"/>
        <v>0</v>
      </c>
      <c r="PN192" s="64"/>
      <c r="PO192" s="64"/>
      <c r="PP192" s="64"/>
      <c r="PQ192" s="17">
        <v>0</v>
      </c>
      <c r="PR192" s="64"/>
      <c r="PS192" s="41">
        <f t="shared" si="575"/>
        <v>0</v>
      </c>
      <c r="PT192" s="36">
        <f t="shared" si="576"/>
        <v>0</v>
      </c>
      <c r="PU192" s="64"/>
      <c r="PV192" s="64"/>
      <c r="PW192" s="64"/>
      <c r="PX192" s="17">
        <v>0</v>
      </c>
      <c r="PY192" s="64"/>
      <c r="PZ192" s="36">
        <f t="shared" si="577"/>
        <v>0</v>
      </c>
      <c r="QA192" s="64"/>
      <c r="QB192" s="64"/>
      <c r="QC192" s="17">
        <v>0</v>
      </c>
      <c r="QD192" s="64"/>
      <c r="QE192" s="22">
        <f t="shared" si="578"/>
        <v>0</v>
      </c>
      <c r="QF192" s="22"/>
      <c r="QG192" s="64"/>
      <c r="QH192" s="64"/>
      <c r="QI192" s="64"/>
      <c r="QJ192" s="17">
        <v>0</v>
      </c>
      <c r="QK192" s="64"/>
      <c r="QL192" s="42">
        <f t="shared" si="579"/>
        <v>0</v>
      </c>
      <c r="QM192" s="64"/>
      <c r="QN192" s="64"/>
      <c r="QO192" s="64"/>
      <c r="QP192" s="64"/>
      <c r="QQ192" s="17">
        <v>0</v>
      </c>
      <c r="QR192" s="64"/>
      <c r="QS192" s="36">
        <f t="shared" si="580"/>
        <v>0</v>
      </c>
      <c r="QT192" s="64"/>
      <c r="QU192" s="64"/>
      <c r="QV192" s="64"/>
      <c r="QW192" s="17">
        <v>0</v>
      </c>
      <c r="QX192" s="64"/>
      <c r="QY192" s="36">
        <f t="shared" si="581"/>
        <v>0</v>
      </c>
      <c r="QZ192" s="64"/>
      <c r="RA192" s="64"/>
      <c r="RB192" s="64"/>
      <c r="RC192" s="17">
        <v>0</v>
      </c>
      <c r="RD192" s="64"/>
      <c r="RE192" s="36">
        <f t="shared" si="582"/>
        <v>0</v>
      </c>
      <c r="RF192" s="64"/>
      <c r="RG192" s="10"/>
      <c r="RH192" s="10"/>
      <c r="RI192" s="17"/>
      <c r="RJ192" s="17"/>
      <c r="RK192" s="17"/>
      <c r="RL192" s="17"/>
      <c r="RM192" s="17"/>
      <c r="RN192" s="17"/>
      <c r="RO192" s="17"/>
      <c r="RP192" s="17"/>
      <c r="RQ192" s="17"/>
      <c r="RR192" s="36"/>
      <c r="RS192" s="36"/>
      <c r="RT192" s="10"/>
      <c r="RU192" s="17"/>
      <c r="RV192" s="37"/>
      <c r="RW192" s="36"/>
      <c r="RX192" s="85">
        <v>8.6434479999999994</v>
      </c>
      <c r="RY192" s="93">
        <v>310</v>
      </c>
      <c r="RZ192" s="43" t="b">
        <v>1</v>
      </c>
      <c r="SA192" s="18" t="b">
        <v>0</v>
      </c>
      <c r="SB192" s="18" t="b">
        <v>0</v>
      </c>
      <c r="SC192" s="18" t="b">
        <v>0</v>
      </c>
      <c r="SD192" s="18" t="b">
        <v>0</v>
      </c>
      <c r="SE192" s="32" t="b">
        <v>0</v>
      </c>
      <c r="SF192" s="43" t="b">
        <v>0</v>
      </c>
      <c r="SG192" s="18" t="b">
        <v>0</v>
      </c>
      <c r="SH192" s="18"/>
      <c r="SI192" s="18"/>
      <c r="SJ192" s="18"/>
      <c r="SK192" s="18"/>
      <c r="SL192" s="18"/>
      <c r="SM192" s="18"/>
      <c r="SN192" s="18"/>
      <c r="SO192" s="18"/>
      <c r="SP192" s="18"/>
      <c r="SQ192" s="17">
        <f t="shared" si="583"/>
        <v>0</v>
      </c>
      <c r="SR192" s="17">
        <f t="shared" si="584"/>
        <v>0</v>
      </c>
      <c r="SS192" s="17">
        <f t="shared" si="585"/>
        <v>0</v>
      </c>
      <c r="ST192" s="17">
        <f t="shared" si="586"/>
        <v>0</v>
      </c>
      <c r="SU192" s="17">
        <f t="shared" si="587"/>
        <v>0</v>
      </c>
      <c r="SV192" s="17">
        <f t="shared" si="658"/>
        <v>0</v>
      </c>
      <c r="SW192" s="17">
        <f t="shared" si="588"/>
        <v>0</v>
      </c>
      <c r="SX192" s="17">
        <f t="shared" si="589"/>
        <v>0</v>
      </c>
      <c r="SY192" s="17">
        <f t="shared" si="590"/>
        <v>0</v>
      </c>
      <c r="SZ192" s="17">
        <f t="shared" si="591"/>
        <v>0</v>
      </c>
      <c r="TA192" s="17">
        <f t="shared" si="592"/>
        <v>0</v>
      </c>
      <c r="TB192" s="24">
        <f t="shared" si="593"/>
        <v>620</v>
      </c>
      <c r="TC192" s="69">
        <f t="shared" si="594"/>
        <v>1</v>
      </c>
      <c r="TD192" s="17">
        <f t="shared" si="616"/>
        <v>2.6014568158168575E-6</v>
      </c>
      <c r="TE192" s="95"/>
      <c r="TF192" s="71"/>
      <c r="TG192" s="71"/>
      <c r="TH192" s="71">
        <v>2</v>
      </c>
      <c r="TI192" s="71"/>
      <c r="TJ192" s="71"/>
      <c r="TK192" s="71">
        <v>13</v>
      </c>
      <c r="TL192" s="71"/>
      <c r="TM192" s="71">
        <v>2</v>
      </c>
      <c r="TN192" s="71"/>
      <c r="TO192" s="71">
        <v>6</v>
      </c>
      <c r="TP192" s="71"/>
      <c r="TQ192" s="71">
        <v>1</v>
      </c>
      <c r="TR192" s="72"/>
      <c r="TS192" s="72"/>
      <c r="TT192" s="72"/>
      <c r="TU192" s="72"/>
      <c r="TV192" s="72">
        <v>3</v>
      </c>
      <c r="TW192" s="72"/>
      <c r="TX192" s="72"/>
      <c r="TY192" s="72">
        <v>1</v>
      </c>
      <c r="TZ192" s="72">
        <v>40</v>
      </c>
      <c r="UA192" s="72"/>
      <c r="UB192" s="72">
        <v>2</v>
      </c>
      <c r="UC192" s="72"/>
      <c r="UD192" s="72"/>
      <c r="UE192" s="72"/>
      <c r="UF192" s="72"/>
      <c r="UG192" s="72">
        <v>36</v>
      </c>
      <c r="UH192" s="72"/>
      <c r="UI192" s="72">
        <v>1</v>
      </c>
      <c r="UJ192" s="73"/>
      <c r="UK192" s="73"/>
      <c r="UL192" s="73"/>
      <c r="UM192" s="73"/>
      <c r="UN192" s="73">
        <v>4</v>
      </c>
      <c r="UO192" s="73"/>
      <c r="UP192" s="73"/>
      <c r="UQ192" s="73"/>
      <c r="UR192" s="73">
        <v>16</v>
      </c>
      <c r="US192" s="73">
        <v>1</v>
      </c>
      <c r="UT192" s="73"/>
      <c r="UU192" s="73"/>
      <c r="UV192" s="73"/>
      <c r="UW192" s="73"/>
      <c r="UX192" s="73"/>
      <c r="UY192" s="73">
        <v>36</v>
      </c>
      <c r="UZ192" s="73"/>
      <c r="VA192" s="73">
        <v>1</v>
      </c>
      <c r="VB192" s="73"/>
      <c r="VC192" s="73"/>
      <c r="VD192" s="73"/>
      <c r="VE192" s="73"/>
      <c r="VF192" s="73">
        <v>5</v>
      </c>
      <c r="VG192" s="73"/>
      <c r="VH192" s="73">
        <v>1</v>
      </c>
      <c r="VI192" s="73"/>
      <c r="VJ192" s="73">
        <v>17</v>
      </c>
      <c r="VK192" s="73">
        <v>1</v>
      </c>
      <c r="VL192" s="73"/>
      <c r="VM192" s="73"/>
      <c r="VN192" s="73"/>
      <c r="VO192" s="73"/>
      <c r="VP192" s="73">
        <v>12</v>
      </c>
      <c r="VQ192" s="73"/>
      <c r="VR192" s="73">
        <v>1</v>
      </c>
      <c r="VS192" s="73"/>
      <c r="VT192" s="73"/>
      <c r="VU192" s="73"/>
      <c r="VV192" s="73"/>
      <c r="VW192" s="73">
        <v>3</v>
      </c>
      <c r="VX192" s="73"/>
      <c r="VY192" s="73">
        <v>1</v>
      </c>
      <c r="VZ192" s="73"/>
      <c r="WA192" s="73">
        <v>13</v>
      </c>
      <c r="WB192" s="73"/>
      <c r="WC192" s="73">
        <v>9</v>
      </c>
      <c r="WD192" s="73"/>
      <c r="WE192" s="73"/>
      <c r="WF192" s="73"/>
      <c r="WG192" s="73"/>
      <c r="WH192" s="73">
        <v>1</v>
      </c>
      <c r="WI192" s="73"/>
      <c r="WJ192" s="73">
        <v>10</v>
      </c>
      <c r="WK192" s="73"/>
      <c r="WL192" s="73"/>
      <c r="WM192" s="73"/>
      <c r="WN192" s="73"/>
      <c r="WO192" s="22">
        <f t="shared" si="595"/>
        <v>0</v>
      </c>
      <c r="WP192" s="22">
        <f t="shared" si="596"/>
        <v>0</v>
      </c>
      <c r="WQ192" s="22">
        <f t="shared" si="597"/>
        <v>0</v>
      </c>
      <c r="WR192" s="22">
        <f t="shared" si="598"/>
        <v>0</v>
      </c>
      <c r="WS192" s="22">
        <f t="shared" si="599"/>
        <v>17</v>
      </c>
      <c r="WT192" s="22">
        <f t="shared" si="600"/>
        <v>0</v>
      </c>
      <c r="WU192" s="22">
        <f t="shared" si="601"/>
        <v>2</v>
      </c>
      <c r="WV192" s="22">
        <f t="shared" si="602"/>
        <v>1</v>
      </c>
      <c r="WW192" s="22">
        <f t="shared" si="603"/>
        <v>99</v>
      </c>
      <c r="WX192" s="22">
        <f t="shared" si="604"/>
        <v>0</v>
      </c>
      <c r="WY192" s="22">
        <f t="shared" si="605"/>
        <v>15</v>
      </c>
      <c r="WZ192" s="22">
        <f t="shared" si="606"/>
        <v>0</v>
      </c>
      <c r="XA192" s="22">
        <f t="shared" si="607"/>
        <v>0</v>
      </c>
      <c r="XB192" s="22">
        <f t="shared" si="608"/>
        <v>0</v>
      </c>
      <c r="XC192" s="22">
        <f t="shared" si="609"/>
        <v>0</v>
      </c>
      <c r="XD192" s="22">
        <f t="shared" si="610"/>
        <v>0</v>
      </c>
      <c r="XE192" s="22">
        <f t="shared" si="611"/>
        <v>100</v>
      </c>
      <c r="XF192" s="22">
        <f t="shared" si="612"/>
        <v>0</v>
      </c>
      <c r="XG192" s="93">
        <f t="shared" si="613"/>
        <v>4</v>
      </c>
    </row>
    <row r="193" spans="1:631" ht="17.100000000000001" customHeight="1" x14ac:dyDescent="0.2">
      <c r="A193" s="101"/>
      <c r="B193" s="27" t="s">
        <v>461</v>
      </c>
      <c r="C193" s="535" t="s">
        <v>462</v>
      </c>
      <c r="D193" s="25" t="s">
        <v>480</v>
      </c>
      <c r="E193" s="535" t="s">
        <v>481</v>
      </c>
      <c r="F193" s="25" t="s">
        <v>504</v>
      </c>
      <c r="G193" s="535" t="s">
        <v>505</v>
      </c>
      <c r="H193" s="25">
        <v>3</v>
      </c>
      <c r="I193" s="28">
        <v>63</v>
      </c>
      <c r="J193" s="17">
        <f t="shared" si="478"/>
        <v>0.90798513844248518</v>
      </c>
      <c r="K193" s="17">
        <f t="shared" si="479"/>
        <v>0.54906672957273028</v>
      </c>
      <c r="L193" s="17">
        <f t="shared" si="480"/>
        <v>1</v>
      </c>
      <c r="M193" s="17">
        <f t="shared" si="481"/>
        <v>0.56011741116132385</v>
      </c>
      <c r="N193" s="17">
        <f t="shared" si="482"/>
        <v>0.64349167450714395</v>
      </c>
      <c r="O193" s="17">
        <f t="shared" si="483"/>
        <v>0.7042432105682187</v>
      </c>
      <c r="P193" s="17">
        <f t="shared" si="484"/>
        <v>0.72016208426669714</v>
      </c>
      <c r="Q193" s="17">
        <f t="shared" si="485"/>
        <v>0.64856246552675123</v>
      </c>
      <c r="R193" s="69">
        <f t="shared" si="486"/>
        <v>0.94792244671475667</v>
      </c>
      <c r="S193" s="422">
        <f t="shared" si="487"/>
        <v>0.74239457341778969</v>
      </c>
      <c r="T193" s="17">
        <f t="shared" si="614"/>
        <v>0.25760542658221031</v>
      </c>
      <c r="U193" s="10">
        <f t="shared" si="488"/>
        <v>42666.67159395833</v>
      </c>
      <c r="V193" s="32">
        <v>7</v>
      </c>
      <c r="W193" s="550">
        <f t="shared" si="489"/>
        <v>0</v>
      </c>
      <c r="X193" s="550">
        <f t="shared" si="490"/>
        <v>0.63128346230667864</v>
      </c>
      <c r="Y193" s="550">
        <f t="shared" si="491"/>
        <v>0.36871653769332136</v>
      </c>
      <c r="Z193" s="551">
        <f t="shared" si="492"/>
        <v>61069.782705069432</v>
      </c>
      <c r="AA193" s="426">
        <f t="shared" si="493"/>
        <v>0.94334291303402806</v>
      </c>
      <c r="AB193" s="59">
        <f t="shared" si="494"/>
        <v>0.96224034839111061</v>
      </c>
      <c r="AC193" s="59">
        <f t="shared" si="495"/>
        <v>7.8277137168238406E-2</v>
      </c>
      <c r="AD193" s="59">
        <f t="shared" si="496"/>
        <v>0.64349167450714395</v>
      </c>
      <c r="AE193" s="59">
        <f t="shared" si="497"/>
        <v>0.35143753447324877</v>
      </c>
      <c r="AF193" s="59">
        <f t="shared" si="498"/>
        <v>0.13814761300976028</v>
      </c>
      <c r="AG193" s="59">
        <f t="shared" si="499"/>
        <v>0.17733612478990357</v>
      </c>
      <c r="AH193" s="59">
        <f t="shared" si="500"/>
        <v>0.7042432105682187</v>
      </c>
      <c r="AI193" s="59">
        <f t="shared" si="501"/>
        <v>0.94394479992923064</v>
      </c>
      <c r="AJ193" s="59">
        <f t="shared" si="502"/>
        <v>0.87202547695573973</v>
      </c>
      <c r="AK193" s="59">
        <f t="shared" si="503"/>
        <v>0.27983791573330291</v>
      </c>
      <c r="AL193" s="35">
        <f t="shared" si="504"/>
        <v>1</v>
      </c>
      <c r="AM193" s="27">
        <v>165628</v>
      </c>
      <c r="AN193" s="25">
        <v>80861</v>
      </c>
      <c r="AO193" s="25">
        <v>84767</v>
      </c>
      <c r="AP193" s="17">
        <f t="shared" si="505"/>
        <v>3.2169363732878365E-3</v>
      </c>
      <c r="AQ193" s="63">
        <v>95.39207474606863</v>
      </c>
      <c r="AR193" s="58">
        <v>137.16456715699999</v>
      </c>
      <c r="AS193" s="24">
        <f t="shared" si="506"/>
        <v>1207.5130147162602</v>
      </c>
      <c r="AT193" s="17">
        <v>1</v>
      </c>
      <c r="AU193" s="25">
        <v>155258</v>
      </c>
      <c r="AV193" s="25">
        <v>74448</v>
      </c>
      <c r="AW193" s="25">
        <v>80810</v>
      </c>
      <c r="AX193" s="25">
        <v>10370</v>
      </c>
      <c r="AY193" s="25">
        <v>6413</v>
      </c>
      <c r="AZ193" s="25">
        <v>3957</v>
      </c>
      <c r="BA193" s="25">
        <v>156244</v>
      </c>
      <c r="BB193" s="25">
        <v>76015</v>
      </c>
      <c r="BC193" s="25">
        <v>80229</v>
      </c>
      <c r="BD193" s="63">
        <v>94.747535180545682</v>
      </c>
      <c r="BE193" s="25">
        <v>9384</v>
      </c>
      <c r="BF193" s="25">
        <v>4846</v>
      </c>
      <c r="BG193" s="25">
        <v>4538</v>
      </c>
      <c r="BH193" s="63">
        <v>106.78713089466724</v>
      </c>
      <c r="BI193" s="17">
        <v>0.94334291303402806</v>
      </c>
      <c r="BJ193" s="25">
        <v>40778</v>
      </c>
      <c r="BK193" s="25">
        <v>116032</v>
      </c>
      <c r="BL193" s="25">
        <v>8818</v>
      </c>
      <c r="BM193" s="17">
        <v>0.42743381136238279</v>
      </c>
      <c r="BN193" s="10">
        <f t="shared" si="507"/>
        <v>94832.992691671257</v>
      </c>
      <c r="BO193" s="29">
        <v>0.35143753447324877</v>
      </c>
      <c r="BP193" s="30">
        <f t="shared" si="508"/>
        <v>0.64856246552675123</v>
      </c>
      <c r="BQ193" s="31">
        <v>7.5996276889134036</v>
      </c>
      <c r="BR193" s="25">
        <v>124850</v>
      </c>
      <c r="BS193" s="25">
        <v>42984</v>
      </c>
      <c r="BT193" s="25">
        <v>68509</v>
      </c>
      <c r="BU193" s="25">
        <v>8528</v>
      </c>
      <c r="BV193" s="25">
        <v>2788</v>
      </c>
      <c r="BW193" s="18">
        <v>2041</v>
      </c>
      <c r="BX193" s="25">
        <v>33913</v>
      </c>
      <c r="BY193" s="25">
        <v>25590</v>
      </c>
      <c r="BZ193" s="25">
        <v>8323</v>
      </c>
      <c r="CA193" s="59">
        <v>0.24542210951552501</v>
      </c>
      <c r="CB193" s="25">
        <v>155258</v>
      </c>
      <c r="CC193" s="25">
        <v>10370</v>
      </c>
      <c r="CD193" s="17">
        <f t="shared" si="509"/>
        <v>6.6792049362995792E-2</v>
      </c>
      <c r="CE193" s="25">
        <v>1202</v>
      </c>
      <c r="CF193" s="25">
        <v>4317</v>
      </c>
      <c r="CG193" s="25">
        <v>6543</v>
      </c>
      <c r="CH193" s="25">
        <v>7024</v>
      </c>
      <c r="CI193" s="25">
        <v>5420</v>
      </c>
      <c r="CJ193" s="25">
        <v>3743</v>
      </c>
      <c r="CK193" s="25">
        <v>2298</v>
      </c>
      <c r="CL193" s="25">
        <v>1524</v>
      </c>
      <c r="CM193" s="25">
        <v>1842</v>
      </c>
      <c r="CN193" s="26">
        <v>4.5781263822133109</v>
      </c>
      <c r="CO193" s="27">
        <v>33913</v>
      </c>
      <c r="CP193" s="34">
        <f t="shared" si="510"/>
        <v>4.8839088255241352</v>
      </c>
      <c r="CQ193" s="18">
        <v>791</v>
      </c>
      <c r="CR193" s="25">
        <v>3280</v>
      </c>
      <c r="CS193" s="25">
        <v>2893</v>
      </c>
      <c r="CT193" s="25">
        <v>17461</v>
      </c>
      <c r="CU193" s="25">
        <v>7494</v>
      </c>
      <c r="CV193" s="18">
        <v>745</v>
      </c>
      <c r="CW193" s="18">
        <v>573</v>
      </c>
      <c r="CX193" s="18">
        <v>676</v>
      </c>
      <c r="CY193" s="25">
        <v>33913</v>
      </c>
      <c r="CZ193" s="25">
        <v>18870</v>
      </c>
      <c r="DA193" s="25">
        <v>10090</v>
      </c>
      <c r="DB193" s="25">
        <v>1310</v>
      </c>
      <c r="DC193" s="18">
        <v>872</v>
      </c>
      <c r="DD193" s="18">
        <v>559</v>
      </c>
      <c r="DE193" s="25">
        <v>2212</v>
      </c>
      <c r="DF193" s="25">
        <v>33913</v>
      </c>
      <c r="DG193" s="25">
        <v>4568</v>
      </c>
      <c r="DH193" s="18">
        <v>55</v>
      </c>
      <c r="DI193" s="18">
        <v>62</v>
      </c>
      <c r="DJ193" s="25">
        <v>28796</v>
      </c>
      <c r="DK193" s="18">
        <v>302</v>
      </c>
      <c r="DL193" s="18">
        <v>130</v>
      </c>
      <c r="DM193" s="25">
        <f t="shared" si="511"/>
        <v>21164.678264972135</v>
      </c>
      <c r="DN193" s="17">
        <f t="shared" si="512"/>
        <v>0.8491139091203963</v>
      </c>
      <c r="DO193" s="17">
        <f t="shared" si="513"/>
        <v>8.9051396219738746E-3</v>
      </c>
      <c r="DP193" s="23">
        <f t="shared" si="514"/>
        <v>0.13814761300976028</v>
      </c>
      <c r="DQ193" s="23">
        <f t="shared" si="515"/>
        <v>0.86185238699023969</v>
      </c>
      <c r="DR193" s="25">
        <v>33913</v>
      </c>
      <c r="DS193" s="25">
        <v>3266</v>
      </c>
      <c r="DT193" s="25">
        <v>13092</v>
      </c>
      <c r="DU193" s="18">
        <v>22</v>
      </c>
      <c r="DV193" s="25">
        <v>9520</v>
      </c>
      <c r="DW193" s="18">
        <v>481</v>
      </c>
      <c r="DX193" s="25">
        <v>6439</v>
      </c>
      <c r="DY193" s="25">
        <v>1093</v>
      </c>
      <c r="DZ193" s="17">
        <f t="shared" si="516"/>
        <v>0.76371892784477924</v>
      </c>
      <c r="EA193" s="17">
        <f t="shared" si="517"/>
        <v>0.23628107215522076</v>
      </c>
      <c r="EB193" s="25">
        <v>33913</v>
      </c>
      <c r="EC193" s="25">
        <v>5746</v>
      </c>
      <c r="ED193" s="18">
        <v>268</v>
      </c>
      <c r="EE193" s="25">
        <v>20702</v>
      </c>
      <c r="EF193" s="17">
        <f t="shared" si="697"/>
        <v>0.61044437236457993</v>
      </c>
      <c r="EG193" s="25">
        <v>6657</v>
      </c>
      <c r="EH193" s="18">
        <v>540</v>
      </c>
      <c r="EI193" s="17">
        <f t="shared" si="519"/>
        <v>0.17733612478990357</v>
      </c>
      <c r="EJ193" s="17">
        <f t="shared" si="520"/>
        <v>0.1962964055082122</v>
      </c>
      <c r="EK193" s="69">
        <f t="shared" si="521"/>
        <v>0.54906672957273028</v>
      </c>
      <c r="EL193" s="27">
        <v>115732</v>
      </c>
      <c r="EM193" s="25">
        <v>111362</v>
      </c>
      <c r="EN193" s="18">
        <v>4370</v>
      </c>
      <c r="EO193" s="59">
        <v>0.96224034839111061</v>
      </c>
      <c r="EP193" s="25">
        <v>54458</v>
      </c>
      <c r="EQ193" s="25">
        <v>53279</v>
      </c>
      <c r="ER193" s="18">
        <v>1179</v>
      </c>
      <c r="ES193" s="59">
        <v>0.97835028829556725</v>
      </c>
      <c r="ET193" s="25">
        <v>61274</v>
      </c>
      <c r="EU193" s="25">
        <v>58083</v>
      </c>
      <c r="EV193" s="18">
        <v>3191</v>
      </c>
      <c r="EW193" s="59">
        <v>0.94792244671475667</v>
      </c>
      <c r="EX193" s="25">
        <v>109684</v>
      </c>
      <c r="EY193" s="25">
        <v>105990</v>
      </c>
      <c r="EZ193" s="18">
        <v>3694</v>
      </c>
      <c r="FA193" s="59">
        <v>0.96632143247875713</v>
      </c>
      <c r="FB193" s="25">
        <v>6048</v>
      </c>
      <c r="FC193" s="25">
        <v>5372</v>
      </c>
      <c r="FD193" s="18">
        <v>676</v>
      </c>
      <c r="FE193" s="59">
        <v>0.88822751322751325</v>
      </c>
      <c r="FF193" s="25">
        <v>69805</v>
      </c>
      <c r="FG193" s="25">
        <v>26329</v>
      </c>
      <c r="FH193" s="25">
        <v>39697</v>
      </c>
      <c r="FI193" s="25">
        <v>3779</v>
      </c>
      <c r="FJ193" s="23">
        <f t="shared" si="522"/>
        <v>5.4136523171692569E-2</v>
      </c>
      <c r="FK193" s="23">
        <f t="shared" si="523"/>
        <v>0.56868419167681394</v>
      </c>
      <c r="FL193" s="36">
        <f t="shared" si="524"/>
        <v>6.9671870865308279</v>
      </c>
      <c r="FM193" s="25">
        <v>34563</v>
      </c>
      <c r="FN193" s="25">
        <v>13233</v>
      </c>
      <c r="FO193" s="17">
        <f t="shared" si="525"/>
        <v>0.38286607065358907</v>
      </c>
      <c r="FP193" s="25">
        <v>19472</v>
      </c>
      <c r="FQ193" s="17">
        <f t="shared" si="526"/>
        <v>0.56337702167057258</v>
      </c>
      <c r="FR193" s="25">
        <v>1858</v>
      </c>
      <c r="FS193" s="17">
        <f t="shared" si="527"/>
        <v>5.3756907675838322E-2</v>
      </c>
      <c r="FT193" s="25">
        <v>35242</v>
      </c>
      <c r="FU193" s="25">
        <v>13096</v>
      </c>
      <c r="FV193" s="25">
        <v>20225</v>
      </c>
      <c r="FW193" s="17">
        <f t="shared" si="528"/>
        <v>5.4508824697803757E-2</v>
      </c>
      <c r="FX193" s="17">
        <f t="shared" si="529"/>
        <v>0.57388910958515404</v>
      </c>
      <c r="FY193" s="25">
        <v>1921</v>
      </c>
      <c r="FZ193" s="25">
        <v>91406</v>
      </c>
      <c r="GA193" s="25">
        <v>7155</v>
      </c>
      <c r="GB193" s="25">
        <v>25432</v>
      </c>
      <c r="GC193" s="25">
        <v>23926</v>
      </c>
      <c r="GD193" s="25">
        <v>19879</v>
      </c>
      <c r="GE193" s="18">
        <v>335</v>
      </c>
      <c r="GF193" s="25">
        <v>13564</v>
      </c>
      <c r="GG193" s="18">
        <v>626</v>
      </c>
      <c r="GH193" s="18">
        <v>218</v>
      </c>
      <c r="GI193" s="18">
        <v>271</v>
      </c>
      <c r="GJ193" s="10">
        <f t="shared" si="530"/>
        <v>7155</v>
      </c>
      <c r="GK193" s="10">
        <f t="shared" si="659"/>
        <v>84251</v>
      </c>
      <c r="GL193" s="10">
        <f t="shared" si="660"/>
        <v>58819</v>
      </c>
      <c r="GM193" s="10">
        <f t="shared" si="531"/>
        <v>32587</v>
      </c>
      <c r="GN193" s="10">
        <f t="shared" si="661"/>
        <v>34893</v>
      </c>
      <c r="GO193" s="17">
        <f t="shared" si="532"/>
        <v>7.8277137168238406E-2</v>
      </c>
      <c r="GP193" s="17">
        <f t="shared" si="662"/>
        <v>0.92172286283176164</v>
      </c>
      <c r="GQ193" s="17">
        <f t="shared" si="663"/>
        <v>0.64349167450714395</v>
      </c>
      <c r="GR193" s="17">
        <f t="shared" si="664"/>
        <v>0.38173642868083058</v>
      </c>
      <c r="GS193" s="17">
        <f t="shared" si="533"/>
        <v>0.78260726866945274</v>
      </c>
      <c r="GT193" s="25">
        <v>43374</v>
      </c>
      <c r="GU193" s="25">
        <v>2901</v>
      </c>
      <c r="GV193" s="25">
        <v>9975</v>
      </c>
      <c r="GW193" s="25">
        <v>12530</v>
      </c>
      <c r="GX193" s="25">
        <v>11024</v>
      </c>
      <c r="GY193" s="18">
        <v>258</v>
      </c>
      <c r="GZ193" s="25">
        <v>6136</v>
      </c>
      <c r="HA193" s="18">
        <v>230</v>
      </c>
      <c r="HB193" s="18">
        <v>171</v>
      </c>
      <c r="HC193" s="18">
        <v>149</v>
      </c>
      <c r="HD193" s="23">
        <f t="shared" si="534"/>
        <v>6.6883386360492458E-2</v>
      </c>
      <c r="HE193" s="23">
        <f t="shared" si="535"/>
        <v>0.93311661363950749</v>
      </c>
      <c r="HF193" s="23">
        <f t="shared" si="536"/>
        <v>0.7031401300318163</v>
      </c>
      <c r="HG193" s="23">
        <f t="shared" si="537"/>
        <v>0.41425738921934802</v>
      </c>
      <c r="HH193" s="25">
        <v>48032</v>
      </c>
      <c r="HI193" s="25">
        <v>4254</v>
      </c>
      <c r="HJ193" s="25">
        <v>15457</v>
      </c>
      <c r="HK193" s="25">
        <v>11396</v>
      </c>
      <c r="HL193" s="25">
        <v>8855</v>
      </c>
      <c r="HM193" s="18">
        <v>77</v>
      </c>
      <c r="HN193" s="25">
        <v>7428</v>
      </c>
      <c r="HO193" s="18">
        <v>396</v>
      </c>
      <c r="HP193" s="18">
        <v>47</v>
      </c>
      <c r="HQ193" s="18">
        <v>122</v>
      </c>
      <c r="HR193" s="23">
        <f t="shared" si="538"/>
        <v>8.8565956029313789E-2</v>
      </c>
      <c r="HS193" s="23">
        <f t="shared" si="539"/>
        <v>0.91143404397068617</v>
      </c>
      <c r="HT193" s="80">
        <f t="shared" si="540"/>
        <v>0.5896277481678881</v>
      </c>
      <c r="HU193" s="27">
        <v>140174</v>
      </c>
      <c r="HV193" s="25">
        <v>4742</v>
      </c>
      <c r="HW193" s="25">
        <v>41276</v>
      </c>
      <c r="HX193" s="18">
        <v>1925</v>
      </c>
      <c r="HY193" s="25">
        <v>19629</v>
      </c>
      <c r="HZ193" s="25">
        <v>3421</v>
      </c>
      <c r="IA193" s="25">
        <v>2993</v>
      </c>
      <c r="IB193" s="18">
        <v>732</v>
      </c>
      <c r="IC193" s="25">
        <v>19749</v>
      </c>
      <c r="ID193" s="25">
        <v>28277</v>
      </c>
      <c r="IE193" s="25">
        <v>8837</v>
      </c>
      <c r="IF193" s="18">
        <v>1191</v>
      </c>
      <c r="IG193" s="25">
        <v>7402</v>
      </c>
      <c r="IH193" s="17">
        <f t="shared" si="541"/>
        <v>0.22613323440866351</v>
      </c>
      <c r="II193" s="17">
        <f t="shared" si="542"/>
        <v>2.4405381882517441E-2</v>
      </c>
      <c r="IJ193" s="30">
        <f t="shared" si="543"/>
        <v>40.974568839520607</v>
      </c>
      <c r="IK193" s="17">
        <f t="shared" si="615"/>
        <v>0.56011741116132385</v>
      </c>
      <c r="IL193" s="25">
        <v>68054</v>
      </c>
      <c r="IM193" s="25">
        <v>2397</v>
      </c>
      <c r="IN193" s="25">
        <v>27220</v>
      </c>
      <c r="IO193" s="18">
        <v>1444</v>
      </c>
      <c r="IP193" s="25">
        <v>11809</v>
      </c>
      <c r="IQ193" s="25">
        <v>1791</v>
      </c>
      <c r="IR193" s="25">
        <v>1956</v>
      </c>
      <c r="IS193" s="18">
        <v>492</v>
      </c>
      <c r="IT193" s="25">
        <v>9947</v>
      </c>
      <c r="IU193" s="25">
        <v>828</v>
      </c>
      <c r="IV193" s="25">
        <v>4418</v>
      </c>
      <c r="IW193" s="18">
        <v>694</v>
      </c>
      <c r="IX193" s="25">
        <v>5058</v>
      </c>
      <c r="IY193" s="17">
        <f t="shared" si="544"/>
        <v>0.68500014694213418</v>
      </c>
      <c r="IZ193" s="25">
        <v>72120</v>
      </c>
      <c r="JA193" s="25">
        <v>2345</v>
      </c>
      <c r="JB193" s="25">
        <v>14056</v>
      </c>
      <c r="JC193" s="18">
        <v>481</v>
      </c>
      <c r="JD193" s="25">
        <v>7820</v>
      </c>
      <c r="JE193" s="25">
        <v>1630</v>
      </c>
      <c r="JF193" s="25">
        <v>1037</v>
      </c>
      <c r="JG193" s="18">
        <v>240</v>
      </c>
      <c r="JH193" s="25">
        <v>9802</v>
      </c>
      <c r="JI193" s="25">
        <v>27449</v>
      </c>
      <c r="JJ193" s="25">
        <v>4419</v>
      </c>
      <c r="JK193" s="18">
        <v>497</v>
      </c>
      <c r="JL193" s="25">
        <v>2344</v>
      </c>
      <c r="JM193" s="80">
        <f t="shared" si="545"/>
        <v>0.37949251247920135</v>
      </c>
      <c r="JN193" s="27">
        <v>140174</v>
      </c>
      <c r="JO193" s="25">
        <v>92011</v>
      </c>
      <c r="JP193" s="18">
        <v>92</v>
      </c>
      <c r="JQ193" s="18">
        <v>595</v>
      </c>
      <c r="JR193" s="18">
        <v>4508</v>
      </c>
      <c r="JS193" s="18">
        <v>1455</v>
      </c>
      <c r="JT193" s="18">
        <v>2094</v>
      </c>
      <c r="JU193" s="18">
        <v>143</v>
      </c>
      <c r="JV193" s="18">
        <v>50</v>
      </c>
      <c r="JW193" s="25">
        <v>39226</v>
      </c>
      <c r="JX193" s="17">
        <f t="shared" si="546"/>
        <v>0.27983791573330291</v>
      </c>
      <c r="JY193" s="17">
        <f t="shared" si="547"/>
        <v>0.72016208426669714</v>
      </c>
      <c r="JZ193" s="25">
        <v>132552</v>
      </c>
      <c r="KA193" s="25">
        <v>87877</v>
      </c>
      <c r="KB193" s="18">
        <v>90</v>
      </c>
      <c r="KC193" s="18">
        <v>500</v>
      </c>
      <c r="KD193" s="18">
        <v>4148</v>
      </c>
      <c r="KE193" s="18">
        <v>1256</v>
      </c>
      <c r="KF193" s="18">
        <v>1996</v>
      </c>
      <c r="KG193" s="18">
        <v>143</v>
      </c>
      <c r="KH193" s="18">
        <v>50</v>
      </c>
      <c r="KI193" s="25">
        <v>36492</v>
      </c>
      <c r="KJ193" s="17">
        <f t="shared" si="548"/>
        <v>0.27530327720441788</v>
      </c>
      <c r="KK193" s="25">
        <v>7622</v>
      </c>
      <c r="KL193" s="25">
        <v>4134</v>
      </c>
      <c r="KM193" s="18">
        <v>2</v>
      </c>
      <c r="KN193" s="18">
        <v>95</v>
      </c>
      <c r="KO193" s="18">
        <v>360</v>
      </c>
      <c r="KP193" s="18">
        <v>199</v>
      </c>
      <c r="KQ193" s="18">
        <v>98</v>
      </c>
      <c r="KR193" s="18" t="s">
        <v>764</v>
      </c>
      <c r="KS193" s="18" t="s">
        <v>764</v>
      </c>
      <c r="KT193" s="25">
        <v>2734</v>
      </c>
      <c r="KU193" s="69">
        <f>KT193/KK193</f>
        <v>0.35869850432957229</v>
      </c>
      <c r="KV193" s="27">
        <v>165628</v>
      </c>
      <c r="KW193" s="25">
        <v>156485</v>
      </c>
      <c r="KX193" s="25">
        <v>9143</v>
      </c>
      <c r="KY193" s="59">
        <v>5.5202018982297679E-2</v>
      </c>
      <c r="KZ193" s="25">
        <v>4886</v>
      </c>
      <c r="LA193" s="25">
        <v>2096</v>
      </c>
      <c r="LB193" s="25">
        <v>3669</v>
      </c>
      <c r="LC193" s="25">
        <v>2749</v>
      </c>
      <c r="LD193" s="25">
        <v>80861</v>
      </c>
      <c r="LE193" s="25">
        <v>76729</v>
      </c>
      <c r="LF193" s="25">
        <v>4132</v>
      </c>
      <c r="LG193" s="59">
        <v>5.1100035864013557E-2</v>
      </c>
      <c r="LH193" s="25">
        <v>84767</v>
      </c>
      <c r="LI193" s="25">
        <v>79756</v>
      </c>
      <c r="LJ193" s="25">
        <v>5011</v>
      </c>
      <c r="LK193" s="35">
        <v>5.9114985784562396E-2</v>
      </c>
      <c r="LL193" s="27">
        <v>33913</v>
      </c>
      <c r="LM193" s="18">
        <v>926</v>
      </c>
      <c r="LN193" s="25">
        <v>31086</v>
      </c>
      <c r="LO193" s="25">
        <v>1025</v>
      </c>
      <c r="LP193" s="18">
        <v>266</v>
      </c>
      <c r="LQ193" s="18">
        <v>18</v>
      </c>
      <c r="LR193" s="18">
        <v>592</v>
      </c>
      <c r="LS193" s="23">
        <f t="shared" si="549"/>
        <v>1.7456432636452097E-2</v>
      </c>
      <c r="LT193" s="23">
        <f t="shared" si="550"/>
        <v>0.98254356736354787</v>
      </c>
      <c r="LU193" s="17">
        <f t="shared" si="551"/>
        <v>0.94394479992923064</v>
      </c>
      <c r="LV193" s="25">
        <v>33913</v>
      </c>
      <c r="LW193" s="25">
        <v>3244</v>
      </c>
      <c r="LX193" s="25">
        <v>13132</v>
      </c>
      <c r="LY193" s="18">
        <v>48</v>
      </c>
      <c r="LZ193" s="18">
        <v>136</v>
      </c>
      <c r="MA193" s="25">
        <v>3491</v>
      </c>
      <c r="MB193" s="18">
        <v>158</v>
      </c>
      <c r="MC193" s="18">
        <v>24</v>
      </c>
      <c r="MD193" s="25">
        <v>13149</v>
      </c>
      <c r="ME193" s="18">
        <v>33</v>
      </c>
      <c r="MF193" s="18">
        <v>498</v>
      </c>
      <c r="MG193" s="17">
        <f t="shared" si="552"/>
        <v>0.1083065491109604</v>
      </c>
      <c r="MH193" s="17">
        <f t="shared" si="553"/>
        <v>0.87202547695573973</v>
      </c>
      <c r="MI193" s="25">
        <v>33913</v>
      </c>
      <c r="MJ193" s="25">
        <v>5405</v>
      </c>
      <c r="MK193" s="25">
        <v>24039</v>
      </c>
      <c r="ML193" s="18">
        <v>81</v>
      </c>
      <c r="MM193" s="18">
        <v>136</v>
      </c>
      <c r="MN193" s="25">
        <v>3395</v>
      </c>
      <c r="MO193" s="18">
        <v>208</v>
      </c>
      <c r="MP193" s="18">
        <v>1</v>
      </c>
      <c r="MQ193" s="18">
        <v>37</v>
      </c>
      <c r="MR193" s="18" t="s">
        <v>764</v>
      </c>
      <c r="MS193" s="18">
        <v>611</v>
      </c>
      <c r="MT193" s="17">
        <f t="shared" si="554"/>
        <v>0.8717306047828266</v>
      </c>
      <c r="MU193" s="69">
        <f t="shared" si="555"/>
        <v>0.90798513844248518</v>
      </c>
      <c r="MV193" s="27">
        <v>33913</v>
      </c>
      <c r="MW193" s="25">
        <v>23883</v>
      </c>
      <c r="MX193" s="18">
        <v>272</v>
      </c>
      <c r="MY193" s="25">
        <v>1592</v>
      </c>
      <c r="MZ193" s="25">
        <v>6345</v>
      </c>
      <c r="NA193" s="25">
        <v>1257</v>
      </c>
      <c r="NB193" s="18">
        <v>3</v>
      </c>
      <c r="NC193" s="18">
        <v>334</v>
      </c>
      <c r="ND193" s="18">
        <v>227</v>
      </c>
      <c r="NE193" s="17">
        <f t="shared" si="556"/>
        <v>0.7042432105682187</v>
      </c>
      <c r="NF193" s="10">
        <f t="shared" si="557"/>
        <v>109339.3923864005</v>
      </c>
      <c r="NG193" s="17">
        <f t="shared" si="558"/>
        <v>0.7511573732786837</v>
      </c>
      <c r="NH193" s="25">
        <v>33913</v>
      </c>
      <c r="NI193" s="25">
        <v>16174</v>
      </c>
      <c r="NJ193" s="18">
        <v>335</v>
      </c>
      <c r="NK193" s="18">
        <v>15</v>
      </c>
      <c r="NL193" s="18">
        <v>201</v>
      </c>
      <c r="NM193" s="25">
        <v>5815</v>
      </c>
      <c r="NN193" s="25">
        <v>10987</v>
      </c>
      <c r="NO193" s="18">
        <v>124</v>
      </c>
      <c r="NP193" s="18">
        <v>15</v>
      </c>
      <c r="NQ193" s="32">
        <v>247</v>
      </c>
      <c r="NR193" s="27">
        <v>33913</v>
      </c>
      <c r="NS193" s="37">
        <f t="shared" si="559"/>
        <v>2.035974405095391</v>
      </c>
      <c r="NT193" s="37">
        <f t="shared" si="560"/>
        <v>0.54938045667737667</v>
      </c>
      <c r="NU193" s="37">
        <f t="shared" si="561"/>
        <v>0.49116531008313302</v>
      </c>
      <c r="NV193" s="17">
        <f t="shared" si="562"/>
        <v>9.9736629292391285E-2</v>
      </c>
      <c r="NW193" s="10">
        <f t="shared" si="563"/>
        <v>8621</v>
      </c>
      <c r="NX193" s="17">
        <f t="shared" si="564"/>
        <v>0.25420930026833366</v>
      </c>
      <c r="NY193" s="19">
        <f t="shared" si="565"/>
        <v>0.15536412622321541</v>
      </c>
      <c r="NZ193" s="25">
        <v>11691</v>
      </c>
      <c r="OA193" s="25">
        <v>25292</v>
      </c>
      <c r="OB193" s="18">
        <v>746</v>
      </c>
      <c r="OC193" s="25">
        <v>22938</v>
      </c>
      <c r="OD193" s="25">
        <v>2242</v>
      </c>
      <c r="OE193" s="25">
        <v>6137</v>
      </c>
      <c r="OF193" s="17">
        <f t="shared" si="566"/>
        <v>0.6763777902279362</v>
      </c>
      <c r="OG193" s="17">
        <f t="shared" si="567"/>
        <v>0.34473505735263765</v>
      </c>
      <c r="OH193" s="17">
        <f t="shared" si="568"/>
        <v>0.74579069973166634</v>
      </c>
      <c r="OI193" s="69">
        <f t="shared" si="569"/>
        <v>0.180963052516734</v>
      </c>
      <c r="OJ193" s="27">
        <v>33913</v>
      </c>
      <c r="OK193" s="25">
        <v>1762</v>
      </c>
      <c r="OL193" s="25">
        <v>3552</v>
      </c>
      <c r="OM193" s="25">
        <v>22555</v>
      </c>
      <c r="ON193" s="18">
        <v>76</v>
      </c>
      <c r="OO193" s="18">
        <v>95</v>
      </c>
      <c r="OP193" s="18">
        <v>61</v>
      </c>
      <c r="OQ193" s="18">
        <v>495</v>
      </c>
      <c r="OR193" s="69">
        <f t="shared" si="570"/>
        <v>0.16073482145489931</v>
      </c>
      <c r="OS193" s="22">
        <v>33231</v>
      </c>
      <c r="OT193" s="22">
        <v>33231</v>
      </c>
      <c r="OU193" s="38">
        <f>OT193/RG193</f>
        <v>0.85715391163042642</v>
      </c>
      <c r="OV193" s="39">
        <v>0.75232734494899345</v>
      </c>
      <c r="OW193" s="22">
        <v>2500059</v>
      </c>
      <c r="OX193" s="36">
        <f>OW193*40.918</f>
        <v>102297414.162</v>
      </c>
      <c r="OY193" s="36">
        <f>OT193/2.47105*167.424464</f>
        <v>2251545.846172275</v>
      </c>
      <c r="OZ193" s="22"/>
      <c r="PA193" s="22"/>
      <c r="PB193" s="38">
        <f>PA193/RG193</f>
        <v>0</v>
      </c>
      <c r="PC193" s="39">
        <v>0</v>
      </c>
      <c r="PD193" s="22"/>
      <c r="PE193" s="40">
        <f t="shared" si="571"/>
        <v>0</v>
      </c>
      <c r="PF193" s="36">
        <f t="shared" si="572"/>
        <v>0</v>
      </c>
      <c r="PG193" s="22"/>
      <c r="PH193" s="22"/>
      <c r="PI193" s="38">
        <f>PH193/RG193</f>
        <v>0</v>
      </c>
      <c r="PJ193" s="39">
        <v>0</v>
      </c>
      <c r="PK193" s="22"/>
      <c r="PL193" s="41">
        <f t="shared" si="573"/>
        <v>0</v>
      </c>
      <c r="PM193" s="36">
        <f t="shared" si="574"/>
        <v>0</v>
      </c>
      <c r="PN193" s="22"/>
      <c r="PO193" s="22"/>
      <c r="PP193" s="38">
        <f>PO193/RG193</f>
        <v>0</v>
      </c>
      <c r="PQ193" s="39">
        <v>0</v>
      </c>
      <c r="PR193" s="22"/>
      <c r="PS193" s="41">
        <f t="shared" si="575"/>
        <v>0</v>
      </c>
      <c r="PT193" s="36">
        <f t="shared" si="576"/>
        <v>0</v>
      </c>
      <c r="PU193" s="22"/>
      <c r="PV193" s="22"/>
      <c r="PW193" s="38">
        <f>PV193/RG193</f>
        <v>0</v>
      </c>
      <c r="PX193" s="39">
        <v>0</v>
      </c>
      <c r="PY193" s="22"/>
      <c r="PZ193" s="36">
        <f t="shared" si="577"/>
        <v>0</v>
      </c>
      <c r="QA193" s="22"/>
      <c r="QB193" s="22"/>
      <c r="QC193" s="39">
        <v>0</v>
      </c>
      <c r="QD193" s="22"/>
      <c r="QE193" s="22">
        <f t="shared" si="578"/>
        <v>0</v>
      </c>
      <c r="QF193" s="22"/>
      <c r="QG193" s="22"/>
      <c r="QH193" s="22"/>
      <c r="QI193" s="38">
        <f>QH193/RG193</f>
        <v>0</v>
      </c>
      <c r="QJ193" s="39">
        <v>0</v>
      </c>
      <c r="QK193" s="22"/>
      <c r="QL193" s="42">
        <f t="shared" si="579"/>
        <v>0</v>
      </c>
      <c r="QM193" s="22">
        <f>QN193+QT193+QZ193</f>
        <v>5538</v>
      </c>
      <c r="QN193" s="22">
        <v>5538</v>
      </c>
      <c r="QO193" s="22">
        <v>5538</v>
      </c>
      <c r="QP193" s="38">
        <f>QO193/RG193</f>
        <v>0.14284608836957363</v>
      </c>
      <c r="QQ193" s="39">
        <v>0.12386601661249548</v>
      </c>
      <c r="QR193" s="22">
        <v>68597</v>
      </c>
      <c r="QS193" s="36">
        <f t="shared" si="580"/>
        <v>1302109.6295097226</v>
      </c>
      <c r="QT193" s="22"/>
      <c r="QU193" s="22"/>
      <c r="QV193" s="38">
        <f>QU193/RG193</f>
        <v>0</v>
      </c>
      <c r="QW193" s="39">
        <v>0</v>
      </c>
      <c r="QX193" s="22"/>
      <c r="QY193" s="36">
        <f t="shared" si="581"/>
        <v>0</v>
      </c>
      <c r="QZ193" s="22"/>
      <c r="RA193" s="22"/>
      <c r="RB193" s="38">
        <f>RA193/RG193</f>
        <v>0</v>
      </c>
      <c r="RC193" s="39">
        <v>0</v>
      </c>
      <c r="RD193" s="22"/>
      <c r="RE193" s="36">
        <f t="shared" si="582"/>
        <v>0</v>
      </c>
      <c r="RF193" s="10">
        <f>QZ193+QT193+QG193+QA193+PU193+PN193+PG193+OZ193+OS193+QN193</f>
        <v>38769</v>
      </c>
      <c r="RG193" s="10">
        <f>RA193+QU193++PV193+PO193+PH193+PA193+QB193+OT193+QO193+QH193</f>
        <v>38769</v>
      </c>
      <c r="RH193" s="17">
        <f>RG193/(MAX($RG$6:$RG$335))</f>
        <v>4.9862831875479893E-2</v>
      </c>
      <c r="RI193" s="17">
        <f>RG193/(SUM($RG$6:$RG$335))</f>
        <v>1.139203772110585E-3</v>
      </c>
      <c r="RJ193" s="17">
        <f>OY193/RR193</f>
        <v>0.63358585591085492</v>
      </c>
      <c r="RK193" s="17">
        <f>PF193/RR193</f>
        <v>0</v>
      </c>
      <c r="RL193" s="17">
        <f>PT193/RR193</f>
        <v>0</v>
      </c>
      <c r="RM193" s="17">
        <f>PZ193/RR193</f>
        <v>0</v>
      </c>
      <c r="RN193" s="17">
        <f>QS193/RR193</f>
        <v>0.36641414408914497</v>
      </c>
      <c r="RO193" s="17">
        <f>QY193/RR193</f>
        <v>0</v>
      </c>
      <c r="RP193" s="17">
        <f>RE193/RR193</f>
        <v>0</v>
      </c>
      <c r="RQ193" s="17">
        <f>QL193/RR193</f>
        <v>0</v>
      </c>
      <c r="RR193" s="36">
        <f>RE193+QY193+QS193+QL193+PZ193+PT193+PM193+PF193+OY193</f>
        <v>3553655.4756819978</v>
      </c>
      <c r="RS193" s="36">
        <f>RR193/AM193</f>
        <v>21.455644430180875</v>
      </c>
      <c r="RT193" s="10">
        <f>RF193-RG193</f>
        <v>0</v>
      </c>
      <c r="RU193" s="17">
        <f>RT193/RF193</f>
        <v>0</v>
      </c>
      <c r="RV193" s="37">
        <f>AM193/RF193</f>
        <v>4.2721762232711704</v>
      </c>
      <c r="RW193" s="36">
        <f>RG193/AM193</f>
        <v>0.23407274132393074</v>
      </c>
      <c r="RX193" s="85">
        <v>4.9205730000000001</v>
      </c>
      <c r="RY193" s="93">
        <v>296</v>
      </c>
      <c r="RZ193" s="43" t="b">
        <v>1</v>
      </c>
      <c r="SA193" s="18" t="b">
        <v>0</v>
      </c>
      <c r="SB193" s="18" t="b">
        <v>0</v>
      </c>
      <c r="SC193" s="18" t="b">
        <v>0</v>
      </c>
      <c r="SD193" s="18" t="b">
        <v>0</v>
      </c>
      <c r="SE193" s="32" t="b">
        <v>1</v>
      </c>
      <c r="SF193" s="43" t="b">
        <v>0</v>
      </c>
      <c r="SG193" s="18" t="b">
        <v>0</v>
      </c>
      <c r="SH193" s="18"/>
      <c r="SI193" s="18"/>
      <c r="SJ193" s="18"/>
      <c r="SK193" s="18"/>
      <c r="SL193" s="18"/>
      <c r="SM193" s="18"/>
      <c r="SN193" s="18"/>
      <c r="SO193" s="18"/>
      <c r="SP193" s="18"/>
      <c r="SQ193" s="17">
        <f t="shared" si="583"/>
        <v>0</v>
      </c>
      <c r="SR193" s="17">
        <f t="shared" si="584"/>
        <v>0</v>
      </c>
      <c r="SS193" s="17">
        <f t="shared" si="585"/>
        <v>0</v>
      </c>
      <c r="ST193" s="17">
        <f t="shared" si="586"/>
        <v>0</v>
      </c>
      <c r="SU193" s="17">
        <f t="shared" si="587"/>
        <v>0</v>
      </c>
      <c r="SV193" s="17">
        <f t="shared" si="658"/>
        <v>0</v>
      </c>
      <c r="SW193" s="17">
        <f t="shared" si="588"/>
        <v>0</v>
      </c>
      <c r="SX193" s="17">
        <f t="shared" si="589"/>
        <v>0</v>
      </c>
      <c r="SY193" s="17">
        <f t="shared" si="590"/>
        <v>0</v>
      </c>
      <c r="SZ193" s="17">
        <f t="shared" si="591"/>
        <v>0</v>
      </c>
      <c r="TA193" s="17">
        <f t="shared" si="592"/>
        <v>0</v>
      </c>
      <c r="TB193" s="24">
        <f t="shared" si="593"/>
        <v>620</v>
      </c>
      <c r="TC193" s="69">
        <f t="shared" si="594"/>
        <v>1</v>
      </c>
      <c r="TD193" s="17">
        <f t="shared" si="616"/>
        <v>2.6014568158168575E-6</v>
      </c>
      <c r="TE193" s="95">
        <v>2</v>
      </c>
      <c r="TF193" s="71"/>
      <c r="TG193" s="71">
        <v>2</v>
      </c>
      <c r="TH193" s="71">
        <v>1</v>
      </c>
      <c r="TI193" s="71"/>
      <c r="TJ193" s="71"/>
      <c r="TK193" s="71">
        <v>14</v>
      </c>
      <c r="TL193" s="71"/>
      <c r="TM193" s="71">
        <v>5</v>
      </c>
      <c r="TN193" s="71"/>
      <c r="TO193" s="71">
        <v>4</v>
      </c>
      <c r="TP193" s="71"/>
      <c r="TQ193" s="71"/>
      <c r="TR193" s="72">
        <v>2</v>
      </c>
      <c r="TS193" s="72"/>
      <c r="TT193" s="72"/>
      <c r="TU193" s="72">
        <v>2</v>
      </c>
      <c r="TV193" s="72">
        <v>2</v>
      </c>
      <c r="TW193" s="72"/>
      <c r="TX193" s="72"/>
      <c r="TY193" s="72">
        <v>1</v>
      </c>
      <c r="TZ193" s="72">
        <v>83</v>
      </c>
      <c r="UA193" s="72"/>
      <c r="UB193" s="72">
        <v>4</v>
      </c>
      <c r="UC193" s="72"/>
      <c r="UD193" s="72"/>
      <c r="UE193" s="72"/>
      <c r="UF193" s="72"/>
      <c r="UG193" s="72">
        <v>74</v>
      </c>
      <c r="UH193" s="72"/>
      <c r="UI193" s="72"/>
      <c r="UJ193" s="73">
        <v>2</v>
      </c>
      <c r="UK193" s="73"/>
      <c r="UL193" s="73"/>
      <c r="UM193" s="73">
        <v>2</v>
      </c>
      <c r="UN193" s="73">
        <v>3</v>
      </c>
      <c r="UO193" s="73"/>
      <c r="UP193" s="73"/>
      <c r="UQ193" s="73"/>
      <c r="UR193" s="73">
        <v>10</v>
      </c>
      <c r="US193" s="73">
        <v>5</v>
      </c>
      <c r="UT193" s="73"/>
      <c r="UU193" s="73"/>
      <c r="UV193" s="73"/>
      <c r="UW193" s="73"/>
      <c r="UX193" s="73"/>
      <c r="UY193" s="73">
        <v>75</v>
      </c>
      <c r="UZ193" s="73"/>
      <c r="VA193" s="73"/>
      <c r="VB193" s="73">
        <v>2</v>
      </c>
      <c r="VC193" s="73"/>
      <c r="VD193" s="73"/>
      <c r="VE193" s="73">
        <v>2</v>
      </c>
      <c r="VF193" s="73">
        <v>2</v>
      </c>
      <c r="VG193" s="73"/>
      <c r="VH193" s="73">
        <v>1</v>
      </c>
      <c r="VI193" s="73"/>
      <c r="VJ193" s="73">
        <v>10</v>
      </c>
      <c r="VK193" s="73">
        <v>5</v>
      </c>
      <c r="VL193" s="73"/>
      <c r="VM193" s="73"/>
      <c r="VN193" s="73"/>
      <c r="VO193" s="73"/>
      <c r="VP193" s="73">
        <v>8</v>
      </c>
      <c r="VQ193" s="73"/>
      <c r="VR193" s="73"/>
      <c r="VS193" s="73"/>
      <c r="VT193" s="73"/>
      <c r="VU193" s="73"/>
      <c r="VV193" s="73"/>
      <c r="VW193" s="73">
        <v>2</v>
      </c>
      <c r="VX193" s="73"/>
      <c r="VY193" s="73">
        <v>1</v>
      </c>
      <c r="VZ193" s="73"/>
      <c r="WA193" s="73">
        <v>14</v>
      </c>
      <c r="WB193" s="73"/>
      <c r="WC193" s="73">
        <v>22</v>
      </c>
      <c r="WD193" s="73"/>
      <c r="WE193" s="73"/>
      <c r="WF193" s="73"/>
      <c r="WG193" s="73"/>
      <c r="WH193" s="73"/>
      <c r="WI193" s="73"/>
      <c r="WJ193" s="73">
        <v>5</v>
      </c>
      <c r="WK193" s="73"/>
      <c r="WL193" s="73"/>
      <c r="WM193" s="73"/>
      <c r="WN193" s="73"/>
      <c r="WO193" s="22">
        <f t="shared" si="595"/>
        <v>8</v>
      </c>
      <c r="WP193" s="22">
        <f t="shared" si="596"/>
        <v>0</v>
      </c>
      <c r="WQ193" s="22">
        <f t="shared" si="597"/>
        <v>0</v>
      </c>
      <c r="WR193" s="22">
        <f t="shared" si="598"/>
        <v>8</v>
      </c>
      <c r="WS193" s="22">
        <f t="shared" si="599"/>
        <v>10</v>
      </c>
      <c r="WT193" s="22">
        <f t="shared" si="600"/>
        <v>0</v>
      </c>
      <c r="WU193" s="22">
        <f t="shared" si="601"/>
        <v>2</v>
      </c>
      <c r="WV193" s="22">
        <f t="shared" si="602"/>
        <v>1</v>
      </c>
      <c r="WW193" s="22">
        <f t="shared" si="603"/>
        <v>131</v>
      </c>
      <c r="WX193" s="22">
        <f t="shared" si="604"/>
        <v>0</v>
      </c>
      <c r="WY193" s="22">
        <f t="shared" si="605"/>
        <v>41</v>
      </c>
      <c r="WZ193" s="22">
        <f t="shared" si="606"/>
        <v>0</v>
      </c>
      <c r="XA193" s="22">
        <f t="shared" si="607"/>
        <v>0</v>
      </c>
      <c r="XB193" s="22">
        <f t="shared" si="608"/>
        <v>0</v>
      </c>
      <c r="XC193" s="22">
        <f t="shared" si="609"/>
        <v>0</v>
      </c>
      <c r="XD193" s="22">
        <f t="shared" si="610"/>
        <v>0</v>
      </c>
      <c r="XE193" s="22">
        <f t="shared" si="611"/>
        <v>166</v>
      </c>
      <c r="XF193" s="22">
        <f t="shared" si="612"/>
        <v>0</v>
      </c>
      <c r="XG193" s="93">
        <f t="shared" si="613"/>
        <v>0</v>
      </c>
    </row>
    <row r="194" spans="1:631" ht="17.100000000000001" customHeight="1" x14ac:dyDescent="0.2">
      <c r="A194" s="101"/>
      <c r="B194" s="27" t="s">
        <v>461</v>
      </c>
      <c r="C194" s="535" t="s">
        <v>462</v>
      </c>
      <c r="D194" s="25" t="s">
        <v>480</v>
      </c>
      <c r="E194" s="535" t="s">
        <v>481</v>
      </c>
      <c r="F194" s="25" t="s">
        <v>506</v>
      </c>
      <c r="G194" s="535" t="s">
        <v>507</v>
      </c>
      <c r="H194" s="25">
        <v>4</v>
      </c>
      <c r="I194" s="28">
        <v>35</v>
      </c>
      <c r="J194" s="17">
        <f t="shared" si="478"/>
        <v>0.89018599129402454</v>
      </c>
      <c r="K194" s="17">
        <f t="shared" si="479"/>
        <v>0.5479224376731302</v>
      </c>
      <c r="L194" s="17">
        <f t="shared" si="480"/>
        <v>1</v>
      </c>
      <c r="M194" s="17">
        <f t="shared" si="481"/>
        <v>0.64614947424187985</v>
      </c>
      <c r="N194" s="17">
        <f t="shared" si="482"/>
        <v>0.59546749282220635</v>
      </c>
      <c r="O194" s="17">
        <f t="shared" si="483"/>
        <v>0.56934441366574329</v>
      </c>
      <c r="P194" s="17">
        <f t="shared" si="484"/>
        <v>0.72279209046868365</v>
      </c>
      <c r="Q194" s="17">
        <f t="shared" si="485"/>
        <v>0.62912373328791626</v>
      </c>
      <c r="R194" s="69">
        <f t="shared" si="486"/>
        <v>0.93146453467243717</v>
      </c>
      <c r="S194" s="422">
        <f t="shared" si="487"/>
        <v>0.72582779645844686</v>
      </c>
      <c r="T194" s="17">
        <f t="shared" si="614"/>
        <v>0.27417220354155314</v>
      </c>
      <c r="U194" s="10">
        <f t="shared" si="488"/>
        <v>45909.58713862599</v>
      </c>
      <c r="V194" s="32">
        <v>7</v>
      </c>
      <c r="W194" s="550">
        <f t="shared" si="489"/>
        <v>0</v>
      </c>
      <c r="X194" s="550">
        <f t="shared" si="490"/>
        <v>0.6147166853473357</v>
      </c>
      <c r="Y194" s="550">
        <f t="shared" si="491"/>
        <v>0.3852833146526643</v>
      </c>
      <c r="Z194" s="551">
        <f t="shared" si="492"/>
        <v>64514.920471959333</v>
      </c>
      <c r="AA194" s="426">
        <f t="shared" si="493"/>
        <v>0.89625435956237165</v>
      </c>
      <c r="AB194" s="59">
        <f t="shared" si="494"/>
        <v>0.94922710751755024</v>
      </c>
      <c r="AC194" s="59">
        <f t="shared" si="495"/>
        <v>8.0697692892565731E-2</v>
      </c>
      <c r="AD194" s="59">
        <f t="shared" si="496"/>
        <v>0.59546749282220635</v>
      </c>
      <c r="AE194" s="59">
        <f t="shared" si="497"/>
        <v>0.37087626671208374</v>
      </c>
      <c r="AF194" s="59">
        <f t="shared" si="498"/>
        <v>0.22978498878775888</v>
      </c>
      <c r="AG194" s="59">
        <f t="shared" si="499"/>
        <v>0.27059754649782353</v>
      </c>
      <c r="AH194" s="59">
        <f t="shared" si="500"/>
        <v>0.56934441366574329</v>
      </c>
      <c r="AI194" s="59">
        <f t="shared" si="501"/>
        <v>0.92681704260651632</v>
      </c>
      <c r="AJ194" s="59">
        <f t="shared" si="502"/>
        <v>0.85355493998153276</v>
      </c>
      <c r="AK194" s="59">
        <f t="shared" si="503"/>
        <v>0.27720790953131635</v>
      </c>
      <c r="AL194" s="35">
        <f t="shared" si="504"/>
        <v>1</v>
      </c>
      <c r="AM194" s="27">
        <v>167448</v>
      </c>
      <c r="AN194" s="25">
        <v>82697</v>
      </c>
      <c r="AO194" s="25">
        <v>84751</v>
      </c>
      <c r="AP194" s="17">
        <f t="shared" si="505"/>
        <v>3.2522856149582299E-3</v>
      </c>
      <c r="AQ194" s="63">
        <v>97.576429776639799</v>
      </c>
      <c r="AR194" s="58">
        <v>77.117875261999998</v>
      </c>
      <c r="AS194" s="24">
        <f t="shared" si="506"/>
        <v>2171.3253824889853</v>
      </c>
      <c r="AT194" s="17">
        <v>1</v>
      </c>
      <c r="AU194" s="25">
        <v>159313</v>
      </c>
      <c r="AV194" s="25">
        <v>77895</v>
      </c>
      <c r="AW194" s="25">
        <v>81418</v>
      </c>
      <c r="AX194" s="25">
        <v>8135</v>
      </c>
      <c r="AY194" s="25">
        <v>4802</v>
      </c>
      <c r="AZ194" s="25">
        <v>3333</v>
      </c>
      <c r="BA194" s="25">
        <v>150076</v>
      </c>
      <c r="BB194" s="25">
        <v>73906</v>
      </c>
      <c r="BC194" s="25">
        <v>76170</v>
      </c>
      <c r="BD194" s="63">
        <v>97.027701194696064</v>
      </c>
      <c r="BE194" s="25">
        <v>17372</v>
      </c>
      <c r="BF194" s="25">
        <v>8791</v>
      </c>
      <c r="BG194" s="25">
        <v>8581</v>
      </c>
      <c r="BH194" s="63">
        <v>102.44726721827293</v>
      </c>
      <c r="BI194" s="17">
        <v>0.89625435956237165</v>
      </c>
      <c r="BJ194" s="25">
        <v>43552</v>
      </c>
      <c r="BK194" s="25">
        <v>117430</v>
      </c>
      <c r="BL194" s="25">
        <v>6466</v>
      </c>
      <c r="BM194" s="17">
        <v>0.42593885719151831</v>
      </c>
      <c r="BN194" s="10">
        <f t="shared" si="507"/>
        <v>96125.390240994631</v>
      </c>
      <c r="BO194" s="29">
        <v>0.37087626671208374</v>
      </c>
      <c r="BP194" s="30">
        <f t="shared" si="508"/>
        <v>0.62912373328791626</v>
      </c>
      <c r="BQ194" s="31">
        <v>5.5062590479434554</v>
      </c>
      <c r="BR194" s="25">
        <v>123896</v>
      </c>
      <c r="BS194" s="25">
        <v>40364</v>
      </c>
      <c r="BT194" s="25">
        <v>72790</v>
      </c>
      <c r="BU194" s="25">
        <v>7584</v>
      </c>
      <c r="BV194" s="25">
        <v>2659</v>
      </c>
      <c r="BW194" s="18">
        <v>499</v>
      </c>
      <c r="BX194" s="25">
        <v>37905</v>
      </c>
      <c r="BY194" s="25">
        <v>30570</v>
      </c>
      <c r="BZ194" s="25">
        <v>7335</v>
      </c>
      <c r="CA194" s="59">
        <v>0.19351009101701622</v>
      </c>
      <c r="CB194" s="25">
        <v>159313</v>
      </c>
      <c r="CC194" s="25">
        <v>8135</v>
      </c>
      <c r="CD194" s="17">
        <f t="shared" si="509"/>
        <v>5.1063001763823418E-2</v>
      </c>
      <c r="CE194" s="25">
        <v>1868</v>
      </c>
      <c r="CF194" s="25">
        <v>5937</v>
      </c>
      <c r="CG194" s="25">
        <v>8121</v>
      </c>
      <c r="CH194" s="25">
        <v>7751</v>
      </c>
      <c r="CI194" s="25">
        <v>5902</v>
      </c>
      <c r="CJ194" s="25">
        <v>3609</v>
      </c>
      <c r="CK194" s="25">
        <v>2117</v>
      </c>
      <c r="CL194" s="25">
        <v>1391</v>
      </c>
      <c r="CM194" s="25">
        <v>1209</v>
      </c>
      <c r="CN194" s="26">
        <v>4.2029547553093263</v>
      </c>
      <c r="CO194" s="27">
        <v>37905</v>
      </c>
      <c r="CP194" s="34">
        <f t="shared" si="510"/>
        <v>4.4175702413929558</v>
      </c>
      <c r="CQ194" s="25">
        <v>8972</v>
      </c>
      <c r="CR194" s="18">
        <v>780</v>
      </c>
      <c r="CS194" s="25">
        <v>1313</v>
      </c>
      <c r="CT194" s="25">
        <v>12518</v>
      </c>
      <c r="CU194" s="25">
        <v>12726</v>
      </c>
      <c r="CV194" s="18">
        <v>696</v>
      </c>
      <c r="CW194" s="18">
        <v>550</v>
      </c>
      <c r="CX194" s="18">
        <v>350</v>
      </c>
      <c r="CY194" s="25">
        <v>37905</v>
      </c>
      <c r="CZ194" s="25">
        <v>19894</v>
      </c>
      <c r="DA194" s="25">
        <v>14446</v>
      </c>
      <c r="DB194" s="18">
        <v>932</v>
      </c>
      <c r="DC194" s="18">
        <v>602</v>
      </c>
      <c r="DD194" s="18">
        <v>841</v>
      </c>
      <c r="DE194" s="25">
        <v>1190</v>
      </c>
      <c r="DF194" s="25">
        <v>37905</v>
      </c>
      <c r="DG194" s="25">
        <v>8590</v>
      </c>
      <c r="DH194" s="18">
        <v>75</v>
      </c>
      <c r="DI194" s="18">
        <v>45</v>
      </c>
      <c r="DJ194" s="25">
        <v>28503</v>
      </c>
      <c r="DK194" s="18">
        <v>578</v>
      </c>
      <c r="DL194" s="18">
        <v>114</v>
      </c>
      <c r="DM194" s="25">
        <f t="shared" si="511"/>
        <v>36418.602954755312</v>
      </c>
      <c r="DN194" s="17">
        <f t="shared" si="512"/>
        <v>0.75195884447962014</v>
      </c>
      <c r="DO194" s="17">
        <f t="shared" si="513"/>
        <v>1.5248647935628546E-2</v>
      </c>
      <c r="DP194" s="23">
        <f t="shared" si="514"/>
        <v>0.22978498878775888</v>
      </c>
      <c r="DQ194" s="23">
        <f t="shared" si="515"/>
        <v>0.77021501121224112</v>
      </c>
      <c r="DR194" s="25">
        <v>37905</v>
      </c>
      <c r="DS194" s="25">
        <v>4204</v>
      </c>
      <c r="DT194" s="25">
        <v>16043</v>
      </c>
      <c r="DU194" s="18">
        <v>14</v>
      </c>
      <c r="DV194" s="25">
        <v>5301</v>
      </c>
      <c r="DW194" s="18">
        <v>557</v>
      </c>
      <c r="DX194" s="25">
        <v>10815</v>
      </c>
      <c r="DY194" s="18">
        <v>971</v>
      </c>
      <c r="DZ194" s="17">
        <f t="shared" si="516"/>
        <v>0.67437013586598071</v>
      </c>
      <c r="EA194" s="17">
        <f t="shared" si="517"/>
        <v>0.32562986413401929</v>
      </c>
      <c r="EB194" s="25">
        <v>37905</v>
      </c>
      <c r="EC194" s="25">
        <v>10026</v>
      </c>
      <c r="ED194" s="18">
        <v>231</v>
      </c>
      <c r="EE194" s="25">
        <v>16125</v>
      </c>
      <c r="EF194" s="17">
        <f t="shared" si="697"/>
        <v>0.4254056193114365</v>
      </c>
      <c r="EG194" s="25">
        <v>11068</v>
      </c>
      <c r="EH194" s="18">
        <v>455</v>
      </c>
      <c r="EI194" s="17">
        <f t="shared" si="519"/>
        <v>0.27059754649782353</v>
      </c>
      <c r="EJ194" s="17">
        <f t="shared" si="520"/>
        <v>0.29199314074660337</v>
      </c>
      <c r="EK194" s="69">
        <f t="shared" si="521"/>
        <v>0.5479224376731302</v>
      </c>
      <c r="EL194" s="27">
        <v>116381</v>
      </c>
      <c r="EM194" s="25">
        <v>110472</v>
      </c>
      <c r="EN194" s="18">
        <v>5909</v>
      </c>
      <c r="EO194" s="59">
        <v>0.94922710751755024</v>
      </c>
      <c r="EP194" s="25">
        <v>55843</v>
      </c>
      <c r="EQ194" s="25">
        <v>54083</v>
      </c>
      <c r="ER194" s="18">
        <v>1760</v>
      </c>
      <c r="ES194" s="59">
        <v>0.96848306860304778</v>
      </c>
      <c r="ET194" s="25">
        <v>60538</v>
      </c>
      <c r="EU194" s="25">
        <v>56389</v>
      </c>
      <c r="EV194" s="18">
        <v>4149</v>
      </c>
      <c r="EW194" s="59">
        <v>0.93146453467243717</v>
      </c>
      <c r="EX194" s="25">
        <v>104813</v>
      </c>
      <c r="EY194" s="25">
        <v>99848</v>
      </c>
      <c r="EZ194" s="18">
        <v>4965</v>
      </c>
      <c r="FA194" s="59">
        <v>0.95262992186083784</v>
      </c>
      <c r="FB194" s="25">
        <v>11568</v>
      </c>
      <c r="FC194" s="25">
        <v>10624</v>
      </c>
      <c r="FD194" s="18">
        <v>944</v>
      </c>
      <c r="FE194" s="59">
        <v>0.91839557399723371</v>
      </c>
      <c r="FF194" s="25">
        <v>75387</v>
      </c>
      <c r="FG194" s="25">
        <v>24310</v>
      </c>
      <c r="FH194" s="25">
        <v>45843</v>
      </c>
      <c r="FI194" s="25">
        <v>5234</v>
      </c>
      <c r="FJ194" s="23">
        <f t="shared" si="522"/>
        <v>6.9428416039900784E-2</v>
      </c>
      <c r="FK194" s="23">
        <f t="shared" si="523"/>
        <v>0.60810219268574162</v>
      </c>
      <c r="FL194" s="36">
        <f t="shared" si="524"/>
        <v>4.6446312571646926</v>
      </c>
      <c r="FM194" s="25">
        <v>37612</v>
      </c>
      <c r="FN194" s="25">
        <v>12451</v>
      </c>
      <c r="FO194" s="17">
        <f t="shared" si="525"/>
        <v>0.33103796660640222</v>
      </c>
      <c r="FP194" s="25">
        <v>22639</v>
      </c>
      <c r="FQ194" s="17">
        <f t="shared" si="526"/>
        <v>0.60190896522386472</v>
      </c>
      <c r="FR194" s="25">
        <v>2522</v>
      </c>
      <c r="FS194" s="17">
        <f t="shared" si="527"/>
        <v>6.7053068169733068E-2</v>
      </c>
      <c r="FT194" s="25">
        <v>37775</v>
      </c>
      <c r="FU194" s="25">
        <v>11859</v>
      </c>
      <c r="FV194" s="25">
        <v>23204</v>
      </c>
      <c r="FW194" s="17">
        <f t="shared" si="528"/>
        <v>7.1793514228987429E-2</v>
      </c>
      <c r="FX194" s="17">
        <f t="shared" si="529"/>
        <v>0.61426869622766378</v>
      </c>
      <c r="FY194" s="25">
        <v>2712</v>
      </c>
      <c r="FZ194" s="25">
        <v>88119</v>
      </c>
      <c r="GA194" s="25">
        <v>7111</v>
      </c>
      <c r="GB194" s="25">
        <v>28536</v>
      </c>
      <c r="GC194" s="25">
        <v>23131</v>
      </c>
      <c r="GD194" s="25">
        <v>16900</v>
      </c>
      <c r="GE194" s="18">
        <v>273</v>
      </c>
      <c r="GF194" s="25">
        <v>11194</v>
      </c>
      <c r="GG194" s="18">
        <v>380</v>
      </c>
      <c r="GH194" s="18">
        <v>159</v>
      </c>
      <c r="GI194" s="18">
        <v>435</v>
      </c>
      <c r="GJ194" s="10">
        <f t="shared" si="530"/>
        <v>7111</v>
      </c>
      <c r="GK194" s="10">
        <f t="shared" si="659"/>
        <v>81008</v>
      </c>
      <c r="GL194" s="10">
        <f t="shared" si="660"/>
        <v>52472</v>
      </c>
      <c r="GM194" s="10">
        <f t="shared" si="531"/>
        <v>35647</v>
      </c>
      <c r="GN194" s="10">
        <f t="shared" si="661"/>
        <v>29341</v>
      </c>
      <c r="GO194" s="17">
        <f t="shared" si="532"/>
        <v>8.0697692892565731E-2</v>
      </c>
      <c r="GP194" s="17">
        <f t="shared" si="662"/>
        <v>0.91930230710743421</v>
      </c>
      <c r="GQ194" s="17">
        <f t="shared" si="663"/>
        <v>0.59546749282220635</v>
      </c>
      <c r="GR194" s="17">
        <f t="shared" si="664"/>
        <v>0.33297018804117162</v>
      </c>
      <c r="GS194" s="17">
        <f t="shared" si="533"/>
        <v>0.75738489996482028</v>
      </c>
      <c r="GT194" s="25">
        <v>42411</v>
      </c>
      <c r="GU194" s="25">
        <v>2697</v>
      </c>
      <c r="GV194" s="25">
        <v>11742</v>
      </c>
      <c r="GW194" s="25">
        <v>12509</v>
      </c>
      <c r="GX194" s="25">
        <v>9388</v>
      </c>
      <c r="GY194" s="18">
        <v>196</v>
      </c>
      <c r="GZ194" s="25">
        <v>5345</v>
      </c>
      <c r="HA194" s="18">
        <v>144</v>
      </c>
      <c r="HB194" s="18">
        <v>126</v>
      </c>
      <c r="HC194" s="18">
        <v>264</v>
      </c>
      <c r="HD194" s="23">
        <f t="shared" si="534"/>
        <v>6.3591992643417986E-2</v>
      </c>
      <c r="HE194" s="23">
        <f t="shared" si="535"/>
        <v>0.93640800735658203</v>
      </c>
      <c r="HF194" s="23">
        <f t="shared" si="536"/>
        <v>0.65954587253306929</v>
      </c>
      <c r="HG194" s="23">
        <f t="shared" si="537"/>
        <v>0.36459880691330082</v>
      </c>
      <c r="HH194" s="25">
        <v>45708</v>
      </c>
      <c r="HI194" s="25">
        <v>4414</v>
      </c>
      <c r="HJ194" s="25">
        <v>16794</v>
      </c>
      <c r="HK194" s="25">
        <v>10622</v>
      </c>
      <c r="HL194" s="25">
        <v>7512</v>
      </c>
      <c r="HM194" s="18">
        <v>77</v>
      </c>
      <c r="HN194" s="25">
        <v>5849</v>
      </c>
      <c r="HO194" s="18">
        <v>236</v>
      </c>
      <c r="HP194" s="18">
        <v>33</v>
      </c>
      <c r="HQ194" s="18">
        <v>171</v>
      </c>
      <c r="HR194" s="23">
        <f t="shared" si="538"/>
        <v>9.6569528310142649E-2</v>
      </c>
      <c r="HS194" s="23">
        <f t="shared" si="539"/>
        <v>0.90343047168985735</v>
      </c>
      <c r="HT194" s="80">
        <f t="shared" si="540"/>
        <v>0.53601120154021176</v>
      </c>
      <c r="HU194" s="27">
        <v>138921</v>
      </c>
      <c r="HV194" s="25">
        <v>3067</v>
      </c>
      <c r="HW194" s="25">
        <v>51120</v>
      </c>
      <c r="HX194" s="18">
        <v>1454</v>
      </c>
      <c r="HY194" s="25">
        <v>17994</v>
      </c>
      <c r="HZ194" s="25">
        <v>2939</v>
      </c>
      <c r="IA194" s="18">
        <v>2645</v>
      </c>
      <c r="IB194" s="18">
        <v>600</v>
      </c>
      <c r="IC194" s="25">
        <v>17065</v>
      </c>
      <c r="ID194" s="25">
        <v>29492</v>
      </c>
      <c r="IE194" s="25">
        <v>6588</v>
      </c>
      <c r="IF194" s="18">
        <v>1057</v>
      </c>
      <c r="IG194" s="25">
        <v>4900</v>
      </c>
      <c r="IH194" s="17">
        <f t="shared" si="541"/>
        <v>0.23344922653882422</v>
      </c>
      <c r="II194" s="17">
        <f t="shared" si="542"/>
        <v>2.1155908753896099E-2</v>
      </c>
      <c r="IJ194" s="30">
        <f t="shared" si="543"/>
        <v>47.268118407621643</v>
      </c>
      <c r="IK194" s="17">
        <f t="shared" si="615"/>
        <v>0.64614947424187985</v>
      </c>
      <c r="IL194" s="25">
        <v>67980</v>
      </c>
      <c r="IM194" s="25">
        <v>1659</v>
      </c>
      <c r="IN194" s="25">
        <v>34017</v>
      </c>
      <c r="IO194" s="18">
        <v>1086</v>
      </c>
      <c r="IP194" s="25">
        <v>10829</v>
      </c>
      <c r="IQ194" s="25">
        <v>1356</v>
      </c>
      <c r="IR194" s="18">
        <v>1758</v>
      </c>
      <c r="IS194" s="18">
        <v>419</v>
      </c>
      <c r="IT194" s="25">
        <v>8798</v>
      </c>
      <c r="IU194" s="25">
        <v>876</v>
      </c>
      <c r="IV194" s="25">
        <v>3242</v>
      </c>
      <c r="IW194" s="18">
        <v>625</v>
      </c>
      <c r="IX194" s="25">
        <v>3315</v>
      </c>
      <c r="IY194" s="17">
        <f t="shared" si="544"/>
        <v>0.74588114151220952</v>
      </c>
      <c r="IZ194" s="25">
        <v>70941</v>
      </c>
      <c r="JA194" s="25">
        <v>1408</v>
      </c>
      <c r="JB194" s="25">
        <v>17103</v>
      </c>
      <c r="JC194" s="18">
        <v>368</v>
      </c>
      <c r="JD194" s="25">
        <v>7165</v>
      </c>
      <c r="JE194" s="25">
        <v>1583</v>
      </c>
      <c r="JF194" s="18">
        <v>887</v>
      </c>
      <c r="JG194" s="18">
        <v>181</v>
      </c>
      <c r="JH194" s="25">
        <v>8267</v>
      </c>
      <c r="JI194" s="25">
        <v>28616</v>
      </c>
      <c r="JJ194" s="25">
        <v>3346</v>
      </c>
      <c r="JK194" s="18">
        <v>432</v>
      </c>
      <c r="JL194" s="25">
        <v>1585</v>
      </c>
      <c r="JM194" s="80">
        <f t="shared" si="545"/>
        <v>0.40193963998252069</v>
      </c>
      <c r="JN194" s="27">
        <v>138921</v>
      </c>
      <c r="JO194" s="25">
        <v>89074</v>
      </c>
      <c r="JP194" s="18">
        <v>116</v>
      </c>
      <c r="JQ194" s="18">
        <v>968</v>
      </c>
      <c r="JR194" s="25">
        <v>7392</v>
      </c>
      <c r="JS194" s="18">
        <v>545</v>
      </c>
      <c r="JT194" s="18">
        <v>2201</v>
      </c>
      <c r="JU194" s="18">
        <v>16</v>
      </c>
      <c r="JV194" s="18">
        <v>99</v>
      </c>
      <c r="JW194" s="25">
        <v>38510</v>
      </c>
      <c r="JX194" s="17">
        <f t="shared" si="546"/>
        <v>0.27720790953131635</v>
      </c>
      <c r="JY194" s="17">
        <f t="shared" si="547"/>
        <v>0.72279209046868365</v>
      </c>
      <c r="JZ194" s="25">
        <v>125081</v>
      </c>
      <c r="KA194" s="25">
        <v>81717</v>
      </c>
      <c r="KB194" s="18">
        <v>114</v>
      </c>
      <c r="KC194" s="18">
        <v>944</v>
      </c>
      <c r="KD194" s="25">
        <v>6360</v>
      </c>
      <c r="KE194" s="18">
        <v>494</v>
      </c>
      <c r="KF194" s="18">
        <v>2026</v>
      </c>
      <c r="KG194" s="18">
        <v>16</v>
      </c>
      <c r="KH194" s="18">
        <v>93</v>
      </c>
      <c r="KI194" s="25">
        <v>33317</v>
      </c>
      <c r="KJ194" s="17">
        <f t="shared" si="548"/>
        <v>0.26636339651905566</v>
      </c>
      <c r="KK194" s="25">
        <v>13840</v>
      </c>
      <c r="KL194" s="25">
        <v>7357</v>
      </c>
      <c r="KM194" s="18">
        <v>2</v>
      </c>
      <c r="KN194" s="18">
        <v>24</v>
      </c>
      <c r="KO194" s="25">
        <v>1032</v>
      </c>
      <c r="KP194" s="18">
        <v>51</v>
      </c>
      <c r="KQ194" s="18">
        <v>175</v>
      </c>
      <c r="KR194" s="18" t="s">
        <v>764</v>
      </c>
      <c r="KS194" s="18">
        <v>6</v>
      </c>
      <c r="KT194" s="25">
        <v>5193</v>
      </c>
      <c r="KU194" s="69">
        <f>KT194/KK194</f>
        <v>0.37521676300578033</v>
      </c>
      <c r="KV194" s="27">
        <v>167448</v>
      </c>
      <c r="KW194" s="25">
        <v>161887</v>
      </c>
      <c r="KX194" s="25">
        <v>5561</v>
      </c>
      <c r="KY194" s="59">
        <v>3.3210310066408677E-2</v>
      </c>
      <c r="KZ194" s="25">
        <v>2771</v>
      </c>
      <c r="LA194" s="18">
        <v>1273</v>
      </c>
      <c r="LB194" s="25">
        <v>2131</v>
      </c>
      <c r="LC194" s="18">
        <v>1652</v>
      </c>
      <c r="LD194" s="25">
        <v>82697</v>
      </c>
      <c r="LE194" s="25">
        <v>80145</v>
      </c>
      <c r="LF194" s="25">
        <v>2552</v>
      </c>
      <c r="LG194" s="59">
        <v>3.0859644243442931E-2</v>
      </c>
      <c r="LH194" s="25">
        <v>84751</v>
      </c>
      <c r="LI194" s="25">
        <v>81742</v>
      </c>
      <c r="LJ194" s="25">
        <v>3009</v>
      </c>
      <c r="LK194" s="35">
        <v>3.550400585243832E-2</v>
      </c>
      <c r="LL194" s="27">
        <v>37905</v>
      </c>
      <c r="LM194" s="18">
        <v>489</v>
      </c>
      <c r="LN194" s="25">
        <v>34642</v>
      </c>
      <c r="LO194" s="25">
        <v>1157</v>
      </c>
      <c r="LP194" s="18">
        <v>243</v>
      </c>
      <c r="LQ194" s="18">
        <v>87</v>
      </c>
      <c r="LR194" s="25">
        <v>1287</v>
      </c>
      <c r="LS194" s="23">
        <f t="shared" si="549"/>
        <v>3.3953304313415117E-2</v>
      </c>
      <c r="LT194" s="23">
        <f t="shared" si="550"/>
        <v>0.96604669568658486</v>
      </c>
      <c r="LU194" s="17">
        <f t="shared" si="551"/>
        <v>0.92681704260651632</v>
      </c>
      <c r="LV194" s="25">
        <v>37905</v>
      </c>
      <c r="LW194" s="18">
        <v>382</v>
      </c>
      <c r="LX194" s="25">
        <v>7874</v>
      </c>
      <c r="LY194" s="18">
        <v>154</v>
      </c>
      <c r="LZ194" s="18">
        <v>12</v>
      </c>
      <c r="MA194" s="25">
        <v>5310</v>
      </c>
      <c r="MB194" s="18">
        <v>7</v>
      </c>
      <c r="MC194" s="18">
        <v>36</v>
      </c>
      <c r="MD194" s="25">
        <v>23944</v>
      </c>
      <c r="ME194" s="18">
        <v>64</v>
      </c>
      <c r="MF194" s="18">
        <v>122</v>
      </c>
      <c r="MG194" s="17">
        <f t="shared" si="552"/>
        <v>0.14122147473948027</v>
      </c>
      <c r="MH194" s="17">
        <f t="shared" si="553"/>
        <v>0.85355493998153276</v>
      </c>
      <c r="MI194" s="25">
        <v>37905</v>
      </c>
      <c r="MJ194" s="25">
        <v>5262</v>
      </c>
      <c r="MK194" s="25">
        <v>28119</v>
      </c>
      <c r="ML194" s="18">
        <v>398</v>
      </c>
      <c r="MM194" s="18">
        <v>12</v>
      </c>
      <c r="MN194" s="25">
        <v>3243</v>
      </c>
      <c r="MO194" s="18">
        <v>41</v>
      </c>
      <c r="MP194" s="18">
        <v>1</v>
      </c>
      <c r="MQ194" s="18">
        <v>35</v>
      </c>
      <c r="MR194" s="18">
        <v>12</v>
      </c>
      <c r="MS194" s="18">
        <v>782</v>
      </c>
      <c r="MT194" s="17">
        <f t="shared" si="554"/>
        <v>0.89209866772193647</v>
      </c>
      <c r="MU194" s="69">
        <f t="shared" si="555"/>
        <v>0.89018599129402454</v>
      </c>
      <c r="MV194" s="27">
        <v>37905</v>
      </c>
      <c r="MW194" s="25">
        <v>21581</v>
      </c>
      <c r="MX194" s="18">
        <v>219</v>
      </c>
      <c r="MY194" s="25">
        <v>2514</v>
      </c>
      <c r="MZ194" s="25">
        <v>7699</v>
      </c>
      <c r="NA194" s="25">
        <v>5449</v>
      </c>
      <c r="NB194" s="18">
        <v>45</v>
      </c>
      <c r="NC194" s="18">
        <v>274</v>
      </c>
      <c r="ND194" s="18">
        <v>124</v>
      </c>
      <c r="NE194" s="17">
        <f t="shared" si="556"/>
        <v>0.56934441366574329</v>
      </c>
      <c r="NF194" s="10">
        <f t="shared" si="557"/>
        <v>90703.966574330567</v>
      </c>
      <c r="NG194" s="17">
        <f t="shared" si="558"/>
        <v>0.72032713362353251</v>
      </c>
      <c r="NH194" s="25">
        <v>37905</v>
      </c>
      <c r="NI194" s="25">
        <v>16170</v>
      </c>
      <c r="NJ194" s="18">
        <v>109</v>
      </c>
      <c r="NK194" s="18">
        <v>10</v>
      </c>
      <c r="NL194" s="18">
        <v>69</v>
      </c>
      <c r="NM194" s="25">
        <v>8471</v>
      </c>
      <c r="NN194" s="25">
        <v>12431</v>
      </c>
      <c r="NO194" s="18">
        <v>194</v>
      </c>
      <c r="NP194" s="18">
        <v>2</v>
      </c>
      <c r="NQ194" s="32">
        <v>449</v>
      </c>
      <c r="NR194" s="27">
        <v>37905</v>
      </c>
      <c r="NS194" s="37">
        <f t="shared" si="559"/>
        <v>1.5773380820472234</v>
      </c>
      <c r="NT194" s="37">
        <f t="shared" si="560"/>
        <v>0.4256235803755698</v>
      </c>
      <c r="NU194" s="37">
        <f t="shared" si="561"/>
        <v>0.63397949455585478</v>
      </c>
      <c r="NV194" s="17">
        <f t="shared" si="562"/>
        <v>0.12873665246593377</v>
      </c>
      <c r="NW194" s="10">
        <f t="shared" si="563"/>
        <v>14319</v>
      </c>
      <c r="NX194" s="17">
        <f t="shared" si="564"/>
        <v>0.37776018994855559</v>
      </c>
      <c r="NY194" s="19">
        <f t="shared" si="565"/>
        <v>0.25805114527203588</v>
      </c>
      <c r="NZ194" s="25">
        <v>8611</v>
      </c>
      <c r="OA194" s="25">
        <v>23586</v>
      </c>
      <c r="OB194" s="18">
        <v>782</v>
      </c>
      <c r="OC194" s="25">
        <v>20606</v>
      </c>
      <c r="OD194" s="25">
        <v>2039</v>
      </c>
      <c r="OE194" s="25">
        <v>4165</v>
      </c>
      <c r="OF194" s="17">
        <f t="shared" si="566"/>
        <v>0.54362221342830763</v>
      </c>
      <c r="OG194" s="17">
        <f t="shared" si="567"/>
        <v>0.22717319614826539</v>
      </c>
      <c r="OH194" s="17">
        <f t="shared" si="568"/>
        <v>0.62223981005144435</v>
      </c>
      <c r="OI194" s="69">
        <f t="shared" si="569"/>
        <v>0.10987996306555864</v>
      </c>
      <c r="OJ194" s="27">
        <v>37905</v>
      </c>
      <c r="OK194" s="25">
        <v>1103</v>
      </c>
      <c r="OL194" s="25">
        <v>4623</v>
      </c>
      <c r="OM194" s="25">
        <v>19304</v>
      </c>
      <c r="ON194" s="18">
        <v>144</v>
      </c>
      <c r="OO194" s="18">
        <v>149</v>
      </c>
      <c r="OP194" s="18">
        <v>93</v>
      </c>
      <c r="OQ194" s="18">
        <v>604</v>
      </c>
      <c r="OR194" s="69">
        <f t="shared" si="570"/>
        <v>0.15731433847777337</v>
      </c>
      <c r="OS194" s="64"/>
      <c r="OT194" s="64"/>
      <c r="OU194" s="64"/>
      <c r="OV194" s="17">
        <v>0</v>
      </c>
      <c r="OW194" s="64"/>
      <c r="OX194" s="36"/>
      <c r="OY194" s="36"/>
      <c r="OZ194" s="64"/>
      <c r="PA194" s="64"/>
      <c r="PB194" s="64"/>
      <c r="PC194" s="17">
        <v>0</v>
      </c>
      <c r="PD194" s="64"/>
      <c r="PE194" s="40">
        <f t="shared" si="571"/>
        <v>0</v>
      </c>
      <c r="PF194" s="36">
        <f t="shared" si="572"/>
        <v>0</v>
      </c>
      <c r="PG194" s="64"/>
      <c r="PH194" s="64"/>
      <c r="PI194" s="64"/>
      <c r="PJ194" s="17">
        <v>0</v>
      </c>
      <c r="PK194" s="64"/>
      <c r="PL194" s="41">
        <f t="shared" si="573"/>
        <v>0</v>
      </c>
      <c r="PM194" s="36">
        <f t="shared" si="574"/>
        <v>0</v>
      </c>
      <c r="PN194" s="64"/>
      <c r="PO194" s="64"/>
      <c r="PP194" s="64"/>
      <c r="PQ194" s="17">
        <v>0</v>
      </c>
      <c r="PR194" s="64"/>
      <c r="PS194" s="41">
        <f t="shared" si="575"/>
        <v>0</v>
      </c>
      <c r="PT194" s="36">
        <f t="shared" si="576"/>
        <v>0</v>
      </c>
      <c r="PU194" s="64"/>
      <c r="PV194" s="64"/>
      <c r="PW194" s="64"/>
      <c r="PX194" s="17">
        <v>0</v>
      </c>
      <c r="PY194" s="64"/>
      <c r="PZ194" s="36">
        <f t="shared" si="577"/>
        <v>0</v>
      </c>
      <c r="QA194" s="64"/>
      <c r="QB194" s="64"/>
      <c r="QC194" s="17">
        <v>0</v>
      </c>
      <c r="QD194" s="64"/>
      <c r="QE194" s="22">
        <f t="shared" si="578"/>
        <v>0</v>
      </c>
      <c r="QF194" s="22"/>
      <c r="QG194" s="64"/>
      <c r="QH194" s="64"/>
      <c r="QI194" s="64"/>
      <c r="QJ194" s="17">
        <v>0</v>
      </c>
      <c r="QK194" s="64"/>
      <c r="QL194" s="42">
        <f t="shared" si="579"/>
        <v>0</v>
      </c>
      <c r="QM194" s="64"/>
      <c r="QN194" s="64"/>
      <c r="QO194" s="64"/>
      <c r="QP194" s="64"/>
      <c r="QQ194" s="17">
        <v>0</v>
      </c>
      <c r="QR194" s="64"/>
      <c r="QS194" s="36">
        <f t="shared" si="580"/>
        <v>0</v>
      </c>
      <c r="QT194" s="64"/>
      <c r="QU194" s="64"/>
      <c r="QV194" s="64"/>
      <c r="QW194" s="17">
        <v>0</v>
      </c>
      <c r="QX194" s="64"/>
      <c r="QY194" s="36">
        <f t="shared" si="581"/>
        <v>0</v>
      </c>
      <c r="QZ194" s="64"/>
      <c r="RA194" s="64"/>
      <c r="RB194" s="64"/>
      <c r="RC194" s="17">
        <v>0</v>
      </c>
      <c r="RD194" s="64"/>
      <c r="RE194" s="36">
        <f t="shared" si="582"/>
        <v>0</v>
      </c>
      <c r="RF194" s="64"/>
      <c r="RG194" s="10"/>
      <c r="RH194" s="10"/>
      <c r="RI194" s="17"/>
      <c r="RJ194" s="17"/>
      <c r="RK194" s="17"/>
      <c r="RL194" s="17"/>
      <c r="RM194" s="17"/>
      <c r="RN194" s="17"/>
      <c r="RO194" s="17"/>
      <c r="RP194" s="17"/>
      <c r="RQ194" s="17"/>
      <c r="RR194" s="36"/>
      <c r="RS194" s="36"/>
      <c r="RT194" s="10"/>
      <c r="RU194" s="17"/>
      <c r="RV194" s="37"/>
      <c r="RW194" s="36"/>
      <c r="RX194" s="85">
        <v>4.3301319999999999</v>
      </c>
      <c r="RY194" s="93">
        <v>291</v>
      </c>
      <c r="RZ194" s="43" t="b">
        <v>1</v>
      </c>
      <c r="SA194" s="18" t="b">
        <v>0</v>
      </c>
      <c r="SB194" s="18" t="b">
        <v>0</v>
      </c>
      <c r="SC194" s="18" t="b">
        <v>0</v>
      </c>
      <c r="SD194" s="18" t="b">
        <v>0</v>
      </c>
      <c r="SE194" s="32" t="b">
        <v>0</v>
      </c>
      <c r="SF194" s="43" t="b">
        <v>0</v>
      </c>
      <c r="SG194" s="18" t="b">
        <v>1</v>
      </c>
      <c r="SH194" s="18">
        <v>0</v>
      </c>
      <c r="SI194" s="18"/>
      <c r="SJ194" s="22"/>
      <c r="SK194" s="22">
        <v>1</v>
      </c>
      <c r="SL194" s="22">
        <v>1</v>
      </c>
      <c r="SM194" s="22">
        <v>0</v>
      </c>
      <c r="SN194" s="18"/>
      <c r="SO194" s="18"/>
      <c r="SP194" s="18"/>
      <c r="SQ194" s="17">
        <f t="shared" si="583"/>
        <v>0</v>
      </c>
      <c r="SR194" s="17">
        <f t="shared" si="584"/>
        <v>0</v>
      </c>
      <c r="SS194" s="17">
        <f t="shared" si="585"/>
        <v>0</v>
      </c>
      <c r="ST194" s="17">
        <f t="shared" si="586"/>
        <v>0</v>
      </c>
      <c r="SU194" s="17">
        <f t="shared" si="587"/>
        <v>0</v>
      </c>
      <c r="SV194" s="17">
        <f t="shared" si="658"/>
        <v>0</v>
      </c>
      <c r="SW194" s="17">
        <f t="shared" si="588"/>
        <v>0</v>
      </c>
      <c r="SX194" s="17">
        <f t="shared" si="589"/>
        <v>0</v>
      </c>
      <c r="SY194" s="17">
        <f t="shared" si="590"/>
        <v>0</v>
      </c>
      <c r="SZ194" s="17">
        <f t="shared" si="591"/>
        <v>0</v>
      </c>
      <c r="TA194" s="17">
        <f t="shared" si="592"/>
        <v>0</v>
      </c>
      <c r="TB194" s="24">
        <f t="shared" si="593"/>
        <v>620</v>
      </c>
      <c r="TC194" s="69">
        <f t="shared" si="594"/>
        <v>1</v>
      </c>
      <c r="TD194" s="17">
        <f t="shared" si="616"/>
        <v>2.6014568158168575E-6</v>
      </c>
      <c r="TE194" s="95"/>
      <c r="TF194" s="71"/>
      <c r="TG194" s="71"/>
      <c r="TH194" s="71">
        <v>11</v>
      </c>
      <c r="TI194" s="71"/>
      <c r="TJ194" s="71"/>
      <c r="TK194" s="71">
        <v>17</v>
      </c>
      <c r="TL194" s="71"/>
      <c r="TM194" s="71">
        <v>1</v>
      </c>
      <c r="TN194" s="71"/>
      <c r="TO194" s="71">
        <v>3</v>
      </c>
      <c r="TP194" s="71"/>
      <c r="TQ194" s="71"/>
      <c r="TR194" s="72"/>
      <c r="TS194" s="72"/>
      <c r="TT194" s="72"/>
      <c r="TU194" s="72"/>
      <c r="TV194" s="72">
        <v>11</v>
      </c>
      <c r="TW194" s="72"/>
      <c r="TX194" s="72"/>
      <c r="TY194" s="72">
        <v>1</v>
      </c>
      <c r="TZ194" s="72">
        <v>59</v>
      </c>
      <c r="UA194" s="72"/>
      <c r="UB194" s="72"/>
      <c r="UC194" s="72"/>
      <c r="UD194" s="72"/>
      <c r="UE194" s="72"/>
      <c r="UF194" s="72"/>
      <c r="UG194" s="72">
        <v>42</v>
      </c>
      <c r="UH194" s="72"/>
      <c r="UI194" s="72"/>
      <c r="UJ194" s="73"/>
      <c r="UK194" s="73"/>
      <c r="UL194" s="73"/>
      <c r="UM194" s="73"/>
      <c r="UN194" s="73">
        <v>12</v>
      </c>
      <c r="UO194" s="73"/>
      <c r="UP194" s="73"/>
      <c r="UQ194" s="73">
        <v>1</v>
      </c>
      <c r="UR194" s="73">
        <v>20</v>
      </c>
      <c r="US194" s="73"/>
      <c r="UT194" s="73"/>
      <c r="UU194" s="73"/>
      <c r="UV194" s="73">
        <v>1</v>
      </c>
      <c r="UW194" s="73"/>
      <c r="UX194" s="73"/>
      <c r="UY194" s="73">
        <v>55</v>
      </c>
      <c r="UZ194" s="73"/>
      <c r="VA194" s="73"/>
      <c r="VB194" s="73">
        <v>9</v>
      </c>
      <c r="VC194" s="73"/>
      <c r="VD194" s="73"/>
      <c r="VE194" s="73">
        <v>3</v>
      </c>
      <c r="VF194" s="73">
        <v>13</v>
      </c>
      <c r="VG194" s="73"/>
      <c r="VH194" s="73">
        <v>1</v>
      </c>
      <c r="VI194" s="73">
        <v>1</v>
      </c>
      <c r="VJ194" s="73">
        <v>22</v>
      </c>
      <c r="VK194" s="73">
        <v>1</v>
      </c>
      <c r="VL194" s="73"/>
      <c r="VM194" s="73">
        <v>1</v>
      </c>
      <c r="VN194" s="73"/>
      <c r="VO194" s="73"/>
      <c r="VP194" s="73">
        <v>18</v>
      </c>
      <c r="VQ194" s="73"/>
      <c r="VR194" s="73">
        <v>1</v>
      </c>
      <c r="VS194" s="73"/>
      <c r="VT194" s="73"/>
      <c r="VU194" s="73"/>
      <c r="VV194" s="73">
        <v>14</v>
      </c>
      <c r="VW194" s="73">
        <v>15</v>
      </c>
      <c r="VX194" s="73"/>
      <c r="VY194" s="73">
        <v>1</v>
      </c>
      <c r="VZ194" s="73"/>
      <c r="WA194" s="73">
        <v>20</v>
      </c>
      <c r="WB194" s="73"/>
      <c r="WC194" s="73">
        <v>13</v>
      </c>
      <c r="WD194" s="73"/>
      <c r="WE194" s="73"/>
      <c r="WF194" s="73">
        <v>4</v>
      </c>
      <c r="WG194" s="73"/>
      <c r="WH194" s="73"/>
      <c r="WI194" s="73"/>
      <c r="WJ194" s="73">
        <v>23</v>
      </c>
      <c r="WK194" s="73">
        <v>1</v>
      </c>
      <c r="WL194" s="73"/>
      <c r="WM194" s="73"/>
      <c r="WN194" s="73">
        <v>2</v>
      </c>
      <c r="WO194" s="22">
        <f t="shared" si="595"/>
        <v>9</v>
      </c>
      <c r="WP194" s="22">
        <f t="shared" si="596"/>
        <v>0</v>
      </c>
      <c r="WQ194" s="22">
        <f t="shared" si="597"/>
        <v>0</v>
      </c>
      <c r="WR194" s="22">
        <f t="shared" si="598"/>
        <v>17</v>
      </c>
      <c r="WS194" s="22">
        <f t="shared" si="599"/>
        <v>62</v>
      </c>
      <c r="WT194" s="22">
        <f t="shared" si="600"/>
        <v>0</v>
      </c>
      <c r="WU194" s="22">
        <f t="shared" si="601"/>
        <v>2</v>
      </c>
      <c r="WV194" s="22">
        <f t="shared" si="602"/>
        <v>3</v>
      </c>
      <c r="WW194" s="22">
        <f t="shared" si="603"/>
        <v>138</v>
      </c>
      <c r="WX194" s="22">
        <f t="shared" si="604"/>
        <v>0</v>
      </c>
      <c r="WY194" s="22">
        <f t="shared" si="605"/>
        <v>15</v>
      </c>
      <c r="WZ194" s="22">
        <f t="shared" si="606"/>
        <v>0</v>
      </c>
      <c r="XA194" s="22">
        <f t="shared" si="607"/>
        <v>1</v>
      </c>
      <c r="XB194" s="22">
        <f t="shared" si="608"/>
        <v>5</v>
      </c>
      <c r="XC194" s="22">
        <f t="shared" si="609"/>
        <v>0</v>
      </c>
      <c r="XD194" s="22">
        <f t="shared" si="610"/>
        <v>0</v>
      </c>
      <c r="XE194" s="22">
        <f t="shared" si="611"/>
        <v>141</v>
      </c>
      <c r="XF194" s="22">
        <f t="shared" si="612"/>
        <v>1</v>
      </c>
      <c r="XG194" s="93">
        <f t="shared" si="613"/>
        <v>3</v>
      </c>
    </row>
    <row r="195" spans="1:631" ht="17.100000000000001" customHeight="1" x14ac:dyDescent="0.2">
      <c r="A195" s="101"/>
      <c r="B195" s="27" t="s">
        <v>461</v>
      </c>
      <c r="C195" s="535" t="s">
        <v>462</v>
      </c>
      <c r="D195" s="25" t="s">
        <v>480</v>
      </c>
      <c r="E195" s="535" t="s">
        <v>481</v>
      </c>
      <c r="F195" s="25" t="s">
        <v>508</v>
      </c>
      <c r="G195" s="535" t="s">
        <v>509</v>
      </c>
      <c r="H195" s="25"/>
      <c r="I195" s="28">
        <v>20</v>
      </c>
      <c r="J195" s="17">
        <f t="shared" si="478"/>
        <v>0.98730611929932866</v>
      </c>
      <c r="K195" s="17">
        <f t="shared" si="479"/>
        <v>0.89846824600663622</v>
      </c>
      <c r="L195" s="17">
        <f t="shared" si="480"/>
        <v>1</v>
      </c>
      <c r="M195" s="17">
        <f t="shared" si="481"/>
        <v>0.45021205326531843</v>
      </c>
      <c r="N195" s="17">
        <f t="shared" si="482"/>
        <v>0.8053696322478755</v>
      </c>
      <c r="O195" s="17">
        <f t="shared" si="483"/>
        <v>0.98726753607531448</v>
      </c>
      <c r="P195" s="17">
        <f t="shared" si="484"/>
        <v>0.86196268701815582</v>
      </c>
      <c r="Q195" s="17">
        <f t="shared" si="485"/>
        <v>0.72533234631874399</v>
      </c>
      <c r="R195" s="69">
        <f t="shared" si="486"/>
        <v>0.96733585950593892</v>
      </c>
      <c r="S195" s="422">
        <f t="shared" si="487"/>
        <v>0.85369494219303477</v>
      </c>
      <c r="T195" s="17">
        <f t="shared" si="614"/>
        <v>0.14630505780696523</v>
      </c>
      <c r="U195" s="10">
        <f t="shared" si="488"/>
        <v>19384.542329076052</v>
      </c>
      <c r="V195" s="32">
        <v>8</v>
      </c>
      <c r="W195" s="550">
        <f t="shared" si="489"/>
        <v>0</v>
      </c>
      <c r="X195" s="550">
        <f t="shared" si="490"/>
        <v>0.74258383108192361</v>
      </c>
      <c r="Y195" s="550">
        <f t="shared" si="491"/>
        <v>0.25741616891807639</v>
      </c>
      <c r="Z195" s="551">
        <f t="shared" si="492"/>
        <v>34106.097884631614</v>
      </c>
      <c r="AA195" s="426">
        <f t="shared" si="493"/>
        <v>1</v>
      </c>
      <c r="AB195" s="59">
        <f t="shared" si="494"/>
        <v>0.97646423103479341</v>
      </c>
      <c r="AC195" s="59">
        <f t="shared" si="495"/>
        <v>3.1723947757639565E-2</v>
      </c>
      <c r="AD195" s="59">
        <f t="shared" si="496"/>
        <v>0.8053696322478755</v>
      </c>
      <c r="AE195" s="59">
        <f t="shared" si="497"/>
        <v>0.27466765368125595</v>
      </c>
      <c r="AF195" s="59">
        <f t="shared" si="498"/>
        <v>1.7593950150474574E-2</v>
      </c>
      <c r="AG195" s="59">
        <f t="shared" si="499"/>
        <v>1.2771047148699746E-2</v>
      </c>
      <c r="AH195" s="59">
        <f t="shared" si="500"/>
        <v>0.98726753607531448</v>
      </c>
      <c r="AI195" s="59">
        <f t="shared" si="501"/>
        <v>0.97951230804846057</v>
      </c>
      <c r="AJ195" s="59">
        <f t="shared" si="502"/>
        <v>0.99509993055019674</v>
      </c>
      <c r="AK195" s="59">
        <f t="shared" si="503"/>
        <v>0.13803731298184424</v>
      </c>
      <c r="AL195" s="35">
        <f t="shared" si="504"/>
        <v>1</v>
      </c>
      <c r="AM195" s="27">
        <v>132494</v>
      </c>
      <c r="AN195" s="25">
        <v>62530</v>
      </c>
      <c r="AO195" s="25">
        <v>69964</v>
      </c>
      <c r="AP195" s="17">
        <f t="shared" si="505"/>
        <v>2.5733859482840985E-3</v>
      </c>
      <c r="AQ195" s="63">
        <v>89.374535475387347</v>
      </c>
      <c r="AR195" s="58">
        <v>4.9425061368099996</v>
      </c>
      <c r="AS195" s="24">
        <f t="shared" si="506"/>
        <v>26807.048151793391</v>
      </c>
      <c r="AT195" s="17">
        <v>1</v>
      </c>
      <c r="AU195" s="25">
        <v>126134</v>
      </c>
      <c r="AV195" s="25">
        <v>58290</v>
      </c>
      <c r="AW195" s="25">
        <v>67844</v>
      </c>
      <c r="AX195" s="25">
        <v>6360</v>
      </c>
      <c r="AY195" s="25">
        <v>4240</v>
      </c>
      <c r="AZ195" s="25">
        <v>2120</v>
      </c>
      <c r="BA195" s="25">
        <v>132494</v>
      </c>
      <c r="BB195" s="25">
        <v>62530</v>
      </c>
      <c r="BC195" s="25">
        <v>69964</v>
      </c>
      <c r="BD195" s="63">
        <v>89.374535475387347</v>
      </c>
      <c r="BE195" s="18" t="s">
        <v>764</v>
      </c>
      <c r="BF195" s="18" t="s">
        <v>764</v>
      </c>
      <c r="BG195" s="18" t="s">
        <v>764</v>
      </c>
      <c r="BH195" s="63"/>
      <c r="BI195" s="17">
        <v>1</v>
      </c>
      <c r="BJ195" s="25">
        <v>26715</v>
      </c>
      <c r="BK195" s="25">
        <v>97263</v>
      </c>
      <c r="BL195" s="25">
        <v>8516</v>
      </c>
      <c r="BM195" s="17">
        <v>0.36222407287457714</v>
      </c>
      <c r="BN195" s="10">
        <f t="shared" si="507"/>
        <v>84501.483688555774</v>
      </c>
      <c r="BO195" s="29">
        <v>0.27466765368125595</v>
      </c>
      <c r="BP195" s="30">
        <f t="shared" si="508"/>
        <v>0.72533234631874399</v>
      </c>
      <c r="BQ195" s="31">
        <v>8.7556419193321204</v>
      </c>
      <c r="BR195" s="25">
        <v>105779</v>
      </c>
      <c r="BS195" s="25">
        <v>43533</v>
      </c>
      <c r="BT195" s="25">
        <v>53439</v>
      </c>
      <c r="BU195" s="25">
        <v>6470</v>
      </c>
      <c r="BV195" s="25">
        <v>1644</v>
      </c>
      <c r="BW195" s="18">
        <v>693</v>
      </c>
      <c r="BX195" s="25">
        <v>25918</v>
      </c>
      <c r="BY195" s="25">
        <v>18179</v>
      </c>
      <c r="BZ195" s="25">
        <v>7739</v>
      </c>
      <c r="CA195" s="59">
        <v>0.29859557064588316</v>
      </c>
      <c r="CB195" s="25">
        <v>126134</v>
      </c>
      <c r="CC195" s="25">
        <v>6360</v>
      </c>
      <c r="CD195" s="17">
        <f t="shared" si="509"/>
        <v>5.0422566476921372E-2</v>
      </c>
      <c r="CE195" s="25">
        <v>1227</v>
      </c>
      <c r="CF195" s="25">
        <v>2939</v>
      </c>
      <c r="CG195" s="25">
        <v>4493</v>
      </c>
      <c r="CH195" s="25">
        <v>5134</v>
      </c>
      <c r="CI195" s="25">
        <v>4223</v>
      </c>
      <c r="CJ195" s="25">
        <v>2735</v>
      </c>
      <c r="CK195" s="25">
        <v>1749</v>
      </c>
      <c r="CL195" s="25">
        <v>1367</v>
      </c>
      <c r="CM195" s="25">
        <v>2051</v>
      </c>
      <c r="CN195" s="26">
        <v>4.8666563778069296</v>
      </c>
      <c r="CO195" s="27">
        <v>25918</v>
      </c>
      <c r="CP195" s="34">
        <f t="shared" si="510"/>
        <v>5.1120456825372331</v>
      </c>
      <c r="CQ195" s="25">
        <v>19003</v>
      </c>
      <c r="CR195" s="18">
        <v>698</v>
      </c>
      <c r="CS195" s="25">
        <v>1003</v>
      </c>
      <c r="CT195" s="25">
        <v>4537</v>
      </c>
      <c r="CU195" s="18">
        <v>433</v>
      </c>
      <c r="CV195" s="18">
        <v>56</v>
      </c>
      <c r="CW195" s="18">
        <v>45</v>
      </c>
      <c r="CX195" s="18">
        <v>143</v>
      </c>
      <c r="CY195" s="25">
        <v>25918</v>
      </c>
      <c r="CZ195" s="25">
        <v>13977</v>
      </c>
      <c r="DA195" s="25">
        <v>6786</v>
      </c>
      <c r="DB195" s="18">
        <v>532</v>
      </c>
      <c r="DC195" s="25">
        <v>3870</v>
      </c>
      <c r="DD195" s="18">
        <v>429</v>
      </c>
      <c r="DE195" s="18">
        <v>324</v>
      </c>
      <c r="DF195" s="25">
        <v>25918</v>
      </c>
      <c r="DG195" s="18">
        <v>309</v>
      </c>
      <c r="DH195" s="18">
        <v>11</v>
      </c>
      <c r="DI195" s="18">
        <v>136</v>
      </c>
      <c r="DJ195" s="25">
        <v>17527</v>
      </c>
      <c r="DK195" s="25">
        <v>7779</v>
      </c>
      <c r="DL195" s="18">
        <v>156</v>
      </c>
      <c r="DM195" s="25">
        <f t="shared" si="511"/>
        <v>1557.3300408982175</v>
      </c>
      <c r="DN195" s="17">
        <f t="shared" si="512"/>
        <v>0.67624816729685933</v>
      </c>
      <c r="DO195" s="17">
        <f t="shared" si="513"/>
        <v>0.30013889960645113</v>
      </c>
      <c r="DP195" s="23">
        <f t="shared" si="514"/>
        <v>1.7593950150474574E-2</v>
      </c>
      <c r="DQ195" s="23">
        <f t="shared" si="515"/>
        <v>0.9824060498495254</v>
      </c>
      <c r="DR195" s="25">
        <v>25918</v>
      </c>
      <c r="DS195" s="18">
        <v>46</v>
      </c>
      <c r="DT195" s="18">
        <v>895</v>
      </c>
      <c r="DU195" s="18">
        <v>5</v>
      </c>
      <c r="DV195" s="25">
        <v>3861</v>
      </c>
      <c r="DW195" s="18">
        <v>437</v>
      </c>
      <c r="DX195" s="25">
        <v>20535</v>
      </c>
      <c r="DY195" s="18">
        <v>139</v>
      </c>
      <c r="DZ195" s="17">
        <f t="shared" si="516"/>
        <v>0.1854695578362528</v>
      </c>
      <c r="EA195" s="17">
        <f t="shared" si="517"/>
        <v>0.81453044216374715</v>
      </c>
      <c r="EB195" s="25">
        <v>25918</v>
      </c>
      <c r="EC195" s="18">
        <v>276</v>
      </c>
      <c r="ED195" s="18">
        <v>55</v>
      </c>
      <c r="EE195" s="25">
        <v>5462</v>
      </c>
      <c r="EF195" s="17">
        <f t="shared" si="697"/>
        <v>0.2107415695655529</v>
      </c>
      <c r="EG195" s="25">
        <v>19923</v>
      </c>
      <c r="EH195" s="18">
        <v>202</v>
      </c>
      <c r="EI195" s="17">
        <f t="shared" si="519"/>
        <v>1.2771047148699746E-2</v>
      </c>
      <c r="EJ195" s="17">
        <f t="shared" si="520"/>
        <v>0.7686935720348792</v>
      </c>
      <c r="EK195" s="69">
        <f t="shared" si="521"/>
        <v>0.89846824600663622</v>
      </c>
      <c r="EL195" s="43">
        <v>99933</v>
      </c>
      <c r="EM195" s="18">
        <v>97581</v>
      </c>
      <c r="EN195" s="18">
        <v>2352</v>
      </c>
      <c r="EO195" s="59">
        <v>0.97646423103479341</v>
      </c>
      <c r="EP195" s="18">
        <v>45041</v>
      </c>
      <c r="EQ195" s="18">
        <v>44482</v>
      </c>
      <c r="ER195" s="18">
        <v>559</v>
      </c>
      <c r="ES195" s="59">
        <v>0.98758908549987789</v>
      </c>
      <c r="ET195" s="18">
        <v>54892</v>
      </c>
      <c r="EU195" s="18">
        <v>53099</v>
      </c>
      <c r="EV195" s="18">
        <v>1793</v>
      </c>
      <c r="EW195" s="59">
        <v>0.96733585950593892</v>
      </c>
      <c r="EX195" s="18">
        <v>99933</v>
      </c>
      <c r="EY195" s="18">
        <v>97581</v>
      </c>
      <c r="EZ195" s="18">
        <v>2352</v>
      </c>
      <c r="FA195" s="59">
        <v>0.97646423103479341</v>
      </c>
      <c r="FB195" s="18" t="s">
        <v>764</v>
      </c>
      <c r="FC195" s="18" t="s">
        <v>764</v>
      </c>
      <c r="FD195" s="18" t="s">
        <v>764</v>
      </c>
      <c r="FE195" s="59">
        <v>0</v>
      </c>
      <c r="FF195" s="25">
        <v>52942</v>
      </c>
      <c r="FG195" s="25">
        <v>18498</v>
      </c>
      <c r="FH195" s="25">
        <v>32353</v>
      </c>
      <c r="FI195" s="25">
        <v>2091</v>
      </c>
      <c r="FJ195" s="23">
        <f t="shared" si="522"/>
        <v>3.9496052283631143E-2</v>
      </c>
      <c r="FK195" s="23">
        <f t="shared" si="523"/>
        <v>0.61110271617997058</v>
      </c>
      <c r="FL195" s="36">
        <f t="shared" si="524"/>
        <v>8.846484935437589</v>
      </c>
      <c r="FM195" s="25">
        <v>25405</v>
      </c>
      <c r="FN195" s="25">
        <v>9304</v>
      </c>
      <c r="FO195" s="17">
        <f t="shared" si="525"/>
        <v>0.36622712064554219</v>
      </c>
      <c r="FP195" s="25">
        <v>15135</v>
      </c>
      <c r="FQ195" s="17">
        <f t="shared" si="526"/>
        <v>0.59574886833300533</v>
      </c>
      <c r="FR195" s="18">
        <v>966</v>
      </c>
      <c r="FS195" s="17">
        <f t="shared" si="527"/>
        <v>3.8024011021452468E-2</v>
      </c>
      <c r="FT195" s="25">
        <v>27537</v>
      </c>
      <c r="FU195" s="25">
        <v>9194</v>
      </c>
      <c r="FV195" s="25">
        <v>17218</v>
      </c>
      <c r="FW195" s="17">
        <f t="shared" si="528"/>
        <v>4.0854123542869596E-2</v>
      </c>
      <c r="FX195" s="17">
        <f t="shared" si="529"/>
        <v>0.62526782147655879</v>
      </c>
      <c r="FY195" s="25">
        <v>1125</v>
      </c>
      <c r="FZ195" s="25">
        <v>79782</v>
      </c>
      <c r="GA195" s="25">
        <v>2531</v>
      </c>
      <c r="GB195" s="25">
        <v>12997</v>
      </c>
      <c r="GC195" s="25">
        <v>19163</v>
      </c>
      <c r="GD195" s="25">
        <v>20764</v>
      </c>
      <c r="GE195" s="18">
        <v>467</v>
      </c>
      <c r="GF195" s="25">
        <v>22192</v>
      </c>
      <c r="GG195" s="18">
        <v>1307</v>
      </c>
      <c r="GH195" s="18">
        <v>255</v>
      </c>
      <c r="GI195" s="18">
        <v>106</v>
      </c>
      <c r="GJ195" s="10">
        <f t="shared" si="530"/>
        <v>2531</v>
      </c>
      <c r="GK195" s="10">
        <f t="shared" si="659"/>
        <v>77251</v>
      </c>
      <c r="GL195" s="10">
        <f t="shared" si="660"/>
        <v>64254</v>
      </c>
      <c r="GM195" s="10">
        <f t="shared" si="531"/>
        <v>15528</v>
      </c>
      <c r="GN195" s="10">
        <f t="shared" si="661"/>
        <v>45091</v>
      </c>
      <c r="GO195" s="17">
        <f t="shared" si="532"/>
        <v>3.1723947757639565E-2</v>
      </c>
      <c r="GP195" s="17">
        <f t="shared" si="662"/>
        <v>0.96827605224236046</v>
      </c>
      <c r="GQ195" s="17">
        <f t="shared" si="663"/>
        <v>0.8053696322478755</v>
      </c>
      <c r="GR195" s="17">
        <f t="shared" si="664"/>
        <v>0.56517760898448266</v>
      </c>
      <c r="GS195" s="17">
        <f t="shared" si="533"/>
        <v>0.88682284224511798</v>
      </c>
      <c r="GT195" s="25">
        <v>36070</v>
      </c>
      <c r="GU195" s="25">
        <v>629</v>
      </c>
      <c r="GV195" s="25">
        <v>4720</v>
      </c>
      <c r="GW195" s="25">
        <v>9478</v>
      </c>
      <c r="GX195" s="25">
        <v>10823</v>
      </c>
      <c r="GY195" s="18">
        <v>370</v>
      </c>
      <c r="GZ195" s="25">
        <v>9362</v>
      </c>
      <c r="HA195" s="18">
        <v>435</v>
      </c>
      <c r="HB195" s="18">
        <v>199</v>
      </c>
      <c r="HC195" s="18">
        <v>54</v>
      </c>
      <c r="HD195" s="23">
        <f t="shared" si="534"/>
        <v>1.7438314388688661E-2</v>
      </c>
      <c r="HE195" s="23">
        <f t="shared" si="535"/>
        <v>0.9825616856113113</v>
      </c>
      <c r="HF195" s="23">
        <f t="shared" si="536"/>
        <v>0.85170501802051568</v>
      </c>
      <c r="HG195" s="23">
        <f t="shared" si="537"/>
        <v>0.58893817576933738</v>
      </c>
      <c r="HH195" s="25">
        <v>43712</v>
      </c>
      <c r="HI195" s="25">
        <v>1902</v>
      </c>
      <c r="HJ195" s="25">
        <v>8277</v>
      </c>
      <c r="HK195" s="25">
        <v>9685</v>
      </c>
      <c r="HL195" s="25">
        <v>9941</v>
      </c>
      <c r="HM195" s="18">
        <v>97</v>
      </c>
      <c r="HN195" s="25">
        <v>12830</v>
      </c>
      <c r="HO195" s="18">
        <v>872</v>
      </c>
      <c r="HP195" s="18">
        <v>56</v>
      </c>
      <c r="HQ195" s="18">
        <v>52</v>
      </c>
      <c r="HR195" s="23">
        <f t="shared" si="538"/>
        <v>4.3512079062957537E-2</v>
      </c>
      <c r="HS195" s="23">
        <f t="shared" si="539"/>
        <v>0.95648792093704249</v>
      </c>
      <c r="HT195" s="80">
        <f t="shared" si="540"/>
        <v>0.76713488286969256</v>
      </c>
      <c r="HU195" s="27">
        <v>115831</v>
      </c>
      <c r="HV195" s="25">
        <v>6605</v>
      </c>
      <c r="HW195" s="25">
        <v>25732</v>
      </c>
      <c r="HX195" s="18">
        <v>2389</v>
      </c>
      <c r="HY195" s="25">
        <v>16450</v>
      </c>
      <c r="HZ195" s="25">
        <v>3517</v>
      </c>
      <c r="IA195" s="25">
        <v>2942</v>
      </c>
      <c r="IB195" s="18">
        <v>508</v>
      </c>
      <c r="IC195" s="25">
        <v>16698</v>
      </c>
      <c r="ID195" s="25">
        <v>27400</v>
      </c>
      <c r="IE195" s="25">
        <v>8705</v>
      </c>
      <c r="IF195" s="18">
        <v>870</v>
      </c>
      <c r="IG195" s="25">
        <v>4015</v>
      </c>
      <c r="IH195" s="17">
        <f t="shared" si="541"/>
        <v>0.26691472921756698</v>
      </c>
      <c r="II195" s="17">
        <f t="shared" si="542"/>
        <v>3.036320156089475E-2</v>
      </c>
      <c r="IJ195" s="30">
        <f t="shared" si="543"/>
        <v>32.934603355132218</v>
      </c>
      <c r="IK195" s="17">
        <f t="shared" si="615"/>
        <v>0.45021205326531843</v>
      </c>
      <c r="IL195" s="25">
        <v>54044</v>
      </c>
      <c r="IM195" s="25">
        <v>4020</v>
      </c>
      <c r="IN195" s="25">
        <v>16316</v>
      </c>
      <c r="IO195" s="18">
        <v>1778</v>
      </c>
      <c r="IP195" s="25">
        <v>11105</v>
      </c>
      <c r="IQ195" s="25">
        <v>2101</v>
      </c>
      <c r="IR195" s="25">
        <v>1937</v>
      </c>
      <c r="IS195" s="18">
        <v>319</v>
      </c>
      <c r="IT195" s="25">
        <v>8509</v>
      </c>
      <c r="IU195" s="25">
        <v>876</v>
      </c>
      <c r="IV195" s="25">
        <v>3984</v>
      </c>
      <c r="IW195" s="18">
        <v>431</v>
      </c>
      <c r="IX195" s="25">
        <v>2668</v>
      </c>
      <c r="IY195" s="17">
        <f t="shared" si="544"/>
        <v>0.68938272518688481</v>
      </c>
      <c r="IZ195" s="25">
        <v>61787</v>
      </c>
      <c r="JA195" s="25">
        <v>2585</v>
      </c>
      <c r="JB195" s="25">
        <v>9416</v>
      </c>
      <c r="JC195" s="18">
        <v>611</v>
      </c>
      <c r="JD195" s="25">
        <v>5345</v>
      </c>
      <c r="JE195" s="25">
        <v>1416</v>
      </c>
      <c r="JF195" s="25">
        <v>1005</v>
      </c>
      <c r="JG195" s="18">
        <v>189</v>
      </c>
      <c r="JH195" s="25">
        <v>8189</v>
      </c>
      <c r="JI195" s="25">
        <v>26524</v>
      </c>
      <c r="JJ195" s="25">
        <v>4721</v>
      </c>
      <c r="JK195" s="18">
        <v>439</v>
      </c>
      <c r="JL195" s="25">
        <v>1347</v>
      </c>
      <c r="JM195" s="80">
        <f t="shared" si="545"/>
        <v>0.3298104779322511</v>
      </c>
      <c r="JN195" s="43">
        <v>115831</v>
      </c>
      <c r="JO195" s="18">
        <v>89113</v>
      </c>
      <c r="JP195" s="18">
        <v>529</v>
      </c>
      <c r="JQ195" s="18">
        <v>2174</v>
      </c>
      <c r="JR195" s="18">
        <v>5237</v>
      </c>
      <c r="JS195" s="18">
        <v>841</v>
      </c>
      <c r="JT195" s="18">
        <v>1261</v>
      </c>
      <c r="JU195" s="18">
        <v>277</v>
      </c>
      <c r="JV195" s="18">
        <v>410</v>
      </c>
      <c r="JW195" s="18">
        <v>15989</v>
      </c>
      <c r="JX195" s="17">
        <f t="shared" si="546"/>
        <v>0.13803731298184424</v>
      </c>
      <c r="JY195" s="17">
        <f t="shared" si="547"/>
        <v>0.86196268701815582</v>
      </c>
      <c r="JZ195" s="18">
        <v>115831</v>
      </c>
      <c r="KA195" s="18">
        <v>89113</v>
      </c>
      <c r="KB195" s="18">
        <v>529</v>
      </c>
      <c r="KC195" s="18">
        <v>2174</v>
      </c>
      <c r="KD195" s="18">
        <v>5237</v>
      </c>
      <c r="KE195" s="18">
        <v>841</v>
      </c>
      <c r="KF195" s="18">
        <v>1261</v>
      </c>
      <c r="KG195" s="18">
        <v>277</v>
      </c>
      <c r="KH195" s="18">
        <v>410</v>
      </c>
      <c r="KI195" s="18">
        <v>15989</v>
      </c>
      <c r="KJ195" s="17">
        <f t="shared" si="548"/>
        <v>0.13803731298184424</v>
      </c>
      <c r="KK195" s="18" t="s">
        <v>764</v>
      </c>
      <c r="KL195" s="18" t="s">
        <v>764</v>
      </c>
      <c r="KM195" s="18" t="s">
        <v>764</v>
      </c>
      <c r="KN195" s="18" t="s">
        <v>764</v>
      </c>
      <c r="KO195" s="18" t="s">
        <v>764</v>
      </c>
      <c r="KP195" s="18" t="s">
        <v>764</v>
      </c>
      <c r="KQ195" s="18" t="s">
        <v>764</v>
      </c>
      <c r="KR195" s="18" t="s">
        <v>764</v>
      </c>
      <c r="KS195" s="18" t="s">
        <v>764</v>
      </c>
      <c r="KT195" s="18" t="s">
        <v>764</v>
      </c>
      <c r="KU195" s="69" t="s">
        <v>764</v>
      </c>
      <c r="KV195" s="27">
        <v>132494</v>
      </c>
      <c r="KW195" s="25">
        <v>128088</v>
      </c>
      <c r="KX195" s="25">
        <v>4406</v>
      </c>
      <c r="KY195" s="59">
        <v>3.3254336045405827E-2</v>
      </c>
      <c r="KZ195" s="25">
        <v>2001</v>
      </c>
      <c r="LA195" s="18">
        <v>1323</v>
      </c>
      <c r="LB195" s="25">
        <v>2174</v>
      </c>
      <c r="LC195" s="18">
        <v>1503</v>
      </c>
      <c r="LD195" s="25">
        <v>62530</v>
      </c>
      <c r="LE195" s="25">
        <v>60672</v>
      </c>
      <c r="LF195" s="25">
        <v>1858</v>
      </c>
      <c r="LG195" s="59">
        <v>2.9713737406045094E-2</v>
      </c>
      <c r="LH195" s="25">
        <v>69964</v>
      </c>
      <c r="LI195" s="25">
        <v>67416</v>
      </c>
      <c r="LJ195" s="25">
        <v>2548</v>
      </c>
      <c r="LK195" s="35">
        <v>3.6418729632382366E-2</v>
      </c>
      <c r="LL195" s="27">
        <v>25918</v>
      </c>
      <c r="LM195" s="25">
        <v>3402</v>
      </c>
      <c r="LN195" s="25">
        <v>21985</v>
      </c>
      <c r="LO195" s="18">
        <v>52</v>
      </c>
      <c r="LP195" s="18">
        <v>67</v>
      </c>
      <c r="LQ195" s="18">
        <v>162</v>
      </c>
      <c r="LR195" s="18">
        <v>250</v>
      </c>
      <c r="LS195" s="23">
        <f t="shared" si="549"/>
        <v>9.6458060035496569E-3</v>
      </c>
      <c r="LT195" s="23">
        <f t="shared" si="550"/>
        <v>0.9903541939964503</v>
      </c>
      <c r="LU195" s="17">
        <f t="shared" si="551"/>
        <v>0.97951230804846057</v>
      </c>
      <c r="LV195" s="25">
        <v>25918</v>
      </c>
      <c r="LW195" s="25">
        <v>10090</v>
      </c>
      <c r="LX195" s="18">
        <v>280</v>
      </c>
      <c r="LY195" s="18">
        <v>22</v>
      </c>
      <c r="LZ195" s="18">
        <v>3</v>
      </c>
      <c r="MA195" s="18">
        <v>11</v>
      </c>
      <c r="MB195" s="18">
        <v>2</v>
      </c>
      <c r="MC195" s="18">
        <v>1</v>
      </c>
      <c r="MD195" s="25">
        <v>15399</v>
      </c>
      <c r="ME195" s="18">
        <v>55</v>
      </c>
      <c r="MF195" s="18">
        <v>55</v>
      </c>
      <c r="MG195" s="17">
        <f t="shared" si="552"/>
        <v>5.4016513619878077E-4</v>
      </c>
      <c r="MH195" s="17">
        <f t="shared" si="553"/>
        <v>0.99509993055019674</v>
      </c>
      <c r="MI195" s="25">
        <v>25918</v>
      </c>
      <c r="MJ195" s="25">
        <v>24955</v>
      </c>
      <c r="MK195" s="18">
        <v>801</v>
      </c>
      <c r="ML195" s="18">
        <v>37</v>
      </c>
      <c r="MM195" s="18">
        <v>8</v>
      </c>
      <c r="MN195" s="18">
        <v>10</v>
      </c>
      <c r="MO195" s="18">
        <v>0</v>
      </c>
      <c r="MP195" s="18">
        <v>0</v>
      </c>
      <c r="MQ195" s="18">
        <v>57</v>
      </c>
      <c r="MR195" s="18" t="s">
        <v>764</v>
      </c>
      <c r="MS195" s="18">
        <v>50</v>
      </c>
      <c r="MT195" s="17">
        <f t="shared" si="554"/>
        <v>0.99737634076703452</v>
      </c>
      <c r="MU195" s="69">
        <f t="shared" si="555"/>
        <v>0.98730611929932866</v>
      </c>
      <c r="MV195" s="27">
        <v>25918</v>
      </c>
      <c r="MW195" s="25">
        <v>25588</v>
      </c>
      <c r="MX195" s="18">
        <v>13</v>
      </c>
      <c r="MY195" s="18">
        <v>162</v>
      </c>
      <c r="MZ195" s="18">
        <v>93</v>
      </c>
      <c r="NA195" s="18">
        <v>37</v>
      </c>
      <c r="NB195" s="18">
        <v>1</v>
      </c>
      <c r="NC195" s="18">
        <v>2</v>
      </c>
      <c r="ND195" s="18">
        <v>22</v>
      </c>
      <c r="NE195" s="17">
        <f t="shared" si="556"/>
        <v>0.98726753607531448</v>
      </c>
      <c r="NF195" s="10">
        <f t="shared" si="557"/>
        <v>124528.00339532371</v>
      </c>
      <c r="NG195" s="17">
        <f t="shared" si="558"/>
        <v>0.98877228181186816</v>
      </c>
      <c r="NH195" s="25">
        <v>25918</v>
      </c>
      <c r="NI195" s="25">
        <v>18525</v>
      </c>
      <c r="NJ195" s="25">
        <v>1548</v>
      </c>
      <c r="NK195" s="18">
        <v>8</v>
      </c>
      <c r="NL195" s="18">
        <v>301</v>
      </c>
      <c r="NM195" s="18">
        <v>212</v>
      </c>
      <c r="NN195" s="25">
        <v>5093</v>
      </c>
      <c r="NO195" s="18">
        <v>83</v>
      </c>
      <c r="NP195" s="18" t="s">
        <v>764</v>
      </c>
      <c r="NQ195" s="32">
        <v>148</v>
      </c>
      <c r="NR195" s="27">
        <v>25918</v>
      </c>
      <c r="NS195" s="37">
        <f t="shared" si="559"/>
        <v>2.7249401960027781</v>
      </c>
      <c r="NT195" s="37">
        <f t="shared" si="560"/>
        <v>0.7352886586157289</v>
      </c>
      <c r="NU195" s="37">
        <f t="shared" si="561"/>
        <v>0.36698053097345129</v>
      </c>
      <c r="NV195" s="17">
        <f t="shared" si="562"/>
        <v>7.4519515983384493E-2</v>
      </c>
      <c r="NW195" s="10">
        <f t="shared" si="563"/>
        <v>2071</v>
      </c>
      <c r="NX195" s="17">
        <f t="shared" si="564"/>
        <v>7.990585693340535E-2</v>
      </c>
      <c r="NY195" s="19">
        <f t="shared" si="565"/>
        <v>3.7322712609706425E-2</v>
      </c>
      <c r="NZ195" s="25">
        <v>4362</v>
      </c>
      <c r="OA195" s="25">
        <v>23847</v>
      </c>
      <c r="OB195" s="25">
        <v>5029</v>
      </c>
      <c r="OC195" s="25">
        <v>23591</v>
      </c>
      <c r="OD195" s="25">
        <v>6655</v>
      </c>
      <c r="OE195" s="25">
        <v>7141</v>
      </c>
      <c r="OF195" s="17">
        <f t="shared" si="566"/>
        <v>0.91021683771895978</v>
      </c>
      <c r="OG195" s="17">
        <f t="shared" si="567"/>
        <v>0.16830002314993442</v>
      </c>
      <c r="OH195" s="17">
        <f t="shared" si="568"/>
        <v>0.92009414306659465</v>
      </c>
      <c r="OI195" s="69">
        <f t="shared" si="569"/>
        <v>0.27552280268539237</v>
      </c>
      <c r="OJ195" s="27">
        <v>25918</v>
      </c>
      <c r="OK195" s="25">
        <v>4602</v>
      </c>
      <c r="OL195" s="18">
        <v>204</v>
      </c>
      <c r="OM195" s="25">
        <v>2809</v>
      </c>
      <c r="ON195" s="18">
        <v>28</v>
      </c>
      <c r="OO195" s="18">
        <v>19</v>
      </c>
      <c r="OP195" s="18">
        <v>18</v>
      </c>
      <c r="OQ195" s="18">
        <v>29</v>
      </c>
      <c r="OR195" s="69">
        <f t="shared" si="570"/>
        <v>0.18720580291689173</v>
      </c>
      <c r="OS195" s="64"/>
      <c r="OT195" s="64"/>
      <c r="OU195" s="64"/>
      <c r="OV195" s="17">
        <v>0</v>
      </c>
      <c r="OW195" s="64"/>
      <c r="OX195" s="36"/>
      <c r="OY195" s="36"/>
      <c r="OZ195" s="64"/>
      <c r="PA195" s="64"/>
      <c r="PB195" s="64"/>
      <c r="PC195" s="17">
        <v>0</v>
      </c>
      <c r="PD195" s="64"/>
      <c r="PE195" s="40">
        <f t="shared" si="571"/>
        <v>0</v>
      </c>
      <c r="PF195" s="36">
        <f t="shared" si="572"/>
        <v>0</v>
      </c>
      <c r="PG195" s="64"/>
      <c r="PH195" s="64"/>
      <c r="PI195" s="64"/>
      <c r="PJ195" s="17">
        <v>0</v>
      </c>
      <c r="PK195" s="64"/>
      <c r="PL195" s="41">
        <f t="shared" si="573"/>
        <v>0</v>
      </c>
      <c r="PM195" s="36">
        <f t="shared" si="574"/>
        <v>0</v>
      </c>
      <c r="PN195" s="64"/>
      <c r="PO195" s="64"/>
      <c r="PP195" s="64"/>
      <c r="PQ195" s="17">
        <v>0</v>
      </c>
      <c r="PR195" s="64"/>
      <c r="PS195" s="41">
        <f t="shared" si="575"/>
        <v>0</v>
      </c>
      <c r="PT195" s="36">
        <f t="shared" si="576"/>
        <v>0</v>
      </c>
      <c r="PU195" s="64"/>
      <c r="PV195" s="64"/>
      <c r="PW195" s="64"/>
      <c r="PX195" s="17">
        <v>0</v>
      </c>
      <c r="PY195" s="64"/>
      <c r="PZ195" s="36">
        <f t="shared" si="577"/>
        <v>0</v>
      </c>
      <c r="QA195" s="64"/>
      <c r="QB195" s="64"/>
      <c r="QC195" s="17">
        <v>0</v>
      </c>
      <c r="QD195" s="64"/>
      <c r="QE195" s="22">
        <f t="shared" si="578"/>
        <v>0</v>
      </c>
      <c r="QF195" s="22"/>
      <c r="QG195" s="64"/>
      <c r="QH195" s="64"/>
      <c r="QI195" s="64"/>
      <c r="QJ195" s="17">
        <v>0</v>
      </c>
      <c r="QK195" s="64"/>
      <c r="QL195" s="42">
        <f t="shared" si="579"/>
        <v>0</v>
      </c>
      <c r="QM195" s="64"/>
      <c r="QN195" s="64"/>
      <c r="QO195" s="64"/>
      <c r="QP195" s="64"/>
      <c r="QQ195" s="17">
        <v>0</v>
      </c>
      <c r="QR195" s="64"/>
      <c r="QS195" s="36">
        <f t="shared" si="580"/>
        <v>0</v>
      </c>
      <c r="QT195" s="64"/>
      <c r="QU195" s="64"/>
      <c r="QV195" s="64"/>
      <c r="QW195" s="17">
        <v>0</v>
      </c>
      <c r="QX195" s="64"/>
      <c r="QY195" s="36">
        <f t="shared" si="581"/>
        <v>0</v>
      </c>
      <c r="QZ195" s="64"/>
      <c r="RA195" s="64"/>
      <c r="RB195" s="64"/>
      <c r="RC195" s="17">
        <v>0</v>
      </c>
      <c r="RD195" s="64"/>
      <c r="RE195" s="36">
        <f t="shared" si="582"/>
        <v>0</v>
      </c>
      <c r="RF195" s="64"/>
      <c r="RG195" s="10"/>
      <c r="RH195" s="10"/>
      <c r="RI195" s="17"/>
      <c r="RJ195" s="17"/>
      <c r="RK195" s="17"/>
      <c r="RL195" s="17"/>
      <c r="RM195" s="17"/>
      <c r="RN195" s="17"/>
      <c r="RO195" s="17"/>
      <c r="RP195" s="17"/>
      <c r="RQ195" s="17"/>
      <c r="RR195" s="36"/>
      <c r="RS195" s="36"/>
      <c r="RT195" s="10"/>
      <c r="RU195" s="17"/>
      <c r="RV195" s="37"/>
      <c r="RW195" s="36"/>
      <c r="RX195" s="85">
        <v>10.51412</v>
      </c>
      <c r="RY195" s="93">
        <v>316</v>
      </c>
      <c r="RZ195" s="43" t="b">
        <v>1</v>
      </c>
      <c r="SA195" s="18" t="b">
        <v>0</v>
      </c>
      <c r="SB195" s="18" t="b">
        <v>0</v>
      </c>
      <c r="SC195" s="18" t="b">
        <v>0</v>
      </c>
      <c r="SD195" s="18" t="b">
        <v>0</v>
      </c>
      <c r="SE195" s="32" t="b">
        <v>1</v>
      </c>
      <c r="SF195" s="43" t="b">
        <v>0</v>
      </c>
      <c r="SG195" s="18" t="b">
        <v>0</v>
      </c>
      <c r="SH195" s="18"/>
      <c r="SI195" s="18"/>
      <c r="SJ195" s="18"/>
      <c r="SK195" s="18"/>
      <c r="SL195" s="18"/>
      <c r="SM195" s="18"/>
      <c r="SN195" s="18"/>
      <c r="SO195" s="18"/>
      <c r="SP195" s="18"/>
      <c r="SQ195" s="17">
        <f t="shared" si="583"/>
        <v>0</v>
      </c>
      <c r="SR195" s="17">
        <f t="shared" si="584"/>
        <v>0</v>
      </c>
      <c r="SS195" s="17">
        <f t="shared" si="585"/>
        <v>0</v>
      </c>
      <c r="ST195" s="17">
        <f t="shared" si="586"/>
        <v>0</v>
      </c>
      <c r="SU195" s="17">
        <f t="shared" si="587"/>
        <v>0</v>
      </c>
      <c r="SV195" s="17">
        <f t="shared" si="658"/>
        <v>0</v>
      </c>
      <c r="SW195" s="17">
        <f t="shared" si="588"/>
        <v>0</v>
      </c>
      <c r="SX195" s="17">
        <f t="shared" si="589"/>
        <v>0</v>
      </c>
      <c r="SY195" s="17">
        <f t="shared" si="590"/>
        <v>0</v>
      </c>
      <c r="SZ195" s="17">
        <f t="shared" si="591"/>
        <v>0</v>
      </c>
      <c r="TA195" s="17">
        <f t="shared" si="592"/>
        <v>0</v>
      </c>
      <c r="TB195" s="24">
        <f t="shared" si="593"/>
        <v>620</v>
      </c>
      <c r="TC195" s="69">
        <f t="shared" si="594"/>
        <v>1</v>
      </c>
      <c r="TD195" s="17">
        <f t="shared" si="616"/>
        <v>2.6014568158168575E-6</v>
      </c>
      <c r="TE195" s="95"/>
      <c r="TF195" s="71"/>
      <c r="TG195" s="71"/>
      <c r="TH195" s="71">
        <v>2</v>
      </c>
      <c r="TI195" s="71"/>
      <c r="TJ195" s="71"/>
      <c r="TK195" s="71">
        <v>13</v>
      </c>
      <c r="TL195" s="71"/>
      <c r="TM195" s="71">
        <v>2</v>
      </c>
      <c r="TN195" s="71"/>
      <c r="TO195" s="71">
        <v>5</v>
      </c>
      <c r="TP195" s="71"/>
      <c r="TQ195" s="71"/>
      <c r="TR195" s="72"/>
      <c r="TS195" s="72"/>
      <c r="TT195" s="72"/>
      <c r="TU195" s="72"/>
      <c r="TV195" s="72">
        <v>3</v>
      </c>
      <c r="TW195" s="72"/>
      <c r="TX195" s="72"/>
      <c r="TY195" s="72">
        <v>1</v>
      </c>
      <c r="TZ195" s="72">
        <v>36</v>
      </c>
      <c r="UA195" s="72"/>
      <c r="UB195" s="72">
        <v>16</v>
      </c>
      <c r="UC195" s="72"/>
      <c r="UD195" s="72"/>
      <c r="UE195" s="72"/>
      <c r="UF195" s="72"/>
      <c r="UG195" s="72">
        <v>26</v>
      </c>
      <c r="UH195" s="72"/>
      <c r="UI195" s="72"/>
      <c r="UJ195" s="73"/>
      <c r="UK195" s="73"/>
      <c r="UL195" s="73"/>
      <c r="UM195" s="73"/>
      <c r="UN195" s="73">
        <v>3</v>
      </c>
      <c r="UO195" s="73"/>
      <c r="UP195" s="73"/>
      <c r="UQ195" s="73"/>
      <c r="UR195" s="73">
        <v>14</v>
      </c>
      <c r="US195" s="73">
        <v>15</v>
      </c>
      <c r="UT195" s="73"/>
      <c r="UU195" s="73"/>
      <c r="UV195" s="73"/>
      <c r="UW195" s="73"/>
      <c r="UX195" s="73"/>
      <c r="UY195" s="73">
        <v>26</v>
      </c>
      <c r="UZ195" s="73"/>
      <c r="VA195" s="73"/>
      <c r="VB195" s="73"/>
      <c r="VC195" s="73"/>
      <c r="VD195" s="73"/>
      <c r="VE195" s="73"/>
      <c r="VF195" s="73">
        <v>3</v>
      </c>
      <c r="VG195" s="73"/>
      <c r="VH195" s="73">
        <v>1</v>
      </c>
      <c r="VI195" s="73"/>
      <c r="VJ195" s="73">
        <v>15</v>
      </c>
      <c r="VK195" s="73">
        <v>15</v>
      </c>
      <c r="VL195" s="73"/>
      <c r="VM195" s="73"/>
      <c r="VN195" s="73"/>
      <c r="VO195" s="73"/>
      <c r="VP195" s="73">
        <v>8</v>
      </c>
      <c r="VQ195" s="73"/>
      <c r="VR195" s="73"/>
      <c r="VS195" s="73"/>
      <c r="VT195" s="73"/>
      <c r="VU195" s="73"/>
      <c r="VV195" s="73"/>
      <c r="VW195" s="73">
        <v>2</v>
      </c>
      <c r="VX195" s="73"/>
      <c r="VY195" s="73">
        <v>1</v>
      </c>
      <c r="VZ195" s="73"/>
      <c r="WA195" s="73">
        <v>11</v>
      </c>
      <c r="WB195" s="73"/>
      <c r="WC195" s="73">
        <v>6</v>
      </c>
      <c r="WD195" s="73"/>
      <c r="WE195" s="73"/>
      <c r="WF195" s="73"/>
      <c r="WG195" s="73"/>
      <c r="WH195" s="73">
        <v>2</v>
      </c>
      <c r="WI195" s="73"/>
      <c r="WJ195" s="73">
        <v>5</v>
      </c>
      <c r="WK195" s="73"/>
      <c r="WL195" s="73"/>
      <c r="WM195" s="73"/>
      <c r="WN195" s="73"/>
      <c r="WO195" s="22">
        <f t="shared" si="595"/>
        <v>0</v>
      </c>
      <c r="WP195" s="22">
        <f t="shared" si="596"/>
        <v>0</v>
      </c>
      <c r="WQ195" s="22">
        <f t="shared" si="597"/>
        <v>0</v>
      </c>
      <c r="WR195" s="22">
        <f t="shared" si="598"/>
        <v>0</v>
      </c>
      <c r="WS195" s="22">
        <f t="shared" si="599"/>
        <v>13</v>
      </c>
      <c r="WT195" s="22">
        <f t="shared" si="600"/>
        <v>0</v>
      </c>
      <c r="WU195" s="22">
        <f t="shared" si="601"/>
        <v>2</v>
      </c>
      <c r="WV195" s="22">
        <f t="shared" si="602"/>
        <v>1</v>
      </c>
      <c r="WW195" s="22">
        <f t="shared" si="603"/>
        <v>89</v>
      </c>
      <c r="WX195" s="22">
        <f t="shared" si="604"/>
        <v>0</v>
      </c>
      <c r="WY195" s="22">
        <f t="shared" si="605"/>
        <v>54</v>
      </c>
      <c r="WZ195" s="22">
        <f t="shared" si="606"/>
        <v>0</v>
      </c>
      <c r="XA195" s="22">
        <f t="shared" si="607"/>
        <v>0</v>
      </c>
      <c r="XB195" s="22">
        <f t="shared" si="608"/>
        <v>0</v>
      </c>
      <c r="XC195" s="22">
        <f t="shared" si="609"/>
        <v>0</v>
      </c>
      <c r="XD195" s="22">
        <f t="shared" si="610"/>
        <v>0</v>
      </c>
      <c r="XE195" s="22">
        <f t="shared" si="611"/>
        <v>70</v>
      </c>
      <c r="XF195" s="22">
        <f t="shared" si="612"/>
        <v>0</v>
      </c>
      <c r="XG195" s="93">
        <f t="shared" si="613"/>
        <v>0</v>
      </c>
    </row>
    <row r="196" spans="1:631" ht="17.100000000000001" customHeight="1" x14ac:dyDescent="0.2">
      <c r="A196" s="101"/>
      <c r="B196" s="27" t="s">
        <v>461</v>
      </c>
      <c r="C196" s="535" t="s">
        <v>462</v>
      </c>
      <c r="D196" s="25" t="s">
        <v>510</v>
      </c>
      <c r="E196" s="535" t="s">
        <v>511</v>
      </c>
      <c r="F196" s="25" t="s">
        <v>512</v>
      </c>
      <c r="G196" s="535" t="s">
        <v>513</v>
      </c>
      <c r="H196" s="25">
        <v>28</v>
      </c>
      <c r="I196" s="28">
        <v>17</v>
      </c>
      <c r="J196" s="17">
        <f t="shared" si="478"/>
        <v>0.80805071675568618</v>
      </c>
      <c r="K196" s="17">
        <f t="shared" si="479"/>
        <v>0.47356202412455151</v>
      </c>
      <c r="L196" s="17">
        <f t="shared" si="480"/>
        <v>1</v>
      </c>
      <c r="M196" s="17">
        <f t="shared" si="481"/>
        <v>0.30763609847758105</v>
      </c>
      <c r="N196" s="17">
        <f t="shared" si="482"/>
        <v>0.50724073078989795</v>
      </c>
      <c r="O196" s="17">
        <f t="shared" si="483"/>
        <v>0.47403282627400684</v>
      </c>
      <c r="P196" s="17">
        <f t="shared" si="484"/>
        <v>0.72016648153848206</v>
      </c>
      <c r="Q196" s="17">
        <f t="shared" si="485"/>
        <v>0.62565042893151157</v>
      </c>
      <c r="R196" s="69">
        <f t="shared" si="486"/>
        <v>0.96594994642123921</v>
      </c>
      <c r="S196" s="422">
        <f t="shared" si="487"/>
        <v>0.65358769481255075</v>
      </c>
      <c r="T196" s="17">
        <f t="shared" si="614"/>
        <v>0.34641230518744925</v>
      </c>
      <c r="U196" s="10">
        <f t="shared" si="488"/>
        <v>92860.321765463203</v>
      </c>
      <c r="V196" s="32">
        <v>7</v>
      </c>
      <c r="W196" s="550">
        <f t="shared" si="489"/>
        <v>0</v>
      </c>
      <c r="X196" s="550">
        <f t="shared" si="490"/>
        <v>0.54247658370143947</v>
      </c>
      <c r="Y196" s="550">
        <f t="shared" si="491"/>
        <v>0.45752341629856053</v>
      </c>
      <c r="Z196" s="551">
        <f t="shared" si="492"/>
        <v>122645.09954324103</v>
      </c>
      <c r="AA196" s="426">
        <f t="shared" si="493"/>
        <v>0.32106258603388016</v>
      </c>
      <c r="AB196" s="59">
        <f t="shared" si="494"/>
        <v>0.974024172247272</v>
      </c>
      <c r="AC196" s="59">
        <f t="shared" si="495"/>
        <v>5.3344975819451905E-2</v>
      </c>
      <c r="AD196" s="59">
        <f t="shared" si="496"/>
        <v>0.50724073078989795</v>
      </c>
      <c r="AE196" s="59">
        <f t="shared" si="497"/>
        <v>0.37434957106848843</v>
      </c>
      <c r="AF196" s="59">
        <f t="shared" si="498"/>
        <v>0.27856876146565579</v>
      </c>
      <c r="AG196" s="59">
        <f t="shared" si="499"/>
        <v>0.25343766741886781</v>
      </c>
      <c r="AH196" s="59">
        <f t="shared" si="500"/>
        <v>0.47403282627400684</v>
      </c>
      <c r="AI196" s="59">
        <f t="shared" si="501"/>
        <v>0.92936344302482266</v>
      </c>
      <c r="AJ196" s="59">
        <f t="shared" si="502"/>
        <v>0.68673799048654971</v>
      </c>
      <c r="AK196" s="59">
        <f t="shared" si="503"/>
        <v>0.27983351846151788</v>
      </c>
      <c r="AL196" s="35">
        <f t="shared" si="504"/>
        <v>1</v>
      </c>
      <c r="AM196" s="27">
        <v>268063</v>
      </c>
      <c r="AN196" s="25">
        <v>130537</v>
      </c>
      <c r="AO196" s="25">
        <v>137526</v>
      </c>
      <c r="AP196" s="17">
        <f t="shared" si="505"/>
        <v>5.2064965768629538E-3</v>
      </c>
      <c r="AQ196" s="63">
        <v>94.918051859284787</v>
      </c>
      <c r="AR196" s="58">
        <v>359.580242285</v>
      </c>
      <c r="AS196" s="24">
        <f t="shared" si="506"/>
        <v>745.48867951297427</v>
      </c>
      <c r="AT196" s="17">
        <f t="shared" ref="AT196:AT203" si="698">AS196/1157.93</f>
        <v>0.64381152531929753</v>
      </c>
      <c r="AU196" s="25">
        <v>253923</v>
      </c>
      <c r="AV196" s="25">
        <v>121119</v>
      </c>
      <c r="AW196" s="25">
        <v>132804</v>
      </c>
      <c r="AX196" s="25">
        <v>14140</v>
      </c>
      <c r="AY196" s="25">
        <v>9418</v>
      </c>
      <c r="AZ196" s="25">
        <v>4722</v>
      </c>
      <c r="BA196" s="25">
        <v>86065</v>
      </c>
      <c r="BB196" s="25">
        <v>41110</v>
      </c>
      <c r="BC196" s="25">
        <v>44955</v>
      </c>
      <c r="BD196" s="63">
        <v>91.447002558113667</v>
      </c>
      <c r="BE196" s="25">
        <v>181998</v>
      </c>
      <c r="BF196" s="25">
        <v>89427</v>
      </c>
      <c r="BG196" s="25">
        <v>92571</v>
      </c>
      <c r="BH196" s="63">
        <v>96.603687980036952</v>
      </c>
      <c r="BI196" s="17">
        <v>0.32106258603388016</v>
      </c>
      <c r="BJ196" s="25">
        <v>69209</v>
      </c>
      <c r="BK196" s="25">
        <v>184878</v>
      </c>
      <c r="BL196" s="25">
        <v>13976</v>
      </c>
      <c r="BM196" s="17">
        <v>0.44994536937872548</v>
      </c>
      <c r="BN196" s="10">
        <f t="shared" si="507"/>
        <v>147449.29444823074</v>
      </c>
      <c r="BO196" s="29">
        <v>0.37434957106848843</v>
      </c>
      <c r="BP196" s="30">
        <f t="shared" si="508"/>
        <v>0.62565042893151157</v>
      </c>
      <c r="BQ196" s="31">
        <v>7.5595798310237026</v>
      </c>
      <c r="BR196" s="25">
        <v>198854</v>
      </c>
      <c r="BS196" s="25">
        <v>61911</v>
      </c>
      <c r="BT196" s="25">
        <v>117359</v>
      </c>
      <c r="BU196" s="25">
        <v>12899</v>
      </c>
      <c r="BV196" s="25">
        <v>3801</v>
      </c>
      <c r="BW196" s="18">
        <v>2884</v>
      </c>
      <c r="BX196" s="25">
        <v>61597</v>
      </c>
      <c r="BY196" s="25">
        <v>47125</v>
      </c>
      <c r="BZ196" s="25">
        <v>14472</v>
      </c>
      <c r="CA196" s="59">
        <v>0.23494650713508775</v>
      </c>
      <c r="CB196" s="25">
        <v>253923</v>
      </c>
      <c r="CC196" s="25">
        <v>14140</v>
      </c>
      <c r="CD196" s="17">
        <f t="shared" si="509"/>
        <v>5.5686172579876576E-2</v>
      </c>
      <c r="CE196" s="25">
        <v>2949</v>
      </c>
      <c r="CF196" s="25">
        <v>9044</v>
      </c>
      <c r="CG196" s="25">
        <v>14045</v>
      </c>
      <c r="CH196" s="25">
        <v>13844</v>
      </c>
      <c r="CI196" s="25">
        <v>9421</v>
      </c>
      <c r="CJ196" s="25">
        <v>5588</v>
      </c>
      <c r="CK196" s="25">
        <v>3162</v>
      </c>
      <c r="CL196" s="25">
        <v>2034</v>
      </c>
      <c r="CM196" s="25">
        <v>1510</v>
      </c>
      <c r="CN196" s="26">
        <v>4.1223273860739971</v>
      </c>
      <c r="CO196" s="27">
        <v>61597</v>
      </c>
      <c r="CP196" s="34">
        <f t="shared" si="510"/>
        <v>4.3518840203256648</v>
      </c>
      <c r="CQ196" s="25">
        <v>3097</v>
      </c>
      <c r="CR196" s="25">
        <v>5076</v>
      </c>
      <c r="CS196" s="25">
        <v>5569</v>
      </c>
      <c r="CT196" s="25">
        <v>26851</v>
      </c>
      <c r="CU196" s="25">
        <v>19565</v>
      </c>
      <c r="CV196" s="18">
        <v>512</v>
      </c>
      <c r="CW196" s="18">
        <v>357</v>
      </c>
      <c r="CX196" s="18">
        <v>570</v>
      </c>
      <c r="CY196" s="25">
        <v>61597</v>
      </c>
      <c r="CZ196" s="25">
        <v>44779</v>
      </c>
      <c r="DA196" s="25">
        <v>10096</v>
      </c>
      <c r="DB196" s="25">
        <v>1620</v>
      </c>
      <c r="DC196" s="25">
        <v>3989</v>
      </c>
      <c r="DD196" s="18">
        <v>770</v>
      </c>
      <c r="DE196" s="18">
        <v>343</v>
      </c>
      <c r="DF196" s="25">
        <v>61597</v>
      </c>
      <c r="DG196" s="25">
        <v>16839</v>
      </c>
      <c r="DH196" s="18">
        <v>236</v>
      </c>
      <c r="DI196" s="18">
        <v>84</v>
      </c>
      <c r="DJ196" s="25">
        <v>43431</v>
      </c>
      <c r="DK196" s="18">
        <v>955</v>
      </c>
      <c r="DL196" s="18">
        <v>52</v>
      </c>
      <c r="DM196" s="25">
        <f t="shared" si="511"/>
        <v>70388.7401172135</v>
      </c>
      <c r="DN196" s="17">
        <f t="shared" si="512"/>
        <v>0.70508303975842979</v>
      </c>
      <c r="DO196" s="17">
        <f t="shared" si="513"/>
        <v>1.550400181827037E-2</v>
      </c>
      <c r="DP196" s="23">
        <f t="shared" si="514"/>
        <v>0.27856876146565579</v>
      </c>
      <c r="DQ196" s="23">
        <f t="shared" si="515"/>
        <v>0.72143123853434421</v>
      </c>
      <c r="DR196" s="25">
        <v>61597</v>
      </c>
      <c r="DS196" s="25">
        <v>4382</v>
      </c>
      <c r="DT196" s="25">
        <v>28132</v>
      </c>
      <c r="DU196" s="18">
        <v>43</v>
      </c>
      <c r="DV196" s="25">
        <v>15138</v>
      </c>
      <c r="DW196" s="18">
        <v>565</v>
      </c>
      <c r="DX196" s="25">
        <v>11962</v>
      </c>
      <c r="DY196" s="25">
        <v>1375</v>
      </c>
      <c r="DZ196" s="17">
        <f t="shared" si="516"/>
        <v>0.7743071902852412</v>
      </c>
      <c r="EA196" s="17">
        <f t="shared" si="517"/>
        <v>0.2256928097147588</v>
      </c>
      <c r="EB196" s="25">
        <v>61597</v>
      </c>
      <c r="EC196" s="25">
        <v>15152</v>
      </c>
      <c r="ED196" s="18">
        <v>459</v>
      </c>
      <c r="EE196" s="25">
        <v>32117</v>
      </c>
      <c r="EF196" s="17">
        <f t="shared" si="697"/>
        <v>0.5214052632433398</v>
      </c>
      <c r="EG196" s="25">
        <v>13279</v>
      </c>
      <c r="EH196" s="18">
        <v>590</v>
      </c>
      <c r="EI196" s="17">
        <f t="shared" si="519"/>
        <v>0.25343766741886781</v>
      </c>
      <c r="EJ196" s="17">
        <f t="shared" si="520"/>
        <v>0.21557868077990811</v>
      </c>
      <c r="EK196" s="69">
        <f t="shared" si="521"/>
        <v>0.47356202412455151</v>
      </c>
      <c r="EL196" s="27">
        <v>187405</v>
      </c>
      <c r="EM196" s="25">
        <v>182537</v>
      </c>
      <c r="EN196" s="25">
        <v>4868</v>
      </c>
      <c r="EO196" s="59">
        <v>0.974024172247272</v>
      </c>
      <c r="EP196" s="25">
        <v>87552</v>
      </c>
      <c r="EQ196" s="25">
        <v>86084</v>
      </c>
      <c r="ER196" s="25">
        <v>1468</v>
      </c>
      <c r="ES196" s="59">
        <v>0.98323282163742687</v>
      </c>
      <c r="ET196" s="25">
        <v>99853</v>
      </c>
      <c r="EU196" s="25">
        <v>96453</v>
      </c>
      <c r="EV196" s="25">
        <v>3400</v>
      </c>
      <c r="EW196" s="59">
        <v>0.96594994642123921</v>
      </c>
      <c r="EX196" s="25">
        <v>62281</v>
      </c>
      <c r="EY196" s="25">
        <v>61209</v>
      </c>
      <c r="EZ196" s="25">
        <v>1072</v>
      </c>
      <c r="FA196" s="59">
        <v>0.98278768805895855</v>
      </c>
      <c r="FB196" s="25">
        <v>125124</v>
      </c>
      <c r="FC196" s="25">
        <v>121328</v>
      </c>
      <c r="FD196" s="25">
        <v>3796</v>
      </c>
      <c r="FE196" s="59">
        <v>0.9696620952015601</v>
      </c>
      <c r="FF196" s="25">
        <v>113573</v>
      </c>
      <c r="FG196" s="25">
        <v>39840</v>
      </c>
      <c r="FH196" s="25">
        <v>68212</v>
      </c>
      <c r="FI196" s="25">
        <v>5521</v>
      </c>
      <c r="FJ196" s="23">
        <f t="shared" si="522"/>
        <v>4.861190599878492E-2</v>
      </c>
      <c r="FK196" s="23">
        <f t="shared" si="523"/>
        <v>0.60060049483592048</v>
      </c>
      <c r="FL196" s="36">
        <f t="shared" si="524"/>
        <v>7.2160840427458792</v>
      </c>
      <c r="FM196" s="25">
        <v>55839</v>
      </c>
      <c r="FN196" s="25">
        <v>20127</v>
      </c>
      <c r="FO196" s="17">
        <f t="shared" si="525"/>
        <v>0.3604469994090152</v>
      </c>
      <c r="FP196" s="25">
        <v>33051</v>
      </c>
      <c r="FQ196" s="17">
        <f t="shared" si="526"/>
        <v>0.59189813571159944</v>
      </c>
      <c r="FR196" s="25">
        <v>2661</v>
      </c>
      <c r="FS196" s="17">
        <f t="shared" si="527"/>
        <v>4.7654864879385375E-2</v>
      </c>
      <c r="FT196" s="25">
        <v>57734</v>
      </c>
      <c r="FU196" s="25">
        <v>19713</v>
      </c>
      <c r="FV196" s="25">
        <v>35161</v>
      </c>
      <c r="FW196" s="17">
        <f t="shared" si="528"/>
        <v>4.9537534208611907E-2</v>
      </c>
      <c r="FX196" s="17">
        <f t="shared" si="529"/>
        <v>0.60901721689125987</v>
      </c>
      <c r="FY196" s="25">
        <v>2860</v>
      </c>
      <c r="FZ196" s="25">
        <v>148880</v>
      </c>
      <c r="GA196" s="25">
        <v>7942</v>
      </c>
      <c r="GB196" s="25">
        <v>65420</v>
      </c>
      <c r="GC196" s="25">
        <v>37290</v>
      </c>
      <c r="GD196" s="25">
        <v>18504</v>
      </c>
      <c r="GE196" s="18">
        <v>730</v>
      </c>
      <c r="GF196" s="25">
        <v>17138</v>
      </c>
      <c r="GG196" s="18">
        <v>736</v>
      </c>
      <c r="GH196" s="18">
        <v>280</v>
      </c>
      <c r="GI196" s="18">
        <v>840</v>
      </c>
      <c r="GJ196" s="10">
        <f t="shared" si="530"/>
        <v>7942</v>
      </c>
      <c r="GK196" s="10">
        <f t="shared" si="659"/>
        <v>140938</v>
      </c>
      <c r="GL196" s="10">
        <f t="shared" si="660"/>
        <v>75518.000000000015</v>
      </c>
      <c r="GM196" s="10">
        <f t="shared" si="531"/>
        <v>73361.999999999985</v>
      </c>
      <c r="GN196" s="10">
        <f t="shared" si="661"/>
        <v>38228</v>
      </c>
      <c r="GO196" s="17">
        <f t="shared" si="532"/>
        <v>5.3344975819451905E-2</v>
      </c>
      <c r="GP196" s="17">
        <f t="shared" si="662"/>
        <v>0.94665502418054814</v>
      </c>
      <c r="GQ196" s="17">
        <f t="shared" si="663"/>
        <v>0.50724073078989795</v>
      </c>
      <c r="GR196" s="17">
        <f t="shared" si="664"/>
        <v>0.25677055346587857</v>
      </c>
      <c r="GS196" s="17">
        <f t="shared" si="533"/>
        <v>0.72694787748522305</v>
      </c>
      <c r="GT196" s="25">
        <v>70322</v>
      </c>
      <c r="GU196" s="25">
        <v>3022</v>
      </c>
      <c r="GV196" s="25">
        <v>27139</v>
      </c>
      <c r="GW196" s="25">
        <v>20668</v>
      </c>
      <c r="GX196" s="25">
        <v>10253</v>
      </c>
      <c r="GY196" s="18">
        <v>539</v>
      </c>
      <c r="GZ196" s="25">
        <v>7836</v>
      </c>
      <c r="HA196" s="18">
        <v>260</v>
      </c>
      <c r="HB196" s="18">
        <v>220</v>
      </c>
      <c r="HC196" s="18">
        <v>385</v>
      </c>
      <c r="HD196" s="23">
        <f t="shared" si="534"/>
        <v>4.2973749324535709E-2</v>
      </c>
      <c r="HE196" s="23">
        <f t="shared" si="535"/>
        <v>0.95702625067546432</v>
      </c>
      <c r="HF196" s="23">
        <f t="shared" si="536"/>
        <v>0.57110150450783537</v>
      </c>
      <c r="HG196" s="23">
        <f t="shared" si="537"/>
        <v>0.27719632547424705</v>
      </c>
      <c r="HH196" s="25">
        <v>78558</v>
      </c>
      <c r="HI196" s="25">
        <v>4920</v>
      </c>
      <c r="HJ196" s="25">
        <v>38281</v>
      </c>
      <c r="HK196" s="25">
        <v>16622</v>
      </c>
      <c r="HL196" s="25">
        <v>8251</v>
      </c>
      <c r="HM196" s="18">
        <v>191</v>
      </c>
      <c r="HN196" s="25">
        <v>9302</v>
      </c>
      <c r="HO196" s="18">
        <v>476</v>
      </c>
      <c r="HP196" s="18">
        <v>60</v>
      </c>
      <c r="HQ196" s="18">
        <v>455</v>
      </c>
      <c r="HR196" s="23">
        <f t="shared" si="538"/>
        <v>6.2628885664095316E-2</v>
      </c>
      <c r="HS196" s="23">
        <f t="shared" si="539"/>
        <v>0.9373711143359047</v>
      </c>
      <c r="HT196" s="80">
        <f t="shared" si="540"/>
        <v>0.4500751037450037</v>
      </c>
      <c r="HU196" s="27">
        <v>224169</v>
      </c>
      <c r="HV196" s="25">
        <v>12562</v>
      </c>
      <c r="HW196" s="25">
        <v>53115</v>
      </c>
      <c r="HX196" s="18">
        <v>3253</v>
      </c>
      <c r="HY196" s="25">
        <v>32102</v>
      </c>
      <c r="HZ196" s="25">
        <v>9961</v>
      </c>
      <c r="IA196" s="25">
        <v>4265</v>
      </c>
      <c r="IB196" s="18">
        <v>1334</v>
      </c>
      <c r="IC196" s="25">
        <v>29944</v>
      </c>
      <c r="ID196" s="25">
        <v>47545</v>
      </c>
      <c r="IE196" s="25">
        <v>13355</v>
      </c>
      <c r="IF196" s="25">
        <v>2081</v>
      </c>
      <c r="IG196" s="25">
        <v>14652</v>
      </c>
      <c r="IH196" s="17">
        <f t="shared" si="541"/>
        <v>0.25652967181010755</v>
      </c>
      <c r="II196" s="17">
        <f t="shared" si="542"/>
        <v>4.4435225209551725E-2</v>
      </c>
      <c r="IJ196" s="30">
        <f t="shared" si="543"/>
        <v>22.504668206003412</v>
      </c>
      <c r="IK196" s="17">
        <f t="shared" si="615"/>
        <v>0.30763609847758105</v>
      </c>
      <c r="IL196" s="25">
        <v>108473</v>
      </c>
      <c r="IM196" s="25">
        <v>8707</v>
      </c>
      <c r="IN196" s="25">
        <v>36297</v>
      </c>
      <c r="IO196" s="18">
        <v>2438</v>
      </c>
      <c r="IP196" s="25">
        <v>20838</v>
      </c>
      <c r="IQ196" s="25">
        <v>3650</v>
      </c>
      <c r="IR196" s="25">
        <v>2821</v>
      </c>
      <c r="IS196" s="18">
        <v>729</v>
      </c>
      <c r="IT196" s="25">
        <v>15170</v>
      </c>
      <c r="IU196" s="25">
        <v>1544</v>
      </c>
      <c r="IV196" s="25">
        <v>6335</v>
      </c>
      <c r="IW196" s="25">
        <v>1024</v>
      </c>
      <c r="IX196" s="25">
        <v>8920</v>
      </c>
      <c r="IY196" s="17">
        <f t="shared" si="544"/>
        <v>0.68912079503655288</v>
      </c>
      <c r="IZ196" s="25">
        <v>115696</v>
      </c>
      <c r="JA196" s="25">
        <v>3855</v>
      </c>
      <c r="JB196" s="25">
        <v>16818</v>
      </c>
      <c r="JC196" s="18">
        <v>815</v>
      </c>
      <c r="JD196" s="25">
        <v>11264</v>
      </c>
      <c r="JE196" s="25">
        <v>6311</v>
      </c>
      <c r="JF196" s="25">
        <v>1444</v>
      </c>
      <c r="JG196" s="18">
        <v>605</v>
      </c>
      <c r="JH196" s="25">
        <v>14774</v>
      </c>
      <c r="JI196" s="25">
        <v>46001</v>
      </c>
      <c r="JJ196" s="25">
        <v>7020</v>
      </c>
      <c r="JK196" s="25">
        <v>1057</v>
      </c>
      <c r="JL196" s="25">
        <v>5732</v>
      </c>
      <c r="JM196" s="80">
        <f t="shared" si="545"/>
        <v>0.35011582077167752</v>
      </c>
      <c r="JN196" s="27">
        <v>224169</v>
      </c>
      <c r="JO196" s="25">
        <v>146095</v>
      </c>
      <c r="JP196" s="18">
        <v>214</v>
      </c>
      <c r="JQ196" s="25">
        <v>5430</v>
      </c>
      <c r="JR196" s="25">
        <v>6318</v>
      </c>
      <c r="JS196" s="18">
        <v>1930</v>
      </c>
      <c r="JT196" s="18">
        <v>1304</v>
      </c>
      <c r="JU196" s="18">
        <v>47</v>
      </c>
      <c r="JV196" s="18">
        <v>101</v>
      </c>
      <c r="JW196" s="25">
        <v>62730</v>
      </c>
      <c r="JX196" s="17">
        <f t="shared" si="546"/>
        <v>0.27983351846151788</v>
      </c>
      <c r="JY196" s="17">
        <f t="shared" si="547"/>
        <v>0.72016648153848206</v>
      </c>
      <c r="JZ196" s="25">
        <v>74375</v>
      </c>
      <c r="KA196" s="25">
        <v>51902</v>
      </c>
      <c r="KB196" s="18">
        <v>104</v>
      </c>
      <c r="KC196" s="25">
        <v>1623</v>
      </c>
      <c r="KD196" s="25">
        <v>2499</v>
      </c>
      <c r="KE196" s="18">
        <v>994</v>
      </c>
      <c r="KF196" s="18">
        <v>434</v>
      </c>
      <c r="KG196" s="18">
        <v>40</v>
      </c>
      <c r="KH196" s="18">
        <v>46</v>
      </c>
      <c r="KI196" s="25">
        <v>16733</v>
      </c>
      <c r="KJ196" s="17">
        <f t="shared" si="548"/>
        <v>0.22498151260504201</v>
      </c>
      <c r="KK196" s="25">
        <v>149794</v>
      </c>
      <c r="KL196" s="25">
        <v>94193</v>
      </c>
      <c r="KM196" s="18">
        <v>110</v>
      </c>
      <c r="KN196" s="25">
        <v>3807</v>
      </c>
      <c r="KO196" s="25">
        <v>3819</v>
      </c>
      <c r="KP196" s="18">
        <v>936</v>
      </c>
      <c r="KQ196" s="18">
        <v>870</v>
      </c>
      <c r="KR196" s="18">
        <v>7</v>
      </c>
      <c r="KS196" s="18">
        <v>55</v>
      </c>
      <c r="KT196" s="25">
        <v>45997</v>
      </c>
      <c r="KU196" s="69">
        <f t="shared" ref="KU196:KU203" si="699">KT196/KK196</f>
        <v>0.30706837390015623</v>
      </c>
      <c r="KV196" s="27">
        <v>268063</v>
      </c>
      <c r="KW196" s="25">
        <v>258919</v>
      </c>
      <c r="KX196" s="25">
        <v>9144</v>
      </c>
      <c r="KY196" s="59">
        <v>3.4111384264146859E-2</v>
      </c>
      <c r="KZ196" s="25">
        <v>4531</v>
      </c>
      <c r="LA196" s="25">
        <v>1862</v>
      </c>
      <c r="LB196" s="25">
        <v>4024</v>
      </c>
      <c r="LC196" s="25">
        <v>3149</v>
      </c>
      <c r="LD196" s="25">
        <v>130537</v>
      </c>
      <c r="LE196" s="25">
        <v>126407</v>
      </c>
      <c r="LF196" s="25">
        <v>4130</v>
      </c>
      <c r="LG196" s="59">
        <v>3.1638539264729537E-2</v>
      </c>
      <c r="LH196" s="25">
        <v>137526</v>
      </c>
      <c r="LI196" s="25">
        <v>132512</v>
      </c>
      <c r="LJ196" s="25">
        <v>5014</v>
      </c>
      <c r="LK196" s="35">
        <v>3.6458560563093524E-2</v>
      </c>
      <c r="LL196" s="27">
        <v>61597</v>
      </c>
      <c r="LM196" s="25">
        <v>1534</v>
      </c>
      <c r="LN196" s="25">
        <v>55712</v>
      </c>
      <c r="LO196" s="25">
        <v>1518</v>
      </c>
      <c r="LP196" s="25">
        <v>1544</v>
      </c>
      <c r="LQ196" s="18">
        <v>155</v>
      </c>
      <c r="LR196" s="25">
        <v>1134</v>
      </c>
      <c r="LS196" s="23">
        <f t="shared" si="549"/>
        <v>1.8409987499391205E-2</v>
      </c>
      <c r="LT196" s="23">
        <f t="shared" si="550"/>
        <v>0.98159001250060884</v>
      </c>
      <c r="LU196" s="17">
        <f t="shared" si="551"/>
        <v>0.92936344302482266</v>
      </c>
      <c r="LV196" s="25">
        <v>61597</v>
      </c>
      <c r="LW196" s="25">
        <v>1392</v>
      </c>
      <c r="LX196" s="25">
        <v>24925</v>
      </c>
      <c r="LY196" s="25">
        <v>10389</v>
      </c>
      <c r="LZ196" s="25">
        <v>3602</v>
      </c>
      <c r="MA196" s="25">
        <v>14190</v>
      </c>
      <c r="MB196" s="18">
        <v>33</v>
      </c>
      <c r="MC196" s="18">
        <v>185</v>
      </c>
      <c r="MD196" s="25">
        <v>5595</v>
      </c>
      <c r="ME196" s="18">
        <v>91</v>
      </c>
      <c r="MF196" s="25">
        <v>1195</v>
      </c>
      <c r="MG196" s="17">
        <f t="shared" si="552"/>
        <v>0.23390749549491047</v>
      </c>
      <c r="MH196" s="17">
        <f t="shared" si="553"/>
        <v>0.68673799048654971</v>
      </c>
      <c r="MI196" s="25">
        <v>61597</v>
      </c>
      <c r="MJ196" s="25">
        <v>3062</v>
      </c>
      <c r="MK196" s="25">
        <v>29188</v>
      </c>
      <c r="ML196" s="25">
        <v>9770</v>
      </c>
      <c r="MM196" s="25">
        <v>3618</v>
      </c>
      <c r="MN196" s="25">
        <v>14545</v>
      </c>
      <c r="MO196" s="18">
        <v>60</v>
      </c>
      <c r="MP196" s="18">
        <v>5</v>
      </c>
      <c r="MQ196" s="18">
        <v>63</v>
      </c>
      <c r="MR196" s="18">
        <v>19</v>
      </c>
      <c r="MS196" s="25">
        <v>1267</v>
      </c>
      <c r="MT196" s="17">
        <f t="shared" si="554"/>
        <v>0.68328002987158465</v>
      </c>
      <c r="MU196" s="69">
        <f t="shared" si="555"/>
        <v>0.80805071675568618</v>
      </c>
      <c r="MV196" s="27">
        <v>61597</v>
      </c>
      <c r="MW196" s="25">
        <v>29199</v>
      </c>
      <c r="MX196" s="25">
        <v>2784</v>
      </c>
      <c r="MY196" s="25">
        <v>5689</v>
      </c>
      <c r="MZ196" s="25">
        <v>16023</v>
      </c>
      <c r="NA196" s="25">
        <v>5710</v>
      </c>
      <c r="NB196" s="18">
        <v>81</v>
      </c>
      <c r="NC196" s="25">
        <v>1723</v>
      </c>
      <c r="ND196" s="18">
        <v>388</v>
      </c>
      <c r="NE196" s="17">
        <f t="shared" si="556"/>
        <v>0.47403282627400684</v>
      </c>
      <c r="NF196" s="10">
        <f t="shared" si="557"/>
        <v>120367.83734597464</v>
      </c>
      <c r="NG196" s="17">
        <f t="shared" si="558"/>
        <v>0.59470428754647142</v>
      </c>
      <c r="NH196" s="25">
        <v>61597</v>
      </c>
      <c r="NI196" s="25">
        <v>17877</v>
      </c>
      <c r="NJ196" s="18">
        <v>645</v>
      </c>
      <c r="NK196" s="18">
        <v>77</v>
      </c>
      <c r="NL196" s="18">
        <v>382</v>
      </c>
      <c r="NM196" s="25">
        <v>19369</v>
      </c>
      <c r="NN196" s="25">
        <v>20645</v>
      </c>
      <c r="NO196" s="18">
        <v>443</v>
      </c>
      <c r="NP196" s="18">
        <v>4</v>
      </c>
      <c r="NQ196" s="28">
        <v>2155</v>
      </c>
      <c r="NR196" s="27">
        <v>61597</v>
      </c>
      <c r="NS196" s="37">
        <f t="shared" si="559"/>
        <v>1.6071399581148433</v>
      </c>
      <c r="NT196" s="37">
        <f t="shared" si="560"/>
        <v>0.43366521795357488</v>
      </c>
      <c r="NU196" s="37">
        <f t="shared" si="561"/>
        <v>0.62222334461336426</v>
      </c>
      <c r="NV196" s="17">
        <f t="shared" si="562"/>
        <v>0.12634943426332598</v>
      </c>
      <c r="NW196" s="10">
        <f t="shared" si="563"/>
        <v>21119</v>
      </c>
      <c r="NX196" s="17">
        <f t="shared" si="564"/>
        <v>0.34285760670162507</v>
      </c>
      <c r="NY196" s="19">
        <f t="shared" si="565"/>
        <v>0.38059795635170934</v>
      </c>
      <c r="NZ196" s="25">
        <v>12407</v>
      </c>
      <c r="OA196" s="25">
        <v>40478</v>
      </c>
      <c r="OB196" s="25">
        <v>2406</v>
      </c>
      <c r="OC196" s="25">
        <v>34221</v>
      </c>
      <c r="OD196" s="25">
        <v>3308</v>
      </c>
      <c r="OE196" s="25">
        <v>6175</v>
      </c>
      <c r="OF196" s="17">
        <f t="shared" si="566"/>
        <v>0.55556277091416795</v>
      </c>
      <c r="OG196" s="17">
        <f t="shared" si="567"/>
        <v>0.20142214718249266</v>
      </c>
      <c r="OH196" s="17">
        <f t="shared" si="568"/>
        <v>0.65714239329837487</v>
      </c>
      <c r="OI196" s="69">
        <f t="shared" si="569"/>
        <v>0.10024838872022988</v>
      </c>
      <c r="OJ196" s="27">
        <v>61597</v>
      </c>
      <c r="OK196" s="25">
        <v>2140</v>
      </c>
      <c r="OL196" s="25">
        <v>18007</v>
      </c>
      <c r="OM196" s="25">
        <v>21011</v>
      </c>
      <c r="ON196" s="25">
        <v>1276</v>
      </c>
      <c r="OO196" s="18">
        <v>454</v>
      </c>
      <c r="OP196" s="18">
        <v>458</v>
      </c>
      <c r="OQ196" s="25">
        <v>4900</v>
      </c>
      <c r="OR196" s="69">
        <f t="shared" si="570"/>
        <v>0.35522833904248585</v>
      </c>
      <c r="OS196" s="22">
        <v>62088</v>
      </c>
      <c r="OT196" s="22">
        <v>62068</v>
      </c>
      <c r="OU196" s="38">
        <f t="shared" ref="OU196:OU204" si="700">OT196/RG196</f>
        <v>0.592913844654815</v>
      </c>
      <c r="OV196" s="39">
        <v>0.68925791067861053</v>
      </c>
      <c r="OW196" s="22">
        <v>4278086</v>
      </c>
      <c r="OX196" s="36">
        <f t="shared" ref="OX196:OX204" si="701">OW196*40.918</f>
        <v>175050722.94799998</v>
      </c>
      <c r="OY196" s="36">
        <f t="shared" ref="OY196:OY204" si="702">OT196/2.47105*167.424464</f>
        <v>4205378.9407547396</v>
      </c>
      <c r="OZ196" s="22"/>
      <c r="PA196" s="22"/>
      <c r="PB196" s="38">
        <f t="shared" ref="PB196:PB204" si="703">PA196/RG196</f>
        <v>0</v>
      </c>
      <c r="PC196" s="39">
        <v>0</v>
      </c>
      <c r="PD196" s="22"/>
      <c r="PE196" s="40">
        <f t="shared" si="571"/>
        <v>0</v>
      </c>
      <c r="PF196" s="36">
        <f t="shared" si="572"/>
        <v>0</v>
      </c>
      <c r="PG196" s="22"/>
      <c r="PH196" s="22"/>
      <c r="PI196" s="38">
        <f t="shared" ref="PI196:PI204" si="704">PH196/RG196</f>
        <v>0</v>
      </c>
      <c r="PJ196" s="39">
        <v>0</v>
      </c>
      <c r="PK196" s="22"/>
      <c r="PL196" s="41">
        <f t="shared" si="573"/>
        <v>0</v>
      </c>
      <c r="PM196" s="36">
        <f t="shared" si="574"/>
        <v>0</v>
      </c>
      <c r="PN196" s="22">
        <v>52</v>
      </c>
      <c r="PO196" s="22">
        <v>52</v>
      </c>
      <c r="PP196" s="38">
        <f t="shared" ref="PP196:PP204" si="705">PO196/RG196</f>
        <v>4.9673777022057072E-4</v>
      </c>
      <c r="PQ196" s="39">
        <v>0.38403846153846155</v>
      </c>
      <c r="PR196" s="22">
        <v>1997</v>
      </c>
      <c r="PS196" s="41">
        <f t="shared" si="575"/>
        <v>81713.245999999999</v>
      </c>
      <c r="PT196" s="36">
        <f t="shared" si="576"/>
        <v>6818.1542259363423</v>
      </c>
      <c r="PU196" s="22"/>
      <c r="PV196" s="22"/>
      <c r="PW196" s="38">
        <f t="shared" ref="PW196:PW204" si="706">PV196/RG196</f>
        <v>0</v>
      </c>
      <c r="PX196" s="39">
        <v>0</v>
      </c>
      <c r="PY196" s="22"/>
      <c r="PZ196" s="36">
        <f t="shared" si="577"/>
        <v>0</v>
      </c>
      <c r="QA196" s="22"/>
      <c r="QB196" s="22"/>
      <c r="QC196" s="39">
        <v>0</v>
      </c>
      <c r="QD196" s="22"/>
      <c r="QE196" s="22">
        <f t="shared" si="578"/>
        <v>0</v>
      </c>
      <c r="QF196" s="22"/>
      <c r="QG196" s="22"/>
      <c r="QH196" s="22"/>
      <c r="QI196" s="38">
        <f t="shared" ref="QI196:QI204" si="707">QH196/RG196</f>
        <v>0</v>
      </c>
      <c r="QJ196" s="39">
        <v>0</v>
      </c>
      <c r="QK196" s="22"/>
      <c r="QL196" s="42">
        <f t="shared" si="579"/>
        <v>0</v>
      </c>
      <c r="QM196" s="22">
        <f t="shared" ref="QM196:QM204" si="708">QN196+QT196+QZ196</f>
        <v>42563</v>
      </c>
      <c r="QN196" s="22">
        <v>42563</v>
      </c>
      <c r="QO196" s="22">
        <v>42563</v>
      </c>
      <c r="QP196" s="38">
        <f t="shared" ref="QP196:QP204" si="709">QO196/RG196</f>
        <v>0.40658941757496442</v>
      </c>
      <c r="QQ196" s="39">
        <v>0.13420975965040058</v>
      </c>
      <c r="QR196" s="22">
        <v>571237</v>
      </c>
      <c r="QS196" s="36">
        <f t="shared" si="580"/>
        <v>10007528.378624471</v>
      </c>
      <c r="QT196" s="22"/>
      <c r="QU196" s="22"/>
      <c r="QV196" s="38">
        <f t="shared" ref="QV196:QV204" si="710">QU196/RG196</f>
        <v>0</v>
      </c>
      <c r="QW196" s="39">
        <v>0</v>
      </c>
      <c r="QX196" s="22"/>
      <c r="QY196" s="36">
        <f t="shared" si="581"/>
        <v>0</v>
      </c>
      <c r="QZ196" s="22"/>
      <c r="RA196" s="22"/>
      <c r="RB196" s="38">
        <f t="shared" ref="RB196:RB204" si="711">RA196/RG196</f>
        <v>0</v>
      </c>
      <c r="RC196" s="39">
        <v>0</v>
      </c>
      <c r="RD196" s="22"/>
      <c r="RE196" s="36">
        <f t="shared" si="582"/>
        <v>0</v>
      </c>
      <c r="RF196" s="10">
        <f t="shared" ref="RF196:RF204" si="712">QZ196+QT196+QG196+QA196+PU196+PN196+PG196+OZ196+OS196+QN196</f>
        <v>104703</v>
      </c>
      <c r="RG196" s="10">
        <f t="shared" ref="RG196:RG204" si="713">RA196+QU196++PV196+PO196+PH196+PA196+QB196+OT196+QO196+QH196</f>
        <v>104683</v>
      </c>
      <c r="RH196" s="17">
        <f t="shared" ref="RH196:RH204" si="714">RG196/(MAX($RG$6:$RG$335))</f>
        <v>0.13463826328305764</v>
      </c>
      <c r="RI196" s="17">
        <f t="shared" ref="RI196:RI204" si="715">RG196/(SUM($RG$6:$RG$335))</f>
        <v>3.0760470601731375E-3</v>
      </c>
      <c r="RJ196" s="17">
        <f t="shared" ref="RJ196:RJ204" si="716">OY196/RR196</f>
        <v>0.29574262516958028</v>
      </c>
      <c r="RK196" s="17">
        <f t="shared" ref="RK196:RK204" si="717">PF196/RR196</f>
        <v>0</v>
      </c>
      <c r="RL196" s="17">
        <f t="shared" ref="RL196:RL204" si="718">PT196/RR196</f>
        <v>4.794856439804197E-4</v>
      </c>
      <c r="RM196" s="17">
        <f t="shared" ref="RM196:RM204" si="719">PZ196/RR196</f>
        <v>0</v>
      </c>
      <c r="RN196" s="17">
        <f t="shared" ref="RN196:RN204" si="720">QS196/RR196</f>
        <v>0.70377788918643924</v>
      </c>
      <c r="RO196" s="17">
        <f t="shared" ref="RO196:RO204" si="721">QY196/RR196</f>
        <v>0</v>
      </c>
      <c r="RP196" s="17">
        <f t="shared" ref="RP196:RP204" si="722">RE196/RR196</f>
        <v>0</v>
      </c>
      <c r="RQ196" s="17">
        <f t="shared" ref="RQ196:RQ204" si="723">QL196/RR196</f>
        <v>0</v>
      </c>
      <c r="RR196" s="36">
        <f t="shared" ref="RR196:RR204" si="724">RE196+QY196+QS196+QL196+PZ196+PT196+PM196+PF196+OY196</f>
        <v>14219725.473605147</v>
      </c>
      <c r="RS196" s="36">
        <f t="shared" ref="RS196:RS204" si="725">RR196/AM196</f>
        <v>53.046207322924637</v>
      </c>
      <c r="RT196" s="10">
        <f t="shared" ref="RT196:RT204" si="726">RF196-RG196</f>
        <v>20</v>
      </c>
      <c r="RU196" s="17">
        <f t="shared" ref="RU196:RU204" si="727">RT196/RF196</f>
        <v>1.9101649427428059E-4</v>
      </c>
      <c r="RV196" s="37">
        <f t="shared" ref="RV196:RV204" si="728">AM196/RF196</f>
        <v>2.560222725232324</v>
      </c>
      <c r="RW196" s="36">
        <f t="shared" ref="RW196:RW204" si="729">RG196/AM196</f>
        <v>0.3905164084562211</v>
      </c>
      <c r="RX196" s="85">
        <v>2.545048</v>
      </c>
      <c r="RY196" s="93">
        <v>278</v>
      </c>
      <c r="RZ196" s="43" t="b">
        <v>1</v>
      </c>
      <c r="SA196" s="18" t="b">
        <v>0</v>
      </c>
      <c r="SB196" s="18" t="b">
        <v>0</v>
      </c>
      <c r="SC196" s="18" t="b">
        <v>0</v>
      </c>
      <c r="SD196" s="18" t="b">
        <v>0</v>
      </c>
      <c r="SE196" s="32" t="b">
        <v>1</v>
      </c>
      <c r="SF196" s="43" t="b">
        <v>0</v>
      </c>
      <c r="SG196" s="18" t="b">
        <v>0</v>
      </c>
      <c r="SH196" s="18"/>
      <c r="SI196" s="18"/>
      <c r="SJ196" s="18"/>
      <c r="SK196" s="18"/>
      <c r="SL196" s="18"/>
      <c r="SM196" s="18"/>
      <c r="SN196" s="18"/>
      <c r="SO196" s="18"/>
      <c r="SP196" s="18"/>
      <c r="SQ196" s="17">
        <f t="shared" si="583"/>
        <v>0</v>
      </c>
      <c r="SR196" s="17">
        <f t="shared" si="584"/>
        <v>0</v>
      </c>
      <c r="SS196" s="17">
        <f t="shared" si="585"/>
        <v>0</v>
      </c>
      <c r="ST196" s="17">
        <f t="shared" si="586"/>
        <v>0</v>
      </c>
      <c r="SU196" s="17">
        <f t="shared" si="587"/>
        <v>0</v>
      </c>
      <c r="SV196" s="17">
        <f t="shared" si="658"/>
        <v>0</v>
      </c>
      <c r="SW196" s="17">
        <f t="shared" si="588"/>
        <v>0</v>
      </c>
      <c r="SX196" s="17">
        <f t="shared" si="589"/>
        <v>0</v>
      </c>
      <c r="SY196" s="17">
        <f t="shared" si="590"/>
        <v>0</v>
      </c>
      <c r="SZ196" s="17">
        <f t="shared" si="591"/>
        <v>0</v>
      </c>
      <c r="TA196" s="17">
        <f t="shared" si="592"/>
        <v>0</v>
      </c>
      <c r="TB196" s="24">
        <f t="shared" si="593"/>
        <v>620</v>
      </c>
      <c r="TC196" s="69">
        <f t="shared" si="594"/>
        <v>1</v>
      </c>
      <c r="TD196" s="17">
        <f t="shared" si="616"/>
        <v>2.6014568158168575E-6</v>
      </c>
      <c r="TE196" s="95"/>
      <c r="TF196" s="71"/>
      <c r="TG196" s="71"/>
      <c r="TH196" s="71">
        <v>3</v>
      </c>
      <c r="TI196" s="71"/>
      <c r="TJ196" s="71"/>
      <c r="TK196" s="71">
        <v>82</v>
      </c>
      <c r="TL196" s="71"/>
      <c r="TM196" s="71">
        <v>6</v>
      </c>
      <c r="TN196" s="71"/>
      <c r="TO196" s="71">
        <v>3</v>
      </c>
      <c r="TP196" s="71"/>
      <c r="TQ196" s="71">
        <v>2</v>
      </c>
      <c r="TR196" s="72"/>
      <c r="TS196" s="72"/>
      <c r="TT196" s="72"/>
      <c r="TU196" s="72"/>
      <c r="TV196" s="72">
        <v>8</v>
      </c>
      <c r="TW196" s="72"/>
      <c r="TX196" s="72"/>
      <c r="TY196" s="72">
        <v>1</v>
      </c>
      <c r="TZ196" s="72">
        <v>176</v>
      </c>
      <c r="UA196" s="72"/>
      <c r="UB196" s="72">
        <v>53</v>
      </c>
      <c r="UC196" s="72"/>
      <c r="UD196" s="72"/>
      <c r="UE196" s="72"/>
      <c r="UF196" s="72"/>
      <c r="UG196" s="72">
        <v>82</v>
      </c>
      <c r="UH196" s="72"/>
      <c r="UI196" s="72">
        <v>2</v>
      </c>
      <c r="UJ196" s="73">
        <v>2</v>
      </c>
      <c r="UK196" s="73"/>
      <c r="UL196" s="73"/>
      <c r="UM196" s="73"/>
      <c r="UN196" s="73">
        <v>10</v>
      </c>
      <c r="UO196" s="73"/>
      <c r="UP196" s="73">
        <v>2</v>
      </c>
      <c r="UQ196" s="73">
        <v>1</v>
      </c>
      <c r="UR196" s="73">
        <v>75</v>
      </c>
      <c r="US196" s="73">
        <v>55</v>
      </c>
      <c r="UT196" s="73"/>
      <c r="UU196" s="73"/>
      <c r="UV196" s="73"/>
      <c r="UW196" s="73"/>
      <c r="UX196" s="73"/>
      <c r="UY196" s="73">
        <v>88</v>
      </c>
      <c r="UZ196" s="73"/>
      <c r="VA196" s="73"/>
      <c r="VB196" s="73">
        <v>15</v>
      </c>
      <c r="VC196" s="73"/>
      <c r="VD196" s="73"/>
      <c r="VE196" s="73"/>
      <c r="VF196" s="73">
        <v>10</v>
      </c>
      <c r="VG196" s="73"/>
      <c r="VH196" s="73">
        <v>3</v>
      </c>
      <c r="VI196" s="73">
        <v>1</v>
      </c>
      <c r="VJ196" s="73">
        <v>74</v>
      </c>
      <c r="VK196" s="73">
        <v>55</v>
      </c>
      <c r="VL196" s="73"/>
      <c r="VM196" s="73"/>
      <c r="VN196" s="73"/>
      <c r="VO196" s="73"/>
      <c r="VP196" s="73">
        <v>17</v>
      </c>
      <c r="VQ196" s="73"/>
      <c r="VR196" s="73"/>
      <c r="VS196" s="73">
        <v>9</v>
      </c>
      <c r="VT196" s="73"/>
      <c r="VU196" s="73"/>
      <c r="VV196" s="73"/>
      <c r="VW196" s="73">
        <v>11</v>
      </c>
      <c r="VX196" s="73"/>
      <c r="VY196" s="73">
        <v>2</v>
      </c>
      <c r="VZ196" s="73">
        <v>1</v>
      </c>
      <c r="WA196" s="73">
        <v>87</v>
      </c>
      <c r="WB196" s="73"/>
      <c r="WC196" s="73">
        <v>78</v>
      </c>
      <c r="WD196" s="73"/>
      <c r="WE196" s="73"/>
      <c r="WF196" s="73"/>
      <c r="WG196" s="73"/>
      <c r="WH196" s="73">
        <v>1</v>
      </c>
      <c r="WI196" s="73"/>
      <c r="WJ196" s="73">
        <v>17</v>
      </c>
      <c r="WK196" s="73"/>
      <c r="WL196" s="73"/>
      <c r="WM196" s="73"/>
      <c r="WN196" s="73"/>
      <c r="WO196" s="22">
        <f t="shared" si="595"/>
        <v>26</v>
      </c>
      <c r="WP196" s="22">
        <f t="shared" si="596"/>
        <v>0</v>
      </c>
      <c r="WQ196" s="22">
        <f t="shared" si="597"/>
        <v>0</v>
      </c>
      <c r="WR196" s="22">
        <f t="shared" si="598"/>
        <v>0</v>
      </c>
      <c r="WS196" s="22">
        <f t="shared" si="599"/>
        <v>42</v>
      </c>
      <c r="WT196" s="22">
        <f t="shared" si="600"/>
        <v>0</v>
      </c>
      <c r="WU196" s="22">
        <f t="shared" si="601"/>
        <v>7</v>
      </c>
      <c r="WV196" s="22">
        <f t="shared" si="602"/>
        <v>3</v>
      </c>
      <c r="WW196" s="22">
        <f t="shared" si="603"/>
        <v>494</v>
      </c>
      <c r="WX196" s="22">
        <f t="shared" si="604"/>
        <v>0</v>
      </c>
      <c r="WY196" s="22">
        <f t="shared" si="605"/>
        <v>247</v>
      </c>
      <c r="WZ196" s="22">
        <f t="shared" si="606"/>
        <v>0</v>
      </c>
      <c r="XA196" s="22">
        <f t="shared" si="607"/>
        <v>0</v>
      </c>
      <c r="XB196" s="22">
        <f t="shared" si="608"/>
        <v>0</v>
      </c>
      <c r="XC196" s="22">
        <f t="shared" si="609"/>
        <v>0</v>
      </c>
      <c r="XD196" s="22">
        <f t="shared" si="610"/>
        <v>0</v>
      </c>
      <c r="XE196" s="22">
        <f t="shared" si="611"/>
        <v>207</v>
      </c>
      <c r="XF196" s="22">
        <f t="shared" si="612"/>
        <v>0</v>
      </c>
      <c r="XG196" s="93">
        <f t="shared" si="613"/>
        <v>4</v>
      </c>
    </row>
    <row r="197" spans="1:631" ht="17.100000000000001" customHeight="1" x14ac:dyDescent="0.2">
      <c r="A197" s="101"/>
      <c r="B197" s="27" t="s">
        <v>461</v>
      </c>
      <c r="C197" s="535" t="s">
        <v>462</v>
      </c>
      <c r="D197" s="25" t="s">
        <v>510</v>
      </c>
      <c r="E197" s="535" t="s">
        <v>511</v>
      </c>
      <c r="F197" s="25" t="s">
        <v>514</v>
      </c>
      <c r="G197" s="535" t="s">
        <v>515</v>
      </c>
      <c r="H197" s="25">
        <v>44</v>
      </c>
      <c r="I197" s="28">
        <v>13</v>
      </c>
      <c r="J197" s="17">
        <f t="shared" si="478"/>
        <v>0.42724104641032279</v>
      </c>
      <c r="K197" s="17">
        <f t="shared" si="479"/>
        <v>0.30258541524406041</v>
      </c>
      <c r="L197" s="17">
        <f t="shared" si="480"/>
        <v>1</v>
      </c>
      <c r="M197" s="17">
        <f t="shared" si="481"/>
        <v>0.24436539961422538</v>
      </c>
      <c r="N197" s="17">
        <f t="shared" si="482"/>
        <v>0.30624065376271614</v>
      </c>
      <c r="O197" s="17">
        <f t="shared" si="483"/>
        <v>0.29108290753255317</v>
      </c>
      <c r="P197" s="17">
        <f t="shared" si="484"/>
        <v>0.69920776715614741</v>
      </c>
      <c r="Q197" s="17">
        <f t="shared" si="485"/>
        <v>0.62835371932349138</v>
      </c>
      <c r="R197" s="69">
        <f t="shared" si="486"/>
        <v>0.93702257148683199</v>
      </c>
      <c r="S197" s="422">
        <f t="shared" si="487"/>
        <v>0.53734438672559426</v>
      </c>
      <c r="T197" s="17">
        <f t="shared" si="614"/>
        <v>0.46265561327440574</v>
      </c>
      <c r="U197" s="10">
        <f t="shared" si="488"/>
        <v>77470.757131572696</v>
      </c>
      <c r="V197" s="32">
        <v>6</v>
      </c>
      <c r="W197" s="550">
        <f t="shared" si="489"/>
        <v>0</v>
      </c>
      <c r="X197" s="550">
        <f t="shared" si="490"/>
        <v>0.42623327561448321</v>
      </c>
      <c r="Y197" s="550">
        <f t="shared" si="491"/>
        <v>0.57376672438551679</v>
      </c>
      <c r="Z197" s="551">
        <f t="shared" si="492"/>
        <v>96076.09046490601</v>
      </c>
      <c r="AA197" s="426">
        <f t="shared" si="493"/>
        <v>0.30822703167550525</v>
      </c>
      <c r="AB197" s="59">
        <f t="shared" si="494"/>
        <v>0.95060844667143884</v>
      </c>
      <c r="AC197" s="59">
        <f t="shared" si="495"/>
        <v>0.10159228290402073</v>
      </c>
      <c r="AD197" s="59">
        <f t="shared" si="496"/>
        <v>0.30624065376271614</v>
      </c>
      <c r="AE197" s="59">
        <f t="shared" si="497"/>
        <v>0.37164628067650862</v>
      </c>
      <c r="AF197" s="59">
        <f t="shared" si="498"/>
        <v>0.49414867314982691</v>
      </c>
      <c r="AG197" s="59">
        <f t="shared" si="499"/>
        <v>0.28976429866490855</v>
      </c>
      <c r="AH197" s="59">
        <f t="shared" si="500"/>
        <v>0.29108290753255317</v>
      </c>
      <c r="AI197" s="59">
        <f t="shared" si="501"/>
        <v>0.64661282347123783</v>
      </c>
      <c r="AJ197" s="59">
        <f t="shared" si="502"/>
        <v>0.2078692693494078</v>
      </c>
      <c r="AK197" s="59">
        <f t="shared" si="503"/>
        <v>0.30079223284385254</v>
      </c>
      <c r="AL197" s="35">
        <f t="shared" si="504"/>
        <v>1</v>
      </c>
      <c r="AM197" s="27">
        <v>167448</v>
      </c>
      <c r="AN197" s="25">
        <v>81456</v>
      </c>
      <c r="AO197" s="25">
        <v>85992</v>
      </c>
      <c r="AP197" s="17">
        <f t="shared" si="505"/>
        <v>3.2522856149582299E-3</v>
      </c>
      <c r="AQ197" s="63">
        <v>94.725090706112198</v>
      </c>
      <c r="AR197" s="58">
        <v>802.13607735899996</v>
      </c>
      <c r="AS197" s="24">
        <f t="shared" si="506"/>
        <v>208.75261034426435</v>
      </c>
      <c r="AT197" s="17">
        <f t="shared" si="698"/>
        <v>0.18028085492582829</v>
      </c>
      <c r="AU197" s="25">
        <v>162207</v>
      </c>
      <c r="AV197" s="25">
        <v>77684</v>
      </c>
      <c r="AW197" s="25">
        <v>84523</v>
      </c>
      <c r="AX197" s="25">
        <v>5241</v>
      </c>
      <c r="AY197" s="25">
        <v>3772</v>
      </c>
      <c r="AZ197" s="25">
        <v>1469</v>
      </c>
      <c r="BA197" s="25">
        <v>51612</v>
      </c>
      <c r="BB197" s="25">
        <v>24843</v>
      </c>
      <c r="BC197" s="25">
        <v>26769</v>
      </c>
      <c r="BD197" s="63">
        <v>92.805110388882667</v>
      </c>
      <c r="BE197" s="25">
        <v>115836</v>
      </c>
      <c r="BF197" s="25">
        <v>56613</v>
      </c>
      <c r="BG197" s="25">
        <v>59223</v>
      </c>
      <c r="BH197" s="63">
        <v>95.592928423078874</v>
      </c>
      <c r="BI197" s="17">
        <v>0.30822703167550525</v>
      </c>
      <c r="BJ197" s="25">
        <v>42872</v>
      </c>
      <c r="BK197" s="25">
        <v>115357</v>
      </c>
      <c r="BL197" s="25">
        <v>9219</v>
      </c>
      <c r="BM197" s="17">
        <v>0.45156340750886381</v>
      </c>
      <c r="BN197" s="10">
        <f t="shared" si="507"/>
        <v>91834.610539455767</v>
      </c>
      <c r="BO197" s="29">
        <v>0.37164628067650862</v>
      </c>
      <c r="BP197" s="30">
        <f t="shared" si="508"/>
        <v>0.62835371932349138</v>
      </c>
      <c r="BQ197" s="31">
        <v>7.9917126832355203</v>
      </c>
      <c r="BR197" s="25">
        <v>124576</v>
      </c>
      <c r="BS197" s="25">
        <v>33449</v>
      </c>
      <c r="BT197" s="25">
        <v>80508</v>
      </c>
      <c r="BU197" s="25">
        <v>7625</v>
      </c>
      <c r="BV197" s="18">
        <v>1894</v>
      </c>
      <c r="BW197" s="18">
        <v>1100</v>
      </c>
      <c r="BX197" s="25">
        <v>42469</v>
      </c>
      <c r="BY197" s="25">
        <v>34271</v>
      </c>
      <c r="BZ197" s="25">
        <v>8198</v>
      </c>
      <c r="CA197" s="59">
        <v>0.19303491958840568</v>
      </c>
      <c r="CB197" s="25">
        <v>162207</v>
      </c>
      <c r="CC197" s="25">
        <v>5241</v>
      </c>
      <c r="CD197" s="17">
        <f t="shared" si="509"/>
        <v>3.231056612846548E-2</v>
      </c>
      <c r="CE197" s="25">
        <v>2216</v>
      </c>
      <c r="CF197" s="25">
        <v>6760</v>
      </c>
      <c r="CG197" s="25">
        <v>11096</v>
      </c>
      <c r="CH197" s="25">
        <v>10179</v>
      </c>
      <c r="CI197" s="25">
        <v>6176</v>
      </c>
      <c r="CJ197" s="25">
        <v>3184</v>
      </c>
      <c r="CK197" s="25">
        <v>1572</v>
      </c>
      <c r="CL197" s="18">
        <v>774</v>
      </c>
      <c r="CM197" s="18">
        <v>512</v>
      </c>
      <c r="CN197" s="26">
        <v>3.8194212248934516</v>
      </c>
      <c r="CO197" s="27">
        <v>42469</v>
      </c>
      <c r="CP197" s="34">
        <f t="shared" si="510"/>
        <v>3.9428288869528361</v>
      </c>
      <c r="CQ197" s="18">
        <v>644</v>
      </c>
      <c r="CR197" s="25">
        <v>1448</v>
      </c>
      <c r="CS197" s="25">
        <v>2475</v>
      </c>
      <c r="CT197" s="25">
        <v>16213</v>
      </c>
      <c r="CU197" s="25">
        <v>20194</v>
      </c>
      <c r="CV197" s="18">
        <v>923</v>
      </c>
      <c r="CW197" s="18">
        <v>440</v>
      </c>
      <c r="CX197" s="18">
        <v>132</v>
      </c>
      <c r="CY197" s="25">
        <v>42469</v>
      </c>
      <c r="CZ197" s="25">
        <v>37375</v>
      </c>
      <c r="DA197" s="25">
        <v>3046</v>
      </c>
      <c r="DB197" s="18">
        <v>1098</v>
      </c>
      <c r="DC197" s="18">
        <v>521</v>
      </c>
      <c r="DD197" s="18">
        <v>311</v>
      </c>
      <c r="DE197" s="18">
        <v>118</v>
      </c>
      <c r="DF197" s="25">
        <v>42469</v>
      </c>
      <c r="DG197" s="25">
        <v>20897</v>
      </c>
      <c r="DH197" s="18">
        <v>54</v>
      </c>
      <c r="DI197" s="18">
        <v>35</v>
      </c>
      <c r="DJ197" s="25">
        <v>21372</v>
      </c>
      <c r="DK197" s="18">
        <v>72</v>
      </c>
      <c r="DL197" s="18">
        <v>39</v>
      </c>
      <c r="DM197" s="25">
        <f t="shared" si="511"/>
        <v>80020.694082742702</v>
      </c>
      <c r="DN197" s="17">
        <f t="shared" si="512"/>
        <v>0.50323765570180601</v>
      </c>
      <c r="DO197" s="17">
        <f t="shared" si="513"/>
        <v>1.6953542584002448E-3</v>
      </c>
      <c r="DP197" s="23">
        <f t="shared" si="514"/>
        <v>0.49414867314982691</v>
      </c>
      <c r="DQ197" s="23">
        <f t="shared" si="515"/>
        <v>0.50585132685017309</v>
      </c>
      <c r="DR197" s="25">
        <v>42469</v>
      </c>
      <c r="DS197" s="25">
        <v>9521</v>
      </c>
      <c r="DT197" s="25">
        <v>17882</v>
      </c>
      <c r="DU197" s="18">
        <v>14</v>
      </c>
      <c r="DV197" s="25">
        <v>10834</v>
      </c>
      <c r="DW197" s="18">
        <v>169</v>
      </c>
      <c r="DX197" s="25">
        <v>3903</v>
      </c>
      <c r="DY197" s="18">
        <v>146</v>
      </c>
      <c r="DZ197" s="17">
        <f t="shared" si="516"/>
        <v>0.90068049636205227</v>
      </c>
      <c r="EA197" s="17">
        <f t="shared" si="517"/>
        <v>9.9319503637947726E-2</v>
      </c>
      <c r="EB197" s="25">
        <v>42469</v>
      </c>
      <c r="EC197" s="25">
        <v>12129</v>
      </c>
      <c r="ED197" s="18">
        <v>177</v>
      </c>
      <c r="EE197" s="25">
        <v>26577</v>
      </c>
      <c r="EF197" s="17">
        <f t="shared" si="697"/>
        <v>0.62579764063199039</v>
      </c>
      <c r="EG197" s="25">
        <v>3307</v>
      </c>
      <c r="EH197" s="18">
        <v>279</v>
      </c>
      <c r="EI197" s="17">
        <f t="shared" si="519"/>
        <v>0.28976429866490855</v>
      </c>
      <c r="EJ197" s="17">
        <f t="shared" si="520"/>
        <v>7.7868562951800141E-2</v>
      </c>
      <c r="EK197" s="69">
        <f t="shared" si="521"/>
        <v>0.30258541524406041</v>
      </c>
      <c r="EL197" s="27">
        <v>120142</v>
      </c>
      <c r="EM197" s="25">
        <v>114208</v>
      </c>
      <c r="EN197" s="25">
        <v>5934</v>
      </c>
      <c r="EO197" s="59">
        <v>0.95060844667143884</v>
      </c>
      <c r="EP197" s="25">
        <v>56389</v>
      </c>
      <c r="EQ197" s="25">
        <v>54470</v>
      </c>
      <c r="ER197" s="25">
        <v>1919</v>
      </c>
      <c r="ES197" s="59">
        <v>0.9659685399634681</v>
      </c>
      <c r="ET197" s="25">
        <v>63753</v>
      </c>
      <c r="EU197" s="25">
        <v>59738</v>
      </c>
      <c r="EV197" s="25">
        <v>4015</v>
      </c>
      <c r="EW197" s="59">
        <v>0.93702257148683199</v>
      </c>
      <c r="EX197" s="25">
        <v>37237</v>
      </c>
      <c r="EY197" s="25">
        <v>35818</v>
      </c>
      <c r="EZ197" s="25">
        <v>1419</v>
      </c>
      <c r="FA197" s="59">
        <v>0.96189274109085043</v>
      </c>
      <c r="FB197" s="25">
        <v>82905</v>
      </c>
      <c r="FC197" s="25">
        <v>78390</v>
      </c>
      <c r="FD197" s="25">
        <v>4515</v>
      </c>
      <c r="FE197" s="59">
        <v>0.94554007599059164</v>
      </c>
      <c r="FF197" s="25">
        <v>70570</v>
      </c>
      <c r="FG197" s="25">
        <v>23485</v>
      </c>
      <c r="FH197" s="25">
        <v>42828</v>
      </c>
      <c r="FI197" s="25">
        <v>4257</v>
      </c>
      <c r="FJ197" s="23">
        <f t="shared" si="522"/>
        <v>6.0323083463227997E-2</v>
      </c>
      <c r="FK197" s="23">
        <f t="shared" si="523"/>
        <v>0.60688677908459687</v>
      </c>
      <c r="FL197" s="36">
        <f t="shared" si="524"/>
        <v>5.5167958656330747</v>
      </c>
      <c r="FM197" s="25">
        <v>34446</v>
      </c>
      <c r="FN197" s="25">
        <v>12074</v>
      </c>
      <c r="FO197" s="17">
        <f t="shared" si="525"/>
        <v>0.3505196539511119</v>
      </c>
      <c r="FP197" s="25">
        <v>20317</v>
      </c>
      <c r="FQ197" s="17">
        <f t="shared" si="526"/>
        <v>0.58982174998548453</v>
      </c>
      <c r="FR197" s="25">
        <v>2055</v>
      </c>
      <c r="FS197" s="17">
        <f t="shared" si="527"/>
        <v>5.9658596063403589E-2</v>
      </c>
      <c r="FT197" s="25">
        <v>36124</v>
      </c>
      <c r="FU197" s="25">
        <v>11411</v>
      </c>
      <c r="FV197" s="25">
        <v>22511</v>
      </c>
      <c r="FW197" s="17">
        <f t="shared" si="528"/>
        <v>6.0956704683866679E-2</v>
      </c>
      <c r="FX197" s="17">
        <f t="shared" si="529"/>
        <v>0.62315911859151807</v>
      </c>
      <c r="FY197" s="25">
        <v>2202</v>
      </c>
      <c r="FZ197" s="25">
        <v>94958</v>
      </c>
      <c r="GA197" s="25">
        <v>9647</v>
      </c>
      <c r="GB197" s="25">
        <v>56231</v>
      </c>
      <c r="GC197" s="25">
        <v>14529</v>
      </c>
      <c r="GD197" s="25">
        <v>7166</v>
      </c>
      <c r="GE197" s="18">
        <v>121</v>
      </c>
      <c r="GF197" s="25">
        <v>6339</v>
      </c>
      <c r="GG197" s="18">
        <v>193</v>
      </c>
      <c r="GH197" s="18">
        <v>113</v>
      </c>
      <c r="GI197" s="18">
        <v>619</v>
      </c>
      <c r="GJ197" s="10">
        <f t="shared" si="530"/>
        <v>9647</v>
      </c>
      <c r="GK197" s="10">
        <f t="shared" si="659"/>
        <v>85311</v>
      </c>
      <c r="GL197" s="10">
        <f t="shared" si="660"/>
        <v>29080</v>
      </c>
      <c r="GM197" s="10">
        <f t="shared" si="531"/>
        <v>65878</v>
      </c>
      <c r="GN197" s="10">
        <f t="shared" si="661"/>
        <v>14551</v>
      </c>
      <c r="GO197" s="17">
        <f t="shared" si="532"/>
        <v>0.10159228290402073</v>
      </c>
      <c r="GP197" s="17">
        <f t="shared" si="662"/>
        <v>0.89840771709597933</v>
      </c>
      <c r="GQ197" s="17">
        <f t="shared" si="663"/>
        <v>0.30624065376271614</v>
      </c>
      <c r="GR197" s="17">
        <f t="shared" si="664"/>
        <v>0.15323616756881989</v>
      </c>
      <c r="GS197" s="17">
        <f t="shared" si="533"/>
        <v>0.60232418542934774</v>
      </c>
      <c r="GT197" s="25">
        <v>45028</v>
      </c>
      <c r="GU197" s="25">
        <v>4251</v>
      </c>
      <c r="GV197" s="25">
        <v>25025</v>
      </c>
      <c r="GW197" s="25">
        <v>8257</v>
      </c>
      <c r="GX197" s="25">
        <v>4088</v>
      </c>
      <c r="GY197" s="18">
        <v>99</v>
      </c>
      <c r="GZ197" s="25">
        <v>2792</v>
      </c>
      <c r="HA197" s="18">
        <v>52</v>
      </c>
      <c r="HB197" s="18">
        <v>81</v>
      </c>
      <c r="HC197" s="18">
        <v>383</v>
      </c>
      <c r="HD197" s="23">
        <f t="shared" si="534"/>
        <v>9.4407923958425871E-2</v>
      </c>
      <c r="HE197" s="23">
        <f t="shared" si="535"/>
        <v>0.9055920760415741</v>
      </c>
      <c r="HF197" s="23">
        <f t="shared" si="536"/>
        <v>0.34982677445145244</v>
      </c>
      <c r="HG197" s="23">
        <f t="shared" si="537"/>
        <v>0.1664519854312872</v>
      </c>
      <c r="HH197" s="25">
        <v>49930</v>
      </c>
      <c r="HI197" s="25">
        <v>5396</v>
      </c>
      <c r="HJ197" s="25">
        <v>31206</v>
      </c>
      <c r="HK197" s="25">
        <v>6272</v>
      </c>
      <c r="HL197" s="25">
        <v>3078</v>
      </c>
      <c r="HM197" s="18">
        <v>22</v>
      </c>
      <c r="HN197" s="25">
        <v>3547</v>
      </c>
      <c r="HO197" s="18">
        <v>141</v>
      </c>
      <c r="HP197" s="18">
        <v>32</v>
      </c>
      <c r="HQ197" s="18">
        <v>236</v>
      </c>
      <c r="HR197" s="23">
        <f t="shared" si="538"/>
        <v>0.10807129981974764</v>
      </c>
      <c r="HS197" s="23">
        <f t="shared" si="539"/>
        <v>0.89192870018025239</v>
      </c>
      <c r="HT197" s="80">
        <f t="shared" si="540"/>
        <v>0.26693370719006609</v>
      </c>
      <c r="HU197" s="27">
        <v>140489</v>
      </c>
      <c r="HV197" s="25">
        <v>3008</v>
      </c>
      <c r="HW197" s="25">
        <v>34911</v>
      </c>
      <c r="HX197" s="18">
        <v>6136</v>
      </c>
      <c r="HY197" s="25">
        <v>19800</v>
      </c>
      <c r="HZ197" s="25">
        <v>7859</v>
      </c>
      <c r="IA197" s="25">
        <v>3470</v>
      </c>
      <c r="IB197" s="18">
        <v>798</v>
      </c>
      <c r="IC197" s="25">
        <v>16728</v>
      </c>
      <c r="ID197" s="25">
        <v>37494</v>
      </c>
      <c r="IE197" s="25">
        <v>7064</v>
      </c>
      <c r="IF197" s="18">
        <v>1065</v>
      </c>
      <c r="IG197" s="18">
        <v>2156</v>
      </c>
      <c r="IH197" s="17">
        <f t="shared" si="541"/>
        <v>0.32282242737865596</v>
      </c>
      <c r="II197" s="17">
        <f t="shared" si="542"/>
        <v>5.5940322729893445E-2</v>
      </c>
      <c r="IJ197" s="30">
        <f t="shared" si="543"/>
        <v>17.876192899860033</v>
      </c>
      <c r="IK197" s="17">
        <f t="shared" si="615"/>
        <v>0.24436539961422538</v>
      </c>
      <c r="IL197" s="25">
        <v>67753</v>
      </c>
      <c r="IM197" s="25">
        <v>1579</v>
      </c>
      <c r="IN197" s="25">
        <v>26152</v>
      </c>
      <c r="IO197" s="18">
        <v>5155</v>
      </c>
      <c r="IP197" s="25">
        <v>14232</v>
      </c>
      <c r="IQ197" s="25">
        <v>3328</v>
      </c>
      <c r="IR197" s="25">
        <v>2103</v>
      </c>
      <c r="IS197" s="18">
        <v>470</v>
      </c>
      <c r="IT197" s="25">
        <v>8579</v>
      </c>
      <c r="IU197" s="25">
        <v>869</v>
      </c>
      <c r="IV197" s="25">
        <v>2970</v>
      </c>
      <c r="IW197" s="18">
        <v>624</v>
      </c>
      <c r="IX197" s="18">
        <v>1692</v>
      </c>
      <c r="IY197" s="17">
        <f t="shared" si="544"/>
        <v>0.7755966525467507</v>
      </c>
      <c r="IZ197" s="25">
        <v>72736</v>
      </c>
      <c r="JA197" s="25">
        <v>1429</v>
      </c>
      <c r="JB197" s="25">
        <v>8759</v>
      </c>
      <c r="JC197" s="18">
        <v>981</v>
      </c>
      <c r="JD197" s="25">
        <v>5568</v>
      </c>
      <c r="JE197" s="25">
        <v>4531</v>
      </c>
      <c r="JF197" s="25">
        <v>1367</v>
      </c>
      <c r="JG197" s="18">
        <v>328</v>
      </c>
      <c r="JH197" s="25">
        <v>8149</v>
      </c>
      <c r="JI197" s="25">
        <v>36625</v>
      </c>
      <c r="JJ197" s="25">
        <v>4094</v>
      </c>
      <c r="JK197" s="18">
        <v>441</v>
      </c>
      <c r="JL197" s="18">
        <v>464</v>
      </c>
      <c r="JM197" s="80">
        <f t="shared" si="545"/>
        <v>0.31119390673119224</v>
      </c>
      <c r="JN197" s="27">
        <v>140489</v>
      </c>
      <c r="JO197" s="25">
        <v>90917</v>
      </c>
      <c r="JP197" s="18">
        <v>187</v>
      </c>
      <c r="JQ197" s="25">
        <v>4070</v>
      </c>
      <c r="JR197" s="18">
        <v>1862</v>
      </c>
      <c r="JS197" s="18">
        <v>785</v>
      </c>
      <c r="JT197" s="18">
        <v>296</v>
      </c>
      <c r="JU197" s="18">
        <v>25</v>
      </c>
      <c r="JV197" s="18">
        <v>89</v>
      </c>
      <c r="JW197" s="25">
        <v>42258</v>
      </c>
      <c r="JX197" s="17">
        <f t="shared" si="546"/>
        <v>0.30079223284385254</v>
      </c>
      <c r="JY197" s="17">
        <f t="shared" si="547"/>
        <v>0.69920776715614741</v>
      </c>
      <c r="JZ197" s="25">
        <v>44281</v>
      </c>
      <c r="KA197" s="25">
        <v>30118</v>
      </c>
      <c r="KB197" s="18">
        <v>121</v>
      </c>
      <c r="KC197" s="25">
        <v>1403</v>
      </c>
      <c r="KD197" s="18">
        <v>530</v>
      </c>
      <c r="KE197" s="18">
        <v>228</v>
      </c>
      <c r="KF197" s="18">
        <v>157</v>
      </c>
      <c r="KG197" s="18">
        <v>19</v>
      </c>
      <c r="KH197" s="18">
        <v>76</v>
      </c>
      <c r="KI197" s="25">
        <v>11629</v>
      </c>
      <c r="KJ197" s="17">
        <f t="shared" si="548"/>
        <v>0.26261827871999277</v>
      </c>
      <c r="KK197" s="25">
        <v>96208</v>
      </c>
      <c r="KL197" s="25">
        <v>60799</v>
      </c>
      <c r="KM197" s="18">
        <v>66</v>
      </c>
      <c r="KN197" s="25">
        <v>2667</v>
      </c>
      <c r="KO197" s="18">
        <v>1332</v>
      </c>
      <c r="KP197" s="18">
        <v>557</v>
      </c>
      <c r="KQ197" s="18">
        <v>139</v>
      </c>
      <c r="KR197" s="18">
        <v>6</v>
      </c>
      <c r="KS197" s="18">
        <v>13</v>
      </c>
      <c r="KT197" s="25">
        <v>30629</v>
      </c>
      <c r="KU197" s="69">
        <f t="shared" si="699"/>
        <v>0.31836229835356727</v>
      </c>
      <c r="KV197" s="27">
        <v>167448</v>
      </c>
      <c r="KW197" s="25">
        <v>162175</v>
      </c>
      <c r="KX197" s="25">
        <v>5273</v>
      </c>
      <c r="KY197" s="59">
        <v>3.1490373130762986E-2</v>
      </c>
      <c r="KZ197" s="18">
        <v>2464</v>
      </c>
      <c r="LA197" s="18">
        <v>1272</v>
      </c>
      <c r="LB197" s="18">
        <v>2356</v>
      </c>
      <c r="LC197" s="18">
        <v>1835</v>
      </c>
      <c r="LD197" s="25">
        <v>81456</v>
      </c>
      <c r="LE197" s="25">
        <v>78913</v>
      </c>
      <c r="LF197" s="25">
        <v>2543</v>
      </c>
      <c r="LG197" s="59">
        <v>3.121930858377529E-2</v>
      </c>
      <c r="LH197" s="25">
        <v>85992</v>
      </c>
      <c r="LI197" s="25">
        <v>83262</v>
      </c>
      <c r="LJ197" s="25">
        <v>2730</v>
      </c>
      <c r="LK197" s="35">
        <v>3.1747139268769188E-2</v>
      </c>
      <c r="LL197" s="27">
        <v>42469</v>
      </c>
      <c r="LM197" s="18">
        <v>247</v>
      </c>
      <c r="LN197" s="25">
        <v>27214</v>
      </c>
      <c r="LO197" s="18">
        <v>1340</v>
      </c>
      <c r="LP197" s="25">
        <v>10122</v>
      </c>
      <c r="LQ197" s="18">
        <v>154</v>
      </c>
      <c r="LR197" s="25">
        <v>3392</v>
      </c>
      <c r="LS197" s="23">
        <f t="shared" si="549"/>
        <v>7.987002284018932E-2</v>
      </c>
      <c r="LT197" s="23">
        <f t="shared" si="550"/>
        <v>0.92012997715981071</v>
      </c>
      <c r="LU197" s="17">
        <f t="shared" si="551"/>
        <v>0.64661282347123783</v>
      </c>
      <c r="LV197" s="25">
        <v>42469</v>
      </c>
      <c r="LW197" s="25">
        <v>1808</v>
      </c>
      <c r="LX197" s="25">
        <v>2188</v>
      </c>
      <c r="LY197" s="25">
        <v>3964</v>
      </c>
      <c r="LZ197" s="25">
        <v>1098</v>
      </c>
      <c r="MA197" s="25">
        <v>32290</v>
      </c>
      <c r="MB197" s="18">
        <v>15</v>
      </c>
      <c r="MC197" s="18">
        <v>103</v>
      </c>
      <c r="MD197" s="18">
        <v>868</v>
      </c>
      <c r="ME197" s="18">
        <v>5</v>
      </c>
      <c r="MF197" s="18">
        <v>130</v>
      </c>
      <c r="MG197" s="17">
        <f t="shared" si="552"/>
        <v>0.76309778897548797</v>
      </c>
      <c r="MH197" s="17">
        <f t="shared" si="553"/>
        <v>0.2078692693494078</v>
      </c>
      <c r="MI197" s="25">
        <v>42469</v>
      </c>
      <c r="MJ197" s="25">
        <v>2296</v>
      </c>
      <c r="MK197" s="25">
        <v>3429</v>
      </c>
      <c r="ML197" s="25">
        <v>3221</v>
      </c>
      <c r="MM197" s="18">
        <v>1003</v>
      </c>
      <c r="MN197" s="25">
        <v>32321</v>
      </c>
      <c r="MO197" s="18">
        <v>16</v>
      </c>
      <c r="MP197" s="18">
        <v>3</v>
      </c>
      <c r="MQ197" s="18">
        <v>34</v>
      </c>
      <c r="MR197" s="18">
        <v>2</v>
      </c>
      <c r="MS197" s="18">
        <v>144</v>
      </c>
      <c r="MT197" s="17">
        <f t="shared" si="554"/>
        <v>0.21151899032235277</v>
      </c>
      <c r="MU197" s="69">
        <f t="shared" si="555"/>
        <v>0.42724104641032279</v>
      </c>
      <c r="MV197" s="27">
        <v>42469</v>
      </c>
      <c r="MW197" s="25">
        <v>12362</v>
      </c>
      <c r="MX197" s="25">
        <v>8855</v>
      </c>
      <c r="MY197" s="25">
        <v>5125</v>
      </c>
      <c r="MZ197" s="25">
        <v>9750</v>
      </c>
      <c r="NA197" s="25">
        <v>2441</v>
      </c>
      <c r="NB197" s="18">
        <v>19</v>
      </c>
      <c r="NC197" s="25">
        <v>2752</v>
      </c>
      <c r="ND197" s="18">
        <v>1165</v>
      </c>
      <c r="NE197" s="17">
        <f t="shared" si="556"/>
        <v>0.29108290753255317</v>
      </c>
      <c r="NF197" s="10">
        <f t="shared" si="557"/>
        <v>47215.685182132846</v>
      </c>
      <c r="NG197" s="17">
        <f t="shared" si="558"/>
        <v>0.41336033341967082</v>
      </c>
      <c r="NH197" s="25">
        <v>42469</v>
      </c>
      <c r="NI197" s="25">
        <v>7599</v>
      </c>
      <c r="NJ197" s="18">
        <v>129</v>
      </c>
      <c r="NK197" s="18">
        <v>104</v>
      </c>
      <c r="NL197" s="18">
        <v>113</v>
      </c>
      <c r="NM197" s="25">
        <v>25164</v>
      </c>
      <c r="NN197" s="25">
        <v>2414</v>
      </c>
      <c r="NO197" s="18">
        <v>123</v>
      </c>
      <c r="NP197" s="18">
        <v>141</v>
      </c>
      <c r="NQ197" s="28">
        <v>6682</v>
      </c>
      <c r="NR197" s="27">
        <v>42469</v>
      </c>
      <c r="NS197" s="37">
        <f t="shared" si="559"/>
        <v>1.3879535661305893</v>
      </c>
      <c r="NT197" s="37">
        <f t="shared" si="560"/>
        <v>0.3745207022738043</v>
      </c>
      <c r="NU197" s="37">
        <f t="shared" si="561"/>
        <v>0.72048519806599376</v>
      </c>
      <c r="NV197" s="17">
        <f t="shared" si="562"/>
        <v>0.14630260654605381</v>
      </c>
      <c r="NW197" s="10">
        <f t="shared" si="563"/>
        <v>20725</v>
      </c>
      <c r="NX197" s="17">
        <f t="shared" si="564"/>
        <v>0.48800301396312606</v>
      </c>
      <c r="NY197" s="19">
        <f t="shared" si="565"/>
        <v>0.37349744994503414</v>
      </c>
      <c r="NZ197" s="25">
        <v>14520</v>
      </c>
      <c r="OA197" s="25">
        <v>21744</v>
      </c>
      <c r="OB197" s="25">
        <v>1942</v>
      </c>
      <c r="OC197" s="25">
        <v>17390</v>
      </c>
      <c r="OD197" s="18">
        <v>735</v>
      </c>
      <c r="OE197" s="25">
        <v>2614</v>
      </c>
      <c r="OF197" s="17">
        <f t="shared" si="566"/>
        <v>0.40947514657750361</v>
      </c>
      <c r="OG197" s="17">
        <f t="shared" si="567"/>
        <v>0.34189644211071607</v>
      </c>
      <c r="OH197" s="17">
        <f t="shared" si="568"/>
        <v>0.51199698603687394</v>
      </c>
      <c r="OI197" s="69">
        <f t="shared" si="569"/>
        <v>6.1550778214697781E-2</v>
      </c>
      <c r="OJ197" s="27">
        <v>42469</v>
      </c>
      <c r="OK197" s="18">
        <v>623</v>
      </c>
      <c r="OL197" s="25">
        <v>12512</v>
      </c>
      <c r="OM197" s="25">
        <v>16011</v>
      </c>
      <c r="ON197" s="25">
        <v>2389</v>
      </c>
      <c r="OO197" s="18">
        <v>886</v>
      </c>
      <c r="OP197" s="25">
        <v>1512</v>
      </c>
      <c r="OQ197" s="25">
        <v>6541</v>
      </c>
      <c r="OR197" s="69">
        <f t="shared" si="570"/>
        <v>0.40113965480703573</v>
      </c>
      <c r="OS197" s="22">
        <v>157643</v>
      </c>
      <c r="OT197" s="22">
        <v>157643</v>
      </c>
      <c r="OU197" s="38">
        <f t="shared" si="700"/>
        <v>0.65173244915930428</v>
      </c>
      <c r="OV197" s="39">
        <v>0.69508966462196231</v>
      </c>
      <c r="OW197" s="22">
        <v>10957602</v>
      </c>
      <c r="OX197" s="36">
        <f t="shared" si="701"/>
        <v>448363158.63599998</v>
      </c>
      <c r="OY197" s="36">
        <f t="shared" si="702"/>
        <v>10681003.936930455</v>
      </c>
      <c r="OZ197" s="22"/>
      <c r="PA197" s="22"/>
      <c r="PB197" s="38">
        <f t="shared" si="703"/>
        <v>0</v>
      </c>
      <c r="PC197" s="39">
        <v>0</v>
      </c>
      <c r="PD197" s="22"/>
      <c r="PE197" s="40">
        <f t="shared" si="571"/>
        <v>0</v>
      </c>
      <c r="PF197" s="36">
        <f t="shared" si="572"/>
        <v>0</v>
      </c>
      <c r="PG197" s="22"/>
      <c r="PH197" s="22"/>
      <c r="PI197" s="38">
        <f t="shared" si="704"/>
        <v>0</v>
      </c>
      <c r="PJ197" s="39">
        <v>0</v>
      </c>
      <c r="PK197" s="22"/>
      <c r="PL197" s="41">
        <f t="shared" si="573"/>
        <v>0</v>
      </c>
      <c r="PM197" s="36">
        <f t="shared" si="574"/>
        <v>0</v>
      </c>
      <c r="PN197" s="22"/>
      <c r="PO197" s="22"/>
      <c r="PP197" s="38">
        <f t="shared" si="705"/>
        <v>0</v>
      </c>
      <c r="PQ197" s="39">
        <v>0</v>
      </c>
      <c r="PR197" s="22"/>
      <c r="PS197" s="41">
        <f t="shared" si="575"/>
        <v>0</v>
      </c>
      <c r="PT197" s="36">
        <f t="shared" si="576"/>
        <v>0</v>
      </c>
      <c r="PU197" s="22">
        <v>7</v>
      </c>
      <c r="PV197" s="22">
        <v>7</v>
      </c>
      <c r="PW197" s="38">
        <f t="shared" si="706"/>
        <v>2.8939611299677943E-5</v>
      </c>
      <c r="PX197" s="39">
        <v>9.1428571428571428E-2</v>
      </c>
      <c r="PY197" s="22">
        <v>64</v>
      </c>
      <c r="PZ197" s="36">
        <f t="shared" si="577"/>
        <v>1067.9670585378685</v>
      </c>
      <c r="QA197" s="22"/>
      <c r="QB197" s="22"/>
      <c r="QC197" s="39">
        <v>0</v>
      </c>
      <c r="QD197" s="22"/>
      <c r="QE197" s="22">
        <f t="shared" si="578"/>
        <v>0</v>
      </c>
      <c r="QF197" s="22"/>
      <c r="QG197" s="22"/>
      <c r="QH197" s="22"/>
      <c r="QI197" s="38">
        <f t="shared" si="707"/>
        <v>0</v>
      </c>
      <c r="QJ197" s="39">
        <v>0</v>
      </c>
      <c r="QK197" s="22"/>
      <c r="QL197" s="42">
        <f t="shared" si="579"/>
        <v>0</v>
      </c>
      <c r="QM197" s="22">
        <f t="shared" si="708"/>
        <v>84233</v>
      </c>
      <c r="QN197" s="22">
        <v>84233</v>
      </c>
      <c r="QO197" s="22">
        <v>84233</v>
      </c>
      <c r="QP197" s="38">
        <f t="shared" si="709"/>
        <v>0.34823861122939603</v>
      </c>
      <c r="QQ197" s="39">
        <v>0.15412688613726211</v>
      </c>
      <c r="QR197" s="22">
        <v>1298257</v>
      </c>
      <c r="QS197" s="36">
        <f t="shared" si="580"/>
        <v>19805092.167297304</v>
      </c>
      <c r="QT197" s="22"/>
      <c r="QU197" s="22"/>
      <c r="QV197" s="38">
        <f t="shared" si="710"/>
        <v>0</v>
      </c>
      <c r="QW197" s="39">
        <v>0</v>
      </c>
      <c r="QX197" s="22"/>
      <c r="QY197" s="36">
        <f t="shared" si="581"/>
        <v>0</v>
      </c>
      <c r="QZ197" s="22"/>
      <c r="RA197" s="22"/>
      <c r="RB197" s="38">
        <f t="shared" si="711"/>
        <v>0</v>
      </c>
      <c r="RC197" s="39">
        <v>0</v>
      </c>
      <c r="RD197" s="22"/>
      <c r="RE197" s="36">
        <f t="shared" si="582"/>
        <v>0</v>
      </c>
      <c r="RF197" s="10">
        <f t="shared" si="712"/>
        <v>241883</v>
      </c>
      <c r="RG197" s="10">
        <f t="shared" si="713"/>
        <v>241883</v>
      </c>
      <c r="RH197" s="17">
        <f t="shared" si="714"/>
        <v>0.31109833533329989</v>
      </c>
      <c r="RI197" s="17">
        <f t="shared" si="715"/>
        <v>7.1075866287349338E-3</v>
      </c>
      <c r="RJ197" s="17">
        <f t="shared" si="716"/>
        <v>0.35034429282945789</v>
      </c>
      <c r="RK197" s="17">
        <f t="shared" si="717"/>
        <v>0</v>
      </c>
      <c r="RL197" s="17">
        <f t="shared" si="718"/>
        <v>0</v>
      </c>
      <c r="RM197" s="17">
        <f t="shared" si="719"/>
        <v>3.5030055797932059E-5</v>
      </c>
      <c r="RN197" s="17">
        <f t="shared" si="720"/>
        <v>0.64962067711474414</v>
      </c>
      <c r="RO197" s="17">
        <f t="shared" si="721"/>
        <v>0</v>
      </c>
      <c r="RP197" s="17">
        <f t="shared" si="722"/>
        <v>0</v>
      </c>
      <c r="RQ197" s="17">
        <f t="shared" si="723"/>
        <v>0</v>
      </c>
      <c r="RR197" s="36">
        <f t="shared" si="724"/>
        <v>30487164.071286298</v>
      </c>
      <c r="RS197" s="36">
        <f t="shared" si="725"/>
        <v>182.06944287949869</v>
      </c>
      <c r="RT197" s="10">
        <f t="shared" si="726"/>
        <v>0</v>
      </c>
      <c r="RU197" s="17">
        <f t="shared" si="727"/>
        <v>0</v>
      </c>
      <c r="RV197" s="37">
        <f t="shared" si="728"/>
        <v>0.69226857612978177</v>
      </c>
      <c r="RW197" s="36">
        <f t="shared" si="729"/>
        <v>1.4445260618221776</v>
      </c>
      <c r="RX197" s="85">
        <v>-0.2138224</v>
      </c>
      <c r="RY197" s="93">
        <v>219</v>
      </c>
      <c r="RZ197" s="43" t="b">
        <v>1</v>
      </c>
      <c r="SA197" s="18" t="b">
        <v>0</v>
      </c>
      <c r="SB197" s="18" t="b">
        <v>0</v>
      </c>
      <c r="SC197" s="18" t="b">
        <v>0</v>
      </c>
      <c r="SD197" s="18" t="b">
        <v>0</v>
      </c>
      <c r="SE197" s="32" t="b">
        <v>1</v>
      </c>
      <c r="SF197" s="43" t="b">
        <v>0</v>
      </c>
      <c r="SG197" s="18" t="b">
        <v>0</v>
      </c>
      <c r="SH197" s="18"/>
      <c r="SI197" s="18"/>
      <c r="SJ197" s="18"/>
      <c r="SK197" s="18"/>
      <c r="SL197" s="18"/>
      <c r="SM197" s="18"/>
      <c r="SN197" s="18"/>
      <c r="SO197" s="18"/>
      <c r="SP197" s="18"/>
      <c r="SQ197" s="17">
        <f t="shared" si="583"/>
        <v>0</v>
      </c>
      <c r="SR197" s="17">
        <f t="shared" si="584"/>
        <v>0</v>
      </c>
      <c r="SS197" s="17">
        <f t="shared" si="585"/>
        <v>0</v>
      </c>
      <c r="ST197" s="17">
        <f t="shared" si="586"/>
        <v>0</v>
      </c>
      <c r="SU197" s="17">
        <f t="shared" si="587"/>
        <v>0</v>
      </c>
      <c r="SV197" s="17">
        <f t="shared" si="658"/>
        <v>0</v>
      </c>
      <c r="SW197" s="17">
        <f t="shared" si="588"/>
        <v>0</v>
      </c>
      <c r="SX197" s="17">
        <f t="shared" si="589"/>
        <v>0</v>
      </c>
      <c r="SY197" s="17">
        <f t="shared" si="590"/>
        <v>0</v>
      </c>
      <c r="SZ197" s="17">
        <f t="shared" si="591"/>
        <v>0</v>
      </c>
      <c r="TA197" s="17">
        <f t="shared" si="592"/>
        <v>0</v>
      </c>
      <c r="TB197" s="24">
        <f t="shared" si="593"/>
        <v>620</v>
      </c>
      <c r="TC197" s="69">
        <f t="shared" si="594"/>
        <v>1</v>
      </c>
      <c r="TD197" s="17">
        <f t="shared" si="616"/>
        <v>2.6014568158168575E-6</v>
      </c>
      <c r="TE197" s="95"/>
      <c r="TF197" s="71"/>
      <c r="TG197" s="71">
        <v>40</v>
      </c>
      <c r="TH197" s="71">
        <v>1</v>
      </c>
      <c r="TI197" s="71"/>
      <c r="TJ197" s="71"/>
      <c r="TK197" s="71">
        <v>29</v>
      </c>
      <c r="TL197" s="71"/>
      <c r="TM197" s="71">
        <v>1</v>
      </c>
      <c r="TN197" s="71"/>
      <c r="TO197" s="71">
        <v>2</v>
      </c>
      <c r="TP197" s="71"/>
      <c r="TQ197" s="71"/>
      <c r="TR197" s="72"/>
      <c r="TS197" s="72"/>
      <c r="TT197" s="72"/>
      <c r="TU197" s="72">
        <v>40</v>
      </c>
      <c r="TV197" s="72">
        <v>1</v>
      </c>
      <c r="TW197" s="72"/>
      <c r="TX197" s="72">
        <v>1</v>
      </c>
      <c r="TY197" s="72">
        <v>1</v>
      </c>
      <c r="TZ197" s="72">
        <v>133</v>
      </c>
      <c r="UA197" s="72"/>
      <c r="UB197" s="72">
        <v>45</v>
      </c>
      <c r="UC197" s="72"/>
      <c r="UD197" s="72"/>
      <c r="UE197" s="72"/>
      <c r="UF197" s="72"/>
      <c r="UG197" s="72">
        <v>107</v>
      </c>
      <c r="UH197" s="72"/>
      <c r="UI197" s="72"/>
      <c r="UJ197" s="73">
        <v>18</v>
      </c>
      <c r="UK197" s="73"/>
      <c r="UL197" s="73"/>
      <c r="UM197" s="73"/>
      <c r="UN197" s="73">
        <v>2</v>
      </c>
      <c r="UO197" s="73"/>
      <c r="UP197" s="73">
        <v>1</v>
      </c>
      <c r="UQ197" s="73"/>
      <c r="UR197" s="73">
        <v>7</v>
      </c>
      <c r="US197" s="73">
        <v>52</v>
      </c>
      <c r="UT197" s="73"/>
      <c r="UU197" s="73"/>
      <c r="UV197" s="73"/>
      <c r="UW197" s="73"/>
      <c r="UX197" s="73"/>
      <c r="UY197" s="73">
        <v>107</v>
      </c>
      <c r="UZ197" s="73"/>
      <c r="VA197" s="73"/>
      <c r="VB197" s="73">
        <v>36</v>
      </c>
      <c r="VC197" s="73"/>
      <c r="VD197" s="73"/>
      <c r="VE197" s="73"/>
      <c r="VF197" s="73">
        <v>2</v>
      </c>
      <c r="VG197" s="73"/>
      <c r="VH197" s="73">
        <v>2</v>
      </c>
      <c r="VI197" s="73">
        <v>1</v>
      </c>
      <c r="VJ197" s="73">
        <v>7</v>
      </c>
      <c r="VK197" s="73">
        <v>52</v>
      </c>
      <c r="VL197" s="73"/>
      <c r="VM197" s="73"/>
      <c r="VN197" s="73"/>
      <c r="VO197" s="73"/>
      <c r="VP197" s="73">
        <v>2</v>
      </c>
      <c r="VQ197" s="73"/>
      <c r="VR197" s="73"/>
      <c r="VS197" s="73">
        <v>32</v>
      </c>
      <c r="VT197" s="73"/>
      <c r="VU197" s="73"/>
      <c r="VV197" s="73"/>
      <c r="VW197" s="73">
        <v>3</v>
      </c>
      <c r="VX197" s="73"/>
      <c r="VY197" s="73">
        <v>2</v>
      </c>
      <c r="VZ197" s="73">
        <v>1</v>
      </c>
      <c r="WA197" s="73">
        <v>9</v>
      </c>
      <c r="WB197" s="73"/>
      <c r="WC197" s="73">
        <v>68</v>
      </c>
      <c r="WD197" s="73"/>
      <c r="WE197" s="73"/>
      <c r="WF197" s="73"/>
      <c r="WG197" s="73"/>
      <c r="WH197" s="73"/>
      <c r="WI197" s="73"/>
      <c r="WJ197" s="73">
        <v>2</v>
      </c>
      <c r="WK197" s="73"/>
      <c r="WL197" s="73"/>
      <c r="WM197" s="73"/>
      <c r="WN197" s="73"/>
      <c r="WO197" s="22">
        <f t="shared" si="595"/>
        <v>86</v>
      </c>
      <c r="WP197" s="22">
        <f t="shared" si="596"/>
        <v>0</v>
      </c>
      <c r="WQ197" s="22">
        <f t="shared" si="597"/>
        <v>0</v>
      </c>
      <c r="WR197" s="22">
        <f t="shared" si="598"/>
        <v>80</v>
      </c>
      <c r="WS197" s="22">
        <f t="shared" si="599"/>
        <v>9</v>
      </c>
      <c r="WT197" s="22">
        <f t="shared" si="600"/>
        <v>0</v>
      </c>
      <c r="WU197" s="22">
        <f t="shared" si="601"/>
        <v>6</v>
      </c>
      <c r="WV197" s="22">
        <f t="shared" si="602"/>
        <v>2</v>
      </c>
      <c r="WW197" s="22">
        <f t="shared" si="603"/>
        <v>185</v>
      </c>
      <c r="WX197" s="22">
        <f t="shared" si="604"/>
        <v>0</v>
      </c>
      <c r="WY197" s="22">
        <f t="shared" si="605"/>
        <v>218</v>
      </c>
      <c r="WZ197" s="22">
        <f t="shared" si="606"/>
        <v>0</v>
      </c>
      <c r="XA197" s="22">
        <f t="shared" si="607"/>
        <v>0</v>
      </c>
      <c r="XB197" s="22">
        <f t="shared" si="608"/>
        <v>0</v>
      </c>
      <c r="XC197" s="22">
        <f t="shared" si="609"/>
        <v>0</v>
      </c>
      <c r="XD197" s="22">
        <f t="shared" si="610"/>
        <v>0</v>
      </c>
      <c r="XE197" s="22">
        <f t="shared" si="611"/>
        <v>220</v>
      </c>
      <c r="XF197" s="22">
        <f t="shared" si="612"/>
        <v>0</v>
      </c>
      <c r="XG197" s="93">
        <f t="shared" si="613"/>
        <v>0</v>
      </c>
    </row>
    <row r="198" spans="1:631" ht="17.100000000000001" customHeight="1" x14ac:dyDescent="0.2">
      <c r="A198" s="101"/>
      <c r="B198" s="27" t="s">
        <v>461</v>
      </c>
      <c r="C198" s="535" t="s">
        <v>462</v>
      </c>
      <c r="D198" s="25" t="s">
        <v>510</v>
      </c>
      <c r="E198" s="535" t="s">
        <v>511</v>
      </c>
      <c r="F198" s="25" t="s">
        <v>516</v>
      </c>
      <c r="G198" s="535" t="s">
        <v>517</v>
      </c>
      <c r="H198" s="25">
        <v>64</v>
      </c>
      <c r="I198" s="28">
        <v>12</v>
      </c>
      <c r="J198" s="17">
        <f t="shared" ref="J198:J261" si="730">(LU198+MH198)/2</f>
        <v>0.36051587796542517</v>
      </c>
      <c r="K198" s="17">
        <f t="shared" ref="K198:K261" si="731">(DQ198+EA198)/2</f>
        <v>0.3200289370618904</v>
      </c>
      <c r="L198" s="17">
        <f t="shared" ref="L198:L261" si="732">TC198</f>
        <v>1</v>
      </c>
      <c r="M198" s="17">
        <f t="shared" ref="M198:M261" si="733">IK198</f>
        <v>0.12214853192070678</v>
      </c>
      <c r="N198" s="17">
        <f t="shared" ref="N198:N261" si="734">GQ198</f>
        <v>0.31536684386425318</v>
      </c>
      <c r="O198" s="17">
        <f t="shared" ref="O198:O261" si="735">NE198</f>
        <v>0.17599221692818121</v>
      </c>
      <c r="P198" s="17">
        <f t="shared" ref="P198:P261" si="736">JY198</f>
        <v>0.71929325251530729</v>
      </c>
      <c r="Q198" s="17">
        <f t="shared" ref="Q198:Q261" si="737">BP198</f>
        <v>0.58524563594588663</v>
      </c>
      <c r="R198" s="69">
        <f t="shared" ref="R198:R261" si="738">EW198</f>
        <v>0.91505218552655454</v>
      </c>
      <c r="S198" s="422">
        <f t="shared" ref="S198:S261" si="739">AVERAGE(J198:L198,M198:R198)</f>
        <v>0.50151594241424502</v>
      </c>
      <c r="T198" s="17">
        <f t="shared" si="614"/>
        <v>0.49848405758575498</v>
      </c>
      <c r="U198" s="10">
        <f t="shared" ref="U198:U261" si="740">T198*AM198</f>
        <v>78698.669075408659</v>
      </c>
      <c r="V198" s="32">
        <v>5</v>
      </c>
      <c r="W198" s="550">
        <f t="shared" ref="W198:W261" si="741">L198-1</f>
        <v>0</v>
      </c>
      <c r="X198" s="550">
        <f t="shared" ref="X198:X261" si="742">AVERAGE(J198:K198,W198,M198:R198)</f>
        <v>0.39040483130313386</v>
      </c>
      <c r="Y198" s="550">
        <f t="shared" ref="Y198:Y261" si="743">1-X198</f>
        <v>0.60959516869686614</v>
      </c>
      <c r="Z198" s="551">
        <f t="shared" ref="Z198:Z261" si="744">Y198*AM198</f>
        <v>96240.44685318644</v>
      </c>
      <c r="AA198" s="426">
        <f t="shared" ref="AA198:AA261" si="745">BI198</f>
        <v>0.17746839291595937</v>
      </c>
      <c r="AB198" s="59">
        <f t="shared" ref="AB198:AB261" si="746">EO198</f>
        <v>0.93283847453106938</v>
      </c>
      <c r="AC198" s="59">
        <f t="shared" ref="AC198:AC261" si="747">GO198</f>
        <v>0.16788910571293991</v>
      </c>
      <c r="AD198" s="59">
        <f t="shared" ref="AD198:AD261" si="748">GQ198</f>
        <v>0.31536684386425318</v>
      </c>
      <c r="AE198" s="59">
        <f t="shared" ref="AE198:AE261" si="749">BO198</f>
        <v>0.41475436405411331</v>
      </c>
      <c r="AF198" s="59">
        <f t="shared" ref="AF198:AF261" si="750">DP198</f>
        <v>0.43782273555017837</v>
      </c>
      <c r="AG198" s="59">
        <f t="shared" ref="AG198:AG261" si="751">EI198</f>
        <v>0.2364606979818894</v>
      </c>
      <c r="AH198" s="59">
        <f t="shared" ref="AH198:AH261" si="752">NE198</f>
        <v>0.17599221692818121</v>
      </c>
      <c r="AI198" s="59">
        <f t="shared" ref="AI198:AI261" si="753">LU198</f>
        <v>0.6867563050365455</v>
      </c>
      <c r="AJ198" s="59">
        <f t="shared" ref="AJ198:AJ261" si="754">MH198</f>
        <v>3.4275450894304886E-2</v>
      </c>
      <c r="AK198" s="59">
        <f t="shared" ref="AK198:AK261" si="755">JX198</f>
        <v>0.28070674748469276</v>
      </c>
      <c r="AL198" s="35">
        <f t="shared" ref="AL198:AL261" si="756">TC198</f>
        <v>1</v>
      </c>
      <c r="AM198" s="27">
        <v>157876</v>
      </c>
      <c r="AN198" s="25">
        <v>75492</v>
      </c>
      <c r="AO198" s="25">
        <v>82384</v>
      </c>
      <c r="AP198" s="17">
        <f t="shared" ref="AP198:AP261" si="757">AM198/(SUM($AM$6:$AM$335))</f>
        <v>3.0663719109642724E-3</v>
      </c>
      <c r="AQ198" s="63">
        <v>91.634297921926589</v>
      </c>
      <c r="AR198" s="58">
        <v>721.60463641800004</v>
      </c>
      <c r="AS198" s="24">
        <f t="shared" ref="AS198:AS261" si="758">AM198/AR198</f>
        <v>218.78462530907024</v>
      </c>
      <c r="AT198" s="17">
        <f t="shared" si="698"/>
        <v>0.18894460399943885</v>
      </c>
      <c r="AU198" s="25">
        <v>155573</v>
      </c>
      <c r="AV198" s="25">
        <v>73580</v>
      </c>
      <c r="AW198" s="25">
        <v>81993</v>
      </c>
      <c r="AX198" s="25">
        <v>2303</v>
      </c>
      <c r="AY198" s="25">
        <v>1912</v>
      </c>
      <c r="AZ198" s="18">
        <v>391</v>
      </c>
      <c r="BA198" s="25">
        <v>28018</v>
      </c>
      <c r="BB198" s="25">
        <v>13194</v>
      </c>
      <c r="BC198" s="25">
        <v>14824</v>
      </c>
      <c r="BD198" s="63">
        <v>89.004317323259571</v>
      </c>
      <c r="BE198" s="25">
        <v>129858</v>
      </c>
      <c r="BF198" s="25">
        <v>62298</v>
      </c>
      <c r="BG198" s="25">
        <v>67560</v>
      </c>
      <c r="BH198" s="63">
        <v>92.211367673179396</v>
      </c>
      <c r="BI198" s="17">
        <v>0.17746839291595937</v>
      </c>
      <c r="BJ198" s="25">
        <v>43504</v>
      </c>
      <c r="BK198" s="25">
        <v>104891</v>
      </c>
      <c r="BL198" s="25">
        <v>9481</v>
      </c>
      <c r="BM198" s="17">
        <v>0.50514343461307443</v>
      </c>
      <c r="BN198" s="10">
        <f t="shared" ref="BN198:BN261" si="759">(1-BM198)*AM198</f>
        <v>78125.975117026261</v>
      </c>
      <c r="BO198" s="29">
        <v>0.41475436405411331</v>
      </c>
      <c r="BP198" s="30">
        <f t="shared" ref="BP198:BP261" si="760">1-BO198</f>
        <v>0.58524563594588663</v>
      </c>
      <c r="BQ198" s="31">
        <v>9.0389070558961215</v>
      </c>
      <c r="BR198" s="25">
        <v>114372</v>
      </c>
      <c r="BS198" s="25">
        <v>30116</v>
      </c>
      <c r="BT198" s="25">
        <v>73898</v>
      </c>
      <c r="BU198" s="25">
        <v>7400</v>
      </c>
      <c r="BV198" s="25">
        <v>1963</v>
      </c>
      <c r="BW198" s="18">
        <v>995</v>
      </c>
      <c r="BX198" s="25">
        <v>40087</v>
      </c>
      <c r="BY198" s="25">
        <v>31932</v>
      </c>
      <c r="BZ198" s="25">
        <v>8155</v>
      </c>
      <c r="CA198" s="59">
        <v>0.20343253423803229</v>
      </c>
      <c r="CB198" s="25">
        <v>155573</v>
      </c>
      <c r="CC198" s="25">
        <v>2303</v>
      </c>
      <c r="CD198" s="17">
        <f t="shared" ref="CD198:CD261" si="761">CC198/(CB198)</f>
        <v>1.4803339911167104E-2</v>
      </c>
      <c r="CE198" s="25">
        <v>2081</v>
      </c>
      <c r="CF198" s="25">
        <v>5947</v>
      </c>
      <c r="CG198" s="25">
        <v>10069</v>
      </c>
      <c r="CH198" s="25">
        <v>9700</v>
      </c>
      <c r="CI198" s="25">
        <v>6237</v>
      </c>
      <c r="CJ198" s="25">
        <v>3226</v>
      </c>
      <c r="CK198" s="25">
        <v>1602</v>
      </c>
      <c r="CL198" s="18">
        <v>767</v>
      </c>
      <c r="CM198" s="18">
        <v>458</v>
      </c>
      <c r="CN198" s="26">
        <v>3.8808840771322375</v>
      </c>
      <c r="CO198" s="27">
        <v>40087</v>
      </c>
      <c r="CP198" s="34">
        <f t="shared" ref="CP198:CP261" si="762">AM198/CO198</f>
        <v>3.9383341232818618</v>
      </c>
      <c r="CQ198" s="18">
        <v>59</v>
      </c>
      <c r="CR198" s="25">
        <v>1015</v>
      </c>
      <c r="CS198" s="25">
        <v>1961</v>
      </c>
      <c r="CT198" s="25">
        <v>17685</v>
      </c>
      <c r="CU198" s="25">
        <v>18163</v>
      </c>
      <c r="CV198" s="18">
        <v>574</v>
      </c>
      <c r="CW198" s="18">
        <v>377</v>
      </c>
      <c r="CX198" s="18">
        <v>253</v>
      </c>
      <c r="CY198" s="25">
        <v>40087</v>
      </c>
      <c r="CZ198" s="25">
        <v>38633</v>
      </c>
      <c r="DA198" s="18">
        <v>720</v>
      </c>
      <c r="DB198" s="18">
        <v>469</v>
      </c>
      <c r="DC198" s="18">
        <v>115</v>
      </c>
      <c r="DD198" s="18">
        <v>62</v>
      </c>
      <c r="DE198" s="18">
        <v>88</v>
      </c>
      <c r="DF198" s="25">
        <v>40087</v>
      </c>
      <c r="DG198" s="25">
        <v>17433</v>
      </c>
      <c r="DH198" s="18">
        <v>69</v>
      </c>
      <c r="DI198" s="18">
        <v>49</v>
      </c>
      <c r="DJ198" s="25">
        <v>22422</v>
      </c>
      <c r="DK198" s="18">
        <v>73</v>
      </c>
      <c r="DL198" s="18">
        <v>41</v>
      </c>
      <c r="DM198" s="25">
        <f t="shared" ref="DM198:DM261" si="763">(DG198+DH198)*CN198</f>
        <v>67923.233117968426</v>
      </c>
      <c r="DN198" s="17">
        <f t="shared" ref="DN198:DN261" si="764">DJ198/DF198</f>
        <v>0.55933344974680066</v>
      </c>
      <c r="DO198" s="17">
        <f t="shared" ref="DO198:DO261" si="765">DK198/DF198</f>
        <v>1.821039239653753E-3</v>
      </c>
      <c r="DP198" s="23">
        <f t="shared" ref="DP198:DP261" si="766">(DG198+DH198+DI198)/DF198</f>
        <v>0.43782273555017837</v>
      </c>
      <c r="DQ198" s="23">
        <f t="shared" ref="DQ198:DQ261" si="767">1-DP198</f>
        <v>0.56217726444982163</v>
      </c>
      <c r="DR198" s="25">
        <v>40087</v>
      </c>
      <c r="DS198" s="25">
        <v>4635</v>
      </c>
      <c r="DT198" s="25">
        <v>19684</v>
      </c>
      <c r="DU198" s="18">
        <v>16</v>
      </c>
      <c r="DV198" s="25">
        <v>12630</v>
      </c>
      <c r="DW198" s="18">
        <v>107</v>
      </c>
      <c r="DX198" s="25">
        <v>2663</v>
      </c>
      <c r="DY198" s="18">
        <v>352</v>
      </c>
      <c r="DZ198" s="17">
        <f t="shared" ref="DZ198:DZ261" si="768">(DS198+DT198+DV198+DU198)/DR198</f>
        <v>0.92211939032604084</v>
      </c>
      <c r="EA198" s="17">
        <f t="shared" ref="EA198:EA261" si="769">1-DZ198</f>
        <v>7.7880609673959156E-2</v>
      </c>
      <c r="EB198" s="25">
        <v>40087</v>
      </c>
      <c r="EC198" s="25">
        <v>9385</v>
      </c>
      <c r="ED198" s="18">
        <v>94</v>
      </c>
      <c r="EE198" s="25">
        <v>28773</v>
      </c>
      <c r="EF198" s="17">
        <f>ED198/EB198</f>
        <v>2.344899842841819E-3</v>
      </c>
      <c r="EG198" s="25">
        <v>1520</v>
      </c>
      <c r="EH198" s="18">
        <v>315</v>
      </c>
      <c r="EI198" s="17">
        <f t="shared" ref="EI198:EI261" si="770">(EC198+ED198)/EB198</f>
        <v>0.2364606979818894</v>
      </c>
      <c r="EJ198" s="17">
        <f t="shared" ref="EJ198:EJ261" si="771">(EG198)/EB198</f>
        <v>3.7917529373612396E-2</v>
      </c>
      <c r="EK198" s="69">
        <f t="shared" ref="EK198:EK261" si="772">(DQ198+EA198)/2</f>
        <v>0.3200289370618904</v>
      </c>
      <c r="EL198" s="27">
        <v>112490</v>
      </c>
      <c r="EM198" s="25">
        <v>104935</v>
      </c>
      <c r="EN198" s="25">
        <v>7555</v>
      </c>
      <c r="EO198" s="59">
        <v>0.93283847453106938</v>
      </c>
      <c r="EP198" s="25">
        <v>51841</v>
      </c>
      <c r="EQ198" s="25">
        <v>49438</v>
      </c>
      <c r="ER198" s="25">
        <v>2403</v>
      </c>
      <c r="ES198" s="59">
        <v>0.95364672749368262</v>
      </c>
      <c r="ET198" s="25">
        <v>60649</v>
      </c>
      <c r="EU198" s="25">
        <v>55497</v>
      </c>
      <c r="EV198" s="25">
        <v>5152</v>
      </c>
      <c r="EW198" s="59">
        <v>0.91505218552655454</v>
      </c>
      <c r="EX198" s="25">
        <v>20591</v>
      </c>
      <c r="EY198" s="25">
        <v>18901</v>
      </c>
      <c r="EZ198" s="25">
        <v>1690</v>
      </c>
      <c r="FA198" s="59">
        <v>0.91792530717303678</v>
      </c>
      <c r="FB198" s="25">
        <v>91899</v>
      </c>
      <c r="FC198" s="25">
        <v>86034</v>
      </c>
      <c r="FD198" s="25">
        <v>5865</v>
      </c>
      <c r="FE198" s="59">
        <v>0.93617993666960464</v>
      </c>
      <c r="FF198" s="25">
        <v>67866</v>
      </c>
      <c r="FG198" s="25">
        <v>24602</v>
      </c>
      <c r="FH198" s="25">
        <v>38138</v>
      </c>
      <c r="FI198" s="25">
        <v>5126</v>
      </c>
      <c r="FJ198" s="23">
        <f t="shared" ref="FJ198:FJ261" si="773">FI198/FF198</f>
        <v>7.5531193823122039E-2</v>
      </c>
      <c r="FK198" s="23">
        <f t="shared" ref="FK198:FK261" si="774">FH198/FF198</f>
        <v>0.5619603335985619</v>
      </c>
      <c r="FL198" s="36">
        <f t="shared" ref="FL198:FL261" si="775">FG198/FI198</f>
        <v>4.7994537651190008</v>
      </c>
      <c r="FM198" s="25">
        <v>32852</v>
      </c>
      <c r="FN198" s="25">
        <v>12526</v>
      </c>
      <c r="FO198" s="17">
        <f t="shared" ref="FO198:FO261" si="776">FN198/FM198</f>
        <v>0.38128576646779494</v>
      </c>
      <c r="FP198" s="25">
        <v>17775</v>
      </c>
      <c r="FQ198" s="17">
        <f t="shared" ref="FQ198:FQ261" si="777">FP198/FM198</f>
        <v>0.54106294898331908</v>
      </c>
      <c r="FR198" s="25">
        <v>2551</v>
      </c>
      <c r="FS198" s="17">
        <f t="shared" ref="FS198:FS261" si="778">FR198/FM198</f>
        <v>7.765128454888591E-2</v>
      </c>
      <c r="FT198" s="25">
        <v>35014</v>
      </c>
      <c r="FU198" s="25">
        <v>12076</v>
      </c>
      <c r="FV198" s="25">
        <v>20363</v>
      </c>
      <c r="FW198" s="17">
        <f t="shared" ref="FW198:FW261" si="779">FY198/FT198</f>
        <v>7.3542011766721885E-2</v>
      </c>
      <c r="FX198" s="17">
        <f t="shared" ref="FX198:FX261" si="780">FV198/FT198</f>
        <v>0.58156737305077966</v>
      </c>
      <c r="FY198" s="25">
        <v>2575</v>
      </c>
      <c r="FZ198" s="25">
        <v>89166</v>
      </c>
      <c r="GA198" s="25">
        <v>14970</v>
      </c>
      <c r="GB198" s="25">
        <v>46076</v>
      </c>
      <c r="GC198" s="25">
        <v>13571</v>
      </c>
      <c r="GD198" s="25">
        <v>5067</v>
      </c>
      <c r="GE198" s="18">
        <v>113</v>
      </c>
      <c r="GF198" s="25">
        <v>4583</v>
      </c>
      <c r="GG198" s="18">
        <v>132</v>
      </c>
      <c r="GH198" s="18">
        <v>74</v>
      </c>
      <c r="GI198" s="25">
        <v>4580</v>
      </c>
      <c r="GJ198" s="10">
        <f t="shared" ref="GJ198:GJ261" si="781">GA198</f>
        <v>14970</v>
      </c>
      <c r="GK198" s="10">
        <f t="shared" si="659"/>
        <v>74196</v>
      </c>
      <c r="GL198" s="10">
        <f t="shared" si="660"/>
        <v>28120</v>
      </c>
      <c r="GM198" s="10">
        <f t="shared" ref="GM198:GM261" si="782">FZ198-GL198</f>
        <v>61046</v>
      </c>
      <c r="GN198" s="10">
        <f t="shared" si="661"/>
        <v>14549</v>
      </c>
      <c r="GO198" s="17">
        <f t="shared" ref="GO198:GO261" si="783">GA198/FZ198</f>
        <v>0.16788910571293991</v>
      </c>
      <c r="GP198" s="17">
        <f t="shared" si="662"/>
        <v>0.83211089428706009</v>
      </c>
      <c r="GQ198" s="17">
        <f t="shared" si="663"/>
        <v>0.31536684386425318</v>
      </c>
      <c r="GR198" s="17">
        <f t="shared" si="664"/>
        <v>0.16316757508467353</v>
      </c>
      <c r="GS198" s="17">
        <f t="shared" ref="GS198:GS261" si="784">(GP198+GQ198)/2</f>
        <v>0.57373886907565663</v>
      </c>
      <c r="GT198" s="25">
        <v>41325</v>
      </c>
      <c r="GU198" s="25">
        <v>6606</v>
      </c>
      <c r="GV198" s="25">
        <v>19619</v>
      </c>
      <c r="GW198" s="25">
        <v>7818</v>
      </c>
      <c r="GX198" s="25">
        <v>2992</v>
      </c>
      <c r="GY198" s="18">
        <v>74</v>
      </c>
      <c r="GZ198" s="25">
        <v>1937</v>
      </c>
      <c r="HA198" s="18">
        <v>26</v>
      </c>
      <c r="HB198" s="18">
        <v>51</v>
      </c>
      <c r="HC198" s="25">
        <v>2202</v>
      </c>
      <c r="HD198" s="23">
        <f t="shared" ref="HD198:HD261" si="785">GU198/GT198</f>
        <v>0.15985480943738656</v>
      </c>
      <c r="HE198" s="23">
        <f t="shared" ref="HE198:HE261" si="786">(HC198+HB198+HA198+GZ198+GY198+GX198+GW198+GV198)/GT198</f>
        <v>0.84014519056261339</v>
      </c>
      <c r="HF198" s="23">
        <f t="shared" ref="HF198:HF261" si="787">(HC198+HB198+HA198+GZ198+GY198+GX198+GW198)/GT198</f>
        <v>0.36539624924379915</v>
      </c>
      <c r="HG198" s="23">
        <f t="shared" ref="HG198:HG261" si="788">(HC198+HB198+HA198+GZ198+GY198+GX198)/GT198</f>
        <v>0.17621294615849969</v>
      </c>
      <c r="HH198" s="25">
        <v>47841</v>
      </c>
      <c r="HI198" s="25">
        <v>8364</v>
      </c>
      <c r="HJ198" s="25">
        <v>26457</v>
      </c>
      <c r="HK198" s="25">
        <v>5753</v>
      </c>
      <c r="HL198" s="25">
        <v>2075</v>
      </c>
      <c r="HM198" s="18">
        <v>39</v>
      </c>
      <c r="HN198" s="25">
        <v>2646</v>
      </c>
      <c r="HO198" s="18">
        <v>106</v>
      </c>
      <c r="HP198" s="18">
        <v>23</v>
      </c>
      <c r="HQ198" s="25">
        <v>2378</v>
      </c>
      <c r="HR198" s="23">
        <f t="shared" ref="HR198:HR261" si="789">HI198/HH198</f>
        <v>0.17482912146485233</v>
      </c>
      <c r="HS198" s="23">
        <f t="shared" ref="HS198:HS261" si="790">(HQ198+HP198+HO198+HN198+HM198+HL198+HK198+HJ198)/HH198</f>
        <v>0.8251708785351477</v>
      </c>
      <c r="HT198" s="80">
        <f t="shared" ref="HT198:HT261" si="791">(HQ198+HP198+HO198+HN198+HM198+HL198+HK198)/HH198</f>
        <v>0.27215150184987774</v>
      </c>
      <c r="HU198" s="27">
        <v>130004</v>
      </c>
      <c r="HV198" s="25">
        <v>1904</v>
      </c>
      <c r="HW198" s="25">
        <v>28908</v>
      </c>
      <c r="HX198" s="25">
        <v>6340</v>
      </c>
      <c r="HY198" s="25">
        <v>18996</v>
      </c>
      <c r="HZ198" s="25">
        <v>14549</v>
      </c>
      <c r="IA198" s="18">
        <v>2032</v>
      </c>
      <c r="IB198" s="18">
        <v>506</v>
      </c>
      <c r="IC198" s="25">
        <v>15717</v>
      </c>
      <c r="ID198" s="25">
        <v>28200</v>
      </c>
      <c r="IE198" s="25">
        <v>6025</v>
      </c>
      <c r="IF198" s="18">
        <v>1054</v>
      </c>
      <c r="IG198" s="25">
        <v>5773</v>
      </c>
      <c r="IH198" s="17">
        <f t="shared" ref="IH198:IH261" si="792">(ID198+HZ198)/HU198</f>
        <v>0.32882834374326941</v>
      </c>
      <c r="II198" s="17">
        <f t="shared" ref="II198:II261" si="793">HZ198/HU198</f>
        <v>0.11191194117104089</v>
      </c>
      <c r="IJ198" s="30">
        <f t="shared" ref="IJ198:IJ261" si="794">1/II198</f>
        <v>8.935596948243866</v>
      </c>
      <c r="IK198" s="17">
        <f t="shared" si="615"/>
        <v>0.12214853192070678</v>
      </c>
      <c r="IL198" s="25">
        <v>61380</v>
      </c>
      <c r="IM198" s="25">
        <v>731</v>
      </c>
      <c r="IN198" s="25">
        <v>20142</v>
      </c>
      <c r="IO198" s="25">
        <v>5098</v>
      </c>
      <c r="IP198" s="25">
        <v>14223</v>
      </c>
      <c r="IQ198" s="25">
        <v>4131</v>
      </c>
      <c r="IR198" s="18">
        <v>1229</v>
      </c>
      <c r="IS198" s="18">
        <v>330</v>
      </c>
      <c r="IT198" s="25">
        <v>8121</v>
      </c>
      <c r="IU198" s="25">
        <v>563</v>
      </c>
      <c r="IV198" s="25">
        <v>2398</v>
      </c>
      <c r="IW198" s="18">
        <v>584</v>
      </c>
      <c r="IX198" s="25">
        <v>3830</v>
      </c>
      <c r="IY198" s="17">
        <f t="shared" ref="IY198:IY261" si="795">(IM198+IN198+IO198+IP198+IQ198+IR198)/IL198</f>
        <v>0.74216357119582921</v>
      </c>
      <c r="IZ198" s="25">
        <v>68624</v>
      </c>
      <c r="JA198" s="25">
        <v>1173</v>
      </c>
      <c r="JB198" s="25">
        <v>8766</v>
      </c>
      <c r="JC198" s="25">
        <v>1242</v>
      </c>
      <c r="JD198" s="25">
        <v>4773</v>
      </c>
      <c r="JE198" s="25">
        <v>10418</v>
      </c>
      <c r="JF198" s="18">
        <v>803</v>
      </c>
      <c r="JG198" s="18">
        <v>176</v>
      </c>
      <c r="JH198" s="25">
        <v>7596</v>
      </c>
      <c r="JI198" s="25">
        <v>27637</v>
      </c>
      <c r="JJ198" s="25">
        <v>3627</v>
      </c>
      <c r="JK198" s="18">
        <v>470</v>
      </c>
      <c r="JL198" s="25">
        <v>1943</v>
      </c>
      <c r="JM198" s="80">
        <f t="shared" ref="JM198:JM261" si="796">(JA198+JB198+JC198+JD198+JE198+JF198)/IZ198</f>
        <v>0.39599848449522035</v>
      </c>
      <c r="JN198" s="27">
        <v>130004</v>
      </c>
      <c r="JO198" s="25">
        <v>87805</v>
      </c>
      <c r="JP198" s="18">
        <v>80</v>
      </c>
      <c r="JQ198" s="25">
        <v>2916</v>
      </c>
      <c r="JR198" s="25">
        <v>1329</v>
      </c>
      <c r="JS198" s="18">
        <v>578</v>
      </c>
      <c r="JT198" s="18">
        <v>753</v>
      </c>
      <c r="JU198" s="18">
        <v>16</v>
      </c>
      <c r="JV198" s="18">
        <v>34</v>
      </c>
      <c r="JW198" s="25">
        <v>36493</v>
      </c>
      <c r="JX198" s="17">
        <f t="shared" ref="JX198:JX261" si="797">JW198/JN198</f>
        <v>0.28070674748469276</v>
      </c>
      <c r="JY198" s="17">
        <f t="shared" ref="JY198:JY261" si="798">1-JX198</f>
        <v>0.71929325251530729</v>
      </c>
      <c r="JZ198" s="25">
        <v>23587</v>
      </c>
      <c r="KA198" s="25">
        <v>17321</v>
      </c>
      <c r="KB198" s="18">
        <v>31</v>
      </c>
      <c r="KC198" s="25">
        <v>804</v>
      </c>
      <c r="KD198" s="25">
        <v>260</v>
      </c>
      <c r="KE198" s="18">
        <v>173</v>
      </c>
      <c r="KF198" s="18">
        <v>177</v>
      </c>
      <c r="KG198" s="18">
        <v>5</v>
      </c>
      <c r="KH198" s="18">
        <v>2</v>
      </c>
      <c r="KI198" s="25">
        <v>4814</v>
      </c>
      <c r="KJ198" s="17">
        <f t="shared" ref="KJ198:KJ261" si="799">KI198/JZ198</f>
        <v>0.20409547632170263</v>
      </c>
      <c r="KK198" s="25">
        <v>106417</v>
      </c>
      <c r="KL198" s="25">
        <v>70484</v>
      </c>
      <c r="KM198" s="18">
        <v>49</v>
      </c>
      <c r="KN198" s="25">
        <v>2112</v>
      </c>
      <c r="KO198" s="25">
        <v>1069</v>
      </c>
      <c r="KP198" s="18">
        <v>405</v>
      </c>
      <c r="KQ198" s="18">
        <v>576</v>
      </c>
      <c r="KR198" s="18">
        <v>11</v>
      </c>
      <c r="KS198" s="18">
        <v>32</v>
      </c>
      <c r="KT198" s="25">
        <v>31679</v>
      </c>
      <c r="KU198" s="69">
        <f t="shared" si="699"/>
        <v>0.29768739956961765</v>
      </c>
      <c r="KV198" s="27">
        <v>157876</v>
      </c>
      <c r="KW198" s="25">
        <v>151826</v>
      </c>
      <c r="KX198" s="25">
        <v>6050</v>
      </c>
      <c r="KY198" s="59">
        <v>3.8321214117408596E-2</v>
      </c>
      <c r="KZ198" s="25">
        <v>3095</v>
      </c>
      <c r="LA198" s="18">
        <v>1384</v>
      </c>
      <c r="LB198" s="25">
        <v>2765</v>
      </c>
      <c r="LC198" s="18">
        <v>1861</v>
      </c>
      <c r="LD198" s="25">
        <v>75492</v>
      </c>
      <c r="LE198" s="25">
        <v>72705</v>
      </c>
      <c r="LF198" s="25">
        <v>2787</v>
      </c>
      <c r="LG198" s="59">
        <v>3.691781910666031E-2</v>
      </c>
      <c r="LH198" s="25">
        <v>82384</v>
      </c>
      <c r="LI198" s="25">
        <v>79121</v>
      </c>
      <c r="LJ198" s="25">
        <v>3263</v>
      </c>
      <c r="LK198" s="35">
        <v>3.960720528257914E-2</v>
      </c>
      <c r="LL198" s="27">
        <v>40087</v>
      </c>
      <c r="LM198" s="18">
        <v>239</v>
      </c>
      <c r="LN198" s="25">
        <v>27291</v>
      </c>
      <c r="LO198" s="18">
        <v>821</v>
      </c>
      <c r="LP198" s="25">
        <v>5422</v>
      </c>
      <c r="LQ198" s="18">
        <v>244</v>
      </c>
      <c r="LR198" s="25">
        <v>6070</v>
      </c>
      <c r="LS198" s="23">
        <f t="shared" ref="LS198:LS261" si="800">LR198/LL198</f>
        <v>0.15142066006436003</v>
      </c>
      <c r="LT198" s="23">
        <f t="shared" ref="LT198:LT261" si="801">1-LS198</f>
        <v>0.84857933993563994</v>
      </c>
      <c r="LU198" s="17">
        <f t="shared" ref="LU198:LU261" si="802">(LM198+LN198)/LL198</f>
        <v>0.6867563050365455</v>
      </c>
      <c r="LV198" s="25">
        <v>40087</v>
      </c>
      <c r="LW198" s="25">
        <v>1256</v>
      </c>
      <c r="LX198" s="18">
        <v>47</v>
      </c>
      <c r="LY198" s="18">
        <v>3</v>
      </c>
      <c r="LZ198" s="18">
        <v>40</v>
      </c>
      <c r="MA198" s="25">
        <v>38644</v>
      </c>
      <c r="MB198" s="18">
        <v>13</v>
      </c>
      <c r="MC198" s="18">
        <v>10</v>
      </c>
      <c r="MD198" s="18">
        <v>68</v>
      </c>
      <c r="ME198" s="18" t="s">
        <v>764</v>
      </c>
      <c r="MF198" s="18">
        <v>6</v>
      </c>
      <c r="MG198" s="17">
        <f t="shared" ref="MG198:MG261" si="803">(MA198+MB198+MC198)/LV198</f>
        <v>0.96457704492728313</v>
      </c>
      <c r="MH198" s="17">
        <f t="shared" ref="MH198:MH261" si="804">(LW198+LX198+LY198+MD198)/LV198</f>
        <v>3.4275450894304886E-2</v>
      </c>
      <c r="MI198" s="25">
        <v>40087</v>
      </c>
      <c r="MJ198" s="25">
        <v>1279</v>
      </c>
      <c r="MK198" s="18">
        <v>587</v>
      </c>
      <c r="ML198" s="18">
        <v>9</v>
      </c>
      <c r="MM198" s="18">
        <v>50</v>
      </c>
      <c r="MN198" s="25">
        <v>38138</v>
      </c>
      <c r="MO198" s="18">
        <v>13</v>
      </c>
      <c r="MP198" s="18">
        <v>0</v>
      </c>
      <c r="MQ198" s="18">
        <v>2</v>
      </c>
      <c r="MR198" s="18" t="s">
        <v>764</v>
      </c>
      <c r="MS198" s="18">
        <v>9</v>
      </c>
      <c r="MT198" s="17">
        <f t="shared" ref="MT198:MT261" si="805">(MJ198+MK198+ML198+MP198+MQ198)/MI198</f>
        <v>4.6823159627809516E-2</v>
      </c>
      <c r="MU198" s="69">
        <f t="shared" ref="MU198:MU261" si="806">(MH198+LU198)/2</f>
        <v>0.36051587796542517</v>
      </c>
      <c r="MV198" s="27">
        <v>40087</v>
      </c>
      <c r="MW198" s="25">
        <v>7055</v>
      </c>
      <c r="MX198" s="25">
        <v>12664</v>
      </c>
      <c r="MY198" s="25">
        <v>3114</v>
      </c>
      <c r="MZ198" s="25">
        <v>10526</v>
      </c>
      <c r="NA198" s="18">
        <v>542</v>
      </c>
      <c r="NB198" s="18">
        <v>14</v>
      </c>
      <c r="NC198" s="25">
        <v>5368</v>
      </c>
      <c r="ND198" s="18">
        <v>804</v>
      </c>
      <c r="NE198" s="17">
        <f t="shared" ref="NE198:NE261" si="807">MW198/MV198</f>
        <v>0.17599221692818121</v>
      </c>
      <c r="NF198" s="10">
        <f t="shared" ref="NF198:NF261" si="808">MW198*CN198</f>
        <v>27379.637164167936</v>
      </c>
      <c r="NG198" s="17">
        <f t="shared" ref="NG198:NG261" si="809">(MW198+NC198+NA198)/MV198</f>
        <v>0.32342155811110834</v>
      </c>
      <c r="NH198" s="25">
        <v>40087</v>
      </c>
      <c r="NI198" s="25">
        <v>3891</v>
      </c>
      <c r="NJ198" s="18">
        <v>17</v>
      </c>
      <c r="NK198" s="18">
        <v>213</v>
      </c>
      <c r="NL198" s="18">
        <v>32</v>
      </c>
      <c r="NM198" s="25">
        <v>29909</v>
      </c>
      <c r="NN198" s="25">
        <v>1511</v>
      </c>
      <c r="NO198" s="18">
        <v>106</v>
      </c>
      <c r="NP198" s="18">
        <v>133</v>
      </c>
      <c r="NQ198" s="28">
        <v>4275</v>
      </c>
      <c r="NR198" s="27">
        <v>40087</v>
      </c>
      <c r="NS198" s="37">
        <f t="shared" ref="NS198:NS261" si="810">SUM(NZ198:OE198)/NR198</f>
        <v>1.2824855938334123</v>
      </c>
      <c r="NT198" s="37">
        <f t="shared" ref="NT198:NT261" si="811">NS198/(MAX($NS$6:$NS$335))</f>
        <v>0.34606158086223365</v>
      </c>
      <c r="NU198" s="37">
        <f t="shared" ref="NU198:NU261" si="812">1/NS198</f>
        <v>0.77973585419462765</v>
      </c>
      <c r="NV198" s="17">
        <f t="shared" ref="NV198:NV261" si="813">NU198/(MAX($NU$6:$NU$335))</f>
        <v>0.15833411733135805</v>
      </c>
      <c r="NW198" s="10">
        <f t="shared" ref="NW198:NW261" si="814">NR198-(MAX(NZ198:OE198))</f>
        <v>19847</v>
      </c>
      <c r="NX198" s="17">
        <f t="shared" ref="NX198:NX261" si="815">NW198/NR198</f>
        <v>0.49509816149874025</v>
      </c>
      <c r="NY198" s="19">
        <f t="shared" ref="NY198:NY261" si="816">NW198/(MAX($NW$6:$NW$335))</f>
        <v>0.35767449404386453</v>
      </c>
      <c r="NZ198" s="25">
        <v>13950</v>
      </c>
      <c r="OA198" s="25">
        <v>20240</v>
      </c>
      <c r="OB198" s="25">
        <v>2254</v>
      </c>
      <c r="OC198" s="25">
        <v>12578</v>
      </c>
      <c r="OD198" s="18">
        <v>604</v>
      </c>
      <c r="OE198" s="25">
        <v>1785</v>
      </c>
      <c r="OF198" s="17">
        <f t="shared" ref="OF198:OF261" si="817">OC198/NR198</f>
        <v>0.31376755556664254</v>
      </c>
      <c r="OG198" s="17">
        <f t="shared" ref="OG198:OG261" si="818">NZ198/NR198</f>
        <v>0.34799311497492952</v>
      </c>
      <c r="OH198" s="17">
        <f t="shared" ref="OH198:OH261" si="819">OA198/NR198</f>
        <v>0.5049018385012598</v>
      </c>
      <c r="OI198" s="69">
        <f t="shared" ref="OI198:OI261" si="820">(MAX(OD198:OE198))/NR198</f>
        <v>4.4528151270985604E-2</v>
      </c>
      <c r="OJ198" s="27">
        <v>40087</v>
      </c>
      <c r="OK198" s="18">
        <v>528</v>
      </c>
      <c r="OL198" s="25">
        <v>12465</v>
      </c>
      <c r="OM198" s="25">
        <v>21964</v>
      </c>
      <c r="ON198" s="25">
        <v>3780</v>
      </c>
      <c r="OO198" s="18">
        <v>720</v>
      </c>
      <c r="OP198" s="18">
        <v>823</v>
      </c>
      <c r="OQ198" s="25">
        <v>8715</v>
      </c>
      <c r="OR198" s="69">
        <f t="shared" ref="OR198:OR261" si="821">(OK198+OL198+ON198+OP198)/OJ198</f>
        <v>0.43894529398558135</v>
      </c>
      <c r="OS198" s="22">
        <v>150168</v>
      </c>
      <c r="OT198" s="22">
        <v>150168</v>
      </c>
      <c r="OU198" s="38">
        <f t="shared" si="700"/>
        <v>0.53499399695750849</v>
      </c>
      <c r="OV198" s="39">
        <v>0.71299997336316667</v>
      </c>
      <c r="OW198" s="22">
        <v>10706978</v>
      </c>
      <c r="OX198" s="36">
        <f t="shared" si="701"/>
        <v>438108125.80400002</v>
      </c>
      <c r="OY198" s="36">
        <f t="shared" si="702"/>
        <v>10174539.936444832</v>
      </c>
      <c r="OZ198" s="22"/>
      <c r="PA198" s="22"/>
      <c r="PB198" s="38">
        <f t="shared" si="703"/>
        <v>0</v>
      </c>
      <c r="PC198" s="39">
        <v>0</v>
      </c>
      <c r="PD198" s="22"/>
      <c r="PE198" s="40">
        <f t="shared" ref="PE198:PE261" si="822">PD198*40.918</f>
        <v>0</v>
      </c>
      <c r="PF198" s="36">
        <f t="shared" ref="PF198:PF261" si="823">PA198/2.47105*759</f>
        <v>0</v>
      </c>
      <c r="PG198" s="22"/>
      <c r="PH198" s="22"/>
      <c r="PI198" s="38">
        <f t="shared" si="704"/>
        <v>0</v>
      </c>
      <c r="PJ198" s="39">
        <v>0</v>
      </c>
      <c r="PK198" s="22"/>
      <c r="PL198" s="41">
        <f t="shared" ref="PL198:PL261" si="824">PK198*40.918</f>
        <v>0</v>
      </c>
      <c r="PM198" s="36">
        <f t="shared" ref="PM198:PM261" si="825">PH198/2.47105*202</f>
        <v>0</v>
      </c>
      <c r="PN198" s="22">
        <v>80</v>
      </c>
      <c r="PO198" s="22">
        <v>80</v>
      </c>
      <c r="PP198" s="38">
        <f t="shared" si="705"/>
        <v>2.8501091948085261E-4</v>
      </c>
      <c r="PQ198" s="39">
        <v>0.51475000000000004</v>
      </c>
      <c r="PR198" s="22">
        <v>4118</v>
      </c>
      <c r="PS198" s="41">
        <f t="shared" ref="PS198:PS261" si="826">PR198*40.918</f>
        <v>168500.32399999999</v>
      </c>
      <c r="PT198" s="36">
        <f t="shared" ref="PT198:PT261" si="827">PO198/2.47105*324</f>
        <v>10489.468039902067</v>
      </c>
      <c r="PU198" s="22">
        <v>13</v>
      </c>
      <c r="PV198" s="22">
        <v>13</v>
      </c>
      <c r="PW198" s="38">
        <f t="shared" si="706"/>
        <v>4.6314274415638552E-5</v>
      </c>
      <c r="PX198" s="39">
        <v>8.3846153846153848E-2</v>
      </c>
      <c r="PY198" s="22">
        <v>109</v>
      </c>
      <c r="PZ198" s="36">
        <f t="shared" ref="PZ198:PZ261" si="828">PU198/2.47105*377</f>
        <v>1983.3673944274699</v>
      </c>
      <c r="QA198" s="22"/>
      <c r="QB198" s="22"/>
      <c r="QC198" s="39">
        <v>0</v>
      </c>
      <c r="QD198" s="22"/>
      <c r="QE198" s="22">
        <f t="shared" ref="QE198:QE261" si="829">QD198*0.00161111111111111</f>
        <v>0</v>
      </c>
      <c r="QF198" s="22"/>
      <c r="QG198" s="22"/>
      <c r="QH198" s="22"/>
      <c r="QI198" s="38">
        <f t="shared" si="707"/>
        <v>0</v>
      </c>
      <c r="QJ198" s="39">
        <v>0</v>
      </c>
      <c r="QK198" s="22"/>
      <c r="QL198" s="42">
        <f t="shared" ref="QL198:QL261" si="830">QJ198*249.12</f>
        <v>0</v>
      </c>
      <c r="QM198" s="22">
        <f t="shared" si="708"/>
        <v>130430</v>
      </c>
      <c r="QN198" s="22">
        <v>130430</v>
      </c>
      <c r="QO198" s="22">
        <v>130430</v>
      </c>
      <c r="QP198" s="38">
        <f t="shared" si="709"/>
        <v>0.46467467784859506</v>
      </c>
      <c r="QQ198" s="39">
        <v>0.15978448209767693</v>
      </c>
      <c r="QR198" s="22">
        <v>2084069</v>
      </c>
      <c r="QS198" s="36">
        <f t="shared" ref="QS198:QS261" si="831">QN198/2.47105*581</f>
        <v>30667056.514437184</v>
      </c>
      <c r="QT198" s="22"/>
      <c r="QU198" s="22"/>
      <c r="QV198" s="38">
        <f t="shared" si="710"/>
        <v>0</v>
      </c>
      <c r="QW198" s="39">
        <v>0</v>
      </c>
      <c r="QX198" s="22"/>
      <c r="QY198" s="36">
        <f t="shared" ref="QY198:QY261" si="832">QU198/2.47105*581</f>
        <v>0</v>
      </c>
      <c r="QZ198" s="22"/>
      <c r="RA198" s="22"/>
      <c r="RB198" s="38">
        <f t="shared" si="711"/>
        <v>0</v>
      </c>
      <c r="RC198" s="39">
        <v>0</v>
      </c>
      <c r="RD198" s="22"/>
      <c r="RE198" s="36">
        <f t="shared" ref="RE198:RE261" si="833">RA198/2.47105*267</f>
        <v>0</v>
      </c>
      <c r="RF198" s="10">
        <f t="shared" si="712"/>
        <v>280691</v>
      </c>
      <c r="RG198" s="10">
        <f t="shared" si="713"/>
        <v>280691</v>
      </c>
      <c r="RH198" s="17">
        <f t="shared" si="714"/>
        <v>0.36101132714179701</v>
      </c>
      <c r="RI198" s="17">
        <f t="shared" si="715"/>
        <v>8.2479363924138419E-3</v>
      </c>
      <c r="RJ198" s="17">
        <f t="shared" si="716"/>
        <v>0.24904593628455732</v>
      </c>
      <c r="RK198" s="17">
        <f t="shared" si="717"/>
        <v>0</v>
      </c>
      <c r="RL198" s="17">
        <f t="shared" si="718"/>
        <v>2.5675454668637883E-4</v>
      </c>
      <c r="RM198" s="17">
        <f t="shared" si="719"/>
        <v>4.8547609309797158E-5</v>
      </c>
      <c r="RN198" s="17">
        <f t="shared" si="720"/>
        <v>0.75064876155944638</v>
      </c>
      <c r="RO198" s="17">
        <f t="shared" si="721"/>
        <v>0</v>
      </c>
      <c r="RP198" s="17">
        <f t="shared" si="722"/>
        <v>0</v>
      </c>
      <c r="RQ198" s="17">
        <f t="shared" si="723"/>
        <v>0</v>
      </c>
      <c r="RR198" s="36">
        <f t="shared" si="724"/>
        <v>40854069.28631635</v>
      </c>
      <c r="RS198" s="36">
        <f t="shared" si="725"/>
        <v>258.773146560062</v>
      </c>
      <c r="RT198" s="10">
        <f t="shared" si="726"/>
        <v>0</v>
      </c>
      <c r="RU198" s="17">
        <f t="shared" si="727"/>
        <v>0</v>
      </c>
      <c r="RV198" s="37">
        <f t="shared" si="728"/>
        <v>0.56245479904948859</v>
      </c>
      <c r="RW198" s="36">
        <f t="shared" si="729"/>
        <v>1.7779206465833945</v>
      </c>
      <c r="RX198" s="85">
        <v>-0.71527660000000004</v>
      </c>
      <c r="RY198" s="93">
        <v>190</v>
      </c>
      <c r="RZ198" s="43" t="b">
        <v>1</v>
      </c>
      <c r="SA198" s="18" t="b">
        <v>0</v>
      </c>
      <c r="SB198" s="18" t="b">
        <v>0</v>
      </c>
      <c r="SC198" s="18" t="b">
        <v>0</v>
      </c>
      <c r="SD198" s="18" t="b">
        <v>0</v>
      </c>
      <c r="SE198" s="32" t="b">
        <v>1</v>
      </c>
      <c r="SF198" s="43" t="b">
        <v>0</v>
      </c>
      <c r="SG198" s="18" t="b">
        <v>0</v>
      </c>
      <c r="SH198" s="18"/>
      <c r="SI198" s="18"/>
      <c r="SJ198" s="18"/>
      <c r="SK198" s="18"/>
      <c r="SL198" s="18"/>
      <c r="SM198" s="18"/>
      <c r="SN198" s="18"/>
      <c r="SO198" s="18"/>
      <c r="SP198" s="18"/>
      <c r="SQ198" s="17">
        <f t="shared" ref="SQ198:SQ261" si="834">SJ198/(SUM($SJ$6:$SJ$335))</f>
        <v>0</v>
      </c>
      <c r="SR198" s="17">
        <f t="shared" ref="SR198:SR261" si="835">SH198/(SUM($SH$6:$SH$335))</f>
        <v>0</v>
      </c>
      <c r="SS198" s="17">
        <f t="shared" ref="SS198:SS261" si="836">SI198/(SUM($SI$6:$SI$335))</f>
        <v>0</v>
      </c>
      <c r="ST198" s="17">
        <f t="shared" ref="ST198:ST261" si="837">SM198/(SUM($SM$6:$SM$335))</f>
        <v>0</v>
      </c>
      <c r="SU198" s="17">
        <f t="shared" ref="SU198:SU261" si="838">SP198/(SUM($SP$6:$SP$335))</f>
        <v>0</v>
      </c>
      <c r="SV198" s="17">
        <f t="shared" si="658"/>
        <v>0</v>
      </c>
      <c r="SW198" s="17">
        <f t="shared" ref="SW198:SW261" si="839">SI198/(MAX($SI$6:$SI$335))</f>
        <v>0</v>
      </c>
      <c r="SX198" s="17">
        <f t="shared" ref="SX198:SX261" si="840">SH198/(MAX($SH$6:$SH$335))</f>
        <v>0</v>
      </c>
      <c r="SY198" s="17">
        <f t="shared" ref="SY198:SY261" si="841">SM198/(MAX($SM$6:$SM$335))</f>
        <v>0</v>
      </c>
      <c r="SZ198" s="17">
        <f t="shared" ref="SZ198:SZ261" si="842">(SR198+SS198+ST198+SU198)/4</f>
        <v>0</v>
      </c>
      <c r="TA198" s="17">
        <f t="shared" ref="TA198:TA261" si="843">(SW198+SX198+SY198+SV198)/4</f>
        <v>0</v>
      </c>
      <c r="TB198" s="24">
        <f t="shared" ref="TB198:TB261" si="844">IF(TA198=0,620,1/TA198)</f>
        <v>620</v>
      </c>
      <c r="TC198" s="69">
        <f t="shared" ref="TC198:TC261" si="845">TB198/(MAX($TB$6:$TB$335))</f>
        <v>1</v>
      </c>
      <c r="TD198" s="17">
        <f t="shared" si="616"/>
        <v>2.6014568158168575E-6</v>
      </c>
      <c r="TE198" s="95"/>
      <c r="TF198" s="71"/>
      <c r="TG198" s="71">
        <v>37</v>
      </c>
      <c r="TH198" s="71">
        <v>1</v>
      </c>
      <c r="TI198" s="71"/>
      <c r="TJ198" s="71"/>
      <c r="TK198" s="71">
        <v>10</v>
      </c>
      <c r="TL198" s="71"/>
      <c r="TM198" s="71">
        <v>1</v>
      </c>
      <c r="TN198" s="71"/>
      <c r="TO198" s="71">
        <v>2</v>
      </c>
      <c r="TP198" s="71"/>
      <c r="TQ198" s="71"/>
      <c r="TR198" s="72"/>
      <c r="TS198" s="72"/>
      <c r="TT198" s="72"/>
      <c r="TU198" s="72">
        <v>37</v>
      </c>
      <c r="TV198" s="72">
        <v>1</v>
      </c>
      <c r="TW198" s="72"/>
      <c r="TX198" s="72"/>
      <c r="TY198" s="72">
        <v>1</v>
      </c>
      <c r="TZ198" s="72">
        <v>344</v>
      </c>
      <c r="UA198" s="72"/>
      <c r="UB198" s="72"/>
      <c r="UC198" s="72"/>
      <c r="UD198" s="72"/>
      <c r="UE198" s="72"/>
      <c r="UF198" s="72"/>
      <c r="UG198" s="72">
        <v>175</v>
      </c>
      <c r="UH198" s="72"/>
      <c r="UI198" s="72"/>
      <c r="UJ198" s="73">
        <v>4</v>
      </c>
      <c r="UK198" s="73"/>
      <c r="UL198" s="73"/>
      <c r="UM198" s="73"/>
      <c r="UN198" s="73">
        <v>2</v>
      </c>
      <c r="UO198" s="73"/>
      <c r="UP198" s="73"/>
      <c r="UQ198" s="73"/>
      <c r="UR198" s="73">
        <v>10</v>
      </c>
      <c r="US198" s="73"/>
      <c r="UT198" s="73"/>
      <c r="UU198" s="73"/>
      <c r="UV198" s="73"/>
      <c r="UW198" s="73"/>
      <c r="UX198" s="73"/>
      <c r="UY198" s="73">
        <v>174</v>
      </c>
      <c r="UZ198" s="73"/>
      <c r="VA198" s="73"/>
      <c r="VB198" s="73">
        <v>8</v>
      </c>
      <c r="VC198" s="73"/>
      <c r="VD198" s="73"/>
      <c r="VE198" s="73"/>
      <c r="VF198" s="73">
        <v>2</v>
      </c>
      <c r="VG198" s="73"/>
      <c r="VH198" s="73">
        <v>1</v>
      </c>
      <c r="VI198" s="73"/>
      <c r="VJ198" s="73">
        <v>10</v>
      </c>
      <c r="VK198" s="73"/>
      <c r="VL198" s="73"/>
      <c r="VM198" s="73"/>
      <c r="VN198" s="73"/>
      <c r="VO198" s="73"/>
      <c r="VP198" s="73"/>
      <c r="VQ198" s="73"/>
      <c r="VR198" s="73"/>
      <c r="VS198" s="73">
        <v>10</v>
      </c>
      <c r="VT198" s="73"/>
      <c r="VU198" s="73"/>
      <c r="VV198" s="73"/>
      <c r="VW198" s="73">
        <v>2</v>
      </c>
      <c r="VX198" s="73"/>
      <c r="VY198" s="73">
        <v>1</v>
      </c>
      <c r="VZ198" s="73"/>
      <c r="WA198" s="73">
        <v>7</v>
      </c>
      <c r="WB198" s="73"/>
      <c r="WC198" s="73"/>
      <c r="WD198" s="73"/>
      <c r="WE198" s="73"/>
      <c r="WF198" s="73"/>
      <c r="WG198" s="73"/>
      <c r="WH198" s="73"/>
      <c r="WI198" s="73"/>
      <c r="WJ198" s="73"/>
      <c r="WK198" s="73"/>
      <c r="WL198" s="73"/>
      <c r="WM198" s="73"/>
      <c r="WN198" s="73"/>
      <c r="WO198" s="22">
        <f t="shared" ref="WO198:WO261" si="846">TE198+TR198+VB198+UJ198+VS198</f>
        <v>22</v>
      </c>
      <c r="WP198" s="22">
        <f t="shared" ref="WP198:WP261" si="847">TS198+UK198+VC198</f>
        <v>0</v>
      </c>
      <c r="WQ198" s="22">
        <f t="shared" ref="WQ198:WQ261" si="848">TF198+TT198+UL198+VD198+VU198</f>
        <v>0</v>
      </c>
      <c r="WR198" s="22">
        <f t="shared" ref="WR198:WR261" si="849">TG198+TU198+UM198+VE198+VV198</f>
        <v>74</v>
      </c>
      <c r="WS198" s="22">
        <f t="shared" ref="WS198:WS261" si="850">TV198+UN198+VF198+TH198+VW198</f>
        <v>8</v>
      </c>
      <c r="WT198" s="22">
        <f t="shared" ref="WT198:WT261" si="851">TI198+TW198+UO198+VG198</f>
        <v>0</v>
      </c>
      <c r="WU198" s="22">
        <f t="shared" ref="WU198:WU261" si="852">TJ198+TX198+UP198+VH198+VY198</f>
        <v>2</v>
      </c>
      <c r="WV198" s="22">
        <f t="shared" ref="WV198:WV261" si="853">TY198+UQ198+VI198</f>
        <v>1</v>
      </c>
      <c r="WW198" s="22">
        <f t="shared" ref="WW198:WW261" si="854">TK198+TZ198+UR198+VJ198+WA198</f>
        <v>381</v>
      </c>
      <c r="WX198" s="22">
        <f t="shared" ref="WX198:WX261" si="855">TL198+UA198</f>
        <v>0</v>
      </c>
      <c r="WY198" s="22">
        <f t="shared" ref="WY198:WY261" si="856">TM198+UB198+US198+VK198+WB198+WC198</f>
        <v>1</v>
      </c>
      <c r="WZ198" s="22">
        <f t="shared" ref="WZ198:WZ261" si="857">UC198+UT198+VL198</f>
        <v>0</v>
      </c>
      <c r="XA198" s="22">
        <f t="shared" ref="XA198:XA261" si="858">UD198+UU198+VM198</f>
        <v>0</v>
      </c>
      <c r="XB198" s="22">
        <f t="shared" ref="XB198:XB261" si="859">TN198+UE198+UV198+VN198+WF198</f>
        <v>0</v>
      </c>
      <c r="XC198" s="22">
        <f t="shared" ref="XC198:XC261" si="860">UF198+UW198+VO198</f>
        <v>0</v>
      </c>
      <c r="XD198" s="22">
        <f t="shared" ref="XD198:XD261" si="861">UX198+WM198</f>
        <v>0</v>
      </c>
      <c r="XE198" s="22">
        <f t="shared" ref="XE198:XE261" si="862">TO198+UG198+UY198+VP198+WJ198+WL198</f>
        <v>351</v>
      </c>
      <c r="XF198" s="22">
        <f t="shared" ref="XF198:XF261" si="863">TP198+UH198+UZ198+VQ198+WK198</f>
        <v>0</v>
      </c>
      <c r="XG198" s="93">
        <f t="shared" ref="XG198:XG261" si="864">TQ198+UI198+VA198+VR198+WN198</f>
        <v>0</v>
      </c>
    </row>
    <row r="199" spans="1:631" ht="17.100000000000001" customHeight="1" x14ac:dyDescent="0.2">
      <c r="A199" s="101"/>
      <c r="B199" s="27" t="s">
        <v>461</v>
      </c>
      <c r="C199" s="535" t="s">
        <v>462</v>
      </c>
      <c r="D199" s="25" t="s">
        <v>510</v>
      </c>
      <c r="E199" s="535" t="s">
        <v>511</v>
      </c>
      <c r="F199" s="25" t="s">
        <v>518</v>
      </c>
      <c r="G199" s="535" t="s">
        <v>519</v>
      </c>
      <c r="H199" s="25">
        <v>53</v>
      </c>
      <c r="I199" s="28">
        <v>12</v>
      </c>
      <c r="J199" s="17">
        <f t="shared" si="730"/>
        <v>0.4785445388411253</v>
      </c>
      <c r="K199" s="17">
        <f t="shared" si="731"/>
        <v>0.36008800936053315</v>
      </c>
      <c r="L199" s="17">
        <f t="shared" si="732"/>
        <v>1</v>
      </c>
      <c r="M199" s="17">
        <f t="shared" si="733"/>
        <v>0.18726880027202833</v>
      </c>
      <c r="N199" s="17">
        <f t="shared" si="734"/>
        <v>0.31730747159416961</v>
      </c>
      <c r="O199" s="17">
        <f t="shared" si="735"/>
        <v>0.16388563870376965</v>
      </c>
      <c r="P199" s="17">
        <f t="shared" si="736"/>
        <v>0.65961742251374911</v>
      </c>
      <c r="Q199" s="17">
        <f t="shared" si="737"/>
        <v>0.56633891193162589</v>
      </c>
      <c r="R199" s="69">
        <f t="shared" si="738"/>
        <v>0.95487373611595361</v>
      </c>
      <c r="S199" s="422">
        <f t="shared" si="739"/>
        <v>0.52088050325921709</v>
      </c>
      <c r="T199" s="17">
        <f t="shared" ref="T199:T262" si="865">1-S199</f>
        <v>0.47911949674078291</v>
      </c>
      <c r="U199" s="10">
        <f t="shared" si="740"/>
        <v>75709.983755481779</v>
      </c>
      <c r="V199" s="32">
        <v>5</v>
      </c>
      <c r="W199" s="550">
        <f t="shared" si="741"/>
        <v>0</v>
      </c>
      <c r="X199" s="550">
        <f t="shared" si="742"/>
        <v>0.40976939214810604</v>
      </c>
      <c r="Y199" s="550">
        <f t="shared" si="743"/>
        <v>0.59023060785189396</v>
      </c>
      <c r="Z199" s="551">
        <f t="shared" si="744"/>
        <v>93267.650422148436</v>
      </c>
      <c r="AA199" s="426">
        <f t="shared" si="745"/>
        <v>0.20869009422917498</v>
      </c>
      <c r="AB199" s="59">
        <f t="shared" si="746"/>
        <v>0.96718432159723278</v>
      </c>
      <c r="AC199" s="59">
        <f t="shared" si="747"/>
        <v>0.12803856306668196</v>
      </c>
      <c r="AD199" s="59">
        <f t="shared" si="748"/>
        <v>0.31730747159416961</v>
      </c>
      <c r="AE199" s="59">
        <f t="shared" si="749"/>
        <v>0.43366108806837411</v>
      </c>
      <c r="AF199" s="59">
        <f t="shared" si="750"/>
        <v>0.3439487205575622</v>
      </c>
      <c r="AG199" s="59">
        <f t="shared" si="751"/>
        <v>0.22124434043852062</v>
      </c>
      <c r="AH199" s="59">
        <f t="shared" si="752"/>
        <v>0.16388563870376965</v>
      </c>
      <c r="AI199" s="59">
        <f t="shared" si="753"/>
        <v>0.95116243577351578</v>
      </c>
      <c r="AJ199" s="59">
        <f t="shared" si="754"/>
        <v>5.9266419087348017E-3</v>
      </c>
      <c r="AK199" s="59">
        <f t="shared" si="755"/>
        <v>0.34038257748625089</v>
      </c>
      <c r="AL199" s="35">
        <f t="shared" si="756"/>
        <v>1</v>
      </c>
      <c r="AM199" s="27">
        <v>158019</v>
      </c>
      <c r="AN199" s="25">
        <v>75510</v>
      </c>
      <c r="AO199" s="25">
        <v>82509</v>
      </c>
      <c r="AP199" s="17">
        <f t="shared" si="757"/>
        <v>3.0691493513812316E-3</v>
      </c>
      <c r="AQ199" s="63">
        <v>91.517289023015664</v>
      </c>
      <c r="AR199" s="58">
        <v>636.43176107299996</v>
      </c>
      <c r="AS199" s="24">
        <f t="shared" si="758"/>
        <v>248.28899131870151</v>
      </c>
      <c r="AT199" s="17">
        <f t="shared" si="698"/>
        <v>0.21442487138143196</v>
      </c>
      <c r="AU199" s="25">
        <v>155989</v>
      </c>
      <c r="AV199" s="25">
        <v>73709</v>
      </c>
      <c r="AW199" s="25">
        <v>82280</v>
      </c>
      <c r="AX199" s="25">
        <v>2030</v>
      </c>
      <c r="AY199" s="25">
        <v>1801</v>
      </c>
      <c r="AZ199" s="18">
        <v>229</v>
      </c>
      <c r="BA199" s="25">
        <v>32977</v>
      </c>
      <c r="BB199" s="25">
        <v>15436</v>
      </c>
      <c r="BC199" s="25">
        <v>17541</v>
      </c>
      <c r="BD199" s="63">
        <v>87.999543925659879</v>
      </c>
      <c r="BE199" s="25">
        <v>125042</v>
      </c>
      <c r="BF199" s="25">
        <v>60074</v>
      </c>
      <c r="BG199" s="25">
        <v>64968</v>
      </c>
      <c r="BH199" s="63">
        <v>92.467060706809505</v>
      </c>
      <c r="BI199" s="17">
        <v>0.20869009422917498</v>
      </c>
      <c r="BJ199" s="25">
        <v>44854</v>
      </c>
      <c r="BK199" s="25">
        <v>103431</v>
      </c>
      <c r="BL199" s="25">
        <v>9734</v>
      </c>
      <c r="BM199" s="17">
        <v>0.52777213794703715</v>
      </c>
      <c r="BN199" s="10">
        <f t="shared" si="759"/>
        <v>74620.97453374714</v>
      </c>
      <c r="BO199" s="29">
        <v>0.43366108806837411</v>
      </c>
      <c r="BP199" s="30">
        <f t="shared" si="760"/>
        <v>0.56633891193162589</v>
      </c>
      <c r="BQ199" s="31">
        <v>9.4111049878663078</v>
      </c>
      <c r="BR199" s="25">
        <v>113165</v>
      </c>
      <c r="BS199" s="25">
        <v>31256</v>
      </c>
      <c r="BT199" s="25">
        <v>71738</v>
      </c>
      <c r="BU199" s="25">
        <v>7413</v>
      </c>
      <c r="BV199" s="25">
        <v>1818</v>
      </c>
      <c r="BW199" s="18">
        <v>940</v>
      </c>
      <c r="BX199" s="25">
        <v>39314</v>
      </c>
      <c r="BY199" s="25">
        <v>31430</v>
      </c>
      <c r="BZ199" s="25">
        <v>7884</v>
      </c>
      <c r="CA199" s="59">
        <v>0.20053924810500073</v>
      </c>
      <c r="CB199" s="25">
        <v>155989</v>
      </c>
      <c r="CC199" s="25">
        <v>2030</v>
      </c>
      <c r="CD199" s="17">
        <f t="shared" si="761"/>
        <v>1.3013738148202758E-2</v>
      </c>
      <c r="CE199" s="25">
        <v>1778</v>
      </c>
      <c r="CF199" s="25">
        <v>5674</v>
      </c>
      <c r="CG199" s="25">
        <v>9284</v>
      </c>
      <c r="CH199" s="25">
        <v>9640</v>
      </c>
      <c r="CI199" s="25">
        <v>6402</v>
      </c>
      <c r="CJ199" s="25">
        <v>3496</v>
      </c>
      <c r="CK199" s="25">
        <v>1753</v>
      </c>
      <c r="CL199" s="18">
        <v>815</v>
      </c>
      <c r="CM199" s="18">
        <v>472</v>
      </c>
      <c r="CN199" s="26">
        <v>3.9677722948567942</v>
      </c>
      <c r="CO199" s="27">
        <v>39314</v>
      </c>
      <c r="CP199" s="34">
        <f t="shared" si="762"/>
        <v>4.0194078445337542</v>
      </c>
      <c r="CQ199" s="18">
        <v>101</v>
      </c>
      <c r="CR199" s="18">
        <v>842</v>
      </c>
      <c r="CS199" s="25">
        <v>1834</v>
      </c>
      <c r="CT199" s="25">
        <v>18392</v>
      </c>
      <c r="CU199" s="25">
        <v>17216</v>
      </c>
      <c r="CV199" s="18">
        <v>540</v>
      </c>
      <c r="CW199" s="18">
        <v>341</v>
      </c>
      <c r="CX199" s="18">
        <v>48</v>
      </c>
      <c r="CY199" s="25">
        <v>39314</v>
      </c>
      <c r="CZ199" s="25">
        <v>38075</v>
      </c>
      <c r="DA199" s="18">
        <v>630</v>
      </c>
      <c r="DB199" s="18">
        <v>441</v>
      </c>
      <c r="DC199" s="18">
        <v>129</v>
      </c>
      <c r="DD199" s="18">
        <v>16</v>
      </c>
      <c r="DE199" s="18">
        <v>23</v>
      </c>
      <c r="DF199" s="25">
        <v>39314</v>
      </c>
      <c r="DG199" s="25">
        <v>13431</v>
      </c>
      <c r="DH199" s="18">
        <v>69</v>
      </c>
      <c r="DI199" s="18">
        <v>22</v>
      </c>
      <c r="DJ199" s="25">
        <v>25655</v>
      </c>
      <c r="DK199" s="18">
        <v>109</v>
      </c>
      <c r="DL199" s="18">
        <v>28</v>
      </c>
      <c r="DM199" s="25">
        <f t="shared" si="763"/>
        <v>53564.925980566724</v>
      </c>
      <c r="DN199" s="17">
        <f t="shared" si="764"/>
        <v>0.65256651574502722</v>
      </c>
      <c r="DO199" s="17">
        <f t="shared" si="765"/>
        <v>2.7725492191076969E-3</v>
      </c>
      <c r="DP199" s="23">
        <f t="shared" si="766"/>
        <v>0.3439487205575622</v>
      </c>
      <c r="DQ199" s="23">
        <f t="shared" si="767"/>
        <v>0.6560512794424378</v>
      </c>
      <c r="DR199" s="25">
        <v>39314</v>
      </c>
      <c r="DS199" s="25">
        <v>1168</v>
      </c>
      <c r="DT199" s="25">
        <v>23634</v>
      </c>
      <c r="DU199" s="18">
        <v>21</v>
      </c>
      <c r="DV199" s="25">
        <v>11970</v>
      </c>
      <c r="DW199" s="18">
        <v>60</v>
      </c>
      <c r="DX199" s="25">
        <v>2271</v>
      </c>
      <c r="DY199" s="18">
        <v>190</v>
      </c>
      <c r="DZ199" s="17">
        <f t="shared" si="768"/>
        <v>0.9358752607213715</v>
      </c>
      <c r="EA199" s="17">
        <f t="shared" si="769"/>
        <v>6.4124739278628495E-2</v>
      </c>
      <c r="EB199" s="25">
        <v>39314</v>
      </c>
      <c r="EC199" s="25">
        <v>8604</v>
      </c>
      <c r="ED199" s="18">
        <v>94</v>
      </c>
      <c r="EE199" s="25">
        <v>29381</v>
      </c>
      <c r="EF199" s="17">
        <f>ED199/EB199</f>
        <v>2.3910057485882893E-3</v>
      </c>
      <c r="EG199" s="25">
        <v>1022</v>
      </c>
      <c r="EH199" s="18">
        <v>213</v>
      </c>
      <c r="EI199" s="17">
        <f t="shared" si="770"/>
        <v>0.22124434043852062</v>
      </c>
      <c r="EJ199" s="17">
        <f t="shared" si="771"/>
        <v>2.5995828458055655E-2</v>
      </c>
      <c r="EK199" s="69">
        <f t="shared" si="772"/>
        <v>0.36008800936053315</v>
      </c>
      <c r="EL199" s="27">
        <v>111593</v>
      </c>
      <c r="EM199" s="25">
        <v>107931</v>
      </c>
      <c r="EN199" s="25">
        <v>3662</v>
      </c>
      <c r="EO199" s="59">
        <v>0.96718432159723278</v>
      </c>
      <c r="EP199" s="25">
        <v>51362</v>
      </c>
      <c r="EQ199" s="25">
        <v>50418</v>
      </c>
      <c r="ER199" s="25">
        <v>944</v>
      </c>
      <c r="ES199" s="59">
        <v>0.9816206534013473</v>
      </c>
      <c r="ET199" s="25">
        <v>60231</v>
      </c>
      <c r="EU199" s="25">
        <v>57513</v>
      </c>
      <c r="EV199" s="25">
        <v>2718</v>
      </c>
      <c r="EW199" s="59">
        <v>0.95487373611595361</v>
      </c>
      <c r="EX199" s="25">
        <v>23547</v>
      </c>
      <c r="EY199" s="25">
        <v>22527</v>
      </c>
      <c r="EZ199" s="25">
        <v>1020</v>
      </c>
      <c r="FA199" s="59">
        <v>0.95668237992100902</v>
      </c>
      <c r="FB199" s="25">
        <v>88046</v>
      </c>
      <c r="FC199" s="25">
        <v>85404</v>
      </c>
      <c r="FD199" s="25">
        <v>2642</v>
      </c>
      <c r="FE199" s="59">
        <v>0.96999295822638165</v>
      </c>
      <c r="FF199" s="25">
        <v>68903</v>
      </c>
      <c r="FG199" s="25">
        <v>26774</v>
      </c>
      <c r="FH199" s="25">
        <v>38547</v>
      </c>
      <c r="FI199" s="25">
        <v>3582</v>
      </c>
      <c r="FJ199" s="23">
        <f t="shared" si="773"/>
        <v>5.1986125422695671E-2</v>
      </c>
      <c r="FK199" s="23">
        <f t="shared" si="774"/>
        <v>0.55943863111910952</v>
      </c>
      <c r="FL199" s="36">
        <f t="shared" si="775"/>
        <v>7.4745951982132883</v>
      </c>
      <c r="FM199" s="25">
        <v>33326</v>
      </c>
      <c r="FN199" s="25">
        <v>13569</v>
      </c>
      <c r="FO199" s="17">
        <f t="shared" si="776"/>
        <v>0.40715957510652345</v>
      </c>
      <c r="FP199" s="25">
        <v>17893</v>
      </c>
      <c r="FQ199" s="17">
        <f t="shared" si="777"/>
        <v>0.536908119786353</v>
      </c>
      <c r="FR199" s="25">
        <v>1864</v>
      </c>
      <c r="FS199" s="17">
        <f t="shared" si="778"/>
        <v>5.5932305107123569E-2</v>
      </c>
      <c r="FT199" s="25">
        <v>35577</v>
      </c>
      <c r="FU199" s="25">
        <v>13205</v>
      </c>
      <c r="FV199" s="25">
        <v>20654</v>
      </c>
      <c r="FW199" s="17">
        <f t="shared" si="779"/>
        <v>4.8289625319729038E-2</v>
      </c>
      <c r="FX199" s="17">
        <f t="shared" si="780"/>
        <v>0.58054360963543861</v>
      </c>
      <c r="FY199" s="25">
        <v>1718</v>
      </c>
      <c r="FZ199" s="25">
        <v>87130</v>
      </c>
      <c r="GA199" s="25">
        <v>11156</v>
      </c>
      <c r="GB199" s="25">
        <v>48327</v>
      </c>
      <c r="GC199" s="25">
        <v>13593</v>
      </c>
      <c r="GD199" s="25">
        <v>5340</v>
      </c>
      <c r="GE199" s="18">
        <v>117</v>
      </c>
      <c r="GF199" s="25">
        <v>4819</v>
      </c>
      <c r="GG199" s="18">
        <v>123</v>
      </c>
      <c r="GH199" s="18">
        <v>54</v>
      </c>
      <c r="GI199" s="25">
        <v>3601</v>
      </c>
      <c r="GJ199" s="10">
        <f t="shared" si="781"/>
        <v>11156</v>
      </c>
      <c r="GK199" s="10">
        <f t="shared" si="659"/>
        <v>75974</v>
      </c>
      <c r="GL199" s="10">
        <f t="shared" si="660"/>
        <v>27646.999999999996</v>
      </c>
      <c r="GM199" s="10">
        <f t="shared" si="782"/>
        <v>59483</v>
      </c>
      <c r="GN199" s="10">
        <f t="shared" si="661"/>
        <v>14054</v>
      </c>
      <c r="GO199" s="17">
        <f t="shared" si="783"/>
        <v>0.12803856306668196</v>
      </c>
      <c r="GP199" s="17">
        <f t="shared" si="662"/>
        <v>0.87196143693331807</v>
      </c>
      <c r="GQ199" s="17">
        <f t="shared" si="663"/>
        <v>0.31730747159416961</v>
      </c>
      <c r="GR199" s="17">
        <f t="shared" si="664"/>
        <v>0.16129920807988063</v>
      </c>
      <c r="GS199" s="17">
        <f t="shared" si="784"/>
        <v>0.59463445426374384</v>
      </c>
      <c r="GT199" s="25">
        <v>40132</v>
      </c>
      <c r="GU199" s="25">
        <v>5098</v>
      </c>
      <c r="GV199" s="25">
        <v>19752</v>
      </c>
      <c r="GW199" s="25">
        <v>8079</v>
      </c>
      <c r="GX199" s="25">
        <v>3112</v>
      </c>
      <c r="GY199" s="18">
        <v>90</v>
      </c>
      <c r="GZ199" s="25">
        <v>1992</v>
      </c>
      <c r="HA199" s="18">
        <v>31</v>
      </c>
      <c r="HB199" s="18">
        <v>39</v>
      </c>
      <c r="HC199" s="25">
        <v>1939</v>
      </c>
      <c r="HD199" s="23">
        <f t="shared" si="785"/>
        <v>0.12703079836539419</v>
      </c>
      <c r="HE199" s="23">
        <f t="shared" si="786"/>
        <v>0.87296920163460578</v>
      </c>
      <c r="HF199" s="23">
        <f t="shared" si="787"/>
        <v>0.38079338183992822</v>
      </c>
      <c r="HG199" s="23">
        <f t="shared" si="788"/>
        <v>0.17948270706667996</v>
      </c>
      <c r="HH199" s="25">
        <v>46998</v>
      </c>
      <c r="HI199" s="25">
        <v>6058</v>
      </c>
      <c r="HJ199" s="25">
        <v>28575</v>
      </c>
      <c r="HK199" s="25">
        <v>5514</v>
      </c>
      <c r="HL199" s="25">
        <v>2228</v>
      </c>
      <c r="HM199" s="18">
        <v>27</v>
      </c>
      <c r="HN199" s="25">
        <v>2827</v>
      </c>
      <c r="HO199" s="18">
        <v>92</v>
      </c>
      <c r="HP199" s="18">
        <v>15</v>
      </c>
      <c r="HQ199" s="25">
        <v>1662</v>
      </c>
      <c r="HR199" s="23">
        <f t="shared" si="789"/>
        <v>0.1288991020894506</v>
      </c>
      <c r="HS199" s="23">
        <f t="shared" si="790"/>
        <v>0.87110089791054934</v>
      </c>
      <c r="HT199" s="80">
        <f t="shared" si="791"/>
        <v>0.2630963019702966</v>
      </c>
      <c r="HU199" s="27">
        <v>129281</v>
      </c>
      <c r="HV199" s="25">
        <v>1935</v>
      </c>
      <c r="HW199" s="25">
        <v>31764</v>
      </c>
      <c r="HX199" s="25">
        <v>5731</v>
      </c>
      <c r="HY199" s="25">
        <v>19055</v>
      </c>
      <c r="HZ199" s="25">
        <v>9437</v>
      </c>
      <c r="IA199" s="25">
        <v>2653</v>
      </c>
      <c r="IB199" s="18">
        <v>345</v>
      </c>
      <c r="IC199" s="25">
        <v>17327</v>
      </c>
      <c r="ID199" s="25">
        <v>27774</v>
      </c>
      <c r="IE199" s="25">
        <v>7025</v>
      </c>
      <c r="IF199" s="18">
        <v>1058</v>
      </c>
      <c r="IG199" s="25">
        <v>5177</v>
      </c>
      <c r="IH199" s="17">
        <f t="shared" si="792"/>
        <v>0.28783038497536373</v>
      </c>
      <c r="II199" s="17">
        <f t="shared" si="793"/>
        <v>7.2996031899505723E-2</v>
      </c>
      <c r="IJ199" s="30">
        <f t="shared" si="794"/>
        <v>13.699374801313978</v>
      </c>
      <c r="IK199" s="17">
        <f t="shared" ref="IK199:IK262" si="866">IJ199/(MAX($IJ$6:$IJ$335))</f>
        <v>0.18726880027202833</v>
      </c>
      <c r="IL199" s="25">
        <v>60898</v>
      </c>
      <c r="IM199" s="25">
        <v>703</v>
      </c>
      <c r="IN199" s="25">
        <v>21128</v>
      </c>
      <c r="IO199" s="25">
        <v>4630</v>
      </c>
      <c r="IP199" s="25">
        <v>13467</v>
      </c>
      <c r="IQ199" s="25">
        <v>3189</v>
      </c>
      <c r="IR199" s="25">
        <v>1575</v>
      </c>
      <c r="IS199" s="18">
        <v>197</v>
      </c>
      <c r="IT199" s="25">
        <v>8872</v>
      </c>
      <c r="IU199" s="25">
        <v>482</v>
      </c>
      <c r="IV199" s="25">
        <v>2804</v>
      </c>
      <c r="IW199" s="18">
        <v>554</v>
      </c>
      <c r="IX199" s="25">
        <v>3297</v>
      </c>
      <c r="IY199" s="17">
        <f t="shared" si="795"/>
        <v>0.73388288613747577</v>
      </c>
      <c r="IZ199" s="25">
        <v>68383</v>
      </c>
      <c r="JA199" s="25">
        <v>1232</v>
      </c>
      <c r="JB199" s="25">
        <v>10636</v>
      </c>
      <c r="JC199" s="25">
        <v>1101</v>
      </c>
      <c r="JD199" s="25">
        <v>5588</v>
      </c>
      <c r="JE199" s="25">
        <v>6248</v>
      </c>
      <c r="JF199" s="25">
        <v>1078</v>
      </c>
      <c r="JG199" s="18">
        <v>148</v>
      </c>
      <c r="JH199" s="25">
        <v>8455</v>
      </c>
      <c r="JI199" s="25">
        <v>27292</v>
      </c>
      <c r="JJ199" s="25">
        <v>4221</v>
      </c>
      <c r="JK199" s="18">
        <v>504</v>
      </c>
      <c r="JL199" s="25">
        <v>1880</v>
      </c>
      <c r="JM199" s="80">
        <f t="shared" si="796"/>
        <v>0.37850050451135514</v>
      </c>
      <c r="JN199" s="27">
        <v>129281</v>
      </c>
      <c r="JO199" s="25">
        <v>75200</v>
      </c>
      <c r="JP199" s="18">
        <v>51</v>
      </c>
      <c r="JQ199" s="18">
        <v>1110</v>
      </c>
      <c r="JR199" s="25">
        <v>7826</v>
      </c>
      <c r="JS199" s="18">
        <v>546</v>
      </c>
      <c r="JT199" s="18">
        <v>514</v>
      </c>
      <c r="JU199" s="18">
        <v>3</v>
      </c>
      <c r="JV199" s="18">
        <v>26</v>
      </c>
      <c r="JW199" s="25">
        <v>44005</v>
      </c>
      <c r="JX199" s="17">
        <f t="shared" si="797"/>
        <v>0.34038257748625089</v>
      </c>
      <c r="JY199" s="17">
        <f t="shared" si="798"/>
        <v>0.65961742251374911</v>
      </c>
      <c r="JZ199" s="25">
        <v>27500</v>
      </c>
      <c r="KA199" s="25">
        <v>17683</v>
      </c>
      <c r="KB199" s="18">
        <v>15</v>
      </c>
      <c r="KC199" s="18">
        <v>423</v>
      </c>
      <c r="KD199" s="25">
        <v>1883</v>
      </c>
      <c r="KE199" s="18">
        <v>218</v>
      </c>
      <c r="KF199" s="18">
        <v>193</v>
      </c>
      <c r="KG199" s="18" t="s">
        <v>764</v>
      </c>
      <c r="KH199" s="18">
        <v>4</v>
      </c>
      <c r="KI199" s="25">
        <v>7081</v>
      </c>
      <c r="KJ199" s="17">
        <f t="shared" si="799"/>
        <v>0.2574909090909091</v>
      </c>
      <c r="KK199" s="25">
        <v>101781</v>
      </c>
      <c r="KL199" s="25">
        <v>57517</v>
      </c>
      <c r="KM199" s="18">
        <v>36</v>
      </c>
      <c r="KN199" s="18">
        <v>687</v>
      </c>
      <c r="KO199" s="25">
        <v>5943</v>
      </c>
      <c r="KP199" s="18">
        <v>328</v>
      </c>
      <c r="KQ199" s="18">
        <v>321</v>
      </c>
      <c r="KR199" s="18">
        <v>3</v>
      </c>
      <c r="KS199" s="18">
        <v>22</v>
      </c>
      <c r="KT199" s="25">
        <v>36924</v>
      </c>
      <c r="KU199" s="69">
        <f t="shared" si="699"/>
        <v>0.3627789076546703</v>
      </c>
      <c r="KV199" s="27">
        <v>158019</v>
      </c>
      <c r="KW199" s="25">
        <v>152268</v>
      </c>
      <c r="KX199" s="25">
        <v>5751</v>
      </c>
      <c r="KY199" s="59">
        <v>3.6394357640536897E-2</v>
      </c>
      <c r="KZ199" s="25">
        <v>2772</v>
      </c>
      <c r="LA199" s="18">
        <v>1394</v>
      </c>
      <c r="LB199" s="25">
        <v>2557</v>
      </c>
      <c r="LC199" s="25">
        <v>1960</v>
      </c>
      <c r="LD199" s="25">
        <v>75510</v>
      </c>
      <c r="LE199" s="25">
        <v>72847</v>
      </c>
      <c r="LF199" s="25">
        <v>2663</v>
      </c>
      <c r="LG199" s="59">
        <v>3.5266852072573171E-2</v>
      </c>
      <c r="LH199" s="25">
        <v>82509</v>
      </c>
      <c r="LI199" s="25">
        <v>79421</v>
      </c>
      <c r="LJ199" s="25">
        <v>3088</v>
      </c>
      <c r="LK199" s="35">
        <v>3.7426220169920858E-2</v>
      </c>
      <c r="LL199" s="27">
        <v>39314</v>
      </c>
      <c r="LM199" s="18">
        <v>181</v>
      </c>
      <c r="LN199" s="25">
        <v>37213</v>
      </c>
      <c r="LO199" s="18">
        <v>178</v>
      </c>
      <c r="LP199" s="18">
        <v>242</v>
      </c>
      <c r="LQ199" s="18">
        <v>59</v>
      </c>
      <c r="LR199" s="25">
        <v>1441</v>
      </c>
      <c r="LS199" s="23">
        <f t="shared" si="800"/>
        <v>3.6653609401231114E-2</v>
      </c>
      <c r="LT199" s="23">
        <f t="shared" si="801"/>
        <v>0.96334639059876892</v>
      </c>
      <c r="LU199" s="17">
        <f t="shared" si="802"/>
        <v>0.95116243577351578</v>
      </c>
      <c r="LV199" s="25">
        <v>39314</v>
      </c>
      <c r="LW199" s="18">
        <v>62</v>
      </c>
      <c r="LX199" s="18">
        <v>59</v>
      </c>
      <c r="LY199" s="18">
        <v>2</v>
      </c>
      <c r="LZ199" s="18">
        <v>36</v>
      </c>
      <c r="MA199" s="25">
        <v>38960</v>
      </c>
      <c r="MB199" s="18">
        <v>12</v>
      </c>
      <c r="MC199" s="18">
        <v>72</v>
      </c>
      <c r="MD199" s="18">
        <v>110</v>
      </c>
      <c r="ME199" s="18" t="s">
        <v>764</v>
      </c>
      <c r="MF199" s="18">
        <v>1</v>
      </c>
      <c r="MG199" s="17">
        <f t="shared" si="803"/>
        <v>0.99313221753065062</v>
      </c>
      <c r="MH199" s="17">
        <f t="shared" si="804"/>
        <v>5.9266419087348017E-3</v>
      </c>
      <c r="MI199" s="25">
        <v>39314</v>
      </c>
      <c r="MJ199" s="18">
        <v>78</v>
      </c>
      <c r="MK199" s="18">
        <v>226</v>
      </c>
      <c r="ML199" s="18">
        <v>2</v>
      </c>
      <c r="MM199" s="18">
        <v>52</v>
      </c>
      <c r="MN199" s="25">
        <v>38921</v>
      </c>
      <c r="MO199" s="18">
        <v>24</v>
      </c>
      <c r="MP199" s="18">
        <v>4</v>
      </c>
      <c r="MQ199" s="18">
        <v>5</v>
      </c>
      <c r="MR199" s="18" t="s">
        <v>764</v>
      </c>
      <c r="MS199" s="18">
        <v>2</v>
      </c>
      <c r="MT199" s="17">
        <f t="shared" si="805"/>
        <v>8.0124128809075639E-3</v>
      </c>
      <c r="MU199" s="69">
        <f t="shared" si="806"/>
        <v>0.4785445388411253</v>
      </c>
      <c r="MV199" s="27">
        <v>39314</v>
      </c>
      <c r="MW199" s="25">
        <v>6443</v>
      </c>
      <c r="MX199" s="25">
        <v>13732</v>
      </c>
      <c r="MY199" s="25">
        <v>2690</v>
      </c>
      <c r="MZ199" s="25">
        <v>11519</v>
      </c>
      <c r="NA199" s="25">
        <v>1788</v>
      </c>
      <c r="NB199" s="18">
        <v>34</v>
      </c>
      <c r="NC199" s="25">
        <v>2541</v>
      </c>
      <c r="ND199" s="18">
        <v>567</v>
      </c>
      <c r="NE199" s="17">
        <f t="shared" si="807"/>
        <v>0.16388563870376965</v>
      </c>
      <c r="NF199" s="10">
        <f t="shared" si="808"/>
        <v>25564.356895762325</v>
      </c>
      <c r="NG199" s="17">
        <f t="shared" si="809"/>
        <v>0.27399908429567077</v>
      </c>
      <c r="NH199" s="25">
        <v>39314</v>
      </c>
      <c r="NI199" s="25">
        <v>2964</v>
      </c>
      <c r="NJ199" s="18">
        <v>28</v>
      </c>
      <c r="NK199" s="18">
        <v>217</v>
      </c>
      <c r="NL199" s="18">
        <v>28</v>
      </c>
      <c r="NM199" s="25">
        <v>29759</v>
      </c>
      <c r="NN199" s="25">
        <v>1120</v>
      </c>
      <c r="NO199" s="18">
        <v>42</v>
      </c>
      <c r="NP199" s="18">
        <v>205</v>
      </c>
      <c r="NQ199" s="28">
        <v>4951</v>
      </c>
      <c r="NR199" s="27">
        <v>39314</v>
      </c>
      <c r="NS199" s="37">
        <f t="shared" si="810"/>
        <v>1.2418731240779366</v>
      </c>
      <c r="NT199" s="37">
        <f t="shared" si="811"/>
        <v>0.33510284919781763</v>
      </c>
      <c r="NU199" s="37">
        <f t="shared" si="812"/>
        <v>0.80523523749052706</v>
      </c>
      <c r="NV199" s="17">
        <f t="shared" si="813"/>
        <v>0.16351205332715804</v>
      </c>
      <c r="NW199" s="10">
        <f t="shared" si="814"/>
        <v>20868</v>
      </c>
      <c r="NX199" s="17">
        <f t="shared" si="815"/>
        <v>0.53080327618660017</v>
      </c>
      <c r="NY199" s="19">
        <f t="shared" si="816"/>
        <v>0.37607453729568024</v>
      </c>
      <c r="NZ199" s="25">
        <v>15356</v>
      </c>
      <c r="OA199" s="25">
        <v>18446</v>
      </c>
      <c r="OB199" s="25">
        <v>2006</v>
      </c>
      <c r="OC199" s="25">
        <v>11113</v>
      </c>
      <c r="OD199" s="18">
        <v>526</v>
      </c>
      <c r="OE199" s="25">
        <v>1376</v>
      </c>
      <c r="OF199" s="17">
        <f t="shared" si="817"/>
        <v>0.28267283919214531</v>
      </c>
      <c r="OG199" s="17">
        <f t="shared" si="818"/>
        <v>0.39059876888640177</v>
      </c>
      <c r="OH199" s="17">
        <f t="shared" si="819"/>
        <v>0.46919672381339983</v>
      </c>
      <c r="OI199" s="69">
        <f t="shared" si="820"/>
        <v>3.5000254362313681E-2</v>
      </c>
      <c r="OJ199" s="27">
        <v>39314</v>
      </c>
      <c r="OK199" s="18">
        <v>468</v>
      </c>
      <c r="OL199" s="25">
        <v>12317</v>
      </c>
      <c r="OM199" s="25">
        <v>22280</v>
      </c>
      <c r="ON199" s="25">
        <v>2045</v>
      </c>
      <c r="OO199" s="18">
        <v>634</v>
      </c>
      <c r="OP199" s="18">
        <v>827</v>
      </c>
      <c r="OQ199" s="25">
        <v>8558</v>
      </c>
      <c r="OR199" s="69">
        <f t="shared" si="821"/>
        <v>0.39825507452815789</v>
      </c>
      <c r="OS199" s="22">
        <v>112692</v>
      </c>
      <c r="OT199" s="22">
        <v>112592</v>
      </c>
      <c r="OU199" s="38">
        <f t="shared" si="700"/>
        <v>0.52683246379524129</v>
      </c>
      <c r="OV199" s="39">
        <v>0.70503490478897257</v>
      </c>
      <c r="OW199" s="22">
        <v>7938129</v>
      </c>
      <c r="OX199" s="36">
        <f t="shared" si="701"/>
        <v>324812362.42199999</v>
      </c>
      <c r="OY199" s="36">
        <f t="shared" si="702"/>
        <v>7628601.3033682043</v>
      </c>
      <c r="OZ199" s="22"/>
      <c r="PA199" s="22"/>
      <c r="PB199" s="38">
        <f t="shared" si="703"/>
        <v>0</v>
      </c>
      <c r="PC199" s="39">
        <v>0</v>
      </c>
      <c r="PD199" s="22"/>
      <c r="PE199" s="40">
        <f t="shared" si="822"/>
        <v>0</v>
      </c>
      <c r="PF199" s="36">
        <f t="shared" si="823"/>
        <v>0</v>
      </c>
      <c r="PG199" s="22"/>
      <c r="PH199" s="22"/>
      <c r="PI199" s="38">
        <f t="shared" si="704"/>
        <v>0</v>
      </c>
      <c r="PJ199" s="39">
        <v>0</v>
      </c>
      <c r="PK199" s="22"/>
      <c r="PL199" s="41">
        <f t="shared" si="824"/>
        <v>0</v>
      </c>
      <c r="PM199" s="36">
        <f t="shared" si="825"/>
        <v>0</v>
      </c>
      <c r="PN199" s="22">
        <v>121</v>
      </c>
      <c r="PO199" s="22">
        <v>121</v>
      </c>
      <c r="PP199" s="38">
        <f t="shared" si="705"/>
        <v>5.661745782935217E-4</v>
      </c>
      <c r="PQ199" s="39">
        <v>0.50545454545454549</v>
      </c>
      <c r="PR199" s="22">
        <v>6116</v>
      </c>
      <c r="PS199" s="41">
        <f t="shared" si="826"/>
        <v>250254.48799999998</v>
      </c>
      <c r="PT199" s="36">
        <f t="shared" si="827"/>
        <v>15865.320410351875</v>
      </c>
      <c r="PU199" s="22"/>
      <c r="PV199" s="22"/>
      <c r="PW199" s="38">
        <f t="shared" si="706"/>
        <v>0</v>
      </c>
      <c r="PX199" s="39">
        <v>0</v>
      </c>
      <c r="PY199" s="22"/>
      <c r="PZ199" s="36">
        <f t="shared" si="828"/>
        <v>0</v>
      </c>
      <c r="QA199" s="22"/>
      <c r="QB199" s="22"/>
      <c r="QC199" s="39">
        <v>0</v>
      </c>
      <c r="QD199" s="22"/>
      <c r="QE199" s="22">
        <f t="shared" si="829"/>
        <v>0</v>
      </c>
      <c r="QF199" s="22"/>
      <c r="QG199" s="22"/>
      <c r="QH199" s="22"/>
      <c r="QI199" s="38">
        <f t="shared" si="707"/>
        <v>0</v>
      </c>
      <c r="QJ199" s="39">
        <v>0</v>
      </c>
      <c r="QK199" s="22"/>
      <c r="QL199" s="42">
        <f t="shared" si="830"/>
        <v>0</v>
      </c>
      <c r="QM199" s="22">
        <f t="shared" si="708"/>
        <v>101002</v>
      </c>
      <c r="QN199" s="22">
        <v>101002</v>
      </c>
      <c r="QO199" s="22">
        <v>101002</v>
      </c>
      <c r="QP199" s="38">
        <f t="shared" si="709"/>
        <v>0.47260136162646516</v>
      </c>
      <c r="QQ199" s="39">
        <v>0.15275618304588026</v>
      </c>
      <c r="QR199" s="22">
        <v>1542868</v>
      </c>
      <c r="QS199" s="36">
        <f t="shared" si="831"/>
        <v>23747865.07759859</v>
      </c>
      <c r="QT199" s="22"/>
      <c r="QU199" s="22"/>
      <c r="QV199" s="38">
        <f t="shared" si="710"/>
        <v>0</v>
      </c>
      <c r="QW199" s="39">
        <v>0</v>
      </c>
      <c r="QX199" s="22"/>
      <c r="QY199" s="36">
        <f t="shared" si="832"/>
        <v>0</v>
      </c>
      <c r="QZ199" s="22"/>
      <c r="RA199" s="22"/>
      <c r="RB199" s="38">
        <f t="shared" si="711"/>
        <v>0</v>
      </c>
      <c r="RC199" s="39">
        <v>0</v>
      </c>
      <c r="RD199" s="22"/>
      <c r="RE199" s="36">
        <f t="shared" si="833"/>
        <v>0</v>
      </c>
      <c r="RF199" s="10">
        <f t="shared" si="712"/>
        <v>213815</v>
      </c>
      <c r="RG199" s="10">
        <f t="shared" si="713"/>
        <v>213715</v>
      </c>
      <c r="RH199" s="17">
        <f t="shared" si="714"/>
        <v>0.27487000217359708</v>
      </c>
      <c r="RI199" s="17">
        <f t="shared" si="715"/>
        <v>6.2798868724138791E-3</v>
      </c>
      <c r="RJ199" s="17">
        <f t="shared" si="716"/>
        <v>0.24300843199339495</v>
      </c>
      <c r="RK199" s="17">
        <f t="shared" si="717"/>
        <v>0</v>
      </c>
      <c r="RL199" s="17">
        <f t="shared" si="718"/>
        <v>5.0538840380741389E-4</v>
      </c>
      <c r="RM199" s="17">
        <f t="shared" si="719"/>
        <v>0</v>
      </c>
      <c r="RN199" s="17">
        <f t="shared" si="720"/>
        <v>0.75648617960279763</v>
      </c>
      <c r="RO199" s="17">
        <f t="shared" si="721"/>
        <v>0</v>
      </c>
      <c r="RP199" s="17">
        <f t="shared" si="722"/>
        <v>0</v>
      </c>
      <c r="RQ199" s="17">
        <f t="shared" si="723"/>
        <v>0</v>
      </c>
      <c r="RR199" s="36">
        <f t="shared" si="724"/>
        <v>31392331.701377146</v>
      </c>
      <c r="RS199" s="36">
        <f t="shared" si="725"/>
        <v>198.66175397501027</v>
      </c>
      <c r="RT199" s="10">
        <f t="shared" si="726"/>
        <v>100</v>
      </c>
      <c r="RU199" s="17">
        <f t="shared" si="727"/>
        <v>4.6769403456258917E-4</v>
      </c>
      <c r="RV199" s="37">
        <f t="shared" si="728"/>
        <v>0.73904543647545773</v>
      </c>
      <c r="RW199" s="36">
        <f t="shared" si="729"/>
        <v>1.3524639442092408</v>
      </c>
      <c r="RX199" s="85">
        <v>-0.38350139999999999</v>
      </c>
      <c r="RY199" s="93">
        <v>210</v>
      </c>
      <c r="RZ199" s="43" t="b">
        <v>1</v>
      </c>
      <c r="SA199" s="18" t="b">
        <v>0</v>
      </c>
      <c r="SB199" s="18" t="b">
        <v>0</v>
      </c>
      <c r="SC199" s="18" t="b">
        <v>0</v>
      </c>
      <c r="SD199" s="18" t="b">
        <v>0</v>
      </c>
      <c r="SE199" s="32" t="b">
        <v>1</v>
      </c>
      <c r="SF199" s="43" t="b">
        <v>0</v>
      </c>
      <c r="SG199" s="18" t="b">
        <v>0</v>
      </c>
      <c r="SH199" s="18"/>
      <c r="SI199" s="18"/>
      <c r="SJ199" s="18"/>
      <c r="SK199" s="18"/>
      <c r="SL199" s="18"/>
      <c r="SM199" s="18"/>
      <c r="SN199" s="18"/>
      <c r="SO199" s="18"/>
      <c r="SP199" s="18"/>
      <c r="SQ199" s="17">
        <f t="shared" si="834"/>
        <v>0</v>
      </c>
      <c r="SR199" s="17">
        <f t="shared" si="835"/>
        <v>0</v>
      </c>
      <c r="SS199" s="17">
        <f t="shared" si="836"/>
        <v>0</v>
      </c>
      <c r="ST199" s="17">
        <f t="shared" si="837"/>
        <v>0</v>
      </c>
      <c r="SU199" s="17">
        <f t="shared" si="838"/>
        <v>0</v>
      </c>
      <c r="SV199" s="17">
        <f t="shared" si="658"/>
        <v>0</v>
      </c>
      <c r="SW199" s="17">
        <f t="shared" si="839"/>
        <v>0</v>
      </c>
      <c r="SX199" s="17">
        <f t="shared" si="840"/>
        <v>0</v>
      </c>
      <c r="SY199" s="17">
        <f t="shared" si="841"/>
        <v>0</v>
      </c>
      <c r="SZ199" s="17">
        <f t="shared" si="842"/>
        <v>0</v>
      </c>
      <c r="TA199" s="17">
        <f t="shared" si="843"/>
        <v>0</v>
      </c>
      <c r="TB199" s="24">
        <f t="shared" si="844"/>
        <v>620</v>
      </c>
      <c r="TC199" s="69">
        <f t="shared" si="845"/>
        <v>1</v>
      </c>
      <c r="TD199" s="17">
        <f t="shared" ref="TD199:TD262" si="867">1/TB199/(MAX($TB$6:$TB$335))</f>
        <v>2.6014568158168575E-6</v>
      </c>
      <c r="TE199" s="95"/>
      <c r="TF199" s="71"/>
      <c r="TG199" s="71"/>
      <c r="TH199" s="71">
        <v>1</v>
      </c>
      <c r="TI199" s="71"/>
      <c r="TJ199" s="71"/>
      <c r="TK199" s="71">
        <v>23</v>
      </c>
      <c r="TL199" s="71"/>
      <c r="TM199" s="71">
        <v>1</v>
      </c>
      <c r="TN199" s="71"/>
      <c r="TO199" s="71">
        <v>1</v>
      </c>
      <c r="TP199" s="71"/>
      <c r="TQ199" s="71"/>
      <c r="TR199" s="72"/>
      <c r="TS199" s="72"/>
      <c r="TT199" s="72"/>
      <c r="TU199" s="72"/>
      <c r="TV199" s="72">
        <v>1</v>
      </c>
      <c r="TW199" s="72"/>
      <c r="TX199" s="72"/>
      <c r="TY199" s="72">
        <v>1</v>
      </c>
      <c r="TZ199" s="72">
        <v>210</v>
      </c>
      <c r="UA199" s="72"/>
      <c r="UB199" s="72"/>
      <c r="UC199" s="72"/>
      <c r="UD199" s="72"/>
      <c r="UE199" s="72"/>
      <c r="UF199" s="72"/>
      <c r="UG199" s="72">
        <v>179</v>
      </c>
      <c r="UH199" s="72"/>
      <c r="UI199" s="72"/>
      <c r="UJ199" s="73">
        <v>4</v>
      </c>
      <c r="UK199" s="73"/>
      <c r="UL199" s="73"/>
      <c r="UM199" s="73"/>
      <c r="UN199" s="73">
        <v>2</v>
      </c>
      <c r="UO199" s="73"/>
      <c r="UP199" s="73"/>
      <c r="UQ199" s="73"/>
      <c r="UR199" s="73">
        <v>6</v>
      </c>
      <c r="US199" s="73"/>
      <c r="UT199" s="73"/>
      <c r="UU199" s="73"/>
      <c r="UV199" s="73"/>
      <c r="UW199" s="73"/>
      <c r="UX199" s="73"/>
      <c r="UY199" s="73">
        <v>177</v>
      </c>
      <c r="UZ199" s="73"/>
      <c r="VA199" s="73"/>
      <c r="VB199" s="73">
        <v>14</v>
      </c>
      <c r="VC199" s="73"/>
      <c r="VD199" s="73"/>
      <c r="VE199" s="73"/>
      <c r="VF199" s="73">
        <v>2</v>
      </c>
      <c r="VG199" s="73"/>
      <c r="VH199" s="73">
        <v>1</v>
      </c>
      <c r="VI199" s="73"/>
      <c r="VJ199" s="73">
        <v>6</v>
      </c>
      <c r="VK199" s="73"/>
      <c r="VL199" s="73"/>
      <c r="VM199" s="73"/>
      <c r="VN199" s="73"/>
      <c r="VO199" s="73"/>
      <c r="VP199" s="73"/>
      <c r="VQ199" s="73"/>
      <c r="VR199" s="73"/>
      <c r="VS199" s="73">
        <v>2</v>
      </c>
      <c r="VT199" s="73"/>
      <c r="VU199" s="73"/>
      <c r="VV199" s="73"/>
      <c r="VW199" s="73">
        <v>2</v>
      </c>
      <c r="VX199" s="73"/>
      <c r="VY199" s="73">
        <v>1</v>
      </c>
      <c r="VZ199" s="73"/>
      <c r="WA199" s="73">
        <v>9</v>
      </c>
      <c r="WB199" s="73"/>
      <c r="WC199" s="73"/>
      <c r="WD199" s="73"/>
      <c r="WE199" s="73"/>
      <c r="WF199" s="73"/>
      <c r="WG199" s="73"/>
      <c r="WH199" s="73"/>
      <c r="WI199" s="73"/>
      <c r="WJ199" s="73"/>
      <c r="WK199" s="73"/>
      <c r="WL199" s="73"/>
      <c r="WM199" s="73"/>
      <c r="WN199" s="73"/>
      <c r="WO199" s="22">
        <f t="shared" si="846"/>
        <v>20</v>
      </c>
      <c r="WP199" s="22">
        <f t="shared" si="847"/>
        <v>0</v>
      </c>
      <c r="WQ199" s="22">
        <f t="shared" si="848"/>
        <v>0</v>
      </c>
      <c r="WR199" s="22">
        <f t="shared" si="849"/>
        <v>0</v>
      </c>
      <c r="WS199" s="22">
        <f t="shared" si="850"/>
        <v>8</v>
      </c>
      <c r="WT199" s="22">
        <f t="shared" si="851"/>
        <v>0</v>
      </c>
      <c r="WU199" s="22">
        <f t="shared" si="852"/>
        <v>2</v>
      </c>
      <c r="WV199" s="22">
        <f t="shared" si="853"/>
        <v>1</v>
      </c>
      <c r="WW199" s="22">
        <f t="shared" si="854"/>
        <v>254</v>
      </c>
      <c r="WX199" s="22">
        <f t="shared" si="855"/>
        <v>0</v>
      </c>
      <c r="WY199" s="22">
        <f t="shared" si="856"/>
        <v>1</v>
      </c>
      <c r="WZ199" s="22">
        <f t="shared" si="857"/>
        <v>0</v>
      </c>
      <c r="XA199" s="22">
        <f t="shared" si="858"/>
        <v>0</v>
      </c>
      <c r="XB199" s="22">
        <f t="shared" si="859"/>
        <v>0</v>
      </c>
      <c r="XC199" s="22">
        <f t="shared" si="860"/>
        <v>0</v>
      </c>
      <c r="XD199" s="22">
        <f t="shared" si="861"/>
        <v>0</v>
      </c>
      <c r="XE199" s="22">
        <f t="shared" si="862"/>
        <v>357</v>
      </c>
      <c r="XF199" s="22">
        <f t="shared" si="863"/>
        <v>0</v>
      </c>
      <c r="XG199" s="93">
        <f t="shared" si="864"/>
        <v>0</v>
      </c>
    </row>
    <row r="200" spans="1:631" ht="17.100000000000001" customHeight="1" x14ac:dyDescent="0.2">
      <c r="A200" s="101"/>
      <c r="B200" s="27" t="s">
        <v>461</v>
      </c>
      <c r="C200" s="535" t="s">
        <v>462</v>
      </c>
      <c r="D200" s="25" t="s">
        <v>510</v>
      </c>
      <c r="E200" s="535" t="s">
        <v>511</v>
      </c>
      <c r="F200" s="25" t="s">
        <v>520</v>
      </c>
      <c r="G200" s="535" t="s">
        <v>521</v>
      </c>
      <c r="H200" s="25">
        <v>65</v>
      </c>
      <c r="I200" s="28">
        <v>8</v>
      </c>
      <c r="J200" s="17">
        <f t="shared" si="730"/>
        <v>0.5637184605247858</v>
      </c>
      <c r="K200" s="17">
        <f t="shared" si="731"/>
        <v>0.30340878260532539</v>
      </c>
      <c r="L200" s="17">
        <f t="shared" si="732"/>
        <v>1</v>
      </c>
      <c r="M200" s="17">
        <f t="shared" si="733"/>
        <v>0.15693619514788323</v>
      </c>
      <c r="N200" s="17">
        <f t="shared" si="734"/>
        <v>0.30629341013044215</v>
      </c>
      <c r="O200" s="17">
        <f t="shared" si="735"/>
        <v>0.163675826518352</v>
      </c>
      <c r="P200" s="17">
        <f t="shared" si="736"/>
        <v>0.6981931219955686</v>
      </c>
      <c r="Q200" s="17">
        <f t="shared" si="737"/>
        <v>0.54272677643506562</v>
      </c>
      <c r="R200" s="69">
        <f t="shared" si="738"/>
        <v>0.93027509330433278</v>
      </c>
      <c r="S200" s="422">
        <f t="shared" si="739"/>
        <v>0.51835862962908397</v>
      </c>
      <c r="T200" s="17">
        <f t="shared" si="865"/>
        <v>0.48164137037091603</v>
      </c>
      <c r="U200" s="10">
        <f t="shared" si="740"/>
        <v>109253.6018894571</v>
      </c>
      <c r="V200" s="32">
        <v>4</v>
      </c>
      <c r="W200" s="550">
        <f t="shared" si="741"/>
        <v>0</v>
      </c>
      <c r="X200" s="550">
        <f t="shared" si="742"/>
        <v>0.40724751851797281</v>
      </c>
      <c r="Y200" s="550">
        <f t="shared" si="743"/>
        <v>0.59275248148202719</v>
      </c>
      <c r="Z200" s="551">
        <f t="shared" si="744"/>
        <v>134457.60188945712</v>
      </c>
      <c r="AA200" s="426">
        <f t="shared" si="745"/>
        <v>0.18996984605618156</v>
      </c>
      <c r="AB200" s="59">
        <f t="shared" si="746"/>
        <v>0.94538940124949877</v>
      </c>
      <c r="AC200" s="59">
        <f t="shared" si="747"/>
        <v>0.10138912417414873</v>
      </c>
      <c r="AD200" s="59">
        <f t="shared" si="748"/>
        <v>0.30629341013044215</v>
      </c>
      <c r="AE200" s="59">
        <f t="shared" si="749"/>
        <v>0.45727322356493433</v>
      </c>
      <c r="AF200" s="59">
        <f t="shared" si="750"/>
        <v>0.47829541490639899</v>
      </c>
      <c r="AG200" s="59">
        <f t="shared" si="751"/>
        <v>0.39614743614588582</v>
      </c>
      <c r="AH200" s="59">
        <f t="shared" si="752"/>
        <v>0.163675826518352</v>
      </c>
      <c r="AI200" s="59">
        <f t="shared" si="753"/>
        <v>0.73030115111817373</v>
      </c>
      <c r="AJ200" s="59">
        <f t="shared" si="754"/>
        <v>0.39713576993139799</v>
      </c>
      <c r="AK200" s="59">
        <f t="shared" si="755"/>
        <v>0.30180687800443146</v>
      </c>
      <c r="AL200" s="35">
        <f t="shared" si="756"/>
        <v>1</v>
      </c>
      <c r="AM200" s="27">
        <v>226836</v>
      </c>
      <c r="AN200" s="25">
        <v>111251</v>
      </c>
      <c r="AO200" s="25">
        <v>115585</v>
      </c>
      <c r="AP200" s="17">
        <f t="shared" si="757"/>
        <v>4.4057585623875177E-3</v>
      </c>
      <c r="AQ200" s="63">
        <v>96.250378509322147</v>
      </c>
      <c r="AR200" s="58">
        <v>722.01116754999998</v>
      </c>
      <c r="AS200" s="24">
        <f t="shared" si="758"/>
        <v>314.17242585003561</v>
      </c>
      <c r="AT200" s="17">
        <f t="shared" si="698"/>
        <v>0.27132246841349267</v>
      </c>
      <c r="AU200" s="25">
        <v>221372</v>
      </c>
      <c r="AV200" s="25">
        <v>107201</v>
      </c>
      <c r="AW200" s="25">
        <v>114171</v>
      </c>
      <c r="AX200" s="25">
        <v>5464</v>
      </c>
      <c r="AY200" s="25">
        <v>4050</v>
      </c>
      <c r="AZ200" s="25">
        <v>1414</v>
      </c>
      <c r="BA200" s="25">
        <v>43092</v>
      </c>
      <c r="BB200" s="25">
        <v>20752</v>
      </c>
      <c r="BC200" s="25">
        <v>22340</v>
      </c>
      <c r="BD200" s="63">
        <v>92.891674127126237</v>
      </c>
      <c r="BE200" s="25">
        <v>183744</v>
      </c>
      <c r="BF200" s="25">
        <v>90499</v>
      </c>
      <c r="BG200" s="25">
        <v>93245</v>
      </c>
      <c r="BH200" s="63">
        <v>97.055069976942463</v>
      </c>
      <c r="BI200" s="17">
        <v>0.18996984605618156</v>
      </c>
      <c r="BJ200" s="25">
        <v>67847</v>
      </c>
      <c r="BK200" s="25">
        <v>148373</v>
      </c>
      <c r="BL200" s="25">
        <v>10616</v>
      </c>
      <c r="BM200" s="17">
        <v>0.52882262945414593</v>
      </c>
      <c r="BN200" s="10">
        <f t="shared" si="759"/>
        <v>106879.99002513936</v>
      </c>
      <c r="BO200" s="29">
        <v>0.45727322356493433</v>
      </c>
      <c r="BP200" s="30">
        <f t="shared" si="760"/>
        <v>0.54272677643506562</v>
      </c>
      <c r="BQ200" s="31">
        <v>7.1549405889211641</v>
      </c>
      <c r="BR200" s="25">
        <v>158989</v>
      </c>
      <c r="BS200" s="25">
        <v>50686</v>
      </c>
      <c r="BT200" s="25">
        <v>93502</v>
      </c>
      <c r="BU200" s="25">
        <v>10072</v>
      </c>
      <c r="BV200" s="25">
        <v>2547</v>
      </c>
      <c r="BW200" s="18">
        <v>2182</v>
      </c>
      <c r="BX200" s="25">
        <v>51602</v>
      </c>
      <c r="BY200" s="25">
        <v>41597</v>
      </c>
      <c r="BZ200" s="25">
        <v>10005</v>
      </c>
      <c r="CA200" s="59">
        <v>0.19388783380489127</v>
      </c>
      <c r="CB200" s="25">
        <v>221372</v>
      </c>
      <c r="CC200" s="25">
        <v>5464</v>
      </c>
      <c r="CD200" s="17">
        <f t="shared" si="761"/>
        <v>2.4682434996295827E-2</v>
      </c>
      <c r="CE200" s="25">
        <v>2207</v>
      </c>
      <c r="CF200" s="25">
        <v>6570</v>
      </c>
      <c r="CG200" s="25">
        <v>10709</v>
      </c>
      <c r="CH200" s="25">
        <v>11452</v>
      </c>
      <c r="CI200" s="25">
        <v>8696</v>
      </c>
      <c r="CJ200" s="25">
        <v>5499</v>
      </c>
      <c r="CK200" s="25">
        <v>3221</v>
      </c>
      <c r="CL200" s="25">
        <v>1801</v>
      </c>
      <c r="CM200" s="25">
        <v>1447</v>
      </c>
      <c r="CN200" s="26">
        <v>4.2899887601255768</v>
      </c>
      <c r="CO200" s="27">
        <v>51602</v>
      </c>
      <c r="CP200" s="34">
        <f t="shared" si="762"/>
        <v>4.3958761288322155</v>
      </c>
      <c r="CQ200" s="18">
        <v>208</v>
      </c>
      <c r="CR200" s="25">
        <v>1666</v>
      </c>
      <c r="CS200" s="25">
        <v>2181</v>
      </c>
      <c r="CT200" s="25">
        <v>18112</v>
      </c>
      <c r="CU200" s="25">
        <v>27597</v>
      </c>
      <c r="CV200" s="25">
        <v>1146</v>
      </c>
      <c r="CW200" s="18">
        <v>603</v>
      </c>
      <c r="CX200" s="18">
        <v>89</v>
      </c>
      <c r="CY200" s="25">
        <v>51602</v>
      </c>
      <c r="CZ200" s="25">
        <v>47156</v>
      </c>
      <c r="DA200" s="25">
        <v>1875</v>
      </c>
      <c r="DB200" s="25">
        <v>1532</v>
      </c>
      <c r="DC200" s="18">
        <v>422</v>
      </c>
      <c r="DD200" s="18">
        <v>550</v>
      </c>
      <c r="DE200" s="18">
        <v>67</v>
      </c>
      <c r="DF200" s="25">
        <v>51602</v>
      </c>
      <c r="DG200" s="25">
        <v>24583</v>
      </c>
      <c r="DH200" s="18">
        <v>57</v>
      </c>
      <c r="DI200" s="18">
        <v>41</v>
      </c>
      <c r="DJ200" s="25">
        <v>26608</v>
      </c>
      <c r="DK200" s="18">
        <v>205</v>
      </c>
      <c r="DL200" s="18">
        <v>108</v>
      </c>
      <c r="DM200" s="25">
        <f t="shared" si="763"/>
        <v>105705.32304949421</v>
      </c>
      <c r="DN200" s="17">
        <f t="shared" si="764"/>
        <v>0.51563892872369288</v>
      </c>
      <c r="DO200" s="17">
        <f t="shared" si="765"/>
        <v>3.9727142358823297E-3</v>
      </c>
      <c r="DP200" s="23">
        <f t="shared" si="766"/>
        <v>0.47829541490639899</v>
      </c>
      <c r="DQ200" s="23">
        <f t="shared" si="767"/>
        <v>0.52170458509360107</v>
      </c>
      <c r="DR200" s="25">
        <v>51602</v>
      </c>
      <c r="DS200" s="25">
        <v>18779</v>
      </c>
      <c r="DT200" s="25">
        <v>18391</v>
      </c>
      <c r="DU200" s="18">
        <v>17</v>
      </c>
      <c r="DV200" s="25">
        <v>10023</v>
      </c>
      <c r="DW200" s="18">
        <v>174</v>
      </c>
      <c r="DX200" s="25">
        <v>3810</v>
      </c>
      <c r="DY200" s="18">
        <v>408</v>
      </c>
      <c r="DZ200" s="17">
        <f t="shared" si="768"/>
        <v>0.91488701988295029</v>
      </c>
      <c r="EA200" s="17">
        <f t="shared" si="769"/>
        <v>8.5112980117049708E-2</v>
      </c>
      <c r="EB200" s="25">
        <v>51602</v>
      </c>
      <c r="EC200" s="25">
        <v>20138</v>
      </c>
      <c r="ED200" s="18">
        <v>304</v>
      </c>
      <c r="EE200" s="25">
        <v>27012</v>
      </c>
      <c r="EF200" s="17">
        <f>EE200/EB200</f>
        <v>0.52346808263245614</v>
      </c>
      <c r="EG200" s="25">
        <v>3790</v>
      </c>
      <c r="EH200" s="18">
        <v>358</v>
      </c>
      <c r="EI200" s="17">
        <f t="shared" si="770"/>
        <v>0.39614743614588582</v>
      </c>
      <c r="EJ200" s="17">
        <f t="shared" si="771"/>
        <v>7.3446765629239172E-2</v>
      </c>
      <c r="EK200" s="69">
        <f t="shared" si="772"/>
        <v>0.30340878260532539</v>
      </c>
      <c r="EL200" s="27">
        <v>154622</v>
      </c>
      <c r="EM200" s="25">
        <v>146178</v>
      </c>
      <c r="EN200" s="25">
        <v>8444</v>
      </c>
      <c r="EO200" s="59">
        <v>0.94538940124949877</v>
      </c>
      <c r="EP200" s="25">
        <v>73704</v>
      </c>
      <c r="EQ200" s="25">
        <v>70902</v>
      </c>
      <c r="ER200" s="25">
        <v>2802</v>
      </c>
      <c r="ES200" s="59">
        <v>0.96198306740475414</v>
      </c>
      <c r="ET200" s="25">
        <v>80918</v>
      </c>
      <c r="EU200" s="25">
        <v>75276</v>
      </c>
      <c r="EV200" s="25">
        <v>5642</v>
      </c>
      <c r="EW200" s="59">
        <v>0.93027509330433278</v>
      </c>
      <c r="EX200" s="25">
        <v>30115</v>
      </c>
      <c r="EY200" s="25">
        <v>29329</v>
      </c>
      <c r="EZ200" s="25">
        <v>786</v>
      </c>
      <c r="FA200" s="59">
        <v>0.9739000498090653</v>
      </c>
      <c r="FB200" s="25">
        <v>124507</v>
      </c>
      <c r="FC200" s="25">
        <v>116849</v>
      </c>
      <c r="FD200" s="25">
        <v>7658</v>
      </c>
      <c r="FE200" s="59">
        <v>0.9384934180407527</v>
      </c>
      <c r="FF200" s="25">
        <v>104660</v>
      </c>
      <c r="FG200" s="25">
        <v>41779</v>
      </c>
      <c r="FH200" s="25">
        <v>56887</v>
      </c>
      <c r="FI200" s="25">
        <v>5994</v>
      </c>
      <c r="FJ200" s="23">
        <f t="shared" si="773"/>
        <v>5.7271163768392891E-2</v>
      </c>
      <c r="FK200" s="23">
        <f t="shared" si="774"/>
        <v>0.54354098987196642</v>
      </c>
      <c r="FL200" s="36">
        <f t="shared" si="775"/>
        <v>6.9701368034701368</v>
      </c>
      <c r="FM200" s="25">
        <v>51836</v>
      </c>
      <c r="FN200" s="25">
        <v>20806</v>
      </c>
      <c r="FO200" s="17">
        <f t="shared" si="776"/>
        <v>0.4013812794197083</v>
      </c>
      <c r="FP200" s="25">
        <v>27954</v>
      </c>
      <c r="FQ200" s="17">
        <f t="shared" si="777"/>
        <v>0.53927772204645419</v>
      </c>
      <c r="FR200" s="25">
        <v>3076</v>
      </c>
      <c r="FS200" s="17">
        <f t="shared" si="778"/>
        <v>5.9340998533837487E-2</v>
      </c>
      <c r="FT200" s="25">
        <v>52824</v>
      </c>
      <c r="FU200" s="25">
        <v>20973</v>
      </c>
      <c r="FV200" s="25">
        <v>28933</v>
      </c>
      <c r="FW200" s="17">
        <f t="shared" si="779"/>
        <v>5.5240042404967438E-2</v>
      </c>
      <c r="FX200" s="17">
        <f t="shared" si="780"/>
        <v>0.5477245191579585</v>
      </c>
      <c r="FY200" s="25">
        <v>2918</v>
      </c>
      <c r="FZ200" s="25">
        <v>118060</v>
      </c>
      <c r="GA200" s="25">
        <v>11970</v>
      </c>
      <c r="GB200" s="25">
        <v>69929</v>
      </c>
      <c r="GC200" s="25">
        <v>18888</v>
      </c>
      <c r="GD200" s="25">
        <v>10336</v>
      </c>
      <c r="GE200" s="18">
        <v>234</v>
      </c>
      <c r="GF200" s="25">
        <v>5984</v>
      </c>
      <c r="GG200" s="18">
        <v>249</v>
      </c>
      <c r="GH200" s="18">
        <v>111</v>
      </c>
      <c r="GI200" s="18">
        <v>359</v>
      </c>
      <c r="GJ200" s="10">
        <f t="shared" si="781"/>
        <v>11970</v>
      </c>
      <c r="GK200" s="10">
        <f t="shared" si="659"/>
        <v>106090</v>
      </c>
      <c r="GL200" s="10">
        <f t="shared" si="660"/>
        <v>36161</v>
      </c>
      <c r="GM200" s="10">
        <f t="shared" si="782"/>
        <v>81899</v>
      </c>
      <c r="GN200" s="10">
        <f t="shared" si="661"/>
        <v>17273</v>
      </c>
      <c r="GO200" s="17">
        <f t="shared" si="783"/>
        <v>0.10138912417414873</v>
      </c>
      <c r="GP200" s="17">
        <f t="shared" si="662"/>
        <v>0.89861087582585131</v>
      </c>
      <c r="GQ200" s="17">
        <f t="shared" si="663"/>
        <v>0.30629341013044215</v>
      </c>
      <c r="GR200" s="17">
        <f t="shared" si="664"/>
        <v>0.14630696256140946</v>
      </c>
      <c r="GS200" s="17">
        <f t="shared" si="784"/>
        <v>0.60245214297814675</v>
      </c>
      <c r="GT200" s="25">
        <v>56426</v>
      </c>
      <c r="GU200" s="25">
        <v>4841</v>
      </c>
      <c r="GV200" s="25">
        <v>31545</v>
      </c>
      <c r="GW200" s="25">
        <v>11095</v>
      </c>
      <c r="GX200" s="25">
        <v>5908</v>
      </c>
      <c r="GY200" s="18">
        <v>140</v>
      </c>
      <c r="GZ200" s="25">
        <v>2562</v>
      </c>
      <c r="HA200" s="18">
        <v>73</v>
      </c>
      <c r="HB200" s="18">
        <v>53</v>
      </c>
      <c r="HC200" s="18">
        <v>209</v>
      </c>
      <c r="HD200" s="23">
        <f t="shared" si="785"/>
        <v>8.5793783007833274E-2</v>
      </c>
      <c r="HE200" s="23">
        <f t="shared" si="786"/>
        <v>0.91420621699216675</v>
      </c>
      <c r="HF200" s="23">
        <f t="shared" si="787"/>
        <v>0.35515542480416828</v>
      </c>
      <c r="HG200" s="23">
        <f t="shared" si="788"/>
        <v>0.15852621132102224</v>
      </c>
      <c r="HH200" s="25">
        <v>61634</v>
      </c>
      <c r="HI200" s="25">
        <v>7129</v>
      </c>
      <c r="HJ200" s="25">
        <v>38384</v>
      </c>
      <c r="HK200" s="25">
        <v>7793</v>
      </c>
      <c r="HL200" s="25">
        <v>4428</v>
      </c>
      <c r="HM200" s="18">
        <v>94</v>
      </c>
      <c r="HN200" s="25">
        <v>3422</v>
      </c>
      <c r="HO200" s="18">
        <v>176</v>
      </c>
      <c r="HP200" s="18">
        <v>58</v>
      </c>
      <c r="HQ200" s="18">
        <v>150</v>
      </c>
      <c r="HR200" s="23">
        <f t="shared" si="789"/>
        <v>0.11566667748320732</v>
      </c>
      <c r="HS200" s="23">
        <f t="shared" si="790"/>
        <v>0.88433332251679264</v>
      </c>
      <c r="HT200" s="80">
        <f t="shared" si="791"/>
        <v>0.26156017782392837</v>
      </c>
      <c r="HU200" s="27">
        <v>183687</v>
      </c>
      <c r="HV200" s="25">
        <v>3398</v>
      </c>
      <c r="HW200" s="25">
        <v>39478</v>
      </c>
      <c r="HX200" s="25">
        <v>5224</v>
      </c>
      <c r="HY200" s="25">
        <v>39440</v>
      </c>
      <c r="HZ200" s="25">
        <v>16000</v>
      </c>
      <c r="IA200" s="25">
        <v>3996</v>
      </c>
      <c r="IB200" s="18">
        <v>553</v>
      </c>
      <c r="IC200" s="25">
        <v>28156</v>
      </c>
      <c r="ID200" s="25">
        <v>34633</v>
      </c>
      <c r="IE200" s="25">
        <v>8822</v>
      </c>
      <c r="IF200" s="18">
        <v>1757</v>
      </c>
      <c r="IG200" s="18">
        <v>2230</v>
      </c>
      <c r="IH200" s="17">
        <f t="shared" si="792"/>
        <v>0.27564824946784477</v>
      </c>
      <c r="II200" s="17">
        <f t="shared" si="793"/>
        <v>8.7104694398623742E-2</v>
      </c>
      <c r="IJ200" s="30">
        <f t="shared" si="794"/>
        <v>11.480437500000001</v>
      </c>
      <c r="IK200" s="17">
        <f t="shared" si="866"/>
        <v>0.15693619514788323</v>
      </c>
      <c r="IL200" s="25">
        <v>89509</v>
      </c>
      <c r="IM200" s="25">
        <v>1725</v>
      </c>
      <c r="IN200" s="25">
        <v>27660</v>
      </c>
      <c r="IO200" s="25">
        <v>4035</v>
      </c>
      <c r="IP200" s="25">
        <v>24852</v>
      </c>
      <c r="IQ200" s="25">
        <v>6517</v>
      </c>
      <c r="IR200" s="25">
        <v>2468</v>
      </c>
      <c r="IS200" s="18">
        <v>374</v>
      </c>
      <c r="IT200" s="25">
        <v>14335</v>
      </c>
      <c r="IU200" s="25">
        <v>1092</v>
      </c>
      <c r="IV200" s="25">
        <v>3873</v>
      </c>
      <c r="IW200" s="18">
        <v>988</v>
      </c>
      <c r="IX200" s="18">
        <v>1590</v>
      </c>
      <c r="IY200" s="17">
        <f t="shared" si="795"/>
        <v>0.75139930062898708</v>
      </c>
      <c r="IZ200" s="25">
        <v>94178</v>
      </c>
      <c r="JA200" s="25">
        <v>1673</v>
      </c>
      <c r="JB200" s="25">
        <v>11818</v>
      </c>
      <c r="JC200" s="25">
        <v>1189</v>
      </c>
      <c r="JD200" s="25">
        <v>14588</v>
      </c>
      <c r="JE200" s="25">
        <v>9483</v>
      </c>
      <c r="JF200" s="25">
        <v>1528</v>
      </c>
      <c r="JG200" s="18">
        <v>179</v>
      </c>
      <c r="JH200" s="25">
        <v>13821</v>
      </c>
      <c r="JI200" s="25">
        <v>33541</v>
      </c>
      <c r="JJ200" s="25">
        <v>4949</v>
      </c>
      <c r="JK200" s="18">
        <v>769</v>
      </c>
      <c r="JL200" s="18">
        <v>640</v>
      </c>
      <c r="JM200" s="80">
        <f t="shared" si="796"/>
        <v>0.42769011871137635</v>
      </c>
      <c r="JN200" s="27">
        <v>183687</v>
      </c>
      <c r="JO200" s="25">
        <v>122954</v>
      </c>
      <c r="JP200" s="18">
        <v>62</v>
      </c>
      <c r="JQ200" s="18">
        <v>592</v>
      </c>
      <c r="JR200" s="25">
        <v>2533</v>
      </c>
      <c r="JS200" s="18">
        <v>1533</v>
      </c>
      <c r="JT200" s="18">
        <v>516</v>
      </c>
      <c r="JU200" s="18">
        <v>13</v>
      </c>
      <c r="JV200" s="18">
        <v>46</v>
      </c>
      <c r="JW200" s="25">
        <v>55438</v>
      </c>
      <c r="JX200" s="17">
        <f t="shared" si="797"/>
        <v>0.30180687800443146</v>
      </c>
      <c r="JY200" s="17">
        <f t="shared" si="798"/>
        <v>0.6981931219955686</v>
      </c>
      <c r="JZ200" s="25">
        <v>35834</v>
      </c>
      <c r="KA200" s="25">
        <v>25527</v>
      </c>
      <c r="KB200" s="18">
        <v>19</v>
      </c>
      <c r="KC200" s="18">
        <v>195</v>
      </c>
      <c r="KD200" s="25">
        <v>501</v>
      </c>
      <c r="KE200" s="18">
        <v>600</v>
      </c>
      <c r="KF200" s="18">
        <v>62</v>
      </c>
      <c r="KG200" s="18">
        <v>13</v>
      </c>
      <c r="KH200" s="18">
        <v>16</v>
      </c>
      <c r="KI200" s="25">
        <v>8901</v>
      </c>
      <c r="KJ200" s="17">
        <f t="shared" si="799"/>
        <v>0.248395378690629</v>
      </c>
      <c r="KK200" s="25">
        <v>147853</v>
      </c>
      <c r="KL200" s="25">
        <v>97427</v>
      </c>
      <c r="KM200" s="18">
        <v>43</v>
      </c>
      <c r="KN200" s="18">
        <v>397</v>
      </c>
      <c r="KO200" s="25">
        <v>2032</v>
      </c>
      <c r="KP200" s="18">
        <v>933</v>
      </c>
      <c r="KQ200" s="18">
        <v>454</v>
      </c>
      <c r="KR200" s="18" t="s">
        <v>764</v>
      </c>
      <c r="KS200" s="18">
        <v>30</v>
      </c>
      <c r="KT200" s="25">
        <v>46537</v>
      </c>
      <c r="KU200" s="69">
        <f t="shared" si="699"/>
        <v>0.31475181430204324</v>
      </c>
      <c r="KV200" s="27">
        <v>226836</v>
      </c>
      <c r="KW200" s="25">
        <v>218567</v>
      </c>
      <c r="KX200" s="25">
        <v>8269</v>
      </c>
      <c r="KY200" s="59">
        <v>3.6453649332557445E-2</v>
      </c>
      <c r="KZ200" s="25">
        <v>4365</v>
      </c>
      <c r="LA200" s="25">
        <v>2028</v>
      </c>
      <c r="LB200" s="25">
        <v>3676</v>
      </c>
      <c r="LC200" s="25">
        <v>3053</v>
      </c>
      <c r="LD200" s="25">
        <v>111251</v>
      </c>
      <c r="LE200" s="25">
        <v>107358</v>
      </c>
      <c r="LF200" s="25">
        <v>3893</v>
      </c>
      <c r="LG200" s="59">
        <v>3.4992943883650485E-2</v>
      </c>
      <c r="LH200" s="25">
        <v>115585</v>
      </c>
      <c r="LI200" s="25">
        <v>111209</v>
      </c>
      <c r="LJ200" s="25">
        <v>4376</v>
      </c>
      <c r="LK200" s="35">
        <v>3.7859583856036681E-2</v>
      </c>
      <c r="LL200" s="27">
        <v>51602</v>
      </c>
      <c r="LM200" s="18">
        <v>388</v>
      </c>
      <c r="LN200" s="25">
        <v>37297</v>
      </c>
      <c r="LO200" s="25">
        <v>4707</v>
      </c>
      <c r="LP200" s="25">
        <v>4538</v>
      </c>
      <c r="LQ200" s="18">
        <v>69</v>
      </c>
      <c r="LR200" s="25">
        <v>4603</v>
      </c>
      <c r="LS200" s="23">
        <f t="shared" si="800"/>
        <v>8.9201968915933488E-2</v>
      </c>
      <c r="LT200" s="23">
        <f t="shared" si="801"/>
        <v>0.91079803108406654</v>
      </c>
      <c r="LU200" s="17">
        <f t="shared" si="802"/>
        <v>0.73030115111817373</v>
      </c>
      <c r="LV200" s="25">
        <v>51602</v>
      </c>
      <c r="LW200" s="18">
        <v>41</v>
      </c>
      <c r="LX200" s="25">
        <v>15204</v>
      </c>
      <c r="LY200" s="25">
        <v>4928</v>
      </c>
      <c r="LZ200" s="25">
        <v>3668</v>
      </c>
      <c r="MA200" s="25">
        <v>22400</v>
      </c>
      <c r="MB200" s="25">
        <v>4919</v>
      </c>
      <c r="MC200" s="18">
        <v>82</v>
      </c>
      <c r="MD200" s="18">
        <v>320</v>
      </c>
      <c r="ME200" s="18">
        <v>2</v>
      </c>
      <c r="MF200" s="18">
        <v>38</v>
      </c>
      <c r="MG200" s="17">
        <f t="shared" si="803"/>
        <v>0.53100655013371578</v>
      </c>
      <c r="MH200" s="17">
        <f t="shared" si="804"/>
        <v>0.39713576993139799</v>
      </c>
      <c r="MI200" s="25">
        <v>51602</v>
      </c>
      <c r="MJ200" s="18">
        <v>41</v>
      </c>
      <c r="MK200" s="25">
        <v>19197</v>
      </c>
      <c r="ML200" s="25">
        <v>3004</v>
      </c>
      <c r="MM200" s="25">
        <v>3746</v>
      </c>
      <c r="MN200" s="25">
        <v>16808</v>
      </c>
      <c r="MO200" s="25">
        <v>8747</v>
      </c>
      <c r="MP200" s="18">
        <v>10</v>
      </c>
      <c r="MQ200" s="18">
        <v>12</v>
      </c>
      <c r="MR200" s="18" t="s">
        <v>764</v>
      </c>
      <c r="MS200" s="18">
        <v>37</v>
      </c>
      <c r="MT200" s="17">
        <f t="shared" si="805"/>
        <v>0.43145614511065461</v>
      </c>
      <c r="MU200" s="69">
        <f t="shared" si="806"/>
        <v>0.5637184605247858</v>
      </c>
      <c r="MV200" s="27">
        <v>51602</v>
      </c>
      <c r="MW200" s="25">
        <v>8446</v>
      </c>
      <c r="MX200" s="25">
        <v>13080</v>
      </c>
      <c r="MY200" s="25">
        <v>8745</v>
      </c>
      <c r="MZ200" s="25">
        <v>15203</v>
      </c>
      <c r="NA200" s="25">
        <v>3391</v>
      </c>
      <c r="NB200" s="18">
        <v>26</v>
      </c>
      <c r="NC200" s="25">
        <v>2673</v>
      </c>
      <c r="ND200" s="18">
        <v>38</v>
      </c>
      <c r="NE200" s="17">
        <f t="shared" si="807"/>
        <v>0.163675826518352</v>
      </c>
      <c r="NF200" s="10">
        <f t="shared" si="808"/>
        <v>36233.245068020624</v>
      </c>
      <c r="NG200" s="17">
        <f t="shared" si="809"/>
        <v>0.28119065152513467</v>
      </c>
      <c r="NH200" s="25">
        <v>51602</v>
      </c>
      <c r="NI200" s="25">
        <v>4226</v>
      </c>
      <c r="NJ200" s="18">
        <v>62</v>
      </c>
      <c r="NK200" s="18">
        <v>240</v>
      </c>
      <c r="NL200" s="18">
        <v>84</v>
      </c>
      <c r="NM200" s="25">
        <v>43005</v>
      </c>
      <c r="NN200" s="25">
        <v>1932</v>
      </c>
      <c r="NO200" s="18">
        <v>110</v>
      </c>
      <c r="NP200" s="18">
        <v>535</v>
      </c>
      <c r="NQ200" s="28">
        <v>1408</v>
      </c>
      <c r="NR200" s="27">
        <v>51602</v>
      </c>
      <c r="NS200" s="37">
        <f t="shared" si="810"/>
        <v>1.3485717607844656</v>
      </c>
      <c r="NT200" s="37">
        <f t="shared" si="811"/>
        <v>0.3638940489368635</v>
      </c>
      <c r="NU200" s="37">
        <f t="shared" si="812"/>
        <v>0.74152524105821327</v>
      </c>
      <c r="NV200" s="17">
        <f t="shared" si="813"/>
        <v>0.15057502343937187</v>
      </c>
      <c r="NW200" s="10">
        <f t="shared" si="814"/>
        <v>24488</v>
      </c>
      <c r="NX200" s="17">
        <f t="shared" si="815"/>
        <v>0.47455524979651953</v>
      </c>
      <c r="NY200" s="19">
        <f t="shared" si="816"/>
        <v>0.44131269260574169</v>
      </c>
      <c r="NZ200" s="25">
        <v>20369</v>
      </c>
      <c r="OA200" s="25">
        <v>27114</v>
      </c>
      <c r="OB200" s="25">
        <v>2740</v>
      </c>
      <c r="OC200" s="25">
        <v>16828</v>
      </c>
      <c r="OD200" s="18">
        <v>591</v>
      </c>
      <c r="OE200" s="25">
        <v>1947</v>
      </c>
      <c r="OF200" s="17">
        <f t="shared" si="817"/>
        <v>0.32611139103135539</v>
      </c>
      <c r="OG200" s="17">
        <f t="shared" si="818"/>
        <v>0.39473276229603504</v>
      </c>
      <c r="OH200" s="17">
        <f t="shared" si="819"/>
        <v>0.52544475020348047</v>
      </c>
      <c r="OI200" s="69">
        <f t="shared" si="820"/>
        <v>3.773109569396535E-2</v>
      </c>
      <c r="OJ200" s="27">
        <v>51602</v>
      </c>
      <c r="OK200" s="18">
        <v>534</v>
      </c>
      <c r="OL200" s="25">
        <v>10285</v>
      </c>
      <c r="OM200" s="25">
        <v>16419</v>
      </c>
      <c r="ON200" s="18">
        <v>973</v>
      </c>
      <c r="OO200" s="25">
        <v>2994</v>
      </c>
      <c r="OP200" s="25">
        <v>3418</v>
      </c>
      <c r="OQ200" s="25">
        <v>3094</v>
      </c>
      <c r="OR200" s="69">
        <f t="shared" si="821"/>
        <v>0.29475601720863531</v>
      </c>
      <c r="OS200" s="22">
        <v>107081</v>
      </c>
      <c r="OT200" s="22">
        <v>107081</v>
      </c>
      <c r="OU200" s="38">
        <f t="shared" si="700"/>
        <v>0.99683488330959491</v>
      </c>
      <c r="OV200" s="39">
        <v>0.70041463938513826</v>
      </c>
      <c r="OW200" s="22">
        <v>7500110</v>
      </c>
      <c r="OX200" s="36">
        <f t="shared" si="701"/>
        <v>306889500.98000002</v>
      </c>
      <c r="OY200" s="36">
        <f t="shared" si="702"/>
        <v>7255206.9078262281</v>
      </c>
      <c r="OZ200" s="22"/>
      <c r="PA200" s="22"/>
      <c r="PB200" s="38">
        <f t="shared" si="703"/>
        <v>0</v>
      </c>
      <c r="PC200" s="39">
        <v>0</v>
      </c>
      <c r="PD200" s="22"/>
      <c r="PE200" s="40">
        <f t="shared" si="822"/>
        <v>0</v>
      </c>
      <c r="PF200" s="36">
        <f t="shared" si="823"/>
        <v>0</v>
      </c>
      <c r="PG200" s="22"/>
      <c r="PH200" s="22"/>
      <c r="PI200" s="38">
        <f t="shared" si="704"/>
        <v>0</v>
      </c>
      <c r="PJ200" s="39">
        <v>0</v>
      </c>
      <c r="PK200" s="22"/>
      <c r="PL200" s="41">
        <f t="shared" si="824"/>
        <v>0</v>
      </c>
      <c r="PM200" s="36">
        <f t="shared" si="825"/>
        <v>0</v>
      </c>
      <c r="PN200" s="22"/>
      <c r="PO200" s="22"/>
      <c r="PP200" s="38">
        <f t="shared" si="705"/>
        <v>0</v>
      </c>
      <c r="PQ200" s="39">
        <v>0</v>
      </c>
      <c r="PR200" s="22"/>
      <c r="PS200" s="41">
        <f t="shared" si="826"/>
        <v>0</v>
      </c>
      <c r="PT200" s="36">
        <f t="shared" si="827"/>
        <v>0</v>
      </c>
      <c r="PU200" s="22">
        <v>6</v>
      </c>
      <c r="PV200" s="22">
        <v>6</v>
      </c>
      <c r="PW200" s="38">
        <f t="shared" si="706"/>
        <v>5.5855000418912504E-5</v>
      </c>
      <c r="PX200" s="39">
        <v>0.12833333333333333</v>
      </c>
      <c r="PY200" s="22">
        <v>77</v>
      </c>
      <c r="PZ200" s="36">
        <f t="shared" si="828"/>
        <v>915.40033588960159</v>
      </c>
      <c r="QA200" s="22"/>
      <c r="QB200" s="22"/>
      <c r="QC200" s="39">
        <v>0</v>
      </c>
      <c r="QD200" s="22"/>
      <c r="QE200" s="22">
        <f t="shared" si="829"/>
        <v>0</v>
      </c>
      <c r="QF200" s="22"/>
      <c r="QG200" s="22"/>
      <c r="QH200" s="22"/>
      <c r="QI200" s="38">
        <f t="shared" si="707"/>
        <v>0</v>
      </c>
      <c r="QJ200" s="39">
        <v>0</v>
      </c>
      <c r="QK200" s="22"/>
      <c r="QL200" s="42">
        <f t="shared" si="830"/>
        <v>0</v>
      </c>
      <c r="QM200" s="22">
        <f t="shared" si="708"/>
        <v>334</v>
      </c>
      <c r="QN200" s="22">
        <v>35</v>
      </c>
      <c r="QO200" s="22">
        <v>35</v>
      </c>
      <c r="QP200" s="38">
        <f t="shared" si="709"/>
        <v>3.258208357769896E-4</v>
      </c>
      <c r="QQ200" s="39">
        <v>0.11428571428571428</v>
      </c>
      <c r="QR200" s="22">
        <v>400</v>
      </c>
      <c r="QS200" s="36">
        <f t="shared" si="831"/>
        <v>8229.2952388660688</v>
      </c>
      <c r="QT200" s="22"/>
      <c r="QU200" s="22"/>
      <c r="QV200" s="38">
        <f t="shared" si="710"/>
        <v>0</v>
      </c>
      <c r="QW200" s="39">
        <v>0</v>
      </c>
      <c r="QX200" s="22"/>
      <c r="QY200" s="36">
        <f t="shared" si="832"/>
        <v>0</v>
      </c>
      <c r="QZ200" s="22">
        <v>299</v>
      </c>
      <c r="RA200" s="22">
        <v>299</v>
      </c>
      <c r="RB200" s="38">
        <f t="shared" si="711"/>
        <v>2.7834408542091399E-3</v>
      </c>
      <c r="RC200" s="39">
        <v>0.10498327759197325</v>
      </c>
      <c r="RD200" s="22">
        <v>3139</v>
      </c>
      <c r="RE200" s="36">
        <f t="shared" si="833"/>
        <v>32307.31875113818</v>
      </c>
      <c r="RF200" s="10">
        <f t="shared" si="712"/>
        <v>107421</v>
      </c>
      <c r="RG200" s="10">
        <f t="shared" si="713"/>
        <v>107421</v>
      </c>
      <c r="RH200" s="17">
        <f t="shared" si="714"/>
        <v>0.13815974781129062</v>
      </c>
      <c r="RI200" s="17">
        <f t="shared" si="715"/>
        <v>3.1565015451492468E-3</v>
      </c>
      <c r="RJ200" s="17">
        <f t="shared" si="716"/>
        <v>0.99431904180144037</v>
      </c>
      <c r="RK200" s="17">
        <f t="shared" si="717"/>
        <v>0</v>
      </c>
      <c r="RL200" s="17">
        <f t="shared" si="718"/>
        <v>0</v>
      </c>
      <c r="RM200" s="17">
        <f t="shared" si="719"/>
        <v>1.2545472464260503E-4</v>
      </c>
      <c r="RN200" s="17">
        <f t="shared" si="720"/>
        <v>1.1278168990306689E-3</v>
      </c>
      <c r="RO200" s="17">
        <f t="shared" si="721"/>
        <v>0</v>
      </c>
      <c r="RP200" s="17">
        <f t="shared" si="722"/>
        <v>4.4276865748864224E-3</v>
      </c>
      <c r="RQ200" s="17">
        <f t="shared" si="723"/>
        <v>0</v>
      </c>
      <c r="RR200" s="36">
        <f t="shared" si="724"/>
        <v>7296658.9221521216</v>
      </c>
      <c r="RS200" s="36">
        <f t="shared" si="725"/>
        <v>32.167111579079695</v>
      </c>
      <c r="RT200" s="10">
        <f t="shared" si="726"/>
        <v>0</v>
      </c>
      <c r="RU200" s="17">
        <f t="shared" si="727"/>
        <v>0</v>
      </c>
      <c r="RV200" s="37">
        <f t="shared" si="728"/>
        <v>2.1116541458374063</v>
      </c>
      <c r="RW200" s="36">
        <f t="shared" si="729"/>
        <v>0.47356239750304185</v>
      </c>
      <c r="RX200" s="85">
        <v>-1.0897699999999999</v>
      </c>
      <c r="RY200" s="93">
        <v>168</v>
      </c>
      <c r="RZ200" s="43" t="b">
        <v>1</v>
      </c>
      <c r="SA200" s="18" t="b">
        <v>0</v>
      </c>
      <c r="SB200" s="18" t="b">
        <v>0</v>
      </c>
      <c r="SC200" s="18" t="b">
        <v>0</v>
      </c>
      <c r="SD200" s="18" t="b">
        <v>0</v>
      </c>
      <c r="SE200" s="32" t="b">
        <v>1</v>
      </c>
      <c r="SF200" s="43" t="b">
        <v>0</v>
      </c>
      <c r="SG200" s="18" t="b">
        <v>0</v>
      </c>
      <c r="SH200" s="18"/>
      <c r="SI200" s="18"/>
      <c r="SJ200" s="18"/>
      <c r="SK200" s="18"/>
      <c r="SL200" s="18"/>
      <c r="SM200" s="18"/>
      <c r="SN200" s="18"/>
      <c r="SO200" s="18"/>
      <c r="SP200" s="18"/>
      <c r="SQ200" s="17">
        <f t="shared" si="834"/>
        <v>0</v>
      </c>
      <c r="SR200" s="17">
        <f t="shared" si="835"/>
        <v>0</v>
      </c>
      <c r="SS200" s="17">
        <f t="shared" si="836"/>
        <v>0</v>
      </c>
      <c r="ST200" s="17">
        <f t="shared" si="837"/>
        <v>0</v>
      </c>
      <c r="SU200" s="17">
        <f t="shared" si="838"/>
        <v>0</v>
      </c>
      <c r="SV200" s="17">
        <f t="shared" si="658"/>
        <v>0</v>
      </c>
      <c r="SW200" s="17">
        <f t="shared" si="839"/>
        <v>0</v>
      </c>
      <c r="SX200" s="17">
        <f t="shared" si="840"/>
        <v>0</v>
      </c>
      <c r="SY200" s="17">
        <f t="shared" si="841"/>
        <v>0</v>
      </c>
      <c r="SZ200" s="17">
        <f t="shared" si="842"/>
        <v>0</v>
      </c>
      <c r="TA200" s="17">
        <f t="shared" si="843"/>
        <v>0</v>
      </c>
      <c r="TB200" s="24">
        <f t="shared" si="844"/>
        <v>620</v>
      </c>
      <c r="TC200" s="69">
        <f t="shared" si="845"/>
        <v>1</v>
      </c>
      <c r="TD200" s="17">
        <f t="shared" si="867"/>
        <v>2.6014568158168575E-6</v>
      </c>
      <c r="TE200" s="95">
        <v>27</v>
      </c>
      <c r="TF200" s="71">
        <v>9</v>
      </c>
      <c r="TG200" s="71">
        <v>37</v>
      </c>
      <c r="TH200" s="71">
        <v>42</v>
      </c>
      <c r="TI200" s="71"/>
      <c r="TJ200" s="71"/>
      <c r="TK200" s="71">
        <v>110</v>
      </c>
      <c r="TL200" s="71"/>
      <c r="TM200" s="71">
        <v>41</v>
      </c>
      <c r="TN200" s="71"/>
      <c r="TO200" s="71">
        <v>84</v>
      </c>
      <c r="TP200" s="71">
        <v>1</v>
      </c>
      <c r="TQ200" s="71">
        <v>112</v>
      </c>
      <c r="TR200" s="72">
        <v>36</v>
      </c>
      <c r="TS200" s="72"/>
      <c r="TT200" s="72">
        <v>9</v>
      </c>
      <c r="TU200" s="72">
        <v>37</v>
      </c>
      <c r="TV200" s="72">
        <v>41</v>
      </c>
      <c r="TW200" s="72"/>
      <c r="TX200" s="72">
        <v>1</v>
      </c>
      <c r="TY200" s="72">
        <v>1</v>
      </c>
      <c r="TZ200" s="72">
        <v>370</v>
      </c>
      <c r="UA200" s="72"/>
      <c r="UB200" s="72">
        <v>98</v>
      </c>
      <c r="UC200" s="72"/>
      <c r="UD200" s="72"/>
      <c r="UE200" s="72"/>
      <c r="UF200" s="72"/>
      <c r="UG200" s="72">
        <v>343</v>
      </c>
      <c r="UH200" s="72">
        <v>2</v>
      </c>
      <c r="UI200" s="72">
        <v>117</v>
      </c>
      <c r="UJ200" s="73">
        <v>58</v>
      </c>
      <c r="UK200" s="73"/>
      <c r="UL200" s="73">
        <v>9</v>
      </c>
      <c r="UM200" s="73">
        <v>27</v>
      </c>
      <c r="UN200" s="73">
        <v>26</v>
      </c>
      <c r="UO200" s="73"/>
      <c r="UP200" s="73">
        <v>2</v>
      </c>
      <c r="UQ200" s="73"/>
      <c r="UR200" s="73">
        <v>208</v>
      </c>
      <c r="US200" s="73">
        <v>123</v>
      </c>
      <c r="UT200" s="73"/>
      <c r="UU200" s="73"/>
      <c r="UV200" s="73"/>
      <c r="UW200" s="73"/>
      <c r="UX200" s="73"/>
      <c r="UY200" s="73">
        <v>329</v>
      </c>
      <c r="UZ200" s="73">
        <v>1</v>
      </c>
      <c r="VA200" s="73">
        <v>4</v>
      </c>
      <c r="VB200" s="73">
        <v>84</v>
      </c>
      <c r="VC200" s="73"/>
      <c r="VD200" s="73">
        <v>9</v>
      </c>
      <c r="VE200" s="73">
        <v>27</v>
      </c>
      <c r="VF200" s="73">
        <v>24</v>
      </c>
      <c r="VG200" s="73"/>
      <c r="VH200" s="73">
        <v>3</v>
      </c>
      <c r="VI200" s="73"/>
      <c r="VJ200" s="73">
        <v>208</v>
      </c>
      <c r="VK200" s="73">
        <v>124</v>
      </c>
      <c r="VL200" s="73"/>
      <c r="VM200" s="73"/>
      <c r="VN200" s="73"/>
      <c r="VO200" s="73"/>
      <c r="VP200" s="73">
        <v>122</v>
      </c>
      <c r="VQ200" s="73">
        <v>1</v>
      </c>
      <c r="VR200" s="73">
        <v>3</v>
      </c>
      <c r="VS200" s="73">
        <v>60</v>
      </c>
      <c r="VT200" s="73"/>
      <c r="VU200" s="73">
        <v>9</v>
      </c>
      <c r="VV200" s="73">
        <v>27</v>
      </c>
      <c r="VW200" s="73">
        <v>19</v>
      </c>
      <c r="VX200" s="73"/>
      <c r="VY200" s="73">
        <v>3</v>
      </c>
      <c r="VZ200" s="73"/>
      <c r="WA200" s="73">
        <v>432</v>
      </c>
      <c r="WB200" s="73">
        <v>9</v>
      </c>
      <c r="WC200" s="73">
        <v>135</v>
      </c>
      <c r="WD200" s="73">
        <v>1</v>
      </c>
      <c r="WE200" s="73"/>
      <c r="WF200" s="73"/>
      <c r="WG200" s="73"/>
      <c r="WH200" s="73">
        <v>1</v>
      </c>
      <c r="WI200" s="73"/>
      <c r="WJ200" s="73">
        <v>68</v>
      </c>
      <c r="WK200" s="73"/>
      <c r="WL200" s="73"/>
      <c r="WM200" s="73"/>
      <c r="WN200" s="73">
        <v>1</v>
      </c>
      <c r="WO200" s="22">
        <f t="shared" si="846"/>
        <v>265</v>
      </c>
      <c r="WP200" s="22">
        <f t="shared" si="847"/>
        <v>0</v>
      </c>
      <c r="WQ200" s="22">
        <f t="shared" si="848"/>
        <v>45</v>
      </c>
      <c r="WR200" s="22">
        <f t="shared" si="849"/>
        <v>155</v>
      </c>
      <c r="WS200" s="22">
        <f t="shared" si="850"/>
        <v>152</v>
      </c>
      <c r="WT200" s="22">
        <f t="shared" si="851"/>
        <v>0</v>
      </c>
      <c r="WU200" s="22">
        <f t="shared" si="852"/>
        <v>9</v>
      </c>
      <c r="WV200" s="22">
        <f t="shared" si="853"/>
        <v>1</v>
      </c>
      <c r="WW200" s="22">
        <f t="shared" si="854"/>
        <v>1328</v>
      </c>
      <c r="WX200" s="22">
        <f t="shared" si="855"/>
        <v>0</v>
      </c>
      <c r="WY200" s="22">
        <f t="shared" si="856"/>
        <v>530</v>
      </c>
      <c r="WZ200" s="22">
        <f t="shared" si="857"/>
        <v>0</v>
      </c>
      <c r="XA200" s="22">
        <f t="shared" si="858"/>
        <v>0</v>
      </c>
      <c r="XB200" s="22">
        <f t="shared" si="859"/>
        <v>0</v>
      </c>
      <c r="XC200" s="22">
        <f t="shared" si="860"/>
        <v>0</v>
      </c>
      <c r="XD200" s="22">
        <f t="shared" si="861"/>
        <v>0</v>
      </c>
      <c r="XE200" s="22">
        <f t="shared" si="862"/>
        <v>946</v>
      </c>
      <c r="XF200" s="22">
        <f t="shared" si="863"/>
        <v>5</v>
      </c>
      <c r="XG200" s="93">
        <f t="shared" si="864"/>
        <v>237</v>
      </c>
    </row>
    <row r="201" spans="1:631" ht="17.100000000000001" customHeight="1" x14ac:dyDescent="0.2">
      <c r="A201" s="101"/>
      <c r="B201" s="27" t="s">
        <v>461</v>
      </c>
      <c r="C201" s="535" t="s">
        <v>462</v>
      </c>
      <c r="D201" s="25" t="s">
        <v>510</v>
      </c>
      <c r="E201" s="535" t="s">
        <v>511</v>
      </c>
      <c r="F201" s="25" t="s">
        <v>522</v>
      </c>
      <c r="G201" s="535" t="s">
        <v>523</v>
      </c>
      <c r="H201" s="25">
        <v>55</v>
      </c>
      <c r="I201" s="28">
        <v>7</v>
      </c>
      <c r="J201" s="17">
        <f t="shared" si="730"/>
        <v>0.55536721267454348</v>
      </c>
      <c r="K201" s="17">
        <f t="shared" si="731"/>
        <v>0.23959452201933407</v>
      </c>
      <c r="L201" s="17">
        <f t="shared" si="732"/>
        <v>1</v>
      </c>
      <c r="M201" s="17">
        <f t="shared" si="733"/>
        <v>7.9611387132724726E-2</v>
      </c>
      <c r="N201" s="17">
        <f t="shared" si="734"/>
        <v>0.26494383061347143</v>
      </c>
      <c r="O201" s="17">
        <f t="shared" si="735"/>
        <v>0.19676423200859292</v>
      </c>
      <c r="P201" s="17">
        <f t="shared" si="736"/>
        <v>0.72945046559351567</v>
      </c>
      <c r="Q201" s="17">
        <f t="shared" si="737"/>
        <v>0.55000642756138318</v>
      </c>
      <c r="R201" s="69">
        <f t="shared" si="738"/>
        <v>0.93347768001105635</v>
      </c>
      <c r="S201" s="422">
        <f t="shared" si="739"/>
        <v>0.50546841751273563</v>
      </c>
      <c r="T201" s="17">
        <f t="shared" si="865"/>
        <v>0.49453158248726437</v>
      </c>
      <c r="U201" s="10">
        <f t="shared" si="740"/>
        <v>58873.984895108821</v>
      </c>
      <c r="V201" s="32">
        <v>5</v>
      </c>
      <c r="W201" s="550">
        <f t="shared" si="741"/>
        <v>0</v>
      </c>
      <c r="X201" s="550">
        <f t="shared" si="742"/>
        <v>0.39435730640162464</v>
      </c>
      <c r="Y201" s="550">
        <f t="shared" si="743"/>
        <v>0.60564269359837541</v>
      </c>
      <c r="Z201" s="551">
        <f t="shared" si="744"/>
        <v>72101.762672886587</v>
      </c>
      <c r="AA201" s="426">
        <f t="shared" si="745"/>
        <v>7.2238555228895426E-2</v>
      </c>
      <c r="AB201" s="59">
        <f t="shared" si="746"/>
        <v>0.94733762434172031</v>
      </c>
      <c r="AC201" s="59">
        <f t="shared" si="747"/>
        <v>0.12176968240025889</v>
      </c>
      <c r="AD201" s="59">
        <f t="shared" si="748"/>
        <v>0.26494383061347143</v>
      </c>
      <c r="AE201" s="59">
        <f t="shared" si="749"/>
        <v>0.44999357243861676</v>
      </c>
      <c r="AF201" s="59">
        <f t="shared" si="750"/>
        <v>0.57847744360902253</v>
      </c>
      <c r="AG201" s="59">
        <f t="shared" si="751"/>
        <v>0.39144736842105265</v>
      </c>
      <c r="AH201" s="59">
        <f t="shared" si="752"/>
        <v>0.19676423200859292</v>
      </c>
      <c r="AI201" s="59">
        <f t="shared" si="753"/>
        <v>0.6969656283566058</v>
      </c>
      <c r="AJ201" s="59">
        <f t="shared" si="754"/>
        <v>0.4137687969924812</v>
      </c>
      <c r="AK201" s="59">
        <f t="shared" si="755"/>
        <v>0.27054953440648427</v>
      </c>
      <c r="AL201" s="35">
        <f t="shared" si="756"/>
        <v>1</v>
      </c>
      <c r="AM201" s="27">
        <v>119050</v>
      </c>
      <c r="AN201" s="25">
        <v>58299</v>
      </c>
      <c r="AO201" s="25">
        <v>60751</v>
      </c>
      <c r="AP201" s="17">
        <f t="shared" si="757"/>
        <v>2.3122677037693924E-3</v>
      </c>
      <c r="AQ201" s="63">
        <v>95.963852446873304</v>
      </c>
      <c r="AR201" s="58">
        <v>615.01812913200001</v>
      </c>
      <c r="AS201" s="24">
        <f t="shared" si="758"/>
        <v>193.57152961981802</v>
      </c>
      <c r="AT201" s="17">
        <f t="shared" si="698"/>
        <v>0.16717032084825337</v>
      </c>
      <c r="AU201" s="25">
        <v>116415</v>
      </c>
      <c r="AV201" s="25">
        <v>55960</v>
      </c>
      <c r="AW201" s="25">
        <v>60455</v>
      </c>
      <c r="AX201" s="25">
        <v>2635</v>
      </c>
      <c r="AY201" s="25">
        <v>2339</v>
      </c>
      <c r="AZ201" s="18">
        <v>296</v>
      </c>
      <c r="BA201" s="25">
        <v>8600</v>
      </c>
      <c r="BB201" s="25">
        <v>4119</v>
      </c>
      <c r="BC201" s="25">
        <v>4481</v>
      </c>
      <c r="BD201" s="63">
        <v>91.921446105779964</v>
      </c>
      <c r="BE201" s="25">
        <v>110450</v>
      </c>
      <c r="BF201" s="25">
        <v>54180</v>
      </c>
      <c r="BG201" s="25">
        <v>56270</v>
      </c>
      <c r="BH201" s="63">
        <v>96.285765061311537</v>
      </c>
      <c r="BI201" s="17">
        <v>7.2238555228895426E-2</v>
      </c>
      <c r="BJ201" s="25">
        <v>35005</v>
      </c>
      <c r="BK201" s="25">
        <v>77790</v>
      </c>
      <c r="BL201" s="25">
        <v>6255</v>
      </c>
      <c r="BM201" s="17">
        <v>0.530402365342589</v>
      </c>
      <c r="BN201" s="10">
        <f t="shared" si="759"/>
        <v>55905.598405964782</v>
      </c>
      <c r="BO201" s="29">
        <v>0.44999357243861676</v>
      </c>
      <c r="BP201" s="30">
        <f t="shared" si="760"/>
        <v>0.55000642756138318</v>
      </c>
      <c r="BQ201" s="31">
        <v>8.040879290397223</v>
      </c>
      <c r="BR201" s="25">
        <v>84045</v>
      </c>
      <c r="BS201" s="25">
        <v>23692</v>
      </c>
      <c r="BT201" s="25">
        <v>52080</v>
      </c>
      <c r="BU201" s="25">
        <v>5935</v>
      </c>
      <c r="BV201" s="18">
        <v>1459</v>
      </c>
      <c r="BW201" s="18">
        <v>879</v>
      </c>
      <c r="BX201" s="25">
        <v>29792</v>
      </c>
      <c r="BY201" s="25">
        <v>23744</v>
      </c>
      <c r="BZ201" s="25">
        <v>6048</v>
      </c>
      <c r="CA201" s="59">
        <v>0.2030075187969925</v>
      </c>
      <c r="CB201" s="25">
        <v>116415</v>
      </c>
      <c r="CC201" s="25">
        <v>2635</v>
      </c>
      <c r="CD201" s="17">
        <f t="shared" si="761"/>
        <v>2.2634540222479922E-2</v>
      </c>
      <c r="CE201" s="25">
        <v>1742</v>
      </c>
      <c r="CF201" s="25">
        <v>4613</v>
      </c>
      <c r="CG201" s="25">
        <v>6958</v>
      </c>
      <c r="CH201" s="25">
        <v>6913</v>
      </c>
      <c r="CI201" s="25">
        <v>4596</v>
      </c>
      <c r="CJ201" s="25">
        <v>2599</v>
      </c>
      <c r="CK201" s="25">
        <v>1356</v>
      </c>
      <c r="CL201" s="18">
        <v>634</v>
      </c>
      <c r="CM201" s="18">
        <v>381</v>
      </c>
      <c r="CN201" s="26">
        <v>3.9075926423200857</v>
      </c>
      <c r="CO201" s="27">
        <v>29792</v>
      </c>
      <c r="CP201" s="34">
        <f t="shared" si="762"/>
        <v>3.9960392051557463</v>
      </c>
      <c r="CQ201" s="18">
        <v>119</v>
      </c>
      <c r="CR201" s="18">
        <v>639</v>
      </c>
      <c r="CS201" s="18">
        <v>782</v>
      </c>
      <c r="CT201" s="25">
        <v>9285</v>
      </c>
      <c r="CU201" s="25">
        <v>17880</v>
      </c>
      <c r="CV201" s="18">
        <v>696</v>
      </c>
      <c r="CW201" s="18">
        <v>319</v>
      </c>
      <c r="CX201" s="18">
        <v>72</v>
      </c>
      <c r="CY201" s="25">
        <v>29792</v>
      </c>
      <c r="CZ201" s="25">
        <v>28213</v>
      </c>
      <c r="DA201" s="18">
        <v>656</v>
      </c>
      <c r="DB201" s="18">
        <v>598</v>
      </c>
      <c r="DC201" s="18">
        <v>181</v>
      </c>
      <c r="DD201" s="18">
        <v>49</v>
      </c>
      <c r="DE201" s="18">
        <v>95</v>
      </c>
      <c r="DF201" s="25">
        <v>29792</v>
      </c>
      <c r="DG201" s="25">
        <v>17196</v>
      </c>
      <c r="DH201" s="18">
        <v>14</v>
      </c>
      <c r="DI201" s="18">
        <v>24</v>
      </c>
      <c r="DJ201" s="25">
        <v>12477</v>
      </c>
      <c r="DK201" s="18">
        <v>23</v>
      </c>
      <c r="DL201" s="18">
        <v>58</v>
      </c>
      <c r="DM201" s="25">
        <f t="shared" si="763"/>
        <v>67249.669374328674</v>
      </c>
      <c r="DN201" s="17">
        <f t="shared" si="764"/>
        <v>0.41880370569280345</v>
      </c>
      <c r="DO201" s="17">
        <f t="shared" si="765"/>
        <v>7.7201933404940921E-4</v>
      </c>
      <c r="DP201" s="23">
        <f t="shared" si="766"/>
        <v>0.57847744360902253</v>
      </c>
      <c r="DQ201" s="23">
        <f t="shared" si="767"/>
        <v>0.42152255639097747</v>
      </c>
      <c r="DR201" s="25">
        <v>29792</v>
      </c>
      <c r="DS201" s="25">
        <v>15889</v>
      </c>
      <c r="DT201" s="25">
        <v>7417</v>
      </c>
      <c r="DU201" s="18">
        <v>8</v>
      </c>
      <c r="DV201" s="25">
        <v>4760</v>
      </c>
      <c r="DW201" s="18">
        <v>64</v>
      </c>
      <c r="DX201" s="25">
        <v>1392</v>
      </c>
      <c r="DY201" s="18">
        <v>262</v>
      </c>
      <c r="DZ201" s="17">
        <f t="shared" si="768"/>
        <v>0.94233351235230933</v>
      </c>
      <c r="EA201" s="17">
        <f t="shared" si="769"/>
        <v>5.7666487647690667E-2</v>
      </c>
      <c r="EB201" s="25">
        <v>29792</v>
      </c>
      <c r="EC201" s="25">
        <v>11559</v>
      </c>
      <c r="ED201" s="18">
        <v>103</v>
      </c>
      <c r="EE201" s="25">
        <v>16542</v>
      </c>
      <c r="EF201" s="17">
        <f>EE201/EB201</f>
        <v>0.555249731471536</v>
      </c>
      <c r="EG201" s="25">
        <v>1349</v>
      </c>
      <c r="EH201" s="18">
        <v>239</v>
      </c>
      <c r="EI201" s="17">
        <f t="shared" si="770"/>
        <v>0.39144736842105265</v>
      </c>
      <c r="EJ201" s="17">
        <f t="shared" si="771"/>
        <v>4.5280612244897961E-2</v>
      </c>
      <c r="EK201" s="69">
        <f t="shared" si="772"/>
        <v>0.23959452201933407</v>
      </c>
      <c r="EL201" s="27">
        <v>82032</v>
      </c>
      <c r="EM201" s="25">
        <v>77712</v>
      </c>
      <c r="EN201" s="25">
        <v>4320</v>
      </c>
      <c r="EO201" s="59">
        <v>0.94733762434172031</v>
      </c>
      <c r="EP201" s="25">
        <v>38618</v>
      </c>
      <c r="EQ201" s="25">
        <v>37186</v>
      </c>
      <c r="ER201" s="25">
        <v>1432</v>
      </c>
      <c r="ES201" s="59">
        <v>0.9629188461339272</v>
      </c>
      <c r="ET201" s="25">
        <v>43414</v>
      </c>
      <c r="EU201" s="25">
        <v>40526</v>
      </c>
      <c r="EV201" s="25">
        <v>2888</v>
      </c>
      <c r="EW201" s="59">
        <v>0.93347768001105635</v>
      </c>
      <c r="EX201" s="25">
        <v>6274</v>
      </c>
      <c r="EY201" s="25">
        <v>6143</v>
      </c>
      <c r="EZ201" s="25">
        <v>131</v>
      </c>
      <c r="FA201" s="59">
        <v>0.97912017851450428</v>
      </c>
      <c r="FB201" s="25">
        <v>75758</v>
      </c>
      <c r="FC201" s="25">
        <v>71569</v>
      </c>
      <c r="FD201" s="25">
        <v>4189</v>
      </c>
      <c r="FE201" s="59">
        <v>0.94470550964914612</v>
      </c>
      <c r="FF201" s="25">
        <v>51583</v>
      </c>
      <c r="FG201" s="25">
        <v>22898</v>
      </c>
      <c r="FH201" s="25">
        <v>25771</v>
      </c>
      <c r="FI201" s="25">
        <v>2914</v>
      </c>
      <c r="FJ201" s="23">
        <f t="shared" si="773"/>
        <v>5.6491479751080785E-2</v>
      </c>
      <c r="FK201" s="23">
        <f t="shared" si="774"/>
        <v>0.49960258224608883</v>
      </c>
      <c r="FL201" s="36">
        <f t="shared" si="775"/>
        <v>7.8579272477693891</v>
      </c>
      <c r="FM201" s="25">
        <v>25293</v>
      </c>
      <c r="FN201" s="25">
        <v>11264</v>
      </c>
      <c r="FO201" s="17">
        <f t="shared" si="776"/>
        <v>0.44534060807338</v>
      </c>
      <c r="FP201" s="25">
        <v>12451</v>
      </c>
      <c r="FQ201" s="17">
        <f t="shared" si="777"/>
        <v>0.49227058870043094</v>
      </c>
      <c r="FR201" s="25">
        <v>1578</v>
      </c>
      <c r="FS201" s="17">
        <f t="shared" si="778"/>
        <v>6.2388803226189067E-2</v>
      </c>
      <c r="FT201" s="25">
        <v>26290</v>
      </c>
      <c r="FU201" s="25">
        <v>11634</v>
      </c>
      <c r="FV201" s="25">
        <v>13320</v>
      </c>
      <c r="FW201" s="17">
        <f t="shared" si="779"/>
        <v>5.0817801445416505E-2</v>
      </c>
      <c r="FX201" s="17">
        <f t="shared" si="780"/>
        <v>0.50665652339292511</v>
      </c>
      <c r="FY201" s="25">
        <v>1336</v>
      </c>
      <c r="FZ201" s="25">
        <v>64893</v>
      </c>
      <c r="GA201" s="25">
        <v>7902</v>
      </c>
      <c r="GB201" s="25">
        <v>39798</v>
      </c>
      <c r="GC201" s="25">
        <v>8948</v>
      </c>
      <c r="GD201" s="25">
        <v>4145</v>
      </c>
      <c r="GE201" s="18">
        <v>148</v>
      </c>
      <c r="GF201" s="25">
        <v>3374</v>
      </c>
      <c r="GG201" s="18">
        <v>75</v>
      </c>
      <c r="GH201" s="18">
        <v>161</v>
      </c>
      <c r="GI201" s="18">
        <v>342</v>
      </c>
      <c r="GJ201" s="10">
        <f t="shared" si="781"/>
        <v>7902</v>
      </c>
      <c r="GK201" s="10">
        <f t="shared" si="659"/>
        <v>56991</v>
      </c>
      <c r="GL201" s="10">
        <f t="shared" si="660"/>
        <v>17193</v>
      </c>
      <c r="GM201" s="10">
        <f t="shared" si="782"/>
        <v>47700</v>
      </c>
      <c r="GN201" s="10">
        <f t="shared" si="661"/>
        <v>8245</v>
      </c>
      <c r="GO201" s="17">
        <f t="shared" si="783"/>
        <v>0.12176968240025889</v>
      </c>
      <c r="GP201" s="17">
        <f t="shared" si="662"/>
        <v>0.87823031759974113</v>
      </c>
      <c r="GQ201" s="17">
        <f t="shared" si="663"/>
        <v>0.26494383061347143</v>
      </c>
      <c r="GR201" s="17">
        <f t="shared" si="664"/>
        <v>0.12705530642750373</v>
      </c>
      <c r="GS201" s="17">
        <f t="shared" si="784"/>
        <v>0.57158707410660625</v>
      </c>
      <c r="GT201" s="25">
        <v>30794</v>
      </c>
      <c r="GU201" s="25">
        <v>3614</v>
      </c>
      <c r="GV201" s="25">
        <v>17823</v>
      </c>
      <c r="GW201" s="25">
        <v>5125</v>
      </c>
      <c r="GX201" s="25">
        <v>2376</v>
      </c>
      <c r="GY201" s="18">
        <v>96</v>
      </c>
      <c r="GZ201" s="25">
        <v>1424</v>
      </c>
      <c r="HA201" s="18">
        <v>23</v>
      </c>
      <c r="HB201" s="18">
        <v>105</v>
      </c>
      <c r="HC201" s="18">
        <v>208</v>
      </c>
      <c r="HD201" s="23">
        <f t="shared" si="785"/>
        <v>0.11736052477755407</v>
      </c>
      <c r="HE201" s="23">
        <f t="shared" si="786"/>
        <v>0.8826394752224459</v>
      </c>
      <c r="HF201" s="23">
        <f t="shared" si="787"/>
        <v>0.30385789439501204</v>
      </c>
      <c r="HG201" s="23">
        <f t="shared" si="788"/>
        <v>0.13742936935766709</v>
      </c>
      <c r="HH201" s="25">
        <v>34099</v>
      </c>
      <c r="HI201" s="25">
        <v>4288</v>
      </c>
      <c r="HJ201" s="25">
        <v>21975</v>
      </c>
      <c r="HK201" s="25">
        <v>3823</v>
      </c>
      <c r="HL201" s="25">
        <v>1769</v>
      </c>
      <c r="HM201" s="18">
        <v>52</v>
      </c>
      <c r="HN201" s="25">
        <v>1950</v>
      </c>
      <c r="HO201" s="18">
        <v>52</v>
      </c>
      <c r="HP201" s="18">
        <v>56</v>
      </c>
      <c r="HQ201" s="18">
        <v>134</v>
      </c>
      <c r="HR201" s="23">
        <f t="shared" si="789"/>
        <v>0.12575148831344027</v>
      </c>
      <c r="HS201" s="23">
        <f t="shared" si="790"/>
        <v>0.8742485116865597</v>
      </c>
      <c r="HT201" s="80">
        <f t="shared" si="791"/>
        <v>0.22980146045338573</v>
      </c>
      <c r="HU201" s="27">
        <v>96973</v>
      </c>
      <c r="HV201" s="25">
        <v>1816</v>
      </c>
      <c r="HW201" s="25">
        <v>18948</v>
      </c>
      <c r="HX201" s="25">
        <v>4368</v>
      </c>
      <c r="HY201" s="25">
        <v>23620</v>
      </c>
      <c r="HZ201" s="25">
        <v>16651</v>
      </c>
      <c r="IA201" s="18">
        <v>1264</v>
      </c>
      <c r="IB201" s="18">
        <v>129</v>
      </c>
      <c r="IC201" s="25">
        <v>14092</v>
      </c>
      <c r="ID201" s="25">
        <v>8896</v>
      </c>
      <c r="IE201" s="25">
        <v>3743</v>
      </c>
      <c r="IF201" s="18">
        <v>1089</v>
      </c>
      <c r="IG201" s="18">
        <v>2357</v>
      </c>
      <c r="IH201" s="17">
        <f t="shared" si="792"/>
        <v>0.26344446392294762</v>
      </c>
      <c r="II201" s="17">
        <f t="shared" si="793"/>
        <v>0.17170758871025957</v>
      </c>
      <c r="IJ201" s="30">
        <f t="shared" si="794"/>
        <v>5.8238544231577682</v>
      </c>
      <c r="IK201" s="17">
        <f t="shared" si="866"/>
        <v>7.9611387132724726E-2</v>
      </c>
      <c r="IL201" s="25">
        <v>47083</v>
      </c>
      <c r="IM201" s="25">
        <v>806</v>
      </c>
      <c r="IN201" s="25">
        <v>13438</v>
      </c>
      <c r="IO201" s="25">
        <v>3334</v>
      </c>
      <c r="IP201" s="25">
        <v>14163</v>
      </c>
      <c r="IQ201" s="25">
        <v>3550</v>
      </c>
      <c r="IR201" s="18">
        <v>747</v>
      </c>
      <c r="IS201" s="18">
        <v>83</v>
      </c>
      <c r="IT201" s="25">
        <v>7032</v>
      </c>
      <c r="IU201" s="25">
        <v>259</v>
      </c>
      <c r="IV201" s="25">
        <v>1363</v>
      </c>
      <c r="IW201" s="18">
        <v>557</v>
      </c>
      <c r="IX201" s="18">
        <v>1751</v>
      </c>
      <c r="IY201" s="17">
        <f t="shared" si="795"/>
        <v>0.76541426841959948</v>
      </c>
      <c r="IZ201" s="25">
        <v>49890</v>
      </c>
      <c r="JA201" s="25">
        <v>1010</v>
      </c>
      <c r="JB201" s="25">
        <v>5510</v>
      </c>
      <c r="JC201" s="25">
        <v>1034</v>
      </c>
      <c r="JD201" s="25">
        <v>9457</v>
      </c>
      <c r="JE201" s="25">
        <v>13101</v>
      </c>
      <c r="JF201" s="18">
        <v>517</v>
      </c>
      <c r="JG201" s="18">
        <v>46</v>
      </c>
      <c r="JH201" s="25">
        <v>7060</v>
      </c>
      <c r="JI201" s="25">
        <v>8637</v>
      </c>
      <c r="JJ201" s="25">
        <v>2380</v>
      </c>
      <c r="JK201" s="18">
        <v>532</v>
      </c>
      <c r="JL201" s="18">
        <v>606</v>
      </c>
      <c r="JM201" s="80">
        <f t="shared" si="796"/>
        <v>0.61393064742433356</v>
      </c>
      <c r="JN201" s="27">
        <v>96973</v>
      </c>
      <c r="JO201" s="25">
        <v>69097</v>
      </c>
      <c r="JP201" s="18">
        <v>22</v>
      </c>
      <c r="JQ201" s="18">
        <v>117</v>
      </c>
      <c r="JR201" s="18">
        <v>772</v>
      </c>
      <c r="JS201" s="18">
        <v>541</v>
      </c>
      <c r="JT201" s="18">
        <v>167</v>
      </c>
      <c r="JU201" s="18">
        <v>5</v>
      </c>
      <c r="JV201" s="18">
        <v>16</v>
      </c>
      <c r="JW201" s="25">
        <v>26236</v>
      </c>
      <c r="JX201" s="17">
        <f t="shared" si="797"/>
        <v>0.27054953440648427</v>
      </c>
      <c r="JY201" s="17">
        <f t="shared" si="798"/>
        <v>0.72945046559351567</v>
      </c>
      <c r="JZ201" s="25">
        <v>7250</v>
      </c>
      <c r="KA201" s="25">
        <v>5837</v>
      </c>
      <c r="KB201" s="18">
        <v>1</v>
      </c>
      <c r="KC201" s="18">
        <v>6</v>
      </c>
      <c r="KD201" s="18">
        <v>77</v>
      </c>
      <c r="KE201" s="18">
        <v>55</v>
      </c>
      <c r="KF201" s="18">
        <v>3</v>
      </c>
      <c r="KG201" s="18" t="s">
        <v>764</v>
      </c>
      <c r="KH201" s="18" t="s">
        <v>764</v>
      </c>
      <c r="KI201" s="25">
        <v>1271</v>
      </c>
      <c r="KJ201" s="17">
        <f t="shared" si="799"/>
        <v>0.1753103448275862</v>
      </c>
      <c r="KK201" s="25">
        <v>89723</v>
      </c>
      <c r="KL201" s="25">
        <v>63260</v>
      </c>
      <c r="KM201" s="18">
        <v>21</v>
      </c>
      <c r="KN201" s="18">
        <v>111</v>
      </c>
      <c r="KO201" s="18">
        <v>695</v>
      </c>
      <c r="KP201" s="18">
        <v>486</v>
      </c>
      <c r="KQ201" s="18">
        <v>164</v>
      </c>
      <c r="KR201" s="18">
        <v>5</v>
      </c>
      <c r="KS201" s="18">
        <v>16</v>
      </c>
      <c r="KT201" s="25">
        <v>24965</v>
      </c>
      <c r="KU201" s="69">
        <f t="shared" si="699"/>
        <v>0.27824526598531035</v>
      </c>
      <c r="KV201" s="27">
        <v>119050</v>
      </c>
      <c r="KW201" s="25">
        <v>111365</v>
      </c>
      <c r="KX201" s="25">
        <v>7685</v>
      </c>
      <c r="KY201" s="59">
        <v>6.4552708945821088E-2</v>
      </c>
      <c r="KZ201" s="25">
        <v>4761</v>
      </c>
      <c r="LA201" s="25">
        <v>1865</v>
      </c>
      <c r="LB201" s="25">
        <v>3124</v>
      </c>
      <c r="LC201" s="25">
        <v>2947</v>
      </c>
      <c r="LD201" s="25">
        <v>58299</v>
      </c>
      <c r="LE201" s="25">
        <v>54756</v>
      </c>
      <c r="LF201" s="25">
        <v>3543</v>
      </c>
      <c r="LG201" s="59">
        <v>6.0772912056810589E-2</v>
      </c>
      <c r="LH201" s="25">
        <v>60751</v>
      </c>
      <c r="LI201" s="25">
        <v>56609</v>
      </c>
      <c r="LJ201" s="25">
        <v>4142</v>
      </c>
      <c r="LK201" s="35">
        <v>6.8179947655182635E-2</v>
      </c>
      <c r="LL201" s="27">
        <v>29792</v>
      </c>
      <c r="LM201" s="18">
        <v>117</v>
      </c>
      <c r="LN201" s="25">
        <v>20647</v>
      </c>
      <c r="LO201" s="25">
        <v>1393</v>
      </c>
      <c r="LP201" s="25">
        <v>3317</v>
      </c>
      <c r="LQ201" s="18">
        <v>283</v>
      </c>
      <c r="LR201" s="25">
        <v>4035</v>
      </c>
      <c r="LS201" s="23">
        <f t="shared" si="800"/>
        <v>0.1354390440386681</v>
      </c>
      <c r="LT201" s="23">
        <f t="shared" si="801"/>
        <v>0.86456095596133187</v>
      </c>
      <c r="LU201" s="17">
        <f t="shared" si="802"/>
        <v>0.6969656283566058</v>
      </c>
      <c r="LV201" s="25">
        <v>29792</v>
      </c>
      <c r="LW201" s="18">
        <v>15</v>
      </c>
      <c r="LX201" s="25">
        <v>5172</v>
      </c>
      <c r="LY201" s="25">
        <v>7093</v>
      </c>
      <c r="LZ201" s="25">
        <v>2026</v>
      </c>
      <c r="MA201" s="25">
        <v>15044</v>
      </c>
      <c r="MB201" s="18">
        <v>72</v>
      </c>
      <c r="MC201" s="18">
        <v>279</v>
      </c>
      <c r="MD201" s="18">
        <v>47</v>
      </c>
      <c r="ME201" s="18" t="s">
        <v>764</v>
      </c>
      <c r="MF201" s="18">
        <v>44</v>
      </c>
      <c r="MG201" s="17">
        <f t="shared" si="803"/>
        <v>0.516749462943072</v>
      </c>
      <c r="MH201" s="17">
        <f t="shared" si="804"/>
        <v>0.4137687969924812</v>
      </c>
      <c r="MI201" s="25">
        <v>29792</v>
      </c>
      <c r="MJ201" s="18">
        <v>25</v>
      </c>
      <c r="MK201" s="25">
        <v>7336</v>
      </c>
      <c r="ML201" s="25">
        <v>4795</v>
      </c>
      <c r="MM201" s="25">
        <v>2497</v>
      </c>
      <c r="MN201" s="25">
        <v>12337</v>
      </c>
      <c r="MO201" s="25">
        <v>2747</v>
      </c>
      <c r="MP201" s="18">
        <v>8</v>
      </c>
      <c r="MQ201" s="18">
        <v>0</v>
      </c>
      <c r="MR201" s="18">
        <v>1</v>
      </c>
      <c r="MS201" s="18">
        <v>46</v>
      </c>
      <c r="MT201" s="17">
        <f t="shared" si="805"/>
        <v>0.40829752953813103</v>
      </c>
      <c r="MU201" s="69">
        <f t="shared" si="806"/>
        <v>0.55536721267454348</v>
      </c>
      <c r="MV201" s="27">
        <v>29792</v>
      </c>
      <c r="MW201" s="25">
        <v>5862</v>
      </c>
      <c r="MX201" s="25">
        <v>5489</v>
      </c>
      <c r="MY201" s="25">
        <v>8998</v>
      </c>
      <c r="MZ201" s="25">
        <v>6532</v>
      </c>
      <c r="NA201" s="25">
        <v>1365</v>
      </c>
      <c r="NB201" s="18">
        <v>2</v>
      </c>
      <c r="NC201" s="25">
        <v>1479</v>
      </c>
      <c r="ND201" s="18">
        <v>65</v>
      </c>
      <c r="NE201" s="17">
        <f t="shared" si="807"/>
        <v>0.19676423200859292</v>
      </c>
      <c r="NF201" s="10">
        <f t="shared" si="808"/>
        <v>22906.308069280341</v>
      </c>
      <c r="NG201" s="17">
        <f t="shared" si="809"/>
        <v>0.29222610096670248</v>
      </c>
      <c r="NH201" s="25">
        <v>29792</v>
      </c>
      <c r="NI201" s="25">
        <v>1855</v>
      </c>
      <c r="NJ201" s="18">
        <v>5</v>
      </c>
      <c r="NK201" s="18">
        <v>138</v>
      </c>
      <c r="NL201" s="18">
        <v>14</v>
      </c>
      <c r="NM201" s="25">
        <v>23242</v>
      </c>
      <c r="NN201" s="18">
        <v>241</v>
      </c>
      <c r="NO201" s="18">
        <v>16</v>
      </c>
      <c r="NP201" s="18">
        <v>177</v>
      </c>
      <c r="NQ201" s="28">
        <v>4104</v>
      </c>
      <c r="NR201" s="27">
        <v>29792</v>
      </c>
      <c r="NS201" s="37">
        <f t="shared" si="810"/>
        <v>1.2077738990332976</v>
      </c>
      <c r="NT201" s="37">
        <f t="shared" si="811"/>
        <v>0.32590162948676205</v>
      </c>
      <c r="NU201" s="37">
        <f t="shared" si="812"/>
        <v>0.82796954032571835</v>
      </c>
      <c r="NV201" s="17">
        <f t="shared" si="813"/>
        <v>0.16812850869879381</v>
      </c>
      <c r="NW201" s="10">
        <f t="shared" si="814"/>
        <v>16859</v>
      </c>
      <c r="NX201" s="17">
        <f t="shared" si="815"/>
        <v>0.56589017185821699</v>
      </c>
      <c r="NY201" s="19">
        <f t="shared" si="816"/>
        <v>0.30382598352826684</v>
      </c>
      <c r="NZ201" s="25">
        <v>11755</v>
      </c>
      <c r="OA201" s="25">
        <v>12933</v>
      </c>
      <c r="OB201" s="25">
        <v>1299</v>
      </c>
      <c r="OC201" s="25">
        <v>8972</v>
      </c>
      <c r="OD201" s="18">
        <v>263</v>
      </c>
      <c r="OE201" s="18">
        <v>760</v>
      </c>
      <c r="OF201" s="17">
        <f t="shared" si="817"/>
        <v>0.30115467239527388</v>
      </c>
      <c r="OG201" s="17">
        <f t="shared" si="818"/>
        <v>0.39456901181525239</v>
      </c>
      <c r="OH201" s="17">
        <f t="shared" si="819"/>
        <v>0.43410982814178301</v>
      </c>
      <c r="OI201" s="69">
        <f t="shared" si="820"/>
        <v>2.5510204081632654E-2</v>
      </c>
      <c r="OJ201" s="27">
        <v>29792</v>
      </c>
      <c r="OK201" s="18">
        <v>208</v>
      </c>
      <c r="OL201" s="25">
        <v>5979</v>
      </c>
      <c r="OM201" s="25">
        <v>9030</v>
      </c>
      <c r="ON201" s="18">
        <v>889</v>
      </c>
      <c r="OO201" s="25">
        <v>1456</v>
      </c>
      <c r="OP201" s="25">
        <v>1424</v>
      </c>
      <c r="OQ201" s="25">
        <v>4249</v>
      </c>
      <c r="OR201" s="69">
        <f t="shared" si="821"/>
        <v>0.28531149301825992</v>
      </c>
      <c r="OS201" s="22">
        <v>102980</v>
      </c>
      <c r="OT201" s="22">
        <v>102980</v>
      </c>
      <c r="OU201" s="38">
        <f t="shared" si="700"/>
        <v>0.9994565006405528</v>
      </c>
      <c r="OV201" s="39">
        <v>0.67148019032821904</v>
      </c>
      <c r="OW201" s="22">
        <v>6914903</v>
      </c>
      <c r="OX201" s="36">
        <f t="shared" si="701"/>
        <v>282944000.954</v>
      </c>
      <c r="OY201" s="36">
        <f t="shared" si="702"/>
        <v>6977346.1899678279</v>
      </c>
      <c r="OZ201" s="22"/>
      <c r="PA201" s="22"/>
      <c r="PB201" s="38">
        <f t="shared" si="703"/>
        <v>0</v>
      </c>
      <c r="PC201" s="39">
        <v>0</v>
      </c>
      <c r="PD201" s="22"/>
      <c r="PE201" s="40">
        <f t="shared" si="822"/>
        <v>0</v>
      </c>
      <c r="PF201" s="36">
        <f t="shared" si="823"/>
        <v>0</v>
      </c>
      <c r="PG201" s="22"/>
      <c r="PH201" s="22"/>
      <c r="PI201" s="38">
        <f t="shared" si="704"/>
        <v>0</v>
      </c>
      <c r="PJ201" s="39">
        <v>0</v>
      </c>
      <c r="PK201" s="22"/>
      <c r="PL201" s="41">
        <f t="shared" si="824"/>
        <v>0</v>
      </c>
      <c r="PM201" s="36">
        <f t="shared" si="825"/>
        <v>0</v>
      </c>
      <c r="PN201" s="22"/>
      <c r="PO201" s="22"/>
      <c r="PP201" s="38">
        <f t="shared" si="705"/>
        <v>0</v>
      </c>
      <c r="PQ201" s="39">
        <v>0</v>
      </c>
      <c r="PR201" s="22"/>
      <c r="PS201" s="41">
        <f t="shared" si="826"/>
        <v>0</v>
      </c>
      <c r="PT201" s="36">
        <f t="shared" si="827"/>
        <v>0</v>
      </c>
      <c r="PU201" s="22">
        <v>5</v>
      </c>
      <c r="PV201" s="22">
        <v>5</v>
      </c>
      <c r="PW201" s="38">
        <f t="shared" si="706"/>
        <v>4.8526728522069957E-5</v>
      </c>
      <c r="PX201" s="39">
        <v>0.04</v>
      </c>
      <c r="PY201" s="22">
        <v>20</v>
      </c>
      <c r="PZ201" s="36">
        <f t="shared" si="828"/>
        <v>762.83361324133477</v>
      </c>
      <c r="QA201" s="22"/>
      <c r="QB201" s="22"/>
      <c r="QC201" s="39">
        <v>0</v>
      </c>
      <c r="QD201" s="22"/>
      <c r="QE201" s="22">
        <f t="shared" si="829"/>
        <v>0</v>
      </c>
      <c r="QF201" s="22"/>
      <c r="QG201" s="22"/>
      <c r="QH201" s="22"/>
      <c r="QI201" s="38">
        <f t="shared" si="707"/>
        <v>0</v>
      </c>
      <c r="QJ201" s="39">
        <v>0</v>
      </c>
      <c r="QK201" s="22"/>
      <c r="QL201" s="42">
        <f t="shared" si="830"/>
        <v>0</v>
      </c>
      <c r="QM201" s="22">
        <f t="shared" si="708"/>
        <v>51</v>
      </c>
      <c r="QN201" s="22">
        <v>35</v>
      </c>
      <c r="QO201" s="22">
        <v>35</v>
      </c>
      <c r="QP201" s="38">
        <f t="shared" si="709"/>
        <v>3.3968709965448971E-4</v>
      </c>
      <c r="QQ201" s="39">
        <v>0.10828571428571429</v>
      </c>
      <c r="QR201" s="22">
        <v>379</v>
      </c>
      <c r="QS201" s="36">
        <f t="shared" si="831"/>
        <v>8229.2952388660688</v>
      </c>
      <c r="QT201" s="22"/>
      <c r="QU201" s="22"/>
      <c r="QV201" s="38">
        <f t="shared" si="710"/>
        <v>0</v>
      </c>
      <c r="QW201" s="39">
        <v>0</v>
      </c>
      <c r="QX201" s="22"/>
      <c r="QY201" s="36">
        <f t="shared" si="832"/>
        <v>0</v>
      </c>
      <c r="QZ201" s="22">
        <v>16</v>
      </c>
      <c r="RA201" s="22">
        <v>16</v>
      </c>
      <c r="RB201" s="38">
        <f t="shared" si="711"/>
        <v>1.5528553127062386E-4</v>
      </c>
      <c r="RC201" s="39">
        <v>0.115</v>
      </c>
      <c r="RD201" s="22">
        <v>184</v>
      </c>
      <c r="RE201" s="36">
        <f t="shared" si="833"/>
        <v>1728.8197325023775</v>
      </c>
      <c r="RF201" s="10">
        <f t="shared" si="712"/>
        <v>103036</v>
      </c>
      <c r="RG201" s="10">
        <f t="shared" si="713"/>
        <v>103036</v>
      </c>
      <c r="RH201" s="17">
        <f t="shared" si="714"/>
        <v>0.13251997072717756</v>
      </c>
      <c r="RI201" s="17">
        <f t="shared" si="715"/>
        <v>3.0276509547108835E-3</v>
      </c>
      <c r="RJ201" s="17">
        <f t="shared" si="716"/>
        <v>0.99846582060932654</v>
      </c>
      <c r="RK201" s="17">
        <f t="shared" si="717"/>
        <v>0</v>
      </c>
      <c r="RL201" s="17">
        <f t="shared" si="718"/>
        <v>0</v>
      </c>
      <c r="RM201" s="17">
        <f t="shared" si="719"/>
        <v>1.0916231886680958E-4</v>
      </c>
      <c r="RN201" s="17">
        <f t="shared" si="720"/>
        <v>1.1776210897382346E-3</v>
      </c>
      <c r="RO201" s="17">
        <f t="shared" si="721"/>
        <v>0</v>
      </c>
      <c r="RP201" s="17">
        <f t="shared" si="722"/>
        <v>2.4739598206844054E-4</v>
      </c>
      <c r="RQ201" s="17">
        <f t="shared" si="723"/>
        <v>0</v>
      </c>
      <c r="RR201" s="36">
        <f t="shared" si="724"/>
        <v>6988067.1385524375</v>
      </c>
      <c r="RS201" s="36">
        <f t="shared" si="725"/>
        <v>58.698589992040631</v>
      </c>
      <c r="RT201" s="10">
        <f t="shared" si="726"/>
        <v>0</v>
      </c>
      <c r="RU201" s="17">
        <f t="shared" si="727"/>
        <v>0</v>
      </c>
      <c r="RV201" s="37">
        <f t="shared" si="728"/>
        <v>1.1554214061104857</v>
      </c>
      <c r="RW201" s="36">
        <f t="shared" si="729"/>
        <v>0.86548509029819398</v>
      </c>
      <c r="RX201" s="85">
        <v>-1.9372689999999999</v>
      </c>
      <c r="RY201" s="93">
        <v>92</v>
      </c>
      <c r="RZ201" s="43" t="b">
        <v>1</v>
      </c>
      <c r="SA201" s="18" t="b">
        <v>0</v>
      </c>
      <c r="SB201" s="18" t="b">
        <v>0</v>
      </c>
      <c r="SC201" s="18" t="b">
        <v>0</v>
      </c>
      <c r="SD201" s="18" t="b">
        <v>0</v>
      </c>
      <c r="SE201" s="32" t="b">
        <v>1</v>
      </c>
      <c r="SF201" s="43" t="b">
        <v>0</v>
      </c>
      <c r="SG201" s="18" t="b">
        <v>0</v>
      </c>
      <c r="SH201" s="18"/>
      <c r="SI201" s="18"/>
      <c r="SJ201" s="18"/>
      <c r="SK201" s="18"/>
      <c r="SL201" s="18"/>
      <c r="SM201" s="18"/>
      <c r="SN201" s="18"/>
      <c r="SO201" s="18"/>
      <c r="SP201" s="18"/>
      <c r="SQ201" s="17">
        <f t="shared" si="834"/>
        <v>0</v>
      </c>
      <c r="SR201" s="17">
        <f t="shared" si="835"/>
        <v>0</v>
      </c>
      <c r="SS201" s="17">
        <f t="shared" si="836"/>
        <v>0</v>
      </c>
      <c r="ST201" s="17">
        <f t="shared" si="837"/>
        <v>0</v>
      </c>
      <c r="SU201" s="17">
        <f t="shared" si="838"/>
        <v>0</v>
      </c>
      <c r="SV201" s="17">
        <f t="shared" si="658"/>
        <v>0</v>
      </c>
      <c r="SW201" s="17">
        <f t="shared" si="839"/>
        <v>0</v>
      </c>
      <c r="SX201" s="17">
        <f t="shared" si="840"/>
        <v>0</v>
      </c>
      <c r="SY201" s="17">
        <f t="shared" si="841"/>
        <v>0</v>
      </c>
      <c r="SZ201" s="17">
        <f t="shared" si="842"/>
        <v>0</v>
      </c>
      <c r="TA201" s="17">
        <f t="shared" si="843"/>
        <v>0</v>
      </c>
      <c r="TB201" s="24">
        <f t="shared" si="844"/>
        <v>620</v>
      </c>
      <c r="TC201" s="69">
        <f t="shared" si="845"/>
        <v>1</v>
      </c>
      <c r="TD201" s="17">
        <f t="shared" si="867"/>
        <v>2.6014568158168575E-6</v>
      </c>
      <c r="TE201" s="95"/>
      <c r="TF201" s="71"/>
      <c r="TG201" s="71">
        <v>8</v>
      </c>
      <c r="TH201" s="71">
        <v>4</v>
      </c>
      <c r="TI201" s="71"/>
      <c r="TJ201" s="71"/>
      <c r="TK201" s="71">
        <v>29</v>
      </c>
      <c r="TL201" s="71"/>
      <c r="TM201" s="71">
        <v>1</v>
      </c>
      <c r="TN201" s="71"/>
      <c r="TO201" s="71">
        <v>3</v>
      </c>
      <c r="TP201" s="71"/>
      <c r="TQ201" s="71">
        <v>6</v>
      </c>
      <c r="TR201" s="72"/>
      <c r="TS201" s="72"/>
      <c r="TT201" s="72"/>
      <c r="TU201" s="72">
        <v>8</v>
      </c>
      <c r="TV201" s="72">
        <v>4</v>
      </c>
      <c r="TW201" s="72"/>
      <c r="TX201" s="72">
        <v>3</v>
      </c>
      <c r="TY201" s="72">
        <v>1</v>
      </c>
      <c r="TZ201" s="72">
        <v>168</v>
      </c>
      <c r="UA201" s="72"/>
      <c r="UB201" s="72">
        <v>59</v>
      </c>
      <c r="UC201" s="72"/>
      <c r="UD201" s="72"/>
      <c r="UE201" s="72"/>
      <c r="UF201" s="72"/>
      <c r="UG201" s="72">
        <v>143</v>
      </c>
      <c r="UH201" s="72"/>
      <c r="UI201" s="72">
        <v>7</v>
      </c>
      <c r="UJ201" s="73">
        <v>24</v>
      </c>
      <c r="UK201" s="73"/>
      <c r="UL201" s="73"/>
      <c r="UM201" s="73"/>
      <c r="UN201" s="73">
        <v>7</v>
      </c>
      <c r="UO201" s="73"/>
      <c r="UP201" s="73">
        <v>3</v>
      </c>
      <c r="UQ201" s="73"/>
      <c r="UR201" s="73">
        <v>163</v>
      </c>
      <c r="US201" s="73">
        <v>100</v>
      </c>
      <c r="UT201" s="73"/>
      <c r="UU201" s="73"/>
      <c r="UV201" s="73"/>
      <c r="UW201" s="73"/>
      <c r="UX201" s="73"/>
      <c r="UY201" s="73">
        <v>146</v>
      </c>
      <c r="UZ201" s="73"/>
      <c r="VA201" s="73">
        <v>2</v>
      </c>
      <c r="VB201" s="73">
        <v>61</v>
      </c>
      <c r="VC201" s="73"/>
      <c r="VD201" s="73"/>
      <c r="VE201" s="73"/>
      <c r="VF201" s="73">
        <v>5</v>
      </c>
      <c r="VG201" s="73">
        <v>5</v>
      </c>
      <c r="VH201" s="73">
        <v>4</v>
      </c>
      <c r="VI201" s="73"/>
      <c r="VJ201" s="73">
        <v>164</v>
      </c>
      <c r="VK201" s="73">
        <v>97</v>
      </c>
      <c r="VL201" s="73"/>
      <c r="VM201" s="73"/>
      <c r="VN201" s="73"/>
      <c r="VO201" s="73"/>
      <c r="VP201" s="73">
        <v>12</v>
      </c>
      <c r="VQ201" s="73"/>
      <c r="VR201" s="73">
        <v>2</v>
      </c>
      <c r="VS201" s="73">
        <v>164</v>
      </c>
      <c r="VT201" s="73"/>
      <c r="VU201" s="73"/>
      <c r="VV201" s="73"/>
      <c r="VW201" s="73">
        <v>4</v>
      </c>
      <c r="VX201" s="73"/>
      <c r="VY201" s="73">
        <v>4</v>
      </c>
      <c r="VZ201" s="73"/>
      <c r="WA201" s="73">
        <v>296</v>
      </c>
      <c r="WB201" s="73"/>
      <c r="WC201" s="73">
        <v>116</v>
      </c>
      <c r="WD201" s="73"/>
      <c r="WE201" s="73"/>
      <c r="WF201" s="73"/>
      <c r="WG201" s="73"/>
      <c r="WH201" s="73"/>
      <c r="WI201" s="73"/>
      <c r="WJ201" s="73">
        <v>13</v>
      </c>
      <c r="WK201" s="73"/>
      <c r="WL201" s="73"/>
      <c r="WM201" s="73"/>
      <c r="WN201" s="73"/>
      <c r="WO201" s="22">
        <f t="shared" si="846"/>
        <v>249</v>
      </c>
      <c r="WP201" s="22">
        <f t="shared" si="847"/>
        <v>0</v>
      </c>
      <c r="WQ201" s="22">
        <f t="shared" si="848"/>
        <v>0</v>
      </c>
      <c r="WR201" s="22">
        <f t="shared" si="849"/>
        <v>16</v>
      </c>
      <c r="WS201" s="22">
        <f t="shared" si="850"/>
        <v>24</v>
      </c>
      <c r="WT201" s="22">
        <f t="shared" si="851"/>
        <v>5</v>
      </c>
      <c r="WU201" s="22">
        <f t="shared" si="852"/>
        <v>14</v>
      </c>
      <c r="WV201" s="22">
        <f t="shared" si="853"/>
        <v>1</v>
      </c>
      <c r="WW201" s="22">
        <f t="shared" si="854"/>
        <v>820</v>
      </c>
      <c r="WX201" s="22">
        <f t="shared" si="855"/>
        <v>0</v>
      </c>
      <c r="WY201" s="22">
        <f t="shared" si="856"/>
        <v>373</v>
      </c>
      <c r="WZ201" s="22">
        <f t="shared" si="857"/>
        <v>0</v>
      </c>
      <c r="XA201" s="22">
        <f t="shared" si="858"/>
        <v>0</v>
      </c>
      <c r="XB201" s="22">
        <f t="shared" si="859"/>
        <v>0</v>
      </c>
      <c r="XC201" s="22">
        <f t="shared" si="860"/>
        <v>0</v>
      </c>
      <c r="XD201" s="22">
        <f t="shared" si="861"/>
        <v>0</v>
      </c>
      <c r="XE201" s="22">
        <f t="shared" si="862"/>
        <v>317</v>
      </c>
      <c r="XF201" s="22">
        <f t="shared" si="863"/>
        <v>0</v>
      </c>
      <c r="XG201" s="93">
        <f t="shared" si="864"/>
        <v>17</v>
      </c>
    </row>
    <row r="202" spans="1:631" ht="17.100000000000001" customHeight="1" x14ac:dyDescent="0.2">
      <c r="A202" s="101"/>
      <c r="B202" s="27" t="s">
        <v>461</v>
      </c>
      <c r="C202" s="535" t="s">
        <v>462</v>
      </c>
      <c r="D202" s="25" t="s">
        <v>510</v>
      </c>
      <c r="E202" s="535" t="s">
        <v>511</v>
      </c>
      <c r="F202" s="25" t="s">
        <v>524</v>
      </c>
      <c r="G202" s="535" t="s">
        <v>525</v>
      </c>
      <c r="H202" s="25">
        <v>43</v>
      </c>
      <c r="I202" s="28">
        <v>7</v>
      </c>
      <c r="J202" s="17">
        <f t="shared" si="730"/>
        <v>0.58708380361173818</v>
      </c>
      <c r="K202" s="17">
        <f t="shared" si="731"/>
        <v>0.25058196952595935</v>
      </c>
      <c r="L202" s="17">
        <f t="shared" si="732"/>
        <v>1</v>
      </c>
      <c r="M202" s="17">
        <f t="shared" si="733"/>
        <v>0.26431913903869286</v>
      </c>
      <c r="N202" s="17">
        <f t="shared" si="734"/>
        <v>0.31704254599893755</v>
      </c>
      <c r="O202" s="17">
        <f t="shared" si="735"/>
        <v>0.23973617381489842</v>
      </c>
      <c r="P202" s="17">
        <f t="shared" si="736"/>
        <v>0.67701086360144846</v>
      </c>
      <c r="Q202" s="17">
        <f t="shared" si="737"/>
        <v>0.55614900027389758</v>
      </c>
      <c r="R202" s="69">
        <f t="shared" si="738"/>
        <v>0.9842450978015852</v>
      </c>
      <c r="S202" s="422">
        <f t="shared" si="739"/>
        <v>0.54179651040746191</v>
      </c>
      <c r="T202" s="17">
        <f t="shared" si="865"/>
        <v>0.45820348959253809</v>
      </c>
      <c r="U202" s="10">
        <f t="shared" si="740"/>
        <v>51150.171950194213</v>
      </c>
      <c r="V202" s="32">
        <v>5</v>
      </c>
      <c r="W202" s="550">
        <f t="shared" si="741"/>
        <v>0</v>
      </c>
      <c r="X202" s="550">
        <f t="shared" si="742"/>
        <v>0.4306853992963508</v>
      </c>
      <c r="Y202" s="550">
        <f t="shared" si="743"/>
        <v>0.56931460070364914</v>
      </c>
      <c r="Z202" s="551">
        <f t="shared" si="744"/>
        <v>63553.727505749761</v>
      </c>
      <c r="AA202" s="426">
        <f t="shared" si="745"/>
        <v>0.14894474702594238</v>
      </c>
      <c r="AB202" s="59">
        <f t="shared" si="746"/>
        <v>0.98800422169022051</v>
      </c>
      <c r="AC202" s="59">
        <f t="shared" si="747"/>
        <v>2.6963506704657039E-2</v>
      </c>
      <c r="AD202" s="59">
        <f t="shared" si="748"/>
        <v>0.31704254599893755</v>
      </c>
      <c r="AE202" s="59">
        <f t="shared" si="749"/>
        <v>0.44385099972610242</v>
      </c>
      <c r="AF202" s="59">
        <f t="shared" si="750"/>
        <v>0.56719102708803615</v>
      </c>
      <c r="AG202" s="59">
        <f t="shared" si="751"/>
        <v>0.23292889390519186</v>
      </c>
      <c r="AH202" s="59">
        <f t="shared" si="752"/>
        <v>0.23973617381489842</v>
      </c>
      <c r="AI202" s="59">
        <f t="shared" si="753"/>
        <v>0.84219808126410833</v>
      </c>
      <c r="AJ202" s="59">
        <f t="shared" si="754"/>
        <v>0.33196952595936796</v>
      </c>
      <c r="AK202" s="59">
        <f t="shared" si="755"/>
        <v>0.32298913639855154</v>
      </c>
      <c r="AL202" s="35">
        <f t="shared" si="756"/>
        <v>1</v>
      </c>
      <c r="AM202" s="27">
        <v>111632</v>
      </c>
      <c r="AN202" s="25">
        <v>54107</v>
      </c>
      <c r="AO202" s="25">
        <v>57525</v>
      </c>
      <c r="AP202" s="17">
        <f t="shared" si="757"/>
        <v>2.168190409972153E-3</v>
      </c>
      <c r="AQ202" s="63">
        <v>94.058235549760965</v>
      </c>
      <c r="AR202" s="58">
        <v>595.93403773499995</v>
      </c>
      <c r="AS202" s="24">
        <f t="shared" si="758"/>
        <v>187.32274535666065</v>
      </c>
      <c r="AT202" s="17">
        <f t="shared" si="698"/>
        <v>0.16177380787842152</v>
      </c>
      <c r="AU202" s="25">
        <v>109588</v>
      </c>
      <c r="AV202" s="25">
        <v>52474</v>
      </c>
      <c r="AW202" s="25">
        <v>57114</v>
      </c>
      <c r="AX202" s="25">
        <v>2044</v>
      </c>
      <c r="AY202" s="25">
        <v>1633</v>
      </c>
      <c r="AZ202" s="18">
        <v>411</v>
      </c>
      <c r="BA202" s="25">
        <v>16627</v>
      </c>
      <c r="BB202" s="25">
        <v>7931</v>
      </c>
      <c r="BC202" s="25">
        <v>8696</v>
      </c>
      <c r="BD202" s="63">
        <v>91.202851885924559</v>
      </c>
      <c r="BE202" s="25">
        <v>95005</v>
      </c>
      <c r="BF202" s="25">
        <v>46176</v>
      </c>
      <c r="BG202" s="25">
        <v>48829</v>
      </c>
      <c r="BH202" s="63">
        <v>94.566753363779725</v>
      </c>
      <c r="BI202" s="17">
        <v>0.14894474702594238</v>
      </c>
      <c r="BJ202" s="25">
        <v>32410</v>
      </c>
      <c r="BK202" s="25">
        <v>73020</v>
      </c>
      <c r="BL202" s="25">
        <v>6202</v>
      </c>
      <c r="BM202" s="17">
        <v>0.52878663379895918</v>
      </c>
      <c r="BN202" s="10">
        <f t="shared" si="759"/>
        <v>52602.490495754588</v>
      </c>
      <c r="BO202" s="29">
        <v>0.44385099972610242</v>
      </c>
      <c r="BP202" s="30">
        <f t="shared" si="760"/>
        <v>0.55614900027389758</v>
      </c>
      <c r="BQ202" s="31">
        <v>8.4935634072856754</v>
      </c>
      <c r="BR202" s="25">
        <v>79222</v>
      </c>
      <c r="BS202" s="25">
        <v>20665</v>
      </c>
      <c r="BT202" s="25">
        <v>50797</v>
      </c>
      <c r="BU202" s="25">
        <v>5581</v>
      </c>
      <c r="BV202" s="18">
        <v>1397</v>
      </c>
      <c r="BW202" s="18">
        <v>782</v>
      </c>
      <c r="BX202" s="25">
        <v>28352</v>
      </c>
      <c r="BY202" s="25">
        <v>22846</v>
      </c>
      <c r="BZ202" s="25">
        <v>5506</v>
      </c>
      <c r="CA202" s="59">
        <v>0.19420146726862303</v>
      </c>
      <c r="CB202" s="25">
        <v>109588</v>
      </c>
      <c r="CC202" s="25">
        <v>2044</v>
      </c>
      <c r="CD202" s="17">
        <f t="shared" si="761"/>
        <v>1.8651677190933313E-2</v>
      </c>
      <c r="CE202" s="25">
        <v>1622</v>
      </c>
      <c r="CF202" s="25">
        <v>4255</v>
      </c>
      <c r="CG202" s="25">
        <v>6891</v>
      </c>
      <c r="CH202" s="25">
        <v>6932</v>
      </c>
      <c r="CI202" s="25">
        <v>4330</v>
      </c>
      <c r="CJ202" s="25">
        <v>2331</v>
      </c>
      <c r="CK202" s="25">
        <v>1132</v>
      </c>
      <c r="CL202" s="18">
        <v>568</v>
      </c>
      <c r="CM202" s="18">
        <v>291</v>
      </c>
      <c r="CN202" s="26">
        <v>3.8652652370203162</v>
      </c>
      <c r="CO202" s="27">
        <v>28352</v>
      </c>
      <c r="CP202" s="34">
        <f t="shared" si="762"/>
        <v>3.9373589164785554</v>
      </c>
      <c r="CQ202" s="18">
        <v>95</v>
      </c>
      <c r="CR202" s="18">
        <v>897</v>
      </c>
      <c r="CS202" s="18">
        <v>756</v>
      </c>
      <c r="CT202" s="25">
        <v>11275</v>
      </c>
      <c r="CU202" s="25">
        <v>14657</v>
      </c>
      <c r="CV202" s="18">
        <v>312</v>
      </c>
      <c r="CW202" s="18">
        <v>244</v>
      </c>
      <c r="CX202" s="18">
        <v>116</v>
      </c>
      <c r="CY202" s="25">
        <v>28352</v>
      </c>
      <c r="CZ202" s="25">
        <v>26980</v>
      </c>
      <c r="DA202" s="18">
        <v>709</v>
      </c>
      <c r="DB202" s="18">
        <v>461</v>
      </c>
      <c r="DC202" s="18">
        <v>121</v>
      </c>
      <c r="DD202" s="18">
        <v>23</v>
      </c>
      <c r="DE202" s="18">
        <v>58</v>
      </c>
      <c r="DF202" s="25">
        <v>28352</v>
      </c>
      <c r="DG202" s="25">
        <v>16048</v>
      </c>
      <c r="DH202" s="18">
        <v>15</v>
      </c>
      <c r="DI202" s="18">
        <v>18</v>
      </c>
      <c r="DJ202" s="25">
        <v>12185</v>
      </c>
      <c r="DK202" s="18">
        <v>25</v>
      </c>
      <c r="DL202" s="18">
        <v>61</v>
      </c>
      <c r="DM202" s="25">
        <f t="shared" si="763"/>
        <v>62087.755502257336</v>
      </c>
      <c r="DN202" s="17">
        <f t="shared" si="764"/>
        <v>0.42977567720090293</v>
      </c>
      <c r="DO202" s="17">
        <f t="shared" si="765"/>
        <v>8.8177200902934537E-4</v>
      </c>
      <c r="DP202" s="23">
        <f t="shared" si="766"/>
        <v>0.56719102708803615</v>
      </c>
      <c r="DQ202" s="23">
        <f t="shared" si="767"/>
        <v>0.43280897291196385</v>
      </c>
      <c r="DR202" s="25">
        <v>28352</v>
      </c>
      <c r="DS202" s="25">
        <v>11602</v>
      </c>
      <c r="DT202" s="25">
        <v>9329</v>
      </c>
      <c r="DU202" s="18">
        <v>6</v>
      </c>
      <c r="DV202" s="25">
        <v>5477</v>
      </c>
      <c r="DW202" s="18">
        <v>57</v>
      </c>
      <c r="DX202" s="25">
        <v>1617</v>
      </c>
      <c r="DY202" s="18">
        <v>264</v>
      </c>
      <c r="DZ202" s="17">
        <f t="shared" si="768"/>
        <v>0.93164503386004516</v>
      </c>
      <c r="EA202" s="17">
        <f t="shared" si="769"/>
        <v>6.8354966139954842E-2</v>
      </c>
      <c r="EB202" s="25">
        <v>28352</v>
      </c>
      <c r="EC202" s="25">
        <v>6519</v>
      </c>
      <c r="ED202" s="18">
        <v>85</v>
      </c>
      <c r="EE202" s="25">
        <v>20154</v>
      </c>
      <c r="EF202" s="17">
        <f>EE202/EB202</f>
        <v>0.71084932279909707</v>
      </c>
      <c r="EG202" s="25">
        <v>1423</v>
      </c>
      <c r="EH202" s="18">
        <v>171</v>
      </c>
      <c r="EI202" s="17">
        <f t="shared" si="770"/>
        <v>0.23292889390519186</v>
      </c>
      <c r="EJ202" s="17">
        <f t="shared" si="771"/>
        <v>5.0190462753950338E-2</v>
      </c>
      <c r="EK202" s="69">
        <f t="shared" si="772"/>
        <v>0.25058196952595935</v>
      </c>
      <c r="EL202" s="27">
        <v>77694</v>
      </c>
      <c r="EM202" s="25">
        <v>76762</v>
      </c>
      <c r="EN202" s="18">
        <v>932</v>
      </c>
      <c r="EO202" s="59">
        <v>0.98800422169022051</v>
      </c>
      <c r="EP202" s="25">
        <v>36437</v>
      </c>
      <c r="EQ202" s="25">
        <v>36155</v>
      </c>
      <c r="ER202" s="18">
        <v>282</v>
      </c>
      <c r="ES202" s="59">
        <v>0.99226061421082956</v>
      </c>
      <c r="ET202" s="25">
        <v>41257</v>
      </c>
      <c r="EU202" s="25">
        <v>40607</v>
      </c>
      <c r="EV202" s="18">
        <v>650</v>
      </c>
      <c r="EW202" s="59">
        <v>0.9842450978015852</v>
      </c>
      <c r="EX202" s="25">
        <v>11944</v>
      </c>
      <c r="EY202" s="25">
        <v>11863</v>
      </c>
      <c r="EZ202" s="18">
        <v>81</v>
      </c>
      <c r="FA202" s="59">
        <v>0.9932183523107837</v>
      </c>
      <c r="FB202" s="25">
        <v>65750</v>
      </c>
      <c r="FC202" s="25">
        <v>64899</v>
      </c>
      <c r="FD202" s="18">
        <v>851</v>
      </c>
      <c r="FE202" s="59">
        <v>0.98705703422053237</v>
      </c>
      <c r="FF202" s="25">
        <v>47691</v>
      </c>
      <c r="FG202" s="25">
        <v>20787</v>
      </c>
      <c r="FH202" s="25">
        <v>25328</v>
      </c>
      <c r="FI202" s="25">
        <v>1576</v>
      </c>
      <c r="FJ202" s="23">
        <f t="shared" si="773"/>
        <v>3.3046067392170433E-2</v>
      </c>
      <c r="FK202" s="23">
        <f t="shared" si="774"/>
        <v>0.53108552976452583</v>
      </c>
      <c r="FL202" s="36">
        <f t="shared" si="775"/>
        <v>13.189720812182742</v>
      </c>
      <c r="FM202" s="25">
        <v>23241</v>
      </c>
      <c r="FN202" s="25">
        <v>10423</v>
      </c>
      <c r="FO202" s="17">
        <f t="shared" si="776"/>
        <v>0.44847467837012178</v>
      </c>
      <c r="FP202" s="25">
        <v>12041</v>
      </c>
      <c r="FQ202" s="17">
        <f t="shared" si="777"/>
        <v>0.51809302525708878</v>
      </c>
      <c r="FR202" s="18">
        <v>777</v>
      </c>
      <c r="FS202" s="17">
        <f t="shared" si="778"/>
        <v>3.3432296372789466E-2</v>
      </c>
      <c r="FT202" s="25">
        <v>24450</v>
      </c>
      <c r="FU202" s="25">
        <v>10364</v>
      </c>
      <c r="FV202" s="25">
        <v>13287</v>
      </c>
      <c r="FW202" s="17">
        <f t="shared" si="779"/>
        <v>3.2678936605316976E-2</v>
      </c>
      <c r="FX202" s="17">
        <f t="shared" si="780"/>
        <v>0.54343558282208593</v>
      </c>
      <c r="FY202" s="18">
        <v>799</v>
      </c>
      <c r="FZ202" s="25">
        <v>62121</v>
      </c>
      <c r="GA202" s="25">
        <v>1675</v>
      </c>
      <c r="GB202" s="25">
        <v>40751</v>
      </c>
      <c r="GC202" s="25">
        <v>9231</v>
      </c>
      <c r="GD202" s="25">
        <v>3611</v>
      </c>
      <c r="GE202" s="18">
        <v>174</v>
      </c>
      <c r="GF202" s="25">
        <v>3518</v>
      </c>
      <c r="GG202" s="18">
        <v>108</v>
      </c>
      <c r="GH202" s="18">
        <v>53</v>
      </c>
      <c r="GI202" s="25">
        <v>3000</v>
      </c>
      <c r="GJ202" s="10">
        <f t="shared" si="781"/>
        <v>1675</v>
      </c>
      <c r="GK202" s="10">
        <f t="shared" si="659"/>
        <v>60446</v>
      </c>
      <c r="GL202" s="10">
        <f t="shared" si="660"/>
        <v>19695</v>
      </c>
      <c r="GM202" s="10">
        <f t="shared" si="782"/>
        <v>42426</v>
      </c>
      <c r="GN202" s="10">
        <f t="shared" si="661"/>
        <v>10464</v>
      </c>
      <c r="GO202" s="17">
        <f t="shared" si="783"/>
        <v>2.6963506704657039E-2</v>
      </c>
      <c r="GP202" s="17">
        <f t="shared" si="662"/>
        <v>0.97303649329534292</v>
      </c>
      <c r="GQ202" s="17">
        <f t="shared" si="663"/>
        <v>0.31704254599893755</v>
      </c>
      <c r="GR202" s="17">
        <f t="shared" si="664"/>
        <v>0.16844545322837687</v>
      </c>
      <c r="GS202" s="17">
        <f t="shared" si="784"/>
        <v>0.64503951964714024</v>
      </c>
      <c r="GT202" s="25">
        <v>29258</v>
      </c>
      <c r="GU202" s="25">
        <v>670</v>
      </c>
      <c r="GV202" s="25">
        <v>18028</v>
      </c>
      <c r="GW202" s="25">
        <v>5213</v>
      </c>
      <c r="GX202" s="25">
        <v>2056</v>
      </c>
      <c r="GY202" s="18">
        <v>124</v>
      </c>
      <c r="GZ202" s="25">
        <v>1419</v>
      </c>
      <c r="HA202" s="18">
        <v>29</v>
      </c>
      <c r="HB202" s="18">
        <v>38</v>
      </c>
      <c r="HC202" s="25">
        <v>1681</v>
      </c>
      <c r="HD202" s="23">
        <f t="shared" si="785"/>
        <v>2.2899719734773394E-2</v>
      </c>
      <c r="HE202" s="23">
        <f t="shared" si="786"/>
        <v>0.97710028026522655</v>
      </c>
      <c r="HF202" s="23">
        <f t="shared" si="787"/>
        <v>0.36092692596896575</v>
      </c>
      <c r="HG202" s="23">
        <f t="shared" si="788"/>
        <v>0.1827534349579602</v>
      </c>
      <c r="HH202" s="25">
        <v>32863</v>
      </c>
      <c r="HI202" s="25">
        <v>1005</v>
      </c>
      <c r="HJ202" s="25">
        <v>22723</v>
      </c>
      <c r="HK202" s="25">
        <v>4018</v>
      </c>
      <c r="HL202" s="25">
        <v>1555</v>
      </c>
      <c r="HM202" s="18">
        <v>50</v>
      </c>
      <c r="HN202" s="25">
        <v>2099</v>
      </c>
      <c r="HO202" s="18">
        <v>79</v>
      </c>
      <c r="HP202" s="18">
        <v>15</v>
      </c>
      <c r="HQ202" s="25">
        <v>1319</v>
      </c>
      <c r="HR202" s="23">
        <f t="shared" si="789"/>
        <v>3.058150503605879E-2</v>
      </c>
      <c r="HS202" s="23">
        <f t="shared" si="790"/>
        <v>0.96941849496394117</v>
      </c>
      <c r="HT202" s="80">
        <f t="shared" si="791"/>
        <v>0.27797218756656422</v>
      </c>
      <c r="HU202" s="27">
        <v>91130</v>
      </c>
      <c r="HV202" s="25">
        <v>1765</v>
      </c>
      <c r="HW202" s="25">
        <v>13819</v>
      </c>
      <c r="HX202" s="18">
        <v>3903</v>
      </c>
      <c r="HY202" s="25">
        <v>14587</v>
      </c>
      <c r="HZ202" s="25">
        <v>4713</v>
      </c>
      <c r="IA202" s="18">
        <v>2140</v>
      </c>
      <c r="IB202" s="18">
        <v>254</v>
      </c>
      <c r="IC202" s="25">
        <v>13256</v>
      </c>
      <c r="ID202" s="25">
        <v>22472</v>
      </c>
      <c r="IE202" s="25">
        <v>4652</v>
      </c>
      <c r="IF202" s="18">
        <v>948</v>
      </c>
      <c r="IG202" s="25">
        <v>8621</v>
      </c>
      <c r="IH202" s="17">
        <f t="shared" si="792"/>
        <v>0.29831010644134753</v>
      </c>
      <c r="II202" s="17">
        <f t="shared" si="793"/>
        <v>5.1717326895643588E-2</v>
      </c>
      <c r="IJ202" s="30">
        <f t="shared" si="794"/>
        <v>19.335879482283048</v>
      </c>
      <c r="IK202" s="17">
        <f t="shared" si="866"/>
        <v>0.26431913903869286</v>
      </c>
      <c r="IL202" s="25">
        <v>43670</v>
      </c>
      <c r="IM202" s="25">
        <v>711</v>
      </c>
      <c r="IN202" s="25">
        <v>10854</v>
      </c>
      <c r="IO202" s="18">
        <v>3169</v>
      </c>
      <c r="IP202" s="25">
        <v>9836</v>
      </c>
      <c r="IQ202" s="25">
        <v>2004</v>
      </c>
      <c r="IR202" s="18">
        <v>1281</v>
      </c>
      <c r="IS202" s="18">
        <v>168</v>
      </c>
      <c r="IT202" s="25">
        <v>6693</v>
      </c>
      <c r="IU202" s="25">
        <v>494</v>
      </c>
      <c r="IV202" s="25">
        <v>1874</v>
      </c>
      <c r="IW202" s="18">
        <v>518</v>
      </c>
      <c r="IX202" s="25">
        <v>6068</v>
      </c>
      <c r="IY202" s="17">
        <f t="shared" si="795"/>
        <v>0.63785207236088848</v>
      </c>
      <c r="IZ202" s="25">
        <v>47460</v>
      </c>
      <c r="JA202" s="25">
        <v>1054</v>
      </c>
      <c r="JB202" s="25">
        <v>2965</v>
      </c>
      <c r="JC202" s="18">
        <v>734</v>
      </c>
      <c r="JD202" s="25">
        <v>4751</v>
      </c>
      <c r="JE202" s="25">
        <v>2709</v>
      </c>
      <c r="JF202" s="18">
        <v>859</v>
      </c>
      <c r="JG202" s="18">
        <v>86</v>
      </c>
      <c r="JH202" s="25">
        <v>6563</v>
      </c>
      <c r="JI202" s="25">
        <v>21978</v>
      </c>
      <c r="JJ202" s="25">
        <v>2778</v>
      </c>
      <c r="JK202" s="18">
        <v>430</v>
      </c>
      <c r="JL202" s="25">
        <v>2553</v>
      </c>
      <c r="JM202" s="80">
        <f t="shared" si="796"/>
        <v>0.27543194268857984</v>
      </c>
      <c r="JN202" s="27">
        <v>91130</v>
      </c>
      <c r="JO202" s="25">
        <v>58555</v>
      </c>
      <c r="JP202" s="18">
        <v>41</v>
      </c>
      <c r="JQ202" s="18">
        <v>169</v>
      </c>
      <c r="JR202" s="25">
        <v>1980</v>
      </c>
      <c r="JS202" s="18">
        <v>535</v>
      </c>
      <c r="JT202" s="18">
        <v>386</v>
      </c>
      <c r="JU202" s="18">
        <v>5</v>
      </c>
      <c r="JV202" s="18">
        <v>25</v>
      </c>
      <c r="JW202" s="25">
        <v>29434</v>
      </c>
      <c r="JX202" s="17">
        <f t="shared" si="797"/>
        <v>0.32298913639855154</v>
      </c>
      <c r="JY202" s="17">
        <f t="shared" si="798"/>
        <v>0.67701086360144846</v>
      </c>
      <c r="JZ202" s="25">
        <v>14091</v>
      </c>
      <c r="KA202" s="25">
        <v>10421</v>
      </c>
      <c r="KB202" s="18">
        <v>7</v>
      </c>
      <c r="KC202" s="18">
        <v>25</v>
      </c>
      <c r="KD202" s="25">
        <v>121</v>
      </c>
      <c r="KE202" s="18">
        <v>178</v>
      </c>
      <c r="KF202" s="18">
        <v>67</v>
      </c>
      <c r="KG202" s="18">
        <v>2</v>
      </c>
      <c r="KH202" s="18">
        <v>2</v>
      </c>
      <c r="KI202" s="25">
        <v>3268</v>
      </c>
      <c r="KJ202" s="17">
        <f t="shared" si="799"/>
        <v>0.23192108438010078</v>
      </c>
      <c r="KK202" s="25">
        <v>77039</v>
      </c>
      <c r="KL202" s="25">
        <v>48134</v>
      </c>
      <c r="KM202" s="18">
        <v>34</v>
      </c>
      <c r="KN202" s="18">
        <v>144</v>
      </c>
      <c r="KO202" s="25">
        <v>1859</v>
      </c>
      <c r="KP202" s="18">
        <v>357</v>
      </c>
      <c r="KQ202" s="18">
        <v>319</v>
      </c>
      <c r="KR202" s="18">
        <v>3</v>
      </c>
      <c r="KS202" s="18">
        <v>23</v>
      </c>
      <c r="KT202" s="25">
        <v>26166</v>
      </c>
      <c r="KU202" s="69">
        <f t="shared" si="699"/>
        <v>0.33964615324705666</v>
      </c>
      <c r="KV202" s="27">
        <v>111632</v>
      </c>
      <c r="KW202" s="25">
        <v>104893</v>
      </c>
      <c r="KX202" s="25">
        <v>6739</v>
      </c>
      <c r="KY202" s="59">
        <v>6.0367994840189197E-2</v>
      </c>
      <c r="KZ202" s="25">
        <v>3895</v>
      </c>
      <c r="LA202" s="18">
        <v>1606</v>
      </c>
      <c r="LB202" s="25">
        <v>2576</v>
      </c>
      <c r="LC202" s="25">
        <v>2551</v>
      </c>
      <c r="LD202" s="25">
        <v>54107</v>
      </c>
      <c r="LE202" s="25">
        <v>51107</v>
      </c>
      <c r="LF202" s="25">
        <v>3000</v>
      </c>
      <c r="LG202" s="59">
        <v>5.5445690945718669E-2</v>
      </c>
      <c r="LH202" s="25">
        <v>57525</v>
      </c>
      <c r="LI202" s="25">
        <v>53786</v>
      </c>
      <c r="LJ202" s="25">
        <v>3739</v>
      </c>
      <c r="LK202" s="35">
        <v>6.4997827031725339E-2</v>
      </c>
      <c r="LL202" s="27">
        <v>28352</v>
      </c>
      <c r="LM202" s="18">
        <v>145</v>
      </c>
      <c r="LN202" s="25">
        <v>23733</v>
      </c>
      <c r="LO202" s="18">
        <v>158</v>
      </c>
      <c r="LP202" s="18">
        <v>653</v>
      </c>
      <c r="LQ202" s="18">
        <v>57</v>
      </c>
      <c r="LR202" s="25">
        <v>3606</v>
      </c>
      <c r="LS202" s="23">
        <f t="shared" si="800"/>
        <v>0.12718679458239276</v>
      </c>
      <c r="LT202" s="23">
        <f t="shared" si="801"/>
        <v>0.87281320541760721</v>
      </c>
      <c r="LU202" s="17">
        <f t="shared" si="802"/>
        <v>0.84219808126410833</v>
      </c>
      <c r="LV202" s="25">
        <v>28352</v>
      </c>
      <c r="LW202" s="18">
        <v>263</v>
      </c>
      <c r="LX202" s="25">
        <v>2879</v>
      </c>
      <c r="LY202" s="25">
        <v>6201</v>
      </c>
      <c r="LZ202" s="18">
        <v>477</v>
      </c>
      <c r="MA202" s="25">
        <v>18088</v>
      </c>
      <c r="MB202" s="18">
        <v>10</v>
      </c>
      <c r="MC202" s="18">
        <v>343</v>
      </c>
      <c r="MD202" s="18">
        <v>69</v>
      </c>
      <c r="ME202" s="18" t="s">
        <v>764</v>
      </c>
      <c r="MF202" s="18">
        <v>22</v>
      </c>
      <c r="MG202" s="17">
        <f t="shared" si="803"/>
        <v>0.65043030474040631</v>
      </c>
      <c r="MH202" s="17">
        <f t="shared" si="804"/>
        <v>0.33196952595936796</v>
      </c>
      <c r="MI202" s="25">
        <v>28352</v>
      </c>
      <c r="MJ202" s="18">
        <v>62</v>
      </c>
      <c r="MK202" s="25">
        <v>9010</v>
      </c>
      <c r="ML202" s="25">
        <v>8067</v>
      </c>
      <c r="MM202" s="25">
        <v>1435</v>
      </c>
      <c r="MN202" s="25">
        <v>9116</v>
      </c>
      <c r="MO202" s="18">
        <v>641</v>
      </c>
      <c r="MP202" s="18">
        <v>9</v>
      </c>
      <c r="MQ202" s="18">
        <v>3</v>
      </c>
      <c r="MR202" s="18" t="s">
        <v>764</v>
      </c>
      <c r="MS202" s="18">
        <v>9</v>
      </c>
      <c r="MT202" s="17">
        <f t="shared" si="805"/>
        <v>0.60493086907449212</v>
      </c>
      <c r="MU202" s="69">
        <f t="shared" si="806"/>
        <v>0.58708380361173818</v>
      </c>
      <c r="MV202" s="27">
        <v>28352</v>
      </c>
      <c r="MW202" s="25">
        <v>6797</v>
      </c>
      <c r="MX202" s="25">
        <v>4345</v>
      </c>
      <c r="MY202" s="25">
        <v>6751</v>
      </c>
      <c r="MZ202" s="25">
        <v>7129</v>
      </c>
      <c r="NA202" s="25">
        <v>1342</v>
      </c>
      <c r="NB202" s="18">
        <v>7</v>
      </c>
      <c r="NC202" s="25">
        <v>1739</v>
      </c>
      <c r="ND202" s="18">
        <v>242</v>
      </c>
      <c r="NE202" s="17">
        <f t="shared" si="807"/>
        <v>0.23973617381489842</v>
      </c>
      <c r="NF202" s="10">
        <f t="shared" si="808"/>
        <v>26272.20781602709</v>
      </c>
      <c r="NG202" s="17">
        <f t="shared" si="809"/>
        <v>0.34840575620767494</v>
      </c>
      <c r="NH202" s="25">
        <v>28352</v>
      </c>
      <c r="NI202" s="25">
        <v>1601</v>
      </c>
      <c r="NJ202" s="18">
        <v>3</v>
      </c>
      <c r="NK202" s="18">
        <v>45</v>
      </c>
      <c r="NL202" s="18">
        <v>35</v>
      </c>
      <c r="NM202" s="25">
        <v>22517</v>
      </c>
      <c r="NN202" s="18">
        <v>320</v>
      </c>
      <c r="NO202" s="18">
        <v>11</v>
      </c>
      <c r="NP202" s="18">
        <v>17</v>
      </c>
      <c r="NQ202" s="28">
        <v>3803</v>
      </c>
      <c r="NR202" s="27">
        <v>28352</v>
      </c>
      <c r="NS202" s="37">
        <f t="shared" si="810"/>
        <v>1.1677483069977426</v>
      </c>
      <c r="NT202" s="37">
        <f t="shared" si="811"/>
        <v>0.31510125892402635</v>
      </c>
      <c r="NU202" s="37">
        <f t="shared" si="812"/>
        <v>0.85634891869034679</v>
      </c>
      <c r="NV202" s="17">
        <f t="shared" si="813"/>
        <v>0.17389126001977448</v>
      </c>
      <c r="NW202" s="10">
        <f t="shared" si="814"/>
        <v>17431</v>
      </c>
      <c r="NX202" s="17">
        <f t="shared" si="815"/>
        <v>0.61480671557562072</v>
      </c>
      <c r="NY202" s="19">
        <f t="shared" si="816"/>
        <v>0.31413433293085113</v>
      </c>
      <c r="NZ202" s="25">
        <v>10231</v>
      </c>
      <c r="OA202" s="25">
        <v>10921</v>
      </c>
      <c r="OB202" s="25">
        <v>1401</v>
      </c>
      <c r="OC202" s="25">
        <v>9501</v>
      </c>
      <c r="OD202" s="18">
        <v>216</v>
      </c>
      <c r="OE202" s="18">
        <v>838</v>
      </c>
      <c r="OF202" s="17">
        <f t="shared" si="817"/>
        <v>0.33510863431151239</v>
      </c>
      <c r="OG202" s="17">
        <f t="shared" si="818"/>
        <v>0.36085637697516931</v>
      </c>
      <c r="OH202" s="17">
        <f t="shared" si="819"/>
        <v>0.38519328442437922</v>
      </c>
      <c r="OI202" s="69">
        <f t="shared" si="820"/>
        <v>2.9556997742663658E-2</v>
      </c>
      <c r="OJ202" s="27">
        <v>28352</v>
      </c>
      <c r="OK202" s="18">
        <v>211</v>
      </c>
      <c r="OL202" s="25">
        <v>6119</v>
      </c>
      <c r="OM202" s="25">
        <v>9637</v>
      </c>
      <c r="ON202" s="18">
        <v>987</v>
      </c>
      <c r="OO202" s="18">
        <v>907</v>
      </c>
      <c r="OP202" s="25">
        <v>1510</v>
      </c>
      <c r="OQ202" s="25">
        <v>4160</v>
      </c>
      <c r="OR202" s="69">
        <f t="shared" si="821"/>
        <v>0.31133606094808125</v>
      </c>
      <c r="OS202" s="22">
        <v>120920</v>
      </c>
      <c r="OT202" s="22">
        <v>120920</v>
      </c>
      <c r="OU202" s="38">
        <f t="shared" si="700"/>
        <v>0.99802738550169612</v>
      </c>
      <c r="OV202" s="39">
        <v>0.6995887363546146</v>
      </c>
      <c r="OW202" s="22">
        <v>8459427</v>
      </c>
      <c r="OX202" s="36">
        <f t="shared" si="701"/>
        <v>346142833.986</v>
      </c>
      <c r="OY202" s="36">
        <f t="shared" si="702"/>
        <v>8192859.7911333237</v>
      </c>
      <c r="OZ202" s="22"/>
      <c r="PA202" s="22"/>
      <c r="PB202" s="38">
        <f t="shared" si="703"/>
        <v>0</v>
      </c>
      <c r="PC202" s="39">
        <v>0</v>
      </c>
      <c r="PD202" s="22"/>
      <c r="PE202" s="40">
        <f t="shared" si="822"/>
        <v>0</v>
      </c>
      <c r="PF202" s="36">
        <f t="shared" si="823"/>
        <v>0</v>
      </c>
      <c r="PG202" s="22"/>
      <c r="PH202" s="22"/>
      <c r="PI202" s="38">
        <f t="shared" si="704"/>
        <v>0</v>
      </c>
      <c r="PJ202" s="39">
        <v>0</v>
      </c>
      <c r="PK202" s="22"/>
      <c r="PL202" s="41">
        <f t="shared" si="824"/>
        <v>0</v>
      </c>
      <c r="PM202" s="36">
        <f t="shared" si="825"/>
        <v>0</v>
      </c>
      <c r="PN202" s="22">
        <v>22</v>
      </c>
      <c r="PO202" s="22">
        <v>22</v>
      </c>
      <c r="PP202" s="38">
        <f t="shared" si="705"/>
        <v>1.815795772497297E-4</v>
      </c>
      <c r="PQ202" s="39">
        <v>0.28181818181818186</v>
      </c>
      <c r="PR202" s="22">
        <v>620</v>
      </c>
      <c r="PS202" s="41">
        <f t="shared" si="826"/>
        <v>25369.16</v>
      </c>
      <c r="PT202" s="36">
        <f t="shared" si="827"/>
        <v>2884.6037109730682</v>
      </c>
      <c r="PU202" s="22">
        <v>5</v>
      </c>
      <c r="PV202" s="22">
        <v>5</v>
      </c>
      <c r="PW202" s="38">
        <f t="shared" si="706"/>
        <v>4.126808573857493E-5</v>
      </c>
      <c r="PX202" s="39">
        <v>0.06</v>
      </c>
      <c r="PY202" s="22">
        <v>30</v>
      </c>
      <c r="PZ202" s="36">
        <f t="shared" si="828"/>
        <v>762.83361324133477</v>
      </c>
      <c r="QA202" s="22"/>
      <c r="QB202" s="22"/>
      <c r="QC202" s="39">
        <v>0</v>
      </c>
      <c r="QD202" s="22"/>
      <c r="QE202" s="22">
        <f t="shared" si="829"/>
        <v>0</v>
      </c>
      <c r="QF202" s="22"/>
      <c r="QG202" s="22"/>
      <c r="QH202" s="22"/>
      <c r="QI202" s="38">
        <f t="shared" si="707"/>
        <v>0</v>
      </c>
      <c r="QJ202" s="39">
        <v>0</v>
      </c>
      <c r="QK202" s="22"/>
      <c r="QL202" s="42">
        <f t="shared" si="830"/>
        <v>0</v>
      </c>
      <c r="QM202" s="22">
        <f t="shared" si="708"/>
        <v>212</v>
      </c>
      <c r="QN202" s="22">
        <v>185</v>
      </c>
      <c r="QO202" s="22">
        <v>185</v>
      </c>
      <c r="QP202" s="38">
        <f t="shared" si="709"/>
        <v>1.5269191723272725E-3</v>
      </c>
      <c r="QQ202" s="39">
        <v>0.14778378378378376</v>
      </c>
      <c r="QR202" s="22">
        <v>2734</v>
      </c>
      <c r="QS202" s="36">
        <f t="shared" si="831"/>
        <v>43497.703405434935</v>
      </c>
      <c r="QT202" s="22"/>
      <c r="QU202" s="22"/>
      <c r="QV202" s="38">
        <f t="shared" si="710"/>
        <v>0</v>
      </c>
      <c r="QW202" s="39">
        <v>0</v>
      </c>
      <c r="QX202" s="22"/>
      <c r="QY202" s="36">
        <f t="shared" si="832"/>
        <v>0</v>
      </c>
      <c r="QZ202" s="22">
        <v>27</v>
      </c>
      <c r="RA202" s="22">
        <v>27</v>
      </c>
      <c r="RB202" s="38">
        <f t="shared" si="711"/>
        <v>2.2284766298830461E-4</v>
      </c>
      <c r="RC202" s="39">
        <v>0.10148148148148149</v>
      </c>
      <c r="RD202" s="22">
        <v>274</v>
      </c>
      <c r="RE202" s="36">
        <f t="shared" si="833"/>
        <v>2917.383298597762</v>
      </c>
      <c r="RF202" s="10">
        <f t="shared" si="712"/>
        <v>121159</v>
      </c>
      <c r="RG202" s="10">
        <f t="shared" si="713"/>
        <v>121159</v>
      </c>
      <c r="RH202" s="17">
        <f t="shared" si="714"/>
        <v>0.15582890575463046</v>
      </c>
      <c r="RI202" s="17">
        <f t="shared" si="715"/>
        <v>3.5601844211908063E-3</v>
      </c>
      <c r="RJ202" s="17">
        <f t="shared" si="716"/>
        <v>0.99392660489640128</v>
      </c>
      <c r="RK202" s="17">
        <f t="shared" si="717"/>
        <v>0</v>
      </c>
      <c r="RL202" s="17">
        <f t="shared" si="718"/>
        <v>3.4994915646205827E-4</v>
      </c>
      <c r="RM202" s="17">
        <f t="shared" si="719"/>
        <v>9.2544074064391122E-5</v>
      </c>
      <c r="RN202" s="17">
        <f t="shared" si="720"/>
        <v>5.2769760216504393E-3</v>
      </c>
      <c r="RO202" s="17">
        <f t="shared" si="721"/>
        <v>0</v>
      </c>
      <c r="RP202" s="17">
        <f t="shared" si="722"/>
        <v>3.5392585142185435E-4</v>
      </c>
      <c r="RQ202" s="17">
        <f t="shared" si="723"/>
        <v>0</v>
      </c>
      <c r="RR202" s="36">
        <f t="shared" si="724"/>
        <v>8242922.3151615709</v>
      </c>
      <c r="RS202" s="36">
        <f t="shared" si="725"/>
        <v>73.840138268252574</v>
      </c>
      <c r="RT202" s="10">
        <f t="shared" si="726"/>
        <v>0</v>
      </c>
      <c r="RU202" s="17">
        <f t="shared" si="727"/>
        <v>0</v>
      </c>
      <c r="RV202" s="37">
        <f t="shared" si="728"/>
        <v>0.92136778943371933</v>
      </c>
      <c r="RW202" s="36">
        <f t="shared" si="729"/>
        <v>1.0853429124265443</v>
      </c>
      <c r="RX202" s="85">
        <v>-1.254877</v>
      </c>
      <c r="RY202" s="93">
        <v>156</v>
      </c>
      <c r="RZ202" s="43" t="b">
        <v>1</v>
      </c>
      <c r="SA202" s="18" t="b">
        <v>0</v>
      </c>
      <c r="SB202" s="18" t="b">
        <v>0</v>
      </c>
      <c r="SC202" s="18" t="b">
        <v>0</v>
      </c>
      <c r="SD202" s="18" t="b">
        <v>0</v>
      </c>
      <c r="SE202" s="32" t="b">
        <v>1</v>
      </c>
      <c r="SF202" s="43" t="b">
        <v>0</v>
      </c>
      <c r="SG202" s="18" t="b">
        <v>0</v>
      </c>
      <c r="SH202" s="18"/>
      <c r="SI202" s="18"/>
      <c r="SJ202" s="18"/>
      <c r="SK202" s="18"/>
      <c r="SL202" s="18"/>
      <c r="SM202" s="18"/>
      <c r="SN202" s="18"/>
      <c r="SO202" s="18"/>
      <c r="SP202" s="18"/>
      <c r="SQ202" s="17">
        <f t="shared" si="834"/>
        <v>0</v>
      </c>
      <c r="SR202" s="17">
        <f t="shared" si="835"/>
        <v>0</v>
      </c>
      <c r="SS202" s="17">
        <f t="shared" si="836"/>
        <v>0</v>
      </c>
      <c r="ST202" s="17">
        <f t="shared" si="837"/>
        <v>0</v>
      </c>
      <c r="SU202" s="17">
        <f t="shared" si="838"/>
        <v>0</v>
      </c>
      <c r="SV202" s="17">
        <f t="shared" ref="SV202:SV233" si="868">SP202/MAX($SP$6:$SP$335)</f>
        <v>0</v>
      </c>
      <c r="SW202" s="17">
        <f t="shared" si="839"/>
        <v>0</v>
      </c>
      <c r="SX202" s="17">
        <f t="shared" si="840"/>
        <v>0</v>
      </c>
      <c r="SY202" s="17">
        <f t="shared" si="841"/>
        <v>0</v>
      </c>
      <c r="SZ202" s="17">
        <f t="shared" si="842"/>
        <v>0</v>
      </c>
      <c r="TA202" s="17">
        <f t="shared" si="843"/>
        <v>0</v>
      </c>
      <c r="TB202" s="24">
        <f t="shared" si="844"/>
        <v>620</v>
      </c>
      <c r="TC202" s="69">
        <f t="shared" si="845"/>
        <v>1</v>
      </c>
      <c r="TD202" s="17">
        <f t="shared" si="867"/>
        <v>2.6014568158168575E-6</v>
      </c>
      <c r="TE202" s="95">
        <v>15</v>
      </c>
      <c r="TF202" s="71"/>
      <c r="TG202" s="71">
        <v>63</v>
      </c>
      <c r="TH202" s="71">
        <v>25</v>
      </c>
      <c r="TI202" s="71"/>
      <c r="TJ202" s="71"/>
      <c r="TK202" s="71">
        <v>111</v>
      </c>
      <c r="TL202" s="71"/>
      <c r="TM202" s="71">
        <v>1</v>
      </c>
      <c r="TN202" s="71"/>
      <c r="TO202" s="71">
        <v>4</v>
      </c>
      <c r="TP202" s="71">
        <v>1</v>
      </c>
      <c r="TQ202" s="71">
        <v>35</v>
      </c>
      <c r="TR202" s="72"/>
      <c r="TS202" s="72"/>
      <c r="TT202" s="72"/>
      <c r="TU202" s="72">
        <v>67</v>
      </c>
      <c r="TV202" s="72">
        <v>31</v>
      </c>
      <c r="TW202" s="72"/>
      <c r="TX202" s="72">
        <v>5</v>
      </c>
      <c r="TY202" s="72">
        <v>1</v>
      </c>
      <c r="TZ202" s="72">
        <v>429</v>
      </c>
      <c r="UA202" s="72"/>
      <c r="UB202" s="72">
        <v>48</v>
      </c>
      <c r="UC202" s="72"/>
      <c r="UD202" s="72"/>
      <c r="UE202" s="72"/>
      <c r="UF202" s="72"/>
      <c r="UG202" s="72">
        <v>159</v>
      </c>
      <c r="UH202" s="72">
        <v>2</v>
      </c>
      <c r="UI202" s="72">
        <v>62</v>
      </c>
      <c r="UJ202" s="73">
        <v>44</v>
      </c>
      <c r="UK202" s="73"/>
      <c r="UL202" s="73"/>
      <c r="UM202" s="73">
        <v>24</v>
      </c>
      <c r="UN202" s="73">
        <v>20</v>
      </c>
      <c r="UO202" s="73"/>
      <c r="UP202" s="73">
        <v>4</v>
      </c>
      <c r="UQ202" s="73"/>
      <c r="UR202" s="73">
        <v>234</v>
      </c>
      <c r="US202" s="73">
        <v>90</v>
      </c>
      <c r="UT202" s="73"/>
      <c r="UU202" s="73"/>
      <c r="UV202" s="73">
        <v>2</v>
      </c>
      <c r="UW202" s="73"/>
      <c r="UX202" s="73"/>
      <c r="UY202" s="73">
        <v>168</v>
      </c>
      <c r="UZ202" s="73">
        <v>2</v>
      </c>
      <c r="VA202" s="73"/>
      <c r="VB202" s="73">
        <v>91</v>
      </c>
      <c r="VC202" s="73"/>
      <c r="VD202" s="73"/>
      <c r="VE202" s="73">
        <v>4</v>
      </c>
      <c r="VF202" s="73">
        <v>20</v>
      </c>
      <c r="VG202" s="73">
        <v>15</v>
      </c>
      <c r="VH202" s="73">
        <v>5</v>
      </c>
      <c r="VI202" s="73"/>
      <c r="VJ202" s="73">
        <v>240</v>
      </c>
      <c r="VK202" s="73">
        <v>75</v>
      </c>
      <c r="VL202" s="73"/>
      <c r="VM202" s="73"/>
      <c r="VN202" s="73">
        <v>2</v>
      </c>
      <c r="VO202" s="73"/>
      <c r="VP202" s="73">
        <v>14</v>
      </c>
      <c r="VQ202" s="73">
        <v>2</v>
      </c>
      <c r="VR202" s="73"/>
      <c r="VS202" s="73">
        <v>221</v>
      </c>
      <c r="VT202" s="73"/>
      <c r="VU202" s="73"/>
      <c r="VV202" s="73"/>
      <c r="VW202" s="73">
        <v>14</v>
      </c>
      <c r="VX202" s="73"/>
      <c r="VY202" s="73">
        <v>5</v>
      </c>
      <c r="VZ202" s="73"/>
      <c r="WA202" s="73">
        <v>429</v>
      </c>
      <c r="WB202" s="73"/>
      <c r="WC202" s="73">
        <v>81</v>
      </c>
      <c r="WD202" s="73">
        <v>1</v>
      </c>
      <c r="WE202" s="73"/>
      <c r="WF202" s="73">
        <v>2</v>
      </c>
      <c r="WG202" s="73"/>
      <c r="WH202" s="73"/>
      <c r="WI202" s="73"/>
      <c r="WJ202" s="73">
        <v>25</v>
      </c>
      <c r="WK202" s="73"/>
      <c r="WL202" s="73"/>
      <c r="WM202" s="73"/>
      <c r="WN202" s="73"/>
      <c r="WO202" s="22">
        <f t="shared" si="846"/>
        <v>371</v>
      </c>
      <c r="WP202" s="22">
        <f t="shared" si="847"/>
        <v>0</v>
      </c>
      <c r="WQ202" s="22">
        <f t="shared" si="848"/>
        <v>0</v>
      </c>
      <c r="WR202" s="22">
        <f t="shared" si="849"/>
        <v>158</v>
      </c>
      <c r="WS202" s="22">
        <f t="shared" si="850"/>
        <v>110</v>
      </c>
      <c r="WT202" s="22">
        <f t="shared" si="851"/>
        <v>15</v>
      </c>
      <c r="WU202" s="22">
        <f t="shared" si="852"/>
        <v>19</v>
      </c>
      <c r="WV202" s="22">
        <f t="shared" si="853"/>
        <v>1</v>
      </c>
      <c r="WW202" s="22">
        <f t="shared" si="854"/>
        <v>1443</v>
      </c>
      <c r="WX202" s="22">
        <f t="shared" si="855"/>
        <v>0</v>
      </c>
      <c r="WY202" s="22">
        <f t="shared" si="856"/>
        <v>295</v>
      </c>
      <c r="WZ202" s="22">
        <f t="shared" si="857"/>
        <v>0</v>
      </c>
      <c r="XA202" s="22">
        <f t="shared" si="858"/>
        <v>0</v>
      </c>
      <c r="XB202" s="22">
        <f t="shared" si="859"/>
        <v>6</v>
      </c>
      <c r="XC202" s="22">
        <f t="shared" si="860"/>
        <v>0</v>
      </c>
      <c r="XD202" s="22">
        <f t="shared" si="861"/>
        <v>0</v>
      </c>
      <c r="XE202" s="22">
        <f t="shared" si="862"/>
        <v>370</v>
      </c>
      <c r="XF202" s="22">
        <f t="shared" si="863"/>
        <v>7</v>
      </c>
      <c r="XG202" s="93">
        <f t="shared" si="864"/>
        <v>97</v>
      </c>
    </row>
    <row r="203" spans="1:631" ht="17.100000000000001" customHeight="1" x14ac:dyDescent="0.2">
      <c r="A203" s="101"/>
      <c r="B203" s="27" t="s">
        <v>461</v>
      </c>
      <c r="C203" s="535" t="s">
        <v>462</v>
      </c>
      <c r="D203" s="25" t="s">
        <v>510</v>
      </c>
      <c r="E203" s="535" t="s">
        <v>511</v>
      </c>
      <c r="F203" s="25" t="s">
        <v>526</v>
      </c>
      <c r="G203" s="535" t="s">
        <v>527</v>
      </c>
      <c r="H203" s="25">
        <v>23</v>
      </c>
      <c r="I203" s="28">
        <v>23</v>
      </c>
      <c r="J203" s="17">
        <f t="shared" si="730"/>
        <v>0.46344165435745938</v>
      </c>
      <c r="K203" s="17">
        <f t="shared" si="731"/>
        <v>0.38565625659421821</v>
      </c>
      <c r="L203" s="17">
        <f t="shared" si="732"/>
        <v>1</v>
      </c>
      <c r="M203" s="17">
        <f t="shared" si="733"/>
        <v>0.62571392606930332</v>
      </c>
      <c r="N203" s="17">
        <f t="shared" si="734"/>
        <v>0.41608476598753702</v>
      </c>
      <c r="O203" s="17">
        <f t="shared" si="735"/>
        <v>0.48190546528803546</v>
      </c>
      <c r="P203" s="17">
        <f t="shared" si="736"/>
        <v>0.66059533203944243</v>
      </c>
      <c r="Q203" s="17">
        <f t="shared" si="737"/>
        <v>0.56672298029023183</v>
      </c>
      <c r="R203" s="69">
        <f t="shared" si="738"/>
        <v>0.90823866769604056</v>
      </c>
      <c r="S203" s="422">
        <f t="shared" si="739"/>
        <v>0.61203989425802985</v>
      </c>
      <c r="T203" s="17">
        <f t="shared" si="865"/>
        <v>0.38796010574197015</v>
      </c>
      <c r="U203" s="10">
        <f t="shared" si="740"/>
        <v>67061.619998239737</v>
      </c>
      <c r="V203" s="32">
        <v>7</v>
      </c>
      <c r="W203" s="550">
        <f t="shared" si="741"/>
        <v>0</v>
      </c>
      <c r="X203" s="550">
        <f t="shared" si="742"/>
        <v>0.50092878314691869</v>
      </c>
      <c r="Y203" s="550">
        <f t="shared" si="743"/>
        <v>0.49907121685308131</v>
      </c>
      <c r="Z203" s="551">
        <f t="shared" si="744"/>
        <v>86267.953331573081</v>
      </c>
      <c r="AA203" s="426">
        <f t="shared" si="745"/>
        <v>0.69054767813857698</v>
      </c>
      <c r="AB203" s="59">
        <f t="shared" si="746"/>
        <v>0.93105904373824966</v>
      </c>
      <c r="AC203" s="59">
        <f t="shared" si="747"/>
        <v>0.11101781058028019</v>
      </c>
      <c r="AD203" s="59">
        <f t="shared" si="748"/>
        <v>0.41608476598753702</v>
      </c>
      <c r="AE203" s="59">
        <f t="shared" si="749"/>
        <v>0.43327701970976823</v>
      </c>
      <c r="AF203" s="59">
        <f t="shared" si="750"/>
        <v>0.32398712808609409</v>
      </c>
      <c r="AG203" s="59">
        <f t="shared" si="751"/>
        <v>0.32942076387423508</v>
      </c>
      <c r="AH203" s="59">
        <f t="shared" si="752"/>
        <v>0.48190546528803546</v>
      </c>
      <c r="AI203" s="59">
        <f t="shared" si="753"/>
        <v>0.84864950411479212</v>
      </c>
      <c r="AJ203" s="59">
        <f t="shared" si="754"/>
        <v>7.8233804600126605E-2</v>
      </c>
      <c r="AK203" s="59">
        <f t="shared" si="755"/>
        <v>0.33940466796055763</v>
      </c>
      <c r="AL203" s="35">
        <f t="shared" si="756"/>
        <v>1</v>
      </c>
      <c r="AM203" s="27">
        <v>172857</v>
      </c>
      <c r="AN203" s="25">
        <v>84671</v>
      </c>
      <c r="AO203" s="25">
        <v>88186</v>
      </c>
      <c r="AP203" s="17">
        <f t="shared" si="757"/>
        <v>3.3573427842962275E-3</v>
      </c>
      <c r="AQ203" s="63">
        <v>96.014106547524548</v>
      </c>
      <c r="AR203" s="58">
        <v>229.571820317</v>
      </c>
      <c r="AS203" s="24">
        <f t="shared" si="758"/>
        <v>752.95391116084545</v>
      </c>
      <c r="AT203" s="17">
        <f t="shared" si="698"/>
        <v>0.65025857449141611</v>
      </c>
      <c r="AU203" s="25">
        <v>170363</v>
      </c>
      <c r="AV203" s="25">
        <v>82423</v>
      </c>
      <c r="AW203" s="25">
        <v>87940</v>
      </c>
      <c r="AX203" s="25">
        <v>2494</v>
      </c>
      <c r="AY203" s="25">
        <v>2248</v>
      </c>
      <c r="AZ203" s="18">
        <v>246</v>
      </c>
      <c r="BA203" s="25">
        <v>119366</v>
      </c>
      <c r="BB203" s="25">
        <v>58358</v>
      </c>
      <c r="BC203" s="25">
        <v>61008</v>
      </c>
      <c r="BD203" s="63">
        <v>95.656307369525308</v>
      </c>
      <c r="BE203" s="25">
        <v>53491</v>
      </c>
      <c r="BF203" s="25">
        <v>26313</v>
      </c>
      <c r="BG203" s="25">
        <v>27178</v>
      </c>
      <c r="BH203" s="63">
        <v>96.817278681286339</v>
      </c>
      <c r="BI203" s="17">
        <v>0.69054767813857698</v>
      </c>
      <c r="BJ203" s="25">
        <v>50011</v>
      </c>
      <c r="BK203" s="25">
        <v>115425</v>
      </c>
      <c r="BL203" s="25">
        <v>7421</v>
      </c>
      <c r="BM203" s="17">
        <v>0.49756985055230674</v>
      </c>
      <c r="BN203" s="10">
        <f t="shared" si="759"/>
        <v>86848.568343079911</v>
      </c>
      <c r="BO203" s="29">
        <v>0.43327701970976823</v>
      </c>
      <c r="BP203" s="30">
        <f t="shared" si="760"/>
        <v>0.56672298029023183</v>
      </c>
      <c r="BQ203" s="31">
        <v>6.4292830842538446</v>
      </c>
      <c r="BR203" s="25">
        <v>122846</v>
      </c>
      <c r="BS203" s="25">
        <v>37446</v>
      </c>
      <c r="BT203" s="25">
        <v>72464</v>
      </c>
      <c r="BU203" s="25">
        <v>8965</v>
      </c>
      <c r="BV203" s="25">
        <v>3064</v>
      </c>
      <c r="BW203" s="18">
        <v>907</v>
      </c>
      <c r="BX203" s="25">
        <v>37912</v>
      </c>
      <c r="BY203" s="25">
        <v>29502</v>
      </c>
      <c r="BZ203" s="25">
        <v>8410</v>
      </c>
      <c r="CA203" s="59">
        <v>0.22182949989449252</v>
      </c>
      <c r="CB203" s="25">
        <v>170363</v>
      </c>
      <c r="CC203" s="25">
        <v>2494</v>
      </c>
      <c r="CD203" s="17">
        <f t="shared" si="761"/>
        <v>1.4639328962274671E-2</v>
      </c>
      <c r="CE203" s="25">
        <v>1357</v>
      </c>
      <c r="CF203" s="25">
        <v>4482</v>
      </c>
      <c r="CG203" s="25">
        <v>7625</v>
      </c>
      <c r="CH203" s="25">
        <v>8260</v>
      </c>
      <c r="CI203" s="25">
        <v>6236</v>
      </c>
      <c r="CJ203" s="25">
        <v>4196</v>
      </c>
      <c r="CK203" s="25">
        <v>2508</v>
      </c>
      <c r="CL203" s="25">
        <v>1570</v>
      </c>
      <c r="CM203" s="25">
        <v>1678</v>
      </c>
      <c r="CN203" s="26">
        <v>4.4936431736653306</v>
      </c>
      <c r="CO203" s="27">
        <v>37912</v>
      </c>
      <c r="CP203" s="34">
        <f t="shared" si="762"/>
        <v>4.5594270943236967</v>
      </c>
      <c r="CQ203" s="18">
        <v>421</v>
      </c>
      <c r="CR203" s="18">
        <v>636</v>
      </c>
      <c r="CS203" s="25">
        <v>1278</v>
      </c>
      <c r="CT203" s="25">
        <v>18949</v>
      </c>
      <c r="CU203" s="25">
        <v>15198</v>
      </c>
      <c r="CV203" s="18">
        <v>489</v>
      </c>
      <c r="CW203" s="18">
        <v>515</v>
      </c>
      <c r="CX203" s="18">
        <v>426</v>
      </c>
      <c r="CY203" s="25">
        <v>37912</v>
      </c>
      <c r="CZ203" s="25">
        <v>26479</v>
      </c>
      <c r="DA203" s="25">
        <v>7777</v>
      </c>
      <c r="DB203" s="25">
        <v>1359</v>
      </c>
      <c r="DC203" s="25">
        <v>1153</v>
      </c>
      <c r="DD203" s="18">
        <v>31</v>
      </c>
      <c r="DE203" s="25">
        <v>1113</v>
      </c>
      <c r="DF203" s="25">
        <v>37912</v>
      </c>
      <c r="DG203" s="25">
        <v>12177</v>
      </c>
      <c r="DH203" s="18">
        <v>57</v>
      </c>
      <c r="DI203" s="18">
        <v>49</v>
      </c>
      <c r="DJ203" s="25">
        <v>25314</v>
      </c>
      <c r="DK203" s="18">
        <v>224</v>
      </c>
      <c r="DL203" s="18">
        <v>91</v>
      </c>
      <c r="DM203" s="25">
        <f t="shared" si="763"/>
        <v>54975.230586621656</v>
      </c>
      <c r="DN203" s="17">
        <f t="shared" si="764"/>
        <v>0.66770415699514662</v>
      </c>
      <c r="DO203" s="17">
        <f t="shared" si="765"/>
        <v>5.9084194977843431E-3</v>
      </c>
      <c r="DP203" s="23">
        <f t="shared" si="766"/>
        <v>0.32398712808609409</v>
      </c>
      <c r="DQ203" s="23">
        <f t="shared" si="767"/>
        <v>0.67601287191390591</v>
      </c>
      <c r="DR203" s="25">
        <v>37912</v>
      </c>
      <c r="DS203" s="25">
        <v>8493</v>
      </c>
      <c r="DT203" s="25">
        <v>14095</v>
      </c>
      <c r="DU203" s="18">
        <v>23</v>
      </c>
      <c r="DV203" s="25">
        <v>11688</v>
      </c>
      <c r="DW203" s="18">
        <v>933</v>
      </c>
      <c r="DX203" s="25">
        <v>2139</v>
      </c>
      <c r="DY203" s="18">
        <v>541</v>
      </c>
      <c r="DZ203" s="17">
        <f t="shared" si="768"/>
        <v>0.9047003587254695</v>
      </c>
      <c r="EA203" s="17">
        <f t="shared" si="769"/>
        <v>9.52996412745305E-2</v>
      </c>
      <c r="EB203" s="25">
        <v>37912</v>
      </c>
      <c r="EC203" s="25">
        <v>12339</v>
      </c>
      <c r="ED203" s="18">
        <v>150</v>
      </c>
      <c r="EE203" s="25">
        <v>23150</v>
      </c>
      <c r="EF203" s="17">
        <f>EE203/EB203</f>
        <v>0.61062460434690868</v>
      </c>
      <c r="EG203" s="25">
        <v>1880</v>
      </c>
      <c r="EH203" s="18">
        <v>393</v>
      </c>
      <c r="EI203" s="17">
        <f t="shared" si="770"/>
        <v>0.32942076387423508</v>
      </c>
      <c r="EJ203" s="17">
        <f t="shared" si="771"/>
        <v>4.9588520784975734E-2</v>
      </c>
      <c r="EK203" s="69">
        <f t="shared" si="772"/>
        <v>0.38565625659421821</v>
      </c>
      <c r="EL203" s="27">
        <v>120741</v>
      </c>
      <c r="EM203" s="25">
        <v>112417</v>
      </c>
      <c r="EN203" s="25">
        <v>8324</v>
      </c>
      <c r="EO203" s="59">
        <v>0.93105904373824966</v>
      </c>
      <c r="EP203" s="25">
        <v>57272</v>
      </c>
      <c r="EQ203" s="25">
        <v>54772</v>
      </c>
      <c r="ER203" s="25">
        <v>2500</v>
      </c>
      <c r="ES203" s="59">
        <v>0.9563486520463752</v>
      </c>
      <c r="ET203" s="25">
        <v>63469</v>
      </c>
      <c r="EU203" s="25">
        <v>57645</v>
      </c>
      <c r="EV203" s="25">
        <v>5824</v>
      </c>
      <c r="EW203" s="59">
        <v>0.90823866769604056</v>
      </c>
      <c r="EX203" s="25">
        <v>83399</v>
      </c>
      <c r="EY203" s="25">
        <v>77561</v>
      </c>
      <c r="EZ203" s="25">
        <v>5838</v>
      </c>
      <c r="FA203" s="59">
        <v>0.92999916066139887</v>
      </c>
      <c r="FB203" s="25">
        <v>37342</v>
      </c>
      <c r="FC203" s="25">
        <v>34856</v>
      </c>
      <c r="FD203" s="25">
        <v>2486</v>
      </c>
      <c r="FE203" s="59">
        <v>0.93342616892507091</v>
      </c>
      <c r="FF203" s="25">
        <v>80385</v>
      </c>
      <c r="FG203" s="25">
        <v>29181</v>
      </c>
      <c r="FH203" s="25">
        <v>45092</v>
      </c>
      <c r="FI203" s="25">
        <v>6112</v>
      </c>
      <c r="FJ203" s="23">
        <f t="shared" si="773"/>
        <v>7.6034085961311185E-2</v>
      </c>
      <c r="FK203" s="23">
        <f t="shared" si="774"/>
        <v>0.5609504260745164</v>
      </c>
      <c r="FL203" s="36">
        <f t="shared" si="775"/>
        <v>4.7743782722513091</v>
      </c>
      <c r="FM203" s="25">
        <v>39996</v>
      </c>
      <c r="FN203" s="25">
        <v>14828</v>
      </c>
      <c r="FO203" s="17">
        <f t="shared" si="776"/>
        <v>0.37073707370737075</v>
      </c>
      <c r="FP203" s="25">
        <v>22177</v>
      </c>
      <c r="FQ203" s="17">
        <f t="shared" si="777"/>
        <v>0.55448044804480445</v>
      </c>
      <c r="FR203" s="25">
        <v>2991</v>
      </c>
      <c r="FS203" s="17">
        <f t="shared" si="778"/>
        <v>7.4782478247824788E-2</v>
      </c>
      <c r="FT203" s="25">
        <v>40389</v>
      </c>
      <c r="FU203" s="25">
        <v>14353</v>
      </c>
      <c r="FV203" s="25">
        <v>22915</v>
      </c>
      <c r="FW203" s="17">
        <f t="shared" si="779"/>
        <v>7.7273515065983317E-2</v>
      </c>
      <c r="FX203" s="17">
        <f t="shared" si="780"/>
        <v>0.56735744881031969</v>
      </c>
      <c r="FY203" s="25">
        <v>3121</v>
      </c>
      <c r="FZ203" s="25">
        <v>90508</v>
      </c>
      <c r="GA203" s="25">
        <v>10048</v>
      </c>
      <c r="GB203" s="25">
        <v>42801</v>
      </c>
      <c r="GC203" s="25">
        <v>20560</v>
      </c>
      <c r="GD203" s="25">
        <v>9743</v>
      </c>
      <c r="GE203" s="18">
        <v>144</v>
      </c>
      <c r="GF203" s="25">
        <v>6407</v>
      </c>
      <c r="GG203" s="18">
        <v>187</v>
      </c>
      <c r="GH203" s="18">
        <v>62</v>
      </c>
      <c r="GI203" s="18">
        <v>556</v>
      </c>
      <c r="GJ203" s="10">
        <f t="shared" si="781"/>
        <v>10048</v>
      </c>
      <c r="GK203" s="10">
        <f t="shared" si="659"/>
        <v>80460</v>
      </c>
      <c r="GL203" s="10">
        <f t="shared" si="660"/>
        <v>37659</v>
      </c>
      <c r="GM203" s="10">
        <f t="shared" si="782"/>
        <v>52849</v>
      </c>
      <c r="GN203" s="10">
        <f t="shared" si="661"/>
        <v>17099</v>
      </c>
      <c r="GO203" s="17">
        <f t="shared" si="783"/>
        <v>0.11101781058028019</v>
      </c>
      <c r="GP203" s="17">
        <f t="shared" si="662"/>
        <v>0.88898218941971985</v>
      </c>
      <c r="GQ203" s="17">
        <f t="shared" si="663"/>
        <v>0.41608476598753702</v>
      </c>
      <c r="GR203" s="17">
        <f t="shared" si="664"/>
        <v>0.18892252618553057</v>
      </c>
      <c r="GS203" s="17">
        <f t="shared" si="784"/>
        <v>0.65253347770362846</v>
      </c>
      <c r="GT203" s="25">
        <v>42987</v>
      </c>
      <c r="GU203" s="25">
        <v>3724</v>
      </c>
      <c r="GV203" s="25">
        <v>18451</v>
      </c>
      <c r="GW203" s="25">
        <v>11968</v>
      </c>
      <c r="GX203" s="25">
        <v>5604</v>
      </c>
      <c r="GY203" s="18">
        <v>112</v>
      </c>
      <c r="GZ203" s="25">
        <v>2730</v>
      </c>
      <c r="HA203" s="18">
        <v>52</v>
      </c>
      <c r="HB203" s="18">
        <v>48</v>
      </c>
      <c r="HC203" s="18">
        <v>298</v>
      </c>
      <c r="HD203" s="23">
        <f t="shared" si="785"/>
        <v>8.6630841882429574E-2</v>
      </c>
      <c r="HE203" s="23">
        <f t="shared" si="786"/>
        <v>0.91336915811757047</v>
      </c>
      <c r="HF203" s="23">
        <f t="shared" si="787"/>
        <v>0.48414636983274012</v>
      </c>
      <c r="HG203" s="23">
        <f t="shared" si="788"/>
        <v>0.20573661804731663</v>
      </c>
      <c r="HH203" s="25">
        <v>47521</v>
      </c>
      <c r="HI203" s="25">
        <v>6324</v>
      </c>
      <c r="HJ203" s="25">
        <v>24350</v>
      </c>
      <c r="HK203" s="25">
        <v>8592</v>
      </c>
      <c r="HL203" s="25">
        <v>4139</v>
      </c>
      <c r="HM203" s="18">
        <v>32</v>
      </c>
      <c r="HN203" s="25">
        <v>3677</v>
      </c>
      <c r="HO203" s="18">
        <v>135</v>
      </c>
      <c r="HP203" s="18">
        <v>14</v>
      </c>
      <c r="HQ203" s="18">
        <v>258</v>
      </c>
      <c r="HR203" s="23">
        <f t="shared" si="789"/>
        <v>0.13307800761768482</v>
      </c>
      <c r="HS203" s="23">
        <f t="shared" si="790"/>
        <v>0.86692199238231515</v>
      </c>
      <c r="HT203" s="80">
        <f t="shared" si="791"/>
        <v>0.35451695040087539</v>
      </c>
      <c r="HU203" s="27">
        <v>140661</v>
      </c>
      <c r="HV203" s="25">
        <v>4755</v>
      </c>
      <c r="HW203" s="25">
        <v>32730</v>
      </c>
      <c r="HX203" s="18">
        <v>2252</v>
      </c>
      <c r="HY203" s="25">
        <v>21793</v>
      </c>
      <c r="HZ203" s="25">
        <v>3073</v>
      </c>
      <c r="IA203" s="25">
        <v>5799</v>
      </c>
      <c r="IB203" s="18">
        <v>1165</v>
      </c>
      <c r="IC203" s="25">
        <v>19223</v>
      </c>
      <c r="ID203" s="25">
        <v>34119</v>
      </c>
      <c r="IE203" s="25">
        <v>7050</v>
      </c>
      <c r="IF203" s="18">
        <v>1392</v>
      </c>
      <c r="IG203" s="25">
        <v>7310</v>
      </c>
      <c r="IH203" s="17">
        <f t="shared" si="792"/>
        <v>0.26440875580295886</v>
      </c>
      <c r="II203" s="17">
        <f t="shared" si="793"/>
        <v>2.1846851650421936E-2</v>
      </c>
      <c r="IJ203" s="30">
        <f t="shared" si="794"/>
        <v>45.773185811910189</v>
      </c>
      <c r="IK203" s="17">
        <f t="shared" si="866"/>
        <v>0.62571392606930332</v>
      </c>
      <c r="IL203" s="25">
        <v>68296</v>
      </c>
      <c r="IM203" s="25">
        <v>2779</v>
      </c>
      <c r="IN203" s="25">
        <v>25045</v>
      </c>
      <c r="IO203" s="18">
        <v>1701</v>
      </c>
      <c r="IP203" s="25">
        <v>13506</v>
      </c>
      <c r="IQ203" s="25">
        <v>1472</v>
      </c>
      <c r="IR203" s="25">
        <v>3450</v>
      </c>
      <c r="IS203" s="18">
        <v>723</v>
      </c>
      <c r="IT203" s="25">
        <v>9730</v>
      </c>
      <c r="IU203" s="25">
        <v>1093</v>
      </c>
      <c r="IV203" s="25">
        <v>3300</v>
      </c>
      <c r="IW203" s="18">
        <v>818</v>
      </c>
      <c r="IX203" s="25">
        <v>4679</v>
      </c>
      <c r="IY203" s="17">
        <f t="shared" si="795"/>
        <v>0.70213482487993439</v>
      </c>
      <c r="IZ203" s="25">
        <v>72365</v>
      </c>
      <c r="JA203" s="25">
        <v>1976</v>
      </c>
      <c r="JB203" s="25">
        <v>7685</v>
      </c>
      <c r="JC203" s="18">
        <v>551</v>
      </c>
      <c r="JD203" s="25">
        <v>8287</v>
      </c>
      <c r="JE203" s="25">
        <v>1601</v>
      </c>
      <c r="JF203" s="25">
        <v>2349</v>
      </c>
      <c r="JG203" s="18">
        <v>442</v>
      </c>
      <c r="JH203" s="25">
        <v>9493</v>
      </c>
      <c r="JI203" s="25">
        <v>33026</v>
      </c>
      <c r="JJ203" s="25">
        <v>3750</v>
      </c>
      <c r="JK203" s="18">
        <v>574</v>
      </c>
      <c r="JL203" s="25">
        <v>2631</v>
      </c>
      <c r="JM203" s="80">
        <f t="shared" si="796"/>
        <v>0.31021902853589445</v>
      </c>
      <c r="JN203" s="27">
        <v>140661</v>
      </c>
      <c r="JO203" s="25">
        <v>83183</v>
      </c>
      <c r="JP203" s="18">
        <v>93</v>
      </c>
      <c r="JQ203" s="18">
        <v>2124</v>
      </c>
      <c r="JR203" s="18">
        <v>5965</v>
      </c>
      <c r="JS203" s="18">
        <v>485</v>
      </c>
      <c r="JT203" s="18">
        <v>962</v>
      </c>
      <c r="JU203" s="18">
        <v>59</v>
      </c>
      <c r="JV203" s="18">
        <v>49</v>
      </c>
      <c r="JW203" s="25">
        <v>47741</v>
      </c>
      <c r="JX203" s="17">
        <f t="shared" si="797"/>
        <v>0.33940466796055763</v>
      </c>
      <c r="JY203" s="17">
        <f t="shared" si="798"/>
        <v>0.66059533203944243</v>
      </c>
      <c r="JZ203" s="25">
        <v>97054</v>
      </c>
      <c r="KA203" s="25">
        <v>55508</v>
      </c>
      <c r="KB203" s="18">
        <v>74</v>
      </c>
      <c r="KC203" s="18">
        <v>1683</v>
      </c>
      <c r="KD203" s="18">
        <v>5125</v>
      </c>
      <c r="KE203" s="18">
        <v>258</v>
      </c>
      <c r="KF203" s="18">
        <v>644</v>
      </c>
      <c r="KG203" s="18">
        <v>55</v>
      </c>
      <c r="KH203" s="18">
        <v>30</v>
      </c>
      <c r="KI203" s="25">
        <v>33677</v>
      </c>
      <c r="KJ203" s="17">
        <f t="shared" si="799"/>
        <v>0.34699239598573989</v>
      </c>
      <c r="KK203" s="25">
        <v>43607</v>
      </c>
      <c r="KL203" s="25">
        <v>27675</v>
      </c>
      <c r="KM203" s="18">
        <v>19</v>
      </c>
      <c r="KN203" s="18">
        <v>441</v>
      </c>
      <c r="KO203" s="18">
        <v>840</v>
      </c>
      <c r="KP203" s="18">
        <v>227</v>
      </c>
      <c r="KQ203" s="18">
        <v>318</v>
      </c>
      <c r="KR203" s="18">
        <v>4</v>
      </c>
      <c r="KS203" s="18">
        <v>19</v>
      </c>
      <c r="KT203" s="25">
        <v>14064</v>
      </c>
      <c r="KU203" s="69">
        <f t="shared" si="699"/>
        <v>0.32251702708280783</v>
      </c>
      <c r="KV203" s="27">
        <v>172857</v>
      </c>
      <c r="KW203" s="25">
        <v>166201</v>
      </c>
      <c r="KX203" s="25">
        <v>6656</v>
      </c>
      <c r="KY203" s="59">
        <v>3.8505816946956158E-2</v>
      </c>
      <c r="KZ203" s="25">
        <v>3574</v>
      </c>
      <c r="LA203" s="18">
        <v>1634</v>
      </c>
      <c r="LB203" s="25">
        <v>2972</v>
      </c>
      <c r="LC203" s="25">
        <v>2045</v>
      </c>
      <c r="LD203" s="25">
        <v>84671</v>
      </c>
      <c r="LE203" s="25">
        <v>81619</v>
      </c>
      <c r="LF203" s="25">
        <v>3052</v>
      </c>
      <c r="LG203" s="59">
        <v>3.6045399251219426E-2</v>
      </c>
      <c r="LH203" s="25">
        <v>88186</v>
      </c>
      <c r="LI203" s="25">
        <v>84582</v>
      </c>
      <c r="LJ203" s="25">
        <v>3604</v>
      </c>
      <c r="LK203" s="35">
        <v>4.0868165014854962E-2</v>
      </c>
      <c r="LL203" s="27">
        <v>37912</v>
      </c>
      <c r="LM203" s="18">
        <v>222</v>
      </c>
      <c r="LN203" s="25">
        <v>31952</v>
      </c>
      <c r="LO203" s="18">
        <v>858</v>
      </c>
      <c r="LP203" s="25">
        <v>2161</v>
      </c>
      <c r="LQ203" s="18">
        <v>98</v>
      </c>
      <c r="LR203" s="25">
        <v>2621</v>
      </c>
      <c r="LS203" s="23">
        <f t="shared" si="800"/>
        <v>6.9133783498628407E-2</v>
      </c>
      <c r="LT203" s="23">
        <f t="shared" si="801"/>
        <v>0.93086621650137158</v>
      </c>
      <c r="LU203" s="17">
        <f t="shared" si="802"/>
        <v>0.84864950411479212</v>
      </c>
      <c r="LV203" s="25">
        <v>37912</v>
      </c>
      <c r="LW203" s="18">
        <v>642</v>
      </c>
      <c r="LX203" s="18">
        <v>87</v>
      </c>
      <c r="LY203" s="18">
        <v>41</v>
      </c>
      <c r="LZ203" s="18">
        <v>47</v>
      </c>
      <c r="MA203" s="25">
        <v>32379</v>
      </c>
      <c r="MB203" s="18">
        <v>22</v>
      </c>
      <c r="MC203" s="25">
        <v>2171</v>
      </c>
      <c r="MD203" s="25">
        <v>2196</v>
      </c>
      <c r="ME203" s="18">
        <v>259</v>
      </c>
      <c r="MF203" s="18">
        <v>68</v>
      </c>
      <c r="MG203" s="17">
        <f t="shared" si="803"/>
        <v>0.9119012449883942</v>
      </c>
      <c r="MH203" s="17">
        <f t="shared" si="804"/>
        <v>7.8233804600126605E-2</v>
      </c>
      <c r="MI203" s="25">
        <v>37912</v>
      </c>
      <c r="MJ203" s="25">
        <v>3870</v>
      </c>
      <c r="MK203" s="25">
        <v>1128</v>
      </c>
      <c r="ML203" s="18">
        <v>194</v>
      </c>
      <c r="MM203" s="18">
        <v>55</v>
      </c>
      <c r="MN203" s="25">
        <v>32522</v>
      </c>
      <c r="MO203" s="18">
        <v>42</v>
      </c>
      <c r="MP203" s="18">
        <v>51</v>
      </c>
      <c r="MQ203" s="18">
        <v>17</v>
      </c>
      <c r="MR203" s="18">
        <v>5</v>
      </c>
      <c r="MS203" s="18">
        <v>28</v>
      </c>
      <c r="MT203" s="17">
        <f t="shared" si="805"/>
        <v>0.13874235070690019</v>
      </c>
      <c r="MU203" s="69">
        <f t="shared" si="806"/>
        <v>0.46344165435745938</v>
      </c>
      <c r="MV203" s="27">
        <v>37912</v>
      </c>
      <c r="MW203" s="25">
        <v>18270</v>
      </c>
      <c r="MX203" s="25">
        <v>1138</v>
      </c>
      <c r="MY203" s="25">
        <v>3887</v>
      </c>
      <c r="MZ203" s="25">
        <v>7571</v>
      </c>
      <c r="NA203" s="25">
        <v>6202</v>
      </c>
      <c r="NB203" s="18">
        <v>87</v>
      </c>
      <c r="NC203" s="18">
        <v>645</v>
      </c>
      <c r="ND203" s="18">
        <v>112</v>
      </c>
      <c r="NE203" s="17">
        <f t="shared" si="807"/>
        <v>0.48190546528803546</v>
      </c>
      <c r="NF203" s="10">
        <f t="shared" si="808"/>
        <v>82098.860782865595</v>
      </c>
      <c r="NG203" s="17">
        <f t="shared" si="809"/>
        <v>0.66250791306182744</v>
      </c>
      <c r="NH203" s="25">
        <v>37912</v>
      </c>
      <c r="NI203" s="25">
        <v>8278</v>
      </c>
      <c r="NJ203" s="18">
        <v>61</v>
      </c>
      <c r="NK203" s="18">
        <v>22</v>
      </c>
      <c r="NL203" s="18">
        <v>68</v>
      </c>
      <c r="NM203" s="25">
        <v>9807</v>
      </c>
      <c r="NN203" s="25">
        <v>17178</v>
      </c>
      <c r="NO203" s="18">
        <v>157</v>
      </c>
      <c r="NP203" s="18">
        <v>17</v>
      </c>
      <c r="NQ203" s="28">
        <v>2324</v>
      </c>
      <c r="NR203" s="27">
        <v>37912</v>
      </c>
      <c r="NS203" s="37">
        <f t="shared" si="810"/>
        <v>1.4121386368432158</v>
      </c>
      <c r="NT203" s="37">
        <f t="shared" si="811"/>
        <v>0.38104672006637813</v>
      </c>
      <c r="NU203" s="37">
        <f t="shared" si="812"/>
        <v>0.70814576834712439</v>
      </c>
      <c r="NV203" s="17">
        <f t="shared" si="813"/>
        <v>0.14379694683783442</v>
      </c>
      <c r="NW203" s="10">
        <f t="shared" si="814"/>
        <v>14462</v>
      </c>
      <c r="NX203" s="17">
        <f t="shared" si="815"/>
        <v>0.3814623338257016</v>
      </c>
      <c r="NY203" s="19">
        <f t="shared" si="816"/>
        <v>0.26062823262268198</v>
      </c>
      <c r="NZ203" s="25">
        <v>6784</v>
      </c>
      <c r="OA203" s="25">
        <v>23450</v>
      </c>
      <c r="OB203" s="18">
        <v>986</v>
      </c>
      <c r="OC203" s="25">
        <v>18208</v>
      </c>
      <c r="OD203" s="25">
        <v>1160</v>
      </c>
      <c r="OE203" s="25">
        <v>2949</v>
      </c>
      <c r="OF203" s="17">
        <f t="shared" si="817"/>
        <v>0.48027009917704155</v>
      </c>
      <c r="OG203" s="17">
        <f t="shared" si="818"/>
        <v>0.17894070479004009</v>
      </c>
      <c r="OH203" s="17">
        <f t="shared" si="819"/>
        <v>0.6185376661742984</v>
      </c>
      <c r="OI203" s="69">
        <f t="shared" si="820"/>
        <v>7.7785397763241185E-2</v>
      </c>
      <c r="OJ203" s="27">
        <v>37912</v>
      </c>
      <c r="OK203" s="18">
        <v>366</v>
      </c>
      <c r="OL203" s="25">
        <v>6726</v>
      </c>
      <c r="OM203" s="25">
        <v>16074</v>
      </c>
      <c r="ON203" s="18">
        <v>602</v>
      </c>
      <c r="OO203" s="18">
        <v>449</v>
      </c>
      <c r="OP203" s="18">
        <v>655</v>
      </c>
      <c r="OQ203" s="25">
        <v>2349</v>
      </c>
      <c r="OR203" s="69">
        <f t="shared" si="821"/>
        <v>0.22022051065625659</v>
      </c>
      <c r="OS203" s="22">
        <v>46955</v>
      </c>
      <c r="OT203" s="22">
        <v>46955</v>
      </c>
      <c r="OU203" s="38">
        <f t="shared" si="700"/>
        <v>0.99985094331587243</v>
      </c>
      <c r="OV203" s="39">
        <v>0.6573926099456926</v>
      </c>
      <c r="OW203" s="22">
        <v>3086787</v>
      </c>
      <c r="OX203" s="36">
        <f t="shared" si="701"/>
        <v>126305150.46599999</v>
      </c>
      <c r="OY203" s="36">
        <f t="shared" si="702"/>
        <v>3181406.975625746</v>
      </c>
      <c r="OZ203" s="22"/>
      <c r="PA203" s="22"/>
      <c r="PB203" s="38">
        <f t="shared" si="703"/>
        <v>0</v>
      </c>
      <c r="PC203" s="39">
        <v>0</v>
      </c>
      <c r="PD203" s="22"/>
      <c r="PE203" s="40">
        <f t="shared" si="822"/>
        <v>0</v>
      </c>
      <c r="PF203" s="36">
        <f t="shared" si="823"/>
        <v>0</v>
      </c>
      <c r="PG203" s="22"/>
      <c r="PH203" s="22"/>
      <c r="PI203" s="38">
        <f t="shared" si="704"/>
        <v>0</v>
      </c>
      <c r="PJ203" s="39">
        <v>0</v>
      </c>
      <c r="PK203" s="22"/>
      <c r="PL203" s="41">
        <f t="shared" si="824"/>
        <v>0</v>
      </c>
      <c r="PM203" s="36">
        <f t="shared" si="825"/>
        <v>0</v>
      </c>
      <c r="PN203" s="22"/>
      <c r="PO203" s="22"/>
      <c r="PP203" s="38">
        <f t="shared" si="705"/>
        <v>0</v>
      </c>
      <c r="PQ203" s="39">
        <v>0</v>
      </c>
      <c r="PR203" s="22"/>
      <c r="PS203" s="41">
        <f t="shared" si="826"/>
        <v>0</v>
      </c>
      <c r="PT203" s="36">
        <f t="shared" si="827"/>
        <v>0</v>
      </c>
      <c r="PU203" s="22">
        <v>2</v>
      </c>
      <c r="PV203" s="22">
        <v>2</v>
      </c>
      <c r="PW203" s="38">
        <f t="shared" si="706"/>
        <v>4.2587624036455008E-5</v>
      </c>
      <c r="PX203" s="39">
        <v>0.12</v>
      </c>
      <c r="PY203" s="22">
        <v>24</v>
      </c>
      <c r="PZ203" s="36">
        <f t="shared" si="828"/>
        <v>305.13344529653386</v>
      </c>
      <c r="QA203" s="22"/>
      <c r="QB203" s="22"/>
      <c r="QC203" s="39">
        <v>0</v>
      </c>
      <c r="QD203" s="22"/>
      <c r="QE203" s="22">
        <f t="shared" si="829"/>
        <v>0</v>
      </c>
      <c r="QF203" s="22"/>
      <c r="QG203" s="22"/>
      <c r="QH203" s="22"/>
      <c r="QI203" s="38">
        <f t="shared" si="707"/>
        <v>0</v>
      </c>
      <c r="QJ203" s="39">
        <v>0</v>
      </c>
      <c r="QK203" s="22"/>
      <c r="QL203" s="42">
        <f t="shared" si="830"/>
        <v>0</v>
      </c>
      <c r="QM203" s="22">
        <f t="shared" si="708"/>
        <v>5</v>
      </c>
      <c r="QN203" s="22">
        <v>5</v>
      </c>
      <c r="QO203" s="22">
        <v>5</v>
      </c>
      <c r="QP203" s="38">
        <f t="shared" si="709"/>
        <v>1.0646906009113751E-4</v>
      </c>
      <c r="QQ203" s="39">
        <v>0.13800000000000001</v>
      </c>
      <c r="QR203" s="22">
        <v>69</v>
      </c>
      <c r="QS203" s="36">
        <f t="shared" si="831"/>
        <v>1175.6136055522957</v>
      </c>
      <c r="QT203" s="22"/>
      <c r="QU203" s="22"/>
      <c r="QV203" s="38">
        <f t="shared" si="710"/>
        <v>0</v>
      </c>
      <c r="QW203" s="39">
        <v>0</v>
      </c>
      <c r="QX203" s="22"/>
      <c r="QY203" s="36">
        <f t="shared" si="832"/>
        <v>0</v>
      </c>
      <c r="QZ203" s="22"/>
      <c r="RA203" s="22"/>
      <c r="RB203" s="38">
        <f t="shared" si="711"/>
        <v>0</v>
      </c>
      <c r="RC203" s="39">
        <v>0</v>
      </c>
      <c r="RD203" s="22"/>
      <c r="RE203" s="36">
        <f t="shared" si="833"/>
        <v>0</v>
      </c>
      <c r="RF203" s="10">
        <f t="shared" si="712"/>
        <v>46962</v>
      </c>
      <c r="RG203" s="10">
        <f t="shared" si="713"/>
        <v>46962</v>
      </c>
      <c r="RH203" s="17">
        <f t="shared" si="714"/>
        <v>6.0400276265477233E-2</v>
      </c>
      <c r="RI203" s="17">
        <f t="shared" si="715"/>
        <v>1.3799501546559699E-3</v>
      </c>
      <c r="RJ203" s="17">
        <f t="shared" si="716"/>
        <v>0.9995347787355805</v>
      </c>
      <c r="RK203" s="17">
        <f t="shared" si="717"/>
        <v>0</v>
      </c>
      <c r="RL203" s="17">
        <f t="shared" si="718"/>
        <v>0</v>
      </c>
      <c r="RM203" s="17">
        <f t="shared" si="719"/>
        <v>9.5866857986412772E-5</v>
      </c>
      <c r="RN203" s="17">
        <f t="shared" si="720"/>
        <v>3.6935440643306251E-4</v>
      </c>
      <c r="RO203" s="17">
        <f t="shared" si="721"/>
        <v>0</v>
      </c>
      <c r="RP203" s="17">
        <f t="shared" si="722"/>
        <v>0</v>
      </c>
      <c r="RQ203" s="17">
        <f t="shared" si="723"/>
        <v>0</v>
      </c>
      <c r="RR203" s="36">
        <f t="shared" si="724"/>
        <v>3182887.7226765947</v>
      </c>
      <c r="RS203" s="36">
        <f t="shared" si="725"/>
        <v>18.41341526624085</v>
      </c>
      <c r="RT203" s="10">
        <f t="shared" si="726"/>
        <v>0</v>
      </c>
      <c r="RU203" s="17">
        <f t="shared" si="727"/>
        <v>0</v>
      </c>
      <c r="RV203" s="37">
        <f t="shared" si="728"/>
        <v>3.6807844640347516</v>
      </c>
      <c r="RW203" s="36">
        <f t="shared" si="729"/>
        <v>0.27168121626546798</v>
      </c>
      <c r="RX203" s="85">
        <v>1.49</v>
      </c>
      <c r="RY203" s="93">
        <v>265</v>
      </c>
      <c r="RZ203" s="43" t="b">
        <v>1</v>
      </c>
      <c r="SA203" s="18" t="b">
        <v>0</v>
      </c>
      <c r="SB203" s="18" t="b">
        <v>0</v>
      </c>
      <c r="SC203" s="18" t="b">
        <v>0</v>
      </c>
      <c r="SD203" s="18" t="b">
        <v>0</v>
      </c>
      <c r="SE203" s="32" t="b">
        <v>1</v>
      </c>
      <c r="SF203" s="43" t="b">
        <v>0</v>
      </c>
      <c r="SG203" s="18" t="b">
        <v>0</v>
      </c>
      <c r="SH203" s="18"/>
      <c r="SI203" s="18"/>
      <c r="SJ203" s="18"/>
      <c r="SK203" s="18"/>
      <c r="SL203" s="18"/>
      <c r="SM203" s="18"/>
      <c r="SN203" s="18"/>
      <c r="SO203" s="18"/>
      <c r="SP203" s="18"/>
      <c r="SQ203" s="17">
        <f t="shared" si="834"/>
        <v>0</v>
      </c>
      <c r="SR203" s="17">
        <f t="shared" si="835"/>
        <v>0</v>
      </c>
      <c r="SS203" s="17">
        <f t="shared" si="836"/>
        <v>0</v>
      </c>
      <c r="ST203" s="17">
        <f t="shared" si="837"/>
        <v>0</v>
      </c>
      <c r="SU203" s="17">
        <f t="shared" si="838"/>
        <v>0</v>
      </c>
      <c r="SV203" s="17">
        <f t="shared" si="868"/>
        <v>0</v>
      </c>
      <c r="SW203" s="17">
        <f t="shared" si="839"/>
        <v>0</v>
      </c>
      <c r="SX203" s="17">
        <f t="shared" si="840"/>
        <v>0</v>
      </c>
      <c r="SY203" s="17">
        <f t="shared" si="841"/>
        <v>0</v>
      </c>
      <c r="SZ203" s="17">
        <f t="shared" si="842"/>
        <v>0</v>
      </c>
      <c r="TA203" s="17">
        <f t="shared" si="843"/>
        <v>0</v>
      </c>
      <c r="TB203" s="24">
        <f t="shared" si="844"/>
        <v>620</v>
      </c>
      <c r="TC203" s="69">
        <f t="shared" si="845"/>
        <v>1</v>
      </c>
      <c r="TD203" s="17">
        <f t="shared" si="867"/>
        <v>2.6014568158168575E-6</v>
      </c>
      <c r="TE203" s="95">
        <v>3</v>
      </c>
      <c r="TF203" s="71">
        <v>1</v>
      </c>
      <c r="TG203" s="71">
        <v>11</v>
      </c>
      <c r="TH203" s="71">
        <v>5</v>
      </c>
      <c r="TI203" s="71"/>
      <c r="TJ203" s="71"/>
      <c r="TK203" s="71">
        <v>30</v>
      </c>
      <c r="TL203" s="71"/>
      <c r="TM203" s="71">
        <v>19</v>
      </c>
      <c r="TN203" s="71"/>
      <c r="TO203" s="71">
        <v>12</v>
      </c>
      <c r="TP203" s="71">
        <v>1</v>
      </c>
      <c r="TQ203" s="71">
        <v>10</v>
      </c>
      <c r="TR203" s="72">
        <v>3</v>
      </c>
      <c r="TS203" s="72"/>
      <c r="TT203" s="72">
        <v>1</v>
      </c>
      <c r="TU203" s="72">
        <v>11</v>
      </c>
      <c r="TV203" s="72">
        <v>7</v>
      </c>
      <c r="TW203" s="72"/>
      <c r="TX203" s="72"/>
      <c r="TY203" s="72">
        <v>1</v>
      </c>
      <c r="TZ203" s="72">
        <v>158</v>
      </c>
      <c r="UA203" s="72"/>
      <c r="UB203" s="72">
        <v>8</v>
      </c>
      <c r="UC203" s="72"/>
      <c r="UD203" s="72"/>
      <c r="UE203" s="72"/>
      <c r="UF203" s="72"/>
      <c r="UG203" s="72">
        <v>149</v>
      </c>
      <c r="UH203" s="72">
        <v>1</v>
      </c>
      <c r="UI203" s="72">
        <v>9</v>
      </c>
      <c r="UJ203" s="73">
        <v>3</v>
      </c>
      <c r="UK203" s="73"/>
      <c r="UL203" s="73">
        <v>1</v>
      </c>
      <c r="UM203" s="73">
        <v>3</v>
      </c>
      <c r="UN203" s="73">
        <v>10</v>
      </c>
      <c r="UO203" s="73"/>
      <c r="UP203" s="73">
        <v>1</v>
      </c>
      <c r="UQ203" s="73">
        <v>1</v>
      </c>
      <c r="UR203" s="73">
        <v>172</v>
      </c>
      <c r="US203" s="73">
        <v>57</v>
      </c>
      <c r="UT203" s="73"/>
      <c r="UU203" s="73"/>
      <c r="UV203" s="73"/>
      <c r="UW203" s="73"/>
      <c r="UX203" s="73"/>
      <c r="UY203" s="73">
        <v>170</v>
      </c>
      <c r="UZ203" s="73">
        <v>1</v>
      </c>
      <c r="VA203" s="73">
        <v>51</v>
      </c>
      <c r="VB203" s="73">
        <v>4</v>
      </c>
      <c r="VC203" s="73"/>
      <c r="VD203" s="73">
        <v>1</v>
      </c>
      <c r="VE203" s="73">
        <v>3</v>
      </c>
      <c r="VF203" s="73">
        <v>19</v>
      </c>
      <c r="VG203" s="73"/>
      <c r="VH203" s="73">
        <v>4</v>
      </c>
      <c r="VI203" s="73"/>
      <c r="VJ203" s="73">
        <v>170</v>
      </c>
      <c r="VK203" s="73">
        <v>55</v>
      </c>
      <c r="VL203" s="73"/>
      <c r="VM203" s="73"/>
      <c r="VN203" s="73"/>
      <c r="VO203" s="73"/>
      <c r="VP203" s="73">
        <v>92</v>
      </c>
      <c r="VQ203" s="73"/>
      <c r="VR203" s="73">
        <v>51</v>
      </c>
      <c r="VS203" s="73">
        <v>5</v>
      </c>
      <c r="VT203" s="73"/>
      <c r="VU203" s="73">
        <v>1</v>
      </c>
      <c r="VV203" s="73">
        <v>3</v>
      </c>
      <c r="VW203" s="73">
        <v>15</v>
      </c>
      <c r="VX203" s="73"/>
      <c r="VY203" s="73">
        <v>2</v>
      </c>
      <c r="VZ203" s="73">
        <v>12</v>
      </c>
      <c r="WA203" s="73">
        <v>166</v>
      </c>
      <c r="WB203" s="73">
        <v>2</v>
      </c>
      <c r="WC203" s="73">
        <v>4</v>
      </c>
      <c r="WD203" s="73">
        <v>1</v>
      </c>
      <c r="WE203" s="73"/>
      <c r="WF203" s="73"/>
      <c r="WG203" s="73"/>
      <c r="WH203" s="73">
        <v>2</v>
      </c>
      <c r="WI203" s="73"/>
      <c r="WJ203" s="73">
        <v>248</v>
      </c>
      <c r="WK203" s="73"/>
      <c r="WL203" s="73"/>
      <c r="WM203" s="73"/>
      <c r="WN203" s="73"/>
      <c r="WO203" s="22">
        <f t="shared" si="846"/>
        <v>18</v>
      </c>
      <c r="WP203" s="22">
        <f t="shared" si="847"/>
        <v>0</v>
      </c>
      <c r="WQ203" s="22">
        <f t="shared" si="848"/>
        <v>5</v>
      </c>
      <c r="WR203" s="22">
        <f t="shared" si="849"/>
        <v>31</v>
      </c>
      <c r="WS203" s="22">
        <f t="shared" si="850"/>
        <v>56</v>
      </c>
      <c r="WT203" s="22">
        <f t="shared" si="851"/>
        <v>0</v>
      </c>
      <c r="WU203" s="22">
        <f t="shared" si="852"/>
        <v>7</v>
      </c>
      <c r="WV203" s="22">
        <f t="shared" si="853"/>
        <v>2</v>
      </c>
      <c r="WW203" s="22">
        <f t="shared" si="854"/>
        <v>696</v>
      </c>
      <c r="WX203" s="22">
        <f t="shared" si="855"/>
        <v>0</v>
      </c>
      <c r="WY203" s="22">
        <f t="shared" si="856"/>
        <v>145</v>
      </c>
      <c r="WZ203" s="22">
        <f t="shared" si="857"/>
        <v>0</v>
      </c>
      <c r="XA203" s="22">
        <f t="shared" si="858"/>
        <v>0</v>
      </c>
      <c r="XB203" s="22">
        <f t="shared" si="859"/>
        <v>0</v>
      </c>
      <c r="XC203" s="22">
        <f t="shared" si="860"/>
        <v>0</v>
      </c>
      <c r="XD203" s="22">
        <f t="shared" si="861"/>
        <v>0</v>
      </c>
      <c r="XE203" s="22">
        <f t="shared" si="862"/>
        <v>671</v>
      </c>
      <c r="XF203" s="22">
        <f t="shared" si="863"/>
        <v>3</v>
      </c>
      <c r="XG203" s="93">
        <f t="shared" si="864"/>
        <v>121</v>
      </c>
    </row>
    <row r="204" spans="1:631" ht="17.100000000000001" customHeight="1" x14ac:dyDescent="0.2">
      <c r="A204" s="101"/>
      <c r="B204" s="27" t="s">
        <v>461</v>
      </c>
      <c r="C204" s="535" t="s">
        <v>462</v>
      </c>
      <c r="D204" s="25" t="s">
        <v>510</v>
      </c>
      <c r="E204" s="535" t="s">
        <v>511</v>
      </c>
      <c r="F204" s="25" t="s">
        <v>528</v>
      </c>
      <c r="G204" s="535" t="s">
        <v>529</v>
      </c>
      <c r="H204" s="25"/>
      <c r="I204" s="28">
        <v>9</v>
      </c>
      <c r="J204" s="17">
        <f t="shared" si="730"/>
        <v>0.44798809677836715</v>
      </c>
      <c r="K204" s="17">
        <f t="shared" si="731"/>
        <v>0.46099107258377536</v>
      </c>
      <c r="L204" s="17">
        <f t="shared" si="732"/>
        <v>1</v>
      </c>
      <c r="M204" s="17">
        <f t="shared" si="733"/>
        <v>0.98079594858581198</v>
      </c>
      <c r="N204" s="17">
        <f t="shared" si="734"/>
        <v>0.49879029989309626</v>
      </c>
      <c r="O204" s="17">
        <f t="shared" si="735"/>
        <v>0.76400569284512876</v>
      </c>
      <c r="P204" s="17">
        <f t="shared" si="736"/>
        <v>0.72803561004086403</v>
      </c>
      <c r="Q204" s="17">
        <f t="shared" si="737"/>
        <v>0.54572640035706321</v>
      </c>
      <c r="R204" s="69">
        <f t="shared" si="738"/>
        <v>0.95608899297423888</v>
      </c>
      <c r="S204" s="422">
        <f t="shared" si="739"/>
        <v>0.7091580126731496</v>
      </c>
      <c r="T204" s="17">
        <f t="shared" si="865"/>
        <v>0.2908419873268504</v>
      </c>
      <c r="U204" s="10">
        <f t="shared" si="740"/>
        <v>9889.5000950748945</v>
      </c>
      <c r="V204" s="32">
        <v>7</v>
      </c>
      <c r="W204" s="550">
        <f t="shared" si="741"/>
        <v>0</v>
      </c>
      <c r="X204" s="550">
        <f t="shared" si="742"/>
        <v>0.59804690156203844</v>
      </c>
      <c r="Y204" s="550">
        <f t="shared" si="743"/>
        <v>0.40195309843796156</v>
      </c>
      <c r="Z204" s="551">
        <f t="shared" si="744"/>
        <v>13667.611206186008</v>
      </c>
      <c r="AA204" s="426">
        <f t="shared" si="745"/>
        <v>1</v>
      </c>
      <c r="AB204" s="59">
        <f t="shared" si="746"/>
        <v>0.97011245674740498</v>
      </c>
      <c r="AC204" s="59">
        <f t="shared" si="747"/>
        <v>4.5293422607325717E-2</v>
      </c>
      <c r="AD204" s="59">
        <f t="shared" si="748"/>
        <v>0.49879029989309626</v>
      </c>
      <c r="AE204" s="59">
        <f t="shared" si="749"/>
        <v>0.45427359964293684</v>
      </c>
      <c r="AF204" s="59">
        <f t="shared" si="750"/>
        <v>0.19303920300168198</v>
      </c>
      <c r="AG204" s="59">
        <f t="shared" si="751"/>
        <v>0.23754690128089015</v>
      </c>
      <c r="AH204" s="59">
        <f t="shared" si="752"/>
        <v>0.76400569284512876</v>
      </c>
      <c r="AI204" s="59">
        <f t="shared" si="753"/>
        <v>0.86324233406650275</v>
      </c>
      <c r="AJ204" s="59">
        <f t="shared" si="754"/>
        <v>3.2733859490231595E-2</v>
      </c>
      <c r="AK204" s="59">
        <f t="shared" si="755"/>
        <v>0.27196438995913602</v>
      </c>
      <c r="AL204" s="35">
        <f t="shared" si="756"/>
        <v>1</v>
      </c>
      <c r="AM204" s="27">
        <v>34003</v>
      </c>
      <c r="AN204" s="25">
        <v>17068</v>
      </c>
      <c r="AO204" s="25">
        <v>16935</v>
      </c>
      <c r="AP204" s="17">
        <f t="shared" si="757"/>
        <v>6.6042871676833816E-4</v>
      </c>
      <c r="AQ204" s="63">
        <v>100.78535577206968</v>
      </c>
      <c r="AR204" s="58">
        <v>12.100896454800001</v>
      </c>
      <c r="AS204" s="24">
        <f t="shared" si="758"/>
        <v>2809.957107476298</v>
      </c>
      <c r="AT204" s="17">
        <v>1</v>
      </c>
      <c r="AU204" s="25">
        <v>33251</v>
      </c>
      <c r="AV204" s="25">
        <v>16355</v>
      </c>
      <c r="AW204" s="25">
        <v>16896</v>
      </c>
      <c r="AX204" s="18">
        <v>752</v>
      </c>
      <c r="AY204" s="18">
        <v>713</v>
      </c>
      <c r="AZ204" s="18">
        <v>39</v>
      </c>
      <c r="BA204" s="25">
        <v>34003</v>
      </c>
      <c r="BB204" s="25">
        <v>17068</v>
      </c>
      <c r="BC204" s="25">
        <v>16935</v>
      </c>
      <c r="BD204" s="63">
        <v>100.78535577206968</v>
      </c>
      <c r="BE204" s="18" t="s">
        <v>764</v>
      </c>
      <c r="BF204" s="18" t="s">
        <v>764</v>
      </c>
      <c r="BG204" s="18" t="s">
        <v>764</v>
      </c>
      <c r="BH204" s="63"/>
      <c r="BI204" s="17">
        <v>1</v>
      </c>
      <c r="BJ204" s="25">
        <v>10178</v>
      </c>
      <c r="BK204" s="25">
        <v>22405</v>
      </c>
      <c r="BL204" s="25">
        <v>1420</v>
      </c>
      <c r="BM204" s="17">
        <v>0.51765230975228749</v>
      </c>
      <c r="BN204" s="10">
        <f t="shared" si="759"/>
        <v>16401.26851149297</v>
      </c>
      <c r="BO204" s="29">
        <v>0.45427359964293684</v>
      </c>
      <c r="BP204" s="30">
        <f t="shared" si="760"/>
        <v>0.54572640035706321</v>
      </c>
      <c r="BQ204" s="31">
        <v>6.3378710109350589</v>
      </c>
      <c r="BR204" s="25">
        <v>23825</v>
      </c>
      <c r="BS204" s="25">
        <v>6761</v>
      </c>
      <c r="BT204" s="25">
        <v>14461</v>
      </c>
      <c r="BU204" s="25">
        <v>1775</v>
      </c>
      <c r="BV204" s="18">
        <v>652</v>
      </c>
      <c r="BW204" s="18">
        <v>176</v>
      </c>
      <c r="BX204" s="25">
        <v>7729</v>
      </c>
      <c r="BY204" s="25">
        <v>5974</v>
      </c>
      <c r="BZ204" s="25">
        <v>1755</v>
      </c>
      <c r="CA204" s="59">
        <v>0.22706689093026264</v>
      </c>
      <c r="CB204" s="25">
        <v>33251</v>
      </c>
      <c r="CC204" s="18">
        <v>752</v>
      </c>
      <c r="CD204" s="17">
        <f t="shared" si="761"/>
        <v>2.2615861177107455E-2</v>
      </c>
      <c r="CE204" s="18">
        <v>345</v>
      </c>
      <c r="CF204" s="25">
        <v>1041</v>
      </c>
      <c r="CG204" s="25">
        <v>1571</v>
      </c>
      <c r="CH204" s="25">
        <v>1649</v>
      </c>
      <c r="CI204" s="25">
        <v>1293</v>
      </c>
      <c r="CJ204" s="18">
        <v>815</v>
      </c>
      <c r="CK204" s="18">
        <v>498</v>
      </c>
      <c r="CL204" s="18">
        <v>285</v>
      </c>
      <c r="CM204" s="18">
        <v>232</v>
      </c>
      <c r="CN204" s="26">
        <v>4.3021089403545094</v>
      </c>
      <c r="CO204" s="27">
        <v>7729</v>
      </c>
      <c r="CP204" s="34">
        <f t="shared" si="762"/>
        <v>4.3994048389183593</v>
      </c>
      <c r="CQ204" s="18">
        <v>22</v>
      </c>
      <c r="CR204" s="18">
        <v>43</v>
      </c>
      <c r="CS204" s="18">
        <v>186</v>
      </c>
      <c r="CT204" s="25">
        <v>5153</v>
      </c>
      <c r="CU204" s="25">
        <v>2246</v>
      </c>
      <c r="CV204" s="18">
        <v>32</v>
      </c>
      <c r="CW204" s="18">
        <v>28</v>
      </c>
      <c r="CX204" s="18">
        <v>19</v>
      </c>
      <c r="CY204" s="25">
        <v>7729</v>
      </c>
      <c r="CZ204" s="25">
        <v>6106</v>
      </c>
      <c r="DA204" s="25">
        <v>1245</v>
      </c>
      <c r="DB204" s="18">
        <v>233</v>
      </c>
      <c r="DC204" s="18">
        <v>74</v>
      </c>
      <c r="DD204" s="18">
        <v>33</v>
      </c>
      <c r="DE204" s="18">
        <v>38</v>
      </c>
      <c r="DF204" s="25">
        <v>7729</v>
      </c>
      <c r="DG204" s="25">
        <v>1467</v>
      </c>
      <c r="DH204" s="18">
        <v>6</v>
      </c>
      <c r="DI204" s="18">
        <v>19</v>
      </c>
      <c r="DJ204" s="25">
        <v>6205</v>
      </c>
      <c r="DK204" s="18">
        <v>19</v>
      </c>
      <c r="DL204" s="18">
        <v>13</v>
      </c>
      <c r="DM204" s="25">
        <f t="shared" si="763"/>
        <v>6337.0064691421921</v>
      </c>
      <c r="DN204" s="17">
        <f t="shared" si="764"/>
        <v>0.80282054599560093</v>
      </c>
      <c r="DO204" s="17">
        <f t="shared" si="765"/>
        <v>2.4582740328632424E-3</v>
      </c>
      <c r="DP204" s="23">
        <f t="shared" si="766"/>
        <v>0.19303920300168198</v>
      </c>
      <c r="DQ204" s="23">
        <f t="shared" si="767"/>
        <v>0.80696079699831802</v>
      </c>
      <c r="DR204" s="25">
        <v>7729</v>
      </c>
      <c r="DS204" s="25">
        <v>1488</v>
      </c>
      <c r="DT204" s="25">
        <v>3349</v>
      </c>
      <c r="DU204" s="18">
        <v>4</v>
      </c>
      <c r="DV204" s="25">
        <v>1999</v>
      </c>
      <c r="DW204" s="18">
        <v>483</v>
      </c>
      <c r="DX204" s="18">
        <v>224</v>
      </c>
      <c r="DY204" s="18">
        <v>182</v>
      </c>
      <c r="DZ204" s="17">
        <f t="shared" si="768"/>
        <v>0.88497865183076729</v>
      </c>
      <c r="EA204" s="17">
        <f t="shared" si="769"/>
        <v>0.11502134816923271</v>
      </c>
      <c r="EB204" s="25">
        <v>7729</v>
      </c>
      <c r="EC204" s="25">
        <v>1818</v>
      </c>
      <c r="ED204" s="18">
        <v>18</v>
      </c>
      <c r="EE204" s="25">
        <v>5609</v>
      </c>
      <c r="EF204" s="17">
        <f>ED204/EB204</f>
        <v>2.3288911890283347E-3</v>
      </c>
      <c r="EG204" s="18">
        <v>224</v>
      </c>
      <c r="EH204" s="18">
        <v>60</v>
      </c>
      <c r="EI204" s="17">
        <f t="shared" si="770"/>
        <v>0.23754690128089015</v>
      </c>
      <c r="EJ204" s="17">
        <f t="shared" si="771"/>
        <v>2.898175701901928E-2</v>
      </c>
      <c r="EK204" s="69">
        <f t="shared" si="772"/>
        <v>0.46099107258377536</v>
      </c>
      <c r="EL204" s="43">
        <v>23120</v>
      </c>
      <c r="EM204" s="18">
        <v>22429</v>
      </c>
      <c r="EN204" s="18">
        <v>691</v>
      </c>
      <c r="EO204" s="59">
        <v>0.97011245674740498</v>
      </c>
      <c r="EP204" s="18">
        <v>11164</v>
      </c>
      <c r="EQ204" s="18">
        <v>10998</v>
      </c>
      <c r="ER204" s="18">
        <v>166</v>
      </c>
      <c r="ES204" s="59">
        <v>0.98513077749910427</v>
      </c>
      <c r="ET204" s="18">
        <v>11956</v>
      </c>
      <c r="EU204" s="18">
        <v>11431</v>
      </c>
      <c r="EV204" s="18">
        <v>525</v>
      </c>
      <c r="EW204" s="59">
        <v>0.95608899297423888</v>
      </c>
      <c r="EX204" s="18">
        <v>23120</v>
      </c>
      <c r="EY204" s="18">
        <v>22429</v>
      </c>
      <c r="EZ204" s="18">
        <v>691</v>
      </c>
      <c r="FA204" s="59">
        <v>0.97011245674740498</v>
      </c>
      <c r="FB204" s="18" t="s">
        <v>764</v>
      </c>
      <c r="FC204" s="18" t="s">
        <v>764</v>
      </c>
      <c r="FD204" s="18" t="s">
        <v>764</v>
      </c>
      <c r="FE204" s="59">
        <v>0</v>
      </c>
      <c r="FF204" s="25">
        <v>15550</v>
      </c>
      <c r="FG204" s="25">
        <v>6338</v>
      </c>
      <c r="FH204" s="25">
        <v>8414</v>
      </c>
      <c r="FI204" s="18">
        <v>798</v>
      </c>
      <c r="FJ204" s="23">
        <f t="shared" si="773"/>
        <v>5.1318327974276524E-2</v>
      </c>
      <c r="FK204" s="23">
        <f t="shared" si="774"/>
        <v>0.54109324758842448</v>
      </c>
      <c r="FL204" s="36">
        <f t="shared" si="775"/>
        <v>7.9423558897243112</v>
      </c>
      <c r="FM204" s="25">
        <v>7872</v>
      </c>
      <c r="FN204" s="25">
        <v>3199</v>
      </c>
      <c r="FO204" s="17">
        <f t="shared" si="776"/>
        <v>0.4063770325203252</v>
      </c>
      <c r="FP204" s="25">
        <v>4270</v>
      </c>
      <c r="FQ204" s="17">
        <f t="shared" si="777"/>
        <v>0.54242886178861793</v>
      </c>
      <c r="FR204" s="18">
        <v>403</v>
      </c>
      <c r="FS204" s="17">
        <f t="shared" si="778"/>
        <v>5.119410569105691E-2</v>
      </c>
      <c r="FT204" s="25">
        <v>7678</v>
      </c>
      <c r="FU204" s="25">
        <v>3139</v>
      </c>
      <c r="FV204" s="25">
        <v>4144</v>
      </c>
      <c r="FW204" s="17">
        <f t="shared" si="779"/>
        <v>5.1445688981505602E-2</v>
      </c>
      <c r="FX204" s="17">
        <f t="shared" si="780"/>
        <v>0.53972388642875746</v>
      </c>
      <c r="FY204" s="18">
        <v>395</v>
      </c>
      <c r="FZ204" s="25">
        <v>17773</v>
      </c>
      <c r="GA204" s="18">
        <v>805</v>
      </c>
      <c r="GB204" s="25">
        <v>8103</v>
      </c>
      <c r="GC204" s="25">
        <v>4832</v>
      </c>
      <c r="GD204" s="18">
        <v>2270</v>
      </c>
      <c r="GE204" s="18">
        <v>19</v>
      </c>
      <c r="GF204" s="18">
        <v>1292</v>
      </c>
      <c r="GG204" s="18">
        <v>73</v>
      </c>
      <c r="GH204" s="18">
        <v>8</v>
      </c>
      <c r="GI204" s="18">
        <v>371</v>
      </c>
      <c r="GJ204" s="10">
        <f t="shared" si="781"/>
        <v>805</v>
      </c>
      <c r="GK204" s="10">
        <f t="shared" si="659"/>
        <v>16968</v>
      </c>
      <c r="GL204" s="10">
        <f t="shared" si="660"/>
        <v>8865</v>
      </c>
      <c r="GM204" s="10">
        <f t="shared" si="782"/>
        <v>8908</v>
      </c>
      <c r="GN204" s="10">
        <f t="shared" si="661"/>
        <v>4033</v>
      </c>
      <c r="GO204" s="17">
        <f t="shared" si="783"/>
        <v>4.5293422607325717E-2</v>
      </c>
      <c r="GP204" s="17">
        <f t="shared" si="662"/>
        <v>0.95470657739267428</v>
      </c>
      <c r="GQ204" s="17">
        <f t="shared" si="663"/>
        <v>0.49879029989309626</v>
      </c>
      <c r="GR204" s="17">
        <f t="shared" si="664"/>
        <v>0.2269172340066393</v>
      </c>
      <c r="GS204" s="17">
        <f t="shared" si="784"/>
        <v>0.7267484386428853</v>
      </c>
      <c r="GT204" s="25">
        <v>8650</v>
      </c>
      <c r="GU204" s="18">
        <v>212</v>
      </c>
      <c r="GV204" s="25">
        <v>3375</v>
      </c>
      <c r="GW204" s="25">
        <v>2923</v>
      </c>
      <c r="GX204" s="18">
        <v>1384</v>
      </c>
      <c r="GY204" s="18">
        <v>15</v>
      </c>
      <c r="GZ204" s="18">
        <v>575</v>
      </c>
      <c r="HA204" s="18">
        <v>10</v>
      </c>
      <c r="HB204" s="18">
        <v>6</v>
      </c>
      <c r="HC204" s="18">
        <v>150</v>
      </c>
      <c r="HD204" s="23">
        <f t="shared" si="785"/>
        <v>2.4508670520231216E-2</v>
      </c>
      <c r="HE204" s="23">
        <f t="shared" si="786"/>
        <v>0.9754913294797688</v>
      </c>
      <c r="HF204" s="23">
        <f t="shared" si="787"/>
        <v>0.58531791907514452</v>
      </c>
      <c r="HG204" s="23">
        <f t="shared" si="788"/>
        <v>0.24739884393063583</v>
      </c>
      <c r="HH204" s="25">
        <v>9123</v>
      </c>
      <c r="HI204" s="18">
        <v>593</v>
      </c>
      <c r="HJ204" s="25">
        <v>4728</v>
      </c>
      <c r="HK204" s="25">
        <v>1909</v>
      </c>
      <c r="HL204" s="18">
        <v>886</v>
      </c>
      <c r="HM204" s="18">
        <v>4</v>
      </c>
      <c r="HN204" s="18">
        <v>717</v>
      </c>
      <c r="HO204" s="18">
        <v>63</v>
      </c>
      <c r="HP204" s="18">
        <v>2</v>
      </c>
      <c r="HQ204" s="18">
        <v>221</v>
      </c>
      <c r="HR204" s="23">
        <f t="shared" si="789"/>
        <v>6.5000548065329386E-2</v>
      </c>
      <c r="HS204" s="23">
        <f t="shared" si="790"/>
        <v>0.9349994519346706</v>
      </c>
      <c r="HT204" s="80">
        <f t="shared" si="791"/>
        <v>0.41674887646607478</v>
      </c>
      <c r="HU204" s="27">
        <v>27408</v>
      </c>
      <c r="HV204" s="18">
        <v>697</v>
      </c>
      <c r="HW204" s="25">
        <v>8881</v>
      </c>
      <c r="HX204" s="18">
        <v>148</v>
      </c>
      <c r="HY204" s="25">
        <v>3619</v>
      </c>
      <c r="HZ204" s="18">
        <v>382</v>
      </c>
      <c r="IA204" s="18">
        <v>712</v>
      </c>
      <c r="IB204" s="18">
        <v>129</v>
      </c>
      <c r="IC204" s="25">
        <v>4097</v>
      </c>
      <c r="ID204" s="25">
        <v>6647</v>
      </c>
      <c r="IE204" s="18">
        <v>1314</v>
      </c>
      <c r="IF204" s="18">
        <v>281</v>
      </c>
      <c r="IG204" s="18">
        <v>501</v>
      </c>
      <c r="IH204" s="17">
        <f t="shared" si="792"/>
        <v>0.25645796847635727</v>
      </c>
      <c r="II204" s="17">
        <f t="shared" si="793"/>
        <v>1.3937536485697606E-2</v>
      </c>
      <c r="IJ204" s="30">
        <f t="shared" si="794"/>
        <v>71.748691099476446</v>
      </c>
      <c r="IK204" s="17">
        <f t="shared" si="866"/>
        <v>0.98079594858581198</v>
      </c>
      <c r="IL204" s="25">
        <v>13691</v>
      </c>
      <c r="IM204" s="18">
        <v>363</v>
      </c>
      <c r="IN204" s="25">
        <v>7137</v>
      </c>
      <c r="IO204" s="18">
        <v>107</v>
      </c>
      <c r="IP204" s="25">
        <v>1866</v>
      </c>
      <c r="IQ204" s="18">
        <v>156</v>
      </c>
      <c r="IR204" s="18">
        <v>524</v>
      </c>
      <c r="IS204" s="18">
        <v>86</v>
      </c>
      <c r="IT204" s="25">
        <v>2070</v>
      </c>
      <c r="IU204" s="25">
        <v>195</v>
      </c>
      <c r="IV204" s="18">
        <v>623</v>
      </c>
      <c r="IW204" s="18">
        <v>169</v>
      </c>
      <c r="IX204" s="18">
        <v>395</v>
      </c>
      <c r="IY204" s="17">
        <f t="shared" si="795"/>
        <v>0.74158206120809289</v>
      </c>
      <c r="IZ204" s="25">
        <v>13717</v>
      </c>
      <c r="JA204" s="18">
        <v>334</v>
      </c>
      <c r="JB204" s="25">
        <v>1744</v>
      </c>
      <c r="JC204" s="18">
        <v>41</v>
      </c>
      <c r="JD204" s="25">
        <v>1753</v>
      </c>
      <c r="JE204" s="18">
        <v>226</v>
      </c>
      <c r="JF204" s="18">
        <v>188</v>
      </c>
      <c r="JG204" s="18">
        <v>43</v>
      </c>
      <c r="JH204" s="25">
        <v>2027</v>
      </c>
      <c r="JI204" s="25">
        <v>6452</v>
      </c>
      <c r="JJ204" s="18">
        <v>691</v>
      </c>
      <c r="JK204" s="18">
        <v>112</v>
      </c>
      <c r="JL204" s="18">
        <v>106</v>
      </c>
      <c r="JM204" s="80">
        <f t="shared" si="796"/>
        <v>0.31245899249106945</v>
      </c>
      <c r="JN204" s="43">
        <v>27408</v>
      </c>
      <c r="JO204" s="18">
        <v>18796</v>
      </c>
      <c r="JP204" s="18">
        <v>17</v>
      </c>
      <c r="JQ204" s="18">
        <v>173</v>
      </c>
      <c r="JR204" s="18">
        <v>702</v>
      </c>
      <c r="JS204" s="18">
        <v>95</v>
      </c>
      <c r="JT204" s="18">
        <v>164</v>
      </c>
      <c r="JU204" s="18">
        <v>5</v>
      </c>
      <c r="JV204" s="18">
        <v>2</v>
      </c>
      <c r="JW204" s="18">
        <v>7454</v>
      </c>
      <c r="JX204" s="17">
        <f t="shared" si="797"/>
        <v>0.27196438995913602</v>
      </c>
      <c r="JY204" s="17">
        <f t="shared" si="798"/>
        <v>0.72803561004086403</v>
      </c>
      <c r="JZ204" s="18">
        <v>27408</v>
      </c>
      <c r="KA204" s="18">
        <v>18796</v>
      </c>
      <c r="KB204" s="18">
        <v>17</v>
      </c>
      <c r="KC204" s="18">
        <v>173</v>
      </c>
      <c r="KD204" s="18">
        <v>702</v>
      </c>
      <c r="KE204" s="18">
        <v>95</v>
      </c>
      <c r="KF204" s="18">
        <v>164</v>
      </c>
      <c r="KG204" s="18">
        <v>5</v>
      </c>
      <c r="KH204" s="18">
        <v>2</v>
      </c>
      <c r="KI204" s="18">
        <v>7454</v>
      </c>
      <c r="KJ204" s="17">
        <f t="shared" si="799"/>
        <v>0.27196438995913602</v>
      </c>
      <c r="KK204" s="18" t="s">
        <v>764</v>
      </c>
      <c r="KL204" s="18" t="s">
        <v>764</v>
      </c>
      <c r="KM204" s="18" t="s">
        <v>764</v>
      </c>
      <c r="KN204" s="18" t="s">
        <v>764</v>
      </c>
      <c r="KO204" s="18" t="s">
        <v>764</v>
      </c>
      <c r="KP204" s="18" t="s">
        <v>764</v>
      </c>
      <c r="KQ204" s="18" t="s">
        <v>764</v>
      </c>
      <c r="KR204" s="18" t="s">
        <v>764</v>
      </c>
      <c r="KS204" s="18" t="s">
        <v>764</v>
      </c>
      <c r="KT204" s="18" t="s">
        <v>764</v>
      </c>
      <c r="KU204" s="69" t="s">
        <v>764</v>
      </c>
      <c r="KV204" s="27">
        <v>34003</v>
      </c>
      <c r="KW204" s="25">
        <v>32447</v>
      </c>
      <c r="KX204" s="18">
        <v>1556</v>
      </c>
      <c r="KY204" s="59">
        <v>4.5760668176337373E-2</v>
      </c>
      <c r="KZ204" s="18">
        <v>825</v>
      </c>
      <c r="LA204" s="18">
        <v>381</v>
      </c>
      <c r="LB204" s="18">
        <v>665</v>
      </c>
      <c r="LC204" s="18">
        <v>425</v>
      </c>
      <c r="LD204" s="25">
        <v>17068</v>
      </c>
      <c r="LE204" s="25">
        <v>16379</v>
      </c>
      <c r="LF204" s="18">
        <v>689</v>
      </c>
      <c r="LG204" s="59">
        <v>4.0367940004687138E-2</v>
      </c>
      <c r="LH204" s="25">
        <v>16935</v>
      </c>
      <c r="LI204" s="25">
        <v>16068</v>
      </c>
      <c r="LJ204" s="18">
        <v>867</v>
      </c>
      <c r="LK204" s="35">
        <v>5.1195748449955711E-2</v>
      </c>
      <c r="LL204" s="27">
        <v>7729</v>
      </c>
      <c r="LM204" s="18">
        <v>14</v>
      </c>
      <c r="LN204" s="25">
        <v>6658</v>
      </c>
      <c r="LO204" s="18">
        <v>60</v>
      </c>
      <c r="LP204" s="18">
        <v>697</v>
      </c>
      <c r="LQ204" s="18">
        <v>2</v>
      </c>
      <c r="LR204" s="18">
        <v>298</v>
      </c>
      <c r="LS204" s="23">
        <f t="shared" si="800"/>
        <v>3.8556087462802431E-2</v>
      </c>
      <c r="LT204" s="23">
        <f t="shared" si="801"/>
        <v>0.96144391253719752</v>
      </c>
      <c r="LU204" s="17">
        <f t="shared" si="802"/>
        <v>0.86324233406650275</v>
      </c>
      <c r="LV204" s="25">
        <v>7729</v>
      </c>
      <c r="LW204" s="18">
        <v>2</v>
      </c>
      <c r="LX204" s="18">
        <v>4</v>
      </c>
      <c r="LY204" s="18">
        <v>1</v>
      </c>
      <c r="LZ204" s="18">
        <v>2</v>
      </c>
      <c r="MA204" s="25">
        <v>7104</v>
      </c>
      <c r="MB204" s="18">
        <v>0</v>
      </c>
      <c r="MC204" s="18">
        <v>69</v>
      </c>
      <c r="MD204" s="18">
        <v>246</v>
      </c>
      <c r="ME204" s="18">
        <v>0</v>
      </c>
      <c r="MF204" s="18">
        <v>301</v>
      </c>
      <c r="MG204" s="17">
        <f t="shared" si="803"/>
        <v>0.92806313882779146</v>
      </c>
      <c r="MH204" s="17">
        <f t="shared" si="804"/>
        <v>3.2733859490231595E-2</v>
      </c>
      <c r="MI204" s="25">
        <v>7729</v>
      </c>
      <c r="MJ204" s="18">
        <v>5</v>
      </c>
      <c r="MK204" s="18">
        <v>54</v>
      </c>
      <c r="ML204" s="18">
        <v>5</v>
      </c>
      <c r="MM204" s="18">
        <v>6</v>
      </c>
      <c r="MN204" s="25">
        <v>7648</v>
      </c>
      <c r="MO204" s="18">
        <v>5</v>
      </c>
      <c r="MP204" s="18">
        <v>2</v>
      </c>
      <c r="MQ204" s="18">
        <v>4</v>
      </c>
      <c r="MR204" s="18" t="s">
        <v>764</v>
      </c>
      <c r="MS204" s="18" t="s">
        <v>764</v>
      </c>
      <c r="MT204" s="17">
        <f t="shared" si="805"/>
        <v>9.0567990684435242E-3</v>
      </c>
      <c r="MU204" s="69">
        <f t="shared" si="806"/>
        <v>0.44798809677836715</v>
      </c>
      <c r="MV204" s="27">
        <v>7729</v>
      </c>
      <c r="MW204" s="25">
        <v>5905</v>
      </c>
      <c r="MX204" s="18">
        <v>14</v>
      </c>
      <c r="MY204" s="25">
        <v>1345</v>
      </c>
      <c r="MZ204" s="18">
        <v>426</v>
      </c>
      <c r="NA204" s="18">
        <v>13</v>
      </c>
      <c r="NB204" s="18">
        <v>0</v>
      </c>
      <c r="NC204" s="18">
        <v>14</v>
      </c>
      <c r="ND204" s="18">
        <v>12</v>
      </c>
      <c r="NE204" s="17">
        <f t="shared" si="807"/>
        <v>0.76400569284512876</v>
      </c>
      <c r="NF204" s="10">
        <f t="shared" si="808"/>
        <v>25403.95329279338</v>
      </c>
      <c r="NG204" s="17">
        <f t="shared" si="809"/>
        <v>0.76749902962867123</v>
      </c>
      <c r="NH204" s="25">
        <v>7729</v>
      </c>
      <c r="NI204" s="25">
        <v>3692</v>
      </c>
      <c r="NJ204" s="18">
        <v>2</v>
      </c>
      <c r="NK204" s="18" t="s">
        <v>764</v>
      </c>
      <c r="NL204" s="18">
        <v>9</v>
      </c>
      <c r="NM204" s="25">
        <v>1902</v>
      </c>
      <c r="NN204" s="25">
        <v>2086</v>
      </c>
      <c r="NO204" s="18">
        <v>13</v>
      </c>
      <c r="NP204" s="18" t="s">
        <v>764</v>
      </c>
      <c r="NQ204" s="32">
        <v>25</v>
      </c>
      <c r="NR204" s="27">
        <v>7729</v>
      </c>
      <c r="NS204" s="37">
        <f t="shared" si="810"/>
        <v>1.5602277138051495</v>
      </c>
      <c r="NT204" s="37">
        <f t="shared" si="811"/>
        <v>0.42100657640183459</v>
      </c>
      <c r="NU204" s="37">
        <f t="shared" si="812"/>
        <v>0.64093208392072309</v>
      </c>
      <c r="NV204" s="17">
        <f t="shared" si="813"/>
        <v>0.13014845377573867</v>
      </c>
      <c r="NW204" s="10">
        <f t="shared" si="814"/>
        <v>2449</v>
      </c>
      <c r="NX204" s="17">
        <f t="shared" si="815"/>
        <v>0.31685858455168847</v>
      </c>
      <c r="NY204" s="19">
        <f t="shared" si="816"/>
        <v>4.4134873578547097E-2</v>
      </c>
      <c r="NZ204" s="25">
        <v>1488</v>
      </c>
      <c r="OA204" s="25">
        <v>5280</v>
      </c>
      <c r="OB204" s="18">
        <v>388</v>
      </c>
      <c r="OC204" s="25">
        <v>3835</v>
      </c>
      <c r="OD204" s="18">
        <v>198</v>
      </c>
      <c r="OE204" s="18">
        <v>870</v>
      </c>
      <c r="OF204" s="17">
        <f t="shared" si="817"/>
        <v>0.49618320610687022</v>
      </c>
      <c r="OG204" s="17">
        <f t="shared" si="818"/>
        <v>0.19252167162634234</v>
      </c>
      <c r="OH204" s="17">
        <f t="shared" si="819"/>
        <v>0.68314141544831153</v>
      </c>
      <c r="OI204" s="69">
        <f t="shared" si="820"/>
        <v>0.11256307413636951</v>
      </c>
      <c r="OJ204" s="27">
        <v>7729</v>
      </c>
      <c r="OK204" s="18">
        <v>38</v>
      </c>
      <c r="OL204" s="18">
        <v>641</v>
      </c>
      <c r="OM204" s="25">
        <v>3530</v>
      </c>
      <c r="ON204" s="18">
        <v>19</v>
      </c>
      <c r="OO204" s="18">
        <v>223</v>
      </c>
      <c r="OP204" s="18">
        <v>36</v>
      </c>
      <c r="OQ204" s="18">
        <v>53</v>
      </c>
      <c r="OR204" s="69">
        <f t="shared" si="821"/>
        <v>9.4967007374822096E-2</v>
      </c>
      <c r="OS204" s="22">
        <v>307</v>
      </c>
      <c r="OT204" s="22">
        <v>307</v>
      </c>
      <c r="OU204" s="38">
        <f t="shared" si="700"/>
        <v>1</v>
      </c>
      <c r="OV204" s="39">
        <v>0.71198697068403904</v>
      </c>
      <c r="OW204" s="22">
        <v>21858</v>
      </c>
      <c r="OX204" s="36">
        <f t="shared" si="701"/>
        <v>894385.64399999997</v>
      </c>
      <c r="OY204" s="36">
        <f t="shared" si="702"/>
        <v>20800.595070111896</v>
      </c>
      <c r="OZ204" s="22"/>
      <c r="PA204" s="22"/>
      <c r="PB204" s="38">
        <f t="shared" si="703"/>
        <v>0</v>
      </c>
      <c r="PC204" s="39">
        <v>0</v>
      </c>
      <c r="PD204" s="22"/>
      <c r="PE204" s="40">
        <f t="shared" si="822"/>
        <v>0</v>
      </c>
      <c r="PF204" s="36">
        <f t="shared" si="823"/>
        <v>0</v>
      </c>
      <c r="PG204" s="22"/>
      <c r="PH204" s="22"/>
      <c r="PI204" s="38">
        <f t="shared" si="704"/>
        <v>0</v>
      </c>
      <c r="PJ204" s="39">
        <v>0</v>
      </c>
      <c r="PK204" s="22"/>
      <c r="PL204" s="41">
        <f t="shared" si="824"/>
        <v>0</v>
      </c>
      <c r="PM204" s="36">
        <f t="shared" si="825"/>
        <v>0</v>
      </c>
      <c r="PN204" s="22"/>
      <c r="PO204" s="22"/>
      <c r="PP204" s="38">
        <f t="shared" si="705"/>
        <v>0</v>
      </c>
      <c r="PQ204" s="39">
        <v>0</v>
      </c>
      <c r="PR204" s="22"/>
      <c r="PS204" s="41">
        <f t="shared" si="826"/>
        <v>0</v>
      </c>
      <c r="PT204" s="36">
        <f t="shared" si="827"/>
        <v>0</v>
      </c>
      <c r="PU204" s="22"/>
      <c r="PV204" s="22"/>
      <c r="PW204" s="38">
        <f t="shared" si="706"/>
        <v>0</v>
      </c>
      <c r="PX204" s="39">
        <v>0</v>
      </c>
      <c r="PY204" s="22"/>
      <c r="PZ204" s="36">
        <f t="shared" si="828"/>
        <v>0</v>
      </c>
      <c r="QA204" s="22"/>
      <c r="QB204" s="22"/>
      <c r="QC204" s="39">
        <v>0</v>
      </c>
      <c r="QD204" s="22"/>
      <c r="QE204" s="22">
        <f t="shared" si="829"/>
        <v>0</v>
      </c>
      <c r="QF204" s="22"/>
      <c r="QG204" s="22"/>
      <c r="QH204" s="22"/>
      <c r="QI204" s="38">
        <f t="shared" si="707"/>
        <v>0</v>
      </c>
      <c r="QJ204" s="39">
        <v>0</v>
      </c>
      <c r="QK204" s="22"/>
      <c r="QL204" s="42">
        <f t="shared" si="830"/>
        <v>0</v>
      </c>
      <c r="QM204" s="22">
        <f t="shared" si="708"/>
        <v>0</v>
      </c>
      <c r="QN204" s="22"/>
      <c r="QO204" s="22"/>
      <c r="QP204" s="38">
        <f t="shared" si="709"/>
        <v>0</v>
      </c>
      <c r="QQ204" s="39">
        <v>0</v>
      </c>
      <c r="QR204" s="22"/>
      <c r="QS204" s="36">
        <f t="shared" si="831"/>
        <v>0</v>
      </c>
      <c r="QT204" s="22"/>
      <c r="QU204" s="22"/>
      <c r="QV204" s="38">
        <f t="shared" si="710"/>
        <v>0</v>
      </c>
      <c r="QW204" s="39">
        <v>0</v>
      </c>
      <c r="QX204" s="22"/>
      <c r="QY204" s="36">
        <f t="shared" si="832"/>
        <v>0</v>
      </c>
      <c r="QZ204" s="22"/>
      <c r="RA204" s="22"/>
      <c r="RB204" s="38">
        <f t="shared" si="711"/>
        <v>0</v>
      </c>
      <c r="RC204" s="39">
        <v>0</v>
      </c>
      <c r="RD204" s="22"/>
      <c r="RE204" s="36">
        <f t="shared" si="833"/>
        <v>0</v>
      </c>
      <c r="RF204" s="10">
        <f t="shared" si="712"/>
        <v>307</v>
      </c>
      <c r="RG204" s="10">
        <f t="shared" si="713"/>
        <v>307</v>
      </c>
      <c r="RH204" s="17">
        <f t="shared" si="714"/>
        <v>3.948487034943467E-4</v>
      </c>
      <c r="RI204" s="17">
        <f t="shared" si="715"/>
        <v>9.0210105506448344E-6</v>
      </c>
      <c r="RJ204" s="17">
        <f t="shared" si="716"/>
        <v>1</v>
      </c>
      <c r="RK204" s="17">
        <f t="shared" si="717"/>
        <v>0</v>
      </c>
      <c r="RL204" s="17">
        <f t="shared" si="718"/>
        <v>0</v>
      </c>
      <c r="RM204" s="17">
        <f t="shared" si="719"/>
        <v>0</v>
      </c>
      <c r="RN204" s="17">
        <f t="shared" si="720"/>
        <v>0</v>
      </c>
      <c r="RO204" s="17">
        <f t="shared" si="721"/>
        <v>0</v>
      </c>
      <c r="RP204" s="17">
        <f t="shared" si="722"/>
        <v>0</v>
      </c>
      <c r="RQ204" s="17">
        <f t="shared" si="723"/>
        <v>0</v>
      </c>
      <c r="RR204" s="36">
        <f t="shared" si="724"/>
        <v>20800.595070111896</v>
      </c>
      <c r="RS204" s="36">
        <f t="shared" si="725"/>
        <v>0.61172823192400361</v>
      </c>
      <c r="RT204" s="10">
        <f t="shared" si="726"/>
        <v>0</v>
      </c>
      <c r="RU204" s="17">
        <f t="shared" si="727"/>
        <v>0</v>
      </c>
      <c r="RV204" s="37">
        <f t="shared" si="728"/>
        <v>110.75895765472313</v>
      </c>
      <c r="RW204" s="36">
        <f t="shared" si="729"/>
        <v>9.0286151221950998E-3</v>
      </c>
      <c r="RX204" s="85">
        <v>2.7501199999999999</v>
      </c>
      <c r="RY204" s="93">
        <v>283</v>
      </c>
      <c r="RZ204" s="43" t="b">
        <v>1</v>
      </c>
      <c r="SA204" s="18" t="b">
        <v>0</v>
      </c>
      <c r="SB204" s="18" t="b">
        <v>0</v>
      </c>
      <c r="SC204" s="18" t="b">
        <v>0</v>
      </c>
      <c r="SD204" s="18" t="b">
        <v>0</v>
      </c>
      <c r="SE204" s="32" t="b">
        <v>0</v>
      </c>
      <c r="SF204" s="43" t="b">
        <v>0</v>
      </c>
      <c r="SG204" s="18" t="b">
        <v>0</v>
      </c>
      <c r="SH204" s="18"/>
      <c r="SI204" s="18"/>
      <c r="SJ204" s="18"/>
      <c r="SK204" s="18"/>
      <c r="SL204" s="18"/>
      <c r="SM204" s="18"/>
      <c r="SN204" s="18"/>
      <c r="SO204" s="18"/>
      <c r="SP204" s="18"/>
      <c r="SQ204" s="17">
        <f t="shared" si="834"/>
        <v>0</v>
      </c>
      <c r="SR204" s="17">
        <f t="shared" si="835"/>
        <v>0</v>
      </c>
      <c r="SS204" s="17">
        <f t="shared" si="836"/>
        <v>0</v>
      </c>
      <c r="ST204" s="17">
        <f t="shared" si="837"/>
        <v>0</v>
      </c>
      <c r="SU204" s="17">
        <f t="shared" si="838"/>
        <v>0</v>
      </c>
      <c r="SV204" s="17">
        <f t="shared" si="868"/>
        <v>0</v>
      </c>
      <c r="SW204" s="17">
        <f t="shared" si="839"/>
        <v>0</v>
      </c>
      <c r="SX204" s="17">
        <f t="shared" si="840"/>
        <v>0</v>
      </c>
      <c r="SY204" s="17">
        <f t="shared" si="841"/>
        <v>0</v>
      </c>
      <c r="SZ204" s="17">
        <f t="shared" si="842"/>
        <v>0</v>
      </c>
      <c r="TA204" s="17">
        <f t="shared" si="843"/>
        <v>0</v>
      </c>
      <c r="TB204" s="24">
        <f t="shared" si="844"/>
        <v>620</v>
      </c>
      <c r="TC204" s="69">
        <f t="shared" si="845"/>
        <v>1</v>
      </c>
      <c r="TD204" s="17">
        <f t="shared" si="867"/>
        <v>2.6014568158168575E-6</v>
      </c>
      <c r="TE204" s="95"/>
      <c r="TF204" s="71"/>
      <c r="TG204" s="71"/>
      <c r="TH204" s="71">
        <v>1</v>
      </c>
      <c r="TI204" s="71"/>
      <c r="TJ204" s="71"/>
      <c r="TK204" s="71">
        <v>4</v>
      </c>
      <c r="TL204" s="71"/>
      <c r="TM204" s="71">
        <v>4</v>
      </c>
      <c r="TN204" s="71"/>
      <c r="TO204" s="71">
        <v>1</v>
      </c>
      <c r="TP204" s="71"/>
      <c r="TQ204" s="71">
        <v>4</v>
      </c>
      <c r="TR204" s="72"/>
      <c r="TS204" s="72"/>
      <c r="TT204" s="72"/>
      <c r="TU204" s="72">
        <v>10</v>
      </c>
      <c r="TV204" s="72">
        <v>1</v>
      </c>
      <c r="TW204" s="72"/>
      <c r="TX204" s="72"/>
      <c r="TY204" s="72">
        <v>1</v>
      </c>
      <c r="TZ204" s="72">
        <v>11</v>
      </c>
      <c r="UA204" s="72"/>
      <c r="UB204" s="72"/>
      <c r="UC204" s="72"/>
      <c r="UD204" s="72"/>
      <c r="UE204" s="72"/>
      <c r="UF204" s="72"/>
      <c r="UG204" s="72">
        <v>11</v>
      </c>
      <c r="UH204" s="72"/>
      <c r="UI204" s="72">
        <v>4</v>
      </c>
      <c r="UJ204" s="73"/>
      <c r="UK204" s="73"/>
      <c r="UL204" s="73"/>
      <c r="UM204" s="73"/>
      <c r="UN204" s="73">
        <v>2</v>
      </c>
      <c r="UO204" s="73"/>
      <c r="UP204" s="73"/>
      <c r="UQ204" s="73"/>
      <c r="UR204" s="73">
        <v>24</v>
      </c>
      <c r="US204" s="73">
        <v>6</v>
      </c>
      <c r="UT204" s="73"/>
      <c r="UU204" s="73"/>
      <c r="UV204" s="73"/>
      <c r="UW204" s="73"/>
      <c r="UX204" s="73"/>
      <c r="UY204" s="73">
        <v>11</v>
      </c>
      <c r="UZ204" s="73"/>
      <c r="VA204" s="73">
        <v>6</v>
      </c>
      <c r="VB204" s="73"/>
      <c r="VC204" s="73"/>
      <c r="VD204" s="73"/>
      <c r="VE204" s="73"/>
      <c r="VF204" s="73">
        <v>2</v>
      </c>
      <c r="VG204" s="73"/>
      <c r="VH204" s="73">
        <v>1</v>
      </c>
      <c r="VI204" s="73"/>
      <c r="VJ204" s="73">
        <v>11</v>
      </c>
      <c r="VK204" s="73"/>
      <c r="VL204" s="73"/>
      <c r="VM204" s="73"/>
      <c r="VN204" s="73"/>
      <c r="VO204" s="73"/>
      <c r="VP204" s="73">
        <v>2</v>
      </c>
      <c r="VQ204" s="73"/>
      <c r="VR204" s="73"/>
      <c r="VS204" s="73"/>
      <c r="VT204" s="73"/>
      <c r="VU204" s="73"/>
      <c r="VV204" s="73"/>
      <c r="VW204" s="73">
        <v>3</v>
      </c>
      <c r="VX204" s="73"/>
      <c r="VY204" s="73">
        <v>1</v>
      </c>
      <c r="VZ204" s="73"/>
      <c r="WA204" s="73">
        <v>23</v>
      </c>
      <c r="WB204" s="73"/>
      <c r="WC204" s="73"/>
      <c r="WD204" s="73"/>
      <c r="WE204" s="73"/>
      <c r="WF204" s="73"/>
      <c r="WG204" s="73"/>
      <c r="WH204" s="73"/>
      <c r="WI204" s="73"/>
      <c r="WJ204" s="73">
        <v>2</v>
      </c>
      <c r="WK204" s="73"/>
      <c r="WL204" s="73"/>
      <c r="WM204" s="73"/>
      <c r="WN204" s="73"/>
      <c r="WO204" s="22">
        <f t="shared" si="846"/>
        <v>0</v>
      </c>
      <c r="WP204" s="22">
        <f t="shared" si="847"/>
        <v>0</v>
      </c>
      <c r="WQ204" s="22">
        <f t="shared" si="848"/>
        <v>0</v>
      </c>
      <c r="WR204" s="22">
        <f t="shared" si="849"/>
        <v>10</v>
      </c>
      <c r="WS204" s="22">
        <f t="shared" si="850"/>
        <v>9</v>
      </c>
      <c r="WT204" s="22">
        <f t="shared" si="851"/>
        <v>0</v>
      </c>
      <c r="WU204" s="22">
        <f t="shared" si="852"/>
        <v>2</v>
      </c>
      <c r="WV204" s="22">
        <f t="shared" si="853"/>
        <v>1</v>
      </c>
      <c r="WW204" s="22">
        <f t="shared" si="854"/>
        <v>73</v>
      </c>
      <c r="WX204" s="22">
        <f t="shared" si="855"/>
        <v>0</v>
      </c>
      <c r="WY204" s="22">
        <f t="shared" si="856"/>
        <v>10</v>
      </c>
      <c r="WZ204" s="22">
        <f t="shared" si="857"/>
        <v>0</v>
      </c>
      <c r="XA204" s="22">
        <f t="shared" si="858"/>
        <v>0</v>
      </c>
      <c r="XB204" s="22">
        <f t="shared" si="859"/>
        <v>0</v>
      </c>
      <c r="XC204" s="22">
        <f t="shared" si="860"/>
        <v>0</v>
      </c>
      <c r="XD204" s="22">
        <f t="shared" si="861"/>
        <v>0</v>
      </c>
      <c r="XE204" s="22">
        <f t="shared" si="862"/>
        <v>27</v>
      </c>
      <c r="XF204" s="22">
        <f t="shared" si="863"/>
        <v>0</v>
      </c>
      <c r="XG204" s="93">
        <f t="shared" si="864"/>
        <v>14</v>
      </c>
    </row>
    <row r="205" spans="1:631" ht="17.100000000000001" customHeight="1" x14ac:dyDescent="0.2">
      <c r="A205" s="101"/>
      <c r="B205" s="27" t="s">
        <v>461</v>
      </c>
      <c r="C205" s="535" t="s">
        <v>462</v>
      </c>
      <c r="D205" s="25" t="s">
        <v>510</v>
      </c>
      <c r="E205" s="535" t="s">
        <v>511</v>
      </c>
      <c r="F205" s="25" t="s">
        <v>530</v>
      </c>
      <c r="G205" s="535" t="s">
        <v>531</v>
      </c>
      <c r="H205" s="25"/>
      <c r="I205" s="28">
        <v>2</v>
      </c>
      <c r="J205" s="17">
        <f t="shared" si="730"/>
        <v>0.65099715099715105</v>
      </c>
      <c r="K205" s="17">
        <f t="shared" si="731"/>
        <v>0.79487179487179482</v>
      </c>
      <c r="L205" s="17">
        <f t="shared" si="732"/>
        <v>1</v>
      </c>
      <c r="M205" s="17">
        <f t="shared" si="733"/>
        <v>0.31274467143401996</v>
      </c>
      <c r="N205" s="17">
        <f t="shared" si="734"/>
        <v>0.57586206896551728</v>
      </c>
      <c r="O205" s="17">
        <f t="shared" si="735"/>
        <v>0.92877492877492873</v>
      </c>
      <c r="P205" s="17">
        <f t="shared" si="736"/>
        <v>0.84406379208505611</v>
      </c>
      <c r="Q205" s="17">
        <f t="shared" si="737"/>
        <v>0.76619170984455964</v>
      </c>
      <c r="R205" s="69">
        <f t="shared" si="738"/>
        <v>0.91025641025641024</v>
      </c>
      <c r="S205" s="422">
        <f t="shared" si="739"/>
        <v>0.75375139191438201</v>
      </c>
      <c r="T205" s="17">
        <f t="shared" si="865"/>
        <v>0.24624860808561799</v>
      </c>
      <c r="U205" s="10">
        <f t="shared" si="740"/>
        <v>477.72229968609889</v>
      </c>
      <c r="V205" s="32">
        <v>6</v>
      </c>
      <c r="W205" s="550">
        <f t="shared" si="741"/>
        <v>0</v>
      </c>
      <c r="X205" s="550">
        <f t="shared" si="742"/>
        <v>0.64264028080327096</v>
      </c>
      <c r="Y205" s="550">
        <f t="shared" si="743"/>
        <v>0.35735971919672904</v>
      </c>
      <c r="Z205" s="551">
        <f t="shared" si="744"/>
        <v>693.27785524165438</v>
      </c>
      <c r="AA205" s="426">
        <f t="shared" si="745"/>
        <v>1</v>
      </c>
      <c r="AB205" s="59">
        <f t="shared" si="746"/>
        <v>0.93382352941176483</v>
      </c>
      <c r="AC205" s="59">
        <f t="shared" si="747"/>
        <v>8.1034482758620685E-2</v>
      </c>
      <c r="AD205" s="59">
        <f t="shared" si="748"/>
        <v>0.57586206896551728</v>
      </c>
      <c r="AE205" s="59">
        <f t="shared" si="749"/>
        <v>0.23380829015544041</v>
      </c>
      <c r="AF205" s="59">
        <f t="shared" si="750"/>
        <v>9.1168091168091173E-2</v>
      </c>
      <c r="AG205" s="59">
        <f t="shared" si="751"/>
        <v>0.21367521367521367</v>
      </c>
      <c r="AH205" s="59">
        <f t="shared" si="752"/>
        <v>0.92877492877492873</v>
      </c>
      <c r="AI205" s="59">
        <f t="shared" si="753"/>
        <v>0.92592592592592593</v>
      </c>
      <c r="AJ205" s="59">
        <f t="shared" si="754"/>
        <v>0.37606837606837606</v>
      </c>
      <c r="AK205" s="59">
        <f t="shared" si="755"/>
        <v>0.15593620791494389</v>
      </c>
      <c r="AL205" s="35">
        <f t="shared" si="756"/>
        <v>1</v>
      </c>
      <c r="AM205" s="27">
        <v>1940</v>
      </c>
      <c r="AN205" s="25">
        <v>1294</v>
      </c>
      <c r="AO205" s="18">
        <v>646</v>
      </c>
      <c r="AP205" s="17">
        <f t="shared" si="757"/>
        <v>3.7679960901407992E-5</v>
      </c>
      <c r="AQ205" s="63">
        <v>200.30959752321982</v>
      </c>
      <c r="AR205" s="58">
        <v>33.156975723800002</v>
      </c>
      <c r="AS205" s="24">
        <f t="shared" si="758"/>
        <v>58.509558174434844</v>
      </c>
      <c r="AT205" s="17">
        <f>AS205/1157.93</f>
        <v>5.0529443208514192E-2</v>
      </c>
      <c r="AU205" s="25">
        <v>1172</v>
      </c>
      <c r="AV205" s="18">
        <v>615</v>
      </c>
      <c r="AW205" s="18">
        <v>557</v>
      </c>
      <c r="AX205" s="18">
        <v>768</v>
      </c>
      <c r="AY205" s="18">
        <v>679</v>
      </c>
      <c r="AZ205" s="18">
        <v>89</v>
      </c>
      <c r="BA205" s="25">
        <v>1940</v>
      </c>
      <c r="BB205" s="25">
        <v>1294</v>
      </c>
      <c r="BC205" s="18">
        <v>646</v>
      </c>
      <c r="BD205" s="63">
        <v>200.30959752321982</v>
      </c>
      <c r="BE205" s="18" t="s">
        <v>764</v>
      </c>
      <c r="BF205" s="18" t="s">
        <v>764</v>
      </c>
      <c r="BG205" s="18" t="s">
        <v>764</v>
      </c>
      <c r="BH205" s="63"/>
      <c r="BI205" s="17">
        <v>1</v>
      </c>
      <c r="BJ205" s="18">
        <v>361</v>
      </c>
      <c r="BK205" s="25">
        <v>1544</v>
      </c>
      <c r="BL205" s="18">
        <v>35</v>
      </c>
      <c r="BM205" s="17">
        <v>0.2564766839378238</v>
      </c>
      <c r="BN205" s="10">
        <f t="shared" si="759"/>
        <v>1442.4352331606217</v>
      </c>
      <c r="BO205" s="29">
        <v>0.23380829015544041</v>
      </c>
      <c r="BP205" s="30">
        <f t="shared" si="760"/>
        <v>0.76619170984455964</v>
      </c>
      <c r="BQ205" s="31">
        <v>2.266839378238342</v>
      </c>
      <c r="BR205" s="18">
        <v>1579</v>
      </c>
      <c r="BS205" s="18">
        <v>447</v>
      </c>
      <c r="BT205" s="18">
        <v>1060</v>
      </c>
      <c r="BU205" s="18">
        <v>32</v>
      </c>
      <c r="BV205" s="18">
        <v>40</v>
      </c>
      <c r="BW205" s="18" t="s">
        <v>764</v>
      </c>
      <c r="BX205" s="18">
        <v>351</v>
      </c>
      <c r="BY205" s="18">
        <v>323</v>
      </c>
      <c r="BZ205" s="18">
        <v>28</v>
      </c>
      <c r="CA205" s="59">
        <v>7.9772079772079771E-2</v>
      </c>
      <c r="CB205" s="25">
        <v>1172</v>
      </c>
      <c r="CC205" s="18">
        <v>768</v>
      </c>
      <c r="CD205" s="17">
        <f t="shared" si="761"/>
        <v>0.65529010238907848</v>
      </c>
      <c r="CE205" s="18">
        <v>25</v>
      </c>
      <c r="CF205" s="18">
        <v>71</v>
      </c>
      <c r="CG205" s="18">
        <v>113</v>
      </c>
      <c r="CH205" s="18">
        <v>82</v>
      </c>
      <c r="CI205" s="18">
        <v>35</v>
      </c>
      <c r="CJ205" s="18">
        <v>16</v>
      </c>
      <c r="CK205" s="18">
        <v>6</v>
      </c>
      <c r="CL205" s="18">
        <v>2</v>
      </c>
      <c r="CM205" s="18">
        <v>1</v>
      </c>
      <c r="CN205" s="26">
        <v>3.3390313390313389</v>
      </c>
      <c r="CO205" s="43">
        <v>351</v>
      </c>
      <c r="CP205" s="34">
        <f t="shared" si="762"/>
        <v>5.5270655270655267</v>
      </c>
      <c r="CQ205" s="18">
        <v>49</v>
      </c>
      <c r="CR205" s="18">
        <v>14</v>
      </c>
      <c r="CS205" s="18">
        <v>9</v>
      </c>
      <c r="CT205" s="18">
        <v>167</v>
      </c>
      <c r="CU205" s="18">
        <v>5</v>
      </c>
      <c r="CV205" s="18">
        <v>95</v>
      </c>
      <c r="CW205" s="18">
        <v>2</v>
      </c>
      <c r="CX205" s="18">
        <v>10</v>
      </c>
      <c r="CY205" s="18">
        <v>351</v>
      </c>
      <c r="CZ205" s="18">
        <v>132</v>
      </c>
      <c r="DA205" s="18">
        <v>14</v>
      </c>
      <c r="DB205" s="18">
        <v>20</v>
      </c>
      <c r="DC205" s="18">
        <v>182</v>
      </c>
      <c r="DD205" s="18">
        <v>2</v>
      </c>
      <c r="DE205" s="18">
        <v>1</v>
      </c>
      <c r="DF205" s="18">
        <v>351</v>
      </c>
      <c r="DG205" s="18">
        <v>31</v>
      </c>
      <c r="DH205" s="18">
        <v>1</v>
      </c>
      <c r="DI205" s="18">
        <v>0</v>
      </c>
      <c r="DJ205" s="18">
        <v>245</v>
      </c>
      <c r="DK205" s="18" t="s">
        <v>764</v>
      </c>
      <c r="DL205" s="18">
        <v>74</v>
      </c>
      <c r="DM205" s="25">
        <f t="shared" si="763"/>
        <v>106.84900284900284</v>
      </c>
      <c r="DN205" s="17">
        <f t="shared" si="764"/>
        <v>0.69800569800569801</v>
      </c>
      <c r="DO205" s="17" t="e">
        <f t="shared" si="765"/>
        <v>#VALUE!</v>
      </c>
      <c r="DP205" s="23">
        <f t="shared" si="766"/>
        <v>9.1168091168091173E-2</v>
      </c>
      <c r="DQ205" s="23">
        <f t="shared" si="767"/>
        <v>0.90883190883190879</v>
      </c>
      <c r="DR205" s="18">
        <v>351</v>
      </c>
      <c r="DS205" s="18">
        <v>7</v>
      </c>
      <c r="DT205" s="18">
        <v>27</v>
      </c>
      <c r="DU205" s="18">
        <v>0</v>
      </c>
      <c r="DV205" s="18">
        <v>78</v>
      </c>
      <c r="DW205" s="18">
        <v>88</v>
      </c>
      <c r="DX205" s="18">
        <v>72</v>
      </c>
      <c r="DY205" s="18">
        <v>79</v>
      </c>
      <c r="DZ205" s="17">
        <f t="shared" si="768"/>
        <v>0.31908831908831908</v>
      </c>
      <c r="EA205" s="17">
        <f t="shared" si="769"/>
        <v>0.68091168091168086</v>
      </c>
      <c r="EB205" s="18">
        <v>351</v>
      </c>
      <c r="EC205" s="18">
        <v>73</v>
      </c>
      <c r="ED205" s="18">
        <v>2</v>
      </c>
      <c r="EE205" s="18">
        <v>183</v>
      </c>
      <c r="EF205" s="17">
        <f t="shared" ref="EF205:EF236" si="869">EE205/EB205</f>
        <v>0.5213675213675214</v>
      </c>
      <c r="EG205" s="18">
        <v>86</v>
      </c>
      <c r="EH205" s="18">
        <v>7</v>
      </c>
      <c r="EI205" s="17">
        <f t="shared" si="770"/>
        <v>0.21367521367521367</v>
      </c>
      <c r="EJ205" s="17">
        <f t="shared" si="771"/>
        <v>0.24501424501424501</v>
      </c>
      <c r="EK205" s="69">
        <f t="shared" si="772"/>
        <v>0.79487179487179482</v>
      </c>
      <c r="EL205" s="43">
        <v>816</v>
      </c>
      <c r="EM205" s="18">
        <v>762</v>
      </c>
      <c r="EN205" s="18">
        <v>54</v>
      </c>
      <c r="EO205" s="59">
        <v>0.93382352941176483</v>
      </c>
      <c r="EP205" s="18">
        <v>426</v>
      </c>
      <c r="EQ205" s="18">
        <v>407</v>
      </c>
      <c r="ER205" s="18">
        <v>19</v>
      </c>
      <c r="ES205" s="59">
        <v>0.95539906103286387</v>
      </c>
      <c r="ET205" s="18">
        <v>390</v>
      </c>
      <c r="EU205" s="18">
        <v>355</v>
      </c>
      <c r="EV205" s="18">
        <v>35</v>
      </c>
      <c r="EW205" s="59">
        <v>0.91025641025641024</v>
      </c>
      <c r="EX205" s="18">
        <v>816</v>
      </c>
      <c r="EY205" s="18">
        <v>762</v>
      </c>
      <c r="EZ205" s="18">
        <v>54</v>
      </c>
      <c r="FA205" s="59">
        <v>0.93382352941176483</v>
      </c>
      <c r="FB205" s="18" t="s">
        <v>764</v>
      </c>
      <c r="FC205" s="18" t="s">
        <v>764</v>
      </c>
      <c r="FD205" s="18" t="s">
        <v>764</v>
      </c>
      <c r="FE205" s="59">
        <v>0</v>
      </c>
      <c r="FF205" s="18">
        <v>491</v>
      </c>
      <c r="FG205" s="18">
        <v>195</v>
      </c>
      <c r="FH205" s="18">
        <v>257</v>
      </c>
      <c r="FI205" s="18">
        <v>39</v>
      </c>
      <c r="FJ205" s="23">
        <f t="shared" si="773"/>
        <v>7.9429735234215884E-2</v>
      </c>
      <c r="FK205" s="23">
        <f t="shared" si="774"/>
        <v>0.52342158859470467</v>
      </c>
      <c r="FL205" s="36">
        <f t="shared" si="775"/>
        <v>5</v>
      </c>
      <c r="FM205" s="18">
        <v>252</v>
      </c>
      <c r="FN205" s="18">
        <v>110</v>
      </c>
      <c r="FO205" s="17">
        <f t="shared" si="776"/>
        <v>0.43650793650793651</v>
      </c>
      <c r="FP205" s="18">
        <v>125</v>
      </c>
      <c r="FQ205" s="17">
        <f t="shared" si="777"/>
        <v>0.49603174603174605</v>
      </c>
      <c r="FR205" s="18">
        <v>17</v>
      </c>
      <c r="FS205" s="17">
        <f t="shared" si="778"/>
        <v>6.7460317460317457E-2</v>
      </c>
      <c r="FT205" s="18">
        <v>239</v>
      </c>
      <c r="FU205" s="18">
        <v>85</v>
      </c>
      <c r="FV205" s="18">
        <v>132</v>
      </c>
      <c r="FW205" s="17">
        <f t="shared" si="779"/>
        <v>9.2050209205020925E-2</v>
      </c>
      <c r="FX205" s="17">
        <f t="shared" si="780"/>
        <v>0.55230125523012552</v>
      </c>
      <c r="FY205" s="18">
        <v>22</v>
      </c>
      <c r="FZ205" s="18">
        <v>1160</v>
      </c>
      <c r="GA205" s="18">
        <v>94</v>
      </c>
      <c r="GB205" s="18">
        <v>398</v>
      </c>
      <c r="GC205" s="18">
        <v>355</v>
      </c>
      <c r="GD205" s="18">
        <v>164</v>
      </c>
      <c r="GE205" s="18">
        <v>7</v>
      </c>
      <c r="GF205" s="18">
        <v>129</v>
      </c>
      <c r="GG205" s="18">
        <v>5</v>
      </c>
      <c r="GH205" s="18">
        <v>8</v>
      </c>
      <c r="GI205" s="18">
        <v>0</v>
      </c>
      <c r="GJ205" s="10">
        <f t="shared" si="781"/>
        <v>94</v>
      </c>
      <c r="GK205" s="10">
        <f t="shared" si="659"/>
        <v>1066</v>
      </c>
      <c r="GL205" s="10">
        <f t="shared" si="660"/>
        <v>668</v>
      </c>
      <c r="GM205" s="10">
        <f t="shared" si="782"/>
        <v>492</v>
      </c>
      <c r="GN205" s="10">
        <f t="shared" si="661"/>
        <v>313</v>
      </c>
      <c r="GO205" s="17">
        <f t="shared" si="783"/>
        <v>8.1034482758620685E-2</v>
      </c>
      <c r="GP205" s="17">
        <f t="shared" si="662"/>
        <v>0.91896551724137931</v>
      </c>
      <c r="GQ205" s="17">
        <f t="shared" si="663"/>
        <v>0.57586206896551728</v>
      </c>
      <c r="GR205" s="17">
        <f t="shared" si="664"/>
        <v>0.26982758620689656</v>
      </c>
      <c r="GS205" s="17">
        <f t="shared" si="784"/>
        <v>0.74741379310344835</v>
      </c>
      <c r="GT205" s="18">
        <v>805</v>
      </c>
      <c r="GU205" s="18">
        <v>55</v>
      </c>
      <c r="GV205" s="18">
        <v>254</v>
      </c>
      <c r="GW205" s="18">
        <v>275</v>
      </c>
      <c r="GX205" s="18">
        <v>120</v>
      </c>
      <c r="GY205" s="18">
        <v>6</v>
      </c>
      <c r="GZ205" s="18">
        <v>84</v>
      </c>
      <c r="HA205" s="18">
        <v>3</v>
      </c>
      <c r="HB205" s="18">
        <v>8</v>
      </c>
      <c r="HC205" s="18">
        <v>0</v>
      </c>
      <c r="HD205" s="23">
        <f t="shared" si="785"/>
        <v>6.8322981366459631E-2</v>
      </c>
      <c r="HE205" s="23">
        <f t="shared" si="786"/>
        <v>0.93167701863354035</v>
      </c>
      <c r="HF205" s="23">
        <f t="shared" si="787"/>
        <v>0.61614906832298133</v>
      </c>
      <c r="HG205" s="23">
        <f t="shared" si="788"/>
        <v>0.27453416149068322</v>
      </c>
      <c r="HH205" s="18">
        <v>355</v>
      </c>
      <c r="HI205" s="18">
        <v>39</v>
      </c>
      <c r="HJ205" s="18">
        <v>144</v>
      </c>
      <c r="HK205" s="18">
        <v>80</v>
      </c>
      <c r="HL205" s="18">
        <v>44</v>
      </c>
      <c r="HM205" s="18">
        <v>1</v>
      </c>
      <c r="HN205" s="18">
        <v>45</v>
      </c>
      <c r="HO205" s="18">
        <v>2</v>
      </c>
      <c r="HP205" s="18">
        <v>0</v>
      </c>
      <c r="HQ205" s="18">
        <v>0</v>
      </c>
      <c r="HR205" s="23">
        <f t="shared" si="789"/>
        <v>0.10985915492957747</v>
      </c>
      <c r="HS205" s="23">
        <f t="shared" si="790"/>
        <v>0.89014084507042257</v>
      </c>
      <c r="HT205" s="80">
        <f t="shared" si="791"/>
        <v>0.48450704225352115</v>
      </c>
      <c r="HU205" s="43">
        <v>1693</v>
      </c>
      <c r="HV205" s="18">
        <v>326</v>
      </c>
      <c r="HW205" s="18">
        <v>883</v>
      </c>
      <c r="HX205" s="18">
        <v>14</v>
      </c>
      <c r="HY205" s="18">
        <v>63</v>
      </c>
      <c r="HZ205" s="18">
        <v>74</v>
      </c>
      <c r="IA205" s="18">
        <v>7</v>
      </c>
      <c r="IB205" s="18" t="s">
        <v>764</v>
      </c>
      <c r="IC205" s="18">
        <v>112</v>
      </c>
      <c r="ID205" s="18">
        <v>177</v>
      </c>
      <c r="IE205" s="18">
        <v>24</v>
      </c>
      <c r="IF205" s="18">
        <v>7</v>
      </c>
      <c r="IG205" s="18">
        <v>6</v>
      </c>
      <c r="IH205" s="17">
        <f t="shared" si="792"/>
        <v>0.14825753101004135</v>
      </c>
      <c r="II205" s="17">
        <f t="shared" si="793"/>
        <v>4.3709391612522151E-2</v>
      </c>
      <c r="IJ205" s="30">
        <f t="shared" si="794"/>
        <v>22.878378378378379</v>
      </c>
      <c r="IK205" s="17">
        <f t="shared" si="866"/>
        <v>0.31274467143401996</v>
      </c>
      <c r="IL205" s="18">
        <v>1169</v>
      </c>
      <c r="IM205" s="18">
        <v>285</v>
      </c>
      <c r="IN205" s="18">
        <v>714</v>
      </c>
      <c r="IO205" s="18">
        <v>13</v>
      </c>
      <c r="IP205" s="18">
        <v>36</v>
      </c>
      <c r="IQ205" s="18">
        <v>21</v>
      </c>
      <c r="IR205" s="18">
        <v>7</v>
      </c>
      <c r="IS205" s="18" t="s">
        <v>764</v>
      </c>
      <c r="IT205" s="18">
        <v>64</v>
      </c>
      <c r="IU205" s="18">
        <v>4</v>
      </c>
      <c r="IV205" s="18">
        <v>14</v>
      </c>
      <c r="IW205" s="18">
        <v>5</v>
      </c>
      <c r="IX205" s="18">
        <v>6</v>
      </c>
      <c r="IY205" s="17">
        <f t="shared" si="795"/>
        <v>0.92044482463644139</v>
      </c>
      <c r="IZ205" s="18">
        <v>524</v>
      </c>
      <c r="JA205" s="18">
        <v>41</v>
      </c>
      <c r="JB205" s="18">
        <v>169</v>
      </c>
      <c r="JC205" s="18">
        <v>1</v>
      </c>
      <c r="JD205" s="18">
        <v>27</v>
      </c>
      <c r="JE205" s="18">
        <v>53</v>
      </c>
      <c r="JF205" s="18">
        <v>0</v>
      </c>
      <c r="JG205" s="18">
        <v>0</v>
      </c>
      <c r="JH205" s="18">
        <v>48</v>
      </c>
      <c r="JI205" s="18">
        <v>173</v>
      </c>
      <c r="JJ205" s="18">
        <v>10</v>
      </c>
      <c r="JK205" s="18">
        <v>2</v>
      </c>
      <c r="JL205" s="18">
        <v>0</v>
      </c>
      <c r="JM205" s="80">
        <f t="shared" si="796"/>
        <v>0.55534351145038163</v>
      </c>
      <c r="JN205" s="43">
        <v>1693</v>
      </c>
      <c r="JO205" s="18">
        <v>1369</v>
      </c>
      <c r="JP205" s="18" t="s">
        <v>764</v>
      </c>
      <c r="JQ205" s="18">
        <v>1</v>
      </c>
      <c r="JR205" s="18">
        <v>45</v>
      </c>
      <c r="JS205" s="18">
        <v>4</v>
      </c>
      <c r="JT205" s="18">
        <v>10</v>
      </c>
      <c r="JU205" s="18" t="s">
        <v>764</v>
      </c>
      <c r="JV205" s="18" t="s">
        <v>764</v>
      </c>
      <c r="JW205" s="18">
        <v>264</v>
      </c>
      <c r="JX205" s="17">
        <f t="shared" si="797"/>
        <v>0.15593620791494389</v>
      </c>
      <c r="JY205" s="17">
        <f t="shared" si="798"/>
        <v>0.84406379208505611</v>
      </c>
      <c r="JZ205" s="18">
        <v>1693</v>
      </c>
      <c r="KA205" s="18">
        <v>1369</v>
      </c>
      <c r="KB205" s="18" t="s">
        <v>764</v>
      </c>
      <c r="KC205" s="18">
        <v>1</v>
      </c>
      <c r="KD205" s="18">
        <v>45</v>
      </c>
      <c r="KE205" s="18">
        <v>4</v>
      </c>
      <c r="KF205" s="18">
        <v>10</v>
      </c>
      <c r="KG205" s="18" t="s">
        <v>764</v>
      </c>
      <c r="KH205" s="18" t="s">
        <v>764</v>
      </c>
      <c r="KI205" s="18">
        <v>264</v>
      </c>
      <c r="KJ205" s="17">
        <f t="shared" si="799"/>
        <v>0.15593620791494389</v>
      </c>
      <c r="KK205" s="18" t="s">
        <v>764</v>
      </c>
      <c r="KL205" s="18" t="s">
        <v>764</v>
      </c>
      <c r="KM205" s="18" t="s">
        <v>764</v>
      </c>
      <c r="KN205" s="18" t="s">
        <v>764</v>
      </c>
      <c r="KO205" s="18" t="s">
        <v>764</v>
      </c>
      <c r="KP205" s="18" t="s">
        <v>764</v>
      </c>
      <c r="KQ205" s="18" t="s">
        <v>764</v>
      </c>
      <c r="KR205" s="18" t="s">
        <v>764</v>
      </c>
      <c r="KS205" s="18" t="s">
        <v>764</v>
      </c>
      <c r="KT205" s="18">
        <v>0</v>
      </c>
      <c r="KU205" s="69" t="s">
        <v>764</v>
      </c>
      <c r="KV205" s="43">
        <v>1940</v>
      </c>
      <c r="KW205" s="18">
        <v>1760</v>
      </c>
      <c r="KX205" s="18">
        <v>180</v>
      </c>
      <c r="KY205" s="59">
        <v>9.2783505154639179E-2</v>
      </c>
      <c r="KZ205" s="18">
        <v>140</v>
      </c>
      <c r="LA205" s="18">
        <v>34</v>
      </c>
      <c r="LB205" s="18">
        <v>24</v>
      </c>
      <c r="LC205" s="18">
        <v>13</v>
      </c>
      <c r="LD205" s="18">
        <v>1294</v>
      </c>
      <c r="LE205" s="18">
        <v>1164</v>
      </c>
      <c r="LF205" s="18">
        <v>130</v>
      </c>
      <c r="LG205" s="59">
        <v>0.10046367851622875</v>
      </c>
      <c r="LH205" s="18">
        <v>646</v>
      </c>
      <c r="LI205" s="18">
        <v>596</v>
      </c>
      <c r="LJ205" s="18">
        <v>50</v>
      </c>
      <c r="LK205" s="35">
        <v>7.7399380804953566E-2</v>
      </c>
      <c r="LL205" s="43">
        <v>351</v>
      </c>
      <c r="LM205" s="18">
        <v>3</v>
      </c>
      <c r="LN205" s="18">
        <v>322</v>
      </c>
      <c r="LO205" s="18" t="s">
        <v>764</v>
      </c>
      <c r="LP205" s="18" t="s">
        <v>764</v>
      </c>
      <c r="LQ205" s="18" t="s">
        <v>764</v>
      </c>
      <c r="LR205" s="18">
        <v>26</v>
      </c>
      <c r="LS205" s="23">
        <f t="shared" si="800"/>
        <v>7.407407407407407E-2</v>
      </c>
      <c r="LT205" s="23">
        <f t="shared" si="801"/>
        <v>0.92592592592592593</v>
      </c>
      <c r="LU205" s="17">
        <f t="shared" si="802"/>
        <v>0.92592592592592593</v>
      </c>
      <c r="LV205" s="18">
        <v>351</v>
      </c>
      <c r="LW205" s="18">
        <v>90</v>
      </c>
      <c r="LX205" s="18">
        <v>1</v>
      </c>
      <c r="LY205" s="18">
        <v>20</v>
      </c>
      <c r="LZ205" s="18">
        <v>3</v>
      </c>
      <c r="MA205" s="18">
        <v>72</v>
      </c>
      <c r="MB205" s="18">
        <v>10</v>
      </c>
      <c r="MC205" s="18">
        <v>133</v>
      </c>
      <c r="MD205" s="18">
        <v>21</v>
      </c>
      <c r="ME205" s="18">
        <v>1</v>
      </c>
      <c r="MF205" s="18" t="s">
        <v>764</v>
      </c>
      <c r="MG205" s="17">
        <f t="shared" si="803"/>
        <v>0.61253561253561251</v>
      </c>
      <c r="MH205" s="17">
        <f t="shared" si="804"/>
        <v>0.37606837606837606</v>
      </c>
      <c r="MI205" s="18">
        <v>351</v>
      </c>
      <c r="MJ205" s="18">
        <v>167</v>
      </c>
      <c r="MK205" s="18">
        <v>1</v>
      </c>
      <c r="ML205" s="18">
        <v>71</v>
      </c>
      <c r="MM205" s="18">
        <v>48</v>
      </c>
      <c r="MN205" s="18">
        <v>33</v>
      </c>
      <c r="MO205" s="18">
        <v>10</v>
      </c>
      <c r="MP205" s="18">
        <v>2</v>
      </c>
      <c r="MQ205" s="18">
        <v>0</v>
      </c>
      <c r="MR205" s="18">
        <v>19</v>
      </c>
      <c r="MS205" s="18" t="s">
        <v>764</v>
      </c>
      <c r="MT205" s="17">
        <f t="shared" si="805"/>
        <v>0.68660968660968658</v>
      </c>
      <c r="MU205" s="69">
        <f t="shared" si="806"/>
        <v>0.65099715099715105</v>
      </c>
      <c r="MV205" s="43">
        <v>351</v>
      </c>
      <c r="MW205" s="18">
        <v>326</v>
      </c>
      <c r="MX205" s="18">
        <v>15</v>
      </c>
      <c r="MY205" s="18">
        <v>9</v>
      </c>
      <c r="MZ205" s="18">
        <v>1</v>
      </c>
      <c r="NA205" s="18">
        <v>0</v>
      </c>
      <c r="NB205" s="18">
        <v>0</v>
      </c>
      <c r="NC205" s="18">
        <v>0</v>
      </c>
      <c r="ND205" s="18" t="s">
        <v>764</v>
      </c>
      <c r="NE205" s="17">
        <f t="shared" si="807"/>
        <v>0.92877492877492873</v>
      </c>
      <c r="NF205" s="10">
        <f t="shared" si="808"/>
        <v>1088.5242165242164</v>
      </c>
      <c r="NG205" s="17">
        <f t="shared" si="809"/>
        <v>0.92877492877492873</v>
      </c>
      <c r="NH205" s="18">
        <v>351</v>
      </c>
      <c r="NI205" s="18">
        <v>13</v>
      </c>
      <c r="NJ205" s="18">
        <v>1</v>
      </c>
      <c r="NK205" s="18" t="s">
        <v>764</v>
      </c>
      <c r="NL205" s="18">
        <v>1</v>
      </c>
      <c r="NM205" s="18">
        <v>329</v>
      </c>
      <c r="NN205" s="18">
        <v>7</v>
      </c>
      <c r="NO205" s="18" t="s">
        <v>764</v>
      </c>
      <c r="NP205" s="18" t="s">
        <v>764</v>
      </c>
      <c r="NQ205" s="32" t="s">
        <v>764</v>
      </c>
      <c r="NR205" s="43">
        <v>351</v>
      </c>
      <c r="NS205" s="37">
        <f t="shared" si="810"/>
        <v>1.3219373219373218</v>
      </c>
      <c r="NT205" s="37">
        <f t="shared" si="811"/>
        <v>0.3567071019199613</v>
      </c>
      <c r="NU205" s="37">
        <f t="shared" si="812"/>
        <v>0.75646551724137934</v>
      </c>
      <c r="NV205" s="17">
        <f t="shared" si="813"/>
        <v>0.15360881421534131</v>
      </c>
      <c r="NW205" s="10">
        <f t="shared" si="814"/>
        <v>148</v>
      </c>
      <c r="NX205" s="17">
        <f t="shared" si="815"/>
        <v>0.42165242165242167</v>
      </c>
      <c r="NY205" s="19">
        <f t="shared" si="816"/>
        <v>2.6671952999693634E-3</v>
      </c>
      <c r="NZ205" s="18">
        <v>143</v>
      </c>
      <c r="OA205" s="18">
        <v>203</v>
      </c>
      <c r="OB205" s="18">
        <v>2</v>
      </c>
      <c r="OC205" s="18">
        <v>93</v>
      </c>
      <c r="OD205" s="18">
        <v>15</v>
      </c>
      <c r="OE205" s="18">
        <v>8</v>
      </c>
      <c r="OF205" s="17">
        <f t="shared" si="817"/>
        <v>0.26495726495726496</v>
      </c>
      <c r="OG205" s="17">
        <f t="shared" si="818"/>
        <v>0.40740740740740738</v>
      </c>
      <c r="OH205" s="17">
        <f t="shared" si="819"/>
        <v>0.57834757834757833</v>
      </c>
      <c r="OI205" s="69">
        <f t="shared" si="820"/>
        <v>4.2735042735042736E-2</v>
      </c>
      <c r="OJ205" s="43">
        <v>351</v>
      </c>
      <c r="OK205" s="18">
        <v>2</v>
      </c>
      <c r="OL205" s="18">
        <v>90</v>
      </c>
      <c r="OM205" s="18">
        <v>182</v>
      </c>
      <c r="ON205" s="18">
        <v>7</v>
      </c>
      <c r="OO205" s="18" t="s">
        <v>764</v>
      </c>
      <c r="OP205" s="18">
        <v>10</v>
      </c>
      <c r="OQ205" s="18">
        <v>3</v>
      </c>
      <c r="OR205" s="69">
        <f t="shared" si="821"/>
        <v>0.31054131054131057</v>
      </c>
      <c r="OS205" s="64"/>
      <c r="OT205" s="64"/>
      <c r="OU205" s="64"/>
      <c r="OV205" s="17">
        <v>0</v>
      </c>
      <c r="OW205" s="64"/>
      <c r="OX205" s="36"/>
      <c r="OY205" s="36"/>
      <c r="OZ205" s="64"/>
      <c r="PA205" s="64"/>
      <c r="PB205" s="64"/>
      <c r="PC205" s="17">
        <v>0</v>
      </c>
      <c r="PD205" s="64"/>
      <c r="PE205" s="40">
        <f t="shared" si="822"/>
        <v>0</v>
      </c>
      <c r="PF205" s="36">
        <f t="shared" si="823"/>
        <v>0</v>
      </c>
      <c r="PG205" s="64"/>
      <c r="PH205" s="64"/>
      <c r="PI205" s="64"/>
      <c r="PJ205" s="17">
        <v>0</v>
      </c>
      <c r="PK205" s="64"/>
      <c r="PL205" s="41">
        <f t="shared" si="824"/>
        <v>0</v>
      </c>
      <c r="PM205" s="36">
        <f t="shared" si="825"/>
        <v>0</v>
      </c>
      <c r="PN205" s="64"/>
      <c r="PO205" s="64"/>
      <c r="PP205" s="64"/>
      <c r="PQ205" s="17">
        <v>0</v>
      </c>
      <c r="PR205" s="64"/>
      <c r="PS205" s="41">
        <f t="shared" si="826"/>
        <v>0</v>
      </c>
      <c r="PT205" s="36">
        <f t="shared" si="827"/>
        <v>0</v>
      </c>
      <c r="PU205" s="64"/>
      <c r="PV205" s="64"/>
      <c r="PW205" s="64"/>
      <c r="PX205" s="17">
        <v>0</v>
      </c>
      <c r="PY205" s="64"/>
      <c r="PZ205" s="36">
        <f t="shared" si="828"/>
        <v>0</v>
      </c>
      <c r="QA205" s="64"/>
      <c r="QB205" s="64"/>
      <c r="QC205" s="17">
        <v>0</v>
      </c>
      <c r="QD205" s="64"/>
      <c r="QE205" s="22">
        <f t="shared" si="829"/>
        <v>0</v>
      </c>
      <c r="QF205" s="22"/>
      <c r="QG205" s="64"/>
      <c r="QH205" s="64"/>
      <c r="QI205" s="64"/>
      <c r="QJ205" s="17">
        <v>0</v>
      </c>
      <c r="QK205" s="64"/>
      <c r="QL205" s="42">
        <f t="shared" si="830"/>
        <v>0</v>
      </c>
      <c r="QM205" s="64"/>
      <c r="QN205" s="64"/>
      <c r="QO205" s="64"/>
      <c r="QP205" s="64"/>
      <c r="QQ205" s="17">
        <v>0</v>
      </c>
      <c r="QR205" s="64"/>
      <c r="QS205" s="36">
        <f t="shared" si="831"/>
        <v>0</v>
      </c>
      <c r="QT205" s="64"/>
      <c r="QU205" s="64"/>
      <c r="QV205" s="64"/>
      <c r="QW205" s="17">
        <v>0</v>
      </c>
      <c r="QX205" s="64"/>
      <c r="QY205" s="36">
        <f t="shared" si="832"/>
        <v>0</v>
      </c>
      <c r="QZ205" s="64"/>
      <c r="RA205" s="64"/>
      <c r="RB205" s="64"/>
      <c r="RC205" s="17">
        <v>0</v>
      </c>
      <c r="RD205" s="64"/>
      <c r="RE205" s="36">
        <f t="shared" si="833"/>
        <v>0</v>
      </c>
      <c r="RF205" s="64"/>
      <c r="RG205" s="10"/>
      <c r="RH205" s="10"/>
      <c r="RI205" s="17"/>
      <c r="RJ205" s="17"/>
      <c r="RK205" s="17"/>
      <c r="RL205" s="17"/>
      <c r="RM205" s="17"/>
      <c r="RN205" s="17"/>
      <c r="RO205" s="17"/>
      <c r="RP205" s="17"/>
      <c r="RQ205" s="17"/>
      <c r="RR205" s="36"/>
      <c r="RS205" s="36"/>
      <c r="RT205" s="10"/>
      <c r="RU205" s="17"/>
      <c r="RV205" s="37"/>
      <c r="RW205" s="36"/>
      <c r="RX205" s="85">
        <v>2.6957460000000002</v>
      </c>
      <c r="RY205" s="93">
        <v>282</v>
      </c>
      <c r="RZ205" s="43" t="b">
        <v>0</v>
      </c>
      <c r="SA205" s="18" t="b">
        <v>0</v>
      </c>
      <c r="SB205" s="18" t="b">
        <v>0</v>
      </c>
      <c r="SC205" s="18" t="b">
        <v>0</v>
      </c>
      <c r="SD205" s="18" t="b">
        <v>0</v>
      </c>
      <c r="SE205" s="32" t="b">
        <v>0</v>
      </c>
      <c r="SF205" s="43" t="b">
        <v>0</v>
      </c>
      <c r="SG205" s="18" t="b">
        <v>0</v>
      </c>
      <c r="SH205" s="18"/>
      <c r="SI205" s="18"/>
      <c r="SJ205" s="18"/>
      <c r="SK205" s="18"/>
      <c r="SL205" s="18"/>
      <c r="SM205" s="18"/>
      <c r="SN205" s="18"/>
      <c r="SO205" s="18"/>
      <c r="SP205" s="18"/>
      <c r="SQ205" s="17">
        <f t="shared" si="834"/>
        <v>0</v>
      </c>
      <c r="SR205" s="17">
        <f t="shared" si="835"/>
        <v>0</v>
      </c>
      <c r="SS205" s="17">
        <f t="shared" si="836"/>
        <v>0</v>
      </c>
      <c r="ST205" s="17">
        <f t="shared" si="837"/>
        <v>0</v>
      </c>
      <c r="SU205" s="17">
        <f t="shared" si="838"/>
        <v>0</v>
      </c>
      <c r="SV205" s="17">
        <f t="shared" si="868"/>
        <v>0</v>
      </c>
      <c r="SW205" s="17">
        <f t="shared" si="839"/>
        <v>0</v>
      </c>
      <c r="SX205" s="17">
        <f t="shared" si="840"/>
        <v>0</v>
      </c>
      <c r="SY205" s="17">
        <f t="shared" si="841"/>
        <v>0</v>
      </c>
      <c r="SZ205" s="17">
        <f t="shared" si="842"/>
        <v>0</v>
      </c>
      <c r="TA205" s="17">
        <f t="shared" si="843"/>
        <v>0</v>
      </c>
      <c r="TB205" s="24">
        <f t="shared" si="844"/>
        <v>620</v>
      </c>
      <c r="TC205" s="69">
        <f t="shared" si="845"/>
        <v>1</v>
      </c>
      <c r="TD205" s="17">
        <f t="shared" si="867"/>
        <v>2.6014568158168575E-6</v>
      </c>
      <c r="TE205" s="95"/>
      <c r="TF205" s="71"/>
      <c r="TG205" s="71"/>
      <c r="TH205" s="71">
        <v>1</v>
      </c>
      <c r="TI205" s="71"/>
      <c r="TJ205" s="71"/>
      <c r="TK205" s="71"/>
      <c r="TL205" s="71"/>
      <c r="TM205" s="71">
        <v>1</v>
      </c>
      <c r="TN205" s="71"/>
      <c r="TO205" s="71"/>
      <c r="TP205" s="71"/>
      <c r="TQ205" s="71"/>
      <c r="TR205" s="72"/>
      <c r="TS205" s="72"/>
      <c r="TT205" s="72"/>
      <c r="TU205" s="72"/>
      <c r="TV205" s="72">
        <v>1</v>
      </c>
      <c r="TW205" s="72"/>
      <c r="TX205" s="72"/>
      <c r="TY205" s="72">
        <v>1</v>
      </c>
      <c r="TZ205" s="72">
        <v>2</v>
      </c>
      <c r="UA205" s="72"/>
      <c r="UB205" s="72"/>
      <c r="UC205" s="72"/>
      <c r="UD205" s="72"/>
      <c r="UE205" s="72"/>
      <c r="UF205" s="72"/>
      <c r="UG205" s="72">
        <v>3</v>
      </c>
      <c r="UH205" s="72"/>
      <c r="UI205" s="72"/>
      <c r="UJ205" s="73"/>
      <c r="UK205" s="73"/>
      <c r="UL205" s="73"/>
      <c r="UM205" s="73"/>
      <c r="UN205" s="73">
        <v>2</v>
      </c>
      <c r="UO205" s="73"/>
      <c r="UP205" s="73"/>
      <c r="UQ205" s="73"/>
      <c r="UR205" s="73"/>
      <c r="US205" s="73"/>
      <c r="UT205" s="73"/>
      <c r="UU205" s="73"/>
      <c r="UV205" s="73"/>
      <c r="UW205" s="73"/>
      <c r="UX205" s="73"/>
      <c r="UY205" s="73">
        <v>2</v>
      </c>
      <c r="UZ205" s="73"/>
      <c r="VA205" s="73"/>
      <c r="VB205" s="73"/>
      <c r="VC205" s="73"/>
      <c r="VD205" s="73"/>
      <c r="VE205" s="73"/>
      <c r="VF205" s="73">
        <v>2</v>
      </c>
      <c r="VG205" s="73"/>
      <c r="VH205" s="73"/>
      <c r="VI205" s="73"/>
      <c r="VJ205" s="73">
        <v>1</v>
      </c>
      <c r="VK205" s="73"/>
      <c r="VL205" s="73"/>
      <c r="VM205" s="73"/>
      <c r="VN205" s="73"/>
      <c r="VO205" s="73"/>
      <c r="VP205" s="73"/>
      <c r="VQ205" s="73"/>
      <c r="VR205" s="73"/>
      <c r="VS205" s="73"/>
      <c r="VT205" s="73"/>
      <c r="VU205" s="73"/>
      <c r="VV205" s="73"/>
      <c r="VW205" s="73">
        <v>2</v>
      </c>
      <c r="VX205" s="73"/>
      <c r="VY205" s="73"/>
      <c r="VZ205" s="73"/>
      <c r="WA205" s="73"/>
      <c r="WB205" s="73"/>
      <c r="WC205" s="73"/>
      <c r="WD205" s="73"/>
      <c r="WE205" s="73"/>
      <c r="WF205" s="73"/>
      <c r="WG205" s="73"/>
      <c r="WH205" s="73"/>
      <c r="WI205" s="73"/>
      <c r="WJ205" s="73"/>
      <c r="WK205" s="73"/>
      <c r="WL205" s="73"/>
      <c r="WM205" s="73"/>
      <c r="WN205" s="73"/>
      <c r="WO205" s="22">
        <f t="shared" si="846"/>
        <v>0</v>
      </c>
      <c r="WP205" s="22">
        <f t="shared" si="847"/>
        <v>0</v>
      </c>
      <c r="WQ205" s="22">
        <f t="shared" si="848"/>
        <v>0</v>
      </c>
      <c r="WR205" s="22">
        <f t="shared" si="849"/>
        <v>0</v>
      </c>
      <c r="WS205" s="22">
        <f t="shared" si="850"/>
        <v>8</v>
      </c>
      <c r="WT205" s="22">
        <f t="shared" si="851"/>
        <v>0</v>
      </c>
      <c r="WU205" s="22">
        <f t="shared" si="852"/>
        <v>0</v>
      </c>
      <c r="WV205" s="22">
        <f t="shared" si="853"/>
        <v>1</v>
      </c>
      <c r="WW205" s="22">
        <f t="shared" si="854"/>
        <v>3</v>
      </c>
      <c r="WX205" s="22">
        <f t="shared" si="855"/>
        <v>0</v>
      </c>
      <c r="WY205" s="22">
        <f t="shared" si="856"/>
        <v>1</v>
      </c>
      <c r="WZ205" s="22">
        <f t="shared" si="857"/>
        <v>0</v>
      </c>
      <c r="XA205" s="22">
        <f t="shared" si="858"/>
        <v>0</v>
      </c>
      <c r="XB205" s="22">
        <f t="shared" si="859"/>
        <v>0</v>
      </c>
      <c r="XC205" s="22">
        <f t="shared" si="860"/>
        <v>0</v>
      </c>
      <c r="XD205" s="22">
        <f t="shared" si="861"/>
        <v>0</v>
      </c>
      <c r="XE205" s="22">
        <f t="shared" si="862"/>
        <v>5</v>
      </c>
      <c r="XF205" s="22">
        <f t="shared" si="863"/>
        <v>0</v>
      </c>
      <c r="XG205" s="93">
        <f t="shared" si="864"/>
        <v>0</v>
      </c>
    </row>
    <row r="206" spans="1:631" ht="17.100000000000001" customHeight="1" x14ac:dyDescent="0.2">
      <c r="A206" s="101"/>
      <c r="B206" s="27" t="s">
        <v>461</v>
      </c>
      <c r="C206" s="535" t="s">
        <v>462</v>
      </c>
      <c r="D206" s="25" t="s">
        <v>532</v>
      </c>
      <c r="E206" s="535" t="s">
        <v>533</v>
      </c>
      <c r="F206" s="25" t="s">
        <v>534</v>
      </c>
      <c r="G206" s="535" t="s">
        <v>535</v>
      </c>
      <c r="H206" s="25"/>
      <c r="I206" s="28">
        <v>9</v>
      </c>
      <c r="J206" s="17">
        <f t="shared" si="730"/>
        <v>0.99125816993464055</v>
      </c>
      <c r="K206" s="17">
        <f t="shared" si="731"/>
        <v>0.99133986928104578</v>
      </c>
      <c r="L206" s="17">
        <f t="shared" si="732"/>
        <v>1</v>
      </c>
      <c r="M206" s="17">
        <f t="shared" si="733"/>
        <v>0.38425044277996062</v>
      </c>
      <c r="N206" s="17">
        <f t="shared" si="734"/>
        <v>0.865046102263202</v>
      </c>
      <c r="O206" s="17">
        <f t="shared" si="735"/>
        <v>0.99934640522875817</v>
      </c>
      <c r="P206" s="17">
        <f t="shared" si="736"/>
        <v>0.91843321352600304</v>
      </c>
      <c r="Q206" s="17">
        <f t="shared" si="737"/>
        <v>0.8115107281041154</v>
      </c>
      <c r="R206" s="69">
        <f t="shared" si="738"/>
        <v>0.97077662129703768</v>
      </c>
      <c r="S206" s="422">
        <f t="shared" si="739"/>
        <v>0.88132906137941824</v>
      </c>
      <c r="T206" s="17">
        <f t="shared" si="865"/>
        <v>0.11867093862058176</v>
      </c>
      <c r="U206" s="10">
        <f t="shared" si="740"/>
        <v>3542.6835306402272</v>
      </c>
      <c r="V206" s="32">
        <v>8</v>
      </c>
      <c r="W206" s="550">
        <f t="shared" si="741"/>
        <v>0</v>
      </c>
      <c r="X206" s="550">
        <f t="shared" si="742"/>
        <v>0.77021795026830708</v>
      </c>
      <c r="Y206" s="550">
        <f t="shared" si="743"/>
        <v>0.22978204973169292</v>
      </c>
      <c r="Z206" s="551">
        <f t="shared" si="744"/>
        <v>6859.683530640229</v>
      </c>
      <c r="AA206" s="426">
        <f t="shared" si="745"/>
        <v>1</v>
      </c>
      <c r="AB206" s="59">
        <f t="shared" si="746"/>
        <v>0.97944416278748203</v>
      </c>
      <c r="AC206" s="59">
        <f t="shared" si="747"/>
        <v>2.6299245599329422E-2</v>
      </c>
      <c r="AD206" s="59">
        <f t="shared" si="748"/>
        <v>0.865046102263202</v>
      </c>
      <c r="AE206" s="59">
        <f t="shared" si="749"/>
        <v>0.18848927189588463</v>
      </c>
      <c r="AF206" s="59">
        <f t="shared" si="750"/>
        <v>3.2679738562091504E-3</v>
      </c>
      <c r="AG206" s="59">
        <f t="shared" si="751"/>
        <v>1.1437908496732027E-3</v>
      </c>
      <c r="AH206" s="59">
        <f t="shared" si="752"/>
        <v>0.99934640522875817</v>
      </c>
      <c r="AI206" s="59">
        <f t="shared" si="753"/>
        <v>0.99820261437908497</v>
      </c>
      <c r="AJ206" s="59">
        <f t="shared" si="754"/>
        <v>0.98431372549019602</v>
      </c>
      <c r="AK206" s="59">
        <f t="shared" si="755"/>
        <v>8.1566786473996913E-2</v>
      </c>
      <c r="AL206" s="35">
        <f t="shared" si="756"/>
        <v>1</v>
      </c>
      <c r="AM206" s="27">
        <v>29853</v>
      </c>
      <c r="AN206" s="25">
        <v>13777</v>
      </c>
      <c r="AO206" s="25">
        <v>16076</v>
      </c>
      <c r="AP206" s="17">
        <f t="shared" si="757"/>
        <v>5.7982467669573856E-4</v>
      </c>
      <c r="AQ206" s="63">
        <v>85.699178900223941</v>
      </c>
      <c r="AR206" s="58">
        <v>0.70235858791700001</v>
      </c>
      <c r="AS206" s="24">
        <f t="shared" si="758"/>
        <v>42503.929635908185</v>
      </c>
      <c r="AT206" s="17">
        <v>1</v>
      </c>
      <c r="AU206" s="25">
        <v>25754</v>
      </c>
      <c r="AV206" s="25">
        <v>11199</v>
      </c>
      <c r="AW206" s="25">
        <v>14555</v>
      </c>
      <c r="AX206" s="25">
        <v>4099</v>
      </c>
      <c r="AY206" s="25">
        <v>2578</v>
      </c>
      <c r="AZ206" s="25">
        <v>1521</v>
      </c>
      <c r="BA206" s="25">
        <v>29853</v>
      </c>
      <c r="BB206" s="25">
        <v>13777</v>
      </c>
      <c r="BC206" s="25">
        <v>16076</v>
      </c>
      <c r="BD206" s="63">
        <v>85.699178900223941</v>
      </c>
      <c r="BE206" s="18" t="s">
        <v>764</v>
      </c>
      <c r="BF206" s="18" t="s">
        <v>764</v>
      </c>
      <c r="BG206" s="18" t="s">
        <v>764</v>
      </c>
      <c r="BH206" s="63"/>
      <c r="BI206" s="17">
        <v>1</v>
      </c>
      <c r="BJ206" s="25">
        <v>4287</v>
      </c>
      <c r="BK206" s="25">
        <v>22744</v>
      </c>
      <c r="BL206" s="25">
        <v>2822</v>
      </c>
      <c r="BM206" s="17">
        <v>0.3125659514597256</v>
      </c>
      <c r="BN206" s="10">
        <f t="shared" si="759"/>
        <v>20521.96865107281</v>
      </c>
      <c r="BO206" s="29">
        <v>0.18848927189588463</v>
      </c>
      <c r="BP206" s="30">
        <f t="shared" si="760"/>
        <v>0.8115107281041154</v>
      </c>
      <c r="BQ206" s="31">
        <v>12.407667956384101</v>
      </c>
      <c r="BR206" s="25">
        <v>25566</v>
      </c>
      <c r="BS206" s="25">
        <v>13132</v>
      </c>
      <c r="BT206" s="25">
        <v>10609</v>
      </c>
      <c r="BU206" s="25">
        <v>1486</v>
      </c>
      <c r="BV206" s="18">
        <v>339</v>
      </c>
      <c r="BW206" s="18" t="s">
        <v>764</v>
      </c>
      <c r="BX206" s="25">
        <v>6120</v>
      </c>
      <c r="BY206" s="25">
        <v>3779</v>
      </c>
      <c r="BZ206" s="25">
        <v>2341</v>
      </c>
      <c r="CA206" s="59">
        <v>0.38251633986928096</v>
      </c>
      <c r="CB206" s="25">
        <v>25754</v>
      </c>
      <c r="CC206" s="25">
        <v>4099</v>
      </c>
      <c r="CD206" s="17">
        <f t="shared" si="761"/>
        <v>0.15915974217597267</v>
      </c>
      <c r="CE206" s="18">
        <v>548</v>
      </c>
      <c r="CF206" s="18">
        <v>983</v>
      </c>
      <c r="CG206" s="25">
        <v>1172</v>
      </c>
      <c r="CH206" s="25">
        <v>1156</v>
      </c>
      <c r="CI206" s="18">
        <v>870</v>
      </c>
      <c r="CJ206" s="18">
        <v>527</v>
      </c>
      <c r="CK206" s="18">
        <v>320</v>
      </c>
      <c r="CL206" s="18">
        <v>234</v>
      </c>
      <c r="CM206" s="18">
        <v>310</v>
      </c>
      <c r="CN206" s="26">
        <v>4.208169934640523</v>
      </c>
      <c r="CO206" s="27">
        <v>6120</v>
      </c>
      <c r="CP206" s="34">
        <f t="shared" si="762"/>
        <v>4.8779411764705882</v>
      </c>
      <c r="CQ206" s="25">
        <v>5913</v>
      </c>
      <c r="CR206" s="18">
        <v>175</v>
      </c>
      <c r="CS206" s="18">
        <v>13</v>
      </c>
      <c r="CT206" s="18">
        <v>8</v>
      </c>
      <c r="CU206" s="18" t="s">
        <v>764</v>
      </c>
      <c r="CV206" s="18">
        <v>2</v>
      </c>
      <c r="CW206" s="18" t="s">
        <v>764</v>
      </c>
      <c r="CX206" s="18">
        <v>9</v>
      </c>
      <c r="CY206" s="25">
        <v>6120</v>
      </c>
      <c r="CZ206" s="25">
        <v>4207</v>
      </c>
      <c r="DA206" s="25">
        <v>1321</v>
      </c>
      <c r="DB206" s="18">
        <v>151</v>
      </c>
      <c r="DC206" s="18">
        <v>354</v>
      </c>
      <c r="DD206" s="18">
        <v>32</v>
      </c>
      <c r="DE206" s="18">
        <v>55</v>
      </c>
      <c r="DF206" s="25">
        <v>6120</v>
      </c>
      <c r="DG206" s="18">
        <v>0</v>
      </c>
      <c r="DH206" s="18">
        <v>1</v>
      </c>
      <c r="DI206" s="18">
        <v>19</v>
      </c>
      <c r="DJ206" s="25">
        <v>5049</v>
      </c>
      <c r="DK206" s="25">
        <v>1045</v>
      </c>
      <c r="DL206" s="18">
        <v>6</v>
      </c>
      <c r="DM206" s="25">
        <f t="shared" si="763"/>
        <v>4.208169934640523</v>
      </c>
      <c r="DN206" s="17">
        <f t="shared" si="764"/>
        <v>0.82499999999999996</v>
      </c>
      <c r="DO206" s="17">
        <f t="shared" si="765"/>
        <v>0.17075163398692811</v>
      </c>
      <c r="DP206" s="23">
        <f t="shared" si="766"/>
        <v>3.2679738562091504E-3</v>
      </c>
      <c r="DQ206" s="23">
        <f t="shared" si="767"/>
        <v>0.99673202614379086</v>
      </c>
      <c r="DR206" s="25">
        <v>6120</v>
      </c>
      <c r="DS206" s="18">
        <v>0</v>
      </c>
      <c r="DT206" s="18">
        <v>2</v>
      </c>
      <c r="DU206" s="18">
        <v>0</v>
      </c>
      <c r="DV206" s="18">
        <v>84</v>
      </c>
      <c r="DW206" s="18">
        <v>33</v>
      </c>
      <c r="DX206" s="25">
        <v>5997</v>
      </c>
      <c r="DY206" s="18">
        <v>4</v>
      </c>
      <c r="DZ206" s="17">
        <f t="shared" si="768"/>
        <v>1.4052287581699347E-2</v>
      </c>
      <c r="EA206" s="17">
        <f t="shared" si="769"/>
        <v>0.9859477124183007</v>
      </c>
      <c r="EB206" s="25">
        <v>6120</v>
      </c>
      <c r="EC206" s="18">
        <v>0</v>
      </c>
      <c r="ED206" s="18">
        <v>7</v>
      </c>
      <c r="EE206" s="18">
        <v>385</v>
      </c>
      <c r="EF206" s="17">
        <f t="shared" si="869"/>
        <v>6.2908496732026142E-2</v>
      </c>
      <c r="EG206" s="25">
        <v>5682</v>
      </c>
      <c r="EH206" s="18">
        <v>46</v>
      </c>
      <c r="EI206" s="17">
        <f t="shared" si="770"/>
        <v>1.1437908496732027E-3</v>
      </c>
      <c r="EJ206" s="17">
        <f t="shared" si="771"/>
        <v>0.92843137254901964</v>
      </c>
      <c r="EK206" s="69">
        <f t="shared" si="772"/>
        <v>0.99133986928104578</v>
      </c>
      <c r="EL206" s="43">
        <v>21697</v>
      </c>
      <c r="EM206" s="18">
        <v>21251</v>
      </c>
      <c r="EN206" s="18">
        <v>446</v>
      </c>
      <c r="EO206" s="59">
        <v>0.97944416278748203</v>
      </c>
      <c r="EP206" s="18">
        <v>9207</v>
      </c>
      <c r="EQ206" s="18">
        <v>9126</v>
      </c>
      <c r="ER206" s="18">
        <v>81</v>
      </c>
      <c r="ES206" s="59">
        <v>0.99120234604105573</v>
      </c>
      <c r="ET206" s="18">
        <v>12490</v>
      </c>
      <c r="EU206" s="18">
        <v>12125</v>
      </c>
      <c r="EV206" s="18">
        <v>365</v>
      </c>
      <c r="EW206" s="59">
        <v>0.97077662129703768</v>
      </c>
      <c r="EX206" s="18">
        <v>21697</v>
      </c>
      <c r="EY206" s="18">
        <v>21251</v>
      </c>
      <c r="EZ206" s="18">
        <v>446</v>
      </c>
      <c r="FA206" s="59">
        <v>0.97944416278748203</v>
      </c>
      <c r="FB206" s="18" t="s">
        <v>764</v>
      </c>
      <c r="FC206" s="18" t="s">
        <v>764</v>
      </c>
      <c r="FD206" s="18" t="s">
        <v>764</v>
      </c>
      <c r="FE206" s="59">
        <v>0</v>
      </c>
      <c r="FF206" s="25">
        <v>9700</v>
      </c>
      <c r="FG206" s="25">
        <v>3141</v>
      </c>
      <c r="FH206" s="25">
        <v>6234</v>
      </c>
      <c r="FI206" s="18">
        <v>325</v>
      </c>
      <c r="FJ206" s="23">
        <f t="shared" si="773"/>
        <v>3.3505154639175257E-2</v>
      </c>
      <c r="FK206" s="23">
        <f t="shared" si="774"/>
        <v>0.64268041237113405</v>
      </c>
      <c r="FL206" s="36">
        <f t="shared" si="775"/>
        <v>9.6646153846153844</v>
      </c>
      <c r="FM206" s="25">
        <v>4441</v>
      </c>
      <c r="FN206" s="25">
        <v>1573</v>
      </c>
      <c r="FO206" s="17">
        <f t="shared" si="776"/>
        <v>0.35419950461607747</v>
      </c>
      <c r="FP206" s="25">
        <v>2745</v>
      </c>
      <c r="FQ206" s="17">
        <f t="shared" si="777"/>
        <v>0.61810403062373342</v>
      </c>
      <c r="FR206" s="18">
        <v>123</v>
      </c>
      <c r="FS206" s="17">
        <f t="shared" si="778"/>
        <v>2.7696464760189148E-2</v>
      </c>
      <c r="FT206" s="25">
        <v>5259</v>
      </c>
      <c r="FU206" s="25">
        <v>1568</v>
      </c>
      <c r="FV206" s="25">
        <v>3489</v>
      </c>
      <c r="FW206" s="17">
        <f t="shared" si="779"/>
        <v>3.8410344171895795E-2</v>
      </c>
      <c r="FX206" s="17">
        <f t="shared" si="780"/>
        <v>0.66343411294922994</v>
      </c>
      <c r="FY206" s="18">
        <v>202</v>
      </c>
      <c r="FZ206" s="25">
        <v>19088</v>
      </c>
      <c r="GA206" s="18">
        <v>502</v>
      </c>
      <c r="GB206" s="25">
        <v>2074</v>
      </c>
      <c r="GC206" s="25">
        <v>3318</v>
      </c>
      <c r="GD206" s="25">
        <v>4359</v>
      </c>
      <c r="GE206" s="18">
        <v>89</v>
      </c>
      <c r="GF206" s="25">
        <v>7992</v>
      </c>
      <c r="GG206" s="18">
        <v>606</v>
      </c>
      <c r="GH206" s="18">
        <v>76</v>
      </c>
      <c r="GI206" s="18">
        <v>72</v>
      </c>
      <c r="GJ206" s="10">
        <f t="shared" si="781"/>
        <v>502</v>
      </c>
      <c r="GK206" s="10">
        <f t="shared" ref="GK206:GK237" si="870">FZ206*GP206</f>
        <v>18586</v>
      </c>
      <c r="GL206" s="10">
        <f t="shared" ref="GL206:GL237" si="871">FZ206*GQ206</f>
        <v>16512</v>
      </c>
      <c r="GM206" s="10">
        <f t="shared" si="782"/>
        <v>2576</v>
      </c>
      <c r="GN206" s="10">
        <f t="shared" ref="GN206:GN237" si="872">(GI206+GH206+GG206+GF206+GE206+GD206)</f>
        <v>13194</v>
      </c>
      <c r="GO206" s="17">
        <f t="shared" si="783"/>
        <v>2.6299245599329422E-2</v>
      </c>
      <c r="GP206" s="17">
        <f t="shared" ref="GP206:GP237" si="873">(GB206+GC206+GD206+GE206+GF206+GG206+GH206+GI206)/FZ206</f>
        <v>0.97370075440067061</v>
      </c>
      <c r="GQ206" s="17">
        <f t="shared" ref="GQ206:GQ237" si="874">(GI206+GC206+GD206+GE206+GF206+GG206+GH206)/FZ206</f>
        <v>0.865046102263202</v>
      </c>
      <c r="GR206" s="17">
        <f t="shared" ref="GR206:GR237" si="875">(GI206+GH206+GG206+GF206+GE206+GD206)/FZ206</f>
        <v>0.69121961441743507</v>
      </c>
      <c r="GS206" s="17">
        <f t="shared" si="784"/>
        <v>0.91937342833193636</v>
      </c>
      <c r="GT206" s="25">
        <v>8305</v>
      </c>
      <c r="GU206" s="18">
        <v>110</v>
      </c>
      <c r="GV206" s="25">
        <v>674</v>
      </c>
      <c r="GW206" s="25">
        <v>1521</v>
      </c>
      <c r="GX206" s="25">
        <v>2185</v>
      </c>
      <c r="GY206" s="18">
        <v>64</v>
      </c>
      <c r="GZ206" s="25">
        <v>3425</v>
      </c>
      <c r="HA206" s="18">
        <v>220</v>
      </c>
      <c r="HB206" s="18">
        <v>60</v>
      </c>
      <c r="HC206" s="18">
        <v>46</v>
      </c>
      <c r="HD206" s="23">
        <f t="shared" si="785"/>
        <v>1.3245033112582781E-2</v>
      </c>
      <c r="HE206" s="23">
        <f t="shared" si="786"/>
        <v>0.98675496688741726</v>
      </c>
      <c r="HF206" s="23">
        <f t="shared" si="787"/>
        <v>0.90559903672486453</v>
      </c>
      <c r="HG206" s="23">
        <f t="shared" si="788"/>
        <v>0.72245635159542443</v>
      </c>
      <c r="HH206" s="25">
        <v>10783</v>
      </c>
      <c r="HI206" s="18">
        <v>392</v>
      </c>
      <c r="HJ206" s="25">
        <v>1400</v>
      </c>
      <c r="HK206" s="25">
        <v>1797</v>
      </c>
      <c r="HL206" s="25">
        <v>2174</v>
      </c>
      <c r="HM206" s="18">
        <v>25</v>
      </c>
      <c r="HN206" s="25">
        <v>4567</v>
      </c>
      <c r="HO206" s="18">
        <v>386</v>
      </c>
      <c r="HP206" s="18">
        <v>16</v>
      </c>
      <c r="HQ206" s="18">
        <v>26</v>
      </c>
      <c r="HR206" s="23">
        <f t="shared" si="789"/>
        <v>3.6353519428730406E-2</v>
      </c>
      <c r="HS206" s="23">
        <f t="shared" si="790"/>
        <v>0.96364648057126956</v>
      </c>
      <c r="HT206" s="80">
        <f t="shared" si="791"/>
        <v>0.83381248261151808</v>
      </c>
      <c r="HU206" s="27">
        <v>27266</v>
      </c>
      <c r="HV206" s="18">
        <v>1525</v>
      </c>
      <c r="HW206" s="25">
        <v>6592</v>
      </c>
      <c r="HX206" s="18">
        <v>938</v>
      </c>
      <c r="HY206" s="25">
        <v>3582</v>
      </c>
      <c r="HZ206" s="18">
        <v>970</v>
      </c>
      <c r="IA206" s="18">
        <v>785</v>
      </c>
      <c r="IB206" s="18">
        <v>154</v>
      </c>
      <c r="IC206" s="25">
        <v>3408</v>
      </c>
      <c r="ID206" s="25">
        <v>5073</v>
      </c>
      <c r="IE206" s="25">
        <v>2600</v>
      </c>
      <c r="IF206" s="18">
        <v>240</v>
      </c>
      <c r="IG206" s="18">
        <v>1399</v>
      </c>
      <c r="IH206" s="17">
        <f t="shared" si="792"/>
        <v>0.22163133572947993</v>
      </c>
      <c r="II206" s="17">
        <f t="shared" si="793"/>
        <v>3.5575441942345777E-2</v>
      </c>
      <c r="IJ206" s="30">
        <f t="shared" si="794"/>
        <v>28.109278350515464</v>
      </c>
      <c r="IK206" s="17">
        <f t="shared" si="866"/>
        <v>0.38425044277996062</v>
      </c>
      <c r="IL206" s="25">
        <v>12401</v>
      </c>
      <c r="IM206" s="18">
        <v>745</v>
      </c>
      <c r="IN206" s="25">
        <v>3664</v>
      </c>
      <c r="IO206" s="18">
        <v>675</v>
      </c>
      <c r="IP206" s="25">
        <v>2381</v>
      </c>
      <c r="IQ206" s="18">
        <v>565</v>
      </c>
      <c r="IR206" s="18">
        <v>405</v>
      </c>
      <c r="IS206" s="18">
        <v>87</v>
      </c>
      <c r="IT206" s="25">
        <v>1803</v>
      </c>
      <c r="IU206" s="25">
        <v>149</v>
      </c>
      <c r="IV206" s="25">
        <v>1148</v>
      </c>
      <c r="IW206" s="18">
        <v>95</v>
      </c>
      <c r="IX206" s="18">
        <v>684</v>
      </c>
      <c r="IY206" s="17">
        <f t="shared" si="795"/>
        <v>0.68018708168696074</v>
      </c>
      <c r="IZ206" s="25">
        <v>14865</v>
      </c>
      <c r="JA206" s="18">
        <v>780</v>
      </c>
      <c r="JB206" s="25">
        <v>2928</v>
      </c>
      <c r="JC206" s="18">
        <v>263</v>
      </c>
      <c r="JD206" s="25">
        <v>1201</v>
      </c>
      <c r="JE206" s="18">
        <v>405</v>
      </c>
      <c r="JF206" s="18">
        <v>380</v>
      </c>
      <c r="JG206" s="18">
        <v>67</v>
      </c>
      <c r="JH206" s="25">
        <v>1605</v>
      </c>
      <c r="JI206" s="25">
        <v>4924</v>
      </c>
      <c r="JJ206" s="25">
        <v>1452</v>
      </c>
      <c r="JK206" s="18">
        <v>145</v>
      </c>
      <c r="JL206" s="18">
        <v>715</v>
      </c>
      <c r="JM206" s="80">
        <f t="shared" si="796"/>
        <v>0.40073999327278842</v>
      </c>
      <c r="JN206" s="43">
        <v>27266</v>
      </c>
      <c r="JO206" s="18">
        <v>22278</v>
      </c>
      <c r="JP206" s="18">
        <v>541</v>
      </c>
      <c r="JQ206" s="18">
        <v>751</v>
      </c>
      <c r="JR206" s="18">
        <v>594</v>
      </c>
      <c r="JS206" s="18">
        <v>3</v>
      </c>
      <c r="JT206" s="18">
        <v>101</v>
      </c>
      <c r="JU206" s="18">
        <v>228</v>
      </c>
      <c r="JV206" s="18">
        <v>546</v>
      </c>
      <c r="JW206" s="18">
        <v>2224</v>
      </c>
      <c r="JX206" s="17">
        <f t="shared" si="797"/>
        <v>8.1566786473996913E-2</v>
      </c>
      <c r="JY206" s="17">
        <f t="shared" si="798"/>
        <v>0.91843321352600304</v>
      </c>
      <c r="JZ206" s="18">
        <v>27266</v>
      </c>
      <c r="KA206" s="18">
        <v>22278</v>
      </c>
      <c r="KB206" s="18">
        <v>541</v>
      </c>
      <c r="KC206" s="18">
        <v>751</v>
      </c>
      <c r="KD206" s="18">
        <v>594</v>
      </c>
      <c r="KE206" s="18">
        <v>3</v>
      </c>
      <c r="KF206" s="18">
        <v>101</v>
      </c>
      <c r="KG206" s="18">
        <v>228</v>
      </c>
      <c r="KH206" s="18">
        <v>546</v>
      </c>
      <c r="KI206" s="18">
        <v>2224</v>
      </c>
      <c r="KJ206" s="17">
        <f t="shared" si="799"/>
        <v>8.1566786473996913E-2</v>
      </c>
      <c r="KK206" s="18" t="s">
        <v>764</v>
      </c>
      <c r="KL206" s="18" t="s">
        <v>764</v>
      </c>
      <c r="KM206" s="18" t="s">
        <v>764</v>
      </c>
      <c r="KN206" s="18" t="s">
        <v>764</v>
      </c>
      <c r="KO206" s="18" t="s">
        <v>764</v>
      </c>
      <c r="KP206" s="18" t="s">
        <v>764</v>
      </c>
      <c r="KQ206" s="18" t="s">
        <v>764</v>
      </c>
      <c r="KR206" s="18" t="s">
        <v>764</v>
      </c>
      <c r="KS206" s="18" t="s">
        <v>764</v>
      </c>
      <c r="KT206" s="18" t="s">
        <v>764</v>
      </c>
      <c r="KU206" s="69" t="s">
        <v>764</v>
      </c>
      <c r="KV206" s="27">
        <v>29853</v>
      </c>
      <c r="KW206" s="25">
        <v>28495</v>
      </c>
      <c r="KX206" s="18">
        <v>1358</v>
      </c>
      <c r="KY206" s="59">
        <v>4.5489565537801896E-2</v>
      </c>
      <c r="KZ206" s="18">
        <v>608</v>
      </c>
      <c r="LA206" s="18">
        <v>384</v>
      </c>
      <c r="LB206" s="18">
        <v>754</v>
      </c>
      <c r="LC206" s="18">
        <v>500</v>
      </c>
      <c r="LD206" s="25">
        <v>13777</v>
      </c>
      <c r="LE206" s="25">
        <v>13216</v>
      </c>
      <c r="LF206" s="18">
        <v>561</v>
      </c>
      <c r="LG206" s="59">
        <v>4.0720040647455907E-2</v>
      </c>
      <c r="LH206" s="25">
        <v>16076</v>
      </c>
      <c r="LI206" s="25">
        <v>15279</v>
      </c>
      <c r="LJ206" s="18">
        <v>797</v>
      </c>
      <c r="LK206" s="35">
        <v>4.9577009206270214E-2</v>
      </c>
      <c r="LL206" s="27">
        <v>6120</v>
      </c>
      <c r="LM206" s="25">
        <v>1979</v>
      </c>
      <c r="LN206" s="25">
        <v>4130</v>
      </c>
      <c r="LO206" s="18">
        <v>7</v>
      </c>
      <c r="LP206" s="18" t="s">
        <v>764</v>
      </c>
      <c r="LQ206" s="18">
        <v>1</v>
      </c>
      <c r="LR206" s="18">
        <v>3</v>
      </c>
      <c r="LS206" s="23">
        <f t="shared" si="800"/>
        <v>4.9019607843137254E-4</v>
      </c>
      <c r="LT206" s="23">
        <f t="shared" si="801"/>
        <v>0.99950980392156863</v>
      </c>
      <c r="LU206" s="17">
        <f t="shared" si="802"/>
        <v>0.99820261437908497</v>
      </c>
      <c r="LV206" s="25">
        <v>6120</v>
      </c>
      <c r="LW206" s="25">
        <v>1810</v>
      </c>
      <c r="LX206" s="18">
        <v>72</v>
      </c>
      <c r="LY206" s="18">
        <v>0</v>
      </c>
      <c r="LZ206" s="18">
        <v>0</v>
      </c>
      <c r="MA206" s="18">
        <v>0</v>
      </c>
      <c r="MB206" s="18">
        <v>0</v>
      </c>
      <c r="MC206" s="18">
        <v>1</v>
      </c>
      <c r="MD206" s="25">
        <v>4142</v>
      </c>
      <c r="ME206" s="18">
        <v>26</v>
      </c>
      <c r="MF206" s="18">
        <v>69</v>
      </c>
      <c r="MG206" s="17">
        <f t="shared" si="803"/>
        <v>1.6339869281045751E-4</v>
      </c>
      <c r="MH206" s="17">
        <f t="shared" si="804"/>
        <v>0.98431372549019602</v>
      </c>
      <c r="MI206" s="25">
        <v>6120</v>
      </c>
      <c r="MJ206" s="25">
        <v>5863</v>
      </c>
      <c r="MK206" s="18">
        <v>174</v>
      </c>
      <c r="ML206" s="18">
        <v>1</v>
      </c>
      <c r="MM206" s="18">
        <v>0</v>
      </c>
      <c r="MN206" s="18">
        <v>0</v>
      </c>
      <c r="MO206" s="18">
        <v>0</v>
      </c>
      <c r="MP206" s="18">
        <v>0</v>
      </c>
      <c r="MQ206" s="18">
        <v>81</v>
      </c>
      <c r="MR206" s="18" t="s">
        <v>764</v>
      </c>
      <c r="MS206" s="18">
        <v>1</v>
      </c>
      <c r="MT206" s="17">
        <f t="shared" si="805"/>
        <v>0.99983660130718954</v>
      </c>
      <c r="MU206" s="69">
        <f t="shared" si="806"/>
        <v>0.99125816993464055</v>
      </c>
      <c r="MV206" s="27">
        <v>6120</v>
      </c>
      <c r="MW206" s="25">
        <v>6116</v>
      </c>
      <c r="MX206" s="18">
        <v>1</v>
      </c>
      <c r="MY206" s="18" t="s">
        <v>764</v>
      </c>
      <c r="MZ206" s="18">
        <v>1</v>
      </c>
      <c r="NA206" s="18">
        <v>0</v>
      </c>
      <c r="NB206" s="18">
        <v>0</v>
      </c>
      <c r="NC206" s="18">
        <v>0</v>
      </c>
      <c r="ND206" s="18">
        <v>2</v>
      </c>
      <c r="NE206" s="17">
        <f t="shared" si="807"/>
        <v>0.99934640522875817</v>
      </c>
      <c r="NF206" s="10">
        <f t="shared" si="808"/>
        <v>25737.16732026144</v>
      </c>
      <c r="NG206" s="17">
        <f t="shared" si="809"/>
        <v>0.99934640522875817</v>
      </c>
      <c r="NH206" s="25">
        <v>6120</v>
      </c>
      <c r="NI206" s="25">
        <v>4968</v>
      </c>
      <c r="NJ206" s="18">
        <v>490</v>
      </c>
      <c r="NK206" s="18" t="s">
        <v>764</v>
      </c>
      <c r="NL206" s="18">
        <v>150</v>
      </c>
      <c r="NM206" s="18">
        <v>6</v>
      </c>
      <c r="NN206" s="18">
        <v>454</v>
      </c>
      <c r="NO206" s="18">
        <v>27</v>
      </c>
      <c r="NP206" s="18" t="s">
        <v>764</v>
      </c>
      <c r="NQ206" s="32">
        <v>25</v>
      </c>
      <c r="NR206" s="27">
        <v>6120</v>
      </c>
      <c r="NS206" s="37">
        <f t="shared" si="810"/>
        <v>3.4588235294117649</v>
      </c>
      <c r="NT206" s="37">
        <f t="shared" si="811"/>
        <v>0.93331725850731473</v>
      </c>
      <c r="NU206" s="37">
        <f t="shared" si="812"/>
        <v>0.28911564625850339</v>
      </c>
      <c r="NV206" s="17">
        <f t="shared" si="813"/>
        <v>5.8708177148410375E-2</v>
      </c>
      <c r="NW206" s="10">
        <f t="shared" si="814"/>
        <v>313</v>
      </c>
      <c r="NX206" s="17">
        <f t="shared" si="815"/>
        <v>5.1143790849673201E-2</v>
      </c>
      <c r="NY206" s="19">
        <f t="shared" si="816"/>
        <v>5.6407576276379101E-3</v>
      </c>
      <c r="NZ206" s="25">
        <v>1396</v>
      </c>
      <c r="OA206" s="25">
        <v>5734</v>
      </c>
      <c r="OB206" s="25">
        <v>3027</v>
      </c>
      <c r="OC206" s="25">
        <v>5807</v>
      </c>
      <c r="OD206" s="25">
        <v>2794</v>
      </c>
      <c r="OE206" s="25">
        <v>2410</v>
      </c>
      <c r="OF206" s="17">
        <f t="shared" si="817"/>
        <v>0.94885620915032676</v>
      </c>
      <c r="OG206" s="17">
        <f t="shared" si="818"/>
        <v>0.22810457516339869</v>
      </c>
      <c r="OH206" s="17">
        <f t="shared" si="819"/>
        <v>0.9369281045751634</v>
      </c>
      <c r="OI206" s="69">
        <f t="shared" si="820"/>
        <v>0.45653594771241829</v>
      </c>
      <c r="OJ206" s="27">
        <v>6120</v>
      </c>
      <c r="OK206" s="25">
        <v>1526</v>
      </c>
      <c r="OL206" s="18">
        <v>26</v>
      </c>
      <c r="OM206" s="18">
        <v>96</v>
      </c>
      <c r="ON206" s="18">
        <v>6</v>
      </c>
      <c r="OO206" s="18">
        <v>5</v>
      </c>
      <c r="OP206" s="18">
        <v>4</v>
      </c>
      <c r="OQ206" s="18">
        <v>5</v>
      </c>
      <c r="OR206" s="69">
        <f t="shared" si="821"/>
        <v>0.25522875816993462</v>
      </c>
      <c r="OS206" s="64"/>
      <c r="OT206" s="64"/>
      <c r="OU206" s="64"/>
      <c r="OV206" s="17">
        <v>0</v>
      </c>
      <c r="OW206" s="64"/>
      <c r="OX206" s="36"/>
      <c r="OY206" s="36"/>
      <c r="OZ206" s="64"/>
      <c r="PA206" s="64"/>
      <c r="PB206" s="64"/>
      <c r="PC206" s="17">
        <v>0</v>
      </c>
      <c r="PD206" s="64"/>
      <c r="PE206" s="40">
        <f t="shared" si="822"/>
        <v>0</v>
      </c>
      <c r="PF206" s="36">
        <f t="shared" si="823"/>
        <v>0</v>
      </c>
      <c r="PG206" s="64"/>
      <c r="PH206" s="64"/>
      <c r="PI206" s="64"/>
      <c r="PJ206" s="17">
        <v>0</v>
      </c>
      <c r="PK206" s="64"/>
      <c r="PL206" s="41">
        <f t="shared" si="824"/>
        <v>0</v>
      </c>
      <c r="PM206" s="36">
        <f t="shared" si="825"/>
        <v>0</v>
      </c>
      <c r="PN206" s="64"/>
      <c r="PO206" s="64"/>
      <c r="PP206" s="64"/>
      <c r="PQ206" s="17">
        <v>0</v>
      </c>
      <c r="PR206" s="64"/>
      <c r="PS206" s="41">
        <f t="shared" si="826"/>
        <v>0</v>
      </c>
      <c r="PT206" s="36">
        <f t="shared" si="827"/>
        <v>0</v>
      </c>
      <c r="PU206" s="64"/>
      <c r="PV206" s="64"/>
      <c r="PW206" s="64"/>
      <c r="PX206" s="17">
        <v>0</v>
      </c>
      <c r="PY206" s="64"/>
      <c r="PZ206" s="36">
        <f t="shared" si="828"/>
        <v>0</v>
      </c>
      <c r="QA206" s="64"/>
      <c r="QB206" s="64"/>
      <c r="QC206" s="17">
        <v>0</v>
      </c>
      <c r="QD206" s="64"/>
      <c r="QE206" s="22">
        <f t="shared" si="829"/>
        <v>0</v>
      </c>
      <c r="QF206" s="22"/>
      <c r="QG206" s="64"/>
      <c r="QH206" s="64"/>
      <c r="QI206" s="64"/>
      <c r="QJ206" s="17">
        <v>0</v>
      </c>
      <c r="QK206" s="64"/>
      <c r="QL206" s="42">
        <f t="shared" si="830"/>
        <v>0</v>
      </c>
      <c r="QM206" s="64"/>
      <c r="QN206" s="64"/>
      <c r="QO206" s="64"/>
      <c r="QP206" s="64"/>
      <c r="QQ206" s="17">
        <v>0</v>
      </c>
      <c r="QR206" s="64"/>
      <c r="QS206" s="36">
        <f t="shared" si="831"/>
        <v>0</v>
      </c>
      <c r="QT206" s="64"/>
      <c r="QU206" s="64"/>
      <c r="QV206" s="64"/>
      <c r="QW206" s="17">
        <v>0</v>
      </c>
      <c r="QX206" s="64"/>
      <c r="QY206" s="36">
        <f t="shared" si="832"/>
        <v>0</v>
      </c>
      <c r="QZ206" s="64"/>
      <c r="RA206" s="64"/>
      <c r="RB206" s="64"/>
      <c r="RC206" s="17">
        <v>0</v>
      </c>
      <c r="RD206" s="64"/>
      <c r="RE206" s="36">
        <f t="shared" si="833"/>
        <v>0</v>
      </c>
      <c r="RF206" s="64"/>
      <c r="RG206" s="10"/>
      <c r="RH206" s="10"/>
      <c r="RI206" s="17"/>
      <c r="RJ206" s="17"/>
      <c r="RK206" s="17"/>
      <c r="RL206" s="17"/>
      <c r="RM206" s="17"/>
      <c r="RN206" s="17"/>
      <c r="RO206" s="17"/>
      <c r="RP206" s="17"/>
      <c r="RQ206" s="17"/>
      <c r="RR206" s="36"/>
      <c r="RS206" s="36"/>
      <c r="RT206" s="10"/>
      <c r="RU206" s="17"/>
      <c r="RV206" s="37"/>
      <c r="RW206" s="36"/>
      <c r="RX206" s="85">
        <v>13.1592</v>
      </c>
      <c r="RY206" s="93">
        <v>328</v>
      </c>
      <c r="RZ206" s="43" t="b">
        <v>1</v>
      </c>
      <c r="SA206" s="18" t="b">
        <v>0</v>
      </c>
      <c r="SB206" s="18" t="b">
        <v>0</v>
      </c>
      <c r="SC206" s="18" t="b">
        <v>0</v>
      </c>
      <c r="SD206" s="18" t="b">
        <v>0</v>
      </c>
      <c r="SE206" s="32" t="b">
        <v>0</v>
      </c>
      <c r="SF206" s="43" t="b">
        <v>0</v>
      </c>
      <c r="SG206" s="18" t="b">
        <v>1</v>
      </c>
      <c r="SH206" s="18">
        <v>0</v>
      </c>
      <c r="SI206" s="18"/>
      <c r="SJ206" s="22">
        <v>19</v>
      </c>
      <c r="SK206" s="22"/>
      <c r="SL206" s="22">
        <v>22</v>
      </c>
      <c r="SM206" s="22">
        <v>0</v>
      </c>
      <c r="SN206" s="18"/>
      <c r="SO206" s="18"/>
      <c r="SP206" s="18"/>
      <c r="SQ206" s="17">
        <f t="shared" si="834"/>
        <v>7.8512396694214878E-2</v>
      </c>
      <c r="SR206" s="17">
        <f t="shared" si="835"/>
        <v>0</v>
      </c>
      <c r="SS206" s="17">
        <f t="shared" si="836"/>
        <v>0</v>
      </c>
      <c r="ST206" s="17">
        <f t="shared" si="837"/>
        <v>0</v>
      </c>
      <c r="SU206" s="17">
        <f t="shared" si="838"/>
        <v>0</v>
      </c>
      <c r="SV206" s="17">
        <f t="shared" si="868"/>
        <v>0</v>
      </c>
      <c r="SW206" s="17">
        <f t="shared" si="839"/>
        <v>0</v>
      </c>
      <c r="SX206" s="17">
        <f t="shared" si="840"/>
        <v>0</v>
      </c>
      <c r="SY206" s="17">
        <f t="shared" si="841"/>
        <v>0</v>
      </c>
      <c r="SZ206" s="17">
        <f t="shared" si="842"/>
        <v>0</v>
      </c>
      <c r="TA206" s="17">
        <f t="shared" si="843"/>
        <v>0</v>
      </c>
      <c r="TB206" s="24">
        <f t="shared" si="844"/>
        <v>620</v>
      </c>
      <c r="TC206" s="69">
        <f t="shared" si="845"/>
        <v>1</v>
      </c>
      <c r="TD206" s="17">
        <f t="shared" si="867"/>
        <v>2.6014568158168575E-6</v>
      </c>
      <c r="TE206" s="95"/>
      <c r="TF206" s="71"/>
      <c r="TG206" s="71">
        <v>1</v>
      </c>
      <c r="TH206" s="71">
        <v>2</v>
      </c>
      <c r="TI206" s="71"/>
      <c r="TJ206" s="71"/>
      <c r="TK206" s="71">
        <v>7</v>
      </c>
      <c r="TL206" s="71"/>
      <c r="TM206" s="71">
        <v>2</v>
      </c>
      <c r="TN206" s="71"/>
      <c r="TO206" s="71">
        <v>2</v>
      </c>
      <c r="TP206" s="71"/>
      <c r="TQ206" s="71"/>
      <c r="TR206" s="72"/>
      <c r="TS206" s="72"/>
      <c r="TT206" s="72"/>
      <c r="TU206" s="72"/>
      <c r="TV206" s="72">
        <v>3</v>
      </c>
      <c r="TW206" s="72"/>
      <c r="TX206" s="72"/>
      <c r="TY206" s="72">
        <v>1</v>
      </c>
      <c r="TZ206" s="72">
        <v>18</v>
      </c>
      <c r="UA206" s="72"/>
      <c r="UB206" s="72">
        <v>1</v>
      </c>
      <c r="UC206" s="72"/>
      <c r="UD206" s="72"/>
      <c r="UE206" s="72"/>
      <c r="UF206" s="72"/>
      <c r="UG206" s="72">
        <v>12</v>
      </c>
      <c r="UH206" s="72"/>
      <c r="UI206" s="72"/>
      <c r="UJ206" s="73"/>
      <c r="UK206" s="73"/>
      <c r="UL206" s="73"/>
      <c r="UM206" s="73">
        <v>2</v>
      </c>
      <c r="UN206" s="73">
        <v>5</v>
      </c>
      <c r="UO206" s="73"/>
      <c r="UP206" s="73"/>
      <c r="UQ206" s="73"/>
      <c r="UR206" s="73">
        <v>6</v>
      </c>
      <c r="US206" s="73">
        <v>1</v>
      </c>
      <c r="UT206" s="73"/>
      <c r="UU206" s="73"/>
      <c r="UV206" s="73"/>
      <c r="UW206" s="73"/>
      <c r="UX206" s="73"/>
      <c r="UY206" s="73">
        <v>11</v>
      </c>
      <c r="UZ206" s="73"/>
      <c r="VA206" s="73"/>
      <c r="VB206" s="73"/>
      <c r="VC206" s="73"/>
      <c r="VD206" s="73"/>
      <c r="VE206" s="73">
        <v>2</v>
      </c>
      <c r="VF206" s="73">
        <v>5</v>
      </c>
      <c r="VG206" s="73"/>
      <c r="VH206" s="73">
        <v>1</v>
      </c>
      <c r="VI206" s="73"/>
      <c r="VJ206" s="73">
        <v>7</v>
      </c>
      <c r="VK206" s="73">
        <v>1</v>
      </c>
      <c r="VL206" s="73"/>
      <c r="VM206" s="73"/>
      <c r="VN206" s="73"/>
      <c r="VO206" s="73"/>
      <c r="VP206" s="73">
        <v>2</v>
      </c>
      <c r="VQ206" s="73"/>
      <c r="VR206" s="73"/>
      <c r="VS206" s="73"/>
      <c r="VT206" s="73"/>
      <c r="VU206" s="73"/>
      <c r="VV206" s="73">
        <v>2</v>
      </c>
      <c r="VW206" s="73">
        <v>3</v>
      </c>
      <c r="VX206" s="73"/>
      <c r="VY206" s="73">
        <v>1</v>
      </c>
      <c r="VZ206" s="73"/>
      <c r="WA206" s="73">
        <v>5</v>
      </c>
      <c r="WB206" s="73"/>
      <c r="WC206" s="73">
        <v>1</v>
      </c>
      <c r="WD206" s="73"/>
      <c r="WE206" s="73"/>
      <c r="WF206" s="73"/>
      <c r="WG206" s="73"/>
      <c r="WH206" s="73">
        <v>1</v>
      </c>
      <c r="WI206" s="73"/>
      <c r="WJ206" s="73">
        <v>1</v>
      </c>
      <c r="WK206" s="73"/>
      <c r="WL206" s="73"/>
      <c r="WM206" s="73"/>
      <c r="WN206" s="73"/>
      <c r="WO206" s="22">
        <f t="shared" si="846"/>
        <v>0</v>
      </c>
      <c r="WP206" s="22">
        <f t="shared" si="847"/>
        <v>0</v>
      </c>
      <c r="WQ206" s="22">
        <f t="shared" si="848"/>
        <v>0</v>
      </c>
      <c r="WR206" s="22">
        <f t="shared" si="849"/>
        <v>7</v>
      </c>
      <c r="WS206" s="22">
        <f t="shared" si="850"/>
        <v>18</v>
      </c>
      <c r="WT206" s="22">
        <f t="shared" si="851"/>
        <v>0</v>
      </c>
      <c r="WU206" s="22">
        <f t="shared" si="852"/>
        <v>2</v>
      </c>
      <c r="WV206" s="22">
        <f t="shared" si="853"/>
        <v>1</v>
      </c>
      <c r="WW206" s="22">
        <f t="shared" si="854"/>
        <v>43</v>
      </c>
      <c r="WX206" s="22">
        <f t="shared" si="855"/>
        <v>0</v>
      </c>
      <c r="WY206" s="22">
        <f t="shared" si="856"/>
        <v>6</v>
      </c>
      <c r="WZ206" s="22">
        <f t="shared" si="857"/>
        <v>0</v>
      </c>
      <c r="XA206" s="22">
        <f t="shared" si="858"/>
        <v>0</v>
      </c>
      <c r="XB206" s="22">
        <f t="shared" si="859"/>
        <v>0</v>
      </c>
      <c r="XC206" s="22">
        <f t="shared" si="860"/>
        <v>0</v>
      </c>
      <c r="XD206" s="22">
        <f t="shared" si="861"/>
        <v>0</v>
      </c>
      <c r="XE206" s="22">
        <f t="shared" si="862"/>
        <v>28</v>
      </c>
      <c r="XF206" s="22">
        <f t="shared" si="863"/>
        <v>0</v>
      </c>
      <c r="XG206" s="93">
        <f t="shared" si="864"/>
        <v>0</v>
      </c>
    </row>
    <row r="207" spans="1:631" ht="17.100000000000001" customHeight="1" x14ac:dyDescent="0.2">
      <c r="A207" s="101"/>
      <c r="B207" s="27" t="s">
        <v>461</v>
      </c>
      <c r="C207" s="535" t="s">
        <v>462</v>
      </c>
      <c r="D207" s="25" t="s">
        <v>532</v>
      </c>
      <c r="E207" s="535" t="s">
        <v>533</v>
      </c>
      <c r="F207" s="25" t="s">
        <v>536</v>
      </c>
      <c r="G207" s="535" t="s">
        <v>537</v>
      </c>
      <c r="H207" s="25"/>
      <c r="I207" s="28">
        <v>11</v>
      </c>
      <c r="J207" s="17">
        <f t="shared" si="730"/>
        <v>0.99725735182081365</v>
      </c>
      <c r="K207" s="17">
        <f t="shared" si="731"/>
        <v>0.99268627152216982</v>
      </c>
      <c r="L207" s="17">
        <f t="shared" si="732"/>
        <v>1</v>
      </c>
      <c r="M207" s="17">
        <f t="shared" si="733"/>
        <v>0.27292051675498502</v>
      </c>
      <c r="N207" s="17">
        <f t="shared" si="734"/>
        <v>0.80539128720678099</v>
      </c>
      <c r="O207" s="17">
        <f t="shared" si="735"/>
        <v>0.99969526131342379</v>
      </c>
      <c r="P207" s="17">
        <f t="shared" si="736"/>
        <v>0.89885034288019361</v>
      </c>
      <c r="Q207" s="17">
        <f t="shared" si="737"/>
        <v>0.75810717337347922</v>
      </c>
      <c r="R207" s="69">
        <f t="shared" si="738"/>
        <v>0.96634313246281689</v>
      </c>
      <c r="S207" s="422">
        <f t="shared" si="739"/>
        <v>0.8545834819260737</v>
      </c>
      <c r="T207" s="17">
        <f t="shared" si="865"/>
        <v>0.1454165180739263</v>
      </c>
      <c r="U207" s="10">
        <f t="shared" si="740"/>
        <v>4847.6050465124072</v>
      </c>
      <c r="V207" s="32">
        <v>8</v>
      </c>
      <c r="W207" s="550">
        <f t="shared" si="741"/>
        <v>0</v>
      </c>
      <c r="X207" s="550">
        <f t="shared" si="742"/>
        <v>0.74347237081496265</v>
      </c>
      <c r="Y207" s="550">
        <f t="shared" si="743"/>
        <v>0.25652762918503735</v>
      </c>
      <c r="Z207" s="551">
        <f t="shared" si="744"/>
        <v>8551.6050465124044</v>
      </c>
      <c r="AA207" s="426">
        <f t="shared" si="745"/>
        <v>1</v>
      </c>
      <c r="AB207" s="59">
        <f t="shared" si="746"/>
        <v>0.97593204341670603</v>
      </c>
      <c r="AC207" s="59">
        <f t="shared" si="747"/>
        <v>3.5826926867731125E-2</v>
      </c>
      <c r="AD207" s="59">
        <f t="shared" si="748"/>
        <v>0.80539128720678099</v>
      </c>
      <c r="AE207" s="59">
        <f t="shared" si="749"/>
        <v>0.24189282662652073</v>
      </c>
      <c r="AF207" s="59">
        <f t="shared" si="750"/>
        <v>1.5236934328813044E-3</v>
      </c>
      <c r="AG207" s="59">
        <f t="shared" si="751"/>
        <v>1.5236934328813042E-4</v>
      </c>
      <c r="AH207" s="59">
        <f t="shared" si="752"/>
        <v>0.99969526131342379</v>
      </c>
      <c r="AI207" s="59">
        <f t="shared" si="753"/>
        <v>0.99832393722383062</v>
      </c>
      <c r="AJ207" s="59">
        <f t="shared" si="754"/>
        <v>0.99619076641779669</v>
      </c>
      <c r="AK207" s="59">
        <f t="shared" si="755"/>
        <v>0.10114965711980638</v>
      </c>
      <c r="AL207" s="35">
        <f t="shared" si="756"/>
        <v>1</v>
      </c>
      <c r="AM207" s="27">
        <v>33336</v>
      </c>
      <c r="AN207" s="25">
        <v>15171</v>
      </c>
      <c r="AO207" s="25">
        <v>18165</v>
      </c>
      <c r="AP207" s="17">
        <f t="shared" si="757"/>
        <v>6.474738023759468E-4</v>
      </c>
      <c r="AQ207" s="63">
        <v>83.517753922378205</v>
      </c>
      <c r="AR207" s="58">
        <v>0.61813234934100003</v>
      </c>
      <c r="AS207" s="24">
        <f t="shared" si="758"/>
        <v>53930.198015910348</v>
      </c>
      <c r="AT207" s="17">
        <f>AS207/(MAX($AS$6:$AS$335))</f>
        <v>1</v>
      </c>
      <c r="AU207" s="25">
        <v>31328</v>
      </c>
      <c r="AV207" s="25">
        <v>14026</v>
      </c>
      <c r="AW207" s="25">
        <v>17302</v>
      </c>
      <c r="AX207" s="25">
        <v>2008</v>
      </c>
      <c r="AY207" s="25">
        <v>1145</v>
      </c>
      <c r="AZ207" s="18">
        <v>863</v>
      </c>
      <c r="BA207" s="25">
        <v>33336</v>
      </c>
      <c r="BB207" s="25">
        <v>15171</v>
      </c>
      <c r="BC207" s="25">
        <v>18165</v>
      </c>
      <c r="BD207" s="63">
        <v>83.517753922378205</v>
      </c>
      <c r="BE207" s="18" t="s">
        <v>764</v>
      </c>
      <c r="BF207" s="18" t="s">
        <v>764</v>
      </c>
      <c r="BG207" s="18" t="s">
        <v>764</v>
      </c>
      <c r="BH207" s="63"/>
      <c r="BI207" s="17">
        <v>1</v>
      </c>
      <c r="BJ207" s="25">
        <v>5945</v>
      </c>
      <c r="BK207" s="25">
        <v>24577</v>
      </c>
      <c r="BL207" s="25">
        <v>2814</v>
      </c>
      <c r="BM207" s="17">
        <v>0.35639012084469213</v>
      </c>
      <c r="BN207" s="10">
        <f t="shared" si="759"/>
        <v>21455.378931521343</v>
      </c>
      <c r="BO207" s="29">
        <v>0.24189282662652073</v>
      </c>
      <c r="BP207" s="30">
        <f t="shared" si="760"/>
        <v>0.75810717337347922</v>
      </c>
      <c r="BQ207" s="31">
        <v>11.449729421817146</v>
      </c>
      <c r="BR207" s="25">
        <v>27391</v>
      </c>
      <c r="BS207" s="25">
        <v>12970</v>
      </c>
      <c r="BT207" s="25">
        <v>12531</v>
      </c>
      <c r="BU207" s="25">
        <v>1511</v>
      </c>
      <c r="BV207" s="18">
        <v>368</v>
      </c>
      <c r="BW207" s="18">
        <v>11</v>
      </c>
      <c r="BX207" s="25">
        <v>6563</v>
      </c>
      <c r="BY207" s="25">
        <v>4214</v>
      </c>
      <c r="BZ207" s="25">
        <v>2349</v>
      </c>
      <c r="CA207" s="59">
        <v>0.3579155873838184</v>
      </c>
      <c r="CB207" s="25">
        <v>31328</v>
      </c>
      <c r="CC207" s="25">
        <v>2008</v>
      </c>
      <c r="CD207" s="17">
        <f t="shared" si="761"/>
        <v>6.4096016343207357E-2</v>
      </c>
      <c r="CE207" s="18">
        <v>474</v>
      </c>
      <c r="CF207" s="18">
        <v>858</v>
      </c>
      <c r="CG207" s="25">
        <v>1049</v>
      </c>
      <c r="CH207" s="25">
        <v>1179</v>
      </c>
      <c r="CI207" s="25">
        <v>1057</v>
      </c>
      <c r="CJ207" s="18">
        <v>653</v>
      </c>
      <c r="CK207" s="18">
        <v>442</v>
      </c>
      <c r="CL207" s="18">
        <v>309</v>
      </c>
      <c r="CM207" s="18">
        <v>542</v>
      </c>
      <c r="CN207" s="26">
        <v>4.7734267865305497</v>
      </c>
      <c r="CO207" s="27">
        <v>6563</v>
      </c>
      <c r="CP207" s="34">
        <f t="shared" si="762"/>
        <v>5.0793844278531157</v>
      </c>
      <c r="CQ207" s="25">
        <v>5847</v>
      </c>
      <c r="CR207" s="18">
        <v>468</v>
      </c>
      <c r="CS207" s="18">
        <v>229</v>
      </c>
      <c r="CT207" s="18">
        <v>10</v>
      </c>
      <c r="CU207" s="18" t="s">
        <v>764</v>
      </c>
      <c r="CV207" s="18">
        <v>1</v>
      </c>
      <c r="CW207" s="18">
        <v>1</v>
      </c>
      <c r="CX207" s="18">
        <v>7</v>
      </c>
      <c r="CY207" s="25">
        <v>6563</v>
      </c>
      <c r="CZ207" s="25">
        <v>4937</v>
      </c>
      <c r="DA207" s="25">
        <v>1215</v>
      </c>
      <c r="DB207" s="18">
        <v>246</v>
      </c>
      <c r="DC207" s="18">
        <v>82</v>
      </c>
      <c r="DD207" s="18">
        <v>32</v>
      </c>
      <c r="DE207" s="18">
        <v>51</v>
      </c>
      <c r="DF207" s="25">
        <v>6563</v>
      </c>
      <c r="DG207" s="18">
        <v>2</v>
      </c>
      <c r="DH207" s="18">
        <v>0</v>
      </c>
      <c r="DI207" s="18">
        <v>8</v>
      </c>
      <c r="DJ207" s="25">
        <v>5419</v>
      </c>
      <c r="DK207" s="25">
        <v>1132</v>
      </c>
      <c r="DL207" s="18">
        <v>2</v>
      </c>
      <c r="DM207" s="25">
        <f t="shared" si="763"/>
        <v>9.5468535730610995</v>
      </c>
      <c r="DN207" s="17">
        <f t="shared" si="764"/>
        <v>0.82568947127837877</v>
      </c>
      <c r="DO207" s="17">
        <f t="shared" si="765"/>
        <v>0.17248209660216365</v>
      </c>
      <c r="DP207" s="23">
        <f t="shared" si="766"/>
        <v>1.5236934328813044E-3</v>
      </c>
      <c r="DQ207" s="23">
        <f t="shared" si="767"/>
        <v>0.99847630656711872</v>
      </c>
      <c r="DR207" s="25">
        <v>6563</v>
      </c>
      <c r="DS207" s="18">
        <v>0</v>
      </c>
      <c r="DT207" s="18">
        <v>1</v>
      </c>
      <c r="DU207" s="18">
        <v>0</v>
      </c>
      <c r="DV207" s="18">
        <v>85</v>
      </c>
      <c r="DW207" s="18">
        <v>14</v>
      </c>
      <c r="DX207" s="25">
        <v>6460</v>
      </c>
      <c r="DY207" s="18">
        <v>3</v>
      </c>
      <c r="DZ207" s="17">
        <f t="shared" si="768"/>
        <v>1.3103763522779217E-2</v>
      </c>
      <c r="EA207" s="17">
        <f t="shared" si="769"/>
        <v>0.9868962364772208</v>
      </c>
      <c r="EB207" s="25">
        <v>6563</v>
      </c>
      <c r="EC207" s="18">
        <v>0</v>
      </c>
      <c r="ED207" s="18">
        <v>1</v>
      </c>
      <c r="EE207" s="18">
        <v>311</v>
      </c>
      <c r="EF207" s="17">
        <f t="shared" si="869"/>
        <v>4.738686576260856E-2</v>
      </c>
      <c r="EG207" s="25">
        <v>6217</v>
      </c>
      <c r="EH207" s="18">
        <v>34</v>
      </c>
      <c r="EI207" s="17">
        <f t="shared" si="770"/>
        <v>1.5236934328813042E-4</v>
      </c>
      <c r="EJ207" s="17">
        <f t="shared" si="771"/>
        <v>0.94728020722230688</v>
      </c>
      <c r="EK207" s="69">
        <f t="shared" si="772"/>
        <v>0.99268627152216982</v>
      </c>
      <c r="EL207" s="43">
        <v>25428</v>
      </c>
      <c r="EM207" s="18">
        <v>24816</v>
      </c>
      <c r="EN207" s="18">
        <v>612</v>
      </c>
      <c r="EO207" s="59">
        <v>0.97593204341670603</v>
      </c>
      <c r="EP207" s="18">
        <v>11107</v>
      </c>
      <c r="EQ207" s="18">
        <v>10977</v>
      </c>
      <c r="ER207" s="18">
        <v>130</v>
      </c>
      <c r="ES207" s="59">
        <v>0.98829566939767721</v>
      </c>
      <c r="ET207" s="18">
        <v>14321</v>
      </c>
      <c r="EU207" s="18">
        <v>13839</v>
      </c>
      <c r="EV207" s="18">
        <v>482</v>
      </c>
      <c r="EW207" s="59">
        <v>0.96634313246281689</v>
      </c>
      <c r="EX207" s="18">
        <v>25428</v>
      </c>
      <c r="EY207" s="18">
        <v>24816</v>
      </c>
      <c r="EZ207" s="18">
        <v>612</v>
      </c>
      <c r="FA207" s="59">
        <v>0.97593204341670603</v>
      </c>
      <c r="FB207" s="18" t="s">
        <v>764</v>
      </c>
      <c r="FC207" s="18" t="s">
        <v>764</v>
      </c>
      <c r="FD207" s="18" t="s">
        <v>764</v>
      </c>
      <c r="FE207" s="59">
        <v>0</v>
      </c>
      <c r="FF207" s="25">
        <v>13016</v>
      </c>
      <c r="FG207" s="25">
        <v>3954</v>
      </c>
      <c r="FH207" s="25">
        <v>8546</v>
      </c>
      <c r="FI207" s="18">
        <v>516</v>
      </c>
      <c r="FJ207" s="23">
        <f t="shared" si="773"/>
        <v>3.9643515673017826E-2</v>
      </c>
      <c r="FK207" s="23">
        <f t="shared" si="774"/>
        <v>0.65657652120467114</v>
      </c>
      <c r="FL207" s="36">
        <f t="shared" si="775"/>
        <v>7.6627906976744189</v>
      </c>
      <c r="FM207" s="25">
        <v>6110</v>
      </c>
      <c r="FN207" s="25">
        <v>1979</v>
      </c>
      <c r="FO207" s="17">
        <f t="shared" si="776"/>
        <v>0.32389525368248773</v>
      </c>
      <c r="FP207" s="25">
        <v>3914</v>
      </c>
      <c r="FQ207" s="17">
        <f t="shared" si="777"/>
        <v>0.64058919803600656</v>
      </c>
      <c r="FR207" s="18">
        <v>217</v>
      </c>
      <c r="FS207" s="17">
        <f t="shared" si="778"/>
        <v>3.5515548281505729E-2</v>
      </c>
      <c r="FT207" s="25">
        <v>6906</v>
      </c>
      <c r="FU207" s="25">
        <v>1975</v>
      </c>
      <c r="FV207" s="25">
        <v>4632</v>
      </c>
      <c r="FW207" s="17">
        <f t="shared" si="779"/>
        <v>4.329568491167101E-2</v>
      </c>
      <c r="FX207" s="17">
        <f t="shared" si="780"/>
        <v>0.67072111207645524</v>
      </c>
      <c r="FY207" s="18">
        <v>299</v>
      </c>
      <c r="FZ207" s="25">
        <v>20292</v>
      </c>
      <c r="GA207" s="18">
        <v>727</v>
      </c>
      <c r="GB207" s="25">
        <v>3222</v>
      </c>
      <c r="GC207" s="25">
        <v>4759</v>
      </c>
      <c r="GD207" s="25">
        <v>4579</v>
      </c>
      <c r="GE207" s="18">
        <v>89</v>
      </c>
      <c r="GF207" s="25">
        <v>6426</v>
      </c>
      <c r="GG207" s="18">
        <v>369</v>
      </c>
      <c r="GH207" s="18">
        <v>53</v>
      </c>
      <c r="GI207" s="18">
        <v>68</v>
      </c>
      <c r="GJ207" s="10">
        <f t="shared" si="781"/>
        <v>727</v>
      </c>
      <c r="GK207" s="10">
        <f t="shared" si="870"/>
        <v>19565</v>
      </c>
      <c r="GL207" s="10">
        <f t="shared" si="871"/>
        <v>16343</v>
      </c>
      <c r="GM207" s="10">
        <f t="shared" si="782"/>
        <v>3949</v>
      </c>
      <c r="GN207" s="10">
        <f t="shared" si="872"/>
        <v>11584</v>
      </c>
      <c r="GO207" s="17">
        <f t="shared" si="783"/>
        <v>3.5826926867731125E-2</v>
      </c>
      <c r="GP207" s="17">
        <f t="shared" si="873"/>
        <v>0.96417307313226885</v>
      </c>
      <c r="GQ207" s="17">
        <f t="shared" si="874"/>
        <v>0.80539128720678099</v>
      </c>
      <c r="GR207" s="17">
        <f t="shared" si="875"/>
        <v>0.57086536566134438</v>
      </c>
      <c r="GS207" s="17">
        <f t="shared" si="784"/>
        <v>0.88478218016952492</v>
      </c>
      <c r="GT207" s="25">
        <v>8847</v>
      </c>
      <c r="GU207" s="18">
        <v>171</v>
      </c>
      <c r="GV207" s="25">
        <v>1135</v>
      </c>
      <c r="GW207" s="25">
        <v>2357</v>
      </c>
      <c r="GX207" s="25">
        <v>2353</v>
      </c>
      <c r="GY207" s="18">
        <v>63</v>
      </c>
      <c r="GZ207" s="25">
        <v>2584</v>
      </c>
      <c r="HA207" s="18">
        <v>114</v>
      </c>
      <c r="HB207" s="18">
        <v>28</v>
      </c>
      <c r="HC207" s="18">
        <v>42</v>
      </c>
      <c r="HD207" s="23">
        <f t="shared" si="785"/>
        <v>1.9328585961342827E-2</v>
      </c>
      <c r="HE207" s="23">
        <f t="shared" si="786"/>
        <v>0.98067141403865721</v>
      </c>
      <c r="HF207" s="23">
        <f t="shared" si="787"/>
        <v>0.85237933762857465</v>
      </c>
      <c r="HG207" s="23">
        <f t="shared" si="788"/>
        <v>0.58596134282807733</v>
      </c>
      <c r="HH207" s="25">
        <v>11445</v>
      </c>
      <c r="HI207" s="18">
        <v>556</v>
      </c>
      <c r="HJ207" s="25">
        <v>2087</v>
      </c>
      <c r="HK207" s="25">
        <v>2402</v>
      </c>
      <c r="HL207" s="25">
        <v>2226</v>
      </c>
      <c r="HM207" s="18">
        <v>26</v>
      </c>
      <c r="HN207" s="25">
        <v>3842</v>
      </c>
      <c r="HO207" s="18">
        <v>255</v>
      </c>
      <c r="HP207" s="18">
        <v>25</v>
      </c>
      <c r="HQ207" s="18">
        <v>26</v>
      </c>
      <c r="HR207" s="23">
        <f t="shared" si="789"/>
        <v>4.8580166011358672E-2</v>
      </c>
      <c r="HS207" s="23">
        <f t="shared" si="790"/>
        <v>0.95141983398864138</v>
      </c>
      <c r="HT207" s="80">
        <f t="shared" si="791"/>
        <v>0.76906946264744425</v>
      </c>
      <c r="HU207" s="27">
        <v>29748</v>
      </c>
      <c r="HV207" s="18">
        <v>606</v>
      </c>
      <c r="HW207" s="25">
        <v>6323</v>
      </c>
      <c r="HX207" s="18">
        <v>1302</v>
      </c>
      <c r="HY207" s="25">
        <v>4474</v>
      </c>
      <c r="HZ207" s="18">
        <v>1490</v>
      </c>
      <c r="IA207" s="18">
        <v>621</v>
      </c>
      <c r="IB207" s="18">
        <v>119</v>
      </c>
      <c r="IC207" s="25">
        <v>3983</v>
      </c>
      <c r="ID207" s="25">
        <v>7286</v>
      </c>
      <c r="IE207" s="25">
        <v>2263</v>
      </c>
      <c r="IF207" s="18">
        <v>246</v>
      </c>
      <c r="IG207" s="18">
        <v>1035</v>
      </c>
      <c r="IH207" s="17">
        <f t="shared" si="792"/>
        <v>0.29501142933978752</v>
      </c>
      <c r="II207" s="17">
        <f t="shared" si="793"/>
        <v>5.0087400833669492E-2</v>
      </c>
      <c r="IJ207" s="30">
        <f t="shared" si="794"/>
        <v>19.965100671140938</v>
      </c>
      <c r="IK207" s="17">
        <f t="shared" si="866"/>
        <v>0.27292051675498502</v>
      </c>
      <c r="IL207" s="25">
        <v>13401</v>
      </c>
      <c r="IM207" s="18">
        <v>233</v>
      </c>
      <c r="IN207" s="25">
        <v>3532</v>
      </c>
      <c r="IO207" s="18">
        <v>979</v>
      </c>
      <c r="IP207" s="25">
        <v>3363</v>
      </c>
      <c r="IQ207" s="18">
        <v>971</v>
      </c>
      <c r="IR207" s="18">
        <v>407</v>
      </c>
      <c r="IS207" s="18">
        <v>78</v>
      </c>
      <c r="IT207" s="25">
        <v>1994</v>
      </c>
      <c r="IU207" s="25">
        <v>227</v>
      </c>
      <c r="IV207" s="25">
        <v>960</v>
      </c>
      <c r="IW207" s="18">
        <v>121</v>
      </c>
      <c r="IX207" s="18">
        <v>536</v>
      </c>
      <c r="IY207" s="17">
        <f t="shared" si="795"/>
        <v>0.70778300126856208</v>
      </c>
      <c r="IZ207" s="25">
        <v>16347</v>
      </c>
      <c r="JA207" s="18">
        <v>373</v>
      </c>
      <c r="JB207" s="25">
        <v>2791</v>
      </c>
      <c r="JC207" s="18">
        <v>323</v>
      </c>
      <c r="JD207" s="25">
        <v>1111</v>
      </c>
      <c r="JE207" s="18">
        <v>519</v>
      </c>
      <c r="JF207" s="18">
        <v>214</v>
      </c>
      <c r="JG207" s="18">
        <v>41</v>
      </c>
      <c r="JH207" s="25">
        <v>1989</v>
      </c>
      <c r="JI207" s="25">
        <v>7059</v>
      </c>
      <c r="JJ207" s="25">
        <v>1303</v>
      </c>
      <c r="JK207" s="18">
        <v>125</v>
      </c>
      <c r="JL207" s="18">
        <v>499</v>
      </c>
      <c r="JM207" s="80">
        <f t="shared" si="796"/>
        <v>0.32611488346485595</v>
      </c>
      <c r="JN207" s="43">
        <v>29748</v>
      </c>
      <c r="JO207" s="18">
        <v>23587</v>
      </c>
      <c r="JP207" s="18">
        <v>663</v>
      </c>
      <c r="JQ207" s="18">
        <v>827</v>
      </c>
      <c r="JR207" s="18">
        <v>871</v>
      </c>
      <c r="JS207" s="18">
        <v>65</v>
      </c>
      <c r="JT207" s="18">
        <v>160</v>
      </c>
      <c r="JU207" s="18">
        <v>263</v>
      </c>
      <c r="JV207" s="18">
        <v>303</v>
      </c>
      <c r="JW207" s="18">
        <v>3009</v>
      </c>
      <c r="JX207" s="17">
        <f t="shared" si="797"/>
        <v>0.10114965711980638</v>
      </c>
      <c r="JY207" s="17">
        <f t="shared" si="798"/>
        <v>0.89885034288019361</v>
      </c>
      <c r="JZ207" s="18">
        <v>29748</v>
      </c>
      <c r="KA207" s="18">
        <v>23587</v>
      </c>
      <c r="KB207" s="18">
        <v>663</v>
      </c>
      <c r="KC207" s="18">
        <v>827</v>
      </c>
      <c r="KD207" s="18">
        <v>871</v>
      </c>
      <c r="KE207" s="18">
        <v>65</v>
      </c>
      <c r="KF207" s="18">
        <v>160</v>
      </c>
      <c r="KG207" s="18">
        <v>263</v>
      </c>
      <c r="KH207" s="18">
        <v>303</v>
      </c>
      <c r="KI207" s="18">
        <v>3009</v>
      </c>
      <c r="KJ207" s="17">
        <f t="shared" si="799"/>
        <v>0.10114965711980638</v>
      </c>
      <c r="KK207" s="18" t="s">
        <v>764</v>
      </c>
      <c r="KL207" s="18" t="s">
        <v>764</v>
      </c>
      <c r="KM207" s="18" t="s">
        <v>764</v>
      </c>
      <c r="KN207" s="18" t="s">
        <v>764</v>
      </c>
      <c r="KO207" s="18" t="s">
        <v>764</v>
      </c>
      <c r="KP207" s="18" t="s">
        <v>764</v>
      </c>
      <c r="KQ207" s="18" t="s">
        <v>764</v>
      </c>
      <c r="KR207" s="18" t="s">
        <v>764</v>
      </c>
      <c r="KS207" s="18" t="s">
        <v>764</v>
      </c>
      <c r="KT207" s="18" t="s">
        <v>764</v>
      </c>
      <c r="KU207" s="69" t="s">
        <v>764</v>
      </c>
      <c r="KV207" s="27">
        <v>33336</v>
      </c>
      <c r="KW207" s="25">
        <v>32088</v>
      </c>
      <c r="KX207" s="18">
        <v>1248</v>
      </c>
      <c r="KY207" s="59">
        <v>3.7437005039596835E-2</v>
      </c>
      <c r="KZ207" s="18">
        <v>407</v>
      </c>
      <c r="LA207" s="18">
        <v>331</v>
      </c>
      <c r="LB207" s="18">
        <v>742</v>
      </c>
      <c r="LC207" s="18">
        <v>520</v>
      </c>
      <c r="LD207" s="25">
        <v>15171</v>
      </c>
      <c r="LE207" s="25">
        <v>14694</v>
      </c>
      <c r="LF207" s="18">
        <v>477</v>
      </c>
      <c r="LG207" s="59">
        <v>3.1441566145936323E-2</v>
      </c>
      <c r="LH207" s="25">
        <v>18165</v>
      </c>
      <c r="LI207" s="25">
        <v>17394</v>
      </c>
      <c r="LJ207" s="18">
        <v>771</v>
      </c>
      <c r="LK207" s="35">
        <v>4.2444260941370777E-2</v>
      </c>
      <c r="LL207" s="27">
        <v>6563</v>
      </c>
      <c r="LM207" s="25">
        <v>1848</v>
      </c>
      <c r="LN207" s="25">
        <v>4704</v>
      </c>
      <c r="LO207" s="18">
        <v>7</v>
      </c>
      <c r="LP207" s="18" t="s">
        <v>764</v>
      </c>
      <c r="LQ207" s="18" t="s">
        <v>764</v>
      </c>
      <c r="LR207" s="18">
        <v>4</v>
      </c>
      <c r="LS207" s="23">
        <f t="shared" si="800"/>
        <v>6.0947737315252166E-4</v>
      </c>
      <c r="LT207" s="23">
        <f t="shared" si="801"/>
        <v>0.99939052262684747</v>
      </c>
      <c r="LU207" s="17">
        <f t="shared" si="802"/>
        <v>0.99832393722383062</v>
      </c>
      <c r="LV207" s="25">
        <v>6563</v>
      </c>
      <c r="LW207" s="25">
        <v>2133</v>
      </c>
      <c r="LX207" s="18">
        <v>125</v>
      </c>
      <c r="LY207" s="18">
        <v>0</v>
      </c>
      <c r="LZ207" s="18">
        <v>0</v>
      </c>
      <c r="MA207" s="18">
        <v>0</v>
      </c>
      <c r="MB207" s="18">
        <v>0</v>
      </c>
      <c r="MC207" s="18">
        <v>1</v>
      </c>
      <c r="MD207" s="25">
        <v>4280</v>
      </c>
      <c r="ME207" s="18">
        <v>22</v>
      </c>
      <c r="MF207" s="18">
        <v>2</v>
      </c>
      <c r="MG207" s="17">
        <f t="shared" si="803"/>
        <v>1.5236934328813042E-4</v>
      </c>
      <c r="MH207" s="17">
        <f t="shared" si="804"/>
        <v>0.99619076641779669</v>
      </c>
      <c r="MI207" s="25">
        <v>6563</v>
      </c>
      <c r="MJ207" s="25">
        <v>5764</v>
      </c>
      <c r="MK207" s="18">
        <v>790</v>
      </c>
      <c r="ML207" s="18">
        <v>2</v>
      </c>
      <c r="MM207" s="18">
        <v>0</v>
      </c>
      <c r="MN207" s="18">
        <v>0</v>
      </c>
      <c r="MO207" s="18">
        <v>0</v>
      </c>
      <c r="MP207" s="18">
        <v>0</v>
      </c>
      <c r="MQ207" s="18">
        <v>5</v>
      </c>
      <c r="MR207" s="18" t="s">
        <v>764</v>
      </c>
      <c r="MS207" s="18">
        <v>2</v>
      </c>
      <c r="MT207" s="17">
        <f t="shared" si="805"/>
        <v>0.99969526131342379</v>
      </c>
      <c r="MU207" s="69">
        <f t="shared" si="806"/>
        <v>0.99725735182081365</v>
      </c>
      <c r="MV207" s="27">
        <v>6563</v>
      </c>
      <c r="MW207" s="25">
        <v>6561</v>
      </c>
      <c r="MX207" s="18" t="s">
        <v>764</v>
      </c>
      <c r="MY207" s="18">
        <v>1</v>
      </c>
      <c r="MZ207" s="18" t="s">
        <v>764</v>
      </c>
      <c r="NA207" s="18">
        <v>0</v>
      </c>
      <c r="NB207" s="18">
        <v>0</v>
      </c>
      <c r="NC207" s="18">
        <v>0</v>
      </c>
      <c r="ND207" s="18">
        <v>1</v>
      </c>
      <c r="NE207" s="17">
        <f t="shared" si="807"/>
        <v>0.99969526131342379</v>
      </c>
      <c r="NF207" s="10">
        <f t="shared" si="808"/>
        <v>31318.453146426938</v>
      </c>
      <c r="NG207" s="17">
        <f t="shared" si="809"/>
        <v>0.99969526131342379</v>
      </c>
      <c r="NH207" s="25">
        <v>6563</v>
      </c>
      <c r="NI207" s="25">
        <v>5104</v>
      </c>
      <c r="NJ207" s="18">
        <v>682</v>
      </c>
      <c r="NK207" s="18">
        <v>1</v>
      </c>
      <c r="NL207" s="18">
        <v>113</v>
      </c>
      <c r="NM207" s="18">
        <v>4</v>
      </c>
      <c r="NN207" s="18">
        <v>586</v>
      </c>
      <c r="NO207" s="18">
        <v>16</v>
      </c>
      <c r="NP207" s="18">
        <v>1</v>
      </c>
      <c r="NQ207" s="32">
        <v>56</v>
      </c>
      <c r="NR207" s="27">
        <v>6563</v>
      </c>
      <c r="NS207" s="37">
        <f t="shared" si="810"/>
        <v>3.3027578851135151</v>
      </c>
      <c r="NT207" s="37">
        <f t="shared" si="811"/>
        <v>0.89120503218381908</v>
      </c>
      <c r="NU207" s="37">
        <f t="shared" si="812"/>
        <v>0.30277726517807713</v>
      </c>
      <c r="NV207" s="17">
        <f t="shared" si="813"/>
        <v>6.1482322214731981E-2</v>
      </c>
      <c r="NW207" s="10">
        <f t="shared" si="814"/>
        <v>362</v>
      </c>
      <c r="NX207" s="17">
        <f t="shared" si="815"/>
        <v>5.5157702270303213E-2</v>
      </c>
      <c r="NY207" s="19">
        <f t="shared" si="816"/>
        <v>6.523815531006145E-3</v>
      </c>
      <c r="NZ207" s="25">
        <v>1282</v>
      </c>
      <c r="OA207" s="25">
        <v>5995</v>
      </c>
      <c r="OB207" s="25">
        <v>3195</v>
      </c>
      <c r="OC207" s="25">
        <v>6201</v>
      </c>
      <c r="OD207" s="25">
        <v>2192</v>
      </c>
      <c r="OE207" s="25">
        <v>2811</v>
      </c>
      <c r="OF207" s="17">
        <f t="shared" si="817"/>
        <v>0.94484229772969675</v>
      </c>
      <c r="OG207" s="17">
        <f t="shared" si="818"/>
        <v>0.1953374980953832</v>
      </c>
      <c r="OH207" s="17">
        <f t="shared" si="819"/>
        <v>0.91345421301234186</v>
      </c>
      <c r="OI207" s="69">
        <f t="shared" si="820"/>
        <v>0.42831022398293461</v>
      </c>
      <c r="OJ207" s="27">
        <v>6563</v>
      </c>
      <c r="OK207" s="25">
        <v>1539</v>
      </c>
      <c r="OL207" s="18">
        <v>7</v>
      </c>
      <c r="OM207" s="18">
        <v>67</v>
      </c>
      <c r="ON207" s="18">
        <v>4</v>
      </c>
      <c r="OO207" s="18">
        <v>3</v>
      </c>
      <c r="OP207" s="18">
        <v>9</v>
      </c>
      <c r="OQ207" s="18">
        <v>4</v>
      </c>
      <c r="OR207" s="69">
        <f t="shared" si="821"/>
        <v>0.23754380618619533</v>
      </c>
      <c r="OS207" s="64"/>
      <c r="OT207" s="64"/>
      <c r="OU207" s="64"/>
      <c r="OV207" s="17">
        <v>0</v>
      </c>
      <c r="OW207" s="64"/>
      <c r="OX207" s="36"/>
      <c r="OY207" s="36"/>
      <c r="OZ207" s="64"/>
      <c r="PA207" s="64"/>
      <c r="PB207" s="64"/>
      <c r="PC207" s="17">
        <v>0</v>
      </c>
      <c r="PD207" s="64"/>
      <c r="PE207" s="40">
        <f t="shared" si="822"/>
        <v>0</v>
      </c>
      <c r="PF207" s="36">
        <f t="shared" si="823"/>
        <v>0</v>
      </c>
      <c r="PG207" s="64"/>
      <c r="PH207" s="64"/>
      <c r="PI207" s="64"/>
      <c r="PJ207" s="17">
        <v>0</v>
      </c>
      <c r="PK207" s="64"/>
      <c r="PL207" s="41">
        <f t="shared" si="824"/>
        <v>0</v>
      </c>
      <c r="PM207" s="36">
        <f t="shared" si="825"/>
        <v>0</v>
      </c>
      <c r="PN207" s="64"/>
      <c r="PO207" s="64"/>
      <c r="PP207" s="64"/>
      <c r="PQ207" s="17">
        <v>0</v>
      </c>
      <c r="PR207" s="64"/>
      <c r="PS207" s="41">
        <f t="shared" si="826"/>
        <v>0</v>
      </c>
      <c r="PT207" s="36">
        <f t="shared" si="827"/>
        <v>0</v>
      </c>
      <c r="PU207" s="64"/>
      <c r="PV207" s="64"/>
      <c r="PW207" s="64"/>
      <c r="PX207" s="17">
        <v>0</v>
      </c>
      <c r="PY207" s="64"/>
      <c r="PZ207" s="36">
        <f t="shared" si="828"/>
        <v>0</v>
      </c>
      <c r="QA207" s="64"/>
      <c r="QB207" s="64"/>
      <c r="QC207" s="17">
        <v>0</v>
      </c>
      <c r="QD207" s="64"/>
      <c r="QE207" s="22">
        <f t="shared" si="829"/>
        <v>0</v>
      </c>
      <c r="QF207" s="22"/>
      <c r="QG207" s="64"/>
      <c r="QH207" s="64"/>
      <c r="QI207" s="64"/>
      <c r="QJ207" s="17">
        <v>0</v>
      </c>
      <c r="QK207" s="64"/>
      <c r="QL207" s="42">
        <f t="shared" si="830"/>
        <v>0</v>
      </c>
      <c r="QM207" s="64"/>
      <c r="QN207" s="64"/>
      <c r="QO207" s="64"/>
      <c r="QP207" s="64"/>
      <c r="QQ207" s="17">
        <v>0</v>
      </c>
      <c r="QR207" s="64"/>
      <c r="QS207" s="36">
        <f t="shared" si="831"/>
        <v>0</v>
      </c>
      <c r="QT207" s="64"/>
      <c r="QU207" s="64"/>
      <c r="QV207" s="64"/>
      <c r="QW207" s="17">
        <v>0</v>
      </c>
      <c r="QX207" s="64"/>
      <c r="QY207" s="36">
        <f t="shared" si="832"/>
        <v>0</v>
      </c>
      <c r="QZ207" s="64"/>
      <c r="RA207" s="64"/>
      <c r="RB207" s="64"/>
      <c r="RC207" s="17">
        <v>0</v>
      </c>
      <c r="RD207" s="64"/>
      <c r="RE207" s="36">
        <f t="shared" si="833"/>
        <v>0</v>
      </c>
      <c r="RF207" s="64"/>
      <c r="RG207" s="10"/>
      <c r="RH207" s="10"/>
      <c r="RI207" s="17"/>
      <c r="RJ207" s="17"/>
      <c r="RK207" s="17"/>
      <c r="RL207" s="17"/>
      <c r="RM207" s="17"/>
      <c r="RN207" s="17"/>
      <c r="RO207" s="17"/>
      <c r="RP207" s="17"/>
      <c r="RQ207" s="17"/>
      <c r="RR207" s="36"/>
      <c r="RS207" s="36"/>
      <c r="RT207" s="10"/>
      <c r="RU207" s="17"/>
      <c r="RV207" s="37"/>
      <c r="RW207" s="36"/>
      <c r="RX207" s="85">
        <v>12.627879999999999</v>
      </c>
      <c r="RY207" s="93">
        <v>325</v>
      </c>
      <c r="RZ207" s="43" t="b">
        <v>1</v>
      </c>
      <c r="SA207" s="18" t="b">
        <v>0</v>
      </c>
      <c r="SB207" s="18" t="b">
        <v>0</v>
      </c>
      <c r="SC207" s="18" t="b">
        <v>0</v>
      </c>
      <c r="SD207" s="18" t="b">
        <v>0</v>
      </c>
      <c r="SE207" s="32" t="b">
        <v>0</v>
      </c>
      <c r="SF207" s="43" t="b">
        <v>0</v>
      </c>
      <c r="SG207" s="18" t="b">
        <v>0</v>
      </c>
      <c r="SH207" s="18"/>
      <c r="SI207" s="18"/>
      <c r="SJ207" s="18"/>
      <c r="SK207" s="18"/>
      <c r="SL207" s="18"/>
      <c r="SM207" s="18"/>
      <c r="SN207" s="18"/>
      <c r="SO207" s="18"/>
      <c r="SP207" s="18"/>
      <c r="SQ207" s="17">
        <f t="shared" si="834"/>
        <v>0</v>
      </c>
      <c r="SR207" s="17">
        <f t="shared" si="835"/>
        <v>0</v>
      </c>
      <c r="SS207" s="17">
        <f t="shared" si="836"/>
        <v>0</v>
      </c>
      <c r="ST207" s="17">
        <f t="shared" si="837"/>
        <v>0</v>
      </c>
      <c r="SU207" s="17">
        <f t="shared" si="838"/>
        <v>0</v>
      </c>
      <c r="SV207" s="17">
        <f t="shared" si="868"/>
        <v>0</v>
      </c>
      <c r="SW207" s="17">
        <f t="shared" si="839"/>
        <v>0</v>
      </c>
      <c r="SX207" s="17">
        <f t="shared" si="840"/>
        <v>0</v>
      </c>
      <c r="SY207" s="17">
        <f t="shared" si="841"/>
        <v>0</v>
      </c>
      <c r="SZ207" s="17">
        <f t="shared" si="842"/>
        <v>0</v>
      </c>
      <c r="TA207" s="17">
        <f t="shared" si="843"/>
        <v>0</v>
      </c>
      <c r="TB207" s="24">
        <f t="shared" si="844"/>
        <v>620</v>
      </c>
      <c r="TC207" s="69">
        <f t="shared" si="845"/>
        <v>1</v>
      </c>
      <c r="TD207" s="17">
        <f t="shared" si="867"/>
        <v>2.6014568158168575E-6</v>
      </c>
      <c r="TE207" s="95"/>
      <c r="TF207" s="71"/>
      <c r="TG207" s="71"/>
      <c r="TH207" s="71">
        <v>2</v>
      </c>
      <c r="TI207" s="71"/>
      <c r="TJ207" s="71"/>
      <c r="TK207" s="71">
        <v>7</v>
      </c>
      <c r="TL207" s="71"/>
      <c r="TM207" s="71">
        <v>2</v>
      </c>
      <c r="TN207" s="71"/>
      <c r="TO207" s="71">
        <v>2</v>
      </c>
      <c r="TP207" s="71"/>
      <c r="TQ207" s="71"/>
      <c r="TR207" s="72"/>
      <c r="TS207" s="72"/>
      <c r="TT207" s="72"/>
      <c r="TU207" s="72"/>
      <c r="TV207" s="72">
        <v>2</v>
      </c>
      <c r="TW207" s="72"/>
      <c r="TX207" s="72"/>
      <c r="TY207" s="72">
        <v>1</v>
      </c>
      <c r="TZ207" s="72">
        <v>17</v>
      </c>
      <c r="UA207" s="72"/>
      <c r="UB207" s="72">
        <v>1</v>
      </c>
      <c r="UC207" s="72"/>
      <c r="UD207" s="72"/>
      <c r="UE207" s="72"/>
      <c r="UF207" s="72"/>
      <c r="UG207" s="72">
        <v>13</v>
      </c>
      <c r="UH207" s="72"/>
      <c r="UI207" s="72"/>
      <c r="UJ207" s="73"/>
      <c r="UK207" s="73"/>
      <c r="UL207" s="73"/>
      <c r="UM207" s="73"/>
      <c r="UN207" s="73">
        <v>3</v>
      </c>
      <c r="UO207" s="73"/>
      <c r="UP207" s="73"/>
      <c r="UQ207" s="73"/>
      <c r="UR207" s="73">
        <v>5</v>
      </c>
      <c r="US207" s="73">
        <v>2</v>
      </c>
      <c r="UT207" s="73"/>
      <c r="UU207" s="73"/>
      <c r="UV207" s="73"/>
      <c r="UW207" s="73"/>
      <c r="UX207" s="73"/>
      <c r="UY207" s="73">
        <v>12</v>
      </c>
      <c r="UZ207" s="73"/>
      <c r="VA207" s="73"/>
      <c r="VB207" s="73"/>
      <c r="VC207" s="73"/>
      <c r="VD207" s="73"/>
      <c r="VE207" s="73"/>
      <c r="VF207" s="73">
        <v>3</v>
      </c>
      <c r="VG207" s="73"/>
      <c r="VH207" s="73">
        <v>1</v>
      </c>
      <c r="VI207" s="73"/>
      <c r="VJ207" s="73">
        <v>6</v>
      </c>
      <c r="VK207" s="73">
        <v>2</v>
      </c>
      <c r="VL207" s="73"/>
      <c r="VM207" s="73"/>
      <c r="VN207" s="73"/>
      <c r="VO207" s="73"/>
      <c r="VP207" s="73">
        <v>1</v>
      </c>
      <c r="VQ207" s="73"/>
      <c r="VR207" s="73"/>
      <c r="VS207" s="73"/>
      <c r="VT207" s="73"/>
      <c r="VU207" s="73"/>
      <c r="VV207" s="73">
        <v>3</v>
      </c>
      <c r="VW207" s="73">
        <v>2</v>
      </c>
      <c r="VX207" s="73"/>
      <c r="VY207" s="73">
        <v>1</v>
      </c>
      <c r="VZ207" s="73"/>
      <c r="WA207" s="73">
        <v>5</v>
      </c>
      <c r="WB207" s="73"/>
      <c r="WC207" s="73">
        <v>2</v>
      </c>
      <c r="WD207" s="73"/>
      <c r="WE207" s="73"/>
      <c r="WF207" s="73"/>
      <c r="WG207" s="73"/>
      <c r="WH207" s="73">
        <v>1</v>
      </c>
      <c r="WI207" s="73"/>
      <c r="WJ207" s="73"/>
      <c r="WK207" s="73"/>
      <c r="WL207" s="73"/>
      <c r="WM207" s="73"/>
      <c r="WN207" s="73"/>
      <c r="WO207" s="22">
        <f t="shared" si="846"/>
        <v>0</v>
      </c>
      <c r="WP207" s="22">
        <f t="shared" si="847"/>
        <v>0</v>
      </c>
      <c r="WQ207" s="22">
        <f t="shared" si="848"/>
        <v>0</v>
      </c>
      <c r="WR207" s="22">
        <f t="shared" si="849"/>
        <v>3</v>
      </c>
      <c r="WS207" s="22">
        <f t="shared" si="850"/>
        <v>12</v>
      </c>
      <c r="WT207" s="22">
        <f t="shared" si="851"/>
        <v>0</v>
      </c>
      <c r="WU207" s="22">
        <f t="shared" si="852"/>
        <v>2</v>
      </c>
      <c r="WV207" s="22">
        <f t="shared" si="853"/>
        <v>1</v>
      </c>
      <c r="WW207" s="22">
        <f t="shared" si="854"/>
        <v>40</v>
      </c>
      <c r="WX207" s="22">
        <f t="shared" si="855"/>
        <v>0</v>
      </c>
      <c r="WY207" s="22">
        <f t="shared" si="856"/>
        <v>9</v>
      </c>
      <c r="WZ207" s="22">
        <f t="shared" si="857"/>
        <v>0</v>
      </c>
      <c r="XA207" s="22">
        <f t="shared" si="858"/>
        <v>0</v>
      </c>
      <c r="XB207" s="22">
        <f t="shared" si="859"/>
        <v>0</v>
      </c>
      <c r="XC207" s="22">
        <f t="shared" si="860"/>
        <v>0</v>
      </c>
      <c r="XD207" s="22">
        <f t="shared" si="861"/>
        <v>0</v>
      </c>
      <c r="XE207" s="22">
        <f t="shared" si="862"/>
        <v>28</v>
      </c>
      <c r="XF207" s="22">
        <f t="shared" si="863"/>
        <v>0</v>
      </c>
      <c r="XG207" s="93">
        <f t="shared" si="864"/>
        <v>0</v>
      </c>
    </row>
    <row r="208" spans="1:631" ht="17.100000000000001" customHeight="1" x14ac:dyDescent="0.2">
      <c r="A208" s="101"/>
      <c r="B208" s="27" t="s">
        <v>461</v>
      </c>
      <c r="C208" s="535" t="s">
        <v>462</v>
      </c>
      <c r="D208" s="25" t="s">
        <v>532</v>
      </c>
      <c r="E208" s="535" t="s">
        <v>533</v>
      </c>
      <c r="F208" s="25" t="s">
        <v>538</v>
      </c>
      <c r="G208" s="535" t="s">
        <v>539</v>
      </c>
      <c r="H208" s="25"/>
      <c r="I208" s="28">
        <v>12</v>
      </c>
      <c r="J208" s="17">
        <f t="shared" si="730"/>
        <v>0.99592975927433414</v>
      </c>
      <c r="K208" s="17">
        <f t="shared" si="731"/>
        <v>0.98203279451098968</v>
      </c>
      <c r="L208" s="17">
        <f t="shared" si="732"/>
        <v>1</v>
      </c>
      <c r="M208" s="17">
        <f t="shared" si="733"/>
        <v>0.41852392651162962</v>
      </c>
      <c r="N208" s="17">
        <f t="shared" si="734"/>
        <v>0.85577740739480934</v>
      </c>
      <c r="O208" s="17">
        <f t="shared" si="735"/>
        <v>0.9986044888940574</v>
      </c>
      <c r="P208" s="17">
        <f t="shared" si="736"/>
        <v>0.93209359215384269</v>
      </c>
      <c r="Q208" s="17">
        <f t="shared" si="737"/>
        <v>0.85308482272499275</v>
      </c>
      <c r="R208" s="69">
        <f t="shared" si="738"/>
        <v>0.98240800516462234</v>
      </c>
      <c r="S208" s="422">
        <f t="shared" si="739"/>
        <v>0.89093942184769759</v>
      </c>
      <c r="T208" s="17">
        <f t="shared" si="865"/>
        <v>0.10906057815230241</v>
      </c>
      <c r="U208" s="10">
        <f t="shared" si="740"/>
        <v>5143.2968656625817</v>
      </c>
      <c r="V208" s="32">
        <v>8</v>
      </c>
      <c r="W208" s="550">
        <f t="shared" si="741"/>
        <v>0</v>
      </c>
      <c r="X208" s="550">
        <f t="shared" si="742"/>
        <v>0.77982831073658643</v>
      </c>
      <c r="Y208" s="550">
        <f t="shared" si="743"/>
        <v>0.22017168926341357</v>
      </c>
      <c r="Z208" s="551">
        <f t="shared" si="744"/>
        <v>10383.296865662584</v>
      </c>
      <c r="AA208" s="426">
        <f t="shared" si="745"/>
        <v>1</v>
      </c>
      <c r="AB208" s="59">
        <f t="shared" si="746"/>
        <v>0.98657054451497639</v>
      </c>
      <c r="AC208" s="59">
        <f t="shared" si="747"/>
        <v>2.3266097486309058E-2</v>
      </c>
      <c r="AD208" s="59">
        <f t="shared" si="748"/>
        <v>0.85577740739480934</v>
      </c>
      <c r="AE208" s="59">
        <f t="shared" si="749"/>
        <v>0.14691517727500725</v>
      </c>
      <c r="AF208" s="59">
        <f t="shared" si="750"/>
        <v>6.163507384579602E-3</v>
      </c>
      <c r="AG208" s="59">
        <f t="shared" si="751"/>
        <v>3.3724851726944995E-3</v>
      </c>
      <c r="AH208" s="59">
        <f t="shared" si="752"/>
        <v>0.9986044888940574</v>
      </c>
      <c r="AI208" s="59">
        <f t="shared" si="753"/>
        <v>0.99546458890568668</v>
      </c>
      <c r="AJ208" s="59">
        <f t="shared" si="754"/>
        <v>0.99639492964298171</v>
      </c>
      <c r="AK208" s="59">
        <f t="shared" si="755"/>
        <v>6.7906407846157327E-2</v>
      </c>
      <c r="AL208" s="35">
        <f t="shared" si="756"/>
        <v>1</v>
      </c>
      <c r="AM208" s="27">
        <v>47160</v>
      </c>
      <c r="AN208" s="25">
        <v>20180</v>
      </c>
      <c r="AO208" s="25">
        <v>26980</v>
      </c>
      <c r="AP208" s="17">
        <f t="shared" si="757"/>
        <v>9.1597265778886649E-4</v>
      </c>
      <c r="AQ208" s="63">
        <v>74.796145292809484</v>
      </c>
      <c r="AR208" s="58">
        <v>1.3104886655700001</v>
      </c>
      <c r="AS208" s="24">
        <f t="shared" si="758"/>
        <v>35986.576030009121</v>
      </c>
      <c r="AT208" s="17">
        <v>1</v>
      </c>
      <c r="AU208" s="25">
        <v>36302</v>
      </c>
      <c r="AV208" s="25">
        <v>15193</v>
      </c>
      <c r="AW208" s="25">
        <v>21109</v>
      </c>
      <c r="AX208" s="25">
        <v>10858</v>
      </c>
      <c r="AY208" s="25">
        <v>4987</v>
      </c>
      <c r="AZ208" s="25">
        <v>5871</v>
      </c>
      <c r="BA208" s="25">
        <v>47160</v>
      </c>
      <c r="BB208" s="25">
        <v>20180</v>
      </c>
      <c r="BC208" s="25">
        <v>26980</v>
      </c>
      <c r="BD208" s="63">
        <v>74.796145292809484</v>
      </c>
      <c r="BE208" s="18" t="s">
        <v>764</v>
      </c>
      <c r="BF208" s="18" t="s">
        <v>764</v>
      </c>
      <c r="BG208" s="18" t="s">
        <v>764</v>
      </c>
      <c r="BH208" s="63"/>
      <c r="BI208" s="17">
        <v>1</v>
      </c>
      <c r="BJ208" s="25">
        <v>5565</v>
      </c>
      <c r="BK208" s="25">
        <v>37879</v>
      </c>
      <c r="BL208" s="25">
        <v>3716</v>
      </c>
      <c r="BM208" s="17">
        <v>0.24501702790464372</v>
      </c>
      <c r="BN208" s="10">
        <f t="shared" si="759"/>
        <v>35604.996964017002</v>
      </c>
      <c r="BO208" s="29">
        <v>0.14691517727500725</v>
      </c>
      <c r="BP208" s="30">
        <f t="shared" si="760"/>
        <v>0.85308482272499275</v>
      </c>
      <c r="BQ208" s="31">
        <v>9.8101850629636473</v>
      </c>
      <c r="BR208" s="25">
        <v>41595</v>
      </c>
      <c r="BS208" s="25">
        <v>22881</v>
      </c>
      <c r="BT208" s="25">
        <v>16074</v>
      </c>
      <c r="BU208" s="25">
        <v>1792</v>
      </c>
      <c r="BV208" s="18">
        <v>393</v>
      </c>
      <c r="BW208" s="18">
        <v>455</v>
      </c>
      <c r="BX208" s="25">
        <v>8599</v>
      </c>
      <c r="BY208" s="25">
        <v>5418</v>
      </c>
      <c r="BZ208" s="25">
        <v>3181</v>
      </c>
      <c r="CA208" s="59">
        <v>0.36992673566693801</v>
      </c>
      <c r="CB208" s="25">
        <v>36302</v>
      </c>
      <c r="CC208" s="25">
        <v>10858</v>
      </c>
      <c r="CD208" s="17">
        <f t="shared" si="761"/>
        <v>0.2991019778524599</v>
      </c>
      <c r="CE208" s="18">
        <v>716</v>
      </c>
      <c r="CF208" s="25">
        <v>1293</v>
      </c>
      <c r="CG208" s="25">
        <v>1667</v>
      </c>
      <c r="CH208" s="25">
        <v>1751</v>
      </c>
      <c r="CI208" s="25">
        <v>1271</v>
      </c>
      <c r="CJ208" s="18">
        <v>723</v>
      </c>
      <c r="CK208" s="18">
        <v>462</v>
      </c>
      <c r="CL208" s="18">
        <v>328</v>
      </c>
      <c r="CM208" s="18">
        <v>388</v>
      </c>
      <c r="CN208" s="26">
        <v>4.221653680660542</v>
      </c>
      <c r="CO208" s="27">
        <v>8599</v>
      </c>
      <c r="CP208" s="34">
        <f t="shared" si="762"/>
        <v>5.4843586463542273</v>
      </c>
      <c r="CQ208" s="25">
        <v>7699</v>
      </c>
      <c r="CR208" s="18">
        <v>396</v>
      </c>
      <c r="CS208" s="18">
        <v>188</v>
      </c>
      <c r="CT208" s="18">
        <v>247</v>
      </c>
      <c r="CU208" s="18">
        <v>33</v>
      </c>
      <c r="CV208" s="18">
        <v>16</v>
      </c>
      <c r="CW208" s="18">
        <v>6</v>
      </c>
      <c r="CX208" s="18">
        <v>14</v>
      </c>
      <c r="CY208" s="25">
        <v>8599</v>
      </c>
      <c r="CZ208" s="25">
        <v>5394</v>
      </c>
      <c r="DA208" s="25">
        <v>1912</v>
      </c>
      <c r="DB208" s="18">
        <v>343</v>
      </c>
      <c r="DC208" s="18">
        <v>750</v>
      </c>
      <c r="DD208" s="18">
        <v>84</v>
      </c>
      <c r="DE208" s="18">
        <v>116</v>
      </c>
      <c r="DF208" s="25">
        <v>8599</v>
      </c>
      <c r="DG208" s="18">
        <v>34</v>
      </c>
      <c r="DH208" s="18">
        <v>0</v>
      </c>
      <c r="DI208" s="18">
        <v>19</v>
      </c>
      <c r="DJ208" s="25">
        <v>5830</v>
      </c>
      <c r="DK208" s="25">
        <v>2681</v>
      </c>
      <c r="DL208" s="18">
        <v>35</v>
      </c>
      <c r="DM208" s="25">
        <f t="shared" si="763"/>
        <v>143.53622514245842</v>
      </c>
      <c r="DN208" s="17">
        <f t="shared" si="764"/>
        <v>0.67798581230375621</v>
      </c>
      <c r="DO208" s="17">
        <f t="shared" si="765"/>
        <v>0.31178043958599838</v>
      </c>
      <c r="DP208" s="23">
        <f t="shared" si="766"/>
        <v>6.163507384579602E-3</v>
      </c>
      <c r="DQ208" s="23">
        <f t="shared" si="767"/>
        <v>0.9938364926154204</v>
      </c>
      <c r="DR208" s="25">
        <v>8599</v>
      </c>
      <c r="DS208" s="18">
        <v>2</v>
      </c>
      <c r="DT208" s="18">
        <v>29</v>
      </c>
      <c r="DU208" s="18">
        <v>1</v>
      </c>
      <c r="DV208" s="18">
        <v>224</v>
      </c>
      <c r="DW208" s="18">
        <v>69</v>
      </c>
      <c r="DX208" s="25">
        <v>8240</v>
      </c>
      <c r="DY208" s="18">
        <v>34</v>
      </c>
      <c r="DZ208" s="17">
        <f t="shared" si="768"/>
        <v>2.9770903593441096E-2</v>
      </c>
      <c r="EA208" s="17">
        <f t="shared" si="769"/>
        <v>0.97022909640655886</v>
      </c>
      <c r="EB208" s="25">
        <v>8599</v>
      </c>
      <c r="EC208" s="18">
        <v>26</v>
      </c>
      <c r="ED208" s="18">
        <v>3</v>
      </c>
      <c r="EE208" s="18">
        <v>687</v>
      </c>
      <c r="EF208" s="17">
        <f t="shared" si="869"/>
        <v>7.9893010815211066E-2</v>
      </c>
      <c r="EG208" s="25">
        <v>7799</v>
      </c>
      <c r="EH208" s="18">
        <v>84</v>
      </c>
      <c r="EI208" s="17">
        <f t="shared" si="770"/>
        <v>3.3724851726944995E-3</v>
      </c>
      <c r="EJ208" s="17">
        <f t="shared" si="771"/>
        <v>0.90696592627049655</v>
      </c>
      <c r="EK208" s="69">
        <f t="shared" si="772"/>
        <v>0.98203279451098968</v>
      </c>
      <c r="EL208" s="43">
        <v>31349</v>
      </c>
      <c r="EM208" s="18">
        <v>30928</v>
      </c>
      <c r="EN208" s="18">
        <v>421</v>
      </c>
      <c r="EO208" s="59">
        <v>0.98657054451497639</v>
      </c>
      <c r="EP208" s="18">
        <v>12761</v>
      </c>
      <c r="EQ208" s="18">
        <v>12667</v>
      </c>
      <c r="ER208" s="18">
        <v>94</v>
      </c>
      <c r="ES208" s="59">
        <v>0.99263380612804641</v>
      </c>
      <c r="ET208" s="18">
        <v>18588</v>
      </c>
      <c r="EU208" s="18">
        <v>18261</v>
      </c>
      <c r="EV208" s="18">
        <v>327</v>
      </c>
      <c r="EW208" s="59">
        <v>0.98240800516462234</v>
      </c>
      <c r="EX208" s="18">
        <v>31349</v>
      </c>
      <c r="EY208" s="18">
        <v>30928</v>
      </c>
      <c r="EZ208" s="18">
        <v>421</v>
      </c>
      <c r="FA208" s="59">
        <v>0.98657054451497639</v>
      </c>
      <c r="FB208" s="18" t="s">
        <v>764</v>
      </c>
      <c r="FC208" s="18" t="s">
        <v>764</v>
      </c>
      <c r="FD208" s="18" t="s">
        <v>764</v>
      </c>
      <c r="FE208" s="59">
        <v>0</v>
      </c>
      <c r="FF208" s="25">
        <v>14433</v>
      </c>
      <c r="FG208" s="25">
        <v>4640</v>
      </c>
      <c r="FH208" s="25">
        <v>9470</v>
      </c>
      <c r="FI208" s="18">
        <v>323</v>
      </c>
      <c r="FJ208" s="23">
        <f t="shared" si="773"/>
        <v>2.237926972909305E-2</v>
      </c>
      <c r="FK208" s="23">
        <f t="shared" si="774"/>
        <v>0.65613524561768166</v>
      </c>
      <c r="FL208" s="36">
        <f t="shared" si="775"/>
        <v>14.365325077399381</v>
      </c>
      <c r="FM208" s="25">
        <v>6101</v>
      </c>
      <c r="FN208" s="25">
        <v>2247</v>
      </c>
      <c r="FO208" s="17">
        <f t="shared" si="776"/>
        <v>0.36830027864284542</v>
      </c>
      <c r="FP208" s="25">
        <v>3723</v>
      </c>
      <c r="FQ208" s="17">
        <f t="shared" si="777"/>
        <v>0.61022783150303228</v>
      </c>
      <c r="FR208" s="18">
        <v>131</v>
      </c>
      <c r="FS208" s="17">
        <f t="shared" si="778"/>
        <v>2.1471889854122274E-2</v>
      </c>
      <c r="FT208" s="25">
        <v>8332</v>
      </c>
      <c r="FU208" s="25">
        <v>2393</v>
      </c>
      <c r="FV208" s="25">
        <v>5747</v>
      </c>
      <c r="FW208" s="17">
        <f t="shared" si="779"/>
        <v>2.3043686989918388E-2</v>
      </c>
      <c r="FX208" s="17">
        <f t="shared" si="780"/>
        <v>0.68975036005760926</v>
      </c>
      <c r="FY208" s="18">
        <v>192</v>
      </c>
      <c r="FZ208" s="25">
        <v>29399</v>
      </c>
      <c r="GA208" s="18">
        <v>684</v>
      </c>
      <c r="GB208" s="25">
        <v>3556</v>
      </c>
      <c r="GC208" s="25">
        <v>4601</v>
      </c>
      <c r="GD208" s="25">
        <v>5905</v>
      </c>
      <c r="GE208" s="18">
        <v>206</v>
      </c>
      <c r="GF208" s="25">
        <v>13452</v>
      </c>
      <c r="GG208" s="18">
        <v>759</v>
      </c>
      <c r="GH208" s="18">
        <v>94</v>
      </c>
      <c r="GI208" s="18">
        <v>142</v>
      </c>
      <c r="GJ208" s="10">
        <f t="shared" si="781"/>
        <v>684</v>
      </c>
      <c r="GK208" s="10">
        <f t="shared" si="870"/>
        <v>28715</v>
      </c>
      <c r="GL208" s="10">
        <f t="shared" si="871"/>
        <v>25159</v>
      </c>
      <c r="GM208" s="10">
        <f t="shared" si="782"/>
        <v>4240</v>
      </c>
      <c r="GN208" s="10">
        <f t="shared" si="872"/>
        <v>20558</v>
      </c>
      <c r="GO208" s="17">
        <f t="shared" si="783"/>
        <v>2.3266097486309058E-2</v>
      </c>
      <c r="GP208" s="17">
        <f t="shared" si="873"/>
        <v>0.97673390251369097</v>
      </c>
      <c r="GQ208" s="17">
        <f t="shared" si="874"/>
        <v>0.85577740739480934</v>
      </c>
      <c r="GR208" s="17">
        <f t="shared" si="875"/>
        <v>0.69927548556073338</v>
      </c>
      <c r="GS208" s="17">
        <f t="shared" si="784"/>
        <v>0.91625565495425021</v>
      </c>
      <c r="GT208" s="25">
        <v>12367</v>
      </c>
      <c r="GU208" s="18">
        <v>196</v>
      </c>
      <c r="GV208" s="25">
        <v>1095</v>
      </c>
      <c r="GW208" s="25">
        <v>2136</v>
      </c>
      <c r="GX208" s="25">
        <v>2927</v>
      </c>
      <c r="GY208" s="18">
        <v>165</v>
      </c>
      <c r="GZ208" s="25">
        <v>5445</v>
      </c>
      <c r="HA208" s="18">
        <v>258</v>
      </c>
      <c r="HB208" s="18">
        <v>61</v>
      </c>
      <c r="HC208" s="18">
        <v>84</v>
      </c>
      <c r="HD208" s="23">
        <f t="shared" si="785"/>
        <v>1.5848629416996846E-2</v>
      </c>
      <c r="HE208" s="23">
        <f t="shared" si="786"/>
        <v>0.98415137058300317</v>
      </c>
      <c r="HF208" s="23">
        <f t="shared" si="787"/>
        <v>0.89560928276865848</v>
      </c>
      <c r="HG208" s="23">
        <f t="shared" si="788"/>
        <v>0.72289156626506024</v>
      </c>
      <c r="HH208" s="25">
        <v>17032</v>
      </c>
      <c r="HI208" s="18">
        <v>488</v>
      </c>
      <c r="HJ208" s="25">
        <v>2461</v>
      </c>
      <c r="HK208" s="25">
        <v>2465</v>
      </c>
      <c r="HL208" s="25">
        <v>2978</v>
      </c>
      <c r="HM208" s="18">
        <v>41</v>
      </c>
      <c r="HN208" s="25">
        <v>8007</v>
      </c>
      <c r="HO208" s="18">
        <v>501</v>
      </c>
      <c r="HP208" s="18">
        <v>33</v>
      </c>
      <c r="HQ208" s="18">
        <v>58</v>
      </c>
      <c r="HR208" s="23">
        <f t="shared" si="789"/>
        <v>2.8651949271958667E-2</v>
      </c>
      <c r="HS208" s="23">
        <f t="shared" si="790"/>
        <v>0.97134805072804131</v>
      </c>
      <c r="HT208" s="80">
        <f t="shared" si="791"/>
        <v>0.82685533114138088</v>
      </c>
      <c r="HU208" s="27">
        <v>44149</v>
      </c>
      <c r="HV208" s="25">
        <v>2248</v>
      </c>
      <c r="HW208" s="25">
        <v>13817</v>
      </c>
      <c r="HX208" s="18">
        <v>1552</v>
      </c>
      <c r="HY208" s="25">
        <v>5168</v>
      </c>
      <c r="HZ208" s="18">
        <v>1442</v>
      </c>
      <c r="IA208" s="18">
        <v>1092</v>
      </c>
      <c r="IB208" s="18">
        <v>214</v>
      </c>
      <c r="IC208" s="25">
        <v>5909</v>
      </c>
      <c r="ID208" s="25">
        <v>7024</v>
      </c>
      <c r="IE208" s="25">
        <v>3578</v>
      </c>
      <c r="IF208" s="18">
        <v>247</v>
      </c>
      <c r="IG208" s="18">
        <v>1858</v>
      </c>
      <c r="IH208" s="17">
        <f t="shared" si="792"/>
        <v>0.19175972275702735</v>
      </c>
      <c r="II208" s="17">
        <f t="shared" si="793"/>
        <v>3.2662121452354524E-2</v>
      </c>
      <c r="IJ208" s="30">
        <f t="shared" si="794"/>
        <v>30.616504854368934</v>
      </c>
      <c r="IK208" s="17">
        <f t="shared" si="866"/>
        <v>0.41852392651162962</v>
      </c>
      <c r="IL208" s="25">
        <v>18659</v>
      </c>
      <c r="IM208" s="25">
        <v>885</v>
      </c>
      <c r="IN208" s="25">
        <v>6376</v>
      </c>
      <c r="IO208" s="18">
        <v>1088</v>
      </c>
      <c r="IP208" s="25">
        <v>3122</v>
      </c>
      <c r="IQ208" s="18">
        <v>717</v>
      </c>
      <c r="IR208" s="18">
        <v>601</v>
      </c>
      <c r="IS208" s="18">
        <v>132</v>
      </c>
      <c r="IT208" s="25">
        <v>2775</v>
      </c>
      <c r="IU208" s="25">
        <v>184</v>
      </c>
      <c r="IV208" s="25">
        <v>1469</v>
      </c>
      <c r="IW208" s="18">
        <v>117</v>
      </c>
      <c r="IX208" s="18">
        <v>1193</v>
      </c>
      <c r="IY208" s="17">
        <f t="shared" si="795"/>
        <v>0.68540650624363575</v>
      </c>
      <c r="IZ208" s="25">
        <v>25490</v>
      </c>
      <c r="JA208" s="25">
        <v>1363</v>
      </c>
      <c r="JB208" s="25">
        <v>7441</v>
      </c>
      <c r="JC208" s="18">
        <v>464</v>
      </c>
      <c r="JD208" s="25">
        <v>2046</v>
      </c>
      <c r="JE208" s="18">
        <v>725</v>
      </c>
      <c r="JF208" s="18">
        <v>491</v>
      </c>
      <c r="JG208" s="18">
        <v>82</v>
      </c>
      <c r="JH208" s="25">
        <v>3134</v>
      </c>
      <c r="JI208" s="25">
        <v>6840</v>
      </c>
      <c r="JJ208" s="25">
        <v>2109</v>
      </c>
      <c r="JK208" s="18">
        <v>130</v>
      </c>
      <c r="JL208" s="18">
        <v>665</v>
      </c>
      <c r="JM208" s="80">
        <f t="shared" si="796"/>
        <v>0.4915653197332287</v>
      </c>
      <c r="JN208" s="43">
        <v>44149</v>
      </c>
      <c r="JO208" s="18">
        <v>38171</v>
      </c>
      <c r="JP208" s="18">
        <v>1035</v>
      </c>
      <c r="JQ208" s="18">
        <v>716</v>
      </c>
      <c r="JR208" s="18">
        <v>193</v>
      </c>
      <c r="JS208" s="18">
        <v>533</v>
      </c>
      <c r="JT208" s="18">
        <v>125</v>
      </c>
      <c r="JU208" s="18">
        <v>151</v>
      </c>
      <c r="JV208" s="18">
        <v>227</v>
      </c>
      <c r="JW208" s="18">
        <v>2998</v>
      </c>
      <c r="JX208" s="17">
        <f t="shared" si="797"/>
        <v>6.7906407846157327E-2</v>
      </c>
      <c r="JY208" s="17">
        <f t="shared" si="798"/>
        <v>0.93209359215384269</v>
      </c>
      <c r="JZ208" s="18">
        <v>44149</v>
      </c>
      <c r="KA208" s="18">
        <v>38171</v>
      </c>
      <c r="KB208" s="18">
        <v>1035</v>
      </c>
      <c r="KC208" s="18">
        <v>716</v>
      </c>
      <c r="KD208" s="18">
        <v>193</v>
      </c>
      <c r="KE208" s="18">
        <v>533</v>
      </c>
      <c r="KF208" s="18">
        <v>125</v>
      </c>
      <c r="KG208" s="18">
        <v>151</v>
      </c>
      <c r="KH208" s="18">
        <v>227</v>
      </c>
      <c r="KI208" s="18">
        <v>2998</v>
      </c>
      <c r="KJ208" s="17">
        <f t="shared" si="799"/>
        <v>6.7906407846157327E-2</v>
      </c>
      <c r="KK208" s="18" t="s">
        <v>764</v>
      </c>
      <c r="KL208" s="18" t="s">
        <v>764</v>
      </c>
      <c r="KM208" s="18" t="s">
        <v>764</v>
      </c>
      <c r="KN208" s="18" t="s">
        <v>764</v>
      </c>
      <c r="KO208" s="18" t="s">
        <v>764</v>
      </c>
      <c r="KP208" s="18" t="s">
        <v>764</v>
      </c>
      <c r="KQ208" s="18" t="s">
        <v>764</v>
      </c>
      <c r="KR208" s="18" t="s">
        <v>764</v>
      </c>
      <c r="KS208" s="18" t="s">
        <v>764</v>
      </c>
      <c r="KT208" s="18" t="s">
        <v>764</v>
      </c>
      <c r="KU208" s="69" t="s">
        <v>764</v>
      </c>
      <c r="KV208" s="27">
        <v>47160</v>
      </c>
      <c r="KW208" s="25">
        <v>45644</v>
      </c>
      <c r="KX208" s="18">
        <v>1516</v>
      </c>
      <c r="KY208" s="59">
        <v>3.214588634435963E-2</v>
      </c>
      <c r="KZ208" s="18">
        <v>590</v>
      </c>
      <c r="LA208" s="18">
        <v>528</v>
      </c>
      <c r="LB208" s="18">
        <v>1034</v>
      </c>
      <c r="LC208" s="18">
        <v>622</v>
      </c>
      <c r="LD208" s="25">
        <v>20180</v>
      </c>
      <c r="LE208" s="25">
        <v>19474</v>
      </c>
      <c r="LF208" s="18">
        <v>706</v>
      </c>
      <c r="LG208" s="59">
        <v>3.498513379583746E-2</v>
      </c>
      <c r="LH208" s="25">
        <v>26980</v>
      </c>
      <c r="LI208" s="25">
        <v>26170</v>
      </c>
      <c r="LJ208" s="18">
        <v>810</v>
      </c>
      <c r="LK208" s="35">
        <v>3.0022238695329873E-2</v>
      </c>
      <c r="LL208" s="27">
        <v>8599</v>
      </c>
      <c r="LM208" s="25">
        <v>2940</v>
      </c>
      <c r="LN208" s="25">
        <v>5620</v>
      </c>
      <c r="LO208" s="18">
        <v>8</v>
      </c>
      <c r="LP208" s="18" t="s">
        <v>764</v>
      </c>
      <c r="LQ208" s="18">
        <v>2</v>
      </c>
      <c r="LR208" s="18">
        <v>29</v>
      </c>
      <c r="LS208" s="23">
        <f t="shared" si="800"/>
        <v>3.3724851726944995E-3</v>
      </c>
      <c r="LT208" s="23">
        <f t="shared" si="801"/>
        <v>0.99662751482730549</v>
      </c>
      <c r="LU208" s="17">
        <f t="shared" si="802"/>
        <v>0.99546458890568668</v>
      </c>
      <c r="LV208" s="25">
        <v>8599</v>
      </c>
      <c r="LW208" s="25">
        <v>1201</v>
      </c>
      <c r="LX208" s="18">
        <v>716</v>
      </c>
      <c r="LY208" s="18">
        <v>2</v>
      </c>
      <c r="LZ208" s="18">
        <v>0</v>
      </c>
      <c r="MA208" s="18">
        <v>0</v>
      </c>
      <c r="MB208" s="18">
        <v>0</v>
      </c>
      <c r="MC208" s="18">
        <v>2</v>
      </c>
      <c r="MD208" s="25">
        <v>6649</v>
      </c>
      <c r="ME208" s="18">
        <v>28</v>
      </c>
      <c r="MF208" s="18">
        <v>1</v>
      </c>
      <c r="MG208" s="17">
        <f t="shared" si="803"/>
        <v>2.3258518432375856E-4</v>
      </c>
      <c r="MH208" s="17">
        <f t="shared" si="804"/>
        <v>0.99639492964298171</v>
      </c>
      <c r="MI208" s="25">
        <v>8599</v>
      </c>
      <c r="MJ208" s="25">
        <v>5996</v>
      </c>
      <c r="MK208" s="25">
        <v>2581</v>
      </c>
      <c r="ML208" s="18">
        <v>8</v>
      </c>
      <c r="MM208" s="18">
        <v>0</v>
      </c>
      <c r="MN208" s="18">
        <v>0</v>
      </c>
      <c r="MO208" s="18">
        <v>0</v>
      </c>
      <c r="MP208" s="18">
        <v>0</v>
      </c>
      <c r="MQ208" s="18">
        <v>13</v>
      </c>
      <c r="MR208" s="18" t="s">
        <v>764</v>
      </c>
      <c r="MS208" s="18">
        <v>1</v>
      </c>
      <c r="MT208" s="17">
        <f t="shared" si="805"/>
        <v>0.99988370740783816</v>
      </c>
      <c r="MU208" s="69">
        <f t="shared" si="806"/>
        <v>0.99592975927433414</v>
      </c>
      <c r="MV208" s="27">
        <v>8599</v>
      </c>
      <c r="MW208" s="25">
        <v>8587</v>
      </c>
      <c r="MX208" s="18">
        <v>3</v>
      </c>
      <c r="MY208" s="18">
        <v>1</v>
      </c>
      <c r="MZ208" s="18">
        <v>2</v>
      </c>
      <c r="NA208" s="18">
        <v>2</v>
      </c>
      <c r="NB208" s="18">
        <v>0</v>
      </c>
      <c r="NC208" s="18">
        <v>0</v>
      </c>
      <c r="ND208" s="18">
        <v>4</v>
      </c>
      <c r="NE208" s="17">
        <f t="shared" si="807"/>
        <v>0.9986044888940574</v>
      </c>
      <c r="NF208" s="10">
        <f t="shared" si="808"/>
        <v>36251.340155832077</v>
      </c>
      <c r="NG208" s="17">
        <f t="shared" si="809"/>
        <v>0.99883707407838118</v>
      </c>
      <c r="NH208" s="25">
        <v>8599</v>
      </c>
      <c r="NI208" s="25">
        <v>6811</v>
      </c>
      <c r="NJ208" s="25">
        <v>1071</v>
      </c>
      <c r="NK208" s="18" t="s">
        <v>764</v>
      </c>
      <c r="NL208" s="18">
        <v>171</v>
      </c>
      <c r="NM208" s="18">
        <v>17</v>
      </c>
      <c r="NN208" s="18">
        <v>414</v>
      </c>
      <c r="NO208" s="18">
        <v>13</v>
      </c>
      <c r="NP208" s="18" t="s">
        <v>764</v>
      </c>
      <c r="NQ208" s="32">
        <v>102</v>
      </c>
      <c r="NR208" s="27">
        <v>8599</v>
      </c>
      <c r="NS208" s="37">
        <f t="shared" si="810"/>
        <v>3.5840213978369579</v>
      </c>
      <c r="NT208" s="37">
        <f t="shared" si="811"/>
        <v>0.96710022844953469</v>
      </c>
      <c r="NU208" s="37">
        <f t="shared" si="812"/>
        <v>0.27901619131055516</v>
      </c>
      <c r="NV208" s="17">
        <f t="shared" si="813"/>
        <v>5.6657369460000481E-2</v>
      </c>
      <c r="NW208" s="10">
        <f t="shared" si="814"/>
        <v>433</v>
      </c>
      <c r="NX208" s="17">
        <f t="shared" si="815"/>
        <v>5.0354692406093735E-2</v>
      </c>
      <c r="NY208" s="19">
        <f t="shared" si="816"/>
        <v>7.8033484113968531E-3</v>
      </c>
      <c r="NZ208" s="25">
        <v>2159</v>
      </c>
      <c r="OA208" s="25">
        <v>8108</v>
      </c>
      <c r="OB208" s="25">
        <v>4213</v>
      </c>
      <c r="OC208" s="25">
        <v>8166</v>
      </c>
      <c r="OD208" s="25">
        <v>4058</v>
      </c>
      <c r="OE208" s="25">
        <v>4115</v>
      </c>
      <c r="OF208" s="17">
        <f t="shared" si="817"/>
        <v>0.94964530759390631</v>
      </c>
      <c r="OG208" s="17">
        <f t="shared" si="818"/>
        <v>0.25107570647749738</v>
      </c>
      <c r="OH208" s="17">
        <f t="shared" si="819"/>
        <v>0.9429003372485173</v>
      </c>
      <c r="OI208" s="69">
        <f t="shared" si="820"/>
        <v>0.47854401674613328</v>
      </c>
      <c r="OJ208" s="27">
        <v>8599</v>
      </c>
      <c r="OK208" s="25">
        <v>2789</v>
      </c>
      <c r="OL208" s="18">
        <v>63</v>
      </c>
      <c r="OM208" s="18">
        <v>397</v>
      </c>
      <c r="ON208" s="18">
        <v>2</v>
      </c>
      <c r="OO208" s="18">
        <v>3</v>
      </c>
      <c r="OP208" s="18">
        <v>35</v>
      </c>
      <c r="OQ208" s="18">
        <v>4</v>
      </c>
      <c r="OR208" s="69">
        <f t="shared" si="821"/>
        <v>0.33596929875566928</v>
      </c>
      <c r="OS208" s="64"/>
      <c r="OT208" s="64"/>
      <c r="OU208" s="64"/>
      <c r="OV208" s="17">
        <v>0</v>
      </c>
      <c r="OW208" s="64"/>
      <c r="OX208" s="36"/>
      <c r="OY208" s="36"/>
      <c r="OZ208" s="64"/>
      <c r="PA208" s="64"/>
      <c r="PB208" s="64"/>
      <c r="PC208" s="17">
        <v>0</v>
      </c>
      <c r="PD208" s="64"/>
      <c r="PE208" s="40">
        <f t="shared" si="822"/>
        <v>0</v>
      </c>
      <c r="PF208" s="36">
        <f t="shared" si="823"/>
        <v>0</v>
      </c>
      <c r="PG208" s="64"/>
      <c r="PH208" s="64"/>
      <c r="PI208" s="64"/>
      <c r="PJ208" s="17">
        <v>0</v>
      </c>
      <c r="PK208" s="64"/>
      <c r="PL208" s="41">
        <f t="shared" si="824"/>
        <v>0</v>
      </c>
      <c r="PM208" s="36">
        <f t="shared" si="825"/>
        <v>0</v>
      </c>
      <c r="PN208" s="64"/>
      <c r="PO208" s="64"/>
      <c r="PP208" s="64"/>
      <c r="PQ208" s="17">
        <v>0</v>
      </c>
      <c r="PR208" s="64"/>
      <c r="PS208" s="41">
        <f t="shared" si="826"/>
        <v>0</v>
      </c>
      <c r="PT208" s="36">
        <f t="shared" si="827"/>
        <v>0</v>
      </c>
      <c r="PU208" s="64"/>
      <c r="PV208" s="64"/>
      <c r="PW208" s="64"/>
      <c r="PX208" s="17">
        <v>0</v>
      </c>
      <c r="PY208" s="64"/>
      <c r="PZ208" s="36">
        <f t="shared" si="828"/>
        <v>0</v>
      </c>
      <c r="QA208" s="64"/>
      <c r="QB208" s="64"/>
      <c r="QC208" s="17">
        <v>0</v>
      </c>
      <c r="QD208" s="64"/>
      <c r="QE208" s="22">
        <f t="shared" si="829"/>
        <v>0</v>
      </c>
      <c r="QF208" s="22"/>
      <c r="QG208" s="64"/>
      <c r="QH208" s="64"/>
      <c r="QI208" s="64"/>
      <c r="QJ208" s="17">
        <v>0</v>
      </c>
      <c r="QK208" s="64"/>
      <c r="QL208" s="42">
        <f t="shared" si="830"/>
        <v>0</v>
      </c>
      <c r="QM208" s="64"/>
      <c r="QN208" s="64"/>
      <c r="QO208" s="64"/>
      <c r="QP208" s="64"/>
      <c r="QQ208" s="17">
        <v>0</v>
      </c>
      <c r="QR208" s="64"/>
      <c r="QS208" s="36">
        <f t="shared" si="831"/>
        <v>0</v>
      </c>
      <c r="QT208" s="64"/>
      <c r="QU208" s="64"/>
      <c r="QV208" s="64"/>
      <c r="QW208" s="17">
        <v>0</v>
      </c>
      <c r="QX208" s="64"/>
      <c r="QY208" s="36">
        <f t="shared" si="832"/>
        <v>0</v>
      </c>
      <c r="QZ208" s="64"/>
      <c r="RA208" s="64"/>
      <c r="RB208" s="64"/>
      <c r="RC208" s="17">
        <v>0</v>
      </c>
      <c r="RD208" s="64"/>
      <c r="RE208" s="36">
        <f t="shared" si="833"/>
        <v>0</v>
      </c>
      <c r="RF208" s="64"/>
      <c r="RG208" s="10"/>
      <c r="RH208" s="10"/>
      <c r="RI208" s="17"/>
      <c r="RJ208" s="17"/>
      <c r="RK208" s="17"/>
      <c r="RL208" s="17"/>
      <c r="RM208" s="17"/>
      <c r="RN208" s="17"/>
      <c r="RO208" s="17"/>
      <c r="RP208" s="17"/>
      <c r="RQ208" s="17"/>
      <c r="RR208" s="36"/>
      <c r="RS208" s="36"/>
      <c r="RT208" s="10"/>
      <c r="RU208" s="17"/>
      <c r="RV208" s="37"/>
      <c r="RW208" s="36"/>
      <c r="RX208" s="85">
        <v>13.591480000000001</v>
      </c>
      <c r="RY208" s="93">
        <v>330</v>
      </c>
      <c r="RZ208" s="43" t="b">
        <v>1</v>
      </c>
      <c r="SA208" s="18" t="b">
        <v>0</v>
      </c>
      <c r="SB208" s="18" t="b">
        <v>0</v>
      </c>
      <c r="SC208" s="18" t="b">
        <v>0</v>
      </c>
      <c r="SD208" s="18" t="b">
        <v>0</v>
      </c>
      <c r="SE208" s="32" t="b">
        <v>0</v>
      </c>
      <c r="SF208" s="43" t="b">
        <v>0</v>
      </c>
      <c r="SG208" s="18" t="b">
        <v>0</v>
      </c>
      <c r="SH208" s="18"/>
      <c r="SI208" s="18"/>
      <c r="SJ208" s="18"/>
      <c r="SK208" s="18"/>
      <c r="SL208" s="18"/>
      <c r="SM208" s="18"/>
      <c r="SN208" s="18"/>
      <c r="SO208" s="18"/>
      <c r="SP208" s="18"/>
      <c r="SQ208" s="17">
        <f t="shared" si="834"/>
        <v>0</v>
      </c>
      <c r="SR208" s="17">
        <f t="shared" si="835"/>
        <v>0</v>
      </c>
      <c r="SS208" s="17">
        <f t="shared" si="836"/>
        <v>0</v>
      </c>
      <c r="ST208" s="17">
        <f t="shared" si="837"/>
        <v>0</v>
      </c>
      <c r="SU208" s="17">
        <f t="shared" si="838"/>
        <v>0</v>
      </c>
      <c r="SV208" s="17">
        <f t="shared" si="868"/>
        <v>0</v>
      </c>
      <c r="SW208" s="17">
        <f t="shared" si="839"/>
        <v>0</v>
      </c>
      <c r="SX208" s="17">
        <f t="shared" si="840"/>
        <v>0</v>
      </c>
      <c r="SY208" s="17">
        <f t="shared" si="841"/>
        <v>0</v>
      </c>
      <c r="SZ208" s="17">
        <f t="shared" si="842"/>
        <v>0</v>
      </c>
      <c r="TA208" s="17">
        <f t="shared" si="843"/>
        <v>0</v>
      </c>
      <c r="TB208" s="24">
        <f t="shared" si="844"/>
        <v>620</v>
      </c>
      <c r="TC208" s="69">
        <f t="shared" si="845"/>
        <v>1</v>
      </c>
      <c r="TD208" s="17">
        <f t="shared" si="867"/>
        <v>2.6014568158168575E-6</v>
      </c>
      <c r="TE208" s="95"/>
      <c r="TF208" s="71"/>
      <c r="TG208" s="71"/>
      <c r="TH208" s="71">
        <v>2</v>
      </c>
      <c r="TI208" s="71"/>
      <c r="TJ208" s="71"/>
      <c r="TK208" s="71">
        <v>6</v>
      </c>
      <c r="TL208" s="71"/>
      <c r="TM208" s="71">
        <v>2</v>
      </c>
      <c r="TN208" s="71"/>
      <c r="TO208" s="71">
        <v>2</v>
      </c>
      <c r="TP208" s="71"/>
      <c r="TQ208" s="71"/>
      <c r="TR208" s="72"/>
      <c r="TS208" s="72"/>
      <c r="TT208" s="72"/>
      <c r="TU208" s="72"/>
      <c r="TV208" s="72">
        <v>2</v>
      </c>
      <c r="TW208" s="72"/>
      <c r="TX208" s="72"/>
      <c r="TY208" s="72">
        <v>1</v>
      </c>
      <c r="TZ208" s="72">
        <v>20</v>
      </c>
      <c r="UA208" s="72"/>
      <c r="UB208" s="72">
        <v>1</v>
      </c>
      <c r="UC208" s="72"/>
      <c r="UD208" s="72"/>
      <c r="UE208" s="72"/>
      <c r="UF208" s="72"/>
      <c r="UG208" s="72">
        <v>14</v>
      </c>
      <c r="UH208" s="72"/>
      <c r="UI208" s="72"/>
      <c r="UJ208" s="73"/>
      <c r="UK208" s="73"/>
      <c r="UL208" s="73"/>
      <c r="UM208" s="73"/>
      <c r="UN208" s="73">
        <v>6</v>
      </c>
      <c r="UO208" s="73"/>
      <c r="UP208" s="73"/>
      <c r="UQ208" s="73">
        <v>1</v>
      </c>
      <c r="UR208" s="73">
        <v>7</v>
      </c>
      <c r="US208" s="73">
        <v>1</v>
      </c>
      <c r="UT208" s="73"/>
      <c r="UU208" s="73"/>
      <c r="UV208" s="73"/>
      <c r="UW208" s="73"/>
      <c r="UX208" s="73"/>
      <c r="UY208" s="73">
        <v>13</v>
      </c>
      <c r="UZ208" s="73"/>
      <c r="VA208" s="73"/>
      <c r="VB208" s="73"/>
      <c r="VC208" s="73"/>
      <c r="VD208" s="73"/>
      <c r="VE208" s="73"/>
      <c r="VF208" s="73">
        <v>4</v>
      </c>
      <c r="VG208" s="73"/>
      <c r="VH208" s="73">
        <v>1</v>
      </c>
      <c r="VI208" s="73"/>
      <c r="VJ208" s="73">
        <v>7</v>
      </c>
      <c r="VK208" s="73">
        <v>1</v>
      </c>
      <c r="VL208" s="73"/>
      <c r="VM208" s="73"/>
      <c r="VN208" s="73"/>
      <c r="VO208" s="73"/>
      <c r="VP208" s="73">
        <v>1</v>
      </c>
      <c r="VQ208" s="73"/>
      <c r="VR208" s="73"/>
      <c r="VS208" s="73"/>
      <c r="VT208" s="73"/>
      <c r="VU208" s="73"/>
      <c r="VV208" s="73">
        <v>7</v>
      </c>
      <c r="VW208" s="73">
        <v>2</v>
      </c>
      <c r="VX208" s="73"/>
      <c r="VY208" s="73">
        <v>1</v>
      </c>
      <c r="VZ208" s="73"/>
      <c r="WA208" s="73">
        <v>6</v>
      </c>
      <c r="WB208" s="73"/>
      <c r="WC208" s="73">
        <v>2</v>
      </c>
      <c r="WD208" s="73"/>
      <c r="WE208" s="73"/>
      <c r="WF208" s="73"/>
      <c r="WG208" s="73"/>
      <c r="WH208" s="73">
        <v>1</v>
      </c>
      <c r="WI208" s="73"/>
      <c r="WJ208" s="73"/>
      <c r="WK208" s="73"/>
      <c r="WL208" s="73"/>
      <c r="WM208" s="73"/>
      <c r="WN208" s="73"/>
      <c r="WO208" s="22">
        <f t="shared" si="846"/>
        <v>0</v>
      </c>
      <c r="WP208" s="22">
        <f t="shared" si="847"/>
        <v>0</v>
      </c>
      <c r="WQ208" s="22">
        <f t="shared" si="848"/>
        <v>0</v>
      </c>
      <c r="WR208" s="22">
        <f t="shared" si="849"/>
        <v>7</v>
      </c>
      <c r="WS208" s="22">
        <f t="shared" si="850"/>
        <v>16</v>
      </c>
      <c r="WT208" s="22">
        <f t="shared" si="851"/>
        <v>0</v>
      </c>
      <c r="WU208" s="22">
        <f t="shared" si="852"/>
        <v>2</v>
      </c>
      <c r="WV208" s="22">
        <f t="shared" si="853"/>
        <v>2</v>
      </c>
      <c r="WW208" s="22">
        <f t="shared" si="854"/>
        <v>46</v>
      </c>
      <c r="WX208" s="22">
        <f t="shared" si="855"/>
        <v>0</v>
      </c>
      <c r="WY208" s="22">
        <f t="shared" si="856"/>
        <v>7</v>
      </c>
      <c r="WZ208" s="22">
        <f t="shared" si="857"/>
        <v>0</v>
      </c>
      <c r="XA208" s="22">
        <f t="shared" si="858"/>
        <v>0</v>
      </c>
      <c r="XB208" s="22">
        <f t="shared" si="859"/>
        <v>0</v>
      </c>
      <c r="XC208" s="22">
        <f t="shared" si="860"/>
        <v>0</v>
      </c>
      <c r="XD208" s="22">
        <f t="shared" si="861"/>
        <v>0</v>
      </c>
      <c r="XE208" s="22">
        <f t="shared" si="862"/>
        <v>30</v>
      </c>
      <c r="XF208" s="22">
        <f t="shared" si="863"/>
        <v>0</v>
      </c>
      <c r="XG208" s="93">
        <f t="shared" si="864"/>
        <v>0</v>
      </c>
    </row>
    <row r="209" spans="1:631" ht="17.100000000000001" customHeight="1" x14ac:dyDescent="0.2">
      <c r="A209" s="101"/>
      <c r="B209" s="27" t="s">
        <v>461</v>
      </c>
      <c r="C209" s="535" t="s">
        <v>462</v>
      </c>
      <c r="D209" s="25" t="s">
        <v>532</v>
      </c>
      <c r="E209" s="535" t="s">
        <v>533</v>
      </c>
      <c r="F209" s="25" t="s">
        <v>540</v>
      </c>
      <c r="G209" s="535" t="s">
        <v>541</v>
      </c>
      <c r="H209" s="25"/>
      <c r="I209" s="28">
        <v>10</v>
      </c>
      <c r="J209" s="17">
        <f t="shared" si="730"/>
        <v>0.99742901855577903</v>
      </c>
      <c r="K209" s="17">
        <f t="shared" si="731"/>
        <v>0.98736865638274085</v>
      </c>
      <c r="L209" s="17">
        <f t="shared" si="732"/>
        <v>1</v>
      </c>
      <c r="M209" s="17">
        <f t="shared" si="733"/>
        <v>0.34640149611236987</v>
      </c>
      <c r="N209" s="17">
        <f t="shared" si="734"/>
        <v>0.82270742358078608</v>
      </c>
      <c r="O209" s="17">
        <f t="shared" si="735"/>
        <v>0.99955287279230942</v>
      </c>
      <c r="P209" s="17">
        <f t="shared" si="736"/>
        <v>0.92955239064089523</v>
      </c>
      <c r="Q209" s="17">
        <f t="shared" si="737"/>
        <v>0.86315420794556186</v>
      </c>
      <c r="R209" s="69">
        <f t="shared" si="738"/>
        <v>0.96759209247056277</v>
      </c>
      <c r="S209" s="422">
        <f t="shared" si="739"/>
        <v>0.87930646205344487</v>
      </c>
      <c r="T209" s="17">
        <f t="shared" si="865"/>
        <v>0.12069353794655513</v>
      </c>
      <c r="U209" s="10">
        <f t="shared" si="740"/>
        <v>3024.2179803268318</v>
      </c>
      <c r="V209" s="32">
        <v>8</v>
      </c>
      <c r="W209" s="550">
        <f t="shared" si="741"/>
        <v>0</v>
      </c>
      <c r="X209" s="550">
        <f t="shared" si="742"/>
        <v>0.76819535094233382</v>
      </c>
      <c r="Y209" s="550">
        <f t="shared" si="743"/>
        <v>0.23180464905766618</v>
      </c>
      <c r="Z209" s="551">
        <f t="shared" si="744"/>
        <v>5808.3290914379413</v>
      </c>
      <c r="AA209" s="426">
        <f t="shared" si="745"/>
        <v>1</v>
      </c>
      <c r="AB209" s="59">
        <f t="shared" si="746"/>
        <v>0.97685834502103785</v>
      </c>
      <c r="AC209" s="59">
        <f t="shared" si="747"/>
        <v>3.6182158452900813E-2</v>
      </c>
      <c r="AD209" s="59">
        <f t="shared" si="748"/>
        <v>0.82270742358078608</v>
      </c>
      <c r="AE209" s="59">
        <f t="shared" si="749"/>
        <v>0.13684579205443811</v>
      </c>
      <c r="AF209" s="59">
        <f t="shared" si="750"/>
        <v>5.8126536999776436E-3</v>
      </c>
      <c r="AG209" s="59">
        <f t="shared" si="751"/>
        <v>0</v>
      </c>
      <c r="AH209" s="59">
        <f t="shared" si="752"/>
        <v>0.99955287279230942</v>
      </c>
      <c r="AI209" s="59">
        <f t="shared" si="753"/>
        <v>0.99977643639615466</v>
      </c>
      <c r="AJ209" s="59">
        <f t="shared" si="754"/>
        <v>0.99508160071540352</v>
      </c>
      <c r="AK209" s="59">
        <f t="shared" si="755"/>
        <v>7.0447609359104782E-2</v>
      </c>
      <c r="AL209" s="35">
        <f t="shared" si="756"/>
        <v>1</v>
      </c>
      <c r="AM209" s="27">
        <v>25057</v>
      </c>
      <c r="AN209" s="25">
        <v>10728</v>
      </c>
      <c r="AO209" s="25">
        <v>14329</v>
      </c>
      <c r="AP209" s="17">
        <f t="shared" si="757"/>
        <v>4.8667359809617531E-4</v>
      </c>
      <c r="AQ209" s="63">
        <v>74.869146486146974</v>
      </c>
      <c r="AR209" s="58">
        <v>0.60432303638600005</v>
      </c>
      <c r="AS209" s="24">
        <f t="shared" si="758"/>
        <v>41462.9237863362</v>
      </c>
      <c r="AT209" s="17">
        <v>1</v>
      </c>
      <c r="AU209" s="25">
        <v>18161</v>
      </c>
      <c r="AV209" s="25">
        <v>7667</v>
      </c>
      <c r="AW209" s="25">
        <v>10494</v>
      </c>
      <c r="AX209" s="25">
        <v>6896</v>
      </c>
      <c r="AY209" s="25">
        <v>3061</v>
      </c>
      <c r="AZ209" s="25">
        <v>3835</v>
      </c>
      <c r="BA209" s="25">
        <v>25057</v>
      </c>
      <c r="BB209" s="25">
        <v>10728</v>
      </c>
      <c r="BC209" s="25">
        <v>14329</v>
      </c>
      <c r="BD209" s="63">
        <v>74.869146486146974</v>
      </c>
      <c r="BE209" s="18" t="s">
        <v>764</v>
      </c>
      <c r="BF209" s="18" t="s">
        <v>764</v>
      </c>
      <c r="BG209" s="18" t="s">
        <v>764</v>
      </c>
      <c r="BH209" s="63"/>
      <c r="BI209" s="17">
        <v>1</v>
      </c>
      <c r="BJ209" s="25">
        <v>2735</v>
      </c>
      <c r="BK209" s="25">
        <v>19986</v>
      </c>
      <c r="BL209" s="25">
        <v>2336</v>
      </c>
      <c r="BM209" s="17">
        <v>0.25372760932652855</v>
      </c>
      <c r="BN209" s="10">
        <f t="shared" si="759"/>
        <v>18699.347293105173</v>
      </c>
      <c r="BO209" s="29">
        <v>0.13684579205443811</v>
      </c>
      <c r="BP209" s="30">
        <f t="shared" si="760"/>
        <v>0.86315420794556186</v>
      </c>
      <c r="BQ209" s="31">
        <v>11.688181727209045</v>
      </c>
      <c r="BR209" s="25">
        <v>22322</v>
      </c>
      <c r="BS209" s="25">
        <v>12679</v>
      </c>
      <c r="BT209" s="25">
        <v>8253</v>
      </c>
      <c r="BU209" s="18">
        <v>1133</v>
      </c>
      <c r="BV209" s="18">
        <v>215</v>
      </c>
      <c r="BW209" s="18">
        <v>42</v>
      </c>
      <c r="BX209" s="25">
        <v>4473</v>
      </c>
      <c r="BY209" s="25">
        <v>2679</v>
      </c>
      <c r="BZ209" s="25">
        <v>1794</v>
      </c>
      <c r="CA209" s="59">
        <v>0.40107310529845741</v>
      </c>
      <c r="CB209" s="25">
        <v>18161</v>
      </c>
      <c r="CC209" s="25">
        <v>6896</v>
      </c>
      <c r="CD209" s="17">
        <f t="shared" si="761"/>
        <v>0.37971477341556081</v>
      </c>
      <c r="CE209" s="18">
        <v>506</v>
      </c>
      <c r="CF209" s="18">
        <v>708</v>
      </c>
      <c r="CG209" s="18">
        <v>865</v>
      </c>
      <c r="CH209" s="18">
        <v>830</v>
      </c>
      <c r="CI209" s="18">
        <v>606</v>
      </c>
      <c r="CJ209" s="18">
        <v>376</v>
      </c>
      <c r="CK209" s="18">
        <v>241</v>
      </c>
      <c r="CL209" s="18">
        <v>141</v>
      </c>
      <c r="CM209" s="18">
        <v>200</v>
      </c>
      <c r="CN209" s="26">
        <v>4.0601386094343841</v>
      </c>
      <c r="CO209" s="27">
        <v>4473</v>
      </c>
      <c r="CP209" s="34">
        <f t="shared" si="762"/>
        <v>5.6018332215515318</v>
      </c>
      <c r="CQ209" s="25">
        <v>3976</v>
      </c>
      <c r="CR209" s="18">
        <v>364</v>
      </c>
      <c r="CS209" s="18">
        <v>79</v>
      </c>
      <c r="CT209" s="18">
        <v>54</v>
      </c>
      <c r="CU209" s="18" t="s">
        <v>764</v>
      </c>
      <c r="CV209" s="18" t="s">
        <v>764</v>
      </c>
      <c r="CW209" s="18" t="s">
        <v>764</v>
      </c>
      <c r="CX209" s="18" t="s">
        <v>764</v>
      </c>
      <c r="CY209" s="25">
        <v>4473</v>
      </c>
      <c r="CZ209" s="25">
        <v>3192</v>
      </c>
      <c r="DA209" s="18">
        <v>834</v>
      </c>
      <c r="DB209" s="18">
        <v>170</v>
      </c>
      <c r="DC209" s="18">
        <v>244</v>
      </c>
      <c r="DD209" s="18">
        <v>20</v>
      </c>
      <c r="DE209" s="18">
        <v>13</v>
      </c>
      <c r="DF209" s="25">
        <v>4473</v>
      </c>
      <c r="DG209" s="18">
        <v>2</v>
      </c>
      <c r="DH209" s="18">
        <v>0</v>
      </c>
      <c r="DI209" s="18">
        <v>24</v>
      </c>
      <c r="DJ209" s="25">
        <v>3244</v>
      </c>
      <c r="DK209" s="25">
        <v>1199</v>
      </c>
      <c r="DL209" s="18">
        <v>4</v>
      </c>
      <c r="DM209" s="25">
        <f t="shared" si="763"/>
        <v>8.1202772188687682</v>
      </c>
      <c r="DN209" s="17">
        <f t="shared" si="764"/>
        <v>0.72524033087413364</v>
      </c>
      <c r="DO209" s="17">
        <f t="shared" si="765"/>
        <v>0.26805276101050751</v>
      </c>
      <c r="DP209" s="23">
        <f t="shared" si="766"/>
        <v>5.8126536999776436E-3</v>
      </c>
      <c r="DQ209" s="23">
        <f t="shared" si="767"/>
        <v>0.99418734630002237</v>
      </c>
      <c r="DR209" s="25">
        <v>4473</v>
      </c>
      <c r="DS209" s="18">
        <v>1</v>
      </c>
      <c r="DT209" s="18">
        <v>0</v>
      </c>
      <c r="DU209" s="18">
        <v>0</v>
      </c>
      <c r="DV209" s="18">
        <v>86</v>
      </c>
      <c r="DW209" s="18">
        <v>30</v>
      </c>
      <c r="DX209" s="25">
        <v>4340</v>
      </c>
      <c r="DY209" s="18">
        <v>16</v>
      </c>
      <c r="DZ209" s="17">
        <f t="shared" si="768"/>
        <v>1.9450033534540577E-2</v>
      </c>
      <c r="EA209" s="17">
        <f t="shared" si="769"/>
        <v>0.98054996646545944</v>
      </c>
      <c r="EB209" s="25">
        <v>4473</v>
      </c>
      <c r="EC209" s="18">
        <v>0</v>
      </c>
      <c r="ED209" s="18">
        <v>0</v>
      </c>
      <c r="EE209" s="18">
        <v>477</v>
      </c>
      <c r="EF209" s="17">
        <f t="shared" si="869"/>
        <v>0.10663983903420524</v>
      </c>
      <c r="EG209" s="25">
        <v>3958</v>
      </c>
      <c r="EH209" s="18">
        <v>38</v>
      </c>
      <c r="EI209" s="17">
        <f t="shared" si="770"/>
        <v>0</v>
      </c>
      <c r="EJ209" s="17">
        <f t="shared" si="771"/>
        <v>0.88486474401967363</v>
      </c>
      <c r="EK209" s="69">
        <f t="shared" si="772"/>
        <v>0.98736865638274085</v>
      </c>
      <c r="EL209" s="43">
        <v>15686</v>
      </c>
      <c r="EM209" s="18">
        <v>15323</v>
      </c>
      <c r="EN209" s="18">
        <v>363</v>
      </c>
      <c r="EO209" s="59">
        <v>0.97685834502103785</v>
      </c>
      <c r="EP209" s="18">
        <v>6429</v>
      </c>
      <c r="EQ209" s="18">
        <v>6366</v>
      </c>
      <c r="ER209" s="18">
        <v>63</v>
      </c>
      <c r="ES209" s="59">
        <v>0.99020065328978069</v>
      </c>
      <c r="ET209" s="18">
        <v>9257</v>
      </c>
      <c r="EU209" s="18">
        <v>8957</v>
      </c>
      <c r="EV209" s="18">
        <v>300</v>
      </c>
      <c r="EW209" s="59">
        <v>0.96759209247056277</v>
      </c>
      <c r="EX209" s="18">
        <v>15686</v>
      </c>
      <c r="EY209" s="18">
        <v>15323</v>
      </c>
      <c r="EZ209" s="18">
        <v>363</v>
      </c>
      <c r="FA209" s="59">
        <v>0.97685834502103785</v>
      </c>
      <c r="FB209" s="18" t="s">
        <v>764</v>
      </c>
      <c r="FC209" s="18" t="s">
        <v>764</v>
      </c>
      <c r="FD209" s="18" t="s">
        <v>764</v>
      </c>
      <c r="FE209" s="59">
        <v>0</v>
      </c>
      <c r="FF209" s="25">
        <v>6589</v>
      </c>
      <c r="FG209" s="25">
        <v>2156</v>
      </c>
      <c r="FH209" s="25">
        <v>4247</v>
      </c>
      <c r="FI209" s="18">
        <v>186</v>
      </c>
      <c r="FJ209" s="23">
        <f t="shared" si="773"/>
        <v>2.8228866292305359E-2</v>
      </c>
      <c r="FK209" s="23">
        <f t="shared" si="774"/>
        <v>0.64455911367430563</v>
      </c>
      <c r="FL209" s="36">
        <f t="shared" si="775"/>
        <v>11.591397849462366</v>
      </c>
      <c r="FM209" s="25">
        <v>2895</v>
      </c>
      <c r="FN209" s="25">
        <v>1069</v>
      </c>
      <c r="FO209" s="17">
        <f t="shared" si="776"/>
        <v>0.36925734024179618</v>
      </c>
      <c r="FP209" s="25">
        <v>1762</v>
      </c>
      <c r="FQ209" s="17">
        <f t="shared" si="777"/>
        <v>0.60863557858376516</v>
      </c>
      <c r="FR209" s="18">
        <v>64</v>
      </c>
      <c r="FS209" s="17">
        <f t="shared" si="778"/>
        <v>2.2107081174438686E-2</v>
      </c>
      <c r="FT209" s="25">
        <v>3694</v>
      </c>
      <c r="FU209" s="25">
        <v>1087</v>
      </c>
      <c r="FV209" s="25">
        <v>2485</v>
      </c>
      <c r="FW209" s="17">
        <f t="shared" si="779"/>
        <v>3.3026529507309152E-2</v>
      </c>
      <c r="FX209" s="17">
        <f t="shared" si="780"/>
        <v>0.67271250676773142</v>
      </c>
      <c r="FY209" s="18">
        <v>122</v>
      </c>
      <c r="FZ209" s="25">
        <v>16030</v>
      </c>
      <c r="GA209" s="18">
        <v>580</v>
      </c>
      <c r="GB209" s="25">
        <v>2262</v>
      </c>
      <c r="GC209" s="25">
        <v>3122</v>
      </c>
      <c r="GD209" s="25">
        <v>3198</v>
      </c>
      <c r="GE209" s="18">
        <v>39</v>
      </c>
      <c r="GF209" s="25">
        <v>6496</v>
      </c>
      <c r="GG209" s="18">
        <v>247</v>
      </c>
      <c r="GH209" s="18">
        <v>30</v>
      </c>
      <c r="GI209" s="18">
        <v>56</v>
      </c>
      <c r="GJ209" s="10">
        <f t="shared" si="781"/>
        <v>580</v>
      </c>
      <c r="GK209" s="10">
        <f t="shared" si="870"/>
        <v>15450</v>
      </c>
      <c r="GL209" s="10">
        <f t="shared" si="871"/>
        <v>13188</v>
      </c>
      <c r="GM209" s="10">
        <f t="shared" si="782"/>
        <v>2842</v>
      </c>
      <c r="GN209" s="10">
        <f t="shared" si="872"/>
        <v>10066</v>
      </c>
      <c r="GO209" s="17">
        <f t="shared" si="783"/>
        <v>3.6182158452900813E-2</v>
      </c>
      <c r="GP209" s="17">
        <f t="shared" si="873"/>
        <v>0.96381784154709915</v>
      </c>
      <c r="GQ209" s="17">
        <f t="shared" si="874"/>
        <v>0.82270742358078608</v>
      </c>
      <c r="GR209" s="17">
        <f t="shared" si="875"/>
        <v>0.62794759825327506</v>
      </c>
      <c r="GS209" s="17">
        <f t="shared" si="784"/>
        <v>0.89326263256394256</v>
      </c>
      <c r="GT209" s="25">
        <v>6700</v>
      </c>
      <c r="GU209" s="18">
        <v>142</v>
      </c>
      <c r="GV209" s="25">
        <v>784</v>
      </c>
      <c r="GW209" s="25">
        <v>1519</v>
      </c>
      <c r="GX209" s="25">
        <v>1636</v>
      </c>
      <c r="GY209" s="18">
        <v>22</v>
      </c>
      <c r="GZ209" s="25">
        <v>2454</v>
      </c>
      <c r="HA209" s="18">
        <v>86</v>
      </c>
      <c r="HB209" s="18">
        <v>20</v>
      </c>
      <c r="HC209" s="18">
        <v>37</v>
      </c>
      <c r="HD209" s="23">
        <f t="shared" si="785"/>
        <v>2.1194029850746268E-2</v>
      </c>
      <c r="HE209" s="23">
        <f t="shared" si="786"/>
        <v>0.97880597014925375</v>
      </c>
      <c r="HF209" s="23">
        <f t="shared" si="787"/>
        <v>0.86179104477611945</v>
      </c>
      <c r="HG209" s="23">
        <f t="shared" si="788"/>
        <v>0.63507462686567162</v>
      </c>
      <c r="HH209" s="25">
        <v>9330</v>
      </c>
      <c r="HI209" s="18">
        <v>438</v>
      </c>
      <c r="HJ209" s="25">
        <v>1478</v>
      </c>
      <c r="HK209" s="25">
        <v>1603</v>
      </c>
      <c r="HL209" s="25">
        <v>1562</v>
      </c>
      <c r="HM209" s="18">
        <v>17</v>
      </c>
      <c r="HN209" s="25">
        <v>4042</v>
      </c>
      <c r="HO209" s="18">
        <v>161</v>
      </c>
      <c r="HP209" s="18">
        <v>10</v>
      </c>
      <c r="HQ209" s="18">
        <v>19</v>
      </c>
      <c r="HR209" s="23">
        <f t="shared" si="789"/>
        <v>4.694533762057878E-2</v>
      </c>
      <c r="HS209" s="23">
        <f t="shared" si="790"/>
        <v>0.95305466237942127</v>
      </c>
      <c r="HT209" s="80">
        <f t="shared" si="791"/>
        <v>0.79464094319399781</v>
      </c>
      <c r="HU209" s="27">
        <v>23592</v>
      </c>
      <c r="HV209" s="18">
        <v>1071</v>
      </c>
      <c r="HW209" s="25">
        <v>7601</v>
      </c>
      <c r="HX209" s="18">
        <v>1074</v>
      </c>
      <c r="HY209" s="25">
        <v>2978</v>
      </c>
      <c r="HZ209" s="18">
        <v>931</v>
      </c>
      <c r="IA209" s="18">
        <v>545</v>
      </c>
      <c r="IB209" s="18">
        <v>133</v>
      </c>
      <c r="IC209" s="25">
        <v>2872</v>
      </c>
      <c r="ID209" s="25">
        <v>3699</v>
      </c>
      <c r="IE209" s="25">
        <v>1896</v>
      </c>
      <c r="IF209" s="18">
        <v>220</v>
      </c>
      <c r="IG209" s="18">
        <v>572</v>
      </c>
      <c r="IH209" s="17">
        <f t="shared" si="792"/>
        <v>0.19625296710749407</v>
      </c>
      <c r="II209" s="17">
        <f t="shared" si="793"/>
        <v>3.9462529671074942E-2</v>
      </c>
      <c r="IJ209" s="30">
        <f t="shared" si="794"/>
        <v>25.340494092373792</v>
      </c>
      <c r="IK209" s="17">
        <f t="shared" si="866"/>
        <v>0.34640149611236987</v>
      </c>
      <c r="IL209" s="25">
        <v>9985</v>
      </c>
      <c r="IM209" s="18">
        <v>342</v>
      </c>
      <c r="IN209" s="25">
        <v>3614</v>
      </c>
      <c r="IO209" s="18">
        <v>694</v>
      </c>
      <c r="IP209" s="25">
        <v>1812</v>
      </c>
      <c r="IQ209" s="18">
        <v>457</v>
      </c>
      <c r="IR209" s="18">
        <v>317</v>
      </c>
      <c r="IS209" s="18">
        <v>78</v>
      </c>
      <c r="IT209" s="25">
        <v>1324</v>
      </c>
      <c r="IU209" s="25">
        <v>168</v>
      </c>
      <c r="IV209" s="25">
        <v>796</v>
      </c>
      <c r="IW209" s="18">
        <v>99</v>
      </c>
      <c r="IX209" s="18">
        <v>284</v>
      </c>
      <c r="IY209" s="17">
        <f t="shared" si="795"/>
        <v>0.72468703054581873</v>
      </c>
      <c r="IZ209" s="25">
        <v>13607</v>
      </c>
      <c r="JA209" s="18">
        <v>729</v>
      </c>
      <c r="JB209" s="25">
        <v>3987</v>
      </c>
      <c r="JC209" s="18">
        <v>380</v>
      </c>
      <c r="JD209" s="25">
        <v>1166</v>
      </c>
      <c r="JE209" s="18">
        <v>474</v>
      </c>
      <c r="JF209" s="18">
        <v>228</v>
      </c>
      <c r="JG209" s="18">
        <v>55</v>
      </c>
      <c r="JH209" s="25">
        <v>1548</v>
      </c>
      <c r="JI209" s="25">
        <v>3531</v>
      </c>
      <c r="JJ209" s="25">
        <v>1100</v>
      </c>
      <c r="JK209" s="18">
        <v>121</v>
      </c>
      <c r="JL209" s="18">
        <v>288</v>
      </c>
      <c r="JM209" s="80">
        <f t="shared" si="796"/>
        <v>0.51179539942676566</v>
      </c>
      <c r="JN209" s="43">
        <v>23592</v>
      </c>
      <c r="JO209" s="18">
        <v>19468</v>
      </c>
      <c r="JP209" s="18">
        <v>927</v>
      </c>
      <c r="JQ209" s="18">
        <v>920</v>
      </c>
      <c r="JR209" s="18">
        <v>125</v>
      </c>
      <c r="JS209" s="18">
        <v>20</v>
      </c>
      <c r="JT209" s="18">
        <v>123</v>
      </c>
      <c r="JU209" s="18">
        <v>209</v>
      </c>
      <c r="JV209" s="18">
        <v>138</v>
      </c>
      <c r="JW209" s="18">
        <v>1662</v>
      </c>
      <c r="JX209" s="17">
        <f t="shared" si="797"/>
        <v>7.0447609359104782E-2</v>
      </c>
      <c r="JY209" s="17">
        <f t="shared" si="798"/>
        <v>0.92955239064089523</v>
      </c>
      <c r="JZ209" s="18">
        <v>23592</v>
      </c>
      <c r="KA209" s="18">
        <v>19468</v>
      </c>
      <c r="KB209" s="18">
        <v>927</v>
      </c>
      <c r="KC209" s="18">
        <v>920</v>
      </c>
      <c r="KD209" s="18">
        <v>125</v>
      </c>
      <c r="KE209" s="18">
        <v>20</v>
      </c>
      <c r="KF209" s="18">
        <v>123</v>
      </c>
      <c r="KG209" s="18">
        <v>209</v>
      </c>
      <c r="KH209" s="18">
        <v>138</v>
      </c>
      <c r="KI209" s="18">
        <v>1662</v>
      </c>
      <c r="KJ209" s="17">
        <f t="shared" si="799"/>
        <v>7.0447609359104782E-2</v>
      </c>
      <c r="KK209" s="18" t="s">
        <v>764</v>
      </c>
      <c r="KL209" s="18" t="s">
        <v>764</v>
      </c>
      <c r="KM209" s="18" t="s">
        <v>764</v>
      </c>
      <c r="KN209" s="18" t="s">
        <v>764</v>
      </c>
      <c r="KO209" s="18" t="s">
        <v>764</v>
      </c>
      <c r="KP209" s="18" t="s">
        <v>764</v>
      </c>
      <c r="KQ209" s="18" t="s">
        <v>764</v>
      </c>
      <c r="KR209" s="18" t="s">
        <v>764</v>
      </c>
      <c r="KS209" s="18" t="s">
        <v>764</v>
      </c>
      <c r="KT209" s="18" t="s">
        <v>764</v>
      </c>
      <c r="KU209" s="69" t="s">
        <v>764</v>
      </c>
      <c r="KV209" s="27">
        <v>25057</v>
      </c>
      <c r="KW209" s="25">
        <v>23870</v>
      </c>
      <c r="KX209" s="18">
        <v>1187</v>
      </c>
      <c r="KY209" s="59">
        <v>4.737199185856248E-2</v>
      </c>
      <c r="KZ209" s="18">
        <v>498</v>
      </c>
      <c r="LA209" s="18">
        <v>314</v>
      </c>
      <c r="LB209" s="18">
        <v>726</v>
      </c>
      <c r="LC209" s="18">
        <v>343</v>
      </c>
      <c r="LD209" s="25">
        <v>10728</v>
      </c>
      <c r="LE209" s="25">
        <v>10212</v>
      </c>
      <c r="LF209" s="18">
        <v>516</v>
      </c>
      <c r="LG209" s="59">
        <v>4.8098434004474271E-2</v>
      </c>
      <c r="LH209" s="25">
        <v>14329</v>
      </c>
      <c r="LI209" s="25">
        <v>13658</v>
      </c>
      <c r="LJ209" s="18">
        <v>671</v>
      </c>
      <c r="LK209" s="35">
        <v>4.6828110824202664E-2</v>
      </c>
      <c r="LL209" s="27">
        <v>4473</v>
      </c>
      <c r="LM209" s="25">
        <v>1651</v>
      </c>
      <c r="LN209" s="25">
        <v>2821</v>
      </c>
      <c r="LO209" s="18">
        <v>1</v>
      </c>
      <c r="LP209" s="18" t="s">
        <v>764</v>
      </c>
      <c r="LQ209" s="18" t="s">
        <v>764</v>
      </c>
      <c r="LR209" s="18">
        <v>0</v>
      </c>
      <c r="LS209" s="23">
        <f t="shared" si="800"/>
        <v>0</v>
      </c>
      <c r="LT209" s="23">
        <f t="shared" si="801"/>
        <v>1</v>
      </c>
      <c r="LU209" s="17">
        <f t="shared" si="802"/>
        <v>0.99977643639615466</v>
      </c>
      <c r="LV209" s="25">
        <v>4473</v>
      </c>
      <c r="LW209" s="25">
        <v>1118</v>
      </c>
      <c r="LX209" s="18">
        <v>100</v>
      </c>
      <c r="LY209" s="18">
        <v>0</v>
      </c>
      <c r="LZ209" s="18">
        <v>0</v>
      </c>
      <c r="MA209" s="18">
        <v>0</v>
      </c>
      <c r="MB209" s="18">
        <v>0</v>
      </c>
      <c r="MC209" s="18">
        <v>1</v>
      </c>
      <c r="MD209" s="25">
        <v>3233</v>
      </c>
      <c r="ME209" s="18">
        <v>20</v>
      </c>
      <c r="MF209" s="18">
        <v>1</v>
      </c>
      <c r="MG209" s="17">
        <f t="shared" si="803"/>
        <v>2.23563603845294E-4</v>
      </c>
      <c r="MH209" s="17">
        <f t="shared" si="804"/>
        <v>0.99508160071540352</v>
      </c>
      <c r="MI209" s="25">
        <v>4473</v>
      </c>
      <c r="MJ209" s="25">
        <v>3817</v>
      </c>
      <c r="MK209" s="18">
        <v>647</v>
      </c>
      <c r="ML209" s="18">
        <v>4</v>
      </c>
      <c r="MM209" s="18">
        <v>0</v>
      </c>
      <c r="MN209" s="18">
        <v>0</v>
      </c>
      <c r="MO209" s="18">
        <v>0</v>
      </c>
      <c r="MP209" s="18">
        <v>0</v>
      </c>
      <c r="MQ209" s="18">
        <v>5</v>
      </c>
      <c r="MR209" s="18" t="s">
        <v>764</v>
      </c>
      <c r="MS209" s="18" t="s">
        <v>764</v>
      </c>
      <c r="MT209" s="17">
        <f t="shared" si="805"/>
        <v>1</v>
      </c>
      <c r="MU209" s="69">
        <f t="shared" si="806"/>
        <v>0.99742901855577903</v>
      </c>
      <c r="MV209" s="27">
        <v>4473</v>
      </c>
      <c r="MW209" s="25">
        <v>4471</v>
      </c>
      <c r="MX209" s="18">
        <v>1</v>
      </c>
      <c r="MY209" s="18">
        <v>1</v>
      </c>
      <c r="MZ209" s="18" t="s">
        <v>764</v>
      </c>
      <c r="NA209" s="18">
        <v>0</v>
      </c>
      <c r="NB209" s="18">
        <v>0</v>
      </c>
      <c r="NC209" s="18">
        <v>0</v>
      </c>
      <c r="ND209" s="18" t="s">
        <v>764</v>
      </c>
      <c r="NE209" s="17">
        <f t="shared" si="807"/>
        <v>0.99955287279230942</v>
      </c>
      <c r="NF209" s="10">
        <f t="shared" si="808"/>
        <v>18152.87972278113</v>
      </c>
      <c r="NG209" s="17">
        <f t="shared" si="809"/>
        <v>0.99955287279230942</v>
      </c>
      <c r="NH209" s="25">
        <v>4473</v>
      </c>
      <c r="NI209" s="25">
        <v>3492</v>
      </c>
      <c r="NJ209" s="18">
        <v>521</v>
      </c>
      <c r="NK209" s="18">
        <v>1</v>
      </c>
      <c r="NL209" s="18">
        <v>83</v>
      </c>
      <c r="NM209" s="18">
        <v>2</v>
      </c>
      <c r="NN209" s="18">
        <v>309</v>
      </c>
      <c r="NO209" s="18">
        <v>18</v>
      </c>
      <c r="NP209" s="18" t="s">
        <v>764</v>
      </c>
      <c r="NQ209" s="32">
        <v>47</v>
      </c>
      <c r="NR209" s="27">
        <v>4473</v>
      </c>
      <c r="NS209" s="37">
        <f t="shared" si="810"/>
        <v>3.3348982785602503</v>
      </c>
      <c r="NT209" s="37">
        <f t="shared" si="811"/>
        <v>0.89987768739272911</v>
      </c>
      <c r="NU209" s="37">
        <f t="shared" si="812"/>
        <v>0.29985922102299389</v>
      </c>
      <c r="NV209" s="17">
        <f t="shared" si="813"/>
        <v>6.0889780595485492E-2</v>
      </c>
      <c r="NW209" s="10">
        <f t="shared" si="814"/>
        <v>310</v>
      </c>
      <c r="NX209" s="17">
        <f t="shared" si="815"/>
        <v>6.9304717192041135E-2</v>
      </c>
      <c r="NY209" s="19">
        <f t="shared" si="816"/>
        <v>5.586692858043937E-3</v>
      </c>
      <c r="NZ209" s="25">
        <v>1211</v>
      </c>
      <c r="OA209" s="25">
        <v>4163</v>
      </c>
      <c r="OB209" s="25">
        <v>2239</v>
      </c>
      <c r="OC209" s="25">
        <v>4143</v>
      </c>
      <c r="OD209" s="25">
        <v>1720</v>
      </c>
      <c r="OE209" s="25">
        <v>1441</v>
      </c>
      <c r="OF209" s="17">
        <f t="shared" si="817"/>
        <v>0.92622401073105298</v>
      </c>
      <c r="OG209" s="17">
        <f t="shared" si="818"/>
        <v>0.27073552425665104</v>
      </c>
      <c r="OH209" s="17">
        <f t="shared" si="819"/>
        <v>0.93069528280795888</v>
      </c>
      <c r="OI209" s="69">
        <f t="shared" si="820"/>
        <v>0.38452939861390567</v>
      </c>
      <c r="OJ209" s="27">
        <v>4473</v>
      </c>
      <c r="OK209" s="25">
        <v>1273</v>
      </c>
      <c r="OL209" s="18">
        <v>11</v>
      </c>
      <c r="OM209" s="18">
        <v>90</v>
      </c>
      <c r="ON209" s="18">
        <v>1</v>
      </c>
      <c r="OO209" s="18">
        <v>2</v>
      </c>
      <c r="OP209" s="18">
        <v>7</v>
      </c>
      <c r="OQ209" s="18">
        <v>5</v>
      </c>
      <c r="OR209" s="69">
        <f t="shared" si="821"/>
        <v>0.2888441761681198</v>
      </c>
      <c r="OS209" s="64"/>
      <c r="OT209" s="64"/>
      <c r="OU209" s="64"/>
      <c r="OV209" s="17">
        <v>0</v>
      </c>
      <c r="OW209" s="64"/>
      <c r="OX209" s="36"/>
      <c r="OY209" s="36"/>
      <c r="OZ209" s="64"/>
      <c r="PA209" s="64"/>
      <c r="PB209" s="64"/>
      <c r="PC209" s="17">
        <v>0</v>
      </c>
      <c r="PD209" s="64"/>
      <c r="PE209" s="40">
        <f t="shared" si="822"/>
        <v>0</v>
      </c>
      <c r="PF209" s="36">
        <f t="shared" si="823"/>
        <v>0</v>
      </c>
      <c r="PG209" s="64"/>
      <c r="PH209" s="64"/>
      <c r="PI209" s="64"/>
      <c r="PJ209" s="17">
        <v>0</v>
      </c>
      <c r="PK209" s="64"/>
      <c r="PL209" s="41">
        <f t="shared" si="824"/>
        <v>0</v>
      </c>
      <c r="PM209" s="36">
        <f t="shared" si="825"/>
        <v>0</v>
      </c>
      <c r="PN209" s="64"/>
      <c r="PO209" s="64"/>
      <c r="PP209" s="64"/>
      <c r="PQ209" s="17">
        <v>0</v>
      </c>
      <c r="PR209" s="64"/>
      <c r="PS209" s="41">
        <f t="shared" si="826"/>
        <v>0</v>
      </c>
      <c r="PT209" s="36">
        <f t="shared" si="827"/>
        <v>0</v>
      </c>
      <c r="PU209" s="64"/>
      <c r="PV209" s="64"/>
      <c r="PW209" s="64"/>
      <c r="PX209" s="17">
        <v>0</v>
      </c>
      <c r="PY209" s="64"/>
      <c r="PZ209" s="36">
        <f t="shared" si="828"/>
        <v>0</v>
      </c>
      <c r="QA209" s="64"/>
      <c r="QB209" s="64"/>
      <c r="QC209" s="17">
        <v>0</v>
      </c>
      <c r="QD209" s="64"/>
      <c r="QE209" s="22">
        <f t="shared" si="829"/>
        <v>0</v>
      </c>
      <c r="QF209" s="22"/>
      <c r="QG209" s="64"/>
      <c r="QH209" s="64"/>
      <c r="QI209" s="64"/>
      <c r="QJ209" s="17">
        <v>0</v>
      </c>
      <c r="QK209" s="64"/>
      <c r="QL209" s="42">
        <f t="shared" si="830"/>
        <v>0</v>
      </c>
      <c r="QM209" s="64"/>
      <c r="QN209" s="64"/>
      <c r="QO209" s="64"/>
      <c r="QP209" s="64"/>
      <c r="QQ209" s="17">
        <v>0</v>
      </c>
      <c r="QR209" s="64"/>
      <c r="QS209" s="36">
        <f t="shared" si="831"/>
        <v>0</v>
      </c>
      <c r="QT209" s="64"/>
      <c r="QU209" s="64"/>
      <c r="QV209" s="64"/>
      <c r="QW209" s="17">
        <v>0</v>
      </c>
      <c r="QX209" s="64"/>
      <c r="QY209" s="36">
        <f t="shared" si="832"/>
        <v>0</v>
      </c>
      <c r="QZ209" s="64"/>
      <c r="RA209" s="64"/>
      <c r="RB209" s="64"/>
      <c r="RC209" s="17">
        <v>0</v>
      </c>
      <c r="RD209" s="64"/>
      <c r="RE209" s="36">
        <f t="shared" si="833"/>
        <v>0</v>
      </c>
      <c r="RF209" s="64"/>
      <c r="RG209" s="10"/>
      <c r="RH209" s="10"/>
      <c r="RI209" s="17"/>
      <c r="RJ209" s="17"/>
      <c r="RK209" s="17"/>
      <c r="RL209" s="17"/>
      <c r="RM209" s="17"/>
      <c r="RN209" s="17"/>
      <c r="RO209" s="17"/>
      <c r="RP209" s="17"/>
      <c r="RQ209" s="17"/>
      <c r="RR209" s="36"/>
      <c r="RS209" s="36"/>
      <c r="RT209" s="10"/>
      <c r="RU209" s="17"/>
      <c r="RV209" s="37"/>
      <c r="RW209" s="36"/>
      <c r="RX209" s="85">
        <v>12.79724</v>
      </c>
      <c r="RY209" s="93">
        <v>326</v>
      </c>
      <c r="RZ209" s="43" t="b">
        <v>1</v>
      </c>
      <c r="SA209" s="18" t="b">
        <v>0</v>
      </c>
      <c r="SB209" s="18" t="b">
        <v>0</v>
      </c>
      <c r="SC209" s="18" t="b">
        <v>0</v>
      </c>
      <c r="SD209" s="18" t="b">
        <v>0</v>
      </c>
      <c r="SE209" s="32" t="b">
        <v>0</v>
      </c>
      <c r="SF209" s="43" t="b">
        <v>0</v>
      </c>
      <c r="SG209" s="18" t="b">
        <v>0</v>
      </c>
      <c r="SH209" s="18"/>
      <c r="SI209" s="18"/>
      <c r="SJ209" s="18"/>
      <c r="SK209" s="18"/>
      <c r="SL209" s="18"/>
      <c r="SM209" s="18"/>
      <c r="SN209" s="18"/>
      <c r="SO209" s="18"/>
      <c r="SP209" s="18"/>
      <c r="SQ209" s="17">
        <f t="shared" si="834"/>
        <v>0</v>
      </c>
      <c r="SR209" s="17">
        <f t="shared" si="835"/>
        <v>0</v>
      </c>
      <c r="SS209" s="17">
        <f t="shared" si="836"/>
        <v>0</v>
      </c>
      <c r="ST209" s="17">
        <f t="shared" si="837"/>
        <v>0</v>
      </c>
      <c r="SU209" s="17">
        <f t="shared" si="838"/>
        <v>0</v>
      </c>
      <c r="SV209" s="17">
        <f t="shared" si="868"/>
        <v>0</v>
      </c>
      <c r="SW209" s="17">
        <f t="shared" si="839"/>
        <v>0</v>
      </c>
      <c r="SX209" s="17">
        <f t="shared" si="840"/>
        <v>0</v>
      </c>
      <c r="SY209" s="17">
        <f t="shared" si="841"/>
        <v>0</v>
      </c>
      <c r="SZ209" s="17">
        <f t="shared" si="842"/>
        <v>0</v>
      </c>
      <c r="TA209" s="17">
        <f t="shared" si="843"/>
        <v>0</v>
      </c>
      <c r="TB209" s="24">
        <f t="shared" si="844"/>
        <v>620</v>
      </c>
      <c r="TC209" s="69">
        <f t="shared" si="845"/>
        <v>1</v>
      </c>
      <c r="TD209" s="17">
        <f t="shared" si="867"/>
        <v>2.6014568158168575E-6</v>
      </c>
      <c r="TE209" s="95"/>
      <c r="TF209" s="71"/>
      <c r="TG209" s="71"/>
      <c r="TH209" s="71">
        <v>2</v>
      </c>
      <c r="TI209" s="71"/>
      <c r="TJ209" s="71"/>
      <c r="TK209" s="71">
        <v>8</v>
      </c>
      <c r="TL209" s="71"/>
      <c r="TM209" s="71">
        <v>2</v>
      </c>
      <c r="TN209" s="71"/>
      <c r="TO209" s="71">
        <v>3</v>
      </c>
      <c r="TP209" s="71"/>
      <c r="TQ209" s="71"/>
      <c r="TR209" s="72"/>
      <c r="TS209" s="72"/>
      <c r="TT209" s="72"/>
      <c r="TU209" s="72"/>
      <c r="TV209" s="72">
        <v>2</v>
      </c>
      <c r="TW209" s="72"/>
      <c r="TX209" s="72"/>
      <c r="TY209" s="72">
        <v>1</v>
      </c>
      <c r="TZ209" s="72">
        <v>19</v>
      </c>
      <c r="UA209" s="72"/>
      <c r="UB209" s="72">
        <v>1</v>
      </c>
      <c r="UC209" s="72"/>
      <c r="UD209" s="72"/>
      <c r="UE209" s="72"/>
      <c r="UF209" s="72"/>
      <c r="UG209" s="72">
        <v>13</v>
      </c>
      <c r="UH209" s="72"/>
      <c r="UI209" s="72"/>
      <c r="UJ209" s="73"/>
      <c r="UK209" s="73"/>
      <c r="UL209" s="73"/>
      <c r="UM209" s="73"/>
      <c r="UN209" s="73">
        <v>3</v>
      </c>
      <c r="UO209" s="73"/>
      <c r="UP209" s="73"/>
      <c r="UQ209" s="73"/>
      <c r="UR209" s="73">
        <v>7</v>
      </c>
      <c r="US209" s="73">
        <v>1</v>
      </c>
      <c r="UT209" s="73"/>
      <c r="UU209" s="73"/>
      <c r="UV209" s="73"/>
      <c r="UW209" s="73"/>
      <c r="UX209" s="73"/>
      <c r="UY209" s="73">
        <v>12</v>
      </c>
      <c r="UZ209" s="73"/>
      <c r="VA209" s="73"/>
      <c r="VB209" s="73"/>
      <c r="VC209" s="73"/>
      <c r="VD209" s="73"/>
      <c r="VE209" s="73"/>
      <c r="VF209" s="73">
        <v>3</v>
      </c>
      <c r="VG209" s="73"/>
      <c r="VH209" s="73">
        <v>1</v>
      </c>
      <c r="VI209" s="73"/>
      <c r="VJ209" s="73">
        <v>9</v>
      </c>
      <c r="VK209" s="73">
        <v>1</v>
      </c>
      <c r="VL209" s="73"/>
      <c r="VM209" s="73"/>
      <c r="VN209" s="73"/>
      <c r="VO209" s="73"/>
      <c r="VP209" s="73">
        <v>1</v>
      </c>
      <c r="VQ209" s="73"/>
      <c r="VR209" s="73"/>
      <c r="VS209" s="73"/>
      <c r="VT209" s="73"/>
      <c r="VU209" s="73"/>
      <c r="VV209" s="73">
        <v>2</v>
      </c>
      <c r="VW209" s="73">
        <v>2</v>
      </c>
      <c r="VX209" s="73"/>
      <c r="VY209" s="73">
        <v>1</v>
      </c>
      <c r="VZ209" s="73"/>
      <c r="WA209" s="73">
        <v>5</v>
      </c>
      <c r="WB209" s="73"/>
      <c r="WC209" s="73">
        <v>1</v>
      </c>
      <c r="WD209" s="73"/>
      <c r="WE209" s="73"/>
      <c r="WF209" s="73"/>
      <c r="WG209" s="73"/>
      <c r="WH209" s="73">
        <v>1</v>
      </c>
      <c r="WI209" s="73"/>
      <c r="WJ209" s="73"/>
      <c r="WK209" s="73"/>
      <c r="WL209" s="73"/>
      <c r="WM209" s="73"/>
      <c r="WN209" s="73"/>
      <c r="WO209" s="22">
        <f t="shared" si="846"/>
        <v>0</v>
      </c>
      <c r="WP209" s="22">
        <f t="shared" si="847"/>
        <v>0</v>
      </c>
      <c r="WQ209" s="22">
        <f t="shared" si="848"/>
        <v>0</v>
      </c>
      <c r="WR209" s="22">
        <f t="shared" si="849"/>
        <v>2</v>
      </c>
      <c r="WS209" s="22">
        <f t="shared" si="850"/>
        <v>12</v>
      </c>
      <c r="WT209" s="22">
        <f t="shared" si="851"/>
        <v>0</v>
      </c>
      <c r="WU209" s="22">
        <f t="shared" si="852"/>
        <v>2</v>
      </c>
      <c r="WV209" s="22">
        <f t="shared" si="853"/>
        <v>1</v>
      </c>
      <c r="WW209" s="22">
        <f t="shared" si="854"/>
        <v>48</v>
      </c>
      <c r="WX209" s="22">
        <f t="shared" si="855"/>
        <v>0</v>
      </c>
      <c r="WY209" s="22">
        <f t="shared" si="856"/>
        <v>6</v>
      </c>
      <c r="WZ209" s="22">
        <f t="shared" si="857"/>
        <v>0</v>
      </c>
      <c r="XA209" s="22">
        <f t="shared" si="858"/>
        <v>0</v>
      </c>
      <c r="XB209" s="22">
        <f t="shared" si="859"/>
        <v>0</v>
      </c>
      <c r="XC209" s="22">
        <f t="shared" si="860"/>
        <v>0</v>
      </c>
      <c r="XD209" s="22">
        <f t="shared" si="861"/>
        <v>0</v>
      </c>
      <c r="XE209" s="22">
        <f t="shared" si="862"/>
        <v>29</v>
      </c>
      <c r="XF209" s="22">
        <f t="shared" si="863"/>
        <v>0</v>
      </c>
      <c r="XG209" s="93">
        <f t="shared" si="864"/>
        <v>0</v>
      </c>
    </row>
    <row r="210" spans="1:631" ht="17.100000000000001" customHeight="1" x14ac:dyDescent="0.2">
      <c r="A210" s="101"/>
      <c r="B210" s="27" t="s">
        <v>461</v>
      </c>
      <c r="C210" s="535" t="s">
        <v>462</v>
      </c>
      <c r="D210" s="25" t="s">
        <v>532</v>
      </c>
      <c r="E210" s="535" t="s">
        <v>533</v>
      </c>
      <c r="F210" s="25" t="s">
        <v>542</v>
      </c>
      <c r="G210" s="535" t="s">
        <v>543</v>
      </c>
      <c r="H210" s="25"/>
      <c r="I210" s="28">
        <v>11</v>
      </c>
      <c r="J210" s="17">
        <f t="shared" si="730"/>
        <v>0.98615553321758198</v>
      </c>
      <c r="K210" s="17">
        <f t="shared" si="731"/>
        <v>0.89756008407200949</v>
      </c>
      <c r="L210" s="17">
        <f t="shared" si="732"/>
        <v>1</v>
      </c>
      <c r="M210" s="17">
        <f t="shared" si="733"/>
        <v>0.55730875471743868</v>
      </c>
      <c r="N210" s="17">
        <f t="shared" si="734"/>
        <v>0.83231089847075057</v>
      </c>
      <c r="O210" s="17">
        <f t="shared" si="735"/>
        <v>0.99003929452618111</v>
      </c>
      <c r="P210" s="17">
        <f t="shared" si="736"/>
        <v>0.90509711642005342</v>
      </c>
      <c r="Q210" s="17">
        <f t="shared" si="737"/>
        <v>0.78798071268963898</v>
      </c>
      <c r="R210" s="69">
        <f t="shared" si="738"/>
        <v>0.97923197492163017</v>
      </c>
      <c r="S210" s="422">
        <f t="shared" si="739"/>
        <v>0.88174270767058727</v>
      </c>
      <c r="T210" s="17">
        <f t="shared" si="865"/>
        <v>0.11825729232941273</v>
      </c>
      <c r="U210" s="10">
        <f t="shared" si="740"/>
        <v>6561.1510930204777</v>
      </c>
      <c r="V210" s="32">
        <v>8</v>
      </c>
      <c r="W210" s="550">
        <f t="shared" si="741"/>
        <v>0</v>
      </c>
      <c r="X210" s="550">
        <f t="shared" si="742"/>
        <v>0.77063159655947611</v>
      </c>
      <c r="Y210" s="550">
        <f t="shared" si="743"/>
        <v>0.22936840344052389</v>
      </c>
      <c r="Z210" s="551">
        <f t="shared" si="744"/>
        <v>12725.817759687146</v>
      </c>
      <c r="AA210" s="426">
        <f t="shared" si="745"/>
        <v>1</v>
      </c>
      <c r="AB210" s="59">
        <f t="shared" si="746"/>
        <v>0.98485453365936426</v>
      </c>
      <c r="AC210" s="59">
        <f t="shared" si="747"/>
        <v>2.1074877454577475E-2</v>
      </c>
      <c r="AD210" s="59">
        <f t="shared" si="748"/>
        <v>0.83231089847075057</v>
      </c>
      <c r="AE210" s="59">
        <f t="shared" si="749"/>
        <v>0.21201928731036104</v>
      </c>
      <c r="AF210" s="59">
        <f t="shared" si="750"/>
        <v>2.348533308964635E-2</v>
      </c>
      <c r="AG210" s="59">
        <f t="shared" si="751"/>
        <v>2.7414785707758384E-2</v>
      </c>
      <c r="AH210" s="59">
        <f t="shared" si="752"/>
        <v>0.99003929452618111</v>
      </c>
      <c r="AI210" s="59">
        <f t="shared" si="753"/>
        <v>0.97614913643425016</v>
      </c>
      <c r="AJ210" s="59">
        <f t="shared" si="754"/>
        <v>0.9961619300009138</v>
      </c>
      <c r="AK210" s="59">
        <f t="shared" si="755"/>
        <v>9.4902883579946556E-2</v>
      </c>
      <c r="AL210" s="35">
        <f t="shared" si="756"/>
        <v>1</v>
      </c>
      <c r="AM210" s="27">
        <v>55482</v>
      </c>
      <c r="AN210" s="25">
        <v>25551</v>
      </c>
      <c r="AO210" s="25">
        <v>29931</v>
      </c>
      <c r="AP210" s="17">
        <f t="shared" si="757"/>
        <v>1.0776080364597517E-3</v>
      </c>
      <c r="AQ210" s="63">
        <v>85.366342587952289</v>
      </c>
      <c r="AR210" s="58">
        <v>3.37936090541</v>
      </c>
      <c r="AS210" s="24">
        <f t="shared" si="758"/>
        <v>16417.897215766207</v>
      </c>
      <c r="AT210" s="17">
        <v>1</v>
      </c>
      <c r="AU210" s="25">
        <v>48612</v>
      </c>
      <c r="AV210" s="25">
        <v>21320</v>
      </c>
      <c r="AW210" s="25">
        <v>27292</v>
      </c>
      <c r="AX210" s="25">
        <v>6870</v>
      </c>
      <c r="AY210" s="25">
        <v>4231</v>
      </c>
      <c r="AZ210" s="25">
        <v>2639</v>
      </c>
      <c r="BA210" s="25">
        <v>55482</v>
      </c>
      <c r="BB210" s="25">
        <v>25551</v>
      </c>
      <c r="BC210" s="25">
        <v>29931</v>
      </c>
      <c r="BD210" s="63">
        <v>85.366342587952289</v>
      </c>
      <c r="BE210" s="18" t="s">
        <v>764</v>
      </c>
      <c r="BF210" s="18" t="s">
        <v>764</v>
      </c>
      <c r="BG210" s="18" t="s">
        <v>764</v>
      </c>
      <c r="BH210" s="63"/>
      <c r="BI210" s="17">
        <v>1</v>
      </c>
      <c r="BJ210" s="25">
        <v>9014</v>
      </c>
      <c r="BK210" s="25">
        <v>42515</v>
      </c>
      <c r="BL210" s="25">
        <v>3953</v>
      </c>
      <c r="BM210" s="17">
        <v>0.30499823591673525</v>
      </c>
      <c r="BN210" s="10">
        <f t="shared" si="759"/>
        <v>38560.087874867691</v>
      </c>
      <c r="BO210" s="29">
        <v>0.21201928731036104</v>
      </c>
      <c r="BP210" s="30">
        <f t="shared" si="760"/>
        <v>0.78798071268963898</v>
      </c>
      <c r="BQ210" s="31">
        <v>9.2978948606374221</v>
      </c>
      <c r="BR210" s="25">
        <v>46468</v>
      </c>
      <c r="BS210" s="25">
        <v>20955</v>
      </c>
      <c r="BT210" s="25">
        <v>21868</v>
      </c>
      <c r="BU210" s="25">
        <v>2578</v>
      </c>
      <c r="BV210" s="18">
        <v>554</v>
      </c>
      <c r="BW210" s="18">
        <v>513</v>
      </c>
      <c r="BX210" s="25">
        <v>10943</v>
      </c>
      <c r="BY210" s="25">
        <v>7754</v>
      </c>
      <c r="BZ210" s="25">
        <v>3189</v>
      </c>
      <c r="CA210" s="59">
        <v>0.29141917207347162</v>
      </c>
      <c r="CB210" s="25">
        <v>48612</v>
      </c>
      <c r="CC210" s="25">
        <v>6870</v>
      </c>
      <c r="CD210" s="17">
        <f t="shared" si="761"/>
        <v>0.14132313009133549</v>
      </c>
      <c r="CE210" s="18">
        <v>605</v>
      </c>
      <c r="CF210" s="25">
        <v>1524</v>
      </c>
      <c r="CG210" s="25">
        <v>2055</v>
      </c>
      <c r="CH210" s="25">
        <v>2365</v>
      </c>
      <c r="CI210" s="25">
        <v>1670</v>
      </c>
      <c r="CJ210" s="25">
        <v>1038</v>
      </c>
      <c r="CK210" s="18">
        <v>659</v>
      </c>
      <c r="CL210" s="18">
        <v>460</v>
      </c>
      <c r="CM210" s="18">
        <v>567</v>
      </c>
      <c r="CN210" s="26">
        <v>4.4422918760851688</v>
      </c>
      <c r="CO210" s="27">
        <v>10943</v>
      </c>
      <c r="CP210" s="34">
        <f t="shared" si="762"/>
        <v>5.0700904687928352</v>
      </c>
      <c r="CQ210" s="25">
        <v>7556</v>
      </c>
      <c r="CR210" s="18">
        <v>531</v>
      </c>
      <c r="CS210" s="18">
        <v>652</v>
      </c>
      <c r="CT210" s="25">
        <v>1770</v>
      </c>
      <c r="CU210" s="18">
        <v>366</v>
      </c>
      <c r="CV210" s="18">
        <v>12</v>
      </c>
      <c r="CW210" s="18">
        <v>11</v>
      </c>
      <c r="CX210" s="18">
        <v>45</v>
      </c>
      <c r="CY210" s="25">
        <v>10943</v>
      </c>
      <c r="CZ210" s="25">
        <v>5766</v>
      </c>
      <c r="DA210" s="25">
        <v>2330</v>
      </c>
      <c r="DB210" s="18">
        <v>432</v>
      </c>
      <c r="DC210" s="25">
        <v>1893</v>
      </c>
      <c r="DD210" s="18">
        <v>145</v>
      </c>
      <c r="DE210" s="18">
        <v>377</v>
      </c>
      <c r="DF210" s="25">
        <v>10943</v>
      </c>
      <c r="DG210" s="18">
        <v>220</v>
      </c>
      <c r="DH210" s="18">
        <v>3</v>
      </c>
      <c r="DI210" s="18">
        <v>34</v>
      </c>
      <c r="DJ210" s="25">
        <v>7563</v>
      </c>
      <c r="DK210" s="25">
        <v>3075</v>
      </c>
      <c r="DL210" s="18">
        <v>48</v>
      </c>
      <c r="DM210" s="25">
        <f t="shared" si="763"/>
        <v>990.63108836699269</v>
      </c>
      <c r="DN210" s="17">
        <f t="shared" si="764"/>
        <v>0.69112674769258886</v>
      </c>
      <c r="DO210" s="17">
        <f t="shared" si="765"/>
        <v>0.28100155350452344</v>
      </c>
      <c r="DP210" s="23">
        <f t="shared" si="766"/>
        <v>2.348533308964635E-2</v>
      </c>
      <c r="DQ210" s="23">
        <f t="shared" si="767"/>
        <v>0.9765146669103536</v>
      </c>
      <c r="DR210" s="25">
        <v>10943</v>
      </c>
      <c r="DS210" s="18">
        <v>42</v>
      </c>
      <c r="DT210" s="18">
        <v>496</v>
      </c>
      <c r="DU210" s="18">
        <v>3</v>
      </c>
      <c r="DV210" s="25">
        <v>1444</v>
      </c>
      <c r="DW210" s="18">
        <v>191</v>
      </c>
      <c r="DX210" s="25">
        <v>8726</v>
      </c>
      <c r="DY210" s="18">
        <v>41</v>
      </c>
      <c r="DZ210" s="17">
        <f t="shared" si="768"/>
        <v>0.18139449876633465</v>
      </c>
      <c r="EA210" s="17">
        <f t="shared" si="769"/>
        <v>0.81860550123366538</v>
      </c>
      <c r="EB210" s="25">
        <v>10943</v>
      </c>
      <c r="EC210" s="18">
        <v>275</v>
      </c>
      <c r="ED210" s="18">
        <v>25</v>
      </c>
      <c r="EE210" s="25">
        <v>2108</v>
      </c>
      <c r="EF210" s="17">
        <f t="shared" si="869"/>
        <v>0.19263456090651557</v>
      </c>
      <c r="EG210" s="25">
        <v>8463</v>
      </c>
      <c r="EH210" s="18">
        <v>72</v>
      </c>
      <c r="EI210" s="17">
        <f t="shared" si="770"/>
        <v>2.7414785707758384E-2</v>
      </c>
      <c r="EJ210" s="17">
        <f t="shared" si="771"/>
        <v>0.77337110481586402</v>
      </c>
      <c r="EK210" s="69">
        <f t="shared" si="772"/>
        <v>0.89756008407200949</v>
      </c>
      <c r="EL210" s="43">
        <v>40078</v>
      </c>
      <c r="EM210" s="18">
        <v>39471</v>
      </c>
      <c r="EN210" s="18">
        <v>607</v>
      </c>
      <c r="EO210" s="59">
        <v>0.98485453365936426</v>
      </c>
      <c r="EP210" s="18">
        <v>17110</v>
      </c>
      <c r="EQ210" s="18">
        <v>16980</v>
      </c>
      <c r="ER210" s="18">
        <v>130</v>
      </c>
      <c r="ES210" s="59">
        <v>0.99240210403272944</v>
      </c>
      <c r="ET210" s="18">
        <v>22968</v>
      </c>
      <c r="EU210" s="18">
        <v>22491</v>
      </c>
      <c r="EV210" s="18">
        <v>477</v>
      </c>
      <c r="EW210" s="59">
        <v>0.97923197492163017</v>
      </c>
      <c r="EX210" s="18">
        <v>40078</v>
      </c>
      <c r="EY210" s="18">
        <v>39471</v>
      </c>
      <c r="EZ210" s="18">
        <v>607</v>
      </c>
      <c r="FA210" s="59">
        <v>0.98485453365936426</v>
      </c>
      <c r="FB210" s="18" t="s">
        <v>764</v>
      </c>
      <c r="FC210" s="18" t="s">
        <v>764</v>
      </c>
      <c r="FD210" s="18" t="s">
        <v>764</v>
      </c>
      <c r="FE210" s="59">
        <v>0</v>
      </c>
      <c r="FF210" s="25">
        <v>19545</v>
      </c>
      <c r="FG210" s="25">
        <v>6908</v>
      </c>
      <c r="FH210" s="25">
        <v>12001</v>
      </c>
      <c r="FI210" s="18">
        <v>636</v>
      </c>
      <c r="FJ210" s="23">
        <f t="shared" si="773"/>
        <v>3.2540291634689182E-2</v>
      </c>
      <c r="FK210" s="23">
        <f t="shared" si="774"/>
        <v>0.61401893067280633</v>
      </c>
      <c r="FL210" s="36">
        <f t="shared" si="775"/>
        <v>10.861635220125786</v>
      </c>
      <c r="FM210" s="25">
        <v>8867</v>
      </c>
      <c r="FN210" s="25">
        <v>3405</v>
      </c>
      <c r="FO210" s="17">
        <f t="shared" si="776"/>
        <v>0.38400811999548889</v>
      </c>
      <c r="FP210" s="25">
        <v>5185</v>
      </c>
      <c r="FQ210" s="17">
        <f t="shared" si="777"/>
        <v>0.58475245291530398</v>
      </c>
      <c r="FR210" s="18">
        <v>277</v>
      </c>
      <c r="FS210" s="17">
        <f t="shared" si="778"/>
        <v>3.1239427089207173E-2</v>
      </c>
      <c r="FT210" s="25">
        <v>10678</v>
      </c>
      <c r="FU210" s="25">
        <v>3503</v>
      </c>
      <c r="FV210" s="25">
        <v>6816</v>
      </c>
      <c r="FW210" s="17">
        <f t="shared" si="779"/>
        <v>3.3620528188799403E-2</v>
      </c>
      <c r="FX210" s="17">
        <f t="shared" si="780"/>
        <v>0.63832178310545051</v>
      </c>
      <c r="FY210" s="18">
        <v>359</v>
      </c>
      <c r="FZ210" s="25">
        <v>34069</v>
      </c>
      <c r="GA210" s="18">
        <v>718</v>
      </c>
      <c r="GB210" s="25">
        <v>4995</v>
      </c>
      <c r="GC210" s="25">
        <v>6365</v>
      </c>
      <c r="GD210" s="25">
        <v>8052</v>
      </c>
      <c r="GE210" s="18">
        <v>242</v>
      </c>
      <c r="GF210" s="25">
        <v>12420</v>
      </c>
      <c r="GG210" s="18">
        <v>969</v>
      </c>
      <c r="GH210" s="18">
        <v>142</v>
      </c>
      <c r="GI210" s="18">
        <v>166</v>
      </c>
      <c r="GJ210" s="10">
        <f t="shared" si="781"/>
        <v>718</v>
      </c>
      <c r="GK210" s="10">
        <f t="shared" si="870"/>
        <v>33351</v>
      </c>
      <c r="GL210" s="10">
        <f t="shared" si="871"/>
        <v>28356</v>
      </c>
      <c r="GM210" s="10">
        <f t="shared" si="782"/>
        <v>5713</v>
      </c>
      <c r="GN210" s="10">
        <f t="shared" si="872"/>
        <v>21991</v>
      </c>
      <c r="GO210" s="17">
        <f t="shared" si="783"/>
        <v>2.1074877454577475E-2</v>
      </c>
      <c r="GP210" s="17">
        <f t="shared" si="873"/>
        <v>0.97892512254542252</v>
      </c>
      <c r="GQ210" s="17">
        <f t="shared" si="874"/>
        <v>0.83231089847075057</v>
      </c>
      <c r="GR210" s="17">
        <f t="shared" si="875"/>
        <v>0.64548416448971202</v>
      </c>
      <c r="GS210" s="17">
        <f t="shared" si="784"/>
        <v>0.90561801050808655</v>
      </c>
      <c r="GT210" s="25">
        <v>14977</v>
      </c>
      <c r="GU210" s="18">
        <v>177</v>
      </c>
      <c r="GV210" s="25">
        <v>1697</v>
      </c>
      <c r="GW210" s="25">
        <v>3153</v>
      </c>
      <c r="GX210" s="25">
        <v>4093</v>
      </c>
      <c r="GY210" s="18">
        <v>183</v>
      </c>
      <c r="GZ210" s="25">
        <v>5158</v>
      </c>
      <c r="HA210" s="18">
        <v>313</v>
      </c>
      <c r="HB210" s="18">
        <v>104</v>
      </c>
      <c r="HC210" s="18">
        <v>99</v>
      </c>
      <c r="HD210" s="23">
        <f t="shared" si="785"/>
        <v>1.1818121119049209E-2</v>
      </c>
      <c r="HE210" s="23">
        <f t="shared" si="786"/>
        <v>0.98818187888095077</v>
      </c>
      <c r="HF210" s="23">
        <f t="shared" si="787"/>
        <v>0.87487480803899309</v>
      </c>
      <c r="HG210" s="23">
        <f t="shared" si="788"/>
        <v>0.66435200640982839</v>
      </c>
      <c r="HH210" s="25">
        <v>19092</v>
      </c>
      <c r="HI210" s="18">
        <v>541</v>
      </c>
      <c r="HJ210" s="25">
        <v>3298</v>
      </c>
      <c r="HK210" s="25">
        <v>3212</v>
      </c>
      <c r="HL210" s="25">
        <v>3959</v>
      </c>
      <c r="HM210" s="18">
        <v>59</v>
      </c>
      <c r="HN210" s="25">
        <v>7262</v>
      </c>
      <c r="HO210" s="18">
        <v>656</v>
      </c>
      <c r="HP210" s="18">
        <v>38</v>
      </c>
      <c r="HQ210" s="18">
        <v>67</v>
      </c>
      <c r="HR210" s="23">
        <f t="shared" si="789"/>
        <v>2.8336476010894614E-2</v>
      </c>
      <c r="HS210" s="23">
        <f t="shared" si="790"/>
        <v>0.97166352398910538</v>
      </c>
      <c r="HT210" s="80">
        <f t="shared" si="791"/>
        <v>0.7989210140372931</v>
      </c>
      <c r="HU210" s="27">
        <v>50146</v>
      </c>
      <c r="HV210" s="25">
        <v>3933</v>
      </c>
      <c r="HW210" s="25">
        <v>13972</v>
      </c>
      <c r="HX210" s="18">
        <v>1115</v>
      </c>
      <c r="HY210" s="25">
        <v>5967</v>
      </c>
      <c r="HZ210" s="18">
        <v>1230</v>
      </c>
      <c r="IA210" s="18">
        <v>1299</v>
      </c>
      <c r="IB210" s="18">
        <v>155</v>
      </c>
      <c r="IC210" s="25">
        <v>6797</v>
      </c>
      <c r="ID210" s="25">
        <v>9287</v>
      </c>
      <c r="IE210" s="25">
        <v>4021</v>
      </c>
      <c r="IF210" s="18">
        <v>285</v>
      </c>
      <c r="IG210" s="18">
        <v>2085</v>
      </c>
      <c r="IH210" s="17">
        <f t="shared" si="792"/>
        <v>0.20972759542136959</v>
      </c>
      <c r="II210" s="17">
        <f t="shared" si="793"/>
        <v>2.4528377138754835E-2</v>
      </c>
      <c r="IJ210" s="30">
        <f t="shared" si="794"/>
        <v>40.769105691056915</v>
      </c>
      <c r="IK210" s="17">
        <f t="shared" si="866"/>
        <v>0.55730875471743868</v>
      </c>
      <c r="IL210" s="25">
        <v>22847</v>
      </c>
      <c r="IM210" s="25">
        <v>2014</v>
      </c>
      <c r="IN210" s="25">
        <v>8202</v>
      </c>
      <c r="IO210" s="18">
        <v>777</v>
      </c>
      <c r="IP210" s="25">
        <v>3547</v>
      </c>
      <c r="IQ210" s="18">
        <v>608</v>
      </c>
      <c r="IR210" s="18">
        <v>755</v>
      </c>
      <c r="IS210" s="18">
        <v>102</v>
      </c>
      <c r="IT210" s="25">
        <v>3312</v>
      </c>
      <c r="IU210" s="25">
        <v>278</v>
      </c>
      <c r="IV210" s="25">
        <v>1845</v>
      </c>
      <c r="IW210" s="18">
        <v>139</v>
      </c>
      <c r="IX210" s="18">
        <v>1268</v>
      </c>
      <c r="IY210" s="17">
        <f t="shared" si="795"/>
        <v>0.69606512890094985</v>
      </c>
      <c r="IZ210" s="25">
        <v>27299</v>
      </c>
      <c r="JA210" s="25">
        <v>1919</v>
      </c>
      <c r="JB210" s="25">
        <v>5770</v>
      </c>
      <c r="JC210" s="18">
        <v>338</v>
      </c>
      <c r="JD210" s="25">
        <v>2420</v>
      </c>
      <c r="JE210" s="18">
        <v>622</v>
      </c>
      <c r="JF210" s="18">
        <v>544</v>
      </c>
      <c r="JG210" s="18">
        <v>53</v>
      </c>
      <c r="JH210" s="25">
        <v>3485</v>
      </c>
      <c r="JI210" s="25">
        <v>9009</v>
      </c>
      <c r="JJ210" s="25">
        <v>2176</v>
      </c>
      <c r="JK210" s="18">
        <v>146</v>
      </c>
      <c r="JL210" s="18">
        <v>817</v>
      </c>
      <c r="JM210" s="80">
        <f t="shared" si="796"/>
        <v>0.42540019780944355</v>
      </c>
      <c r="JN210" s="43">
        <v>50146</v>
      </c>
      <c r="JO210" s="18">
        <v>43174</v>
      </c>
      <c r="JP210" s="18">
        <v>376</v>
      </c>
      <c r="JQ210" s="18">
        <v>409</v>
      </c>
      <c r="JR210" s="18">
        <v>402</v>
      </c>
      <c r="JS210" s="18">
        <v>404</v>
      </c>
      <c r="JT210" s="18">
        <v>409</v>
      </c>
      <c r="JU210" s="18">
        <v>51</v>
      </c>
      <c r="JV210" s="18">
        <v>162</v>
      </c>
      <c r="JW210" s="18">
        <v>4759</v>
      </c>
      <c r="JX210" s="17">
        <f t="shared" si="797"/>
        <v>9.4902883579946556E-2</v>
      </c>
      <c r="JY210" s="17">
        <f t="shared" si="798"/>
        <v>0.90509711642005342</v>
      </c>
      <c r="JZ210" s="18">
        <v>50146</v>
      </c>
      <c r="KA210" s="18">
        <v>43174</v>
      </c>
      <c r="KB210" s="18">
        <v>376</v>
      </c>
      <c r="KC210" s="18">
        <v>409</v>
      </c>
      <c r="KD210" s="18">
        <v>402</v>
      </c>
      <c r="KE210" s="18">
        <v>404</v>
      </c>
      <c r="KF210" s="18">
        <v>409</v>
      </c>
      <c r="KG210" s="18">
        <v>51</v>
      </c>
      <c r="KH210" s="18">
        <v>162</v>
      </c>
      <c r="KI210" s="18">
        <v>4759</v>
      </c>
      <c r="KJ210" s="17">
        <f t="shared" si="799"/>
        <v>9.4902883579946556E-2</v>
      </c>
      <c r="KK210" s="18" t="s">
        <v>764</v>
      </c>
      <c r="KL210" s="18" t="s">
        <v>764</v>
      </c>
      <c r="KM210" s="18" t="s">
        <v>764</v>
      </c>
      <c r="KN210" s="18" t="s">
        <v>764</v>
      </c>
      <c r="KO210" s="18" t="s">
        <v>764</v>
      </c>
      <c r="KP210" s="18" t="s">
        <v>764</v>
      </c>
      <c r="KQ210" s="18" t="s">
        <v>764</v>
      </c>
      <c r="KR210" s="18" t="s">
        <v>764</v>
      </c>
      <c r="KS210" s="18" t="s">
        <v>764</v>
      </c>
      <c r="KT210" s="18" t="s">
        <v>764</v>
      </c>
      <c r="KU210" s="69" t="s">
        <v>764</v>
      </c>
      <c r="KV210" s="27">
        <v>55482</v>
      </c>
      <c r="KW210" s="25">
        <v>54090</v>
      </c>
      <c r="KX210" s="18">
        <v>1392</v>
      </c>
      <c r="KY210" s="59">
        <v>2.5089218124797232E-2</v>
      </c>
      <c r="KZ210" s="18">
        <v>484</v>
      </c>
      <c r="LA210" s="18">
        <v>432</v>
      </c>
      <c r="LB210" s="18">
        <v>807</v>
      </c>
      <c r="LC210" s="18">
        <v>470</v>
      </c>
      <c r="LD210" s="25">
        <v>25551</v>
      </c>
      <c r="LE210" s="25">
        <v>24977</v>
      </c>
      <c r="LF210" s="18">
        <v>574</v>
      </c>
      <c r="LG210" s="59">
        <v>2.2464874173222182E-2</v>
      </c>
      <c r="LH210" s="25">
        <v>29931</v>
      </c>
      <c r="LI210" s="25">
        <v>29113</v>
      </c>
      <c r="LJ210" s="18">
        <v>818</v>
      </c>
      <c r="LK210" s="35">
        <v>2.7329524573184997E-2</v>
      </c>
      <c r="LL210" s="27">
        <v>10943</v>
      </c>
      <c r="LM210" s="25">
        <v>2802</v>
      </c>
      <c r="LN210" s="25">
        <v>7880</v>
      </c>
      <c r="LO210" s="18">
        <v>10</v>
      </c>
      <c r="LP210" s="18">
        <v>173</v>
      </c>
      <c r="LQ210" s="18">
        <v>30</v>
      </c>
      <c r="LR210" s="18">
        <v>48</v>
      </c>
      <c r="LS210" s="23">
        <f t="shared" si="800"/>
        <v>4.3863657132413416E-3</v>
      </c>
      <c r="LT210" s="23">
        <f t="shared" si="801"/>
        <v>0.99561363428675864</v>
      </c>
      <c r="LU210" s="17">
        <f t="shared" si="802"/>
        <v>0.97614913643425016</v>
      </c>
      <c r="LV210" s="25">
        <v>10943</v>
      </c>
      <c r="LW210" s="18">
        <v>406</v>
      </c>
      <c r="LX210" s="25">
        <v>2538</v>
      </c>
      <c r="LY210" s="18">
        <v>14</v>
      </c>
      <c r="LZ210" s="18">
        <v>0</v>
      </c>
      <c r="MA210" s="18">
        <v>7</v>
      </c>
      <c r="MB210" s="18">
        <v>2</v>
      </c>
      <c r="MC210" s="18">
        <v>0</v>
      </c>
      <c r="MD210" s="25">
        <v>7943</v>
      </c>
      <c r="ME210" s="18">
        <v>19</v>
      </c>
      <c r="MF210" s="18">
        <v>14</v>
      </c>
      <c r="MG210" s="17">
        <f t="shared" si="803"/>
        <v>8.2244357123275149E-4</v>
      </c>
      <c r="MH210" s="17">
        <f t="shared" si="804"/>
        <v>0.9961619300009138</v>
      </c>
      <c r="MI210" s="25">
        <v>10943</v>
      </c>
      <c r="MJ210" s="25">
        <v>2181</v>
      </c>
      <c r="MK210" s="25">
        <v>8707</v>
      </c>
      <c r="ML210" s="18">
        <v>15</v>
      </c>
      <c r="MM210" s="18">
        <v>0</v>
      </c>
      <c r="MN210" s="18">
        <v>8</v>
      </c>
      <c r="MO210" s="18">
        <v>1</v>
      </c>
      <c r="MP210" s="18">
        <v>0</v>
      </c>
      <c r="MQ210" s="18">
        <v>21</v>
      </c>
      <c r="MR210" s="18">
        <v>1</v>
      </c>
      <c r="MS210" s="18">
        <v>9</v>
      </c>
      <c r="MT210" s="17">
        <f t="shared" si="805"/>
        <v>0.99826373023850867</v>
      </c>
      <c r="MU210" s="69">
        <f t="shared" si="806"/>
        <v>0.98615553321758198</v>
      </c>
      <c r="MV210" s="27">
        <v>10943</v>
      </c>
      <c r="MW210" s="25">
        <v>10834</v>
      </c>
      <c r="MX210" s="18">
        <v>13</v>
      </c>
      <c r="MY210" s="18">
        <v>21</v>
      </c>
      <c r="MZ210" s="18">
        <v>64</v>
      </c>
      <c r="NA210" s="18">
        <v>0</v>
      </c>
      <c r="NB210" s="18">
        <v>0</v>
      </c>
      <c r="NC210" s="18">
        <v>0</v>
      </c>
      <c r="ND210" s="18">
        <v>8</v>
      </c>
      <c r="NE210" s="17">
        <f t="shared" si="807"/>
        <v>0.99003929452618111</v>
      </c>
      <c r="NF210" s="10">
        <f t="shared" si="808"/>
        <v>48127.790185506718</v>
      </c>
      <c r="NG210" s="17">
        <f t="shared" si="809"/>
        <v>0.99003929452618111</v>
      </c>
      <c r="NH210" s="25">
        <v>10943</v>
      </c>
      <c r="NI210" s="25">
        <v>9012</v>
      </c>
      <c r="NJ210" s="18">
        <v>697</v>
      </c>
      <c r="NK210" s="18" t="s">
        <v>764</v>
      </c>
      <c r="NL210" s="18">
        <v>90</v>
      </c>
      <c r="NM210" s="18">
        <v>105</v>
      </c>
      <c r="NN210" s="18">
        <v>969</v>
      </c>
      <c r="NO210" s="18">
        <v>18</v>
      </c>
      <c r="NP210" s="18" t="s">
        <v>764</v>
      </c>
      <c r="NQ210" s="32">
        <v>52</v>
      </c>
      <c r="NR210" s="27">
        <v>10943</v>
      </c>
      <c r="NS210" s="37">
        <f t="shared" si="810"/>
        <v>3.5280087727314267</v>
      </c>
      <c r="NT210" s="37">
        <f t="shared" si="811"/>
        <v>0.95198597088167802</v>
      </c>
      <c r="NU210" s="37">
        <f t="shared" si="812"/>
        <v>0.28344600720076668</v>
      </c>
      <c r="NV210" s="17">
        <f t="shared" si="813"/>
        <v>5.755689329893119E-2</v>
      </c>
      <c r="NW210" s="10">
        <f t="shared" si="814"/>
        <v>714</v>
      </c>
      <c r="NX210" s="17">
        <f t="shared" si="815"/>
        <v>6.5247189984464951E-2</v>
      </c>
      <c r="NY210" s="19">
        <f t="shared" si="816"/>
        <v>1.2867415163365712E-2</v>
      </c>
      <c r="NZ210" s="25">
        <v>7173</v>
      </c>
      <c r="OA210" s="25">
        <v>10229</v>
      </c>
      <c r="OB210" s="25">
        <v>2659</v>
      </c>
      <c r="OC210" s="25">
        <v>10069</v>
      </c>
      <c r="OD210" s="25">
        <v>4041</v>
      </c>
      <c r="OE210" s="25">
        <v>4436</v>
      </c>
      <c r="OF210" s="17">
        <f t="shared" si="817"/>
        <v>0.9201315909713973</v>
      </c>
      <c r="OG210" s="17">
        <f t="shared" si="818"/>
        <v>0.65548752627250295</v>
      </c>
      <c r="OH210" s="17">
        <f t="shared" si="819"/>
        <v>0.93475281001553501</v>
      </c>
      <c r="OI210" s="69">
        <f t="shared" si="820"/>
        <v>0.40537329799872063</v>
      </c>
      <c r="OJ210" s="27">
        <v>10943</v>
      </c>
      <c r="OK210" s="25">
        <v>2511</v>
      </c>
      <c r="OL210" s="18">
        <v>142</v>
      </c>
      <c r="OM210" s="25">
        <v>1784</v>
      </c>
      <c r="ON210" s="18">
        <v>8</v>
      </c>
      <c r="OO210" s="18">
        <v>8</v>
      </c>
      <c r="OP210" s="18">
        <v>22</v>
      </c>
      <c r="OQ210" s="18">
        <v>5</v>
      </c>
      <c r="OR210" s="69">
        <f t="shared" si="821"/>
        <v>0.24517956684638581</v>
      </c>
      <c r="OS210" s="64"/>
      <c r="OT210" s="64"/>
      <c r="OU210" s="64"/>
      <c r="OV210" s="17">
        <v>0</v>
      </c>
      <c r="OW210" s="64"/>
      <c r="OX210" s="36"/>
      <c r="OY210" s="36"/>
      <c r="OZ210" s="64"/>
      <c r="PA210" s="64"/>
      <c r="PB210" s="64"/>
      <c r="PC210" s="17">
        <v>0</v>
      </c>
      <c r="PD210" s="64"/>
      <c r="PE210" s="40">
        <f t="shared" si="822"/>
        <v>0</v>
      </c>
      <c r="PF210" s="36">
        <f t="shared" si="823"/>
        <v>0</v>
      </c>
      <c r="PG210" s="64"/>
      <c r="PH210" s="64"/>
      <c r="PI210" s="64"/>
      <c r="PJ210" s="17">
        <v>0</v>
      </c>
      <c r="PK210" s="64"/>
      <c r="PL210" s="41">
        <f t="shared" si="824"/>
        <v>0</v>
      </c>
      <c r="PM210" s="36">
        <f t="shared" si="825"/>
        <v>0</v>
      </c>
      <c r="PN210" s="64"/>
      <c r="PO210" s="64"/>
      <c r="PP210" s="64"/>
      <c r="PQ210" s="17">
        <v>0</v>
      </c>
      <c r="PR210" s="64"/>
      <c r="PS210" s="41">
        <f t="shared" si="826"/>
        <v>0</v>
      </c>
      <c r="PT210" s="36">
        <f t="shared" si="827"/>
        <v>0</v>
      </c>
      <c r="PU210" s="64"/>
      <c r="PV210" s="64"/>
      <c r="PW210" s="64"/>
      <c r="PX210" s="17">
        <v>0</v>
      </c>
      <c r="PY210" s="64"/>
      <c r="PZ210" s="36">
        <f t="shared" si="828"/>
        <v>0</v>
      </c>
      <c r="QA210" s="64"/>
      <c r="QB210" s="64"/>
      <c r="QC210" s="17">
        <v>0</v>
      </c>
      <c r="QD210" s="64"/>
      <c r="QE210" s="22">
        <f t="shared" si="829"/>
        <v>0</v>
      </c>
      <c r="QF210" s="22"/>
      <c r="QG210" s="64"/>
      <c r="QH210" s="64"/>
      <c r="QI210" s="64"/>
      <c r="QJ210" s="17">
        <v>0</v>
      </c>
      <c r="QK210" s="64"/>
      <c r="QL210" s="42">
        <f t="shared" si="830"/>
        <v>0</v>
      </c>
      <c r="QM210" s="64"/>
      <c r="QN210" s="64"/>
      <c r="QO210" s="64"/>
      <c r="QP210" s="64"/>
      <c r="QQ210" s="17">
        <v>0</v>
      </c>
      <c r="QR210" s="64"/>
      <c r="QS210" s="36">
        <f t="shared" si="831"/>
        <v>0</v>
      </c>
      <c r="QT210" s="64"/>
      <c r="QU210" s="64"/>
      <c r="QV210" s="64"/>
      <c r="QW210" s="17">
        <v>0</v>
      </c>
      <c r="QX210" s="64"/>
      <c r="QY210" s="36">
        <f t="shared" si="832"/>
        <v>0</v>
      </c>
      <c r="QZ210" s="64"/>
      <c r="RA210" s="64"/>
      <c r="RB210" s="64"/>
      <c r="RC210" s="17">
        <v>0</v>
      </c>
      <c r="RD210" s="64"/>
      <c r="RE210" s="36">
        <f t="shared" si="833"/>
        <v>0</v>
      </c>
      <c r="RF210" s="64"/>
      <c r="RG210" s="10"/>
      <c r="RH210" s="10"/>
      <c r="RI210" s="17"/>
      <c r="RJ210" s="17"/>
      <c r="RK210" s="17"/>
      <c r="RL210" s="17"/>
      <c r="RM210" s="17"/>
      <c r="RN210" s="17"/>
      <c r="RO210" s="17"/>
      <c r="RP210" s="17"/>
      <c r="RQ210" s="17"/>
      <c r="RR210" s="36"/>
      <c r="RS210" s="36"/>
      <c r="RT210" s="10"/>
      <c r="RU210" s="17"/>
      <c r="RV210" s="37"/>
      <c r="RW210" s="36"/>
      <c r="RX210" s="85">
        <v>11.72655</v>
      </c>
      <c r="RY210" s="93">
        <v>320</v>
      </c>
      <c r="RZ210" s="43" t="b">
        <v>1</v>
      </c>
      <c r="SA210" s="18" t="b">
        <v>0</v>
      </c>
      <c r="SB210" s="18" t="b">
        <v>0</v>
      </c>
      <c r="SC210" s="18" t="b">
        <v>0</v>
      </c>
      <c r="SD210" s="18" t="b">
        <v>0</v>
      </c>
      <c r="SE210" s="32" t="b">
        <v>0</v>
      </c>
      <c r="SF210" s="43" t="b">
        <v>0</v>
      </c>
      <c r="SG210" s="18" t="b">
        <v>0</v>
      </c>
      <c r="SH210" s="18"/>
      <c r="SI210" s="18"/>
      <c r="SJ210" s="18"/>
      <c r="SK210" s="18"/>
      <c r="SL210" s="18"/>
      <c r="SM210" s="18"/>
      <c r="SN210" s="18"/>
      <c r="SO210" s="18"/>
      <c r="SP210" s="18"/>
      <c r="SQ210" s="17">
        <f t="shared" si="834"/>
        <v>0</v>
      </c>
      <c r="SR210" s="17">
        <f t="shared" si="835"/>
        <v>0</v>
      </c>
      <c r="SS210" s="17">
        <f t="shared" si="836"/>
        <v>0</v>
      </c>
      <c r="ST210" s="17">
        <f t="shared" si="837"/>
        <v>0</v>
      </c>
      <c r="SU210" s="17">
        <f t="shared" si="838"/>
        <v>0</v>
      </c>
      <c r="SV210" s="17">
        <f t="shared" si="868"/>
        <v>0</v>
      </c>
      <c r="SW210" s="17">
        <f t="shared" si="839"/>
        <v>0</v>
      </c>
      <c r="SX210" s="17">
        <f t="shared" si="840"/>
        <v>0</v>
      </c>
      <c r="SY210" s="17">
        <f t="shared" si="841"/>
        <v>0</v>
      </c>
      <c r="SZ210" s="17">
        <f t="shared" si="842"/>
        <v>0</v>
      </c>
      <c r="TA210" s="17">
        <f t="shared" si="843"/>
        <v>0</v>
      </c>
      <c r="TB210" s="24">
        <f t="shared" si="844"/>
        <v>620</v>
      </c>
      <c r="TC210" s="69">
        <f t="shared" si="845"/>
        <v>1</v>
      </c>
      <c r="TD210" s="17">
        <f t="shared" si="867"/>
        <v>2.6014568158168575E-6</v>
      </c>
      <c r="TE210" s="95"/>
      <c r="TF210" s="71"/>
      <c r="TG210" s="71">
        <v>1</v>
      </c>
      <c r="TH210" s="71">
        <v>2</v>
      </c>
      <c r="TI210" s="71"/>
      <c r="TJ210" s="71"/>
      <c r="TK210" s="71">
        <v>9</v>
      </c>
      <c r="TL210" s="71"/>
      <c r="TM210" s="71">
        <v>2</v>
      </c>
      <c r="TN210" s="71"/>
      <c r="TO210" s="71">
        <v>6</v>
      </c>
      <c r="TP210" s="71"/>
      <c r="TQ210" s="71"/>
      <c r="TR210" s="72"/>
      <c r="TS210" s="72"/>
      <c r="TT210" s="72"/>
      <c r="TU210" s="72"/>
      <c r="TV210" s="72">
        <v>2</v>
      </c>
      <c r="TW210" s="72"/>
      <c r="TX210" s="72"/>
      <c r="TY210" s="72">
        <v>1</v>
      </c>
      <c r="TZ210" s="72">
        <v>22</v>
      </c>
      <c r="UA210" s="72"/>
      <c r="UB210" s="72">
        <v>1</v>
      </c>
      <c r="UC210" s="72"/>
      <c r="UD210" s="72"/>
      <c r="UE210" s="72"/>
      <c r="UF210" s="72"/>
      <c r="UG210" s="72">
        <v>16</v>
      </c>
      <c r="UH210" s="72"/>
      <c r="UI210" s="72"/>
      <c r="UJ210" s="73"/>
      <c r="UK210" s="73"/>
      <c r="UL210" s="73"/>
      <c r="UM210" s="73"/>
      <c r="UN210" s="73">
        <v>5</v>
      </c>
      <c r="UO210" s="73"/>
      <c r="UP210" s="73"/>
      <c r="UQ210" s="73">
        <v>2</v>
      </c>
      <c r="UR210" s="73">
        <v>12</v>
      </c>
      <c r="US210" s="73">
        <v>2</v>
      </c>
      <c r="UT210" s="73"/>
      <c r="UU210" s="73"/>
      <c r="UV210" s="73"/>
      <c r="UW210" s="73"/>
      <c r="UX210" s="73"/>
      <c r="UY210" s="73">
        <v>15</v>
      </c>
      <c r="UZ210" s="73"/>
      <c r="VA210" s="73"/>
      <c r="VB210" s="73"/>
      <c r="VC210" s="73"/>
      <c r="VD210" s="73"/>
      <c r="VE210" s="73"/>
      <c r="VF210" s="73">
        <v>5</v>
      </c>
      <c r="VG210" s="73"/>
      <c r="VH210" s="73">
        <v>1</v>
      </c>
      <c r="VI210" s="73">
        <v>2</v>
      </c>
      <c r="VJ210" s="73">
        <v>13</v>
      </c>
      <c r="VK210" s="73">
        <v>2</v>
      </c>
      <c r="VL210" s="73"/>
      <c r="VM210" s="73"/>
      <c r="VN210" s="73"/>
      <c r="VO210" s="73"/>
      <c r="VP210" s="73">
        <v>6</v>
      </c>
      <c r="VQ210" s="73"/>
      <c r="VR210" s="73"/>
      <c r="VS210" s="73"/>
      <c r="VT210" s="73"/>
      <c r="VU210" s="73"/>
      <c r="VV210" s="73"/>
      <c r="VW210" s="73">
        <v>2</v>
      </c>
      <c r="VX210" s="73"/>
      <c r="VY210" s="73">
        <v>1</v>
      </c>
      <c r="VZ210" s="73">
        <v>2</v>
      </c>
      <c r="WA210" s="73">
        <v>12</v>
      </c>
      <c r="WB210" s="73"/>
      <c r="WC210" s="73">
        <v>2</v>
      </c>
      <c r="WD210" s="73"/>
      <c r="WE210" s="73"/>
      <c r="WF210" s="73"/>
      <c r="WG210" s="73"/>
      <c r="WH210" s="73">
        <v>1</v>
      </c>
      <c r="WI210" s="73"/>
      <c r="WJ210" s="73"/>
      <c r="WK210" s="73"/>
      <c r="WL210" s="73"/>
      <c r="WM210" s="73"/>
      <c r="WN210" s="73"/>
      <c r="WO210" s="22">
        <f t="shared" si="846"/>
        <v>0</v>
      </c>
      <c r="WP210" s="22">
        <f t="shared" si="847"/>
        <v>0</v>
      </c>
      <c r="WQ210" s="22">
        <f t="shared" si="848"/>
        <v>0</v>
      </c>
      <c r="WR210" s="22">
        <f t="shared" si="849"/>
        <v>1</v>
      </c>
      <c r="WS210" s="22">
        <f t="shared" si="850"/>
        <v>16</v>
      </c>
      <c r="WT210" s="22">
        <f t="shared" si="851"/>
        <v>0</v>
      </c>
      <c r="WU210" s="22">
        <f t="shared" si="852"/>
        <v>2</v>
      </c>
      <c r="WV210" s="22">
        <f t="shared" si="853"/>
        <v>5</v>
      </c>
      <c r="WW210" s="22">
        <f t="shared" si="854"/>
        <v>68</v>
      </c>
      <c r="WX210" s="22">
        <f t="shared" si="855"/>
        <v>0</v>
      </c>
      <c r="WY210" s="22">
        <f t="shared" si="856"/>
        <v>9</v>
      </c>
      <c r="WZ210" s="22">
        <f t="shared" si="857"/>
        <v>0</v>
      </c>
      <c r="XA210" s="22">
        <f t="shared" si="858"/>
        <v>0</v>
      </c>
      <c r="XB210" s="22">
        <f t="shared" si="859"/>
        <v>0</v>
      </c>
      <c r="XC210" s="22">
        <f t="shared" si="860"/>
        <v>0</v>
      </c>
      <c r="XD210" s="22">
        <f t="shared" si="861"/>
        <v>0</v>
      </c>
      <c r="XE210" s="22">
        <f t="shared" si="862"/>
        <v>43</v>
      </c>
      <c r="XF210" s="22">
        <f t="shared" si="863"/>
        <v>0</v>
      </c>
      <c r="XG210" s="93">
        <f t="shared" si="864"/>
        <v>0</v>
      </c>
    </row>
    <row r="211" spans="1:631" ht="17.100000000000001" customHeight="1" x14ac:dyDescent="0.2">
      <c r="A211" s="101"/>
      <c r="B211" s="27" t="s">
        <v>461</v>
      </c>
      <c r="C211" s="535" t="s">
        <v>462</v>
      </c>
      <c r="D211" s="25" t="s">
        <v>532</v>
      </c>
      <c r="E211" s="535" t="s">
        <v>533</v>
      </c>
      <c r="F211" s="25" t="s">
        <v>544</v>
      </c>
      <c r="G211" s="535" t="s">
        <v>545</v>
      </c>
      <c r="H211" s="25"/>
      <c r="I211" s="28">
        <v>22</v>
      </c>
      <c r="J211" s="17">
        <f t="shared" si="730"/>
        <v>0.71704535599687791</v>
      </c>
      <c r="K211" s="17">
        <f t="shared" si="731"/>
        <v>0.72240048564738535</v>
      </c>
      <c r="L211" s="17">
        <f t="shared" si="732"/>
        <v>1</v>
      </c>
      <c r="M211" s="17">
        <f t="shared" si="733"/>
        <v>0.52038301305443879</v>
      </c>
      <c r="N211" s="17">
        <f t="shared" si="734"/>
        <v>0.69629618068020416</v>
      </c>
      <c r="O211" s="17">
        <f t="shared" si="735"/>
        <v>0.85287485907553551</v>
      </c>
      <c r="P211" s="17">
        <f t="shared" si="736"/>
        <v>0.82367534999113945</v>
      </c>
      <c r="Q211" s="17">
        <f t="shared" si="737"/>
        <v>0.69217816471879567</v>
      </c>
      <c r="R211" s="69">
        <f t="shared" si="738"/>
        <v>0.94849229688803049</v>
      </c>
      <c r="S211" s="422">
        <f t="shared" si="739"/>
        <v>0.77481618956137865</v>
      </c>
      <c r="T211" s="17">
        <f t="shared" si="865"/>
        <v>0.22518381043862135</v>
      </c>
      <c r="U211" s="10">
        <f t="shared" si="740"/>
        <v>25111.147437252421</v>
      </c>
      <c r="V211" s="32">
        <v>8</v>
      </c>
      <c r="W211" s="550">
        <f t="shared" si="741"/>
        <v>0</v>
      </c>
      <c r="X211" s="550">
        <f t="shared" si="742"/>
        <v>0.66370507845026749</v>
      </c>
      <c r="Y211" s="550">
        <f t="shared" si="743"/>
        <v>0.33629492154973251</v>
      </c>
      <c r="Z211" s="551">
        <f t="shared" si="744"/>
        <v>37501.59188169687</v>
      </c>
      <c r="AA211" s="426">
        <f t="shared" si="745"/>
        <v>1</v>
      </c>
      <c r="AB211" s="59">
        <f t="shared" si="746"/>
        <v>0.96183428363459911</v>
      </c>
      <c r="AC211" s="59">
        <f t="shared" si="747"/>
        <v>4.8119995629711719E-2</v>
      </c>
      <c r="AD211" s="59">
        <f t="shared" si="748"/>
        <v>0.69629618068020416</v>
      </c>
      <c r="AE211" s="59">
        <f t="shared" si="749"/>
        <v>0.30782183528120438</v>
      </c>
      <c r="AF211" s="59">
        <f t="shared" si="750"/>
        <v>9.374728991414448E-2</v>
      </c>
      <c r="AG211" s="59">
        <f t="shared" si="751"/>
        <v>0.10567166767843206</v>
      </c>
      <c r="AH211" s="59">
        <f t="shared" si="752"/>
        <v>0.85287485907553551</v>
      </c>
      <c r="AI211" s="59">
        <f t="shared" si="753"/>
        <v>0.751495967392247</v>
      </c>
      <c r="AJ211" s="59">
        <f t="shared" si="754"/>
        <v>0.68259474460150893</v>
      </c>
      <c r="AK211" s="59">
        <f t="shared" si="755"/>
        <v>0.17632465000886052</v>
      </c>
      <c r="AL211" s="35">
        <f t="shared" si="756"/>
        <v>1</v>
      </c>
      <c r="AM211" s="27">
        <v>111514</v>
      </c>
      <c r="AN211" s="25">
        <v>52627</v>
      </c>
      <c r="AO211" s="25">
        <v>58887</v>
      </c>
      <c r="AP211" s="17">
        <f t="shared" si="757"/>
        <v>2.165898536061655E-3</v>
      </c>
      <c r="AQ211" s="63">
        <v>89.369470341501525</v>
      </c>
      <c r="AR211" s="58">
        <v>4.4564255426899999</v>
      </c>
      <c r="AS211" s="24">
        <f t="shared" si="758"/>
        <v>25023.19379775559</v>
      </c>
      <c r="AT211" s="17">
        <v>1</v>
      </c>
      <c r="AU211" s="25">
        <v>106702</v>
      </c>
      <c r="AV211" s="25">
        <v>49260</v>
      </c>
      <c r="AW211" s="25">
        <v>57442</v>
      </c>
      <c r="AX211" s="25">
        <v>4812</v>
      </c>
      <c r="AY211" s="25">
        <v>3367</v>
      </c>
      <c r="AZ211" s="25">
        <v>1445</v>
      </c>
      <c r="BA211" s="25">
        <v>111514</v>
      </c>
      <c r="BB211" s="25">
        <v>52627</v>
      </c>
      <c r="BC211" s="25">
        <v>58887</v>
      </c>
      <c r="BD211" s="63">
        <v>89.369470341501525</v>
      </c>
      <c r="BE211" s="18" t="s">
        <v>764</v>
      </c>
      <c r="BF211" s="18" t="s">
        <v>764</v>
      </c>
      <c r="BG211" s="18" t="s">
        <v>764</v>
      </c>
      <c r="BH211" s="63"/>
      <c r="BI211" s="17">
        <v>1</v>
      </c>
      <c r="BJ211" s="25">
        <v>24679</v>
      </c>
      <c r="BK211" s="25">
        <v>80173</v>
      </c>
      <c r="BL211" s="25">
        <v>6662</v>
      </c>
      <c r="BM211" s="17">
        <v>0.39091714168111458</v>
      </c>
      <c r="BN211" s="10">
        <f t="shared" si="759"/>
        <v>67921.265862572196</v>
      </c>
      <c r="BO211" s="29">
        <v>0.30782183528120438</v>
      </c>
      <c r="BP211" s="30">
        <f t="shared" si="760"/>
        <v>0.69217816471879567</v>
      </c>
      <c r="BQ211" s="31">
        <v>8.3095306399910189</v>
      </c>
      <c r="BR211" s="25">
        <v>86835</v>
      </c>
      <c r="BS211" s="25">
        <v>33958</v>
      </c>
      <c r="BT211" s="25">
        <v>45362</v>
      </c>
      <c r="BU211" s="25">
        <v>5422</v>
      </c>
      <c r="BV211" s="18">
        <v>1566</v>
      </c>
      <c r="BW211" s="18">
        <v>527</v>
      </c>
      <c r="BX211" s="25">
        <v>23062</v>
      </c>
      <c r="BY211" s="25">
        <v>16841</v>
      </c>
      <c r="BZ211" s="25">
        <v>6221</v>
      </c>
      <c r="CA211" s="59">
        <v>0.26975110571502903</v>
      </c>
      <c r="CB211" s="25">
        <v>106702</v>
      </c>
      <c r="CC211" s="25">
        <v>4812</v>
      </c>
      <c r="CD211" s="17">
        <f t="shared" si="761"/>
        <v>4.5097561432775393E-2</v>
      </c>
      <c r="CE211" s="25">
        <v>1056</v>
      </c>
      <c r="CF211" s="25">
        <v>2984</v>
      </c>
      <c r="CG211" s="25">
        <v>4385</v>
      </c>
      <c r="CH211" s="25">
        <v>4618</v>
      </c>
      <c r="CI211" s="25">
        <v>3607</v>
      </c>
      <c r="CJ211" s="25">
        <v>2324</v>
      </c>
      <c r="CK211" s="25">
        <v>1573</v>
      </c>
      <c r="CL211" s="25">
        <v>1164</v>
      </c>
      <c r="CM211" s="25">
        <v>1351</v>
      </c>
      <c r="CN211" s="26">
        <v>4.6267452952909549</v>
      </c>
      <c r="CO211" s="27">
        <v>23062</v>
      </c>
      <c r="CP211" s="34">
        <f t="shared" si="762"/>
        <v>4.8354002254791428</v>
      </c>
      <c r="CQ211" s="25">
        <v>8522</v>
      </c>
      <c r="CR211" s="25">
        <v>1514</v>
      </c>
      <c r="CS211" s="25">
        <v>1687</v>
      </c>
      <c r="CT211" s="25">
        <v>7761</v>
      </c>
      <c r="CU211" s="25">
        <v>3064</v>
      </c>
      <c r="CV211" s="18">
        <v>60</v>
      </c>
      <c r="CW211" s="18">
        <v>31</v>
      </c>
      <c r="CX211" s="18">
        <v>423</v>
      </c>
      <c r="CY211" s="25">
        <v>23062</v>
      </c>
      <c r="CZ211" s="25">
        <v>15565</v>
      </c>
      <c r="DA211" s="25">
        <v>5693</v>
      </c>
      <c r="DB211" s="18">
        <v>920</v>
      </c>
      <c r="DC211" s="18">
        <v>710</v>
      </c>
      <c r="DD211" s="18">
        <v>47</v>
      </c>
      <c r="DE211" s="18">
        <v>127</v>
      </c>
      <c r="DF211" s="25">
        <v>23062</v>
      </c>
      <c r="DG211" s="25">
        <v>2118</v>
      </c>
      <c r="DH211" s="18">
        <v>2</v>
      </c>
      <c r="DI211" s="18">
        <v>42</v>
      </c>
      <c r="DJ211" s="25">
        <v>19082</v>
      </c>
      <c r="DK211" s="25">
        <v>1793</v>
      </c>
      <c r="DL211" s="18">
        <v>25</v>
      </c>
      <c r="DM211" s="25">
        <f t="shared" si="763"/>
        <v>9808.7000260168243</v>
      </c>
      <c r="DN211" s="17">
        <f t="shared" si="764"/>
        <v>0.82742173272049258</v>
      </c>
      <c r="DO211" s="17">
        <f t="shared" si="765"/>
        <v>7.7746943023154977E-2</v>
      </c>
      <c r="DP211" s="23">
        <f t="shared" si="766"/>
        <v>9.374728991414448E-2</v>
      </c>
      <c r="DQ211" s="23">
        <f t="shared" si="767"/>
        <v>0.90625271008585551</v>
      </c>
      <c r="DR211" s="25">
        <v>23062</v>
      </c>
      <c r="DS211" s="25">
        <v>4626</v>
      </c>
      <c r="DT211" s="25">
        <v>1218</v>
      </c>
      <c r="DU211" s="18">
        <v>3</v>
      </c>
      <c r="DV211" s="25">
        <v>4795</v>
      </c>
      <c r="DW211" s="18">
        <v>563</v>
      </c>
      <c r="DX211" s="25">
        <v>11627</v>
      </c>
      <c r="DY211" s="18">
        <v>230</v>
      </c>
      <c r="DZ211" s="17">
        <f t="shared" si="768"/>
        <v>0.46145173879108492</v>
      </c>
      <c r="EA211" s="17">
        <f t="shared" si="769"/>
        <v>0.53854826120891508</v>
      </c>
      <c r="EB211" s="25">
        <v>23062</v>
      </c>
      <c r="EC211" s="25">
        <v>2392</v>
      </c>
      <c r="ED211" s="18">
        <v>45</v>
      </c>
      <c r="EE211" s="25">
        <v>9635</v>
      </c>
      <c r="EF211" s="17">
        <f t="shared" si="869"/>
        <v>0.41778683548694823</v>
      </c>
      <c r="EG211" s="25">
        <v>10687</v>
      </c>
      <c r="EH211" s="18">
        <v>303</v>
      </c>
      <c r="EI211" s="17">
        <f t="shared" si="770"/>
        <v>0.10567166767843206</v>
      </c>
      <c r="EJ211" s="17">
        <f t="shared" si="771"/>
        <v>0.46340300060705925</v>
      </c>
      <c r="EK211" s="69">
        <f t="shared" si="772"/>
        <v>0.72240048564738535</v>
      </c>
      <c r="EL211" s="43">
        <v>82430</v>
      </c>
      <c r="EM211" s="18">
        <v>79284</v>
      </c>
      <c r="EN211" s="18">
        <v>3146</v>
      </c>
      <c r="EO211" s="59">
        <v>0.96183428363459911</v>
      </c>
      <c r="EP211" s="18">
        <v>36864</v>
      </c>
      <c r="EQ211" s="18">
        <v>36065</v>
      </c>
      <c r="ER211" s="18">
        <v>799</v>
      </c>
      <c r="ES211" s="59">
        <v>0.9783257378472221</v>
      </c>
      <c r="ET211" s="18">
        <v>45566</v>
      </c>
      <c r="EU211" s="18">
        <v>43219</v>
      </c>
      <c r="EV211" s="18">
        <v>2347</v>
      </c>
      <c r="EW211" s="59">
        <v>0.94849229688803049</v>
      </c>
      <c r="EX211" s="18">
        <v>82430</v>
      </c>
      <c r="EY211" s="18">
        <v>79284</v>
      </c>
      <c r="EZ211" s="18">
        <v>3146</v>
      </c>
      <c r="FA211" s="59">
        <v>0.96183428363459911</v>
      </c>
      <c r="FB211" s="18" t="s">
        <v>764</v>
      </c>
      <c r="FC211" s="18" t="s">
        <v>764</v>
      </c>
      <c r="FD211" s="18" t="s">
        <v>764</v>
      </c>
      <c r="FE211" s="59">
        <v>0</v>
      </c>
      <c r="FF211" s="25">
        <v>47654</v>
      </c>
      <c r="FG211" s="25">
        <v>15935</v>
      </c>
      <c r="FH211" s="25">
        <v>29214</v>
      </c>
      <c r="FI211" s="25">
        <v>2505</v>
      </c>
      <c r="FJ211" s="23">
        <f t="shared" si="773"/>
        <v>5.2566416250472155E-2</v>
      </c>
      <c r="FK211" s="23">
        <f t="shared" si="774"/>
        <v>0.61304402568514715</v>
      </c>
      <c r="FL211" s="36">
        <f t="shared" si="775"/>
        <v>6.3612774451097804</v>
      </c>
      <c r="FM211" s="25">
        <v>23019</v>
      </c>
      <c r="FN211" s="25">
        <v>8091</v>
      </c>
      <c r="FO211" s="17">
        <f t="shared" si="776"/>
        <v>0.3514922455362961</v>
      </c>
      <c r="FP211" s="25">
        <v>13778</v>
      </c>
      <c r="FQ211" s="17">
        <f t="shared" si="777"/>
        <v>0.59854902471871063</v>
      </c>
      <c r="FR211" s="25">
        <v>1150</v>
      </c>
      <c r="FS211" s="17">
        <f t="shared" si="778"/>
        <v>4.9958729744993269E-2</v>
      </c>
      <c r="FT211" s="25">
        <v>24635</v>
      </c>
      <c r="FU211" s="25">
        <v>7844</v>
      </c>
      <c r="FV211" s="25">
        <v>15436</v>
      </c>
      <c r="FW211" s="17">
        <f t="shared" si="779"/>
        <v>5.5003044448954742E-2</v>
      </c>
      <c r="FX211" s="17">
        <f t="shared" si="780"/>
        <v>0.62658818753805556</v>
      </c>
      <c r="FY211" s="25">
        <v>1355</v>
      </c>
      <c r="FZ211" s="25">
        <v>64069</v>
      </c>
      <c r="GA211" s="25">
        <v>3083</v>
      </c>
      <c r="GB211" s="25">
        <v>16375</v>
      </c>
      <c r="GC211" s="25">
        <v>13455</v>
      </c>
      <c r="GD211" s="25">
        <v>12772</v>
      </c>
      <c r="GE211" s="18">
        <v>313</v>
      </c>
      <c r="GF211" s="25">
        <v>16311</v>
      </c>
      <c r="GG211" s="18">
        <v>1134</v>
      </c>
      <c r="GH211" s="18">
        <v>163</v>
      </c>
      <c r="GI211" s="18">
        <v>463</v>
      </c>
      <c r="GJ211" s="10">
        <f t="shared" si="781"/>
        <v>3083</v>
      </c>
      <c r="GK211" s="10">
        <f t="shared" si="870"/>
        <v>60986</v>
      </c>
      <c r="GL211" s="10">
        <f t="shared" si="871"/>
        <v>44611</v>
      </c>
      <c r="GM211" s="10">
        <f t="shared" si="782"/>
        <v>19458</v>
      </c>
      <c r="GN211" s="10">
        <f t="shared" si="872"/>
        <v>31156</v>
      </c>
      <c r="GO211" s="17">
        <f t="shared" si="783"/>
        <v>4.8119995629711719E-2</v>
      </c>
      <c r="GP211" s="17">
        <f t="shared" si="873"/>
        <v>0.9518800043702883</v>
      </c>
      <c r="GQ211" s="17">
        <f t="shared" si="874"/>
        <v>0.69629618068020416</v>
      </c>
      <c r="GR211" s="17">
        <f t="shared" si="875"/>
        <v>0.48628822051226023</v>
      </c>
      <c r="GS211" s="17">
        <f t="shared" si="784"/>
        <v>0.82408809252524629</v>
      </c>
      <c r="GT211" s="25">
        <v>28859</v>
      </c>
      <c r="GU211" s="25">
        <v>794</v>
      </c>
      <c r="GV211" s="25">
        <v>6356</v>
      </c>
      <c r="GW211" s="25">
        <v>7107</v>
      </c>
      <c r="GX211" s="25">
        <v>6796</v>
      </c>
      <c r="GY211" s="18">
        <v>244</v>
      </c>
      <c r="GZ211" s="25">
        <v>6876</v>
      </c>
      <c r="HA211" s="18">
        <v>328</v>
      </c>
      <c r="HB211" s="18">
        <v>110</v>
      </c>
      <c r="HC211" s="18">
        <v>248</v>
      </c>
      <c r="HD211" s="23">
        <f t="shared" si="785"/>
        <v>2.7513080841331992E-2</v>
      </c>
      <c r="HE211" s="23">
        <f t="shared" si="786"/>
        <v>0.97248691915866803</v>
      </c>
      <c r="HF211" s="23">
        <f t="shared" si="787"/>
        <v>0.75224366748674587</v>
      </c>
      <c r="HG211" s="23">
        <f t="shared" si="788"/>
        <v>0.50597733809210299</v>
      </c>
      <c r="HH211" s="25">
        <v>35210</v>
      </c>
      <c r="HI211" s="25">
        <v>2289</v>
      </c>
      <c r="HJ211" s="25">
        <v>10019</v>
      </c>
      <c r="HK211" s="25">
        <v>6348</v>
      </c>
      <c r="HL211" s="25">
        <v>5976</v>
      </c>
      <c r="HM211" s="18">
        <v>69</v>
      </c>
      <c r="HN211" s="25">
        <v>9435</v>
      </c>
      <c r="HO211" s="18">
        <v>806</v>
      </c>
      <c r="HP211" s="18">
        <v>53</v>
      </c>
      <c r="HQ211" s="18">
        <v>215</v>
      </c>
      <c r="HR211" s="23">
        <f t="shared" si="789"/>
        <v>6.5009940357852888E-2</v>
      </c>
      <c r="HS211" s="23">
        <f t="shared" si="790"/>
        <v>0.9349900596421471</v>
      </c>
      <c r="HT211" s="80">
        <f t="shared" si="791"/>
        <v>0.65044021584777056</v>
      </c>
      <c r="HU211" s="27">
        <v>95931</v>
      </c>
      <c r="HV211" s="25">
        <v>3633</v>
      </c>
      <c r="HW211" s="25">
        <v>24988</v>
      </c>
      <c r="HX211" s="18">
        <v>1844</v>
      </c>
      <c r="HY211" s="25">
        <v>16768</v>
      </c>
      <c r="HZ211" s="25">
        <v>2520</v>
      </c>
      <c r="IA211" s="18">
        <v>2428</v>
      </c>
      <c r="IB211" s="18">
        <v>586</v>
      </c>
      <c r="IC211" s="25">
        <v>12487</v>
      </c>
      <c r="ID211" s="25">
        <v>18519</v>
      </c>
      <c r="IE211" s="25">
        <v>6768</v>
      </c>
      <c r="IF211" s="18">
        <v>655</v>
      </c>
      <c r="IG211" s="25">
        <v>4735</v>
      </c>
      <c r="IH211" s="17">
        <f t="shared" si="792"/>
        <v>0.21931388185258155</v>
      </c>
      <c r="II211" s="17">
        <f t="shared" si="793"/>
        <v>2.6268880758044844E-2</v>
      </c>
      <c r="IJ211" s="30">
        <f t="shared" si="794"/>
        <v>38.067857142857143</v>
      </c>
      <c r="IK211" s="17">
        <f t="shared" si="866"/>
        <v>0.52038301305443879</v>
      </c>
      <c r="IL211" s="25">
        <v>44642</v>
      </c>
      <c r="IM211" s="25">
        <v>1583</v>
      </c>
      <c r="IN211" s="25">
        <v>16425</v>
      </c>
      <c r="IO211" s="18">
        <v>1179</v>
      </c>
      <c r="IP211" s="25">
        <v>9272</v>
      </c>
      <c r="IQ211" s="25">
        <v>1027</v>
      </c>
      <c r="IR211" s="18">
        <v>1637</v>
      </c>
      <c r="IS211" s="18">
        <v>395</v>
      </c>
      <c r="IT211" s="25">
        <v>6289</v>
      </c>
      <c r="IU211" s="25">
        <v>723</v>
      </c>
      <c r="IV211" s="25">
        <v>2970</v>
      </c>
      <c r="IW211" s="18">
        <v>370</v>
      </c>
      <c r="IX211" s="25">
        <v>2772</v>
      </c>
      <c r="IY211" s="17">
        <f t="shared" si="795"/>
        <v>0.69716858563684425</v>
      </c>
      <c r="IZ211" s="25">
        <v>51289</v>
      </c>
      <c r="JA211" s="25">
        <v>2050</v>
      </c>
      <c r="JB211" s="25">
        <v>8563</v>
      </c>
      <c r="JC211" s="18">
        <v>665</v>
      </c>
      <c r="JD211" s="25">
        <v>7496</v>
      </c>
      <c r="JE211" s="25">
        <v>1493</v>
      </c>
      <c r="JF211" s="18">
        <v>791</v>
      </c>
      <c r="JG211" s="18">
        <v>191</v>
      </c>
      <c r="JH211" s="25">
        <v>6198</v>
      </c>
      <c r="JI211" s="25">
        <v>17796</v>
      </c>
      <c r="JJ211" s="25">
        <v>3798</v>
      </c>
      <c r="JK211" s="18">
        <v>285</v>
      </c>
      <c r="JL211" s="25">
        <v>1963</v>
      </c>
      <c r="JM211" s="80">
        <f t="shared" si="796"/>
        <v>0.41057536703776637</v>
      </c>
      <c r="JN211" s="43">
        <v>95931</v>
      </c>
      <c r="JO211" s="18">
        <v>75272</v>
      </c>
      <c r="JP211" s="18">
        <v>181</v>
      </c>
      <c r="JQ211" s="18">
        <v>583</v>
      </c>
      <c r="JR211" s="18">
        <v>1395</v>
      </c>
      <c r="JS211" s="18">
        <v>513</v>
      </c>
      <c r="JT211" s="18">
        <v>868</v>
      </c>
      <c r="JU211" s="18">
        <v>56</v>
      </c>
      <c r="JV211" s="18">
        <v>148</v>
      </c>
      <c r="JW211" s="18">
        <v>16915</v>
      </c>
      <c r="JX211" s="17">
        <f t="shared" si="797"/>
        <v>0.17632465000886052</v>
      </c>
      <c r="JY211" s="17">
        <f t="shared" si="798"/>
        <v>0.82367534999113945</v>
      </c>
      <c r="JZ211" s="18">
        <v>95931</v>
      </c>
      <c r="KA211" s="18">
        <v>75272</v>
      </c>
      <c r="KB211" s="18">
        <v>181</v>
      </c>
      <c r="KC211" s="18">
        <v>583</v>
      </c>
      <c r="KD211" s="18">
        <v>1395</v>
      </c>
      <c r="KE211" s="18">
        <v>513</v>
      </c>
      <c r="KF211" s="18">
        <v>868</v>
      </c>
      <c r="KG211" s="18">
        <v>56</v>
      </c>
      <c r="KH211" s="18">
        <v>148</v>
      </c>
      <c r="KI211" s="18">
        <v>16915</v>
      </c>
      <c r="KJ211" s="17">
        <f t="shared" si="799"/>
        <v>0.17632465000886052</v>
      </c>
      <c r="KK211" s="18" t="s">
        <v>764</v>
      </c>
      <c r="KL211" s="18" t="s">
        <v>764</v>
      </c>
      <c r="KM211" s="18" t="s">
        <v>764</v>
      </c>
      <c r="KN211" s="18" t="s">
        <v>764</v>
      </c>
      <c r="KO211" s="18" t="s">
        <v>764</v>
      </c>
      <c r="KP211" s="18" t="s">
        <v>764</v>
      </c>
      <c r="KQ211" s="18" t="s">
        <v>764</v>
      </c>
      <c r="KR211" s="18" t="s">
        <v>764</v>
      </c>
      <c r="KS211" s="18" t="s">
        <v>764</v>
      </c>
      <c r="KT211" s="18" t="s">
        <v>764</v>
      </c>
      <c r="KU211" s="69" t="s">
        <v>764</v>
      </c>
      <c r="KV211" s="27">
        <v>111514</v>
      </c>
      <c r="KW211" s="25">
        <v>106366</v>
      </c>
      <c r="KX211" s="25">
        <v>5148</v>
      </c>
      <c r="KY211" s="59">
        <v>4.6164607134530196E-2</v>
      </c>
      <c r="KZ211" s="25">
        <v>3188</v>
      </c>
      <c r="LA211" s="18">
        <v>988</v>
      </c>
      <c r="LB211" s="25">
        <v>1882</v>
      </c>
      <c r="LC211" s="18">
        <v>1021</v>
      </c>
      <c r="LD211" s="25">
        <v>52627</v>
      </c>
      <c r="LE211" s="25">
        <v>50413</v>
      </c>
      <c r="LF211" s="25">
        <v>2214</v>
      </c>
      <c r="LG211" s="59">
        <v>4.2069660060425257E-2</v>
      </c>
      <c r="LH211" s="25">
        <v>58887</v>
      </c>
      <c r="LI211" s="25">
        <v>55953</v>
      </c>
      <c r="LJ211" s="25">
        <v>2934</v>
      </c>
      <c r="LK211" s="35">
        <v>4.982423964542259E-2</v>
      </c>
      <c r="LL211" s="27">
        <v>23062</v>
      </c>
      <c r="LM211" s="25">
        <v>2164</v>
      </c>
      <c r="LN211" s="25">
        <v>15167</v>
      </c>
      <c r="LO211" s="18">
        <v>395</v>
      </c>
      <c r="LP211" s="25">
        <v>5011</v>
      </c>
      <c r="LQ211" s="18">
        <v>61</v>
      </c>
      <c r="LR211" s="18">
        <v>264</v>
      </c>
      <c r="LS211" s="23">
        <f t="shared" si="800"/>
        <v>1.144740265371607E-2</v>
      </c>
      <c r="LT211" s="23">
        <f t="shared" si="801"/>
        <v>0.98855259734628398</v>
      </c>
      <c r="LU211" s="17">
        <f t="shared" si="802"/>
        <v>0.751495967392247</v>
      </c>
      <c r="LV211" s="25">
        <v>23062</v>
      </c>
      <c r="LW211" s="25">
        <v>1206</v>
      </c>
      <c r="LX211" s="25">
        <v>5744</v>
      </c>
      <c r="LY211" s="18">
        <v>23</v>
      </c>
      <c r="LZ211" s="18">
        <v>41</v>
      </c>
      <c r="MA211" s="25">
        <v>5425</v>
      </c>
      <c r="MB211" s="18">
        <v>4</v>
      </c>
      <c r="MC211" s="18">
        <v>8</v>
      </c>
      <c r="MD211" s="25">
        <v>8769</v>
      </c>
      <c r="ME211" s="25">
        <v>1614</v>
      </c>
      <c r="MF211" s="18">
        <v>228</v>
      </c>
      <c r="MG211" s="17">
        <f t="shared" si="803"/>
        <v>0.2357557887433874</v>
      </c>
      <c r="MH211" s="17">
        <f t="shared" si="804"/>
        <v>0.68259474460150893</v>
      </c>
      <c r="MI211" s="25">
        <v>23062</v>
      </c>
      <c r="MJ211" s="18">
        <v>909</v>
      </c>
      <c r="MK211" s="25">
        <v>17569</v>
      </c>
      <c r="ML211" s="18">
        <v>58</v>
      </c>
      <c r="MM211" s="18">
        <v>45</v>
      </c>
      <c r="MN211" s="25">
        <v>4397</v>
      </c>
      <c r="MO211" s="18">
        <v>12</v>
      </c>
      <c r="MP211" s="18">
        <v>0</v>
      </c>
      <c r="MQ211" s="18">
        <v>28</v>
      </c>
      <c r="MR211" s="18">
        <v>7</v>
      </c>
      <c r="MS211" s="18">
        <v>37</v>
      </c>
      <c r="MT211" s="17">
        <f t="shared" si="805"/>
        <v>0.80496054114994364</v>
      </c>
      <c r="MU211" s="69">
        <f t="shared" si="806"/>
        <v>0.71704535599687791</v>
      </c>
      <c r="MV211" s="27">
        <v>23062</v>
      </c>
      <c r="MW211" s="25">
        <v>19669</v>
      </c>
      <c r="MX211" s="18">
        <v>24</v>
      </c>
      <c r="MY211" s="18">
        <v>750</v>
      </c>
      <c r="MZ211" s="25">
        <v>2514</v>
      </c>
      <c r="NA211" s="18">
        <v>84</v>
      </c>
      <c r="NB211" s="18">
        <v>0</v>
      </c>
      <c r="NC211" s="18">
        <v>7</v>
      </c>
      <c r="ND211" s="18">
        <v>14</v>
      </c>
      <c r="NE211" s="17">
        <f t="shared" si="807"/>
        <v>0.85287485907553551</v>
      </c>
      <c r="NF211" s="10">
        <f t="shared" si="808"/>
        <v>91003.453213077795</v>
      </c>
      <c r="NG211" s="17">
        <f t="shared" si="809"/>
        <v>0.85682074408117248</v>
      </c>
      <c r="NH211" s="25">
        <v>23062</v>
      </c>
      <c r="NI211" s="25">
        <v>15512</v>
      </c>
      <c r="NJ211" s="18">
        <v>657</v>
      </c>
      <c r="NK211" s="18">
        <v>1</v>
      </c>
      <c r="NL211" s="18">
        <v>235</v>
      </c>
      <c r="NM211" s="18">
        <v>832</v>
      </c>
      <c r="NN211" s="25">
        <v>5604</v>
      </c>
      <c r="NO211" s="18">
        <v>104</v>
      </c>
      <c r="NP211" s="18" t="s">
        <v>764</v>
      </c>
      <c r="NQ211" s="32">
        <v>117</v>
      </c>
      <c r="NR211" s="27">
        <v>23062</v>
      </c>
      <c r="NS211" s="37">
        <f t="shared" si="810"/>
        <v>2.8111612175873733</v>
      </c>
      <c r="NT211" s="37">
        <f t="shared" si="811"/>
        <v>0.75855424785633407</v>
      </c>
      <c r="NU211" s="37">
        <f t="shared" si="812"/>
        <v>0.35572488470022057</v>
      </c>
      <c r="NV211" s="17">
        <f t="shared" si="813"/>
        <v>7.2233930668718249E-2</v>
      </c>
      <c r="NW211" s="10">
        <f t="shared" si="814"/>
        <v>4354</v>
      </c>
      <c r="NX211" s="17">
        <f t="shared" si="815"/>
        <v>0.18879542103893851</v>
      </c>
      <c r="NY211" s="19">
        <f t="shared" si="816"/>
        <v>7.8466002270720328E-2</v>
      </c>
      <c r="NZ211" s="25">
        <v>13837</v>
      </c>
      <c r="OA211" s="25">
        <v>18708</v>
      </c>
      <c r="OB211" s="25">
        <v>2958</v>
      </c>
      <c r="OC211" s="25">
        <v>17242</v>
      </c>
      <c r="OD211" s="25">
        <v>4820</v>
      </c>
      <c r="OE211" s="25">
        <v>7266</v>
      </c>
      <c r="OF211" s="17">
        <f t="shared" si="817"/>
        <v>0.74763680513398667</v>
      </c>
      <c r="OG211" s="17">
        <f t="shared" si="818"/>
        <v>0.59999132772526231</v>
      </c>
      <c r="OH211" s="17">
        <f t="shared" si="819"/>
        <v>0.81120457896106146</v>
      </c>
      <c r="OI211" s="69">
        <f t="shared" si="820"/>
        <v>0.31506374121932185</v>
      </c>
      <c r="OJ211" s="27">
        <v>23062</v>
      </c>
      <c r="OK211" s="25">
        <v>2954</v>
      </c>
      <c r="OL211" s="18">
        <v>872</v>
      </c>
      <c r="OM211" s="25">
        <v>3622</v>
      </c>
      <c r="ON211" s="18">
        <v>23</v>
      </c>
      <c r="OO211" s="18">
        <v>602</v>
      </c>
      <c r="OP211" s="18">
        <v>115</v>
      </c>
      <c r="OQ211" s="18">
        <v>190</v>
      </c>
      <c r="OR211" s="69">
        <f t="shared" si="821"/>
        <v>0.17188448530049433</v>
      </c>
      <c r="OS211" s="64"/>
      <c r="OT211" s="64"/>
      <c r="OU211" s="64"/>
      <c r="OV211" s="17">
        <v>0</v>
      </c>
      <c r="OW211" s="64"/>
      <c r="OX211" s="36"/>
      <c r="OY211" s="36"/>
      <c r="OZ211" s="64"/>
      <c r="PA211" s="64"/>
      <c r="PB211" s="64"/>
      <c r="PC211" s="17">
        <v>0</v>
      </c>
      <c r="PD211" s="64"/>
      <c r="PE211" s="40">
        <f t="shared" si="822"/>
        <v>0</v>
      </c>
      <c r="PF211" s="36">
        <f t="shared" si="823"/>
        <v>0</v>
      </c>
      <c r="PG211" s="64"/>
      <c r="PH211" s="64"/>
      <c r="PI211" s="64"/>
      <c r="PJ211" s="17">
        <v>0</v>
      </c>
      <c r="PK211" s="64"/>
      <c r="PL211" s="41">
        <f t="shared" si="824"/>
        <v>0</v>
      </c>
      <c r="PM211" s="36">
        <f t="shared" si="825"/>
        <v>0</v>
      </c>
      <c r="PN211" s="64"/>
      <c r="PO211" s="64"/>
      <c r="PP211" s="64"/>
      <c r="PQ211" s="17">
        <v>0</v>
      </c>
      <c r="PR211" s="64"/>
      <c r="PS211" s="41">
        <f t="shared" si="826"/>
        <v>0</v>
      </c>
      <c r="PT211" s="36">
        <f t="shared" si="827"/>
        <v>0</v>
      </c>
      <c r="PU211" s="64"/>
      <c r="PV211" s="64"/>
      <c r="PW211" s="64"/>
      <c r="PX211" s="17">
        <v>0</v>
      </c>
      <c r="PY211" s="64"/>
      <c r="PZ211" s="36">
        <f t="shared" si="828"/>
        <v>0</v>
      </c>
      <c r="QA211" s="64"/>
      <c r="QB211" s="64"/>
      <c r="QC211" s="17">
        <v>0</v>
      </c>
      <c r="QD211" s="64"/>
      <c r="QE211" s="22">
        <f t="shared" si="829"/>
        <v>0</v>
      </c>
      <c r="QF211" s="22"/>
      <c r="QG211" s="64"/>
      <c r="QH211" s="64"/>
      <c r="QI211" s="64"/>
      <c r="QJ211" s="17">
        <v>0</v>
      </c>
      <c r="QK211" s="64"/>
      <c r="QL211" s="42">
        <f t="shared" si="830"/>
        <v>0</v>
      </c>
      <c r="QM211" s="64"/>
      <c r="QN211" s="64"/>
      <c r="QO211" s="64"/>
      <c r="QP211" s="64"/>
      <c r="QQ211" s="17">
        <v>0</v>
      </c>
      <c r="QR211" s="64"/>
      <c r="QS211" s="36">
        <f t="shared" si="831"/>
        <v>0</v>
      </c>
      <c r="QT211" s="64"/>
      <c r="QU211" s="64"/>
      <c r="QV211" s="64"/>
      <c r="QW211" s="17">
        <v>0</v>
      </c>
      <c r="QX211" s="64"/>
      <c r="QY211" s="36">
        <f t="shared" si="832"/>
        <v>0</v>
      </c>
      <c r="QZ211" s="64"/>
      <c r="RA211" s="64"/>
      <c r="RB211" s="64"/>
      <c r="RC211" s="17">
        <v>0</v>
      </c>
      <c r="RD211" s="64"/>
      <c r="RE211" s="36">
        <f t="shared" si="833"/>
        <v>0</v>
      </c>
      <c r="RF211" s="64"/>
      <c r="RG211" s="10"/>
      <c r="RH211" s="10"/>
      <c r="RI211" s="17"/>
      <c r="RJ211" s="17"/>
      <c r="RK211" s="17"/>
      <c r="RL211" s="17"/>
      <c r="RM211" s="17"/>
      <c r="RN211" s="17"/>
      <c r="RO211" s="17"/>
      <c r="RP211" s="17"/>
      <c r="RQ211" s="17"/>
      <c r="RR211" s="36"/>
      <c r="RS211" s="36"/>
      <c r="RT211" s="10"/>
      <c r="RU211" s="17"/>
      <c r="RV211" s="37"/>
      <c r="RW211" s="36"/>
      <c r="RX211" s="85">
        <v>7.718197</v>
      </c>
      <c r="RY211" s="93">
        <v>306</v>
      </c>
      <c r="RZ211" s="43" t="b">
        <v>1</v>
      </c>
      <c r="SA211" s="18" t="b">
        <v>0</v>
      </c>
      <c r="SB211" s="18" t="b">
        <v>0</v>
      </c>
      <c r="SC211" s="18" t="b">
        <v>0</v>
      </c>
      <c r="SD211" s="18" t="b">
        <v>0</v>
      </c>
      <c r="SE211" s="32" t="b">
        <v>0</v>
      </c>
      <c r="SF211" s="43" t="b">
        <v>0</v>
      </c>
      <c r="SG211" s="18" t="b">
        <v>0</v>
      </c>
      <c r="SH211" s="18"/>
      <c r="SI211" s="18"/>
      <c r="SJ211" s="18"/>
      <c r="SK211" s="18"/>
      <c r="SL211" s="18"/>
      <c r="SM211" s="18"/>
      <c r="SN211" s="18"/>
      <c r="SO211" s="18"/>
      <c r="SP211" s="18"/>
      <c r="SQ211" s="17">
        <f t="shared" si="834"/>
        <v>0</v>
      </c>
      <c r="SR211" s="17">
        <f t="shared" si="835"/>
        <v>0</v>
      </c>
      <c r="SS211" s="17">
        <f t="shared" si="836"/>
        <v>0</v>
      </c>
      <c r="ST211" s="17">
        <f t="shared" si="837"/>
        <v>0</v>
      </c>
      <c r="SU211" s="17">
        <f t="shared" si="838"/>
        <v>0</v>
      </c>
      <c r="SV211" s="17">
        <f t="shared" si="868"/>
        <v>0</v>
      </c>
      <c r="SW211" s="17">
        <f t="shared" si="839"/>
        <v>0</v>
      </c>
      <c r="SX211" s="17">
        <f t="shared" si="840"/>
        <v>0</v>
      </c>
      <c r="SY211" s="17">
        <f t="shared" si="841"/>
        <v>0</v>
      </c>
      <c r="SZ211" s="17">
        <f t="shared" si="842"/>
        <v>0</v>
      </c>
      <c r="TA211" s="17">
        <f t="shared" si="843"/>
        <v>0</v>
      </c>
      <c r="TB211" s="24">
        <f t="shared" si="844"/>
        <v>620</v>
      </c>
      <c r="TC211" s="69">
        <f t="shared" si="845"/>
        <v>1</v>
      </c>
      <c r="TD211" s="17">
        <f t="shared" si="867"/>
        <v>2.6014568158168575E-6</v>
      </c>
      <c r="TE211" s="95"/>
      <c r="TF211" s="71"/>
      <c r="TG211" s="71"/>
      <c r="TH211" s="71">
        <v>3</v>
      </c>
      <c r="TI211" s="71"/>
      <c r="TJ211" s="71"/>
      <c r="TK211" s="71">
        <v>18</v>
      </c>
      <c r="TL211" s="71"/>
      <c r="TM211" s="71">
        <v>2</v>
      </c>
      <c r="TN211" s="71"/>
      <c r="TO211" s="71">
        <v>5</v>
      </c>
      <c r="TP211" s="71"/>
      <c r="TQ211" s="71"/>
      <c r="TR211" s="72"/>
      <c r="TS211" s="72"/>
      <c r="TT211" s="72"/>
      <c r="TU211" s="72"/>
      <c r="TV211" s="72">
        <v>3</v>
      </c>
      <c r="TW211" s="72"/>
      <c r="TX211" s="72"/>
      <c r="TY211" s="72">
        <v>1</v>
      </c>
      <c r="TZ211" s="72">
        <v>39</v>
      </c>
      <c r="UA211" s="72"/>
      <c r="UB211" s="72">
        <v>1</v>
      </c>
      <c r="UC211" s="72"/>
      <c r="UD211" s="72"/>
      <c r="UE211" s="72"/>
      <c r="UF211" s="72"/>
      <c r="UG211" s="72">
        <v>29</v>
      </c>
      <c r="UH211" s="72"/>
      <c r="UI211" s="72"/>
      <c r="UJ211" s="73"/>
      <c r="UK211" s="73"/>
      <c r="UL211" s="73"/>
      <c r="UM211" s="73"/>
      <c r="UN211" s="73">
        <v>6</v>
      </c>
      <c r="UO211" s="73"/>
      <c r="UP211" s="73"/>
      <c r="UQ211" s="73"/>
      <c r="UR211" s="73">
        <v>16</v>
      </c>
      <c r="US211" s="73">
        <v>1</v>
      </c>
      <c r="UT211" s="73"/>
      <c r="UU211" s="73"/>
      <c r="UV211" s="73"/>
      <c r="UW211" s="73"/>
      <c r="UX211" s="73"/>
      <c r="UY211" s="73">
        <v>31</v>
      </c>
      <c r="UZ211" s="73"/>
      <c r="VA211" s="73"/>
      <c r="VB211" s="73"/>
      <c r="VC211" s="73"/>
      <c r="VD211" s="73"/>
      <c r="VE211" s="73"/>
      <c r="VF211" s="73">
        <v>5</v>
      </c>
      <c r="VG211" s="73"/>
      <c r="VH211" s="73">
        <v>1</v>
      </c>
      <c r="VI211" s="73"/>
      <c r="VJ211" s="73">
        <v>17</v>
      </c>
      <c r="VK211" s="73">
        <v>1</v>
      </c>
      <c r="VL211" s="73"/>
      <c r="VM211" s="73">
        <v>1</v>
      </c>
      <c r="VN211" s="73"/>
      <c r="VO211" s="73"/>
      <c r="VP211" s="73">
        <v>11</v>
      </c>
      <c r="VQ211" s="73"/>
      <c r="VR211" s="73"/>
      <c r="VS211" s="73"/>
      <c r="VT211" s="73"/>
      <c r="VU211" s="73"/>
      <c r="VV211" s="73"/>
      <c r="VW211" s="73">
        <v>3</v>
      </c>
      <c r="VX211" s="73"/>
      <c r="VY211" s="73">
        <v>1</v>
      </c>
      <c r="VZ211" s="73"/>
      <c r="WA211" s="73">
        <v>15</v>
      </c>
      <c r="WB211" s="73"/>
      <c r="WC211" s="73">
        <v>1</v>
      </c>
      <c r="WD211" s="73"/>
      <c r="WE211" s="73"/>
      <c r="WF211" s="73"/>
      <c r="WG211" s="73"/>
      <c r="WH211" s="73">
        <v>1</v>
      </c>
      <c r="WI211" s="73"/>
      <c r="WJ211" s="73">
        <v>8</v>
      </c>
      <c r="WK211" s="73"/>
      <c r="WL211" s="73"/>
      <c r="WM211" s="73"/>
      <c r="WN211" s="73"/>
      <c r="WO211" s="22">
        <f t="shared" si="846"/>
        <v>0</v>
      </c>
      <c r="WP211" s="22">
        <f t="shared" si="847"/>
        <v>0</v>
      </c>
      <c r="WQ211" s="22">
        <f t="shared" si="848"/>
        <v>0</v>
      </c>
      <c r="WR211" s="22">
        <f t="shared" si="849"/>
        <v>0</v>
      </c>
      <c r="WS211" s="22">
        <f t="shared" si="850"/>
        <v>20</v>
      </c>
      <c r="WT211" s="22">
        <f t="shared" si="851"/>
        <v>0</v>
      </c>
      <c r="WU211" s="22">
        <f t="shared" si="852"/>
        <v>2</v>
      </c>
      <c r="WV211" s="22">
        <f t="shared" si="853"/>
        <v>1</v>
      </c>
      <c r="WW211" s="22">
        <f t="shared" si="854"/>
        <v>105</v>
      </c>
      <c r="WX211" s="22">
        <f t="shared" si="855"/>
        <v>0</v>
      </c>
      <c r="WY211" s="22">
        <f t="shared" si="856"/>
        <v>6</v>
      </c>
      <c r="WZ211" s="22">
        <f t="shared" si="857"/>
        <v>0</v>
      </c>
      <c r="XA211" s="22">
        <f t="shared" si="858"/>
        <v>1</v>
      </c>
      <c r="XB211" s="22">
        <f t="shared" si="859"/>
        <v>0</v>
      </c>
      <c r="XC211" s="22">
        <f t="shared" si="860"/>
        <v>0</v>
      </c>
      <c r="XD211" s="22">
        <f t="shared" si="861"/>
        <v>0</v>
      </c>
      <c r="XE211" s="22">
        <f t="shared" si="862"/>
        <v>84</v>
      </c>
      <c r="XF211" s="22">
        <f t="shared" si="863"/>
        <v>0</v>
      </c>
      <c r="XG211" s="93">
        <f t="shared" si="864"/>
        <v>0</v>
      </c>
    </row>
    <row r="212" spans="1:631" ht="17.100000000000001" customHeight="1" x14ac:dyDescent="0.2">
      <c r="A212" s="101"/>
      <c r="B212" s="27" t="s">
        <v>461</v>
      </c>
      <c r="C212" s="535" t="s">
        <v>462</v>
      </c>
      <c r="D212" s="25" t="s">
        <v>532</v>
      </c>
      <c r="E212" s="535" t="s">
        <v>533</v>
      </c>
      <c r="F212" s="25" t="s">
        <v>546</v>
      </c>
      <c r="G212" s="535" t="s">
        <v>547</v>
      </c>
      <c r="H212" s="25"/>
      <c r="I212" s="28">
        <v>18</v>
      </c>
      <c r="J212" s="17">
        <f t="shared" si="730"/>
        <v>0.99631693724254911</v>
      </c>
      <c r="K212" s="17">
        <f t="shared" si="731"/>
        <v>0.93120911073418944</v>
      </c>
      <c r="L212" s="17">
        <f t="shared" si="732"/>
        <v>1</v>
      </c>
      <c r="M212" s="17">
        <f t="shared" si="733"/>
        <v>0.62388343005637903</v>
      </c>
      <c r="N212" s="17">
        <f t="shared" si="734"/>
        <v>0.86427929950606197</v>
      </c>
      <c r="O212" s="17">
        <f t="shared" si="735"/>
        <v>0.9977707778047008</v>
      </c>
      <c r="P212" s="17">
        <f t="shared" si="736"/>
        <v>0.92355317467287257</v>
      </c>
      <c r="Q212" s="17">
        <f t="shared" si="737"/>
        <v>0.80519616162934915</v>
      </c>
      <c r="R212" s="69">
        <f t="shared" si="738"/>
        <v>0.98394367506273828</v>
      </c>
      <c r="S212" s="422">
        <f t="shared" si="739"/>
        <v>0.90290584074542679</v>
      </c>
      <c r="T212" s="17">
        <f t="shared" si="865"/>
        <v>9.7094159254573209E-2</v>
      </c>
      <c r="U212" s="10">
        <f t="shared" si="740"/>
        <v>9672.4230507813281</v>
      </c>
      <c r="V212" s="32">
        <v>8</v>
      </c>
      <c r="W212" s="550">
        <f t="shared" si="741"/>
        <v>0</v>
      </c>
      <c r="X212" s="550">
        <f t="shared" si="742"/>
        <v>0.79179472963431563</v>
      </c>
      <c r="Y212" s="550">
        <f t="shared" si="743"/>
        <v>0.20820527036568437</v>
      </c>
      <c r="Z212" s="551">
        <f t="shared" si="744"/>
        <v>20741.200828559111</v>
      </c>
      <c r="AA212" s="426">
        <f t="shared" si="745"/>
        <v>1</v>
      </c>
      <c r="AB212" s="59">
        <f t="shared" si="746"/>
        <v>0.9878719851069071</v>
      </c>
      <c r="AC212" s="59">
        <f t="shared" si="747"/>
        <v>1.6518057604721279E-2</v>
      </c>
      <c r="AD212" s="59">
        <f t="shared" si="748"/>
        <v>0.86427929950606197</v>
      </c>
      <c r="AE212" s="59">
        <f t="shared" si="749"/>
        <v>0.19480383837065085</v>
      </c>
      <c r="AF212" s="59">
        <f t="shared" si="750"/>
        <v>5.282287375817785E-3</v>
      </c>
      <c r="AG212" s="59">
        <f t="shared" si="751"/>
        <v>3.0046038284468135E-3</v>
      </c>
      <c r="AH212" s="59">
        <f t="shared" si="752"/>
        <v>0.9977707778047008</v>
      </c>
      <c r="AI212" s="59">
        <f t="shared" si="753"/>
        <v>0.9984976980857766</v>
      </c>
      <c r="AJ212" s="59">
        <f t="shared" si="754"/>
        <v>0.9941361763993215</v>
      </c>
      <c r="AK212" s="59">
        <f t="shared" si="755"/>
        <v>7.6446825327127432E-2</v>
      </c>
      <c r="AL212" s="35">
        <f t="shared" si="756"/>
        <v>1</v>
      </c>
      <c r="AM212" s="27">
        <v>99619</v>
      </c>
      <c r="AN212" s="25">
        <v>43993</v>
      </c>
      <c r="AO212" s="25">
        <v>55626</v>
      </c>
      <c r="AP212" s="17">
        <f t="shared" si="757"/>
        <v>1.9348659922873005E-3</v>
      </c>
      <c r="AQ212" s="63">
        <v>79.087117534965671</v>
      </c>
      <c r="AR212" s="58">
        <v>2.4040508706899999</v>
      </c>
      <c r="AS212" s="24">
        <f t="shared" si="758"/>
        <v>41437.975050589426</v>
      </c>
      <c r="AT212" s="17">
        <v>1</v>
      </c>
      <c r="AU212" s="25">
        <v>87228</v>
      </c>
      <c r="AV212" s="25">
        <v>37050</v>
      </c>
      <c r="AW212" s="25">
        <v>50178</v>
      </c>
      <c r="AX212" s="25">
        <v>12391</v>
      </c>
      <c r="AY212" s="25">
        <v>6943</v>
      </c>
      <c r="AZ212" s="25">
        <v>5448</v>
      </c>
      <c r="BA212" s="25">
        <v>99619</v>
      </c>
      <c r="BB212" s="25">
        <v>43993</v>
      </c>
      <c r="BC212" s="25">
        <v>55626</v>
      </c>
      <c r="BD212" s="63">
        <v>79.087117534965671</v>
      </c>
      <c r="BE212" s="18" t="s">
        <v>764</v>
      </c>
      <c r="BF212" s="18" t="s">
        <v>764</v>
      </c>
      <c r="BG212" s="18" t="s">
        <v>764</v>
      </c>
      <c r="BH212" s="63"/>
      <c r="BI212" s="17">
        <v>1</v>
      </c>
      <c r="BJ212" s="25">
        <v>14921</v>
      </c>
      <c r="BK212" s="25">
        <v>76595</v>
      </c>
      <c r="BL212" s="25">
        <v>8103</v>
      </c>
      <c r="BM212" s="17">
        <v>0.30059403355310399</v>
      </c>
      <c r="BN212" s="10">
        <f t="shared" si="759"/>
        <v>69674.122971473334</v>
      </c>
      <c r="BO212" s="29">
        <v>0.19480383837065085</v>
      </c>
      <c r="BP212" s="30">
        <f t="shared" si="760"/>
        <v>0.80519616162934915</v>
      </c>
      <c r="BQ212" s="31">
        <v>10.579019518245317</v>
      </c>
      <c r="BR212" s="25">
        <v>84698</v>
      </c>
      <c r="BS212" s="25">
        <v>41015</v>
      </c>
      <c r="BT212" s="25">
        <v>36234</v>
      </c>
      <c r="BU212" s="25">
        <v>4946</v>
      </c>
      <c r="BV212" s="18">
        <v>1101</v>
      </c>
      <c r="BW212" s="18">
        <v>1402</v>
      </c>
      <c r="BX212" s="25">
        <v>20635</v>
      </c>
      <c r="BY212" s="25">
        <v>13417</v>
      </c>
      <c r="BZ212" s="25">
        <v>7218</v>
      </c>
      <c r="CA212" s="59">
        <v>0.34979403925369518</v>
      </c>
      <c r="CB212" s="25">
        <v>87228</v>
      </c>
      <c r="CC212" s="25">
        <v>12391</v>
      </c>
      <c r="CD212" s="17">
        <f t="shared" si="761"/>
        <v>0.14205301050121522</v>
      </c>
      <c r="CE212" s="25">
        <v>1332</v>
      </c>
      <c r="CF212" s="25">
        <v>3138</v>
      </c>
      <c r="CG212" s="25">
        <v>4203</v>
      </c>
      <c r="CH212" s="25">
        <v>4355</v>
      </c>
      <c r="CI212" s="25">
        <v>3026</v>
      </c>
      <c r="CJ212" s="25">
        <v>1863</v>
      </c>
      <c r="CK212" s="25">
        <v>1071</v>
      </c>
      <c r="CL212" s="18">
        <v>803</v>
      </c>
      <c r="CM212" s="18">
        <v>844</v>
      </c>
      <c r="CN212" s="26">
        <v>4.2271868185122363</v>
      </c>
      <c r="CO212" s="27">
        <v>20635</v>
      </c>
      <c r="CP212" s="34">
        <f t="shared" si="762"/>
        <v>4.8276714320329539</v>
      </c>
      <c r="CQ212" s="25">
        <v>15372</v>
      </c>
      <c r="CR212" s="18">
        <v>964</v>
      </c>
      <c r="CS212" s="25">
        <v>1585</v>
      </c>
      <c r="CT212" s="25">
        <v>2607</v>
      </c>
      <c r="CU212" s="18">
        <v>22</v>
      </c>
      <c r="CV212" s="18">
        <v>39</v>
      </c>
      <c r="CW212" s="18">
        <v>10</v>
      </c>
      <c r="CX212" s="18">
        <v>36</v>
      </c>
      <c r="CY212" s="25">
        <v>20635</v>
      </c>
      <c r="CZ212" s="25">
        <v>13004</v>
      </c>
      <c r="DA212" s="25">
        <v>5659</v>
      </c>
      <c r="DB212" s="18">
        <v>935</v>
      </c>
      <c r="DC212" s="18">
        <v>842</v>
      </c>
      <c r="DD212" s="18">
        <v>71</v>
      </c>
      <c r="DE212" s="18">
        <v>124</v>
      </c>
      <c r="DF212" s="25">
        <v>20635</v>
      </c>
      <c r="DG212" s="18">
        <v>57</v>
      </c>
      <c r="DH212" s="18">
        <v>2</v>
      </c>
      <c r="DI212" s="18">
        <v>50</v>
      </c>
      <c r="DJ212" s="25">
        <v>17601</v>
      </c>
      <c r="DK212" s="25">
        <v>2907</v>
      </c>
      <c r="DL212" s="18">
        <v>18</v>
      </c>
      <c r="DM212" s="25">
        <f t="shared" si="763"/>
        <v>249.40402229222195</v>
      </c>
      <c r="DN212" s="17">
        <f t="shared" si="764"/>
        <v>0.852968257814393</v>
      </c>
      <c r="DO212" s="17">
        <f t="shared" si="765"/>
        <v>0.14087715047249819</v>
      </c>
      <c r="DP212" s="23">
        <f t="shared" si="766"/>
        <v>5.282287375817785E-3</v>
      </c>
      <c r="DQ212" s="23">
        <f t="shared" si="767"/>
        <v>0.99471771262418218</v>
      </c>
      <c r="DR212" s="25">
        <v>20635</v>
      </c>
      <c r="DS212" s="18">
        <v>12</v>
      </c>
      <c r="DT212" s="18">
        <v>94</v>
      </c>
      <c r="DU212" s="18">
        <v>1</v>
      </c>
      <c r="DV212" s="25">
        <v>2623</v>
      </c>
      <c r="DW212" s="18">
        <v>184</v>
      </c>
      <c r="DX212" s="25">
        <v>17675</v>
      </c>
      <c r="DY212" s="18">
        <v>46</v>
      </c>
      <c r="DZ212" s="17">
        <f t="shared" si="768"/>
        <v>0.13229949115580325</v>
      </c>
      <c r="EA212" s="17">
        <f t="shared" si="769"/>
        <v>0.86770050884419669</v>
      </c>
      <c r="EB212" s="25">
        <v>20635</v>
      </c>
      <c r="EC212" s="18">
        <v>36</v>
      </c>
      <c r="ED212" s="18">
        <v>26</v>
      </c>
      <c r="EE212" s="25">
        <v>4955</v>
      </c>
      <c r="EF212" s="17">
        <f t="shared" si="869"/>
        <v>0.24012599951538649</v>
      </c>
      <c r="EG212" s="25">
        <v>15459</v>
      </c>
      <c r="EH212" s="18">
        <v>159</v>
      </c>
      <c r="EI212" s="17">
        <f t="shared" si="770"/>
        <v>3.0046038284468135E-3</v>
      </c>
      <c r="EJ212" s="17">
        <f t="shared" si="771"/>
        <v>0.74916404167676276</v>
      </c>
      <c r="EK212" s="69">
        <f t="shared" si="772"/>
        <v>0.93120911073418944</v>
      </c>
      <c r="EL212" s="43">
        <v>73054</v>
      </c>
      <c r="EM212" s="18">
        <v>72168</v>
      </c>
      <c r="EN212" s="18">
        <v>886</v>
      </c>
      <c r="EO212" s="59">
        <v>0.9878719851069071</v>
      </c>
      <c r="EP212" s="18">
        <v>30018</v>
      </c>
      <c r="EQ212" s="18">
        <v>29823</v>
      </c>
      <c r="ER212" s="18">
        <v>195</v>
      </c>
      <c r="ES212" s="59">
        <v>0.99350389766140312</v>
      </c>
      <c r="ET212" s="18">
        <v>43036</v>
      </c>
      <c r="EU212" s="18">
        <v>42345</v>
      </c>
      <c r="EV212" s="18">
        <v>691</v>
      </c>
      <c r="EW212" s="59">
        <v>0.98394367506273828</v>
      </c>
      <c r="EX212" s="18">
        <v>73054</v>
      </c>
      <c r="EY212" s="18">
        <v>72168</v>
      </c>
      <c r="EZ212" s="18">
        <v>886</v>
      </c>
      <c r="FA212" s="59">
        <v>0.9878719851069071</v>
      </c>
      <c r="FB212" s="18" t="s">
        <v>764</v>
      </c>
      <c r="FC212" s="18" t="s">
        <v>764</v>
      </c>
      <c r="FD212" s="18" t="s">
        <v>764</v>
      </c>
      <c r="FE212" s="59">
        <v>0</v>
      </c>
      <c r="FF212" s="25">
        <v>34951</v>
      </c>
      <c r="FG212" s="25">
        <v>12146</v>
      </c>
      <c r="FH212" s="25">
        <v>21880</v>
      </c>
      <c r="FI212" s="18">
        <v>925</v>
      </c>
      <c r="FJ212" s="23">
        <f t="shared" si="773"/>
        <v>2.6465623301193099E-2</v>
      </c>
      <c r="FK212" s="23">
        <f t="shared" si="774"/>
        <v>0.62601928414065411</v>
      </c>
      <c r="FL212" s="36">
        <f t="shared" si="775"/>
        <v>13.130810810810811</v>
      </c>
      <c r="FM212" s="25">
        <v>15170</v>
      </c>
      <c r="FN212" s="25">
        <v>5880</v>
      </c>
      <c r="FO212" s="17">
        <f t="shared" si="776"/>
        <v>0.38760711931443637</v>
      </c>
      <c r="FP212" s="25">
        <v>8889</v>
      </c>
      <c r="FQ212" s="17">
        <f t="shared" si="777"/>
        <v>0.58595912986156884</v>
      </c>
      <c r="FR212" s="18">
        <v>401</v>
      </c>
      <c r="FS212" s="17">
        <f t="shared" si="778"/>
        <v>2.6433750823994726E-2</v>
      </c>
      <c r="FT212" s="25">
        <v>19781</v>
      </c>
      <c r="FU212" s="25">
        <v>6266</v>
      </c>
      <c r="FV212" s="25">
        <v>12991</v>
      </c>
      <c r="FW212" s="17">
        <f t="shared" si="779"/>
        <v>2.6490066225165563E-2</v>
      </c>
      <c r="FX212" s="17">
        <f t="shared" si="780"/>
        <v>0.65674131742581265</v>
      </c>
      <c r="FY212" s="18">
        <v>524</v>
      </c>
      <c r="FZ212" s="25">
        <v>62356</v>
      </c>
      <c r="GA212" s="18">
        <v>1030</v>
      </c>
      <c r="GB212" s="25">
        <v>7433</v>
      </c>
      <c r="GC212" s="25">
        <v>9954</v>
      </c>
      <c r="GD212" s="25">
        <v>14093</v>
      </c>
      <c r="GE212" s="18">
        <v>622</v>
      </c>
      <c r="GF212" s="25">
        <v>26642</v>
      </c>
      <c r="GG212" s="25">
        <v>2301</v>
      </c>
      <c r="GH212" s="18">
        <v>193</v>
      </c>
      <c r="GI212" s="18">
        <v>88</v>
      </c>
      <c r="GJ212" s="10">
        <f t="shared" si="781"/>
        <v>1030</v>
      </c>
      <c r="GK212" s="10">
        <f t="shared" si="870"/>
        <v>61326</v>
      </c>
      <c r="GL212" s="10">
        <f t="shared" si="871"/>
        <v>53893</v>
      </c>
      <c r="GM212" s="10">
        <f t="shared" si="782"/>
        <v>8463</v>
      </c>
      <c r="GN212" s="10">
        <f t="shared" si="872"/>
        <v>43939</v>
      </c>
      <c r="GO212" s="17">
        <f t="shared" si="783"/>
        <v>1.6518057604721279E-2</v>
      </c>
      <c r="GP212" s="17">
        <f t="shared" si="873"/>
        <v>0.98348194239527875</v>
      </c>
      <c r="GQ212" s="17">
        <f t="shared" si="874"/>
        <v>0.86427929950606197</v>
      </c>
      <c r="GR212" s="17">
        <f t="shared" si="875"/>
        <v>0.70464750785810504</v>
      </c>
      <c r="GS212" s="17">
        <f t="shared" si="784"/>
        <v>0.92388062095067036</v>
      </c>
      <c r="GT212" s="25">
        <v>26420</v>
      </c>
      <c r="GU212" s="18">
        <v>291</v>
      </c>
      <c r="GV212" s="25">
        <v>2420</v>
      </c>
      <c r="GW212" s="25">
        <v>4345</v>
      </c>
      <c r="GX212" s="25">
        <v>6972</v>
      </c>
      <c r="GY212" s="18">
        <v>412</v>
      </c>
      <c r="GZ212" s="25">
        <v>11054</v>
      </c>
      <c r="HA212" s="25">
        <v>752</v>
      </c>
      <c r="HB212" s="18">
        <v>132</v>
      </c>
      <c r="HC212" s="18">
        <v>42</v>
      </c>
      <c r="HD212" s="23">
        <f t="shared" si="785"/>
        <v>1.1014383043149129E-2</v>
      </c>
      <c r="HE212" s="23">
        <f t="shared" si="786"/>
        <v>0.98898561695685083</v>
      </c>
      <c r="HF212" s="23">
        <f t="shared" si="787"/>
        <v>0.8973883421650265</v>
      </c>
      <c r="HG212" s="23">
        <f t="shared" si="788"/>
        <v>0.73292959878879638</v>
      </c>
      <c r="HH212" s="25">
        <v>35936</v>
      </c>
      <c r="HI212" s="18">
        <v>739</v>
      </c>
      <c r="HJ212" s="25">
        <v>5013</v>
      </c>
      <c r="HK212" s="25">
        <v>5609</v>
      </c>
      <c r="HL212" s="25">
        <v>7121</v>
      </c>
      <c r="HM212" s="18">
        <v>210</v>
      </c>
      <c r="HN212" s="25">
        <v>15588</v>
      </c>
      <c r="HO212" s="25">
        <v>1549</v>
      </c>
      <c r="HP212" s="18">
        <v>61</v>
      </c>
      <c r="HQ212" s="18">
        <v>46</v>
      </c>
      <c r="HR212" s="23">
        <f t="shared" si="789"/>
        <v>2.056433659839715E-2</v>
      </c>
      <c r="HS212" s="23">
        <f t="shared" si="790"/>
        <v>0.97943566340160282</v>
      </c>
      <c r="HT212" s="80">
        <f t="shared" si="791"/>
        <v>0.8399376669634907</v>
      </c>
      <c r="HU212" s="27">
        <v>91096</v>
      </c>
      <c r="HV212" s="25">
        <v>4229</v>
      </c>
      <c r="HW212" s="25">
        <v>24580</v>
      </c>
      <c r="HX212" s="18">
        <v>1859</v>
      </c>
      <c r="HY212" s="25">
        <v>11700</v>
      </c>
      <c r="HZ212" s="18">
        <v>1996</v>
      </c>
      <c r="IA212" s="25">
        <v>2606</v>
      </c>
      <c r="IB212" s="18">
        <v>390</v>
      </c>
      <c r="IC212" s="25">
        <v>13029</v>
      </c>
      <c r="ID212" s="25">
        <v>15891</v>
      </c>
      <c r="IE212" s="25">
        <v>8866</v>
      </c>
      <c r="IF212" s="18">
        <v>497</v>
      </c>
      <c r="IG212" s="25">
        <v>5453</v>
      </c>
      <c r="IH212" s="17">
        <f t="shared" si="792"/>
        <v>0.1963532976200931</v>
      </c>
      <c r="II212" s="17">
        <f t="shared" si="793"/>
        <v>2.1910951084570123E-2</v>
      </c>
      <c r="IJ212" s="30">
        <f t="shared" si="794"/>
        <v>45.639278557114231</v>
      </c>
      <c r="IK212" s="17">
        <f t="shared" si="866"/>
        <v>0.62388343005637903</v>
      </c>
      <c r="IL212" s="25">
        <v>39615</v>
      </c>
      <c r="IM212" s="25">
        <v>1578</v>
      </c>
      <c r="IN212" s="25">
        <v>12629</v>
      </c>
      <c r="IO212" s="18">
        <v>1175</v>
      </c>
      <c r="IP212" s="25">
        <v>7206</v>
      </c>
      <c r="IQ212" s="18">
        <v>1123</v>
      </c>
      <c r="IR212" s="25">
        <v>1507</v>
      </c>
      <c r="IS212" s="18">
        <v>191</v>
      </c>
      <c r="IT212" s="25">
        <v>6448</v>
      </c>
      <c r="IU212" s="25">
        <v>471</v>
      </c>
      <c r="IV212" s="25">
        <v>3907</v>
      </c>
      <c r="IW212" s="18">
        <v>250</v>
      </c>
      <c r="IX212" s="25">
        <v>3130</v>
      </c>
      <c r="IY212" s="17">
        <f t="shared" si="795"/>
        <v>0.63657705414615673</v>
      </c>
      <c r="IZ212" s="25">
        <v>51481</v>
      </c>
      <c r="JA212" s="25">
        <v>2651</v>
      </c>
      <c r="JB212" s="25">
        <v>11951</v>
      </c>
      <c r="JC212" s="18">
        <v>684</v>
      </c>
      <c r="JD212" s="25">
        <v>4494</v>
      </c>
      <c r="JE212" s="18">
        <v>873</v>
      </c>
      <c r="JF212" s="25">
        <v>1099</v>
      </c>
      <c r="JG212" s="18">
        <v>199</v>
      </c>
      <c r="JH212" s="25">
        <v>6581</v>
      </c>
      <c r="JI212" s="25">
        <v>15420</v>
      </c>
      <c r="JJ212" s="25">
        <v>4959</v>
      </c>
      <c r="JK212" s="18">
        <v>247</v>
      </c>
      <c r="JL212" s="25">
        <v>2323</v>
      </c>
      <c r="JM212" s="80">
        <f t="shared" si="796"/>
        <v>0.42252481498028399</v>
      </c>
      <c r="JN212" s="43">
        <v>91096</v>
      </c>
      <c r="JO212" s="18">
        <v>80713</v>
      </c>
      <c r="JP212" s="18">
        <v>354</v>
      </c>
      <c r="JQ212" s="18">
        <v>372</v>
      </c>
      <c r="JR212" s="18">
        <v>625</v>
      </c>
      <c r="JS212" s="18">
        <v>1552</v>
      </c>
      <c r="JT212" s="18">
        <v>185</v>
      </c>
      <c r="JU212" s="18">
        <v>86</v>
      </c>
      <c r="JV212" s="18">
        <v>245</v>
      </c>
      <c r="JW212" s="18">
        <v>6964</v>
      </c>
      <c r="JX212" s="17">
        <f t="shared" si="797"/>
        <v>7.6446825327127432E-2</v>
      </c>
      <c r="JY212" s="17">
        <f t="shared" si="798"/>
        <v>0.92355317467287257</v>
      </c>
      <c r="JZ212" s="18">
        <v>91096</v>
      </c>
      <c r="KA212" s="18">
        <v>80713</v>
      </c>
      <c r="KB212" s="18">
        <v>354</v>
      </c>
      <c r="KC212" s="18">
        <v>372</v>
      </c>
      <c r="KD212" s="18">
        <v>625</v>
      </c>
      <c r="KE212" s="18">
        <v>1552</v>
      </c>
      <c r="KF212" s="18">
        <v>185</v>
      </c>
      <c r="KG212" s="18">
        <v>86</v>
      </c>
      <c r="KH212" s="18">
        <v>245</v>
      </c>
      <c r="KI212" s="18">
        <v>6964</v>
      </c>
      <c r="KJ212" s="17">
        <f t="shared" si="799"/>
        <v>7.6446825327127432E-2</v>
      </c>
      <c r="KK212" s="18" t="s">
        <v>764</v>
      </c>
      <c r="KL212" s="18" t="s">
        <v>764</v>
      </c>
      <c r="KM212" s="18" t="s">
        <v>764</v>
      </c>
      <c r="KN212" s="18" t="s">
        <v>764</v>
      </c>
      <c r="KO212" s="18" t="s">
        <v>764</v>
      </c>
      <c r="KP212" s="18" t="s">
        <v>764</v>
      </c>
      <c r="KQ212" s="18" t="s">
        <v>764</v>
      </c>
      <c r="KR212" s="18" t="s">
        <v>764</v>
      </c>
      <c r="KS212" s="18" t="s">
        <v>764</v>
      </c>
      <c r="KT212" s="18" t="s">
        <v>764</v>
      </c>
      <c r="KU212" s="69" t="s">
        <v>764</v>
      </c>
      <c r="KV212" s="27">
        <v>99619</v>
      </c>
      <c r="KW212" s="25">
        <v>97309</v>
      </c>
      <c r="KX212" s="25">
        <v>2310</v>
      </c>
      <c r="KY212" s="59">
        <v>2.3188347604372658E-2</v>
      </c>
      <c r="KZ212" s="18">
        <v>925</v>
      </c>
      <c r="LA212" s="18">
        <v>641</v>
      </c>
      <c r="LB212" s="18">
        <v>1193</v>
      </c>
      <c r="LC212" s="18">
        <v>745</v>
      </c>
      <c r="LD212" s="25">
        <v>43993</v>
      </c>
      <c r="LE212" s="25">
        <v>42997</v>
      </c>
      <c r="LF212" s="25">
        <v>996</v>
      </c>
      <c r="LG212" s="59">
        <v>2.2639965449048713E-2</v>
      </c>
      <c r="LH212" s="25">
        <v>55626</v>
      </c>
      <c r="LI212" s="25">
        <v>54312</v>
      </c>
      <c r="LJ212" s="25">
        <v>1314</v>
      </c>
      <c r="LK212" s="35">
        <v>2.3622047244094488E-2</v>
      </c>
      <c r="LL212" s="27">
        <v>20635</v>
      </c>
      <c r="LM212" s="25">
        <v>5858</v>
      </c>
      <c r="LN212" s="25">
        <v>14746</v>
      </c>
      <c r="LO212" s="18">
        <v>21</v>
      </c>
      <c r="LP212" s="18">
        <v>3</v>
      </c>
      <c r="LQ212" s="18">
        <v>3</v>
      </c>
      <c r="LR212" s="18">
        <v>4</v>
      </c>
      <c r="LS212" s="23">
        <f t="shared" si="800"/>
        <v>1.9384540828689119E-4</v>
      </c>
      <c r="LT212" s="23">
        <f t="shared" si="801"/>
        <v>0.99980615459171307</v>
      </c>
      <c r="LU212" s="17">
        <f t="shared" si="802"/>
        <v>0.9984976980857766</v>
      </c>
      <c r="LV212" s="25">
        <v>20635</v>
      </c>
      <c r="LW212" s="25">
        <v>1005</v>
      </c>
      <c r="LX212" s="25">
        <v>5101</v>
      </c>
      <c r="LY212" s="18">
        <v>20</v>
      </c>
      <c r="LZ212" s="18" t="s">
        <v>764</v>
      </c>
      <c r="MA212" s="18">
        <v>6</v>
      </c>
      <c r="MB212" s="18">
        <v>3</v>
      </c>
      <c r="MC212" s="18">
        <v>5</v>
      </c>
      <c r="MD212" s="25">
        <v>14388</v>
      </c>
      <c r="ME212" s="18">
        <v>65</v>
      </c>
      <c r="MF212" s="18">
        <v>42</v>
      </c>
      <c r="MG212" s="17">
        <f t="shared" si="803"/>
        <v>6.7845892900411924E-4</v>
      </c>
      <c r="MH212" s="17">
        <f t="shared" si="804"/>
        <v>0.9941361763993215</v>
      </c>
      <c r="MI212" s="25">
        <v>20635</v>
      </c>
      <c r="MJ212" s="25">
        <v>2948</v>
      </c>
      <c r="MK212" s="25">
        <v>17490</v>
      </c>
      <c r="ML212" s="18">
        <v>69</v>
      </c>
      <c r="MM212" s="18">
        <v>1</v>
      </c>
      <c r="MN212" s="18">
        <v>6</v>
      </c>
      <c r="MO212" s="18">
        <v>4</v>
      </c>
      <c r="MP212" s="18">
        <v>0</v>
      </c>
      <c r="MQ212" s="18">
        <v>73</v>
      </c>
      <c r="MR212" s="18" t="s">
        <v>764</v>
      </c>
      <c r="MS212" s="18">
        <v>44</v>
      </c>
      <c r="MT212" s="17">
        <f t="shared" si="805"/>
        <v>0.99733462563605524</v>
      </c>
      <c r="MU212" s="69">
        <f t="shared" si="806"/>
        <v>0.99631693724254911</v>
      </c>
      <c r="MV212" s="27">
        <v>20635</v>
      </c>
      <c r="MW212" s="25">
        <v>20589</v>
      </c>
      <c r="MX212" s="18">
        <v>21</v>
      </c>
      <c r="MY212" s="18">
        <v>8</v>
      </c>
      <c r="MZ212" s="18">
        <v>9</v>
      </c>
      <c r="NA212" s="18">
        <v>1</v>
      </c>
      <c r="NB212" s="18" t="s">
        <v>764</v>
      </c>
      <c r="NC212" s="18">
        <v>0</v>
      </c>
      <c r="ND212" s="18">
        <v>7</v>
      </c>
      <c r="NE212" s="17">
        <f t="shared" si="807"/>
        <v>0.9977707778047008</v>
      </c>
      <c r="NF212" s="10">
        <f t="shared" si="808"/>
        <v>87033.549406348437</v>
      </c>
      <c r="NG212" s="17">
        <f t="shared" si="809"/>
        <v>0.99781923915677251</v>
      </c>
      <c r="NH212" s="25">
        <v>20635</v>
      </c>
      <c r="NI212" s="25">
        <v>17890</v>
      </c>
      <c r="NJ212" s="25">
        <v>1383</v>
      </c>
      <c r="NK212" s="18">
        <v>2</v>
      </c>
      <c r="NL212" s="18">
        <v>212</v>
      </c>
      <c r="NM212" s="18">
        <v>23</v>
      </c>
      <c r="NN212" s="25">
        <v>1006</v>
      </c>
      <c r="NO212" s="18">
        <v>22</v>
      </c>
      <c r="NP212" s="18">
        <v>1</v>
      </c>
      <c r="NQ212" s="32">
        <v>96</v>
      </c>
      <c r="NR212" s="27">
        <v>20635</v>
      </c>
      <c r="NS212" s="37">
        <f t="shared" si="810"/>
        <v>3.5109280348921734</v>
      </c>
      <c r="NT212" s="37">
        <f t="shared" si="811"/>
        <v>0.94737696227575896</v>
      </c>
      <c r="NU212" s="37">
        <f t="shared" si="812"/>
        <v>0.28482497791519434</v>
      </c>
      <c r="NV212" s="17">
        <f t="shared" si="813"/>
        <v>5.7836908780738439E-2</v>
      </c>
      <c r="NW212" s="10">
        <f t="shared" si="814"/>
        <v>1005</v>
      </c>
      <c r="NX212" s="17">
        <f t="shared" si="815"/>
        <v>4.8703658832081415E-2</v>
      </c>
      <c r="NY212" s="19">
        <f t="shared" si="816"/>
        <v>1.8111697813981149E-2</v>
      </c>
      <c r="NZ212" s="25">
        <v>9940</v>
      </c>
      <c r="OA212" s="25">
        <v>19630</v>
      </c>
      <c r="OB212" s="25">
        <v>5570</v>
      </c>
      <c r="OC212" s="25">
        <v>19611</v>
      </c>
      <c r="OD212" s="25">
        <v>9029</v>
      </c>
      <c r="OE212" s="25">
        <v>8668</v>
      </c>
      <c r="OF212" s="17">
        <f t="shared" si="817"/>
        <v>0.95037557547855589</v>
      </c>
      <c r="OG212" s="17">
        <f t="shared" si="818"/>
        <v>0.48170583959292462</v>
      </c>
      <c r="OH212" s="17">
        <f t="shared" si="819"/>
        <v>0.95129634116791861</v>
      </c>
      <c r="OI212" s="69">
        <f t="shared" si="820"/>
        <v>0.43755754785558515</v>
      </c>
      <c r="OJ212" s="27">
        <v>20635</v>
      </c>
      <c r="OK212" s="25">
        <v>5244</v>
      </c>
      <c r="OL212" s="18">
        <v>142</v>
      </c>
      <c r="OM212" s="25">
        <v>1872</v>
      </c>
      <c r="ON212" s="18">
        <v>18</v>
      </c>
      <c r="OO212" s="18">
        <v>9</v>
      </c>
      <c r="OP212" s="18">
        <v>20</v>
      </c>
      <c r="OQ212" s="18">
        <v>28</v>
      </c>
      <c r="OR212" s="69">
        <f t="shared" si="821"/>
        <v>0.26285437363702446</v>
      </c>
      <c r="OS212" s="64"/>
      <c r="OT212" s="64"/>
      <c r="OU212" s="64"/>
      <c r="OV212" s="17">
        <v>0</v>
      </c>
      <c r="OW212" s="64"/>
      <c r="OX212" s="36"/>
      <c r="OY212" s="36"/>
      <c r="OZ212" s="64"/>
      <c r="PA212" s="64"/>
      <c r="PB212" s="64"/>
      <c r="PC212" s="17">
        <v>0</v>
      </c>
      <c r="PD212" s="64"/>
      <c r="PE212" s="40">
        <f t="shared" si="822"/>
        <v>0</v>
      </c>
      <c r="PF212" s="36">
        <f t="shared" si="823"/>
        <v>0</v>
      </c>
      <c r="PG212" s="64"/>
      <c r="PH212" s="64"/>
      <c r="PI212" s="64"/>
      <c r="PJ212" s="17">
        <v>0</v>
      </c>
      <c r="PK212" s="64"/>
      <c r="PL212" s="41">
        <f t="shared" si="824"/>
        <v>0</v>
      </c>
      <c r="PM212" s="36">
        <f t="shared" si="825"/>
        <v>0</v>
      </c>
      <c r="PN212" s="64"/>
      <c r="PO212" s="64"/>
      <c r="PP212" s="64"/>
      <c r="PQ212" s="17">
        <v>0</v>
      </c>
      <c r="PR212" s="64"/>
      <c r="PS212" s="41">
        <f t="shared" si="826"/>
        <v>0</v>
      </c>
      <c r="PT212" s="36">
        <f t="shared" si="827"/>
        <v>0</v>
      </c>
      <c r="PU212" s="64"/>
      <c r="PV212" s="64"/>
      <c r="PW212" s="64"/>
      <c r="PX212" s="17">
        <v>0</v>
      </c>
      <c r="PY212" s="64"/>
      <c r="PZ212" s="36">
        <f t="shared" si="828"/>
        <v>0</v>
      </c>
      <c r="QA212" s="64"/>
      <c r="QB212" s="64"/>
      <c r="QC212" s="17">
        <v>0</v>
      </c>
      <c r="QD212" s="64"/>
      <c r="QE212" s="22">
        <f t="shared" si="829"/>
        <v>0</v>
      </c>
      <c r="QF212" s="22"/>
      <c r="QG212" s="64"/>
      <c r="QH212" s="64"/>
      <c r="QI212" s="64"/>
      <c r="QJ212" s="17">
        <v>0</v>
      </c>
      <c r="QK212" s="64"/>
      <c r="QL212" s="42">
        <f t="shared" si="830"/>
        <v>0</v>
      </c>
      <c r="QM212" s="64"/>
      <c r="QN212" s="64"/>
      <c r="QO212" s="64"/>
      <c r="QP212" s="64"/>
      <c r="QQ212" s="17">
        <v>0</v>
      </c>
      <c r="QR212" s="64"/>
      <c r="QS212" s="36">
        <f t="shared" si="831"/>
        <v>0</v>
      </c>
      <c r="QT212" s="64"/>
      <c r="QU212" s="64"/>
      <c r="QV212" s="64"/>
      <c r="QW212" s="17">
        <v>0</v>
      </c>
      <c r="QX212" s="64"/>
      <c r="QY212" s="36">
        <f t="shared" si="832"/>
        <v>0</v>
      </c>
      <c r="QZ212" s="64"/>
      <c r="RA212" s="64"/>
      <c r="RB212" s="64"/>
      <c r="RC212" s="17">
        <v>0</v>
      </c>
      <c r="RD212" s="64"/>
      <c r="RE212" s="36">
        <f t="shared" si="833"/>
        <v>0</v>
      </c>
      <c r="RF212" s="64"/>
      <c r="RG212" s="10"/>
      <c r="RH212" s="10"/>
      <c r="RI212" s="17"/>
      <c r="RJ212" s="17"/>
      <c r="RK212" s="17"/>
      <c r="RL212" s="17"/>
      <c r="RM212" s="17"/>
      <c r="RN212" s="17"/>
      <c r="RO212" s="17"/>
      <c r="RP212" s="17"/>
      <c r="RQ212" s="17"/>
      <c r="RR212" s="36"/>
      <c r="RS212" s="36"/>
      <c r="RT212" s="10"/>
      <c r="RU212" s="17"/>
      <c r="RV212" s="37"/>
      <c r="RW212" s="36"/>
      <c r="RX212" s="85">
        <v>12.42088</v>
      </c>
      <c r="RY212" s="93">
        <v>324</v>
      </c>
      <c r="RZ212" s="43" t="b">
        <v>1</v>
      </c>
      <c r="SA212" s="18" t="b">
        <v>0</v>
      </c>
      <c r="SB212" s="18" t="b">
        <v>0</v>
      </c>
      <c r="SC212" s="18" t="b">
        <v>0</v>
      </c>
      <c r="SD212" s="18" t="b">
        <v>0</v>
      </c>
      <c r="SE212" s="32" t="b">
        <v>0</v>
      </c>
      <c r="SF212" s="43" t="b">
        <v>0</v>
      </c>
      <c r="SG212" s="18" t="b">
        <v>0</v>
      </c>
      <c r="SH212" s="18"/>
      <c r="SI212" s="18"/>
      <c r="SJ212" s="18"/>
      <c r="SK212" s="18"/>
      <c r="SL212" s="18"/>
      <c r="SM212" s="18"/>
      <c r="SN212" s="18"/>
      <c r="SO212" s="18"/>
      <c r="SP212" s="18"/>
      <c r="SQ212" s="17">
        <f t="shared" si="834"/>
        <v>0</v>
      </c>
      <c r="SR212" s="17">
        <f t="shared" si="835"/>
        <v>0</v>
      </c>
      <c r="SS212" s="17">
        <f t="shared" si="836"/>
        <v>0</v>
      </c>
      <c r="ST212" s="17">
        <f t="shared" si="837"/>
        <v>0</v>
      </c>
      <c r="SU212" s="17">
        <f t="shared" si="838"/>
        <v>0</v>
      </c>
      <c r="SV212" s="17">
        <f t="shared" si="868"/>
        <v>0</v>
      </c>
      <c r="SW212" s="17">
        <f t="shared" si="839"/>
        <v>0</v>
      </c>
      <c r="SX212" s="17">
        <f t="shared" si="840"/>
        <v>0</v>
      </c>
      <c r="SY212" s="17">
        <f t="shared" si="841"/>
        <v>0</v>
      </c>
      <c r="SZ212" s="17">
        <f t="shared" si="842"/>
        <v>0</v>
      </c>
      <c r="TA212" s="17">
        <f t="shared" si="843"/>
        <v>0</v>
      </c>
      <c r="TB212" s="24">
        <f t="shared" si="844"/>
        <v>620</v>
      </c>
      <c r="TC212" s="69">
        <f t="shared" si="845"/>
        <v>1</v>
      </c>
      <c r="TD212" s="17">
        <f t="shared" si="867"/>
        <v>2.6014568158168575E-6</v>
      </c>
      <c r="TE212" s="95"/>
      <c r="TF212" s="71"/>
      <c r="TG212" s="71"/>
      <c r="TH212" s="71">
        <v>3</v>
      </c>
      <c r="TI212" s="71"/>
      <c r="TJ212" s="71"/>
      <c r="TK212" s="71">
        <v>10</v>
      </c>
      <c r="TL212" s="71"/>
      <c r="TM212" s="71">
        <v>2</v>
      </c>
      <c r="TN212" s="71"/>
      <c r="TO212" s="71">
        <v>5</v>
      </c>
      <c r="TP212" s="71"/>
      <c r="TQ212" s="71"/>
      <c r="TR212" s="72"/>
      <c r="TS212" s="72"/>
      <c r="TT212" s="72"/>
      <c r="TU212" s="72"/>
      <c r="TV212" s="72">
        <v>3</v>
      </c>
      <c r="TW212" s="72"/>
      <c r="TX212" s="72"/>
      <c r="TY212" s="72">
        <v>1</v>
      </c>
      <c r="TZ212" s="72">
        <v>28</v>
      </c>
      <c r="UA212" s="72"/>
      <c r="UB212" s="72">
        <v>1</v>
      </c>
      <c r="UC212" s="72"/>
      <c r="UD212" s="72"/>
      <c r="UE212" s="72"/>
      <c r="UF212" s="72"/>
      <c r="UG212" s="72">
        <v>24</v>
      </c>
      <c r="UH212" s="72"/>
      <c r="UI212" s="72"/>
      <c r="UJ212" s="73"/>
      <c r="UK212" s="73"/>
      <c r="UL212" s="73"/>
      <c r="UM212" s="73"/>
      <c r="UN212" s="73">
        <v>4</v>
      </c>
      <c r="UO212" s="73"/>
      <c r="UP212" s="73"/>
      <c r="UQ212" s="73">
        <v>1</v>
      </c>
      <c r="UR212" s="73">
        <v>8</v>
      </c>
      <c r="US212" s="73">
        <v>1</v>
      </c>
      <c r="UT212" s="73"/>
      <c r="UU212" s="73"/>
      <c r="UV212" s="73"/>
      <c r="UW212" s="73"/>
      <c r="UX212" s="73"/>
      <c r="UY212" s="73">
        <v>20</v>
      </c>
      <c r="UZ212" s="73"/>
      <c r="VA212" s="73"/>
      <c r="VB212" s="73"/>
      <c r="VC212" s="73"/>
      <c r="VD212" s="73"/>
      <c r="VE212" s="73"/>
      <c r="VF212" s="73">
        <v>4</v>
      </c>
      <c r="VG212" s="73"/>
      <c r="VH212" s="73">
        <v>1</v>
      </c>
      <c r="VI212" s="73"/>
      <c r="VJ212" s="73">
        <v>8</v>
      </c>
      <c r="VK212" s="73">
        <v>1</v>
      </c>
      <c r="VL212" s="73"/>
      <c r="VM212" s="73"/>
      <c r="VN212" s="73"/>
      <c r="VO212" s="73"/>
      <c r="VP212" s="73">
        <v>6</v>
      </c>
      <c r="VQ212" s="73"/>
      <c r="VR212" s="73"/>
      <c r="VS212" s="73"/>
      <c r="VT212" s="73"/>
      <c r="VU212" s="73"/>
      <c r="VV212" s="73"/>
      <c r="VW212" s="73">
        <v>2</v>
      </c>
      <c r="VX212" s="73"/>
      <c r="VY212" s="73">
        <v>1</v>
      </c>
      <c r="VZ212" s="73"/>
      <c r="WA212" s="73">
        <v>7</v>
      </c>
      <c r="WB212" s="73"/>
      <c r="WC212" s="73">
        <v>1</v>
      </c>
      <c r="WD212" s="73"/>
      <c r="WE212" s="73"/>
      <c r="WF212" s="73"/>
      <c r="WG212" s="73"/>
      <c r="WH212" s="73">
        <v>1</v>
      </c>
      <c r="WI212" s="73"/>
      <c r="WJ212" s="73">
        <v>1</v>
      </c>
      <c r="WK212" s="73"/>
      <c r="WL212" s="73"/>
      <c r="WM212" s="73"/>
      <c r="WN212" s="73"/>
      <c r="WO212" s="22">
        <f t="shared" si="846"/>
        <v>0</v>
      </c>
      <c r="WP212" s="22">
        <f t="shared" si="847"/>
        <v>0</v>
      </c>
      <c r="WQ212" s="22">
        <f t="shared" si="848"/>
        <v>0</v>
      </c>
      <c r="WR212" s="22">
        <f t="shared" si="849"/>
        <v>0</v>
      </c>
      <c r="WS212" s="22">
        <f t="shared" si="850"/>
        <v>16</v>
      </c>
      <c r="WT212" s="22">
        <f t="shared" si="851"/>
        <v>0</v>
      </c>
      <c r="WU212" s="22">
        <f t="shared" si="852"/>
        <v>2</v>
      </c>
      <c r="WV212" s="22">
        <f t="shared" si="853"/>
        <v>2</v>
      </c>
      <c r="WW212" s="22">
        <f t="shared" si="854"/>
        <v>61</v>
      </c>
      <c r="WX212" s="22">
        <f t="shared" si="855"/>
        <v>0</v>
      </c>
      <c r="WY212" s="22">
        <f t="shared" si="856"/>
        <v>6</v>
      </c>
      <c r="WZ212" s="22">
        <f t="shared" si="857"/>
        <v>0</v>
      </c>
      <c r="XA212" s="22">
        <f t="shared" si="858"/>
        <v>0</v>
      </c>
      <c r="XB212" s="22">
        <f t="shared" si="859"/>
        <v>0</v>
      </c>
      <c r="XC212" s="22">
        <f t="shared" si="860"/>
        <v>0</v>
      </c>
      <c r="XD212" s="22">
        <f t="shared" si="861"/>
        <v>0</v>
      </c>
      <c r="XE212" s="22">
        <f t="shared" si="862"/>
        <v>56</v>
      </c>
      <c r="XF212" s="22">
        <f t="shared" si="863"/>
        <v>0</v>
      </c>
      <c r="XG212" s="93">
        <f t="shared" si="864"/>
        <v>0</v>
      </c>
    </row>
    <row r="213" spans="1:631" ht="17.100000000000001" customHeight="1" x14ac:dyDescent="0.2">
      <c r="A213" s="101"/>
      <c r="B213" s="27" t="s">
        <v>461</v>
      </c>
      <c r="C213" s="535" t="s">
        <v>462</v>
      </c>
      <c r="D213" s="25" t="s">
        <v>532</v>
      </c>
      <c r="E213" s="535" t="s">
        <v>533</v>
      </c>
      <c r="F213" s="25" t="s">
        <v>548</v>
      </c>
      <c r="G213" s="535" t="s">
        <v>549</v>
      </c>
      <c r="H213" s="25"/>
      <c r="I213" s="28">
        <v>16</v>
      </c>
      <c r="J213" s="17">
        <f t="shared" si="730"/>
        <v>0.99369613545695401</v>
      </c>
      <c r="K213" s="17">
        <f t="shared" si="731"/>
        <v>0.8586046228339983</v>
      </c>
      <c r="L213" s="17">
        <f t="shared" si="732"/>
        <v>1</v>
      </c>
      <c r="M213" s="17">
        <f t="shared" si="733"/>
        <v>0.56556575329422853</v>
      </c>
      <c r="N213" s="17">
        <f t="shared" si="734"/>
        <v>0.80849109557585341</v>
      </c>
      <c r="O213" s="17">
        <f t="shared" si="735"/>
        <v>0.98900630386454302</v>
      </c>
      <c r="P213" s="17">
        <f t="shared" si="736"/>
        <v>0.88547563547563546</v>
      </c>
      <c r="Q213" s="17">
        <f t="shared" si="737"/>
        <v>0.77124645892351273</v>
      </c>
      <c r="R213" s="69">
        <f t="shared" si="738"/>
        <v>0.9749746010876712</v>
      </c>
      <c r="S213" s="422">
        <f t="shared" si="739"/>
        <v>0.8718956229458219</v>
      </c>
      <c r="T213" s="17">
        <f t="shared" si="865"/>
        <v>0.1281043770541781</v>
      </c>
      <c r="U213" s="10">
        <f t="shared" si="740"/>
        <v>20536.028372424127</v>
      </c>
      <c r="V213" s="32">
        <v>8</v>
      </c>
      <c r="W213" s="550">
        <f t="shared" si="741"/>
        <v>0</v>
      </c>
      <c r="X213" s="550">
        <f t="shared" si="742"/>
        <v>0.76078451183471074</v>
      </c>
      <c r="Y213" s="550">
        <f t="shared" si="743"/>
        <v>0.23921548816528926</v>
      </c>
      <c r="Z213" s="551">
        <f t="shared" si="744"/>
        <v>38347.917261313029</v>
      </c>
      <c r="AA213" s="426">
        <f t="shared" si="745"/>
        <v>1</v>
      </c>
      <c r="AB213" s="59">
        <f t="shared" si="746"/>
        <v>0.98193121078317458</v>
      </c>
      <c r="AC213" s="59">
        <f t="shared" si="747"/>
        <v>2.6973516354544064E-2</v>
      </c>
      <c r="AD213" s="59">
        <f t="shared" si="748"/>
        <v>0.80849109557585341</v>
      </c>
      <c r="AE213" s="59">
        <f t="shared" si="749"/>
        <v>0.22875354107648727</v>
      </c>
      <c r="AF213" s="59">
        <f t="shared" si="750"/>
        <v>1.9490209215214545E-2</v>
      </c>
      <c r="AG213" s="59">
        <f t="shared" si="751"/>
        <v>1.3094984316472272E-2</v>
      </c>
      <c r="AH213" s="59">
        <f t="shared" si="752"/>
        <v>0.98900630386454302</v>
      </c>
      <c r="AI213" s="59">
        <f t="shared" si="753"/>
        <v>0.99317842677467494</v>
      </c>
      <c r="AJ213" s="59">
        <f t="shared" si="754"/>
        <v>0.99421384413923319</v>
      </c>
      <c r="AK213" s="59">
        <f t="shared" si="755"/>
        <v>0.11452436452436453</v>
      </c>
      <c r="AL213" s="35">
        <f t="shared" si="756"/>
        <v>1</v>
      </c>
      <c r="AM213" s="27">
        <v>160307</v>
      </c>
      <c r="AN213" s="25">
        <v>75029</v>
      </c>
      <c r="AO213" s="25">
        <v>85278</v>
      </c>
      <c r="AP213" s="17">
        <f t="shared" si="757"/>
        <v>3.1135883980525831E-3</v>
      </c>
      <c r="AQ213" s="63">
        <v>87.981659982644999</v>
      </c>
      <c r="AR213" s="58">
        <v>10.174323083699999</v>
      </c>
      <c r="AS213" s="24">
        <f t="shared" si="758"/>
        <v>15756.035923099729</v>
      </c>
      <c r="AT213" s="17">
        <v>1</v>
      </c>
      <c r="AU213" s="25">
        <v>147191</v>
      </c>
      <c r="AV213" s="25">
        <v>67147</v>
      </c>
      <c r="AW213" s="25">
        <v>80044</v>
      </c>
      <c r="AX213" s="25">
        <v>13116</v>
      </c>
      <c r="AY213" s="25">
        <v>7882</v>
      </c>
      <c r="AZ213" s="25">
        <v>5234</v>
      </c>
      <c r="BA213" s="25">
        <v>160307</v>
      </c>
      <c r="BB213" s="25">
        <v>75029</v>
      </c>
      <c r="BC213" s="25">
        <v>85278</v>
      </c>
      <c r="BD213" s="63">
        <v>87.981659982644999</v>
      </c>
      <c r="BE213" s="18" t="s">
        <v>764</v>
      </c>
      <c r="BF213" s="18" t="s">
        <v>764</v>
      </c>
      <c r="BG213" s="18" t="s">
        <v>764</v>
      </c>
      <c r="BH213" s="63"/>
      <c r="BI213" s="17">
        <v>1</v>
      </c>
      <c r="BJ213" s="25">
        <v>27778</v>
      </c>
      <c r="BK213" s="25">
        <v>121432</v>
      </c>
      <c r="BL213" s="25">
        <v>11097</v>
      </c>
      <c r="BM213" s="17">
        <v>0.32013801963238686</v>
      </c>
      <c r="BN213" s="10">
        <f t="shared" si="759"/>
        <v>108986.63448679096</v>
      </c>
      <c r="BO213" s="29">
        <v>0.22875354107648727</v>
      </c>
      <c r="BP213" s="30">
        <f t="shared" si="760"/>
        <v>0.77124645892351273</v>
      </c>
      <c r="BQ213" s="31">
        <v>9.1384478555899591</v>
      </c>
      <c r="BR213" s="25">
        <v>132529</v>
      </c>
      <c r="BS213" s="25">
        <v>59607</v>
      </c>
      <c r="BT213" s="25">
        <v>62226</v>
      </c>
      <c r="BU213" s="25">
        <v>7663</v>
      </c>
      <c r="BV213" s="25">
        <v>2021</v>
      </c>
      <c r="BW213" s="18">
        <v>1012</v>
      </c>
      <c r="BX213" s="25">
        <v>32837</v>
      </c>
      <c r="BY213" s="25">
        <v>23184</v>
      </c>
      <c r="BZ213" s="25">
        <v>9653</v>
      </c>
      <c r="CA213" s="59">
        <v>0.29396717117885313</v>
      </c>
      <c r="CB213" s="25">
        <v>147191</v>
      </c>
      <c r="CC213" s="25">
        <v>13116</v>
      </c>
      <c r="CD213" s="17">
        <f t="shared" si="761"/>
        <v>8.9108709092267868E-2</v>
      </c>
      <c r="CE213" s="25">
        <v>1534</v>
      </c>
      <c r="CF213" s="25">
        <v>4464</v>
      </c>
      <c r="CG213" s="25">
        <v>6409</v>
      </c>
      <c r="CH213" s="25">
        <v>6879</v>
      </c>
      <c r="CI213" s="25">
        <v>5095</v>
      </c>
      <c r="CJ213" s="25">
        <v>3222</v>
      </c>
      <c r="CK213" s="25">
        <v>2083</v>
      </c>
      <c r="CL213" s="25">
        <v>1507</v>
      </c>
      <c r="CM213" s="25">
        <v>1644</v>
      </c>
      <c r="CN213" s="26">
        <v>4.4824740384322563</v>
      </c>
      <c r="CO213" s="27">
        <v>32837</v>
      </c>
      <c r="CP213" s="34">
        <f t="shared" si="762"/>
        <v>4.8819015135365591</v>
      </c>
      <c r="CQ213" s="25">
        <v>17803</v>
      </c>
      <c r="CR213" s="25">
        <v>2665</v>
      </c>
      <c r="CS213" s="25">
        <v>3494</v>
      </c>
      <c r="CT213" s="25">
        <v>7969</v>
      </c>
      <c r="CU213" s="18">
        <v>538</v>
      </c>
      <c r="CV213" s="18">
        <v>52</v>
      </c>
      <c r="CW213" s="18">
        <v>41</v>
      </c>
      <c r="CX213" s="18">
        <v>275</v>
      </c>
      <c r="CY213" s="25">
        <v>32837</v>
      </c>
      <c r="CZ213" s="25">
        <v>17597</v>
      </c>
      <c r="DA213" s="25">
        <v>9881</v>
      </c>
      <c r="DB213" s="25">
        <v>1132</v>
      </c>
      <c r="DC213" s="25">
        <v>3378</v>
      </c>
      <c r="DD213" s="18">
        <v>533</v>
      </c>
      <c r="DE213" s="18">
        <v>316</v>
      </c>
      <c r="DF213" s="25">
        <v>32837</v>
      </c>
      <c r="DG213" s="18">
        <v>462</v>
      </c>
      <c r="DH213" s="18">
        <v>22</v>
      </c>
      <c r="DI213" s="18">
        <v>156</v>
      </c>
      <c r="DJ213" s="25">
        <v>23272</v>
      </c>
      <c r="DK213" s="25">
        <v>8754</v>
      </c>
      <c r="DL213" s="18">
        <v>171</v>
      </c>
      <c r="DM213" s="25">
        <f t="shared" si="763"/>
        <v>2169.5174346012122</v>
      </c>
      <c r="DN213" s="17">
        <f t="shared" si="764"/>
        <v>0.70871273258823886</v>
      </c>
      <c r="DO213" s="17">
        <f t="shared" si="765"/>
        <v>0.26658951792185642</v>
      </c>
      <c r="DP213" s="23">
        <f t="shared" si="766"/>
        <v>1.9490209215214545E-2</v>
      </c>
      <c r="DQ213" s="23">
        <f t="shared" si="767"/>
        <v>0.98050979078478551</v>
      </c>
      <c r="DR213" s="25">
        <v>32837</v>
      </c>
      <c r="DS213" s="18">
        <v>282</v>
      </c>
      <c r="DT213" s="25">
        <v>1441</v>
      </c>
      <c r="DU213" s="18">
        <v>7</v>
      </c>
      <c r="DV213" s="25">
        <v>6916</v>
      </c>
      <c r="DW213" s="18">
        <v>588</v>
      </c>
      <c r="DX213" s="25">
        <v>23406</v>
      </c>
      <c r="DY213" s="18">
        <v>197</v>
      </c>
      <c r="DZ213" s="17">
        <f t="shared" si="768"/>
        <v>0.26330054511678896</v>
      </c>
      <c r="EA213" s="17">
        <f t="shared" si="769"/>
        <v>0.73669945488321109</v>
      </c>
      <c r="EB213" s="25">
        <v>32837</v>
      </c>
      <c r="EC213" s="18">
        <v>341</v>
      </c>
      <c r="ED213" s="18">
        <v>89</v>
      </c>
      <c r="EE213" s="25">
        <v>10630</v>
      </c>
      <c r="EF213" s="17">
        <f t="shared" si="869"/>
        <v>0.32372019368395405</v>
      </c>
      <c r="EG213" s="25">
        <v>21284</v>
      </c>
      <c r="EH213" s="18">
        <v>493</v>
      </c>
      <c r="EI213" s="17">
        <f t="shared" si="770"/>
        <v>1.3094984316472272E-2</v>
      </c>
      <c r="EJ213" s="17">
        <f t="shared" si="771"/>
        <v>0.64817127021347865</v>
      </c>
      <c r="EK213" s="69">
        <f t="shared" si="772"/>
        <v>0.8586046228339983</v>
      </c>
      <c r="EL213" s="43">
        <v>120484</v>
      </c>
      <c r="EM213" s="18">
        <v>118307</v>
      </c>
      <c r="EN213" s="18">
        <v>2177</v>
      </c>
      <c r="EO213" s="59">
        <v>0.98193121078317458</v>
      </c>
      <c r="EP213" s="18">
        <v>53552</v>
      </c>
      <c r="EQ213" s="18">
        <v>53050</v>
      </c>
      <c r="ER213" s="18">
        <v>502</v>
      </c>
      <c r="ES213" s="59">
        <v>0.99062593367194507</v>
      </c>
      <c r="ET213" s="18">
        <v>66932</v>
      </c>
      <c r="EU213" s="18">
        <v>65257</v>
      </c>
      <c r="EV213" s="18">
        <v>1675</v>
      </c>
      <c r="EW213" s="59">
        <v>0.9749746010876712</v>
      </c>
      <c r="EX213" s="18">
        <v>120484</v>
      </c>
      <c r="EY213" s="18">
        <v>118307</v>
      </c>
      <c r="EZ213" s="18">
        <v>2177</v>
      </c>
      <c r="FA213" s="59">
        <v>0.98193121078317458</v>
      </c>
      <c r="FB213" s="18" t="s">
        <v>764</v>
      </c>
      <c r="FC213" s="18" t="s">
        <v>764</v>
      </c>
      <c r="FD213" s="18" t="s">
        <v>764</v>
      </c>
      <c r="FE213" s="59">
        <v>0</v>
      </c>
      <c r="FF213" s="25">
        <v>60908</v>
      </c>
      <c r="FG213" s="25">
        <v>20034</v>
      </c>
      <c r="FH213" s="25">
        <v>39111</v>
      </c>
      <c r="FI213" s="25">
        <v>1763</v>
      </c>
      <c r="FJ213" s="23">
        <f t="shared" si="773"/>
        <v>2.8945294542588821E-2</v>
      </c>
      <c r="FK213" s="23">
        <f t="shared" si="774"/>
        <v>0.64213239640112962</v>
      </c>
      <c r="FL213" s="36">
        <f t="shared" si="775"/>
        <v>11.363584798638684</v>
      </c>
      <c r="FM213" s="25">
        <v>29114</v>
      </c>
      <c r="FN213" s="25">
        <v>10100</v>
      </c>
      <c r="FO213" s="17">
        <f t="shared" si="776"/>
        <v>0.34691213849007352</v>
      </c>
      <c r="FP213" s="25">
        <v>18221</v>
      </c>
      <c r="FQ213" s="17">
        <f t="shared" si="777"/>
        <v>0.62585010647798311</v>
      </c>
      <c r="FR213" s="18">
        <v>793</v>
      </c>
      <c r="FS213" s="17">
        <f t="shared" si="778"/>
        <v>2.7237755031943395E-2</v>
      </c>
      <c r="FT213" s="25">
        <v>31794</v>
      </c>
      <c r="FU213" s="25">
        <v>9934</v>
      </c>
      <c r="FV213" s="25">
        <v>20890</v>
      </c>
      <c r="FW213" s="17">
        <f t="shared" si="779"/>
        <v>3.0508901050512675E-2</v>
      </c>
      <c r="FX213" s="17">
        <f t="shared" si="780"/>
        <v>0.65704220922186574</v>
      </c>
      <c r="FY213" s="18">
        <v>970</v>
      </c>
      <c r="FZ213" s="25">
        <v>97985</v>
      </c>
      <c r="GA213" s="25">
        <v>2643</v>
      </c>
      <c r="GB213" s="25">
        <v>16122</v>
      </c>
      <c r="GC213" s="25">
        <v>21257</v>
      </c>
      <c r="GD213" s="25">
        <v>22267</v>
      </c>
      <c r="GE213" s="18">
        <v>934</v>
      </c>
      <c r="GF213" s="25">
        <v>31474</v>
      </c>
      <c r="GG213" s="25">
        <v>2746</v>
      </c>
      <c r="GH213" s="18">
        <v>372</v>
      </c>
      <c r="GI213" s="18">
        <v>170</v>
      </c>
      <c r="GJ213" s="10">
        <f t="shared" si="781"/>
        <v>2643</v>
      </c>
      <c r="GK213" s="10">
        <f t="shared" si="870"/>
        <v>95342</v>
      </c>
      <c r="GL213" s="10">
        <f t="shared" si="871"/>
        <v>79220</v>
      </c>
      <c r="GM213" s="10">
        <f t="shared" si="782"/>
        <v>18765</v>
      </c>
      <c r="GN213" s="10">
        <f t="shared" si="872"/>
        <v>57963</v>
      </c>
      <c r="GO213" s="17">
        <f t="shared" si="783"/>
        <v>2.6973516354544064E-2</v>
      </c>
      <c r="GP213" s="17">
        <f t="shared" si="873"/>
        <v>0.97302648364545596</v>
      </c>
      <c r="GQ213" s="17">
        <f t="shared" si="874"/>
        <v>0.80849109557585341</v>
      </c>
      <c r="GR213" s="17">
        <f t="shared" si="875"/>
        <v>0.59154972699903041</v>
      </c>
      <c r="GS213" s="17">
        <f t="shared" si="784"/>
        <v>0.89075878961065469</v>
      </c>
      <c r="GT213" s="25">
        <v>43395</v>
      </c>
      <c r="GU213" s="25">
        <v>723</v>
      </c>
      <c r="GV213" s="25">
        <v>5575</v>
      </c>
      <c r="GW213" s="25">
        <v>10288</v>
      </c>
      <c r="GX213" s="25">
        <v>11650</v>
      </c>
      <c r="GY213" s="18">
        <v>699</v>
      </c>
      <c r="GZ213" s="25">
        <v>13271</v>
      </c>
      <c r="HA213" s="25">
        <v>813</v>
      </c>
      <c r="HB213" s="18">
        <v>285</v>
      </c>
      <c r="HC213" s="18">
        <v>91</v>
      </c>
      <c r="HD213" s="23">
        <f t="shared" si="785"/>
        <v>1.6660905634289666E-2</v>
      </c>
      <c r="HE213" s="23">
        <f t="shared" si="786"/>
        <v>0.98333909436571032</v>
      </c>
      <c r="HF213" s="23">
        <f t="shared" si="787"/>
        <v>0.85486807235856666</v>
      </c>
      <c r="HG213" s="23">
        <f t="shared" si="788"/>
        <v>0.6177900679801821</v>
      </c>
      <c r="HH213" s="25">
        <v>54590</v>
      </c>
      <c r="HI213" s="25">
        <v>1920</v>
      </c>
      <c r="HJ213" s="25">
        <v>10547</v>
      </c>
      <c r="HK213" s="25">
        <v>10969</v>
      </c>
      <c r="HL213" s="25">
        <v>10617</v>
      </c>
      <c r="HM213" s="18">
        <v>235</v>
      </c>
      <c r="HN213" s="25">
        <v>18203</v>
      </c>
      <c r="HO213" s="25">
        <v>1933</v>
      </c>
      <c r="HP213" s="18">
        <v>87</v>
      </c>
      <c r="HQ213" s="18">
        <v>79</v>
      </c>
      <c r="HR213" s="23">
        <f t="shared" si="789"/>
        <v>3.5171276790620994E-2</v>
      </c>
      <c r="HS213" s="23">
        <f t="shared" si="790"/>
        <v>0.96482872320937896</v>
      </c>
      <c r="HT213" s="80">
        <f t="shared" si="791"/>
        <v>0.77162483971423335</v>
      </c>
      <c r="HU213" s="27">
        <v>144144</v>
      </c>
      <c r="HV213" s="25">
        <v>9055</v>
      </c>
      <c r="HW213" s="25">
        <v>40944</v>
      </c>
      <c r="HX213" s="18">
        <v>3078</v>
      </c>
      <c r="HY213" s="25">
        <v>19526</v>
      </c>
      <c r="HZ213" s="25">
        <v>3484</v>
      </c>
      <c r="IA213" s="25">
        <v>4019</v>
      </c>
      <c r="IB213" s="18">
        <v>541</v>
      </c>
      <c r="IC213" s="25">
        <v>20332</v>
      </c>
      <c r="ID213" s="25">
        <v>24876</v>
      </c>
      <c r="IE213" s="25">
        <v>11500</v>
      </c>
      <c r="IF213" s="18">
        <v>954</v>
      </c>
      <c r="IG213" s="25">
        <v>5835</v>
      </c>
      <c r="IH213" s="17">
        <f t="shared" si="792"/>
        <v>0.19674769674769674</v>
      </c>
      <c r="II213" s="17">
        <f t="shared" si="793"/>
        <v>2.4170274170274172E-2</v>
      </c>
      <c r="IJ213" s="30">
        <f t="shared" si="794"/>
        <v>41.373134328358205</v>
      </c>
      <c r="IK213" s="17">
        <f t="shared" si="866"/>
        <v>0.56556575329422853</v>
      </c>
      <c r="IL213" s="25">
        <v>66696</v>
      </c>
      <c r="IM213" s="25">
        <v>4014</v>
      </c>
      <c r="IN213" s="25">
        <v>23991</v>
      </c>
      <c r="IO213" s="18">
        <v>2171</v>
      </c>
      <c r="IP213" s="25">
        <v>11698</v>
      </c>
      <c r="IQ213" s="25">
        <v>1999</v>
      </c>
      <c r="IR213" s="25">
        <v>2442</v>
      </c>
      <c r="IS213" s="18">
        <v>358</v>
      </c>
      <c r="IT213" s="25">
        <v>10472</v>
      </c>
      <c r="IU213" s="25">
        <v>710</v>
      </c>
      <c r="IV213" s="25">
        <v>5236</v>
      </c>
      <c r="IW213" s="18">
        <v>498</v>
      </c>
      <c r="IX213" s="25">
        <v>3107</v>
      </c>
      <c r="IY213" s="17">
        <f t="shared" si="795"/>
        <v>0.69441945543960659</v>
      </c>
      <c r="IZ213" s="25">
        <v>77448</v>
      </c>
      <c r="JA213" s="25">
        <v>5041</v>
      </c>
      <c r="JB213" s="25">
        <v>16953</v>
      </c>
      <c r="JC213" s="18">
        <v>907</v>
      </c>
      <c r="JD213" s="25">
        <v>7828</v>
      </c>
      <c r="JE213" s="25">
        <v>1485</v>
      </c>
      <c r="JF213" s="25">
        <v>1577</v>
      </c>
      <c r="JG213" s="18">
        <v>183</v>
      </c>
      <c r="JH213" s="25">
        <v>9860</v>
      </c>
      <c r="JI213" s="25">
        <v>24166</v>
      </c>
      <c r="JJ213" s="25">
        <v>6264</v>
      </c>
      <c r="JK213" s="18">
        <v>456</v>
      </c>
      <c r="JL213" s="25">
        <v>2728</v>
      </c>
      <c r="JM213" s="80">
        <f t="shared" si="796"/>
        <v>0.43630565024274354</v>
      </c>
      <c r="JN213" s="43">
        <v>144144</v>
      </c>
      <c r="JO213" s="18">
        <v>120071</v>
      </c>
      <c r="JP213" s="18">
        <v>664</v>
      </c>
      <c r="JQ213" s="18">
        <v>1495</v>
      </c>
      <c r="JR213" s="18">
        <v>2913</v>
      </c>
      <c r="JS213" s="18">
        <v>1038</v>
      </c>
      <c r="JT213" s="18">
        <v>835</v>
      </c>
      <c r="JU213" s="18">
        <v>318</v>
      </c>
      <c r="JV213" s="18">
        <v>302</v>
      </c>
      <c r="JW213" s="18">
        <v>16508</v>
      </c>
      <c r="JX213" s="17">
        <f t="shared" si="797"/>
        <v>0.11452436452436453</v>
      </c>
      <c r="JY213" s="17">
        <f t="shared" si="798"/>
        <v>0.88547563547563546</v>
      </c>
      <c r="JZ213" s="18">
        <v>144144</v>
      </c>
      <c r="KA213" s="18">
        <v>120071</v>
      </c>
      <c r="KB213" s="18">
        <v>664</v>
      </c>
      <c r="KC213" s="18">
        <v>1495</v>
      </c>
      <c r="KD213" s="18">
        <v>2913</v>
      </c>
      <c r="KE213" s="18">
        <v>1038</v>
      </c>
      <c r="KF213" s="18">
        <v>835</v>
      </c>
      <c r="KG213" s="18">
        <v>318</v>
      </c>
      <c r="KH213" s="18">
        <v>302</v>
      </c>
      <c r="KI213" s="18">
        <v>16508</v>
      </c>
      <c r="KJ213" s="17">
        <f t="shared" si="799"/>
        <v>0.11452436452436453</v>
      </c>
      <c r="KK213" s="18" t="s">
        <v>764</v>
      </c>
      <c r="KL213" s="18" t="s">
        <v>764</v>
      </c>
      <c r="KM213" s="18" t="s">
        <v>764</v>
      </c>
      <c r="KN213" s="18" t="s">
        <v>764</v>
      </c>
      <c r="KO213" s="18" t="s">
        <v>764</v>
      </c>
      <c r="KP213" s="18" t="s">
        <v>764</v>
      </c>
      <c r="KQ213" s="18" t="s">
        <v>764</v>
      </c>
      <c r="KR213" s="18" t="s">
        <v>764</v>
      </c>
      <c r="KS213" s="18" t="s">
        <v>764</v>
      </c>
      <c r="KT213" s="18" t="s">
        <v>764</v>
      </c>
      <c r="KU213" s="69" t="s">
        <v>764</v>
      </c>
      <c r="KV213" s="27">
        <v>160307</v>
      </c>
      <c r="KW213" s="25">
        <v>155485</v>
      </c>
      <c r="KX213" s="25">
        <v>4822</v>
      </c>
      <c r="KY213" s="59">
        <v>3.0079784413656298E-2</v>
      </c>
      <c r="KZ213" s="25">
        <v>2374</v>
      </c>
      <c r="LA213" s="18">
        <v>1334</v>
      </c>
      <c r="LB213" s="25">
        <v>2234</v>
      </c>
      <c r="LC213" s="18">
        <v>1344</v>
      </c>
      <c r="LD213" s="25">
        <v>75029</v>
      </c>
      <c r="LE213" s="25">
        <v>72950</v>
      </c>
      <c r="LF213" s="25">
        <v>2079</v>
      </c>
      <c r="LG213" s="59">
        <v>2.7709285742846101E-2</v>
      </c>
      <c r="LH213" s="25">
        <v>85278</v>
      </c>
      <c r="LI213" s="25">
        <v>82535</v>
      </c>
      <c r="LJ213" s="25">
        <v>2743</v>
      </c>
      <c r="LK213" s="35">
        <v>3.2165388494101645E-2</v>
      </c>
      <c r="LL213" s="27">
        <v>32837</v>
      </c>
      <c r="LM213" s="25">
        <v>4804</v>
      </c>
      <c r="LN213" s="25">
        <v>27809</v>
      </c>
      <c r="LO213" s="18">
        <v>86</v>
      </c>
      <c r="LP213" s="18">
        <v>25</v>
      </c>
      <c r="LQ213" s="18">
        <v>7</v>
      </c>
      <c r="LR213" s="18">
        <v>106</v>
      </c>
      <c r="LS213" s="23">
        <f t="shared" si="800"/>
        <v>3.228065901269909E-3</v>
      </c>
      <c r="LT213" s="23">
        <f t="shared" si="801"/>
        <v>0.99677193409873011</v>
      </c>
      <c r="LU213" s="17">
        <f t="shared" si="802"/>
        <v>0.99317842677467494</v>
      </c>
      <c r="LV213" s="25">
        <v>32837</v>
      </c>
      <c r="LW213" s="25">
        <v>3777</v>
      </c>
      <c r="LX213" s="25">
        <v>9900</v>
      </c>
      <c r="LY213" s="18">
        <v>71</v>
      </c>
      <c r="LZ213" s="18">
        <v>15</v>
      </c>
      <c r="MA213" s="18">
        <v>4</v>
      </c>
      <c r="MB213" s="18">
        <v>2</v>
      </c>
      <c r="MC213" s="18">
        <v>2</v>
      </c>
      <c r="MD213" s="25">
        <v>18899</v>
      </c>
      <c r="ME213" s="18">
        <v>45</v>
      </c>
      <c r="MF213" s="18">
        <v>122</v>
      </c>
      <c r="MG213" s="17">
        <f t="shared" si="803"/>
        <v>2.4362761519018181E-4</v>
      </c>
      <c r="MH213" s="17">
        <f t="shared" si="804"/>
        <v>0.99421384413923319</v>
      </c>
      <c r="MI213" s="25">
        <v>32837</v>
      </c>
      <c r="MJ213" s="25">
        <v>8763</v>
      </c>
      <c r="MK213" s="25">
        <v>23512</v>
      </c>
      <c r="ML213" s="18">
        <v>123</v>
      </c>
      <c r="MM213" s="18">
        <v>16</v>
      </c>
      <c r="MN213" s="18">
        <v>39</v>
      </c>
      <c r="MO213" s="18">
        <v>0</v>
      </c>
      <c r="MP213" s="18">
        <v>0</v>
      </c>
      <c r="MQ213" s="18">
        <v>343</v>
      </c>
      <c r="MR213" s="18">
        <v>7</v>
      </c>
      <c r="MS213" s="18">
        <v>34</v>
      </c>
      <c r="MT213" s="17">
        <f t="shared" si="805"/>
        <v>0.99707646861771781</v>
      </c>
      <c r="MU213" s="69">
        <f t="shared" si="806"/>
        <v>0.99369613545695401</v>
      </c>
      <c r="MV213" s="27">
        <v>32837</v>
      </c>
      <c r="MW213" s="25">
        <v>32476</v>
      </c>
      <c r="MX213" s="18">
        <v>27</v>
      </c>
      <c r="MY213" s="18">
        <v>144</v>
      </c>
      <c r="MZ213" s="18">
        <v>157</v>
      </c>
      <c r="NA213" s="18">
        <v>0</v>
      </c>
      <c r="NB213" s="18" t="s">
        <v>764</v>
      </c>
      <c r="NC213" s="18">
        <v>8</v>
      </c>
      <c r="ND213" s="18">
        <v>25</v>
      </c>
      <c r="NE213" s="17">
        <f t="shared" si="807"/>
        <v>0.98900630386454302</v>
      </c>
      <c r="NF213" s="10">
        <f t="shared" si="808"/>
        <v>145572.82687212597</v>
      </c>
      <c r="NG213" s="17">
        <f t="shared" si="809"/>
        <v>0.98924993147973328</v>
      </c>
      <c r="NH213" s="25">
        <v>32837</v>
      </c>
      <c r="NI213" s="25">
        <v>28180</v>
      </c>
      <c r="NJ213" s="25">
        <v>1322</v>
      </c>
      <c r="NK213" s="18">
        <v>3</v>
      </c>
      <c r="NL213" s="18">
        <v>251</v>
      </c>
      <c r="NM213" s="18">
        <v>224</v>
      </c>
      <c r="NN213" s="25">
        <v>2632</v>
      </c>
      <c r="NO213" s="18">
        <v>84</v>
      </c>
      <c r="NP213" s="18" t="s">
        <v>764</v>
      </c>
      <c r="NQ213" s="32">
        <v>141</v>
      </c>
      <c r="NR213" s="27">
        <v>32837</v>
      </c>
      <c r="NS213" s="37">
        <f t="shared" si="810"/>
        <v>3.373968389316929</v>
      </c>
      <c r="NT213" s="37">
        <f t="shared" si="811"/>
        <v>0.91042023411444695</v>
      </c>
      <c r="NU213" s="37">
        <f t="shared" si="812"/>
        <v>0.29638689063191054</v>
      </c>
      <c r="NV213" s="17">
        <f t="shared" si="813"/>
        <v>6.0184684934438973E-2</v>
      </c>
      <c r="NW213" s="10">
        <f t="shared" si="814"/>
        <v>2545</v>
      </c>
      <c r="NX213" s="17">
        <f t="shared" si="815"/>
        <v>7.7504035082376591E-2</v>
      </c>
      <c r="NY213" s="19">
        <f t="shared" si="816"/>
        <v>4.5864946205554251E-2</v>
      </c>
      <c r="NZ213" s="25">
        <v>17926</v>
      </c>
      <c r="OA213" s="25">
        <v>30292</v>
      </c>
      <c r="OB213" s="25">
        <v>5892</v>
      </c>
      <c r="OC213" s="25">
        <v>29369</v>
      </c>
      <c r="OD213" s="25">
        <v>9641</v>
      </c>
      <c r="OE213" s="25">
        <v>17671</v>
      </c>
      <c r="OF213" s="17">
        <f t="shared" si="817"/>
        <v>0.89438742881505617</v>
      </c>
      <c r="OG213" s="17">
        <f t="shared" si="818"/>
        <v>0.54590857873739984</v>
      </c>
      <c r="OH213" s="17">
        <f t="shared" si="819"/>
        <v>0.92249596491762342</v>
      </c>
      <c r="OI213" s="69">
        <f t="shared" si="820"/>
        <v>0.53814294850321287</v>
      </c>
      <c r="OJ213" s="27">
        <v>32837</v>
      </c>
      <c r="OK213" s="25">
        <v>5904</v>
      </c>
      <c r="OL213" s="18">
        <v>709</v>
      </c>
      <c r="OM213" s="25">
        <v>11602</v>
      </c>
      <c r="ON213" s="18">
        <v>93</v>
      </c>
      <c r="OO213" s="18">
        <v>78</v>
      </c>
      <c r="OP213" s="18">
        <v>102</v>
      </c>
      <c r="OQ213" s="18">
        <v>88</v>
      </c>
      <c r="OR213" s="69">
        <f t="shared" si="821"/>
        <v>0.20732710052684472</v>
      </c>
      <c r="OS213" s="64"/>
      <c r="OT213" s="64"/>
      <c r="OU213" s="64"/>
      <c r="OV213" s="17">
        <v>0</v>
      </c>
      <c r="OW213" s="64"/>
      <c r="OX213" s="36"/>
      <c r="OY213" s="36"/>
      <c r="OZ213" s="64"/>
      <c r="PA213" s="64"/>
      <c r="PB213" s="64"/>
      <c r="PC213" s="17">
        <v>0</v>
      </c>
      <c r="PD213" s="64"/>
      <c r="PE213" s="40">
        <f t="shared" si="822"/>
        <v>0</v>
      </c>
      <c r="PF213" s="36">
        <f t="shared" si="823"/>
        <v>0</v>
      </c>
      <c r="PG213" s="64"/>
      <c r="PH213" s="64"/>
      <c r="PI213" s="64"/>
      <c r="PJ213" s="17">
        <v>0</v>
      </c>
      <c r="PK213" s="64"/>
      <c r="PL213" s="41">
        <f t="shared" si="824"/>
        <v>0</v>
      </c>
      <c r="PM213" s="36">
        <f t="shared" si="825"/>
        <v>0</v>
      </c>
      <c r="PN213" s="64"/>
      <c r="PO213" s="64"/>
      <c r="PP213" s="64"/>
      <c r="PQ213" s="17">
        <v>0</v>
      </c>
      <c r="PR213" s="64"/>
      <c r="PS213" s="41">
        <f t="shared" si="826"/>
        <v>0</v>
      </c>
      <c r="PT213" s="36">
        <f t="shared" si="827"/>
        <v>0</v>
      </c>
      <c r="PU213" s="64"/>
      <c r="PV213" s="64"/>
      <c r="PW213" s="64"/>
      <c r="PX213" s="17">
        <v>0</v>
      </c>
      <c r="PY213" s="64"/>
      <c r="PZ213" s="36">
        <f t="shared" si="828"/>
        <v>0</v>
      </c>
      <c r="QA213" s="64"/>
      <c r="QB213" s="64"/>
      <c r="QC213" s="17">
        <v>0</v>
      </c>
      <c r="QD213" s="64"/>
      <c r="QE213" s="22">
        <f t="shared" si="829"/>
        <v>0</v>
      </c>
      <c r="QF213" s="22"/>
      <c r="QG213" s="64"/>
      <c r="QH213" s="64"/>
      <c r="QI213" s="64"/>
      <c r="QJ213" s="17">
        <v>0</v>
      </c>
      <c r="QK213" s="64"/>
      <c r="QL213" s="42">
        <f t="shared" si="830"/>
        <v>0</v>
      </c>
      <c r="QM213" s="64"/>
      <c r="QN213" s="64"/>
      <c r="QO213" s="64"/>
      <c r="QP213" s="64"/>
      <c r="QQ213" s="17">
        <v>0</v>
      </c>
      <c r="QR213" s="64"/>
      <c r="QS213" s="36">
        <f t="shared" si="831"/>
        <v>0</v>
      </c>
      <c r="QT213" s="64"/>
      <c r="QU213" s="64"/>
      <c r="QV213" s="64"/>
      <c r="QW213" s="17">
        <v>0</v>
      </c>
      <c r="QX213" s="64"/>
      <c r="QY213" s="36">
        <f t="shared" si="832"/>
        <v>0</v>
      </c>
      <c r="QZ213" s="64"/>
      <c r="RA213" s="64"/>
      <c r="RB213" s="64"/>
      <c r="RC213" s="17">
        <v>0</v>
      </c>
      <c r="RD213" s="64"/>
      <c r="RE213" s="36">
        <f t="shared" si="833"/>
        <v>0</v>
      </c>
      <c r="RF213" s="64"/>
      <c r="RG213" s="10"/>
      <c r="RH213" s="10"/>
      <c r="RI213" s="17"/>
      <c r="RJ213" s="17"/>
      <c r="RK213" s="17"/>
      <c r="RL213" s="17"/>
      <c r="RM213" s="17"/>
      <c r="RN213" s="17"/>
      <c r="RO213" s="17"/>
      <c r="RP213" s="17"/>
      <c r="RQ213" s="17"/>
      <c r="RR213" s="36"/>
      <c r="RS213" s="36"/>
      <c r="RT213" s="10"/>
      <c r="RU213" s="17"/>
      <c r="RV213" s="37"/>
      <c r="RW213" s="36"/>
      <c r="RX213" s="85">
        <v>11.17191</v>
      </c>
      <c r="RY213" s="93">
        <v>318</v>
      </c>
      <c r="RZ213" s="43" t="b">
        <v>1</v>
      </c>
      <c r="SA213" s="18" t="b">
        <v>0</v>
      </c>
      <c r="SB213" s="18" t="b">
        <v>0</v>
      </c>
      <c r="SC213" s="18" t="b">
        <v>0</v>
      </c>
      <c r="SD213" s="18" t="b">
        <v>0</v>
      </c>
      <c r="SE213" s="32" t="b">
        <v>0</v>
      </c>
      <c r="SF213" s="43" t="b">
        <v>0</v>
      </c>
      <c r="SG213" s="18" t="b">
        <v>0</v>
      </c>
      <c r="SH213" s="18"/>
      <c r="SI213" s="18"/>
      <c r="SJ213" s="18"/>
      <c r="SK213" s="18"/>
      <c r="SL213" s="18"/>
      <c r="SM213" s="18"/>
      <c r="SN213" s="18"/>
      <c r="SO213" s="18"/>
      <c r="SP213" s="18"/>
      <c r="SQ213" s="17">
        <f t="shared" si="834"/>
        <v>0</v>
      </c>
      <c r="SR213" s="17">
        <f t="shared" si="835"/>
        <v>0</v>
      </c>
      <c r="SS213" s="17">
        <f t="shared" si="836"/>
        <v>0</v>
      </c>
      <c r="ST213" s="17">
        <f t="shared" si="837"/>
        <v>0</v>
      </c>
      <c r="SU213" s="17">
        <f t="shared" si="838"/>
        <v>0</v>
      </c>
      <c r="SV213" s="17">
        <f t="shared" si="868"/>
        <v>0</v>
      </c>
      <c r="SW213" s="17">
        <f t="shared" si="839"/>
        <v>0</v>
      </c>
      <c r="SX213" s="17">
        <f t="shared" si="840"/>
        <v>0</v>
      </c>
      <c r="SY213" s="17">
        <f t="shared" si="841"/>
        <v>0</v>
      </c>
      <c r="SZ213" s="17">
        <f t="shared" si="842"/>
        <v>0</v>
      </c>
      <c r="TA213" s="17">
        <f t="shared" si="843"/>
        <v>0</v>
      </c>
      <c r="TB213" s="24">
        <f t="shared" si="844"/>
        <v>620</v>
      </c>
      <c r="TC213" s="69">
        <f t="shared" si="845"/>
        <v>1</v>
      </c>
      <c r="TD213" s="17">
        <f t="shared" si="867"/>
        <v>2.6014568158168575E-6</v>
      </c>
      <c r="TE213" s="95"/>
      <c r="TF213" s="71"/>
      <c r="TG213" s="71"/>
      <c r="TH213" s="71">
        <v>2</v>
      </c>
      <c r="TI213" s="71"/>
      <c r="TJ213" s="71"/>
      <c r="TK213" s="71">
        <v>11</v>
      </c>
      <c r="TL213" s="71"/>
      <c r="TM213" s="71">
        <v>2</v>
      </c>
      <c r="TN213" s="71"/>
      <c r="TO213" s="71">
        <v>29</v>
      </c>
      <c r="TP213" s="71"/>
      <c r="TQ213" s="71"/>
      <c r="TR213" s="72">
        <v>1</v>
      </c>
      <c r="TS213" s="72"/>
      <c r="TT213" s="72"/>
      <c r="TU213" s="72"/>
      <c r="TV213" s="72">
        <v>2</v>
      </c>
      <c r="TW213" s="72"/>
      <c r="TX213" s="72"/>
      <c r="TY213" s="72">
        <v>1</v>
      </c>
      <c r="TZ213" s="72">
        <v>28</v>
      </c>
      <c r="UA213" s="72"/>
      <c r="UB213" s="72">
        <v>1</v>
      </c>
      <c r="UC213" s="72"/>
      <c r="UD213" s="72"/>
      <c r="UE213" s="72"/>
      <c r="UF213" s="72"/>
      <c r="UG213" s="72">
        <v>47</v>
      </c>
      <c r="UH213" s="72"/>
      <c r="UI213" s="72"/>
      <c r="UJ213" s="73"/>
      <c r="UK213" s="73"/>
      <c r="UL213" s="73"/>
      <c r="UM213" s="73"/>
      <c r="UN213" s="73">
        <v>3</v>
      </c>
      <c r="UO213" s="73"/>
      <c r="UP213" s="73"/>
      <c r="UQ213" s="73"/>
      <c r="UR213" s="73">
        <v>14</v>
      </c>
      <c r="US213" s="73">
        <v>1</v>
      </c>
      <c r="UT213" s="73"/>
      <c r="UU213" s="73"/>
      <c r="UV213" s="73"/>
      <c r="UW213" s="73"/>
      <c r="UX213" s="73"/>
      <c r="UY213" s="73">
        <v>31</v>
      </c>
      <c r="UZ213" s="73"/>
      <c r="VA213" s="73"/>
      <c r="VB213" s="73">
        <v>1</v>
      </c>
      <c r="VC213" s="73"/>
      <c r="VD213" s="73"/>
      <c r="VE213" s="73"/>
      <c r="VF213" s="73">
        <v>4</v>
      </c>
      <c r="VG213" s="73"/>
      <c r="VH213" s="73">
        <v>1</v>
      </c>
      <c r="VI213" s="73"/>
      <c r="VJ213" s="73">
        <v>15</v>
      </c>
      <c r="VK213" s="73">
        <v>1</v>
      </c>
      <c r="VL213" s="73"/>
      <c r="VM213" s="73"/>
      <c r="VN213" s="73"/>
      <c r="VO213" s="73"/>
      <c r="VP213" s="73">
        <v>31</v>
      </c>
      <c r="VQ213" s="73"/>
      <c r="VR213" s="73"/>
      <c r="VS213" s="73"/>
      <c r="VT213" s="73"/>
      <c r="VU213" s="73"/>
      <c r="VV213" s="73"/>
      <c r="VW213" s="73">
        <v>4</v>
      </c>
      <c r="VX213" s="73"/>
      <c r="VY213" s="73">
        <v>1</v>
      </c>
      <c r="VZ213" s="73"/>
      <c r="WA213" s="73">
        <v>12</v>
      </c>
      <c r="WB213" s="73"/>
      <c r="WC213" s="73">
        <v>2</v>
      </c>
      <c r="WD213" s="73"/>
      <c r="WE213" s="73"/>
      <c r="WF213" s="73"/>
      <c r="WG213" s="73"/>
      <c r="WH213" s="73">
        <v>1</v>
      </c>
      <c r="WI213" s="73"/>
      <c r="WJ213" s="73">
        <v>7</v>
      </c>
      <c r="WK213" s="73"/>
      <c r="WL213" s="73"/>
      <c r="WM213" s="73"/>
      <c r="WN213" s="73"/>
      <c r="WO213" s="22">
        <f t="shared" si="846"/>
        <v>2</v>
      </c>
      <c r="WP213" s="22">
        <f t="shared" si="847"/>
        <v>0</v>
      </c>
      <c r="WQ213" s="22">
        <f t="shared" si="848"/>
        <v>0</v>
      </c>
      <c r="WR213" s="22">
        <f t="shared" si="849"/>
        <v>0</v>
      </c>
      <c r="WS213" s="22">
        <f t="shared" si="850"/>
        <v>15</v>
      </c>
      <c r="WT213" s="22">
        <f t="shared" si="851"/>
        <v>0</v>
      </c>
      <c r="WU213" s="22">
        <f t="shared" si="852"/>
        <v>2</v>
      </c>
      <c r="WV213" s="22">
        <f t="shared" si="853"/>
        <v>1</v>
      </c>
      <c r="WW213" s="22">
        <f t="shared" si="854"/>
        <v>80</v>
      </c>
      <c r="WX213" s="22">
        <f t="shared" si="855"/>
        <v>0</v>
      </c>
      <c r="WY213" s="22">
        <f t="shared" si="856"/>
        <v>7</v>
      </c>
      <c r="WZ213" s="22">
        <f t="shared" si="857"/>
        <v>0</v>
      </c>
      <c r="XA213" s="22">
        <f t="shared" si="858"/>
        <v>0</v>
      </c>
      <c r="XB213" s="22">
        <f t="shared" si="859"/>
        <v>0</v>
      </c>
      <c r="XC213" s="22">
        <f t="shared" si="860"/>
        <v>0</v>
      </c>
      <c r="XD213" s="22">
        <f t="shared" si="861"/>
        <v>0</v>
      </c>
      <c r="XE213" s="22">
        <f t="shared" si="862"/>
        <v>145</v>
      </c>
      <c r="XF213" s="22">
        <f t="shared" si="863"/>
        <v>0</v>
      </c>
      <c r="XG213" s="93">
        <f t="shared" si="864"/>
        <v>0</v>
      </c>
    </row>
    <row r="214" spans="1:631" ht="17.100000000000001" customHeight="1" x14ac:dyDescent="0.2">
      <c r="A214" s="101"/>
      <c r="B214" s="27" t="s">
        <v>461</v>
      </c>
      <c r="C214" s="535" t="s">
        <v>462</v>
      </c>
      <c r="D214" s="25" t="s">
        <v>532</v>
      </c>
      <c r="E214" s="535" t="s">
        <v>533</v>
      </c>
      <c r="F214" s="25" t="s">
        <v>550</v>
      </c>
      <c r="G214" s="535" t="s">
        <v>551</v>
      </c>
      <c r="H214" s="25"/>
      <c r="I214" s="28">
        <v>10</v>
      </c>
      <c r="J214" s="17">
        <f t="shared" si="730"/>
        <v>0.9973618013375054</v>
      </c>
      <c r="K214" s="17">
        <f t="shared" si="731"/>
        <v>0.9455488066752562</v>
      </c>
      <c r="L214" s="17">
        <f t="shared" si="732"/>
        <v>1</v>
      </c>
      <c r="M214" s="17">
        <f t="shared" si="733"/>
        <v>0.71005650734006154</v>
      </c>
      <c r="N214" s="17">
        <f t="shared" si="734"/>
        <v>0.8813240622857702</v>
      </c>
      <c r="O214" s="17">
        <f t="shared" si="735"/>
        <v>0.99748450825204005</v>
      </c>
      <c r="P214" s="17">
        <f t="shared" si="736"/>
        <v>0.92318588629193221</v>
      </c>
      <c r="Q214" s="17">
        <f t="shared" si="737"/>
        <v>0.82030700112317478</v>
      </c>
      <c r="R214" s="69">
        <f t="shared" si="738"/>
        <v>0.98724020727698236</v>
      </c>
      <c r="S214" s="422">
        <f t="shared" si="739"/>
        <v>0.91805653117585806</v>
      </c>
      <c r="T214" s="17">
        <f t="shared" si="865"/>
        <v>8.1943468824141941E-2</v>
      </c>
      <c r="U214" s="10">
        <f t="shared" si="740"/>
        <v>6929.87721498886</v>
      </c>
      <c r="V214" s="32">
        <v>8</v>
      </c>
      <c r="W214" s="550">
        <f t="shared" si="741"/>
        <v>0</v>
      </c>
      <c r="X214" s="550">
        <f t="shared" si="742"/>
        <v>0.8069454200647469</v>
      </c>
      <c r="Y214" s="550">
        <f t="shared" si="743"/>
        <v>0.1930545799352531</v>
      </c>
      <c r="Z214" s="551">
        <f t="shared" si="744"/>
        <v>16326.432770544419</v>
      </c>
      <c r="AA214" s="426">
        <f t="shared" si="745"/>
        <v>1</v>
      </c>
      <c r="AB214" s="59">
        <f t="shared" si="746"/>
        <v>0.99057540489948726</v>
      </c>
      <c r="AC214" s="59">
        <f t="shared" si="747"/>
        <v>1.6492018411516991E-2</v>
      </c>
      <c r="AD214" s="59">
        <f t="shared" si="748"/>
        <v>0.8813240622857702</v>
      </c>
      <c r="AE214" s="59">
        <f t="shared" si="749"/>
        <v>0.17969299887682516</v>
      </c>
      <c r="AF214" s="59">
        <f t="shared" si="750"/>
        <v>6.8715872139395052E-3</v>
      </c>
      <c r="AG214" s="59">
        <f t="shared" si="751"/>
        <v>8.0986563592858451E-3</v>
      </c>
      <c r="AH214" s="59">
        <f t="shared" si="752"/>
        <v>0.99748450825204005</v>
      </c>
      <c r="AI214" s="59">
        <f t="shared" si="753"/>
        <v>0.99785262899564386</v>
      </c>
      <c r="AJ214" s="59">
        <f t="shared" si="754"/>
        <v>0.99687097367936683</v>
      </c>
      <c r="AK214" s="59">
        <f t="shared" si="755"/>
        <v>7.6814113708067733E-2</v>
      </c>
      <c r="AL214" s="35">
        <f t="shared" si="756"/>
        <v>1</v>
      </c>
      <c r="AM214" s="27">
        <v>84569</v>
      </c>
      <c r="AN214" s="25">
        <v>36958</v>
      </c>
      <c r="AO214" s="25">
        <v>47611</v>
      </c>
      <c r="AP214" s="17">
        <f t="shared" si="757"/>
        <v>1.6425549553975116E-3</v>
      </c>
      <c r="AQ214" s="63">
        <v>77.624918611245292</v>
      </c>
      <c r="AR214" s="58">
        <v>6.4719078689099998</v>
      </c>
      <c r="AS214" s="24">
        <f t="shared" si="758"/>
        <v>13067.089599074148</v>
      </c>
      <c r="AT214" s="17">
        <v>1</v>
      </c>
      <c r="AU214" s="25">
        <v>72697</v>
      </c>
      <c r="AV214" s="25">
        <v>31107</v>
      </c>
      <c r="AW214" s="25">
        <v>41590</v>
      </c>
      <c r="AX214" s="25">
        <v>11872</v>
      </c>
      <c r="AY214" s="25">
        <v>5851</v>
      </c>
      <c r="AZ214" s="25">
        <v>6021</v>
      </c>
      <c r="BA214" s="25">
        <v>84569</v>
      </c>
      <c r="BB214" s="25">
        <v>36958</v>
      </c>
      <c r="BC214" s="25">
        <v>47611</v>
      </c>
      <c r="BD214" s="63">
        <v>77.624918611245292</v>
      </c>
      <c r="BE214" s="18" t="s">
        <v>764</v>
      </c>
      <c r="BF214" s="18" t="s">
        <v>764</v>
      </c>
      <c r="BG214" s="18" t="s">
        <v>764</v>
      </c>
      <c r="BH214" s="63"/>
      <c r="BI214" s="17">
        <v>1</v>
      </c>
      <c r="BJ214" s="25">
        <v>11999</v>
      </c>
      <c r="BK214" s="25">
        <v>66775</v>
      </c>
      <c r="BL214" s="25">
        <v>5795</v>
      </c>
      <c r="BM214" s="17">
        <v>0.26647697491576189</v>
      </c>
      <c r="BN214" s="10">
        <f t="shared" si="759"/>
        <v>62033.308708348937</v>
      </c>
      <c r="BO214" s="29">
        <v>0.17969299887682516</v>
      </c>
      <c r="BP214" s="30">
        <f t="shared" si="760"/>
        <v>0.82030700112317478</v>
      </c>
      <c r="BQ214" s="31">
        <v>8.6783976038936732</v>
      </c>
      <c r="BR214" s="25">
        <v>72570</v>
      </c>
      <c r="BS214" s="25">
        <v>38466</v>
      </c>
      <c r="BT214" s="25">
        <v>29669</v>
      </c>
      <c r="BU214" s="25">
        <v>3372</v>
      </c>
      <c r="BV214" s="18">
        <v>811</v>
      </c>
      <c r="BW214" s="18">
        <v>252</v>
      </c>
      <c r="BX214" s="25">
        <v>16299</v>
      </c>
      <c r="BY214" s="25">
        <v>11021</v>
      </c>
      <c r="BZ214" s="25">
        <v>5278</v>
      </c>
      <c r="CA214" s="59">
        <v>0.32382354745689917</v>
      </c>
      <c r="CB214" s="25">
        <v>72697</v>
      </c>
      <c r="CC214" s="25">
        <v>11872</v>
      </c>
      <c r="CD214" s="17">
        <f t="shared" si="761"/>
        <v>0.16330797694540353</v>
      </c>
      <c r="CE214" s="18">
        <v>901</v>
      </c>
      <c r="CF214" s="25">
        <v>2299</v>
      </c>
      <c r="CG214" s="25">
        <v>3159</v>
      </c>
      <c r="CH214" s="25">
        <v>3311</v>
      </c>
      <c r="CI214" s="25">
        <v>2487</v>
      </c>
      <c r="CJ214" s="25">
        <v>1568</v>
      </c>
      <c r="CK214" s="25">
        <v>1008</v>
      </c>
      <c r="CL214" s="18">
        <v>675</v>
      </c>
      <c r="CM214" s="18">
        <v>891</v>
      </c>
      <c r="CN214" s="26">
        <v>4.4602122829621447</v>
      </c>
      <c r="CO214" s="27">
        <v>16299</v>
      </c>
      <c r="CP214" s="34">
        <f t="shared" si="762"/>
        <v>5.1886005276397329</v>
      </c>
      <c r="CQ214" s="25">
        <v>12239</v>
      </c>
      <c r="CR214" s="25">
        <v>1353</v>
      </c>
      <c r="CS214" s="25">
        <v>1051</v>
      </c>
      <c r="CT214" s="25">
        <v>1444</v>
      </c>
      <c r="CU214" s="18">
        <v>139</v>
      </c>
      <c r="CV214" s="18">
        <v>15</v>
      </c>
      <c r="CW214" s="18">
        <v>17</v>
      </c>
      <c r="CX214" s="18">
        <v>41</v>
      </c>
      <c r="CY214" s="25">
        <v>16299</v>
      </c>
      <c r="CZ214" s="25">
        <v>8706</v>
      </c>
      <c r="DA214" s="25">
        <v>4534</v>
      </c>
      <c r="DB214" s="18">
        <v>511</v>
      </c>
      <c r="DC214" s="25">
        <v>2214</v>
      </c>
      <c r="DD214" s="18">
        <v>173</v>
      </c>
      <c r="DE214" s="18">
        <v>161</v>
      </c>
      <c r="DF214" s="25">
        <v>16299</v>
      </c>
      <c r="DG214" s="18">
        <v>85</v>
      </c>
      <c r="DH214" s="18">
        <v>5</v>
      </c>
      <c r="DI214" s="18">
        <v>22</v>
      </c>
      <c r="DJ214" s="25">
        <v>12059</v>
      </c>
      <c r="DK214" s="25">
        <v>4106</v>
      </c>
      <c r="DL214" s="18">
        <v>22</v>
      </c>
      <c r="DM214" s="25">
        <f t="shared" si="763"/>
        <v>401.41910546659301</v>
      </c>
      <c r="DN214" s="17">
        <f t="shared" si="764"/>
        <v>0.73986134118657587</v>
      </c>
      <c r="DO214" s="17">
        <f t="shared" si="765"/>
        <v>0.25191729553960368</v>
      </c>
      <c r="DP214" s="23">
        <f t="shared" si="766"/>
        <v>6.8715872139395052E-3</v>
      </c>
      <c r="DQ214" s="23">
        <f t="shared" si="767"/>
        <v>0.99312841278606045</v>
      </c>
      <c r="DR214" s="25">
        <v>16299</v>
      </c>
      <c r="DS214" s="18">
        <v>5</v>
      </c>
      <c r="DT214" s="18">
        <v>457</v>
      </c>
      <c r="DU214" s="18">
        <v>3</v>
      </c>
      <c r="DV214" s="25">
        <v>1198</v>
      </c>
      <c r="DW214" s="18">
        <v>124</v>
      </c>
      <c r="DX214" s="25">
        <v>14473</v>
      </c>
      <c r="DY214" s="18">
        <v>39</v>
      </c>
      <c r="DZ214" s="17">
        <f t="shared" si="768"/>
        <v>0.10203079943554819</v>
      </c>
      <c r="EA214" s="17">
        <f t="shared" si="769"/>
        <v>0.89796920056445184</v>
      </c>
      <c r="EB214" s="25">
        <v>16299</v>
      </c>
      <c r="EC214" s="18">
        <v>119</v>
      </c>
      <c r="ED214" s="18">
        <v>13</v>
      </c>
      <c r="EE214" s="25">
        <v>2771</v>
      </c>
      <c r="EF214" s="17">
        <f t="shared" si="869"/>
        <v>0.17001043008773545</v>
      </c>
      <c r="EG214" s="25">
        <v>13114</v>
      </c>
      <c r="EH214" s="18">
        <v>282</v>
      </c>
      <c r="EI214" s="17">
        <f t="shared" si="770"/>
        <v>8.0986563592858451E-3</v>
      </c>
      <c r="EJ214" s="17">
        <f t="shared" si="771"/>
        <v>0.80458923860359532</v>
      </c>
      <c r="EK214" s="69">
        <f t="shared" si="772"/>
        <v>0.9455488066752562</v>
      </c>
      <c r="EL214" s="43">
        <v>61435</v>
      </c>
      <c r="EM214" s="18">
        <v>60856</v>
      </c>
      <c r="EN214" s="18">
        <v>579</v>
      </c>
      <c r="EO214" s="59">
        <v>0.99057540489948726</v>
      </c>
      <c r="EP214" s="18">
        <v>25541</v>
      </c>
      <c r="EQ214" s="18">
        <v>25420</v>
      </c>
      <c r="ER214" s="18">
        <v>121</v>
      </c>
      <c r="ES214" s="59">
        <v>0.99526251908695818</v>
      </c>
      <c r="ET214" s="18">
        <v>35894</v>
      </c>
      <c r="EU214" s="18">
        <v>35436</v>
      </c>
      <c r="EV214" s="18">
        <v>458</v>
      </c>
      <c r="EW214" s="59">
        <v>0.98724020727698236</v>
      </c>
      <c r="EX214" s="18">
        <v>61435</v>
      </c>
      <c r="EY214" s="18">
        <v>60856</v>
      </c>
      <c r="EZ214" s="18">
        <v>579</v>
      </c>
      <c r="FA214" s="59">
        <v>0.99057540489948726</v>
      </c>
      <c r="FB214" s="18" t="s">
        <v>764</v>
      </c>
      <c r="FC214" s="18" t="s">
        <v>764</v>
      </c>
      <c r="FD214" s="18" t="s">
        <v>764</v>
      </c>
      <c r="FE214" s="59">
        <v>0</v>
      </c>
      <c r="FF214" s="25">
        <v>31445</v>
      </c>
      <c r="FG214" s="25">
        <v>10185</v>
      </c>
      <c r="FH214" s="25">
        <v>20536</v>
      </c>
      <c r="FI214" s="18">
        <v>724</v>
      </c>
      <c r="FJ214" s="23">
        <f t="shared" si="773"/>
        <v>2.3024328192081413E-2</v>
      </c>
      <c r="FK214" s="23">
        <f t="shared" si="774"/>
        <v>0.65307680076323738</v>
      </c>
      <c r="FL214" s="36">
        <f t="shared" si="775"/>
        <v>14.067679558011049</v>
      </c>
      <c r="FM214" s="25">
        <v>13523</v>
      </c>
      <c r="FN214" s="25">
        <v>4949</v>
      </c>
      <c r="FO214" s="17">
        <f t="shared" si="776"/>
        <v>0.3659690896990313</v>
      </c>
      <c r="FP214" s="25">
        <v>8267</v>
      </c>
      <c r="FQ214" s="17">
        <f t="shared" si="777"/>
        <v>0.61132884714930114</v>
      </c>
      <c r="FR214" s="18">
        <v>307</v>
      </c>
      <c r="FS214" s="17">
        <f t="shared" si="778"/>
        <v>2.2702063151667531E-2</v>
      </c>
      <c r="FT214" s="25">
        <v>17922</v>
      </c>
      <c r="FU214" s="25">
        <v>5236</v>
      </c>
      <c r="FV214" s="25">
        <v>12269</v>
      </c>
      <c r="FW214" s="17">
        <f t="shared" si="779"/>
        <v>2.3267492467358555E-2</v>
      </c>
      <c r="FX214" s="17">
        <f t="shared" si="780"/>
        <v>0.68457761410556861</v>
      </c>
      <c r="FY214" s="18">
        <v>417</v>
      </c>
      <c r="FZ214" s="25">
        <v>51055</v>
      </c>
      <c r="GA214" s="18">
        <v>842</v>
      </c>
      <c r="GB214" s="25">
        <v>5217</v>
      </c>
      <c r="GC214" s="25">
        <v>7962</v>
      </c>
      <c r="GD214" s="25">
        <v>11077</v>
      </c>
      <c r="GE214" s="18">
        <v>401</v>
      </c>
      <c r="GF214" s="25">
        <v>22306</v>
      </c>
      <c r="GG214" s="25">
        <v>2690</v>
      </c>
      <c r="GH214" s="18">
        <v>281</v>
      </c>
      <c r="GI214" s="18">
        <v>279</v>
      </c>
      <c r="GJ214" s="10">
        <f t="shared" si="781"/>
        <v>842</v>
      </c>
      <c r="GK214" s="10">
        <f t="shared" si="870"/>
        <v>50213</v>
      </c>
      <c r="GL214" s="10">
        <f t="shared" si="871"/>
        <v>44996</v>
      </c>
      <c r="GM214" s="10">
        <f t="shared" si="782"/>
        <v>6059</v>
      </c>
      <c r="GN214" s="10">
        <f t="shared" si="872"/>
        <v>37034</v>
      </c>
      <c r="GO214" s="17">
        <f t="shared" si="783"/>
        <v>1.6492018411516991E-2</v>
      </c>
      <c r="GP214" s="17">
        <f t="shared" si="873"/>
        <v>0.98350798158848296</v>
      </c>
      <c r="GQ214" s="17">
        <f t="shared" si="874"/>
        <v>0.8813240622857702</v>
      </c>
      <c r="GR214" s="17">
        <f t="shared" si="875"/>
        <v>0.72537459602389576</v>
      </c>
      <c r="GS214" s="17">
        <f t="shared" si="784"/>
        <v>0.93241602193712658</v>
      </c>
      <c r="GT214" s="25">
        <v>21710</v>
      </c>
      <c r="GU214" s="18">
        <v>247</v>
      </c>
      <c r="GV214" s="25">
        <v>1510</v>
      </c>
      <c r="GW214" s="25">
        <v>3582</v>
      </c>
      <c r="GX214" s="25">
        <v>5448</v>
      </c>
      <c r="GY214" s="18">
        <v>286</v>
      </c>
      <c r="GZ214" s="25">
        <v>9419</v>
      </c>
      <c r="HA214" s="25">
        <v>862</v>
      </c>
      <c r="HB214" s="18">
        <v>195</v>
      </c>
      <c r="HC214" s="18">
        <v>161</v>
      </c>
      <c r="HD214" s="23">
        <f t="shared" si="785"/>
        <v>1.1377245508982036E-2</v>
      </c>
      <c r="HE214" s="23">
        <f t="shared" si="786"/>
        <v>0.988622754491018</v>
      </c>
      <c r="HF214" s="23">
        <f t="shared" si="787"/>
        <v>0.91906955320128969</v>
      </c>
      <c r="HG214" s="23">
        <f t="shared" si="788"/>
        <v>0.75407646245969595</v>
      </c>
      <c r="HH214" s="25">
        <v>29345</v>
      </c>
      <c r="HI214" s="18">
        <v>595</v>
      </c>
      <c r="HJ214" s="25">
        <v>3707</v>
      </c>
      <c r="HK214" s="25">
        <v>4380</v>
      </c>
      <c r="HL214" s="25">
        <v>5629</v>
      </c>
      <c r="HM214" s="18">
        <v>115</v>
      </c>
      <c r="HN214" s="25">
        <v>12887</v>
      </c>
      <c r="HO214" s="25">
        <v>1828</v>
      </c>
      <c r="HP214" s="18">
        <v>86</v>
      </c>
      <c r="HQ214" s="18">
        <v>118</v>
      </c>
      <c r="HR214" s="23">
        <f t="shared" si="789"/>
        <v>2.0276026580337368E-2</v>
      </c>
      <c r="HS214" s="23">
        <f t="shared" si="790"/>
        <v>0.97972397341966266</v>
      </c>
      <c r="HT214" s="80">
        <f t="shared" si="791"/>
        <v>0.85339921622082127</v>
      </c>
      <c r="HU214" s="27">
        <v>77655</v>
      </c>
      <c r="HV214" s="25">
        <v>5969</v>
      </c>
      <c r="HW214" s="25">
        <v>24258</v>
      </c>
      <c r="HX214" s="18">
        <v>1894</v>
      </c>
      <c r="HY214" s="25">
        <v>7815</v>
      </c>
      <c r="HZ214" s="18">
        <v>1495</v>
      </c>
      <c r="IA214" s="25">
        <v>2498</v>
      </c>
      <c r="IB214" s="18">
        <v>436</v>
      </c>
      <c r="IC214" s="25">
        <v>11891</v>
      </c>
      <c r="ID214" s="25">
        <v>11213</v>
      </c>
      <c r="IE214" s="25">
        <v>5963</v>
      </c>
      <c r="IF214" s="18">
        <v>368</v>
      </c>
      <c r="IG214" s="25">
        <v>3855</v>
      </c>
      <c r="IH214" s="17">
        <f t="shared" si="792"/>
        <v>0.16364689974888932</v>
      </c>
      <c r="II214" s="17">
        <f t="shared" si="793"/>
        <v>1.9251818942759642E-2</v>
      </c>
      <c r="IJ214" s="30">
        <f t="shared" si="794"/>
        <v>51.943143812709032</v>
      </c>
      <c r="IK214" s="17">
        <f t="shared" si="866"/>
        <v>0.71005650734006154</v>
      </c>
      <c r="IL214" s="25">
        <v>33438</v>
      </c>
      <c r="IM214" s="25">
        <v>2782</v>
      </c>
      <c r="IN214" s="25">
        <v>12149</v>
      </c>
      <c r="IO214" s="18">
        <v>1214</v>
      </c>
      <c r="IP214" s="25">
        <v>4472</v>
      </c>
      <c r="IQ214" s="18">
        <v>620</v>
      </c>
      <c r="IR214" s="25">
        <v>1335</v>
      </c>
      <c r="IS214" s="18">
        <v>252</v>
      </c>
      <c r="IT214" s="25">
        <v>5530</v>
      </c>
      <c r="IU214" s="25">
        <v>330</v>
      </c>
      <c r="IV214" s="25">
        <v>2639</v>
      </c>
      <c r="IW214" s="18">
        <v>179</v>
      </c>
      <c r="IX214" s="25">
        <v>1936</v>
      </c>
      <c r="IY214" s="17">
        <f t="shared" si="795"/>
        <v>0.67504037322806387</v>
      </c>
      <c r="IZ214" s="25">
        <v>44217</v>
      </c>
      <c r="JA214" s="25">
        <v>3187</v>
      </c>
      <c r="JB214" s="25">
        <v>12109</v>
      </c>
      <c r="JC214" s="18">
        <v>680</v>
      </c>
      <c r="JD214" s="25">
        <v>3343</v>
      </c>
      <c r="JE214" s="18">
        <v>875</v>
      </c>
      <c r="JF214" s="25">
        <v>1163</v>
      </c>
      <c r="JG214" s="18">
        <v>184</v>
      </c>
      <c r="JH214" s="25">
        <v>6361</v>
      </c>
      <c r="JI214" s="25">
        <v>10883</v>
      </c>
      <c r="JJ214" s="25">
        <v>3324</v>
      </c>
      <c r="JK214" s="18">
        <v>189</v>
      </c>
      <c r="JL214" s="25">
        <v>1919</v>
      </c>
      <c r="JM214" s="80">
        <f t="shared" si="796"/>
        <v>0.48300427437410953</v>
      </c>
      <c r="JN214" s="43">
        <v>77655</v>
      </c>
      <c r="JO214" s="18">
        <v>69305</v>
      </c>
      <c r="JP214" s="18">
        <v>267</v>
      </c>
      <c r="JQ214" s="18">
        <v>303</v>
      </c>
      <c r="JR214" s="18">
        <v>277</v>
      </c>
      <c r="JS214" s="18">
        <v>230</v>
      </c>
      <c r="JT214" s="18">
        <v>199</v>
      </c>
      <c r="JU214" s="18">
        <v>135</v>
      </c>
      <c r="JV214" s="18">
        <v>974</v>
      </c>
      <c r="JW214" s="18">
        <v>5965</v>
      </c>
      <c r="JX214" s="17">
        <f t="shared" si="797"/>
        <v>7.6814113708067733E-2</v>
      </c>
      <c r="JY214" s="17">
        <f t="shared" si="798"/>
        <v>0.92318588629193221</v>
      </c>
      <c r="JZ214" s="18">
        <v>77655</v>
      </c>
      <c r="KA214" s="18">
        <v>69305</v>
      </c>
      <c r="KB214" s="18">
        <v>267</v>
      </c>
      <c r="KC214" s="18">
        <v>303</v>
      </c>
      <c r="KD214" s="18">
        <v>277</v>
      </c>
      <c r="KE214" s="18">
        <v>230</v>
      </c>
      <c r="KF214" s="18">
        <v>199</v>
      </c>
      <c r="KG214" s="18">
        <v>135</v>
      </c>
      <c r="KH214" s="18">
        <v>974</v>
      </c>
      <c r="KI214" s="18">
        <v>5965</v>
      </c>
      <c r="KJ214" s="17">
        <f t="shared" si="799"/>
        <v>7.6814113708067733E-2</v>
      </c>
      <c r="KK214" s="18" t="s">
        <v>764</v>
      </c>
      <c r="KL214" s="18" t="s">
        <v>764</v>
      </c>
      <c r="KM214" s="18" t="s">
        <v>764</v>
      </c>
      <c r="KN214" s="18" t="s">
        <v>764</v>
      </c>
      <c r="KO214" s="18" t="s">
        <v>764</v>
      </c>
      <c r="KP214" s="18" t="s">
        <v>764</v>
      </c>
      <c r="KQ214" s="18" t="s">
        <v>764</v>
      </c>
      <c r="KR214" s="18" t="s">
        <v>764</v>
      </c>
      <c r="KS214" s="18" t="s">
        <v>764</v>
      </c>
      <c r="KT214" s="18" t="s">
        <v>764</v>
      </c>
      <c r="KU214" s="69" t="s">
        <v>764</v>
      </c>
      <c r="KV214" s="27">
        <v>84569</v>
      </c>
      <c r="KW214" s="25">
        <v>83041</v>
      </c>
      <c r="KX214" s="18">
        <v>1528</v>
      </c>
      <c r="KY214" s="59">
        <v>1.8068086414643664E-2</v>
      </c>
      <c r="KZ214" s="18">
        <v>479</v>
      </c>
      <c r="LA214" s="18">
        <v>472</v>
      </c>
      <c r="LB214" s="18">
        <v>857</v>
      </c>
      <c r="LC214" s="18">
        <v>444</v>
      </c>
      <c r="LD214" s="25">
        <v>36958</v>
      </c>
      <c r="LE214" s="25">
        <v>36281</v>
      </c>
      <c r="LF214" s="18">
        <v>677</v>
      </c>
      <c r="LG214" s="59">
        <v>1.8318090805779532E-2</v>
      </c>
      <c r="LH214" s="25">
        <v>47611</v>
      </c>
      <c r="LI214" s="25">
        <v>46760</v>
      </c>
      <c r="LJ214" s="18">
        <v>851</v>
      </c>
      <c r="LK214" s="35">
        <v>1.7874020709499904E-2</v>
      </c>
      <c r="LL214" s="27">
        <v>16299</v>
      </c>
      <c r="LM214" s="25">
        <v>5079</v>
      </c>
      <c r="LN214" s="25">
        <v>11185</v>
      </c>
      <c r="LO214" s="18">
        <v>25</v>
      </c>
      <c r="LP214" s="18" t="s">
        <v>764</v>
      </c>
      <c r="LQ214" s="18">
        <v>3</v>
      </c>
      <c r="LR214" s="18">
        <v>7</v>
      </c>
      <c r="LS214" s="23">
        <f t="shared" si="800"/>
        <v>4.2947420087121907E-4</v>
      </c>
      <c r="LT214" s="23">
        <f t="shared" si="801"/>
        <v>0.99957052579912875</v>
      </c>
      <c r="LU214" s="17">
        <f t="shared" si="802"/>
        <v>0.99785262899564386</v>
      </c>
      <c r="LV214" s="25">
        <v>16299</v>
      </c>
      <c r="LW214" s="18">
        <v>560</v>
      </c>
      <c r="LX214" s="25">
        <v>3949</v>
      </c>
      <c r="LY214" s="18">
        <v>15</v>
      </c>
      <c r="LZ214" s="18">
        <v>1</v>
      </c>
      <c r="MA214" s="18">
        <v>11</v>
      </c>
      <c r="MB214" s="18">
        <v>6</v>
      </c>
      <c r="MC214" s="18">
        <v>1</v>
      </c>
      <c r="MD214" s="25">
        <v>11724</v>
      </c>
      <c r="ME214" s="18">
        <v>28</v>
      </c>
      <c r="MF214" s="18">
        <v>4</v>
      </c>
      <c r="MG214" s="17">
        <f t="shared" si="803"/>
        <v>1.1043622308117063E-3</v>
      </c>
      <c r="MH214" s="17">
        <f t="shared" si="804"/>
        <v>0.99687097367936683</v>
      </c>
      <c r="MI214" s="25">
        <v>16299</v>
      </c>
      <c r="MJ214" s="25">
        <v>1286</v>
      </c>
      <c r="MK214" s="25">
        <v>14863</v>
      </c>
      <c r="ML214" s="18">
        <v>26</v>
      </c>
      <c r="MM214" s="18">
        <v>0</v>
      </c>
      <c r="MN214" s="18">
        <v>15</v>
      </c>
      <c r="MO214" s="18">
        <v>0</v>
      </c>
      <c r="MP214" s="18">
        <v>0</v>
      </c>
      <c r="MQ214" s="18">
        <v>105</v>
      </c>
      <c r="MR214" s="18" t="s">
        <v>764</v>
      </c>
      <c r="MS214" s="18">
        <v>4</v>
      </c>
      <c r="MT214" s="17">
        <f t="shared" si="805"/>
        <v>0.99883428431192101</v>
      </c>
      <c r="MU214" s="69">
        <f t="shared" si="806"/>
        <v>0.9973618013375054</v>
      </c>
      <c r="MV214" s="27">
        <v>16299</v>
      </c>
      <c r="MW214" s="25">
        <v>16258</v>
      </c>
      <c r="MX214" s="18">
        <v>12</v>
      </c>
      <c r="MY214" s="18">
        <v>7</v>
      </c>
      <c r="MZ214" s="18">
        <v>7</v>
      </c>
      <c r="NA214" s="18">
        <v>10</v>
      </c>
      <c r="NB214" s="18" t="s">
        <v>764</v>
      </c>
      <c r="NC214" s="18">
        <v>0</v>
      </c>
      <c r="ND214" s="18">
        <v>5</v>
      </c>
      <c r="NE214" s="17">
        <f t="shared" si="807"/>
        <v>0.99748450825204005</v>
      </c>
      <c r="NF214" s="10">
        <f t="shared" si="808"/>
        <v>72514.131296398555</v>
      </c>
      <c r="NG214" s="17">
        <f t="shared" si="809"/>
        <v>0.99809804282471315</v>
      </c>
      <c r="NH214" s="25">
        <v>16299</v>
      </c>
      <c r="NI214" s="25">
        <v>13915</v>
      </c>
      <c r="NJ214" s="25">
        <v>1147</v>
      </c>
      <c r="NK214" s="18">
        <v>2</v>
      </c>
      <c r="NL214" s="18">
        <v>209</v>
      </c>
      <c r="NM214" s="18">
        <v>162</v>
      </c>
      <c r="NN214" s="18">
        <v>758</v>
      </c>
      <c r="NO214" s="18">
        <v>18</v>
      </c>
      <c r="NP214" s="18" t="s">
        <v>764</v>
      </c>
      <c r="NQ214" s="32">
        <v>88</v>
      </c>
      <c r="NR214" s="27">
        <v>16299</v>
      </c>
      <c r="NS214" s="37">
        <f t="shared" si="810"/>
        <v>3.5353089146573411</v>
      </c>
      <c r="NT214" s="37">
        <f t="shared" si="811"/>
        <v>0.95395581652169747</v>
      </c>
      <c r="NU214" s="37">
        <f t="shared" si="812"/>
        <v>0.28286071292214776</v>
      </c>
      <c r="NV214" s="17">
        <f t="shared" si="813"/>
        <v>5.7438042726027962E-2</v>
      </c>
      <c r="NW214" s="10">
        <f t="shared" si="814"/>
        <v>763</v>
      </c>
      <c r="NX214" s="17">
        <f t="shared" si="815"/>
        <v>4.681268789496288E-2</v>
      </c>
      <c r="NY214" s="19">
        <f t="shared" si="816"/>
        <v>1.3750473066733947E-2</v>
      </c>
      <c r="NZ214" s="25">
        <v>6304</v>
      </c>
      <c r="OA214" s="25">
        <v>14942</v>
      </c>
      <c r="OB214" s="25">
        <v>4029</v>
      </c>
      <c r="OC214" s="25">
        <v>15536</v>
      </c>
      <c r="OD214" s="25">
        <v>7220</v>
      </c>
      <c r="OE214" s="25">
        <v>9591</v>
      </c>
      <c r="OF214" s="17">
        <f t="shared" si="817"/>
        <v>0.95318731210503715</v>
      </c>
      <c r="OG214" s="17">
        <f t="shared" si="818"/>
        <v>0.38677219461316648</v>
      </c>
      <c r="OH214" s="17">
        <f t="shared" si="819"/>
        <v>0.91674335848825084</v>
      </c>
      <c r="OI214" s="69">
        <f t="shared" si="820"/>
        <v>0.58844100865083748</v>
      </c>
      <c r="OJ214" s="27">
        <v>16299</v>
      </c>
      <c r="OK214" s="25">
        <v>4216</v>
      </c>
      <c r="OL214" s="18">
        <v>200</v>
      </c>
      <c r="OM214" s="25">
        <v>2744</v>
      </c>
      <c r="ON214" s="18">
        <v>18</v>
      </c>
      <c r="OO214" s="18">
        <v>7</v>
      </c>
      <c r="OP214" s="18">
        <v>23</v>
      </c>
      <c r="OQ214" s="18">
        <v>24</v>
      </c>
      <c r="OR214" s="69">
        <f t="shared" si="821"/>
        <v>0.27345235904043191</v>
      </c>
      <c r="OS214" s="64"/>
      <c r="OT214" s="64"/>
      <c r="OU214" s="64"/>
      <c r="OV214" s="17">
        <v>0</v>
      </c>
      <c r="OW214" s="64"/>
      <c r="OX214" s="36"/>
      <c r="OY214" s="36"/>
      <c r="OZ214" s="64"/>
      <c r="PA214" s="64"/>
      <c r="PB214" s="64"/>
      <c r="PC214" s="17">
        <v>0</v>
      </c>
      <c r="PD214" s="64"/>
      <c r="PE214" s="40">
        <f t="shared" si="822"/>
        <v>0</v>
      </c>
      <c r="PF214" s="36">
        <f t="shared" si="823"/>
        <v>0</v>
      </c>
      <c r="PG214" s="64"/>
      <c r="PH214" s="64"/>
      <c r="PI214" s="64"/>
      <c r="PJ214" s="17">
        <v>0</v>
      </c>
      <c r="PK214" s="64"/>
      <c r="PL214" s="41">
        <f t="shared" si="824"/>
        <v>0</v>
      </c>
      <c r="PM214" s="36">
        <f t="shared" si="825"/>
        <v>0</v>
      </c>
      <c r="PN214" s="64"/>
      <c r="PO214" s="64"/>
      <c r="PP214" s="64"/>
      <c r="PQ214" s="17">
        <v>0</v>
      </c>
      <c r="PR214" s="64"/>
      <c r="PS214" s="41">
        <f t="shared" si="826"/>
        <v>0</v>
      </c>
      <c r="PT214" s="36">
        <f t="shared" si="827"/>
        <v>0</v>
      </c>
      <c r="PU214" s="64"/>
      <c r="PV214" s="64"/>
      <c r="PW214" s="64"/>
      <c r="PX214" s="17">
        <v>0</v>
      </c>
      <c r="PY214" s="64"/>
      <c r="PZ214" s="36">
        <f t="shared" si="828"/>
        <v>0</v>
      </c>
      <c r="QA214" s="64"/>
      <c r="QB214" s="64"/>
      <c r="QC214" s="17">
        <v>0</v>
      </c>
      <c r="QD214" s="64"/>
      <c r="QE214" s="22">
        <f t="shared" si="829"/>
        <v>0</v>
      </c>
      <c r="QF214" s="22"/>
      <c r="QG214" s="64"/>
      <c r="QH214" s="64"/>
      <c r="QI214" s="64"/>
      <c r="QJ214" s="17">
        <v>0</v>
      </c>
      <c r="QK214" s="64"/>
      <c r="QL214" s="42">
        <f t="shared" si="830"/>
        <v>0</v>
      </c>
      <c r="QM214" s="64"/>
      <c r="QN214" s="64"/>
      <c r="QO214" s="64"/>
      <c r="QP214" s="64"/>
      <c r="QQ214" s="17">
        <v>0</v>
      </c>
      <c r="QR214" s="64"/>
      <c r="QS214" s="36">
        <f t="shared" si="831"/>
        <v>0</v>
      </c>
      <c r="QT214" s="64"/>
      <c r="QU214" s="64"/>
      <c r="QV214" s="64"/>
      <c r="QW214" s="17">
        <v>0</v>
      </c>
      <c r="QX214" s="64"/>
      <c r="QY214" s="36">
        <f t="shared" si="832"/>
        <v>0</v>
      </c>
      <c r="QZ214" s="64"/>
      <c r="RA214" s="64"/>
      <c r="RB214" s="64"/>
      <c r="RC214" s="17">
        <v>0</v>
      </c>
      <c r="RD214" s="64"/>
      <c r="RE214" s="36">
        <f t="shared" si="833"/>
        <v>0</v>
      </c>
      <c r="RF214" s="64"/>
      <c r="RG214" s="10"/>
      <c r="RH214" s="10"/>
      <c r="RI214" s="17"/>
      <c r="RJ214" s="17"/>
      <c r="RK214" s="17"/>
      <c r="RL214" s="17"/>
      <c r="RM214" s="17"/>
      <c r="RN214" s="17"/>
      <c r="RO214" s="17"/>
      <c r="RP214" s="17"/>
      <c r="RQ214" s="17"/>
      <c r="RR214" s="36"/>
      <c r="RS214" s="36"/>
      <c r="RT214" s="10"/>
      <c r="RU214" s="17"/>
      <c r="RV214" s="37"/>
      <c r="RW214" s="36"/>
      <c r="RX214" s="85">
        <v>12.868069999999999</v>
      </c>
      <c r="RY214" s="93">
        <v>327</v>
      </c>
      <c r="RZ214" s="43" t="b">
        <v>1</v>
      </c>
      <c r="SA214" s="18" t="b">
        <v>0</v>
      </c>
      <c r="SB214" s="18" t="b">
        <v>0</v>
      </c>
      <c r="SC214" s="18" t="b">
        <v>0</v>
      </c>
      <c r="SD214" s="18" t="b">
        <v>0</v>
      </c>
      <c r="SE214" s="32" t="b">
        <v>0</v>
      </c>
      <c r="SF214" s="43" t="b">
        <v>0</v>
      </c>
      <c r="SG214" s="18" t="b">
        <v>1</v>
      </c>
      <c r="SH214" s="18">
        <v>0</v>
      </c>
      <c r="SI214" s="18"/>
      <c r="SJ214" s="22">
        <v>4</v>
      </c>
      <c r="SK214" s="22"/>
      <c r="SL214" s="22">
        <v>4</v>
      </c>
      <c r="SM214" s="22">
        <v>0</v>
      </c>
      <c r="SN214" s="18"/>
      <c r="SO214" s="18"/>
      <c r="SP214" s="18"/>
      <c r="SQ214" s="17">
        <f t="shared" si="834"/>
        <v>1.6528925619834711E-2</v>
      </c>
      <c r="SR214" s="17">
        <f t="shared" si="835"/>
        <v>0</v>
      </c>
      <c r="SS214" s="17">
        <f t="shared" si="836"/>
        <v>0</v>
      </c>
      <c r="ST214" s="17">
        <f t="shared" si="837"/>
        <v>0</v>
      </c>
      <c r="SU214" s="17">
        <f t="shared" si="838"/>
        <v>0</v>
      </c>
      <c r="SV214" s="17">
        <f t="shared" si="868"/>
        <v>0</v>
      </c>
      <c r="SW214" s="17">
        <f t="shared" si="839"/>
        <v>0</v>
      </c>
      <c r="SX214" s="17">
        <f t="shared" si="840"/>
        <v>0</v>
      </c>
      <c r="SY214" s="17">
        <f t="shared" si="841"/>
        <v>0</v>
      </c>
      <c r="SZ214" s="17">
        <f t="shared" si="842"/>
        <v>0</v>
      </c>
      <c r="TA214" s="17">
        <f t="shared" si="843"/>
        <v>0</v>
      </c>
      <c r="TB214" s="24">
        <f t="shared" si="844"/>
        <v>620</v>
      </c>
      <c r="TC214" s="69">
        <f t="shared" si="845"/>
        <v>1</v>
      </c>
      <c r="TD214" s="17">
        <f t="shared" si="867"/>
        <v>2.6014568158168575E-6</v>
      </c>
      <c r="TE214" s="95"/>
      <c r="TF214" s="71"/>
      <c r="TG214" s="71"/>
      <c r="TH214" s="71">
        <v>2</v>
      </c>
      <c r="TI214" s="71"/>
      <c r="TJ214" s="71"/>
      <c r="TK214" s="71">
        <v>10</v>
      </c>
      <c r="TL214" s="71"/>
      <c r="TM214" s="71">
        <v>2</v>
      </c>
      <c r="TN214" s="71"/>
      <c r="TO214" s="71">
        <v>3</v>
      </c>
      <c r="TP214" s="71"/>
      <c r="TQ214" s="71"/>
      <c r="TR214" s="72"/>
      <c r="TS214" s="72"/>
      <c r="TT214" s="72"/>
      <c r="TU214" s="72"/>
      <c r="TV214" s="72">
        <v>3</v>
      </c>
      <c r="TW214" s="72"/>
      <c r="TX214" s="72"/>
      <c r="TY214" s="72">
        <v>1</v>
      </c>
      <c r="TZ214" s="72">
        <v>22</v>
      </c>
      <c r="UA214" s="72"/>
      <c r="UB214" s="72">
        <v>1</v>
      </c>
      <c r="UC214" s="72"/>
      <c r="UD214" s="72"/>
      <c r="UE214" s="72"/>
      <c r="UF214" s="72"/>
      <c r="UG214" s="72">
        <v>14</v>
      </c>
      <c r="UH214" s="72"/>
      <c r="UI214" s="72"/>
      <c r="UJ214" s="73"/>
      <c r="UK214" s="73"/>
      <c r="UL214" s="73"/>
      <c r="UM214" s="73"/>
      <c r="UN214" s="73">
        <v>5</v>
      </c>
      <c r="UO214" s="73"/>
      <c r="UP214" s="73"/>
      <c r="UQ214" s="73"/>
      <c r="UR214" s="73">
        <v>10</v>
      </c>
      <c r="US214" s="73">
        <v>2</v>
      </c>
      <c r="UT214" s="73"/>
      <c r="UU214" s="73"/>
      <c r="UV214" s="73"/>
      <c r="UW214" s="73"/>
      <c r="UX214" s="73"/>
      <c r="UY214" s="73">
        <v>14</v>
      </c>
      <c r="UZ214" s="73"/>
      <c r="VA214" s="73"/>
      <c r="VB214" s="73"/>
      <c r="VC214" s="73"/>
      <c r="VD214" s="73"/>
      <c r="VE214" s="73"/>
      <c r="VF214" s="73">
        <v>4</v>
      </c>
      <c r="VG214" s="73"/>
      <c r="VH214" s="73">
        <v>1</v>
      </c>
      <c r="VI214" s="73"/>
      <c r="VJ214" s="73">
        <v>10</v>
      </c>
      <c r="VK214" s="73">
        <v>1</v>
      </c>
      <c r="VL214" s="73"/>
      <c r="VM214" s="73"/>
      <c r="VN214" s="73"/>
      <c r="VO214" s="73"/>
      <c r="VP214" s="73">
        <v>4</v>
      </c>
      <c r="VQ214" s="73"/>
      <c r="VR214" s="73"/>
      <c r="VS214" s="73"/>
      <c r="VT214" s="73"/>
      <c r="VU214" s="73"/>
      <c r="VV214" s="73"/>
      <c r="VW214" s="73">
        <v>4</v>
      </c>
      <c r="VX214" s="73"/>
      <c r="VY214" s="73">
        <v>1</v>
      </c>
      <c r="VZ214" s="73"/>
      <c r="WA214" s="73">
        <v>12</v>
      </c>
      <c r="WB214" s="73"/>
      <c r="WC214" s="73">
        <v>2</v>
      </c>
      <c r="WD214" s="73"/>
      <c r="WE214" s="73"/>
      <c r="WF214" s="73"/>
      <c r="WG214" s="73"/>
      <c r="WH214" s="73">
        <v>1</v>
      </c>
      <c r="WI214" s="73"/>
      <c r="WJ214" s="73">
        <v>3</v>
      </c>
      <c r="WK214" s="73"/>
      <c r="WL214" s="73"/>
      <c r="WM214" s="73"/>
      <c r="WN214" s="73"/>
      <c r="WO214" s="22">
        <f t="shared" si="846"/>
        <v>0</v>
      </c>
      <c r="WP214" s="22">
        <f t="shared" si="847"/>
        <v>0</v>
      </c>
      <c r="WQ214" s="22">
        <f t="shared" si="848"/>
        <v>0</v>
      </c>
      <c r="WR214" s="22">
        <f t="shared" si="849"/>
        <v>0</v>
      </c>
      <c r="WS214" s="22">
        <f t="shared" si="850"/>
        <v>18</v>
      </c>
      <c r="WT214" s="22">
        <f t="shared" si="851"/>
        <v>0</v>
      </c>
      <c r="WU214" s="22">
        <f t="shared" si="852"/>
        <v>2</v>
      </c>
      <c r="WV214" s="22">
        <f t="shared" si="853"/>
        <v>1</v>
      </c>
      <c r="WW214" s="22">
        <f t="shared" si="854"/>
        <v>64</v>
      </c>
      <c r="WX214" s="22">
        <f t="shared" si="855"/>
        <v>0</v>
      </c>
      <c r="WY214" s="22">
        <f t="shared" si="856"/>
        <v>8</v>
      </c>
      <c r="WZ214" s="22">
        <f t="shared" si="857"/>
        <v>0</v>
      </c>
      <c r="XA214" s="22">
        <f t="shared" si="858"/>
        <v>0</v>
      </c>
      <c r="XB214" s="22">
        <f t="shared" si="859"/>
        <v>0</v>
      </c>
      <c r="XC214" s="22">
        <f t="shared" si="860"/>
        <v>0</v>
      </c>
      <c r="XD214" s="22">
        <f t="shared" si="861"/>
        <v>0</v>
      </c>
      <c r="XE214" s="22">
        <f t="shared" si="862"/>
        <v>38</v>
      </c>
      <c r="XF214" s="22">
        <f t="shared" si="863"/>
        <v>0</v>
      </c>
      <c r="XG214" s="93">
        <f t="shared" si="864"/>
        <v>0</v>
      </c>
    </row>
    <row r="215" spans="1:631" ht="17.100000000000001" customHeight="1" x14ac:dyDescent="0.2">
      <c r="A215" s="101"/>
      <c r="B215" s="27" t="s">
        <v>461</v>
      </c>
      <c r="C215" s="535" t="s">
        <v>462</v>
      </c>
      <c r="D215" s="25" t="s">
        <v>532</v>
      </c>
      <c r="E215" s="535" t="s">
        <v>533</v>
      </c>
      <c r="F215" s="25" t="s">
        <v>552</v>
      </c>
      <c r="G215" s="535" t="s">
        <v>553</v>
      </c>
      <c r="H215" s="25"/>
      <c r="I215" s="28">
        <v>10</v>
      </c>
      <c r="J215" s="17">
        <f t="shared" si="730"/>
        <v>0.98907413610946482</v>
      </c>
      <c r="K215" s="17">
        <f t="shared" si="731"/>
        <v>0.79079805189785346</v>
      </c>
      <c r="L215" s="17">
        <f t="shared" si="732"/>
        <v>1</v>
      </c>
      <c r="M215" s="17">
        <f t="shared" si="733"/>
        <v>0.50944399866101509</v>
      </c>
      <c r="N215" s="17">
        <f t="shared" si="734"/>
        <v>0.77682517159732967</v>
      </c>
      <c r="O215" s="17">
        <f t="shared" si="735"/>
        <v>0.98041590434715387</v>
      </c>
      <c r="P215" s="17">
        <f t="shared" si="736"/>
        <v>0.8502188582892577</v>
      </c>
      <c r="Q215" s="17">
        <f t="shared" si="737"/>
        <v>0.74215829676580536</v>
      </c>
      <c r="R215" s="69">
        <f t="shared" si="738"/>
        <v>0.97412243769401885</v>
      </c>
      <c r="S215" s="422">
        <f t="shared" si="739"/>
        <v>0.84589520615132208</v>
      </c>
      <c r="T215" s="17">
        <f t="shared" si="865"/>
        <v>0.15410479384867792</v>
      </c>
      <c r="U215" s="10">
        <f t="shared" si="740"/>
        <v>30530.163023743131</v>
      </c>
      <c r="V215" s="32">
        <v>8</v>
      </c>
      <c r="W215" s="550">
        <f t="shared" si="741"/>
        <v>0</v>
      </c>
      <c r="X215" s="550">
        <f t="shared" si="742"/>
        <v>0.73478409504021103</v>
      </c>
      <c r="Y215" s="550">
        <f t="shared" si="743"/>
        <v>0.26521590495978897</v>
      </c>
      <c r="Z215" s="551">
        <f t="shared" si="744"/>
        <v>52542.718579298671</v>
      </c>
      <c r="AA215" s="426">
        <f t="shared" si="745"/>
        <v>1</v>
      </c>
      <c r="AB215" s="59">
        <f t="shared" si="746"/>
        <v>0.98162183962395344</v>
      </c>
      <c r="AC215" s="59">
        <f t="shared" si="747"/>
        <v>3.0549880758019985E-2</v>
      </c>
      <c r="AD215" s="59">
        <f t="shared" si="748"/>
        <v>0.77682517159732967</v>
      </c>
      <c r="AE215" s="59">
        <f t="shared" si="749"/>
        <v>0.2578417032341947</v>
      </c>
      <c r="AF215" s="59">
        <f t="shared" si="750"/>
        <v>2.2057876156363544E-2</v>
      </c>
      <c r="AG215" s="59">
        <f t="shared" si="751"/>
        <v>1.8295668307264153E-2</v>
      </c>
      <c r="AH215" s="59">
        <f t="shared" si="752"/>
        <v>0.98041590434715387</v>
      </c>
      <c r="AI215" s="59">
        <f t="shared" si="753"/>
        <v>0.9839977323678718</v>
      </c>
      <c r="AJ215" s="59">
        <f t="shared" si="754"/>
        <v>0.99415053985105784</v>
      </c>
      <c r="AK215" s="59">
        <f t="shared" si="755"/>
        <v>0.1497811417107423</v>
      </c>
      <c r="AL215" s="35">
        <f t="shared" si="756"/>
        <v>1</v>
      </c>
      <c r="AM215" s="27">
        <v>198113</v>
      </c>
      <c r="AN215" s="25">
        <v>93392</v>
      </c>
      <c r="AO215" s="25">
        <v>104721</v>
      </c>
      <c r="AP215" s="17">
        <f t="shared" si="757"/>
        <v>3.8478814917838359E-3</v>
      </c>
      <c r="AQ215" s="63">
        <v>89.181730502955475</v>
      </c>
      <c r="AR215" s="58">
        <v>27.022233511700001</v>
      </c>
      <c r="AS215" s="24">
        <f t="shared" si="758"/>
        <v>7331.4813120174413</v>
      </c>
      <c r="AT215" s="17">
        <v>1</v>
      </c>
      <c r="AU215" s="25">
        <v>179839</v>
      </c>
      <c r="AV215" s="25">
        <v>82531</v>
      </c>
      <c r="AW215" s="25">
        <v>97308</v>
      </c>
      <c r="AX215" s="25">
        <v>18274</v>
      </c>
      <c r="AY215" s="25">
        <v>10861</v>
      </c>
      <c r="AZ215" s="25">
        <v>7413</v>
      </c>
      <c r="BA215" s="25">
        <v>198113</v>
      </c>
      <c r="BB215" s="25">
        <v>93392</v>
      </c>
      <c r="BC215" s="25">
        <v>104721</v>
      </c>
      <c r="BD215" s="63">
        <v>89.181730502955475</v>
      </c>
      <c r="BE215" s="18" t="s">
        <v>764</v>
      </c>
      <c r="BF215" s="18" t="s">
        <v>764</v>
      </c>
      <c r="BG215" s="18" t="s">
        <v>764</v>
      </c>
      <c r="BH215" s="63"/>
      <c r="BI215" s="17">
        <v>1</v>
      </c>
      <c r="BJ215" s="25">
        <v>38076</v>
      </c>
      <c r="BK215" s="25">
        <v>147672</v>
      </c>
      <c r="BL215" s="25">
        <v>12365</v>
      </c>
      <c r="BM215" s="17">
        <v>0.3415745706701338</v>
      </c>
      <c r="BN215" s="10">
        <f t="shared" si="759"/>
        <v>130442.63708082777</v>
      </c>
      <c r="BO215" s="29">
        <v>0.2578417032341947</v>
      </c>
      <c r="BP215" s="30">
        <f t="shared" si="760"/>
        <v>0.74215829676580536</v>
      </c>
      <c r="BQ215" s="31">
        <v>8.3732867435939102</v>
      </c>
      <c r="BR215" s="25">
        <v>160037</v>
      </c>
      <c r="BS215" s="25">
        <v>67326</v>
      </c>
      <c r="BT215" s="25">
        <v>77548</v>
      </c>
      <c r="BU215" s="25">
        <v>9539</v>
      </c>
      <c r="BV215" s="25">
        <v>2649</v>
      </c>
      <c r="BW215" s="18">
        <v>2975</v>
      </c>
      <c r="BX215" s="25">
        <v>38807</v>
      </c>
      <c r="BY215" s="25">
        <v>27872</v>
      </c>
      <c r="BZ215" s="25">
        <v>10935</v>
      </c>
      <c r="CA215" s="59">
        <v>0.2817790604787796</v>
      </c>
      <c r="CB215" s="25">
        <v>179839</v>
      </c>
      <c r="CC215" s="25">
        <v>18274</v>
      </c>
      <c r="CD215" s="17">
        <f t="shared" si="761"/>
        <v>0.10161310950350036</v>
      </c>
      <c r="CE215" s="25">
        <v>1800</v>
      </c>
      <c r="CF215" s="25">
        <v>4809</v>
      </c>
      <c r="CG215" s="25">
        <v>7306</v>
      </c>
      <c r="CH215" s="25">
        <v>7947</v>
      </c>
      <c r="CI215" s="25">
        <v>6132</v>
      </c>
      <c r="CJ215" s="25">
        <v>3952</v>
      </c>
      <c r="CK215" s="25">
        <v>2626</v>
      </c>
      <c r="CL215" s="25">
        <v>1944</v>
      </c>
      <c r="CM215" s="25">
        <v>2291</v>
      </c>
      <c r="CN215" s="26">
        <v>4.6341897080423635</v>
      </c>
      <c r="CO215" s="27">
        <v>38807</v>
      </c>
      <c r="CP215" s="34">
        <f t="shared" si="762"/>
        <v>5.1050841343056668</v>
      </c>
      <c r="CQ215" s="25">
        <v>11020</v>
      </c>
      <c r="CR215" s="25">
        <v>5069</v>
      </c>
      <c r="CS215" s="25">
        <v>6806</v>
      </c>
      <c r="CT215" s="25">
        <v>14141</v>
      </c>
      <c r="CU215" s="25">
        <v>1315</v>
      </c>
      <c r="CV215" s="18">
        <v>157</v>
      </c>
      <c r="CW215" s="18">
        <v>73</v>
      </c>
      <c r="CX215" s="18">
        <v>226</v>
      </c>
      <c r="CY215" s="25">
        <v>38807</v>
      </c>
      <c r="CZ215" s="25">
        <v>20311</v>
      </c>
      <c r="DA215" s="25">
        <v>11236</v>
      </c>
      <c r="DB215" s="25">
        <v>1876</v>
      </c>
      <c r="DC215" s="25">
        <v>4521</v>
      </c>
      <c r="DD215" s="18">
        <v>547</v>
      </c>
      <c r="DE215" s="18">
        <v>316</v>
      </c>
      <c r="DF215" s="25">
        <v>38807</v>
      </c>
      <c r="DG215" s="18">
        <v>750</v>
      </c>
      <c r="DH215" s="18">
        <v>33</v>
      </c>
      <c r="DI215" s="18">
        <v>73</v>
      </c>
      <c r="DJ215" s="25">
        <v>31935</v>
      </c>
      <c r="DK215" s="25">
        <v>5916</v>
      </c>
      <c r="DL215" s="18">
        <v>100</v>
      </c>
      <c r="DM215" s="25">
        <f t="shared" si="763"/>
        <v>3628.5705413971705</v>
      </c>
      <c r="DN215" s="17">
        <f t="shared" si="764"/>
        <v>0.82291854562321232</v>
      </c>
      <c r="DO215" s="17">
        <f t="shared" si="765"/>
        <v>0.1524467235292602</v>
      </c>
      <c r="DP215" s="23">
        <f t="shared" si="766"/>
        <v>2.2057876156363544E-2</v>
      </c>
      <c r="DQ215" s="23">
        <f t="shared" si="767"/>
        <v>0.97794212384363643</v>
      </c>
      <c r="DR215" s="25">
        <v>38807</v>
      </c>
      <c r="DS215" s="18">
        <v>458</v>
      </c>
      <c r="DT215" s="25">
        <v>5456</v>
      </c>
      <c r="DU215" s="18">
        <v>22</v>
      </c>
      <c r="DV215" s="25">
        <v>9445</v>
      </c>
      <c r="DW215" s="25">
        <v>1077</v>
      </c>
      <c r="DX215" s="25">
        <v>21839</v>
      </c>
      <c r="DY215" s="18">
        <v>510</v>
      </c>
      <c r="DZ215" s="17">
        <f t="shared" si="768"/>
        <v>0.39634602004792951</v>
      </c>
      <c r="EA215" s="17">
        <f t="shared" si="769"/>
        <v>0.60365397995207049</v>
      </c>
      <c r="EB215" s="25">
        <v>38807</v>
      </c>
      <c r="EC215" s="18">
        <v>563</v>
      </c>
      <c r="ED215" s="18">
        <v>147</v>
      </c>
      <c r="EE215" s="25">
        <v>17736</v>
      </c>
      <c r="EF215" s="17">
        <f t="shared" si="869"/>
        <v>0.4570309480248409</v>
      </c>
      <c r="EG215" s="25">
        <v>19696</v>
      </c>
      <c r="EH215" s="18">
        <v>665</v>
      </c>
      <c r="EI215" s="17">
        <f t="shared" si="770"/>
        <v>1.8295668307264153E-2</v>
      </c>
      <c r="EJ215" s="17">
        <f t="shared" si="771"/>
        <v>0.50753729997165464</v>
      </c>
      <c r="EK215" s="69">
        <f t="shared" si="772"/>
        <v>0.79079805189785346</v>
      </c>
      <c r="EL215" s="43">
        <v>143812</v>
      </c>
      <c r="EM215" s="18">
        <v>141169</v>
      </c>
      <c r="EN215" s="18">
        <v>2643</v>
      </c>
      <c r="EO215" s="59">
        <v>0.98162183962395344</v>
      </c>
      <c r="EP215" s="18">
        <v>64245</v>
      </c>
      <c r="EQ215" s="18">
        <v>63661</v>
      </c>
      <c r="ER215" s="18">
        <v>584</v>
      </c>
      <c r="ES215" s="59">
        <v>0.99090979842789328</v>
      </c>
      <c r="ET215" s="18">
        <v>79567</v>
      </c>
      <c r="EU215" s="18">
        <v>77508</v>
      </c>
      <c r="EV215" s="18">
        <v>2059</v>
      </c>
      <c r="EW215" s="59">
        <v>0.97412243769401885</v>
      </c>
      <c r="EX215" s="18">
        <v>143812</v>
      </c>
      <c r="EY215" s="18">
        <v>141169</v>
      </c>
      <c r="EZ215" s="18">
        <v>2643</v>
      </c>
      <c r="FA215" s="59">
        <v>0.98162183962395344</v>
      </c>
      <c r="FB215" s="18" t="s">
        <v>764</v>
      </c>
      <c r="FC215" s="18" t="s">
        <v>764</v>
      </c>
      <c r="FD215" s="18" t="s">
        <v>764</v>
      </c>
      <c r="FE215" s="59">
        <v>0</v>
      </c>
      <c r="FF215" s="25">
        <v>77612</v>
      </c>
      <c r="FG215" s="25">
        <v>27556</v>
      </c>
      <c r="FH215" s="25">
        <v>47647</v>
      </c>
      <c r="FI215" s="25">
        <v>2409</v>
      </c>
      <c r="FJ215" s="23">
        <f t="shared" si="773"/>
        <v>3.1039014585373396E-2</v>
      </c>
      <c r="FK215" s="23">
        <f t="shared" si="774"/>
        <v>0.61391279699015611</v>
      </c>
      <c r="FL215" s="36">
        <f t="shared" si="775"/>
        <v>11.438771274387713</v>
      </c>
      <c r="FM215" s="25">
        <v>36579</v>
      </c>
      <c r="FN215" s="25">
        <v>13721</v>
      </c>
      <c r="FO215" s="17">
        <f t="shared" si="776"/>
        <v>0.37510593509937395</v>
      </c>
      <c r="FP215" s="25">
        <v>21754</v>
      </c>
      <c r="FQ215" s="17">
        <f t="shared" si="777"/>
        <v>0.59471281336285842</v>
      </c>
      <c r="FR215" s="25">
        <v>1104</v>
      </c>
      <c r="FS215" s="17">
        <f t="shared" si="778"/>
        <v>3.0181251537767573E-2</v>
      </c>
      <c r="FT215" s="25">
        <v>41033</v>
      </c>
      <c r="FU215" s="25">
        <v>13835</v>
      </c>
      <c r="FV215" s="25">
        <v>25893</v>
      </c>
      <c r="FW215" s="17">
        <f t="shared" si="779"/>
        <v>3.1803670216654888E-2</v>
      </c>
      <c r="FX215" s="17">
        <f t="shared" si="780"/>
        <v>0.63102868422976632</v>
      </c>
      <c r="FY215" s="25">
        <v>1305</v>
      </c>
      <c r="FZ215" s="25">
        <v>116989</v>
      </c>
      <c r="GA215" s="25">
        <v>3574</v>
      </c>
      <c r="GB215" s="25">
        <v>22535</v>
      </c>
      <c r="GC215" s="25">
        <v>27709</v>
      </c>
      <c r="GD215" s="25">
        <v>26393</v>
      </c>
      <c r="GE215" s="18">
        <v>938</v>
      </c>
      <c r="GF215" s="25">
        <v>32684</v>
      </c>
      <c r="GG215" s="25">
        <v>2413</v>
      </c>
      <c r="GH215" s="18">
        <v>452</v>
      </c>
      <c r="GI215" s="18">
        <v>291</v>
      </c>
      <c r="GJ215" s="10">
        <f t="shared" si="781"/>
        <v>3574</v>
      </c>
      <c r="GK215" s="10">
        <f t="shared" si="870"/>
        <v>113415</v>
      </c>
      <c r="GL215" s="10">
        <f t="shared" si="871"/>
        <v>90880</v>
      </c>
      <c r="GM215" s="10">
        <f t="shared" si="782"/>
        <v>26109</v>
      </c>
      <c r="GN215" s="10">
        <f t="shared" si="872"/>
        <v>63171</v>
      </c>
      <c r="GO215" s="17">
        <f t="shared" si="783"/>
        <v>3.0549880758019985E-2</v>
      </c>
      <c r="GP215" s="17">
        <f t="shared" si="873"/>
        <v>0.96945011924197999</v>
      </c>
      <c r="GQ215" s="17">
        <f t="shared" si="874"/>
        <v>0.77682517159732967</v>
      </c>
      <c r="GR215" s="17">
        <f t="shared" si="875"/>
        <v>0.53997384369470636</v>
      </c>
      <c r="GS215" s="17">
        <f t="shared" si="784"/>
        <v>0.87313764541965488</v>
      </c>
      <c r="GT215" s="25">
        <v>53088</v>
      </c>
      <c r="GU215" s="25">
        <v>973</v>
      </c>
      <c r="GV215" s="25">
        <v>7738</v>
      </c>
      <c r="GW215" s="25">
        <v>13658</v>
      </c>
      <c r="GX215" s="25">
        <v>13858</v>
      </c>
      <c r="GY215" s="18">
        <v>662</v>
      </c>
      <c r="GZ215" s="25">
        <v>14744</v>
      </c>
      <c r="HA215" s="25">
        <v>949</v>
      </c>
      <c r="HB215" s="18">
        <v>335</v>
      </c>
      <c r="HC215" s="18">
        <v>171</v>
      </c>
      <c r="HD215" s="23">
        <f t="shared" si="785"/>
        <v>1.8328059071729959E-2</v>
      </c>
      <c r="HE215" s="23">
        <f t="shared" si="786"/>
        <v>0.98167194092827004</v>
      </c>
      <c r="HF215" s="23">
        <f t="shared" si="787"/>
        <v>0.83591395418927061</v>
      </c>
      <c r="HG215" s="23">
        <f t="shared" si="788"/>
        <v>0.57864300783604583</v>
      </c>
      <c r="HH215" s="25">
        <v>63901</v>
      </c>
      <c r="HI215" s="25">
        <v>2601</v>
      </c>
      <c r="HJ215" s="25">
        <v>14797</v>
      </c>
      <c r="HK215" s="25">
        <v>14051</v>
      </c>
      <c r="HL215" s="25">
        <v>12535</v>
      </c>
      <c r="HM215" s="18">
        <v>276</v>
      </c>
      <c r="HN215" s="25">
        <v>17940</v>
      </c>
      <c r="HO215" s="25">
        <v>1464</v>
      </c>
      <c r="HP215" s="18">
        <v>117</v>
      </c>
      <c r="HQ215" s="18">
        <v>120</v>
      </c>
      <c r="HR215" s="23">
        <f t="shared" si="789"/>
        <v>4.0703588363249402E-2</v>
      </c>
      <c r="HS215" s="23">
        <f t="shared" si="790"/>
        <v>0.95929641163675061</v>
      </c>
      <c r="HT215" s="80">
        <f t="shared" si="791"/>
        <v>0.72773509021768046</v>
      </c>
      <c r="HU215" s="27">
        <v>175456</v>
      </c>
      <c r="HV215" s="25">
        <v>10355</v>
      </c>
      <c r="HW215" s="25">
        <v>52096</v>
      </c>
      <c r="HX215" s="25">
        <v>4114</v>
      </c>
      <c r="HY215" s="25">
        <v>21635</v>
      </c>
      <c r="HZ215" s="25">
        <v>4708</v>
      </c>
      <c r="IA215" s="25">
        <v>4865</v>
      </c>
      <c r="IB215" s="18">
        <v>927</v>
      </c>
      <c r="IC215" s="25">
        <v>25005</v>
      </c>
      <c r="ID215" s="25">
        <v>30404</v>
      </c>
      <c r="IE215" s="25">
        <v>12753</v>
      </c>
      <c r="IF215" s="18">
        <v>1091</v>
      </c>
      <c r="IG215" s="25">
        <v>7503</v>
      </c>
      <c r="IH215" s="17">
        <f t="shared" si="792"/>
        <v>0.2001185482400146</v>
      </c>
      <c r="II215" s="17">
        <f t="shared" si="793"/>
        <v>2.6832938172533283E-2</v>
      </c>
      <c r="IJ215" s="30">
        <f t="shared" si="794"/>
        <v>37.267629566694985</v>
      </c>
      <c r="IK215" s="17">
        <f t="shared" si="866"/>
        <v>0.50944399866101509</v>
      </c>
      <c r="IL215" s="25">
        <v>81745</v>
      </c>
      <c r="IM215" s="25">
        <v>6238</v>
      </c>
      <c r="IN215" s="25">
        <v>30171</v>
      </c>
      <c r="IO215" s="25">
        <v>2796</v>
      </c>
      <c r="IP215" s="25">
        <v>12448</v>
      </c>
      <c r="IQ215" s="25">
        <v>2150</v>
      </c>
      <c r="IR215" s="25">
        <v>2914</v>
      </c>
      <c r="IS215" s="18">
        <v>589</v>
      </c>
      <c r="IT215" s="25">
        <v>12664</v>
      </c>
      <c r="IU215" s="25">
        <v>892</v>
      </c>
      <c r="IV215" s="25">
        <v>5769</v>
      </c>
      <c r="IW215" s="18">
        <v>588</v>
      </c>
      <c r="IX215" s="25">
        <v>4526</v>
      </c>
      <c r="IY215" s="17">
        <f t="shared" si="795"/>
        <v>0.69382836870756626</v>
      </c>
      <c r="IZ215" s="25">
        <v>93711</v>
      </c>
      <c r="JA215" s="25">
        <v>4117</v>
      </c>
      <c r="JB215" s="25">
        <v>21925</v>
      </c>
      <c r="JC215" s="25">
        <v>1318</v>
      </c>
      <c r="JD215" s="25">
        <v>9187</v>
      </c>
      <c r="JE215" s="25">
        <v>2558</v>
      </c>
      <c r="JF215" s="25">
        <v>1951</v>
      </c>
      <c r="JG215" s="18">
        <v>338</v>
      </c>
      <c r="JH215" s="25">
        <v>12341</v>
      </c>
      <c r="JI215" s="25">
        <v>29512</v>
      </c>
      <c r="JJ215" s="25">
        <v>6984</v>
      </c>
      <c r="JK215" s="18">
        <v>503</v>
      </c>
      <c r="JL215" s="25">
        <v>2977</v>
      </c>
      <c r="JM215" s="80">
        <f t="shared" si="796"/>
        <v>0.43811292164206977</v>
      </c>
      <c r="JN215" s="43">
        <v>175456</v>
      </c>
      <c r="JO215" s="18">
        <v>139580</v>
      </c>
      <c r="JP215" s="18">
        <v>343</v>
      </c>
      <c r="JQ215" s="18">
        <v>893</v>
      </c>
      <c r="JR215" s="18">
        <v>3484</v>
      </c>
      <c r="JS215" s="18">
        <v>2143</v>
      </c>
      <c r="JT215" s="18">
        <v>1101</v>
      </c>
      <c r="JU215" s="18">
        <v>358</v>
      </c>
      <c r="JV215" s="18">
        <v>1274</v>
      </c>
      <c r="JW215" s="18">
        <v>26280</v>
      </c>
      <c r="JX215" s="17">
        <f t="shared" si="797"/>
        <v>0.1497811417107423</v>
      </c>
      <c r="JY215" s="17">
        <f t="shared" si="798"/>
        <v>0.8502188582892577</v>
      </c>
      <c r="JZ215" s="18">
        <v>175456</v>
      </c>
      <c r="KA215" s="18">
        <v>139580</v>
      </c>
      <c r="KB215" s="18">
        <v>343</v>
      </c>
      <c r="KC215" s="18">
        <v>893</v>
      </c>
      <c r="KD215" s="18">
        <v>3484</v>
      </c>
      <c r="KE215" s="18">
        <v>2143</v>
      </c>
      <c r="KF215" s="18">
        <v>1101</v>
      </c>
      <c r="KG215" s="18">
        <v>358</v>
      </c>
      <c r="KH215" s="18">
        <v>1274</v>
      </c>
      <c r="KI215" s="18">
        <v>26280</v>
      </c>
      <c r="KJ215" s="17">
        <f t="shared" si="799"/>
        <v>0.1497811417107423</v>
      </c>
      <c r="KK215" s="18" t="s">
        <v>764</v>
      </c>
      <c r="KL215" s="18" t="s">
        <v>764</v>
      </c>
      <c r="KM215" s="18" t="s">
        <v>764</v>
      </c>
      <c r="KN215" s="18" t="s">
        <v>764</v>
      </c>
      <c r="KO215" s="18" t="s">
        <v>764</v>
      </c>
      <c r="KP215" s="18" t="s">
        <v>764</v>
      </c>
      <c r="KQ215" s="18" t="s">
        <v>764</v>
      </c>
      <c r="KR215" s="18" t="s">
        <v>764</v>
      </c>
      <c r="KS215" s="18" t="s">
        <v>764</v>
      </c>
      <c r="KT215" s="18" t="s">
        <v>764</v>
      </c>
      <c r="KU215" s="69" t="s">
        <v>764</v>
      </c>
      <c r="KV215" s="27">
        <v>198113</v>
      </c>
      <c r="KW215" s="25">
        <v>192744</v>
      </c>
      <c r="KX215" s="25">
        <v>5369</v>
      </c>
      <c r="KY215" s="59">
        <v>2.7100695057871015E-2</v>
      </c>
      <c r="KZ215" s="25">
        <v>2075</v>
      </c>
      <c r="LA215" s="18">
        <v>1278</v>
      </c>
      <c r="LB215" s="25">
        <v>2806</v>
      </c>
      <c r="LC215" s="18">
        <v>1670</v>
      </c>
      <c r="LD215" s="25">
        <v>93392</v>
      </c>
      <c r="LE215" s="25">
        <v>91051</v>
      </c>
      <c r="LF215" s="25">
        <v>2341</v>
      </c>
      <c r="LG215" s="59">
        <v>2.5066386842556111E-2</v>
      </c>
      <c r="LH215" s="25">
        <v>104721</v>
      </c>
      <c r="LI215" s="25">
        <v>101693</v>
      </c>
      <c r="LJ215" s="25">
        <v>3028</v>
      </c>
      <c r="LK215" s="35">
        <v>2.8914926328052634E-2</v>
      </c>
      <c r="LL215" s="27">
        <v>38807</v>
      </c>
      <c r="LM215" s="25">
        <v>6367</v>
      </c>
      <c r="LN215" s="25">
        <v>31819</v>
      </c>
      <c r="LO215" s="18">
        <v>344</v>
      </c>
      <c r="LP215" s="18">
        <v>142</v>
      </c>
      <c r="LQ215" s="18">
        <v>57</v>
      </c>
      <c r="LR215" s="18">
        <v>78</v>
      </c>
      <c r="LS215" s="23">
        <f t="shared" si="800"/>
        <v>2.0099466591078927E-3</v>
      </c>
      <c r="LT215" s="23">
        <f t="shared" si="801"/>
        <v>0.99799005334089208</v>
      </c>
      <c r="LU215" s="17">
        <f t="shared" si="802"/>
        <v>0.9839977323678718</v>
      </c>
      <c r="LV215" s="25">
        <v>38807</v>
      </c>
      <c r="LW215" s="25">
        <v>11697</v>
      </c>
      <c r="LX215" s="25">
        <v>9326</v>
      </c>
      <c r="LY215" s="18">
        <v>508</v>
      </c>
      <c r="LZ215" s="18">
        <v>28</v>
      </c>
      <c r="MA215" s="18">
        <v>6</v>
      </c>
      <c r="MB215" s="18">
        <v>4</v>
      </c>
      <c r="MC215" s="18">
        <v>3</v>
      </c>
      <c r="MD215" s="25">
        <v>17049</v>
      </c>
      <c r="ME215" s="18">
        <v>40</v>
      </c>
      <c r="MF215" s="18">
        <v>146</v>
      </c>
      <c r="MG215" s="17">
        <f t="shared" si="803"/>
        <v>3.3499110985131547E-4</v>
      </c>
      <c r="MH215" s="17">
        <f t="shared" si="804"/>
        <v>0.99415053985105784</v>
      </c>
      <c r="MI215" s="25">
        <v>38807</v>
      </c>
      <c r="MJ215" s="25">
        <v>18776</v>
      </c>
      <c r="MK215" s="25">
        <v>18684</v>
      </c>
      <c r="ML215" s="25">
        <v>1007</v>
      </c>
      <c r="MM215" s="18">
        <v>50</v>
      </c>
      <c r="MN215" s="18">
        <v>49</v>
      </c>
      <c r="MO215" s="18">
        <v>2</v>
      </c>
      <c r="MP215" s="18">
        <v>0</v>
      </c>
      <c r="MQ215" s="18">
        <v>87</v>
      </c>
      <c r="MR215" s="18">
        <v>1</v>
      </c>
      <c r="MS215" s="18">
        <v>151</v>
      </c>
      <c r="MT215" s="17">
        <f t="shared" si="805"/>
        <v>0.99348055763135512</v>
      </c>
      <c r="MU215" s="69">
        <f t="shared" si="806"/>
        <v>0.98907413610946482</v>
      </c>
      <c r="MV215" s="27">
        <v>38807</v>
      </c>
      <c r="MW215" s="25">
        <v>38047</v>
      </c>
      <c r="MX215" s="18">
        <v>22</v>
      </c>
      <c r="MY215" s="18">
        <v>420</v>
      </c>
      <c r="MZ215" s="18">
        <v>264</v>
      </c>
      <c r="NA215" s="18">
        <v>14</v>
      </c>
      <c r="NB215" s="18" t="s">
        <v>764</v>
      </c>
      <c r="NC215" s="18">
        <v>3</v>
      </c>
      <c r="ND215" s="18">
        <v>37</v>
      </c>
      <c r="NE215" s="17">
        <f t="shared" si="807"/>
        <v>0.98041590434715387</v>
      </c>
      <c r="NF215" s="10">
        <f t="shared" si="808"/>
        <v>176317.01582188779</v>
      </c>
      <c r="NG215" s="17">
        <f t="shared" si="809"/>
        <v>0.98085396964465177</v>
      </c>
      <c r="NH215" s="25">
        <v>38807</v>
      </c>
      <c r="NI215" s="25">
        <v>31026</v>
      </c>
      <c r="NJ215" s="25">
        <v>1649</v>
      </c>
      <c r="NK215" s="18">
        <v>9</v>
      </c>
      <c r="NL215" s="18">
        <v>482</v>
      </c>
      <c r="NM215" s="18">
        <v>792</v>
      </c>
      <c r="NN215" s="25">
        <v>4480</v>
      </c>
      <c r="NO215" s="18">
        <v>144</v>
      </c>
      <c r="NP215" s="18" t="s">
        <v>764</v>
      </c>
      <c r="NQ215" s="32">
        <v>225</v>
      </c>
      <c r="NR215" s="27">
        <v>38807</v>
      </c>
      <c r="NS215" s="37">
        <f t="shared" si="810"/>
        <v>2.7368773674852473</v>
      </c>
      <c r="NT215" s="37">
        <f t="shared" si="811"/>
        <v>0.73850974464906138</v>
      </c>
      <c r="NU215" s="37">
        <f t="shared" si="812"/>
        <v>0.36537990772996898</v>
      </c>
      <c r="NV215" s="17">
        <f t="shared" si="813"/>
        <v>7.4194491467616142E-2</v>
      </c>
      <c r="NW215" s="10">
        <f t="shared" si="814"/>
        <v>3800</v>
      </c>
      <c r="NX215" s="17">
        <f t="shared" si="815"/>
        <v>9.7920478264230684E-2</v>
      </c>
      <c r="NY215" s="19">
        <f t="shared" si="816"/>
        <v>6.8482041485699863E-2</v>
      </c>
      <c r="NZ215" s="25">
        <v>10936</v>
      </c>
      <c r="OA215" s="25">
        <v>35007</v>
      </c>
      <c r="OB215" s="25">
        <v>6026</v>
      </c>
      <c r="OC215" s="25">
        <v>32722</v>
      </c>
      <c r="OD215" s="25">
        <v>8991</v>
      </c>
      <c r="OE215" s="25">
        <v>12528</v>
      </c>
      <c r="OF215" s="17">
        <f t="shared" si="817"/>
        <v>0.84319839204267266</v>
      </c>
      <c r="OG215" s="17">
        <f t="shared" si="818"/>
        <v>0.28180482902569126</v>
      </c>
      <c r="OH215" s="17">
        <f t="shared" si="819"/>
        <v>0.90207952173576933</v>
      </c>
      <c r="OI215" s="69">
        <f t="shared" si="820"/>
        <v>0.32282835570902157</v>
      </c>
      <c r="OJ215" s="27">
        <v>38807</v>
      </c>
      <c r="OK215" s="25">
        <v>6664</v>
      </c>
      <c r="OL215" s="25">
        <v>1556</v>
      </c>
      <c r="OM215" s="25">
        <v>16579</v>
      </c>
      <c r="ON215" s="18">
        <v>62</v>
      </c>
      <c r="OO215" s="18">
        <v>15</v>
      </c>
      <c r="OP215" s="18">
        <v>30</v>
      </c>
      <c r="OQ215" s="18">
        <v>52</v>
      </c>
      <c r="OR215" s="69">
        <f t="shared" si="821"/>
        <v>0.21418816192954879</v>
      </c>
      <c r="OS215" s="64"/>
      <c r="OT215" s="64"/>
      <c r="OU215" s="64"/>
      <c r="OV215" s="17">
        <v>0</v>
      </c>
      <c r="OW215" s="64"/>
      <c r="OX215" s="36"/>
      <c r="OY215" s="36"/>
      <c r="OZ215" s="64"/>
      <c r="PA215" s="64"/>
      <c r="PB215" s="64"/>
      <c r="PC215" s="17">
        <v>0</v>
      </c>
      <c r="PD215" s="64"/>
      <c r="PE215" s="40">
        <f t="shared" si="822"/>
        <v>0</v>
      </c>
      <c r="PF215" s="36">
        <f t="shared" si="823"/>
        <v>0</v>
      </c>
      <c r="PG215" s="64"/>
      <c r="PH215" s="64"/>
      <c r="PI215" s="64"/>
      <c r="PJ215" s="17">
        <v>0</v>
      </c>
      <c r="PK215" s="64"/>
      <c r="PL215" s="41">
        <f t="shared" si="824"/>
        <v>0</v>
      </c>
      <c r="PM215" s="36">
        <f t="shared" si="825"/>
        <v>0</v>
      </c>
      <c r="PN215" s="64"/>
      <c r="PO215" s="64"/>
      <c r="PP215" s="64"/>
      <c r="PQ215" s="17">
        <v>0</v>
      </c>
      <c r="PR215" s="64"/>
      <c r="PS215" s="41">
        <f t="shared" si="826"/>
        <v>0</v>
      </c>
      <c r="PT215" s="36">
        <f t="shared" si="827"/>
        <v>0</v>
      </c>
      <c r="PU215" s="64"/>
      <c r="PV215" s="64"/>
      <c r="PW215" s="64"/>
      <c r="PX215" s="17">
        <v>0</v>
      </c>
      <c r="PY215" s="64"/>
      <c r="PZ215" s="36">
        <f t="shared" si="828"/>
        <v>0</v>
      </c>
      <c r="QA215" s="64"/>
      <c r="QB215" s="64"/>
      <c r="QC215" s="17">
        <v>0</v>
      </c>
      <c r="QD215" s="64"/>
      <c r="QE215" s="22">
        <f t="shared" si="829"/>
        <v>0</v>
      </c>
      <c r="QF215" s="22"/>
      <c r="QG215" s="64"/>
      <c r="QH215" s="64"/>
      <c r="QI215" s="64"/>
      <c r="QJ215" s="17">
        <v>0</v>
      </c>
      <c r="QK215" s="64"/>
      <c r="QL215" s="42">
        <f t="shared" si="830"/>
        <v>0</v>
      </c>
      <c r="QM215" s="64"/>
      <c r="QN215" s="64"/>
      <c r="QO215" s="64"/>
      <c r="QP215" s="64"/>
      <c r="QQ215" s="17">
        <v>0</v>
      </c>
      <c r="QR215" s="64"/>
      <c r="QS215" s="36">
        <f t="shared" si="831"/>
        <v>0</v>
      </c>
      <c r="QT215" s="64"/>
      <c r="QU215" s="64"/>
      <c r="QV215" s="64"/>
      <c r="QW215" s="17">
        <v>0</v>
      </c>
      <c r="QX215" s="64"/>
      <c r="QY215" s="36">
        <f t="shared" si="832"/>
        <v>0</v>
      </c>
      <c r="QZ215" s="64"/>
      <c r="RA215" s="64"/>
      <c r="RB215" s="64"/>
      <c r="RC215" s="17">
        <v>0</v>
      </c>
      <c r="RD215" s="64"/>
      <c r="RE215" s="36">
        <f t="shared" si="833"/>
        <v>0</v>
      </c>
      <c r="RF215" s="64"/>
      <c r="RG215" s="10"/>
      <c r="RH215" s="10"/>
      <c r="RI215" s="17"/>
      <c r="RJ215" s="17"/>
      <c r="RK215" s="17"/>
      <c r="RL215" s="17"/>
      <c r="RM215" s="17"/>
      <c r="RN215" s="17"/>
      <c r="RO215" s="17"/>
      <c r="RP215" s="17"/>
      <c r="RQ215" s="17"/>
      <c r="RR215" s="36"/>
      <c r="RS215" s="36"/>
      <c r="RT215" s="10"/>
      <c r="RU215" s="17"/>
      <c r="RV215" s="37"/>
      <c r="RW215" s="36"/>
      <c r="RX215" s="85">
        <v>9.5328759999999999</v>
      </c>
      <c r="RY215" s="93">
        <v>313</v>
      </c>
      <c r="RZ215" s="43" t="b">
        <v>1</v>
      </c>
      <c r="SA215" s="18" t="b">
        <v>0</v>
      </c>
      <c r="SB215" s="18" t="b">
        <v>0</v>
      </c>
      <c r="SC215" s="18" t="b">
        <v>0</v>
      </c>
      <c r="SD215" s="18" t="b">
        <v>0</v>
      </c>
      <c r="SE215" s="32" t="b">
        <v>0</v>
      </c>
      <c r="SF215" s="43" t="b">
        <v>0</v>
      </c>
      <c r="SG215" s="18" t="b">
        <v>0</v>
      </c>
      <c r="SH215" s="18"/>
      <c r="SI215" s="18"/>
      <c r="SJ215" s="18"/>
      <c r="SK215" s="18"/>
      <c r="SL215" s="18"/>
      <c r="SM215" s="18"/>
      <c r="SN215" s="18"/>
      <c r="SO215" s="18"/>
      <c r="SP215" s="18"/>
      <c r="SQ215" s="17">
        <f t="shared" si="834"/>
        <v>0</v>
      </c>
      <c r="SR215" s="17">
        <f t="shared" si="835"/>
        <v>0</v>
      </c>
      <c r="SS215" s="17">
        <f t="shared" si="836"/>
        <v>0</v>
      </c>
      <c r="ST215" s="17">
        <f t="shared" si="837"/>
        <v>0</v>
      </c>
      <c r="SU215" s="17">
        <f t="shared" si="838"/>
        <v>0</v>
      </c>
      <c r="SV215" s="17">
        <f t="shared" si="868"/>
        <v>0</v>
      </c>
      <c r="SW215" s="17">
        <f t="shared" si="839"/>
        <v>0</v>
      </c>
      <c r="SX215" s="17">
        <f t="shared" si="840"/>
        <v>0</v>
      </c>
      <c r="SY215" s="17">
        <f t="shared" si="841"/>
        <v>0</v>
      </c>
      <c r="SZ215" s="17">
        <f t="shared" si="842"/>
        <v>0</v>
      </c>
      <c r="TA215" s="17">
        <f t="shared" si="843"/>
        <v>0</v>
      </c>
      <c r="TB215" s="24">
        <f t="shared" si="844"/>
        <v>620</v>
      </c>
      <c r="TC215" s="69">
        <f t="shared" si="845"/>
        <v>1</v>
      </c>
      <c r="TD215" s="17">
        <f t="shared" si="867"/>
        <v>2.6014568158168575E-6</v>
      </c>
      <c r="TE215" s="95"/>
      <c r="TF215" s="71">
        <v>2</v>
      </c>
      <c r="TG215" s="71">
        <v>2</v>
      </c>
      <c r="TH215" s="71">
        <v>3</v>
      </c>
      <c r="TI215" s="71"/>
      <c r="TJ215" s="71"/>
      <c r="TK215" s="71">
        <v>11</v>
      </c>
      <c r="TL215" s="71"/>
      <c r="TM215" s="71">
        <v>4</v>
      </c>
      <c r="TN215" s="71"/>
      <c r="TO215" s="71">
        <v>9</v>
      </c>
      <c r="TP215" s="71"/>
      <c r="TQ215" s="71"/>
      <c r="TR215" s="72"/>
      <c r="TS215" s="72"/>
      <c r="TT215" s="72"/>
      <c r="TU215" s="72"/>
      <c r="TV215" s="72">
        <v>4</v>
      </c>
      <c r="TW215" s="72"/>
      <c r="TX215" s="72"/>
      <c r="TY215" s="72">
        <v>1</v>
      </c>
      <c r="TZ215" s="72">
        <v>22</v>
      </c>
      <c r="UA215" s="72"/>
      <c r="UB215" s="72">
        <v>1</v>
      </c>
      <c r="UC215" s="72"/>
      <c r="UD215" s="72"/>
      <c r="UE215" s="72"/>
      <c r="UF215" s="72"/>
      <c r="UG215" s="72">
        <v>19</v>
      </c>
      <c r="UH215" s="72"/>
      <c r="UI215" s="72"/>
      <c r="UJ215" s="73"/>
      <c r="UK215" s="73"/>
      <c r="UL215" s="73"/>
      <c r="UM215" s="73"/>
      <c r="UN215" s="73">
        <v>6</v>
      </c>
      <c r="UO215" s="73"/>
      <c r="UP215" s="73">
        <v>1</v>
      </c>
      <c r="UQ215" s="73"/>
      <c r="UR215" s="73">
        <v>12</v>
      </c>
      <c r="US215" s="73">
        <v>4</v>
      </c>
      <c r="UT215" s="73"/>
      <c r="UU215" s="73"/>
      <c r="UV215" s="73"/>
      <c r="UW215" s="73"/>
      <c r="UX215" s="73"/>
      <c r="UY215" s="73">
        <v>19</v>
      </c>
      <c r="UZ215" s="73"/>
      <c r="VA215" s="73"/>
      <c r="VB215" s="73"/>
      <c r="VC215" s="73"/>
      <c r="VD215" s="73"/>
      <c r="VE215" s="73"/>
      <c r="VF215" s="73">
        <v>7</v>
      </c>
      <c r="VG215" s="73"/>
      <c r="VH215" s="73">
        <v>3</v>
      </c>
      <c r="VI215" s="73"/>
      <c r="VJ215" s="73">
        <v>11</v>
      </c>
      <c r="VK215" s="73">
        <v>3</v>
      </c>
      <c r="VL215" s="73"/>
      <c r="VM215" s="73"/>
      <c r="VN215" s="73"/>
      <c r="VO215" s="73"/>
      <c r="VP215" s="73">
        <v>10</v>
      </c>
      <c r="VQ215" s="73"/>
      <c r="VR215" s="73"/>
      <c r="VS215" s="73">
        <v>1</v>
      </c>
      <c r="VT215" s="73"/>
      <c r="VU215" s="73"/>
      <c r="VV215" s="73"/>
      <c r="VW215" s="73">
        <v>3</v>
      </c>
      <c r="VX215" s="73"/>
      <c r="VY215" s="73">
        <v>1</v>
      </c>
      <c r="VZ215" s="73"/>
      <c r="WA215" s="73">
        <v>13</v>
      </c>
      <c r="WB215" s="73"/>
      <c r="WC215" s="73">
        <v>2</v>
      </c>
      <c r="WD215" s="73"/>
      <c r="WE215" s="73"/>
      <c r="WF215" s="73"/>
      <c r="WG215" s="73"/>
      <c r="WH215" s="73">
        <v>2</v>
      </c>
      <c r="WI215" s="73"/>
      <c r="WJ215" s="73">
        <v>9</v>
      </c>
      <c r="WK215" s="73"/>
      <c r="WL215" s="73"/>
      <c r="WM215" s="73"/>
      <c r="WN215" s="73">
        <v>1</v>
      </c>
      <c r="WO215" s="22">
        <f t="shared" si="846"/>
        <v>1</v>
      </c>
      <c r="WP215" s="22">
        <f t="shared" si="847"/>
        <v>0</v>
      </c>
      <c r="WQ215" s="22">
        <f t="shared" si="848"/>
        <v>2</v>
      </c>
      <c r="WR215" s="22">
        <f t="shared" si="849"/>
        <v>2</v>
      </c>
      <c r="WS215" s="22">
        <f t="shared" si="850"/>
        <v>23</v>
      </c>
      <c r="WT215" s="22">
        <f t="shared" si="851"/>
        <v>0</v>
      </c>
      <c r="WU215" s="22">
        <f t="shared" si="852"/>
        <v>5</v>
      </c>
      <c r="WV215" s="22">
        <f t="shared" si="853"/>
        <v>1</v>
      </c>
      <c r="WW215" s="22">
        <f t="shared" si="854"/>
        <v>69</v>
      </c>
      <c r="WX215" s="22">
        <f t="shared" si="855"/>
        <v>0</v>
      </c>
      <c r="WY215" s="22">
        <f t="shared" si="856"/>
        <v>14</v>
      </c>
      <c r="WZ215" s="22">
        <f t="shared" si="857"/>
        <v>0</v>
      </c>
      <c r="XA215" s="22">
        <f t="shared" si="858"/>
        <v>0</v>
      </c>
      <c r="XB215" s="22">
        <f t="shared" si="859"/>
        <v>0</v>
      </c>
      <c r="XC215" s="22">
        <f t="shared" si="860"/>
        <v>0</v>
      </c>
      <c r="XD215" s="22">
        <f t="shared" si="861"/>
        <v>0</v>
      </c>
      <c r="XE215" s="22">
        <f t="shared" si="862"/>
        <v>66</v>
      </c>
      <c r="XF215" s="22">
        <f t="shared" si="863"/>
        <v>0</v>
      </c>
      <c r="XG215" s="93">
        <f t="shared" si="864"/>
        <v>1</v>
      </c>
    </row>
    <row r="216" spans="1:631" ht="17.100000000000001" customHeight="1" x14ac:dyDescent="0.2">
      <c r="A216" s="101"/>
      <c r="B216" s="27" t="s">
        <v>461</v>
      </c>
      <c r="C216" s="535" t="s">
        <v>462</v>
      </c>
      <c r="D216" s="25" t="s">
        <v>532</v>
      </c>
      <c r="E216" s="535" t="s">
        <v>533</v>
      </c>
      <c r="F216" s="25" t="s">
        <v>554</v>
      </c>
      <c r="G216" s="535" t="s">
        <v>555</v>
      </c>
      <c r="H216" s="25"/>
      <c r="I216" s="28">
        <v>5</v>
      </c>
      <c r="J216" s="17">
        <f t="shared" si="730"/>
        <v>0.99696180555555558</v>
      </c>
      <c r="K216" s="17">
        <f t="shared" si="731"/>
        <v>0.94314236111111116</v>
      </c>
      <c r="L216" s="17">
        <f t="shared" si="732"/>
        <v>1</v>
      </c>
      <c r="M216" s="17">
        <f t="shared" si="733"/>
        <v>0.93475543351526169</v>
      </c>
      <c r="N216" s="17">
        <f t="shared" si="734"/>
        <v>0.86171761280931591</v>
      </c>
      <c r="O216" s="17">
        <f t="shared" si="735"/>
        <v>0.99565972222222221</v>
      </c>
      <c r="P216" s="17">
        <f t="shared" si="736"/>
        <v>0.92215251391711583</v>
      </c>
      <c r="Q216" s="17">
        <f t="shared" si="737"/>
        <v>0.78173544641456139</v>
      </c>
      <c r="R216" s="69">
        <f t="shared" si="738"/>
        <v>0.98327690571457882</v>
      </c>
      <c r="S216" s="422">
        <f t="shared" si="739"/>
        <v>0.93548908902885808</v>
      </c>
      <c r="T216" s="17">
        <f t="shared" si="865"/>
        <v>6.4510910971141922E-2</v>
      </c>
      <c r="U216" s="10">
        <f t="shared" si="740"/>
        <v>1618.0626689781816</v>
      </c>
      <c r="V216" s="32">
        <v>8</v>
      </c>
      <c r="W216" s="550">
        <f t="shared" si="741"/>
        <v>0</v>
      </c>
      <c r="X216" s="550">
        <f t="shared" si="742"/>
        <v>0.82437797791774692</v>
      </c>
      <c r="Y216" s="550">
        <f t="shared" si="743"/>
        <v>0.17562202208225308</v>
      </c>
      <c r="Z216" s="551">
        <f t="shared" si="744"/>
        <v>4404.9515578670716</v>
      </c>
      <c r="AA216" s="426">
        <f t="shared" si="745"/>
        <v>1</v>
      </c>
      <c r="AB216" s="59">
        <f t="shared" si="746"/>
        <v>0.98792430159206968</v>
      </c>
      <c r="AC216" s="59">
        <f t="shared" si="747"/>
        <v>2.1503242027259496E-2</v>
      </c>
      <c r="AD216" s="59">
        <f t="shared" si="748"/>
        <v>0.86171761280931591</v>
      </c>
      <c r="AE216" s="59">
        <f t="shared" si="749"/>
        <v>0.21826455358543856</v>
      </c>
      <c r="AF216" s="59">
        <f t="shared" si="750"/>
        <v>2.170138888888889E-3</v>
      </c>
      <c r="AG216" s="59">
        <f t="shared" si="751"/>
        <v>1.1067708333333334E-2</v>
      </c>
      <c r="AH216" s="59">
        <f t="shared" si="752"/>
        <v>0.99565972222222221</v>
      </c>
      <c r="AI216" s="59">
        <f t="shared" si="753"/>
        <v>0.99457465277777779</v>
      </c>
      <c r="AJ216" s="59">
        <f t="shared" si="754"/>
        <v>0.99934895833333337</v>
      </c>
      <c r="AK216" s="59">
        <f t="shared" si="755"/>
        <v>7.7847486082884151E-2</v>
      </c>
      <c r="AL216" s="35">
        <f t="shared" si="756"/>
        <v>1</v>
      </c>
      <c r="AM216" s="27">
        <v>25082</v>
      </c>
      <c r="AN216" s="25">
        <v>11846</v>
      </c>
      <c r="AO216" s="25">
        <v>13236</v>
      </c>
      <c r="AP216" s="17">
        <f t="shared" si="757"/>
        <v>4.8715916460263673E-4</v>
      </c>
      <c r="AQ216" s="63">
        <v>89.498337866424905</v>
      </c>
      <c r="AR216" s="58">
        <v>4.8951507562299996</v>
      </c>
      <c r="AS216" s="24">
        <f t="shared" si="758"/>
        <v>5123.8462815631246</v>
      </c>
      <c r="AT216" s="17">
        <v>1</v>
      </c>
      <c r="AU216" s="25">
        <v>20417</v>
      </c>
      <c r="AV216" s="25">
        <v>8777</v>
      </c>
      <c r="AW216" s="25">
        <v>11640</v>
      </c>
      <c r="AX216" s="25">
        <v>4665</v>
      </c>
      <c r="AY216" s="25">
        <v>3069</v>
      </c>
      <c r="AZ216" s="25">
        <v>1596</v>
      </c>
      <c r="BA216" s="25">
        <v>25082</v>
      </c>
      <c r="BB216" s="25">
        <v>11846</v>
      </c>
      <c r="BC216" s="25">
        <v>13236</v>
      </c>
      <c r="BD216" s="63">
        <v>89.498337866424905</v>
      </c>
      <c r="BE216" s="18" t="s">
        <v>764</v>
      </c>
      <c r="BF216" s="18" t="s">
        <v>764</v>
      </c>
      <c r="BG216" s="18" t="s">
        <v>764</v>
      </c>
      <c r="BH216" s="63"/>
      <c r="BI216" s="17">
        <v>1</v>
      </c>
      <c r="BJ216" s="25">
        <v>4173</v>
      </c>
      <c r="BK216" s="25">
        <v>19119</v>
      </c>
      <c r="BL216" s="25">
        <v>1790</v>
      </c>
      <c r="BM216" s="17">
        <v>0.31188869710758932</v>
      </c>
      <c r="BN216" s="10">
        <f t="shared" si="759"/>
        <v>17259.207699147442</v>
      </c>
      <c r="BO216" s="29">
        <v>0.21826455358543856</v>
      </c>
      <c r="BP216" s="30">
        <f t="shared" si="760"/>
        <v>0.78173544641456139</v>
      </c>
      <c r="BQ216" s="31">
        <v>9.3624143522150742</v>
      </c>
      <c r="BR216" s="25">
        <v>20909</v>
      </c>
      <c r="BS216" s="25">
        <v>9589</v>
      </c>
      <c r="BT216" s="25">
        <v>9456</v>
      </c>
      <c r="BU216" s="18">
        <v>1162</v>
      </c>
      <c r="BV216" s="18">
        <v>259</v>
      </c>
      <c r="BW216" s="18">
        <v>443</v>
      </c>
      <c r="BX216" s="25">
        <v>4608</v>
      </c>
      <c r="BY216" s="25">
        <v>3165</v>
      </c>
      <c r="BZ216" s="25">
        <v>1443</v>
      </c>
      <c r="CA216" s="59">
        <v>0.31315104166666669</v>
      </c>
      <c r="CB216" s="25">
        <v>20417</v>
      </c>
      <c r="CC216" s="25">
        <v>4665</v>
      </c>
      <c r="CD216" s="17">
        <f t="shared" si="761"/>
        <v>0.22848606553362394</v>
      </c>
      <c r="CE216" s="18">
        <v>313</v>
      </c>
      <c r="CF216" s="18">
        <v>583</v>
      </c>
      <c r="CG216" s="18">
        <v>851</v>
      </c>
      <c r="CH216" s="18">
        <v>962</v>
      </c>
      <c r="CI216" s="18">
        <v>745</v>
      </c>
      <c r="CJ216" s="18">
        <v>450</v>
      </c>
      <c r="CK216" s="18">
        <v>270</v>
      </c>
      <c r="CL216" s="18">
        <v>188</v>
      </c>
      <c r="CM216" s="18">
        <v>246</v>
      </c>
      <c r="CN216" s="26">
        <v>4.4307725694444446</v>
      </c>
      <c r="CO216" s="27">
        <v>4608</v>
      </c>
      <c r="CP216" s="34">
        <f t="shared" si="762"/>
        <v>5.4431423611111107</v>
      </c>
      <c r="CQ216" s="25">
        <v>3547</v>
      </c>
      <c r="CR216" s="18">
        <v>250</v>
      </c>
      <c r="CS216" s="18">
        <v>196</v>
      </c>
      <c r="CT216" s="18">
        <v>472</v>
      </c>
      <c r="CU216" s="18">
        <v>38</v>
      </c>
      <c r="CV216" s="18">
        <v>43</v>
      </c>
      <c r="CW216" s="18">
        <v>9</v>
      </c>
      <c r="CX216" s="18">
        <v>53</v>
      </c>
      <c r="CY216" s="25">
        <v>4608</v>
      </c>
      <c r="CZ216" s="25">
        <v>1861</v>
      </c>
      <c r="DA216" s="18">
        <v>471</v>
      </c>
      <c r="DB216" s="18">
        <v>87</v>
      </c>
      <c r="DC216" s="25">
        <v>1913</v>
      </c>
      <c r="DD216" s="18">
        <v>206</v>
      </c>
      <c r="DE216" s="18">
        <v>70</v>
      </c>
      <c r="DF216" s="25">
        <v>4608</v>
      </c>
      <c r="DG216" s="18">
        <v>2</v>
      </c>
      <c r="DH216" s="18">
        <v>0</v>
      </c>
      <c r="DI216" s="18">
        <v>8</v>
      </c>
      <c r="DJ216" s="25">
        <v>2792</v>
      </c>
      <c r="DK216" s="25">
        <v>1765</v>
      </c>
      <c r="DL216" s="18">
        <v>41</v>
      </c>
      <c r="DM216" s="25">
        <f t="shared" si="763"/>
        <v>8.8615451388888893</v>
      </c>
      <c r="DN216" s="17">
        <f t="shared" si="764"/>
        <v>0.60590277777777779</v>
      </c>
      <c r="DO216" s="17">
        <f t="shared" si="765"/>
        <v>0.3830295138888889</v>
      </c>
      <c r="DP216" s="23">
        <f t="shared" si="766"/>
        <v>2.170138888888889E-3</v>
      </c>
      <c r="DQ216" s="23">
        <f t="shared" si="767"/>
        <v>0.99782986111111116</v>
      </c>
      <c r="DR216" s="25">
        <v>4608</v>
      </c>
      <c r="DS216" s="18">
        <v>3</v>
      </c>
      <c r="DT216" s="18">
        <v>82</v>
      </c>
      <c r="DU216" s="18">
        <v>1</v>
      </c>
      <c r="DV216" s="18">
        <v>428</v>
      </c>
      <c r="DW216" s="18">
        <v>66</v>
      </c>
      <c r="DX216" s="25">
        <v>3986</v>
      </c>
      <c r="DY216" s="18">
        <v>42</v>
      </c>
      <c r="DZ216" s="17">
        <f t="shared" si="768"/>
        <v>0.1115451388888889</v>
      </c>
      <c r="EA216" s="17">
        <f t="shared" si="769"/>
        <v>0.88845486111111116</v>
      </c>
      <c r="EB216" s="25">
        <v>4608</v>
      </c>
      <c r="EC216" s="18">
        <v>31</v>
      </c>
      <c r="ED216" s="18">
        <v>20</v>
      </c>
      <c r="EE216" s="18">
        <v>584</v>
      </c>
      <c r="EF216" s="17">
        <f t="shared" si="869"/>
        <v>0.1267361111111111</v>
      </c>
      <c r="EG216" s="25">
        <v>3915</v>
      </c>
      <c r="EH216" s="18">
        <v>58</v>
      </c>
      <c r="EI216" s="17">
        <f t="shared" si="770"/>
        <v>1.1067708333333334E-2</v>
      </c>
      <c r="EJ216" s="17">
        <f t="shared" si="771"/>
        <v>0.849609375</v>
      </c>
      <c r="EK216" s="69">
        <f t="shared" si="772"/>
        <v>0.94314236111111116</v>
      </c>
      <c r="EL216" s="43">
        <v>16645</v>
      </c>
      <c r="EM216" s="18">
        <v>16444</v>
      </c>
      <c r="EN216" s="18">
        <v>201</v>
      </c>
      <c r="EO216" s="59">
        <v>0.98792430159206968</v>
      </c>
      <c r="EP216" s="18">
        <v>6898</v>
      </c>
      <c r="EQ216" s="18">
        <v>6860</v>
      </c>
      <c r="ER216" s="18">
        <v>38</v>
      </c>
      <c r="ES216" s="59">
        <v>0.99449115685706002</v>
      </c>
      <c r="ET216" s="18">
        <v>9747</v>
      </c>
      <c r="EU216" s="18">
        <v>9584</v>
      </c>
      <c r="EV216" s="18">
        <v>163</v>
      </c>
      <c r="EW216" s="59">
        <v>0.98327690571457882</v>
      </c>
      <c r="EX216" s="18">
        <v>16645</v>
      </c>
      <c r="EY216" s="18">
        <v>16444</v>
      </c>
      <c r="EZ216" s="18">
        <v>201</v>
      </c>
      <c r="FA216" s="59">
        <v>0.98792430159206968</v>
      </c>
      <c r="FB216" s="18" t="s">
        <v>764</v>
      </c>
      <c r="FC216" s="18" t="s">
        <v>764</v>
      </c>
      <c r="FD216" s="18" t="s">
        <v>764</v>
      </c>
      <c r="FE216" s="59">
        <v>0</v>
      </c>
      <c r="FF216" s="25">
        <v>8327</v>
      </c>
      <c r="FG216" s="25">
        <v>3807</v>
      </c>
      <c r="FH216" s="25">
        <v>4251</v>
      </c>
      <c r="FI216" s="18">
        <v>269</v>
      </c>
      <c r="FJ216" s="23">
        <f t="shared" si="773"/>
        <v>3.2304551459108925E-2</v>
      </c>
      <c r="FK216" s="23">
        <f t="shared" si="774"/>
        <v>0.51050798606941272</v>
      </c>
      <c r="FL216" s="36">
        <f t="shared" si="775"/>
        <v>14.152416356877323</v>
      </c>
      <c r="FM216" s="25">
        <v>3595</v>
      </c>
      <c r="FN216" s="25">
        <v>1836</v>
      </c>
      <c r="FO216" s="17">
        <f t="shared" si="776"/>
        <v>0.51070931849791379</v>
      </c>
      <c r="FP216" s="25">
        <v>1649</v>
      </c>
      <c r="FQ216" s="17">
        <f t="shared" si="777"/>
        <v>0.45869262865090404</v>
      </c>
      <c r="FR216" s="18">
        <v>110</v>
      </c>
      <c r="FS216" s="17">
        <f t="shared" si="778"/>
        <v>3.0598052851182198E-2</v>
      </c>
      <c r="FT216" s="25">
        <v>4732</v>
      </c>
      <c r="FU216" s="25">
        <v>1971</v>
      </c>
      <c r="FV216" s="25">
        <v>2602</v>
      </c>
      <c r="FW216" s="17">
        <f t="shared" si="779"/>
        <v>3.3601014370245139E-2</v>
      </c>
      <c r="FX216" s="17">
        <f t="shared" si="780"/>
        <v>0.54987320371935755</v>
      </c>
      <c r="FY216" s="18">
        <v>159</v>
      </c>
      <c r="FZ216" s="25">
        <v>15114</v>
      </c>
      <c r="GA216" s="18">
        <v>325</v>
      </c>
      <c r="GB216" s="25">
        <v>1765</v>
      </c>
      <c r="GC216" s="25">
        <v>2552</v>
      </c>
      <c r="GD216" s="25">
        <v>3187</v>
      </c>
      <c r="GE216" s="18">
        <v>163</v>
      </c>
      <c r="GF216" s="25">
        <v>6236</v>
      </c>
      <c r="GG216" s="18">
        <v>695</v>
      </c>
      <c r="GH216" s="18">
        <v>55</v>
      </c>
      <c r="GI216" s="18">
        <v>136</v>
      </c>
      <c r="GJ216" s="10">
        <f t="shared" si="781"/>
        <v>325</v>
      </c>
      <c r="GK216" s="10">
        <f t="shared" si="870"/>
        <v>14789</v>
      </c>
      <c r="GL216" s="10">
        <f t="shared" si="871"/>
        <v>13024</v>
      </c>
      <c r="GM216" s="10">
        <f t="shared" si="782"/>
        <v>2090</v>
      </c>
      <c r="GN216" s="10">
        <f t="shared" si="872"/>
        <v>10472</v>
      </c>
      <c r="GO216" s="17">
        <f t="shared" si="783"/>
        <v>2.1503242027259496E-2</v>
      </c>
      <c r="GP216" s="17">
        <f t="shared" si="873"/>
        <v>0.97849675797274049</v>
      </c>
      <c r="GQ216" s="17">
        <f t="shared" si="874"/>
        <v>0.86171761280931591</v>
      </c>
      <c r="GR216" s="17">
        <f t="shared" si="875"/>
        <v>0.69286754002911211</v>
      </c>
      <c r="GS216" s="17">
        <f t="shared" si="784"/>
        <v>0.9201071853910282</v>
      </c>
      <c r="GT216" s="25">
        <v>6866</v>
      </c>
      <c r="GU216" s="18">
        <v>82</v>
      </c>
      <c r="GV216" s="25">
        <v>527</v>
      </c>
      <c r="GW216" s="25">
        <v>1183</v>
      </c>
      <c r="GX216" s="25">
        <v>1656</v>
      </c>
      <c r="GY216" s="18">
        <v>130</v>
      </c>
      <c r="GZ216" s="25">
        <v>2820</v>
      </c>
      <c r="HA216" s="18">
        <v>332</v>
      </c>
      <c r="HB216" s="18">
        <v>43</v>
      </c>
      <c r="HC216" s="18">
        <v>93</v>
      </c>
      <c r="HD216" s="23">
        <f t="shared" si="785"/>
        <v>1.1942907078357122E-2</v>
      </c>
      <c r="HE216" s="23">
        <f t="shared" si="786"/>
        <v>0.9880570929216429</v>
      </c>
      <c r="HF216" s="23">
        <f t="shared" si="787"/>
        <v>0.91130206816195747</v>
      </c>
      <c r="HG216" s="23">
        <f t="shared" si="788"/>
        <v>0.73900378677541512</v>
      </c>
      <c r="HH216" s="25">
        <v>8248</v>
      </c>
      <c r="HI216" s="18">
        <v>243</v>
      </c>
      <c r="HJ216" s="25">
        <v>1238</v>
      </c>
      <c r="HK216" s="25">
        <v>1369</v>
      </c>
      <c r="HL216" s="25">
        <v>1531</v>
      </c>
      <c r="HM216" s="18">
        <v>33</v>
      </c>
      <c r="HN216" s="25">
        <v>3416</v>
      </c>
      <c r="HO216" s="18">
        <v>363</v>
      </c>
      <c r="HP216" s="18">
        <v>12</v>
      </c>
      <c r="HQ216" s="18">
        <v>43</v>
      </c>
      <c r="HR216" s="23">
        <f t="shared" si="789"/>
        <v>2.9461687681862268E-2</v>
      </c>
      <c r="HS216" s="23">
        <f t="shared" si="790"/>
        <v>0.9705383123181377</v>
      </c>
      <c r="HT216" s="80">
        <f t="shared" si="791"/>
        <v>0.82044131910766249</v>
      </c>
      <c r="HU216" s="27">
        <v>22634</v>
      </c>
      <c r="HV216" s="25">
        <v>3454</v>
      </c>
      <c r="HW216" s="25">
        <v>5768</v>
      </c>
      <c r="HX216" s="18">
        <v>813</v>
      </c>
      <c r="HY216" s="18">
        <v>1849</v>
      </c>
      <c r="HZ216" s="18">
        <v>331</v>
      </c>
      <c r="IA216" s="18">
        <v>600</v>
      </c>
      <c r="IB216" s="18">
        <v>84</v>
      </c>
      <c r="IC216" s="25">
        <v>3447</v>
      </c>
      <c r="ID216" s="25">
        <v>3232</v>
      </c>
      <c r="IE216" s="25">
        <v>1841</v>
      </c>
      <c r="IF216" s="18">
        <v>158</v>
      </c>
      <c r="IG216" s="18">
        <v>1057</v>
      </c>
      <c r="IH216" s="17">
        <f t="shared" si="792"/>
        <v>0.15741804365114428</v>
      </c>
      <c r="II216" s="17">
        <f t="shared" si="793"/>
        <v>1.4624016965626933E-2</v>
      </c>
      <c r="IJ216" s="30">
        <f t="shared" si="794"/>
        <v>68.380664652567972</v>
      </c>
      <c r="IK216" s="17">
        <f t="shared" si="866"/>
        <v>0.93475543351526169</v>
      </c>
      <c r="IL216" s="25">
        <v>10552</v>
      </c>
      <c r="IM216" s="25">
        <v>1981</v>
      </c>
      <c r="IN216" s="25">
        <v>3184</v>
      </c>
      <c r="IO216" s="18">
        <v>510</v>
      </c>
      <c r="IP216" s="18">
        <v>1062</v>
      </c>
      <c r="IQ216" s="18">
        <v>151</v>
      </c>
      <c r="IR216" s="18">
        <v>352</v>
      </c>
      <c r="IS216" s="18">
        <v>55</v>
      </c>
      <c r="IT216" s="25">
        <v>1582</v>
      </c>
      <c r="IU216" s="25">
        <v>81</v>
      </c>
      <c r="IV216" s="25">
        <v>785</v>
      </c>
      <c r="IW216" s="18">
        <v>85</v>
      </c>
      <c r="IX216" s="18">
        <v>724</v>
      </c>
      <c r="IY216" s="17">
        <f t="shared" si="795"/>
        <v>0.68612585291887795</v>
      </c>
      <c r="IZ216" s="25">
        <v>12082</v>
      </c>
      <c r="JA216" s="25">
        <v>1473</v>
      </c>
      <c r="JB216" s="25">
        <v>2584</v>
      </c>
      <c r="JC216" s="18">
        <v>303</v>
      </c>
      <c r="JD216" s="18">
        <v>787</v>
      </c>
      <c r="JE216" s="18">
        <v>180</v>
      </c>
      <c r="JF216" s="18">
        <v>248</v>
      </c>
      <c r="JG216" s="18">
        <v>29</v>
      </c>
      <c r="JH216" s="25">
        <v>1865</v>
      </c>
      <c r="JI216" s="25">
        <v>3151</v>
      </c>
      <c r="JJ216" s="25">
        <v>1056</v>
      </c>
      <c r="JK216" s="18">
        <v>73</v>
      </c>
      <c r="JL216" s="18">
        <v>333</v>
      </c>
      <c r="JM216" s="80">
        <f t="shared" si="796"/>
        <v>0.46143022678364509</v>
      </c>
      <c r="JN216" s="43">
        <v>22634</v>
      </c>
      <c r="JO216" s="18">
        <v>19226</v>
      </c>
      <c r="JP216" s="18">
        <v>112</v>
      </c>
      <c r="JQ216" s="18">
        <v>166</v>
      </c>
      <c r="JR216" s="18">
        <v>135</v>
      </c>
      <c r="JS216" s="18">
        <v>418</v>
      </c>
      <c r="JT216" s="18">
        <v>74</v>
      </c>
      <c r="JU216" s="18">
        <v>24</v>
      </c>
      <c r="JV216" s="18">
        <v>717</v>
      </c>
      <c r="JW216" s="18">
        <v>1762</v>
      </c>
      <c r="JX216" s="17">
        <f t="shared" si="797"/>
        <v>7.7847486082884151E-2</v>
      </c>
      <c r="JY216" s="17">
        <f t="shared" si="798"/>
        <v>0.92215251391711583</v>
      </c>
      <c r="JZ216" s="18">
        <v>22634</v>
      </c>
      <c r="KA216" s="18">
        <v>19226</v>
      </c>
      <c r="KB216" s="18">
        <v>112</v>
      </c>
      <c r="KC216" s="18">
        <v>166</v>
      </c>
      <c r="KD216" s="18">
        <v>135</v>
      </c>
      <c r="KE216" s="18">
        <v>418</v>
      </c>
      <c r="KF216" s="18">
        <v>74</v>
      </c>
      <c r="KG216" s="18">
        <v>24</v>
      </c>
      <c r="KH216" s="18">
        <v>717</v>
      </c>
      <c r="KI216" s="18">
        <v>1762</v>
      </c>
      <c r="KJ216" s="17">
        <f t="shared" si="799"/>
        <v>7.7847486082884151E-2</v>
      </c>
      <c r="KK216" s="18" t="s">
        <v>764</v>
      </c>
      <c r="KL216" s="18" t="s">
        <v>764</v>
      </c>
      <c r="KM216" s="18" t="s">
        <v>764</v>
      </c>
      <c r="KN216" s="18" t="s">
        <v>764</v>
      </c>
      <c r="KO216" s="18" t="s">
        <v>764</v>
      </c>
      <c r="KP216" s="18" t="s">
        <v>764</v>
      </c>
      <c r="KQ216" s="18" t="s">
        <v>764</v>
      </c>
      <c r="KR216" s="18" t="s">
        <v>764</v>
      </c>
      <c r="KS216" s="18" t="s">
        <v>764</v>
      </c>
      <c r="KT216" s="18" t="s">
        <v>764</v>
      </c>
      <c r="KU216" s="69" t="s">
        <v>764</v>
      </c>
      <c r="KV216" s="27">
        <v>25082</v>
      </c>
      <c r="KW216" s="25">
        <v>24545</v>
      </c>
      <c r="KX216" s="18">
        <v>537</v>
      </c>
      <c r="KY216" s="59">
        <v>2.1409775934933418E-2</v>
      </c>
      <c r="KZ216" s="18">
        <v>140</v>
      </c>
      <c r="LA216" s="18">
        <v>184</v>
      </c>
      <c r="LB216" s="18">
        <v>323</v>
      </c>
      <c r="LC216" s="18">
        <v>179</v>
      </c>
      <c r="LD216" s="25">
        <v>11846</v>
      </c>
      <c r="LE216" s="25">
        <v>11626</v>
      </c>
      <c r="LF216" s="18">
        <v>220</v>
      </c>
      <c r="LG216" s="59">
        <v>1.8571669761944961E-2</v>
      </c>
      <c r="LH216" s="25">
        <v>13236</v>
      </c>
      <c r="LI216" s="25">
        <v>12919</v>
      </c>
      <c r="LJ216" s="18">
        <v>317</v>
      </c>
      <c r="LK216" s="35">
        <v>2.3949833786642491E-2</v>
      </c>
      <c r="LL216" s="27">
        <v>4608</v>
      </c>
      <c r="LM216" s="25">
        <v>2171</v>
      </c>
      <c r="LN216" s="25">
        <v>2412</v>
      </c>
      <c r="LO216" s="18">
        <v>10</v>
      </c>
      <c r="LP216" s="18">
        <v>1</v>
      </c>
      <c r="LQ216" s="18" t="s">
        <v>764</v>
      </c>
      <c r="LR216" s="18">
        <v>14</v>
      </c>
      <c r="LS216" s="23">
        <f t="shared" si="800"/>
        <v>3.0381944444444445E-3</v>
      </c>
      <c r="LT216" s="23">
        <f t="shared" si="801"/>
        <v>0.99696180555555558</v>
      </c>
      <c r="LU216" s="17">
        <f t="shared" si="802"/>
        <v>0.99457465277777779</v>
      </c>
      <c r="LV216" s="25">
        <v>4608</v>
      </c>
      <c r="LW216" s="18">
        <v>666</v>
      </c>
      <c r="LX216" s="18">
        <v>953</v>
      </c>
      <c r="LY216" s="18">
        <v>0</v>
      </c>
      <c r="LZ216" s="18">
        <v>0</v>
      </c>
      <c r="MA216" s="18">
        <v>0</v>
      </c>
      <c r="MB216" s="18">
        <v>0</v>
      </c>
      <c r="MC216" s="18">
        <v>0</v>
      </c>
      <c r="MD216" s="25">
        <v>2986</v>
      </c>
      <c r="ME216" s="18">
        <v>2</v>
      </c>
      <c r="MF216" s="18">
        <v>1</v>
      </c>
      <c r="MG216" s="17">
        <f t="shared" si="803"/>
        <v>0</v>
      </c>
      <c r="MH216" s="17">
        <f t="shared" si="804"/>
        <v>0.99934895833333337</v>
      </c>
      <c r="MI216" s="25">
        <v>4608</v>
      </c>
      <c r="MJ216" s="25">
        <v>2156</v>
      </c>
      <c r="MK216" s="25">
        <v>2442</v>
      </c>
      <c r="ML216" s="18">
        <v>6</v>
      </c>
      <c r="MM216" s="18">
        <v>0</v>
      </c>
      <c r="MN216" s="18">
        <v>0</v>
      </c>
      <c r="MO216" s="18">
        <v>0</v>
      </c>
      <c r="MP216" s="18">
        <v>0</v>
      </c>
      <c r="MQ216" s="18">
        <v>3</v>
      </c>
      <c r="MR216" s="18">
        <v>1</v>
      </c>
      <c r="MS216" s="18" t="s">
        <v>764</v>
      </c>
      <c r="MT216" s="17">
        <f t="shared" si="805"/>
        <v>0.99978298611111116</v>
      </c>
      <c r="MU216" s="69">
        <f t="shared" si="806"/>
        <v>0.99696180555555558</v>
      </c>
      <c r="MV216" s="27">
        <v>4608</v>
      </c>
      <c r="MW216" s="25">
        <v>4588</v>
      </c>
      <c r="MX216" s="18">
        <v>2</v>
      </c>
      <c r="MY216" s="18">
        <v>6</v>
      </c>
      <c r="MZ216" s="18">
        <v>9</v>
      </c>
      <c r="NA216" s="18">
        <v>1</v>
      </c>
      <c r="NB216" s="18" t="s">
        <v>764</v>
      </c>
      <c r="NC216" s="18">
        <v>0</v>
      </c>
      <c r="ND216" s="18">
        <v>2</v>
      </c>
      <c r="NE216" s="17">
        <f t="shared" si="807"/>
        <v>0.99565972222222221</v>
      </c>
      <c r="NF216" s="10">
        <f t="shared" si="808"/>
        <v>20328.384548611113</v>
      </c>
      <c r="NG216" s="17">
        <f t="shared" si="809"/>
        <v>0.99587673611111116</v>
      </c>
      <c r="NH216" s="25">
        <v>4608</v>
      </c>
      <c r="NI216" s="25">
        <v>3913</v>
      </c>
      <c r="NJ216" s="18">
        <v>318</v>
      </c>
      <c r="NK216" s="18" t="s">
        <v>764</v>
      </c>
      <c r="NL216" s="18">
        <v>179</v>
      </c>
      <c r="NM216" s="18">
        <v>36</v>
      </c>
      <c r="NN216" s="18">
        <v>151</v>
      </c>
      <c r="NO216" s="18">
        <v>2</v>
      </c>
      <c r="NP216" s="18" t="s">
        <v>764</v>
      </c>
      <c r="NQ216" s="32">
        <v>9</v>
      </c>
      <c r="NR216" s="27">
        <v>4608</v>
      </c>
      <c r="NS216" s="37">
        <f t="shared" si="810"/>
        <v>3.7059461805555554</v>
      </c>
      <c r="NT216" s="37">
        <f t="shared" si="811"/>
        <v>1</v>
      </c>
      <c r="NU216" s="37">
        <f t="shared" si="812"/>
        <v>0.26983662235755695</v>
      </c>
      <c r="NV216" s="17">
        <f t="shared" si="813"/>
        <v>5.4793354948116151E-2</v>
      </c>
      <c r="NW216" s="10">
        <f t="shared" si="814"/>
        <v>170</v>
      </c>
      <c r="NX216" s="17">
        <f t="shared" si="815"/>
        <v>3.6892361111111112E-2</v>
      </c>
      <c r="NY216" s="19">
        <f t="shared" si="816"/>
        <v>3.0636702769918363E-3</v>
      </c>
      <c r="NZ216" s="25">
        <v>1506</v>
      </c>
      <c r="OA216" s="25">
        <v>4438</v>
      </c>
      <c r="OB216" s="25">
        <v>1779</v>
      </c>
      <c r="OC216" s="25">
        <v>4397</v>
      </c>
      <c r="OD216" s="25">
        <v>2200</v>
      </c>
      <c r="OE216" s="25">
        <v>2757</v>
      </c>
      <c r="OF216" s="17">
        <f t="shared" si="817"/>
        <v>0.95421006944444442</v>
      </c>
      <c r="OG216" s="17">
        <f t="shared" si="818"/>
        <v>0.32682291666666669</v>
      </c>
      <c r="OH216" s="17">
        <f t="shared" si="819"/>
        <v>0.96310763888888884</v>
      </c>
      <c r="OI216" s="69">
        <f t="shared" si="820"/>
        <v>0.59830729166666663</v>
      </c>
      <c r="OJ216" s="27">
        <v>4608</v>
      </c>
      <c r="OK216" s="25">
        <v>1635</v>
      </c>
      <c r="OL216" s="18">
        <v>65</v>
      </c>
      <c r="OM216" s="18">
        <v>920</v>
      </c>
      <c r="ON216" s="18">
        <v>7</v>
      </c>
      <c r="OO216" s="18">
        <v>3</v>
      </c>
      <c r="OP216" s="18">
        <v>9</v>
      </c>
      <c r="OQ216" s="18">
        <v>4</v>
      </c>
      <c r="OR216" s="69">
        <f t="shared" si="821"/>
        <v>0.37239583333333331</v>
      </c>
      <c r="OS216" s="64"/>
      <c r="OT216" s="64"/>
      <c r="OU216" s="64"/>
      <c r="OV216" s="17">
        <v>0</v>
      </c>
      <c r="OW216" s="64"/>
      <c r="OX216" s="36"/>
      <c r="OY216" s="36"/>
      <c r="OZ216" s="64"/>
      <c r="PA216" s="64"/>
      <c r="PB216" s="64"/>
      <c r="PC216" s="17">
        <v>0</v>
      </c>
      <c r="PD216" s="64"/>
      <c r="PE216" s="40">
        <f t="shared" si="822"/>
        <v>0</v>
      </c>
      <c r="PF216" s="36">
        <f t="shared" si="823"/>
        <v>0</v>
      </c>
      <c r="PG216" s="64"/>
      <c r="PH216" s="64"/>
      <c r="PI216" s="64"/>
      <c r="PJ216" s="17">
        <v>0</v>
      </c>
      <c r="PK216" s="64"/>
      <c r="PL216" s="41">
        <f t="shared" si="824"/>
        <v>0</v>
      </c>
      <c r="PM216" s="36">
        <f t="shared" si="825"/>
        <v>0</v>
      </c>
      <c r="PN216" s="64"/>
      <c r="PO216" s="64"/>
      <c r="PP216" s="64"/>
      <c r="PQ216" s="17">
        <v>0</v>
      </c>
      <c r="PR216" s="64"/>
      <c r="PS216" s="41">
        <f t="shared" si="826"/>
        <v>0</v>
      </c>
      <c r="PT216" s="36">
        <f t="shared" si="827"/>
        <v>0</v>
      </c>
      <c r="PU216" s="64"/>
      <c r="PV216" s="64"/>
      <c r="PW216" s="64"/>
      <c r="PX216" s="17">
        <v>0</v>
      </c>
      <c r="PY216" s="64"/>
      <c r="PZ216" s="36">
        <f t="shared" si="828"/>
        <v>0</v>
      </c>
      <c r="QA216" s="64"/>
      <c r="QB216" s="64"/>
      <c r="QC216" s="17">
        <v>0</v>
      </c>
      <c r="QD216" s="64"/>
      <c r="QE216" s="22">
        <f t="shared" si="829"/>
        <v>0</v>
      </c>
      <c r="QF216" s="22"/>
      <c r="QG216" s="64"/>
      <c r="QH216" s="64"/>
      <c r="QI216" s="64"/>
      <c r="QJ216" s="17">
        <v>0</v>
      </c>
      <c r="QK216" s="64"/>
      <c r="QL216" s="42">
        <f t="shared" si="830"/>
        <v>0</v>
      </c>
      <c r="QM216" s="64"/>
      <c r="QN216" s="64"/>
      <c r="QO216" s="64"/>
      <c r="QP216" s="64"/>
      <c r="QQ216" s="17">
        <v>0</v>
      </c>
      <c r="QR216" s="64"/>
      <c r="QS216" s="36">
        <f t="shared" si="831"/>
        <v>0</v>
      </c>
      <c r="QT216" s="64"/>
      <c r="QU216" s="64"/>
      <c r="QV216" s="64"/>
      <c r="QW216" s="17">
        <v>0</v>
      </c>
      <c r="QX216" s="64"/>
      <c r="QY216" s="36">
        <f t="shared" si="832"/>
        <v>0</v>
      </c>
      <c r="QZ216" s="64"/>
      <c r="RA216" s="64"/>
      <c r="RB216" s="64"/>
      <c r="RC216" s="17">
        <v>0</v>
      </c>
      <c r="RD216" s="64"/>
      <c r="RE216" s="36">
        <f t="shared" si="833"/>
        <v>0</v>
      </c>
      <c r="RF216" s="64"/>
      <c r="RG216" s="10"/>
      <c r="RH216" s="10"/>
      <c r="RI216" s="17"/>
      <c r="RJ216" s="17"/>
      <c r="RK216" s="17"/>
      <c r="RL216" s="17"/>
      <c r="RM216" s="17"/>
      <c r="RN216" s="17"/>
      <c r="RO216" s="17"/>
      <c r="RP216" s="17"/>
      <c r="RQ216" s="17"/>
      <c r="RR216" s="36"/>
      <c r="RS216" s="36"/>
      <c r="RT216" s="10"/>
      <c r="RU216" s="17"/>
      <c r="RV216" s="37"/>
      <c r="RW216" s="36"/>
      <c r="RX216" s="85">
        <v>13.195589999999999</v>
      </c>
      <c r="RY216" s="93">
        <v>329</v>
      </c>
      <c r="RZ216" s="43" t="b">
        <v>1</v>
      </c>
      <c r="SA216" s="18" t="b">
        <v>0</v>
      </c>
      <c r="SB216" s="18" t="b">
        <v>0</v>
      </c>
      <c r="SC216" s="18" t="b">
        <v>0</v>
      </c>
      <c r="SD216" s="18" t="b">
        <v>0</v>
      </c>
      <c r="SE216" s="32" t="b">
        <v>0</v>
      </c>
      <c r="SF216" s="43" t="b">
        <v>0</v>
      </c>
      <c r="SG216" s="18" t="b">
        <v>1</v>
      </c>
      <c r="SH216" s="18">
        <v>0</v>
      </c>
      <c r="SI216" s="18"/>
      <c r="SJ216" s="22">
        <v>4</v>
      </c>
      <c r="SK216" s="22"/>
      <c r="SL216" s="22">
        <v>4</v>
      </c>
      <c r="SM216" s="22">
        <v>0</v>
      </c>
      <c r="SN216" s="18"/>
      <c r="SO216" s="18"/>
      <c r="SP216" s="18"/>
      <c r="SQ216" s="17">
        <f t="shared" si="834"/>
        <v>1.6528925619834711E-2</v>
      </c>
      <c r="SR216" s="17">
        <f t="shared" si="835"/>
        <v>0</v>
      </c>
      <c r="SS216" s="17">
        <f t="shared" si="836"/>
        <v>0</v>
      </c>
      <c r="ST216" s="17">
        <f t="shared" si="837"/>
        <v>0</v>
      </c>
      <c r="SU216" s="17">
        <f t="shared" si="838"/>
        <v>0</v>
      </c>
      <c r="SV216" s="17">
        <f t="shared" si="868"/>
        <v>0</v>
      </c>
      <c r="SW216" s="17">
        <f t="shared" si="839"/>
        <v>0</v>
      </c>
      <c r="SX216" s="17">
        <f t="shared" si="840"/>
        <v>0</v>
      </c>
      <c r="SY216" s="17">
        <f t="shared" si="841"/>
        <v>0</v>
      </c>
      <c r="SZ216" s="17">
        <f t="shared" si="842"/>
        <v>0</v>
      </c>
      <c r="TA216" s="17">
        <f t="shared" si="843"/>
        <v>0</v>
      </c>
      <c r="TB216" s="24">
        <f t="shared" si="844"/>
        <v>620</v>
      </c>
      <c r="TC216" s="69">
        <f t="shared" si="845"/>
        <v>1</v>
      </c>
      <c r="TD216" s="17">
        <f t="shared" si="867"/>
        <v>2.6014568158168575E-6</v>
      </c>
      <c r="TE216" s="95"/>
      <c r="TF216" s="71"/>
      <c r="TG216" s="71"/>
      <c r="TH216" s="71">
        <v>2</v>
      </c>
      <c r="TI216" s="71"/>
      <c r="TJ216" s="71"/>
      <c r="TK216" s="71">
        <v>5</v>
      </c>
      <c r="TL216" s="71"/>
      <c r="TM216" s="71">
        <v>2</v>
      </c>
      <c r="TN216" s="71"/>
      <c r="TO216" s="71">
        <v>2</v>
      </c>
      <c r="TP216" s="71"/>
      <c r="TQ216" s="71"/>
      <c r="TR216" s="72"/>
      <c r="TS216" s="72"/>
      <c r="TT216" s="72"/>
      <c r="TU216" s="72"/>
      <c r="TV216" s="72">
        <v>2</v>
      </c>
      <c r="TW216" s="72"/>
      <c r="TX216" s="72"/>
      <c r="TY216" s="72">
        <v>1</v>
      </c>
      <c r="TZ216" s="72">
        <v>9</v>
      </c>
      <c r="UA216" s="72"/>
      <c r="UB216" s="72">
        <v>1</v>
      </c>
      <c r="UC216" s="72"/>
      <c r="UD216" s="72"/>
      <c r="UE216" s="72"/>
      <c r="UF216" s="72"/>
      <c r="UG216" s="72">
        <v>7</v>
      </c>
      <c r="UH216" s="72"/>
      <c r="UI216" s="72"/>
      <c r="UJ216" s="73"/>
      <c r="UK216" s="73"/>
      <c r="UL216" s="73"/>
      <c r="UM216" s="73"/>
      <c r="UN216" s="73">
        <v>3</v>
      </c>
      <c r="UO216" s="73"/>
      <c r="UP216" s="73"/>
      <c r="UQ216" s="73"/>
      <c r="UR216" s="73">
        <v>5</v>
      </c>
      <c r="US216" s="73">
        <v>1</v>
      </c>
      <c r="UT216" s="73"/>
      <c r="UU216" s="73"/>
      <c r="UV216" s="73"/>
      <c r="UW216" s="73"/>
      <c r="UX216" s="73"/>
      <c r="UY216" s="73">
        <v>6</v>
      </c>
      <c r="UZ216" s="73"/>
      <c r="VA216" s="73"/>
      <c r="VB216" s="73"/>
      <c r="VC216" s="73"/>
      <c r="VD216" s="73"/>
      <c r="VE216" s="73"/>
      <c r="VF216" s="73">
        <v>3</v>
      </c>
      <c r="VG216" s="73"/>
      <c r="VH216" s="73">
        <v>1</v>
      </c>
      <c r="VI216" s="73"/>
      <c r="VJ216" s="73">
        <v>5</v>
      </c>
      <c r="VK216" s="73">
        <v>1</v>
      </c>
      <c r="VL216" s="73"/>
      <c r="VM216" s="73"/>
      <c r="VN216" s="73"/>
      <c r="VO216" s="73"/>
      <c r="VP216" s="73">
        <v>1</v>
      </c>
      <c r="VQ216" s="73"/>
      <c r="VR216" s="73"/>
      <c r="VS216" s="73"/>
      <c r="VT216" s="73"/>
      <c r="VU216" s="73"/>
      <c r="VV216" s="73"/>
      <c r="VW216" s="73">
        <v>5</v>
      </c>
      <c r="VX216" s="73"/>
      <c r="VY216" s="73">
        <v>1</v>
      </c>
      <c r="VZ216" s="73"/>
      <c r="WA216" s="73">
        <v>5</v>
      </c>
      <c r="WB216" s="73"/>
      <c r="WC216" s="73">
        <v>5</v>
      </c>
      <c r="WD216" s="73"/>
      <c r="WE216" s="73"/>
      <c r="WF216" s="73"/>
      <c r="WG216" s="73"/>
      <c r="WH216" s="73">
        <v>1</v>
      </c>
      <c r="WI216" s="73">
        <v>6</v>
      </c>
      <c r="WJ216" s="73"/>
      <c r="WK216" s="73"/>
      <c r="WL216" s="73"/>
      <c r="WM216" s="73"/>
      <c r="WN216" s="73"/>
      <c r="WO216" s="22">
        <f t="shared" si="846"/>
        <v>0</v>
      </c>
      <c r="WP216" s="22">
        <f t="shared" si="847"/>
        <v>0</v>
      </c>
      <c r="WQ216" s="22">
        <f t="shared" si="848"/>
        <v>0</v>
      </c>
      <c r="WR216" s="22">
        <f t="shared" si="849"/>
        <v>0</v>
      </c>
      <c r="WS216" s="22">
        <f t="shared" si="850"/>
        <v>15</v>
      </c>
      <c r="WT216" s="22">
        <f t="shared" si="851"/>
        <v>0</v>
      </c>
      <c r="WU216" s="22">
        <f t="shared" si="852"/>
        <v>2</v>
      </c>
      <c r="WV216" s="22">
        <f t="shared" si="853"/>
        <v>1</v>
      </c>
      <c r="WW216" s="22">
        <f t="shared" si="854"/>
        <v>29</v>
      </c>
      <c r="WX216" s="22">
        <f t="shared" si="855"/>
        <v>0</v>
      </c>
      <c r="WY216" s="22">
        <f t="shared" si="856"/>
        <v>10</v>
      </c>
      <c r="WZ216" s="22">
        <f t="shared" si="857"/>
        <v>0</v>
      </c>
      <c r="XA216" s="22">
        <f t="shared" si="858"/>
        <v>0</v>
      </c>
      <c r="XB216" s="22">
        <f t="shared" si="859"/>
        <v>0</v>
      </c>
      <c r="XC216" s="22">
        <f t="shared" si="860"/>
        <v>0</v>
      </c>
      <c r="XD216" s="22">
        <f t="shared" si="861"/>
        <v>0</v>
      </c>
      <c r="XE216" s="22">
        <f t="shared" si="862"/>
        <v>16</v>
      </c>
      <c r="XF216" s="22">
        <f t="shared" si="863"/>
        <v>0</v>
      </c>
      <c r="XG216" s="93">
        <f t="shared" si="864"/>
        <v>0</v>
      </c>
    </row>
    <row r="217" spans="1:631" ht="17.100000000000001" customHeight="1" x14ac:dyDescent="0.2">
      <c r="A217" s="101"/>
      <c r="B217" s="27" t="s">
        <v>461</v>
      </c>
      <c r="C217" s="535" t="s">
        <v>462</v>
      </c>
      <c r="D217" s="25" t="s">
        <v>532</v>
      </c>
      <c r="E217" s="535" t="s">
        <v>533</v>
      </c>
      <c r="F217" s="25" t="s">
        <v>556</v>
      </c>
      <c r="G217" s="535" t="s">
        <v>557</v>
      </c>
      <c r="H217" s="25"/>
      <c r="I217" s="28">
        <v>22</v>
      </c>
      <c r="J217" s="17">
        <f t="shared" si="730"/>
        <v>0.98955583610696651</v>
      </c>
      <c r="K217" s="17">
        <f t="shared" si="731"/>
        <v>0.89564443934350968</v>
      </c>
      <c r="L217" s="17">
        <f t="shared" si="732"/>
        <v>1</v>
      </c>
      <c r="M217" s="17">
        <f t="shared" si="733"/>
        <v>0.51134018764695033</v>
      </c>
      <c r="N217" s="17">
        <f t="shared" si="734"/>
        <v>0.84364392678868549</v>
      </c>
      <c r="O217" s="17">
        <f t="shared" si="735"/>
        <v>0.99517961666475385</v>
      </c>
      <c r="P217" s="17">
        <f t="shared" si="736"/>
        <v>0.90806637578278659</v>
      </c>
      <c r="Q217" s="17">
        <f t="shared" si="737"/>
        <v>0.80005923373091725</v>
      </c>
      <c r="R217" s="69">
        <f t="shared" si="738"/>
        <v>0.98100460975997461</v>
      </c>
      <c r="S217" s="422">
        <f t="shared" si="739"/>
        <v>0.88049935842494942</v>
      </c>
      <c r="T217" s="17">
        <f t="shared" si="865"/>
        <v>0.11950064157505058</v>
      </c>
      <c r="U217" s="10">
        <f t="shared" si="740"/>
        <v>11559.536060837792</v>
      </c>
      <c r="V217" s="32">
        <v>8</v>
      </c>
      <c r="W217" s="550">
        <f t="shared" si="741"/>
        <v>0</v>
      </c>
      <c r="X217" s="550">
        <f t="shared" si="742"/>
        <v>0.76938824731383837</v>
      </c>
      <c r="Y217" s="550">
        <f t="shared" si="743"/>
        <v>0.23061175268616163</v>
      </c>
      <c r="Z217" s="551">
        <f t="shared" si="744"/>
        <v>22307.536060837785</v>
      </c>
      <c r="AA217" s="426">
        <f t="shared" si="745"/>
        <v>1</v>
      </c>
      <c r="AB217" s="59">
        <f t="shared" si="746"/>
        <v>0.98666361835086103</v>
      </c>
      <c r="AC217" s="59">
        <f t="shared" si="747"/>
        <v>2.3261231281198003E-2</v>
      </c>
      <c r="AD217" s="59">
        <f t="shared" si="748"/>
        <v>0.84364392678868549</v>
      </c>
      <c r="AE217" s="59">
        <f t="shared" si="749"/>
        <v>0.19994076626908272</v>
      </c>
      <c r="AF217" s="59">
        <f t="shared" si="750"/>
        <v>7.3453460346608514E-3</v>
      </c>
      <c r="AG217" s="59">
        <f t="shared" si="751"/>
        <v>4.3039136921840925E-3</v>
      </c>
      <c r="AH217" s="59">
        <f t="shared" si="752"/>
        <v>0.99517961666475385</v>
      </c>
      <c r="AI217" s="59">
        <f t="shared" si="753"/>
        <v>0.98398944106507513</v>
      </c>
      <c r="AJ217" s="59">
        <f t="shared" si="754"/>
        <v>0.99512223114885801</v>
      </c>
      <c r="AK217" s="59">
        <f t="shared" si="755"/>
        <v>9.1933624217213392E-2</v>
      </c>
      <c r="AL217" s="35">
        <f t="shared" si="756"/>
        <v>1</v>
      </c>
      <c r="AM217" s="27">
        <v>96732</v>
      </c>
      <c r="AN217" s="25">
        <v>45518</v>
      </c>
      <c r="AO217" s="25">
        <v>51214</v>
      </c>
      <c r="AP217" s="17">
        <f t="shared" si="757"/>
        <v>1.8787927721211331E-3</v>
      </c>
      <c r="AQ217" s="63">
        <v>88.878041160620143</v>
      </c>
      <c r="AR217" s="58">
        <v>8.4752895716100003</v>
      </c>
      <c r="AS217" s="24">
        <f t="shared" si="758"/>
        <v>11413.415339108513</v>
      </c>
      <c r="AT217" s="17">
        <v>1</v>
      </c>
      <c r="AU217" s="25">
        <v>78793</v>
      </c>
      <c r="AV217" s="25">
        <v>34391</v>
      </c>
      <c r="AW217" s="25">
        <v>44402</v>
      </c>
      <c r="AX217" s="25">
        <v>17939</v>
      </c>
      <c r="AY217" s="25">
        <v>11127</v>
      </c>
      <c r="AZ217" s="25">
        <v>6812</v>
      </c>
      <c r="BA217" s="25">
        <v>96732</v>
      </c>
      <c r="BB217" s="25">
        <v>45518</v>
      </c>
      <c r="BC217" s="25">
        <v>51214</v>
      </c>
      <c r="BD217" s="63">
        <v>88.878041160620143</v>
      </c>
      <c r="BE217" s="18" t="s">
        <v>764</v>
      </c>
      <c r="BF217" s="18" t="s">
        <v>764</v>
      </c>
      <c r="BG217" s="18" t="s">
        <v>764</v>
      </c>
      <c r="BH217" s="63"/>
      <c r="BI217" s="17">
        <v>1</v>
      </c>
      <c r="BJ217" s="25">
        <v>14852</v>
      </c>
      <c r="BK217" s="25">
        <v>74282</v>
      </c>
      <c r="BL217" s="25">
        <v>7598</v>
      </c>
      <c r="BM217" s="17">
        <v>0.30222664979402819</v>
      </c>
      <c r="BN217" s="10">
        <f t="shared" si="759"/>
        <v>67497.011712124062</v>
      </c>
      <c r="BO217" s="29">
        <v>0.19994076626908272</v>
      </c>
      <c r="BP217" s="30">
        <f t="shared" si="760"/>
        <v>0.80005923373091725</v>
      </c>
      <c r="BQ217" s="31">
        <v>10.228588352494548</v>
      </c>
      <c r="BR217" s="25">
        <v>81880</v>
      </c>
      <c r="BS217" s="25">
        <v>37502</v>
      </c>
      <c r="BT217" s="25">
        <v>34874</v>
      </c>
      <c r="BU217" s="25">
        <v>4569</v>
      </c>
      <c r="BV217" s="18">
        <v>1047</v>
      </c>
      <c r="BW217" s="18">
        <v>3888</v>
      </c>
      <c r="BX217" s="25">
        <v>17426</v>
      </c>
      <c r="BY217" s="25">
        <v>11907</v>
      </c>
      <c r="BZ217" s="25">
        <v>5519</v>
      </c>
      <c r="CA217" s="59">
        <v>0.31671066222885341</v>
      </c>
      <c r="CB217" s="25">
        <v>78793</v>
      </c>
      <c r="CC217" s="25">
        <v>17939</v>
      </c>
      <c r="CD217" s="17">
        <f t="shared" si="761"/>
        <v>0.22767250897922403</v>
      </c>
      <c r="CE217" s="25">
        <v>1030</v>
      </c>
      <c r="CF217" s="25">
        <v>2358</v>
      </c>
      <c r="CG217" s="25">
        <v>3399</v>
      </c>
      <c r="CH217" s="25">
        <v>3572</v>
      </c>
      <c r="CI217" s="25">
        <v>2489</v>
      </c>
      <c r="CJ217" s="25">
        <v>1676</v>
      </c>
      <c r="CK217" s="25">
        <v>1006</v>
      </c>
      <c r="CL217" s="18">
        <v>819</v>
      </c>
      <c r="CM217" s="25">
        <v>1077</v>
      </c>
      <c r="CN217" s="26">
        <v>4.5215769539768162</v>
      </c>
      <c r="CO217" s="27">
        <v>17426</v>
      </c>
      <c r="CP217" s="34">
        <f t="shared" si="762"/>
        <v>5.5510157236313553</v>
      </c>
      <c r="CQ217" s="25">
        <v>8336</v>
      </c>
      <c r="CR217" s="25">
        <v>2769</v>
      </c>
      <c r="CS217" s="25">
        <v>2688</v>
      </c>
      <c r="CT217" s="25">
        <v>3305</v>
      </c>
      <c r="CU217" s="18">
        <v>193</v>
      </c>
      <c r="CV217" s="18">
        <v>22</v>
      </c>
      <c r="CW217" s="18">
        <v>26</v>
      </c>
      <c r="CX217" s="18">
        <v>87</v>
      </c>
      <c r="CY217" s="25">
        <v>17426</v>
      </c>
      <c r="CZ217" s="25">
        <v>9597</v>
      </c>
      <c r="DA217" s="25">
        <v>4256</v>
      </c>
      <c r="DB217" s="18">
        <v>753</v>
      </c>
      <c r="DC217" s="25">
        <v>2183</v>
      </c>
      <c r="DD217" s="18">
        <v>356</v>
      </c>
      <c r="DE217" s="18">
        <v>281</v>
      </c>
      <c r="DF217" s="25">
        <v>17426</v>
      </c>
      <c r="DG217" s="18">
        <v>92</v>
      </c>
      <c r="DH217" s="18">
        <v>10</v>
      </c>
      <c r="DI217" s="18">
        <v>26</v>
      </c>
      <c r="DJ217" s="25">
        <v>14437</v>
      </c>
      <c r="DK217" s="25">
        <v>2760</v>
      </c>
      <c r="DL217" s="18">
        <v>101</v>
      </c>
      <c r="DM217" s="25">
        <f t="shared" si="763"/>
        <v>461.20084930563524</v>
      </c>
      <c r="DN217" s="17">
        <f t="shared" si="764"/>
        <v>0.82847469298748999</v>
      </c>
      <c r="DO217" s="17">
        <f t="shared" si="765"/>
        <v>0.1583840238723746</v>
      </c>
      <c r="DP217" s="23">
        <f t="shared" si="766"/>
        <v>7.3453460346608514E-3</v>
      </c>
      <c r="DQ217" s="23">
        <f t="shared" si="767"/>
        <v>0.99265465396533914</v>
      </c>
      <c r="DR217" s="25">
        <v>17426</v>
      </c>
      <c r="DS217" s="18">
        <v>48</v>
      </c>
      <c r="DT217" s="18">
        <v>438</v>
      </c>
      <c r="DU217" s="18">
        <v>6</v>
      </c>
      <c r="DV217" s="25">
        <v>3017</v>
      </c>
      <c r="DW217" s="18">
        <v>289</v>
      </c>
      <c r="DX217" s="25">
        <v>13523</v>
      </c>
      <c r="DY217" s="18">
        <v>105</v>
      </c>
      <c r="DZ217" s="17">
        <f t="shared" si="768"/>
        <v>0.20136577527831975</v>
      </c>
      <c r="EA217" s="17">
        <f t="shared" si="769"/>
        <v>0.79863422472168022</v>
      </c>
      <c r="EB217" s="25">
        <v>17426</v>
      </c>
      <c r="EC217" s="18">
        <v>38</v>
      </c>
      <c r="ED217" s="18">
        <v>37</v>
      </c>
      <c r="EE217" s="25">
        <v>5759</v>
      </c>
      <c r="EF217" s="17">
        <f t="shared" si="869"/>
        <v>0.33048318604384253</v>
      </c>
      <c r="EG217" s="25">
        <v>11401</v>
      </c>
      <c r="EH217" s="18">
        <v>191</v>
      </c>
      <c r="EI217" s="17">
        <f t="shared" si="770"/>
        <v>4.3039136921840925E-3</v>
      </c>
      <c r="EJ217" s="17">
        <f t="shared" si="771"/>
        <v>0.65425226672787784</v>
      </c>
      <c r="EK217" s="69">
        <f t="shared" si="772"/>
        <v>0.89564443934350968</v>
      </c>
      <c r="EL217" s="43">
        <v>65610</v>
      </c>
      <c r="EM217" s="18">
        <v>64735</v>
      </c>
      <c r="EN217" s="18">
        <v>875</v>
      </c>
      <c r="EO217" s="59">
        <v>0.98666361835086103</v>
      </c>
      <c r="EP217" s="18">
        <v>27864</v>
      </c>
      <c r="EQ217" s="18">
        <v>27706</v>
      </c>
      <c r="ER217" s="18">
        <v>158</v>
      </c>
      <c r="ES217" s="59">
        <v>0.99432960091874822</v>
      </c>
      <c r="ET217" s="18">
        <v>37746</v>
      </c>
      <c r="EU217" s="18">
        <v>37029</v>
      </c>
      <c r="EV217" s="18">
        <v>717</v>
      </c>
      <c r="EW217" s="59">
        <v>0.98100460975997461</v>
      </c>
      <c r="EX217" s="18">
        <v>65610</v>
      </c>
      <c r="EY217" s="18">
        <v>64735</v>
      </c>
      <c r="EZ217" s="18">
        <v>875</v>
      </c>
      <c r="FA217" s="59">
        <v>0.98666361835086103</v>
      </c>
      <c r="FB217" s="18" t="s">
        <v>764</v>
      </c>
      <c r="FC217" s="18" t="s">
        <v>764</v>
      </c>
      <c r="FD217" s="18" t="s">
        <v>764</v>
      </c>
      <c r="FE217" s="59">
        <v>0</v>
      </c>
      <c r="FF217" s="25">
        <v>32115</v>
      </c>
      <c r="FG217" s="25">
        <v>10129</v>
      </c>
      <c r="FH217" s="25">
        <v>21097</v>
      </c>
      <c r="FI217" s="18">
        <v>889</v>
      </c>
      <c r="FJ217" s="23">
        <f t="shared" si="773"/>
        <v>2.7681768643935855E-2</v>
      </c>
      <c r="FK217" s="23">
        <f t="shared" si="774"/>
        <v>0.656920442160984</v>
      </c>
      <c r="FL217" s="36">
        <f t="shared" si="775"/>
        <v>11.393700787401574</v>
      </c>
      <c r="FM217" s="25">
        <v>14424</v>
      </c>
      <c r="FN217" s="25">
        <v>5014</v>
      </c>
      <c r="FO217" s="17">
        <f t="shared" si="776"/>
        <v>0.34761508596783142</v>
      </c>
      <c r="FP217" s="25">
        <v>9054</v>
      </c>
      <c r="FQ217" s="17">
        <f t="shared" si="777"/>
        <v>0.62770382695507487</v>
      </c>
      <c r="FR217" s="18">
        <v>356</v>
      </c>
      <c r="FS217" s="17">
        <f t="shared" si="778"/>
        <v>2.4681087077093732E-2</v>
      </c>
      <c r="FT217" s="25">
        <v>17691</v>
      </c>
      <c r="FU217" s="25">
        <v>5115</v>
      </c>
      <c r="FV217" s="25">
        <v>12043</v>
      </c>
      <c r="FW217" s="17">
        <f t="shared" si="779"/>
        <v>3.0128313831891924E-2</v>
      </c>
      <c r="FX217" s="17">
        <f t="shared" si="780"/>
        <v>0.68074162003278504</v>
      </c>
      <c r="FY217" s="18">
        <v>533</v>
      </c>
      <c r="FZ217" s="25">
        <v>60100</v>
      </c>
      <c r="GA217" s="25">
        <v>1398</v>
      </c>
      <c r="GB217" s="25">
        <v>7999</v>
      </c>
      <c r="GC217" s="25">
        <v>10838</v>
      </c>
      <c r="GD217" s="25">
        <v>14872</v>
      </c>
      <c r="GE217" s="18">
        <v>729</v>
      </c>
      <c r="GF217" s="25">
        <v>21606</v>
      </c>
      <c r="GG217" s="25">
        <v>2076</v>
      </c>
      <c r="GH217" s="18">
        <v>237</v>
      </c>
      <c r="GI217" s="18">
        <v>345</v>
      </c>
      <c r="GJ217" s="10">
        <f t="shared" si="781"/>
        <v>1398</v>
      </c>
      <c r="GK217" s="10">
        <f t="shared" si="870"/>
        <v>58702</v>
      </c>
      <c r="GL217" s="10">
        <f t="shared" si="871"/>
        <v>50703</v>
      </c>
      <c r="GM217" s="10">
        <f t="shared" si="782"/>
        <v>9397</v>
      </c>
      <c r="GN217" s="10">
        <f t="shared" si="872"/>
        <v>39865</v>
      </c>
      <c r="GO217" s="17">
        <f t="shared" si="783"/>
        <v>2.3261231281198003E-2</v>
      </c>
      <c r="GP217" s="17">
        <f t="shared" si="873"/>
        <v>0.97673876871880194</v>
      </c>
      <c r="GQ217" s="17">
        <f t="shared" si="874"/>
        <v>0.84364392678868549</v>
      </c>
      <c r="GR217" s="17">
        <f t="shared" si="875"/>
        <v>0.66331114808652247</v>
      </c>
      <c r="GS217" s="17">
        <f t="shared" si="784"/>
        <v>0.91019134775374377</v>
      </c>
      <c r="GT217" s="25">
        <v>27157</v>
      </c>
      <c r="GU217" s="25">
        <v>392</v>
      </c>
      <c r="GV217" s="25">
        <v>2567</v>
      </c>
      <c r="GW217" s="25">
        <v>5116</v>
      </c>
      <c r="GX217" s="25">
        <v>7718</v>
      </c>
      <c r="GY217" s="18">
        <v>457</v>
      </c>
      <c r="GZ217" s="25">
        <v>9645</v>
      </c>
      <c r="HA217" s="25">
        <v>877</v>
      </c>
      <c r="HB217" s="18">
        <v>182</v>
      </c>
      <c r="HC217" s="18">
        <v>203</v>
      </c>
      <c r="HD217" s="23">
        <f t="shared" si="785"/>
        <v>1.4434584085134587E-2</v>
      </c>
      <c r="HE217" s="23">
        <f t="shared" si="786"/>
        <v>0.98556541591486546</v>
      </c>
      <c r="HF217" s="23">
        <f t="shared" si="787"/>
        <v>0.8910409839083846</v>
      </c>
      <c r="HG217" s="23">
        <f t="shared" si="788"/>
        <v>0.70265493242994437</v>
      </c>
      <c r="HH217" s="25">
        <v>32943</v>
      </c>
      <c r="HI217" s="25">
        <v>1006</v>
      </c>
      <c r="HJ217" s="25">
        <v>5432</v>
      </c>
      <c r="HK217" s="25">
        <v>5722</v>
      </c>
      <c r="HL217" s="25">
        <v>7154</v>
      </c>
      <c r="HM217" s="18">
        <v>272</v>
      </c>
      <c r="HN217" s="25">
        <v>11961</v>
      </c>
      <c r="HO217" s="25">
        <v>1199</v>
      </c>
      <c r="HP217" s="18">
        <v>55</v>
      </c>
      <c r="HQ217" s="18">
        <v>142</v>
      </c>
      <c r="HR217" s="23">
        <f t="shared" si="789"/>
        <v>3.0537595240263487E-2</v>
      </c>
      <c r="HS217" s="23">
        <f t="shared" si="790"/>
        <v>0.96946240475973655</v>
      </c>
      <c r="HT217" s="80">
        <f t="shared" si="791"/>
        <v>0.80457153264729986</v>
      </c>
      <c r="HU217" s="27">
        <v>88466</v>
      </c>
      <c r="HV217" s="25">
        <v>5683</v>
      </c>
      <c r="HW217" s="25">
        <v>25565</v>
      </c>
      <c r="HX217" s="18">
        <v>2641</v>
      </c>
      <c r="HY217" s="25">
        <v>10672</v>
      </c>
      <c r="HZ217" s="25">
        <v>2365</v>
      </c>
      <c r="IA217" s="18">
        <v>1980</v>
      </c>
      <c r="IB217" s="18">
        <v>313</v>
      </c>
      <c r="IC217" s="25">
        <v>11021</v>
      </c>
      <c r="ID217" s="25">
        <v>13195</v>
      </c>
      <c r="IE217" s="25">
        <v>7112</v>
      </c>
      <c r="IF217" s="18">
        <v>492</v>
      </c>
      <c r="IG217" s="25">
        <v>7427</v>
      </c>
      <c r="IH217" s="17">
        <f t="shared" si="792"/>
        <v>0.1758867813623313</v>
      </c>
      <c r="II217" s="17">
        <f t="shared" si="793"/>
        <v>2.6733434313747653E-2</v>
      </c>
      <c r="IJ217" s="30">
        <f t="shared" si="794"/>
        <v>37.406342494714586</v>
      </c>
      <c r="IK217" s="17">
        <f t="shared" si="866"/>
        <v>0.51134018764695033</v>
      </c>
      <c r="IL217" s="25">
        <v>41441</v>
      </c>
      <c r="IM217" s="25">
        <v>2858</v>
      </c>
      <c r="IN217" s="25">
        <v>13868</v>
      </c>
      <c r="IO217" s="18">
        <v>1675</v>
      </c>
      <c r="IP217" s="25">
        <v>6058</v>
      </c>
      <c r="IQ217" s="25">
        <v>1139</v>
      </c>
      <c r="IR217" s="18">
        <v>1235</v>
      </c>
      <c r="IS217" s="18">
        <v>183</v>
      </c>
      <c r="IT217" s="25">
        <v>5623</v>
      </c>
      <c r="IU217" s="25">
        <v>610</v>
      </c>
      <c r="IV217" s="25">
        <v>3119</v>
      </c>
      <c r="IW217" s="18">
        <v>217</v>
      </c>
      <c r="IX217" s="25">
        <v>4856</v>
      </c>
      <c r="IY217" s="17">
        <f t="shared" si="795"/>
        <v>0.64749885379213823</v>
      </c>
      <c r="IZ217" s="25">
        <v>47025</v>
      </c>
      <c r="JA217" s="25">
        <v>2825</v>
      </c>
      <c r="JB217" s="25">
        <v>11697</v>
      </c>
      <c r="JC217" s="18">
        <v>966</v>
      </c>
      <c r="JD217" s="25">
        <v>4614</v>
      </c>
      <c r="JE217" s="25">
        <v>1226</v>
      </c>
      <c r="JF217" s="18">
        <v>745</v>
      </c>
      <c r="JG217" s="18">
        <v>130</v>
      </c>
      <c r="JH217" s="25">
        <v>5398</v>
      </c>
      <c r="JI217" s="25">
        <v>12585</v>
      </c>
      <c r="JJ217" s="25">
        <v>3993</v>
      </c>
      <c r="JK217" s="18">
        <v>275</v>
      </c>
      <c r="JL217" s="25">
        <v>2571</v>
      </c>
      <c r="JM217" s="80">
        <f t="shared" si="796"/>
        <v>0.46938862307283358</v>
      </c>
      <c r="JN217" s="43">
        <v>88466</v>
      </c>
      <c r="JO217" s="18">
        <v>74156</v>
      </c>
      <c r="JP217" s="18">
        <v>216</v>
      </c>
      <c r="JQ217" s="18">
        <v>237</v>
      </c>
      <c r="JR217" s="18">
        <v>494</v>
      </c>
      <c r="JS217" s="18">
        <v>3717</v>
      </c>
      <c r="JT217" s="18">
        <v>321</v>
      </c>
      <c r="JU217" s="18">
        <v>156</v>
      </c>
      <c r="JV217" s="18">
        <v>1036</v>
      </c>
      <c r="JW217" s="18">
        <v>8133</v>
      </c>
      <c r="JX217" s="17">
        <f t="shared" si="797"/>
        <v>9.1933624217213392E-2</v>
      </c>
      <c r="JY217" s="17">
        <f t="shared" si="798"/>
        <v>0.90806637578278659</v>
      </c>
      <c r="JZ217" s="18">
        <v>88466</v>
      </c>
      <c r="KA217" s="18">
        <v>74156</v>
      </c>
      <c r="KB217" s="18">
        <v>216</v>
      </c>
      <c r="KC217" s="18">
        <v>237</v>
      </c>
      <c r="KD217" s="18">
        <v>494</v>
      </c>
      <c r="KE217" s="18">
        <v>3717</v>
      </c>
      <c r="KF217" s="18">
        <v>321</v>
      </c>
      <c r="KG217" s="18">
        <v>156</v>
      </c>
      <c r="KH217" s="18">
        <v>1036</v>
      </c>
      <c r="KI217" s="18">
        <v>8133</v>
      </c>
      <c r="KJ217" s="17">
        <f t="shared" si="799"/>
        <v>9.1933624217213392E-2</v>
      </c>
      <c r="KK217" s="18" t="s">
        <v>764</v>
      </c>
      <c r="KL217" s="18" t="s">
        <v>764</v>
      </c>
      <c r="KM217" s="18" t="s">
        <v>764</v>
      </c>
      <c r="KN217" s="18" t="s">
        <v>764</v>
      </c>
      <c r="KO217" s="18" t="s">
        <v>764</v>
      </c>
      <c r="KP217" s="18" t="s">
        <v>764</v>
      </c>
      <c r="KQ217" s="18" t="s">
        <v>764</v>
      </c>
      <c r="KR217" s="18" t="s">
        <v>764</v>
      </c>
      <c r="KS217" s="18" t="s">
        <v>764</v>
      </c>
      <c r="KT217" s="18" t="s">
        <v>764</v>
      </c>
      <c r="KU217" s="69" t="s">
        <v>764</v>
      </c>
      <c r="KV217" s="27">
        <v>96732</v>
      </c>
      <c r="KW217" s="25">
        <v>94357</v>
      </c>
      <c r="KX217" s="25">
        <v>2375</v>
      </c>
      <c r="KY217" s="59">
        <v>2.4552371500640945E-2</v>
      </c>
      <c r="KZ217" s="18">
        <v>769</v>
      </c>
      <c r="LA217" s="18">
        <v>663</v>
      </c>
      <c r="LB217" s="18">
        <v>1334</v>
      </c>
      <c r="LC217" s="18">
        <v>667</v>
      </c>
      <c r="LD217" s="25">
        <v>45518</v>
      </c>
      <c r="LE217" s="25">
        <v>44527</v>
      </c>
      <c r="LF217" s="25">
        <v>991</v>
      </c>
      <c r="LG217" s="59">
        <v>2.177160683685575E-2</v>
      </c>
      <c r="LH217" s="25">
        <v>51214</v>
      </c>
      <c r="LI217" s="25">
        <v>49830</v>
      </c>
      <c r="LJ217" s="25">
        <v>1384</v>
      </c>
      <c r="LK217" s="35">
        <v>2.7023860663099933E-2</v>
      </c>
      <c r="LL217" s="27">
        <v>17426</v>
      </c>
      <c r="LM217" s="25">
        <v>5200</v>
      </c>
      <c r="LN217" s="25">
        <v>11947</v>
      </c>
      <c r="LO217" s="18">
        <v>46</v>
      </c>
      <c r="LP217" s="18">
        <v>8</v>
      </c>
      <c r="LQ217" s="18">
        <v>91</v>
      </c>
      <c r="LR217" s="18">
        <v>134</v>
      </c>
      <c r="LS217" s="23">
        <f t="shared" si="800"/>
        <v>7.6896591300355793E-3</v>
      </c>
      <c r="LT217" s="23">
        <f t="shared" si="801"/>
        <v>0.99231034086996439</v>
      </c>
      <c r="LU217" s="17">
        <f t="shared" si="802"/>
        <v>0.98398944106507513</v>
      </c>
      <c r="LV217" s="25">
        <v>17426</v>
      </c>
      <c r="LW217" s="25">
        <v>6039</v>
      </c>
      <c r="LX217" s="25">
        <v>1123</v>
      </c>
      <c r="LY217" s="18">
        <v>12</v>
      </c>
      <c r="LZ217" s="18">
        <v>2</v>
      </c>
      <c r="MA217" s="18">
        <v>11</v>
      </c>
      <c r="MB217" s="18">
        <v>0</v>
      </c>
      <c r="MC217" s="18">
        <v>1</v>
      </c>
      <c r="MD217" s="25">
        <v>10167</v>
      </c>
      <c r="ME217" s="18">
        <v>52</v>
      </c>
      <c r="MF217" s="18">
        <v>19</v>
      </c>
      <c r="MG217" s="17">
        <f t="shared" si="803"/>
        <v>6.8862619074945488E-4</v>
      </c>
      <c r="MH217" s="17">
        <f t="shared" si="804"/>
        <v>0.99512223114885801</v>
      </c>
      <c r="MI217" s="25">
        <v>17426</v>
      </c>
      <c r="MJ217" s="25">
        <v>15032</v>
      </c>
      <c r="MK217" s="25">
        <v>2103</v>
      </c>
      <c r="ML217" s="18">
        <v>65</v>
      </c>
      <c r="MM217" s="18">
        <v>4</v>
      </c>
      <c r="MN217" s="18">
        <v>10</v>
      </c>
      <c r="MO217" s="18">
        <v>0</v>
      </c>
      <c r="MP217" s="18">
        <v>0</v>
      </c>
      <c r="MQ217" s="18">
        <v>192</v>
      </c>
      <c r="MR217" s="18">
        <v>2</v>
      </c>
      <c r="MS217" s="18">
        <v>18</v>
      </c>
      <c r="MT217" s="17">
        <f t="shared" si="805"/>
        <v>0.9980488924595432</v>
      </c>
      <c r="MU217" s="69">
        <f t="shared" si="806"/>
        <v>0.98955583610696651</v>
      </c>
      <c r="MV217" s="27">
        <v>17426</v>
      </c>
      <c r="MW217" s="25">
        <v>17342</v>
      </c>
      <c r="MX217" s="18">
        <v>11</v>
      </c>
      <c r="MY217" s="18">
        <v>48</v>
      </c>
      <c r="MZ217" s="18">
        <v>13</v>
      </c>
      <c r="NA217" s="18">
        <v>2</v>
      </c>
      <c r="NB217" s="18">
        <v>1</v>
      </c>
      <c r="NC217" s="18">
        <v>0</v>
      </c>
      <c r="ND217" s="18">
        <v>9</v>
      </c>
      <c r="NE217" s="17">
        <f t="shared" si="807"/>
        <v>0.99517961666475385</v>
      </c>
      <c r="NF217" s="10">
        <f t="shared" si="808"/>
        <v>78413.187535865945</v>
      </c>
      <c r="NG217" s="17">
        <f t="shared" si="809"/>
        <v>0.99529438769654544</v>
      </c>
      <c r="NH217" s="25">
        <v>17426</v>
      </c>
      <c r="NI217" s="25">
        <v>14226</v>
      </c>
      <c r="NJ217" s="25">
        <v>1432</v>
      </c>
      <c r="NK217" s="18">
        <v>2</v>
      </c>
      <c r="NL217" s="18">
        <v>282</v>
      </c>
      <c r="NM217" s="18">
        <v>116</v>
      </c>
      <c r="NN217" s="25">
        <v>1237</v>
      </c>
      <c r="NO217" s="18">
        <v>14</v>
      </c>
      <c r="NP217" s="18">
        <v>2</v>
      </c>
      <c r="NQ217" s="32">
        <v>115</v>
      </c>
      <c r="NR217" s="27">
        <v>17426</v>
      </c>
      <c r="NS217" s="37">
        <f t="shared" si="810"/>
        <v>3.2678182026856422</v>
      </c>
      <c r="NT217" s="37">
        <f t="shared" si="811"/>
        <v>0.88177702629123611</v>
      </c>
      <c r="NU217" s="37">
        <f t="shared" si="812"/>
        <v>0.30601457546755639</v>
      </c>
      <c r="NV217" s="17">
        <f t="shared" si="813"/>
        <v>6.2139694406167061E-2</v>
      </c>
      <c r="NW217" s="10">
        <f t="shared" si="814"/>
        <v>1014</v>
      </c>
      <c r="NX217" s="17">
        <f t="shared" si="815"/>
        <v>5.8188913118328932E-2</v>
      </c>
      <c r="NY217" s="19">
        <f t="shared" si="816"/>
        <v>1.827389212276307E-2</v>
      </c>
      <c r="NZ217" s="25">
        <v>5201</v>
      </c>
      <c r="OA217" s="25">
        <v>16412</v>
      </c>
      <c r="OB217" s="25">
        <v>4628</v>
      </c>
      <c r="OC217" s="25">
        <v>16326</v>
      </c>
      <c r="OD217" s="25">
        <v>6307</v>
      </c>
      <c r="OE217" s="25">
        <v>8071</v>
      </c>
      <c r="OF217" s="17">
        <f t="shared" si="817"/>
        <v>0.9368759325146333</v>
      </c>
      <c r="OG217" s="17">
        <f t="shared" si="818"/>
        <v>0.2984620681739929</v>
      </c>
      <c r="OH217" s="17">
        <f t="shared" si="819"/>
        <v>0.94181108688167103</v>
      </c>
      <c r="OI217" s="69">
        <f t="shared" si="820"/>
        <v>0.46315849879490417</v>
      </c>
      <c r="OJ217" s="27">
        <v>17426</v>
      </c>
      <c r="OK217" s="25">
        <v>4426</v>
      </c>
      <c r="OL217" s="18">
        <v>209</v>
      </c>
      <c r="OM217" s="25">
        <v>2484</v>
      </c>
      <c r="ON217" s="18">
        <v>12</v>
      </c>
      <c r="OO217" s="18">
        <v>4</v>
      </c>
      <c r="OP217" s="18">
        <v>12</v>
      </c>
      <c r="OQ217" s="18">
        <v>14</v>
      </c>
      <c r="OR217" s="69">
        <f t="shared" si="821"/>
        <v>0.26735911855847583</v>
      </c>
      <c r="OS217" s="64"/>
      <c r="OT217" s="64"/>
      <c r="OU217" s="64"/>
      <c r="OV217" s="17">
        <v>0</v>
      </c>
      <c r="OW217" s="64"/>
      <c r="OX217" s="36"/>
      <c r="OY217" s="36"/>
      <c r="OZ217" s="64"/>
      <c r="PA217" s="64"/>
      <c r="PB217" s="64"/>
      <c r="PC217" s="17">
        <v>0</v>
      </c>
      <c r="PD217" s="64"/>
      <c r="PE217" s="40">
        <f t="shared" si="822"/>
        <v>0</v>
      </c>
      <c r="PF217" s="36">
        <f t="shared" si="823"/>
        <v>0</v>
      </c>
      <c r="PG217" s="64"/>
      <c r="PH217" s="64"/>
      <c r="PI217" s="64"/>
      <c r="PJ217" s="17">
        <v>0</v>
      </c>
      <c r="PK217" s="64"/>
      <c r="PL217" s="41">
        <f t="shared" si="824"/>
        <v>0</v>
      </c>
      <c r="PM217" s="36">
        <f t="shared" si="825"/>
        <v>0</v>
      </c>
      <c r="PN217" s="64"/>
      <c r="PO217" s="64"/>
      <c r="PP217" s="64"/>
      <c r="PQ217" s="17">
        <v>0</v>
      </c>
      <c r="PR217" s="64"/>
      <c r="PS217" s="41">
        <f t="shared" si="826"/>
        <v>0</v>
      </c>
      <c r="PT217" s="36">
        <f t="shared" si="827"/>
        <v>0</v>
      </c>
      <c r="PU217" s="64"/>
      <c r="PV217" s="64"/>
      <c r="PW217" s="64"/>
      <c r="PX217" s="17">
        <v>0</v>
      </c>
      <c r="PY217" s="64"/>
      <c r="PZ217" s="36">
        <f t="shared" si="828"/>
        <v>0</v>
      </c>
      <c r="QA217" s="64"/>
      <c r="QB217" s="64"/>
      <c r="QC217" s="17">
        <v>0</v>
      </c>
      <c r="QD217" s="64"/>
      <c r="QE217" s="22">
        <f t="shared" si="829"/>
        <v>0</v>
      </c>
      <c r="QF217" s="22"/>
      <c r="QG217" s="64"/>
      <c r="QH217" s="64"/>
      <c r="QI217" s="64"/>
      <c r="QJ217" s="17">
        <v>0</v>
      </c>
      <c r="QK217" s="64"/>
      <c r="QL217" s="42">
        <f t="shared" si="830"/>
        <v>0</v>
      </c>
      <c r="QM217" s="64"/>
      <c r="QN217" s="64"/>
      <c r="QO217" s="64"/>
      <c r="QP217" s="64"/>
      <c r="QQ217" s="17">
        <v>0</v>
      </c>
      <c r="QR217" s="64"/>
      <c r="QS217" s="36">
        <f t="shared" si="831"/>
        <v>0</v>
      </c>
      <c r="QT217" s="64"/>
      <c r="QU217" s="64"/>
      <c r="QV217" s="64"/>
      <c r="QW217" s="17">
        <v>0</v>
      </c>
      <c r="QX217" s="64"/>
      <c r="QY217" s="36">
        <f t="shared" si="832"/>
        <v>0</v>
      </c>
      <c r="QZ217" s="64"/>
      <c r="RA217" s="64"/>
      <c r="RB217" s="64"/>
      <c r="RC217" s="17">
        <v>0</v>
      </c>
      <c r="RD217" s="64"/>
      <c r="RE217" s="36">
        <f t="shared" si="833"/>
        <v>0</v>
      </c>
      <c r="RF217" s="64"/>
      <c r="RG217" s="10"/>
      <c r="RH217" s="10"/>
      <c r="RI217" s="17"/>
      <c r="RJ217" s="17"/>
      <c r="RK217" s="17"/>
      <c r="RL217" s="17"/>
      <c r="RM217" s="17"/>
      <c r="RN217" s="17"/>
      <c r="RO217" s="17"/>
      <c r="RP217" s="17"/>
      <c r="RQ217" s="17"/>
      <c r="RR217" s="36"/>
      <c r="RS217" s="36"/>
      <c r="RT217" s="10"/>
      <c r="RU217" s="17"/>
      <c r="RV217" s="37"/>
      <c r="RW217" s="36"/>
      <c r="RX217" s="85">
        <v>11.71598</v>
      </c>
      <c r="RY217" s="93">
        <v>319</v>
      </c>
      <c r="RZ217" s="43" t="b">
        <v>1</v>
      </c>
      <c r="SA217" s="18" t="b">
        <v>0</v>
      </c>
      <c r="SB217" s="18" t="b">
        <v>0</v>
      </c>
      <c r="SC217" s="18" t="b">
        <v>0</v>
      </c>
      <c r="SD217" s="18" t="b">
        <v>0</v>
      </c>
      <c r="SE217" s="32" t="b">
        <v>0</v>
      </c>
      <c r="SF217" s="43" t="b">
        <v>0</v>
      </c>
      <c r="SG217" s="18" t="b">
        <v>1</v>
      </c>
      <c r="SH217" s="18">
        <v>0</v>
      </c>
      <c r="SI217" s="18"/>
      <c r="SJ217" s="22">
        <v>2</v>
      </c>
      <c r="SK217" s="22"/>
      <c r="SL217" s="22">
        <v>2</v>
      </c>
      <c r="SM217" s="22">
        <v>0</v>
      </c>
      <c r="SN217" s="18"/>
      <c r="SO217" s="18"/>
      <c r="SP217" s="18"/>
      <c r="SQ217" s="17">
        <f t="shared" si="834"/>
        <v>8.2644628099173556E-3</v>
      </c>
      <c r="SR217" s="17">
        <f t="shared" si="835"/>
        <v>0</v>
      </c>
      <c r="SS217" s="17">
        <f t="shared" si="836"/>
        <v>0</v>
      </c>
      <c r="ST217" s="17">
        <f t="shared" si="837"/>
        <v>0</v>
      </c>
      <c r="SU217" s="17">
        <f t="shared" si="838"/>
        <v>0</v>
      </c>
      <c r="SV217" s="17">
        <f t="shared" si="868"/>
        <v>0</v>
      </c>
      <c r="SW217" s="17">
        <f t="shared" si="839"/>
        <v>0</v>
      </c>
      <c r="SX217" s="17">
        <f t="shared" si="840"/>
        <v>0</v>
      </c>
      <c r="SY217" s="17">
        <f t="shared" si="841"/>
        <v>0</v>
      </c>
      <c r="SZ217" s="17">
        <f t="shared" si="842"/>
        <v>0</v>
      </c>
      <c r="TA217" s="17">
        <f t="shared" si="843"/>
        <v>0</v>
      </c>
      <c r="TB217" s="24">
        <f t="shared" si="844"/>
        <v>620</v>
      </c>
      <c r="TC217" s="69">
        <f t="shared" si="845"/>
        <v>1</v>
      </c>
      <c r="TD217" s="17">
        <f t="shared" si="867"/>
        <v>2.6014568158168575E-6</v>
      </c>
      <c r="TE217" s="95"/>
      <c r="TF217" s="71"/>
      <c r="TG217" s="71"/>
      <c r="TH217" s="71">
        <v>2</v>
      </c>
      <c r="TI217" s="71"/>
      <c r="TJ217" s="71"/>
      <c r="TK217" s="71">
        <v>9</v>
      </c>
      <c r="TL217" s="71"/>
      <c r="TM217" s="71">
        <v>2</v>
      </c>
      <c r="TN217" s="71"/>
      <c r="TO217" s="71">
        <v>8</v>
      </c>
      <c r="TP217" s="71"/>
      <c r="TQ217" s="71"/>
      <c r="TR217" s="72"/>
      <c r="TS217" s="72"/>
      <c r="TT217" s="72">
        <v>2</v>
      </c>
      <c r="TU217" s="72"/>
      <c r="TV217" s="72">
        <v>2</v>
      </c>
      <c r="TW217" s="72"/>
      <c r="TX217" s="72"/>
      <c r="TY217" s="72">
        <v>3</v>
      </c>
      <c r="TZ217" s="72">
        <v>30</v>
      </c>
      <c r="UA217" s="72"/>
      <c r="UB217" s="72">
        <v>1</v>
      </c>
      <c r="UC217" s="72"/>
      <c r="UD217" s="72"/>
      <c r="UE217" s="72"/>
      <c r="UF217" s="72"/>
      <c r="UG217" s="72">
        <v>28</v>
      </c>
      <c r="UH217" s="72"/>
      <c r="UI217" s="72"/>
      <c r="UJ217" s="73"/>
      <c r="UK217" s="73"/>
      <c r="UL217" s="73">
        <v>3</v>
      </c>
      <c r="UM217" s="73"/>
      <c r="UN217" s="73">
        <v>4</v>
      </c>
      <c r="UO217" s="73"/>
      <c r="UP217" s="73"/>
      <c r="UQ217" s="73">
        <v>2</v>
      </c>
      <c r="UR217" s="73">
        <v>6</v>
      </c>
      <c r="US217" s="73">
        <v>1</v>
      </c>
      <c r="UT217" s="73"/>
      <c r="UU217" s="73"/>
      <c r="UV217" s="73"/>
      <c r="UW217" s="73"/>
      <c r="UX217" s="73"/>
      <c r="UY217" s="73">
        <v>27</v>
      </c>
      <c r="UZ217" s="73"/>
      <c r="VA217" s="73"/>
      <c r="VB217" s="73"/>
      <c r="VC217" s="73"/>
      <c r="VD217" s="73">
        <v>3</v>
      </c>
      <c r="VE217" s="73"/>
      <c r="VF217" s="73">
        <v>5</v>
      </c>
      <c r="VG217" s="73"/>
      <c r="VH217" s="73">
        <v>1</v>
      </c>
      <c r="VI217" s="73">
        <v>2</v>
      </c>
      <c r="VJ217" s="73">
        <v>6</v>
      </c>
      <c r="VK217" s="73">
        <v>1</v>
      </c>
      <c r="VL217" s="73"/>
      <c r="VM217" s="73"/>
      <c r="VN217" s="73"/>
      <c r="VO217" s="73"/>
      <c r="VP217" s="73">
        <v>5</v>
      </c>
      <c r="VQ217" s="73"/>
      <c r="VR217" s="73"/>
      <c r="VS217" s="73"/>
      <c r="VT217" s="73"/>
      <c r="VU217" s="73">
        <v>3</v>
      </c>
      <c r="VV217" s="73"/>
      <c r="VW217" s="73">
        <v>4</v>
      </c>
      <c r="VX217" s="73"/>
      <c r="VY217" s="73">
        <v>1</v>
      </c>
      <c r="VZ217" s="73"/>
      <c r="WA217" s="73">
        <v>7</v>
      </c>
      <c r="WB217" s="73"/>
      <c r="WC217" s="73">
        <v>1</v>
      </c>
      <c r="WD217" s="73"/>
      <c r="WE217" s="73"/>
      <c r="WF217" s="73"/>
      <c r="WG217" s="73"/>
      <c r="WH217" s="73">
        <v>1</v>
      </c>
      <c r="WI217" s="73"/>
      <c r="WJ217" s="73">
        <v>2</v>
      </c>
      <c r="WK217" s="73"/>
      <c r="WL217" s="73"/>
      <c r="WM217" s="73"/>
      <c r="WN217" s="73"/>
      <c r="WO217" s="22">
        <f t="shared" si="846"/>
        <v>0</v>
      </c>
      <c r="WP217" s="22">
        <f t="shared" si="847"/>
        <v>0</v>
      </c>
      <c r="WQ217" s="22">
        <f t="shared" si="848"/>
        <v>11</v>
      </c>
      <c r="WR217" s="22">
        <f t="shared" si="849"/>
        <v>0</v>
      </c>
      <c r="WS217" s="22">
        <f t="shared" si="850"/>
        <v>17</v>
      </c>
      <c r="WT217" s="22">
        <f t="shared" si="851"/>
        <v>0</v>
      </c>
      <c r="WU217" s="22">
        <f t="shared" si="852"/>
        <v>2</v>
      </c>
      <c r="WV217" s="22">
        <f t="shared" si="853"/>
        <v>7</v>
      </c>
      <c r="WW217" s="22">
        <f t="shared" si="854"/>
        <v>58</v>
      </c>
      <c r="WX217" s="22">
        <f t="shared" si="855"/>
        <v>0</v>
      </c>
      <c r="WY217" s="22">
        <f t="shared" si="856"/>
        <v>6</v>
      </c>
      <c r="WZ217" s="22">
        <f t="shared" si="857"/>
        <v>0</v>
      </c>
      <c r="XA217" s="22">
        <f t="shared" si="858"/>
        <v>0</v>
      </c>
      <c r="XB217" s="22">
        <f t="shared" si="859"/>
        <v>0</v>
      </c>
      <c r="XC217" s="22">
        <f t="shared" si="860"/>
        <v>0</v>
      </c>
      <c r="XD217" s="22">
        <f t="shared" si="861"/>
        <v>0</v>
      </c>
      <c r="XE217" s="22">
        <f t="shared" si="862"/>
        <v>70</v>
      </c>
      <c r="XF217" s="22">
        <f t="shared" si="863"/>
        <v>0</v>
      </c>
      <c r="XG217" s="93">
        <f t="shared" si="864"/>
        <v>0</v>
      </c>
    </row>
    <row r="218" spans="1:631" ht="17.100000000000001" customHeight="1" x14ac:dyDescent="0.2">
      <c r="A218" s="101"/>
      <c r="B218" s="27" t="s">
        <v>461</v>
      </c>
      <c r="C218" s="535" t="s">
        <v>462</v>
      </c>
      <c r="D218" s="25" t="s">
        <v>532</v>
      </c>
      <c r="E218" s="535" t="s">
        <v>533</v>
      </c>
      <c r="F218" s="25" t="s">
        <v>558</v>
      </c>
      <c r="G218" s="535" t="s">
        <v>559</v>
      </c>
      <c r="H218" s="25"/>
      <c r="I218" s="28">
        <v>3</v>
      </c>
      <c r="J218" s="17">
        <f t="shared" si="730"/>
        <v>0.9975609756097561</v>
      </c>
      <c r="K218" s="17">
        <f t="shared" si="731"/>
        <v>0.923170731707317</v>
      </c>
      <c r="L218" s="17">
        <f t="shared" si="732"/>
        <v>1</v>
      </c>
      <c r="M218" s="17">
        <f t="shared" si="733"/>
        <v>0.23960260694264174</v>
      </c>
      <c r="N218" s="17">
        <f t="shared" si="734"/>
        <v>0.74185463659147866</v>
      </c>
      <c r="O218" s="17">
        <f t="shared" si="735"/>
        <v>0.98292682926829267</v>
      </c>
      <c r="P218" s="17">
        <f t="shared" si="736"/>
        <v>0.82369255150554677</v>
      </c>
      <c r="Q218" s="17">
        <f t="shared" si="737"/>
        <v>0.75855773619351896</v>
      </c>
      <c r="R218" s="69">
        <f t="shared" si="738"/>
        <v>0.98966408268733863</v>
      </c>
      <c r="S218" s="422">
        <f t="shared" si="739"/>
        <v>0.82855890561176559</v>
      </c>
      <c r="T218" s="17">
        <f t="shared" si="865"/>
        <v>0.17144109438823441</v>
      </c>
      <c r="U218" s="10">
        <f t="shared" si="740"/>
        <v>484.49253274115046</v>
      </c>
      <c r="V218" s="32">
        <v>8</v>
      </c>
      <c r="W218" s="550">
        <f t="shared" si="741"/>
        <v>0</v>
      </c>
      <c r="X218" s="550">
        <f t="shared" si="742"/>
        <v>0.71744779450065443</v>
      </c>
      <c r="Y218" s="550">
        <f t="shared" si="743"/>
        <v>0.28255220549934557</v>
      </c>
      <c r="Z218" s="551">
        <f t="shared" si="744"/>
        <v>798.49253274115051</v>
      </c>
      <c r="AA218" s="426">
        <f t="shared" si="745"/>
        <v>1</v>
      </c>
      <c r="AB218" s="59">
        <f t="shared" si="746"/>
        <v>0.99227799227799229</v>
      </c>
      <c r="AC218" s="59">
        <f t="shared" si="747"/>
        <v>1.5037593984962405E-2</v>
      </c>
      <c r="AD218" s="59">
        <f t="shared" si="748"/>
        <v>0.74185463659147866</v>
      </c>
      <c r="AE218" s="59">
        <f t="shared" si="749"/>
        <v>0.24144226380648107</v>
      </c>
      <c r="AF218" s="59">
        <f t="shared" si="750"/>
        <v>1.7073170731707318E-2</v>
      </c>
      <c r="AG218" s="59">
        <f t="shared" si="751"/>
        <v>2.4390243902439024E-3</v>
      </c>
      <c r="AH218" s="59">
        <f t="shared" si="752"/>
        <v>0.98292682926829267</v>
      </c>
      <c r="AI218" s="59">
        <f t="shared" si="753"/>
        <v>0.9975609756097561</v>
      </c>
      <c r="AJ218" s="59">
        <f t="shared" si="754"/>
        <v>0.9975609756097561</v>
      </c>
      <c r="AK218" s="59">
        <f t="shared" si="755"/>
        <v>0.17630744849445326</v>
      </c>
      <c r="AL218" s="35">
        <f t="shared" si="756"/>
        <v>1</v>
      </c>
      <c r="AM218" s="27">
        <v>2826</v>
      </c>
      <c r="AN218" s="25">
        <v>1697</v>
      </c>
      <c r="AO218" s="25">
        <v>1129</v>
      </c>
      <c r="AP218" s="17">
        <f t="shared" si="757"/>
        <v>5.4888437890401538E-5</v>
      </c>
      <c r="AQ218" s="63">
        <v>150.31000885739593</v>
      </c>
      <c r="AR218" s="58">
        <v>1.1732829555399999</v>
      </c>
      <c r="AS218" s="24">
        <f t="shared" si="758"/>
        <v>2408.6261431278886</v>
      </c>
      <c r="AT218" s="17">
        <v>1</v>
      </c>
      <c r="AU218" s="25">
        <v>1994</v>
      </c>
      <c r="AV218" s="18">
        <v>989</v>
      </c>
      <c r="AW218" s="25">
        <v>1005</v>
      </c>
      <c r="AX218" s="18">
        <v>832</v>
      </c>
      <c r="AY218" s="18">
        <v>708</v>
      </c>
      <c r="AZ218" s="18">
        <v>124</v>
      </c>
      <c r="BA218" s="25">
        <v>2826</v>
      </c>
      <c r="BB218" s="25">
        <v>1697</v>
      </c>
      <c r="BC218" s="25">
        <v>1129</v>
      </c>
      <c r="BD218" s="63">
        <v>150.31000885739593</v>
      </c>
      <c r="BE218" s="18" t="s">
        <v>764</v>
      </c>
      <c r="BF218" s="18" t="s">
        <v>764</v>
      </c>
      <c r="BG218" s="18" t="s">
        <v>764</v>
      </c>
      <c r="BH218" s="63"/>
      <c r="BI218" s="17">
        <v>1</v>
      </c>
      <c r="BJ218" s="18">
        <v>529</v>
      </c>
      <c r="BK218" s="25">
        <v>2191</v>
      </c>
      <c r="BL218" s="18">
        <v>106</v>
      </c>
      <c r="BM218" s="17">
        <v>0.28982199908717482</v>
      </c>
      <c r="BN218" s="10">
        <f t="shared" si="759"/>
        <v>2006.9630305796438</v>
      </c>
      <c r="BO218" s="29">
        <v>0.24144226380648107</v>
      </c>
      <c r="BP218" s="30">
        <f t="shared" si="760"/>
        <v>0.75855773619351896</v>
      </c>
      <c r="BQ218" s="31">
        <v>4.8379735280693748</v>
      </c>
      <c r="BR218" s="18">
        <v>2297</v>
      </c>
      <c r="BS218" s="18">
        <v>859</v>
      </c>
      <c r="BT218" s="18">
        <v>1158</v>
      </c>
      <c r="BU218" s="18">
        <v>99</v>
      </c>
      <c r="BV218" s="18">
        <v>29</v>
      </c>
      <c r="BW218" s="18">
        <v>152</v>
      </c>
      <c r="BX218" s="18">
        <v>410</v>
      </c>
      <c r="BY218" s="18">
        <v>341</v>
      </c>
      <c r="BZ218" s="18">
        <v>69</v>
      </c>
      <c r="CA218" s="59">
        <v>0.16829268292682931</v>
      </c>
      <c r="CB218" s="25">
        <v>1994</v>
      </c>
      <c r="CC218" s="18">
        <v>832</v>
      </c>
      <c r="CD218" s="17">
        <f t="shared" si="761"/>
        <v>0.41725175526579739</v>
      </c>
      <c r="CE218" s="18">
        <v>18</v>
      </c>
      <c r="CF218" s="18">
        <v>55</v>
      </c>
      <c r="CG218" s="18">
        <v>78</v>
      </c>
      <c r="CH218" s="18">
        <v>64</v>
      </c>
      <c r="CI218" s="18">
        <v>69</v>
      </c>
      <c r="CJ218" s="18">
        <v>41</v>
      </c>
      <c r="CK218" s="18">
        <v>18</v>
      </c>
      <c r="CL218" s="18">
        <v>23</v>
      </c>
      <c r="CM218" s="18">
        <v>44</v>
      </c>
      <c r="CN218" s="26">
        <v>4.8634146341463413</v>
      </c>
      <c r="CO218" s="43">
        <v>410</v>
      </c>
      <c r="CP218" s="34">
        <f t="shared" si="762"/>
        <v>6.8926829268292682</v>
      </c>
      <c r="CQ218" s="18">
        <v>175</v>
      </c>
      <c r="CR218" s="18">
        <v>121</v>
      </c>
      <c r="CS218" s="18">
        <v>38</v>
      </c>
      <c r="CT218" s="18">
        <v>53</v>
      </c>
      <c r="CU218" s="18">
        <v>6</v>
      </c>
      <c r="CV218" s="18">
        <v>3</v>
      </c>
      <c r="CW218" s="18">
        <v>5</v>
      </c>
      <c r="CX218" s="18">
        <v>9</v>
      </c>
      <c r="CY218" s="18">
        <v>410</v>
      </c>
      <c r="CZ218" s="18">
        <v>9</v>
      </c>
      <c r="DA218" s="18">
        <v>78</v>
      </c>
      <c r="DB218" s="18" t="s">
        <v>764</v>
      </c>
      <c r="DC218" s="18">
        <v>282</v>
      </c>
      <c r="DD218" s="18">
        <v>27</v>
      </c>
      <c r="DE218" s="18">
        <v>14</v>
      </c>
      <c r="DF218" s="18">
        <v>410</v>
      </c>
      <c r="DG218" s="18">
        <v>6</v>
      </c>
      <c r="DH218" s="18">
        <v>1</v>
      </c>
      <c r="DI218" s="18">
        <v>0</v>
      </c>
      <c r="DJ218" s="18">
        <v>230</v>
      </c>
      <c r="DK218" s="18">
        <v>161</v>
      </c>
      <c r="DL218" s="18">
        <v>12</v>
      </c>
      <c r="DM218" s="25">
        <f t="shared" si="763"/>
        <v>34.043902439024393</v>
      </c>
      <c r="DN218" s="17">
        <f t="shared" si="764"/>
        <v>0.56097560975609762</v>
      </c>
      <c r="DO218" s="17">
        <f t="shared" si="765"/>
        <v>0.39268292682926831</v>
      </c>
      <c r="DP218" s="23">
        <f t="shared" si="766"/>
        <v>1.7073170731707318E-2</v>
      </c>
      <c r="DQ218" s="23">
        <f t="shared" si="767"/>
        <v>0.98292682926829267</v>
      </c>
      <c r="DR218" s="18">
        <v>410</v>
      </c>
      <c r="DS218" s="18">
        <v>6</v>
      </c>
      <c r="DT218" s="18">
        <v>14</v>
      </c>
      <c r="DU218" s="18">
        <v>0</v>
      </c>
      <c r="DV218" s="18">
        <v>36</v>
      </c>
      <c r="DW218" s="18">
        <v>26</v>
      </c>
      <c r="DX218" s="18">
        <v>316</v>
      </c>
      <c r="DY218" s="18">
        <v>12</v>
      </c>
      <c r="DZ218" s="17">
        <f t="shared" si="768"/>
        <v>0.13658536585365855</v>
      </c>
      <c r="EA218" s="17">
        <f t="shared" si="769"/>
        <v>0.86341463414634145</v>
      </c>
      <c r="EB218" s="18">
        <v>410</v>
      </c>
      <c r="EC218" s="18">
        <v>1</v>
      </c>
      <c r="ED218" s="18">
        <v>0</v>
      </c>
      <c r="EE218" s="18">
        <v>53</v>
      </c>
      <c r="EF218" s="17">
        <f t="shared" si="869"/>
        <v>0.12926829268292683</v>
      </c>
      <c r="EG218" s="18">
        <v>335</v>
      </c>
      <c r="EH218" s="18">
        <v>21</v>
      </c>
      <c r="EI218" s="17">
        <f t="shared" si="770"/>
        <v>2.4390243902439024E-3</v>
      </c>
      <c r="EJ218" s="17">
        <f t="shared" si="771"/>
        <v>0.81707317073170727</v>
      </c>
      <c r="EK218" s="69">
        <f t="shared" si="772"/>
        <v>0.923170731707317</v>
      </c>
      <c r="EL218" s="43">
        <v>1554</v>
      </c>
      <c r="EM218" s="18">
        <v>1542</v>
      </c>
      <c r="EN218" s="18">
        <v>12</v>
      </c>
      <c r="EO218" s="59">
        <v>0.99227799227799229</v>
      </c>
      <c r="EP218" s="18">
        <v>780</v>
      </c>
      <c r="EQ218" s="18">
        <v>776</v>
      </c>
      <c r="ER218" s="18">
        <v>4</v>
      </c>
      <c r="ES218" s="59">
        <v>0.99487179487179489</v>
      </c>
      <c r="ET218" s="18">
        <v>774</v>
      </c>
      <c r="EU218" s="18">
        <v>766</v>
      </c>
      <c r="EV218" s="18">
        <v>8</v>
      </c>
      <c r="EW218" s="59">
        <v>0.98966408268733863</v>
      </c>
      <c r="EX218" s="18">
        <v>1554</v>
      </c>
      <c r="EY218" s="18">
        <v>1542</v>
      </c>
      <c r="EZ218" s="18">
        <v>12</v>
      </c>
      <c r="FA218" s="59">
        <v>0.99227799227799229</v>
      </c>
      <c r="FB218" s="18" t="s">
        <v>764</v>
      </c>
      <c r="FC218" s="18" t="s">
        <v>764</v>
      </c>
      <c r="FD218" s="18" t="s">
        <v>764</v>
      </c>
      <c r="FE218" s="59">
        <v>0</v>
      </c>
      <c r="FF218" s="18">
        <v>883</v>
      </c>
      <c r="FG218" s="18">
        <v>368</v>
      </c>
      <c r="FH218" s="18">
        <v>492</v>
      </c>
      <c r="FI218" s="18">
        <v>23</v>
      </c>
      <c r="FJ218" s="23">
        <f t="shared" si="773"/>
        <v>2.6047565118912798E-2</v>
      </c>
      <c r="FK218" s="23">
        <f t="shared" si="774"/>
        <v>0.55719139297848241</v>
      </c>
      <c r="FL218" s="36">
        <f t="shared" si="775"/>
        <v>16</v>
      </c>
      <c r="FM218" s="18">
        <v>461</v>
      </c>
      <c r="FN218" s="18">
        <v>185</v>
      </c>
      <c r="FO218" s="17">
        <f t="shared" si="776"/>
        <v>0.40130151843817785</v>
      </c>
      <c r="FP218" s="18">
        <v>262</v>
      </c>
      <c r="FQ218" s="17">
        <f t="shared" si="777"/>
        <v>0.5683297180043384</v>
      </c>
      <c r="FR218" s="18">
        <v>14</v>
      </c>
      <c r="FS218" s="17">
        <f t="shared" si="778"/>
        <v>3.0368763557483729E-2</v>
      </c>
      <c r="FT218" s="18">
        <v>422</v>
      </c>
      <c r="FU218" s="18">
        <v>183</v>
      </c>
      <c r="FV218" s="18">
        <v>230</v>
      </c>
      <c r="FW218" s="17">
        <f t="shared" si="779"/>
        <v>2.132701421800948E-2</v>
      </c>
      <c r="FX218" s="17">
        <f t="shared" si="780"/>
        <v>0.54502369668246442</v>
      </c>
      <c r="FY218" s="18">
        <v>9</v>
      </c>
      <c r="FZ218" s="18">
        <v>1596</v>
      </c>
      <c r="GA218" s="18">
        <v>24</v>
      </c>
      <c r="GB218" s="18">
        <v>388</v>
      </c>
      <c r="GC218" s="18">
        <v>453</v>
      </c>
      <c r="GD218" s="18">
        <v>398</v>
      </c>
      <c r="GE218" s="18">
        <v>8</v>
      </c>
      <c r="GF218" s="18">
        <v>300</v>
      </c>
      <c r="GG218" s="18">
        <v>18</v>
      </c>
      <c r="GH218" s="18">
        <v>0</v>
      </c>
      <c r="GI218" s="18">
        <v>7</v>
      </c>
      <c r="GJ218" s="10">
        <f t="shared" si="781"/>
        <v>24</v>
      </c>
      <c r="GK218" s="10">
        <f t="shared" si="870"/>
        <v>1572</v>
      </c>
      <c r="GL218" s="10">
        <f t="shared" si="871"/>
        <v>1184</v>
      </c>
      <c r="GM218" s="10">
        <f t="shared" si="782"/>
        <v>412</v>
      </c>
      <c r="GN218" s="10">
        <f t="shared" si="872"/>
        <v>731</v>
      </c>
      <c r="GO218" s="17">
        <f t="shared" si="783"/>
        <v>1.5037593984962405E-2</v>
      </c>
      <c r="GP218" s="17">
        <f t="shared" si="873"/>
        <v>0.98496240601503759</v>
      </c>
      <c r="GQ218" s="17">
        <f t="shared" si="874"/>
        <v>0.74185463659147866</v>
      </c>
      <c r="GR218" s="17">
        <f t="shared" si="875"/>
        <v>0.45802005012531327</v>
      </c>
      <c r="GS218" s="17">
        <f t="shared" si="784"/>
        <v>0.86340852130325807</v>
      </c>
      <c r="GT218" s="18">
        <v>910</v>
      </c>
      <c r="GU218" s="18">
        <v>7</v>
      </c>
      <c r="GV218" s="18">
        <v>172</v>
      </c>
      <c r="GW218" s="18">
        <v>273</v>
      </c>
      <c r="GX218" s="18">
        <v>266</v>
      </c>
      <c r="GY218" s="18">
        <v>7</v>
      </c>
      <c r="GZ218" s="18">
        <v>170</v>
      </c>
      <c r="HA218" s="18">
        <v>12</v>
      </c>
      <c r="HB218" s="18">
        <v>0</v>
      </c>
      <c r="HC218" s="18">
        <v>3</v>
      </c>
      <c r="HD218" s="23">
        <f t="shared" si="785"/>
        <v>7.6923076923076927E-3</v>
      </c>
      <c r="HE218" s="23">
        <f t="shared" si="786"/>
        <v>0.99230769230769234</v>
      </c>
      <c r="HF218" s="23">
        <f t="shared" si="787"/>
        <v>0.80329670329670333</v>
      </c>
      <c r="HG218" s="23">
        <f t="shared" si="788"/>
        <v>0.50329670329670328</v>
      </c>
      <c r="HH218" s="18">
        <v>686</v>
      </c>
      <c r="HI218" s="18">
        <v>17</v>
      </c>
      <c r="HJ218" s="18">
        <v>216</v>
      </c>
      <c r="HK218" s="18">
        <v>180</v>
      </c>
      <c r="HL218" s="18">
        <v>132</v>
      </c>
      <c r="HM218" s="18">
        <v>1</v>
      </c>
      <c r="HN218" s="18">
        <v>130</v>
      </c>
      <c r="HO218" s="18">
        <v>6</v>
      </c>
      <c r="HP218" s="18">
        <v>0</v>
      </c>
      <c r="HQ218" s="18">
        <v>4</v>
      </c>
      <c r="HR218" s="23">
        <f t="shared" si="789"/>
        <v>2.478134110787172E-2</v>
      </c>
      <c r="HS218" s="23">
        <f t="shared" si="790"/>
        <v>0.97521865889212833</v>
      </c>
      <c r="HT218" s="80">
        <f t="shared" si="791"/>
        <v>0.66034985422740522</v>
      </c>
      <c r="HU218" s="43">
        <v>2524</v>
      </c>
      <c r="HV218" s="18">
        <v>408</v>
      </c>
      <c r="HW218" s="18">
        <v>734</v>
      </c>
      <c r="HX218" s="18">
        <v>33</v>
      </c>
      <c r="HY218" s="18">
        <v>235</v>
      </c>
      <c r="HZ218" s="18">
        <v>144</v>
      </c>
      <c r="IA218" s="18">
        <v>18</v>
      </c>
      <c r="IB218" s="18">
        <v>7</v>
      </c>
      <c r="IC218" s="18">
        <v>444</v>
      </c>
      <c r="ID218" s="18">
        <v>378</v>
      </c>
      <c r="IE218" s="18">
        <v>63</v>
      </c>
      <c r="IF218" s="18">
        <v>3</v>
      </c>
      <c r="IG218" s="18">
        <v>57</v>
      </c>
      <c r="IH218" s="17">
        <f t="shared" si="792"/>
        <v>0.20681458003169573</v>
      </c>
      <c r="II218" s="17">
        <f t="shared" si="793"/>
        <v>5.7052297939778132E-2</v>
      </c>
      <c r="IJ218" s="30">
        <f t="shared" si="794"/>
        <v>17.527777777777779</v>
      </c>
      <c r="IK218" s="17">
        <f t="shared" si="866"/>
        <v>0.23960260694264174</v>
      </c>
      <c r="IL218" s="18">
        <v>1549</v>
      </c>
      <c r="IM218" s="18">
        <v>328</v>
      </c>
      <c r="IN218" s="18">
        <v>598</v>
      </c>
      <c r="IO218" s="18">
        <v>28</v>
      </c>
      <c r="IP218" s="18">
        <v>118</v>
      </c>
      <c r="IQ218" s="18">
        <v>50</v>
      </c>
      <c r="IR218" s="18">
        <v>13</v>
      </c>
      <c r="IS218" s="18">
        <v>4</v>
      </c>
      <c r="IT218" s="18">
        <v>315</v>
      </c>
      <c r="IU218" s="18">
        <v>34</v>
      </c>
      <c r="IV218" s="18">
        <v>41</v>
      </c>
      <c r="IW218" s="18">
        <v>1</v>
      </c>
      <c r="IX218" s="18">
        <v>19</v>
      </c>
      <c r="IY218" s="17">
        <f t="shared" si="795"/>
        <v>0.73273079406068431</v>
      </c>
      <c r="IZ218" s="18">
        <v>975</v>
      </c>
      <c r="JA218" s="18">
        <v>80</v>
      </c>
      <c r="JB218" s="18">
        <v>136</v>
      </c>
      <c r="JC218" s="18">
        <v>5</v>
      </c>
      <c r="JD218" s="18">
        <v>117</v>
      </c>
      <c r="JE218" s="18">
        <v>94</v>
      </c>
      <c r="JF218" s="18">
        <v>5</v>
      </c>
      <c r="JG218" s="18">
        <v>3</v>
      </c>
      <c r="JH218" s="18">
        <v>129</v>
      </c>
      <c r="JI218" s="18">
        <v>344</v>
      </c>
      <c r="JJ218" s="18">
        <v>22</v>
      </c>
      <c r="JK218" s="18">
        <v>2</v>
      </c>
      <c r="JL218" s="18">
        <v>38</v>
      </c>
      <c r="JM218" s="80">
        <f t="shared" si="796"/>
        <v>0.4482051282051282</v>
      </c>
      <c r="JN218" s="43">
        <v>2524</v>
      </c>
      <c r="JO218" s="18">
        <v>1961</v>
      </c>
      <c r="JP218" s="18" t="s">
        <v>764</v>
      </c>
      <c r="JQ218" s="18">
        <v>3</v>
      </c>
      <c r="JR218" s="18">
        <v>21</v>
      </c>
      <c r="JS218" s="18">
        <v>81</v>
      </c>
      <c r="JT218" s="18">
        <v>6</v>
      </c>
      <c r="JU218" s="18" t="s">
        <v>764</v>
      </c>
      <c r="JV218" s="18">
        <v>7</v>
      </c>
      <c r="JW218" s="18">
        <v>445</v>
      </c>
      <c r="JX218" s="17">
        <f t="shared" si="797"/>
        <v>0.17630744849445326</v>
      </c>
      <c r="JY218" s="17">
        <f t="shared" si="798"/>
        <v>0.82369255150554677</v>
      </c>
      <c r="JZ218" s="18">
        <v>2524</v>
      </c>
      <c r="KA218" s="18">
        <v>1961</v>
      </c>
      <c r="KB218" s="18" t="s">
        <v>764</v>
      </c>
      <c r="KC218" s="18">
        <v>3</v>
      </c>
      <c r="KD218" s="18">
        <v>21</v>
      </c>
      <c r="KE218" s="18">
        <v>81</v>
      </c>
      <c r="KF218" s="18">
        <v>6</v>
      </c>
      <c r="KG218" s="18" t="s">
        <v>764</v>
      </c>
      <c r="KH218" s="18">
        <v>7</v>
      </c>
      <c r="KI218" s="18">
        <v>445</v>
      </c>
      <c r="KJ218" s="17">
        <f t="shared" si="799"/>
        <v>0.17630744849445326</v>
      </c>
      <c r="KK218" s="18" t="s">
        <v>764</v>
      </c>
      <c r="KL218" s="18" t="s">
        <v>764</v>
      </c>
      <c r="KM218" s="18" t="s">
        <v>764</v>
      </c>
      <c r="KN218" s="18" t="s">
        <v>764</v>
      </c>
      <c r="KO218" s="18" t="s">
        <v>764</v>
      </c>
      <c r="KP218" s="18" t="s">
        <v>764</v>
      </c>
      <c r="KQ218" s="18" t="s">
        <v>764</v>
      </c>
      <c r="KR218" s="18" t="s">
        <v>764</v>
      </c>
      <c r="KS218" s="18" t="s">
        <v>764</v>
      </c>
      <c r="KT218" s="18" t="s">
        <v>764</v>
      </c>
      <c r="KU218" s="69" t="s">
        <v>764</v>
      </c>
      <c r="KV218" s="27">
        <v>2826</v>
      </c>
      <c r="KW218" s="25">
        <v>2789</v>
      </c>
      <c r="KX218" s="18">
        <v>37</v>
      </c>
      <c r="KY218" s="59">
        <v>1.3092710544939844E-2</v>
      </c>
      <c r="KZ218" s="18">
        <v>8</v>
      </c>
      <c r="LA218" s="18">
        <v>11</v>
      </c>
      <c r="LB218" s="18">
        <v>24</v>
      </c>
      <c r="LC218" s="18">
        <v>9</v>
      </c>
      <c r="LD218" s="25">
        <v>1697</v>
      </c>
      <c r="LE218" s="25">
        <v>1676</v>
      </c>
      <c r="LF218" s="18">
        <v>21</v>
      </c>
      <c r="LG218" s="59">
        <v>1.2374779021803181E-2</v>
      </c>
      <c r="LH218" s="25">
        <v>1129</v>
      </c>
      <c r="LI218" s="25">
        <v>1113</v>
      </c>
      <c r="LJ218" s="18">
        <v>16</v>
      </c>
      <c r="LK218" s="35">
        <v>1.4171833480956599E-2</v>
      </c>
      <c r="LL218" s="43">
        <v>410</v>
      </c>
      <c r="LM218" s="18">
        <v>3</v>
      </c>
      <c r="LN218" s="18">
        <v>406</v>
      </c>
      <c r="LO218" s="18" t="s">
        <v>764</v>
      </c>
      <c r="LP218" s="18" t="s">
        <v>764</v>
      </c>
      <c r="LQ218" s="18">
        <v>1</v>
      </c>
      <c r="LR218" s="18">
        <v>0</v>
      </c>
      <c r="LS218" s="23">
        <f t="shared" si="800"/>
        <v>0</v>
      </c>
      <c r="LT218" s="23">
        <f t="shared" si="801"/>
        <v>1</v>
      </c>
      <c r="LU218" s="17">
        <f t="shared" si="802"/>
        <v>0.9975609756097561</v>
      </c>
      <c r="LV218" s="18">
        <v>410</v>
      </c>
      <c r="LW218" s="18">
        <v>179</v>
      </c>
      <c r="LX218" s="18">
        <v>5</v>
      </c>
      <c r="LY218" s="18">
        <v>0</v>
      </c>
      <c r="LZ218" s="18">
        <v>0</v>
      </c>
      <c r="MA218" s="18">
        <v>1</v>
      </c>
      <c r="MB218" s="18">
        <v>0</v>
      </c>
      <c r="MC218" s="18">
        <v>0</v>
      </c>
      <c r="MD218" s="18">
        <v>225</v>
      </c>
      <c r="ME218" s="18" t="s">
        <v>764</v>
      </c>
      <c r="MF218" s="18" t="s">
        <v>764</v>
      </c>
      <c r="MG218" s="17">
        <f t="shared" si="803"/>
        <v>2.4390243902439024E-3</v>
      </c>
      <c r="MH218" s="17">
        <f t="shared" si="804"/>
        <v>0.9975609756097561</v>
      </c>
      <c r="MI218" s="18">
        <v>410</v>
      </c>
      <c r="MJ218" s="18">
        <v>271</v>
      </c>
      <c r="MK218" s="18">
        <v>138</v>
      </c>
      <c r="ML218" s="18">
        <v>0</v>
      </c>
      <c r="MM218" s="18">
        <v>0</v>
      </c>
      <c r="MN218" s="18">
        <v>1</v>
      </c>
      <c r="MO218" s="18">
        <v>0</v>
      </c>
      <c r="MP218" s="18">
        <v>0</v>
      </c>
      <c r="MQ218" s="18">
        <v>0</v>
      </c>
      <c r="MR218" s="18" t="s">
        <v>764</v>
      </c>
      <c r="MS218" s="18" t="s">
        <v>764</v>
      </c>
      <c r="MT218" s="17">
        <f t="shared" si="805"/>
        <v>0.9975609756097561</v>
      </c>
      <c r="MU218" s="69">
        <f t="shared" si="806"/>
        <v>0.9975609756097561</v>
      </c>
      <c r="MV218" s="43">
        <v>410</v>
      </c>
      <c r="MW218" s="18">
        <v>403</v>
      </c>
      <c r="MX218" s="18" t="s">
        <v>764</v>
      </c>
      <c r="MY218" s="18">
        <v>4</v>
      </c>
      <c r="MZ218" s="18">
        <v>1</v>
      </c>
      <c r="NA218" s="18">
        <v>0</v>
      </c>
      <c r="NB218" s="18" t="s">
        <v>764</v>
      </c>
      <c r="NC218" s="18">
        <v>0</v>
      </c>
      <c r="ND218" s="18">
        <v>2</v>
      </c>
      <c r="NE218" s="17">
        <f t="shared" si="807"/>
        <v>0.98292682926829267</v>
      </c>
      <c r="NF218" s="10">
        <f t="shared" si="808"/>
        <v>1959.9560975609756</v>
      </c>
      <c r="NG218" s="17">
        <f t="shared" si="809"/>
        <v>0.98292682926829267</v>
      </c>
      <c r="NH218" s="18">
        <v>410</v>
      </c>
      <c r="NI218" s="18">
        <v>308</v>
      </c>
      <c r="NJ218" s="18">
        <v>2</v>
      </c>
      <c r="NK218" s="18" t="s">
        <v>764</v>
      </c>
      <c r="NL218" s="18">
        <v>1</v>
      </c>
      <c r="NM218" s="18">
        <v>4</v>
      </c>
      <c r="NN218" s="18">
        <v>91</v>
      </c>
      <c r="NO218" s="18">
        <v>1</v>
      </c>
      <c r="NP218" s="18" t="s">
        <v>764</v>
      </c>
      <c r="NQ218" s="32">
        <v>3</v>
      </c>
      <c r="NR218" s="43">
        <v>410</v>
      </c>
      <c r="NS218" s="37">
        <f t="shared" si="810"/>
        <v>2.4024390243902438</v>
      </c>
      <c r="NT218" s="37">
        <f t="shared" si="811"/>
        <v>0.64826603176144781</v>
      </c>
      <c r="NU218" s="37">
        <f t="shared" si="812"/>
        <v>0.41624365482233505</v>
      </c>
      <c r="NV218" s="17">
        <f t="shared" si="813"/>
        <v>8.4522946234331292E-2</v>
      </c>
      <c r="NW218" s="10">
        <f t="shared" si="814"/>
        <v>30</v>
      </c>
      <c r="NX218" s="17">
        <f t="shared" si="815"/>
        <v>7.3170731707317069E-2</v>
      </c>
      <c r="NY218" s="19">
        <f t="shared" si="816"/>
        <v>5.4064769593973586E-4</v>
      </c>
      <c r="NZ218" s="18">
        <v>59</v>
      </c>
      <c r="OA218" s="18">
        <v>350</v>
      </c>
      <c r="OB218" s="18">
        <v>14</v>
      </c>
      <c r="OC218" s="18">
        <v>380</v>
      </c>
      <c r="OD218" s="18">
        <v>53</v>
      </c>
      <c r="OE218" s="18">
        <v>129</v>
      </c>
      <c r="OF218" s="17">
        <f t="shared" si="817"/>
        <v>0.92682926829268297</v>
      </c>
      <c r="OG218" s="17">
        <f t="shared" si="818"/>
        <v>0.14390243902439023</v>
      </c>
      <c r="OH218" s="17">
        <f t="shared" si="819"/>
        <v>0.85365853658536583</v>
      </c>
      <c r="OI218" s="69">
        <f t="shared" si="820"/>
        <v>0.31463414634146342</v>
      </c>
      <c r="OJ218" s="43">
        <v>410</v>
      </c>
      <c r="OK218" s="18">
        <v>31</v>
      </c>
      <c r="OL218" s="18">
        <v>9</v>
      </c>
      <c r="OM218" s="18">
        <v>147</v>
      </c>
      <c r="ON218" s="18">
        <v>0</v>
      </c>
      <c r="OO218" s="18">
        <v>0</v>
      </c>
      <c r="OP218" s="18">
        <v>0</v>
      </c>
      <c r="OQ218" s="18">
        <v>1</v>
      </c>
      <c r="OR218" s="69">
        <f t="shared" si="821"/>
        <v>9.7560975609756101E-2</v>
      </c>
      <c r="OS218" s="64"/>
      <c r="OT218" s="64"/>
      <c r="OU218" s="64"/>
      <c r="OV218" s="17">
        <v>0</v>
      </c>
      <c r="OW218" s="64"/>
      <c r="OX218" s="36"/>
      <c r="OY218" s="36"/>
      <c r="OZ218" s="64"/>
      <c r="PA218" s="64"/>
      <c r="PB218" s="64"/>
      <c r="PC218" s="17">
        <v>0</v>
      </c>
      <c r="PD218" s="64"/>
      <c r="PE218" s="40">
        <f t="shared" si="822"/>
        <v>0</v>
      </c>
      <c r="PF218" s="36">
        <f t="shared" si="823"/>
        <v>0</v>
      </c>
      <c r="PG218" s="64"/>
      <c r="PH218" s="64"/>
      <c r="PI218" s="64"/>
      <c r="PJ218" s="17">
        <v>0</v>
      </c>
      <c r="PK218" s="64"/>
      <c r="PL218" s="41">
        <f t="shared" si="824"/>
        <v>0</v>
      </c>
      <c r="PM218" s="36">
        <f t="shared" si="825"/>
        <v>0</v>
      </c>
      <c r="PN218" s="64"/>
      <c r="PO218" s="64"/>
      <c r="PP218" s="64"/>
      <c r="PQ218" s="17">
        <v>0</v>
      </c>
      <c r="PR218" s="64"/>
      <c r="PS218" s="41">
        <f t="shared" si="826"/>
        <v>0</v>
      </c>
      <c r="PT218" s="36">
        <f t="shared" si="827"/>
        <v>0</v>
      </c>
      <c r="PU218" s="64"/>
      <c r="PV218" s="64"/>
      <c r="PW218" s="64"/>
      <c r="PX218" s="17">
        <v>0</v>
      </c>
      <c r="PY218" s="64"/>
      <c r="PZ218" s="36">
        <f t="shared" si="828"/>
        <v>0</v>
      </c>
      <c r="QA218" s="64"/>
      <c r="QB218" s="64"/>
      <c r="QC218" s="17">
        <v>0</v>
      </c>
      <c r="QD218" s="64"/>
      <c r="QE218" s="22">
        <f t="shared" si="829"/>
        <v>0</v>
      </c>
      <c r="QF218" s="22"/>
      <c r="QG218" s="64"/>
      <c r="QH218" s="64"/>
      <c r="QI218" s="64"/>
      <c r="QJ218" s="17">
        <v>0</v>
      </c>
      <c r="QK218" s="64"/>
      <c r="QL218" s="42">
        <f t="shared" si="830"/>
        <v>0</v>
      </c>
      <c r="QM218" s="64"/>
      <c r="QN218" s="64"/>
      <c r="QO218" s="64"/>
      <c r="QP218" s="64"/>
      <c r="QQ218" s="17">
        <v>0</v>
      </c>
      <c r="QR218" s="64"/>
      <c r="QS218" s="36">
        <f t="shared" si="831"/>
        <v>0</v>
      </c>
      <c r="QT218" s="64"/>
      <c r="QU218" s="64"/>
      <c r="QV218" s="64"/>
      <c r="QW218" s="17">
        <v>0</v>
      </c>
      <c r="QX218" s="64"/>
      <c r="QY218" s="36">
        <f t="shared" si="832"/>
        <v>0</v>
      </c>
      <c r="QZ218" s="64"/>
      <c r="RA218" s="64"/>
      <c r="RB218" s="64"/>
      <c r="RC218" s="17">
        <v>0</v>
      </c>
      <c r="RD218" s="64"/>
      <c r="RE218" s="36">
        <f t="shared" si="833"/>
        <v>0</v>
      </c>
      <c r="RF218" s="64"/>
      <c r="RG218" s="10"/>
      <c r="RH218" s="10"/>
      <c r="RI218" s="17"/>
      <c r="RJ218" s="17"/>
      <c r="RK218" s="17"/>
      <c r="RL218" s="17"/>
      <c r="RM218" s="17"/>
      <c r="RN218" s="17"/>
      <c r="RO218" s="17"/>
      <c r="RP218" s="17"/>
      <c r="RQ218" s="17"/>
      <c r="RR218" s="36"/>
      <c r="RS218" s="36"/>
      <c r="RT218" s="10"/>
      <c r="RU218" s="17"/>
      <c r="RV218" s="37"/>
      <c r="RW218" s="36"/>
      <c r="RX218" s="85">
        <v>9.7368210000000008</v>
      </c>
      <c r="RY218" s="93">
        <v>314</v>
      </c>
      <c r="RZ218" s="43" t="b">
        <v>1</v>
      </c>
      <c r="SA218" s="18" t="b">
        <v>0</v>
      </c>
      <c r="SB218" s="18" t="b">
        <v>0</v>
      </c>
      <c r="SC218" s="18" t="b">
        <v>0</v>
      </c>
      <c r="SD218" s="18" t="b">
        <v>0</v>
      </c>
      <c r="SE218" s="32" t="b">
        <v>0</v>
      </c>
      <c r="SF218" s="43" t="b">
        <v>0</v>
      </c>
      <c r="SG218" s="18" t="b">
        <v>0</v>
      </c>
      <c r="SH218" s="18"/>
      <c r="SI218" s="18"/>
      <c r="SJ218" s="18"/>
      <c r="SK218" s="18"/>
      <c r="SL218" s="18"/>
      <c r="SM218" s="18"/>
      <c r="SN218" s="18"/>
      <c r="SO218" s="18"/>
      <c r="SP218" s="18"/>
      <c r="SQ218" s="17">
        <f t="shared" si="834"/>
        <v>0</v>
      </c>
      <c r="SR218" s="17">
        <f t="shared" si="835"/>
        <v>0</v>
      </c>
      <c r="SS218" s="17">
        <f t="shared" si="836"/>
        <v>0</v>
      </c>
      <c r="ST218" s="17">
        <f t="shared" si="837"/>
        <v>0</v>
      </c>
      <c r="SU218" s="17">
        <f t="shared" si="838"/>
        <v>0</v>
      </c>
      <c r="SV218" s="17">
        <f t="shared" si="868"/>
        <v>0</v>
      </c>
      <c r="SW218" s="17">
        <f t="shared" si="839"/>
        <v>0</v>
      </c>
      <c r="SX218" s="17">
        <f t="shared" si="840"/>
        <v>0</v>
      </c>
      <c r="SY218" s="17">
        <f t="shared" si="841"/>
        <v>0</v>
      </c>
      <c r="SZ218" s="17">
        <f t="shared" si="842"/>
        <v>0</v>
      </c>
      <c r="TA218" s="17">
        <f t="shared" si="843"/>
        <v>0</v>
      </c>
      <c r="TB218" s="24">
        <f t="shared" si="844"/>
        <v>620</v>
      </c>
      <c r="TC218" s="69">
        <f t="shared" si="845"/>
        <v>1</v>
      </c>
      <c r="TD218" s="17">
        <f t="shared" si="867"/>
        <v>2.6014568158168575E-6</v>
      </c>
      <c r="TE218" s="95"/>
      <c r="TF218" s="71"/>
      <c r="TG218" s="71"/>
      <c r="TH218" s="71">
        <v>1</v>
      </c>
      <c r="TI218" s="71"/>
      <c r="TJ218" s="71"/>
      <c r="TK218" s="71">
        <v>1</v>
      </c>
      <c r="TL218" s="71"/>
      <c r="TM218" s="71">
        <v>1</v>
      </c>
      <c r="TN218" s="71"/>
      <c r="TO218" s="71">
        <v>1</v>
      </c>
      <c r="TP218" s="71"/>
      <c r="TQ218" s="71"/>
      <c r="TR218" s="72"/>
      <c r="TS218" s="72"/>
      <c r="TT218" s="72"/>
      <c r="TU218" s="72"/>
      <c r="TV218" s="72">
        <v>1</v>
      </c>
      <c r="TW218" s="72"/>
      <c r="TX218" s="72"/>
      <c r="TY218" s="72">
        <v>1</v>
      </c>
      <c r="TZ218" s="72">
        <v>4</v>
      </c>
      <c r="UA218" s="72"/>
      <c r="UB218" s="72"/>
      <c r="UC218" s="72"/>
      <c r="UD218" s="72"/>
      <c r="UE218" s="72"/>
      <c r="UF218" s="72"/>
      <c r="UG218" s="72">
        <v>4</v>
      </c>
      <c r="UH218" s="72"/>
      <c r="UI218" s="72"/>
      <c r="UJ218" s="73"/>
      <c r="UK218" s="73"/>
      <c r="UL218" s="73"/>
      <c r="UM218" s="73"/>
      <c r="UN218" s="73">
        <v>2</v>
      </c>
      <c r="UO218" s="73"/>
      <c r="UP218" s="73"/>
      <c r="UQ218" s="73"/>
      <c r="UR218" s="73">
        <v>1</v>
      </c>
      <c r="US218" s="73"/>
      <c r="UT218" s="73"/>
      <c r="UU218" s="73"/>
      <c r="UV218" s="73"/>
      <c r="UW218" s="73"/>
      <c r="UX218" s="73"/>
      <c r="UY218" s="73">
        <v>3</v>
      </c>
      <c r="UZ218" s="73"/>
      <c r="VA218" s="73"/>
      <c r="VB218" s="73"/>
      <c r="VC218" s="73"/>
      <c r="VD218" s="73"/>
      <c r="VE218" s="73"/>
      <c r="VF218" s="73">
        <v>2</v>
      </c>
      <c r="VG218" s="73"/>
      <c r="VH218" s="73"/>
      <c r="VI218" s="73"/>
      <c r="VJ218" s="73">
        <v>1</v>
      </c>
      <c r="VK218" s="73"/>
      <c r="VL218" s="73"/>
      <c r="VM218" s="73"/>
      <c r="VN218" s="73"/>
      <c r="VO218" s="73"/>
      <c r="VP218" s="73"/>
      <c r="VQ218" s="73"/>
      <c r="VR218" s="73"/>
      <c r="VS218" s="73"/>
      <c r="VT218" s="73"/>
      <c r="VU218" s="73"/>
      <c r="VV218" s="73"/>
      <c r="VW218" s="73">
        <v>2</v>
      </c>
      <c r="VX218" s="73"/>
      <c r="VY218" s="73"/>
      <c r="VZ218" s="73"/>
      <c r="WA218" s="73">
        <v>1</v>
      </c>
      <c r="WB218" s="73"/>
      <c r="WC218" s="73"/>
      <c r="WD218" s="73"/>
      <c r="WE218" s="73"/>
      <c r="WF218" s="73"/>
      <c r="WG218" s="73"/>
      <c r="WH218" s="73"/>
      <c r="WI218" s="73"/>
      <c r="WJ218" s="73"/>
      <c r="WK218" s="73"/>
      <c r="WL218" s="73"/>
      <c r="WM218" s="73"/>
      <c r="WN218" s="73"/>
      <c r="WO218" s="22">
        <f t="shared" si="846"/>
        <v>0</v>
      </c>
      <c r="WP218" s="22">
        <f t="shared" si="847"/>
        <v>0</v>
      </c>
      <c r="WQ218" s="22">
        <f t="shared" si="848"/>
        <v>0</v>
      </c>
      <c r="WR218" s="22">
        <f t="shared" si="849"/>
        <v>0</v>
      </c>
      <c r="WS218" s="22">
        <f t="shared" si="850"/>
        <v>8</v>
      </c>
      <c r="WT218" s="22">
        <f t="shared" si="851"/>
        <v>0</v>
      </c>
      <c r="WU218" s="22">
        <f t="shared" si="852"/>
        <v>0</v>
      </c>
      <c r="WV218" s="22">
        <f t="shared" si="853"/>
        <v>1</v>
      </c>
      <c r="WW218" s="22">
        <f t="shared" si="854"/>
        <v>8</v>
      </c>
      <c r="WX218" s="22">
        <f t="shared" si="855"/>
        <v>0</v>
      </c>
      <c r="WY218" s="22">
        <f t="shared" si="856"/>
        <v>1</v>
      </c>
      <c r="WZ218" s="22">
        <f t="shared" si="857"/>
        <v>0</v>
      </c>
      <c r="XA218" s="22">
        <f t="shared" si="858"/>
        <v>0</v>
      </c>
      <c r="XB218" s="22">
        <f t="shared" si="859"/>
        <v>0</v>
      </c>
      <c r="XC218" s="22">
        <f t="shared" si="860"/>
        <v>0</v>
      </c>
      <c r="XD218" s="22">
        <f t="shared" si="861"/>
        <v>0</v>
      </c>
      <c r="XE218" s="22">
        <f t="shared" si="862"/>
        <v>8</v>
      </c>
      <c r="XF218" s="22">
        <f t="shared" si="863"/>
        <v>0</v>
      </c>
      <c r="XG218" s="93">
        <f t="shared" si="864"/>
        <v>0</v>
      </c>
    </row>
    <row r="219" spans="1:631" ht="17.100000000000001" customHeight="1" x14ac:dyDescent="0.2">
      <c r="A219" s="101"/>
      <c r="B219" s="27" t="s">
        <v>682</v>
      </c>
      <c r="C219" s="535" t="s">
        <v>683</v>
      </c>
      <c r="D219" s="25" t="s">
        <v>684</v>
      </c>
      <c r="E219" s="535" t="s">
        <v>685</v>
      </c>
      <c r="F219" s="25" t="s">
        <v>694</v>
      </c>
      <c r="G219" s="535" t="s">
        <v>685</v>
      </c>
      <c r="H219" s="25">
        <v>53</v>
      </c>
      <c r="I219" s="28">
        <v>22</v>
      </c>
      <c r="J219" s="17">
        <f t="shared" si="730"/>
        <v>0.75009628064934009</v>
      </c>
      <c r="K219" s="17">
        <f t="shared" si="731"/>
        <v>0.29936863234796413</v>
      </c>
      <c r="L219" s="17">
        <f t="shared" si="732"/>
        <v>1</v>
      </c>
      <c r="M219" s="17">
        <f t="shared" si="733"/>
        <v>0.31148676986049167</v>
      </c>
      <c r="N219" s="17">
        <f t="shared" si="734"/>
        <v>0.47128940041877881</v>
      </c>
      <c r="O219" s="17">
        <f t="shared" si="735"/>
        <v>0.37419912005321693</v>
      </c>
      <c r="P219" s="17">
        <f t="shared" si="736"/>
        <v>0.79311243800471776</v>
      </c>
      <c r="Q219" s="17">
        <f t="shared" si="737"/>
        <v>0.62760123091922859</v>
      </c>
      <c r="R219" s="69">
        <f t="shared" si="738"/>
        <v>0.93734220131865598</v>
      </c>
      <c r="S219" s="422">
        <f t="shared" si="739"/>
        <v>0.6182773415080437</v>
      </c>
      <c r="T219" s="17">
        <f t="shared" si="865"/>
        <v>0.3817226584919563</v>
      </c>
      <c r="U219" s="10">
        <f t="shared" si="740"/>
        <v>145430.60704555796</v>
      </c>
      <c r="V219" s="32">
        <v>6</v>
      </c>
      <c r="W219" s="550">
        <f t="shared" si="741"/>
        <v>0</v>
      </c>
      <c r="X219" s="550">
        <f t="shared" si="742"/>
        <v>0.50716623039693265</v>
      </c>
      <c r="Y219" s="550">
        <f t="shared" si="743"/>
        <v>0.49283376960306735</v>
      </c>
      <c r="Z219" s="551">
        <f t="shared" si="744"/>
        <v>187762.27371222462</v>
      </c>
      <c r="AA219" s="426">
        <f t="shared" si="745"/>
        <v>0.49199312308883558</v>
      </c>
      <c r="AB219" s="59">
        <f t="shared" si="746"/>
        <v>0.95023316142182135</v>
      </c>
      <c r="AC219" s="59">
        <f t="shared" si="747"/>
        <v>8.1004323028638317E-2</v>
      </c>
      <c r="AD219" s="59">
        <f t="shared" si="748"/>
        <v>0.47128940041877881</v>
      </c>
      <c r="AE219" s="59">
        <f t="shared" si="749"/>
        <v>0.37239876908077141</v>
      </c>
      <c r="AF219" s="59">
        <f t="shared" si="750"/>
        <v>0.54317457724042151</v>
      </c>
      <c r="AG219" s="59">
        <f t="shared" si="751"/>
        <v>0.12272573435877088</v>
      </c>
      <c r="AH219" s="59">
        <f t="shared" si="752"/>
        <v>0.37419912005321693</v>
      </c>
      <c r="AI219" s="59">
        <f t="shared" si="753"/>
        <v>0.83710481169839068</v>
      </c>
      <c r="AJ219" s="59">
        <f t="shared" si="754"/>
        <v>0.66308774960028938</v>
      </c>
      <c r="AK219" s="59">
        <f t="shared" si="755"/>
        <v>0.20688756199528224</v>
      </c>
      <c r="AL219" s="35">
        <f t="shared" si="756"/>
        <v>1</v>
      </c>
      <c r="AM219" s="27">
        <v>380985</v>
      </c>
      <c r="AN219" s="25">
        <v>184804</v>
      </c>
      <c r="AO219" s="25">
        <v>196181</v>
      </c>
      <c r="AP219" s="17">
        <f t="shared" si="757"/>
        <v>7.3997422185685174E-3</v>
      </c>
      <c r="AQ219" s="63">
        <v>94.200763580571007</v>
      </c>
      <c r="AR219" s="58">
        <v>1547.6672348500001</v>
      </c>
      <c r="AS219" s="24">
        <f t="shared" si="758"/>
        <v>246.16725832341155</v>
      </c>
      <c r="AT219" s="17">
        <f t="shared" ref="AT219:AT245" si="876">AS219/1157.93</f>
        <v>0.21259252141615773</v>
      </c>
      <c r="AU219" s="25">
        <v>353610</v>
      </c>
      <c r="AV219" s="25">
        <v>168232</v>
      </c>
      <c r="AW219" s="25">
        <v>185378</v>
      </c>
      <c r="AX219" s="25">
        <v>27375</v>
      </c>
      <c r="AY219" s="25">
        <v>16572</v>
      </c>
      <c r="AZ219" s="25">
        <v>10803</v>
      </c>
      <c r="BA219" s="25">
        <v>187442</v>
      </c>
      <c r="BB219" s="25">
        <v>88719</v>
      </c>
      <c r="BC219" s="25">
        <v>98723</v>
      </c>
      <c r="BD219" s="63">
        <v>89.866596436494035</v>
      </c>
      <c r="BE219" s="25">
        <v>193543</v>
      </c>
      <c r="BF219" s="25">
        <v>96085</v>
      </c>
      <c r="BG219" s="25">
        <v>97458</v>
      </c>
      <c r="BH219" s="63">
        <v>98.591187998932867</v>
      </c>
      <c r="BI219" s="17">
        <v>0.49199312308883558</v>
      </c>
      <c r="BJ219" s="25">
        <v>97780</v>
      </c>
      <c r="BK219" s="25">
        <v>262568</v>
      </c>
      <c r="BL219" s="25">
        <v>20637</v>
      </c>
      <c r="BM219" s="17">
        <v>0.4509955516285305</v>
      </c>
      <c r="BN219" s="10">
        <f t="shared" si="759"/>
        <v>209162.45976280433</v>
      </c>
      <c r="BO219" s="29">
        <v>0.37239876908077141</v>
      </c>
      <c r="BP219" s="30">
        <f t="shared" si="760"/>
        <v>0.62760123091922859</v>
      </c>
      <c r="BQ219" s="31">
        <v>7.859678254775905</v>
      </c>
      <c r="BR219" s="25">
        <v>283205</v>
      </c>
      <c r="BS219" s="25">
        <v>81913</v>
      </c>
      <c r="BT219" s="25">
        <v>173120</v>
      </c>
      <c r="BU219" s="25">
        <v>19297</v>
      </c>
      <c r="BV219" s="25">
        <v>6405</v>
      </c>
      <c r="BW219" s="18">
        <v>2470</v>
      </c>
      <c r="BX219" s="25">
        <v>85687</v>
      </c>
      <c r="BY219" s="25">
        <v>68002</v>
      </c>
      <c r="BZ219" s="25">
        <v>17685</v>
      </c>
      <c r="CA219" s="59">
        <v>0.20639070103983101</v>
      </c>
      <c r="CB219" s="25">
        <v>353610</v>
      </c>
      <c r="CC219" s="25">
        <v>27375</v>
      </c>
      <c r="CD219" s="17">
        <f t="shared" si="761"/>
        <v>7.7415797064562655E-2</v>
      </c>
      <c r="CE219" s="25">
        <v>3796</v>
      </c>
      <c r="CF219" s="25">
        <v>12543</v>
      </c>
      <c r="CG219" s="25">
        <v>19760</v>
      </c>
      <c r="CH219" s="25">
        <v>19210</v>
      </c>
      <c r="CI219" s="25">
        <v>13256</v>
      </c>
      <c r="CJ219" s="25">
        <v>7968</v>
      </c>
      <c r="CK219" s="25">
        <v>4409</v>
      </c>
      <c r="CL219" s="25">
        <v>2598</v>
      </c>
      <c r="CM219" s="25">
        <v>2147</v>
      </c>
      <c r="CN219" s="26">
        <v>4.1267636864401833</v>
      </c>
      <c r="CO219" s="27">
        <v>85687</v>
      </c>
      <c r="CP219" s="34">
        <f t="shared" si="762"/>
        <v>4.4462403865230433</v>
      </c>
      <c r="CQ219" s="25">
        <v>3741</v>
      </c>
      <c r="CR219" s="25">
        <v>4195</v>
      </c>
      <c r="CS219" s="25">
        <v>4061</v>
      </c>
      <c r="CT219" s="25">
        <v>47041</v>
      </c>
      <c r="CU219" s="25">
        <v>21357</v>
      </c>
      <c r="CV219" s="18">
        <v>2185</v>
      </c>
      <c r="CW219" s="18">
        <v>1295</v>
      </c>
      <c r="CX219" s="25">
        <v>1812</v>
      </c>
      <c r="CY219" s="25">
        <v>85687</v>
      </c>
      <c r="CZ219" s="25">
        <v>70548</v>
      </c>
      <c r="DA219" s="25">
        <v>7669</v>
      </c>
      <c r="DB219" s="25">
        <v>1793</v>
      </c>
      <c r="DC219" s="25">
        <v>4432</v>
      </c>
      <c r="DD219" s="18">
        <v>810</v>
      </c>
      <c r="DE219" s="18">
        <v>435</v>
      </c>
      <c r="DF219" s="25">
        <v>85687</v>
      </c>
      <c r="DG219" s="25">
        <v>46361</v>
      </c>
      <c r="DH219" s="18">
        <v>82</v>
      </c>
      <c r="DI219" s="18">
        <v>100</v>
      </c>
      <c r="DJ219" s="25">
        <v>37937</v>
      </c>
      <c r="DK219" s="18">
        <v>878</v>
      </c>
      <c r="DL219" s="18">
        <v>329</v>
      </c>
      <c r="DM219" s="25">
        <f t="shared" si="763"/>
        <v>191659.28588934144</v>
      </c>
      <c r="DN219" s="17">
        <f t="shared" si="764"/>
        <v>0.44273927200158719</v>
      </c>
      <c r="DO219" s="17">
        <f t="shared" si="765"/>
        <v>1.0246595166127885E-2</v>
      </c>
      <c r="DP219" s="23">
        <f t="shared" si="766"/>
        <v>0.54317457724042151</v>
      </c>
      <c r="DQ219" s="23">
        <f t="shared" si="767"/>
        <v>0.45682542275957849</v>
      </c>
      <c r="DR219" s="25">
        <v>85687</v>
      </c>
      <c r="DS219" s="25">
        <v>25337</v>
      </c>
      <c r="DT219" s="25">
        <v>18509</v>
      </c>
      <c r="DU219" s="18">
        <v>90</v>
      </c>
      <c r="DV219" s="25">
        <v>29591</v>
      </c>
      <c r="DW219" s="18">
        <v>463</v>
      </c>
      <c r="DX219" s="25">
        <v>10923</v>
      </c>
      <c r="DY219" s="18">
        <v>774</v>
      </c>
      <c r="DZ219" s="17">
        <f t="shared" si="768"/>
        <v>0.85808815806365024</v>
      </c>
      <c r="EA219" s="17">
        <f t="shared" si="769"/>
        <v>0.14191184193634976</v>
      </c>
      <c r="EB219" s="25">
        <v>85687</v>
      </c>
      <c r="EC219" s="25">
        <v>9949</v>
      </c>
      <c r="ED219" s="18">
        <v>567</v>
      </c>
      <c r="EE219" s="25">
        <v>64306</v>
      </c>
      <c r="EF219" s="17">
        <f t="shared" si="869"/>
        <v>0.75047556805583115</v>
      </c>
      <c r="EG219" s="25">
        <v>10072</v>
      </c>
      <c r="EH219" s="18">
        <v>793</v>
      </c>
      <c r="EI219" s="17">
        <f t="shared" si="770"/>
        <v>0.12272573435877088</v>
      </c>
      <c r="EJ219" s="17">
        <f t="shared" si="771"/>
        <v>0.11754408486701599</v>
      </c>
      <c r="EK219" s="69">
        <f t="shared" si="772"/>
        <v>0.29936863234796413</v>
      </c>
      <c r="EL219" s="27">
        <v>259048</v>
      </c>
      <c r="EM219" s="25">
        <v>246156</v>
      </c>
      <c r="EN219" s="25">
        <v>12892</v>
      </c>
      <c r="EO219" s="59">
        <v>0.95023316142182135</v>
      </c>
      <c r="EP219" s="25">
        <v>120422</v>
      </c>
      <c r="EQ219" s="25">
        <v>116216</v>
      </c>
      <c r="ER219" s="25">
        <v>4206</v>
      </c>
      <c r="ES219" s="59">
        <v>0.96507282722426135</v>
      </c>
      <c r="ET219" s="25">
        <v>138626</v>
      </c>
      <c r="EU219" s="25">
        <v>129940</v>
      </c>
      <c r="EV219" s="25">
        <v>8686</v>
      </c>
      <c r="EW219" s="59">
        <v>0.93734220131865598</v>
      </c>
      <c r="EX219" s="25">
        <v>131498</v>
      </c>
      <c r="EY219" s="25">
        <v>126835</v>
      </c>
      <c r="EZ219" s="25">
        <v>4663</v>
      </c>
      <c r="FA219" s="59">
        <v>0.96453938462942401</v>
      </c>
      <c r="FB219" s="25">
        <v>127550</v>
      </c>
      <c r="FC219" s="25">
        <v>119321</v>
      </c>
      <c r="FD219" s="25">
        <v>8229</v>
      </c>
      <c r="FE219" s="59">
        <v>0.93548412387299096</v>
      </c>
      <c r="FF219" s="25">
        <v>153743</v>
      </c>
      <c r="FG219" s="25">
        <v>55889</v>
      </c>
      <c r="FH219" s="25">
        <v>87646</v>
      </c>
      <c r="FI219" s="25">
        <v>10208</v>
      </c>
      <c r="FJ219" s="23">
        <f t="shared" si="773"/>
        <v>6.639651886589959E-2</v>
      </c>
      <c r="FK219" s="23">
        <f t="shared" si="774"/>
        <v>0.57008123947106537</v>
      </c>
      <c r="FL219" s="36">
        <f t="shared" si="775"/>
        <v>5.4750195924764888</v>
      </c>
      <c r="FM219" s="25">
        <v>74937</v>
      </c>
      <c r="FN219" s="25">
        <v>27640</v>
      </c>
      <c r="FO219" s="17">
        <f t="shared" si="776"/>
        <v>0.36884316158906816</v>
      </c>
      <c r="FP219" s="25">
        <v>42249</v>
      </c>
      <c r="FQ219" s="17">
        <f t="shared" si="777"/>
        <v>0.56379358661275469</v>
      </c>
      <c r="FR219" s="25">
        <v>5048</v>
      </c>
      <c r="FS219" s="17">
        <f t="shared" si="778"/>
        <v>6.7363251798177134E-2</v>
      </c>
      <c r="FT219" s="25">
        <v>78806</v>
      </c>
      <c r="FU219" s="25">
        <v>28249</v>
      </c>
      <c r="FV219" s="25">
        <v>45397</v>
      </c>
      <c r="FW219" s="17">
        <f t="shared" si="779"/>
        <v>6.5477247925284879E-2</v>
      </c>
      <c r="FX219" s="17">
        <f t="shared" si="780"/>
        <v>0.57606019846204604</v>
      </c>
      <c r="FY219" s="25">
        <v>5160</v>
      </c>
      <c r="FZ219" s="25">
        <v>214433</v>
      </c>
      <c r="GA219" s="25">
        <v>17370</v>
      </c>
      <c r="GB219" s="25">
        <v>96003</v>
      </c>
      <c r="GC219" s="25">
        <v>43433</v>
      </c>
      <c r="GD219" s="25">
        <v>25703</v>
      </c>
      <c r="GE219" s="18">
        <v>468</v>
      </c>
      <c r="GF219" s="25">
        <v>25087</v>
      </c>
      <c r="GG219" s="25">
        <v>1745</v>
      </c>
      <c r="GH219" s="18">
        <v>292</v>
      </c>
      <c r="GI219" s="25">
        <v>4332</v>
      </c>
      <c r="GJ219" s="10">
        <f t="shared" si="781"/>
        <v>17370</v>
      </c>
      <c r="GK219" s="10">
        <f t="shared" si="870"/>
        <v>197063</v>
      </c>
      <c r="GL219" s="10">
        <f t="shared" si="871"/>
        <v>101060</v>
      </c>
      <c r="GM219" s="10">
        <f t="shared" si="782"/>
        <v>113373</v>
      </c>
      <c r="GN219" s="10">
        <f t="shared" si="872"/>
        <v>57627</v>
      </c>
      <c r="GO219" s="17">
        <f t="shared" si="783"/>
        <v>8.1004323028638317E-2</v>
      </c>
      <c r="GP219" s="17">
        <f t="shared" si="873"/>
        <v>0.91899567697136164</v>
      </c>
      <c r="GQ219" s="17">
        <f t="shared" si="874"/>
        <v>0.47128940041877881</v>
      </c>
      <c r="GR219" s="17">
        <f t="shared" si="875"/>
        <v>0.26874128515666901</v>
      </c>
      <c r="GS219" s="17">
        <f t="shared" si="784"/>
        <v>0.69514253869507026</v>
      </c>
      <c r="GT219" s="25">
        <v>101280</v>
      </c>
      <c r="GU219" s="25">
        <v>6492</v>
      </c>
      <c r="GV219" s="25">
        <v>42076</v>
      </c>
      <c r="GW219" s="25">
        <v>24630</v>
      </c>
      <c r="GX219" s="25">
        <v>14139</v>
      </c>
      <c r="GY219" s="18">
        <v>320</v>
      </c>
      <c r="GZ219" s="25">
        <v>10761</v>
      </c>
      <c r="HA219" s="25">
        <v>509</v>
      </c>
      <c r="HB219" s="18">
        <v>187</v>
      </c>
      <c r="HC219" s="25">
        <v>2166</v>
      </c>
      <c r="HD219" s="23">
        <f t="shared" si="785"/>
        <v>6.4099526066350707E-2</v>
      </c>
      <c r="HE219" s="23">
        <f t="shared" si="786"/>
        <v>0.93590047393364928</v>
      </c>
      <c r="HF219" s="23">
        <f t="shared" si="787"/>
        <v>0.52045813586097944</v>
      </c>
      <c r="HG219" s="23">
        <f t="shared" si="788"/>
        <v>0.27727093206951026</v>
      </c>
      <c r="HH219" s="25">
        <v>113153</v>
      </c>
      <c r="HI219" s="25">
        <v>10878</v>
      </c>
      <c r="HJ219" s="25">
        <v>53927</v>
      </c>
      <c r="HK219" s="25">
        <v>18803</v>
      </c>
      <c r="HL219" s="25">
        <v>11564</v>
      </c>
      <c r="HM219" s="18">
        <v>148</v>
      </c>
      <c r="HN219" s="25">
        <v>14326</v>
      </c>
      <c r="HO219" s="25">
        <v>1236</v>
      </c>
      <c r="HP219" s="18">
        <v>105</v>
      </c>
      <c r="HQ219" s="25">
        <v>2166</v>
      </c>
      <c r="HR219" s="23">
        <f t="shared" si="789"/>
        <v>9.6135321202265964E-2</v>
      </c>
      <c r="HS219" s="23">
        <f t="shared" si="790"/>
        <v>0.90386467879773402</v>
      </c>
      <c r="HT219" s="80">
        <f t="shared" si="791"/>
        <v>0.42727987768773251</v>
      </c>
      <c r="HU219" s="27">
        <v>318371</v>
      </c>
      <c r="HV219" s="25">
        <v>16056</v>
      </c>
      <c r="HW219" s="25">
        <v>65406</v>
      </c>
      <c r="HX219" s="25">
        <v>8064</v>
      </c>
      <c r="HY219" s="25">
        <v>57052</v>
      </c>
      <c r="HZ219" s="25">
        <v>13972</v>
      </c>
      <c r="IA219" s="25">
        <v>6772</v>
      </c>
      <c r="IB219" s="18">
        <v>960</v>
      </c>
      <c r="IC219" s="25">
        <v>41873</v>
      </c>
      <c r="ID219" s="25">
        <v>68859</v>
      </c>
      <c r="IE219" s="25">
        <v>17568</v>
      </c>
      <c r="IF219" s="18">
        <v>2634</v>
      </c>
      <c r="IG219" s="25">
        <v>19155</v>
      </c>
      <c r="IH219" s="17">
        <f t="shared" si="792"/>
        <v>0.260171309572794</v>
      </c>
      <c r="II219" s="17">
        <f t="shared" si="793"/>
        <v>4.3885906693762938E-2</v>
      </c>
      <c r="IJ219" s="30">
        <f t="shared" si="794"/>
        <v>22.78635843114801</v>
      </c>
      <c r="IK219" s="17">
        <f t="shared" si="866"/>
        <v>0.31148676986049167</v>
      </c>
      <c r="IL219" s="25">
        <v>153090</v>
      </c>
      <c r="IM219" s="25">
        <v>9292</v>
      </c>
      <c r="IN219" s="25">
        <v>44526</v>
      </c>
      <c r="IO219" s="25">
        <v>6102</v>
      </c>
      <c r="IP219" s="25">
        <v>38143</v>
      </c>
      <c r="IQ219" s="25">
        <v>6680</v>
      </c>
      <c r="IR219" s="25">
        <v>4142</v>
      </c>
      <c r="IS219" s="18">
        <v>633</v>
      </c>
      <c r="IT219" s="25">
        <v>20476</v>
      </c>
      <c r="IU219" s="25">
        <v>1761</v>
      </c>
      <c r="IV219" s="25">
        <v>7505</v>
      </c>
      <c r="IW219" s="18">
        <v>1380</v>
      </c>
      <c r="IX219" s="25">
        <v>12450</v>
      </c>
      <c r="IY219" s="17">
        <f t="shared" si="795"/>
        <v>0.7112482853223594</v>
      </c>
      <c r="IZ219" s="25">
        <v>165281</v>
      </c>
      <c r="JA219" s="25">
        <v>6764</v>
      </c>
      <c r="JB219" s="25">
        <v>20880</v>
      </c>
      <c r="JC219" s="25">
        <v>1962</v>
      </c>
      <c r="JD219" s="25">
        <v>18909</v>
      </c>
      <c r="JE219" s="25">
        <v>7292</v>
      </c>
      <c r="JF219" s="25">
        <v>2630</v>
      </c>
      <c r="JG219" s="18">
        <v>327</v>
      </c>
      <c r="JH219" s="25">
        <v>21397</v>
      </c>
      <c r="JI219" s="25">
        <v>67098</v>
      </c>
      <c r="JJ219" s="25">
        <v>10063</v>
      </c>
      <c r="JK219" s="18">
        <v>1254</v>
      </c>
      <c r="JL219" s="25">
        <v>6705</v>
      </c>
      <c r="JM219" s="80">
        <f t="shared" si="796"/>
        <v>0.35356151039744438</v>
      </c>
      <c r="JN219" s="27">
        <v>318371</v>
      </c>
      <c r="JO219" s="25">
        <v>246911</v>
      </c>
      <c r="JP219" s="18">
        <v>828</v>
      </c>
      <c r="JQ219" s="18">
        <v>652</v>
      </c>
      <c r="JR219" s="18">
        <v>1282</v>
      </c>
      <c r="JS219" s="18">
        <v>1683</v>
      </c>
      <c r="JT219" s="18">
        <v>570</v>
      </c>
      <c r="JU219" s="18">
        <v>194</v>
      </c>
      <c r="JV219" s="18">
        <v>384</v>
      </c>
      <c r="JW219" s="25">
        <v>65867</v>
      </c>
      <c r="JX219" s="17">
        <f t="shared" si="797"/>
        <v>0.20688756199528224</v>
      </c>
      <c r="JY219" s="17">
        <f t="shared" si="798"/>
        <v>0.79311243800471776</v>
      </c>
      <c r="JZ219" s="25">
        <v>161316</v>
      </c>
      <c r="KA219" s="25">
        <v>125976</v>
      </c>
      <c r="KB219" s="18">
        <v>764</v>
      </c>
      <c r="KC219" s="18">
        <v>499</v>
      </c>
      <c r="KD219" s="18">
        <v>775</v>
      </c>
      <c r="KE219" s="18">
        <v>1238</v>
      </c>
      <c r="KF219" s="18">
        <v>308</v>
      </c>
      <c r="KG219" s="18">
        <v>181</v>
      </c>
      <c r="KH219" s="18">
        <v>281</v>
      </c>
      <c r="KI219" s="25">
        <v>31294</v>
      </c>
      <c r="KJ219" s="17">
        <f t="shared" si="799"/>
        <v>0.19399191648689529</v>
      </c>
      <c r="KK219" s="25">
        <v>157055</v>
      </c>
      <c r="KL219" s="25">
        <v>120935</v>
      </c>
      <c r="KM219" s="18">
        <v>64</v>
      </c>
      <c r="KN219" s="18">
        <v>153</v>
      </c>
      <c r="KO219" s="18">
        <v>507</v>
      </c>
      <c r="KP219" s="18">
        <v>445</v>
      </c>
      <c r="KQ219" s="18">
        <v>262</v>
      </c>
      <c r="KR219" s="18">
        <v>13</v>
      </c>
      <c r="KS219" s="18">
        <v>103</v>
      </c>
      <c r="KT219" s="25">
        <v>34573</v>
      </c>
      <c r="KU219" s="69">
        <f t="shared" ref="KU219:KU250" si="877">KT219/KK219</f>
        <v>0.22013307440068766</v>
      </c>
      <c r="KV219" s="27">
        <v>380985</v>
      </c>
      <c r="KW219" s="25">
        <v>350582</v>
      </c>
      <c r="KX219" s="25">
        <v>30403</v>
      </c>
      <c r="KY219" s="59">
        <v>7.9801042035775691E-2</v>
      </c>
      <c r="KZ219" s="25">
        <v>19466</v>
      </c>
      <c r="LA219" s="25">
        <v>7510</v>
      </c>
      <c r="LB219" s="25">
        <v>11980</v>
      </c>
      <c r="LC219" s="25">
        <v>10653</v>
      </c>
      <c r="LD219" s="25">
        <v>184804</v>
      </c>
      <c r="LE219" s="25">
        <v>170888</v>
      </c>
      <c r="LF219" s="25">
        <v>13916</v>
      </c>
      <c r="LG219" s="59">
        <v>7.5301400402588689E-2</v>
      </c>
      <c r="LH219" s="25">
        <v>196181</v>
      </c>
      <c r="LI219" s="25">
        <v>179694</v>
      </c>
      <c r="LJ219" s="25">
        <v>16487</v>
      </c>
      <c r="LK219" s="35">
        <v>8.4039738812627107E-2</v>
      </c>
      <c r="LL219" s="27">
        <v>85687</v>
      </c>
      <c r="LM219" s="25">
        <v>1150</v>
      </c>
      <c r="LN219" s="25">
        <v>70579</v>
      </c>
      <c r="LO219" s="25">
        <v>2004</v>
      </c>
      <c r="LP219" s="25">
        <v>1976</v>
      </c>
      <c r="LQ219" s="18">
        <v>417</v>
      </c>
      <c r="LR219" s="25">
        <v>9561</v>
      </c>
      <c r="LS219" s="23">
        <f t="shared" si="800"/>
        <v>0.11158051979880262</v>
      </c>
      <c r="LT219" s="23">
        <f t="shared" si="801"/>
        <v>0.88841948020119732</v>
      </c>
      <c r="LU219" s="17">
        <f t="shared" si="802"/>
        <v>0.83710481169839068</v>
      </c>
      <c r="LV219" s="25">
        <v>85687</v>
      </c>
      <c r="LW219" s="18">
        <v>801</v>
      </c>
      <c r="LX219" s="25">
        <v>18771</v>
      </c>
      <c r="LY219" s="25">
        <v>29133</v>
      </c>
      <c r="LZ219" s="25">
        <v>12398</v>
      </c>
      <c r="MA219" s="25">
        <v>8645</v>
      </c>
      <c r="MB219" s="18">
        <v>722</v>
      </c>
      <c r="MC219" s="18">
        <v>1239</v>
      </c>
      <c r="MD219" s="25">
        <v>8113</v>
      </c>
      <c r="ME219" s="25">
        <v>4435</v>
      </c>
      <c r="MF219" s="18">
        <v>1430</v>
      </c>
      <c r="MG219" s="17">
        <f t="shared" si="803"/>
        <v>0.12377606871520767</v>
      </c>
      <c r="MH219" s="17">
        <f t="shared" si="804"/>
        <v>0.66308774960028938</v>
      </c>
      <c r="MI219" s="25">
        <v>85687</v>
      </c>
      <c r="MJ219" s="25">
        <v>1982</v>
      </c>
      <c r="MK219" s="25">
        <v>32601</v>
      </c>
      <c r="ML219" s="25">
        <v>20833</v>
      </c>
      <c r="MM219" s="25">
        <v>12885</v>
      </c>
      <c r="MN219" s="25">
        <v>5377</v>
      </c>
      <c r="MO219" s="25">
        <v>9458</v>
      </c>
      <c r="MP219" s="18">
        <v>811</v>
      </c>
      <c r="MQ219" s="18">
        <v>68</v>
      </c>
      <c r="MR219" s="18">
        <v>516</v>
      </c>
      <c r="MS219" s="18">
        <v>1156</v>
      </c>
      <c r="MT219" s="17">
        <f t="shared" si="805"/>
        <v>0.65698413995121785</v>
      </c>
      <c r="MU219" s="69">
        <f t="shared" si="806"/>
        <v>0.75009628064934009</v>
      </c>
      <c r="MV219" s="27">
        <v>85687</v>
      </c>
      <c r="MW219" s="25">
        <v>32064</v>
      </c>
      <c r="MX219" s="25">
        <v>14919</v>
      </c>
      <c r="MY219" s="25">
        <v>11177</v>
      </c>
      <c r="MZ219" s="25">
        <v>15616</v>
      </c>
      <c r="NA219" s="25">
        <v>8911</v>
      </c>
      <c r="NB219" s="18">
        <v>209</v>
      </c>
      <c r="NC219" s="25">
        <v>2553</v>
      </c>
      <c r="ND219" s="18">
        <v>238</v>
      </c>
      <c r="NE219" s="17">
        <f t="shared" si="807"/>
        <v>0.37419912005321693</v>
      </c>
      <c r="NF219" s="10">
        <f t="shared" si="808"/>
        <v>132320.55084201804</v>
      </c>
      <c r="NG219" s="17">
        <f t="shared" si="809"/>
        <v>0.50798837629978877</v>
      </c>
      <c r="NH219" s="25">
        <v>85687</v>
      </c>
      <c r="NI219" s="25">
        <v>12024</v>
      </c>
      <c r="NJ219" s="18">
        <v>143</v>
      </c>
      <c r="NK219" s="18">
        <v>325</v>
      </c>
      <c r="NL219" s="18">
        <v>177</v>
      </c>
      <c r="NM219" s="25">
        <v>49915</v>
      </c>
      <c r="NN219" s="25">
        <v>21860</v>
      </c>
      <c r="NO219" s="18">
        <v>305</v>
      </c>
      <c r="NP219" s="18">
        <v>17</v>
      </c>
      <c r="NQ219" s="32">
        <v>921</v>
      </c>
      <c r="NR219" s="27">
        <v>85687</v>
      </c>
      <c r="NS219" s="37">
        <f t="shared" si="810"/>
        <v>1.475299637051128</v>
      </c>
      <c r="NT219" s="37">
        <f t="shared" si="811"/>
        <v>0.39808987102720605</v>
      </c>
      <c r="NU219" s="37">
        <f t="shared" si="812"/>
        <v>0.6778284050817156</v>
      </c>
      <c r="NV219" s="17">
        <f t="shared" si="813"/>
        <v>0.13764066592985857</v>
      </c>
      <c r="NW219" s="10">
        <f t="shared" si="814"/>
        <v>38997</v>
      </c>
      <c r="NX219" s="17">
        <f t="shared" si="815"/>
        <v>0.45510987664406505</v>
      </c>
      <c r="NY219" s="19">
        <f t="shared" si="816"/>
        <v>0.70278793995206257</v>
      </c>
      <c r="NZ219" s="25">
        <v>29087</v>
      </c>
      <c r="OA219" s="25">
        <v>46690</v>
      </c>
      <c r="OB219" s="25">
        <v>4229</v>
      </c>
      <c r="OC219" s="25">
        <v>36073</v>
      </c>
      <c r="OD219" s="25">
        <v>3099</v>
      </c>
      <c r="OE219" s="25">
        <v>7236</v>
      </c>
      <c r="OF219" s="17">
        <f t="shared" si="817"/>
        <v>0.42098568044160722</v>
      </c>
      <c r="OG219" s="17">
        <f t="shared" si="818"/>
        <v>0.33945639361863528</v>
      </c>
      <c r="OH219" s="17">
        <f t="shared" si="819"/>
        <v>0.54489012335593501</v>
      </c>
      <c r="OI219" s="69">
        <f t="shared" si="820"/>
        <v>8.4446882257518646E-2</v>
      </c>
      <c r="OJ219" s="27">
        <v>85687</v>
      </c>
      <c r="OK219" s="25">
        <v>1810</v>
      </c>
      <c r="OL219" s="25">
        <v>28752</v>
      </c>
      <c r="OM219" s="25">
        <v>37300</v>
      </c>
      <c r="ON219" s="18">
        <v>796</v>
      </c>
      <c r="OO219" s="25">
        <v>4768</v>
      </c>
      <c r="OP219" s="25">
        <v>3251</v>
      </c>
      <c r="OQ219" s="25">
        <v>8628</v>
      </c>
      <c r="OR219" s="69">
        <f t="shared" si="821"/>
        <v>0.40390024157690196</v>
      </c>
      <c r="OS219" s="22">
        <v>139638</v>
      </c>
      <c r="OT219" s="22">
        <v>139638</v>
      </c>
      <c r="OU219" s="38">
        <f t="shared" ref="OU219:OU244" si="878">OT219/RG219</f>
        <v>0.975554887974458</v>
      </c>
      <c r="OV219" s="39">
        <v>0.82914213895930911</v>
      </c>
      <c r="OW219" s="22">
        <v>11577975</v>
      </c>
      <c r="OX219" s="36">
        <f t="shared" ref="OX219:OX244" si="879">OW219*40.918</f>
        <v>473747581.05000001</v>
      </c>
      <c r="OY219" s="36">
        <f t="shared" ref="OY219:OY244" si="880">OT219/2.47105*167.424464</f>
        <v>9461086.300978126</v>
      </c>
      <c r="OZ219" s="22"/>
      <c r="PA219" s="22"/>
      <c r="PB219" s="38">
        <f t="shared" ref="PB219:PB244" si="881">PA219/RG219</f>
        <v>0</v>
      </c>
      <c r="PC219" s="39">
        <v>0</v>
      </c>
      <c r="PD219" s="22"/>
      <c r="PE219" s="40">
        <f t="shared" si="822"/>
        <v>0</v>
      </c>
      <c r="PF219" s="36">
        <f t="shared" si="823"/>
        <v>0</v>
      </c>
      <c r="PG219" s="22">
        <v>152</v>
      </c>
      <c r="PH219" s="22">
        <v>152</v>
      </c>
      <c r="PI219" s="38">
        <f t="shared" ref="PI219:PI244" si="882">PH219/RG219</f>
        <v>1.0619196993090535E-3</v>
      </c>
      <c r="PJ219" s="39">
        <v>7.822368421052632E-2</v>
      </c>
      <c r="PK219" s="22">
        <v>1189</v>
      </c>
      <c r="PL219" s="41">
        <f t="shared" si="824"/>
        <v>48651.502</v>
      </c>
      <c r="PM219" s="36">
        <f t="shared" si="825"/>
        <v>12425.487141093867</v>
      </c>
      <c r="PN219" s="22">
        <v>550</v>
      </c>
      <c r="PO219" s="22">
        <v>550</v>
      </c>
      <c r="PP219" s="38">
        <f t="shared" ref="PP219:PP244" si="883">PO219/RG219</f>
        <v>3.8424725961840752E-3</v>
      </c>
      <c r="PQ219" s="39">
        <v>0.44661818181818186</v>
      </c>
      <c r="PR219" s="22">
        <v>24564</v>
      </c>
      <c r="PS219" s="41">
        <f t="shared" si="826"/>
        <v>1005109.752</v>
      </c>
      <c r="PT219" s="36">
        <f t="shared" si="827"/>
        <v>72115.092774326709</v>
      </c>
      <c r="PU219" s="22"/>
      <c r="PV219" s="22"/>
      <c r="PW219" s="38">
        <f t="shared" ref="PW219:PW244" si="884">PV219/RG219</f>
        <v>0</v>
      </c>
      <c r="PX219" s="39">
        <v>0</v>
      </c>
      <c r="PY219" s="22"/>
      <c r="PZ219" s="36">
        <f t="shared" si="828"/>
        <v>0</v>
      </c>
      <c r="QA219" s="22"/>
      <c r="QB219" s="22"/>
      <c r="QC219" s="39">
        <v>0</v>
      </c>
      <c r="QD219" s="22"/>
      <c r="QE219" s="22">
        <f t="shared" si="829"/>
        <v>0</v>
      </c>
      <c r="QF219" s="22"/>
      <c r="QG219" s="22"/>
      <c r="QH219" s="22"/>
      <c r="QI219" s="38">
        <f t="shared" ref="QI219:QI244" si="885">QH219/RG219</f>
        <v>0</v>
      </c>
      <c r="QJ219" s="39">
        <v>0</v>
      </c>
      <c r="QK219" s="22"/>
      <c r="QL219" s="42">
        <f t="shared" si="830"/>
        <v>0</v>
      </c>
      <c r="QM219" s="22">
        <f t="shared" ref="QM219:QM244" si="886">QN219+QT219+QZ219</f>
        <v>2797</v>
      </c>
      <c r="QN219" s="22">
        <v>62</v>
      </c>
      <c r="QO219" s="22">
        <v>62</v>
      </c>
      <c r="QP219" s="38">
        <f t="shared" ref="QP219:QP244" si="887">QO219/RG219</f>
        <v>4.3315145629711397E-4</v>
      </c>
      <c r="QQ219" s="39">
        <v>0.1432258064516129</v>
      </c>
      <c r="QR219" s="22">
        <v>888</v>
      </c>
      <c r="QS219" s="36">
        <f t="shared" si="831"/>
        <v>14577.608708848466</v>
      </c>
      <c r="QT219" s="22">
        <v>123</v>
      </c>
      <c r="QU219" s="22">
        <v>123</v>
      </c>
      <c r="QV219" s="38">
        <f t="shared" ref="QV219:QV244" si="888">QU219/RG219</f>
        <v>8.5931659878298418E-4</v>
      </c>
      <c r="QW219" s="39">
        <v>0.12089430894308943</v>
      </c>
      <c r="QX219" s="22">
        <v>1487</v>
      </c>
      <c r="QY219" s="36">
        <f t="shared" si="832"/>
        <v>28920.094696586475</v>
      </c>
      <c r="QZ219" s="22">
        <v>2612</v>
      </c>
      <c r="RA219" s="22">
        <v>2612</v>
      </c>
      <c r="RB219" s="38">
        <f t="shared" ref="RB219:RB244" si="889">RA219/RG219</f>
        <v>1.8248251674968737E-2</v>
      </c>
      <c r="RC219" s="39">
        <v>0.16650076569678407</v>
      </c>
      <c r="RD219" s="22">
        <v>43490</v>
      </c>
      <c r="RE219" s="36">
        <f t="shared" si="833"/>
        <v>282229.82133101311</v>
      </c>
      <c r="RF219" s="10">
        <f t="shared" ref="RF219:RF243" si="890">QZ219+QT219+QG219+QA219+PU219+PN219+PG219+OZ219+OS219+QN219</f>
        <v>143137</v>
      </c>
      <c r="RG219" s="10">
        <f t="shared" ref="RG219:RG244" si="891">RA219+QU219++PV219+PO219+PH219+PA219+QB219+OT219+QO219+QH219</f>
        <v>143137</v>
      </c>
      <c r="RH219" s="17">
        <f t="shared" ref="RH219:RH244" si="892">RG219/(MAX($RG$6:$RG$335))</f>
        <v>0.18409595723801403</v>
      </c>
      <c r="RI219" s="17">
        <f t="shared" ref="RI219:RI244" si="893">RG219/(SUM($RG$6:$RG$335))</f>
        <v>4.205994746539576E-3</v>
      </c>
      <c r="RJ219" s="17">
        <f t="shared" ref="RJ219:RJ244" si="894">OY219/RR219</f>
        <v>0.95843851939731006</v>
      </c>
      <c r="RK219" s="17">
        <f t="shared" ref="RK219:RK244" si="895">PF219/RR219</f>
        <v>0</v>
      </c>
      <c r="RL219" s="17">
        <f t="shared" ref="RL219:RL244" si="896">PT219/RR219</f>
        <v>7.305491203233149E-3</v>
      </c>
      <c r="RM219" s="17">
        <f t="shared" ref="RM219:RM244" si="897">PZ219/RR219</f>
        <v>0</v>
      </c>
      <c r="RN219" s="17">
        <f t="shared" ref="RN219:RN244" si="898">QS219/RR219</f>
        <v>1.4767587212281955E-3</v>
      </c>
      <c r="RO219" s="17">
        <f t="shared" ref="RO219:RO244" si="899">QY219/RR219</f>
        <v>2.9296987534043238E-3</v>
      </c>
      <c r="RP219" s="17">
        <f t="shared" ref="RP219:RP244" si="900">RE219/RR219</f>
        <v>2.8590790051064029E-2</v>
      </c>
      <c r="RQ219" s="17">
        <f t="shared" ref="RQ219:RQ244" si="901">QL219/RR219</f>
        <v>0</v>
      </c>
      <c r="RR219" s="36">
        <f t="shared" ref="RR219:RR244" si="902">RE219+QY219+QS219+QL219+PZ219+PT219+PM219+PF219+OY219</f>
        <v>9871354.4056299943</v>
      </c>
      <c r="RS219" s="36">
        <f t="shared" ref="RS219:RS244" si="903">RR219/AM219</f>
        <v>25.910086763599601</v>
      </c>
      <c r="RT219" s="10">
        <f t="shared" ref="RT219:RT244" si="904">RF219-RG219</f>
        <v>0</v>
      </c>
      <c r="RU219" s="17">
        <f t="shared" ref="RU219:RU243" si="905">RT219/RF219</f>
        <v>0</v>
      </c>
      <c r="RV219" s="37">
        <f t="shared" ref="RV219:RV243" si="906">AM219/RF219</f>
        <v>2.6616807673767089</v>
      </c>
      <c r="RW219" s="36">
        <f t="shared" ref="RW219:RW244" si="907">RG219/AM219</f>
        <v>0.37570245547724979</v>
      </c>
      <c r="RX219" s="85">
        <v>1.1081890000000001</v>
      </c>
      <c r="RY219" s="93">
        <v>256</v>
      </c>
      <c r="RZ219" s="43" t="b">
        <v>1</v>
      </c>
      <c r="SA219" s="18" t="b">
        <v>0</v>
      </c>
      <c r="SB219" s="18" t="b">
        <v>1</v>
      </c>
      <c r="SC219" s="18" t="b">
        <v>0</v>
      </c>
      <c r="SD219" s="18" t="b">
        <v>0</v>
      </c>
      <c r="SE219" s="32" t="b">
        <v>1</v>
      </c>
      <c r="SF219" s="43" t="b">
        <v>0</v>
      </c>
      <c r="SG219" s="18" t="b">
        <v>0</v>
      </c>
      <c r="SH219" s="18"/>
      <c r="SI219" s="18"/>
      <c r="SJ219" s="18"/>
      <c r="SK219" s="18"/>
      <c r="SL219" s="18"/>
      <c r="SM219" s="18"/>
      <c r="SN219" s="18"/>
      <c r="SO219" s="18"/>
      <c r="SP219" s="18"/>
      <c r="SQ219" s="17">
        <f t="shared" si="834"/>
        <v>0</v>
      </c>
      <c r="SR219" s="17">
        <f t="shared" si="835"/>
        <v>0</v>
      </c>
      <c r="SS219" s="17">
        <f t="shared" si="836"/>
        <v>0</v>
      </c>
      <c r="ST219" s="17">
        <f t="shared" si="837"/>
        <v>0</v>
      </c>
      <c r="SU219" s="17">
        <f t="shared" si="838"/>
        <v>0</v>
      </c>
      <c r="SV219" s="17">
        <f t="shared" si="868"/>
        <v>0</v>
      </c>
      <c r="SW219" s="17">
        <f t="shared" si="839"/>
        <v>0</v>
      </c>
      <c r="SX219" s="17">
        <f t="shared" si="840"/>
        <v>0</v>
      </c>
      <c r="SY219" s="17">
        <f t="shared" si="841"/>
        <v>0</v>
      </c>
      <c r="SZ219" s="17">
        <f t="shared" si="842"/>
        <v>0</v>
      </c>
      <c r="TA219" s="17">
        <f t="shared" si="843"/>
        <v>0</v>
      </c>
      <c r="TB219" s="24">
        <f t="shared" si="844"/>
        <v>620</v>
      </c>
      <c r="TC219" s="69">
        <f t="shared" si="845"/>
        <v>1</v>
      </c>
      <c r="TD219" s="17">
        <f t="shared" si="867"/>
        <v>2.6014568158168575E-6</v>
      </c>
      <c r="TE219" s="95">
        <v>23</v>
      </c>
      <c r="TF219" s="71"/>
      <c r="TG219" s="71">
        <v>47</v>
      </c>
      <c r="TH219" s="71">
        <v>46</v>
      </c>
      <c r="TI219" s="71"/>
      <c r="TJ219" s="71">
        <v>1</v>
      </c>
      <c r="TK219" s="71">
        <v>176</v>
      </c>
      <c r="TL219" s="71"/>
      <c r="TM219" s="71">
        <v>91</v>
      </c>
      <c r="TN219" s="71"/>
      <c r="TO219" s="71">
        <v>26</v>
      </c>
      <c r="TP219" s="71"/>
      <c r="TQ219" s="71">
        <v>2</v>
      </c>
      <c r="TR219" s="72">
        <v>13</v>
      </c>
      <c r="TS219" s="72"/>
      <c r="TT219" s="72"/>
      <c r="TU219" s="72">
        <v>39</v>
      </c>
      <c r="TV219" s="72">
        <v>85</v>
      </c>
      <c r="TW219" s="72"/>
      <c r="TX219" s="72"/>
      <c r="TY219" s="72">
        <v>31</v>
      </c>
      <c r="TZ219" s="72">
        <v>486</v>
      </c>
      <c r="UA219" s="72"/>
      <c r="UB219" s="72">
        <v>154</v>
      </c>
      <c r="UC219" s="72"/>
      <c r="UD219" s="72"/>
      <c r="UE219" s="72">
        <v>1</v>
      </c>
      <c r="UF219" s="72">
        <v>2</v>
      </c>
      <c r="UG219" s="72">
        <v>82</v>
      </c>
      <c r="UH219" s="72"/>
      <c r="UI219" s="72">
        <v>2</v>
      </c>
      <c r="UJ219" s="73">
        <v>14</v>
      </c>
      <c r="UK219" s="73"/>
      <c r="UL219" s="73"/>
      <c r="UM219" s="73">
        <v>130</v>
      </c>
      <c r="UN219" s="73">
        <v>121</v>
      </c>
      <c r="UO219" s="73">
        <v>1</v>
      </c>
      <c r="UP219" s="73"/>
      <c r="UQ219" s="73">
        <v>38</v>
      </c>
      <c r="UR219" s="73">
        <v>190</v>
      </c>
      <c r="US219" s="73">
        <v>178</v>
      </c>
      <c r="UT219" s="73"/>
      <c r="UU219" s="73"/>
      <c r="UV219" s="73">
        <v>1</v>
      </c>
      <c r="UW219" s="73">
        <v>1</v>
      </c>
      <c r="UX219" s="73"/>
      <c r="UY219" s="73">
        <v>105</v>
      </c>
      <c r="UZ219" s="73"/>
      <c r="VA219" s="73"/>
      <c r="VB219" s="73">
        <v>25</v>
      </c>
      <c r="VC219" s="73"/>
      <c r="VD219" s="73"/>
      <c r="VE219" s="73">
        <v>131</v>
      </c>
      <c r="VF219" s="73">
        <v>100</v>
      </c>
      <c r="VG219" s="73">
        <v>1</v>
      </c>
      <c r="VH219" s="73">
        <v>1</v>
      </c>
      <c r="VI219" s="73">
        <v>27</v>
      </c>
      <c r="VJ219" s="73">
        <v>185</v>
      </c>
      <c r="VK219" s="73">
        <v>180</v>
      </c>
      <c r="VL219" s="73"/>
      <c r="VM219" s="73"/>
      <c r="VN219" s="73">
        <v>1</v>
      </c>
      <c r="VO219" s="73">
        <v>1</v>
      </c>
      <c r="VP219" s="73">
        <v>109</v>
      </c>
      <c r="VQ219" s="73"/>
      <c r="VR219" s="73"/>
      <c r="VS219" s="73">
        <v>13</v>
      </c>
      <c r="VT219" s="73"/>
      <c r="VU219" s="73"/>
      <c r="VV219" s="73">
        <v>113</v>
      </c>
      <c r="VW219" s="73">
        <v>94</v>
      </c>
      <c r="VX219" s="73">
        <v>13</v>
      </c>
      <c r="VY219" s="73">
        <v>1</v>
      </c>
      <c r="VZ219" s="73">
        <v>31</v>
      </c>
      <c r="WA219" s="73">
        <v>115</v>
      </c>
      <c r="WB219" s="73">
        <v>1</v>
      </c>
      <c r="WC219" s="73">
        <v>214</v>
      </c>
      <c r="WD219" s="73">
        <v>1</v>
      </c>
      <c r="WE219" s="73"/>
      <c r="WF219" s="73">
        <v>1</v>
      </c>
      <c r="WG219" s="73"/>
      <c r="WH219" s="73">
        <v>3</v>
      </c>
      <c r="WI219" s="73"/>
      <c r="WJ219" s="73">
        <v>209</v>
      </c>
      <c r="WK219" s="73"/>
      <c r="WL219" s="73"/>
      <c r="WM219" s="73"/>
      <c r="WN219" s="73"/>
      <c r="WO219" s="22">
        <f t="shared" si="846"/>
        <v>88</v>
      </c>
      <c r="WP219" s="22">
        <f t="shared" si="847"/>
        <v>0</v>
      </c>
      <c r="WQ219" s="22">
        <f t="shared" si="848"/>
        <v>0</v>
      </c>
      <c r="WR219" s="22">
        <f t="shared" si="849"/>
        <v>460</v>
      </c>
      <c r="WS219" s="22">
        <f t="shared" si="850"/>
        <v>446</v>
      </c>
      <c r="WT219" s="22">
        <f t="shared" si="851"/>
        <v>2</v>
      </c>
      <c r="WU219" s="22">
        <f t="shared" si="852"/>
        <v>3</v>
      </c>
      <c r="WV219" s="22">
        <f t="shared" si="853"/>
        <v>96</v>
      </c>
      <c r="WW219" s="22">
        <f t="shared" si="854"/>
        <v>1152</v>
      </c>
      <c r="WX219" s="22">
        <f t="shared" si="855"/>
        <v>0</v>
      </c>
      <c r="WY219" s="22">
        <f t="shared" si="856"/>
        <v>818</v>
      </c>
      <c r="WZ219" s="22">
        <f t="shared" si="857"/>
        <v>0</v>
      </c>
      <c r="XA219" s="22">
        <f t="shared" si="858"/>
        <v>0</v>
      </c>
      <c r="XB219" s="22">
        <f t="shared" si="859"/>
        <v>4</v>
      </c>
      <c r="XC219" s="22">
        <f t="shared" si="860"/>
        <v>4</v>
      </c>
      <c r="XD219" s="22">
        <f t="shared" si="861"/>
        <v>0</v>
      </c>
      <c r="XE219" s="22">
        <f t="shared" si="862"/>
        <v>531</v>
      </c>
      <c r="XF219" s="22">
        <f t="shared" si="863"/>
        <v>0</v>
      </c>
      <c r="XG219" s="93">
        <f t="shared" si="864"/>
        <v>4</v>
      </c>
    </row>
    <row r="220" spans="1:631" ht="17.100000000000001" customHeight="1" x14ac:dyDescent="0.2">
      <c r="A220" s="101"/>
      <c r="B220" s="27" t="s">
        <v>682</v>
      </c>
      <c r="C220" s="535" t="s">
        <v>683</v>
      </c>
      <c r="D220" s="25" t="s">
        <v>684</v>
      </c>
      <c r="E220" s="535" t="s">
        <v>685</v>
      </c>
      <c r="F220" s="25" t="s">
        <v>686</v>
      </c>
      <c r="G220" s="535" t="s">
        <v>687</v>
      </c>
      <c r="H220" s="25">
        <v>73</v>
      </c>
      <c r="I220" s="28">
        <v>7</v>
      </c>
      <c r="J220" s="17">
        <f t="shared" si="730"/>
        <v>0.65231811199553136</v>
      </c>
      <c r="K220" s="17">
        <f t="shared" si="731"/>
        <v>0.16335009076944562</v>
      </c>
      <c r="L220" s="17">
        <f t="shared" si="732"/>
        <v>1</v>
      </c>
      <c r="M220" s="17">
        <f t="shared" si="733"/>
        <v>0.16721200006072293</v>
      </c>
      <c r="N220" s="17">
        <f t="shared" si="734"/>
        <v>0.2843115328498248</v>
      </c>
      <c r="O220" s="17">
        <f t="shared" si="735"/>
        <v>6.5121258669645771E-2</v>
      </c>
      <c r="P220" s="17">
        <f t="shared" si="736"/>
        <v>0.72347675506584552</v>
      </c>
      <c r="Q220" s="17">
        <f t="shared" si="737"/>
        <v>0.53975435216404044</v>
      </c>
      <c r="R220" s="69">
        <f t="shared" si="738"/>
        <v>0.91456301619149827</v>
      </c>
      <c r="S220" s="422">
        <f t="shared" si="739"/>
        <v>0.50112301308517271</v>
      </c>
      <c r="T220" s="17">
        <f t="shared" si="865"/>
        <v>0.49887698691482729</v>
      </c>
      <c r="U220" s="10">
        <f t="shared" si="740"/>
        <v>88795.114900970104</v>
      </c>
      <c r="V220" s="32">
        <v>4</v>
      </c>
      <c r="W220" s="550">
        <f t="shared" si="741"/>
        <v>0</v>
      </c>
      <c r="X220" s="550">
        <f t="shared" si="742"/>
        <v>0.3900119019740616</v>
      </c>
      <c r="Y220" s="550">
        <f t="shared" si="743"/>
        <v>0.60998809802593845</v>
      </c>
      <c r="Z220" s="551">
        <f t="shared" si="744"/>
        <v>108571.78156763679</v>
      </c>
      <c r="AA220" s="426">
        <f t="shared" si="745"/>
        <v>6.2318107758862859E-2</v>
      </c>
      <c r="AB220" s="59">
        <f t="shared" si="746"/>
        <v>0.93182633656261216</v>
      </c>
      <c r="AC220" s="59">
        <f t="shared" si="747"/>
        <v>8.5817438256813316E-2</v>
      </c>
      <c r="AD220" s="59">
        <f t="shared" si="748"/>
        <v>0.2843115328498248</v>
      </c>
      <c r="AE220" s="59">
        <f t="shared" si="749"/>
        <v>0.46024564783595956</v>
      </c>
      <c r="AF220" s="59">
        <f t="shared" si="750"/>
        <v>0.71537960247637666</v>
      </c>
      <c r="AG220" s="59">
        <f t="shared" si="751"/>
        <v>0.25294418842805938</v>
      </c>
      <c r="AH220" s="59">
        <f t="shared" si="752"/>
        <v>6.5121258669645771E-2</v>
      </c>
      <c r="AI220" s="59">
        <f t="shared" si="753"/>
        <v>0.82272029046222594</v>
      </c>
      <c r="AJ220" s="59">
        <f t="shared" si="754"/>
        <v>0.48191593352883677</v>
      </c>
      <c r="AK220" s="59">
        <f t="shared" si="755"/>
        <v>0.27652324493415448</v>
      </c>
      <c r="AL220" s="35">
        <f t="shared" si="756"/>
        <v>1</v>
      </c>
      <c r="AM220" s="27">
        <v>177990</v>
      </c>
      <c r="AN220" s="25">
        <v>86897</v>
      </c>
      <c r="AO220" s="25">
        <v>91093</v>
      </c>
      <c r="AP220" s="17">
        <f t="shared" si="757"/>
        <v>3.4570392994028912E-3</v>
      </c>
      <c r="AQ220" s="63">
        <v>95.393718507459411</v>
      </c>
      <c r="AR220" s="58">
        <v>793.64731309599995</v>
      </c>
      <c r="AS220" s="24">
        <f t="shared" si="758"/>
        <v>224.26838352878067</v>
      </c>
      <c r="AT220" s="17">
        <f t="shared" si="876"/>
        <v>0.19368043277985772</v>
      </c>
      <c r="AU220" s="25">
        <v>175779</v>
      </c>
      <c r="AV220" s="25">
        <v>85156</v>
      </c>
      <c r="AW220" s="25">
        <v>90623</v>
      </c>
      <c r="AX220" s="25">
        <v>2211</v>
      </c>
      <c r="AY220" s="25">
        <v>1741</v>
      </c>
      <c r="AZ220" s="18">
        <v>470</v>
      </c>
      <c r="BA220" s="25">
        <v>11092</v>
      </c>
      <c r="BB220" s="25">
        <v>5421</v>
      </c>
      <c r="BC220" s="25">
        <v>5671</v>
      </c>
      <c r="BD220" s="63">
        <v>95.591606418621055</v>
      </c>
      <c r="BE220" s="25">
        <v>166898</v>
      </c>
      <c r="BF220" s="25">
        <v>81476</v>
      </c>
      <c r="BG220" s="25">
        <v>85422</v>
      </c>
      <c r="BH220" s="63">
        <v>95.380581114935254</v>
      </c>
      <c r="BI220" s="17">
        <v>6.2318107758862859E-2</v>
      </c>
      <c r="BJ220" s="25">
        <v>53510</v>
      </c>
      <c r="BK220" s="25">
        <v>116264</v>
      </c>
      <c r="BL220" s="25">
        <v>8216</v>
      </c>
      <c r="BM220" s="17">
        <v>0.53091240624784974</v>
      </c>
      <c r="BN220" s="10">
        <f t="shared" si="759"/>
        <v>83492.900811945219</v>
      </c>
      <c r="BO220" s="29">
        <v>0.46024564783595956</v>
      </c>
      <c r="BP220" s="30">
        <f t="shared" si="760"/>
        <v>0.53975435216404044</v>
      </c>
      <c r="BQ220" s="31">
        <v>7.0666758411890189</v>
      </c>
      <c r="BR220" s="25">
        <v>124480</v>
      </c>
      <c r="BS220" s="25">
        <v>36119</v>
      </c>
      <c r="BT220" s="25">
        <v>77218</v>
      </c>
      <c r="BU220" s="25">
        <v>8084</v>
      </c>
      <c r="BV220" s="25">
        <v>2347</v>
      </c>
      <c r="BW220" s="18">
        <v>712</v>
      </c>
      <c r="BX220" s="25">
        <v>42966</v>
      </c>
      <c r="BY220" s="25">
        <v>35963</v>
      </c>
      <c r="BZ220" s="25">
        <v>7003</v>
      </c>
      <c r="CA220" s="59">
        <v>0.16298934040869525</v>
      </c>
      <c r="CB220" s="25">
        <v>175779</v>
      </c>
      <c r="CC220" s="25">
        <v>2211</v>
      </c>
      <c r="CD220" s="17">
        <f t="shared" si="761"/>
        <v>1.2578294335500827E-2</v>
      </c>
      <c r="CE220" s="25">
        <v>2155</v>
      </c>
      <c r="CF220" s="25">
        <v>5707</v>
      </c>
      <c r="CG220" s="25">
        <v>9748</v>
      </c>
      <c r="CH220" s="25">
        <v>10054</v>
      </c>
      <c r="CI220" s="25">
        <v>6879</v>
      </c>
      <c r="CJ220" s="25">
        <v>4217</v>
      </c>
      <c r="CK220" s="25">
        <v>2195</v>
      </c>
      <c r="CL220" s="25">
        <v>1202</v>
      </c>
      <c r="CM220" s="18">
        <v>809</v>
      </c>
      <c r="CN220" s="26">
        <v>4.0911185588604946</v>
      </c>
      <c r="CO220" s="27">
        <v>42966</v>
      </c>
      <c r="CP220" s="34">
        <f t="shared" si="762"/>
        <v>4.1425778522552719</v>
      </c>
      <c r="CQ220" s="25">
        <v>95</v>
      </c>
      <c r="CR220" s="18">
        <v>650</v>
      </c>
      <c r="CS220" s="25">
        <v>1342</v>
      </c>
      <c r="CT220" s="25">
        <v>18962</v>
      </c>
      <c r="CU220" s="25">
        <v>20683</v>
      </c>
      <c r="CV220" s="18">
        <v>663</v>
      </c>
      <c r="CW220" s="18">
        <v>275</v>
      </c>
      <c r="CX220" s="18">
        <v>296</v>
      </c>
      <c r="CY220" s="25">
        <v>42966</v>
      </c>
      <c r="CZ220" s="25">
        <v>41535</v>
      </c>
      <c r="DA220" s="18">
        <v>569</v>
      </c>
      <c r="DB220" s="18">
        <v>388</v>
      </c>
      <c r="DC220" s="18">
        <v>299</v>
      </c>
      <c r="DD220" s="18">
        <v>75</v>
      </c>
      <c r="DE220" s="18">
        <v>100</v>
      </c>
      <c r="DF220" s="25">
        <v>42966</v>
      </c>
      <c r="DG220" s="25">
        <v>30684</v>
      </c>
      <c r="DH220" s="18">
        <v>25</v>
      </c>
      <c r="DI220" s="18">
        <v>28</v>
      </c>
      <c r="DJ220" s="25">
        <v>12123</v>
      </c>
      <c r="DK220" s="18">
        <v>38</v>
      </c>
      <c r="DL220" s="18">
        <v>68</v>
      </c>
      <c r="DM220" s="25">
        <f t="shared" si="763"/>
        <v>125634.15982404693</v>
      </c>
      <c r="DN220" s="17">
        <f t="shared" si="764"/>
        <v>0.28215333054042729</v>
      </c>
      <c r="DO220" s="17">
        <f t="shared" si="765"/>
        <v>8.8442023925894894E-4</v>
      </c>
      <c r="DP220" s="23">
        <f t="shared" si="766"/>
        <v>0.71537960247637666</v>
      </c>
      <c r="DQ220" s="23">
        <f t="shared" si="767"/>
        <v>0.28462039752362334</v>
      </c>
      <c r="DR220" s="25">
        <v>42966</v>
      </c>
      <c r="DS220" s="25">
        <v>26430</v>
      </c>
      <c r="DT220" s="25">
        <v>6732</v>
      </c>
      <c r="DU220" s="18">
        <v>14</v>
      </c>
      <c r="DV220" s="25">
        <v>7982</v>
      </c>
      <c r="DW220" s="18">
        <v>53</v>
      </c>
      <c r="DX220" s="25">
        <v>1595</v>
      </c>
      <c r="DY220" s="18">
        <v>160</v>
      </c>
      <c r="DZ220" s="17">
        <f t="shared" si="768"/>
        <v>0.95792021598473209</v>
      </c>
      <c r="EA220" s="17">
        <f t="shared" si="769"/>
        <v>4.2079784015267907E-2</v>
      </c>
      <c r="EB220" s="25">
        <v>42966</v>
      </c>
      <c r="EC220" s="25">
        <v>10712</v>
      </c>
      <c r="ED220" s="18">
        <v>156</v>
      </c>
      <c r="EE220" s="25">
        <v>30455</v>
      </c>
      <c r="EF220" s="17">
        <f t="shared" si="869"/>
        <v>0.70881627333240238</v>
      </c>
      <c r="EG220" s="25">
        <v>1401</v>
      </c>
      <c r="EH220" s="18">
        <v>242</v>
      </c>
      <c r="EI220" s="17">
        <f t="shared" si="770"/>
        <v>0.25294418842805938</v>
      </c>
      <c r="EJ220" s="17">
        <f t="shared" si="771"/>
        <v>3.2607177768468089E-2</v>
      </c>
      <c r="EK220" s="69">
        <f t="shared" si="772"/>
        <v>0.16335009076944562</v>
      </c>
      <c r="EL220" s="27">
        <v>122628</v>
      </c>
      <c r="EM220" s="25">
        <v>114268</v>
      </c>
      <c r="EN220" s="25">
        <v>8360</v>
      </c>
      <c r="EO220" s="59">
        <v>0.93182633656261216</v>
      </c>
      <c r="EP220" s="25">
        <v>58335</v>
      </c>
      <c r="EQ220" s="25">
        <v>55468</v>
      </c>
      <c r="ER220" s="25">
        <v>2867</v>
      </c>
      <c r="ES220" s="59">
        <v>0.95085283277620636</v>
      </c>
      <c r="ET220" s="25">
        <v>64293</v>
      </c>
      <c r="EU220" s="25">
        <v>58800</v>
      </c>
      <c r="EV220" s="25">
        <v>5493</v>
      </c>
      <c r="EW220" s="59">
        <v>0.91456301619149827</v>
      </c>
      <c r="EX220" s="25">
        <v>7873</v>
      </c>
      <c r="EY220" s="25">
        <v>7417</v>
      </c>
      <c r="EZ220" s="25">
        <v>456</v>
      </c>
      <c r="FA220" s="59">
        <v>0.94208052838816203</v>
      </c>
      <c r="FB220" s="25">
        <v>114755</v>
      </c>
      <c r="FC220" s="25">
        <v>106851</v>
      </c>
      <c r="FD220" s="25">
        <v>7904</v>
      </c>
      <c r="FE220" s="59">
        <v>0.93112282689207437</v>
      </c>
      <c r="FF220" s="25">
        <v>80571</v>
      </c>
      <c r="FG220" s="25">
        <v>29741</v>
      </c>
      <c r="FH220" s="25">
        <v>44912</v>
      </c>
      <c r="FI220" s="25">
        <v>5918</v>
      </c>
      <c r="FJ220" s="23">
        <f t="shared" si="773"/>
        <v>7.3450745305382828E-2</v>
      </c>
      <c r="FK220" s="23">
        <f t="shared" si="774"/>
        <v>0.55742140472378399</v>
      </c>
      <c r="FL220" s="36">
        <f t="shared" si="775"/>
        <v>5.0255153768164922</v>
      </c>
      <c r="FM220" s="25">
        <v>39702</v>
      </c>
      <c r="FN220" s="25">
        <v>14883</v>
      </c>
      <c r="FO220" s="17">
        <f t="shared" si="776"/>
        <v>0.37486776484811846</v>
      </c>
      <c r="FP220" s="25">
        <v>21920</v>
      </c>
      <c r="FQ220" s="17">
        <f t="shared" si="777"/>
        <v>0.55211324366530656</v>
      </c>
      <c r="FR220" s="25">
        <v>2899</v>
      </c>
      <c r="FS220" s="17">
        <f t="shared" si="778"/>
        <v>7.301899148657498E-2</v>
      </c>
      <c r="FT220" s="25">
        <v>40869</v>
      </c>
      <c r="FU220" s="25">
        <v>14858</v>
      </c>
      <c r="FV220" s="25">
        <v>22992</v>
      </c>
      <c r="FW220" s="17">
        <f t="shared" si="779"/>
        <v>7.3870170544911795E-2</v>
      </c>
      <c r="FX220" s="17">
        <f t="shared" si="780"/>
        <v>0.56257799309990453</v>
      </c>
      <c r="FY220" s="25">
        <v>3019</v>
      </c>
      <c r="FZ220" s="25">
        <v>93897</v>
      </c>
      <c r="GA220" s="25">
        <v>8058</v>
      </c>
      <c r="GB220" s="25">
        <v>59143</v>
      </c>
      <c r="GC220" s="25">
        <v>14230</v>
      </c>
      <c r="GD220" s="25">
        <v>6012</v>
      </c>
      <c r="GE220" s="18">
        <v>138</v>
      </c>
      <c r="GF220" s="25">
        <v>3668</v>
      </c>
      <c r="GG220" s="18">
        <v>288</v>
      </c>
      <c r="GH220" s="18">
        <v>187</v>
      </c>
      <c r="GI220" s="25">
        <v>2173</v>
      </c>
      <c r="GJ220" s="10">
        <f t="shared" si="781"/>
        <v>8058</v>
      </c>
      <c r="GK220" s="10">
        <f t="shared" si="870"/>
        <v>85839</v>
      </c>
      <c r="GL220" s="10">
        <f t="shared" si="871"/>
        <v>26696</v>
      </c>
      <c r="GM220" s="10">
        <f t="shared" si="782"/>
        <v>67201</v>
      </c>
      <c r="GN220" s="10">
        <f t="shared" si="872"/>
        <v>12466</v>
      </c>
      <c r="GO220" s="17">
        <f t="shared" si="783"/>
        <v>8.5817438256813316E-2</v>
      </c>
      <c r="GP220" s="17">
        <f t="shared" si="873"/>
        <v>0.91418256174318668</v>
      </c>
      <c r="GQ220" s="17">
        <f t="shared" si="874"/>
        <v>0.2843115328498248</v>
      </c>
      <c r="GR220" s="17">
        <f t="shared" si="875"/>
        <v>0.13276249507439003</v>
      </c>
      <c r="GS220" s="17">
        <f t="shared" si="784"/>
        <v>0.59924704729650569</v>
      </c>
      <c r="GT220" s="25">
        <v>44688</v>
      </c>
      <c r="GU220" s="25">
        <v>2731</v>
      </c>
      <c r="GV220" s="25">
        <v>27321</v>
      </c>
      <c r="GW220" s="25">
        <v>8339</v>
      </c>
      <c r="GX220" s="25">
        <v>3321</v>
      </c>
      <c r="GY220" s="18">
        <v>95</v>
      </c>
      <c r="GZ220" s="25">
        <v>1599</v>
      </c>
      <c r="HA220" s="18">
        <v>64</v>
      </c>
      <c r="HB220" s="18">
        <v>109</v>
      </c>
      <c r="HC220" s="25">
        <v>1109</v>
      </c>
      <c r="HD220" s="23">
        <f t="shared" si="785"/>
        <v>6.1112602935911205E-2</v>
      </c>
      <c r="HE220" s="23">
        <f t="shared" si="786"/>
        <v>0.93888739706408875</v>
      </c>
      <c r="HF220" s="23">
        <f t="shared" si="787"/>
        <v>0.32751521661296096</v>
      </c>
      <c r="HG220" s="23">
        <f t="shared" si="788"/>
        <v>0.14091031149301825</v>
      </c>
      <c r="HH220" s="25">
        <v>49209</v>
      </c>
      <c r="HI220" s="25">
        <v>5327</v>
      </c>
      <c r="HJ220" s="25">
        <v>31822</v>
      </c>
      <c r="HK220" s="25">
        <v>5891</v>
      </c>
      <c r="HL220" s="25">
        <v>2691</v>
      </c>
      <c r="HM220" s="18">
        <v>43</v>
      </c>
      <c r="HN220" s="25">
        <v>2069</v>
      </c>
      <c r="HO220" s="18">
        <v>224</v>
      </c>
      <c r="HP220" s="18">
        <v>78</v>
      </c>
      <c r="HQ220" s="25">
        <v>1064</v>
      </c>
      <c r="HR220" s="23">
        <f t="shared" si="789"/>
        <v>0.10825255542685282</v>
      </c>
      <c r="HS220" s="23">
        <f t="shared" si="790"/>
        <v>0.89174744457314714</v>
      </c>
      <c r="HT220" s="80">
        <f t="shared" si="791"/>
        <v>0.24507712003901724</v>
      </c>
      <c r="HU220" s="27">
        <v>143214</v>
      </c>
      <c r="HV220" s="25">
        <v>2434</v>
      </c>
      <c r="HW220" s="25">
        <v>29995</v>
      </c>
      <c r="HX220" s="25">
        <v>9542</v>
      </c>
      <c r="HY220" s="25">
        <v>21169</v>
      </c>
      <c r="HZ220" s="25">
        <v>11708</v>
      </c>
      <c r="IA220" s="25">
        <v>2681</v>
      </c>
      <c r="IB220" s="18">
        <v>400</v>
      </c>
      <c r="IC220" s="25">
        <v>18397</v>
      </c>
      <c r="ID220" s="25">
        <v>31600</v>
      </c>
      <c r="IE220" s="25">
        <v>5647</v>
      </c>
      <c r="IF220" s="18">
        <v>1538</v>
      </c>
      <c r="IG220" s="25">
        <v>8103</v>
      </c>
      <c r="IH220" s="17">
        <f t="shared" si="792"/>
        <v>0.30240060329297413</v>
      </c>
      <c r="II220" s="17">
        <f t="shared" si="793"/>
        <v>8.1751784043459438E-2</v>
      </c>
      <c r="IJ220" s="30">
        <f t="shared" si="794"/>
        <v>12.232148957977451</v>
      </c>
      <c r="IK220" s="17">
        <f t="shared" si="866"/>
        <v>0.16721200006072293</v>
      </c>
      <c r="IL220" s="25">
        <v>69312</v>
      </c>
      <c r="IM220" s="25">
        <v>1162</v>
      </c>
      <c r="IN220" s="25">
        <v>20030</v>
      </c>
      <c r="IO220" s="25">
        <v>8101</v>
      </c>
      <c r="IP220" s="25">
        <v>15176</v>
      </c>
      <c r="IQ220" s="25">
        <v>5316</v>
      </c>
      <c r="IR220" s="25">
        <v>1514</v>
      </c>
      <c r="IS220" s="18">
        <v>253</v>
      </c>
      <c r="IT220" s="25">
        <v>9255</v>
      </c>
      <c r="IU220" s="25">
        <v>521</v>
      </c>
      <c r="IV220" s="25">
        <v>2164</v>
      </c>
      <c r="IW220" s="18">
        <v>792</v>
      </c>
      <c r="IX220" s="25">
        <v>5028</v>
      </c>
      <c r="IY220" s="17">
        <f t="shared" si="795"/>
        <v>0.7401171514312096</v>
      </c>
      <c r="IZ220" s="25">
        <v>73902</v>
      </c>
      <c r="JA220" s="25">
        <v>1272</v>
      </c>
      <c r="JB220" s="25">
        <v>9965</v>
      </c>
      <c r="JC220" s="25">
        <v>1441</v>
      </c>
      <c r="JD220" s="25">
        <v>5993</v>
      </c>
      <c r="JE220" s="25">
        <v>6392</v>
      </c>
      <c r="JF220" s="25">
        <v>1167</v>
      </c>
      <c r="JG220" s="18">
        <v>147</v>
      </c>
      <c r="JH220" s="25">
        <v>9142</v>
      </c>
      <c r="JI220" s="25">
        <v>31079</v>
      </c>
      <c r="JJ220" s="25">
        <v>3483</v>
      </c>
      <c r="JK220" s="18">
        <v>746</v>
      </c>
      <c r="JL220" s="25">
        <v>3075</v>
      </c>
      <c r="JM220" s="80">
        <f t="shared" si="796"/>
        <v>0.35492950123136047</v>
      </c>
      <c r="JN220" s="27">
        <v>143214</v>
      </c>
      <c r="JO220" s="25">
        <v>102455</v>
      </c>
      <c r="JP220" s="18">
        <v>93</v>
      </c>
      <c r="JQ220" s="18">
        <v>108</v>
      </c>
      <c r="JR220" s="18">
        <v>298</v>
      </c>
      <c r="JS220" s="18">
        <v>474</v>
      </c>
      <c r="JT220" s="18">
        <v>143</v>
      </c>
      <c r="JU220" s="18">
        <v>16</v>
      </c>
      <c r="JV220" s="18">
        <v>25</v>
      </c>
      <c r="JW220" s="25">
        <v>39602</v>
      </c>
      <c r="JX220" s="17">
        <f t="shared" si="797"/>
        <v>0.27652324493415448</v>
      </c>
      <c r="JY220" s="17">
        <f t="shared" si="798"/>
        <v>0.72347675506584552</v>
      </c>
      <c r="JZ220" s="25">
        <v>9179</v>
      </c>
      <c r="KA220" s="25">
        <v>7165</v>
      </c>
      <c r="KB220" s="18">
        <v>31</v>
      </c>
      <c r="KC220" s="18">
        <v>24</v>
      </c>
      <c r="KD220" s="18">
        <v>12</v>
      </c>
      <c r="KE220" s="18">
        <v>72</v>
      </c>
      <c r="KF220" s="18">
        <v>37</v>
      </c>
      <c r="KG220" s="18">
        <v>11</v>
      </c>
      <c r="KH220" s="18">
        <v>1</v>
      </c>
      <c r="KI220" s="25">
        <v>1826</v>
      </c>
      <c r="KJ220" s="17">
        <f t="shared" si="799"/>
        <v>0.19893234557141301</v>
      </c>
      <c r="KK220" s="25">
        <v>134035</v>
      </c>
      <c r="KL220" s="25">
        <v>95290</v>
      </c>
      <c r="KM220" s="18">
        <v>62</v>
      </c>
      <c r="KN220" s="18">
        <v>84</v>
      </c>
      <c r="KO220" s="18">
        <v>286</v>
      </c>
      <c r="KP220" s="18">
        <v>402</v>
      </c>
      <c r="KQ220" s="18">
        <v>106</v>
      </c>
      <c r="KR220" s="18">
        <v>5</v>
      </c>
      <c r="KS220" s="18">
        <v>24</v>
      </c>
      <c r="KT220" s="25">
        <v>37776</v>
      </c>
      <c r="KU220" s="69">
        <f t="shared" si="877"/>
        <v>0.28183683366284923</v>
      </c>
      <c r="KV220" s="27">
        <v>177990</v>
      </c>
      <c r="KW220" s="25">
        <v>169240</v>
      </c>
      <c r="KX220" s="25">
        <v>8750</v>
      </c>
      <c r="KY220" s="59">
        <v>4.9160065172200687E-2</v>
      </c>
      <c r="KZ220" s="25">
        <v>4702</v>
      </c>
      <c r="LA220" s="25">
        <v>2102</v>
      </c>
      <c r="LB220" s="25">
        <v>3277</v>
      </c>
      <c r="LC220" s="25">
        <v>2794</v>
      </c>
      <c r="LD220" s="25">
        <v>86897</v>
      </c>
      <c r="LE220" s="25">
        <v>82697</v>
      </c>
      <c r="LF220" s="25">
        <v>4200</v>
      </c>
      <c r="LG220" s="59">
        <v>4.8333083995995257E-2</v>
      </c>
      <c r="LH220" s="25">
        <v>91093</v>
      </c>
      <c r="LI220" s="25">
        <v>86543</v>
      </c>
      <c r="LJ220" s="25">
        <v>4550</v>
      </c>
      <c r="LK220" s="35">
        <v>4.9948953267539765E-2</v>
      </c>
      <c r="LL220" s="27">
        <v>42966</v>
      </c>
      <c r="LM220" s="18">
        <v>166</v>
      </c>
      <c r="LN220" s="25">
        <v>35183</v>
      </c>
      <c r="LO220" s="18">
        <v>658</v>
      </c>
      <c r="LP220" s="25">
        <v>2727</v>
      </c>
      <c r="LQ220" s="18">
        <v>451</v>
      </c>
      <c r="LR220" s="25">
        <v>3781</v>
      </c>
      <c r="LS220" s="23">
        <f t="shared" si="800"/>
        <v>8.7999813806265426E-2</v>
      </c>
      <c r="LT220" s="23">
        <f t="shared" si="801"/>
        <v>0.91200018619373457</v>
      </c>
      <c r="LU220" s="17">
        <f t="shared" si="802"/>
        <v>0.82272029046222594</v>
      </c>
      <c r="LV220" s="25">
        <v>42966</v>
      </c>
      <c r="LW220" s="18">
        <v>204</v>
      </c>
      <c r="LX220" s="25">
        <v>9271</v>
      </c>
      <c r="LY220" s="25">
        <v>10882</v>
      </c>
      <c r="LZ220" s="25">
        <v>1986</v>
      </c>
      <c r="MA220" s="25">
        <v>13802</v>
      </c>
      <c r="MB220" s="25">
        <v>6319</v>
      </c>
      <c r="MC220" s="18">
        <v>84</v>
      </c>
      <c r="MD220" s="18">
        <v>349</v>
      </c>
      <c r="ME220" s="18">
        <v>12</v>
      </c>
      <c r="MF220" s="18">
        <v>57</v>
      </c>
      <c r="MG220" s="17">
        <f t="shared" si="803"/>
        <v>0.47025555090071219</v>
      </c>
      <c r="MH220" s="17">
        <f t="shared" si="804"/>
        <v>0.48191593352883677</v>
      </c>
      <c r="MI220" s="25">
        <v>42966</v>
      </c>
      <c r="MJ220" s="18">
        <v>252</v>
      </c>
      <c r="MK220" s="25">
        <v>12134</v>
      </c>
      <c r="ML220" s="25">
        <v>7435</v>
      </c>
      <c r="MM220" s="25">
        <v>2548</v>
      </c>
      <c r="MN220" s="25">
        <v>6732</v>
      </c>
      <c r="MO220" s="25">
        <v>13787</v>
      </c>
      <c r="MP220" s="18">
        <v>21</v>
      </c>
      <c r="MQ220" s="18">
        <v>4</v>
      </c>
      <c r="MR220" s="18">
        <v>0</v>
      </c>
      <c r="MS220" s="18">
        <v>53</v>
      </c>
      <c r="MT220" s="17">
        <f t="shared" si="805"/>
        <v>0.46190010706139739</v>
      </c>
      <c r="MU220" s="69">
        <f t="shared" si="806"/>
        <v>0.65231811199553136</v>
      </c>
      <c r="MV220" s="27">
        <v>42966</v>
      </c>
      <c r="MW220" s="25">
        <v>2798</v>
      </c>
      <c r="MX220" s="25">
        <v>20408</v>
      </c>
      <c r="MY220" s="25">
        <v>6520</v>
      </c>
      <c r="MZ220" s="25">
        <v>10549</v>
      </c>
      <c r="NA220" s="25">
        <v>1017</v>
      </c>
      <c r="NB220" s="18">
        <v>15</v>
      </c>
      <c r="NC220" s="25">
        <v>1566</v>
      </c>
      <c r="ND220" s="18">
        <v>93</v>
      </c>
      <c r="NE220" s="17">
        <f t="shared" si="807"/>
        <v>6.5121258669645771E-2</v>
      </c>
      <c r="NF220" s="10">
        <f t="shared" si="808"/>
        <v>11446.949727691665</v>
      </c>
      <c r="NG220" s="17">
        <f t="shared" si="809"/>
        <v>0.1252385607224317</v>
      </c>
      <c r="NH220" s="25">
        <v>42966</v>
      </c>
      <c r="NI220" s="18">
        <v>820</v>
      </c>
      <c r="NJ220" s="18">
        <v>9</v>
      </c>
      <c r="NK220" s="18">
        <v>420</v>
      </c>
      <c r="NL220" s="18">
        <v>27</v>
      </c>
      <c r="NM220" s="25">
        <v>38575</v>
      </c>
      <c r="NN220" s="25">
        <v>1426</v>
      </c>
      <c r="NO220" s="18">
        <v>56</v>
      </c>
      <c r="NP220" s="18">
        <v>10</v>
      </c>
      <c r="NQ220" s="28">
        <v>1623</v>
      </c>
      <c r="NR220" s="27">
        <v>42966</v>
      </c>
      <c r="NS220" s="37">
        <f t="shared" si="810"/>
        <v>1.1145091467672112</v>
      </c>
      <c r="NT220" s="37">
        <f t="shared" si="811"/>
        <v>0.30073538375026698</v>
      </c>
      <c r="NU220" s="37">
        <f t="shared" si="812"/>
        <v>0.89725598295952891</v>
      </c>
      <c r="NV220" s="17">
        <f t="shared" si="813"/>
        <v>0.18219789858055738</v>
      </c>
      <c r="NW220" s="10">
        <f t="shared" si="814"/>
        <v>23142</v>
      </c>
      <c r="NX220" s="17">
        <f t="shared" si="815"/>
        <v>0.53861192570869987</v>
      </c>
      <c r="NY220" s="19">
        <f t="shared" si="816"/>
        <v>0.41705563264791218</v>
      </c>
      <c r="NZ220" s="25">
        <v>16291</v>
      </c>
      <c r="OA220" s="25">
        <v>19824</v>
      </c>
      <c r="OB220" s="25">
        <v>1328</v>
      </c>
      <c r="OC220" s="25">
        <v>9243</v>
      </c>
      <c r="OD220" s="18">
        <v>341</v>
      </c>
      <c r="OE220" s="18">
        <v>859</v>
      </c>
      <c r="OF220" s="17">
        <f t="shared" si="817"/>
        <v>0.21512358609132803</v>
      </c>
      <c r="OG220" s="17">
        <f t="shared" si="818"/>
        <v>0.37916026625704047</v>
      </c>
      <c r="OH220" s="17">
        <f t="shared" si="819"/>
        <v>0.46138807429130008</v>
      </c>
      <c r="OI220" s="69">
        <f t="shared" si="820"/>
        <v>1.9992552250616767E-2</v>
      </c>
      <c r="OJ220" s="27">
        <v>42966</v>
      </c>
      <c r="OK220" s="18">
        <v>252</v>
      </c>
      <c r="OL220" s="25">
        <v>7475</v>
      </c>
      <c r="OM220" s="25">
        <v>14848</v>
      </c>
      <c r="ON220" s="25">
        <v>1137</v>
      </c>
      <c r="OO220" s="25">
        <v>6346</v>
      </c>
      <c r="OP220" s="25">
        <v>2337</v>
      </c>
      <c r="OQ220" s="25">
        <v>5964</v>
      </c>
      <c r="OR220" s="69">
        <f t="shared" si="821"/>
        <v>0.2606945026299865</v>
      </c>
      <c r="OS220" s="22">
        <v>209021</v>
      </c>
      <c r="OT220" s="22">
        <v>209021</v>
      </c>
      <c r="OU220" s="38">
        <f t="shared" si="878"/>
        <v>0.87484670793519248</v>
      </c>
      <c r="OV220" s="39">
        <v>0.82346816827017377</v>
      </c>
      <c r="OW220" s="22">
        <v>17212214</v>
      </c>
      <c r="OX220" s="36">
        <f t="shared" si="879"/>
        <v>704289372.45200002</v>
      </c>
      <c r="OY220" s="36">
        <f t="shared" si="880"/>
        <v>14162088.541204752</v>
      </c>
      <c r="OZ220" s="22"/>
      <c r="PA220" s="22"/>
      <c r="PB220" s="38">
        <f t="shared" si="881"/>
        <v>0</v>
      </c>
      <c r="PC220" s="39">
        <v>0</v>
      </c>
      <c r="PD220" s="22"/>
      <c r="PE220" s="40">
        <f t="shared" si="822"/>
        <v>0</v>
      </c>
      <c r="PF220" s="36">
        <f t="shared" si="823"/>
        <v>0</v>
      </c>
      <c r="PG220" s="22"/>
      <c r="PH220" s="22"/>
      <c r="PI220" s="38">
        <f t="shared" si="882"/>
        <v>0</v>
      </c>
      <c r="PJ220" s="39">
        <v>0</v>
      </c>
      <c r="PK220" s="22"/>
      <c r="PL220" s="41">
        <f t="shared" si="824"/>
        <v>0</v>
      </c>
      <c r="PM220" s="36">
        <f t="shared" si="825"/>
        <v>0</v>
      </c>
      <c r="PN220" s="22">
        <v>1671</v>
      </c>
      <c r="PO220" s="22">
        <v>1671</v>
      </c>
      <c r="PP220" s="38">
        <f t="shared" si="883"/>
        <v>6.9938850592031745E-3</v>
      </c>
      <c r="PQ220" s="39">
        <v>0.43705565529622981</v>
      </c>
      <c r="PR220" s="22">
        <v>73032</v>
      </c>
      <c r="PS220" s="41">
        <f t="shared" si="826"/>
        <v>2988323.3760000002</v>
      </c>
      <c r="PT220" s="36">
        <f t="shared" si="827"/>
        <v>219098.7636834544</v>
      </c>
      <c r="PU220" s="22"/>
      <c r="PV220" s="22"/>
      <c r="PW220" s="38">
        <f t="shared" si="884"/>
        <v>0</v>
      </c>
      <c r="PX220" s="39">
        <v>0</v>
      </c>
      <c r="PY220" s="22"/>
      <c r="PZ220" s="36">
        <f t="shared" si="828"/>
        <v>0</v>
      </c>
      <c r="QA220" s="22"/>
      <c r="QB220" s="22"/>
      <c r="QC220" s="39">
        <v>0</v>
      </c>
      <c r="QD220" s="22"/>
      <c r="QE220" s="22">
        <f t="shared" si="829"/>
        <v>0</v>
      </c>
      <c r="QF220" s="22"/>
      <c r="QG220" s="22"/>
      <c r="QH220" s="22"/>
      <c r="QI220" s="38">
        <f t="shared" si="885"/>
        <v>0</v>
      </c>
      <c r="QJ220" s="39">
        <v>0</v>
      </c>
      <c r="QK220" s="22"/>
      <c r="QL220" s="42">
        <f t="shared" si="830"/>
        <v>0</v>
      </c>
      <c r="QM220" s="22">
        <f t="shared" si="886"/>
        <v>28231</v>
      </c>
      <c r="QN220" s="22">
        <v>551</v>
      </c>
      <c r="QO220" s="22">
        <v>551</v>
      </c>
      <c r="QP220" s="38">
        <f t="shared" si="887"/>
        <v>2.306182326523608E-3</v>
      </c>
      <c r="QQ220" s="39">
        <v>0.10849364791288567</v>
      </c>
      <c r="QR220" s="22">
        <v>5978</v>
      </c>
      <c r="QS220" s="36">
        <f t="shared" si="831"/>
        <v>129552.61933186298</v>
      </c>
      <c r="QT220" s="22"/>
      <c r="QU220" s="22"/>
      <c r="QV220" s="38">
        <f t="shared" si="888"/>
        <v>0</v>
      </c>
      <c r="QW220" s="39">
        <v>0</v>
      </c>
      <c r="QX220" s="22"/>
      <c r="QY220" s="36">
        <f t="shared" si="832"/>
        <v>0</v>
      </c>
      <c r="QZ220" s="22">
        <v>27680</v>
      </c>
      <c r="RA220" s="22">
        <v>27680</v>
      </c>
      <c r="RB220" s="38">
        <f t="shared" si="889"/>
        <v>0.11585322467908071</v>
      </c>
      <c r="RC220" s="39">
        <v>0.10860007225433525</v>
      </c>
      <c r="RD220" s="22">
        <v>300605</v>
      </c>
      <c r="RE220" s="36">
        <f t="shared" si="833"/>
        <v>2990858.1372291129</v>
      </c>
      <c r="RF220" s="10">
        <f t="shared" si="890"/>
        <v>238923</v>
      </c>
      <c r="RG220" s="10">
        <f t="shared" si="891"/>
        <v>238923</v>
      </c>
      <c r="RH220" s="17">
        <f t="shared" si="892"/>
        <v>0.3072913250325075</v>
      </c>
      <c r="RI220" s="17">
        <f t="shared" si="893"/>
        <v>7.0206088071391396E-3</v>
      </c>
      <c r="RJ220" s="17">
        <f t="shared" si="894"/>
        <v>0.80918830906073791</v>
      </c>
      <c r="RK220" s="17">
        <f t="shared" si="895"/>
        <v>0</v>
      </c>
      <c r="RL220" s="17">
        <f t="shared" si="896"/>
        <v>1.2518786165365314E-2</v>
      </c>
      <c r="RM220" s="17">
        <f t="shared" si="897"/>
        <v>0</v>
      </c>
      <c r="RN220" s="17">
        <f t="shared" si="898"/>
        <v>7.4023308544165977E-3</v>
      </c>
      <c r="RO220" s="17">
        <f t="shared" si="899"/>
        <v>0</v>
      </c>
      <c r="RP220" s="17">
        <f t="shared" si="900"/>
        <v>0.1708905739194802</v>
      </c>
      <c r="RQ220" s="17">
        <f t="shared" si="901"/>
        <v>0</v>
      </c>
      <c r="RR220" s="36">
        <f t="shared" si="902"/>
        <v>17501598.061449181</v>
      </c>
      <c r="RS220" s="36">
        <f t="shared" si="903"/>
        <v>98.329108722114626</v>
      </c>
      <c r="RT220" s="10">
        <f t="shared" si="904"/>
        <v>0</v>
      </c>
      <c r="RU220" s="17">
        <f t="shared" si="905"/>
        <v>0</v>
      </c>
      <c r="RV220" s="37">
        <f t="shared" si="906"/>
        <v>0.7449680440978893</v>
      </c>
      <c r="RW220" s="36">
        <f t="shared" si="907"/>
        <v>1.3423394572728804</v>
      </c>
      <c r="RX220" s="85">
        <v>-1.856052</v>
      </c>
      <c r="RY220" s="93">
        <v>98</v>
      </c>
      <c r="RZ220" s="43" t="b">
        <v>0</v>
      </c>
      <c r="SA220" s="18" t="b">
        <v>0</v>
      </c>
      <c r="SB220" s="18" t="b">
        <v>0</v>
      </c>
      <c r="SC220" s="18" t="b">
        <v>0</v>
      </c>
      <c r="SD220" s="18" t="b">
        <v>0</v>
      </c>
      <c r="SE220" s="32" t="b">
        <v>1</v>
      </c>
      <c r="SF220" s="43" t="b">
        <v>0</v>
      </c>
      <c r="SG220" s="18" t="b">
        <v>0</v>
      </c>
      <c r="SH220" s="18"/>
      <c r="SI220" s="18"/>
      <c r="SJ220" s="18"/>
      <c r="SK220" s="18"/>
      <c r="SL220" s="18"/>
      <c r="SM220" s="18"/>
      <c r="SN220" s="18"/>
      <c r="SO220" s="18"/>
      <c r="SP220" s="18"/>
      <c r="SQ220" s="17">
        <f t="shared" si="834"/>
        <v>0</v>
      </c>
      <c r="SR220" s="17">
        <f t="shared" si="835"/>
        <v>0</v>
      </c>
      <c r="SS220" s="17">
        <f t="shared" si="836"/>
        <v>0</v>
      </c>
      <c r="ST220" s="17">
        <f t="shared" si="837"/>
        <v>0</v>
      </c>
      <c r="SU220" s="17">
        <f t="shared" si="838"/>
        <v>0</v>
      </c>
      <c r="SV220" s="17">
        <f t="shared" si="868"/>
        <v>0</v>
      </c>
      <c r="SW220" s="17">
        <f t="shared" si="839"/>
        <v>0</v>
      </c>
      <c r="SX220" s="17">
        <f t="shared" si="840"/>
        <v>0</v>
      </c>
      <c r="SY220" s="17">
        <f t="shared" si="841"/>
        <v>0</v>
      </c>
      <c r="SZ220" s="17">
        <f t="shared" si="842"/>
        <v>0</v>
      </c>
      <c r="TA220" s="17">
        <f t="shared" si="843"/>
        <v>0</v>
      </c>
      <c r="TB220" s="24">
        <f t="shared" si="844"/>
        <v>620</v>
      </c>
      <c r="TC220" s="69">
        <f t="shared" si="845"/>
        <v>1</v>
      </c>
      <c r="TD220" s="17">
        <f t="shared" si="867"/>
        <v>2.6014568158168575E-6</v>
      </c>
      <c r="TE220" s="95">
        <v>10</v>
      </c>
      <c r="TF220" s="71"/>
      <c r="TG220" s="71">
        <v>13</v>
      </c>
      <c r="TH220" s="71">
        <v>5</v>
      </c>
      <c r="TI220" s="71"/>
      <c r="TJ220" s="71">
        <v>1</v>
      </c>
      <c r="TK220" s="71">
        <v>17</v>
      </c>
      <c r="TL220" s="71"/>
      <c r="TM220" s="71">
        <v>21</v>
      </c>
      <c r="TN220" s="71"/>
      <c r="TO220" s="71">
        <v>9</v>
      </c>
      <c r="TP220" s="71"/>
      <c r="TQ220" s="71"/>
      <c r="TR220" s="72">
        <v>10</v>
      </c>
      <c r="TS220" s="72"/>
      <c r="TT220" s="72"/>
      <c r="TU220" s="72">
        <v>14</v>
      </c>
      <c r="TV220" s="72">
        <v>6</v>
      </c>
      <c r="TW220" s="72"/>
      <c r="TX220" s="72"/>
      <c r="TY220" s="72">
        <v>1</v>
      </c>
      <c r="TZ220" s="72">
        <v>17</v>
      </c>
      <c r="UA220" s="72"/>
      <c r="UB220" s="72">
        <v>122</v>
      </c>
      <c r="UC220" s="72"/>
      <c r="UD220" s="72"/>
      <c r="UE220" s="72"/>
      <c r="UF220" s="72"/>
      <c r="UG220" s="72">
        <v>11</v>
      </c>
      <c r="UH220" s="72"/>
      <c r="UI220" s="72"/>
      <c r="UJ220" s="73">
        <v>43</v>
      </c>
      <c r="UK220" s="73"/>
      <c r="UL220" s="73"/>
      <c r="UM220" s="73">
        <v>11</v>
      </c>
      <c r="UN220" s="73">
        <v>25</v>
      </c>
      <c r="UO220" s="73"/>
      <c r="UP220" s="73"/>
      <c r="UQ220" s="73">
        <v>2</v>
      </c>
      <c r="UR220" s="73">
        <v>21</v>
      </c>
      <c r="US220" s="73">
        <v>123</v>
      </c>
      <c r="UT220" s="73"/>
      <c r="UU220" s="73"/>
      <c r="UV220" s="73"/>
      <c r="UW220" s="73"/>
      <c r="UX220" s="73"/>
      <c r="UY220" s="73">
        <v>10</v>
      </c>
      <c r="UZ220" s="73"/>
      <c r="VA220" s="73"/>
      <c r="VB220" s="73">
        <v>187</v>
      </c>
      <c r="VC220" s="73"/>
      <c r="VD220" s="73"/>
      <c r="VE220" s="73">
        <v>11</v>
      </c>
      <c r="VF220" s="73">
        <v>25</v>
      </c>
      <c r="VG220" s="73"/>
      <c r="VH220" s="73"/>
      <c r="VI220" s="73">
        <v>2</v>
      </c>
      <c r="VJ220" s="73">
        <v>18</v>
      </c>
      <c r="VK220" s="73">
        <v>123</v>
      </c>
      <c r="VL220" s="73"/>
      <c r="VM220" s="73"/>
      <c r="VN220" s="73"/>
      <c r="VO220" s="73"/>
      <c r="VP220" s="73">
        <v>20</v>
      </c>
      <c r="VQ220" s="73"/>
      <c r="VR220" s="73"/>
      <c r="VS220" s="73">
        <v>95</v>
      </c>
      <c r="VT220" s="73"/>
      <c r="VU220" s="73"/>
      <c r="VV220" s="73"/>
      <c r="VW220" s="73">
        <v>2</v>
      </c>
      <c r="VX220" s="73"/>
      <c r="VY220" s="73"/>
      <c r="VZ220" s="73">
        <v>5</v>
      </c>
      <c r="WA220" s="73">
        <v>20</v>
      </c>
      <c r="WB220" s="73"/>
      <c r="WC220" s="73">
        <v>151</v>
      </c>
      <c r="WD220" s="73"/>
      <c r="WE220" s="73"/>
      <c r="WF220" s="73"/>
      <c r="WG220" s="73"/>
      <c r="WH220" s="73"/>
      <c r="WI220" s="73"/>
      <c r="WJ220" s="73">
        <v>20</v>
      </c>
      <c r="WK220" s="73"/>
      <c r="WL220" s="73"/>
      <c r="WM220" s="73"/>
      <c r="WN220" s="73"/>
      <c r="WO220" s="22">
        <f t="shared" si="846"/>
        <v>345</v>
      </c>
      <c r="WP220" s="22">
        <f t="shared" si="847"/>
        <v>0</v>
      </c>
      <c r="WQ220" s="22">
        <f t="shared" si="848"/>
        <v>0</v>
      </c>
      <c r="WR220" s="22">
        <f t="shared" si="849"/>
        <v>49</v>
      </c>
      <c r="WS220" s="22">
        <f t="shared" si="850"/>
        <v>63</v>
      </c>
      <c r="WT220" s="22">
        <f t="shared" si="851"/>
        <v>0</v>
      </c>
      <c r="WU220" s="22">
        <f t="shared" si="852"/>
        <v>1</v>
      </c>
      <c r="WV220" s="22">
        <f t="shared" si="853"/>
        <v>5</v>
      </c>
      <c r="WW220" s="22">
        <f t="shared" si="854"/>
        <v>93</v>
      </c>
      <c r="WX220" s="22">
        <f t="shared" si="855"/>
        <v>0</v>
      </c>
      <c r="WY220" s="22">
        <f t="shared" si="856"/>
        <v>540</v>
      </c>
      <c r="WZ220" s="22">
        <f t="shared" si="857"/>
        <v>0</v>
      </c>
      <c r="XA220" s="22">
        <f t="shared" si="858"/>
        <v>0</v>
      </c>
      <c r="XB220" s="22">
        <f t="shared" si="859"/>
        <v>0</v>
      </c>
      <c r="XC220" s="22">
        <f t="shared" si="860"/>
        <v>0</v>
      </c>
      <c r="XD220" s="22">
        <f t="shared" si="861"/>
        <v>0</v>
      </c>
      <c r="XE220" s="22">
        <f t="shared" si="862"/>
        <v>70</v>
      </c>
      <c r="XF220" s="22">
        <f t="shared" si="863"/>
        <v>0</v>
      </c>
      <c r="XG220" s="93">
        <f t="shared" si="864"/>
        <v>0</v>
      </c>
    </row>
    <row r="221" spans="1:631" ht="17.100000000000001" customHeight="1" x14ac:dyDescent="0.2">
      <c r="A221" s="101"/>
      <c r="B221" s="27" t="s">
        <v>682</v>
      </c>
      <c r="C221" s="535" t="s">
        <v>683</v>
      </c>
      <c r="D221" s="25" t="s">
        <v>684</v>
      </c>
      <c r="E221" s="535" t="s">
        <v>685</v>
      </c>
      <c r="F221" s="25" t="s">
        <v>697</v>
      </c>
      <c r="G221" s="535" t="s">
        <v>698</v>
      </c>
      <c r="H221" s="25">
        <v>67</v>
      </c>
      <c r="I221" s="28">
        <v>3</v>
      </c>
      <c r="J221" s="17">
        <f t="shared" si="730"/>
        <v>0.62400300776109785</v>
      </c>
      <c r="K221" s="17">
        <f t="shared" si="731"/>
        <v>0.23042941160673519</v>
      </c>
      <c r="L221" s="17">
        <f t="shared" si="732"/>
        <v>1</v>
      </c>
      <c r="M221" s="17">
        <f t="shared" si="733"/>
        <v>0.15334195859409025</v>
      </c>
      <c r="N221" s="17">
        <f t="shared" si="734"/>
        <v>0.28104655598902251</v>
      </c>
      <c r="O221" s="17">
        <f t="shared" si="735"/>
        <v>5.9000456535166633E-2</v>
      </c>
      <c r="P221" s="17">
        <f t="shared" si="736"/>
        <v>0.67824799225380183</v>
      </c>
      <c r="Q221" s="17">
        <f t="shared" si="737"/>
        <v>0.51553965728646278</v>
      </c>
      <c r="R221" s="69">
        <f t="shared" si="738"/>
        <v>0.91462856095997069</v>
      </c>
      <c r="S221" s="422">
        <f t="shared" si="739"/>
        <v>0.49513751122070526</v>
      </c>
      <c r="T221" s="17">
        <f t="shared" si="865"/>
        <v>0.50486248877929474</v>
      </c>
      <c r="U221" s="10">
        <f t="shared" si="740"/>
        <v>77950.768267523104</v>
      </c>
      <c r="V221" s="32">
        <v>4</v>
      </c>
      <c r="W221" s="550">
        <f t="shared" si="741"/>
        <v>0</v>
      </c>
      <c r="X221" s="550">
        <f t="shared" si="742"/>
        <v>0.38402640010959416</v>
      </c>
      <c r="Y221" s="550">
        <f t="shared" si="743"/>
        <v>0.6159735998904059</v>
      </c>
      <c r="Z221" s="551">
        <f t="shared" si="744"/>
        <v>95106.323823078666</v>
      </c>
      <c r="AA221" s="426">
        <f t="shared" si="745"/>
        <v>4.7279792746113991E-2</v>
      </c>
      <c r="AB221" s="59">
        <f t="shared" si="746"/>
        <v>0.93537110416825409</v>
      </c>
      <c r="AC221" s="59">
        <f t="shared" si="747"/>
        <v>7.2043023985625856E-2</v>
      </c>
      <c r="AD221" s="59">
        <f t="shared" si="748"/>
        <v>0.28104655598902251</v>
      </c>
      <c r="AE221" s="59">
        <f t="shared" si="749"/>
        <v>0.48446034271353722</v>
      </c>
      <c r="AF221" s="59">
        <f t="shared" si="750"/>
        <v>0.57802723097993935</v>
      </c>
      <c r="AG221" s="59">
        <f t="shared" si="751"/>
        <v>0.24413889411069636</v>
      </c>
      <c r="AH221" s="59">
        <f t="shared" si="752"/>
        <v>5.9000456535166633E-2</v>
      </c>
      <c r="AI221" s="59">
        <f t="shared" si="753"/>
        <v>0.57418696457824203</v>
      </c>
      <c r="AJ221" s="59">
        <f t="shared" si="754"/>
        <v>0.67381905094395356</v>
      </c>
      <c r="AK221" s="59">
        <f t="shared" si="755"/>
        <v>0.32175200774619811</v>
      </c>
      <c r="AL221" s="35">
        <f t="shared" si="756"/>
        <v>1</v>
      </c>
      <c r="AM221" s="27">
        <v>154400</v>
      </c>
      <c r="AN221" s="25">
        <v>75663</v>
      </c>
      <c r="AO221" s="25">
        <v>78737</v>
      </c>
      <c r="AP221" s="17">
        <f t="shared" si="757"/>
        <v>2.9988587439058732E-3</v>
      </c>
      <c r="AQ221" s="63">
        <v>96.095863444124106</v>
      </c>
      <c r="AR221" s="58">
        <v>2120.30405019</v>
      </c>
      <c r="AS221" s="24">
        <f t="shared" si="758"/>
        <v>72.819744878648066</v>
      </c>
      <c r="AT221" s="17">
        <f t="shared" si="876"/>
        <v>6.2887864446596997E-2</v>
      </c>
      <c r="AU221" s="25">
        <v>152562</v>
      </c>
      <c r="AV221" s="25">
        <v>74301</v>
      </c>
      <c r="AW221" s="25">
        <v>78261</v>
      </c>
      <c r="AX221" s="25">
        <v>1838</v>
      </c>
      <c r="AY221" s="25">
        <v>1362</v>
      </c>
      <c r="AZ221" s="18">
        <v>476</v>
      </c>
      <c r="BA221" s="25">
        <v>7300</v>
      </c>
      <c r="BB221" s="25">
        <v>3423</v>
      </c>
      <c r="BC221" s="25">
        <v>3877</v>
      </c>
      <c r="BD221" s="63">
        <v>88.289914882641213</v>
      </c>
      <c r="BE221" s="25">
        <v>147100</v>
      </c>
      <c r="BF221" s="25">
        <v>72240</v>
      </c>
      <c r="BG221" s="25">
        <v>74860</v>
      </c>
      <c r="BH221" s="63">
        <v>96.500133582687681</v>
      </c>
      <c r="BI221" s="17">
        <v>4.7279792746113991E-2</v>
      </c>
      <c r="BJ221" s="25">
        <v>47808</v>
      </c>
      <c r="BK221" s="25">
        <v>98683</v>
      </c>
      <c r="BL221" s="25">
        <v>7909</v>
      </c>
      <c r="BM221" s="17">
        <v>0.56460585916520567</v>
      </c>
      <c r="BN221" s="10">
        <f t="shared" si="759"/>
        <v>67224.855344892247</v>
      </c>
      <c r="BO221" s="29">
        <v>0.48446034271353722</v>
      </c>
      <c r="BP221" s="30">
        <f t="shared" si="760"/>
        <v>0.51553965728646278</v>
      </c>
      <c r="BQ221" s="31">
        <v>8.0145516451668488</v>
      </c>
      <c r="BR221" s="25">
        <v>106592</v>
      </c>
      <c r="BS221" s="25">
        <v>28090</v>
      </c>
      <c r="BT221" s="25">
        <v>68234</v>
      </c>
      <c r="BU221" s="25">
        <v>7559</v>
      </c>
      <c r="BV221" s="25">
        <v>2150</v>
      </c>
      <c r="BW221" s="18">
        <v>559</v>
      </c>
      <c r="BX221" s="25">
        <v>37237</v>
      </c>
      <c r="BY221" s="25">
        <v>30467</v>
      </c>
      <c r="BZ221" s="25">
        <v>6770</v>
      </c>
      <c r="CA221" s="59">
        <v>0.18180841636007197</v>
      </c>
      <c r="CB221" s="25">
        <v>152562</v>
      </c>
      <c r="CC221" s="25">
        <v>1838</v>
      </c>
      <c r="CD221" s="17">
        <f t="shared" si="761"/>
        <v>1.2047560991596859E-2</v>
      </c>
      <c r="CE221" s="25">
        <v>1732</v>
      </c>
      <c r="CF221" s="25">
        <v>5210</v>
      </c>
      <c r="CG221" s="25">
        <v>8307</v>
      </c>
      <c r="CH221" s="25">
        <v>8396</v>
      </c>
      <c r="CI221" s="25">
        <v>6233</v>
      </c>
      <c r="CJ221" s="25">
        <v>3760</v>
      </c>
      <c r="CK221" s="25">
        <v>1942</v>
      </c>
      <c r="CL221" s="25">
        <v>1016</v>
      </c>
      <c r="CM221" s="18">
        <v>641</v>
      </c>
      <c r="CN221" s="26">
        <v>4.0970540054247122</v>
      </c>
      <c r="CO221" s="27">
        <v>37237</v>
      </c>
      <c r="CP221" s="34">
        <f t="shared" si="762"/>
        <v>4.1464135134409323</v>
      </c>
      <c r="CQ221" s="25">
        <v>587</v>
      </c>
      <c r="CR221" s="18">
        <v>241</v>
      </c>
      <c r="CS221" s="18">
        <v>465</v>
      </c>
      <c r="CT221" s="25">
        <v>21506</v>
      </c>
      <c r="CU221" s="25">
        <v>12503</v>
      </c>
      <c r="CV221" s="25">
        <v>1103</v>
      </c>
      <c r="CW221" s="18">
        <v>621</v>
      </c>
      <c r="CX221" s="18">
        <v>211</v>
      </c>
      <c r="CY221" s="25">
        <v>37237</v>
      </c>
      <c r="CZ221" s="25">
        <v>35682</v>
      </c>
      <c r="DA221" s="18">
        <v>228</v>
      </c>
      <c r="DB221" s="18">
        <v>353</v>
      </c>
      <c r="DC221" s="18">
        <v>856</v>
      </c>
      <c r="DD221" s="18">
        <v>77</v>
      </c>
      <c r="DE221" s="18">
        <v>41</v>
      </c>
      <c r="DF221" s="25">
        <v>37237</v>
      </c>
      <c r="DG221" s="25">
        <v>21479</v>
      </c>
      <c r="DH221" s="18">
        <v>21</v>
      </c>
      <c r="DI221" s="18">
        <v>24</v>
      </c>
      <c r="DJ221" s="25">
        <v>15429</v>
      </c>
      <c r="DK221" s="18">
        <v>175</v>
      </c>
      <c r="DL221" s="18">
        <v>109</v>
      </c>
      <c r="DM221" s="25">
        <f t="shared" si="763"/>
        <v>88086.661116631309</v>
      </c>
      <c r="DN221" s="17">
        <f t="shared" si="764"/>
        <v>0.41434594623627036</v>
      </c>
      <c r="DO221" s="17">
        <f t="shared" si="765"/>
        <v>4.699626715363751E-3</v>
      </c>
      <c r="DP221" s="23">
        <f t="shared" si="766"/>
        <v>0.57802723097993935</v>
      </c>
      <c r="DQ221" s="23">
        <f t="shared" si="767"/>
        <v>0.42197276902006065</v>
      </c>
      <c r="DR221" s="25">
        <v>37237</v>
      </c>
      <c r="DS221" s="25">
        <v>16651</v>
      </c>
      <c r="DT221" s="25">
        <v>9904</v>
      </c>
      <c r="DU221" s="18">
        <v>10</v>
      </c>
      <c r="DV221" s="25">
        <v>9224</v>
      </c>
      <c r="DW221" s="18">
        <v>57</v>
      </c>
      <c r="DX221" s="25">
        <v>1144</v>
      </c>
      <c r="DY221" s="18">
        <v>247</v>
      </c>
      <c r="DZ221" s="17">
        <f t="shared" si="768"/>
        <v>0.96111394580659026</v>
      </c>
      <c r="EA221" s="17">
        <f t="shared" si="769"/>
        <v>3.8886054193409736E-2</v>
      </c>
      <c r="EB221" s="25">
        <v>37237</v>
      </c>
      <c r="EC221" s="25">
        <v>9019</v>
      </c>
      <c r="ED221" s="18">
        <v>72</v>
      </c>
      <c r="EE221" s="25">
        <v>26827</v>
      </c>
      <c r="EF221" s="17">
        <f t="shared" si="869"/>
        <v>0.72043934796036202</v>
      </c>
      <c r="EG221" s="25">
        <v>1112</v>
      </c>
      <c r="EH221" s="18">
        <v>207</v>
      </c>
      <c r="EI221" s="17">
        <f t="shared" si="770"/>
        <v>0.24413889411069636</v>
      </c>
      <c r="EJ221" s="17">
        <f t="shared" si="771"/>
        <v>2.9862770899911378E-2</v>
      </c>
      <c r="EK221" s="69">
        <f t="shared" si="772"/>
        <v>0.23042941160673519</v>
      </c>
      <c r="EL221" s="27">
        <v>104984</v>
      </c>
      <c r="EM221" s="25">
        <v>98199</v>
      </c>
      <c r="EN221" s="25">
        <v>6785</v>
      </c>
      <c r="EO221" s="59">
        <v>0.93537110416825409</v>
      </c>
      <c r="EP221" s="25">
        <v>50399</v>
      </c>
      <c r="EQ221" s="25">
        <v>48274</v>
      </c>
      <c r="ER221" s="25">
        <v>2125</v>
      </c>
      <c r="ES221" s="59">
        <v>0.95783646500922648</v>
      </c>
      <c r="ET221" s="25">
        <v>54585</v>
      </c>
      <c r="EU221" s="25">
        <v>49925</v>
      </c>
      <c r="EV221" s="25">
        <v>4660</v>
      </c>
      <c r="EW221" s="59">
        <v>0.91462856095997069</v>
      </c>
      <c r="EX221" s="25">
        <v>5188</v>
      </c>
      <c r="EY221" s="25">
        <v>5017</v>
      </c>
      <c r="EZ221" s="25">
        <v>171</v>
      </c>
      <c r="FA221" s="59">
        <v>0.96703932151117966</v>
      </c>
      <c r="FB221" s="25">
        <v>99796</v>
      </c>
      <c r="FC221" s="25">
        <v>93182</v>
      </c>
      <c r="FD221" s="25">
        <v>6614</v>
      </c>
      <c r="FE221" s="59">
        <v>0.93372479858912183</v>
      </c>
      <c r="FF221" s="25">
        <v>69194</v>
      </c>
      <c r="FG221" s="25">
        <v>28264</v>
      </c>
      <c r="FH221" s="25">
        <v>36494</v>
      </c>
      <c r="FI221" s="25">
        <v>4436</v>
      </c>
      <c r="FJ221" s="23">
        <f t="shared" si="773"/>
        <v>6.4109604879035761E-2</v>
      </c>
      <c r="FK221" s="23">
        <f t="shared" si="774"/>
        <v>0.52741567187906468</v>
      </c>
      <c r="FL221" s="36">
        <f t="shared" si="775"/>
        <v>6.3715058611361588</v>
      </c>
      <c r="FM221" s="25">
        <v>34328</v>
      </c>
      <c r="FN221" s="25">
        <v>13929</v>
      </c>
      <c r="FO221" s="17">
        <f t="shared" si="776"/>
        <v>0.40576206012584481</v>
      </c>
      <c r="FP221" s="25">
        <v>18244</v>
      </c>
      <c r="FQ221" s="17">
        <f t="shared" si="777"/>
        <v>0.53146119785597767</v>
      </c>
      <c r="FR221" s="25">
        <v>2155</v>
      </c>
      <c r="FS221" s="17">
        <f t="shared" si="778"/>
        <v>6.2776742018177581E-2</v>
      </c>
      <c r="FT221" s="25">
        <v>34866</v>
      </c>
      <c r="FU221" s="25">
        <v>14335</v>
      </c>
      <c r="FV221" s="25">
        <v>18250</v>
      </c>
      <c r="FW221" s="17">
        <f t="shared" si="779"/>
        <v>6.5421900992370788E-2</v>
      </c>
      <c r="FX221" s="17">
        <f t="shared" si="780"/>
        <v>0.52343257041243618</v>
      </c>
      <c r="FY221" s="25">
        <v>2281</v>
      </c>
      <c r="FZ221" s="25">
        <v>81257</v>
      </c>
      <c r="GA221" s="25">
        <v>5854</v>
      </c>
      <c r="GB221" s="25">
        <v>52566</v>
      </c>
      <c r="GC221" s="25">
        <v>12537</v>
      </c>
      <c r="GD221" s="25">
        <v>5607</v>
      </c>
      <c r="GE221" s="18">
        <v>135</v>
      </c>
      <c r="GF221" s="25">
        <v>3885</v>
      </c>
      <c r="GG221" s="18">
        <v>83</v>
      </c>
      <c r="GH221" s="18">
        <v>410</v>
      </c>
      <c r="GI221" s="18">
        <v>180</v>
      </c>
      <c r="GJ221" s="10">
        <f t="shared" si="781"/>
        <v>5854</v>
      </c>
      <c r="GK221" s="10">
        <f t="shared" si="870"/>
        <v>75403</v>
      </c>
      <c r="GL221" s="10">
        <f t="shared" si="871"/>
        <v>22837</v>
      </c>
      <c r="GM221" s="10">
        <f t="shared" si="782"/>
        <v>58420</v>
      </c>
      <c r="GN221" s="10">
        <f t="shared" si="872"/>
        <v>10300</v>
      </c>
      <c r="GO221" s="17">
        <f t="shared" si="783"/>
        <v>7.2043023985625856E-2</v>
      </c>
      <c r="GP221" s="17">
        <f t="shared" si="873"/>
        <v>0.9279569760143741</v>
      </c>
      <c r="GQ221" s="17">
        <f t="shared" si="874"/>
        <v>0.28104655598902251</v>
      </c>
      <c r="GR221" s="17">
        <f t="shared" si="875"/>
        <v>0.12675831005328772</v>
      </c>
      <c r="GS221" s="17">
        <f t="shared" si="784"/>
        <v>0.60450176600169825</v>
      </c>
      <c r="GT221" s="25">
        <v>38900</v>
      </c>
      <c r="GU221" s="25">
        <v>1730</v>
      </c>
      <c r="GV221" s="25">
        <v>24116</v>
      </c>
      <c r="GW221" s="25">
        <v>7628</v>
      </c>
      <c r="GX221" s="25">
        <v>3303</v>
      </c>
      <c r="GY221" s="18">
        <v>79</v>
      </c>
      <c r="GZ221" s="25">
        <v>1617</v>
      </c>
      <c r="HA221" s="18">
        <v>22</v>
      </c>
      <c r="HB221" s="18">
        <v>309</v>
      </c>
      <c r="HC221" s="18">
        <v>96</v>
      </c>
      <c r="HD221" s="23">
        <f t="shared" si="785"/>
        <v>4.4473007712082263E-2</v>
      </c>
      <c r="HE221" s="23">
        <f t="shared" si="786"/>
        <v>0.95552699228791771</v>
      </c>
      <c r="HF221" s="23">
        <f t="shared" si="787"/>
        <v>0.33557840616966583</v>
      </c>
      <c r="HG221" s="23">
        <f t="shared" si="788"/>
        <v>0.13948586118251929</v>
      </c>
      <c r="HH221" s="25">
        <v>42357</v>
      </c>
      <c r="HI221" s="25">
        <v>4124</v>
      </c>
      <c r="HJ221" s="25">
        <v>28450</v>
      </c>
      <c r="HK221" s="25">
        <v>4909</v>
      </c>
      <c r="HL221" s="25">
        <v>2304</v>
      </c>
      <c r="HM221" s="18">
        <v>56</v>
      </c>
      <c r="HN221" s="25">
        <v>2268</v>
      </c>
      <c r="HO221" s="18">
        <v>61</v>
      </c>
      <c r="HP221" s="18">
        <v>101</v>
      </c>
      <c r="HQ221" s="18">
        <v>84</v>
      </c>
      <c r="HR221" s="23">
        <f t="shared" si="789"/>
        <v>9.7362891611776095E-2</v>
      </c>
      <c r="HS221" s="23">
        <f t="shared" si="790"/>
        <v>0.90263710838822386</v>
      </c>
      <c r="HT221" s="80">
        <f t="shared" si="791"/>
        <v>0.23096536581910901</v>
      </c>
      <c r="HU221" s="27">
        <v>122899</v>
      </c>
      <c r="HV221" s="25">
        <v>3776</v>
      </c>
      <c r="HW221" s="25">
        <v>21683</v>
      </c>
      <c r="HX221" s="25">
        <v>7335</v>
      </c>
      <c r="HY221" s="25">
        <v>20085</v>
      </c>
      <c r="HZ221" s="25">
        <v>10956</v>
      </c>
      <c r="IA221" s="18">
        <v>2264</v>
      </c>
      <c r="IB221" s="18">
        <v>374</v>
      </c>
      <c r="IC221" s="25">
        <v>17249</v>
      </c>
      <c r="ID221" s="25">
        <v>27236</v>
      </c>
      <c r="IE221" s="25">
        <v>4772</v>
      </c>
      <c r="IF221" s="18">
        <v>1063</v>
      </c>
      <c r="IG221" s="25">
        <v>6106</v>
      </c>
      <c r="IH221" s="17">
        <f t="shared" si="792"/>
        <v>0.31075924132824512</v>
      </c>
      <c r="II221" s="17">
        <f t="shared" si="793"/>
        <v>8.914637222434682E-2</v>
      </c>
      <c r="IJ221" s="30">
        <f t="shared" si="794"/>
        <v>11.217506389193137</v>
      </c>
      <c r="IK221" s="17">
        <f t="shared" si="866"/>
        <v>0.15334195859409025</v>
      </c>
      <c r="IL221" s="25">
        <v>59771</v>
      </c>
      <c r="IM221" s="25">
        <v>1888</v>
      </c>
      <c r="IN221" s="25">
        <v>15033</v>
      </c>
      <c r="IO221" s="25">
        <v>6117</v>
      </c>
      <c r="IP221" s="25">
        <v>14644</v>
      </c>
      <c r="IQ221" s="25">
        <v>4951</v>
      </c>
      <c r="IR221" s="18">
        <v>1363</v>
      </c>
      <c r="IS221" s="18">
        <v>227</v>
      </c>
      <c r="IT221" s="25">
        <v>8397</v>
      </c>
      <c r="IU221" s="25">
        <v>762</v>
      </c>
      <c r="IV221" s="25">
        <v>1886</v>
      </c>
      <c r="IW221" s="18">
        <v>533</v>
      </c>
      <c r="IX221" s="25">
        <v>3970</v>
      </c>
      <c r="IY221" s="17">
        <f t="shared" si="795"/>
        <v>0.73607602348965218</v>
      </c>
      <c r="IZ221" s="25">
        <v>63128</v>
      </c>
      <c r="JA221" s="25">
        <v>1888</v>
      </c>
      <c r="JB221" s="25">
        <v>6650</v>
      </c>
      <c r="JC221" s="25">
        <v>1218</v>
      </c>
      <c r="JD221" s="25">
        <v>5441</v>
      </c>
      <c r="JE221" s="25">
        <v>6005</v>
      </c>
      <c r="JF221" s="18">
        <v>901</v>
      </c>
      <c r="JG221" s="18">
        <v>147</v>
      </c>
      <c r="JH221" s="25">
        <v>8852</v>
      </c>
      <c r="JI221" s="25">
        <v>26474</v>
      </c>
      <c r="JJ221" s="25">
        <v>2886</v>
      </c>
      <c r="JK221" s="18">
        <v>530</v>
      </c>
      <c r="JL221" s="25">
        <v>2136</v>
      </c>
      <c r="JM221" s="80">
        <f t="shared" si="796"/>
        <v>0.35012989481688001</v>
      </c>
      <c r="JN221" s="27">
        <v>122899</v>
      </c>
      <c r="JO221" s="25">
        <v>81760</v>
      </c>
      <c r="JP221" s="18">
        <v>53</v>
      </c>
      <c r="JQ221" s="18">
        <v>135</v>
      </c>
      <c r="JR221" s="18">
        <v>849</v>
      </c>
      <c r="JS221" s="18">
        <v>378</v>
      </c>
      <c r="JT221" s="18">
        <v>115</v>
      </c>
      <c r="JU221" s="18">
        <v>8</v>
      </c>
      <c r="JV221" s="18">
        <v>58</v>
      </c>
      <c r="JW221" s="25">
        <v>39543</v>
      </c>
      <c r="JX221" s="17">
        <f t="shared" si="797"/>
        <v>0.32175200774619811</v>
      </c>
      <c r="JY221" s="17">
        <f t="shared" si="798"/>
        <v>0.67824799225380183</v>
      </c>
      <c r="JZ221" s="25">
        <v>6144</v>
      </c>
      <c r="KA221" s="25">
        <v>4830</v>
      </c>
      <c r="KB221" s="18">
        <v>22</v>
      </c>
      <c r="KC221" s="18">
        <v>22</v>
      </c>
      <c r="KD221" s="18">
        <v>20</v>
      </c>
      <c r="KE221" s="18">
        <v>67</v>
      </c>
      <c r="KF221" s="18">
        <v>8</v>
      </c>
      <c r="KG221" s="18">
        <v>4</v>
      </c>
      <c r="KH221" s="18">
        <v>1</v>
      </c>
      <c r="KI221" s="25">
        <v>1170</v>
      </c>
      <c r="KJ221" s="17">
        <f t="shared" si="799"/>
        <v>0.1904296875</v>
      </c>
      <c r="KK221" s="25">
        <v>116755</v>
      </c>
      <c r="KL221" s="25">
        <v>76930</v>
      </c>
      <c r="KM221" s="18">
        <v>31</v>
      </c>
      <c r="KN221" s="18">
        <v>113</v>
      </c>
      <c r="KO221" s="18">
        <v>829</v>
      </c>
      <c r="KP221" s="18">
        <v>311</v>
      </c>
      <c r="KQ221" s="18">
        <v>107</v>
      </c>
      <c r="KR221" s="18">
        <v>4</v>
      </c>
      <c r="KS221" s="18">
        <v>57</v>
      </c>
      <c r="KT221" s="25">
        <v>38373</v>
      </c>
      <c r="KU221" s="69">
        <f t="shared" si="877"/>
        <v>0.3286625840435099</v>
      </c>
      <c r="KV221" s="27">
        <v>154400</v>
      </c>
      <c r="KW221" s="25">
        <v>144464</v>
      </c>
      <c r="KX221" s="25">
        <v>9936</v>
      </c>
      <c r="KY221" s="59">
        <v>6.4352331606217616E-2</v>
      </c>
      <c r="KZ221" s="25">
        <v>5508</v>
      </c>
      <c r="LA221" s="25">
        <v>2748</v>
      </c>
      <c r="LB221" s="25">
        <v>4237</v>
      </c>
      <c r="LC221" s="25">
        <v>3314</v>
      </c>
      <c r="LD221" s="25">
        <v>75663</v>
      </c>
      <c r="LE221" s="25">
        <v>70917</v>
      </c>
      <c r="LF221" s="25">
        <v>4746</v>
      </c>
      <c r="LG221" s="59">
        <v>6.2725506522342489E-2</v>
      </c>
      <c r="LH221" s="25">
        <v>78737</v>
      </c>
      <c r="LI221" s="25">
        <v>73547</v>
      </c>
      <c r="LJ221" s="25">
        <v>5190</v>
      </c>
      <c r="LK221" s="35">
        <v>6.5915643217293013E-2</v>
      </c>
      <c r="LL221" s="27">
        <v>37237</v>
      </c>
      <c r="LM221" s="18">
        <v>342</v>
      </c>
      <c r="LN221" s="25">
        <v>21039</v>
      </c>
      <c r="LO221" s="25">
        <v>2802</v>
      </c>
      <c r="LP221" s="25">
        <v>1332</v>
      </c>
      <c r="LQ221" s="25">
        <v>1108</v>
      </c>
      <c r="LR221" s="25">
        <v>10614</v>
      </c>
      <c r="LS221" s="23">
        <f t="shared" si="800"/>
        <v>0.28503907403926204</v>
      </c>
      <c r="LT221" s="23">
        <f t="shared" si="801"/>
        <v>0.7149609259607379</v>
      </c>
      <c r="LU221" s="17">
        <f t="shared" si="802"/>
        <v>0.57418696457824203</v>
      </c>
      <c r="LV221" s="25">
        <v>37237</v>
      </c>
      <c r="LW221" s="18">
        <v>467</v>
      </c>
      <c r="LX221" s="25">
        <v>10822</v>
      </c>
      <c r="LY221" s="25">
        <v>13331</v>
      </c>
      <c r="LZ221" s="25">
        <v>5285</v>
      </c>
      <c r="MA221" s="18">
        <v>729</v>
      </c>
      <c r="MB221" s="25">
        <v>5545</v>
      </c>
      <c r="MC221" s="18">
        <v>424</v>
      </c>
      <c r="MD221" s="18">
        <v>471</v>
      </c>
      <c r="ME221" s="18">
        <v>3</v>
      </c>
      <c r="MF221" s="18">
        <v>160</v>
      </c>
      <c r="MG221" s="17">
        <f t="shared" si="803"/>
        <v>0.17987485565432232</v>
      </c>
      <c r="MH221" s="17">
        <f t="shared" si="804"/>
        <v>0.67381905094395356</v>
      </c>
      <c r="MI221" s="25">
        <v>37237</v>
      </c>
      <c r="MJ221" s="18">
        <v>869</v>
      </c>
      <c r="MK221" s="25">
        <v>10316</v>
      </c>
      <c r="ML221" s="25">
        <v>7800</v>
      </c>
      <c r="MM221" s="25">
        <v>5341</v>
      </c>
      <c r="MN221" s="18">
        <v>393</v>
      </c>
      <c r="MO221" s="25">
        <v>11940</v>
      </c>
      <c r="MP221" s="18">
        <v>416</v>
      </c>
      <c r="MQ221" s="18">
        <v>4</v>
      </c>
      <c r="MR221" s="18">
        <v>0</v>
      </c>
      <c r="MS221" s="18">
        <v>158</v>
      </c>
      <c r="MT221" s="17">
        <f t="shared" si="805"/>
        <v>0.52112146520933478</v>
      </c>
      <c r="MU221" s="69">
        <f t="shared" si="806"/>
        <v>0.62400300776109785</v>
      </c>
      <c r="MV221" s="27">
        <v>37237</v>
      </c>
      <c r="MW221" s="25">
        <v>2197</v>
      </c>
      <c r="MX221" s="25">
        <v>18006</v>
      </c>
      <c r="MY221" s="25">
        <v>3169</v>
      </c>
      <c r="MZ221" s="25">
        <v>10281</v>
      </c>
      <c r="NA221" s="25">
        <v>1473</v>
      </c>
      <c r="NB221" s="18">
        <v>24</v>
      </c>
      <c r="NC221" s="25">
        <v>1998</v>
      </c>
      <c r="ND221" s="18">
        <v>89</v>
      </c>
      <c r="NE221" s="17">
        <f t="shared" si="807"/>
        <v>5.9000456535166633E-2</v>
      </c>
      <c r="NF221" s="10">
        <f t="shared" si="808"/>
        <v>9001.2276499180934</v>
      </c>
      <c r="NG221" s="17">
        <f t="shared" si="809"/>
        <v>0.15221419555818139</v>
      </c>
      <c r="NH221" s="25">
        <v>37237</v>
      </c>
      <c r="NI221" s="25">
        <v>1034</v>
      </c>
      <c r="NJ221" s="18">
        <v>3</v>
      </c>
      <c r="NK221" s="18">
        <v>223</v>
      </c>
      <c r="NL221" s="18">
        <v>11</v>
      </c>
      <c r="NM221" s="25">
        <v>33765</v>
      </c>
      <c r="NN221" s="25">
        <v>1762</v>
      </c>
      <c r="NO221" s="18">
        <v>28</v>
      </c>
      <c r="NP221" s="18">
        <v>5</v>
      </c>
      <c r="NQ221" s="32">
        <v>406</v>
      </c>
      <c r="NR221" s="27">
        <v>37237</v>
      </c>
      <c r="NS221" s="37">
        <f t="shared" si="810"/>
        <v>0.98447780433439858</v>
      </c>
      <c r="NT221" s="37">
        <f t="shared" si="811"/>
        <v>0.26564816550757797</v>
      </c>
      <c r="NU221" s="37">
        <f t="shared" si="812"/>
        <v>1.0157669330860088</v>
      </c>
      <c r="NV221" s="17">
        <f t="shared" si="813"/>
        <v>0.20626287722868952</v>
      </c>
      <c r="NW221" s="10">
        <f t="shared" si="814"/>
        <v>22203</v>
      </c>
      <c r="NX221" s="17">
        <f t="shared" si="815"/>
        <v>0.59626178263555063</v>
      </c>
      <c r="NY221" s="19">
        <f t="shared" si="816"/>
        <v>0.40013335976499848</v>
      </c>
      <c r="NZ221" s="25">
        <v>15034</v>
      </c>
      <c r="OA221" s="25">
        <v>13962</v>
      </c>
      <c r="OB221" s="18">
        <v>807</v>
      </c>
      <c r="OC221" s="25">
        <v>6634</v>
      </c>
      <c r="OD221" s="18">
        <v>156</v>
      </c>
      <c r="OE221" s="18">
        <v>66</v>
      </c>
      <c r="OF221" s="17">
        <f t="shared" si="817"/>
        <v>0.17815613502698929</v>
      </c>
      <c r="OG221" s="17">
        <f t="shared" si="818"/>
        <v>0.40373821736444931</v>
      </c>
      <c r="OH221" s="17">
        <f t="shared" si="819"/>
        <v>0.37494964685662108</v>
      </c>
      <c r="OI221" s="69">
        <f t="shared" si="820"/>
        <v>4.1893815291242581E-3</v>
      </c>
      <c r="OJ221" s="27">
        <v>37237</v>
      </c>
      <c r="OK221" s="18">
        <v>103</v>
      </c>
      <c r="OL221" s="25">
        <v>5131</v>
      </c>
      <c r="OM221" s="25">
        <v>6826</v>
      </c>
      <c r="ON221" s="18">
        <v>374</v>
      </c>
      <c r="OO221" s="25">
        <v>13942</v>
      </c>
      <c r="OP221" s="25">
        <v>2596</v>
      </c>
      <c r="OQ221" s="25">
        <v>8067</v>
      </c>
      <c r="OR221" s="69">
        <f t="shared" si="821"/>
        <v>0.22031850041625264</v>
      </c>
      <c r="OS221" s="22">
        <v>156565</v>
      </c>
      <c r="OT221" s="22">
        <v>156565</v>
      </c>
      <c r="OU221" s="38">
        <f t="shared" si="878"/>
        <v>0.86065393537605683</v>
      </c>
      <c r="OV221" s="39">
        <v>0.81575166863602977</v>
      </c>
      <c r="OW221" s="22">
        <v>12771816</v>
      </c>
      <c r="OX221" s="36">
        <f t="shared" si="879"/>
        <v>522597167.088</v>
      </c>
      <c r="OY221" s="36">
        <f t="shared" si="880"/>
        <v>10607964.713850388</v>
      </c>
      <c r="OZ221" s="22"/>
      <c r="PA221" s="22"/>
      <c r="PB221" s="38">
        <f t="shared" si="881"/>
        <v>0</v>
      </c>
      <c r="PC221" s="39">
        <v>0</v>
      </c>
      <c r="PD221" s="22"/>
      <c r="PE221" s="40">
        <f t="shared" si="822"/>
        <v>0</v>
      </c>
      <c r="PF221" s="36">
        <f t="shared" si="823"/>
        <v>0</v>
      </c>
      <c r="PG221" s="22">
        <v>159</v>
      </c>
      <c r="PH221" s="22">
        <v>159</v>
      </c>
      <c r="PI221" s="38">
        <f t="shared" si="882"/>
        <v>8.7403938124608327E-4</v>
      </c>
      <c r="PJ221" s="39">
        <v>9.1949685534591194E-2</v>
      </c>
      <c r="PK221" s="22">
        <v>1462</v>
      </c>
      <c r="PL221" s="41">
        <f t="shared" si="824"/>
        <v>59822.116000000002</v>
      </c>
      <c r="PM221" s="36">
        <f t="shared" si="825"/>
        <v>12997.71352259161</v>
      </c>
      <c r="PN221" s="22">
        <v>2990</v>
      </c>
      <c r="PO221" s="22">
        <v>2990</v>
      </c>
      <c r="PP221" s="38">
        <f t="shared" si="883"/>
        <v>1.6436338049847732E-2</v>
      </c>
      <c r="PQ221" s="39">
        <v>0.54864882943143811</v>
      </c>
      <c r="PR221" s="22">
        <v>164046</v>
      </c>
      <c r="PS221" s="41">
        <f t="shared" si="826"/>
        <v>6712434.2280000001</v>
      </c>
      <c r="PT221" s="36">
        <f t="shared" si="827"/>
        <v>392043.86799133971</v>
      </c>
      <c r="PU221" s="22">
        <v>2695</v>
      </c>
      <c r="PV221" s="22">
        <v>2695</v>
      </c>
      <c r="PW221" s="38">
        <f t="shared" si="884"/>
        <v>1.4814692656969776E-2</v>
      </c>
      <c r="PX221" s="39">
        <v>0.14779962894248608</v>
      </c>
      <c r="PY221" s="22">
        <v>39832</v>
      </c>
      <c r="PZ221" s="36">
        <f t="shared" si="828"/>
        <v>411167.31753707939</v>
      </c>
      <c r="QA221" s="22"/>
      <c r="QB221" s="22"/>
      <c r="QC221" s="39">
        <v>0</v>
      </c>
      <c r="QD221" s="22"/>
      <c r="QE221" s="22">
        <f t="shared" si="829"/>
        <v>0</v>
      </c>
      <c r="QF221" s="22"/>
      <c r="QG221" s="22"/>
      <c r="QH221" s="22"/>
      <c r="QI221" s="38">
        <f t="shared" si="885"/>
        <v>0</v>
      </c>
      <c r="QJ221" s="39">
        <v>0</v>
      </c>
      <c r="QK221" s="22"/>
      <c r="QL221" s="42">
        <f t="shared" si="830"/>
        <v>0</v>
      </c>
      <c r="QM221" s="22">
        <f t="shared" si="886"/>
        <v>19505</v>
      </c>
      <c r="QN221" s="22">
        <v>5791</v>
      </c>
      <c r="QO221" s="22">
        <v>5791</v>
      </c>
      <c r="QP221" s="38">
        <f t="shared" si="887"/>
        <v>3.1833723627648226E-2</v>
      </c>
      <c r="QQ221" s="39">
        <v>0.14979968917285444</v>
      </c>
      <c r="QR221" s="22">
        <v>86749</v>
      </c>
      <c r="QS221" s="36">
        <f t="shared" si="831"/>
        <v>1361595.6779506686</v>
      </c>
      <c r="QT221" s="22">
        <v>52</v>
      </c>
      <c r="QU221" s="22">
        <v>52</v>
      </c>
      <c r="QV221" s="38">
        <f t="shared" si="888"/>
        <v>2.8584935738865618E-4</v>
      </c>
      <c r="QW221" s="39">
        <v>0.12557692307692309</v>
      </c>
      <c r="QX221" s="22">
        <v>653</v>
      </c>
      <c r="QY221" s="36">
        <f t="shared" si="832"/>
        <v>12226.381497743874</v>
      </c>
      <c r="QZ221" s="22">
        <v>13662</v>
      </c>
      <c r="RA221" s="22">
        <v>13662</v>
      </c>
      <c r="RB221" s="38">
        <f t="shared" si="889"/>
        <v>7.5101421550842706E-2</v>
      </c>
      <c r="RC221" s="39">
        <v>0.1448001756697409</v>
      </c>
      <c r="RD221" s="22">
        <v>197826</v>
      </c>
      <c r="RE221" s="36">
        <f t="shared" si="833"/>
        <v>1476195.9490904675</v>
      </c>
      <c r="RF221" s="10">
        <f t="shared" si="890"/>
        <v>181914</v>
      </c>
      <c r="RG221" s="10">
        <f t="shared" si="891"/>
        <v>181914</v>
      </c>
      <c r="RH221" s="17">
        <f t="shared" si="892"/>
        <v>0.23396907833052308</v>
      </c>
      <c r="RI221" s="17">
        <f t="shared" si="893"/>
        <v>5.3454335938436627E-3</v>
      </c>
      <c r="RJ221" s="17">
        <f t="shared" si="894"/>
        <v>0.74315695033243734</v>
      </c>
      <c r="RK221" s="17">
        <f t="shared" si="895"/>
        <v>0</v>
      </c>
      <c r="RL221" s="17">
        <f t="shared" si="896"/>
        <v>2.746522383813859E-2</v>
      </c>
      <c r="RM221" s="17">
        <f t="shared" si="897"/>
        <v>2.8804945908074631E-2</v>
      </c>
      <c r="RN221" s="17">
        <f t="shared" si="898"/>
        <v>9.5388636643038302E-2</v>
      </c>
      <c r="RO221" s="17">
        <f t="shared" si="899"/>
        <v>8.5653757648730656E-4</v>
      </c>
      <c r="RP221" s="17">
        <f t="shared" si="900"/>
        <v>0.10341713129822183</v>
      </c>
      <c r="RQ221" s="17">
        <f t="shared" si="901"/>
        <v>0</v>
      </c>
      <c r="RR221" s="36">
        <f t="shared" si="902"/>
        <v>14274191.62144028</v>
      </c>
      <c r="RS221" s="36">
        <f t="shared" si="903"/>
        <v>92.449427600001812</v>
      </c>
      <c r="RT221" s="10">
        <f t="shared" si="904"/>
        <v>0</v>
      </c>
      <c r="RU221" s="17">
        <f t="shared" si="905"/>
        <v>0</v>
      </c>
      <c r="RV221" s="37">
        <f t="shared" si="906"/>
        <v>0.84875270732324071</v>
      </c>
      <c r="RW221" s="36">
        <f t="shared" si="907"/>
        <v>1.178199481865285</v>
      </c>
      <c r="RX221" s="85">
        <v>-2.244577</v>
      </c>
      <c r="RY221" s="93">
        <v>72</v>
      </c>
      <c r="RZ221" s="43" t="b">
        <v>0</v>
      </c>
      <c r="SA221" s="18" t="b">
        <v>0</v>
      </c>
      <c r="SB221" s="18" t="b">
        <v>0</v>
      </c>
      <c r="SC221" s="18" t="b">
        <v>0</v>
      </c>
      <c r="SD221" s="18" t="b">
        <v>0</v>
      </c>
      <c r="SE221" s="32" t="b">
        <v>1</v>
      </c>
      <c r="SF221" s="43" t="b">
        <v>0</v>
      </c>
      <c r="SG221" s="18" t="b">
        <v>0</v>
      </c>
      <c r="SH221" s="18"/>
      <c r="SI221" s="18"/>
      <c r="SJ221" s="18"/>
      <c r="SK221" s="18"/>
      <c r="SL221" s="18"/>
      <c r="SM221" s="18"/>
      <c r="SN221" s="18"/>
      <c r="SO221" s="18"/>
      <c r="SP221" s="18"/>
      <c r="SQ221" s="17">
        <f t="shared" si="834"/>
        <v>0</v>
      </c>
      <c r="SR221" s="17">
        <f t="shared" si="835"/>
        <v>0</v>
      </c>
      <c r="SS221" s="17">
        <f t="shared" si="836"/>
        <v>0</v>
      </c>
      <c r="ST221" s="17">
        <f t="shared" si="837"/>
        <v>0</v>
      </c>
      <c r="SU221" s="17">
        <f t="shared" si="838"/>
        <v>0</v>
      </c>
      <c r="SV221" s="17">
        <f t="shared" si="868"/>
        <v>0</v>
      </c>
      <c r="SW221" s="17">
        <f t="shared" si="839"/>
        <v>0</v>
      </c>
      <c r="SX221" s="17">
        <f t="shared" si="840"/>
        <v>0</v>
      </c>
      <c r="SY221" s="17">
        <f t="shared" si="841"/>
        <v>0</v>
      </c>
      <c r="SZ221" s="17">
        <f t="shared" si="842"/>
        <v>0</v>
      </c>
      <c r="TA221" s="17">
        <f t="shared" si="843"/>
        <v>0</v>
      </c>
      <c r="TB221" s="24">
        <f t="shared" si="844"/>
        <v>620</v>
      </c>
      <c r="TC221" s="69">
        <f t="shared" si="845"/>
        <v>1</v>
      </c>
      <c r="TD221" s="17">
        <f t="shared" si="867"/>
        <v>2.6014568158168575E-6</v>
      </c>
      <c r="TE221" s="95"/>
      <c r="TF221" s="71"/>
      <c r="TG221" s="71">
        <v>11</v>
      </c>
      <c r="TH221" s="71">
        <v>134</v>
      </c>
      <c r="TI221" s="71"/>
      <c r="TJ221" s="71">
        <v>4</v>
      </c>
      <c r="TK221" s="71">
        <v>128</v>
      </c>
      <c r="TL221" s="71"/>
      <c r="TM221" s="71">
        <v>121</v>
      </c>
      <c r="TN221" s="71"/>
      <c r="TO221" s="71">
        <v>1</v>
      </c>
      <c r="TP221" s="71"/>
      <c r="TQ221" s="71"/>
      <c r="TR221" s="72"/>
      <c r="TS221" s="72"/>
      <c r="TT221" s="72"/>
      <c r="TU221" s="72">
        <v>11</v>
      </c>
      <c r="TV221" s="72">
        <v>138</v>
      </c>
      <c r="TW221" s="72"/>
      <c r="TX221" s="72"/>
      <c r="TY221" s="72">
        <v>1</v>
      </c>
      <c r="TZ221" s="72">
        <v>128</v>
      </c>
      <c r="UA221" s="72"/>
      <c r="UB221" s="72"/>
      <c r="UC221" s="72"/>
      <c r="UD221" s="72"/>
      <c r="UE221" s="72">
        <v>1</v>
      </c>
      <c r="UF221" s="72"/>
      <c r="UG221" s="72">
        <v>1</v>
      </c>
      <c r="UH221" s="72"/>
      <c r="UI221" s="72"/>
      <c r="UJ221" s="73">
        <v>11</v>
      </c>
      <c r="UK221" s="73"/>
      <c r="UL221" s="73"/>
      <c r="UM221" s="73">
        <v>17</v>
      </c>
      <c r="UN221" s="73">
        <v>172</v>
      </c>
      <c r="UO221" s="73"/>
      <c r="UP221" s="73"/>
      <c r="UQ221" s="73">
        <v>2</v>
      </c>
      <c r="UR221" s="73">
        <v>130</v>
      </c>
      <c r="US221" s="73"/>
      <c r="UT221" s="73"/>
      <c r="UU221" s="73"/>
      <c r="UV221" s="73">
        <v>1</v>
      </c>
      <c r="UW221" s="73"/>
      <c r="UX221" s="73"/>
      <c r="UY221" s="73"/>
      <c r="UZ221" s="73"/>
      <c r="VA221" s="73"/>
      <c r="VB221" s="73">
        <v>21</v>
      </c>
      <c r="VC221" s="73"/>
      <c r="VD221" s="73"/>
      <c r="VE221" s="73">
        <v>17</v>
      </c>
      <c r="VF221" s="73">
        <v>167</v>
      </c>
      <c r="VG221" s="73"/>
      <c r="VH221" s="73"/>
      <c r="VI221" s="73">
        <v>2</v>
      </c>
      <c r="VJ221" s="73">
        <v>129</v>
      </c>
      <c r="VK221" s="73"/>
      <c r="VL221" s="73"/>
      <c r="VM221" s="73"/>
      <c r="VN221" s="73"/>
      <c r="VO221" s="73"/>
      <c r="VP221" s="73">
        <v>1</v>
      </c>
      <c r="VQ221" s="73"/>
      <c r="VR221" s="73"/>
      <c r="VS221" s="73">
        <v>69</v>
      </c>
      <c r="VT221" s="73"/>
      <c r="VU221" s="73"/>
      <c r="VV221" s="73"/>
      <c r="VW221" s="73">
        <v>113</v>
      </c>
      <c r="VX221" s="73"/>
      <c r="VY221" s="73">
        <v>19</v>
      </c>
      <c r="VZ221" s="73">
        <v>392</v>
      </c>
      <c r="WA221" s="73">
        <v>68</v>
      </c>
      <c r="WB221" s="73"/>
      <c r="WC221" s="73"/>
      <c r="WD221" s="73"/>
      <c r="WE221" s="73"/>
      <c r="WF221" s="73"/>
      <c r="WG221" s="73"/>
      <c r="WH221" s="73"/>
      <c r="WI221" s="73"/>
      <c r="WJ221" s="73">
        <v>52</v>
      </c>
      <c r="WK221" s="73"/>
      <c r="WL221" s="73"/>
      <c r="WM221" s="73"/>
      <c r="WN221" s="73">
        <v>320</v>
      </c>
      <c r="WO221" s="22">
        <f t="shared" si="846"/>
        <v>101</v>
      </c>
      <c r="WP221" s="22">
        <f t="shared" si="847"/>
        <v>0</v>
      </c>
      <c r="WQ221" s="22">
        <f t="shared" si="848"/>
        <v>0</v>
      </c>
      <c r="WR221" s="22">
        <f t="shared" si="849"/>
        <v>56</v>
      </c>
      <c r="WS221" s="22">
        <f t="shared" si="850"/>
        <v>724</v>
      </c>
      <c r="WT221" s="22">
        <f t="shared" si="851"/>
        <v>0</v>
      </c>
      <c r="WU221" s="22">
        <f t="shared" si="852"/>
        <v>23</v>
      </c>
      <c r="WV221" s="22">
        <f t="shared" si="853"/>
        <v>5</v>
      </c>
      <c r="WW221" s="22">
        <f t="shared" si="854"/>
        <v>583</v>
      </c>
      <c r="WX221" s="22">
        <f t="shared" si="855"/>
        <v>0</v>
      </c>
      <c r="WY221" s="22">
        <f t="shared" si="856"/>
        <v>121</v>
      </c>
      <c r="WZ221" s="22">
        <f t="shared" si="857"/>
        <v>0</v>
      </c>
      <c r="XA221" s="22">
        <f t="shared" si="858"/>
        <v>0</v>
      </c>
      <c r="XB221" s="22">
        <f t="shared" si="859"/>
        <v>2</v>
      </c>
      <c r="XC221" s="22">
        <f t="shared" si="860"/>
        <v>0</v>
      </c>
      <c r="XD221" s="22">
        <f t="shared" si="861"/>
        <v>0</v>
      </c>
      <c r="XE221" s="22">
        <f t="shared" si="862"/>
        <v>55</v>
      </c>
      <c r="XF221" s="22">
        <f t="shared" si="863"/>
        <v>0</v>
      </c>
      <c r="XG221" s="93">
        <f t="shared" si="864"/>
        <v>320</v>
      </c>
    </row>
    <row r="222" spans="1:631" ht="17.100000000000001" customHeight="1" x14ac:dyDescent="0.2">
      <c r="A222" s="101"/>
      <c r="B222" s="27" t="s">
        <v>682</v>
      </c>
      <c r="C222" s="535" t="s">
        <v>683</v>
      </c>
      <c r="D222" s="25" t="s">
        <v>684</v>
      </c>
      <c r="E222" s="535" t="s">
        <v>685</v>
      </c>
      <c r="F222" s="25" t="s">
        <v>692</v>
      </c>
      <c r="G222" s="535" t="s">
        <v>693</v>
      </c>
      <c r="H222" s="25">
        <v>83</v>
      </c>
      <c r="I222" s="28">
        <v>7</v>
      </c>
      <c r="J222" s="17">
        <f t="shared" si="730"/>
        <v>0.48245316495329543</v>
      </c>
      <c r="K222" s="17">
        <f t="shared" si="731"/>
        <v>0.11192141105254916</v>
      </c>
      <c r="L222" s="17">
        <f t="shared" si="732"/>
        <v>1</v>
      </c>
      <c r="M222" s="17">
        <f t="shared" si="733"/>
        <v>0.19750187322890037</v>
      </c>
      <c r="N222" s="17">
        <f t="shared" si="734"/>
        <v>0.37280546852748503</v>
      </c>
      <c r="O222" s="17">
        <f t="shared" si="735"/>
        <v>6.4055732400981058E-2</v>
      </c>
      <c r="P222" s="17">
        <f t="shared" si="736"/>
        <v>0.68355266461433872</v>
      </c>
      <c r="Q222" s="17">
        <f t="shared" si="737"/>
        <v>0.52645882448971748</v>
      </c>
      <c r="R222" s="69">
        <f t="shared" si="738"/>
        <v>0.92226296210597514</v>
      </c>
      <c r="S222" s="422">
        <f t="shared" si="739"/>
        <v>0.48455690015258251</v>
      </c>
      <c r="T222" s="17">
        <f t="shared" si="865"/>
        <v>0.51544309984741754</v>
      </c>
      <c r="U222" s="10">
        <f t="shared" si="740"/>
        <v>167250.4615953902</v>
      </c>
      <c r="V222" s="32">
        <v>4</v>
      </c>
      <c r="W222" s="550">
        <f t="shared" si="741"/>
        <v>0</v>
      </c>
      <c r="X222" s="550">
        <f t="shared" si="742"/>
        <v>0.37344578904147141</v>
      </c>
      <c r="Y222" s="550">
        <f t="shared" si="743"/>
        <v>0.62655421095852859</v>
      </c>
      <c r="Z222" s="551">
        <f t="shared" si="744"/>
        <v>203303.68381761239</v>
      </c>
      <c r="AA222" s="426">
        <f t="shared" si="745"/>
        <v>8.8548103267083539E-2</v>
      </c>
      <c r="AB222" s="59">
        <f t="shared" si="746"/>
        <v>0.93650344117633832</v>
      </c>
      <c r="AC222" s="59">
        <f t="shared" si="747"/>
        <v>0.10057533466248932</v>
      </c>
      <c r="AD222" s="59">
        <f t="shared" si="748"/>
        <v>0.37280546852748503</v>
      </c>
      <c r="AE222" s="59">
        <f t="shared" si="749"/>
        <v>0.47354117551028246</v>
      </c>
      <c r="AF222" s="59">
        <f t="shared" si="750"/>
        <v>0.81053331941762774</v>
      </c>
      <c r="AG222" s="59">
        <f t="shared" si="751"/>
        <v>0.19983822992224601</v>
      </c>
      <c r="AH222" s="59">
        <f t="shared" si="752"/>
        <v>6.4055732400981058E-2</v>
      </c>
      <c r="AI222" s="59">
        <f t="shared" si="753"/>
        <v>0.49302040390335544</v>
      </c>
      <c r="AJ222" s="59">
        <f t="shared" si="754"/>
        <v>0.47188592600323542</v>
      </c>
      <c r="AK222" s="59">
        <f t="shared" si="755"/>
        <v>0.31644733538566128</v>
      </c>
      <c r="AL222" s="35">
        <f t="shared" si="756"/>
        <v>1</v>
      </c>
      <c r="AM222" s="27">
        <v>324479</v>
      </c>
      <c r="AN222" s="25">
        <v>163012</v>
      </c>
      <c r="AO222" s="25">
        <v>161467</v>
      </c>
      <c r="AP222" s="17">
        <f t="shared" si="757"/>
        <v>6.3022453780041052E-3</v>
      </c>
      <c r="AQ222" s="63">
        <v>100.95685186446765</v>
      </c>
      <c r="AR222" s="58">
        <v>3226.6837415</v>
      </c>
      <c r="AS222" s="24">
        <f t="shared" si="758"/>
        <v>100.5611414055591</v>
      </c>
      <c r="AT222" s="17">
        <f t="shared" si="876"/>
        <v>8.6845613642931002E-2</v>
      </c>
      <c r="AU222" s="25">
        <v>320532</v>
      </c>
      <c r="AV222" s="25">
        <v>159582</v>
      </c>
      <c r="AW222" s="25">
        <v>160950</v>
      </c>
      <c r="AX222" s="25">
        <v>3947</v>
      </c>
      <c r="AY222" s="25">
        <v>3430</v>
      </c>
      <c r="AZ222" s="18">
        <v>517</v>
      </c>
      <c r="BA222" s="25">
        <v>28732</v>
      </c>
      <c r="BB222" s="25">
        <v>14405</v>
      </c>
      <c r="BC222" s="25">
        <v>14327</v>
      </c>
      <c r="BD222" s="63">
        <v>100.54442660710548</v>
      </c>
      <c r="BE222" s="25">
        <v>295747</v>
      </c>
      <c r="BF222" s="25">
        <v>148607</v>
      </c>
      <c r="BG222" s="25">
        <v>147140</v>
      </c>
      <c r="BH222" s="63">
        <v>100.99700965067282</v>
      </c>
      <c r="BI222" s="17">
        <v>8.8548103267083539E-2</v>
      </c>
      <c r="BJ222" s="25">
        <v>98623</v>
      </c>
      <c r="BK222" s="25">
        <v>208267</v>
      </c>
      <c r="BL222" s="25">
        <v>17589</v>
      </c>
      <c r="BM222" s="17">
        <v>0.5579952656925965</v>
      </c>
      <c r="BN222" s="10">
        <f t="shared" si="759"/>
        <v>143421.25418333197</v>
      </c>
      <c r="BO222" s="29">
        <v>0.47354117551028246</v>
      </c>
      <c r="BP222" s="30">
        <f t="shared" si="760"/>
        <v>0.52645882448971748</v>
      </c>
      <c r="BQ222" s="31">
        <v>8.4454090182314054</v>
      </c>
      <c r="BR222" s="25">
        <v>225856</v>
      </c>
      <c r="BS222" s="25">
        <v>53061</v>
      </c>
      <c r="BT222" s="25">
        <v>150902</v>
      </c>
      <c r="BU222" s="25">
        <v>16043</v>
      </c>
      <c r="BV222" s="18">
        <v>4990</v>
      </c>
      <c r="BW222" s="18">
        <v>860</v>
      </c>
      <c r="BX222" s="25">
        <v>76652</v>
      </c>
      <c r="BY222" s="25">
        <v>65273</v>
      </c>
      <c r="BZ222" s="25">
        <v>11379</v>
      </c>
      <c r="CA222" s="59">
        <v>0.14845013828732453</v>
      </c>
      <c r="CB222" s="25">
        <v>320532</v>
      </c>
      <c r="CC222" s="25">
        <v>3947</v>
      </c>
      <c r="CD222" s="17">
        <f t="shared" si="761"/>
        <v>1.2313903136036339E-2</v>
      </c>
      <c r="CE222" s="25">
        <v>3118</v>
      </c>
      <c r="CF222" s="25">
        <v>10609</v>
      </c>
      <c r="CG222" s="25">
        <v>16925</v>
      </c>
      <c r="CH222" s="25">
        <v>17236</v>
      </c>
      <c r="CI222" s="25">
        <v>12610</v>
      </c>
      <c r="CJ222" s="25">
        <v>7825</v>
      </c>
      <c r="CK222" s="25">
        <v>4269</v>
      </c>
      <c r="CL222" s="25">
        <v>2286</v>
      </c>
      <c r="CM222" s="25">
        <v>1774</v>
      </c>
      <c r="CN222" s="26">
        <v>4.1816521421489332</v>
      </c>
      <c r="CO222" s="27">
        <v>76652</v>
      </c>
      <c r="CP222" s="34">
        <f t="shared" si="762"/>
        <v>4.2331446015759537</v>
      </c>
      <c r="CQ222" s="25">
        <v>347</v>
      </c>
      <c r="CR222" s="18">
        <v>275</v>
      </c>
      <c r="CS222" s="18">
        <v>1208</v>
      </c>
      <c r="CT222" s="25">
        <v>46493</v>
      </c>
      <c r="CU222" s="25">
        <v>20374</v>
      </c>
      <c r="CV222" s="25">
        <v>3953</v>
      </c>
      <c r="CW222" s="25">
        <v>2173</v>
      </c>
      <c r="CX222" s="25">
        <v>1829</v>
      </c>
      <c r="CY222" s="25">
        <v>76652</v>
      </c>
      <c r="CZ222" s="25">
        <v>68468</v>
      </c>
      <c r="DA222" s="18">
        <v>2987</v>
      </c>
      <c r="DB222" s="25">
        <v>3356</v>
      </c>
      <c r="DC222" s="18">
        <v>583</v>
      </c>
      <c r="DD222" s="18">
        <v>816</v>
      </c>
      <c r="DE222" s="18">
        <v>442</v>
      </c>
      <c r="DF222" s="25">
        <v>76652</v>
      </c>
      <c r="DG222" s="25">
        <v>62000</v>
      </c>
      <c r="DH222" s="18">
        <v>45</v>
      </c>
      <c r="DI222" s="18">
        <v>84</v>
      </c>
      <c r="DJ222" s="25">
        <v>13815</v>
      </c>
      <c r="DK222" s="18">
        <v>298</v>
      </c>
      <c r="DL222" s="18">
        <v>410</v>
      </c>
      <c r="DM222" s="25">
        <f t="shared" si="763"/>
        <v>259450.60715963057</v>
      </c>
      <c r="DN222" s="17">
        <f t="shared" si="764"/>
        <v>0.18023013098157908</v>
      </c>
      <c r="DO222" s="17">
        <f t="shared" si="765"/>
        <v>3.8877002557010905E-3</v>
      </c>
      <c r="DP222" s="23">
        <f t="shared" si="766"/>
        <v>0.81053331941762774</v>
      </c>
      <c r="DQ222" s="23">
        <f t="shared" si="767"/>
        <v>0.18946668058237226</v>
      </c>
      <c r="DR222" s="25">
        <v>76652</v>
      </c>
      <c r="DS222" s="25">
        <v>45414</v>
      </c>
      <c r="DT222" s="25">
        <v>9700</v>
      </c>
      <c r="DU222" s="18">
        <v>15</v>
      </c>
      <c r="DV222" s="25">
        <v>18888</v>
      </c>
      <c r="DW222" s="18">
        <v>124</v>
      </c>
      <c r="DX222" s="18">
        <v>1547</v>
      </c>
      <c r="DY222" s="18">
        <v>964</v>
      </c>
      <c r="DZ222" s="17">
        <f t="shared" si="768"/>
        <v>0.96562385847727394</v>
      </c>
      <c r="EA222" s="17">
        <f t="shared" si="769"/>
        <v>3.4376141522726056E-2</v>
      </c>
      <c r="EB222" s="25">
        <v>76652</v>
      </c>
      <c r="EC222" s="25">
        <v>14992</v>
      </c>
      <c r="ED222" s="18">
        <v>326</v>
      </c>
      <c r="EE222" s="25">
        <v>59293</v>
      </c>
      <c r="EF222" s="17">
        <f t="shared" si="869"/>
        <v>0.77353493711840526</v>
      </c>
      <c r="EG222" s="18">
        <v>1414</v>
      </c>
      <c r="EH222" s="18">
        <v>627</v>
      </c>
      <c r="EI222" s="17">
        <f t="shared" si="770"/>
        <v>0.19983822992224601</v>
      </c>
      <c r="EJ222" s="17">
        <f t="shared" si="771"/>
        <v>1.8447007253561552E-2</v>
      </c>
      <c r="EK222" s="69">
        <f t="shared" si="772"/>
        <v>0.11192141105254916</v>
      </c>
      <c r="EL222" s="27">
        <v>222453</v>
      </c>
      <c r="EM222" s="25">
        <v>208328</v>
      </c>
      <c r="EN222" s="25">
        <v>14125</v>
      </c>
      <c r="EO222" s="59">
        <v>0.93650344117633832</v>
      </c>
      <c r="EP222" s="25">
        <v>110087</v>
      </c>
      <c r="EQ222" s="25">
        <v>104697</v>
      </c>
      <c r="ER222" s="25">
        <v>5390</v>
      </c>
      <c r="ES222" s="59">
        <v>0.95103872391835553</v>
      </c>
      <c r="ET222" s="25">
        <v>112366</v>
      </c>
      <c r="EU222" s="25">
        <v>103631</v>
      </c>
      <c r="EV222" s="25">
        <v>8735</v>
      </c>
      <c r="EW222" s="59">
        <v>0.92226296210597514</v>
      </c>
      <c r="EX222" s="25">
        <v>20526</v>
      </c>
      <c r="EY222" s="25">
        <v>19803</v>
      </c>
      <c r="EZ222" s="25">
        <v>723</v>
      </c>
      <c r="FA222" s="59">
        <v>0.96477638117509501</v>
      </c>
      <c r="FB222" s="25">
        <v>201927</v>
      </c>
      <c r="FC222" s="25">
        <v>188525</v>
      </c>
      <c r="FD222" s="25">
        <v>13402</v>
      </c>
      <c r="FE222" s="59">
        <v>0.93362947996057988</v>
      </c>
      <c r="FF222" s="25">
        <v>141205</v>
      </c>
      <c r="FG222" s="25">
        <v>56390</v>
      </c>
      <c r="FH222" s="25">
        <v>73756</v>
      </c>
      <c r="FI222" s="25">
        <v>11059</v>
      </c>
      <c r="FJ222" s="23">
        <f t="shared" si="773"/>
        <v>7.8318756417973867E-2</v>
      </c>
      <c r="FK222" s="23">
        <f t="shared" si="774"/>
        <v>0.52233277858432769</v>
      </c>
      <c r="FL222" s="36">
        <f t="shared" si="775"/>
        <v>5.0990143774301471</v>
      </c>
      <c r="FM222" s="25">
        <v>70747</v>
      </c>
      <c r="FN222" s="25">
        <v>27778</v>
      </c>
      <c r="FO222" s="17">
        <f t="shared" si="776"/>
        <v>0.39263855711196233</v>
      </c>
      <c r="FP222" s="25">
        <v>37307</v>
      </c>
      <c r="FQ222" s="17">
        <f t="shared" si="777"/>
        <v>0.52732978076808912</v>
      </c>
      <c r="FR222" s="25">
        <v>5662</v>
      </c>
      <c r="FS222" s="17">
        <f t="shared" si="778"/>
        <v>8.0031662119948555E-2</v>
      </c>
      <c r="FT222" s="25">
        <v>70458</v>
      </c>
      <c r="FU222" s="25">
        <v>28612</v>
      </c>
      <c r="FV222" s="25">
        <v>36449</v>
      </c>
      <c r="FW222" s="17">
        <f t="shared" si="779"/>
        <v>7.6598824831814696E-2</v>
      </c>
      <c r="FX222" s="17">
        <f t="shared" si="780"/>
        <v>0.5173152800249794</v>
      </c>
      <c r="FY222" s="25">
        <v>5397</v>
      </c>
      <c r="FZ222" s="25">
        <v>175550</v>
      </c>
      <c r="GA222" s="25">
        <v>17656</v>
      </c>
      <c r="GB222" s="25">
        <v>92448</v>
      </c>
      <c r="GC222" s="25">
        <v>36526</v>
      </c>
      <c r="GD222" s="25">
        <v>13422</v>
      </c>
      <c r="GE222" s="18">
        <v>238</v>
      </c>
      <c r="GF222" s="25">
        <v>7109</v>
      </c>
      <c r="GG222" s="18">
        <v>271</v>
      </c>
      <c r="GH222" s="18">
        <v>404</v>
      </c>
      <c r="GI222" s="25">
        <v>7476</v>
      </c>
      <c r="GJ222" s="10">
        <f t="shared" si="781"/>
        <v>17656</v>
      </c>
      <c r="GK222" s="10">
        <f t="shared" si="870"/>
        <v>157894</v>
      </c>
      <c r="GL222" s="10">
        <f t="shared" si="871"/>
        <v>65446</v>
      </c>
      <c r="GM222" s="10">
        <f t="shared" si="782"/>
        <v>110104</v>
      </c>
      <c r="GN222" s="10">
        <f t="shared" si="872"/>
        <v>28920</v>
      </c>
      <c r="GO222" s="17">
        <f t="shared" si="783"/>
        <v>0.10057533466248932</v>
      </c>
      <c r="GP222" s="17">
        <f t="shared" si="873"/>
        <v>0.89942466533751064</v>
      </c>
      <c r="GQ222" s="17">
        <f t="shared" si="874"/>
        <v>0.37280546852748503</v>
      </c>
      <c r="GR222" s="17">
        <f t="shared" si="875"/>
        <v>0.16473939048704073</v>
      </c>
      <c r="GS222" s="17">
        <f t="shared" si="784"/>
        <v>0.63611506693249786</v>
      </c>
      <c r="GT222" s="25">
        <v>87672</v>
      </c>
      <c r="GU222" s="25">
        <v>7291</v>
      </c>
      <c r="GV222" s="25">
        <v>43988</v>
      </c>
      <c r="GW222" s="25">
        <v>21162</v>
      </c>
      <c r="GX222" s="25">
        <v>7335</v>
      </c>
      <c r="GY222" s="18">
        <v>154</v>
      </c>
      <c r="GZ222" s="25">
        <v>3164</v>
      </c>
      <c r="HA222" s="18">
        <v>74</v>
      </c>
      <c r="HB222" s="18">
        <v>242</v>
      </c>
      <c r="HC222" s="25">
        <v>4262</v>
      </c>
      <c r="HD222" s="23">
        <f t="shared" si="785"/>
        <v>8.3162241080390553E-2</v>
      </c>
      <c r="HE222" s="23">
        <f t="shared" si="786"/>
        <v>0.9168377589196095</v>
      </c>
      <c r="HF222" s="23">
        <f t="shared" si="787"/>
        <v>0.41510402408978919</v>
      </c>
      <c r="HG222" s="23">
        <f t="shared" si="788"/>
        <v>0.17372707363810566</v>
      </c>
      <c r="HH222" s="25">
        <v>87878</v>
      </c>
      <c r="HI222" s="25">
        <v>10365</v>
      </c>
      <c r="HJ222" s="25">
        <v>48460</v>
      </c>
      <c r="HK222" s="25">
        <v>15364</v>
      </c>
      <c r="HL222" s="25">
        <v>6087</v>
      </c>
      <c r="HM222" s="18">
        <v>84</v>
      </c>
      <c r="HN222" s="25">
        <v>3945</v>
      </c>
      <c r="HO222" s="18">
        <v>197</v>
      </c>
      <c r="HP222" s="18">
        <v>162</v>
      </c>
      <c r="HQ222" s="25">
        <v>3214</v>
      </c>
      <c r="HR222" s="23">
        <f t="shared" si="789"/>
        <v>0.11794760918546167</v>
      </c>
      <c r="HS222" s="23">
        <f t="shared" si="790"/>
        <v>0.88205239081453835</v>
      </c>
      <c r="HT222" s="80">
        <f t="shared" si="791"/>
        <v>0.33060606750267418</v>
      </c>
      <c r="HU222" s="27">
        <v>258893</v>
      </c>
      <c r="HV222" s="25">
        <v>4738</v>
      </c>
      <c r="HW222" s="25">
        <v>47321</v>
      </c>
      <c r="HX222" s="18">
        <v>9362</v>
      </c>
      <c r="HY222" s="25">
        <v>50237</v>
      </c>
      <c r="HZ222" s="25">
        <v>17919</v>
      </c>
      <c r="IA222" s="25">
        <v>7261</v>
      </c>
      <c r="IB222" s="18">
        <v>1246</v>
      </c>
      <c r="IC222" s="25">
        <v>34117</v>
      </c>
      <c r="ID222" s="25">
        <v>63990</v>
      </c>
      <c r="IE222" s="25">
        <v>12840</v>
      </c>
      <c r="IF222" s="18">
        <v>2336</v>
      </c>
      <c r="IG222" s="25">
        <v>7526</v>
      </c>
      <c r="IH222" s="17">
        <f t="shared" si="792"/>
        <v>0.31638167119234589</v>
      </c>
      <c r="II222" s="17">
        <f t="shared" si="793"/>
        <v>6.9213922354022711E-2</v>
      </c>
      <c r="IJ222" s="30">
        <f t="shared" si="794"/>
        <v>14.447960265639821</v>
      </c>
      <c r="IK222" s="17">
        <f t="shared" si="866"/>
        <v>0.19750187322890037</v>
      </c>
      <c r="IL222" s="25">
        <v>129841</v>
      </c>
      <c r="IM222" s="25">
        <v>2590</v>
      </c>
      <c r="IN222" s="25">
        <v>39172</v>
      </c>
      <c r="IO222" s="18">
        <v>7880</v>
      </c>
      <c r="IP222" s="25">
        <v>37031</v>
      </c>
      <c r="IQ222" s="25">
        <v>8438</v>
      </c>
      <c r="IR222" s="25">
        <v>4505</v>
      </c>
      <c r="IS222" s="18">
        <v>656</v>
      </c>
      <c r="IT222" s="25">
        <v>16604</v>
      </c>
      <c r="IU222" s="25">
        <v>1401</v>
      </c>
      <c r="IV222" s="25">
        <v>5216</v>
      </c>
      <c r="IW222" s="18">
        <v>1248</v>
      </c>
      <c r="IX222" s="25">
        <v>5100</v>
      </c>
      <c r="IY222" s="17">
        <f t="shared" si="795"/>
        <v>0.76721528638873704</v>
      </c>
      <c r="IZ222" s="25">
        <v>129052</v>
      </c>
      <c r="JA222" s="25">
        <v>2148</v>
      </c>
      <c r="JB222" s="25">
        <v>8149</v>
      </c>
      <c r="JC222" s="18">
        <v>1482</v>
      </c>
      <c r="JD222" s="25">
        <v>13206</v>
      </c>
      <c r="JE222" s="25">
        <v>9481</v>
      </c>
      <c r="JF222" s="25">
        <v>2756</v>
      </c>
      <c r="JG222" s="18">
        <v>590</v>
      </c>
      <c r="JH222" s="25">
        <v>17513</v>
      </c>
      <c r="JI222" s="25">
        <v>62589</v>
      </c>
      <c r="JJ222" s="25">
        <v>7624</v>
      </c>
      <c r="JK222" s="18">
        <v>1088</v>
      </c>
      <c r="JL222" s="25">
        <v>2426</v>
      </c>
      <c r="JM222" s="80">
        <f t="shared" si="796"/>
        <v>0.28842637076527289</v>
      </c>
      <c r="JN222" s="27">
        <v>258893</v>
      </c>
      <c r="JO222" s="25">
        <v>174257</v>
      </c>
      <c r="JP222" s="18">
        <v>110</v>
      </c>
      <c r="JQ222" s="18">
        <v>322</v>
      </c>
      <c r="JR222" s="18">
        <v>1402</v>
      </c>
      <c r="JS222" s="18">
        <v>571</v>
      </c>
      <c r="JT222" s="18">
        <v>244</v>
      </c>
      <c r="JU222" s="18">
        <v>20</v>
      </c>
      <c r="JV222" s="18">
        <v>41</v>
      </c>
      <c r="JW222" s="25">
        <v>81926</v>
      </c>
      <c r="JX222" s="17">
        <f t="shared" si="797"/>
        <v>0.31644733538566128</v>
      </c>
      <c r="JY222" s="17">
        <f t="shared" si="798"/>
        <v>0.68355266461433872</v>
      </c>
      <c r="JZ222" s="25">
        <v>24149</v>
      </c>
      <c r="KA222" s="25">
        <v>19062</v>
      </c>
      <c r="KB222" s="18">
        <v>13</v>
      </c>
      <c r="KC222" s="18">
        <v>21</v>
      </c>
      <c r="KD222" s="18">
        <v>64</v>
      </c>
      <c r="KE222" s="18">
        <v>77</v>
      </c>
      <c r="KF222" s="18">
        <v>19</v>
      </c>
      <c r="KG222" s="18">
        <v>5</v>
      </c>
      <c r="KH222" s="18">
        <v>4</v>
      </c>
      <c r="KI222" s="25">
        <v>4884</v>
      </c>
      <c r="KJ222" s="17">
        <f t="shared" si="799"/>
        <v>0.20224439935401051</v>
      </c>
      <c r="KK222" s="25">
        <v>234744</v>
      </c>
      <c r="KL222" s="25">
        <v>155195</v>
      </c>
      <c r="KM222" s="18">
        <v>97</v>
      </c>
      <c r="KN222" s="18">
        <v>301</v>
      </c>
      <c r="KO222" s="18">
        <v>1338</v>
      </c>
      <c r="KP222" s="18">
        <v>494</v>
      </c>
      <c r="KQ222" s="18">
        <v>225</v>
      </c>
      <c r="KR222" s="18">
        <v>15</v>
      </c>
      <c r="KS222" s="18">
        <v>37</v>
      </c>
      <c r="KT222" s="25">
        <v>77042</v>
      </c>
      <c r="KU222" s="69">
        <f t="shared" si="877"/>
        <v>0.32819582183144191</v>
      </c>
      <c r="KV222" s="27">
        <v>324479</v>
      </c>
      <c r="KW222" s="25">
        <v>304942</v>
      </c>
      <c r="KX222" s="25">
        <v>19537</v>
      </c>
      <c r="KY222" s="59">
        <v>6.0210368005325463E-2</v>
      </c>
      <c r="KZ222" s="25">
        <v>10590</v>
      </c>
      <c r="LA222" s="25">
        <v>5106</v>
      </c>
      <c r="LB222" s="25">
        <v>7756</v>
      </c>
      <c r="LC222" s="25">
        <v>6357</v>
      </c>
      <c r="LD222" s="25">
        <v>163012</v>
      </c>
      <c r="LE222" s="25">
        <v>153546</v>
      </c>
      <c r="LF222" s="25">
        <v>9466</v>
      </c>
      <c r="LG222" s="59">
        <v>5.8069344588128485E-2</v>
      </c>
      <c r="LH222" s="25">
        <v>161467</v>
      </c>
      <c r="LI222" s="25">
        <v>151396</v>
      </c>
      <c r="LJ222" s="25">
        <v>10071</v>
      </c>
      <c r="LK222" s="35">
        <v>6.2371877845008576E-2</v>
      </c>
      <c r="LL222" s="27">
        <v>76652</v>
      </c>
      <c r="LM222" s="18">
        <v>408</v>
      </c>
      <c r="LN222" s="25">
        <v>37383</v>
      </c>
      <c r="LO222" s="18">
        <v>1122</v>
      </c>
      <c r="LP222" s="25">
        <v>7917</v>
      </c>
      <c r="LQ222" s="18">
        <v>1488</v>
      </c>
      <c r="LR222" s="25">
        <v>28334</v>
      </c>
      <c r="LS222" s="23">
        <f t="shared" si="800"/>
        <v>0.36964462766790168</v>
      </c>
      <c r="LT222" s="23">
        <f t="shared" si="801"/>
        <v>0.63035537233209826</v>
      </c>
      <c r="LU222" s="17">
        <f t="shared" si="802"/>
        <v>0.49302040390335544</v>
      </c>
      <c r="LV222" s="25">
        <v>76652</v>
      </c>
      <c r="LW222" s="18">
        <v>824</v>
      </c>
      <c r="LX222" s="25">
        <v>3830</v>
      </c>
      <c r="LY222" s="25">
        <v>31343</v>
      </c>
      <c r="LZ222" s="25">
        <v>4468</v>
      </c>
      <c r="MA222" s="25">
        <v>32738</v>
      </c>
      <c r="MB222" s="18">
        <v>621</v>
      </c>
      <c r="MC222" s="18">
        <v>1681</v>
      </c>
      <c r="MD222" s="18">
        <v>174</v>
      </c>
      <c r="ME222" s="18">
        <v>191</v>
      </c>
      <c r="MF222" s="18">
        <v>782</v>
      </c>
      <c r="MG222" s="17">
        <f t="shared" si="803"/>
        <v>0.45713092939518862</v>
      </c>
      <c r="MH222" s="17">
        <f t="shared" si="804"/>
        <v>0.47188592600323542</v>
      </c>
      <c r="MI222" s="25">
        <v>76652</v>
      </c>
      <c r="MJ222" s="18">
        <v>1410</v>
      </c>
      <c r="MK222" s="25">
        <v>4956</v>
      </c>
      <c r="ML222" s="25">
        <v>31706</v>
      </c>
      <c r="MM222" s="25">
        <v>5888</v>
      </c>
      <c r="MN222" s="25">
        <v>30436</v>
      </c>
      <c r="MO222" s="18">
        <v>931</v>
      </c>
      <c r="MP222" s="18">
        <v>585</v>
      </c>
      <c r="MQ222" s="18">
        <v>7</v>
      </c>
      <c r="MR222" s="18">
        <v>50</v>
      </c>
      <c r="MS222" s="18">
        <v>683</v>
      </c>
      <c r="MT222" s="17">
        <f t="shared" si="805"/>
        <v>0.50440953921619791</v>
      </c>
      <c r="MU222" s="69">
        <f t="shared" si="806"/>
        <v>0.48245316495329543</v>
      </c>
      <c r="MV222" s="27">
        <v>76652</v>
      </c>
      <c r="MW222" s="25">
        <v>4910</v>
      </c>
      <c r="MX222" s="25">
        <v>16634</v>
      </c>
      <c r="MY222" s="25">
        <v>12816</v>
      </c>
      <c r="MZ222" s="25">
        <v>27395</v>
      </c>
      <c r="NA222" s="25">
        <v>10114</v>
      </c>
      <c r="NB222" s="18">
        <v>59</v>
      </c>
      <c r="NC222" s="25">
        <v>4036</v>
      </c>
      <c r="ND222" s="18">
        <v>688</v>
      </c>
      <c r="NE222" s="17">
        <f t="shared" si="807"/>
        <v>6.4055732400981058E-2</v>
      </c>
      <c r="NF222" s="10">
        <f t="shared" si="808"/>
        <v>20531.912017951261</v>
      </c>
      <c r="NG222" s="17">
        <f t="shared" si="809"/>
        <v>0.24865626467672075</v>
      </c>
      <c r="NH222" s="25">
        <v>76652</v>
      </c>
      <c r="NI222" s="18">
        <v>486</v>
      </c>
      <c r="NJ222" s="18">
        <v>12</v>
      </c>
      <c r="NK222" s="18">
        <v>180</v>
      </c>
      <c r="NL222" s="18">
        <v>41</v>
      </c>
      <c r="NM222" s="25">
        <v>69700</v>
      </c>
      <c r="NN222" s="25">
        <v>5438</v>
      </c>
      <c r="NO222" s="18">
        <v>148</v>
      </c>
      <c r="NP222" s="18">
        <v>13</v>
      </c>
      <c r="NQ222" s="32">
        <v>634</v>
      </c>
      <c r="NR222" s="27">
        <v>76652</v>
      </c>
      <c r="NS222" s="37">
        <f t="shared" si="810"/>
        <v>0.95422167719041906</v>
      </c>
      <c r="NT222" s="37">
        <f t="shared" si="811"/>
        <v>0.25748395435342575</v>
      </c>
      <c r="NU222" s="37">
        <f t="shared" si="812"/>
        <v>1.047974515674774</v>
      </c>
      <c r="NV222" s="17">
        <f t="shared" si="813"/>
        <v>0.21280298838702041</v>
      </c>
      <c r="NW222" s="10">
        <f t="shared" si="814"/>
        <v>42010</v>
      </c>
      <c r="NX222" s="17">
        <f t="shared" si="815"/>
        <v>0.54806136826175444</v>
      </c>
      <c r="NY222" s="19">
        <f t="shared" si="816"/>
        <v>0.75708699021427672</v>
      </c>
      <c r="NZ222" s="25">
        <v>34642</v>
      </c>
      <c r="OA222" s="25">
        <v>25658</v>
      </c>
      <c r="OB222" s="25">
        <v>2939</v>
      </c>
      <c r="OC222" s="25">
        <v>8621</v>
      </c>
      <c r="OD222" s="18">
        <v>539</v>
      </c>
      <c r="OE222" s="18">
        <v>744</v>
      </c>
      <c r="OF222" s="17">
        <f t="shared" si="817"/>
        <v>0.11246934196107081</v>
      </c>
      <c r="OG222" s="17">
        <f t="shared" si="818"/>
        <v>0.45193863173824556</v>
      </c>
      <c r="OH222" s="17">
        <f t="shared" si="819"/>
        <v>0.33473360121066636</v>
      </c>
      <c r="OI222" s="69">
        <f t="shared" si="820"/>
        <v>9.7062046652403068E-3</v>
      </c>
      <c r="OJ222" s="27">
        <v>76652</v>
      </c>
      <c r="OK222" s="18">
        <v>328</v>
      </c>
      <c r="OL222" s="25">
        <v>11434</v>
      </c>
      <c r="OM222" s="25">
        <v>11827</v>
      </c>
      <c r="ON222" s="18">
        <v>981</v>
      </c>
      <c r="OO222" s="25">
        <v>8348</v>
      </c>
      <c r="OP222" s="25">
        <v>7739</v>
      </c>
      <c r="OQ222" s="25">
        <v>11094</v>
      </c>
      <c r="OR222" s="69">
        <f t="shared" si="821"/>
        <v>0.26720763972238165</v>
      </c>
      <c r="OS222" s="22">
        <v>210636</v>
      </c>
      <c r="OT222" s="22">
        <v>210636</v>
      </c>
      <c r="OU222" s="38">
        <f t="shared" si="878"/>
        <v>0.93396000532079992</v>
      </c>
      <c r="OV222" s="39">
        <v>0.70547546478284817</v>
      </c>
      <c r="OW222" s="22">
        <v>14859853</v>
      </c>
      <c r="OX222" s="36">
        <f t="shared" si="879"/>
        <v>608035465.05400002</v>
      </c>
      <c r="OY222" s="36">
        <f t="shared" si="880"/>
        <v>14271511.867062181</v>
      </c>
      <c r="OZ222" s="22"/>
      <c r="PA222" s="22"/>
      <c r="PB222" s="38">
        <f t="shared" si="881"/>
        <v>0</v>
      </c>
      <c r="PC222" s="39">
        <v>0</v>
      </c>
      <c r="PD222" s="22"/>
      <c r="PE222" s="40">
        <f t="shared" si="822"/>
        <v>0</v>
      </c>
      <c r="PF222" s="36">
        <f t="shared" si="823"/>
        <v>0</v>
      </c>
      <c r="PG222" s="22">
        <v>1292</v>
      </c>
      <c r="PH222" s="22">
        <v>1292</v>
      </c>
      <c r="PI222" s="38">
        <f t="shared" si="882"/>
        <v>5.7287278854254425E-3</v>
      </c>
      <c r="PJ222" s="39">
        <v>0.11876160990712074</v>
      </c>
      <c r="PK222" s="22">
        <v>15344</v>
      </c>
      <c r="PL222" s="41">
        <f t="shared" si="824"/>
        <v>627845.79200000002</v>
      </c>
      <c r="PM222" s="36">
        <f t="shared" si="825"/>
        <v>105616.64069929787</v>
      </c>
      <c r="PN222" s="22">
        <v>9241</v>
      </c>
      <c r="PO222" s="22">
        <v>9241</v>
      </c>
      <c r="PP222" s="38">
        <f t="shared" si="883"/>
        <v>4.097459318050814E-2</v>
      </c>
      <c r="PQ222" s="39">
        <v>0.59728925440969594</v>
      </c>
      <c r="PR222" s="22">
        <v>551955</v>
      </c>
      <c r="PS222" s="41">
        <f t="shared" si="826"/>
        <v>22584894.690000001</v>
      </c>
      <c r="PT222" s="36">
        <f t="shared" si="827"/>
        <v>1211664.6769591875</v>
      </c>
      <c r="PU222" s="22"/>
      <c r="PV222" s="22"/>
      <c r="PW222" s="38">
        <f t="shared" si="884"/>
        <v>0</v>
      </c>
      <c r="PX222" s="39">
        <v>0</v>
      </c>
      <c r="PY222" s="22"/>
      <c r="PZ222" s="36">
        <f t="shared" si="828"/>
        <v>0</v>
      </c>
      <c r="QA222" s="22"/>
      <c r="QB222" s="22"/>
      <c r="QC222" s="39">
        <v>0</v>
      </c>
      <c r="QD222" s="22"/>
      <c r="QE222" s="22">
        <f t="shared" si="829"/>
        <v>0</v>
      </c>
      <c r="QF222" s="22"/>
      <c r="QG222" s="22"/>
      <c r="QH222" s="22"/>
      <c r="QI222" s="38">
        <f t="shared" si="885"/>
        <v>0</v>
      </c>
      <c r="QJ222" s="39">
        <v>0</v>
      </c>
      <c r="QK222" s="22"/>
      <c r="QL222" s="42">
        <f t="shared" si="830"/>
        <v>0</v>
      </c>
      <c r="QM222" s="22">
        <f t="shared" si="886"/>
        <v>4361</v>
      </c>
      <c r="QN222" s="22">
        <v>1395</v>
      </c>
      <c r="QO222" s="22">
        <v>1395</v>
      </c>
      <c r="QP222" s="38">
        <f t="shared" si="887"/>
        <v>6.1854298762914024E-3</v>
      </c>
      <c r="QQ222" s="39">
        <v>0.14194982078853047</v>
      </c>
      <c r="QR222" s="22">
        <v>19802</v>
      </c>
      <c r="QS222" s="36">
        <f t="shared" si="831"/>
        <v>327996.19594909047</v>
      </c>
      <c r="QT222" s="22">
        <v>242</v>
      </c>
      <c r="QU222" s="22">
        <v>242</v>
      </c>
      <c r="QV222" s="38">
        <f t="shared" si="888"/>
        <v>1.0730279785394405E-3</v>
      </c>
      <c r="QW222" s="39">
        <v>0.14904958677685951</v>
      </c>
      <c r="QX222" s="22">
        <v>3607</v>
      </c>
      <c r="QY222" s="36">
        <f t="shared" si="832"/>
        <v>56899.698508731111</v>
      </c>
      <c r="QZ222" s="22">
        <v>2724</v>
      </c>
      <c r="RA222" s="22">
        <v>2724</v>
      </c>
      <c r="RB222" s="38">
        <f t="shared" si="889"/>
        <v>1.2078215758435686E-2</v>
      </c>
      <c r="RC222" s="39">
        <v>0.15520190895741556</v>
      </c>
      <c r="RD222" s="22">
        <v>42277</v>
      </c>
      <c r="RE222" s="36">
        <f t="shared" si="833"/>
        <v>294331.55945852981</v>
      </c>
      <c r="RF222" s="10">
        <f t="shared" si="890"/>
        <v>225530</v>
      </c>
      <c r="RG222" s="10">
        <f t="shared" si="891"/>
        <v>225530</v>
      </c>
      <c r="RH222" s="17">
        <f t="shared" si="892"/>
        <v>0.29006588957355056</v>
      </c>
      <c r="RI222" s="17">
        <f t="shared" si="893"/>
        <v>6.6270635488173604E-3</v>
      </c>
      <c r="RJ222" s="17">
        <f t="shared" si="894"/>
        <v>0.8772740202435525</v>
      </c>
      <c r="RK222" s="17">
        <f t="shared" si="895"/>
        <v>0</v>
      </c>
      <c r="RL222" s="17">
        <f t="shared" si="896"/>
        <v>7.4481383068905685E-2</v>
      </c>
      <c r="RM222" s="17">
        <f t="shared" si="897"/>
        <v>0</v>
      </c>
      <c r="RN222" s="17">
        <f t="shared" si="898"/>
        <v>2.0162022364914517E-2</v>
      </c>
      <c r="RO222" s="17">
        <f t="shared" si="899"/>
        <v>3.4976411557772853E-3</v>
      </c>
      <c r="RP222" s="17">
        <f t="shared" si="900"/>
        <v>1.8092647286141492E-2</v>
      </c>
      <c r="RQ222" s="17">
        <f t="shared" si="901"/>
        <v>0</v>
      </c>
      <c r="RR222" s="36">
        <f t="shared" si="902"/>
        <v>16268020.638637017</v>
      </c>
      <c r="RS222" s="36">
        <f t="shared" si="903"/>
        <v>50.13581969445486</v>
      </c>
      <c r="RT222" s="10">
        <f t="shared" si="904"/>
        <v>0</v>
      </c>
      <c r="RU222" s="17">
        <f t="shared" si="905"/>
        <v>0</v>
      </c>
      <c r="RV222" s="37">
        <f t="shared" si="906"/>
        <v>1.4387398572252028</v>
      </c>
      <c r="RW222" s="36">
        <f t="shared" si="907"/>
        <v>0.69505268445723756</v>
      </c>
      <c r="RX222" s="85">
        <v>-2.5455830000000002</v>
      </c>
      <c r="RY222" s="93">
        <v>58</v>
      </c>
      <c r="RZ222" s="43" t="b">
        <v>1</v>
      </c>
      <c r="SA222" s="18" t="b">
        <v>0</v>
      </c>
      <c r="SB222" s="18" t="b">
        <v>0</v>
      </c>
      <c r="SC222" s="18" t="b">
        <v>0</v>
      </c>
      <c r="SD222" s="18" t="b">
        <v>0</v>
      </c>
      <c r="SE222" s="32" t="b">
        <v>1</v>
      </c>
      <c r="SF222" s="43" t="b">
        <v>0</v>
      </c>
      <c r="SG222" s="18" t="b">
        <v>0</v>
      </c>
      <c r="SH222" s="18"/>
      <c r="SI222" s="18"/>
      <c r="SJ222" s="18"/>
      <c r="SK222" s="18"/>
      <c r="SL222" s="18"/>
      <c r="SM222" s="18"/>
      <c r="SN222" s="18"/>
      <c r="SO222" s="18"/>
      <c r="SP222" s="18"/>
      <c r="SQ222" s="17">
        <f t="shared" si="834"/>
        <v>0</v>
      </c>
      <c r="SR222" s="17">
        <f t="shared" si="835"/>
        <v>0</v>
      </c>
      <c r="SS222" s="17">
        <f t="shared" si="836"/>
        <v>0</v>
      </c>
      <c r="ST222" s="17">
        <f t="shared" si="837"/>
        <v>0</v>
      </c>
      <c r="SU222" s="17">
        <f t="shared" si="838"/>
        <v>0</v>
      </c>
      <c r="SV222" s="17">
        <f t="shared" si="868"/>
        <v>0</v>
      </c>
      <c r="SW222" s="17">
        <f t="shared" si="839"/>
        <v>0</v>
      </c>
      <c r="SX222" s="17">
        <f t="shared" si="840"/>
        <v>0</v>
      </c>
      <c r="SY222" s="17">
        <f t="shared" si="841"/>
        <v>0</v>
      </c>
      <c r="SZ222" s="17">
        <f t="shared" si="842"/>
        <v>0</v>
      </c>
      <c r="TA222" s="17">
        <f t="shared" si="843"/>
        <v>0</v>
      </c>
      <c r="TB222" s="24">
        <f t="shared" si="844"/>
        <v>620</v>
      </c>
      <c r="TC222" s="69">
        <f t="shared" si="845"/>
        <v>1</v>
      </c>
      <c r="TD222" s="17">
        <f t="shared" si="867"/>
        <v>2.6014568158168575E-6</v>
      </c>
      <c r="TE222" s="95">
        <v>377</v>
      </c>
      <c r="TF222" s="71"/>
      <c r="TG222" s="71">
        <v>72</v>
      </c>
      <c r="TH222" s="71">
        <v>40</v>
      </c>
      <c r="TI222" s="71"/>
      <c r="TJ222" s="71"/>
      <c r="TK222" s="71">
        <v>297</v>
      </c>
      <c r="TL222" s="71"/>
      <c r="TM222" s="71">
        <v>351</v>
      </c>
      <c r="TN222" s="71"/>
      <c r="TO222" s="71">
        <v>5</v>
      </c>
      <c r="TP222" s="71">
        <v>2</v>
      </c>
      <c r="TQ222" s="71">
        <v>143</v>
      </c>
      <c r="TR222" s="72">
        <v>6</v>
      </c>
      <c r="TS222" s="72"/>
      <c r="TT222" s="72"/>
      <c r="TU222" s="72">
        <v>19</v>
      </c>
      <c r="TV222" s="72">
        <v>63</v>
      </c>
      <c r="TW222" s="72"/>
      <c r="TX222" s="72"/>
      <c r="TY222" s="72">
        <v>25</v>
      </c>
      <c r="TZ222" s="72">
        <v>852</v>
      </c>
      <c r="UA222" s="72"/>
      <c r="UB222" s="72">
        <v>241</v>
      </c>
      <c r="UC222" s="72"/>
      <c r="UD222" s="72"/>
      <c r="UE222" s="72"/>
      <c r="UF222" s="72"/>
      <c r="UG222" s="72">
        <v>39</v>
      </c>
      <c r="UH222" s="72"/>
      <c r="UI222" s="72">
        <v>7</v>
      </c>
      <c r="UJ222" s="73"/>
      <c r="UK222" s="73"/>
      <c r="UL222" s="73"/>
      <c r="UM222" s="73">
        <v>202</v>
      </c>
      <c r="UN222" s="73">
        <v>103</v>
      </c>
      <c r="UO222" s="73"/>
      <c r="UP222" s="73"/>
      <c r="UQ222" s="73">
        <v>32</v>
      </c>
      <c r="UR222" s="73">
        <v>541</v>
      </c>
      <c r="US222" s="73">
        <v>279</v>
      </c>
      <c r="UT222" s="73"/>
      <c r="UU222" s="73"/>
      <c r="UV222" s="73"/>
      <c r="UW222" s="73"/>
      <c r="UX222" s="73"/>
      <c r="UY222" s="73">
        <v>38</v>
      </c>
      <c r="UZ222" s="73"/>
      <c r="VA222" s="73"/>
      <c r="VB222" s="73">
        <v>19</v>
      </c>
      <c r="VC222" s="73"/>
      <c r="VD222" s="73"/>
      <c r="VE222" s="73">
        <v>220</v>
      </c>
      <c r="VF222" s="73">
        <v>93</v>
      </c>
      <c r="VG222" s="73"/>
      <c r="VH222" s="73"/>
      <c r="VI222" s="73">
        <v>23</v>
      </c>
      <c r="VJ222" s="73">
        <v>494</v>
      </c>
      <c r="VK222" s="73">
        <v>323</v>
      </c>
      <c r="VL222" s="73"/>
      <c r="VM222" s="73"/>
      <c r="VN222" s="73"/>
      <c r="VO222" s="73"/>
      <c r="VP222" s="73">
        <v>36</v>
      </c>
      <c r="VQ222" s="73"/>
      <c r="VR222" s="73"/>
      <c r="VS222" s="73"/>
      <c r="VT222" s="73"/>
      <c r="VU222" s="73"/>
      <c r="VV222" s="73">
        <v>184</v>
      </c>
      <c r="VW222" s="73">
        <v>34</v>
      </c>
      <c r="VX222" s="73"/>
      <c r="VY222" s="73"/>
      <c r="VZ222" s="73">
        <v>27</v>
      </c>
      <c r="WA222" s="73">
        <v>873</v>
      </c>
      <c r="WB222" s="73">
        <v>68</v>
      </c>
      <c r="WC222" s="73">
        <v>301</v>
      </c>
      <c r="WD222" s="73"/>
      <c r="WE222" s="73"/>
      <c r="WF222" s="73"/>
      <c r="WG222" s="73"/>
      <c r="WH222" s="73"/>
      <c r="WI222" s="73"/>
      <c r="WJ222" s="73">
        <v>50</v>
      </c>
      <c r="WK222" s="73"/>
      <c r="WL222" s="73"/>
      <c r="WM222" s="73"/>
      <c r="WN222" s="73"/>
      <c r="WO222" s="22">
        <f t="shared" si="846"/>
        <v>402</v>
      </c>
      <c r="WP222" s="22">
        <f t="shared" si="847"/>
        <v>0</v>
      </c>
      <c r="WQ222" s="22">
        <f t="shared" si="848"/>
        <v>0</v>
      </c>
      <c r="WR222" s="22">
        <f t="shared" si="849"/>
        <v>697</v>
      </c>
      <c r="WS222" s="22">
        <f t="shared" si="850"/>
        <v>333</v>
      </c>
      <c r="WT222" s="22">
        <f t="shared" si="851"/>
        <v>0</v>
      </c>
      <c r="WU222" s="22">
        <f t="shared" si="852"/>
        <v>0</v>
      </c>
      <c r="WV222" s="22">
        <f t="shared" si="853"/>
        <v>80</v>
      </c>
      <c r="WW222" s="22">
        <f t="shared" si="854"/>
        <v>3057</v>
      </c>
      <c r="WX222" s="22">
        <f t="shared" si="855"/>
        <v>0</v>
      </c>
      <c r="WY222" s="22">
        <f t="shared" si="856"/>
        <v>1563</v>
      </c>
      <c r="WZ222" s="22">
        <f t="shared" si="857"/>
        <v>0</v>
      </c>
      <c r="XA222" s="22">
        <f t="shared" si="858"/>
        <v>0</v>
      </c>
      <c r="XB222" s="22">
        <f t="shared" si="859"/>
        <v>0</v>
      </c>
      <c r="XC222" s="22">
        <f t="shared" si="860"/>
        <v>0</v>
      </c>
      <c r="XD222" s="22">
        <f t="shared" si="861"/>
        <v>0</v>
      </c>
      <c r="XE222" s="22">
        <f t="shared" si="862"/>
        <v>168</v>
      </c>
      <c r="XF222" s="22">
        <f t="shared" si="863"/>
        <v>2</v>
      </c>
      <c r="XG222" s="93">
        <f t="shared" si="864"/>
        <v>150</v>
      </c>
    </row>
    <row r="223" spans="1:631" ht="17.100000000000001" customHeight="1" x14ac:dyDescent="0.2">
      <c r="A223" s="101"/>
      <c r="B223" s="27" t="s">
        <v>682</v>
      </c>
      <c r="C223" s="535" t="s">
        <v>683</v>
      </c>
      <c r="D223" s="25" t="s">
        <v>684</v>
      </c>
      <c r="E223" s="535" t="s">
        <v>685</v>
      </c>
      <c r="F223" s="25" t="s">
        <v>690</v>
      </c>
      <c r="G223" s="535" t="s">
        <v>691</v>
      </c>
      <c r="H223" s="25">
        <v>89</v>
      </c>
      <c r="I223" s="28">
        <v>8</v>
      </c>
      <c r="J223" s="17">
        <f t="shared" si="730"/>
        <v>0.96580823023130713</v>
      </c>
      <c r="K223" s="17">
        <f t="shared" si="731"/>
        <v>0.29347095212479829</v>
      </c>
      <c r="L223" s="17">
        <f t="shared" si="732"/>
        <v>1</v>
      </c>
      <c r="M223" s="17">
        <f t="shared" si="733"/>
        <v>0.17421048856979812</v>
      </c>
      <c r="N223" s="17">
        <f t="shared" si="734"/>
        <v>0.3164055603742737</v>
      </c>
      <c r="O223" s="17">
        <f t="shared" si="735"/>
        <v>9.5985745024206565E-2</v>
      </c>
      <c r="P223" s="17">
        <f t="shared" si="736"/>
        <v>0.67695383858422276</v>
      </c>
      <c r="Q223" s="17">
        <f t="shared" si="737"/>
        <v>0.54570669969627694</v>
      </c>
      <c r="R223" s="69">
        <f t="shared" si="738"/>
        <v>0.90411240575736818</v>
      </c>
      <c r="S223" s="422">
        <f t="shared" si="739"/>
        <v>0.55251710226247241</v>
      </c>
      <c r="T223" s="17">
        <f t="shared" si="865"/>
        <v>0.44748289773752759</v>
      </c>
      <c r="U223" s="10">
        <f t="shared" si="740"/>
        <v>105483.80103497417</v>
      </c>
      <c r="V223" s="32">
        <v>4</v>
      </c>
      <c r="W223" s="550">
        <f t="shared" si="741"/>
        <v>0</v>
      </c>
      <c r="X223" s="550">
        <f t="shared" si="742"/>
        <v>0.44140599115136125</v>
      </c>
      <c r="Y223" s="550">
        <f t="shared" si="743"/>
        <v>0.55859400884863875</v>
      </c>
      <c r="Z223" s="551">
        <f t="shared" si="744"/>
        <v>131675.68992386307</v>
      </c>
      <c r="AA223" s="426">
        <f t="shared" si="745"/>
        <v>0.10166845545906918</v>
      </c>
      <c r="AB223" s="59">
        <f t="shared" si="746"/>
        <v>0.9221330873696858</v>
      </c>
      <c r="AC223" s="59">
        <f t="shared" si="747"/>
        <v>0.10456021308115659</v>
      </c>
      <c r="AD223" s="59">
        <f t="shared" si="748"/>
        <v>0.3164055603742737</v>
      </c>
      <c r="AE223" s="59">
        <f t="shared" si="749"/>
        <v>0.45429330030372306</v>
      </c>
      <c r="AF223" s="59">
        <f t="shared" si="750"/>
        <v>0.46333714362560519</v>
      </c>
      <c r="AG223" s="59">
        <f t="shared" si="751"/>
        <v>0.37775685852608931</v>
      </c>
      <c r="AH223" s="59">
        <f t="shared" si="752"/>
        <v>9.5985745024206565E-2</v>
      </c>
      <c r="AI223" s="59">
        <f t="shared" si="753"/>
        <v>0.95864712210866054</v>
      </c>
      <c r="AJ223" s="59">
        <f t="shared" si="754"/>
        <v>0.97296933835395372</v>
      </c>
      <c r="AK223" s="59">
        <f t="shared" si="755"/>
        <v>0.32304616141577724</v>
      </c>
      <c r="AL223" s="35">
        <f t="shared" si="756"/>
        <v>1</v>
      </c>
      <c r="AM223" s="27">
        <v>235727</v>
      </c>
      <c r="AN223" s="25">
        <v>113738</v>
      </c>
      <c r="AO223" s="25">
        <v>121989</v>
      </c>
      <c r="AP223" s="17">
        <f t="shared" si="757"/>
        <v>4.5784454347454649E-3</v>
      </c>
      <c r="AQ223" s="63">
        <v>93.236275401880491</v>
      </c>
      <c r="AR223" s="58">
        <v>825.59634590600001</v>
      </c>
      <c r="AS223" s="24">
        <f t="shared" si="758"/>
        <v>285.52330829579421</v>
      </c>
      <c r="AT223" s="17">
        <f t="shared" si="876"/>
        <v>0.24658080220375514</v>
      </c>
      <c r="AU223" s="25">
        <v>233103</v>
      </c>
      <c r="AV223" s="25">
        <v>111626</v>
      </c>
      <c r="AW223" s="25">
        <v>121477</v>
      </c>
      <c r="AX223" s="25">
        <v>2624</v>
      </c>
      <c r="AY223" s="25">
        <v>2112</v>
      </c>
      <c r="AZ223" s="18">
        <v>512</v>
      </c>
      <c r="BA223" s="25">
        <v>23966</v>
      </c>
      <c r="BB223" s="25">
        <v>11315</v>
      </c>
      <c r="BC223" s="25">
        <v>12651</v>
      </c>
      <c r="BD223" s="63">
        <v>89.439569994466837</v>
      </c>
      <c r="BE223" s="25">
        <v>211761</v>
      </c>
      <c r="BF223" s="25">
        <v>102423</v>
      </c>
      <c r="BG223" s="25">
        <v>109338</v>
      </c>
      <c r="BH223" s="63">
        <v>93.67557482302584</v>
      </c>
      <c r="BI223" s="17">
        <v>0.10166845545906918</v>
      </c>
      <c r="BJ223" s="25">
        <v>68954</v>
      </c>
      <c r="BK223" s="25">
        <v>151783</v>
      </c>
      <c r="BL223" s="25">
        <v>14990</v>
      </c>
      <c r="BM223" s="17">
        <v>0.55305271341322804</v>
      </c>
      <c r="BN223" s="10">
        <f t="shared" si="759"/>
        <v>105357.54302524</v>
      </c>
      <c r="BO223" s="29">
        <v>0.45429330030372306</v>
      </c>
      <c r="BP223" s="30">
        <f t="shared" si="760"/>
        <v>0.54570669969627694</v>
      </c>
      <c r="BQ223" s="31">
        <v>9.8759413109505019</v>
      </c>
      <c r="BR223" s="25">
        <v>166773</v>
      </c>
      <c r="BS223" s="25">
        <v>44758</v>
      </c>
      <c r="BT223" s="25">
        <v>104985</v>
      </c>
      <c r="BU223" s="25">
        <v>12764</v>
      </c>
      <c r="BV223" s="25">
        <v>3223</v>
      </c>
      <c r="BW223" s="18">
        <v>1043</v>
      </c>
      <c r="BX223" s="25">
        <v>59488</v>
      </c>
      <c r="BY223" s="25">
        <v>48369</v>
      </c>
      <c r="BZ223" s="25">
        <v>11119</v>
      </c>
      <c r="CA223" s="59">
        <v>0.18691164604626143</v>
      </c>
      <c r="CB223" s="25">
        <v>233103</v>
      </c>
      <c r="CC223" s="25">
        <v>2624</v>
      </c>
      <c r="CD223" s="17">
        <f t="shared" si="761"/>
        <v>1.1256826381470852E-2</v>
      </c>
      <c r="CE223" s="25">
        <v>3421</v>
      </c>
      <c r="CF223" s="25">
        <v>9062</v>
      </c>
      <c r="CG223" s="25">
        <v>13802</v>
      </c>
      <c r="CH223" s="25">
        <v>13851</v>
      </c>
      <c r="CI223" s="25">
        <v>9399</v>
      </c>
      <c r="CJ223" s="25">
        <v>5319</v>
      </c>
      <c r="CK223" s="25">
        <v>2578</v>
      </c>
      <c r="CL223" s="25">
        <v>1301</v>
      </c>
      <c r="CM223" s="18">
        <v>755</v>
      </c>
      <c r="CN223" s="26">
        <v>3.9184877622377621</v>
      </c>
      <c r="CO223" s="27">
        <v>59488</v>
      </c>
      <c r="CP223" s="34">
        <f t="shared" si="762"/>
        <v>3.9625974986551911</v>
      </c>
      <c r="CQ223" s="25">
        <v>117</v>
      </c>
      <c r="CR223" s="25">
        <v>1425</v>
      </c>
      <c r="CS223" s="25">
        <v>1570</v>
      </c>
      <c r="CT223" s="25">
        <v>17649</v>
      </c>
      <c r="CU223" s="25">
        <v>38145</v>
      </c>
      <c r="CV223" s="18">
        <v>266</v>
      </c>
      <c r="CW223" s="18">
        <v>208</v>
      </c>
      <c r="CX223" s="18">
        <v>108</v>
      </c>
      <c r="CY223" s="25">
        <v>59488</v>
      </c>
      <c r="CZ223" s="25">
        <v>58276</v>
      </c>
      <c r="DA223" s="18">
        <v>394</v>
      </c>
      <c r="DB223" s="18">
        <v>506</v>
      </c>
      <c r="DC223" s="18">
        <v>227</v>
      </c>
      <c r="DD223" s="18">
        <v>33</v>
      </c>
      <c r="DE223" s="18">
        <v>52</v>
      </c>
      <c r="DF223" s="25">
        <v>59488</v>
      </c>
      <c r="DG223" s="25">
        <v>27310</v>
      </c>
      <c r="DH223" s="18">
        <v>183</v>
      </c>
      <c r="DI223" s="18">
        <v>70</v>
      </c>
      <c r="DJ223" s="25">
        <v>31823</v>
      </c>
      <c r="DK223" s="18">
        <v>68</v>
      </c>
      <c r="DL223" s="18">
        <v>34</v>
      </c>
      <c r="DM223" s="25">
        <f t="shared" si="763"/>
        <v>107730.98404720279</v>
      </c>
      <c r="DN223" s="17">
        <f t="shared" si="764"/>
        <v>0.53494822485207105</v>
      </c>
      <c r="DO223" s="17">
        <f t="shared" si="765"/>
        <v>1.1430876815492199E-3</v>
      </c>
      <c r="DP223" s="23">
        <f t="shared" si="766"/>
        <v>0.46333714362560519</v>
      </c>
      <c r="DQ223" s="23">
        <f t="shared" si="767"/>
        <v>0.53666285637439481</v>
      </c>
      <c r="DR223" s="25">
        <v>59488</v>
      </c>
      <c r="DS223" s="25">
        <v>1011</v>
      </c>
      <c r="DT223" s="25">
        <v>46011</v>
      </c>
      <c r="DU223" s="18">
        <v>29</v>
      </c>
      <c r="DV223" s="25">
        <v>9446</v>
      </c>
      <c r="DW223" s="18">
        <v>33</v>
      </c>
      <c r="DX223" s="25">
        <v>2604</v>
      </c>
      <c r="DY223" s="18">
        <v>354</v>
      </c>
      <c r="DZ223" s="17">
        <f t="shared" si="768"/>
        <v>0.94972095212479823</v>
      </c>
      <c r="EA223" s="17">
        <f t="shared" si="769"/>
        <v>5.0279047875201766E-2</v>
      </c>
      <c r="EB223" s="25">
        <v>59488</v>
      </c>
      <c r="EC223" s="25">
        <v>22249</v>
      </c>
      <c r="ED223" s="18">
        <v>223</v>
      </c>
      <c r="EE223" s="25">
        <v>34628</v>
      </c>
      <c r="EF223" s="17">
        <f t="shared" si="869"/>
        <v>0.58210059171597628</v>
      </c>
      <c r="EG223" s="25">
        <v>2097</v>
      </c>
      <c r="EH223" s="18">
        <v>291</v>
      </c>
      <c r="EI223" s="17">
        <f t="shared" si="770"/>
        <v>0.37775685852608931</v>
      </c>
      <c r="EJ223" s="17">
        <f t="shared" si="771"/>
        <v>3.5250806885422273E-2</v>
      </c>
      <c r="EK223" s="69">
        <f t="shared" si="772"/>
        <v>0.29347095212479829</v>
      </c>
      <c r="EL223" s="27">
        <v>164794</v>
      </c>
      <c r="EM223" s="25">
        <v>151962</v>
      </c>
      <c r="EN223" s="25">
        <v>12832</v>
      </c>
      <c r="EO223" s="59">
        <v>0.9221330873696858</v>
      </c>
      <c r="EP223" s="25">
        <v>77254</v>
      </c>
      <c r="EQ223" s="25">
        <v>72816</v>
      </c>
      <c r="ER223" s="25">
        <v>4438</v>
      </c>
      <c r="ES223" s="59">
        <v>0.94255313640717631</v>
      </c>
      <c r="ET223" s="25">
        <v>87540</v>
      </c>
      <c r="EU223" s="25">
        <v>79146</v>
      </c>
      <c r="EV223" s="25">
        <v>8394</v>
      </c>
      <c r="EW223" s="59">
        <v>0.90411240575736818</v>
      </c>
      <c r="EX223" s="25">
        <v>17219</v>
      </c>
      <c r="EY223" s="25">
        <v>16269</v>
      </c>
      <c r="EZ223" s="25">
        <v>950</v>
      </c>
      <c r="FA223" s="59">
        <v>0.9448283872466462</v>
      </c>
      <c r="FB223" s="25">
        <v>147575</v>
      </c>
      <c r="FC223" s="25">
        <v>135693</v>
      </c>
      <c r="FD223" s="25">
        <v>11882</v>
      </c>
      <c r="FE223" s="59">
        <v>0.91948500762324248</v>
      </c>
      <c r="FF223" s="25">
        <v>100308</v>
      </c>
      <c r="FG223" s="25">
        <v>40744</v>
      </c>
      <c r="FH223" s="25">
        <v>52481</v>
      </c>
      <c r="FI223" s="25">
        <v>7083</v>
      </c>
      <c r="FJ223" s="23">
        <f t="shared" si="773"/>
        <v>7.0612513458547674E-2</v>
      </c>
      <c r="FK223" s="23">
        <f t="shared" si="774"/>
        <v>0.52319854847071023</v>
      </c>
      <c r="FL223" s="36">
        <f t="shared" si="775"/>
        <v>5.7523648171678667</v>
      </c>
      <c r="FM223" s="25">
        <v>49189</v>
      </c>
      <c r="FN223" s="25">
        <v>20139</v>
      </c>
      <c r="FO223" s="17">
        <f t="shared" si="776"/>
        <v>0.40942080546463638</v>
      </c>
      <c r="FP223" s="25">
        <v>25501</v>
      </c>
      <c r="FQ223" s="17">
        <f t="shared" si="777"/>
        <v>0.51842891703429628</v>
      </c>
      <c r="FR223" s="25">
        <v>3549</v>
      </c>
      <c r="FS223" s="17">
        <f t="shared" si="778"/>
        <v>7.2150277501067311E-2</v>
      </c>
      <c r="FT223" s="25">
        <v>51119</v>
      </c>
      <c r="FU223" s="25">
        <v>20605</v>
      </c>
      <c r="FV223" s="25">
        <v>26980</v>
      </c>
      <c r="FW223" s="17">
        <f t="shared" si="779"/>
        <v>6.9132807762280174E-2</v>
      </c>
      <c r="FX223" s="17">
        <f t="shared" si="780"/>
        <v>0.52778810227117123</v>
      </c>
      <c r="FY223" s="25">
        <v>3534</v>
      </c>
      <c r="FZ223" s="25">
        <v>130279</v>
      </c>
      <c r="GA223" s="25">
        <v>13622</v>
      </c>
      <c r="GB223" s="25">
        <v>75436</v>
      </c>
      <c r="GC223" s="25">
        <v>23006</v>
      </c>
      <c r="GD223" s="25">
        <v>9755</v>
      </c>
      <c r="GE223" s="18">
        <v>197</v>
      </c>
      <c r="GF223" s="25">
        <v>5777</v>
      </c>
      <c r="GG223" s="18">
        <v>141</v>
      </c>
      <c r="GH223" s="18">
        <v>68</v>
      </c>
      <c r="GI223" s="25">
        <v>2277</v>
      </c>
      <c r="GJ223" s="10">
        <f t="shared" si="781"/>
        <v>13622</v>
      </c>
      <c r="GK223" s="10">
        <f t="shared" si="870"/>
        <v>116657</v>
      </c>
      <c r="GL223" s="10">
        <f t="shared" si="871"/>
        <v>41221</v>
      </c>
      <c r="GM223" s="10">
        <f t="shared" si="782"/>
        <v>89058</v>
      </c>
      <c r="GN223" s="10">
        <f t="shared" si="872"/>
        <v>18215</v>
      </c>
      <c r="GO223" s="17">
        <f t="shared" si="783"/>
        <v>0.10456021308115659</v>
      </c>
      <c r="GP223" s="17">
        <f t="shared" si="873"/>
        <v>0.89543978691884341</v>
      </c>
      <c r="GQ223" s="17">
        <f t="shared" si="874"/>
        <v>0.3164055603742737</v>
      </c>
      <c r="GR223" s="17">
        <f t="shared" si="875"/>
        <v>0.13981531942983905</v>
      </c>
      <c r="GS223" s="17">
        <f t="shared" si="784"/>
        <v>0.60592267364655861</v>
      </c>
      <c r="GT223" s="25">
        <v>61157</v>
      </c>
      <c r="GU223" s="25">
        <v>4917</v>
      </c>
      <c r="GV223" s="25">
        <v>33599</v>
      </c>
      <c r="GW223" s="25">
        <v>13413</v>
      </c>
      <c r="GX223" s="25">
        <v>5444</v>
      </c>
      <c r="GY223" s="18">
        <v>111</v>
      </c>
      <c r="GZ223" s="25">
        <v>2446</v>
      </c>
      <c r="HA223" s="18">
        <v>44</v>
      </c>
      <c r="HB223" s="18">
        <v>42</v>
      </c>
      <c r="HC223" s="25">
        <v>1141</v>
      </c>
      <c r="HD223" s="23">
        <f t="shared" si="785"/>
        <v>8.039962718903805E-2</v>
      </c>
      <c r="HE223" s="23">
        <f t="shared" si="786"/>
        <v>0.91960037281096196</v>
      </c>
      <c r="HF223" s="23">
        <f t="shared" si="787"/>
        <v>0.37021109603152541</v>
      </c>
      <c r="HG223" s="23">
        <f t="shared" si="788"/>
        <v>0.15089033144202627</v>
      </c>
      <c r="HH223" s="25">
        <v>69122</v>
      </c>
      <c r="HI223" s="25">
        <v>8705</v>
      </c>
      <c r="HJ223" s="25">
        <v>41837</v>
      </c>
      <c r="HK223" s="25">
        <v>9593</v>
      </c>
      <c r="HL223" s="25">
        <v>4311</v>
      </c>
      <c r="HM223" s="18">
        <v>86</v>
      </c>
      <c r="HN223" s="25">
        <v>3331</v>
      </c>
      <c r="HO223" s="18">
        <v>97</v>
      </c>
      <c r="HP223" s="18">
        <v>26</v>
      </c>
      <c r="HQ223" s="25">
        <v>1136</v>
      </c>
      <c r="HR223" s="23">
        <f t="shared" si="789"/>
        <v>0.12593674951534967</v>
      </c>
      <c r="HS223" s="23">
        <f t="shared" si="790"/>
        <v>0.87406325048465028</v>
      </c>
      <c r="HT223" s="80">
        <f t="shared" si="791"/>
        <v>0.2688000925899135</v>
      </c>
      <c r="HU223" s="27">
        <v>191047</v>
      </c>
      <c r="HV223" s="25">
        <v>3182</v>
      </c>
      <c r="HW223" s="25">
        <v>40602</v>
      </c>
      <c r="HX223" s="25">
        <v>9980</v>
      </c>
      <c r="HY223" s="25">
        <v>29943</v>
      </c>
      <c r="HZ223" s="25">
        <v>14991</v>
      </c>
      <c r="IA223" s="25">
        <v>3694</v>
      </c>
      <c r="IB223" s="18">
        <v>371</v>
      </c>
      <c r="IC223" s="25">
        <v>25326</v>
      </c>
      <c r="ID223" s="25">
        <v>41932</v>
      </c>
      <c r="IE223" s="25">
        <v>9588</v>
      </c>
      <c r="IF223" s="18">
        <v>1968</v>
      </c>
      <c r="IG223" s="25">
        <v>9470</v>
      </c>
      <c r="IH223" s="17">
        <f t="shared" si="792"/>
        <v>0.29795285976749175</v>
      </c>
      <c r="II223" s="17">
        <f t="shared" si="793"/>
        <v>7.8467602213067991E-2</v>
      </c>
      <c r="IJ223" s="30">
        <f t="shared" si="794"/>
        <v>12.744113134547394</v>
      </c>
      <c r="IK223" s="17">
        <f t="shared" si="866"/>
        <v>0.17421048856979812</v>
      </c>
      <c r="IL223" s="25">
        <v>91229</v>
      </c>
      <c r="IM223" s="25">
        <v>1332</v>
      </c>
      <c r="IN223" s="25">
        <v>28036</v>
      </c>
      <c r="IO223" s="25">
        <v>8157</v>
      </c>
      <c r="IP223" s="25">
        <v>20759</v>
      </c>
      <c r="IQ223" s="25">
        <v>6767</v>
      </c>
      <c r="IR223" s="25">
        <v>2173</v>
      </c>
      <c r="IS223" s="18">
        <v>236</v>
      </c>
      <c r="IT223" s="25">
        <v>12424</v>
      </c>
      <c r="IU223" s="25">
        <v>664</v>
      </c>
      <c r="IV223" s="25">
        <v>3861</v>
      </c>
      <c r="IW223" s="18">
        <v>1022</v>
      </c>
      <c r="IX223" s="25">
        <v>5798</v>
      </c>
      <c r="IY223" s="17">
        <f t="shared" si="795"/>
        <v>0.73687095112299816</v>
      </c>
      <c r="IZ223" s="25">
        <v>99818</v>
      </c>
      <c r="JA223" s="25">
        <v>1850</v>
      </c>
      <c r="JB223" s="25">
        <v>12566</v>
      </c>
      <c r="JC223" s="25">
        <v>1823</v>
      </c>
      <c r="JD223" s="25">
        <v>9184</v>
      </c>
      <c r="JE223" s="25">
        <v>8224</v>
      </c>
      <c r="JF223" s="25">
        <v>1521</v>
      </c>
      <c r="JG223" s="18">
        <v>135</v>
      </c>
      <c r="JH223" s="25">
        <v>12902</v>
      </c>
      <c r="JI223" s="25">
        <v>41268</v>
      </c>
      <c r="JJ223" s="25">
        <v>5727</v>
      </c>
      <c r="JK223" s="18">
        <v>946</v>
      </c>
      <c r="JL223" s="25">
        <v>3672</v>
      </c>
      <c r="JM223" s="80">
        <f t="shared" si="796"/>
        <v>0.35232122462882448</v>
      </c>
      <c r="JN223" s="27">
        <v>191047</v>
      </c>
      <c r="JO223" s="25">
        <v>127522</v>
      </c>
      <c r="JP223" s="18">
        <v>70</v>
      </c>
      <c r="JQ223" s="18">
        <v>193</v>
      </c>
      <c r="JR223" s="18">
        <v>735</v>
      </c>
      <c r="JS223" s="18">
        <v>685</v>
      </c>
      <c r="JT223" s="18">
        <v>105</v>
      </c>
      <c r="JU223" s="18">
        <v>1</v>
      </c>
      <c r="JV223" s="18">
        <v>19</v>
      </c>
      <c r="JW223" s="25">
        <v>61717</v>
      </c>
      <c r="JX223" s="17">
        <f t="shared" si="797"/>
        <v>0.32304616141577724</v>
      </c>
      <c r="JY223" s="17">
        <f t="shared" si="798"/>
        <v>0.67695383858422276</v>
      </c>
      <c r="JZ223" s="25">
        <v>20279</v>
      </c>
      <c r="KA223" s="25">
        <v>15429</v>
      </c>
      <c r="KB223" s="18">
        <v>20</v>
      </c>
      <c r="KC223" s="18">
        <v>26</v>
      </c>
      <c r="KD223" s="18">
        <v>53</v>
      </c>
      <c r="KE223" s="18">
        <v>168</v>
      </c>
      <c r="KF223" s="18">
        <v>29</v>
      </c>
      <c r="KG223" s="18">
        <v>0</v>
      </c>
      <c r="KH223" s="18">
        <v>3</v>
      </c>
      <c r="KI223" s="25">
        <v>4551</v>
      </c>
      <c r="KJ223" s="17">
        <f t="shared" si="799"/>
        <v>0.22441935006657132</v>
      </c>
      <c r="KK223" s="25">
        <v>170768</v>
      </c>
      <c r="KL223" s="25">
        <v>112093</v>
      </c>
      <c r="KM223" s="18">
        <v>50</v>
      </c>
      <c r="KN223" s="18">
        <v>167</v>
      </c>
      <c r="KO223" s="18">
        <v>682</v>
      </c>
      <c r="KP223" s="18">
        <v>517</v>
      </c>
      <c r="KQ223" s="18">
        <v>76</v>
      </c>
      <c r="KR223" s="18">
        <v>1</v>
      </c>
      <c r="KS223" s="18">
        <v>16</v>
      </c>
      <c r="KT223" s="25">
        <v>57166</v>
      </c>
      <c r="KU223" s="69">
        <f t="shared" si="877"/>
        <v>0.33475826852806145</v>
      </c>
      <c r="KV223" s="27">
        <v>235727</v>
      </c>
      <c r="KW223" s="25">
        <v>215454</v>
      </c>
      <c r="KX223" s="25">
        <v>20273</v>
      </c>
      <c r="KY223" s="59">
        <v>8.6002027769411224E-2</v>
      </c>
      <c r="KZ223" s="25">
        <v>13120</v>
      </c>
      <c r="LA223" s="25">
        <v>5344</v>
      </c>
      <c r="LB223" s="25">
        <v>7947</v>
      </c>
      <c r="LC223" s="25">
        <v>6571</v>
      </c>
      <c r="LD223" s="25">
        <v>113738</v>
      </c>
      <c r="LE223" s="25">
        <v>104394</v>
      </c>
      <c r="LF223" s="25">
        <v>9344</v>
      </c>
      <c r="LG223" s="59">
        <v>8.2153721711301392E-2</v>
      </c>
      <c r="LH223" s="25">
        <v>121989</v>
      </c>
      <c r="LI223" s="25">
        <v>111060</v>
      </c>
      <c r="LJ223" s="25">
        <v>10929</v>
      </c>
      <c r="LK223" s="35">
        <v>8.9590045004057733E-2</v>
      </c>
      <c r="LL223" s="27">
        <v>59488</v>
      </c>
      <c r="LM223" s="18">
        <v>205</v>
      </c>
      <c r="LN223" s="25">
        <v>56823</v>
      </c>
      <c r="LO223" s="18">
        <v>800</v>
      </c>
      <c r="LP223" s="18">
        <v>105</v>
      </c>
      <c r="LQ223" s="18">
        <v>73</v>
      </c>
      <c r="LR223" s="25">
        <v>1482</v>
      </c>
      <c r="LS223" s="23">
        <f t="shared" si="800"/>
        <v>2.4912587412587412E-2</v>
      </c>
      <c r="LT223" s="23">
        <f t="shared" si="801"/>
        <v>0.97508741258741261</v>
      </c>
      <c r="LU223" s="17">
        <f t="shared" si="802"/>
        <v>0.95864712210866054</v>
      </c>
      <c r="LV223" s="25">
        <v>59488</v>
      </c>
      <c r="LW223" s="18">
        <v>438</v>
      </c>
      <c r="LX223" s="25">
        <v>49963</v>
      </c>
      <c r="LY223" s="25">
        <v>6961</v>
      </c>
      <c r="LZ223" s="18">
        <v>276</v>
      </c>
      <c r="MA223" s="18">
        <v>287</v>
      </c>
      <c r="MB223" s="18">
        <v>946</v>
      </c>
      <c r="MC223" s="18">
        <v>8</v>
      </c>
      <c r="MD223" s="18">
        <v>518</v>
      </c>
      <c r="ME223" s="18">
        <v>9</v>
      </c>
      <c r="MF223" s="18">
        <v>82</v>
      </c>
      <c r="MG223" s="17">
        <f t="shared" si="803"/>
        <v>2.0861350188273266E-2</v>
      </c>
      <c r="MH223" s="17">
        <f t="shared" si="804"/>
        <v>0.97296933835395372</v>
      </c>
      <c r="MI223" s="25">
        <v>59488</v>
      </c>
      <c r="MJ223" s="18">
        <v>423</v>
      </c>
      <c r="MK223" s="25">
        <v>50218</v>
      </c>
      <c r="ML223" s="25">
        <v>5701</v>
      </c>
      <c r="MM223" s="18">
        <v>261</v>
      </c>
      <c r="MN223" s="18">
        <v>177</v>
      </c>
      <c r="MO223" s="25">
        <v>2569</v>
      </c>
      <c r="MP223" s="18">
        <v>5</v>
      </c>
      <c r="MQ223" s="18">
        <v>20</v>
      </c>
      <c r="MR223" s="18">
        <v>0</v>
      </c>
      <c r="MS223" s="18">
        <v>114</v>
      </c>
      <c r="MT223" s="17">
        <f t="shared" si="805"/>
        <v>0.94753563743948355</v>
      </c>
      <c r="MU223" s="69">
        <f t="shared" si="806"/>
        <v>0.96580823023130713</v>
      </c>
      <c r="MV223" s="27">
        <v>59488</v>
      </c>
      <c r="MW223" s="25">
        <v>5710</v>
      </c>
      <c r="MX223" s="25">
        <v>22624</v>
      </c>
      <c r="MY223" s="25">
        <v>8723</v>
      </c>
      <c r="MZ223" s="25">
        <v>17836</v>
      </c>
      <c r="NA223" s="25">
        <v>2112</v>
      </c>
      <c r="NB223" s="18">
        <v>21</v>
      </c>
      <c r="NC223" s="25">
        <v>2310</v>
      </c>
      <c r="ND223" s="18">
        <v>152</v>
      </c>
      <c r="NE223" s="17">
        <f t="shared" si="807"/>
        <v>9.5985745024206565E-2</v>
      </c>
      <c r="NF223" s="10">
        <f t="shared" si="808"/>
        <v>22374.565122377622</v>
      </c>
      <c r="NG223" s="17">
        <f t="shared" si="809"/>
        <v>0.17032006455083379</v>
      </c>
      <c r="NH223" s="25">
        <v>59488</v>
      </c>
      <c r="NI223" s="25">
        <v>1254</v>
      </c>
      <c r="NJ223" s="18">
        <v>10</v>
      </c>
      <c r="NK223" s="18">
        <v>267</v>
      </c>
      <c r="NL223" s="18">
        <v>40</v>
      </c>
      <c r="NM223" s="25">
        <v>55636</v>
      </c>
      <c r="NN223" s="18">
        <v>932</v>
      </c>
      <c r="NO223" s="18">
        <v>37</v>
      </c>
      <c r="NP223" s="18">
        <v>11</v>
      </c>
      <c r="NQ223" s="28">
        <v>1301</v>
      </c>
      <c r="NR223" s="27">
        <v>59488</v>
      </c>
      <c r="NS223" s="37">
        <f t="shared" si="810"/>
        <v>1.0243578536847768</v>
      </c>
      <c r="NT223" s="37">
        <f t="shared" si="811"/>
        <v>0.27640926332373672</v>
      </c>
      <c r="NU223" s="37">
        <f t="shared" si="812"/>
        <v>0.97622134335461208</v>
      </c>
      <c r="NV223" s="17">
        <f t="shared" si="813"/>
        <v>0.19823270135466101</v>
      </c>
      <c r="NW223" s="10">
        <f t="shared" si="814"/>
        <v>34956</v>
      </c>
      <c r="NX223" s="17">
        <f t="shared" si="815"/>
        <v>0.5876143087681549</v>
      </c>
      <c r="NY223" s="19">
        <f t="shared" si="816"/>
        <v>0.62996269530898019</v>
      </c>
      <c r="NZ223" s="25">
        <v>24532</v>
      </c>
      <c r="OA223" s="25">
        <v>24094</v>
      </c>
      <c r="OB223" s="25">
        <v>3357</v>
      </c>
      <c r="OC223" s="25">
        <v>8099</v>
      </c>
      <c r="OD223" s="18">
        <v>436</v>
      </c>
      <c r="OE223" s="18">
        <v>419</v>
      </c>
      <c r="OF223" s="17">
        <f t="shared" si="817"/>
        <v>0.1361451048951049</v>
      </c>
      <c r="OG223" s="17">
        <f t="shared" si="818"/>
        <v>0.4123856912318451</v>
      </c>
      <c r="OH223" s="17">
        <f t="shared" si="819"/>
        <v>0.405022861753631</v>
      </c>
      <c r="OI223" s="69">
        <f t="shared" si="820"/>
        <v>7.3292092522861752E-3</v>
      </c>
      <c r="OJ223" s="27">
        <v>59488</v>
      </c>
      <c r="OK223" s="18">
        <v>255</v>
      </c>
      <c r="OL223" s="25">
        <v>13064</v>
      </c>
      <c r="OM223" s="25">
        <v>35180</v>
      </c>
      <c r="ON223" s="25">
        <v>2677</v>
      </c>
      <c r="OO223" s="25">
        <v>2228</v>
      </c>
      <c r="OP223" s="18">
        <v>711</v>
      </c>
      <c r="OQ223" s="25">
        <v>10366</v>
      </c>
      <c r="OR223" s="69">
        <f t="shared" si="821"/>
        <v>0.28084655728886498</v>
      </c>
      <c r="OS223" s="22">
        <v>130282</v>
      </c>
      <c r="OT223" s="22">
        <v>125422</v>
      </c>
      <c r="OU223" s="38">
        <f t="shared" si="878"/>
        <v>0.52603721039475226</v>
      </c>
      <c r="OV223" s="39">
        <v>0.73939380650922493</v>
      </c>
      <c r="OW223" s="22">
        <v>9273625</v>
      </c>
      <c r="OX223" s="36">
        <f t="shared" si="879"/>
        <v>379458187.75</v>
      </c>
      <c r="OY223" s="36">
        <f t="shared" si="880"/>
        <v>8497890.0159074087</v>
      </c>
      <c r="OZ223" s="22"/>
      <c r="PA223" s="22"/>
      <c r="PB223" s="38">
        <f t="shared" si="881"/>
        <v>0</v>
      </c>
      <c r="PC223" s="39">
        <v>0</v>
      </c>
      <c r="PD223" s="22"/>
      <c r="PE223" s="40">
        <f t="shared" si="822"/>
        <v>0</v>
      </c>
      <c r="PF223" s="36">
        <f t="shared" si="823"/>
        <v>0</v>
      </c>
      <c r="PG223" s="22">
        <v>1493</v>
      </c>
      <c r="PH223" s="22">
        <v>1493</v>
      </c>
      <c r="PI223" s="38">
        <f t="shared" si="882"/>
        <v>6.2618484406193903E-3</v>
      </c>
      <c r="PJ223" s="39">
        <v>0.22499665103817815</v>
      </c>
      <c r="PK223" s="22">
        <v>33592</v>
      </c>
      <c r="PL223" s="41">
        <f t="shared" si="824"/>
        <v>1374517.456</v>
      </c>
      <c r="PM223" s="36">
        <f t="shared" si="825"/>
        <v>122047.71251087595</v>
      </c>
      <c r="PN223" s="22">
        <v>2597</v>
      </c>
      <c r="PO223" s="22">
        <v>2597</v>
      </c>
      <c r="PP223" s="38">
        <f t="shared" si="883"/>
        <v>1.0892177093294412E-2</v>
      </c>
      <c r="PQ223" s="39">
        <v>0.58279938390450514</v>
      </c>
      <c r="PR223" s="22">
        <v>151353</v>
      </c>
      <c r="PS223" s="41">
        <f t="shared" si="826"/>
        <v>6193062.0539999995</v>
      </c>
      <c r="PT223" s="36">
        <f t="shared" si="827"/>
        <v>340514.35624532081</v>
      </c>
      <c r="PU223" s="22">
        <v>8</v>
      </c>
      <c r="PV223" s="22">
        <v>8</v>
      </c>
      <c r="PW223" s="38">
        <f t="shared" si="884"/>
        <v>3.35531061788045E-5</v>
      </c>
      <c r="PX223" s="39">
        <v>0.30249999999999999</v>
      </c>
      <c r="PY223" s="22">
        <v>242</v>
      </c>
      <c r="PZ223" s="36">
        <f t="shared" si="828"/>
        <v>1220.5337811861355</v>
      </c>
      <c r="QA223" s="22"/>
      <c r="QB223" s="22"/>
      <c r="QC223" s="39">
        <v>0</v>
      </c>
      <c r="QD223" s="22"/>
      <c r="QE223" s="22">
        <f t="shared" si="829"/>
        <v>0</v>
      </c>
      <c r="QF223" s="22"/>
      <c r="QG223" s="22"/>
      <c r="QH223" s="22"/>
      <c r="QI223" s="38">
        <f t="shared" si="885"/>
        <v>0</v>
      </c>
      <c r="QJ223" s="39">
        <v>0</v>
      </c>
      <c r="QK223" s="22"/>
      <c r="QL223" s="42">
        <f t="shared" si="830"/>
        <v>0</v>
      </c>
      <c r="QM223" s="22">
        <f t="shared" si="886"/>
        <v>108908</v>
      </c>
      <c r="QN223" s="22">
        <v>3018</v>
      </c>
      <c r="QO223" s="22">
        <v>3018</v>
      </c>
      <c r="QP223" s="38">
        <f t="shared" si="887"/>
        <v>1.2657909305953998E-2</v>
      </c>
      <c r="QQ223" s="39">
        <v>0.21179920477137176</v>
      </c>
      <c r="QR223" s="22">
        <v>63921</v>
      </c>
      <c r="QS223" s="36">
        <f t="shared" si="831"/>
        <v>709600.37231136567</v>
      </c>
      <c r="QT223" s="22"/>
      <c r="QU223" s="22"/>
      <c r="QV223" s="38">
        <f t="shared" si="888"/>
        <v>0</v>
      </c>
      <c r="QW223" s="39">
        <v>0</v>
      </c>
      <c r="QX223" s="22"/>
      <c r="QY223" s="36">
        <f t="shared" si="832"/>
        <v>0</v>
      </c>
      <c r="QZ223" s="22">
        <v>105890</v>
      </c>
      <c r="RA223" s="22">
        <v>105890</v>
      </c>
      <c r="RB223" s="38">
        <f t="shared" si="889"/>
        <v>0.4441173016592011</v>
      </c>
      <c r="RC223" s="39">
        <v>0.21299999999999999</v>
      </c>
      <c r="RD223" s="22">
        <v>2255457</v>
      </c>
      <c r="RE223" s="36">
        <f t="shared" si="833"/>
        <v>11441545.092167299</v>
      </c>
      <c r="RF223" s="10">
        <f t="shared" si="890"/>
        <v>243288</v>
      </c>
      <c r="RG223" s="10">
        <f t="shared" si="891"/>
        <v>238428</v>
      </c>
      <c r="RH223" s="17">
        <f t="shared" si="892"/>
        <v>0.30665467972882771</v>
      </c>
      <c r="RI223" s="17">
        <f t="shared" si="893"/>
        <v>7.0060635295411946E-3</v>
      </c>
      <c r="RJ223" s="17">
        <f t="shared" si="894"/>
        <v>0.40249908764101472</v>
      </c>
      <c r="RK223" s="17">
        <f t="shared" si="895"/>
        <v>0</v>
      </c>
      <c r="RL223" s="17">
        <f t="shared" si="896"/>
        <v>1.6128323320359437E-2</v>
      </c>
      <c r="RM223" s="17">
        <f t="shared" si="897"/>
        <v>5.7810083731708548E-5</v>
      </c>
      <c r="RN223" s="17">
        <f t="shared" si="898"/>
        <v>3.3609931631311082E-2</v>
      </c>
      <c r="RO223" s="17">
        <f t="shared" si="899"/>
        <v>0</v>
      </c>
      <c r="RP223" s="17">
        <f t="shared" si="900"/>
        <v>0.54192410729960727</v>
      </c>
      <c r="RQ223" s="17">
        <f t="shared" si="901"/>
        <v>0</v>
      </c>
      <c r="RR223" s="36">
        <f t="shared" si="902"/>
        <v>21112818.082923457</v>
      </c>
      <c r="RS223" s="36">
        <f t="shared" si="903"/>
        <v>89.564700195240505</v>
      </c>
      <c r="RT223" s="10">
        <f t="shared" si="904"/>
        <v>4860</v>
      </c>
      <c r="RU223" s="17">
        <f t="shared" si="905"/>
        <v>1.9976324356318437E-2</v>
      </c>
      <c r="RV223" s="37">
        <f t="shared" si="906"/>
        <v>0.96892160731314325</v>
      </c>
      <c r="RW223" s="36">
        <f t="shared" si="907"/>
        <v>1.0114581698320515</v>
      </c>
      <c r="RX223" s="85">
        <v>-2.0465689999999999</v>
      </c>
      <c r="RY223" s="93">
        <v>81</v>
      </c>
      <c r="RZ223" s="43" t="b">
        <v>0</v>
      </c>
      <c r="SA223" s="18" t="b">
        <v>0</v>
      </c>
      <c r="SB223" s="18" t="b">
        <v>1</v>
      </c>
      <c r="SC223" s="18" t="b">
        <v>0</v>
      </c>
      <c r="SD223" s="18" t="b">
        <v>0</v>
      </c>
      <c r="SE223" s="32" t="b">
        <v>1</v>
      </c>
      <c r="SF223" s="43" t="b">
        <v>0</v>
      </c>
      <c r="SG223" s="18" t="b">
        <v>0</v>
      </c>
      <c r="SH223" s="18"/>
      <c r="SI223" s="18"/>
      <c r="SJ223" s="18"/>
      <c r="SK223" s="18"/>
      <c r="SL223" s="18"/>
      <c r="SM223" s="18"/>
      <c r="SN223" s="18"/>
      <c r="SO223" s="18"/>
      <c r="SP223" s="18"/>
      <c r="SQ223" s="17">
        <f t="shared" si="834"/>
        <v>0</v>
      </c>
      <c r="SR223" s="17">
        <f t="shared" si="835"/>
        <v>0</v>
      </c>
      <c r="SS223" s="17">
        <f t="shared" si="836"/>
        <v>0</v>
      </c>
      <c r="ST223" s="17">
        <f t="shared" si="837"/>
        <v>0</v>
      </c>
      <c r="SU223" s="17">
        <f t="shared" si="838"/>
        <v>0</v>
      </c>
      <c r="SV223" s="17">
        <f t="shared" si="868"/>
        <v>0</v>
      </c>
      <c r="SW223" s="17">
        <f t="shared" si="839"/>
        <v>0</v>
      </c>
      <c r="SX223" s="17">
        <f t="shared" si="840"/>
        <v>0</v>
      </c>
      <c r="SY223" s="17">
        <f t="shared" si="841"/>
        <v>0</v>
      </c>
      <c r="SZ223" s="17">
        <f t="shared" si="842"/>
        <v>0</v>
      </c>
      <c r="TA223" s="17">
        <f t="shared" si="843"/>
        <v>0</v>
      </c>
      <c r="TB223" s="24">
        <f t="shared" si="844"/>
        <v>620</v>
      </c>
      <c r="TC223" s="69">
        <f t="shared" si="845"/>
        <v>1</v>
      </c>
      <c r="TD223" s="17">
        <f t="shared" si="867"/>
        <v>2.6014568158168575E-6</v>
      </c>
      <c r="TE223" s="95"/>
      <c r="TF223" s="71"/>
      <c r="TG223" s="71">
        <v>22</v>
      </c>
      <c r="TH223" s="71">
        <v>1</v>
      </c>
      <c r="TI223" s="71"/>
      <c r="TJ223" s="71">
        <v>1</v>
      </c>
      <c r="TK223" s="71">
        <v>7</v>
      </c>
      <c r="TL223" s="71"/>
      <c r="TM223" s="71">
        <v>1</v>
      </c>
      <c r="TN223" s="71"/>
      <c r="TO223" s="71"/>
      <c r="TP223" s="71"/>
      <c r="TQ223" s="71"/>
      <c r="TR223" s="72"/>
      <c r="TS223" s="72"/>
      <c r="TT223" s="72"/>
      <c r="TU223" s="72">
        <v>22</v>
      </c>
      <c r="TV223" s="72">
        <v>3</v>
      </c>
      <c r="TW223" s="72"/>
      <c r="TX223" s="72"/>
      <c r="TY223" s="72">
        <v>1</v>
      </c>
      <c r="TZ223" s="72">
        <v>7</v>
      </c>
      <c r="UA223" s="72"/>
      <c r="UB223" s="72">
        <v>4</v>
      </c>
      <c r="UC223" s="72"/>
      <c r="UD223" s="72"/>
      <c r="UE223" s="72"/>
      <c r="UF223" s="72"/>
      <c r="UG223" s="72">
        <v>1</v>
      </c>
      <c r="UH223" s="72"/>
      <c r="UI223" s="72"/>
      <c r="UJ223" s="73">
        <v>82</v>
      </c>
      <c r="UK223" s="73"/>
      <c r="UL223" s="73"/>
      <c r="UM223" s="73"/>
      <c r="UN223" s="73">
        <v>9</v>
      </c>
      <c r="UO223" s="73"/>
      <c r="UP223" s="73"/>
      <c r="UQ223" s="73">
        <v>1</v>
      </c>
      <c r="UR223" s="73">
        <v>8</v>
      </c>
      <c r="US223" s="73">
        <v>1</v>
      </c>
      <c r="UT223" s="73"/>
      <c r="UU223" s="73"/>
      <c r="UV223" s="73"/>
      <c r="UW223" s="73"/>
      <c r="UX223" s="73"/>
      <c r="UY223" s="73">
        <v>1</v>
      </c>
      <c r="UZ223" s="73"/>
      <c r="VA223" s="73"/>
      <c r="VB223" s="73">
        <v>202</v>
      </c>
      <c r="VC223" s="73"/>
      <c r="VD223" s="73"/>
      <c r="VE223" s="73"/>
      <c r="VF223" s="73">
        <v>7</v>
      </c>
      <c r="VG223" s="73">
        <v>1</v>
      </c>
      <c r="VH223" s="73"/>
      <c r="VI223" s="73">
        <v>2</v>
      </c>
      <c r="VJ223" s="73">
        <v>8</v>
      </c>
      <c r="VK223" s="73"/>
      <c r="VL223" s="73"/>
      <c r="VM223" s="73"/>
      <c r="VN223" s="73"/>
      <c r="VO223" s="73"/>
      <c r="VP223" s="73">
        <v>1</v>
      </c>
      <c r="VQ223" s="73"/>
      <c r="VR223" s="73"/>
      <c r="VS223" s="73">
        <v>149</v>
      </c>
      <c r="VT223" s="73"/>
      <c r="VU223" s="73"/>
      <c r="VV223" s="73"/>
      <c r="VW223" s="73">
        <v>2</v>
      </c>
      <c r="VX223" s="73"/>
      <c r="VY223" s="73"/>
      <c r="VZ223" s="73">
        <v>5</v>
      </c>
      <c r="WA223" s="73">
        <v>6</v>
      </c>
      <c r="WB223" s="73"/>
      <c r="WC223" s="73">
        <v>98</v>
      </c>
      <c r="WD223" s="73"/>
      <c r="WE223" s="73"/>
      <c r="WF223" s="73"/>
      <c r="WG223" s="73"/>
      <c r="WH223" s="73"/>
      <c r="WI223" s="73"/>
      <c r="WJ223" s="73">
        <v>2</v>
      </c>
      <c r="WK223" s="73"/>
      <c r="WL223" s="73"/>
      <c r="WM223" s="73"/>
      <c r="WN223" s="73"/>
      <c r="WO223" s="22">
        <f t="shared" si="846"/>
        <v>433</v>
      </c>
      <c r="WP223" s="22">
        <f t="shared" si="847"/>
        <v>0</v>
      </c>
      <c r="WQ223" s="22">
        <f t="shared" si="848"/>
        <v>0</v>
      </c>
      <c r="WR223" s="22">
        <f t="shared" si="849"/>
        <v>44</v>
      </c>
      <c r="WS223" s="22">
        <f t="shared" si="850"/>
        <v>22</v>
      </c>
      <c r="WT223" s="22">
        <f t="shared" si="851"/>
        <v>1</v>
      </c>
      <c r="WU223" s="22">
        <f t="shared" si="852"/>
        <v>1</v>
      </c>
      <c r="WV223" s="22">
        <f t="shared" si="853"/>
        <v>4</v>
      </c>
      <c r="WW223" s="22">
        <f t="shared" si="854"/>
        <v>36</v>
      </c>
      <c r="WX223" s="22">
        <f t="shared" si="855"/>
        <v>0</v>
      </c>
      <c r="WY223" s="22">
        <f t="shared" si="856"/>
        <v>104</v>
      </c>
      <c r="WZ223" s="22">
        <f t="shared" si="857"/>
        <v>0</v>
      </c>
      <c r="XA223" s="22">
        <f t="shared" si="858"/>
        <v>0</v>
      </c>
      <c r="XB223" s="22">
        <f t="shared" si="859"/>
        <v>0</v>
      </c>
      <c r="XC223" s="22">
        <f t="shared" si="860"/>
        <v>0</v>
      </c>
      <c r="XD223" s="22">
        <f t="shared" si="861"/>
        <v>0</v>
      </c>
      <c r="XE223" s="22">
        <f t="shared" si="862"/>
        <v>5</v>
      </c>
      <c r="XF223" s="22">
        <f t="shared" si="863"/>
        <v>0</v>
      </c>
      <c r="XG223" s="93">
        <f t="shared" si="864"/>
        <v>0</v>
      </c>
    </row>
    <row r="224" spans="1:631" ht="17.100000000000001" customHeight="1" x14ac:dyDescent="0.2">
      <c r="A224" s="101"/>
      <c r="B224" s="27" t="s">
        <v>682</v>
      </c>
      <c r="C224" s="535" t="s">
        <v>683</v>
      </c>
      <c r="D224" s="25" t="s">
        <v>684</v>
      </c>
      <c r="E224" s="535" t="s">
        <v>685</v>
      </c>
      <c r="F224" s="25" t="s">
        <v>695</v>
      </c>
      <c r="G224" s="535" t="s">
        <v>696</v>
      </c>
      <c r="H224" s="25">
        <v>87</v>
      </c>
      <c r="I224" s="28">
        <v>16</v>
      </c>
      <c r="J224" s="17">
        <f t="shared" si="730"/>
        <v>0.8179039731834763</v>
      </c>
      <c r="K224" s="17">
        <f t="shared" si="731"/>
        <v>0.29535640343093761</v>
      </c>
      <c r="L224" s="17">
        <f t="shared" si="732"/>
        <v>1</v>
      </c>
      <c r="M224" s="17">
        <f t="shared" si="733"/>
        <v>0.24018579875488322</v>
      </c>
      <c r="N224" s="17">
        <f t="shared" si="734"/>
        <v>0.35232666858457995</v>
      </c>
      <c r="O224" s="17">
        <f t="shared" si="735"/>
        <v>0.13743468401853495</v>
      </c>
      <c r="P224" s="17">
        <f t="shared" si="736"/>
        <v>0.74675965852987858</v>
      </c>
      <c r="Q224" s="17">
        <f t="shared" si="737"/>
        <v>0.58214700983627166</v>
      </c>
      <c r="R224" s="69">
        <f t="shared" si="738"/>
        <v>0.92850573793434366</v>
      </c>
      <c r="S224" s="422">
        <f t="shared" si="739"/>
        <v>0.56673554825254502</v>
      </c>
      <c r="T224" s="17">
        <f t="shared" si="865"/>
        <v>0.43326445174745498</v>
      </c>
      <c r="U224" s="10">
        <f t="shared" si="740"/>
        <v>84096.630084181015</v>
      </c>
      <c r="V224" s="32">
        <v>5</v>
      </c>
      <c r="W224" s="550">
        <f t="shared" si="741"/>
        <v>0</v>
      </c>
      <c r="X224" s="550">
        <f t="shared" si="742"/>
        <v>0.45562443714143402</v>
      </c>
      <c r="Y224" s="550">
        <f t="shared" si="743"/>
        <v>0.54437556285856603</v>
      </c>
      <c r="Z224" s="551">
        <f t="shared" si="744"/>
        <v>105663.29675084767</v>
      </c>
      <c r="AA224" s="426">
        <f t="shared" si="745"/>
        <v>0.15131375579598144</v>
      </c>
      <c r="AB224" s="59">
        <f t="shared" si="746"/>
        <v>0.94737562099503203</v>
      </c>
      <c r="AC224" s="59">
        <f t="shared" si="747"/>
        <v>7.7585586881472962E-2</v>
      </c>
      <c r="AD224" s="59">
        <f t="shared" si="748"/>
        <v>0.35232666858457995</v>
      </c>
      <c r="AE224" s="59">
        <f t="shared" si="749"/>
        <v>0.41785299016372834</v>
      </c>
      <c r="AF224" s="59">
        <f t="shared" si="750"/>
        <v>0.44479936902297151</v>
      </c>
      <c r="AG224" s="59">
        <f t="shared" si="751"/>
        <v>0.38970718722271519</v>
      </c>
      <c r="AH224" s="59">
        <f t="shared" si="752"/>
        <v>0.13743468401853495</v>
      </c>
      <c r="AI224" s="59">
        <f t="shared" si="753"/>
        <v>0.78199743665582178</v>
      </c>
      <c r="AJ224" s="59">
        <f t="shared" si="754"/>
        <v>0.85381050971113082</v>
      </c>
      <c r="AK224" s="59">
        <f t="shared" si="755"/>
        <v>0.25324034147012137</v>
      </c>
      <c r="AL224" s="35">
        <f t="shared" si="756"/>
        <v>1</v>
      </c>
      <c r="AM224" s="27">
        <v>194100</v>
      </c>
      <c r="AN224" s="25">
        <v>92387</v>
      </c>
      <c r="AO224" s="25">
        <v>101713</v>
      </c>
      <c r="AP224" s="17">
        <f t="shared" si="757"/>
        <v>3.7699383561666452E-3</v>
      </c>
      <c r="AQ224" s="63">
        <v>90.831063875807416</v>
      </c>
      <c r="AR224" s="58">
        <v>1301.77345973</v>
      </c>
      <c r="AS224" s="24">
        <f t="shared" si="758"/>
        <v>149.10428427405347</v>
      </c>
      <c r="AT224" s="17">
        <f t="shared" si="876"/>
        <v>0.12876796030334603</v>
      </c>
      <c r="AU224" s="25">
        <v>191401</v>
      </c>
      <c r="AV224" s="25">
        <v>90197</v>
      </c>
      <c r="AW224" s="25">
        <v>101204</v>
      </c>
      <c r="AX224" s="25">
        <v>2699</v>
      </c>
      <c r="AY224" s="25">
        <v>2190</v>
      </c>
      <c r="AZ224" s="18">
        <v>509</v>
      </c>
      <c r="BA224" s="25">
        <v>29370</v>
      </c>
      <c r="BB224" s="25">
        <v>13530</v>
      </c>
      <c r="BC224" s="25">
        <v>15840</v>
      </c>
      <c r="BD224" s="63">
        <v>85.416666666666657</v>
      </c>
      <c r="BE224" s="25">
        <v>164730</v>
      </c>
      <c r="BF224" s="25">
        <v>78857</v>
      </c>
      <c r="BG224" s="25">
        <v>85873</v>
      </c>
      <c r="BH224" s="63">
        <v>91.829795162623867</v>
      </c>
      <c r="BI224" s="17">
        <v>0.15131375579598144</v>
      </c>
      <c r="BJ224" s="25">
        <v>53186</v>
      </c>
      <c r="BK224" s="25">
        <v>127284</v>
      </c>
      <c r="BL224" s="25">
        <v>13630</v>
      </c>
      <c r="BM224" s="17">
        <v>0.52493636277929667</v>
      </c>
      <c r="BN224" s="10">
        <f t="shared" si="759"/>
        <v>92209.851984538516</v>
      </c>
      <c r="BO224" s="29">
        <v>0.41785299016372834</v>
      </c>
      <c r="BP224" s="30">
        <f t="shared" si="760"/>
        <v>0.58214700983627166</v>
      </c>
      <c r="BQ224" s="31">
        <v>10.708337261556833</v>
      </c>
      <c r="BR224" s="25">
        <v>140914</v>
      </c>
      <c r="BS224" s="25">
        <v>33117</v>
      </c>
      <c r="BT224" s="25">
        <v>92143</v>
      </c>
      <c r="BU224" s="25">
        <v>11355</v>
      </c>
      <c r="BV224" s="25">
        <v>3188</v>
      </c>
      <c r="BW224" s="18">
        <v>1111</v>
      </c>
      <c r="BX224" s="25">
        <v>50715</v>
      </c>
      <c r="BY224" s="25">
        <v>41174</v>
      </c>
      <c r="BZ224" s="25">
        <v>9541</v>
      </c>
      <c r="CA224" s="59">
        <v>0.18812974465148374</v>
      </c>
      <c r="CB224" s="25">
        <v>191401</v>
      </c>
      <c r="CC224" s="25">
        <v>2699</v>
      </c>
      <c r="CD224" s="17">
        <f t="shared" si="761"/>
        <v>1.4101284737279325E-2</v>
      </c>
      <c r="CE224" s="25">
        <v>3165</v>
      </c>
      <c r="CF224" s="25">
        <v>8773</v>
      </c>
      <c r="CG224" s="25">
        <v>12391</v>
      </c>
      <c r="CH224" s="25">
        <v>11745</v>
      </c>
      <c r="CI224" s="25">
        <v>7294</v>
      </c>
      <c r="CJ224" s="25">
        <v>3937</v>
      </c>
      <c r="CK224" s="25">
        <v>1931</v>
      </c>
      <c r="CL224" s="18">
        <v>925</v>
      </c>
      <c r="CM224" s="18">
        <v>554</v>
      </c>
      <c r="CN224" s="26">
        <v>3.7740510697032437</v>
      </c>
      <c r="CO224" s="27">
        <v>50715</v>
      </c>
      <c r="CP224" s="34">
        <f t="shared" si="762"/>
        <v>3.8272700384501626</v>
      </c>
      <c r="CQ224" s="25">
        <v>107</v>
      </c>
      <c r="CR224" s="18">
        <v>736</v>
      </c>
      <c r="CS224" s="18">
        <v>1035</v>
      </c>
      <c r="CT224" s="25">
        <v>23693</v>
      </c>
      <c r="CU224" s="25">
        <v>24195</v>
      </c>
      <c r="CV224" s="18">
        <v>387</v>
      </c>
      <c r="CW224" s="18">
        <v>394</v>
      </c>
      <c r="CX224" s="18">
        <v>168</v>
      </c>
      <c r="CY224" s="25">
        <v>50715</v>
      </c>
      <c r="CZ224" s="25">
        <v>49096</v>
      </c>
      <c r="DA224" s="18">
        <v>495</v>
      </c>
      <c r="DB224" s="18">
        <v>537</v>
      </c>
      <c r="DC224" s="18">
        <v>483</v>
      </c>
      <c r="DD224" s="18">
        <v>41</v>
      </c>
      <c r="DE224" s="18">
        <v>63</v>
      </c>
      <c r="DF224" s="25">
        <v>50715</v>
      </c>
      <c r="DG224" s="25">
        <v>22429</v>
      </c>
      <c r="DH224" s="18">
        <v>87</v>
      </c>
      <c r="DI224" s="18">
        <v>42</v>
      </c>
      <c r="DJ224" s="25">
        <v>28007</v>
      </c>
      <c r="DK224" s="18">
        <v>94</v>
      </c>
      <c r="DL224" s="18">
        <v>56</v>
      </c>
      <c r="DM224" s="25">
        <f t="shared" si="763"/>
        <v>84976.533885438228</v>
      </c>
      <c r="DN224" s="17">
        <f t="shared" si="764"/>
        <v>0.55224292615596959</v>
      </c>
      <c r="DO224" s="17">
        <f t="shared" si="765"/>
        <v>1.8534950211968845E-3</v>
      </c>
      <c r="DP224" s="23">
        <f t="shared" si="766"/>
        <v>0.44479936902297151</v>
      </c>
      <c r="DQ224" s="23">
        <f t="shared" si="767"/>
        <v>0.55520063097702854</v>
      </c>
      <c r="DR224" s="25">
        <v>50715</v>
      </c>
      <c r="DS224" s="25">
        <v>4194</v>
      </c>
      <c r="DT224" s="25">
        <v>34122</v>
      </c>
      <c r="DU224" s="18">
        <v>22</v>
      </c>
      <c r="DV224" s="25">
        <v>10576</v>
      </c>
      <c r="DW224" s="18">
        <v>43</v>
      </c>
      <c r="DX224" s="18">
        <v>1688</v>
      </c>
      <c r="DY224" s="18">
        <v>70</v>
      </c>
      <c r="DZ224" s="17">
        <f t="shared" si="768"/>
        <v>0.96448782411515332</v>
      </c>
      <c r="EA224" s="17">
        <f t="shared" si="769"/>
        <v>3.5512175884846675E-2</v>
      </c>
      <c r="EB224" s="25">
        <v>50715</v>
      </c>
      <c r="EC224" s="25">
        <v>19590</v>
      </c>
      <c r="ED224" s="18">
        <v>174</v>
      </c>
      <c r="EE224" s="25">
        <v>29573</v>
      </c>
      <c r="EF224" s="17">
        <f t="shared" si="869"/>
        <v>0.58312136448782415</v>
      </c>
      <c r="EG224" s="18">
        <v>1158</v>
      </c>
      <c r="EH224" s="18">
        <v>220</v>
      </c>
      <c r="EI224" s="17">
        <f t="shared" si="770"/>
        <v>0.38970718722271519</v>
      </c>
      <c r="EJ224" s="17">
        <f t="shared" si="771"/>
        <v>2.2833481218574387E-2</v>
      </c>
      <c r="EK224" s="69">
        <f t="shared" si="772"/>
        <v>0.29535640343093761</v>
      </c>
      <c r="EL224" s="27">
        <v>138890</v>
      </c>
      <c r="EM224" s="25">
        <v>131581</v>
      </c>
      <c r="EN224" s="25">
        <v>7309</v>
      </c>
      <c r="EO224" s="59">
        <v>0.94737562099503203</v>
      </c>
      <c r="EP224" s="25">
        <v>63863</v>
      </c>
      <c r="EQ224" s="25">
        <v>61918</v>
      </c>
      <c r="ER224" s="25">
        <v>1945</v>
      </c>
      <c r="ES224" s="59">
        <v>0.96954418051140723</v>
      </c>
      <c r="ET224" s="25">
        <v>75027</v>
      </c>
      <c r="EU224" s="25">
        <v>69663</v>
      </c>
      <c r="EV224" s="25">
        <v>5364</v>
      </c>
      <c r="EW224" s="59">
        <v>0.92850573793434366</v>
      </c>
      <c r="EX224" s="25">
        <v>21437</v>
      </c>
      <c r="EY224" s="25">
        <v>20440</v>
      </c>
      <c r="EZ224" s="25">
        <v>997</v>
      </c>
      <c r="FA224" s="59">
        <v>0.95349162662686016</v>
      </c>
      <c r="FB224" s="25">
        <v>117453</v>
      </c>
      <c r="FC224" s="25">
        <v>111141</v>
      </c>
      <c r="FD224" s="25">
        <v>6312</v>
      </c>
      <c r="FE224" s="59">
        <v>0.94625935480575207</v>
      </c>
      <c r="FF224" s="25">
        <v>79235</v>
      </c>
      <c r="FG224" s="25">
        <v>30839</v>
      </c>
      <c r="FH224" s="25">
        <v>43436</v>
      </c>
      <c r="FI224" s="25">
        <v>4960</v>
      </c>
      <c r="FJ224" s="23">
        <f t="shared" si="773"/>
        <v>6.2598599103931341E-2</v>
      </c>
      <c r="FK224" s="23">
        <f t="shared" si="774"/>
        <v>0.54819208683031484</v>
      </c>
      <c r="FL224" s="36">
        <f t="shared" si="775"/>
        <v>6.2175403225806454</v>
      </c>
      <c r="FM224" s="25">
        <v>38213</v>
      </c>
      <c r="FN224" s="25">
        <v>15399</v>
      </c>
      <c r="FO224" s="17">
        <f t="shared" si="776"/>
        <v>0.4029780441211106</v>
      </c>
      <c r="FP224" s="25">
        <v>20461</v>
      </c>
      <c r="FQ224" s="17">
        <f t="shared" si="777"/>
        <v>0.53544605239054777</v>
      </c>
      <c r="FR224" s="25">
        <v>2353</v>
      </c>
      <c r="FS224" s="17">
        <f t="shared" si="778"/>
        <v>6.1575903488341667E-2</v>
      </c>
      <c r="FT224" s="25">
        <v>41022</v>
      </c>
      <c r="FU224" s="25">
        <v>15440</v>
      </c>
      <c r="FV224" s="25">
        <v>22975</v>
      </c>
      <c r="FW224" s="17">
        <f t="shared" si="779"/>
        <v>6.3551265174784266E-2</v>
      </c>
      <c r="FX224" s="17">
        <f t="shared" si="780"/>
        <v>0.56006533079810839</v>
      </c>
      <c r="FY224" s="25">
        <v>2607</v>
      </c>
      <c r="FZ224" s="25">
        <v>111232</v>
      </c>
      <c r="GA224" s="25">
        <v>8630</v>
      </c>
      <c r="GB224" s="25">
        <v>63412</v>
      </c>
      <c r="GC224" s="25">
        <v>19132</v>
      </c>
      <c r="GD224" s="25">
        <v>8932</v>
      </c>
      <c r="GE224" s="18">
        <v>141</v>
      </c>
      <c r="GF224" s="25">
        <v>6208</v>
      </c>
      <c r="GG224" s="18">
        <v>118</v>
      </c>
      <c r="GH224" s="18">
        <v>66</v>
      </c>
      <c r="GI224" s="18">
        <v>4593</v>
      </c>
      <c r="GJ224" s="10">
        <f t="shared" si="781"/>
        <v>8630</v>
      </c>
      <c r="GK224" s="10">
        <f t="shared" si="870"/>
        <v>102602</v>
      </c>
      <c r="GL224" s="10">
        <f t="shared" si="871"/>
        <v>39190</v>
      </c>
      <c r="GM224" s="10">
        <f t="shared" si="782"/>
        <v>72042</v>
      </c>
      <c r="GN224" s="10">
        <f t="shared" si="872"/>
        <v>20058</v>
      </c>
      <c r="GO224" s="17">
        <f t="shared" si="783"/>
        <v>7.7585586881472962E-2</v>
      </c>
      <c r="GP224" s="17">
        <f t="shared" si="873"/>
        <v>0.92241441311852701</v>
      </c>
      <c r="GQ224" s="17">
        <f t="shared" si="874"/>
        <v>0.35232666858457995</v>
      </c>
      <c r="GR224" s="17">
        <f t="shared" si="875"/>
        <v>0.18032580552359034</v>
      </c>
      <c r="GS224" s="17">
        <f t="shared" si="784"/>
        <v>0.63737054085155354</v>
      </c>
      <c r="GT224" s="25">
        <v>51335</v>
      </c>
      <c r="GU224" s="25">
        <v>2719</v>
      </c>
      <c r="GV224" s="25">
        <v>26669</v>
      </c>
      <c r="GW224" s="25">
        <v>11495</v>
      </c>
      <c r="GX224" s="25">
        <v>5403</v>
      </c>
      <c r="GY224" s="18">
        <v>92</v>
      </c>
      <c r="GZ224" s="25">
        <v>2712</v>
      </c>
      <c r="HA224" s="18">
        <v>41</v>
      </c>
      <c r="HB224" s="18">
        <v>43</v>
      </c>
      <c r="HC224" s="18">
        <v>2161</v>
      </c>
      <c r="HD224" s="23">
        <f t="shared" si="785"/>
        <v>5.2965812798285772E-2</v>
      </c>
      <c r="HE224" s="23">
        <f t="shared" si="786"/>
        <v>0.94703418720171428</v>
      </c>
      <c r="HF224" s="23">
        <f t="shared" si="787"/>
        <v>0.42752508035453396</v>
      </c>
      <c r="HG224" s="23">
        <f t="shared" si="788"/>
        <v>0.20360377909808122</v>
      </c>
      <c r="HH224" s="25">
        <v>59897</v>
      </c>
      <c r="HI224" s="25">
        <v>5911</v>
      </c>
      <c r="HJ224" s="25">
        <v>36743</v>
      </c>
      <c r="HK224" s="25">
        <v>7637</v>
      </c>
      <c r="HL224" s="25">
        <v>3529</v>
      </c>
      <c r="HM224" s="18">
        <v>49</v>
      </c>
      <c r="HN224" s="25">
        <v>3496</v>
      </c>
      <c r="HO224" s="18">
        <v>77</v>
      </c>
      <c r="HP224" s="18">
        <v>23</v>
      </c>
      <c r="HQ224" s="18">
        <v>2432</v>
      </c>
      <c r="HR224" s="23">
        <f t="shared" si="789"/>
        <v>9.8686077766833066E-2</v>
      </c>
      <c r="HS224" s="23">
        <f t="shared" si="790"/>
        <v>0.90131392223316698</v>
      </c>
      <c r="HT224" s="80">
        <f t="shared" si="791"/>
        <v>0.28787752308128955</v>
      </c>
      <c r="HU224" s="27">
        <v>160014</v>
      </c>
      <c r="HV224" s="25">
        <v>3180</v>
      </c>
      <c r="HW224" s="25">
        <v>26808</v>
      </c>
      <c r="HX224" s="25">
        <v>9668</v>
      </c>
      <c r="HY224" s="25">
        <v>24841</v>
      </c>
      <c r="HZ224" s="25">
        <v>9107</v>
      </c>
      <c r="IA224" s="18">
        <v>3561</v>
      </c>
      <c r="IB224" s="18">
        <v>484</v>
      </c>
      <c r="IC224" s="25">
        <v>19944</v>
      </c>
      <c r="ID224" s="25">
        <v>41707</v>
      </c>
      <c r="IE224" s="25">
        <v>8792</v>
      </c>
      <c r="IF224" s="18">
        <v>1421</v>
      </c>
      <c r="IG224" s="25">
        <v>10501</v>
      </c>
      <c r="IH224" s="17">
        <f t="shared" si="792"/>
        <v>0.31755971352506657</v>
      </c>
      <c r="II224" s="17">
        <f t="shared" si="793"/>
        <v>5.6913770045121055E-2</v>
      </c>
      <c r="IJ224" s="30">
        <f t="shared" si="794"/>
        <v>17.570440320632478</v>
      </c>
      <c r="IK224" s="17">
        <f t="shared" si="866"/>
        <v>0.24018579875488322</v>
      </c>
      <c r="IL224" s="25">
        <v>75170</v>
      </c>
      <c r="IM224" s="25">
        <v>1570</v>
      </c>
      <c r="IN224" s="25">
        <v>19352</v>
      </c>
      <c r="IO224" s="25">
        <v>8106</v>
      </c>
      <c r="IP224" s="25">
        <v>17578</v>
      </c>
      <c r="IQ224" s="25">
        <v>4175</v>
      </c>
      <c r="IR224" s="18">
        <v>2222</v>
      </c>
      <c r="IS224" s="18">
        <v>330</v>
      </c>
      <c r="IT224" s="25">
        <v>10027</v>
      </c>
      <c r="IU224" s="25">
        <v>710</v>
      </c>
      <c r="IV224" s="25">
        <v>3459</v>
      </c>
      <c r="IW224" s="18">
        <v>705</v>
      </c>
      <c r="IX224" s="25">
        <v>6936</v>
      </c>
      <c r="IY224" s="17">
        <f t="shared" si="795"/>
        <v>0.70510842091259807</v>
      </c>
      <c r="IZ224" s="25">
        <v>84844</v>
      </c>
      <c r="JA224" s="25">
        <v>1610</v>
      </c>
      <c r="JB224" s="25">
        <v>7456</v>
      </c>
      <c r="JC224" s="25">
        <v>1562</v>
      </c>
      <c r="JD224" s="25">
        <v>7263</v>
      </c>
      <c r="JE224" s="25">
        <v>4932</v>
      </c>
      <c r="JF224" s="18">
        <v>1339</v>
      </c>
      <c r="JG224" s="18">
        <v>154</v>
      </c>
      <c r="JH224" s="25">
        <v>9917</v>
      </c>
      <c r="JI224" s="25">
        <v>40997</v>
      </c>
      <c r="JJ224" s="25">
        <v>5333</v>
      </c>
      <c r="JK224" s="18">
        <v>716</v>
      </c>
      <c r="JL224" s="25">
        <v>3565</v>
      </c>
      <c r="JM224" s="80">
        <f t="shared" si="796"/>
        <v>0.28478148130686909</v>
      </c>
      <c r="JN224" s="27">
        <v>160014</v>
      </c>
      <c r="JO224" s="25">
        <v>116963</v>
      </c>
      <c r="JP224" s="18">
        <v>97</v>
      </c>
      <c r="JQ224" s="18">
        <v>173</v>
      </c>
      <c r="JR224" s="18">
        <v>1237</v>
      </c>
      <c r="JS224" s="18">
        <v>683</v>
      </c>
      <c r="JT224" s="18">
        <v>303</v>
      </c>
      <c r="JU224" s="18">
        <v>7</v>
      </c>
      <c r="JV224" s="18">
        <v>29</v>
      </c>
      <c r="JW224" s="25">
        <v>40522</v>
      </c>
      <c r="JX224" s="17">
        <f t="shared" si="797"/>
        <v>0.25324034147012137</v>
      </c>
      <c r="JY224" s="17">
        <f t="shared" si="798"/>
        <v>0.74675965852987858</v>
      </c>
      <c r="JZ224" s="25">
        <v>24781</v>
      </c>
      <c r="KA224" s="25">
        <v>19313</v>
      </c>
      <c r="KB224" s="18">
        <v>38</v>
      </c>
      <c r="KC224" s="18">
        <v>44</v>
      </c>
      <c r="KD224" s="18">
        <v>145</v>
      </c>
      <c r="KE224" s="18">
        <v>188</v>
      </c>
      <c r="KF224" s="18">
        <v>30</v>
      </c>
      <c r="KG224" s="18">
        <v>5</v>
      </c>
      <c r="KH224" s="18">
        <v>1</v>
      </c>
      <c r="KI224" s="25">
        <v>5017</v>
      </c>
      <c r="KJ224" s="17">
        <f t="shared" si="799"/>
        <v>0.20245349259513337</v>
      </c>
      <c r="KK224" s="25">
        <v>135233</v>
      </c>
      <c r="KL224" s="25">
        <v>97650</v>
      </c>
      <c r="KM224" s="18">
        <v>59</v>
      </c>
      <c r="KN224" s="18">
        <v>129</v>
      </c>
      <c r="KO224" s="18">
        <v>1092</v>
      </c>
      <c r="KP224" s="18">
        <v>495</v>
      </c>
      <c r="KQ224" s="18">
        <v>273</v>
      </c>
      <c r="KR224" s="18">
        <v>2</v>
      </c>
      <c r="KS224" s="18">
        <v>28</v>
      </c>
      <c r="KT224" s="25">
        <v>35505</v>
      </c>
      <c r="KU224" s="69">
        <f t="shared" si="877"/>
        <v>0.26254686356140883</v>
      </c>
      <c r="KV224" s="27">
        <v>194100</v>
      </c>
      <c r="KW224" s="25">
        <v>180682</v>
      </c>
      <c r="KX224" s="25">
        <v>13418</v>
      </c>
      <c r="KY224" s="59">
        <v>6.9129314786192678E-2</v>
      </c>
      <c r="KZ224" s="25">
        <v>7556</v>
      </c>
      <c r="LA224" s="25">
        <v>3771</v>
      </c>
      <c r="LB224" s="25">
        <v>6001</v>
      </c>
      <c r="LC224" s="25">
        <v>5077</v>
      </c>
      <c r="LD224" s="25">
        <v>92387</v>
      </c>
      <c r="LE224" s="25">
        <v>86093</v>
      </c>
      <c r="LF224" s="25">
        <v>6294</v>
      </c>
      <c r="LG224" s="59">
        <v>6.8126468009568439E-2</v>
      </c>
      <c r="LH224" s="25">
        <v>101713</v>
      </c>
      <c r="LI224" s="25">
        <v>94589</v>
      </c>
      <c r="LJ224" s="25">
        <v>7124</v>
      </c>
      <c r="LK224" s="35">
        <v>7.0040211182444717E-2</v>
      </c>
      <c r="LL224" s="27">
        <v>50715</v>
      </c>
      <c r="LM224" s="18">
        <v>221</v>
      </c>
      <c r="LN224" s="25">
        <v>39438</v>
      </c>
      <c r="LO224" s="18">
        <v>1656</v>
      </c>
      <c r="LP224" s="18">
        <v>3354</v>
      </c>
      <c r="LQ224" s="18">
        <v>366</v>
      </c>
      <c r="LR224" s="25">
        <v>5680</v>
      </c>
      <c r="LS224" s="23">
        <f t="shared" si="800"/>
        <v>0.11199842255742877</v>
      </c>
      <c r="LT224" s="23">
        <f t="shared" si="801"/>
        <v>0.88800157744257124</v>
      </c>
      <c r="LU224" s="17">
        <f t="shared" si="802"/>
        <v>0.78199743665582178</v>
      </c>
      <c r="LV224" s="25">
        <v>50715</v>
      </c>
      <c r="LW224" s="18">
        <v>270</v>
      </c>
      <c r="LX224" s="25">
        <v>37855</v>
      </c>
      <c r="LY224" s="25">
        <v>5025</v>
      </c>
      <c r="LZ224" s="18">
        <v>1014</v>
      </c>
      <c r="MA224" s="18">
        <v>205</v>
      </c>
      <c r="MB224" s="25">
        <v>5687</v>
      </c>
      <c r="MC224" s="18">
        <v>111</v>
      </c>
      <c r="MD224" s="18">
        <v>151</v>
      </c>
      <c r="ME224" s="18">
        <v>7</v>
      </c>
      <c r="MF224" s="18">
        <v>390</v>
      </c>
      <c r="MG224" s="17">
        <f t="shared" si="803"/>
        <v>0.11836734693877551</v>
      </c>
      <c r="MH224" s="17">
        <f t="shared" si="804"/>
        <v>0.85381050971113082</v>
      </c>
      <c r="MI224" s="25">
        <v>50715</v>
      </c>
      <c r="MJ224" s="18">
        <v>347</v>
      </c>
      <c r="MK224" s="25">
        <v>37720</v>
      </c>
      <c r="ML224" s="25">
        <v>4218</v>
      </c>
      <c r="MM224" s="18">
        <v>974</v>
      </c>
      <c r="MN224" s="18">
        <v>443</v>
      </c>
      <c r="MO224" s="25">
        <v>6498</v>
      </c>
      <c r="MP224" s="18">
        <v>113</v>
      </c>
      <c r="MQ224" s="18">
        <v>11</v>
      </c>
      <c r="MR224" s="18">
        <v>5</v>
      </c>
      <c r="MS224" s="18">
        <v>386</v>
      </c>
      <c r="MT224" s="17">
        <f t="shared" si="805"/>
        <v>0.8362220250419008</v>
      </c>
      <c r="MU224" s="69">
        <f t="shared" si="806"/>
        <v>0.8179039731834763</v>
      </c>
      <c r="MV224" s="27">
        <v>50715</v>
      </c>
      <c r="MW224" s="25">
        <v>6970</v>
      </c>
      <c r="MX224" s="25">
        <v>15738</v>
      </c>
      <c r="MY224" s="25">
        <v>5785</v>
      </c>
      <c r="MZ224" s="25">
        <v>17624</v>
      </c>
      <c r="NA224" s="18">
        <v>839</v>
      </c>
      <c r="NB224" s="18">
        <v>6</v>
      </c>
      <c r="NC224" s="25">
        <v>3352</v>
      </c>
      <c r="ND224" s="18">
        <v>401</v>
      </c>
      <c r="NE224" s="17">
        <f t="shared" si="807"/>
        <v>0.13743468401853495</v>
      </c>
      <c r="NF224" s="10">
        <f t="shared" si="808"/>
        <v>26305.135955831607</v>
      </c>
      <c r="NG224" s="17">
        <f t="shared" si="809"/>
        <v>0.22007295671891944</v>
      </c>
      <c r="NH224" s="25">
        <v>50715</v>
      </c>
      <c r="NI224" s="25">
        <v>2227</v>
      </c>
      <c r="NJ224" s="18">
        <v>10</v>
      </c>
      <c r="NK224" s="18">
        <v>254</v>
      </c>
      <c r="NL224" s="18">
        <v>23</v>
      </c>
      <c r="NM224" s="25">
        <v>45410</v>
      </c>
      <c r="NN224" s="18">
        <v>1926</v>
      </c>
      <c r="NO224" s="18">
        <v>51</v>
      </c>
      <c r="NP224" s="18">
        <v>4</v>
      </c>
      <c r="NQ224" s="32">
        <v>810</v>
      </c>
      <c r="NR224" s="27">
        <v>50715</v>
      </c>
      <c r="NS224" s="37">
        <f t="shared" si="810"/>
        <v>1.1492457852706299</v>
      </c>
      <c r="NT224" s="37">
        <f t="shared" si="811"/>
        <v>0.31010860095608495</v>
      </c>
      <c r="NU224" s="37">
        <f t="shared" si="812"/>
        <v>0.8701358863495986</v>
      </c>
      <c r="NV224" s="17">
        <f t="shared" si="813"/>
        <v>0.17669085855466338</v>
      </c>
      <c r="NW224" s="10">
        <f t="shared" si="814"/>
        <v>29689</v>
      </c>
      <c r="NX224" s="17">
        <f t="shared" si="815"/>
        <v>0.5854086562161096</v>
      </c>
      <c r="NY224" s="19">
        <f t="shared" si="816"/>
        <v>0.53504298149182716</v>
      </c>
      <c r="NZ224" s="25">
        <v>20754</v>
      </c>
      <c r="OA224" s="25">
        <v>21026</v>
      </c>
      <c r="OB224" s="25">
        <v>3035</v>
      </c>
      <c r="OC224" s="25">
        <v>11242</v>
      </c>
      <c r="OD224" s="18">
        <v>822</v>
      </c>
      <c r="OE224" s="18">
        <v>1405</v>
      </c>
      <c r="OF224" s="17">
        <f t="shared" si="817"/>
        <v>0.22167011732229125</v>
      </c>
      <c r="OG224" s="17">
        <f t="shared" si="818"/>
        <v>0.40922803904170363</v>
      </c>
      <c r="OH224" s="17">
        <f t="shared" si="819"/>
        <v>0.41459134378389034</v>
      </c>
      <c r="OI224" s="69">
        <f t="shared" si="820"/>
        <v>2.7703835157251305E-2</v>
      </c>
      <c r="OJ224" s="27">
        <v>50715</v>
      </c>
      <c r="OK224" s="18">
        <v>580</v>
      </c>
      <c r="OL224" s="25">
        <v>12189</v>
      </c>
      <c r="OM224" s="25">
        <v>25194</v>
      </c>
      <c r="ON224" s="25">
        <v>2192</v>
      </c>
      <c r="OO224" s="25">
        <v>6130</v>
      </c>
      <c r="OP224" s="18">
        <v>1423</v>
      </c>
      <c r="OQ224" s="25">
        <v>12821</v>
      </c>
      <c r="OR224" s="69">
        <f t="shared" si="821"/>
        <v>0.32306023858818889</v>
      </c>
      <c r="OS224" s="22">
        <v>120898</v>
      </c>
      <c r="OT224" s="22">
        <v>100081</v>
      </c>
      <c r="OU224" s="38">
        <f t="shared" si="878"/>
        <v>0.56109594263512874</v>
      </c>
      <c r="OV224" s="39">
        <v>0.81469080045163422</v>
      </c>
      <c r="OW224" s="22">
        <v>8153507</v>
      </c>
      <c r="OX224" s="36">
        <f t="shared" si="879"/>
        <v>333625199.426</v>
      </c>
      <c r="OY224" s="36">
        <f t="shared" si="880"/>
        <v>6780926.238475142</v>
      </c>
      <c r="OZ224" s="22"/>
      <c r="PA224" s="22"/>
      <c r="PB224" s="38">
        <f t="shared" si="881"/>
        <v>0</v>
      </c>
      <c r="PC224" s="39">
        <v>0</v>
      </c>
      <c r="PD224" s="22"/>
      <c r="PE224" s="40">
        <f t="shared" si="822"/>
        <v>0</v>
      </c>
      <c r="PF224" s="36">
        <f t="shared" si="823"/>
        <v>0</v>
      </c>
      <c r="PG224" s="22">
        <v>558</v>
      </c>
      <c r="PH224" s="22">
        <v>558</v>
      </c>
      <c r="PI224" s="38">
        <f t="shared" si="882"/>
        <v>3.1283813709935132E-3</v>
      </c>
      <c r="PJ224" s="39">
        <v>0.18096774193548387</v>
      </c>
      <c r="PK224" s="22">
        <v>10098</v>
      </c>
      <c r="PL224" s="41">
        <f t="shared" si="824"/>
        <v>413189.96399999998</v>
      </c>
      <c r="PM224" s="36">
        <f t="shared" si="825"/>
        <v>45614.617267963018</v>
      </c>
      <c r="PN224" s="22">
        <v>4690</v>
      </c>
      <c r="PO224" s="22">
        <v>4690</v>
      </c>
      <c r="PP224" s="38">
        <f t="shared" si="883"/>
        <v>2.6294101487382756E-2</v>
      </c>
      <c r="PQ224" s="39">
        <v>0.51984008528784653</v>
      </c>
      <c r="PR224" s="22">
        <v>243805</v>
      </c>
      <c r="PS224" s="41">
        <f t="shared" si="826"/>
        <v>9976012.9900000002</v>
      </c>
      <c r="PT224" s="36">
        <f t="shared" si="827"/>
        <v>614945.06383925863</v>
      </c>
      <c r="PU224" s="22">
        <v>56</v>
      </c>
      <c r="PV224" s="22">
        <v>56</v>
      </c>
      <c r="PW224" s="38">
        <f t="shared" si="884"/>
        <v>3.1395942074486874E-4</v>
      </c>
      <c r="PX224" s="39">
        <v>0.33250000000000002</v>
      </c>
      <c r="PY224" s="22">
        <v>1862</v>
      </c>
      <c r="PZ224" s="36">
        <f t="shared" si="828"/>
        <v>8543.7364683029482</v>
      </c>
      <c r="QA224" s="22"/>
      <c r="QB224" s="22"/>
      <c r="QC224" s="39">
        <v>0</v>
      </c>
      <c r="QD224" s="22"/>
      <c r="QE224" s="22">
        <f t="shared" si="829"/>
        <v>0</v>
      </c>
      <c r="QF224" s="22"/>
      <c r="QG224" s="22"/>
      <c r="QH224" s="22"/>
      <c r="QI224" s="38">
        <f t="shared" si="885"/>
        <v>0</v>
      </c>
      <c r="QJ224" s="39">
        <v>0</v>
      </c>
      <c r="QK224" s="22"/>
      <c r="QL224" s="42">
        <f t="shared" si="830"/>
        <v>0</v>
      </c>
      <c r="QM224" s="22">
        <f t="shared" si="886"/>
        <v>72982</v>
      </c>
      <c r="QN224" s="22">
        <v>19909</v>
      </c>
      <c r="QO224" s="22">
        <v>19909</v>
      </c>
      <c r="QP224" s="38">
        <f t="shared" si="887"/>
        <v>0.11161818049302842</v>
      </c>
      <c r="QQ224" s="39">
        <v>0.15400020091415942</v>
      </c>
      <c r="QR224" s="22">
        <v>306599</v>
      </c>
      <c r="QS224" s="36">
        <f t="shared" si="831"/>
        <v>4681058.2545881299</v>
      </c>
      <c r="QT224" s="22"/>
      <c r="QU224" s="22"/>
      <c r="QV224" s="38">
        <f t="shared" si="888"/>
        <v>0</v>
      </c>
      <c r="QW224" s="39">
        <v>0</v>
      </c>
      <c r="QX224" s="22"/>
      <c r="QY224" s="36">
        <f t="shared" si="832"/>
        <v>0</v>
      </c>
      <c r="QZ224" s="22">
        <v>53073</v>
      </c>
      <c r="RA224" s="22">
        <v>53073</v>
      </c>
      <c r="RB224" s="38">
        <f t="shared" si="889"/>
        <v>0.29754943459272176</v>
      </c>
      <c r="RC224" s="39">
        <v>0.15839993970568839</v>
      </c>
      <c r="RD224" s="22">
        <v>840676</v>
      </c>
      <c r="RE224" s="36">
        <f t="shared" si="833"/>
        <v>5734603.1039436674</v>
      </c>
      <c r="RF224" s="10">
        <f t="shared" si="890"/>
        <v>199184</v>
      </c>
      <c r="RG224" s="10">
        <f t="shared" si="891"/>
        <v>178367</v>
      </c>
      <c r="RH224" s="17">
        <f t="shared" si="892"/>
        <v>0.22940709673021545</v>
      </c>
      <c r="RI224" s="17">
        <f t="shared" si="893"/>
        <v>5.2412071299246486E-3</v>
      </c>
      <c r="RJ224" s="17">
        <f t="shared" si="894"/>
        <v>0.379550179891747</v>
      </c>
      <c r="RK224" s="17">
        <f t="shared" si="895"/>
        <v>0</v>
      </c>
      <c r="RL224" s="17">
        <f t="shared" si="896"/>
        <v>3.4420446616776464E-2</v>
      </c>
      <c r="RM224" s="17">
        <f t="shared" si="897"/>
        <v>4.7822031968029212E-4</v>
      </c>
      <c r="RN224" s="17">
        <f t="shared" si="898"/>
        <v>0.26201383706722137</v>
      </c>
      <c r="RO224" s="17">
        <f t="shared" si="899"/>
        <v>0</v>
      </c>
      <c r="RP224" s="17">
        <f t="shared" si="900"/>
        <v>0.32098411974453878</v>
      </c>
      <c r="RQ224" s="17">
        <f t="shared" si="901"/>
        <v>0</v>
      </c>
      <c r="RR224" s="36">
        <f t="shared" si="902"/>
        <v>17865691.014582463</v>
      </c>
      <c r="RS224" s="36">
        <f t="shared" si="903"/>
        <v>92.043745567143034</v>
      </c>
      <c r="RT224" s="10">
        <f t="shared" si="904"/>
        <v>20817</v>
      </c>
      <c r="RU224" s="17">
        <f t="shared" si="905"/>
        <v>0.10451140653867781</v>
      </c>
      <c r="RV224" s="37">
        <f t="shared" si="906"/>
        <v>0.97447586151498111</v>
      </c>
      <c r="RW224" s="36">
        <f t="shared" si="907"/>
        <v>0.91894384337970114</v>
      </c>
      <c r="RX224" s="85">
        <v>-1.5577030000000001</v>
      </c>
      <c r="RY224" s="93">
        <v>123</v>
      </c>
      <c r="RZ224" s="43" t="b">
        <v>0</v>
      </c>
      <c r="SA224" s="18" t="b">
        <v>0</v>
      </c>
      <c r="SB224" s="18" t="b">
        <v>1</v>
      </c>
      <c r="SC224" s="18" t="b">
        <v>0</v>
      </c>
      <c r="SD224" s="18" t="b">
        <v>0</v>
      </c>
      <c r="SE224" s="32" t="b">
        <v>1</v>
      </c>
      <c r="SF224" s="43" t="b">
        <v>0</v>
      </c>
      <c r="SG224" s="18" t="b">
        <v>0</v>
      </c>
      <c r="SH224" s="18"/>
      <c r="SI224" s="18"/>
      <c r="SJ224" s="18"/>
      <c r="SK224" s="18"/>
      <c r="SL224" s="18"/>
      <c r="SM224" s="18"/>
      <c r="SN224" s="18"/>
      <c r="SO224" s="18"/>
      <c r="SP224" s="18"/>
      <c r="SQ224" s="17">
        <f t="shared" si="834"/>
        <v>0</v>
      </c>
      <c r="SR224" s="17">
        <f t="shared" si="835"/>
        <v>0</v>
      </c>
      <c r="SS224" s="17">
        <f t="shared" si="836"/>
        <v>0</v>
      </c>
      <c r="ST224" s="17">
        <f t="shared" si="837"/>
        <v>0</v>
      </c>
      <c r="SU224" s="17">
        <f t="shared" si="838"/>
        <v>0</v>
      </c>
      <c r="SV224" s="17">
        <f t="shared" si="868"/>
        <v>0</v>
      </c>
      <c r="SW224" s="17">
        <f t="shared" si="839"/>
        <v>0</v>
      </c>
      <c r="SX224" s="17">
        <f t="shared" si="840"/>
        <v>0</v>
      </c>
      <c r="SY224" s="17">
        <f t="shared" si="841"/>
        <v>0</v>
      </c>
      <c r="SZ224" s="17">
        <f t="shared" si="842"/>
        <v>0</v>
      </c>
      <c r="TA224" s="17">
        <f t="shared" si="843"/>
        <v>0</v>
      </c>
      <c r="TB224" s="24">
        <f t="shared" si="844"/>
        <v>620</v>
      </c>
      <c r="TC224" s="69">
        <f t="shared" si="845"/>
        <v>1</v>
      </c>
      <c r="TD224" s="17">
        <f t="shared" si="867"/>
        <v>2.6014568158168575E-6</v>
      </c>
      <c r="TE224" s="95">
        <v>272</v>
      </c>
      <c r="TF224" s="71"/>
      <c r="TG224" s="71">
        <v>60</v>
      </c>
      <c r="TH224" s="71">
        <v>2</v>
      </c>
      <c r="TI224" s="71"/>
      <c r="TJ224" s="71">
        <v>2</v>
      </c>
      <c r="TK224" s="71">
        <v>46</v>
      </c>
      <c r="TL224" s="71"/>
      <c r="TM224" s="71">
        <v>78</v>
      </c>
      <c r="TN224" s="71"/>
      <c r="TO224" s="71"/>
      <c r="TP224" s="71"/>
      <c r="TQ224" s="71">
        <v>78</v>
      </c>
      <c r="TR224" s="72"/>
      <c r="TS224" s="72"/>
      <c r="TT224" s="72"/>
      <c r="TU224" s="72">
        <v>46</v>
      </c>
      <c r="TV224" s="72">
        <v>3</v>
      </c>
      <c r="TW224" s="72"/>
      <c r="TX224" s="72"/>
      <c r="TY224" s="72">
        <v>2</v>
      </c>
      <c r="TZ224" s="72">
        <v>547</v>
      </c>
      <c r="UA224" s="72"/>
      <c r="UB224" s="72">
        <v>1</v>
      </c>
      <c r="UC224" s="72"/>
      <c r="UD224" s="72"/>
      <c r="UE224" s="72"/>
      <c r="UF224" s="72"/>
      <c r="UG224" s="72">
        <v>1</v>
      </c>
      <c r="UH224" s="72"/>
      <c r="UI224" s="72"/>
      <c r="UJ224" s="73">
        <v>133</v>
      </c>
      <c r="UK224" s="73"/>
      <c r="UL224" s="73"/>
      <c r="UM224" s="73"/>
      <c r="UN224" s="73">
        <v>7</v>
      </c>
      <c r="UO224" s="73"/>
      <c r="UP224" s="73"/>
      <c r="UQ224" s="73">
        <v>2</v>
      </c>
      <c r="UR224" s="73">
        <v>12</v>
      </c>
      <c r="US224" s="73"/>
      <c r="UT224" s="73"/>
      <c r="UU224" s="73"/>
      <c r="UV224" s="73"/>
      <c r="UW224" s="73"/>
      <c r="UX224" s="73"/>
      <c r="UY224" s="73">
        <v>1</v>
      </c>
      <c r="UZ224" s="73"/>
      <c r="VA224" s="73"/>
      <c r="VB224" s="73">
        <v>223</v>
      </c>
      <c r="VC224" s="73"/>
      <c r="VD224" s="73"/>
      <c r="VE224" s="73"/>
      <c r="VF224" s="73">
        <v>6</v>
      </c>
      <c r="VG224" s="73"/>
      <c r="VH224" s="73"/>
      <c r="VI224" s="73">
        <v>2</v>
      </c>
      <c r="VJ224" s="73">
        <v>12</v>
      </c>
      <c r="VK224" s="73"/>
      <c r="VL224" s="73"/>
      <c r="VM224" s="73"/>
      <c r="VN224" s="73"/>
      <c r="VO224" s="73"/>
      <c r="VP224" s="73">
        <v>1</v>
      </c>
      <c r="VQ224" s="73"/>
      <c r="VR224" s="73"/>
      <c r="VS224" s="73">
        <v>180</v>
      </c>
      <c r="VT224" s="73"/>
      <c r="VU224" s="73"/>
      <c r="VV224" s="73"/>
      <c r="VW224" s="73">
        <v>2</v>
      </c>
      <c r="VX224" s="73"/>
      <c r="VY224" s="73"/>
      <c r="VZ224" s="73">
        <v>5</v>
      </c>
      <c r="WA224" s="73">
        <v>8</v>
      </c>
      <c r="WB224" s="73"/>
      <c r="WC224" s="73">
        <v>91</v>
      </c>
      <c r="WD224" s="73"/>
      <c r="WE224" s="73"/>
      <c r="WF224" s="73"/>
      <c r="WG224" s="73"/>
      <c r="WH224" s="73"/>
      <c r="WI224" s="73"/>
      <c r="WJ224" s="73">
        <v>1</v>
      </c>
      <c r="WK224" s="73"/>
      <c r="WL224" s="73"/>
      <c r="WM224" s="73"/>
      <c r="WN224" s="73"/>
      <c r="WO224" s="22">
        <f t="shared" si="846"/>
        <v>808</v>
      </c>
      <c r="WP224" s="22">
        <f t="shared" si="847"/>
        <v>0</v>
      </c>
      <c r="WQ224" s="22">
        <f t="shared" si="848"/>
        <v>0</v>
      </c>
      <c r="WR224" s="22">
        <f t="shared" si="849"/>
        <v>106</v>
      </c>
      <c r="WS224" s="22">
        <f t="shared" si="850"/>
        <v>20</v>
      </c>
      <c r="WT224" s="22">
        <f t="shared" si="851"/>
        <v>0</v>
      </c>
      <c r="WU224" s="22">
        <f t="shared" si="852"/>
        <v>2</v>
      </c>
      <c r="WV224" s="22">
        <f t="shared" si="853"/>
        <v>6</v>
      </c>
      <c r="WW224" s="22">
        <f t="shared" si="854"/>
        <v>625</v>
      </c>
      <c r="WX224" s="22">
        <f t="shared" si="855"/>
        <v>0</v>
      </c>
      <c r="WY224" s="22">
        <f t="shared" si="856"/>
        <v>170</v>
      </c>
      <c r="WZ224" s="22">
        <f t="shared" si="857"/>
        <v>0</v>
      </c>
      <c r="XA224" s="22">
        <f t="shared" si="858"/>
        <v>0</v>
      </c>
      <c r="XB224" s="22">
        <f t="shared" si="859"/>
        <v>0</v>
      </c>
      <c r="XC224" s="22">
        <f t="shared" si="860"/>
        <v>0</v>
      </c>
      <c r="XD224" s="22">
        <f t="shared" si="861"/>
        <v>0</v>
      </c>
      <c r="XE224" s="22">
        <f t="shared" si="862"/>
        <v>4</v>
      </c>
      <c r="XF224" s="22">
        <f t="shared" si="863"/>
        <v>0</v>
      </c>
      <c r="XG224" s="93">
        <f t="shared" si="864"/>
        <v>78</v>
      </c>
    </row>
    <row r="225" spans="1:631" ht="17.100000000000001" customHeight="1" x14ac:dyDescent="0.2">
      <c r="A225" s="101"/>
      <c r="B225" s="27" t="s">
        <v>682</v>
      </c>
      <c r="C225" s="535" t="s">
        <v>683</v>
      </c>
      <c r="D225" s="25" t="s">
        <v>684</v>
      </c>
      <c r="E225" s="535" t="s">
        <v>685</v>
      </c>
      <c r="F225" s="25" t="s">
        <v>688</v>
      </c>
      <c r="G225" s="535" t="s">
        <v>689</v>
      </c>
      <c r="H225" s="25">
        <v>65</v>
      </c>
      <c r="I225" s="28">
        <v>3</v>
      </c>
      <c r="J225" s="17">
        <f t="shared" si="730"/>
        <v>0.89915946089560883</v>
      </c>
      <c r="K225" s="17">
        <f t="shared" si="731"/>
        <v>0.30467127191923099</v>
      </c>
      <c r="L225" s="17">
        <f t="shared" si="732"/>
        <v>1</v>
      </c>
      <c r="M225" s="17">
        <f t="shared" si="733"/>
        <v>0.15766069764017129</v>
      </c>
      <c r="N225" s="17">
        <f t="shared" si="734"/>
        <v>0.30438520106280842</v>
      </c>
      <c r="O225" s="17">
        <f t="shared" si="735"/>
        <v>7.3064103183421089E-2</v>
      </c>
      <c r="P225" s="17">
        <f t="shared" si="736"/>
        <v>0.70992486970647295</v>
      </c>
      <c r="Q225" s="17">
        <f t="shared" si="737"/>
        <v>0.56720889212419856</v>
      </c>
      <c r="R225" s="69">
        <f t="shared" si="738"/>
        <v>0.91246332147599285</v>
      </c>
      <c r="S225" s="422">
        <f t="shared" si="739"/>
        <v>0.54761531311198952</v>
      </c>
      <c r="T225" s="17">
        <f t="shared" si="865"/>
        <v>0.45238468688801048</v>
      </c>
      <c r="U225" s="10">
        <f t="shared" si="740"/>
        <v>73754.537426786788</v>
      </c>
      <c r="V225" s="32">
        <v>5</v>
      </c>
      <c r="W225" s="550">
        <f t="shared" si="741"/>
        <v>0</v>
      </c>
      <c r="X225" s="550">
        <f t="shared" si="742"/>
        <v>0.43650420200087831</v>
      </c>
      <c r="Y225" s="550">
        <f t="shared" si="743"/>
        <v>0.56349579799912175</v>
      </c>
      <c r="Z225" s="551">
        <f t="shared" si="744"/>
        <v>91869.537426786817</v>
      </c>
      <c r="AA225" s="426">
        <f t="shared" si="745"/>
        <v>9.8457386450762102E-2</v>
      </c>
      <c r="AB225" s="59">
        <f t="shared" si="746"/>
        <v>0.93007656168435704</v>
      </c>
      <c r="AC225" s="59">
        <f t="shared" si="747"/>
        <v>8.559403398307544E-2</v>
      </c>
      <c r="AD225" s="59">
        <f t="shared" si="748"/>
        <v>0.30438520106280842</v>
      </c>
      <c r="AE225" s="59">
        <f t="shared" si="749"/>
        <v>0.43279110787580144</v>
      </c>
      <c r="AF225" s="59">
        <f t="shared" si="750"/>
        <v>0.43587266315636924</v>
      </c>
      <c r="AG225" s="59">
        <f t="shared" si="751"/>
        <v>0.36411284479010675</v>
      </c>
      <c r="AH225" s="59">
        <f t="shared" si="752"/>
        <v>7.3064103183421089E-2</v>
      </c>
      <c r="AI225" s="59">
        <f t="shared" si="753"/>
        <v>0.88251775276556688</v>
      </c>
      <c r="AJ225" s="59">
        <f t="shared" si="754"/>
        <v>0.9158011690256509</v>
      </c>
      <c r="AK225" s="59">
        <f t="shared" si="755"/>
        <v>0.29007513029352705</v>
      </c>
      <c r="AL225" s="35">
        <f t="shared" si="756"/>
        <v>1</v>
      </c>
      <c r="AM225" s="27">
        <v>163035</v>
      </c>
      <c r="AN225" s="25">
        <v>78755</v>
      </c>
      <c r="AO225" s="25">
        <v>84280</v>
      </c>
      <c r="AP225" s="17">
        <f t="shared" si="757"/>
        <v>3.1665734152376557E-3</v>
      </c>
      <c r="AQ225" s="63">
        <v>93.444470811580445</v>
      </c>
      <c r="AR225" s="58">
        <v>683.98906989499994</v>
      </c>
      <c r="AS225" s="24">
        <f t="shared" si="758"/>
        <v>238.35907206094348</v>
      </c>
      <c r="AT225" s="17">
        <f t="shared" si="876"/>
        <v>0.20584929318779499</v>
      </c>
      <c r="AU225" s="25">
        <v>160722</v>
      </c>
      <c r="AV225" s="25">
        <v>77010</v>
      </c>
      <c r="AW225" s="25">
        <v>83712</v>
      </c>
      <c r="AX225" s="25">
        <v>2313</v>
      </c>
      <c r="AY225" s="25">
        <v>1745</v>
      </c>
      <c r="AZ225" s="18">
        <v>568</v>
      </c>
      <c r="BA225" s="25">
        <v>16052</v>
      </c>
      <c r="BB225" s="25">
        <v>7496</v>
      </c>
      <c r="BC225" s="25">
        <v>8556</v>
      </c>
      <c r="BD225" s="63">
        <v>87.611033193080885</v>
      </c>
      <c r="BE225" s="25">
        <v>146983</v>
      </c>
      <c r="BF225" s="25">
        <v>71259</v>
      </c>
      <c r="BG225" s="25">
        <v>75724</v>
      </c>
      <c r="BH225" s="63">
        <v>94.10358670962971</v>
      </c>
      <c r="BI225" s="17">
        <v>9.8457386450762102E-2</v>
      </c>
      <c r="BJ225" s="25">
        <v>46374</v>
      </c>
      <c r="BK225" s="25">
        <v>107151</v>
      </c>
      <c r="BL225" s="25">
        <v>9510</v>
      </c>
      <c r="BM225" s="17">
        <v>0.52154436262844017</v>
      </c>
      <c r="BN225" s="10">
        <f t="shared" si="759"/>
        <v>78005.014838872259</v>
      </c>
      <c r="BO225" s="29">
        <v>0.43279110787580144</v>
      </c>
      <c r="BP225" s="30">
        <f t="shared" si="760"/>
        <v>0.56720889212419856</v>
      </c>
      <c r="BQ225" s="31">
        <v>8.8753254752638799</v>
      </c>
      <c r="BR225" s="25">
        <v>116661</v>
      </c>
      <c r="BS225" s="25">
        <v>31561</v>
      </c>
      <c r="BT225" s="25">
        <v>74055</v>
      </c>
      <c r="BU225" s="25">
        <v>7937</v>
      </c>
      <c r="BV225" s="25">
        <v>2352</v>
      </c>
      <c r="BW225" s="18">
        <v>756</v>
      </c>
      <c r="BX225" s="25">
        <v>41402</v>
      </c>
      <c r="BY225" s="25">
        <v>33801</v>
      </c>
      <c r="BZ225" s="25">
        <v>7601</v>
      </c>
      <c r="CA225" s="59">
        <v>0.18359016472634171</v>
      </c>
      <c r="CB225" s="25">
        <v>160722</v>
      </c>
      <c r="CC225" s="25">
        <v>2313</v>
      </c>
      <c r="CD225" s="17">
        <f t="shared" si="761"/>
        <v>1.4391309217157576E-2</v>
      </c>
      <c r="CE225" s="25">
        <v>2475</v>
      </c>
      <c r="CF225" s="25">
        <v>6343</v>
      </c>
      <c r="CG225" s="25">
        <v>10062</v>
      </c>
      <c r="CH225" s="25">
        <v>9406</v>
      </c>
      <c r="CI225" s="25">
        <v>6369</v>
      </c>
      <c r="CJ225" s="25">
        <v>3669</v>
      </c>
      <c r="CK225" s="25">
        <v>1698</v>
      </c>
      <c r="CL225" s="18">
        <v>869</v>
      </c>
      <c r="CM225" s="18">
        <v>511</v>
      </c>
      <c r="CN225" s="26">
        <v>3.8819863774696874</v>
      </c>
      <c r="CO225" s="27">
        <v>41402</v>
      </c>
      <c r="CP225" s="34">
        <f t="shared" si="762"/>
        <v>3.9378532438046472</v>
      </c>
      <c r="CQ225" s="25">
        <v>43</v>
      </c>
      <c r="CR225" s="18">
        <v>802</v>
      </c>
      <c r="CS225" s="25">
        <v>1022</v>
      </c>
      <c r="CT225" s="25">
        <v>13677</v>
      </c>
      <c r="CU225" s="25">
        <v>25319</v>
      </c>
      <c r="CV225" s="18">
        <v>270</v>
      </c>
      <c r="CW225" s="18">
        <v>199</v>
      </c>
      <c r="CX225" s="18">
        <v>70</v>
      </c>
      <c r="CY225" s="25">
        <v>41402</v>
      </c>
      <c r="CZ225" s="25">
        <v>40782</v>
      </c>
      <c r="DA225" s="18">
        <v>222</v>
      </c>
      <c r="DB225" s="18">
        <v>200</v>
      </c>
      <c r="DC225" s="18">
        <v>133</v>
      </c>
      <c r="DD225" s="18">
        <v>38</v>
      </c>
      <c r="DE225" s="18">
        <v>27</v>
      </c>
      <c r="DF225" s="25">
        <v>41402</v>
      </c>
      <c r="DG225" s="25">
        <v>17960</v>
      </c>
      <c r="DH225" s="18">
        <v>46</v>
      </c>
      <c r="DI225" s="18">
        <v>40</v>
      </c>
      <c r="DJ225" s="25">
        <v>23217</v>
      </c>
      <c r="DK225" s="18">
        <v>40</v>
      </c>
      <c r="DL225" s="18">
        <v>99</v>
      </c>
      <c r="DM225" s="25">
        <f t="shared" si="763"/>
        <v>69899.046712719195</v>
      </c>
      <c r="DN225" s="17">
        <f t="shared" si="764"/>
        <v>0.56077001111057434</v>
      </c>
      <c r="DO225" s="17">
        <f t="shared" si="765"/>
        <v>9.6613690159895655E-4</v>
      </c>
      <c r="DP225" s="23">
        <f t="shared" si="766"/>
        <v>0.43587266315636924</v>
      </c>
      <c r="DQ225" s="23">
        <f t="shared" si="767"/>
        <v>0.56412733684363081</v>
      </c>
      <c r="DR225" s="25">
        <v>41402</v>
      </c>
      <c r="DS225" s="25">
        <v>13348</v>
      </c>
      <c r="DT225" s="25">
        <v>19711</v>
      </c>
      <c r="DU225" s="18">
        <v>8</v>
      </c>
      <c r="DV225" s="25">
        <v>6463</v>
      </c>
      <c r="DW225" s="18">
        <v>36</v>
      </c>
      <c r="DX225" s="25">
        <v>1630</v>
      </c>
      <c r="DY225" s="18">
        <v>206</v>
      </c>
      <c r="DZ225" s="17">
        <f t="shared" si="768"/>
        <v>0.95478479300516883</v>
      </c>
      <c r="EA225" s="17">
        <f t="shared" si="769"/>
        <v>4.521520699483117E-2</v>
      </c>
      <c r="EB225" s="25">
        <v>41402</v>
      </c>
      <c r="EC225" s="25">
        <v>14935</v>
      </c>
      <c r="ED225" s="18">
        <v>140</v>
      </c>
      <c r="EE225" s="25">
        <v>24660</v>
      </c>
      <c r="EF225" s="17">
        <f t="shared" si="869"/>
        <v>0.59562339983575674</v>
      </c>
      <c r="EG225" s="25">
        <v>1407</v>
      </c>
      <c r="EH225" s="18">
        <v>260</v>
      </c>
      <c r="EI225" s="17">
        <f t="shared" si="770"/>
        <v>0.36411284479010675</v>
      </c>
      <c r="EJ225" s="17">
        <f t="shared" si="771"/>
        <v>3.39838655137433E-2</v>
      </c>
      <c r="EK225" s="69">
        <f t="shared" si="772"/>
        <v>0.30467127191923099</v>
      </c>
      <c r="EL225" s="27">
        <v>114940</v>
      </c>
      <c r="EM225" s="25">
        <v>106903</v>
      </c>
      <c r="EN225" s="25">
        <v>8037</v>
      </c>
      <c r="EO225" s="59">
        <v>0.93007656168435704</v>
      </c>
      <c r="EP225" s="25">
        <v>53937</v>
      </c>
      <c r="EQ225" s="25">
        <v>51240</v>
      </c>
      <c r="ER225" s="25">
        <v>2697</v>
      </c>
      <c r="ES225" s="59">
        <v>0.94999721897769618</v>
      </c>
      <c r="ET225" s="25">
        <v>61003</v>
      </c>
      <c r="EU225" s="25">
        <v>55663</v>
      </c>
      <c r="EV225" s="25">
        <v>5340</v>
      </c>
      <c r="EW225" s="59">
        <v>0.91246332147599285</v>
      </c>
      <c r="EX225" s="25">
        <v>11514</v>
      </c>
      <c r="EY225" s="25">
        <v>11042</v>
      </c>
      <c r="EZ225" s="25">
        <v>472</v>
      </c>
      <c r="FA225" s="59">
        <v>0.95900642695848537</v>
      </c>
      <c r="FB225" s="25">
        <v>103426</v>
      </c>
      <c r="FC225" s="25">
        <v>95861</v>
      </c>
      <c r="FD225" s="25">
        <v>7565</v>
      </c>
      <c r="FE225" s="59">
        <v>0.92685591630731134</v>
      </c>
      <c r="FF225" s="25">
        <v>70580</v>
      </c>
      <c r="FG225" s="25">
        <v>26070</v>
      </c>
      <c r="FH225" s="25">
        <v>39186</v>
      </c>
      <c r="FI225" s="25">
        <v>5324</v>
      </c>
      <c r="FJ225" s="23">
        <f t="shared" si="773"/>
        <v>7.5432133748937383E-2</v>
      </c>
      <c r="FK225" s="23">
        <f t="shared" si="774"/>
        <v>0.55519977330688586</v>
      </c>
      <c r="FL225" s="36">
        <f t="shared" si="775"/>
        <v>4.8966942148760326</v>
      </c>
      <c r="FM225" s="25">
        <v>34184</v>
      </c>
      <c r="FN225" s="25">
        <v>12887</v>
      </c>
      <c r="FO225" s="17">
        <f t="shared" si="776"/>
        <v>0.37698923472969809</v>
      </c>
      <c r="FP225" s="25">
        <v>18692</v>
      </c>
      <c r="FQ225" s="17">
        <f t="shared" si="777"/>
        <v>0.54680552305172014</v>
      </c>
      <c r="FR225" s="25">
        <v>2605</v>
      </c>
      <c r="FS225" s="17">
        <f t="shared" si="778"/>
        <v>7.6205242218581798E-2</v>
      </c>
      <c r="FT225" s="25">
        <v>36396</v>
      </c>
      <c r="FU225" s="25">
        <v>13183</v>
      </c>
      <c r="FV225" s="25">
        <v>20494</v>
      </c>
      <c r="FW225" s="17">
        <f t="shared" si="779"/>
        <v>7.4706011649631823E-2</v>
      </c>
      <c r="FX225" s="17">
        <f t="shared" si="780"/>
        <v>0.56308385536872185</v>
      </c>
      <c r="FY225" s="25">
        <v>2719</v>
      </c>
      <c r="FZ225" s="25">
        <v>89574</v>
      </c>
      <c r="GA225" s="25">
        <v>7667</v>
      </c>
      <c r="GB225" s="25">
        <v>54642</v>
      </c>
      <c r="GC225" s="25">
        <v>14517</v>
      </c>
      <c r="GD225" s="25">
        <v>7109</v>
      </c>
      <c r="GE225" s="18">
        <v>119</v>
      </c>
      <c r="GF225" s="25">
        <v>3772</v>
      </c>
      <c r="GG225" s="18">
        <v>199</v>
      </c>
      <c r="GH225" s="18">
        <v>58</v>
      </c>
      <c r="GI225" s="18">
        <v>1491</v>
      </c>
      <c r="GJ225" s="10">
        <f t="shared" si="781"/>
        <v>7667</v>
      </c>
      <c r="GK225" s="10">
        <f t="shared" si="870"/>
        <v>81907</v>
      </c>
      <c r="GL225" s="10">
        <f t="shared" si="871"/>
        <v>27265</v>
      </c>
      <c r="GM225" s="10">
        <f t="shared" si="782"/>
        <v>62309</v>
      </c>
      <c r="GN225" s="10">
        <f t="shared" si="872"/>
        <v>12748</v>
      </c>
      <c r="GO225" s="17">
        <f t="shared" si="783"/>
        <v>8.559403398307544E-2</v>
      </c>
      <c r="GP225" s="17">
        <f t="shared" si="873"/>
        <v>0.91440596601692459</v>
      </c>
      <c r="GQ225" s="17">
        <f t="shared" si="874"/>
        <v>0.30438520106280842</v>
      </c>
      <c r="GR225" s="17">
        <f t="shared" si="875"/>
        <v>0.14231808337240717</v>
      </c>
      <c r="GS225" s="17">
        <f t="shared" si="784"/>
        <v>0.60939558353986656</v>
      </c>
      <c r="GT225" s="25">
        <v>42350</v>
      </c>
      <c r="GU225" s="25">
        <v>2620</v>
      </c>
      <c r="GV225" s="25">
        <v>24132</v>
      </c>
      <c r="GW225" s="25">
        <v>8721</v>
      </c>
      <c r="GX225" s="25">
        <v>4172</v>
      </c>
      <c r="GY225" s="18">
        <v>80</v>
      </c>
      <c r="GZ225" s="25">
        <v>1752</v>
      </c>
      <c r="HA225" s="18">
        <v>66</v>
      </c>
      <c r="HB225" s="18">
        <v>39</v>
      </c>
      <c r="HC225" s="18">
        <v>768</v>
      </c>
      <c r="HD225" s="23">
        <f t="shared" si="785"/>
        <v>6.1865407319952777E-2</v>
      </c>
      <c r="HE225" s="23">
        <f t="shared" si="786"/>
        <v>0.93813459268004717</v>
      </c>
      <c r="HF225" s="23">
        <f t="shared" si="787"/>
        <v>0.36831168831168831</v>
      </c>
      <c r="HG225" s="23">
        <f t="shared" si="788"/>
        <v>0.16238488783943331</v>
      </c>
      <c r="HH225" s="25">
        <v>47224</v>
      </c>
      <c r="HI225" s="25">
        <v>5047</v>
      </c>
      <c r="HJ225" s="25">
        <v>30510</v>
      </c>
      <c r="HK225" s="25">
        <v>5796</v>
      </c>
      <c r="HL225" s="25">
        <v>2937</v>
      </c>
      <c r="HM225" s="18">
        <v>39</v>
      </c>
      <c r="HN225" s="25">
        <v>2020</v>
      </c>
      <c r="HO225" s="18">
        <v>133</v>
      </c>
      <c r="HP225" s="18">
        <v>19</v>
      </c>
      <c r="HQ225" s="18">
        <v>723</v>
      </c>
      <c r="HR225" s="23">
        <f t="shared" si="789"/>
        <v>0.10687362358122988</v>
      </c>
      <c r="HS225" s="23">
        <f t="shared" si="790"/>
        <v>0.89312637641877013</v>
      </c>
      <c r="HT225" s="80">
        <f t="shared" si="791"/>
        <v>0.24705658139928849</v>
      </c>
      <c r="HU225" s="27">
        <v>132969</v>
      </c>
      <c r="HV225" s="25">
        <v>2054</v>
      </c>
      <c r="HW225" s="25">
        <v>34902</v>
      </c>
      <c r="HX225" s="25">
        <v>8710</v>
      </c>
      <c r="HY225" s="25">
        <v>20079</v>
      </c>
      <c r="HZ225" s="25">
        <v>11529</v>
      </c>
      <c r="IA225" s="18">
        <v>1910</v>
      </c>
      <c r="IB225" s="18">
        <v>263</v>
      </c>
      <c r="IC225" s="25">
        <v>16443</v>
      </c>
      <c r="ID225" s="25">
        <v>26267</v>
      </c>
      <c r="IE225" s="25">
        <v>5814</v>
      </c>
      <c r="IF225" s="18">
        <v>1413</v>
      </c>
      <c r="IG225" s="25">
        <v>3585</v>
      </c>
      <c r="IH225" s="17">
        <f t="shared" si="792"/>
        <v>0.28424670411900516</v>
      </c>
      <c r="II225" s="17">
        <f t="shared" si="793"/>
        <v>8.6704419827177762E-2</v>
      </c>
      <c r="IJ225" s="30">
        <f t="shared" si="794"/>
        <v>11.53343741868332</v>
      </c>
      <c r="IK225" s="17">
        <f t="shared" si="866"/>
        <v>0.15766069764017129</v>
      </c>
      <c r="IL225" s="25">
        <v>63413</v>
      </c>
      <c r="IM225" s="25">
        <v>895</v>
      </c>
      <c r="IN225" s="25">
        <v>22229</v>
      </c>
      <c r="IO225" s="25">
        <v>6971</v>
      </c>
      <c r="IP225" s="25">
        <v>13636</v>
      </c>
      <c r="IQ225" s="25">
        <v>4560</v>
      </c>
      <c r="IR225" s="18">
        <v>1005</v>
      </c>
      <c r="IS225" s="18">
        <v>150</v>
      </c>
      <c r="IT225" s="25">
        <v>8025</v>
      </c>
      <c r="IU225" s="25">
        <v>542</v>
      </c>
      <c r="IV225" s="25">
        <v>2349</v>
      </c>
      <c r="IW225" s="18">
        <v>693</v>
      </c>
      <c r="IX225" s="25">
        <v>2358</v>
      </c>
      <c r="IY225" s="17">
        <f t="shared" si="795"/>
        <v>0.77738003248545251</v>
      </c>
      <c r="IZ225" s="25">
        <v>69556</v>
      </c>
      <c r="JA225" s="25">
        <v>1159</v>
      </c>
      <c r="JB225" s="25">
        <v>12673</v>
      </c>
      <c r="JC225" s="25">
        <v>1739</v>
      </c>
      <c r="JD225" s="25">
        <v>6443</v>
      </c>
      <c r="JE225" s="25">
        <v>6969</v>
      </c>
      <c r="JF225" s="18">
        <v>905</v>
      </c>
      <c r="JG225" s="18">
        <v>113</v>
      </c>
      <c r="JH225" s="25">
        <v>8418</v>
      </c>
      <c r="JI225" s="25">
        <v>25725</v>
      </c>
      <c r="JJ225" s="25">
        <v>3465</v>
      </c>
      <c r="JK225" s="18">
        <v>720</v>
      </c>
      <c r="JL225" s="25">
        <v>1227</v>
      </c>
      <c r="JM225" s="80">
        <f t="shared" si="796"/>
        <v>0.42969693484386678</v>
      </c>
      <c r="JN225" s="27">
        <v>132969</v>
      </c>
      <c r="JO225" s="25">
        <v>93028</v>
      </c>
      <c r="JP225" s="18">
        <v>25</v>
      </c>
      <c r="JQ225" s="18">
        <v>153</v>
      </c>
      <c r="JR225" s="18">
        <v>575</v>
      </c>
      <c r="JS225" s="18">
        <v>399</v>
      </c>
      <c r="JT225" s="18">
        <v>182</v>
      </c>
      <c r="JU225" s="18">
        <v>4</v>
      </c>
      <c r="JV225" s="18">
        <v>32</v>
      </c>
      <c r="JW225" s="25">
        <v>38571</v>
      </c>
      <c r="JX225" s="17">
        <f t="shared" si="797"/>
        <v>0.29007513029352705</v>
      </c>
      <c r="JY225" s="17">
        <f t="shared" si="798"/>
        <v>0.70992486970647295</v>
      </c>
      <c r="JZ225" s="25">
        <v>13616</v>
      </c>
      <c r="KA225" s="25">
        <v>9988</v>
      </c>
      <c r="KB225" s="18">
        <v>2</v>
      </c>
      <c r="KC225" s="18">
        <v>9</v>
      </c>
      <c r="KD225" s="18">
        <v>112</v>
      </c>
      <c r="KE225" s="18">
        <v>52</v>
      </c>
      <c r="KF225" s="18">
        <v>56</v>
      </c>
      <c r="KG225" s="18">
        <v>2</v>
      </c>
      <c r="KH225" s="18">
        <v>7</v>
      </c>
      <c r="KI225" s="25">
        <v>3388</v>
      </c>
      <c r="KJ225" s="17">
        <f t="shared" si="799"/>
        <v>0.24882491186839012</v>
      </c>
      <c r="KK225" s="25">
        <v>119353</v>
      </c>
      <c r="KL225" s="25">
        <v>83040</v>
      </c>
      <c r="KM225" s="18">
        <v>23</v>
      </c>
      <c r="KN225" s="18">
        <v>144</v>
      </c>
      <c r="KO225" s="18">
        <v>463</v>
      </c>
      <c r="KP225" s="18">
        <v>347</v>
      </c>
      <c r="KQ225" s="18">
        <v>126</v>
      </c>
      <c r="KR225" s="18">
        <v>2</v>
      </c>
      <c r="KS225" s="18">
        <v>25</v>
      </c>
      <c r="KT225" s="25">
        <v>35183</v>
      </c>
      <c r="KU225" s="69">
        <f t="shared" si="877"/>
        <v>0.29478102770772413</v>
      </c>
      <c r="KV225" s="27">
        <v>163035</v>
      </c>
      <c r="KW225" s="25">
        <v>150773</v>
      </c>
      <c r="KX225" s="25">
        <v>12262</v>
      </c>
      <c r="KY225" s="59">
        <v>7.521084429723679E-2</v>
      </c>
      <c r="KZ225" s="25">
        <v>6925</v>
      </c>
      <c r="LA225" s="25">
        <v>3218</v>
      </c>
      <c r="LB225" s="25">
        <v>5131</v>
      </c>
      <c r="LC225" s="25">
        <v>4647</v>
      </c>
      <c r="LD225" s="25">
        <v>78755</v>
      </c>
      <c r="LE225" s="25">
        <v>72997</v>
      </c>
      <c r="LF225" s="25">
        <v>5758</v>
      </c>
      <c r="LG225" s="59">
        <v>7.3112818233762936E-2</v>
      </c>
      <c r="LH225" s="25">
        <v>84280</v>
      </c>
      <c r="LI225" s="25">
        <v>77776</v>
      </c>
      <c r="LJ225" s="25">
        <v>6504</v>
      </c>
      <c r="LK225" s="35">
        <v>7.7171333649738966E-2</v>
      </c>
      <c r="LL225" s="27">
        <v>41402</v>
      </c>
      <c r="LM225" s="18">
        <v>419</v>
      </c>
      <c r="LN225" s="25">
        <v>36119</v>
      </c>
      <c r="LO225" s="25">
        <v>1847</v>
      </c>
      <c r="LP225" s="18">
        <v>305</v>
      </c>
      <c r="LQ225" s="18">
        <v>198</v>
      </c>
      <c r="LR225" s="25">
        <v>2514</v>
      </c>
      <c r="LS225" s="23">
        <f t="shared" si="800"/>
        <v>6.0721704265494419E-2</v>
      </c>
      <c r="LT225" s="23">
        <f t="shared" si="801"/>
        <v>0.93927829573450561</v>
      </c>
      <c r="LU225" s="17">
        <f t="shared" si="802"/>
        <v>0.88251775276556688</v>
      </c>
      <c r="LV225" s="25">
        <v>41402</v>
      </c>
      <c r="LW225" s="18">
        <v>170</v>
      </c>
      <c r="LX225" s="25">
        <v>33688</v>
      </c>
      <c r="LY225" s="25">
        <v>3200</v>
      </c>
      <c r="LZ225" s="18">
        <v>106</v>
      </c>
      <c r="MA225" s="18">
        <v>747</v>
      </c>
      <c r="MB225" s="25">
        <v>2337</v>
      </c>
      <c r="MC225" s="18">
        <v>6</v>
      </c>
      <c r="MD225" s="18">
        <v>858</v>
      </c>
      <c r="ME225" s="18">
        <v>0</v>
      </c>
      <c r="MF225" s="18">
        <v>290</v>
      </c>
      <c r="MG225" s="17">
        <f t="shared" si="803"/>
        <v>7.4634075648519399E-2</v>
      </c>
      <c r="MH225" s="17">
        <f t="shared" si="804"/>
        <v>0.9158011690256509</v>
      </c>
      <c r="MI225" s="25">
        <v>41402</v>
      </c>
      <c r="MJ225" s="18">
        <v>188</v>
      </c>
      <c r="MK225" s="25">
        <v>34304</v>
      </c>
      <c r="ML225" s="25">
        <v>2457</v>
      </c>
      <c r="MM225" s="18">
        <v>98</v>
      </c>
      <c r="MN225" s="18">
        <v>169</v>
      </c>
      <c r="MO225" s="25">
        <v>3759</v>
      </c>
      <c r="MP225" s="18">
        <v>6</v>
      </c>
      <c r="MQ225" s="18">
        <v>127</v>
      </c>
      <c r="MR225" s="18">
        <v>0</v>
      </c>
      <c r="MS225" s="18">
        <v>294</v>
      </c>
      <c r="MT225" s="17">
        <f t="shared" si="805"/>
        <v>0.89565721462731274</v>
      </c>
      <c r="MU225" s="69">
        <f t="shared" si="806"/>
        <v>0.89915946089560883</v>
      </c>
      <c r="MV225" s="27">
        <v>41402</v>
      </c>
      <c r="MW225" s="25">
        <v>3025</v>
      </c>
      <c r="MX225" s="25">
        <v>20327</v>
      </c>
      <c r="MY225" s="25">
        <v>5365</v>
      </c>
      <c r="MZ225" s="25">
        <v>9078</v>
      </c>
      <c r="NA225" s="25">
        <v>1278</v>
      </c>
      <c r="NB225" s="18">
        <v>16</v>
      </c>
      <c r="NC225" s="25">
        <v>2218</v>
      </c>
      <c r="ND225" s="18">
        <v>95</v>
      </c>
      <c r="NE225" s="17">
        <f t="shared" si="807"/>
        <v>7.3064103183421089E-2</v>
      </c>
      <c r="NF225" s="10">
        <f t="shared" si="808"/>
        <v>11743.008791845805</v>
      </c>
      <c r="NG225" s="17">
        <f t="shared" si="809"/>
        <v>0.15750446838316989</v>
      </c>
      <c r="NH225" s="25">
        <v>41402</v>
      </c>
      <c r="NI225" s="18">
        <v>840</v>
      </c>
      <c r="NJ225" s="18">
        <v>13</v>
      </c>
      <c r="NK225" s="18">
        <v>352</v>
      </c>
      <c r="NL225" s="18">
        <v>32</v>
      </c>
      <c r="NM225" s="25">
        <v>38866</v>
      </c>
      <c r="NN225" s="18">
        <v>574</v>
      </c>
      <c r="NO225" s="18">
        <v>14</v>
      </c>
      <c r="NP225" s="18">
        <v>10</v>
      </c>
      <c r="NQ225" s="32">
        <v>701</v>
      </c>
      <c r="NR225" s="27">
        <v>41402</v>
      </c>
      <c r="NS225" s="37">
        <f t="shared" si="810"/>
        <v>1.0306265397806869</v>
      </c>
      <c r="NT225" s="37">
        <f t="shared" si="811"/>
        <v>0.27810078440647684</v>
      </c>
      <c r="NU225" s="37">
        <f t="shared" si="812"/>
        <v>0.97028357159596912</v>
      </c>
      <c r="NV225" s="17">
        <f t="shared" si="813"/>
        <v>0.19702697015061005</v>
      </c>
      <c r="NW225" s="10">
        <f t="shared" si="814"/>
        <v>23849</v>
      </c>
      <c r="NX225" s="17">
        <f t="shared" si="815"/>
        <v>0.57603497415583793</v>
      </c>
      <c r="NY225" s="19">
        <f t="shared" si="816"/>
        <v>0.42979689668222532</v>
      </c>
      <c r="NZ225" s="25">
        <v>15627</v>
      </c>
      <c r="OA225" s="25">
        <v>17553</v>
      </c>
      <c r="OB225" s="25">
        <v>1107</v>
      </c>
      <c r="OC225" s="25">
        <v>8007</v>
      </c>
      <c r="OD225" s="18">
        <v>236</v>
      </c>
      <c r="OE225" s="18">
        <v>140</v>
      </c>
      <c r="OF225" s="17">
        <f t="shared" si="817"/>
        <v>0.19339645427757113</v>
      </c>
      <c r="OG225" s="17">
        <f t="shared" si="818"/>
        <v>0.37744553403217235</v>
      </c>
      <c r="OH225" s="17">
        <f t="shared" si="819"/>
        <v>0.42396502584416212</v>
      </c>
      <c r="OI225" s="69">
        <f t="shared" si="820"/>
        <v>5.7002077194338438E-3</v>
      </c>
      <c r="OJ225" s="27">
        <v>41402</v>
      </c>
      <c r="OK225" s="18">
        <v>157</v>
      </c>
      <c r="OL225" s="25">
        <v>8573</v>
      </c>
      <c r="OM225" s="25">
        <v>20569</v>
      </c>
      <c r="ON225" s="25">
        <v>2059</v>
      </c>
      <c r="OO225" s="25">
        <v>3227</v>
      </c>
      <c r="OP225" s="18">
        <v>414</v>
      </c>
      <c r="OQ225" s="25">
        <v>5588</v>
      </c>
      <c r="OR225" s="69">
        <f t="shared" si="821"/>
        <v>0.27059079271532777</v>
      </c>
      <c r="OS225" s="22">
        <v>136423</v>
      </c>
      <c r="OT225" s="22">
        <v>121996</v>
      </c>
      <c r="OU225" s="38">
        <f t="shared" si="878"/>
        <v>0.53170272484789316</v>
      </c>
      <c r="OV225" s="39">
        <v>0.77690145578543568</v>
      </c>
      <c r="OW225" s="22">
        <v>9477887</v>
      </c>
      <c r="OX225" s="36">
        <f t="shared" si="879"/>
        <v>387816180.26599997</v>
      </c>
      <c r="OY225" s="36">
        <f t="shared" si="880"/>
        <v>8265763.505450719</v>
      </c>
      <c r="OZ225" s="22"/>
      <c r="PA225" s="22"/>
      <c r="PB225" s="38">
        <f t="shared" si="881"/>
        <v>0</v>
      </c>
      <c r="PC225" s="39">
        <v>0</v>
      </c>
      <c r="PD225" s="22"/>
      <c r="PE225" s="40">
        <f t="shared" si="822"/>
        <v>0</v>
      </c>
      <c r="PF225" s="36">
        <f t="shared" si="823"/>
        <v>0</v>
      </c>
      <c r="PG225" s="22">
        <v>200</v>
      </c>
      <c r="PH225" s="22">
        <v>200</v>
      </c>
      <c r="PI225" s="38">
        <f t="shared" si="882"/>
        <v>8.716723906486986E-4</v>
      </c>
      <c r="PJ225" s="39">
        <v>0.15509999999999999</v>
      </c>
      <c r="PK225" s="22">
        <v>3102</v>
      </c>
      <c r="PL225" s="41">
        <f t="shared" si="824"/>
        <v>126927.636</v>
      </c>
      <c r="PM225" s="36">
        <f t="shared" si="825"/>
        <v>16349.325185649826</v>
      </c>
      <c r="PN225" s="22">
        <v>3873</v>
      </c>
      <c r="PO225" s="22">
        <v>3873</v>
      </c>
      <c r="PP225" s="38">
        <f t="shared" si="883"/>
        <v>1.6879935844912049E-2</v>
      </c>
      <c r="PQ225" s="39">
        <v>0.52095016782855663</v>
      </c>
      <c r="PR225" s="22">
        <v>201764</v>
      </c>
      <c r="PS225" s="41">
        <f t="shared" si="826"/>
        <v>8255779.352</v>
      </c>
      <c r="PT225" s="36">
        <f t="shared" si="827"/>
        <v>507821.37148175878</v>
      </c>
      <c r="PU225" s="22"/>
      <c r="PV225" s="22"/>
      <c r="PW225" s="38">
        <f t="shared" si="884"/>
        <v>0</v>
      </c>
      <c r="PX225" s="39">
        <v>0</v>
      </c>
      <c r="PY225" s="22"/>
      <c r="PZ225" s="36">
        <f t="shared" si="828"/>
        <v>0</v>
      </c>
      <c r="QA225" s="22"/>
      <c r="QB225" s="22"/>
      <c r="QC225" s="39">
        <v>0</v>
      </c>
      <c r="QD225" s="22"/>
      <c r="QE225" s="22">
        <f t="shared" si="829"/>
        <v>0</v>
      </c>
      <c r="QF225" s="22"/>
      <c r="QG225" s="22"/>
      <c r="QH225" s="22"/>
      <c r="QI225" s="38">
        <f t="shared" si="885"/>
        <v>0</v>
      </c>
      <c r="QJ225" s="39">
        <v>0</v>
      </c>
      <c r="QK225" s="22"/>
      <c r="QL225" s="42">
        <f t="shared" si="830"/>
        <v>0</v>
      </c>
      <c r="QM225" s="22">
        <f t="shared" si="886"/>
        <v>103375</v>
      </c>
      <c r="QN225" s="22">
        <v>29563</v>
      </c>
      <c r="QO225" s="22">
        <v>29563</v>
      </c>
      <c r="QP225" s="38">
        <f t="shared" si="887"/>
        <v>0.12884625442373737</v>
      </c>
      <c r="QQ225" s="39">
        <v>0.17299969556540268</v>
      </c>
      <c r="QR225" s="22">
        <v>511439</v>
      </c>
      <c r="QS225" s="36">
        <f t="shared" si="831"/>
        <v>6950933.0041885031</v>
      </c>
      <c r="QT225" s="22"/>
      <c r="QU225" s="22"/>
      <c r="QV225" s="38">
        <f t="shared" si="888"/>
        <v>0</v>
      </c>
      <c r="QW225" s="39">
        <v>0</v>
      </c>
      <c r="QX225" s="22"/>
      <c r="QY225" s="36">
        <f t="shared" si="832"/>
        <v>0</v>
      </c>
      <c r="QZ225" s="22">
        <v>73812</v>
      </c>
      <c r="RA225" s="22">
        <v>73812</v>
      </c>
      <c r="RB225" s="38">
        <f t="shared" si="889"/>
        <v>0.3216994124928087</v>
      </c>
      <c r="RC225" s="39">
        <v>0.15229989703571234</v>
      </c>
      <c r="RD225" s="22">
        <v>1124156</v>
      </c>
      <c r="RE225" s="36">
        <f t="shared" si="833"/>
        <v>7975477.6309665926</v>
      </c>
      <c r="RF225" s="10">
        <f t="shared" si="890"/>
        <v>243871</v>
      </c>
      <c r="RG225" s="10">
        <f t="shared" si="891"/>
        <v>229444</v>
      </c>
      <c r="RH225" s="17">
        <f t="shared" si="892"/>
        <v>0.29509988900507128</v>
      </c>
      <c r="RI225" s="17">
        <f t="shared" si="893"/>
        <v>6.742074087238285E-3</v>
      </c>
      <c r="RJ225" s="17">
        <f t="shared" si="894"/>
        <v>0.3485260297134839</v>
      </c>
      <c r="RK225" s="17">
        <f t="shared" si="895"/>
        <v>0</v>
      </c>
      <c r="RL225" s="17">
        <f t="shared" si="896"/>
        <v>2.1412294979100382E-2</v>
      </c>
      <c r="RM225" s="17">
        <f t="shared" si="897"/>
        <v>0</v>
      </c>
      <c r="RN225" s="17">
        <f t="shared" si="898"/>
        <v>0.29308618389053931</v>
      </c>
      <c r="RO225" s="17">
        <f t="shared" si="899"/>
        <v>0</v>
      </c>
      <c r="RP225" s="17">
        <f t="shared" si="900"/>
        <v>0.33628612189986901</v>
      </c>
      <c r="RQ225" s="17">
        <f t="shared" si="901"/>
        <v>0</v>
      </c>
      <c r="RR225" s="36">
        <f t="shared" si="902"/>
        <v>23716344.837273225</v>
      </c>
      <c r="RS225" s="36">
        <f t="shared" si="903"/>
        <v>145.46781266153417</v>
      </c>
      <c r="RT225" s="10">
        <f t="shared" si="904"/>
        <v>14427</v>
      </c>
      <c r="RU225" s="17">
        <f t="shared" si="905"/>
        <v>5.9158325508158E-2</v>
      </c>
      <c r="RV225" s="37">
        <f t="shared" si="906"/>
        <v>0.66852967347491088</v>
      </c>
      <c r="RW225" s="36">
        <f t="shared" si="907"/>
        <v>1.4073297144784862</v>
      </c>
      <c r="RX225" s="85">
        <v>-1.856503</v>
      </c>
      <c r="RY225" s="93">
        <v>97</v>
      </c>
      <c r="RZ225" s="43" t="b">
        <v>0</v>
      </c>
      <c r="SA225" s="18" t="b">
        <v>0</v>
      </c>
      <c r="SB225" s="18" t="b">
        <v>0</v>
      </c>
      <c r="SC225" s="18" t="b">
        <v>0</v>
      </c>
      <c r="SD225" s="18" t="b">
        <v>0</v>
      </c>
      <c r="SE225" s="32" t="b">
        <v>1</v>
      </c>
      <c r="SF225" s="43" t="b">
        <v>0</v>
      </c>
      <c r="SG225" s="18" t="b">
        <v>1</v>
      </c>
      <c r="SH225" s="18">
        <v>0</v>
      </c>
      <c r="SI225" s="18"/>
      <c r="SJ225" s="22">
        <v>1</v>
      </c>
      <c r="SK225" s="22"/>
      <c r="SL225" s="22">
        <v>1</v>
      </c>
      <c r="SM225" s="22">
        <v>0</v>
      </c>
      <c r="SN225" s="18"/>
      <c r="SO225" s="18"/>
      <c r="SP225" s="18"/>
      <c r="SQ225" s="17">
        <f t="shared" si="834"/>
        <v>4.1322314049586778E-3</v>
      </c>
      <c r="SR225" s="17">
        <f t="shared" si="835"/>
        <v>0</v>
      </c>
      <c r="SS225" s="17">
        <f t="shared" si="836"/>
        <v>0</v>
      </c>
      <c r="ST225" s="17">
        <f t="shared" si="837"/>
        <v>0</v>
      </c>
      <c r="SU225" s="17">
        <f t="shared" si="838"/>
        <v>0</v>
      </c>
      <c r="SV225" s="17">
        <f t="shared" si="868"/>
        <v>0</v>
      </c>
      <c r="SW225" s="17">
        <f t="shared" si="839"/>
        <v>0</v>
      </c>
      <c r="SX225" s="17">
        <f t="shared" si="840"/>
        <v>0</v>
      </c>
      <c r="SY225" s="17">
        <f t="shared" si="841"/>
        <v>0</v>
      </c>
      <c r="SZ225" s="17">
        <f t="shared" si="842"/>
        <v>0</v>
      </c>
      <c r="TA225" s="17">
        <f t="shared" si="843"/>
        <v>0</v>
      </c>
      <c r="TB225" s="24">
        <f t="shared" si="844"/>
        <v>620</v>
      </c>
      <c r="TC225" s="69">
        <f t="shared" si="845"/>
        <v>1</v>
      </c>
      <c r="TD225" s="17">
        <f t="shared" si="867"/>
        <v>2.6014568158168575E-6</v>
      </c>
      <c r="TE225" s="95"/>
      <c r="TF225" s="71"/>
      <c r="TG225" s="71">
        <v>49</v>
      </c>
      <c r="TH225" s="71">
        <v>5</v>
      </c>
      <c r="TI225" s="71"/>
      <c r="TJ225" s="71">
        <v>1</v>
      </c>
      <c r="TK225" s="71">
        <v>4</v>
      </c>
      <c r="TL225" s="71"/>
      <c r="TM225" s="71">
        <v>1</v>
      </c>
      <c r="TN225" s="71"/>
      <c r="TO225" s="71"/>
      <c r="TP225" s="71">
        <v>4</v>
      </c>
      <c r="TQ225" s="71">
        <v>2</v>
      </c>
      <c r="TR225" s="72">
        <v>1</v>
      </c>
      <c r="TS225" s="72"/>
      <c r="TT225" s="72"/>
      <c r="TU225" s="72">
        <v>49</v>
      </c>
      <c r="TV225" s="72">
        <v>10</v>
      </c>
      <c r="TW225" s="72"/>
      <c r="TX225" s="72"/>
      <c r="TY225" s="72">
        <v>1</v>
      </c>
      <c r="TZ225" s="72">
        <v>7</v>
      </c>
      <c r="UA225" s="72"/>
      <c r="UB225" s="72">
        <v>93</v>
      </c>
      <c r="UC225" s="72"/>
      <c r="UD225" s="72">
        <v>4</v>
      </c>
      <c r="UE225" s="72"/>
      <c r="UF225" s="72"/>
      <c r="UG225" s="72">
        <v>2</v>
      </c>
      <c r="UH225" s="72"/>
      <c r="UI225" s="72"/>
      <c r="UJ225" s="73">
        <v>58</v>
      </c>
      <c r="UK225" s="73"/>
      <c r="UL225" s="73"/>
      <c r="UM225" s="73"/>
      <c r="UN225" s="73">
        <v>24</v>
      </c>
      <c r="UO225" s="73"/>
      <c r="UP225" s="73"/>
      <c r="UQ225" s="73">
        <v>2</v>
      </c>
      <c r="UR225" s="73">
        <v>7</v>
      </c>
      <c r="US225" s="73">
        <v>103</v>
      </c>
      <c r="UT225" s="73"/>
      <c r="UU225" s="73"/>
      <c r="UV225" s="73"/>
      <c r="UW225" s="73"/>
      <c r="UX225" s="73"/>
      <c r="UY225" s="73">
        <v>1</v>
      </c>
      <c r="UZ225" s="73"/>
      <c r="VA225" s="73"/>
      <c r="VB225" s="73">
        <v>128</v>
      </c>
      <c r="VC225" s="73"/>
      <c r="VD225" s="73"/>
      <c r="VE225" s="73"/>
      <c r="VF225" s="73">
        <v>21</v>
      </c>
      <c r="VG225" s="73"/>
      <c r="VH225" s="73"/>
      <c r="VI225" s="73">
        <v>2</v>
      </c>
      <c r="VJ225" s="73">
        <v>8</v>
      </c>
      <c r="VK225" s="73">
        <v>100</v>
      </c>
      <c r="VL225" s="73"/>
      <c r="VM225" s="73"/>
      <c r="VN225" s="73"/>
      <c r="VO225" s="73"/>
      <c r="VP225" s="73">
        <v>3</v>
      </c>
      <c r="VQ225" s="73"/>
      <c r="VR225" s="73"/>
      <c r="VS225" s="73">
        <v>99</v>
      </c>
      <c r="VT225" s="73"/>
      <c r="VU225" s="73"/>
      <c r="VV225" s="73">
        <v>3</v>
      </c>
      <c r="VW225" s="73">
        <v>4</v>
      </c>
      <c r="VX225" s="73"/>
      <c r="VY225" s="73"/>
      <c r="VZ225" s="73">
        <v>5</v>
      </c>
      <c r="WA225" s="73">
        <v>16</v>
      </c>
      <c r="WB225" s="73"/>
      <c r="WC225" s="73">
        <v>206</v>
      </c>
      <c r="WD225" s="73"/>
      <c r="WE225" s="73"/>
      <c r="WF225" s="73"/>
      <c r="WG225" s="73"/>
      <c r="WH225" s="73"/>
      <c r="WI225" s="73"/>
      <c r="WJ225" s="73">
        <v>3</v>
      </c>
      <c r="WK225" s="73"/>
      <c r="WL225" s="73"/>
      <c r="WM225" s="73"/>
      <c r="WN225" s="73">
        <v>9</v>
      </c>
      <c r="WO225" s="22">
        <f t="shared" si="846"/>
        <v>286</v>
      </c>
      <c r="WP225" s="22">
        <f t="shared" si="847"/>
        <v>0</v>
      </c>
      <c r="WQ225" s="22">
        <f t="shared" si="848"/>
        <v>0</v>
      </c>
      <c r="WR225" s="22">
        <f t="shared" si="849"/>
        <v>101</v>
      </c>
      <c r="WS225" s="22">
        <f t="shared" si="850"/>
        <v>64</v>
      </c>
      <c r="WT225" s="22">
        <f t="shared" si="851"/>
        <v>0</v>
      </c>
      <c r="WU225" s="22">
        <f t="shared" si="852"/>
        <v>1</v>
      </c>
      <c r="WV225" s="22">
        <f t="shared" si="853"/>
        <v>5</v>
      </c>
      <c r="WW225" s="22">
        <f t="shared" si="854"/>
        <v>42</v>
      </c>
      <c r="WX225" s="22">
        <f t="shared" si="855"/>
        <v>0</v>
      </c>
      <c r="WY225" s="22">
        <f t="shared" si="856"/>
        <v>503</v>
      </c>
      <c r="WZ225" s="22">
        <f t="shared" si="857"/>
        <v>0</v>
      </c>
      <c r="XA225" s="22">
        <f t="shared" si="858"/>
        <v>4</v>
      </c>
      <c r="XB225" s="22">
        <f t="shared" si="859"/>
        <v>0</v>
      </c>
      <c r="XC225" s="22">
        <f t="shared" si="860"/>
        <v>0</v>
      </c>
      <c r="XD225" s="22">
        <f t="shared" si="861"/>
        <v>0</v>
      </c>
      <c r="XE225" s="22">
        <f t="shared" si="862"/>
        <v>9</v>
      </c>
      <c r="XF225" s="22">
        <f t="shared" si="863"/>
        <v>4</v>
      </c>
      <c r="XG225" s="93">
        <f t="shared" si="864"/>
        <v>11</v>
      </c>
    </row>
    <row r="226" spans="1:631" ht="17.100000000000001" customHeight="1" x14ac:dyDescent="0.2">
      <c r="A226" s="101"/>
      <c r="B226" s="27" t="s">
        <v>682</v>
      </c>
      <c r="C226" s="535" t="s">
        <v>683</v>
      </c>
      <c r="D226" s="25" t="s">
        <v>729</v>
      </c>
      <c r="E226" s="535" t="s">
        <v>730</v>
      </c>
      <c r="F226" s="25" t="s">
        <v>739</v>
      </c>
      <c r="G226" s="535" t="s">
        <v>730</v>
      </c>
      <c r="H226" s="25">
        <v>103</v>
      </c>
      <c r="I226" s="28">
        <v>21</v>
      </c>
      <c r="J226" s="17">
        <f t="shared" si="730"/>
        <v>0.90634977765909275</v>
      </c>
      <c r="K226" s="17">
        <f t="shared" si="731"/>
        <v>0.36079601527940647</v>
      </c>
      <c r="L226" s="17">
        <f t="shared" si="732"/>
        <v>1</v>
      </c>
      <c r="M226" s="17">
        <f t="shared" si="733"/>
        <v>0.17598702966243496</v>
      </c>
      <c r="N226" s="17">
        <f t="shared" si="734"/>
        <v>0.37255736225881197</v>
      </c>
      <c r="O226" s="17">
        <f t="shared" si="735"/>
        <v>0.22525514054499646</v>
      </c>
      <c r="P226" s="17">
        <f t="shared" si="736"/>
        <v>0.7317185000888573</v>
      </c>
      <c r="Q226" s="17">
        <f t="shared" si="737"/>
        <v>0.60234882043885851</v>
      </c>
      <c r="R226" s="69">
        <f t="shared" si="738"/>
        <v>0.94128379748166058</v>
      </c>
      <c r="S226" s="422">
        <f t="shared" si="739"/>
        <v>0.59069960482379091</v>
      </c>
      <c r="T226" s="17">
        <f t="shared" si="865"/>
        <v>0.40930039517620909</v>
      </c>
      <c r="U226" s="10">
        <f t="shared" si="740"/>
        <v>138521.57924146033</v>
      </c>
      <c r="V226" s="32">
        <v>5</v>
      </c>
      <c r="W226" s="550">
        <f t="shared" si="741"/>
        <v>0</v>
      </c>
      <c r="X226" s="550">
        <f t="shared" si="742"/>
        <v>0.47958849371267992</v>
      </c>
      <c r="Y226" s="550">
        <f t="shared" si="743"/>
        <v>0.52041150628732002</v>
      </c>
      <c r="Z226" s="551">
        <f t="shared" si="744"/>
        <v>176125.46813034915</v>
      </c>
      <c r="AA226" s="426">
        <f t="shared" si="745"/>
        <v>0.24749804246014745</v>
      </c>
      <c r="AB226" s="59">
        <f t="shared" si="746"/>
        <v>0.95748066370846696</v>
      </c>
      <c r="AC226" s="59">
        <f t="shared" si="747"/>
        <v>8.1768131394943502E-2</v>
      </c>
      <c r="AD226" s="59">
        <f t="shared" si="748"/>
        <v>0.37255736225881197</v>
      </c>
      <c r="AE226" s="59">
        <f t="shared" si="749"/>
        <v>0.39765117956114149</v>
      </c>
      <c r="AF226" s="59">
        <f t="shared" si="750"/>
        <v>0.34234694469923022</v>
      </c>
      <c r="AG226" s="59">
        <f t="shared" si="751"/>
        <v>0.37543684473290068</v>
      </c>
      <c r="AH226" s="59">
        <f t="shared" si="752"/>
        <v>0.22525514054499646</v>
      </c>
      <c r="AI226" s="59">
        <f t="shared" si="753"/>
        <v>0.84710144086196282</v>
      </c>
      <c r="AJ226" s="59">
        <f t="shared" si="754"/>
        <v>0.96559811445622268</v>
      </c>
      <c r="AK226" s="59">
        <f t="shared" si="755"/>
        <v>0.2682814999111427</v>
      </c>
      <c r="AL226" s="35">
        <f t="shared" si="756"/>
        <v>1</v>
      </c>
      <c r="AM226" s="27">
        <v>338435</v>
      </c>
      <c r="AN226" s="25">
        <v>159694</v>
      </c>
      <c r="AO226" s="25">
        <v>178741</v>
      </c>
      <c r="AP226" s="17">
        <f t="shared" si="757"/>
        <v>6.5733080245711411E-3</v>
      </c>
      <c r="AQ226" s="63">
        <v>89.343799128347726</v>
      </c>
      <c r="AR226" s="58">
        <v>1012.53852197</v>
      </c>
      <c r="AS226" s="24">
        <f t="shared" si="758"/>
        <v>334.2440733430459</v>
      </c>
      <c r="AT226" s="17">
        <f t="shared" si="876"/>
        <v>0.28865654516511868</v>
      </c>
      <c r="AU226" s="25">
        <v>331052</v>
      </c>
      <c r="AV226" s="25">
        <v>154156</v>
      </c>
      <c r="AW226" s="25">
        <v>176896</v>
      </c>
      <c r="AX226" s="25">
        <v>7383</v>
      </c>
      <c r="AY226" s="25">
        <v>5538</v>
      </c>
      <c r="AZ226" s="25">
        <v>1845</v>
      </c>
      <c r="BA226" s="25">
        <v>83762</v>
      </c>
      <c r="BB226" s="25">
        <v>38868</v>
      </c>
      <c r="BC226" s="25">
        <v>44894</v>
      </c>
      <c r="BD226" s="63">
        <v>86.57727090479797</v>
      </c>
      <c r="BE226" s="25">
        <v>254673</v>
      </c>
      <c r="BF226" s="25">
        <v>120826</v>
      </c>
      <c r="BG226" s="25">
        <v>133847</v>
      </c>
      <c r="BH226" s="63">
        <v>90.271728167235722</v>
      </c>
      <c r="BI226" s="17">
        <v>0.24749804246014745</v>
      </c>
      <c r="BJ226" s="25">
        <v>88780</v>
      </c>
      <c r="BK226" s="25">
        <v>223261</v>
      </c>
      <c r="BL226" s="25">
        <v>26394</v>
      </c>
      <c r="BM226" s="17">
        <v>0.515871558400258</v>
      </c>
      <c r="BN226" s="10">
        <f t="shared" si="759"/>
        <v>163846.00913280869</v>
      </c>
      <c r="BO226" s="29">
        <v>0.39765117956114149</v>
      </c>
      <c r="BP226" s="30">
        <f t="shared" si="760"/>
        <v>0.60234882043885851</v>
      </c>
      <c r="BQ226" s="31">
        <v>11.822037883911655</v>
      </c>
      <c r="BR226" s="25">
        <v>249655</v>
      </c>
      <c r="BS226" s="25">
        <v>69506</v>
      </c>
      <c r="BT226" s="25">
        <v>151917</v>
      </c>
      <c r="BU226" s="25">
        <v>20341</v>
      </c>
      <c r="BV226" s="25">
        <v>5280</v>
      </c>
      <c r="BW226" s="18">
        <v>2611</v>
      </c>
      <c r="BX226" s="25">
        <v>86129</v>
      </c>
      <c r="BY226" s="25">
        <v>66508</v>
      </c>
      <c r="BZ226" s="25">
        <v>19621</v>
      </c>
      <c r="CA226" s="59">
        <v>0.227809448617771</v>
      </c>
      <c r="CB226" s="25">
        <v>331052</v>
      </c>
      <c r="CC226" s="25">
        <v>7383</v>
      </c>
      <c r="CD226" s="17">
        <f t="shared" si="761"/>
        <v>2.230163237195365E-2</v>
      </c>
      <c r="CE226" s="25">
        <v>5754</v>
      </c>
      <c r="CF226" s="25">
        <v>14030</v>
      </c>
      <c r="CG226" s="25">
        <v>20456</v>
      </c>
      <c r="CH226" s="25">
        <v>19339</v>
      </c>
      <c r="CI226" s="25">
        <v>12868</v>
      </c>
      <c r="CJ226" s="25">
        <v>7236</v>
      </c>
      <c r="CK226" s="25">
        <v>3495</v>
      </c>
      <c r="CL226" s="25">
        <v>1752</v>
      </c>
      <c r="CM226" s="25">
        <v>1199</v>
      </c>
      <c r="CN226" s="26">
        <v>3.8436763459461969</v>
      </c>
      <c r="CO226" s="27">
        <v>86129</v>
      </c>
      <c r="CP226" s="34">
        <f t="shared" si="762"/>
        <v>3.9293966027702631</v>
      </c>
      <c r="CQ226" s="25">
        <v>443</v>
      </c>
      <c r="CR226" s="25">
        <v>2562</v>
      </c>
      <c r="CS226" s="25">
        <v>2107</v>
      </c>
      <c r="CT226" s="25">
        <v>28721</v>
      </c>
      <c r="CU226" s="25">
        <v>51286</v>
      </c>
      <c r="CV226" s="18">
        <v>490</v>
      </c>
      <c r="CW226" s="18">
        <v>366</v>
      </c>
      <c r="CX226" s="18">
        <v>154</v>
      </c>
      <c r="CY226" s="25">
        <v>86129</v>
      </c>
      <c r="CZ226" s="25">
        <v>82126</v>
      </c>
      <c r="DA226" s="25">
        <v>1571</v>
      </c>
      <c r="DB226" s="25">
        <v>1109</v>
      </c>
      <c r="DC226" s="25">
        <v>1109</v>
      </c>
      <c r="DD226" s="18">
        <v>93</v>
      </c>
      <c r="DE226" s="18">
        <v>121</v>
      </c>
      <c r="DF226" s="25">
        <v>86129</v>
      </c>
      <c r="DG226" s="25">
        <v>29229</v>
      </c>
      <c r="DH226" s="18">
        <v>180</v>
      </c>
      <c r="DI226" s="18">
        <v>77</v>
      </c>
      <c r="DJ226" s="25">
        <v>56207</v>
      </c>
      <c r="DK226" s="18">
        <v>371</v>
      </c>
      <c r="DL226" s="18">
        <v>65</v>
      </c>
      <c r="DM226" s="25">
        <f t="shared" si="763"/>
        <v>113038.67765793171</v>
      </c>
      <c r="DN226" s="17">
        <f t="shared" si="764"/>
        <v>0.65259088112018016</v>
      </c>
      <c r="DO226" s="17">
        <f t="shared" si="765"/>
        <v>4.3074922499970972E-3</v>
      </c>
      <c r="DP226" s="23">
        <f t="shared" si="766"/>
        <v>0.34234694469923022</v>
      </c>
      <c r="DQ226" s="23">
        <f t="shared" si="767"/>
        <v>0.65765305530076978</v>
      </c>
      <c r="DR226" s="25">
        <v>86129</v>
      </c>
      <c r="DS226" s="18">
        <v>566</v>
      </c>
      <c r="DT226" s="25">
        <v>63480</v>
      </c>
      <c r="DU226" s="18">
        <v>47</v>
      </c>
      <c r="DV226" s="25">
        <v>16529</v>
      </c>
      <c r="DW226" s="18">
        <v>109</v>
      </c>
      <c r="DX226" s="25">
        <v>4477</v>
      </c>
      <c r="DY226" s="18">
        <v>921</v>
      </c>
      <c r="DZ226" s="17">
        <f t="shared" si="768"/>
        <v>0.93606102474195685</v>
      </c>
      <c r="EA226" s="17">
        <f t="shared" si="769"/>
        <v>6.3938975258043151E-2</v>
      </c>
      <c r="EB226" s="25">
        <v>86129</v>
      </c>
      <c r="EC226" s="25">
        <v>31992</v>
      </c>
      <c r="ED226" s="18">
        <v>344</v>
      </c>
      <c r="EE226" s="25">
        <v>49363</v>
      </c>
      <c r="EF226" s="17">
        <f t="shared" si="869"/>
        <v>0.57312867907441167</v>
      </c>
      <c r="EG226" s="25">
        <v>4009</v>
      </c>
      <c r="EH226" s="18">
        <v>421</v>
      </c>
      <c r="EI226" s="17">
        <f t="shared" si="770"/>
        <v>0.37543684473290068</v>
      </c>
      <c r="EJ226" s="17">
        <f t="shared" si="771"/>
        <v>4.6546459380696396E-2</v>
      </c>
      <c r="EK226" s="69">
        <f t="shared" si="772"/>
        <v>0.36079601527940647</v>
      </c>
      <c r="EL226" s="27">
        <v>243842</v>
      </c>
      <c r="EM226" s="25">
        <v>233474</v>
      </c>
      <c r="EN226" s="25">
        <v>10368</v>
      </c>
      <c r="EO226" s="59">
        <v>0.95748066370846696</v>
      </c>
      <c r="EP226" s="25">
        <v>110659</v>
      </c>
      <c r="EQ226" s="25">
        <v>108111</v>
      </c>
      <c r="ER226" s="25">
        <v>2548</v>
      </c>
      <c r="ES226" s="59">
        <v>0.97697430846112843</v>
      </c>
      <c r="ET226" s="25">
        <v>133183</v>
      </c>
      <c r="EU226" s="25">
        <v>125363</v>
      </c>
      <c r="EV226" s="25">
        <v>7820</v>
      </c>
      <c r="EW226" s="59">
        <v>0.94128379748166058</v>
      </c>
      <c r="EX226" s="25">
        <v>61021</v>
      </c>
      <c r="EY226" s="25">
        <v>59202</v>
      </c>
      <c r="EZ226" s="25">
        <v>1819</v>
      </c>
      <c r="FA226" s="59">
        <v>0.97019059012471121</v>
      </c>
      <c r="FB226" s="25">
        <v>182821</v>
      </c>
      <c r="FC226" s="25">
        <v>174272</v>
      </c>
      <c r="FD226" s="25">
        <v>8549</v>
      </c>
      <c r="FE226" s="59">
        <v>0.95323841353017424</v>
      </c>
      <c r="FF226" s="25">
        <v>137272</v>
      </c>
      <c r="FG226" s="25">
        <v>53827</v>
      </c>
      <c r="FH226" s="25">
        <v>76292</v>
      </c>
      <c r="FI226" s="25">
        <v>7153</v>
      </c>
      <c r="FJ226" s="23">
        <f t="shared" si="773"/>
        <v>5.2108223089923654E-2</v>
      </c>
      <c r="FK226" s="23">
        <f t="shared" si="774"/>
        <v>0.55577248091380616</v>
      </c>
      <c r="FL226" s="36">
        <f t="shared" si="775"/>
        <v>7.52509436600028</v>
      </c>
      <c r="FM226" s="25">
        <v>66102</v>
      </c>
      <c r="FN226" s="25">
        <v>26614</v>
      </c>
      <c r="FO226" s="17">
        <f t="shared" si="776"/>
        <v>0.40262019303500651</v>
      </c>
      <c r="FP226" s="25">
        <v>36115</v>
      </c>
      <c r="FQ226" s="17">
        <f t="shared" si="777"/>
        <v>0.54635260657771323</v>
      </c>
      <c r="FR226" s="25">
        <v>3373</v>
      </c>
      <c r="FS226" s="17">
        <f t="shared" si="778"/>
        <v>5.1027200387280265E-2</v>
      </c>
      <c r="FT226" s="25">
        <v>71170</v>
      </c>
      <c r="FU226" s="25">
        <v>27213</v>
      </c>
      <c r="FV226" s="25">
        <v>40177</v>
      </c>
      <c r="FW226" s="17">
        <f t="shared" si="779"/>
        <v>5.3112266404383872E-2</v>
      </c>
      <c r="FX226" s="17">
        <f t="shared" si="780"/>
        <v>0.56452156807643672</v>
      </c>
      <c r="FY226" s="25">
        <v>3780</v>
      </c>
      <c r="FZ226" s="25">
        <v>195076</v>
      </c>
      <c r="GA226" s="25">
        <v>15951</v>
      </c>
      <c r="GB226" s="25">
        <v>106448</v>
      </c>
      <c r="GC226" s="25">
        <v>34825</v>
      </c>
      <c r="GD226" s="25">
        <v>18420</v>
      </c>
      <c r="GE226" s="18">
        <v>437</v>
      </c>
      <c r="GF226" s="25">
        <v>13744</v>
      </c>
      <c r="GG226" s="18">
        <v>911</v>
      </c>
      <c r="GH226" s="18">
        <v>238</v>
      </c>
      <c r="GI226" s="25">
        <v>4102</v>
      </c>
      <c r="GJ226" s="10">
        <f t="shared" si="781"/>
        <v>15951</v>
      </c>
      <c r="GK226" s="10">
        <f t="shared" si="870"/>
        <v>179125</v>
      </c>
      <c r="GL226" s="10">
        <f t="shared" si="871"/>
        <v>72677</v>
      </c>
      <c r="GM226" s="10">
        <f t="shared" si="782"/>
        <v>122399</v>
      </c>
      <c r="GN226" s="10">
        <f t="shared" si="872"/>
        <v>37852</v>
      </c>
      <c r="GO226" s="17">
        <f t="shared" si="783"/>
        <v>8.1768131394943502E-2</v>
      </c>
      <c r="GP226" s="17">
        <f t="shared" si="873"/>
        <v>0.91823186860505646</v>
      </c>
      <c r="GQ226" s="17">
        <f t="shared" si="874"/>
        <v>0.37255736225881197</v>
      </c>
      <c r="GR226" s="17">
        <f t="shared" si="875"/>
        <v>0.19403719575960138</v>
      </c>
      <c r="GS226" s="17">
        <f t="shared" si="784"/>
        <v>0.64539461543193422</v>
      </c>
      <c r="GT226" s="25">
        <v>88480</v>
      </c>
      <c r="GU226" s="25">
        <v>5172</v>
      </c>
      <c r="GV226" s="25">
        <v>44368</v>
      </c>
      <c r="GW226" s="25">
        <v>20187</v>
      </c>
      <c r="GX226" s="25">
        <v>10626</v>
      </c>
      <c r="GY226" s="18">
        <v>285</v>
      </c>
      <c r="GZ226" s="25">
        <v>5521</v>
      </c>
      <c r="HA226" s="18">
        <v>225</v>
      </c>
      <c r="HB226" s="18">
        <v>158</v>
      </c>
      <c r="HC226" s="25">
        <v>1938</v>
      </c>
      <c r="HD226" s="23">
        <f t="shared" si="785"/>
        <v>5.8453887884267634E-2</v>
      </c>
      <c r="HE226" s="23">
        <f t="shared" si="786"/>
        <v>0.94154611211573236</v>
      </c>
      <c r="HF226" s="23">
        <f t="shared" si="787"/>
        <v>0.44009945750452079</v>
      </c>
      <c r="HG226" s="23">
        <f t="shared" si="788"/>
        <v>0.21194620253164556</v>
      </c>
      <c r="HH226" s="25">
        <v>106596</v>
      </c>
      <c r="HI226" s="25">
        <v>10779</v>
      </c>
      <c r="HJ226" s="25">
        <v>62080</v>
      </c>
      <c r="HK226" s="25">
        <v>14638</v>
      </c>
      <c r="HL226" s="25">
        <v>7794</v>
      </c>
      <c r="HM226" s="18">
        <v>152</v>
      </c>
      <c r="HN226" s="25">
        <v>8223</v>
      </c>
      <c r="HO226" s="18">
        <v>686</v>
      </c>
      <c r="HP226" s="18">
        <v>80</v>
      </c>
      <c r="HQ226" s="25">
        <v>2164</v>
      </c>
      <c r="HR226" s="23">
        <f t="shared" si="789"/>
        <v>0.10112011707756388</v>
      </c>
      <c r="HS226" s="23">
        <f t="shared" si="790"/>
        <v>0.89887988292243615</v>
      </c>
      <c r="HT226" s="80">
        <f t="shared" si="791"/>
        <v>0.31649405230965516</v>
      </c>
      <c r="HU226" s="27">
        <v>281350</v>
      </c>
      <c r="HV226" s="25">
        <v>7533</v>
      </c>
      <c r="HW226" s="25">
        <v>51992</v>
      </c>
      <c r="HX226" s="25">
        <v>17201</v>
      </c>
      <c r="HY226" s="25">
        <v>60055</v>
      </c>
      <c r="HZ226" s="25">
        <v>21854</v>
      </c>
      <c r="IA226" s="25">
        <v>5636</v>
      </c>
      <c r="IB226" s="18">
        <v>834</v>
      </c>
      <c r="IC226" s="25">
        <v>35797</v>
      </c>
      <c r="ID226" s="25">
        <v>51653</v>
      </c>
      <c r="IE226" s="25">
        <v>17834</v>
      </c>
      <c r="IF226" s="25">
        <v>2891</v>
      </c>
      <c r="IG226" s="25">
        <v>8070</v>
      </c>
      <c r="IH226" s="17">
        <f t="shared" si="792"/>
        <v>0.26126532788341922</v>
      </c>
      <c r="II226" s="17">
        <f t="shared" si="793"/>
        <v>7.7675493157988273E-2</v>
      </c>
      <c r="IJ226" s="30">
        <f t="shared" si="794"/>
        <v>12.874073396174612</v>
      </c>
      <c r="IK226" s="17">
        <f t="shared" si="866"/>
        <v>0.17598702966243496</v>
      </c>
      <c r="IL226" s="25">
        <v>131065</v>
      </c>
      <c r="IM226" s="25">
        <v>3228</v>
      </c>
      <c r="IN226" s="25">
        <v>33871</v>
      </c>
      <c r="IO226" s="25">
        <v>12736</v>
      </c>
      <c r="IP226" s="25">
        <v>36503</v>
      </c>
      <c r="IQ226" s="25">
        <v>8135</v>
      </c>
      <c r="IR226" s="25">
        <v>3225</v>
      </c>
      <c r="IS226" s="18">
        <v>513</v>
      </c>
      <c r="IT226" s="25">
        <v>17741</v>
      </c>
      <c r="IU226" s="25">
        <v>1218</v>
      </c>
      <c r="IV226" s="25">
        <v>7194</v>
      </c>
      <c r="IW226" s="25">
        <v>1432</v>
      </c>
      <c r="IX226" s="25">
        <v>5269</v>
      </c>
      <c r="IY226" s="17">
        <f t="shared" si="795"/>
        <v>0.7454163964445123</v>
      </c>
      <c r="IZ226" s="25">
        <v>150285</v>
      </c>
      <c r="JA226" s="25">
        <v>4305</v>
      </c>
      <c r="JB226" s="25">
        <v>18121</v>
      </c>
      <c r="JC226" s="25">
        <v>4465</v>
      </c>
      <c r="JD226" s="25">
        <v>23552</v>
      </c>
      <c r="JE226" s="25">
        <v>13719</v>
      </c>
      <c r="JF226" s="25">
        <v>2411</v>
      </c>
      <c r="JG226" s="18">
        <v>321</v>
      </c>
      <c r="JH226" s="25">
        <v>18056</v>
      </c>
      <c r="JI226" s="25">
        <v>50435</v>
      </c>
      <c r="JJ226" s="25">
        <v>10640</v>
      </c>
      <c r="JK226" s="25">
        <v>1459</v>
      </c>
      <c r="JL226" s="25">
        <v>2801</v>
      </c>
      <c r="JM226" s="80">
        <f t="shared" si="796"/>
        <v>0.44297834115181156</v>
      </c>
      <c r="JN226" s="27">
        <v>281350</v>
      </c>
      <c r="JO226" s="25">
        <v>200586</v>
      </c>
      <c r="JP226" s="18">
        <v>311</v>
      </c>
      <c r="JQ226" s="18">
        <v>579</v>
      </c>
      <c r="JR226" s="25">
        <v>2152</v>
      </c>
      <c r="JS226" s="18">
        <v>1766</v>
      </c>
      <c r="JT226" s="18">
        <v>372</v>
      </c>
      <c r="JU226" s="18">
        <v>56</v>
      </c>
      <c r="JV226" s="18">
        <v>47</v>
      </c>
      <c r="JW226" s="25">
        <v>75481</v>
      </c>
      <c r="JX226" s="17">
        <f t="shared" si="797"/>
        <v>0.2682814999111427</v>
      </c>
      <c r="JY226" s="17">
        <f t="shared" si="798"/>
        <v>0.7317185000888573</v>
      </c>
      <c r="JZ226" s="25">
        <v>71660</v>
      </c>
      <c r="KA226" s="25">
        <v>53223</v>
      </c>
      <c r="KB226" s="18">
        <v>243</v>
      </c>
      <c r="KC226" s="18">
        <v>290</v>
      </c>
      <c r="KD226" s="25">
        <v>483</v>
      </c>
      <c r="KE226" s="18">
        <v>1021</v>
      </c>
      <c r="KF226" s="18">
        <v>159</v>
      </c>
      <c r="KG226" s="18">
        <v>51</v>
      </c>
      <c r="KH226" s="18">
        <v>13</v>
      </c>
      <c r="KI226" s="25">
        <v>16177</v>
      </c>
      <c r="KJ226" s="17">
        <f t="shared" si="799"/>
        <v>0.22574658107730952</v>
      </c>
      <c r="KK226" s="25">
        <v>209690</v>
      </c>
      <c r="KL226" s="25">
        <v>147363</v>
      </c>
      <c r="KM226" s="18">
        <v>68</v>
      </c>
      <c r="KN226" s="18">
        <v>289</v>
      </c>
      <c r="KO226" s="25">
        <v>1669</v>
      </c>
      <c r="KP226" s="18">
        <v>745</v>
      </c>
      <c r="KQ226" s="18">
        <v>213</v>
      </c>
      <c r="KR226" s="18">
        <v>5</v>
      </c>
      <c r="KS226" s="18">
        <v>34</v>
      </c>
      <c r="KT226" s="25">
        <v>59304</v>
      </c>
      <c r="KU226" s="69">
        <f t="shared" si="877"/>
        <v>0.28281749248891219</v>
      </c>
      <c r="KV226" s="27">
        <v>338435</v>
      </c>
      <c r="KW226" s="25">
        <v>308610</v>
      </c>
      <c r="KX226" s="25">
        <v>29825</v>
      </c>
      <c r="KY226" s="59">
        <v>8.8126228079247138E-2</v>
      </c>
      <c r="KZ226" s="25">
        <v>18855</v>
      </c>
      <c r="LA226" s="25">
        <v>8446</v>
      </c>
      <c r="LB226" s="25">
        <v>12738</v>
      </c>
      <c r="LC226" s="25">
        <v>11027</v>
      </c>
      <c r="LD226" s="25">
        <v>159694</v>
      </c>
      <c r="LE226" s="25">
        <v>146251</v>
      </c>
      <c r="LF226" s="25">
        <v>13443</v>
      </c>
      <c r="LG226" s="59">
        <v>8.4179743759940889E-2</v>
      </c>
      <c r="LH226" s="25">
        <v>178741</v>
      </c>
      <c r="LI226" s="25">
        <v>162359</v>
      </c>
      <c r="LJ226" s="25">
        <v>16382</v>
      </c>
      <c r="LK226" s="35">
        <v>9.1652167102119819E-2</v>
      </c>
      <c r="LL226" s="27">
        <v>86129</v>
      </c>
      <c r="LM226" s="18">
        <v>639</v>
      </c>
      <c r="LN226" s="25">
        <v>72321</v>
      </c>
      <c r="LO226" s="25">
        <v>9876</v>
      </c>
      <c r="LP226" s="18">
        <v>893</v>
      </c>
      <c r="LQ226" s="18">
        <v>173</v>
      </c>
      <c r="LR226" s="25">
        <v>2227</v>
      </c>
      <c r="LS226" s="23">
        <f t="shared" si="800"/>
        <v>2.5856563991222468E-2</v>
      </c>
      <c r="LT226" s="23">
        <f t="shared" si="801"/>
        <v>0.97414343600877751</v>
      </c>
      <c r="LU226" s="17">
        <f t="shared" si="802"/>
        <v>0.84710144086196282</v>
      </c>
      <c r="LV226" s="25">
        <v>86129</v>
      </c>
      <c r="LW226" s="18">
        <v>919</v>
      </c>
      <c r="LX226" s="25">
        <v>69342</v>
      </c>
      <c r="LY226" s="25">
        <v>11757</v>
      </c>
      <c r="LZ226" s="18">
        <v>401</v>
      </c>
      <c r="MA226" s="18">
        <v>460</v>
      </c>
      <c r="MB226" s="18">
        <v>965</v>
      </c>
      <c r="MC226" s="18">
        <v>11</v>
      </c>
      <c r="MD226" s="25">
        <v>1148</v>
      </c>
      <c r="ME226" s="18">
        <v>38</v>
      </c>
      <c r="MF226" s="25">
        <v>1088</v>
      </c>
      <c r="MG226" s="17">
        <f t="shared" si="803"/>
        <v>1.667266542047394E-2</v>
      </c>
      <c r="MH226" s="17">
        <f t="shared" si="804"/>
        <v>0.96559811445622268</v>
      </c>
      <c r="MI226" s="25">
        <v>86129</v>
      </c>
      <c r="MJ226" s="18">
        <v>959</v>
      </c>
      <c r="MK226" s="25">
        <v>70729</v>
      </c>
      <c r="ML226" s="25">
        <v>11204</v>
      </c>
      <c r="MM226" s="18">
        <v>403</v>
      </c>
      <c r="MN226" s="18">
        <v>369</v>
      </c>
      <c r="MO226" s="25">
        <v>1352</v>
      </c>
      <c r="MP226" s="18">
        <v>4</v>
      </c>
      <c r="MQ226" s="18">
        <v>27</v>
      </c>
      <c r="MR226" s="18">
        <v>1</v>
      </c>
      <c r="MS226" s="25">
        <v>1081</v>
      </c>
      <c r="MT226" s="17">
        <f t="shared" si="805"/>
        <v>0.96277676508493071</v>
      </c>
      <c r="MU226" s="69">
        <f t="shared" si="806"/>
        <v>0.90634977765909275</v>
      </c>
      <c r="MV226" s="27">
        <v>86129</v>
      </c>
      <c r="MW226" s="25">
        <v>19401</v>
      </c>
      <c r="MX226" s="25">
        <v>11038</v>
      </c>
      <c r="MY226" s="25">
        <v>17372</v>
      </c>
      <c r="MZ226" s="25">
        <v>31298</v>
      </c>
      <c r="NA226" s="25">
        <v>3264</v>
      </c>
      <c r="NB226" s="18">
        <v>17</v>
      </c>
      <c r="NC226" s="25">
        <v>3031</v>
      </c>
      <c r="ND226" s="18">
        <v>708</v>
      </c>
      <c r="NE226" s="17">
        <f t="shared" si="807"/>
        <v>0.22525514054499646</v>
      </c>
      <c r="NF226" s="10">
        <f t="shared" si="808"/>
        <v>74571.164787702161</v>
      </c>
      <c r="NG226" s="17">
        <f t="shared" si="809"/>
        <v>0.2983431829000685</v>
      </c>
      <c r="NH226" s="25">
        <v>86129</v>
      </c>
      <c r="NI226" s="25">
        <v>6917</v>
      </c>
      <c r="NJ226" s="18">
        <v>36</v>
      </c>
      <c r="NK226" s="18">
        <v>134</v>
      </c>
      <c r="NL226" s="18">
        <v>60</v>
      </c>
      <c r="NM226" s="25">
        <v>74411</v>
      </c>
      <c r="NN226" s="25">
        <v>3750</v>
      </c>
      <c r="NO226" s="18">
        <v>160</v>
      </c>
      <c r="NP226" s="18">
        <v>4</v>
      </c>
      <c r="NQ226" s="32">
        <v>657</v>
      </c>
      <c r="NR226" s="27">
        <v>86129</v>
      </c>
      <c r="NS226" s="37">
        <f t="shared" si="810"/>
        <v>1.0919899220936038</v>
      </c>
      <c r="NT226" s="37">
        <f t="shared" si="811"/>
        <v>0.29465887222622983</v>
      </c>
      <c r="NU226" s="37">
        <f t="shared" si="812"/>
        <v>0.91575936715859307</v>
      </c>
      <c r="NV226" s="17">
        <f t="shared" si="813"/>
        <v>0.18595521843322449</v>
      </c>
      <c r="NW226" s="10">
        <f t="shared" si="814"/>
        <v>49175</v>
      </c>
      <c r="NX226" s="17">
        <f t="shared" si="815"/>
        <v>0.5709459067213134</v>
      </c>
      <c r="NY226" s="19">
        <f t="shared" si="816"/>
        <v>0.88621168159455022</v>
      </c>
      <c r="NZ226" s="25">
        <v>30997</v>
      </c>
      <c r="OA226" s="25">
        <v>36954</v>
      </c>
      <c r="OB226" s="25">
        <v>3545</v>
      </c>
      <c r="OC226" s="25">
        <v>20238</v>
      </c>
      <c r="OD226" s="25">
        <v>1245</v>
      </c>
      <c r="OE226" s="25">
        <v>1073</v>
      </c>
      <c r="OF226" s="17">
        <f t="shared" si="817"/>
        <v>0.23497312171277968</v>
      </c>
      <c r="OG226" s="17">
        <f t="shared" si="818"/>
        <v>0.35989039696269548</v>
      </c>
      <c r="OH226" s="17">
        <f t="shared" si="819"/>
        <v>0.4290540932786866</v>
      </c>
      <c r="OI226" s="69">
        <f t="shared" si="820"/>
        <v>1.4455061593656027E-2</v>
      </c>
      <c r="OJ226" s="27">
        <v>86129</v>
      </c>
      <c r="OK226" s="18">
        <v>809</v>
      </c>
      <c r="OL226" s="25">
        <v>23851</v>
      </c>
      <c r="OM226" s="25">
        <v>52931</v>
      </c>
      <c r="ON226" s="25">
        <v>2671</v>
      </c>
      <c r="OO226" s="25">
        <v>4150</v>
      </c>
      <c r="OP226" s="25">
        <v>1015</v>
      </c>
      <c r="OQ226" s="25">
        <v>18427</v>
      </c>
      <c r="OR226" s="69">
        <f t="shared" si="821"/>
        <v>0.32911098468576205</v>
      </c>
      <c r="OS226" s="22">
        <v>130542</v>
      </c>
      <c r="OT226" s="22">
        <v>129368</v>
      </c>
      <c r="OU226" s="38">
        <f t="shared" si="878"/>
        <v>0.47961147051735964</v>
      </c>
      <c r="OV226" s="39">
        <v>0.76743568734153722</v>
      </c>
      <c r="OW226" s="22">
        <v>9928162</v>
      </c>
      <c r="OX226" s="36">
        <f t="shared" si="879"/>
        <v>406240532.71600002</v>
      </c>
      <c r="OY226" s="36">
        <f t="shared" si="880"/>
        <v>8765248.8046587482</v>
      </c>
      <c r="OZ226" s="22">
        <v>3255</v>
      </c>
      <c r="PA226" s="22">
        <v>3255</v>
      </c>
      <c r="PB226" s="38">
        <f t="shared" si="881"/>
        <v>1.2067399484679407E-2</v>
      </c>
      <c r="PC226" s="39">
        <v>0.86</v>
      </c>
      <c r="PD226" s="22">
        <v>279930</v>
      </c>
      <c r="PE226" s="40">
        <f t="shared" si="822"/>
        <v>11454175.74</v>
      </c>
      <c r="PF226" s="36">
        <f t="shared" si="823"/>
        <v>999795.63343517936</v>
      </c>
      <c r="PG226" s="22">
        <v>103</v>
      </c>
      <c r="PH226" s="22">
        <v>103</v>
      </c>
      <c r="PI226" s="38">
        <f t="shared" si="882"/>
        <v>3.8185626633547741E-4</v>
      </c>
      <c r="PJ226" s="39">
        <v>8.2038834951456308E-2</v>
      </c>
      <c r="PK226" s="22">
        <v>845</v>
      </c>
      <c r="PL226" s="41">
        <f t="shared" si="824"/>
        <v>34575.71</v>
      </c>
      <c r="PM226" s="36">
        <f t="shared" si="825"/>
        <v>8419.9024706096588</v>
      </c>
      <c r="PN226" s="22">
        <v>3565</v>
      </c>
      <c r="PO226" s="22">
        <v>3565</v>
      </c>
      <c r="PP226" s="38">
        <f t="shared" si="883"/>
        <v>1.3216675626077446E-2</v>
      </c>
      <c r="PQ226" s="39">
        <v>0.6242664796633941</v>
      </c>
      <c r="PR226" s="22">
        <v>222551</v>
      </c>
      <c r="PS226" s="41">
        <f t="shared" si="826"/>
        <v>9106341.818</v>
      </c>
      <c r="PT226" s="36">
        <f t="shared" si="827"/>
        <v>467436.91952813586</v>
      </c>
      <c r="PU226" s="22">
        <v>1025</v>
      </c>
      <c r="PV226" s="22">
        <v>1025</v>
      </c>
      <c r="PW226" s="38">
        <f t="shared" si="884"/>
        <v>3.8000259513967412E-3</v>
      </c>
      <c r="PX226" s="39">
        <v>8.150243902439025E-2</v>
      </c>
      <c r="PY226" s="22">
        <v>8354</v>
      </c>
      <c r="PZ226" s="36">
        <f t="shared" si="828"/>
        <v>156380.89071447361</v>
      </c>
      <c r="QA226" s="22"/>
      <c r="QB226" s="22"/>
      <c r="QC226" s="39">
        <v>0</v>
      </c>
      <c r="QD226" s="22"/>
      <c r="QE226" s="22">
        <f t="shared" si="829"/>
        <v>0</v>
      </c>
      <c r="QF226" s="22"/>
      <c r="QG226" s="22"/>
      <c r="QH226" s="22"/>
      <c r="QI226" s="38">
        <f t="shared" si="885"/>
        <v>0</v>
      </c>
      <c r="QJ226" s="39">
        <v>0</v>
      </c>
      <c r="QK226" s="22"/>
      <c r="QL226" s="42">
        <f t="shared" si="830"/>
        <v>0</v>
      </c>
      <c r="QM226" s="22">
        <f t="shared" si="886"/>
        <v>132419</v>
      </c>
      <c r="QN226" s="22">
        <v>2289</v>
      </c>
      <c r="QO226" s="22">
        <v>2289</v>
      </c>
      <c r="QP226" s="38">
        <f t="shared" si="887"/>
        <v>8.4861067343874538E-3</v>
      </c>
      <c r="QQ226" s="39">
        <v>0.15850152905198775</v>
      </c>
      <c r="QR226" s="22">
        <v>36281</v>
      </c>
      <c r="QS226" s="36">
        <f t="shared" si="831"/>
        <v>538195.90862184088</v>
      </c>
      <c r="QT226" s="22"/>
      <c r="QU226" s="22"/>
      <c r="QV226" s="38">
        <f t="shared" si="888"/>
        <v>0</v>
      </c>
      <c r="QW226" s="39">
        <v>0</v>
      </c>
      <c r="QX226" s="22"/>
      <c r="QY226" s="36">
        <f t="shared" si="832"/>
        <v>0</v>
      </c>
      <c r="QZ226" s="22">
        <v>130130</v>
      </c>
      <c r="RA226" s="22">
        <v>130130</v>
      </c>
      <c r="RB226" s="38">
        <f t="shared" si="889"/>
        <v>0.48243646541976382</v>
      </c>
      <c r="RC226" s="39">
        <v>0.16650003842311534</v>
      </c>
      <c r="RD226" s="22">
        <v>2166665</v>
      </c>
      <c r="RE226" s="36">
        <f t="shared" si="833"/>
        <v>14060706.986908399</v>
      </c>
      <c r="RF226" s="10">
        <f t="shared" si="890"/>
        <v>270909</v>
      </c>
      <c r="RG226" s="10">
        <f t="shared" si="891"/>
        <v>269735</v>
      </c>
      <c r="RH226" s="17">
        <f t="shared" si="892"/>
        <v>0.34692024442035052</v>
      </c>
      <c r="RI226" s="17">
        <f t="shared" si="893"/>
        <v>7.9260009149126533E-3</v>
      </c>
      <c r="RJ226" s="17">
        <f t="shared" si="894"/>
        <v>0.35066346278081717</v>
      </c>
      <c r="RK226" s="17">
        <f t="shared" si="895"/>
        <v>3.9997928947228548E-2</v>
      </c>
      <c r="RL226" s="17">
        <f t="shared" si="896"/>
        <v>1.8700330416886075E-2</v>
      </c>
      <c r="RM226" s="17">
        <f t="shared" si="897"/>
        <v>6.2561903116246783E-3</v>
      </c>
      <c r="RN226" s="17">
        <f t="shared" si="898"/>
        <v>2.1531121954176006E-2</v>
      </c>
      <c r="RO226" s="17">
        <f t="shared" si="899"/>
        <v>0</v>
      </c>
      <c r="RP226" s="17">
        <f t="shared" si="900"/>
        <v>0.56251411808813889</v>
      </c>
      <c r="RQ226" s="17">
        <f t="shared" si="901"/>
        <v>0</v>
      </c>
      <c r="RR226" s="36">
        <f t="shared" si="902"/>
        <v>24996185.046337385</v>
      </c>
      <c r="RS226" s="36">
        <f t="shared" si="903"/>
        <v>73.858156060506104</v>
      </c>
      <c r="RT226" s="10">
        <f t="shared" si="904"/>
        <v>1174</v>
      </c>
      <c r="RU226" s="17">
        <f t="shared" si="905"/>
        <v>4.3335585011941282E-3</v>
      </c>
      <c r="RV226" s="37">
        <f t="shared" si="906"/>
        <v>1.2492571306231981</v>
      </c>
      <c r="RW226" s="36">
        <f t="shared" si="907"/>
        <v>0.79700681076129831</v>
      </c>
      <c r="RX226" s="85">
        <v>-1.3035209999999999</v>
      </c>
      <c r="RY226" s="93">
        <v>150</v>
      </c>
      <c r="RZ226" s="43" t="b">
        <v>0</v>
      </c>
      <c r="SA226" s="18" t="b">
        <v>0</v>
      </c>
      <c r="SB226" s="18" t="b">
        <v>1</v>
      </c>
      <c r="SC226" s="18" t="b">
        <v>0</v>
      </c>
      <c r="SD226" s="18" t="b">
        <v>0</v>
      </c>
      <c r="SE226" s="32" t="b">
        <v>1</v>
      </c>
      <c r="SF226" s="43" t="b">
        <v>0</v>
      </c>
      <c r="SG226" s="18" t="b">
        <v>1</v>
      </c>
      <c r="SH226" s="18">
        <v>0</v>
      </c>
      <c r="SI226" s="18"/>
      <c r="SJ226" s="22">
        <v>1</v>
      </c>
      <c r="SK226" s="22"/>
      <c r="SL226" s="22">
        <v>1</v>
      </c>
      <c r="SM226" s="22">
        <v>0</v>
      </c>
      <c r="SN226" s="18"/>
      <c r="SO226" s="18"/>
      <c r="SP226" s="18"/>
      <c r="SQ226" s="17">
        <f t="shared" si="834"/>
        <v>4.1322314049586778E-3</v>
      </c>
      <c r="SR226" s="17">
        <f t="shared" si="835"/>
        <v>0</v>
      </c>
      <c r="SS226" s="17">
        <f t="shared" si="836"/>
        <v>0</v>
      </c>
      <c r="ST226" s="17">
        <f t="shared" si="837"/>
        <v>0</v>
      </c>
      <c r="SU226" s="17">
        <f t="shared" si="838"/>
        <v>0</v>
      </c>
      <c r="SV226" s="17">
        <f t="shared" si="868"/>
        <v>0</v>
      </c>
      <c r="SW226" s="17">
        <f t="shared" si="839"/>
        <v>0</v>
      </c>
      <c r="SX226" s="17">
        <f t="shared" si="840"/>
        <v>0</v>
      </c>
      <c r="SY226" s="17">
        <f t="shared" si="841"/>
        <v>0</v>
      </c>
      <c r="SZ226" s="17">
        <f t="shared" si="842"/>
        <v>0</v>
      </c>
      <c r="TA226" s="17">
        <f t="shared" si="843"/>
        <v>0</v>
      </c>
      <c r="TB226" s="24">
        <f t="shared" si="844"/>
        <v>620</v>
      </c>
      <c r="TC226" s="69">
        <f t="shared" si="845"/>
        <v>1</v>
      </c>
      <c r="TD226" s="17">
        <f t="shared" si="867"/>
        <v>2.6014568158168575E-6</v>
      </c>
      <c r="TE226" s="95">
        <v>22</v>
      </c>
      <c r="TF226" s="71"/>
      <c r="TG226" s="71"/>
      <c r="TH226" s="71">
        <v>6</v>
      </c>
      <c r="TI226" s="71"/>
      <c r="TJ226" s="71"/>
      <c r="TK226" s="71">
        <v>14</v>
      </c>
      <c r="TL226" s="71"/>
      <c r="TM226" s="71">
        <v>1</v>
      </c>
      <c r="TN226" s="71"/>
      <c r="TO226" s="71">
        <v>1</v>
      </c>
      <c r="TP226" s="71"/>
      <c r="TQ226" s="71">
        <v>2</v>
      </c>
      <c r="TR226" s="72">
        <v>16</v>
      </c>
      <c r="TS226" s="72"/>
      <c r="TT226" s="72"/>
      <c r="TU226" s="72">
        <v>1</v>
      </c>
      <c r="TV226" s="72">
        <v>8</v>
      </c>
      <c r="TW226" s="72"/>
      <c r="TX226" s="72"/>
      <c r="TY226" s="72">
        <v>1</v>
      </c>
      <c r="TZ226" s="72">
        <v>878</v>
      </c>
      <c r="UA226" s="72"/>
      <c r="UB226" s="72">
        <v>1</v>
      </c>
      <c r="UC226" s="72"/>
      <c r="UD226" s="72"/>
      <c r="UE226" s="72"/>
      <c r="UF226" s="72"/>
      <c r="UG226" s="72">
        <v>2</v>
      </c>
      <c r="UH226" s="72"/>
      <c r="UI226" s="72"/>
      <c r="UJ226" s="73">
        <v>244</v>
      </c>
      <c r="UK226" s="73"/>
      <c r="UL226" s="73"/>
      <c r="UM226" s="73">
        <v>6</v>
      </c>
      <c r="UN226" s="73">
        <v>26</v>
      </c>
      <c r="UO226" s="73"/>
      <c r="UP226" s="73"/>
      <c r="UQ226" s="73">
        <v>1</v>
      </c>
      <c r="UR226" s="73">
        <v>76</v>
      </c>
      <c r="US226" s="73">
        <v>7</v>
      </c>
      <c r="UT226" s="73"/>
      <c r="UU226" s="73"/>
      <c r="UV226" s="73"/>
      <c r="UW226" s="73"/>
      <c r="UX226" s="73"/>
      <c r="UY226" s="73">
        <v>2</v>
      </c>
      <c r="UZ226" s="73"/>
      <c r="VA226" s="73"/>
      <c r="VB226" s="73">
        <v>460</v>
      </c>
      <c r="VC226" s="73"/>
      <c r="VD226" s="73"/>
      <c r="VE226" s="73">
        <v>7</v>
      </c>
      <c r="VF226" s="73">
        <v>24</v>
      </c>
      <c r="VG226" s="73">
        <v>2</v>
      </c>
      <c r="VH226" s="73">
        <v>1</v>
      </c>
      <c r="VI226" s="73">
        <v>1</v>
      </c>
      <c r="VJ226" s="73">
        <v>105</v>
      </c>
      <c r="VK226" s="73">
        <v>5</v>
      </c>
      <c r="VL226" s="73"/>
      <c r="VM226" s="73"/>
      <c r="VN226" s="73"/>
      <c r="VO226" s="73"/>
      <c r="VP226" s="73">
        <v>2</v>
      </c>
      <c r="VQ226" s="73"/>
      <c r="VR226" s="73"/>
      <c r="VS226" s="73">
        <v>342</v>
      </c>
      <c r="VT226" s="73"/>
      <c r="VU226" s="73"/>
      <c r="VV226" s="73">
        <v>6</v>
      </c>
      <c r="VW226" s="73">
        <v>7</v>
      </c>
      <c r="VX226" s="73"/>
      <c r="VY226" s="73">
        <v>1</v>
      </c>
      <c r="VZ226" s="73">
        <v>5</v>
      </c>
      <c r="WA226" s="73">
        <v>76</v>
      </c>
      <c r="WB226" s="73"/>
      <c r="WC226" s="73">
        <v>151</v>
      </c>
      <c r="WD226" s="73"/>
      <c r="WE226" s="73"/>
      <c r="WF226" s="73">
        <v>5</v>
      </c>
      <c r="WG226" s="73"/>
      <c r="WH226" s="73"/>
      <c r="WI226" s="73"/>
      <c r="WJ226" s="73">
        <v>2</v>
      </c>
      <c r="WK226" s="73"/>
      <c r="WL226" s="73"/>
      <c r="WM226" s="73"/>
      <c r="WN226" s="73">
        <v>27</v>
      </c>
      <c r="WO226" s="22">
        <f t="shared" si="846"/>
        <v>1084</v>
      </c>
      <c r="WP226" s="22">
        <f t="shared" si="847"/>
        <v>0</v>
      </c>
      <c r="WQ226" s="22">
        <f t="shared" si="848"/>
        <v>0</v>
      </c>
      <c r="WR226" s="22">
        <f t="shared" si="849"/>
        <v>20</v>
      </c>
      <c r="WS226" s="22">
        <f t="shared" si="850"/>
        <v>71</v>
      </c>
      <c r="WT226" s="22">
        <f t="shared" si="851"/>
        <v>2</v>
      </c>
      <c r="WU226" s="22">
        <f t="shared" si="852"/>
        <v>2</v>
      </c>
      <c r="WV226" s="22">
        <f t="shared" si="853"/>
        <v>3</v>
      </c>
      <c r="WW226" s="22">
        <f t="shared" si="854"/>
        <v>1149</v>
      </c>
      <c r="WX226" s="22">
        <f t="shared" si="855"/>
        <v>0</v>
      </c>
      <c r="WY226" s="22">
        <f t="shared" si="856"/>
        <v>165</v>
      </c>
      <c r="WZ226" s="22">
        <f t="shared" si="857"/>
        <v>0</v>
      </c>
      <c r="XA226" s="22">
        <f t="shared" si="858"/>
        <v>0</v>
      </c>
      <c r="XB226" s="22">
        <f t="shared" si="859"/>
        <v>5</v>
      </c>
      <c r="XC226" s="22">
        <f t="shared" si="860"/>
        <v>0</v>
      </c>
      <c r="XD226" s="22">
        <f t="shared" si="861"/>
        <v>0</v>
      </c>
      <c r="XE226" s="22">
        <f t="shared" si="862"/>
        <v>9</v>
      </c>
      <c r="XF226" s="22">
        <f t="shared" si="863"/>
        <v>0</v>
      </c>
      <c r="XG226" s="93">
        <f t="shared" si="864"/>
        <v>29</v>
      </c>
    </row>
    <row r="227" spans="1:631" ht="17.100000000000001" customHeight="1" x14ac:dyDescent="0.2">
      <c r="A227" s="101"/>
      <c r="B227" s="27" t="s">
        <v>682</v>
      </c>
      <c r="C227" s="535" t="s">
        <v>683</v>
      </c>
      <c r="D227" s="25" t="s">
        <v>729</v>
      </c>
      <c r="E227" s="535" t="s">
        <v>730</v>
      </c>
      <c r="F227" s="25" t="s">
        <v>733</v>
      </c>
      <c r="G227" s="535" t="s">
        <v>734</v>
      </c>
      <c r="H227" s="25">
        <v>66</v>
      </c>
      <c r="I227" s="28">
        <v>5</v>
      </c>
      <c r="J227" s="17">
        <f t="shared" si="730"/>
        <v>0.92421505478572952</v>
      </c>
      <c r="K227" s="17">
        <f t="shared" si="731"/>
        <v>0.28683478715565802</v>
      </c>
      <c r="L227" s="17">
        <f t="shared" si="732"/>
        <v>1</v>
      </c>
      <c r="M227" s="17">
        <f t="shared" si="733"/>
        <v>0.15182895962717627</v>
      </c>
      <c r="N227" s="17">
        <f t="shared" si="734"/>
        <v>0.30013257676194516</v>
      </c>
      <c r="O227" s="17">
        <f t="shared" si="735"/>
        <v>0.13022603569985503</v>
      </c>
      <c r="P227" s="17">
        <f t="shared" si="736"/>
        <v>0.71237085629828101</v>
      </c>
      <c r="Q227" s="17">
        <f t="shared" si="737"/>
        <v>0.5607838416017632</v>
      </c>
      <c r="R227" s="69">
        <f t="shared" si="738"/>
        <v>0.93488536806934885</v>
      </c>
      <c r="S227" s="422">
        <f t="shared" si="739"/>
        <v>0.55569749777775079</v>
      </c>
      <c r="T227" s="17">
        <f t="shared" si="865"/>
        <v>0.44430250222224921</v>
      </c>
      <c r="U227" s="10">
        <f t="shared" si="740"/>
        <v>74733.013781288988</v>
      </c>
      <c r="V227" s="32">
        <v>5</v>
      </c>
      <c r="W227" s="550">
        <f t="shared" si="741"/>
        <v>0</v>
      </c>
      <c r="X227" s="550">
        <f t="shared" si="742"/>
        <v>0.44458638666663969</v>
      </c>
      <c r="Y227" s="550">
        <f t="shared" si="743"/>
        <v>0.55541361333336026</v>
      </c>
      <c r="Z227" s="551">
        <f t="shared" si="744"/>
        <v>93422.236003511192</v>
      </c>
      <c r="AA227" s="426">
        <f t="shared" si="745"/>
        <v>0.12635922070355463</v>
      </c>
      <c r="AB227" s="59">
        <f t="shared" si="746"/>
        <v>0.95276744731463803</v>
      </c>
      <c r="AC227" s="59">
        <f t="shared" si="747"/>
        <v>9.5370419472874793E-2</v>
      </c>
      <c r="AD227" s="59">
        <f t="shared" si="748"/>
        <v>0.30013257676194516</v>
      </c>
      <c r="AE227" s="59">
        <f t="shared" si="749"/>
        <v>0.43921615839823674</v>
      </c>
      <c r="AF227" s="59">
        <f t="shared" si="750"/>
        <v>0.47020654576569298</v>
      </c>
      <c r="AG227" s="59">
        <f t="shared" si="751"/>
        <v>0.33460889406507738</v>
      </c>
      <c r="AH227" s="59">
        <f t="shared" si="752"/>
        <v>0.13022603569985503</v>
      </c>
      <c r="AI227" s="59">
        <f t="shared" si="753"/>
        <v>0.91569415064293014</v>
      </c>
      <c r="AJ227" s="59">
        <f t="shared" si="754"/>
        <v>0.93273595892852901</v>
      </c>
      <c r="AK227" s="59">
        <f t="shared" si="755"/>
        <v>0.28762914370171899</v>
      </c>
      <c r="AL227" s="35">
        <f t="shared" si="756"/>
        <v>1</v>
      </c>
      <c r="AM227" s="27">
        <v>168203</v>
      </c>
      <c r="AN227" s="25">
        <v>79653</v>
      </c>
      <c r="AO227" s="25">
        <v>88550</v>
      </c>
      <c r="AP227" s="17">
        <f t="shared" si="757"/>
        <v>3.2669497234533653E-3</v>
      </c>
      <c r="AQ227" s="63">
        <v>89.952569169960469</v>
      </c>
      <c r="AR227" s="58">
        <v>628.06804112700001</v>
      </c>
      <c r="AS227" s="24">
        <f t="shared" si="758"/>
        <v>267.81015588403119</v>
      </c>
      <c r="AT227" s="17">
        <f t="shared" si="876"/>
        <v>0.23128354553732192</v>
      </c>
      <c r="AU227" s="25">
        <v>166163</v>
      </c>
      <c r="AV227" s="25">
        <v>77851</v>
      </c>
      <c r="AW227" s="25">
        <v>88312</v>
      </c>
      <c r="AX227" s="25">
        <v>2040</v>
      </c>
      <c r="AY227" s="25">
        <v>1802</v>
      </c>
      <c r="AZ227" s="18">
        <v>238</v>
      </c>
      <c r="BA227" s="25">
        <v>21254</v>
      </c>
      <c r="BB227" s="25">
        <v>9969</v>
      </c>
      <c r="BC227" s="25">
        <v>11285</v>
      </c>
      <c r="BD227" s="63">
        <v>88.338502436863095</v>
      </c>
      <c r="BE227" s="25">
        <v>146949</v>
      </c>
      <c r="BF227" s="25">
        <v>69684</v>
      </c>
      <c r="BG227" s="25">
        <v>77265</v>
      </c>
      <c r="BH227" s="63">
        <v>90.188312948941956</v>
      </c>
      <c r="BI227" s="17">
        <v>0.12635922070355463</v>
      </c>
      <c r="BJ227" s="25">
        <v>47427</v>
      </c>
      <c r="BK227" s="25">
        <v>107981</v>
      </c>
      <c r="BL227" s="25">
        <v>12795</v>
      </c>
      <c r="BM227" s="17">
        <v>0.55770922662320221</v>
      </c>
      <c r="BN227" s="10">
        <f t="shared" si="759"/>
        <v>74394.634954297522</v>
      </c>
      <c r="BO227" s="29">
        <v>0.43921615839823674</v>
      </c>
      <c r="BP227" s="30">
        <f t="shared" si="760"/>
        <v>0.5607838416017632</v>
      </c>
      <c r="BQ227" s="31">
        <v>11.849306822496549</v>
      </c>
      <c r="BR227" s="25">
        <v>120776</v>
      </c>
      <c r="BS227" s="25">
        <v>33509</v>
      </c>
      <c r="BT227" s="25">
        <v>74509</v>
      </c>
      <c r="BU227" s="25">
        <v>9533</v>
      </c>
      <c r="BV227" s="25">
        <v>2376</v>
      </c>
      <c r="BW227" s="18">
        <v>849</v>
      </c>
      <c r="BX227" s="25">
        <v>42073</v>
      </c>
      <c r="BY227" s="25">
        <v>33468</v>
      </c>
      <c r="BZ227" s="25">
        <v>8605</v>
      </c>
      <c r="CA227" s="59">
        <v>0.20452546763957882</v>
      </c>
      <c r="CB227" s="25">
        <v>166163</v>
      </c>
      <c r="CC227" s="25">
        <v>2040</v>
      </c>
      <c r="CD227" s="17">
        <f t="shared" si="761"/>
        <v>1.2277101400432106E-2</v>
      </c>
      <c r="CE227" s="25">
        <v>2289</v>
      </c>
      <c r="CF227" s="25">
        <v>6324</v>
      </c>
      <c r="CG227" s="25">
        <v>9925</v>
      </c>
      <c r="CH227" s="25">
        <v>9548</v>
      </c>
      <c r="CI227" s="25">
        <v>6771</v>
      </c>
      <c r="CJ227" s="25">
        <v>3759</v>
      </c>
      <c r="CK227" s="25">
        <v>1943</v>
      </c>
      <c r="CL227" s="18">
        <v>928</v>
      </c>
      <c r="CM227" s="18">
        <v>586</v>
      </c>
      <c r="CN227" s="26">
        <v>3.9493974758158439</v>
      </c>
      <c r="CO227" s="27">
        <v>42073</v>
      </c>
      <c r="CP227" s="34">
        <f t="shared" si="762"/>
        <v>3.9978846290970456</v>
      </c>
      <c r="CQ227" s="25">
        <v>38</v>
      </c>
      <c r="CR227" s="18">
        <v>599</v>
      </c>
      <c r="CS227" s="25">
        <v>1079</v>
      </c>
      <c r="CT227" s="25">
        <v>16450</v>
      </c>
      <c r="CU227" s="25">
        <v>23150</v>
      </c>
      <c r="CV227" s="18">
        <v>479</v>
      </c>
      <c r="CW227" s="18">
        <v>220</v>
      </c>
      <c r="CX227" s="18">
        <v>58</v>
      </c>
      <c r="CY227" s="25">
        <v>42073</v>
      </c>
      <c r="CZ227" s="25">
        <v>41347</v>
      </c>
      <c r="DA227" s="18">
        <v>224</v>
      </c>
      <c r="DB227" s="18">
        <v>326</v>
      </c>
      <c r="DC227" s="18">
        <v>131</v>
      </c>
      <c r="DD227" s="18">
        <v>14</v>
      </c>
      <c r="DE227" s="18">
        <v>31</v>
      </c>
      <c r="DF227" s="25">
        <v>42073</v>
      </c>
      <c r="DG227" s="25">
        <v>19697</v>
      </c>
      <c r="DH227" s="18">
        <v>54</v>
      </c>
      <c r="DI227" s="18">
        <v>32</v>
      </c>
      <c r="DJ227" s="25">
        <v>22260</v>
      </c>
      <c r="DK227" s="18">
        <v>17</v>
      </c>
      <c r="DL227" s="18">
        <v>13</v>
      </c>
      <c r="DM227" s="25">
        <f t="shared" si="763"/>
        <v>78004.549544838737</v>
      </c>
      <c r="DN227" s="17">
        <f t="shared" si="764"/>
        <v>0.52908040786252464</v>
      </c>
      <c r="DO227" s="17">
        <f t="shared" si="765"/>
        <v>4.0405961067668101E-4</v>
      </c>
      <c r="DP227" s="23">
        <f t="shared" si="766"/>
        <v>0.47020654576569298</v>
      </c>
      <c r="DQ227" s="23">
        <f t="shared" si="767"/>
        <v>0.52979345423430702</v>
      </c>
      <c r="DR227" s="25">
        <v>42073</v>
      </c>
      <c r="DS227" s="18">
        <v>524</v>
      </c>
      <c r="DT227" s="25">
        <v>32448</v>
      </c>
      <c r="DU227" s="18">
        <v>10</v>
      </c>
      <c r="DV227" s="25">
        <v>7245</v>
      </c>
      <c r="DW227" s="18">
        <v>47</v>
      </c>
      <c r="DX227" s="25">
        <v>1284</v>
      </c>
      <c r="DY227" s="18">
        <v>515</v>
      </c>
      <c r="DZ227" s="17">
        <f t="shared" si="768"/>
        <v>0.95612387992299097</v>
      </c>
      <c r="EA227" s="17">
        <f t="shared" si="769"/>
        <v>4.3876120077009029E-2</v>
      </c>
      <c r="EB227" s="25">
        <v>42073</v>
      </c>
      <c r="EC227" s="25">
        <v>13920</v>
      </c>
      <c r="ED227" s="18">
        <v>158</v>
      </c>
      <c r="EE227" s="25">
        <v>26863</v>
      </c>
      <c r="EF227" s="17">
        <f t="shared" si="869"/>
        <v>0.63848548950633421</v>
      </c>
      <c r="EG227" s="18">
        <v>979</v>
      </c>
      <c r="EH227" s="18">
        <v>153</v>
      </c>
      <c r="EI227" s="17">
        <f t="shared" si="770"/>
        <v>0.33460889406507738</v>
      </c>
      <c r="EJ227" s="17">
        <f t="shared" si="771"/>
        <v>2.3269079932498278E-2</v>
      </c>
      <c r="EK227" s="69">
        <f t="shared" si="772"/>
        <v>0.28683478715565802</v>
      </c>
      <c r="EL227" s="27">
        <v>119388</v>
      </c>
      <c r="EM227" s="25">
        <v>113749</v>
      </c>
      <c r="EN227" s="25">
        <v>5639</v>
      </c>
      <c r="EO227" s="59">
        <v>0.95276744731463803</v>
      </c>
      <c r="EP227" s="25">
        <v>54441</v>
      </c>
      <c r="EQ227" s="25">
        <v>53031</v>
      </c>
      <c r="ER227" s="25">
        <v>1410</v>
      </c>
      <c r="ES227" s="59">
        <v>0.97410040227034767</v>
      </c>
      <c r="ET227" s="25">
        <v>64947</v>
      </c>
      <c r="EU227" s="25">
        <v>60718</v>
      </c>
      <c r="EV227" s="25">
        <v>4229</v>
      </c>
      <c r="EW227" s="59">
        <v>0.93488536806934885</v>
      </c>
      <c r="EX227" s="25">
        <v>15567</v>
      </c>
      <c r="EY227" s="25">
        <v>14726</v>
      </c>
      <c r="EZ227" s="25">
        <v>841</v>
      </c>
      <c r="FA227" s="59">
        <v>0.94597546091090123</v>
      </c>
      <c r="FB227" s="25">
        <v>103821</v>
      </c>
      <c r="FC227" s="25">
        <v>99023</v>
      </c>
      <c r="FD227" s="25">
        <v>4798</v>
      </c>
      <c r="FE227" s="59">
        <v>0.95378584294121604</v>
      </c>
      <c r="FF227" s="25">
        <v>70414</v>
      </c>
      <c r="FG227" s="25">
        <v>27366</v>
      </c>
      <c r="FH227" s="25">
        <v>39142</v>
      </c>
      <c r="FI227" s="25">
        <v>3906</v>
      </c>
      <c r="FJ227" s="23">
        <f t="shared" si="773"/>
        <v>5.5471923197091488E-2</v>
      </c>
      <c r="FK227" s="23">
        <f t="shared" si="774"/>
        <v>0.55588377311330128</v>
      </c>
      <c r="FL227" s="36">
        <f t="shared" si="775"/>
        <v>7.0061443932411676</v>
      </c>
      <c r="FM227" s="25">
        <v>33897</v>
      </c>
      <c r="FN227" s="25">
        <v>13539</v>
      </c>
      <c r="FO227" s="17">
        <f t="shared" si="776"/>
        <v>0.39941587751128421</v>
      </c>
      <c r="FP227" s="25">
        <v>18494</v>
      </c>
      <c r="FQ227" s="17">
        <f t="shared" si="777"/>
        <v>0.54559400536920677</v>
      </c>
      <c r="FR227" s="25">
        <v>1864</v>
      </c>
      <c r="FS227" s="17">
        <f t="shared" si="778"/>
        <v>5.4990117119509102E-2</v>
      </c>
      <c r="FT227" s="25">
        <v>36517</v>
      </c>
      <c r="FU227" s="25">
        <v>13827</v>
      </c>
      <c r="FV227" s="25">
        <v>20648</v>
      </c>
      <c r="FW227" s="17">
        <f t="shared" si="779"/>
        <v>5.5919160938740858E-2</v>
      </c>
      <c r="FX227" s="17">
        <f t="shared" si="780"/>
        <v>0.56543527672043159</v>
      </c>
      <c r="FY227" s="25">
        <v>2042</v>
      </c>
      <c r="FZ227" s="25">
        <v>94285</v>
      </c>
      <c r="GA227" s="25">
        <v>8992</v>
      </c>
      <c r="GB227" s="25">
        <v>56995</v>
      </c>
      <c r="GC227" s="25">
        <v>15201</v>
      </c>
      <c r="GD227" s="25">
        <v>6560</v>
      </c>
      <c r="GE227" s="18">
        <v>142</v>
      </c>
      <c r="GF227" s="25">
        <v>4134</v>
      </c>
      <c r="GG227" s="18">
        <v>105</v>
      </c>
      <c r="GH227" s="18">
        <v>68</v>
      </c>
      <c r="GI227" s="25">
        <v>2088</v>
      </c>
      <c r="GJ227" s="10">
        <f t="shared" si="781"/>
        <v>8992</v>
      </c>
      <c r="GK227" s="10">
        <f t="shared" si="870"/>
        <v>85293</v>
      </c>
      <c r="GL227" s="10">
        <f t="shared" si="871"/>
        <v>28298</v>
      </c>
      <c r="GM227" s="10">
        <f t="shared" si="782"/>
        <v>65987</v>
      </c>
      <c r="GN227" s="10">
        <f t="shared" si="872"/>
        <v>13097</v>
      </c>
      <c r="GO227" s="17">
        <f t="shared" si="783"/>
        <v>9.5370419472874793E-2</v>
      </c>
      <c r="GP227" s="17">
        <f t="shared" si="873"/>
        <v>0.90462958052712517</v>
      </c>
      <c r="GQ227" s="17">
        <f t="shared" si="874"/>
        <v>0.30013257676194516</v>
      </c>
      <c r="GR227" s="17">
        <f t="shared" si="875"/>
        <v>0.1389086280956674</v>
      </c>
      <c r="GS227" s="17">
        <f t="shared" si="784"/>
        <v>0.60238107864453516</v>
      </c>
      <c r="GT227" s="25">
        <v>42876</v>
      </c>
      <c r="GU227" s="25">
        <v>3299</v>
      </c>
      <c r="GV227" s="25">
        <v>23794</v>
      </c>
      <c r="GW227" s="25">
        <v>8958</v>
      </c>
      <c r="GX227" s="25">
        <v>3956</v>
      </c>
      <c r="GY227" s="18">
        <v>84</v>
      </c>
      <c r="GZ227" s="25">
        <v>1658</v>
      </c>
      <c r="HA227" s="18">
        <v>36</v>
      </c>
      <c r="HB227" s="18">
        <v>44</v>
      </c>
      <c r="HC227" s="25">
        <v>1047</v>
      </c>
      <c r="HD227" s="23">
        <f t="shared" si="785"/>
        <v>7.6942811829461707E-2</v>
      </c>
      <c r="HE227" s="23">
        <f t="shared" si="786"/>
        <v>0.92305718817053828</v>
      </c>
      <c r="HF227" s="23">
        <f t="shared" si="787"/>
        <v>0.36810803246571511</v>
      </c>
      <c r="HG227" s="23">
        <f t="shared" si="788"/>
        <v>0.15917996081724042</v>
      </c>
      <c r="HH227" s="25">
        <v>51409</v>
      </c>
      <c r="HI227" s="25">
        <v>5693</v>
      </c>
      <c r="HJ227" s="25">
        <v>33201</v>
      </c>
      <c r="HK227" s="25">
        <v>6243</v>
      </c>
      <c r="HL227" s="25">
        <v>2604</v>
      </c>
      <c r="HM227" s="18">
        <v>58</v>
      </c>
      <c r="HN227" s="25">
        <v>2476</v>
      </c>
      <c r="HO227" s="18">
        <v>69</v>
      </c>
      <c r="HP227" s="18">
        <v>24</v>
      </c>
      <c r="HQ227" s="25">
        <v>1041</v>
      </c>
      <c r="HR227" s="23">
        <f t="shared" si="789"/>
        <v>0.11073936470267852</v>
      </c>
      <c r="HS227" s="23">
        <f t="shared" si="790"/>
        <v>0.88926063529732147</v>
      </c>
      <c r="HT227" s="80">
        <f t="shared" si="791"/>
        <v>0.24343986461514522</v>
      </c>
      <c r="HU227" s="27">
        <v>137347</v>
      </c>
      <c r="HV227" s="25">
        <v>2260</v>
      </c>
      <c r="HW227" s="25">
        <v>29554</v>
      </c>
      <c r="HX227" s="25">
        <v>7836</v>
      </c>
      <c r="HY227" s="25">
        <v>26427</v>
      </c>
      <c r="HZ227" s="25">
        <v>12366</v>
      </c>
      <c r="IA227" s="18">
        <v>1528</v>
      </c>
      <c r="IB227" s="18">
        <v>289</v>
      </c>
      <c r="IC227" s="25">
        <v>16902</v>
      </c>
      <c r="ID227" s="25">
        <v>24878</v>
      </c>
      <c r="IE227" s="25">
        <v>7508</v>
      </c>
      <c r="IF227" s="18">
        <v>1412</v>
      </c>
      <c r="IG227" s="25">
        <v>6387</v>
      </c>
      <c r="IH227" s="17">
        <f t="shared" si="792"/>
        <v>0.27116718967287234</v>
      </c>
      <c r="II227" s="17">
        <f t="shared" si="793"/>
        <v>9.0034729553612386E-2</v>
      </c>
      <c r="IJ227" s="30">
        <f t="shared" si="794"/>
        <v>11.106825165777131</v>
      </c>
      <c r="IK227" s="17">
        <f t="shared" si="866"/>
        <v>0.15182895962717627</v>
      </c>
      <c r="IL227" s="25">
        <v>64041</v>
      </c>
      <c r="IM227" s="25">
        <v>881</v>
      </c>
      <c r="IN227" s="25">
        <v>18227</v>
      </c>
      <c r="IO227" s="25">
        <v>5838</v>
      </c>
      <c r="IP227" s="25">
        <v>16468</v>
      </c>
      <c r="IQ227" s="25">
        <v>5255</v>
      </c>
      <c r="IR227" s="18">
        <v>818</v>
      </c>
      <c r="IS227" s="18">
        <v>193</v>
      </c>
      <c r="IT227" s="25">
        <v>8447</v>
      </c>
      <c r="IU227" s="25">
        <v>343</v>
      </c>
      <c r="IV227" s="25">
        <v>2957</v>
      </c>
      <c r="IW227" s="18">
        <v>692</v>
      </c>
      <c r="IX227" s="25">
        <v>3922</v>
      </c>
      <c r="IY227" s="17">
        <f t="shared" si="795"/>
        <v>0.74150934557549075</v>
      </c>
      <c r="IZ227" s="25">
        <v>73306</v>
      </c>
      <c r="JA227" s="25">
        <v>1379</v>
      </c>
      <c r="JB227" s="25">
        <v>11327</v>
      </c>
      <c r="JC227" s="25">
        <v>1998</v>
      </c>
      <c r="JD227" s="25">
        <v>9959</v>
      </c>
      <c r="JE227" s="25">
        <v>7111</v>
      </c>
      <c r="JF227" s="18">
        <v>710</v>
      </c>
      <c r="JG227" s="18">
        <v>96</v>
      </c>
      <c r="JH227" s="25">
        <v>8455</v>
      </c>
      <c r="JI227" s="25">
        <v>24535</v>
      </c>
      <c r="JJ227" s="25">
        <v>4551</v>
      </c>
      <c r="JK227" s="18">
        <v>720</v>
      </c>
      <c r="JL227" s="25">
        <v>2465</v>
      </c>
      <c r="JM227" s="80">
        <f t="shared" si="796"/>
        <v>0.44312880255367909</v>
      </c>
      <c r="JN227" s="27">
        <v>137347</v>
      </c>
      <c r="JO227" s="25">
        <v>95173</v>
      </c>
      <c r="JP227" s="18">
        <v>45</v>
      </c>
      <c r="JQ227" s="18">
        <v>165</v>
      </c>
      <c r="JR227" s="25">
        <v>1889</v>
      </c>
      <c r="JS227" s="18">
        <v>472</v>
      </c>
      <c r="JT227" s="18">
        <v>75</v>
      </c>
      <c r="JU227" s="18">
        <v>2</v>
      </c>
      <c r="JV227" s="18">
        <v>21</v>
      </c>
      <c r="JW227" s="25">
        <v>39505</v>
      </c>
      <c r="JX227" s="17">
        <f t="shared" si="797"/>
        <v>0.28762914370171899</v>
      </c>
      <c r="JY227" s="17">
        <f t="shared" si="798"/>
        <v>0.71237085629828101</v>
      </c>
      <c r="JZ227" s="25">
        <v>17886</v>
      </c>
      <c r="KA227" s="25">
        <v>13128</v>
      </c>
      <c r="KB227" s="18">
        <v>15</v>
      </c>
      <c r="KC227" s="18">
        <v>32</v>
      </c>
      <c r="KD227" s="25">
        <v>152</v>
      </c>
      <c r="KE227" s="18">
        <v>104</v>
      </c>
      <c r="KF227" s="18">
        <v>12</v>
      </c>
      <c r="KG227" s="18">
        <v>0</v>
      </c>
      <c r="KH227" s="18">
        <v>1</v>
      </c>
      <c r="KI227" s="25">
        <v>4442</v>
      </c>
      <c r="KJ227" s="17">
        <f t="shared" si="799"/>
        <v>0.24835066532483507</v>
      </c>
      <c r="KK227" s="25">
        <v>119461</v>
      </c>
      <c r="KL227" s="25">
        <v>82045</v>
      </c>
      <c r="KM227" s="18">
        <v>30</v>
      </c>
      <c r="KN227" s="18">
        <v>133</v>
      </c>
      <c r="KO227" s="25">
        <v>1737</v>
      </c>
      <c r="KP227" s="18">
        <v>368</v>
      </c>
      <c r="KQ227" s="18">
        <v>63</v>
      </c>
      <c r="KR227" s="18">
        <v>2</v>
      </c>
      <c r="KS227" s="18">
        <v>20</v>
      </c>
      <c r="KT227" s="25">
        <v>35063</v>
      </c>
      <c r="KU227" s="69">
        <f t="shared" si="877"/>
        <v>0.29351001582106295</v>
      </c>
      <c r="KV227" s="27">
        <v>168203</v>
      </c>
      <c r="KW227" s="25">
        <v>152458</v>
      </c>
      <c r="KX227" s="25">
        <v>15745</v>
      </c>
      <c r="KY227" s="59">
        <v>9.3607129480449219E-2</v>
      </c>
      <c r="KZ227" s="25">
        <v>10539</v>
      </c>
      <c r="LA227" s="25">
        <v>4359</v>
      </c>
      <c r="LB227" s="25">
        <v>6260</v>
      </c>
      <c r="LC227" s="25">
        <v>5427</v>
      </c>
      <c r="LD227" s="25">
        <v>79653</v>
      </c>
      <c r="LE227" s="25">
        <v>72627</v>
      </c>
      <c r="LF227" s="25">
        <v>7026</v>
      </c>
      <c r="LG227" s="59">
        <v>8.8207600467025721E-2</v>
      </c>
      <c r="LH227" s="25">
        <v>88550</v>
      </c>
      <c r="LI227" s="25">
        <v>79831</v>
      </c>
      <c r="LJ227" s="25">
        <v>8719</v>
      </c>
      <c r="LK227" s="35">
        <v>9.8464144551101071E-2</v>
      </c>
      <c r="LL227" s="27">
        <v>42073</v>
      </c>
      <c r="LM227" s="18">
        <v>311</v>
      </c>
      <c r="LN227" s="25">
        <v>38215</v>
      </c>
      <c r="LO227" s="18">
        <v>776</v>
      </c>
      <c r="LP227" s="18">
        <v>602</v>
      </c>
      <c r="LQ227" s="18">
        <v>105</v>
      </c>
      <c r="LR227" s="25">
        <v>2064</v>
      </c>
      <c r="LS227" s="23">
        <f t="shared" si="800"/>
        <v>4.905759037862762E-2</v>
      </c>
      <c r="LT227" s="23">
        <f t="shared" si="801"/>
        <v>0.95094240962137233</v>
      </c>
      <c r="LU227" s="17">
        <f t="shared" si="802"/>
        <v>0.91569415064293014</v>
      </c>
      <c r="LV227" s="25">
        <v>42073</v>
      </c>
      <c r="LW227" s="18">
        <v>93</v>
      </c>
      <c r="LX227" s="25">
        <v>36670</v>
      </c>
      <c r="LY227" s="25">
        <v>2112</v>
      </c>
      <c r="LZ227" s="18">
        <v>53</v>
      </c>
      <c r="MA227" s="18">
        <v>722</v>
      </c>
      <c r="MB227" s="25">
        <v>1934</v>
      </c>
      <c r="MC227" s="18">
        <v>63</v>
      </c>
      <c r="MD227" s="18">
        <v>368</v>
      </c>
      <c r="ME227" s="18">
        <v>0</v>
      </c>
      <c r="MF227" s="18">
        <v>58</v>
      </c>
      <c r="MG227" s="17">
        <f t="shared" si="803"/>
        <v>6.4625769495876215E-2</v>
      </c>
      <c r="MH227" s="17">
        <f t="shared" si="804"/>
        <v>0.93273595892852901</v>
      </c>
      <c r="MI227" s="25">
        <v>42073</v>
      </c>
      <c r="MJ227" s="18">
        <v>105</v>
      </c>
      <c r="MK227" s="25">
        <v>37558</v>
      </c>
      <c r="ML227" s="25">
        <v>1849</v>
      </c>
      <c r="MM227" s="18">
        <v>53</v>
      </c>
      <c r="MN227" s="18">
        <v>487</v>
      </c>
      <c r="MO227" s="25">
        <v>1925</v>
      </c>
      <c r="MP227" s="18">
        <v>4</v>
      </c>
      <c r="MQ227" s="18">
        <v>17</v>
      </c>
      <c r="MR227" s="18">
        <v>0</v>
      </c>
      <c r="MS227" s="18">
        <v>75</v>
      </c>
      <c r="MT227" s="17">
        <f t="shared" si="805"/>
        <v>0.93962874052242529</v>
      </c>
      <c r="MU227" s="69">
        <f t="shared" si="806"/>
        <v>0.92421505478572952</v>
      </c>
      <c r="MV227" s="27">
        <v>42073</v>
      </c>
      <c r="MW227" s="25">
        <v>5479</v>
      </c>
      <c r="MX227" s="25">
        <v>12033</v>
      </c>
      <c r="MY227" s="25">
        <v>7963</v>
      </c>
      <c r="MZ227" s="25">
        <v>13209</v>
      </c>
      <c r="NA227" s="25">
        <v>1798</v>
      </c>
      <c r="NB227" s="18">
        <v>22</v>
      </c>
      <c r="NC227" s="25">
        <v>1263</v>
      </c>
      <c r="ND227" s="18">
        <v>306</v>
      </c>
      <c r="NE227" s="17">
        <f t="shared" si="807"/>
        <v>0.13022603569985503</v>
      </c>
      <c r="NF227" s="10">
        <f t="shared" si="808"/>
        <v>21638.748769995007</v>
      </c>
      <c r="NG227" s="17">
        <f t="shared" si="809"/>
        <v>0.20298053383405035</v>
      </c>
      <c r="NH227" s="25">
        <v>42073</v>
      </c>
      <c r="NI227" s="25">
        <v>1048</v>
      </c>
      <c r="NJ227" s="18">
        <v>10</v>
      </c>
      <c r="NK227" s="18">
        <v>137</v>
      </c>
      <c r="NL227" s="18">
        <v>18</v>
      </c>
      <c r="NM227" s="25">
        <v>39703</v>
      </c>
      <c r="NN227" s="18">
        <v>236</v>
      </c>
      <c r="NO227" s="18">
        <v>29</v>
      </c>
      <c r="NP227" s="18">
        <v>7</v>
      </c>
      <c r="NQ227" s="32">
        <v>885</v>
      </c>
      <c r="NR227" s="27">
        <v>42073</v>
      </c>
      <c r="NS227" s="37">
        <f t="shared" si="810"/>
        <v>1.0618211204335322</v>
      </c>
      <c r="NT227" s="37">
        <f t="shared" si="811"/>
        <v>0.28651822468570104</v>
      </c>
      <c r="NU227" s="37">
        <f t="shared" si="812"/>
        <v>0.94177821551685548</v>
      </c>
      <c r="NV227" s="17">
        <f t="shared" si="813"/>
        <v>0.19123863764066756</v>
      </c>
      <c r="NW227" s="10">
        <f t="shared" si="814"/>
        <v>24373</v>
      </c>
      <c r="NX227" s="17">
        <f t="shared" si="815"/>
        <v>0.57930264064839687</v>
      </c>
      <c r="NY227" s="19">
        <f t="shared" si="816"/>
        <v>0.43924020977130601</v>
      </c>
      <c r="NZ227" s="25">
        <v>17700</v>
      </c>
      <c r="OA227" s="25">
        <v>15633</v>
      </c>
      <c r="OB227" s="25">
        <v>1912</v>
      </c>
      <c r="OC227" s="25">
        <v>8263</v>
      </c>
      <c r="OD227" s="18">
        <v>293</v>
      </c>
      <c r="OE227" s="18">
        <v>873</v>
      </c>
      <c r="OF227" s="17">
        <f t="shared" si="817"/>
        <v>0.1963967390012597</v>
      </c>
      <c r="OG227" s="17">
        <f t="shared" si="818"/>
        <v>0.42069735935160318</v>
      </c>
      <c r="OH227" s="17">
        <f t="shared" si="819"/>
        <v>0.37156846433579732</v>
      </c>
      <c r="OI227" s="69">
        <f t="shared" si="820"/>
        <v>2.0749649418867207E-2</v>
      </c>
      <c r="OJ227" s="27">
        <v>42073</v>
      </c>
      <c r="OK227" s="18">
        <v>162</v>
      </c>
      <c r="OL227" s="25">
        <v>9540</v>
      </c>
      <c r="OM227" s="25">
        <v>21489</v>
      </c>
      <c r="ON227" s="25">
        <v>1552</v>
      </c>
      <c r="OO227" s="25">
        <v>3953</v>
      </c>
      <c r="OP227" s="25">
        <v>1067</v>
      </c>
      <c r="OQ227" s="25">
        <v>8975</v>
      </c>
      <c r="OR227" s="69">
        <f t="shared" si="821"/>
        <v>0.29284814489102273</v>
      </c>
      <c r="OS227" s="22">
        <v>75815</v>
      </c>
      <c r="OT227" s="22">
        <v>63722</v>
      </c>
      <c r="OU227" s="38">
        <f t="shared" si="878"/>
        <v>0.40738538649890998</v>
      </c>
      <c r="OV227" s="39">
        <v>0.75886412855842567</v>
      </c>
      <c r="OW227" s="22">
        <v>4835634</v>
      </c>
      <c r="OX227" s="36">
        <f t="shared" si="879"/>
        <v>197864472.01199999</v>
      </c>
      <c r="OY227" s="36">
        <f t="shared" si="880"/>
        <v>4317444.6874842672</v>
      </c>
      <c r="OZ227" s="22">
        <v>14677</v>
      </c>
      <c r="PA227" s="22">
        <v>14552</v>
      </c>
      <c r="PB227" s="38">
        <f t="shared" si="881"/>
        <v>9.3033365938484949E-2</v>
      </c>
      <c r="PC227" s="39">
        <v>0.84699972512369426</v>
      </c>
      <c r="PD227" s="22">
        <v>1232554</v>
      </c>
      <c r="PE227" s="40">
        <f t="shared" si="822"/>
        <v>50433644.571999997</v>
      </c>
      <c r="PF227" s="36">
        <f t="shared" si="823"/>
        <v>4469746.8687400091</v>
      </c>
      <c r="PG227" s="22">
        <v>2</v>
      </c>
      <c r="PH227" s="22">
        <v>2</v>
      </c>
      <c r="PI227" s="38">
        <f t="shared" si="882"/>
        <v>1.2786333966256865E-5</v>
      </c>
      <c r="PJ227" s="39">
        <v>0.105</v>
      </c>
      <c r="PK227" s="22">
        <v>21</v>
      </c>
      <c r="PL227" s="41">
        <f t="shared" si="824"/>
        <v>859.27800000000002</v>
      </c>
      <c r="PM227" s="36">
        <f t="shared" si="825"/>
        <v>163.49325185649826</v>
      </c>
      <c r="PN227" s="22">
        <v>246</v>
      </c>
      <c r="PO227" s="22">
        <v>244</v>
      </c>
      <c r="PP227" s="38">
        <f t="shared" si="883"/>
        <v>1.5599327438833375E-3</v>
      </c>
      <c r="PQ227" s="39">
        <v>0.66237704918032791</v>
      </c>
      <c r="PR227" s="22">
        <v>16162</v>
      </c>
      <c r="PS227" s="41">
        <f t="shared" si="826"/>
        <v>661316.71600000001</v>
      </c>
      <c r="PT227" s="36">
        <f t="shared" si="827"/>
        <v>31992.877521701303</v>
      </c>
      <c r="PU227" s="22">
        <v>278</v>
      </c>
      <c r="PV227" s="22">
        <v>278</v>
      </c>
      <c r="PW227" s="38">
        <f t="shared" si="884"/>
        <v>1.7773004213097042E-3</v>
      </c>
      <c r="PX227" s="39">
        <v>5.2302158273381298E-2</v>
      </c>
      <c r="PY227" s="22">
        <v>1454</v>
      </c>
      <c r="PZ227" s="36">
        <f t="shared" si="828"/>
        <v>42413.548896218206</v>
      </c>
      <c r="QA227" s="22"/>
      <c r="QB227" s="22"/>
      <c r="QC227" s="39">
        <v>0</v>
      </c>
      <c r="QD227" s="22"/>
      <c r="QE227" s="22">
        <f t="shared" si="829"/>
        <v>0</v>
      </c>
      <c r="QF227" s="22"/>
      <c r="QG227" s="22"/>
      <c r="QH227" s="22"/>
      <c r="QI227" s="38">
        <f t="shared" si="885"/>
        <v>0</v>
      </c>
      <c r="QJ227" s="39">
        <v>0</v>
      </c>
      <c r="QK227" s="22"/>
      <c r="QL227" s="42">
        <f t="shared" si="830"/>
        <v>0</v>
      </c>
      <c r="QM227" s="22">
        <f t="shared" si="886"/>
        <v>77657</v>
      </c>
      <c r="QN227" s="22">
        <v>1650</v>
      </c>
      <c r="QO227" s="22">
        <v>1643</v>
      </c>
      <c r="QP227" s="38">
        <f t="shared" si="887"/>
        <v>1.0503973353280014E-2</v>
      </c>
      <c r="QQ227" s="39">
        <v>0.16850273889227022</v>
      </c>
      <c r="QR227" s="22">
        <v>27685</v>
      </c>
      <c r="QS227" s="36">
        <f t="shared" si="831"/>
        <v>387952.48983225756</v>
      </c>
      <c r="QT227" s="22"/>
      <c r="QU227" s="22"/>
      <c r="QV227" s="38">
        <f t="shared" si="888"/>
        <v>0</v>
      </c>
      <c r="QW227" s="39">
        <v>0</v>
      </c>
      <c r="QX227" s="22"/>
      <c r="QY227" s="36">
        <f t="shared" si="832"/>
        <v>0</v>
      </c>
      <c r="QZ227" s="22">
        <v>76007</v>
      </c>
      <c r="RA227" s="22">
        <v>75976</v>
      </c>
      <c r="RB227" s="38">
        <f t="shared" si="889"/>
        <v>0.48572725471016576</v>
      </c>
      <c r="RC227" s="39">
        <v>0.16500000000000001</v>
      </c>
      <c r="RD227" s="22">
        <v>1253604</v>
      </c>
      <c r="RE227" s="36">
        <f t="shared" si="833"/>
        <v>8209300.4997875392</v>
      </c>
      <c r="RF227" s="10">
        <f t="shared" si="890"/>
        <v>168675</v>
      </c>
      <c r="RG227" s="10">
        <f t="shared" si="891"/>
        <v>156417</v>
      </c>
      <c r="RH227" s="17">
        <f t="shared" si="892"/>
        <v>0.20117605750643397</v>
      </c>
      <c r="RI227" s="17">
        <f t="shared" si="893"/>
        <v>4.5962195677531374E-3</v>
      </c>
      <c r="RJ227" s="17">
        <f t="shared" si="894"/>
        <v>0.24729028640261211</v>
      </c>
      <c r="RK227" s="17">
        <f t="shared" si="895"/>
        <v>0.25601369868665474</v>
      </c>
      <c r="RL227" s="17">
        <f t="shared" si="896"/>
        <v>1.83245609795992E-3</v>
      </c>
      <c r="RM227" s="17">
        <f t="shared" si="897"/>
        <v>2.4293209092641592E-3</v>
      </c>
      <c r="RN227" s="17">
        <f t="shared" si="898"/>
        <v>2.2220755392497436E-2</v>
      </c>
      <c r="RO227" s="17">
        <f t="shared" si="899"/>
        <v>0</v>
      </c>
      <c r="RP227" s="17">
        <f t="shared" si="900"/>
        <v>0.47020411810775858</v>
      </c>
      <c r="RQ227" s="17">
        <f t="shared" si="901"/>
        <v>0</v>
      </c>
      <c r="RR227" s="36">
        <f t="shared" si="902"/>
        <v>17459014.465513848</v>
      </c>
      <c r="RS227" s="36">
        <f t="shared" si="903"/>
        <v>103.79728343438492</v>
      </c>
      <c r="RT227" s="10">
        <f t="shared" si="904"/>
        <v>12258</v>
      </c>
      <c r="RU227" s="17">
        <f t="shared" si="905"/>
        <v>7.2672298799466434E-2</v>
      </c>
      <c r="RV227" s="37">
        <f t="shared" si="906"/>
        <v>0.99720171928264412</v>
      </c>
      <c r="RW227" s="36">
        <f t="shared" si="907"/>
        <v>0.92992990612533666</v>
      </c>
      <c r="RX227" s="85">
        <v>-2.0810909999999998</v>
      </c>
      <c r="RY227" s="93">
        <v>77</v>
      </c>
      <c r="RZ227" s="43" t="b">
        <v>0</v>
      </c>
      <c r="SA227" s="18" t="b">
        <v>0</v>
      </c>
      <c r="SB227" s="18" t="b">
        <v>0</v>
      </c>
      <c r="SC227" s="18" t="b">
        <v>0</v>
      </c>
      <c r="SD227" s="18" t="b">
        <v>0</v>
      </c>
      <c r="SE227" s="32" t="b">
        <v>1</v>
      </c>
      <c r="SF227" s="43" t="b">
        <v>0</v>
      </c>
      <c r="SG227" s="18" t="b">
        <v>0</v>
      </c>
      <c r="SH227" s="18"/>
      <c r="SI227" s="18"/>
      <c r="SJ227" s="18"/>
      <c r="SK227" s="18"/>
      <c r="SL227" s="18"/>
      <c r="SM227" s="18"/>
      <c r="SN227" s="18"/>
      <c r="SO227" s="18"/>
      <c r="SP227" s="18"/>
      <c r="SQ227" s="17">
        <f t="shared" si="834"/>
        <v>0</v>
      </c>
      <c r="SR227" s="17">
        <f t="shared" si="835"/>
        <v>0</v>
      </c>
      <c r="SS227" s="17">
        <f t="shared" si="836"/>
        <v>0</v>
      </c>
      <c r="ST227" s="17">
        <f t="shared" si="837"/>
        <v>0</v>
      </c>
      <c r="SU227" s="17">
        <f t="shared" si="838"/>
        <v>0</v>
      </c>
      <c r="SV227" s="17">
        <f t="shared" si="868"/>
        <v>0</v>
      </c>
      <c r="SW227" s="17">
        <f t="shared" si="839"/>
        <v>0</v>
      </c>
      <c r="SX227" s="17">
        <f t="shared" si="840"/>
        <v>0</v>
      </c>
      <c r="SY227" s="17">
        <f t="shared" si="841"/>
        <v>0</v>
      </c>
      <c r="SZ227" s="17">
        <f t="shared" si="842"/>
        <v>0</v>
      </c>
      <c r="TA227" s="17">
        <f t="shared" si="843"/>
        <v>0</v>
      </c>
      <c r="TB227" s="24">
        <f t="shared" si="844"/>
        <v>620</v>
      </c>
      <c r="TC227" s="69">
        <f t="shared" si="845"/>
        <v>1</v>
      </c>
      <c r="TD227" s="17">
        <f t="shared" si="867"/>
        <v>2.6014568158168575E-6</v>
      </c>
      <c r="TE227" s="95"/>
      <c r="TF227" s="71"/>
      <c r="TG227" s="71"/>
      <c r="TH227" s="71">
        <v>2</v>
      </c>
      <c r="TI227" s="71"/>
      <c r="TJ227" s="71"/>
      <c r="TK227" s="71">
        <v>6</v>
      </c>
      <c r="TL227" s="71"/>
      <c r="TM227" s="71">
        <v>297</v>
      </c>
      <c r="TN227" s="71"/>
      <c r="TO227" s="71"/>
      <c r="TP227" s="71"/>
      <c r="TQ227" s="71"/>
      <c r="TR227" s="72"/>
      <c r="TS227" s="72"/>
      <c r="TT227" s="72"/>
      <c r="TU227" s="72"/>
      <c r="TV227" s="72">
        <v>3</v>
      </c>
      <c r="TW227" s="72"/>
      <c r="TX227" s="72"/>
      <c r="TY227" s="72">
        <v>1</v>
      </c>
      <c r="TZ227" s="72">
        <v>6</v>
      </c>
      <c r="UA227" s="72"/>
      <c r="UB227" s="72">
        <v>298</v>
      </c>
      <c r="UC227" s="72"/>
      <c r="UD227" s="72"/>
      <c r="UE227" s="72"/>
      <c r="UF227" s="72"/>
      <c r="UG227" s="72">
        <v>1</v>
      </c>
      <c r="UH227" s="72"/>
      <c r="UI227" s="72"/>
      <c r="UJ227" s="73">
        <v>121</v>
      </c>
      <c r="UK227" s="73"/>
      <c r="UL227" s="73"/>
      <c r="UM227" s="73"/>
      <c r="UN227" s="73">
        <v>13</v>
      </c>
      <c r="UO227" s="73"/>
      <c r="UP227" s="73"/>
      <c r="UQ227" s="73">
        <v>1</v>
      </c>
      <c r="UR227" s="73">
        <v>7</v>
      </c>
      <c r="US227" s="73">
        <v>305</v>
      </c>
      <c r="UT227" s="73"/>
      <c r="UU227" s="73"/>
      <c r="UV227" s="73"/>
      <c r="UW227" s="73"/>
      <c r="UX227" s="73"/>
      <c r="UY227" s="73"/>
      <c r="UZ227" s="73"/>
      <c r="VA227" s="73"/>
      <c r="VB227" s="73">
        <v>252</v>
      </c>
      <c r="VC227" s="73"/>
      <c r="VD227" s="73"/>
      <c r="VE227" s="73"/>
      <c r="VF227" s="73">
        <v>12</v>
      </c>
      <c r="VG227" s="73"/>
      <c r="VH227" s="73"/>
      <c r="VI227" s="73">
        <v>1</v>
      </c>
      <c r="VJ227" s="73">
        <v>7</v>
      </c>
      <c r="VK227" s="73">
        <v>300</v>
      </c>
      <c r="VL227" s="73"/>
      <c r="VM227" s="73"/>
      <c r="VN227" s="73"/>
      <c r="VO227" s="73"/>
      <c r="VP227" s="73">
        <v>1</v>
      </c>
      <c r="VQ227" s="73"/>
      <c r="VR227" s="73"/>
      <c r="VS227" s="73">
        <v>196</v>
      </c>
      <c r="VT227" s="73"/>
      <c r="VU227" s="73"/>
      <c r="VV227" s="73"/>
      <c r="VW227" s="73">
        <v>3</v>
      </c>
      <c r="VX227" s="73"/>
      <c r="VY227" s="73"/>
      <c r="VZ227" s="73">
        <v>3</v>
      </c>
      <c r="WA227" s="73">
        <v>8</v>
      </c>
      <c r="WB227" s="73"/>
      <c r="WC227" s="73">
        <v>320</v>
      </c>
      <c r="WD227" s="73"/>
      <c r="WE227" s="73"/>
      <c r="WF227" s="73">
        <v>5</v>
      </c>
      <c r="WG227" s="73"/>
      <c r="WH227" s="73"/>
      <c r="WI227" s="73"/>
      <c r="WJ227" s="73">
        <v>1</v>
      </c>
      <c r="WK227" s="73"/>
      <c r="WL227" s="73"/>
      <c r="WM227" s="73"/>
      <c r="WN227" s="73"/>
      <c r="WO227" s="22">
        <f t="shared" si="846"/>
        <v>569</v>
      </c>
      <c r="WP227" s="22">
        <f t="shared" si="847"/>
        <v>0</v>
      </c>
      <c r="WQ227" s="22">
        <f t="shared" si="848"/>
        <v>0</v>
      </c>
      <c r="WR227" s="22">
        <f t="shared" si="849"/>
        <v>0</v>
      </c>
      <c r="WS227" s="22">
        <f t="shared" si="850"/>
        <v>33</v>
      </c>
      <c r="WT227" s="22">
        <f t="shared" si="851"/>
        <v>0</v>
      </c>
      <c r="WU227" s="22">
        <f t="shared" si="852"/>
        <v>0</v>
      </c>
      <c r="WV227" s="22">
        <f t="shared" si="853"/>
        <v>3</v>
      </c>
      <c r="WW227" s="22">
        <f t="shared" si="854"/>
        <v>34</v>
      </c>
      <c r="WX227" s="22">
        <f t="shared" si="855"/>
        <v>0</v>
      </c>
      <c r="WY227" s="22">
        <f t="shared" si="856"/>
        <v>1520</v>
      </c>
      <c r="WZ227" s="22">
        <f t="shared" si="857"/>
        <v>0</v>
      </c>
      <c r="XA227" s="22">
        <f t="shared" si="858"/>
        <v>0</v>
      </c>
      <c r="XB227" s="22">
        <f t="shared" si="859"/>
        <v>5</v>
      </c>
      <c r="XC227" s="22">
        <f t="shared" si="860"/>
        <v>0</v>
      </c>
      <c r="XD227" s="22">
        <f t="shared" si="861"/>
        <v>0</v>
      </c>
      <c r="XE227" s="22">
        <f t="shared" si="862"/>
        <v>3</v>
      </c>
      <c r="XF227" s="22">
        <f t="shared" si="863"/>
        <v>0</v>
      </c>
      <c r="XG227" s="93">
        <f t="shared" si="864"/>
        <v>0</v>
      </c>
    </row>
    <row r="228" spans="1:631" ht="17.100000000000001" customHeight="1" x14ac:dyDescent="0.2">
      <c r="A228" s="101"/>
      <c r="B228" s="27" t="s">
        <v>682</v>
      </c>
      <c r="C228" s="535" t="s">
        <v>683</v>
      </c>
      <c r="D228" s="25" t="s">
        <v>729</v>
      </c>
      <c r="E228" s="535" t="s">
        <v>730</v>
      </c>
      <c r="F228" s="25" t="s">
        <v>737</v>
      </c>
      <c r="G228" s="535" t="s">
        <v>738</v>
      </c>
      <c r="H228" s="25">
        <v>41</v>
      </c>
      <c r="I228" s="28">
        <v>5</v>
      </c>
      <c r="J228" s="17">
        <f t="shared" si="730"/>
        <v>0.84017299192196315</v>
      </c>
      <c r="K228" s="17">
        <f t="shared" si="731"/>
        <v>0.24083600060966315</v>
      </c>
      <c r="L228" s="17">
        <f t="shared" si="732"/>
        <v>1</v>
      </c>
      <c r="M228" s="17">
        <f t="shared" si="733"/>
        <v>0.19863402498516231</v>
      </c>
      <c r="N228" s="17">
        <f t="shared" si="734"/>
        <v>0.3532762062082731</v>
      </c>
      <c r="O228" s="17">
        <f t="shared" si="735"/>
        <v>5.0297210791037952E-2</v>
      </c>
      <c r="P228" s="17">
        <f t="shared" si="736"/>
        <v>0.68982008924333049</v>
      </c>
      <c r="Q228" s="17">
        <f t="shared" si="737"/>
        <v>0.56635617587157072</v>
      </c>
      <c r="R228" s="69">
        <f t="shared" si="738"/>
        <v>0.9315259488768397</v>
      </c>
      <c r="S228" s="422">
        <f t="shared" si="739"/>
        <v>0.54121318316753786</v>
      </c>
      <c r="T228" s="17">
        <f t="shared" si="865"/>
        <v>0.45878681683246214</v>
      </c>
      <c r="U228" s="10">
        <f t="shared" si="740"/>
        <v>47266.053017347578</v>
      </c>
      <c r="V228" s="32">
        <v>5</v>
      </c>
      <c r="W228" s="550">
        <f t="shared" si="741"/>
        <v>0</v>
      </c>
      <c r="X228" s="550">
        <f t="shared" si="742"/>
        <v>0.43010207205642675</v>
      </c>
      <c r="Y228" s="550">
        <f t="shared" si="743"/>
        <v>0.56989792794357319</v>
      </c>
      <c r="Z228" s="551">
        <f t="shared" si="744"/>
        <v>58713.164128458688</v>
      </c>
      <c r="AA228" s="426">
        <f t="shared" si="745"/>
        <v>2.7731402391675725E-2</v>
      </c>
      <c r="AB228" s="59">
        <f t="shared" si="746"/>
        <v>0.94717946601741432</v>
      </c>
      <c r="AC228" s="59">
        <f t="shared" si="747"/>
        <v>0.14446968132700116</v>
      </c>
      <c r="AD228" s="59">
        <f t="shared" si="748"/>
        <v>0.3532762062082731</v>
      </c>
      <c r="AE228" s="59">
        <f t="shared" si="749"/>
        <v>0.43364382412842933</v>
      </c>
      <c r="AF228" s="59">
        <f t="shared" si="750"/>
        <v>0.5380658436213992</v>
      </c>
      <c r="AG228" s="59">
        <f t="shared" si="751"/>
        <v>0.40893156531016611</v>
      </c>
      <c r="AH228" s="59">
        <f t="shared" si="752"/>
        <v>5.0297210791037952E-2</v>
      </c>
      <c r="AI228" s="59">
        <f t="shared" si="753"/>
        <v>0.78337905807041608</v>
      </c>
      <c r="AJ228" s="59">
        <f t="shared" si="754"/>
        <v>0.89696692577351012</v>
      </c>
      <c r="AK228" s="59">
        <f t="shared" si="755"/>
        <v>0.31017991075666951</v>
      </c>
      <c r="AL228" s="35">
        <f t="shared" si="756"/>
        <v>1</v>
      </c>
      <c r="AM228" s="27">
        <v>103024</v>
      </c>
      <c r="AN228" s="25">
        <v>49661</v>
      </c>
      <c r="AO228" s="25">
        <v>53363</v>
      </c>
      <c r="AP228" s="17">
        <f t="shared" si="757"/>
        <v>2.0010001504673488E-3</v>
      </c>
      <c r="AQ228" s="63">
        <v>93.062608923786144</v>
      </c>
      <c r="AR228" s="58">
        <v>1007.6145589400001</v>
      </c>
      <c r="AS228" s="24">
        <f t="shared" si="758"/>
        <v>102.24544602489684</v>
      </c>
      <c r="AT228" s="17">
        <f t="shared" si="876"/>
        <v>8.8300196060985409E-2</v>
      </c>
      <c r="AU228" s="25">
        <v>101232</v>
      </c>
      <c r="AV228" s="25">
        <v>48199</v>
      </c>
      <c r="AW228" s="25">
        <v>53033</v>
      </c>
      <c r="AX228" s="25">
        <v>1792</v>
      </c>
      <c r="AY228" s="25">
        <v>1462</v>
      </c>
      <c r="AZ228" s="18">
        <v>330</v>
      </c>
      <c r="BA228" s="25">
        <v>2857</v>
      </c>
      <c r="BB228" s="25">
        <v>1338</v>
      </c>
      <c r="BC228" s="25">
        <v>1519</v>
      </c>
      <c r="BD228" s="63">
        <v>88.084265964450296</v>
      </c>
      <c r="BE228" s="25">
        <v>100167</v>
      </c>
      <c r="BF228" s="25">
        <v>48323</v>
      </c>
      <c r="BG228" s="25">
        <v>51844</v>
      </c>
      <c r="BH228" s="63">
        <v>93.208471568551815</v>
      </c>
      <c r="BI228" s="17">
        <v>2.7731402391675725E-2</v>
      </c>
      <c r="BJ228" s="25">
        <v>28957</v>
      </c>
      <c r="BK228" s="25">
        <v>66776</v>
      </c>
      <c r="BL228" s="25">
        <v>7291</v>
      </c>
      <c r="BM228" s="17">
        <v>0.54282975919492027</v>
      </c>
      <c r="BN228" s="10">
        <f t="shared" si="759"/>
        <v>47099.506888702534</v>
      </c>
      <c r="BO228" s="29">
        <v>0.43364382412842933</v>
      </c>
      <c r="BP228" s="30">
        <f t="shared" si="760"/>
        <v>0.56635617587157072</v>
      </c>
      <c r="BQ228" s="31">
        <v>10.918593506649096</v>
      </c>
      <c r="BR228" s="25">
        <v>74067</v>
      </c>
      <c r="BS228" s="25">
        <v>18238</v>
      </c>
      <c r="BT228" s="25">
        <v>47713</v>
      </c>
      <c r="BU228" s="25">
        <v>6053</v>
      </c>
      <c r="BV228" s="18">
        <v>1525</v>
      </c>
      <c r="BW228" s="18">
        <v>538</v>
      </c>
      <c r="BX228" s="25">
        <v>26244</v>
      </c>
      <c r="BY228" s="25">
        <v>21076</v>
      </c>
      <c r="BZ228" s="25">
        <v>5168</v>
      </c>
      <c r="CA228" s="59">
        <v>0.19692120103642735</v>
      </c>
      <c r="CB228" s="25">
        <v>101232</v>
      </c>
      <c r="CC228" s="25">
        <v>1792</v>
      </c>
      <c r="CD228" s="17">
        <f t="shared" si="761"/>
        <v>1.7701912438754543E-2</v>
      </c>
      <c r="CE228" s="25">
        <v>1520</v>
      </c>
      <c r="CF228" s="25">
        <v>4240</v>
      </c>
      <c r="CG228" s="25">
        <v>6273</v>
      </c>
      <c r="CH228" s="25">
        <v>6063</v>
      </c>
      <c r="CI228" s="25">
        <v>4065</v>
      </c>
      <c r="CJ228" s="25">
        <v>2162</v>
      </c>
      <c r="CK228" s="25">
        <v>1127</v>
      </c>
      <c r="CL228" s="18">
        <v>520</v>
      </c>
      <c r="CM228" s="18">
        <v>274</v>
      </c>
      <c r="CN228" s="26">
        <v>3.8573388203017833</v>
      </c>
      <c r="CO228" s="27">
        <v>26244</v>
      </c>
      <c r="CP228" s="34">
        <f t="shared" si="762"/>
        <v>3.9256210943453742</v>
      </c>
      <c r="CQ228" s="25">
        <v>11</v>
      </c>
      <c r="CR228" s="18">
        <v>121</v>
      </c>
      <c r="CS228" s="18">
        <v>440</v>
      </c>
      <c r="CT228" s="25">
        <v>12631</v>
      </c>
      <c r="CU228" s="25">
        <v>12127</v>
      </c>
      <c r="CV228" s="18">
        <v>516</v>
      </c>
      <c r="CW228" s="18">
        <v>334</v>
      </c>
      <c r="CX228" s="18">
        <v>64</v>
      </c>
      <c r="CY228" s="25">
        <v>26244</v>
      </c>
      <c r="CZ228" s="25">
        <v>25649</v>
      </c>
      <c r="DA228" s="18">
        <v>111</v>
      </c>
      <c r="DB228" s="18">
        <v>363</v>
      </c>
      <c r="DC228" s="18">
        <v>86</v>
      </c>
      <c r="DD228" s="18">
        <v>7</v>
      </c>
      <c r="DE228" s="18">
        <v>28</v>
      </c>
      <c r="DF228" s="25">
        <v>26244</v>
      </c>
      <c r="DG228" s="25">
        <v>14074</v>
      </c>
      <c r="DH228" s="18">
        <v>35</v>
      </c>
      <c r="DI228" s="18">
        <v>12</v>
      </c>
      <c r="DJ228" s="25">
        <v>12100</v>
      </c>
      <c r="DK228" s="18">
        <v>11</v>
      </c>
      <c r="DL228" s="18">
        <v>12</v>
      </c>
      <c r="DM228" s="25">
        <f t="shared" si="763"/>
        <v>54423.193415637863</v>
      </c>
      <c r="DN228" s="17">
        <f t="shared" si="764"/>
        <v>0.46105776558451456</v>
      </c>
      <c r="DO228" s="17">
        <f t="shared" si="765"/>
        <v>4.1914342325864961E-4</v>
      </c>
      <c r="DP228" s="23">
        <f t="shared" si="766"/>
        <v>0.5380658436213992</v>
      </c>
      <c r="DQ228" s="23">
        <f t="shared" si="767"/>
        <v>0.4619341563786008</v>
      </c>
      <c r="DR228" s="25">
        <v>26244</v>
      </c>
      <c r="DS228" s="18">
        <v>217</v>
      </c>
      <c r="DT228" s="25">
        <v>20705</v>
      </c>
      <c r="DU228" s="18">
        <v>13</v>
      </c>
      <c r="DV228" s="25">
        <v>4791</v>
      </c>
      <c r="DW228" s="18">
        <v>13</v>
      </c>
      <c r="DX228" s="18">
        <v>469</v>
      </c>
      <c r="DY228" s="18">
        <v>36</v>
      </c>
      <c r="DZ228" s="17">
        <f t="shared" si="768"/>
        <v>0.98026215515927451</v>
      </c>
      <c r="EA228" s="17">
        <f t="shared" si="769"/>
        <v>1.9737844840725494E-2</v>
      </c>
      <c r="EB228" s="25">
        <v>26244</v>
      </c>
      <c r="EC228" s="25">
        <v>10655</v>
      </c>
      <c r="ED228" s="18">
        <v>77</v>
      </c>
      <c r="EE228" s="25">
        <v>15119</v>
      </c>
      <c r="EF228" s="17">
        <f t="shared" si="869"/>
        <v>0.57609358329522942</v>
      </c>
      <c r="EG228" s="18">
        <v>272</v>
      </c>
      <c r="EH228" s="18">
        <v>121</v>
      </c>
      <c r="EI228" s="17">
        <f t="shared" si="770"/>
        <v>0.40893156531016611</v>
      </c>
      <c r="EJ228" s="17">
        <f t="shared" si="771"/>
        <v>1.0364273738759335E-2</v>
      </c>
      <c r="EK228" s="69">
        <f t="shared" si="772"/>
        <v>0.24083600060966315</v>
      </c>
      <c r="EL228" s="27">
        <v>72699</v>
      </c>
      <c r="EM228" s="25">
        <v>68859</v>
      </c>
      <c r="EN228" s="25">
        <v>3840</v>
      </c>
      <c r="EO228" s="59">
        <v>0.94717946601741432</v>
      </c>
      <c r="EP228" s="25">
        <v>33969</v>
      </c>
      <c r="EQ228" s="25">
        <v>32781</v>
      </c>
      <c r="ER228" s="25">
        <v>1188</v>
      </c>
      <c r="ES228" s="59">
        <v>0.9650269363242957</v>
      </c>
      <c r="ET228" s="25">
        <v>38730</v>
      </c>
      <c r="EU228" s="25">
        <v>36078</v>
      </c>
      <c r="EV228" s="25">
        <v>2652</v>
      </c>
      <c r="EW228" s="59">
        <v>0.9315259488768397</v>
      </c>
      <c r="EX228" s="25">
        <v>2085</v>
      </c>
      <c r="EY228" s="25">
        <v>2062</v>
      </c>
      <c r="EZ228" s="25">
        <v>23</v>
      </c>
      <c r="FA228" s="59">
        <v>0.98896882494004801</v>
      </c>
      <c r="FB228" s="25">
        <v>70614</v>
      </c>
      <c r="FC228" s="25">
        <v>66797</v>
      </c>
      <c r="FD228" s="25">
        <v>3817</v>
      </c>
      <c r="FE228" s="59">
        <v>0.94594556320276435</v>
      </c>
      <c r="FF228" s="25">
        <v>42768</v>
      </c>
      <c r="FG228" s="25">
        <v>17153</v>
      </c>
      <c r="FH228" s="25">
        <v>22847</v>
      </c>
      <c r="FI228" s="25">
        <v>2768</v>
      </c>
      <c r="FJ228" s="23">
        <f t="shared" si="773"/>
        <v>6.4721286943509163E-2</v>
      </c>
      <c r="FK228" s="23">
        <f t="shared" si="774"/>
        <v>0.5342078189300411</v>
      </c>
      <c r="FL228" s="36">
        <f t="shared" si="775"/>
        <v>6.1968930635838149</v>
      </c>
      <c r="FM228" s="25">
        <v>20786</v>
      </c>
      <c r="FN228" s="25">
        <v>8504</v>
      </c>
      <c r="FO228" s="17">
        <f t="shared" si="776"/>
        <v>0.40912152410276148</v>
      </c>
      <c r="FP228" s="25">
        <v>10962</v>
      </c>
      <c r="FQ228" s="17">
        <f t="shared" si="777"/>
        <v>0.52737419416915232</v>
      </c>
      <c r="FR228" s="25">
        <v>1320</v>
      </c>
      <c r="FS228" s="17">
        <f t="shared" si="778"/>
        <v>6.3504281728086212E-2</v>
      </c>
      <c r="FT228" s="25">
        <v>21982</v>
      </c>
      <c r="FU228" s="25">
        <v>8649</v>
      </c>
      <c r="FV228" s="25">
        <v>11885</v>
      </c>
      <c r="FW228" s="17">
        <f t="shared" si="779"/>
        <v>6.5872077154035119E-2</v>
      </c>
      <c r="FX228" s="17">
        <f t="shared" si="780"/>
        <v>0.54066963879537799</v>
      </c>
      <c r="FY228" s="25">
        <v>1448</v>
      </c>
      <c r="FZ228" s="25">
        <v>58116</v>
      </c>
      <c r="GA228" s="25">
        <v>8396</v>
      </c>
      <c r="GB228" s="25">
        <v>29189</v>
      </c>
      <c r="GC228" s="25">
        <v>8760</v>
      </c>
      <c r="GD228" s="25">
        <v>3812</v>
      </c>
      <c r="GE228" s="18">
        <v>105</v>
      </c>
      <c r="GF228" s="25">
        <v>2542</v>
      </c>
      <c r="GG228" s="18">
        <v>91</v>
      </c>
      <c r="GH228" s="18">
        <v>25</v>
      </c>
      <c r="GI228" s="25">
        <v>5196</v>
      </c>
      <c r="GJ228" s="10">
        <f t="shared" si="781"/>
        <v>8396</v>
      </c>
      <c r="GK228" s="10">
        <f t="shared" si="870"/>
        <v>49720</v>
      </c>
      <c r="GL228" s="10">
        <f t="shared" si="871"/>
        <v>20531</v>
      </c>
      <c r="GM228" s="10">
        <f t="shared" si="782"/>
        <v>37585</v>
      </c>
      <c r="GN228" s="10">
        <f t="shared" si="872"/>
        <v>11771</v>
      </c>
      <c r="GO228" s="17">
        <f t="shared" si="783"/>
        <v>0.14446968132700116</v>
      </c>
      <c r="GP228" s="17">
        <f t="shared" si="873"/>
        <v>0.85553031867299878</v>
      </c>
      <c r="GQ228" s="17">
        <f t="shared" si="874"/>
        <v>0.3532762062082731</v>
      </c>
      <c r="GR228" s="17">
        <f t="shared" si="875"/>
        <v>0.20254318948310276</v>
      </c>
      <c r="GS228" s="17">
        <f t="shared" si="784"/>
        <v>0.60440326244063591</v>
      </c>
      <c r="GT228" s="25">
        <v>27311</v>
      </c>
      <c r="GU228" s="25">
        <v>3497</v>
      </c>
      <c r="GV228" s="25">
        <v>12463</v>
      </c>
      <c r="GW228" s="25">
        <v>5283</v>
      </c>
      <c r="GX228" s="25">
        <v>2294</v>
      </c>
      <c r="GY228" s="18">
        <v>72</v>
      </c>
      <c r="GZ228" s="25">
        <v>1090</v>
      </c>
      <c r="HA228" s="18">
        <v>23</v>
      </c>
      <c r="HB228" s="18">
        <v>16</v>
      </c>
      <c r="HC228" s="25">
        <v>2573</v>
      </c>
      <c r="HD228" s="23">
        <f t="shared" si="785"/>
        <v>0.1280436454175973</v>
      </c>
      <c r="HE228" s="23">
        <f t="shared" si="786"/>
        <v>0.87195635458240273</v>
      </c>
      <c r="HF228" s="23">
        <f t="shared" si="787"/>
        <v>0.41562007982131743</v>
      </c>
      <c r="HG228" s="23">
        <f t="shared" si="788"/>
        <v>0.22218153857420087</v>
      </c>
      <c r="HH228" s="25">
        <v>30805</v>
      </c>
      <c r="HI228" s="25">
        <v>4899</v>
      </c>
      <c r="HJ228" s="25">
        <v>16726</v>
      </c>
      <c r="HK228" s="25">
        <v>3477</v>
      </c>
      <c r="HL228" s="25">
        <v>1518</v>
      </c>
      <c r="HM228" s="18">
        <v>33</v>
      </c>
      <c r="HN228" s="25">
        <v>1452</v>
      </c>
      <c r="HO228" s="18">
        <v>68</v>
      </c>
      <c r="HP228" s="18">
        <v>9</v>
      </c>
      <c r="HQ228" s="25">
        <v>2623</v>
      </c>
      <c r="HR228" s="23">
        <f t="shared" si="789"/>
        <v>0.1590326245739328</v>
      </c>
      <c r="HS228" s="23">
        <f t="shared" si="790"/>
        <v>0.84096737542606714</v>
      </c>
      <c r="HT228" s="80">
        <f t="shared" si="791"/>
        <v>0.29800357084888818</v>
      </c>
      <c r="HU228" s="27">
        <v>84264</v>
      </c>
      <c r="HV228" s="18">
        <v>1613</v>
      </c>
      <c r="HW228" s="25">
        <v>17146</v>
      </c>
      <c r="HX228" s="18">
        <v>4862</v>
      </c>
      <c r="HY228" s="25">
        <v>14094</v>
      </c>
      <c r="HZ228" s="25">
        <v>5799</v>
      </c>
      <c r="IA228" s="18">
        <v>1670</v>
      </c>
      <c r="IB228" s="18">
        <v>247</v>
      </c>
      <c r="IC228" s="25">
        <v>10910</v>
      </c>
      <c r="ID228" s="25">
        <v>19462</v>
      </c>
      <c r="IE228" s="25">
        <v>4708</v>
      </c>
      <c r="IF228" s="18">
        <v>745</v>
      </c>
      <c r="IG228" s="18">
        <v>3008</v>
      </c>
      <c r="IH228" s="17">
        <f t="shared" si="792"/>
        <v>0.29978401215228329</v>
      </c>
      <c r="II228" s="17">
        <f t="shared" si="793"/>
        <v>6.8819424665337511E-2</v>
      </c>
      <c r="IJ228" s="30">
        <f t="shared" si="794"/>
        <v>14.530781169167097</v>
      </c>
      <c r="IK228" s="17">
        <f t="shared" si="866"/>
        <v>0.19863402498516231</v>
      </c>
      <c r="IL228" s="25">
        <v>40191</v>
      </c>
      <c r="IM228" s="18">
        <v>740</v>
      </c>
      <c r="IN228" s="25">
        <v>11709</v>
      </c>
      <c r="IO228" s="18">
        <v>4086</v>
      </c>
      <c r="IP228" s="25">
        <v>9860</v>
      </c>
      <c r="IQ228" s="25">
        <v>2590</v>
      </c>
      <c r="IR228" s="18">
        <v>947</v>
      </c>
      <c r="IS228" s="18">
        <v>155</v>
      </c>
      <c r="IT228" s="25">
        <v>5425</v>
      </c>
      <c r="IU228" s="25">
        <v>276</v>
      </c>
      <c r="IV228" s="25">
        <v>1923</v>
      </c>
      <c r="IW228" s="18">
        <v>367</v>
      </c>
      <c r="IX228" s="18">
        <v>2113</v>
      </c>
      <c r="IY228" s="17">
        <f t="shared" si="795"/>
        <v>0.74474384812520211</v>
      </c>
      <c r="IZ228" s="25">
        <v>44073</v>
      </c>
      <c r="JA228" s="18">
        <v>873</v>
      </c>
      <c r="JB228" s="25">
        <v>5437</v>
      </c>
      <c r="JC228" s="18">
        <v>776</v>
      </c>
      <c r="JD228" s="25">
        <v>4234</v>
      </c>
      <c r="JE228" s="25">
        <v>3209</v>
      </c>
      <c r="JF228" s="18">
        <v>723</v>
      </c>
      <c r="JG228" s="18">
        <v>92</v>
      </c>
      <c r="JH228" s="25">
        <v>5485</v>
      </c>
      <c r="JI228" s="25">
        <v>19186</v>
      </c>
      <c r="JJ228" s="25">
        <v>2785</v>
      </c>
      <c r="JK228" s="18">
        <v>378</v>
      </c>
      <c r="JL228" s="18">
        <v>895</v>
      </c>
      <c r="JM228" s="80">
        <f t="shared" si="796"/>
        <v>0.3460622149615411</v>
      </c>
      <c r="JN228" s="27">
        <v>84264</v>
      </c>
      <c r="JO228" s="25">
        <v>57272</v>
      </c>
      <c r="JP228" s="18">
        <v>22</v>
      </c>
      <c r="JQ228" s="18">
        <v>66</v>
      </c>
      <c r="JR228" s="18">
        <v>346</v>
      </c>
      <c r="JS228" s="18">
        <v>331</v>
      </c>
      <c r="JT228" s="18">
        <v>71</v>
      </c>
      <c r="JU228" s="18">
        <v>0</v>
      </c>
      <c r="JV228" s="18">
        <v>19</v>
      </c>
      <c r="JW228" s="25">
        <v>26137</v>
      </c>
      <c r="JX228" s="17">
        <f t="shared" si="797"/>
        <v>0.31017991075666951</v>
      </c>
      <c r="JY228" s="17">
        <f t="shared" si="798"/>
        <v>0.68982008924333049</v>
      </c>
      <c r="JZ228" s="25">
        <v>2427</v>
      </c>
      <c r="KA228" s="25">
        <v>2007</v>
      </c>
      <c r="KB228" s="18">
        <v>0</v>
      </c>
      <c r="KC228" s="18">
        <v>0</v>
      </c>
      <c r="KD228" s="18">
        <v>6</v>
      </c>
      <c r="KE228" s="18">
        <v>37</v>
      </c>
      <c r="KF228" s="18">
        <v>4</v>
      </c>
      <c r="KG228" s="18">
        <v>0</v>
      </c>
      <c r="KH228" s="18">
        <v>0</v>
      </c>
      <c r="KI228" s="25">
        <v>373</v>
      </c>
      <c r="KJ228" s="17">
        <f t="shared" si="799"/>
        <v>0.15368768026370005</v>
      </c>
      <c r="KK228" s="25">
        <v>81837</v>
      </c>
      <c r="KL228" s="25">
        <v>55265</v>
      </c>
      <c r="KM228" s="18">
        <v>22</v>
      </c>
      <c r="KN228" s="18">
        <v>66</v>
      </c>
      <c r="KO228" s="18">
        <v>340</v>
      </c>
      <c r="KP228" s="18">
        <v>294</v>
      </c>
      <c r="KQ228" s="18">
        <v>67</v>
      </c>
      <c r="KR228" s="18">
        <v>0</v>
      </c>
      <c r="KS228" s="18">
        <v>19</v>
      </c>
      <c r="KT228" s="25">
        <v>25764</v>
      </c>
      <c r="KU228" s="69">
        <f t="shared" si="877"/>
        <v>0.3148209245206936</v>
      </c>
      <c r="KV228" s="27">
        <v>103024</v>
      </c>
      <c r="KW228" s="25">
        <v>96412</v>
      </c>
      <c r="KX228" s="25">
        <v>6612</v>
      </c>
      <c r="KY228" s="59">
        <v>6.4179220375834761E-2</v>
      </c>
      <c r="KZ228" s="25">
        <v>3935</v>
      </c>
      <c r="LA228" s="25">
        <v>2046</v>
      </c>
      <c r="LB228" s="25">
        <v>2391</v>
      </c>
      <c r="LC228" s="25">
        <v>2145</v>
      </c>
      <c r="LD228" s="25">
        <v>49661</v>
      </c>
      <c r="LE228" s="25">
        <v>46606</v>
      </c>
      <c r="LF228" s="25">
        <v>3055</v>
      </c>
      <c r="LG228" s="59">
        <v>6.1517085842008823E-2</v>
      </c>
      <c r="LH228" s="25">
        <v>53363</v>
      </c>
      <c r="LI228" s="25">
        <v>49806</v>
      </c>
      <c r="LJ228" s="25">
        <v>3557</v>
      </c>
      <c r="LK228" s="35">
        <v>6.6656672226074243E-2</v>
      </c>
      <c r="LL228" s="27">
        <v>26244</v>
      </c>
      <c r="LM228" s="18">
        <v>36</v>
      </c>
      <c r="LN228" s="25">
        <v>20523</v>
      </c>
      <c r="LO228" s="25">
        <v>1712</v>
      </c>
      <c r="LP228" s="25">
        <v>1145</v>
      </c>
      <c r="LQ228" s="18">
        <v>175</v>
      </c>
      <c r="LR228" s="25">
        <v>2653</v>
      </c>
      <c r="LS228" s="23">
        <f t="shared" si="800"/>
        <v>0.10108977290047248</v>
      </c>
      <c r="LT228" s="23">
        <f t="shared" si="801"/>
        <v>0.8989102270995275</v>
      </c>
      <c r="LU228" s="17">
        <f t="shared" si="802"/>
        <v>0.78337905807041608</v>
      </c>
      <c r="LV228" s="25">
        <v>26244</v>
      </c>
      <c r="LW228" s="18">
        <v>23</v>
      </c>
      <c r="LX228" s="25">
        <v>19669</v>
      </c>
      <c r="LY228" s="25">
        <v>3839</v>
      </c>
      <c r="LZ228" s="18">
        <v>360</v>
      </c>
      <c r="MA228" s="18">
        <v>27</v>
      </c>
      <c r="MB228" s="25">
        <v>2060</v>
      </c>
      <c r="MC228" s="18">
        <v>161</v>
      </c>
      <c r="MD228" s="18">
        <v>9</v>
      </c>
      <c r="ME228" s="18">
        <v>0</v>
      </c>
      <c r="MF228" s="18">
        <v>96</v>
      </c>
      <c r="MG228" s="17">
        <f t="shared" si="803"/>
        <v>8.5657674135040385E-2</v>
      </c>
      <c r="MH228" s="17">
        <f t="shared" si="804"/>
        <v>0.89696692577351012</v>
      </c>
      <c r="MI228" s="25">
        <v>26244</v>
      </c>
      <c r="MJ228" s="18">
        <v>28</v>
      </c>
      <c r="MK228" s="25">
        <v>19929</v>
      </c>
      <c r="ML228" s="25">
        <v>3498</v>
      </c>
      <c r="MM228" s="18">
        <v>341</v>
      </c>
      <c r="MN228" s="18">
        <v>35</v>
      </c>
      <c r="MO228" s="25">
        <v>2137</v>
      </c>
      <c r="MP228" s="18">
        <v>163</v>
      </c>
      <c r="MQ228" s="18">
        <v>0</v>
      </c>
      <c r="MR228" s="18">
        <v>0</v>
      </c>
      <c r="MS228" s="18">
        <v>113</v>
      </c>
      <c r="MT228" s="17">
        <f t="shared" si="805"/>
        <v>0.89993903368388961</v>
      </c>
      <c r="MU228" s="69">
        <f t="shared" si="806"/>
        <v>0.84017299192196315</v>
      </c>
      <c r="MV228" s="27">
        <v>26244</v>
      </c>
      <c r="MW228" s="25">
        <v>1320</v>
      </c>
      <c r="MX228" s="25">
        <v>7275</v>
      </c>
      <c r="MY228" s="25">
        <v>5085</v>
      </c>
      <c r="MZ228" s="25">
        <v>9578</v>
      </c>
      <c r="NA228" s="18">
        <v>325</v>
      </c>
      <c r="NB228" s="18">
        <v>0</v>
      </c>
      <c r="NC228" s="25">
        <v>2536</v>
      </c>
      <c r="ND228" s="18">
        <v>125</v>
      </c>
      <c r="NE228" s="17">
        <f t="shared" si="807"/>
        <v>5.0297210791037952E-2</v>
      </c>
      <c r="NF228" s="10">
        <f t="shared" si="808"/>
        <v>5091.6872427983544</v>
      </c>
      <c r="NG228" s="17">
        <f t="shared" si="809"/>
        <v>0.15931260478585582</v>
      </c>
      <c r="NH228" s="25">
        <v>26244</v>
      </c>
      <c r="NI228" s="18">
        <v>241</v>
      </c>
      <c r="NJ228" s="18">
        <v>0</v>
      </c>
      <c r="NK228" s="18">
        <v>85</v>
      </c>
      <c r="NL228" s="18">
        <v>11</v>
      </c>
      <c r="NM228" s="25">
        <v>25437</v>
      </c>
      <c r="NN228" s="18">
        <v>420</v>
      </c>
      <c r="NO228" s="18">
        <v>12</v>
      </c>
      <c r="NP228" s="18">
        <v>3</v>
      </c>
      <c r="NQ228" s="32">
        <v>35</v>
      </c>
      <c r="NR228" s="27">
        <v>26244</v>
      </c>
      <c r="NS228" s="37">
        <f t="shared" si="810"/>
        <v>0.9446730681298583</v>
      </c>
      <c r="NT228" s="37">
        <f t="shared" si="811"/>
        <v>0.25490738993631123</v>
      </c>
      <c r="NU228" s="37">
        <f t="shared" si="812"/>
        <v>1.0585672797676668</v>
      </c>
      <c r="NV228" s="17">
        <f t="shared" si="813"/>
        <v>0.21495396803445477</v>
      </c>
      <c r="NW228" s="10">
        <f t="shared" si="814"/>
        <v>15041</v>
      </c>
      <c r="NX228" s="17">
        <f t="shared" si="815"/>
        <v>0.57312147538484992</v>
      </c>
      <c r="NY228" s="19">
        <f t="shared" si="816"/>
        <v>0.27106273315431889</v>
      </c>
      <c r="NZ228" s="25">
        <v>11203</v>
      </c>
      <c r="OA228" s="25">
        <v>8726</v>
      </c>
      <c r="OB228" s="18">
        <v>724</v>
      </c>
      <c r="OC228" s="25">
        <v>3737</v>
      </c>
      <c r="OD228" s="18">
        <v>121</v>
      </c>
      <c r="OE228" s="18">
        <v>281</v>
      </c>
      <c r="OF228" s="17">
        <f t="shared" si="817"/>
        <v>0.14239445206523396</v>
      </c>
      <c r="OG228" s="17">
        <f t="shared" si="818"/>
        <v>0.42687852461515013</v>
      </c>
      <c r="OH228" s="17">
        <f t="shared" si="819"/>
        <v>0.33249504648681605</v>
      </c>
      <c r="OI228" s="69">
        <f t="shared" si="820"/>
        <v>1.0707209266880048E-2</v>
      </c>
      <c r="OJ228" s="27">
        <v>26244</v>
      </c>
      <c r="OK228" s="18">
        <v>74</v>
      </c>
      <c r="OL228" s="25">
        <v>5887</v>
      </c>
      <c r="OM228" s="25">
        <v>11795</v>
      </c>
      <c r="ON228" s="18">
        <v>729</v>
      </c>
      <c r="OO228" s="25">
        <v>2428</v>
      </c>
      <c r="OP228" s="18">
        <v>255</v>
      </c>
      <c r="OQ228" s="25">
        <v>8855</v>
      </c>
      <c r="OR228" s="69">
        <f t="shared" si="821"/>
        <v>0.26463191586648377</v>
      </c>
      <c r="OS228" s="22">
        <v>54170</v>
      </c>
      <c r="OT228" s="22">
        <v>46746</v>
      </c>
      <c r="OU228" s="38">
        <f t="shared" si="878"/>
        <v>0.42020764978201269</v>
      </c>
      <c r="OV228" s="39">
        <v>0.74374085483249897</v>
      </c>
      <c r="OW228" s="22">
        <v>3476691</v>
      </c>
      <c r="OX228" s="36">
        <f t="shared" si="879"/>
        <v>142259242.338</v>
      </c>
      <c r="OY228" s="36">
        <f t="shared" si="880"/>
        <v>3167246.3099265494</v>
      </c>
      <c r="OZ228" s="22"/>
      <c r="PA228" s="22"/>
      <c r="PB228" s="38">
        <f t="shared" si="881"/>
        <v>0</v>
      </c>
      <c r="PC228" s="39">
        <v>0</v>
      </c>
      <c r="PD228" s="22"/>
      <c r="PE228" s="40">
        <f t="shared" si="822"/>
        <v>0</v>
      </c>
      <c r="PF228" s="36">
        <f t="shared" si="823"/>
        <v>0</v>
      </c>
      <c r="PG228" s="22">
        <v>215</v>
      </c>
      <c r="PH228" s="22">
        <v>215</v>
      </c>
      <c r="PI228" s="38">
        <f t="shared" si="882"/>
        <v>1.9326711312867993E-3</v>
      </c>
      <c r="PJ228" s="39">
        <v>0.10330232558139535</v>
      </c>
      <c r="PK228" s="22">
        <v>2221</v>
      </c>
      <c r="PL228" s="41">
        <f t="shared" si="824"/>
        <v>90878.877999999997</v>
      </c>
      <c r="PM228" s="36">
        <f t="shared" si="825"/>
        <v>17575.524574573563</v>
      </c>
      <c r="PN228" s="22">
        <v>5149</v>
      </c>
      <c r="PO228" s="22">
        <v>5149</v>
      </c>
      <c r="PP228" s="38">
        <f t="shared" si="883"/>
        <v>4.6285226302305721E-2</v>
      </c>
      <c r="PQ228" s="39">
        <v>0.61719945620508843</v>
      </c>
      <c r="PR228" s="22">
        <v>317796</v>
      </c>
      <c r="PS228" s="41">
        <f t="shared" si="826"/>
        <v>13003576.728</v>
      </c>
      <c r="PT228" s="36">
        <f t="shared" si="827"/>
        <v>675128.38671819668</v>
      </c>
      <c r="PU228" s="22">
        <v>2102</v>
      </c>
      <c r="PV228" s="22">
        <v>2102</v>
      </c>
      <c r="PW228" s="38">
        <f t="shared" si="884"/>
        <v>1.8895231246348152E-2</v>
      </c>
      <c r="PX228" s="39">
        <v>5.2997145575642252E-2</v>
      </c>
      <c r="PY228" s="22">
        <v>11140</v>
      </c>
      <c r="PZ228" s="36">
        <f t="shared" si="828"/>
        <v>320695.25100665708</v>
      </c>
      <c r="QA228" s="22"/>
      <c r="QB228" s="22"/>
      <c r="QC228" s="39">
        <v>0</v>
      </c>
      <c r="QD228" s="22"/>
      <c r="QE228" s="22">
        <f t="shared" si="829"/>
        <v>0</v>
      </c>
      <c r="QF228" s="22"/>
      <c r="QG228" s="22"/>
      <c r="QH228" s="22"/>
      <c r="QI228" s="38">
        <f t="shared" si="885"/>
        <v>0</v>
      </c>
      <c r="QJ228" s="39">
        <v>0</v>
      </c>
      <c r="QK228" s="22"/>
      <c r="QL228" s="42">
        <f t="shared" si="830"/>
        <v>0</v>
      </c>
      <c r="QM228" s="22">
        <f t="shared" si="886"/>
        <v>57033</v>
      </c>
      <c r="QN228" s="22">
        <v>980</v>
      </c>
      <c r="QO228" s="22">
        <v>980</v>
      </c>
      <c r="QP228" s="38">
        <f t="shared" si="887"/>
        <v>8.809384691446806E-3</v>
      </c>
      <c r="QQ228" s="39">
        <v>0.14749999999999999</v>
      </c>
      <c r="QR228" s="22">
        <v>14455</v>
      </c>
      <c r="QS228" s="36">
        <f t="shared" si="831"/>
        <v>230420.26668824992</v>
      </c>
      <c r="QT228" s="22">
        <v>283</v>
      </c>
      <c r="QU228" s="22">
        <v>283</v>
      </c>
      <c r="QV228" s="38">
        <f t="shared" si="888"/>
        <v>2.5439345588565776E-3</v>
      </c>
      <c r="QW228" s="39">
        <v>0.141660777385159</v>
      </c>
      <c r="QX228" s="22">
        <v>4009</v>
      </c>
      <c r="QY228" s="36">
        <f t="shared" si="832"/>
        <v>66539.730074259933</v>
      </c>
      <c r="QZ228" s="22">
        <v>55770</v>
      </c>
      <c r="RA228" s="22">
        <v>55770</v>
      </c>
      <c r="RB228" s="38">
        <f t="shared" si="889"/>
        <v>0.50132590228774332</v>
      </c>
      <c r="RC228" s="39">
        <v>0.15150008965393583</v>
      </c>
      <c r="RD228" s="22">
        <v>844916</v>
      </c>
      <c r="RE228" s="36">
        <f t="shared" si="833"/>
        <v>6026017.2801036006</v>
      </c>
      <c r="RF228" s="10">
        <f t="shared" si="890"/>
        <v>118669</v>
      </c>
      <c r="RG228" s="10">
        <f t="shared" si="891"/>
        <v>111245</v>
      </c>
      <c r="RH228" s="17">
        <f t="shared" si="892"/>
        <v>0.14307799355123324</v>
      </c>
      <c r="RI228" s="17">
        <f t="shared" si="893"/>
        <v>3.2688674876432725E-3</v>
      </c>
      <c r="RJ228" s="17">
        <f t="shared" si="894"/>
        <v>0.30153846778249155</v>
      </c>
      <c r="RK228" s="17">
        <f t="shared" si="895"/>
        <v>0</v>
      </c>
      <c r="RL228" s="17">
        <f t="shared" si="896"/>
        <v>6.4275764928491311E-2</v>
      </c>
      <c r="RM228" s="17">
        <f t="shared" si="897"/>
        <v>3.0531870638097446E-2</v>
      </c>
      <c r="RN228" s="17">
        <f t="shared" si="898"/>
        <v>2.1937218442862203E-2</v>
      </c>
      <c r="RO228" s="17">
        <f t="shared" si="899"/>
        <v>6.3349314482959223E-3</v>
      </c>
      <c r="RP228" s="17">
        <f t="shared" si="900"/>
        <v>0.57370846459850988</v>
      </c>
      <c r="RQ228" s="17">
        <f t="shared" si="901"/>
        <v>0</v>
      </c>
      <c r="RR228" s="36">
        <f t="shared" si="902"/>
        <v>10503622.749092087</v>
      </c>
      <c r="RS228" s="36">
        <f t="shared" si="903"/>
        <v>101.953163817092</v>
      </c>
      <c r="RT228" s="10">
        <f t="shared" si="904"/>
        <v>7424</v>
      </c>
      <c r="RU228" s="17">
        <f t="shared" si="905"/>
        <v>6.2560567629288188E-2</v>
      </c>
      <c r="RV228" s="37">
        <f t="shared" si="906"/>
        <v>0.86816270466591949</v>
      </c>
      <c r="RW228" s="36">
        <f t="shared" si="907"/>
        <v>1.079796940518714</v>
      </c>
      <c r="RX228" s="85">
        <v>-2.5373239999999999</v>
      </c>
      <c r="RY228" s="93">
        <v>59</v>
      </c>
      <c r="RZ228" s="43" t="b">
        <v>0</v>
      </c>
      <c r="SA228" s="18" t="b">
        <v>0</v>
      </c>
      <c r="SB228" s="18" t="b">
        <v>1</v>
      </c>
      <c r="SC228" s="18" t="b">
        <v>0</v>
      </c>
      <c r="SD228" s="18" t="b">
        <v>0</v>
      </c>
      <c r="SE228" s="32" t="b">
        <v>1</v>
      </c>
      <c r="SF228" s="43" t="b">
        <v>0</v>
      </c>
      <c r="SG228" s="18" t="b">
        <v>0</v>
      </c>
      <c r="SH228" s="18"/>
      <c r="SI228" s="18"/>
      <c r="SJ228" s="18"/>
      <c r="SK228" s="18"/>
      <c r="SL228" s="18"/>
      <c r="SM228" s="18"/>
      <c r="SN228" s="18"/>
      <c r="SO228" s="18"/>
      <c r="SP228" s="18"/>
      <c r="SQ228" s="17">
        <f t="shared" si="834"/>
        <v>0</v>
      </c>
      <c r="SR228" s="17">
        <f t="shared" si="835"/>
        <v>0</v>
      </c>
      <c r="SS228" s="17">
        <f t="shared" si="836"/>
        <v>0</v>
      </c>
      <c r="ST228" s="17">
        <f t="shared" si="837"/>
        <v>0</v>
      </c>
      <c r="SU228" s="17">
        <f t="shared" si="838"/>
        <v>0</v>
      </c>
      <c r="SV228" s="17">
        <f t="shared" si="868"/>
        <v>0</v>
      </c>
      <c r="SW228" s="17">
        <f t="shared" si="839"/>
        <v>0</v>
      </c>
      <c r="SX228" s="17">
        <f t="shared" si="840"/>
        <v>0</v>
      </c>
      <c r="SY228" s="17">
        <f t="shared" si="841"/>
        <v>0</v>
      </c>
      <c r="SZ228" s="17">
        <f t="shared" si="842"/>
        <v>0</v>
      </c>
      <c r="TA228" s="17">
        <f t="shared" si="843"/>
        <v>0</v>
      </c>
      <c r="TB228" s="24">
        <f t="shared" si="844"/>
        <v>620</v>
      </c>
      <c r="TC228" s="69">
        <f t="shared" si="845"/>
        <v>1</v>
      </c>
      <c r="TD228" s="17">
        <f t="shared" si="867"/>
        <v>2.6014568158168575E-6</v>
      </c>
      <c r="TE228" s="95"/>
      <c r="TF228" s="71"/>
      <c r="TG228" s="71"/>
      <c r="TH228" s="71">
        <v>1</v>
      </c>
      <c r="TI228" s="71"/>
      <c r="TJ228" s="71"/>
      <c r="TK228" s="71">
        <v>2</v>
      </c>
      <c r="TL228" s="71"/>
      <c r="TM228" s="71">
        <v>1</v>
      </c>
      <c r="TN228" s="71"/>
      <c r="TO228" s="71">
        <v>1</v>
      </c>
      <c r="TP228" s="71"/>
      <c r="TQ228" s="71"/>
      <c r="TR228" s="72"/>
      <c r="TS228" s="72"/>
      <c r="TT228" s="72"/>
      <c r="TU228" s="72"/>
      <c r="TV228" s="72">
        <v>1</v>
      </c>
      <c r="TW228" s="72"/>
      <c r="TX228" s="72"/>
      <c r="TY228" s="72">
        <v>1</v>
      </c>
      <c r="TZ228" s="72">
        <v>1</v>
      </c>
      <c r="UA228" s="72"/>
      <c r="UB228" s="72"/>
      <c r="UC228" s="72"/>
      <c r="UD228" s="72"/>
      <c r="UE228" s="72"/>
      <c r="UF228" s="72"/>
      <c r="UG228" s="72">
        <v>2</v>
      </c>
      <c r="UH228" s="72"/>
      <c r="UI228" s="72"/>
      <c r="UJ228" s="73">
        <v>16</v>
      </c>
      <c r="UK228" s="73"/>
      <c r="UL228" s="73"/>
      <c r="UM228" s="73"/>
      <c r="UN228" s="73">
        <v>4</v>
      </c>
      <c r="UO228" s="73"/>
      <c r="UP228" s="73"/>
      <c r="UQ228" s="73">
        <v>1</v>
      </c>
      <c r="UR228" s="73">
        <v>3</v>
      </c>
      <c r="US228" s="73">
        <v>76</v>
      </c>
      <c r="UT228" s="73"/>
      <c r="UU228" s="73"/>
      <c r="UV228" s="73"/>
      <c r="UW228" s="73"/>
      <c r="UX228" s="73"/>
      <c r="UY228" s="73"/>
      <c r="UZ228" s="73"/>
      <c r="VA228" s="73"/>
      <c r="VB228" s="73">
        <v>73</v>
      </c>
      <c r="VC228" s="73"/>
      <c r="VD228" s="73"/>
      <c r="VE228" s="73"/>
      <c r="VF228" s="73">
        <v>4</v>
      </c>
      <c r="VG228" s="73"/>
      <c r="VH228" s="73"/>
      <c r="VI228" s="73">
        <v>284</v>
      </c>
      <c r="VJ228" s="73">
        <v>3</v>
      </c>
      <c r="VK228" s="73">
        <v>76</v>
      </c>
      <c r="VL228" s="73"/>
      <c r="VM228" s="73"/>
      <c r="VN228" s="73"/>
      <c r="VO228" s="73"/>
      <c r="VP228" s="73"/>
      <c r="VQ228" s="73"/>
      <c r="VR228" s="73"/>
      <c r="VS228" s="73">
        <v>47</v>
      </c>
      <c r="VT228" s="73"/>
      <c r="VU228" s="73"/>
      <c r="VV228" s="73"/>
      <c r="VW228" s="73">
        <v>3</v>
      </c>
      <c r="VX228" s="73"/>
      <c r="VY228" s="73"/>
      <c r="VZ228" s="73">
        <v>272</v>
      </c>
      <c r="WA228" s="73">
        <v>3</v>
      </c>
      <c r="WB228" s="73"/>
      <c r="WC228" s="73">
        <v>122</v>
      </c>
      <c r="WD228" s="73"/>
      <c r="WE228" s="73"/>
      <c r="WF228" s="73"/>
      <c r="WG228" s="73"/>
      <c r="WH228" s="73"/>
      <c r="WI228" s="73"/>
      <c r="WJ228" s="73"/>
      <c r="WK228" s="73"/>
      <c r="WL228" s="73"/>
      <c r="WM228" s="73"/>
      <c r="WN228" s="73"/>
      <c r="WO228" s="22">
        <f t="shared" si="846"/>
        <v>136</v>
      </c>
      <c r="WP228" s="22">
        <f t="shared" si="847"/>
        <v>0</v>
      </c>
      <c r="WQ228" s="22">
        <f t="shared" si="848"/>
        <v>0</v>
      </c>
      <c r="WR228" s="22">
        <f t="shared" si="849"/>
        <v>0</v>
      </c>
      <c r="WS228" s="22">
        <f t="shared" si="850"/>
        <v>13</v>
      </c>
      <c r="WT228" s="22">
        <f t="shared" si="851"/>
        <v>0</v>
      </c>
      <c r="WU228" s="22">
        <f t="shared" si="852"/>
        <v>0</v>
      </c>
      <c r="WV228" s="22">
        <f t="shared" si="853"/>
        <v>286</v>
      </c>
      <c r="WW228" s="22">
        <f t="shared" si="854"/>
        <v>12</v>
      </c>
      <c r="WX228" s="22">
        <f t="shared" si="855"/>
        <v>0</v>
      </c>
      <c r="WY228" s="22">
        <f t="shared" si="856"/>
        <v>275</v>
      </c>
      <c r="WZ228" s="22">
        <f t="shared" si="857"/>
        <v>0</v>
      </c>
      <c r="XA228" s="22">
        <f t="shared" si="858"/>
        <v>0</v>
      </c>
      <c r="XB228" s="22">
        <f t="shared" si="859"/>
        <v>0</v>
      </c>
      <c r="XC228" s="22">
        <f t="shared" si="860"/>
        <v>0</v>
      </c>
      <c r="XD228" s="22">
        <f t="shared" si="861"/>
        <v>0</v>
      </c>
      <c r="XE228" s="22">
        <f t="shared" si="862"/>
        <v>3</v>
      </c>
      <c r="XF228" s="22">
        <f t="shared" si="863"/>
        <v>0</v>
      </c>
      <c r="XG228" s="93">
        <f t="shared" si="864"/>
        <v>0</v>
      </c>
    </row>
    <row r="229" spans="1:631" ht="17.100000000000001" customHeight="1" x14ac:dyDescent="0.2">
      <c r="A229" s="101"/>
      <c r="B229" s="27" t="s">
        <v>682</v>
      </c>
      <c r="C229" s="535" t="s">
        <v>683</v>
      </c>
      <c r="D229" s="25" t="s">
        <v>729</v>
      </c>
      <c r="E229" s="535" t="s">
        <v>730</v>
      </c>
      <c r="F229" s="25" t="s">
        <v>735</v>
      </c>
      <c r="G229" s="535" t="s">
        <v>736</v>
      </c>
      <c r="H229" s="25">
        <v>58</v>
      </c>
      <c r="I229" s="28">
        <v>11</v>
      </c>
      <c r="J229" s="17">
        <f t="shared" si="730"/>
        <v>0.87792056074766345</v>
      </c>
      <c r="K229" s="17">
        <f t="shared" si="731"/>
        <v>0.31070594125500672</v>
      </c>
      <c r="L229" s="17">
        <f t="shared" si="732"/>
        <v>1</v>
      </c>
      <c r="M229" s="17">
        <f t="shared" si="733"/>
        <v>0.15064277798925443</v>
      </c>
      <c r="N229" s="17">
        <f t="shared" si="734"/>
        <v>0.3441958171101433</v>
      </c>
      <c r="O229" s="17">
        <f t="shared" si="735"/>
        <v>0.14838117489986649</v>
      </c>
      <c r="P229" s="17">
        <f t="shared" si="736"/>
        <v>0.74209606032457243</v>
      </c>
      <c r="Q229" s="17">
        <f t="shared" si="737"/>
        <v>0.61782753646196431</v>
      </c>
      <c r="R229" s="69">
        <f t="shared" si="738"/>
        <v>0.93945128792085486</v>
      </c>
      <c r="S229" s="422">
        <f t="shared" si="739"/>
        <v>0.5701356840788141</v>
      </c>
      <c r="T229" s="17">
        <f t="shared" si="865"/>
        <v>0.4298643159211859</v>
      </c>
      <c r="U229" s="10">
        <f t="shared" si="740"/>
        <v>93960.172038368735</v>
      </c>
      <c r="V229" s="32">
        <v>5</v>
      </c>
      <c r="W229" s="550">
        <f t="shared" si="741"/>
        <v>0</v>
      </c>
      <c r="X229" s="550">
        <f t="shared" si="742"/>
        <v>0.45902457296770294</v>
      </c>
      <c r="Y229" s="550">
        <f t="shared" si="743"/>
        <v>0.54097542703229706</v>
      </c>
      <c r="Z229" s="551">
        <f t="shared" si="744"/>
        <v>118246.94981614653</v>
      </c>
      <c r="AA229" s="426">
        <f t="shared" si="745"/>
        <v>0.10316541693925821</v>
      </c>
      <c r="AB229" s="59">
        <f t="shared" si="746"/>
        <v>0.95642773266397851</v>
      </c>
      <c r="AC229" s="59">
        <f t="shared" si="747"/>
        <v>0.13868326690161437</v>
      </c>
      <c r="AD229" s="59">
        <f t="shared" si="748"/>
        <v>0.3441958171101433</v>
      </c>
      <c r="AE229" s="59">
        <f t="shared" si="749"/>
        <v>0.38217246353803569</v>
      </c>
      <c r="AF229" s="59">
        <f t="shared" si="750"/>
        <v>0.4346128170894526</v>
      </c>
      <c r="AG229" s="59">
        <f t="shared" si="751"/>
        <v>0.50388851802403201</v>
      </c>
      <c r="AH229" s="59">
        <f t="shared" si="752"/>
        <v>0.14838117489986649</v>
      </c>
      <c r="AI229" s="59">
        <f t="shared" si="753"/>
        <v>0.8386515353805073</v>
      </c>
      <c r="AJ229" s="59">
        <f t="shared" si="754"/>
        <v>0.91718958611481971</v>
      </c>
      <c r="AK229" s="59">
        <f t="shared" si="755"/>
        <v>0.25790393967542757</v>
      </c>
      <c r="AL229" s="35">
        <f t="shared" si="756"/>
        <v>1</v>
      </c>
      <c r="AM229" s="27">
        <v>218581</v>
      </c>
      <c r="AN229" s="25">
        <v>102303</v>
      </c>
      <c r="AO229" s="25">
        <v>116278</v>
      </c>
      <c r="AP229" s="17">
        <f t="shared" si="757"/>
        <v>4.2454245019539491E-3</v>
      </c>
      <c r="AQ229" s="63">
        <v>87.981389428782748</v>
      </c>
      <c r="AR229" s="58">
        <v>1538.3241989000001</v>
      </c>
      <c r="AS229" s="24">
        <f t="shared" si="758"/>
        <v>142.09033450575592</v>
      </c>
      <c r="AT229" s="17">
        <f t="shared" si="876"/>
        <v>0.12271064270357959</v>
      </c>
      <c r="AU229" s="25">
        <v>215552</v>
      </c>
      <c r="AV229" s="25">
        <v>99799</v>
      </c>
      <c r="AW229" s="25">
        <v>115753</v>
      </c>
      <c r="AX229" s="25">
        <v>3029</v>
      </c>
      <c r="AY229" s="25">
        <v>2504</v>
      </c>
      <c r="AZ229" s="18">
        <v>525</v>
      </c>
      <c r="BA229" s="25">
        <v>22550</v>
      </c>
      <c r="BB229" s="25">
        <v>10120</v>
      </c>
      <c r="BC229" s="25">
        <v>12430</v>
      </c>
      <c r="BD229" s="63">
        <v>81.415929203539832</v>
      </c>
      <c r="BE229" s="25">
        <v>196031</v>
      </c>
      <c r="BF229" s="25">
        <v>92183</v>
      </c>
      <c r="BG229" s="25">
        <v>103848</v>
      </c>
      <c r="BH229" s="63">
        <v>88.767236730606271</v>
      </c>
      <c r="BI229" s="17">
        <v>0.10316541693925821</v>
      </c>
      <c r="BJ229" s="25">
        <v>55368</v>
      </c>
      <c r="BK229" s="25">
        <v>144877</v>
      </c>
      <c r="BL229" s="25">
        <v>18336</v>
      </c>
      <c r="BM229" s="17">
        <v>0.50873499589306792</v>
      </c>
      <c r="BN229" s="10">
        <f t="shared" si="759"/>
        <v>107381.19586269732</v>
      </c>
      <c r="BO229" s="29">
        <v>0.38217246353803569</v>
      </c>
      <c r="BP229" s="30">
        <f t="shared" si="760"/>
        <v>0.61782753646196431</v>
      </c>
      <c r="BQ229" s="31">
        <v>12.65625323550322</v>
      </c>
      <c r="BR229" s="25">
        <v>163213</v>
      </c>
      <c r="BS229" s="25">
        <v>38678</v>
      </c>
      <c r="BT229" s="25">
        <v>104961</v>
      </c>
      <c r="BU229" s="25">
        <v>14763</v>
      </c>
      <c r="BV229" s="25">
        <v>3652</v>
      </c>
      <c r="BW229" s="18">
        <v>1159</v>
      </c>
      <c r="BX229" s="25">
        <v>59920</v>
      </c>
      <c r="BY229" s="25">
        <v>46301</v>
      </c>
      <c r="BZ229" s="25">
        <v>13619</v>
      </c>
      <c r="CA229" s="59">
        <v>0.22728638184245661</v>
      </c>
      <c r="CB229" s="25">
        <v>215552</v>
      </c>
      <c r="CC229" s="25">
        <v>3029</v>
      </c>
      <c r="CD229" s="17">
        <f t="shared" si="761"/>
        <v>1.405229364608076E-2</v>
      </c>
      <c r="CE229" s="25">
        <v>4426</v>
      </c>
      <c r="CF229" s="25">
        <v>11236</v>
      </c>
      <c r="CG229" s="25">
        <v>15484</v>
      </c>
      <c r="CH229" s="25">
        <v>13437</v>
      </c>
      <c r="CI229" s="25">
        <v>8235</v>
      </c>
      <c r="CJ229" s="25">
        <v>4152</v>
      </c>
      <c r="CK229" s="25">
        <v>1857</v>
      </c>
      <c r="CL229" s="18">
        <v>738</v>
      </c>
      <c r="CM229" s="18">
        <v>355</v>
      </c>
      <c r="CN229" s="26">
        <v>3.5973297730307077</v>
      </c>
      <c r="CO229" s="27">
        <v>59920</v>
      </c>
      <c r="CP229" s="34">
        <f t="shared" si="762"/>
        <v>3.6478805073431242</v>
      </c>
      <c r="CQ229" s="25">
        <v>85</v>
      </c>
      <c r="CR229" s="25">
        <v>1043</v>
      </c>
      <c r="CS229" s="25">
        <v>2276</v>
      </c>
      <c r="CT229" s="25">
        <v>33805</v>
      </c>
      <c r="CU229" s="25">
        <v>20754</v>
      </c>
      <c r="CV229" s="25">
        <v>1124</v>
      </c>
      <c r="CW229" s="18">
        <v>713</v>
      </c>
      <c r="CX229" s="18">
        <v>120</v>
      </c>
      <c r="CY229" s="25">
        <v>59920</v>
      </c>
      <c r="CZ229" s="25">
        <v>57578</v>
      </c>
      <c r="DA229" s="18">
        <v>504</v>
      </c>
      <c r="DB229" s="18">
        <v>915</v>
      </c>
      <c r="DC229" s="18">
        <v>825</v>
      </c>
      <c r="DD229" s="18">
        <v>43</v>
      </c>
      <c r="DE229" s="18">
        <v>55</v>
      </c>
      <c r="DF229" s="25">
        <v>59920</v>
      </c>
      <c r="DG229" s="25">
        <v>25794</v>
      </c>
      <c r="DH229" s="18">
        <v>201</v>
      </c>
      <c r="DI229" s="18">
        <v>47</v>
      </c>
      <c r="DJ229" s="25">
        <v>33624</v>
      </c>
      <c r="DK229" s="18">
        <v>167</v>
      </c>
      <c r="DL229" s="18">
        <v>87</v>
      </c>
      <c r="DM229" s="25">
        <f t="shared" si="763"/>
        <v>93512.587449933242</v>
      </c>
      <c r="DN229" s="17">
        <f t="shared" si="764"/>
        <v>0.56114819759679568</v>
      </c>
      <c r="DO229" s="17">
        <f t="shared" si="765"/>
        <v>2.7870493991989319E-3</v>
      </c>
      <c r="DP229" s="23">
        <f t="shared" si="766"/>
        <v>0.4346128170894526</v>
      </c>
      <c r="DQ229" s="23">
        <f t="shared" si="767"/>
        <v>0.56538718291054746</v>
      </c>
      <c r="DR229" s="25">
        <v>59920</v>
      </c>
      <c r="DS229" s="25">
        <v>1794</v>
      </c>
      <c r="DT229" s="25">
        <v>41313</v>
      </c>
      <c r="DU229" s="18">
        <v>49</v>
      </c>
      <c r="DV229" s="25">
        <v>13407</v>
      </c>
      <c r="DW229" s="18">
        <v>62</v>
      </c>
      <c r="DX229" s="25">
        <v>2843</v>
      </c>
      <c r="DY229" s="18">
        <v>452</v>
      </c>
      <c r="DZ229" s="17">
        <f t="shared" si="768"/>
        <v>0.94397530040053401</v>
      </c>
      <c r="EA229" s="17">
        <f t="shared" si="769"/>
        <v>5.6024699599465988E-2</v>
      </c>
      <c r="EB229" s="25">
        <v>59920</v>
      </c>
      <c r="EC229" s="25">
        <v>29721</v>
      </c>
      <c r="ED229" s="18">
        <v>472</v>
      </c>
      <c r="EE229" s="25">
        <v>27861</v>
      </c>
      <c r="EF229" s="17">
        <f t="shared" si="869"/>
        <v>0.46496995994659546</v>
      </c>
      <c r="EG229" s="25">
        <v>1534</v>
      </c>
      <c r="EH229" s="18">
        <v>332</v>
      </c>
      <c r="EI229" s="17">
        <f t="shared" si="770"/>
        <v>0.50388851802403201</v>
      </c>
      <c r="EJ229" s="17">
        <f t="shared" si="771"/>
        <v>2.5600801068090789E-2</v>
      </c>
      <c r="EK229" s="69">
        <f t="shared" si="772"/>
        <v>0.31070594125500672</v>
      </c>
      <c r="EL229" s="27">
        <v>160951</v>
      </c>
      <c r="EM229" s="25">
        <v>153938</v>
      </c>
      <c r="EN229" s="25">
        <v>7013</v>
      </c>
      <c r="EO229" s="59">
        <v>0.95642773266397851</v>
      </c>
      <c r="EP229" s="25">
        <v>72708</v>
      </c>
      <c r="EQ229" s="25">
        <v>71038</v>
      </c>
      <c r="ER229" s="25">
        <v>1670</v>
      </c>
      <c r="ES229" s="59">
        <v>0.97703141332453103</v>
      </c>
      <c r="ET229" s="25">
        <v>88243</v>
      </c>
      <c r="EU229" s="25">
        <v>82900</v>
      </c>
      <c r="EV229" s="25">
        <v>5343</v>
      </c>
      <c r="EW229" s="59">
        <v>0.93945128792085486</v>
      </c>
      <c r="EX229" s="25">
        <v>17155</v>
      </c>
      <c r="EY229" s="25">
        <v>16759</v>
      </c>
      <c r="EZ229" s="25">
        <v>396</v>
      </c>
      <c r="FA229" s="59">
        <v>0.9769163509180997</v>
      </c>
      <c r="FB229" s="25">
        <v>143796</v>
      </c>
      <c r="FC229" s="25">
        <v>137179</v>
      </c>
      <c r="FD229" s="25">
        <v>6617</v>
      </c>
      <c r="FE229" s="59">
        <v>0.95398342095746758</v>
      </c>
      <c r="FF229" s="25">
        <v>86271</v>
      </c>
      <c r="FG229" s="25">
        <v>31399</v>
      </c>
      <c r="FH229" s="25">
        <v>50130</v>
      </c>
      <c r="FI229" s="25">
        <v>4742</v>
      </c>
      <c r="FJ229" s="23">
        <f t="shared" si="773"/>
        <v>5.4966327039213642E-2</v>
      </c>
      <c r="FK229" s="23">
        <f t="shared" si="774"/>
        <v>0.58107591195187258</v>
      </c>
      <c r="FL229" s="36">
        <f t="shared" si="775"/>
        <v>6.621467735132855</v>
      </c>
      <c r="FM229" s="25">
        <v>41487</v>
      </c>
      <c r="FN229" s="25">
        <v>15307</v>
      </c>
      <c r="FO229" s="17">
        <f t="shared" si="776"/>
        <v>0.36895895099669779</v>
      </c>
      <c r="FP229" s="25">
        <v>23859</v>
      </c>
      <c r="FQ229" s="17">
        <f t="shared" si="777"/>
        <v>0.57509581314628677</v>
      </c>
      <c r="FR229" s="25">
        <v>2321</v>
      </c>
      <c r="FS229" s="17">
        <f t="shared" si="778"/>
        <v>5.5945235857015448E-2</v>
      </c>
      <c r="FT229" s="25">
        <v>44784</v>
      </c>
      <c r="FU229" s="25">
        <v>16092</v>
      </c>
      <c r="FV229" s="25">
        <v>26271</v>
      </c>
      <c r="FW229" s="17">
        <f t="shared" si="779"/>
        <v>5.4059485530546625E-2</v>
      </c>
      <c r="FX229" s="17">
        <f t="shared" si="780"/>
        <v>0.58661575562700963</v>
      </c>
      <c r="FY229" s="25">
        <v>2421</v>
      </c>
      <c r="FZ229" s="25">
        <v>129958</v>
      </c>
      <c r="GA229" s="25">
        <v>18023</v>
      </c>
      <c r="GB229" s="25">
        <v>67204</v>
      </c>
      <c r="GC229" s="25">
        <v>22826</v>
      </c>
      <c r="GD229" s="25">
        <v>10043</v>
      </c>
      <c r="GE229" s="18">
        <v>215</v>
      </c>
      <c r="GF229" s="25">
        <v>6387</v>
      </c>
      <c r="GG229" s="18">
        <v>186</v>
      </c>
      <c r="GH229" s="18">
        <v>100</v>
      </c>
      <c r="GI229" s="25">
        <v>4974</v>
      </c>
      <c r="GJ229" s="10">
        <f t="shared" si="781"/>
        <v>18023</v>
      </c>
      <c r="GK229" s="10">
        <f t="shared" si="870"/>
        <v>111935</v>
      </c>
      <c r="GL229" s="10">
        <f t="shared" si="871"/>
        <v>44731</v>
      </c>
      <c r="GM229" s="10">
        <f t="shared" si="782"/>
        <v>85227</v>
      </c>
      <c r="GN229" s="10">
        <f t="shared" si="872"/>
        <v>21905</v>
      </c>
      <c r="GO229" s="17">
        <f t="shared" si="783"/>
        <v>0.13868326690161437</v>
      </c>
      <c r="GP229" s="17">
        <f t="shared" si="873"/>
        <v>0.86131673309838563</v>
      </c>
      <c r="GQ229" s="17">
        <f t="shared" si="874"/>
        <v>0.3441958171101433</v>
      </c>
      <c r="GR229" s="17">
        <f t="shared" si="875"/>
        <v>0.16855445605503316</v>
      </c>
      <c r="GS229" s="17">
        <f t="shared" si="784"/>
        <v>0.60275627510426444</v>
      </c>
      <c r="GT229" s="25">
        <v>58400</v>
      </c>
      <c r="GU229" s="25">
        <v>7052</v>
      </c>
      <c r="GV229" s="25">
        <v>27476</v>
      </c>
      <c r="GW229" s="25">
        <v>12977</v>
      </c>
      <c r="GX229" s="25">
        <v>5717</v>
      </c>
      <c r="GY229" s="18">
        <v>140</v>
      </c>
      <c r="GZ229" s="25">
        <v>2578</v>
      </c>
      <c r="HA229" s="18">
        <v>58</v>
      </c>
      <c r="HB229" s="18">
        <v>71</v>
      </c>
      <c r="HC229" s="25">
        <v>2331</v>
      </c>
      <c r="HD229" s="23">
        <f t="shared" si="785"/>
        <v>0.12075342465753425</v>
      </c>
      <c r="HE229" s="23">
        <f t="shared" si="786"/>
        <v>0.87924657534246575</v>
      </c>
      <c r="HF229" s="23">
        <f t="shared" si="787"/>
        <v>0.40876712328767123</v>
      </c>
      <c r="HG229" s="23">
        <f t="shared" si="788"/>
        <v>0.18655821917808219</v>
      </c>
      <c r="HH229" s="25">
        <v>71558</v>
      </c>
      <c r="HI229" s="25">
        <v>10971</v>
      </c>
      <c r="HJ229" s="25">
        <v>39728</v>
      </c>
      <c r="HK229" s="25">
        <v>9849</v>
      </c>
      <c r="HL229" s="25">
        <v>4326</v>
      </c>
      <c r="HM229" s="18">
        <v>75</v>
      </c>
      <c r="HN229" s="25">
        <v>3809</v>
      </c>
      <c r="HO229" s="18">
        <v>128</v>
      </c>
      <c r="HP229" s="18">
        <v>29</v>
      </c>
      <c r="HQ229" s="25">
        <v>2643</v>
      </c>
      <c r="HR229" s="23">
        <f t="shared" si="789"/>
        <v>0.15331619106179603</v>
      </c>
      <c r="HS229" s="23">
        <f t="shared" si="790"/>
        <v>0.84668380893820394</v>
      </c>
      <c r="HT229" s="80">
        <f t="shared" si="791"/>
        <v>0.29149780597557229</v>
      </c>
      <c r="HU229" s="27">
        <v>183010</v>
      </c>
      <c r="HV229" s="25">
        <v>3924</v>
      </c>
      <c r="HW229" s="25">
        <v>43927</v>
      </c>
      <c r="HX229" s="25">
        <v>9601</v>
      </c>
      <c r="HY229" s="25">
        <v>40536</v>
      </c>
      <c r="HZ229" s="25">
        <v>16607</v>
      </c>
      <c r="IA229" s="25">
        <v>3150</v>
      </c>
      <c r="IB229" s="18">
        <v>306</v>
      </c>
      <c r="IC229" s="25">
        <v>20008</v>
      </c>
      <c r="ID229" s="25">
        <v>28744</v>
      </c>
      <c r="IE229" s="25">
        <v>10880</v>
      </c>
      <c r="IF229" s="18">
        <v>1883</v>
      </c>
      <c r="IG229" s="25">
        <v>3444</v>
      </c>
      <c r="IH229" s="17">
        <f t="shared" si="792"/>
        <v>0.24780613081252389</v>
      </c>
      <c r="II229" s="17">
        <f t="shared" si="793"/>
        <v>9.0743675209004976E-2</v>
      </c>
      <c r="IJ229" s="30">
        <f t="shared" si="794"/>
        <v>11.020051785391702</v>
      </c>
      <c r="IK229" s="17">
        <f t="shared" si="866"/>
        <v>0.15064277798925443</v>
      </c>
      <c r="IL229" s="25">
        <v>84425</v>
      </c>
      <c r="IM229" s="25">
        <v>2081</v>
      </c>
      <c r="IN229" s="25">
        <v>25520</v>
      </c>
      <c r="IO229" s="25">
        <v>6479</v>
      </c>
      <c r="IP229" s="25">
        <v>24750</v>
      </c>
      <c r="IQ229" s="25">
        <v>5408</v>
      </c>
      <c r="IR229" s="25">
        <v>1794</v>
      </c>
      <c r="IS229" s="18">
        <v>194</v>
      </c>
      <c r="IT229" s="25">
        <v>9674</v>
      </c>
      <c r="IU229" s="25">
        <v>1010</v>
      </c>
      <c r="IV229" s="25">
        <v>4363</v>
      </c>
      <c r="IW229" s="18">
        <v>891</v>
      </c>
      <c r="IX229" s="25">
        <v>2261</v>
      </c>
      <c r="IY229" s="17">
        <f t="shared" si="795"/>
        <v>0.78213799230085879</v>
      </c>
      <c r="IZ229" s="25">
        <v>98585</v>
      </c>
      <c r="JA229" s="25">
        <v>1843</v>
      </c>
      <c r="JB229" s="25">
        <v>18407</v>
      </c>
      <c r="JC229" s="25">
        <v>3122</v>
      </c>
      <c r="JD229" s="25">
        <v>15786</v>
      </c>
      <c r="JE229" s="25">
        <v>11199</v>
      </c>
      <c r="JF229" s="25">
        <v>1356</v>
      </c>
      <c r="JG229" s="18">
        <v>112</v>
      </c>
      <c r="JH229" s="25">
        <v>10334</v>
      </c>
      <c r="JI229" s="25">
        <v>27734</v>
      </c>
      <c r="JJ229" s="25">
        <v>6517</v>
      </c>
      <c r="JK229" s="18">
        <v>992</v>
      </c>
      <c r="JL229" s="25">
        <v>1183</v>
      </c>
      <c r="JM229" s="80">
        <f t="shared" si="796"/>
        <v>0.52455241669625197</v>
      </c>
      <c r="JN229" s="27">
        <v>183010</v>
      </c>
      <c r="JO229" s="25">
        <v>133782</v>
      </c>
      <c r="JP229" s="18">
        <v>72</v>
      </c>
      <c r="JQ229" s="18">
        <v>124</v>
      </c>
      <c r="JR229" s="18">
        <v>762</v>
      </c>
      <c r="JS229" s="18">
        <v>790</v>
      </c>
      <c r="JT229" s="18">
        <v>258</v>
      </c>
      <c r="JU229" s="18">
        <v>4</v>
      </c>
      <c r="JV229" s="18">
        <v>19</v>
      </c>
      <c r="JW229" s="25">
        <v>47199</v>
      </c>
      <c r="JX229" s="17">
        <f t="shared" si="797"/>
        <v>0.25790393967542757</v>
      </c>
      <c r="JY229" s="17">
        <f t="shared" si="798"/>
        <v>0.74209606032457243</v>
      </c>
      <c r="JZ229" s="25">
        <v>19559</v>
      </c>
      <c r="KA229" s="25">
        <v>16492</v>
      </c>
      <c r="KB229" s="18">
        <v>24</v>
      </c>
      <c r="KC229" s="18">
        <v>30</v>
      </c>
      <c r="KD229" s="18">
        <v>16</v>
      </c>
      <c r="KE229" s="18">
        <v>197</v>
      </c>
      <c r="KF229" s="18">
        <v>61</v>
      </c>
      <c r="KG229" s="18">
        <v>2</v>
      </c>
      <c r="KH229" s="18">
        <v>3</v>
      </c>
      <c r="KI229" s="25">
        <v>2734</v>
      </c>
      <c r="KJ229" s="17">
        <f t="shared" si="799"/>
        <v>0.13978219745385756</v>
      </c>
      <c r="KK229" s="25">
        <v>163451</v>
      </c>
      <c r="KL229" s="25">
        <v>117290</v>
      </c>
      <c r="KM229" s="18">
        <v>48</v>
      </c>
      <c r="KN229" s="18">
        <v>94</v>
      </c>
      <c r="KO229" s="18">
        <v>746</v>
      </c>
      <c r="KP229" s="18">
        <v>593</v>
      </c>
      <c r="KQ229" s="18">
        <v>197</v>
      </c>
      <c r="KR229" s="18">
        <v>2</v>
      </c>
      <c r="KS229" s="18">
        <v>16</v>
      </c>
      <c r="KT229" s="25">
        <v>44465</v>
      </c>
      <c r="KU229" s="69">
        <f t="shared" si="877"/>
        <v>0.2720387149665649</v>
      </c>
      <c r="KV229" s="27">
        <v>218581</v>
      </c>
      <c r="KW229" s="25">
        <v>203357</v>
      </c>
      <c r="KX229" s="25">
        <v>15224</v>
      </c>
      <c r="KY229" s="59">
        <v>6.9649237582406529E-2</v>
      </c>
      <c r="KZ229" s="25">
        <v>8592</v>
      </c>
      <c r="LA229" s="25">
        <v>4811</v>
      </c>
      <c r="LB229" s="25">
        <v>6641</v>
      </c>
      <c r="LC229" s="25">
        <v>6274</v>
      </c>
      <c r="LD229" s="25">
        <v>102303</v>
      </c>
      <c r="LE229" s="25">
        <v>95495</v>
      </c>
      <c r="LF229" s="25">
        <v>6808</v>
      </c>
      <c r="LG229" s="59">
        <v>6.6547413076840367E-2</v>
      </c>
      <c r="LH229" s="25">
        <v>116278</v>
      </c>
      <c r="LI229" s="25">
        <v>107862</v>
      </c>
      <c r="LJ229" s="25">
        <v>8416</v>
      </c>
      <c r="LK229" s="35">
        <v>7.2378265880046103E-2</v>
      </c>
      <c r="LL229" s="27">
        <v>59920</v>
      </c>
      <c r="LM229" s="18">
        <v>222</v>
      </c>
      <c r="LN229" s="25">
        <v>50030</v>
      </c>
      <c r="LO229" s="25">
        <v>2967</v>
      </c>
      <c r="LP229" s="25">
        <v>1225</v>
      </c>
      <c r="LQ229" s="18">
        <v>369</v>
      </c>
      <c r="LR229" s="25">
        <v>5107</v>
      </c>
      <c r="LS229" s="23">
        <f t="shared" si="800"/>
        <v>8.5230307076101464E-2</v>
      </c>
      <c r="LT229" s="23">
        <f t="shared" si="801"/>
        <v>0.91476969292389854</v>
      </c>
      <c r="LU229" s="17">
        <f t="shared" si="802"/>
        <v>0.8386515353805073</v>
      </c>
      <c r="LV229" s="25">
        <v>59920</v>
      </c>
      <c r="LW229" s="18">
        <v>273</v>
      </c>
      <c r="LX229" s="25">
        <v>39924</v>
      </c>
      <c r="LY229" s="25">
        <v>14645</v>
      </c>
      <c r="LZ229" s="18">
        <v>481</v>
      </c>
      <c r="MA229" s="18">
        <v>82</v>
      </c>
      <c r="MB229" s="25">
        <v>3522</v>
      </c>
      <c r="MC229" s="18">
        <v>60</v>
      </c>
      <c r="MD229" s="18">
        <v>116</v>
      </c>
      <c r="ME229" s="18">
        <v>28</v>
      </c>
      <c r="MF229" s="18">
        <v>789</v>
      </c>
      <c r="MG229" s="17">
        <f t="shared" si="803"/>
        <v>6.1148197596795725E-2</v>
      </c>
      <c r="MH229" s="17">
        <f t="shared" si="804"/>
        <v>0.91718958611481971</v>
      </c>
      <c r="MI229" s="25">
        <v>59920</v>
      </c>
      <c r="MJ229" s="18">
        <v>276</v>
      </c>
      <c r="MK229" s="25">
        <v>40571</v>
      </c>
      <c r="ML229" s="25">
        <v>14222</v>
      </c>
      <c r="MM229" s="18">
        <v>483</v>
      </c>
      <c r="MN229" s="18">
        <v>88</v>
      </c>
      <c r="MO229" s="25">
        <v>3393</v>
      </c>
      <c r="MP229" s="18">
        <v>55</v>
      </c>
      <c r="MQ229" s="18">
        <v>6</v>
      </c>
      <c r="MR229" s="18">
        <v>27</v>
      </c>
      <c r="MS229" s="18">
        <v>799</v>
      </c>
      <c r="MT229" s="17">
        <f t="shared" si="805"/>
        <v>0.92006008010680906</v>
      </c>
      <c r="MU229" s="69">
        <f t="shared" si="806"/>
        <v>0.87792056074766345</v>
      </c>
      <c r="MV229" s="27">
        <v>59920</v>
      </c>
      <c r="MW229" s="25">
        <v>8891</v>
      </c>
      <c r="MX229" s="25">
        <v>2360</v>
      </c>
      <c r="MY229" s="25">
        <v>24539</v>
      </c>
      <c r="MZ229" s="25">
        <v>14974</v>
      </c>
      <c r="NA229" s="25">
        <v>6261</v>
      </c>
      <c r="NB229" s="18">
        <v>168</v>
      </c>
      <c r="NC229" s="25">
        <v>2274</v>
      </c>
      <c r="ND229" s="18">
        <v>453</v>
      </c>
      <c r="NE229" s="17">
        <f t="shared" si="807"/>
        <v>0.14838117489986649</v>
      </c>
      <c r="NF229" s="10">
        <f t="shared" si="808"/>
        <v>31983.859012016022</v>
      </c>
      <c r="NG229" s="17">
        <f t="shared" si="809"/>
        <v>0.2908210947930574</v>
      </c>
      <c r="NH229" s="25">
        <v>59920</v>
      </c>
      <c r="NI229" s="25">
        <v>2086</v>
      </c>
      <c r="NJ229" s="18">
        <v>564</v>
      </c>
      <c r="NK229" s="18">
        <v>36</v>
      </c>
      <c r="NL229" s="18">
        <v>33</v>
      </c>
      <c r="NM229" s="25">
        <v>55356</v>
      </c>
      <c r="NN229" s="25">
        <v>1549</v>
      </c>
      <c r="NO229" s="18">
        <v>91</v>
      </c>
      <c r="NP229" s="18">
        <v>3</v>
      </c>
      <c r="NQ229" s="32">
        <v>202</v>
      </c>
      <c r="NR229" s="27">
        <v>59920</v>
      </c>
      <c r="NS229" s="37">
        <f t="shared" si="810"/>
        <v>1.0408044058744994</v>
      </c>
      <c r="NT229" s="37">
        <f t="shared" si="811"/>
        <v>0.28084714541603872</v>
      </c>
      <c r="NU229" s="37">
        <f t="shared" si="812"/>
        <v>0.96079531788663508</v>
      </c>
      <c r="NV229" s="17">
        <f t="shared" si="813"/>
        <v>0.19510027373412281</v>
      </c>
      <c r="NW229" s="10">
        <f t="shared" si="814"/>
        <v>33748</v>
      </c>
      <c r="NX229" s="17">
        <f t="shared" si="815"/>
        <v>0.56321762349799731</v>
      </c>
      <c r="NY229" s="19">
        <f t="shared" si="816"/>
        <v>0.60819261475247344</v>
      </c>
      <c r="NZ229" s="25">
        <v>26172</v>
      </c>
      <c r="OA229" s="25">
        <v>22917</v>
      </c>
      <c r="OB229" s="25">
        <v>2003</v>
      </c>
      <c r="OC229" s="25">
        <v>9345</v>
      </c>
      <c r="OD229" s="18">
        <v>472</v>
      </c>
      <c r="OE229" s="25">
        <v>1456</v>
      </c>
      <c r="OF229" s="17">
        <f t="shared" si="817"/>
        <v>0.15595794392523366</v>
      </c>
      <c r="OG229" s="17">
        <f t="shared" si="818"/>
        <v>0.43678237650200269</v>
      </c>
      <c r="OH229" s="17">
        <f t="shared" si="819"/>
        <v>0.38245994659546062</v>
      </c>
      <c r="OI229" s="69">
        <f t="shared" si="820"/>
        <v>2.4299065420560748E-2</v>
      </c>
      <c r="OJ229" s="27">
        <v>59920</v>
      </c>
      <c r="OK229" s="18">
        <v>321</v>
      </c>
      <c r="OL229" s="25">
        <v>18908</v>
      </c>
      <c r="OM229" s="25">
        <v>38410</v>
      </c>
      <c r="ON229" s="18">
        <v>682</v>
      </c>
      <c r="OO229" s="25">
        <v>1396</v>
      </c>
      <c r="OP229" s="18">
        <v>459</v>
      </c>
      <c r="OQ229" s="25">
        <v>19204</v>
      </c>
      <c r="OR229" s="69">
        <f t="shared" si="821"/>
        <v>0.33995327102803741</v>
      </c>
      <c r="OS229" s="22">
        <v>127412</v>
      </c>
      <c r="OT229" s="22">
        <v>98023</v>
      </c>
      <c r="OU229" s="38">
        <f t="shared" si="878"/>
        <v>0.44852957999112303</v>
      </c>
      <c r="OV229" s="39">
        <v>0.75395631637472826</v>
      </c>
      <c r="OW229" s="22">
        <v>7390506</v>
      </c>
      <c r="OX229" s="36">
        <f t="shared" si="879"/>
        <v>302404724.50800002</v>
      </c>
      <c r="OY229" s="36">
        <f t="shared" si="880"/>
        <v>6641487.7216859227</v>
      </c>
      <c r="OZ229" s="22">
        <v>2365</v>
      </c>
      <c r="PA229" s="22">
        <v>2365</v>
      </c>
      <c r="PB229" s="38">
        <f t="shared" si="881"/>
        <v>1.0821668962172204E-2</v>
      </c>
      <c r="PC229" s="39">
        <v>0.85099788583509506</v>
      </c>
      <c r="PD229" s="22">
        <v>201261</v>
      </c>
      <c r="PE229" s="40">
        <f t="shared" si="822"/>
        <v>8235197.5980000002</v>
      </c>
      <c r="PF229" s="36">
        <f t="shared" si="823"/>
        <v>726426.01323324093</v>
      </c>
      <c r="PG229" s="22">
        <v>9380</v>
      </c>
      <c r="PH229" s="22">
        <v>9380</v>
      </c>
      <c r="PI229" s="38">
        <f t="shared" si="882"/>
        <v>4.2920615164978977E-2</v>
      </c>
      <c r="PJ229" s="39">
        <v>0.12105970149253732</v>
      </c>
      <c r="PK229" s="22">
        <v>113554</v>
      </c>
      <c r="PL229" s="41">
        <f t="shared" si="824"/>
        <v>4646402.5719999997</v>
      </c>
      <c r="PM229" s="36">
        <f t="shared" si="825"/>
        <v>766783.3512069768</v>
      </c>
      <c r="PN229" s="22">
        <v>26387</v>
      </c>
      <c r="PO229" s="22">
        <v>26387</v>
      </c>
      <c r="PP229" s="38">
        <f t="shared" si="883"/>
        <v>0.12074054076314501</v>
      </c>
      <c r="PQ229" s="39">
        <v>0.64355553871224469</v>
      </c>
      <c r="PR229" s="22">
        <v>1698150</v>
      </c>
      <c r="PS229" s="41">
        <f t="shared" si="826"/>
        <v>69484901.700000003</v>
      </c>
      <c r="PT229" s="36">
        <f t="shared" si="827"/>
        <v>3459819.914611198</v>
      </c>
      <c r="PU229" s="22">
        <v>1120</v>
      </c>
      <c r="PV229" s="22">
        <v>1120</v>
      </c>
      <c r="PW229" s="38">
        <f t="shared" si="884"/>
        <v>5.1248495719377878E-3</v>
      </c>
      <c r="PX229" s="39">
        <v>8.5500000000000007E-2</v>
      </c>
      <c r="PY229" s="22">
        <v>9576</v>
      </c>
      <c r="PZ229" s="36">
        <f t="shared" si="828"/>
        <v>170874.72936605895</v>
      </c>
      <c r="QA229" s="22"/>
      <c r="QB229" s="22"/>
      <c r="QC229" s="39">
        <v>0</v>
      </c>
      <c r="QD229" s="22"/>
      <c r="QE229" s="22">
        <f t="shared" si="829"/>
        <v>0</v>
      </c>
      <c r="QF229" s="22"/>
      <c r="QG229" s="22">
        <v>110</v>
      </c>
      <c r="QH229" s="22">
        <v>110</v>
      </c>
      <c r="QI229" s="38">
        <f t="shared" si="885"/>
        <v>5.0333344010103278E-4</v>
      </c>
      <c r="QJ229" s="39">
        <v>0.23499999999999999</v>
      </c>
      <c r="QK229" s="22">
        <v>2585</v>
      </c>
      <c r="QL229" s="42">
        <f t="shared" si="830"/>
        <v>58.543199999999999</v>
      </c>
      <c r="QM229" s="22">
        <f t="shared" si="886"/>
        <v>81158</v>
      </c>
      <c r="QN229" s="22">
        <v>1920</v>
      </c>
      <c r="QO229" s="22">
        <v>1920</v>
      </c>
      <c r="QP229" s="38">
        <f t="shared" si="887"/>
        <v>8.7854564090362082E-3</v>
      </c>
      <c r="QQ229" s="39">
        <v>0.182</v>
      </c>
      <c r="QR229" s="22">
        <v>34944</v>
      </c>
      <c r="QS229" s="36">
        <f t="shared" si="831"/>
        <v>451435.62453208154</v>
      </c>
      <c r="QT229" s="22">
        <v>1110</v>
      </c>
      <c r="QU229" s="22">
        <v>1110</v>
      </c>
      <c r="QV229" s="38">
        <f t="shared" si="888"/>
        <v>5.0790919864740578E-3</v>
      </c>
      <c r="QW229" s="39">
        <v>0.16300000000000001</v>
      </c>
      <c r="QX229" s="22">
        <v>18093</v>
      </c>
      <c r="QY229" s="36">
        <f t="shared" si="832"/>
        <v>260986.22043260961</v>
      </c>
      <c r="QZ229" s="22">
        <v>78128</v>
      </c>
      <c r="RA229" s="22">
        <v>78128</v>
      </c>
      <c r="RB229" s="38">
        <f t="shared" si="889"/>
        <v>0.35749486371103167</v>
      </c>
      <c r="RC229" s="39">
        <v>0.18</v>
      </c>
      <c r="RD229" s="22">
        <v>1406304</v>
      </c>
      <c r="RE229" s="36">
        <f t="shared" si="833"/>
        <v>8441826.7538091093</v>
      </c>
      <c r="RF229" s="10">
        <f t="shared" si="890"/>
        <v>247932</v>
      </c>
      <c r="RG229" s="10">
        <f t="shared" si="891"/>
        <v>218543</v>
      </c>
      <c r="RH229" s="17">
        <f t="shared" si="892"/>
        <v>0.2810795446507004</v>
      </c>
      <c r="RI229" s="17">
        <f t="shared" si="893"/>
        <v>6.4217547516924236E-3</v>
      </c>
      <c r="RJ229" s="17">
        <f t="shared" si="894"/>
        <v>0.31747530221626291</v>
      </c>
      <c r="RK229" s="17">
        <f t="shared" si="895"/>
        <v>3.472449664191133E-2</v>
      </c>
      <c r="RL229" s="17">
        <f t="shared" si="896"/>
        <v>0.16538574172447729</v>
      </c>
      <c r="RM229" s="17">
        <f t="shared" si="897"/>
        <v>8.1681256700179335E-3</v>
      </c>
      <c r="RN229" s="17">
        <f t="shared" si="898"/>
        <v>2.1579451372248971E-2</v>
      </c>
      <c r="RO229" s="17">
        <f t="shared" si="899"/>
        <v>1.2475620324581436E-2</v>
      </c>
      <c r="RP229" s="17">
        <f t="shared" si="900"/>
        <v>0.40353481211323422</v>
      </c>
      <c r="RQ229" s="17">
        <f t="shared" si="901"/>
        <v>2.7984724043108092E-6</v>
      </c>
      <c r="RR229" s="36">
        <f t="shared" si="902"/>
        <v>20919698.872077197</v>
      </c>
      <c r="RS229" s="36">
        <f t="shared" si="903"/>
        <v>95.706849506943414</v>
      </c>
      <c r="RT229" s="10">
        <f t="shared" si="904"/>
        <v>29389</v>
      </c>
      <c r="RU229" s="17">
        <f t="shared" si="905"/>
        <v>0.11853653421099333</v>
      </c>
      <c r="RV229" s="37">
        <f t="shared" si="906"/>
        <v>0.88161673362050885</v>
      </c>
      <c r="RW229" s="36">
        <f t="shared" si="907"/>
        <v>0.99982615140382747</v>
      </c>
      <c r="RX229" s="85">
        <v>-1.913683</v>
      </c>
      <c r="RY229" s="93">
        <v>96</v>
      </c>
      <c r="RZ229" s="43" t="b">
        <v>0</v>
      </c>
      <c r="SA229" s="18" t="b">
        <v>0</v>
      </c>
      <c r="SB229" s="18" t="b">
        <v>0</v>
      </c>
      <c r="SC229" s="18" t="b">
        <v>0</v>
      </c>
      <c r="SD229" s="18" t="b">
        <v>0</v>
      </c>
      <c r="SE229" s="32" t="b">
        <v>1</v>
      </c>
      <c r="SF229" s="43" t="b">
        <v>0</v>
      </c>
      <c r="SG229" s="18" t="b">
        <v>0</v>
      </c>
      <c r="SH229" s="18"/>
      <c r="SI229" s="18"/>
      <c r="SJ229" s="18"/>
      <c r="SK229" s="18"/>
      <c r="SL229" s="18"/>
      <c r="SM229" s="18"/>
      <c r="SN229" s="18"/>
      <c r="SO229" s="18"/>
      <c r="SP229" s="18"/>
      <c r="SQ229" s="17">
        <f t="shared" si="834"/>
        <v>0</v>
      </c>
      <c r="SR229" s="17">
        <f t="shared" si="835"/>
        <v>0</v>
      </c>
      <c r="SS229" s="17">
        <f t="shared" si="836"/>
        <v>0</v>
      </c>
      <c r="ST229" s="17">
        <f t="shared" si="837"/>
        <v>0</v>
      </c>
      <c r="SU229" s="17">
        <f t="shared" si="838"/>
        <v>0</v>
      </c>
      <c r="SV229" s="17">
        <f t="shared" si="868"/>
        <v>0</v>
      </c>
      <c r="SW229" s="17">
        <f t="shared" si="839"/>
        <v>0</v>
      </c>
      <c r="SX229" s="17">
        <f t="shared" si="840"/>
        <v>0</v>
      </c>
      <c r="SY229" s="17">
        <f t="shared" si="841"/>
        <v>0</v>
      </c>
      <c r="SZ229" s="17">
        <f t="shared" si="842"/>
        <v>0</v>
      </c>
      <c r="TA229" s="17">
        <f t="shared" si="843"/>
        <v>0</v>
      </c>
      <c r="TB229" s="24">
        <f t="shared" si="844"/>
        <v>620</v>
      </c>
      <c r="TC229" s="69">
        <f t="shared" si="845"/>
        <v>1</v>
      </c>
      <c r="TD229" s="17">
        <f t="shared" si="867"/>
        <v>2.6014568158168575E-6</v>
      </c>
      <c r="TE229" s="95">
        <v>1</v>
      </c>
      <c r="TF229" s="71"/>
      <c r="TG229" s="71"/>
      <c r="TH229" s="71">
        <v>1</v>
      </c>
      <c r="TI229" s="71"/>
      <c r="TJ229" s="71"/>
      <c r="TK229" s="71">
        <v>11</v>
      </c>
      <c r="TL229" s="71"/>
      <c r="TM229" s="71">
        <v>1</v>
      </c>
      <c r="TN229" s="71"/>
      <c r="TO229" s="71">
        <v>1</v>
      </c>
      <c r="TP229" s="71"/>
      <c r="TQ229" s="71"/>
      <c r="TR229" s="72"/>
      <c r="TS229" s="72"/>
      <c r="TT229" s="72"/>
      <c r="TU229" s="72"/>
      <c r="TV229" s="72">
        <v>3</v>
      </c>
      <c r="TW229" s="72"/>
      <c r="TX229" s="72"/>
      <c r="TY229" s="72">
        <v>1</v>
      </c>
      <c r="TZ229" s="72">
        <v>527</v>
      </c>
      <c r="UA229" s="72"/>
      <c r="UB229" s="72"/>
      <c r="UC229" s="72"/>
      <c r="UD229" s="72"/>
      <c r="UE229" s="72"/>
      <c r="UF229" s="72"/>
      <c r="UG229" s="72">
        <v>2</v>
      </c>
      <c r="UH229" s="72"/>
      <c r="UI229" s="72"/>
      <c r="UJ229" s="73">
        <v>78</v>
      </c>
      <c r="UK229" s="73"/>
      <c r="UL229" s="73"/>
      <c r="UM229" s="73"/>
      <c r="UN229" s="73">
        <v>15</v>
      </c>
      <c r="UO229" s="73"/>
      <c r="UP229" s="73"/>
      <c r="UQ229" s="73">
        <v>1</v>
      </c>
      <c r="UR229" s="73">
        <v>10</v>
      </c>
      <c r="US229" s="73">
        <v>2</v>
      </c>
      <c r="UT229" s="73"/>
      <c r="UU229" s="73"/>
      <c r="UV229" s="73"/>
      <c r="UW229" s="73"/>
      <c r="UX229" s="73"/>
      <c r="UY229" s="73">
        <v>1</v>
      </c>
      <c r="UZ229" s="73"/>
      <c r="VA229" s="73"/>
      <c r="VB229" s="73">
        <v>183</v>
      </c>
      <c r="VC229" s="73"/>
      <c r="VD229" s="73"/>
      <c r="VE229" s="73"/>
      <c r="VF229" s="73">
        <v>12</v>
      </c>
      <c r="VG229" s="73"/>
      <c r="VH229" s="73"/>
      <c r="VI229" s="73">
        <v>1</v>
      </c>
      <c r="VJ229" s="73">
        <v>10</v>
      </c>
      <c r="VK229" s="73">
        <v>2</v>
      </c>
      <c r="VL229" s="73"/>
      <c r="VM229" s="73"/>
      <c r="VN229" s="73"/>
      <c r="VO229" s="73"/>
      <c r="VP229" s="73">
        <v>1</v>
      </c>
      <c r="VQ229" s="73"/>
      <c r="VR229" s="73"/>
      <c r="VS229" s="73">
        <v>110</v>
      </c>
      <c r="VT229" s="73"/>
      <c r="VU229" s="73"/>
      <c r="VV229" s="73"/>
      <c r="VW229" s="73">
        <v>4</v>
      </c>
      <c r="VX229" s="73"/>
      <c r="VY229" s="73"/>
      <c r="VZ229" s="73">
        <v>6</v>
      </c>
      <c r="WA229" s="73">
        <v>2</v>
      </c>
      <c r="WB229" s="73"/>
      <c r="WC229" s="73"/>
      <c r="WD229" s="73"/>
      <c r="WE229" s="73"/>
      <c r="WF229" s="73"/>
      <c r="WG229" s="73"/>
      <c r="WH229" s="73"/>
      <c r="WI229" s="73"/>
      <c r="WJ229" s="73">
        <v>1</v>
      </c>
      <c r="WK229" s="73"/>
      <c r="WL229" s="73"/>
      <c r="WM229" s="73"/>
      <c r="WN229" s="73"/>
      <c r="WO229" s="22">
        <f t="shared" si="846"/>
        <v>372</v>
      </c>
      <c r="WP229" s="22">
        <f t="shared" si="847"/>
        <v>0</v>
      </c>
      <c r="WQ229" s="22">
        <f t="shared" si="848"/>
        <v>0</v>
      </c>
      <c r="WR229" s="22">
        <f t="shared" si="849"/>
        <v>0</v>
      </c>
      <c r="WS229" s="22">
        <f t="shared" si="850"/>
        <v>35</v>
      </c>
      <c r="WT229" s="22">
        <f t="shared" si="851"/>
        <v>0</v>
      </c>
      <c r="WU229" s="22">
        <f t="shared" si="852"/>
        <v>0</v>
      </c>
      <c r="WV229" s="22">
        <f t="shared" si="853"/>
        <v>3</v>
      </c>
      <c r="WW229" s="22">
        <f t="shared" si="854"/>
        <v>560</v>
      </c>
      <c r="WX229" s="22">
        <f t="shared" si="855"/>
        <v>0</v>
      </c>
      <c r="WY229" s="22">
        <f t="shared" si="856"/>
        <v>5</v>
      </c>
      <c r="WZ229" s="22">
        <f t="shared" si="857"/>
        <v>0</v>
      </c>
      <c r="XA229" s="22">
        <f t="shared" si="858"/>
        <v>0</v>
      </c>
      <c r="XB229" s="22">
        <f t="shared" si="859"/>
        <v>0</v>
      </c>
      <c r="XC229" s="22">
        <f t="shared" si="860"/>
        <v>0</v>
      </c>
      <c r="XD229" s="22">
        <f t="shared" si="861"/>
        <v>0</v>
      </c>
      <c r="XE229" s="22">
        <f t="shared" si="862"/>
        <v>6</v>
      </c>
      <c r="XF229" s="22">
        <f t="shared" si="863"/>
        <v>0</v>
      </c>
      <c r="XG229" s="93">
        <f t="shared" si="864"/>
        <v>0</v>
      </c>
    </row>
    <row r="230" spans="1:631" ht="17.100000000000001" customHeight="1" x14ac:dyDescent="0.2">
      <c r="A230" s="101"/>
      <c r="B230" s="27" t="s">
        <v>682</v>
      </c>
      <c r="C230" s="535" t="s">
        <v>683</v>
      </c>
      <c r="D230" s="25" t="s">
        <v>729</v>
      </c>
      <c r="E230" s="535" t="s">
        <v>730</v>
      </c>
      <c r="F230" s="25" t="s">
        <v>731</v>
      </c>
      <c r="G230" s="535" t="s">
        <v>732</v>
      </c>
      <c r="H230" s="25">
        <v>30</v>
      </c>
      <c r="I230" s="28">
        <v>5</v>
      </c>
      <c r="J230" s="17">
        <f t="shared" si="730"/>
        <v>0.83624380980749891</v>
      </c>
      <c r="K230" s="17">
        <f t="shared" si="731"/>
        <v>0.29394571247719403</v>
      </c>
      <c r="L230" s="17">
        <f t="shared" si="732"/>
        <v>1</v>
      </c>
      <c r="M230" s="17">
        <f t="shared" si="733"/>
        <v>0.19814355488174271</v>
      </c>
      <c r="N230" s="17">
        <f t="shared" si="734"/>
        <v>0.36719245983298332</v>
      </c>
      <c r="O230" s="17">
        <f t="shared" si="735"/>
        <v>0.19879361060431172</v>
      </c>
      <c r="P230" s="17">
        <f t="shared" si="736"/>
        <v>0.80908947566315326</v>
      </c>
      <c r="Q230" s="17">
        <f t="shared" si="737"/>
        <v>0.68880068973718633</v>
      </c>
      <c r="R230" s="69">
        <f t="shared" si="738"/>
        <v>0.96056260341974631</v>
      </c>
      <c r="S230" s="422">
        <f t="shared" si="739"/>
        <v>0.59475243515820186</v>
      </c>
      <c r="T230" s="17">
        <f t="shared" si="865"/>
        <v>0.40524756484179814</v>
      </c>
      <c r="U230" s="10">
        <f t="shared" si="740"/>
        <v>38937.401772694488</v>
      </c>
      <c r="V230" s="32">
        <v>5</v>
      </c>
      <c r="W230" s="550">
        <f t="shared" si="741"/>
        <v>0</v>
      </c>
      <c r="X230" s="550">
        <f t="shared" si="742"/>
        <v>0.4836413240470907</v>
      </c>
      <c r="Y230" s="550">
        <f t="shared" si="743"/>
        <v>0.5163586759529093</v>
      </c>
      <c r="Z230" s="551">
        <f t="shared" si="744"/>
        <v>49613.290661583385</v>
      </c>
      <c r="AA230" s="426">
        <f t="shared" si="745"/>
        <v>0.20289749487422332</v>
      </c>
      <c r="AB230" s="59">
        <f t="shared" si="746"/>
        <v>0.97146260897817727</v>
      </c>
      <c r="AC230" s="59">
        <f t="shared" si="747"/>
        <v>0.11043284335270466</v>
      </c>
      <c r="AD230" s="59">
        <f t="shared" si="748"/>
        <v>0.36719245983298332</v>
      </c>
      <c r="AE230" s="59">
        <f t="shared" si="749"/>
        <v>0.31119931026281367</v>
      </c>
      <c r="AF230" s="59">
        <f t="shared" si="750"/>
        <v>0.4690024946941207</v>
      </c>
      <c r="AG230" s="59">
        <f t="shared" si="751"/>
        <v>0.4302788844621514</v>
      </c>
      <c r="AH230" s="59">
        <f t="shared" si="752"/>
        <v>0.19879361060431172</v>
      </c>
      <c r="AI230" s="59">
        <f t="shared" si="753"/>
        <v>0.89306326097479238</v>
      </c>
      <c r="AJ230" s="59">
        <f t="shared" si="754"/>
        <v>0.77942435864020554</v>
      </c>
      <c r="AK230" s="59">
        <f t="shared" si="755"/>
        <v>0.19091052433684672</v>
      </c>
      <c r="AL230" s="35">
        <f t="shared" si="756"/>
        <v>1</v>
      </c>
      <c r="AM230" s="27">
        <v>96083</v>
      </c>
      <c r="AN230" s="25">
        <v>45623</v>
      </c>
      <c r="AO230" s="25">
        <v>50460</v>
      </c>
      <c r="AP230" s="17">
        <f t="shared" si="757"/>
        <v>1.866187465613394E-3</v>
      </c>
      <c r="AQ230" s="63">
        <v>90.414189456995643</v>
      </c>
      <c r="AR230" s="58">
        <v>1158.0169308300001</v>
      </c>
      <c r="AS230" s="24">
        <f t="shared" si="758"/>
        <v>82.972016593171247</v>
      </c>
      <c r="AT230" s="17">
        <f t="shared" si="876"/>
        <v>7.1655468459381172E-2</v>
      </c>
      <c r="AU230" s="25">
        <v>94512</v>
      </c>
      <c r="AV230" s="25">
        <v>44310</v>
      </c>
      <c r="AW230" s="25">
        <v>50202</v>
      </c>
      <c r="AX230" s="25">
        <v>1571</v>
      </c>
      <c r="AY230" s="25">
        <v>1313</v>
      </c>
      <c r="AZ230" s="18">
        <v>258</v>
      </c>
      <c r="BA230" s="25">
        <v>19495</v>
      </c>
      <c r="BB230" s="25">
        <v>9123</v>
      </c>
      <c r="BC230" s="25">
        <v>10372</v>
      </c>
      <c r="BD230" s="63">
        <v>87.957963748553809</v>
      </c>
      <c r="BE230" s="25">
        <v>76588</v>
      </c>
      <c r="BF230" s="25">
        <v>36500</v>
      </c>
      <c r="BG230" s="25">
        <v>40088</v>
      </c>
      <c r="BH230" s="63">
        <v>91.049690680502891</v>
      </c>
      <c r="BI230" s="17">
        <v>0.20289749487422332</v>
      </c>
      <c r="BJ230" s="25">
        <v>20935</v>
      </c>
      <c r="BK230" s="25">
        <v>67272</v>
      </c>
      <c r="BL230" s="25">
        <v>7876</v>
      </c>
      <c r="BM230" s="17">
        <v>0.42827625163515287</v>
      </c>
      <c r="BN230" s="10">
        <f t="shared" si="759"/>
        <v>54932.932914139616</v>
      </c>
      <c r="BO230" s="29">
        <v>0.31119931026281367</v>
      </c>
      <c r="BP230" s="30">
        <f t="shared" si="760"/>
        <v>0.68880068973718633</v>
      </c>
      <c r="BQ230" s="31">
        <v>11.707694137233917</v>
      </c>
      <c r="BR230" s="25">
        <v>75148</v>
      </c>
      <c r="BS230" s="25">
        <v>15294</v>
      </c>
      <c r="BT230" s="25">
        <v>50916</v>
      </c>
      <c r="BU230" s="25">
        <v>6576</v>
      </c>
      <c r="BV230" s="25">
        <v>1855</v>
      </c>
      <c r="BW230" s="18">
        <v>507</v>
      </c>
      <c r="BX230" s="25">
        <v>26857</v>
      </c>
      <c r="BY230" s="25">
        <v>21527</v>
      </c>
      <c r="BZ230" s="25">
        <v>5330</v>
      </c>
      <c r="CA230" s="59">
        <v>0.19845850243884275</v>
      </c>
      <c r="CB230" s="25">
        <v>94512</v>
      </c>
      <c r="CC230" s="25">
        <v>1571</v>
      </c>
      <c r="CD230" s="17">
        <f t="shared" si="761"/>
        <v>1.6622227865244626E-2</v>
      </c>
      <c r="CE230" s="25">
        <v>1626</v>
      </c>
      <c r="CF230" s="25">
        <v>5340</v>
      </c>
      <c r="CG230" s="25">
        <v>7700</v>
      </c>
      <c r="CH230" s="25">
        <v>6112</v>
      </c>
      <c r="CI230" s="25">
        <v>3460</v>
      </c>
      <c r="CJ230" s="25">
        <v>1595</v>
      </c>
      <c r="CK230" s="18">
        <v>636</v>
      </c>
      <c r="CL230" s="18">
        <v>269</v>
      </c>
      <c r="CM230" s="18">
        <v>119</v>
      </c>
      <c r="CN230" s="26">
        <v>3.519082548311427</v>
      </c>
      <c r="CO230" s="27">
        <v>26857</v>
      </c>
      <c r="CP230" s="34">
        <f t="shared" si="762"/>
        <v>3.5775775403060655</v>
      </c>
      <c r="CQ230" s="25">
        <v>151</v>
      </c>
      <c r="CR230" s="18">
        <v>724</v>
      </c>
      <c r="CS230" s="18">
        <v>805</v>
      </c>
      <c r="CT230" s="25">
        <v>18589</v>
      </c>
      <c r="CU230" s="25">
        <v>5489</v>
      </c>
      <c r="CV230" s="18">
        <v>571</v>
      </c>
      <c r="CW230" s="18">
        <v>382</v>
      </c>
      <c r="CX230" s="18">
        <v>146</v>
      </c>
      <c r="CY230" s="25">
        <v>26857</v>
      </c>
      <c r="CZ230" s="25">
        <v>25151</v>
      </c>
      <c r="DA230" s="18">
        <v>432</v>
      </c>
      <c r="DB230" s="18">
        <v>515</v>
      </c>
      <c r="DC230" s="18">
        <v>683</v>
      </c>
      <c r="DD230" s="18">
        <v>42</v>
      </c>
      <c r="DE230" s="18">
        <v>34</v>
      </c>
      <c r="DF230" s="25">
        <v>26857</v>
      </c>
      <c r="DG230" s="25">
        <v>12351</v>
      </c>
      <c r="DH230" s="18">
        <v>238</v>
      </c>
      <c r="DI230" s="18">
        <v>7</v>
      </c>
      <c r="DJ230" s="25">
        <v>13995</v>
      </c>
      <c r="DK230" s="18">
        <v>235</v>
      </c>
      <c r="DL230" s="18">
        <v>31</v>
      </c>
      <c r="DM230" s="25">
        <f t="shared" si="763"/>
        <v>44301.730200692553</v>
      </c>
      <c r="DN230" s="17">
        <f t="shared" si="764"/>
        <v>0.52109319730424097</v>
      </c>
      <c r="DO230" s="17">
        <f t="shared" si="765"/>
        <v>8.7500465428007601E-3</v>
      </c>
      <c r="DP230" s="23">
        <f t="shared" si="766"/>
        <v>0.4690024946941207</v>
      </c>
      <c r="DQ230" s="23">
        <f t="shared" si="767"/>
        <v>0.5309975053058793</v>
      </c>
      <c r="DR230" s="25">
        <v>26857</v>
      </c>
      <c r="DS230" s="18">
        <v>772</v>
      </c>
      <c r="DT230" s="25">
        <v>15552</v>
      </c>
      <c r="DU230" s="18">
        <v>12</v>
      </c>
      <c r="DV230" s="25">
        <v>8993</v>
      </c>
      <c r="DW230" s="18">
        <v>33</v>
      </c>
      <c r="DX230" s="25">
        <v>1465</v>
      </c>
      <c r="DY230" s="18">
        <v>30</v>
      </c>
      <c r="DZ230" s="17">
        <f t="shared" si="768"/>
        <v>0.94310608035149124</v>
      </c>
      <c r="EA230" s="17">
        <f t="shared" si="769"/>
        <v>5.6893919648508762E-2</v>
      </c>
      <c r="EB230" s="25">
        <v>26857</v>
      </c>
      <c r="EC230" s="25">
        <v>11471</v>
      </c>
      <c r="ED230" s="18">
        <v>85</v>
      </c>
      <c r="EE230" s="25">
        <v>14024</v>
      </c>
      <c r="EF230" s="17">
        <f t="shared" si="869"/>
        <v>0.52217299028186315</v>
      </c>
      <c r="EG230" s="25">
        <v>1130</v>
      </c>
      <c r="EH230" s="18">
        <v>147</v>
      </c>
      <c r="EI230" s="17">
        <f t="shared" si="770"/>
        <v>0.4302788844621514</v>
      </c>
      <c r="EJ230" s="17">
        <f t="shared" si="771"/>
        <v>4.2074691886658973E-2</v>
      </c>
      <c r="EK230" s="69">
        <f t="shared" si="772"/>
        <v>0.29394571247719403</v>
      </c>
      <c r="EL230" s="27">
        <v>73868</v>
      </c>
      <c r="EM230" s="25">
        <v>71760</v>
      </c>
      <c r="EN230" s="25">
        <v>2108</v>
      </c>
      <c r="EO230" s="59">
        <v>0.97146260897817727</v>
      </c>
      <c r="EP230" s="25">
        <v>33982</v>
      </c>
      <c r="EQ230" s="25">
        <v>33447</v>
      </c>
      <c r="ER230" s="25">
        <v>535</v>
      </c>
      <c r="ES230" s="59">
        <v>0.98425637101995178</v>
      </c>
      <c r="ET230" s="25">
        <v>39886</v>
      </c>
      <c r="EU230" s="25">
        <v>38313</v>
      </c>
      <c r="EV230" s="25">
        <v>1573</v>
      </c>
      <c r="EW230" s="59">
        <v>0.96056260341974631</v>
      </c>
      <c r="EX230" s="25">
        <v>15009</v>
      </c>
      <c r="EY230" s="25">
        <v>14644</v>
      </c>
      <c r="EZ230" s="25">
        <v>365</v>
      </c>
      <c r="FA230" s="59">
        <v>0.97568125791191951</v>
      </c>
      <c r="FB230" s="25">
        <v>58859</v>
      </c>
      <c r="FC230" s="25">
        <v>57116</v>
      </c>
      <c r="FD230" s="25">
        <v>1743</v>
      </c>
      <c r="FE230" s="59">
        <v>0.9703868567253946</v>
      </c>
      <c r="FF230" s="25">
        <v>34620</v>
      </c>
      <c r="FG230" s="25">
        <v>11280</v>
      </c>
      <c r="FH230" s="25">
        <v>21680</v>
      </c>
      <c r="FI230" s="25">
        <v>1660</v>
      </c>
      <c r="FJ230" s="23">
        <f t="shared" si="773"/>
        <v>4.7949162333911034E-2</v>
      </c>
      <c r="FK230" s="23">
        <f t="shared" si="774"/>
        <v>0.62622761409589833</v>
      </c>
      <c r="FL230" s="36">
        <f t="shared" si="775"/>
        <v>6.7951807228915664</v>
      </c>
      <c r="FM230" s="25">
        <v>16619</v>
      </c>
      <c r="FN230" s="25">
        <v>5539</v>
      </c>
      <c r="FO230" s="17">
        <f t="shared" si="776"/>
        <v>0.33329321860521088</v>
      </c>
      <c r="FP230" s="25">
        <v>10238</v>
      </c>
      <c r="FQ230" s="17">
        <f t="shared" si="777"/>
        <v>0.61604187977615976</v>
      </c>
      <c r="FR230" s="18">
        <v>842</v>
      </c>
      <c r="FS230" s="17">
        <f t="shared" si="778"/>
        <v>5.0664901618629278E-2</v>
      </c>
      <c r="FT230" s="25">
        <v>18001</v>
      </c>
      <c r="FU230" s="25">
        <v>5741</v>
      </c>
      <c r="FV230" s="25">
        <v>11442</v>
      </c>
      <c r="FW230" s="17">
        <f t="shared" si="779"/>
        <v>4.5441919893339261E-2</v>
      </c>
      <c r="FX230" s="17">
        <f t="shared" si="780"/>
        <v>0.63563135381367697</v>
      </c>
      <c r="FY230" s="18">
        <v>818</v>
      </c>
      <c r="FZ230" s="25">
        <v>61431</v>
      </c>
      <c r="GA230" s="25">
        <v>6784</v>
      </c>
      <c r="GB230" s="25">
        <v>32090</v>
      </c>
      <c r="GC230" s="25">
        <v>11189</v>
      </c>
      <c r="GD230" s="25">
        <v>6037</v>
      </c>
      <c r="GE230" s="18">
        <v>129</v>
      </c>
      <c r="GF230" s="25">
        <v>3664</v>
      </c>
      <c r="GG230" s="18">
        <v>79</v>
      </c>
      <c r="GH230" s="18">
        <v>67</v>
      </c>
      <c r="GI230" s="18">
        <v>1392</v>
      </c>
      <c r="GJ230" s="10">
        <f t="shared" si="781"/>
        <v>6784</v>
      </c>
      <c r="GK230" s="10">
        <f t="shared" si="870"/>
        <v>54647</v>
      </c>
      <c r="GL230" s="10">
        <f t="shared" si="871"/>
        <v>22557</v>
      </c>
      <c r="GM230" s="10">
        <f t="shared" si="782"/>
        <v>38874</v>
      </c>
      <c r="GN230" s="10">
        <f t="shared" si="872"/>
        <v>11368</v>
      </c>
      <c r="GO230" s="17">
        <f t="shared" si="783"/>
        <v>0.11043284335270466</v>
      </c>
      <c r="GP230" s="17">
        <f t="shared" si="873"/>
        <v>0.88956715664729535</v>
      </c>
      <c r="GQ230" s="17">
        <f t="shared" si="874"/>
        <v>0.36719245983298332</v>
      </c>
      <c r="GR230" s="17">
        <f t="shared" si="875"/>
        <v>0.18505314906154874</v>
      </c>
      <c r="GS230" s="17">
        <f t="shared" si="784"/>
        <v>0.62837980824013928</v>
      </c>
      <c r="GT230" s="25">
        <v>28396</v>
      </c>
      <c r="GU230" s="25">
        <v>2781</v>
      </c>
      <c r="GV230" s="25">
        <v>13405</v>
      </c>
      <c r="GW230" s="25">
        <v>6384</v>
      </c>
      <c r="GX230" s="25">
        <v>3459</v>
      </c>
      <c r="GY230" s="18">
        <v>93</v>
      </c>
      <c r="GZ230" s="25">
        <v>1519</v>
      </c>
      <c r="HA230" s="18">
        <v>21</v>
      </c>
      <c r="HB230" s="18">
        <v>46</v>
      </c>
      <c r="HC230" s="18">
        <v>688</v>
      </c>
      <c r="HD230" s="23">
        <f t="shared" si="785"/>
        <v>9.7936329060431052E-2</v>
      </c>
      <c r="HE230" s="23">
        <f t="shared" si="786"/>
        <v>0.90206367093956896</v>
      </c>
      <c r="HF230" s="23">
        <f t="shared" si="787"/>
        <v>0.42999013945626147</v>
      </c>
      <c r="HG230" s="23">
        <f t="shared" si="788"/>
        <v>0.20516974221721368</v>
      </c>
      <c r="HH230" s="25">
        <v>33035</v>
      </c>
      <c r="HI230" s="25">
        <v>4003</v>
      </c>
      <c r="HJ230" s="25">
        <v>18685</v>
      </c>
      <c r="HK230" s="25">
        <v>4805</v>
      </c>
      <c r="HL230" s="25">
        <v>2578</v>
      </c>
      <c r="HM230" s="18">
        <v>36</v>
      </c>
      <c r="HN230" s="25">
        <v>2145</v>
      </c>
      <c r="HO230" s="18">
        <v>58</v>
      </c>
      <c r="HP230" s="18">
        <v>21</v>
      </c>
      <c r="HQ230" s="18">
        <v>704</v>
      </c>
      <c r="HR230" s="23">
        <f t="shared" si="789"/>
        <v>0.12117451188133797</v>
      </c>
      <c r="HS230" s="23">
        <f t="shared" si="790"/>
        <v>0.87882548811866201</v>
      </c>
      <c r="HT230" s="80">
        <f t="shared" si="791"/>
        <v>0.31321325866505223</v>
      </c>
      <c r="HU230" s="27">
        <v>82447</v>
      </c>
      <c r="HV230" s="25">
        <v>3119</v>
      </c>
      <c r="HW230" s="25">
        <v>12680</v>
      </c>
      <c r="HX230" s="18">
        <v>2155</v>
      </c>
      <c r="HY230" s="25">
        <v>19705</v>
      </c>
      <c r="HZ230" s="25">
        <v>5688</v>
      </c>
      <c r="IA230" s="18">
        <v>2072</v>
      </c>
      <c r="IB230" s="18">
        <v>250</v>
      </c>
      <c r="IC230" s="25">
        <v>7174</v>
      </c>
      <c r="ID230" s="25">
        <v>18059</v>
      </c>
      <c r="IE230" s="25">
        <v>5625</v>
      </c>
      <c r="IF230" s="18">
        <v>610</v>
      </c>
      <c r="IG230" s="25">
        <v>5310</v>
      </c>
      <c r="IH230" s="17">
        <f t="shared" si="792"/>
        <v>0.28802746006525404</v>
      </c>
      <c r="II230" s="17">
        <f t="shared" si="793"/>
        <v>6.8989775249554255E-2</v>
      </c>
      <c r="IJ230" s="30">
        <f t="shared" si="794"/>
        <v>14.494901547116738</v>
      </c>
      <c r="IK230" s="17">
        <f t="shared" si="866"/>
        <v>0.19814355488174271</v>
      </c>
      <c r="IL230" s="25">
        <v>38663</v>
      </c>
      <c r="IM230" s="25">
        <v>1952</v>
      </c>
      <c r="IN230" s="25">
        <v>8308</v>
      </c>
      <c r="IO230" s="18">
        <v>1639</v>
      </c>
      <c r="IP230" s="25">
        <v>13131</v>
      </c>
      <c r="IQ230" s="25">
        <v>2065</v>
      </c>
      <c r="IR230" s="18">
        <v>1167</v>
      </c>
      <c r="IS230" s="18">
        <v>133</v>
      </c>
      <c r="IT230" s="25">
        <v>3505</v>
      </c>
      <c r="IU230" s="25">
        <v>524</v>
      </c>
      <c r="IV230" s="25">
        <v>2488</v>
      </c>
      <c r="IW230" s="18">
        <v>310</v>
      </c>
      <c r="IX230" s="25">
        <v>3441</v>
      </c>
      <c r="IY230" s="17">
        <f t="shared" si="795"/>
        <v>0.73098311046737185</v>
      </c>
      <c r="IZ230" s="25">
        <v>43784</v>
      </c>
      <c r="JA230" s="25">
        <v>1167</v>
      </c>
      <c r="JB230" s="25">
        <v>4372</v>
      </c>
      <c r="JC230" s="18">
        <v>516</v>
      </c>
      <c r="JD230" s="25">
        <v>6574</v>
      </c>
      <c r="JE230" s="25">
        <v>3623</v>
      </c>
      <c r="JF230" s="18">
        <v>905</v>
      </c>
      <c r="JG230" s="18">
        <v>117</v>
      </c>
      <c r="JH230" s="25">
        <v>3669</v>
      </c>
      <c r="JI230" s="25">
        <v>17535</v>
      </c>
      <c r="JJ230" s="25">
        <v>3137</v>
      </c>
      <c r="JK230" s="18">
        <v>300</v>
      </c>
      <c r="JL230" s="25">
        <v>1869</v>
      </c>
      <c r="JM230" s="80">
        <f t="shared" si="796"/>
        <v>0.3918554723186552</v>
      </c>
      <c r="JN230" s="27">
        <v>82447</v>
      </c>
      <c r="JO230" s="25">
        <v>65726</v>
      </c>
      <c r="JP230" s="18">
        <v>22</v>
      </c>
      <c r="JQ230" s="18">
        <v>58</v>
      </c>
      <c r="JR230" s="18">
        <v>392</v>
      </c>
      <c r="JS230" s="18">
        <v>376</v>
      </c>
      <c r="JT230" s="18">
        <v>125</v>
      </c>
      <c r="JU230" s="18">
        <v>4</v>
      </c>
      <c r="JV230" s="18">
        <v>4</v>
      </c>
      <c r="JW230" s="25">
        <v>15740</v>
      </c>
      <c r="JX230" s="17">
        <f t="shared" si="797"/>
        <v>0.19091052433684672</v>
      </c>
      <c r="JY230" s="17">
        <f t="shared" si="798"/>
        <v>0.80908947566315326</v>
      </c>
      <c r="JZ230" s="25">
        <v>16880</v>
      </c>
      <c r="KA230" s="25">
        <v>14294</v>
      </c>
      <c r="KB230" s="18">
        <v>13</v>
      </c>
      <c r="KC230" s="18">
        <v>17</v>
      </c>
      <c r="KD230" s="18">
        <v>38</v>
      </c>
      <c r="KE230" s="18">
        <v>94</v>
      </c>
      <c r="KF230" s="18">
        <v>7</v>
      </c>
      <c r="KG230" s="18">
        <v>1</v>
      </c>
      <c r="KH230" s="18">
        <v>0</v>
      </c>
      <c r="KI230" s="25">
        <v>2416</v>
      </c>
      <c r="KJ230" s="17">
        <f t="shared" si="799"/>
        <v>0.14312796208530806</v>
      </c>
      <c r="KK230" s="25">
        <v>65567</v>
      </c>
      <c r="KL230" s="25">
        <v>51432</v>
      </c>
      <c r="KM230" s="18">
        <v>9</v>
      </c>
      <c r="KN230" s="18">
        <v>41</v>
      </c>
      <c r="KO230" s="18">
        <v>354</v>
      </c>
      <c r="KP230" s="18">
        <v>282</v>
      </c>
      <c r="KQ230" s="18">
        <v>118</v>
      </c>
      <c r="KR230" s="18">
        <v>3</v>
      </c>
      <c r="KS230" s="18">
        <v>4</v>
      </c>
      <c r="KT230" s="25">
        <v>13324</v>
      </c>
      <c r="KU230" s="69">
        <f t="shared" si="877"/>
        <v>0.20321198163710402</v>
      </c>
      <c r="KV230" s="27">
        <v>96083</v>
      </c>
      <c r="KW230" s="25">
        <v>89513</v>
      </c>
      <c r="KX230" s="25">
        <v>6570</v>
      </c>
      <c r="KY230" s="59">
        <v>6.8378381191261717E-2</v>
      </c>
      <c r="KZ230" s="25">
        <v>3698</v>
      </c>
      <c r="LA230" s="18">
        <v>1833</v>
      </c>
      <c r="LB230" s="25">
        <v>2511</v>
      </c>
      <c r="LC230" s="25">
        <v>2369</v>
      </c>
      <c r="LD230" s="25">
        <v>45623</v>
      </c>
      <c r="LE230" s="25">
        <v>42589</v>
      </c>
      <c r="LF230" s="25">
        <v>3034</v>
      </c>
      <c r="LG230" s="59">
        <v>6.6501545273217458E-2</v>
      </c>
      <c r="LH230" s="25">
        <v>50460</v>
      </c>
      <c r="LI230" s="25">
        <v>46924</v>
      </c>
      <c r="LJ230" s="25">
        <v>3536</v>
      </c>
      <c r="LK230" s="35">
        <v>7.0075307173999207E-2</v>
      </c>
      <c r="LL230" s="27">
        <v>26857</v>
      </c>
      <c r="LM230" s="18">
        <v>116</v>
      </c>
      <c r="LN230" s="25">
        <v>23869</v>
      </c>
      <c r="LO230" s="18">
        <v>454</v>
      </c>
      <c r="LP230" s="18">
        <v>243</v>
      </c>
      <c r="LQ230" s="18">
        <v>89</v>
      </c>
      <c r="LR230" s="25">
        <v>2086</v>
      </c>
      <c r="LS230" s="23">
        <f t="shared" si="800"/>
        <v>7.7670625907584612E-2</v>
      </c>
      <c r="LT230" s="23">
        <f t="shared" si="801"/>
        <v>0.92232937409241544</v>
      </c>
      <c r="LU230" s="17">
        <f t="shared" si="802"/>
        <v>0.89306326097479238</v>
      </c>
      <c r="LV230" s="25">
        <v>26857</v>
      </c>
      <c r="LW230" s="18">
        <v>364</v>
      </c>
      <c r="LX230" s="25">
        <v>11638</v>
      </c>
      <c r="LY230" s="25">
        <v>8668</v>
      </c>
      <c r="LZ230" s="18">
        <v>597</v>
      </c>
      <c r="MA230" s="18">
        <v>60</v>
      </c>
      <c r="MB230" s="25">
        <v>5150</v>
      </c>
      <c r="MC230" s="18">
        <v>21</v>
      </c>
      <c r="MD230" s="18">
        <v>263</v>
      </c>
      <c r="ME230" s="18">
        <v>15</v>
      </c>
      <c r="MF230" s="18">
        <v>81</v>
      </c>
      <c r="MG230" s="17">
        <f t="shared" si="803"/>
        <v>0.19477231261868413</v>
      </c>
      <c r="MH230" s="17">
        <f t="shared" si="804"/>
        <v>0.77942435864020554</v>
      </c>
      <c r="MI230" s="25">
        <v>26857</v>
      </c>
      <c r="MJ230" s="18">
        <v>370</v>
      </c>
      <c r="MK230" s="25">
        <v>12252</v>
      </c>
      <c r="ML230" s="25">
        <v>8208</v>
      </c>
      <c r="MM230" s="18">
        <v>599</v>
      </c>
      <c r="MN230" s="18">
        <v>140</v>
      </c>
      <c r="MO230" s="25">
        <v>5166</v>
      </c>
      <c r="MP230" s="18">
        <v>18</v>
      </c>
      <c r="MQ230" s="18">
        <v>7</v>
      </c>
      <c r="MR230" s="18">
        <v>15</v>
      </c>
      <c r="MS230" s="18">
        <v>82</v>
      </c>
      <c r="MT230" s="17">
        <f t="shared" si="805"/>
        <v>0.7765200878728078</v>
      </c>
      <c r="MU230" s="69">
        <f t="shared" si="806"/>
        <v>0.83624380980749891</v>
      </c>
      <c r="MV230" s="27">
        <v>26857</v>
      </c>
      <c r="MW230" s="25">
        <v>5339</v>
      </c>
      <c r="MX230" s="18">
        <v>195</v>
      </c>
      <c r="MY230" s="25">
        <v>8107</v>
      </c>
      <c r="MZ230" s="25">
        <v>8865</v>
      </c>
      <c r="NA230" s="25">
        <v>1834</v>
      </c>
      <c r="NB230" s="18">
        <v>17</v>
      </c>
      <c r="NC230" s="25">
        <v>2220</v>
      </c>
      <c r="ND230" s="18">
        <v>280</v>
      </c>
      <c r="NE230" s="17">
        <f t="shared" si="807"/>
        <v>0.19879361060431172</v>
      </c>
      <c r="NF230" s="10">
        <f t="shared" si="808"/>
        <v>18788.381725434709</v>
      </c>
      <c r="NG230" s="17">
        <f t="shared" si="809"/>
        <v>0.34974122202777674</v>
      </c>
      <c r="NH230" s="25">
        <v>26857</v>
      </c>
      <c r="NI230" s="25">
        <v>1559</v>
      </c>
      <c r="NJ230" s="18">
        <v>7</v>
      </c>
      <c r="NK230" s="18">
        <v>11</v>
      </c>
      <c r="NL230" s="18">
        <v>13</v>
      </c>
      <c r="NM230" s="25">
        <v>23209</v>
      </c>
      <c r="NN230" s="25">
        <v>1962</v>
      </c>
      <c r="NO230" s="18">
        <v>48</v>
      </c>
      <c r="NP230" s="18">
        <v>0</v>
      </c>
      <c r="NQ230" s="32">
        <v>48</v>
      </c>
      <c r="NR230" s="27">
        <v>26857</v>
      </c>
      <c r="NS230" s="37">
        <f t="shared" si="810"/>
        <v>1.242059798190416</v>
      </c>
      <c r="NT230" s="37">
        <f t="shared" si="811"/>
        <v>0.33515322070981068</v>
      </c>
      <c r="NU230" s="37">
        <f t="shared" si="812"/>
        <v>0.80511421548054429</v>
      </c>
      <c r="NV230" s="17">
        <f t="shared" si="813"/>
        <v>0.16348747844962072</v>
      </c>
      <c r="NW230" s="10">
        <f t="shared" si="814"/>
        <v>13369</v>
      </c>
      <c r="NX230" s="17">
        <f t="shared" si="815"/>
        <v>0.49778456268384408</v>
      </c>
      <c r="NY230" s="19">
        <f t="shared" si="816"/>
        <v>0.24093063490061092</v>
      </c>
      <c r="NZ230" s="25">
        <v>13488</v>
      </c>
      <c r="OA230" s="25">
        <v>12581</v>
      </c>
      <c r="OB230" s="25">
        <v>1375</v>
      </c>
      <c r="OC230" s="25">
        <v>5253</v>
      </c>
      <c r="OD230" s="18">
        <v>402</v>
      </c>
      <c r="OE230" s="18">
        <v>259</v>
      </c>
      <c r="OF230" s="17">
        <f t="shared" si="817"/>
        <v>0.19559146591205273</v>
      </c>
      <c r="OG230" s="17">
        <f t="shared" si="818"/>
        <v>0.50221543731615592</v>
      </c>
      <c r="OH230" s="17">
        <f t="shared" si="819"/>
        <v>0.46844398108500579</v>
      </c>
      <c r="OI230" s="69">
        <f t="shared" si="820"/>
        <v>1.4968164724280449E-2</v>
      </c>
      <c r="OJ230" s="27">
        <v>26857</v>
      </c>
      <c r="OK230" s="18">
        <v>357</v>
      </c>
      <c r="OL230" s="25">
        <v>10658</v>
      </c>
      <c r="OM230" s="25">
        <v>16167</v>
      </c>
      <c r="ON230" s="18">
        <v>457</v>
      </c>
      <c r="OO230" s="18">
        <v>490</v>
      </c>
      <c r="OP230" s="18">
        <v>183</v>
      </c>
      <c r="OQ230" s="25">
        <v>10261</v>
      </c>
      <c r="OR230" s="69">
        <f t="shared" si="821"/>
        <v>0.43396507428231001</v>
      </c>
      <c r="OS230" s="22">
        <v>44224</v>
      </c>
      <c r="OT230" s="22">
        <v>42380</v>
      </c>
      <c r="OU230" s="38">
        <f t="shared" si="878"/>
        <v>0.44238919392889203</v>
      </c>
      <c r="OV230" s="39">
        <v>0.75949764039641332</v>
      </c>
      <c r="OW230" s="22">
        <v>3218751</v>
      </c>
      <c r="OX230" s="36">
        <f t="shared" si="879"/>
        <v>131704853.418</v>
      </c>
      <c r="OY230" s="36">
        <f t="shared" si="880"/>
        <v>2871430.6810141439</v>
      </c>
      <c r="OZ230" s="22"/>
      <c r="PA230" s="22"/>
      <c r="PB230" s="38">
        <f t="shared" si="881"/>
        <v>0</v>
      </c>
      <c r="PC230" s="39">
        <v>0</v>
      </c>
      <c r="PD230" s="22"/>
      <c r="PE230" s="40">
        <f t="shared" si="822"/>
        <v>0</v>
      </c>
      <c r="PF230" s="36">
        <f t="shared" si="823"/>
        <v>0</v>
      </c>
      <c r="PG230" s="22">
        <v>6889</v>
      </c>
      <c r="PH230" s="22">
        <v>6379</v>
      </c>
      <c r="PI230" s="38">
        <f t="shared" si="882"/>
        <v>6.6588028977640448E-2</v>
      </c>
      <c r="PJ230" s="39">
        <v>0.12542404765637247</v>
      </c>
      <c r="PK230" s="22">
        <v>80008</v>
      </c>
      <c r="PL230" s="41">
        <f t="shared" si="824"/>
        <v>3273767.344</v>
      </c>
      <c r="PM230" s="36">
        <f t="shared" si="825"/>
        <v>521461.72679630114</v>
      </c>
      <c r="PN230" s="22">
        <v>22019</v>
      </c>
      <c r="PO230" s="22">
        <v>21801</v>
      </c>
      <c r="PP230" s="38">
        <f t="shared" si="883"/>
        <v>0.22757260068059876</v>
      </c>
      <c r="PQ230" s="39">
        <v>0.6200880693546168</v>
      </c>
      <c r="PR230" s="22">
        <v>1351854</v>
      </c>
      <c r="PS230" s="41">
        <f t="shared" si="826"/>
        <v>55315161.971999995</v>
      </c>
      <c r="PT230" s="36">
        <f t="shared" si="827"/>
        <v>2858511.1592238122</v>
      </c>
      <c r="PU230" s="22">
        <v>12</v>
      </c>
      <c r="PV230" s="22">
        <v>12</v>
      </c>
      <c r="PW230" s="38">
        <f t="shared" si="884"/>
        <v>1.252635754399883E-4</v>
      </c>
      <c r="PX230" s="39">
        <v>7.4999999999999997E-2</v>
      </c>
      <c r="PY230" s="22">
        <v>90</v>
      </c>
      <c r="PZ230" s="36">
        <f t="shared" si="828"/>
        <v>1830.8006717792032</v>
      </c>
      <c r="QA230" s="22"/>
      <c r="QB230" s="22"/>
      <c r="QC230" s="39">
        <v>0</v>
      </c>
      <c r="QD230" s="22"/>
      <c r="QE230" s="22">
        <f t="shared" si="829"/>
        <v>0</v>
      </c>
      <c r="QF230" s="22"/>
      <c r="QG230" s="22">
        <v>9</v>
      </c>
      <c r="QH230" s="22">
        <v>9</v>
      </c>
      <c r="QI230" s="38">
        <f t="shared" si="885"/>
        <v>9.3947681579991231E-5</v>
      </c>
      <c r="QJ230" s="39">
        <v>0.22333333333333333</v>
      </c>
      <c r="QK230" s="22">
        <v>201</v>
      </c>
      <c r="QL230" s="42">
        <f t="shared" si="830"/>
        <v>55.636800000000001</v>
      </c>
      <c r="QM230" s="22">
        <f t="shared" si="886"/>
        <v>25217</v>
      </c>
      <c r="QN230" s="22">
        <v>1756</v>
      </c>
      <c r="QO230" s="22">
        <v>1756</v>
      </c>
      <c r="QP230" s="38">
        <f t="shared" si="887"/>
        <v>1.8330236539384957E-2</v>
      </c>
      <c r="QQ230" s="39">
        <v>0.16552391799544419</v>
      </c>
      <c r="QR230" s="22">
        <v>29066</v>
      </c>
      <c r="QS230" s="36">
        <f t="shared" si="831"/>
        <v>412875.49826996622</v>
      </c>
      <c r="QT230" s="22">
        <v>1348</v>
      </c>
      <c r="QU230" s="22">
        <v>1348</v>
      </c>
      <c r="QV230" s="38">
        <f t="shared" si="888"/>
        <v>1.4071274974425353E-2</v>
      </c>
      <c r="QW230" s="39">
        <v>0.11680267062314539</v>
      </c>
      <c r="QX230" s="22">
        <v>15745</v>
      </c>
      <c r="QY230" s="36">
        <f t="shared" si="832"/>
        <v>316945.42805689888</v>
      </c>
      <c r="QZ230" s="22">
        <v>22113</v>
      </c>
      <c r="RA230" s="22">
        <v>22113</v>
      </c>
      <c r="RB230" s="38">
        <f t="shared" si="889"/>
        <v>0.23082945364203847</v>
      </c>
      <c r="RC230" s="39">
        <v>0.16520010853344186</v>
      </c>
      <c r="RD230" s="22">
        <v>365307</v>
      </c>
      <c r="RE230" s="36">
        <f t="shared" si="833"/>
        <v>2389336.921551567</v>
      </c>
      <c r="RF230" s="10">
        <f t="shared" si="890"/>
        <v>98370</v>
      </c>
      <c r="RG230" s="10">
        <f t="shared" si="891"/>
        <v>95798</v>
      </c>
      <c r="RH230" s="17">
        <f t="shared" si="892"/>
        <v>0.12321080162003722</v>
      </c>
      <c r="RI230" s="17">
        <f t="shared" si="893"/>
        <v>2.8149666733898173E-3</v>
      </c>
      <c r="RJ230" s="17">
        <f t="shared" si="894"/>
        <v>0.30636934195196569</v>
      </c>
      <c r="RK230" s="17">
        <f t="shared" si="895"/>
        <v>0</v>
      </c>
      <c r="RL230" s="17">
        <f t="shared" si="896"/>
        <v>0.30499088437142607</v>
      </c>
      <c r="RM230" s="17">
        <f t="shared" si="897"/>
        <v>1.9533858183200503E-4</v>
      </c>
      <c r="RN230" s="17">
        <f t="shared" si="898"/>
        <v>4.4052045396542325E-2</v>
      </c>
      <c r="RO230" s="17">
        <f t="shared" si="899"/>
        <v>3.381671822012474E-2</v>
      </c>
      <c r="RP230" s="17">
        <f t="shared" si="900"/>
        <v>0.25493200487039142</v>
      </c>
      <c r="RQ230" s="17">
        <f t="shared" si="901"/>
        <v>5.9362080084388302E-6</v>
      </c>
      <c r="RR230" s="36">
        <f t="shared" si="902"/>
        <v>9372447.8523844685</v>
      </c>
      <c r="RS230" s="36">
        <f t="shared" si="903"/>
        <v>97.545329063252282</v>
      </c>
      <c r="RT230" s="10">
        <f t="shared" si="904"/>
        <v>2572</v>
      </c>
      <c r="RU230" s="17">
        <f t="shared" si="905"/>
        <v>2.6146182779302633E-2</v>
      </c>
      <c r="RV230" s="37">
        <f t="shared" si="906"/>
        <v>0.97675104198434481</v>
      </c>
      <c r="RW230" s="36">
        <f t="shared" si="907"/>
        <v>0.99703381451453432</v>
      </c>
      <c r="RX230" s="85">
        <v>-0.8829053</v>
      </c>
      <c r="RY230" s="93">
        <v>177</v>
      </c>
      <c r="RZ230" s="43" t="b">
        <v>0</v>
      </c>
      <c r="SA230" s="18" t="b">
        <v>0</v>
      </c>
      <c r="SB230" s="18" t="b">
        <v>0</v>
      </c>
      <c r="SC230" s="18" t="b">
        <v>0</v>
      </c>
      <c r="SD230" s="18" t="b">
        <v>0</v>
      </c>
      <c r="SE230" s="32" t="b">
        <v>1</v>
      </c>
      <c r="SF230" s="43" t="b">
        <v>0</v>
      </c>
      <c r="SG230" s="18" t="b">
        <v>0</v>
      </c>
      <c r="SH230" s="18"/>
      <c r="SI230" s="18"/>
      <c r="SJ230" s="18"/>
      <c r="SK230" s="18"/>
      <c r="SL230" s="18"/>
      <c r="SM230" s="18"/>
      <c r="SN230" s="18"/>
      <c r="SO230" s="18"/>
      <c r="SP230" s="18"/>
      <c r="SQ230" s="17">
        <f t="shared" si="834"/>
        <v>0</v>
      </c>
      <c r="SR230" s="17">
        <f t="shared" si="835"/>
        <v>0</v>
      </c>
      <c r="SS230" s="17">
        <f t="shared" si="836"/>
        <v>0</v>
      </c>
      <c r="ST230" s="17">
        <f t="shared" si="837"/>
        <v>0</v>
      </c>
      <c r="SU230" s="17">
        <f t="shared" si="838"/>
        <v>0</v>
      </c>
      <c r="SV230" s="17">
        <f t="shared" si="868"/>
        <v>0</v>
      </c>
      <c r="SW230" s="17">
        <f t="shared" si="839"/>
        <v>0</v>
      </c>
      <c r="SX230" s="17">
        <f t="shared" si="840"/>
        <v>0</v>
      </c>
      <c r="SY230" s="17">
        <f t="shared" si="841"/>
        <v>0</v>
      </c>
      <c r="SZ230" s="17">
        <f t="shared" si="842"/>
        <v>0</v>
      </c>
      <c r="TA230" s="17">
        <f t="shared" si="843"/>
        <v>0</v>
      </c>
      <c r="TB230" s="24">
        <f t="shared" si="844"/>
        <v>620</v>
      </c>
      <c r="TC230" s="69">
        <f t="shared" si="845"/>
        <v>1</v>
      </c>
      <c r="TD230" s="17">
        <f t="shared" si="867"/>
        <v>2.6014568158168575E-6</v>
      </c>
      <c r="TE230" s="95"/>
      <c r="TF230" s="71"/>
      <c r="TG230" s="71"/>
      <c r="TH230" s="71">
        <v>1</v>
      </c>
      <c r="TI230" s="71"/>
      <c r="TJ230" s="71"/>
      <c r="TK230" s="71">
        <v>4</v>
      </c>
      <c r="TL230" s="71"/>
      <c r="TM230" s="71">
        <v>1</v>
      </c>
      <c r="TN230" s="71"/>
      <c r="TO230" s="71">
        <v>1</v>
      </c>
      <c r="TP230" s="71"/>
      <c r="TQ230" s="71"/>
      <c r="TR230" s="72">
        <v>11</v>
      </c>
      <c r="TS230" s="72"/>
      <c r="TT230" s="72"/>
      <c r="TU230" s="72"/>
      <c r="TV230" s="72">
        <v>38</v>
      </c>
      <c r="TW230" s="72"/>
      <c r="TX230" s="72"/>
      <c r="TY230" s="72">
        <v>1</v>
      </c>
      <c r="TZ230" s="72">
        <v>5</v>
      </c>
      <c r="UA230" s="72"/>
      <c r="UB230" s="72">
        <v>2</v>
      </c>
      <c r="UC230" s="72"/>
      <c r="UD230" s="72"/>
      <c r="UE230" s="72"/>
      <c r="UF230" s="72"/>
      <c r="UG230" s="72">
        <v>72</v>
      </c>
      <c r="UH230" s="72"/>
      <c r="UI230" s="72"/>
      <c r="UJ230" s="73">
        <v>26</v>
      </c>
      <c r="UK230" s="73"/>
      <c r="UL230" s="73"/>
      <c r="UM230" s="73"/>
      <c r="UN230" s="73">
        <v>39</v>
      </c>
      <c r="UO230" s="73"/>
      <c r="UP230" s="73"/>
      <c r="UQ230" s="73">
        <v>1</v>
      </c>
      <c r="UR230" s="73">
        <v>9</v>
      </c>
      <c r="US230" s="73"/>
      <c r="UT230" s="73"/>
      <c r="UU230" s="73"/>
      <c r="UV230" s="73"/>
      <c r="UW230" s="73"/>
      <c r="UX230" s="73"/>
      <c r="UY230" s="73">
        <v>71</v>
      </c>
      <c r="UZ230" s="73"/>
      <c r="VA230" s="73"/>
      <c r="VB230" s="73">
        <v>89</v>
      </c>
      <c r="VC230" s="73"/>
      <c r="VD230" s="73"/>
      <c r="VE230" s="73"/>
      <c r="VF230" s="73">
        <v>29</v>
      </c>
      <c r="VG230" s="73"/>
      <c r="VH230" s="73"/>
      <c r="VI230" s="73">
        <v>1</v>
      </c>
      <c r="VJ230" s="73">
        <v>83</v>
      </c>
      <c r="VK230" s="73"/>
      <c r="VL230" s="73"/>
      <c r="VM230" s="73"/>
      <c r="VN230" s="73"/>
      <c r="VO230" s="73"/>
      <c r="VP230" s="73">
        <v>71</v>
      </c>
      <c r="VQ230" s="73"/>
      <c r="VR230" s="73"/>
      <c r="VS230" s="73">
        <v>82</v>
      </c>
      <c r="VT230" s="73"/>
      <c r="VU230" s="73"/>
      <c r="VV230" s="73"/>
      <c r="VW230" s="73">
        <v>2</v>
      </c>
      <c r="VX230" s="73"/>
      <c r="VY230" s="73"/>
      <c r="VZ230" s="73">
        <v>256</v>
      </c>
      <c r="WA230" s="73">
        <v>9</v>
      </c>
      <c r="WB230" s="73"/>
      <c r="WC230" s="73">
        <v>3</v>
      </c>
      <c r="WD230" s="73"/>
      <c r="WE230" s="73"/>
      <c r="WF230" s="73"/>
      <c r="WG230" s="73"/>
      <c r="WH230" s="73"/>
      <c r="WI230" s="73"/>
      <c r="WJ230" s="73"/>
      <c r="WK230" s="73"/>
      <c r="WL230" s="73"/>
      <c r="WM230" s="73"/>
      <c r="WN230" s="73"/>
      <c r="WO230" s="22">
        <f t="shared" si="846"/>
        <v>208</v>
      </c>
      <c r="WP230" s="22">
        <f t="shared" si="847"/>
        <v>0</v>
      </c>
      <c r="WQ230" s="22">
        <f t="shared" si="848"/>
        <v>0</v>
      </c>
      <c r="WR230" s="22">
        <f t="shared" si="849"/>
        <v>0</v>
      </c>
      <c r="WS230" s="22">
        <f t="shared" si="850"/>
        <v>109</v>
      </c>
      <c r="WT230" s="22">
        <f t="shared" si="851"/>
        <v>0</v>
      </c>
      <c r="WU230" s="22">
        <f t="shared" si="852"/>
        <v>0</v>
      </c>
      <c r="WV230" s="22">
        <f t="shared" si="853"/>
        <v>3</v>
      </c>
      <c r="WW230" s="22">
        <f t="shared" si="854"/>
        <v>110</v>
      </c>
      <c r="WX230" s="22">
        <f t="shared" si="855"/>
        <v>0</v>
      </c>
      <c r="WY230" s="22">
        <f t="shared" si="856"/>
        <v>6</v>
      </c>
      <c r="WZ230" s="22">
        <f t="shared" si="857"/>
        <v>0</v>
      </c>
      <c r="XA230" s="22">
        <f t="shared" si="858"/>
        <v>0</v>
      </c>
      <c r="XB230" s="22">
        <f t="shared" si="859"/>
        <v>0</v>
      </c>
      <c r="XC230" s="22">
        <f t="shared" si="860"/>
        <v>0</v>
      </c>
      <c r="XD230" s="22">
        <f t="shared" si="861"/>
        <v>0</v>
      </c>
      <c r="XE230" s="22">
        <f t="shared" si="862"/>
        <v>215</v>
      </c>
      <c r="XF230" s="22">
        <f t="shared" si="863"/>
        <v>0</v>
      </c>
      <c r="XG230" s="93">
        <f t="shared" si="864"/>
        <v>0</v>
      </c>
    </row>
    <row r="231" spans="1:631" ht="17.100000000000001" customHeight="1" x14ac:dyDescent="0.2">
      <c r="A231" s="101"/>
      <c r="B231" s="27" t="s">
        <v>682</v>
      </c>
      <c r="C231" s="535" t="s">
        <v>683</v>
      </c>
      <c r="D231" s="25" t="s">
        <v>729</v>
      </c>
      <c r="E231" s="535" t="s">
        <v>730</v>
      </c>
      <c r="F231" s="25" t="s">
        <v>740</v>
      </c>
      <c r="G231" s="535" t="s">
        <v>741</v>
      </c>
      <c r="H231" s="25">
        <v>72</v>
      </c>
      <c r="I231" s="28">
        <v>8</v>
      </c>
      <c r="J231" s="17">
        <f t="shared" si="730"/>
        <v>0.82999877684390788</v>
      </c>
      <c r="K231" s="17">
        <f t="shared" si="731"/>
        <v>0.24924426427161051</v>
      </c>
      <c r="L231" s="17">
        <f t="shared" si="732"/>
        <v>1</v>
      </c>
      <c r="M231" s="17">
        <f t="shared" si="733"/>
        <v>0.21328590742244682</v>
      </c>
      <c r="N231" s="17">
        <f t="shared" si="734"/>
        <v>0.42442000096066096</v>
      </c>
      <c r="O231" s="17">
        <f t="shared" si="735"/>
        <v>0.10734068391899212</v>
      </c>
      <c r="P231" s="17">
        <f t="shared" si="736"/>
        <v>0.64323803839201754</v>
      </c>
      <c r="Q231" s="17">
        <f t="shared" si="737"/>
        <v>0.5912827114061141</v>
      </c>
      <c r="R231" s="69">
        <f t="shared" si="738"/>
        <v>0.94333577334309338</v>
      </c>
      <c r="S231" s="422">
        <f t="shared" si="739"/>
        <v>0.55579401739542711</v>
      </c>
      <c r="T231" s="17">
        <f t="shared" si="865"/>
        <v>0.44420598260457289</v>
      </c>
      <c r="U231" s="10">
        <f t="shared" si="740"/>
        <v>95230.655374698748</v>
      </c>
      <c r="V231" s="32">
        <v>5</v>
      </c>
      <c r="W231" s="550">
        <f t="shared" si="741"/>
        <v>0</v>
      </c>
      <c r="X231" s="550">
        <f t="shared" si="742"/>
        <v>0.444682906284316</v>
      </c>
      <c r="Y231" s="550">
        <f t="shared" si="743"/>
        <v>0.55531709371568394</v>
      </c>
      <c r="Z231" s="551">
        <f t="shared" si="744"/>
        <v>119051.09981914319</v>
      </c>
      <c r="AA231" s="426">
        <f t="shared" si="745"/>
        <v>6.2131502350921713E-2</v>
      </c>
      <c r="AB231" s="59">
        <f t="shared" si="746"/>
        <v>0.95958387751671348</v>
      </c>
      <c r="AC231" s="59">
        <f t="shared" si="747"/>
        <v>4.9674175832973087E-2</v>
      </c>
      <c r="AD231" s="59">
        <f t="shared" si="748"/>
        <v>0.42442000096066096</v>
      </c>
      <c r="AE231" s="59">
        <f t="shared" si="749"/>
        <v>0.40871728859388595</v>
      </c>
      <c r="AF231" s="59">
        <f t="shared" si="750"/>
        <v>0.52709290744203119</v>
      </c>
      <c r="AG231" s="59">
        <f t="shared" si="751"/>
        <v>0.3819217529574167</v>
      </c>
      <c r="AH231" s="59">
        <f t="shared" si="752"/>
        <v>0.10734068391899212</v>
      </c>
      <c r="AI231" s="59">
        <f t="shared" si="753"/>
        <v>0.75342920547274983</v>
      </c>
      <c r="AJ231" s="59">
        <f t="shared" si="754"/>
        <v>0.90656834821506582</v>
      </c>
      <c r="AK231" s="59">
        <f t="shared" si="755"/>
        <v>0.35676196160798246</v>
      </c>
      <c r="AL231" s="35">
        <f t="shared" si="756"/>
        <v>1</v>
      </c>
      <c r="AM231" s="27">
        <v>214384</v>
      </c>
      <c r="AN231" s="25">
        <v>102377</v>
      </c>
      <c r="AO231" s="25">
        <v>112007</v>
      </c>
      <c r="AP231" s="17">
        <f t="shared" si="757"/>
        <v>4.1639075968492017E-3</v>
      </c>
      <c r="AQ231" s="63">
        <v>91.402323069093896</v>
      </c>
      <c r="AR231" s="58">
        <v>1681.6541380000001</v>
      </c>
      <c r="AS231" s="24">
        <f t="shared" si="758"/>
        <v>127.48400230202388</v>
      </c>
      <c r="AT231" s="17">
        <f t="shared" si="876"/>
        <v>0.11009646723206401</v>
      </c>
      <c r="AU231" s="25">
        <v>210645</v>
      </c>
      <c r="AV231" s="25">
        <v>99365</v>
      </c>
      <c r="AW231" s="25">
        <v>111280</v>
      </c>
      <c r="AX231" s="25">
        <v>3739</v>
      </c>
      <c r="AY231" s="25">
        <v>3012</v>
      </c>
      <c r="AZ231" s="18">
        <v>727</v>
      </c>
      <c r="BA231" s="25">
        <v>13320</v>
      </c>
      <c r="BB231" s="25">
        <v>6167</v>
      </c>
      <c r="BC231" s="25">
        <v>7153</v>
      </c>
      <c r="BD231" s="63">
        <v>86.215573885083188</v>
      </c>
      <c r="BE231" s="25">
        <v>201064</v>
      </c>
      <c r="BF231" s="25">
        <v>96210</v>
      </c>
      <c r="BG231" s="25">
        <v>104854</v>
      </c>
      <c r="BH231" s="63">
        <v>91.756156179068043</v>
      </c>
      <c r="BI231" s="17">
        <v>6.2131502350921713E-2</v>
      </c>
      <c r="BJ231" s="25">
        <v>56835</v>
      </c>
      <c r="BK231" s="25">
        <v>139057</v>
      </c>
      <c r="BL231" s="25">
        <v>18492</v>
      </c>
      <c r="BM231" s="17">
        <v>0.54169872785979845</v>
      </c>
      <c r="BN231" s="10">
        <f t="shared" si="759"/>
        <v>98252.459926504976</v>
      </c>
      <c r="BO231" s="29">
        <v>0.40871728859388595</v>
      </c>
      <c r="BP231" s="30">
        <f t="shared" si="760"/>
        <v>0.5912827114061141</v>
      </c>
      <c r="BQ231" s="31">
        <v>13.298143926591255</v>
      </c>
      <c r="BR231" s="25">
        <v>157549</v>
      </c>
      <c r="BS231" s="25">
        <v>36770</v>
      </c>
      <c r="BT231" s="25">
        <v>101251</v>
      </c>
      <c r="BU231" s="25">
        <v>14538</v>
      </c>
      <c r="BV231" s="25">
        <v>3757</v>
      </c>
      <c r="BW231" s="18">
        <v>1233</v>
      </c>
      <c r="BX231" s="25">
        <v>57229</v>
      </c>
      <c r="BY231" s="25">
        <v>45612</v>
      </c>
      <c r="BZ231" s="25">
        <v>11617</v>
      </c>
      <c r="CA231" s="59">
        <v>0.20299149032833003</v>
      </c>
      <c r="CB231" s="25">
        <v>210645</v>
      </c>
      <c r="CC231" s="25">
        <v>3739</v>
      </c>
      <c r="CD231" s="17">
        <f t="shared" si="761"/>
        <v>1.7750243300339433E-2</v>
      </c>
      <c r="CE231" s="25">
        <v>4039</v>
      </c>
      <c r="CF231" s="25">
        <v>10111</v>
      </c>
      <c r="CG231" s="25">
        <v>14337</v>
      </c>
      <c r="CH231" s="25">
        <v>13003</v>
      </c>
      <c r="CI231" s="25">
        <v>8210</v>
      </c>
      <c r="CJ231" s="25">
        <v>4335</v>
      </c>
      <c r="CK231" s="25">
        <v>1959</v>
      </c>
      <c r="CL231" s="18">
        <v>864</v>
      </c>
      <c r="CM231" s="18">
        <v>371</v>
      </c>
      <c r="CN231" s="26">
        <v>3.6807387862796834</v>
      </c>
      <c r="CO231" s="27">
        <v>57229</v>
      </c>
      <c r="CP231" s="34">
        <f t="shared" si="762"/>
        <v>3.7460727952611439</v>
      </c>
      <c r="CQ231" s="25">
        <v>225</v>
      </c>
      <c r="CR231" s="18">
        <v>387</v>
      </c>
      <c r="CS231" s="18">
        <v>713</v>
      </c>
      <c r="CT231" s="25">
        <v>29194</v>
      </c>
      <c r="CU231" s="25">
        <v>25503</v>
      </c>
      <c r="CV231" s="18">
        <v>581</v>
      </c>
      <c r="CW231" s="18">
        <v>447</v>
      </c>
      <c r="CX231" s="18">
        <v>179</v>
      </c>
      <c r="CY231" s="25">
        <v>57229</v>
      </c>
      <c r="CZ231" s="25">
        <v>55502</v>
      </c>
      <c r="DA231" s="18">
        <v>367</v>
      </c>
      <c r="DB231" s="18">
        <v>751</v>
      </c>
      <c r="DC231" s="18">
        <v>489</v>
      </c>
      <c r="DD231" s="18">
        <v>47</v>
      </c>
      <c r="DE231" s="18">
        <v>73</v>
      </c>
      <c r="DF231" s="25">
        <v>57229</v>
      </c>
      <c r="DG231" s="25">
        <v>29974</v>
      </c>
      <c r="DH231" s="18">
        <v>147</v>
      </c>
      <c r="DI231" s="18">
        <v>44</v>
      </c>
      <c r="DJ231" s="25">
        <v>26937</v>
      </c>
      <c r="DK231" s="18">
        <v>62</v>
      </c>
      <c r="DL231" s="18">
        <v>65</v>
      </c>
      <c r="DM231" s="25">
        <f t="shared" si="763"/>
        <v>110867.53298153034</v>
      </c>
      <c r="DN231" s="17">
        <f t="shared" si="764"/>
        <v>0.47068793793356517</v>
      </c>
      <c r="DO231" s="17">
        <f t="shared" si="765"/>
        <v>1.0833668245120481E-3</v>
      </c>
      <c r="DP231" s="23">
        <f t="shared" si="766"/>
        <v>0.52709290744203119</v>
      </c>
      <c r="DQ231" s="23">
        <f t="shared" si="767"/>
        <v>0.47290709255796881</v>
      </c>
      <c r="DR231" s="25">
        <v>57229</v>
      </c>
      <c r="DS231" s="25">
        <v>1082</v>
      </c>
      <c r="DT231" s="25">
        <v>42181</v>
      </c>
      <c r="DU231" s="18">
        <v>27</v>
      </c>
      <c r="DV231" s="25">
        <v>12475</v>
      </c>
      <c r="DW231" s="18">
        <v>38</v>
      </c>
      <c r="DX231" s="25">
        <v>1261</v>
      </c>
      <c r="DY231" s="18">
        <v>165</v>
      </c>
      <c r="DZ231" s="17">
        <f t="shared" si="768"/>
        <v>0.9744185640147478</v>
      </c>
      <c r="EA231" s="17">
        <f t="shared" si="769"/>
        <v>2.5581435985252199E-2</v>
      </c>
      <c r="EB231" s="25">
        <v>57229</v>
      </c>
      <c r="EC231" s="25">
        <v>21670</v>
      </c>
      <c r="ED231" s="18">
        <v>187</v>
      </c>
      <c r="EE231" s="25">
        <v>34296</v>
      </c>
      <c r="EF231" s="17">
        <f t="shared" si="869"/>
        <v>0.59927659053976134</v>
      </c>
      <c r="EG231" s="18">
        <v>860</v>
      </c>
      <c r="EH231" s="18">
        <v>216</v>
      </c>
      <c r="EI231" s="17">
        <f t="shared" si="770"/>
        <v>0.3819217529574167</v>
      </c>
      <c r="EJ231" s="17">
        <f t="shared" si="771"/>
        <v>1.5027346275489699E-2</v>
      </c>
      <c r="EK231" s="69">
        <f t="shared" si="772"/>
        <v>0.24924426427161051</v>
      </c>
      <c r="EL231" s="27">
        <v>154666</v>
      </c>
      <c r="EM231" s="25">
        <v>148415</v>
      </c>
      <c r="EN231" s="25">
        <v>6251</v>
      </c>
      <c r="EO231" s="59">
        <v>0.95958387751671348</v>
      </c>
      <c r="EP231" s="25">
        <v>71333</v>
      </c>
      <c r="EQ231" s="25">
        <v>69804</v>
      </c>
      <c r="ER231" s="25">
        <v>1529</v>
      </c>
      <c r="ES231" s="59">
        <v>0.97856532039869348</v>
      </c>
      <c r="ET231" s="25">
        <v>83333</v>
      </c>
      <c r="EU231" s="25">
        <v>78611</v>
      </c>
      <c r="EV231" s="25">
        <v>4722</v>
      </c>
      <c r="EW231" s="59">
        <v>0.94333577334309338</v>
      </c>
      <c r="EX231" s="25">
        <v>9888</v>
      </c>
      <c r="EY231" s="25">
        <v>9657</v>
      </c>
      <c r="EZ231" s="25">
        <v>231</v>
      </c>
      <c r="FA231" s="59">
        <v>0.97663834951456308</v>
      </c>
      <c r="FB231" s="25">
        <v>144778</v>
      </c>
      <c r="FC231" s="25">
        <v>138758</v>
      </c>
      <c r="FD231" s="25">
        <v>6020</v>
      </c>
      <c r="FE231" s="59">
        <v>0.95841909682410309</v>
      </c>
      <c r="FF231" s="25">
        <v>85398</v>
      </c>
      <c r="FG231" s="25">
        <v>31953</v>
      </c>
      <c r="FH231" s="25">
        <v>48933</v>
      </c>
      <c r="FI231" s="25">
        <v>4512</v>
      </c>
      <c r="FJ231" s="23">
        <f t="shared" si="773"/>
        <v>5.2834961006112555E-2</v>
      </c>
      <c r="FK231" s="23">
        <f t="shared" si="774"/>
        <v>0.57299936766669013</v>
      </c>
      <c r="FL231" s="36">
        <f t="shared" si="775"/>
        <v>7.0817819148936172</v>
      </c>
      <c r="FM231" s="25">
        <v>41799</v>
      </c>
      <c r="FN231" s="25">
        <v>15834</v>
      </c>
      <c r="FO231" s="17">
        <f t="shared" si="776"/>
        <v>0.37881289026053255</v>
      </c>
      <c r="FP231" s="25">
        <v>23811</v>
      </c>
      <c r="FQ231" s="17">
        <f t="shared" si="777"/>
        <v>0.56965477643005813</v>
      </c>
      <c r="FR231" s="25">
        <v>2154</v>
      </c>
      <c r="FS231" s="17">
        <f t="shared" si="778"/>
        <v>5.1532333309409317E-2</v>
      </c>
      <c r="FT231" s="25">
        <v>43599</v>
      </c>
      <c r="FU231" s="25">
        <v>16119</v>
      </c>
      <c r="FV231" s="25">
        <v>25122</v>
      </c>
      <c r="FW231" s="17">
        <f t="shared" si="779"/>
        <v>5.4083809261680313E-2</v>
      </c>
      <c r="FX231" s="17">
        <f t="shared" si="780"/>
        <v>0.57620587628156605</v>
      </c>
      <c r="FY231" s="25">
        <v>2358</v>
      </c>
      <c r="FZ231" s="25">
        <v>124914</v>
      </c>
      <c r="GA231" s="25">
        <v>6205</v>
      </c>
      <c r="GB231" s="25">
        <v>65693</v>
      </c>
      <c r="GC231" s="25">
        <v>19392</v>
      </c>
      <c r="GD231" s="25">
        <v>8917</v>
      </c>
      <c r="GE231" s="18">
        <v>202</v>
      </c>
      <c r="GF231" s="25">
        <v>5625</v>
      </c>
      <c r="GG231" s="18">
        <v>184</v>
      </c>
      <c r="GH231" s="18">
        <v>74</v>
      </c>
      <c r="GI231" s="25">
        <v>18622</v>
      </c>
      <c r="GJ231" s="10">
        <f t="shared" si="781"/>
        <v>6205</v>
      </c>
      <c r="GK231" s="10">
        <f t="shared" si="870"/>
        <v>118709</v>
      </c>
      <c r="GL231" s="10">
        <f t="shared" si="871"/>
        <v>53016</v>
      </c>
      <c r="GM231" s="10">
        <f t="shared" si="782"/>
        <v>71898</v>
      </c>
      <c r="GN231" s="10">
        <f t="shared" si="872"/>
        <v>33624</v>
      </c>
      <c r="GO231" s="17">
        <f t="shared" si="783"/>
        <v>4.9674175832973087E-2</v>
      </c>
      <c r="GP231" s="17">
        <f t="shared" si="873"/>
        <v>0.95032582416702693</v>
      </c>
      <c r="GQ231" s="17">
        <f t="shared" si="874"/>
        <v>0.42442000096066096</v>
      </c>
      <c r="GR231" s="17">
        <f t="shared" si="875"/>
        <v>0.2691771939094097</v>
      </c>
      <c r="GS231" s="17">
        <f t="shared" si="784"/>
        <v>0.68737291256384392</v>
      </c>
      <c r="GT231" s="25">
        <v>57619</v>
      </c>
      <c r="GU231" s="25">
        <v>1570</v>
      </c>
      <c r="GV231" s="25">
        <v>27897</v>
      </c>
      <c r="GW231" s="25">
        <v>11342</v>
      </c>
      <c r="GX231" s="25">
        <v>5218</v>
      </c>
      <c r="GY231" s="18">
        <v>134</v>
      </c>
      <c r="GZ231" s="25">
        <v>2406</v>
      </c>
      <c r="HA231" s="18">
        <v>83</v>
      </c>
      <c r="HB231" s="18">
        <v>53</v>
      </c>
      <c r="HC231" s="25">
        <v>8916</v>
      </c>
      <c r="HD231" s="23">
        <f t="shared" si="785"/>
        <v>2.7247956403269755E-2</v>
      </c>
      <c r="HE231" s="23">
        <f t="shared" si="786"/>
        <v>0.97275204359673029</v>
      </c>
      <c r="HF231" s="23">
        <f t="shared" si="787"/>
        <v>0.48858883354449051</v>
      </c>
      <c r="HG231" s="23">
        <f t="shared" si="788"/>
        <v>0.29174404276367172</v>
      </c>
      <c r="HH231" s="25">
        <v>67295</v>
      </c>
      <c r="HI231" s="25">
        <v>4635</v>
      </c>
      <c r="HJ231" s="25">
        <v>37796</v>
      </c>
      <c r="HK231" s="25">
        <v>8050</v>
      </c>
      <c r="HL231" s="25">
        <v>3699</v>
      </c>
      <c r="HM231" s="18">
        <v>68</v>
      </c>
      <c r="HN231" s="25">
        <v>3219</v>
      </c>
      <c r="HO231" s="18">
        <v>101</v>
      </c>
      <c r="HP231" s="18">
        <v>21</v>
      </c>
      <c r="HQ231" s="25">
        <v>9706</v>
      </c>
      <c r="HR231" s="23">
        <f t="shared" si="789"/>
        <v>6.8875845159372909E-2</v>
      </c>
      <c r="HS231" s="23">
        <f t="shared" si="790"/>
        <v>0.93112415484062705</v>
      </c>
      <c r="HT231" s="80">
        <f t="shared" si="791"/>
        <v>0.36947767293261013</v>
      </c>
      <c r="HU231" s="27">
        <v>177589</v>
      </c>
      <c r="HV231" s="25">
        <v>3561</v>
      </c>
      <c r="HW231" s="25">
        <v>24368</v>
      </c>
      <c r="HX231" s="25">
        <v>5980</v>
      </c>
      <c r="HY231" s="25">
        <v>38183</v>
      </c>
      <c r="HZ231" s="25">
        <v>11382</v>
      </c>
      <c r="IA231" s="25">
        <v>5851</v>
      </c>
      <c r="IB231" s="18">
        <v>404</v>
      </c>
      <c r="IC231" s="25">
        <v>20011</v>
      </c>
      <c r="ID231" s="25">
        <v>37423</v>
      </c>
      <c r="IE231" s="25">
        <v>11021</v>
      </c>
      <c r="IF231" s="18">
        <v>1731</v>
      </c>
      <c r="IG231" s="25">
        <v>17674</v>
      </c>
      <c r="IH231" s="17">
        <f t="shared" si="792"/>
        <v>0.274819949433805</v>
      </c>
      <c r="II231" s="17">
        <f t="shared" si="793"/>
        <v>6.4091807488076399E-2</v>
      </c>
      <c r="IJ231" s="30">
        <f t="shared" si="794"/>
        <v>15.602618169038834</v>
      </c>
      <c r="IK231" s="17">
        <f t="shared" si="866"/>
        <v>0.21328590742244682</v>
      </c>
      <c r="IL231" s="25">
        <v>83821</v>
      </c>
      <c r="IM231" s="25">
        <v>1882</v>
      </c>
      <c r="IN231" s="25">
        <v>15756</v>
      </c>
      <c r="IO231" s="25">
        <v>4511</v>
      </c>
      <c r="IP231" s="25">
        <v>26270</v>
      </c>
      <c r="IQ231" s="25">
        <v>4963</v>
      </c>
      <c r="IR231" s="25">
        <v>3689</v>
      </c>
      <c r="IS231" s="18">
        <v>228</v>
      </c>
      <c r="IT231" s="25">
        <v>9970</v>
      </c>
      <c r="IU231" s="25">
        <v>795</v>
      </c>
      <c r="IV231" s="25">
        <v>4310</v>
      </c>
      <c r="IW231" s="18">
        <v>826</v>
      </c>
      <c r="IX231" s="25">
        <v>10621</v>
      </c>
      <c r="IY231" s="17">
        <f t="shared" si="795"/>
        <v>0.68086756302119988</v>
      </c>
      <c r="IZ231" s="25">
        <v>93768</v>
      </c>
      <c r="JA231" s="25">
        <v>1679</v>
      </c>
      <c r="JB231" s="25">
        <v>8612</v>
      </c>
      <c r="JC231" s="25">
        <v>1469</v>
      </c>
      <c r="JD231" s="25">
        <v>11913</v>
      </c>
      <c r="JE231" s="25">
        <v>6419</v>
      </c>
      <c r="JF231" s="25">
        <v>2162</v>
      </c>
      <c r="JG231" s="18">
        <v>176</v>
      </c>
      <c r="JH231" s="25">
        <v>10041</v>
      </c>
      <c r="JI231" s="25">
        <v>36628</v>
      </c>
      <c r="JJ231" s="25">
        <v>6711</v>
      </c>
      <c r="JK231" s="18">
        <v>905</v>
      </c>
      <c r="JL231" s="25">
        <v>7053</v>
      </c>
      <c r="JM231" s="80">
        <f t="shared" si="796"/>
        <v>0.34397662315502092</v>
      </c>
      <c r="JN231" s="27">
        <v>177589</v>
      </c>
      <c r="JO231" s="25">
        <v>111957</v>
      </c>
      <c r="JP231" s="18">
        <v>66</v>
      </c>
      <c r="JQ231" s="18">
        <v>155</v>
      </c>
      <c r="JR231" s="25">
        <v>1076</v>
      </c>
      <c r="JS231" s="18">
        <v>783</v>
      </c>
      <c r="JT231" s="18">
        <v>178</v>
      </c>
      <c r="JU231" s="18">
        <v>1</v>
      </c>
      <c r="JV231" s="18">
        <v>16</v>
      </c>
      <c r="JW231" s="25">
        <v>63357</v>
      </c>
      <c r="JX231" s="17">
        <f t="shared" si="797"/>
        <v>0.35676196160798246</v>
      </c>
      <c r="JY231" s="17">
        <f t="shared" si="798"/>
        <v>0.64323803839201754</v>
      </c>
      <c r="JZ231" s="25">
        <v>11394</v>
      </c>
      <c r="KA231" s="25">
        <v>8601</v>
      </c>
      <c r="KB231" s="18">
        <v>14</v>
      </c>
      <c r="KC231" s="18">
        <v>21</v>
      </c>
      <c r="KD231" s="25">
        <v>56</v>
      </c>
      <c r="KE231" s="18">
        <v>110</v>
      </c>
      <c r="KF231" s="18">
        <v>14</v>
      </c>
      <c r="KG231" s="18">
        <v>0</v>
      </c>
      <c r="KH231" s="18">
        <v>0</v>
      </c>
      <c r="KI231" s="25">
        <v>2578</v>
      </c>
      <c r="KJ231" s="17">
        <f t="shared" si="799"/>
        <v>0.22625943479024047</v>
      </c>
      <c r="KK231" s="25">
        <v>166195</v>
      </c>
      <c r="KL231" s="25">
        <v>103356</v>
      </c>
      <c r="KM231" s="18">
        <v>52</v>
      </c>
      <c r="KN231" s="18">
        <v>134</v>
      </c>
      <c r="KO231" s="25">
        <v>1020</v>
      </c>
      <c r="KP231" s="18">
        <v>673</v>
      </c>
      <c r="KQ231" s="18">
        <v>164</v>
      </c>
      <c r="KR231" s="18">
        <v>1</v>
      </c>
      <c r="KS231" s="18">
        <v>16</v>
      </c>
      <c r="KT231" s="25">
        <v>60779</v>
      </c>
      <c r="KU231" s="69">
        <f t="shared" si="877"/>
        <v>0.3657089563464605</v>
      </c>
      <c r="KV231" s="27">
        <v>214384</v>
      </c>
      <c r="KW231" s="25">
        <v>193811</v>
      </c>
      <c r="KX231" s="25">
        <v>20573</v>
      </c>
      <c r="KY231" s="59">
        <v>9.5963318158071492E-2</v>
      </c>
      <c r="KZ231" s="25">
        <v>13449</v>
      </c>
      <c r="LA231" s="25">
        <v>6309</v>
      </c>
      <c r="LB231" s="25">
        <v>8529</v>
      </c>
      <c r="LC231" s="25">
        <v>7481</v>
      </c>
      <c r="LD231" s="25">
        <v>102377</v>
      </c>
      <c r="LE231" s="25">
        <v>93060</v>
      </c>
      <c r="LF231" s="25">
        <v>9317</v>
      </c>
      <c r="LG231" s="59">
        <v>9.1006769098527993E-2</v>
      </c>
      <c r="LH231" s="25">
        <v>112007</v>
      </c>
      <c r="LI231" s="25">
        <v>100751</v>
      </c>
      <c r="LJ231" s="25">
        <v>11256</v>
      </c>
      <c r="LK231" s="35">
        <v>0.10049371914255359</v>
      </c>
      <c r="LL231" s="27">
        <v>57229</v>
      </c>
      <c r="LM231" s="18">
        <v>181</v>
      </c>
      <c r="LN231" s="25">
        <v>42937</v>
      </c>
      <c r="LO231" s="25">
        <v>3009</v>
      </c>
      <c r="LP231" s="25">
        <v>4961</v>
      </c>
      <c r="LQ231" s="18">
        <v>337</v>
      </c>
      <c r="LR231" s="25">
        <v>5804</v>
      </c>
      <c r="LS231" s="23">
        <f t="shared" si="800"/>
        <v>0.1014171137010956</v>
      </c>
      <c r="LT231" s="23">
        <f t="shared" si="801"/>
        <v>0.89858288629890437</v>
      </c>
      <c r="LU231" s="17">
        <f t="shared" si="802"/>
        <v>0.75342920547274983</v>
      </c>
      <c r="LV231" s="25">
        <v>57229</v>
      </c>
      <c r="LW231" s="18">
        <v>395</v>
      </c>
      <c r="LX231" s="25">
        <v>39243</v>
      </c>
      <c r="LY231" s="25">
        <v>12164</v>
      </c>
      <c r="LZ231" s="18">
        <v>566</v>
      </c>
      <c r="MA231" s="18">
        <v>216</v>
      </c>
      <c r="MB231" s="25">
        <v>3788</v>
      </c>
      <c r="MC231" s="18">
        <v>311</v>
      </c>
      <c r="MD231" s="18">
        <v>80</v>
      </c>
      <c r="ME231" s="18">
        <v>11</v>
      </c>
      <c r="MF231" s="18">
        <v>455</v>
      </c>
      <c r="MG231" s="17">
        <f t="shared" si="803"/>
        <v>7.5398836254346568E-2</v>
      </c>
      <c r="MH231" s="17">
        <f t="shared" si="804"/>
        <v>0.90656834821506582</v>
      </c>
      <c r="MI231" s="25">
        <v>57229</v>
      </c>
      <c r="MJ231" s="18">
        <v>388</v>
      </c>
      <c r="MK231" s="25">
        <v>39349</v>
      </c>
      <c r="ML231" s="25">
        <v>11854</v>
      </c>
      <c r="MM231" s="18">
        <v>550</v>
      </c>
      <c r="MN231" s="18">
        <v>194</v>
      </c>
      <c r="MO231" s="25">
        <v>4107</v>
      </c>
      <c r="MP231" s="18">
        <v>310</v>
      </c>
      <c r="MQ231" s="18">
        <v>11</v>
      </c>
      <c r="MR231" s="18">
        <v>11</v>
      </c>
      <c r="MS231" s="18">
        <v>455</v>
      </c>
      <c r="MT231" s="17">
        <f t="shared" si="805"/>
        <v>0.9070925579688619</v>
      </c>
      <c r="MU231" s="69">
        <f t="shared" si="806"/>
        <v>0.82999877684390788</v>
      </c>
      <c r="MV231" s="27">
        <v>57229</v>
      </c>
      <c r="MW231" s="25">
        <v>6143</v>
      </c>
      <c r="MX231" s="25">
        <v>7483</v>
      </c>
      <c r="MY231" s="25">
        <v>16870</v>
      </c>
      <c r="MZ231" s="25">
        <v>21611</v>
      </c>
      <c r="NA231" s="25">
        <v>1668</v>
      </c>
      <c r="NB231" s="18">
        <v>32</v>
      </c>
      <c r="NC231" s="25">
        <v>2641</v>
      </c>
      <c r="ND231" s="18">
        <v>781</v>
      </c>
      <c r="NE231" s="17">
        <f t="shared" si="807"/>
        <v>0.10734068391899212</v>
      </c>
      <c r="NF231" s="10">
        <f t="shared" si="808"/>
        <v>22610.778364116097</v>
      </c>
      <c r="NG231" s="17">
        <f t="shared" si="809"/>
        <v>0.18263467822257945</v>
      </c>
      <c r="NH231" s="25">
        <v>57229</v>
      </c>
      <c r="NI231" s="25">
        <v>1679</v>
      </c>
      <c r="NJ231" s="18">
        <v>7</v>
      </c>
      <c r="NK231" s="18">
        <v>84</v>
      </c>
      <c r="NL231" s="18">
        <v>24</v>
      </c>
      <c r="NM231" s="25">
        <v>53981</v>
      </c>
      <c r="NN231" s="25">
        <v>1214</v>
      </c>
      <c r="NO231" s="18">
        <v>43</v>
      </c>
      <c r="NP231" s="18">
        <v>25</v>
      </c>
      <c r="NQ231" s="32">
        <v>172</v>
      </c>
      <c r="NR231" s="27">
        <v>57229</v>
      </c>
      <c r="NS231" s="37">
        <f t="shared" si="810"/>
        <v>0.98832759614880572</v>
      </c>
      <c r="NT231" s="37">
        <f t="shared" si="811"/>
        <v>0.26668698032755733</v>
      </c>
      <c r="NU231" s="37">
        <f t="shared" si="812"/>
        <v>1.011810257951592</v>
      </c>
      <c r="NV231" s="17">
        <f t="shared" si="813"/>
        <v>0.20545942993098651</v>
      </c>
      <c r="NW231" s="10">
        <f t="shared" si="814"/>
        <v>33658</v>
      </c>
      <c r="NX231" s="17">
        <f t="shared" si="815"/>
        <v>0.58812839644236314</v>
      </c>
      <c r="NY231" s="19">
        <f t="shared" si="816"/>
        <v>0.60657067166465428</v>
      </c>
      <c r="NZ231" s="25">
        <v>23571</v>
      </c>
      <c r="OA231" s="25">
        <v>18767</v>
      </c>
      <c r="OB231" s="25">
        <v>2407</v>
      </c>
      <c r="OC231" s="25">
        <v>10201</v>
      </c>
      <c r="OD231" s="18">
        <v>456</v>
      </c>
      <c r="OE231" s="25">
        <v>1159</v>
      </c>
      <c r="OF231" s="17">
        <f t="shared" si="817"/>
        <v>0.17824878994915166</v>
      </c>
      <c r="OG231" s="17">
        <f t="shared" si="818"/>
        <v>0.41187160355763686</v>
      </c>
      <c r="OH231" s="17">
        <f t="shared" si="819"/>
        <v>0.32792814831641298</v>
      </c>
      <c r="OI231" s="69">
        <f t="shared" si="820"/>
        <v>2.0251970154991351E-2</v>
      </c>
      <c r="OJ231" s="27">
        <v>57229</v>
      </c>
      <c r="OK231" s="18">
        <v>240</v>
      </c>
      <c r="OL231" s="25">
        <v>14306</v>
      </c>
      <c r="OM231" s="25">
        <v>32611</v>
      </c>
      <c r="ON231" s="18">
        <v>784</v>
      </c>
      <c r="OO231" s="25">
        <v>2771</v>
      </c>
      <c r="OP231" s="18">
        <v>378</v>
      </c>
      <c r="OQ231" s="25">
        <v>20539</v>
      </c>
      <c r="OR231" s="69">
        <f t="shared" si="821"/>
        <v>0.27447622708766534</v>
      </c>
      <c r="OS231" s="22">
        <v>130627</v>
      </c>
      <c r="OT231" s="22">
        <v>97141</v>
      </c>
      <c r="OU231" s="38">
        <f t="shared" si="878"/>
        <v>0.47954524137454396</v>
      </c>
      <c r="OV231" s="39">
        <v>0.78911808608105749</v>
      </c>
      <c r="OW231" s="22">
        <v>7665572</v>
      </c>
      <c r="OX231" s="36">
        <f t="shared" si="879"/>
        <v>313659875.09600002</v>
      </c>
      <c r="OY231" s="36">
        <f t="shared" si="880"/>
        <v>6581728.3573476858</v>
      </c>
      <c r="OZ231" s="22">
        <v>1467</v>
      </c>
      <c r="PA231" s="22">
        <v>1467</v>
      </c>
      <c r="PB231" s="38">
        <f t="shared" si="881"/>
        <v>7.2419768079024921E-3</v>
      </c>
      <c r="PC231" s="39">
        <v>0.91</v>
      </c>
      <c r="PD231" s="22">
        <v>133497</v>
      </c>
      <c r="PE231" s="40">
        <f t="shared" si="822"/>
        <v>5462430.2460000003</v>
      </c>
      <c r="PF231" s="36">
        <f t="shared" si="823"/>
        <v>450599.13801825134</v>
      </c>
      <c r="PG231" s="22">
        <v>3324</v>
      </c>
      <c r="PH231" s="22">
        <v>3324</v>
      </c>
      <c r="PI231" s="38">
        <f t="shared" si="882"/>
        <v>1.6409223523836322E-2</v>
      </c>
      <c r="PJ231" s="39">
        <v>6.7253309265944652E-2</v>
      </c>
      <c r="PK231" s="22">
        <v>22355</v>
      </c>
      <c r="PL231" s="41">
        <f t="shared" si="824"/>
        <v>914721.89</v>
      </c>
      <c r="PM231" s="36">
        <f t="shared" si="825"/>
        <v>271725.78458550008</v>
      </c>
      <c r="PN231" s="22">
        <v>11389</v>
      </c>
      <c r="PO231" s="22">
        <v>11389</v>
      </c>
      <c r="PP231" s="38">
        <f t="shared" si="883"/>
        <v>5.622281790402283E-2</v>
      </c>
      <c r="PQ231" s="39">
        <v>0.66745807357977005</v>
      </c>
      <c r="PR231" s="22">
        <v>760168</v>
      </c>
      <c r="PS231" s="41">
        <f t="shared" si="826"/>
        <v>31104554.223999999</v>
      </c>
      <c r="PT231" s="36">
        <f t="shared" si="827"/>
        <v>1493306.8938305578</v>
      </c>
      <c r="PU231" s="22">
        <v>10151</v>
      </c>
      <c r="PV231" s="22">
        <v>10151</v>
      </c>
      <c r="PW231" s="38">
        <f t="shared" si="884"/>
        <v>5.0111320093400274E-2</v>
      </c>
      <c r="PX231" s="39">
        <v>8.0300463008570591E-2</v>
      </c>
      <c r="PY231" s="22">
        <v>81513</v>
      </c>
      <c r="PZ231" s="36">
        <f t="shared" si="828"/>
        <v>1548704.8016025578</v>
      </c>
      <c r="QA231" s="22"/>
      <c r="QB231" s="22"/>
      <c r="QC231" s="39">
        <v>0</v>
      </c>
      <c r="QD231" s="22"/>
      <c r="QE231" s="22">
        <f t="shared" si="829"/>
        <v>0</v>
      </c>
      <c r="QF231" s="22"/>
      <c r="QG231" s="22">
        <v>76</v>
      </c>
      <c r="QH231" s="22">
        <v>76</v>
      </c>
      <c r="QI231" s="38">
        <f t="shared" si="885"/>
        <v>3.7518080259072215E-4</v>
      </c>
      <c r="QJ231" s="39">
        <v>0.22105263157894736</v>
      </c>
      <c r="QK231" s="22">
        <v>1680</v>
      </c>
      <c r="QL231" s="42">
        <f t="shared" si="830"/>
        <v>55.068631578947368</v>
      </c>
      <c r="QM231" s="22">
        <f t="shared" si="886"/>
        <v>79021</v>
      </c>
      <c r="QN231" s="22">
        <v>7918</v>
      </c>
      <c r="QO231" s="22">
        <v>7918</v>
      </c>
      <c r="QP231" s="38">
        <f t="shared" si="887"/>
        <v>3.9087915722543921E-2</v>
      </c>
      <c r="QQ231" s="39">
        <v>0.18040035362465268</v>
      </c>
      <c r="QR231" s="22">
        <v>142841</v>
      </c>
      <c r="QS231" s="36">
        <f t="shared" si="831"/>
        <v>1861701.7057526154</v>
      </c>
      <c r="QT231" s="22">
        <v>1005</v>
      </c>
      <c r="QU231" s="22">
        <v>1005</v>
      </c>
      <c r="QV231" s="38">
        <f t="shared" si="888"/>
        <v>4.9612724553115238E-3</v>
      </c>
      <c r="QW231" s="39">
        <v>0.17079601990049753</v>
      </c>
      <c r="QX231" s="22">
        <v>17165</v>
      </c>
      <c r="QY231" s="36">
        <f t="shared" si="832"/>
        <v>236298.33471601142</v>
      </c>
      <c r="QZ231" s="22">
        <v>70098</v>
      </c>
      <c r="RA231" s="22">
        <v>70098</v>
      </c>
      <c r="RB231" s="38">
        <f t="shared" si="889"/>
        <v>0.34604505131584795</v>
      </c>
      <c r="RC231" s="39">
        <v>0.17979999429370308</v>
      </c>
      <c r="RD231" s="22">
        <v>1260362</v>
      </c>
      <c r="RE231" s="36">
        <f t="shared" si="833"/>
        <v>7574175.3505594786</v>
      </c>
      <c r="RF231" s="10">
        <f t="shared" si="890"/>
        <v>236055</v>
      </c>
      <c r="RG231" s="10">
        <f t="shared" si="891"/>
        <v>202569</v>
      </c>
      <c r="RH231" s="17">
        <f t="shared" si="892"/>
        <v>0.26053455054770791</v>
      </c>
      <c r="RI231" s="17">
        <f t="shared" si="893"/>
        <v>5.9523683590670144E-3</v>
      </c>
      <c r="RJ231" s="17">
        <f t="shared" si="894"/>
        <v>0.32878565403853732</v>
      </c>
      <c r="RK231" s="17">
        <f t="shared" si="895"/>
        <v>2.2509365968764142E-2</v>
      </c>
      <c r="RL231" s="17">
        <f t="shared" si="896"/>
        <v>7.459710536674162E-2</v>
      </c>
      <c r="RM231" s="17">
        <f t="shared" si="897"/>
        <v>7.7364469249034007E-2</v>
      </c>
      <c r="RN231" s="17">
        <f t="shared" si="898"/>
        <v>9.3000011504151395E-2</v>
      </c>
      <c r="RO231" s="17">
        <f t="shared" si="899"/>
        <v>1.1804118661489284E-2</v>
      </c>
      <c r="RP231" s="17">
        <f t="shared" si="900"/>
        <v>0.37836265206177588</v>
      </c>
      <c r="RQ231" s="17">
        <f t="shared" si="901"/>
        <v>2.7509151195033143E-6</v>
      </c>
      <c r="RR231" s="36">
        <f t="shared" si="902"/>
        <v>20018295.435044236</v>
      </c>
      <c r="RS231" s="36">
        <f t="shared" si="903"/>
        <v>93.375883624917137</v>
      </c>
      <c r="RT231" s="10">
        <f t="shared" si="904"/>
        <v>33486</v>
      </c>
      <c r="RU231" s="17">
        <f t="shared" si="905"/>
        <v>0.14185677066785282</v>
      </c>
      <c r="RV231" s="37">
        <f t="shared" si="906"/>
        <v>0.90819512401770774</v>
      </c>
      <c r="RW231" s="36">
        <f t="shared" si="907"/>
        <v>0.94488861109037992</v>
      </c>
      <c r="RX231" s="85">
        <v>-2.3215140000000001</v>
      </c>
      <c r="RY231" s="93">
        <v>68</v>
      </c>
      <c r="RZ231" s="43" t="b">
        <v>0</v>
      </c>
      <c r="SA231" s="18" t="b">
        <v>0</v>
      </c>
      <c r="SB231" s="18" t="b">
        <v>1</v>
      </c>
      <c r="SC231" s="18" t="b">
        <v>0</v>
      </c>
      <c r="SD231" s="18" t="b">
        <v>0</v>
      </c>
      <c r="SE231" s="32" t="b">
        <v>1</v>
      </c>
      <c r="SF231" s="43" t="b">
        <v>0</v>
      </c>
      <c r="SG231" s="18" t="b">
        <v>0</v>
      </c>
      <c r="SH231" s="18"/>
      <c r="SI231" s="18"/>
      <c r="SJ231" s="18"/>
      <c r="SK231" s="18"/>
      <c r="SL231" s="18"/>
      <c r="SM231" s="18"/>
      <c r="SN231" s="18"/>
      <c r="SO231" s="18"/>
      <c r="SP231" s="18"/>
      <c r="SQ231" s="17">
        <f t="shared" si="834"/>
        <v>0</v>
      </c>
      <c r="SR231" s="17">
        <f t="shared" si="835"/>
        <v>0</v>
      </c>
      <c r="SS231" s="17">
        <f t="shared" si="836"/>
        <v>0</v>
      </c>
      <c r="ST231" s="17">
        <f t="shared" si="837"/>
        <v>0</v>
      </c>
      <c r="SU231" s="17">
        <f t="shared" si="838"/>
        <v>0</v>
      </c>
      <c r="SV231" s="17">
        <f t="shared" si="868"/>
        <v>0</v>
      </c>
      <c r="SW231" s="17">
        <f t="shared" si="839"/>
        <v>0</v>
      </c>
      <c r="SX231" s="17">
        <f t="shared" si="840"/>
        <v>0</v>
      </c>
      <c r="SY231" s="17">
        <f t="shared" si="841"/>
        <v>0</v>
      </c>
      <c r="SZ231" s="17">
        <f t="shared" si="842"/>
        <v>0</v>
      </c>
      <c r="TA231" s="17">
        <f t="shared" si="843"/>
        <v>0</v>
      </c>
      <c r="TB231" s="24">
        <f t="shared" si="844"/>
        <v>620</v>
      </c>
      <c r="TC231" s="69">
        <f t="shared" si="845"/>
        <v>1</v>
      </c>
      <c r="TD231" s="17">
        <f t="shared" si="867"/>
        <v>2.6014568158168575E-6</v>
      </c>
      <c r="TE231" s="95"/>
      <c r="TF231" s="71"/>
      <c r="TG231" s="71"/>
      <c r="TH231" s="71">
        <v>4</v>
      </c>
      <c r="TI231" s="71"/>
      <c r="TJ231" s="71"/>
      <c r="TK231" s="71">
        <v>5</v>
      </c>
      <c r="TL231" s="71"/>
      <c r="TM231" s="71">
        <v>1</v>
      </c>
      <c r="TN231" s="71"/>
      <c r="TO231" s="71">
        <v>1</v>
      </c>
      <c r="TP231" s="71"/>
      <c r="TQ231" s="71"/>
      <c r="TR231" s="72"/>
      <c r="TS231" s="72"/>
      <c r="TT231" s="72"/>
      <c r="TU231" s="72">
        <v>22</v>
      </c>
      <c r="TV231" s="72">
        <v>4</v>
      </c>
      <c r="TW231" s="72"/>
      <c r="TX231" s="72"/>
      <c r="TY231" s="72">
        <v>1</v>
      </c>
      <c r="TZ231" s="72">
        <v>5</v>
      </c>
      <c r="UA231" s="72"/>
      <c r="UB231" s="72"/>
      <c r="UC231" s="72"/>
      <c r="UD231" s="72"/>
      <c r="UE231" s="72"/>
      <c r="UF231" s="72"/>
      <c r="UG231" s="72">
        <v>2</v>
      </c>
      <c r="UH231" s="72"/>
      <c r="UI231" s="72"/>
      <c r="UJ231" s="73">
        <v>107</v>
      </c>
      <c r="UK231" s="73"/>
      <c r="UL231" s="73"/>
      <c r="UM231" s="73">
        <v>22</v>
      </c>
      <c r="UN231" s="73">
        <v>14</v>
      </c>
      <c r="UO231" s="73"/>
      <c r="UP231" s="73"/>
      <c r="UQ231" s="73">
        <v>1</v>
      </c>
      <c r="UR231" s="73">
        <v>8</v>
      </c>
      <c r="US231" s="73">
        <v>75</v>
      </c>
      <c r="UT231" s="73"/>
      <c r="UU231" s="73"/>
      <c r="UV231" s="73"/>
      <c r="UW231" s="73"/>
      <c r="UX231" s="73"/>
      <c r="UY231" s="73"/>
      <c r="UZ231" s="73"/>
      <c r="VA231" s="73"/>
      <c r="VB231" s="73">
        <v>302</v>
      </c>
      <c r="VC231" s="73"/>
      <c r="VD231" s="73"/>
      <c r="VE231" s="73">
        <v>22</v>
      </c>
      <c r="VF231" s="73">
        <v>13</v>
      </c>
      <c r="VG231" s="73"/>
      <c r="VH231" s="73"/>
      <c r="VI231" s="73">
        <v>1</v>
      </c>
      <c r="VJ231" s="73">
        <v>8</v>
      </c>
      <c r="VK231" s="73">
        <v>75</v>
      </c>
      <c r="VL231" s="73"/>
      <c r="VM231" s="73"/>
      <c r="VN231" s="73"/>
      <c r="VO231" s="73"/>
      <c r="VP231" s="73">
        <v>1</v>
      </c>
      <c r="VQ231" s="73"/>
      <c r="VR231" s="73"/>
      <c r="VS231" s="73">
        <v>214</v>
      </c>
      <c r="VT231" s="73"/>
      <c r="VU231" s="73"/>
      <c r="VV231" s="73"/>
      <c r="VW231" s="73">
        <v>4</v>
      </c>
      <c r="VX231" s="73"/>
      <c r="VY231" s="73"/>
      <c r="VZ231" s="73">
        <v>6</v>
      </c>
      <c r="WA231" s="73">
        <v>10</v>
      </c>
      <c r="WB231" s="73"/>
      <c r="WC231" s="73">
        <v>142</v>
      </c>
      <c r="WD231" s="73"/>
      <c r="WE231" s="73"/>
      <c r="WF231" s="73">
        <v>5</v>
      </c>
      <c r="WG231" s="73"/>
      <c r="WH231" s="73"/>
      <c r="WI231" s="73"/>
      <c r="WJ231" s="73"/>
      <c r="WK231" s="73"/>
      <c r="WL231" s="73"/>
      <c r="WM231" s="73"/>
      <c r="WN231" s="73">
        <v>3</v>
      </c>
      <c r="WO231" s="22">
        <f t="shared" si="846"/>
        <v>623</v>
      </c>
      <c r="WP231" s="22">
        <f t="shared" si="847"/>
        <v>0</v>
      </c>
      <c r="WQ231" s="22">
        <f t="shared" si="848"/>
        <v>0</v>
      </c>
      <c r="WR231" s="22">
        <f t="shared" si="849"/>
        <v>66</v>
      </c>
      <c r="WS231" s="22">
        <f t="shared" si="850"/>
        <v>39</v>
      </c>
      <c r="WT231" s="22">
        <f t="shared" si="851"/>
        <v>0</v>
      </c>
      <c r="WU231" s="22">
        <f t="shared" si="852"/>
        <v>0</v>
      </c>
      <c r="WV231" s="22">
        <f t="shared" si="853"/>
        <v>3</v>
      </c>
      <c r="WW231" s="22">
        <f t="shared" si="854"/>
        <v>36</v>
      </c>
      <c r="WX231" s="22">
        <f t="shared" si="855"/>
        <v>0</v>
      </c>
      <c r="WY231" s="22">
        <f t="shared" si="856"/>
        <v>293</v>
      </c>
      <c r="WZ231" s="22">
        <f t="shared" si="857"/>
        <v>0</v>
      </c>
      <c r="XA231" s="22">
        <f t="shared" si="858"/>
        <v>0</v>
      </c>
      <c r="XB231" s="22">
        <f t="shared" si="859"/>
        <v>5</v>
      </c>
      <c r="XC231" s="22">
        <f t="shared" si="860"/>
        <v>0</v>
      </c>
      <c r="XD231" s="22">
        <f t="shared" si="861"/>
        <v>0</v>
      </c>
      <c r="XE231" s="22">
        <f t="shared" si="862"/>
        <v>4</v>
      </c>
      <c r="XF231" s="22">
        <f t="shared" si="863"/>
        <v>0</v>
      </c>
      <c r="XG231" s="93">
        <f t="shared" si="864"/>
        <v>3</v>
      </c>
    </row>
    <row r="232" spans="1:631" ht="17.100000000000001" customHeight="1" x14ac:dyDescent="0.2">
      <c r="A232" s="101"/>
      <c r="B232" s="27" t="s">
        <v>682</v>
      </c>
      <c r="C232" s="535" t="s">
        <v>683</v>
      </c>
      <c r="D232" s="25" t="s">
        <v>717</v>
      </c>
      <c r="E232" s="535" t="s">
        <v>718</v>
      </c>
      <c r="F232" s="25" t="s">
        <v>719</v>
      </c>
      <c r="G232" s="535" t="s">
        <v>718</v>
      </c>
      <c r="H232" s="25">
        <v>98</v>
      </c>
      <c r="I232" s="28">
        <v>16</v>
      </c>
      <c r="J232" s="17">
        <f t="shared" si="730"/>
        <v>0.57078522637973772</v>
      </c>
      <c r="K232" s="17">
        <f t="shared" si="731"/>
        <v>0.14985190110620805</v>
      </c>
      <c r="L232" s="17">
        <f t="shared" si="732"/>
        <v>1</v>
      </c>
      <c r="M232" s="17">
        <f t="shared" si="733"/>
        <v>0.19246850197125875</v>
      </c>
      <c r="N232" s="17">
        <f t="shared" si="734"/>
        <v>0.33384056454834232</v>
      </c>
      <c r="O232" s="17">
        <f t="shared" si="735"/>
        <v>0.15592697817808138</v>
      </c>
      <c r="P232" s="17">
        <f t="shared" si="736"/>
        <v>0.6647716387202105</v>
      </c>
      <c r="Q232" s="17">
        <f t="shared" si="737"/>
        <v>0.52686098608093634</v>
      </c>
      <c r="R232" s="69">
        <f t="shared" si="738"/>
        <v>0.8966757277154831</v>
      </c>
      <c r="S232" s="422">
        <f t="shared" si="739"/>
        <v>0.49902016941113975</v>
      </c>
      <c r="T232" s="17">
        <f t="shared" si="865"/>
        <v>0.5009798305888602</v>
      </c>
      <c r="U232" s="10">
        <f t="shared" si="740"/>
        <v>149611.11366756546</v>
      </c>
      <c r="V232" s="32">
        <v>4</v>
      </c>
      <c r="W232" s="550">
        <f t="shared" si="741"/>
        <v>0</v>
      </c>
      <c r="X232" s="550">
        <f t="shared" si="742"/>
        <v>0.38790905830002864</v>
      </c>
      <c r="Y232" s="550">
        <f t="shared" si="743"/>
        <v>0.61209094169997136</v>
      </c>
      <c r="Z232" s="551">
        <f t="shared" si="744"/>
        <v>182793.00255645433</v>
      </c>
      <c r="AA232" s="426">
        <f t="shared" si="745"/>
        <v>0.19655300582312304</v>
      </c>
      <c r="AB232" s="59">
        <f t="shared" si="746"/>
        <v>0.91340186767650733</v>
      </c>
      <c r="AC232" s="59">
        <f t="shared" si="747"/>
        <v>0.1428299697563388</v>
      </c>
      <c r="AD232" s="59">
        <f t="shared" si="748"/>
        <v>0.33384056454834232</v>
      </c>
      <c r="AE232" s="59">
        <f t="shared" si="749"/>
        <v>0.47313901391906366</v>
      </c>
      <c r="AF232" s="59">
        <f t="shared" si="750"/>
        <v>0.76033669830139639</v>
      </c>
      <c r="AG232" s="59">
        <f t="shared" si="751"/>
        <v>0.2762799975820589</v>
      </c>
      <c r="AH232" s="59">
        <f t="shared" si="752"/>
        <v>0.15592697817808138</v>
      </c>
      <c r="AI232" s="59">
        <f t="shared" si="753"/>
        <v>0.68303814302121746</v>
      </c>
      <c r="AJ232" s="59">
        <f t="shared" si="754"/>
        <v>0.45853230973825787</v>
      </c>
      <c r="AK232" s="59">
        <f t="shared" si="755"/>
        <v>0.33522836127978944</v>
      </c>
      <c r="AL232" s="35">
        <f t="shared" si="756"/>
        <v>1</v>
      </c>
      <c r="AM232" s="27">
        <v>298637</v>
      </c>
      <c r="AN232" s="25">
        <v>145972</v>
      </c>
      <c r="AO232" s="25">
        <v>152665</v>
      </c>
      <c r="AP232" s="17">
        <f t="shared" si="757"/>
        <v>5.8003249916050411E-3</v>
      </c>
      <c r="AQ232" s="63">
        <v>95.615891003176884</v>
      </c>
      <c r="AR232" s="58">
        <v>1150.7654313</v>
      </c>
      <c r="AS232" s="24">
        <f t="shared" si="758"/>
        <v>259.51161885583832</v>
      </c>
      <c r="AT232" s="17">
        <f t="shared" si="876"/>
        <v>0.22411684545338517</v>
      </c>
      <c r="AU232" s="25">
        <v>291390</v>
      </c>
      <c r="AV232" s="25">
        <v>140998</v>
      </c>
      <c r="AW232" s="25">
        <v>150392</v>
      </c>
      <c r="AX232" s="25">
        <v>7247</v>
      </c>
      <c r="AY232" s="25">
        <v>4974</v>
      </c>
      <c r="AZ232" s="25">
        <v>2273</v>
      </c>
      <c r="BA232" s="25">
        <v>58698</v>
      </c>
      <c r="BB232" s="25">
        <v>27626</v>
      </c>
      <c r="BC232" s="25">
        <v>31072</v>
      </c>
      <c r="BD232" s="63">
        <v>88.909629248197731</v>
      </c>
      <c r="BE232" s="25">
        <v>239939</v>
      </c>
      <c r="BF232" s="25">
        <v>118346</v>
      </c>
      <c r="BG232" s="25">
        <v>121593</v>
      </c>
      <c r="BH232" s="63">
        <v>97.329616014079761</v>
      </c>
      <c r="BI232" s="17">
        <v>0.19655300582312304</v>
      </c>
      <c r="BJ232" s="25">
        <v>91031</v>
      </c>
      <c r="BK232" s="25">
        <v>192398</v>
      </c>
      <c r="BL232" s="25">
        <v>15208</v>
      </c>
      <c r="BM232" s="17">
        <v>0.55218349463092131</v>
      </c>
      <c r="BN232" s="10">
        <f t="shared" si="759"/>
        <v>133734.57771390554</v>
      </c>
      <c r="BO232" s="29">
        <v>0.47313901391906366</v>
      </c>
      <c r="BP232" s="30">
        <f t="shared" si="760"/>
        <v>0.52686098608093634</v>
      </c>
      <c r="BQ232" s="31">
        <v>7.9044480711857714</v>
      </c>
      <c r="BR232" s="25">
        <v>207606</v>
      </c>
      <c r="BS232" s="25">
        <v>59731</v>
      </c>
      <c r="BT232" s="25">
        <v>127651</v>
      </c>
      <c r="BU232" s="25">
        <v>14537</v>
      </c>
      <c r="BV232" s="25">
        <v>3918</v>
      </c>
      <c r="BW232" s="18">
        <v>1769</v>
      </c>
      <c r="BX232" s="25">
        <v>66172</v>
      </c>
      <c r="BY232" s="25">
        <v>54021</v>
      </c>
      <c r="BZ232" s="25">
        <v>12151</v>
      </c>
      <c r="CA232" s="59">
        <v>0.1836275161699813</v>
      </c>
      <c r="CB232" s="25">
        <v>291390</v>
      </c>
      <c r="CC232" s="25">
        <v>7247</v>
      </c>
      <c r="CD232" s="17">
        <f t="shared" si="761"/>
        <v>2.4870448539757714E-2</v>
      </c>
      <c r="CE232" s="25">
        <v>2676</v>
      </c>
      <c r="CF232" s="25">
        <v>7915</v>
      </c>
      <c r="CG232" s="25">
        <v>13555</v>
      </c>
      <c r="CH232" s="25">
        <v>14439</v>
      </c>
      <c r="CI232" s="25">
        <v>11047</v>
      </c>
      <c r="CJ232" s="25">
        <v>7228</v>
      </c>
      <c r="CK232" s="25">
        <v>4369</v>
      </c>
      <c r="CL232" s="25">
        <v>2647</v>
      </c>
      <c r="CM232" s="25">
        <v>2296</v>
      </c>
      <c r="CN232" s="26">
        <v>4.4035241491869677</v>
      </c>
      <c r="CO232" s="27">
        <v>66172</v>
      </c>
      <c r="CP232" s="34">
        <f t="shared" si="762"/>
        <v>4.5130417699329017</v>
      </c>
      <c r="CQ232" s="25">
        <v>496</v>
      </c>
      <c r="CR232" s="25">
        <v>1615</v>
      </c>
      <c r="CS232" s="25">
        <v>2134</v>
      </c>
      <c r="CT232" s="25">
        <v>33077</v>
      </c>
      <c r="CU232" s="25">
        <v>25140</v>
      </c>
      <c r="CV232" s="25">
        <v>2034</v>
      </c>
      <c r="CW232" s="18">
        <v>930</v>
      </c>
      <c r="CX232" s="18">
        <v>746</v>
      </c>
      <c r="CY232" s="25">
        <v>66172</v>
      </c>
      <c r="CZ232" s="25">
        <v>61790</v>
      </c>
      <c r="DA232" s="25">
        <v>2077</v>
      </c>
      <c r="DB232" s="25">
        <v>1056</v>
      </c>
      <c r="DC232" s="18">
        <v>803</v>
      </c>
      <c r="DD232" s="18">
        <v>304</v>
      </c>
      <c r="DE232" s="18">
        <v>142</v>
      </c>
      <c r="DF232" s="25">
        <v>66172</v>
      </c>
      <c r="DG232" s="25">
        <v>50233</v>
      </c>
      <c r="DH232" s="18">
        <v>52</v>
      </c>
      <c r="DI232" s="18">
        <v>28</v>
      </c>
      <c r="DJ232" s="25">
        <v>15441</v>
      </c>
      <c r="DK232" s="18">
        <v>336</v>
      </c>
      <c r="DL232" s="18">
        <v>82</v>
      </c>
      <c r="DM232" s="25">
        <f t="shared" si="763"/>
        <v>221431.21184186667</v>
      </c>
      <c r="DN232" s="17">
        <f t="shared" si="764"/>
        <v>0.23334643051441697</v>
      </c>
      <c r="DO232" s="17">
        <f t="shared" si="765"/>
        <v>5.0776763585806683E-3</v>
      </c>
      <c r="DP232" s="23">
        <f t="shared" si="766"/>
        <v>0.76033669830139639</v>
      </c>
      <c r="DQ232" s="23">
        <f t="shared" si="767"/>
        <v>0.23966330169860361</v>
      </c>
      <c r="DR232" s="25">
        <v>66172</v>
      </c>
      <c r="DS232" s="25">
        <v>42346</v>
      </c>
      <c r="DT232" s="25">
        <v>9811</v>
      </c>
      <c r="DU232" s="18">
        <v>11</v>
      </c>
      <c r="DV232" s="25">
        <v>10031</v>
      </c>
      <c r="DW232" s="18">
        <v>240</v>
      </c>
      <c r="DX232" s="25">
        <v>3572</v>
      </c>
      <c r="DY232" s="18">
        <v>161</v>
      </c>
      <c r="DZ232" s="17">
        <f t="shared" si="768"/>
        <v>0.93995949948618751</v>
      </c>
      <c r="EA232" s="17">
        <f t="shared" si="769"/>
        <v>6.0040500513812489E-2</v>
      </c>
      <c r="EB232" s="25">
        <v>66172</v>
      </c>
      <c r="EC232" s="25">
        <v>17927</v>
      </c>
      <c r="ED232" s="18">
        <v>355</v>
      </c>
      <c r="EE232" s="25">
        <v>43027</v>
      </c>
      <c r="EF232" s="17">
        <f t="shared" si="869"/>
        <v>0.65022970440669769</v>
      </c>
      <c r="EG232" s="25">
        <v>3821</v>
      </c>
      <c r="EH232" s="18">
        <v>1042</v>
      </c>
      <c r="EI232" s="17">
        <f t="shared" si="770"/>
        <v>0.2762799975820589</v>
      </c>
      <c r="EJ232" s="17">
        <f t="shared" si="771"/>
        <v>5.7743456446835519E-2</v>
      </c>
      <c r="EK232" s="69">
        <f t="shared" si="772"/>
        <v>0.14985190110620805</v>
      </c>
      <c r="EL232" s="27">
        <v>201748</v>
      </c>
      <c r="EM232" s="25">
        <v>184277</v>
      </c>
      <c r="EN232" s="25">
        <v>17471</v>
      </c>
      <c r="EO232" s="59">
        <v>0.91340186767650733</v>
      </c>
      <c r="EP232" s="25">
        <v>95800</v>
      </c>
      <c r="EQ232" s="25">
        <v>89276</v>
      </c>
      <c r="ER232" s="25">
        <v>6524</v>
      </c>
      <c r="ES232" s="59">
        <v>0.93189979123173272</v>
      </c>
      <c r="ET232" s="25">
        <v>105948</v>
      </c>
      <c r="EU232" s="25">
        <v>95001</v>
      </c>
      <c r="EV232" s="25">
        <v>10947</v>
      </c>
      <c r="EW232" s="59">
        <v>0.8966757277154831</v>
      </c>
      <c r="EX232" s="25">
        <v>41753</v>
      </c>
      <c r="EY232" s="25">
        <v>39611</v>
      </c>
      <c r="EZ232" s="25">
        <v>2142</v>
      </c>
      <c r="FA232" s="59">
        <v>0.94869829712835019</v>
      </c>
      <c r="FB232" s="25">
        <v>159995</v>
      </c>
      <c r="FC232" s="25">
        <v>144666</v>
      </c>
      <c r="FD232" s="25">
        <v>15329</v>
      </c>
      <c r="FE232" s="59">
        <v>0.90419075596112375</v>
      </c>
      <c r="FF232" s="25">
        <v>133094</v>
      </c>
      <c r="FG232" s="25">
        <v>51513</v>
      </c>
      <c r="FH232" s="25">
        <v>70319</v>
      </c>
      <c r="FI232" s="25">
        <v>11262</v>
      </c>
      <c r="FJ232" s="23">
        <f t="shared" si="773"/>
        <v>8.4616887312726347E-2</v>
      </c>
      <c r="FK232" s="23">
        <f t="shared" si="774"/>
        <v>0.52834087186499767</v>
      </c>
      <c r="FL232" s="36">
        <f t="shared" si="775"/>
        <v>4.5740543420351623</v>
      </c>
      <c r="FM232" s="25">
        <v>65671</v>
      </c>
      <c r="FN232" s="25">
        <v>25443</v>
      </c>
      <c r="FO232" s="17">
        <f t="shared" si="776"/>
        <v>0.38743128626029755</v>
      </c>
      <c r="FP232" s="25">
        <v>34518</v>
      </c>
      <c r="FQ232" s="17">
        <f t="shared" si="777"/>
        <v>0.52562013674224539</v>
      </c>
      <c r="FR232" s="25">
        <v>5710</v>
      </c>
      <c r="FS232" s="17">
        <f t="shared" si="778"/>
        <v>8.6948576997457019E-2</v>
      </c>
      <c r="FT232" s="25">
        <v>67423</v>
      </c>
      <c r="FU232" s="25">
        <v>26070</v>
      </c>
      <c r="FV232" s="25">
        <v>35801</v>
      </c>
      <c r="FW232" s="17">
        <f t="shared" si="779"/>
        <v>8.2345787045963542E-2</v>
      </c>
      <c r="FX232" s="17">
        <f t="shared" si="780"/>
        <v>0.53099090814707151</v>
      </c>
      <c r="FY232" s="25">
        <v>5552</v>
      </c>
      <c r="FZ232" s="25">
        <v>157719</v>
      </c>
      <c r="GA232" s="25">
        <v>22527</v>
      </c>
      <c r="GB232" s="25">
        <v>82539</v>
      </c>
      <c r="GC232" s="25">
        <v>26272</v>
      </c>
      <c r="GD232" s="25">
        <v>13278</v>
      </c>
      <c r="GE232" s="18">
        <v>281</v>
      </c>
      <c r="GF232" s="25">
        <v>8000</v>
      </c>
      <c r="GG232" s="18">
        <v>469</v>
      </c>
      <c r="GH232" s="18">
        <v>167</v>
      </c>
      <c r="GI232" s="25">
        <v>4186</v>
      </c>
      <c r="GJ232" s="10">
        <f t="shared" si="781"/>
        <v>22527</v>
      </c>
      <c r="GK232" s="10">
        <f t="shared" si="870"/>
        <v>135192</v>
      </c>
      <c r="GL232" s="10">
        <f t="shared" si="871"/>
        <v>52653</v>
      </c>
      <c r="GM232" s="10">
        <f t="shared" si="782"/>
        <v>105066</v>
      </c>
      <c r="GN232" s="10">
        <f t="shared" si="872"/>
        <v>26381</v>
      </c>
      <c r="GO232" s="17">
        <f t="shared" si="783"/>
        <v>0.1428299697563388</v>
      </c>
      <c r="GP232" s="17">
        <f t="shared" si="873"/>
        <v>0.85717003024366123</v>
      </c>
      <c r="GQ232" s="17">
        <f t="shared" si="874"/>
        <v>0.33384056454834232</v>
      </c>
      <c r="GR232" s="17">
        <f t="shared" si="875"/>
        <v>0.167265833539396</v>
      </c>
      <c r="GS232" s="17">
        <f t="shared" si="784"/>
        <v>0.59550529739600178</v>
      </c>
      <c r="GT232" s="25">
        <v>75310</v>
      </c>
      <c r="GU232" s="25">
        <v>9232</v>
      </c>
      <c r="GV232" s="25">
        <v>38509</v>
      </c>
      <c r="GW232" s="25">
        <v>14593</v>
      </c>
      <c r="GX232" s="25">
        <v>7164</v>
      </c>
      <c r="GY232" s="18">
        <v>183</v>
      </c>
      <c r="GZ232" s="25">
        <v>3156</v>
      </c>
      <c r="HA232" s="18">
        <v>127</v>
      </c>
      <c r="HB232" s="18">
        <v>119</v>
      </c>
      <c r="HC232" s="25">
        <v>2227</v>
      </c>
      <c r="HD232" s="23">
        <f t="shared" si="785"/>
        <v>0.12258664188022839</v>
      </c>
      <c r="HE232" s="23">
        <f t="shared" si="786"/>
        <v>0.87741335811977161</v>
      </c>
      <c r="HF232" s="23">
        <f t="shared" si="787"/>
        <v>0.36607356260788743</v>
      </c>
      <c r="HG232" s="23">
        <f t="shared" si="788"/>
        <v>0.17230115522506972</v>
      </c>
      <c r="HH232" s="25">
        <v>82409</v>
      </c>
      <c r="HI232" s="25">
        <v>13295</v>
      </c>
      <c r="HJ232" s="25">
        <v>44030</v>
      </c>
      <c r="HK232" s="25">
        <v>11679</v>
      </c>
      <c r="HL232" s="25">
        <v>6114</v>
      </c>
      <c r="HM232" s="18">
        <v>98</v>
      </c>
      <c r="HN232" s="25">
        <v>4844</v>
      </c>
      <c r="HO232" s="18">
        <v>342</v>
      </c>
      <c r="HP232" s="18">
        <v>48</v>
      </c>
      <c r="HQ232" s="25">
        <v>1959</v>
      </c>
      <c r="HR232" s="23">
        <f t="shared" si="789"/>
        <v>0.16132946644177212</v>
      </c>
      <c r="HS232" s="23">
        <f t="shared" si="790"/>
        <v>0.83867053355822785</v>
      </c>
      <c r="HT232" s="80">
        <f t="shared" si="791"/>
        <v>0.30438422987780461</v>
      </c>
      <c r="HU232" s="27">
        <v>240102</v>
      </c>
      <c r="HV232" s="25">
        <v>5561</v>
      </c>
      <c r="HW232" s="25">
        <v>46777</v>
      </c>
      <c r="HX232" s="25">
        <v>9004</v>
      </c>
      <c r="HY232" s="25">
        <v>45654</v>
      </c>
      <c r="HZ232" s="25">
        <v>17053</v>
      </c>
      <c r="IA232" s="25">
        <v>4987</v>
      </c>
      <c r="IB232" s="18">
        <v>770</v>
      </c>
      <c r="IC232" s="25">
        <v>33088</v>
      </c>
      <c r="ID232" s="25">
        <v>50714</v>
      </c>
      <c r="IE232" s="25">
        <v>12872</v>
      </c>
      <c r="IF232" s="25">
        <v>2383</v>
      </c>
      <c r="IG232" s="25">
        <v>11239</v>
      </c>
      <c r="IH232" s="17">
        <f t="shared" si="792"/>
        <v>0.28224254691756001</v>
      </c>
      <c r="II232" s="17">
        <f t="shared" si="793"/>
        <v>7.1023981474539991E-2</v>
      </c>
      <c r="IJ232" s="30">
        <f t="shared" si="794"/>
        <v>14.079751363396468</v>
      </c>
      <c r="IK232" s="17">
        <f t="shared" si="866"/>
        <v>0.19246850197125875</v>
      </c>
      <c r="IL232" s="25">
        <v>116435</v>
      </c>
      <c r="IM232" s="25">
        <v>2329</v>
      </c>
      <c r="IN232" s="25">
        <v>32408</v>
      </c>
      <c r="IO232" s="25">
        <v>7048</v>
      </c>
      <c r="IP232" s="25">
        <v>30936</v>
      </c>
      <c r="IQ232" s="25">
        <v>8685</v>
      </c>
      <c r="IR232" s="25">
        <v>3111</v>
      </c>
      <c r="IS232" s="18">
        <v>516</v>
      </c>
      <c r="IT232" s="25">
        <v>16201</v>
      </c>
      <c r="IU232" s="25">
        <v>1347</v>
      </c>
      <c r="IV232" s="25">
        <v>5256</v>
      </c>
      <c r="IW232" s="25">
        <v>1257</v>
      </c>
      <c r="IX232" s="25">
        <v>7341</v>
      </c>
      <c r="IY232" s="17">
        <f t="shared" si="795"/>
        <v>0.72587280456907288</v>
      </c>
      <c r="IZ232" s="25">
        <v>123667</v>
      </c>
      <c r="JA232" s="25">
        <v>3232</v>
      </c>
      <c r="JB232" s="25">
        <v>14369</v>
      </c>
      <c r="JC232" s="25">
        <v>1956</v>
      </c>
      <c r="JD232" s="25">
        <v>14718</v>
      </c>
      <c r="JE232" s="25">
        <v>8368</v>
      </c>
      <c r="JF232" s="25">
        <v>1876</v>
      </c>
      <c r="JG232" s="18">
        <v>254</v>
      </c>
      <c r="JH232" s="25">
        <v>16887</v>
      </c>
      <c r="JI232" s="25">
        <v>49367</v>
      </c>
      <c r="JJ232" s="25">
        <v>7616</v>
      </c>
      <c r="JK232" s="25">
        <v>1126</v>
      </c>
      <c r="JL232" s="25">
        <v>3898</v>
      </c>
      <c r="JM232" s="80">
        <f t="shared" si="796"/>
        <v>0.3599909434206377</v>
      </c>
      <c r="JN232" s="27">
        <v>240102</v>
      </c>
      <c r="JO232" s="25">
        <v>156672</v>
      </c>
      <c r="JP232" s="18">
        <v>189</v>
      </c>
      <c r="JQ232" s="18">
        <v>367</v>
      </c>
      <c r="JR232" s="18">
        <v>1029</v>
      </c>
      <c r="JS232" s="18">
        <v>1023</v>
      </c>
      <c r="JT232" s="18">
        <v>191</v>
      </c>
      <c r="JU232" s="18">
        <v>93</v>
      </c>
      <c r="JV232" s="18">
        <v>49</v>
      </c>
      <c r="JW232" s="25">
        <v>80489</v>
      </c>
      <c r="JX232" s="17">
        <f t="shared" si="797"/>
        <v>0.33522836127978944</v>
      </c>
      <c r="JY232" s="17">
        <f t="shared" si="798"/>
        <v>0.6647716387202105</v>
      </c>
      <c r="JZ232" s="25">
        <v>49807</v>
      </c>
      <c r="KA232" s="25">
        <v>36086</v>
      </c>
      <c r="KB232" s="18">
        <v>116</v>
      </c>
      <c r="KC232" s="18">
        <v>154</v>
      </c>
      <c r="KD232" s="18">
        <v>308</v>
      </c>
      <c r="KE232" s="18">
        <v>433</v>
      </c>
      <c r="KF232" s="18">
        <v>34</v>
      </c>
      <c r="KG232" s="18">
        <v>88</v>
      </c>
      <c r="KH232" s="18">
        <v>13</v>
      </c>
      <c r="KI232" s="25">
        <v>12575</v>
      </c>
      <c r="KJ232" s="17">
        <f t="shared" si="799"/>
        <v>0.25247455176983152</v>
      </c>
      <c r="KK232" s="25">
        <v>190295</v>
      </c>
      <c r="KL232" s="25">
        <v>120586</v>
      </c>
      <c r="KM232" s="18">
        <v>73</v>
      </c>
      <c r="KN232" s="18">
        <v>213</v>
      </c>
      <c r="KO232" s="18">
        <v>721</v>
      </c>
      <c r="KP232" s="18">
        <v>590</v>
      </c>
      <c r="KQ232" s="18">
        <v>157</v>
      </c>
      <c r="KR232" s="18">
        <v>5</v>
      </c>
      <c r="KS232" s="18">
        <v>36</v>
      </c>
      <c r="KT232" s="25">
        <v>67914</v>
      </c>
      <c r="KU232" s="69">
        <f t="shared" si="877"/>
        <v>0.3568879897002023</v>
      </c>
      <c r="KV232" s="27">
        <v>298637</v>
      </c>
      <c r="KW232" s="25">
        <v>271643</v>
      </c>
      <c r="KX232" s="25">
        <v>26994</v>
      </c>
      <c r="KY232" s="59">
        <v>9.039067496659825E-2</v>
      </c>
      <c r="KZ232" s="25">
        <v>16971</v>
      </c>
      <c r="LA232" s="25">
        <v>6450</v>
      </c>
      <c r="LB232" s="25">
        <v>10646</v>
      </c>
      <c r="LC232" s="25">
        <v>8817</v>
      </c>
      <c r="LD232" s="25">
        <v>145972</v>
      </c>
      <c r="LE232" s="25">
        <v>133485</v>
      </c>
      <c r="LF232" s="25">
        <v>12487</v>
      </c>
      <c r="LG232" s="59">
        <v>8.554380292110815E-2</v>
      </c>
      <c r="LH232" s="25">
        <v>152665</v>
      </c>
      <c r="LI232" s="25">
        <v>138158</v>
      </c>
      <c r="LJ232" s="25">
        <v>14507</v>
      </c>
      <c r="LK232" s="35">
        <v>9.5025054858677502E-2</v>
      </c>
      <c r="LL232" s="27">
        <v>66172</v>
      </c>
      <c r="LM232" s="18">
        <v>544</v>
      </c>
      <c r="LN232" s="25">
        <v>44654</v>
      </c>
      <c r="LO232" s="25">
        <v>3408</v>
      </c>
      <c r="LP232" s="25">
        <v>6744</v>
      </c>
      <c r="LQ232" s="25">
        <v>1103</v>
      </c>
      <c r="LR232" s="25">
        <v>9719</v>
      </c>
      <c r="LS232" s="23">
        <f t="shared" si="800"/>
        <v>0.14687481109834977</v>
      </c>
      <c r="LT232" s="23">
        <f t="shared" si="801"/>
        <v>0.85312518890165023</v>
      </c>
      <c r="LU232" s="17">
        <f t="shared" si="802"/>
        <v>0.68303814302121746</v>
      </c>
      <c r="LV232" s="25">
        <v>66172</v>
      </c>
      <c r="LW232" s="18">
        <v>204</v>
      </c>
      <c r="LX232" s="25">
        <v>8920</v>
      </c>
      <c r="LY232" s="25">
        <v>19806</v>
      </c>
      <c r="LZ232" s="25">
        <v>6000</v>
      </c>
      <c r="MA232" s="25">
        <v>19170</v>
      </c>
      <c r="MB232" s="25">
        <v>10023</v>
      </c>
      <c r="MC232" s="18">
        <v>253</v>
      </c>
      <c r="MD232" s="25">
        <v>1412</v>
      </c>
      <c r="ME232" s="18">
        <v>14</v>
      </c>
      <c r="MF232" s="18">
        <v>370</v>
      </c>
      <c r="MG232" s="17">
        <f t="shared" si="803"/>
        <v>0.4449918394487094</v>
      </c>
      <c r="MH232" s="17">
        <f t="shared" si="804"/>
        <v>0.45853230973825787</v>
      </c>
      <c r="MI232" s="25">
        <v>66172</v>
      </c>
      <c r="MJ232" s="18">
        <v>199</v>
      </c>
      <c r="MK232" s="25">
        <v>10255</v>
      </c>
      <c r="ML232" s="25">
        <v>14219</v>
      </c>
      <c r="MM232" s="25">
        <v>7442</v>
      </c>
      <c r="MN232" s="25">
        <v>6080</v>
      </c>
      <c r="MO232" s="25">
        <v>27627</v>
      </c>
      <c r="MP232" s="18">
        <v>89</v>
      </c>
      <c r="MQ232" s="18">
        <v>11</v>
      </c>
      <c r="MR232" s="18">
        <v>3</v>
      </c>
      <c r="MS232" s="18">
        <v>247</v>
      </c>
      <c r="MT232" s="17">
        <f t="shared" si="805"/>
        <v>0.37437284652118719</v>
      </c>
      <c r="MU232" s="69">
        <f t="shared" si="806"/>
        <v>0.57078522637973772</v>
      </c>
      <c r="MV232" s="27">
        <v>66172</v>
      </c>
      <c r="MW232" s="25">
        <v>10318</v>
      </c>
      <c r="MX232" s="25">
        <v>23970</v>
      </c>
      <c r="MY232" s="25">
        <v>6539</v>
      </c>
      <c r="MZ232" s="25">
        <v>21016</v>
      </c>
      <c r="NA232" s="25">
        <v>2481</v>
      </c>
      <c r="NB232" s="18">
        <v>35</v>
      </c>
      <c r="NC232" s="25">
        <v>1536</v>
      </c>
      <c r="ND232" s="18">
        <v>277</v>
      </c>
      <c r="NE232" s="17">
        <f t="shared" si="807"/>
        <v>0.15592697817808138</v>
      </c>
      <c r="NF232" s="10">
        <f t="shared" si="808"/>
        <v>45435.562171311132</v>
      </c>
      <c r="NG232" s="17">
        <f t="shared" si="809"/>
        <v>0.2166324125007556</v>
      </c>
      <c r="NH232" s="25">
        <v>66172</v>
      </c>
      <c r="NI232" s="25">
        <v>3329</v>
      </c>
      <c r="NJ232" s="18">
        <v>40</v>
      </c>
      <c r="NK232" s="18">
        <v>411</v>
      </c>
      <c r="NL232" s="18">
        <v>68</v>
      </c>
      <c r="NM232" s="25">
        <v>55730</v>
      </c>
      <c r="NN232" s="25">
        <v>3128</v>
      </c>
      <c r="NO232" s="18">
        <v>42</v>
      </c>
      <c r="NP232" s="18">
        <v>29</v>
      </c>
      <c r="NQ232" s="28">
        <v>3395</v>
      </c>
      <c r="NR232" s="27">
        <v>66172</v>
      </c>
      <c r="NS232" s="37">
        <f t="shared" si="810"/>
        <v>1.1247959862177357</v>
      </c>
      <c r="NT232" s="37">
        <f t="shared" si="811"/>
        <v>0.30351114976233101</v>
      </c>
      <c r="NU232" s="37">
        <f t="shared" si="812"/>
        <v>0.8890501142012629</v>
      </c>
      <c r="NV232" s="17">
        <f t="shared" si="813"/>
        <v>0.18053160482250133</v>
      </c>
      <c r="NW232" s="10">
        <f t="shared" si="814"/>
        <v>34780</v>
      </c>
      <c r="NX232" s="17">
        <f t="shared" si="815"/>
        <v>0.52559995164117757</v>
      </c>
      <c r="NY232" s="19">
        <f t="shared" si="816"/>
        <v>0.62679089549280043</v>
      </c>
      <c r="NZ232" s="25">
        <v>25159</v>
      </c>
      <c r="OA232" s="25">
        <v>31392</v>
      </c>
      <c r="OB232" s="25">
        <v>2949</v>
      </c>
      <c r="OC232" s="25">
        <v>12187</v>
      </c>
      <c r="OD232" s="18">
        <v>768</v>
      </c>
      <c r="OE232" s="25">
        <v>1975</v>
      </c>
      <c r="OF232" s="17">
        <f t="shared" si="817"/>
        <v>0.18417155292268633</v>
      </c>
      <c r="OG232" s="17">
        <f t="shared" si="818"/>
        <v>0.38020612948074717</v>
      </c>
      <c r="OH232" s="17">
        <f t="shared" si="819"/>
        <v>0.47440004835882249</v>
      </c>
      <c r="OI232" s="69">
        <f t="shared" si="820"/>
        <v>2.9846460738681014E-2</v>
      </c>
      <c r="OJ232" s="27">
        <v>66172</v>
      </c>
      <c r="OK232" s="18">
        <v>360</v>
      </c>
      <c r="OL232" s="25">
        <v>11451</v>
      </c>
      <c r="OM232" s="25">
        <v>21520</v>
      </c>
      <c r="ON232" s="25">
        <v>1088</v>
      </c>
      <c r="OO232" s="25">
        <v>8595</v>
      </c>
      <c r="OP232" s="25">
        <v>4728</v>
      </c>
      <c r="OQ232" s="25">
        <v>5450</v>
      </c>
      <c r="OR232" s="69">
        <f t="shared" si="821"/>
        <v>0.26638155110923051</v>
      </c>
      <c r="OS232" s="22">
        <v>277916</v>
      </c>
      <c r="OT232" s="22">
        <v>277916</v>
      </c>
      <c r="OU232" s="38">
        <f t="shared" si="878"/>
        <v>0.94373567414299542</v>
      </c>
      <c r="OV232" s="39">
        <v>0.88258614113617073</v>
      </c>
      <c r="OW232" s="22">
        <v>24528481</v>
      </c>
      <c r="OX232" s="36">
        <f t="shared" si="879"/>
        <v>1003656385.558</v>
      </c>
      <c r="OY232" s="36">
        <f t="shared" si="880"/>
        <v>18830026.64333947</v>
      </c>
      <c r="OZ232" s="22"/>
      <c r="PA232" s="22"/>
      <c r="PB232" s="38">
        <f t="shared" si="881"/>
        <v>0</v>
      </c>
      <c r="PC232" s="39">
        <v>0</v>
      </c>
      <c r="PD232" s="22"/>
      <c r="PE232" s="40">
        <f t="shared" si="822"/>
        <v>0</v>
      </c>
      <c r="PF232" s="36">
        <f t="shared" si="823"/>
        <v>0</v>
      </c>
      <c r="PG232" s="22"/>
      <c r="PH232" s="22"/>
      <c r="PI232" s="38">
        <f t="shared" si="882"/>
        <v>0</v>
      </c>
      <c r="PJ232" s="39">
        <v>0</v>
      </c>
      <c r="PK232" s="22"/>
      <c r="PL232" s="41">
        <f t="shared" si="824"/>
        <v>0</v>
      </c>
      <c r="PM232" s="36">
        <f t="shared" si="825"/>
        <v>0</v>
      </c>
      <c r="PN232" s="22">
        <v>2528</v>
      </c>
      <c r="PO232" s="22">
        <v>2528</v>
      </c>
      <c r="PP232" s="38">
        <f t="shared" si="883"/>
        <v>8.5844779869942434E-3</v>
      </c>
      <c r="PQ232" s="39">
        <v>0.59149920886075946</v>
      </c>
      <c r="PR232" s="22">
        <v>149531</v>
      </c>
      <c r="PS232" s="41">
        <f t="shared" si="826"/>
        <v>6118509.4579999996</v>
      </c>
      <c r="PT232" s="36">
        <f t="shared" si="827"/>
        <v>331467.1900609053</v>
      </c>
      <c r="PU232" s="22"/>
      <c r="PV232" s="22"/>
      <c r="PW232" s="38">
        <f t="shared" si="884"/>
        <v>0</v>
      </c>
      <c r="PX232" s="39">
        <v>0</v>
      </c>
      <c r="PY232" s="22"/>
      <c r="PZ232" s="36">
        <f t="shared" si="828"/>
        <v>0</v>
      </c>
      <c r="QA232" s="22"/>
      <c r="QB232" s="22"/>
      <c r="QC232" s="39">
        <v>0</v>
      </c>
      <c r="QD232" s="22"/>
      <c r="QE232" s="22">
        <f t="shared" si="829"/>
        <v>0</v>
      </c>
      <c r="QF232" s="22"/>
      <c r="QG232" s="22"/>
      <c r="QH232" s="22"/>
      <c r="QI232" s="38">
        <f t="shared" si="885"/>
        <v>0</v>
      </c>
      <c r="QJ232" s="39">
        <v>0</v>
      </c>
      <c r="QK232" s="22"/>
      <c r="QL232" s="42">
        <f t="shared" si="830"/>
        <v>0</v>
      </c>
      <c r="QM232" s="22">
        <f t="shared" si="886"/>
        <v>14041</v>
      </c>
      <c r="QN232" s="22">
        <v>13429</v>
      </c>
      <c r="QO232" s="22">
        <v>13429</v>
      </c>
      <c r="QP232" s="38">
        <f t="shared" si="887"/>
        <v>4.5601643547209532E-2</v>
      </c>
      <c r="QQ232" s="39">
        <v>0.1885002606299799</v>
      </c>
      <c r="QR232" s="22">
        <v>253137</v>
      </c>
      <c r="QS232" s="36">
        <f t="shared" si="831"/>
        <v>3157463.0217923555</v>
      </c>
      <c r="QT232" s="22">
        <v>60</v>
      </c>
      <c r="QU232" s="22">
        <v>60</v>
      </c>
      <c r="QV232" s="38">
        <f t="shared" si="888"/>
        <v>2.0374552184321783E-4</v>
      </c>
      <c r="QW232" s="39">
        <v>0.115</v>
      </c>
      <c r="QX232" s="22">
        <v>690</v>
      </c>
      <c r="QY232" s="36">
        <f t="shared" si="832"/>
        <v>14107.363266627548</v>
      </c>
      <c r="QZ232" s="22">
        <v>552</v>
      </c>
      <c r="RA232" s="22">
        <v>552</v>
      </c>
      <c r="RB232" s="38">
        <f t="shared" si="889"/>
        <v>1.8744588009576039E-3</v>
      </c>
      <c r="RC232" s="39">
        <v>0.18650362318840577</v>
      </c>
      <c r="RD232" s="22">
        <v>10295</v>
      </c>
      <c r="RE232" s="36">
        <f t="shared" si="833"/>
        <v>59644.280771332022</v>
      </c>
      <c r="RF232" s="10">
        <f t="shared" si="890"/>
        <v>294485</v>
      </c>
      <c r="RG232" s="10">
        <f t="shared" si="891"/>
        <v>294485</v>
      </c>
      <c r="RH232" s="17">
        <f t="shared" si="892"/>
        <v>0.37875250960434104</v>
      </c>
      <c r="RI232" s="17">
        <f t="shared" si="893"/>
        <v>8.6532647948099166E-3</v>
      </c>
      <c r="RJ232" s="17">
        <f t="shared" si="894"/>
        <v>0.84089991364762251</v>
      </c>
      <c r="RK232" s="17">
        <f t="shared" si="895"/>
        <v>0</v>
      </c>
      <c r="RL232" s="17">
        <f t="shared" si="896"/>
        <v>1.4802460813183585E-2</v>
      </c>
      <c r="RM232" s="17">
        <f t="shared" si="897"/>
        <v>0</v>
      </c>
      <c r="RN232" s="17">
        <f t="shared" si="898"/>
        <v>0.14100406933358828</v>
      </c>
      <c r="RO232" s="17">
        <f t="shared" si="899"/>
        <v>6.2999807580723039E-4</v>
      </c>
      <c r="RP232" s="17">
        <f t="shared" si="900"/>
        <v>2.6635581297984171E-3</v>
      </c>
      <c r="RQ232" s="17">
        <f t="shared" si="901"/>
        <v>0</v>
      </c>
      <c r="RR232" s="36">
        <f t="shared" si="902"/>
        <v>22392708.49923069</v>
      </c>
      <c r="RS232" s="36">
        <f t="shared" si="903"/>
        <v>74.983034584564834</v>
      </c>
      <c r="RT232" s="10">
        <f t="shared" si="904"/>
        <v>0</v>
      </c>
      <c r="RU232" s="17">
        <f t="shared" si="905"/>
        <v>0</v>
      </c>
      <c r="RV232" s="37">
        <f t="shared" si="906"/>
        <v>1.0140991901115506</v>
      </c>
      <c r="RW232" s="36">
        <f t="shared" si="907"/>
        <v>0.9860968332791985</v>
      </c>
      <c r="RX232" s="85">
        <v>-1.8055129999999999</v>
      </c>
      <c r="RY232" s="93">
        <v>104</v>
      </c>
      <c r="RZ232" s="43" t="b">
        <v>1</v>
      </c>
      <c r="SA232" s="18" t="b">
        <v>0</v>
      </c>
      <c r="SB232" s="18" t="b">
        <v>0</v>
      </c>
      <c r="SC232" s="18" t="b">
        <v>0</v>
      </c>
      <c r="SD232" s="18" t="b">
        <v>0</v>
      </c>
      <c r="SE232" s="32" t="b">
        <v>1</v>
      </c>
      <c r="SF232" s="43" t="b">
        <v>0</v>
      </c>
      <c r="SG232" s="18" t="b">
        <v>1</v>
      </c>
      <c r="SH232" s="18">
        <v>0</v>
      </c>
      <c r="SI232" s="18"/>
      <c r="SJ232" s="22">
        <v>1</v>
      </c>
      <c r="SK232" s="22"/>
      <c r="SL232" s="22">
        <v>1</v>
      </c>
      <c r="SM232" s="22">
        <v>0</v>
      </c>
      <c r="SN232" s="18"/>
      <c r="SO232" s="18"/>
      <c r="SP232" s="18"/>
      <c r="SQ232" s="17">
        <f t="shared" si="834"/>
        <v>4.1322314049586778E-3</v>
      </c>
      <c r="SR232" s="17">
        <f t="shared" si="835"/>
        <v>0</v>
      </c>
      <c r="SS232" s="17">
        <f t="shared" si="836"/>
        <v>0</v>
      </c>
      <c r="ST232" s="17">
        <f t="shared" si="837"/>
        <v>0</v>
      </c>
      <c r="SU232" s="17">
        <f t="shared" si="838"/>
        <v>0</v>
      </c>
      <c r="SV232" s="17">
        <f t="shared" si="868"/>
        <v>0</v>
      </c>
      <c r="SW232" s="17">
        <f t="shared" si="839"/>
        <v>0</v>
      </c>
      <c r="SX232" s="17">
        <f t="shared" si="840"/>
        <v>0</v>
      </c>
      <c r="SY232" s="17">
        <f t="shared" si="841"/>
        <v>0</v>
      </c>
      <c r="SZ232" s="17">
        <f t="shared" si="842"/>
        <v>0</v>
      </c>
      <c r="TA232" s="17">
        <f t="shared" si="843"/>
        <v>0</v>
      </c>
      <c r="TB232" s="24">
        <f t="shared" si="844"/>
        <v>620</v>
      </c>
      <c r="TC232" s="69">
        <f t="shared" si="845"/>
        <v>1</v>
      </c>
      <c r="TD232" s="17">
        <f t="shared" si="867"/>
        <v>2.6014568158168575E-6</v>
      </c>
      <c r="TE232" s="95">
        <v>185</v>
      </c>
      <c r="TF232" s="71"/>
      <c r="TG232" s="71">
        <v>5</v>
      </c>
      <c r="TH232" s="71">
        <v>99</v>
      </c>
      <c r="TI232" s="71"/>
      <c r="TJ232" s="71"/>
      <c r="TK232" s="71">
        <v>120</v>
      </c>
      <c r="TL232" s="71"/>
      <c r="TM232" s="71">
        <v>1</v>
      </c>
      <c r="TN232" s="71"/>
      <c r="TO232" s="71">
        <v>6</v>
      </c>
      <c r="TP232" s="71"/>
      <c r="TQ232" s="71"/>
      <c r="TR232" s="72">
        <v>184</v>
      </c>
      <c r="TS232" s="72"/>
      <c r="TT232" s="72"/>
      <c r="TU232" s="72">
        <v>26</v>
      </c>
      <c r="TV232" s="72">
        <v>126</v>
      </c>
      <c r="TW232" s="72"/>
      <c r="TX232" s="72"/>
      <c r="TY232" s="72">
        <v>1</v>
      </c>
      <c r="TZ232" s="72">
        <v>122</v>
      </c>
      <c r="UA232" s="72"/>
      <c r="UB232" s="72">
        <v>97</v>
      </c>
      <c r="UC232" s="72"/>
      <c r="UD232" s="72"/>
      <c r="UE232" s="72"/>
      <c r="UF232" s="72"/>
      <c r="UG232" s="72">
        <v>5</v>
      </c>
      <c r="UH232" s="72"/>
      <c r="UI232" s="72"/>
      <c r="UJ232" s="73">
        <v>32</v>
      </c>
      <c r="UK232" s="73"/>
      <c r="UL232" s="73"/>
      <c r="UM232" s="73">
        <v>2</v>
      </c>
      <c r="UN232" s="73">
        <v>143</v>
      </c>
      <c r="UO232" s="73"/>
      <c r="UP232" s="73"/>
      <c r="UQ232" s="73">
        <v>1</v>
      </c>
      <c r="UR232" s="73">
        <v>130</v>
      </c>
      <c r="US232" s="73">
        <v>119</v>
      </c>
      <c r="UT232" s="73"/>
      <c r="UU232" s="73"/>
      <c r="UV232" s="73"/>
      <c r="UW232" s="73"/>
      <c r="UX232" s="73"/>
      <c r="UY232" s="73">
        <v>10</v>
      </c>
      <c r="UZ232" s="73"/>
      <c r="VA232" s="73"/>
      <c r="VB232" s="73">
        <v>156</v>
      </c>
      <c r="VC232" s="73"/>
      <c r="VD232" s="73"/>
      <c r="VE232" s="73">
        <v>21</v>
      </c>
      <c r="VF232" s="73">
        <v>103</v>
      </c>
      <c r="VG232" s="73"/>
      <c r="VH232" s="73">
        <v>1</v>
      </c>
      <c r="VI232" s="73">
        <v>2</v>
      </c>
      <c r="VJ232" s="73">
        <v>89</v>
      </c>
      <c r="VK232" s="73">
        <v>119</v>
      </c>
      <c r="VL232" s="73"/>
      <c r="VM232" s="73"/>
      <c r="VN232" s="73"/>
      <c r="VO232" s="73"/>
      <c r="VP232" s="73">
        <v>105</v>
      </c>
      <c r="VQ232" s="73"/>
      <c r="VR232" s="73"/>
      <c r="VS232" s="73">
        <v>191</v>
      </c>
      <c r="VT232" s="73"/>
      <c r="VU232" s="73"/>
      <c r="VV232" s="73">
        <v>5</v>
      </c>
      <c r="VW232" s="73">
        <v>89</v>
      </c>
      <c r="VX232" s="73"/>
      <c r="VY232" s="73">
        <v>1</v>
      </c>
      <c r="VZ232" s="73">
        <v>4</v>
      </c>
      <c r="WA232" s="73">
        <v>85</v>
      </c>
      <c r="WB232" s="73"/>
      <c r="WC232" s="73">
        <v>218</v>
      </c>
      <c r="WD232" s="73"/>
      <c r="WE232" s="73"/>
      <c r="WF232" s="73">
        <v>56</v>
      </c>
      <c r="WG232" s="73"/>
      <c r="WH232" s="73"/>
      <c r="WI232" s="73"/>
      <c r="WJ232" s="73">
        <v>91</v>
      </c>
      <c r="WK232" s="73"/>
      <c r="WL232" s="73"/>
      <c r="WM232" s="73"/>
      <c r="WN232" s="73">
        <v>1</v>
      </c>
      <c r="WO232" s="22">
        <f t="shared" si="846"/>
        <v>748</v>
      </c>
      <c r="WP232" s="22">
        <f t="shared" si="847"/>
        <v>0</v>
      </c>
      <c r="WQ232" s="22">
        <f t="shared" si="848"/>
        <v>0</v>
      </c>
      <c r="WR232" s="22">
        <f t="shared" si="849"/>
        <v>59</v>
      </c>
      <c r="WS232" s="22">
        <f t="shared" si="850"/>
        <v>560</v>
      </c>
      <c r="WT232" s="22">
        <f t="shared" si="851"/>
        <v>0</v>
      </c>
      <c r="WU232" s="22">
        <f t="shared" si="852"/>
        <v>2</v>
      </c>
      <c r="WV232" s="22">
        <f t="shared" si="853"/>
        <v>4</v>
      </c>
      <c r="WW232" s="22">
        <f t="shared" si="854"/>
        <v>546</v>
      </c>
      <c r="WX232" s="22">
        <f t="shared" si="855"/>
        <v>0</v>
      </c>
      <c r="WY232" s="22">
        <f t="shared" si="856"/>
        <v>554</v>
      </c>
      <c r="WZ232" s="22">
        <f t="shared" si="857"/>
        <v>0</v>
      </c>
      <c r="XA232" s="22">
        <f t="shared" si="858"/>
        <v>0</v>
      </c>
      <c r="XB232" s="22">
        <f t="shared" si="859"/>
        <v>56</v>
      </c>
      <c r="XC232" s="22">
        <f t="shared" si="860"/>
        <v>0</v>
      </c>
      <c r="XD232" s="22">
        <f t="shared" si="861"/>
        <v>0</v>
      </c>
      <c r="XE232" s="22">
        <f t="shared" si="862"/>
        <v>217</v>
      </c>
      <c r="XF232" s="22">
        <f t="shared" si="863"/>
        <v>0</v>
      </c>
      <c r="XG232" s="93">
        <f t="shared" si="864"/>
        <v>1</v>
      </c>
    </row>
    <row r="233" spans="1:631" ht="17.100000000000001" customHeight="1" x14ac:dyDescent="0.2">
      <c r="A233" s="101"/>
      <c r="B233" s="27" t="s">
        <v>682</v>
      </c>
      <c r="C233" s="535" t="s">
        <v>683</v>
      </c>
      <c r="D233" s="25" t="s">
        <v>717</v>
      </c>
      <c r="E233" s="535" t="s">
        <v>718</v>
      </c>
      <c r="F233" s="25" t="s">
        <v>722</v>
      </c>
      <c r="G233" s="535" t="s">
        <v>723</v>
      </c>
      <c r="H233" s="25">
        <v>97</v>
      </c>
      <c r="I233" s="28">
        <v>5</v>
      </c>
      <c r="J233" s="17">
        <f t="shared" si="730"/>
        <v>0.59655580669465069</v>
      </c>
      <c r="K233" s="17">
        <f t="shared" si="731"/>
        <v>0.22738133677752664</v>
      </c>
      <c r="L233" s="17">
        <f t="shared" si="732"/>
        <v>1</v>
      </c>
      <c r="M233" s="17">
        <f t="shared" si="733"/>
        <v>0.18264480907384412</v>
      </c>
      <c r="N233" s="17">
        <f t="shared" si="734"/>
        <v>0.26086492982864234</v>
      </c>
      <c r="O233" s="17">
        <f t="shared" si="735"/>
        <v>7.0369174469917126E-2</v>
      </c>
      <c r="P233" s="17">
        <f t="shared" si="736"/>
        <v>0.70587743553469229</v>
      </c>
      <c r="Q233" s="17">
        <f t="shared" si="737"/>
        <v>0.51987186710236144</v>
      </c>
      <c r="R233" s="69">
        <f t="shared" si="738"/>
        <v>0.87936129920807982</v>
      </c>
      <c r="S233" s="422">
        <f t="shared" si="739"/>
        <v>0.49365851763219049</v>
      </c>
      <c r="T233" s="17">
        <f t="shared" si="865"/>
        <v>0.50634148236780951</v>
      </c>
      <c r="U233" s="10">
        <f t="shared" si="740"/>
        <v>98281.388069074193</v>
      </c>
      <c r="V233" s="32">
        <v>4</v>
      </c>
      <c r="W233" s="550">
        <f t="shared" si="741"/>
        <v>0</v>
      </c>
      <c r="X233" s="550">
        <f t="shared" si="742"/>
        <v>0.38254740652107938</v>
      </c>
      <c r="Y233" s="550">
        <f t="shared" si="743"/>
        <v>0.61745259347892056</v>
      </c>
      <c r="Z233" s="551">
        <f t="shared" si="744"/>
        <v>119848.16584685196</v>
      </c>
      <c r="AA233" s="426">
        <f t="shared" si="745"/>
        <v>6.9829624782973818E-2</v>
      </c>
      <c r="AB233" s="59">
        <f t="shared" si="746"/>
        <v>0.89861355086285533</v>
      </c>
      <c r="AC233" s="59">
        <f t="shared" si="747"/>
        <v>0.15963983872218346</v>
      </c>
      <c r="AD233" s="59">
        <f t="shared" si="748"/>
        <v>0.26086492982864234</v>
      </c>
      <c r="AE233" s="59">
        <f t="shared" si="749"/>
        <v>0.48012813289763856</v>
      </c>
      <c r="AF233" s="59">
        <f t="shared" si="750"/>
        <v>0.59253040576902383</v>
      </c>
      <c r="AG233" s="59">
        <f t="shared" si="751"/>
        <v>0.38536217845226561</v>
      </c>
      <c r="AH233" s="59">
        <f t="shared" si="752"/>
        <v>7.0369174469917126E-2</v>
      </c>
      <c r="AI233" s="59">
        <f t="shared" si="753"/>
        <v>0.76056398665375091</v>
      </c>
      <c r="AJ233" s="59">
        <f t="shared" si="754"/>
        <v>0.43254762673555053</v>
      </c>
      <c r="AK233" s="59">
        <f t="shared" si="755"/>
        <v>0.29412256446530771</v>
      </c>
      <c r="AL233" s="35">
        <f t="shared" si="756"/>
        <v>1</v>
      </c>
      <c r="AM233" s="27">
        <v>194101</v>
      </c>
      <c r="AN233" s="25">
        <v>94629</v>
      </c>
      <c r="AO233" s="25">
        <v>99472</v>
      </c>
      <c r="AP233" s="17">
        <f t="shared" si="757"/>
        <v>3.7699577788269036E-3</v>
      </c>
      <c r="AQ233" s="63">
        <v>95.131293228245141</v>
      </c>
      <c r="AR233" s="58">
        <v>749.07060260000003</v>
      </c>
      <c r="AS233" s="24">
        <f t="shared" si="758"/>
        <v>259.1224369589217</v>
      </c>
      <c r="AT233" s="17">
        <f t="shared" si="876"/>
        <v>0.22378074405095444</v>
      </c>
      <c r="AU233" s="25">
        <v>191947</v>
      </c>
      <c r="AV233" s="25">
        <v>92908</v>
      </c>
      <c r="AW233" s="25">
        <v>99039</v>
      </c>
      <c r="AX233" s="25">
        <v>2154</v>
      </c>
      <c r="AY233" s="25">
        <v>1721</v>
      </c>
      <c r="AZ233" s="18">
        <v>433</v>
      </c>
      <c r="BA233" s="25">
        <v>13554</v>
      </c>
      <c r="BB233" s="25">
        <v>6395</v>
      </c>
      <c r="BC233" s="25">
        <v>7159</v>
      </c>
      <c r="BD233" s="63">
        <v>89.328118452297815</v>
      </c>
      <c r="BE233" s="25">
        <v>180547</v>
      </c>
      <c r="BF233" s="25">
        <v>88234</v>
      </c>
      <c r="BG233" s="25">
        <v>92313</v>
      </c>
      <c r="BH233" s="63">
        <v>95.581337406432468</v>
      </c>
      <c r="BI233" s="17">
        <v>6.9829624782973818E-2</v>
      </c>
      <c r="BJ233" s="25">
        <v>59654</v>
      </c>
      <c r="BK233" s="25">
        <v>124246</v>
      </c>
      <c r="BL233" s="25">
        <v>10201</v>
      </c>
      <c r="BM233" s="17">
        <v>0.56223137968224324</v>
      </c>
      <c r="BN233" s="10">
        <f t="shared" si="759"/>
        <v>84971.326972296913</v>
      </c>
      <c r="BO233" s="29">
        <v>0.48012813289763856</v>
      </c>
      <c r="BP233" s="30">
        <f t="shared" si="760"/>
        <v>0.51987186710236144</v>
      </c>
      <c r="BQ233" s="31">
        <v>8.2103246784604735</v>
      </c>
      <c r="BR233" s="25">
        <v>134447</v>
      </c>
      <c r="BS233" s="25">
        <v>37457</v>
      </c>
      <c r="BT233" s="25">
        <v>84772</v>
      </c>
      <c r="BU233" s="25">
        <v>9066</v>
      </c>
      <c r="BV233" s="25">
        <v>2393</v>
      </c>
      <c r="BW233" s="18">
        <v>759</v>
      </c>
      <c r="BX233" s="25">
        <v>46455</v>
      </c>
      <c r="BY233" s="25">
        <v>36404</v>
      </c>
      <c r="BZ233" s="25">
        <v>10051</v>
      </c>
      <c r="CA233" s="59">
        <v>0.21635991820040901</v>
      </c>
      <c r="CB233" s="25">
        <v>191947</v>
      </c>
      <c r="CC233" s="25">
        <v>2154</v>
      </c>
      <c r="CD233" s="17">
        <f t="shared" si="761"/>
        <v>1.1221847697541509E-2</v>
      </c>
      <c r="CE233" s="25">
        <v>2444</v>
      </c>
      <c r="CF233" s="25">
        <v>6369</v>
      </c>
      <c r="CG233" s="25">
        <v>10058</v>
      </c>
      <c r="CH233" s="25">
        <v>10429</v>
      </c>
      <c r="CI233" s="25">
        <v>7600</v>
      </c>
      <c r="CJ233" s="25">
        <v>4659</v>
      </c>
      <c r="CK233" s="25">
        <v>2457</v>
      </c>
      <c r="CL233" s="25">
        <v>1401</v>
      </c>
      <c r="CM233" s="25">
        <v>1038</v>
      </c>
      <c r="CN233" s="26">
        <v>4.1318910773867179</v>
      </c>
      <c r="CO233" s="27">
        <v>46455</v>
      </c>
      <c r="CP233" s="34">
        <f t="shared" si="762"/>
        <v>4.178258529759983</v>
      </c>
      <c r="CQ233" s="25">
        <v>128</v>
      </c>
      <c r="CR233" s="18">
        <v>852</v>
      </c>
      <c r="CS233" s="25">
        <v>1169</v>
      </c>
      <c r="CT233" s="25">
        <v>18213</v>
      </c>
      <c r="CU233" s="25">
        <v>25397</v>
      </c>
      <c r="CV233" s="18">
        <v>353</v>
      </c>
      <c r="CW233" s="18">
        <v>205</v>
      </c>
      <c r="CX233" s="18">
        <v>138</v>
      </c>
      <c r="CY233" s="25">
        <v>46455</v>
      </c>
      <c r="CZ233" s="25">
        <v>45371</v>
      </c>
      <c r="DA233" s="18">
        <v>403</v>
      </c>
      <c r="DB233" s="18">
        <v>282</v>
      </c>
      <c r="DC233" s="18">
        <v>224</v>
      </c>
      <c r="DD233" s="18">
        <v>83</v>
      </c>
      <c r="DE233" s="18">
        <v>92</v>
      </c>
      <c r="DF233" s="25">
        <v>46455</v>
      </c>
      <c r="DG233" s="25">
        <v>27462</v>
      </c>
      <c r="DH233" s="18">
        <v>31</v>
      </c>
      <c r="DI233" s="18">
        <v>33</v>
      </c>
      <c r="DJ233" s="25">
        <v>18865</v>
      </c>
      <c r="DK233" s="18">
        <v>26</v>
      </c>
      <c r="DL233" s="18">
        <v>38</v>
      </c>
      <c r="DM233" s="25">
        <f t="shared" si="763"/>
        <v>113598.08139059304</v>
      </c>
      <c r="DN233" s="17">
        <f t="shared" si="764"/>
        <v>0.4060919169088365</v>
      </c>
      <c r="DO233" s="17">
        <f t="shared" si="765"/>
        <v>5.596814121192552E-4</v>
      </c>
      <c r="DP233" s="23">
        <f t="shared" si="766"/>
        <v>0.59253040576902383</v>
      </c>
      <c r="DQ233" s="23">
        <f t="shared" si="767"/>
        <v>0.40746959423097617</v>
      </c>
      <c r="DR233" s="25">
        <v>46455</v>
      </c>
      <c r="DS233" s="25">
        <v>31300</v>
      </c>
      <c r="DT233" s="25">
        <v>5415</v>
      </c>
      <c r="DU233" s="18">
        <v>9</v>
      </c>
      <c r="DV233" s="25">
        <v>7534</v>
      </c>
      <c r="DW233" s="18">
        <v>63</v>
      </c>
      <c r="DX233" s="25">
        <v>1895</v>
      </c>
      <c r="DY233" s="18">
        <v>239</v>
      </c>
      <c r="DZ233" s="17">
        <f t="shared" si="768"/>
        <v>0.95270692067592289</v>
      </c>
      <c r="EA233" s="17">
        <f t="shared" si="769"/>
        <v>4.7293079324077114E-2</v>
      </c>
      <c r="EB233" s="25">
        <v>46455</v>
      </c>
      <c r="EC233" s="25">
        <v>17768</v>
      </c>
      <c r="ED233" s="18">
        <v>134</v>
      </c>
      <c r="EE233" s="25">
        <v>25999</v>
      </c>
      <c r="EF233" s="17">
        <f t="shared" si="869"/>
        <v>0.55965988591109672</v>
      </c>
      <c r="EG233" s="25">
        <v>1768</v>
      </c>
      <c r="EH233" s="18">
        <v>786</v>
      </c>
      <c r="EI233" s="17">
        <f t="shared" si="770"/>
        <v>0.38536217845226561</v>
      </c>
      <c r="EJ233" s="17">
        <f t="shared" si="771"/>
        <v>3.8058336024109352E-2</v>
      </c>
      <c r="EK233" s="69">
        <f t="shared" si="772"/>
        <v>0.22738133677752664</v>
      </c>
      <c r="EL233" s="27">
        <v>132641</v>
      </c>
      <c r="EM233" s="25">
        <v>119193</v>
      </c>
      <c r="EN233" s="25">
        <v>13448</v>
      </c>
      <c r="EO233" s="59">
        <v>0.89861355086285533</v>
      </c>
      <c r="EP233" s="25">
        <v>62937</v>
      </c>
      <c r="EQ233" s="25">
        <v>57898</v>
      </c>
      <c r="ER233" s="25">
        <v>5039</v>
      </c>
      <c r="ES233" s="59">
        <v>0.91993580882469772</v>
      </c>
      <c r="ET233" s="25">
        <v>69704</v>
      </c>
      <c r="EU233" s="25">
        <v>61295</v>
      </c>
      <c r="EV233" s="25">
        <v>8409</v>
      </c>
      <c r="EW233" s="59">
        <v>0.87936129920807982</v>
      </c>
      <c r="EX233" s="25">
        <v>9787</v>
      </c>
      <c r="EY233" s="25">
        <v>9349</v>
      </c>
      <c r="EZ233" s="25">
        <v>438</v>
      </c>
      <c r="FA233" s="59">
        <v>0.95524675590068453</v>
      </c>
      <c r="FB233" s="25">
        <v>122854</v>
      </c>
      <c r="FC233" s="25">
        <v>109844</v>
      </c>
      <c r="FD233" s="25">
        <v>13010</v>
      </c>
      <c r="FE233" s="59">
        <v>0.894101942142706</v>
      </c>
      <c r="FF233" s="25">
        <v>86964</v>
      </c>
      <c r="FG233" s="25">
        <v>33787</v>
      </c>
      <c r="FH233" s="25">
        <v>45088</v>
      </c>
      <c r="FI233" s="25">
        <v>8089</v>
      </c>
      <c r="FJ233" s="23">
        <f t="shared" si="773"/>
        <v>9.3015500666942641E-2</v>
      </c>
      <c r="FK233" s="23">
        <f t="shared" si="774"/>
        <v>0.51846741180258493</v>
      </c>
      <c r="FL233" s="36">
        <f t="shared" si="775"/>
        <v>4.1769069106193593</v>
      </c>
      <c r="FM233" s="25">
        <v>42800</v>
      </c>
      <c r="FN233" s="25">
        <v>16884</v>
      </c>
      <c r="FO233" s="17">
        <f t="shared" si="776"/>
        <v>0.39448598130841123</v>
      </c>
      <c r="FP233" s="25">
        <v>21940</v>
      </c>
      <c r="FQ233" s="17">
        <f t="shared" si="777"/>
        <v>0.51261682242990658</v>
      </c>
      <c r="FR233" s="25">
        <v>3976</v>
      </c>
      <c r="FS233" s="17">
        <f t="shared" si="778"/>
        <v>9.2897196261682247E-2</v>
      </c>
      <c r="FT233" s="25">
        <v>44164</v>
      </c>
      <c r="FU233" s="25">
        <v>16903</v>
      </c>
      <c r="FV233" s="25">
        <v>23148</v>
      </c>
      <c r="FW233" s="17">
        <f t="shared" si="779"/>
        <v>9.3130151254415358E-2</v>
      </c>
      <c r="FX233" s="17">
        <f t="shared" si="780"/>
        <v>0.5241373064034055</v>
      </c>
      <c r="FY233" s="25">
        <v>4113</v>
      </c>
      <c r="FZ233" s="25">
        <v>103176</v>
      </c>
      <c r="GA233" s="25">
        <v>16471</v>
      </c>
      <c r="GB233" s="25">
        <v>59790</v>
      </c>
      <c r="GC233" s="25">
        <v>15162</v>
      </c>
      <c r="GD233" s="25">
        <v>7006</v>
      </c>
      <c r="GE233" s="18">
        <v>114</v>
      </c>
      <c r="GF233" s="25">
        <v>3900</v>
      </c>
      <c r="GG233" s="18">
        <v>206</v>
      </c>
      <c r="GH233" s="18">
        <v>49</v>
      </c>
      <c r="GI233" s="18">
        <v>478</v>
      </c>
      <c r="GJ233" s="10">
        <f t="shared" si="781"/>
        <v>16471</v>
      </c>
      <c r="GK233" s="10">
        <f t="shared" si="870"/>
        <v>86705</v>
      </c>
      <c r="GL233" s="10">
        <f t="shared" si="871"/>
        <v>26915.000000000004</v>
      </c>
      <c r="GM233" s="10">
        <f t="shared" si="782"/>
        <v>76261</v>
      </c>
      <c r="GN233" s="10">
        <f t="shared" si="872"/>
        <v>11753</v>
      </c>
      <c r="GO233" s="17">
        <f t="shared" si="783"/>
        <v>0.15963983872218346</v>
      </c>
      <c r="GP233" s="17">
        <f t="shared" si="873"/>
        <v>0.84036016127781654</v>
      </c>
      <c r="GQ233" s="17">
        <f t="shared" si="874"/>
        <v>0.26086492982864234</v>
      </c>
      <c r="GR233" s="17">
        <f t="shared" si="875"/>
        <v>0.11391215011242925</v>
      </c>
      <c r="GS233" s="17">
        <f t="shared" si="784"/>
        <v>0.55061254555322947</v>
      </c>
      <c r="GT233" s="25">
        <v>49125</v>
      </c>
      <c r="GU233" s="25">
        <v>6703</v>
      </c>
      <c r="GV233" s="25">
        <v>27637</v>
      </c>
      <c r="GW233" s="25">
        <v>8864</v>
      </c>
      <c r="GX233" s="25">
        <v>3930</v>
      </c>
      <c r="GY233" s="18">
        <v>73</v>
      </c>
      <c r="GZ233" s="25">
        <v>1586</v>
      </c>
      <c r="HA233" s="18">
        <v>48</v>
      </c>
      <c r="HB233" s="18">
        <v>35</v>
      </c>
      <c r="HC233" s="18">
        <v>249</v>
      </c>
      <c r="HD233" s="23">
        <f t="shared" si="785"/>
        <v>0.13644783715012723</v>
      </c>
      <c r="HE233" s="23">
        <f t="shared" si="786"/>
        <v>0.8635521628498728</v>
      </c>
      <c r="HF233" s="23">
        <f t="shared" si="787"/>
        <v>0.30096692111959289</v>
      </c>
      <c r="HG233" s="23">
        <f t="shared" si="788"/>
        <v>0.12052926208651399</v>
      </c>
      <c r="HH233" s="25">
        <v>54051</v>
      </c>
      <c r="HI233" s="25">
        <v>9768</v>
      </c>
      <c r="HJ233" s="25">
        <v>32153</v>
      </c>
      <c r="HK233" s="25">
        <v>6298</v>
      </c>
      <c r="HL233" s="25">
        <v>3076</v>
      </c>
      <c r="HM233" s="18">
        <v>41</v>
      </c>
      <c r="HN233" s="25">
        <v>2314</v>
      </c>
      <c r="HO233" s="18">
        <v>158</v>
      </c>
      <c r="HP233" s="18">
        <v>14</v>
      </c>
      <c r="HQ233" s="18">
        <v>229</v>
      </c>
      <c r="HR233" s="23">
        <f t="shared" si="789"/>
        <v>0.1807182105788977</v>
      </c>
      <c r="HS233" s="23">
        <f t="shared" si="790"/>
        <v>0.8192817894211023</v>
      </c>
      <c r="HT233" s="80">
        <f t="shared" si="791"/>
        <v>0.22441767959889733</v>
      </c>
      <c r="HU233" s="27">
        <v>155510</v>
      </c>
      <c r="HV233" s="25">
        <v>2449</v>
      </c>
      <c r="HW233" s="25">
        <v>29209</v>
      </c>
      <c r="HX233" s="25">
        <v>7930</v>
      </c>
      <c r="HY233" s="25">
        <v>27822</v>
      </c>
      <c r="HZ233" s="25">
        <v>11639</v>
      </c>
      <c r="IA233" s="18">
        <v>2166</v>
      </c>
      <c r="IB233" s="18">
        <v>558</v>
      </c>
      <c r="IC233" s="25">
        <v>20501</v>
      </c>
      <c r="ID233" s="25">
        <v>36705</v>
      </c>
      <c r="IE233" s="25">
        <v>7117</v>
      </c>
      <c r="IF233" s="18">
        <v>1418</v>
      </c>
      <c r="IG233" s="25">
        <v>7996</v>
      </c>
      <c r="IH233" s="17">
        <f t="shared" si="792"/>
        <v>0.31087389878464405</v>
      </c>
      <c r="II233" s="17">
        <f t="shared" si="793"/>
        <v>7.4844061475146287E-2</v>
      </c>
      <c r="IJ233" s="30">
        <f t="shared" si="794"/>
        <v>13.361113497723172</v>
      </c>
      <c r="IK233" s="17">
        <f t="shared" si="866"/>
        <v>0.18264480907384412</v>
      </c>
      <c r="IL233" s="25">
        <v>75068</v>
      </c>
      <c r="IM233" s="25">
        <v>1082</v>
      </c>
      <c r="IN233" s="25">
        <v>20221</v>
      </c>
      <c r="IO233" s="25">
        <v>6364</v>
      </c>
      <c r="IP233" s="25">
        <v>19801</v>
      </c>
      <c r="IQ233" s="25">
        <v>6121</v>
      </c>
      <c r="IR233" s="18">
        <v>1310</v>
      </c>
      <c r="IS233" s="18">
        <v>334</v>
      </c>
      <c r="IT233" s="25">
        <v>10167</v>
      </c>
      <c r="IU233" s="25">
        <v>835</v>
      </c>
      <c r="IV233" s="25">
        <v>2815</v>
      </c>
      <c r="IW233" s="18">
        <v>704</v>
      </c>
      <c r="IX233" s="25">
        <v>5314</v>
      </c>
      <c r="IY233" s="17">
        <f t="shared" si="795"/>
        <v>0.731323599936058</v>
      </c>
      <c r="IZ233" s="25">
        <v>80442</v>
      </c>
      <c r="JA233" s="25">
        <v>1367</v>
      </c>
      <c r="JB233" s="25">
        <v>8988</v>
      </c>
      <c r="JC233" s="25">
        <v>1566</v>
      </c>
      <c r="JD233" s="25">
        <v>8021</v>
      </c>
      <c r="JE233" s="25">
        <v>5518</v>
      </c>
      <c r="JF233" s="18">
        <v>856</v>
      </c>
      <c r="JG233" s="18">
        <v>224</v>
      </c>
      <c r="JH233" s="25">
        <v>10334</v>
      </c>
      <c r="JI233" s="25">
        <v>35870</v>
      </c>
      <c r="JJ233" s="25">
        <v>4302</v>
      </c>
      <c r="JK233" s="18">
        <v>714</v>
      </c>
      <c r="JL233" s="25">
        <v>2682</v>
      </c>
      <c r="JM233" s="80">
        <f t="shared" si="796"/>
        <v>0.32714253748042066</v>
      </c>
      <c r="JN233" s="27">
        <v>155510</v>
      </c>
      <c r="JO233" s="25">
        <v>108514</v>
      </c>
      <c r="JP233" s="18">
        <v>53</v>
      </c>
      <c r="JQ233" s="18">
        <v>159</v>
      </c>
      <c r="JR233" s="18">
        <v>423</v>
      </c>
      <c r="JS233" s="18">
        <v>455</v>
      </c>
      <c r="JT233" s="18">
        <v>118</v>
      </c>
      <c r="JU233" s="18">
        <v>13</v>
      </c>
      <c r="JV233" s="18">
        <v>36</v>
      </c>
      <c r="JW233" s="25">
        <v>45739</v>
      </c>
      <c r="JX233" s="17">
        <f t="shared" si="797"/>
        <v>0.29412256446530771</v>
      </c>
      <c r="JY233" s="17">
        <f t="shared" si="798"/>
        <v>0.70587743553469229</v>
      </c>
      <c r="JZ233" s="25">
        <v>11516</v>
      </c>
      <c r="KA233" s="25">
        <v>9318</v>
      </c>
      <c r="KB233" s="18">
        <v>20</v>
      </c>
      <c r="KC233" s="18">
        <v>15</v>
      </c>
      <c r="KD233" s="18">
        <v>30</v>
      </c>
      <c r="KE233" s="18">
        <v>57</v>
      </c>
      <c r="KF233" s="18">
        <v>8</v>
      </c>
      <c r="KG233" s="18">
        <v>5</v>
      </c>
      <c r="KH233" s="18">
        <v>1</v>
      </c>
      <c r="KI233" s="25">
        <v>2062</v>
      </c>
      <c r="KJ233" s="17">
        <f t="shared" si="799"/>
        <v>0.17905522750955194</v>
      </c>
      <c r="KK233" s="25">
        <v>143994</v>
      </c>
      <c r="KL233" s="25">
        <v>99196</v>
      </c>
      <c r="KM233" s="18">
        <v>33</v>
      </c>
      <c r="KN233" s="18">
        <v>144</v>
      </c>
      <c r="KO233" s="18">
        <v>393</v>
      </c>
      <c r="KP233" s="18">
        <v>398</v>
      </c>
      <c r="KQ233" s="18">
        <v>110</v>
      </c>
      <c r="KR233" s="18">
        <v>8</v>
      </c>
      <c r="KS233" s="18">
        <v>35</v>
      </c>
      <c r="KT233" s="25">
        <v>43677</v>
      </c>
      <c r="KU233" s="69">
        <f t="shared" si="877"/>
        <v>0.30332513854743948</v>
      </c>
      <c r="KV233" s="27">
        <v>194101</v>
      </c>
      <c r="KW233" s="25">
        <v>184829</v>
      </c>
      <c r="KX233" s="25">
        <v>9272</v>
      </c>
      <c r="KY233" s="59">
        <v>4.7768945033771076E-2</v>
      </c>
      <c r="KZ233" s="25">
        <v>4975</v>
      </c>
      <c r="LA233" s="25">
        <v>2599</v>
      </c>
      <c r="LB233" s="25">
        <v>3681</v>
      </c>
      <c r="LC233" s="25">
        <v>3097</v>
      </c>
      <c r="LD233" s="25">
        <v>94629</v>
      </c>
      <c r="LE233" s="25">
        <v>90361</v>
      </c>
      <c r="LF233" s="25">
        <v>4268</v>
      </c>
      <c r="LG233" s="59">
        <v>4.5102452736476131E-2</v>
      </c>
      <c r="LH233" s="25">
        <v>99472</v>
      </c>
      <c r="LI233" s="25">
        <v>94468</v>
      </c>
      <c r="LJ233" s="25">
        <v>5004</v>
      </c>
      <c r="LK233" s="35">
        <v>5.0305613640019307E-2</v>
      </c>
      <c r="LL233" s="27">
        <v>46455</v>
      </c>
      <c r="LM233" s="18">
        <v>163</v>
      </c>
      <c r="LN233" s="25">
        <v>35169</v>
      </c>
      <c r="LO233" s="25">
        <v>6189</v>
      </c>
      <c r="LP233" s="25">
        <v>1280</v>
      </c>
      <c r="LQ233" s="18">
        <v>422</v>
      </c>
      <c r="LR233" s="25">
        <v>3232</v>
      </c>
      <c r="LS233" s="23">
        <f t="shared" si="800"/>
        <v>6.9572704768055105E-2</v>
      </c>
      <c r="LT233" s="23">
        <f t="shared" si="801"/>
        <v>0.9304272952319449</v>
      </c>
      <c r="LU233" s="17">
        <f t="shared" si="802"/>
        <v>0.76056398665375091</v>
      </c>
      <c r="LV233" s="25">
        <v>46455</v>
      </c>
      <c r="LW233" s="18">
        <v>60</v>
      </c>
      <c r="LX233" s="25">
        <v>13107</v>
      </c>
      <c r="LY233" s="25">
        <v>5669</v>
      </c>
      <c r="LZ233" s="18">
        <v>496</v>
      </c>
      <c r="MA233" s="25">
        <v>8703</v>
      </c>
      <c r="MB233" s="25">
        <v>17041</v>
      </c>
      <c r="MC233" s="18">
        <v>20</v>
      </c>
      <c r="MD233" s="25">
        <v>1258</v>
      </c>
      <c r="ME233" s="18">
        <v>2</v>
      </c>
      <c r="MF233" s="18">
        <v>99</v>
      </c>
      <c r="MG233" s="17">
        <f t="shared" si="803"/>
        <v>0.55460122699386505</v>
      </c>
      <c r="MH233" s="17">
        <f t="shared" si="804"/>
        <v>0.43254762673555053</v>
      </c>
      <c r="MI233" s="25">
        <v>46455</v>
      </c>
      <c r="MJ233" s="18">
        <v>152</v>
      </c>
      <c r="MK233" s="25">
        <v>18022</v>
      </c>
      <c r="ML233" s="25">
        <v>2877</v>
      </c>
      <c r="MM233" s="18">
        <v>667</v>
      </c>
      <c r="MN233" s="25">
        <v>2965</v>
      </c>
      <c r="MO233" s="25">
        <v>21642</v>
      </c>
      <c r="MP233" s="18">
        <v>15</v>
      </c>
      <c r="MQ233" s="18">
        <v>16</v>
      </c>
      <c r="MR233" s="18">
        <v>2</v>
      </c>
      <c r="MS233" s="18">
        <v>97</v>
      </c>
      <c r="MT233" s="17">
        <f t="shared" si="805"/>
        <v>0.45381552039608225</v>
      </c>
      <c r="MU233" s="69">
        <f t="shared" si="806"/>
        <v>0.59655580669465069</v>
      </c>
      <c r="MV233" s="27">
        <v>46455</v>
      </c>
      <c r="MW233" s="25">
        <v>3269</v>
      </c>
      <c r="MX233" s="25">
        <v>19761</v>
      </c>
      <c r="MY233" s="25">
        <v>6105</v>
      </c>
      <c r="MZ233" s="25">
        <v>14008</v>
      </c>
      <c r="NA233" s="25">
        <v>1877</v>
      </c>
      <c r="NB233" s="18">
        <v>86</v>
      </c>
      <c r="NC233" s="25">
        <v>1166</v>
      </c>
      <c r="ND233" s="18">
        <v>183</v>
      </c>
      <c r="NE233" s="17">
        <f t="shared" si="807"/>
        <v>7.0369174469917126E-2</v>
      </c>
      <c r="NF233" s="10">
        <f t="shared" si="808"/>
        <v>13507.151931977181</v>
      </c>
      <c r="NG233" s="17">
        <f t="shared" si="809"/>
        <v>0.13587342589602841</v>
      </c>
      <c r="NH233" s="25">
        <v>46455</v>
      </c>
      <c r="NI233" s="25">
        <v>1324</v>
      </c>
      <c r="NJ233" s="18">
        <v>6</v>
      </c>
      <c r="NK233" s="18">
        <v>235</v>
      </c>
      <c r="NL233" s="18">
        <v>27</v>
      </c>
      <c r="NM233" s="25">
        <v>40752</v>
      </c>
      <c r="NN233" s="18">
        <v>848</v>
      </c>
      <c r="NO233" s="18">
        <v>48</v>
      </c>
      <c r="NP233" s="18">
        <v>42</v>
      </c>
      <c r="NQ233" s="28">
        <v>3173</v>
      </c>
      <c r="NR233" s="27">
        <v>46455</v>
      </c>
      <c r="NS233" s="37">
        <f t="shared" si="810"/>
        <v>1.1095253471101065</v>
      </c>
      <c r="NT233" s="37">
        <f t="shared" si="811"/>
        <v>0.2993905720842871</v>
      </c>
      <c r="NU233" s="37">
        <f t="shared" si="812"/>
        <v>0.90128630463884529</v>
      </c>
      <c r="NV233" s="17">
        <f t="shared" si="813"/>
        <v>0.18301630063584715</v>
      </c>
      <c r="NW233" s="10">
        <f t="shared" si="814"/>
        <v>25479</v>
      </c>
      <c r="NX233" s="17">
        <f t="shared" si="815"/>
        <v>0.54846625766871171</v>
      </c>
      <c r="NY233" s="19">
        <f t="shared" si="816"/>
        <v>0.45917208816161764</v>
      </c>
      <c r="NZ233" s="25">
        <v>20976</v>
      </c>
      <c r="OA233" s="25">
        <v>20259</v>
      </c>
      <c r="OB233" s="25">
        <v>2252</v>
      </c>
      <c r="OC233" s="25">
        <v>6996</v>
      </c>
      <c r="OD233" s="18">
        <v>333</v>
      </c>
      <c r="OE233" s="18">
        <v>727</v>
      </c>
      <c r="OF233" s="17">
        <f t="shared" si="817"/>
        <v>0.15059735227639651</v>
      </c>
      <c r="OG233" s="17">
        <f t="shared" si="818"/>
        <v>0.45153374233128835</v>
      </c>
      <c r="OH233" s="17">
        <f t="shared" si="819"/>
        <v>0.43609945108169196</v>
      </c>
      <c r="OI233" s="69">
        <f t="shared" si="820"/>
        <v>1.5649553331180711E-2</v>
      </c>
      <c r="OJ233" s="27">
        <v>46455</v>
      </c>
      <c r="OK233" s="18">
        <v>229</v>
      </c>
      <c r="OL233" s="25">
        <v>7635</v>
      </c>
      <c r="OM233" s="25">
        <v>17325</v>
      </c>
      <c r="ON233" s="25">
        <v>1955</v>
      </c>
      <c r="OO233" s="25">
        <v>7105</v>
      </c>
      <c r="OP233" s="25">
        <v>2055</v>
      </c>
      <c r="OQ233" s="25">
        <v>5271</v>
      </c>
      <c r="OR233" s="69">
        <f t="shared" si="821"/>
        <v>0.25560219567323217</v>
      </c>
      <c r="OS233" s="22">
        <v>213890</v>
      </c>
      <c r="OT233" s="22">
        <v>213890</v>
      </c>
      <c r="OU233" s="38">
        <f t="shared" si="878"/>
        <v>0.75944468115324526</v>
      </c>
      <c r="OV233" s="39">
        <v>0.86784739819533396</v>
      </c>
      <c r="OW233" s="22">
        <v>18562388</v>
      </c>
      <c r="OX233" s="36">
        <f t="shared" si="879"/>
        <v>759535792.18400002</v>
      </c>
      <c r="OY233" s="36">
        <f t="shared" si="880"/>
        <v>14491984.623929098</v>
      </c>
      <c r="OZ233" s="22"/>
      <c r="PA233" s="22"/>
      <c r="PB233" s="38">
        <f t="shared" si="881"/>
        <v>0</v>
      </c>
      <c r="PC233" s="39">
        <v>0</v>
      </c>
      <c r="PD233" s="22"/>
      <c r="PE233" s="40">
        <f t="shared" si="822"/>
        <v>0</v>
      </c>
      <c r="PF233" s="36">
        <f t="shared" si="823"/>
        <v>0</v>
      </c>
      <c r="PG233" s="22"/>
      <c r="PH233" s="22"/>
      <c r="PI233" s="38">
        <f t="shared" si="882"/>
        <v>0</v>
      </c>
      <c r="PJ233" s="39">
        <v>0</v>
      </c>
      <c r="PK233" s="22"/>
      <c r="PL233" s="41">
        <f t="shared" si="824"/>
        <v>0</v>
      </c>
      <c r="PM233" s="36">
        <f t="shared" si="825"/>
        <v>0</v>
      </c>
      <c r="PN233" s="22">
        <v>554</v>
      </c>
      <c r="PO233" s="22">
        <v>554</v>
      </c>
      <c r="PP233" s="38">
        <f t="shared" si="883"/>
        <v>1.9670501349240165E-3</v>
      </c>
      <c r="PQ233" s="39">
        <v>0.56272563176895307</v>
      </c>
      <c r="PR233" s="22">
        <v>31175</v>
      </c>
      <c r="PS233" s="41">
        <f t="shared" si="826"/>
        <v>1275618.6499999999</v>
      </c>
      <c r="PT233" s="36">
        <f t="shared" si="827"/>
        <v>72639.566176321809</v>
      </c>
      <c r="PU233" s="22"/>
      <c r="PV233" s="22"/>
      <c r="PW233" s="38">
        <f t="shared" si="884"/>
        <v>0</v>
      </c>
      <c r="PX233" s="39">
        <v>0</v>
      </c>
      <c r="PY233" s="22"/>
      <c r="PZ233" s="36">
        <f t="shared" si="828"/>
        <v>0</v>
      </c>
      <c r="QA233" s="22"/>
      <c r="QB233" s="22"/>
      <c r="QC233" s="39">
        <v>0</v>
      </c>
      <c r="QD233" s="22"/>
      <c r="QE233" s="22">
        <f t="shared" si="829"/>
        <v>0</v>
      </c>
      <c r="QF233" s="22"/>
      <c r="QG233" s="22"/>
      <c r="QH233" s="22"/>
      <c r="QI233" s="38">
        <f t="shared" si="885"/>
        <v>0</v>
      </c>
      <c r="QJ233" s="39">
        <v>0</v>
      </c>
      <c r="QK233" s="22"/>
      <c r="QL233" s="42">
        <f t="shared" si="830"/>
        <v>0</v>
      </c>
      <c r="QM233" s="22">
        <f t="shared" si="886"/>
        <v>67196</v>
      </c>
      <c r="QN233" s="22">
        <v>25448</v>
      </c>
      <c r="QO233" s="22">
        <v>25448</v>
      </c>
      <c r="QP233" s="38">
        <f t="shared" si="887"/>
        <v>9.0356483454054823E-2</v>
      </c>
      <c r="QQ233" s="39">
        <v>0.20509981138006916</v>
      </c>
      <c r="QR233" s="22">
        <v>521938</v>
      </c>
      <c r="QS233" s="36">
        <f t="shared" si="831"/>
        <v>5983403.0068189641</v>
      </c>
      <c r="QT233" s="22"/>
      <c r="QU233" s="22"/>
      <c r="QV233" s="38">
        <f t="shared" si="888"/>
        <v>0</v>
      </c>
      <c r="QW233" s="39">
        <v>0</v>
      </c>
      <c r="QX233" s="22"/>
      <c r="QY233" s="36">
        <f t="shared" si="832"/>
        <v>0</v>
      </c>
      <c r="QZ233" s="22">
        <v>41748</v>
      </c>
      <c r="RA233" s="22">
        <v>41748</v>
      </c>
      <c r="RB233" s="38">
        <f t="shared" si="889"/>
        <v>0.14823178525777589</v>
      </c>
      <c r="RC233" s="39">
        <v>0.20499999999999999</v>
      </c>
      <c r="RD233" s="22">
        <v>855834</v>
      </c>
      <c r="RE233" s="36">
        <f t="shared" si="833"/>
        <v>4510922.8870318281</v>
      </c>
      <c r="RF233" s="10">
        <f t="shared" si="890"/>
        <v>281640</v>
      </c>
      <c r="RG233" s="10">
        <f t="shared" si="891"/>
        <v>281640</v>
      </c>
      <c r="RH233" s="17">
        <f t="shared" si="892"/>
        <v>0.36223188551188212</v>
      </c>
      <c r="RI233" s="17">
        <f t="shared" si="893"/>
        <v>8.275822187243034E-3</v>
      </c>
      <c r="RJ233" s="17">
        <f t="shared" si="894"/>
        <v>0.57831571456010333</v>
      </c>
      <c r="RK233" s="17">
        <f t="shared" si="895"/>
        <v>0</v>
      </c>
      <c r="RL233" s="17">
        <f t="shared" si="896"/>
        <v>2.8987473909702507E-3</v>
      </c>
      <c r="RM233" s="17">
        <f t="shared" si="897"/>
        <v>0</v>
      </c>
      <c r="RN233" s="17">
        <f t="shared" si="898"/>
        <v>0.23877309251874002</v>
      </c>
      <c r="RO233" s="17">
        <f t="shared" si="899"/>
        <v>0</v>
      </c>
      <c r="RP233" s="17">
        <f t="shared" si="900"/>
        <v>0.18001244553018642</v>
      </c>
      <c r="RQ233" s="17">
        <f t="shared" si="901"/>
        <v>0</v>
      </c>
      <c r="RR233" s="36">
        <f t="shared" si="902"/>
        <v>25058950.083956212</v>
      </c>
      <c r="RS233" s="36">
        <f t="shared" si="903"/>
        <v>129.10263256735519</v>
      </c>
      <c r="RT233" s="10">
        <f t="shared" si="904"/>
        <v>0</v>
      </c>
      <c r="RU233" s="17">
        <f t="shared" si="905"/>
        <v>0</v>
      </c>
      <c r="RV233" s="37">
        <f t="shared" si="906"/>
        <v>0.68918122425791795</v>
      </c>
      <c r="RW233" s="36">
        <f t="shared" si="907"/>
        <v>1.450997161271709</v>
      </c>
      <c r="RX233" s="85">
        <v>-1.9598789999999999</v>
      </c>
      <c r="RY233" s="93">
        <v>89</v>
      </c>
      <c r="RZ233" s="43" t="b">
        <v>0</v>
      </c>
      <c r="SA233" s="18" t="b">
        <v>0</v>
      </c>
      <c r="SB233" s="18" t="b">
        <v>0</v>
      </c>
      <c r="SC233" s="18" t="b">
        <v>0</v>
      </c>
      <c r="SD233" s="18" t="b">
        <v>0</v>
      </c>
      <c r="SE233" s="32" t="b">
        <v>1</v>
      </c>
      <c r="SF233" s="43" t="b">
        <v>0</v>
      </c>
      <c r="SG233" s="18" t="b">
        <v>0</v>
      </c>
      <c r="SH233" s="18"/>
      <c r="SI233" s="18"/>
      <c r="SJ233" s="18"/>
      <c r="SK233" s="18"/>
      <c r="SL233" s="18"/>
      <c r="SM233" s="18"/>
      <c r="SN233" s="18"/>
      <c r="SO233" s="18"/>
      <c r="SP233" s="18"/>
      <c r="SQ233" s="17">
        <f t="shared" si="834"/>
        <v>0</v>
      </c>
      <c r="SR233" s="17">
        <f t="shared" si="835"/>
        <v>0</v>
      </c>
      <c r="SS233" s="17">
        <f t="shared" si="836"/>
        <v>0</v>
      </c>
      <c r="ST233" s="17">
        <f t="shared" si="837"/>
        <v>0</v>
      </c>
      <c r="SU233" s="17">
        <f t="shared" si="838"/>
        <v>0</v>
      </c>
      <c r="SV233" s="17">
        <f t="shared" si="868"/>
        <v>0</v>
      </c>
      <c r="SW233" s="17">
        <f t="shared" si="839"/>
        <v>0</v>
      </c>
      <c r="SX233" s="17">
        <f t="shared" si="840"/>
        <v>0</v>
      </c>
      <c r="SY233" s="17">
        <f t="shared" si="841"/>
        <v>0</v>
      </c>
      <c r="SZ233" s="17">
        <f t="shared" si="842"/>
        <v>0</v>
      </c>
      <c r="TA233" s="17">
        <f t="shared" si="843"/>
        <v>0</v>
      </c>
      <c r="TB233" s="24">
        <f t="shared" si="844"/>
        <v>620</v>
      </c>
      <c r="TC233" s="69">
        <f t="shared" si="845"/>
        <v>1</v>
      </c>
      <c r="TD233" s="17">
        <f t="shared" si="867"/>
        <v>2.6014568158168575E-6</v>
      </c>
      <c r="TE233" s="95">
        <v>48</v>
      </c>
      <c r="TF233" s="71"/>
      <c r="TG233" s="71"/>
      <c r="TH233" s="71">
        <v>49</v>
      </c>
      <c r="TI233" s="71"/>
      <c r="TJ233" s="71"/>
      <c r="TK233" s="71">
        <v>52</v>
      </c>
      <c r="TL233" s="71"/>
      <c r="TM233" s="71">
        <v>1</v>
      </c>
      <c r="TN233" s="71"/>
      <c r="TO233" s="71">
        <v>1</v>
      </c>
      <c r="TP233" s="71"/>
      <c r="TQ233" s="71">
        <v>1</v>
      </c>
      <c r="TR233" s="72">
        <v>48</v>
      </c>
      <c r="TS233" s="72"/>
      <c r="TT233" s="72"/>
      <c r="TU233" s="72"/>
      <c r="TV233" s="72">
        <v>52</v>
      </c>
      <c r="TW233" s="72"/>
      <c r="TX233" s="72"/>
      <c r="TY233" s="72">
        <v>1</v>
      </c>
      <c r="TZ233" s="72">
        <v>52</v>
      </c>
      <c r="UA233" s="72"/>
      <c r="UB233" s="72">
        <v>1</v>
      </c>
      <c r="UC233" s="72"/>
      <c r="UD233" s="72"/>
      <c r="UE233" s="72"/>
      <c r="UF233" s="72">
        <v>1</v>
      </c>
      <c r="UG233" s="72">
        <v>1</v>
      </c>
      <c r="UH233" s="72"/>
      <c r="UI233" s="72"/>
      <c r="UJ233" s="73">
        <v>56</v>
      </c>
      <c r="UK233" s="73"/>
      <c r="UL233" s="73"/>
      <c r="UM233" s="73"/>
      <c r="UN233" s="73">
        <v>67</v>
      </c>
      <c r="UO233" s="73"/>
      <c r="UP233" s="73"/>
      <c r="UQ233" s="73">
        <v>1</v>
      </c>
      <c r="UR233" s="73">
        <v>52</v>
      </c>
      <c r="US233" s="73">
        <v>5</v>
      </c>
      <c r="UT233" s="73"/>
      <c r="UU233" s="73"/>
      <c r="UV233" s="73"/>
      <c r="UW233" s="73">
        <v>1</v>
      </c>
      <c r="UX233" s="73"/>
      <c r="UY233" s="73">
        <v>2</v>
      </c>
      <c r="UZ233" s="73"/>
      <c r="VA233" s="73"/>
      <c r="VB233" s="73">
        <v>82</v>
      </c>
      <c r="VC233" s="73"/>
      <c r="VD233" s="73"/>
      <c r="VE233" s="73"/>
      <c r="VF233" s="73">
        <v>71</v>
      </c>
      <c r="VG233" s="73">
        <v>1</v>
      </c>
      <c r="VH233" s="73"/>
      <c r="VI233" s="73">
        <v>1</v>
      </c>
      <c r="VJ233" s="73">
        <v>52</v>
      </c>
      <c r="VK233" s="73">
        <v>4</v>
      </c>
      <c r="VL233" s="73"/>
      <c r="VM233" s="73"/>
      <c r="VN233" s="73"/>
      <c r="VO233" s="73">
        <v>1</v>
      </c>
      <c r="VP233" s="73">
        <v>2</v>
      </c>
      <c r="VQ233" s="73"/>
      <c r="VR233" s="73"/>
      <c r="VS233" s="73">
        <v>145</v>
      </c>
      <c r="VT233" s="73"/>
      <c r="VU233" s="73"/>
      <c r="VV233" s="73"/>
      <c r="VW233" s="73">
        <v>35</v>
      </c>
      <c r="VX233" s="73">
        <v>1</v>
      </c>
      <c r="VY233" s="73"/>
      <c r="VZ233" s="73">
        <v>3</v>
      </c>
      <c r="WA233" s="73">
        <v>93</v>
      </c>
      <c r="WB233" s="73"/>
      <c r="WC233" s="73">
        <v>118</v>
      </c>
      <c r="WD233" s="73"/>
      <c r="WE233" s="73"/>
      <c r="WF233" s="73"/>
      <c r="WG233" s="73"/>
      <c r="WH233" s="73"/>
      <c r="WI233" s="73"/>
      <c r="WJ233" s="73">
        <v>27</v>
      </c>
      <c r="WK233" s="73"/>
      <c r="WL233" s="73"/>
      <c r="WM233" s="73"/>
      <c r="WN233" s="73">
        <v>1</v>
      </c>
      <c r="WO233" s="22">
        <f t="shared" si="846"/>
        <v>379</v>
      </c>
      <c r="WP233" s="22">
        <f t="shared" si="847"/>
        <v>0</v>
      </c>
      <c r="WQ233" s="22">
        <f t="shared" si="848"/>
        <v>0</v>
      </c>
      <c r="WR233" s="22">
        <f t="shared" si="849"/>
        <v>0</v>
      </c>
      <c r="WS233" s="22">
        <f t="shared" si="850"/>
        <v>274</v>
      </c>
      <c r="WT233" s="22">
        <f t="shared" si="851"/>
        <v>1</v>
      </c>
      <c r="WU233" s="22">
        <f t="shared" si="852"/>
        <v>0</v>
      </c>
      <c r="WV233" s="22">
        <f t="shared" si="853"/>
        <v>3</v>
      </c>
      <c r="WW233" s="22">
        <f t="shared" si="854"/>
        <v>301</v>
      </c>
      <c r="WX233" s="22">
        <f t="shared" si="855"/>
        <v>0</v>
      </c>
      <c r="WY233" s="22">
        <f t="shared" si="856"/>
        <v>129</v>
      </c>
      <c r="WZ233" s="22">
        <f t="shared" si="857"/>
        <v>0</v>
      </c>
      <c r="XA233" s="22">
        <f t="shared" si="858"/>
        <v>0</v>
      </c>
      <c r="XB233" s="22">
        <f t="shared" si="859"/>
        <v>0</v>
      </c>
      <c r="XC233" s="22">
        <f t="shared" si="860"/>
        <v>3</v>
      </c>
      <c r="XD233" s="22">
        <f t="shared" si="861"/>
        <v>0</v>
      </c>
      <c r="XE233" s="22">
        <f t="shared" si="862"/>
        <v>33</v>
      </c>
      <c r="XF233" s="22">
        <f t="shared" si="863"/>
        <v>0</v>
      </c>
      <c r="XG233" s="93">
        <f t="shared" si="864"/>
        <v>2</v>
      </c>
    </row>
    <row r="234" spans="1:631" ht="17.100000000000001" customHeight="1" x14ac:dyDescent="0.2">
      <c r="A234" s="101"/>
      <c r="B234" s="27" t="s">
        <v>682</v>
      </c>
      <c r="C234" s="535" t="s">
        <v>683</v>
      </c>
      <c r="D234" s="25" t="s">
        <v>724</v>
      </c>
      <c r="E234" s="535" t="s">
        <v>725</v>
      </c>
      <c r="F234" s="25" t="s">
        <v>728</v>
      </c>
      <c r="G234" s="535" t="s">
        <v>725</v>
      </c>
      <c r="H234" s="25">
        <v>64</v>
      </c>
      <c r="I234" s="28">
        <v>13</v>
      </c>
      <c r="J234" s="17">
        <f t="shared" si="730"/>
        <v>0.35148115316936351</v>
      </c>
      <c r="K234" s="17">
        <f t="shared" si="731"/>
        <v>0.11413280764193001</v>
      </c>
      <c r="L234" s="17">
        <f t="shared" si="732"/>
        <v>1</v>
      </c>
      <c r="M234" s="17">
        <f t="shared" si="733"/>
        <v>0.19549041403925324</v>
      </c>
      <c r="N234" s="17">
        <f t="shared" si="734"/>
        <v>0.28192531287593925</v>
      </c>
      <c r="O234" s="17">
        <f t="shared" si="735"/>
        <v>8.533664977574322E-2</v>
      </c>
      <c r="P234" s="17">
        <f t="shared" si="736"/>
        <v>0.59409090350060878</v>
      </c>
      <c r="Q234" s="17">
        <f t="shared" si="737"/>
        <v>0.48187099358974361</v>
      </c>
      <c r="R234" s="69">
        <f t="shared" si="738"/>
        <v>0.87951679864688248</v>
      </c>
      <c r="S234" s="422">
        <f t="shared" si="739"/>
        <v>0.44264944813771823</v>
      </c>
      <c r="T234" s="17">
        <f t="shared" si="865"/>
        <v>0.55735055186228177</v>
      </c>
      <c r="U234" s="10">
        <f t="shared" si="740"/>
        <v>175686.92625692472</v>
      </c>
      <c r="V234" s="32">
        <v>4</v>
      </c>
      <c r="W234" s="550">
        <f t="shared" si="741"/>
        <v>0</v>
      </c>
      <c r="X234" s="550">
        <f t="shared" si="742"/>
        <v>0.33153833702660712</v>
      </c>
      <c r="Y234" s="550">
        <f t="shared" si="743"/>
        <v>0.66846166297339282</v>
      </c>
      <c r="Z234" s="551">
        <f t="shared" si="744"/>
        <v>210711.14847914694</v>
      </c>
      <c r="AA234" s="426">
        <f t="shared" si="745"/>
        <v>0.1059679333033012</v>
      </c>
      <c r="AB234" s="59">
        <f t="shared" si="746"/>
        <v>0.91068363706489253</v>
      </c>
      <c r="AC234" s="59">
        <f t="shared" si="747"/>
        <v>0.19816840819051579</v>
      </c>
      <c r="AD234" s="59">
        <f t="shared" si="748"/>
        <v>0.28192531287593925</v>
      </c>
      <c r="AE234" s="59">
        <f t="shared" si="749"/>
        <v>0.51812900641025639</v>
      </c>
      <c r="AF234" s="59">
        <f t="shared" si="750"/>
        <v>0.80867390815395002</v>
      </c>
      <c r="AG234" s="59">
        <f t="shared" si="751"/>
        <v>0.33784051969358186</v>
      </c>
      <c r="AH234" s="59">
        <f t="shared" si="752"/>
        <v>8.533664977574322E-2</v>
      </c>
      <c r="AI234" s="59">
        <f t="shared" si="753"/>
        <v>0.58034214042840326</v>
      </c>
      <c r="AJ234" s="59">
        <f t="shared" si="754"/>
        <v>0.12262016591032375</v>
      </c>
      <c r="AK234" s="59">
        <f t="shared" si="755"/>
        <v>0.40590909649939122</v>
      </c>
      <c r="AL234" s="35">
        <f t="shared" si="756"/>
        <v>1</v>
      </c>
      <c r="AM234" s="27">
        <v>315218</v>
      </c>
      <c r="AN234" s="25">
        <v>158912</v>
      </c>
      <c r="AO234" s="25">
        <v>156306</v>
      </c>
      <c r="AP234" s="17">
        <f t="shared" si="757"/>
        <v>6.1223721213505286E-3</v>
      </c>
      <c r="AQ234" s="63">
        <v>101.66724246030223</v>
      </c>
      <c r="AR234" s="58">
        <v>2502.2366973799999</v>
      </c>
      <c r="AS234" s="24">
        <f t="shared" si="758"/>
        <v>125.97449327238034</v>
      </c>
      <c r="AT234" s="17">
        <f t="shared" si="876"/>
        <v>0.10879284004419985</v>
      </c>
      <c r="AU234" s="25">
        <v>309688</v>
      </c>
      <c r="AV234" s="25">
        <v>154726</v>
      </c>
      <c r="AW234" s="25">
        <v>154962</v>
      </c>
      <c r="AX234" s="25">
        <v>5530</v>
      </c>
      <c r="AY234" s="25">
        <v>4186</v>
      </c>
      <c r="AZ234" s="18">
        <v>1344</v>
      </c>
      <c r="BA234" s="25">
        <v>33403</v>
      </c>
      <c r="BB234" s="25">
        <v>16173</v>
      </c>
      <c r="BC234" s="25">
        <v>17230</v>
      </c>
      <c r="BD234" s="63">
        <v>93.865351131746948</v>
      </c>
      <c r="BE234" s="25">
        <v>281815</v>
      </c>
      <c r="BF234" s="25">
        <v>142739</v>
      </c>
      <c r="BG234" s="25">
        <v>139076</v>
      </c>
      <c r="BH234" s="63">
        <v>102.63381172883889</v>
      </c>
      <c r="BI234" s="17">
        <v>0.1059679333033012</v>
      </c>
      <c r="BJ234" s="25">
        <v>103460</v>
      </c>
      <c r="BK234" s="25">
        <v>199680</v>
      </c>
      <c r="BL234" s="25">
        <v>12078</v>
      </c>
      <c r="BM234" s="17">
        <v>0.57861578525641022</v>
      </c>
      <c r="BN234" s="10">
        <f t="shared" si="759"/>
        <v>132827.88940304489</v>
      </c>
      <c r="BO234" s="29">
        <v>0.51812900641025639</v>
      </c>
      <c r="BP234" s="30">
        <f t="shared" si="760"/>
        <v>0.48187099358974361</v>
      </c>
      <c r="BQ234" s="31">
        <v>6.048677884615385</v>
      </c>
      <c r="BR234" s="25">
        <v>211758</v>
      </c>
      <c r="BS234" s="25">
        <v>48956</v>
      </c>
      <c r="BT234" s="25">
        <v>143421</v>
      </c>
      <c r="BU234" s="25">
        <v>14179</v>
      </c>
      <c r="BV234" s="25">
        <v>3896</v>
      </c>
      <c r="BW234" s="18">
        <v>1306</v>
      </c>
      <c r="BX234" s="25">
        <v>75583</v>
      </c>
      <c r="BY234" s="25">
        <v>65009</v>
      </c>
      <c r="BZ234" s="25">
        <v>10574</v>
      </c>
      <c r="CA234" s="59">
        <v>0.13989918367886958</v>
      </c>
      <c r="CB234" s="25">
        <v>309688</v>
      </c>
      <c r="CC234" s="25">
        <v>5530</v>
      </c>
      <c r="CD234" s="17">
        <f t="shared" si="761"/>
        <v>1.7856681563379918E-2</v>
      </c>
      <c r="CE234" s="25">
        <v>3473</v>
      </c>
      <c r="CF234" s="25">
        <v>10327</v>
      </c>
      <c r="CG234" s="25">
        <v>17628</v>
      </c>
      <c r="CH234" s="25">
        <v>17290</v>
      </c>
      <c r="CI234" s="25">
        <v>12065</v>
      </c>
      <c r="CJ234" s="25">
        <v>7218</v>
      </c>
      <c r="CK234" s="25">
        <v>3963</v>
      </c>
      <c r="CL234" s="25">
        <v>2212</v>
      </c>
      <c r="CM234" s="18">
        <v>1407</v>
      </c>
      <c r="CN234" s="26">
        <v>4.097323472209359</v>
      </c>
      <c r="CO234" s="27">
        <v>75583</v>
      </c>
      <c r="CP234" s="34">
        <f t="shared" si="762"/>
        <v>4.1704880727147637</v>
      </c>
      <c r="CQ234" s="25">
        <v>241</v>
      </c>
      <c r="CR234" s="18">
        <v>733</v>
      </c>
      <c r="CS234" s="18">
        <v>858</v>
      </c>
      <c r="CT234" s="25">
        <v>38376</v>
      </c>
      <c r="CU234" s="25">
        <v>27475</v>
      </c>
      <c r="CV234" s="25">
        <v>3324</v>
      </c>
      <c r="CW234" s="25">
        <v>3616</v>
      </c>
      <c r="CX234" s="18">
        <v>960</v>
      </c>
      <c r="CY234" s="25">
        <v>75583</v>
      </c>
      <c r="CZ234" s="25">
        <v>66670</v>
      </c>
      <c r="DA234" s="25">
        <v>4530</v>
      </c>
      <c r="DB234" s="25">
        <v>3078</v>
      </c>
      <c r="DC234" s="18">
        <v>517</v>
      </c>
      <c r="DD234" s="18">
        <v>366</v>
      </c>
      <c r="DE234" s="18">
        <v>422</v>
      </c>
      <c r="DF234" s="25">
        <v>75583</v>
      </c>
      <c r="DG234" s="25">
        <v>61062</v>
      </c>
      <c r="DH234" s="18">
        <v>31</v>
      </c>
      <c r="DI234" s="18">
        <v>29</v>
      </c>
      <c r="DJ234" s="25">
        <v>13963</v>
      </c>
      <c r="DK234" s="18">
        <v>104</v>
      </c>
      <c r="DL234" s="18">
        <v>394</v>
      </c>
      <c r="DM234" s="25">
        <f t="shared" si="763"/>
        <v>250317.78288768636</v>
      </c>
      <c r="DN234" s="17">
        <f t="shared" si="764"/>
        <v>0.18473730865406243</v>
      </c>
      <c r="DO234" s="17">
        <f t="shared" si="765"/>
        <v>1.3759707870817511E-3</v>
      </c>
      <c r="DP234" s="23">
        <f t="shared" si="766"/>
        <v>0.80867390815395002</v>
      </c>
      <c r="DQ234" s="23">
        <f t="shared" si="767"/>
        <v>0.19132609184604998</v>
      </c>
      <c r="DR234" s="25">
        <v>75583</v>
      </c>
      <c r="DS234" s="25">
        <v>55458</v>
      </c>
      <c r="DT234" s="25">
        <v>8421</v>
      </c>
      <c r="DU234" s="18">
        <v>8</v>
      </c>
      <c r="DV234" s="25">
        <v>8904</v>
      </c>
      <c r="DW234" s="18">
        <v>362</v>
      </c>
      <c r="DX234" s="25">
        <v>1616</v>
      </c>
      <c r="DY234" s="18">
        <v>814</v>
      </c>
      <c r="DZ234" s="17">
        <f t="shared" si="768"/>
        <v>0.96306047656218996</v>
      </c>
      <c r="EA234" s="17">
        <f t="shared" si="769"/>
        <v>3.693952343781004E-2</v>
      </c>
      <c r="EB234" s="25">
        <v>75583</v>
      </c>
      <c r="EC234" s="25">
        <v>24761</v>
      </c>
      <c r="ED234" s="18">
        <v>774</v>
      </c>
      <c r="EE234" s="25">
        <v>47541</v>
      </c>
      <c r="EF234" s="17">
        <f t="shared" si="869"/>
        <v>0.62899064604474553</v>
      </c>
      <c r="EG234" s="25">
        <v>1714</v>
      </c>
      <c r="EH234" s="18">
        <v>793</v>
      </c>
      <c r="EI234" s="17">
        <f t="shared" si="770"/>
        <v>0.33784051969358186</v>
      </c>
      <c r="EJ234" s="17">
        <f t="shared" si="771"/>
        <v>2.2677057010174244E-2</v>
      </c>
      <c r="EK234" s="69">
        <f t="shared" si="772"/>
        <v>0.11413280764193001</v>
      </c>
      <c r="EL234" s="27">
        <v>207420</v>
      </c>
      <c r="EM234" s="25">
        <v>188894</v>
      </c>
      <c r="EN234" s="25">
        <v>18526</v>
      </c>
      <c r="EO234" s="59">
        <v>0.91068363706489253</v>
      </c>
      <c r="EP234" s="25">
        <v>103364</v>
      </c>
      <c r="EQ234" s="25">
        <v>97375</v>
      </c>
      <c r="ER234" s="25">
        <v>5989</v>
      </c>
      <c r="ES234" s="59">
        <v>0.94205913083858983</v>
      </c>
      <c r="ET234" s="25">
        <v>104056</v>
      </c>
      <c r="EU234" s="25">
        <v>91519</v>
      </c>
      <c r="EV234" s="25">
        <v>12537</v>
      </c>
      <c r="EW234" s="59">
        <v>0.87951679864688248</v>
      </c>
      <c r="EX234" s="25">
        <v>23497</v>
      </c>
      <c r="EY234" s="25">
        <v>22304</v>
      </c>
      <c r="EZ234" s="25">
        <v>1193</v>
      </c>
      <c r="FA234" s="59">
        <v>0.94922756096522964</v>
      </c>
      <c r="FB234" s="25">
        <v>183923</v>
      </c>
      <c r="FC234" s="25">
        <v>166590</v>
      </c>
      <c r="FD234" s="25">
        <v>17333</v>
      </c>
      <c r="FE234" s="59">
        <v>0.90575947543265389</v>
      </c>
      <c r="FF234" s="25">
        <v>143368</v>
      </c>
      <c r="FG234" s="25">
        <v>52613</v>
      </c>
      <c r="FH234" s="25">
        <v>75904</v>
      </c>
      <c r="FI234" s="25">
        <v>14851</v>
      </c>
      <c r="FJ234" s="23">
        <f t="shared" si="773"/>
        <v>0.10358657440991016</v>
      </c>
      <c r="FK234" s="23">
        <f t="shared" si="774"/>
        <v>0.52943474136487922</v>
      </c>
      <c r="FL234" s="36">
        <f t="shared" si="775"/>
        <v>3.5427243956635919</v>
      </c>
      <c r="FM234" s="25">
        <v>71221</v>
      </c>
      <c r="FN234" s="25">
        <v>26342</v>
      </c>
      <c r="FO234" s="17">
        <f t="shared" si="776"/>
        <v>0.36986282135886889</v>
      </c>
      <c r="FP234" s="25">
        <v>37785</v>
      </c>
      <c r="FQ234" s="17">
        <f t="shared" si="777"/>
        <v>0.53053172519341207</v>
      </c>
      <c r="FR234" s="25">
        <v>7094</v>
      </c>
      <c r="FS234" s="17">
        <f t="shared" si="778"/>
        <v>9.9605453447719067E-2</v>
      </c>
      <c r="FT234" s="25">
        <v>72147</v>
      </c>
      <c r="FU234" s="25">
        <v>26271</v>
      </c>
      <c r="FV234" s="25">
        <v>38119</v>
      </c>
      <c r="FW234" s="17">
        <f t="shared" si="779"/>
        <v>0.10751659805674525</v>
      </c>
      <c r="FX234" s="17">
        <f t="shared" si="780"/>
        <v>0.52835183722122891</v>
      </c>
      <c r="FY234" s="25">
        <v>7757</v>
      </c>
      <c r="FZ234" s="25">
        <v>158769</v>
      </c>
      <c r="GA234" s="25">
        <v>31463</v>
      </c>
      <c r="GB234" s="25">
        <v>82545</v>
      </c>
      <c r="GC234" s="25">
        <v>25668</v>
      </c>
      <c r="GD234" s="25">
        <v>9493</v>
      </c>
      <c r="GE234" s="18">
        <v>191</v>
      </c>
      <c r="GF234" s="25">
        <v>5523</v>
      </c>
      <c r="GG234" s="18">
        <v>125</v>
      </c>
      <c r="GH234" s="18">
        <v>102</v>
      </c>
      <c r="GI234" s="25">
        <v>3659</v>
      </c>
      <c r="GJ234" s="10">
        <f t="shared" si="781"/>
        <v>31463</v>
      </c>
      <c r="GK234" s="10">
        <f t="shared" si="870"/>
        <v>127306.00000000001</v>
      </c>
      <c r="GL234" s="10">
        <f t="shared" si="871"/>
        <v>44761</v>
      </c>
      <c r="GM234" s="10">
        <f t="shared" si="782"/>
        <v>114008</v>
      </c>
      <c r="GN234" s="10">
        <f t="shared" si="872"/>
        <v>19093</v>
      </c>
      <c r="GO234" s="17">
        <f t="shared" si="783"/>
        <v>0.19816840819051579</v>
      </c>
      <c r="GP234" s="17">
        <f t="shared" si="873"/>
        <v>0.80183159180948427</v>
      </c>
      <c r="GQ234" s="17">
        <f t="shared" si="874"/>
        <v>0.28192531287593925</v>
      </c>
      <c r="GR234" s="17">
        <f t="shared" si="875"/>
        <v>0.12025647324099793</v>
      </c>
      <c r="GS234" s="17">
        <f t="shared" si="784"/>
        <v>0.54187845234271181</v>
      </c>
      <c r="GT234" s="25">
        <v>80179</v>
      </c>
      <c r="GU234" s="25">
        <v>13798</v>
      </c>
      <c r="GV234" s="25">
        <v>40538</v>
      </c>
      <c r="GW234" s="25">
        <v>15727</v>
      </c>
      <c r="GX234" s="25">
        <v>5395</v>
      </c>
      <c r="GY234" s="18">
        <v>134</v>
      </c>
      <c r="GZ234" s="25">
        <v>2359</v>
      </c>
      <c r="HA234" s="18">
        <v>50</v>
      </c>
      <c r="HB234" s="18">
        <v>61</v>
      </c>
      <c r="HC234" s="25">
        <v>2117</v>
      </c>
      <c r="HD234" s="23">
        <f t="shared" si="785"/>
        <v>0.17208994873969494</v>
      </c>
      <c r="HE234" s="23">
        <f t="shared" si="786"/>
        <v>0.82791005126030504</v>
      </c>
      <c r="HF234" s="23">
        <f t="shared" si="787"/>
        <v>0.32231631724017512</v>
      </c>
      <c r="HG234" s="23">
        <f t="shared" si="788"/>
        <v>0.12616769977176068</v>
      </c>
      <c r="HH234" s="25">
        <v>78590</v>
      </c>
      <c r="HI234" s="25">
        <v>17665</v>
      </c>
      <c r="HJ234" s="25">
        <v>42007</v>
      </c>
      <c r="HK234" s="25">
        <v>9941</v>
      </c>
      <c r="HL234" s="25">
        <v>4098</v>
      </c>
      <c r="HM234" s="18">
        <v>57</v>
      </c>
      <c r="HN234" s="25">
        <v>3164</v>
      </c>
      <c r="HO234" s="18">
        <v>75</v>
      </c>
      <c r="HP234" s="18">
        <v>41</v>
      </c>
      <c r="HQ234" s="25">
        <v>1542</v>
      </c>
      <c r="HR234" s="23">
        <f t="shared" si="789"/>
        <v>0.22477414429316708</v>
      </c>
      <c r="HS234" s="23">
        <f t="shared" si="790"/>
        <v>0.77522585570683289</v>
      </c>
      <c r="HT234" s="80">
        <f t="shared" si="791"/>
        <v>0.24071764855579592</v>
      </c>
      <c r="HU234" s="27">
        <v>243929</v>
      </c>
      <c r="HV234" s="25">
        <v>3302</v>
      </c>
      <c r="HW234" s="25">
        <v>37433</v>
      </c>
      <c r="HX234" s="25">
        <v>10474</v>
      </c>
      <c r="HY234" s="25">
        <v>56406</v>
      </c>
      <c r="HZ234" s="25">
        <v>17057</v>
      </c>
      <c r="IA234" s="25">
        <v>5370</v>
      </c>
      <c r="IB234" s="18">
        <v>941</v>
      </c>
      <c r="IC234" s="25">
        <v>30968</v>
      </c>
      <c r="ID234" s="25">
        <v>59272</v>
      </c>
      <c r="IE234" s="25">
        <v>9151</v>
      </c>
      <c r="IF234" s="18">
        <v>2330</v>
      </c>
      <c r="IG234" s="25">
        <v>11225</v>
      </c>
      <c r="IH234" s="17">
        <f t="shared" si="792"/>
        <v>0.3129148235757126</v>
      </c>
      <c r="II234" s="17">
        <f t="shared" si="793"/>
        <v>6.992608504933813E-2</v>
      </c>
      <c r="IJ234" s="30">
        <f t="shared" si="794"/>
        <v>14.300814914697778</v>
      </c>
      <c r="IK234" s="17">
        <f t="shared" si="866"/>
        <v>0.19549041403925324</v>
      </c>
      <c r="IL234" s="25">
        <v>122929</v>
      </c>
      <c r="IM234" s="25">
        <v>1440</v>
      </c>
      <c r="IN234" s="25">
        <v>28549</v>
      </c>
      <c r="IO234" s="25">
        <v>8731</v>
      </c>
      <c r="IP234" s="25">
        <v>42882</v>
      </c>
      <c r="IQ234" s="25">
        <v>7605</v>
      </c>
      <c r="IR234" s="25">
        <v>3670</v>
      </c>
      <c r="IS234" s="18">
        <v>593</v>
      </c>
      <c r="IT234" s="25">
        <v>15540</v>
      </c>
      <c r="IU234" s="25">
        <v>1143</v>
      </c>
      <c r="IV234" s="25">
        <v>3734</v>
      </c>
      <c r="IW234" s="18">
        <v>1272</v>
      </c>
      <c r="IX234" s="25">
        <v>7770</v>
      </c>
      <c r="IY234" s="17">
        <f t="shared" si="795"/>
        <v>0.75553368204410676</v>
      </c>
      <c r="IZ234" s="25">
        <v>121000</v>
      </c>
      <c r="JA234" s="25">
        <v>1862</v>
      </c>
      <c r="JB234" s="25">
        <v>8884</v>
      </c>
      <c r="JC234" s="25">
        <v>1743</v>
      </c>
      <c r="JD234" s="25">
        <v>13524</v>
      </c>
      <c r="JE234" s="25">
        <v>9452</v>
      </c>
      <c r="JF234" s="25">
        <v>1700</v>
      </c>
      <c r="JG234" s="18">
        <v>348</v>
      </c>
      <c r="JH234" s="25">
        <v>15428</v>
      </c>
      <c r="JI234" s="25">
        <v>58129</v>
      </c>
      <c r="JJ234" s="25">
        <v>5417</v>
      </c>
      <c r="JK234" s="18">
        <v>1058</v>
      </c>
      <c r="JL234" s="25">
        <v>3455</v>
      </c>
      <c r="JM234" s="80">
        <f t="shared" si="796"/>
        <v>0.30714876033057853</v>
      </c>
      <c r="JN234" s="27">
        <v>243929</v>
      </c>
      <c r="JO234" s="25">
        <v>142464</v>
      </c>
      <c r="JP234" s="18">
        <v>121</v>
      </c>
      <c r="JQ234" s="18">
        <v>218</v>
      </c>
      <c r="JR234" s="18">
        <v>1125</v>
      </c>
      <c r="JS234" s="18">
        <v>740</v>
      </c>
      <c r="JT234" s="18">
        <v>198</v>
      </c>
      <c r="JU234" s="18">
        <v>10</v>
      </c>
      <c r="JV234" s="18">
        <v>40</v>
      </c>
      <c r="JW234" s="25">
        <v>99013</v>
      </c>
      <c r="JX234" s="17">
        <f t="shared" si="797"/>
        <v>0.40590909649939122</v>
      </c>
      <c r="JY234" s="17">
        <f t="shared" si="798"/>
        <v>0.59409090350060878</v>
      </c>
      <c r="JZ234" s="25">
        <v>27915</v>
      </c>
      <c r="KA234" s="25">
        <v>19925</v>
      </c>
      <c r="KB234" s="18">
        <v>62</v>
      </c>
      <c r="KC234" s="18">
        <v>37</v>
      </c>
      <c r="KD234" s="18">
        <v>161</v>
      </c>
      <c r="KE234" s="18">
        <v>204</v>
      </c>
      <c r="KF234" s="18">
        <v>26</v>
      </c>
      <c r="KG234" s="18">
        <v>10</v>
      </c>
      <c r="KH234" s="18">
        <v>4</v>
      </c>
      <c r="KI234" s="25">
        <v>7486</v>
      </c>
      <c r="KJ234" s="17">
        <f t="shared" si="799"/>
        <v>0.26817123410352856</v>
      </c>
      <c r="KK234" s="25">
        <v>216014</v>
      </c>
      <c r="KL234" s="25">
        <v>122539</v>
      </c>
      <c r="KM234" s="18">
        <v>59</v>
      </c>
      <c r="KN234" s="18">
        <v>181</v>
      </c>
      <c r="KO234" s="18">
        <v>964</v>
      </c>
      <c r="KP234" s="18">
        <v>536</v>
      </c>
      <c r="KQ234" s="18">
        <v>172</v>
      </c>
      <c r="KR234" s="18">
        <v>0</v>
      </c>
      <c r="KS234" s="18">
        <v>36</v>
      </c>
      <c r="KT234" s="25">
        <v>91527</v>
      </c>
      <c r="KU234" s="69">
        <f t="shared" si="877"/>
        <v>0.42370864851352225</v>
      </c>
      <c r="KV234" s="27">
        <v>315218</v>
      </c>
      <c r="KW234" s="25">
        <v>289149</v>
      </c>
      <c r="KX234" s="25">
        <v>26069</v>
      </c>
      <c r="KY234" s="59">
        <v>8.2701495472974257E-2</v>
      </c>
      <c r="KZ234" s="25">
        <v>14695</v>
      </c>
      <c r="LA234" s="25">
        <v>6107</v>
      </c>
      <c r="LB234" s="25">
        <v>9840</v>
      </c>
      <c r="LC234" s="25">
        <v>10095</v>
      </c>
      <c r="LD234" s="25">
        <v>158912</v>
      </c>
      <c r="LE234" s="25">
        <v>145919</v>
      </c>
      <c r="LF234" s="25">
        <v>12993</v>
      </c>
      <c r="LG234" s="59">
        <v>8.1762233185662503E-2</v>
      </c>
      <c r="LH234" s="25">
        <v>156306</v>
      </c>
      <c r="LI234" s="25">
        <v>143230</v>
      </c>
      <c r="LJ234" s="25">
        <v>13076</v>
      </c>
      <c r="LK234" s="35">
        <v>8.3656417539953676E-2</v>
      </c>
      <c r="LL234" s="27">
        <v>75583</v>
      </c>
      <c r="LM234" s="18">
        <v>517</v>
      </c>
      <c r="LN234" s="25">
        <v>43347</v>
      </c>
      <c r="LO234" s="25">
        <v>1304</v>
      </c>
      <c r="LP234" s="25">
        <v>8933</v>
      </c>
      <c r="LQ234" s="25">
        <v>1260</v>
      </c>
      <c r="LR234" s="25">
        <v>20222</v>
      </c>
      <c r="LS234" s="23">
        <f t="shared" si="800"/>
        <v>0.26754693515737665</v>
      </c>
      <c r="LT234" s="23">
        <f t="shared" si="801"/>
        <v>0.73245306484262329</v>
      </c>
      <c r="LU234" s="17">
        <f t="shared" si="802"/>
        <v>0.58034214042840326</v>
      </c>
      <c r="LV234" s="25">
        <v>75583</v>
      </c>
      <c r="LW234" s="18">
        <v>110</v>
      </c>
      <c r="LX234" s="18">
        <v>1243</v>
      </c>
      <c r="LY234" s="25">
        <v>7608</v>
      </c>
      <c r="LZ234" s="25">
        <v>4417</v>
      </c>
      <c r="MA234" s="25">
        <v>59469</v>
      </c>
      <c r="MB234" s="18">
        <v>69</v>
      </c>
      <c r="MC234" s="18">
        <v>1243</v>
      </c>
      <c r="MD234" s="18">
        <v>307</v>
      </c>
      <c r="ME234" s="18">
        <v>9</v>
      </c>
      <c r="MF234" s="18">
        <v>1108</v>
      </c>
      <c r="MG234" s="17">
        <f t="shared" si="803"/>
        <v>0.80416231163092233</v>
      </c>
      <c r="MH234" s="17">
        <f t="shared" si="804"/>
        <v>0.12262016591032375</v>
      </c>
      <c r="MI234" s="25">
        <v>75583</v>
      </c>
      <c r="MJ234" s="18">
        <v>237</v>
      </c>
      <c r="MK234" s="18">
        <v>2906</v>
      </c>
      <c r="ML234" s="25">
        <v>9907</v>
      </c>
      <c r="MM234" s="25">
        <v>6161</v>
      </c>
      <c r="MN234" s="25">
        <v>38332</v>
      </c>
      <c r="MO234" s="25">
        <v>17756</v>
      </c>
      <c r="MP234" s="18">
        <v>85</v>
      </c>
      <c r="MQ234" s="18">
        <v>1</v>
      </c>
      <c r="MR234" s="18">
        <v>2</v>
      </c>
      <c r="MS234" s="18">
        <v>196</v>
      </c>
      <c r="MT234" s="17">
        <f t="shared" si="805"/>
        <v>0.17379569479909504</v>
      </c>
      <c r="MU234" s="69">
        <f t="shared" si="806"/>
        <v>0.35148115316936351</v>
      </c>
      <c r="MV234" s="27">
        <v>75583</v>
      </c>
      <c r="MW234" s="25">
        <v>6450</v>
      </c>
      <c r="MX234" s="25">
        <v>26778</v>
      </c>
      <c r="MY234" s="25">
        <v>9686</v>
      </c>
      <c r="MZ234" s="25">
        <v>22624</v>
      </c>
      <c r="NA234" s="25">
        <v>6412</v>
      </c>
      <c r="NB234" s="18">
        <v>51</v>
      </c>
      <c r="NC234" s="25">
        <v>3056</v>
      </c>
      <c r="ND234" s="18">
        <v>526</v>
      </c>
      <c r="NE234" s="17">
        <f t="shared" si="807"/>
        <v>8.533664977574322E-2</v>
      </c>
      <c r="NF234" s="10">
        <f t="shared" si="808"/>
        <v>26427.736395750366</v>
      </c>
      <c r="NG234" s="17">
        <f t="shared" si="809"/>
        <v>0.21060291335353187</v>
      </c>
      <c r="NH234" s="25">
        <v>75583</v>
      </c>
      <c r="NI234" s="25">
        <v>2613</v>
      </c>
      <c r="NJ234" s="18">
        <v>8</v>
      </c>
      <c r="NK234" s="18">
        <v>277</v>
      </c>
      <c r="NL234" s="18">
        <v>28</v>
      </c>
      <c r="NM234" s="25">
        <v>67722</v>
      </c>
      <c r="NN234" s="25">
        <v>2336</v>
      </c>
      <c r="NO234" s="18">
        <v>33</v>
      </c>
      <c r="NP234" s="18">
        <v>22</v>
      </c>
      <c r="NQ234" s="28">
        <v>2544</v>
      </c>
      <c r="NR234" s="27">
        <v>75583</v>
      </c>
      <c r="NS234" s="37">
        <f t="shared" si="810"/>
        <v>0.85740179670031624</v>
      </c>
      <c r="NT234" s="37">
        <f t="shared" si="811"/>
        <v>0.23135840482491407</v>
      </c>
      <c r="NU234" s="37">
        <f t="shared" si="812"/>
        <v>1.1663143275981791</v>
      </c>
      <c r="NV234" s="17">
        <f t="shared" si="813"/>
        <v>0.2368332155020792</v>
      </c>
      <c r="NW234" s="10">
        <f t="shared" si="814"/>
        <v>47287</v>
      </c>
      <c r="NX234" s="17">
        <f t="shared" si="815"/>
        <v>0.62563010200706504</v>
      </c>
      <c r="NY234" s="19">
        <f t="shared" si="816"/>
        <v>0.85218691993007623</v>
      </c>
      <c r="NZ234" s="25">
        <v>28296</v>
      </c>
      <c r="OA234" s="25">
        <v>22463</v>
      </c>
      <c r="OB234" s="25">
        <v>3271</v>
      </c>
      <c r="OC234" s="25">
        <v>9417</v>
      </c>
      <c r="OD234" s="18">
        <v>546</v>
      </c>
      <c r="OE234" s="18">
        <v>812</v>
      </c>
      <c r="OF234" s="17">
        <f t="shared" si="817"/>
        <v>0.1245915086725851</v>
      </c>
      <c r="OG234" s="17">
        <f t="shared" si="818"/>
        <v>0.37436989799293491</v>
      </c>
      <c r="OH234" s="17">
        <f t="shared" si="819"/>
        <v>0.29719645952132095</v>
      </c>
      <c r="OI234" s="69">
        <f t="shared" si="820"/>
        <v>1.0743156529907519E-2</v>
      </c>
      <c r="OJ234" s="27">
        <v>75583</v>
      </c>
      <c r="OK234" s="18">
        <v>189</v>
      </c>
      <c r="OL234" s="25">
        <v>5151</v>
      </c>
      <c r="OM234" s="25">
        <v>11949</v>
      </c>
      <c r="ON234" s="18">
        <v>792</v>
      </c>
      <c r="OO234" s="25">
        <v>16127</v>
      </c>
      <c r="OP234" s="25">
        <v>8732</v>
      </c>
      <c r="OQ234" s="25">
        <v>9856</v>
      </c>
      <c r="OR234" s="69">
        <f t="shared" si="821"/>
        <v>0.19665797864599183</v>
      </c>
      <c r="OS234" s="22">
        <v>392686</v>
      </c>
      <c r="OT234" s="22">
        <v>392686</v>
      </c>
      <c r="OU234" s="38">
        <f t="shared" si="878"/>
        <v>0.95646667105093297</v>
      </c>
      <c r="OV234" s="39">
        <v>0.64658027024136333</v>
      </c>
      <c r="OW234" s="22">
        <v>25390302</v>
      </c>
      <c r="OX234" s="36">
        <f t="shared" si="879"/>
        <v>1038920377.2359999</v>
      </c>
      <c r="OY234" s="36">
        <f t="shared" si="880"/>
        <v>26606196.989257198</v>
      </c>
      <c r="OZ234" s="22"/>
      <c r="PA234" s="22"/>
      <c r="PB234" s="38">
        <f t="shared" si="881"/>
        <v>0</v>
      </c>
      <c r="PC234" s="39">
        <v>0</v>
      </c>
      <c r="PD234" s="22"/>
      <c r="PE234" s="40">
        <f t="shared" si="822"/>
        <v>0</v>
      </c>
      <c r="PF234" s="36">
        <f t="shared" si="823"/>
        <v>0</v>
      </c>
      <c r="PG234" s="22">
        <v>149</v>
      </c>
      <c r="PH234" s="22">
        <v>149</v>
      </c>
      <c r="PI234" s="38">
        <f t="shared" si="882"/>
        <v>3.6291982394734981E-4</v>
      </c>
      <c r="PJ234" s="39">
        <v>0.14503355704697987</v>
      </c>
      <c r="PK234" s="22">
        <v>2161</v>
      </c>
      <c r="PL234" s="41">
        <f t="shared" si="824"/>
        <v>88423.797999999995</v>
      </c>
      <c r="PM234" s="36">
        <f t="shared" si="825"/>
        <v>12180.24726330912</v>
      </c>
      <c r="PN234" s="22">
        <v>619</v>
      </c>
      <c r="PO234" s="22">
        <v>619</v>
      </c>
      <c r="PP234" s="38">
        <f t="shared" si="883"/>
        <v>1.5077004766671782E-3</v>
      </c>
      <c r="PQ234" s="39">
        <v>0.60870759289176091</v>
      </c>
      <c r="PR234" s="22">
        <v>37679</v>
      </c>
      <c r="PS234" s="41">
        <f t="shared" si="826"/>
        <v>1541749.3219999999</v>
      </c>
      <c r="PT234" s="36">
        <f t="shared" si="827"/>
        <v>81162.258958742241</v>
      </c>
      <c r="PU234" s="22">
        <v>3</v>
      </c>
      <c r="PV234" s="22">
        <v>3</v>
      </c>
      <c r="PW234" s="38">
        <f t="shared" si="884"/>
        <v>7.3071105492754999E-6</v>
      </c>
      <c r="PX234" s="39">
        <v>0.27333333333333332</v>
      </c>
      <c r="PY234" s="22">
        <v>82</v>
      </c>
      <c r="PZ234" s="36">
        <f t="shared" si="828"/>
        <v>457.7001679448008</v>
      </c>
      <c r="QA234" s="22"/>
      <c r="QB234" s="22"/>
      <c r="QC234" s="39">
        <v>0</v>
      </c>
      <c r="QD234" s="22"/>
      <c r="QE234" s="22">
        <f t="shared" si="829"/>
        <v>0</v>
      </c>
      <c r="QF234" s="22"/>
      <c r="QG234" s="22"/>
      <c r="QH234" s="22"/>
      <c r="QI234" s="38">
        <f t="shared" si="885"/>
        <v>0</v>
      </c>
      <c r="QJ234" s="39">
        <v>0</v>
      </c>
      <c r="QK234" s="22"/>
      <c r="QL234" s="42">
        <f t="shared" si="830"/>
        <v>0</v>
      </c>
      <c r="QM234" s="22">
        <f t="shared" si="886"/>
        <v>17102</v>
      </c>
      <c r="QN234" s="22">
        <v>16570</v>
      </c>
      <c r="QO234" s="22">
        <v>16570</v>
      </c>
      <c r="QP234" s="38">
        <f t="shared" si="887"/>
        <v>4.0359607267165011E-2</v>
      </c>
      <c r="QQ234" s="39">
        <v>0.16750030175015088</v>
      </c>
      <c r="QR234" s="22">
        <v>277548</v>
      </c>
      <c r="QS234" s="36">
        <f t="shared" si="831"/>
        <v>3895983.4888003077</v>
      </c>
      <c r="QT234" s="22">
        <v>99</v>
      </c>
      <c r="QU234" s="22">
        <v>99</v>
      </c>
      <c r="QV234" s="38">
        <f t="shared" si="888"/>
        <v>2.411346481260915E-4</v>
      </c>
      <c r="QW234" s="39">
        <v>0.12676767676767675</v>
      </c>
      <c r="QX234" s="22">
        <v>1255</v>
      </c>
      <c r="QY234" s="36">
        <f t="shared" si="832"/>
        <v>23277.149389935454</v>
      </c>
      <c r="QZ234" s="22">
        <v>433</v>
      </c>
      <c r="RA234" s="22">
        <v>433</v>
      </c>
      <c r="RB234" s="38">
        <f t="shared" si="889"/>
        <v>1.0546596226120972E-3</v>
      </c>
      <c r="RC234" s="39">
        <v>0.16900692840646653</v>
      </c>
      <c r="RD234" s="22">
        <v>7318</v>
      </c>
      <c r="RE234" s="36">
        <f t="shared" si="833"/>
        <v>46786.184010845594</v>
      </c>
      <c r="RF234" s="10">
        <f t="shared" si="890"/>
        <v>410559</v>
      </c>
      <c r="RG234" s="10">
        <f t="shared" si="891"/>
        <v>410559</v>
      </c>
      <c r="RH234" s="17">
        <f t="shared" si="892"/>
        <v>0.52804133178480617</v>
      </c>
      <c r="RI234" s="17">
        <f t="shared" si="893"/>
        <v>1.206402954613092E-2</v>
      </c>
      <c r="RJ234" s="17">
        <f t="shared" si="894"/>
        <v>0.86761099585495383</v>
      </c>
      <c r="RK234" s="17">
        <f t="shared" si="895"/>
        <v>0</v>
      </c>
      <c r="RL234" s="17">
        <f t="shared" si="896"/>
        <v>2.646649137772844E-3</v>
      </c>
      <c r="RM234" s="17">
        <f t="shared" si="897"/>
        <v>1.4925308516429758E-5</v>
      </c>
      <c r="RN234" s="17">
        <f t="shared" si="898"/>
        <v>0.12704551935465699</v>
      </c>
      <c r="RO234" s="17">
        <f t="shared" si="899"/>
        <v>7.5905289173874737E-4</v>
      </c>
      <c r="RP234" s="17">
        <f t="shared" si="900"/>
        <v>1.5256674119301155E-3</v>
      </c>
      <c r="RQ234" s="17">
        <f t="shared" si="901"/>
        <v>0</v>
      </c>
      <c r="RR234" s="36">
        <f t="shared" si="902"/>
        <v>30666044.017848283</v>
      </c>
      <c r="RS234" s="36">
        <f t="shared" si="903"/>
        <v>97.28519316107672</v>
      </c>
      <c r="RT234" s="10">
        <f t="shared" si="904"/>
        <v>0</v>
      </c>
      <c r="RU234" s="17">
        <f t="shared" si="905"/>
        <v>0</v>
      </c>
      <c r="RV234" s="37">
        <f t="shared" si="906"/>
        <v>0.76777759104050813</v>
      </c>
      <c r="RW234" s="36">
        <f t="shared" si="907"/>
        <v>1.3024605193865832</v>
      </c>
      <c r="RX234" s="85">
        <v>-2.8816739999999998</v>
      </c>
      <c r="RY234" s="93">
        <v>46</v>
      </c>
      <c r="RZ234" s="43" t="b">
        <v>1</v>
      </c>
      <c r="SA234" s="18" t="b">
        <v>0</v>
      </c>
      <c r="SB234" s="18" t="b">
        <v>0</v>
      </c>
      <c r="SC234" s="18" t="b">
        <v>0</v>
      </c>
      <c r="SD234" s="18" t="b">
        <v>0</v>
      </c>
      <c r="SE234" s="32" t="b">
        <v>1</v>
      </c>
      <c r="SF234" s="43" t="b">
        <v>0</v>
      </c>
      <c r="SG234" s="18" t="b">
        <v>0</v>
      </c>
      <c r="SH234" s="18"/>
      <c r="SI234" s="18"/>
      <c r="SJ234" s="18"/>
      <c r="SK234" s="18"/>
      <c r="SL234" s="18"/>
      <c r="SM234" s="18"/>
      <c r="SN234" s="18"/>
      <c r="SO234" s="18"/>
      <c r="SP234" s="18"/>
      <c r="SQ234" s="17">
        <f t="shared" si="834"/>
        <v>0</v>
      </c>
      <c r="SR234" s="17">
        <f t="shared" si="835"/>
        <v>0</v>
      </c>
      <c r="SS234" s="17">
        <f t="shared" si="836"/>
        <v>0</v>
      </c>
      <c r="ST234" s="17">
        <f t="shared" si="837"/>
        <v>0</v>
      </c>
      <c r="SU234" s="17">
        <f t="shared" si="838"/>
        <v>0</v>
      </c>
      <c r="SV234" s="17">
        <f t="shared" ref="SV234:SV265" si="908">SP234/MAX($SP$6:$SP$335)</f>
        <v>0</v>
      </c>
      <c r="SW234" s="17">
        <f t="shared" si="839"/>
        <v>0</v>
      </c>
      <c r="SX234" s="17">
        <f t="shared" si="840"/>
        <v>0</v>
      </c>
      <c r="SY234" s="17">
        <f t="shared" si="841"/>
        <v>0</v>
      </c>
      <c r="SZ234" s="17">
        <f t="shared" si="842"/>
        <v>0</v>
      </c>
      <c r="TA234" s="17">
        <f t="shared" si="843"/>
        <v>0</v>
      </c>
      <c r="TB234" s="24">
        <f t="shared" si="844"/>
        <v>620</v>
      </c>
      <c r="TC234" s="69">
        <f t="shared" si="845"/>
        <v>1</v>
      </c>
      <c r="TD234" s="17">
        <f t="shared" si="867"/>
        <v>2.6014568158168575E-6</v>
      </c>
      <c r="TE234" s="95">
        <v>1278</v>
      </c>
      <c r="TF234" s="71"/>
      <c r="TG234" s="71">
        <v>251</v>
      </c>
      <c r="TH234" s="71">
        <v>97</v>
      </c>
      <c r="TI234" s="71">
        <v>15</v>
      </c>
      <c r="TJ234" s="71"/>
      <c r="TK234" s="71">
        <v>670</v>
      </c>
      <c r="TL234" s="71"/>
      <c r="TM234" s="71">
        <v>673</v>
      </c>
      <c r="TN234" s="71">
        <v>75</v>
      </c>
      <c r="TO234" s="71">
        <v>103</v>
      </c>
      <c r="TP234" s="71">
        <v>23</v>
      </c>
      <c r="TQ234" s="71">
        <v>126</v>
      </c>
      <c r="TR234" s="72">
        <v>1005</v>
      </c>
      <c r="TS234" s="72"/>
      <c r="TT234" s="72"/>
      <c r="TU234" s="72">
        <v>123</v>
      </c>
      <c r="TV234" s="72">
        <v>52</v>
      </c>
      <c r="TW234" s="72">
        <v>19</v>
      </c>
      <c r="TX234" s="72">
        <v>7</v>
      </c>
      <c r="TY234" s="72">
        <v>5</v>
      </c>
      <c r="TZ234" s="72">
        <v>1112</v>
      </c>
      <c r="UA234" s="72"/>
      <c r="UB234" s="72">
        <v>549</v>
      </c>
      <c r="UC234" s="72"/>
      <c r="UD234" s="72"/>
      <c r="UE234" s="72">
        <v>90</v>
      </c>
      <c r="UF234" s="72"/>
      <c r="UG234" s="72">
        <v>62</v>
      </c>
      <c r="UH234" s="72">
        <v>15</v>
      </c>
      <c r="UI234" s="72">
        <v>70</v>
      </c>
      <c r="UJ234" s="73">
        <v>768</v>
      </c>
      <c r="UK234" s="73"/>
      <c r="UL234" s="73"/>
      <c r="UM234" s="73">
        <v>117</v>
      </c>
      <c r="UN234" s="73">
        <v>68</v>
      </c>
      <c r="UO234" s="73">
        <v>3</v>
      </c>
      <c r="UP234" s="73">
        <v>6</v>
      </c>
      <c r="UQ234" s="73">
        <v>3</v>
      </c>
      <c r="UR234" s="73">
        <v>905</v>
      </c>
      <c r="US234" s="73">
        <v>637</v>
      </c>
      <c r="UT234" s="73"/>
      <c r="UU234" s="73"/>
      <c r="UV234" s="73">
        <v>34</v>
      </c>
      <c r="UW234" s="73"/>
      <c r="UX234" s="73"/>
      <c r="UY234" s="73">
        <v>24</v>
      </c>
      <c r="UZ234" s="73">
        <v>15</v>
      </c>
      <c r="VA234" s="73">
        <v>20</v>
      </c>
      <c r="VB234" s="73">
        <v>872</v>
      </c>
      <c r="VC234" s="73"/>
      <c r="VD234" s="73"/>
      <c r="VE234" s="73">
        <v>100</v>
      </c>
      <c r="VF234" s="73">
        <v>67</v>
      </c>
      <c r="VG234" s="73">
        <v>6</v>
      </c>
      <c r="VH234" s="73">
        <v>7</v>
      </c>
      <c r="VI234" s="73">
        <v>3</v>
      </c>
      <c r="VJ234" s="73">
        <v>615</v>
      </c>
      <c r="VK234" s="73">
        <v>696</v>
      </c>
      <c r="VL234" s="73"/>
      <c r="VM234" s="73"/>
      <c r="VN234" s="73"/>
      <c r="VO234" s="73"/>
      <c r="VP234" s="73">
        <v>64</v>
      </c>
      <c r="VQ234" s="73">
        <v>14</v>
      </c>
      <c r="VR234" s="73">
        <v>4</v>
      </c>
      <c r="VS234" s="73">
        <v>390</v>
      </c>
      <c r="VT234" s="73"/>
      <c r="VU234" s="73"/>
      <c r="VV234" s="73">
        <v>109</v>
      </c>
      <c r="VW234" s="73">
        <v>22</v>
      </c>
      <c r="VX234" s="73">
        <v>6</v>
      </c>
      <c r="VY234" s="73">
        <v>7</v>
      </c>
      <c r="VZ234" s="73">
        <v>6</v>
      </c>
      <c r="WA234" s="73">
        <v>713</v>
      </c>
      <c r="WB234" s="73"/>
      <c r="WC234" s="73">
        <v>673</v>
      </c>
      <c r="WD234" s="73"/>
      <c r="WE234" s="73"/>
      <c r="WF234" s="73">
        <v>111</v>
      </c>
      <c r="WG234" s="73"/>
      <c r="WH234" s="73">
        <v>1</v>
      </c>
      <c r="WI234" s="73"/>
      <c r="WJ234" s="73">
        <v>3</v>
      </c>
      <c r="WK234" s="73"/>
      <c r="WL234" s="73">
        <v>1</v>
      </c>
      <c r="WM234" s="73"/>
      <c r="WN234" s="73">
        <v>22</v>
      </c>
      <c r="WO234" s="22">
        <f t="shared" si="846"/>
        <v>4313</v>
      </c>
      <c r="WP234" s="22">
        <f t="shared" si="847"/>
        <v>0</v>
      </c>
      <c r="WQ234" s="22">
        <f t="shared" si="848"/>
        <v>0</v>
      </c>
      <c r="WR234" s="22">
        <f t="shared" si="849"/>
        <v>700</v>
      </c>
      <c r="WS234" s="22">
        <f t="shared" si="850"/>
        <v>306</v>
      </c>
      <c r="WT234" s="22">
        <f t="shared" si="851"/>
        <v>43</v>
      </c>
      <c r="WU234" s="22">
        <f t="shared" si="852"/>
        <v>27</v>
      </c>
      <c r="WV234" s="22">
        <f t="shared" si="853"/>
        <v>11</v>
      </c>
      <c r="WW234" s="22">
        <f t="shared" si="854"/>
        <v>4015</v>
      </c>
      <c r="WX234" s="22">
        <f t="shared" si="855"/>
        <v>0</v>
      </c>
      <c r="WY234" s="22">
        <f t="shared" si="856"/>
        <v>3228</v>
      </c>
      <c r="WZ234" s="22">
        <f t="shared" si="857"/>
        <v>0</v>
      </c>
      <c r="XA234" s="22">
        <f t="shared" si="858"/>
        <v>0</v>
      </c>
      <c r="XB234" s="22">
        <f t="shared" si="859"/>
        <v>310</v>
      </c>
      <c r="XC234" s="22">
        <f t="shared" si="860"/>
        <v>0</v>
      </c>
      <c r="XD234" s="22">
        <f t="shared" si="861"/>
        <v>0</v>
      </c>
      <c r="XE234" s="22">
        <f t="shared" si="862"/>
        <v>257</v>
      </c>
      <c r="XF234" s="22">
        <f t="shared" si="863"/>
        <v>67</v>
      </c>
      <c r="XG234" s="93">
        <f t="shared" si="864"/>
        <v>242</v>
      </c>
    </row>
    <row r="235" spans="1:631" ht="17.100000000000001" customHeight="1" x14ac:dyDescent="0.2">
      <c r="A235" s="101"/>
      <c r="B235" s="27" t="s">
        <v>682</v>
      </c>
      <c r="C235" s="535" t="s">
        <v>683</v>
      </c>
      <c r="D235" s="25" t="s">
        <v>717</v>
      </c>
      <c r="E235" s="535" t="s">
        <v>718</v>
      </c>
      <c r="F235" s="25" t="s">
        <v>720</v>
      </c>
      <c r="G235" s="535" t="s">
        <v>721</v>
      </c>
      <c r="H235" s="25">
        <v>125</v>
      </c>
      <c r="I235" s="28">
        <v>19</v>
      </c>
      <c r="J235" s="17">
        <f t="shared" si="730"/>
        <v>0.47690072352034163</v>
      </c>
      <c r="K235" s="17">
        <f t="shared" si="731"/>
        <v>0.21612946269718891</v>
      </c>
      <c r="L235" s="17">
        <f t="shared" si="732"/>
        <v>1</v>
      </c>
      <c r="M235" s="17">
        <f t="shared" si="733"/>
        <v>0.14703902521174961</v>
      </c>
      <c r="N235" s="17">
        <f t="shared" si="734"/>
        <v>0.27501974609412627</v>
      </c>
      <c r="O235" s="17">
        <f t="shared" si="735"/>
        <v>9.0069386786858024E-2</v>
      </c>
      <c r="P235" s="17">
        <f t="shared" si="736"/>
        <v>0.67610948436091722</v>
      </c>
      <c r="Q235" s="17">
        <f t="shared" si="737"/>
        <v>0.52744823123382223</v>
      </c>
      <c r="R235" s="69">
        <f t="shared" si="738"/>
        <v>0.88529095241755718</v>
      </c>
      <c r="S235" s="422">
        <f t="shared" si="739"/>
        <v>0.47711189025806239</v>
      </c>
      <c r="T235" s="17">
        <f t="shared" si="865"/>
        <v>0.52288810974193756</v>
      </c>
      <c r="U235" s="10">
        <f t="shared" si="740"/>
        <v>151170.08985505259</v>
      </c>
      <c r="V235" s="32">
        <v>4</v>
      </c>
      <c r="W235" s="550">
        <f t="shared" si="741"/>
        <v>0</v>
      </c>
      <c r="X235" s="550">
        <f t="shared" si="742"/>
        <v>0.36600077914695123</v>
      </c>
      <c r="Y235" s="550">
        <f t="shared" si="743"/>
        <v>0.63399922085304872</v>
      </c>
      <c r="Z235" s="551">
        <f t="shared" si="744"/>
        <v>183292.97874394149</v>
      </c>
      <c r="AA235" s="426">
        <f t="shared" si="745"/>
        <v>7.6722724537021017E-2</v>
      </c>
      <c r="AB235" s="59">
        <f t="shared" si="746"/>
        <v>0.90829466474843468</v>
      </c>
      <c r="AC235" s="59">
        <f t="shared" si="747"/>
        <v>0.14994188547907555</v>
      </c>
      <c r="AD235" s="59">
        <f t="shared" si="748"/>
        <v>0.27501974609412627</v>
      </c>
      <c r="AE235" s="59">
        <f t="shared" si="749"/>
        <v>0.47255176876617777</v>
      </c>
      <c r="AF235" s="59">
        <f t="shared" si="750"/>
        <v>0.63146423911754246</v>
      </c>
      <c r="AG235" s="59">
        <f t="shared" si="751"/>
        <v>0.23506997983631836</v>
      </c>
      <c r="AH235" s="59">
        <f t="shared" si="752"/>
        <v>9.0069386786858024E-2</v>
      </c>
      <c r="AI235" s="59">
        <f t="shared" si="753"/>
        <v>0.79351500415134624</v>
      </c>
      <c r="AJ235" s="59">
        <f t="shared" si="754"/>
        <v>0.16028644288933697</v>
      </c>
      <c r="AK235" s="59">
        <f t="shared" si="755"/>
        <v>0.32389051563908283</v>
      </c>
      <c r="AL235" s="35">
        <f t="shared" si="756"/>
        <v>1</v>
      </c>
      <c r="AM235" s="27">
        <v>289106</v>
      </c>
      <c r="AN235" s="25">
        <v>140698</v>
      </c>
      <c r="AO235" s="25">
        <v>148408</v>
      </c>
      <c r="AP235" s="17">
        <f t="shared" si="757"/>
        <v>5.6152076166816802E-3</v>
      </c>
      <c r="AQ235" s="63">
        <v>94.804862271575658</v>
      </c>
      <c r="AR235" s="58">
        <v>1180.8753995899999</v>
      </c>
      <c r="AS235" s="24">
        <f t="shared" si="758"/>
        <v>244.82345902063642</v>
      </c>
      <c r="AT235" s="17">
        <f t="shared" si="876"/>
        <v>0.21143200281591842</v>
      </c>
      <c r="AU235" s="25">
        <v>284003</v>
      </c>
      <c r="AV235" s="25">
        <v>136664</v>
      </c>
      <c r="AW235" s="25">
        <v>147339</v>
      </c>
      <c r="AX235" s="25">
        <v>5103</v>
      </c>
      <c r="AY235" s="25">
        <v>4034</v>
      </c>
      <c r="AZ235" s="25">
        <v>1069</v>
      </c>
      <c r="BA235" s="25">
        <v>22181</v>
      </c>
      <c r="BB235" s="25">
        <v>10455</v>
      </c>
      <c r="BC235" s="25">
        <v>11726</v>
      </c>
      <c r="BD235" s="63">
        <v>89.16083916083916</v>
      </c>
      <c r="BE235" s="25">
        <v>266925</v>
      </c>
      <c r="BF235" s="25">
        <v>130243</v>
      </c>
      <c r="BG235" s="25">
        <v>136682</v>
      </c>
      <c r="BH235" s="63">
        <v>95.289065129278185</v>
      </c>
      <c r="BI235" s="17">
        <v>7.6722724537021017E-2</v>
      </c>
      <c r="BJ235" s="25">
        <v>87630</v>
      </c>
      <c r="BK235" s="25">
        <v>185440</v>
      </c>
      <c r="BL235" s="25">
        <v>16036</v>
      </c>
      <c r="BM235" s="17">
        <v>0.55902717860224327</v>
      </c>
      <c r="BN235" s="10">
        <f t="shared" si="759"/>
        <v>127487.88850301986</v>
      </c>
      <c r="BO235" s="29">
        <v>0.47255176876617777</v>
      </c>
      <c r="BP235" s="30">
        <f t="shared" si="760"/>
        <v>0.52744823123382223</v>
      </c>
      <c r="BQ235" s="31">
        <v>8.6475409836065573</v>
      </c>
      <c r="BR235" s="25">
        <v>201476</v>
      </c>
      <c r="BS235" s="25">
        <v>57997</v>
      </c>
      <c r="BT235" s="25">
        <v>125125</v>
      </c>
      <c r="BU235" s="25">
        <v>13832</v>
      </c>
      <c r="BV235" s="25">
        <v>3134</v>
      </c>
      <c r="BW235" s="18">
        <v>1388</v>
      </c>
      <c r="BX235" s="25">
        <v>67448</v>
      </c>
      <c r="BY235" s="25">
        <v>53139</v>
      </c>
      <c r="BZ235" s="25">
        <v>14309</v>
      </c>
      <c r="CA235" s="59">
        <v>0.21214861819475744</v>
      </c>
      <c r="CB235" s="25">
        <v>284003</v>
      </c>
      <c r="CC235" s="25">
        <v>5103</v>
      </c>
      <c r="CD235" s="17">
        <f t="shared" si="761"/>
        <v>1.7968120055069842E-2</v>
      </c>
      <c r="CE235" s="25">
        <v>3368</v>
      </c>
      <c r="CF235" s="25">
        <v>8772</v>
      </c>
      <c r="CG235" s="25">
        <v>14222</v>
      </c>
      <c r="CH235" s="25">
        <v>15026</v>
      </c>
      <c r="CI235" s="25">
        <v>11257</v>
      </c>
      <c r="CJ235" s="25">
        <v>7017</v>
      </c>
      <c r="CK235" s="25">
        <v>3957</v>
      </c>
      <c r="CL235" s="25">
        <v>2145</v>
      </c>
      <c r="CM235" s="25">
        <v>1684</v>
      </c>
      <c r="CN235" s="26">
        <v>4.2106956470169612</v>
      </c>
      <c r="CO235" s="27">
        <v>67448</v>
      </c>
      <c r="CP235" s="34">
        <f t="shared" si="762"/>
        <v>4.2863539319179216</v>
      </c>
      <c r="CQ235" s="25">
        <v>92</v>
      </c>
      <c r="CR235" s="18">
        <v>918</v>
      </c>
      <c r="CS235" s="25">
        <v>1632</v>
      </c>
      <c r="CT235" s="25">
        <v>30892</v>
      </c>
      <c r="CU235" s="25">
        <v>30958</v>
      </c>
      <c r="CV235" s="25">
        <v>1453</v>
      </c>
      <c r="CW235" s="18">
        <v>930</v>
      </c>
      <c r="CX235" s="18">
        <v>573</v>
      </c>
      <c r="CY235" s="25">
        <v>67448</v>
      </c>
      <c r="CZ235" s="25">
        <v>64928</v>
      </c>
      <c r="DA235" s="25">
        <v>1152</v>
      </c>
      <c r="DB235" s="18">
        <v>875</v>
      </c>
      <c r="DC235" s="18">
        <v>320</v>
      </c>
      <c r="DD235" s="18">
        <v>75</v>
      </c>
      <c r="DE235" s="18">
        <v>98</v>
      </c>
      <c r="DF235" s="25">
        <v>67448</v>
      </c>
      <c r="DG235" s="25">
        <v>42500</v>
      </c>
      <c r="DH235" s="18">
        <v>43</v>
      </c>
      <c r="DI235" s="18">
        <v>48</v>
      </c>
      <c r="DJ235" s="25">
        <v>24679</v>
      </c>
      <c r="DK235" s="18">
        <v>84</v>
      </c>
      <c r="DL235" s="18">
        <v>94</v>
      </c>
      <c r="DM235" s="25">
        <f t="shared" si="763"/>
        <v>179135.62491104257</v>
      </c>
      <c r="DN235" s="17">
        <f t="shared" si="764"/>
        <v>0.36589669078401138</v>
      </c>
      <c r="DO235" s="17">
        <f t="shared" si="765"/>
        <v>1.2454038666824814E-3</v>
      </c>
      <c r="DP235" s="23">
        <f t="shared" si="766"/>
        <v>0.63146423911754246</v>
      </c>
      <c r="DQ235" s="23">
        <f t="shared" si="767"/>
        <v>0.36853576088245754</v>
      </c>
      <c r="DR235" s="25">
        <v>67448</v>
      </c>
      <c r="DS235" s="25">
        <v>45934</v>
      </c>
      <c r="DT235" s="25">
        <v>5827</v>
      </c>
      <c r="DU235" s="18">
        <v>18</v>
      </c>
      <c r="DV235" s="25">
        <v>11371</v>
      </c>
      <c r="DW235" s="25">
        <v>1163</v>
      </c>
      <c r="DX235" s="25">
        <v>2313</v>
      </c>
      <c r="DY235" s="18">
        <v>822</v>
      </c>
      <c r="DZ235" s="17">
        <f t="shared" si="768"/>
        <v>0.93627683548807972</v>
      </c>
      <c r="EA235" s="17">
        <f t="shared" si="769"/>
        <v>6.3723164511920283E-2</v>
      </c>
      <c r="EB235" s="25">
        <v>67448</v>
      </c>
      <c r="EC235" s="25">
        <v>15590</v>
      </c>
      <c r="ED235" s="18">
        <v>265</v>
      </c>
      <c r="EE235" s="25">
        <v>48783</v>
      </c>
      <c r="EF235" s="17">
        <f t="shared" si="869"/>
        <v>0.72326829557585104</v>
      </c>
      <c r="EG235" s="25">
        <v>2225</v>
      </c>
      <c r="EH235" s="18">
        <v>585</v>
      </c>
      <c r="EI235" s="17">
        <f t="shared" si="770"/>
        <v>0.23506997983631836</v>
      </c>
      <c r="EJ235" s="17">
        <f t="shared" si="771"/>
        <v>3.2988376230577633E-2</v>
      </c>
      <c r="EK235" s="69">
        <f t="shared" si="772"/>
        <v>0.21612946269718891</v>
      </c>
      <c r="EL235" s="27">
        <v>197404</v>
      </c>
      <c r="EM235" s="25">
        <v>179301</v>
      </c>
      <c r="EN235" s="25">
        <v>18103</v>
      </c>
      <c r="EO235" s="59">
        <v>0.90829466474843468</v>
      </c>
      <c r="EP235" s="25">
        <v>93332</v>
      </c>
      <c r="EQ235" s="25">
        <v>87167</v>
      </c>
      <c r="ER235" s="25">
        <v>6165</v>
      </c>
      <c r="ES235" s="59">
        <v>0.933945484935499</v>
      </c>
      <c r="ET235" s="25">
        <v>104072</v>
      </c>
      <c r="EU235" s="25">
        <v>92134</v>
      </c>
      <c r="EV235" s="25">
        <v>11938</v>
      </c>
      <c r="EW235" s="59">
        <v>0.88529095241755718</v>
      </c>
      <c r="EX235" s="25">
        <v>15926</v>
      </c>
      <c r="EY235" s="25">
        <v>15083</v>
      </c>
      <c r="EZ235" s="25">
        <v>843</v>
      </c>
      <c r="FA235" s="59">
        <v>0.94706768805726482</v>
      </c>
      <c r="FB235" s="25">
        <v>181478</v>
      </c>
      <c r="FC235" s="25">
        <v>164218</v>
      </c>
      <c r="FD235" s="25">
        <v>17260</v>
      </c>
      <c r="FE235" s="59">
        <v>0.90489205303122144</v>
      </c>
      <c r="FF235" s="25">
        <v>126497</v>
      </c>
      <c r="FG235" s="25">
        <v>49995</v>
      </c>
      <c r="FH235" s="25">
        <v>65441</v>
      </c>
      <c r="FI235" s="25">
        <v>11061</v>
      </c>
      <c r="FJ235" s="23">
        <f t="shared" si="773"/>
        <v>8.7440808872937703E-2</v>
      </c>
      <c r="FK235" s="23">
        <f t="shared" si="774"/>
        <v>0.51733242685597292</v>
      </c>
      <c r="FL235" s="36">
        <f t="shared" si="775"/>
        <v>4.5199349064279906</v>
      </c>
      <c r="FM235" s="25">
        <v>61948</v>
      </c>
      <c r="FN235" s="25">
        <v>24841</v>
      </c>
      <c r="FO235" s="17">
        <f t="shared" si="776"/>
        <v>0.40099761089946406</v>
      </c>
      <c r="FP235" s="25">
        <v>31759</v>
      </c>
      <c r="FQ235" s="17">
        <f t="shared" si="777"/>
        <v>0.51267191838316006</v>
      </c>
      <c r="FR235" s="25">
        <v>5348</v>
      </c>
      <c r="FS235" s="17">
        <f t="shared" si="778"/>
        <v>8.633047071737586E-2</v>
      </c>
      <c r="FT235" s="25">
        <v>64549</v>
      </c>
      <c r="FU235" s="25">
        <v>25154</v>
      </c>
      <c r="FV235" s="25">
        <v>33682</v>
      </c>
      <c r="FW235" s="17">
        <f t="shared" si="779"/>
        <v>8.8506405986150061E-2</v>
      </c>
      <c r="FX235" s="17">
        <f t="shared" si="780"/>
        <v>0.52180514028102687</v>
      </c>
      <c r="FY235" s="25">
        <v>5713</v>
      </c>
      <c r="FZ235" s="25">
        <v>155727</v>
      </c>
      <c r="GA235" s="25">
        <v>23350</v>
      </c>
      <c r="GB235" s="25">
        <v>89549</v>
      </c>
      <c r="GC235" s="25">
        <v>23263</v>
      </c>
      <c r="GD235" s="25">
        <v>10995</v>
      </c>
      <c r="GE235" s="18">
        <v>212</v>
      </c>
      <c r="GF235" s="25">
        <v>6670</v>
      </c>
      <c r="GG235" s="18">
        <v>127</v>
      </c>
      <c r="GH235" s="18">
        <v>70</v>
      </c>
      <c r="GI235" s="18">
        <v>1491</v>
      </c>
      <c r="GJ235" s="10">
        <f t="shared" si="781"/>
        <v>23350</v>
      </c>
      <c r="GK235" s="10">
        <f t="shared" si="870"/>
        <v>132377</v>
      </c>
      <c r="GL235" s="10">
        <f t="shared" si="871"/>
        <v>42828</v>
      </c>
      <c r="GM235" s="10">
        <f t="shared" si="782"/>
        <v>112899</v>
      </c>
      <c r="GN235" s="10">
        <f t="shared" si="872"/>
        <v>19565</v>
      </c>
      <c r="GO235" s="17">
        <f t="shared" si="783"/>
        <v>0.14994188547907555</v>
      </c>
      <c r="GP235" s="17">
        <f t="shared" si="873"/>
        <v>0.85005811452092439</v>
      </c>
      <c r="GQ235" s="17">
        <f t="shared" si="874"/>
        <v>0.27501974609412627</v>
      </c>
      <c r="GR235" s="17">
        <f t="shared" si="875"/>
        <v>0.12563653059520827</v>
      </c>
      <c r="GS235" s="17">
        <f t="shared" si="784"/>
        <v>0.56253893030752533</v>
      </c>
      <c r="GT235" s="25">
        <v>74135</v>
      </c>
      <c r="GU235" s="25">
        <v>9176</v>
      </c>
      <c r="GV235" s="25">
        <v>41264</v>
      </c>
      <c r="GW235" s="25">
        <v>13756</v>
      </c>
      <c r="GX235" s="25">
        <v>6230</v>
      </c>
      <c r="GY235" s="18">
        <v>148</v>
      </c>
      <c r="GZ235" s="25">
        <v>2681</v>
      </c>
      <c r="HA235" s="18">
        <v>44</v>
      </c>
      <c r="HB235" s="18">
        <v>53</v>
      </c>
      <c r="HC235" s="18">
        <v>783</v>
      </c>
      <c r="HD235" s="23">
        <f t="shared" si="785"/>
        <v>0.123774195724017</v>
      </c>
      <c r="HE235" s="23">
        <f t="shared" si="786"/>
        <v>0.87622580427598296</v>
      </c>
      <c r="HF235" s="23">
        <f t="shared" si="787"/>
        <v>0.31961961286841573</v>
      </c>
      <c r="HG235" s="23">
        <f t="shared" si="788"/>
        <v>0.13406623052539288</v>
      </c>
      <c r="HH235" s="25">
        <v>81592</v>
      </c>
      <c r="HI235" s="25">
        <v>14174</v>
      </c>
      <c r="HJ235" s="25">
        <v>48285</v>
      </c>
      <c r="HK235" s="25">
        <v>9507</v>
      </c>
      <c r="HL235" s="25">
        <v>4765</v>
      </c>
      <c r="HM235" s="18">
        <v>64</v>
      </c>
      <c r="HN235" s="25">
        <v>3989</v>
      </c>
      <c r="HO235" s="18">
        <v>83</v>
      </c>
      <c r="HP235" s="18">
        <v>17</v>
      </c>
      <c r="HQ235" s="18">
        <v>708</v>
      </c>
      <c r="HR235" s="23">
        <f t="shared" si="789"/>
        <v>0.17371801156976174</v>
      </c>
      <c r="HS235" s="23">
        <f t="shared" si="790"/>
        <v>0.82628198843023826</v>
      </c>
      <c r="HT235" s="80">
        <f t="shared" si="791"/>
        <v>0.23449602902245317</v>
      </c>
      <c r="HU235" s="27">
        <v>231887</v>
      </c>
      <c r="HV235" s="25">
        <v>3706</v>
      </c>
      <c r="HW235" s="25">
        <v>40862</v>
      </c>
      <c r="HX235" s="25">
        <v>12554</v>
      </c>
      <c r="HY235" s="25">
        <v>50211</v>
      </c>
      <c r="HZ235" s="25">
        <v>21558</v>
      </c>
      <c r="IA235" s="25">
        <v>5215</v>
      </c>
      <c r="IB235" s="18">
        <v>987</v>
      </c>
      <c r="IC235" s="25">
        <v>30818</v>
      </c>
      <c r="ID235" s="25">
        <v>42401</v>
      </c>
      <c r="IE235" s="25">
        <v>12296</v>
      </c>
      <c r="IF235" s="25">
        <v>2194</v>
      </c>
      <c r="IG235" s="25">
        <v>9085</v>
      </c>
      <c r="IH235" s="17">
        <f t="shared" si="792"/>
        <v>0.27581968803770801</v>
      </c>
      <c r="II235" s="17">
        <f t="shared" si="793"/>
        <v>9.2967695472363693E-2</v>
      </c>
      <c r="IJ235" s="30">
        <f t="shared" si="794"/>
        <v>10.756424529177103</v>
      </c>
      <c r="IK235" s="17">
        <f t="shared" si="866"/>
        <v>0.14703902521174961</v>
      </c>
      <c r="IL235" s="25">
        <v>111982</v>
      </c>
      <c r="IM235" s="25">
        <v>1443</v>
      </c>
      <c r="IN235" s="25">
        <v>26953</v>
      </c>
      <c r="IO235" s="25">
        <v>9105</v>
      </c>
      <c r="IP235" s="25">
        <v>33147</v>
      </c>
      <c r="IQ235" s="25">
        <v>9485</v>
      </c>
      <c r="IR235" s="25">
        <v>3050</v>
      </c>
      <c r="IS235" s="18">
        <v>575</v>
      </c>
      <c r="IT235" s="25">
        <v>15453</v>
      </c>
      <c r="IU235" s="25">
        <v>1118</v>
      </c>
      <c r="IV235" s="25">
        <v>4885</v>
      </c>
      <c r="IW235" s="25">
        <v>1151</v>
      </c>
      <c r="IX235" s="25">
        <v>5617</v>
      </c>
      <c r="IY235" s="17">
        <f t="shared" si="795"/>
        <v>0.74282473969030738</v>
      </c>
      <c r="IZ235" s="25">
        <v>119905</v>
      </c>
      <c r="JA235" s="25">
        <v>2263</v>
      </c>
      <c r="JB235" s="25">
        <v>13909</v>
      </c>
      <c r="JC235" s="25">
        <v>3449</v>
      </c>
      <c r="JD235" s="25">
        <v>17064</v>
      </c>
      <c r="JE235" s="25">
        <v>12073</v>
      </c>
      <c r="JF235" s="25">
        <v>2165</v>
      </c>
      <c r="JG235" s="18">
        <v>412</v>
      </c>
      <c r="JH235" s="25">
        <v>15365</v>
      </c>
      <c r="JI235" s="25">
        <v>41283</v>
      </c>
      <c r="JJ235" s="25">
        <v>7411</v>
      </c>
      <c r="JK235" s="25">
        <v>1043</v>
      </c>
      <c r="JL235" s="25">
        <v>3468</v>
      </c>
      <c r="JM235" s="80">
        <f t="shared" si="796"/>
        <v>0.42469454985196614</v>
      </c>
      <c r="JN235" s="27">
        <v>231887</v>
      </c>
      <c r="JO235" s="25">
        <v>151409</v>
      </c>
      <c r="JP235" s="18">
        <v>105</v>
      </c>
      <c r="JQ235" s="18">
        <v>414</v>
      </c>
      <c r="JR235" s="25">
        <v>3691</v>
      </c>
      <c r="JS235" s="18">
        <v>906</v>
      </c>
      <c r="JT235" s="18">
        <v>189</v>
      </c>
      <c r="JU235" s="18">
        <v>13</v>
      </c>
      <c r="JV235" s="18">
        <v>54</v>
      </c>
      <c r="JW235" s="25">
        <v>75106</v>
      </c>
      <c r="JX235" s="17">
        <f t="shared" si="797"/>
        <v>0.32389051563908283</v>
      </c>
      <c r="JY235" s="17">
        <f t="shared" si="798"/>
        <v>0.67610948436091722</v>
      </c>
      <c r="JZ235" s="25">
        <v>18805</v>
      </c>
      <c r="KA235" s="25">
        <v>14123</v>
      </c>
      <c r="KB235" s="18">
        <v>25</v>
      </c>
      <c r="KC235" s="18">
        <v>35</v>
      </c>
      <c r="KD235" s="25">
        <v>238</v>
      </c>
      <c r="KE235" s="18">
        <v>196</v>
      </c>
      <c r="KF235" s="18">
        <v>15</v>
      </c>
      <c r="KG235" s="18">
        <v>3</v>
      </c>
      <c r="KH235" s="18">
        <v>0</v>
      </c>
      <c r="KI235" s="25">
        <v>4170</v>
      </c>
      <c r="KJ235" s="17">
        <f t="shared" si="799"/>
        <v>0.22174953469821856</v>
      </c>
      <c r="KK235" s="25">
        <v>213082</v>
      </c>
      <c r="KL235" s="25">
        <v>137286</v>
      </c>
      <c r="KM235" s="18">
        <v>80</v>
      </c>
      <c r="KN235" s="18">
        <v>379</v>
      </c>
      <c r="KO235" s="25">
        <v>3453</v>
      </c>
      <c r="KP235" s="18">
        <v>710</v>
      </c>
      <c r="KQ235" s="18">
        <v>174</v>
      </c>
      <c r="KR235" s="18">
        <v>10</v>
      </c>
      <c r="KS235" s="18">
        <v>54</v>
      </c>
      <c r="KT235" s="25">
        <v>70936</v>
      </c>
      <c r="KU235" s="69">
        <f t="shared" si="877"/>
        <v>0.33290470335363853</v>
      </c>
      <c r="KV235" s="27">
        <v>289106</v>
      </c>
      <c r="KW235" s="25">
        <v>266035</v>
      </c>
      <c r="KX235" s="25">
        <v>23071</v>
      </c>
      <c r="KY235" s="59">
        <v>7.9801180189964932E-2</v>
      </c>
      <c r="KZ235" s="25">
        <v>14998</v>
      </c>
      <c r="LA235" s="25">
        <v>5924</v>
      </c>
      <c r="LB235" s="25">
        <v>9621</v>
      </c>
      <c r="LC235" s="25">
        <v>8519</v>
      </c>
      <c r="LD235" s="25">
        <v>140698</v>
      </c>
      <c r="LE235" s="25">
        <v>130019</v>
      </c>
      <c r="LF235" s="25">
        <v>10679</v>
      </c>
      <c r="LG235" s="59">
        <v>7.5900154941790213E-2</v>
      </c>
      <c r="LH235" s="25">
        <v>148408</v>
      </c>
      <c r="LI235" s="25">
        <v>136016</v>
      </c>
      <c r="LJ235" s="25">
        <v>12392</v>
      </c>
      <c r="LK235" s="35">
        <v>8.3499541803676358E-2</v>
      </c>
      <c r="LL235" s="27">
        <v>67448</v>
      </c>
      <c r="LM235" s="18">
        <v>291</v>
      </c>
      <c r="LN235" s="25">
        <v>53230</v>
      </c>
      <c r="LO235" s="25">
        <v>2781</v>
      </c>
      <c r="LP235" s="25">
        <v>3633</v>
      </c>
      <c r="LQ235" s="18">
        <v>555</v>
      </c>
      <c r="LR235" s="25">
        <v>6958</v>
      </c>
      <c r="LS235" s="23">
        <f t="shared" si="800"/>
        <v>0.1031609536235322</v>
      </c>
      <c r="LT235" s="23">
        <f t="shared" si="801"/>
        <v>0.89683904637646783</v>
      </c>
      <c r="LU235" s="17">
        <f t="shared" si="802"/>
        <v>0.79351500415134624</v>
      </c>
      <c r="LV235" s="25">
        <v>67448</v>
      </c>
      <c r="LW235" s="18">
        <v>69</v>
      </c>
      <c r="LX235" s="25">
        <v>4233</v>
      </c>
      <c r="LY235" s="25">
        <v>2119</v>
      </c>
      <c r="LZ235" s="18">
        <v>370</v>
      </c>
      <c r="MA235" s="25">
        <v>6922</v>
      </c>
      <c r="MB235" s="25">
        <v>49142</v>
      </c>
      <c r="MC235" s="18">
        <v>187</v>
      </c>
      <c r="MD235" s="25">
        <v>4390</v>
      </c>
      <c r="ME235" s="18">
        <v>5</v>
      </c>
      <c r="MF235" s="18">
        <v>11</v>
      </c>
      <c r="MG235" s="17">
        <f t="shared" si="803"/>
        <v>0.8339906298185269</v>
      </c>
      <c r="MH235" s="17">
        <f t="shared" si="804"/>
        <v>0.16028644288933697</v>
      </c>
      <c r="MI235" s="25">
        <v>67448</v>
      </c>
      <c r="MJ235" s="18">
        <v>438</v>
      </c>
      <c r="MK235" s="25">
        <v>6557</v>
      </c>
      <c r="ML235" s="25">
        <v>1496</v>
      </c>
      <c r="MM235" s="18">
        <v>422</v>
      </c>
      <c r="MN235" s="25">
        <v>1421</v>
      </c>
      <c r="MO235" s="25">
        <v>57004</v>
      </c>
      <c r="MP235" s="18">
        <v>41</v>
      </c>
      <c r="MQ235" s="18">
        <v>55</v>
      </c>
      <c r="MR235" s="18">
        <v>1</v>
      </c>
      <c r="MS235" s="18">
        <v>13</v>
      </c>
      <c r="MT235" s="17">
        <f t="shared" si="805"/>
        <v>0.12731289289526745</v>
      </c>
      <c r="MU235" s="69">
        <f t="shared" si="806"/>
        <v>0.47690072352034163</v>
      </c>
      <c r="MV235" s="27">
        <v>67448</v>
      </c>
      <c r="MW235" s="25">
        <v>6075</v>
      </c>
      <c r="MX235" s="25">
        <v>33824</v>
      </c>
      <c r="MY235" s="25">
        <v>8446</v>
      </c>
      <c r="MZ235" s="25">
        <v>12339</v>
      </c>
      <c r="NA235" s="25">
        <v>4688</v>
      </c>
      <c r="NB235" s="18">
        <v>32</v>
      </c>
      <c r="NC235" s="25">
        <v>1837</v>
      </c>
      <c r="ND235" s="18">
        <v>207</v>
      </c>
      <c r="NE235" s="17">
        <f t="shared" si="807"/>
        <v>9.0069386786858024E-2</v>
      </c>
      <c r="NF235" s="10">
        <f t="shared" si="808"/>
        <v>25579.976055628038</v>
      </c>
      <c r="NG235" s="17">
        <f t="shared" si="809"/>
        <v>0.18681058000237219</v>
      </c>
      <c r="NH235" s="25">
        <v>67448</v>
      </c>
      <c r="NI235" s="25">
        <v>1303</v>
      </c>
      <c r="NJ235" s="18">
        <v>27</v>
      </c>
      <c r="NK235" s="18">
        <v>672</v>
      </c>
      <c r="NL235" s="18">
        <v>40</v>
      </c>
      <c r="NM235" s="25">
        <v>60598</v>
      </c>
      <c r="NN235" s="25">
        <v>1791</v>
      </c>
      <c r="NO235" s="18">
        <v>83</v>
      </c>
      <c r="NP235" s="18">
        <v>29</v>
      </c>
      <c r="NQ235" s="28">
        <v>2905</v>
      </c>
      <c r="NR235" s="27">
        <v>67448</v>
      </c>
      <c r="NS235" s="37">
        <f t="shared" si="810"/>
        <v>1.0907662199027399</v>
      </c>
      <c r="NT235" s="37">
        <f t="shared" si="811"/>
        <v>0.29432867256027556</v>
      </c>
      <c r="NU235" s="37">
        <f t="shared" si="812"/>
        <v>0.91678673372298491</v>
      </c>
      <c r="NV235" s="17">
        <f t="shared" si="813"/>
        <v>0.18616383674578979</v>
      </c>
      <c r="NW235" s="10">
        <f t="shared" si="814"/>
        <v>35698</v>
      </c>
      <c r="NX235" s="17">
        <f t="shared" si="815"/>
        <v>0.52926699086703832</v>
      </c>
      <c r="NY235" s="19">
        <f t="shared" si="816"/>
        <v>0.64333471498855632</v>
      </c>
      <c r="NZ235" s="25">
        <v>31750</v>
      </c>
      <c r="OA235" s="25">
        <v>26500</v>
      </c>
      <c r="OB235" s="25">
        <v>2647</v>
      </c>
      <c r="OC235" s="25">
        <v>11395</v>
      </c>
      <c r="OD235" s="18">
        <v>415</v>
      </c>
      <c r="OE235" s="18">
        <v>863</v>
      </c>
      <c r="OF235" s="17">
        <f t="shared" si="817"/>
        <v>0.16894496501008185</v>
      </c>
      <c r="OG235" s="17">
        <f t="shared" si="818"/>
        <v>0.47073300913296168</v>
      </c>
      <c r="OH235" s="17">
        <f t="shared" si="819"/>
        <v>0.39289526746530662</v>
      </c>
      <c r="OI235" s="69">
        <f t="shared" si="820"/>
        <v>1.2795042106511683E-2</v>
      </c>
      <c r="OJ235" s="27">
        <v>67448</v>
      </c>
      <c r="OK235" s="18">
        <v>123</v>
      </c>
      <c r="OL235" s="25">
        <v>6966</v>
      </c>
      <c r="OM235" s="25">
        <v>20807</v>
      </c>
      <c r="ON235" s="25">
        <v>1347</v>
      </c>
      <c r="OO235" s="25">
        <v>13410</v>
      </c>
      <c r="OP235" s="25">
        <v>6717</v>
      </c>
      <c r="OQ235" s="25">
        <v>7624</v>
      </c>
      <c r="OR235" s="69">
        <f t="shared" si="821"/>
        <v>0.22466196180761475</v>
      </c>
      <c r="OS235" s="22">
        <v>320099</v>
      </c>
      <c r="OT235" s="22">
        <v>319543</v>
      </c>
      <c r="OU235" s="38">
        <f t="shared" si="878"/>
        <v>0.78415844985742267</v>
      </c>
      <c r="OV235" s="39">
        <v>0.85273287163229994</v>
      </c>
      <c r="OW235" s="22">
        <v>27248482</v>
      </c>
      <c r="OX235" s="36">
        <f t="shared" si="879"/>
        <v>1114953386.4760001</v>
      </c>
      <c r="OY235" s="36">
        <f t="shared" si="880"/>
        <v>21650438.275207706</v>
      </c>
      <c r="OZ235" s="22"/>
      <c r="PA235" s="22"/>
      <c r="PB235" s="38">
        <f t="shared" si="881"/>
        <v>0</v>
      </c>
      <c r="PC235" s="39">
        <v>0</v>
      </c>
      <c r="PD235" s="22"/>
      <c r="PE235" s="40">
        <f t="shared" si="822"/>
        <v>0</v>
      </c>
      <c r="PF235" s="36">
        <f t="shared" si="823"/>
        <v>0</v>
      </c>
      <c r="PG235" s="22">
        <v>420</v>
      </c>
      <c r="PH235" s="22">
        <v>420</v>
      </c>
      <c r="PI235" s="38">
        <f t="shared" si="882"/>
        <v>1.0306799051774487E-3</v>
      </c>
      <c r="PJ235" s="39">
        <v>0.1676904761904762</v>
      </c>
      <c r="PK235" s="22">
        <v>7043</v>
      </c>
      <c r="PL235" s="41">
        <f t="shared" si="824"/>
        <v>288185.47399999999</v>
      </c>
      <c r="PM235" s="36">
        <f t="shared" si="825"/>
        <v>34333.582889864629</v>
      </c>
      <c r="PN235" s="22">
        <v>5382</v>
      </c>
      <c r="PO235" s="22">
        <v>5382</v>
      </c>
      <c r="PP235" s="38">
        <f t="shared" si="883"/>
        <v>1.3207426784916735E-2</v>
      </c>
      <c r="PQ235" s="39">
        <v>0.56633036046079521</v>
      </c>
      <c r="PR235" s="22">
        <v>304799</v>
      </c>
      <c r="PS235" s="41">
        <f t="shared" si="826"/>
        <v>12471765.481999999</v>
      </c>
      <c r="PT235" s="36">
        <f t="shared" si="827"/>
        <v>705678.96238441148</v>
      </c>
      <c r="PU235" s="22">
        <v>3426</v>
      </c>
      <c r="PV235" s="22">
        <v>3426</v>
      </c>
      <c r="PW235" s="38">
        <f t="shared" si="884"/>
        <v>8.4074032265189034E-3</v>
      </c>
      <c r="PX235" s="39">
        <v>0.29100116754232341</v>
      </c>
      <c r="PY235" s="22">
        <v>99697</v>
      </c>
      <c r="PZ235" s="36">
        <f t="shared" si="828"/>
        <v>522693.59179296251</v>
      </c>
      <c r="QA235" s="22"/>
      <c r="QB235" s="22"/>
      <c r="QC235" s="39">
        <v>0</v>
      </c>
      <c r="QD235" s="22"/>
      <c r="QE235" s="22">
        <f t="shared" si="829"/>
        <v>0</v>
      </c>
      <c r="QF235" s="22"/>
      <c r="QG235" s="22"/>
      <c r="QH235" s="22"/>
      <c r="QI235" s="38">
        <f t="shared" si="885"/>
        <v>0</v>
      </c>
      <c r="QJ235" s="39">
        <v>0</v>
      </c>
      <c r="QK235" s="22"/>
      <c r="QL235" s="42">
        <f t="shared" si="830"/>
        <v>0</v>
      </c>
      <c r="QM235" s="22">
        <f t="shared" si="886"/>
        <v>78727</v>
      </c>
      <c r="QN235" s="22">
        <v>38179</v>
      </c>
      <c r="QO235" s="22">
        <v>38179</v>
      </c>
      <c r="QP235" s="38">
        <f t="shared" si="887"/>
        <v>9.3691257380404319E-2</v>
      </c>
      <c r="QQ235" s="39">
        <v>0.18630006024254173</v>
      </c>
      <c r="QR235" s="22">
        <v>711275</v>
      </c>
      <c r="QS235" s="36">
        <f t="shared" si="831"/>
        <v>8976750.3692762181</v>
      </c>
      <c r="QT235" s="22"/>
      <c r="QU235" s="22"/>
      <c r="QV235" s="38">
        <f t="shared" si="888"/>
        <v>0</v>
      </c>
      <c r="QW235" s="39">
        <v>0</v>
      </c>
      <c r="QX235" s="22"/>
      <c r="QY235" s="36">
        <f t="shared" si="832"/>
        <v>0</v>
      </c>
      <c r="QZ235" s="22">
        <v>40548</v>
      </c>
      <c r="RA235" s="22">
        <v>40548</v>
      </c>
      <c r="RB235" s="38">
        <f t="shared" si="889"/>
        <v>9.9504782845559983E-2</v>
      </c>
      <c r="RC235" s="39">
        <v>0.1868000887836638</v>
      </c>
      <c r="RD235" s="22">
        <v>757437</v>
      </c>
      <c r="RE235" s="36">
        <f t="shared" si="833"/>
        <v>4381261.4070941499</v>
      </c>
      <c r="RF235" s="10">
        <f t="shared" si="890"/>
        <v>408054</v>
      </c>
      <c r="RG235" s="10">
        <f t="shared" si="891"/>
        <v>407498</v>
      </c>
      <c r="RH235" s="17">
        <f t="shared" si="892"/>
        <v>0.52410442011902048</v>
      </c>
      <c r="RI235" s="17">
        <f t="shared" si="893"/>
        <v>1.1974083900217163E-2</v>
      </c>
      <c r="RJ235" s="17">
        <f t="shared" si="894"/>
        <v>0.59690510450244139</v>
      </c>
      <c r="RK235" s="17">
        <f t="shared" si="895"/>
        <v>0</v>
      </c>
      <c r="RL235" s="17">
        <f t="shared" si="896"/>
        <v>1.9455651171255584E-2</v>
      </c>
      <c r="RM235" s="17">
        <f t="shared" si="897"/>
        <v>1.4410723194883754E-2</v>
      </c>
      <c r="RN235" s="17">
        <f t="shared" si="898"/>
        <v>0.24749005304899513</v>
      </c>
      <c r="RO235" s="17">
        <f t="shared" si="899"/>
        <v>0</v>
      </c>
      <c r="RP235" s="17">
        <f t="shared" si="900"/>
        <v>0.12079188720390731</v>
      </c>
      <c r="RQ235" s="17">
        <f t="shared" si="901"/>
        <v>0</v>
      </c>
      <c r="RR235" s="36">
        <f t="shared" si="902"/>
        <v>36271156.188645318</v>
      </c>
      <c r="RS235" s="36">
        <f t="shared" si="903"/>
        <v>125.4597143907263</v>
      </c>
      <c r="RT235" s="10">
        <f t="shared" si="904"/>
        <v>556</v>
      </c>
      <c r="RU235" s="17">
        <f t="shared" si="905"/>
        <v>1.3625647585858735E-3</v>
      </c>
      <c r="RV235" s="37">
        <f t="shared" si="906"/>
        <v>0.7084993652800855</v>
      </c>
      <c r="RW235" s="36">
        <f t="shared" si="907"/>
        <v>1.4095106984981287</v>
      </c>
      <c r="RX235" s="85">
        <v>-1.934329</v>
      </c>
      <c r="RY235" s="93">
        <v>93</v>
      </c>
      <c r="RZ235" s="43" t="b">
        <v>1</v>
      </c>
      <c r="SA235" s="18" t="b">
        <v>0</v>
      </c>
      <c r="SB235" s="18" t="b">
        <v>0</v>
      </c>
      <c r="SC235" s="18" t="b">
        <v>0</v>
      </c>
      <c r="SD235" s="18" t="b">
        <v>0</v>
      </c>
      <c r="SE235" s="32" t="b">
        <v>1</v>
      </c>
      <c r="SF235" s="43" t="b">
        <v>0</v>
      </c>
      <c r="SG235" s="18" t="b">
        <v>0</v>
      </c>
      <c r="SH235" s="18"/>
      <c r="SI235" s="18"/>
      <c r="SJ235" s="18"/>
      <c r="SK235" s="18"/>
      <c r="SL235" s="18"/>
      <c r="SM235" s="18"/>
      <c r="SN235" s="18"/>
      <c r="SO235" s="18"/>
      <c r="SP235" s="18"/>
      <c r="SQ235" s="17">
        <f t="shared" si="834"/>
        <v>0</v>
      </c>
      <c r="SR235" s="17">
        <f t="shared" si="835"/>
        <v>0</v>
      </c>
      <c r="SS235" s="17">
        <f t="shared" si="836"/>
        <v>0</v>
      </c>
      <c r="ST235" s="17">
        <f t="shared" si="837"/>
        <v>0</v>
      </c>
      <c r="SU235" s="17">
        <f t="shared" si="838"/>
        <v>0</v>
      </c>
      <c r="SV235" s="17">
        <f t="shared" si="908"/>
        <v>0</v>
      </c>
      <c r="SW235" s="17">
        <f t="shared" si="839"/>
        <v>0</v>
      </c>
      <c r="SX235" s="17">
        <f t="shared" si="840"/>
        <v>0</v>
      </c>
      <c r="SY235" s="17">
        <f t="shared" si="841"/>
        <v>0</v>
      </c>
      <c r="SZ235" s="17">
        <f t="shared" si="842"/>
        <v>0</v>
      </c>
      <c r="TA235" s="17">
        <f t="shared" si="843"/>
        <v>0</v>
      </c>
      <c r="TB235" s="24">
        <f t="shared" si="844"/>
        <v>620</v>
      </c>
      <c r="TC235" s="69">
        <f t="shared" si="845"/>
        <v>1</v>
      </c>
      <c r="TD235" s="17">
        <f t="shared" si="867"/>
        <v>2.6014568158168575E-6</v>
      </c>
      <c r="TE235" s="95"/>
      <c r="TF235" s="71"/>
      <c r="TG235" s="71"/>
      <c r="TH235" s="71">
        <v>1</v>
      </c>
      <c r="TI235" s="71"/>
      <c r="TJ235" s="71"/>
      <c r="TK235" s="71">
        <v>63</v>
      </c>
      <c r="TL235" s="71"/>
      <c r="TM235" s="71">
        <v>1</v>
      </c>
      <c r="TN235" s="71"/>
      <c r="TO235" s="71">
        <v>1</v>
      </c>
      <c r="TP235" s="71"/>
      <c r="TQ235" s="71">
        <v>1</v>
      </c>
      <c r="TR235" s="72"/>
      <c r="TS235" s="72"/>
      <c r="TT235" s="72"/>
      <c r="TU235" s="72">
        <v>12</v>
      </c>
      <c r="TV235" s="72">
        <v>3</v>
      </c>
      <c r="TW235" s="72"/>
      <c r="TX235" s="72"/>
      <c r="TY235" s="72">
        <v>1</v>
      </c>
      <c r="TZ235" s="72">
        <v>63</v>
      </c>
      <c r="UA235" s="72"/>
      <c r="UB235" s="72"/>
      <c r="UC235" s="72"/>
      <c r="UD235" s="72"/>
      <c r="UE235" s="72"/>
      <c r="UF235" s="72"/>
      <c r="UG235" s="72">
        <v>2</v>
      </c>
      <c r="UH235" s="72"/>
      <c r="UI235" s="72">
        <v>1</v>
      </c>
      <c r="UJ235" s="73">
        <v>49</v>
      </c>
      <c r="UK235" s="73"/>
      <c r="UL235" s="73"/>
      <c r="UM235" s="73"/>
      <c r="UN235" s="73">
        <v>6</v>
      </c>
      <c r="UO235" s="73"/>
      <c r="UP235" s="73"/>
      <c r="UQ235" s="73">
        <v>1</v>
      </c>
      <c r="UR235" s="73">
        <v>83</v>
      </c>
      <c r="US235" s="73">
        <v>2</v>
      </c>
      <c r="UT235" s="73"/>
      <c r="UU235" s="73"/>
      <c r="UV235" s="73"/>
      <c r="UW235" s="73"/>
      <c r="UX235" s="73"/>
      <c r="UY235" s="73">
        <v>1</v>
      </c>
      <c r="UZ235" s="73"/>
      <c r="VA235" s="73"/>
      <c r="VB235" s="73">
        <v>154</v>
      </c>
      <c r="VC235" s="73"/>
      <c r="VD235" s="73"/>
      <c r="VE235" s="73"/>
      <c r="VF235" s="73">
        <v>5</v>
      </c>
      <c r="VG235" s="73">
        <v>1</v>
      </c>
      <c r="VH235" s="73">
        <v>1</v>
      </c>
      <c r="VI235" s="73">
        <v>1</v>
      </c>
      <c r="VJ235" s="73">
        <v>92</v>
      </c>
      <c r="VK235" s="73">
        <v>1</v>
      </c>
      <c r="VL235" s="73"/>
      <c r="VM235" s="73"/>
      <c r="VN235" s="73"/>
      <c r="VO235" s="73"/>
      <c r="VP235" s="73">
        <v>1</v>
      </c>
      <c r="VQ235" s="73"/>
      <c r="VR235" s="73"/>
      <c r="VS235" s="73">
        <v>308</v>
      </c>
      <c r="VT235" s="73"/>
      <c r="VU235" s="73"/>
      <c r="VV235" s="73"/>
      <c r="VW235" s="73">
        <v>3</v>
      </c>
      <c r="VX235" s="73"/>
      <c r="VY235" s="73">
        <v>1</v>
      </c>
      <c r="VZ235" s="73">
        <v>3</v>
      </c>
      <c r="WA235" s="73">
        <v>32</v>
      </c>
      <c r="WB235" s="73"/>
      <c r="WC235" s="73">
        <v>88</v>
      </c>
      <c r="WD235" s="73"/>
      <c r="WE235" s="73"/>
      <c r="WF235" s="73"/>
      <c r="WG235" s="73"/>
      <c r="WH235" s="73"/>
      <c r="WI235" s="73"/>
      <c r="WJ235" s="73">
        <v>1</v>
      </c>
      <c r="WK235" s="73"/>
      <c r="WL235" s="73"/>
      <c r="WM235" s="73"/>
      <c r="WN235" s="73"/>
      <c r="WO235" s="22">
        <f t="shared" si="846"/>
        <v>511</v>
      </c>
      <c r="WP235" s="22">
        <f t="shared" si="847"/>
        <v>0</v>
      </c>
      <c r="WQ235" s="22">
        <f t="shared" si="848"/>
        <v>0</v>
      </c>
      <c r="WR235" s="22">
        <f t="shared" si="849"/>
        <v>12</v>
      </c>
      <c r="WS235" s="22">
        <f t="shared" si="850"/>
        <v>18</v>
      </c>
      <c r="WT235" s="22">
        <f t="shared" si="851"/>
        <v>1</v>
      </c>
      <c r="WU235" s="22">
        <f t="shared" si="852"/>
        <v>2</v>
      </c>
      <c r="WV235" s="22">
        <f t="shared" si="853"/>
        <v>3</v>
      </c>
      <c r="WW235" s="22">
        <f t="shared" si="854"/>
        <v>333</v>
      </c>
      <c r="WX235" s="22">
        <f t="shared" si="855"/>
        <v>0</v>
      </c>
      <c r="WY235" s="22">
        <f t="shared" si="856"/>
        <v>92</v>
      </c>
      <c r="WZ235" s="22">
        <f t="shared" si="857"/>
        <v>0</v>
      </c>
      <c r="XA235" s="22">
        <f t="shared" si="858"/>
        <v>0</v>
      </c>
      <c r="XB235" s="22">
        <f t="shared" si="859"/>
        <v>0</v>
      </c>
      <c r="XC235" s="22">
        <f t="shared" si="860"/>
        <v>0</v>
      </c>
      <c r="XD235" s="22">
        <f t="shared" si="861"/>
        <v>0</v>
      </c>
      <c r="XE235" s="22">
        <f t="shared" si="862"/>
        <v>6</v>
      </c>
      <c r="XF235" s="22">
        <f t="shared" si="863"/>
        <v>0</v>
      </c>
      <c r="XG235" s="93">
        <f t="shared" si="864"/>
        <v>2</v>
      </c>
    </row>
    <row r="236" spans="1:631" ht="17.100000000000001" customHeight="1" x14ac:dyDescent="0.2">
      <c r="A236" s="101"/>
      <c r="B236" s="27" t="s">
        <v>682</v>
      </c>
      <c r="C236" s="535" t="s">
        <v>683</v>
      </c>
      <c r="D236" s="25" t="s">
        <v>724</v>
      </c>
      <c r="E236" s="535" t="s">
        <v>725</v>
      </c>
      <c r="F236" s="25" t="s">
        <v>726</v>
      </c>
      <c r="G236" s="535" t="s">
        <v>727</v>
      </c>
      <c r="H236" s="25">
        <v>108</v>
      </c>
      <c r="I236" s="28">
        <v>13</v>
      </c>
      <c r="J236" s="17">
        <f t="shared" si="730"/>
        <v>0.43025398605880938</v>
      </c>
      <c r="K236" s="17">
        <f t="shared" si="731"/>
        <v>0.16012338754907457</v>
      </c>
      <c r="L236" s="17">
        <f t="shared" si="732"/>
        <v>1</v>
      </c>
      <c r="M236" s="17">
        <f t="shared" si="733"/>
        <v>0.16937821994084454</v>
      </c>
      <c r="N236" s="17">
        <f t="shared" si="734"/>
        <v>0.38810293106490695</v>
      </c>
      <c r="O236" s="17">
        <f t="shared" si="735"/>
        <v>5.0223005635232222E-2</v>
      </c>
      <c r="P236" s="17">
        <f t="shared" si="736"/>
        <v>0.686249838166753</v>
      </c>
      <c r="Q236" s="17">
        <f t="shared" si="737"/>
        <v>0.52302539492101574</v>
      </c>
      <c r="R236" s="69">
        <f t="shared" si="738"/>
        <v>0.91421164270563282</v>
      </c>
      <c r="S236" s="422">
        <f t="shared" si="739"/>
        <v>0.48017426733802993</v>
      </c>
      <c r="T236" s="17">
        <f t="shared" si="865"/>
        <v>0.51982573266197007</v>
      </c>
      <c r="U236" s="10">
        <f t="shared" si="740"/>
        <v>161842.54360697776</v>
      </c>
      <c r="V236" s="32">
        <v>4</v>
      </c>
      <c r="W236" s="550">
        <f t="shared" si="741"/>
        <v>0</v>
      </c>
      <c r="X236" s="550">
        <f t="shared" si="742"/>
        <v>0.36906315622691882</v>
      </c>
      <c r="Y236" s="550">
        <f t="shared" si="743"/>
        <v>0.63093684377308112</v>
      </c>
      <c r="Z236" s="551">
        <f t="shared" si="744"/>
        <v>196435.87694031108</v>
      </c>
      <c r="AA236" s="426">
        <f t="shared" si="745"/>
        <v>0.10572043425194322</v>
      </c>
      <c r="AB236" s="59">
        <f t="shared" si="746"/>
        <v>0.94092288640063049</v>
      </c>
      <c r="AC236" s="59">
        <f t="shared" si="747"/>
        <v>0.11911672538532216</v>
      </c>
      <c r="AD236" s="59">
        <f t="shared" si="748"/>
        <v>0.38810293106490695</v>
      </c>
      <c r="AE236" s="59">
        <f t="shared" si="749"/>
        <v>0.4769746050789842</v>
      </c>
      <c r="AF236" s="59">
        <f t="shared" si="750"/>
        <v>0.73491707395240768</v>
      </c>
      <c r="AG236" s="59">
        <f t="shared" si="751"/>
        <v>0.1860294314023983</v>
      </c>
      <c r="AH236" s="59">
        <f t="shared" si="752"/>
        <v>5.0223005635232222E-2</v>
      </c>
      <c r="AI236" s="59">
        <f t="shared" si="753"/>
        <v>0.76011537537056328</v>
      </c>
      <c r="AJ236" s="59">
        <f t="shared" si="754"/>
        <v>0.10039259674705553</v>
      </c>
      <c r="AK236" s="59">
        <f t="shared" si="755"/>
        <v>0.313750161833247</v>
      </c>
      <c r="AL236" s="35">
        <f t="shared" si="756"/>
        <v>1</v>
      </c>
      <c r="AM236" s="27">
        <v>311340</v>
      </c>
      <c r="AN236" s="25">
        <v>153127</v>
      </c>
      <c r="AO236" s="25">
        <v>158213</v>
      </c>
      <c r="AP236" s="17">
        <f t="shared" si="757"/>
        <v>6.0470510448682293E-3</v>
      </c>
      <c r="AQ236" s="63">
        <v>96.785346336900261</v>
      </c>
      <c r="AR236" s="58">
        <v>1220.7781160500001</v>
      </c>
      <c r="AS236" s="24">
        <f t="shared" si="758"/>
        <v>255.03406057718703</v>
      </c>
      <c r="AT236" s="17">
        <f t="shared" si="876"/>
        <v>0.22024998106723812</v>
      </c>
      <c r="AU236" s="25">
        <v>307596</v>
      </c>
      <c r="AV236" s="25">
        <v>149983</v>
      </c>
      <c r="AW236" s="25">
        <v>157613</v>
      </c>
      <c r="AX236" s="25">
        <v>3744</v>
      </c>
      <c r="AY236" s="25">
        <v>3144</v>
      </c>
      <c r="AZ236" s="18">
        <v>600</v>
      </c>
      <c r="BA236" s="25">
        <v>32915</v>
      </c>
      <c r="BB236" s="25">
        <v>15800</v>
      </c>
      <c r="BC236" s="25">
        <v>17115</v>
      </c>
      <c r="BD236" s="63">
        <v>92.316681273736492</v>
      </c>
      <c r="BE236" s="25">
        <v>278425</v>
      </c>
      <c r="BF236" s="25">
        <v>137327</v>
      </c>
      <c r="BG236" s="25">
        <v>141098</v>
      </c>
      <c r="BH236" s="63">
        <v>97.32738947398262</v>
      </c>
      <c r="BI236" s="17">
        <v>0.10572043425194322</v>
      </c>
      <c r="BJ236" s="25">
        <v>95414</v>
      </c>
      <c r="BK236" s="25">
        <v>200040</v>
      </c>
      <c r="BL236" s="25">
        <v>15886</v>
      </c>
      <c r="BM236" s="17">
        <v>0.55638872225554892</v>
      </c>
      <c r="BN236" s="10">
        <f t="shared" si="759"/>
        <v>138113.93521295741</v>
      </c>
      <c r="BO236" s="29">
        <v>0.4769746050789842</v>
      </c>
      <c r="BP236" s="30">
        <f t="shared" si="760"/>
        <v>0.52302539492101574</v>
      </c>
      <c r="BQ236" s="31">
        <v>7.9414117176564689</v>
      </c>
      <c r="BR236" s="25">
        <v>215926</v>
      </c>
      <c r="BS236" s="25">
        <v>56684</v>
      </c>
      <c r="BT236" s="25">
        <v>139118</v>
      </c>
      <c r="BU236" s="25">
        <v>14604</v>
      </c>
      <c r="BV236" s="25">
        <v>3866</v>
      </c>
      <c r="BW236" s="18">
        <v>1654</v>
      </c>
      <c r="BX236" s="25">
        <v>74886</v>
      </c>
      <c r="BY236" s="25">
        <v>59272</v>
      </c>
      <c r="BZ236" s="25">
        <v>15614</v>
      </c>
      <c r="CA236" s="59">
        <v>0.20850359212669925</v>
      </c>
      <c r="CB236" s="25">
        <v>307596</v>
      </c>
      <c r="CC236" s="25">
        <v>3744</v>
      </c>
      <c r="CD236" s="17">
        <f t="shared" si="761"/>
        <v>1.2171809776460032E-2</v>
      </c>
      <c r="CE236" s="25">
        <v>3551</v>
      </c>
      <c r="CF236" s="25">
        <v>10433</v>
      </c>
      <c r="CG236" s="25">
        <v>17214</v>
      </c>
      <c r="CH236" s="25">
        <v>16884</v>
      </c>
      <c r="CI236" s="25">
        <v>11962</v>
      </c>
      <c r="CJ236" s="25">
        <v>7127</v>
      </c>
      <c r="CK236" s="25">
        <v>3908</v>
      </c>
      <c r="CL236" s="25">
        <v>2257</v>
      </c>
      <c r="CM236" s="25">
        <v>1550</v>
      </c>
      <c r="CN236" s="26">
        <v>4.1075234356221459</v>
      </c>
      <c r="CO236" s="27">
        <v>74886</v>
      </c>
      <c r="CP236" s="34">
        <f t="shared" si="762"/>
        <v>4.1575194295328899</v>
      </c>
      <c r="CQ236" s="25">
        <v>268</v>
      </c>
      <c r="CR236" s="18">
        <v>885</v>
      </c>
      <c r="CS236" s="25">
        <v>1700</v>
      </c>
      <c r="CT236" s="25">
        <v>32383</v>
      </c>
      <c r="CU236" s="25">
        <v>29203</v>
      </c>
      <c r="CV236" s="25">
        <v>5210</v>
      </c>
      <c r="CW236" s="25">
        <v>3851</v>
      </c>
      <c r="CX236" s="25">
        <v>1386</v>
      </c>
      <c r="CY236" s="25">
        <v>74886</v>
      </c>
      <c r="CZ236" s="25">
        <v>69194</v>
      </c>
      <c r="DA236" s="25">
        <v>2978</v>
      </c>
      <c r="DB236" s="25">
        <v>1685</v>
      </c>
      <c r="DC236" s="18">
        <v>464</v>
      </c>
      <c r="DD236" s="18">
        <v>164</v>
      </c>
      <c r="DE236" s="18">
        <v>401</v>
      </c>
      <c r="DF236" s="25">
        <v>74886</v>
      </c>
      <c r="DG236" s="25">
        <v>54981</v>
      </c>
      <c r="DH236" s="18">
        <v>30</v>
      </c>
      <c r="DI236" s="18">
        <v>24</v>
      </c>
      <c r="DJ236" s="25">
        <v>19406</v>
      </c>
      <c r="DK236" s="18">
        <v>110</v>
      </c>
      <c r="DL236" s="18">
        <v>335</v>
      </c>
      <c r="DM236" s="25">
        <f t="shared" si="763"/>
        <v>225958.97171700987</v>
      </c>
      <c r="DN236" s="17">
        <f t="shared" si="764"/>
        <v>0.25914056031835053</v>
      </c>
      <c r="DO236" s="17">
        <f t="shared" si="765"/>
        <v>1.4688993937451594E-3</v>
      </c>
      <c r="DP236" s="23">
        <f t="shared" si="766"/>
        <v>0.73491707395240768</v>
      </c>
      <c r="DQ236" s="23">
        <f t="shared" si="767"/>
        <v>0.26508292604759232</v>
      </c>
      <c r="DR236" s="25">
        <v>74886</v>
      </c>
      <c r="DS236" s="25">
        <v>51852</v>
      </c>
      <c r="DT236" s="25">
        <v>8158</v>
      </c>
      <c r="DU236" s="18">
        <v>15</v>
      </c>
      <c r="DV236" s="25">
        <v>10730</v>
      </c>
      <c r="DW236" s="25">
        <v>1038</v>
      </c>
      <c r="DX236" s="25">
        <v>2334</v>
      </c>
      <c r="DY236" s="18">
        <v>759</v>
      </c>
      <c r="DZ236" s="17">
        <f t="shared" si="768"/>
        <v>0.94483615094944318</v>
      </c>
      <c r="EA236" s="17">
        <f t="shared" si="769"/>
        <v>5.5163849050556824E-2</v>
      </c>
      <c r="EB236" s="25">
        <v>74886</v>
      </c>
      <c r="EC236" s="25">
        <v>13428</v>
      </c>
      <c r="ED236" s="18">
        <v>503</v>
      </c>
      <c r="EE236" s="25">
        <v>56189</v>
      </c>
      <c r="EF236" s="17">
        <f t="shared" si="869"/>
        <v>0.75032716395587962</v>
      </c>
      <c r="EG236" s="25">
        <v>2629</v>
      </c>
      <c r="EH236" s="25">
        <v>2137</v>
      </c>
      <c r="EI236" s="17">
        <f t="shared" si="770"/>
        <v>0.1860294314023983</v>
      </c>
      <c r="EJ236" s="17">
        <f t="shared" si="771"/>
        <v>3.5106695510509309E-2</v>
      </c>
      <c r="EK236" s="69">
        <f t="shared" si="772"/>
        <v>0.16012338754907457</v>
      </c>
      <c r="EL236" s="27">
        <v>213179</v>
      </c>
      <c r="EM236" s="25">
        <v>200585</v>
      </c>
      <c r="EN236" s="25">
        <v>12594</v>
      </c>
      <c r="EO236" s="59">
        <v>0.94092288640063049</v>
      </c>
      <c r="EP236" s="25">
        <v>102861</v>
      </c>
      <c r="EQ236" s="25">
        <v>99731</v>
      </c>
      <c r="ER236" s="25">
        <v>3130</v>
      </c>
      <c r="ES236" s="59">
        <v>0.96957058554748643</v>
      </c>
      <c r="ET236" s="25">
        <v>110318</v>
      </c>
      <c r="EU236" s="25">
        <v>100854</v>
      </c>
      <c r="EV236" s="25">
        <v>9464</v>
      </c>
      <c r="EW236" s="59">
        <v>0.91421164270563282</v>
      </c>
      <c r="EX236" s="25">
        <v>24121</v>
      </c>
      <c r="EY236" s="25">
        <v>23101</v>
      </c>
      <c r="EZ236" s="25">
        <v>1020</v>
      </c>
      <c r="FA236" s="59">
        <v>0.95771319597031634</v>
      </c>
      <c r="FB236" s="25">
        <v>189058</v>
      </c>
      <c r="FC236" s="25">
        <v>177484</v>
      </c>
      <c r="FD236" s="25">
        <v>11574</v>
      </c>
      <c r="FE236" s="59">
        <v>0.93878069163960265</v>
      </c>
      <c r="FF236" s="25">
        <v>139349</v>
      </c>
      <c r="FG236" s="25">
        <v>52271</v>
      </c>
      <c r="FH236" s="25">
        <v>76736</v>
      </c>
      <c r="FI236" s="25">
        <v>10342</v>
      </c>
      <c r="FJ236" s="23">
        <f t="shared" si="773"/>
        <v>7.4216535461323729E-2</v>
      </c>
      <c r="FK236" s="23">
        <f t="shared" si="774"/>
        <v>0.55067492411140373</v>
      </c>
      <c r="FL236" s="36">
        <f t="shared" si="775"/>
        <v>5.0542448269193576</v>
      </c>
      <c r="FM236" s="25">
        <v>68363</v>
      </c>
      <c r="FN236" s="25">
        <v>26003</v>
      </c>
      <c r="FO236" s="17">
        <f t="shared" si="776"/>
        <v>0.38036657256118078</v>
      </c>
      <c r="FP236" s="25">
        <v>37549</v>
      </c>
      <c r="FQ236" s="17">
        <f t="shared" si="777"/>
        <v>0.54925910214589768</v>
      </c>
      <c r="FR236" s="25">
        <v>4811</v>
      </c>
      <c r="FS236" s="17">
        <f t="shared" si="778"/>
        <v>7.0374325292921605E-2</v>
      </c>
      <c r="FT236" s="25">
        <v>70986</v>
      </c>
      <c r="FU236" s="25">
        <v>26268</v>
      </c>
      <c r="FV236" s="25">
        <v>39187</v>
      </c>
      <c r="FW236" s="17">
        <f t="shared" si="779"/>
        <v>7.7916772321302785E-2</v>
      </c>
      <c r="FX236" s="17">
        <f t="shared" si="780"/>
        <v>0.55203843011298004</v>
      </c>
      <c r="FY236" s="25">
        <v>5531</v>
      </c>
      <c r="FZ236" s="25">
        <v>164343</v>
      </c>
      <c r="GA236" s="25">
        <v>19576</v>
      </c>
      <c r="GB236" s="25">
        <v>80985</v>
      </c>
      <c r="GC236" s="25">
        <v>25281</v>
      </c>
      <c r="GD236" s="25">
        <v>10581</v>
      </c>
      <c r="GE236" s="18">
        <v>307</v>
      </c>
      <c r="GF236" s="25">
        <v>6471</v>
      </c>
      <c r="GG236" s="18">
        <v>172</v>
      </c>
      <c r="GH236" s="18">
        <v>52</v>
      </c>
      <c r="GI236" s="25">
        <v>20918</v>
      </c>
      <c r="GJ236" s="10">
        <f t="shared" si="781"/>
        <v>19576</v>
      </c>
      <c r="GK236" s="10">
        <f t="shared" si="870"/>
        <v>144767</v>
      </c>
      <c r="GL236" s="10">
        <f t="shared" si="871"/>
        <v>63782</v>
      </c>
      <c r="GM236" s="10">
        <f t="shared" si="782"/>
        <v>100561</v>
      </c>
      <c r="GN236" s="10">
        <f t="shared" si="872"/>
        <v>38501</v>
      </c>
      <c r="GO236" s="17">
        <f t="shared" si="783"/>
        <v>0.11911672538532216</v>
      </c>
      <c r="GP236" s="17">
        <f t="shared" si="873"/>
        <v>0.88088327461467786</v>
      </c>
      <c r="GQ236" s="17">
        <f t="shared" si="874"/>
        <v>0.38810293106490695</v>
      </c>
      <c r="GR236" s="17">
        <f t="shared" si="875"/>
        <v>0.23427222333777525</v>
      </c>
      <c r="GS236" s="17">
        <f t="shared" si="784"/>
        <v>0.63449310283979243</v>
      </c>
      <c r="GT236" s="25">
        <v>79712</v>
      </c>
      <c r="GU236" s="25">
        <v>7067</v>
      </c>
      <c r="GV236" s="25">
        <v>36577</v>
      </c>
      <c r="GW236" s="25">
        <v>15937</v>
      </c>
      <c r="GX236" s="25">
        <v>6299</v>
      </c>
      <c r="GY236" s="18">
        <v>204</v>
      </c>
      <c r="GZ236" s="25">
        <v>2737</v>
      </c>
      <c r="HA236" s="18">
        <v>74</v>
      </c>
      <c r="HB236" s="18">
        <v>35</v>
      </c>
      <c r="HC236" s="25">
        <v>10782</v>
      </c>
      <c r="HD236" s="23">
        <f t="shared" si="785"/>
        <v>8.8656663990365314E-2</v>
      </c>
      <c r="HE236" s="23">
        <f t="shared" si="786"/>
        <v>0.91134333600963469</v>
      </c>
      <c r="HF236" s="23">
        <f t="shared" si="787"/>
        <v>0.4524789241268567</v>
      </c>
      <c r="HG236" s="23">
        <f t="shared" si="788"/>
        <v>0.25254666800481734</v>
      </c>
      <c r="HH236" s="25">
        <v>84631</v>
      </c>
      <c r="HI236" s="25">
        <v>12509</v>
      </c>
      <c r="HJ236" s="25">
        <v>44408</v>
      </c>
      <c r="HK236" s="25">
        <v>9344</v>
      </c>
      <c r="HL236" s="25">
        <v>4282</v>
      </c>
      <c r="HM236" s="18">
        <v>103</v>
      </c>
      <c r="HN236" s="25">
        <v>3734</v>
      </c>
      <c r="HO236" s="18">
        <v>98</v>
      </c>
      <c r="HP236" s="18">
        <v>17</v>
      </c>
      <c r="HQ236" s="25">
        <v>10136</v>
      </c>
      <c r="HR236" s="23">
        <f t="shared" si="789"/>
        <v>0.14780635937186137</v>
      </c>
      <c r="HS236" s="23">
        <f t="shared" si="790"/>
        <v>0.85219364062813863</v>
      </c>
      <c r="HT236" s="80">
        <f t="shared" si="791"/>
        <v>0.32746865805674041</v>
      </c>
      <c r="HU236" s="27">
        <v>247168</v>
      </c>
      <c r="HV236" s="25">
        <v>3298</v>
      </c>
      <c r="HW236" s="25">
        <v>47276</v>
      </c>
      <c r="HX236" s="25">
        <v>10073</v>
      </c>
      <c r="HY236" s="25">
        <v>51739</v>
      </c>
      <c r="HZ236" s="25">
        <v>19948</v>
      </c>
      <c r="IA236" s="25">
        <v>3841</v>
      </c>
      <c r="IB236" s="18">
        <v>538</v>
      </c>
      <c r="IC236" s="25">
        <v>32278</v>
      </c>
      <c r="ID236" s="25">
        <v>45476</v>
      </c>
      <c r="IE236" s="25">
        <v>11711</v>
      </c>
      <c r="IF236" s="25">
        <v>3087</v>
      </c>
      <c r="IG236" s="25">
        <v>17903</v>
      </c>
      <c r="IH236" s="17">
        <f t="shared" si="792"/>
        <v>0.26469445882962195</v>
      </c>
      <c r="II236" s="17">
        <f t="shared" si="793"/>
        <v>8.0706240290005185E-2</v>
      </c>
      <c r="IJ236" s="30">
        <f t="shared" si="794"/>
        <v>12.390615600561459</v>
      </c>
      <c r="IK236" s="17">
        <f t="shared" si="866"/>
        <v>0.16937821994084454</v>
      </c>
      <c r="IL236" s="25">
        <v>120893</v>
      </c>
      <c r="IM236" s="25">
        <v>1422</v>
      </c>
      <c r="IN236" s="25">
        <v>31405</v>
      </c>
      <c r="IO236" s="25">
        <v>7488</v>
      </c>
      <c r="IP236" s="25">
        <v>34870</v>
      </c>
      <c r="IQ236" s="25">
        <v>8466</v>
      </c>
      <c r="IR236" s="25">
        <v>2262</v>
      </c>
      <c r="IS236" s="18">
        <v>320</v>
      </c>
      <c r="IT236" s="25">
        <v>16214</v>
      </c>
      <c r="IU236" s="25">
        <v>880</v>
      </c>
      <c r="IV236" s="25">
        <v>4673</v>
      </c>
      <c r="IW236" s="25">
        <v>1583</v>
      </c>
      <c r="IX236" s="25">
        <v>11310</v>
      </c>
      <c r="IY236" s="17">
        <f t="shared" si="795"/>
        <v>0.71065322227093375</v>
      </c>
      <c r="IZ236" s="25">
        <v>126275</v>
      </c>
      <c r="JA236" s="25">
        <v>1876</v>
      </c>
      <c r="JB236" s="25">
        <v>15871</v>
      </c>
      <c r="JC236" s="25">
        <v>2585</v>
      </c>
      <c r="JD236" s="25">
        <v>16869</v>
      </c>
      <c r="JE236" s="25">
        <v>11482</v>
      </c>
      <c r="JF236" s="25">
        <v>1579</v>
      </c>
      <c r="JG236" s="18">
        <v>218</v>
      </c>
      <c r="JH236" s="25">
        <v>16064</v>
      </c>
      <c r="JI236" s="25">
        <v>44596</v>
      </c>
      <c r="JJ236" s="25">
        <v>7038</v>
      </c>
      <c r="JK236" s="25">
        <v>1504</v>
      </c>
      <c r="JL236" s="25">
        <v>6593</v>
      </c>
      <c r="JM236" s="80">
        <f t="shared" si="796"/>
        <v>0.39803603246881808</v>
      </c>
      <c r="JN236" s="27">
        <v>247168</v>
      </c>
      <c r="JO236" s="25">
        <v>167430</v>
      </c>
      <c r="JP236" s="18">
        <v>88</v>
      </c>
      <c r="JQ236" s="18">
        <v>246</v>
      </c>
      <c r="JR236" s="18">
        <v>406</v>
      </c>
      <c r="JS236" s="18">
        <v>1056</v>
      </c>
      <c r="JT236" s="18">
        <v>328</v>
      </c>
      <c r="JU236" s="18">
        <v>11</v>
      </c>
      <c r="JV236" s="18">
        <v>54</v>
      </c>
      <c r="JW236" s="25">
        <v>77549</v>
      </c>
      <c r="JX236" s="17">
        <f t="shared" si="797"/>
        <v>0.313750161833247</v>
      </c>
      <c r="JY236" s="17">
        <f t="shared" si="798"/>
        <v>0.686249838166753</v>
      </c>
      <c r="JZ236" s="25">
        <v>27725</v>
      </c>
      <c r="KA236" s="25">
        <v>21052</v>
      </c>
      <c r="KB236" s="18">
        <v>33</v>
      </c>
      <c r="KC236" s="18">
        <v>67</v>
      </c>
      <c r="KD236" s="18">
        <v>54</v>
      </c>
      <c r="KE236" s="18">
        <v>365</v>
      </c>
      <c r="KF236" s="18">
        <v>54</v>
      </c>
      <c r="KG236" s="18">
        <v>8</v>
      </c>
      <c r="KH236" s="18">
        <v>13</v>
      </c>
      <c r="KI236" s="25">
        <v>6079</v>
      </c>
      <c r="KJ236" s="17">
        <f t="shared" si="799"/>
        <v>0.21926059513074841</v>
      </c>
      <c r="KK236" s="25">
        <v>219443</v>
      </c>
      <c r="KL236" s="25">
        <v>146378</v>
      </c>
      <c r="KM236" s="18">
        <v>55</v>
      </c>
      <c r="KN236" s="18">
        <v>179</v>
      </c>
      <c r="KO236" s="18">
        <v>352</v>
      </c>
      <c r="KP236" s="18">
        <v>691</v>
      </c>
      <c r="KQ236" s="18">
        <v>274</v>
      </c>
      <c r="KR236" s="18">
        <v>3</v>
      </c>
      <c r="KS236" s="18">
        <v>41</v>
      </c>
      <c r="KT236" s="25">
        <v>71470</v>
      </c>
      <c r="KU236" s="69">
        <f t="shared" si="877"/>
        <v>0.32568821971992729</v>
      </c>
      <c r="KV236" s="27">
        <v>311340</v>
      </c>
      <c r="KW236" s="25">
        <v>267305</v>
      </c>
      <c r="KX236" s="25">
        <v>44035</v>
      </c>
      <c r="KY236" s="59">
        <v>0.14143701419669813</v>
      </c>
      <c r="KZ236" s="25">
        <v>29487</v>
      </c>
      <c r="LA236" s="25">
        <v>9743</v>
      </c>
      <c r="LB236" s="25">
        <v>18697</v>
      </c>
      <c r="LC236" s="25">
        <v>18289</v>
      </c>
      <c r="LD236" s="25">
        <v>153127</v>
      </c>
      <c r="LE236" s="25">
        <v>132279</v>
      </c>
      <c r="LF236" s="25">
        <v>20848</v>
      </c>
      <c r="LG236" s="59">
        <v>0.13614842581647912</v>
      </c>
      <c r="LH236" s="25">
        <v>158213</v>
      </c>
      <c r="LI236" s="25">
        <v>135026</v>
      </c>
      <c r="LJ236" s="25">
        <v>23187</v>
      </c>
      <c r="LK236" s="35">
        <v>0.14655559277682617</v>
      </c>
      <c r="LL236" s="27">
        <v>74886</v>
      </c>
      <c r="LM236" s="18">
        <v>258</v>
      </c>
      <c r="LN236" s="25">
        <v>56664</v>
      </c>
      <c r="LO236" s="25">
        <v>4116</v>
      </c>
      <c r="LP236" s="25">
        <v>1495</v>
      </c>
      <c r="LQ236" s="18">
        <v>556</v>
      </c>
      <c r="LR236" s="25">
        <v>11797</v>
      </c>
      <c r="LS236" s="23">
        <f t="shared" si="800"/>
        <v>0.15753278316374222</v>
      </c>
      <c r="LT236" s="23">
        <f t="shared" si="801"/>
        <v>0.8424672168362578</v>
      </c>
      <c r="LU236" s="17">
        <f t="shared" si="802"/>
        <v>0.76011537537056328</v>
      </c>
      <c r="LV236" s="25">
        <v>74886</v>
      </c>
      <c r="LW236" s="18">
        <v>578</v>
      </c>
      <c r="LX236" s="25">
        <v>4291</v>
      </c>
      <c r="LY236" s="18">
        <v>337</v>
      </c>
      <c r="LZ236" s="25">
        <v>1037</v>
      </c>
      <c r="MA236" s="25">
        <v>24448</v>
      </c>
      <c r="MB236" s="25">
        <v>40098</v>
      </c>
      <c r="MC236" s="25">
        <v>1205</v>
      </c>
      <c r="MD236" s="25">
        <v>2312</v>
      </c>
      <c r="ME236" s="18">
        <v>451</v>
      </c>
      <c r="MF236" s="18">
        <v>129</v>
      </c>
      <c r="MG236" s="17">
        <f t="shared" si="803"/>
        <v>0.87801458216489059</v>
      </c>
      <c r="MH236" s="17">
        <f t="shared" si="804"/>
        <v>0.10039259674705553</v>
      </c>
      <c r="MI236" s="25">
        <v>74886</v>
      </c>
      <c r="MJ236" s="18">
        <v>778</v>
      </c>
      <c r="MK236" s="25">
        <v>4862</v>
      </c>
      <c r="ML236" s="18">
        <v>182</v>
      </c>
      <c r="MM236" s="25">
        <v>1481</v>
      </c>
      <c r="MN236" s="25">
        <v>4918</v>
      </c>
      <c r="MO236" s="25">
        <v>61797</v>
      </c>
      <c r="MP236" s="18">
        <v>75</v>
      </c>
      <c r="MQ236" s="18">
        <v>50</v>
      </c>
      <c r="MR236" s="18">
        <v>605</v>
      </c>
      <c r="MS236" s="18">
        <v>138</v>
      </c>
      <c r="MT236" s="17">
        <f t="shared" si="805"/>
        <v>7.9414042678204205E-2</v>
      </c>
      <c r="MU236" s="69">
        <f t="shared" si="806"/>
        <v>0.43025398605880938</v>
      </c>
      <c r="MV236" s="27">
        <v>74886</v>
      </c>
      <c r="MW236" s="25">
        <v>3761</v>
      </c>
      <c r="MX236" s="25">
        <v>20760</v>
      </c>
      <c r="MY236" s="25">
        <v>11981</v>
      </c>
      <c r="MZ236" s="25">
        <v>29677</v>
      </c>
      <c r="NA236" s="25">
        <v>5078</v>
      </c>
      <c r="NB236" s="18">
        <v>87</v>
      </c>
      <c r="NC236" s="25">
        <v>3026</v>
      </c>
      <c r="ND236" s="18">
        <v>516</v>
      </c>
      <c r="NE236" s="17">
        <f t="shared" si="807"/>
        <v>5.0223005635232222E-2</v>
      </c>
      <c r="NF236" s="10">
        <f t="shared" si="808"/>
        <v>15448.395641374891</v>
      </c>
      <c r="NG236" s="17">
        <f t="shared" si="809"/>
        <v>0.15844083006169377</v>
      </c>
      <c r="NH236" s="25">
        <v>74886</v>
      </c>
      <c r="NI236" s="18">
        <v>236</v>
      </c>
      <c r="NJ236" s="18">
        <v>72</v>
      </c>
      <c r="NK236" s="18">
        <v>162</v>
      </c>
      <c r="NL236" s="18">
        <v>99</v>
      </c>
      <c r="NM236" s="25">
        <v>67202</v>
      </c>
      <c r="NN236" s="25">
        <v>2357</v>
      </c>
      <c r="NO236" s="18">
        <v>56</v>
      </c>
      <c r="NP236" s="18">
        <v>69</v>
      </c>
      <c r="NQ236" s="28">
        <v>4633</v>
      </c>
      <c r="NR236" s="27">
        <v>74886</v>
      </c>
      <c r="NS236" s="37">
        <f t="shared" si="810"/>
        <v>0.98973105787463611</v>
      </c>
      <c r="NT236" s="37">
        <f t="shared" si="811"/>
        <v>0.26706568569926353</v>
      </c>
      <c r="NU236" s="37">
        <f t="shared" si="812"/>
        <v>1.0103754874050488</v>
      </c>
      <c r="NV236" s="17">
        <f t="shared" si="813"/>
        <v>0.20516808366694356</v>
      </c>
      <c r="NW236" s="10">
        <f t="shared" si="814"/>
        <v>42057</v>
      </c>
      <c r="NX236" s="17">
        <f t="shared" si="815"/>
        <v>0.56161365275218333</v>
      </c>
      <c r="NY236" s="19">
        <f t="shared" si="816"/>
        <v>0.75793400493791563</v>
      </c>
      <c r="NZ236" s="25">
        <v>32829</v>
      </c>
      <c r="OA236" s="25">
        <v>24207</v>
      </c>
      <c r="OB236" s="25">
        <v>4604</v>
      </c>
      <c r="OC236" s="25">
        <v>10923</v>
      </c>
      <c r="OD236" s="18">
        <v>662</v>
      </c>
      <c r="OE236" s="18">
        <v>892</v>
      </c>
      <c r="OF236" s="17">
        <f t="shared" si="817"/>
        <v>0.14586170979889432</v>
      </c>
      <c r="OG236" s="17">
        <f t="shared" si="818"/>
        <v>0.43838634724781667</v>
      </c>
      <c r="OH236" s="17">
        <f t="shared" si="819"/>
        <v>0.32325134203990064</v>
      </c>
      <c r="OI236" s="69">
        <f t="shared" si="820"/>
        <v>1.1911438720188018E-2</v>
      </c>
      <c r="OJ236" s="27">
        <v>74886</v>
      </c>
      <c r="OK236" s="18">
        <v>124</v>
      </c>
      <c r="OL236" s="25">
        <v>5039</v>
      </c>
      <c r="OM236" s="25">
        <v>16053</v>
      </c>
      <c r="ON236" s="18">
        <v>761</v>
      </c>
      <c r="OO236" s="25">
        <v>17279</v>
      </c>
      <c r="OP236" s="25">
        <v>11112</v>
      </c>
      <c r="OQ236" s="25">
        <v>8852</v>
      </c>
      <c r="OR236" s="69">
        <f t="shared" si="821"/>
        <v>0.22749245519856848</v>
      </c>
      <c r="OS236" s="22">
        <v>351355</v>
      </c>
      <c r="OT236" s="22">
        <v>351355</v>
      </c>
      <c r="OU236" s="38">
        <f t="shared" si="878"/>
        <v>0.91567850720596289</v>
      </c>
      <c r="OV236" s="39">
        <v>0.78979567673720308</v>
      </c>
      <c r="OW236" s="22">
        <v>27749866</v>
      </c>
      <c r="OX236" s="36">
        <f t="shared" si="879"/>
        <v>1135469016.9879999</v>
      </c>
      <c r="OY236" s="36">
        <f t="shared" si="880"/>
        <v>23805840.654264383</v>
      </c>
      <c r="OZ236" s="22"/>
      <c r="PA236" s="22"/>
      <c r="PB236" s="38">
        <f t="shared" si="881"/>
        <v>0</v>
      </c>
      <c r="PC236" s="39">
        <v>0</v>
      </c>
      <c r="PD236" s="22"/>
      <c r="PE236" s="40">
        <f t="shared" si="822"/>
        <v>0</v>
      </c>
      <c r="PF236" s="36">
        <f t="shared" si="823"/>
        <v>0</v>
      </c>
      <c r="PG236" s="22">
        <v>18</v>
      </c>
      <c r="PH236" s="22">
        <v>18</v>
      </c>
      <c r="PI236" s="38">
        <f t="shared" si="882"/>
        <v>4.6910427145500505E-5</v>
      </c>
      <c r="PJ236" s="39">
        <v>0.11</v>
      </c>
      <c r="PK236" s="22">
        <v>198</v>
      </c>
      <c r="PL236" s="41">
        <f t="shared" si="824"/>
        <v>8101.7640000000001</v>
      </c>
      <c r="PM236" s="36">
        <f t="shared" si="825"/>
        <v>1471.4392667084844</v>
      </c>
      <c r="PN236" s="22">
        <v>350</v>
      </c>
      <c r="PO236" s="22">
        <v>350</v>
      </c>
      <c r="PP236" s="38">
        <f t="shared" si="883"/>
        <v>9.1214719449584324E-4</v>
      </c>
      <c r="PQ236" s="39">
        <v>0.6</v>
      </c>
      <c r="PR236" s="22">
        <v>21000</v>
      </c>
      <c r="PS236" s="41">
        <f t="shared" si="826"/>
        <v>859278</v>
      </c>
      <c r="PT236" s="36">
        <f t="shared" si="827"/>
        <v>45891.422674571535</v>
      </c>
      <c r="PU236" s="22">
        <v>480</v>
      </c>
      <c r="PV236" s="22">
        <v>480</v>
      </c>
      <c r="PW236" s="38">
        <f t="shared" si="884"/>
        <v>1.2509447238800136E-3</v>
      </c>
      <c r="PX236" s="39">
        <v>0.22</v>
      </c>
      <c r="PY236" s="22">
        <v>10560</v>
      </c>
      <c r="PZ236" s="36">
        <f t="shared" si="828"/>
        <v>73232.026871168127</v>
      </c>
      <c r="QA236" s="22"/>
      <c r="QB236" s="22"/>
      <c r="QC236" s="39">
        <v>0</v>
      </c>
      <c r="QD236" s="22"/>
      <c r="QE236" s="22">
        <f t="shared" si="829"/>
        <v>0</v>
      </c>
      <c r="QF236" s="22"/>
      <c r="QG236" s="22"/>
      <c r="QH236" s="22"/>
      <c r="QI236" s="38">
        <f t="shared" si="885"/>
        <v>0</v>
      </c>
      <c r="QJ236" s="39">
        <v>0</v>
      </c>
      <c r="QK236" s="22"/>
      <c r="QL236" s="42">
        <f t="shared" si="830"/>
        <v>0</v>
      </c>
      <c r="QM236" s="22">
        <f t="shared" si="886"/>
        <v>31507</v>
      </c>
      <c r="QN236" s="22">
        <v>7803</v>
      </c>
      <c r="QO236" s="22">
        <v>7803</v>
      </c>
      <c r="QP236" s="38">
        <f t="shared" si="887"/>
        <v>2.0335670167574472E-2</v>
      </c>
      <c r="QQ236" s="39">
        <v>0.18799948737665001</v>
      </c>
      <c r="QR236" s="22">
        <v>146696</v>
      </c>
      <c r="QS236" s="36">
        <f t="shared" si="831"/>
        <v>1834662.5928249124</v>
      </c>
      <c r="QT236" s="22"/>
      <c r="QU236" s="22"/>
      <c r="QV236" s="38">
        <f t="shared" si="888"/>
        <v>0</v>
      </c>
      <c r="QW236" s="39">
        <v>0</v>
      </c>
      <c r="QX236" s="22"/>
      <c r="QY236" s="36">
        <f t="shared" si="832"/>
        <v>0</v>
      </c>
      <c r="QZ236" s="22">
        <v>23704</v>
      </c>
      <c r="RA236" s="22">
        <v>23704</v>
      </c>
      <c r="RB236" s="38">
        <f t="shared" si="889"/>
        <v>6.1775820280941335E-2</v>
      </c>
      <c r="RC236" s="39">
        <v>0.17799991562605466</v>
      </c>
      <c r="RD236" s="22">
        <v>421931</v>
      </c>
      <c r="RE236" s="36">
        <f t="shared" si="833"/>
        <v>2561246.4337022719</v>
      </c>
      <c r="RF236" s="10">
        <f t="shared" si="890"/>
        <v>383710</v>
      </c>
      <c r="RG236" s="10">
        <f t="shared" si="891"/>
        <v>383710</v>
      </c>
      <c r="RH236" s="17">
        <f t="shared" si="892"/>
        <v>0.49350943328278757</v>
      </c>
      <c r="RI236" s="17">
        <f t="shared" si="893"/>
        <v>1.1275087812338533E-2</v>
      </c>
      <c r="RJ236" s="17">
        <f t="shared" si="894"/>
        <v>0.84053213164467966</v>
      </c>
      <c r="RK236" s="17">
        <f t="shared" si="895"/>
        <v>0</v>
      </c>
      <c r="RL236" s="17">
        <f t="shared" si="896"/>
        <v>1.6203256959108861E-3</v>
      </c>
      <c r="RM236" s="17">
        <f t="shared" si="897"/>
        <v>2.5856625919932451E-3</v>
      </c>
      <c r="RN236" s="17">
        <f t="shared" si="898"/>
        <v>6.4777920779690717E-2</v>
      </c>
      <c r="RO236" s="17">
        <f t="shared" si="899"/>
        <v>0</v>
      </c>
      <c r="RP236" s="17">
        <f t="shared" si="900"/>
        <v>9.043200598763429E-2</v>
      </c>
      <c r="RQ236" s="17">
        <f t="shared" si="901"/>
        <v>0</v>
      </c>
      <c r="RR236" s="36">
        <f t="shared" si="902"/>
        <v>28322344.569604017</v>
      </c>
      <c r="RS236" s="36">
        <f t="shared" si="903"/>
        <v>90.969180219708406</v>
      </c>
      <c r="RT236" s="10">
        <f t="shared" si="904"/>
        <v>0</v>
      </c>
      <c r="RU236" s="17">
        <f t="shared" si="905"/>
        <v>0</v>
      </c>
      <c r="RV236" s="37">
        <f t="shared" si="906"/>
        <v>0.81139402152667384</v>
      </c>
      <c r="RW236" s="36">
        <f t="shared" si="907"/>
        <v>1.2324468426800284</v>
      </c>
      <c r="RX236" s="85">
        <v>-2.3303050000000001</v>
      </c>
      <c r="RY236" s="93">
        <v>67</v>
      </c>
      <c r="RZ236" s="43" t="b">
        <v>1</v>
      </c>
      <c r="SA236" s="18" t="b">
        <v>0</v>
      </c>
      <c r="SB236" s="18" t="b">
        <v>0</v>
      </c>
      <c r="SC236" s="18" t="b">
        <v>0</v>
      </c>
      <c r="SD236" s="18" t="b">
        <v>0</v>
      </c>
      <c r="SE236" s="32" t="b">
        <v>0</v>
      </c>
      <c r="SF236" s="43" t="b">
        <v>0</v>
      </c>
      <c r="SG236" s="18" t="b">
        <v>0</v>
      </c>
      <c r="SH236" s="18"/>
      <c r="SI236" s="18"/>
      <c r="SJ236" s="18"/>
      <c r="SK236" s="18"/>
      <c r="SL236" s="18"/>
      <c r="SM236" s="18"/>
      <c r="SN236" s="18"/>
      <c r="SO236" s="18"/>
      <c r="SP236" s="18"/>
      <c r="SQ236" s="17">
        <f t="shared" si="834"/>
        <v>0</v>
      </c>
      <c r="SR236" s="17">
        <f t="shared" si="835"/>
        <v>0</v>
      </c>
      <c r="SS236" s="17">
        <f t="shared" si="836"/>
        <v>0</v>
      </c>
      <c r="ST236" s="17">
        <f t="shared" si="837"/>
        <v>0</v>
      </c>
      <c r="SU236" s="17">
        <f t="shared" si="838"/>
        <v>0</v>
      </c>
      <c r="SV236" s="17">
        <f t="shared" si="908"/>
        <v>0</v>
      </c>
      <c r="SW236" s="17">
        <f t="shared" si="839"/>
        <v>0</v>
      </c>
      <c r="SX236" s="17">
        <f t="shared" si="840"/>
        <v>0</v>
      </c>
      <c r="SY236" s="17">
        <f t="shared" si="841"/>
        <v>0</v>
      </c>
      <c r="SZ236" s="17">
        <f t="shared" si="842"/>
        <v>0</v>
      </c>
      <c r="TA236" s="17">
        <f t="shared" si="843"/>
        <v>0</v>
      </c>
      <c r="TB236" s="24">
        <f t="shared" si="844"/>
        <v>620</v>
      </c>
      <c r="TC236" s="69">
        <f t="shared" si="845"/>
        <v>1</v>
      </c>
      <c r="TD236" s="17">
        <f t="shared" si="867"/>
        <v>2.6014568158168575E-6</v>
      </c>
      <c r="TE236" s="95">
        <v>647</v>
      </c>
      <c r="TF236" s="71"/>
      <c r="TG236" s="71">
        <v>174</v>
      </c>
      <c r="TH236" s="71">
        <v>53</v>
      </c>
      <c r="TI236" s="71">
        <v>42</v>
      </c>
      <c r="TJ236" s="71"/>
      <c r="TK236" s="71">
        <v>379</v>
      </c>
      <c r="TL236" s="71"/>
      <c r="TM236" s="71">
        <v>517</v>
      </c>
      <c r="TN236" s="71"/>
      <c r="TO236" s="71">
        <v>17</v>
      </c>
      <c r="TP236" s="71"/>
      <c r="TQ236" s="71">
        <v>72</v>
      </c>
      <c r="TR236" s="72">
        <v>242</v>
      </c>
      <c r="TS236" s="72"/>
      <c r="TT236" s="72"/>
      <c r="TU236" s="72">
        <v>58</v>
      </c>
      <c r="TV236" s="72">
        <v>56</v>
      </c>
      <c r="TW236" s="72">
        <v>43</v>
      </c>
      <c r="TX236" s="72">
        <v>21</v>
      </c>
      <c r="TY236" s="72">
        <v>10</v>
      </c>
      <c r="TZ236" s="72">
        <v>1033</v>
      </c>
      <c r="UA236" s="72"/>
      <c r="UB236" s="72">
        <v>419</v>
      </c>
      <c r="UC236" s="72"/>
      <c r="UD236" s="72"/>
      <c r="UE236" s="72"/>
      <c r="UF236" s="72"/>
      <c r="UG236" s="72">
        <v>26</v>
      </c>
      <c r="UH236" s="72"/>
      <c r="UI236" s="72">
        <v>65</v>
      </c>
      <c r="UJ236" s="73">
        <v>600</v>
      </c>
      <c r="UK236" s="73"/>
      <c r="UL236" s="73"/>
      <c r="UM236" s="73">
        <v>2</v>
      </c>
      <c r="UN236" s="73">
        <v>48</v>
      </c>
      <c r="UO236" s="73"/>
      <c r="UP236" s="73">
        <v>25</v>
      </c>
      <c r="UQ236" s="73">
        <v>1</v>
      </c>
      <c r="UR236" s="73">
        <v>700</v>
      </c>
      <c r="US236" s="73">
        <v>468</v>
      </c>
      <c r="UT236" s="73"/>
      <c r="UU236" s="73"/>
      <c r="UV236" s="73"/>
      <c r="UW236" s="73"/>
      <c r="UX236" s="73">
        <v>43</v>
      </c>
      <c r="UY236" s="73">
        <v>39</v>
      </c>
      <c r="UZ236" s="73"/>
      <c r="VA236" s="73">
        <v>10</v>
      </c>
      <c r="VB236" s="73">
        <v>651</v>
      </c>
      <c r="VC236" s="73"/>
      <c r="VD236" s="73"/>
      <c r="VE236" s="73">
        <v>36</v>
      </c>
      <c r="VF236" s="73">
        <v>43</v>
      </c>
      <c r="VG236" s="73">
        <v>30</v>
      </c>
      <c r="VH236" s="73">
        <v>28</v>
      </c>
      <c r="VI236" s="73">
        <v>10</v>
      </c>
      <c r="VJ236" s="73">
        <v>710</v>
      </c>
      <c r="VK236" s="73">
        <v>540</v>
      </c>
      <c r="VL236" s="73"/>
      <c r="VM236" s="73"/>
      <c r="VN236" s="73"/>
      <c r="VO236" s="73"/>
      <c r="VP236" s="73">
        <v>47</v>
      </c>
      <c r="VQ236" s="73"/>
      <c r="VR236" s="73">
        <v>10</v>
      </c>
      <c r="VS236" s="73">
        <v>618</v>
      </c>
      <c r="VT236" s="73"/>
      <c r="VU236" s="73"/>
      <c r="VV236" s="73">
        <v>10</v>
      </c>
      <c r="VW236" s="73">
        <v>13</v>
      </c>
      <c r="VX236" s="73"/>
      <c r="VY236" s="73">
        <v>28</v>
      </c>
      <c r="VZ236" s="73">
        <v>6</v>
      </c>
      <c r="WA236" s="73">
        <v>689</v>
      </c>
      <c r="WB236" s="73"/>
      <c r="WC236" s="73">
        <v>468</v>
      </c>
      <c r="WD236" s="73">
        <v>1</v>
      </c>
      <c r="WE236" s="73"/>
      <c r="WF236" s="73">
        <v>1</v>
      </c>
      <c r="WG236" s="73"/>
      <c r="WH236" s="73"/>
      <c r="WI236" s="73"/>
      <c r="WJ236" s="73">
        <v>60</v>
      </c>
      <c r="WK236" s="73"/>
      <c r="WL236" s="73"/>
      <c r="WM236" s="73"/>
      <c r="WN236" s="73">
        <v>11</v>
      </c>
      <c r="WO236" s="22">
        <f t="shared" si="846"/>
        <v>2758</v>
      </c>
      <c r="WP236" s="22">
        <f t="shared" si="847"/>
        <v>0</v>
      </c>
      <c r="WQ236" s="22">
        <f t="shared" si="848"/>
        <v>0</v>
      </c>
      <c r="WR236" s="22">
        <f t="shared" si="849"/>
        <v>280</v>
      </c>
      <c r="WS236" s="22">
        <f t="shared" si="850"/>
        <v>213</v>
      </c>
      <c r="WT236" s="22">
        <f t="shared" si="851"/>
        <v>115</v>
      </c>
      <c r="WU236" s="22">
        <f t="shared" si="852"/>
        <v>102</v>
      </c>
      <c r="WV236" s="22">
        <f t="shared" si="853"/>
        <v>21</v>
      </c>
      <c r="WW236" s="22">
        <f t="shared" si="854"/>
        <v>3511</v>
      </c>
      <c r="WX236" s="22">
        <f t="shared" si="855"/>
        <v>0</v>
      </c>
      <c r="WY236" s="22">
        <f t="shared" si="856"/>
        <v>2412</v>
      </c>
      <c r="WZ236" s="22">
        <f t="shared" si="857"/>
        <v>0</v>
      </c>
      <c r="XA236" s="22">
        <f t="shared" si="858"/>
        <v>0</v>
      </c>
      <c r="XB236" s="22">
        <f t="shared" si="859"/>
        <v>1</v>
      </c>
      <c r="XC236" s="22">
        <f t="shared" si="860"/>
        <v>0</v>
      </c>
      <c r="XD236" s="22">
        <f t="shared" si="861"/>
        <v>43</v>
      </c>
      <c r="XE236" s="22">
        <f t="shared" si="862"/>
        <v>189</v>
      </c>
      <c r="XF236" s="22">
        <f t="shared" si="863"/>
        <v>0</v>
      </c>
      <c r="XG236" s="93">
        <f t="shared" si="864"/>
        <v>168</v>
      </c>
    </row>
    <row r="237" spans="1:631" ht="17.100000000000001" customHeight="1" x14ac:dyDescent="0.2">
      <c r="A237" s="101"/>
      <c r="B237" s="27" t="s">
        <v>682</v>
      </c>
      <c r="C237" s="535" t="s">
        <v>683</v>
      </c>
      <c r="D237" s="25" t="s">
        <v>708</v>
      </c>
      <c r="E237" s="535" t="s">
        <v>709</v>
      </c>
      <c r="F237" s="25" t="s">
        <v>716</v>
      </c>
      <c r="G237" s="535" t="s">
        <v>709</v>
      </c>
      <c r="H237" s="25">
        <v>76</v>
      </c>
      <c r="I237" s="28">
        <v>12</v>
      </c>
      <c r="J237" s="17">
        <f t="shared" si="730"/>
        <v>0.49491671773160267</v>
      </c>
      <c r="K237" s="17">
        <f t="shared" si="731"/>
        <v>0.29828421814940675</v>
      </c>
      <c r="L237" s="17">
        <f t="shared" si="732"/>
        <v>1</v>
      </c>
      <c r="M237" s="17">
        <f t="shared" si="733"/>
        <v>0.14633849500937229</v>
      </c>
      <c r="N237" s="17">
        <f t="shared" si="734"/>
        <v>0.30465889279660252</v>
      </c>
      <c r="O237" s="17">
        <f t="shared" si="735"/>
        <v>0.1247423541863963</v>
      </c>
      <c r="P237" s="17">
        <f t="shared" si="736"/>
        <v>0.66922137549858451</v>
      </c>
      <c r="Q237" s="17">
        <f t="shared" si="737"/>
        <v>0.51407783299152077</v>
      </c>
      <c r="R237" s="69">
        <f t="shared" si="738"/>
        <v>0.9327378766024923</v>
      </c>
      <c r="S237" s="422">
        <f t="shared" si="739"/>
        <v>0.49833086255177533</v>
      </c>
      <c r="T237" s="17">
        <f t="shared" si="865"/>
        <v>0.50166913744822472</v>
      </c>
      <c r="U237" s="10">
        <f t="shared" si="740"/>
        <v>157570.76438852525</v>
      </c>
      <c r="V237" s="32">
        <v>4</v>
      </c>
      <c r="W237" s="550">
        <f t="shared" si="741"/>
        <v>0</v>
      </c>
      <c r="X237" s="550">
        <f t="shared" si="742"/>
        <v>0.38721975144066423</v>
      </c>
      <c r="Y237" s="550">
        <f t="shared" si="743"/>
        <v>0.61278024855933577</v>
      </c>
      <c r="Z237" s="551">
        <f t="shared" si="744"/>
        <v>192469.98661074744</v>
      </c>
      <c r="AA237" s="426">
        <f t="shared" si="745"/>
        <v>0.13725552622949255</v>
      </c>
      <c r="AB237" s="59">
        <f t="shared" si="746"/>
        <v>0.94880303726040627</v>
      </c>
      <c r="AC237" s="59">
        <f t="shared" si="747"/>
        <v>0.12278532174290729</v>
      </c>
      <c r="AD237" s="59">
        <f t="shared" si="748"/>
        <v>0.30465889279660252</v>
      </c>
      <c r="AE237" s="59">
        <f t="shared" si="749"/>
        <v>0.48592216700847929</v>
      </c>
      <c r="AF237" s="59">
        <f t="shared" si="750"/>
        <v>0.46656175143446049</v>
      </c>
      <c r="AG237" s="59">
        <f t="shared" si="751"/>
        <v>0.21146454236532783</v>
      </c>
      <c r="AH237" s="59">
        <f t="shared" si="752"/>
        <v>0.1247423541863963</v>
      </c>
      <c r="AI237" s="59">
        <f t="shared" si="753"/>
        <v>0.68847139435128957</v>
      </c>
      <c r="AJ237" s="59">
        <f t="shared" si="754"/>
        <v>0.30136204111191578</v>
      </c>
      <c r="AK237" s="59">
        <f t="shared" si="755"/>
        <v>0.33077862450141549</v>
      </c>
      <c r="AL237" s="35">
        <f t="shared" si="756"/>
        <v>1</v>
      </c>
      <c r="AM237" s="27">
        <v>314093</v>
      </c>
      <c r="AN237" s="25">
        <v>152940</v>
      </c>
      <c r="AO237" s="25">
        <v>161153</v>
      </c>
      <c r="AP237" s="17">
        <f t="shared" si="757"/>
        <v>6.1005216285597635E-3</v>
      </c>
      <c r="AQ237" s="63">
        <v>94.903600925828243</v>
      </c>
      <c r="AR237" s="58">
        <v>1407.46562655</v>
      </c>
      <c r="AS237" s="24">
        <f t="shared" si="758"/>
        <v>223.16211072941744</v>
      </c>
      <c r="AT237" s="17">
        <f t="shared" si="876"/>
        <v>0.19272504445814292</v>
      </c>
      <c r="AU237" s="25">
        <v>306701</v>
      </c>
      <c r="AV237" s="25">
        <v>147549</v>
      </c>
      <c r="AW237" s="25">
        <v>159152</v>
      </c>
      <c r="AX237" s="25">
        <v>7392</v>
      </c>
      <c r="AY237" s="25">
        <v>5391</v>
      </c>
      <c r="AZ237" s="25">
        <v>2001</v>
      </c>
      <c r="BA237" s="25">
        <v>43111</v>
      </c>
      <c r="BB237" s="25">
        <v>20277</v>
      </c>
      <c r="BC237" s="25">
        <v>22834</v>
      </c>
      <c r="BD237" s="63">
        <v>88.801786809144261</v>
      </c>
      <c r="BE237" s="25">
        <v>270982</v>
      </c>
      <c r="BF237" s="25">
        <v>132663</v>
      </c>
      <c r="BG237" s="25">
        <v>138319</v>
      </c>
      <c r="BH237" s="63">
        <v>95.910901611492278</v>
      </c>
      <c r="BI237" s="17">
        <v>0.13725552622949255</v>
      </c>
      <c r="BJ237" s="25">
        <v>96906</v>
      </c>
      <c r="BK237" s="25">
        <v>199427</v>
      </c>
      <c r="BL237" s="25">
        <v>17760</v>
      </c>
      <c r="BM237" s="17">
        <v>0.57497730999313035</v>
      </c>
      <c r="BN237" s="10">
        <f t="shared" si="759"/>
        <v>133496.65177232772</v>
      </c>
      <c r="BO237" s="29">
        <v>0.48592216700847929</v>
      </c>
      <c r="BP237" s="30">
        <f t="shared" si="760"/>
        <v>0.51407783299152077</v>
      </c>
      <c r="BQ237" s="31">
        <v>8.9055142984651035</v>
      </c>
      <c r="BR237" s="25">
        <v>217187</v>
      </c>
      <c r="BS237" s="25">
        <v>62875</v>
      </c>
      <c r="BT237" s="25">
        <v>134832</v>
      </c>
      <c r="BU237" s="25">
        <v>13954</v>
      </c>
      <c r="BV237" s="25">
        <v>3582</v>
      </c>
      <c r="BW237" s="18">
        <v>1944</v>
      </c>
      <c r="BX237" s="25">
        <v>71804</v>
      </c>
      <c r="BY237" s="25">
        <v>57959</v>
      </c>
      <c r="BZ237" s="25">
        <v>13845</v>
      </c>
      <c r="CA237" s="59">
        <v>0.19281655618071414</v>
      </c>
      <c r="CB237" s="25">
        <v>306701</v>
      </c>
      <c r="CC237" s="25">
        <v>7392</v>
      </c>
      <c r="CD237" s="17">
        <f t="shared" si="761"/>
        <v>2.4101649489241966E-2</v>
      </c>
      <c r="CE237" s="25">
        <v>3224</v>
      </c>
      <c r="CF237" s="25">
        <v>9505</v>
      </c>
      <c r="CG237" s="25">
        <v>15095</v>
      </c>
      <c r="CH237" s="25">
        <v>15648</v>
      </c>
      <c r="CI237" s="25">
        <v>11708</v>
      </c>
      <c r="CJ237" s="25">
        <v>7669</v>
      </c>
      <c r="CK237" s="25">
        <v>4362</v>
      </c>
      <c r="CL237" s="25">
        <v>2616</v>
      </c>
      <c r="CM237" s="25">
        <v>1977</v>
      </c>
      <c r="CN237" s="26">
        <v>4.2713637123280037</v>
      </c>
      <c r="CO237" s="27">
        <v>71804</v>
      </c>
      <c r="CP237" s="34">
        <f t="shared" si="762"/>
        <v>4.3743106233636011</v>
      </c>
      <c r="CQ237" s="25">
        <v>430</v>
      </c>
      <c r="CR237" s="25">
        <v>1540</v>
      </c>
      <c r="CS237" s="25">
        <v>2150</v>
      </c>
      <c r="CT237" s="25">
        <v>28411</v>
      </c>
      <c r="CU237" s="25">
        <v>37579</v>
      </c>
      <c r="CV237" s="18">
        <v>743</v>
      </c>
      <c r="CW237" s="18">
        <v>674</v>
      </c>
      <c r="CX237" s="18">
        <v>277</v>
      </c>
      <c r="CY237" s="25">
        <v>71804</v>
      </c>
      <c r="CZ237" s="25">
        <v>68376</v>
      </c>
      <c r="DA237" s="25">
        <v>1277</v>
      </c>
      <c r="DB237" s="18">
        <v>647</v>
      </c>
      <c r="DC237" s="18">
        <v>774</v>
      </c>
      <c r="DD237" s="18">
        <v>432</v>
      </c>
      <c r="DE237" s="18">
        <v>298</v>
      </c>
      <c r="DF237" s="25">
        <v>71804</v>
      </c>
      <c r="DG237" s="25">
        <v>33372</v>
      </c>
      <c r="DH237" s="18">
        <v>55</v>
      </c>
      <c r="DI237" s="18">
        <v>74</v>
      </c>
      <c r="DJ237" s="25">
        <v>37910</v>
      </c>
      <c r="DK237" s="18">
        <v>173</v>
      </c>
      <c r="DL237" s="18">
        <v>220</v>
      </c>
      <c r="DM237" s="25">
        <f t="shared" si="763"/>
        <v>142778.87481198818</v>
      </c>
      <c r="DN237" s="17">
        <f t="shared" si="764"/>
        <v>0.52796501587655287</v>
      </c>
      <c r="DO237" s="17">
        <f t="shared" si="765"/>
        <v>2.4093365272129688E-3</v>
      </c>
      <c r="DP237" s="23">
        <f t="shared" si="766"/>
        <v>0.46656175143446049</v>
      </c>
      <c r="DQ237" s="23">
        <f t="shared" si="767"/>
        <v>0.53343824856553956</v>
      </c>
      <c r="DR237" s="25">
        <v>71804</v>
      </c>
      <c r="DS237" s="25">
        <v>44562</v>
      </c>
      <c r="DT237" s="25">
        <v>7290</v>
      </c>
      <c r="DU237" s="18">
        <v>14</v>
      </c>
      <c r="DV237" s="25">
        <v>15405</v>
      </c>
      <c r="DW237" s="18">
        <v>230</v>
      </c>
      <c r="DX237" s="25">
        <v>3305</v>
      </c>
      <c r="DY237" s="18">
        <v>998</v>
      </c>
      <c r="DZ237" s="17">
        <f t="shared" si="768"/>
        <v>0.93686981226672605</v>
      </c>
      <c r="EA237" s="17">
        <f t="shared" si="769"/>
        <v>6.3130187733273946E-2</v>
      </c>
      <c r="EB237" s="25">
        <v>71804</v>
      </c>
      <c r="EC237" s="25">
        <v>14904</v>
      </c>
      <c r="ED237" s="18">
        <v>280</v>
      </c>
      <c r="EE237" s="25">
        <v>52526</v>
      </c>
      <c r="EF237" s="17">
        <f t="shared" ref="EF237:EF268" si="909">EE237/EB237</f>
        <v>0.73151913542421032</v>
      </c>
      <c r="EG237" s="25">
        <v>3438</v>
      </c>
      <c r="EH237" s="18">
        <v>656</v>
      </c>
      <c r="EI237" s="17">
        <f t="shared" si="770"/>
        <v>0.21146454236532783</v>
      </c>
      <c r="EJ237" s="17">
        <f t="shared" si="771"/>
        <v>4.7880340928082001E-2</v>
      </c>
      <c r="EK237" s="69">
        <f t="shared" si="772"/>
        <v>0.29828421814940675</v>
      </c>
      <c r="EL237" s="27">
        <v>211243</v>
      </c>
      <c r="EM237" s="25">
        <v>200428</v>
      </c>
      <c r="EN237" s="25">
        <v>10815</v>
      </c>
      <c r="EO237" s="59">
        <v>0.94880303726040627</v>
      </c>
      <c r="EP237" s="25">
        <v>99620</v>
      </c>
      <c r="EQ237" s="25">
        <v>96313</v>
      </c>
      <c r="ER237" s="25">
        <v>3307</v>
      </c>
      <c r="ES237" s="59">
        <v>0.96680385464766116</v>
      </c>
      <c r="ET237" s="25">
        <v>111623</v>
      </c>
      <c r="EU237" s="25">
        <v>104115</v>
      </c>
      <c r="EV237" s="25">
        <v>7508</v>
      </c>
      <c r="EW237" s="59">
        <v>0.9327378766024923</v>
      </c>
      <c r="EX237" s="25">
        <v>30510</v>
      </c>
      <c r="EY237" s="25">
        <v>29246</v>
      </c>
      <c r="EZ237" s="25">
        <v>1264</v>
      </c>
      <c r="FA237" s="59">
        <v>0.95857096034087197</v>
      </c>
      <c r="FB237" s="25">
        <v>180733</v>
      </c>
      <c r="FC237" s="25">
        <v>171182</v>
      </c>
      <c r="FD237" s="25">
        <v>9551</v>
      </c>
      <c r="FE237" s="59">
        <v>0.9471540891812783</v>
      </c>
      <c r="FF237" s="25">
        <v>138463</v>
      </c>
      <c r="FG237" s="25">
        <v>57792</v>
      </c>
      <c r="FH237" s="25">
        <v>70364</v>
      </c>
      <c r="FI237" s="25">
        <v>10307</v>
      </c>
      <c r="FJ237" s="23">
        <f t="shared" si="773"/>
        <v>7.4438658703047028E-2</v>
      </c>
      <c r="FK237" s="23">
        <f t="shared" si="774"/>
        <v>0.50817908033192982</v>
      </c>
      <c r="FL237" s="36">
        <f t="shared" si="775"/>
        <v>5.6070631609585719</v>
      </c>
      <c r="FM237" s="25">
        <v>68191</v>
      </c>
      <c r="FN237" s="25">
        <v>28769</v>
      </c>
      <c r="FO237" s="17">
        <f t="shared" si="776"/>
        <v>0.42188851901277297</v>
      </c>
      <c r="FP237" s="25">
        <v>34261</v>
      </c>
      <c r="FQ237" s="17">
        <f t="shared" si="777"/>
        <v>0.50242700649645844</v>
      </c>
      <c r="FR237" s="25">
        <v>5161</v>
      </c>
      <c r="FS237" s="17">
        <f t="shared" si="778"/>
        <v>7.568447449076858E-2</v>
      </c>
      <c r="FT237" s="25">
        <v>70272</v>
      </c>
      <c r="FU237" s="25">
        <v>29023</v>
      </c>
      <c r="FV237" s="25">
        <v>36103</v>
      </c>
      <c r="FW237" s="17">
        <f t="shared" si="779"/>
        <v>7.3229735883424407E-2</v>
      </c>
      <c r="FX237" s="17">
        <f t="shared" si="780"/>
        <v>0.51376081511839711</v>
      </c>
      <c r="FY237" s="25">
        <v>5146</v>
      </c>
      <c r="FZ237" s="25">
        <v>165769</v>
      </c>
      <c r="GA237" s="25">
        <v>20354</v>
      </c>
      <c r="GB237" s="25">
        <v>94912</v>
      </c>
      <c r="GC237" s="25">
        <v>28211</v>
      </c>
      <c r="GD237" s="25">
        <v>12868</v>
      </c>
      <c r="GE237" s="18">
        <v>276</v>
      </c>
      <c r="GF237" s="25">
        <v>7992</v>
      </c>
      <c r="GG237" s="18">
        <v>441</v>
      </c>
      <c r="GH237" s="18">
        <v>132</v>
      </c>
      <c r="GI237" s="18">
        <v>583</v>
      </c>
      <c r="GJ237" s="10">
        <f t="shared" si="781"/>
        <v>20354</v>
      </c>
      <c r="GK237" s="10">
        <f t="shared" si="870"/>
        <v>145415</v>
      </c>
      <c r="GL237" s="10">
        <f t="shared" si="871"/>
        <v>50503</v>
      </c>
      <c r="GM237" s="10">
        <f t="shared" si="782"/>
        <v>115266</v>
      </c>
      <c r="GN237" s="10">
        <f t="shared" si="872"/>
        <v>22292</v>
      </c>
      <c r="GO237" s="17">
        <f t="shared" si="783"/>
        <v>0.12278532174290729</v>
      </c>
      <c r="GP237" s="17">
        <f t="shared" si="873"/>
        <v>0.87721467825709265</v>
      </c>
      <c r="GQ237" s="17">
        <f t="shared" si="874"/>
        <v>0.30465889279660252</v>
      </c>
      <c r="GR237" s="17">
        <f t="shared" si="875"/>
        <v>0.13447628929413824</v>
      </c>
      <c r="GS237" s="17">
        <f t="shared" si="784"/>
        <v>0.59093678552684759</v>
      </c>
      <c r="GT237" s="25">
        <v>78402</v>
      </c>
      <c r="GU237" s="25">
        <v>8642</v>
      </c>
      <c r="GV237" s="25">
        <v>41680</v>
      </c>
      <c r="GW237" s="25">
        <v>16612</v>
      </c>
      <c r="GX237" s="25">
        <v>7341</v>
      </c>
      <c r="GY237" s="18">
        <v>192</v>
      </c>
      <c r="GZ237" s="25">
        <v>3403</v>
      </c>
      <c r="HA237" s="18">
        <v>113</v>
      </c>
      <c r="HB237" s="18">
        <v>93</v>
      </c>
      <c r="HC237" s="18">
        <v>326</v>
      </c>
      <c r="HD237" s="23">
        <f t="shared" si="785"/>
        <v>0.11022677992908345</v>
      </c>
      <c r="HE237" s="23">
        <f t="shared" si="786"/>
        <v>0.88977322007091653</v>
      </c>
      <c r="HF237" s="23">
        <f t="shared" si="787"/>
        <v>0.35815412872120611</v>
      </c>
      <c r="HG237" s="23">
        <f t="shared" si="788"/>
        <v>0.14627177878115355</v>
      </c>
      <c r="HH237" s="25">
        <v>87367</v>
      </c>
      <c r="HI237" s="25">
        <v>11712</v>
      </c>
      <c r="HJ237" s="25">
        <v>53232</v>
      </c>
      <c r="HK237" s="25">
        <v>11599</v>
      </c>
      <c r="HL237" s="25">
        <v>5527</v>
      </c>
      <c r="HM237" s="18">
        <v>84</v>
      </c>
      <c r="HN237" s="25">
        <v>4589</v>
      </c>
      <c r="HO237" s="18">
        <v>328</v>
      </c>
      <c r="HP237" s="18">
        <v>39</v>
      </c>
      <c r="HQ237" s="18">
        <v>257</v>
      </c>
      <c r="HR237" s="23">
        <f t="shared" si="789"/>
        <v>0.13405519246397382</v>
      </c>
      <c r="HS237" s="23">
        <f t="shared" si="790"/>
        <v>0.86594480753602621</v>
      </c>
      <c r="HT237" s="80">
        <f t="shared" si="791"/>
        <v>0.2566529696567354</v>
      </c>
      <c r="HU237" s="27">
        <v>252214</v>
      </c>
      <c r="HV237" s="25">
        <v>5403</v>
      </c>
      <c r="HW237" s="25">
        <v>49444</v>
      </c>
      <c r="HX237" s="25">
        <v>12161</v>
      </c>
      <c r="HY237" s="25">
        <v>51783</v>
      </c>
      <c r="HZ237" s="25">
        <v>23560</v>
      </c>
      <c r="IA237" s="25">
        <v>3752</v>
      </c>
      <c r="IB237" s="18">
        <v>506</v>
      </c>
      <c r="IC237" s="25">
        <v>37020</v>
      </c>
      <c r="ID237" s="25">
        <v>46130</v>
      </c>
      <c r="IE237" s="25">
        <v>12359</v>
      </c>
      <c r="IF237" s="25">
        <v>2162</v>
      </c>
      <c r="IG237" s="25">
        <v>7934</v>
      </c>
      <c r="IH237" s="17">
        <f t="shared" si="792"/>
        <v>0.27631297231715923</v>
      </c>
      <c r="II237" s="17">
        <f t="shared" si="793"/>
        <v>9.341273680287375E-2</v>
      </c>
      <c r="IJ237" s="30">
        <f t="shared" si="794"/>
        <v>10.705178268251274</v>
      </c>
      <c r="IK237" s="17">
        <f t="shared" si="866"/>
        <v>0.14633849500937229</v>
      </c>
      <c r="IL237" s="25">
        <v>121665</v>
      </c>
      <c r="IM237" s="25">
        <v>2443</v>
      </c>
      <c r="IN237" s="25">
        <v>32499</v>
      </c>
      <c r="IO237" s="25">
        <v>8626</v>
      </c>
      <c r="IP237" s="25">
        <v>34496</v>
      </c>
      <c r="IQ237" s="25">
        <v>10175</v>
      </c>
      <c r="IR237" s="25">
        <v>2244</v>
      </c>
      <c r="IS237" s="18">
        <v>310</v>
      </c>
      <c r="IT237" s="25">
        <v>18218</v>
      </c>
      <c r="IU237" s="25">
        <v>1228</v>
      </c>
      <c r="IV237" s="25">
        <v>5044</v>
      </c>
      <c r="IW237" s="25">
        <v>1097</v>
      </c>
      <c r="IX237" s="25">
        <v>5285</v>
      </c>
      <c r="IY237" s="17">
        <f t="shared" si="795"/>
        <v>0.74370607816545431</v>
      </c>
      <c r="IZ237" s="25">
        <v>130549</v>
      </c>
      <c r="JA237" s="25">
        <v>2960</v>
      </c>
      <c r="JB237" s="25">
        <v>16945</v>
      </c>
      <c r="JC237" s="25">
        <v>3535</v>
      </c>
      <c r="JD237" s="25">
        <v>17287</v>
      </c>
      <c r="JE237" s="25">
        <v>13385</v>
      </c>
      <c r="JF237" s="25">
        <v>1508</v>
      </c>
      <c r="JG237" s="18">
        <v>196</v>
      </c>
      <c r="JH237" s="25">
        <v>18802</v>
      </c>
      <c r="JI237" s="25">
        <v>44902</v>
      </c>
      <c r="JJ237" s="25">
        <v>7315</v>
      </c>
      <c r="JK237" s="25">
        <v>1065</v>
      </c>
      <c r="JL237" s="25">
        <v>2649</v>
      </c>
      <c r="JM237" s="80">
        <f t="shared" si="796"/>
        <v>0.42604692490942098</v>
      </c>
      <c r="JN237" s="27">
        <v>252214</v>
      </c>
      <c r="JO237" s="25">
        <v>165307</v>
      </c>
      <c r="JP237" s="18">
        <v>196</v>
      </c>
      <c r="JQ237" s="18">
        <v>349</v>
      </c>
      <c r="JR237" s="25">
        <v>1321</v>
      </c>
      <c r="JS237" s="18">
        <v>1290</v>
      </c>
      <c r="JT237" s="18">
        <v>235</v>
      </c>
      <c r="JU237" s="18">
        <v>54</v>
      </c>
      <c r="JV237" s="18">
        <v>35</v>
      </c>
      <c r="JW237" s="25">
        <v>83427</v>
      </c>
      <c r="JX237" s="17">
        <f t="shared" si="797"/>
        <v>0.33077862450141549</v>
      </c>
      <c r="JY237" s="17">
        <f t="shared" si="798"/>
        <v>0.66922137549858451</v>
      </c>
      <c r="JZ237" s="25">
        <v>36914</v>
      </c>
      <c r="KA237" s="25">
        <v>26688</v>
      </c>
      <c r="KB237" s="18">
        <v>138</v>
      </c>
      <c r="KC237" s="18">
        <v>103</v>
      </c>
      <c r="KD237" s="25">
        <v>169</v>
      </c>
      <c r="KE237" s="18">
        <v>511</v>
      </c>
      <c r="KF237" s="18">
        <v>39</v>
      </c>
      <c r="KG237" s="18">
        <v>41</v>
      </c>
      <c r="KH237" s="18">
        <v>8</v>
      </c>
      <c r="KI237" s="25">
        <v>9217</v>
      </c>
      <c r="KJ237" s="17">
        <f t="shared" si="799"/>
        <v>0.24968846508099907</v>
      </c>
      <c r="KK237" s="25">
        <v>215300</v>
      </c>
      <c r="KL237" s="25">
        <v>138619</v>
      </c>
      <c r="KM237" s="18">
        <v>58</v>
      </c>
      <c r="KN237" s="18">
        <v>246</v>
      </c>
      <c r="KO237" s="25">
        <v>1152</v>
      </c>
      <c r="KP237" s="18">
        <v>779</v>
      </c>
      <c r="KQ237" s="18">
        <v>196</v>
      </c>
      <c r="KR237" s="18">
        <v>13</v>
      </c>
      <c r="KS237" s="18">
        <v>27</v>
      </c>
      <c r="KT237" s="25">
        <v>74210</v>
      </c>
      <c r="KU237" s="69">
        <f t="shared" si="877"/>
        <v>0.34468183929400836</v>
      </c>
      <c r="KV237" s="27">
        <v>314093</v>
      </c>
      <c r="KW237" s="25">
        <v>299257</v>
      </c>
      <c r="KX237" s="25">
        <v>14836</v>
      </c>
      <c r="KY237" s="59">
        <v>4.7234417831661324E-2</v>
      </c>
      <c r="KZ237" s="25">
        <v>8352</v>
      </c>
      <c r="LA237" s="25">
        <v>3973</v>
      </c>
      <c r="LB237" s="25">
        <v>6608</v>
      </c>
      <c r="LC237" s="25">
        <v>5659</v>
      </c>
      <c r="LD237" s="25">
        <v>152940</v>
      </c>
      <c r="LE237" s="25">
        <v>146002</v>
      </c>
      <c r="LF237" s="25">
        <v>6938</v>
      </c>
      <c r="LG237" s="59">
        <v>4.5364195109193151E-2</v>
      </c>
      <c r="LH237" s="25">
        <v>161153</v>
      </c>
      <c r="LI237" s="25">
        <v>153255</v>
      </c>
      <c r="LJ237" s="25">
        <v>7898</v>
      </c>
      <c r="LK237" s="35">
        <v>4.9009326540616682E-2</v>
      </c>
      <c r="LL237" s="27">
        <v>71804</v>
      </c>
      <c r="LM237" s="18">
        <v>359</v>
      </c>
      <c r="LN237" s="25">
        <v>49076</v>
      </c>
      <c r="LO237" s="25">
        <v>13498</v>
      </c>
      <c r="LP237" s="25">
        <v>3928</v>
      </c>
      <c r="LQ237" s="18">
        <v>611</v>
      </c>
      <c r="LR237" s="25">
        <v>4332</v>
      </c>
      <c r="LS237" s="23">
        <f t="shared" si="800"/>
        <v>6.0330900785471563E-2</v>
      </c>
      <c r="LT237" s="23">
        <f t="shared" si="801"/>
        <v>0.93966909921452846</v>
      </c>
      <c r="LU237" s="17">
        <f t="shared" si="802"/>
        <v>0.68847139435128957</v>
      </c>
      <c r="LV237" s="25">
        <v>71804</v>
      </c>
      <c r="LW237" s="18">
        <v>405</v>
      </c>
      <c r="LX237" s="25">
        <v>20030</v>
      </c>
      <c r="LY237" s="18">
        <v>159</v>
      </c>
      <c r="LZ237" s="18">
        <v>373</v>
      </c>
      <c r="MA237" s="25">
        <v>15426</v>
      </c>
      <c r="MB237" s="25">
        <v>34121</v>
      </c>
      <c r="MC237" s="18">
        <v>159</v>
      </c>
      <c r="MD237" s="25">
        <v>1045</v>
      </c>
      <c r="ME237" s="18">
        <v>3</v>
      </c>
      <c r="MF237" s="18">
        <v>83</v>
      </c>
      <c r="MG237" s="17">
        <f t="shared" si="803"/>
        <v>0.69224555735056548</v>
      </c>
      <c r="MH237" s="17">
        <f t="shared" si="804"/>
        <v>0.30136204111191578</v>
      </c>
      <c r="MI237" s="25">
        <v>71804</v>
      </c>
      <c r="MJ237" s="18">
        <v>462</v>
      </c>
      <c r="MK237" s="25">
        <v>27214</v>
      </c>
      <c r="ML237" s="18">
        <v>202</v>
      </c>
      <c r="MM237" s="18">
        <v>460</v>
      </c>
      <c r="MN237" s="25">
        <v>5787</v>
      </c>
      <c r="MO237" s="25">
        <v>37545</v>
      </c>
      <c r="MP237" s="18">
        <v>27</v>
      </c>
      <c r="MQ237" s="18">
        <v>21</v>
      </c>
      <c r="MR237" s="18">
        <v>0</v>
      </c>
      <c r="MS237" s="18">
        <v>86</v>
      </c>
      <c r="MT237" s="17">
        <f t="shared" si="805"/>
        <v>0.38891983733496743</v>
      </c>
      <c r="MU237" s="69">
        <f t="shared" si="806"/>
        <v>0.49491671773160267</v>
      </c>
      <c r="MV237" s="27">
        <v>71804</v>
      </c>
      <c r="MW237" s="25">
        <v>8957</v>
      </c>
      <c r="MX237" s="25">
        <v>34617</v>
      </c>
      <c r="MY237" s="25">
        <v>5822</v>
      </c>
      <c r="MZ237" s="25">
        <v>17065</v>
      </c>
      <c r="NA237" s="25">
        <v>2515</v>
      </c>
      <c r="NB237" s="18">
        <v>30</v>
      </c>
      <c r="NC237" s="25">
        <v>2728</v>
      </c>
      <c r="ND237" s="18">
        <v>70</v>
      </c>
      <c r="NE237" s="17">
        <f t="shared" si="807"/>
        <v>0.1247423541863963</v>
      </c>
      <c r="NF237" s="10">
        <f t="shared" si="808"/>
        <v>38258.60477132193</v>
      </c>
      <c r="NG237" s="17">
        <f t="shared" si="809"/>
        <v>0.19776057044175813</v>
      </c>
      <c r="NH237" s="25">
        <v>71804</v>
      </c>
      <c r="NI237" s="25">
        <v>3142</v>
      </c>
      <c r="NJ237" s="18">
        <v>45</v>
      </c>
      <c r="NK237" s="18">
        <v>513</v>
      </c>
      <c r="NL237" s="18">
        <v>64</v>
      </c>
      <c r="NM237" s="25">
        <v>63836</v>
      </c>
      <c r="NN237" s="25">
        <v>1642</v>
      </c>
      <c r="NO237" s="18">
        <v>125</v>
      </c>
      <c r="NP237" s="18">
        <v>70</v>
      </c>
      <c r="NQ237" s="28">
        <v>2367</v>
      </c>
      <c r="NR237" s="27">
        <v>71804</v>
      </c>
      <c r="NS237" s="37">
        <f t="shared" si="810"/>
        <v>1.1632081778173917</v>
      </c>
      <c r="NT237" s="37">
        <f t="shared" si="811"/>
        <v>0.31387616580093347</v>
      </c>
      <c r="NU237" s="37">
        <f t="shared" si="812"/>
        <v>0.85969134250445989</v>
      </c>
      <c r="NV237" s="17">
        <f t="shared" si="813"/>
        <v>0.17456997669223215</v>
      </c>
      <c r="NW237" s="10">
        <f t="shared" si="814"/>
        <v>39278</v>
      </c>
      <c r="NX237" s="17">
        <f t="shared" si="815"/>
        <v>0.54701687928249121</v>
      </c>
      <c r="NY237" s="19">
        <f t="shared" si="816"/>
        <v>0.70785200670403148</v>
      </c>
      <c r="NZ237" s="25">
        <v>32526</v>
      </c>
      <c r="OA237" s="25">
        <v>30828</v>
      </c>
      <c r="OB237" s="25">
        <v>3761</v>
      </c>
      <c r="OC237" s="25">
        <v>13837</v>
      </c>
      <c r="OD237" s="18">
        <v>790</v>
      </c>
      <c r="OE237" s="25">
        <v>1781</v>
      </c>
      <c r="OF237" s="17">
        <f t="shared" si="817"/>
        <v>0.19270514177483147</v>
      </c>
      <c r="OG237" s="17">
        <f t="shared" si="818"/>
        <v>0.45298312071750879</v>
      </c>
      <c r="OH237" s="17">
        <f t="shared" si="819"/>
        <v>0.42933541306890982</v>
      </c>
      <c r="OI237" s="69">
        <f t="shared" si="820"/>
        <v>2.4803632109631775E-2</v>
      </c>
      <c r="OJ237" s="27">
        <v>71804</v>
      </c>
      <c r="OK237" s="18">
        <v>464</v>
      </c>
      <c r="OL237" s="25">
        <v>13201</v>
      </c>
      <c r="OM237" s="25">
        <v>27013</v>
      </c>
      <c r="ON237" s="25">
        <v>1871</v>
      </c>
      <c r="OO237" s="25">
        <v>14869</v>
      </c>
      <c r="OP237" s="25">
        <v>6164</v>
      </c>
      <c r="OQ237" s="25">
        <v>5218</v>
      </c>
      <c r="OR237" s="69">
        <f t="shared" si="821"/>
        <v>0.30221157595677123</v>
      </c>
      <c r="OS237" s="22">
        <v>224371</v>
      </c>
      <c r="OT237" s="22">
        <v>221464</v>
      </c>
      <c r="OU237" s="38">
        <f t="shared" si="878"/>
        <v>0.67769515591052354</v>
      </c>
      <c r="OV237" s="39">
        <v>0.8117430372430734</v>
      </c>
      <c r="OW237" s="22">
        <v>17977186</v>
      </c>
      <c r="OX237" s="36">
        <f t="shared" si="879"/>
        <v>735590496.74800003</v>
      </c>
      <c r="OY237" s="36">
        <f t="shared" si="880"/>
        <v>15005156.308166973</v>
      </c>
      <c r="OZ237" s="22">
        <v>48</v>
      </c>
      <c r="PA237" s="22">
        <v>48</v>
      </c>
      <c r="PB237" s="38">
        <f t="shared" si="881"/>
        <v>1.4688331956302212E-4</v>
      </c>
      <c r="PC237" s="39">
        <v>0.72041666666666671</v>
      </c>
      <c r="PD237" s="22">
        <v>3458</v>
      </c>
      <c r="PE237" s="40">
        <f t="shared" si="822"/>
        <v>141494.44399999999</v>
      </c>
      <c r="PF237" s="36">
        <f t="shared" si="823"/>
        <v>14743.530078306792</v>
      </c>
      <c r="PG237" s="22"/>
      <c r="PH237" s="22"/>
      <c r="PI237" s="38">
        <f t="shared" si="882"/>
        <v>0</v>
      </c>
      <c r="PJ237" s="39">
        <v>0</v>
      </c>
      <c r="PK237" s="22"/>
      <c r="PL237" s="41">
        <f t="shared" si="824"/>
        <v>0</v>
      </c>
      <c r="PM237" s="36">
        <f t="shared" si="825"/>
        <v>0</v>
      </c>
      <c r="PN237" s="22">
        <v>2090</v>
      </c>
      <c r="PO237" s="22">
        <v>2090</v>
      </c>
      <c r="PP237" s="38">
        <f t="shared" si="883"/>
        <v>6.3955445393065885E-3</v>
      </c>
      <c r="PQ237" s="39">
        <v>0.55000000000000004</v>
      </c>
      <c r="PR237" s="22">
        <v>114950</v>
      </c>
      <c r="PS237" s="41">
        <f t="shared" si="826"/>
        <v>4703524.0999999996</v>
      </c>
      <c r="PT237" s="36">
        <f t="shared" si="827"/>
        <v>274037.35254244145</v>
      </c>
      <c r="PU237" s="22">
        <v>8598</v>
      </c>
      <c r="PV237" s="22">
        <v>8598</v>
      </c>
      <c r="PW237" s="38">
        <f t="shared" si="884"/>
        <v>2.6310474616726337E-2</v>
      </c>
      <c r="PX237" s="39">
        <v>0.25299953477552917</v>
      </c>
      <c r="PY237" s="22">
        <v>217529</v>
      </c>
      <c r="PZ237" s="36">
        <f t="shared" si="828"/>
        <v>1311768.6813297991</v>
      </c>
      <c r="QA237" s="22"/>
      <c r="QB237" s="22"/>
      <c r="QC237" s="39">
        <v>0</v>
      </c>
      <c r="QD237" s="22"/>
      <c r="QE237" s="22">
        <f t="shared" si="829"/>
        <v>0</v>
      </c>
      <c r="QF237" s="22"/>
      <c r="QG237" s="22"/>
      <c r="QH237" s="22"/>
      <c r="QI237" s="38">
        <f t="shared" si="885"/>
        <v>0</v>
      </c>
      <c r="QJ237" s="39">
        <v>0</v>
      </c>
      <c r="QK237" s="22"/>
      <c r="QL237" s="42">
        <f t="shared" si="830"/>
        <v>0</v>
      </c>
      <c r="QM237" s="22">
        <f t="shared" si="886"/>
        <v>94590</v>
      </c>
      <c r="QN237" s="22">
        <v>3685</v>
      </c>
      <c r="QO237" s="22">
        <v>3685</v>
      </c>
      <c r="QP237" s="38">
        <f t="shared" si="887"/>
        <v>1.1276354845619511E-2</v>
      </c>
      <c r="QQ237" s="39">
        <v>0.15499864314789688</v>
      </c>
      <c r="QR237" s="22">
        <v>57117</v>
      </c>
      <c r="QS237" s="36">
        <f t="shared" si="831"/>
        <v>866427.22729204188</v>
      </c>
      <c r="QT237" s="22"/>
      <c r="QU237" s="22"/>
      <c r="QV237" s="38">
        <f t="shared" si="888"/>
        <v>0</v>
      </c>
      <c r="QW237" s="39">
        <v>0</v>
      </c>
      <c r="QX237" s="22"/>
      <c r="QY237" s="36">
        <f t="shared" si="832"/>
        <v>0</v>
      </c>
      <c r="QZ237" s="22">
        <v>90905</v>
      </c>
      <c r="RA237" s="22">
        <v>90905</v>
      </c>
      <c r="RB237" s="38">
        <f t="shared" si="889"/>
        <v>0.27817558676826099</v>
      </c>
      <c r="RC237" s="39">
        <v>0.16720004400198007</v>
      </c>
      <c r="RD237" s="22">
        <v>1519932</v>
      </c>
      <c r="RE237" s="36">
        <f t="shared" si="833"/>
        <v>9822397.3614455387</v>
      </c>
      <c r="RF237" s="10">
        <f t="shared" si="890"/>
        <v>329697</v>
      </c>
      <c r="RG237" s="10">
        <f t="shared" si="891"/>
        <v>326790</v>
      </c>
      <c r="RH237" s="17">
        <f t="shared" si="892"/>
        <v>0.42030165412025267</v>
      </c>
      <c r="RI237" s="17">
        <f t="shared" si="893"/>
        <v>9.6025278105707681E-3</v>
      </c>
      <c r="RJ237" s="17">
        <f t="shared" si="894"/>
        <v>0.54974956721409307</v>
      </c>
      <c r="RK237" s="17">
        <f t="shared" si="895"/>
        <v>5.4016426842189006E-4</v>
      </c>
      <c r="RL237" s="17">
        <f t="shared" si="896"/>
        <v>1.0040009771754696E-2</v>
      </c>
      <c r="RM237" s="17">
        <f t="shared" si="897"/>
        <v>4.8059763592969422E-2</v>
      </c>
      <c r="RN237" s="17">
        <f t="shared" si="898"/>
        <v>3.1743620888977836E-2</v>
      </c>
      <c r="RO237" s="17">
        <f t="shared" si="899"/>
        <v>0</v>
      </c>
      <c r="RP237" s="17">
        <f t="shared" si="900"/>
        <v>0.359866874263783</v>
      </c>
      <c r="RQ237" s="17">
        <f t="shared" si="901"/>
        <v>0</v>
      </c>
      <c r="RR237" s="36">
        <f t="shared" si="902"/>
        <v>27294530.460855104</v>
      </c>
      <c r="RS237" s="36">
        <f t="shared" si="903"/>
        <v>86.899518489285356</v>
      </c>
      <c r="RT237" s="10">
        <f t="shared" si="904"/>
        <v>2907</v>
      </c>
      <c r="RU237" s="17">
        <f t="shared" si="905"/>
        <v>8.8171866895968114E-3</v>
      </c>
      <c r="RV237" s="37">
        <f t="shared" si="906"/>
        <v>0.95267169552649855</v>
      </c>
      <c r="RW237" s="36">
        <f t="shared" si="907"/>
        <v>1.0404243329205045</v>
      </c>
      <c r="RX237" s="85">
        <v>-1.3647149999999999</v>
      </c>
      <c r="RY237" s="93">
        <v>145</v>
      </c>
      <c r="RZ237" s="43" t="b">
        <v>1</v>
      </c>
      <c r="SA237" s="18" t="b">
        <v>0</v>
      </c>
      <c r="SB237" s="18" t="b">
        <v>0</v>
      </c>
      <c r="SC237" s="18" t="b">
        <v>0</v>
      </c>
      <c r="SD237" s="18" t="b">
        <v>0</v>
      </c>
      <c r="SE237" s="32" t="b">
        <v>1</v>
      </c>
      <c r="SF237" s="43" t="b">
        <v>0</v>
      </c>
      <c r="SG237" s="18" t="b">
        <v>1</v>
      </c>
      <c r="SH237" s="18">
        <v>0</v>
      </c>
      <c r="SI237" s="18"/>
      <c r="SJ237" s="22">
        <v>2</v>
      </c>
      <c r="SK237" s="22"/>
      <c r="SL237" s="22">
        <v>2</v>
      </c>
      <c r="SM237" s="22">
        <v>0</v>
      </c>
      <c r="SN237" s="18"/>
      <c r="SO237" s="18"/>
      <c r="SP237" s="18"/>
      <c r="SQ237" s="17">
        <f t="shared" si="834"/>
        <v>8.2644628099173556E-3</v>
      </c>
      <c r="SR237" s="17">
        <f t="shared" si="835"/>
        <v>0</v>
      </c>
      <c r="SS237" s="17">
        <f t="shared" si="836"/>
        <v>0</v>
      </c>
      <c r="ST237" s="17">
        <f t="shared" si="837"/>
        <v>0</v>
      </c>
      <c r="SU237" s="17">
        <f t="shared" si="838"/>
        <v>0</v>
      </c>
      <c r="SV237" s="17">
        <f t="shared" si="908"/>
        <v>0</v>
      </c>
      <c r="SW237" s="17">
        <f t="shared" si="839"/>
        <v>0</v>
      </c>
      <c r="SX237" s="17">
        <f t="shared" si="840"/>
        <v>0</v>
      </c>
      <c r="SY237" s="17">
        <f t="shared" si="841"/>
        <v>0</v>
      </c>
      <c r="SZ237" s="17">
        <f t="shared" si="842"/>
        <v>0</v>
      </c>
      <c r="TA237" s="17">
        <f t="shared" si="843"/>
        <v>0</v>
      </c>
      <c r="TB237" s="24">
        <f t="shared" si="844"/>
        <v>620</v>
      </c>
      <c r="TC237" s="69">
        <f t="shared" si="845"/>
        <v>1</v>
      </c>
      <c r="TD237" s="17">
        <f t="shared" si="867"/>
        <v>2.6014568158168575E-6</v>
      </c>
      <c r="TE237" s="95"/>
      <c r="TF237" s="71"/>
      <c r="TG237" s="71">
        <v>9</v>
      </c>
      <c r="TH237" s="71">
        <v>1</v>
      </c>
      <c r="TI237" s="71"/>
      <c r="TJ237" s="71"/>
      <c r="TK237" s="71">
        <v>54</v>
      </c>
      <c r="TL237" s="71"/>
      <c r="TM237" s="71">
        <v>1</v>
      </c>
      <c r="TN237" s="71"/>
      <c r="TO237" s="71">
        <v>1</v>
      </c>
      <c r="TP237" s="71"/>
      <c r="TQ237" s="71"/>
      <c r="TR237" s="72"/>
      <c r="TS237" s="72"/>
      <c r="TT237" s="72"/>
      <c r="TU237" s="72">
        <v>14</v>
      </c>
      <c r="TV237" s="72">
        <v>2</v>
      </c>
      <c r="TW237" s="72"/>
      <c r="TX237" s="72">
        <v>1</v>
      </c>
      <c r="TY237" s="72">
        <v>1</v>
      </c>
      <c r="TZ237" s="72">
        <v>49</v>
      </c>
      <c r="UA237" s="72"/>
      <c r="UB237" s="72"/>
      <c r="UC237" s="72"/>
      <c r="UD237" s="72"/>
      <c r="UE237" s="72"/>
      <c r="UF237" s="72">
        <v>1</v>
      </c>
      <c r="UG237" s="72">
        <v>2</v>
      </c>
      <c r="UH237" s="72"/>
      <c r="UI237" s="72">
        <v>1</v>
      </c>
      <c r="UJ237" s="73">
        <v>68</v>
      </c>
      <c r="UK237" s="73"/>
      <c r="UL237" s="73"/>
      <c r="UM237" s="73">
        <v>14</v>
      </c>
      <c r="UN237" s="73">
        <v>14</v>
      </c>
      <c r="UO237" s="73"/>
      <c r="UP237" s="73">
        <v>1</v>
      </c>
      <c r="UQ237" s="73">
        <v>1</v>
      </c>
      <c r="UR237" s="73">
        <v>52</v>
      </c>
      <c r="US237" s="73">
        <v>2</v>
      </c>
      <c r="UT237" s="73"/>
      <c r="UU237" s="73"/>
      <c r="UV237" s="73"/>
      <c r="UW237" s="73">
        <v>1</v>
      </c>
      <c r="UX237" s="73"/>
      <c r="UY237" s="73">
        <v>1</v>
      </c>
      <c r="UZ237" s="73"/>
      <c r="VA237" s="73">
        <v>1</v>
      </c>
      <c r="VB237" s="73">
        <v>173</v>
      </c>
      <c r="VC237" s="73"/>
      <c r="VD237" s="73"/>
      <c r="VE237" s="73">
        <v>13</v>
      </c>
      <c r="VF237" s="73">
        <v>13</v>
      </c>
      <c r="VG237" s="73">
        <v>1</v>
      </c>
      <c r="VH237" s="73">
        <v>2</v>
      </c>
      <c r="VI237" s="73">
        <v>1</v>
      </c>
      <c r="VJ237" s="73">
        <v>57</v>
      </c>
      <c r="VK237" s="73">
        <v>3</v>
      </c>
      <c r="VL237" s="73"/>
      <c r="VM237" s="73"/>
      <c r="VN237" s="73"/>
      <c r="VO237" s="73">
        <v>1</v>
      </c>
      <c r="VP237" s="73"/>
      <c r="VQ237" s="73"/>
      <c r="VR237" s="73">
        <v>1</v>
      </c>
      <c r="VS237" s="73">
        <v>173</v>
      </c>
      <c r="VT237" s="73"/>
      <c r="VU237" s="73"/>
      <c r="VV237" s="73">
        <v>6</v>
      </c>
      <c r="VW237" s="73">
        <v>2</v>
      </c>
      <c r="VX237" s="73"/>
      <c r="VY237" s="73">
        <v>4</v>
      </c>
      <c r="VZ237" s="73">
        <v>7</v>
      </c>
      <c r="WA237" s="73">
        <v>9</v>
      </c>
      <c r="WB237" s="73">
        <v>1</v>
      </c>
      <c r="WC237" s="73">
        <v>4</v>
      </c>
      <c r="WD237" s="73"/>
      <c r="WE237" s="73"/>
      <c r="WF237" s="73">
        <v>5</v>
      </c>
      <c r="WG237" s="73"/>
      <c r="WH237" s="73"/>
      <c r="WI237" s="73"/>
      <c r="WJ237" s="73"/>
      <c r="WK237" s="73"/>
      <c r="WL237" s="73"/>
      <c r="WM237" s="73"/>
      <c r="WN237" s="73">
        <v>10</v>
      </c>
      <c r="WO237" s="22">
        <f t="shared" si="846"/>
        <v>414</v>
      </c>
      <c r="WP237" s="22">
        <f t="shared" si="847"/>
        <v>0</v>
      </c>
      <c r="WQ237" s="22">
        <f t="shared" si="848"/>
        <v>0</v>
      </c>
      <c r="WR237" s="22">
        <f t="shared" si="849"/>
        <v>56</v>
      </c>
      <c r="WS237" s="22">
        <f t="shared" si="850"/>
        <v>32</v>
      </c>
      <c r="WT237" s="22">
        <f t="shared" si="851"/>
        <v>1</v>
      </c>
      <c r="WU237" s="22">
        <f t="shared" si="852"/>
        <v>8</v>
      </c>
      <c r="WV237" s="22">
        <f t="shared" si="853"/>
        <v>3</v>
      </c>
      <c r="WW237" s="22">
        <f t="shared" si="854"/>
        <v>221</v>
      </c>
      <c r="WX237" s="22">
        <f t="shared" si="855"/>
        <v>0</v>
      </c>
      <c r="WY237" s="22">
        <f t="shared" si="856"/>
        <v>11</v>
      </c>
      <c r="WZ237" s="22">
        <f t="shared" si="857"/>
        <v>0</v>
      </c>
      <c r="XA237" s="22">
        <f t="shared" si="858"/>
        <v>0</v>
      </c>
      <c r="XB237" s="22">
        <f t="shared" si="859"/>
        <v>5</v>
      </c>
      <c r="XC237" s="22">
        <f t="shared" si="860"/>
        <v>3</v>
      </c>
      <c r="XD237" s="22">
        <f t="shared" si="861"/>
        <v>0</v>
      </c>
      <c r="XE237" s="22">
        <f t="shared" si="862"/>
        <v>4</v>
      </c>
      <c r="XF237" s="22">
        <f t="shared" si="863"/>
        <v>0</v>
      </c>
      <c r="XG237" s="93">
        <f t="shared" si="864"/>
        <v>13</v>
      </c>
    </row>
    <row r="238" spans="1:631" ht="17.100000000000001" customHeight="1" x14ac:dyDescent="0.2">
      <c r="A238" s="101"/>
      <c r="B238" s="27" t="s">
        <v>682</v>
      </c>
      <c r="C238" s="535" t="s">
        <v>683</v>
      </c>
      <c r="D238" s="25" t="s">
        <v>708</v>
      </c>
      <c r="E238" s="535" t="s">
        <v>709</v>
      </c>
      <c r="F238" s="25" t="s">
        <v>714</v>
      </c>
      <c r="G238" s="535" t="s">
        <v>715</v>
      </c>
      <c r="H238" s="25">
        <v>52</v>
      </c>
      <c r="I238" s="28">
        <v>4</v>
      </c>
      <c r="J238" s="17">
        <f t="shared" si="730"/>
        <v>0.72958176418866238</v>
      </c>
      <c r="K238" s="17">
        <f t="shared" si="731"/>
        <v>0.36761949002106936</v>
      </c>
      <c r="L238" s="17">
        <f t="shared" si="732"/>
        <v>1</v>
      </c>
      <c r="M238" s="17">
        <f t="shared" si="733"/>
        <v>0.10957677483944818</v>
      </c>
      <c r="N238" s="17">
        <f t="shared" si="734"/>
        <v>0.29492558748574405</v>
      </c>
      <c r="O238" s="17">
        <f t="shared" si="735"/>
        <v>5.7119631036713837E-2</v>
      </c>
      <c r="P238" s="17">
        <f t="shared" si="736"/>
        <v>0.63441061787642472</v>
      </c>
      <c r="Q238" s="17">
        <f t="shared" si="737"/>
        <v>0.54482923445506004</v>
      </c>
      <c r="R238" s="69">
        <f t="shared" si="738"/>
        <v>0.91304079046333597</v>
      </c>
      <c r="S238" s="422">
        <f t="shared" si="739"/>
        <v>0.51678932115182874</v>
      </c>
      <c r="T238" s="17">
        <f t="shared" si="865"/>
        <v>0.48321067884817126</v>
      </c>
      <c r="U238" s="10">
        <f t="shared" si="740"/>
        <v>127855.61278051072</v>
      </c>
      <c r="V238" s="32">
        <v>4</v>
      </c>
      <c r="W238" s="550">
        <f t="shared" si="741"/>
        <v>0</v>
      </c>
      <c r="X238" s="550">
        <f t="shared" si="742"/>
        <v>0.40567821004071764</v>
      </c>
      <c r="Y238" s="550">
        <f t="shared" si="743"/>
        <v>0.59432178995928231</v>
      </c>
      <c r="Z238" s="551">
        <f t="shared" si="744"/>
        <v>157255.16833606627</v>
      </c>
      <c r="AA238" s="426">
        <f t="shared" si="745"/>
        <v>7.4906650138324093E-2</v>
      </c>
      <c r="AB238" s="59">
        <f t="shared" si="746"/>
        <v>0.93280484022786514</v>
      </c>
      <c r="AC238" s="59">
        <f t="shared" si="747"/>
        <v>9.3005082860481814E-2</v>
      </c>
      <c r="AD238" s="59">
        <f t="shared" si="748"/>
        <v>0.29492558748574405</v>
      </c>
      <c r="AE238" s="59">
        <f t="shared" si="749"/>
        <v>0.45517076554494001</v>
      </c>
      <c r="AF238" s="59">
        <f t="shared" si="750"/>
        <v>0.3563382384657498</v>
      </c>
      <c r="AG238" s="59">
        <f t="shared" si="751"/>
        <v>0.24827048459611462</v>
      </c>
      <c r="AH238" s="59">
        <f t="shared" si="752"/>
        <v>5.7119631036713837E-2</v>
      </c>
      <c r="AI238" s="59">
        <f t="shared" si="753"/>
        <v>0.81832207973190441</v>
      </c>
      <c r="AJ238" s="59">
        <f t="shared" si="754"/>
        <v>0.64084144864542036</v>
      </c>
      <c r="AK238" s="59">
        <f t="shared" si="755"/>
        <v>0.36558938212357528</v>
      </c>
      <c r="AL238" s="35">
        <f t="shared" si="756"/>
        <v>1</v>
      </c>
      <c r="AM238" s="27">
        <v>264596</v>
      </c>
      <c r="AN238" s="25">
        <v>128122</v>
      </c>
      <c r="AO238" s="25">
        <v>136474</v>
      </c>
      <c r="AP238" s="17">
        <f t="shared" si="757"/>
        <v>5.1391582137468809E-3</v>
      </c>
      <c r="AQ238" s="63">
        <v>93.880152996175099</v>
      </c>
      <c r="AR238" s="58">
        <v>1334.6326494299999</v>
      </c>
      <c r="AS238" s="24">
        <f t="shared" si="758"/>
        <v>198.25380423070325</v>
      </c>
      <c r="AT238" s="17">
        <f t="shared" si="876"/>
        <v>0.17121398031893401</v>
      </c>
      <c r="AU238" s="25">
        <v>261290</v>
      </c>
      <c r="AV238" s="25">
        <v>125377</v>
      </c>
      <c r="AW238" s="25">
        <v>135913</v>
      </c>
      <c r="AX238" s="25">
        <v>3306</v>
      </c>
      <c r="AY238" s="25">
        <v>2745</v>
      </c>
      <c r="AZ238" s="18">
        <v>561</v>
      </c>
      <c r="BA238" s="25">
        <v>19820</v>
      </c>
      <c r="BB238" s="25">
        <v>9385</v>
      </c>
      <c r="BC238" s="25">
        <v>10435</v>
      </c>
      <c r="BD238" s="63">
        <v>89.937709631049358</v>
      </c>
      <c r="BE238" s="25">
        <v>244776</v>
      </c>
      <c r="BF238" s="25">
        <v>118737</v>
      </c>
      <c r="BG238" s="25">
        <v>126039</v>
      </c>
      <c r="BH238" s="63">
        <v>94.206555113893316</v>
      </c>
      <c r="BI238" s="17">
        <v>7.4906650138324093E-2</v>
      </c>
      <c r="BJ238" s="25">
        <v>78085</v>
      </c>
      <c r="BK238" s="25">
        <v>171551</v>
      </c>
      <c r="BL238" s="25">
        <v>14960</v>
      </c>
      <c r="BM238" s="17">
        <v>0.54237515374436762</v>
      </c>
      <c r="BN238" s="10">
        <f t="shared" si="759"/>
        <v>121085.70381985531</v>
      </c>
      <c r="BO238" s="29">
        <v>0.45517076554494001</v>
      </c>
      <c r="BP238" s="30">
        <f t="shared" si="760"/>
        <v>0.54482923445506004</v>
      </c>
      <c r="BQ238" s="31">
        <v>8.7204388199427587</v>
      </c>
      <c r="BR238" s="25">
        <v>186511</v>
      </c>
      <c r="BS238" s="25">
        <v>53912</v>
      </c>
      <c r="BT238" s="25">
        <v>116714</v>
      </c>
      <c r="BU238" s="25">
        <v>11913</v>
      </c>
      <c r="BV238" s="25">
        <v>2767</v>
      </c>
      <c r="BW238" s="18">
        <v>1205</v>
      </c>
      <c r="BX238" s="25">
        <v>60277</v>
      </c>
      <c r="BY238" s="25">
        <v>50450</v>
      </c>
      <c r="BZ238" s="25">
        <v>9827</v>
      </c>
      <c r="CA238" s="59">
        <v>0.16303067505018498</v>
      </c>
      <c r="CB238" s="25">
        <v>261290</v>
      </c>
      <c r="CC238" s="25">
        <v>3306</v>
      </c>
      <c r="CD238" s="17">
        <f t="shared" si="761"/>
        <v>1.2652608213096559E-2</v>
      </c>
      <c r="CE238" s="25">
        <v>2259</v>
      </c>
      <c r="CF238" s="25">
        <v>7194</v>
      </c>
      <c r="CG238" s="25">
        <v>12391</v>
      </c>
      <c r="CH238" s="25">
        <v>13803</v>
      </c>
      <c r="CI238" s="25">
        <v>10364</v>
      </c>
      <c r="CJ238" s="25">
        <v>6668</v>
      </c>
      <c r="CK238" s="25">
        <v>3774</v>
      </c>
      <c r="CL238" s="25">
        <v>2246</v>
      </c>
      <c r="CM238" s="25">
        <v>1578</v>
      </c>
      <c r="CN238" s="26">
        <v>4.3348209101315591</v>
      </c>
      <c r="CO238" s="27">
        <v>60277</v>
      </c>
      <c r="CP238" s="34">
        <f t="shared" si="762"/>
        <v>4.3896677007813922</v>
      </c>
      <c r="CQ238" s="25">
        <v>125</v>
      </c>
      <c r="CR238" s="18">
        <v>903</v>
      </c>
      <c r="CS238" s="25">
        <v>1392</v>
      </c>
      <c r="CT238" s="25">
        <v>19644</v>
      </c>
      <c r="CU238" s="25">
        <v>37480</v>
      </c>
      <c r="CV238" s="18">
        <v>285</v>
      </c>
      <c r="CW238" s="18">
        <v>367</v>
      </c>
      <c r="CX238" s="18">
        <v>81</v>
      </c>
      <c r="CY238" s="25">
        <v>60277</v>
      </c>
      <c r="CZ238" s="25">
        <v>59408</v>
      </c>
      <c r="DA238" s="18">
        <v>251</v>
      </c>
      <c r="DB238" s="18">
        <v>129</v>
      </c>
      <c r="DC238" s="18">
        <v>158</v>
      </c>
      <c r="DD238" s="18">
        <v>258</v>
      </c>
      <c r="DE238" s="18">
        <v>73</v>
      </c>
      <c r="DF238" s="25">
        <v>60277</v>
      </c>
      <c r="DG238" s="25">
        <v>21373</v>
      </c>
      <c r="DH238" s="18">
        <v>44</v>
      </c>
      <c r="DI238" s="18">
        <v>62</v>
      </c>
      <c r="DJ238" s="25">
        <v>38679</v>
      </c>
      <c r="DK238" s="18">
        <v>51</v>
      </c>
      <c r="DL238" s="18">
        <v>68</v>
      </c>
      <c r="DM238" s="25">
        <f t="shared" si="763"/>
        <v>92838.859432287602</v>
      </c>
      <c r="DN238" s="17">
        <f t="shared" si="764"/>
        <v>0.64168754251206928</v>
      </c>
      <c r="DO238" s="17">
        <f t="shared" si="765"/>
        <v>8.460938666489706E-4</v>
      </c>
      <c r="DP238" s="23">
        <f t="shared" si="766"/>
        <v>0.3563382384657498</v>
      </c>
      <c r="DQ238" s="23">
        <f t="shared" si="767"/>
        <v>0.64366176153425014</v>
      </c>
      <c r="DR238" s="25">
        <v>60277</v>
      </c>
      <c r="DS238" s="25">
        <v>34580</v>
      </c>
      <c r="DT238" s="25">
        <v>7381</v>
      </c>
      <c r="DU238" s="18">
        <v>11</v>
      </c>
      <c r="DV238" s="25">
        <v>12785</v>
      </c>
      <c r="DW238" s="18">
        <v>104</v>
      </c>
      <c r="DX238" s="25">
        <v>1974</v>
      </c>
      <c r="DY238" s="25">
        <v>3442</v>
      </c>
      <c r="DZ238" s="17">
        <f t="shared" si="768"/>
        <v>0.90842278149211142</v>
      </c>
      <c r="EA238" s="17">
        <f t="shared" si="769"/>
        <v>9.157721850788858E-2</v>
      </c>
      <c r="EB238" s="25">
        <v>60277</v>
      </c>
      <c r="EC238" s="25">
        <v>14746</v>
      </c>
      <c r="ED238" s="18">
        <v>219</v>
      </c>
      <c r="EE238" s="25">
        <v>42893</v>
      </c>
      <c r="EF238" s="17">
        <f t="shared" si="909"/>
        <v>0.71159812200341754</v>
      </c>
      <c r="EG238" s="25">
        <v>1871</v>
      </c>
      <c r="EH238" s="18">
        <v>548</v>
      </c>
      <c r="EI238" s="17">
        <f t="shared" si="770"/>
        <v>0.24827048459611462</v>
      </c>
      <c r="EJ238" s="17">
        <f t="shared" si="771"/>
        <v>3.1040031852945568E-2</v>
      </c>
      <c r="EK238" s="69">
        <f t="shared" si="772"/>
        <v>0.36761949002106936</v>
      </c>
      <c r="EL238" s="27">
        <v>183793</v>
      </c>
      <c r="EM238" s="25">
        <v>171443</v>
      </c>
      <c r="EN238" s="25">
        <v>12350</v>
      </c>
      <c r="EO238" s="59">
        <v>0.93280484022786514</v>
      </c>
      <c r="EP238" s="25">
        <v>86736</v>
      </c>
      <c r="EQ238" s="25">
        <v>82826</v>
      </c>
      <c r="ER238" s="25">
        <v>3910</v>
      </c>
      <c r="ES238" s="59">
        <v>0.95492067884154219</v>
      </c>
      <c r="ET238" s="25">
        <v>97057</v>
      </c>
      <c r="EU238" s="25">
        <v>88617</v>
      </c>
      <c r="EV238" s="25">
        <v>8440</v>
      </c>
      <c r="EW238" s="59">
        <v>0.91304079046333597</v>
      </c>
      <c r="EX238" s="25">
        <v>14163</v>
      </c>
      <c r="EY238" s="25">
        <v>13428</v>
      </c>
      <c r="EZ238" s="25">
        <v>735</v>
      </c>
      <c r="FA238" s="59">
        <v>0.9481042152086423</v>
      </c>
      <c r="FB238" s="25">
        <v>169630</v>
      </c>
      <c r="FC238" s="25">
        <v>158015</v>
      </c>
      <c r="FD238" s="25">
        <v>11615</v>
      </c>
      <c r="FE238" s="59">
        <v>0.93152744207982063</v>
      </c>
      <c r="FF238" s="25">
        <v>117195</v>
      </c>
      <c r="FG238" s="25">
        <v>41621</v>
      </c>
      <c r="FH238" s="25">
        <v>66261</v>
      </c>
      <c r="FI238" s="25">
        <v>9313</v>
      </c>
      <c r="FJ238" s="23">
        <f t="shared" si="773"/>
        <v>7.9465847519092109E-2</v>
      </c>
      <c r="FK238" s="23">
        <f t="shared" si="774"/>
        <v>0.56539101497504163</v>
      </c>
      <c r="FL238" s="36">
        <f t="shared" si="775"/>
        <v>4.4691291742725223</v>
      </c>
      <c r="FM238" s="25">
        <v>56666</v>
      </c>
      <c r="FN238" s="25">
        <v>20615</v>
      </c>
      <c r="FO238" s="17">
        <f t="shared" si="776"/>
        <v>0.36379839762820737</v>
      </c>
      <c r="FP238" s="25">
        <v>31580</v>
      </c>
      <c r="FQ238" s="17">
        <f t="shared" si="777"/>
        <v>0.55730067412557793</v>
      </c>
      <c r="FR238" s="25">
        <v>4471</v>
      </c>
      <c r="FS238" s="17">
        <f t="shared" si="778"/>
        <v>7.8900928246214655E-2</v>
      </c>
      <c r="FT238" s="25">
        <v>60529</v>
      </c>
      <c r="FU238" s="25">
        <v>21006</v>
      </c>
      <c r="FV238" s="25">
        <v>34681</v>
      </c>
      <c r="FW238" s="17">
        <f t="shared" si="779"/>
        <v>7.9994713277932894E-2</v>
      </c>
      <c r="FX238" s="17">
        <f t="shared" si="780"/>
        <v>0.57296502502932478</v>
      </c>
      <c r="FY238" s="25">
        <v>4842</v>
      </c>
      <c r="FZ238" s="25">
        <v>142046</v>
      </c>
      <c r="GA238" s="25">
        <v>13211</v>
      </c>
      <c r="GB238" s="25">
        <v>86942</v>
      </c>
      <c r="GC238" s="25">
        <v>23448</v>
      </c>
      <c r="GD238" s="25">
        <v>10278</v>
      </c>
      <c r="GE238" s="18">
        <v>196</v>
      </c>
      <c r="GF238" s="25">
        <v>5085</v>
      </c>
      <c r="GG238" s="18">
        <v>161</v>
      </c>
      <c r="GH238" s="18">
        <v>55</v>
      </c>
      <c r="GI238" s="25">
        <v>2670</v>
      </c>
      <c r="GJ238" s="10">
        <f t="shared" si="781"/>
        <v>13211</v>
      </c>
      <c r="GK238" s="10">
        <f t="shared" ref="GK238:GK269" si="910">FZ238*GP238</f>
        <v>128835</v>
      </c>
      <c r="GL238" s="10">
        <f t="shared" ref="GL238:GL269" si="911">FZ238*GQ238</f>
        <v>41893</v>
      </c>
      <c r="GM238" s="10">
        <f t="shared" si="782"/>
        <v>100153</v>
      </c>
      <c r="GN238" s="10">
        <f t="shared" ref="GN238:GN269" si="912">(GI238+GH238+GG238+GF238+GE238+GD238)</f>
        <v>18445</v>
      </c>
      <c r="GO238" s="17">
        <f t="shared" si="783"/>
        <v>9.3005082860481814E-2</v>
      </c>
      <c r="GP238" s="17">
        <f t="shared" ref="GP238:GP269" si="913">(GB238+GC238+GD238+GE238+GF238+GG238+GH238+GI238)/FZ238</f>
        <v>0.90699491713951819</v>
      </c>
      <c r="GQ238" s="17">
        <f t="shared" ref="GQ238:GQ269" si="914">(GI238+GC238+GD238+GE238+GF238+GG238+GH238)/FZ238</f>
        <v>0.29492558748574405</v>
      </c>
      <c r="GR238" s="17">
        <f t="shared" ref="GR238:GR269" si="915">(GI238+GH238+GG238+GF238+GE238+GD238)/FZ238</f>
        <v>0.12985230136716275</v>
      </c>
      <c r="GS238" s="17">
        <f t="shared" si="784"/>
        <v>0.60096025231263117</v>
      </c>
      <c r="GT238" s="25">
        <v>67666</v>
      </c>
      <c r="GU238" s="25">
        <v>4544</v>
      </c>
      <c r="GV238" s="25">
        <v>39062</v>
      </c>
      <c r="GW238" s="25">
        <v>14219</v>
      </c>
      <c r="GX238" s="25">
        <v>6023</v>
      </c>
      <c r="GY238" s="18">
        <v>114</v>
      </c>
      <c r="GZ238" s="25">
        <v>2250</v>
      </c>
      <c r="HA238" s="18">
        <v>53</v>
      </c>
      <c r="HB238" s="18">
        <v>31</v>
      </c>
      <c r="HC238" s="25">
        <v>1370</v>
      </c>
      <c r="HD238" s="23">
        <f t="shared" si="785"/>
        <v>6.7153370969172108E-2</v>
      </c>
      <c r="HE238" s="23">
        <f t="shared" si="786"/>
        <v>0.93284662903082793</v>
      </c>
      <c r="HF238" s="23">
        <f t="shared" si="787"/>
        <v>0.35557000561581886</v>
      </c>
      <c r="HG238" s="23">
        <f t="shared" si="788"/>
        <v>0.14543493039340288</v>
      </c>
      <c r="HH238" s="25">
        <v>74380</v>
      </c>
      <c r="HI238" s="25">
        <v>8667</v>
      </c>
      <c r="HJ238" s="25">
        <v>47880</v>
      </c>
      <c r="HK238" s="25">
        <v>9229</v>
      </c>
      <c r="HL238" s="25">
        <v>4255</v>
      </c>
      <c r="HM238" s="18">
        <v>82</v>
      </c>
      <c r="HN238" s="25">
        <v>2835</v>
      </c>
      <c r="HO238" s="18">
        <v>108</v>
      </c>
      <c r="HP238" s="18">
        <v>24</v>
      </c>
      <c r="HQ238" s="25">
        <v>1300</v>
      </c>
      <c r="HR238" s="23">
        <f t="shared" si="789"/>
        <v>0.11652325894057543</v>
      </c>
      <c r="HS238" s="23">
        <f t="shared" si="790"/>
        <v>0.88347674105942453</v>
      </c>
      <c r="HT238" s="80">
        <f t="shared" si="791"/>
        <v>0.23975531056735683</v>
      </c>
      <c r="HU238" s="27">
        <v>213376</v>
      </c>
      <c r="HV238" s="25">
        <v>2707</v>
      </c>
      <c r="HW238" s="25">
        <v>28787</v>
      </c>
      <c r="HX238" s="25">
        <v>7624</v>
      </c>
      <c r="HY238" s="25">
        <v>62007</v>
      </c>
      <c r="HZ238" s="25">
        <v>26619</v>
      </c>
      <c r="IA238" s="25">
        <v>5957</v>
      </c>
      <c r="IB238" s="18">
        <v>479</v>
      </c>
      <c r="IC238" s="25">
        <v>25334</v>
      </c>
      <c r="ID238" s="25">
        <v>30130</v>
      </c>
      <c r="IE238" s="25">
        <v>9772</v>
      </c>
      <c r="IF238" s="18">
        <v>1819</v>
      </c>
      <c r="IG238" s="25">
        <v>12141</v>
      </c>
      <c r="IH238" s="17">
        <f t="shared" si="792"/>
        <v>0.26595774595080984</v>
      </c>
      <c r="II238" s="17">
        <f t="shared" si="793"/>
        <v>0.12475161217756449</v>
      </c>
      <c r="IJ238" s="30">
        <f t="shared" si="794"/>
        <v>8.0159284721439565</v>
      </c>
      <c r="IK238" s="17">
        <f t="shared" si="866"/>
        <v>0.10957677483944818</v>
      </c>
      <c r="IL238" s="25">
        <v>102490</v>
      </c>
      <c r="IM238" s="25">
        <v>1232</v>
      </c>
      <c r="IN238" s="25">
        <v>18388</v>
      </c>
      <c r="IO238" s="25">
        <v>5281</v>
      </c>
      <c r="IP238" s="25">
        <v>37290</v>
      </c>
      <c r="IQ238" s="25">
        <v>10981</v>
      </c>
      <c r="IR238" s="25">
        <v>3617</v>
      </c>
      <c r="IS238" s="18">
        <v>296</v>
      </c>
      <c r="IT238" s="25">
        <v>12597</v>
      </c>
      <c r="IU238" s="25">
        <v>823</v>
      </c>
      <c r="IV238" s="25">
        <v>3960</v>
      </c>
      <c r="IW238" s="18">
        <v>912</v>
      </c>
      <c r="IX238" s="25">
        <v>7113</v>
      </c>
      <c r="IY238" s="17">
        <f t="shared" si="795"/>
        <v>0.74923407161674305</v>
      </c>
      <c r="IZ238" s="25">
        <v>110886</v>
      </c>
      <c r="JA238" s="25">
        <v>1475</v>
      </c>
      <c r="JB238" s="25">
        <v>10399</v>
      </c>
      <c r="JC238" s="25">
        <v>2343</v>
      </c>
      <c r="JD238" s="25">
        <v>24717</v>
      </c>
      <c r="JE238" s="25">
        <v>15638</v>
      </c>
      <c r="JF238" s="25">
        <v>2340</v>
      </c>
      <c r="JG238" s="18">
        <v>183</v>
      </c>
      <c r="JH238" s="25">
        <v>12737</v>
      </c>
      <c r="JI238" s="25">
        <v>29307</v>
      </c>
      <c r="JJ238" s="25">
        <v>5812</v>
      </c>
      <c r="JK238" s="18">
        <v>907</v>
      </c>
      <c r="JL238" s="25">
        <v>5028</v>
      </c>
      <c r="JM238" s="80">
        <f t="shared" si="796"/>
        <v>0.51324784012409141</v>
      </c>
      <c r="JN238" s="27">
        <v>213376</v>
      </c>
      <c r="JO238" s="25">
        <v>132401</v>
      </c>
      <c r="JP238" s="18">
        <v>147</v>
      </c>
      <c r="JQ238" s="18">
        <v>392</v>
      </c>
      <c r="JR238" s="25">
        <v>1338</v>
      </c>
      <c r="JS238" s="18">
        <v>759</v>
      </c>
      <c r="JT238" s="18">
        <v>258</v>
      </c>
      <c r="JU238" s="18">
        <v>28</v>
      </c>
      <c r="JV238" s="18">
        <v>45</v>
      </c>
      <c r="JW238" s="25">
        <v>78008</v>
      </c>
      <c r="JX238" s="17">
        <f t="shared" si="797"/>
        <v>0.36558938212357528</v>
      </c>
      <c r="JY238" s="17">
        <f t="shared" si="798"/>
        <v>0.63441061787642472</v>
      </c>
      <c r="JZ238" s="25">
        <v>16748</v>
      </c>
      <c r="KA238" s="25">
        <v>12161</v>
      </c>
      <c r="KB238" s="18">
        <v>11</v>
      </c>
      <c r="KC238" s="18">
        <v>32</v>
      </c>
      <c r="KD238" s="25">
        <v>90</v>
      </c>
      <c r="KE238" s="18">
        <v>182</v>
      </c>
      <c r="KF238" s="18">
        <v>18</v>
      </c>
      <c r="KG238" s="18">
        <v>24</v>
      </c>
      <c r="KH238" s="18">
        <v>0</v>
      </c>
      <c r="KI238" s="25">
        <v>4230</v>
      </c>
      <c r="KJ238" s="17">
        <f t="shared" si="799"/>
        <v>0.25256747074277525</v>
      </c>
      <c r="KK238" s="25">
        <v>196628</v>
      </c>
      <c r="KL238" s="25">
        <v>120240</v>
      </c>
      <c r="KM238" s="18">
        <v>136</v>
      </c>
      <c r="KN238" s="18">
        <v>360</v>
      </c>
      <c r="KO238" s="25">
        <v>1248</v>
      </c>
      <c r="KP238" s="18">
        <v>577</v>
      </c>
      <c r="KQ238" s="18">
        <v>240</v>
      </c>
      <c r="KR238" s="18">
        <v>4</v>
      </c>
      <c r="KS238" s="18">
        <v>45</v>
      </c>
      <c r="KT238" s="25">
        <v>73778</v>
      </c>
      <c r="KU238" s="69">
        <f t="shared" si="877"/>
        <v>0.37521614419106131</v>
      </c>
      <c r="KV238" s="27">
        <v>264596</v>
      </c>
      <c r="KW238" s="25">
        <v>245355</v>
      </c>
      <c r="KX238" s="25">
        <v>19241</v>
      </c>
      <c r="KY238" s="59">
        <v>7.2718408441548629E-2</v>
      </c>
      <c r="KZ238" s="25">
        <v>12068</v>
      </c>
      <c r="LA238" s="25">
        <v>5007</v>
      </c>
      <c r="LB238" s="25">
        <v>8255</v>
      </c>
      <c r="LC238" s="25">
        <v>7579</v>
      </c>
      <c r="LD238" s="25">
        <v>128122</v>
      </c>
      <c r="LE238" s="25">
        <v>119044</v>
      </c>
      <c r="LF238" s="25">
        <v>9078</v>
      </c>
      <c r="LG238" s="59">
        <v>7.0854341955323835E-2</v>
      </c>
      <c r="LH238" s="25">
        <v>136474</v>
      </c>
      <c r="LI238" s="25">
        <v>126311</v>
      </c>
      <c r="LJ238" s="25">
        <v>10163</v>
      </c>
      <c r="LK238" s="35">
        <v>7.4468396910766885E-2</v>
      </c>
      <c r="LL238" s="27">
        <v>60277</v>
      </c>
      <c r="LM238" s="18">
        <v>233</v>
      </c>
      <c r="LN238" s="25">
        <v>49093</v>
      </c>
      <c r="LO238" s="25">
        <v>2400</v>
      </c>
      <c r="LP238" s="25">
        <v>3777</v>
      </c>
      <c r="LQ238" s="18">
        <v>429</v>
      </c>
      <c r="LR238" s="25">
        <v>4345</v>
      </c>
      <c r="LS238" s="23">
        <f t="shared" si="800"/>
        <v>7.2083879423328959E-2</v>
      </c>
      <c r="LT238" s="23">
        <f t="shared" si="801"/>
        <v>0.92791612057667106</v>
      </c>
      <c r="LU238" s="17">
        <f t="shared" si="802"/>
        <v>0.81832207973190441</v>
      </c>
      <c r="LV238" s="25">
        <v>60277</v>
      </c>
      <c r="LW238" s="18">
        <v>224</v>
      </c>
      <c r="LX238" s="25">
        <v>34551</v>
      </c>
      <c r="LY238" s="25">
        <v>2827</v>
      </c>
      <c r="LZ238" s="18">
        <v>327</v>
      </c>
      <c r="MA238" s="25">
        <v>2986</v>
      </c>
      <c r="MB238" s="25">
        <v>18244</v>
      </c>
      <c r="MC238" s="18">
        <v>40</v>
      </c>
      <c r="MD238" s="25">
        <v>1026</v>
      </c>
      <c r="ME238" s="18">
        <v>0</v>
      </c>
      <c r="MF238" s="18">
        <v>52</v>
      </c>
      <c r="MG238" s="17">
        <f t="shared" si="803"/>
        <v>0.3528709126200707</v>
      </c>
      <c r="MH238" s="17">
        <f t="shared" si="804"/>
        <v>0.64084144864542036</v>
      </c>
      <c r="MI238" s="25">
        <v>60277</v>
      </c>
      <c r="MJ238" s="18">
        <v>188</v>
      </c>
      <c r="MK238" s="25">
        <v>36006</v>
      </c>
      <c r="ML238" s="25">
        <v>1835</v>
      </c>
      <c r="MM238" s="18">
        <v>239</v>
      </c>
      <c r="MN238" s="18">
        <v>533</v>
      </c>
      <c r="MO238" s="25">
        <v>21262</v>
      </c>
      <c r="MP238" s="18">
        <v>21</v>
      </c>
      <c r="MQ238" s="18">
        <v>46</v>
      </c>
      <c r="MR238" s="18">
        <v>0</v>
      </c>
      <c r="MS238" s="18">
        <v>147</v>
      </c>
      <c r="MT238" s="17">
        <f t="shared" si="805"/>
        <v>0.63201552831096441</v>
      </c>
      <c r="MU238" s="69">
        <f t="shared" si="806"/>
        <v>0.72958176418866238</v>
      </c>
      <c r="MV238" s="27">
        <v>60277</v>
      </c>
      <c r="MW238" s="25">
        <v>3443</v>
      </c>
      <c r="MX238" s="25">
        <v>33740</v>
      </c>
      <c r="MY238" s="25">
        <v>5772</v>
      </c>
      <c r="MZ238" s="25">
        <v>10480</v>
      </c>
      <c r="NA238" s="25">
        <v>4513</v>
      </c>
      <c r="NB238" s="18">
        <v>116</v>
      </c>
      <c r="NC238" s="25">
        <v>2140</v>
      </c>
      <c r="ND238" s="18">
        <v>73</v>
      </c>
      <c r="NE238" s="17">
        <f t="shared" si="807"/>
        <v>5.7119631036713837E-2</v>
      </c>
      <c r="NF238" s="10">
        <f t="shared" si="808"/>
        <v>14924.788393582958</v>
      </c>
      <c r="NG238" s="17">
        <f t="shared" si="809"/>
        <v>0.16749340544486288</v>
      </c>
      <c r="NH238" s="25">
        <v>60277</v>
      </c>
      <c r="NI238" s="25">
        <v>1737</v>
      </c>
      <c r="NJ238" s="18">
        <v>17</v>
      </c>
      <c r="NK238" s="18">
        <v>514</v>
      </c>
      <c r="NL238" s="18">
        <v>37</v>
      </c>
      <c r="NM238" s="25">
        <v>57040</v>
      </c>
      <c r="NN238" s="18">
        <v>451</v>
      </c>
      <c r="NO238" s="18">
        <v>38</v>
      </c>
      <c r="NP238" s="18">
        <v>11</v>
      </c>
      <c r="NQ238" s="32">
        <v>432</v>
      </c>
      <c r="NR238" s="27">
        <v>60277</v>
      </c>
      <c r="NS238" s="37">
        <f t="shared" si="810"/>
        <v>1.1552001592647279</v>
      </c>
      <c r="NT238" s="37">
        <f t="shared" si="811"/>
        <v>0.31171530912290601</v>
      </c>
      <c r="NU238" s="37">
        <f t="shared" si="812"/>
        <v>0.86565085018382348</v>
      </c>
      <c r="NV238" s="17">
        <f t="shared" si="813"/>
        <v>0.17578012161896006</v>
      </c>
      <c r="NW238" s="10">
        <f t="shared" si="814"/>
        <v>29786</v>
      </c>
      <c r="NX238" s="17">
        <f t="shared" si="815"/>
        <v>0.49415199827463213</v>
      </c>
      <c r="NY238" s="19">
        <f t="shared" si="816"/>
        <v>0.53679107570869899</v>
      </c>
      <c r="NZ238" s="25">
        <v>30491</v>
      </c>
      <c r="OA238" s="25">
        <v>23795</v>
      </c>
      <c r="OB238" s="25">
        <v>4185</v>
      </c>
      <c r="OC238" s="25">
        <v>9242</v>
      </c>
      <c r="OD238" s="18">
        <v>819</v>
      </c>
      <c r="OE238" s="25">
        <v>1100</v>
      </c>
      <c r="OF238" s="17">
        <f t="shared" si="817"/>
        <v>0.15332548069744678</v>
      </c>
      <c r="OG238" s="17">
        <f t="shared" si="818"/>
        <v>0.50584800172536792</v>
      </c>
      <c r="OH238" s="17">
        <f t="shared" si="819"/>
        <v>0.39476085405710304</v>
      </c>
      <c r="OI238" s="69">
        <f t="shared" si="820"/>
        <v>1.824908339831113E-2</v>
      </c>
      <c r="OJ238" s="27">
        <v>60277</v>
      </c>
      <c r="OK238" s="18">
        <v>510</v>
      </c>
      <c r="OL238" s="25">
        <v>12985</v>
      </c>
      <c r="OM238" s="25">
        <v>31676</v>
      </c>
      <c r="ON238" s="25">
        <v>2951</v>
      </c>
      <c r="OO238" s="25">
        <v>14623</v>
      </c>
      <c r="OP238" s="25">
        <v>3464</v>
      </c>
      <c r="OQ238" s="25">
        <v>5990</v>
      </c>
      <c r="OR238" s="69">
        <f t="shared" si="821"/>
        <v>0.33030840950943147</v>
      </c>
      <c r="OS238" s="22">
        <v>137331</v>
      </c>
      <c r="OT238" s="22">
        <v>131587</v>
      </c>
      <c r="OU238" s="38">
        <f t="shared" si="878"/>
        <v>0.6565365770907966</v>
      </c>
      <c r="OV238" s="39">
        <v>0.80002637038613233</v>
      </c>
      <c r="OW238" s="22">
        <v>10527307</v>
      </c>
      <c r="OX238" s="36">
        <f t="shared" si="879"/>
        <v>430756347.82599998</v>
      </c>
      <c r="OY238" s="36">
        <f t="shared" si="880"/>
        <v>8915595.776843043</v>
      </c>
      <c r="OZ238" s="22">
        <v>842</v>
      </c>
      <c r="PA238" s="22">
        <v>842</v>
      </c>
      <c r="PB238" s="38">
        <f t="shared" si="881"/>
        <v>4.2010517597517285E-3</v>
      </c>
      <c r="PC238" s="39">
        <v>0.54339667458432306</v>
      </c>
      <c r="PD238" s="22">
        <v>45754</v>
      </c>
      <c r="PE238" s="40">
        <f t="shared" si="822"/>
        <v>1872162.172</v>
      </c>
      <c r="PF238" s="36">
        <f t="shared" si="823"/>
        <v>258626.09012363167</v>
      </c>
      <c r="PG238" s="22"/>
      <c r="PH238" s="22"/>
      <c r="PI238" s="38">
        <f t="shared" si="882"/>
        <v>0</v>
      </c>
      <c r="PJ238" s="39">
        <v>0</v>
      </c>
      <c r="PK238" s="22"/>
      <c r="PL238" s="41">
        <f t="shared" si="824"/>
        <v>0</v>
      </c>
      <c r="PM238" s="36">
        <f t="shared" si="825"/>
        <v>0</v>
      </c>
      <c r="PN238" s="22">
        <v>3711</v>
      </c>
      <c r="PO238" s="22">
        <v>3711</v>
      </c>
      <c r="PP238" s="38">
        <f t="shared" si="883"/>
        <v>1.8515561853252573E-2</v>
      </c>
      <c r="PQ238" s="39">
        <v>0.51216383724063597</v>
      </c>
      <c r="PR238" s="22">
        <v>190064</v>
      </c>
      <c r="PS238" s="41">
        <f t="shared" si="826"/>
        <v>7777038.7519999994</v>
      </c>
      <c r="PT238" s="36">
        <f t="shared" si="827"/>
        <v>486580.19870095706</v>
      </c>
      <c r="PU238" s="22">
        <v>2262</v>
      </c>
      <c r="PV238" s="22">
        <v>2262</v>
      </c>
      <c r="PW238" s="38">
        <f t="shared" si="884"/>
        <v>1.1285960903276023E-2</v>
      </c>
      <c r="PX238" s="39">
        <v>0.29080017683465959</v>
      </c>
      <c r="PY238" s="22">
        <v>65779</v>
      </c>
      <c r="PZ238" s="36">
        <f t="shared" si="828"/>
        <v>345105.92663037981</v>
      </c>
      <c r="QA238" s="22"/>
      <c r="QB238" s="22"/>
      <c r="QC238" s="39">
        <v>0</v>
      </c>
      <c r="QD238" s="22"/>
      <c r="QE238" s="22">
        <f t="shared" si="829"/>
        <v>0</v>
      </c>
      <c r="QF238" s="22"/>
      <c r="QG238" s="22"/>
      <c r="QH238" s="22"/>
      <c r="QI238" s="38">
        <f t="shared" si="885"/>
        <v>0</v>
      </c>
      <c r="QJ238" s="39">
        <v>0</v>
      </c>
      <c r="QK238" s="22"/>
      <c r="QL238" s="42">
        <f t="shared" si="830"/>
        <v>0</v>
      </c>
      <c r="QM238" s="22">
        <f t="shared" si="886"/>
        <v>62024</v>
      </c>
      <c r="QN238" s="22">
        <v>2586</v>
      </c>
      <c r="QO238" s="22">
        <v>2586</v>
      </c>
      <c r="QP238" s="38">
        <f t="shared" si="887"/>
        <v>1.2902517637432269E-2</v>
      </c>
      <c r="QQ238" s="39">
        <v>0.1253016241299304</v>
      </c>
      <c r="QR238" s="22">
        <v>32403</v>
      </c>
      <c r="QS238" s="36">
        <f t="shared" si="831"/>
        <v>608027.35679164727</v>
      </c>
      <c r="QT238" s="22"/>
      <c r="QU238" s="22"/>
      <c r="QV238" s="38">
        <f t="shared" si="888"/>
        <v>0</v>
      </c>
      <c r="QW238" s="39">
        <v>0</v>
      </c>
      <c r="QX238" s="22"/>
      <c r="QY238" s="36">
        <f t="shared" si="832"/>
        <v>0</v>
      </c>
      <c r="QZ238" s="22">
        <v>59438</v>
      </c>
      <c r="RA238" s="22">
        <v>59438</v>
      </c>
      <c r="RB238" s="38">
        <f t="shared" si="889"/>
        <v>0.29655833075549082</v>
      </c>
      <c r="RC238" s="39">
        <v>0.16750008412126924</v>
      </c>
      <c r="RD238" s="22">
        <v>995587</v>
      </c>
      <c r="RE238" s="36">
        <f t="shared" si="833"/>
        <v>6422349.2037797701</v>
      </c>
      <c r="RF238" s="10">
        <f t="shared" si="890"/>
        <v>206170</v>
      </c>
      <c r="RG238" s="10">
        <f t="shared" si="891"/>
        <v>200426</v>
      </c>
      <c r="RH238" s="17">
        <f t="shared" si="892"/>
        <v>0.25777832653601934</v>
      </c>
      <c r="RI238" s="17">
        <f t="shared" si="893"/>
        <v>5.8893975916076277E-3</v>
      </c>
      <c r="RJ238" s="17">
        <f t="shared" si="894"/>
        <v>0.52332982283636409</v>
      </c>
      <c r="RK238" s="17">
        <f t="shared" si="895"/>
        <v>1.5180897532030902E-2</v>
      </c>
      <c r="RL238" s="17">
        <f t="shared" si="896"/>
        <v>2.8561403584856308E-2</v>
      </c>
      <c r="RM238" s="17">
        <f t="shared" si="897"/>
        <v>2.0257112139645112E-2</v>
      </c>
      <c r="RN238" s="17">
        <f t="shared" si="898"/>
        <v>3.5690138592410221E-2</v>
      </c>
      <c r="RO238" s="17">
        <f t="shared" si="899"/>
        <v>0</v>
      </c>
      <c r="RP238" s="17">
        <f t="shared" si="900"/>
        <v>0.37698062531469345</v>
      </c>
      <c r="RQ238" s="17">
        <f t="shared" si="901"/>
        <v>0</v>
      </c>
      <c r="RR238" s="36">
        <f t="shared" si="902"/>
        <v>17036284.552869428</v>
      </c>
      <c r="RS238" s="36">
        <f t="shared" si="903"/>
        <v>64.386024553921558</v>
      </c>
      <c r="RT238" s="10">
        <f t="shared" si="904"/>
        <v>5744</v>
      </c>
      <c r="RU238" s="17">
        <f t="shared" si="905"/>
        <v>2.7860503468011836E-2</v>
      </c>
      <c r="RV238" s="37">
        <f t="shared" si="906"/>
        <v>1.2833874957559295</v>
      </c>
      <c r="RW238" s="36">
        <f t="shared" si="907"/>
        <v>0.7574793269739527</v>
      </c>
      <c r="RX238" s="85">
        <v>-1.469684</v>
      </c>
      <c r="RY238" s="93">
        <v>137</v>
      </c>
      <c r="RZ238" s="43" t="b">
        <v>0</v>
      </c>
      <c r="SA238" s="18" t="b">
        <v>0</v>
      </c>
      <c r="SB238" s="18" t="b">
        <v>0</v>
      </c>
      <c r="SC238" s="18" t="b">
        <v>0</v>
      </c>
      <c r="SD238" s="18" t="b">
        <v>0</v>
      </c>
      <c r="SE238" s="32" t="b">
        <v>1</v>
      </c>
      <c r="SF238" s="43" t="b">
        <v>0</v>
      </c>
      <c r="SG238" s="18" t="b">
        <v>1</v>
      </c>
      <c r="SH238" s="18">
        <v>0</v>
      </c>
      <c r="SI238" s="18"/>
      <c r="SJ238" s="22">
        <v>2</v>
      </c>
      <c r="SK238" s="22"/>
      <c r="SL238" s="22">
        <v>2</v>
      </c>
      <c r="SM238" s="22">
        <v>0</v>
      </c>
      <c r="SN238" s="18"/>
      <c r="SO238" s="18"/>
      <c r="SP238" s="18"/>
      <c r="SQ238" s="17">
        <f t="shared" si="834"/>
        <v>8.2644628099173556E-3</v>
      </c>
      <c r="SR238" s="17">
        <f t="shared" si="835"/>
        <v>0</v>
      </c>
      <c r="SS238" s="17">
        <f t="shared" si="836"/>
        <v>0</v>
      </c>
      <c r="ST238" s="17">
        <f t="shared" si="837"/>
        <v>0</v>
      </c>
      <c r="SU238" s="17">
        <f t="shared" si="838"/>
        <v>0</v>
      </c>
      <c r="SV238" s="17">
        <f t="shared" si="908"/>
        <v>0</v>
      </c>
      <c r="SW238" s="17">
        <f t="shared" si="839"/>
        <v>0</v>
      </c>
      <c r="SX238" s="17">
        <f t="shared" si="840"/>
        <v>0</v>
      </c>
      <c r="SY238" s="17">
        <f t="shared" si="841"/>
        <v>0</v>
      </c>
      <c r="SZ238" s="17">
        <f t="shared" si="842"/>
        <v>0</v>
      </c>
      <c r="TA238" s="17">
        <f t="shared" si="843"/>
        <v>0</v>
      </c>
      <c r="TB238" s="24">
        <f t="shared" si="844"/>
        <v>620</v>
      </c>
      <c r="TC238" s="69">
        <f t="shared" si="845"/>
        <v>1</v>
      </c>
      <c r="TD238" s="17">
        <f t="shared" si="867"/>
        <v>2.6014568158168575E-6</v>
      </c>
      <c r="TE238" s="95"/>
      <c r="TF238" s="71"/>
      <c r="TG238" s="71"/>
      <c r="TH238" s="71">
        <v>1</v>
      </c>
      <c r="TI238" s="71"/>
      <c r="TJ238" s="71">
        <v>1</v>
      </c>
      <c r="TK238" s="71">
        <v>28</v>
      </c>
      <c r="TL238" s="71"/>
      <c r="TM238" s="71">
        <v>313</v>
      </c>
      <c r="TN238" s="71"/>
      <c r="TO238" s="71"/>
      <c r="TP238" s="71">
        <v>1</v>
      </c>
      <c r="TQ238" s="71">
        <v>2</v>
      </c>
      <c r="TR238" s="72"/>
      <c r="TS238" s="72"/>
      <c r="TT238" s="72"/>
      <c r="TU238" s="72"/>
      <c r="TV238" s="72">
        <v>2</v>
      </c>
      <c r="TW238" s="72"/>
      <c r="TX238" s="72"/>
      <c r="TY238" s="72">
        <v>1</v>
      </c>
      <c r="TZ238" s="72">
        <v>28</v>
      </c>
      <c r="UA238" s="72"/>
      <c r="UB238" s="72">
        <v>313</v>
      </c>
      <c r="UC238" s="72"/>
      <c r="UD238" s="72"/>
      <c r="UE238" s="72"/>
      <c r="UF238" s="72"/>
      <c r="UG238" s="72">
        <v>1</v>
      </c>
      <c r="UH238" s="72"/>
      <c r="UI238" s="72">
        <v>1</v>
      </c>
      <c r="UJ238" s="73">
        <v>34</v>
      </c>
      <c r="UK238" s="73"/>
      <c r="UL238" s="73"/>
      <c r="UM238" s="73">
        <v>1</v>
      </c>
      <c r="UN238" s="73">
        <v>17</v>
      </c>
      <c r="UO238" s="73"/>
      <c r="UP238" s="73"/>
      <c r="UQ238" s="73">
        <v>3</v>
      </c>
      <c r="UR238" s="73">
        <v>83</v>
      </c>
      <c r="US238" s="73">
        <v>331</v>
      </c>
      <c r="UT238" s="73"/>
      <c r="UU238" s="73"/>
      <c r="UV238" s="73">
        <v>5</v>
      </c>
      <c r="UW238" s="73"/>
      <c r="UX238" s="73"/>
      <c r="UY238" s="73">
        <v>4</v>
      </c>
      <c r="UZ238" s="73"/>
      <c r="VA238" s="73">
        <v>29</v>
      </c>
      <c r="VB238" s="73">
        <v>96</v>
      </c>
      <c r="VC238" s="73"/>
      <c r="VD238" s="73"/>
      <c r="VE238" s="73">
        <v>1</v>
      </c>
      <c r="VF238" s="73">
        <v>16</v>
      </c>
      <c r="VG238" s="73">
        <v>2</v>
      </c>
      <c r="VH238" s="73"/>
      <c r="VI238" s="73">
        <v>3</v>
      </c>
      <c r="VJ238" s="73">
        <v>95</v>
      </c>
      <c r="VK238" s="73">
        <v>350</v>
      </c>
      <c r="VL238" s="73"/>
      <c r="VM238" s="73"/>
      <c r="VN238" s="73">
        <v>1</v>
      </c>
      <c r="VO238" s="73"/>
      <c r="VP238" s="73"/>
      <c r="VQ238" s="73"/>
      <c r="VR238" s="73">
        <v>1</v>
      </c>
      <c r="VS238" s="73">
        <v>87</v>
      </c>
      <c r="VT238" s="73"/>
      <c r="VU238" s="73"/>
      <c r="VV238" s="73"/>
      <c r="VW238" s="73">
        <v>5</v>
      </c>
      <c r="VX238" s="73"/>
      <c r="VY238" s="73"/>
      <c r="VZ238" s="73">
        <v>6</v>
      </c>
      <c r="WA238" s="73">
        <v>42</v>
      </c>
      <c r="WB238" s="73"/>
      <c r="WC238" s="73">
        <v>363</v>
      </c>
      <c r="WD238" s="73"/>
      <c r="WE238" s="73"/>
      <c r="WF238" s="73">
        <v>1</v>
      </c>
      <c r="WG238" s="73"/>
      <c r="WH238" s="73"/>
      <c r="WI238" s="73"/>
      <c r="WJ238" s="73">
        <v>1</v>
      </c>
      <c r="WK238" s="73"/>
      <c r="WL238" s="73"/>
      <c r="WM238" s="73"/>
      <c r="WN238" s="73">
        <v>7</v>
      </c>
      <c r="WO238" s="22">
        <f t="shared" si="846"/>
        <v>217</v>
      </c>
      <c r="WP238" s="22">
        <f t="shared" si="847"/>
        <v>0</v>
      </c>
      <c r="WQ238" s="22">
        <f t="shared" si="848"/>
        <v>0</v>
      </c>
      <c r="WR238" s="22">
        <f t="shared" si="849"/>
        <v>2</v>
      </c>
      <c r="WS238" s="22">
        <f t="shared" si="850"/>
        <v>41</v>
      </c>
      <c r="WT238" s="22">
        <f t="shared" si="851"/>
        <v>2</v>
      </c>
      <c r="WU238" s="22">
        <f t="shared" si="852"/>
        <v>1</v>
      </c>
      <c r="WV238" s="22">
        <f t="shared" si="853"/>
        <v>7</v>
      </c>
      <c r="WW238" s="22">
        <f t="shared" si="854"/>
        <v>276</v>
      </c>
      <c r="WX238" s="22">
        <f t="shared" si="855"/>
        <v>0</v>
      </c>
      <c r="WY238" s="22">
        <f t="shared" si="856"/>
        <v>1670</v>
      </c>
      <c r="WZ238" s="22">
        <f t="shared" si="857"/>
        <v>0</v>
      </c>
      <c r="XA238" s="22">
        <f t="shared" si="858"/>
        <v>0</v>
      </c>
      <c r="XB238" s="22">
        <f t="shared" si="859"/>
        <v>7</v>
      </c>
      <c r="XC238" s="22">
        <f t="shared" si="860"/>
        <v>0</v>
      </c>
      <c r="XD238" s="22">
        <f t="shared" si="861"/>
        <v>0</v>
      </c>
      <c r="XE238" s="22">
        <f t="shared" si="862"/>
        <v>6</v>
      </c>
      <c r="XF238" s="22">
        <f t="shared" si="863"/>
        <v>1</v>
      </c>
      <c r="XG238" s="93">
        <f t="shared" si="864"/>
        <v>40</v>
      </c>
    </row>
    <row r="239" spans="1:631" ht="17.100000000000001" customHeight="1" x14ac:dyDescent="0.2">
      <c r="A239" s="101"/>
      <c r="B239" s="27" t="s">
        <v>682</v>
      </c>
      <c r="C239" s="535" t="s">
        <v>683</v>
      </c>
      <c r="D239" s="25" t="s">
        <v>708</v>
      </c>
      <c r="E239" s="535" t="s">
        <v>709</v>
      </c>
      <c r="F239" s="25" t="s">
        <v>710</v>
      </c>
      <c r="G239" s="535" t="s">
        <v>711</v>
      </c>
      <c r="H239" s="25">
        <v>44</v>
      </c>
      <c r="I239" s="28">
        <v>10</v>
      </c>
      <c r="J239" s="17">
        <f t="shared" si="730"/>
        <v>0.57993007949063502</v>
      </c>
      <c r="K239" s="17">
        <f t="shared" si="731"/>
        <v>0.43243296029374428</v>
      </c>
      <c r="L239" s="17">
        <f t="shared" si="732"/>
        <v>1</v>
      </c>
      <c r="M239" s="17">
        <f t="shared" si="733"/>
        <v>0.15584533852262289</v>
      </c>
      <c r="N239" s="17">
        <f t="shared" si="734"/>
        <v>0.30192776008582961</v>
      </c>
      <c r="O239" s="17">
        <f t="shared" si="735"/>
        <v>8.3904611238061755E-2</v>
      </c>
      <c r="P239" s="17">
        <f t="shared" si="736"/>
        <v>0.74236856820075081</v>
      </c>
      <c r="Q239" s="17">
        <f t="shared" si="737"/>
        <v>0.55144485551444844</v>
      </c>
      <c r="R239" s="69">
        <f t="shared" si="738"/>
        <v>0.91836917333606072</v>
      </c>
      <c r="S239" s="422">
        <f t="shared" si="739"/>
        <v>0.52958037185357254</v>
      </c>
      <c r="T239" s="17">
        <f t="shared" si="865"/>
        <v>0.47041962814642746</v>
      </c>
      <c r="U239" s="10">
        <f t="shared" si="740"/>
        <v>101566.42023458256</v>
      </c>
      <c r="V239" s="32">
        <v>5</v>
      </c>
      <c r="W239" s="550">
        <f t="shared" si="741"/>
        <v>0</v>
      </c>
      <c r="X239" s="550">
        <f t="shared" si="742"/>
        <v>0.41846926074246155</v>
      </c>
      <c r="Y239" s="550">
        <f t="shared" si="743"/>
        <v>0.5815307392575384</v>
      </c>
      <c r="Z239" s="551">
        <f t="shared" si="744"/>
        <v>125555.97579013808</v>
      </c>
      <c r="AA239" s="426">
        <f t="shared" si="745"/>
        <v>0.11326688466276991</v>
      </c>
      <c r="AB239" s="59">
        <f t="shared" si="746"/>
        <v>0.93826844089538752</v>
      </c>
      <c r="AC239" s="59">
        <f t="shared" si="747"/>
        <v>0.13472182013249093</v>
      </c>
      <c r="AD239" s="59">
        <f t="shared" si="748"/>
        <v>0.30192776008582961</v>
      </c>
      <c r="AE239" s="59">
        <f t="shared" si="749"/>
        <v>0.4485551444855515</v>
      </c>
      <c r="AF239" s="59">
        <f t="shared" si="750"/>
        <v>0.28268979121501531</v>
      </c>
      <c r="AG239" s="59">
        <f t="shared" si="751"/>
        <v>0.19759379699615243</v>
      </c>
      <c r="AH239" s="59">
        <f t="shared" si="752"/>
        <v>8.3904611238061755E-2</v>
      </c>
      <c r="AI239" s="59">
        <f t="shared" si="753"/>
        <v>0.83332356789906448</v>
      </c>
      <c r="AJ239" s="59">
        <f t="shared" si="754"/>
        <v>0.32653659108220545</v>
      </c>
      <c r="AK239" s="59">
        <f t="shared" si="755"/>
        <v>0.25763143179924913</v>
      </c>
      <c r="AL239" s="35">
        <f t="shared" si="756"/>
        <v>1</v>
      </c>
      <c r="AM239" s="27">
        <v>215906</v>
      </c>
      <c r="AN239" s="25">
        <v>105713</v>
      </c>
      <c r="AO239" s="25">
        <v>110193</v>
      </c>
      <c r="AP239" s="17">
        <f t="shared" si="757"/>
        <v>4.1934688857625741E-3</v>
      </c>
      <c r="AQ239" s="63">
        <v>95.934405996751167</v>
      </c>
      <c r="AR239" s="58">
        <v>901.74600473600003</v>
      </c>
      <c r="AS239" s="24">
        <f t="shared" si="758"/>
        <v>239.43105804301265</v>
      </c>
      <c r="AT239" s="17">
        <f t="shared" si="876"/>
        <v>0.20677507106907381</v>
      </c>
      <c r="AU239" s="25">
        <v>209950</v>
      </c>
      <c r="AV239" s="25">
        <v>100999</v>
      </c>
      <c r="AW239" s="25">
        <v>108951</v>
      </c>
      <c r="AX239" s="25">
        <v>5956</v>
      </c>
      <c r="AY239" s="25">
        <v>4714</v>
      </c>
      <c r="AZ239" s="25">
        <v>1242</v>
      </c>
      <c r="BA239" s="25">
        <v>24455</v>
      </c>
      <c r="BB239" s="25">
        <v>11566</v>
      </c>
      <c r="BC239" s="25">
        <v>12889</v>
      </c>
      <c r="BD239" s="63">
        <v>89.73543331523004</v>
      </c>
      <c r="BE239" s="25">
        <v>191451</v>
      </c>
      <c r="BF239" s="25">
        <v>94147</v>
      </c>
      <c r="BG239" s="25">
        <v>97304</v>
      </c>
      <c r="BH239" s="63">
        <v>96.755529063553396</v>
      </c>
      <c r="BI239" s="17">
        <v>0.11326688466276991</v>
      </c>
      <c r="BJ239" s="25">
        <v>62804</v>
      </c>
      <c r="BK239" s="25">
        <v>140014</v>
      </c>
      <c r="BL239" s="25">
        <v>13088</v>
      </c>
      <c r="BM239" s="17">
        <v>0.54203151113460091</v>
      </c>
      <c r="BN239" s="10">
        <f t="shared" si="759"/>
        <v>98878.144556972853</v>
      </c>
      <c r="BO239" s="29">
        <v>0.4485551444855515</v>
      </c>
      <c r="BP239" s="30">
        <f t="shared" si="760"/>
        <v>0.55144485551444844</v>
      </c>
      <c r="BQ239" s="31">
        <v>9.3476366649049378</v>
      </c>
      <c r="BR239" s="25">
        <v>153102</v>
      </c>
      <c r="BS239" s="25">
        <v>42312</v>
      </c>
      <c r="BT239" s="25">
        <v>96185</v>
      </c>
      <c r="BU239" s="25">
        <v>10339</v>
      </c>
      <c r="BV239" s="25">
        <v>2901</v>
      </c>
      <c r="BW239" s="18">
        <v>1365</v>
      </c>
      <c r="BX239" s="25">
        <v>51201</v>
      </c>
      <c r="BY239" s="25">
        <v>41396</v>
      </c>
      <c r="BZ239" s="25">
        <v>9805</v>
      </c>
      <c r="CA239" s="59">
        <v>0.19150016601238257</v>
      </c>
      <c r="CB239" s="25">
        <v>209950</v>
      </c>
      <c r="CC239" s="25">
        <v>5956</v>
      </c>
      <c r="CD239" s="17">
        <f t="shared" si="761"/>
        <v>2.8368659204572516E-2</v>
      </c>
      <c r="CE239" s="25">
        <v>2665</v>
      </c>
      <c r="CF239" s="25">
        <v>7147</v>
      </c>
      <c r="CG239" s="25">
        <v>11620</v>
      </c>
      <c r="CH239" s="25">
        <v>11341</v>
      </c>
      <c r="CI239" s="25">
        <v>8214</v>
      </c>
      <c r="CJ239" s="25">
        <v>4947</v>
      </c>
      <c r="CK239" s="25">
        <v>2679</v>
      </c>
      <c r="CL239" s="25">
        <v>1512</v>
      </c>
      <c r="CM239" s="25">
        <v>1076</v>
      </c>
      <c r="CN239" s="26">
        <v>4.1005058494951268</v>
      </c>
      <c r="CO239" s="27">
        <v>51201</v>
      </c>
      <c r="CP239" s="34">
        <f t="shared" si="762"/>
        <v>4.2168317025058109</v>
      </c>
      <c r="CQ239" s="25">
        <v>311</v>
      </c>
      <c r="CR239" s="25">
        <v>1403</v>
      </c>
      <c r="CS239" s="25">
        <v>1837</v>
      </c>
      <c r="CT239" s="25">
        <v>20894</v>
      </c>
      <c r="CU239" s="25">
        <v>25776</v>
      </c>
      <c r="CV239" s="18">
        <v>407</v>
      </c>
      <c r="CW239" s="18">
        <v>353</v>
      </c>
      <c r="CX239" s="18">
        <v>220</v>
      </c>
      <c r="CY239" s="25">
        <v>51201</v>
      </c>
      <c r="CZ239" s="25">
        <v>49037</v>
      </c>
      <c r="DA239" s="18">
        <v>612</v>
      </c>
      <c r="DB239" s="18">
        <v>585</v>
      </c>
      <c r="DC239" s="18">
        <v>583</v>
      </c>
      <c r="DD239" s="18">
        <v>294</v>
      </c>
      <c r="DE239" s="18">
        <v>90</v>
      </c>
      <c r="DF239" s="25">
        <v>51201</v>
      </c>
      <c r="DG239" s="25">
        <v>14400</v>
      </c>
      <c r="DH239" s="18">
        <v>23</v>
      </c>
      <c r="DI239" s="18">
        <v>51</v>
      </c>
      <c r="DJ239" s="25">
        <v>36559</v>
      </c>
      <c r="DK239" s="18">
        <v>82</v>
      </c>
      <c r="DL239" s="18">
        <v>86</v>
      </c>
      <c r="DM239" s="25">
        <f t="shared" si="763"/>
        <v>59141.59586726821</v>
      </c>
      <c r="DN239" s="17">
        <f t="shared" si="764"/>
        <v>0.71402902287064707</v>
      </c>
      <c r="DO239" s="17">
        <f t="shared" si="765"/>
        <v>1.6015312200933576E-3</v>
      </c>
      <c r="DP239" s="23">
        <f t="shared" si="766"/>
        <v>0.28268979121501531</v>
      </c>
      <c r="DQ239" s="23">
        <f t="shared" si="767"/>
        <v>0.71731020878498475</v>
      </c>
      <c r="DR239" s="25">
        <v>51201</v>
      </c>
      <c r="DS239" s="25">
        <v>24649</v>
      </c>
      <c r="DT239" s="25">
        <v>6528</v>
      </c>
      <c r="DU239" s="18">
        <v>7</v>
      </c>
      <c r="DV239" s="25">
        <v>12462</v>
      </c>
      <c r="DW239" s="18">
        <v>284</v>
      </c>
      <c r="DX239" s="25">
        <v>2895</v>
      </c>
      <c r="DY239" s="25">
        <v>4376</v>
      </c>
      <c r="DZ239" s="17">
        <f t="shared" si="768"/>
        <v>0.85244428819749618</v>
      </c>
      <c r="EA239" s="17">
        <f t="shared" si="769"/>
        <v>0.14755571180250382</v>
      </c>
      <c r="EB239" s="25">
        <v>51201</v>
      </c>
      <c r="EC239" s="25">
        <v>9916</v>
      </c>
      <c r="ED239" s="18">
        <v>201</v>
      </c>
      <c r="EE239" s="25">
        <v>37823</v>
      </c>
      <c r="EF239" s="17">
        <f t="shared" si="909"/>
        <v>0.73871604070232999</v>
      </c>
      <c r="EG239" s="25">
        <v>2797</v>
      </c>
      <c r="EH239" s="18">
        <v>464</v>
      </c>
      <c r="EI239" s="17">
        <f t="shared" si="770"/>
        <v>0.19759379699615243</v>
      </c>
      <c r="EJ239" s="17">
        <f t="shared" si="771"/>
        <v>5.4627839300013671E-2</v>
      </c>
      <c r="EK239" s="69">
        <f t="shared" si="772"/>
        <v>0.43243296029374428</v>
      </c>
      <c r="EL239" s="27">
        <v>148271</v>
      </c>
      <c r="EM239" s="25">
        <v>139118</v>
      </c>
      <c r="EN239" s="25">
        <v>9153</v>
      </c>
      <c r="EO239" s="59">
        <v>0.93826844089538752</v>
      </c>
      <c r="EP239" s="25">
        <v>70053</v>
      </c>
      <c r="EQ239" s="25">
        <v>67285</v>
      </c>
      <c r="ER239" s="25">
        <v>2768</v>
      </c>
      <c r="ES239" s="59">
        <v>0.96048705979758187</v>
      </c>
      <c r="ET239" s="25">
        <v>78218</v>
      </c>
      <c r="EU239" s="25">
        <v>71833</v>
      </c>
      <c r="EV239" s="25">
        <v>6385</v>
      </c>
      <c r="EW239" s="59">
        <v>0.91836917333606072</v>
      </c>
      <c r="EX239" s="25">
        <v>17804</v>
      </c>
      <c r="EY239" s="25">
        <v>17075</v>
      </c>
      <c r="EZ239" s="25">
        <v>729</v>
      </c>
      <c r="FA239" s="59">
        <v>0.95905414513592446</v>
      </c>
      <c r="FB239" s="25">
        <v>130467</v>
      </c>
      <c r="FC239" s="25">
        <v>122043</v>
      </c>
      <c r="FD239" s="25">
        <v>8424</v>
      </c>
      <c r="FE239" s="59">
        <v>0.93543194830876775</v>
      </c>
      <c r="FF239" s="25">
        <v>93199</v>
      </c>
      <c r="FG239" s="25">
        <v>35072</v>
      </c>
      <c r="FH239" s="25">
        <v>51643</v>
      </c>
      <c r="FI239" s="25">
        <v>6484</v>
      </c>
      <c r="FJ239" s="23">
        <f t="shared" si="773"/>
        <v>6.957156192663011E-2</v>
      </c>
      <c r="FK239" s="23">
        <f t="shared" si="774"/>
        <v>0.55411538750415779</v>
      </c>
      <c r="FL239" s="36">
        <f t="shared" si="775"/>
        <v>5.4090067859346087</v>
      </c>
      <c r="FM239" s="25">
        <v>45873</v>
      </c>
      <c r="FN239" s="25">
        <v>17488</v>
      </c>
      <c r="FO239" s="17">
        <f t="shared" si="776"/>
        <v>0.38122642949011398</v>
      </c>
      <c r="FP239" s="25">
        <v>25151</v>
      </c>
      <c r="FQ239" s="17">
        <f t="shared" si="777"/>
        <v>0.54827458417805686</v>
      </c>
      <c r="FR239" s="25">
        <v>3234</v>
      </c>
      <c r="FS239" s="17">
        <f t="shared" si="778"/>
        <v>7.0498986331829175E-2</v>
      </c>
      <c r="FT239" s="25">
        <v>47326</v>
      </c>
      <c r="FU239" s="25">
        <v>17584</v>
      </c>
      <c r="FV239" s="25">
        <v>26492</v>
      </c>
      <c r="FW239" s="17">
        <f t="shared" si="779"/>
        <v>6.8672611249630228E-2</v>
      </c>
      <c r="FX239" s="17">
        <f t="shared" si="780"/>
        <v>0.55977686683852423</v>
      </c>
      <c r="FY239" s="25">
        <v>3250</v>
      </c>
      <c r="FZ239" s="25">
        <v>117442</v>
      </c>
      <c r="GA239" s="25">
        <v>15822</v>
      </c>
      <c r="GB239" s="25">
        <v>66161</v>
      </c>
      <c r="GC239" s="25">
        <v>19136</v>
      </c>
      <c r="GD239" s="25">
        <v>9344</v>
      </c>
      <c r="GE239" s="18">
        <v>171</v>
      </c>
      <c r="GF239" s="25">
        <v>5518</v>
      </c>
      <c r="GG239" s="18">
        <v>174</v>
      </c>
      <c r="GH239" s="18">
        <v>90</v>
      </c>
      <c r="GI239" s="18">
        <v>1026</v>
      </c>
      <c r="GJ239" s="10">
        <f t="shared" si="781"/>
        <v>15822</v>
      </c>
      <c r="GK239" s="10">
        <f t="shared" si="910"/>
        <v>101620</v>
      </c>
      <c r="GL239" s="10">
        <f t="shared" si="911"/>
        <v>35459</v>
      </c>
      <c r="GM239" s="10">
        <f t="shared" si="782"/>
        <v>81983</v>
      </c>
      <c r="GN239" s="10">
        <f t="shared" si="912"/>
        <v>16323</v>
      </c>
      <c r="GO239" s="17">
        <f t="shared" si="783"/>
        <v>0.13472182013249093</v>
      </c>
      <c r="GP239" s="17">
        <f t="shared" si="913"/>
        <v>0.8652781798675091</v>
      </c>
      <c r="GQ239" s="17">
        <f t="shared" si="914"/>
        <v>0.30192776008582961</v>
      </c>
      <c r="GR239" s="17">
        <f t="shared" si="915"/>
        <v>0.13898775565811208</v>
      </c>
      <c r="GS239" s="17">
        <f t="shared" si="784"/>
        <v>0.58360296997666938</v>
      </c>
      <c r="GT239" s="25">
        <v>56183</v>
      </c>
      <c r="GU239" s="25">
        <v>6443</v>
      </c>
      <c r="GV239" s="25">
        <v>29425</v>
      </c>
      <c r="GW239" s="25">
        <v>11591</v>
      </c>
      <c r="GX239" s="25">
        <v>5488</v>
      </c>
      <c r="GY239" s="18">
        <v>113</v>
      </c>
      <c r="GZ239" s="25">
        <v>2443</v>
      </c>
      <c r="HA239" s="18">
        <v>56</v>
      </c>
      <c r="HB239" s="18">
        <v>71</v>
      </c>
      <c r="HC239" s="18">
        <v>553</v>
      </c>
      <c r="HD239" s="23">
        <f t="shared" si="785"/>
        <v>0.11467881743587918</v>
      </c>
      <c r="HE239" s="23">
        <f t="shared" si="786"/>
        <v>0.88532118256412085</v>
      </c>
      <c r="HF239" s="23">
        <f t="shared" si="787"/>
        <v>0.36158624494953989</v>
      </c>
      <c r="HG239" s="23">
        <f t="shared" si="788"/>
        <v>0.15527828702632468</v>
      </c>
      <c r="HH239" s="25">
        <v>61259</v>
      </c>
      <c r="HI239" s="25">
        <v>9379</v>
      </c>
      <c r="HJ239" s="25">
        <v>36736</v>
      </c>
      <c r="HK239" s="25">
        <v>7545</v>
      </c>
      <c r="HL239" s="25">
        <v>3856</v>
      </c>
      <c r="HM239" s="18">
        <v>58</v>
      </c>
      <c r="HN239" s="25">
        <v>3075</v>
      </c>
      <c r="HO239" s="18">
        <v>118</v>
      </c>
      <c r="HP239" s="18">
        <v>19</v>
      </c>
      <c r="HQ239" s="18">
        <v>473</v>
      </c>
      <c r="HR239" s="23">
        <f t="shared" si="789"/>
        <v>0.15310403369300837</v>
      </c>
      <c r="HS239" s="23">
        <f t="shared" si="790"/>
        <v>0.8468959663069916</v>
      </c>
      <c r="HT239" s="80">
        <f t="shared" si="791"/>
        <v>0.24721265446709872</v>
      </c>
      <c r="HU239" s="27">
        <v>175262</v>
      </c>
      <c r="HV239" s="25">
        <v>3256</v>
      </c>
      <c r="HW239" s="25">
        <v>32666</v>
      </c>
      <c r="HX239" s="18">
        <v>3854</v>
      </c>
      <c r="HY239" s="25">
        <v>44647</v>
      </c>
      <c r="HZ239" s="25">
        <v>15373</v>
      </c>
      <c r="IA239" s="18">
        <v>1873</v>
      </c>
      <c r="IB239" s="18">
        <v>421</v>
      </c>
      <c r="IC239" s="25">
        <v>21458</v>
      </c>
      <c r="ID239" s="25">
        <v>33821</v>
      </c>
      <c r="IE239" s="25">
        <v>8980</v>
      </c>
      <c r="IF239" s="18">
        <v>1760</v>
      </c>
      <c r="IG239" s="25">
        <v>7153</v>
      </c>
      <c r="IH239" s="17">
        <f t="shared" si="792"/>
        <v>0.28068834088393374</v>
      </c>
      <c r="II239" s="17">
        <f t="shared" si="793"/>
        <v>8.7714393308304134E-2</v>
      </c>
      <c r="IJ239" s="30">
        <f t="shared" si="794"/>
        <v>11.40063748129838</v>
      </c>
      <c r="IK239" s="17">
        <f t="shared" si="866"/>
        <v>0.15584533852262289</v>
      </c>
      <c r="IL239" s="25">
        <v>85275</v>
      </c>
      <c r="IM239" s="25">
        <v>1769</v>
      </c>
      <c r="IN239" s="25">
        <v>21659</v>
      </c>
      <c r="IO239" s="18">
        <v>2944</v>
      </c>
      <c r="IP239" s="25">
        <v>29216</v>
      </c>
      <c r="IQ239" s="25">
        <v>6960</v>
      </c>
      <c r="IR239" s="18">
        <v>1224</v>
      </c>
      <c r="IS239" s="18">
        <v>279</v>
      </c>
      <c r="IT239" s="25">
        <v>10741</v>
      </c>
      <c r="IU239" s="25">
        <v>825</v>
      </c>
      <c r="IV239" s="25">
        <v>3681</v>
      </c>
      <c r="IW239" s="18">
        <v>900</v>
      </c>
      <c r="IX239" s="25">
        <v>5077</v>
      </c>
      <c r="IY239" s="17">
        <f t="shared" si="795"/>
        <v>0.7478393433010847</v>
      </c>
      <c r="IZ239" s="25">
        <v>89987</v>
      </c>
      <c r="JA239" s="25">
        <v>1487</v>
      </c>
      <c r="JB239" s="25">
        <v>11007</v>
      </c>
      <c r="JC239" s="18">
        <v>910</v>
      </c>
      <c r="JD239" s="25">
        <v>15431</v>
      </c>
      <c r="JE239" s="25">
        <v>8413</v>
      </c>
      <c r="JF239" s="18">
        <v>649</v>
      </c>
      <c r="JG239" s="18">
        <v>142</v>
      </c>
      <c r="JH239" s="25">
        <v>10717</v>
      </c>
      <c r="JI239" s="25">
        <v>32996</v>
      </c>
      <c r="JJ239" s="25">
        <v>5299</v>
      </c>
      <c r="JK239" s="18">
        <v>860</v>
      </c>
      <c r="JL239" s="25">
        <v>2076</v>
      </c>
      <c r="JM239" s="80">
        <f t="shared" si="796"/>
        <v>0.4211386089101759</v>
      </c>
      <c r="JN239" s="27">
        <v>175262</v>
      </c>
      <c r="JO239" s="25">
        <v>127623</v>
      </c>
      <c r="JP239" s="18">
        <v>51</v>
      </c>
      <c r="JQ239" s="18">
        <v>197</v>
      </c>
      <c r="JR239" s="18">
        <v>1128</v>
      </c>
      <c r="JS239" s="18">
        <v>884</v>
      </c>
      <c r="JT239" s="18">
        <v>153</v>
      </c>
      <c r="JU239" s="18">
        <v>40</v>
      </c>
      <c r="JV239" s="18">
        <v>33</v>
      </c>
      <c r="JW239" s="25">
        <v>45153</v>
      </c>
      <c r="JX239" s="17">
        <f t="shared" si="797"/>
        <v>0.25763143179924913</v>
      </c>
      <c r="JY239" s="17">
        <f t="shared" si="798"/>
        <v>0.74236856820075081</v>
      </c>
      <c r="JZ239" s="25">
        <v>20769</v>
      </c>
      <c r="KA239" s="25">
        <v>15133</v>
      </c>
      <c r="KB239" s="18">
        <v>9</v>
      </c>
      <c r="KC239" s="18">
        <v>66</v>
      </c>
      <c r="KD239" s="18">
        <v>212</v>
      </c>
      <c r="KE239" s="18">
        <v>359</v>
      </c>
      <c r="KF239" s="18">
        <v>49</v>
      </c>
      <c r="KG239" s="18">
        <v>40</v>
      </c>
      <c r="KH239" s="18">
        <v>7</v>
      </c>
      <c r="KI239" s="25">
        <v>4894</v>
      </c>
      <c r="KJ239" s="17">
        <f t="shared" si="799"/>
        <v>0.23563965525542876</v>
      </c>
      <c r="KK239" s="25">
        <v>154493</v>
      </c>
      <c r="KL239" s="25">
        <v>112490</v>
      </c>
      <c r="KM239" s="18">
        <v>42</v>
      </c>
      <c r="KN239" s="18">
        <v>131</v>
      </c>
      <c r="KO239" s="18">
        <v>916</v>
      </c>
      <c r="KP239" s="18">
        <v>525</v>
      </c>
      <c r="KQ239" s="18">
        <v>104</v>
      </c>
      <c r="KR239" s="18">
        <v>0</v>
      </c>
      <c r="KS239" s="18">
        <v>26</v>
      </c>
      <c r="KT239" s="25">
        <v>40259</v>
      </c>
      <c r="KU239" s="69">
        <f t="shared" si="877"/>
        <v>0.26058785834956921</v>
      </c>
      <c r="KV239" s="27">
        <v>215906</v>
      </c>
      <c r="KW239" s="25">
        <v>201684</v>
      </c>
      <c r="KX239" s="25">
        <v>14222</v>
      </c>
      <c r="KY239" s="59">
        <v>6.5871258788546869E-2</v>
      </c>
      <c r="KZ239" s="25">
        <v>8212</v>
      </c>
      <c r="LA239" s="25">
        <v>3694</v>
      </c>
      <c r="LB239" s="25">
        <v>6560</v>
      </c>
      <c r="LC239" s="25">
        <v>5404</v>
      </c>
      <c r="LD239" s="25">
        <v>105713</v>
      </c>
      <c r="LE239" s="25">
        <v>99235</v>
      </c>
      <c r="LF239" s="25">
        <v>6478</v>
      </c>
      <c r="LG239" s="59">
        <v>6.1279123665017546E-2</v>
      </c>
      <c r="LH239" s="25">
        <v>110193</v>
      </c>
      <c r="LI239" s="25">
        <v>102449</v>
      </c>
      <c r="LJ239" s="25">
        <v>7744</v>
      </c>
      <c r="LK239" s="35">
        <v>7.0276696341872891E-2</v>
      </c>
      <c r="LL239" s="27">
        <v>51201</v>
      </c>
      <c r="LM239" s="18">
        <v>146</v>
      </c>
      <c r="LN239" s="25">
        <v>42521</v>
      </c>
      <c r="LO239" s="25">
        <v>4581</v>
      </c>
      <c r="LP239" s="25">
        <v>1290</v>
      </c>
      <c r="LQ239" s="18">
        <v>559</v>
      </c>
      <c r="LR239" s="25">
        <v>2104</v>
      </c>
      <c r="LS239" s="23">
        <f t="shared" si="800"/>
        <v>4.1092947403371029E-2</v>
      </c>
      <c r="LT239" s="23">
        <f t="shared" si="801"/>
        <v>0.95890705259662901</v>
      </c>
      <c r="LU239" s="17">
        <f t="shared" si="802"/>
        <v>0.83332356789906448</v>
      </c>
      <c r="LV239" s="25">
        <v>51201</v>
      </c>
      <c r="LW239" s="18">
        <v>70</v>
      </c>
      <c r="LX239" s="25">
        <v>14520</v>
      </c>
      <c r="LY239" s="25">
        <v>1229</v>
      </c>
      <c r="LZ239" s="18">
        <v>163</v>
      </c>
      <c r="MA239" s="25">
        <v>16897</v>
      </c>
      <c r="MB239" s="25">
        <v>17056</v>
      </c>
      <c r="MC239" s="18">
        <v>277</v>
      </c>
      <c r="MD239" s="18">
        <v>900</v>
      </c>
      <c r="ME239" s="18">
        <v>4</v>
      </c>
      <c r="MF239" s="18">
        <v>85</v>
      </c>
      <c r="MG239" s="17">
        <f t="shared" si="803"/>
        <v>0.66854163004628819</v>
      </c>
      <c r="MH239" s="17">
        <f t="shared" si="804"/>
        <v>0.32653659108220545</v>
      </c>
      <c r="MI239" s="25">
        <v>51201</v>
      </c>
      <c r="MJ239" s="18">
        <v>237</v>
      </c>
      <c r="MK239" s="25">
        <v>31260</v>
      </c>
      <c r="ML239" s="25">
        <v>1570</v>
      </c>
      <c r="MM239" s="18">
        <v>290</v>
      </c>
      <c r="MN239" s="25">
        <v>4211</v>
      </c>
      <c r="MO239" s="25">
        <v>13487</v>
      </c>
      <c r="MP239" s="18">
        <v>9</v>
      </c>
      <c r="MQ239" s="18">
        <v>7</v>
      </c>
      <c r="MR239" s="18">
        <v>0</v>
      </c>
      <c r="MS239" s="18">
        <v>130</v>
      </c>
      <c r="MT239" s="17">
        <f t="shared" si="805"/>
        <v>0.64613972383351892</v>
      </c>
      <c r="MU239" s="69">
        <f t="shared" si="806"/>
        <v>0.57993007949063502</v>
      </c>
      <c r="MV239" s="27">
        <v>51201</v>
      </c>
      <c r="MW239" s="25">
        <v>4296</v>
      </c>
      <c r="MX239" s="25">
        <v>20797</v>
      </c>
      <c r="MY239" s="25">
        <v>5697</v>
      </c>
      <c r="MZ239" s="25">
        <v>15069</v>
      </c>
      <c r="NA239" s="25">
        <v>3313</v>
      </c>
      <c r="NB239" s="18">
        <v>47</v>
      </c>
      <c r="NC239" s="25">
        <v>1815</v>
      </c>
      <c r="ND239" s="18">
        <v>167</v>
      </c>
      <c r="NE239" s="17">
        <f t="shared" si="807"/>
        <v>8.3904611238061755E-2</v>
      </c>
      <c r="NF239" s="10">
        <f t="shared" si="808"/>
        <v>17615.773129431065</v>
      </c>
      <c r="NG239" s="17">
        <f t="shared" si="809"/>
        <v>0.18405890509950978</v>
      </c>
      <c r="NH239" s="25">
        <v>51201</v>
      </c>
      <c r="NI239" s="25">
        <v>1849</v>
      </c>
      <c r="NJ239" s="18">
        <v>63</v>
      </c>
      <c r="NK239" s="18">
        <v>243</v>
      </c>
      <c r="NL239" s="18">
        <v>151</v>
      </c>
      <c r="NM239" s="25">
        <v>47329</v>
      </c>
      <c r="NN239" s="18">
        <v>930</v>
      </c>
      <c r="NO239" s="18">
        <v>45</v>
      </c>
      <c r="NP239" s="18">
        <v>14</v>
      </c>
      <c r="NQ239" s="32">
        <v>577</v>
      </c>
      <c r="NR239" s="27">
        <v>51201</v>
      </c>
      <c r="NS239" s="37">
        <f t="shared" si="810"/>
        <v>1.2211870861897229</v>
      </c>
      <c r="NT239" s="37">
        <f t="shared" si="811"/>
        <v>0.32952099860410161</v>
      </c>
      <c r="NU239" s="37">
        <f t="shared" si="812"/>
        <v>0.81887534785529215</v>
      </c>
      <c r="NV239" s="17">
        <f t="shared" si="813"/>
        <v>0.1662818308400032</v>
      </c>
      <c r="NW239" s="10">
        <f t="shared" si="814"/>
        <v>26994</v>
      </c>
      <c r="NX239" s="17">
        <f t="shared" si="815"/>
        <v>0.52721626530731824</v>
      </c>
      <c r="NY239" s="19">
        <f t="shared" si="816"/>
        <v>0.48647479680657429</v>
      </c>
      <c r="NZ239" s="25">
        <v>20706</v>
      </c>
      <c r="OA239" s="25">
        <v>24207</v>
      </c>
      <c r="OB239" s="25">
        <v>2019</v>
      </c>
      <c r="OC239" s="25">
        <v>13628</v>
      </c>
      <c r="OD239" s="18">
        <v>433</v>
      </c>
      <c r="OE239" s="25">
        <v>1533</v>
      </c>
      <c r="OF239" s="17">
        <f t="shared" si="817"/>
        <v>0.26616667643210096</v>
      </c>
      <c r="OG239" s="17">
        <f t="shared" si="818"/>
        <v>0.40440616394211049</v>
      </c>
      <c r="OH239" s="17">
        <f t="shared" si="819"/>
        <v>0.47278373469268176</v>
      </c>
      <c r="OI239" s="69">
        <f t="shared" si="820"/>
        <v>2.9940821468330697E-2</v>
      </c>
      <c r="OJ239" s="27">
        <v>51201</v>
      </c>
      <c r="OK239" s="18">
        <v>353</v>
      </c>
      <c r="OL239" s="25">
        <v>12234</v>
      </c>
      <c r="OM239" s="25">
        <v>22737</v>
      </c>
      <c r="ON239" s="25">
        <v>2114</v>
      </c>
      <c r="OO239" s="25">
        <v>8726</v>
      </c>
      <c r="OP239" s="25">
        <v>2890</v>
      </c>
      <c r="OQ239" s="25">
        <v>5335</v>
      </c>
      <c r="OR239" s="69">
        <f t="shared" si="821"/>
        <v>0.34356750844710066</v>
      </c>
      <c r="OS239" s="22">
        <v>108408</v>
      </c>
      <c r="OT239" s="22">
        <v>90153</v>
      </c>
      <c r="OU239" s="38">
        <f t="shared" si="878"/>
        <v>0.53402164448314471</v>
      </c>
      <c r="OV239" s="39">
        <v>0.82535900080973468</v>
      </c>
      <c r="OW239" s="22">
        <v>7440859</v>
      </c>
      <c r="OX239" s="36">
        <f t="shared" si="879"/>
        <v>304465068.56199998</v>
      </c>
      <c r="OY239" s="36">
        <f t="shared" si="880"/>
        <v>6108260.7405726304</v>
      </c>
      <c r="OZ239" s="22">
        <v>967</v>
      </c>
      <c r="PA239" s="22">
        <v>967</v>
      </c>
      <c r="PB239" s="38">
        <f t="shared" si="881"/>
        <v>5.7280282432664569E-3</v>
      </c>
      <c r="PC239" s="39">
        <v>0.78</v>
      </c>
      <c r="PD239" s="22">
        <v>75426</v>
      </c>
      <c r="PE239" s="40">
        <f t="shared" si="822"/>
        <v>3086281.068</v>
      </c>
      <c r="PF239" s="36">
        <f t="shared" si="823"/>
        <v>297020.6997025556</v>
      </c>
      <c r="PG239" s="22"/>
      <c r="PH239" s="22"/>
      <c r="PI239" s="38">
        <f t="shared" si="882"/>
        <v>0</v>
      </c>
      <c r="PJ239" s="39">
        <v>0</v>
      </c>
      <c r="PK239" s="22"/>
      <c r="PL239" s="41">
        <f t="shared" si="824"/>
        <v>0</v>
      </c>
      <c r="PM239" s="36">
        <f t="shared" si="825"/>
        <v>0</v>
      </c>
      <c r="PN239" s="22">
        <v>1741</v>
      </c>
      <c r="PO239" s="22">
        <v>1741</v>
      </c>
      <c r="PP239" s="38">
        <f t="shared" si="883"/>
        <v>1.0312820239428026E-2</v>
      </c>
      <c r="PQ239" s="39">
        <v>0.53556002297530159</v>
      </c>
      <c r="PR239" s="22">
        <v>93241</v>
      </c>
      <c r="PS239" s="41">
        <f t="shared" si="826"/>
        <v>3815235.2379999999</v>
      </c>
      <c r="PT239" s="36">
        <f t="shared" si="827"/>
        <v>228277.04821836873</v>
      </c>
      <c r="PU239" s="22">
        <v>39</v>
      </c>
      <c r="PV239" s="22">
        <v>39</v>
      </c>
      <c r="PW239" s="38">
        <f t="shared" si="884"/>
        <v>2.3101665096938141E-4</v>
      </c>
      <c r="PX239" s="39">
        <v>0.17358974358974358</v>
      </c>
      <c r="PY239" s="22">
        <v>677</v>
      </c>
      <c r="PZ239" s="36">
        <f t="shared" si="828"/>
        <v>5950.1021832824108</v>
      </c>
      <c r="QA239" s="22"/>
      <c r="QB239" s="22"/>
      <c r="QC239" s="39">
        <v>0</v>
      </c>
      <c r="QD239" s="22"/>
      <c r="QE239" s="22">
        <f t="shared" si="829"/>
        <v>0</v>
      </c>
      <c r="QF239" s="22"/>
      <c r="QG239" s="22"/>
      <c r="QH239" s="22"/>
      <c r="QI239" s="38">
        <f t="shared" si="885"/>
        <v>0</v>
      </c>
      <c r="QJ239" s="39">
        <v>0</v>
      </c>
      <c r="QK239" s="22"/>
      <c r="QL239" s="42">
        <f t="shared" si="830"/>
        <v>0</v>
      </c>
      <c r="QM239" s="22">
        <f t="shared" si="886"/>
        <v>75919</v>
      </c>
      <c r="QN239" s="22">
        <v>369</v>
      </c>
      <c r="QO239" s="22">
        <v>369</v>
      </c>
      <c r="QP239" s="38">
        <f t="shared" si="887"/>
        <v>2.1857729284026086E-3</v>
      </c>
      <c r="QQ239" s="39">
        <v>0.13650406504065041</v>
      </c>
      <c r="QR239" s="22">
        <v>5037</v>
      </c>
      <c r="QS239" s="36">
        <f t="shared" si="831"/>
        <v>86760.284089759414</v>
      </c>
      <c r="QT239" s="22"/>
      <c r="QU239" s="22"/>
      <c r="QV239" s="38">
        <f t="shared" si="888"/>
        <v>0</v>
      </c>
      <c r="QW239" s="39">
        <v>0</v>
      </c>
      <c r="QX239" s="22"/>
      <c r="QY239" s="36">
        <f t="shared" si="832"/>
        <v>0</v>
      </c>
      <c r="QZ239" s="22">
        <v>75550</v>
      </c>
      <c r="RA239" s="22">
        <v>75550</v>
      </c>
      <c r="RB239" s="38">
        <f t="shared" si="889"/>
        <v>0.44752071745478883</v>
      </c>
      <c r="RC239" s="39">
        <v>0.12849993381866315</v>
      </c>
      <c r="RD239" s="22">
        <v>970817</v>
      </c>
      <c r="RE239" s="36">
        <f t="shared" si="833"/>
        <v>8163270.6744096633</v>
      </c>
      <c r="RF239" s="10">
        <f t="shared" si="890"/>
        <v>187074</v>
      </c>
      <c r="RG239" s="10">
        <f t="shared" si="891"/>
        <v>168819</v>
      </c>
      <c r="RH239" s="17">
        <f t="shared" si="892"/>
        <v>0.21712691620590266</v>
      </c>
      <c r="RI239" s="17">
        <f t="shared" si="893"/>
        <v>4.9606448864798385E-3</v>
      </c>
      <c r="RJ239" s="17">
        <f t="shared" si="894"/>
        <v>0.41023839054247718</v>
      </c>
      <c r="RK239" s="17">
        <f t="shared" si="895"/>
        <v>1.9948279711509802E-2</v>
      </c>
      <c r="RL239" s="17">
        <f t="shared" si="896"/>
        <v>1.5331370554772983E-2</v>
      </c>
      <c r="RM239" s="17">
        <f t="shared" si="897"/>
        <v>3.9961626507191688E-4</v>
      </c>
      <c r="RN239" s="17">
        <f t="shared" si="898"/>
        <v>5.8269286167791055E-3</v>
      </c>
      <c r="RO239" s="17">
        <f t="shared" si="899"/>
        <v>0</v>
      </c>
      <c r="RP239" s="17">
        <f t="shared" si="900"/>
        <v>0.54825541430938896</v>
      </c>
      <c r="RQ239" s="17">
        <f t="shared" si="901"/>
        <v>0</v>
      </c>
      <c r="RR239" s="36">
        <f t="shared" si="902"/>
        <v>14889539.549176261</v>
      </c>
      <c r="RS239" s="36">
        <f t="shared" si="903"/>
        <v>68.96306517269673</v>
      </c>
      <c r="RT239" s="10">
        <f t="shared" si="904"/>
        <v>18255</v>
      </c>
      <c r="RU239" s="17">
        <f t="shared" si="905"/>
        <v>9.7581705635203186E-2</v>
      </c>
      <c r="RV239" s="37">
        <f t="shared" si="906"/>
        <v>1.1541208291905878</v>
      </c>
      <c r="RW239" s="36">
        <f t="shared" si="907"/>
        <v>0.781909719970728</v>
      </c>
      <c r="RX239" s="85">
        <v>-0.85042580000000001</v>
      </c>
      <c r="RY239" s="93">
        <v>179</v>
      </c>
      <c r="RZ239" s="43" t="b">
        <v>0</v>
      </c>
      <c r="SA239" s="18" t="b">
        <v>0</v>
      </c>
      <c r="SB239" s="18" t="b">
        <v>0</v>
      </c>
      <c r="SC239" s="18" t="b">
        <v>0</v>
      </c>
      <c r="SD239" s="18" t="b">
        <v>0</v>
      </c>
      <c r="SE239" s="32" t="b">
        <v>1</v>
      </c>
      <c r="SF239" s="43" t="b">
        <v>0</v>
      </c>
      <c r="SG239" s="18" t="b">
        <v>0</v>
      </c>
      <c r="SH239" s="18"/>
      <c r="SI239" s="18"/>
      <c r="SJ239" s="18"/>
      <c r="SK239" s="18"/>
      <c r="SL239" s="18"/>
      <c r="SM239" s="18"/>
      <c r="SN239" s="18"/>
      <c r="SO239" s="18"/>
      <c r="SP239" s="18"/>
      <c r="SQ239" s="17">
        <f t="shared" si="834"/>
        <v>0</v>
      </c>
      <c r="SR239" s="17">
        <f t="shared" si="835"/>
        <v>0</v>
      </c>
      <c r="SS239" s="17">
        <f t="shared" si="836"/>
        <v>0</v>
      </c>
      <c r="ST239" s="17">
        <f t="shared" si="837"/>
        <v>0</v>
      </c>
      <c r="SU239" s="17">
        <f t="shared" si="838"/>
        <v>0</v>
      </c>
      <c r="SV239" s="17">
        <f t="shared" si="908"/>
        <v>0</v>
      </c>
      <c r="SW239" s="17">
        <f t="shared" si="839"/>
        <v>0</v>
      </c>
      <c r="SX239" s="17">
        <f t="shared" si="840"/>
        <v>0</v>
      </c>
      <c r="SY239" s="17">
        <f t="shared" si="841"/>
        <v>0</v>
      </c>
      <c r="SZ239" s="17">
        <f t="shared" si="842"/>
        <v>0</v>
      </c>
      <c r="TA239" s="17">
        <f t="shared" si="843"/>
        <v>0</v>
      </c>
      <c r="TB239" s="24">
        <f t="shared" si="844"/>
        <v>620</v>
      </c>
      <c r="TC239" s="69">
        <f t="shared" si="845"/>
        <v>1</v>
      </c>
      <c r="TD239" s="17">
        <f t="shared" si="867"/>
        <v>2.6014568158168575E-6</v>
      </c>
      <c r="TE239" s="95"/>
      <c r="TF239" s="71"/>
      <c r="TG239" s="71">
        <v>4</v>
      </c>
      <c r="TH239" s="71">
        <v>1</v>
      </c>
      <c r="TI239" s="71"/>
      <c r="TJ239" s="71"/>
      <c r="TK239" s="71">
        <v>55</v>
      </c>
      <c r="TL239" s="71"/>
      <c r="TM239" s="71">
        <v>221</v>
      </c>
      <c r="TN239" s="71"/>
      <c r="TO239" s="71">
        <v>5</v>
      </c>
      <c r="TP239" s="71"/>
      <c r="TQ239" s="71"/>
      <c r="TR239" s="72"/>
      <c r="TS239" s="72"/>
      <c r="TT239" s="72"/>
      <c r="TU239" s="72">
        <v>4</v>
      </c>
      <c r="TV239" s="72">
        <v>1</v>
      </c>
      <c r="TW239" s="72"/>
      <c r="TX239" s="72"/>
      <c r="TY239" s="72">
        <v>1</v>
      </c>
      <c r="TZ239" s="72">
        <v>386</v>
      </c>
      <c r="UA239" s="72"/>
      <c r="UB239" s="72">
        <v>223</v>
      </c>
      <c r="UC239" s="72"/>
      <c r="UD239" s="72"/>
      <c r="UE239" s="72"/>
      <c r="UF239" s="72">
        <v>1</v>
      </c>
      <c r="UG239" s="72">
        <v>5</v>
      </c>
      <c r="UH239" s="72"/>
      <c r="UI239" s="72"/>
      <c r="UJ239" s="73">
        <v>92</v>
      </c>
      <c r="UK239" s="73"/>
      <c r="UL239" s="73"/>
      <c r="UM239" s="73">
        <v>46</v>
      </c>
      <c r="UN239" s="73">
        <v>63</v>
      </c>
      <c r="UO239" s="73"/>
      <c r="UP239" s="73"/>
      <c r="UQ239" s="73">
        <v>33</v>
      </c>
      <c r="UR239" s="73">
        <v>223</v>
      </c>
      <c r="US239" s="73">
        <v>334</v>
      </c>
      <c r="UT239" s="73"/>
      <c r="UU239" s="73"/>
      <c r="UV239" s="73">
        <v>151</v>
      </c>
      <c r="UW239" s="73">
        <v>1</v>
      </c>
      <c r="UX239" s="73"/>
      <c r="UY239" s="73">
        <v>130</v>
      </c>
      <c r="UZ239" s="73"/>
      <c r="VA239" s="73">
        <v>121</v>
      </c>
      <c r="VB239" s="73">
        <v>215</v>
      </c>
      <c r="VC239" s="73"/>
      <c r="VD239" s="73"/>
      <c r="VE239" s="73">
        <v>46</v>
      </c>
      <c r="VF239" s="73">
        <v>63</v>
      </c>
      <c r="VG239" s="73"/>
      <c r="VH239" s="73"/>
      <c r="VI239" s="73">
        <v>32</v>
      </c>
      <c r="VJ239" s="73">
        <v>225</v>
      </c>
      <c r="VK239" s="73">
        <v>340</v>
      </c>
      <c r="VL239" s="73"/>
      <c r="VM239" s="73">
        <v>16</v>
      </c>
      <c r="VN239" s="73">
        <v>54</v>
      </c>
      <c r="VO239" s="73">
        <v>1</v>
      </c>
      <c r="VP239" s="73">
        <v>30</v>
      </c>
      <c r="VQ239" s="73"/>
      <c r="VR239" s="73">
        <v>20</v>
      </c>
      <c r="VS239" s="73">
        <v>180</v>
      </c>
      <c r="VT239" s="73"/>
      <c r="VU239" s="73"/>
      <c r="VV239" s="73">
        <v>35</v>
      </c>
      <c r="VW239" s="73">
        <v>36</v>
      </c>
      <c r="VX239" s="73"/>
      <c r="VY239" s="73"/>
      <c r="VZ239" s="73">
        <v>4</v>
      </c>
      <c r="WA239" s="73">
        <v>82</v>
      </c>
      <c r="WB239" s="73"/>
      <c r="WC239" s="73">
        <v>271</v>
      </c>
      <c r="WD239" s="73"/>
      <c r="WE239" s="73"/>
      <c r="WF239" s="73">
        <v>35</v>
      </c>
      <c r="WG239" s="73"/>
      <c r="WH239" s="73"/>
      <c r="WI239" s="73"/>
      <c r="WJ239" s="73">
        <v>55</v>
      </c>
      <c r="WK239" s="73">
        <v>3</v>
      </c>
      <c r="WL239" s="73"/>
      <c r="WM239" s="73"/>
      <c r="WN239" s="73">
        <v>30</v>
      </c>
      <c r="WO239" s="22">
        <f t="shared" si="846"/>
        <v>487</v>
      </c>
      <c r="WP239" s="22">
        <f t="shared" si="847"/>
        <v>0</v>
      </c>
      <c r="WQ239" s="22">
        <f t="shared" si="848"/>
        <v>0</v>
      </c>
      <c r="WR239" s="22">
        <f t="shared" si="849"/>
        <v>135</v>
      </c>
      <c r="WS239" s="22">
        <f t="shared" si="850"/>
        <v>164</v>
      </c>
      <c r="WT239" s="22">
        <f t="shared" si="851"/>
        <v>0</v>
      </c>
      <c r="WU239" s="22">
        <f t="shared" si="852"/>
        <v>0</v>
      </c>
      <c r="WV239" s="22">
        <f t="shared" si="853"/>
        <v>66</v>
      </c>
      <c r="WW239" s="22">
        <f t="shared" si="854"/>
        <v>971</v>
      </c>
      <c r="WX239" s="22">
        <f t="shared" si="855"/>
        <v>0</v>
      </c>
      <c r="WY239" s="22">
        <f t="shared" si="856"/>
        <v>1389</v>
      </c>
      <c r="WZ239" s="22">
        <f t="shared" si="857"/>
        <v>0</v>
      </c>
      <c r="XA239" s="22">
        <f t="shared" si="858"/>
        <v>16</v>
      </c>
      <c r="XB239" s="22">
        <f t="shared" si="859"/>
        <v>240</v>
      </c>
      <c r="XC239" s="22">
        <f t="shared" si="860"/>
        <v>3</v>
      </c>
      <c r="XD239" s="22">
        <f t="shared" si="861"/>
        <v>0</v>
      </c>
      <c r="XE239" s="22">
        <f t="shared" si="862"/>
        <v>225</v>
      </c>
      <c r="XF239" s="22">
        <f t="shared" si="863"/>
        <v>3</v>
      </c>
      <c r="XG239" s="93">
        <f t="shared" si="864"/>
        <v>171</v>
      </c>
    </row>
    <row r="240" spans="1:631" ht="17.100000000000001" customHeight="1" x14ac:dyDescent="0.2">
      <c r="A240" s="101"/>
      <c r="B240" s="27" t="s">
        <v>682</v>
      </c>
      <c r="C240" s="535" t="s">
        <v>683</v>
      </c>
      <c r="D240" s="25" t="s">
        <v>708</v>
      </c>
      <c r="E240" s="535" t="s">
        <v>709</v>
      </c>
      <c r="F240" s="25" t="s">
        <v>712</v>
      </c>
      <c r="G240" s="535" t="s">
        <v>713</v>
      </c>
      <c r="H240" s="25">
        <v>63</v>
      </c>
      <c r="I240" s="28">
        <v>18</v>
      </c>
      <c r="J240" s="17">
        <f t="shared" si="730"/>
        <v>0.81593633502243446</v>
      </c>
      <c r="K240" s="17">
        <f t="shared" si="731"/>
        <v>0.36425430274348725</v>
      </c>
      <c r="L240" s="17">
        <f t="shared" si="732"/>
        <v>1</v>
      </c>
      <c r="M240" s="17">
        <f t="shared" si="733"/>
        <v>0.22993145908280868</v>
      </c>
      <c r="N240" s="17">
        <f t="shared" si="734"/>
        <v>0.36224258100183626</v>
      </c>
      <c r="O240" s="17">
        <f t="shared" si="735"/>
        <v>9.3019621849677436E-2</v>
      </c>
      <c r="P240" s="17">
        <f t="shared" si="736"/>
        <v>0.74383183215795934</v>
      </c>
      <c r="Q240" s="17">
        <f t="shared" si="737"/>
        <v>0.57791530610500397</v>
      </c>
      <c r="R240" s="69">
        <f t="shared" si="738"/>
        <v>0.94668000754049386</v>
      </c>
      <c r="S240" s="422">
        <f t="shared" si="739"/>
        <v>0.57042349394485581</v>
      </c>
      <c r="T240" s="17">
        <f t="shared" si="865"/>
        <v>0.42957650605514419</v>
      </c>
      <c r="U240" s="10">
        <f t="shared" si="740"/>
        <v>77045.835090508277</v>
      </c>
      <c r="V240" s="32">
        <v>5</v>
      </c>
      <c r="W240" s="550">
        <f t="shared" si="741"/>
        <v>0</v>
      </c>
      <c r="X240" s="550">
        <f t="shared" si="742"/>
        <v>0.45931238283374459</v>
      </c>
      <c r="Y240" s="550">
        <f t="shared" si="743"/>
        <v>0.54068761716625535</v>
      </c>
      <c r="Z240" s="551">
        <f t="shared" si="744"/>
        <v>96973.946201619401</v>
      </c>
      <c r="AA240" s="426">
        <f t="shared" si="745"/>
        <v>0.12133613599995539</v>
      </c>
      <c r="AB240" s="59">
        <f t="shared" si="746"/>
        <v>0.95966822349614955</v>
      </c>
      <c r="AC240" s="59">
        <f t="shared" si="747"/>
        <v>5.2648725492131815E-2</v>
      </c>
      <c r="AD240" s="59">
        <f t="shared" si="748"/>
        <v>0.36224258100183626</v>
      </c>
      <c r="AE240" s="59">
        <f t="shared" si="749"/>
        <v>0.42208469389499598</v>
      </c>
      <c r="AF240" s="59">
        <f t="shared" si="750"/>
        <v>0.34167466571422195</v>
      </c>
      <c r="AG240" s="59">
        <f t="shared" si="751"/>
        <v>0.3404915507734893</v>
      </c>
      <c r="AH240" s="59">
        <f t="shared" si="752"/>
        <v>9.3019621849677436E-2</v>
      </c>
      <c r="AI240" s="59">
        <f t="shared" si="753"/>
        <v>0.89847534433109355</v>
      </c>
      <c r="AJ240" s="59">
        <f t="shared" si="754"/>
        <v>0.73339732571377547</v>
      </c>
      <c r="AK240" s="59">
        <f t="shared" si="755"/>
        <v>0.25616816784204061</v>
      </c>
      <c r="AL240" s="35">
        <f t="shared" si="756"/>
        <v>1</v>
      </c>
      <c r="AM240" s="27">
        <v>179353</v>
      </c>
      <c r="AN240" s="25">
        <v>85775</v>
      </c>
      <c r="AO240" s="25">
        <v>93578</v>
      </c>
      <c r="AP240" s="17">
        <f t="shared" si="757"/>
        <v>3.483512385335169E-3</v>
      </c>
      <c r="AQ240" s="63">
        <v>91.661501634999681</v>
      </c>
      <c r="AR240" s="58">
        <v>753.363342977</v>
      </c>
      <c r="AS240" s="24">
        <f t="shared" si="758"/>
        <v>238.0697198396546</v>
      </c>
      <c r="AT240" s="17">
        <f t="shared" si="876"/>
        <v>0.20559940569780089</v>
      </c>
      <c r="AU240" s="25">
        <v>176714</v>
      </c>
      <c r="AV240" s="25">
        <v>83443</v>
      </c>
      <c r="AW240" s="25">
        <v>93271</v>
      </c>
      <c r="AX240" s="25">
        <v>2639</v>
      </c>
      <c r="AY240" s="25">
        <v>2332</v>
      </c>
      <c r="AZ240" s="18">
        <v>307</v>
      </c>
      <c r="BA240" s="25">
        <v>21762</v>
      </c>
      <c r="BB240" s="25">
        <v>9977</v>
      </c>
      <c r="BC240" s="25">
        <v>11785</v>
      </c>
      <c r="BD240" s="63">
        <v>84.658464149342379</v>
      </c>
      <c r="BE240" s="25">
        <v>157591</v>
      </c>
      <c r="BF240" s="25">
        <v>75798</v>
      </c>
      <c r="BG240" s="25">
        <v>81793</v>
      </c>
      <c r="BH240" s="63">
        <v>92.670521927304293</v>
      </c>
      <c r="BI240" s="17">
        <v>0.12133613599995539</v>
      </c>
      <c r="BJ240" s="25">
        <v>49378</v>
      </c>
      <c r="BK240" s="25">
        <v>116986</v>
      </c>
      <c r="BL240" s="25">
        <v>12989</v>
      </c>
      <c r="BM240" s="17">
        <v>0.53311507359855026</v>
      </c>
      <c r="BN240" s="10">
        <f t="shared" si="759"/>
        <v>83737.212204879208</v>
      </c>
      <c r="BO240" s="29">
        <v>0.42208469389499598</v>
      </c>
      <c r="BP240" s="30">
        <f t="shared" si="760"/>
        <v>0.57791530610500397</v>
      </c>
      <c r="BQ240" s="31">
        <v>11.103037970355427</v>
      </c>
      <c r="BR240" s="25">
        <v>129975</v>
      </c>
      <c r="BS240" s="25">
        <v>36436</v>
      </c>
      <c r="BT240" s="25">
        <v>79733</v>
      </c>
      <c r="BU240" s="25">
        <v>10134</v>
      </c>
      <c r="BV240" s="25">
        <v>2461</v>
      </c>
      <c r="BW240" s="18">
        <v>1211</v>
      </c>
      <c r="BX240" s="25">
        <v>44797</v>
      </c>
      <c r="BY240" s="25">
        <v>35317</v>
      </c>
      <c r="BZ240" s="25">
        <v>9480</v>
      </c>
      <c r="CA240" s="59">
        <v>0.2116213139272719</v>
      </c>
      <c r="CB240" s="25">
        <v>176714</v>
      </c>
      <c r="CC240" s="25">
        <v>2639</v>
      </c>
      <c r="CD240" s="17">
        <f t="shared" si="761"/>
        <v>1.4933734735221884E-2</v>
      </c>
      <c r="CE240" s="25">
        <v>2779</v>
      </c>
      <c r="CF240" s="25">
        <v>6810</v>
      </c>
      <c r="CG240" s="25">
        <v>10329</v>
      </c>
      <c r="CH240" s="25">
        <v>9982</v>
      </c>
      <c r="CI240" s="25">
        <v>7010</v>
      </c>
      <c r="CJ240" s="25">
        <v>4050</v>
      </c>
      <c r="CK240" s="25">
        <v>2057</v>
      </c>
      <c r="CL240" s="25">
        <v>1090</v>
      </c>
      <c r="CM240" s="18">
        <v>690</v>
      </c>
      <c r="CN240" s="26">
        <v>3.9447730874835369</v>
      </c>
      <c r="CO240" s="27">
        <v>44797</v>
      </c>
      <c r="CP240" s="34">
        <f t="shared" si="762"/>
        <v>4.0036832823626582</v>
      </c>
      <c r="CQ240" s="25">
        <v>79</v>
      </c>
      <c r="CR240" s="25">
        <v>1049</v>
      </c>
      <c r="CS240" s="25">
        <v>1343</v>
      </c>
      <c r="CT240" s="25">
        <v>16674</v>
      </c>
      <c r="CU240" s="25">
        <v>25297</v>
      </c>
      <c r="CV240" s="18">
        <v>197</v>
      </c>
      <c r="CW240" s="18">
        <v>114</v>
      </c>
      <c r="CX240" s="18">
        <v>44</v>
      </c>
      <c r="CY240" s="25">
        <v>44797</v>
      </c>
      <c r="CZ240" s="25">
        <v>43892</v>
      </c>
      <c r="DA240" s="18">
        <v>290</v>
      </c>
      <c r="DB240" s="18">
        <v>158</v>
      </c>
      <c r="DC240" s="18">
        <v>291</v>
      </c>
      <c r="DD240" s="18">
        <v>141</v>
      </c>
      <c r="DE240" s="18">
        <v>25</v>
      </c>
      <c r="DF240" s="25">
        <v>44797</v>
      </c>
      <c r="DG240" s="25">
        <v>15197</v>
      </c>
      <c r="DH240" s="18">
        <v>72</v>
      </c>
      <c r="DI240" s="18">
        <v>37</v>
      </c>
      <c r="DJ240" s="25">
        <v>29448</v>
      </c>
      <c r="DK240" s="18">
        <v>32</v>
      </c>
      <c r="DL240" s="18">
        <v>11</v>
      </c>
      <c r="DM240" s="25">
        <f t="shared" si="763"/>
        <v>60232.740272786126</v>
      </c>
      <c r="DN240" s="17">
        <f t="shared" si="764"/>
        <v>0.65736544857914592</v>
      </c>
      <c r="DO240" s="17">
        <f t="shared" si="765"/>
        <v>7.1433354912159297E-4</v>
      </c>
      <c r="DP240" s="23">
        <f t="shared" si="766"/>
        <v>0.34167466571422195</v>
      </c>
      <c r="DQ240" s="23">
        <f t="shared" si="767"/>
        <v>0.658325334285778</v>
      </c>
      <c r="DR240" s="25">
        <v>44797</v>
      </c>
      <c r="DS240" s="25">
        <v>5166</v>
      </c>
      <c r="DT240" s="25">
        <v>28263</v>
      </c>
      <c r="DU240" s="18">
        <v>37</v>
      </c>
      <c r="DV240" s="25">
        <v>8187</v>
      </c>
      <c r="DW240" s="18">
        <v>152</v>
      </c>
      <c r="DX240" s="25">
        <v>1964</v>
      </c>
      <c r="DY240" s="25">
        <v>1028</v>
      </c>
      <c r="DZ240" s="17">
        <f t="shared" si="768"/>
        <v>0.9298167287988035</v>
      </c>
      <c r="EA240" s="17">
        <f t="shared" si="769"/>
        <v>7.0183271201196495E-2</v>
      </c>
      <c r="EB240" s="25">
        <v>44797</v>
      </c>
      <c r="EC240" s="25">
        <v>15079</v>
      </c>
      <c r="ED240" s="18">
        <v>174</v>
      </c>
      <c r="EE240" s="25">
        <v>27528</v>
      </c>
      <c r="EF240" s="17">
        <f t="shared" si="909"/>
        <v>0.61450543563185034</v>
      </c>
      <c r="EG240" s="25">
        <v>1728</v>
      </c>
      <c r="EH240" s="18">
        <v>288</v>
      </c>
      <c r="EI240" s="17">
        <f t="shared" si="770"/>
        <v>0.3404915507734893</v>
      </c>
      <c r="EJ240" s="17">
        <f t="shared" si="771"/>
        <v>3.857401165256602E-2</v>
      </c>
      <c r="EK240" s="69">
        <f t="shared" si="772"/>
        <v>0.36425430274348725</v>
      </c>
      <c r="EL240" s="27">
        <v>128038</v>
      </c>
      <c r="EM240" s="25">
        <v>122874</v>
      </c>
      <c r="EN240" s="25">
        <v>5164</v>
      </c>
      <c r="EO240" s="59">
        <v>0.95966822349614955</v>
      </c>
      <c r="EP240" s="25">
        <v>59077</v>
      </c>
      <c r="EQ240" s="25">
        <v>57590</v>
      </c>
      <c r="ER240" s="25">
        <v>1487</v>
      </c>
      <c r="ES240" s="59">
        <v>0.97482945985747416</v>
      </c>
      <c r="ET240" s="25">
        <v>68961</v>
      </c>
      <c r="EU240" s="25">
        <v>65284</v>
      </c>
      <c r="EV240" s="25">
        <v>3677</v>
      </c>
      <c r="EW240" s="59">
        <v>0.94668000754049386</v>
      </c>
      <c r="EX240" s="25">
        <v>16237</v>
      </c>
      <c r="EY240" s="25">
        <v>15752</v>
      </c>
      <c r="EZ240" s="25">
        <v>485</v>
      </c>
      <c r="FA240" s="59">
        <v>0.97012995011393732</v>
      </c>
      <c r="FB240" s="25">
        <v>111801</v>
      </c>
      <c r="FC240" s="25">
        <v>107122</v>
      </c>
      <c r="FD240" s="25">
        <v>4679</v>
      </c>
      <c r="FE240" s="59">
        <v>0.95814885376696102</v>
      </c>
      <c r="FF240" s="25">
        <v>75016</v>
      </c>
      <c r="FG240" s="25">
        <v>27890</v>
      </c>
      <c r="FH240" s="25">
        <v>43005</v>
      </c>
      <c r="FI240" s="25">
        <v>4121</v>
      </c>
      <c r="FJ240" s="23">
        <f t="shared" si="773"/>
        <v>5.4934947211261596E-2</v>
      </c>
      <c r="FK240" s="23">
        <f t="shared" si="774"/>
        <v>0.57327770075717177</v>
      </c>
      <c r="FL240" s="36">
        <f t="shared" si="775"/>
        <v>6.7677748119388497</v>
      </c>
      <c r="FM240" s="25">
        <v>36500</v>
      </c>
      <c r="FN240" s="25">
        <v>13757</v>
      </c>
      <c r="FO240" s="17">
        <f t="shared" si="776"/>
        <v>0.37690410958904108</v>
      </c>
      <c r="FP240" s="25">
        <v>20729</v>
      </c>
      <c r="FQ240" s="17">
        <f t="shared" si="777"/>
        <v>0.56791780821917803</v>
      </c>
      <c r="FR240" s="25">
        <v>2014</v>
      </c>
      <c r="FS240" s="17">
        <f t="shared" si="778"/>
        <v>5.5178082191780824E-2</v>
      </c>
      <c r="FT240" s="25">
        <v>38516</v>
      </c>
      <c r="FU240" s="25">
        <v>14133</v>
      </c>
      <c r="FV240" s="25">
        <v>22276</v>
      </c>
      <c r="FW240" s="17">
        <f t="shared" si="779"/>
        <v>5.4704538373662896E-2</v>
      </c>
      <c r="FX240" s="17">
        <f t="shared" si="780"/>
        <v>0.57835704642226604</v>
      </c>
      <c r="FY240" s="25">
        <v>2107</v>
      </c>
      <c r="FZ240" s="25">
        <v>101294</v>
      </c>
      <c r="GA240" s="25">
        <v>5333</v>
      </c>
      <c r="GB240" s="25">
        <v>59268</v>
      </c>
      <c r="GC240" s="25">
        <v>16174</v>
      </c>
      <c r="GD240" s="25">
        <v>7774</v>
      </c>
      <c r="GE240" s="18">
        <v>169</v>
      </c>
      <c r="GF240" s="25">
        <v>5289</v>
      </c>
      <c r="GG240" s="18">
        <v>134</v>
      </c>
      <c r="GH240" s="18">
        <v>45</v>
      </c>
      <c r="GI240" s="25">
        <v>7108</v>
      </c>
      <c r="GJ240" s="10">
        <f t="shared" si="781"/>
        <v>5333</v>
      </c>
      <c r="GK240" s="10">
        <f t="shared" si="910"/>
        <v>95961</v>
      </c>
      <c r="GL240" s="10">
        <f t="shared" si="911"/>
        <v>36693</v>
      </c>
      <c r="GM240" s="10">
        <f t="shared" si="782"/>
        <v>64601</v>
      </c>
      <c r="GN240" s="10">
        <f t="shared" si="912"/>
        <v>20519</v>
      </c>
      <c r="GO240" s="17">
        <f t="shared" si="783"/>
        <v>5.2648725492131815E-2</v>
      </c>
      <c r="GP240" s="17">
        <f t="shared" si="913"/>
        <v>0.94735127450786816</v>
      </c>
      <c r="GQ240" s="17">
        <f t="shared" si="914"/>
        <v>0.36224258100183626</v>
      </c>
      <c r="GR240" s="17">
        <f t="shared" si="915"/>
        <v>0.20256876024246254</v>
      </c>
      <c r="GS240" s="17">
        <f t="shared" si="784"/>
        <v>0.65479692775485221</v>
      </c>
      <c r="GT240" s="25">
        <v>46755</v>
      </c>
      <c r="GU240" s="25">
        <v>1640</v>
      </c>
      <c r="GV240" s="25">
        <v>25121</v>
      </c>
      <c r="GW240" s="25">
        <v>9657</v>
      </c>
      <c r="GX240" s="25">
        <v>4497</v>
      </c>
      <c r="GY240" s="18">
        <v>129</v>
      </c>
      <c r="GZ240" s="25">
        <v>2177</v>
      </c>
      <c r="HA240" s="18">
        <v>29</v>
      </c>
      <c r="HB240" s="18">
        <v>30</v>
      </c>
      <c r="HC240" s="25">
        <v>3475</v>
      </c>
      <c r="HD240" s="23">
        <f t="shared" si="785"/>
        <v>3.5076462410437388E-2</v>
      </c>
      <c r="HE240" s="23">
        <f t="shared" si="786"/>
        <v>0.96492353758956262</v>
      </c>
      <c r="HF240" s="23">
        <f t="shared" si="787"/>
        <v>0.42763340819163725</v>
      </c>
      <c r="HG240" s="23">
        <f t="shared" si="788"/>
        <v>0.22108865361993368</v>
      </c>
      <c r="HH240" s="25">
        <v>54539</v>
      </c>
      <c r="HI240" s="25">
        <v>3693</v>
      </c>
      <c r="HJ240" s="25">
        <v>34147</v>
      </c>
      <c r="HK240" s="25">
        <v>6517</v>
      </c>
      <c r="HL240" s="25">
        <v>3277</v>
      </c>
      <c r="HM240" s="18">
        <v>40</v>
      </c>
      <c r="HN240" s="25">
        <v>3112</v>
      </c>
      <c r="HO240" s="18">
        <v>105</v>
      </c>
      <c r="HP240" s="18">
        <v>15</v>
      </c>
      <c r="HQ240" s="25">
        <v>3633</v>
      </c>
      <c r="HR240" s="23">
        <f t="shared" si="789"/>
        <v>6.7713012706503609E-2</v>
      </c>
      <c r="HS240" s="23">
        <f t="shared" si="790"/>
        <v>0.93228698729349635</v>
      </c>
      <c r="HT240" s="80">
        <f t="shared" si="791"/>
        <v>0.30618456517354553</v>
      </c>
      <c r="HU240" s="27">
        <v>147329</v>
      </c>
      <c r="HV240" s="25">
        <v>2751</v>
      </c>
      <c r="HW240" s="25">
        <v>26439</v>
      </c>
      <c r="HX240" s="18">
        <v>4059</v>
      </c>
      <c r="HY240" s="25">
        <v>27871</v>
      </c>
      <c r="HZ240" s="25">
        <v>8759</v>
      </c>
      <c r="IA240" s="18">
        <v>2373</v>
      </c>
      <c r="IB240" s="18">
        <v>242</v>
      </c>
      <c r="IC240" s="25">
        <v>17461</v>
      </c>
      <c r="ID240" s="25">
        <v>33370</v>
      </c>
      <c r="IE240" s="25">
        <v>8747</v>
      </c>
      <c r="IF240" s="18">
        <v>1528</v>
      </c>
      <c r="IG240" s="25">
        <v>13729</v>
      </c>
      <c r="IH240" s="17">
        <f t="shared" si="792"/>
        <v>0.28595184926253486</v>
      </c>
      <c r="II240" s="17">
        <f t="shared" si="793"/>
        <v>5.9451974831838943E-2</v>
      </c>
      <c r="IJ240" s="30">
        <f t="shared" si="794"/>
        <v>16.820299120904213</v>
      </c>
      <c r="IK240" s="17">
        <f t="shared" si="866"/>
        <v>0.22993145908280868</v>
      </c>
      <c r="IL240" s="25">
        <v>69542</v>
      </c>
      <c r="IM240" s="25">
        <v>1249</v>
      </c>
      <c r="IN240" s="25">
        <v>17887</v>
      </c>
      <c r="IO240" s="18">
        <v>3256</v>
      </c>
      <c r="IP240" s="25">
        <v>18926</v>
      </c>
      <c r="IQ240" s="25">
        <v>4085</v>
      </c>
      <c r="IR240" s="18">
        <v>1383</v>
      </c>
      <c r="IS240" s="18">
        <v>153</v>
      </c>
      <c r="IT240" s="25">
        <v>8621</v>
      </c>
      <c r="IU240" s="25">
        <v>787</v>
      </c>
      <c r="IV240" s="25">
        <v>3474</v>
      </c>
      <c r="IW240" s="18">
        <v>776</v>
      </c>
      <c r="IX240" s="25">
        <v>8945</v>
      </c>
      <c r="IY240" s="17">
        <f t="shared" si="795"/>
        <v>0.67277328808489834</v>
      </c>
      <c r="IZ240" s="25">
        <v>77787</v>
      </c>
      <c r="JA240" s="25">
        <v>1502</v>
      </c>
      <c r="JB240" s="25">
        <v>8552</v>
      </c>
      <c r="JC240" s="18">
        <v>803</v>
      </c>
      <c r="JD240" s="25">
        <v>8945</v>
      </c>
      <c r="JE240" s="25">
        <v>4674</v>
      </c>
      <c r="JF240" s="18">
        <v>990</v>
      </c>
      <c r="JG240" s="18">
        <v>89</v>
      </c>
      <c r="JH240" s="25">
        <v>8840</v>
      </c>
      <c r="JI240" s="25">
        <v>32583</v>
      </c>
      <c r="JJ240" s="25">
        <v>5273</v>
      </c>
      <c r="JK240" s="18">
        <v>752</v>
      </c>
      <c r="JL240" s="25">
        <v>4784</v>
      </c>
      <c r="JM240" s="80">
        <f t="shared" si="796"/>
        <v>0.32738118194556931</v>
      </c>
      <c r="JN240" s="27">
        <v>147329</v>
      </c>
      <c r="JO240" s="25">
        <v>106845</v>
      </c>
      <c r="JP240" s="18">
        <v>61</v>
      </c>
      <c r="JQ240" s="18">
        <v>191</v>
      </c>
      <c r="JR240" s="25">
        <v>1627</v>
      </c>
      <c r="JS240" s="18">
        <v>767</v>
      </c>
      <c r="JT240" s="18">
        <v>72</v>
      </c>
      <c r="JU240" s="18">
        <v>10</v>
      </c>
      <c r="JV240" s="18">
        <v>15</v>
      </c>
      <c r="JW240" s="25">
        <v>37741</v>
      </c>
      <c r="JX240" s="17">
        <f t="shared" si="797"/>
        <v>0.25616816784204061</v>
      </c>
      <c r="JY240" s="17">
        <f t="shared" si="798"/>
        <v>0.74383183215795934</v>
      </c>
      <c r="JZ240" s="25">
        <v>18578</v>
      </c>
      <c r="KA240" s="25">
        <v>14938</v>
      </c>
      <c r="KB240" s="18">
        <v>36</v>
      </c>
      <c r="KC240" s="18">
        <v>62</v>
      </c>
      <c r="KD240" s="25">
        <v>91</v>
      </c>
      <c r="KE240" s="18">
        <v>174</v>
      </c>
      <c r="KF240" s="18">
        <v>4</v>
      </c>
      <c r="KG240" s="18">
        <v>9</v>
      </c>
      <c r="KH240" s="18">
        <v>6</v>
      </c>
      <c r="KI240" s="25">
        <v>3258</v>
      </c>
      <c r="KJ240" s="17">
        <f t="shared" si="799"/>
        <v>0.17536871568521908</v>
      </c>
      <c r="KK240" s="25">
        <v>128751</v>
      </c>
      <c r="KL240" s="25">
        <v>91907</v>
      </c>
      <c r="KM240" s="18">
        <v>25</v>
      </c>
      <c r="KN240" s="18">
        <v>129</v>
      </c>
      <c r="KO240" s="25">
        <v>1536</v>
      </c>
      <c r="KP240" s="18">
        <v>593</v>
      </c>
      <c r="KQ240" s="18">
        <v>68</v>
      </c>
      <c r="KR240" s="18">
        <v>1</v>
      </c>
      <c r="KS240" s="18">
        <v>9</v>
      </c>
      <c r="KT240" s="25">
        <v>34483</v>
      </c>
      <c r="KU240" s="69">
        <f t="shared" si="877"/>
        <v>0.26782704600352619</v>
      </c>
      <c r="KV240" s="27">
        <v>179353</v>
      </c>
      <c r="KW240" s="25">
        <v>170024</v>
      </c>
      <c r="KX240" s="25">
        <v>9329</v>
      </c>
      <c r="KY240" s="59">
        <v>5.2014741877749467E-2</v>
      </c>
      <c r="KZ240" s="25">
        <v>5432</v>
      </c>
      <c r="LA240" s="25">
        <v>3048</v>
      </c>
      <c r="LB240" s="25">
        <v>4754</v>
      </c>
      <c r="LC240" s="25">
        <v>4110</v>
      </c>
      <c r="LD240" s="25">
        <v>85775</v>
      </c>
      <c r="LE240" s="25">
        <v>81539</v>
      </c>
      <c r="LF240" s="25">
        <v>4236</v>
      </c>
      <c r="LG240" s="59">
        <v>4.9385018944914011E-2</v>
      </c>
      <c r="LH240" s="25">
        <v>93578</v>
      </c>
      <c r="LI240" s="25">
        <v>88485</v>
      </c>
      <c r="LJ240" s="25">
        <v>5093</v>
      </c>
      <c r="LK240" s="35">
        <v>5.44251854068264E-2</v>
      </c>
      <c r="LL240" s="27">
        <v>44797</v>
      </c>
      <c r="LM240" s="18">
        <v>184</v>
      </c>
      <c r="LN240" s="25">
        <v>40065</v>
      </c>
      <c r="LO240" s="25">
        <v>1202</v>
      </c>
      <c r="LP240" s="18">
        <v>825</v>
      </c>
      <c r="LQ240" s="18">
        <v>484</v>
      </c>
      <c r="LR240" s="25">
        <v>2037</v>
      </c>
      <c r="LS240" s="23">
        <f t="shared" si="800"/>
        <v>4.5471794986271401E-2</v>
      </c>
      <c r="LT240" s="23">
        <f t="shared" si="801"/>
        <v>0.95452820501372859</v>
      </c>
      <c r="LU240" s="17">
        <f t="shared" si="802"/>
        <v>0.89847534433109355</v>
      </c>
      <c r="LV240" s="25">
        <v>44797</v>
      </c>
      <c r="LW240" s="18">
        <v>170</v>
      </c>
      <c r="LX240" s="25">
        <v>30604</v>
      </c>
      <c r="LY240" s="25">
        <v>1447</v>
      </c>
      <c r="LZ240" s="18">
        <v>44</v>
      </c>
      <c r="MA240" s="25">
        <v>5248</v>
      </c>
      <c r="MB240" s="25">
        <v>6082</v>
      </c>
      <c r="MC240" s="18">
        <v>68</v>
      </c>
      <c r="MD240" s="18">
        <v>633</v>
      </c>
      <c r="ME240" s="18">
        <v>6</v>
      </c>
      <c r="MF240" s="18">
        <v>495</v>
      </c>
      <c r="MG240" s="17">
        <f t="shared" si="803"/>
        <v>0.25443668102774741</v>
      </c>
      <c r="MH240" s="17">
        <f t="shared" si="804"/>
        <v>0.73339732571377547</v>
      </c>
      <c r="MI240" s="25">
        <v>44797</v>
      </c>
      <c r="MJ240" s="18">
        <v>200</v>
      </c>
      <c r="MK240" s="25">
        <v>36630</v>
      </c>
      <c r="ML240" s="25">
        <v>1119</v>
      </c>
      <c r="MM240" s="18">
        <v>42</v>
      </c>
      <c r="MN240" s="18">
        <v>777</v>
      </c>
      <c r="MO240" s="25">
        <v>5552</v>
      </c>
      <c r="MP240" s="18">
        <v>34</v>
      </c>
      <c r="MQ240" s="18">
        <v>12</v>
      </c>
      <c r="MR240" s="18">
        <v>0</v>
      </c>
      <c r="MS240" s="18">
        <v>431</v>
      </c>
      <c r="MT240" s="17">
        <f t="shared" si="805"/>
        <v>0.84815947496484134</v>
      </c>
      <c r="MU240" s="69">
        <f t="shared" si="806"/>
        <v>0.81593633502243446</v>
      </c>
      <c r="MV240" s="27">
        <v>44797</v>
      </c>
      <c r="MW240" s="25">
        <v>4167</v>
      </c>
      <c r="MX240" s="25">
        <v>18066</v>
      </c>
      <c r="MY240" s="25">
        <v>4731</v>
      </c>
      <c r="MZ240" s="25">
        <v>14136</v>
      </c>
      <c r="NA240" s="25">
        <v>1696</v>
      </c>
      <c r="NB240" s="18">
        <v>12</v>
      </c>
      <c r="NC240" s="25">
        <v>1869</v>
      </c>
      <c r="ND240" s="18">
        <v>120</v>
      </c>
      <c r="NE240" s="17">
        <f t="shared" si="807"/>
        <v>9.3019621849677436E-2</v>
      </c>
      <c r="NF240" s="10">
        <f t="shared" si="808"/>
        <v>16437.8694555439</v>
      </c>
      <c r="NG240" s="17">
        <f t="shared" si="809"/>
        <v>0.17260084380650489</v>
      </c>
      <c r="NH240" s="25">
        <v>44797</v>
      </c>
      <c r="NI240" s="25">
        <v>1551</v>
      </c>
      <c r="NJ240" s="18">
        <v>24</v>
      </c>
      <c r="NK240" s="18">
        <v>228</v>
      </c>
      <c r="NL240" s="18">
        <v>39</v>
      </c>
      <c r="NM240" s="25">
        <v>42047</v>
      </c>
      <c r="NN240" s="18">
        <v>419</v>
      </c>
      <c r="NO240" s="18">
        <v>77</v>
      </c>
      <c r="NP240" s="18">
        <v>2</v>
      </c>
      <c r="NQ240" s="32">
        <v>410</v>
      </c>
      <c r="NR240" s="27">
        <v>44797</v>
      </c>
      <c r="NS240" s="37">
        <f t="shared" si="810"/>
        <v>1.0930865906199076</v>
      </c>
      <c r="NT240" s="37">
        <f t="shared" si="811"/>
        <v>0.29495479355721349</v>
      </c>
      <c r="NU240" s="37">
        <f t="shared" si="812"/>
        <v>0.91484060693936731</v>
      </c>
      <c r="NV240" s="17">
        <f t="shared" si="813"/>
        <v>0.18576865385809599</v>
      </c>
      <c r="NW240" s="10">
        <f t="shared" si="814"/>
        <v>24674</v>
      </c>
      <c r="NX240" s="17">
        <f t="shared" si="815"/>
        <v>0.5507958122195683</v>
      </c>
      <c r="NY240" s="19">
        <f t="shared" si="816"/>
        <v>0.44466470832056804</v>
      </c>
      <c r="NZ240" s="25">
        <v>20123</v>
      </c>
      <c r="OA240" s="25">
        <v>17582</v>
      </c>
      <c r="OB240" s="25">
        <v>1856</v>
      </c>
      <c r="OC240" s="25">
        <v>8118</v>
      </c>
      <c r="OD240" s="18">
        <v>312</v>
      </c>
      <c r="OE240" s="18">
        <v>976</v>
      </c>
      <c r="OF240" s="17">
        <f t="shared" si="817"/>
        <v>0.18121749224278411</v>
      </c>
      <c r="OG240" s="17">
        <f t="shared" si="818"/>
        <v>0.44920418778043175</v>
      </c>
      <c r="OH240" s="17">
        <f t="shared" si="819"/>
        <v>0.39248163939549524</v>
      </c>
      <c r="OI240" s="69">
        <f t="shared" si="820"/>
        <v>2.1787173248208586E-2</v>
      </c>
      <c r="OJ240" s="27">
        <v>44797</v>
      </c>
      <c r="OK240" s="18">
        <v>188</v>
      </c>
      <c r="OL240" s="25">
        <v>10017</v>
      </c>
      <c r="OM240" s="25">
        <v>24495</v>
      </c>
      <c r="ON240" s="25">
        <v>1824</v>
      </c>
      <c r="OO240" s="25">
        <v>5506</v>
      </c>
      <c r="OP240" s="25">
        <v>1504</v>
      </c>
      <c r="OQ240" s="25">
        <v>9424</v>
      </c>
      <c r="OR240" s="69">
        <f t="shared" si="821"/>
        <v>0.30209612250820367</v>
      </c>
      <c r="OS240" s="22">
        <v>126310</v>
      </c>
      <c r="OT240" s="22">
        <v>115167</v>
      </c>
      <c r="OU240" s="38">
        <f t="shared" si="878"/>
        <v>0.54224049041626055</v>
      </c>
      <c r="OV240" s="39">
        <v>0.83102624883864307</v>
      </c>
      <c r="OW240" s="22">
        <v>9570680</v>
      </c>
      <c r="OX240" s="36">
        <f t="shared" si="879"/>
        <v>391613084.24000001</v>
      </c>
      <c r="OY240" s="36">
        <f t="shared" si="880"/>
        <v>7803068.8353080675</v>
      </c>
      <c r="OZ240" s="22">
        <v>792</v>
      </c>
      <c r="PA240" s="22">
        <v>792</v>
      </c>
      <c r="PB240" s="38">
        <f t="shared" si="881"/>
        <v>3.7289715665918049E-3</v>
      </c>
      <c r="PC240" s="39">
        <v>0.63454545454545452</v>
      </c>
      <c r="PD240" s="22">
        <v>50256</v>
      </c>
      <c r="PE240" s="40">
        <f t="shared" si="822"/>
        <v>2056375.0079999999</v>
      </c>
      <c r="PF240" s="36">
        <f t="shared" si="823"/>
        <v>243268.24629206207</v>
      </c>
      <c r="PG240" s="22"/>
      <c r="PH240" s="22"/>
      <c r="PI240" s="38">
        <f t="shared" si="882"/>
        <v>0</v>
      </c>
      <c r="PJ240" s="39">
        <v>0</v>
      </c>
      <c r="PK240" s="22"/>
      <c r="PL240" s="41">
        <f t="shared" si="824"/>
        <v>0</v>
      </c>
      <c r="PM240" s="36">
        <f t="shared" si="825"/>
        <v>0</v>
      </c>
      <c r="PN240" s="22">
        <v>77</v>
      </c>
      <c r="PO240" s="22">
        <v>77</v>
      </c>
      <c r="PP240" s="38">
        <f t="shared" si="883"/>
        <v>3.6253890230753655E-4</v>
      </c>
      <c r="PQ240" s="39">
        <v>0.54961038961038955</v>
      </c>
      <c r="PR240" s="22">
        <v>4232</v>
      </c>
      <c r="PS240" s="41">
        <f t="shared" si="826"/>
        <v>173164.976</v>
      </c>
      <c r="PT240" s="36">
        <f t="shared" si="827"/>
        <v>10096.112988405739</v>
      </c>
      <c r="PU240" s="22">
        <v>4832</v>
      </c>
      <c r="PV240" s="22">
        <v>4832</v>
      </c>
      <c r="PW240" s="38">
        <f t="shared" si="884"/>
        <v>2.2750493194156063E-2</v>
      </c>
      <c r="PX240" s="39">
        <v>0.11014072847682119</v>
      </c>
      <c r="PY240" s="22">
        <v>53220</v>
      </c>
      <c r="PZ240" s="36">
        <f t="shared" si="828"/>
        <v>737202.40383642586</v>
      </c>
      <c r="QA240" s="22"/>
      <c r="QB240" s="22"/>
      <c r="QC240" s="39">
        <v>0</v>
      </c>
      <c r="QD240" s="22"/>
      <c r="QE240" s="22">
        <f t="shared" si="829"/>
        <v>0</v>
      </c>
      <c r="QF240" s="22"/>
      <c r="QG240" s="22"/>
      <c r="QH240" s="22"/>
      <c r="QI240" s="38">
        <f t="shared" si="885"/>
        <v>0</v>
      </c>
      <c r="QJ240" s="39">
        <v>0</v>
      </c>
      <c r="QK240" s="22"/>
      <c r="QL240" s="42">
        <f t="shared" si="830"/>
        <v>0</v>
      </c>
      <c r="QM240" s="22">
        <f t="shared" si="886"/>
        <v>91523</v>
      </c>
      <c r="QN240" s="22">
        <v>452</v>
      </c>
      <c r="QO240" s="22">
        <v>452</v>
      </c>
      <c r="QP240" s="38">
        <f t="shared" si="887"/>
        <v>2.1281504395195654E-3</v>
      </c>
      <c r="QQ240" s="39">
        <v>0.14190265486725664</v>
      </c>
      <c r="QR240" s="22">
        <v>6414</v>
      </c>
      <c r="QS240" s="36">
        <f t="shared" si="831"/>
        <v>106275.46994192753</v>
      </c>
      <c r="QT240" s="22"/>
      <c r="QU240" s="22"/>
      <c r="QV240" s="38">
        <f t="shared" si="888"/>
        <v>0</v>
      </c>
      <c r="QW240" s="39">
        <v>0</v>
      </c>
      <c r="QX240" s="22"/>
      <c r="QY240" s="36">
        <f t="shared" si="832"/>
        <v>0</v>
      </c>
      <c r="QZ240" s="22">
        <v>91071</v>
      </c>
      <c r="RA240" s="22">
        <v>91071</v>
      </c>
      <c r="RB240" s="38">
        <f t="shared" si="889"/>
        <v>0.42878935548116448</v>
      </c>
      <c r="RC240" s="39">
        <v>0.16450000549022192</v>
      </c>
      <c r="RD240" s="22">
        <v>1498118</v>
      </c>
      <c r="RE240" s="36">
        <f t="shared" si="833"/>
        <v>9840333.8661702517</v>
      </c>
      <c r="RF240" s="10">
        <f t="shared" si="890"/>
        <v>223534</v>
      </c>
      <c r="RG240" s="10">
        <f t="shared" si="891"/>
        <v>212391</v>
      </c>
      <c r="RH240" s="17">
        <f t="shared" si="892"/>
        <v>0.27316713675526971</v>
      </c>
      <c r="RI240" s="17">
        <f t="shared" si="893"/>
        <v>6.2409819278892737E-3</v>
      </c>
      <c r="RJ240" s="17">
        <f t="shared" si="894"/>
        <v>0.41638030146166782</v>
      </c>
      <c r="RK240" s="17">
        <f t="shared" si="895"/>
        <v>1.2981060127113569E-2</v>
      </c>
      <c r="RL240" s="17">
        <f t="shared" si="896"/>
        <v>5.3873964954423903E-4</v>
      </c>
      <c r="RM240" s="17">
        <f t="shared" si="897"/>
        <v>3.9337927887901102E-2</v>
      </c>
      <c r="RN240" s="17">
        <f t="shared" si="898"/>
        <v>5.6709755028904801E-3</v>
      </c>
      <c r="RO240" s="17">
        <f t="shared" si="899"/>
        <v>0</v>
      </c>
      <c r="RP240" s="17">
        <f t="shared" si="900"/>
        <v>0.52509099537088288</v>
      </c>
      <c r="RQ240" s="17">
        <f t="shared" si="901"/>
        <v>0</v>
      </c>
      <c r="RR240" s="36">
        <f t="shared" si="902"/>
        <v>18740244.934537139</v>
      </c>
      <c r="RS240" s="36">
        <f t="shared" si="903"/>
        <v>104.4880483434185</v>
      </c>
      <c r="RT240" s="10">
        <f t="shared" si="904"/>
        <v>11143</v>
      </c>
      <c r="RU240" s="17">
        <f t="shared" si="905"/>
        <v>4.9849239936653932E-2</v>
      </c>
      <c r="RV240" s="37">
        <f t="shared" si="906"/>
        <v>0.80235221487558939</v>
      </c>
      <c r="RW240" s="36">
        <f t="shared" si="907"/>
        <v>1.1842065647075879</v>
      </c>
      <c r="RX240" s="85">
        <v>-1.3666119999999999</v>
      </c>
      <c r="RY240" s="93">
        <v>144</v>
      </c>
      <c r="RZ240" s="43" t="b">
        <v>1</v>
      </c>
      <c r="SA240" s="18" t="b">
        <v>0</v>
      </c>
      <c r="SB240" s="18" t="b">
        <v>0</v>
      </c>
      <c r="SC240" s="18" t="b">
        <v>0</v>
      </c>
      <c r="SD240" s="18" t="b">
        <v>0</v>
      </c>
      <c r="SE240" s="32" t="b">
        <v>1</v>
      </c>
      <c r="SF240" s="43" t="b">
        <v>0</v>
      </c>
      <c r="SG240" s="18" t="b">
        <v>0</v>
      </c>
      <c r="SH240" s="18"/>
      <c r="SI240" s="18"/>
      <c r="SJ240" s="18"/>
      <c r="SK240" s="18"/>
      <c r="SL240" s="18"/>
      <c r="SM240" s="18"/>
      <c r="SN240" s="18"/>
      <c r="SO240" s="18"/>
      <c r="SP240" s="18"/>
      <c r="SQ240" s="17">
        <f t="shared" si="834"/>
        <v>0</v>
      </c>
      <c r="SR240" s="17">
        <f t="shared" si="835"/>
        <v>0</v>
      </c>
      <c r="SS240" s="17">
        <f t="shared" si="836"/>
        <v>0</v>
      </c>
      <c r="ST240" s="17">
        <f t="shared" si="837"/>
        <v>0</v>
      </c>
      <c r="SU240" s="17">
        <f t="shared" si="838"/>
        <v>0</v>
      </c>
      <c r="SV240" s="17">
        <f t="shared" si="908"/>
        <v>0</v>
      </c>
      <c r="SW240" s="17">
        <f t="shared" si="839"/>
        <v>0</v>
      </c>
      <c r="SX240" s="17">
        <f t="shared" si="840"/>
        <v>0</v>
      </c>
      <c r="SY240" s="17">
        <f t="shared" si="841"/>
        <v>0</v>
      </c>
      <c r="SZ240" s="17">
        <f t="shared" si="842"/>
        <v>0</v>
      </c>
      <c r="TA240" s="17">
        <f t="shared" si="843"/>
        <v>0</v>
      </c>
      <c r="TB240" s="24">
        <f t="shared" si="844"/>
        <v>620</v>
      </c>
      <c r="TC240" s="69">
        <f t="shared" si="845"/>
        <v>1</v>
      </c>
      <c r="TD240" s="17">
        <f t="shared" si="867"/>
        <v>2.6014568158168575E-6</v>
      </c>
      <c r="TE240" s="95"/>
      <c r="TF240" s="71"/>
      <c r="TG240" s="71">
        <v>4</v>
      </c>
      <c r="TH240" s="71">
        <v>1</v>
      </c>
      <c r="TI240" s="71"/>
      <c r="TJ240" s="71">
        <v>1</v>
      </c>
      <c r="TK240" s="71">
        <v>6</v>
      </c>
      <c r="TL240" s="71"/>
      <c r="TM240" s="71">
        <v>209</v>
      </c>
      <c r="TN240" s="71"/>
      <c r="TO240" s="71"/>
      <c r="TP240" s="71"/>
      <c r="TQ240" s="71"/>
      <c r="TR240" s="72"/>
      <c r="TS240" s="72"/>
      <c r="TT240" s="72"/>
      <c r="TU240" s="72">
        <v>4</v>
      </c>
      <c r="TV240" s="72">
        <v>2</v>
      </c>
      <c r="TW240" s="72"/>
      <c r="TX240" s="72"/>
      <c r="TY240" s="72">
        <v>1</v>
      </c>
      <c r="TZ240" s="72">
        <v>6</v>
      </c>
      <c r="UA240" s="72"/>
      <c r="UB240" s="72">
        <v>207</v>
      </c>
      <c r="UC240" s="72"/>
      <c r="UD240" s="72"/>
      <c r="UE240" s="72"/>
      <c r="UF240" s="72"/>
      <c r="UG240" s="72">
        <v>1</v>
      </c>
      <c r="UH240" s="72"/>
      <c r="UI240" s="72"/>
      <c r="UJ240" s="73">
        <v>140</v>
      </c>
      <c r="UK240" s="73"/>
      <c r="UL240" s="73"/>
      <c r="UM240" s="73"/>
      <c r="UN240" s="73">
        <v>19</v>
      </c>
      <c r="UO240" s="73"/>
      <c r="UP240" s="73"/>
      <c r="UQ240" s="73">
        <v>1</v>
      </c>
      <c r="UR240" s="73">
        <v>7</v>
      </c>
      <c r="US240" s="73">
        <v>234</v>
      </c>
      <c r="UT240" s="73"/>
      <c r="UU240" s="73"/>
      <c r="UV240" s="73"/>
      <c r="UW240" s="73"/>
      <c r="UX240" s="73"/>
      <c r="UY240" s="73"/>
      <c r="UZ240" s="73"/>
      <c r="VA240" s="73"/>
      <c r="VB240" s="73">
        <v>268</v>
      </c>
      <c r="VC240" s="73"/>
      <c r="VD240" s="73"/>
      <c r="VE240" s="73"/>
      <c r="VF240" s="73">
        <v>18</v>
      </c>
      <c r="VG240" s="73">
        <v>1</v>
      </c>
      <c r="VH240" s="73"/>
      <c r="VI240" s="73">
        <v>1</v>
      </c>
      <c r="VJ240" s="73">
        <v>7</v>
      </c>
      <c r="VK240" s="73">
        <v>235</v>
      </c>
      <c r="VL240" s="73"/>
      <c r="VM240" s="73"/>
      <c r="VN240" s="73"/>
      <c r="VO240" s="73"/>
      <c r="VP240" s="73"/>
      <c r="VQ240" s="73"/>
      <c r="VR240" s="73"/>
      <c r="VS240" s="73">
        <v>243</v>
      </c>
      <c r="VT240" s="73"/>
      <c r="VU240" s="73"/>
      <c r="VV240" s="73"/>
      <c r="VW240" s="73">
        <v>4</v>
      </c>
      <c r="VX240" s="73"/>
      <c r="VY240" s="73"/>
      <c r="VZ240" s="73">
        <v>3</v>
      </c>
      <c r="WA240" s="73">
        <v>23</v>
      </c>
      <c r="WB240" s="73"/>
      <c r="WC240" s="73">
        <v>225</v>
      </c>
      <c r="WD240" s="73"/>
      <c r="WE240" s="73"/>
      <c r="WF240" s="73"/>
      <c r="WG240" s="73"/>
      <c r="WH240" s="73"/>
      <c r="WI240" s="73"/>
      <c r="WJ240" s="73"/>
      <c r="WK240" s="73"/>
      <c r="WL240" s="73"/>
      <c r="WM240" s="73"/>
      <c r="WN240" s="73"/>
      <c r="WO240" s="22">
        <f t="shared" si="846"/>
        <v>651</v>
      </c>
      <c r="WP240" s="22">
        <f t="shared" si="847"/>
        <v>0</v>
      </c>
      <c r="WQ240" s="22">
        <f t="shared" si="848"/>
        <v>0</v>
      </c>
      <c r="WR240" s="22">
        <f t="shared" si="849"/>
        <v>8</v>
      </c>
      <c r="WS240" s="22">
        <f t="shared" si="850"/>
        <v>44</v>
      </c>
      <c r="WT240" s="22">
        <f t="shared" si="851"/>
        <v>1</v>
      </c>
      <c r="WU240" s="22">
        <f t="shared" si="852"/>
        <v>1</v>
      </c>
      <c r="WV240" s="22">
        <f t="shared" si="853"/>
        <v>3</v>
      </c>
      <c r="WW240" s="22">
        <f t="shared" si="854"/>
        <v>49</v>
      </c>
      <c r="WX240" s="22">
        <f t="shared" si="855"/>
        <v>0</v>
      </c>
      <c r="WY240" s="22">
        <f t="shared" si="856"/>
        <v>1110</v>
      </c>
      <c r="WZ240" s="22">
        <f t="shared" si="857"/>
        <v>0</v>
      </c>
      <c r="XA240" s="22">
        <f t="shared" si="858"/>
        <v>0</v>
      </c>
      <c r="XB240" s="22">
        <f t="shared" si="859"/>
        <v>0</v>
      </c>
      <c r="XC240" s="22">
        <f t="shared" si="860"/>
        <v>0</v>
      </c>
      <c r="XD240" s="22">
        <f t="shared" si="861"/>
        <v>0</v>
      </c>
      <c r="XE240" s="22">
        <f t="shared" si="862"/>
        <v>1</v>
      </c>
      <c r="XF240" s="22">
        <f t="shared" si="863"/>
        <v>0</v>
      </c>
      <c r="XG240" s="93">
        <f t="shared" si="864"/>
        <v>0</v>
      </c>
    </row>
    <row r="241" spans="1:631" ht="17.100000000000001" customHeight="1" x14ac:dyDescent="0.2">
      <c r="A241" s="101"/>
      <c r="B241" s="27" t="s">
        <v>682</v>
      </c>
      <c r="C241" s="535" t="s">
        <v>683</v>
      </c>
      <c r="D241" s="25" t="s">
        <v>699</v>
      </c>
      <c r="E241" s="535" t="s">
        <v>700</v>
      </c>
      <c r="F241" s="25" t="s">
        <v>705</v>
      </c>
      <c r="G241" s="535" t="s">
        <v>700</v>
      </c>
      <c r="H241" s="25">
        <v>52</v>
      </c>
      <c r="I241" s="28">
        <v>23</v>
      </c>
      <c r="J241" s="17">
        <f t="shared" si="730"/>
        <v>0.27002420191310361</v>
      </c>
      <c r="K241" s="17">
        <f t="shared" si="731"/>
        <v>0.14268324305635588</v>
      </c>
      <c r="L241" s="17">
        <f t="shared" si="732"/>
        <v>1</v>
      </c>
      <c r="M241" s="17">
        <f t="shared" si="733"/>
        <v>0.29467684858812276</v>
      </c>
      <c r="N241" s="17">
        <f t="shared" si="734"/>
        <v>0.34575863161229015</v>
      </c>
      <c r="O241" s="17">
        <f t="shared" si="735"/>
        <v>0.1513627982021436</v>
      </c>
      <c r="P241" s="17">
        <f t="shared" si="736"/>
        <v>0.65224991381582953</v>
      </c>
      <c r="Q241" s="17">
        <f t="shared" si="737"/>
        <v>0.47841977555353354</v>
      </c>
      <c r="R241" s="69">
        <f t="shared" si="738"/>
        <v>0.91415956754309002</v>
      </c>
      <c r="S241" s="422">
        <f t="shared" si="739"/>
        <v>0.47214833114271887</v>
      </c>
      <c r="T241" s="17">
        <f t="shared" si="865"/>
        <v>0.52785166885728119</v>
      </c>
      <c r="U241" s="10">
        <f t="shared" si="740"/>
        <v>165809.82192478687</v>
      </c>
      <c r="V241" s="32">
        <v>4</v>
      </c>
      <c r="W241" s="550">
        <f t="shared" si="741"/>
        <v>0</v>
      </c>
      <c r="X241" s="550">
        <f t="shared" si="742"/>
        <v>0.36103722003160771</v>
      </c>
      <c r="Y241" s="550">
        <f t="shared" si="743"/>
        <v>0.63896277996839235</v>
      </c>
      <c r="Z241" s="551">
        <f t="shared" si="744"/>
        <v>200712.26636923134</v>
      </c>
      <c r="AA241" s="426">
        <f t="shared" si="745"/>
        <v>0.16708794672133756</v>
      </c>
      <c r="AB241" s="59">
        <f t="shared" si="746"/>
        <v>0.93662030360067472</v>
      </c>
      <c r="AC241" s="59">
        <f t="shared" si="747"/>
        <v>0.14484637313905607</v>
      </c>
      <c r="AD241" s="59">
        <f t="shared" si="748"/>
        <v>0.34575863161229015</v>
      </c>
      <c r="AE241" s="59">
        <f t="shared" si="749"/>
        <v>0.52158022444646646</v>
      </c>
      <c r="AF241" s="59">
        <f t="shared" si="750"/>
        <v>0.77234355191886594</v>
      </c>
      <c r="AG241" s="59">
        <f t="shared" si="751"/>
        <v>0.44587703123199263</v>
      </c>
      <c r="AH241" s="59">
        <f t="shared" si="752"/>
        <v>0.1513627982021436</v>
      </c>
      <c r="AI241" s="59">
        <f t="shared" si="753"/>
        <v>0.47146191079866312</v>
      </c>
      <c r="AJ241" s="59">
        <f t="shared" si="754"/>
        <v>6.8586493027544077E-2</v>
      </c>
      <c r="AK241" s="59">
        <f t="shared" si="755"/>
        <v>0.34775008618417053</v>
      </c>
      <c r="AL241" s="35">
        <f t="shared" si="756"/>
        <v>1</v>
      </c>
      <c r="AM241" s="27">
        <v>314122</v>
      </c>
      <c r="AN241" s="25">
        <v>155606</v>
      </c>
      <c r="AO241" s="25">
        <v>158516</v>
      </c>
      <c r="AP241" s="17">
        <f t="shared" si="757"/>
        <v>6.1010848857072589E-3</v>
      </c>
      <c r="AQ241" s="63">
        <v>98.164223169900836</v>
      </c>
      <c r="AR241" s="58">
        <v>1422.3939164400001</v>
      </c>
      <c r="AS241" s="24">
        <f t="shared" si="758"/>
        <v>220.84037084902027</v>
      </c>
      <c r="AT241" s="17">
        <f t="shared" si="876"/>
        <v>0.19071996653426396</v>
      </c>
      <c r="AU241" s="25">
        <v>306375</v>
      </c>
      <c r="AV241" s="25">
        <v>149391</v>
      </c>
      <c r="AW241" s="25">
        <v>156984</v>
      </c>
      <c r="AX241" s="25">
        <v>7747</v>
      </c>
      <c r="AY241" s="25">
        <v>6215</v>
      </c>
      <c r="AZ241" s="25">
        <v>1532</v>
      </c>
      <c r="BA241" s="25">
        <v>52486</v>
      </c>
      <c r="BB241" s="25">
        <v>25665</v>
      </c>
      <c r="BC241" s="25">
        <v>26821</v>
      </c>
      <c r="BD241" s="63">
        <v>95.689944446515781</v>
      </c>
      <c r="BE241" s="25">
        <v>261636</v>
      </c>
      <c r="BF241" s="25">
        <v>129941</v>
      </c>
      <c r="BG241" s="25">
        <v>131695</v>
      </c>
      <c r="BH241" s="63">
        <v>98.668134705190027</v>
      </c>
      <c r="BI241" s="17">
        <v>0.16708794672133756</v>
      </c>
      <c r="BJ241" s="25">
        <v>103179</v>
      </c>
      <c r="BK241" s="25">
        <v>197820</v>
      </c>
      <c r="BL241" s="25">
        <v>13123</v>
      </c>
      <c r="BM241" s="17">
        <v>0.58791830957436053</v>
      </c>
      <c r="BN241" s="10">
        <f t="shared" si="759"/>
        <v>129443.92475988272</v>
      </c>
      <c r="BO241" s="29">
        <v>0.52158022444646646</v>
      </c>
      <c r="BP241" s="30">
        <f t="shared" si="760"/>
        <v>0.47841977555353354</v>
      </c>
      <c r="BQ241" s="31">
        <v>6.6338085127894049</v>
      </c>
      <c r="BR241" s="25">
        <v>210943</v>
      </c>
      <c r="BS241" s="25">
        <v>55291</v>
      </c>
      <c r="BT241" s="25">
        <v>136802</v>
      </c>
      <c r="BU241" s="25">
        <v>12902</v>
      </c>
      <c r="BV241" s="25">
        <v>4293</v>
      </c>
      <c r="BW241" s="18">
        <v>1655</v>
      </c>
      <c r="BX241" s="25">
        <v>69416</v>
      </c>
      <c r="BY241" s="25">
        <v>56376</v>
      </c>
      <c r="BZ241" s="25">
        <v>13040</v>
      </c>
      <c r="CA241" s="59">
        <v>0.18785294456609428</v>
      </c>
      <c r="CB241" s="25">
        <v>306375</v>
      </c>
      <c r="CC241" s="25">
        <v>7747</v>
      </c>
      <c r="CD241" s="17">
        <f t="shared" si="761"/>
        <v>2.5286005711954305E-2</v>
      </c>
      <c r="CE241" s="25">
        <v>2488</v>
      </c>
      <c r="CF241" s="25">
        <v>8755</v>
      </c>
      <c r="CG241" s="25">
        <v>14144</v>
      </c>
      <c r="CH241" s="25">
        <v>14900</v>
      </c>
      <c r="CI241" s="25">
        <v>11573</v>
      </c>
      <c r="CJ241" s="25">
        <v>7755</v>
      </c>
      <c r="CK241" s="25">
        <v>4568</v>
      </c>
      <c r="CL241" s="25">
        <v>2727</v>
      </c>
      <c r="CM241" s="25">
        <v>2506</v>
      </c>
      <c r="CN241" s="26">
        <v>4.4136078137605166</v>
      </c>
      <c r="CO241" s="27">
        <v>69416</v>
      </c>
      <c r="CP241" s="34">
        <f t="shared" si="762"/>
        <v>4.5252103261495913</v>
      </c>
      <c r="CQ241" s="25">
        <v>666</v>
      </c>
      <c r="CR241" s="25">
        <v>1547</v>
      </c>
      <c r="CS241" s="25">
        <v>1200</v>
      </c>
      <c r="CT241" s="25">
        <v>17208</v>
      </c>
      <c r="CU241" s="25">
        <v>38187</v>
      </c>
      <c r="CV241" s="25">
        <v>5136</v>
      </c>
      <c r="CW241" s="25">
        <v>3819</v>
      </c>
      <c r="CX241" s="18">
        <v>1653</v>
      </c>
      <c r="CY241" s="25">
        <v>69416</v>
      </c>
      <c r="CZ241" s="25">
        <v>60297</v>
      </c>
      <c r="DA241" s="25">
        <v>4042</v>
      </c>
      <c r="DB241" s="25">
        <v>2371</v>
      </c>
      <c r="DC241" s="18">
        <v>685</v>
      </c>
      <c r="DD241" s="18">
        <v>1328</v>
      </c>
      <c r="DE241" s="18">
        <v>693</v>
      </c>
      <c r="DF241" s="25">
        <v>69416</v>
      </c>
      <c r="DG241" s="25">
        <v>53560</v>
      </c>
      <c r="DH241" s="18">
        <v>28</v>
      </c>
      <c r="DI241" s="18">
        <v>25</v>
      </c>
      <c r="DJ241" s="25">
        <v>15140</v>
      </c>
      <c r="DK241" s="18">
        <v>182</v>
      </c>
      <c r="DL241" s="18">
        <v>481</v>
      </c>
      <c r="DM241" s="25">
        <f t="shared" si="763"/>
        <v>236516.41552379855</v>
      </c>
      <c r="DN241" s="17">
        <f t="shared" si="764"/>
        <v>0.21810533594560333</v>
      </c>
      <c r="DO241" s="17">
        <f t="shared" si="765"/>
        <v>2.6218739195574508E-3</v>
      </c>
      <c r="DP241" s="23">
        <f t="shared" si="766"/>
        <v>0.77234355191886594</v>
      </c>
      <c r="DQ241" s="23">
        <f t="shared" si="767"/>
        <v>0.22765644808113406</v>
      </c>
      <c r="DR241" s="25">
        <v>69416</v>
      </c>
      <c r="DS241" s="25">
        <v>42237</v>
      </c>
      <c r="DT241" s="25">
        <v>15826</v>
      </c>
      <c r="DU241" s="18">
        <v>19</v>
      </c>
      <c r="DV241" s="25">
        <v>7328</v>
      </c>
      <c r="DW241" s="18">
        <v>329</v>
      </c>
      <c r="DX241" s="25">
        <v>2994</v>
      </c>
      <c r="DY241" s="18">
        <v>683</v>
      </c>
      <c r="DZ241" s="17">
        <f t="shared" si="768"/>
        <v>0.9422899619684223</v>
      </c>
      <c r="EA241" s="17">
        <f t="shared" si="769"/>
        <v>5.7710038031577704E-2</v>
      </c>
      <c r="EB241" s="25">
        <v>69416</v>
      </c>
      <c r="EC241" s="25">
        <v>30499</v>
      </c>
      <c r="ED241" s="18">
        <v>452</v>
      </c>
      <c r="EE241" s="25">
        <v>34078</v>
      </c>
      <c r="EF241" s="17">
        <f t="shared" si="909"/>
        <v>0.49092428258614729</v>
      </c>
      <c r="EG241" s="25">
        <v>3205</v>
      </c>
      <c r="EH241" s="18">
        <v>1182</v>
      </c>
      <c r="EI241" s="17">
        <f t="shared" si="770"/>
        <v>0.44587703123199263</v>
      </c>
      <c r="EJ241" s="17">
        <f t="shared" si="771"/>
        <v>4.6170911605393571E-2</v>
      </c>
      <c r="EK241" s="69">
        <f t="shared" si="772"/>
        <v>0.14268324305635588</v>
      </c>
      <c r="EL241" s="27">
        <v>204545</v>
      </c>
      <c r="EM241" s="25">
        <v>191581</v>
      </c>
      <c r="EN241" s="25">
        <v>12964</v>
      </c>
      <c r="EO241" s="59">
        <v>0.93662030360067472</v>
      </c>
      <c r="EP241" s="25">
        <v>98546</v>
      </c>
      <c r="EQ241" s="25">
        <v>94681</v>
      </c>
      <c r="ER241" s="25">
        <v>3865</v>
      </c>
      <c r="ES241" s="59">
        <v>0.96077973738152744</v>
      </c>
      <c r="ET241" s="25">
        <v>105999</v>
      </c>
      <c r="EU241" s="25">
        <v>96900</v>
      </c>
      <c r="EV241" s="25">
        <v>9099</v>
      </c>
      <c r="EW241" s="59">
        <v>0.91415956754309002</v>
      </c>
      <c r="EX241" s="25">
        <v>36238</v>
      </c>
      <c r="EY241" s="25">
        <v>34538</v>
      </c>
      <c r="EZ241" s="25">
        <v>1700</v>
      </c>
      <c r="FA241" s="59">
        <v>0.95308791875931353</v>
      </c>
      <c r="FB241" s="25">
        <v>168307</v>
      </c>
      <c r="FC241" s="25">
        <v>157043</v>
      </c>
      <c r="FD241" s="25">
        <v>11264</v>
      </c>
      <c r="FE241" s="59">
        <v>0.9330746790091915</v>
      </c>
      <c r="FF241" s="25">
        <v>146320</v>
      </c>
      <c r="FG241" s="25">
        <v>57969</v>
      </c>
      <c r="FH241" s="25">
        <v>74908</v>
      </c>
      <c r="FI241" s="25">
        <v>13443</v>
      </c>
      <c r="FJ241" s="23">
        <f t="shared" si="773"/>
        <v>9.1873974849644616E-2</v>
      </c>
      <c r="FK241" s="23">
        <f t="shared" si="774"/>
        <v>0.51194641880809189</v>
      </c>
      <c r="FL241" s="36">
        <f t="shared" si="775"/>
        <v>4.3122070966302166</v>
      </c>
      <c r="FM241" s="25">
        <v>71723</v>
      </c>
      <c r="FN241" s="25">
        <v>28760</v>
      </c>
      <c r="FO241" s="17">
        <f t="shared" si="776"/>
        <v>0.40098713104582911</v>
      </c>
      <c r="FP241" s="25">
        <v>36466</v>
      </c>
      <c r="FQ241" s="17">
        <f t="shared" si="777"/>
        <v>0.50842825871756614</v>
      </c>
      <c r="FR241" s="25">
        <v>6497</v>
      </c>
      <c r="FS241" s="17">
        <f t="shared" si="778"/>
        <v>9.0584610236604718E-2</v>
      </c>
      <c r="FT241" s="25">
        <v>74597</v>
      </c>
      <c r="FU241" s="25">
        <v>29209</v>
      </c>
      <c r="FV241" s="25">
        <v>38442</v>
      </c>
      <c r="FW241" s="17">
        <f t="shared" si="779"/>
        <v>9.3113664088368159E-2</v>
      </c>
      <c r="FX241" s="17">
        <f t="shared" si="780"/>
        <v>0.51532903467967883</v>
      </c>
      <c r="FY241" s="25">
        <v>6946</v>
      </c>
      <c r="FZ241" s="25">
        <v>157850</v>
      </c>
      <c r="GA241" s="25">
        <v>22864</v>
      </c>
      <c r="GB241" s="25">
        <v>80408</v>
      </c>
      <c r="GC241" s="25">
        <v>26550</v>
      </c>
      <c r="GD241" s="25">
        <v>9941</v>
      </c>
      <c r="GE241" s="18">
        <v>265</v>
      </c>
      <c r="GF241" s="25">
        <v>7468</v>
      </c>
      <c r="GG241" s="18">
        <v>240</v>
      </c>
      <c r="GH241" s="18">
        <v>57</v>
      </c>
      <c r="GI241" s="25">
        <v>10057</v>
      </c>
      <c r="GJ241" s="10">
        <f t="shared" si="781"/>
        <v>22864</v>
      </c>
      <c r="GK241" s="10">
        <f t="shared" si="910"/>
        <v>134986</v>
      </c>
      <c r="GL241" s="10">
        <f t="shared" si="911"/>
        <v>54578</v>
      </c>
      <c r="GM241" s="10">
        <f t="shared" si="782"/>
        <v>103272</v>
      </c>
      <c r="GN241" s="10">
        <f t="shared" si="912"/>
        <v>28028</v>
      </c>
      <c r="GO241" s="17">
        <f t="shared" si="783"/>
        <v>0.14484637313905607</v>
      </c>
      <c r="GP241" s="17">
        <f t="shared" si="913"/>
        <v>0.85515362686094398</v>
      </c>
      <c r="GQ241" s="17">
        <f t="shared" si="914"/>
        <v>0.34575863161229015</v>
      </c>
      <c r="GR241" s="17">
        <f t="shared" si="915"/>
        <v>0.17756097560975609</v>
      </c>
      <c r="GS241" s="17">
        <f t="shared" si="784"/>
        <v>0.60045612923661706</v>
      </c>
      <c r="GT241" s="25">
        <v>77083</v>
      </c>
      <c r="GU241" s="25">
        <v>9978</v>
      </c>
      <c r="GV241" s="25">
        <v>35929</v>
      </c>
      <c r="GW241" s="25">
        <v>16007</v>
      </c>
      <c r="GX241" s="25">
        <v>5751</v>
      </c>
      <c r="GY241" s="18">
        <v>194</v>
      </c>
      <c r="GZ241" s="25">
        <v>3270</v>
      </c>
      <c r="HA241" s="18">
        <v>76</v>
      </c>
      <c r="HB241" s="18">
        <v>39</v>
      </c>
      <c r="HC241" s="25">
        <v>5839</v>
      </c>
      <c r="HD241" s="23">
        <f t="shared" si="785"/>
        <v>0.12944488408598523</v>
      </c>
      <c r="HE241" s="23">
        <f t="shared" si="786"/>
        <v>0.8705551159140148</v>
      </c>
      <c r="HF241" s="23">
        <f t="shared" si="787"/>
        <v>0.40444715436607293</v>
      </c>
      <c r="HG241" s="23">
        <f t="shared" si="788"/>
        <v>0.19678787800163461</v>
      </c>
      <c r="HH241" s="25">
        <v>80767</v>
      </c>
      <c r="HI241" s="25">
        <v>12886</v>
      </c>
      <c r="HJ241" s="25">
        <v>44479</v>
      </c>
      <c r="HK241" s="25">
        <v>10543</v>
      </c>
      <c r="HL241" s="25">
        <v>4190</v>
      </c>
      <c r="HM241" s="18">
        <v>71</v>
      </c>
      <c r="HN241" s="25">
        <v>4198</v>
      </c>
      <c r="HO241" s="18">
        <v>164</v>
      </c>
      <c r="HP241" s="18">
        <v>18</v>
      </c>
      <c r="HQ241" s="25">
        <v>4218</v>
      </c>
      <c r="HR241" s="23">
        <f t="shared" si="789"/>
        <v>0.15954535887181645</v>
      </c>
      <c r="HS241" s="23">
        <f t="shared" si="790"/>
        <v>0.84045464112818358</v>
      </c>
      <c r="HT241" s="80">
        <f t="shared" si="791"/>
        <v>0.28974705015662339</v>
      </c>
      <c r="HU241" s="27">
        <v>246565</v>
      </c>
      <c r="HV241" s="25">
        <v>4164</v>
      </c>
      <c r="HW241" s="25">
        <v>50749</v>
      </c>
      <c r="HX241" s="25">
        <v>6852</v>
      </c>
      <c r="HY241" s="25">
        <v>39934</v>
      </c>
      <c r="HZ241" s="25">
        <v>11438</v>
      </c>
      <c r="IA241" s="25">
        <v>5071</v>
      </c>
      <c r="IB241" s="18">
        <v>1175</v>
      </c>
      <c r="IC241" s="25">
        <v>36002</v>
      </c>
      <c r="ID241" s="25">
        <v>61811</v>
      </c>
      <c r="IE241" s="25">
        <v>11122</v>
      </c>
      <c r="IF241" s="18">
        <v>2540</v>
      </c>
      <c r="IG241" s="25">
        <v>15707</v>
      </c>
      <c r="IH241" s="17">
        <f t="shared" si="792"/>
        <v>0.29707784965424938</v>
      </c>
      <c r="II241" s="17">
        <f t="shared" si="793"/>
        <v>4.6389390221645406E-2</v>
      </c>
      <c r="IJ241" s="30">
        <f t="shared" si="794"/>
        <v>21.556653261059626</v>
      </c>
      <c r="IK241" s="17">
        <f t="shared" si="866"/>
        <v>0.29467684858812276</v>
      </c>
      <c r="IL241" s="25">
        <v>121614</v>
      </c>
      <c r="IM241" s="25">
        <v>1946</v>
      </c>
      <c r="IN241" s="25">
        <v>39281</v>
      </c>
      <c r="IO241" s="25">
        <v>5530</v>
      </c>
      <c r="IP241" s="25">
        <v>28712</v>
      </c>
      <c r="IQ241" s="25">
        <v>7094</v>
      </c>
      <c r="IR241" s="25">
        <v>3214</v>
      </c>
      <c r="IS241" s="18">
        <v>709</v>
      </c>
      <c r="IT241" s="25">
        <v>17990</v>
      </c>
      <c r="IU241" s="25">
        <v>1458</v>
      </c>
      <c r="IV241" s="25">
        <v>4322</v>
      </c>
      <c r="IW241" s="18">
        <v>1443</v>
      </c>
      <c r="IX241" s="25">
        <v>9915</v>
      </c>
      <c r="IY241" s="17">
        <f t="shared" si="795"/>
        <v>0.70532175571891398</v>
      </c>
      <c r="IZ241" s="25">
        <v>124951</v>
      </c>
      <c r="JA241" s="25">
        <v>2218</v>
      </c>
      <c r="JB241" s="25">
        <v>11468</v>
      </c>
      <c r="JC241" s="25">
        <v>1322</v>
      </c>
      <c r="JD241" s="25">
        <v>11222</v>
      </c>
      <c r="JE241" s="25">
        <v>4344</v>
      </c>
      <c r="JF241" s="25">
        <v>1857</v>
      </c>
      <c r="JG241" s="18">
        <v>466</v>
      </c>
      <c r="JH241" s="25">
        <v>18012</v>
      </c>
      <c r="JI241" s="25">
        <v>60353</v>
      </c>
      <c r="JJ241" s="25">
        <v>6800</v>
      </c>
      <c r="JK241" s="18">
        <v>1097</v>
      </c>
      <c r="JL241" s="25">
        <v>5792</v>
      </c>
      <c r="JM241" s="80">
        <f t="shared" si="796"/>
        <v>0.25954974349945181</v>
      </c>
      <c r="JN241" s="27">
        <v>246565</v>
      </c>
      <c r="JO241" s="25">
        <v>157860</v>
      </c>
      <c r="JP241" s="18">
        <v>174</v>
      </c>
      <c r="JQ241" s="18">
        <v>497</v>
      </c>
      <c r="JR241" s="18">
        <v>771</v>
      </c>
      <c r="JS241" s="18">
        <v>1146</v>
      </c>
      <c r="JT241" s="18">
        <v>211</v>
      </c>
      <c r="JU241" s="18">
        <v>96</v>
      </c>
      <c r="JV241" s="18">
        <v>67</v>
      </c>
      <c r="JW241" s="25">
        <v>85743</v>
      </c>
      <c r="JX241" s="17">
        <f t="shared" si="797"/>
        <v>0.34775008618417053</v>
      </c>
      <c r="JY241" s="17">
        <f t="shared" si="798"/>
        <v>0.65224991381582953</v>
      </c>
      <c r="JZ241" s="25">
        <v>43871</v>
      </c>
      <c r="KA241" s="25">
        <v>31998</v>
      </c>
      <c r="KB241" s="18">
        <v>101</v>
      </c>
      <c r="KC241" s="18">
        <v>327</v>
      </c>
      <c r="KD241" s="18">
        <v>108</v>
      </c>
      <c r="KE241" s="18">
        <v>508</v>
      </c>
      <c r="KF241" s="18">
        <v>55</v>
      </c>
      <c r="KG241" s="18">
        <v>92</v>
      </c>
      <c r="KH241" s="18">
        <v>15</v>
      </c>
      <c r="KI241" s="25">
        <v>10667</v>
      </c>
      <c r="KJ241" s="17">
        <f t="shared" si="799"/>
        <v>0.24314467415832783</v>
      </c>
      <c r="KK241" s="25">
        <v>202694</v>
      </c>
      <c r="KL241" s="25">
        <v>125862</v>
      </c>
      <c r="KM241" s="18">
        <v>73</v>
      </c>
      <c r="KN241" s="18">
        <v>170</v>
      </c>
      <c r="KO241" s="18">
        <v>663</v>
      </c>
      <c r="KP241" s="18">
        <v>638</v>
      </c>
      <c r="KQ241" s="18">
        <v>156</v>
      </c>
      <c r="KR241" s="18">
        <v>4</v>
      </c>
      <c r="KS241" s="18">
        <v>52</v>
      </c>
      <c r="KT241" s="25">
        <v>75076</v>
      </c>
      <c r="KU241" s="69">
        <f t="shared" si="877"/>
        <v>0.37039083544653517</v>
      </c>
      <c r="KV241" s="27">
        <v>314122</v>
      </c>
      <c r="KW241" s="25">
        <v>286778</v>
      </c>
      <c r="KX241" s="25">
        <v>27344</v>
      </c>
      <c r="KY241" s="59">
        <v>8.7048980969177597E-2</v>
      </c>
      <c r="KZ241" s="25">
        <v>16005</v>
      </c>
      <c r="LA241" s="25">
        <v>6103</v>
      </c>
      <c r="LB241" s="25">
        <v>11751</v>
      </c>
      <c r="LC241" s="25">
        <v>10393</v>
      </c>
      <c r="LD241" s="25">
        <v>155606</v>
      </c>
      <c r="LE241" s="25">
        <v>142675</v>
      </c>
      <c r="LF241" s="25">
        <v>12931</v>
      </c>
      <c r="LG241" s="59">
        <v>8.3100908705319845E-2</v>
      </c>
      <c r="LH241" s="25">
        <v>158516</v>
      </c>
      <c r="LI241" s="25">
        <v>144103</v>
      </c>
      <c r="LJ241" s="25">
        <v>14413</v>
      </c>
      <c r="LK241" s="35">
        <v>9.0924575437179841E-2</v>
      </c>
      <c r="LL241" s="27">
        <v>69416</v>
      </c>
      <c r="LM241" s="18">
        <v>711</v>
      </c>
      <c r="LN241" s="25">
        <v>32016</v>
      </c>
      <c r="LO241" s="25">
        <v>2006</v>
      </c>
      <c r="LP241" s="25">
        <v>15403</v>
      </c>
      <c r="LQ241" s="25">
        <v>2557</v>
      </c>
      <c r="LR241" s="25">
        <v>16723</v>
      </c>
      <c r="LS241" s="23">
        <f t="shared" si="800"/>
        <v>0.24090987668549038</v>
      </c>
      <c r="LT241" s="23">
        <f t="shared" si="801"/>
        <v>0.75909012331450965</v>
      </c>
      <c r="LU241" s="17">
        <f t="shared" si="802"/>
        <v>0.47146191079866312</v>
      </c>
      <c r="LV241" s="25">
        <v>69416</v>
      </c>
      <c r="LW241" s="18">
        <v>210</v>
      </c>
      <c r="LX241" s="18">
        <v>3069</v>
      </c>
      <c r="LY241" s="18">
        <v>1332</v>
      </c>
      <c r="LZ241" s="18">
        <v>4852</v>
      </c>
      <c r="MA241" s="25">
        <v>54850</v>
      </c>
      <c r="MB241" s="18">
        <v>60</v>
      </c>
      <c r="MC241" s="25">
        <v>2662</v>
      </c>
      <c r="MD241" s="18">
        <v>150</v>
      </c>
      <c r="ME241" s="18">
        <v>8</v>
      </c>
      <c r="MF241" s="18">
        <v>2223</v>
      </c>
      <c r="MG241" s="17">
        <f t="shared" si="803"/>
        <v>0.82937651261956902</v>
      </c>
      <c r="MH241" s="17">
        <f t="shared" si="804"/>
        <v>6.8586493027544077E-2</v>
      </c>
      <c r="MI241" s="25">
        <v>69416</v>
      </c>
      <c r="MJ241" s="18">
        <v>341</v>
      </c>
      <c r="MK241" s="18">
        <v>8449</v>
      </c>
      <c r="ML241" s="18">
        <v>1582</v>
      </c>
      <c r="MM241" s="25">
        <v>7811</v>
      </c>
      <c r="MN241" s="25">
        <v>22980</v>
      </c>
      <c r="MO241" s="25">
        <v>26610</v>
      </c>
      <c r="MP241" s="18">
        <v>271</v>
      </c>
      <c r="MQ241" s="18">
        <v>4</v>
      </c>
      <c r="MR241" s="18">
        <v>7</v>
      </c>
      <c r="MS241" s="18">
        <v>1361</v>
      </c>
      <c r="MT241" s="17">
        <f t="shared" si="805"/>
        <v>0.15337962429411087</v>
      </c>
      <c r="MU241" s="69">
        <f t="shared" si="806"/>
        <v>0.27002420191310361</v>
      </c>
      <c r="MV241" s="27">
        <v>69416</v>
      </c>
      <c r="MW241" s="25">
        <v>10507</v>
      </c>
      <c r="MX241" s="25">
        <v>12623</v>
      </c>
      <c r="MY241" s="25">
        <v>10452</v>
      </c>
      <c r="MZ241" s="25">
        <v>27282</v>
      </c>
      <c r="NA241" s="25">
        <v>4041</v>
      </c>
      <c r="NB241" s="18">
        <v>39</v>
      </c>
      <c r="NC241" s="25">
        <v>3774</v>
      </c>
      <c r="ND241" s="18">
        <v>698</v>
      </c>
      <c r="NE241" s="17">
        <f t="shared" si="807"/>
        <v>0.1513627982021436</v>
      </c>
      <c r="NF241" s="10">
        <f t="shared" si="808"/>
        <v>46373.777299181747</v>
      </c>
      <c r="NG241" s="17">
        <f t="shared" si="809"/>
        <v>0.26394491183588797</v>
      </c>
      <c r="NH241" s="25">
        <v>69416</v>
      </c>
      <c r="NI241" s="25">
        <v>1291</v>
      </c>
      <c r="NJ241" s="18">
        <v>84</v>
      </c>
      <c r="NK241" s="18">
        <v>238</v>
      </c>
      <c r="NL241" s="18">
        <v>84</v>
      </c>
      <c r="NM241" s="25">
        <v>57271</v>
      </c>
      <c r="NN241" s="25">
        <v>4445</v>
      </c>
      <c r="NO241" s="18">
        <v>197</v>
      </c>
      <c r="NP241" s="18">
        <v>68</v>
      </c>
      <c r="NQ241" s="28">
        <v>5738</v>
      </c>
      <c r="NR241" s="27">
        <v>69416</v>
      </c>
      <c r="NS241" s="37">
        <f t="shared" si="810"/>
        <v>1.0218969689985018</v>
      </c>
      <c r="NT241" s="37">
        <f t="shared" si="811"/>
        <v>0.2757452265119808</v>
      </c>
      <c r="NU241" s="37">
        <f t="shared" si="812"/>
        <v>0.9785722341265366</v>
      </c>
      <c r="NV241" s="17">
        <f t="shared" si="813"/>
        <v>0.19871007611344976</v>
      </c>
      <c r="NW241" s="10">
        <f t="shared" si="814"/>
        <v>43940</v>
      </c>
      <c r="NX241" s="17">
        <f t="shared" si="815"/>
        <v>0.63299527486458451</v>
      </c>
      <c r="NY241" s="19">
        <f t="shared" si="816"/>
        <v>0.79186865865306633</v>
      </c>
      <c r="NZ241" s="25">
        <v>25476</v>
      </c>
      <c r="OA241" s="25">
        <v>24042</v>
      </c>
      <c r="OB241" s="25">
        <v>3214</v>
      </c>
      <c r="OC241" s="25">
        <v>15499</v>
      </c>
      <c r="OD241" s="18">
        <v>723</v>
      </c>
      <c r="OE241" s="25">
        <v>1982</v>
      </c>
      <c r="OF241" s="17">
        <f t="shared" si="817"/>
        <v>0.22327705428143368</v>
      </c>
      <c r="OG241" s="17">
        <f t="shared" si="818"/>
        <v>0.36700472513541549</v>
      </c>
      <c r="OH241" s="17">
        <f t="shared" si="819"/>
        <v>0.34634666359340788</v>
      </c>
      <c r="OI241" s="69">
        <f t="shared" si="820"/>
        <v>2.8552495101993775E-2</v>
      </c>
      <c r="OJ241" s="27">
        <v>69416</v>
      </c>
      <c r="OK241" s="18">
        <v>408</v>
      </c>
      <c r="OL241" s="25">
        <v>9542</v>
      </c>
      <c r="OM241" s="25">
        <v>14296</v>
      </c>
      <c r="ON241" s="18">
        <v>1285</v>
      </c>
      <c r="OO241" s="25">
        <v>10252</v>
      </c>
      <c r="OP241" s="25">
        <v>6790</v>
      </c>
      <c r="OQ241" s="25">
        <v>4445</v>
      </c>
      <c r="OR241" s="69">
        <f t="shared" si="821"/>
        <v>0.25966635934078597</v>
      </c>
      <c r="OS241" s="22">
        <v>283353</v>
      </c>
      <c r="OT241" s="22">
        <v>283279</v>
      </c>
      <c r="OU241" s="38">
        <f t="shared" si="878"/>
        <v>0.99967533727869118</v>
      </c>
      <c r="OV241" s="39">
        <v>0.708520645723827</v>
      </c>
      <c r="OW241" s="22">
        <v>20070902</v>
      </c>
      <c r="OX241" s="36">
        <f t="shared" si="879"/>
        <v>821261168.03600001</v>
      </c>
      <c r="OY241" s="36">
        <f t="shared" si="880"/>
        <v>19193393.390443739</v>
      </c>
      <c r="OZ241" s="22"/>
      <c r="PA241" s="22"/>
      <c r="PB241" s="38">
        <f t="shared" si="881"/>
        <v>0</v>
      </c>
      <c r="PC241" s="39">
        <v>0</v>
      </c>
      <c r="PD241" s="22"/>
      <c r="PE241" s="40">
        <f t="shared" si="822"/>
        <v>0</v>
      </c>
      <c r="PF241" s="36">
        <f t="shared" si="823"/>
        <v>0</v>
      </c>
      <c r="PG241" s="22">
        <v>5</v>
      </c>
      <c r="PH241" s="22">
        <v>5</v>
      </c>
      <c r="PI241" s="38">
        <f t="shared" si="882"/>
        <v>1.764471311460947E-5</v>
      </c>
      <c r="PJ241" s="39">
        <v>7.400000000000001E-2</v>
      </c>
      <c r="PK241" s="22">
        <v>37</v>
      </c>
      <c r="PL241" s="41">
        <f t="shared" si="824"/>
        <v>1513.9659999999999</v>
      </c>
      <c r="PM241" s="36">
        <f t="shared" si="825"/>
        <v>408.73312964124568</v>
      </c>
      <c r="PN241" s="22">
        <v>73</v>
      </c>
      <c r="PO241" s="22">
        <v>73</v>
      </c>
      <c r="PP241" s="38">
        <f t="shared" si="883"/>
        <v>2.5761281147329828E-4</v>
      </c>
      <c r="PQ241" s="39">
        <v>0.31493150684931509</v>
      </c>
      <c r="PR241" s="22">
        <v>2299</v>
      </c>
      <c r="PS241" s="41">
        <f t="shared" si="826"/>
        <v>94070.482000000004</v>
      </c>
      <c r="PT241" s="36">
        <f t="shared" si="827"/>
        <v>9571.6395864106344</v>
      </c>
      <c r="PU241" s="22">
        <v>7</v>
      </c>
      <c r="PV241" s="22">
        <v>7</v>
      </c>
      <c r="PW241" s="38">
        <f t="shared" si="884"/>
        <v>2.4702598360453259E-5</v>
      </c>
      <c r="PX241" s="39">
        <v>0.14571428571428571</v>
      </c>
      <c r="PY241" s="22">
        <v>102</v>
      </c>
      <c r="PZ241" s="36">
        <f t="shared" si="828"/>
        <v>1067.9670585378685</v>
      </c>
      <c r="QA241" s="22"/>
      <c r="QB241" s="22"/>
      <c r="QC241" s="39">
        <v>0</v>
      </c>
      <c r="QD241" s="22"/>
      <c r="QE241" s="22">
        <f t="shared" si="829"/>
        <v>0</v>
      </c>
      <c r="QF241" s="22"/>
      <c r="QG241" s="22"/>
      <c r="QH241" s="22"/>
      <c r="QI241" s="38">
        <f t="shared" si="885"/>
        <v>0</v>
      </c>
      <c r="QJ241" s="39">
        <v>0</v>
      </c>
      <c r="QK241" s="22"/>
      <c r="QL241" s="42">
        <f t="shared" si="830"/>
        <v>0</v>
      </c>
      <c r="QM241" s="22">
        <f t="shared" si="886"/>
        <v>7</v>
      </c>
      <c r="QN241" s="22"/>
      <c r="QO241" s="22"/>
      <c r="QP241" s="38">
        <f t="shared" si="887"/>
        <v>0</v>
      </c>
      <c r="QQ241" s="39">
        <v>0</v>
      </c>
      <c r="QR241" s="22"/>
      <c r="QS241" s="36">
        <f t="shared" si="831"/>
        <v>0</v>
      </c>
      <c r="QT241" s="22"/>
      <c r="QU241" s="22"/>
      <c r="QV241" s="38">
        <f t="shared" si="888"/>
        <v>0</v>
      </c>
      <c r="QW241" s="39">
        <v>0</v>
      </c>
      <c r="QX241" s="22"/>
      <c r="QY241" s="36">
        <f t="shared" si="832"/>
        <v>0</v>
      </c>
      <c r="QZ241" s="22">
        <v>7</v>
      </c>
      <c r="RA241" s="22">
        <v>7</v>
      </c>
      <c r="RB241" s="38">
        <f t="shared" si="889"/>
        <v>2.4702598360453259E-5</v>
      </c>
      <c r="RC241" s="39">
        <v>8.2857142857142865E-2</v>
      </c>
      <c r="RD241" s="22">
        <v>58</v>
      </c>
      <c r="RE241" s="36">
        <f t="shared" si="833"/>
        <v>756.35863296979028</v>
      </c>
      <c r="RF241" s="10">
        <f t="shared" si="890"/>
        <v>283445</v>
      </c>
      <c r="RG241" s="10">
        <f t="shared" si="891"/>
        <v>283371</v>
      </c>
      <c r="RH241" s="17">
        <f t="shared" si="892"/>
        <v>0.36445821484656848</v>
      </c>
      <c r="RI241" s="17">
        <f t="shared" si="893"/>
        <v>8.3266865822370605E-3</v>
      </c>
      <c r="RJ241" s="17">
        <f t="shared" si="894"/>
        <v>0.99938533836761556</v>
      </c>
      <c r="RK241" s="17">
        <f t="shared" si="895"/>
        <v>0</v>
      </c>
      <c r="RL241" s="17">
        <f t="shared" si="896"/>
        <v>4.9838796466082863E-4</v>
      </c>
      <c r="RM241" s="17">
        <f t="shared" si="897"/>
        <v>5.5608229271940084E-5</v>
      </c>
      <c r="RN241" s="17">
        <f t="shared" si="898"/>
        <v>0</v>
      </c>
      <c r="RO241" s="17">
        <f t="shared" si="899"/>
        <v>0</v>
      </c>
      <c r="RP241" s="17">
        <f t="shared" si="900"/>
        <v>3.9383016487023883E-5</v>
      </c>
      <c r="RQ241" s="17">
        <f t="shared" si="901"/>
        <v>0</v>
      </c>
      <c r="RR241" s="36">
        <f t="shared" si="902"/>
        <v>19205198.088851299</v>
      </c>
      <c r="RS241" s="36">
        <f t="shared" si="903"/>
        <v>61.139296479875014</v>
      </c>
      <c r="RT241" s="10">
        <f t="shared" si="904"/>
        <v>74</v>
      </c>
      <c r="RU241" s="17">
        <f t="shared" si="905"/>
        <v>2.6107357688440441E-4</v>
      </c>
      <c r="RV241" s="37">
        <f t="shared" si="906"/>
        <v>1.1082291097038226</v>
      </c>
      <c r="RW241" s="36">
        <f t="shared" si="907"/>
        <v>0.90210491465099552</v>
      </c>
      <c r="RX241" s="85">
        <v>-2.7989000000000002</v>
      </c>
      <c r="RY241" s="93">
        <v>48</v>
      </c>
      <c r="RZ241" s="43" t="b">
        <v>1</v>
      </c>
      <c r="SA241" s="18" t="b">
        <v>0</v>
      </c>
      <c r="SB241" s="18" t="b">
        <v>0</v>
      </c>
      <c r="SC241" s="18" t="b">
        <v>0</v>
      </c>
      <c r="SD241" s="18" t="b">
        <v>0</v>
      </c>
      <c r="SE241" s="32" t="b">
        <v>1</v>
      </c>
      <c r="SF241" s="43" t="b">
        <v>0</v>
      </c>
      <c r="SG241" s="18" t="b">
        <v>0</v>
      </c>
      <c r="SH241" s="18"/>
      <c r="SI241" s="18"/>
      <c r="SJ241" s="18"/>
      <c r="SK241" s="18"/>
      <c r="SL241" s="18"/>
      <c r="SM241" s="18"/>
      <c r="SN241" s="18"/>
      <c r="SO241" s="18"/>
      <c r="SP241" s="18"/>
      <c r="SQ241" s="17">
        <f t="shared" si="834"/>
        <v>0</v>
      </c>
      <c r="SR241" s="17">
        <f t="shared" si="835"/>
        <v>0</v>
      </c>
      <c r="SS241" s="17">
        <f t="shared" si="836"/>
        <v>0</v>
      </c>
      <c r="ST241" s="17">
        <f t="shared" si="837"/>
        <v>0</v>
      </c>
      <c r="SU241" s="17">
        <f t="shared" si="838"/>
        <v>0</v>
      </c>
      <c r="SV241" s="17">
        <f t="shared" si="908"/>
        <v>0</v>
      </c>
      <c r="SW241" s="17">
        <f t="shared" si="839"/>
        <v>0</v>
      </c>
      <c r="SX241" s="17">
        <f t="shared" si="840"/>
        <v>0</v>
      </c>
      <c r="SY241" s="17">
        <f t="shared" si="841"/>
        <v>0</v>
      </c>
      <c r="SZ241" s="17">
        <f t="shared" si="842"/>
        <v>0</v>
      </c>
      <c r="TA241" s="17">
        <f t="shared" si="843"/>
        <v>0</v>
      </c>
      <c r="TB241" s="24">
        <f t="shared" si="844"/>
        <v>620</v>
      </c>
      <c r="TC241" s="69">
        <f t="shared" si="845"/>
        <v>1</v>
      </c>
      <c r="TD241" s="17">
        <f t="shared" si="867"/>
        <v>2.6014568158168575E-6</v>
      </c>
      <c r="TE241" s="95">
        <v>178</v>
      </c>
      <c r="TF241" s="71">
        <v>16</v>
      </c>
      <c r="TG241" s="71">
        <v>85</v>
      </c>
      <c r="TH241" s="71">
        <v>49</v>
      </c>
      <c r="TI241" s="71">
        <v>31</v>
      </c>
      <c r="TJ241" s="71"/>
      <c r="TK241" s="71">
        <v>693</v>
      </c>
      <c r="TL241" s="71"/>
      <c r="TM241" s="71">
        <v>149</v>
      </c>
      <c r="TN241" s="71"/>
      <c r="TO241" s="71">
        <v>68</v>
      </c>
      <c r="TP241" s="71"/>
      <c r="TQ241" s="71">
        <v>75</v>
      </c>
      <c r="TR241" s="72">
        <v>195</v>
      </c>
      <c r="TS241" s="72"/>
      <c r="TT241" s="72">
        <v>16</v>
      </c>
      <c r="TU241" s="72">
        <v>95</v>
      </c>
      <c r="TV241" s="72">
        <v>100</v>
      </c>
      <c r="TW241" s="72">
        <v>31</v>
      </c>
      <c r="TX241" s="72"/>
      <c r="TY241" s="72">
        <v>76</v>
      </c>
      <c r="TZ241" s="72">
        <v>965</v>
      </c>
      <c r="UA241" s="72"/>
      <c r="UB241" s="72">
        <v>234</v>
      </c>
      <c r="UC241" s="72"/>
      <c r="UD241" s="72"/>
      <c r="UE241" s="72"/>
      <c r="UF241" s="72"/>
      <c r="UG241" s="72">
        <v>160</v>
      </c>
      <c r="UH241" s="72"/>
      <c r="UI241" s="72">
        <v>141</v>
      </c>
      <c r="UJ241" s="73">
        <v>143</v>
      </c>
      <c r="UK241" s="73"/>
      <c r="UL241" s="73">
        <v>16</v>
      </c>
      <c r="UM241" s="73">
        <v>159</v>
      </c>
      <c r="UN241" s="73">
        <v>99</v>
      </c>
      <c r="UO241" s="73">
        <v>1</v>
      </c>
      <c r="UP241" s="73"/>
      <c r="UQ241" s="73">
        <v>101</v>
      </c>
      <c r="UR241" s="73">
        <v>731</v>
      </c>
      <c r="US241" s="73">
        <v>316</v>
      </c>
      <c r="UT241" s="73"/>
      <c r="UU241" s="73"/>
      <c r="UV241" s="73"/>
      <c r="UW241" s="73"/>
      <c r="UX241" s="73"/>
      <c r="UY241" s="73">
        <v>159</v>
      </c>
      <c r="UZ241" s="73"/>
      <c r="VA241" s="73">
        <v>38</v>
      </c>
      <c r="VB241" s="73">
        <v>197</v>
      </c>
      <c r="VC241" s="73"/>
      <c r="VD241" s="73">
        <v>16</v>
      </c>
      <c r="VE241" s="73">
        <v>162</v>
      </c>
      <c r="VF241" s="73">
        <v>80</v>
      </c>
      <c r="VG241" s="73">
        <v>77</v>
      </c>
      <c r="VH241" s="73">
        <v>1</v>
      </c>
      <c r="VI241" s="73">
        <v>75</v>
      </c>
      <c r="VJ241" s="73">
        <v>756</v>
      </c>
      <c r="VK241" s="73">
        <v>220</v>
      </c>
      <c r="VL241" s="73"/>
      <c r="VM241" s="73"/>
      <c r="VN241" s="73"/>
      <c r="VO241" s="73"/>
      <c r="VP241" s="73">
        <v>159</v>
      </c>
      <c r="VQ241" s="73"/>
      <c r="VR241" s="73">
        <v>38</v>
      </c>
      <c r="VS241" s="73">
        <v>432</v>
      </c>
      <c r="VT241" s="73"/>
      <c r="VU241" s="73">
        <v>16</v>
      </c>
      <c r="VV241" s="73">
        <v>152</v>
      </c>
      <c r="VW241" s="73">
        <v>162</v>
      </c>
      <c r="VX241" s="73">
        <v>2</v>
      </c>
      <c r="VY241" s="73">
        <v>1</v>
      </c>
      <c r="VZ241" s="73">
        <v>340</v>
      </c>
      <c r="WA241" s="73">
        <v>753</v>
      </c>
      <c r="WB241" s="73">
        <v>18</v>
      </c>
      <c r="WC241" s="73">
        <v>308</v>
      </c>
      <c r="WD241" s="73"/>
      <c r="WE241" s="73"/>
      <c r="WF241" s="73">
        <v>30</v>
      </c>
      <c r="WG241" s="73"/>
      <c r="WH241" s="73">
        <v>1</v>
      </c>
      <c r="WI241" s="73"/>
      <c r="WJ241" s="73">
        <v>265</v>
      </c>
      <c r="WK241" s="73"/>
      <c r="WL241" s="73"/>
      <c r="WM241" s="73"/>
      <c r="WN241" s="73">
        <v>38</v>
      </c>
      <c r="WO241" s="22">
        <f t="shared" si="846"/>
        <v>1145</v>
      </c>
      <c r="WP241" s="22">
        <f t="shared" si="847"/>
        <v>0</v>
      </c>
      <c r="WQ241" s="22">
        <f t="shared" si="848"/>
        <v>80</v>
      </c>
      <c r="WR241" s="22">
        <f t="shared" si="849"/>
        <v>653</v>
      </c>
      <c r="WS241" s="22">
        <f t="shared" si="850"/>
        <v>490</v>
      </c>
      <c r="WT241" s="22">
        <f t="shared" si="851"/>
        <v>140</v>
      </c>
      <c r="WU241" s="22">
        <f t="shared" si="852"/>
        <v>2</v>
      </c>
      <c r="WV241" s="22">
        <f t="shared" si="853"/>
        <v>252</v>
      </c>
      <c r="WW241" s="22">
        <f t="shared" si="854"/>
        <v>3898</v>
      </c>
      <c r="WX241" s="22">
        <f t="shared" si="855"/>
        <v>0</v>
      </c>
      <c r="WY241" s="22">
        <f t="shared" si="856"/>
        <v>1245</v>
      </c>
      <c r="WZ241" s="22">
        <f t="shared" si="857"/>
        <v>0</v>
      </c>
      <c r="XA241" s="22">
        <f t="shared" si="858"/>
        <v>0</v>
      </c>
      <c r="XB241" s="22">
        <f t="shared" si="859"/>
        <v>30</v>
      </c>
      <c r="XC241" s="22">
        <f t="shared" si="860"/>
        <v>0</v>
      </c>
      <c r="XD241" s="22">
        <f t="shared" si="861"/>
        <v>0</v>
      </c>
      <c r="XE241" s="22">
        <f t="shared" si="862"/>
        <v>811</v>
      </c>
      <c r="XF241" s="22">
        <f t="shared" si="863"/>
        <v>0</v>
      </c>
      <c r="XG241" s="93">
        <f t="shared" si="864"/>
        <v>330</v>
      </c>
    </row>
    <row r="242" spans="1:631" ht="17.100000000000001" customHeight="1" x14ac:dyDescent="0.2">
      <c r="A242" s="101"/>
      <c r="B242" s="27" t="s">
        <v>682</v>
      </c>
      <c r="C242" s="535" t="s">
        <v>683</v>
      </c>
      <c r="D242" s="25" t="s">
        <v>699</v>
      </c>
      <c r="E242" s="535" t="s">
        <v>700</v>
      </c>
      <c r="F242" s="25" t="s">
        <v>706</v>
      </c>
      <c r="G242" s="535" t="s">
        <v>707</v>
      </c>
      <c r="H242" s="25">
        <v>76</v>
      </c>
      <c r="I242" s="28">
        <v>10</v>
      </c>
      <c r="J242" s="17">
        <f t="shared" si="730"/>
        <v>0.32692434232171291</v>
      </c>
      <c r="K242" s="17">
        <f t="shared" si="731"/>
        <v>0.13756300419808648</v>
      </c>
      <c r="L242" s="17">
        <f t="shared" si="732"/>
        <v>1</v>
      </c>
      <c r="M242" s="17">
        <f t="shared" si="733"/>
        <v>0.16625098344983918</v>
      </c>
      <c r="N242" s="17">
        <f t="shared" si="734"/>
        <v>0.32747958528305349</v>
      </c>
      <c r="O242" s="17">
        <f t="shared" si="735"/>
        <v>8.3672207088054534E-2</v>
      </c>
      <c r="P242" s="17">
        <f t="shared" si="736"/>
        <v>0.59566135336193426</v>
      </c>
      <c r="Q242" s="17">
        <f t="shared" si="737"/>
        <v>0.47969794442610914</v>
      </c>
      <c r="R242" s="69">
        <f t="shared" si="738"/>
        <v>0.90380160784848074</v>
      </c>
      <c r="S242" s="422">
        <f t="shared" si="739"/>
        <v>0.44678344755303001</v>
      </c>
      <c r="T242" s="17">
        <f t="shared" si="865"/>
        <v>0.55321655244696999</v>
      </c>
      <c r="U242" s="10">
        <f t="shared" si="740"/>
        <v>178503.61889530157</v>
      </c>
      <c r="V242" s="32">
        <v>4</v>
      </c>
      <c r="W242" s="550">
        <f t="shared" si="741"/>
        <v>0</v>
      </c>
      <c r="X242" s="550">
        <f t="shared" si="742"/>
        <v>0.33567233644191891</v>
      </c>
      <c r="Y242" s="550">
        <f t="shared" si="743"/>
        <v>0.66432766355808104</v>
      </c>
      <c r="Z242" s="551">
        <f t="shared" si="744"/>
        <v>214355.28556196822</v>
      </c>
      <c r="AA242" s="426">
        <f t="shared" si="745"/>
        <v>0.13395936962484312</v>
      </c>
      <c r="AB242" s="59">
        <f t="shared" si="746"/>
        <v>0.92994573956873761</v>
      </c>
      <c r="AC242" s="59">
        <f t="shared" si="747"/>
        <v>0.26073340061779371</v>
      </c>
      <c r="AD242" s="59">
        <f t="shared" si="748"/>
        <v>0.32747958528305349</v>
      </c>
      <c r="AE242" s="59">
        <f t="shared" si="749"/>
        <v>0.52030205557389086</v>
      </c>
      <c r="AF242" s="59">
        <f t="shared" si="750"/>
        <v>0.78398936660218199</v>
      </c>
      <c r="AG242" s="59">
        <f t="shared" si="751"/>
        <v>0.21680024214668298</v>
      </c>
      <c r="AH242" s="59">
        <f t="shared" si="752"/>
        <v>8.3672207088054534E-2</v>
      </c>
      <c r="AI242" s="59">
        <f t="shared" si="753"/>
        <v>0.59879979470172529</v>
      </c>
      <c r="AJ242" s="59">
        <f t="shared" si="754"/>
        <v>5.5048889941700554E-2</v>
      </c>
      <c r="AK242" s="59">
        <f t="shared" si="755"/>
        <v>0.40433864663806574</v>
      </c>
      <c r="AL242" s="35">
        <f t="shared" si="756"/>
        <v>1</v>
      </c>
      <c r="AM242" s="27">
        <v>322665</v>
      </c>
      <c r="AN242" s="25">
        <v>159296</v>
      </c>
      <c r="AO242" s="25">
        <v>163369</v>
      </c>
      <c r="AP242" s="17">
        <f t="shared" si="757"/>
        <v>6.2670126722952626E-3</v>
      </c>
      <c r="AQ242" s="63">
        <v>97.506870948588769</v>
      </c>
      <c r="AR242" s="58">
        <v>2029.2027656499999</v>
      </c>
      <c r="AS242" s="24">
        <f t="shared" si="758"/>
        <v>159.01072355213503</v>
      </c>
      <c r="AT242" s="17">
        <f t="shared" si="876"/>
        <v>0.1373232609502604</v>
      </c>
      <c r="AU242" s="25">
        <v>317128</v>
      </c>
      <c r="AV242" s="25">
        <v>155058</v>
      </c>
      <c r="AW242" s="25">
        <v>162070</v>
      </c>
      <c r="AX242" s="25">
        <v>5537</v>
      </c>
      <c r="AY242" s="25">
        <v>4238</v>
      </c>
      <c r="AZ242" s="25">
        <v>1299</v>
      </c>
      <c r="BA242" s="25">
        <v>43224</v>
      </c>
      <c r="BB242" s="25">
        <v>20530</v>
      </c>
      <c r="BC242" s="25">
        <v>22694</v>
      </c>
      <c r="BD242" s="63">
        <v>90.464439940072268</v>
      </c>
      <c r="BE242" s="25">
        <v>279441</v>
      </c>
      <c r="BF242" s="25">
        <v>138766</v>
      </c>
      <c r="BG242" s="25">
        <v>140675</v>
      </c>
      <c r="BH242" s="63">
        <v>98.642971387950951</v>
      </c>
      <c r="BI242" s="17">
        <v>0.13395936962484312</v>
      </c>
      <c r="BJ242" s="25">
        <v>105626</v>
      </c>
      <c r="BK242" s="25">
        <v>203009</v>
      </c>
      <c r="BL242" s="25">
        <v>14030</v>
      </c>
      <c r="BM242" s="17">
        <v>0.58941229206586909</v>
      </c>
      <c r="BN242" s="10">
        <f t="shared" si="759"/>
        <v>132482.28278056634</v>
      </c>
      <c r="BO242" s="29">
        <v>0.52030205557389086</v>
      </c>
      <c r="BP242" s="30">
        <f t="shared" si="760"/>
        <v>0.47969794442610914</v>
      </c>
      <c r="BQ242" s="31">
        <v>6.9110236491978183</v>
      </c>
      <c r="BR242" s="25">
        <v>217039</v>
      </c>
      <c r="BS242" s="25">
        <v>54992</v>
      </c>
      <c r="BT242" s="25">
        <v>141649</v>
      </c>
      <c r="BU242" s="25">
        <v>14849</v>
      </c>
      <c r="BV242" s="25">
        <v>4021</v>
      </c>
      <c r="BW242" s="18">
        <v>1528</v>
      </c>
      <c r="BX242" s="25">
        <v>75987</v>
      </c>
      <c r="BY242" s="25">
        <v>62176</v>
      </c>
      <c r="BZ242" s="25">
        <v>13811</v>
      </c>
      <c r="CA242" s="59">
        <v>0.18175477384289418</v>
      </c>
      <c r="CB242" s="25">
        <v>317128</v>
      </c>
      <c r="CC242" s="25">
        <v>5537</v>
      </c>
      <c r="CD242" s="17">
        <f t="shared" si="761"/>
        <v>1.7459826946847959E-2</v>
      </c>
      <c r="CE242" s="25">
        <v>3524</v>
      </c>
      <c r="CF242" s="25">
        <v>10353</v>
      </c>
      <c r="CG242" s="25">
        <v>16895</v>
      </c>
      <c r="CH242" s="25">
        <v>16922</v>
      </c>
      <c r="CI242" s="25">
        <v>12276</v>
      </c>
      <c r="CJ242" s="25">
        <v>7629</v>
      </c>
      <c r="CK242" s="25">
        <v>4182</v>
      </c>
      <c r="CL242" s="25">
        <v>2361</v>
      </c>
      <c r="CM242" s="25">
        <v>1845</v>
      </c>
      <c r="CN242" s="26">
        <v>4.1734507218339978</v>
      </c>
      <c r="CO242" s="27">
        <v>75987</v>
      </c>
      <c r="CP242" s="34">
        <f t="shared" si="762"/>
        <v>4.2463184492084176</v>
      </c>
      <c r="CQ242" s="25">
        <v>178</v>
      </c>
      <c r="CR242" s="25">
        <v>1257</v>
      </c>
      <c r="CS242" s="25">
        <v>1382</v>
      </c>
      <c r="CT242" s="25">
        <v>23110</v>
      </c>
      <c r="CU242" s="25">
        <v>27707</v>
      </c>
      <c r="CV242" s="25">
        <v>11383</v>
      </c>
      <c r="CW242" s="25">
        <v>7926</v>
      </c>
      <c r="CX242" s="25">
        <v>3044</v>
      </c>
      <c r="CY242" s="25">
        <v>75987</v>
      </c>
      <c r="CZ242" s="25">
        <v>67853</v>
      </c>
      <c r="DA242" s="25">
        <v>3894</v>
      </c>
      <c r="DB242" s="25">
        <v>2665</v>
      </c>
      <c r="DC242" s="18">
        <v>439</v>
      </c>
      <c r="DD242" s="18">
        <v>198</v>
      </c>
      <c r="DE242" s="18">
        <v>938</v>
      </c>
      <c r="DF242" s="25">
        <v>75987</v>
      </c>
      <c r="DG242" s="25">
        <v>59488</v>
      </c>
      <c r="DH242" s="18">
        <v>58</v>
      </c>
      <c r="DI242" s="18">
        <v>27</v>
      </c>
      <c r="DJ242" s="25">
        <v>15250</v>
      </c>
      <c r="DK242" s="18">
        <v>52</v>
      </c>
      <c r="DL242" s="25">
        <v>1112</v>
      </c>
      <c r="DM242" s="25">
        <f t="shared" si="763"/>
        <v>248512.29668232723</v>
      </c>
      <c r="DN242" s="17">
        <f t="shared" si="764"/>
        <v>0.20069222366983827</v>
      </c>
      <c r="DO242" s="17">
        <f t="shared" si="765"/>
        <v>6.8432758234961242E-4</v>
      </c>
      <c r="DP242" s="23">
        <f t="shared" si="766"/>
        <v>0.78398936660218199</v>
      </c>
      <c r="DQ242" s="23">
        <f t="shared" si="767"/>
        <v>0.21601063339781801</v>
      </c>
      <c r="DR242" s="25">
        <v>75987</v>
      </c>
      <c r="DS242" s="25">
        <v>46972</v>
      </c>
      <c r="DT242" s="25">
        <v>16110</v>
      </c>
      <c r="DU242" s="18">
        <v>7</v>
      </c>
      <c r="DV242" s="25">
        <v>8406</v>
      </c>
      <c r="DW242" s="18">
        <v>553</v>
      </c>
      <c r="DX242" s="25">
        <v>2380</v>
      </c>
      <c r="DY242" s="25">
        <v>1559</v>
      </c>
      <c r="DZ242" s="17">
        <f t="shared" si="768"/>
        <v>0.94088462500164505</v>
      </c>
      <c r="EA242" s="17">
        <f t="shared" si="769"/>
        <v>5.9115374998354953E-2</v>
      </c>
      <c r="EB242" s="25">
        <v>75987</v>
      </c>
      <c r="EC242" s="25">
        <v>15609</v>
      </c>
      <c r="ED242" s="18">
        <v>865</v>
      </c>
      <c r="EE242" s="25">
        <v>54503</v>
      </c>
      <c r="EF242" s="17">
        <f t="shared" si="909"/>
        <v>0.71726742732309479</v>
      </c>
      <c r="EG242" s="25">
        <v>2551</v>
      </c>
      <c r="EH242" s="25">
        <v>2459</v>
      </c>
      <c r="EI242" s="17">
        <f t="shared" si="770"/>
        <v>0.21680024214668298</v>
      </c>
      <c r="EJ242" s="17">
        <f t="shared" si="771"/>
        <v>3.3571531972574259E-2</v>
      </c>
      <c r="EK242" s="69">
        <f t="shared" si="772"/>
        <v>0.13756300419808648</v>
      </c>
      <c r="EL242" s="27">
        <v>212678</v>
      </c>
      <c r="EM242" s="25">
        <v>197779</v>
      </c>
      <c r="EN242" s="25">
        <v>14899</v>
      </c>
      <c r="EO242" s="59">
        <v>0.92994573956873761</v>
      </c>
      <c r="EP242" s="25">
        <v>102593</v>
      </c>
      <c r="EQ242" s="25">
        <v>98284</v>
      </c>
      <c r="ER242" s="25">
        <v>4309</v>
      </c>
      <c r="ES242" s="59">
        <v>0.95799908375815113</v>
      </c>
      <c r="ET242" s="25">
        <v>110085</v>
      </c>
      <c r="EU242" s="25">
        <v>99495</v>
      </c>
      <c r="EV242" s="25">
        <v>10590</v>
      </c>
      <c r="EW242" s="59">
        <v>0.90380160784848074</v>
      </c>
      <c r="EX242" s="25">
        <v>30733</v>
      </c>
      <c r="EY242" s="25">
        <v>28986</v>
      </c>
      <c r="EZ242" s="25">
        <v>1747</v>
      </c>
      <c r="FA242" s="59">
        <v>0.94315556567858649</v>
      </c>
      <c r="FB242" s="25">
        <v>181945</v>
      </c>
      <c r="FC242" s="25">
        <v>168793</v>
      </c>
      <c r="FD242" s="25">
        <v>13152</v>
      </c>
      <c r="FE242" s="59">
        <v>0.9277144191926131</v>
      </c>
      <c r="FF242" s="25">
        <v>147457</v>
      </c>
      <c r="FG242" s="25">
        <v>57884</v>
      </c>
      <c r="FH242" s="25">
        <v>75248</v>
      </c>
      <c r="FI242" s="25">
        <v>14325</v>
      </c>
      <c r="FJ242" s="23">
        <f t="shared" si="773"/>
        <v>9.7146964877896605E-2</v>
      </c>
      <c r="FK242" s="23">
        <f t="shared" si="774"/>
        <v>0.51030469899699571</v>
      </c>
      <c r="FL242" s="36">
        <f t="shared" si="775"/>
        <v>4.0407678883071556</v>
      </c>
      <c r="FM242" s="25">
        <v>72723</v>
      </c>
      <c r="FN242" s="25">
        <v>28939</v>
      </c>
      <c r="FO242" s="17">
        <f t="shared" si="776"/>
        <v>0.39793462865943374</v>
      </c>
      <c r="FP242" s="25">
        <v>36657</v>
      </c>
      <c r="FQ242" s="17">
        <f t="shared" si="777"/>
        <v>0.50406336372261873</v>
      </c>
      <c r="FR242" s="25">
        <v>7127</v>
      </c>
      <c r="FS242" s="17">
        <f t="shared" si="778"/>
        <v>9.8002007617947556E-2</v>
      </c>
      <c r="FT242" s="25">
        <v>74734</v>
      </c>
      <c r="FU242" s="25">
        <v>28945</v>
      </c>
      <c r="FV242" s="25">
        <v>38591</v>
      </c>
      <c r="FW242" s="17">
        <f t="shared" si="779"/>
        <v>9.6314930286081304E-2</v>
      </c>
      <c r="FX242" s="17">
        <f t="shared" si="780"/>
        <v>0.51637808761741644</v>
      </c>
      <c r="FY242" s="25">
        <v>7198</v>
      </c>
      <c r="FZ242" s="25">
        <v>163485</v>
      </c>
      <c r="GA242" s="25">
        <v>42626</v>
      </c>
      <c r="GB242" s="25">
        <v>67321</v>
      </c>
      <c r="GC242" s="25">
        <v>26518</v>
      </c>
      <c r="GD242" s="25">
        <v>9759</v>
      </c>
      <c r="GE242" s="18">
        <v>231</v>
      </c>
      <c r="GF242" s="25">
        <v>6868</v>
      </c>
      <c r="GG242" s="18">
        <v>171</v>
      </c>
      <c r="GH242" s="18">
        <v>82</v>
      </c>
      <c r="GI242" s="25">
        <v>9909</v>
      </c>
      <c r="GJ242" s="10">
        <f t="shared" si="781"/>
        <v>42626</v>
      </c>
      <c r="GK242" s="10">
        <f t="shared" si="910"/>
        <v>120859</v>
      </c>
      <c r="GL242" s="10">
        <f t="shared" si="911"/>
        <v>53538</v>
      </c>
      <c r="GM242" s="10">
        <f t="shared" si="782"/>
        <v>109947</v>
      </c>
      <c r="GN242" s="10">
        <f t="shared" si="912"/>
        <v>27020</v>
      </c>
      <c r="GO242" s="17">
        <f t="shared" si="783"/>
        <v>0.26073340061779371</v>
      </c>
      <c r="GP242" s="17">
        <f t="shared" si="913"/>
        <v>0.73926659938220629</v>
      </c>
      <c r="GQ242" s="17">
        <f t="shared" si="914"/>
        <v>0.32747958528305349</v>
      </c>
      <c r="GR242" s="17">
        <f t="shared" si="915"/>
        <v>0.16527510169128667</v>
      </c>
      <c r="GS242" s="17">
        <f t="shared" si="784"/>
        <v>0.53337309233262986</v>
      </c>
      <c r="GT242" s="25">
        <v>79555</v>
      </c>
      <c r="GU242" s="25">
        <v>19223</v>
      </c>
      <c r="GV242" s="25">
        <v>30376</v>
      </c>
      <c r="GW242" s="25">
        <v>16300</v>
      </c>
      <c r="GX242" s="25">
        <v>5601</v>
      </c>
      <c r="GY242" s="18">
        <v>161</v>
      </c>
      <c r="GZ242" s="25">
        <v>2908</v>
      </c>
      <c r="HA242" s="18">
        <v>56</v>
      </c>
      <c r="HB242" s="18">
        <v>55</v>
      </c>
      <c r="HC242" s="25">
        <v>4875</v>
      </c>
      <c r="HD242" s="23">
        <f t="shared" si="785"/>
        <v>0.24163157563949469</v>
      </c>
      <c r="HE242" s="23">
        <f t="shared" si="786"/>
        <v>0.75836842436050533</v>
      </c>
      <c r="HF242" s="23">
        <f t="shared" si="787"/>
        <v>0.37654452894224122</v>
      </c>
      <c r="HG242" s="23">
        <f t="shared" si="788"/>
        <v>0.17165482999182954</v>
      </c>
      <c r="HH242" s="25">
        <v>83930</v>
      </c>
      <c r="HI242" s="25">
        <v>23403</v>
      </c>
      <c r="HJ242" s="25">
        <v>36945</v>
      </c>
      <c r="HK242" s="25">
        <v>10218</v>
      </c>
      <c r="HL242" s="25">
        <v>4158</v>
      </c>
      <c r="HM242" s="18">
        <v>70</v>
      </c>
      <c r="HN242" s="25">
        <v>3960</v>
      </c>
      <c r="HO242" s="18">
        <v>115</v>
      </c>
      <c r="HP242" s="18">
        <v>27</v>
      </c>
      <c r="HQ242" s="25">
        <v>5034</v>
      </c>
      <c r="HR242" s="23">
        <f t="shared" si="789"/>
        <v>0.27883950911473848</v>
      </c>
      <c r="HS242" s="23">
        <f t="shared" si="790"/>
        <v>0.72116049088526157</v>
      </c>
      <c r="HT242" s="80">
        <f t="shared" si="791"/>
        <v>0.28097223877040389</v>
      </c>
      <c r="HU242" s="27">
        <v>251507</v>
      </c>
      <c r="HV242" s="25">
        <v>3817</v>
      </c>
      <c r="HW242" s="25">
        <v>44372</v>
      </c>
      <c r="HX242" s="25">
        <v>10602</v>
      </c>
      <c r="HY242" s="25">
        <v>46009</v>
      </c>
      <c r="HZ242" s="25">
        <v>20680</v>
      </c>
      <c r="IA242" s="25">
        <v>4060</v>
      </c>
      <c r="IB242" s="18">
        <v>666</v>
      </c>
      <c r="IC242" s="25">
        <v>36390</v>
      </c>
      <c r="ID242" s="25">
        <v>53309</v>
      </c>
      <c r="IE242" s="25">
        <v>10249</v>
      </c>
      <c r="IF242" s="25">
        <v>2689</v>
      </c>
      <c r="IG242" s="25">
        <v>18664</v>
      </c>
      <c r="IH242" s="17">
        <f t="shared" si="792"/>
        <v>0.29418266688402311</v>
      </c>
      <c r="II242" s="17">
        <f t="shared" si="793"/>
        <v>8.2224351608503943E-2</v>
      </c>
      <c r="IJ242" s="30">
        <f t="shared" si="794"/>
        <v>12.161847195357833</v>
      </c>
      <c r="IK242" s="17">
        <f t="shared" si="866"/>
        <v>0.16625098344983918</v>
      </c>
      <c r="IL242" s="25">
        <v>123419</v>
      </c>
      <c r="IM242" s="25">
        <v>1570</v>
      </c>
      <c r="IN242" s="25">
        <v>31590</v>
      </c>
      <c r="IO242" s="25">
        <v>8587</v>
      </c>
      <c r="IP242" s="25">
        <v>33202</v>
      </c>
      <c r="IQ242" s="25">
        <v>8902</v>
      </c>
      <c r="IR242" s="25">
        <v>2561</v>
      </c>
      <c r="IS242" s="18">
        <v>410</v>
      </c>
      <c r="IT242" s="25">
        <v>18117</v>
      </c>
      <c r="IU242" s="25">
        <v>1234</v>
      </c>
      <c r="IV242" s="25">
        <v>3818</v>
      </c>
      <c r="IW242" s="25">
        <v>1363</v>
      </c>
      <c r="IX242" s="25">
        <v>12065</v>
      </c>
      <c r="IY242" s="17">
        <f t="shared" si="795"/>
        <v>0.70015151637916362</v>
      </c>
      <c r="IZ242" s="25">
        <v>128088</v>
      </c>
      <c r="JA242" s="25">
        <v>2247</v>
      </c>
      <c r="JB242" s="25">
        <v>12782</v>
      </c>
      <c r="JC242" s="25">
        <v>2015</v>
      </c>
      <c r="JD242" s="25">
        <v>12807</v>
      </c>
      <c r="JE242" s="25">
        <v>11778</v>
      </c>
      <c r="JF242" s="25">
        <v>1499</v>
      </c>
      <c r="JG242" s="18">
        <v>256</v>
      </c>
      <c r="JH242" s="25">
        <v>18273</v>
      </c>
      <c r="JI242" s="25">
        <v>52075</v>
      </c>
      <c r="JJ242" s="25">
        <v>6431</v>
      </c>
      <c r="JK242" s="25">
        <v>1326</v>
      </c>
      <c r="JL242" s="25">
        <v>6599</v>
      </c>
      <c r="JM242" s="80">
        <f t="shared" si="796"/>
        <v>0.3367060146149522</v>
      </c>
      <c r="JN242" s="27">
        <v>251507</v>
      </c>
      <c r="JO242" s="25">
        <v>145802</v>
      </c>
      <c r="JP242" s="18">
        <v>123</v>
      </c>
      <c r="JQ242" s="18">
        <v>421</v>
      </c>
      <c r="JR242" s="25">
        <v>1690</v>
      </c>
      <c r="JS242" s="18">
        <v>1037</v>
      </c>
      <c r="JT242" s="18">
        <v>632</v>
      </c>
      <c r="JU242" s="18">
        <v>33</v>
      </c>
      <c r="JV242" s="18">
        <v>75</v>
      </c>
      <c r="JW242" s="25">
        <v>101694</v>
      </c>
      <c r="JX242" s="17">
        <f t="shared" si="797"/>
        <v>0.40433864663806574</v>
      </c>
      <c r="JY242" s="17">
        <f t="shared" si="798"/>
        <v>0.59566135336193426</v>
      </c>
      <c r="JZ242" s="25">
        <v>36317</v>
      </c>
      <c r="KA242" s="25">
        <v>25282</v>
      </c>
      <c r="KB242" s="18">
        <v>47</v>
      </c>
      <c r="KC242" s="18">
        <v>173</v>
      </c>
      <c r="KD242" s="25">
        <v>246</v>
      </c>
      <c r="KE242" s="18">
        <v>252</v>
      </c>
      <c r="KF242" s="18">
        <v>51</v>
      </c>
      <c r="KG242" s="18">
        <v>18</v>
      </c>
      <c r="KH242" s="18">
        <v>20</v>
      </c>
      <c r="KI242" s="25">
        <v>10228</v>
      </c>
      <c r="KJ242" s="17">
        <f t="shared" si="799"/>
        <v>0.28163119200374481</v>
      </c>
      <c r="KK242" s="25">
        <v>215190</v>
      </c>
      <c r="KL242" s="25">
        <v>120520</v>
      </c>
      <c r="KM242" s="18">
        <v>76</v>
      </c>
      <c r="KN242" s="18">
        <v>248</v>
      </c>
      <c r="KO242" s="25">
        <v>1444</v>
      </c>
      <c r="KP242" s="18">
        <v>785</v>
      </c>
      <c r="KQ242" s="18">
        <v>581</v>
      </c>
      <c r="KR242" s="18">
        <v>15</v>
      </c>
      <c r="KS242" s="18">
        <v>55</v>
      </c>
      <c r="KT242" s="25">
        <v>91466</v>
      </c>
      <c r="KU242" s="69">
        <f t="shared" si="877"/>
        <v>0.42504763232492215</v>
      </c>
      <c r="KV242" s="27">
        <v>322665</v>
      </c>
      <c r="KW242" s="25">
        <v>293317</v>
      </c>
      <c r="KX242" s="25">
        <v>29348</v>
      </c>
      <c r="KY242" s="59">
        <v>9.095501526350859E-2</v>
      </c>
      <c r="KZ242" s="25">
        <v>17269</v>
      </c>
      <c r="LA242" s="25">
        <v>7092</v>
      </c>
      <c r="LB242" s="25">
        <v>12499</v>
      </c>
      <c r="LC242" s="25">
        <v>12831</v>
      </c>
      <c r="LD242" s="25">
        <v>159296</v>
      </c>
      <c r="LE242" s="25">
        <v>145306</v>
      </c>
      <c r="LF242" s="25">
        <v>13990</v>
      </c>
      <c r="LG242" s="59">
        <v>8.7823925271193246E-2</v>
      </c>
      <c r="LH242" s="25">
        <v>163369</v>
      </c>
      <c r="LI242" s="25">
        <v>148011</v>
      </c>
      <c r="LJ242" s="25">
        <v>15358</v>
      </c>
      <c r="LK242" s="35">
        <v>9.4008043141599676E-2</v>
      </c>
      <c r="LL242" s="27">
        <v>75987</v>
      </c>
      <c r="LM242" s="18">
        <v>610</v>
      </c>
      <c r="LN242" s="25">
        <v>44891</v>
      </c>
      <c r="LO242" s="25">
        <v>3759</v>
      </c>
      <c r="LP242" s="25">
        <v>8646</v>
      </c>
      <c r="LQ242" s="25">
        <v>2075</v>
      </c>
      <c r="LR242" s="25">
        <v>16006</v>
      </c>
      <c r="LS242" s="23">
        <f t="shared" si="800"/>
        <v>0.21064129390553649</v>
      </c>
      <c r="LT242" s="23">
        <f t="shared" si="801"/>
        <v>0.78935870609446357</v>
      </c>
      <c r="LU242" s="17">
        <f t="shared" si="802"/>
        <v>0.59879979470172529</v>
      </c>
      <c r="LV242" s="25">
        <v>75987</v>
      </c>
      <c r="LW242" s="18">
        <v>23</v>
      </c>
      <c r="LX242" s="25">
        <v>3541</v>
      </c>
      <c r="LY242" s="18">
        <v>316</v>
      </c>
      <c r="LZ242" s="25">
        <v>1241</v>
      </c>
      <c r="MA242" s="25">
        <v>64566</v>
      </c>
      <c r="MB242" s="18">
        <v>679</v>
      </c>
      <c r="MC242" s="25">
        <v>3618</v>
      </c>
      <c r="MD242" s="18">
        <v>303</v>
      </c>
      <c r="ME242" s="18">
        <v>25</v>
      </c>
      <c r="MF242" s="25">
        <v>1675</v>
      </c>
      <c r="MG242" s="17">
        <f t="shared" si="803"/>
        <v>0.90624712121810314</v>
      </c>
      <c r="MH242" s="17">
        <f t="shared" si="804"/>
        <v>5.5048889941700554E-2</v>
      </c>
      <c r="MI242" s="25">
        <v>75987</v>
      </c>
      <c r="MJ242" s="18">
        <v>164</v>
      </c>
      <c r="MK242" s="25">
        <v>8775</v>
      </c>
      <c r="ML242" s="25">
        <v>1254</v>
      </c>
      <c r="MM242" s="25">
        <v>5852</v>
      </c>
      <c r="MN242" s="25">
        <v>18287</v>
      </c>
      <c r="MO242" s="25">
        <v>40589</v>
      </c>
      <c r="MP242" s="18">
        <v>114</v>
      </c>
      <c r="MQ242" s="18">
        <v>2</v>
      </c>
      <c r="MR242" s="18">
        <v>6</v>
      </c>
      <c r="MS242" s="18">
        <v>944</v>
      </c>
      <c r="MT242" s="17">
        <f t="shared" si="805"/>
        <v>0.13566794320081066</v>
      </c>
      <c r="MU242" s="69">
        <f t="shared" si="806"/>
        <v>0.32692434232171291</v>
      </c>
      <c r="MV242" s="27">
        <v>75987</v>
      </c>
      <c r="MW242" s="25">
        <v>6358</v>
      </c>
      <c r="MX242" s="25">
        <v>14959</v>
      </c>
      <c r="MY242" s="25">
        <v>13468</v>
      </c>
      <c r="MZ242" s="25">
        <v>30585</v>
      </c>
      <c r="NA242" s="25">
        <v>4968</v>
      </c>
      <c r="NB242" s="18">
        <v>42</v>
      </c>
      <c r="NC242" s="25">
        <v>4918</v>
      </c>
      <c r="ND242" s="18">
        <v>689</v>
      </c>
      <c r="NE242" s="17">
        <f t="shared" si="807"/>
        <v>8.3672207088054534E-2</v>
      </c>
      <c r="NF242" s="10">
        <f t="shared" si="808"/>
        <v>26534.799689420557</v>
      </c>
      <c r="NG242" s="17">
        <f t="shared" si="809"/>
        <v>0.21377340860936739</v>
      </c>
      <c r="NH242" s="25">
        <v>75987</v>
      </c>
      <c r="NI242" s="18">
        <v>981</v>
      </c>
      <c r="NJ242" s="18">
        <v>85</v>
      </c>
      <c r="NK242" s="18">
        <v>197</v>
      </c>
      <c r="NL242" s="18">
        <v>76</v>
      </c>
      <c r="NM242" s="25">
        <v>67270</v>
      </c>
      <c r="NN242" s="25">
        <v>1610</v>
      </c>
      <c r="NO242" s="18">
        <v>51</v>
      </c>
      <c r="NP242" s="18">
        <v>94</v>
      </c>
      <c r="NQ242" s="28">
        <v>5623</v>
      </c>
      <c r="NR242" s="27">
        <v>75987</v>
      </c>
      <c r="NS242" s="37">
        <f t="shared" si="810"/>
        <v>0.93692342111150595</v>
      </c>
      <c r="NT242" s="37">
        <f t="shared" si="811"/>
        <v>0.25281625136041574</v>
      </c>
      <c r="NU242" s="37">
        <f t="shared" si="812"/>
        <v>1.0673230890243559</v>
      </c>
      <c r="NV242" s="17">
        <f t="shared" si="813"/>
        <v>0.21673193338351715</v>
      </c>
      <c r="NW242" s="10">
        <f t="shared" si="814"/>
        <v>47163</v>
      </c>
      <c r="NX242" s="17">
        <f t="shared" si="815"/>
        <v>0.62067195704528411</v>
      </c>
      <c r="NY242" s="19">
        <f t="shared" si="816"/>
        <v>0.84995224278685866</v>
      </c>
      <c r="NZ242" s="25">
        <v>28824</v>
      </c>
      <c r="OA242" s="25">
        <v>23541</v>
      </c>
      <c r="OB242" s="25">
        <v>3395</v>
      </c>
      <c r="OC242" s="25">
        <v>13022</v>
      </c>
      <c r="OD242" s="18">
        <v>796</v>
      </c>
      <c r="OE242" s="25">
        <v>1616</v>
      </c>
      <c r="OF242" s="17">
        <f t="shared" si="817"/>
        <v>0.17137141879532025</v>
      </c>
      <c r="OG242" s="17">
        <f t="shared" si="818"/>
        <v>0.37932804295471595</v>
      </c>
      <c r="OH242" s="17">
        <f t="shared" si="819"/>
        <v>0.30980299261715821</v>
      </c>
      <c r="OI242" s="69">
        <f t="shared" si="820"/>
        <v>2.1266795636095646E-2</v>
      </c>
      <c r="OJ242" s="27">
        <v>75987</v>
      </c>
      <c r="OK242" s="18">
        <v>399</v>
      </c>
      <c r="OL242" s="25">
        <v>4868</v>
      </c>
      <c r="OM242" s="25">
        <v>14409</v>
      </c>
      <c r="ON242" s="25">
        <v>1927</v>
      </c>
      <c r="OO242" s="25">
        <v>15207</v>
      </c>
      <c r="OP242" s="25">
        <v>9796</v>
      </c>
      <c r="OQ242" s="25">
        <v>6453</v>
      </c>
      <c r="OR242" s="69">
        <f t="shared" si="821"/>
        <v>0.22359087738692146</v>
      </c>
      <c r="OS242" s="22">
        <v>413566</v>
      </c>
      <c r="OT242" s="22">
        <v>413566</v>
      </c>
      <c r="OU242" s="38">
        <f t="shared" si="878"/>
        <v>0.99988394976959194</v>
      </c>
      <c r="OV242" s="39">
        <v>0.66875816677386435</v>
      </c>
      <c r="OW242" s="22">
        <v>27657564</v>
      </c>
      <c r="OX242" s="36">
        <f t="shared" si="879"/>
        <v>1131692203.7520001</v>
      </c>
      <c r="OY242" s="36">
        <f t="shared" si="880"/>
        <v>28020908.471550148</v>
      </c>
      <c r="OZ242" s="22"/>
      <c r="PA242" s="22"/>
      <c r="PB242" s="38">
        <f t="shared" si="881"/>
        <v>0</v>
      </c>
      <c r="PC242" s="39">
        <v>0</v>
      </c>
      <c r="PD242" s="22"/>
      <c r="PE242" s="40">
        <f t="shared" si="822"/>
        <v>0</v>
      </c>
      <c r="PF242" s="36">
        <f t="shared" si="823"/>
        <v>0</v>
      </c>
      <c r="PG242" s="22">
        <v>8</v>
      </c>
      <c r="PH242" s="22">
        <v>8</v>
      </c>
      <c r="PI242" s="38">
        <f t="shared" si="882"/>
        <v>1.9341705068010269E-5</v>
      </c>
      <c r="PJ242" s="39">
        <v>0.12625</v>
      </c>
      <c r="PK242" s="22">
        <v>101</v>
      </c>
      <c r="PL242" s="41">
        <f t="shared" si="824"/>
        <v>4132.7179999999998</v>
      </c>
      <c r="PM242" s="36">
        <f t="shared" si="825"/>
        <v>653.97300742599305</v>
      </c>
      <c r="PN242" s="22">
        <v>10</v>
      </c>
      <c r="PO242" s="22">
        <v>10</v>
      </c>
      <c r="PP242" s="38">
        <f t="shared" si="883"/>
        <v>2.4177131335012838E-5</v>
      </c>
      <c r="PQ242" s="39">
        <v>0.48499999999999999</v>
      </c>
      <c r="PR242" s="22">
        <v>485</v>
      </c>
      <c r="PS242" s="41">
        <f t="shared" si="826"/>
        <v>19845.23</v>
      </c>
      <c r="PT242" s="36">
        <f t="shared" si="827"/>
        <v>1311.1835049877584</v>
      </c>
      <c r="PU242" s="22">
        <v>8</v>
      </c>
      <c r="PV242" s="22">
        <v>8</v>
      </c>
      <c r="PW242" s="38">
        <f t="shared" si="884"/>
        <v>1.9341705068010269E-5</v>
      </c>
      <c r="PX242" s="39">
        <v>0.26624999999999999</v>
      </c>
      <c r="PY242" s="22">
        <v>213</v>
      </c>
      <c r="PZ242" s="36">
        <f t="shared" si="828"/>
        <v>1220.5337811861355</v>
      </c>
      <c r="QA242" s="22"/>
      <c r="QB242" s="22"/>
      <c r="QC242" s="39">
        <v>0</v>
      </c>
      <c r="QD242" s="22"/>
      <c r="QE242" s="22">
        <f t="shared" si="829"/>
        <v>0</v>
      </c>
      <c r="QF242" s="22"/>
      <c r="QG242" s="22"/>
      <c r="QH242" s="22"/>
      <c r="QI242" s="38">
        <f t="shared" si="885"/>
        <v>0</v>
      </c>
      <c r="QJ242" s="39">
        <v>0</v>
      </c>
      <c r="QK242" s="22"/>
      <c r="QL242" s="42">
        <f t="shared" si="830"/>
        <v>0</v>
      </c>
      <c r="QM242" s="22">
        <f t="shared" si="886"/>
        <v>22</v>
      </c>
      <c r="QN242" s="22">
        <v>12</v>
      </c>
      <c r="QO242" s="22">
        <v>12</v>
      </c>
      <c r="QP242" s="38">
        <f t="shared" si="887"/>
        <v>2.9012557602015406E-5</v>
      </c>
      <c r="QQ242" s="39">
        <v>0.12916666666666665</v>
      </c>
      <c r="QR242" s="22">
        <v>155</v>
      </c>
      <c r="QS242" s="36">
        <f t="shared" si="831"/>
        <v>2821.4726533255093</v>
      </c>
      <c r="QT242" s="22"/>
      <c r="QU242" s="22"/>
      <c r="QV242" s="38">
        <f t="shared" si="888"/>
        <v>0</v>
      </c>
      <c r="QW242" s="39">
        <v>0</v>
      </c>
      <c r="QX242" s="22"/>
      <c r="QY242" s="36">
        <f t="shared" si="832"/>
        <v>0</v>
      </c>
      <c r="QZ242" s="22">
        <v>10</v>
      </c>
      <c r="RA242" s="22">
        <v>10</v>
      </c>
      <c r="RB242" s="38">
        <f t="shared" si="889"/>
        <v>2.4177131335012838E-5</v>
      </c>
      <c r="RC242" s="39">
        <v>0.127</v>
      </c>
      <c r="RD242" s="22">
        <v>127</v>
      </c>
      <c r="RE242" s="36">
        <f t="shared" si="833"/>
        <v>1080.5123328139862</v>
      </c>
      <c r="RF242" s="10">
        <f t="shared" si="890"/>
        <v>413614</v>
      </c>
      <c r="RG242" s="10">
        <f t="shared" si="891"/>
        <v>413614</v>
      </c>
      <c r="RH242" s="17">
        <f t="shared" si="892"/>
        <v>0.53197052653781995</v>
      </c>
      <c r="RI242" s="17">
        <f t="shared" si="893"/>
        <v>1.2153798885649552E-2</v>
      </c>
      <c r="RJ242" s="17">
        <f t="shared" si="894"/>
        <v>0.99974712158362622</v>
      </c>
      <c r="RK242" s="17">
        <f t="shared" si="895"/>
        <v>0</v>
      </c>
      <c r="RL242" s="17">
        <f t="shared" si="896"/>
        <v>4.6781207551152742E-5</v>
      </c>
      <c r="RM242" s="17">
        <f t="shared" si="897"/>
        <v>4.3546951226628599E-5</v>
      </c>
      <c r="RN242" s="17">
        <f t="shared" si="898"/>
        <v>1.0066622810081386E-4</v>
      </c>
      <c r="RO242" s="17">
        <f t="shared" si="899"/>
        <v>0</v>
      </c>
      <c r="RP242" s="17">
        <f t="shared" si="900"/>
        <v>3.8551180296783285E-5</v>
      </c>
      <c r="RQ242" s="17">
        <f t="shared" si="901"/>
        <v>0</v>
      </c>
      <c r="RR242" s="36">
        <f t="shared" si="902"/>
        <v>28027996.146829888</v>
      </c>
      <c r="RS242" s="36">
        <f t="shared" si="903"/>
        <v>86.864073100056984</v>
      </c>
      <c r="RT242" s="10">
        <f t="shared" si="904"/>
        <v>0</v>
      </c>
      <c r="RU242" s="17">
        <f t="shared" si="905"/>
        <v>0</v>
      </c>
      <c r="RV242" s="37">
        <f t="shared" si="906"/>
        <v>0.78011140822119174</v>
      </c>
      <c r="RW242" s="36">
        <f t="shared" si="907"/>
        <v>1.2818681914679311</v>
      </c>
      <c r="RX242" s="85">
        <v>-2.7672829999999999</v>
      </c>
      <c r="RY242" s="93">
        <v>49</v>
      </c>
      <c r="RZ242" s="43" t="b">
        <v>1</v>
      </c>
      <c r="SA242" s="18" t="b">
        <v>0</v>
      </c>
      <c r="SB242" s="18" t="b">
        <v>0</v>
      </c>
      <c r="SC242" s="18" t="b">
        <v>0</v>
      </c>
      <c r="SD242" s="18" t="b">
        <v>0</v>
      </c>
      <c r="SE242" s="32" t="b">
        <v>1</v>
      </c>
      <c r="SF242" s="43" t="b">
        <v>0</v>
      </c>
      <c r="SG242" s="18" t="b">
        <v>0</v>
      </c>
      <c r="SH242" s="18"/>
      <c r="SI242" s="18"/>
      <c r="SJ242" s="18"/>
      <c r="SK242" s="18"/>
      <c r="SL242" s="18"/>
      <c r="SM242" s="18"/>
      <c r="SN242" s="18"/>
      <c r="SO242" s="18"/>
      <c r="SP242" s="18"/>
      <c r="SQ242" s="17">
        <f t="shared" si="834"/>
        <v>0</v>
      </c>
      <c r="SR242" s="17">
        <f t="shared" si="835"/>
        <v>0</v>
      </c>
      <c r="SS242" s="17">
        <f t="shared" si="836"/>
        <v>0</v>
      </c>
      <c r="ST242" s="17">
        <f t="shared" si="837"/>
        <v>0</v>
      </c>
      <c r="SU242" s="17">
        <f t="shared" si="838"/>
        <v>0</v>
      </c>
      <c r="SV242" s="17">
        <f t="shared" si="908"/>
        <v>0</v>
      </c>
      <c r="SW242" s="17">
        <f t="shared" si="839"/>
        <v>0</v>
      </c>
      <c r="SX242" s="17">
        <f t="shared" si="840"/>
        <v>0</v>
      </c>
      <c r="SY242" s="17">
        <f t="shared" si="841"/>
        <v>0</v>
      </c>
      <c r="SZ242" s="17">
        <f t="shared" si="842"/>
        <v>0</v>
      </c>
      <c r="TA242" s="17">
        <f t="shared" si="843"/>
        <v>0</v>
      </c>
      <c r="TB242" s="24">
        <f t="shared" si="844"/>
        <v>620</v>
      </c>
      <c r="TC242" s="69">
        <f t="shared" si="845"/>
        <v>1</v>
      </c>
      <c r="TD242" s="17">
        <f t="shared" si="867"/>
        <v>2.6014568158168575E-6</v>
      </c>
      <c r="TE242" s="95">
        <v>1137</v>
      </c>
      <c r="TF242" s="71">
        <v>18</v>
      </c>
      <c r="TG242" s="71">
        <v>255</v>
      </c>
      <c r="TH242" s="71">
        <v>57</v>
      </c>
      <c r="TI242" s="71">
        <v>125</v>
      </c>
      <c r="TJ242" s="71"/>
      <c r="TK242" s="71">
        <v>1424</v>
      </c>
      <c r="TL242" s="71"/>
      <c r="TM242" s="71">
        <v>655</v>
      </c>
      <c r="TN242" s="71">
        <v>14</v>
      </c>
      <c r="TO242" s="71">
        <v>159</v>
      </c>
      <c r="TP242" s="71">
        <v>2</v>
      </c>
      <c r="TQ242" s="71">
        <v>253</v>
      </c>
      <c r="TR242" s="72">
        <v>802</v>
      </c>
      <c r="TS242" s="72"/>
      <c r="TT242" s="72">
        <v>18</v>
      </c>
      <c r="TU242" s="72">
        <v>120</v>
      </c>
      <c r="TV242" s="72">
        <v>91</v>
      </c>
      <c r="TW242" s="72">
        <v>129</v>
      </c>
      <c r="TX242" s="72">
        <v>31</v>
      </c>
      <c r="TY242" s="72">
        <v>46</v>
      </c>
      <c r="TZ242" s="72">
        <v>1470</v>
      </c>
      <c r="UA242" s="72"/>
      <c r="UB242" s="72">
        <v>612</v>
      </c>
      <c r="UC242" s="72"/>
      <c r="UD242" s="72"/>
      <c r="UE242" s="72">
        <v>3</v>
      </c>
      <c r="UF242" s="72"/>
      <c r="UG242" s="72">
        <v>230</v>
      </c>
      <c r="UH242" s="72"/>
      <c r="UI242" s="72">
        <v>251</v>
      </c>
      <c r="UJ242" s="73">
        <v>928</v>
      </c>
      <c r="UK242" s="73"/>
      <c r="UL242" s="73">
        <v>18</v>
      </c>
      <c r="UM242" s="73">
        <v>130</v>
      </c>
      <c r="UN242" s="73">
        <v>136</v>
      </c>
      <c r="UO242" s="73">
        <v>30</v>
      </c>
      <c r="UP242" s="73">
        <v>31</v>
      </c>
      <c r="UQ242" s="73">
        <v>57</v>
      </c>
      <c r="UR242" s="73">
        <v>1036</v>
      </c>
      <c r="US242" s="73">
        <v>704</v>
      </c>
      <c r="UT242" s="73"/>
      <c r="UU242" s="73"/>
      <c r="UV242" s="73">
        <v>178</v>
      </c>
      <c r="UW242" s="73"/>
      <c r="UX242" s="73">
        <v>74</v>
      </c>
      <c r="UY242" s="73">
        <v>296</v>
      </c>
      <c r="UZ242" s="73"/>
      <c r="VA242" s="73">
        <v>191</v>
      </c>
      <c r="VB242" s="73">
        <v>802</v>
      </c>
      <c r="VC242" s="73"/>
      <c r="VD242" s="73">
        <v>18</v>
      </c>
      <c r="VE242" s="73">
        <v>130</v>
      </c>
      <c r="VF242" s="73">
        <v>125</v>
      </c>
      <c r="VG242" s="73">
        <v>68</v>
      </c>
      <c r="VH242" s="73">
        <v>32</v>
      </c>
      <c r="VI242" s="73">
        <v>38</v>
      </c>
      <c r="VJ242" s="73">
        <v>1039</v>
      </c>
      <c r="VK242" s="73">
        <v>693</v>
      </c>
      <c r="VL242" s="73"/>
      <c r="VM242" s="73"/>
      <c r="VN242" s="73">
        <v>82</v>
      </c>
      <c r="VO242" s="73"/>
      <c r="VP242" s="73">
        <v>178</v>
      </c>
      <c r="VQ242" s="73"/>
      <c r="VR242" s="73">
        <v>36</v>
      </c>
      <c r="VS242" s="73">
        <v>1030</v>
      </c>
      <c r="VT242" s="73"/>
      <c r="VU242" s="73">
        <v>18</v>
      </c>
      <c r="VV242" s="73">
        <v>166</v>
      </c>
      <c r="VW242" s="73">
        <v>110</v>
      </c>
      <c r="VX242" s="73">
        <v>16</v>
      </c>
      <c r="VY242" s="73">
        <v>32</v>
      </c>
      <c r="VZ242" s="73">
        <v>13</v>
      </c>
      <c r="WA242" s="73">
        <v>939</v>
      </c>
      <c r="WB242" s="73">
        <v>18</v>
      </c>
      <c r="WC242" s="73">
        <v>598</v>
      </c>
      <c r="WD242" s="73"/>
      <c r="WE242" s="73"/>
      <c r="WF242" s="73">
        <v>33</v>
      </c>
      <c r="WG242" s="73"/>
      <c r="WH242" s="73">
        <v>1</v>
      </c>
      <c r="WI242" s="73"/>
      <c r="WJ242" s="73">
        <v>218</v>
      </c>
      <c r="WK242" s="73">
        <v>3</v>
      </c>
      <c r="WL242" s="73"/>
      <c r="WM242" s="73"/>
      <c r="WN242" s="73">
        <v>90</v>
      </c>
      <c r="WO242" s="22">
        <f t="shared" si="846"/>
        <v>4699</v>
      </c>
      <c r="WP242" s="22">
        <f t="shared" si="847"/>
        <v>0</v>
      </c>
      <c r="WQ242" s="22">
        <f t="shared" si="848"/>
        <v>90</v>
      </c>
      <c r="WR242" s="22">
        <f t="shared" si="849"/>
        <v>801</v>
      </c>
      <c r="WS242" s="22">
        <f t="shared" si="850"/>
        <v>519</v>
      </c>
      <c r="WT242" s="22">
        <f t="shared" si="851"/>
        <v>352</v>
      </c>
      <c r="WU242" s="22">
        <f t="shared" si="852"/>
        <v>126</v>
      </c>
      <c r="WV242" s="22">
        <f t="shared" si="853"/>
        <v>141</v>
      </c>
      <c r="WW242" s="22">
        <f t="shared" si="854"/>
        <v>5908</v>
      </c>
      <c r="WX242" s="22">
        <f t="shared" si="855"/>
        <v>0</v>
      </c>
      <c r="WY242" s="22">
        <f t="shared" si="856"/>
        <v>3280</v>
      </c>
      <c r="WZ242" s="22">
        <f t="shared" si="857"/>
        <v>0</v>
      </c>
      <c r="XA242" s="22">
        <f t="shared" si="858"/>
        <v>0</v>
      </c>
      <c r="XB242" s="22">
        <f t="shared" si="859"/>
        <v>310</v>
      </c>
      <c r="XC242" s="22">
        <f t="shared" si="860"/>
        <v>0</v>
      </c>
      <c r="XD242" s="22">
        <f t="shared" si="861"/>
        <v>74</v>
      </c>
      <c r="XE242" s="22">
        <f t="shared" si="862"/>
        <v>1081</v>
      </c>
      <c r="XF242" s="22">
        <f t="shared" si="863"/>
        <v>5</v>
      </c>
      <c r="XG242" s="93">
        <f t="shared" si="864"/>
        <v>821</v>
      </c>
    </row>
    <row r="243" spans="1:631" ht="17.100000000000001" customHeight="1" x14ac:dyDescent="0.2">
      <c r="A243" s="101"/>
      <c r="B243" s="27" t="s">
        <v>682</v>
      </c>
      <c r="C243" s="535" t="s">
        <v>683</v>
      </c>
      <c r="D243" s="25" t="s">
        <v>699</v>
      </c>
      <c r="E243" s="535" t="s">
        <v>700</v>
      </c>
      <c r="F243" s="25" t="s">
        <v>701</v>
      </c>
      <c r="G243" s="535" t="s">
        <v>702</v>
      </c>
      <c r="H243" s="25">
        <v>87</v>
      </c>
      <c r="I243" s="28">
        <v>6</v>
      </c>
      <c r="J243" s="17">
        <f t="shared" si="730"/>
        <v>0.4168876291487611</v>
      </c>
      <c r="K243" s="17">
        <f t="shared" si="731"/>
        <v>0.20748377068665996</v>
      </c>
      <c r="L243" s="17">
        <f t="shared" si="732"/>
        <v>1</v>
      </c>
      <c r="M243" s="17">
        <f t="shared" si="733"/>
        <v>0.15686738420084279</v>
      </c>
      <c r="N243" s="17">
        <f t="shared" si="734"/>
        <v>0.25372592141693012</v>
      </c>
      <c r="O243" s="17">
        <f t="shared" si="735"/>
        <v>8.8164030355673398E-2</v>
      </c>
      <c r="P243" s="17">
        <f t="shared" si="736"/>
        <v>0.7688511300625831</v>
      </c>
      <c r="Q243" s="17">
        <f t="shared" si="737"/>
        <v>0.50720254351281946</v>
      </c>
      <c r="R243" s="69">
        <f t="shared" si="738"/>
        <v>0.94518051593051222</v>
      </c>
      <c r="S243" s="422">
        <f t="shared" si="739"/>
        <v>0.4827069917016425</v>
      </c>
      <c r="T243" s="17">
        <f t="shared" si="865"/>
        <v>0.51729300829835756</v>
      </c>
      <c r="U243" s="10">
        <f t="shared" si="740"/>
        <v>100013.43022440445</v>
      </c>
      <c r="V243" s="32">
        <v>4</v>
      </c>
      <c r="W243" s="550">
        <f t="shared" si="741"/>
        <v>0</v>
      </c>
      <c r="X243" s="550">
        <f t="shared" si="742"/>
        <v>0.37159588059053134</v>
      </c>
      <c r="Y243" s="550">
        <f t="shared" si="743"/>
        <v>0.62840411940946872</v>
      </c>
      <c r="Z243" s="551">
        <f t="shared" si="744"/>
        <v>121495.65244662669</v>
      </c>
      <c r="AA243" s="426">
        <f t="shared" si="745"/>
        <v>0.12661115133960898</v>
      </c>
      <c r="AB243" s="59">
        <f t="shared" si="746"/>
        <v>0.95898423735582228</v>
      </c>
      <c r="AC243" s="59">
        <f t="shared" si="747"/>
        <v>0.1545447405109274</v>
      </c>
      <c r="AD243" s="59">
        <f t="shared" si="748"/>
        <v>0.25372592141693012</v>
      </c>
      <c r="AE243" s="59">
        <f t="shared" si="749"/>
        <v>0.49279745648718054</v>
      </c>
      <c r="AF243" s="59">
        <f t="shared" si="750"/>
        <v>0.64613239462375427</v>
      </c>
      <c r="AG243" s="59">
        <f t="shared" si="751"/>
        <v>0.15374417116211025</v>
      </c>
      <c r="AH243" s="59">
        <f t="shared" si="752"/>
        <v>8.8164030355673398E-2</v>
      </c>
      <c r="AI243" s="59">
        <f t="shared" si="753"/>
        <v>0.82120325500594316</v>
      </c>
      <c r="AJ243" s="59">
        <f t="shared" si="754"/>
        <v>1.2572003291579044E-2</v>
      </c>
      <c r="AK243" s="59">
        <f t="shared" si="755"/>
        <v>0.2311488699374169</v>
      </c>
      <c r="AL243" s="35">
        <f t="shared" si="756"/>
        <v>1</v>
      </c>
      <c r="AM243" s="27">
        <v>193340</v>
      </c>
      <c r="AN243" s="25">
        <v>94837</v>
      </c>
      <c r="AO243" s="25">
        <v>98503</v>
      </c>
      <c r="AP243" s="17">
        <f t="shared" si="757"/>
        <v>3.7551771343702174E-3</v>
      </c>
      <c r="AQ243" s="63">
        <v>96.278285940529727</v>
      </c>
      <c r="AR243" s="58">
        <v>621.04706866799995</v>
      </c>
      <c r="AS243" s="24">
        <f t="shared" si="758"/>
        <v>311.31295799313386</v>
      </c>
      <c r="AT243" s="17">
        <f t="shared" si="876"/>
        <v>0.26885300319806366</v>
      </c>
      <c r="AU243" s="25">
        <v>186269</v>
      </c>
      <c r="AV243" s="25">
        <v>90330</v>
      </c>
      <c r="AW243" s="25">
        <v>95939</v>
      </c>
      <c r="AX243" s="25">
        <v>7071</v>
      </c>
      <c r="AY243" s="25">
        <v>4507</v>
      </c>
      <c r="AZ243" s="25">
        <v>2564</v>
      </c>
      <c r="BA243" s="25">
        <v>24479</v>
      </c>
      <c r="BB243" s="25">
        <v>11719</v>
      </c>
      <c r="BC243" s="25">
        <v>12760</v>
      </c>
      <c r="BD243" s="63">
        <v>91.841692789968647</v>
      </c>
      <c r="BE243" s="25">
        <v>168861</v>
      </c>
      <c r="BF243" s="25">
        <v>83118</v>
      </c>
      <c r="BG243" s="25">
        <v>85743</v>
      </c>
      <c r="BH243" s="63">
        <v>96.938525593926045</v>
      </c>
      <c r="BI243" s="17">
        <v>0.12661115133960898</v>
      </c>
      <c r="BJ243" s="25">
        <v>60449</v>
      </c>
      <c r="BK243" s="25">
        <v>122665</v>
      </c>
      <c r="BL243" s="25">
        <v>10226</v>
      </c>
      <c r="BM243" s="17">
        <v>0.57616271960216847</v>
      </c>
      <c r="BN243" s="10">
        <f t="shared" si="759"/>
        <v>81944.699792116749</v>
      </c>
      <c r="BO243" s="29">
        <v>0.49279745648718054</v>
      </c>
      <c r="BP243" s="30">
        <f t="shared" si="760"/>
        <v>0.50720254351281946</v>
      </c>
      <c r="BQ243" s="31">
        <v>8.3365263114987975</v>
      </c>
      <c r="BR243" s="25">
        <v>132891</v>
      </c>
      <c r="BS243" s="25">
        <v>35863</v>
      </c>
      <c r="BT243" s="25">
        <v>85031</v>
      </c>
      <c r="BU243" s="25">
        <v>8745</v>
      </c>
      <c r="BV243" s="25">
        <v>2415</v>
      </c>
      <c r="BW243" s="18">
        <v>837</v>
      </c>
      <c r="BX243" s="25">
        <v>43748</v>
      </c>
      <c r="BY243" s="25">
        <v>35568</v>
      </c>
      <c r="BZ243" s="25">
        <v>8180</v>
      </c>
      <c r="CA243" s="59">
        <v>0.18697997622748472</v>
      </c>
      <c r="CB243" s="25">
        <v>186269</v>
      </c>
      <c r="CC243" s="25">
        <v>7071</v>
      </c>
      <c r="CD243" s="17">
        <f t="shared" si="761"/>
        <v>3.7961228116326386E-2</v>
      </c>
      <c r="CE243" s="25">
        <v>2037</v>
      </c>
      <c r="CF243" s="25">
        <v>5722</v>
      </c>
      <c r="CG243" s="25">
        <v>9136</v>
      </c>
      <c r="CH243" s="25">
        <v>9630</v>
      </c>
      <c r="CI243" s="25">
        <v>7403</v>
      </c>
      <c r="CJ243" s="25">
        <v>4618</v>
      </c>
      <c r="CK243" s="25">
        <v>2580</v>
      </c>
      <c r="CL243" s="25">
        <v>1475</v>
      </c>
      <c r="CM243" s="25">
        <v>1147</v>
      </c>
      <c r="CN243" s="26">
        <v>4.2577717838529763</v>
      </c>
      <c r="CO243" s="27">
        <v>43748</v>
      </c>
      <c r="CP243" s="34">
        <f t="shared" si="762"/>
        <v>4.4194020298070766</v>
      </c>
      <c r="CQ243" s="25">
        <v>100</v>
      </c>
      <c r="CR243" s="18">
        <v>850</v>
      </c>
      <c r="CS243" s="25">
        <v>1060</v>
      </c>
      <c r="CT243" s="25">
        <v>14857</v>
      </c>
      <c r="CU243" s="25">
        <v>24243</v>
      </c>
      <c r="CV243" s="25">
        <v>1464</v>
      </c>
      <c r="CW243" s="18">
        <v>935</v>
      </c>
      <c r="CX243" s="18">
        <v>239</v>
      </c>
      <c r="CY243" s="25">
        <v>43748</v>
      </c>
      <c r="CZ243" s="25">
        <v>42209</v>
      </c>
      <c r="DA243" s="18">
        <v>769</v>
      </c>
      <c r="DB243" s="18">
        <v>341</v>
      </c>
      <c r="DC243" s="18">
        <v>220</v>
      </c>
      <c r="DD243" s="18">
        <v>136</v>
      </c>
      <c r="DE243" s="18">
        <v>73</v>
      </c>
      <c r="DF243" s="25">
        <v>43748</v>
      </c>
      <c r="DG243" s="25">
        <v>28212</v>
      </c>
      <c r="DH243" s="18">
        <v>32</v>
      </c>
      <c r="DI243" s="18">
        <v>23</v>
      </c>
      <c r="DJ243" s="25">
        <v>15256</v>
      </c>
      <c r="DK243" s="18">
        <v>56</v>
      </c>
      <c r="DL243" s="18">
        <v>169</v>
      </c>
      <c r="DM243" s="25">
        <f t="shared" si="763"/>
        <v>120256.50626314346</v>
      </c>
      <c r="DN243" s="17">
        <f t="shared" si="764"/>
        <v>0.34872451312059982</v>
      </c>
      <c r="DO243" s="17">
        <f t="shared" si="765"/>
        <v>1.2800585169607753E-3</v>
      </c>
      <c r="DP243" s="23">
        <f t="shared" si="766"/>
        <v>0.64613239462375427</v>
      </c>
      <c r="DQ243" s="23">
        <f t="shared" si="767"/>
        <v>0.35386760537624573</v>
      </c>
      <c r="DR243" s="25">
        <v>43748</v>
      </c>
      <c r="DS243" s="25">
        <v>25337</v>
      </c>
      <c r="DT243" s="25">
        <v>8277</v>
      </c>
      <c r="DU243" s="18">
        <v>6</v>
      </c>
      <c r="DV243" s="25">
        <v>7455</v>
      </c>
      <c r="DW243" s="18">
        <v>373</v>
      </c>
      <c r="DX243" s="25">
        <v>1647</v>
      </c>
      <c r="DY243" s="18">
        <v>653</v>
      </c>
      <c r="DZ243" s="17">
        <f t="shared" si="768"/>
        <v>0.9389000640029258</v>
      </c>
      <c r="EA243" s="17">
        <f t="shared" si="769"/>
        <v>6.1099935997074195E-2</v>
      </c>
      <c r="EB243" s="25">
        <v>43748</v>
      </c>
      <c r="EC243" s="25">
        <v>6491</v>
      </c>
      <c r="ED243" s="18">
        <v>235</v>
      </c>
      <c r="EE243" s="25">
        <v>33866</v>
      </c>
      <c r="EF243" s="17">
        <f t="shared" si="909"/>
        <v>0.77411538813202885</v>
      </c>
      <c r="EG243" s="25">
        <v>1826</v>
      </c>
      <c r="EH243" s="25">
        <v>1330</v>
      </c>
      <c r="EI243" s="17">
        <f t="shared" si="770"/>
        <v>0.15374417116211025</v>
      </c>
      <c r="EJ243" s="17">
        <f t="shared" si="771"/>
        <v>4.1739050928042427E-2</v>
      </c>
      <c r="EK243" s="69">
        <f t="shared" si="772"/>
        <v>0.20748377068665996</v>
      </c>
      <c r="EL243" s="27">
        <v>127707</v>
      </c>
      <c r="EM243" s="25">
        <v>122469</v>
      </c>
      <c r="EN243" s="25">
        <v>5238</v>
      </c>
      <c r="EO243" s="59">
        <v>0.95898423735582228</v>
      </c>
      <c r="EP243" s="25">
        <v>60760</v>
      </c>
      <c r="EQ243" s="25">
        <v>59192</v>
      </c>
      <c r="ER243" s="25">
        <v>1568</v>
      </c>
      <c r="ES243" s="59">
        <v>0.97419354838709682</v>
      </c>
      <c r="ET243" s="25">
        <v>66947</v>
      </c>
      <c r="EU243" s="25">
        <v>63277</v>
      </c>
      <c r="EV243" s="25">
        <v>3670</v>
      </c>
      <c r="EW243" s="59">
        <v>0.94518051593051222</v>
      </c>
      <c r="EX243" s="25">
        <v>17641</v>
      </c>
      <c r="EY243" s="25">
        <v>16897</v>
      </c>
      <c r="EZ243" s="25">
        <v>744</v>
      </c>
      <c r="FA243" s="59">
        <v>0.9578255200952327</v>
      </c>
      <c r="FB243" s="25">
        <v>110066</v>
      </c>
      <c r="FC243" s="25">
        <v>105572</v>
      </c>
      <c r="FD243" s="25">
        <v>4494</v>
      </c>
      <c r="FE243" s="59">
        <v>0.95916995257391024</v>
      </c>
      <c r="FF243" s="25">
        <v>84019</v>
      </c>
      <c r="FG243" s="25">
        <v>34630</v>
      </c>
      <c r="FH243" s="25">
        <v>44565</v>
      </c>
      <c r="FI243" s="25">
        <v>4824</v>
      </c>
      <c r="FJ243" s="23">
        <f t="shared" si="773"/>
        <v>5.7415584570156747E-2</v>
      </c>
      <c r="FK243" s="23">
        <f t="shared" si="774"/>
        <v>0.53041573929706376</v>
      </c>
      <c r="FL243" s="36">
        <f t="shared" si="775"/>
        <v>7.1786898839137647</v>
      </c>
      <c r="FM243" s="25">
        <v>41732</v>
      </c>
      <c r="FN243" s="25">
        <v>17407</v>
      </c>
      <c r="FO243" s="17">
        <f t="shared" si="776"/>
        <v>0.41711396530240585</v>
      </c>
      <c r="FP243" s="25">
        <v>21809</v>
      </c>
      <c r="FQ243" s="17">
        <f t="shared" si="777"/>
        <v>0.52259656858046588</v>
      </c>
      <c r="FR243" s="25">
        <v>2516</v>
      </c>
      <c r="FS243" s="17">
        <f t="shared" si="778"/>
        <v>6.0289466117128342E-2</v>
      </c>
      <c r="FT243" s="25">
        <v>42287</v>
      </c>
      <c r="FU243" s="25">
        <v>17223</v>
      </c>
      <c r="FV243" s="25">
        <v>22756</v>
      </c>
      <c r="FW243" s="17">
        <f t="shared" si="779"/>
        <v>5.4579421571641404E-2</v>
      </c>
      <c r="FX243" s="17">
        <f t="shared" si="780"/>
        <v>0.53813228651831535</v>
      </c>
      <c r="FY243" s="25">
        <v>2308</v>
      </c>
      <c r="FZ243" s="25">
        <v>101854</v>
      </c>
      <c r="GA243" s="25">
        <v>15741</v>
      </c>
      <c r="GB243" s="25">
        <v>60270</v>
      </c>
      <c r="GC243" s="25">
        <v>14397</v>
      </c>
      <c r="GD243" s="25">
        <v>5665</v>
      </c>
      <c r="GE243" s="18">
        <v>123</v>
      </c>
      <c r="GF243" s="25">
        <v>3896</v>
      </c>
      <c r="GG243" s="18">
        <v>80</v>
      </c>
      <c r="GH243" s="18">
        <v>46</v>
      </c>
      <c r="GI243" s="18">
        <v>1636</v>
      </c>
      <c r="GJ243" s="10">
        <f t="shared" si="781"/>
        <v>15741</v>
      </c>
      <c r="GK243" s="10">
        <f t="shared" si="910"/>
        <v>86113</v>
      </c>
      <c r="GL243" s="10">
        <f t="shared" si="911"/>
        <v>25843</v>
      </c>
      <c r="GM243" s="10">
        <f t="shared" si="782"/>
        <v>76011</v>
      </c>
      <c r="GN243" s="10">
        <f t="shared" si="912"/>
        <v>11446</v>
      </c>
      <c r="GO243" s="17">
        <f t="shared" si="783"/>
        <v>0.1545447405109274</v>
      </c>
      <c r="GP243" s="17">
        <f t="shared" si="913"/>
        <v>0.84545525948907263</v>
      </c>
      <c r="GQ243" s="17">
        <f t="shared" si="914"/>
        <v>0.25372592141693012</v>
      </c>
      <c r="GR243" s="17">
        <f t="shared" si="915"/>
        <v>0.11237653896754178</v>
      </c>
      <c r="GS243" s="17">
        <f t="shared" si="784"/>
        <v>0.5495905904530014</v>
      </c>
      <c r="GT243" s="25">
        <v>48699</v>
      </c>
      <c r="GU243" s="25">
        <v>7273</v>
      </c>
      <c r="GV243" s="25">
        <v>26769</v>
      </c>
      <c r="GW243" s="25">
        <v>8757</v>
      </c>
      <c r="GX243" s="25">
        <v>3281</v>
      </c>
      <c r="GY243" s="18">
        <v>82</v>
      </c>
      <c r="GZ243" s="25">
        <v>1559</v>
      </c>
      <c r="HA243" s="18">
        <v>22</v>
      </c>
      <c r="HB243" s="18">
        <v>26</v>
      </c>
      <c r="HC243" s="18">
        <v>930</v>
      </c>
      <c r="HD243" s="23">
        <f t="shared" si="785"/>
        <v>0.14934598246370562</v>
      </c>
      <c r="HE243" s="23">
        <f t="shared" si="786"/>
        <v>0.85065401753629433</v>
      </c>
      <c r="HF243" s="23">
        <f t="shared" si="787"/>
        <v>0.30097127251072919</v>
      </c>
      <c r="HG243" s="23">
        <f t="shared" si="788"/>
        <v>0.12115238505924146</v>
      </c>
      <c r="HH243" s="25">
        <v>53155</v>
      </c>
      <c r="HI243" s="25">
        <v>8468</v>
      </c>
      <c r="HJ243" s="25">
        <v>33501</v>
      </c>
      <c r="HK243" s="25">
        <v>5640</v>
      </c>
      <c r="HL243" s="25">
        <v>2384</v>
      </c>
      <c r="HM243" s="18">
        <v>41</v>
      </c>
      <c r="HN243" s="25">
        <v>2337</v>
      </c>
      <c r="HO243" s="18">
        <v>58</v>
      </c>
      <c r="HP243" s="18">
        <v>20</v>
      </c>
      <c r="HQ243" s="18">
        <v>706</v>
      </c>
      <c r="HR243" s="23">
        <f t="shared" si="789"/>
        <v>0.15930768507195936</v>
      </c>
      <c r="HS243" s="23">
        <f t="shared" si="790"/>
        <v>0.84069231492804064</v>
      </c>
      <c r="HT243" s="80">
        <f t="shared" si="791"/>
        <v>0.21044116263756937</v>
      </c>
      <c r="HU243" s="27">
        <v>154195</v>
      </c>
      <c r="HV243" s="25">
        <v>2323</v>
      </c>
      <c r="HW243" s="25">
        <v>28486</v>
      </c>
      <c r="HX243" s="25">
        <v>5623</v>
      </c>
      <c r="HY243" s="25">
        <v>29165</v>
      </c>
      <c r="HZ243" s="25">
        <v>13437</v>
      </c>
      <c r="IA243" s="18">
        <v>2514</v>
      </c>
      <c r="IB243" s="18">
        <v>388</v>
      </c>
      <c r="IC243" s="25">
        <v>20669</v>
      </c>
      <c r="ID243" s="25">
        <v>31560</v>
      </c>
      <c r="IE243" s="25">
        <v>7224</v>
      </c>
      <c r="IF243" s="18">
        <v>1507</v>
      </c>
      <c r="IG243" s="25">
        <v>11299</v>
      </c>
      <c r="IH243" s="17">
        <f t="shared" si="792"/>
        <v>0.29181880086902945</v>
      </c>
      <c r="II243" s="17">
        <f t="shared" si="793"/>
        <v>8.7142903466389962E-2</v>
      </c>
      <c r="IJ243" s="30">
        <f t="shared" si="794"/>
        <v>11.475403735952966</v>
      </c>
      <c r="IK243" s="17">
        <f t="shared" si="866"/>
        <v>0.15686738420084279</v>
      </c>
      <c r="IL243" s="25">
        <v>74995</v>
      </c>
      <c r="IM243" s="25">
        <v>844</v>
      </c>
      <c r="IN243" s="25">
        <v>18554</v>
      </c>
      <c r="IO243" s="25">
        <v>4353</v>
      </c>
      <c r="IP243" s="25">
        <v>21213</v>
      </c>
      <c r="IQ243" s="25">
        <v>6413</v>
      </c>
      <c r="IR243" s="18">
        <v>1567</v>
      </c>
      <c r="IS243" s="18">
        <v>235</v>
      </c>
      <c r="IT243" s="25">
        <v>10307</v>
      </c>
      <c r="IU243" s="25">
        <v>561</v>
      </c>
      <c r="IV243" s="25">
        <v>2734</v>
      </c>
      <c r="IW243" s="18">
        <v>800</v>
      </c>
      <c r="IX243" s="25">
        <v>7414</v>
      </c>
      <c r="IY243" s="17">
        <f t="shared" si="795"/>
        <v>0.70596706447096469</v>
      </c>
      <c r="IZ243" s="25">
        <v>79200</v>
      </c>
      <c r="JA243" s="25">
        <v>1479</v>
      </c>
      <c r="JB243" s="25">
        <v>9932</v>
      </c>
      <c r="JC243" s="25">
        <v>1270</v>
      </c>
      <c r="JD243" s="25">
        <v>7952</v>
      </c>
      <c r="JE243" s="25">
        <v>7024</v>
      </c>
      <c r="JF243" s="18">
        <v>947</v>
      </c>
      <c r="JG243" s="18">
        <v>153</v>
      </c>
      <c r="JH243" s="25">
        <v>10362</v>
      </c>
      <c r="JI243" s="25">
        <v>30999</v>
      </c>
      <c r="JJ243" s="25">
        <v>4490</v>
      </c>
      <c r="JK243" s="18">
        <v>707</v>
      </c>
      <c r="JL243" s="25">
        <v>3885</v>
      </c>
      <c r="JM243" s="80">
        <f t="shared" si="796"/>
        <v>0.36116161616161618</v>
      </c>
      <c r="JN243" s="27">
        <v>154195</v>
      </c>
      <c r="JO243" s="25">
        <v>116522</v>
      </c>
      <c r="JP243" s="18">
        <v>55</v>
      </c>
      <c r="JQ243" s="18">
        <v>557</v>
      </c>
      <c r="JR243" s="18">
        <v>549</v>
      </c>
      <c r="JS243" s="18">
        <v>604</v>
      </c>
      <c r="JT243" s="18">
        <v>183</v>
      </c>
      <c r="JU243" s="18">
        <v>44</v>
      </c>
      <c r="JV243" s="18">
        <v>39</v>
      </c>
      <c r="JW243" s="25">
        <v>35642</v>
      </c>
      <c r="JX243" s="17">
        <f t="shared" si="797"/>
        <v>0.2311488699374169</v>
      </c>
      <c r="JY243" s="17">
        <f t="shared" si="798"/>
        <v>0.7688511300625831</v>
      </c>
      <c r="JZ243" s="25">
        <v>20593</v>
      </c>
      <c r="KA243" s="25">
        <v>15925</v>
      </c>
      <c r="KB243" s="18">
        <v>31</v>
      </c>
      <c r="KC243" s="18">
        <v>370</v>
      </c>
      <c r="KD243" s="18">
        <v>61</v>
      </c>
      <c r="KE243" s="18">
        <v>200</v>
      </c>
      <c r="KF243" s="18">
        <v>69</v>
      </c>
      <c r="KG243" s="18">
        <v>41</v>
      </c>
      <c r="KH243" s="18">
        <v>3</v>
      </c>
      <c r="KI243" s="25">
        <v>3893</v>
      </c>
      <c r="KJ243" s="17">
        <f t="shared" si="799"/>
        <v>0.18904482105569853</v>
      </c>
      <c r="KK243" s="25">
        <v>133602</v>
      </c>
      <c r="KL243" s="25">
        <v>100597</v>
      </c>
      <c r="KM243" s="18">
        <v>24</v>
      </c>
      <c r="KN243" s="18">
        <v>187</v>
      </c>
      <c r="KO243" s="18">
        <v>488</v>
      </c>
      <c r="KP243" s="18">
        <v>404</v>
      </c>
      <c r="KQ243" s="18">
        <v>114</v>
      </c>
      <c r="KR243" s="18">
        <v>3</v>
      </c>
      <c r="KS243" s="18">
        <v>36</v>
      </c>
      <c r="KT243" s="25">
        <v>31749</v>
      </c>
      <c r="KU243" s="69">
        <f t="shared" si="877"/>
        <v>0.2376386581039206</v>
      </c>
      <c r="KV243" s="27">
        <v>193340</v>
      </c>
      <c r="KW243" s="25">
        <v>183243</v>
      </c>
      <c r="KX243" s="25">
        <v>10097</v>
      </c>
      <c r="KY243" s="59">
        <v>5.2224061239267615E-2</v>
      </c>
      <c r="KZ243" s="25">
        <v>5623</v>
      </c>
      <c r="LA243" s="25">
        <v>2544</v>
      </c>
      <c r="LB243" s="25">
        <v>4275</v>
      </c>
      <c r="LC243" s="25">
        <v>3509</v>
      </c>
      <c r="LD243" s="25">
        <v>94837</v>
      </c>
      <c r="LE243" s="25">
        <v>90188</v>
      </c>
      <c r="LF243" s="25">
        <v>4649</v>
      </c>
      <c r="LG243" s="59">
        <v>4.9020951738245631E-2</v>
      </c>
      <c r="LH243" s="25">
        <v>98503</v>
      </c>
      <c r="LI243" s="25">
        <v>93055</v>
      </c>
      <c r="LJ243" s="25">
        <v>5448</v>
      </c>
      <c r="LK243" s="35">
        <v>5.5307960163649833E-2</v>
      </c>
      <c r="LL243" s="27">
        <v>43748</v>
      </c>
      <c r="LM243" s="18">
        <v>293</v>
      </c>
      <c r="LN243" s="25">
        <v>35633</v>
      </c>
      <c r="LO243" s="25">
        <v>2492</v>
      </c>
      <c r="LP243" s="25">
        <v>1008</v>
      </c>
      <c r="LQ243" s="18">
        <v>294</v>
      </c>
      <c r="LR243" s="25">
        <v>4028</v>
      </c>
      <c r="LS243" s="23">
        <f t="shared" si="800"/>
        <v>9.2072780469964338E-2</v>
      </c>
      <c r="LT243" s="23">
        <f t="shared" si="801"/>
        <v>0.90792721953003563</v>
      </c>
      <c r="LU243" s="17">
        <f t="shared" si="802"/>
        <v>0.82120325500594316</v>
      </c>
      <c r="LV243" s="25">
        <v>43748</v>
      </c>
      <c r="LW243" s="18">
        <v>13</v>
      </c>
      <c r="LX243" s="18">
        <v>468</v>
      </c>
      <c r="LY243" s="18">
        <v>17</v>
      </c>
      <c r="LZ243" s="18">
        <v>754</v>
      </c>
      <c r="MA243" s="25">
        <v>20764</v>
      </c>
      <c r="MB243" s="25">
        <v>20851</v>
      </c>
      <c r="MC243" s="18">
        <v>823</v>
      </c>
      <c r="MD243" s="18">
        <v>52</v>
      </c>
      <c r="ME243" s="18">
        <v>0</v>
      </c>
      <c r="MF243" s="18">
        <v>6</v>
      </c>
      <c r="MG243" s="17">
        <f t="shared" si="803"/>
        <v>0.97005577397823906</v>
      </c>
      <c r="MH243" s="17">
        <f t="shared" si="804"/>
        <v>1.2572003291579044E-2</v>
      </c>
      <c r="MI243" s="25">
        <v>43748</v>
      </c>
      <c r="MJ243" s="18">
        <v>838</v>
      </c>
      <c r="MK243" s="25">
        <v>1241</v>
      </c>
      <c r="ML243" s="18">
        <v>40</v>
      </c>
      <c r="MM243" s="18">
        <v>881</v>
      </c>
      <c r="MN243" s="25">
        <v>2695</v>
      </c>
      <c r="MO243" s="25">
        <v>38012</v>
      </c>
      <c r="MP243" s="18">
        <v>33</v>
      </c>
      <c r="MQ243" s="18">
        <v>2</v>
      </c>
      <c r="MR243" s="18">
        <v>0</v>
      </c>
      <c r="MS243" s="18">
        <v>6</v>
      </c>
      <c r="MT243" s="17">
        <f t="shared" si="805"/>
        <v>4.9236536527384106E-2</v>
      </c>
      <c r="MU243" s="69">
        <f t="shared" si="806"/>
        <v>0.4168876291487611</v>
      </c>
      <c r="MV243" s="27">
        <v>43748</v>
      </c>
      <c r="MW243" s="25">
        <v>3857</v>
      </c>
      <c r="MX243" s="25">
        <v>18605</v>
      </c>
      <c r="MY243" s="25">
        <v>2852</v>
      </c>
      <c r="MZ243" s="25">
        <v>14622</v>
      </c>
      <c r="NA243" s="25">
        <v>1615</v>
      </c>
      <c r="NB243" s="18">
        <v>19</v>
      </c>
      <c r="NC243" s="25">
        <v>2049</v>
      </c>
      <c r="ND243" s="18">
        <v>129</v>
      </c>
      <c r="NE243" s="17">
        <f t="shared" si="807"/>
        <v>8.8164030355673398E-2</v>
      </c>
      <c r="NF243" s="10">
        <f t="shared" si="808"/>
        <v>16422.225770320929</v>
      </c>
      <c r="NG243" s="17">
        <f t="shared" si="809"/>
        <v>0.17191643046539271</v>
      </c>
      <c r="NH243" s="25">
        <v>43748</v>
      </c>
      <c r="NI243" s="18">
        <v>702</v>
      </c>
      <c r="NJ243" s="18">
        <v>28</v>
      </c>
      <c r="NK243" s="18">
        <v>242</v>
      </c>
      <c r="NL243" s="18">
        <v>77</v>
      </c>
      <c r="NM243" s="25">
        <v>40840</v>
      </c>
      <c r="NN243" s="18">
        <v>660</v>
      </c>
      <c r="NO243" s="18">
        <v>20</v>
      </c>
      <c r="NP243" s="18">
        <v>32</v>
      </c>
      <c r="NQ243" s="28">
        <v>1147</v>
      </c>
      <c r="NR243" s="27">
        <v>43748</v>
      </c>
      <c r="NS243" s="37">
        <f t="shared" si="810"/>
        <v>1.0916384749017098</v>
      </c>
      <c r="NT243" s="37">
        <f t="shared" si="811"/>
        <v>0.29456403890303212</v>
      </c>
      <c r="NU243" s="37">
        <f t="shared" si="812"/>
        <v>0.91605419100864793</v>
      </c>
      <c r="NV243" s="17">
        <f t="shared" si="813"/>
        <v>0.18601508572522543</v>
      </c>
      <c r="NW243" s="10">
        <f t="shared" si="814"/>
        <v>25094</v>
      </c>
      <c r="NX243" s="17">
        <f t="shared" si="815"/>
        <v>0.57360336472524454</v>
      </c>
      <c r="NY243" s="19">
        <f t="shared" si="816"/>
        <v>0.45223377606372434</v>
      </c>
      <c r="NZ243" s="25">
        <v>18654</v>
      </c>
      <c r="OA243" s="25">
        <v>18460</v>
      </c>
      <c r="OB243" s="25">
        <v>2617</v>
      </c>
      <c r="OC243" s="25">
        <v>7105</v>
      </c>
      <c r="OD243" s="18">
        <v>330</v>
      </c>
      <c r="OE243" s="18">
        <v>591</v>
      </c>
      <c r="OF243" s="17">
        <f t="shared" si="817"/>
        <v>0.16240742433939837</v>
      </c>
      <c r="OG243" s="17">
        <f t="shared" si="818"/>
        <v>0.42639663527475541</v>
      </c>
      <c r="OH243" s="17">
        <f t="shared" si="819"/>
        <v>0.42196214684099842</v>
      </c>
      <c r="OI243" s="69">
        <f t="shared" si="820"/>
        <v>1.3509188991496755E-2</v>
      </c>
      <c r="OJ243" s="27">
        <v>43748</v>
      </c>
      <c r="OK243" s="18">
        <v>127</v>
      </c>
      <c r="OL243" s="25">
        <v>3835</v>
      </c>
      <c r="OM243" s="25">
        <v>9935</v>
      </c>
      <c r="ON243" s="18">
        <v>625</v>
      </c>
      <c r="OO243" s="25">
        <v>12324</v>
      </c>
      <c r="OP243" s="25">
        <v>6272</v>
      </c>
      <c r="OQ243" s="25">
        <v>1136</v>
      </c>
      <c r="OR243" s="69">
        <f t="shared" si="821"/>
        <v>0.24821706135137606</v>
      </c>
      <c r="OS243" s="22">
        <v>258062</v>
      </c>
      <c r="OT243" s="22">
        <v>258062</v>
      </c>
      <c r="OU243" s="38">
        <f t="shared" si="878"/>
        <v>0.9517876769420287</v>
      </c>
      <c r="OV243" s="39">
        <v>0.82965926792786238</v>
      </c>
      <c r="OW243" s="22">
        <v>21410353</v>
      </c>
      <c r="OX243" s="36">
        <f t="shared" si="879"/>
        <v>876068824.05400002</v>
      </c>
      <c r="OY243" s="36">
        <f t="shared" si="880"/>
        <v>17484831.156297121</v>
      </c>
      <c r="OZ243" s="22"/>
      <c r="PA243" s="22"/>
      <c r="PB243" s="38">
        <f t="shared" si="881"/>
        <v>0</v>
      </c>
      <c r="PC243" s="39">
        <v>0</v>
      </c>
      <c r="PD243" s="22"/>
      <c r="PE243" s="40">
        <f t="shared" si="822"/>
        <v>0</v>
      </c>
      <c r="PF243" s="36">
        <f t="shared" si="823"/>
        <v>0</v>
      </c>
      <c r="PG243" s="22"/>
      <c r="PH243" s="22"/>
      <c r="PI243" s="38">
        <f t="shared" si="882"/>
        <v>0</v>
      </c>
      <c r="PJ243" s="39">
        <v>0</v>
      </c>
      <c r="PK243" s="22"/>
      <c r="PL243" s="41">
        <f t="shared" si="824"/>
        <v>0</v>
      </c>
      <c r="PM243" s="36">
        <f t="shared" si="825"/>
        <v>0</v>
      </c>
      <c r="PN243" s="22">
        <v>32</v>
      </c>
      <c r="PO243" s="22">
        <v>32</v>
      </c>
      <c r="PP243" s="38">
        <f t="shared" si="883"/>
        <v>1.1802282266333252E-4</v>
      </c>
      <c r="PQ243" s="39">
        <v>0.43687500000000001</v>
      </c>
      <c r="PR243" s="22">
        <v>1398</v>
      </c>
      <c r="PS243" s="41">
        <f t="shared" si="826"/>
        <v>57203.364000000001</v>
      </c>
      <c r="PT243" s="36">
        <f t="shared" si="827"/>
        <v>4195.787215960826</v>
      </c>
      <c r="PU243" s="22">
        <v>306</v>
      </c>
      <c r="PV243" s="22">
        <v>306</v>
      </c>
      <c r="PW243" s="38">
        <f t="shared" si="884"/>
        <v>1.1285932417181173E-3</v>
      </c>
      <c r="PX243" s="39">
        <v>0.22300653594771241</v>
      </c>
      <c r="PY243" s="22">
        <v>6824</v>
      </c>
      <c r="PZ243" s="36">
        <f t="shared" si="828"/>
        <v>46685.417130369686</v>
      </c>
      <c r="QA243" s="22"/>
      <c r="QB243" s="22"/>
      <c r="QC243" s="39">
        <v>0</v>
      </c>
      <c r="QD243" s="22"/>
      <c r="QE243" s="22">
        <f t="shared" si="829"/>
        <v>0</v>
      </c>
      <c r="QF243" s="22"/>
      <c r="QG243" s="22"/>
      <c r="QH243" s="22"/>
      <c r="QI243" s="38">
        <f t="shared" si="885"/>
        <v>0</v>
      </c>
      <c r="QJ243" s="39">
        <v>0</v>
      </c>
      <c r="QK243" s="22"/>
      <c r="QL243" s="42">
        <f t="shared" si="830"/>
        <v>0</v>
      </c>
      <c r="QM243" s="22">
        <f t="shared" si="886"/>
        <v>12734</v>
      </c>
      <c r="QN243" s="22">
        <v>1225</v>
      </c>
      <c r="QO243" s="22">
        <v>1225</v>
      </c>
      <c r="QP243" s="38">
        <f t="shared" si="887"/>
        <v>4.518061180080698E-3</v>
      </c>
      <c r="QQ243" s="39">
        <v>0.13569795918367347</v>
      </c>
      <c r="QR243" s="22">
        <v>16623</v>
      </c>
      <c r="QS243" s="36">
        <f t="shared" si="831"/>
        <v>288025.33336031239</v>
      </c>
      <c r="QT243" s="22"/>
      <c r="QU243" s="22"/>
      <c r="QV243" s="38">
        <f t="shared" si="888"/>
        <v>0</v>
      </c>
      <c r="QW243" s="39">
        <v>0</v>
      </c>
      <c r="QX243" s="22"/>
      <c r="QY243" s="36">
        <f t="shared" si="832"/>
        <v>0</v>
      </c>
      <c r="QZ243" s="22">
        <v>11509</v>
      </c>
      <c r="RA243" s="22">
        <v>11509</v>
      </c>
      <c r="RB243" s="38">
        <f t="shared" si="889"/>
        <v>4.244764581350919E-2</v>
      </c>
      <c r="RC243" s="39">
        <v>0.14510035624294029</v>
      </c>
      <c r="RD243" s="22">
        <v>166996</v>
      </c>
      <c r="RE243" s="36">
        <f t="shared" si="833"/>
        <v>1243561.6438356165</v>
      </c>
      <c r="RF243" s="10">
        <f t="shared" si="890"/>
        <v>271134</v>
      </c>
      <c r="RG243" s="10">
        <f t="shared" si="891"/>
        <v>271134</v>
      </c>
      <c r="RH243" s="17">
        <f t="shared" si="892"/>
        <v>0.34871957124832642</v>
      </c>
      <c r="RI243" s="17">
        <f t="shared" si="893"/>
        <v>7.9671096893763407E-3</v>
      </c>
      <c r="RJ243" s="17">
        <f t="shared" si="894"/>
        <v>0.91700617095773895</v>
      </c>
      <c r="RK243" s="17">
        <f t="shared" si="895"/>
        <v>0</v>
      </c>
      <c r="RL243" s="17">
        <f t="shared" si="896"/>
        <v>2.2005146830805843E-4</v>
      </c>
      <c r="RM243" s="17">
        <f t="shared" si="897"/>
        <v>2.4484546187262964E-3</v>
      </c>
      <c r="RN243" s="17">
        <f t="shared" si="898"/>
        <v>1.5105722538730024E-2</v>
      </c>
      <c r="RO243" s="17">
        <f t="shared" si="899"/>
        <v>0</v>
      </c>
      <c r="RP243" s="17">
        <f t="shared" si="900"/>
        <v>6.5219600416496701E-2</v>
      </c>
      <c r="RQ243" s="17">
        <f t="shared" si="901"/>
        <v>0</v>
      </c>
      <c r="RR243" s="36">
        <f t="shared" si="902"/>
        <v>19067299.33783938</v>
      </c>
      <c r="RS243" s="36">
        <f t="shared" si="903"/>
        <v>98.620561383259442</v>
      </c>
      <c r="RT243" s="10">
        <f t="shared" si="904"/>
        <v>0</v>
      </c>
      <c r="RU243" s="17">
        <f t="shared" si="905"/>
        <v>0</v>
      </c>
      <c r="RV243" s="37">
        <f t="shared" si="906"/>
        <v>0.7130791416790222</v>
      </c>
      <c r="RW243" s="36">
        <f t="shared" si="907"/>
        <v>1.402368883831592</v>
      </c>
      <c r="RX243" s="85">
        <v>-1.847526</v>
      </c>
      <c r="RY243" s="93">
        <v>100</v>
      </c>
      <c r="RZ243" s="43" t="b">
        <v>1</v>
      </c>
      <c r="SA243" s="18" t="b">
        <v>0</v>
      </c>
      <c r="SB243" s="18" t="b">
        <v>0</v>
      </c>
      <c r="SC243" s="18" t="b">
        <v>0</v>
      </c>
      <c r="SD243" s="18" t="b">
        <v>0</v>
      </c>
      <c r="SE243" s="32" t="b">
        <v>0</v>
      </c>
      <c r="SF243" s="43" t="b">
        <v>0</v>
      </c>
      <c r="SG243" s="18" t="b">
        <v>1</v>
      </c>
      <c r="SH243" s="18">
        <v>0</v>
      </c>
      <c r="SI243" s="18"/>
      <c r="SJ243" s="22">
        <v>1</v>
      </c>
      <c r="SK243" s="22"/>
      <c r="SL243" s="22">
        <v>1</v>
      </c>
      <c r="SM243" s="22">
        <v>0</v>
      </c>
      <c r="SN243" s="18"/>
      <c r="SO243" s="18"/>
      <c r="SP243" s="18"/>
      <c r="SQ243" s="17">
        <f t="shared" si="834"/>
        <v>4.1322314049586778E-3</v>
      </c>
      <c r="SR243" s="17">
        <f t="shared" si="835"/>
        <v>0</v>
      </c>
      <c r="SS243" s="17">
        <f t="shared" si="836"/>
        <v>0</v>
      </c>
      <c r="ST243" s="17">
        <f t="shared" si="837"/>
        <v>0</v>
      </c>
      <c r="SU243" s="17">
        <f t="shared" si="838"/>
        <v>0</v>
      </c>
      <c r="SV243" s="17">
        <f t="shared" si="908"/>
        <v>0</v>
      </c>
      <c r="SW243" s="17">
        <f t="shared" si="839"/>
        <v>0</v>
      </c>
      <c r="SX243" s="17">
        <f t="shared" si="840"/>
        <v>0</v>
      </c>
      <c r="SY243" s="17">
        <f t="shared" si="841"/>
        <v>0</v>
      </c>
      <c r="SZ243" s="17">
        <f t="shared" si="842"/>
        <v>0</v>
      </c>
      <c r="TA243" s="17">
        <f t="shared" si="843"/>
        <v>0</v>
      </c>
      <c r="TB243" s="24">
        <f t="shared" si="844"/>
        <v>620</v>
      </c>
      <c r="TC243" s="69">
        <f t="shared" si="845"/>
        <v>1</v>
      </c>
      <c r="TD243" s="17">
        <f t="shared" si="867"/>
        <v>2.6014568158168575E-6</v>
      </c>
      <c r="TE243" s="95">
        <v>289</v>
      </c>
      <c r="TF243" s="71"/>
      <c r="TG243" s="71">
        <v>73</v>
      </c>
      <c r="TH243" s="71">
        <v>5</v>
      </c>
      <c r="TI243" s="71"/>
      <c r="TJ243" s="71"/>
      <c r="TK243" s="71">
        <v>143</v>
      </c>
      <c r="TL243" s="71"/>
      <c r="TM243" s="71">
        <v>122</v>
      </c>
      <c r="TN243" s="71"/>
      <c r="TO243" s="71">
        <v>1</v>
      </c>
      <c r="TP243" s="71"/>
      <c r="TQ243" s="71">
        <v>67</v>
      </c>
      <c r="TR243" s="72">
        <v>18</v>
      </c>
      <c r="TS243" s="72"/>
      <c r="TT243" s="72"/>
      <c r="TU243" s="72">
        <v>23</v>
      </c>
      <c r="TV243" s="72">
        <v>1</v>
      </c>
      <c r="TW243" s="72"/>
      <c r="TX243" s="72"/>
      <c r="TY243" s="72">
        <v>2</v>
      </c>
      <c r="TZ243" s="72">
        <v>511</v>
      </c>
      <c r="UA243" s="72"/>
      <c r="UB243" s="72">
        <v>109</v>
      </c>
      <c r="UC243" s="72"/>
      <c r="UD243" s="72"/>
      <c r="UE243" s="72"/>
      <c r="UF243" s="72"/>
      <c r="UG243" s="72">
        <v>3</v>
      </c>
      <c r="UH243" s="72"/>
      <c r="UI243" s="72"/>
      <c r="UJ243" s="73">
        <v>18</v>
      </c>
      <c r="UK243" s="73"/>
      <c r="UL243" s="73"/>
      <c r="UM243" s="73">
        <v>20</v>
      </c>
      <c r="UN243" s="73">
        <v>21</v>
      </c>
      <c r="UO243" s="73"/>
      <c r="UP243" s="73"/>
      <c r="UQ243" s="73">
        <v>2</v>
      </c>
      <c r="UR243" s="73">
        <v>133</v>
      </c>
      <c r="US243" s="73">
        <v>312</v>
      </c>
      <c r="UT243" s="73"/>
      <c r="UU243" s="73"/>
      <c r="UV243" s="73">
        <v>4</v>
      </c>
      <c r="UW243" s="73"/>
      <c r="UX243" s="73"/>
      <c r="UY243" s="73">
        <v>6</v>
      </c>
      <c r="UZ243" s="73"/>
      <c r="VA243" s="73">
        <v>3</v>
      </c>
      <c r="VB243" s="73">
        <v>23</v>
      </c>
      <c r="VC243" s="73"/>
      <c r="VD243" s="73"/>
      <c r="VE243" s="73">
        <v>20</v>
      </c>
      <c r="VF243" s="73">
        <v>21</v>
      </c>
      <c r="VG243" s="73"/>
      <c r="VH243" s="73"/>
      <c r="VI243" s="73">
        <v>2</v>
      </c>
      <c r="VJ243" s="73">
        <v>133</v>
      </c>
      <c r="VK243" s="73">
        <v>309</v>
      </c>
      <c r="VL243" s="73"/>
      <c r="VM243" s="73"/>
      <c r="VN243" s="73">
        <v>2</v>
      </c>
      <c r="VO243" s="73"/>
      <c r="VP243" s="73">
        <v>2</v>
      </c>
      <c r="VQ243" s="73"/>
      <c r="VR243" s="73"/>
      <c r="VS243" s="73">
        <v>167</v>
      </c>
      <c r="VT243" s="73"/>
      <c r="VU243" s="73"/>
      <c r="VV243" s="73"/>
      <c r="VW243" s="73">
        <v>7</v>
      </c>
      <c r="VX243" s="73"/>
      <c r="VY243" s="73"/>
      <c r="VZ243" s="73">
        <v>3</v>
      </c>
      <c r="WA243" s="73">
        <v>43</v>
      </c>
      <c r="WB243" s="73"/>
      <c r="WC243" s="73">
        <v>170</v>
      </c>
      <c r="WD243" s="73"/>
      <c r="WE243" s="73"/>
      <c r="WF243" s="73"/>
      <c r="WG243" s="73"/>
      <c r="WH243" s="73">
        <v>1</v>
      </c>
      <c r="WI243" s="73"/>
      <c r="WJ243" s="73">
        <v>2</v>
      </c>
      <c r="WK243" s="73"/>
      <c r="WL243" s="73"/>
      <c r="WM243" s="73"/>
      <c r="WN243" s="73"/>
      <c r="WO243" s="22">
        <f t="shared" si="846"/>
        <v>515</v>
      </c>
      <c r="WP243" s="22">
        <f t="shared" si="847"/>
        <v>0</v>
      </c>
      <c r="WQ243" s="22">
        <f t="shared" si="848"/>
        <v>0</v>
      </c>
      <c r="WR243" s="22">
        <f t="shared" si="849"/>
        <v>136</v>
      </c>
      <c r="WS243" s="22">
        <f t="shared" si="850"/>
        <v>55</v>
      </c>
      <c r="WT243" s="22">
        <f t="shared" si="851"/>
        <v>0</v>
      </c>
      <c r="WU243" s="22">
        <f t="shared" si="852"/>
        <v>0</v>
      </c>
      <c r="WV243" s="22">
        <f t="shared" si="853"/>
        <v>6</v>
      </c>
      <c r="WW243" s="22">
        <f t="shared" si="854"/>
        <v>963</v>
      </c>
      <c r="WX243" s="22">
        <f t="shared" si="855"/>
        <v>0</v>
      </c>
      <c r="WY243" s="22">
        <f t="shared" si="856"/>
        <v>1022</v>
      </c>
      <c r="WZ243" s="22">
        <f t="shared" si="857"/>
        <v>0</v>
      </c>
      <c r="XA243" s="22">
        <f t="shared" si="858"/>
        <v>0</v>
      </c>
      <c r="XB243" s="22">
        <f t="shared" si="859"/>
        <v>6</v>
      </c>
      <c r="XC243" s="22">
        <f t="shared" si="860"/>
        <v>0</v>
      </c>
      <c r="XD243" s="22">
        <f t="shared" si="861"/>
        <v>0</v>
      </c>
      <c r="XE243" s="22">
        <f t="shared" si="862"/>
        <v>14</v>
      </c>
      <c r="XF243" s="22">
        <f t="shared" si="863"/>
        <v>0</v>
      </c>
      <c r="XG243" s="93">
        <f t="shared" si="864"/>
        <v>70</v>
      </c>
    </row>
    <row r="244" spans="1:631" ht="17.100000000000001" customHeight="1" x14ac:dyDescent="0.2">
      <c r="A244" s="101"/>
      <c r="B244" s="27" t="s">
        <v>682</v>
      </c>
      <c r="C244" s="535" t="s">
        <v>683</v>
      </c>
      <c r="D244" s="25" t="s">
        <v>699</v>
      </c>
      <c r="E244" s="535" t="s">
        <v>700</v>
      </c>
      <c r="F244" s="25" t="s">
        <v>703</v>
      </c>
      <c r="G244" s="535" t="s">
        <v>704</v>
      </c>
      <c r="H244" s="25">
        <v>90</v>
      </c>
      <c r="I244" s="28">
        <v>3</v>
      </c>
      <c r="J244" s="17">
        <f t="shared" si="730"/>
        <v>0.36278543509565936</v>
      </c>
      <c r="K244" s="17">
        <f t="shared" si="731"/>
        <v>0.14346842213536309</v>
      </c>
      <c r="L244" s="17">
        <f t="shared" si="732"/>
        <v>1</v>
      </c>
      <c r="M244" s="17">
        <f t="shared" si="733"/>
        <v>0.22305470150001097</v>
      </c>
      <c r="N244" s="17">
        <f t="shared" si="734"/>
        <v>0.28490412932284209</v>
      </c>
      <c r="O244" s="17">
        <f t="shared" si="735"/>
        <v>6.3875745731331007E-2</v>
      </c>
      <c r="P244" s="17">
        <f t="shared" si="736"/>
        <v>0.70476988892039505</v>
      </c>
      <c r="Q244" s="17">
        <f t="shared" si="737"/>
        <v>0.51481709664998077</v>
      </c>
      <c r="R244" s="69">
        <f t="shared" si="738"/>
        <v>0.93901423753686375</v>
      </c>
      <c r="S244" s="422">
        <f t="shared" si="739"/>
        <v>0.47074329521027181</v>
      </c>
      <c r="T244" s="17">
        <f t="shared" si="865"/>
        <v>0.52925670478972819</v>
      </c>
      <c r="U244" s="10">
        <f t="shared" si="740"/>
        <v>107399.94607616038</v>
      </c>
      <c r="V244" s="32">
        <v>4</v>
      </c>
      <c r="W244" s="550">
        <f t="shared" si="741"/>
        <v>0</v>
      </c>
      <c r="X244" s="550">
        <f t="shared" si="742"/>
        <v>0.35963218409916065</v>
      </c>
      <c r="Y244" s="550">
        <f t="shared" si="743"/>
        <v>0.64036781590083935</v>
      </c>
      <c r="Z244" s="551">
        <f t="shared" si="744"/>
        <v>129947.27940949373</v>
      </c>
      <c r="AA244" s="426">
        <f t="shared" si="745"/>
        <v>7.5495500822960096E-2</v>
      </c>
      <c r="AB244" s="59">
        <f t="shared" si="746"/>
        <v>0.95234455949030361</v>
      </c>
      <c r="AC244" s="59">
        <f t="shared" si="747"/>
        <v>0.17856654418803963</v>
      </c>
      <c r="AD244" s="59">
        <f t="shared" si="748"/>
        <v>0.28490412932284209</v>
      </c>
      <c r="AE244" s="59">
        <f t="shared" si="749"/>
        <v>0.48518290335001923</v>
      </c>
      <c r="AF244" s="59">
        <f t="shared" si="750"/>
        <v>0.75070973050812595</v>
      </c>
      <c r="AG244" s="59">
        <f t="shared" si="751"/>
        <v>0.23511623122814235</v>
      </c>
      <c r="AH244" s="59">
        <f t="shared" si="752"/>
        <v>6.3875745731331007E-2</v>
      </c>
      <c r="AI244" s="59">
        <f t="shared" si="753"/>
        <v>0.72472742234108212</v>
      </c>
      <c r="AJ244" s="59">
        <f t="shared" si="754"/>
        <v>8.4344785023657688E-4</v>
      </c>
      <c r="AK244" s="59">
        <f t="shared" si="755"/>
        <v>0.29523011107960501</v>
      </c>
      <c r="AL244" s="35">
        <f t="shared" si="756"/>
        <v>1</v>
      </c>
      <c r="AM244" s="27">
        <v>202926</v>
      </c>
      <c r="AN244" s="25">
        <v>99614</v>
      </c>
      <c r="AO244" s="25">
        <v>103312</v>
      </c>
      <c r="AP244" s="17">
        <f t="shared" si="757"/>
        <v>3.9413627556077928E-3</v>
      </c>
      <c r="AQ244" s="63">
        <v>96.420551339631416</v>
      </c>
      <c r="AR244" s="58">
        <v>898.98416477599994</v>
      </c>
      <c r="AS244" s="24">
        <f t="shared" si="758"/>
        <v>225.72811396579283</v>
      </c>
      <c r="AT244" s="17">
        <f t="shared" si="876"/>
        <v>0.19494107067421418</v>
      </c>
      <c r="AU244" s="25">
        <v>197678</v>
      </c>
      <c r="AV244" s="25">
        <v>96017</v>
      </c>
      <c r="AW244" s="25">
        <v>101661</v>
      </c>
      <c r="AX244" s="25">
        <v>5248</v>
      </c>
      <c r="AY244" s="25">
        <v>3597</v>
      </c>
      <c r="AZ244" s="25">
        <v>1651</v>
      </c>
      <c r="BA244" s="25">
        <v>15320</v>
      </c>
      <c r="BB244" s="25">
        <v>7231</v>
      </c>
      <c r="BC244" s="25">
        <v>8089</v>
      </c>
      <c r="BD244" s="63">
        <v>89.39300284336754</v>
      </c>
      <c r="BE244" s="25">
        <v>187606</v>
      </c>
      <c r="BF244" s="25">
        <v>92383</v>
      </c>
      <c r="BG244" s="25">
        <v>95223</v>
      </c>
      <c r="BH244" s="63">
        <v>97.017527278073572</v>
      </c>
      <c r="BI244" s="17">
        <v>7.5495500822960096E-2</v>
      </c>
      <c r="BJ244" s="25">
        <v>63001</v>
      </c>
      <c r="BK244" s="25">
        <v>129850</v>
      </c>
      <c r="BL244" s="25">
        <v>10075</v>
      </c>
      <c r="BM244" s="17">
        <v>0.56277242972660757</v>
      </c>
      <c r="BN244" s="10">
        <f t="shared" si="759"/>
        <v>88724.841925298431</v>
      </c>
      <c r="BO244" s="29">
        <v>0.48518290335001923</v>
      </c>
      <c r="BP244" s="30">
        <f t="shared" si="760"/>
        <v>0.51481709664998077</v>
      </c>
      <c r="BQ244" s="31">
        <v>7.7589526376588376</v>
      </c>
      <c r="BR244" s="25">
        <v>139925</v>
      </c>
      <c r="BS244" s="25">
        <v>36282</v>
      </c>
      <c r="BT244" s="25">
        <v>91366</v>
      </c>
      <c r="BU244" s="25">
        <v>9065</v>
      </c>
      <c r="BV244" s="25">
        <v>2093</v>
      </c>
      <c r="BW244" s="18">
        <v>1119</v>
      </c>
      <c r="BX244" s="25">
        <v>48610</v>
      </c>
      <c r="BY244" s="25">
        <v>37330</v>
      </c>
      <c r="BZ244" s="25">
        <v>11280</v>
      </c>
      <c r="CA244" s="59">
        <v>0.23205101830898994</v>
      </c>
      <c r="CB244" s="25">
        <v>197678</v>
      </c>
      <c r="CC244" s="25">
        <v>5248</v>
      </c>
      <c r="CD244" s="17">
        <f t="shared" si="761"/>
        <v>2.6548224890984327E-2</v>
      </c>
      <c r="CE244" s="25">
        <v>2451</v>
      </c>
      <c r="CF244" s="25">
        <v>6778</v>
      </c>
      <c r="CG244" s="25">
        <v>11077</v>
      </c>
      <c r="CH244" s="25">
        <v>11109</v>
      </c>
      <c r="CI244" s="25">
        <v>7979</v>
      </c>
      <c r="CJ244" s="25">
        <v>4504</v>
      </c>
      <c r="CK244" s="25">
        <v>2475</v>
      </c>
      <c r="CL244" s="25">
        <v>1352</v>
      </c>
      <c r="CM244" s="18">
        <v>885</v>
      </c>
      <c r="CN244" s="26">
        <v>4.0666118082699034</v>
      </c>
      <c r="CO244" s="27">
        <v>48610</v>
      </c>
      <c r="CP244" s="34">
        <f t="shared" si="762"/>
        <v>4.1745731331001847</v>
      </c>
      <c r="CQ244" s="25">
        <v>57</v>
      </c>
      <c r="CR244" s="18">
        <v>509</v>
      </c>
      <c r="CS244" s="25">
        <v>1011</v>
      </c>
      <c r="CT244" s="25">
        <v>14035</v>
      </c>
      <c r="CU244" s="25">
        <v>30194</v>
      </c>
      <c r="CV244" s="25">
        <v>1584</v>
      </c>
      <c r="CW244" s="18">
        <v>750</v>
      </c>
      <c r="CX244" s="18">
        <v>470</v>
      </c>
      <c r="CY244" s="25">
        <v>48610</v>
      </c>
      <c r="CZ244" s="25">
        <v>46129</v>
      </c>
      <c r="DA244" s="25">
        <v>1119</v>
      </c>
      <c r="DB244" s="18">
        <v>826</v>
      </c>
      <c r="DC244" s="18">
        <v>170</v>
      </c>
      <c r="DD244" s="18">
        <v>246</v>
      </c>
      <c r="DE244" s="18">
        <v>120</v>
      </c>
      <c r="DF244" s="25">
        <v>48610</v>
      </c>
      <c r="DG244" s="25">
        <v>36446</v>
      </c>
      <c r="DH244" s="18">
        <v>24</v>
      </c>
      <c r="DI244" s="18">
        <v>22</v>
      </c>
      <c r="DJ244" s="25">
        <v>11997</v>
      </c>
      <c r="DK244" s="18">
        <v>35</v>
      </c>
      <c r="DL244" s="18">
        <v>86</v>
      </c>
      <c r="DM244" s="25">
        <f t="shared" si="763"/>
        <v>148309.33264760338</v>
      </c>
      <c r="DN244" s="17">
        <f t="shared" si="764"/>
        <v>0.24680106973873689</v>
      </c>
      <c r="DO244" s="17">
        <f t="shared" si="765"/>
        <v>7.2001645751902904E-4</v>
      </c>
      <c r="DP244" s="23">
        <f t="shared" si="766"/>
        <v>0.75070973050812595</v>
      </c>
      <c r="DQ244" s="23">
        <f t="shared" si="767"/>
        <v>0.24929026949187405</v>
      </c>
      <c r="DR244" s="25">
        <v>48610</v>
      </c>
      <c r="DS244" s="25">
        <v>28429</v>
      </c>
      <c r="DT244" s="25">
        <v>12062</v>
      </c>
      <c r="DU244" s="18">
        <v>10</v>
      </c>
      <c r="DV244" s="25">
        <v>6279</v>
      </c>
      <c r="DW244" s="18">
        <v>144</v>
      </c>
      <c r="DX244" s="25">
        <v>1407</v>
      </c>
      <c r="DY244" s="18">
        <v>279</v>
      </c>
      <c r="DZ244" s="17">
        <f t="shared" si="768"/>
        <v>0.96235342522114786</v>
      </c>
      <c r="EA244" s="17">
        <f t="shared" si="769"/>
        <v>3.7646574778852138E-2</v>
      </c>
      <c r="EB244" s="25">
        <v>48610</v>
      </c>
      <c r="EC244" s="25">
        <v>11259</v>
      </c>
      <c r="ED244" s="18">
        <v>170</v>
      </c>
      <c r="EE244" s="25">
        <v>35215</v>
      </c>
      <c r="EF244" s="17">
        <f t="shared" si="909"/>
        <v>0.72443941575807447</v>
      </c>
      <c r="EG244" s="25">
        <v>1168</v>
      </c>
      <c r="EH244" s="18">
        <v>798</v>
      </c>
      <c r="EI244" s="17">
        <f t="shared" si="770"/>
        <v>0.23511623122814235</v>
      </c>
      <c r="EJ244" s="17">
        <f t="shared" si="771"/>
        <v>2.4027977782349309E-2</v>
      </c>
      <c r="EK244" s="69">
        <f t="shared" si="772"/>
        <v>0.14346842213536309</v>
      </c>
      <c r="EL244" s="27">
        <v>136081</v>
      </c>
      <c r="EM244" s="25">
        <v>129596</v>
      </c>
      <c r="EN244" s="25">
        <v>6485</v>
      </c>
      <c r="EO244" s="59">
        <v>0.95234455949030361</v>
      </c>
      <c r="EP244" s="25">
        <v>65212</v>
      </c>
      <c r="EQ244" s="25">
        <v>63049</v>
      </c>
      <c r="ER244" s="25">
        <v>2163</v>
      </c>
      <c r="ES244" s="59">
        <v>0.9668312580506655</v>
      </c>
      <c r="ET244" s="25">
        <v>70869</v>
      </c>
      <c r="EU244" s="25">
        <v>66547</v>
      </c>
      <c r="EV244" s="25">
        <v>4322</v>
      </c>
      <c r="EW244" s="59">
        <v>0.93901423753686375</v>
      </c>
      <c r="EX244" s="25">
        <v>11053</v>
      </c>
      <c r="EY244" s="25">
        <v>10552</v>
      </c>
      <c r="EZ244" s="25">
        <v>501</v>
      </c>
      <c r="FA244" s="59">
        <v>0.95467293947344611</v>
      </c>
      <c r="FB244" s="25">
        <v>125028</v>
      </c>
      <c r="FC244" s="25">
        <v>119044</v>
      </c>
      <c r="FD244" s="25">
        <v>5984</v>
      </c>
      <c r="FE244" s="59">
        <v>0.95213872092651242</v>
      </c>
      <c r="FF244" s="25">
        <v>88020</v>
      </c>
      <c r="FG244" s="25">
        <v>38439</v>
      </c>
      <c r="FH244" s="25">
        <v>43810</v>
      </c>
      <c r="FI244" s="25">
        <v>5771</v>
      </c>
      <c r="FJ244" s="23">
        <f t="shared" si="773"/>
        <v>6.5564644399000227E-2</v>
      </c>
      <c r="FK244" s="23">
        <f t="shared" si="774"/>
        <v>0.49772778913883209</v>
      </c>
      <c r="FL244" s="36">
        <f t="shared" si="775"/>
        <v>6.660717380003466</v>
      </c>
      <c r="FM244" s="25">
        <v>43463</v>
      </c>
      <c r="FN244" s="25">
        <v>19000</v>
      </c>
      <c r="FO244" s="17">
        <f t="shared" si="776"/>
        <v>0.43715344085774105</v>
      </c>
      <c r="FP244" s="25">
        <v>21396</v>
      </c>
      <c r="FQ244" s="17">
        <f t="shared" si="777"/>
        <v>0.49228079055748569</v>
      </c>
      <c r="FR244" s="25">
        <v>3067</v>
      </c>
      <c r="FS244" s="17">
        <f t="shared" si="778"/>
        <v>7.0565768584773259E-2</v>
      </c>
      <c r="FT244" s="25">
        <v>44557</v>
      </c>
      <c r="FU244" s="25">
        <v>19439</v>
      </c>
      <c r="FV244" s="25">
        <v>22414</v>
      </c>
      <c r="FW244" s="17">
        <f t="shared" si="779"/>
        <v>6.0686311915075071E-2</v>
      </c>
      <c r="FX244" s="17">
        <f t="shared" si="780"/>
        <v>0.50304104854456089</v>
      </c>
      <c r="FY244" s="25">
        <v>2704</v>
      </c>
      <c r="FZ244" s="25">
        <v>109679</v>
      </c>
      <c r="GA244" s="25">
        <v>19585</v>
      </c>
      <c r="GB244" s="25">
        <v>58846</v>
      </c>
      <c r="GC244" s="25">
        <v>16752</v>
      </c>
      <c r="GD244" s="25">
        <v>6886</v>
      </c>
      <c r="GE244" s="18">
        <v>150</v>
      </c>
      <c r="GF244" s="25">
        <v>4375</v>
      </c>
      <c r="GG244" s="18">
        <v>73</v>
      </c>
      <c r="GH244" s="18">
        <v>46</v>
      </c>
      <c r="GI244" s="25">
        <v>2966</v>
      </c>
      <c r="GJ244" s="10">
        <f t="shared" si="781"/>
        <v>19585</v>
      </c>
      <c r="GK244" s="10">
        <f t="shared" si="910"/>
        <v>90094</v>
      </c>
      <c r="GL244" s="10">
        <f t="shared" si="911"/>
        <v>31247.999999999996</v>
      </c>
      <c r="GM244" s="10">
        <f t="shared" si="782"/>
        <v>78431</v>
      </c>
      <c r="GN244" s="10">
        <f t="shared" si="912"/>
        <v>14496</v>
      </c>
      <c r="GO244" s="17">
        <f t="shared" si="783"/>
        <v>0.17856654418803963</v>
      </c>
      <c r="GP244" s="17">
        <f t="shared" si="913"/>
        <v>0.82143345581196037</v>
      </c>
      <c r="GQ244" s="17">
        <f t="shared" si="914"/>
        <v>0.28490412932284209</v>
      </c>
      <c r="GR244" s="17">
        <f t="shared" si="915"/>
        <v>0.13216750699769328</v>
      </c>
      <c r="GS244" s="17">
        <f t="shared" si="784"/>
        <v>0.55316879256740126</v>
      </c>
      <c r="GT244" s="25">
        <v>52734</v>
      </c>
      <c r="GU244" s="25">
        <v>9544</v>
      </c>
      <c r="GV244" s="25">
        <v>25513</v>
      </c>
      <c r="GW244" s="25">
        <v>10008</v>
      </c>
      <c r="GX244" s="25">
        <v>3949</v>
      </c>
      <c r="GY244" s="18">
        <v>103</v>
      </c>
      <c r="GZ244" s="25">
        <v>1821</v>
      </c>
      <c r="HA244" s="18">
        <v>23</v>
      </c>
      <c r="HB244" s="18">
        <v>26</v>
      </c>
      <c r="HC244" s="25">
        <v>1747</v>
      </c>
      <c r="HD244" s="23">
        <f t="shared" si="785"/>
        <v>0.18098380551446885</v>
      </c>
      <c r="HE244" s="23">
        <f t="shared" si="786"/>
        <v>0.8190161944855312</v>
      </c>
      <c r="HF244" s="23">
        <f t="shared" si="787"/>
        <v>0.33521068001668752</v>
      </c>
      <c r="HG244" s="23">
        <f t="shared" si="788"/>
        <v>0.14542799711760912</v>
      </c>
      <c r="HH244" s="25">
        <v>56945</v>
      </c>
      <c r="HI244" s="25">
        <v>10041</v>
      </c>
      <c r="HJ244" s="25">
        <v>33333</v>
      </c>
      <c r="HK244" s="25">
        <v>6744</v>
      </c>
      <c r="HL244" s="25">
        <v>2937</v>
      </c>
      <c r="HM244" s="18">
        <v>47</v>
      </c>
      <c r="HN244" s="25">
        <v>2554</v>
      </c>
      <c r="HO244" s="18">
        <v>50</v>
      </c>
      <c r="HP244" s="18">
        <v>20</v>
      </c>
      <c r="HQ244" s="25">
        <v>1219</v>
      </c>
      <c r="HR244" s="23">
        <f t="shared" si="789"/>
        <v>0.17632803582404075</v>
      </c>
      <c r="HS244" s="23">
        <f t="shared" si="790"/>
        <v>0.82367196417595923</v>
      </c>
      <c r="HT244" s="80">
        <f t="shared" si="791"/>
        <v>0.2383176749495127</v>
      </c>
      <c r="HU244" s="27">
        <v>162226</v>
      </c>
      <c r="HV244" s="25">
        <v>2484</v>
      </c>
      <c r="HW244" s="25">
        <v>33010</v>
      </c>
      <c r="HX244" s="25">
        <v>8213</v>
      </c>
      <c r="HY244" s="25">
        <v>27534</v>
      </c>
      <c r="HZ244" s="25">
        <v>9942</v>
      </c>
      <c r="IA244" s="25">
        <v>3178</v>
      </c>
      <c r="IB244" s="18">
        <v>550</v>
      </c>
      <c r="IC244" s="25">
        <v>23046</v>
      </c>
      <c r="ID244" s="25">
        <v>40560</v>
      </c>
      <c r="IE244" s="25">
        <v>7404</v>
      </c>
      <c r="IF244" s="18">
        <v>1548</v>
      </c>
      <c r="IG244" s="25">
        <v>4757</v>
      </c>
      <c r="IH244" s="17">
        <f t="shared" si="792"/>
        <v>0.31130644902789933</v>
      </c>
      <c r="II244" s="17">
        <f t="shared" si="793"/>
        <v>6.1284874187861375E-2</v>
      </c>
      <c r="IJ244" s="30">
        <f t="shared" si="794"/>
        <v>16.317239991953329</v>
      </c>
      <c r="IK244" s="17">
        <f t="shared" si="866"/>
        <v>0.22305470150001097</v>
      </c>
      <c r="IL244" s="25">
        <v>79140</v>
      </c>
      <c r="IM244" s="25">
        <v>908</v>
      </c>
      <c r="IN244" s="25">
        <v>25581</v>
      </c>
      <c r="IO244" s="25">
        <v>6805</v>
      </c>
      <c r="IP244" s="25">
        <v>19348</v>
      </c>
      <c r="IQ244" s="25">
        <v>4811</v>
      </c>
      <c r="IR244" s="25">
        <v>2081</v>
      </c>
      <c r="IS244" s="18">
        <v>335</v>
      </c>
      <c r="IT244" s="25">
        <v>11322</v>
      </c>
      <c r="IU244" s="25">
        <v>835</v>
      </c>
      <c r="IV244" s="25">
        <v>2911</v>
      </c>
      <c r="IW244" s="18">
        <v>835</v>
      </c>
      <c r="IX244" s="25">
        <v>3368</v>
      </c>
      <c r="IY244" s="17">
        <f t="shared" si="795"/>
        <v>0.75226181450593888</v>
      </c>
      <c r="IZ244" s="25">
        <v>83086</v>
      </c>
      <c r="JA244" s="25">
        <v>1576</v>
      </c>
      <c r="JB244" s="25">
        <v>7429</v>
      </c>
      <c r="JC244" s="25">
        <v>1408</v>
      </c>
      <c r="JD244" s="25">
        <v>8186</v>
      </c>
      <c r="JE244" s="25">
        <v>5131</v>
      </c>
      <c r="JF244" s="25">
        <v>1097</v>
      </c>
      <c r="JG244" s="18">
        <v>215</v>
      </c>
      <c r="JH244" s="25">
        <v>11724</v>
      </c>
      <c r="JI244" s="25">
        <v>39725</v>
      </c>
      <c r="JJ244" s="25">
        <v>4493</v>
      </c>
      <c r="JK244" s="18">
        <v>713</v>
      </c>
      <c r="JL244" s="25">
        <v>1389</v>
      </c>
      <c r="JM244" s="80">
        <f t="shared" si="796"/>
        <v>0.29881087066413115</v>
      </c>
      <c r="JN244" s="27">
        <v>162226</v>
      </c>
      <c r="JO244" s="25">
        <v>112170</v>
      </c>
      <c r="JP244" s="18">
        <v>129</v>
      </c>
      <c r="JQ244" s="18">
        <v>389</v>
      </c>
      <c r="JR244" s="18">
        <v>602</v>
      </c>
      <c r="JS244" s="18">
        <v>776</v>
      </c>
      <c r="JT244" s="18">
        <v>210</v>
      </c>
      <c r="JU244" s="18">
        <v>19</v>
      </c>
      <c r="JV244" s="18">
        <v>37</v>
      </c>
      <c r="JW244" s="25">
        <v>47894</v>
      </c>
      <c r="JX244" s="17">
        <f t="shared" si="797"/>
        <v>0.29523011107960501</v>
      </c>
      <c r="JY244" s="17">
        <f t="shared" si="798"/>
        <v>0.70476988892039505</v>
      </c>
      <c r="JZ244" s="25">
        <v>13095</v>
      </c>
      <c r="KA244" s="25">
        <v>9740</v>
      </c>
      <c r="KB244" s="18">
        <v>91</v>
      </c>
      <c r="KC244" s="18">
        <v>101</v>
      </c>
      <c r="KD244" s="18">
        <v>45</v>
      </c>
      <c r="KE244" s="18">
        <v>147</v>
      </c>
      <c r="KF244" s="18">
        <v>8</v>
      </c>
      <c r="KG244" s="18">
        <v>13</v>
      </c>
      <c r="KH244" s="18">
        <v>5</v>
      </c>
      <c r="KI244" s="25">
        <v>2945</v>
      </c>
      <c r="KJ244" s="17">
        <f t="shared" si="799"/>
        <v>0.22489499809087438</v>
      </c>
      <c r="KK244" s="25">
        <v>149131</v>
      </c>
      <c r="KL244" s="25">
        <v>102430</v>
      </c>
      <c r="KM244" s="18">
        <v>38</v>
      </c>
      <c r="KN244" s="18">
        <v>288</v>
      </c>
      <c r="KO244" s="18">
        <v>557</v>
      </c>
      <c r="KP244" s="18">
        <v>629</v>
      </c>
      <c r="KQ244" s="18">
        <v>202</v>
      </c>
      <c r="KR244" s="18">
        <v>6</v>
      </c>
      <c r="KS244" s="18">
        <v>32</v>
      </c>
      <c r="KT244" s="25">
        <v>44949</v>
      </c>
      <c r="KU244" s="69">
        <f t="shared" si="877"/>
        <v>0.30140614627408119</v>
      </c>
      <c r="KV244" s="27">
        <v>202926</v>
      </c>
      <c r="KW244" s="25">
        <v>193293</v>
      </c>
      <c r="KX244" s="25">
        <v>9633</v>
      </c>
      <c r="KY244" s="59">
        <v>4.7470506490050558E-2</v>
      </c>
      <c r="KZ244" s="25">
        <v>5256</v>
      </c>
      <c r="LA244" s="25">
        <v>2382</v>
      </c>
      <c r="LB244" s="25">
        <v>3985</v>
      </c>
      <c r="LC244" s="25">
        <v>3427</v>
      </c>
      <c r="LD244" s="25">
        <v>99614</v>
      </c>
      <c r="LE244" s="25">
        <v>95124</v>
      </c>
      <c r="LF244" s="25">
        <v>4490</v>
      </c>
      <c r="LG244" s="59">
        <v>4.5073985584355609E-2</v>
      </c>
      <c r="LH244" s="25">
        <v>103312</v>
      </c>
      <c r="LI244" s="25">
        <v>98169</v>
      </c>
      <c r="LJ244" s="25">
        <v>5143</v>
      </c>
      <c r="LK244" s="35">
        <v>4.9781245160291157E-2</v>
      </c>
      <c r="LL244" s="27">
        <v>48610</v>
      </c>
      <c r="LM244" s="18">
        <v>321</v>
      </c>
      <c r="LN244" s="25">
        <v>34908</v>
      </c>
      <c r="LO244" s="25">
        <v>1085</v>
      </c>
      <c r="LP244" s="25">
        <v>3955</v>
      </c>
      <c r="LQ244" s="18">
        <v>602</v>
      </c>
      <c r="LR244" s="25">
        <v>7739</v>
      </c>
      <c r="LS244" s="23">
        <f t="shared" si="800"/>
        <v>0.15920592470685044</v>
      </c>
      <c r="LT244" s="23">
        <f t="shared" si="801"/>
        <v>0.84079407529314953</v>
      </c>
      <c r="LU244" s="17">
        <f t="shared" si="802"/>
        <v>0.72472742234108212</v>
      </c>
      <c r="LV244" s="25">
        <v>48610</v>
      </c>
      <c r="LW244" s="18">
        <v>3</v>
      </c>
      <c r="LX244" s="18">
        <v>8</v>
      </c>
      <c r="LY244" s="18">
        <v>9</v>
      </c>
      <c r="LZ244" s="18">
        <v>198</v>
      </c>
      <c r="MA244" s="25">
        <v>47857</v>
      </c>
      <c r="MB244" s="18">
        <v>74</v>
      </c>
      <c r="MC244" s="18">
        <v>427</v>
      </c>
      <c r="MD244" s="18">
        <v>21</v>
      </c>
      <c r="ME244" s="18">
        <v>0</v>
      </c>
      <c r="MF244" s="18">
        <v>13</v>
      </c>
      <c r="MG244" s="17">
        <f t="shared" si="803"/>
        <v>0.99481588150586298</v>
      </c>
      <c r="MH244" s="17">
        <f t="shared" si="804"/>
        <v>8.4344785023657688E-4</v>
      </c>
      <c r="MI244" s="25">
        <v>48610</v>
      </c>
      <c r="MJ244" s="18">
        <v>11</v>
      </c>
      <c r="MK244" s="25">
        <v>3458</v>
      </c>
      <c r="ML244" s="25">
        <v>1105</v>
      </c>
      <c r="MM244" s="25">
        <v>2418</v>
      </c>
      <c r="MN244" s="25">
        <v>12223</v>
      </c>
      <c r="MO244" s="25">
        <v>29272</v>
      </c>
      <c r="MP244" s="18">
        <v>38</v>
      </c>
      <c r="MQ244" s="18">
        <v>1</v>
      </c>
      <c r="MR244" s="18">
        <v>0</v>
      </c>
      <c r="MS244" s="18">
        <v>84</v>
      </c>
      <c r="MT244" s="17">
        <f t="shared" si="805"/>
        <v>9.4898169101008026E-2</v>
      </c>
      <c r="MU244" s="69">
        <f t="shared" si="806"/>
        <v>0.36278543509565936</v>
      </c>
      <c r="MV244" s="27">
        <v>48610</v>
      </c>
      <c r="MW244" s="25">
        <v>3105</v>
      </c>
      <c r="MX244" s="25">
        <v>11448</v>
      </c>
      <c r="MY244" s="25">
        <v>5699</v>
      </c>
      <c r="MZ244" s="25">
        <v>20789</v>
      </c>
      <c r="NA244" s="25">
        <v>2852</v>
      </c>
      <c r="NB244" s="18">
        <v>85</v>
      </c>
      <c r="NC244" s="25">
        <v>4322</v>
      </c>
      <c r="ND244" s="18">
        <v>310</v>
      </c>
      <c r="NE244" s="17">
        <f t="shared" si="807"/>
        <v>6.3875745731331007E-2</v>
      </c>
      <c r="NF244" s="10">
        <f t="shared" si="808"/>
        <v>12626.829664678051</v>
      </c>
      <c r="NG244" s="17">
        <f t="shared" si="809"/>
        <v>0.2114585476239457</v>
      </c>
      <c r="NH244" s="25">
        <v>48610</v>
      </c>
      <c r="NI244" s="18">
        <v>863</v>
      </c>
      <c r="NJ244" s="18">
        <v>17</v>
      </c>
      <c r="NK244" s="18">
        <v>150</v>
      </c>
      <c r="NL244" s="18">
        <v>41</v>
      </c>
      <c r="NM244" s="25">
        <v>44190</v>
      </c>
      <c r="NN244" s="18">
        <v>523</v>
      </c>
      <c r="NO244" s="18">
        <v>14</v>
      </c>
      <c r="NP244" s="18">
        <v>11</v>
      </c>
      <c r="NQ244" s="28">
        <v>2801</v>
      </c>
      <c r="NR244" s="27">
        <v>48610</v>
      </c>
      <c r="NS244" s="37">
        <f t="shared" si="810"/>
        <v>1.0646780497839952</v>
      </c>
      <c r="NT244" s="37">
        <f t="shared" si="811"/>
        <v>0.28728912885194413</v>
      </c>
      <c r="NU244" s="37">
        <f t="shared" si="812"/>
        <v>0.93925107238087868</v>
      </c>
      <c r="NV244" s="17">
        <f t="shared" si="813"/>
        <v>0.19072547286101516</v>
      </c>
      <c r="NW244" s="10">
        <f t="shared" si="814"/>
        <v>26610</v>
      </c>
      <c r="NX244" s="17">
        <f t="shared" si="815"/>
        <v>0.54741822670232465</v>
      </c>
      <c r="NY244" s="19">
        <f t="shared" si="816"/>
        <v>0.47955450629854568</v>
      </c>
      <c r="NZ244" s="25">
        <v>22000</v>
      </c>
      <c r="OA244" s="25">
        <v>16700</v>
      </c>
      <c r="OB244" s="25">
        <v>2609</v>
      </c>
      <c r="OC244" s="25">
        <v>9507</v>
      </c>
      <c r="OD244" s="18">
        <v>315</v>
      </c>
      <c r="OE244" s="18">
        <v>623</v>
      </c>
      <c r="OF244" s="17">
        <f t="shared" si="817"/>
        <v>0.19557704176095453</v>
      </c>
      <c r="OG244" s="17">
        <f t="shared" si="818"/>
        <v>0.45258177329767535</v>
      </c>
      <c r="OH244" s="17">
        <f t="shared" si="819"/>
        <v>0.34355070973050811</v>
      </c>
      <c r="OI244" s="69">
        <f t="shared" si="820"/>
        <v>1.2816292943838715E-2</v>
      </c>
      <c r="OJ244" s="27">
        <v>48610</v>
      </c>
      <c r="OK244" s="18">
        <v>143</v>
      </c>
      <c r="OL244" s="25">
        <v>4155</v>
      </c>
      <c r="OM244" s="25">
        <v>9029</v>
      </c>
      <c r="ON244" s="25">
        <v>1204</v>
      </c>
      <c r="OO244" s="25">
        <v>7446</v>
      </c>
      <c r="OP244" s="25">
        <v>8054</v>
      </c>
      <c r="OQ244" s="25">
        <v>3811</v>
      </c>
      <c r="OR244" s="69">
        <f t="shared" si="821"/>
        <v>0.27887265994651306</v>
      </c>
      <c r="OS244" s="22">
        <v>253231</v>
      </c>
      <c r="OT244" s="22">
        <v>253231</v>
      </c>
      <c r="OU244" s="38">
        <f t="shared" si="878"/>
        <v>1</v>
      </c>
      <c r="OV244" s="39">
        <v>0.69300835995592958</v>
      </c>
      <c r="OW244" s="22">
        <v>17549120</v>
      </c>
      <c r="OX244" s="36">
        <f t="shared" si="879"/>
        <v>718074892.15999997</v>
      </c>
      <c r="OY244" s="36">
        <f t="shared" si="880"/>
        <v>17157509.740063537</v>
      </c>
      <c r="OZ244" s="22"/>
      <c r="PA244" s="22"/>
      <c r="PB244" s="38">
        <f t="shared" si="881"/>
        <v>0</v>
      </c>
      <c r="PC244" s="39">
        <v>0</v>
      </c>
      <c r="PD244" s="22"/>
      <c r="PE244" s="40">
        <f t="shared" si="822"/>
        <v>0</v>
      </c>
      <c r="PF244" s="36">
        <f t="shared" si="823"/>
        <v>0</v>
      </c>
      <c r="PG244" s="22"/>
      <c r="PH244" s="22"/>
      <c r="PI244" s="38">
        <f t="shared" si="882"/>
        <v>0</v>
      </c>
      <c r="PJ244" s="39">
        <v>0</v>
      </c>
      <c r="PK244" s="22"/>
      <c r="PL244" s="41">
        <f t="shared" si="824"/>
        <v>0</v>
      </c>
      <c r="PM244" s="36">
        <f t="shared" si="825"/>
        <v>0</v>
      </c>
      <c r="PN244" s="22"/>
      <c r="PO244" s="22"/>
      <c r="PP244" s="38">
        <f t="shared" si="883"/>
        <v>0</v>
      </c>
      <c r="PQ244" s="39">
        <v>0</v>
      </c>
      <c r="PR244" s="22"/>
      <c r="PS244" s="41">
        <f t="shared" si="826"/>
        <v>0</v>
      </c>
      <c r="PT244" s="36">
        <f t="shared" si="827"/>
        <v>0</v>
      </c>
      <c r="PU244" s="22"/>
      <c r="PV244" s="22"/>
      <c r="PW244" s="38">
        <f t="shared" si="884"/>
        <v>0</v>
      </c>
      <c r="PX244" s="39">
        <v>0</v>
      </c>
      <c r="PY244" s="22"/>
      <c r="PZ244" s="36">
        <f t="shared" si="828"/>
        <v>0</v>
      </c>
      <c r="QA244" s="22"/>
      <c r="QB244" s="22"/>
      <c r="QC244" s="39">
        <v>0</v>
      </c>
      <c r="QD244" s="22"/>
      <c r="QE244" s="22">
        <f t="shared" si="829"/>
        <v>0</v>
      </c>
      <c r="QF244" s="22"/>
      <c r="QG244" s="22"/>
      <c r="QH244" s="22"/>
      <c r="QI244" s="38">
        <f t="shared" si="885"/>
        <v>0</v>
      </c>
      <c r="QJ244" s="39">
        <v>0</v>
      </c>
      <c r="QK244" s="22"/>
      <c r="QL244" s="42">
        <f t="shared" si="830"/>
        <v>0</v>
      </c>
      <c r="QM244" s="22">
        <f t="shared" si="886"/>
        <v>0</v>
      </c>
      <c r="QN244" s="22"/>
      <c r="QO244" s="22"/>
      <c r="QP244" s="38">
        <f t="shared" si="887"/>
        <v>0</v>
      </c>
      <c r="QQ244" s="39">
        <v>0</v>
      </c>
      <c r="QR244" s="22"/>
      <c r="QS244" s="36">
        <f t="shared" si="831"/>
        <v>0</v>
      </c>
      <c r="QT244" s="22"/>
      <c r="QU244" s="22"/>
      <c r="QV244" s="38">
        <f t="shared" si="888"/>
        <v>0</v>
      </c>
      <c r="QW244" s="39">
        <v>0</v>
      </c>
      <c r="QX244" s="22"/>
      <c r="QY244" s="36">
        <f t="shared" si="832"/>
        <v>0</v>
      </c>
      <c r="QZ244" s="22"/>
      <c r="RA244" s="22"/>
      <c r="RB244" s="38">
        <f t="shared" si="889"/>
        <v>0</v>
      </c>
      <c r="RC244" s="39">
        <v>0</v>
      </c>
      <c r="RD244" s="22"/>
      <c r="RE244" s="36">
        <f t="shared" si="833"/>
        <v>0</v>
      </c>
      <c r="RF244" s="41"/>
      <c r="RG244" s="10">
        <f t="shared" si="891"/>
        <v>253231</v>
      </c>
      <c r="RH244" s="17">
        <f t="shared" si="892"/>
        <v>0.32569358968917561</v>
      </c>
      <c r="RI244" s="17">
        <f t="shared" si="893"/>
        <v>7.4410407907177269E-3</v>
      </c>
      <c r="RJ244" s="17">
        <f t="shared" si="894"/>
        <v>1</v>
      </c>
      <c r="RK244" s="17">
        <f t="shared" si="895"/>
        <v>0</v>
      </c>
      <c r="RL244" s="17">
        <f t="shared" si="896"/>
        <v>0</v>
      </c>
      <c r="RM244" s="17">
        <f t="shared" si="897"/>
        <v>0</v>
      </c>
      <c r="RN244" s="17">
        <f t="shared" si="898"/>
        <v>0</v>
      </c>
      <c r="RO244" s="17">
        <f t="shared" si="899"/>
        <v>0</v>
      </c>
      <c r="RP244" s="17">
        <f t="shared" si="900"/>
        <v>0</v>
      </c>
      <c r="RQ244" s="17">
        <f t="shared" si="901"/>
        <v>0</v>
      </c>
      <c r="RR244" s="36">
        <f t="shared" si="902"/>
        <v>17157509.740063537</v>
      </c>
      <c r="RS244" s="36">
        <f t="shared" si="903"/>
        <v>84.550573805542598</v>
      </c>
      <c r="RT244" s="10">
        <f t="shared" si="904"/>
        <v>-253231</v>
      </c>
      <c r="RU244" s="17"/>
      <c r="RV244" s="37"/>
      <c r="RW244" s="36">
        <f t="shared" si="907"/>
        <v>1.2478982486226506</v>
      </c>
      <c r="RX244" s="85">
        <v>-2.4168059999999998</v>
      </c>
      <c r="RY244" s="93">
        <v>64</v>
      </c>
      <c r="RZ244" s="43" t="b">
        <v>1</v>
      </c>
      <c r="SA244" s="18" t="b">
        <v>0</v>
      </c>
      <c r="SB244" s="18" t="b">
        <v>0</v>
      </c>
      <c r="SC244" s="18" t="b">
        <v>0</v>
      </c>
      <c r="SD244" s="18" t="b">
        <v>0</v>
      </c>
      <c r="SE244" s="32" t="b">
        <v>1</v>
      </c>
      <c r="SF244" s="43" t="b">
        <v>0</v>
      </c>
      <c r="SG244" s="18" t="b">
        <v>0</v>
      </c>
      <c r="SH244" s="18"/>
      <c r="SI244" s="18"/>
      <c r="SJ244" s="18"/>
      <c r="SK244" s="18"/>
      <c r="SL244" s="18"/>
      <c r="SM244" s="18"/>
      <c r="SN244" s="18"/>
      <c r="SO244" s="18"/>
      <c r="SP244" s="18"/>
      <c r="SQ244" s="17">
        <f t="shared" si="834"/>
        <v>0</v>
      </c>
      <c r="SR244" s="17">
        <f t="shared" si="835"/>
        <v>0</v>
      </c>
      <c r="SS244" s="17">
        <f t="shared" si="836"/>
        <v>0</v>
      </c>
      <c r="ST244" s="17">
        <f t="shared" si="837"/>
        <v>0</v>
      </c>
      <c r="SU244" s="17">
        <f t="shared" si="838"/>
        <v>0</v>
      </c>
      <c r="SV244" s="17">
        <f t="shared" si="908"/>
        <v>0</v>
      </c>
      <c r="SW244" s="17">
        <f t="shared" si="839"/>
        <v>0</v>
      </c>
      <c r="SX244" s="17">
        <f t="shared" si="840"/>
        <v>0</v>
      </c>
      <c r="SY244" s="17">
        <f t="shared" si="841"/>
        <v>0</v>
      </c>
      <c r="SZ244" s="17">
        <f t="shared" si="842"/>
        <v>0</v>
      </c>
      <c r="TA244" s="17">
        <f t="shared" si="843"/>
        <v>0</v>
      </c>
      <c r="TB244" s="24">
        <f t="shared" si="844"/>
        <v>620</v>
      </c>
      <c r="TC244" s="69">
        <f t="shared" si="845"/>
        <v>1</v>
      </c>
      <c r="TD244" s="17">
        <f t="shared" si="867"/>
        <v>2.6014568158168575E-6</v>
      </c>
      <c r="TE244" s="95">
        <v>374</v>
      </c>
      <c r="TF244" s="71">
        <v>6</v>
      </c>
      <c r="TG244" s="71">
        <v>64</v>
      </c>
      <c r="TH244" s="71">
        <v>10</v>
      </c>
      <c r="TI244" s="71"/>
      <c r="TJ244" s="71"/>
      <c r="TK244" s="71">
        <v>157</v>
      </c>
      <c r="TL244" s="71"/>
      <c r="TM244" s="71">
        <v>70</v>
      </c>
      <c r="TN244" s="71"/>
      <c r="TO244" s="71">
        <v>31</v>
      </c>
      <c r="TP244" s="71">
        <v>34</v>
      </c>
      <c r="TQ244" s="71">
        <v>91</v>
      </c>
      <c r="TR244" s="72">
        <v>318</v>
      </c>
      <c r="TS244" s="72"/>
      <c r="TT244" s="72">
        <v>6</v>
      </c>
      <c r="TU244" s="72">
        <v>63</v>
      </c>
      <c r="TV244" s="72">
        <v>22</v>
      </c>
      <c r="TW244" s="72"/>
      <c r="TX244" s="72">
        <v>7</v>
      </c>
      <c r="TY244" s="72">
        <v>1</v>
      </c>
      <c r="TZ244" s="72">
        <v>580</v>
      </c>
      <c r="UA244" s="72"/>
      <c r="UB244" s="72">
        <v>113</v>
      </c>
      <c r="UC244" s="72"/>
      <c r="UD244" s="72"/>
      <c r="UE244" s="72"/>
      <c r="UF244" s="72"/>
      <c r="UG244" s="72">
        <v>33</v>
      </c>
      <c r="UH244" s="72">
        <v>2</v>
      </c>
      <c r="UI244" s="72">
        <v>138</v>
      </c>
      <c r="UJ244" s="73">
        <v>173</v>
      </c>
      <c r="UK244" s="73"/>
      <c r="UL244" s="73">
        <v>6</v>
      </c>
      <c r="UM244" s="73">
        <v>70</v>
      </c>
      <c r="UN244" s="73">
        <v>37</v>
      </c>
      <c r="UO244" s="73"/>
      <c r="UP244" s="73">
        <v>7</v>
      </c>
      <c r="UQ244" s="73">
        <v>5</v>
      </c>
      <c r="UR244" s="73">
        <v>654</v>
      </c>
      <c r="US244" s="73">
        <v>213</v>
      </c>
      <c r="UT244" s="73"/>
      <c r="UU244" s="73"/>
      <c r="UV244" s="73"/>
      <c r="UW244" s="73"/>
      <c r="UX244" s="73"/>
      <c r="UY244" s="73">
        <v>37</v>
      </c>
      <c r="UZ244" s="73"/>
      <c r="VA244" s="73">
        <v>40</v>
      </c>
      <c r="VB244" s="73">
        <v>163</v>
      </c>
      <c r="VC244" s="73"/>
      <c r="VD244" s="73">
        <v>13</v>
      </c>
      <c r="VE244" s="73">
        <v>63</v>
      </c>
      <c r="VF244" s="73">
        <v>38</v>
      </c>
      <c r="VG244" s="73">
        <v>82</v>
      </c>
      <c r="VH244" s="73">
        <v>7</v>
      </c>
      <c r="VI244" s="73">
        <v>27</v>
      </c>
      <c r="VJ244" s="73">
        <v>665</v>
      </c>
      <c r="VK244" s="73">
        <v>182</v>
      </c>
      <c r="VL244" s="73"/>
      <c r="VM244" s="73"/>
      <c r="VN244" s="73"/>
      <c r="VO244" s="73"/>
      <c r="VP244" s="73">
        <v>42</v>
      </c>
      <c r="VQ244" s="73"/>
      <c r="VR244" s="73">
        <v>24</v>
      </c>
      <c r="VS244" s="73">
        <v>391</v>
      </c>
      <c r="VT244" s="73"/>
      <c r="VU244" s="73">
        <v>13</v>
      </c>
      <c r="VV244" s="73">
        <v>33</v>
      </c>
      <c r="VW244" s="73">
        <v>17</v>
      </c>
      <c r="VX244" s="73"/>
      <c r="VY244" s="73">
        <v>7</v>
      </c>
      <c r="VZ244" s="73">
        <v>16</v>
      </c>
      <c r="WA244" s="73">
        <v>532</v>
      </c>
      <c r="WB244" s="73">
        <v>13</v>
      </c>
      <c r="WC244" s="73">
        <v>173</v>
      </c>
      <c r="WD244" s="73"/>
      <c r="WE244" s="73"/>
      <c r="WF244" s="73"/>
      <c r="WG244" s="73"/>
      <c r="WH244" s="73">
        <v>1</v>
      </c>
      <c r="WI244" s="73"/>
      <c r="WJ244" s="73">
        <v>52</v>
      </c>
      <c r="WK244" s="73"/>
      <c r="WL244" s="73"/>
      <c r="WM244" s="73"/>
      <c r="WN244" s="73">
        <v>7</v>
      </c>
      <c r="WO244" s="22">
        <f t="shared" si="846"/>
        <v>1419</v>
      </c>
      <c r="WP244" s="22">
        <f t="shared" si="847"/>
        <v>0</v>
      </c>
      <c r="WQ244" s="22">
        <f t="shared" si="848"/>
        <v>44</v>
      </c>
      <c r="WR244" s="22">
        <f t="shared" si="849"/>
        <v>293</v>
      </c>
      <c r="WS244" s="22">
        <f t="shared" si="850"/>
        <v>124</v>
      </c>
      <c r="WT244" s="22">
        <f t="shared" si="851"/>
        <v>82</v>
      </c>
      <c r="WU244" s="22">
        <f t="shared" si="852"/>
        <v>28</v>
      </c>
      <c r="WV244" s="22">
        <f t="shared" si="853"/>
        <v>33</v>
      </c>
      <c r="WW244" s="22">
        <f t="shared" si="854"/>
        <v>2588</v>
      </c>
      <c r="WX244" s="22">
        <f t="shared" si="855"/>
        <v>0</v>
      </c>
      <c r="WY244" s="22">
        <f t="shared" si="856"/>
        <v>764</v>
      </c>
      <c r="WZ244" s="22">
        <f t="shared" si="857"/>
        <v>0</v>
      </c>
      <c r="XA244" s="22">
        <f t="shared" si="858"/>
        <v>0</v>
      </c>
      <c r="XB244" s="22">
        <f t="shared" si="859"/>
        <v>0</v>
      </c>
      <c r="XC244" s="22">
        <f t="shared" si="860"/>
        <v>0</v>
      </c>
      <c r="XD244" s="22">
        <f t="shared" si="861"/>
        <v>0</v>
      </c>
      <c r="XE244" s="22">
        <f t="shared" si="862"/>
        <v>195</v>
      </c>
      <c r="XF244" s="22">
        <f t="shared" si="863"/>
        <v>36</v>
      </c>
      <c r="XG244" s="93">
        <f t="shared" si="864"/>
        <v>300</v>
      </c>
    </row>
    <row r="245" spans="1:631" ht="17.100000000000001" customHeight="1" x14ac:dyDescent="0.2">
      <c r="A245" s="101"/>
      <c r="B245" s="27" t="s">
        <v>742</v>
      </c>
      <c r="C245" s="535" t="s">
        <v>743</v>
      </c>
      <c r="D245" s="25" t="s">
        <v>744</v>
      </c>
      <c r="E245" s="535" t="s">
        <v>745</v>
      </c>
      <c r="F245" s="25" t="s">
        <v>748</v>
      </c>
      <c r="G245" s="535" t="s">
        <v>749</v>
      </c>
      <c r="H245" s="25">
        <v>13</v>
      </c>
      <c r="I245" s="28">
        <v>4</v>
      </c>
      <c r="J245" s="17">
        <f t="shared" si="730"/>
        <v>0.9145541706615532</v>
      </c>
      <c r="K245" s="17">
        <f t="shared" si="731"/>
        <v>0.59441994247363383</v>
      </c>
      <c r="L245" s="17">
        <f t="shared" si="732"/>
        <v>1</v>
      </c>
      <c r="M245" s="17">
        <f t="shared" si="733"/>
        <v>0.28166426436544773</v>
      </c>
      <c r="N245" s="17">
        <f t="shared" si="734"/>
        <v>0.50392351250987177</v>
      </c>
      <c r="O245" s="17">
        <f t="shared" si="735"/>
        <v>0.60977948226270373</v>
      </c>
      <c r="P245" s="17">
        <f t="shared" si="736"/>
        <v>0.80905032920432984</v>
      </c>
      <c r="Q245" s="17">
        <f t="shared" si="737"/>
        <v>0.57299999999999995</v>
      </c>
      <c r="R245" s="69">
        <f t="shared" si="738"/>
        <v>0.94400000000000006</v>
      </c>
      <c r="S245" s="422">
        <f t="shared" si="739"/>
        <v>0.69226574460861545</v>
      </c>
      <c r="T245" s="17">
        <f t="shared" si="865"/>
        <v>0.30773425539138455</v>
      </c>
      <c r="U245" s="10">
        <f t="shared" si="740"/>
        <v>34248.66848527336</v>
      </c>
      <c r="V245" s="32">
        <v>6</v>
      </c>
      <c r="W245" s="550">
        <f t="shared" si="741"/>
        <v>0</v>
      </c>
      <c r="X245" s="550">
        <f t="shared" si="742"/>
        <v>0.5811546334975044</v>
      </c>
      <c r="Y245" s="550">
        <f t="shared" si="743"/>
        <v>0.4188453665024956</v>
      </c>
      <c r="Z245" s="551">
        <f t="shared" si="744"/>
        <v>46614.557374162243</v>
      </c>
      <c r="AA245" s="426">
        <f t="shared" si="745"/>
        <v>0.315</v>
      </c>
      <c r="AB245" s="59">
        <f t="shared" si="746"/>
        <v>0.96499999999999997</v>
      </c>
      <c r="AC245" s="59">
        <f t="shared" si="747"/>
        <v>5.5802933812780398E-2</v>
      </c>
      <c r="AD245" s="59">
        <f t="shared" si="748"/>
        <v>0.50392351250987177</v>
      </c>
      <c r="AE245" s="59">
        <f t="shared" si="749"/>
        <v>0.42700000000000005</v>
      </c>
      <c r="AF245" s="59">
        <f t="shared" si="750"/>
        <v>0.1338830297219559</v>
      </c>
      <c r="AG245" s="59">
        <f t="shared" si="751"/>
        <v>0.23401725790987535</v>
      </c>
      <c r="AH245" s="59">
        <f t="shared" si="752"/>
        <v>0.60977948226270373</v>
      </c>
      <c r="AI245" s="59">
        <f t="shared" si="753"/>
        <v>0.93917545541706615</v>
      </c>
      <c r="AJ245" s="59">
        <f t="shared" si="754"/>
        <v>0.88993288590604025</v>
      </c>
      <c r="AK245" s="59">
        <f t="shared" si="755"/>
        <v>0.19094967079567013</v>
      </c>
      <c r="AL245" s="35">
        <f t="shared" si="756"/>
        <v>1</v>
      </c>
      <c r="AM245" s="27">
        <v>111293</v>
      </c>
      <c r="AN245" s="25">
        <v>55642</v>
      </c>
      <c r="AO245" s="25">
        <v>55651</v>
      </c>
      <c r="AP245" s="17">
        <f t="shared" si="757"/>
        <v>2.1616061281445362E-3</v>
      </c>
      <c r="AQ245" s="18">
        <v>100</v>
      </c>
      <c r="AR245" s="58">
        <v>521.01578198799996</v>
      </c>
      <c r="AS245" s="24">
        <f t="shared" si="758"/>
        <v>213.60773290848857</v>
      </c>
      <c r="AT245" s="17">
        <f t="shared" si="876"/>
        <v>0.18447378762834415</v>
      </c>
      <c r="AU245" s="25">
        <v>104339</v>
      </c>
      <c r="AV245" s="25">
        <v>50290</v>
      </c>
      <c r="AW245" s="25">
        <v>54049</v>
      </c>
      <c r="AX245" s="25">
        <v>6954</v>
      </c>
      <c r="AY245" s="25">
        <v>5352</v>
      </c>
      <c r="AZ245" s="25">
        <v>1602</v>
      </c>
      <c r="BA245" s="25">
        <v>35106</v>
      </c>
      <c r="BB245" s="25">
        <v>18864</v>
      </c>
      <c r="BC245" s="25">
        <v>16242</v>
      </c>
      <c r="BD245" s="18">
        <v>116.1</v>
      </c>
      <c r="BE245" s="25">
        <v>76187</v>
      </c>
      <c r="BF245" s="25">
        <v>36778</v>
      </c>
      <c r="BG245" s="25">
        <v>39409</v>
      </c>
      <c r="BH245" s="18">
        <v>93.3</v>
      </c>
      <c r="BI245" s="17">
        <v>0.315</v>
      </c>
      <c r="BJ245" s="25">
        <v>32102</v>
      </c>
      <c r="BK245" s="25">
        <v>75225</v>
      </c>
      <c r="BL245" s="25">
        <v>3966</v>
      </c>
      <c r="BM245" s="17">
        <v>0.48</v>
      </c>
      <c r="BN245" s="10">
        <f t="shared" si="759"/>
        <v>57872.36</v>
      </c>
      <c r="BO245" s="29">
        <v>0.42700000000000005</v>
      </c>
      <c r="BP245" s="30">
        <f t="shared" si="760"/>
        <v>0.57299999999999995</v>
      </c>
      <c r="BQ245" s="31">
        <v>5.3</v>
      </c>
      <c r="BR245" s="25">
        <v>79191</v>
      </c>
      <c r="BS245" s="25">
        <v>22787</v>
      </c>
      <c r="BT245" s="25">
        <v>50300</v>
      </c>
      <c r="BU245" s="25">
        <v>4478</v>
      </c>
      <c r="BV245" s="18">
        <v>1126</v>
      </c>
      <c r="BW245" s="18">
        <v>500</v>
      </c>
      <c r="BX245" s="25">
        <v>26075</v>
      </c>
      <c r="BY245" s="25">
        <v>21221</v>
      </c>
      <c r="BZ245" s="25">
        <v>4854</v>
      </c>
      <c r="CA245" s="59">
        <v>0.18600000000000003</v>
      </c>
      <c r="CB245" s="25">
        <v>104339</v>
      </c>
      <c r="CC245" s="25">
        <v>6954</v>
      </c>
      <c r="CD245" s="17">
        <f t="shared" si="761"/>
        <v>6.664813732161512E-2</v>
      </c>
      <c r="CE245" s="25">
        <v>1541</v>
      </c>
      <c r="CF245" s="25">
        <v>3624</v>
      </c>
      <c r="CG245" s="25">
        <v>6114</v>
      </c>
      <c r="CH245" s="25">
        <v>5993</v>
      </c>
      <c r="CI245" s="25">
        <v>4114</v>
      </c>
      <c r="CJ245" s="25">
        <v>2331</v>
      </c>
      <c r="CK245" s="25">
        <v>1215</v>
      </c>
      <c r="CL245" s="18">
        <v>637</v>
      </c>
      <c r="CM245" s="18">
        <v>506</v>
      </c>
      <c r="CN245" s="74">
        <v>4</v>
      </c>
      <c r="CO245" s="27">
        <v>26075</v>
      </c>
      <c r="CP245" s="34">
        <f t="shared" si="762"/>
        <v>4.2681879194630872</v>
      </c>
      <c r="CQ245" s="25">
        <v>6697</v>
      </c>
      <c r="CR245" s="18">
        <v>953</v>
      </c>
      <c r="CS245" s="25">
        <v>1285</v>
      </c>
      <c r="CT245" s="25">
        <v>10529</v>
      </c>
      <c r="CU245" s="25">
        <v>6102</v>
      </c>
      <c r="CV245" s="18">
        <v>195</v>
      </c>
      <c r="CW245" s="18">
        <v>58</v>
      </c>
      <c r="CX245" s="18">
        <v>256</v>
      </c>
      <c r="CY245" s="25">
        <v>26075</v>
      </c>
      <c r="CZ245" s="25">
        <v>16387</v>
      </c>
      <c r="DA245" s="25">
        <v>1107</v>
      </c>
      <c r="DB245" s="18">
        <v>183</v>
      </c>
      <c r="DC245" s="25">
        <v>8021</v>
      </c>
      <c r="DD245" s="18">
        <v>290</v>
      </c>
      <c r="DE245" s="18">
        <v>87</v>
      </c>
      <c r="DF245" s="25">
        <v>26075</v>
      </c>
      <c r="DG245" s="25">
        <v>3392</v>
      </c>
      <c r="DH245" s="18">
        <v>63</v>
      </c>
      <c r="DI245" s="18">
        <v>36</v>
      </c>
      <c r="DJ245" s="25">
        <v>22011</v>
      </c>
      <c r="DK245" s="18">
        <v>558</v>
      </c>
      <c r="DL245" s="18">
        <v>15</v>
      </c>
      <c r="DM245" s="25">
        <f t="shared" si="763"/>
        <v>13820</v>
      </c>
      <c r="DN245" s="17">
        <f t="shared" si="764"/>
        <v>0.84414189837008624</v>
      </c>
      <c r="DO245" s="17">
        <f t="shared" si="765"/>
        <v>2.139980824544583E-2</v>
      </c>
      <c r="DP245" s="23">
        <f t="shared" si="766"/>
        <v>0.1338830297219559</v>
      </c>
      <c r="DQ245" s="23">
        <f t="shared" si="767"/>
        <v>0.86611697027804413</v>
      </c>
      <c r="DR245" s="25">
        <v>26075</v>
      </c>
      <c r="DS245" s="18">
        <v>293</v>
      </c>
      <c r="DT245" s="25">
        <v>14770</v>
      </c>
      <c r="DU245" s="18">
        <v>13</v>
      </c>
      <c r="DV245" s="25">
        <v>2584</v>
      </c>
      <c r="DW245" s="18">
        <v>14</v>
      </c>
      <c r="DX245" s="25">
        <v>8279</v>
      </c>
      <c r="DY245" s="18">
        <v>122</v>
      </c>
      <c r="DZ245" s="17">
        <f t="shared" si="768"/>
        <v>0.67727708533077657</v>
      </c>
      <c r="EA245" s="17">
        <f t="shared" si="769"/>
        <v>0.32272291466922343</v>
      </c>
      <c r="EB245" s="25">
        <v>26075</v>
      </c>
      <c r="EC245" s="25">
        <v>5699</v>
      </c>
      <c r="ED245" s="18">
        <v>403</v>
      </c>
      <c r="EE245" s="25">
        <v>9986</v>
      </c>
      <c r="EF245" s="17">
        <f t="shared" si="909"/>
        <v>0.38297219558964524</v>
      </c>
      <c r="EG245" s="25">
        <v>9696</v>
      </c>
      <c r="EH245" s="18">
        <v>291</v>
      </c>
      <c r="EI245" s="17">
        <f t="shared" si="770"/>
        <v>0.23401725790987535</v>
      </c>
      <c r="EJ245" s="17">
        <f t="shared" si="771"/>
        <v>0.37185043144774688</v>
      </c>
      <c r="EK245" s="69">
        <f t="shared" si="772"/>
        <v>0.59441994247363383</v>
      </c>
      <c r="EL245" s="27">
        <v>72789</v>
      </c>
      <c r="EM245" s="25">
        <v>70206</v>
      </c>
      <c r="EN245" s="25">
        <v>2583</v>
      </c>
      <c r="EO245" s="59">
        <v>0.96499999999999997</v>
      </c>
      <c r="EP245" s="25">
        <v>34379</v>
      </c>
      <c r="EQ245" s="25">
        <v>33937</v>
      </c>
      <c r="ER245" s="25">
        <v>442</v>
      </c>
      <c r="ES245" s="59">
        <v>0.98699999999999999</v>
      </c>
      <c r="ET245" s="25">
        <v>38410</v>
      </c>
      <c r="EU245" s="25">
        <v>36269</v>
      </c>
      <c r="EV245" s="25">
        <v>2141</v>
      </c>
      <c r="EW245" s="59">
        <v>0.94400000000000006</v>
      </c>
      <c r="EX245" s="25">
        <v>21543</v>
      </c>
      <c r="EY245" s="25">
        <v>20983</v>
      </c>
      <c r="EZ245" s="25">
        <v>560</v>
      </c>
      <c r="FA245" s="59">
        <v>0.97400000000000009</v>
      </c>
      <c r="FB245" s="25">
        <v>51246</v>
      </c>
      <c r="FC245" s="25">
        <v>49223</v>
      </c>
      <c r="FD245" s="25">
        <v>2023</v>
      </c>
      <c r="FE245" s="59">
        <v>0.96099999999999997</v>
      </c>
      <c r="FF245" s="25">
        <v>48309</v>
      </c>
      <c r="FG245" s="25">
        <v>21262</v>
      </c>
      <c r="FH245" s="25">
        <v>24609</v>
      </c>
      <c r="FI245" s="25">
        <v>2438</v>
      </c>
      <c r="FJ245" s="23">
        <f t="shared" si="773"/>
        <v>5.0466786727110892E-2</v>
      </c>
      <c r="FK245" s="23">
        <f t="shared" si="774"/>
        <v>0.50940818481028383</v>
      </c>
      <c r="FL245" s="36">
        <f t="shared" si="775"/>
        <v>8.7210828547990165</v>
      </c>
      <c r="FM245" s="25">
        <v>23329</v>
      </c>
      <c r="FN245" s="25">
        <v>10567</v>
      </c>
      <c r="FO245" s="17">
        <f t="shared" si="776"/>
        <v>0.45295554888765055</v>
      </c>
      <c r="FP245" s="25">
        <v>11630</v>
      </c>
      <c r="FQ245" s="17">
        <f t="shared" si="777"/>
        <v>0.49852115392858676</v>
      </c>
      <c r="FR245" s="25">
        <v>1132</v>
      </c>
      <c r="FS245" s="17">
        <f t="shared" si="778"/>
        <v>4.8523297183762699E-2</v>
      </c>
      <c r="FT245" s="25">
        <v>24980</v>
      </c>
      <c r="FU245" s="25">
        <v>10695</v>
      </c>
      <c r="FV245" s="25">
        <v>12979</v>
      </c>
      <c r="FW245" s="17">
        <f t="shared" si="779"/>
        <v>5.2281825460368296E-2</v>
      </c>
      <c r="FX245" s="17">
        <f t="shared" si="780"/>
        <v>0.51957566052842274</v>
      </c>
      <c r="FY245" s="25">
        <v>1306</v>
      </c>
      <c r="FZ245" s="25">
        <v>59513</v>
      </c>
      <c r="GA245" s="25">
        <v>3321</v>
      </c>
      <c r="GB245" s="25">
        <v>26202</v>
      </c>
      <c r="GC245" s="25">
        <v>11924</v>
      </c>
      <c r="GD245" s="25">
        <v>7329</v>
      </c>
      <c r="GE245" s="18">
        <v>609</v>
      </c>
      <c r="GF245" s="25">
        <v>8509</v>
      </c>
      <c r="GG245" s="18">
        <v>1247</v>
      </c>
      <c r="GH245" s="18">
        <v>115</v>
      </c>
      <c r="GI245" s="18">
        <v>257</v>
      </c>
      <c r="GJ245" s="10">
        <f t="shared" si="781"/>
        <v>3321</v>
      </c>
      <c r="GK245" s="10">
        <f t="shared" si="910"/>
        <v>56192</v>
      </c>
      <c r="GL245" s="10">
        <f t="shared" si="911"/>
        <v>29990</v>
      </c>
      <c r="GM245" s="10">
        <f t="shared" si="782"/>
        <v>29523</v>
      </c>
      <c r="GN245" s="10">
        <f t="shared" si="912"/>
        <v>18066</v>
      </c>
      <c r="GO245" s="17">
        <f t="shared" si="783"/>
        <v>5.5802933812780398E-2</v>
      </c>
      <c r="GP245" s="17">
        <f t="shared" si="913"/>
        <v>0.94419706618721955</v>
      </c>
      <c r="GQ245" s="17">
        <f t="shared" si="914"/>
        <v>0.50392351250987177</v>
      </c>
      <c r="GR245" s="17">
        <f t="shared" si="915"/>
        <v>0.30356392720918118</v>
      </c>
      <c r="GS245" s="17">
        <f t="shared" si="784"/>
        <v>0.72406028934854572</v>
      </c>
      <c r="GT245" s="25">
        <v>29558</v>
      </c>
      <c r="GU245" s="25">
        <v>801</v>
      </c>
      <c r="GV245" s="25">
        <v>11355</v>
      </c>
      <c r="GW245" s="25">
        <v>7177</v>
      </c>
      <c r="GX245" s="25">
        <v>4229</v>
      </c>
      <c r="GY245" s="18">
        <v>375</v>
      </c>
      <c r="GZ245" s="25">
        <v>4659</v>
      </c>
      <c r="HA245" s="18">
        <v>780</v>
      </c>
      <c r="HB245" s="18">
        <v>81</v>
      </c>
      <c r="HC245" s="18">
        <v>101</v>
      </c>
      <c r="HD245" s="23">
        <f t="shared" si="785"/>
        <v>2.7099262467014006E-2</v>
      </c>
      <c r="HE245" s="23">
        <f t="shared" si="786"/>
        <v>0.972900737532986</v>
      </c>
      <c r="HF245" s="23">
        <f t="shared" si="787"/>
        <v>0.58874078083767512</v>
      </c>
      <c r="HG245" s="23">
        <f t="shared" si="788"/>
        <v>0.34593003586169563</v>
      </c>
      <c r="HH245" s="25">
        <v>29955</v>
      </c>
      <c r="HI245" s="25">
        <v>2520</v>
      </c>
      <c r="HJ245" s="25">
        <v>14847</v>
      </c>
      <c r="HK245" s="25">
        <v>4747</v>
      </c>
      <c r="HL245" s="25">
        <v>3100</v>
      </c>
      <c r="HM245" s="18">
        <v>234</v>
      </c>
      <c r="HN245" s="25">
        <v>3850</v>
      </c>
      <c r="HO245" s="18">
        <v>467</v>
      </c>
      <c r="HP245" s="18">
        <v>34</v>
      </c>
      <c r="HQ245" s="18">
        <v>156</v>
      </c>
      <c r="HR245" s="23">
        <f t="shared" si="789"/>
        <v>8.4126189283925887E-2</v>
      </c>
      <c r="HS245" s="23">
        <f t="shared" si="790"/>
        <v>0.9158738107160741</v>
      </c>
      <c r="HT245" s="80">
        <f t="shared" si="791"/>
        <v>0.42023034551827743</v>
      </c>
      <c r="HU245" s="27">
        <v>89610</v>
      </c>
      <c r="HV245" s="25">
        <v>14743</v>
      </c>
      <c r="HW245" s="25">
        <v>15865</v>
      </c>
      <c r="HX245" s="18">
        <v>889</v>
      </c>
      <c r="HY245" s="25">
        <v>10589</v>
      </c>
      <c r="HZ245" s="25">
        <v>4349</v>
      </c>
      <c r="IA245" s="18">
        <v>1751</v>
      </c>
      <c r="IB245" s="18">
        <v>149</v>
      </c>
      <c r="IC245" s="25">
        <v>13755</v>
      </c>
      <c r="ID245" s="25">
        <v>17914</v>
      </c>
      <c r="IE245" s="25">
        <v>3787</v>
      </c>
      <c r="IF245" s="18">
        <v>348</v>
      </c>
      <c r="IG245" s="25">
        <v>5471</v>
      </c>
      <c r="IH245" s="17">
        <f t="shared" si="792"/>
        <v>0.24844325410110479</v>
      </c>
      <c r="II245" s="17">
        <f t="shared" si="793"/>
        <v>4.8532529851579062E-2</v>
      </c>
      <c r="IJ245" s="30">
        <f t="shared" si="794"/>
        <v>20.60473672108531</v>
      </c>
      <c r="IK245" s="17">
        <f t="shared" si="866"/>
        <v>0.28166426436544773</v>
      </c>
      <c r="IL245" s="25">
        <v>44623</v>
      </c>
      <c r="IM245" s="25">
        <v>11427</v>
      </c>
      <c r="IN245" s="25">
        <v>10769</v>
      </c>
      <c r="IO245" s="18">
        <v>605</v>
      </c>
      <c r="IP245" s="25">
        <v>6787</v>
      </c>
      <c r="IQ245" s="25">
        <v>1763</v>
      </c>
      <c r="IR245" s="18">
        <v>1099</v>
      </c>
      <c r="IS245" s="18">
        <v>92</v>
      </c>
      <c r="IT245" s="25">
        <v>6801</v>
      </c>
      <c r="IU245" s="25">
        <v>408</v>
      </c>
      <c r="IV245" s="25">
        <v>1483</v>
      </c>
      <c r="IW245" s="18">
        <v>167</v>
      </c>
      <c r="IX245" s="25">
        <v>3222</v>
      </c>
      <c r="IY245" s="17">
        <f t="shared" si="795"/>
        <v>0.72720346009905201</v>
      </c>
      <c r="IZ245" s="25">
        <v>44987</v>
      </c>
      <c r="JA245" s="25">
        <v>3316</v>
      </c>
      <c r="JB245" s="25">
        <v>5096</v>
      </c>
      <c r="JC245" s="18">
        <v>284</v>
      </c>
      <c r="JD245" s="25">
        <v>3802</v>
      </c>
      <c r="JE245" s="25">
        <v>2586</v>
      </c>
      <c r="JF245" s="18">
        <v>652</v>
      </c>
      <c r="JG245" s="18">
        <v>57</v>
      </c>
      <c r="JH245" s="25">
        <v>6954</v>
      </c>
      <c r="JI245" s="25">
        <v>17506</v>
      </c>
      <c r="JJ245" s="25">
        <v>2304</v>
      </c>
      <c r="JK245" s="18">
        <v>181</v>
      </c>
      <c r="JL245" s="25">
        <v>2249</v>
      </c>
      <c r="JM245" s="80">
        <f t="shared" si="796"/>
        <v>0.34978993931580232</v>
      </c>
      <c r="JN245" s="27">
        <v>89610</v>
      </c>
      <c r="JO245" s="25">
        <v>70696</v>
      </c>
      <c r="JP245" s="18">
        <v>29</v>
      </c>
      <c r="JQ245" s="18">
        <v>165</v>
      </c>
      <c r="JR245" s="18">
        <v>797</v>
      </c>
      <c r="JS245" s="18">
        <v>371</v>
      </c>
      <c r="JT245" s="18">
        <v>413</v>
      </c>
      <c r="JU245" s="18">
        <v>6</v>
      </c>
      <c r="JV245" s="18">
        <v>22</v>
      </c>
      <c r="JW245" s="25">
        <v>17111</v>
      </c>
      <c r="JX245" s="17">
        <f t="shared" si="797"/>
        <v>0.19094967079567013</v>
      </c>
      <c r="JY245" s="17">
        <f t="shared" si="798"/>
        <v>0.80905032920432984</v>
      </c>
      <c r="JZ245" s="25">
        <v>28663</v>
      </c>
      <c r="KA245" s="25">
        <v>25376</v>
      </c>
      <c r="KB245" s="18" t="s">
        <v>764</v>
      </c>
      <c r="KC245" s="18">
        <v>23</v>
      </c>
      <c r="KD245" s="18">
        <v>175</v>
      </c>
      <c r="KE245" s="18">
        <v>95</v>
      </c>
      <c r="KF245" s="18">
        <v>49</v>
      </c>
      <c r="KG245" s="18">
        <v>1</v>
      </c>
      <c r="KH245" s="18" t="s">
        <v>764</v>
      </c>
      <c r="KI245" s="25">
        <v>2944</v>
      </c>
      <c r="KJ245" s="17">
        <f t="shared" si="799"/>
        <v>0.10271081184802708</v>
      </c>
      <c r="KK245" s="25">
        <v>60947</v>
      </c>
      <c r="KL245" s="25">
        <v>45320</v>
      </c>
      <c r="KM245" s="18">
        <v>29</v>
      </c>
      <c r="KN245" s="18">
        <v>142</v>
      </c>
      <c r="KO245" s="18">
        <v>622</v>
      </c>
      <c r="KP245" s="18">
        <v>276</v>
      </c>
      <c r="KQ245" s="18">
        <v>364</v>
      </c>
      <c r="KR245" s="18">
        <v>5</v>
      </c>
      <c r="KS245" s="18">
        <v>22</v>
      </c>
      <c r="KT245" s="25">
        <v>14167</v>
      </c>
      <c r="KU245" s="69">
        <f t="shared" si="877"/>
        <v>0.23244786453804125</v>
      </c>
      <c r="KV245" s="27">
        <v>111293</v>
      </c>
      <c r="KW245" s="25">
        <v>108708</v>
      </c>
      <c r="KX245" s="25">
        <v>2585</v>
      </c>
      <c r="KY245" s="59">
        <v>2.3E-2</v>
      </c>
      <c r="KZ245" s="18">
        <v>1388</v>
      </c>
      <c r="LA245" s="18">
        <v>662</v>
      </c>
      <c r="LB245" s="18">
        <v>929</v>
      </c>
      <c r="LC245" s="18">
        <v>751</v>
      </c>
      <c r="LD245" s="25">
        <v>55642</v>
      </c>
      <c r="LE245" s="25">
        <v>54421</v>
      </c>
      <c r="LF245" s="25">
        <v>1221</v>
      </c>
      <c r="LG245" s="59">
        <v>2.2000000000000002E-2</v>
      </c>
      <c r="LH245" s="25">
        <v>55651</v>
      </c>
      <c r="LI245" s="25">
        <v>54287</v>
      </c>
      <c r="LJ245" s="25">
        <v>1364</v>
      </c>
      <c r="LK245" s="35">
        <v>2.5000000000000001E-2</v>
      </c>
      <c r="LL245" s="27">
        <v>26075</v>
      </c>
      <c r="LM245" s="25">
        <v>1639</v>
      </c>
      <c r="LN245" s="25">
        <v>22850</v>
      </c>
      <c r="LO245" s="18">
        <v>524</v>
      </c>
      <c r="LP245" s="18">
        <v>85</v>
      </c>
      <c r="LQ245" s="18">
        <v>22</v>
      </c>
      <c r="LR245" s="18">
        <v>955</v>
      </c>
      <c r="LS245" s="23">
        <f t="shared" si="800"/>
        <v>3.662511984659636E-2</v>
      </c>
      <c r="LT245" s="23">
        <f t="shared" si="801"/>
        <v>0.96337488015340367</v>
      </c>
      <c r="LU245" s="17">
        <f t="shared" si="802"/>
        <v>0.93917545541706615</v>
      </c>
      <c r="LV245" s="25">
        <v>26075</v>
      </c>
      <c r="LW245" s="25">
        <v>2760</v>
      </c>
      <c r="LX245" s="25">
        <v>7537</v>
      </c>
      <c r="LY245" s="25">
        <v>5133</v>
      </c>
      <c r="LZ245" s="18">
        <v>327</v>
      </c>
      <c r="MA245" s="18">
        <v>48</v>
      </c>
      <c r="MB245" s="25">
        <v>1961</v>
      </c>
      <c r="MC245" s="18">
        <v>242</v>
      </c>
      <c r="MD245" s="25">
        <v>7775</v>
      </c>
      <c r="ME245" s="18">
        <v>25</v>
      </c>
      <c r="MF245" s="18">
        <v>267</v>
      </c>
      <c r="MG245" s="17">
        <f t="shared" si="803"/>
        <v>8.6327900287631834E-2</v>
      </c>
      <c r="MH245" s="17">
        <f t="shared" si="804"/>
        <v>0.88993288590604025</v>
      </c>
      <c r="MI245" s="25">
        <v>26075</v>
      </c>
      <c r="MJ245" s="25">
        <v>9326</v>
      </c>
      <c r="MK245" s="25">
        <v>7664</v>
      </c>
      <c r="ML245" s="25">
        <v>5069</v>
      </c>
      <c r="MM245" s="18">
        <v>334</v>
      </c>
      <c r="MN245" s="18">
        <v>343</v>
      </c>
      <c r="MO245" s="25">
        <v>2781</v>
      </c>
      <c r="MP245" s="18">
        <v>244</v>
      </c>
      <c r="MQ245" s="18">
        <v>32</v>
      </c>
      <c r="MR245" s="18">
        <v>11</v>
      </c>
      <c r="MS245" s="18">
        <v>271</v>
      </c>
      <c r="MT245" s="17">
        <f t="shared" si="805"/>
        <v>0.85656759348034517</v>
      </c>
      <c r="MU245" s="69">
        <f t="shared" si="806"/>
        <v>0.9145541706615532</v>
      </c>
      <c r="MV245" s="27">
        <v>26075</v>
      </c>
      <c r="MW245" s="25">
        <v>15900</v>
      </c>
      <c r="MX245" s="18">
        <v>78</v>
      </c>
      <c r="MY245" s="25">
        <v>5597</v>
      </c>
      <c r="MZ245" s="18">
        <v>706</v>
      </c>
      <c r="NA245" s="25">
        <v>3260</v>
      </c>
      <c r="NB245" s="18">
        <v>16</v>
      </c>
      <c r="NC245" s="18">
        <v>373</v>
      </c>
      <c r="ND245" s="18">
        <v>145</v>
      </c>
      <c r="NE245" s="17">
        <f t="shared" si="807"/>
        <v>0.60977948226270373</v>
      </c>
      <c r="NF245" s="10">
        <f t="shared" si="808"/>
        <v>63600</v>
      </c>
      <c r="NG245" s="17">
        <f t="shared" si="809"/>
        <v>0.74910834132310644</v>
      </c>
      <c r="NH245" s="25">
        <v>26075</v>
      </c>
      <c r="NI245" s="25">
        <v>13945</v>
      </c>
      <c r="NJ245" s="18">
        <v>4</v>
      </c>
      <c r="NK245" s="18">
        <v>7</v>
      </c>
      <c r="NL245" s="18">
        <v>13</v>
      </c>
      <c r="NM245" s="25">
        <v>10235</v>
      </c>
      <c r="NN245" s="25">
        <v>1794</v>
      </c>
      <c r="NO245" s="18">
        <v>32</v>
      </c>
      <c r="NP245" s="18">
        <v>1</v>
      </c>
      <c r="NQ245" s="32">
        <v>44</v>
      </c>
      <c r="NR245" s="27">
        <v>26075</v>
      </c>
      <c r="NS245" s="37">
        <f t="shared" si="810"/>
        <v>1.7279002876318312</v>
      </c>
      <c r="NT245" s="37">
        <f t="shared" si="811"/>
        <v>0.46625077738522452</v>
      </c>
      <c r="NU245" s="37">
        <f t="shared" si="812"/>
        <v>0.57873709910109872</v>
      </c>
      <c r="NV245" s="17">
        <f t="shared" si="813"/>
        <v>0.11751906400114147</v>
      </c>
      <c r="NW245" s="10">
        <f t="shared" si="814"/>
        <v>9357</v>
      </c>
      <c r="NX245" s="17">
        <f t="shared" si="815"/>
        <v>0.35884947267497602</v>
      </c>
      <c r="NY245" s="19">
        <f t="shared" si="816"/>
        <v>0.16862801636360358</v>
      </c>
      <c r="NZ245" s="25">
        <v>8595</v>
      </c>
      <c r="OA245" s="25">
        <v>16718</v>
      </c>
      <c r="OB245" s="18">
        <v>778</v>
      </c>
      <c r="OC245" s="25">
        <v>14192</v>
      </c>
      <c r="OD245" s="25">
        <v>2270</v>
      </c>
      <c r="OE245" s="25">
        <v>2502</v>
      </c>
      <c r="OF245" s="17">
        <f t="shared" si="817"/>
        <v>0.54427612655800572</v>
      </c>
      <c r="OG245" s="17">
        <f t="shared" si="818"/>
        <v>0.32962607861936721</v>
      </c>
      <c r="OH245" s="17">
        <f t="shared" si="819"/>
        <v>0.64115052732502398</v>
      </c>
      <c r="OI245" s="69">
        <f t="shared" si="820"/>
        <v>9.5953978906999041E-2</v>
      </c>
      <c r="OJ245" s="27">
        <v>26075</v>
      </c>
      <c r="OK245" s="25">
        <v>1115</v>
      </c>
      <c r="OL245" s="25">
        <v>13523</v>
      </c>
      <c r="OM245" s="25">
        <v>8439</v>
      </c>
      <c r="ON245" s="18">
        <v>210</v>
      </c>
      <c r="OO245" s="18">
        <v>37</v>
      </c>
      <c r="OP245" s="18">
        <v>17</v>
      </c>
      <c r="OQ245" s="25">
        <v>2744</v>
      </c>
      <c r="OR245" s="69">
        <f t="shared" si="821"/>
        <v>0.57008628954937679</v>
      </c>
      <c r="OS245" s="64"/>
      <c r="OT245" s="64"/>
      <c r="OU245" s="64"/>
      <c r="OV245" s="17">
        <v>0</v>
      </c>
      <c r="OW245" s="64"/>
      <c r="OX245" s="36"/>
      <c r="OY245" s="36"/>
      <c r="OZ245" s="64"/>
      <c r="PA245" s="64"/>
      <c r="PB245" s="64"/>
      <c r="PC245" s="17">
        <v>0</v>
      </c>
      <c r="PD245" s="64"/>
      <c r="PE245" s="40">
        <f t="shared" si="822"/>
        <v>0</v>
      </c>
      <c r="PF245" s="36">
        <f t="shared" si="823"/>
        <v>0</v>
      </c>
      <c r="PG245" s="64"/>
      <c r="PH245" s="64"/>
      <c r="PI245" s="64"/>
      <c r="PJ245" s="17">
        <v>0</v>
      </c>
      <c r="PK245" s="64"/>
      <c r="PL245" s="41">
        <f t="shared" si="824"/>
        <v>0</v>
      </c>
      <c r="PM245" s="36">
        <f t="shared" si="825"/>
        <v>0</v>
      </c>
      <c r="PN245" s="64"/>
      <c r="PO245" s="64"/>
      <c r="PP245" s="64"/>
      <c r="PQ245" s="17">
        <v>0</v>
      </c>
      <c r="PR245" s="64"/>
      <c r="PS245" s="41">
        <f t="shared" si="826"/>
        <v>0</v>
      </c>
      <c r="PT245" s="36">
        <f t="shared" si="827"/>
        <v>0</v>
      </c>
      <c r="PU245" s="64"/>
      <c r="PV245" s="64"/>
      <c r="PW245" s="64"/>
      <c r="PX245" s="17">
        <v>0</v>
      </c>
      <c r="PY245" s="64"/>
      <c r="PZ245" s="36">
        <f t="shared" si="828"/>
        <v>0</v>
      </c>
      <c r="QA245" s="64"/>
      <c r="QB245" s="64"/>
      <c r="QC245" s="17">
        <v>0</v>
      </c>
      <c r="QD245" s="64"/>
      <c r="QE245" s="22">
        <f t="shared" si="829"/>
        <v>0</v>
      </c>
      <c r="QF245" s="22"/>
      <c r="QG245" s="64"/>
      <c r="QH245" s="64"/>
      <c r="QI245" s="64"/>
      <c r="QJ245" s="17">
        <v>0</v>
      </c>
      <c r="QK245" s="64"/>
      <c r="QL245" s="42">
        <f t="shared" si="830"/>
        <v>0</v>
      </c>
      <c r="QM245" s="64"/>
      <c r="QN245" s="64"/>
      <c r="QO245" s="64"/>
      <c r="QP245" s="64"/>
      <c r="QQ245" s="17">
        <v>0</v>
      </c>
      <c r="QR245" s="64"/>
      <c r="QS245" s="36">
        <f t="shared" si="831"/>
        <v>0</v>
      </c>
      <c r="QT245" s="64"/>
      <c r="QU245" s="64"/>
      <c r="QV245" s="64"/>
      <c r="QW245" s="17">
        <v>0</v>
      </c>
      <c r="QX245" s="64"/>
      <c r="QY245" s="36">
        <f t="shared" si="832"/>
        <v>0</v>
      </c>
      <c r="QZ245" s="64"/>
      <c r="RA245" s="64"/>
      <c r="RB245" s="64"/>
      <c r="RC245" s="17">
        <v>0</v>
      </c>
      <c r="RD245" s="64"/>
      <c r="RE245" s="36">
        <f t="shared" si="833"/>
        <v>0</v>
      </c>
      <c r="RF245" s="64"/>
      <c r="RG245" s="10"/>
      <c r="RH245" s="10"/>
      <c r="RI245" s="17"/>
      <c r="RJ245" s="17"/>
      <c r="RK245" s="17"/>
      <c r="RL245" s="17"/>
      <c r="RM245" s="17"/>
      <c r="RN245" s="17"/>
      <c r="RO245" s="17"/>
      <c r="RP245" s="17"/>
      <c r="RQ245" s="17"/>
      <c r="RR245" s="36"/>
      <c r="RS245" s="36"/>
      <c r="RT245" s="10"/>
      <c r="RU245" s="17"/>
      <c r="RV245" s="37"/>
      <c r="RW245" s="36"/>
      <c r="RX245" s="85">
        <v>3.5763259999999999</v>
      </c>
      <c r="RY245" s="93">
        <v>288</v>
      </c>
      <c r="RZ245" s="43" t="b">
        <v>0</v>
      </c>
      <c r="SA245" s="18" t="b">
        <v>0</v>
      </c>
      <c r="SB245" s="18" t="b">
        <v>0</v>
      </c>
      <c r="SC245" s="18" t="b">
        <v>0</v>
      </c>
      <c r="SD245" s="18" t="b">
        <v>0</v>
      </c>
      <c r="SE245" s="32" t="b">
        <v>0</v>
      </c>
      <c r="SF245" s="43" t="b">
        <v>0</v>
      </c>
      <c r="SG245" s="18" t="b">
        <v>1</v>
      </c>
      <c r="SH245" s="18">
        <v>0</v>
      </c>
      <c r="SI245" s="18"/>
      <c r="SJ245" s="22"/>
      <c r="SK245" s="22"/>
      <c r="SL245" s="22">
        <v>6</v>
      </c>
      <c r="SM245" s="22">
        <v>0</v>
      </c>
      <c r="SN245" s="18"/>
      <c r="SO245" s="18"/>
      <c r="SP245" s="18"/>
      <c r="SQ245" s="17">
        <f t="shared" si="834"/>
        <v>0</v>
      </c>
      <c r="SR245" s="17">
        <f t="shared" si="835"/>
        <v>0</v>
      </c>
      <c r="SS245" s="17">
        <f t="shared" si="836"/>
        <v>0</v>
      </c>
      <c r="ST245" s="17">
        <f t="shared" si="837"/>
        <v>0</v>
      </c>
      <c r="SU245" s="17">
        <f t="shared" si="838"/>
        <v>0</v>
      </c>
      <c r="SV245" s="17">
        <f t="shared" si="908"/>
        <v>0</v>
      </c>
      <c r="SW245" s="17">
        <f t="shared" si="839"/>
        <v>0</v>
      </c>
      <c r="SX245" s="17">
        <f t="shared" si="840"/>
        <v>0</v>
      </c>
      <c r="SY245" s="17">
        <f t="shared" si="841"/>
        <v>0</v>
      </c>
      <c r="SZ245" s="17">
        <f t="shared" si="842"/>
        <v>0</v>
      </c>
      <c r="TA245" s="17">
        <f t="shared" si="843"/>
        <v>0</v>
      </c>
      <c r="TB245" s="24">
        <f t="shared" si="844"/>
        <v>620</v>
      </c>
      <c r="TC245" s="69">
        <f t="shared" si="845"/>
        <v>1</v>
      </c>
      <c r="TD245" s="17">
        <f t="shared" si="867"/>
        <v>2.6014568158168575E-6</v>
      </c>
      <c r="TE245" s="95"/>
      <c r="TF245" s="71"/>
      <c r="TG245" s="71"/>
      <c r="TH245" s="71">
        <v>2</v>
      </c>
      <c r="TI245" s="71"/>
      <c r="TJ245" s="71"/>
      <c r="TK245" s="71">
        <v>9</v>
      </c>
      <c r="TL245" s="71"/>
      <c r="TM245" s="71">
        <v>1</v>
      </c>
      <c r="TN245" s="71"/>
      <c r="TO245" s="71"/>
      <c r="TP245" s="71"/>
      <c r="TQ245" s="71"/>
      <c r="TR245" s="72"/>
      <c r="TS245" s="72"/>
      <c r="TT245" s="72"/>
      <c r="TU245" s="72"/>
      <c r="TV245" s="72">
        <v>2</v>
      </c>
      <c r="TW245" s="72"/>
      <c r="TX245" s="72"/>
      <c r="TY245" s="72">
        <v>1</v>
      </c>
      <c r="TZ245" s="72">
        <v>15</v>
      </c>
      <c r="UA245" s="72"/>
      <c r="UB245" s="72"/>
      <c r="UC245" s="72"/>
      <c r="UD245" s="72"/>
      <c r="UE245" s="72"/>
      <c r="UF245" s="72"/>
      <c r="UG245" s="72">
        <v>1</v>
      </c>
      <c r="UH245" s="72"/>
      <c r="UI245" s="72"/>
      <c r="UJ245" s="73">
        <v>1</v>
      </c>
      <c r="UK245" s="73"/>
      <c r="UL245" s="73"/>
      <c r="UM245" s="73"/>
      <c r="UN245" s="73">
        <v>3</v>
      </c>
      <c r="UO245" s="73"/>
      <c r="UP245" s="73"/>
      <c r="UQ245" s="73"/>
      <c r="UR245" s="73">
        <v>8</v>
      </c>
      <c r="US245" s="73"/>
      <c r="UT245" s="73"/>
      <c r="UU245" s="73"/>
      <c r="UV245" s="73"/>
      <c r="UW245" s="73"/>
      <c r="UX245" s="73"/>
      <c r="UY245" s="73"/>
      <c r="UZ245" s="73"/>
      <c r="VA245" s="73"/>
      <c r="VB245" s="73">
        <v>18</v>
      </c>
      <c r="VC245" s="73"/>
      <c r="VD245" s="73"/>
      <c r="VE245" s="73"/>
      <c r="VF245" s="73">
        <v>3</v>
      </c>
      <c r="VG245" s="73"/>
      <c r="VH245" s="73"/>
      <c r="VI245" s="73"/>
      <c r="VJ245" s="73">
        <v>9</v>
      </c>
      <c r="VK245" s="73"/>
      <c r="VL245" s="73"/>
      <c r="VM245" s="73"/>
      <c r="VN245" s="73"/>
      <c r="VO245" s="73"/>
      <c r="VP245" s="73"/>
      <c r="VQ245" s="73"/>
      <c r="VR245" s="73"/>
      <c r="VS245" s="73">
        <v>6</v>
      </c>
      <c r="VT245" s="73"/>
      <c r="VU245" s="73"/>
      <c r="VV245" s="73"/>
      <c r="VW245" s="73">
        <v>2</v>
      </c>
      <c r="VX245" s="73"/>
      <c r="VY245" s="73"/>
      <c r="VZ245" s="73"/>
      <c r="WA245" s="73">
        <v>6</v>
      </c>
      <c r="WB245" s="73"/>
      <c r="WC245" s="73"/>
      <c r="WD245" s="73"/>
      <c r="WE245" s="73"/>
      <c r="WF245" s="73"/>
      <c r="WG245" s="73"/>
      <c r="WH245" s="73"/>
      <c r="WI245" s="73"/>
      <c r="WJ245" s="73"/>
      <c r="WK245" s="73"/>
      <c r="WL245" s="73"/>
      <c r="WM245" s="73"/>
      <c r="WN245" s="73"/>
      <c r="WO245" s="22">
        <f t="shared" si="846"/>
        <v>25</v>
      </c>
      <c r="WP245" s="22">
        <f t="shared" si="847"/>
        <v>0</v>
      </c>
      <c r="WQ245" s="22">
        <f t="shared" si="848"/>
        <v>0</v>
      </c>
      <c r="WR245" s="22">
        <f t="shared" si="849"/>
        <v>0</v>
      </c>
      <c r="WS245" s="22">
        <f t="shared" si="850"/>
        <v>12</v>
      </c>
      <c r="WT245" s="22">
        <f t="shared" si="851"/>
        <v>0</v>
      </c>
      <c r="WU245" s="22">
        <f t="shared" si="852"/>
        <v>0</v>
      </c>
      <c r="WV245" s="22">
        <f t="shared" si="853"/>
        <v>1</v>
      </c>
      <c r="WW245" s="22">
        <f t="shared" si="854"/>
        <v>47</v>
      </c>
      <c r="WX245" s="22">
        <f t="shared" si="855"/>
        <v>0</v>
      </c>
      <c r="WY245" s="22">
        <f t="shared" si="856"/>
        <v>1</v>
      </c>
      <c r="WZ245" s="22">
        <f t="shared" si="857"/>
        <v>0</v>
      </c>
      <c r="XA245" s="22">
        <f t="shared" si="858"/>
        <v>0</v>
      </c>
      <c r="XB245" s="22">
        <f t="shared" si="859"/>
        <v>0</v>
      </c>
      <c r="XC245" s="22">
        <f t="shared" si="860"/>
        <v>0</v>
      </c>
      <c r="XD245" s="22">
        <f t="shared" si="861"/>
        <v>0</v>
      </c>
      <c r="XE245" s="22">
        <f t="shared" si="862"/>
        <v>1</v>
      </c>
      <c r="XF245" s="22">
        <f t="shared" si="863"/>
        <v>0</v>
      </c>
      <c r="XG245" s="93">
        <f t="shared" si="864"/>
        <v>0</v>
      </c>
    </row>
    <row r="246" spans="1:631" ht="17.100000000000001" customHeight="1" x14ac:dyDescent="0.2">
      <c r="A246" s="101"/>
      <c r="B246" s="27" t="s">
        <v>742</v>
      </c>
      <c r="C246" s="535" t="s">
        <v>743</v>
      </c>
      <c r="D246" s="25" t="s">
        <v>754</v>
      </c>
      <c r="E246" s="535" t="s">
        <v>755</v>
      </c>
      <c r="F246" s="25" t="s">
        <v>760</v>
      </c>
      <c r="G246" s="535" t="s">
        <v>761</v>
      </c>
      <c r="H246" s="25">
        <v>2</v>
      </c>
      <c r="I246" s="28">
        <v>12</v>
      </c>
      <c r="J246" s="17">
        <f t="shared" si="730"/>
        <v>0.97256838905775078</v>
      </c>
      <c r="K246" s="17">
        <f t="shared" si="731"/>
        <v>0.84447188449848021</v>
      </c>
      <c r="L246" s="17">
        <f t="shared" si="732"/>
        <v>1</v>
      </c>
      <c r="M246" s="17">
        <f t="shared" si="733"/>
        <v>0.90928134279607864</v>
      </c>
      <c r="N246" s="17">
        <f t="shared" si="734"/>
        <v>0.80366816397797314</v>
      </c>
      <c r="O246" s="17">
        <f t="shared" si="735"/>
        <v>0.90927051671732528</v>
      </c>
      <c r="P246" s="17">
        <f t="shared" si="736"/>
        <v>0.88443289533207792</v>
      </c>
      <c r="Q246" s="17">
        <f t="shared" si="737"/>
        <v>0.73499999999999999</v>
      </c>
      <c r="R246" s="69">
        <f t="shared" si="738"/>
        <v>0.97499999999999998</v>
      </c>
      <c r="S246" s="422">
        <f t="shared" si="739"/>
        <v>0.89263257693107634</v>
      </c>
      <c r="T246" s="17">
        <f t="shared" si="865"/>
        <v>0.10736742306892366</v>
      </c>
      <c r="U246" s="10">
        <f t="shared" si="740"/>
        <v>11859.698184770239</v>
      </c>
      <c r="V246" s="32">
        <v>8</v>
      </c>
      <c r="W246" s="550">
        <f t="shared" si="741"/>
        <v>0</v>
      </c>
      <c r="X246" s="550">
        <f t="shared" si="742"/>
        <v>0.78152146581996507</v>
      </c>
      <c r="Y246" s="550">
        <f t="shared" si="743"/>
        <v>0.21847853418003493</v>
      </c>
      <c r="Z246" s="551">
        <f t="shared" si="744"/>
        <v>24132.920406992478</v>
      </c>
      <c r="AA246" s="426">
        <f t="shared" si="745"/>
        <v>0.94700000000000006</v>
      </c>
      <c r="AB246" s="59">
        <f t="shared" si="746"/>
        <v>0.98299999999999998</v>
      </c>
      <c r="AC246" s="59">
        <f t="shared" si="747"/>
        <v>2.4548941187004732E-2</v>
      </c>
      <c r="AD246" s="59">
        <f t="shared" si="748"/>
        <v>0.80366816397797314</v>
      </c>
      <c r="AE246" s="59">
        <f t="shared" si="749"/>
        <v>0.26500000000000001</v>
      </c>
      <c r="AF246" s="59">
        <f t="shared" si="750"/>
        <v>4.6048632218844983E-2</v>
      </c>
      <c r="AG246" s="59">
        <f t="shared" si="751"/>
        <v>0.10212765957446808</v>
      </c>
      <c r="AH246" s="59">
        <f t="shared" si="752"/>
        <v>0.90927051671732528</v>
      </c>
      <c r="AI246" s="59">
        <f t="shared" si="753"/>
        <v>0.9561170212765957</v>
      </c>
      <c r="AJ246" s="59">
        <f t="shared" si="754"/>
        <v>0.98901975683890575</v>
      </c>
      <c r="AK246" s="59">
        <f t="shared" si="755"/>
        <v>0.11556710466792211</v>
      </c>
      <c r="AL246" s="35">
        <f t="shared" si="756"/>
        <v>1</v>
      </c>
      <c r="AM246" s="27">
        <v>110459</v>
      </c>
      <c r="AN246" s="25">
        <v>51247</v>
      </c>
      <c r="AO246" s="25">
        <v>59212</v>
      </c>
      <c r="AP246" s="17">
        <f t="shared" si="757"/>
        <v>2.1454076294889824E-3</v>
      </c>
      <c r="AQ246" s="18">
        <v>86.5</v>
      </c>
      <c r="AR246" s="58">
        <v>58.568222696200003</v>
      </c>
      <c r="AS246" s="24">
        <f t="shared" si="758"/>
        <v>1885.9885944117398</v>
      </c>
      <c r="AT246" s="17">
        <v>1</v>
      </c>
      <c r="AU246" s="25">
        <v>91043</v>
      </c>
      <c r="AV246" s="25">
        <v>42630</v>
      </c>
      <c r="AW246" s="25">
        <v>48413</v>
      </c>
      <c r="AX246" s="25">
        <v>19416</v>
      </c>
      <c r="AY246" s="25">
        <v>8617</v>
      </c>
      <c r="AZ246" s="25">
        <v>10799</v>
      </c>
      <c r="BA246" s="25">
        <v>104596</v>
      </c>
      <c r="BB246" s="25">
        <v>48415</v>
      </c>
      <c r="BC246" s="25">
        <v>56181</v>
      </c>
      <c r="BD246" s="18">
        <v>86.2</v>
      </c>
      <c r="BE246" s="25">
        <v>5863</v>
      </c>
      <c r="BF246" s="25">
        <v>2832</v>
      </c>
      <c r="BG246" s="25">
        <v>3031</v>
      </c>
      <c r="BH246" s="18">
        <v>93.4</v>
      </c>
      <c r="BI246" s="17">
        <v>0.94700000000000006</v>
      </c>
      <c r="BJ246" s="25">
        <v>22454</v>
      </c>
      <c r="BK246" s="25">
        <v>84859</v>
      </c>
      <c r="BL246" s="25">
        <v>3146</v>
      </c>
      <c r="BM246" s="17">
        <v>0.30199999999999999</v>
      </c>
      <c r="BN246" s="10">
        <f t="shared" si="759"/>
        <v>77100.381999999998</v>
      </c>
      <c r="BO246" s="29">
        <v>0.26500000000000001</v>
      </c>
      <c r="BP246" s="30">
        <f t="shared" si="760"/>
        <v>0.73499999999999999</v>
      </c>
      <c r="BQ246" s="31">
        <v>3.7</v>
      </c>
      <c r="BR246" s="25">
        <v>88005</v>
      </c>
      <c r="BS246" s="25">
        <v>34208</v>
      </c>
      <c r="BT246" s="25">
        <v>49088</v>
      </c>
      <c r="BU246" s="25">
        <v>3300</v>
      </c>
      <c r="BV246" s="18">
        <v>980</v>
      </c>
      <c r="BW246" s="18">
        <v>429</v>
      </c>
      <c r="BX246" s="25">
        <v>26320</v>
      </c>
      <c r="BY246" s="25">
        <v>18135</v>
      </c>
      <c r="BZ246" s="25">
        <v>8185</v>
      </c>
      <c r="CA246" s="59">
        <v>0.311</v>
      </c>
      <c r="CB246" s="25">
        <v>91043</v>
      </c>
      <c r="CC246" s="25">
        <v>19416</v>
      </c>
      <c r="CD246" s="17">
        <f t="shared" si="761"/>
        <v>0.21326186527245367</v>
      </c>
      <c r="CE246" s="25">
        <v>4262</v>
      </c>
      <c r="CF246" s="25">
        <v>5284</v>
      </c>
      <c r="CG246" s="25">
        <v>5668</v>
      </c>
      <c r="CH246" s="25">
        <v>4675</v>
      </c>
      <c r="CI246" s="25">
        <v>2890</v>
      </c>
      <c r="CJ246" s="25">
        <v>1602</v>
      </c>
      <c r="CK246" s="18">
        <v>842</v>
      </c>
      <c r="CL246" s="18">
        <v>569</v>
      </c>
      <c r="CM246" s="18">
        <v>528</v>
      </c>
      <c r="CN246" s="74">
        <v>3.5</v>
      </c>
      <c r="CO246" s="27">
        <v>26320</v>
      </c>
      <c r="CP246" s="34">
        <f t="shared" si="762"/>
        <v>4.1967705167173248</v>
      </c>
      <c r="CQ246" s="25">
        <v>17406</v>
      </c>
      <c r="CR246" s="25">
        <v>1009</v>
      </c>
      <c r="CS246" s="25">
        <v>1050</v>
      </c>
      <c r="CT246" s="25">
        <v>2846</v>
      </c>
      <c r="CU246" s="25">
        <v>3506</v>
      </c>
      <c r="CV246" s="18">
        <v>253</v>
      </c>
      <c r="CW246" s="18">
        <v>126</v>
      </c>
      <c r="CX246" s="18">
        <v>124</v>
      </c>
      <c r="CY246" s="25">
        <v>26320</v>
      </c>
      <c r="CZ246" s="25">
        <v>5747</v>
      </c>
      <c r="DA246" s="25">
        <v>2132</v>
      </c>
      <c r="DB246" s="18">
        <v>335</v>
      </c>
      <c r="DC246" s="25">
        <v>16980</v>
      </c>
      <c r="DD246" s="18">
        <v>943</v>
      </c>
      <c r="DE246" s="18">
        <v>183</v>
      </c>
      <c r="DF246" s="25">
        <v>26320</v>
      </c>
      <c r="DG246" s="25">
        <v>1156</v>
      </c>
      <c r="DH246" s="18">
        <v>35</v>
      </c>
      <c r="DI246" s="18">
        <v>21</v>
      </c>
      <c r="DJ246" s="25">
        <v>24310</v>
      </c>
      <c r="DK246" s="18">
        <v>734</v>
      </c>
      <c r="DL246" s="18">
        <v>64</v>
      </c>
      <c r="DM246" s="25">
        <f t="shared" si="763"/>
        <v>4168.5</v>
      </c>
      <c r="DN246" s="17">
        <f t="shared" si="764"/>
        <v>0.92363221884498481</v>
      </c>
      <c r="DO246" s="17">
        <f t="shared" si="765"/>
        <v>2.7887537993920974E-2</v>
      </c>
      <c r="DP246" s="23">
        <f t="shared" si="766"/>
        <v>4.6048632218844983E-2</v>
      </c>
      <c r="DQ246" s="23">
        <f t="shared" si="767"/>
        <v>0.95395136778115497</v>
      </c>
      <c r="DR246" s="25">
        <v>26320</v>
      </c>
      <c r="DS246" s="18">
        <v>137</v>
      </c>
      <c r="DT246" s="25">
        <v>5676</v>
      </c>
      <c r="DU246" s="18">
        <v>20</v>
      </c>
      <c r="DV246" s="25">
        <v>1142</v>
      </c>
      <c r="DW246" s="18">
        <v>40</v>
      </c>
      <c r="DX246" s="25">
        <v>19175</v>
      </c>
      <c r="DY246" s="18">
        <v>130</v>
      </c>
      <c r="DZ246" s="17">
        <f t="shared" si="768"/>
        <v>0.26500759878419455</v>
      </c>
      <c r="EA246" s="17">
        <f t="shared" si="769"/>
        <v>0.73499240121580545</v>
      </c>
      <c r="EB246" s="25">
        <v>26320</v>
      </c>
      <c r="EC246" s="25">
        <v>2533</v>
      </c>
      <c r="ED246" s="18">
        <v>155</v>
      </c>
      <c r="EE246" s="25">
        <v>4470</v>
      </c>
      <c r="EF246" s="17">
        <f t="shared" si="909"/>
        <v>0.16983282674772038</v>
      </c>
      <c r="EG246" s="25">
        <v>18974</v>
      </c>
      <c r="EH246" s="18">
        <v>188</v>
      </c>
      <c r="EI246" s="17">
        <f t="shared" si="770"/>
        <v>0.10212765957446808</v>
      </c>
      <c r="EJ246" s="17">
        <f t="shared" si="771"/>
        <v>0.72089665653495438</v>
      </c>
      <c r="EK246" s="69">
        <f t="shared" si="772"/>
        <v>0.84447188449848021</v>
      </c>
      <c r="EL246" s="27">
        <v>69986</v>
      </c>
      <c r="EM246" s="25">
        <v>68782</v>
      </c>
      <c r="EN246" s="18">
        <v>1204</v>
      </c>
      <c r="EO246" s="59">
        <v>0.98299999999999998</v>
      </c>
      <c r="EP246" s="25">
        <v>32047</v>
      </c>
      <c r="EQ246" s="25">
        <v>31807</v>
      </c>
      <c r="ER246" s="18">
        <v>240</v>
      </c>
      <c r="ES246" s="59">
        <v>0.99299999999999999</v>
      </c>
      <c r="ET246" s="25">
        <v>37939</v>
      </c>
      <c r="EU246" s="25">
        <v>36975</v>
      </c>
      <c r="EV246" s="18">
        <v>964</v>
      </c>
      <c r="EW246" s="59">
        <v>0.97499999999999998</v>
      </c>
      <c r="EX246" s="25">
        <v>66016</v>
      </c>
      <c r="EY246" s="25">
        <v>64946</v>
      </c>
      <c r="EZ246" s="18">
        <v>1070</v>
      </c>
      <c r="FA246" s="59">
        <v>0.9840000000000001</v>
      </c>
      <c r="FB246" s="25">
        <v>3970</v>
      </c>
      <c r="FC246" s="25">
        <v>3836</v>
      </c>
      <c r="FD246" s="18">
        <v>134</v>
      </c>
      <c r="FE246" s="59">
        <v>0.96599999999999997</v>
      </c>
      <c r="FF246" s="25">
        <v>37827</v>
      </c>
      <c r="FG246" s="25">
        <v>13580</v>
      </c>
      <c r="FH246" s="25">
        <v>22682</v>
      </c>
      <c r="FI246" s="25">
        <v>1565</v>
      </c>
      <c r="FJ246" s="23">
        <f t="shared" si="773"/>
        <v>4.137256457028049E-2</v>
      </c>
      <c r="FK246" s="23">
        <f t="shared" si="774"/>
        <v>0.59962460676236551</v>
      </c>
      <c r="FL246" s="36">
        <f t="shared" si="775"/>
        <v>8.6773162939297119</v>
      </c>
      <c r="FM246" s="25">
        <v>17960</v>
      </c>
      <c r="FN246" s="25">
        <v>6750</v>
      </c>
      <c r="FO246" s="17">
        <f t="shared" si="776"/>
        <v>0.37583518930957682</v>
      </c>
      <c r="FP246" s="25">
        <v>10477</v>
      </c>
      <c r="FQ246" s="17">
        <f t="shared" si="777"/>
        <v>0.5833518930957684</v>
      </c>
      <c r="FR246" s="18">
        <v>733</v>
      </c>
      <c r="FS246" s="17">
        <f t="shared" si="778"/>
        <v>4.0812917594654788E-2</v>
      </c>
      <c r="FT246" s="25">
        <v>19867</v>
      </c>
      <c r="FU246" s="25">
        <v>6830</v>
      </c>
      <c r="FV246" s="25">
        <v>12205</v>
      </c>
      <c r="FW246" s="17">
        <f t="shared" si="779"/>
        <v>4.1878491971611212E-2</v>
      </c>
      <c r="FX246" s="17">
        <f t="shared" si="780"/>
        <v>0.61433532994412843</v>
      </c>
      <c r="FY246" s="18">
        <v>832</v>
      </c>
      <c r="FZ246" s="25">
        <v>67009</v>
      </c>
      <c r="GA246" s="25">
        <v>1645</v>
      </c>
      <c r="GB246" s="25">
        <v>11511</v>
      </c>
      <c r="GC246" s="25">
        <v>10708</v>
      </c>
      <c r="GD246" s="25">
        <v>10858</v>
      </c>
      <c r="GE246" s="18">
        <v>682</v>
      </c>
      <c r="GF246" s="25">
        <v>27935</v>
      </c>
      <c r="GG246" s="25">
        <v>3121</v>
      </c>
      <c r="GH246" s="18">
        <v>265</v>
      </c>
      <c r="GI246" s="18">
        <v>284</v>
      </c>
      <c r="GJ246" s="10">
        <f t="shared" si="781"/>
        <v>1645</v>
      </c>
      <c r="GK246" s="10">
        <f t="shared" si="910"/>
        <v>65364</v>
      </c>
      <c r="GL246" s="10">
        <f t="shared" si="911"/>
        <v>53853</v>
      </c>
      <c r="GM246" s="10">
        <f t="shared" si="782"/>
        <v>13156</v>
      </c>
      <c r="GN246" s="10">
        <f t="shared" si="912"/>
        <v>43145</v>
      </c>
      <c r="GO246" s="17">
        <f t="shared" si="783"/>
        <v>2.4548941187004732E-2</v>
      </c>
      <c r="GP246" s="17">
        <f t="shared" si="913"/>
        <v>0.97545105881299532</v>
      </c>
      <c r="GQ246" s="17">
        <f t="shared" si="914"/>
        <v>0.80366816397797314</v>
      </c>
      <c r="GR246" s="17">
        <f t="shared" si="915"/>
        <v>0.64386873405064993</v>
      </c>
      <c r="GS246" s="17">
        <f t="shared" si="784"/>
        <v>0.88955961139548423</v>
      </c>
      <c r="GT246" s="25">
        <v>29994</v>
      </c>
      <c r="GU246" s="25">
        <v>398</v>
      </c>
      <c r="GV246" s="25">
        <v>4365</v>
      </c>
      <c r="GW246" s="25">
        <v>5910</v>
      </c>
      <c r="GX246" s="25">
        <v>6046</v>
      </c>
      <c r="GY246" s="18">
        <v>437</v>
      </c>
      <c r="GZ246" s="25">
        <v>11407</v>
      </c>
      <c r="HA246" s="25">
        <v>1121</v>
      </c>
      <c r="HB246" s="18">
        <v>183</v>
      </c>
      <c r="HC246" s="18">
        <v>127</v>
      </c>
      <c r="HD246" s="23">
        <f t="shared" si="785"/>
        <v>1.3269320530772821E-2</v>
      </c>
      <c r="HE246" s="23">
        <f t="shared" si="786"/>
        <v>0.98673067946922721</v>
      </c>
      <c r="HF246" s="23">
        <f t="shared" si="787"/>
        <v>0.84120157364806292</v>
      </c>
      <c r="HG246" s="23">
        <f t="shared" si="788"/>
        <v>0.64416216576648666</v>
      </c>
      <c r="HH246" s="25">
        <v>37015</v>
      </c>
      <c r="HI246" s="25">
        <v>1247</v>
      </c>
      <c r="HJ246" s="25">
        <v>7146</v>
      </c>
      <c r="HK246" s="25">
        <v>4798</v>
      </c>
      <c r="HL246" s="25">
        <v>4812</v>
      </c>
      <c r="HM246" s="18">
        <v>245</v>
      </c>
      <c r="HN246" s="25">
        <v>16528</v>
      </c>
      <c r="HO246" s="25">
        <v>2000</v>
      </c>
      <c r="HP246" s="18">
        <v>82</v>
      </c>
      <c r="HQ246" s="18">
        <v>157</v>
      </c>
      <c r="HR246" s="23">
        <f t="shared" si="789"/>
        <v>3.368904498176415E-2</v>
      </c>
      <c r="HS246" s="23">
        <f t="shared" si="790"/>
        <v>0.96631095501823583</v>
      </c>
      <c r="HT246" s="80">
        <f t="shared" si="791"/>
        <v>0.77325408618127789</v>
      </c>
      <c r="HU246" s="27">
        <v>95053</v>
      </c>
      <c r="HV246" s="25">
        <v>34562</v>
      </c>
      <c r="HW246" s="25">
        <v>17327</v>
      </c>
      <c r="HX246" s="18">
        <v>927</v>
      </c>
      <c r="HY246" s="25">
        <v>6748</v>
      </c>
      <c r="HZ246" s="18">
        <v>1429</v>
      </c>
      <c r="IA246" s="18">
        <v>1589</v>
      </c>
      <c r="IB246" s="18">
        <v>239</v>
      </c>
      <c r="IC246" s="25">
        <v>9875</v>
      </c>
      <c r="ID246" s="25">
        <v>13919</v>
      </c>
      <c r="IE246" s="25">
        <v>3525</v>
      </c>
      <c r="IF246" s="18">
        <v>288</v>
      </c>
      <c r="IG246" s="25">
        <v>4625</v>
      </c>
      <c r="IH246" s="17">
        <f t="shared" si="792"/>
        <v>0.16146781269397073</v>
      </c>
      <c r="II246" s="17">
        <f t="shared" si="793"/>
        <v>1.5033718030993235E-2</v>
      </c>
      <c r="IJ246" s="30">
        <f t="shared" si="794"/>
        <v>66.517144856543041</v>
      </c>
      <c r="IK246" s="17">
        <f t="shared" si="866"/>
        <v>0.90928134279607864</v>
      </c>
      <c r="IL246" s="25">
        <v>43438</v>
      </c>
      <c r="IM246" s="25">
        <v>15836</v>
      </c>
      <c r="IN246" s="25">
        <v>11275</v>
      </c>
      <c r="IO246" s="18">
        <v>634</v>
      </c>
      <c r="IP246" s="25">
        <v>4222</v>
      </c>
      <c r="IQ246" s="18">
        <v>569</v>
      </c>
      <c r="IR246" s="18">
        <v>933</v>
      </c>
      <c r="IS246" s="18">
        <v>146</v>
      </c>
      <c r="IT246" s="25">
        <v>4875</v>
      </c>
      <c r="IU246" s="25">
        <v>482</v>
      </c>
      <c r="IV246" s="25">
        <v>1563</v>
      </c>
      <c r="IW246" s="18">
        <v>158</v>
      </c>
      <c r="IX246" s="25">
        <v>2745</v>
      </c>
      <c r="IY246" s="17">
        <f t="shared" si="795"/>
        <v>0.77050048344767252</v>
      </c>
      <c r="IZ246" s="25">
        <v>51615</v>
      </c>
      <c r="JA246" s="25">
        <v>18726</v>
      </c>
      <c r="JB246" s="25">
        <v>6052</v>
      </c>
      <c r="JC246" s="18">
        <v>293</v>
      </c>
      <c r="JD246" s="25">
        <v>2526</v>
      </c>
      <c r="JE246" s="18">
        <v>860</v>
      </c>
      <c r="JF246" s="18">
        <v>656</v>
      </c>
      <c r="JG246" s="18">
        <v>93</v>
      </c>
      <c r="JH246" s="25">
        <v>5000</v>
      </c>
      <c r="JI246" s="25">
        <v>13437</v>
      </c>
      <c r="JJ246" s="25">
        <v>1962</v>
      </c>
      <c r="JK246" s="18">
        <v>130</v>
      </c>
      <c r="JL246" s="25">
        <v>1880</v>
      </c>
      <c r="JM246" s="80">
        <f t="shared" si="796"/>
        <v>0.56404146081565432</v>
      </c>
      <c r="JN246" s="27">
        <v>95053</v>
      </c>
      <c r="JO246" s="25">
        <v>82111</v>
      </c>
      <c r="JP246" s="18">
        <v>43</v>
      </c>
      <c r="JQ246" s="18">
        <v>169</v>
      </c>
      <c r="JR246" s="18">
        <v>943</v>
      </c>
      <c r="JS246" s="18">
        <v>366</v>
      </c>
      <c r="JT246" s="18">
        <v>417</v>
      </c>
      <c r="JU246" s="18">
        <v>4</v>
      </c>
      <c r="JV246" s="18">
        <v>15</v>
      </c>
      <c r="JW246" s="18">
        <v>10985</v>
      </c>
      <c r="JX246" s="17">
        <f t="shared" si="797"/>
        <v>0.11556710466792211</v>
      </c>
      <c r="JY246" s="17">
        <f t="shared" si="798"/>
        <v>0.88443289533207792</v>
      </c>
      <c r="JZ246" s="25">
        <v>90360</v>
      </c>
      <c r="KA246" s="25">
        <v>78442</v>
      </c>
      <c r="KB246" s="18">
        <v>41</v>
      </c>
      <c r="KC246" s="18">
        <v>156</v>
      </c>
      <c r="KD246" s="18">
        <v>868</v>
      </c>
      <c r="KE246" s="18">
        <v>359</v>
      </c>
      <c r="KF246" s="18">
        <v>405</v>
      </c>
      <c r="KG246" s="18">
        <v>4</v>
      </c>
      <c r="KH246" s="18">
        <v>14</v>
      </c>
      <c r="KI246" s="18">
        <v>10071</v>
      </c>
      <c r="KJ246" s="17">
        <f t="shared" si="799"/>
        <v>0.11145418326693227</v>
      </c>
      <c r="KK246" s="25">
        <v>4693</v>
      </c>
      <c r="KL246" s="25">
        <v>3669</v>
      </c>
      <c r="KM246" s="18">
        <v>2</v>
      </c>
      <c r="KN246" s="18">
        <v>13</v>
      </c>
      <c r="KO246" s="18">
        <v>75</v>
      </c>
      <c r="KP246" s="18">
        <v>7</v>
      </c>
      <c r="KQ246" s="18">
        <v>12</v>
      </c>
      <c r="KR246" s="18" t="s">
        <v>764</v>
      </c>
      <c r="KS246" s="18">
        <v>1</v>
      </c>
      <c r="KT246" s="18">
        <v>914</v>
      </c>
      <c r="KU246" s="69">
        <f t="shared" si="877"/>
        <v>0.19475815043682079</v>
      </c>
      <c r="KV246" s="27">
        <v>110459</v>
      </c>
      <c r="KW246" s="25">
        <v>107440</v>
      </c>
      <c r="KX246" s="25">
        <v>3019</v>
      </c>
      <c r="KY246" s="59">
        <v>2.7000000000000003E-2</v>
      </c>
      <c r="KZ246" s="25">
        <v>1837</v>
      </c>
      <c r="LA246" s="18">
        <v>584</v>
      </c>
      <c r="LB246" s="18">
        <v>944</v>
      </c>
      <c r="LC246" s="18">
        <v>501</v>
      </c>
      <c r="LD246" s="25">
        <v>51247</v>
      </c>
      <c r="LE246" s="25">
        <v>49914</v>
      </c>
      <c r="LF246" s="25">
        <v>1333</v>
      </c>
      <c r="LG246" s="59">
        <v>2.6000000000000002E-2</v>
      </c>
      <c r="LH246" s="25">
        <v>59212</v>
      </c>
      <c r="LI246" s="25">
        <v>57526</v>
      </c>
      <c r="LJ246" s="25">
        <v>1686</v>
      </c>
      <c r="LK246" s="35">
        <v>2.7999999999999997E-2</v>
      </c>
      <c r="LL246" s="27">
        <v>26320</v>
      </c>
      <c r="LM246" s="25">
        <v>17513</v>
      </c>
      <c r="LN246" s="25">
        <v>7652</v>
      </c>
      <c r="LO246" s="18">
        <v>555</v>
      </c>
      <c r="LP246" s="18">
        <v>32</v>
      </c>
      <c r="LQ246" s="18">
        <v>27</v>
      </c>
      <c r="LR246" s="18">
        <v>541</v>
      </c>
      <c r="LS246" s="23">
        <f t="shared" si="800"/>
        <v>2.0554711246200608E-2</v>
      </c>
      <c r="LT246" s="23">
        <f t="shared" si="801"/>
        <v>0.97944528875379944</v>
      </c>
      <c r="LU246" s="17">
        <f t="shared" si="802"/>
        <v>0.9561170212765957</v>
      </c>
      <c r="LV246" s="25">
        <v>26320</v>
      </c>
      <c r="LW246" s="18">
        <v>404</v>
      </c>
      <c r="LX246" s="25">
        <v>2456</v>
      </c>
      <c r="LY246" s="25">
        <v>1908</v>
      </c>
      <c r="LZ246" s="18">
        <v>131</v>
      </c>
      <c r="MA246" s="18">
        <v>25</v>
      </c>
      <c r="MB246" s="18">
        <v>26</v>
      </c>
      <c r="MC246" s="18">
        <v>5</v>
      </c>
      <c r="MD246" s="25">
        <v>21263</v>
      </c>
      <c r="ME246" s="18">
        <v>17</v>
      </c>
      <c r="MF246" s="18">
        <v>85</v>
      </c>
      <c r="MG246" s="17">
        <f t="shared" si="803"/>
        <v>2.1276595744680851E-3</v>
      </c>
      <c r="MH246" s="17">
        <f t="shared" si="804"/>
        <v>0.98901975683890575</v>
      </c>
      <c r="MI246" s="25">
        <v>26320</v>
      </c>
      <c r="MJ246" s="25">
        <v>18061</v>
      </c>
      <c r="MK246" s="25">
        <v>3950</v>
      </c>
      <c r="ML246" s="25">
        <v>3766</v>
      </c>
      <c r="MM246" s="18">
        <v>202</v>
      </c>
      <c r="MN246" s="18">
        <v>36</v>
      </c>
      <c r="MO246" s="18">
        <v>72</v>
      </c>
      <c r="MP246" s="18">
        <v>0</v>
      </c>
      <c r="MQ246" s="18">
        <v>114</v>
      </c>
      <c r="MR246" s="18">
        <v>14</v>
      </c>
      <c r="MS246" s="18">
        <v>105</v>
      </c>
      <c r="MT246" s="17">
        <f t="shared" si="805"/>
        <v>0.98370060790273561</v>
      </c>
      <c r="MU246" s="69">
        <f t="shared" si="806"/>
        <v>0.97256838905775078</v>
      </c>
      <c r="MV246" s="27">
        <v>26320</v>
      </c>
      <c r="MW246" s="25">
        <v>23932</v>
      </c>
      <c r="MX246" s="18">
        <v>12</v>
      </c>
      <c r="MY246" s="25">
        <v>1975</v>
      </c>
      <c r="MZ246" s="18">
        <v>287</v>
      </c>
      <c r="NA246" s="18">
        <v>37</v>
      </c>
      <c r="NB246" s="18">
        <v>1</v>
      </c>
      <c r="NC246" s="18">
        <v>34</v>
      </c>
      <c r="ND246" s="18">
        <v>42</v>
      </c>
      <c r="NE246" s="17">
        <f t="shared" si="807"/>
        <v>0.90927051671732528</v>
      </c>
      <c r="NF246" s="10">
        <f t="shared" si="808"/>
        <v>83762</v>
      </c>
      <c r="NG246" s="17">
        <f t="shared" si="809"/>
        <v>0.91196808510638294</v>
      </c>
      <c r="NH246" s="25">
        <v>26320</v>
      </c>
      <c r="NI246" s="25">
        <v>22375</v>
      </c>
      <c r="NJ246" s="18">
        <v>237</v>
      </c>
      <c r="NK246" s="18">
        <v>1</v>
      </c>
      <c r="NL246" s="18">
        <v>6</v>
      </c>
      <c r="NM246" s="25">
        <v>2366</v>
      </c>
      <c r="NN246" s="25">
        <v>1200</v>
      </c>
      <c r="NO246" s="18">
        <v>32</v>
      </c>
      <c r="NP246" s="18" t="s">
        <v>764</v>
      </c>
      <c r="NQ246" s="32">
        <v>103</v>
      </c>
      <c r="NR246" s="27">
        <v>26320</v>
      </c>
      <c r="NS246" s="37">
        <f t="shared" si="810"/>
        <v>2.6025835866261398</v>
      </c>
      <c r="NT246" s="37">
        <f t="shared" si="811"/>
        <v>0.70227236441841379</v>
      </c>
      <c r="NU246" s="37">
        <f t="shared" si="812"/>
        <v>0.38423357664233576</v>
      </c>
      <c r="NV246" s="17">
        <f t="shared" si="813"/>
        <v>7.8022940563086535E-2</v>
      </c>
      <c r="NW246" s="10">
        <f t="shared" si="814"/>
        <v>4524</v>
      </c>
      <c r="NX246" s="17">
        <f t="shared" si="815"/>
        <v>0.17188449848024315</v>
      </c>
      <c r="NY246" s="19">
        <f t="shared" si="816"/>
        <v>8.1529672547712165E-2</v>
      </c>
      <c r="NZ246" s="25">
        <v>7814</v>
      </c>
      <c r="OA246" s="25">
        <v>21345</v>
      </c>
      <c r="OB246" s="25">
        <v>1839</v>
      </c>
      <c r="OC246" s="25">
        <v>21796</v>
      </c>
      <c r="OD246" s="25">
        <v>6210</v>
      </c>
      <c r="OE246" s="25">
        <v>9496</v>
      </c>
      <c r="OF246" s="17">
        <f t="shared" si="817"/>
        <v>0.82811550151975688</v>
      </c>
      <c r="OG246" s="17">
        <f t="shared" si="818"/>
        <v>0.29688449848024318</v>
      </c>
      <c r="OH246" s="17">
        <f t="shared" si="819"/>
        <v>0.81098024316109418</v>
      </c>
      <c r="OI246" s="69">
        <f t="shared" si="820"/>
        <v>0.360790273556231</v>
      </c>
      <c r="OJ246" s="27">
        <v>26320</v>
      </c>
      <c r="OK246" s="25">
        <v>2136</v>
      </c>
      <c r="OL246" s="25">
        <v>12608</v>
      </c>
      <c r="OM246" s="25">
        <v>6778</v>
      </c>
      <c r="ON246" s="18">
        <v>78</v>
      </c>
      <c r="OO246" s="18">
        <v>7</v>
      </c>
      <c r="OP246" s="18">
        <v>15</v>
      </c>
      <c r="OQ246" s="18">
        <v>187</v>
      </c>
      <c r="OR246" s="69">
        <f t="shared" si="821"/>
        <v>0.56371580547112465</v>
      </c>
      <c r="OS246" s="64"/>
      <c r="OT246" s="64"/>
      <c r="OU246" s="64"/>
      <c r="OV246" s="17">
        <v>0</v>
      </c>
      <c r="OW246" s="64"/>
      <c r="OX246" s="36"/>
      <c r="OY246" s="36"/>
      <c r="OZ246" s="64"/>
      <c r="PA246" s="64"/>
      <c r="PB246" s="64"/>
      <c r="PC246" s="17">
        <v>0</v>
      </c>
      <c r="PD246" s="64"/>
      <c r="PE246" s="40">
        <f t="shared" si="822"/>
        <v>0</v>
      </c>
      <c r="PF246" s="36">
        <f t="shared" si="823"/>
        <v>0</v>
      </c>
      <c r="PG246" s="64"/>
      <c r="PH246" s="64"/>
      <c r="PI246" s="64"/>
      <c r="PJ246" s="17">
        <v>0</v>
      </c>
      <c r="PK246" s="64"/>
      <c r="PL246" s="41">
        <f t="shared" si="824"/>
        <v>0</v>
      </c>
      <c r="PM246" s="36">
        <f t="shared" si="825"/>
        <v>0</v>
      </c>
      <c r="PN246" s="64"/>
      <c r="PO246" s="64"/>
      <c r="PP246" s="64"/>
      <c r="PQ246" s="17">
        <v>0</v>
      </c>
      <c r="PR246" s="64"/>
      <c r="PS246" s="41">
        <f t="shared" si="826"/>
        <v>0</v>
      </c>
      <c r="PT246" s="36">
        <f t="shared" si="827"/>
        <v>0</v>
      </c>
      <c r="PU246" s="64"/>
      <c r="PV246" s="64"/>
      <c r="PW246" s="64"/>
      <c r="PX246" s="17">
        <v>0</v>
      </c>
      <c r="PY246" s="64"/>
      <c r="PZ246" s="36">
        <f t="shared" si="828"/>
        <v>0</v>
      </c>
      <c r="QA246" s="64"/>
      <c r="QB246" s="64"/>
      <c r="QC246" s="17">
        <v>0</v>
      </c>
      <c r="QD246" s="64"/>
      <c r="QE246" s="22">
        <f t="shared" si="829"/>
        <v>0</v>
      </c>
      <c r="QF246" s="22"/>
      <c r="QG246" s="64"/>
      <c r="QH246" s="64"/>
      <c r="QI246" s="64"/>
      <c r="QJ246" s="17">
        <v>0</v>
      </c>
      <c r="QK246" s="64"/>
      <c r="QL246" s="42">
        <f t="shared" si="830"/>
        <v>0</v>
      </c>
      <c r="QM246" s="64"/>
      <c r="QN246" s="64"/>
      <c r="QO246" s="64"/>
      <c r="QP246" s="64"/>
      <c r="QQ246" s="17">
        <v>0</v>
      </c>
      <c r="QR246" s="64"/>
      <c r="QS246" s="36">
        <f t="shared" si="831"/>
        <v>0</v>
      </c>
      <c r="QT246" s="64"/>
      <c r="QU246" s="64"/>
      <c r="QV246" s="64"/>
      <c r="QW246" s="17">
        <v>0</v>
      </c>
      <c r="QX246" s="64"/>
      <c r="QY246" s="36">
        <f t="shared" si="832"/>
        <v>0</v>
      </c>
      <c r="QZ246" s="64"/>
      <c r="RA246" s="64"/>
      <c r="RB246" s="64"/>
      <c r="RC246" s="17">
        <v>0</v>
      </c>
      <c r="RD246" s="64"/>
      <c r="RE246" s="36">
        <f t="shared" si="833"/>
        <v>0</v>
      </c>
      <c r="RF246" s="64"/>
      <c r="RG246" s="10"/>
      <c r="RH246" s="10"/>
      <c r="RI246" s="17"/>
      <c r="RJ246" s="17"/>
      <c r="RK246" s="17"/>
      <c r="RL246" s="17"/>
      <c r="RM246" s="17"/>
      <c r="RN246" s="17"/>
      <c r="RO246" s="17"/>
      <c r="RP246" s="17"/>
      <c r="RQ246" s="17"/>
      <c r="RR246" s="36"/>
      <c r="RS246" s="36"/>
      <c r="RT246" s="10"/>
      <c r="RU246" s="17"/>
      <c r="RV246" s="37"/>
      <c r="RW246" s="36"/>
      <c r="RX246" s="85">
        <v>9.8526640000000008</v>
      </c>
      <c r="RY246" s="93">
        <v>315</v>
      </c>
      <c r="RZ246" s="43" t="b">
        <v>0</v>
      </c>
      <c r="SA246" s="18" t="b">
        <v>0</v>
      </c>
      <c r="SB246" s="18" t="b">
        <v>0</v>
      </c>
      <c r="SC246" s="18" t="b">
        <v>0</v>
      </c>
      <c r="SD246" s="18" t="b">
        <v>0</v>
      </c>
      <c r="SE246" s="32" t="b">
        <v>0</v>
      </c>
      <c r="SF246" s="43" t="b">
        <v>0</v>
      </c>
      <c r="SG246" s="18" t="b">
        <v>0</v>
      </c>
      <c r="SH246" s="18"/>
      <c r="SI246" s="18"/>
      <c r="SJ246" s="18"/>
      <c r="SK246" s="18"/>
      <c r="SL246" s="18"/>
      <c r="SM246" s="18"/>
      <c r="SN246" s="18"/>
      <c r="SO246" s="18"/>
      <c r="SP246" s="18"/>
      <c r="SQ246" s="17">
        <f t="shared" si="834"/>
        <v>0</v>
      </c>
      <c r="SR246" s="17">
        <f t="shared" si="835"/>
        <v>0</v>
      </c>
      <c r="SS246" s="17">
        <f t="shared" si="836"/>
        <v>0</v>
      </c>
      <c r="ST246" s="17">
        <f t="shared" si="837"/>
        <v>0</v>
      </c>
      <c r="SU246" s="17">
        <f t="shared" si="838"/>
        <v>0</v>
      </c>
      <c r="SV246" s="17">
        <f t="shared" si="908"/>
        <v>0</v>
      </c>
      <c r="SW246" s="17">
        <f t="shared" si="839"/>
        <v>0</v>
      </c>
      <c r="SX246" s="17">
        <f t="shared" si="840"/>
        <v>0</v>
      </c>
      <c r="SY246" s="17">
        <f t="shared" si="841"/>
        <v>0</v>
      </c>
      <c r="SZ246" s="17">
        <f t="shared" si="842"/>
        <v>0</v>
      </c>
      <c r="TA246" s="17">
        <f t="shared" si="843"/>
        <v>0</v>
      </c>
      <c r="TB246" s="24">
        <f t="shared" si="844"/>
        <v>620</v>
      </c>
      <c r="TC246" s="69">
        <f t="shared" si="845"/>
        <v>1</v>
      </c>
      <c r="TD246" s="17">
        <f t="shared" si="867"/>
        <v>2.6014568158168575E-6</v>
      </c>
      <c r="TE246" s="95"/>
      <c r="TF246" s="71"/>
      <c r="TG246" s="71"/>
      <c r="TH246" s="71">
        <v>2</v>
      </c>
      <c r="TI246" s="71"/>
      <c r="TJ246" s="71"/>
      <c r="TK246" s="71"/>
      <c r="TL246" s="71"/>
      <c r="TM246" s="71">
        <v>1</v>
      </c>
      <c r="TN246" s="71"/>
      <c r="TO246" s="71">
        <v>1</v>
      </c>
      <c r="TP246" s="71"/>
      <c r="TQ246" s="71"/>
      <c r="TR246" s="72"/>
      <c r="TS246" s="72"/>
      <c r="TT246" s="72"/>
      <c r="TU246" s="72"/>
      <c r="TV246" s="72">
        <v>2</v>
      </c>
      <c r="TW246" s="72"/>
      <c r="TX246" s="72"/>
      <c r="TY246" s="72">
        <v>1</v>
      </c>
      <c r="TZ246" s="72">
        <v>4</v>
      </c>
      <c r="UA246" s="72"/>
      <c r="UB246" s="72"/>
      <c r="UC246" s="72"/>
      <c r="UD246" s="72"/>
      <c r="UE246" s="72"/>
      <c r="UF246" s="72"/>
      <c r="UG246" s="72">
        <v>2</v>
      </c>
      <c r="UH246" s="72"/>
      <c r="UI246" s="72"/>
      <c r="UJ246" s="73"/>
      <c r="UK246" s="73"/>
      <c r="UL246" s="73"/>
      <c r="UM246" s="73"/>
      <c r="UN246" s="73">
        <v>3</v>
      </c>
      <c r="UO246" s="73"/>
      <c r="UP246" s="73"/>
      <c r="UQ246" s="73"/>
      <c r="UR246" s="73">
        <v>5</v>
      </c>
      <c r="US246" s="73"/>
      <c r="UT246" s="73"/>
      <c r="UU246" s="73"/>
      <c r="UV246" s="73"/>
      <c r="UW246" s="73"/>
      <c r="UX246" s="73"/>
      <c r="UY246" s="73"/>
      <c r="UZ246" s="73"/>
      <c r="VA246" s="73"/>
      <c r="VB246" s="73"/>
      <c r="VC246" s="73"/>
      <c r="VD246" s="73"/>
      <c r="VE246" s="73"/>
      <c r="VF246" s="73">
        <v>3</v>
      </c>
      <c r="VG246" s="73"/>
      <c r="VH246" s="73"/>
      <c r="VI246" s="73"/>
      <c r="VJ246" s="73">
        <v>6</v>
      </c>
      <c r="VK246" s="73"/>
      <c r="VL246" s="73"/>
      <c r="VM246" s="73"/>
      <c r="VN246" s="73"/>
      <c r="VO246" s="73"/>
      <c r="VP246" s="73"/>
      <c r="VQ246" s="73"/>
      <c r="VR246" s="73"/>
      <c r="VS246" s="73"/>
      <c r="VT246" s="73"/>
      <c r="VU246" s="73"/>
      <c r="VV246" s="73"/>
      <c r="VW246" s="73">
        <v>3</v>
      </c>
      <c r="VX246" s="73"/>
      <c r="VY246" s="73"/>
      <c r="VZ246" s="73"/>
      <c r="WA246" s="73">
        <v>7</v>
      </c>
      <c r="WB246" s="73"/>
      <c r="WC246" s="73"/>
      <c r="WD246" s="73"/>
      <c r="WE246" s="73"/>
      <c r="WF246" s="73"/>
      <c r="WG246" s="73"/>
      <c r="WH246" s="73"/>
      <c r="WI246" s="73"/>
      <c r="WJ246" s="73"/>
      <c r="WK246" s="73"/>
      <c r="WL246" s="73"/>
      <c r="WM246" s="73"/>
      <c r="WN246" s="73"/>
      <c r="WO246" s="22">
        <f t="shared" si="846"/>
        <v>0</v>
      </c>
      <c r="WP246" s="22">
        <f t="shared" si="847"/>
        <v>0</v>
      </c>
      <c r="WQ246" s="22">
        <f t="shared" si="848"/>
        <v>0</v>
      </c>
      <c r="WR246" s="22">
        <f t="shared" si="849"/>
        <v>0</v>
      </c>
      <c r="WS246" s="22">
        <f t="shared" si="850"/>
        <v>13</v>
      </c>
      <c r="WT246" s="22">
        <f t="shared" si="851"/>
        <v>0</v>
      </c>
      <c r="WU246" s="22">
        <f t="shared" si="852"/>
        <v>0</v>
      </c>
      <c r="WV246" s="22">
        <f t="shared" si="853"/>
        <v>1</v>
      </c>
      <c r="WW246" s="22">
        <f t="shared" si="854"/>
        <v>22</v>
      </c>
      <c r="WX246" s="22">
        <f t="shared" si="855"/>
        <v>0</v>
      </c>
      <c r="WY246" s="22">
        <f t="shared" si="856"/>
        <v>1</v>
      </c>
      <c r="WZ246" s="22">
        <f t="shared" si="857"/>
        <v>0</v>
      </c>
      <c r="XA246" s="22">
        <f t="shared" si="858"/>
        <v>0</v>
      </c>
      <c r="XB246" s="22">
        <f t="shared" si="859"/>
        <v>0</v>
      </c>
      <c r="XC246" s="22">
        <f t="shared" si="860"/>
        <v>0</v>
      </c>
      <c r="XD246" s="22">
        <f t="shared" si="861"/>
        <v>0</v>
      </c>
      <c r="XE246" s="22">
        <f t="shared" si="862"/>
        <v>3</v>
      </c>
      <c r="XF246" s="22">
        <f t="shared" si="863"/>
        <v>0</v>
      </c>
      <c r="XG246" s="93">
        <f t="shared" si="864"/>
        <v>0</v>
      </c>
    </row>
    <row r="247" spans="1:631" ht="17.100000000000001" customHeight="1" x14ac:dyDescent="0.2">
      <c r="A247" s="101"/>
      <c r="B247" s="27" t="s">
        <v>742</v>
      </c>
      <c r="C247" s="535" t="s">
        <v>743</v>
      </c>
      <c r="D247" s="25" t="s">
        <v>744</v>
      </c>
      <c r="E247" s="535" t="s">
        <v>745</v>
      </c>
      <c r="F247" s="25" t="s">
        <v>746</v>
      </c>
      <c r="G247" s="535" t="s">
        <v>747</v>
      </c>
      <c r="H247" s="25">
        <v>49</v>
      </c>
      <c r="I247" s="28">
        <v>6</v>
      </c>
      <c r="J247" s="17">
        <f t="shared" si="730"/>
        <v>0.86063926411192915</v>
      </c>
      <c r="K247" s="17">
        <f t="shared" si="731"/>
        <v>0.49096565984501517</v>
      </c>
      <c r="L247" s="17">
        <f t="shared" si="732"/>
        <v>1</v>
      </c>
      <c r="M247" s="17">
        <f t="shared" si="733"/>
        <v>9.3574768354886831E-2</v>
      </c>
      <c r="N247" s="17">
        <f t="shared" si="734"/>
        <v>0.36895964088282973</v>
      </c>
      <c r="O247" s="17">
        <f t="shared" si="735"/>
        <v>0.18153709393781281</v>
      </c>
      <c r="P247" s="17">
        <f t="shared" si="736"/>
        <v>0.7936484739475016</v>
      </c>
      <c r="Q247" s="17">
        <f t="shared" si="737"/>
        <v>0.58200000000000007</v>
      </c>
      <c r="R247" s="69">
        <f t="shared" si="738"/>
        <v>0.88</v>
      </c>
      <c r="S247" s="422">
        <f t="shared" si="739"/>
        <v>0.58348054456444165</v>
      </c>
      <c r="T247" s="17">
        <f t="shared" si="865"/>
        <v>0.41651945543555835</v>
      </c>
      <c r="U247" s="10">
        <f t="shared" si="740"/>
        <v>90423.458138871676</v>
      </c>
      <c r="V247" s="32">
        <v>5</v>
      </c>
      <c r="W247" s="550">
        <f t="shared" si="741"/>
        <v>0</v>
      </c>
      <c r="X247" s="550">
        <f t="shared" si="742"/>
        <v>0.4723694334533306</v>
      </c>
      <c r="Y247" s="550">
        <f t="shared" si="743"/>
        <v>0.5276305665466694</v>
      </c>
      <c r="Z247" s="551">
        <f t="shared" si="744"/>
        <v>114544.9025833161</v>
      </c>
      <c r="AA247" s="426">
        <f t="shared" si="745"/>
        <v>0.192</v>
      </c>
      <c r="AB247" s="59">
        <f t="shared" si="746"/>
        <v>0.92299999999999993</v>
      </c>
      <c r="AC247" s="59">
        <f t="shared" si="747"/>
        <v>0.1333305623675132</v>
      </c>
      <c r="AD247" s="59">
        <f t="shared" si="748"/>
        <v>0.36895964088282973</v>
      </c>
      <c r="AE247" s="59">
        <f t="shared" si="749"/>
        <v>0.41799999999999998</v>
      </c>
      <c r="AF247" s="59">
        <f t="shared" si="750"/>
        <v>0.13148588323960808</v>
      </c>
      <c r="AG247" s="59">
        <f t="shared" si="751"/>
        <v>0.30566023151100546</v>
      </c>
      <c r="AH247" s="59">
        <f t="shared" si="752"/>
        <v>0.18153709393781281</v>
      </c>
      <c r="AI247" s="59">
        <f t="shared" si="753"/>
        <v>0.87444682783543004</v>
      </c>
      <c r="AJ247" s="59">
        <f t="shared" si="754"/>
        <v>0.84683170038842837</v>
      </c>
      <c r="AK247" s="59">
        <f t="shared" si="755"/>
        <v>0.20635152605249846</v>
      </c>
      <c r="AL247" s="35">
        <f t="shared" si="756"/>
        <v>1</v>
      </c>
      <c r="AM247" s="27">
        <v>217093</v>
      </c>
      <c r="AN247" s="25">
        <v>103715</v>
      </c>
      <c r="AO247" s="25">
        <v>113378</v>
      </c>
      <c r="AP247" s="17">
        <f t="shared" si="757"/>
        <v>4.2165235834893634E-3</v>
      </c>
      <c r="AQ247" s="18">
        <v>91.5</v>
      </c>
      <c r="AR247" s="58">
        <v>1930.4982098600001</v>
      </c>
      <c r="AS247" s="24">
        <f t="shared" si="758"/>
        <v>112.4543907325061</v>
      </c>
      <c r="AT247" s="17">
        <f t="shared" ref="AT247:AT278" si="916">AS247/1157.93</f>
        <v>9.7116743440886832E-2</v>
      </c>
      <c r="AU247" s="25">
        <v>210570</v>
      </c>
      <c r="AV247" s="25">
        <v>98414</v>
      </c>
      <c r="AW247" s="25">
        <v>112156</v>
      </c>
      <c r="AX247" s="25">
        <v>6523</v>
      </c>
      <c r="AY247" s="25">
        <v>5301</v>
      </c>
      <c r="AZ247" s="25">
        <v>1222</v>
      </c>
      <c r="BA247" s="25">
        <v>41683</v>
      </c>
      <c r="BB247" s="25">
        <v>19609</v>
      </c>
      <c r="BC247" s="25">
        <v>22074</v>
      </c>
      <c r="BD247" s="18">
        <v>88.8</v>
      </c>
      <c r="BE247" s="25">
        <v>175410</v>
      </c>
      <c r="BF247" s="25">
        <v>84106</v>
      </c>
      <c r="BG247" s="25">
        <v>91304</v>
      </c>
      <c r="BH247" s="18">
        <v>92.1</v>
      </c>
      <c r="BI247" s="17">
        <v>0.192</v>
      </c>
      <c r="BJ247" s="25">
        <v>60385</v>
      </c>
      <c r="BK247" s="25">
        <v>144292</v>
      </c>
      <c r="BL247" s="25">
        <v>12416</v>
      </c>
      <c r="BM247" s="17">
        <v>0.504</v>
      </c>
      <c r="BN247" s="10">
        <f t="shared" si="759"/>
        <v>107678.128</v>
      </c>
      <c r="BO247" s="29">
        <v>0.41799999999999998</v>
      </c>
      <c r="BP247" s="30">
        <f t="shared" si="760"/>
        <v>0.58200000000000007</v>
      </c>
      <c r="BQ247" s="31">
        <v>8.6</v>
      </c>
      <c r="BR247" s="25">
        <v>156708</v>
      </c>
      <c r="BS247" s="25">
        <v>41085</v>
      </c>
      <c r="BT247" s="25">
        <v>101023</v>
      </c>
      <c r="BU247" s="25">
        <v>10593</v>
      </c>
      <c r="BV247" s="25">
        <v>2830</v>
      </c>
      <c r="BW247" s="18">
        <v>1177</v>
      </c>
      <c r="BX247" s="25">
        <v>51747</v>
      </c>
      <c r="BY247" s="25">
        <v>40621</v>
      </c>
      <c r="BZ247" s="25">
        <v>11126</v>
      </c>
      <c r="CA247" s="59">
        <v>0.215</v>
      </c>
      <c r="CB247" s="25">
        <v>210570</v>
      </c>
      <c r="CC247" s="25">
        <v>6523</v>
      </c>
      <c r="CD247" s="17">
        <f t="shared" si="761"/>
        <v>3.0977822101913854E-2</v>
      </c>
      <c r="CE247" s="25">
        <v>2337</v>
      </c>
      <c r="CF247" s="25">
        <v>6963</v>
      </c>
      <c r="CG247" s="25">
        <v>12220</v>
      </c>
      <c r="CH247" s="25">
        <v>12257</v>
      </c>
      <c r="CI247" s="25">
        <v>8390</v>
      </c>
      <c r="CJ247" s="25">
        <v>4815</v>
      </c>
      <c r="CK247" s="25">
        <v>2515</v>
      </c>
      <c r="CL247" s="25">
        <v>1303</v>
      </c>
      <c r="CM247" s="18">
        <v>947</v>
      </c>
      <c r="CN247" s="74">
        <v>4.0999999999999996</v>
      </c>
      <c r="CO247" s="27">
        <v>51747</v>
      </c>
      <c r="CP247" s="34">
        <f t="shared" si="762"/>
        <v>4.1952770208901002</v>
      </c>
      <c r="CQ247" s="25">
        <v>2312</v>
      </c>
      <c r="CR247" s="25">
        <v>2167</v>
      </c>
      <c r="CS247" s="25">
        <v>2225</v>
      </c>
      <c r="CT247" s="25">
        <v>26024</v>
      </c>
      <c r="CU247" s="25">
        <v>17820</v>
      </c>
      <c r="CV247" s="18">
        <v>729</v>
      </c>
      <c r="CW247" s="18">
        <v>208</v>
      </c>
      <c r="CX247" s="18">
        <v>262</v>
      </c>
      <c r="CY247" s="25">
        <v>51747</v>
      </c>
      <c r="CZ247" s="25">
        <v>47297</v>
      </c>
      <c r="DA247" s="25">
        <v>1002</v>
      </c>
      <c r="DB247" s="18">
        <v>617</v>
      </c>
      <c r="DC247" s="25">
        <v>2378</v>
      </c>
      <c r="DD247" s="18">
        <v>406</v>
      </c>
      <c r="DE247" s="18">
        <v>47</v>
      </c>
      <c r="DF247" s="25">
        <v>51747</v>
      </c>
      <c r="DG247" s="25">
        <v>6142</v>
      </c>
      <c r="DH247" s="18">
        <v>612</v>
      </c>
      <c r="DI247" s="18">
        <v>50</v>
      </c>
      <c r="DJ247" s="25">
        <v>44721</v>
      </c>
      <c r="DK247" s="18">
        <v>129</v>
      </c>
      <c r="DL247" s="18">
        <v>93</v>
      </c>
      <c r="DM247" s="25">
        <f t="shared" si="763"/>
        <v>27691.399999999998</v>
      </c>
      <c r="DN247" s="17">
        <f t="shared" si="764"/>
        <v>0.86422401298626006</v>
      </c>
      <c r="DO247" s="17">
        <f t="shared" si="765"/>
        <v>2.4928981390225521E-3</v>
      </c>
      <c r="DP247" s="23">
        <f t="shared" si="766"/>
        <v>0.13148588323960808</v>
      </c>
      <c r="DQ247" s="23">
        <f t="shared" si="767"/>
        <v>0.86851411676039192</v>
      </c>
      <c r="DR247" s="25">
        <v>51747</v>
      </c>
      <c r="DS247" s="18">
        <v>416</v>
      </c>
      <c r="DT247" s="25">
        <v>41523</v>
      </c>
      <c r="DU247" s="18">
        <v>34</v>
      </c>
      <c r="DV247" s="25">
        <v>3905</v>
      </c>
      <c r="DW247" s="18">
        <v>45</v>
      </c>
      <c r="DX247" s="25">
        <v>5719</v>
      </c>
      <c r="DY247" s="18">
        <v>105</v>
      </c>
      <c r="DZ247" s="17">
        <f t="shared" si="768"/>
        <v>0.88658279707036158</v>
      </c>
      <c r="EA247" s="17">
        <f t="shared" si="769"/>
        <v>0.11341720292963842</v>
      </c>
      <c r="EB247" s="25">
        <v>51747</v>
      </c>
      <c r="EC247" s="25">
        <v>15298</v>
      </c>
      <c r="ED247" s="18">
        <v>519</v>
      </c>
      <c r="EE247" s="25">
        <v>30420</v>
      </c>
      <c r="EF247" s="17">
        <f t="shared" si="909"/>
        <v>0.58786016580671341</v>
      </c>
      <c r="EG247" s="25">
        <v>5269</v>
      </c>
      <c r="EH247" s="18">
        <v>241</v>
      </c>
      <c r="EI247" s="17">
        <f t="shared" si="770"/>
        <v>0.30566023151100546</v>
      </c>
      <c r="EJ247" s="17">
        <f t="shared" si="771"/>
        <v>0.10182232786441726</v>
      </c>
      <c r="EK247" s="69">
        <f t="shared" si="772"/>
        <v>0.49096565984501517</v>
      </c>
      <c r="EL247" s="27">
        <v>151140</v>
      </c>
      <c r="EM247" s="25">
        <v>139456</v>
      </c>
      <c r="EN247" s="25">
        <v>11684</v>
      </c>
      <c r="EO247" s="59">
        <v>0.92299999999999993</v>
      </c>
      <c r="EP247" s="25">
        <v>68670</v>
      </c>
      <c r="EQ247" s="25">
        <v>66922</v>
      </c>
      <c r="ER247" s="25">
        <v>1748</v>
      </c>
      <c r="ES247" s="59">
        <v>0.97499999999999998</v>
      </c>
      <c r="ET247" s="25">
        <v>82470</v>
      </c>
      <c r="EU247" s="25">
        <v>72534</v>
      </c>
      <c r="EV247" s="25">
        <v>9936</v>
      </c>
      <c r="EW247" s="59">
        <v>0.88</v>
      </c>
      <c r="EX247" s="25">
        <v>29723</v>
      </c>
      <c r="EY247" s="25">
        <v>28804</v>
      </c>
      <c r="EZ247" s="25">
        <v>919</v>
      </c>
      <c r="FA247" s="59">
        <v>0.96900000000000008</v>
      </c>
      <c r="FB247" s="25">
        <v>121417</v>
      </c>
      <c r="FC247" s="25">
        <v>110652</v>
      </c>
      <c r="FD247" s="25">
        <v>10765</v>
      </c>
      <c r="FE247" s="59">
        <v>0.91099999999999992</v>
      </c>
      <c r="FF247" s="25">
        <v>93228</v>
      </c>
      <c r="FG247" s="25">
        <v>39468</v>
      </c>
      <c r="FH247" s="25">
        <v>48513</v>
      </c>
      <c r="FI247" s="25">
        <v>5247</v>
      </c>
      <c r="FJ247" s="23">
        <f t="shared" si="773"/>
        <v>5.628137469429785E-2</v>
      </c>
      <c r="FK247" s="23">
        <f t="shared" si="774"/>
        <v>0.52036941691337368</v>
      </c>
      <c r="FL247" s="36">
        <f t="shared" si="775"/>
        <v>7.5220125786163523</v>
      </c>
      <c r="FM247" s="25">
        <v>44161</v>
      </c>
      <c r="FN247" s="25">
        <v>19570</v>
      </c>
      <c r="FO247" s="17">
        <f t="shared" si="776"/>
        <v>0.44315119675731979</v>
      </c>
      <c r="FP247" s="25">
        <v>22355</v>
      </c>
      <c r="FQ247" s="17">
        <f t="shared" si="777"/>
        <v>0.50621589185027516</v>
      </c>
      <c r="FR247" s="25">
        <v>2236</v>
      </c>
      <c r="FS247" s="17">
        <f t="shared" si="778"/>
        <v>5.0632911392405063E-2</v>
      </c>
      <c r="FT247" s="25">
        <v>49067</v>
      </c>
      <c r="FU247" s="25">
        <v>19898</v>
      </c>
      <c r="FV247" s="25">
        <v>26158</v>
      </c>
      <c r="FW247" s="17">
        <f t="shared" si="779"/>
        <v>6.1365072248150486E-2</v>
      </c>
      <c r="FX247" s="17">
        <f t="shared" si="780"/>
        <v>0.53310779138728681</v>
      </c>
      <c r="FY247" s="25">
        <v>3011</v>
      </c>
      <c r="FZ247" s="25">
        <v>120295</v>
      </c>
      <c r="GA247" s="25">
        <v>16039</v>
      </c>
      <c r="GB247" s="25">
        <v>59872</v>
      </c>
      <c r="GC247" s="25">
        <v>19666</v>
      </c>
      <c r="GD247" s="25">
        <v>9612</v>
      </c>
      <c r="GE247" s="18">
        <v>308</v>
      </c>
      <c r="GF247" s="25">
        <v>7416</v>
      </c>
      <c r="GG247" s="18">
        <v>288</v>
      </c>
      <c r="GH247" s="18">
        <v>104</v>
      </c>
      <c r="GI247" s="25">
        <v>6990</v>
      </c>
      <c r="GJ247" s="10">
        <f t="shared" si="781"/>
        <v>16039</v>
      </c>
      <c r="GK247" s="10">
        <f t="shared" si="910"/>
        <v>104256</v>
      </c>
      <c r="GL247" s="10">
        <f t="shared" si="911"/>
        <v>44384</v>
      </c>
      <c r="GM247" s="10">
        <f t="shared" si="782"/>
        <v>75911</v>
      </c>
      <c r="GN247" s="10">
        <f t="shared" si="912"/>
        <v>24718</v>
      </c>
      <c r="GO247" s="17">
        <f t="shared" si="783"/>
        <v>0.1333305623675132</v>
      </c>
      <c r="GP247" s="17">
        <f t="shared" si="913"/>
        <v>0.86666943763248683</v>
      </c>
      <c r="GQ247" s="17">
        <f t="shared" si="914"/>
        <v>0.36895964088282973</v>
      </c>
      <c r="GR247" s="17">
        <f t="shared" si="915"/>
        <v>0.20547819942641007</v>
      </c>
      <c r="GS247" s="17">
        <f t="shared" si="784"/>
        <v>0.61781453925765828</v>
      </c>
      <c r="GT247" s="25">
        <v>55866</v>
      </c>
      <c r="GU247" s="25">
        <v>4212</v>
      </c>
      <c r="GV247" s="25">
        <v>26435</v>
      </c>
      <c r="GW247" s="25">
        <v>11837</v>
      </c>
      <c r="GX247" s="25">
        <v>5838</v>
      </c>
      <c r="GY247" s="18">
        <v>219</v>
      </c>
      <c r="GZ247" s="25">
        <v>3606</v>
      </c>
      <c r="HA247" s="18">
        <v>140</v>
      </c>
      <c r="HB247" s="18">
        <v>65</v>
      </c>
      <c r="HC247" s="25">
        <v>3514</v>
      </c>
      <c r="HD247" s="23">
        <f t="shared" si="785"/>
        <v>7.5394694447427774E-2</v>
      </c>
      <c r="HE247" s="23">
        <f t="shared" si="786"/>
        <v>0.92460530555257225</v>
      </c>
      <c r="HF247" s="23">
        <f t="shared" si="787"/>
        <v>0.4514194680127448</v>
      </c>
      <c r="HG247" s="23">
        <f t="shared" si="788"/>
        <v>0.23953746464754949</v>
      </c>
      <c r="HH247" s="25">
        <v>64429</v>
      </c>
      <c r="HI247" s="25">
        <v>11827</v>
      </c>
      <c r="HJ247" s="25">
        <v>33437</v>
      </c>
      <c r="HK247" s="25">
        <v>7829</v>
      </c>
      <c r="HL247" s="25">
        <v>3774</v>
      </c>
      <c r="HM247" s="18">
        <v>89</v>
      </c>
      <c r="HN247" s="25">
        <v>3810</v>
      </c>
      <c r="HO247" s="18">
        <v>148</v>
      </c>
      <c r="HP247" s="18">
        <v>39</v>
      </c>
      <c r="HQ247" s="25">
        <v>3476</v>
      </c>
      <c r="HR247" s="23">
        <f t="shared" si="789"/>
        <v>0.18356640643188626</v>
      </c>
      <c r="HS247" s="23">
        <f t="shared" si="790"/>
        <v>0.81643359356811374</v>
      </c>
      <c r="HT247" s="80">
        <f t="shared" si="791"/>
        <v>0.29745921867482034</v>
      </c>
      <c r="HU247" s="27">
        <v>177910</v>
      </c>
      <c r="HV247" s="25">
        <v>7552</v>
      </c>
      <c r="HW247" s="25">
        <v>29896</v>
      </c>
      <c r="HX247" s="25">
        <v>4256</v>
      </c>
      <c r="HY247" s="25">
        <v>39766</v>
      </c>
      <c r="HZ247" s="25">
        <v>25990</v>
      </c>
      <c r="IA247" s="18">
        <v>1818</v>
      </c>
      <c r="IB247" s="18">
        <v>208</v>
      </c>
      <c r="IC247" s="25">
        <v>24733</v>
      </c>
      <c r="ID247" s="25">
        <v>27922</v>
      </c>
      <c r="IE247" s="25">
        <v>8851</v>
      </c>
      <c r="IF247" s="18">
        <v>1118</v>
      </c>
      <c r="IG247" s="25">
        <v>5800</v>
      </c>
      <c r="IH247" s="17">
        <f t="shared" si="792"/>
        <v>0.30302962171884662</v>
      </c>
      <c r="II247" s="17">
        <f t="shared" si="793"/>
        <v>0.14608509920746446</v>
      </c>
      <c r="IJ247" s="30">
        <f t="shared" si="794"/>
        <v>6.8453251250480953</v>
      </c>
      <c r="IK247" s="17">
        <f t="shared" si="866"/>
        <v>9.3574768354886831E-2</v>
      </c>
      <c r="IL247" s="25">
        <v>83900</v>
      </c>
      <c r="IM247" s="25">
        <v>4815</v>
      </c>
      <c r="IN247" s="25">
        <v>17775</v>
      </c>
      <c r="IO247" s="25">
        <v>3048</v>
      </c>
      <c r="IP247" s="25">
        <v>27560</v>
      </c>
      <c r="IQ247" s="25">
        <v>7830</v>
      </c>
      <c r="IR247" s="18">
        <v>1053</v>
      </c>
      <c r="IS247" s="18">
        <v>128</v>
      </c>
      <c r="IT247" s="25">
        <v>12261</v>
      </c>
      <c r="IU247" s="25">
        <v>902</v>
      </c>
      <c r="IV247" s="25">
        <v>3612</v>
      </c>
      <c r="IW247" s="18">
        <v>567</v>
      </c>
      <c r="IX247" s="25">
        <v>4349</v>
      </c>
      <c r="IY247" s="17">
        <f t="shared" si="795"/>
        <v>0.73994040524433846</v>
      </c>
      <c r="IZ247" s="25">
        <v>94010</v>
      </c>
      <c r="JA247" s="25">
        <v>2737</v>
      </c>
      <c r="JB247" s="25">
        <v>12121</v>
      </c>
      <c r="JC247" s="25">
        <v>1208</v>
      </c>
      <c r="JD247" s="25">
        <v>12206</v>
      </c>
      <c r="JE247" s="25">
        <v>18160</v>
      </c>
      <c r="JF247" s="18">
        <v>765</v>
      </c>
      <c r="JG247" s="18">
        <v>80</v>
      </c>
      <c r="JH247" s="25">
        <v>12472</v>
      </c>
      <c r="JI247" s="25">
        <v>27020</v>
      </c>
      <c r="JJ247" s="25">
        <v>5239</v>
      </c>
      <c r="JK247" s="18">
        <v>551</v>
      </c>
      <c r="JL247" s="25">
        <v>1451</v>
      </c>
      <c r="JM247" s="80">
        <f t="shared" si="796"/>
        <v>0.50204233592171044</v>
      </c>
      <c r="JN247" s="27">
        <v>177910</v>
      </c>
      <c r="JO247" s="25">
        <v>138199</v>
      </c>
      <c r="JP247" s="18">
        <v>55</v>
      </c>
      <c r="JQ247" s="18">
        <v>217</v>
      </c>
      <c r="JR247" s="25">
        <v>1612</v>
      </c>
      <c r="JS247" s="18">
        <v>813</v>
      </c>
      <c r="JT247" s="18">
        <v>275</v>
      </c>
      <c r="JU247" s="18">
        <v>3</v>
      </c>
      <c r="JV247" s="18">
        <v>24</v>
      </c>
      <c r="JW247" s="25">
        <v>36712</v>
      </c>
      <c r="JX247" s="17">
        <f t="shared" si="797"/>
        <v>0.20635152605249846</v>
      </c>
      <c r="JY247" s="17">
        <f t="shared" si="798"/>
        <v>0.7936484739475016</v>
      </c>
      <c r="JZ247" s="25">
        <v>35120</v>
      </c>
      <c r="KA247" s="25">
        <v>27829</v>
      </c>
      <c r="KB247" s="18">
        <v>33</v>
      </c>
      <c r="KC247" s="18">
        <v>59</v>
      </c>
      <c r="KD247" s="25">
        <v>170</v>
      </c>
      <c r="KE247" s="18">
        <v>270</v>
      </c>
      <c r="KF247" s="18">
        <v>60</v>
      </c>
      <c r="KG247" s="18">
        <v>3</v>
      </c>
      <c r="KH247" s="18">
        <v>4</v>
      </c>
      <c r="KI247" s="25">
        <v>6692</v>
      </c>
      <c r="KJ247" s="17">
        <f t="shared" si="799"/>
        <v>0.19054669703872437</v>
      </c>
      <c r="KK247" s="25">
        <v>142790</v>
      </c>
      <c r="KL247" s="25">
        <v>110370</v>
      </c>
      <c r="KM247" s="18">
        <v>22</v>
      </c>
      <c r="KN247" s="18">
        <v>158</v>
      </c>
      <c r="KO247" s="25">
        <v>1442</v>
      </c>
      <c r="KP247" s="18">
        <v>543</v>
      </c>
      <c r="KQ247" s="18">
        <v>215</v>
      </c>
      <c r="KR247" s="18" t="s">
        <v>764</v>
      </c>
      <c r="KS247" s="18">
        <v>20</v>
      </c>
      <c r="KT247" s="25">
        <v>30020</v>
      </c>
      <c r="KU247" s="69">
        <f t="shared" si="877"/>
        <v>0.21023881224175361</v>
      </c>
      <c r="KV247" s="27">
        <v>217093</v>
      </c>
      <c r="KW247" s="25">
        <v>210315</v>
      </c>
      <c r="KX247" s="25">
        <v>6778</v>
      </c>
      <c r="KY247" s="59">
        <v>3.1E-2</v>
      </c>
      <c r="KZ247" s="25">
        <v>2709</v>
      </c>
      <c r="LA247" s="18">
        <v>1584</v>
      </c>
      <c r="LB247" s="25">
        <v>3111</v>
      </c>
      <c r="LC247" s="25">
        <v>2546</v>
      </c>
      <c r="LD247" s="25">
        <v>103715</v>
      </c>
      <c r="LE247" s="25">
        <v>100620</v>
      </c>
      <c r="LF247" s="25">
        <v>3095</v>
      </c>
      <c r="LG247" s="59">
        <v>0.03</v>
      </c>
      <c r="LH247" s="25">
        <v>113378</v>
      </c>
      <c r="LI247" s="25">
        <v>109695</v>
      </c>
      <c r="LJ247" s="25">
        <v>3683</v>
      </c>
      <c r="LK247" s="35">
        <v>3.2000000000000001E-2</v>
      </c>
      <c r="LL247" s="27">
        <v>51747</v>
      </c>
      <c r="LM247" s="25">
        <v>1456</v>
      </c>
      <c r="LN247" s="25">
        <v>43794</v>
      </c>
      <c r="LO247" s="25">
        <v>1374</v>
      </c>
      <c r="LP247" s="18">
        <v>62</v>
      </c>
      <c r="LQ247" s="18">
        <v>79</v>
      </c>
      <c r="LR247" s="25">
        <v>4982</v>
      </c>
      <c r="LS247" s="23">
        <f t="shared" si="800"/>
        <v>9.6276112624886473E-2</v>
      </c>
      <c r="LT247" s="23">
        <f t="shared" si="801"/>
        <v>0.90372388737511355</v>
      </c>
      <c r="LU247" s="17">
        <f t="shared" si="802"/>
        <v>0.87444682783543004</v>
      </c>
      <c r="LV247" s="25">
        <v>51747</v>
      </c>
      <c r="LW247" s="18">
        <v>767</v>
      </c>
      <c r="LX247" s="25">
        <v>32828</v>
      </c>
      <c r="LY247" s="25">
        <v>6028</v>
      </c>
      <c r="LZ247" s="25">
        <v>2258</v>
      </c>
      <c r="MA247" s="18">
        <v>187</v>
      </c>
      <c r="MB247" s="25">
        <v>4597</v>
      </c>
      <c r="MC247" s="18">
        <v>225</v>
      </c>
      <c r="MD247" s="25">
        <v>4198</v>
      </c>
      <c r="ME247" s="18">
        <v>195</v>
      </c>
      <c r="MF247" s="18">
        <v>464</v>
      </c>
      <c r="MG247" s="17">
        <f t="shared" si="803"/>
        <v>9.6797882002821425E-2</v>
      </c>
      <c r="MH247" s="17">
        <f t="shared" si="804"/>
        <v>0.84683170038842837</v>
      </c>
      <c r="MI247" s="25">
        <v>51747</v>
      </c>
      <c r="MJ247" s="25">
        <v>1543</v>
      </c>
      <c r="MK247" s="25">
        <v>35807</v>
      </c>
      <c r="ML247" s="25">
        <v>6392</v>
      </c>
      <c r="MM247" s="25">
        <v>1925</v>
      </c>
      <c r="MN247" s="18">
        <v>109</v>
      </c>
      <c r="MO247" s="25">
        <v>5106</v>
      </c>
      <c r="MP247" s="18">
        <v>229</v>
      </c>
      <c r="MQ247" s="18">
        <v>13</v>
      </c>
      <c r="MR247" s="18">
        <v>140</v>
      </c>
      <c r="MS247" s="18">
        <v>483</v>
      </c>
      <c r="MT247" s="17">
        <f t="shared" si="805"/>
        <v>0.84998164144781341</v>
      </c>
      <c r="MU247" s="69">
        <f t="shared" si="806"/>
        <v>0.86063926411192915</v>
      </c>
      <c r="MV247" s="27">
        <v>51747</v>
      </c>
      <c r="MW247" s="25">
        <v>9394</v>
      </c>
      <c r="MX247" s="18">
        <v>639</v>
      </c>
      <c r="MY247" s="25">
        <v>18418</v>
      </c>
      <c r="MZ247" s="25">
        <v>7941</v>
      </c>
      <c r="NA247" s="25">
        <v>6904</v>
      </c>
      <c r="NB247" s="18">
        <v>93</v>
      </c>
      <c r="NC247" s="25">
        <v>7288</v>
      </c>
      <c r="ND247" s="25">
        <v>1070</v>
      </c>
      <c r="NE247" s="17">
        <f t="shared" si="807"/>
        <v>0.18153709393781281</v>
      </c>
      <c r="NF247" s="10">
        <f t="shared" si="808"/>
        <v>38515.399999999994</v>
      </c>
      <c r="NG247" s="17">
        <f t="shared" si="809"/>
        <v>0.4557945388138443</v>
      </c>
      <c r="NH247" s="25">
        <v>51747</v>
      </c>
      <c r="NI247" s="25">
        <v>7109</v>
      </c>
      <c r="NJ247" s="18">
        <v>9</v>
      </c>
      <c r="NK247" s="18">
        <v>30</v>
      </c>
      <c r="NL247" s="18">
        <v>18</v>
      </c>
      <c r="NM247" s="25">
        <v>39579</v>
      </c>
      <c r="NN247" s="25">
        <v>4566</v>
      </c>
      <c r="NO247" s="18">
        <v>111</v>
      </c>
      <c r="NP247" s="18" t="s">
        <v>764</v>
      </c>
      <c r="NQ247" s="32">
        <v>325</v>
      </c>
      <c r="NR247" s="27">
        <v>51747</v>
      </c>
      <c r="NS247" s="37">
        <f t="shared" si="810"/>
        <v>1.2615803814713897</v>
      </c>
      <c r="NT247" s="37">
        <f t="shared" si="811"/>
        <v>0.34042058896879807</v>
      </c>
      <c r="NU247" s="37">
        <f t="shared" si="812"/>
        <v>0.79265658747300205</v>
      </c>
      <c r="NV247" s="17">
        <f t="shared" si="813"/>
        <v>0.16095781725217082</v>
      </c>
      <c r="NW247" s="10">
        <f t="shared" si="814"/>
        <v>29121</v>
      </c>
      <c r="NX247" s="17">
        <f t="shared" si="815"/>
        <v>0.56275726129050962</v>
      </c>
      <c r="NY247" s="19">
        <f t="shared" si="816"/>
        <v>0.52480671844870153</v>
      </c>
      <c r="NZ247" s="25">
        <v>22626</v>
      </c>
      <c r="OA247" s="25">
        <v>19819</v>
      </c>
      <c r="OB247" s="25">
        <v>1280</v>
      </c>
      <c r="OC247" s="25">
        <v>18168</v>
      </c>
      <c r="OD247" s="18">
        <v>809</v>
      </c>
      <c r="OE247" s="25">
        <v>2581</v>
      </c>
      <c r="OF247" s="17">
        <f t="shared" si="817"/>
        <v>0.35109281697489708</v>
      </c>
      <c r="OG247" s="17">
        <f t="shared" si="818"/>
        <v>0.43724273870949043</v>
      </c>
      <c r="OH247" s="17">
        <f t="shared" si="819"/>
        <v>0.38299804819603067</v>
      </c>
      <c r="OI247" s="69">
        <f t="shared" si="820"/>
        <v>4.9877287572226411E-2</v>
      </c>
      <c r="OJ247" s="27">
        <v>51747</v>
      </c>
      <c r="OK247" s="18">
        <v>655</v>
      </c>
      <c r="OL247" s="25">
        <v>20208</v>
      </c>
      <c r="OM247" s="25">
        <v>19180</v>
      </c>
      <c r="ON247" s="18">
        <v>272</v>
      </c>
      <c r="OO247" s="18">
        <v>178</v>
      </c>
      <c r="OP247" s="18">
        <v>16</v>
      </c>
      <c r="OQ247" s="25">
        <v>21065</v>
      </c>
      <c r="OR247" s="69">
        <f t="shared" si="821"/>
        <v>0.40873867084082172</v>
      </c>
      <c r="OS247" s="41"/>
      <c r="OT247" s="41"/>
      <c r="OU247" s="41"/>
      <c r="OV247" s="29">
        <v>0</v>
      </c>
      <c r="OW247" s="41"/>
      <c r="OX247" s="36"/>
      <c r="OY247" s="36"/>
      <c r="OZ247" s="41"/>
      <c r="PA247" s="41"/>
      <c r="PB247" s="41"/>
      <c r="PC247" s="29">
        <v>0</v>
      </c>
      <c r="PD247" s="41"/>
      <c r="PE247" s="40">
        <f t="shared" si="822"/>
        <v>0</v>
      </c>
      <c r="PF247" s="36">
        <f t="shared" si="823"/>
        <v>0</v>
      </c>
      <c r="PG247" s="41"/>
      <c r="PH247" s="41"/>
      <c r="PI247" s="41"/>
      <c r="PJ247" s="29">
        <v>0</v>
      </c>
      <c r="PK247" s="41"/>
      <c r="PL247" s="41">
        <f t="shared" si="824"/>
        <v>0</v>
      </c>
      <c r="PM247" s="36">
        <f t="shared" si="825"/>
        <v>0</v>
      </c>
      <c r="PN247" s="41"/>
      <c r="PO247" s="41"/>
      <c r="PP247" s="41"/>
      <c r="PQ247" s="29">
        <v>0</v>
      </c>
      <c r="PR247" s="41"/>
      <c r="PS247" s="41">
        <f t="shared" si="826"/>
        <v>0</v>
      </c>
      <c r="PT247" s="36">
        <f t="shared" si="827"/>
        <v>0</v>
      </c>
      <c r="PU247" s="41"/>
      <c r="PV247" s="41"/>
      <c r="PW247" s="41"/>
      <c r="PX247" s="29">
        <v>0</v>
      </c>
      <c r="PY247" s="41"/>
      <c r="PZ247" s="36">
        <f t="shared" si="828"/>
        <v>0</v>
      </c>
      <c r="QA247" s="41"/>
      <c r="QB247" s="41"/>
      <c r="QC247" s="29">
        <v>0</v>
      </c>
      <c r="QD247" s="41"/>
      <c r="QE247" s="22">
        <f t="shared" si="829"/>
        <v>0</v>
      </c>
      <c r="QF247" s="22"/>
      <c r="QG247" s="41"/>
      <c r="QH247" s="41"/>
      <c r="QI247" s="41"/>
      <c r="QJ247" s="29">
        <v>0</v>
      </c>
      <c r="QK247" s="41"/>
      <c r="QL247" s="42">
        <f t="shared" si="830"/>
        <v>0</v>
      </c>
      <c r="QM247" s="41"/>
      <c r="QN247" s="41"/>
      <c r="QO247" s="41"/>
      <c r="QP247" s="41"/>
      <c r="QQ247" s="29">
        <v>0</v>
      </c>
      <c r="QR247" s="41"/>
      <c r="QS247" s="36">
        <f t="shared" si="831"/>
        <v>0</v>
      </c>
      <c r="QT247" s="41"/>
      <c r="QU247" s="41"/>
      <c r="QV247" s="41"/>
      <c r="QW247" s="29">
        <v>0</v>
      </c>
      <c r="QX247" s="41"/>
      <c r="QY247" s="36">
        <f t="shared" si="832"/>
        <v>0</v>
      </c>
      <c r="QZ247" s="41"/>
      <c r="RA247" s="41"/>
      <c r="RB247" s="41"/>
      <c r="RC247" s="29">
        <v>0</v>
      </c>
      <c r="RD247" s="41"/>
      <c r="RE247" s="36">
        <f t="shared" si="833"/>
        <v>0</v>
      </c>
      <c r="RF247" s="41"/>
      <c r="RG247" s="10"/>
      <c r="RH247" s="10"/>
      <c r="RI247" s="17"/>
      <c r="RJ247" s="17"/>
      <c r="RK247" s="17"/>
      <c r="RL247" s="17"/>
      <c r="RM247" s="17"/>
      <c r="RN247" s="17"/>
      <c r="RO247" s="17"/>
      <c r="RP247" s="17"/>
      <c r="RQ247" s="17"/>
      <c r="RR247" s="36"/>
      <c r="RS247" s="36"/>
      <c r="RT247" s="10"/>
      <c r="RU247" s="17"/>
      <c r="RV247" s="37"/>
      <c r="RW247" s="36"/>
      <c r="RX247" s="85">
        <v>-0.29304419999999998</v>
      </c>
      <c r="RY247" s="93">
        <v>215</v>
      </c>
      <c r="RZ247" s="43" t="b">
        <v>0</v>
      </c>
      <c r="SA247" s="18" t="b">
        <v>0</v>
      </c>
      <c r="SB247" s="18" t="b">
        <v>0</v>
      </c>
      <c r="SC247" s="18" t="b">
        <v>0</v>
      </c>
      <c r="SD247" s="18" t="b">
        <v>0</v>
      </c>
      <c r="SE247" s="32" t="b">
        <v>0</v>
      </c>
      <c r="SF247" s="43" t="b">
        <v>0</v>
      </c>
      <c r="SG247" s="18" t="b">
        <v>0</v>
      </c>
      <c r="SH247" s="18"/>
      <c r="SI247" s="18"/>
      <c r="SJ247" s="18"/>
      <c r="SK247" s="18"/>
      <c r="SL247" s="18"/>
      <c r="SM247" s="18"/>
      <c r="SN247" s="18"/>
      <c r="SO247" s="18"/>
      <c r="SP247" s="18"/>
      <c r="SQ247" s="17">
        <f t="shared" si="834"/>
        <v>0</v>
      </c>
      <c r="SR247" s="17">
        <f t="shared" si="835"/>
        <v>0</v>
      </c>
      <c r="SS247" s="17">
        <f t="shared" si="836"/>
        <v>0</v>
      </c>
      <c r="ST247" s="17">
        <f t="shared" si="837"/>
        <v>0</v>
      </c>
      <c r="SU247" s="17">
        <f t="shared" si="838"/>
        <v>0</v>
      </c>
      <c r="SV247" s="17">
        <f t="shared" si="908"/>
        <v>0</v>
      </c>
      <c r="SW247" s="17">
        <f t="shared" si="839"/>
        <v>0</v>
      </c>
      <c r="SX247" s="17">
        <f t="shared" si="840"/>
        <v>0</v>
      </c>
      <c r="SY247" s="17">
        <f t="shared" si="841"/>
        <v>0</v>
      </c>
      <c r="SZ247" s="17">
        <f t="shared" si="842"/>
        <v>0</v>
      </c>
      <c r="TA247" s="17">
        <f t="shared" si="843"/>
        <v>0</v>
      </c>
      <c r="TB247" s="24">
        <f t="shared" si="844"/>
        <v>620</v>
      </c>
      <c r="TC247" s="69">
        <f t="shared" si="845"/>
        <v>1</v>
      </c>
      <c r="TD247" s="17">
        <f t="shared" si="867"/>
        <v>2.6014568158168575E-6</v>
      </c>
      <c r="TE247" s="95"/>
      <c r="TF247" s="71"/>
      <c r="TG247" s="71">
        <v>2</v>
      </c>
      <c r="TH247" s="71"/>
      <c r="TI247" s="71"/>
      <c r="TJ247" s="71"/>
      <c r="TK247" s="71">
        <v>9</v>
      </c>
      <c r="TL247" s="71"/>
      <c r="TM247" s="71">
        <v>1</v>
      </c>
      <c r="TN247" s="71"/>
      <c r="TO247" s="71">
        <v>1</v>
      </c>
      <c r="TP247" s="71"/>
      <c r="TQ247" s="71"/>
      <c r="TR247" s="72"/>
      <c r="TS247" s="72"/>
      <c r="TT247" s="72"/>
      <c r="TU247" s="72">
        <v>2</v>
      </c>
      <c r="TV247" s="72">
        <v>1</v>
      </c>
      <c r="TW247" s="72"/>
      <c r="TX247" s="72"/>
      <c r="TY247" s="72">
        <v>1</v>
      </c>
      <c r="TZ247" s="72">
        <v>7</v>
      </c>
      <c r="UA247" s="72"/>
      <c r="UB247" s="72"/>
      <c r="UC247" s="72"/>
      <c r="UD247" s="72"/>
      <c r="UE247" s="72"/>
      <c r="UF247" s="72"/>
      <c r="UG247" s="72">
        <v>2</v>
      </c>
      <c r="UH247" s="72"/>
      <c r="UI247" s="72"/>
      <c r="UJ247" s="73">
        <v>11</v>
      </c>
      <c r="UK247" s="73"/>
      <c r="UL247" s="73"/>
      <c r="UM247" s="73">
        <v>2</v>
      </c>
      <c r="UN247" s="73">
        <v>2</v>
      </c>
      <c r="UO247" s="73"/>
      <c r="UP247" s="73"/>
      <c r="UQ247" s="73"/>
      <c r="UR247" s="73">
        <v>9</v>
      </c>
      <c r="US247" s="73"/>
      <c r="UT247" s="73"/>
      <c r="UU247" s="73"/>
      <c r="UV247" s="73"/>
      <c r="UW247" s="73"/>
      <c r="UX247" s="73"/>
      <c r="UY247" s="73"/>
      <c r="UZ247" s="73"/>
      <c r="VA247" s="73"/>
      <c r="VB247" s="73">
        <v>44</v>
      </c>
      <c r="VC247" s="73"/>
      <c r="VD247" s="73"/>
      <c r="VE247" s="73">
        <v>2</v>
      </c>
      <c r="VF247" s="73">
        <v>2</v>
      </c>
      <c r="VG247" s="73"/>
      <c r="VH247" s="73"/>
      <c r="VI247" s="73"/>
      <c r="VJ247" s="73">
        <v>10</v>
      </c>
      <c r="VK247" s="73"/>
      <c r="VL247" s="73"/>
      <c r="VM247" s="73"/>
      <c r="VN247" s="73"/>
      <c r="VO247" s="73"/>
      <c r="VP247" s="73"/>
      <c r="VQ247" s="73"/>
      <c r="VR247" s="73"/>
      <c r="VS247" s="73">
        <v>35</v>
      </c>
      <c r="VT247" s="73"/>
      <c r="VU247" s="73"/>
      <c r="VV247" s="73"/>
      <c r="VW247" s="73">
        <v>4</v>
      </c>
      <c r="VX247" s="73"/>
      <c r="VY247" s="73"/>
      <c r="VZ247" s="73">
        <v>1</v>
      </c>
      <c r="WA247" s="73">
        <v>9</v>
      </c>
      <c r="WB247" s="73">
        <v>176</v>
      </c>
      <c r="WC247" s="73"/>
      <c r="WD247" s="73"/>
      <c r="WE247" s="73"/>
      <c r="WF247" s="73"/>
      <c r="WG247" s="73"/>
      <c r="WH247" s="73"/>
      <c r="WI247" s="73"/>
      <c r="WJ247" s="73"/>
      <c r="WK247" s="73"/>
      <c r="WL247" s="73"/>
      <c r="WM247" s="73"/>
      <c r="WN247" s="73"/>
      <c r="WO247" s="22">
        <f t="shared" si="846"/>
        <v>90</v>
      </c>
      <c r="WP247" s="22">
        <f t="shared" si="847"/>
        <v>0</v>
      </c>
      <c r="WQ247" s="22">
        <f t="shared" si="848"/>
        <v>0</v>
      </c>
      <c r="WR247" s="22">
        <f t="shared" si="849"/>
        <v>8</v>
      </c>
      <c r="WS247" s="22">
        <f t="shared" si="850"/>
        <v>9</v>
      </c>
      <c r="WT247" s="22">
        <f t="shared" si="851"/>
        <v>0</v>
      </c>
      <c r="WU247" s="22">
        <f t="shared" si="852"/>
        <v>0</v>
      </c>
      <c r="WV247" s="22">
        <f t="shared" si="853"/>
        <v>1</v>
      </c>
      <c r="WW247" s="22">
        <f t="shared" si="854"/>
        <v>44</v>
      </c>
      <c r="WX247" s="22">
        <f t="shared" si="855"/>
        <v>0</v>
      </c>
      <c r="WY247" s="22">
        <f t="shared" si="856"/>
        <v>177</v>
      </c>
      <c r="WZ247" s="22">
        <f t="shared" si="857"/>
        <v>0</v>
      </c>
      <c r="XA247" s="22">
        <f t="shared" si="858"/>
        <v>0</v>
      </c>
      <c r="XB247" s="22">
        <f t="shared" si="859"/>
        <v>0</v>
      </c>
      <c r="XC247" s="22">
        <f t="shared" si="860"/>
        <v>0</v>
      </c>
      <c r="XD247" s="22">
        <f t="shared" si="861"/>
        <v>0</v>
      </c>
      <c r="XE247" s="22">
        <f t="shared" si="862"/>
        <v>3</v>
      </c>
      <c r="XF247" s="22">
        <f t="shared" si="863"/>
        <v>0</v>
      </c>
      <c r="XG247" s="93">
        <f t="shared" si="864"/>
        <v>0</v>
      </c>
    </row>
    <row r="248" spans="1:631" ht="17.100000000000001" customHeight="1" x14ac:dyDescent="0.2">
      <c r="A248" s="101"/>
      <c r="B248" s="27" t="s">
        <v>742</v>
      </c>
      <c r="C248" s="535" t="s">
        <v>743</v>
      </c>
      <c r="D248" s="25" t="s">
        <v>754</v>
      </c>
      <c r="E248" s="535" t="s">
        <v>755</v>
      </c>
      <c r="F248" s="25" t="s">
        <v>762</v>
      </c>
      <c r="G248" s="535" t="s">
        <v>763</v>
      </c>
      <c r="H248" s="25">
        <v>8</v>
      </c>
      <c r="I248" s="28">
        <v>2</v>
      </c>
      <c r="J248" s="17">
        <f t="shared" si="730"/>
        <v>0.93818779476918679</v>
      </c>
      <c r="K248" s="17">
        <f t="shared" si="731"/>
        <v>0.34178933828783764</v>
      </c>
      <c r="L248" s="17">
        <f t="shared" si="732"/>
        <v>1</v>
      </c>
      <c r="M248" s="17">
        <f t="shared" si="733"/>
        <v>0.2326447367140117</v>
      </c>
      <c r="N248" s="17">
        <f t="shared" si="734"/>
        <v>0.46103845856225334</v>
      </c>
      <c r="O248" s="17">
        <f t="shared" si="735"/>
        <v>0.25167929112476778</v>
      </c>
      <c r="P248" s="17">
        <f t="shared" si="736"/>
        <v>0.82435828186280269</v>
      </c>
      <c r="Q248" s="17">
        <f t="shared" si="737"/>
        <v>0.624</v>
      </c>
      <c r="R248" s="69">
        <f t="shared" si="738"/>
        <v>0.90300000000000002</v>
      </c>
      <c r="S248" s="422">
        <f t="shared" si="739"/>
        <v>0.61963310014676209</v>
      </c>
      <c r="T248" s="17">
        <f t="shared" si="865"/>
        <v>0.38036689985323791</v>
      </c>
      <c r="U248" s="10">
        <f t="shared" si="740"/>
        <v>19523.472235666995</v>
      </c>
      <c r="V248" s="32">
        <v>6</v>
      </c>
      <c r="W248" s="550">
        <f t="shared" si="741"/>
        <v>0</v>
      </c>
      <c r="X248" s="550">
        <f t="shared" si="742"/>
        <v>0.50852198903565116</v>
      </c>
      <c r="Y248" s="550">
        <f t="shared" si="743"/>
        <v>0.49147801096434884</v>
      </c>
      <c r="Z248" s="551">
        <f t="shared" si="744"/>
        <v>25226.583346778098</v>
      </c>
      <c r="AA248" s="426">
        <f t="shared" si="745"/>
        <v>0.45200000000000001</v>
      </c>
      <c r="AB248" s="59">
        <f t="shared" si="746"/>
        <v>0.93900000000000006</v>
      </c>
      <c r="AC248" s="59">
        <f t="shared" si="747"/>
        <v>8.2836802600015483E-2</v>
      </c>
      <c r="AD248" s="59">
        <f t="shared" si="748"/>
        <v>0.46103845856225334</v>
      </c>
      <c r="AE248" s="59">
        <f t="shared" si="749"/>
        <v>0.376</v>
      </c>
      <c r="AF248" s="59">
        <f t="shared" si="750"/>
        <v>0.40674574817779047</v>
      </c>
      <c r="AG248" s="59">
        <f t="shared" si="751"/>
        <v>0.43733028440760324</v>
      </c>
      <c r="AH248" s="59">
        <f t="shared" si="752"/>
        <v>0.25167929112476778</v>
      </c>
      <c r="AI248" s="59">
        <f t="shared" si="753"/>
        <v>0.94311847934829207</v>
      </c>
      <c r="AJ248" s="59">
        <f t="shared" si="754"/>
        <v>0.93325711019008151</v>
      </c>
      <c r="AK248" s="59">
        <f t="shared" si="755"/>
        <v>0.17564171813719734</v>
      </c>
      <c r="AL248" s="35">
        <f t="shared" si="756"/>
        <v>1</v>
      </c>
      <c r="AM248" s="27">
        <v>51328</v>
      </c>
      <c r="AN248" s="25">
        <v>27050</v>
      </c>
      <c r="AO248" s="25">
        <v>24278</v>
      </c>
      <c r="AP248" s="17">
        <f t="shared" si="757"/>
        <v>9.9692630574611829E-4</v>
      </c>
      <c r="AQ248" s="18">
        <v>111.4</v>
      </c>
      <c r="AR248" s="58">
        <v>149.16698297400001</v>
      </c>
      <c r="AS248" s="24">
        <f t="shared" si="758"/>
        <v>344.09759436474314</v>
      </c>
      <c r="AT248" s="17">
        <f t="shared" si="916"/>
        <v>0.29716614507331457</v>
      </c>
      <c r="AU248" s="25">
        <v>27423</v>
      </c>
      <c r="AV248" s="25">
        <v>13294</v>
      </c>
      <c r="AW248" s="25">
        <v>14129</v>
      </c>
      <c r="AX248" s="25">
        <v>23905</v>
      </c>
      <c r="AY248" s="25">
        <v>13756</v>
      </c>
      <c r="AZ248" s="25">
        <v>10149</v>
      </c>
      <c r="BA248" s="25">
        <v>23194</v>
      </c>
      <c r="BB248" s="25">
        <v>12950</v>
      </c>
      <c r="BC248" s="25">
        <v>10244</v>
      </c>
      <c r="BD248" s="18">
        <v>126.4</v>
      </c>
      <c r="BE248" s="25">
        <v>28134</v>
      </c>
      <c r="BF248" s="25">
        <v>14100</v>
      </c>
      <c r="BG248" s="25">
        <v>14034</v>
      </c>
      <c r="BH248" s="18">
        <v>100.5</v>
      </c>
      <c r="BI248" s="17">
        <v>0.45200000000000001</v>
      </c>
      <c r="BJ248" s="25">
        <v>13587</v>
      </c>
      <c r="BK248" s="25">
        <v>36156</v>
      </c>
      <c r="BL248" s="25">
        <v>1585</v>
      </c>
      <c r="BM248" s="17">
        <v>0.42</v>
      </c>
      <c r="BN248" s="10">
        <f t="shared" si="759"/>
        <v>29770.240000000005</v>
      </c>
      <c r="BO248" s="29">
        <v>0.376</v>
      </c>
      <c r="BP248" s="30">
        <f t="shared" si="760"/>
        <v>0.624</v>
      </c>
      <c r="BQ248" s="31">
        <v>4.4000000000000004</v>
      </c>
      <c r="BR248" s="25">
        <v>37741</v>
      </c>
      <c r="BS248" s="25">
        <v>13201</v>
      </c>
      <c r="BT248" s="25">
        <v>21842</v>
      </c>
      <c r="BU248" s="25">
        <v>1681</v>
      </c>
      <c r="BV248" s="18">
        <v>607</v>
      </c>
      <c r="BW248" s="18">
        <v>410</v>
      </c>
      <c r="BX248" s="25">
        <v>6997</v>
      </c>
      <c r="BY248" s="25">
        <v>5680</v>
      </c>
      <c r="BZ248" s="25">
        <v>1317</v>
      </c>
      <c r="CA248" s="59">
        <v>0.188</v>
      </c>
      <c r="CB248" s="25">
        <v>27423</v>
      </c>
      <c r="CC248" s="25">
        <v>23905</v>
      </c>
      <c r="CD248" s="17">
        <f t="shared" si="761"/>
        <v>0.87171352514312805</v>
      </c>
      <c r="CE248" s="18">
        <v>416</v>
      </c>
      <c r="CF248" s="25">
        <v>1031</v>
      </c>
      <c r="CG248" s="25">
        <v>1768</v>
      </c>
      <c r="CH248" s="25">
        <v>1546</v>
      </c>
      <c r="CI248" s="25">
        <v>1010</v>
      </c>
      <c r="CJ248" s="18">
        <v>643</v>
      </c>
      <c r="CK248" s="18">
        <v>289</v>
      </c>
      <c r="CL248" s="18">
        <v>217</v>
      </c>
      <c r="CM248" s="18">
        <v>77</v>
      </c>
      <c r="CN248" s="74">
        <v>3.9</v>
      </c>
      <c r="CO248" s="27">
        <v>6997</v>
      </c>
      <c r="CP248" s="34">
        <f t="shared" si="762"/>
        <v>7.3357153065599539</v>
      </c>
      <c r="CQ248" s="18">
        <v>231</v>
      </c>
      <c r="CR248" s="18">
        <v>254</v>
      </c>
      <c r="CS248" s="18">
        <v>247</v>
      </c>
      <c r="CT248" s="25">
        <v>3714</v>
      </c>
      <c r="CU248" s="25">
        <v>2376</v>
      </c>
      <c r="CV248" s="18">
        <v>84</v>
      </c>
      <c r="CW248" s="18">
        <v>43</v>
      </c>
      <c r="CX248" s="18">
        <v>48</v>
      </c>
      <c r="CY248" s="25">
        <v>6997</v>
      </c>
      <c r="CZ248" s="25">
        <v>6155</v>
      </c>
      <c r="DA248" s="18">
        <v>293</v>
      </c>
      <c r="DB248" s="18">
        <v>72</v>
      </c>
      <c r="DC248" s="18">
        <v>94</v>
      </c>
      <c r="DD248" s="18">
        <v>279</v>
      </c>
      <c r="DE248" s="18">
        <v>104</v>
      </c>
      <c r="DF248" s="25">
        <v>6997</v>
      </c>
      <c r="DG248" s="25">
        <v>2805</v>
      </c>
      <c r="DH248" s="18">
        <v>14</v>
      </c>
      <c r="DI248" s="18">
        <v>27</v>
      </c>
      <c r="DJ248" s="25">
        <v>4104</v>
      </c>
      <c r="DK248" s="18">
        <v>30</v>
      </c>
      <c r="DL248" s="18">
        <v>17</v>
      </c>
      <c r="DM248" s="25">
        <f t="shared" si="763"/>
        <v>10994.1</v>
      </c>
      <c r="DN248" s="17">
        <f t="shared" si="764"/>
        <v>0.58653708732313847</v>
      </c>
      <c r="DO248" s="17">
        <f t="shared" si="765"/>
        <v>4.2875518079176786E-3</v>
      </c>
      <c r="DP248" s="23">
        <f t="shared" si="766"/>
        <v>0.40674574817779047</v>
      </c>
      <c r="DQ248" s="23">
        <f t="shared" si="767"/>
        <v>0.59325425182220948</v>
      </c>
      <c r="DR248" s="25">
        <v>6997</v>
      </c>
      <c r="DS248" s="18">
        <v>59</v>
      </c>
      <c r="DT248" s="25">
        <v>5379</v>
      </c>
      <c r="DU248" s="18">
        <v>9</v>
      </c>
      <c r="DV248" s="18">
        <v>918</v>
      </c>
      <c r="DW248" s="18">
        <v>4</v>
      </c>
      <c r="DX248" s="18">
        <v>595</v>
      </c>
      <c r="DY248" s="18">
        <v>33</v>
      </c>
      <c r="DZ248" s="17">
        <f t="shared" si="768"/>
        <v>0.9096755752465342</v>
      </c>
      <c r="EA248" s="17">
        <f t="shared" si="769"/>
        <v>9.0324424753465804E-2</v>
      </c>
      <c r="EB248" s="25">
        <v>6997</v>
      </c>
      <c r="EC248" s="25">
        <v>2998</v>
      </c>
      <c r="ED248" s="18">
        <v>62</v>
      </c>
      <c r="EE248" s="25">
        <v>3296</v>
      </c>
      <c r="EF248" s="17">
        <f t="shared" si="909"/>
        <v>0.47105902529655569</v>
      </c>
      <c r="EG248" s="18">
        <v>551</v>
      </c>
      <c r="EH248" s="18">
        <v>90</v>
      </c>
      <c r="EI248" s="17">
        <f t="shared" si="770"/>
        <v>0.43733028440760324</v>
      </c>
      <c r="EJ248" s="17">
        <f t="shared" si="771"/>
        <v>7.8748034872088035E-2</v>
      </c>
      <c r="EK248" s="69">
        <f t="shared" si="772"/>
        <v>0.34178933828783764</v>
      </c>
      <c r="EL248" s="27">
        <v>19171</v>
      </c>
      <c r="EM248" s="25">
        <v>17993</v>
      </c>
      <c r="EN248" s="25">
        <v>1178</v>
      </c>
      <c r="EO248" s="59">
        <v>0.93900000000000006</v>
      </c>
      <c r="EP248" s="25">
        <v>9079</v>
      </c>
      <c r="EQ248" s="25">
        <v>8879</v>
      </c>
      <c r="ER248" s="25">
        <v>200</v>
      </c>
      <c r="ES248" s="59">
        <v>0.97799999999999998</v>
      </c>
      <c r="ET248" s="25">
        <v>10092</v>
      </c>
      <c r="EU248" s="25">
        <v>9114</v>
      </c>
      <c r="EV248" s="25">
        <v>978</v>
      </c>
      <c r="EW248" s="59">
        <v>0.90300000000000002</v>
      </c>
      <c r="EX248" s="25">
        <v>2751</v>
      </c>
      <c r="EY248" s="25">
        <v>2657</v>
      </c>
      <c r="EZ248" s="25">
        <v>94</v>
      </c>
      <c r="FA248" s="59">
        <v>0.96599999999999997</v>
      </c>
      <c r="FB248" s="25">
        <v>16420</v>
      </c>
      <c r="FC248" s="25">
        <v>15336</v>
      </c>
      <c r="FD248" s="25">
        <v>1084</v>
      </c>
      <c r="FE248" s="59">
        <v>0.93400000000000005</v>
      </c>
      <c r="FF248" s="25">
        <v>12956</v>
      </c>
      <c r="FG248" s="25">
        <v>4922</v>
      </c>
      <c r="FH248" s="25">
        <v>7339</v>
      </c>
      <c r="FI248" s="18">
        <v>695</v>
      </c>
      <c r="FJ248" s="23">
        <f t="shared" si="773"/>
        <v>5.3643099722136461E-2</v>
      </c>
      <c r="FK248" s="23">
        <f t="shared" si="774"/>
        <v>0.56645569620253167</v>
      </c>
      <c r="FL248" s="36">
        <f t="shared" si="775"/>
        <v>7.0820143884892088</v>
      </c>
      <c r="FM248" s="25">
        <v>6421</v>
      </c>
      <c r="FN248" s="25">
        <v>2481</v>
      </c>
      <c r="FO248" s="17">
        <f t="shared" si="776"/>
        <v>0.38638841301977883</v>
      </c>
      <c r="FP248" s="25">
        <v>3638</v>
      </c>
      <c r="FQ248" s="17">
        <f t="shared" si="777"/>
        <v>0.56657841457716862</v>
      </c>
      <c r="FR248" s="18">
        <v>302</v>
      </c>
      <c r="FS248" s="17">
        <f t="shared" si="778"/>
        <v>4.7033172403052485E-2</v>
      </c>
      <c r="FT248" s="25">
        <v>6535</v>
      </c>
      <c r="FU248" s="25">
        <v>2441</v>
      </c>
      <c r="FV248" s="25">
        <v>3701</v>
      </c>
      <c r="FW248" s="17">
        <f t="shared" si="779"/>
        <v>6.0137719969395563E-2</v>
      </c>
      <c r="FX248" s="17">
        <f t="shared" si="780"/>
        <v>0.56633511859219587</v>
      </c>
      <c r="FY248" s="18">
        <v>393</v>
      </c>
      <c r="FZ248" s="25">
        <v>25846</v>
      </c>
      <c r="GA248" s="25">
        <v>2141</v>
      </c>
      <c r="GB248" s="25">
        <v>11789</v>
      </c>
      <c r="GC248" s="25">
        <v>5421</v>
      </c>
      <c r="GD248" s="18">
        <v>2838</v>
      </c>
      <c r="GE248" s="18">
        <v>134</v>
      </c>
      <c r="GF248" s="25">
        <v>3175</v>
      </c>
      <c r="GG248" s="18">
        <v>134</v>
      </c>
      <c r="GH248" s="18">
        <v>43</v>
      </c>
      <c r="GI248" s="18">
        <v>171</v>
      </c>
      <c r="GJ248" s="10">
        <f t="shared" si="781"/>
        <v>2141</v>
      </c>
      <c r="GK248" s="10">
        <f t="shared" si="910"/>
        <v>23705</v>
      </c>
      <c r="GL248" s="10">
        <f t="shared" si="911"/>
        <v>11916</v>
      </c>
      <c r="GM248" s="10">
        <f t="shared" si="782"/>
        <v>13930</v>
      </c>
      <c r="GN248" s="10">
        <f t="shared" si="912"/>
        <v>6495</v>
      </c>
      <c r="GO248" s="17">
        <f t="shared" si="783"/>
        <v>8.2836802600015483E-2</v>
      </c>
      <c r="GP248" s="17">
        <f t="shared" si="913"/>
        <v>0.91716319739998453</v>
      </c>
      <c r="GQ248" s="17">
        <f t="shared" si="914"/>
        <v>0.46103845856225334</v>
      </c>
      <c r="GR248" s="17">
        <f t="shared" si="915"/>
        <v>0.25129613866749206</v>
      </c>
      <c r="GS248" s="17">
        <f t="shared" si="784"/>
        <v>0.68910082798111894</v>
      </c>
      <c r="GT248" s="25">
        <v>13519</v>
      </c>
      <c r="GU248" s="25">
        <v>596</v>
      </c>
      <c r="GV248" s="25">
        <v>5265</v>
      </c>
      <c r="GW248" s="25">
        <v>3538</v>
      </c>
      <c r="GX248" s="18">
        <v>2014</v>
      </c>
      <c r="GY248" s="18">
        <v>95</v>
      </c>
      <c r="GZ248" s="25">
        <v>1831</v>
      </c>
      <c r="HA248" s="18">
        <v>50</v>
      </c>
      <c r="HB248" s="18">
        <v>37</v>
      </c>
      <c r="HC248" s="18">
        <v>93</v>
      </c>
      <c r="HD248" s="23">
        <f t="shared" si="785"/>
        <v>4.4086101042976548E-2</v>
      </c>
      <c r="HE248" s="23">
        <f t="shared" si="786"/>
        <v>0.9559138989570235</v>
      </c>
      <c r="HF248" s="23">
        <f t="shared" si="787"/>
        <v>0.56646201642133298</v>
      </c>
      <c r="HG248" s="23">
        <f t="shared" si="788"/>
        <v>0.30475626895480434</v>
      </c>
      <c r="HH248" s="25">
        <v>12327</v>
      </c>
      <c r="HI248" s="25">
        <v>1545</v>
      </c>
      <c r="HJ248" s="25">
        <v>6524</v>
      </c>
      <c r="HK248" s="25">
        <v>1883</v>
      </c>
      <c r="HL248" s="18">
        <v>824</v>
      </c>
      <c r="HM248" s="18">
        <v>39</v>
      </c>
      <c r="HN248" s="25">
        <v>1344</v>
      </c>
      <c r="HO248" s="18">
        <v>84</v>
      </c>
      <c r="HP248" s="18">
        <v>6</v>
      </c>
      <c r="HQ248" s="18">
        <v>78</v>
      </c>
      <c r="HR248" s="23">
        <f t="shared" si="789"/>
        <v>0.12533463129715258</v>
      </c>
      <c r="HS248" s="23">
        <f t="shared" si="790"/>
        <v>0.87466536870284739</v>
      </c>
      <c r="HT248" s="80">
        <f t="shared" si="791"/>
        <v>0.34542062140017848</v>
      </c>
      <c r="HU248" s="27">
        <v>42581</v>
      </c>
      <c r="HV248" s="18">
        <v>965</v>
      </c>
      <c r="HW248" s="25">
        <v>18739</v>
      </c>
      <c r="HX248" s="18">
        <v>672</v>
      </c>
      <c r="HY248" s="25">
        <v>3980</v>
      </c>
      <c r="HZ248" s="25">
        <v>2502</v>
      </c>
      <c r="IA248" s="18">
        <v>345</v>
      </c>
      <c r="IB248" s="18">
        <v>83</v>
      </c>
      <c r="IC248" s="25">
        <v>5213</v>
      </c>
      <c r="ID248" s="25">
        <v>7039</v>
      </c>
      <c r="IE248" s="18">
        <v>1203</v>
      </c>
      <c r="IF248" s="18">
        <v>157</v>
      </c>
      <c r="IG248" s="18">
        <v>1683</v>
      </c>
      <c r="IH248" s="17">
        <f t="shared" si="792"/>
        <v>0.22406707216833799</v>
      </c>
      <c r="II248" s="17">
        <f t="shared" si="793"/>
        <v>5.8758601254080459E-2</v>
      </c>
      <c r="IJ248" s="30">
        <f t="shared" si="794"/>
        <v>17.018784972022381</v>
      </c>
      <c r="IK248" s="17">
        <f t="shared" si="866"/>
        <v>0.2326447367140117</v>
      </c>
      <c r="IL248" s="25">
        <v>22567</v>
      </c>
      <c r="IM248" s="18">
        <v>617</v>
      </c>
      <c r="IN248" s="25">
        <v>13076</v>
      </c>
      <c r="IO248" s="18">
        <v>496</v>
      </c>
      <c r="IP248" s="25">
        <v>2787</v>
      </c>
      <c r="IQ248" s="25">
        <v>857</v>
      </c>
      <c r="IR248" s="18">
        <v>229</v>
      </c>
      <c r="IS248" s="18">
        <v>59</v>
      </c>
      <c r="IT248" s="25">
        <v>2757</v>
      </c>
      <c r="IU248" s="25">
        <v>172</v>
      </c>
      <c r="IV248" s="18">
        <v>482</v>
      </c>
      <c r="IW248" s="18">
        <v>79</v>
      </c>
      <c r="IX248" s="18">
        <v>956</v>
      </c>
      <c r="IY248" s="17">
        <f t="shared" si="795"/>
        <v>0.80037222493020788</v>
      </c>
      <c r="IZ248" s="25">
        <v>20014</v>
      </c>
      <c r="JA248" s="18">
        <v>348</v>
      </c>
      <c r="JB248" s="25">
        <v>5663</v>
      </c>
      <c r="JC248" s="18">
        <v>176</v>
      </c>
      <c r="JD248" s="25">
        <v>1193</v>
      </c>
      <c r="JE248" s="25">
        <v>1645</v>
      </c>
      <c r="JF248" s="18">
        <v>116</v>
      </c>
      <c r="JG248" s="18">
        <v>24</v>
      </c>
      <c r="JH248" s="25">
        <v>2456</v>
      </c>
      <c r="JI248" s="25">
        <v>6867</v>
      </c>
      <c r="JJ248" s="18">
        <v>721</v>
      </c>
      <c r="JK248" s="18">
        <v>78</v>
      </c>
      <c r="JL248" s="18">
        <v>727</v>
      </c>
      <c r="JM248" s="80">
        <f t="shared" si="796"/>
        <v>0.4567302887978415</v>
      </c>
      <c r="JN248" s="27">
        <v>42581</v>
      </c>
      <c r="JO248" s="25">
        <v>33789</v>
      </c>
      <c r="JP248" s="18">
        <v>38</v>
      </c>
      <c r="JQ248" s="18">
        <v>110</v>
      </c>
      <c r="JR248" s="18">
        <v>522</v>
      </c>
      <c r="JS248" s="18">
        <v>254</v>
      </c>
      <c r="JT248" s="18">
        <v>376</v>
      </c>
      <c r="JU248" s="18">
        <v>7</v>
      </c>
      <c r="JV248" s="18">
        <v>6</v>
      </c>
      <c r="JW248" s="25">
        <v>7479</v>
      </c>
      <c r="JX248" s="17">
        <f t="shared" si="797"/>
        <v>0.17564171813719734</v>
      </c>
      <c r="JY248" s="17">
        <f t="shared" si="798"/>
        <v>0.82435828186280269</v>
      </c>
      <c r="JZ248" s="25">
        <v>19971</v>
      </c>
      <c r="KA248" s="25">
        <v>15255</v>
      </c>
      <c r="KB248" s="18">
        <v>27</v>
      </c>
      <c r="KC248" s="18">
        <v>79</v>
      </c>
      <c r="KD248" s="18">
        <v>405</v>
      </c>
      <c r="KE248" s="18">
        <v>42</v>
      </c>
      <c r="KF248" s="18">
        <v>305</v>
      </c>
      <c r="KG248" s="18">
        <v>7</v>
      </c>
      <c r="KH248" s="18">
        <v>1</v>
      </c>
      <c r="KI248" s="25">
        <v>3850</v>
      </c>
      <c r="KJ248" s="17">
        <f t="shared" si="799"/>
        <v>0.1927795303189625</v>
      </c>
      <c r="KK248" s="25">
        <v>22610</v>
      </c>
      <c r="KL248" s="25">
        <v>18534</v>
      </c>
      <c r="KM248" s="18">
        <v>11</v>
      </c>
      <c r="KN248" s="18">
        <v>31</v>
      </c>
      <c r="KO248" s="18">
        <v>117</v>
      </c>
      <c r="KP248" s="18">
        <v>212</v>
      </c>
      <c r="KQ248" s="18">
        <v>71</v>
      </c>
      <c r="KR248" s="18" t="s">
        <v>764</v>
      </c>
      <c r="KS248" s="18">
        <v>5</v>
      </c>
      <c r="KT248" s="25">
        <v>3629</v>
      </c>
      <c r="KU248" s="69">
        <f t="shared" si="877"/>
        <v>0.16050420168067228</v>
      </c>
      <c r="KV248" s="27">
        <v>51328</v>
      </c>
      <c r="KW248" s="25">
        <v>50618</v>
      </c>
      <c r="KX248" s="18">
        <v>710</v>
      </c>
      <c r="KY248" s="59">
        <v>1.3999999999999999E-2</v>
      </c>
      <c r="KZ248" s="18">
        <v>323</v>
      </c>
      <c r="LA248" s="18">
        <v>184</v>
      </c>
      <c r="LB248" s="18">
        <v>317</v>
      </c>
      <c r="LC248" s="18">
        <v>249</v>
      </c>
      <c r="LD248" s="25">
        <v>27050</v>
      </c>
      <c r="LE248" s="25">
        <v>26724</v>
      </c>
      <c r="LF248" s="18">
        <v>326</v>
      </c>
      <c r="LG248" s="59">
        <v>1.2E-2</v>
      </c>
      <c r="LH248" s="25">
        <v>24278</v>
      </c>
      <c r="LI248" s="25">
        <v>23894</v>
      </c>
      <c r="LJ248" s="18">
        <v>384</v>
      </c>
      <c r="LK248" s="35">
        <v>1.6E-2</v>
      </c>
      <c r="LL248" s="27">
        <v>6997</v>
      </c>
      <c r="LM248" s="18">
        <v>206</v>
      </c>
      <c r="LN248" s="25">
        <v>6393</v>
      </c>
      <c r="LO248" s="18">
        <v>54</v>
      </c>
      <c r="LP248" s="18">
        <v>15</v>
      </c>
      <c r="LQ248" s="18">
        <v>12</v>
      </c>
      <c r="LR248" s="18">
        <v>317</v>
      </c>
      <c r="LS248" s="23">
        <f t="shared" si="800"/>
        <v>4.5305130770330139E-2</v>
      </c>
      <c r="LT248" s="23">
        <f t="shared" si="801"/>
        <v>0.95469486922966984</v>
      </c>
      <c r="LU248" s="17">
        <f t="shared" si="802"/>
        <v>0.94311847934829207</v>
      </c>
      <c r="LV248" s="25">
        <v>6997</v>
      </c>
      <c r="LW248" s="18">
        <v>76</v>
      </c>
      <c r="LX248" s="25">
        <v>3857</v>
      </c>
      <c r="LY248" s="25">
        <v>2019</v>
      </c>
      <c r="LZ248" s="18">
        <v>286</v>
      </c>
      <c r="MA248" s="18">
        <v>41</v>
      </c>
      <c r="MB248" s="18">
        <v>0</v>
      </c>
      <c r="MC248" s="18">
        <v>1</v>
      </c>
      <c r="MD248" s="18">
        <v>578</v>
      </c>
      <c r="ME248" s="18">
        <v>11</v>
      </c>
      <c r="MF248" s="18">
        <v>128</v>
      </c>
      <c r="MG248" s="17">
        <f t="shared" si="803"/>
        <v>6.0025725310847503E-3</v>
      </c>
      <c r="MH248" s="17">
        <f t="shared" si="804"/>
        <v>0.93325711019008151</v>
      </c>
      <c r="MI248" s="25">
        <v>6997</v>
      </c>
      <c r="MJ248" s="18">
        <v>211</v>
      </c>
      <c r="MK248" s="25">
        <v>4041</v>
      </c>
      <c r="ML248" s="25">
        <v>2291</v>
      </c>
      <c r="MM248" s="18">
        <v>264</v>
      </c>
      <c r="MN248" s="18">
        <v>43</v>
      </c>
      <c r="MO248" s="18" t="s">
        <v>764</v>
      </c>
      <c r="MP248" s="18">
        <v>1</v>
      </c>
      <c r="MQ248" s="18">
        <v>17</v>
      </c>
      <c r="MR248" s="18" t="s">
        <v>764</v>
      </c>
      <c r="MS248" s="18">
        <v>129</v>
      </c>
      <c r="MT248" s="17">
        <f t="shared" si="805"/>
        <v>0.93768758039159639</v>
      </c>
      <c r="MU248" s="69">
        <f t="shared" si="806"/>
        <v>0.93818779476918679</v>
      </c>
      <c r="MV248" s="27">
        <v>6997</v>
      </c>
      <c r="MW248" s="25">
        <v>1761</v>
      </c>
      <c r="MX248" s="18">
        <v>48</v>
      </c>
      <c r="MY248" s="25">
        <v>3549</v>
      </c>
      <c r="MZ248" s="18">
        <v>318</v>
      </c>
      <c r="NA248" s="25">
        <v>1022</v>
      </c>
      <c r="NB248" s="18">
        <v>3</v>
      </c>
      <c r="NC248" s="18">
        <v>173</v>
      </c>
      <c r="ND248" s="18">
        <v>123</v>
      </c>
      <c r="NE248" s="17">
        <f t="shared" si="807"/>
        <v>0.25167929112476778</v>
      </c>
      <c r="NF248" s="10">
        <f t="shared" si="808"/>
        <v>6867.9</v>
      </c>
      <c r="NG248" s="17">
        <f t="shared" si="809"/>
        <v>0.42246677147348866</v>
      </c>
      <c r="NH248" s="25">
        <v>6997</v>
      </c>
      <c r="NI248" s="25">
        <v>1469</v>
      </c>
      <c r="NJ248" s="18">
        <v>6</v>
      </c>
      <c r="NK248" s="18">
        <v>6</v>
      </c>
      <c r="NL248" s="18">
        <v>3</v>
      </c>
      <c r="NM248" s="25">
        <v>5026</v>
      </c>
      <c r="NN248" s="18">
        <v>442</v>
      </c>
      <c r="NO248" s="18">
        <v>4</v>
      </c>
      <c r="NP248" s="18" t="s">
        <v>764</v>
      </c>
      <c r="NQ248" s="32">
        <v>41</v>
      </c>
      <c r="NR248" s="27">
        <v>6997</v>
      </c>
      <c r="NS248" s="37">
        <f t="shared" si="810"/>
        <v>1.2879805630984709</v>
      </c>
      <c r="NT248" s="37">
        <f t="shared" si="811"/>
        <v>0.34754432480867564</v>
      </c>
      <c r="NU248" s="37">
        <f t="shared" si="812"/>
        <v>0.77640923213493118</v>
      </c>
      <c r="NV248" s="17">
        <f t="shared" si="813"/>
        <v>0.15765860938250131</v>
      </c>
      <c r="NW248" s="10">
        <f t="shared" si="814"/>
        <v>4049</v>
      </c>
      <c r="NX248" s="17">
        <f t="shared" si="815"/>
        <v>0.57867657567528941</v>
      </c>
      <c r="NY248" s="19">
        <f t="shared" si="816"/>
        <v>7.2969417361999675E-2</v>
      </c>
      <c r="NZ248" s="25">
        <v>2948</v>
      </c>
      <c r="OA248" s="25">
        <v>2703</v>
      </c>
      <c r="OB248" s="18">
        <v>134</v>
      </c>
      <c r="OC248" s="25">
        <v>2869</v>
      </c>
      <c r="OD248" s="18">
        <v>156</v>
      </c>
      <c r="OE248" s="18">
        <v>202</v>
      </c>
      <c r="OF248" s="17">
        <f t="shared" si="817"/>
        <v>0.4100328712305274</v>
      </c>
      <c r="OG248" s="17">
        <f t="shared" si="818"/>
        <v>0.42132342432471059</v>
      </c>
      <c r="OH248" s="17">
        <f t="shared" si="819"/>
        <v>0.38630841789338288</v>
      </c>
      <c r="OI248" s="69">
        <f t="shared" si="820"/>
        <v>2.8869515506645706E-2</v>
      </c>
      <c r="OJ248" s="27">
        <v>6997</v>
      </c>
      <c r="OK248" s="18">
        <v>152</v>
      </c>
      <c r="OL248" s="25">
        <v>2831</v>
      </c>
      <c r="OM248" s="25">
        <v>2509</v>
      </c>
      <c r="ON248" s="18">
        <v>74</v>
      </c>
      <c r="OO248" s="18">
        <v>4</v>
      </c>
      <c r="OP248" s="18">
        <v>11</v>
      </c>
      <c r="OQ248" s="25">
        <v>1301</v>
      </c>
      <c r="OR248" s="69">
        <f t="shared" si="821"/>
        <v>0.4384736315563813</v>
      </c>
      <c r="OS248" s="64"/>
      <c r="OT248" s="64"/>
      <c r="OU248" s="64"/>
      <c r="OV248" s="17">
        <v>0</v>
      </c>
      <c r="OW248" s="64"/>
      <c r="OX248" s="36"/>
      <c r="OY248" s="36"/>
      <c r="OZ248" s="64"/>
      <c r="PA248" s="64"/>
      <c r="PB248" s="64"/>
      <c r="PC248" s="17">
        <v>0</v>
      </c>
      <c r="PD248" s="64"/>
      <c r="PE248" s="40">
        <f t="shared" si="822"/>
        <v>0</v>
      </c>
      <c r="PF248" s="36">
        <f t="shared" si="823"/>
        <v>0</v>
      </c>
      <c r="PG248" s="64"/>
      <c r="PH248" s="64"/>
      <c r="PI248" s="64"/>
      <c r="PJ248" s="17">
        <v>0</v>
      </c>
      <c r="PK248" s="64"/>
      <c r="PL248" s="41">
        <f t="shared" si="824"/>
        <v>0</v>
      </c>
      <c r="PM248" s="36">
        <f t="shared" si="825"/>
        <v>0</v>
      </c>
      <c r="PN248" s="64"/>
      <c r="PO248" s="64"/>
      <c r="PP248" s="64"/>
      <c r="PQ248" s="17">
        <v>0</v>
      </c>
      <c r="PR248" s="64"/>
      <c r="PS248" s="41">
        <f t="shared" si="826"/>
        <v>0</v>
      </c>
      <c r="PT248" s="36">
        <f t="shared" si="827"/>
        <v>0</v>
      </c>
      <c r="PU248" s="64"/>
      <c r="PV248" s="64"/>
      <c r="PW248" s="64"/>
      <c r="PX248" s="17">
        <v>0</v>
      </c>
      <c r="PY248" s="64"/>
      <c r="PZ248" s="36">
        <f t="shared" si="828"/>
        <v>0</v>
      </c>
      <c r="QA248" s="64"/>
      <c r="QB248" s="64"/>
      <c r="QC248" s="17">
        <v>0</v>
      </c>
      <c r="QD248" s="64"/>
      <c r="QE248" s="22">
        <f t="shared" si="829"/>
        <v>0</v>
      </c>
      <c r="QF248" s="22"/>
      <c r="QG248" s="64"/>
      <c r="QH248" s="64"/>
      <c r="QI248" s="64"/>
      <c r="QJ248" s="17">
        <v>0</v>
      </c>
      <c r="QK248" s="64"/>
      <c r="QL248" s="42">
        <f t="shared" si="830"/>
        <v>0</v>
      </c>
      <c r="QM248" s="64"/>
      <c r="QN248" s="64"/>
      <c r="QO248" s="64"/>
      <c r="QP248" s="64"/>
      <c r="QQ248" s="17">
        <v>0</v>
      </c>
      <c r="QR248" s="64"/>
      <c r="QS248" s="36">
        <f t="shared" si="831"/>
        <v>0</v>
      </c>
      <c r="QT248" s="64"/>
      <c r="QU248" s="64"/>
      <c r="QV248" s="64"/>
      <c r="QW248" s="17">
        <v>0</v>
      </c>
      <c r="QX248" s="64"/>
      <c r="QY248" s="36">
        <f t="shared" si="832"/>
        <v>0</v>
      </c>
      <c r="QZ248" s="64"/>
      <c r="RA248" s="64"/>
      <c r="RB248" s="64"/>
      <c r="RC248" s="17">
        <v>0</v>
      </c>
      <c r="RD248" s="64"/>
      <c r="RE248" s="36">
        <f t="shared" si="833"/>
        <v>0</v>
      </c>
      <c r="RF248" s="64"/>
      <c r="RG248" s="10"/>
      <c r="RH248" s="10"/>
      <c r="RI248" s="17"/>
      <c r="RJ248" s="17"/>
      <c r="RK248" s="17"/>
      <c r="RL248" s="17"/>
      <c r="RM248" s="17"/>
      <c r="RN248" s="17"/>
      <c r="RO248" s="17"/>
      <c r="RP248" s="17"/>
      <c r="RQ248" s="17"/>
      <c r="RR248" s="36"/>
      <c r="RS248" s="36"/>
      <c r="RT248" s="10"/>
      <c r="RU248" s="17"/>
      <c r="RV248" s="37"/>
      <c r="RW248" s="36"/>
      <c r="RX248" s="85">
        <v>-7.8886800000000007E-2</v>
      </c>
      <c r="RY248" s="93">
        <v>223</v>
      </c>
      <c r="RZ248" s="43" t="b">
        <v>0</v>
      </c>
      <c r="SA248" s="18" t="b">
        <v>0</v>
      </c>
      <c r="SB248" s="18" t="b">
        <v>0</v>
      </c>
      <c r="SC248" s="18" t="b">
        <v>0</v>
      </c>
      <c r="SD248" s="18" t="b">
        <v>0</v>
      </c>
      <c r="SE248" s="32" t="b">
        <v>0</v>
      </c>
      <c r="SF248" s="43" t="b">
        <v>0</v>
      </c>
      <c r="SG248" s="18" t="b">
        <v>0</v>
      </c>
      <c r="SH248" s="18"/>
      <c r="SI248" s="18"/>
      <c r="SJ248" s="18"/>
      <c r="SK248" s="18"/>
      <c r="SL248" s="18"/>
      <c r="SM248" s="18"/>
      <c r="SN248" s="18"/>
      <c r="SO248" s="18"/>
      <c r="SP248" s="18"/>
      <c r="SQ248" s="17">
        <f t="shared" si="834"/>
        <v>0</v>
      </c>
      <c r="SR248" s="17">
        <f t="shared" si="835"/>
        <v>0</v>
      </c>
      <c r="SS248" s="17">
        <f t="shared" si="836"/>
        <v>0</v>
      </c>
      <c r="ST248" s="17">
        <f t="shared" si="837"/>
        <v>0</v>
      </c>
      <c r="SU248" s="17">
        <f t="shared" si="838"/>
        <v>0</v>
      </c>
      <c r="SV248" s="17">
        <f t="shared" si="908"/>
        <v>0</v>
      </c>
      <c r="SW248" s="17">
        <f t="shared" si="839"/>
        <v>0</v>
      </c>
      <c r="SX248" s="17">
        <f t="shared" si="840"/>
        <v>0</v>
      </c>
      <c r="SY248" s="17">
        <f t="shared" si="841"/>
        <v>0</v>
      </c>
      <c r="SZ248" s="17">
        <f t="shared" si="842"/>
        <v>0</v>
      </c>
      <c r="TA248" s="17">
        <f t="shared" si="843"/>
        <v>0</v>
      </c>
      <c r="TB248" s="24">
        <f t="shared" si="844"/>
        <v>620</v>
      </c>
      <c r="TC248" s="69">
        <f t="shared" si="845"/>
        <v>1</v>
      </c>
      <c r="TD248" s="17">
        <f t="shared" si="867"/>
        <v>2.6014568158168575E-6</v>
      </c>
      <c r="TE248" s="95"/>
      <c r="TF248" s="71"/>
      <c r="TG248" s="71"/>
      <c r="TH248" s="71">
        <v>1</v>
      </c>
      <c r="TI248" s="71"/>
      <c r="TJ248" s="71"/>
      <c r="TK248" s="71">
        <v>4</v>
      </c>
      <c r="TL248" s="71"/>
      <c r="TM248" s="71">
        <v>1</v>
      </c>
      <c r="TN248" s="71"/>
      <c r="TO248" s="71"/>
      <c r="TP248" s="71"/>
      <c r="TQ248" s="71"/>
      <c r="TR248" s="72"/>
      <c r="TS248" s="72"/>
      <c r="TT248" s="72"/>
      <c r="TU248" s="72"/>
      <c r="TV248" s="72">
        <v>1</v>
      </c>
      <c r="TW248" s="72"/>
      <c r="TX248" s="72"/>
      <c r="TY248" s="72">
        <v>1</v>
      </c>
      <c r="TZ248" s="72"/>
      <c r="UA248" s="72"/>
      <c r="UB248" s="72"/>
      <c r="UC248" s="72"/>
      <c r="UD248" s="72"/>
      <c r="UE248" s="72"/>
      <c r="UF248" s="72"/>
      <c r="UG248" s="72">
        <v>1</v>
      </c>
      <c r="UH248" s="72"/>
      <c r="UI248" s="72"/>
      <c r="UJ248" s="73"/>
      <c r="UK248" s="73"/>
      <c r="UL248" s="73"/>
      <c r="UM248" s="73"/>
      <c r="UN248" s="73">
        <v>2</v>
      </c>
      <c r="UO248" s="73"/>
      <c r="UP248" s="73"/>
      <c r="UQ248" s="73"/>
      <c r="UR248" s="73">
        <v>1</v>
      </c>
      <c r="US248" s="73"/>
      <c r="UT248" s="73"/>
      <c r="UU248" s="73"/>
      <c r="UV248" s="73"/>
      <c r="UW248" s="73"/>
      <c r="UX248" s="73"/>
      <c r="UY248" s="73">
        <v>1</v>
      </c>
      <c r="UZ248" s="73"/>
      <c r="VA248" s="73"/>
      <c r="VB248" s="73">
        <v>1</v>
      </c>
      <c r="VC248" s="73"/>
      <c r="VD248" s="73"/>
      <c r="VE248" s="73"/>
      <c r="VF248" s="73">
        <v>2</v>
      </c>
      <c r="VG248" s="73"/>
      <c r="VH248" s="73"/>
      <c r="VI248" s="73"/>
      <c r="VJ248" s="73">
        <v>2</v>
      </c>
      <c r="VK248" s="73"/>
      <c r="VL248" s="73"/>
      <c r="VM248" s="73"/>
      <c r="VN248" s="73"/>
      <c r="VO248" s="73"/>
      <c r="VP248" s="73">
        <v>1</v>
      </c>
      <c r="VQ248" s="73"/>
      <c r="VR248" s="73"/>
      <c r="VS248" s="73">
        <v>1</v>
      </c>
      <c r="VT248" s="73"/>
      <c r="VU248" s="73"/>
      <c r="VV248" s="73"/>
      <c r="VW248" s="73">
        <v>3</v>
      </c>
      <c r="VX248" s="73"/>
      <c r="VY248" s="73"/>
      <c r="VZ248" s="73"/>
      <c r="WA248" s="73">
        <v>3</v>
      </c>
      <c r="WB248" s="73"/>
      <c r="WC248" s="73"/>
      <c r="WD248" s="73"/>
      <c r="WE248" s="73"/>
      <c r="WF248" s="73"/>
      <c r="WG248" s="73"/>
      <c r="WH248" s="73"/>
      <c r="WI248" s="73"/>
      <c r="WJ248" s="73">
        <v>2</v>
      </c>
      <c r="WK248" s="73"/>
      <c r="WL248" s="73"/>
      <c r="WM248" s="73"/>
      <c r="WN248" s="73"/>
      <c r="WO248" s="22">
        <f t="shared" si="846"/>
        <v>2</v>
      </c>
      <c r="WP248" s="22">
        <f t="shared" si="847"/>
        <v>0</v>
      </c>
      <c r="WQ248" s="22">
        <f t="shared" si="848"/>
        <v>0</v>
      </c>
      <c r="WR248" s="22">
        <f t="shared" si="849"/>
        <v>0</v>
      </c>
      <c r="WS248" s="22">
        <f t="shared" si="850"/>
        <v>9</v>
      </c>
      <c r="WT248" s="22">
        <f t="shared" si="851"/>
        <v>0</v>
      </c>
      <c r="WU248" s="22">
        <f t="shared" si="852"/>
        <v>0</v>
      </c>
      <c r="WV248" s="22">
        <f t="shared" si="853"/>
        <v>1</v>
      </c>
      <c r="WW248" s="22">
        <f t="shared" si="854"/>
        <v>10</v>
      </c>
      <c r="WX248" s="22">
        <f t="shared" si="855"/>
        <v>0</v>
      </c>
      <c r="WY248" s="22">
        <f t="shared" si="856"/>
        <v>1</v>
      </c>
      <c r="WZ248" s="22">
        <f t="shared" si="857"/>
        <v>0</v>
      </c>
      <c r="XA248" s="22">
        <f t="shared" si="858"/>
        <v>0</v>
      </c>
      <c r="XB248" s="22">
        <f t="shared" si="859"/>
        <v>0</v>
      </c>
      <c r="XC248" s="22">
        <f t="shared" si="860"/>
        <v>0</v>
      </c>
      <c r="XD248" s="22">
        <f t="shared" si="861"/>
        <v>0</v>
      </c>
      <c r="XE248" s="22">
        <f t="shared" si="862"/>
        <v>5</v>
      </c>
      <c r="XF248" s="22">
        <f t="shared" si="863"/>
        <v>0</v>
      </c>
      <c r="XG248" s="93">
        <f t="shared" si="864"/>
        <v>0</v>
      </c>
    </row>
    <row r="249" spans="1:631" ht="17.100000000000001" customHeight="1" x14ac:dyDescent="0.2">
      <c r="A249" s="101"/>
      <c r="B249" s="27" t="s">
        <v>742</v>
      </c>
      <c r="C249" s="535" t="s">
        <v>743</v>
      </c>
      <c r="D249" s="25" t="s">
        <v>744</v>
      </c>
      <c r="E249" s="535" t="s">
        <v>745</v>
      </c>
      <c r="F249" s="25" t="s">
        <v>752</v>
      </c>
      <c r="G249" s="535" t="s">
        <v>753</v>
      </c>
      <c r="H249" s="25">
        <v>18</v>
      </c>
      <c r="I249" s="28">
        <v>17</v>
      </c>
      <c r="J249" s="17">
        <f t="shared" si="730"/>
        <v>0.90431271726535334</v>
      </c>
      <c r="K249" s="17">
        <f t="shared" si="731"/>
        <v>0.52862471031286207</v>
      </c>
      <c r="L249" s="17">
        <f t="shared" si="732"/>
        <v>1</v>
      </c>
      <c r="M249" s="17">
        <f t="shared" si="733"/>
        <v>0.4746149539917473</v>
      </c>
      <c r="N249" s="17">
        <f t="shared" si="734"/>
        <v>0.48313145941675995</v>
      </c>
      <c r="O249" s="17">
        <f t="shared" si="735"/>
        <v>0.47975811123986095</v>
      </c>
      <c r="P249" s="17">
        <f t="shared" si="736"/>
        <v>0.80882605153710929</v>
      </c>
      <c r="Q249" s="17">
        <f t="shared" si="737"/>
        <v>0.56000000000000005</v>
      </c>
      <c r="R249" s="69">
        <f t="shared" si="738"/>
        <v>0.90400000000000003</v>
      </c>
      <c r="S249" s="422">
        <f t="shared" si="739"/>
        <v>0.68258533375152142</v>
      </c>
      <c r="T249" s="17">
        <f t="shared" si="865"/>
        <v>0.31741466624847858</v>
      </c>
      <c r="U249" s="10">
        <f t="shared" si="740"/>
        <v>36975.951885951516</v>
      </c>
      <c r="V249" s="32">
        <v>7</v>
      </c>
      <c r="W249" s="550">
        <f t="shared" si="741"/>
        <v>0</v>
      </c>
      <c r="X249" s="550">
        <f t="shared" si="742"/>
        <v>0.57147422264041026</v>
      </c>
      <c r="Y249" s="550">
        <f t="shared" si="743"/>
        <v>0.42852577735958974</v>
      </c>
      <c r="Z249" s="551">
        <f t="shared" si="744"/>
        <v>49919.396330395968</v>
      </c>
      <c r="AA249" s="426">
        <f t="shared" si="745"/>
        <v>0.38100000000000001</v>
      </c>
      <c r="AB249" s="59">
        <f t="shared" si="746"/>
        <v>0.94</v>
      </c>
      <c r="AC249" s="59">
        <f t="shared" si="747"/>
        <v>7.3579751168455013E-2</v>
      </c>
      <c r="AD249" s="59">
        <f t="shared" si="748"/>
        <v>0.48313145941675995</v>
      </c>
      <c r="AE249" s="59">
        <f t="shared" si="749"/>
        <v>0.44</v>
      </c>
      <c r="AF249" s="59">
        <f t="shared" si="750"/>
        <v>0.18145278099652376</v>
      </c>
      <c r="AG249" s="59">
        <f t="shared" si="751"/>
        <v>0.21100086906141366</v>
      </c>
      <c r="AH249" s="59">
        <f t="shared" si="752"/>
        <v>0.47975811123986095</v>
      </c>
      <c r="AI249" s="59">
        <f t="shared" si="753"/>
        <v>0.8562065469293163</v>
      </c>
      <c r="AJ249" s="59">
        <f t="shared" si="754"/>
        <v>0.95241888760139048</v>
      </c>
      <c r="AK249" s="59">
        <f t="shared" si="755"/>
        <v>0.19117394846289071</v>
      </c>
      <c r="AL249" s="35">
        <f t="shared" si="756"/>
        <v>1</v>
      </c>
      <c r="AM249" s="27">
        <v>116491</v>
      </c>
      <c r="AN249" s="25">
        <v>57326</v>
      </c>
      <c r="AO249" s="25">
        <v>59165</v>
      </c>
      <c r="AP249" s="17">
        <f t="shared" si="757"/>
        <v>2.2625651161679991E-3</v>
      </c>
      <c r="AQ249" s="18">
        <v>96.9</v>
      </c>
      <c r="AR249" s="58">
        <v>243.73958642900001</v>
      </c>
      <c r="AS249" s="24">
        <f t="shared" si="758"/>
        <v>477.93221325553196</v>
      </c>
      <c r="AT249" s="17">
        <f t="shared" si="916"/>
        <v>0.41274706869632183</v>
      </c>
      <c r="AU249" s="25">
        <v>109268</v>
      </c>
      <c r="AV249" s="25">
        <v>52280</v>
      </c>
      <c r="AW249" s="25">
        <v>56988</v>
      </c>
      <c r="AX249" s="25">
        <v>7223</v>
      </c>
      <c r="AY249" s="25">
        <v>5046</v>
      </c>
      <c r="AZ249" s="25">
        <v>2177</v>
      </c>
      <c r="BA249" s="25">
        <v>44437</v>
      </c>
      <c r="BB249" s="25">
        <v>22018</v>
      </c>
      <c r="BC249" s="25">
        <v>22419</v>
      </c>
      <c r="BD249" s="18">
        <v>98.2</v>
      </c>
      <c r="BE249" s="25">
        <v>72054</v>
      </c>
      <c r="BF249" s="25">
        <v>35308</v>
      </c>
      <c r="BG249" s="25">
        <v>36746</v>
      </c>
      <c r="BH249" s="18">
        <v>96.1</v>
      </c>
      <c r="BI249" s="17">
        <v>0.38100000000000001</v>
      </c>
      <c r="BJ249" s="25">
        <v>34200</v>
      </c>
      <c r="BK249" s="25">
        <v>77692</v>
      </c>
      <c r="BL249" s="25">
        <v>4599</v>
      </c>
      <c r="BM249" s="17">
        <v>0.499</v>
      </c>
      <c r="BN249" s="10">
        <f t="shared" si="759"/>
        <v>58361.991000000002</v>
      </c>
      <c r="BO249" s="29">
        <v>0.44</v>
      </c>
      <c r="BP249" s="30">
        <f t="shared" si="760"/>
        <v>0.56000000000000005</v>
      </c>
      <c r="BQ249" s="31">
        <v>5.9</v>
      </c>
      <c r="BR249" s="25">
        <v>82291</v>
      </c>
      <c r="BS249" s="25">
        <v>23753</v>
      </c>
      <c r="BT249" s="25">
        <v>52115</v>
      </c>
      <c r="BU249" s="25">
        <v>4505</v>
      </c>
      <c r="BV249" s="18">
        <v>1400</v>
      </c>
      <c r="BW249" s="18">
        <v>518</v>
      </c>
      <c r="BX249" s="25">
        <v>27616</v>
      </c>
      <c r="BY249" s="25">
        <v>21760</v>
      </c>
      <c r="BZ249" s="25">
        <v>5856</v>
      </c>
      <c r="CA249" s="59">
        <v>0.21199999999999999</v>
      </c>
      <c r="CB249" s="25">
        <v>109268</v>
      </c>
      <c r="CC249" s="25">
        <v>7223</v>
      </c>
      <c r="CD249" s="17">
        <f t="shared" si="761"/>
        <v>6.6103525277299846E-2</v>
      </c>
      <c r="CE249" s="25">
        <v>1644</v>
      </c>
      <c r="CF249" s="25">
        <v>4215</v>
      </c>
      <c r="CG249" s="25">
        <v>6541</v>
      </c>
      <c r="CH249" s="25">
        <v>6114</v>
      </c>
      <c r="CI249" s="25">
        <v>4201</v>
      </c>
      <c r="CJ249" s="25">
        <v>2411</v>
      </c>
      <c r="CK249" s="25">
        <v>1327</v>
      </c>
      <c r="CL249" s="18">
        <v>692</v>
      </c>
      <c r="CM249" s="18">
        <v>471</v>
      </c>
      <c r="CN249" s="74">
        <v>4</v>
      </c>
      <c r="CO249" s="27">
        <v>27616</v>
      </c>
      <c r="CP249" s="34">
        <f t="shared" si="762"/>
        <v>4.2182430475086905</v>
      </c>
      <c r="CQ249" s="25">
        <v>3641</v>
      </c>
      <c r="CR249" s="25">
        <v>1997</v>
      </c>
      <c r="CS249" s="25">
        <v>1245</v>
      </c>
      <c r="CT249" s="25">
        <v>13627</v>
      </c>
      <c r="CU249" s="25">
        <v>6357</v>
      </c>
      <c r="CV249" s="18">
        <v>356</v>
      </c>
      <c r="CW249" s="18">
        <v>245</v>
      </c>
      <c r="CX249" s="18">
        <v>148</v>
      </c>
      <c r="CY249" s="25">
        <v>27616</v>
      </c>
      <c r="CZ249" s="25">
        <v>18375</v>
      </c>
      <c r="DA249" s="25">
        <v>2749</v>
      </c>
      <c r="DB249" s="25">
        <v>1771</v>
      </c>
      <c r="DC249" s="25">
        <v>3961</v>
      </c>
      <c r="DD249" s="18">
        <v>401</v>
      </c>
      <c r="DE249" s="18">
        <v>359</v>
      </c>
      <c r="DF249" s="25">
        <v>27616</v>
      </c>
      <c r="DG249" s="25">
        <v>4883</v>
      </c>
      <c r="DH249" s="18">
        <v>96</v>
      </c>
      <c r="DI249" s="18">
        <v>32</v>
      </c>
      <c r="DJ249" s="25">
        <v>22452</v>
      </c>
      <c r="DK249" s="18">
        <v>91</v>
      </c>
      <c r="DL249" s="18">
        <v>62</v>
      </c>
      <c r="DM249" s="25">
        <f t="shared" si="763"/>
        <v>19916</v>
      </c>
      <c r="DN249" s="17">
        <f t="shared" si="764"/>
        <v>0.81300695249130939</v>
      </c>
      <c r="DO249" s="17">
        <f t="shared" si="765"/>
        <v>3.2951911935110083E-3</v>
      </c>
      <c r="DP249" s="23">
        <f t="shared" si="766"/>
        <v>0.18145278099652376</v>
      </c>
      <c r="DQ249" s="23">
        <f t="shared" si="767"/>
        <v>0.81854721900347627</v>
      </c>
      <c r="DR249" s="25">
        <v>27616</v>
      </c>
      <c r="DS249" s="18">
        <v>222</v>
      </c>
      <c r="DT249" s="25">
        <v>16383</v>
      </c>
      <c r="DU249" s="18">
        <v>4</v>
      </c>
      <c r="DV249" s="25">
        <v>4415</v>
      </c>
      <c r="DW249" s="18">
        <v>37</v>
      </c>
      <c r="DX249" s="25">
        <v>6481</v>
      </c>
      <c r="DY249" s="18">
        <v>74</v>
      </c>
      <c r="DZ249" s="17">
        <f t="shared" si="768"/>
        <v>0.76129779837775202</v>
      </c>
      <c r="EA249" s="17">
        <f t="shared" si="769"/>
        <v>0.23870220162224798</v>
      </c>
      <c r="EB249" s="25">
        <v>27616</v>
      </c>
      <c r="EC249" s="25">
        <v>5542</v>
      </c>
      <c r="ED249" s="18">
        <v>285</v>
      </c>
      <c r="EE249" s="25">
        <v>15168</v>
      </c>
      <c r="EF249" s="17">
        <f t="shared" si="909"/>
        <v>0.54924681344148318</v>
      </c>
      <c r="EG249" s="25">
        <v>6487</v>
      </c>
      <c r="EH249" s="18">
        <v>134</v>
      </c>
      <c r="EI249" s="17">
        <f t="shared" si="770"/>
        <v>0.21100086906141366</v>
      </c>
      <c r="EJ249" s="17">
        <f t="shared" si="771"/>
        <v>0.23490005793742758</v>
      </c>
      <c r="EK249" s="69">
        <f t="shared" si="772"/>
        <v>0.52862471031286207</v>
      </c>
      <c r="EL249" s="27">
        <v>75858</v>
      </c>
      <c r="EM249" s="25">
        <v>71280</v>
      </c>
      <c r="EN249" s="25">
        <v>4578</v>
      </c>
      <c r="EO249" s="59">
        <v>0.94</v>
      </c>
      <c r="EP249" s="25">
        <v>35498</v>
      </c>
      <c r="EQ249" s="25">
        <v>34807</v>
      </c>
      <c r="ER249" s="25">
        <v>691</v>
      </c>
      <c r="ES249" s="59">
        <v>0.98099999999999998</v>
      </c>
      <c r="ET249" s="25">
        <v>40360</v>
      </c>
      <c r="EU249" s="25">
        <v>36473</v>
      </c>
      <c r="EV249" s="25">
        <v>3887</v>
      </c>
      <c r="EW249" s="59">
        <v>0.90400000000000003</v>
      </c>
      <c r="EX249" s="25">
        <v>28726</v>
      </c>
      <c r="EY249" s="25">
        <v>27541</v>
      </c>
      <c r="EZ249" s="25">
        <v>1185</v>
      </c>
      <c r="FA249" s="59">
        <v>0.95900000000000007</v>
      </c>
      <c r="FB249" s="25">
        <v>47132</v>
      </c>
      <c r="FC249" s="25">
        <v>43739</v>
      </c>
      <c r="FD249" s="25">
        <v>3393</v>
      </c>
      <c r="FE249" s="59">
        <v>0.92799999999999994</v>
      </c>
      <c r="FF249" s="25">
        <v>50945</v>
      </c>
      <c r="FG249" s="25">
        <v>21464</v>
      </c>
      <c r="FH249" s="25">
        <v>26470</v>
      </c>
      <c r="FI249" s="25">
        <v>3011</v>
      </c>
      <c r="FJ249" s="23">
        <f t="shared" si="773"/>
        <v>5.9102954166257729E-2</v>
      </c>
      <c r="FK249" s="23">
        <f t="shared" si="774"/>
        <v>0.51957993915006384</v>
      </c>
      <c r="FL249" s="36">
        <f t="shared" si="775"/>
        <v>7.1285287279973435</v>
      </c>
      <c r="FM249" s="25">
        <v>24568</v>
      </c>
      <c r="FN249" s="25">
        <v>10656</v>
      </c>
      <c r="FO249" s="17">
        <f t="shared" si="776"/>
        <v>0.43373493975903615</v>
      </c>
      <c r="FP249" s="25">
        <v>12575</v>
      </c>
      <c r="FQ249" s="17">
        <f t="shared" si="777"/>
        <v>0.51184467600130246</v>
      </c>
      <c r="FR249" s="25">
        <v>1337</v>
      </c>
      <c r="FS249" s="17">
        <f t="shared" si="778"/>
        <v>5.4420384239661349E-2</v>
      </c>
      <c r="FT249" s="25">
        <v>26377</v>
      </c>
      <c r="FU249" s="25">
        <v>10808</v>
      </c>
      <c r="FV249" s="25">
        <v>13895</v>
      </c>
      <c r="FW249" s="17">
        <f t="shared" si="779"/>
        <v>6.3464381847821966E-2</v>
      </c>
      <c r="FX249" s="17">
        <f t="shared" si="780"/>
        <v>0.52678469879061307</v>
      </c>
      <c r="FY249" s="25">
        <v>1674</v>
      </c>
      <c r="FZ249" s="25">
        <v>60764</v>
      </c>
      <c r="GA249" s="25">
        <v>4471</v>
      </c>
      <c r="GB249" s="25">
        <v>26936</v>
      </c>
      <c r="GC249" s="25">
        <v>13142</v>
      </c>
      <c r="GD249" s="25">
        <v>7572</v>
      </c>
      <c r="GE249" s="18">
        <v>195</v>
      </c>
      <c r="GF249" s="25">
        <v>7307</v>
      </c>
      <c r="GG249" s="18">
        <v>328</v>
      </c>
      <c r="GH249" s="18">
        <v>122</v>
      </c>
      <c r="GI249" s="18">
        <v>691</v>
      </c>
      <c r="GJ249" s="10">
        <f t="shared" si="781"/>
        <v>4471</v>
      </c>
      <c r="GK249" s="10">
        <f t="shared" si="910"/>
        <v>56293</v>
      </c>
      <c r="GL249" s="10">
        <f t="shared" si="911"/>
        <v>29357</v>
      </c>
      <c r="GM249" s="10">
        <f t="shared" si="782"/>
        <v>31407</v>
      </c>
      <c r="GN249" s="10">
        <f t="shared" si="912"/>
        <v>16215</v>
      </c>
      <c r="GO249" s="17">
        <f t="shared" si="783"/>
        <v>7.3579751168455013E-2</v>
      </c>
      <c r="GP249" s="17">
        <f t="shared" si="913"/>
        <v>0.92642024883154495</v>
      </c>
      <c r="GQ249" s="17">
        <f t="shared" si="914"/>
        <v>0.48313145941675995</v>
      </c>
      <c r="GR249" s="17">
        <f t="shared" si="915"/>
        <v>0.26685208347047595</v>
      </c>
      <c r="GS249" s="17">
        <f t="shared" si="784"/>
        <v>0.70477585412415245</v>
      </c>
      <c r="GT249" s="25">
        <v>29429</v>
      </c>
      <c r="GU249" s="25">
        <v>698</v>
      </c>
      <c r="GV249" s="25">
        <v>11818</v>
      </c>
      <c r="GW249" s="25">
        <v>7861</v>
      </c>
      <c r="GX249" s="25">
        <v>4460</v>
      </c>
      <c r="GY249" s="18">
        <v>147</v>
      </c>
      <c r="GZ249" s="25">
        <v>3792</v>
      </c>
      <c r="HA249" s="18">
        <v>168</v>
      </c>
      <c r="HB249" s="18">
        <v>91</v>
      </c>
      <c r="HC249" s="18">
        <v>394</v>
      </c>
      <c r="HD249" s="23">
        <f t="shared" si="785"/>
        <v>2.3718101192701076E-2</v>
      </c>
      <c r="HE249" s="23">
        <f t="shared" si="786"/>
        <v>0.97628189880729888</v>
      </c>
      <c r="HF249" s="23">
        <f t="shared" si="787"/>
        <v>0.57470522273947466</v>
      </c>
      <c r="HG249" s="23">
        <f t="shared" si="788"/>
        <v>0.30758775357640422</v>
      </c>
      <c r="HH249" s="25">
        <v>31335</v>
      </c>
      <c r="HI249" s="25">
        <v>3773</v>
      </c>
      <c r="HJ249" s="25">
        <v>15118</v>
      </c>
      <c r="HK249" s="25">
        <v>5281</v>
      </c>
      <c r="HL249" s="25">
        <v>3112</v>
      </c>
      <c r="HM249" s="18">
        <v>48</v>
      </c>
      <c r="HN249" s="25">
        <v>3515</v>
      </c>
      <c r="HO249" s="18">
        <v>160</v>
      </c>
      <c r="HP249" s="18">
        <v>31</v>
      </c>
      <c r="HQ249" s="18">
        <v>297</v>
      </c>
      <c r="HR249" s="23">
        <f t="shared" si="789"/>
        <v>0.12040848891016435</v>
      </c>
      <c r="HS249" s="23">
        <f t="shared" si="790"/>
        <v>0.87959151108983569</v>
      </c>
      <c r="HT249" s="80">
        <f t="shared" si="791"/>
        <v>0.39712781235040689</v>
      </c>
      <c r="HU249" s="27">
        <v>93292</v>
      </c>
      <c r="HV249" s="25">
        <v>9149</v>
      </c>
      <c r="HW249" s="25">
        <v>20343</v>
      </c>
      <c r="HX249" s="18">
        <v>1824</v>
      </c>
      <c r="HY249" s="25">
        <v>12201</v>
      </c>
      <c r="HZ249" s="25">
        <v>2687</v>
      </c>
      <c r="IA249" s="25">
        <v>4414</v>
      </c>
      <c r="IB249" s="18">
        <v>396</v>
      </c>
      <c r="IC249" s="25">
        <v>13620</v>
      </c>
      <c r="ID249" s="25">
        <v>20753</v>
      </c>
      <c r="IE249" s="25">
        <v>4658</v>
      </c>
      <c r="IF249" s="18">
        <v>466</v>
      </c>
      <c r="IG249" s="18">
        <v>2781</v>
      </c>
      <c r="IH249" s="17">
        <f t="shared" si="792"/>
        <v>0.25125412682759507</v>
      </c>
      <c r="II249" s="17">
        <f t="shared" si="793"/>
        <v>2.8802040903828839E-2</v>
      </c>
      <c r="IJ249" s="30">
        <f t="shared" si="794"/>
        <v>34.719761816151845</v>
      </c>
      <c r="IK249" s="17">
        <f t="shared" si="866"/>
        <v>0.4746149539917473</v>
      </c>
      <c r="IL249" s="25">
        <v>45551</v>
      </c>
      <c r="IM249" s="25">
        <v>6853</v>
      </c>
      <c r="IN249" s="25">
        <v>13937</v>
      </c>
      <c r="IO249" s="18">
        <v>1434</v>
      </c>
      <c r="IP249" s="25">
        <v>8190</v>
      </c>
      <c r="IQ249" s="25">
        <v>1134</v>
      </c>
      <c r="IR249" s="25">
        <v>2590</v>
      </c>
      <c r="IS249" s="18">
        <v>165</v>
      </c>
      <c r="IT249" s="25">
        <v>6714</v>
      </c>
      <c r="IU249" s="25">
        <v>440</v>
      </c>
      <c r="IV249" s="25">
        <v>2036</v>
      </c>
      <c r="IW249" s="18">
        <v>247</v>
      </c>
      <c r="IX249" s="18">
        <v>1811</v>
      </c>
      <c r="IY249" s="17">
        <f t="shared" si="795"/>
        <v>0.74944567627494452</v>
      </c>
      <c r="IZ249" s="25">
        <v>47741</v>
      </c>
      <c r="JA249" s="25">
        <v>2296</v>
      </c>
      <c r="JB249" s="25">
        <v>6406</v>
      </c>
      <c r="JC249" s="18">
        <v>390</v>
      </c>
      <c r="JD249" s="25">
        <v>4011</v>
      </c>
      <c r="JE249" s="25">
        <v>1553</v>
      </c>
      <c r="JF249" s="25">
        <v>1824</v>
      </c>
      <c r="JG249" s="18">
        <v>231</v>
      </c>
      <c r="JH249" s="25">
        <v>6906</v>
      </c>
      <c r="JI249" s="25">
        <v>20313</v>
      </c>
      <c r="JJ249" s="25">
        <v>2622</v>
      </c>
      <c r="JK249" s="18">
        <v>219</v>
      </c>
      <c r="JL249" s="18">
        <v>970</v>
      </c>
      <c r="JM249" s="80">
        <f t="shared" si="796"/>
        <v>0.34519595316394713</v>
      </c>
      <c r="JN249" s="27">
        <v>93292</v>
      </c>
      <c r="JO249" s="25">
        <v>72935</v>
      </c>
      <c r="JP249" s="18">
        <v>33</v>
      </c>
      <c r="JQ249" s="18">
        <v>137</v>
      </c>
      <c r="JR249" s="18">
        <v>1178</v>
      </c>
      <c r="JS249" s="18">
        <v>454</v>
      </c>
      <c r="JT249" s="18">
        <v>650</v>
      </c>
      <c r="JU249" s="18">
        <v>3</v>
      </c>
      <c r="JV249" s="18">
        <v>67</v>
      </c>
      <c r="JW249" s="25">
        <v>17835</v>
      </c>
      <c r="JX249" s="17">
        <f t="shared" si="797"/>
        <v>0.19117394846289071</v>
      </c>
      <c r="JY249" s="17">
        <f t="shared" si="798"/>
        <v>0.80882605153710929</v>
      </c>
      <c r="JZ249" s="25">
        <v>35999</v>
      </c>
      <c r="KA249" s="25">
        <v>27923</v>
      </c>
      <c r="KB249" s="18">
        <v>14</v>
      </c>
      <c r="KC249" s="18">
        <v>51</v>
      </c>
      <c r="KD249" s="18">
        <v>596</v>
      </c>
      <c r="KE249" s="18">
        <v>101</v>
      </c>
      <c r="KF249" s="18">
        <v>437</v>
      </c>
      <c r="KG249" s="18" t="s">
        <v>764</v>
      </c>
      <c r="KH249" s="18">
        <v>55</v>
      </c>
      <c r="KI249" s="25">
        <v>6822</v>
      </c>
      <c r="KJ249" s="17">
        <f t="shared" si="799"/>
        <v>0.18950526403511209</v>
      </c>
      <c r="KK249" s="25">
        <v>57293</v>
      </c>
      <c r="KL249" s="25">
        <v>45012</v>
      </c>
      <c r="KM249" s="18">
        <v>19</v>
      </c>
      <c r="KN249" s="18">
        <v>86</v>
      </c>
      <c r="KO249" s="18">
        <v>582</v>
      </c>
      <c r="KP249" s="18">
        <v>353</v>
      </c>
      <c r="KQ249" s="18">
        <v>213</v>
      </c>
      <c r="KR249" s="18">
        <v>3</v>
      </c>
      <c r="KS249" s="18">
        <v>12</v>
      </c>
      <c r="KT249" s="25">
        <v>11013</v>
      </c>
      <c r="KU249" s="69">
        <f t="shared" si="877"/>
        <v>0.19222243555059082</v>
      </c>
      <c r="KV249" s="27">
        <v>116491</v>
      </c>
      <c r="KW249" s="25">
        <v>113165</v>
      </c>
      <c r="KX249" s="25">
        <v>3326</v>
      </c>
      <c r="KY249" s="59">
        <v>2.8999999999999998E-2</v>
      </c>
      <c r="KZ249" s="18">
        <v>1415</v>
      </c>
      <c r="LA249" s="18">
        <v>843</v>
      </c>
      <c r="LB249" s="18">
        <v>1387</v>
      </c>
      <c r="LC249" s="18">
        <v>1275</v>
      </c>
      <c r="LD249" s="25">
        <v>57326</v>
      </c>
      <c r="LE249" s="25">
        <v>55842</v>
      </c>
      <c r="LF249" s="25">
        <v>1484</v>
      </c>
      <c r="LG249" s="59">
        <v>2.6000000000000002E-2</v>
      </c>
      <c r="LH249" s="25">
        <v>59165</v>
      </c>
      <c r="LI249" s="25">
        <v>57323</v>
      </c>
      <c r="LJ249" s="25">
        <v>1842</v>
      </c>
      <c r="LK249" s="35">
        <v>3.1E-2</v>
      </c>
      <c r="LL249" s="27">
        <v>27616</v>
      </c>
      <c r="LM249" s="25">
        <v>1549</v>
      </c>
      <c r="LN249" s="25">
        <v>22096</v>
      </c>
      <c r="LO249" s="25">
        <v>1839</v>
      </c>
      <c r="LP249" s="18">
        <v>42</v>
      </c>
      <c r="LQ249" s="18">
        <v>72</v>
      </c>
      <c r="LR249" s="25">
        <v>2018</v>
      </c>
      <c r="LS249" s="23">
        <f t="shared" si="800"/>
        <v>7.3073580533024332E-2</v>
      </c>
      <c r="LT249" s="23">
        <f t="shared" si="801"/>
        <v>0.92692641946697563</v>
      </c>
      <c r="LU249" s="17">
        <f t="shared" si="802"/>
        <v>0.8562065469293163</v>
      </c>
      <c r="LV249" s="25">
        <v>27616</v>
      </c>
      <c r="LW249" s="18">
        <v>775</v>
      </c>
      <c r="LX249" s="25">
        <v>13661</v>
      </c>
      <c r="LY249" s="25">
        <v>5977</v>
      </c>
      <c r="LZ249" s="18">
        <v>261</v>
      </c>
      <c r="MA249" s="18">
        <v>122</v>
      </c>
      <c r="MB249" s="18">
        <v>278</v>
      </c>
      <c r="MC249" s="18">
        <v>4</v>
      </c>
      <c r="MD249" s="25">
        <v>5889</v>
      </c>
      <c r="ME249" s="18">
        <v>37</v>
      </c>
      <c r="MF249" s="18">
        <v>612</v>
      </c>
      <c r="MG249" s="17">
        <f t="shared" si="803"/>
        <v>1.4629200463499421E-2</v>
      </c>
      <c r="MH249" s="17">
        <f t="shared" si="804"/>
        <v>0.95241888760139048</v>
      </c>
      <c r="MI249" s="25">
        <v>27616</v>
      </c>
      <c r="MJ249" s="25">
        <v>4680</v>
      </c>
      <c r="MK249" s="25">
        <v>14238</v>
      </c>
      <c r="ML249" s="25">
        <v>7046</v>
      </c>
      <c r="MM249" s="18">
        <v>358</v>
      </c>
      <c r="MN249" s="18">
        <v>204</v>
      </c>
      <c r="MO249" s="18">
        <v>296</v>
      </c>
      <c r="MP249" s="18">
        <v>4</v>
      </c>
      <c r="MQ249" s="18">
        <v>47</v>
      </c>
      <c r="MR249" s="18">
        <v>78</v>
      </c>
      <c r="MS249" s="18">
        <v>665</v>
      </c>
      <c r="MT249" s="17">
        <f t="shared" si="805"/>
        <v>0.94202636152954811</v>
      </c>
      <c r="MU249" s="69">
        <f t="shared" si="806"/>
        <v>0.90431271726535334</v>
      </c>
      <c r="MV249" s="27">
        <v>27616</v>
      </c>
      <c r="MW249" s="25">
        <v>13249</v>
      </c>
      <c r="MX249" s="18">
        <v>102</v>
      </c>
      <c r="MY249" s="25">
        <v>8483</v>
      </c>
      <c r="MZ249" s="25">
        <v>1125</v>
      </c>
      <c r="NA249" s="25">
        <v>3809</v>
      </c>
      <c r="NB249" s="18">
        <v>34</v>
      </c>
      <c r="NC249" s="18">
        <v>609</v>
      </c>
      <c r="ND249" s="18">
        <v>205</v>
      </c>
      <c r="NE249" s="17">
        <f t="shared" si="807"/>
        <v>0.47975811123986095</v>
      </c>
      <c r="NF249" s="10">
        <f t="shared" si="808"/>
        <v>52996</v>
      </c>
      <c r="NG249" s="17">
        <f t="shared" si="809"/>
        <v>0.6397378331402086</v>
      </c>
      <c r="NH249" s="25">
        <v>27616</v>
      </c>
      <c r="NI249" s="25">
        <v>11336</v>
      </c>
      <c r="NJ249" s="18">
        <v>19</v>
      </c>
      <c r="NK249" s="18">
        <v>99</v>
      </c>
      <c r="NL249" s="18">
        <v>26</v>
      </c>
      <c r="NM249" s="25">
        <v>13673</v>
      </c>
      <c r="NN249" s="25">
        <v>2305</v>
      </c>
      <c r="NO249" s="18">
        <v>37</v>
      </c>
      <c r="NP249" s="18">
        <v>2</v>
      </c>
      <c r="NQ249" s="32">
        <v>119</v>
      </c>
      <c r="NR249" s="27">
        <v>27616</v>
      </c>
      <c r="NS249" s="37">
        <f t="shared" si="810"/>
        <v>1.4724073001158748</v>
      </c>
      <c r="NT249" s="37">
        <f t="shared" si="811"/>
        <v>0.39730941259787733</v>
      </c>
      <c r="NU249" s="37">
        <f t="shared" si="812"/>
        <v>0.67915990359549461</v>
      </c>
      <c r="NV249" s="17">
        <f t="shared" si="813"/>
        <v>0.13791104164847287</v>
      </c>
      <c r="NW249" s="10">
        <f t="shared" si="814"/>
        <v>13182</v>
      </c>
      <c r="NX249" s="17">
        <f t="shared" si="815"/>
        <v>0.4773319814600232</v>
      </c>
      <c r="NY249" s="19">
        <f t="shared" si="816"/>
        <v>0.23756059759591991</v>
      </c>
      <c r="NZ249" s="25">
        <v>8923</v>
      </c>
      <c r="OA249" s="25">
        <v>14434</v>
      </c>
      <c r="OB249" s="18">
        <v>593</v>
      </c>
      <c r="OC249" s="25">
        <v>14113</v>
      </c>
      <c r="OD249" s="25">
        <v>1339</v>
      </c>
      <c r="OE249" s="25">
        <v>1260</v>
      </c>
      <c r="OF249" s="17">
        <f t="shared" si="817"/>
        <v>0.51104432213209738</v>
      </c>
      <c r="OG249" s="17">
        <f t="shared" si="818"/>
        <v>0.3231097914252607</v>
      </c>
      <c r="OH249" s="17">
        <f t="shared" si="819"/>
        <v>0.5226680185399768</v>
      </c>
      <c r="OI249" s="69">
        <f t="shared" si="820"/>
        <v>4.8486384704519117E-2</v>
      </c>
      <c r="OJ249" s="27">
        <v>27616</v>
      </c>
      <c r="OK249" s="25">
        <v>1079</v>
      </c>
      <c r="OL249" s="25">
        <v>12193</v>
      </c>
      <c r="OM249" s="25">
        <v>9240</v>
      </c>
      <c r="ON249" s="18">
        <v>140</v>
      </c>
      <c r="OO249" s="18">
        <v>6</v>
      </c>
      <c r="OP249" s="18">
        <v>6</v>
      </c>
      <c r="OQ249" s="25">
        <v>3393</v>
      </c>
      <c r="OR249" s="69">
        <f t="shared" si="821"/>
        <v>0.48587775202780997</v>
      </c>
      <c r="OS249" s="41"/>
      <c r="OT249" s="41"/>
      <c r="OU249" s="41"/>
      <c r="OV249" s="29">
        <v>0</v>
      </c>
      <c r="OW249" s="41"/>
      <c r="OX249" s="36"/>
      <c r="OY249" s="36"/>
      <c r="OZ249" s="41"/>
      <c r="PA249" s="41"/>
      <c r="PB249" s="41"/>
      <c r="PC249" s="29">
        <v>0</v>
      </c>
      <c r="PD249" s="41"/>
      <c r="PE249" s="40">
        <f t="shared" si="822"/>
        <v>0</v>
      </c>
      <c r="PF249" s="36">
        <f t="shared" si="823"/>
        <v>0</v>
      </c>
      <c r="PG249" s="41"/>
      <c r="PH249" s="41"/>
      <c r="PI249" s="41"/>
      <c r="PJ249" s="29">
        <v>0</v>
      </c>
      <c r="PK249" s="41"/>
      <c r="PL249" s="41">
        <f t="shared" si="824"/>
        <v>0</v>
      </c>
      <c r="PM249" s="36">
        <f t="shared" si="825"/>
        <v>0</v>
      </c>
      <c r="PN249" s="41"/>
      <c r="PO249" s="41"/>
      <c r="PP249" s="41"/>
      <c r="PQ249" s="29">
        <v>0</v>
      </c>
      <c r="PR249" s="41"/>
      <c r="PS249" s="41">
        <f t="shared" si="826"/>
        <v>0</v>
      </c>
      <c r="PT249" s="36">
        <f t="shared" si="827"/>
        <v>0</v>
      </c>
      <c r="PU249" s="41"/>
      <c r="PV249" s="41"/>
      <c r="PW249" s="41"/>
      <c r="PX249" s="29">
        <v>0</v>
      </c>
      <c r="PY249" s="41"/>
      <c r="PZ249" s="36">
        <f t="shared" si="828"/>
        <v>0</v>
      </c>
      <c r="QA249" s="41"/>
      <c r="QB249" s="41"/>
      <c r="QC249" s="29">
        <v>0</v>
      </c>
      <c r="QD249" s="41"/>
      <c r="QE249" s="22">
        <f t="shared" si="829"/>
        <v>0</v>
      </c>
      <c r="QF249" s="22"/>
      <c r="QG249" s="41"/>
      <c r="QH249" s="41"/>
      <c r="QI249" s="41"/>
      <c r="QJ249" s="29">
        <v>0</v>
      </c>
      <c r="QK249" s="41"/>
      <c r="QL249" s="42">
        <f t="shared" si="830"/>
        <v>0</v>
      </c>
      <c r="QM249" s="41"/>
      <c r="QN249" s="41"/>
      <c r="QO249" s="41"/>
      <c r="QP249" s="41"/>
      <c r="QQ249" s="29">
        <v>0</v>
      </c>
      <c r="QR249" s="41"/>
      <c r="QS249" s="36">
        <f t="shared" si="831"/>
        <v>0</v>
      </c>
      <c r="QT249" s="41"/>
      <c r="QU249" s="41"/>
      <c r="QV249" s="41"/>
      <c r="QW249" s="29">
        <v>0</v>
      </c>
      <c r="QX249" s="41"/>
      <c r="QY249" s="36">
        <f t="shared" si="832"/>
        <v>0</v>
      </c>
      <c r="QZ249" s="41"/>
      <c r="RA249" s="41"/>
      <c r="RB249" s="41"/>
      <c r="RC249" s="29">
        <v>0</v>
      </c>
      <c r="RD249" s="41"/>
      <c r="RE249" s="36">
        <f t="shared" si="833"/>
        <v>0</v>
      </c>
      <c r="RF249" s="41"/>
      <c r="RG249" s="10"/>
      <c r="RH249" s="10"/>
      <c r="RI249" s="17"/>
      <c r="RJ249" s="17"/>
      <c r="RK249" s="17"/>
      <c r="RL249" s="17"/>
      <c r="RM249" s="17"/>
      <c r="RN249" s="17"/>
      <c r="RO249" s="17"/>
      <c r="RP249" s="17"/>
      <c r="RQ249" s="17"/>
      <c r="RR249" s="36"/>
      <c r="RS249" s="36"/>
      <c r="RT249" s="10"/>
      <c r="RU249" s="17"/>
      <c r="RV249" s="37"/>
      <c r="RW249" s="36"/>
      <c r="RX249" s="85">
        <v>2.0999490000000001</v>
      </c>
      <c r="RY249" s="93">
        <v>275</v>
      </c>
      <c r="RZ249" s="43" t="b">
        <v>0</v>
      </c>
      <c r="SA249" s="18" t="b">
        <v>0</v>
      </c>
      <c r="SB249" s="18" t="b">
        <v>0</v>
      </c>
      <c r="SC249" s="18" t="b">
        <v>0</v>
      </c>
      <c r="SD249" s="18" t="b">
        <v>0</v>
      </c>
      <c r="SE249" s="32" t="b">
        <v>0</v>
      </c>
      <c r="SF249" s="43" t="b">
        <v>0</v>
      </c>
      <c r="SG249" s="18" t="b">
        <v>0</v>
      </c>
      <c r="SH249" s="18"/>
      <c r="SI249" s="18"/>
      <c r="SJ249" s="18"/>
      <c r="SK249" s="18"/>
      <c r="SL249" s="18"/>
      <c r="SM249" s="18"/>
      <c r="SN249" s="18"/>
      <c r="SO249" s="18"/>
      <c r="SP249" s="18"/>
      <c r="SQ249" s="17">
        <f t="shared" si="834"/>
        <v>0</v>
      </c>
      <c r="SR249" s="17">
        <f t="shared" si="835"/>
        <v>0</v>
      </c>
      <c r="SS249" s="17">
        <f t="shared" si="836"/>
        <v>0</v>
      </c>
      <c r="ST249" s="17">
        <f t="shared" si="837"/>
        <v>0</v>
      </c>
      <c r="SU249" s="17">
        <f t="shared" si="838"/>
        <v>0</v>
      </c>
      <c r="SV249" s="17">
        <f t="shared" si="908"/>
        <v>0</v>
      </c>
      <c r="SW249" s="17">
        <f t="shared" si="839"/>
        <v>0</v>
      </c>
      <c r="SX249" s="17">
        <f t="shared" si="840"/>
        <v>0</v>
      </c>
      <c r="SY249" s="17">
        <f t="shared" si="841"/>
        <v>0</v>
      </c>
      <c r="SZ249" s="17">
        <f t="shared" si="842"/>
        <v>0</v>
      </c>
      <c r="TA249" s="17">
        <f t="shared" si="843"/>
        <v>0</v>
      </c>
      <c r="TB249" s="24">
        <f t="shared" si="844"/>
        <v>620</v>
      </c>
      <c r="TC249" s="69">
        <f t="shared" si="845"/>
        <v>1</v>
      </c>
      <c r="TD249" s="17">
        <f t="shared" si="867"/>
        <v>2.6014568158168575E-6</v>
      </c>
      <c r="TE249" s="95"/>
      <c r="TF249" s="71"/>
      <c r="TG249" s="71"/>
      <c r="TH249" s="71">
        <v>2</v>
      </c>
      <c r="TI249" s="71"/>
      <c r="TJ249" s="71"/>
      <c r="TK249" s="71">
        <v>3</v>
      </c>
      <c r="TL249" s="71"/>
      <c r="TM249" s="71">
        <v>1</v>
      </c>
      <c r="TN249" s="71"/>
      <c r="TO249" s="71">
        <v>1</v>
      </c>
      <c r="TP249" s="71"/>
      <c r="TQ249" s="71"/>
      <c r="TR249" s="72"/>
      <c r="TS249" s="72"/>
      <c r="TT249" s="72"/>
      <c r="TU249" s="72"/>
      <c r="TV249" s="72">
        <v>2</v>
      </c>
      <c r="TW249" s="72"/>
      <c r="TX249" s="72"/>
      <c r="TY249" s="72">
        <v>1</v>
      </c>
      <c r="TZ249" s="72"/>
      <c r="UA249" s="72"/>
      <c r="UB249" s="72"/>
      <c r="UC249" s="72"/>
      <c r="UD249" s="72"/>
      <c r="UE249" s="72"/>
      <c r="UF249" s="72"/>
      <c r="UG249" s="72">
        <v>2</v>
      </c>
      <c r="UH249" s="72"/>
      <c r="UI249" s="72"/>
      <c r="UJ249" s="73">
        <v>4</v>
      </c>
      <c r="UK249" s="73"/>
      <c r="UL249" s="73"/>
      <c r="UM249" s="73"/>
      <c r="UN249" s="73">
        <v>3</v>
      </c>
      <c r="UO249" s="73"/>
      <c r="UP249" s="73"/>
      <c r="UQ249" s="73"/>
      <c r="UR249" s="73">
        <v>4</v>
      </c>
      <c r="US249" s="73"/>
      <c r="UT249" s="73"/>
      <c r="UU249" s="73"/>
      <c r="UV249" s="73"/>
      <c r="UW249" s="73"/>
      <c r="UX249" s="73"/>
      <c r="UY249" s="73">
        <v>2</v>
      </c>
      <c r="UZ249" s="73"/>
      <c r="VA249" s="73"/>
      <c r="VB249" s="73">
        <v>14</v>
      </c>
      <c r="VC249" s="73"/>
      <c r="VD249" s="73"/>
      <c r="VE249" s="73"/>
      <c r="VF249" s="73">
        <v>3</v>
      </c>
      <c r="VG249" s="73"/>
      <c r="VH249" s="73"/>
      <c r="VI249" s="73"/>
      <c r="VJ249" s="73">
        <v>9</v>
      </c>
      <c r="VK249" s="73"/>
      <c r="VL249" s="73"/>
      <c r="VM249" s="73"/>
      <c r="VN249" s="73"/>
      <c r="VO249" s="73"/>
      <c r="VP249" s="73">
        <v>2</v>
      </c>
      <c r="VQ249" s="73"/>
      <c r="VR249" s="73"/>
      <c r="VS249" s="73">
        <v>6</v>
      </c>
      <c r="VT249" s="73"/>
      <c r="VU249" s="73"/>
      <c r="VV249" s="73"/>
      <c r="VW249" s="73">
        <v>3</v>
      </c>
      <c r="VX249" s="73"/>
      <c r="VY249" s="73"/>
      <c r="VZ249" s="73"/>
      <c r="WA249" s="73">
        <v>5</v>
      </c>
      <c r="WB249" s="73"/>
      <c r="WC249" s="73"/>
      <c r="WD249" s="73"/>
      <c r="WE249" s="73"/>
      <c r="WF249" s="73"/>
      <c r="WG249" s="73"/>
      <c r="WH249" s="73"/>
      <c r="WI249" s="73"/>
      <c r="WJ249" s="73">
        <v>2</v>
      </c>
      <c r="WK249" s="73"/>
      <c r="WL249" s="73"/>
      <c r="WM249" s="73"/>
      <c r="WN249" s="73"/>
      <c r="WO249" s="22">
        <f t="shared" si="846"/>
        <v>24</v>
      </c>
      <c r="WP249" s="22">
        <f t="shared" si="847"/>
        <v>0</v>
      </c>
      <c r="WQ249" s="22">
        <f t="shared" si="848"/>
        <v>0</v>
      </c>
      <c r="WR249" s="22">
        <f t="shared" si="849"/>
        <v>0</v>
      </c>
      <c r="WS249" s="22">
        <f t="shared" si="850"/>
        <v>13</v>
      </c>
      <c r="WT249" s="22">
        <f t="shared" si="851"/>
        <v>0</v>
      </c>
      <c r="WU249" s="22">
        <f t="shared" si="852"/>
        <v>0</v>
      </c>
      <c r="WV249" s="22">
        <f t="shared" si="853"/>
        <v>1</v>
      </c>
      <c r="WW249" s="22">
        <f t="shared" si="854"/>
        <v>21</v>
      </c>
      <c r="WX249" s="22">
        <f t="shared" si="855"/>
        <v>0</v>
      </c>
      <c r="WY249" s="22">
        <f t="shared" si="856"/>
        <v>1</v>
      </c>
      <c r="WZ249" s="22">
        <f t="shared" si="857"/>
        <v>0</v>
      </c>
      <c r="XA249" s="22">
        <f t="shared" si="858"/>
        <v>0</v>
      </c>
      <c r="XB249" s="22">
        <f t="shared" si="859"/>
        <v>0</v>
      </c>
      <c r="XC249" s="22">
        <f t="shared" si="860"/>
        <v>0</v>
      </c>
      <c r="XD249" s="22">
        <f t="shared" si="861"/>
        <v>0</v>
      </c>
      <c r="XE249" s="22">
        <f t="shared" si="862"/>
        <v>9</v>
      </c>
      <c r="XF249" s="22">
        <f t="shared" si="863"/>
        <v>0</v>
      </c>
      <c r="XG249" s="93">
        <f t="shared" si="864"/>
        <v>0</v>
      </c>
    </row>
    <row r="250" spans="1:631" ht="17.100000000000001" customHeight="1" x14ac:dyDescent="0.2">
      <c r="A250" s="101"/>
      <c r="B250" s="27" t="s">
        <v>742</v>
      </c>
      <c r="C250" s="535" t="s">
        <v>743</v>
      </c>
      <c r="D250" s="25" t="s">
        <v>754</v>
      </c>
      <c r="E250" s="535" t="s">
        <v>755</v>
      </c>
      <c r="F250" s="25" t="s">
        <v>756</v>
      </c>
      <c r="G250" s="535" t="s">
        <v>757</v>
      </c>
      <c r="H250" s="25">
        <v>29</v>
      </c>
      <c r="I250" s="28">
        <v>7</v>
      </c>
      <c r="J250" s="17">
        <f t="shared" si="730"/>
        <v>0.84685979376244869</v>
      </c>
      <c r="K250" s="17">
        <f t="shared" si="731"/>
        <v>0.51137079898141846</v>
      </c>
      <c r="L250" s="17">
        <f t="shared" si="732"/>
        <v>1</v>
      </c>
      <c r="M250" s="17">
        <f t="shared" si="733"/>
        <v>0.31711106577165515</v>
      </c>
      <c r="N250" s="17">
        <f t="shared" si="734"/>
        <v>0.53761026463512429</v>
      </c>
      <c r="O250" s="17">
        <f t="shared" si="735"/>
        <v>0.65532108009984114</v>
      </c>
      <c r="P250" s="17">
        <f t="shared" si="736"/>
        <v>0.79056749913758873</v>
      </c>
      <c r="Q250" s="17">
        <f t="shared" si="737"/>
        <v>0.58399999999999996</v>
      </c>
      <c r="R250" s="69">
        <f t="shared" si="738"/>
        <v>0.93299999999999994</v>
      </c>
      <c r="S250" s="422">
        <f t="shared" si="739"/>
        <v>0.68620450026534174</v>
      </c>
      <c r="T250" s="17">
        <f t="shared" si="865"/>
        <v>0.31379549973465826</v>
      </c>
      <c r="U250" s="10">
        <f t="shared" si="740"/>
        <v>58857.052907731173</v>
      </c>
      <c r="V250" s="32">
        <v>6</v>
      </c>
      <c r="W250" s="550">
        <f t="shared" si="741"/>
        <v>0</v>
      </c>
      <c r="X250" s="550">
        <f t="shared" si="742"/>
        <v>0.57509338915423069</v>
      </c>
      <c r="Y250" s="550">
        <f t="shared" si="743"/>
        <v>0.42490661084576931</v>
      </c>
      <c r="Z250" s="551">
        <f t="shared" si="744"/>
        <v>79697.608463286713</v>
      </c>
      <c r="AA250" s="426">
        <f t="shared" si="745"/>
        <v>0.38400000000000001</v>
      </c>
      <c r="AB250" s="59">
        <f t="shared" si="746"/>
        <v>0.95400000000000007</v>
      </c>
      <c r="AC250" s="59">
        <f t="shared" si="747"/>
        <v>6.7602245388933446E-2</v>
      </c>
      <c r="AD250" s="59">
        <f t="shared" si="748"/>
        <v>0.53761026463512429</v>
      </c>
      <c r="AE250" s="59">
        <f t="shared" si="749"/>
        <v>0.41600000000000004</v>
      </c>
      <c r="AF250" s="59">
        <f t="shared" si="750"/>
        <v>0.16004840783601845</v>
      </c>
      <c r="AG250" s="59">
        <f t="shared" si="751"/>
        <v>0.25913319718629452</v>
      </c>
      <c r="AH250" s="59">
        <f t="shared" si="752"/>
        <v>0.65532108009984114</v>
      </c>
      <c r="AI250" s="59">
        <f t="shared" si="753"/>
        <v>0.84975922144063742</v>
      </c>
      <c r="AJ250" s="59">
        <f t="shared" si="754"/>
        <v>0.84396036608425984</v>
      </c>
      <c r="AK250" s="59">
        <f t="shared" si="755"/>
        <v>0.20943250086241125</v>
      </c>
      <c r="AL250" s="35">
        <f t="shared" si="756"/>
        <v>1</v>
      </c>
      <c r="AM250" s="27">
        <v>187565</v>
      </c>
      <c r="AN250" s="25">
        <v>90731</v>
      </c>
      <c r="AO250" s="25">
        <v>96834</v>
      </c>
      <c r="AP250" s="17">
        <f t="shared" si="757"/>
        <v>3.6430112713776238E-3</v>
      </c>
      <c r="AQ250" s="18">
        <v>93.7</v>
      </c>
      <c r="AR250" s="58">
        <v>1146.9940550399999</v>
      </c>
      <c r="AS250" s="24">
        <f t="shared" si="758"/>
        <v>163.52743867836256</v>
      </c>
      <c r="AT250" s="17">
        <f t="shared" si="916"/>
        <v>0.14122394158400123</v>
      </c>
      <c r="AU250" s="25">
        <v>177417</v>
      </c>
      <c r="AV250" s="25">
        <v>83528</v>
      </c>
      <c r="AW250" s="25">
        <v>93889</v>
      </c>
      <c r="AX250" s="25">
        <v>10148</v>
      </c>
      <c r="AY250" s="25">
        <v>7203</v>
      </c>
      <c r="AZ250" s="25">
        <v>2945</v>
      </c>
      <c r="BA250" s="25">
        <v>72010</v>
      </c>
      <c r="BB250" s="25">
        <v>34214</v>
      </c>
      <c r="BC250" s="25">
        <v>37796</v>
      </c>
      <c r="BD250" s="18">
        <v>90.5</v>
      </c>
      <c r="BE250" s="25">
        <v>115555</v>
      </c>
      <c r="BF250" s="25">
        <v>56517</v>
      </c>
      <c r="BG250" s="25">
        <v>59038</v>
      </c>
      <c r="BH250" s="18">
        <v>95.7</v>
      </c>
      <c r="BI250" s="17">
        <v>0.38400000000000001</v>
      </c>
      <c r="BJ250" s="25">
        <v>52195</v>
      </c>
      <c r="BK250" s="25">
        <v>125518</v>
      </c>
      <c r="BL250" s="25">
        <v>9852</v>
      </c>
      <c r="BM250" s="17">
        <v>0.49399999999999999</v>
      </c>
      <c r="BN250" s="10">
        <f t="shared" si="759"/>
        <v>94907.89</v>
      </c>
      <c r="BO250" s="29">
        <v>0.41600000000000004</v>
      </c>
      <c r="BP250" s="30">
        <f t="shared" si="760"/>
        <v>0.58399999999999996</v>
      </c>
      <c r="BQ250" s="31">
        <v>7.8</v>
      </c>
      <c r="BR250" s="25">
        <v>135370</v>
      </c>
      <c r="BS250" s="25">
        <v>44757</v>
      </c>
      <c r="BT250" s="25">
        <v>76452</v>
      </c>
      <c r="BU250" s="25">
        <v>9897</v>
      </c>
      <c r="BV250" s="25">
        <v>2764</v>
      </c>
      <c r="BW250" s="18">
        <v>1500</v>
      </c>
      <c r="BX250" s="25">
        <v>39663</v>
      </c>
      <c r="BY250" s="25">
        <v>30164</v>
      </c>
      <c r="BZ250" s="25">
        <v>9499</v>
      </c>
      <c r="CA250" s="59">
        <v>0.23899999999999999</v>
      </c>
      <c r="CB250" s="25">
        <v>177417</v>
      </c>
      <c r="CC250" s="25">
        <v>10148</v>
      </c>
      <c r="CD250" s="17">
        <f t="shared" si="761"/>
        <v>5.7198577362935911E-2</v>
      </c>
      <c r="CE250" s="25">
        <v>1819</v>
      </c>
      <c r="CF250" s="25">
        <v>4956</v>
      </c>
      <c r="CG250" s="25">
        <v>7790</v>
      </c>
      <c r="CH250" s="25">
        <v>8196</v>
      </c>
      <c r="CI250" s="25">
        <v>6317</v>
      </c>
      <c r="CJ250" s="25">
        <v>4439</v>
      </c>
      <c r="CK250" s="25">
        <v>2626</v>
      </c>
      <c r="CL250" s="25">
        <v>1696</v>
      </c>
      <c r="CM250" s="25">
        <v>1824</v>
      </c>
      <c r="CN250" s="74">
        <v>4.5</v>
      </c>
      <c r="CO250" s="27">
        <v>39663</v>
      </c>
      <c r="CP250" s="34">
        <f t="shared" si="762"/>
        <v>4.7289665431258348</v>
      </c>
      <c r="CQ250" s="25">
        <v>1823</v>
      </c>
      <c r="CR250" s="25">
        <v>3299</v>
      </c>
      <c r="CS250" s="25">
        <v>2804</v>
      </c>
      <c r="CT250" s="25">
        <v>19577</v>
      </c>
      <c r="CU250" s="25">
        <v>11085</v>
      </c>
      <c r="CV250" s="18">
        <v>495</v>
      </c>
      <c r="CW250" s="18">
        <v>177</v>
      </c>
      <c r="CX250" s="18">
        <v>403</v>
      </c>
      <c r="CY250" s="25">
        <v>39663</v>
      </c>
      <c r="CZ250" s="25">
        <v>30968</v>
      </c>
      <c r="DA250" s="25">
        <v>4272</v>
      </c>
      <c r="DB250" s="25">
        <v>1600</v>
      </c>
      <c r="DC250" s="25">
        <v>2434</v>
      </c>
      <c r="DD250" s="18">
        <v>176</v>
      </c>
      <c r="DE250" s="18">
        <v>213</v>
      </c>
      <c r="DF250" s="25">
        <v>39663</v>
      </c>
      <c r="DG250" s="25">
        <v>5967</v>
      </c>
      <c r="DH250" s="18">
        <v>297</v>
      </c>
      <c r="DI250" s="18">
        <v>84</v>
      </c>
      <c r="DJ250" s="25">
        <v>32651</v>
      </c>
      <c r="DK250" s="18">
        <v>518</v>
      </c>
      <c r="DL250" s="18">
        <v>146</v>
      </c>
      <c r="DM250" s="25">
        <f t="shared" si="763"/>
        <v>28188</v>
      </c>
      <c r="DN250" s="17">
        <f t="shared" si="764"/>
        <v>0.8232105488742657</v>
      </c>
      <c r="DO250" s="17">
        <f t="shared" si="765"/>
        <v>1.3060030759145804E-2</v>
      </c>
      <c r="DP250" s="23">
        <f t="shared" si="766"/>
        <v>0.16004840783601845</v>
      </c>
      <c r="DQ250" s="23">
        <f t="shared" si="767"/>
        <v>0.83995159216398152</v>
      </c>
      <c r="DR250" s="25">
        <v>39663</v>
      </c>
      <c r="DS250" s="18">
        <v>343</v>
      </c>
      <c r="DT250" s="25">
        <v>26875</v>
      </c>
      <c r="DU250" s="18">
        <v>58</v>
      </c>
      <c r="DV250" s="25">
        <v>5137</v>
      </c>
      <c r="DW250" s="18">
        <v>91</v>
      </c>
      <c r="DX250" s="25">
        <v>6839</v>
      </c>
      <c r="DY250" s="18">
        <v>320</v>
      </c>
      <c r="DZ250" s="17">
        <f t="shared" si="768"/>
        <v>0.8172099942011446</v>
      </c>
      <c r="EA250" s="17">
        <f t="shared" si="769"/>
        <v>0.1827900057988554</v>
      </c>
      <c r="EB250" s="25">
        <v>39663</v>
      </c>
      <c r="EC250" s="25">
        <v>9504</v>
      </c>
      <c r="ED250" s="18">
        <v>774</v>
      </c>
      <c r="EE250" s="25">
        <v>22811</v>
      </c>
      <c r="EF250" s="17">
        <f t="shared" si="909"/>
        <v>0.57512038927968134</v>
      </c>
      <c r="EG250" s="25">
        <v>6183</v>
      </c>
      <c r="EH250" s="18">
        <v>391</v>
      </c>
      <c r="EI250" s="17">
        <f t="shared" si="770"/>
        <v>0.25913319718629452</v>
      </c>
      <c r="EJ250" s="17">
        <f t="shared" si="771"/>
        <v>0.15588835942818244</v>
      </c>
      <c r="EK250" s="69">
        <f t="shared" si="772"/>
        <v>0.51137079898141846</v>
      </c>
      <c r="EL250" s="27">
        <v>126679</v>
      </c>
      <c r="EM250" s="25">
        <v>120806</v>
      </c>
      <c r="EN250" s="25">
        <v>5873</v>
      </c>
      <c r="EO250" s="59">
        <v>0.95400000000000007</v>
      </c>
      <c r="EP250" s="25">
        <v>58097</v>
      </c>
      <c r="EQ250" s="25">
        <v>56798</v>
      </c>
      <c r="ER250" s="25">
        <v>1299</v>
      </c>
      <c r="ES250" s="59">
        <v>0.97799999999999998</v>
      </c>
      <c r="ET250" s="25">
        <v>68582</v>
      </c>
      <c r="EU250" s="25">
        <v>64008</v>
      </c>
      <c r="EV250" s="25">
        <v>4574</v>
      </c>
      <c r="EW250" s="59">
        <v>0.93299999999999994</v>
      </c>
      <c r="EX250" s="25">
        <v>50318</v>
      </c>
      <c r="EY250" s="25">
        <v>48950</v>
      </c>
      <c r="EZ250" s="25">
        <v>1368</v>
      </c>
      <c r="FA250" s="59">
        <v>0.97299999999999998</v>
      </c>
      <c r="FB250" s="25">
        <v>76361</v>
      </c>
      <c r="FC250" s="25">
        <v>71856</v>
      </c>
      <c r="FD250" s="25">
        <v>4505</v>
      </c>
      <c r="FE250" s="59">
        <v>0.94099999999999995</v>
      </c>
      <c r="FF250" s="25">
        <v>82860</v>
      </c>
      <c r="FG250" s="25">
        <v>31407</v>
      </c>
      <c r="FH250" s="25">
        <v>46982</v>
      </c>
      <c r="FI250" s="25">
        <v>4471</v>
      </c>
      <c r="FJ250" s="23">
        <f t="shared" si="773"/>
        <v>5.3958484190200336E-2</v>
      </c>
      <c r="FK250" s="23">
        <f t="shared" si="774"/>
        <v>0.56700458604875692</v>
      </c>
      <c r="FL250" s="36">
        <f t="shared" si="775"/>
        <v>7.0246029970923729</v>
      </c>
      <c r="FM250" s="25">
        <v>40250</v>
      </c>
      <c r="FN250" s="25">
        <v>15436</v>
      </c>
      <c r="FO250" s="17">
        <f t="shared" si="776"/>
        <v>0.38350310559006212</v>
      </c>
      <c r="FP250" s="25">
        <v>22730</v>
      </c>
      <c r="FQ250" s="17">
        <f t="shared" si="777"/>
        <v>0.56472049689440995</v>
      </c>
      <c r="FR250" s="25">
        <v>2084</v>
      </c>
      <c r="FS250" s="17">
        <f t="shared" si="778"/>
        <v>5.1776397515527949E-2</v>
      </c>
      <c r="FT250" s="25">
        <v>42610</v>
      </c>
      <c r="FU250" s="25">
        <v>15971</v>
      </c>
      <c r="FV250" s="25">
        <v>24252</v>
      </c>
      <c r="FW250" s="17">
        <f t="shared" si="779"/>
        <v>5.6019713682234219E-2</v>
      </c>
      <c r="FX250" s="17">
        <f t="shared" si="780"/>
        <v>0.56916216850504575</v>
      </c>
      <c r="FY250" s="25">
        <v>2387</v>
      </c>
      <c r="FZ250" s="25">
        <v>99760</v>
      </c>
      <c r="GA250" s="25">
        <v>6744</v>
      </c>
      <c r="GB250" s="25">
        <v>39384</v>
      </c>
      <c r="GC250" s="25">
        <v>24061</v>
      </c>
      <c r="GD250" s="25">
        <v>14671</v>
      </c>
      <c r="GE250" s="18">
        <v>629</v>
      </c>
      <c r="GF250" s="25">
        <v>13062</v>
      </c>
      <c r="GG250" s="18">
        <v>364</v>
      </c>
      <c r="GH250" s="18">
        <v>194</v>
      </c>
      <c r="GI250" s="18">
        <v>651</v>
      </c>
      <c r="GJ250" s="10">
        <f t="shared" si="781"/>
        <v>6744</v>
      </c>
      <c r="GK250" s="10">
        <f t="shared" si="910"/>
        <v>93016</v>
      </c>
      <c r="GL250" s="10">
        <f t="shared" si="911"/>
        <v>53632</v>
      </c>
      <c r="GM250" s="10">
        <f t="shared" si="782"/>
        <v>46128</v>
      </c>
      <c r="GN250" s="10">
        <f t="shared" si="912"/>
        <v>29571</v>
      </c>
      <c r="GO250" s="17">
        <f t="shared" si="783"/>
        <v>6.7602245388933446E-2</v>
      </c>
      <c r="GP250" s="17">
        <f t="shared" si="913"/>
        <v>0.93239775461106655</v>
      </c>
      <c r="GQ250" s="17">
        <f t="shared" si="914"/>
        <v>0.53761026463512429</v>
      </c>
      <c r="GR250" s="17">
        <f t="shared" si="915"/>
        <v>0.29642141138732958</v>
      </c>
      <c r="GS250" s="17">
        <f t="shared" si="784"/>
        <v>0.73500400962309542</v>
      </c>
      <c r="GT250" s="25">
        <v>46377</v>
      </c>
      <c r="GU250" s="25">
        <v>1712</v>
      </c>
      <c r="GV250" s="25">
        <v>16173</v>
      </c>
      <c r="GW250" s="25">
        <v>13319</v>
      </c>
      <c r="GX250" s="25">
        <v>8181</v>
      </c>
      <c r="GY250" s="18">
        <v>476</v>
      </c>
      <c r="GZ250" s="25">
        <v>5915</v>
      </c>
      <c r="HA250" s="18">
        <v>180</v>
      </c>
      <c r="HB250" s="18">
        <v>143</v>
      </c>
      <c r="HC250" s="18">
        <v>278</v>
      </c>
      <c r="HD250" s="23">
        <f t="shared" si="785"/>
        <v>3.6914850033421737E-2</v>
      </c>
      <c r="HE250" s="23">
        <f t="shared" si="786"/>
        <v>0.96308514996657824</v>
      </c>
      <c r="HF250" s="23">
        <f t="shared" si="787"/>
        <v>0.61435625417771744</v>
      </c>
      <c r="HG250" s="23">
        <f t="shared" si="788"/>
        <v>0.32716648338616122</v>
      </c>
      <c r="HH250" s="25">
        <v>53383</v>
      </c>
      <c r="HI250" s="25">
        <v>5032</v>
      </c>
      <c r="HJ250" s="25">
        <v>23211</v>
      </c>
      <c r="HK250" s="25">
        <v>10742</v>
      </c>
      <c r="HL250" s="25">
        <v>6490</v>
      </c>
      <c r="HM250" s="18">
        <v>153</v>
      </c>
      <c r="HN250" s="25">
        <v>7147</v>
      </c>
      <c r="HO250" s="18">
        <v>184</v>
      </c>
      <c r="HP250" s="18">
        <v>51</v>
      </c>
      <c r="HQ250" s="18">
        <v>373</v>
      </c>
      <c r="HR250" s="23">
        <f t="shared" si="789"/>
        <v>9.4262218309199564E-2</v>
      </c>
      <c r="HS250" s="23">
        <f t="shared" si="790"/>
        <v>0.90573778169080044</v>
      </c>
      <c r="HT250" s="80">
        <f t="shared" si="791"/>
        <v>0.4709364404398404</v>
      </c>
      <c r="HU250" s="27">
        <v>153639</v>
      </c>
      <c r="HV250" s="25">
        <v>7604</v>
      </c>
      <c r="HW250" s="25">
        <v>31178</v>
      </c>
      <c r="HX250" s="25">
        <v>3351</v>
      </c>
      <c r="HY250" s="25">
        <v>32711</v>
      </c>
      <c r="HZ250" s="25">
        <v>6623</v>
      </c>
      <c r="IA250" s="25">
        <v>3654</v>
      </c>
      <c r="IB250" s="18">
        <v>643</v>
      </c>
      <c r="IC250" s="25">
        <v>22149</v>
      </c>
      <c r="ID250" s="25">
        <v>29487</v>
      </c>
      <c r="IE250" s="25">
        <v>8930</v>
      </c>
      <c r="IF250" s="18">
        <v>1061</v>
      </c>
      <c r="IG250" s="25">
        <v>6248</v>
      </c>
      <c r="IH250" s="17">
        <f t="shared" si="792"/>
        <v>0.23503146987418558</v>
      </c>
      <c r="II250" s="17">
        <f t="shared" si="793"/>
        <v>4.3107544308411273E-2</v>
      </c>
      <c r="IJ250" s="30">
        <f t="shared" si="794"/>
        <v>23.197795560924053</v>
      </c>
      <c r="IK250" s="17">
        <f t="shared" si="866"/>
        <v>0.31711106577165515</v>
      </c>
      <c r="IL250" s="25">
        <v>73549</v>
      </c>
      <c r="IM250" s="25">
        <v>4624</v>
      </c>
      <c r="IN250" s="25">
        <v>20364</v>
      </c>
      <c r="IO250" s="25">
        <v>2317</v>
      </c>
      <c r="IP250" s="25">
        <v>20249</v>
      </c>
      <c r="IQ250" s="25">
        <v>3074</v>
      </c>
      <c r="IR250" s="25">
        <v>2321</v>
      </c>
      <c r="IS250" s="18">
        <v>453</v>
      </c>
      <c r="IT250" s="25">
        <v>11081</v>
      </c>
      <c r="IU250" s="25">
        <v>1055</v>
      </c>
      <c r="IV250" s="25">
        <v>3784</v>
      </c>
      <c r="IW250" s="18">
        <v>585</v>
      </c>
      <c r="IX250" s="25">
        <v>3642</v>
      </c>
      <c r="IY250" s="17">
        <f t="shared" si="795"/>
        <v>0.71991461474663154</v>
      </c>
      <c r="IZ250" s="25">
        <v>80090</v>
      </c>
      <c r="JA250" s="25">
        <v>2980</v>
      </c>
      <c r="JB250" s="25">
        <v>10814</v>
      </c>
      <c r="JC250" s="25">
        <v>1034</v>
      </c>
      <c r="JD250" s="25">
        <v>12462</v>
      </c>
      <c r="JE250" s="25">
        <v>3549</v>
      </c>
      <c r="JF250" s="25">
        <v>1333</v>
      </c>
      <c r="JG250" s="18">
        <v>190</v>
      </c>
      <c r="JH250" s="25">
        <v>11068</v>
      </c>
      <c r="JI250" s="25">
        <v>28432</v>
      </c>
      <c r="JJ250" s="25">
        <v>5146</v>
      </c>
      <c r="JK250" s="18">
        <v>476</v>
      </c>
      <c r="JL250" s="25">
        <v>2606</v>
      </c>
      <c r="JM250" s="80">
        <f t="shared" si="796"/>
        <v>0.40169808964914472</v>
      </c>
      <c r="JN250" s="27">
        <v>153639</v>
      </c>
      <c r="JO250" s="25">
        <v>116868</v>
      </c>
      <c r="JP250" s="18">
        <v>147</v>
      </c>
      <c r="JQ250" s="18">
        <v>469</v>
      </c>
      <c r="JR250" s="25">
        <v>1767</v>
      </c>
      <c r="JS250" s="18">
        <v>966</v>
      </c>
      <c r="JT250" s="18">
        <v>1163</v>
      </c>
      <c r="JU250" s="18">
        <v>46</v>
      </c>
      <c r="JV250" s="18">
        <v>36</v>
      </c>
      <c r="JW250" s="25">
        <v>32177</v>
      </c>
      <c r="JX250" s="17">
        <f t="shared" si="797"/>
        <v>0.20943250086241125</v>
      </c>
      <c r="JY250" s="17">
        <f t="shared" si="798"/>
        <v>0.79056749913758873</v>
      </c>
      <c r="JZ250" s="25">
        <v>61283</v>
      </c>
      <c r="KA250" s="25">
        <v>48134</v>
      </c>
      <c r="KB250" s="18">
        <v>105</v>
      </c>
      <c r="KC250" s="18">
        <v>278</v>
      </c>
      <c r="KD250" s="25">
        <v>396</v>
      </c>
      <c r="KE250" s="18">
        <v>571</v>
      </c>
      <c r="KF250" s="18">
        <v>730</v>
      </c>
      <c r="KG250" s="18">
        <v>41</v>
      </c>
      <c r="KH250" s="18">
        <v>14</v>
      </c>
      <c r="KI250" s="25">
        <v>11014</v>
      </c>
      <c r="KJ250" s="17">
        <f t="shared" si="799"/>
        <v>0.17972357750110143</v>
      </c>
      <c r="KK250" s="25">
        <v>92356</v>
      </c>
      <c r="KL250" s="25">
        <v>68734</v>
      </c>
      <c r="KM250" s="18">
        <v>42</v>
      </c>
      <c r="KN250" s="18">
        <v>191</v>
      </c>
      <c r="KO250" s="25">
        <v>1371</v>
      </c>
      <c r="KP250" s="18">
        <v>395</v>
      </c>
      <c r="KQ250" s="18">
        <v>433</v>
      </c>
      <c r="KR250" s="18">
        <v>5</v>
      </c>
      <c r="KS250" s="18">
        <v>22</v>
      </c>
      <c r="KT250" s="25">
        <v>21163</v>
      </c>
      <c r="KU250" s="69">
        <f t="shared" si="877"/>
        <v>0.22914591363852918</v>
      </c>
      <c r="KV250" s="27">
        <v>187565</v>
      </c>
      <c r="KW250" s="25">
        <v>179433</v>
      </c>
      <c r="KX250" s="25">
        <v>8132</v>
      </c>
      <c r="KY250" s="59">
        <v>4.2999999999999997E-2</v>
      </c>
      <c r="KZ250" s="25">
        <v>4502</v>
      </c>
      <c r="LA250" s="25">
        <v>2129</v>
      </c>
      <c r="LB250" s="25">
        <v>3242</v>
      </c>
      <c r="LC250" s="25">
        <v>2383</v>
      </c>
      <c r="LD250" s="25">
        <v>90731</v>
      </c>
      <c r="LE250" s="25">
        <v>87178</v>
      </c>
      <c r="LF250" s="25">
        <v>3553</v>
      </c>
      <c r="LG250" s="59">
        <v>3.9E-2</v>
      </c>
      <c r="LH250" s="25">
        <v>96834</v>
      </c>
      <c r="LI250" s="25">
        <v>92255</v>
      </c>
      <c r="LJ250" s="25">
        <v>4579</v>
      </c>
      <c r="LK250" s="35">
        <v>4.7E-2</v>
      </c>
      <c r="LL250" s="27">
        <v>39663</v>
      </c>
      <c r="LM250" s="18">
        <v>949</v>
      </c>
      <c r="LN250" s="25">
        <v>32755</v>
      </c>
      <c r="LO250" s="25">
        <v>3584</v>
      </c>
      <c r="LP250" s="18">
        <v>84</v>
      </c>
      <c r="LQ250" s="18">
        <v>123</v>
      </c>
      <c r="LR250" s="25">
        <v>2168</v>
      </c>
      <c r="LS250" s="23">
        <f t="shared" si="800"/>
        <v>5.4660514837505988E-2</v>
      </c>
      <c r="LT250" s="23">
        <f t="shared" si="801"/>
        <v>0.945339485162494</v>
      </c>
      <c r="LU250" s="17">
        <f t="shared" si="802"/>
        <v>0.84975922144063742</v>
      </c>
      <c r="LV250" s="25">
        <v>39663</v>
      </c>
      <c r="LW250" s="25">
        <v>2542</v>
      </c>
      <c r="LX250" s="25">
        <v>14980</v>
      </c>
      <c r="LY250" s="25">
        <v>4958</v>
      </c>
      <c r="LZ250" s="18">
        <v>332</v>
      </c>
      <c r="MA250" s="18">
        <v>241</v>
      </c>
      <c r="MB250" s="25">
        <v>1275</v>
      </c>
      <c r="MC250" s="25">
        <v>1988</v>
      </c>
      <c r="MD250" s="25">
        <v>10994</v>
      </c>
      <c r="ME250" s="18">
        <v>387</v>
      </c>
      <c r="MF250" s="25">
        <v>1966</v>
      </c>
      <c r="MG250" s="17">
        <f t="shared" si="803"/>
        <v>8.8344300733681269E-2</v>
      </c>
      <c r="MH250" s="17">
        <f t="shared" si="804"/>
        <v>0.84396036608425984</v>
      </c>
      <c r="MI250" s="25">
        <v>39663</v>
      </c>
      <c r="MJ250" s="25">
        <v>2942</v>
      </c>
      <c r="MK250" s="25">
        <v>14766</v>
      </c>
      <c r="ML250" s="25">
        <v>15368</v>
      </c>
      <c r="MM250" s="18">
        <v>618</v>
      </c>
      <c r="MN250" s="18">
        <v>241</v>
      </c>
      <c r="MO250" s="25">
        <v>1425</v>
      </c>
      <c r="MP250" s="25">
        <v>2006</v>
      </c>
      <c r="MQ250" s="18">
        <v>98</v>
      </c>
      <c r="MR250" s="18">
        <v>432</v>
      </c>
      <c r="MS250" s="25">
        <v>1767</v>
      </c>
      <c r="MT250" s="17">
        <f t="shared" si="805"/>
        <v>0.88697274537982507</v>
      </c>
      <c r="MU250" s="69">
        <f t="shared" si="806"/>
        <v>0.84685979376244869</v>
      </c>
      <c r="MV250" s="27">
        <v>39663</v>
      </c>
      <c r="MW250" s="25">
        <v>25992</v>
      </c>
      <c r="MX250" s="18">
        <v>84</v>
      </c>
      <c r="MY250" s="25">
        <v>8446</v>
      </c>
      <c r="MZ250" s="25">
        <v>2025</v>
      </c>
      <c r="NA250" s="25">
        <v>1431</v>
      </c>
      <c r="NB250" s="18">
        <v>287</v>
      </c>
      <c r="NC250" s="18">
        <v>892</v>
      </c>
      <c r="ND250" s="18">
        <v>506</v>
      </c>
      <c r="NE250" s="17">
        <f t="shared" si="807"/>
        <v>0.65532108009984114</v>
      </c>
      <c r="NF250" s="10">
        <f t="shared" si="808"/>
        <v>116964</v>
      </c>
      <c r="NG250" s="17">
        <f t="shared" si="809"/>
        <v>0.7138895191992537</v>
      </c>
      <c r="NH250" s="25">
        <v>39663</v>
      </c>
      <c r="NI250" s="25">
        <v>17104</v>
      </c>
      <c r="NJ250" s="18">
        <v>39</v>
      </c>
      <c r="NK250" s="18">
        <v>4</v>
      </c>
      <c r="NL250" s="18">
        <v>26</v>
      </c>
      <c r="NM250" s="25">
        <v>13822</v>
      </c>
      <c r="NN250" s="25">
        <v>8254</v>
      </c>
      <c r="NO250" s="18">
        <v>143</v>
      </c>
      <c r="NP250" s="18">
        <v>1</v>
      </c>
      <c r="NQ250" s="32">
        <v>270</v>
      </c>
      <c r="NR250" s="27">
        <v>39663</v>
      </c>
      <c r="NS250" s="37">
        <f t="shared" si="810"/>
        <v>1.6205783727907621</v>
      </c>
      <c r="NT250" s="37">
        <f t="shared" si="811"/>
        <v>0.43729139437956505</v>
      </c>
      <c r="NU250" s="37">
        <f t="shared" si="812"/>
        <v>0.61706364640540168</v>
      </c>
      <c r="NV250" s="17">
        <f t="shared" si="813"/>
        <v>0.12530169962721932</v>
      </c>
      <c r="NW250" s="10">
        <f t="shared" si="814"/>
        <v>15525</v>
      </c>
      <c r="NX250" s="17">
        <f t="shared" si="815"/>
        <v>0.39142273655547993</v>
      </c>
      <c r="NY250" s="19">
        <f t="shared" si="816"/>
        <v>0.2797851826488133</v>
      </c>
      <c r="NZ250" s="25">
        <v>12503</v>
      </c>
      <c r="OA250" s="25">
        <v>24138</v>
      </c>
      <c r="OB250" s="25">
        <v>2896</v>
      </c>
      <c r="OC250" s="25">
        <v>19120</v>
      </c>
      <c r="OD250" s="25">
        <v>1867</v>
      </c>
      <c r="OE250" s="25">
        <v>3753</v>
      </c>
      <c r="OF250" s="17">
        <f t="shared" si="817"/>
        <v>0.48206136701711921</v>
      </c>
      <c r="OG250" s="17">
        <f t="shared" si="818"/>
        <v>0.3152308196555984</v>
      </c>
      <c r="OH250" s="17">
        <f t="shared" si="819"/>
        <v>0.60857726344452012</v>
      </c>
      <c r="OI250" s="69">
        <f t="shared" si="820"/>
        <v>9.4622191967324715E-2</v>
      </c>
      <c r="OJ250" s="27">
        <v>39663</v>
      </c>
      <c r="OK250" s="25">
        <v>1944</v>
      </c>
      <c r="OL250" s="25">
        <v>19474</v>
      </c>
      <c r="OM250" s="25">
        <v>18888</v>
      </c>
      <c r="ON250" s="18">
        <v>287</v>
      </c>
      <c r="OO250" s="18">
        <v>79</v>
      </c>
      <c r="OP250" s="18">
        <v>21</v>
      </c>
      <c r="OQ250" s="25">
        <v>3311</v>
      </c>
      <c r="OR250" s="69">
        <f t="shared" si="821"/>
        <v>0.54776491944633543</v>
      </c>
      <c r="OS250" s="41"/>
      <c r="OT250" s="41"/>
      <c r="OU250" s="41"/>
      <c r="OV250" s="29">
        <v>0</v>
      </c>
      <c r="OW250" s="41"/>
      <c r="OX250" s="36"/>
      <c r="OY250" s="36"/>
      <c r="OZ250" s="41"/>
      <c r="PA250" s="41"/>
      <c r="PB250" s="41"/>
      <c r="PC250" s="29">
        <v>0</v>
      </c>
      <c r="PD250" s="41"/>
      <c r="PE250" s="40">
        <f t="shared" si="822"/>
        <v>0</v>
      </c>
      <c r="PF250" s="36">
        <f t="shared" si="823"/>
        <v>0</v>
      </c>
      <c r="PG250" s="41"/>
      <c r="PH250" s="41"/>
      <c r="PI250" s="41"/>
      <c r="PJ250" s="29">
        <v>0</v>
      </c>
      <c r="PK250" s="41"/>
      <c r="PL250" s="41">
        <f t="shared" si="824"/>
        <v>0</v>
      </c>
      <c r="PM250" s="36">
        <f t="shared" si="825"/>
        <v>0</v>
      </c>
      <c r="PN250" s="41"/>
      <c r="PO250" s="41"/>
      <c r="PP250" s="41"/>
      <c r="PQ250" s="29">
        <v>0</v>
      </c>
      <c r="PR250" s="41"/>
      <c r="PS250" s="41">
        <f t="shared" si="826"/>
        <v>0</v>
      </c>
      <c r="PT250" s="36">
        <f t="shared" si="827"/>
        <v>0</v>
      </c>
      <c r="PU250" s="41"/>
      <c r="PV250" s="41"/>
      <c r="PW250" s="41"/>
      <c r="PX250" s="29">
        <v>0</v>
      </c>
      <c r="PY250" s="41"/>
      <c r="PZ250" s="36">
        <f t="shared" si="828"/>
        <v>0</v>
      </c>
      <c r="QA250" s="41"/>
      <c r="QB250" s="41"/>
      <c r="QC250" s="29">
        <v>0</v>
      </c>
      <c r="QD250" s="41"/>
      <c r="QE250" s="22">
        <f t="shared" si="829"/>
        <v>0</v>
      </c>
      <c r="QF250" s="22"/>
      <c r="QG250" s="41"/>
      <c r="QH250" s="41"/>
      <c r="QI250" s="41"/>
      <c r="QJ250" s="29">
        <v>0</v>
      </c>
      <c r="QK250" s="41"/>
      <c r="QL250" s="42">
        <f t="shared" si="830"/>
        <v>0</v>
      </c>
      <c r="QM250" s="41"/>
      <c r="QN250" s="41"/>
      <c r="QO250" s="41"/>
      <c r="QP250" s="41"/>
      <c r="QQ250" s="29">
        <v>0</v>
      </c>
      <c r="QR250" s="41"/>
      <c r="QS250" s="36">
        <f t="shared" si="831"/>
        <v>0</v>
      </c>
      <c r="QT250" s="41"/>
      <c r="QU250" s="41"/>
      <c r="QV250" s="41"/>
      <c r="QW250" s="29">
        <v>0</v>
      </c>
      <c r="QX250" s="41"/>
      <c r="QY250" s="36">
        <f t="shared" si="832"/>
        <v>0</v>
      </c>
      <c r="QZ250" s="41"/>
      <c r="RA250" s="41"/>
      <c r="RB250" s="41"/>
      <c r="RC250" s="29">
        <v>0</v>
      </c>
      <c r="RD250" s="41"/>
      <c r="RE250" s="36">
        <f t="shared" si="833"/>
        <v>0</v>
      </c>
      <c r="RF250" s="41"/>
      <c r="RG250" s="10"/>
      <c r="RH250" s="10"/>
      <c r="RI250" s="17"/>
      <c r="RJ250" s="17"/>
      <c r="RK250" s="17"/>
      <c r="RL250" s="17"/>
      <c r="RM250" s="17"/>
      <c r="RN250" s="17"/>
      <c r="RO250" s="17"/>
      <c r="RP250" s="17"/>
      <c r="RQ250" s="17"/>
      <c r="RR250" s="36"/>
      <c r="RS250" s="36"/>
      <c r="RT250" s="10"/>
      <c r="RU250" s="17"/>
      <c r="RV250" s="37"/>
      <c r="RW250" s="36"/>
      <c r="RX250" s="85">
        <v>2.615907</v>
      </c>
      <c r="RY250" s="93">
        <v>281</v>
      </c>
      <c r="RZ250" s="43" t="b">
        <v>0</v>
      </c>
      <c r="SA250" s="18" t="b">
        <v>0</v>
      </c>
      <c r="SB250" s="18" t="b">
        <v>0</v>
      </c>
      <c r="SC250" s="18" t="b">
        <v>0</v>
      </c>
      <c r="SD250" s="18" t="b">
        <v>0</v>
      </c>
      <c r="SE250" s="32" t="b">
        <v>0</v>
      </c>
      <c r="SF250" s="43" t="b">
        <v>0</v>
      </c>
      <c r="SG250" s="18" t="b">
        <v>0</v>
      </c>
      <c r="SH250" s="18"/>
      <c r="SI250" s="18"/>
      <c r="SJ250" s="18"/>
      <c r="SK250" s="18"/>
      <c r="SL250" s="18"/>
      <c r="SM250" s="18"/>
      <c r="SN250" s="18"/>
      <c r="SO250" s="18"/>
      <c r="SP250" s="18"/>
      <c r="SQ250" s="17">
        <f t="shared" si="834"/>
        <v>0</v>
      </c>
      <c r="SR250" s="17">
        <f t="shared" si="835"/>
        <v>0</v>
      </c>
      <c r="SS250" s="17">
        <f t="shared" si="836"/>
        <v>0</v>
      </c>
      <c r="ST250" s="17">
        <f t="shared" si="837"/>
        <v>0</v>
      </c>
      <c r="SU250" s="17">
        <f t="shared" si="838"/>
        <v>0</v>
      </c>
      <c r="SV250" s="17">
        <f t="shared" si="908"/>
        <v>0</v>
      </c>
      <c r="SW250" s="17">
        <f t="shared" si="839"/>
        <v>0</v>
      </c>
      <c r="SX250" s="17">
        <f t="shared" si="840"/>
        <v>0</v>
      </c>
      <c r="SY250" s="17">
        <f t="shared" si="841"/>
        <v>0</v>
      </c>
      <c r="SZ250" s="17">
        <f t="shared" si="842"/>
        <v>0</v>
      </c>
      <c r="TA250" s="17">
        <f t="shared" si="843"/>
        <v>0</v>
      </c>
      <c r="TB250" s="24">
        <f t="shared" si="844"/>
        <v>620</v>
      </c>
      <c r="TC250" s="69">
        <f t="shared" si="845"/>
        <v>1</v>
      </c>
      <c r="TD250" s="17">
        <f t="shared" si="867"/>
        <v>2.6014568158168575E-6</v>
      </c>
      <c r="TE250" s="95"/>
      <c r="TF250" s="71"/>
      <c r="TG250" s="71"/>
      <c r="TH250" s="71">
        <v>1</v>
      </c>
      <c r="TI250" s="71"/>
      <c r="TJ250" s="71"/>
      <c r="TK250" s="71">
        <v>37</v>
      </c>
      <c r="TL250" s="71"/>
      <c r="TM250" s="71">
        <v>2</v>
      </c>
      <c r="TN250" s="71"/>
      <c r="TO250" s="71">
        <v>1</v>
      </c>
      <c r="TP250" s="71"/>
      <c r="TQ250" s="71"/>
      <c r="TR250" s="72"/>
      <c r="TS250" s="72"/>
      <c r="TT250" s="72"/>
      <c r="TU250" s="72"/>
      <c r="TV250" s="72"/>
      <c r="TW250" s="72"/>
      <c r="TX250" s="72"/>
      <c r="TY250" s="72">
        <v>1</v>
      </c>
      <c r="TZ250" s="72">
        <v>187</v>
      </c>
      <c r="UA250" s="72"/>
      <c r="UB250" s="72"/>
      <c r="UC250" s="72"/>
      <c r="UD250" s="72"/>
      <c r="UE250" s="72"/>
      <c r="UF250" s="72"/>
      <c r="UG250" s="72">
        <v>3</v>
      </c>
      <c r="UH250" s="72"/>
      <c r="UI250" s="72">
        <v>1</v>
      </c>
      <c r="UJ250" s="73">
        <v>2</v>
      </c>
      <c r="UK250" s="73"/>
      <c r="UL250" s="73"/>
      <c r="UM250" s="73"/>
      <c r="UN250" s="73">
        <v>5</v>
      </c>
      <c r="UO250" s="73"/>
      <c r="UP250" s="73"/>
      <c r="UQ250" s="73"/>
      <c r="UR250" s="73">
        <v>54</v>
      </c>
      <c r="US250" s="73"/>
      <c r="UT250" s="73"/>
      <c r="UU250" s="73"/>
      <c r="UV250" s="73"/>
      <c r="UW250" s="73"/>
      <c r="UX250" s="73"/>
      <c r="UY250" s="73">
        <v>5</v>
      </c>
      <c r="UZ250" s="73"/>
      <c r="VA250" s="73"/>
      <c r="VB250" s="73">
        <v>45</v>
      </c>
      <c r="VC250" s="73"/>
      <c r="VD250" s="73"/>
      <c r="VE250" s="73"/>
      <c r="VF250" s="73">
        <v>5</v>
      </c>
      <c r="VG250" s="73"/>
      <c r="VH250" s="73">
        <v>1</v>
      </c>
      <c r="VI250" s="73"/>
      <c r="VJ250" s="73">
        <v>59</v>
      </c>
      <c r="VK250" s="73"/>
      <c r="VL250" s="73"/>
      <c r="VM250" s="73"/>
      <c r="VN250" s="73"/>
      <c r="VO250" s="73"/>
      <c r="VP250" s="73">
        <v>5</v>
      </c>
      <c r="VQ250" s="73"/>
      <c r="VR250" s="73"/>
      <c r="VS250" s="73">
        <v>10</v>
      </c>
      <c r="VT250" s="73"/>
      <c r="VU250" s="73"/>
      <c r="VV250" s="73"/>
      <c r="VW250" s="73">
        <v>3</v>
      </c>
      <c r="VX250" s="73"/>
      <c r="VY250" s="73">
        <v>1</v>
      </c>
      <c r="VZ250" s="73"/>
      <c r="WA250" s="73">
        <v>28</v>
      </c>
      <c r="WB250" s="73"/>
      <c r="WC250" s="73"/>
      <c r="WD250" s="73"/>
      <c r="WE250" s="73"/>
      <c r="WF250" s="73"/>
      <c r="WG250" s="73"/>
      <c r="WH250" s="73"/>
      <c r="WI250" s="73"/>
      <c r="WJ250" s="73">
        <v>6</v>
      </c>
      <c r="WK250" s="73"/>
      <c r="WL250" s="73"/>
      <c r="WM250" s="73"/>
      <c r="WN250" s="73"/>
      <c r="WO250" s="22">
        <f t="shared" si="846"/>
        <v>57</v>
      </c>
      <c r="WP250" s="22">
        <f t="shared" si="847"/>
        <v>0</v>
      </c>
      <c r="WQ250" s="22">
        <f t="shared" si="848"/>
        <v>0</v>
      </c>
      <c r="WR250" s="22">
        <f t="shared" si="849"/>
        <v>0</v>
      </c>
      <c r="WS250" s="22">
        <f t="shared" si="850"/>
        <v>14</v>
      </c>
      <c r="WT250" s="22">
        <f t="shared" si="851"/>
        <v>0</v>
      </c>
      <c r="WU250" s="22">
        <f t="shared" si="852"/>
        <v>2</v>
      </c>
      <c r="WV250" s="22">
        <f t="shared" si="853"/>
        <v>1</v>
      </c>
      <c r="WW250" s="22">
        <f t="shared" si="854"/>
        <v>365</v>
      </c>
      <c r="WX250" s="22">
        <f t="shared" si="855"/>
        <v>0</v>
      </c>
      <c r="WY250" s="22">
        <f t="shared" si="856"/>
        <v>2</v>
      </c>
      <c r="WZ250" s="22">
        <f t="shared" si="857"/>
        <v>0</v>
      </c>
      <c r="XA250" s="22">
        <f t="shared" si="858"/>
        <v>0</v>
      </c>
      <c r="XB250" s="22">
        <f t="shared" si="859"/>
        <v>0</v>
      </c>
      <c r="XC250" s="22">
        <f t="shared" si="860"/>
        <v>0</v>
      </c>
      <c r="XD250" s="22">
        <f t="shared" si="861"/>
        <v>0</v>
      </c>
      <c r="XE250" s="22">
        <f t="shared" si="862"/>
        <v>20</v>
      </c>
      <c r="XF250" s="22">
        <f t="shared" si="863"/>
        <v>0</v>
      </c>
      <c r="XG250" s="93">
        <f t="shared" si="864"/>
        <v>1</v>
      </c>
    </row>
    <row r="251" spans="1:631" ht="17.100000000000001" customHeight="1" x14ac:dyDescent="0.2">
      <c r="A251" s="101"/>
      <c r="B251" s="27" t="s">
        <v>742</v>
      </c>
      <c r="C251" s="535" t="s">
        <v>743</v>
      </c>
      <c r="D251" s="25" t="s">
        <v>754</v>
      </c>
      <c r="E251" s="535" t="s">
        <v>755</v>
      </c>
      <c r="F251" s="25" t="s">
        <v>758</v>
      </c>
      <c r="G251" s="535" t="s">
        <v>759</v>
      </c>
      <c r="H251" s="25">
        <v>60</v>
      </c>
      <c r="I251" s="28">
        <v>7</v>
      </c>
      <c r="J251" s="17">
        <f t="shared" si="730"/>
        <v>0.84069567618989172</v>
      </c>
      <c r="K251" s="17">
        <f t="shared" si="731"/>
        <v>0.2755239819559947</v>
      </c>
      <c r="L251" s="17">
        <f t="shared" si="732"/>
        <v>1</v>
      </c>
      <c r="M251" s="17">
        <f t="shared" si="733"/>
        <v>0.13534643342652886</v>
      </c>
      <c r="N251" s="17">
        <f t="shared" si="734"/>
        <v>0.40458093672966311</v>
      </c>
      <c r="O251" s="17">
        <f t="shared" si="735"/>
        <v>0.24368613250682788</v>
      </c>
      <c r="P251" s="17">
        <f t="shared" si="736"/>
        <v>0.72229304982685227</v>
      </c>
      <c r="Q251" s="17">
        <f t="shared" si="737"/>
        <v>0.51700000000000002</v>
      </c>
      <c r="R251" s="69">
        <f t="shared" si="738"/>
        <v>0.91200000000000003</v>
      </c>
      <c r="S251" s="422">
        <f t="shared" si="739"/>
        <v>0.56123624562619545</v>
      </c>
      <c r="T251" s="17">
        <f t="shared" si="865"/>
        <v>0.43876375437380455</v>
      </c>
      <c r="U251" s="10">
        <f t="shared" si="740"/>
        <v>124781.34039762939</v>
      </c>
      <c r="V251" s="32">
        <v>4</v>
      </c>
      <c r="W251" s="550">
        <f t="shared" si="741"/>
        <v>0</v>
      </c>
      <c r="X251" s="550">
        <f t="shared" si="742"/>
        <v>0.45012513451508429</v>
      </c>
      <c r="Y251" s="550">
        <f t="shared" si="743"/>
        <v>0.54987486548491571</v>
      </c>
      <c r="Z251" s="551">
        <f t="shared" si="744"/>
        <v>156380.56261985164</v>
      </c>
      <c r="AA251" s="426">
        <f t="shared" si="745"/>
        <v>0.106</v>
      </c>
      <c r="AB251" s="59">
        <f t="shared" si="746"/>
        <v>0.94400000000000006</v>
      </c>
      <c r="AC251" s="59">
        <f t="shared" si="747"/>
        <v>7.7691043549712402E-2</v>
      </c>
      <c r="AD251" s="59">
        <f t="shared" si="748"/>
        <v>0.40458093672966311</v>
      </c>
      <c r="AE251" s="59">
        <f t="shared" si="749"/>
        <v>0.48299999999999998</v>
      </c>
      <c r="AF251" s="59">
        <f t="shared" si="750"/>
        <v>0.52329149660907726</v>
      </c>
      <c r="AG251" s="59">
        <f t="shared" si="751"/>
        <v>0.42552244760180441</v>
      </c>
      <c r="AH251" s="59">
        <f t="shared" si="752"/>
        <v>0.24368613250682788</v>
      </c>
      <c r="AI251" s="59">
        <f t="shared" si="753"/>
        <v>0.81834780740786206</v>
      </c>
      <c r="AJ251" s="59">
        <f t="shared" si="754"/>
        <v>0.86304354497192137</v>
      </c>
      <c r="AK251" s="59">
        <f t="shared" si="755"/>
        <v>0.27770695017314778</v>
      </c>
      <c r="AL251" s="35">
        <f t="shared" si="756"/>
        <v>1</v>
      </c>
      <c r="AM251" s="27">
        <v>284393</v>
      </c>
      <c r="AN251" s="25">
        <v>138135</v>
      </c>
      <c r="AO251" s="25">
        <v>146258</v>
      </c>
      <c r="AP251" s="17">
        <f t="shared" si="757"/>
        <v>5.5236686188835692E-3</v>
      </c>
      <c r="AQ251" s="18">
        <v>94.4</v>
      </c>
      <c r="AR251" s="58">
        <v>2165.8816967799999</v>
      </c>
      <c r="AS251" s="24">
        <f t="shared" si="758"/>
        <v>131.30587899736395</v>
      </c>
      <c r="AT251" s="17">
        <f t="shared" si="916"/>
        <v>0.11339707840488107</v>
      </c>
      <c r="AU251" s="25">
        <v>277056</v>
      </c>
      <c r="AV251" s="25">
        <v>132217</v>
      </c>
      <c r="AW251" s="25">
        <v>144839</v>
      </c>
      <c r="AX251" s="25">
        <v>7337</v>
      </c>
      <c r="AY251" s="25">
        <v>5918</v>
      </c>
      <c r="AZ251" s="25">
        <v>1419</v>
      </c>
      <c r="BA251" s="25">
        <v>30208</v>
      </c>
      <c r="BB251" s="25">
        <v>14498</v>
      </c>
      <c r="BC251" s="25">
        <v>15710</v>
      </c>
      <c r="BD251" s="18">
        <v>92.3</v>
      </c>
      <c r="BE251" s="25">
        <v>254185</v>
      </c>
      <c r="BF251" s="25">
        <v>123637</v>
      </c>
      <c r="BG251" s="25">
        <v>130548</v>
      </c>
      <c r="BH251" s="18">
        <v>94.7</v>
      </c>
      <c r="BI251" s="17">
        <v>0.106</v>
      </c>
      <c r="BJ251" s="25">
        <v>87714</v>
      </c>
      <c r="BK251" s="25">
        <v>181642</v>
      </c>
      <c r="BL251" s="25">
        <v>15037</v>
      </c>
      <c r="BM251" s="17">
        <v>0.56599999999999995</v>
      </c>
      <c r="BN251" s="10">
        <f t="shared" si="759"/>
        <v>123426.56200000002</v>
      </c>
      <c r="BO251" s="29">
        <v>0.48299999999999998</v>
      </c>
      <c r="BP251" s="30">
        <f t="shared" si="760"/>
        <v>0.51700000000000002</v>
      </c>
      <c r="BQ251" s="31">
        <v>8.3000000000000007</v>
      </c>
      <c r="BR251" s="25">
        <v>196679</v>
      </c>
      <c r="BS251" s="25">
        <v>55548</v>
      </c>
      <c r="BT251" s="25">
        <v>122299</v>
      </c>
      <c r="BU251" s="25">
        <v>13002</v>
      </c>
      <c r="BV251" s="25">
        <v>4171</v>
      </c>
      <c r="BW251" s="18">
        <v>1659</v>
      </c>
      <c r="BX251" s="25">
        <v>65174</v>
      </c>
      <c r="BY251" s="25">
        <v>51661</v>
      </c>
      <c r="BZ251" s="25">
        <v>13513</v>
      </c>
      <c r="CA251" s="59">
        <v>0.20699999999999999</v>
      </c>
      <c r="CB251" s="25">
        <v>277056</v>
      </c>
      <c r="CC251" s="25">
        <v>7337</v>
      </c>
      <c r="CD251" s="17">
        <f t="shared" si="761"/>
        <v>2.6482010857010858E-2</v>
      </c>
      <c r="CE251" s="25">
        <v>2872</v>
      </c>
      <c r="CF251" s="25">
        <v>8257</v>
      </c>
      <c r="CG251" s="25">
        <v>14083</v>
      </c>
      <c r="CH251" s="25">
        <v>14447</v>
      </c>
      <c r="CI251" s="25">
        <v>10714</v>
      </c>
      <c r="CJ251" s="25">
        <v>7027</v>
      </c>
      <c r="CK251" s="25">
        <v>3950</v>
      </c>
      <c r="CL251" s="25">
        <v>2208</v>
      </c>
      <c r="CM251" s="25">
        <v>1616</v>
      </c>
      <c r="CN251" s="74">
        <v>4.3</v>
      </c>
      <c r="CO251" s="27">
        <v>65174</v>
      </c>
      <c r="CP251" s="34">
        <f t="shared" si="762"/>
        <v>4.3635959124804371</v>
      </c>
      <c r="CQ251" s="25">
        <v>1538</v>
      </c>
      <c r="CR251" s="25">
        <v>1816</v>
      </c>
      <c r="CS251" s="25">
        <v>2751</v>
      </c>
      <c r="CT251" s="25">
        <v>34921</v>
      </c>
      <c r="CU251" s="25">
        <v>22415</v>
      </c>
      <c r="CV251" s="18">
        <v>768</v>
      </c>
      <c r="CW251" s="18">
        <v>307</v>
      </c>
      <c r="CX251" s="18">
        <v>658</v>
      </c>
      <c r="CY251" s="25">
        <v>65174</v>
      </c>
      <c r="CZ251" s="25">
        <v>60185</v>
      </c>
      <c r="DA251" s="25">
        <v>1158</v>
      </c>
      <c r="DB251" s="25">
        <v>1271</v>
      </c>
      <c r="DC251" s="25">
        <v>1933</v>
      </c>
      <c r="DD251" s="18">
        <v>542</v>
      </c>
      <c r="DE251" s="18">
        <v>85</v>
      </c>
      <c r="DF251" s="25">
        <v>65174</v>
      </c>
      <c r="DG251" s="25">
        <v>33913</v>
      </c>
      <c r="DH251" s="18">
        <v>111</v>
      </c>
      <c r="DI251" s="18">
        <v>81</v>
      </c>
      <c r="DJ251" s="25">
        <v>30755</v>
      </c>
      <c r="DK251" s="18">
        <v>250</v>
      </c>
      <c r="DL251" s="18">
        <v>64</v>
      </c>
      <c r="DM251" s="25">
        <f t="shared" si="763"/>
        <v>146303.19999999998</v>
      </c>
      <c r="DN251" s="17">
        <f t="shared" si="764"/>
        <v>0.47189063123331387</v>
      </c>
      <c r="DO251" s="17">
        <f t="shared" si="765"/>
        <v>3.8358854758032343E-3</v>
      </c>
      <c r="DP251" s="23">
        <f t="shared" si="766"/>
        <v>0.52329149660907726</v>
      </c>
      <c r="DQ251" s="23">
        <f t="shared" si="767"/>
        <v>0.47670850339092274</v>
      </c>
      <c r="DR251" s="25">
        <v>65174</v>
      </c>
      <c r="DS251" s="18">
        <v>521</v>
      </c>
      <c r="DT251" s="25">
        <v>51438</v>
      </c>
      <c r="DU251" s="18">
        <v>48</v>
      </c>
      <c r="DV251" s="25">
        <v>8322</v>
      </c>
      <c r="DW251" s="18">
        <v>46</v>
      </c>
      <c r="DX251" s="25">
        <v>4716</v>
      </c>
      <c r="DY251" s="18">
        <v>83</v>
      </c>
      <c r="DZ251" s="17">
        <f t="shared" si="768"/>
        <v>0.92566053947893334</v>
      </c>
      <c r="EA251" s="17">
        <f t="shared" si="769"/>
        <v>7.4339460521066658E-2</v>
      </c>
      <c r="EB251" s="25">
        <v>65174</v>
      </c>
      <c r="EC251" s="25">
        <v>26958</v>
      </c>
      <c r="ED251" s="18">
        <v>775</v>
      </c>
      <c r="EE251" s="25">
        <v>32890</v>
      </c>
      <c r="EF251" s="17">
        <f t="shared" si="909"/>
        <v>0.5046490931966735</v>
      </c>
      <c r="EG251" s="25">
        <v>4246</v>
      </c>
      <c r="EH251" s="18">
        <v>305</v>
      </c>
      <c r="EI251" s="17">
        <f t="shared" si="770"/>
        <v>0.42552244760180441</v>
      </c>
      <c r="EJ251" s="17">
        <f t="shared" si="771"/>
        <v>6.5148678921042133E-2</v>
      </c>
      <c r="EK251" s="69">
        <f t="shared" si="772"/>
        <v>0.2755239819559947</v>
      </c>
      <c r="EL251" s="27">
        <v>190791</v>
      </c>
      <c r="EM251" s="25">
        <v>180068</v>
      </c>
      <c r="EN251" s="25">
        <v>10723</v>
      </c>
      <c r="EO251" s="59">
        <v>0.94400000000000006</v>
      </c>
      <c r="EP251" s="25">
        <v>88802</v>
      </c>
      <c r="EQ251" s="25">
        <v>87065</v>
      </c>
      <c r="ER251" s="25">
        <v>1737</v>
      </c>
      <c r="ES251" s="59">
        <v>0.98</v>
      </c>
      <c r="ET251" s="25">
        <v>101989</v>
      </c>
      <c r="EU251" s="25">
        <v>93003</v>
      </c>
      <c r="EV251" s="25">
        <v>8986</v>
      </c>
      <c r="EW251" s="59">
        <v>0.91200000000000003</v>
      </c>
      <c r="EX251" s="25">
        <v>21117</v>
      </c>
      <c r="EY251" s="25">
        <v>20671</v>
      </c>
      <c r="EZ251" s="25">
        <v>446</v>
      </c>
      <c r="FA251" s="59">
        <v>0.97900000000000009</v>
      </c>
      <c r="FB251" s="25">
        <v>169674</v>
      </c>
      <c r="FC251" s="25">
        <v>159397</v>
      </c>
      <c r="FD251" s="25">
        <v>10277</v>
      </c>
      <c r="FE251" s="59">
        <v>0.93900000000000006</v>
      </c>
      <c r="FF251" s="25">
        <v>131277</v>
      </c>
      <c r="FG251" s="25">
        <v>55964</v>
      </c>
      <c r="FH251" s="25">
        <v>68436</v>
      </c>
      <c r="FI251" s="25">
        <v>6877</v>
      </c>
      <c r="FJ251" s="23">
        <f t="shared" si="773"/>
        <v>5.2385414048157712E-2</v>
      </c>
      <c r="FK251" s="23">
        <f t="shared" si="774"/>
        <v>0.52130990196302474</v>
      </c>
      <c r="FL251" s="36">
        <f t="shared" si="775"/>
        <v>8.1378508070379532</v>
      </c>
      <c r="FM251" s="25">
        <v>64286</v>
      </c>
      <c r="FN251" s="25">
        <v>27872</v>
      </c>
      <c r="FO251" s="17">
        <f t="shared" si="776"/>
        <v>0.4335625174999222</v>
      </c>
      <c r="FP251" s="25">
        <v>33301</v>
      </c>
      <c r="FQ251" s="17">
        <f t="shared" si="777"/>
        <v>0.51801325327442993</v>
      </c>
      <c r="FR251" s="25">
        <v>3113</v>
      </c>
      <c r="FS251" s="17">
        <f t="shared" si="778"/>
        <v>4.8424229225647888E-2</v>
      </c>
      <c r="FT251" s="25">
        <v>66991</v>
      </c>
      <c r="FU251" s="25">
        <v>28092</v>
      </c>
      <c r="FV251" s="25">
        <v>35135</v>
      </c>
      <c r="FW251" s="17">
        <f t="shared" si="779"/>
        <v>5.6186651938320072E-2</v>
      </c>
      <c r="FX251" s="17">
        <f t="shared" si="780"/>
        <v>0.52447343673030711</v>
      </c>
      <c r="FY251" s="25">
        <v>3764</v>
      </c>
      <c r="FZ251" s="25">
        <v>146040</v>
      </c>
      <c r="GA251" s="25">
        <v>11346</v>
      </c>
      <c r="GB251" s="25">
        <v>75609</v>
      </c>
      <c r="GC251" s="25">
        <v>30880</v>
      </c>
      <c r="GD251" s="25">
        <v>14477</v>
      </c>
      <c r="GE251" s="18">
        <v>399</v>
      </c>
      <c r="GF251" s="25">
        <v>10072</v>
      </c>
      <c r="GG251" s="18">
        <v>216</v>
      </c>
      <c r="GH251" s="18">
        <v>147</v>
      </c>
      <c r="GI251" s="25">
        <v>2894</v>
      </c>
      <c r="GJ251" s="10">
        <f t="shared" si="781"/>
        <v>11346</v>
      </c>
      <c r="GK251" s="10">
        <f t="shared" si="910"/>
        <v>134694</v>
      </c>
      <c r="GL251" s="10">
        <f t="shared" si="911"/>
        <v>59085</v>
      </c>
      <c r="GM251" s="10">
        <f t="shared" si="782"/>
        <v>86955</v>
      </c>
      <c r="GN251" s="10">
        <f t="shared" si="912"/>
        <v>28205</v>
      </c>
      <c r="GO251" s="17">
        <f t="shared" si="783"/>
        <v>7.7691043549712402E-2</v>
      </c>
      <c r="GP251" s="17">
        <f t="shared" si="913"/>
        <v>0.92230895645028754</v>
      </c>
      <c r="GQ251" s="17">
        <f t="shared" si="914"/>
        <v>0.40458093672966311</v>
      </c>
      <c r="GR251" s="17">
        <f t="shared" si="915"/>
        <v>0.19313201862503424</v>
      </c>
      <c r="GS251" s="17">
        <f t="shared" si="784"/>
        <v>0.66344494658997533</v>
      </c>
      <c r="GT251" s="25">
        <v>68599</v>
      </c>
      <c r="GU251" s="25">
        <v>2106</v>
      </c>
      <c r="GV251" s="25">
        <v>32548</v>
      </c>
      <c r="GW251" s="25">
        <v>18563</v>
      </c>
      <c r="GX251" s="25">
        <v>8598</v>
      </c>
      <c r="GY251" s="18">
        <v>279</v>
      </c>
      <c r="GZ251" s="25">
        <v>4904</v>
      </c>
      <c r="HA251" s="18">
        <v>112</v>
      </c>
      <c r="HB251" s="18">
        <v>104</v>
      </c>
      <c r="HC251" s="25">
        <v>1385</v>
      </c>
      <c r="HD251" s="23">
        <f t="shared" si="785"/>
        <v>3.0700155978950129E-2</v>
      </c>
      <c r="HE251" s="23">
        <f t="shared" si="786"/>
        <v>0.96929984402104985</v>
      </c>
      <c r="HF251" s="23">
        <f t="shared" si="787"/>
        <v>0.4948322861849298</v>
      </c>
      <c r="HG251" s="23">
        <f t="shared" si="788"/>
        <v>0.2242306739165294</v>
      </c>
      <c r="HH251" s="25">
        <v>77441</v>
      </c>
      <c r="HI251" s="25">
        <v>9240</v>
      </c>
      <c r="HJ251" s="25">
        <v>43061</v>
      </c>
      <c r="HK251" s="25">
        <v>12317</v>
      </c>
      <c r="HL251" s="25">
        <v>5879</v>
      </c>
      <c r="HM251" s="18">
        <v>120</v>
      </c>
      <c r="HN251" s="25">
        <v>5168</v>
      </c>
      <c r="HO251" s="18">
        <v>104</v>
      </c>
      <c r="HP251" s="18">
        <v>43</v>
      </c>
      <c r="HQ251" s="25">
        <v>1509</v>
      </c>
      <c r="HR251" s="23">
        <f t="shared" si="789"/>
        <v>0.11931664105577149</v>
      </c>
      <c r="HS251" s="23">
        <f t="shared" si="790"/>
        <v>0.88068335894422856</v>
      </c>
      <c r="HT251" s="80">
        <f t="shared" si="791"/>
        <v>0.32463423767771593</v>
      </c>
      <c r="HU251" s="27">
        <v>226685</v>
      </c>
      <c r="HV251" s="25">
        <v>7845</v>
      </c>
      <c r="HW251" s="25">
        <v>53558</v>
      </c>
      <c r="HX251" s="25">
        <v>9017</v>
      </c>
      <c r="HY251" s="25">
        <v>48380</v>
      </c>
      <c r="HZ251" s="25">
        <v>22895</v>
      </c>
      <c r="IA251" s="25">
        <v>2644</v>
      </c>
      <c r="IB251" s="18">
        <v>385</v>
      </c>
      <c r="IC251" s="25">
        <v>34607</v>
      </c>
      <c r="ID251" s="25">
        <v>32333</v>
      </c>
      <c r="IE251" s="25">
        <v>9377</v>
      </c>
      <c r="IF251" s="18">
        <v>1626</v>
      </c>
      <c r="IG251" s="25">
        <v>4018</v>
      </c>
      <c r="IH251" s="17">
        <f t="shared" si="792"/>
        <v>0.24363323554712488</v>
      </c>
      <c r="II251" s="17">
        <f t="shared" si="793"/>
        <v>0.10099918388953835</v>
      </c>
      <c r="IJ251" s="30">
        <f t="shared" si="794"/>
        <v>9.9010701026424979</v>
      </c>
      <c r="IK251" s="17">
        <f t="shared" si="866"/>
        <v>0.13534643342652886</v>
      </c>
      <c r="IL251" s="25">
        <v>108931</v>
      </c>
      <c r="IM251" s="25">
        <v>5154</v>
      </c>
      <c r="IN251" s="25">
        <v>33326</v>
      </c>
      <c r="IO251" s="25">
        <v>6168</v>
      </c>
      <c r="IP251" s="25">
        <v>30641</v>
      </c>
      <c r="IQ251" s="25">
        <v>6165</v>
      </c>
      <c r="IR251" s="25">
        <v>1555</v>
      </c>
      <c r="IS251" s="18">
        <v>260</v>
      </c>
      <c r="IT251" s="25">
        <v>17509</v>
      </c>
      <c r="IU251" s="25">
        <v>974</v>
      </c>
      <c r="IV251" s="25">
        <v>3726</v>
      </c>
      <c r="IW251" s="18">
        <v>852</v>
      </c>
      <c r="IX251" s="25">
        <v>2601</v>
      </c>
      <c r="IY251" s="17">
        <f t="shared" si="795"/>
        <v>0.76203284648079972</v>
      </c>
      <c r="IZ251" s="25">
        <v>117754</v>
      </c>
      <c r="JA251" s="25">
        <v>2691</v>
      </c>
      <c r="JB251" s="25">
        <v>20232</v>
      </c>
      <c r="JC251" s="25">
        <v>2849</v>
      </c>
      <c r="JD251" s="25">
        <v>17739</v>
      </c>
      <c r="JE251" s="25">
        <v>16730</v>
      </c>
      <c r="JF251" s="25">
        <v>1089</v>
      </c>
      <c r="JG251" s="18">
        <v>125</v>
      </c>
      <c r="JH251" s="25">
        <v>17098</v>
      </c>
      <c r="JI251" s="25">
        <v>31359</v>
      </c>
      <c r="JJ251" s="25">
        <v>5651</v>
      </c>
      <c r="JK251" s="18">
        <v>774</v>
      </c>
      <c r="JL251" s="25">
        <v>1417</v>
      </c>
      <c r="JM251" s="80">
        <f t="shared" si="796"/>
        <v>0.52083156410822562</v>
      </c>
      <c r="JN251" s="27">
        <v>226685</v>
      </c>
      <c r="JO251" s="25">
        <v>159502</v>
      </c>
      <c r="JP251" s="18">
        <v>114</v>
      </c>
      <c r="JQ251" s="18">
        <v>472</v>
      </c>
      <c r="JR251" s="25">
        <v>2120</v>
      </c>
      <c r="JS251" s="18">
        <v>976</v>
      </c>
      <c r="JT251" s="18">
        <v>474</v>
      </c>
      <c r="JU251" s="18">
        <v>9</v>
      </c>
      <c r="JV251" s="18">
        <v>66</v>
      </c>
      <c r="JW251" s="25">
        <v>62952</v>
      </c>
      <c r="JX251" s="17">
        <f t="shared" si="797"/>
        <v>0.27770695017314778</v>
      </c>
      <c r="JY251" s="17">
        <f t="shared" si="798"/>
        <v>0.72229304982685227</v>
      </c>
      <c r="JZ251" s="25">
        <v>25159</v>
      </c>
      <c r="KA251" s="25">
        <v>19853</v>
      </c>
      <c r="KB251" s="18">
        <v>23</v>
      </c>
      <c r="KC251" s="18">
        <v>66</v>
      </c>
      <c r="KD251" s="25">
        <v>104</v>
      </c>
      <c r="KE251" s="18">
        <v>195</v>
      </c>
      <c r="KF251" s="18">
        <v>21</v>
      </c>
      <c r="KG251" s="18">
        <v>3</v>
      </c>
      <c r="KH251" s="18">
        <v>4</v>
      </c>
      <c r="KI251" s="25">
        <v>4890</v>
      </c>
      <c r="KJ251" s="17">
        <f t="shared" si="799"/>
        <v>0.19436384593982273</v>
      </c>
      <c r="KK251" s="25">
        <v>201526</v>
      </c>
      <c r="KL251" s="25">
        <v>139649</v>
      </c>
      <c r="KM251" s="18">
        <v>91</v>
      </c>
      <c r="KN251" s="18">
        <v>406</v>
      </c>
      <c r="KO251" s="25">
        <v>2016</v>
      </c>
      <c r="KP251" s="18">
        <v>781</v>
      </c>
      <c r="KQ251" s="18">
        <v>453</v>
      </c>
      <c r="KR251" s="18">
        <v>6</v>
      </c>
      <c r="KS251" s="18">
        <v>62</v>
      </c>
      <c r="KT251" s="25">
        <v>58062</v>
      </c>
      <c r="KU251" s="69">
        <f t="shared" ref="KU251:KU282" si="917">KT251/KK251</f>
        <v>0.28811170767047428</v>
      </c>
      <c r="KV251" s="27">
        <v>284393</v>
      </c>
      <c r="KW251" s="25">
        <v>274580</v>
      </c>
      <c r="KX251" s="25">
        <v>9813</v>
      </c>
      <c r="KY251" s="59">
        <v>3.5000000000000003E-2</v>
      </c>
      <c r="KZ251" s="25">
        <v>4937</v>
      </c>
      <c r="LA251" s="25">
        <v>2899</v>
      </c>
      <c r="LB251" s="25">
        <v>3902</v>
      </c>
      <c r="LC251" s="25">
        <v>3235</v>
      </c>
      <c r="LD251" s="25">
        <v>138135</v>
      </c>
      <c r="LE251" s="25">
        <v>133576</v>
      </c>
      <c r="LF251" s="25">
        <v>4559</v>
      </c>
      <c r="LG251" s="59">
        <v>3.3000000000000002E-2</v>
      </c>
      <c r="LH251" s="25">
        <v>146258</v>
      </c>
      <c r="LI251" s="25">
        <v>141004</v>
      </c>
      <c r="LJ251" s="25">
        <v>5254</v>
      </c>
      <c r="LK251" s="35">
        <v>3.6000000000000004E-2</v>
      </c>
      <c r="LL251" s="27">
        <v>65174</v>
      </c>
      <c r="LM251" s="18">
        <v>889</v>
      </c>
      <c r="LN251" s="25">
        <v>52446</v>
      </c>
      <c r="LO251" s="25">
        <v>3362</v>
      </c>
      <c r="LP251" s="18">
        <v>483</v>
      </c>
      <c r="LQ251" s="18">
        <v>456</v>
      </c>
      <c r="LR251" s="25">
        <v>7538</v>
      </c>
      <c r="LS251" s="23">
        <f t="shared" si="800"/>
        <v>0.11565961886641912</v>
      </c>
      <c r="LT251" s="23">
        <f t="shared" si="801"/>
        <v>0.88434038113358082</v>
      </c>
      <c r="LU251" s="17">
        <f t="shared" si="802"/>
        <v>0.81834780740786206</v>
      </c>
      <c r="LV251" s="25">
        <v>65174</v>
      </c>
      <c r="LW251" s="18">
        <v>764</v>
      </c>
      <c r="LX251" s="25">
        <v>43622</v>
      </c>
      <c r="LY251" s="25">
        <v>10210</v>
      </c>
      <c r="LZ251" s="25">
        <v>3600</v>
      </c>
      <c r="MA251" s="18">
        <v>155</v>
      </c>
      <c r="MB251" s="25">
        <v>2870</v>
      </c>
      <c r="MC251" s="18">
        <v>235</v>
      </c>
      <c r="MD251" s="25">
        <v>1652</v>
      </c>
      <c r="ME251" s="18">
        <v>38</v>
      </c>
      <c r="MF251" s="25">
        <v>2028</v>
      </c>
      <c r="MG251" s="17">
        <f t="shared" si="803"/>
        <v>5.0019946604474175E-2</v>
      </c>
      <c r="MH251" s="17">
        <f t="shared" si="804"/>
        <v>0.86304354497192137</v>
      </c>
      <c r="MI251" s="25">
        <v>65174</v>
      </c>
      <c r="MJ251" s="25">
        <v>1109</v>
      </c>
      <c r="MK251" s="25">
        <v>43489</v>
      </c>
      <c r="ML251" s="25">
        <v>11035</v>
      </c>
      <c r="MM251" s="25">
        <v>3762</v>
      </c>
      <c r="MN251" s="18">
        <v>312</v>
      </c>
      <c r="MO251" s="25">
        <v>3193</v>
      </c>
      <c r="MP251" s="18">
        <v>189</v>
      </c>
      <c r="MQ251" s="18">
        <v>89</v>
      </c>
      <c r="MR251" s="18">
        <v>32</v>
      </c>
      <c r="MS251" s="25">
        <v>1964</v>
      </c>
      <c r="MT251" s="17">
        <f t="shared" si="805"/>
        <v>0.85787277135053852</v>
      </c>
      <c r="MU251" s="69">
        <f t="shared" si="806"/>
        <v>0.84069567618989172</v>
      </c>
      <c r="MV251" s="27">
        <v>65174</v>
      </c>
      <c r="MW251" s="25">
        <v>15882</v>
      </c>
      <c r="MX251" s="18">
        <v>665</v>
      </c>
      <c r="MY251" s="25">
        <v>27777</v>
      </c>
      <c r="MZ251" s="25">
        <v>6444</v>
      </c>
      <c r="NA251" s="25">
        <v>7839</v>
      </c>
      <c r="NB251" s="18">
        <v>104</v>
      </c>
      <c r="NC251" s="25">
        <v>4753</v>
      </c>
      <c r="ND251" s="25">
        <v>1710</v>
      </c>
      <c r="NE251" s="17">
        <f t="shared" si="807"/>
        <v>0.24368613250682788</v>
      </c>
      <c r="NF251" s="10">
        <f t="shared" si="808"/>
        <v>68292.599999999991</v>
      </c>
      <c r="NG251" s="17">
        <f t="shared" si="809"/>
        <v>0.43689201215208517</v>
      </c>
      <c r="NH251" s="25">
        <v>65174</v>
      </c>
      <c r="NI251" s="25">
        <v>11596</v>
      </c>
      <c r="NJ251" s="18">
        <v>11</v>
      </c>
      <c r="NK251" s="18">
        <v>82</v>
      </c>
      <c r="NL251" s="18">
        <v>24</v>
      </c>
      <c r="NM251" s="25">
        <v>45695</v>
      </c>
      <c r="NN251" s="25">
        <v>7026</v>
      </c>
      <c r="NO251" s="18">
        <v>202</v>
      </c>
      <c r="NP251" s="18">
        <v>6</v>
      </c>
      <c r="NQ251" s="32">
        <v>532</v>
      </c>
      <c r="NR251" s="27">
        <v>65174</v>
      </c>
      <c r="NS251" s="37">
        <f t="shared" si="810"/>
        <v>1.2137815693374658</v>
      </c>
      <c r="NT251" s="37">
        <f t="shared" si="811"/>
        <v>0.32752271894987661</v>
      </c>
      <c r="NU251" s="37">
        <f t="shared" si="812"/>
        <v>0.82387146523063703</v>
      </c>
      <c r="NV251" s="17">
        <f t="shared" si="813"/>
        <v>0.16729634855193545</v>
      </c>
      <c r="NW251" s="10">
        <f t="shared" si="814"/>
        <v>36152</v>
      </c>
      <c r="NX251" s="17">
        <f t="shared" si="815"/>
        <v>0.55469972688495417</v>
      </c>
      <c r="NY251" s="19">
        <f t="shared" si="816"/>
        <v>0.65151651678711098</v>
      </c>
      <c r="NZ251" s="25">
        <v>29022</v>
      </c>
      <c r="OA251" s="25">
        <v>25002</v>
      </c>
      <c r="OB251" s="25">
        <v>2111</v>
      </c>
      <c r="OC251" s="25">
        <v>20475</v>
      </c>
      <c r="OD251" s="18">
        <v>857</v>
      </c>
      <c r="OE251" s="25">
        <v>1640</v>
      </c>
      <c r="OF251" s="17">
        <f t="shared" si="817"/>
        <v>0.31415902046828492</v>
      </c>
      <c r="OG251" s="17">
        <f t="shared" si="818"/>
        <v>0.44530027311504589</v>
      </c>
      <c r="OH251" s="17">
        <f t="shared" si="819"/>
        <v>0.38361923466412989</v>
      </c>
      <c r="OI251" s="69">
        <f t="shared" si="820"/>
        <v>2.5163408721269216E-2</v>
      </c>
      <c r="OJ251" s="27">
        <v>65174</v>
      </c>
      <c r="OK251" s="18">
        <v>792</v>
      </c>
      <c r="OL251" s="25">
        <v>21545</v>
      </c>
      <c r="OM251" s="25">
        <v>21643</v>
      </c>
      <c r="ON251" s="18">
        <v>605</v>
      </c>
      <c r="OO251" s="18">
        <v>227</v>
      </c>
      <c r="OP251" s="18">
        <v>44</v>
      </c>
      <c r="OQ251" s="25">
        <v>19016</v>
      </c>
      <c r="OR251" s="69">
        <f t="shared" si="821"/>
        <v>0.35268665418725259</v>
      </c>
      <c r="OS251" s="41"/>
      <c r="OT251" s="41"/>
      <c r="OU251" s="41"/>
      <c r="OV251" s="29">
        <v>0</v>
      </c>
      <c r="OW251" s="41"/>
      <c r="OX251" s="36"/>
      <c r="OY251" s="36"/>
      <c r="OZ251" s="41"/>
      <c r="PA251" s="41"/>
      <c r="PB251" s="41"/>
      <c r="PC251" s="29">
        <v>0</v>
      </c>
      <c r="PD251" s="41"/>
      <c r="PE251" s="40">
        <f t="shared" si="822"/>
        <v>0</v>
      </c>
      <c r="PF251" s="36">
        <f t="shared" si="823"/>
        <v>0</v>
      </c>
      <c r="PG251" s="41"/>
      <c r="PH251" s="41"/>
      <c r="PI251" s="41"/>
      <c r="PJ251" s="29">
        <v>0</v>
      </c>
      <c r="PK251" s="41"/>
      <c r="PL251" s="41">
        <f t="shared" si="824"/>
        <v>0</v>
      </c>
      <c r="PM251" s="36">
        <f t="shared" si="825"/>
        <v>0</v>
      </c>
      <c r="PN251" s="41"/>
      <c r="PO251" s="41"/>
      <c r="PP251" s="41"/>
      <c r="PQ251" s="29">
        <v>0</v>
      </c>
      <c r="PR251" s="41"/>
      <c r="PS251" s="41">
        <f t="shared" si="826"/>
        <v>0</v>
      </c>
      <c r="PT251" s="36">
        <f t="shared" si="827"/>
        <v>0</v>
      </c>
      <c r="PU251" s="41"/>
      <c r="PV251" s="41"/>
      <c r="PW251" s="41"/>
      <c r="PX251" s="29">
        <v>0</v>
      </c>
      <c r="PY251" s="41"/>
      <c r="PZ251" s="36">
        <f t="shared" si="828"/>
        <v>0</v>
      </c>
      <c r="QA251" s="41"/>
      <c r="QB251" s="41"/>
      <c r="QC251" s="29">
        <v>0</v>
      </c>
      <c r="QD251" s="41"/>
      <c r="QE251" s="22">
        <f t="shared" si="829"/>
        <v>0</v>
      </c>
      <c r="QF251" s="22"/>
      <c r="QG251" s="41"/>
      <c r="QH251" s="41"/>
      <c r="QI251" s="41"/>
      <c r="QJ251" s="29">
        <v>0</v>
      </c>
      <c r="QK251" s="41"/>
      <c r="QL251" s="42">
        <f t="shared" si="830"/>
        <v>0</v>
      </c>
      <c r="QM251" s="41"/>
      <c r="QN251" s="41"/>
      <c r="QO251" s="41"/>
      <c r="QP251" s="41"/>
      <c r="QQ251" s="29">
        <v>0</v>
      </c>
      <c r="QR251" s="41"/>
      <c r="QS251" s="36">
        <f t="shared" si="831"/>
        <v>0</v>
      </c>
      <c r="QT251" s="41"/>
      <c r="QU251" s="41"/>
      <c r="QV251" s="41"/>
      <c r="QW251" s="29">
        <v>0</v>
      </c>
      <c r="QX251" s="41"/>
      <c r="QY251" s="36">
        <f t="shared" si="832"/>
        <v>0</v>
      </c>
      <c r="QZ251" s="41"/>
      <c r="RA251" s="41"/>
      <c r="RB251" s="41"/>
      <c r="RC251" s="29">
        <v>0</v>
      </c>
      <c r="RD251" s="41"/>
      <c r="RE251" s="36">
        <f t="shared" si="833"/>
        <v>0</v>
      </c>
      <c r="RF251" s="41"/>
      <c r="RG251" s="10"/>
      <c r="RH251" s="10"/>
      <c r="RI251" s="17"/>
      <c r="RJ251" s="17"/>
      <c r="RK251" s="17"/>
      <c r="RL251" s="17"/>
      <c r="RM251" s="17"/>
      <c r="RN251" s="17"/>
      <c r="RO251" s="17"/>
      <c r="RP251" s="17"/>
      <c r="RQ251" s="17"/>
      <c r="RR251" s="36"/>
      <c r="RS251" s="36"/>
      <c r="RT251" s="10"/>
      <c r="RU251" s="17"/>
      <c r="RV251" s="37"/>
      <c r="RW251" s="36"/>
      <c r="RX251" s="85">
        <v>-1.2962590000000001</v>
      </c>
      <c r="RY251" s="93">
        <v>151</v>
      </c>
      <c r="RZ251" s="43" t="b">
        <v>0</v>
      </c>
      <c r="SA251" s="18" t="b">
        <v>0</v>
      </c>
      <c r="SB251" s="18" t="b">
        <v>0</v>
      </c>
      <c r="SC251" s="18" t="b">
        <v>0</v>
      </c>
      <c r="SD251" s="18" t="b">
        <v>0</v>
      </c>
      <c r="SE251" s="32" t="b">
        <v>0</v>
      </c>
      <c r="SF251" s="43" t="b">
        <v>0</v>
      </c>
      <c r="SG251" s="18" t="b">
        <v>0</v>
      </c>
      <c r="SH251" s="18"/>
      <c r="SI251" s="18"/>
      <c r="SJ251" s="18"/>
      <c r="SK251" s="18"/>
      <c r="SL251" s="18"/>
      <c r="SM251" s="18"/>
      <c r="SN251" s="18"/>
      <c r="SO251" s="18"/>
      <c r="SP251" s="18"/>
      <c r="SQ251" s="17">
        <f t="shared" si="834"/>
        <v>0</v>
      </c>
      <c r="SR251" s="17">
        <f t="shared" si="835"/>
        <v>0</v>
      </c>
      <c r="SS251" s="17">
        <f t="shared" si="836"/>
        <v>0</v>
      </c>
      <c r="ST251" s="17">
        <f t="shared" si="837"/>
        <v>0</v>
      </c>
      <c r="SU251" s="17">
        <f t="shared" si="838"/>
        <v>0</v>
      </c>
      <c r="SV251" s="17">
        <f t="shared" si="908"/>
        <v>0</v>
      </c>
      <c r="SW251" s="17">
        <f t="shared" si="839"/>
        <v>0</v>
      </c>
      <c r="SX251" s="17">
        <f t="shared" si="840"/>
        <v>0</v>
      </c>
      <c r="SY251" s="17">
        <f t="shared" si="841"/>
        <v>0</v>
      </c>
      <c r="SZ251" s="17">
        <f t="shared" si="842"/>
        <v>0</v>
      </c>
      <c r="TA251" s="17">
        <f t="shared" si="843"/>
        <v>0</v>
      </c>
      <c r="TB251" s="24">
        <f t="shared" si="844"/>
        <v>620</v>
      </c>
      <c r="TC251" s="69">
        <f t="shared" si="845"/>
        <v>1</v>
      </c>
      <c r="TD251" s="17">
        <f t="shared" si="867"/>
        <v>2.6014568158168575E-6</v>
      </c>
      <c r="TE251" s="95"/>
      <c r="TF251" s="71"/>
      <c r="TG251" s="71"/>
      <c r="TH251" s="71">
        <v>1</v>
      </c>
      <c r="TI251" s="71"/>
      <c r="TJ251" s="71"/>
      <c r="TK251" s="71">
        <v>75</v>
      </c>
      <c r="TL251" s="71"/>
      <c r="TM251" s="71">
        <v>1</v>
      </c>
      <c r="TN251" s="71"/>
      <c r="TO251" s="71"/>
      <c r="TP251" s="71"/>
      <c r="TQ251" s="71"/>
      <c r="TR251" s="72"/>
      <c r="TS251" s="72"/>
      <c r="TT251" s="72"/>
      <c r="TU251" s="72"/>
      <c r="TV251" s="72">
        <v>2</v>
      </c>
      <c r="TW251" s="72"/>
      <c r="TX251" s="72"/>
      <c r="TY251" s="72">
        <v>1</v>
      </c>
      <c r="TZ251" s="72">
        <v>300</v>
      </c>
      <c r="UA251" s="72"/>
      <c r="UB251" s="72"/>
      <c r="UC251" s="72"/>
      <c r="UD251" s="72"/>
      <c r="UE251" s="72"/>
      <c r="UF251" s="72"/>
      <c r="UG251" s="72">
        <v>1</v>
      </c>
      <c r="UH251" s="72"/>
      <c r="UI251" s="72"/>
      <c r="UJ251" s="73">
        <v>19</v>
      </c>
      <c r="UK251" s="73"/>
      <c r="UL251" s="73"/>
      <c r="UM251" s="73"/>
      <c r="UN251" s="73">
        <v>3</v>
      </c>
      <c r="UO251" s="73"/>
      <c r="UP251" s="73"/>
      <c r="UQ251" s="73"/>
      <c r="UR251" s="73">
        <v>26</v>
      </c>
      <c r="US251" s="73">
        <v>41</v>
      </c>
      <c r="UT251" s="73"/>
      <c r="UU251" s="73"/>
      <c r="UV251" s="73"/>
      <c r="UW251" s="73"/>
      <c r="UX251" s="73"/>
      <c r="UY251" s="73">
        <v>1</v>
      </c>
      <c r="UZ251" s="73"/>
      <c r="VA251" s="73"/>
      <c r="VB251" s="73">
        <v>94</v>
      </c>
      <c r="VC251" s="73"/>
      <c r="VD251" s="73"/>
      <c r="VE251" s="73"/>
      <c r="VF251" s="73">
        <v>2</v>
      </c>
      <c r="VG251" s="73"/>
      <c r="VH251" s="73"/>
      <c r="VI251" s="73"/>
      <c r="VJ251" s="73">
        <v>26</v>
      </c>
      <c r="VK251" s="73">
        <v>47</v>
      </c>
      <c r="VL251" s="73"/>
      <c r="VM251" s="73"/>
      <c r="VN251" s="73"/>
      <c r="VO251" s="73"/>
      <c r="VP251" s="73">
        <v>1</v>
      </c>
      <c r="VQ251" s="73"/>
      <c r="VR251" s="73"/>
      <c r="VS251" s="73">
        <v>73</v>
      </c>
      <c r="VT251" s="73"/>
      <c r="VU251" s="73"/>
      <c r="VV251" s="73"/>
      <c r="VW251" s="73">
        <v>4</v>
      </c>
      <c r="VX251" s="73"/>
      <c r="VY251" s="73"/>
      <c r="VZ251" s="73"/>
      <c r="WA251" s="73">
        <v>10</v>
      </c>
      <c r="WB251" s="73"/>
      <c r="WC251" s="73"/>
      <c r="WD251" s="73"/>
      <c r="WE251" s="73"/>
      <c r="WF251" s="73"/>
      <c r="WG251" s="73"/>
      <c r="WH251" s="73"/>
      <c r="WI251" s="73"/>
      <c r="WJ251" s="73">
        <v>5</v>
      </c>
      <c r="WK251" s="73"/>
      <c r="WL251" s="73"/>
      <c r="WM251" s="73"/>
      <c r="WN251" s="73"/>
      <c r="WO251" s="22">
        <f t="shared" si="846"/>
        <v>186</v>
      </c>
      <c r="WP251" s="22">
        <f t="shared" si="847"/>
        <v>0</v>
      </c>
      <c r="WQ251" s="22">
        <f t="shared" si="848"/>
        <v>0</v>
      </c>
      <c r="WR251" s="22">
        <f t="shared" si="849"/>
        <v>0</v>
      </c>
      <c r="WS251" s="22">
        <f t="shared" si="850"/>
        <v>12</v>
      </c>
      <c r="WT251" s="22">
        <f t="shared" si="851"/>
        <v>0</v>
      </c>
      <c r="WU251" s="22">
        <f t="shared" si="852"/>
        <v>0</v>
      </c>
      <c r="WV251" s="22">
        <f t="shared" si="853"/>
        <v>1</v>
      </c>
      <c r="WW251" s="22">
        <f t="shared" si="854"/>
        <v>437</v>
      </c>
      <c r="WX251" s="22">
        <f t="shared" si="855"/>
        <v>0</v>
      </c>
      <c r="WY251" s="22">
        <f t="shared" si="856"/>
        <v>89</v>
      </c>
      <c r="WZ251" s="22">
        <f t="shared" si="857"/>
        <v>0</v>
      </c>
      <c r="XA251" s="22">
        <f t="shared" si="858"/>
        <v>0</v>
      </c>
      <c r="XB251" s="22">
        <f t="shared" si="859"/>
        <v>0</v>
      </c>
      <c r="XC251" s="22">
        <f t="shared" si="860"/>
        <v>0</v>
      </c>
      <c r="XD251" s="22">
        <f t="shared" si="861"/>
        <v>0</v>
      </c>
      <c r="XE251" s="22">
        <f t="shared" si="862"/>
        <v>8</v>
      </c>
      <c r="XF251" s="22">
        <f t="shared" si="863"/>
        <v>0</v>
      </c>
      <c r="XG251" s="93">
        <f t="shared" si="864"/>
        <v>0</v>
      </c>
    </row>
    <row r="252" spans="1:631" ht="17.100000000000001" customHeight="1" x14ac:dyDescent="0.2">
      <c r="A252" s="101"/>
      <c r="B252" s="27" t="s">
        <v>742</v>
      </c>
      <c r="C252" s="535" t="s">
        <v>743</v>
      </c>
      <c r="D252" s="25" t="s">
        <v>744</v>
      </c>
      <c r="E252" s="535" t="s">
        <v>745</v>
      </c>
      <c r="F252" s="25" t="s">
        <v>750</v>
      </c>
      <c r="G252" s="535" t="s">
        <v>751</v>
      </c>
      <c r="H252" s="25">
        <v>8</v>
      </c>
      <c r="I252" s="28">
        <v>2</v>
      </c>
      <c r="J252" s="17">
        <f t="shared" si="730"/>
        <v>0.82425915009913719</v>
      </c>
      <c r="K252" s="17">
        <f t="shared" si="731"/>
        <v>0.38234821285032955</v>
      </c>
      <c r="L252" s="17">
        <f t="shared" si="732"/>
        <v>1</v>
      </c>
      <c r="M252" s="17">
        <f t="shared" si="733"/>
        <v>0.20752868866272153</v>
      </c>
      <c r="N252" s="17">
        <f t="shared" si="734"/>
        <v>0.39076039218479214</v>
      </c>
      <c r="O252" s="17">
        <f t="shared" si="735"/>
        <v>0.2983762928031724</v>
      </c>
      <c r="P252" s="17">
        <f t="shared" si="736"/>
        <v>0.76665589859553585</v>
      </c>
      <c r="Q252" s="17">
        <f t="shared" si="737"/>
        <v>0.55299999999999994</v>
      </c>
      <c r="R252" s="69">
        <f t="shared" si="738"/>
        <v>0.8640000000000001</v>
      </c>
      <c r="S252" s="422">
        <f t="shared" si="739"/>
        <v>0.58743651502174321</v>
      </c>
      <c r="T252" s="17">
        <f t="shared" si="865"/>
        <v>0.41256348497825679</v>
      </c>
      <c r="U252" s="10">
        <f t="shared" si="740"/>
        <v>33673.431643925316</v>
      </c>
      <c r="V252" s="32">
        <v>6</v>
      </c>
      <c r="W252" s="550">
        <f t="shared" si="741"/>
        <v>0</v>
      </c>
      <c r="X252" s="550">
        <f t="shared" si="742"/>
        <v>0.47632540391063205</v>
      </c>
      <c r="Y252" s="550">
        <f t="shared" si="743"/>
        <v>0.52367459608936795</v>
      </c>
      <c r="Z252" s="551">
        <f t="shared" si="744"/>
        <v>42742.320532814214</v>
      </c>
      <c r="AA252" s="426">
        <f t="shared" si="745"/>
        <v>0.29299999999999998</v>
      </c>
      <c r="AB252" s="59">
        <f t="shared" si="746"/>
        <v>0.91299999999999992</v>
      </c>
      <c r="AC252" s="59">
        <f t="shared" si="747"/>
        <v>0.10585665788286684</v>
      </c>
      <c r="AD252" s="59">
        <f t="shared" si="748"/>
        <v>0.39076039218479214</v>
      </c>
      <c r="AE252" s="59">
        <f t="shared" si="749"/>
        <v>0.44700000000000001</v>
      </c>
      <c r="AF252" s="59">
        <f t="shared" si="750"/>
        <v>0.41316113820266864</v>
      </c>
      <c r="AG252" s="59">
        <f t="shared" si="751"/>
        <v>0.29655431113016451</v>
      </c>
      <c r="AH252" s="59">
        <f t="shared" si="752"/>
        <v>0.2983762928031724</v>
      </c>
      <c r="AI252" s="59">
        <f t="shared" si="753"/>
        <v>0.88103531429183857</v>
      </c>
      <c r="AJ252" s="59">
        <f t="shared" si="754"/>
        <v>0.76748298590643593</v>
      </c>
      <c r="AK252" s="59">
        <f t="shared" si="755"/>
        <v>0.23334410140446413</v>
      </c>
      <c r="AL252" s="35">
        <f t="shared" si="756"/>
        <v>1</v>
      </c>
      <c r="AM252" s="27">
        <v>81620</v>
      </c>
      <c r="AN252" s="25">
        <v>41309</v>
      </c>
      <c r="AO252" s="25">
        <v>40311</v>
      </c>
      <c r="AP252" s="17">
        <f t="shared" si="757"/>
        <v>1.5852775302953198E-3</v>
      </c>
      <c r="AQ252" s="18">
        <v>102.5</v>
      </c>
      <c r="AR252" s="58">
        <v>852.91565682999999</v>
      </c>
      <c r="AS252" s="24">
        <f t="shared" si="758"/>
        <v>95.695276955465943</v>
      </c>
      <c r="AT252" s="17">
        <f t="shared" si="916"/>
        <v>8.264340413968542E-2</v>
      </c>
      <c r="AU252" s="25">
        <v>75717</v>
      </c>
      <c r="AV252" s="25">
        <v>37156</v>
      </c>
      <c r="AW252" s="25">
        <v>38561</v>
      </c>
      <c r="AX252" s="25">
        <v>5903</v>
      </c>
      <c r="AY252" s="25">
        <v>4153</v>
      </c>
      <c r="AZ252" s="25">
        <v>1750</v>
      </c>
      <c r="BA252" s="25">
        <v>23955</v>
      </c>
      <c r="BB252" s="25">
        <v>12459</v>
      </c>
      <c r="BC252" s="25">
        <v>11496</v>
      </c>
      <c r="BD252" s="18">
        <v>108.4</v>
      </c>
      <c r="BE252" s="25">
        <v>57665</v>
      </c>
      <c r="BF252" s="25">
        <v>28850</v>
      </c>
      <c r="BG252" s="25">
        <v>28815</v>
      </c>
      <c r="BH252" s="18">
        <v>100.1</v>
      </c>
      <c r="BI252" s="17">
        <v>0.29299999999999998</v>
      </c>
      <c r="BJ252" s="25">
        <v>24320</v>
      </c>
      <c r="BK252" s="25">
        <v>54414</v>
      </c>
      <c r="BL252" s="25">
        <v>2886</v>
      </c>
      <c r="BM252" s="17">
        <v>0.5</v>
      </c>
      <c r="BN252" s="10">
        <f t="shared" si="759"/>
        <v>40810</v>
      </c>
      <c r="BO252" s="29">
        <v>0.44700000000000001</v>
      </c>
      <c r="BP252" s="30">
        <f t="shared" si="760"/>
        <v>0.55299999999999994</v>
      </c>
      <c r="BQ252" s="31">
        <v>5.3</v>
      </c>
      <c r="BR252" s="25">
        <v>57300</v>
      </c>
      <c r="BS252" s="25">
        <v>15181</v>
      </c>
      <c r="BT252" s="25">
        <v>38026</v>
      </c>
      <c r="BU252" s="25">
        <v>2767</v>
      </c>
      <c r="BV252" s="18">
        <v>1048</v>
      </c>
      <c r="BW252" s="18">
        <v>278</v>
      </c>
      <c r="BX252" s="25">
        <v>18661</v>
      </c>
      <c r="BY252" s="25">
        <v>15918</v>
      </c>
      <c r="BZ252" s="25">
        <v>2743</v>
      </c>
      <c r="CA252" s="59">
        <v>0.14699999999999999</v>
      </c>
      <c r="CB252" s="25">
        <v>75717</v>
      </c>
      <c r="CC252" s="25">
        <v>5903</v>
      </c>
      <c r="CD252" s="17">
        <f t="shared" si="761"/>
        <v>7.7961356102328405E-2</v>
      </c>
      <c r="CE252" s="18">
        <v>847</v>
      </c>
      <c r="CF252" s="25">
        <v>2710</v>
      </c>
      <c r="CG252" s="25">
        <v>4391</v>
      </c>
      <c r="CH252" s="25">
        <v>4290</v>
      </c>
      <c r="CI252" s="25">
        <v>2841</v>
      </c>
      <c r="CJ252" s="25">
        <v>1761</v>
      </c>
      <c r="CK252" s="18">
        <v>984</v>
      </c>
      <c r="CL252" s="18">
        <v>509</v>
      </c>
      <c r="CM252" s="18">
        <v>328</v>
      </c>
      <c r="CN252" s="74">
        <v>4.0999999999999996</v>
      </c>
      <c r="CO252" s="27">
        <v>18661</v>
      </c>
      <c r="CP252" s="34">
        <f t="shared" si="762"/>
        <v>4.3738277691442047</v>
      </c>
      <c r="CQ252" s="25">
        <v>1388</v>
      </c>
      <c r="CR252" s="25">
        <v>1153</v>
      </c>
      <c r="CS252" s="25">
        <v>1343</v>
      </c>
      <c r="CT252" s="25">
        <v>6874</v>
      </c>
      <c r="CU252" s="25">
        <v>6982</v>
      </c>
      <c r="CV252" s="18">
        <v>458</v>
      </c>
      <c r="CW252" s="18">
        <v>383</v>
      </c>
      <c r="CX252" s="18">
        <v>80</v>
      </c>
      <c r="CY252" s="25">
        <v>18661</v>
      </c>
      <c r="CZ252" s="25">
        <v>13962</v>
      </c>
      <c r="DA252" s="25">
        <v>1006</v>
      </c>
      <c r="DB252" s="18">
        <v>746</v>
      </c>
      <c r="DC252" s="25">
        <v>1943</v>
      </c>
      <c r="DD252" s="18">
        <v>867</v>
      </c>
      <c r="DE252" s="18">
        <v>137</v>
      </c>
      <c r="DF252" s="25">
        <v>18661</v>
      </c>
      <c r="DG252" s="25">
        <v>7624</v>
      </c>
      <c r="DH252" s="18">
        <v>72</v>
      </c>
      <c r="DI252" s="18">
        <v>14</v>
      </c>
      <c r="DJ252" s="25">
        <v>10806</v>
      </c>
      <c r="DK252" s="18">
        <v>91</v>
      </c>
      <c r="DL252" s="18">
        <v>54</v>
      </c>
      <c r="DM252" s="25">
        <f t="shared" si="763"/>
        <v>31553.599999999999</v>
      </c>
      <c r="DN252" s="17">
        <f t="shared" si="764"/>
        <v>0.57906864583891537</v>
      </c>
      <c r="DO252" s="17">
        <f t="shared" si="765"/>
        <v>4.876480360109319E-3</v>
      </c>
      <c r="DP252" s="23">
        <f t="shared" si="766"/>
        <v>0.41316113820266864</v>
      </c>
      <c r="DQ252" s="23">
        <f t="shared" si="767"/>
        <v>0.58683886179733136</v>
      </c>
      <c r="DR252" s="25">
        <v>18661</v>
      </c>
      <c r="DS252" s="18">
        <v>208</v>
      </c>
      <c r="DT252" s="25">
        <v>12889</v>
      </c>
      <c r="DU252" s="18">
        <v>10</v>
      </c>
      <c r="DV252" s="25">
        <v>2235</v>
      </c>
      <c r="DW252" s="18">
        <v>22</v>
      </c>
      <c r="DX252" s="25">
        <v>3228</v>
      </c>
      <c r="DY252" s="18">
        <v>69</v>
      </c>
      <c r="DZ252" s="17">
        <f t="shared" si="768"/>
        <v>0.82214243609667226</v>
      </c>
      <c r="EA252" s="17">
        <f t="shared" si="769"/>
        <v>0.17785756390332774</v>
      </c>
      <c r="EB252" s="25">
        <v>18661</v>
      </c>
      <c r="EC252" s="25">
        <v>5254</v>
      </c>
      <c r="ED252" s="18">
        <v>280</v>
      </c>
      <c r="EE252" s="25">
        <v>9339</v>
      </c>
      <c r="EF252" s="17">
        <f t="shared" si="909"/>
        <v>0.50045549541825196</v>
      </c>
      <c r="EG252" s="25">
        <v>3656</v>
      </c>
      <c r="EH252" s="18">
        <v>132</v>
      </c>
      <c r="EI252" s="17">
        <f t="shared" si="770"/>
        <v>0.29655431113016451</v>
      </c>
      <c r="EJ252" s="17">
        <f t="shared" si="771"/>
        <v>0.19591661754461176</v>
      </c>
      <c r="EK252" s="69">
        <f t="shared" si="772"/>
        <v>0.38234821285032955</v>
      </c>
      <c r="EL252" s="27">
        <v>51980</v>
      </c>
      <c r="EM252" s="25">
        <v>47476</v>
      </c>
      <c r="EN252" s="25">
        <v>4504</v>
      </c>
      <c r="EO252" s="59">
        <v>0.91299999999999992</v>
      </c>
      <c r="EP252" s="25">
        <v>25200</v>
      </c>
      <c r="EQ252" s="25">
        <v>24351</v>
      </c>
      <c r="ER252" s="25">
        <v>849</v>
      </c>
      <c r="ES252" s="59">
        <v>0.96599999999999997</v>
      </c>
      <c r="ET252" s="25">
        <v>26780</v>
      </c>
      <c r="EU252" s="25">
        <v>23125</v>
      </c>
      <c r="EV252" s="25">
        <v>3655</v>
      </c>
      <c r="EW252" s="59">
        <v>0.8640000000000001</v>
      </c>
      <c r="EX252" s="25">
        <v>14450</v>
      </c>
      <c r="EY252" s="25">
        <v>13611</v>
      </c>
      <c r="EZ252" s="25">
        <v>839</v>
      </c>
      <c r="FA252" s="59">
        <v>0.94200000000000006</v>
      </c>
      <c r="FB252" s="25">
        <v>37530</v>
      </c>
      <c r="FC252" s="25">
        <v>33865</v>
      </c>
      <c r="FD252" s="25">
        <v>3665</v>
      </c>
      <c r="FE252" s="59">
        <v>0.90200000000000002</v>
      </c>
      <c r="FF252" s="25">
        <v>36107</v>
      </c>
      <c r="FG252" s="25">
        <v>14922</v>
      </c>
      <c r="FH252" s="25">
        <v>18473</v>
      </c>
      <c r="FI252" s="25">
        <v>2712</v>
      </c>
      <c r="FJ252" s="23">
        <f t="shared" si="773"/>
        <v>7.5110089456338111E-2</v>
      </c>
      <c r="FK252" s="23">
        <f t="shared" si="774"/>
        <v>0.51161824576951842</v>
      </c>
      <c r="FL252" s="36">
        <f t="shared" si="775"/>
        <v>5.5022123893805306</v>
      </c>
      <c r="FM252" s="25">
        <v>17596</v>
      </c>
      <c r="FN252" s="25">
        <v>7455</v>
      </c>
      <c r="FO252" s="17">
        <f t="shared" si="776"/>
        <v>0.42367583541714027</v>
      </c>
      <c r="FP252" s="25">
        <v>9003</v>
      </c>
      <c r="FQ252" s="17">
        <f t="shared" si="777"/>
        <v>0.51165037508524669</v>
      </c>
      <c r="FR252" s="25">
        <v>1138</v>
      </c>
      <c r="FS252" s="17">
        <f t="shared" si="778"/>
        <v>6.4673789497613099E-2</v>
      </c>
      <c r="FT252" s="25">
        <v>18511</v>
      </c>
      <c r="FU252" s="25">
        <v>7467</v>
      </c>
      <c r="FV252" s="25">
        <v>9470</v>
      </c>
      <c r="FW252" s="17">
        <f t="shared" si="779"/>
        <v>8.503052239209119E-2</v>
      </c>
      <c r="FX252" s="17">
        <f t="shared" si="780"/>
        <v>0.5115877046080709</v>
      </c>
      <c r="FY252" s="25">
        <v>1574</v>
      </c>
      <c r="FZ252" s="25">
        <v>42123</v>
      </c>
      <c r="GA252" s="25">
        <v>4459</v>
      </c>
      <c r="GB252" s="25">
        <v>21204</v>
      </c>
      <c r="GC252" s="25">
        <v>7836</v>
      </c>
      <c r="GD252" s="25">
        <v>3733</v>
      </c>
      <c r="GE252" s="18">
        <v>108</v>
      </c>
      <c r="GF252" s="25">
        <v>3259</v>
      </c>
      <c r="GG252" s="18">
        <v>244</v>
      </c>
      <c r="GH252" s="18">
        <v>46</v>
      </c>
      <c r="GI252" s="18">
        <v>1234</v>
      </c>
      <c r="GJ252" s="10">
        <f t="shared" si="781"/>
        <v>4459</v>
      </c>
      <c r="GK252" s="10">
        <f t="shared" si="910"/>
        <v>37664</v>
      </c>
      <c r="GL252" s="10">
        <f t="shared" si="911"/>
        <v>16460</v>
      </c>
      <c r="GM252" s="10">
        <f t="shared" si="782"/>
        <v>25663</v>
      </c>
      <c r="GN252" s="10">
        <f t="shared" si="912"/>
        <v>8624</v>
      </c>
      <c r="GO252" s="17">
        <f t="shared" si="783"/>
        <v>0.10585665788286684</v>
      </c>
      <c r="GP252" s="17">
        <f t="shared" si="913"/>
        <v>0.8941433421171332</v>
      </c>
      <c r="GQ252" s="17">
        <f t="shared" si="914"/>
        <v>0.39076039218479214</v>
      </c>
      <c r="GR252" s="17">
        <f t="shared" si="915"/>
        <v>0.20473375590532489</v>
      </c>
      <c r="GS252" s="17">
        <f t="shared" si="784"/>
        <v>0.6424518671509627</v>
      </c>
      <c r="GT252" s="25">
        <v>21334</v>
      </c>
      <c r="GU252" s="25">
        <v>894</v>
      </c>
      <c r="GV252" s="25">
        <v>10309</v>
      </c>
      <c r="GW252" s="25">
        <v>5016</v>
      </c>
      <c r="GX252" s="25">
        <v>2386</v>
      </c>
      <c r="GY252" s="18">
        <v>83</v>
      </c>
      <c r="GZ252" s="25">
        <v>1708</v>
      </c>
      <c r="HA252" s="18">
        <v>159</v>
      </c>
      <c r="HB252" s="18">
        <v>37</v>
      </c>
      <c r="HC252" s="18">
        <v>742</v>
      </c>
      <c r="HD252" s="23">
        <f t="shared" si="785"/>
        <v>4.1904940470610295E-2</v>
      </c>
      <c r="HE252" s="23">
        <f t="shared" si="786"/>
        <v>0.95809505952938967</v>
      </c>
      <c r="HF252" s="23">
        <f t="shared" si="787"/>
        <v>0.47487578513171463</v>
      </c>
      <c r="HG252" s="23">
        <f t="shared" si="788"/>
        <v>0.23975813255835754</v>
      </c>
      <c r="HH252" s="25">
        <v>20789</v>
      </c>
      <c r="HI252" s="25">
        <v>3565</v>
      </c>
      <c r="HJ252" s="25">
        <v>10895</v>
      </c>
      <c r="HK252" s="25">
        <v>2820</v>
      </c>
      <c r="HL252" s="25">
        <v>1347</v>
      </c>
      <c r="HM252" s="18">
        <v>25</v>
      </c>
      <c r="HN252" s="25">
        <v>1551</v>
      </c>
      <c r="HO252" s="18">
        <v>85</v>
      </c>
      <c r="HP252" s="18">
        <v>9</v>
      </c>
      <c r="HQ252" s="18">
        <v>492</v>
      </c>
      <c r="HR252" s="23">
        <f t="shared" si="789"/>
        <v>0.17148491990956757</v>
      </c>
      <c r="HS252" s="23">
        <f t="shared" si="790"/>
        <v>0.8285150800904324</v>
      </c>
      <c r="HT252" s="80">
        <f t="shared" si="791"/>
        <v>0.30443984799653662</v>
      </c>
      <c r="HU252" s="27">
        <v>65007</v>
      </c>
      <c r="HV252" s="18">
        <v>4583</v>
      </c>
      <c r="HW252" s="25">
        <v>18232</v>
      </c>
      <c r="HX252" s="18">
        <v>1202</v>
      </c>
      <c r="HY252" s="25">
        <v>10623</v>
      </c>
      <c r="HZ252" s="25">
        <v>4282</v>
      </c>
      <c r="IA252" s="18">
        <v>604</v>
      </c>
      <c r="IB252" s="18">
        <v>245</v>
      </c>
      <c r="IC252" s="25">
        <v>8845</v>
      </c>
      <c r="ID252" s="25">
        <v>11908</v>
      </c>
      <c r="IE252" s="25">
        <v>2301</v>
      </c>
      <c r="IF252" s="18">
        <v>267</v>
      </c>
      <c r="IG252" s="18">
        <v>1915</v>
      </c>
      <c r="IH252" s="17">
        <f t="shared" si="792"/>
        <v>0.24905010229667573</v>
      </c>
      <c r="II252" s="17">
        <f t="shared" si="793"/>
        <v>6.586982940298737E-2</v>
      </c>
      <c r="IJ252" s="30">
        <f t="shared" si="794"/>
        <v>15.181457262961233</v>
      </c>
      <c r="IK252" s="17">
        <f t="shared" si="866"/>
        <v>0.20752868866272153</v>
      </c>
      <c r="IL252" s="25">
        <v>32874</v>
      </c>
      <c r="IM252" s="18">
        <v>3600</v>
      </c>
      <c r="IN252" s="25">
        <v>11951</v>
      </c>
      <c r="IO252" s="18">
        <v>882</v>
      </c>
      <c r="IP252" s="25">
        <v>7467</v>
      </c>
      <c r="IQ252" s="25">
        <v>1337</v>
      </c>
      <c r="IR252" s="18">
        <v>379</v>
      </c>
      <c r="IS252" s="18">
        <v>129</v>
      </c>
      <c r="IT252" s="25">
        <v>4443</v>
      </c>
      <c r="IU252" s="25">
        <v>326</v>
      </c>
      <c r="IV252" s="25">
        <v>912</v>
      </c>
      <c r="IW252" s="18">
        <v>158</v>
      </c>
      <c r="IX252" s="18">
        <v>1290</v>
      </c>
      <c r="IY252" s="17">
        <f t="shared" si="795"/>
        <v>0.77921761878688323</v>
      </c>
      <c r="IZ252" s="25">
        <v>32133</v>
      </c>
      <c r="JA252" s="18">
        <v>983</v>
      </c>
      <c r="JB252" s="25">
        <v>6281</v>
      </c>
      <c r="JC252" s="18">
        <v>320</v>
      </c>
      <c r="JD252" s="25">
        <v>3156</v>
      </c>
      <c r="JE252" s="25">
        <v>2945</v>
      </c>
      <c r="JF252" s="18">
        <v>225</v>
      </c>
      <c r="JG252" s="18">
        <v>116</v>
      </c>
      <c r="JH252" s="25">
        <v>4402</v>
      </c>
      <c r="JI252" s="25">
        <v>11582</v>
      </c>
      <c r="JJ252" s="25">
        <v>1389</v>
      </c>
      <c r="JK252" s="18">
        <v>109</v>
      </c>
      <c r="JL252" s="18">
        <v>625</v>
      </c>
      <c r="JM252" s="80">
        <f t="shared" si="796"/>
        <v>0.43288830796999966</v>
      </c>
      <c r="JN252" s="27">
        <v>65007</v>
      </c>
      <c r="JO252" s="25">
        <v>48480</v>
      </c>
      <c r="JP252" s="18">
        <v>18</v>
      </c>
      <c r="JQ252" s="18">
        <v>120</v>
      </c>
      <c r="JR252" s="18">
        <v>671</v>
      </c>
      <c r="JS252" s="18">
        <v>159</v>
      </c>
      <c r="JT252" s="18">
        <v>371</v>
      </c>
      <c r="JU252" s="18">
        <v>3</v>
      </c>
      <c r="JV252" s="18">
        <v>16</v>
      </c>
      <c r="JW252" s="25">
        <v>15169</v>
      </c>
      <c r="JX252" s="17">
        <f t="shared" si="797"/>
        <v>0.23334410140446413</v>
      </c>
      <c r="JY252" s="17">
        <f t="shared" si="798"/>
        <v>0.76665589859553585</v>
      </c>
      <c r="JZ252" s="25">
        <v>19412</v>
      </c>
      <c r="KA252" s="25">
        <v>14677</v>
      </c>
      <c r="KB252" s="18">
        <v>11</v>
      </c>
      <c r="KC252" s="18">
        <v>64</v>
      </c>
      <c r="KD252" s="18">
        <v>317</v>
      </c>
      <c r="KE252" s="18">
        <v>34</v>
      </c>
      <c r="KF252" s="18">
        <v>237</v>
      </c>
      <c r="KG252" s="18">
        <v>3</v>
      </c>
      <c r="KH252" s="18">
        <v>12</v>
      </c>
      <c r="KI252" s="25">
        <v>4057</v>
      </c>
      <c r="KJ252" s="17">
        <f t="shared" si="799"/>
        <v>0.20899443643107357</v>
      </c>
      <c r="KK252" s="25">
        <v>45595</v>
      </c>
      <c r="KL252" s="25">
        <v>33803</v>
      </c>
      <c r="KM252" s="18">
        <v>7</v>
      </c>
      <c r="KN252" s="18">
        <v>56</v>
      </c>
      <c r="KO252" s="18">
        <v>354</v>
      </c>
      <c r="KP252" s="18">
        <v>125</v>
      </c>
      <c r="KQ252" s="18">
        <v>134</v>
      </c>
      <c r="KR252" s="18" t="s">
        <v>764</v>
      </c>
      <c r="KS252" s="18">
        <v>4</v>
      </c>
      <c r="KT252" s="25">
        <v>11112</v>
      </c>
      <c r="KU252" s="69">
        <f t="shared" si="917"/>
        <v>0.24371093321636145</v>
      </c>
      <c r="KV252" s="27">
        <v>81620</v>
      </c>
      <c r="KW252" s="25">
        <v>79400</v>
      </c>
      <c r="KX252" s="25">
        <v>2220</v>
      </c>
      <c r="KY252" s="59">
        <v>2.7000000000000003E-2</v>
      </c>
      <c r="KZ252" s="18">
        <v>1078</v>
      </c>
      <c r="LA252" s="18">
        <v>583</v>
      </c>
      <c r="LB252" s="18">
        <v>929</v>
      </c>
      <c r="LC252" s="18">
        <v>751</v>
      </c>
      <c r="LD252" s="25">
        <v>41309</v>
      </c>
      <c r="LE252" s="25">
        <v>40202</v>
      </c>
      <c r="LF252" s="25">
        <v>1107</v>
      </c>
      <c r="LG252" s="59">
        <v>2.7000000000000003E-2</v>
      </c>
      <c r="LH252" s="25">
        <v>40311</v>
      </c>
      <c r="LI252" s="25">
        <v>39198</v>
      </c>
      <c r="LJ252" s="25">
        <v>1113</v>
      </c>
      <c r="LK252" s="35">
        <v>2.7999999999999997E-2</v>
      </c>
      <c r="LL252" s="27">
        <v>18661</v>
      </c>
      <c r="LM252" s="18">
        <v>691</v>
      </c>
      <c r="LN252" s="25">
        <v>15750</v>
      </c>
      <c r="LO252" s="18">
        <v>643</v>
      </c>
      <c r="LP252" s="18">
        <v>40</v>
      </c>
      <c r="LQ252" s="18">
        <v>48</v>
      </c>
      <c r="LR252" s="25">
        <v>1489</v>
      </c>
      <c r="LS252" s="23">
        <f t="shared" si="800"/>
        <v>7.9792079738492047E-2</v>
      </c>
      <c r="LT252" s="23">
        <f t="shared" si="801"/>
        <v>0.92020792026150799</v>
      </c>
      <c r="LU252" s="17">
        <f t="shared" si="802"/>
        <v>0.88103531429183857</v>
      </c>
      <c r="LV252" s="25">
        <v>18661</v>
      </c>
      <c r="LW252" s="25">
        <v>2070</v>
      </c>
      <c r="LX252" s="25">
        <v>3475</v>
      </c>
      <c r="LY252" s="25">
        <v>5590</v>
      </c>
      <c r="LZ252" s="25">
        <v>1690</v>
      </c>
      <c r="MA252" s="18">
        <v>208</v>
      </c>
      <c r="MB252" s="25">
        <v>2236</v>
      </c>
      <c r="MC252" s="18">
        <v>19</v>
      </c>
      <c r="MD252" s="25">
        <v>3187</v>
      </c>
      <c r="ME252" s="18">
        <v>20</v>
      </c>
      <c r="MF252" s="18">
        <v>166</v>
      </c>
      <c r="MG252" s="17">
        <f t="shared" si="803"/>
        <v>0.13198649590054123</v>
      </c>
      <c r="MH252" s="17">
        <f t="shared" si="804"/>
        <v>0.76748298590643593</v>
      </c>
      <c r="MI252" s="25">
        <v>18661</v>
      </c>
      <c r="MJ252" s="25">
        <v>3591</v>
      </c>
      <c r="MK252" s="25">
        <v>4273</v>
      </c>
      <c r="ML252" s="25">
        <v>7064</v>
      </c>
      <c r="MM252" s="25">
        <v>1962</v>
      </c>
      <c r="MN252" s="18">
        <v>322</v>
      </c>
      <c r="MO252" s="25">
        <v>1232</v>
      </c>
      <c r="MP252" s="18">
        <v>16</v>
      </c>
      <c r="MQ252" s="18">
        <v>26</v>
      </c>
      <c r="MR252" s="18">
        <v>7</v>
      </c>
      <c r="MS252" s="18">
        <v>168</v>
      </c>
      <c r="MT252" s="17">
        <f t="shared" si="805"/>
        <v>0.80220781308611544</v>
      </c>
      <c r="MU252" s="69">
        <f t="shared" si="806"/>
        <v>0.82425915009913719</v>
      </c>
      <c r="MV252" s="27">
        <v>18661</v>
      </c>
      <c r="MW252" s="25">
        <v>5568</v>
      </c>
      <c r="MX252" s="18">
        <v>117</v>
      </c>
      <c r="MY252" s="25">
        <v>7456</v>
      </c>
      <c r="MZ252" s="18">
        <v>545</v>
      </c>
      <c r="NA252" s="25">
        <v>3586</v>
      </c>
      <c r="NB252" s="18">
        <v>16</v>
      </c>
      <c r="NC252" s="25">
        <v>1217</v>
      </c>
      <c r="ND252" s="18">
        <v>156</v>
      </c>
      <c r="NE252" s="17">
        <f t="shared" si="807"/>
        <v>0.2983762928031724</v>
      </c>
      <c r="NF252" s="10">
        <f t="shared" si="808"/>
        <v>22828.799999999999</v>
      </c>
      <c r="NG252" s="17">
        <f t="shared" si="809"/>
        <v>0.55575799796366754</v>
      </c>
      <c r="NH252" s="25">
        <v>18661</v>
      </c>
      <c r="NI252" s="25">
        <v>4353</v>
      </c>
      <c r="NJ252" s="18">
        <v>8</v>
      </c>
      <c r="NK252" s="18">
        <v>3</v>
      </c>
      <c r="NL252" s="18">
        <v>17</v>
      </c>
      <c r="NM252" s="25">
        <v>10742</v>
      </c>
      <c r="NN252" s="25">
        <v>3473</v>
      </c>
      <c r="NO252" s="18">
        <v>32</v>
      </c>
      <c r="NP252" s="18" t="s">
        <v>764</v>
      </c>
      <c r="NQ252" s="32">
        <v>33</v>
      </c>
      <c r="NR252" s="27">
        <v>18661</v>
      </c>
      <c r="NS252" s="37">
        <f t="shared" si="810"/>
        <v>1.4089812978940035</v>
      </c>
      <c r="NT252" s="37">
        <f t="shared" si="811"/>
        <v>0.38019475438868472</v>
      </c>
      <c r="NU252" s="37">
        <f t="shared" si="812"/>
        <v>0.70973262845624308</v>
      </c>
      <c r="NV252" s="17">
        <f t="shared" si="813"/>
        <v>0.14411917659468609</v>
      </c>
      <c r="NW252" s="10">
        <f t="shared" si="814"/>
        <v>10362</v>
      </c>
      <c r="NX252" s="17">
        <f t="shared" si="815"/>
        <v>0.55527570869728315</v>
      </c>
      <c r="NY252" s="19">
        <f t="shared" si="816"/>
        <v>0.18673971417758475</v>
      </c>
      <c r="NZ252" s="25">
        <v>7943</v>
      </c>
      <c r="OA252" s="25">
        <v>8299</v>
      </c>
      <c r="OB252" s="18">
        <v>438</v>
      </c>
      <c r="OC252" s="25">
        <v>7562</v>
      </c>
      <c r="OD252" s="18">
        <v>522</v>
      </c>
      <c r="OE252" s="25">
        <v>1529</v>
      </c>
      <c r="OF252" s="17">
        <f t="shared" si="817"/>
        <v>0.4052301591554579</v>
      </c>
      <c r="OG252" s="17">
        <f t="shared" si="818"/>
        <v>0.4256470714323991</v>
      </c>
      <c r="OH252" s="17">
        <f t="shared" si="819"/>
        <v>0.4447242913027169</v>
      </c>
      <c r="OI252" s="69">
        <f t="shared" si="820"/>
        <v>8.1935587589089545E-2</v>
      </c>
      <c r="OJ252" s="27">
        <v>18661</v>
      </c>
      <c r="OK252" s="18">
        <v>535</v>
      </c>
      <c r="OL252" s="25">
        <v>7524</v>
      </c>
      <c r="OM252" s="25">
        <v>3105</v>
      </c>
      <c r="ON252" s="18">
        <v>78</v>
      </c>
      <c r="OO252" s="18">
        <v>170</v>
      </c>
      <c r="OP252" s="18">
        <v>12</v>
      </c>
      <c r="OQ252" s="25">
        <v>4447</v>
      </c>
      <c r="OR252" s="69">
        <f t="shared" si="821"/>
        <v>0.43668613686297625</v>
      </c>
      <c r="OS252" s="64"/>
      <c r="OT252" s="64"/>
      <c r="OU252" s="64"/>
      <c r="OV252" s="17">
        <v>0</v>
      </c>
      <c r="OW252" s="64"/>
      <c r="OX252" s="36"/>
      <c r="OY252" s="36"/>
      <c r="OZ252" s="64"/>
      <c r="PA252" s="64"/>
      <c r="PB252" s="64"/>
      <c r="PC252" s="17">
        <v>0</v>
      </c>
      <c r="PD252" s="64"/>
      <c r="PE252" s="40">
        <f t="shared" si="822"/>
        <v>0</v>
      </c>
      <c r="PF252" s="36">
        <f t="shared" si="823"/>
        <v>0</v>
      </c>
      <c r="PG252" s="64"/>
      <c r="PH252" s="64"/>
      <c r="PI252" s="64"/>
      <c r="PJ252" s="17">
        <v>0</v>
      </c>
      <c r="PK252" s="64"/>
      <c r="PL252" s="41">
        <f t="shared" si="824"/>
        <v>0</v>
      </c>
      <c r="PM252" s="36">
        <f t="shared" si="825"/>
        <v>0</v>
      </c>
      <c r="PN252" s="64"/>
      <c r="PO252" s="64"/>
      <c r="PP252" s="64"/>
      <c r="PQ252" s="17">
        <v>0</v>
      </c>
      <c r="PR252" s="64"/>
      <c r="PS252" s="41">
        <f t="shared" si="826"/>
        <v>0</v>
      </c>
      <c r="PT252" s="36">
        <f t="shared" si="827"/>
        <v>0</v>
      </c>
      <c r="PU252" s="64"/>
      <c r="PV252" s="64"/>
      <c r="PW252" s="64"/>
      <c r="PX252" s="17">
        <v>0</v>
      </c>
      <c r="PY252" s="64"/>
      <c r="PZ252" s="36">
        <f t="shared" si="828"/>
        <v>0</v>
      </c>
      <c r="QA252" s="64"/>
      <c r="QB252" s="64"/>
      <c r="QC252" s="17">
        <v>0</v>
      </c>
      <c r="QD252" s="64"/>
      <c r="QE252" s="22">
        <f t="shared" si="829"/>
        <v>0</v>
      </c>
      <c r="QF252" s="22"/>
      <c r="QG252" s="64"/>
      <c r="QH252" s="64"/>
      <c r="QI252" s="64"/>
      <c r="QJ252" s="17">
        <v>0</v>
      </c>
      <c r="QK252" s="64"/>
      <c r="QL252" s="42">
        <f t="shared" si="830"/>
        <v>0</v>
      </c>
      <c r="QM252" s="64"/>
      <c r="QN252" s="64"/>
      <c r="QO252" s="64"/>
      <c r="QP252" s="64"/>
      <c r="QQ252" s="17">
        <v>0</v>
      </c>
      <c r="QR252" s="64"/>
      <c r="QS252" s="36">
        <f t="shared" si="831"/>
        <v>0</v>
      </c>
      <c r="QT252" s="64"/>
      <c r="QU252" s="64"/>
      <c r="QV252" s="64"/>
      <c r="QW252" s="17">
        <v>0</v>
      </c>
      <c r="QX252" s="64"/>
      <c r="QY252" s="36">
        <f t="shared" si="832"/>
        <v>0</v>
      </c>
      <c r="QZ252" s="64"/>
      <c r="RA252" s="64"/>
      <c r="RB252" s="64"/>
      <c r="RC252" s="17">
        <v>0</v>
      </c>
      <c r="RD252" s="64"/>
      <c r="RE252" s="36">
        <f t="shared" si="833"/>
        <v>0</v>
      </c>
      <c r="RF252" s="64"/>
      <c r="RG252" s="10"/>
      <c r="RH252" s="10"/>
      <c r="RI252" s="17"/>
      <c r="RJ252" s="17"/>
      <c r="RK252" s="17"/>
      <c r="RL252" s="17"/>
      <c r="RM252" s="17"/>
      <c r="RN252" s="17"/>
      <c r="RO252" s="17"/>
      <c r="RP252" s="17"/>
      <c r="RQ252" s="17"/>
      <c r="RR252" s="36"/>
      <c r="RS252" s="36"/>
      <c r="RT252" s="10"/>
      <c r="RU252" s="17"/>
      <c r="RV252" s="37"/>
      <c r="RW252" s="36"/>
      <c r="RX252" s="85">
        <v>0.37243929999999997</v>
      </c>
      <c r="RY252" s="93">
        <v>242</v>
      </c>
      <c r="RZ252" s="43" t="b">
        <v>0</v>
      </c>
      <c r="SA252" s="18" t="b">
        <v>0</v>
      </c>
      <c r="SB252" s="18" t="b">
        <v>0</v>
      </c>
      <c r="SC252" s="18" t="b">
        <v>0</v>
      </c>
      <c r="SD252" s="18" t="b">
        <v>0</v>
      </c>
      <c r="SE252" s="32" t="b">
        <v>0</v>
      </c>
      <c r="SF252" s="43" t="b">
        <v>0</v>
      </c>
      <c r="SG252" s="18" t="b">
        <v>0</v>
      </c>
      <c r="SH252" s="18"/>
      <c r="SI252" s="18"/>
      <c r="SJ252" s="18"/>
      <c r="SK252" s="18"/>
      <c r="SL252" s="18"/>
      <c r="SM252" s="18"/>
      <c r="SN252" s="18"/>
      <c r="SO252" s="18"/>
      <c r="SP252" s="18"/>
      <c r="SQ252" s="17">
        <f t="shared" si="834"/>
        <v>0</v>
      </c>
      <c r="SR252" s="17">
        <f t="shared" si="835"/>
        <v>0</v>
      </c>
      <c r="SS252" s="17">
        <f t="shared" si="836"/>
        <v>0</v>
      </c>
      <c r="ST252" s="17">
        <f t="shared" si="837"/>
        <v>0</v>
      </c>
      <c r="SU252" s="17">
        <f t="shared" si="838"/>
        <v>0</v>
      </c>
      <c r="SV252" s="17">
        <f t="shared" si="908"/>
        <v>0</v>
      </c>
      <c r="SW252" s="17">
        <f t="shared" si="839"/>
        <v>0</v>
      </c>
      <c r="SX252" s="17">
        <f t="shared" si="840"/>
        <v>0</v>
      </c>
      <c r="SY252" s="17">
        <f t="shared" si="841"/>
        <v>0</v>
      </c>
      <c r="SZ252" s="17">
        <f t="shared" si="842"/>
        <v>0</v>
      </c>
      <c r="TA252" s="17">
        <f t="shared" si="843"/>
        <v>0</v>
      </c>
      <c r="TB252" s="24">
        <f t="shared" si="844"/>
        <v>620</v>
      </c>
      <c r="TC252" s="69">
        <f t="shared" si="845"/>
        <v>1</v>
      </c>
      <c r="TD252" s="17">
        <f t="shared" si="867"/>
        <v>2.6014568158168575E-6</v>
      </c>
      <c r="TE252" s="95"/>
      <c r="TF252" s="71"/>
      <c r="TG252" s="71"/>
      <c r="TH252" s="71">
        <v>2</v>
      </c>
      <c r="TI252" s="71"/>
      <c r="TJ252" s="71"/>
      <c r="TK252" s="71">
        <v>9</v>
      </c>
      <c r="TL252" s="71"/>
      <c r="TM252" s="71">
        <v>1</v>
      </c>
      <c r="TN252" s="71"/>
      <c r="TO252" s="71"/>
      <c r="TP252" s="71"/>
      <c r="TQ252" s="71"/>
      <c r="TR252" s="72"/>
      <c r="TS252" s="72"/>
      <c r="TT252" s="72"/>
      <c r="TU252" s="72"/>
      <c r="TV252" s="72">
        <v>2</v>
      </c>
      <c r="TW252" s="72"/>
      <c r="TX252" s="72"/>
      <c r="TY252" s="72">
        <v>1</v>
      </c>
      <c r="TZ252" s="72">
        <v>9</v>
      </c>
      <c r="UA252" s="72"/>
      <c r="UB252" s="72"/>
      <c r="UC252" s="72"/>
      <c r="UD252" s="72"/>
      <c r="UE252" s="72"/>
      <c r="UF252" s="72"/>
      <c r="UG252" s="72">
        <v>1</v>
      </c>
      <c r="UH252" s="72"/>
      <c r="UI252" s="72"/>
      <c r="UJ252" s="73"/>
      <c r="UK252" s="73"/>
      <c r="UL252" s="73"/>
      <c r="UM252" s="73"/>
      <c r="UN252" s="73">
        <v>3</v>
      </c>
      <c r="UO252" s="73"/>
      <c r="UP252" s="73"/>
      <c r="UQ252" s="73"/>
      <c r="UR252" s="73">
        <v>8</v>
      </c>
      <c r="US252" s="73"/>
      <c r="UT252" s="73"/>
      <c r="UU252" s="73"/>
      <c r="UV252" s="73"/>
      <c r="UW252" s="73"/>
      <c r="UX252" s="73"/>
      <c r="UY252" s="73"/>
      <c r="UZ252" s="73"/>
      <c r="VA252" s="73"/>
      <c r="VB252" s="432">
        <v>12</v>
      </c>
      <c r="VC252" s="432"/>
      <c r="VD252" s="432"/>
      <c r="VE252" s="432"/>
      <c r="VF252" s="432">
        <v>3</v>
      </c>
      <c r="VG252" s="432"/>
      <c r="VH252" s="432"/>
      <c r="VI252" s="432"/>
      <c r="VJ252" s="432">
        <v>9</v>
      </c>
      <c r="VK252" s="432"/>
      <c r="VL252" s="432"/>
      <c r="VM252" s="432"/>
      <c r="VN252" s="432"/>
      <c r="VO252" s="432"/>
      <c r="VP252" s="432"/>
      <c r="VQ252" s="432"/>
      <c r="VR252" s="432"/>
      <c r="VS252" s="73">
        <v>3</v>
      </c>
      <c r="VT252" s="73"/>
      <c r="VU252" s="73"/>
      <c r="VV252" s="73"/>
      <c r="VW252" s="73">
        <v>3</v>
      </c>
      <c r="VX252" s="73"/>
      <c r="VY252" s="73"/>
      <c r="VZ252" s="73"/>
      <c r="WA252" s="73">
        <v>5</v>
      </c>
      <c r="WB252" s="73"/>
      <c r="WC252" s="73"/>
      <c r="WD252" s="73"/>
      <c r="WE252" s="73"/>
      <c r="WF252" s="73"/>
      <c r="WG252" s="73"/>
      <c r="WH252" s="73"/>
      <c r="WI252" s="73"/>
      <c r="WJ252" s="73"/>
      <c r="WK252" s="73"/>
      <c r="WL252" s="73"/>
      <c r="WM252" s="73"/>
      <c r="WN252" s="73"/>
      <c r="WO252" s="22">
        <f t="shared" si="846"/>
        <v>15</v>
      </c>
      <c r="WP252" s="22">
        <f t="shared" si="847"/>
        <v>0</v>
      </c>
      <c r="WQ252" s="22">
        <f t="shared" si="848"/>
        <v>0</v>
      </c>
      <c r="WR252" s="22">
        <f t="shared" si="849"/>
        <v>0</v>
      </c>
      <c r="WS252" s="22">
        <f t="shared" si="850"/>
        <v>13</v>
      </c>
      <c r="WT252" s="22">
        <f t="shared" si="851"/>
        <v>0</v>
      </c>
      <c r="WU252" s="22">
        <f t="shared" si="852"/>
        <v>0</v>
      </c>
      <c r="WV252" s="22">
        <f t="shared" si="853"/>
        <v>1</v>
      </c>
      <c r="WW252" s="22">
        <f t="shared" si="854"/>
        <v>40</v>
      </c>
      <c r="WX252" s="22">
        <f t="shared" si="855"/>
        <v>0</v>
      </c>
      <c r="WY252" s="22">
        <f t="shared" si="856"/>
        <v>1</v>
      </c>
      <c r="WZ252" s="22">
        <f t="shared" si="857"/>
        <v>0</v>
      </c>
      <c r="XA252" s="22">
        <f t="shared" si="858"/>
        <v>0</v>
      </c>
      <c r="XB252" s="22">
        <f t="shared" si="859"/>
        <v>0</v>
      </c>
      <c r="XC252" s="22">
        <f t="shared" si="860"/>
        <v>0</v>
      </c>
      <c r="XD252" s="22">
        <f t="shared" si="861"/>
        <v>0</v>
      </c>
      <c r="XE252" s="22">
        <f t="shared" si="862"/>
        <v>1</v>
      </c>
      <c r="XF252" s="22">
        <f t="shared" si="863"/>
        <v>0</v>
      </c>
      <c r="XG252" s="93">
        <f t="shared" si="864"/>
        <v>0</v>
      </c>
    </row>
    <row r="253" spans="1:631" ht="17.100000000000001" customHeight="1" x14ac:dyDescent="0.2">
      <c r="A253" s="101"/>
      <c r="B253" s="27" t="s">
        <v>215</v>
      </c>
      <c r="C253" s="535" t="s">
        <v>216</v>
      </c>
      <c r="D253" s="25" t="s">
        <v>217</v>
      </c>
      <c r="E253" s="535" t="s">
        <v>216</v>
      </c>
      <c r="F253" s="25" t="s">
        <v>218</v>
      </c>
      <c r="G253" s="535" t="s">
        <v>216</v>
      </c>
      <c r="H253" s="25">
        <v>65</v>
      </c>
      <c r="I253" s="28">
        <v>40</v>
      </c>
      <c r="J253" s="17">
        <f t="shared" si="730"/>
        <v>0.77562259642310427</v>
      </c>
      <c r="K253" s="17">
        <f t="shared" si="731"/>
        <v>0.46452040473434641</v>
      </c>
      <c r="L253" s="17">
        <f t="shared" si="732"/>
        <v>1</v>
      </c>
      <c r="M253" s="17">
        <f t="shared" si="733"/>
        <v>0.4983533193129096</v>
      </c>
      <c r="N253" s="17">
        <f t="shared" si="734"/>
        <v>0.43848844428847439</v>
      </c>
      <c r="O253" s="17">
        <f t="shared" si="735"/>
        <v>0.52936564238509498</v>
      </c>
      <c r="P253" s="17">
        <f t="shared" si="736"/>
        <v>0.68976395164275051</v>
      </c>
      <c r="Q253" s="17">
        <f t="shared" si="737"/>
        <v>0.56299999999999994</v>
      </c>
      <c r="R253" s="69">
        <f t="shared" si="738"/>
        <v>0.90300000000000002</v>
      </c>
      <c r="S253" s="422">
        <f t="shared" si="739"/>
        <v>0.65134603986518669</v>
      </c>
      <c r="T253" s="17">
        <f t="shared" si="865"/>
        <v>0.34865396013481331</v>
      </c>
      <c r="U253" s="10">
        <f t="shared" si="740"/>
        <v>171340.41024489186</v>
      </c>
      <c r="V253" s="32">
        <v>6</v>
      </c>
      <c r="W253" s="550">
        <f t="shared" si="741"/>
        <v>0</v>
      </c>
      <c r="X253" s="550">
        <f t="shared" si="742"/>
        <v>0.54023492875407564</v>
      </c>
      <c r="Y253" s="550">
        <f t="shared" si="743"/>
        <v>0.45976507124592436</v>
      </c>
      <c r="Z253" s="551">
        <f t="shared" si="744"/>
        <v>225944.18802266958</v>
      </c>
      <c r="AA253" s="426">
        <f t="shared" si="745"/>
        <v>0.51800000000000002</v>
      </c>
      <c r="AB253" s="59">
        <f t="shared" si="746"/>
        <v>0.92700000000000005</v>
      </c>
      <c r="AC253" s="59">
        <f t="shared" si="747"/>
        <v>0.14095924167691828</v>
      </c>
      <c r="AD253" s="59">
        <f t="shared" si="748"/>
        <v>0.43848844428847439</v>
      </c>
      <c r="AE253" s="59">
        <f t="shared" si="749"/>
        <v>0.43700000000000006</v>
      </c>
      <c r="AF253" s="59">
        <f t="shared" si="750"/>
        <v>0.27070343128103647</v>
      </c>
      <c r="AG253" s="59">
        <f t="shared" si="751"/>
        <v>0.19389164768696562</v>
      </c>
      <c r="AH253" s="59">
        <f t="shared" si="752"/>
        <v>0.52936564238509498</v>
      </c>
      <c r="AI253" s="59">
        <f t="shared" si="753"/>
        <v>0.83347645894784006</v>
      </c>
      <c r="AJ253" s="59">
        <f t="shared" si="754"/>
        <v>0.71776873389836837</v>
      </c>
      <c r="AK253" s="59">
        <f t="shared" si="755"/>
        <v>0.31023604835724949</v>
      </c>
      <c r="AL253" s="35">
        <f t="shared" si="756"/>
        <v>1</v>
      </c>
      <c r="AM253" s="27">
        <v>491434</v>
      </c>
      <c r="AN253" s="25">
        <v>235529</v>
      </c>
      <c r="AO253" s="25">
        <v>255905</v>
      </c>
      <c r="AP253" s="17">
        <f t="shared" si="757"/>
        <v>9.5449556214549161E-3</v>
      </c>
      <c r="AQ253" s="18">
        <v>92</v>
      </c>
      <c r="AR253" s="58">
        <v>2912.6821414800002</v>
      </c>
      <c r="AS253" s="24">
        <f t="shared" si="758"/>
        <v>168.72215234247676</v>
      </c>
      <c r="AT253" s="17">
        <f t="shared" si="916"/>
        <v>0.14571014857761416</v>
      </c>
      <c r="AU253" s="25">
        <v>467615</v>
      </c>
      <c r="AV253" s="25">
        <v>217266</v>
      </c>
      <c r="AW253" s="25">
        <v>250349</v>
      </c>
      <c r="AX253" s="25">
        <v>23819</v>
      </c>
      <c r="AY253" s="25">
        <v>18263</v>
      </c>
      <c r="AZ253" s="25">
        <v>5556</v>
      </c>
      <c r="BA253" s="25">
        <v>254424</v>
      </c>
      <c r="BB253" s="25">
        <v>119243</v>
      </c>
      <c r="BC253" s="25">
        <v>135181</v>
      </c>
      <c r="BD253" s="18">
        <v>88.2</v>
      </c>
      <c r="BE253" s="25">
        <v>237010</v>
      </c>
      <c r="BF253" s="25">
        <v>116286</v>
      </c>
      <c r="BG253" s="25">
        <v>120724</v>
      </c>
      <c r="BH253" s="18">
        <v>96.3</v>
      </c>
      <c r="BI253" s="17">
        <v>0.51800000000000002</v>
      </c>
      <c r="BJ253" s="25">
        <v>141226</v>
      </c>
      <c r="BK253" s="25">
        <v>322975</v>
      </c>
      <c r="BL253" s="25">
        <v>27233</v>
      </c>
      <c r="BM253" s="17">
        <v>0.52100000000000002</v>
      </c>
      <c r="BN253" s="10">
        <f t="shared" si="759"/>
        <v>235396.886</v>
      </c>
      <c r="BO253" s="29">
        <v>0.43700000000000006</v>
      </c>
      <c r="BP253" s="30">
        <f t="shared" si="760"/>
        <v>0.56299999999999994</v>
      </c>
      <c r="BQ253" s="31">
        <v>8.4</v>
      </c>
      <c r="BR253" s="25">
        <v>350208</v>
      </c>
      <c r="BS253" s="25">
        <v>110727</v>
      </c>
      <c r="BT253" s="25">
        <v>199084</v>
      </c>
      <c r="BU253" s="25">
        <v>25287</v>
      </c>
      <c r="BV253" s="25">
        <v>6549</v>
      </c>
      <c r="BW253" s="25">
        <v>8561</v>
      </c>
      <c r="BX253" s="25">
        <v>107132</v>
      </c>
      <c r="BY253" s="25">
        <v>81404</v>
      </c>
      <c r="BZ253" s="25">
        <v>25728</v>
      </c>
      <c r="CA253" s="59">
        <v>0.24</v>
      </c>
      <c r="CB253" s="25">
        <v>467615</v>
      </c>
      <c r="CC253" s="25">
        <v>23819</v>
      </c>
      <c r="CD253" s="17">
        <f t="shared" si="761"/>
        <v>5.0937202613260908E-2</v>
      </c>
      <c r="CE253" s="25">
        <v>4634</v>
      </c>
      <c r="CF253" s="25">
        <v>13829</v>
      </c>
      <c r="CG253" s="25">
        <v>21403</v>
      </c>
      <c r="CH253" s="25">
        <v>22786</v>
      </c>
      <c r="CI253" s="25">
        <v>17930</v>
      </c>
      <c r="CJ253" s="25">
        <v>11851</v>
      </c>
      <c r="CK253" s="25">
        <v>7036</v>
      </c>
      <c r="CL253" s="25">
        <v>4346</v>
      </c>
      <c r="CM253" s="25">
        <v>3317</v>
      </c>
      <c r="CN253" s="32">
        <v>4.4000000000000004</v>
      </c>
      <c r="CO253" s="27">
        <v>107132</v>
      </c>
      <c r="CP253" s="34">
        <f t="shared" si="762"/>
        <v>4.5871821677930029</v>
      </c>
      <c r="CQ253" s="25">
        <v>3869</v>
      </c>
      <c r="CR253" s="25">
        <v>8863</v>
      </c>
      <c r="CS253" s="25">
        <v>9892</v>
      </c>
      <c r="CT253" s="25">
        <v>56854</v>
      </c>
      <c r="CU253" s="25">
        <v>24407</v>
      </c>
      <c r="CV253" s="25">
        <v>1731</v>
      </c>
      <c r="CW253" s="25">
        <v>1072</v>
      </c>
      <c r="CX253" s="18">
        <v>444</v>
      </c>
      <c r="CY253" s="25">
        <v>107132</v>
      </c>
      <c r="CZ253" s="25">
        <v>84915</v>
      </c>
      <c r="DA253" s="25">
        <v>9734</v>
      </c>
      <c r="DB253" s="25">
        <v>5505</v>
      </c>
      <c r="DC253" s="25">
        <v>4858</v>
      </c>
      <c r="DD253" s="25">
        <v>1489</v>
      </c>
      <c r="DE253" s="18">
        <v>631</v>
      </c>
      <c r="DF253" s="25">
        <v>107132</v>
      </c>
      <c r="DG253" s="25">
        <v>28567</v>
      </c>
      <c r="DH253" s="18">
        <v>285</v>
      </c>
      <c r="DI253" s="18">
        <v>149</v>
      </c>
      <c r="DJ253" s="25">
        <v>76430</v>
      </c>
      <c r="DK253" s="18">
        <v>595</v>
      </c>
      <c r="DL253" s="25">
        <v>1106</v>
      </c>
      <c r="DM253" s="25">
        <f t="shared" si="763"/>
        <v>126948.80000000002</v>
      </c>
      <c r="DN253" s="17">
        <f t="shared" si="764"/>
        <v>0.71341895978792513</v>
      </c>
      <c r="DO253" s="17">
        <f t="shared" si="765"/>
        <v>5.5538961281409848E-3</v>
      </c>
      <c r="DP253" s="23">
        <f t="shared" si="766"/>
        <v>0.27070343128103647</v>
      </c>
      <c r="DQ253" s="23">
        <f t="shared" si="767"/>
        <v>0.72929656871896353</v>
      </c>
      <c r="DR253" s="25">
        <v>107132</v>
      </c>
      <c r="DS253" s="25">
        <v>7379</v>
      </c>
      <c r="DT253" s="25">
        <v>49462</v>
      </c>
      <c r="DU253" s="18">
        <v>59</v>
      </c>
      <c r="DV253" s="25">
        <v>28833</v>
      </c>
      <c r="DW253" s="18">
        <v>268</v>
      </c>
      <c r="DX253" s="25">
        <v>19900</v>
      </c>
      <c r="DY253" s="25">
        <v>1231</v>
      </c>
      <c r="DZ253" s="17">
        <f t="shared" si="768"/>
        <v>0.8002557592502707</v>
      </c>
      <c r="EA253" s="17">
        <f t="shared" si="769"/>
        <v>0.1997442407497293</v>
      </c>
      <c r="EB253" s="25">
        <v>107132</v>
      </c>
      <c r="EC253" s="25">
        <v>20157</v>
      </c>
      <c r="ED253" s="18">
        <v>615</v>
      </c>
      <c r="EE253" s="25">
        <v>69577</v>
      </c>
      <c r="EF253" s="17">
        <f t="shared" si="909"/>
        <v>0.64945114438263074</v>
      </c>
      <c r="EG253" s="25">
        <v>15809</v>
      </c>
      <c r="EH253" s="18">
        <v>974</v>
      </c>
      <c r="EI253" s="17">
        <f t="shared" si="770"/>
        <v>0.19389164768696562</v>
      </c>
      <c r="EJ253" s="17">
        <f t="shared" si="771"/>
        <v>0.14756561998282491</v>
      </c>
      <c r="EK253" s="69">
        <f t="shared" si="772"/>
        <v>0.46452040473434641</v>
      </c>
      <c r="EL253" s="27">
        <v>330506</v>
      </c>
      <c r="EM253" s="25">
        <v>306315</v>
      </c>
      <c r="EN253" s="25">
        <v>24191</v>
      </c>
      <c r="EO253" s="59">
        <v>0.92700000000000005</v>
      </c>
      <c r="EP253" s="25">
        <v>148533</v>
      </c>
      <c r="EQ253" s="25">
        <v>142037</v>
      </c>
      <c r="ER253" s="25">
        <v>6496</v>
      </c>
      <c r="ES253" s="59">
        <v>0.95599999999999996</v>
      </c>
      <c r="ET253" s="25">
        <v>181973</v>
      </c>
      <c r="EU253" s="25">
        <v>164278</v>
      </c>
      <c r="EV253" s="25">
        <v>17695</v>
      </c>
      <c r="EW253" s="59">
        <v>0.90300000000000002</v>
      </c>
      <c r="EX253" s="25">
        <v>175938</v>
      </c>
      <c r="EY253" s="25">
        <v>165670</v>
      </c>
      <c r="EZ253" s="25">
        <v>10268</v>
      </c>
      <c r="FA253" s="59">
        <v>0.94200000000000006</v>
      </c>
      <c r="FB253" s="25">
        <v>154568</v>
      </c>
      <c r="FC253" s="25">
        <v>140645</v>
      </c>
      <c r="FD253" s="25">
        <v>13923</v>
      </c>
      <c r="FE253" s="59">
        <v>0.91</v>
      </c>
      <c r="FF253" s="25">
        <v>215698</v>
      </c>
      <c r="FG253" s="25">
        <v>84098</v>
      </c>
      <c r="FH253" s="25">
        <v>115247</v>
      </c>
      <c r="FI253" s="25">
        <v>16353</v>
      </c>
      <c r="FJ253" s="23">
        <f t="shared" si="773"/>
        <v>7.5814333002624038E-2</v>
      </c>
      <c r="FK253" s="23">
        <f t="shared" si="774"/>
        <v>0.53429795362033949</v>
      </c>
      <c r="FL253" s="36">
        <f t="shared" si="775"/>
        <v>5.1426649544426102</v>
      </c>
      <c r="FM253" s="25">
        <v>103727</v>
      </c>
      <c r="FN253" s="25">
        <v>41738</v>
      </c>
      <c r="FO253" s="17">
        <f t="shared" si="776"/>
        <v>0.40238317892159225</v>
      </c>
      <c r="FP253" s="25">
        <v>53812</v>
      </c>
      <c r="FQ253" s="17">
        <f t="shared" si="777"/>
        <v>0.51878488725211369</v>
      </c>
      <c r="FR253" s="25">
        <v>8177</v>
      </c>
      <c r="FS253" s="17">
        <f t="shared" si="778"/>
        <v>7.8831933826294026E-2</v>
      </c>
      <c r="FT253" s="25">
        <v>111971</v>
      </c>
      <c r="FU253" s="25">
        <v>42360</v>
      </c>
      <c r="FV253" s="25">
        <v>61435</v>
      </c>
      <c r="FW253" s="17">
        <f t="shared" si="779"/>
        <v>7.3018906681194234E-2</v>
      </c>
      <c r="FX253" s="17">
        <f t="shared" si="780"/>
        <v>0.54866885175625835</v>
      </c>
      <c r="FY253" s="25">
        <v>8176</v>
      </c>
      <c r="FZ253" s="25">
        <v>259309</v>
      </c>
      <c r="GA253" s="25">
        <v>36552</v>
      </c>
      <c r="GB253" s="25">
        <v>109053</v>
      </c>
      <c r="GC253" s="25">
        <v>52369</v>
      </c>
      <c r="GD253" s="25">
        <v>31476</v>
      </c>
      <c r="GE253" s="18">
        <v>1096</v>
      </c>
      <c r="GF253" s="25">
        <v>26975</v>
      </c>
      <c r="GG253" s="18">
        <v>1123</v>
      </c>
      <c r="GH253" s="18">
        <v>252</v>
      </c>
      <c r="GI253" s="18">
        <v>413</v>
      </c>
      <c r="GJ253" s="10">
        <f t="shared" si="781"/>
        <v>36552</v>
      </c>
      <c r="GK253" s="10">
        <f t="shared" si="910"/>
        <v>222757</v>
      </c>
      <c r="GL253" s="10">
        <f t="shared" si="911"/>
        <v>113704</v>
      </c>
      <c r="GM253" s="10">
        <f t="shared" si="782"/>
        <v>145605</v>
      </c>
      <c r="GN253" s="10">
        <f t="shared" si="912"/>
        <v>61335</v>
      </c>
      <c r="GO253" s="17">
        <f t="shared" si="783"/>
        <v>0.14095924167691828</v>
      </c>
      <c r="GP253" s="17">
        <f t="shared" si="913"/>
        <v>0.85904075832308169</v>
      </c>
      <c r="GQ253" s="17">
        <f t="shared" si="914"/>
        <v>0.43848844428847439</v>
      </c>
      <c r="GR253" s="17">
        <f t="shared" si="915"/>
        <v>0.23653247669768501</v>
      </c>
      <c r="GS253" s="17">
        <f t="shared" si="784"/>
        <v>0.64876460130577807</v>
      </c>
      <c r="GT253" s="25">
        <v>118839</v>
      </c>
      <c r="GU253" s="25">
        <v>14311</v>
      </c>
      <c r="GV253" s="25">
        <v>43280</v>
      </c>
      <c r="GW253" s="25">
        <v>28710</v>
      </c>
      <c r="GX253" s="25">
        <v>18717</v>
      </c>
      <c r="GY253" s="18">
        <v>859</v>
      </c>
      <c r="GZ253" s="25">
        <v>12164</v>
      </c>
      <c r="HA253" s="18">
        <v>381</v>
      </c>
      <c r="HB253" s="18">
        <v>181</v>
      </c>
      <c r="HC253" s="18">
        <v>236</v>
      </c>
      <c r="HD253" s="23">
        <f t="shared" si="785"/>
        <v>0.12042343001876489</v>
      </c>
      <c r="HE253" s="23">
        <f t="shared" si="786"/>
        <v>0.87957656998123512</v>
      </c>
      <c r="HF253" s="23">
        <f t="shared" si="787"/>
        <v>0.51538636306263097</v>
      </c>
      <c r="HG253" s="23">
        <f t="shared" si="788"/>
        <v>0.27379900537702268</v>
      </c>
      <c r="HH253" s="25">
        <v>140470</v>
      </c>
      <c r="HI253" s="25">
        <v>22241</v>
      </c>
      <c r="HJ253" s="25">
        <v>65773</v>
      </c>
      <c r="HK253" s="25">
        <v>23659</v>
      </c>
      <c r="HL253" s="25">
        <v>12759</v>
      </c>
      <c r="HM253" s="18">
        <v>237</v>
      </c>
      <c r="HN253" s="25">
        <v>14811</v>
      </c>
      <c r="HO253" s="18">
        <v>742</v>
      </c>
      <c r="HP253" s="18">
        <v>71</v>
      </c>
      <c r="HQ253" s="18">
        <v>177</v>
      </c>
      <c r="HR253" s="23">
        <f t="shared" si="789"/>
        <v>0.15833274008685128</v>
      </c>
      <c r="HS253" s="23">
        <f t="shared" si="790"/>
        <v>0.84166725991314872</v>
      </c>
      <c r="HT253" s="80">
        <f t="shared" si="791"/>
        <v>0.37343204954794618</v>
      </c>
      <c r="HU253" s="27">
        <v>402587</v>
      </c>
      <c r="HV253" s="25">
        <v>15502</v>
      </c>
      <c r="HW253" s="25">
        <v>98661</v>
      </c>
      <c r="HX253" s="25">
        <v>9162</v>
      </c>
      <c r="HY253" s="25">
        <v>76574</v>
      </c>
      <c r="HZ253" s="25">
        <v>11043</v>
      </c>
      <c r="IA253" s="25">
        <v>10531</v>
      </c>
      <c r="IB253" s="18">
        <v>1758</v>
      </c>
      <c r="IC253" s="25">
        <v>55796</v>
      </c>
      <c r="ID253" s="25">
        <v>79163</v>
      </c>
      <c r="IE253" s="25">
        <v>19398</v>
      </c>
      <c r="IF253" s="25">
        <v>3173</v>
      </c>
      <c r="IG253" s="25">
        <v>21826</v>
      </c>
      <c r="IH253" s="17">
        <f t="shared" si="792"/>
        <v>0.22406585408868146</v>
      </c>
      <c r="II253" s="17">
        <f t="shared" si="793"/>
        <v>2.7430095855057415E-2</v>
      </c>
      <c r="IJ253" s="30">
        <f t="shared" si="794"/>
        <v>36.456307162908629</v>
      </c>
      <c r="IK253" s="17">
        <f t="shared" si="866"/>
        <v>0.4983533193129096</v>
      </c>
      <c r="IL253" s="25">
        <v>190703</v>
      </c>
      <c r="IM253" s="25">
        <v>9967</v>
      </c>
      <c r="IN253" s="25">
        <v>59119</v>
      </c>
      <c r="IO253" s="25">
        <v>6461</v>
      </c>
      <c r="IP253" s="25">
        <v>46906</v>
      </c>
      <c r="IQ253" s="25">
        <v>6012</v>
      </c>
      <c r="IR253" s="25">
        <v>6532</v>
      </c>
      <c r="IS253" s="18">
        <v>1136</v>
      </c>
      <c r="IT253" s="25">
        <v>27877</v>
      </c>
      <c r="IU253" s="25">
        <v>2067</v>
      </c>
      <c r="IV253" s="25">
        <v>7331</v>
      </c>
      <c r="IW253" s="25">
        <v>1675</v>
      </c>
      <c r="IX253" s="25">
        <v>15620</v>
      </c>
      <c r="IY253" s="17">
        <f t="shared" si="795"/>
        <v>0.7078913284007069</v>
      </c>
      <c r="IZ253" s="25">
        <v>211884</v>
      </c>
      <c r="JA253" s="25">
        <v>5535</v>
      </c>
      <c r="JB253" s="25">
        <v>39542</v>
      </c>
      <c r="JC253" s="25">
        <v>2701</v>
      </c>
      <c r="JD253" s="25">
        <v>29668</v>
      </c>
      <c r="JE253" s="25">
        <v>5031</v>
      </c>
      <c r="JF253" s="25">
        <v>3999</v>
      </c>
      <c r="JG253" s="18">
        <v>622</v>
      </c>
      <c r="JH253" s="25">
        <v>27919</v>
      </c>
      <c r="JI253" s="25">
        <v>77096</v>
      </c>
      <c r="JJ253" s="25">
        <v>12067</v>
      </c>
      <c r="JK253" s="25">
        <v>1498</v>
      </c>
      <c r="JL253" s="25">
        <v>6206</v>
      </c>
      <c r="JM253" s="80">
        <f t="shared" si="796"/>
        <v>0.40812897623227806</v>
      </c>
      <c r="JN253" s="27">
        <v>402587</v>
      </c>
      <c r="JO253" s="25">
        <v>263171</v>
      </c>
      <c r="JP253" s="18">
        <v>283</v>
      </c>
      <c r="JQ253" s="18">
        <v>2290</v>
      </c>
      <c r="JR253" s="25">
        <v>4137</v>
      </c>
      <c r="JS253" s="25">
        <v>5750</v>
      </c>
      <c r="JT253" s="18">
        <v>1702</v>
      </c>
      <c r="JU253" s="18">
        <v>99</v>
      </c>
      <c r="JV253" s="18">
        <v>258</v>
      </c>
      <c r="JW253" s="25">
        <v>124897</v>
      </c>
      <c r="JX253" s="17">
        <f t="shared" si="797"/>
        <v>0.31023604835724949</v>
      </c>
      <c r="JY253" s="17">
        <f t="shared" si="798"/>
        <v>0.68976395164275051</v>
      </c>
      <c r="JZ253" s="25">
        <v>213951</v>
      </c>
      <c r="KA253" s="25">
        <v>147374</v>
      </c>
      <c r="KB253" s="18">
        <v>240</v>
      </c>
      <c r="KC253" s="18">
        <v>1713</v>
      </c>
      <c r="KD253" s="25">
        <v>2442</v>
      </c>
      <c r="KE253" s="25">
        <v>4178</v>
      </c>
      <c r="KF253" s="18">
        <v>1026</v>
      </c>
      <c r="KG253" s="18">
        <v>71</v>
      </c>
      <c r="KH253" s="18">
        <v>135</v>
      </c>
      <c r="KI253" s="25">
        <v>56772</v>
      </c>
      <c r="KJ253" s="17">
        <f t="shared" si="799"/>
        <v>0.26535047744577028</v>
      </c>
      <c r="KK253" s="25">
        <v>188636</v>
      </c>
      <c r="KL253" s="25">
        <v>115797</v>
      </c>
      <c r="KM253" s="18">
        <v>43</v>
      </c>
      <c r="KN253" s="18">
        <v>577</v>
      </c>
      <c r="KO253" s="25">
        <v>1695</v>
      </c>
      <c r="KP253" s="25">
        <v>1572</v>
      </c>
      <c r="KQ253" s="18">
        <v>676</v>
      </c>
      <c r="KR253" s="18">
        <v>28</v>
      </c>
      <c r="KS253" s="18">
        <v>123</v>
      </c>
      <c r="KT253" s="25">
        <v>68125</v>
      </c>
      <c r="KU253" s="69">
        <f t="shared" si="917"/>
        <v>0.36114527449691469</v>
      </c>
      <c r="KV253" s="27">
        <v>491434</v>
      </c>
      <c r="KW253" s="25">
        <v>476786</v>
      </c>
      <c r="KX253" s="25">
        <v>14648</v>
      </c>
      <c r="KY253" s="59">
        <v>0.03</v>
      </c>
      <c r="KZ253" s="25">
        <v>6828</v>
      </c>
      <c r="LA253" s="25">
        <v>3765</v>
      </c>
      <c r="LB253" s="25">
        <v>6444</v>
      </c>
      <c r="LC253" s="25">
        <v>4552</v>
      </c>
      <c r="LD253" s="25">
        <v>235529</v>
      </c>
      <c r="LE253" s="25">
        <v>228718</v>
      </c>
      <c r="LF253" s="25">
        <v>6811</v>
      </c>
      <c r="LG253" s="59">
        <v>2.8999999999999998E-2</v>
      </c>
      <c r="LH253" s="25">
        <v>255905</v>
      </c>
      <c r="LI253" s="25">
        <v>248068</v>
      </c>
      <c r="LJ253" s="25">
        <v>7837</v>
      </c>
      <c r="LK253" s="35">
        <v>3.1E-2</v>
      </c>
      <c r="LL253" s="27">
        <v>107132</v>
      </c>
      <c r="LM253" s="25">
        <v>1388</v>
      </c>
      <c r="LN253" s="25">
        <v>87904</v>
      </c>
      <c r="LO253" s="25">
        <v>4041</v>
      </c>
      <c r="LP253" s="25">
        <v>4336</v>
      </c>
      <c r="LQ253" s="25">
        <v>1196</v>
      </c>
      <c r="LR253" s="25">
        <v>8267</v>
      </c>
      <c r="LS253" s="23">
        <f t="shared" si="800"/>
        <v>7.7166486203935333E-2</v>
      </c>
      <c r="LT253" s="23">
        <f t="shared" si="801"/>
        <v>0.92283351379606471</v>
      </c>
      <c r="LU253" s="17">
        <f t="shared" si="802"/>
        <v>0.83347645894784006</v>
      </c>
      <c r="LV253" s="25">
        <v>107132</v>
      </c>
      <c r="LW253" s="25">
        <v>5327</v>
      </c>
      <c r="LX253" s="25">
        <v>50399</v>
      </c>
      <c r="LY253" s="25">
        <v>10394</v>
      </c>
      <c r="LZ253" s="25">
        <v>7772</v>
      </c>
      <c r="MA253" s="25">
        <v>18673</v>
      </c>
      <c r="MB253" s="25">
        <v>2088</v>
      </c>
      <c r="MC253" s="18">
        <v>233</v>
      </c>
      <c r="MD253" s="25">
        <v>10776</v>
      </c>
      <c r="ME253" s="18">
        <v>312</v>
      </c>
      <c r="MF253" s="25">
        <v>1158</v>
      </c>
      <c r="MG253" s="17">
        <f t="shared" si="803"/>
        <v>0.19596385767091065</v>
      </c>
      <c r="MH253" s="17">
        <f t="shared" si="804"/>
        <v>0.71776873389836837</v>
      </c>
      <c r="MI253" s="25">
        <v>107132</v>
      </c>
      <c r="MJ253" s="25">
        <v>6951</v>
      </c>
      <c r="MK253" s="25">
        <v>67061</v>
      </c>
      <c r="ML253" s="25">
        <v>8804</v>
      </c>
      <c r="MM253" s="25">
        <v>7788</v>
      </c>
      <c r="MN253" s="25">
        <v>11483</v>
      </c>
      <c r="MO253" s="25">
        <v>3091</v>
      </c>
      <c r="MP253" s="18">
        <v>122</v>
      </c>
      <c r="MQ253" s="18">
        <v>74</v>
      </c>
      <c r="MR253" s="18">
        <v>275</v>
      </c>
      <c r="MS253" s="25">
        <v>1483</v>
      </c>
      <c r="MT253" s="17">
        <f t="shared" si="805"/>
        <v>0.77485718552813354</v>
      </c>
      <c r="MU253" s="69">
        <f t="shared" si="806"/>
        <v>0.77562259642310427</v>
      </c>
      <c r="MV253" s="27">
        <v>107132</v>
      </c>
      <c r="MW253" s="25">
        <v>56712</v>
      </c>
      <c r="MX253" s="25">
        <v>2700</v>
      </c>
      <c r="MY253" s="25">
        <v>15746</v>
      </c>
      <c r="MZ253" s="25">
        <v>26494</v>
      </c>
      <c r="NA253" s="25">
        <v>3180</v>
      </c>
      <c r="NB253" s="18">
        <v>29</v>
      </c>
      <c r="NC253" s="25">
        <v>1729</v>
      </c>
      <c r="ND253" s="18">
        <v>542</v>
      </c>
      <c r="NE253" s="17">
        <f t="shared" si="807"/>
        <v>0.52936564238509498</v>
      </c>
      <c r="NF253" s="10">
        <f t="shared" si="808"/>
        <v>249532.80000000002</v>
      </c>
      <c r="NG253" s="17">
        <f t="shared" si="809"/>
        <v>0.57518761901205984</v>
      </c>
      <c r="NH253" s="25">
        <v>107132</v>
      </c>
      <c r="NI253" s="25">
        <v>31077</v>
      </c>
      <c r="NJ253" s="18">
        <v>445</v>
      </c>
      <c r="NK253" s="18">
        <v>66</v>
      </c>
      <c r="NL253" s="18">
        <v>438</v>
      </c>
      <c r="NM253" s="25">
        <v>57465</v>
      </c>
      <c r="NN253" s="25">
        <v>16201</v>
      </c>
      <c r="NO253" s="18">
        <v>489</v>
      </c>
      <c r="NP253" s="18">
        <v>14</v>
      </c>
      <c r="NQ253" s="32">
        <v>937</v>
      </c>
      <c r="NR253" s="27">
        <v>107132</v>
      </c>
      <c r="NS253" s="37">
        <f t="shared" si="810"/>
        <v>1.4958742485905239</v>
      </c>
      <c r="NT253" s="37">
        <f t="shared" si="811"/>
        <v>0.40364165471131547</v>
      </c>
      <c r="NU253" s="37">
        <f t="shared" si="812"/>
        <v>0.66850539137380194</v>
      </c>
      <c r="NV253" s="17">
        <f t="shared" si="813"/>
        <v>0.13574752335039447</v>
      </c>
      <c r="NW253" s="10">
        <f t="shared" si="814"/>
        <v>47335</v>
      </c>
      <c r="NX253" s="17">
        <f t="shared" si="815"/>
        <v>0.44183810626143449</v>
      </c>
      <c r="NY253" s="19">
        <f t="shared" si="816"/>
        <v>0.85305195624357977</v>
      </c>
      <c r="NZ253" s="25">
        <v>31032</v>
      </c>
      <c r="OA253" s="25">
        <v>59797</v>
      </c>
      <c r="OB253" s="25">
        <v>5382</v>
      </c>
      <c r="OC253" s="25">
        <v>51250</v>
      </c>
      <c r="OD253" s="25">
        <v>3432</v>
      </c>
      <c r="OE253" s="25">
        <v>9363</v>
      </c>
      <c r="OF253" s="17">
        <f t="shared" si="817"/>
        <v>0.47838180935668145</v>
      </c>
      <c r="OG253" s="17">
        <f t="shared" si="818"/>
        <v>0.28966135235037149</v>
      </c>
      <c r="OH253" s="17">
        <f t="shared" si="819"/>
        <v>0.55816189373856551</v>
      </c>
      <c r="OI253" s="69">
        <f t="shared" si="820"/>
        <v>8.7396856214763091E-2</v>
      </c>
      <c r="OJ253" s="27">
        <v>107132</v>
      </c>
      <c r="OK253" s="25">
        <v>2928</v>
      </c>
      <c r="OL253" s="25">
        <v>40126</v>
      </c>
      <c r="OM253" s="25">
        <v>49570</v>
      </c>
      <c r="ON253" s="18">
        <v>952</v>
      </c>
      <c r="OO253" s="25">
        <v>1978</v>
      </c>
      <c r="OP253" s="18">
        <v>536</v>
      </c>
      <c r="OQ253" s="25">
        <v>11571</v>
      </c>
      <c r="OR253" s="69">
        <f t="shared" si="821"/>
        <v>0.41576746443639623</v>
      </c>
      <c r="OS253" s="22">
        <v>121976</v>
      </c>
      <c r="OT253" s="22">
        <v>121976</v>
      </c>
      <c r="OU253" s="38">
        <f t="shared" ref="OU253:OU284" si="918">OT253/RG253</f>
        <v>0.70575710235491529</v>
      </c>
      <c r="OV253" s="39">
        <v>0.76973527579195899</v>
      </c>
      <c r="OW253" s="22">
        <v>9388923</v>
      </c>
      <c r="OX253" s="36">
        <f t="shared" ref="OX253:OX284" si="919">OW253*40.918</f>
        <v>384175951.31400001</v>
      </c>
      <c r="OY253" s="36">
        <f t="shared" ref="OY253:OY284" si="920">OT253/2.47105*167.424464</f>
        <v>8264408.417824002</v>
      </c>
      <c r="OZ253" s="22"/>
      <c r="PA253" s="22"/>
      <c r="PB253" s="38">
        <f t="shared" ref="PB253:PB284" si="921">PA253/RG253</f>
        <v>0</v>
      </c>
      <c r="PC253" s="39">
        <v>0</v>
      </c>
      <c r="PD253" s="22"/>
      <c r="PE253" s="40">
        <f t="shared" si="822"/>
        <v>0</v>
      </c>
      <c r="PF253" s="36">
        <f t="shared" si="823"/>
        <v>0</v>
      </c>
      <c r="PG253" s="22">
        <v>1310</v>
      </c>
      <c r="PH253" s="22">
        <v>1310</v>
      </c>
      <c r="PI253" s="38">
        <f t="shared" ref="PI253:PI284" si="922">PH253/RG253</f>
        <v>7.5797025979286005E-3</v>
      </c>
      <c r="PJ253" s="39">
        <v>9.1862595419847329E-2</v>
      </c>
      <c r="PK253" s="22">
        <v>12034</v>
      </c>
      <c r="PL253" s="41">
        <f t="shared" si="824"/>
        <v>492407.212</v>
      </c>
      <c r="PM253" s="36">
        <f t="shared" si="825"/>
        <v>107088.07996600635</v>
      </c>
      <c r="PN253" s="22">
        <v>6521</v>
      </c>
      <c r="PO253" s="22">
        <v>6521</v>
      </c>
      <c r="PP253" s="38">
        <f t="shared" ref="PP253:PP284" si="923">PO253/RG253</f>
        <v>3.7730718046635421E-2</v>
      </c>
      <c r="PQ253" s="39">
        <v>0.6538997086336451</v>
      </c>
      <c r="PR253" s="22">
        <v>426408</v>
      </c>
      <c r="PS253" s="41">
        <f t="shared" si="826"/>
        <v>17447762.544</v>
      </c>
      <c r="PT253" s="36">
        <f t="shared" si="827"/>
        <v>855022.7636025172</v>
      </c>
      <c r="PU253" s="22"/>
      <c r="PV253" s="22"/>
      <c r="PW253" s="38">
        <f t="shared" ref="PW253:PW284" si="924">PV253/RG253</f>
        <v>0</v>
      </c>
      <c r="PX253" s="39">
        <v>0</v>
      </c>
      <c r="PY253" s="22"/>
      <c r="PZ253" s="36">
        <f t="shared" si="828"/>
        <v>0</v>
      </c>
      <c r="QA253" s="22"/>
      <c r="QB253" s="22"/>
      <c r="QC253" s="39">
        <v>0</v>
      </c>
      <c r="QD253" s="22"/>
      <c r="QE253" s="22">
        <f t="shared" si="829"/>
        <v>0</v>
      </c>
      <c r="QF253" s="22"/>
      <c r="QG253" s="22"/>
      <c r="QH253" s="22"/>
      <c r="QI253" s="38">
        <f t="shared" ref="QI253:QI284" si="925">QH253/RG253</f>
        <v>0</v>
      </c>
      <c r="QJ253" s="39">
        <v>0</v>
      </c>
      <c r="QK253" s="22"/>
      <c r="QL253" s="42">
        <f t="shared" si="830"/>
        <v>0</v>
      </c>
      <c r="QM253" s="22">
        <f t="shared" ref="QM253:QM284" si="926">QN253+QT253+QZ253</f>
        <v>43023</v>
      </c>
      <c r="QN253" s="22">
        <v>30552</v>
      </c>
      <c r="QO253" s="22">
        <v>30552</v>
      </c>
      <c r="QP253" s="38">
        <f t="shared" ref="QP253:QP284" si="927">QO253/RG253</f>
        <v>0.17677486547474397</v>
      </c>
      <c r="QQ253" s="39">
        <v>0.18690003927729773</v>
      </c>
      <c r="QR253" s="22">
        <v>571017</v>
      </c>
      <c r="QS253" s="36">
        <f t="shared" si="831"/>
        <v>7183469.3753667464</v>
      </c>
      <c r="QT253" s="22"/>
      <c r="QU253" s="22"/>
      <c r="QV253" s="38">
        <f t="shared" ref="QV253:QV284" si="928">QU253/RG253</f>
        <v>0</v>
      </c>
      <c r="QW253" s="39">
        <v>0</v>
      </c>
      <c r="QX253" s="22"/>
      <c r="QY253" s="36">
        <f t="shared" si="832"/>
        <v>0</v>
      </c>
      <c r="QZ253" s="22">
        <v>12471</v>
      </c>
      <c r="RA253" s="22">
        <v>12471</v>
      </c>
      <c r="RB253" s="38">
        <f t="shared" ref="RB253:RB284" si="929">RA253/RG253</f>
        <v>7.215761152577678E-2</v>
      </c>
      <c r="RC253" s="39">
        <v>0.16950044102317377</v>
      </c>
      <c r="RD253" s="22">
        <v>211384</v>
      </c>
      <c r="RE253" s="36">
        <f t="shared" si="833"/>
        <v>1347506.9302523218</v>
      </c>
      <c r="RF253" s="10">
        <f t="shared" ref="RF253:RF284" si="930">QZ253+QT253+QG253+QA253+PU253+PN253+PG253+OZ253+OS253+QN253</f>
        <v>172830</v>
      </c>
      <c r="RG253" s="10">
        <f t="shared" ref="RG253:RG284" si="931">RA253+QU253++PV253+PO253+PH253+PA253+QB253+OT253+QO253+QH253</f>
        <v>172830</v>
      </c>
      <c r="RH253" s="17">
        <f t="shared" ref="RH253:RH284" si="932">RG253/(MAX($RG$6:$RG$335))</f>
        <v>0.2222856723939021</v>
      </c>
      <c r="RI253" s="17">
        <f t="shared" ref="RI253:RI284" si="933">RG253/(SUM($RG$6:$RG$335))</f>
        <v>5.0785057116219763E-3</v>
      </c>
      <c r="RJ253" s="17">
        <f t="shared" ref="RJ253:RJ284" si="934">OY253/RR253</f>
        <v>0.46540394092379422</v>
      </c>
      <c r="RK253" s="17">
        <f t="shared" ref="RK253:RK284" si="935">PF253/RR253</f>
        <v>0</v>
      </c>
      <c r="RL253" s="17">
        <f t="shared" ref="RL253:RL284" si="936">PT253/RR253</f>
        <v>4.8149963511234531E-2</v>
      </c>
      <c r="RM253" s="17">
        <f t="shared" ref="RM253:RM284" si="937">PZ253/RR253</f>
        <v>0</v>
      </c>
      <c r="RN253" s="17">
        <f t="shared" ref="RN253:RN284" si="938">QS253/RR253</f>
        <v>0.40453167217519126</v>
      </c>
      <c r="RO253" s="17">
        <f t="shared" ref="RO253:RO284" si="939">QY253/RR253</f>
        <v>0</v>
      </c>
      <c r="RP253" s="17">
        <f t="shared" ref="RP253:RP284" si="940">RE253/RR253</f>
        <v>7.5883838752329957E-2</v>
      </c>
      <c r="RQ253" s="17">
        <f t="shared" ref="RQ253:RQ284" si="941">QL253/RR253</f>
        <v>0</v>
      </c>
      <c r="RR253" s="36">
        <f t="shared" ref="RR253:RR284" si="942">RE253+QY253+QS253+QL253+PZ253+PT253+PM253+PF253+OY253</f>
        <v>17757495.567011595</v>
      </c>
      <c r="RS253" s="36">
        <f t="shared" ref="RS253:RS284" si="943">RR253/AM253</f>
        <v>36.134039498715175</v>
      </c>
      <c r="RT253" s="10">
        <f t="shared" ref="RT253:RT284" si="944">RF253-RG253</f>
        <v>0</v>
      </c>
      <c r="RU253" s="17">
        <f t="shared" ref="RU253:RU284" si="945">RT253/RF253</f>
        <v>0</v>
      </c>
      <c r="RV253" s="37">
        <f t="shared" ref="RV253:RV284" si="946">AM253/RF253</f>
        <v>2.8434531042064455</v>
      </c>
      <c r="RW253" s="36">
        <f t="shared" ref="RW253:RW284" si="947">RG253/AM253</f>
        <v>0.35168506859517251</v>
      </c>
      <c r="RX253" s="85">
        <v>1.918123</v>
      </c>
      <c r="RY253" s="93">
        <v>272</v>
      </c>
      <c r="RZ253" s="43" t="b">
        <v>0</v>
      </c>
      <c r="SA253" s="18" t="b">
        <v>0</v>
      </c>
      <c r="SB253" s="18" t="b">
        <v>1</v>
      </c>
      <c r="SC253" s="18" t="b">
        <v>0</v>
      </c>
      <c r="SD253" s="18" t="b">
        <v>0</v>
      </c>
      <c r="SE253" s="32" t="b">
        <v>1</v>
      </c>
      <c r="SF253" s="43" t="b">
        <v>0</v>
      </c>
      <c r="SG253" s="18" t="b">
        <v>1</v>
      </c>
      <c r="SH253" s="18">
        <v>0</v>
      </c>
      <c r="SI253" s="18"/>
      <c r="SJ253" s="22">
        <v>6</v>
      </c>
      <c r="SK253" s="22"/>
      <c r="SL253" s="22">
        <v>6</v>
      </c>
      <c r="SM253" s="22">
        <v>0</v>
      </c>
      <c r="SN253" s="18"/>
      <c r="SO253" s="18"/>
      <c r="SP253" s="18"/>
      <c r="SQ253" s="17">
        <f t="shared" si="834"/>
        <v>2.4793388429752067E-2</v>
      </c>
      <c r="SR253" s="17">
        <f t="shared" si="835"/>
        <v>0</v>
      </c>
      <c r="SS253" s="17">
        <f t="shared" si="836"/>
        <v>0</v>
      </c>
      <c r="ST253" s="17">
        <f t="shared" si="837"/>
        <v>0</v>
      </c>
      <c r="SU253" s="17">
        <f t="shared" si="838"/>
        <v>0</v>
      </c>
      <c r="SV253" s="17">
        <f t="shared" si="908"/>
        <v>0</v>
      </c>
      <c r="SW253" s="17">
        <f t="shared" si="839"/>
        <v>0</v>
      </c>
      <c r="SX253" s="17">
        <f t="shared" si="840"/>
        <v>0</v>
      </c>
      <c r="SY253" s="17">
        <f t="shared" si="841"/>
        <v>0</v>
      </c>
      <c r="SZ253" s="17">
        <f t="shared" si="842"/>
        <v>0</v>
      </c>
      <c r="TA253" s="17">
        <f t="shared" si="843"/>
        <v>0</v>
      </c>
      <c r="TB253" s="24">
        <f t="shared" si="844"/>
        <v>620</v>
      </c>
      <c r="TC253" s="69">
        <f t="shared" si="845"/>
        <v>1</v>
      </c>
      <c r="TD253" s="17">
        <f t="shared" si="867"/>
        <v>2.6014568158168575E-6</v>
      </c>
      <c r="TE253" s="95"/>
      <c r="TF253" s="71"/>
      <c r="TG253" s="71">
        <v>1</v>
      </c>
      <c r="TH253" s="71">
        <v>5</v>
      </c>
      <c r="TI253" s="71"/>
      <c r="TJ253" s="71">
        <v>1</v>
      </c>
      <c r="TK253" s="71">
        <v>153</v>
      </c>
      <c r="TL253" s="71"/>
      <c r="TM253" s="71">
        <v>1</v>
      </c>
      <c r="TN253" s="71"/>
      <c r="TO253" s="71">
        <v>1</v>
      </c>
      <c r="TP253" s="71"/>
      <c r="TQ253" s="71"/>
      <c r="TR253" s="72">
        <v>1</v>
      </c>
      <c r="TS253" s="72"/>
      <c r="TT253" s="72"/>
      <c r="TU253" s="72">
        <v>4</v>
      </c>
      <c r="TV253" s="72">
        <v>20</v>
      </c>
      <c r="TW253" s="72"/>
      <c r="TX253" s="72"/>
      <c r="TY253" s="72">
        <v>2</v>
      </c>
      <c r="TZ253" s="72">
        <v>224</v>
      </c>
      <c r="UA253" s="72"/>
      <c r="UB253" s="72">
        <v>2</v>
      </c>
      <c r="UC253" s="72"/>
      <c r="UD253" s="72"/>
      <c r="UE253" s="72">
        <v>1</v>
      </c>
      <c r="UF253" s="72">
        <v>5</v>
      </c>
      <c r="UG253" s="72">
        <v>5</v>
      </c>
      <c r="UH253" s="72"/>
      <c r="UI253" s="72"/>
      <c r="UJ253" s="73">
        <v>38</v>
      </c>
      <c r="UK253" s="73"/>
      <c r="UL253" s="73"/>
      <c r="UM253" s="73">
        <v>3</v>
      </c>
      <c r="UN253" s="73">
        <v>27</v>
      </c>
      <c r="UO253" s="73"/>
      <c r="UP253" s="73"/>
      <c r="UQ253" s="73">
        <v>3</v>
      </c>
      <c r="UR253" s="73">
        <v>186</v>
      </c>
      <c r="US253" s="73">
        <v>4</v>
      </c>
      <c r="UT253" s="73"/>
      <c r="UU253" s="73"/>
      <c r="UV253" s="73">
        <v>1</v>
      </c>
      <c r="UW253" s="73">
        <v>5</v>
      </c>
      <c r="UX253" s="73"/>
      <c r="UY253" s="73">
        <v>5</v>
      </c>
      <c r="UZ253" s="73"/>
      <c r="VA253" s="73"/>
      <c r="VB253" s="73">
        <v>96</v>
      </c>
      <c r="VC253" s="73"/>
      <c r="VD253" s="73"/>
      <c r="VE253" s="73">
        <v>1</v>
      </c>
      <c r="VF253" s="73">
        <v>25</v>
      </c>
      <c r="VG253" s="73"/>
      <c r="VH253" s="73">
        <v>1</v>
      </c>
      <c r="VI253" s="73">
        <v>3</v>
      </c>
      <c r="VJ253" s="73">
        <v>187</v>
      </c>
      <c r="VK253" s="73">
        <v>5</v>
      </c>
      <c r="VL253" s="73"/>
      <c r="VM253" s="73"/>
      <c r="VN253" s="73">
        <v>1</v>
      </c>
      <c r="VO253" s="73">
        <v>5</v>
      </c>
      <c r="VP253" s="73">
        <v>7</v>
      </c>
      <c r="VQ253" s="73"/>
      <c r="VR253" s="73"/>
      <c r="VS253" s="73">
        <v>55</v>
      </c>
      <c r="VT253" s="73"/>
      <c r="VU253" s="73"/>
      <c r="VV253" s="73">
        <v>6</v>
      </c>
      <c r="VW253" s="73">
        <v>8</v>
      </c>
      <c r="VX253" s="73"/>
      <c r="VY253" s="73">
        <v>2</v>
      </c>
      <c r="VZ253" s="73">
        <v>1</v>
      </c>
      <c r="WA253" s="73">
        <v>21</v>
      </c>
      <c r="WB253" s="73"/>
      <c r="WC253" s="73">
        <v>16</v>
      </c>
      <c r="WD253" s="73">
        <v>4</v>
      </c>
      <c r="WE253" s="73"/>
      <c r="WF253" s="73">
        <v>1</v>
      </c>
      <c r="WG253" s="73"/>
      <c r="WH253" s="73"/>
      <c r="WI253" s="73"/>
      <c r="WJ253" s="73">
        <v>136</v>
      </c>
      <c r="WK253" s="73"/>
      <c r="WL253" s="73"/>
      <c r="WM253" s="73"/>
      <c r="WN253" s="73"/>
      <c r="WO253" s="22">
        <f t="shared" si="846"/>
        <v>190</v>
      </c>
      <c r="WP253" s="22">
        <f t="shared" si="847"/>
        <v>0</v>
      </c>
      <c r="WQ253" s="22">
        <f t="shared" si="848"/>
        <v>0</v>
      </c>
      <c r="WR253" s="22">
        <f t="shared" si="849"/>
        <v>15</v>
      </c>
      <c r="WS253" s="22">
        <f t="shared" si="850"/>
        <v>85</v>
      </c>
      <c r="WT253" s="22">
        <f t="shared" si="851"/>
        <v>0</v>
      </c>
      <c r="WU253" s="22">
        <f t="shared" si="852"/>
        <v>4</v>
      </c>
      <c r="WV253" s="22">
        <f t="shared" si="853"/>
        <v>8</v>
      </c>
      <c r="WW253" s="22">
        <f t="shared" si="854"/>
        <v>771</v>
      </c>
      <c r="WX253" s="22">
        <f t="shared" si="855"/>
        <v>0</v>
      </c>
      <c r="WY253" s="22">
        <f t="shared" si="856"/>
        <v>28</v>
      </c>
      <c r="WZ253" s="22">
        <f t="shared" si="857"/>
        <v>0</v>
      </c>
      <c r="XA253" s="22">
        <f t="shared" si="858"/>
        <v>0</v>
      </c>
      <c r="XB253" s="22">
        <f t="shared" si="859"/>
        <v>4</v>
      </c>
      <c r="XC253" s="22">
        <f t="shared" si="860"/>
        <v>15</v>
      </c>
      <c r="XD253" s="22">
        <f t="shared" si="861"/>
        <v>0</v>
      </c>
      <c r="XE253" s="22">
        <f t="shared" si="862"/>
        <v>154</v>
      </c>
      <c r="XF253" s="22">
        <f t="shared" si="863"/>
        <v>0</v>
      </c>
      <c r="XG253" s="93">
        <f t="shared" si="864"/>
        <v>0</v>
      </c>
    </row>
    <row r="254" spans="1:631" ht="17.100000000000001" customHeight="1" x14ac:dyDescent="0.2">
      <c r="A254" s="101"/>
      <c r="B254" s="27" t="s">
        <v>215</v>
      </c>
      <c r="C254" s="535" t="s">
        <v>216</v>
      </c>
      <c r="D254" s="25" t="s">
        <v>217</v>
      </c>
      <c r="E254" s="535" t="s">
        <v>216</v>
      </c>
      <c r="F254" s="25" t="s">
        <v>219</v>
      </c>
      <c r="G254" s="535" t="s">
        <v>220</v>
      </c>
      <c r="H254" s="25">
        <v>60</v>
      </c>
      <c r="I254" s="28">
        <v>6</v>
      </c>
      <c r="J254" s="17">
        <f t="shared" si="730"/>
        <v>0.16813723983152459</v>
      </c>
      <c r="K254" s="17">
        <f t="shared" si="731"/>
        <v>0.33223168444676732</v>
      </c>
      <c r="L254" s="17">
        <f t="shared" si="732"/>
        <v>1</v>
      </c>
      <c r="M254" s="17">
        <f t="shared" si="733"/>
        <v>0.34560203684451507</v>
      </c>
      <c r="N254" s="17">
        <f t="shared" si="734"/>
        <v>0.33009790563413915</v>
      </c>
      <c r="O254" s="17">
        <f t="shared" si="735"/>
        <v>0.1364404955882805</v>
      </c>
      <c r="P254" s="17">
        <f t="shared" si="736"/>
        <v>0.56937521734090646</v>
      </c>
      <c r="Q254" s="17">
        <f t="shared" si="737"/>
        <v>0.40300000000000002</v>
      </c>
      <c r="R254" s="69">
        <f t="shared" si="738"/>
        <v>0.8859999999999999</v>
      </c>
      <c r="S254" s="422">
        <f t="shared" si="739"/>
        <v>0.46343161996512588</v>
      </c>
      <c r="T254" s="17">
        <f t="shared" si="865"/>
        <v>0.53656838003487417</v>
      </c>
      <c r="U254" s="10">
        <f t="shared" si="740"/>
        <v>77956.41023012677</v>
      </c>
      <c r="V254" s="32">
        <v>4</v>
      </c>
      <c r="W254" s="550">
        <f t="shared" si="741"/>
        <v>0</v>
      </c>
      <c r="X254" s="550">
        <f t="shared" si="742"/>
        <v>0.35232050885401478</v>
      </c>
      <c r="Y254" s="550">
        <f t="shared" si="743"/>
        <v>0.64767949114598522</v>
      </c>
      <c r="Z254" s="551">
        <f t="shared" si="744"/>
        <v>94099.410230126756</v>
      </c>
      <c r="AA254" s="426">
        <f t="shared" si="745"/>
        <v>0.109</v>
      </c>
      <c r="AB254" s="59">
        <f t="shared" si="746"/>
        <v>0.91900000000000004</v>
      </c>
      <c r="AC254" s="59">
        <f t="shared" si="747"/>
        <v>0.12910339790142011</v>
      </c>
      <c r="AD254" s="59">
        <f t="shared" si="748"/>
        <v>0.33009790563413915</v>
      </c>
      <c r="AE254" s="59">
        <f t="shared" si="749"/>
        <v>0.59699999999999998</v>
      </c>
      <c r="AF254" s="59">
        <f t="shared" si="750"/>
        <v>0.40329572355274079</v>
      </c>
      <c r="AG254" s="59">
        <f t="shared" si="751"/>
        <v>0.44000368924278294</v>
      </c>
      <c r="AH254" s="59">
        <f t="shared" si="752"/>
        <v>0.1364404955882805</v>
      </c>
      <c r="AI254" s="59">
        <f t="shared" si="753"/>
        <v>0.29959725766286471</v>
      </c>
      <c r="AJ254" s="59">
        <f t="shared" si="754"/>
        <v>3.6677222000184459E-2</v>
      </c>
      <c r="AK254" s="59">
        <f t="shared" si="755"/>
        <v>0.43062478265909354</v>
      </c>
      <c r="AL254" s="35">
        <f t="shared" si="756"/>
        <v>1</v>
      </c>
      <c r="AM254" s="27">
        <v>145287</v>
      </c>
      <c r="AN254" s="25">
        <v>69136</v>
      </c>
      <c r="AO254" s="25">
        <v>76151</v>
      </c>
      <c r="AP254" s="17">
        <f t="shared" si="757"/>
        <v>2.821860040970548E-3</v>
      </c>
      <c r="AQ254" s="18">
        <v>90.8</v>
      </c>
      <c r="AR254" s="58">
        <v>945.97584010699995</v>
      </c>
      <c r="AS254" s="24">
        <f t="shared" si="758"/>
        <v>153.58426065465528</v>
      </c>
      <c r="AT254" s="17">
        <f t="shared" si="916"/>
        <v>0.13263691298667041</v>
      </c>
      <c r="AU254" s="25">
        <v>143037</v>
      </c>
      <c r="AV254" s="25">
        <v>67137</v>
      </c>
      <c r="AW254" s="25">
        <v>75900</v>
      </c>
      <c r="AX254" s="25">
        <v>2250</v>
      </c>
      <c r="AY254" s="25">
        <v>1999</v>
      </c>
      <c r="AZ254" s="18">
        <v>251</v>
      </c>
      <c r="BA254" s="25">
        <v>15822</v>
      </c>
      <c r="BB254" s="25">
        <v>7381</v>
      </c>
      <c r="BC254" s="25">
        <v>8441</v>
      </c>
      <c r="BD254" s="18">
        <v>87.4</v>
      </c>
      <c r="BE254" s="25">
        <v>129465</v>
      </c>
      <c r="BF254" s="25">
        <v>61755</v>
      </c>
      <c r="BG254" s="25">
        <v>67710</v>
      </c>
      <c r="BH254" s="18">
        <v>91.2</v>
      </c>
      <c r="BI254" s="17">
        <v>0.109</v>
      </c>
      <c r="BJ254" s="25">
        <v>51417</v>
      </c>
      <c r="BK254" s="25">
        <v>86137</v>
      </c>
      <c r="BL254" s="25">
        <v>7733</v>
      </c>
      <c r="BM254" s="17">
        <v>0.68700000000000006</v>
      </c>
      <c r="BN254" s="10">
        <f t="shared" si="759"/>
        <v>45474.830999999991</v>
      </c>
      <c r="BO254" s="29">
        <v>0.59699999999999998</v>
      </c>
      <c r="BP254" s="30">
        <f t="shared" si="760"/>
        <v>0.40300000000000002</v>
      </c>
      <c r="BQ254" s="31">
        <v>9</v>
      </c>
      <c r="BR254" s="25">
        <v>93870</v>
      </c>
      <c r="BS254" s="25">
        <v>25301</v>
      </c>
      <c r="BT254" s="25">
        <v>59421</v>
      </c>
      <c r="BU254" s="25">
        <v>6565</v>
      </c>
      <c r="BV254" s="25">
        <v>1641</v>
      </c>
      <c r="BW254" s="18">
        <v>942</v>
      </c>
      <c r="BX254" s="25">
        <v>32527</v>
      </c>
      <c r="BY254" s="25">
        <v>25846</v>
      </c>
      <c r="BZ254" s="25">
        <v>6681</v>
      </c>
      <c r="CA254" s="59">
        <v>0.20499999999999999</v>
      </c>
      <c r="CB254" s="25">
        <v>143037</v>
      </c>
      <c r="CC254" s="25">
        <v>2250</v>
      </c>
      <c r="CD254" s="17">
        <f t="shared" si="761"/>
        <v>1.5730195683634304E-2</v>
      </c>
      <c r="CE254" s="25">
        <v>1336</v>
      </c>
      <c r="CF254" s="25">
        <v>3741</v>
      </c>
      <c r="CG254" s="25">
        <v>6341</v>
      </c>
      <c r="CH254" s="25">
        <v>7106</v>
      </c>
      <c r="CI254" s="25">
        <v>5762</v>
      </c>
      <c r="CJ254" s="25">
        <v>3940</v>
      </c>
      <c r="CK254" s="25">
        <v>2143</v>
      </c>
      <c r="CL254" s="25">
        <v>1246</v>
      </c>
      <c r="CM254" s="18">
        <v>912</v>
      </c>
      <c r="CN254" s="32">
        <v>4.4000000000000004</v>
      </c>
      <c r="CO254" s="27">
        <v>32527</v>
      </c>
      <c r="CP254" s="34">
        <f t="shared" si="762"/>
        <v>4.4666584683493715</v>
      </c>
      <c r="CQ254" s="25">
        <v>53</v>
      </c>
      <c r="CR254" s="18">
        <v>682</v>
      </c>
      <c r="CS254" s="25">
        <v>1249</v>
      </c>
      <c r="CT254" s="25">
        <v>14525</v>
      </c>
      <c r="CU254" s="25">
        <v>14909</v>
      </c>
      <c r="CV254" s="18">
        <v>568</v>
      </c>
      <c r="CW254" s="18">
        <v>471</v>
      </c>
      <c r="CX254" s="18">
        <v>70</v>
      </c>
      <c r="CY254" s="25">
        <v>32527</v>
      </c>
      <c r="CZ254" s="25">
        <v>31119</v>
      </c>
      <c r="DA254" s="18">
        <v>440</v>
      </c>
      <c r="DB254" s="18">
        <v>743</v>
      </c>
      <c r="DC254" s="18">
        <v>151</v>
      </c>
      <c r="DD254" s="18">
        <v>24</v>
      </c>
      <c r="DE254" s="18">
        <v>50</v>
      </c>
      <c r="DF254" s="25">
        <v>32527</v>
      </c>
      <c r="DG254" s="25">
        <v>13017</v>
      </c>
      <c r="DH254" s="18">
        <v>78</v>
      </c>
      <c r="DI254" s="18">
        <v>23</v>
      </c>
      <c r="DJ254" s="25">
        <v>17815</v>
      </c>
      <c r="DK254" s="18">
        <v>53</v>
      </c>
      <c r="DL254" s="25">
        <v>1541</v>
      </c>
      <c r="DM254" s="25">
        <f t="shared" si="763"/>
        <v>57618.000000000007</v>
      </c>
      <c r="DN254" s="17">
        <f t="shared" si="764"/>
        <v>0.54769883481415438</v>
      </c>
      <c r="DO254" s="17">
        <f t="shared" si="765"/>
        <v>1.629415562455806E-3</v>
      </c>
      <c r="DP254" s="23">
        <f t="shared" si="766"/>
        <v>0.40329572355274079</v>
      </c>
      <c r="DQ254" s="23">
        <f t="shared" si="767"/>
        <v>0.59670427644725921</v>
      </c>
      <c r="DR254" s="25">
        <v>32527</v>
      </c>
      <c r="DS254" s="25">
        <v>5248</v>
      </c>
      <c r="DT254" s="25">
        <v>16312</v>
      </c>
      <c r="DU254" s="18">
        <v>25</v>
      </c>
      <c r="DV254" s="25">
        <v>8738</v>
      </c>
      <c r="DW254" s="18">
        <v>29</v>
      </c>
      <c r="DX254" s="25">
        <v>1495</v>
      </c>
      <c r="DY254" s="18">
        <v>680</v>
      </c>
      <c r="DZ254" s="17">
        <f t="shared" si="768"/>
        <v>0.93224090755372457</v>
      </c>
      <c r="EA254" s="17">
        <f t="shared" si="769"/>
        <v>6.7759092446275426E-2</v>
      </c>
      <c r="EB254" s="25">
        <v>32527</v>
      </c>
      <c r="EC254" s="25">
        <v>14224</v>
      </c>
      <c r="ED254" s="18">
        <v>88</v>
      </c>
      <c r="EE254" s="25">
        <v>17162</v>
      </c>
      <c r="EF254" s="17">
        <f t="shared" si="909"/>
        <v>0.52762320533710461</v>
      </c>
      <c r="EG254" s="18">
        <v>843</v>
      </c>
      <c r="EH254" s="18">
        <v>210</v>
      </c>
      <c r="EI254" s="17">
        <f t="shared" si="770"/>
        <v>0.44000368924278294</v>
      </c>
      <c r="EJ254" s="17">
        <f t="shared" si="771"/>
        <v>2.5916930550004613E-2</v>
      </c>
      <c r="EK254" s="69">
        <f t="shared" si="772"/>
        <v>0.33223168444676732</v>
      </c>
      <c r="EL254" s="27">
        <v>92182</v>
      </c>
      <c r="EM254" s="25">
        <v>84698</v>
      </c>
      <c r="EN254" s="25">
        <v>7484</v>
      </c>
      <c r="EO254" s="59">
        <v>0.91900000000000004</v>
      </c>
      <c r="EP254" s="25">
        <v>41787</v>
      </c>
      <c r="EQ254" s="25">
        <v>40024</v>
      </c>
      <c r="ER254" s="25">
        <v>1763</v>
      </c>
      <c r="ES254" s="59">
        <v>0.95799999999999996</v>
      </c>
      <c r="ET254" s="25">
        <v>50395</v>
      </c>
      <c r="EU254" s="25">
        <v>44674</v>
      </c>
      <c r="EV254" s="25">
        <v>5721</v>
      </c>
      <c r="EW254" s="59">
        <v>0.8859999999999999</v>
      </c>
      <c r="EX254" s="25">
        <v>10831</v>
      </c>
      <c r="EY254" s="25">
        <v>10100</v>
      </c>
      <c r="EZ254" s="25">
        <v>731</v>
      </c>
      <c r="FA254" s="59">
        <v>0.93299999999999994</v>
      </c>
      <c r="FB254" s="25">
        <v>81351</v>
      </c>
      <c r="FC254" s="25">
        <v>74598</v>
      </c>
      <c r="FD254" s="25">
        <v>6753</v>
      </c>
      <c r="FE254" s="59">
        <v>0.91700000000000004</v>
      </c>
      <c r="FF254" s="25">
        <v>67959</v>
      </c>
      <c r="FG254" s="25">
        <v>29648</v>
      </c>
      <c r="FH254" s="25">
        <v>32513</v>
      </c>
      <c r="FI254" s="25">
        <v>5798</v>
      </c>
      <c r="FJ254" s="23">
        <f t="shared" si="773"/>
        <v>8.5316146500095641E-2</v>
      </c>
      <c r="FK254" s="23">
        <f t="shared" si="774"/>
        <v>0.47842081254874264</v>
      </c>
      <c r="FL254" s="36">
        <f t="shared" si="775"/>
        <v>5.113487409451535</v>
      </c>
      <c r="FM254" s="25">
        <v>32510</v>
      </c>
      <c r="FN254" s="25">
        <v>14657</v>
      </c>
      <c r="FO254" s="17">
        <f t="shared" si="776"/>
        <v>0.45084589357120886</v>
      </c>
      <c r="FP254" s="25">
        <v>15158</v>
      </c>
      <c r="FQ254" s="17">
        <f t="shared" si="777"/>
        <v>0.466256536450323</v>
      </c>
      <c r="FR254" s="25">
        <v>2695</v>
      </c>
      <c r="FS254" s="17">
        <f t="shared" si="778"/>
        <v>8.2897569978468158E-2</v>
      </c>
      <c r="FT254" s="25">
        <v>35449</v>
      </c>
      <c r="FU254" s="25">
        <v>14991</v>
      </c>
      <c r="FV254" s="25">
        <v>17355</v>
      </c>
      <c r="FW254" s="17">
        <f t="shared" si="779"/>
        <v>8.753420406781573E-2</v>
      </c>
      <c r="FX254" s="17">
        <f t="shared" si="780"/>
        <v>0.48957657479759653</v>
      </c>
      <c r="FY254" s="25">
        <v>3103</v>
      </c>
      <c r="FZ254" s="25">
        <v>71191</v>
      </c>
      <c r="GA254" s="25">
        <v>9191</v>
      </c>
      <c r="GB254" s="25">
        <v>38500</v>
      </c>
      <c r="GC254" s="25">
        <v>9472</v>
      </c>
      <c r="GD254" s="25">
        <v>3619</v>
      </c>
      <c r="GE254" s="18">
        <v>113</v>
      </c>
      <c r="GF254" s="25">
        <v>3042</v>
      </c>
      <c r="GG254" s="18">
        <v>87</v>
      </c>
      <c r="GH254" s="18">
        <v>40</v>
      </c>
      <c r="GI254" s="25">
        <v>7127</v>
      </c>
      <c r="GJ254" s="10">
        <f t="shared" si="781"/>
        <v>9191</v>
      </c>
      <c r="GK254" s="10">
        <f t="shared" si="910"/>
        <v>62000</v>
      </c>
      <c r="GL254" s="10">
        <f t="shared" si="911"/>
        <v>23500</v>
      </c>
      <c r="GM254" s="10">
        <f t="shared" si="782"/>
        <v>47691</v>
      </c>
      <c r="GN254" s="10">
        <f t="shared" si="912"/>
        <v>14028</v>
      </c>
      <c r="GO254" s="17">
        <f t="shared" si="783"/>
        <v>0.12910339790142011</v>
      </c>
      <c r="GP254" s="17">
        <f t="shared" si="913"/>
        <v>0.87089660209857989</v>
      </c>
      <c r="GQ254" s="17">
        <f t="shared" si="914"/>
        <v>0.33009790563413915</v>
      </c>
      <c r="GR254" s="17">
        <f t="shared" si="915"/>
        <v>0.19704737958449803</v>
      </c>
      <c r="GS254" s="17">
        <f t="shared" si="784"/>
        <v>0.60049725386635955</v>
      </c>
      <c r="GT254" s="25">
        <v>32529</v>
      </c>
      <c r="GU254" s="25">
        <v>2943</v>
      </c>
      <c r="GV254" s="25">
        <v>16081</v>
      </c>
      <c r="GW254" s="25">
        <v>5535</v>
      </c>
      <c r="GX254" s="25">
        <v>2247</v>
      </c>
      <c r="GY254" s="18">
        <v>84</v>
      </c>
      <c r="GZ254" s="25">
        <v>1309</v>
      </c>
      <c r="HA254" s="18">
        <v>23</v>
      </c>
      <c r="HB254" s="18">
        <v>25</v>
      </c>
      <c r="HC254" s="25">
        <v>4282</v>
      </c>
      <c r="HD254" s="23">
        <f t="shared" si="785"/>
        <v>9.0473116296227979E-2</v>
      </c>
      <c r="HE254" s="23">
        <f t="shared" si="786"/>
        <v>0.90952688370377199</v>
      </c>
      <c r="HF254" s="23">
        <f t="shared" si="787"/>
        <v>0.41516800393495035</v>
      </c>
      <c r="HG254" s="23">
        <f t="shared" si="788"/>
        <v>0.24501214301085186</v>
      </c>
      <c r="HH254" s="25">
        <v>38662</v>
      </c>
      <c r="HI254" s="25">
        <v>6248</v>
      </c>
      <c r="HJ254" s="25">
        <v>22419</v>
      </c>
      <c r="HK254" s="25">
        <v>3937</v>
      </c>
      <c r="HL254" s="25">
        <v>1372</v>
      </c>
      <c r="HM254" s="18">
        <v>29</v>
      </c>
      <c r="HN254" s="25">
        <v>1733</v>
      </c>
      <c r="HO254" s="18">
        <v>64</v>
      </c>
      <c r="HP254" s="18">
        <v>15</v>
      </c>
      <c r="HQ254" s="25">
        <v>2845</v>
      </c>
      <c r="HR254" s="23">
        <f t="shared" si="789"/>
        <v>0.16160571103409033</v>
      </c>
      <c r="HS254" s="23">
        <f t="shared" si="790"/>
        <v>0.83839428896590973</v>
      </c>
      <c r="HT254" s="80">
        <f t="shared" si="791"/>
        <v>0.25852258031141689</v>
      </c>
      <c r="HU254" s="27">
        <v>112151</v>
      </c>
      <c r="HV254" s="18">
        <v>1651</v>
      </c>
      <c r="HW254" s="25">
        <v>19340</v>
      </c>
      <c r="HX254" s="18">
        <v>4514</v>
      </c>
      <c r="HY254" s="25">
        <v>22180</v>
      </c>
      <c r="HZ254" s="25">
        <v>4436</v>
      </c>
      <c r="IA254" s="25">
        <v>3536</v>
      </c>
      <c r="IB254" s="18">
        <v>496</v>
      </c>
      <c r="IC254" s="25">
        <v>17055</v>
      </c>
      <c r="ID254" s="25">
        <v>26417</v>
      </c>
      <c r="IE254" s="25">
        <v>5049</v>
      </c>
      <c r="IF254" s="18">
        <v>1089</v>
      </c>
      <c r="IG254" s="25">
        <v>6388</v>
      </c>
      <c r="IH254" s="17">
        <f t="shared" si="792"/>
        <v>0.27510231741134722</v>
      </c>
      <c r="II254" s="17">
        <f t="shared" si="793"/>
        <v>3.9553815837576126E-2</v>
      </c>
      <c r="IJ254" s="30">
        <f t="shared" si="794"/>
        <v>25.282010820559062</v>
      </c>
      <c r="IK254" s="17">
        <f t="shared" si="866"/>
        <v>0.34560203684451507</v>
      </c>
      <c r="IL254" s="25">
        <v>52505</v>
      </c>
      <c r="IM254" s="18">
        <v>707</v>
      </c>
      <c r="IN254" s="25">
        <v>12696</v>
      </c>
      <c r="IO254" s="18">
        <v>3624</v>
      </c>
      <c r="IP254" s="25">
        <v>14525</v>
      </c>
      <c r="IQ254" s="25">
        <v>2622</v>
      </c>
      <c r="IR254" s="25">
        <v>2119</v>
      </c>
      <c r="IS254" s="18">
        <v>326</v>
      </c>
      <c r="IT254" s="25">
        <v>8589</v>
      </c>
      <c r="IU254" s="25">
        <v>687</v>
      </c>
      <c r="IV254" s="25">
        <v>1903</v>
      </c>
      <c r="IW254" s="18">
        <v>558</v>
      </c>
      <c r="IX254" s="25">
        <v>4149</v>
      </c>
      <c r="IY254" s="17">
        <f t="shared" si="795"/>
        <v>0.69122940672316924</v>
      </c>
      <c r="IZ254" s="25">
        <v>59646</v>
      </c>
      <c r="JA254" s="18">
        <v>944</v>
      </c>
      <c r="JB254" s="25">
        <v>6644</v>
      </c>
      <c r="JC254" s="18">
        <v>890</v>
      </c>
      <c r="JD254" s="25">
        <v>7655</v>
      </c>
      <c r="JE254" s="25">
        <v>1814</v>
      </c>
      <c r="JF254" s="25">
        <v>1417</v>
      </c>
      <c r="JG254" s="18">
        <v>170</v>
      </c>
      <c r="JH254" s="25">
        <v>8466</v>
      </c>
      <c r="JI254" s="25">
        <v>25730</v>
      </c>
      <c r="JJ254" s="25">
        <v>3146</v>
      </c>
      <c r="JK254" s="18">
        <v>531</v>
      </c>
      <c r="JL254" s="25">
        <v>2239</v>
      </c>
      <c r="JM254" s="80">
        <f t="shared" si="796"/>
        <v>0.3246487610233712</v>
      </c>
      <c r="JN254" s="27">
        <v>112151</v>
      </c>
      <c r="JO254" s="25">
        <v>60789</v>
      </c>
      <c r="JP254" s="18">
        <v>93</v>
      </c>
      <c r="JQ254" s="25">
        <v>1611</v>
      </c>
      <c r="JR254" s="18">
        <v>572</v>
      </c>
      <c r="JS254" s="18">
        <v>507</v>
      </c>
      <c r="JT254" s="18">
        <v>229</v>
      </c>
      <c r="JU254" s="18">
        <v>17</v>
      </c>
      <c r="JV254" s="18">
        <v>38</v>
      </c>
      <c r="JW254" s="25">
        <v>48295</v>
      </c>
      <c r="JX254" s="17">
        <f t="shared" si="797"/>
        <v>0.43062478265909354</v>
      </c>
      <c r="JY254" s="17">
        <f t="shared" si="798"/>
        <v>0.56937521734090646</v>
      </c>
      <c r="JZ254" s="25">
        <v>12820</v>
      </c>
      <c r="KA254" s="25">
        <v>8009</v>
      </c>
      <c r="KB254" s="18">
        <v>28</v>
      </c>
      <c r="KC254" s="25">
        <v>204</v>
      </c>
      <c r="KD254" s="18">
        <v>98</v>
      </c>
      <c r="KE254" s="18">
        <v>96</v>
      </c>
      <c r="KF254" s="18">
        <v>78</v>
      </c>
      <c r="KG254" s="18">
        <v>4</v>
      </c>
      <c r="KH254" s="18">
        <v>8</v>
      </c>
      <c r="KI254" s="25">
        <v>4295</v>
      </c>
      <c r="KJ254" s="17">
        <f t="shared" si="799"/>
        <v>0.33502340093603744</v>
      </c>
      <c r="KK254" s="25">
        <v>99331</v>
      </c>
      <c r="KL254" s="25">
        <v>52780</v>
      </c>
      <c r="KM254" s="18">
        <v>65</v>
      </c>
      <c r="KN254" s="25">
        <v>1407</v>
      </c>
      <c r="KO254" s="18">
        <v>474</v>
      </c>
      <c r="KP254" s="18">
        <v>411</v>
      </c>
      <c r="KQ254" s="18">
        <v>151</v>
      </c>
      <c r="KR254" s="18">
        <v>13</v>
      </c>
      <c r="KS254" s="18">
        <v>30</v>
      </c>
      <c r="KT254" s="25">
        <v>44000</v>
      </c>
      <c r="KU254" s="69">
        <f t="shared" si="917"/>
        <v>0.44296342531535976</v>
      </c>
      <c r="KV254" s="27">
        <v>145287</v>
      </c>
      <c r="KW254" s="25">
        <v>141145</v>
      </c>
      <c r="KX254" s="25">
        <v>4142</v>
      </c>
      <c r="KY254" s="59">
        <v>2.8999999999999998E-2</v>
      </c>
      <c r="KZ254" s="25">
        <v>1889</v>
      </c>
      <c r="LA254" s="18">
        <v>1240</v>
      </c>
      <c r="LB254" s="18">
        <v>1878</v>
      </c>
      <c r="LC254" s="18">
        <v>1636</v>
      </c>
      <c r="LD254" s="25">
        <v>69136</v>
      </c>
      <c r="LE254" s="25">
        <v>67214</v>
      </c>
      <c r="LF254" s="25">
        <v>1922</v>
      </c>
      <c r="LG254" s="59">
        <v>2.7999999999999997E-2</v>
      </c>
      <c r="LH254" s="25">
        <v>76151</v>
      </c>
      <c r="LI254" s="25">
        <v>73931</v>
      </c>
      <c r="LJ254" s="25">
        <v>2220</v>
      </c>
      <c r="LK254" s="35">
        <v>2.8999999999999998E-2</v>
      </c>
      <c r="LL254" s="27">
        <v>32527</v>
      </c>
      <c r="LM254" s="18">
        <v>146</v>
      </c>
      <c r="LN254" s="25">
        <v>9599</v>
      </c>
      <c r="LO254" s="18">
        <v>804</v>
      </c>
      <c r="LP254" s="25">
        <v>15063</v>
      </c>
      <c r="LQ254" s="18">
        <v>862</v>
      </c>
      <c r="LR254" s="25">
        <v>6053</v>
      </c>
      <c r="LS254" s="23">
        <f t="shared" si="800"/>
        <v>0.18609155470839611</v>
      </c>
      <c r="LT254" s="23">
        <f t="shared" si="801"/>
        <v>0.81390844529160389</v>
      </c>
      <c r="LU254" s="17">
        <f t="shared" si="802"/>
        <v>0.29959725766286471</v>
      </c>
      <c r="LV254" s="25">
        <v>32527</v>
      </c>
      <c r="LW254" s="18">
        <v>2</v>
      </c>
      <c r="LX254" s="18">
        <v>183</v>
      </c>
      <c r="LY254" s="18">
        <v>887</v>
      </c>
      <c r="LZ254" s="18">
        <v>299</v>
      </c>
      <c r="MA254" s="25">
        <v>30968</v>
      </c>
      <c r="MB254" s="18">
        <v>16</v>
      </c>
      <c r="MC254" s="18">
        <v>40</v>
      </c>
      <c r="MD254" s="18">
        <v>121</v>
      </c>
      <c r="ME254" s="18">
        <v>10</v>
      </c>
      <c r="MF254" s="18">
        <v>1</v>
      </c>
      <c r="MG254" s="17">
        <f t="shared" si="803"/>
        <v>0.95379223414394199</v>
      </c>
      <c r="MH254" s="17">
        <f t="shared" si="804"/>
        <v>3.6677222000184459E-2</v>
      </c>
      <c r="MI254" s="25">
        <v>32527</v>
      </c>
      <c r="MJ254" s="18">
        <v>21</v>
      </c>
      <c r="MK254" s="25">
        <v>1684</v>
      </c>
      <c r="ML254" s="18">
        <v>259</v>
      </c>
      <c r="MM254" s="18">
        <v>349</v>
      </c>
      <c r="MN254" s="25">
        <v>29103</v>
      </c>
      <c r="MO254" s="25">
        <v>1103</v>
      </c>
      <c r="MP254" s="18">
        <v>2</v>
      </c>
      <c r="MQ254" s="18">
        <v>2</v>
      </c>
      <c r="MR254" s="18" t="s">
        <v>764</v>
      </c>
      <c r="MS254" s="18">
        <v>4</v>
      </c>
      <c r="MT254" s="17">
        <f t="shared" si="805"/>
        <v>6.0503581639868416E-2</v>
      </c>
      <c r="MU254" s="69">
        <f t="shared" si="806"/>
        <v>0.16813723983152459</v>
      </c>
      <c r="MV254" s="27">
        <v>32527</v>
      </c>
      <c r="MW254" s="25">
        <v>4438</v>
      </c>
      <c r="MX254" s="25">
        <v>8678</v>
      </c>
      <c r="MY254" s="25">
        <v>4262</v>
      </c>
      <c r="MZ254" s="25">
        <v>8807</v>
      </c>
      <c r="NA254" s="25">
        <v>4458</v>
      </c>
      <c r="NB254" s="18">
        <v>54</v>
      </c>
      <c r="NC254" s="25">
        <v>1693</v>
      </c>
      <c r="ND254" s="18">
        <v>137</v>
      </c>
      <c r="NE254" s="17">
        <f t="shared" si="807"/>
        <v>0.1364404955882805</v>
      </c>
      <c r="NF254" s="10">
        <f t="shared" si="808"/>
        <v>19527.2</v>
      </c>
      <c r="NG254" s="17">
        <f t="shared" si="809"/>
        <v>0.32554493190272699</v>
      </c>
      <c r="NH254" s="25">
        <v>32527</v>
      </c>
      <c r="NI254" s="25">
        <v>1976</v>
      </c>
      <c r="NJ254" s="18">
        <v>13</v>
      </c>
      <c r="NK254" s="18">
        <v>226</v>
      </c>
      <c r="NL254" s="18">
        <v>36</v>
      </c>
      <c r="NM254" s="25">
        <v>26813</v>
      </c>
      <c r="NN254" s="18">
        <v>972</v>
      </c>
      <c r="NO254" s="18">
        <v>32</v>
      </c>
      <c r="NP254" s="18">
        <v>128</v>
      </c>
      <c r="NQ254" s="28">
        <v>2331</v>
      </c>
      <c r="NR254" s="27">
        <v>32527</v>
      </c>
      <c r="NS254" s="37">
        <f t="shared" si="810"/>
        <v>1.0252713130629938</v>
      </c>
      <c r="NT254" s="37">
        <f t="shared" si="811"/>
        <v>0.2766557481170156</v>
      </c>
      <c r="NU254" s="37">
        <f t="shared" si="812"/>
        <v>0.97535158475516515</v>
      </c>
      <c r="NV254" s="17">
        <f t="shared" si="813"/>
        <v>0.19805608710844677</v>
      </c>
      <c r="NW254" s="10">
        <f t="shared" si="814"/>
        <v>19105</v>
      </c>
      <c r="NX254" s="17">
        <f t="shared" si="815"/>
        <v>0.58735819473053152</v>
      </c>
      <c r="NY254" s="19">
        <f t="shared" si="816"/>
        <v>0.3443024743642884</v>
      </c>
      <c r="NZ254" s="25">
        <v>12500</v>
      </c>
      <c r="OA254" s="25">
        <v>13422</v>
      </c>
      <c r="OB254" s="25">
        <v>1436</v>
      </c>
      <c r="OC254" s="25">
        <v>4989</v>
      </c>
      <c r="OD254" s="18">
        <v>196</v>
      </c>
      <c r="OE254" s="18">
        <v>806</v>
      </c>
      <c r="OF254" s="17">
        <f t="shared" si="817"/>
        <v>0.15338026869984936</v>
      </c>
      <c r="OG254" s="17">
        <f t="shared" si="818"/>
        <v>0.38429612322070894</v>
      </c>
      <c r="OH254" s="17">
        <f t="shared" si="819"/>
        <v>0.41264180526946842</v>
      </c>
      <c r="OI254" s="69">
        <f t="shared" si="820"/>
        <v>2.4779414025271312E-2</v>
      </c>
      <c r="OJ254" s="27">
        <v>32527</v>
      </c>
      <c r="OK254" s="18">
        <v>191</v>
      </c>
      <c r="OL254" s="25">
        <v>7772</v>
      </c>
      <c r="OM254" s="25">
        <v>11385</v>
      </c>
      <c r="ON254" s="18">
        <v>890</v>
      </c>
      <c r="OO254" s="25">
        <v>4672</v>
      </c>
      <c r="OP254" s="25">
        <v>2888</v>
      </c>
      <c r="OQ254" s="25">
        <v>6959</v>
      </c>
      <c r="OR254" s="69">
        <f t="shared" si="821"/>
        <v>0.36096166261874751</v>
      </c>
      <c r="OS254" s="22">
        <v>193796</v>
      </c>
      <c r="OT254" s="22">
        <v>192330</v>
      </c>
      <c r="OU254" s="38">
        <f t="shared" si="918"/>
        <v>0.61071295887618404</v>
      </c>
      <c r="OV254" s="39">
        <v>0.77320225653824148</v>
      </c>
      <c r="OW254" s="22">
        <v>14870999</v>
      </c>
      <c r="OX254" s="36">
        <f t="shared" si="919"/>
        <v>608491537.08200002</v>
      </c>
      <c r="OY254" s="36">
        <f t="shared" si="920"/>
        <v>13031200.162327755</v>
      </c>
      <c r="OZ254" s="22"/>
      <c r="PA254" s="22"/>
      <c r="PB254" s="38">
        <f t="shared" si="921"/>
        <v>0</v>
      </c>
      <c r="PC254" s="39">
        <v>0</v>
      </c>
      <c r="PD254" s="22"/>
      <c r="PE254" s="40">
        <f t="shared" si="822"/>
        <v>0</v>
      </c>
      <c r="PF254" s="36">
        <f t="shared" si="823"/>
        <v>0</v>
      </c>
      <c r="PG254" s="22"/>
      <c r="PH254" s="22"/>
      <c r="PI254" s="38">
        <f t="shared" si="922"/>
        <v>0</v>
      </c>
      <c r="PJ254" s="39">
        <v>0</v>
      </c>
      <c r="PK254" s="22"/>
      <c r="PL254" s="41">
        <f t="shared" si="824"/>
        <v>0</v>
      </c>
      <c r="PM254" s="36">
        <f t="shared" si="825"/>
        <v>0</v>
      </c>
      <c r="PN254" s="22">
        <v>2982</v>
      </c>
      <c r="PO254" s="22">
        <v>2982</v>
      </c>
      <c r="PP254" s="38">
        <f t="shared" si="923"/>
        <v>9.4688610376372929E-3</v>
      </c>
      <c r="PQ254" s="39">
        <v>0.61170020120724344</v>
      </c>
      <c r="PR254" s="22">
        <v>182409</v>
      </c>
      <c r="PS254" s="41">
        <f t="shared" si="826"/>
        <v>7463811.4620000003</v>
      </c>
      <c r="PT254" s="36">
        <f t="shared" si="827"/>
        <v>390994.92118734948</v>
      </c>
      <c r="PU254" s="22">
        <v>52</v>
      </c>
      <c r="PV254" s="22">
        <v>52</v>
      </c>
      <c r="PW254" s="38">
        <f t="shared" si="924"/>
        <v>1.6511763043498969E-4</v>
      </c>
      <c r="PX254" s="39">
        <v>0.27730769230769231</v>
      </c>
      <c r="PY254" s="22">
        <v>1442</v>
      </c>
      <c r="PZ254" s="36">
        <f t="shared" si="828"/>
        <v>7933.4695777098796</v>
      </c>
      <c r="QA254" s="22"/>
      <c r="QB254" s="22"/>
      <c r="QC254" s="39">
        <v>0</v>
      </c>
      <c r="QD254" s="22"/>
      <c r="QE254" s="22">
        <f t="shared" si="829"/>
        <v>0</v>
      </c>
      <c r="QF254" s="22"/>
      <c r="QG254" s="22"/>
      <c r="QH254" s="22"/>
      <c r="QI254" s="38">
        <f t="shared" si="925"/>
        <v>0</v>
      </c>
      <c r="QJ254" s="39">
        <v>0</v>
      </c>
      <c r="QK254" s="22"/>
      <c r="QL254" s="42">
        <f t="shared" si="830"/>
        <v>0</v>
      </c>
      <c r="QM254" s="22">
        <f t="shared" si="926"/>
        <v>119563</v>
      </c>
      <c r="QN254" s="22">
        <v>113379</v>
      </c>
      <c r="QO254" s="22">
        <v>113379</v>
      </c>
      <c r="QP254" s="38">
        <f t="shared" si="927"/>
        <v>0.36001676579016723</v>
      </c>
      <c r="QQ254" s="39">
        <v>0.21290000793797795</v>
      </c>
      <c r="QR254" s="22">
        <v>2413839</v>
      </c>
      <c r="QS254" s="36">
        <f t="shared" si="831"/>
        <v>26657978.996782742</v>
      </c>
      <c r="QT254" s="22"/>
      <c r="QU254" s="22"/>
      <c r="QV254" s="38">
        <f t="shared" si="928"/>
        <v>0</v>
      </c>
      <c r="QW254" s="39">
        <v>0</v>
      </c>
      <c r="QX254" s="22"/>
      <c r="QY254" s="36">
        <f t="shared" si="832"/>
        <v>0</v>
      </c>
      <c r="QZ254" s="22">
        <v>6184</v>
      </c>
      <c r="RA254" s="22">
        <v>6184</v>
      </c>
      <c r="RB254" s="38">
        <f t="shared" si="929"/>
        <v>1.9636296665576466E-2</v>
      </c>
      <c r="RC254" s="39">
        <v>0.18130012936610609</v>
      </c>
      <c r="RD254" s="22">
        <v>112116</v>
      </c>
      <c r="RE254" s="36">
        <f t="shared" si="833"/>
        <v>668188.82661216892</v>
      </c>
      <c r="RF254" s="10">
        <f t="shared" si="930"/>
        <v>316393</v>
      </c>
      <c r="RG254" s="10">
        <f t="shared" si="931"/>
        <v>314927</v>
      </c>
      <c r="RH254" s="17">
        <f t="shared" si="932"/>
        <v>0.40504403141812417</v>
      </c>
      <c r="RI254" s="17">
        <f t="shared" si="933"/>
        <v>9.2539406830062735E-3</v>
      </c>
      <c r="RJ254" s="17">
        <f t="shared" si="934"/>
        <v>0.3197346501250159</v>
      </c>
      <c r="RK254" s="17">
        <f t="shared" si="935"/>
        <v>0</v>
      </c>
      <c r="RL254" s="17">
        <f t="shared" si="936"/>
        <v>9.5934850795940853E-3</v>
      </c>
      <c r="RM254" s="17">
        <f t="shared" si="937"/>
        <v>1.9465629321232172E-4</v>
      </c>
      <c r="RN254" s="17">
        <f t="shared" si="938"/>
        <v>0.65408246987235352</v>
      </c>
      <c r="RO254" s="17">
        <f t="shared" si="939"/>
        <v>0</v>
      </c>
      <c r="RP254" s="17">
        <f t="shared" si="940"/>
        <v>1.6394738629824237E-2</v>
      </c>
      <c r="RQ254" s="17">
        <f t="shared" si="941"/>
        <v>0</v>
      </c>
      <c r="RR254" s="36">
        <f t="shared" si="942"/>
        <v>40756296.376487724</v>
      </c>
      <c r="RS254" s="36">
        <f t="shared" si="943"/>
        <v>280.52266463267688</v>
      </c>
      <c r="RT254" s="10">
        <f t="shared" si="944"/>
        <v>1466</v>
      </c>
      <c r="RU254" s="17">
        <f t="shared" si="945"/>
        <v>4.6334779846583206E-3</v>
      </c>
      <c r="RV254" s="37">
        <f t="shared" si="946"/>
        <v>0.45919789628721241</v>
      </c>
      <c r="RW254" s="36">
        <f t="shared" si="947"/>
        <v>2.1676199522324779</v>
      </c>
      <c r="RX254" s="85">
        <v>-2.3544040000000002</v>
      </c>
      <c r="RY254" s="93">
        <v>65</v>
      </c>
      <c r="RZ254" s="43" t="b">
        <v>0</v>
      </c>
      <c r="SA254" s="18" t="b">
        <v>0</v>
      </c>
      <c r="SB254" s="18" t="b">
        <v>0</v>
      </c>
      <c r="SC254" s="18" t="b">
        <v>0</v>
      </c>
      <c r="SD254" s="18" t="b">
        <v>0</v>
      </c>
      <c r="SE254" s="32" t="b">
        <v>1</v>
      </c>
      <c r="SF254" s="43" t="b">
        <v>0</v>
      </c>
      <c r="SG254" s="18" t="b">
        <v>0</v>
      </c>
      <c r="SH254" s="18"/>
      <c r="SI254" s="18"/>
      <c r="SJ254" s="18"/>
      <c r="SK254" s="18"/>
      <c r="SL254" s="18"/>
      <c r="SM254" s="18"/>
      <c r="SN254" s="18"/>
      <c r="SO254" s="18"/>
      <c r="SP254" s="18"/>
      <c r="SQ254" s="17">
        <f t="shared" si="834"/>
        <v>0</v>
      </c>
      <c r="SR254" s="17">
        <f t="shared" si="835"/>
        <v>0</v>
      </c>
      <c r="SS254" s="17">
        <f t="shared" si="836"/>
        <v>0</v>
      </c>
      <c r="ST254" s="17">
        <f t="shared" si="837"/>
        <v>0</v>
      </c>
      <c r="SU254" s="17">
        <f t="shared" si="838"/>
        <v>0</v>
      </c>
      <c r="SV254" s="17">
        <f t="shared" si="908"/>
        <v>0</v>
      </c>
      <c r="SW254" s="17">
        <f t="shared" si="839"/>
        <v>0</v>
      </c>
      <c r="SX254" s="17">
        <f t="shared" si="840"/>
        <v>0</v>
      </c>
      <c r="SY254" s="17">
        <f t="shared" si="841"/>
        <v>0</v>
      </c>
      <c r="SZ254" s="17">
        <f t="shared" si="842"/>
        <v>0</v>
      </c>
      <c r="TA254" s="17">
        <f t="shared" si="843"/>
        <v>0</v>
      </c>
      <c r="TB254" s="24">
        <f t="shared" si="844"/>
        <v>620</v>
      </c>
      <c r="TC254" s="69">
        <f t="shared" si="845"/>
        <v>1</v>
      </c>
      <c r="TD254" s="17">
        <f t="shared" si="867"/>
        <v>2.6014568158168575E-6</v>
      </c>
      <c r="TE254" s="95"/>
      <c r="TF254" s="71"/>
      <c r="TG254" s="71"/>
      <c r="TH254" s="71">
        <v>1</v>
      </c>
      <c r="TI254" s="71"/>
      <c r="TJ254" s="71"/>
      <c r="TK254" s="71">
        <v>8</v>
      </c>
      <c r="TL254" s="71"/>
      <c r="TM254" s="71">
        <v>1</v>
      </c>
      <c r="TN254" s="71"/>
      <c r="TO254" s="71"/>
      <c r="TP254" s="71"/>
      <c r="TQ254" s="71"/>
      <c r="TR254" s="72"/>
      <c r="TS254" s="72"/>
      <c r="TT254" s="72"/>
      <c r="TU254" s="72"/>
      <c r="TV254" s="72">
        <v>1</v>
      </c>
      <c r="TW254" s="72"/>
      <c r="TX254" s="72"/>
      <c r="TY254" s="72">
        <v>1</v>
      </c>
      <c r="TZ254" s="72">
        <v>7</v>
      </c>
      <c r="UA254" s="72"/>
      <c r="UB254" s="72">
        <v>1</v>
      </c>
      <c r="UC254" s="72"/>
      <c r="UD254" s="72"/>
      <c r="UE254" s="72"/>
      <c r="UF254" s="72"/>
      <c r="UG254" s="72">
        <v>1</v>
      </c>
      <c r="UH254" s="72"/>
      <c r="UI254" s="72"/>
      <c r="UJ254" s="73"/>
      <c r="UK254" s="73"/>
      <c r="UL254" s="73"/>
      <c r="UM254" s="73"/>
      <c r="UN254" s="73">
        <v>1</v>
      </c>
      <c r="UO254" s="73"/>
      <c r="UP254" s="73"/>
      <c r="UQ254" s="73"/>
      <c r="UR254" s="73">
        <v>8</v>
      </c>
      <c r="US254" s="73">
        <v>2</v>
      </c>
      <c r="UT254" s="73"/>
      <c r="UU254" s="73"/>
      <c r="UV254" s="73"/>
      <c r="UW254" s="73"/>
      <c r="UX254" s="73"/>
      <c r="UY254" s="73"/>
      <c r="UZ254" s="73"/>
      <c r="VA254" s="73"/>
      <c r="VB254" s="73">
        <v>3</v>
      </c>
      <c r="VC254" s="73"/>
      <c r="VD254" s="73"/>
      <c r="VE254" s="73"/>
      <c r="VF254" s="73">
        <v>1</v>
      </c>
      <c r="VG254" s="73">
        <v>1</v>
      </c>
      <c r="VH254" s="73"/>
      <c r="VI254" s="73"/>
      <c r="VJ254" s="73">
        <v>6</v>
      </c>
      <c r="VK254" s="73">
        <v>2</v>
      </c>
      <c r="VL254" s="73"/>
      <c r="VM254" s="73"/>
      <c r="VN254" s="73"/>
      <c r="VO254" s="73"/>
      <c r="VP254" s="73"/>
      <c r="VQ254" s="73"/>
      <c r="VR254" s="73"/>
      <c r="VS254" s="73">
        <v>10</v>
      </c>
      <c r="VT254" s="73"/>
      <c r="VU254" s="73"/>
      <c r="VV254" s="73">
        <v>1</v>
      </c>
      <c r="VW254" s="73">
        <v>3</v>
      </c>
      <c r="VX254" s="73"/>
      <c r="VY254" s="73"/>
      <c r="VZ254" s="73">
        <v>6</v>
      </c>
      <c r="WA254" s="73">
        <v>8</v>
      </c>
      <c r="WB254" s="73"/>
      <c r="WC254" s="73">
        <v>18</v>
      </c>
      <c r="WD254" s="73">
        <v>1</v>
      </c>
      <c r="WE254" s="73"/>
      <c r="WF254" s="73"/>
      <c r="WG254" s="73"/>
      <c r="WH254" s="73"/>
      <c r="WI254" s="73"/>
      <c r="WJ254" s="73"/>
      <c r="WK254" s="73"/>
      <c r="WL254" s="73"/>
      <c r="WM254" s="73"/>
      <c r="WN254" s="73"/>
      <c r="WO254" s="22">
        <f t="shared" si="846"/>
        <v>13</v>
      </c>
      <c r="WP254" s="22">
        <f t="shared" si="847"/>
        <v>0</v>
      </c>
      <c r="WQ254" s="22">
        <f t="shared" si="848"/>
        <v>0</v>
      </c>
      <c r="WR254" s="22">
        <f t="shared" si="849"/>
        <v>1</v>
      </c>
      <c r="WS254" s="22">
        <f t="shared" si="850"/>
        <v>7</v>
      </c>
      <c r="WT254" s="22">
        <f t="shared" si="851"/>
        <v>1</v>
      </c>
      <c r="WU254" s="22">
        <f t="shared" si="852"/>
        <v>0</v>
      </c>
      <c r="WV254" s="22">
        <f t="shared" si="853"/>
        <v>1</v>
      </c>
      <c r="WW254" s="22">
        <f t="shared" si="854"/>
        <v>37</v>
      </c>
      <c r="WX254" s="22">
        <f t="shared" si="855"/>
        <v>0</v>
      </c>
      <c r="WY254" s="22">
        <f t="shared" si="856"/>
        <v>24</v>
      </c>
      <c r="WZ254" s="22">
        <f t="shared" si="857"/>
        <v>0</v>
      </c>
      <c r="XA254" s="22">
        <f t="shared" si="858"/>
        <v>0</v>
      </c>
      <c r="XB254" s="22">
        <f t="shared" si="859"/>
        <v>0</v>
      </c>
      <c r="XC254" s="22">
        <f t="shared" si="860"/>
        <v>0</v>
      </c>
      <c r="XD254" s="22">
        <f t="shared" si="861"/>
        <v>0</v>
      </c>
      <c r="XE254" s="22">
        <f t="shared" si="862"/>
        <v>1</v>
      </c>
      <c r="XF254" s="22">
        <f t="shared" si="863"/>
        <v>0</v>
      </c>
      <c r="XG254" s="93">
        <f t="shared" si="864"/>
        <v>0</v>
      </c>
    </row>
    <row r="255" spans="1:631" ht="17.100000000000001" customHeight="1" x14ac:dyDescent="0.2">
      <c r="A255" s="101"/>
      <c r="B255" s="27" t="s">
        <v>215</v>
      </c>
      <c r="C255" s="535" t="s">
        <v>216</v>
      </c>
      <c r="D255" s="25" t="s">
        <v>217</v>
      </c>
      <c r="E255" s="535" t="s">
        <v>216</v>
      </c>
      <c r="F255" s="25" t="s">
        <v>221</v>
      </c>
      <c r="G255" s="535" t="s">
        <v>222</v>
      </c>
      <c r="H255" s="25">
        <v>89</v>
      </c>
      <c r="I255" s="28">
        <v>12</v>
      </c>
      <c r="J255" s="17">
        <f t="shared" si="730"/>
        <v>0.29122083559413997</v>
      </c>
      <c r="K255" s="17">
        <f t="shared" si="731"/>
        <v>0.30696690179055885</v>
      </c>
      <c r="L255" s="17">
        <f t="shared" si="732"/>
        <v>1</v>
      </c>
      <c r="M255" s="17">
        <f t="shared" si="733"/>
        <v>0.18414398046475117</v>
      </c>
      <c r="N255" s="17">
        <f t="shared" si="734"/>
        <v>0.28993392157638587</v>
      </c>
      <c r="O255" s="17">
        <f t="shared" si="735"/>
        <v>9.5604991861096042E-2</v>
      </c>
      <c r="P255" s="17">
        <f t="shared" si="736"/>
        <v>0.65634873361993051</v>
      </c>
      <c r="Q255" s="17">
        <f t="shared" si="737"/>
        <v>0.44700000000000006</v>
      </c>
      <c r="R255" s="69">
        <f t="shared" si="738"/>
        <v>0.92599999999999993</v>
      </c>
      <c r="S255" s="422">
        <f t="shared" si="739"/>
        <v>0.46635770721187364</v>
      </c>
      <c r="T255" s="17">
        <f t="shared" si="865"/>
        <v>0.53364229278812636</v>
      </c>
      <c r="U255" s="10">
        <f t="shared" si="740"/>
        <v>105321.24383154299</v>
      </c>
      <c r="V255" s="32">
        <v>4</v>
      </c>
      <c r="W255" s="550">
        <f t="shared" si="741"/>
        <v>0</v>
      </c>
      <c r="X255" s="550">
        <f t="shared" si="742"/>
        <v>0.35524659610076248</v>
      </c>
      <c r="Y255" s="550">
        <f t="shared" si="743"/>
        <v>0.64475340389923752</v>
      </c>
      <c r="Z255" s="551">
        <f t="shared" si="744"/>
        <v>127250.46605376521</v>
      </c>
      <c r="AA255" s="426">
        <f t="shared" si="745"/>
        <v>8.8000000000000009E-2</v>
      </c>
      <c r="AB255" s="59">
        <f t="shared" si="746"/>
        <v>0.94499999999999995</v>
      </c>
      <c r="AC255" s="59">
        <f t="shared" si="747"/>
        <v>0.14837969374431212</v>
      </c>
      <c r="AD255" s="59">
        <f t="shared" si="748"/>
        <v>0.28993392157638587</v>
      </c>
      <c r="AE255" s="59">
        <f t="shared" si="749"/>
        <v>0.55299999999999994</v>
      </c>
      <c r="AF255" s="59">
        <f t="shared" si="750"/>
        <v>0.4329896907216495</v>
      </c>
      <c r="AG255" s="59">
        <f t="shared" si="751"/>
        <v>0.33276180141074335</v>
      </c>
      <c r="AH255" s="59">
        <f t="shared" si="752"/>
        <v>9.5604991861096042E-2</v>
      </c>
      <c r="AI255" s="59">
        <f t="shared" si="753"/>
        <v>0.54096581660336407</v>
      </c>
      <c r="AJ255" s="59">
        <f t="shared" si="754"/>
        <v>4.14758545849159E-2</v>
      </c>
      <c r="AK255" s="59">
        <f t="shared" si="755"/>
        <v>0.34365126638006943</v>
      </c>
      <c r="AL255" s="35">
        <f t="shared" si="756"/>
        <v>1</v>
      </c>
      <c r="AM255" s="27">
        <v>197363</v>
      </c>
      <c r="AN255" s="25">
        <v>93804</v>
      </c>
      <c r="AO255" s="25">
        <v>103559</v>
      </c>
      <c r="AP255" s="17">
        <f t="shared" si="757"/>
        <v>3.8333144965899926E-3</v>
      </c>
      <c r="AQ255" s="18">
        <v>90.6</v>
      </c>
      <c r="AR255" s="58">
        <v>1167.2246683200001</v>
      </c>
      <c r="AS255" s="24">
        <f t="shared" si="758"/>
        <v>169.08741338037933</v>
      </c>
      <c r="AT255" s="17">
        <f t="shared" si="916"/>
        <v>0.1460255916854899</v>
      </c>
      <c r="AU255" s="25">
        <v>195158</v>
      </c>
      <c r="AV255" s="25">
        <v>91836</v>
      </c>
      <c r="AW255" s="25">
        <v>103322</v>
      </c>
      <c r="AX255" s="25">
        <v>2205</v>
      </c>
      <c r="AY255" s="25">
        <v>1968</v>
      </c>
      <c r="AZ255" s="18">
        <v>237</v>
      </c>
      <c r="BA255" s="25">
        <v>17396</v>
      </c>
      <c r="BB255" s="25">
        <v>8050</v>
      </c>
      <c r="BC255" s="25">
        <v>9346</v>
      </c>
      <c r="BD255" s="18">
        <v>86.1</v>
      </c>
      <c r="BE255" s="25">
        <v>179967</v>
      </c>
      <c r="BF255" s="25">
        <v>85754</v>
      </c>
      <c r="BG255" s="25">
        <v>94213</v>
      </c>
      <c r="BH255" s="18">
        <v>91</v>
      </c>
      <c r="BI255" s="17">
        <v>8.8000000000000009E-2</v>
      </c>
      <c r="BJ255" s="25">
        <v>66364</v>
      </c>
      <c r="BK255" s="25">
        <v>119969</v>
      </c>
      <c r="BL255" s="25">
        <v>11030</v>
      </c>
      <c r="BM255" s="17">
        <v>0.64500000000000002</v>
      </c>
      <c r="BN255" s="10">
        <f t="shared" si="759"/>
        <v>70063.864999999991</v>
      </c>
      <c r="BO255" s="29">
        <v>0.55299999999999994</v>
      </c>
      <c r="BP255" s="30">
        <f t="shared" si="760"/>
        <v>0.44700000000000006</v>
      </c>
      <c r="BQ255" s="31">
        <v>9.1999999999999993</v>
      </c>
      <c r="BR255" s="25">
        <v>130999</v>
      </c>
      <c r="BS255" s="25">
        <v>34672</v>
      </c>
      <c r="BT255" s="25">
        <v>84245</v>
      </c>
      <c r="BU255" s="25">
        <v>9065</v>
      </c>
      <c r="BV255" s="25">
        <v>1995</v>
      </c>
      <c r="BW255" s="18">
        <v>1022</v>
      </c>
      <c r="BX255" s="25">
        <v>46075</v>
      </c>
      <c r="BY255" s="25">
        <v>36852</v>
      </c>
      <c r="BZ255" s="25">
        <v>9223</v>
      </c>
      <c r="CA255" s="59">
        <v>0.2</v>
      </c>
      <c r="CB255" s="25">
        <v>195158</v>
      </c>
      <c r="CC255" s="25">
        <v>2205</v>
      </c>
      <c r="CD255" s="17">
        <f t="shared" si="761"/>
        <v>1.129853759517929E-2</v>
      </c>
      <c r="CE255" s="25">
        <v>2119</v>
      </c>
      <c r="CF255" s="25">
        <v>5767</v>
      </c>
      <c r="CG255" s="25">
        <v>9425</v>
      </c>
      <c r="CH255" s="25">
        <v>10367</v>
      </c>
      <c r="CI255" s="25">
        <v>8235</v>
      </c>
      <c r="CJ255" s="25">
        <v>5086</v>
      </c>
      <c r="CK255" s="25">
        <v>2691</v>
      </c>
      <c r="CL255" s="25">
        <v>1421</v>
      </c>
      <c r="CM255" s="18">
        <v>964</v>
      </c>
      <c r="CN255" s="32">
        <v>4.2</v>
      </c>
      <c r="CO255" s="27">
        <v>46075</v>
      </c>
      <c r="CP255" s="34">
        <f t="shared" si="762"/>
        <v>4.2835160065111229</v>
      </c>
      <c r="CQ255" s="25">
        <v>51</v>
      </c>
      <c r="CR255" s="18">
        <v>668</v>
      </c>
      <c r="CS255" s="25">
        <v>1885</v>
      </c>
      <c r="CT255" s="25">
        <v>17586</v>
      </c>
      <c r="CU255" s="25">
        <v>24403</v>
      </c>
      <c r="CV255" s="18">
        <v>941</v>
      </c>
      <c r="CW255" s="18">
        <v>389</v>
      </c>
      <c r="CX255" s="18">
        <v>152</v>
      </c>
      <c r="CY255" s="25">
        <v>46075</v>
      </c>
      <c r="CZ255" s="25">
        <v>44991</v>
      </c>
      <c r="DA255" s="18">
        <v>460</v>
      </c>
      <c r="DB255" s="18">
        <v>436</v>
      </c>
      <c r="DC255" s="18">
        <v>128</v>
      </c>
      <c r="DD255" s="18">
        <v>24</v>
      </c>
      <c r="DE255" s="18">
        <v>36</v>
      </c>
      <c r="DF255" s="25">
        <v>46075</v>
      </c>
      <c r="DG255" s="25">
        <v>19818</v>
      </c>
      <c r="DH255" s="18">
        <v>70</v>
      </c>
      <c r="DI255" s="18">
        <v>62</v>
      </c>
      <c r="DJ255" s="25">
        <v>25998</v>
      </c>
      <c r="DK255" s="18">
        <v>58</v>
      </c>
      <c r="DL255" s="18">
        <v>69</v>
      </c>
      <c r="DM255" s="25">
        <f t="shared" si="763"/>
        <v>83529.600000000006</v>
      </c>
      <c r="DN255" s="17">
        <f t="shared" si="764"/>
        <v>0.56425393380358113</v>
      </c>
      <c r="DO255" s="17">
        <f t="shared" si="765"/>
        <v>1.2588171459576778E-3</v>
      </c>
      <c r="DP255" s="23">
        <f t="shared" si="766"/>
        <v>0.4329896907216495</v>
      </c>
      <c r="DQ255" s="23">
        <f t="shared" si="767"/>
        <v>0.5670103092783505</v>
      </c>
      <c r="DR255" s="25">
        <v>46075</v>
      </c>
      <c r="DS255" s="25">
        <v>5014</v>
      </c>
      <c r="DT255" s="25">
        <v>28132</v>
      </c>
      <c r="DU255" s="18">
        <v>31</v>
      </c>
      <c r="DV255" s="25">
        <v>10736</v>
      </c>
      <c r="DW255" s="18">
        <v>31</v>
      </c>
      <c r="DX255" s="25">
        <v>1865</v>
      </c>
      <c r="DY255" s="18">
        <v>266</v>
      </c>
      <c r="DZ255" s="17">
        <f t="shared" si="768"/>
        <v>0.95307650569723279</v>
      </c>
      <c r="EA255" s="17">
        <f t="shared" si="769"/>
        <v>4.692349430276721E-2</v>
      </c>
      <c r="EB255" s="25">
        <v>46075</v>
      </c>
      <c r="EC255" s="25">
        <v>15212</v>
      </c>
      <c r="ED255" s="18">
        <v>120</v>
      </c>
      <c r="EE255" s="25">
        <v>29651</v>
      </c>
      <c r="EF255" s="17">
        <f t="shared" si="909"/>
        <v>0.64353771025501894</v>
      </c>
      <c r="EG255" s="18">
        <v>780</v>
      </c>
      <c r="EH255" s="18">
        <v>312</v>
      </c>
      <c r="EI255" s="17">
        <f t="shared" si="770"/>
        <v>0.33276180141074335</v>
      </c>
      <c r="EJ255" s="17">
        <f t="shared" si="771"/>
        <v>1.6928920238741183E-2</v>
      </c>
      <c r="EK255" s="69">
        <f t="shared" si="772"/>
        <v>0.30696690179055885</v>
      </c>
      <c r="EL255" s="27">
        <v>129309</v>
      </c>
      <c r="EM255" s="25">
        <v>122185</v>
      </c>
      <c r="EN255" s="25">
        <v>7124</v>
      </c>
      <c r="EO255" s="59">
        <v>0.94499999999999995</v>
      </c>
      <c r="EP255" s="25">
        <v>58620</v>
      </c>
      <c r="EQ255" s="25">
        <v>56758</v>
      </c>
      <c r="ER255" s="25">
        <v>1862</v>
      </c>
      <c r="ES255" s="59">
        <v>0.96799999999999997</v>
      </c>
      <c r="ET255" s="25">
        <v>70689</v>
      </c>
      <c r="EU255" s="25">
        <v>65427</v>
      </c>
      <c r="EV255" s="25">
        <v>5262</v>
      </c>
      <c r="EW255" s="59">
        <v>0.92599999999999993</v>
      </c>
      <c r="EX255" s="25">
        <v>12240</v>
      </c>
      <c r="EY255" s="25">
        <v>11519</v>
      </c>
      <c r="EZ255" s="25">
        <v>721</v>
      </c>
      <c r="FA255" s="59">
        <v>0.94099999999999995</v>
      </c>
      <c r="FB255" s="25">
        <v>117069</v>
      </c>
      <c r="FC255" s="25">
        <v>110666</v>
      </c>
      <c r="FD255" s="25">
        <v>6403</v>
      </c>
      <c r="FE255" s="59">
        <v>0.94499999999999995</v>
      </c>
      <c r="FF255" s="25">
        <v>89954</v>
      </c>
      <c r="FG255" s="25">
        <v>40989</v>
      </c>
      <c r="FH255" s="25">
        <v>42708</v>
      </c>
      <c r="FI255" s="25">
        <v>6257</v>
      </c>
      <c r="FJ255" s="23">
        <f t="shared" si="773"/>
        <v>6.955777397336417E-2</v>
      </c>
      <c r="FK255" s="23">
        <f t="shared" si="774"/>
        <v>0.47477599662049491</v>
      </c>
      <c r="FL255" s="36">
        <f t="shared" si="775"/>
        <v>6.5509029886527088</v>
      </c>
      <c r="FM255" s="25">
        <v>43404</v>
      </c>
      <c r="FN255" s="25">
        <v>20775</v>
      </c>
      <c r="FO255" s="17">
        <f t="shared" si="776"/>
        <v>0.47864252142659663</v>
      </c>
      <c r="FP255" s="25">
        <v>19440</v>
      </c>
      <c r="FQ255" s="17">
        <f t="shared" si="777"/>
        <v>0.44788498755875034</v>
      </c>
      <c r="FR255" s="25">
        <v>3189</v>
      </c>
      <c r="FS255" s="17">
        <f t="shared" si="778"/>
        <v>7.347249101465303E-2</v>
      </c>
      <c r="FT255" s="25">
        <v>46550</v>
      </c>
      <c r="FU255" s="25">
        <v>20214</v>
      </c>
      <c r="FV255" s="25">
        <v>23268</v>
      </c>
      <c r="FW255" s="17">
        <f t="shared" si="779"/>
        <v>6.5907626208378089E-2</v>
      </c>
      <c r="FX255" s="17">
        <f t="shared" si="780"/>
        <v>0.49984962406015038</v>
      </c>
      <c r="FY255" s="25">
        <v>3068</v>
      </c>
      <c r="FZ255" s="25">
        <v>101092</v>
      </c>
      <c r="GA255" s="25">
        <v>15000</v>
      </c>
      <c r="GB255" s="25">
        <v>56782</v>
      </c>
      <c r="GC255" s="25">
        <v>15984</v>
      </c>
      <c r="GD255" s="25">
        <v>6550</v>
      </c>
      <c r="GE255" s="18">
        <v>146</v>
      </c>
      <c r="GF255" s="25">
        <v>4331</v>
      </c>
      <c r="GG255" s="18">
        <v>55</v>
      </c>
      <c r="GH255" s="18">
        <v>50</v>
      </c>
      <c r="GI255" s="18">
        <v>2194</v>
      </c>
      <c r="GJ255" s="10">
        <f t="shared" si="781"/>
        <v>15000</v>
      </c>
      <c r="GK255" s="10">
        <f t="shared" si="910"/>
        <v>86092</v>
      </c>
      <c r="GL255" s="10">
        <f t="shared" si="911"/>
        <v>29310</v>
      </c>
      <c r="GM255" s="10">
        <f t="shared" si="782"/>
        <v>71782</v>
      </c>
      <c r="GN255" s="10">
        <f t="shared" si="912"/>
        <v>13326</v>
      </c>
      <c r="GO255" s="17">
        <f t="shared" si="783"/>
        <v>0.14837969374431212</v>
      </c>
      <c r="GP255" s="17">
        <f t="shared" si="913"/>
        <v>0.85162030625568785</v>
      </c>
      <c r="GQ255" s="17">
        <f t="shared" si="914"/>
        <v>0.28993392157638587</v>
      </c>
      <c r="GR255" s="17">
        <f t="shared" si="915"/>
        <v>0.13182051992244689</v>
      </c>
      <c r="GS255" s="17">
        <f t="shared" si="784"/>
        <v>0.57077711391603692</v>
      </c>
      <c r="GT255" s="25">
        <v>46014</v>
      </c>
      <c r="GU255" s="25">
        <v>6535</v>
      </c>
      <c r="GV255" s="25">
        <v>22994</v>
      </c>
      <c r="GW255" s="25">
        <v>9303</v>
      </c>
      <c r="GX255" s="25">
        <v>3927</v>
      </c>
      <c r="GY255" s="18">
        <v>110</v>
      </c>
      <c r="GZ255" s="25">
        <v>1847</v>
      </c>
      <c r="HA255" s="18">
        <v>19</v>
      </c>
      <c r="HB255" s="18">
        <v>30</v>
      </c>
      <c r="HC255" s="18">
        <v>1249</v>
      </c>
      <c r="HD255" s="23">
        <f t="shared" si="785"/>
        <v>0.14202199330638501</v>
      </c>
      <c r="HE255" s="23">
        <f t="shared" si="786"/>
        <v>0.85797800669361501</v>
      </c>
      <c r="HF255" s="23">
        <f t="shared" si="787"/>
        <v>0.35826052940409442</v>
      </c>
      <c r="HG255" s="23">
        <f t="shared" si="788"/>
        <v>0.1560829312817838</v>
      </c>
      <c r="HH255" s="25">
        <v>55078</v>
      </c>
      <c r="HI255" s="25">
        <v>8465</v>
      </c>
      <c r="HJ255" s="25">
        <v>33788</v>
      </c>
      <c r="HK255" s="25">
        <v>6681</v>
      </c>
      <c r="HL255" s="25">
        <v>2623</v>
      </c>
      <c r="HM255" s="18">
        <v>36</v>
      </c>
      <c r="HN255" s="25">
        <v>2484</v>
      </c>
      <c r="HO255" s="18">
        <v>36</v>
      </c>
      <c r="HP255" s="18">
        <v>20</v>
      </c>
      <c r="HQ255" s="18">
        <v>945</v>
      </c>
      <c r="HR255" s="23">
        <f t="shared" si="789"/>
        <v>0.15369112894440612</v>
      </c>
      <c r="HS255" s="23">
        <f t="shared" si="790"/>
        <v>0.84630887105559394</v>
      </c>
      <c r="HT255" s="80">
        <f t="shared" si="791"/>
        <v>0.23285159228730165</v>
      </c>
      <c r="HU255" s="27">
        <v>154456</v>
      </c>
      <c r="HV255" s="25">
        <v>2315</v>
      </c>
      <c r="HW255" s="25">
        <v>29787</v>
      </c>
      <c r="HX255" s="25">
        <v>6726</v>
      </c>
      <c r="HY255" s="25">
        <v>24281</v>
      </c>
      <c r="HZ255" s="25">
        <v>11466</v>
      </c>
      <c r="IA255" s="25">
        <v>4948</v>
      </c>
      <c r="IB255" s="18">
        <v>549</v>
      </c>
      <c r="IC255" s="25">
        <v>23989</v>
      </c>
      <c r="ID255" s="25">
        <v>36032</v>
      </c>
      <c r="IE255" s="25">
        <v>7225</v>
      </c>
      <c r="IF255" s="18">
        <v>1216</v>
      </c>
      <c r="IG255" s="25">
        <v>5922</v>
      </c>
      <c r="IH255" s="17">
        <f t="shared" si="792"/>
        <v>0.30751799865333818</v>
      </c>
      <c r="II255" s="17">
        <f t="shared" si="793"/>
        <v>7.4234733516341217E-2</v>
      </c>
      <c r="IJ255" s="30">
        <f t="shared" si="794"/>
        <v>13.4707831850689</v>
      </c>
      <c r="IK255" s="17">
        <f t="shared" si="866"/>
        <v>0.18414398046475117</v>
      </c>
      <c r="IL255" s="25">
        <v>71912</v>
      </c>
      <c r="IM255" s="25">
        <v>905</v>
      </c>
      <c r="IN255" s="25">
        <v>19426</v>
      </c>
      <c r="IO255" s="25">
        <v>5297</v>
      </c>
      <c r="IP255" s="25">
        <v>18507</v>
      </c>
      <c r="IQ255" s="25">
        <v>4571</v>
      </c>
      <c r="IR255" s="25">
        <v>2687</v>
      </c>
      <c r="IS255" s="18">
        <v>314</v>
      </c>
      <c r="IT255" s="25">
        <v>12260</v>
      </c>
      <c r="IU255" s="25">
        <v>715</v>
      </c>
      <c r="IV255" s="25">
        <v>2645</v>
      </c>
      <c r="IW255" s="18">
        <v>617</v>
      </c>
      <c r="IX255" s="25">
        <v>3968</v>
      </c>
      <c r="IY255" s="17">
        <f t="shared" si="795"/>
        <v>0.71466514628990985</v>
      </c>
      <c r="IZ255" s="25">
        <v>82544</v>
      </c>
      <c r="JA255" s="25">
        <v>1410</v>
      </c>
      <c r="JB255" s="25">
        <v>10361</v>
      </c>
      <c r="JC255" s="25">
        <v>1429</v>
      </c>
      <c r="JD255" s="25">
        <v>5774</v>
      </c>
      <c r="JE255" s="25">
        <v>6895</v>
      </c>
      <c r="JF255" s="25">
        <v>2261</v>
      </c>
      <c r="JG255" s="18">
        <v>235</v>
      </c>
      <c r="JH255" s="25">
        <v>11729</v>
      </c>
      <c r="JI255" s="25">
        <v>35317</v>
      </c>
      <c r="JJ255" s="25">
        <v>4580</v>
      </c>
      <c r="JK255" s="18">
        <v>599</v>
      </c>
      <c r="JL255" s="25">
        <v>1954</v>
      </c>
      <c r="JM255" s="80">
        <f t="shared" si="796"/>
        <v>0.34078794339988372</v>
      </c>
      <c r="JN255" s="27">
        <v>154456</v>
      </c>
      <c r="JO255" s="25">
        <v>97691</v>
      </c>
      <c r="JP255" s="18">
        <v>56</v>
      </c>
      <c r="JQ255" s="25">
        <v>1773</v>
      </c>
      <c r="JR255" s="18">
        <v>933</v>
      </c>
      <c r="JS255" s="18">
        <v>538</v>
      </c>
      <c r="JT255" s="18">
        <v>349</v>
      </c>
      <c r="JU255" s="18">
        <v>6</v>
      </c>
      <c r="JV255" s="18">
        <v>31</v>
      </c>
      <c r="JW255" s="25">
        <v>53079</v>
      </c>
      <c r="JX255" s="17">
        <f t="shared" si="797"/>
        <v>0.34365126638006943</v>
      </c>
      <c r="JY255" s="17">
        <f t="shared" si="798"/>
        <v>0.65634873361993051</v>
      </c>
      <c r="JZ255" s="25">
        <v>14282</v>
      </c>
      <c r="KA255" s="25">
        <v>9835</v>
      </c>
      <c r="KB255" s="18">
        <v>13</v>
      </c>
      <c r="KC255" s="25">
        <v>406</v>
      </c>
      <c r="KD255" s="18">
        <v>108</v>
      </c>
      <c r="KE255" s="18">
        <v>51</v>
      </c>
      <c r="KF255" s="18">
        <v>68</v>
      </c>
      <c r="KG255" s="18">
        <v>4</v>
      </c>
      <c r="KH255" s="18">
        <v>1</v>
      </c>
      <c r="KI255" s="25">
        <v>3796</v>
      </c>
      <c r="KJ255" s="17">
        <f t="shared" si="799"/>
        <v>0.2657891051673435</v>
      </c>
      <c r="KK255" s="25">
        <v>140174</v>
      </c>
      <c r="KL255" s="25">
        <v>87856</v>
      </c>
      <c r="KM255" s="18">
        <v>43</v>
      </c>
      <c r="KN255" s="25">
        <v>1367</v>
      </c>
      <c r="KO255" s="18">
        <v>825</v>
      </c>
      <c r="KP255" s="18">
        <v>487</v>
      </c>
      <c r="KQ255" s="18">
        <v>281</v>
      </c>
      <c r="KR255" s="18">
        <v>2</v>
      </c>
      <c r="KS255" s="18">
        <v>30</v>
      </c>
      <c r="KT255" s="25">
        <v>49283</v>
      </c>
      <c r="KU255" s="69">
        <f t="shared" si="917"/>
        <v>0.35158445931485155</v>
      </c>
      <c r="KV255" s="27">
        <v>197363</v>
      </c>
      <c r="KW255" s="25">
        <v>191300</v>
      </c>
      <c r="KX255" s="25">
        <v>6063</v>
      </c>
      <c r="KY255" s="59">
        <v>3.1E-2</v>
      </c>
      <c r="KZ255" s="25">
        <v>2803</v>
      </c>
      <c r="LA255" s="18">
        <v>1555</v>
      </c>
      <c r="LB255" s="25">
        <v>2779</v>
      </c>
      <c r="LC255" s="25">
        <v>2258</v>
      </c>
      <c r="LD255" s="25">
        <v>93804</v>
      </c>
      <c r="LE255" s="25">
        <v>91017</v>
      </c>
      <c r="LF255" s="25">
        <v>2787</v>
      </c>
      <c r="LG255" s="59">
        <v>0.03</v>
      </c>
      <c r="LH255" s="25">
        <v>103559</v>
      </c>
      <c r="LI255" s="25">
        <v>100283</v>
      </c>
      <c r="LJ255" s="25">
        <v>3276</v>
      </c>
      <c r="LK255" s="35">
        <v>3.2000000000000001E-2</v>
      </c>
      <c r="LL255" s="27">
        <v>46075</v>
      </c>
      <c r="LM255" s="18">
        <v>360</v>
      </c>
      <c r="LN255" s="25">
        <v>24565</v>
      </c>
      <c r="LO255" s="25">
        <v>1307</v>
      </c>
      <c r="LP255" s="25">
        <v>12938</v>
      </c>
      <c r="LQ255" s="25">
        <v>1025</v>
      </c>
      <c r="LR255" s="25">
        <v>5880</v>
      </c>
      <c r="LS255" s="23">
        <f t="shared" si="800"/>
        <v>0.12761801410743354</v>
      </c>
      <c r="LT255" s="23">
        <f t="shared" si="801"/>
        <v>0.87238198589256644</v>
      </c>
      <c r="LU255" s="17">
        <f t="shared" si="802"/>
        <v>0.54096581660336407</v>
      </c>
      <c r="LV255" s="25">
        <v>46075</v>
      </c>
      <c r="LW255" s="18">
        <v>45</v>
      </c>
      <c r="LX255" s="25">
        <v>1135</v>
      </c>
      <c r="LY255" s="18">
        <v>679</v>
      </c>
      <c r="LZ255" s="18">
        <v>123</v>
      </c>
      <c r="MA255" s="25">
        <v>44018</v>
      </c>
      <c r="MB255" s="18">
        <v>17</v>
      </c>
      <c r="MC255" s="18">
        <v>4</v>
      </c>
      <c r="MD255" s="18">
        <v>52</v>
      </c>
      <c r="ME255" s="18" t="s">
        <v>764</v>
      </c>
      <c r="MF255" s="18">
        <v>2</v>
      </c>
      <c r="MG255" s="17">
        <f t="shared" si="803"/>
        <v>0.9558111774281064</v>
      </c>
      <c r="MH255" s="17">
        <f t="shared" si="804"/>
        <v>4.14758545849159E-2</v>
      </c>
      <c r="MI255" s="25">
        <v>46075</v>
      </c>
      <c r="MJ255" s="18">
        <v>51</v>
      </c>
      <c r="MK255" s="25">
        <v>1880</v>
      </c>
      <c r="ML255" s="18">
        <v>630</v>
      </c>
      <c r="MM255" s="18">
        <v>155</v>
      </c>
      <c r="MN255" s="25">
        <v>43322</v>
      </c>
      <c r="MO255" s="18">
        <v>28</v>
      </c>
      <c r="MP255" s="18">
        <v>1</v>
      </c>
      <c r="MQ255" s="18">
        <v>1</v>
      </c>
      <c r="MR255" s="18">
        <v>1</v>
      </c>
      <c r="MS255" s="18">
        <v>6</v>
      </c>
      <c r="MT255" s="17">
        <f t="shared" si="805"/>
        <v>5.5626695604991859E-2</v>
      </c>
      <c r="MU255" s="69">
        <f t="shared" si="806"/>
        <v>0.29122083559413997</v>
      </c>
      <c r="MV255" s="27">
        <v>46075</v>
      </c>
      <c r="MW255" s="25">
        <v>4405</v>
      </c>
      <c r="MX255" s="25">
        <v>14044</v>
      </c>
      <c r="MY255" s="25">
        <v>4187</v>
      </c>
      <c r="MZ255" s="25">
        <v>16846</v>
      </c>
      <c r="NA255" s="25">
        <v>2719</v>
      </c>
      <c r="NB255" s="18">
        <v>36</v>
      </c>
      <c r="NC255" s="25">
        <v>3508</v>
      </c>
      <c r="ND255" s="18">
        <v>330</v>
      </c>
      <c r="NE255" s="17">
        <f t="shared" si="807"/>
        <v>9.5604991861096042E-2</v>
      </c>
      <c r="NF255" s="10">
        <f t="shared" si="808"/>
        <v>18501</v>
      </c>
      <c r="NG255" s="17">
        <f t="shared" si="809"/>
        <v>0.23075420510037981</v>
      </c>
      <c r="NH255" s="25">
        <v>46075</v>
      </c>
      <c r="NI255" s="18">
        <v>868</v>
      </c>
      <c r="NJ255" s="18">
        <v>13</v>
      </c>
      <c r="NK255" s="18">
        <v>249</v>
      </c>
      <c r="NL255" s="18">
        <v>38</v>
      </c>
      <c r="NM255" s="25">
        <v>39539</v>
      </c>
      <c r="NN255" s="18">
        <v>761</v>
      </c>
      <c r="NO255" s="18">
        <v>33</v>
      </c>
      <c r="NP255" s="18">
        <v>294</v>
      </c>
      <c r="NQ255" s="28">
        <v>4280</v>
      </c>
      <c r="NR255" s="27">
        <v>46075</v>
      </c>
      <c r="NS255" s="37">
        <f t="shared" si="810"/>
        <v>1.0118719479110148</v>
      </c>
      <c r="NT255" s="37">
        <f t="shared" si="811"/>
        <v>0.27304010868267004</v>
      </c>
      <c r="NU255" s="37">
        <f t="shared" si="812"/>
        <v>0.98826734159838692</v>
      </c>
      <c r="NV255" s="17">
        <f t="shared" si="813"/>
        <v>0.20067877650824387</v>
      </c>
      <c r="NW255" s="10">
        <f t="shared" si="814"/>
        <v>26944</v>
      </c>
      <c r="NX255" s="17">
        <f t="shared" si="815"/>
        <v>0.58478567552902871</v>
      </c>
      <c r="NY255" s="19">
        <f t="shared" si="816"/>
        <v>0.48557371731334137</v>
      </c>
      <c r="NZ255" s="25">
        <v>19131</v>
      </c>
      <c r="OA255" s="25">
        <v>18756</v>
      </c>
      <c r="OB255" s="25">
        <v>2470</v>
      </c>
      <c r="OC255" s="25">
        <v>5475</v>
      </c>
      <c r="OD255" s="18">
        <v>254</v>
      </c>
      <c r="OE255" s="18">
        <v>536</v>
      </c>
      <c r="OF255" s="17">
        <f t="shared" si="817"/>
        <v>0.11882799782962561</v>
      </c>
      <c r="OG255" s="17">
        <f t="shared" si="818"/>
        <v>0.41521432447097123</v>
      </c>
      <c r="OH255" s="17">
        <f t="shared" si="819"/>
        <v>0.40707542051003798</v>
      </c>
      <c r="OI255" s="69">
        <f t="shared" si="820"/>
        <v>1.1633206728160608E-2</v>
      </c>
      <c r="OJ255" s="27">
        <v>46075</v>
      </c>
      <c r="OK255" s="18">
        <v>211</v>
      </c>
      <c r="OL255" s="25">
        <v>11799</v>
      </c>
      <c r="OM255" s="25">
        <v>16691</v>
      </c>
      <c r="ON255" s="25">
        <v>1843</v>
      </c>
      <c r="OO255" s="25">
        <v>3337</v>
      </c>
      <c r="OP255" s="25">
        <v>2905</v>
      </c>
      <c r="OQ255" s="25">
        <v>11815</v>
      </c>
      <c r="OR255" s="69">
        <f t="shared" si="821"/>
        <v>0.36371134020618556</v>
      </c>
      <c r="OS255" s="22">
        <v>217154</v>
      </c>
      <c r="OT255" s="22">
        <v>217154</v>
      </c>
      <c r="OU255" s="38">
        <f t="shared" si="918"/>
        <v>0.58186875169144781</v>
      </c>
      <c r="OV255" s="39">
        <v>0.74566533427889881</v>
      </c>
      <c r="OW255" s="22">
        <v>16192421</v>
      </c>
      <c r="OX255" s="36">
        <f t="shared" si="919"/>
        <v>662561482.47800004</v>
      </c>
      <c r="OY255" s="36">
        <f t="shared" si="920"/>
        <v>14713134.924609376</v>
      </c>
      <c r="OZ255" s="22"/>
      <c r="PA255" s="22"/>
      <c r="PB255" s="38">
        <f t="shared" si="921"/>
        <v>0</v>
      </c>
      <c r="PC255" s="39">
        <v>0</v>
      </c>
      <c r="PD255" s="22"/>
      <c r="PE255" s="40">
        <f t="shared" si="822"/>
        <v>0</v>
      </c>
      <c r="PF255" s="36">
        <f t="shared" si="823"/>
        <v>0</v>
      </c>
      <c r="PG255" s="22"/>
      <c r="PH255" s="22"/>
      <c r="PI255" s="38">
        <f t="shared" si="922"/>
        <v>0</v>
      </c>
      <c r="PJ255" s="39">
        <v>0</v>
      </c>
      <c r="PK255" s="22"/>
      <c r="PL255" s="41">
        <f t="shared" si="824"/>
        <v>0</v>
      </c>
      <c r="PM255" s="36">
        <f t="shared" si="825"/>
        <v>0</v>
      </c>
      <c r="PN255" s="22">
        <v>7749</v>
      </c>
      <c r="PO255" s="22">
        <v>7749</v>
      </c>
      <c r="PP255" s="38">
        <f t="shared" si="923"/>
        <v>2.0763609958172672E-2</v>
      </c>
      <c r="PQ255" s="39">
        <v>0.5177003484320557</v>
      </c>
      <c r="PR255" s="22">
        <v>401166</v>
      </c>
      <c r="PS255" s="41">
        <f t="shared" si="826"/>
        <v>16414910.388</v>
      </c>
      <c r="PT255" s="36">
        <f t="shared" si="827"/>
        <v>1016036.0980150138</v>
      </c>
      <c r="PU255" s="22">
        <v>132</v>
      </c>
      <c r="PV255" s="22">
        <v>132</v>
      </c>
      <c r="PW255" s="38">
        <f t="shared" si="924"/>
        <v>3.5369680145551591E-4</v>
      </c>
      <c r="PX255" s="39">
        <v>0.12128787878787879</v>
      </c>
      <c r="PY255" s="22">
        <v>1601</v>
      </c>
      <c r="PZ255" s="36">
        <f t="shared" si="828"/>
        <v>20138.807389571237</v>
      </c>
      <c r="QA255" s="22"/>
      <c r="QB255" s="22"/>
      <c r="QC255" s="39">
        <v>0</v>
      </c>
      <c r="QD255" s="22"/>
      <c r="QE255" s="22">
        <f t="shared" si="829"/>
        <v>0</v>
      </c>
      <c r="QF255" s="22"/>
      <c r="QG255" s="22"/>
      <c r="QH255" s="22"/>
      <c r="QI255" s="38">
        <f t="shared" si="925"/>
        <v>0</v>
      </c>
      <c r="QJ255" s="39">
        <v>0</v>
      </c>
      <c r="QK255" s="22"/>
      <c r="QL255" s="42">
        <f t="shared" si="830"/>
        <v>0</v>
      </c>
      <c r="QM255" s="22">
        <f t="shared" si="926"/>
        <v>148166</v>
      </c>
      <c r="QN255" s="22">
        <v>146439</v>
      </c>
      <c r="QO255" s="22">
        <v>146439</v>
      </c>
      <c r="QP255" s="38">
        <f t="shared" si="927"/>
        <v>0.3923864083965477</v>
      </c>
      <c r="QQ255" s="39">
        <v>0.22270003209527517</v>
      </c>
      <c r="QR255" s="22">
        <v>3261197</v>
      </c>
      <c r="QS255" s="36">
        <f t="shared" si="831"/>
        <v>34431136.156694524</v>
      </c>
      <c r="QT255" s="22"/>
      <c r="QU255" s="22"/>
      <c r="QV255" s="38">
        <f t="shared" si="928"/>
        <v>0</v>
      </c>
      <c r="QW255" s="39">
        <v>0</v>
      </c>
      <c r="QX255" s="22"/>
      <c r="QY255" s="36">
        <f t="shared" si="832"/>
        <v>0</v>
      </c>
      <c r="QZ255" s="22">
        <v>1727</v>
      </c>
      <c r="RA255" s="22">
        <v>1727</v>
      </c>
      <c r="RB255" s="38">
        <f t="shared" si="929"/>
        <v>4.6275331523763334E-3</v>
      </c>
      <c r="RC255" s="39">
        <v>0.19760277938621887</v>
      </c>
      <c r="RD255" s="22">
        <v>34126</v>
      </c>
      <c r="RE255" s="36">
        <f t="shared" si="833"/>
        <v>186604.47987697535</v>
      </c>
      <c r="RF255" s="10">
        <f t="shared" si="930"/>
        <v>373201</v>
      </c>
      <c r="RG255" s="10">
        <f t="shared" si="931"/>
        <v>373201</v>
      </c>
      <c r="RH255" s="17">
        <f t="shared" si="932"/>
        <v>0.47999326056284591</v>
      </c>
      <c r="RI255" s="17">
        <f t="shared" si="933"/>
        <v>1.0966287161274277E-2</v>
      </c>
      <c r="RJ255" s="17">
        <f t="shared" si="934"/>
        <v>0.29211825565148736</v>
      </c>
      <c r="RK255" s="17">
        <f t="shared" si="935"/>
        <v>0</v>
      </c>
      <c r="RL255" s="17">
        <f t="shared" si="936"/>
        <v>2.0172634462466154E-2</v>
      </c>
      <c r="RM255" s="17">
        <f t="shared" si="937"/>
        <v>3.9984091192577848E-4</v>
      </c>
      <c r="RN255" s="17">
        <f t="shared" si="938"/>
        <v>0.68360437702296761</v>
      </c>
      <c r="RO255" s="17">
        <f t="shared" si="939"/>
        <v>0</v>
      </c>
      <c r="RP255" s="17">
        <f t="shared" si="940"/>
        <v>3.7048919511531177E-3</v>
      </c>
      <c r="RQ255" s="17">
        <f t="shared" si="941"/>
        <v>0</v>
      </c>
      <c r="RR255" s="36">
        <f t="shared" si="942"/>
        <v>50367050.466585457</v>
      </c>
      <c r="RS255" s="36">
        <f t="shared" si="943"/>
        <v>255.20006519249026</v>
      </c>
      <c r="RT255" s="10">
        <f t="shared" si="944"/>
        <v>0</v>
      </c>
      <c r="RU255" s="17">
        <f t="shared" si="945"/>
        <v>0</v>
      </c>
      <c r="RV255" s="37">
        <f t="shared" si="946"/>
        <v>0.5288383471641287</v>
      </c>
      <c r="RW255" s="36">
        <f t="shared" si="947"/>
        <v>1.8909370044030542</v>
      </c>
      <c r="RX255" s="85">
        <v>-2.2341530000000001</v>
      </c>
      <c r="RY255" s="93">
        <v>73</v>
      </c>
      <c r="RZ255" s="43" t="b">
        <v>0</v>
      </c>
      <c r="SA255" s="18" t="b">
        <v>0</v>
      </c>
      <c r="SB255" s="18" t="b">
        <v>0</v>
      </c>
      <c r="SC255" s="18" t="b">
        <v>0</v>
      </c>
      <c r="SD255" s="18" t="b">
        <v>0</v>
      </c>
      <c r="SE255" s="32" t="b">
        <v>1</v>
      </c>
      <c r="SF255" s="43" t="b">
        <v>0</v>
      </c>
      <c r="SG255" s="18" t="b">
        <v>0</v>
      </c>
      <c r="SH255" s="18"/>
      <c r="SI255" s="18"/>
      <c r="SJ255" s="18"/>
      <c r="SK255" s="18"/>
      <c r="SL255" s="18"/>
      <c r="SM255" s="18"/>
      <c r="SN255" s="18"/>
      <c r="SO255" s="18"/>
      <c r="SP255" s="18"/>
      <c r="SQ255" s="17">
        <f t="shared" si="834"/>
        <v>0</v>
      </c>
      <c r="SR255" s="17">
        <f t="shared" si="835"/>
        <v>0</v>
      </c>
      <c r="SS255" s="17">
        <f t="shared" si="836"/>
        <v>0</v>
      </c>
      <c r="ST255" s="17">
        <f t="shared" si="837"/>
        <v>0</v>
      </c>
      <c r="SU255" s="17">
        <f t="shared" si="838"/>
        <v>0</v>
      </c>
      <c r="SV255" s="17">
        <f t="shared" si="908"/>
        <v>0</v>
      </c>
      <c r="SW255" s="17">
        <f t="shared" si="839"/>
        <v>0</v>
      </c>
      <c r="SX255" s="17">
        <f t="shared" si="840"/>
        <v>0</v>
      </c>
      <c r="SY255" s="17">
        <f t="shared" si="841"/>
        <v>0</v>
      </c>
      <c r="SZ255" s="17">
        <f t="shared" si="842"/>
        <v>0</v>
      </c>
      <c r="TA255" s="17">
        <f t="shared" si="843"/>
        <v>0</v>
      </c>
      <c r="TB255" s="24">
        <f t="shared" si="844"/>
        <v>620</v>
      </c>
      <c r="TC255" s="69">
        <f t="shared" si="845"/>
        <v>1</v>
      </c>
      <c r="TD255" s="17">
        <f t="shared" si="867"/>
        <v>2.6014568158168575E-6</v>
      </c>
      <c r="TE255" s="95"/>
      <c r="TF255" s="71"/>
      <c r="TG255" s="71"/>
      <c r="TH255" s="71">
        <v>1</v>
      </c>
      <c r="TI255" s="71"/>
      <c r="TJ255" s="71">
        <v>1</v>
      </c>
      <c r="TK255" s="71">
        <v>6</v>
      </c>
      <c r="TL255" s="71"/>
      <c r="TM255" s="71">
        <v>1</v>
      </c>
      <c r="TN255" s="71"/>
      <c r="TO255" s="71"/>
      <c r="TP255" s="71"/>
      <c r="TQ255" s="71"/>
      <c r="TR255" s="72"/>
      <c r="TS255" s="72"/>
      <c r="TT255" s="72"/>
      <c r="TU255" s="72"/>
      <c r="TV255" s="72">
        <v>1</v>
      </c>
      <c r="TW255" s="72"/>
      <c r="TX255" s="72"/>
      <c r="TY255" s="72">
        <v>1</v>
      </c>
      <c r="TZ255" s="72">
        <v>5</v>
      </c>
      <c r="UA255" s="72"/>
      <c r="UB255" s="72"/>
      <c r="UC255" s="72"/>
      <c r="UD255" s="72"/>
      <c r="UE255" s="72"/>
      <c r="UF255" s="72"/>
      <c r="UG255" s="72">
        <v>1</v>
      </c>
      <c r="UH255" s="72"/>
      <c r="UI255" s="72"/>
      <c r="UJ255" s="73">
        <v>7</v>
      </c>
      <c r="UK255" s="73"/>
      <c r="UL255" s="73"/>
      <c r="UM255" s="73"/>
      <c r="UN255" s="73">
        <v>7</v>
      </c>
      <c r="UO255" s="73"/>
      <c r="UP255" s="73"/>
      <c r="UQ255" s="73"/>
      <c r="UR255" s="73">
        <v>6</v>
      </c>
      <c r="US255" s="73"/>
      <c r="UT255" s="73"/>
      <c r="UU255" s="73"/>
      <c r="UV255" s="73"/>
      <c r="UW255" s="73"/>
      <c r="UX255" s="73"/>
      <c r="UY255" s="73">
        <v>1</v>
      </c>
      <c r="UZ255" s="73"/>
      <c r="VA255" s="73"/>
      <c r="VB255" s="73">
        <v>33</v>
      </c>
      <c r="VC255" s="73"/>
      <c r="VD255" s="73"/>
      <c r="VE255" s="73"/>
      <c r="VF255" s="73">
        <v>7</v>
      </c>
      <c r="VG255" s="73">
        <v>1</v>
      </c>
      <c r="VH255" s="73"/>
      <c r="VI255" s="73"/>
      <c r="VJ255" s="73">
        <v>6</v>
      </c>
      <c r="VK255" s="73"/>
      <c r="VL255" s="73"/>
      <c r="VM255" s="73"/>
      <c r="VN255" s="73"/>
      <c r="VO255" s="73"/>
      <c r="VP255" s="73">
        <v>1</v>
      </c>
      <c r="VQ255" s="73"/>
      <c r="VR255" s="73"/>
      <c r="VS255" s="73">
        <v>57</v>
      </c>
      <c r="VT255" s="73"/>
      <c r="VU255" s="73"/>
      <c r="VV255" s="73">
        <v>5</v>
      </c>
      <c r="VW255" s="73">
        <v>5</v>
      </c>
      <c r="VX255" s="73"/>
      <c r="VY255" s="73"/>
      <c r="VZ255" s="73">
        <v>7</v>
      </c>
      <c r="WA255" s="73">
        <v>12</v>
      </c>
      <c r="WB255" s="73"/>
      <c r="WC255" s="73">
        <v>11</v>
      </c>
      <c r="WD255" s="73"/>
      <c r="WE255" s="73"/>
      <c r="WF255" s="73"/>
      <c r="WG255" s="73"/>
      <c r="WH255" s="73"/>
      <c r="WI255" s="73"/>
      <c r="WJ255" s="73">
        <v>2</v>
      </c>
      <c r="WK255" s="73"/>
      <c r="WL255" s="73"/>
      <c r="WM255" s="73"/>
      <c r="WN255" s="73"/>
      <c r="WO255" s="22">
        <f t="shared" si="846"/>
        <v>97</v>
      </c>
      <c r="WP255" s="22">
        <f t="shared" si="847"/>
        <v>0</v>
      </c>
      <c r="WQ255" s="22">
        <f t="shared" si="848"/>
        <v>0</v>
      </c>
      <c r="WR255" s="22">
        <f t="shared" si="849"/>
        <v>5</v>
      </c>
      <c r="WS255" s="22">
        <f t="shared" si="850"/>
        <v>21</v>
      </c>
      <c r="WT255" s="22">
        <f t="shared" si="851"/>
        <v>1</v>
      </c>
      <c r="WU255" s="22">
        <f t="shared" si="852"/>
        <v>1</v>
      </c>
      <c r="WV255" s="22">
        <f t="shared" si="853"/>
        <v>1</v>
      </c>
      <c r="WW255" s="22">
        <f t="shared" si="854"/>
        <v>35</v>
      </c>
      <c r="WX255" s="22">
        <f t="shared" si="855"/>
        <v>0</v>
      </c>
      <c r="WY255" s="22">
        <f t="shared" si="856"/>
        <v>12</v>
      </c>
      <c r="WZ255" s="22">
        <f t="shared" si="857"/>
        <v>0</v>
      </c>
      <c r="XA255" s="22">
        <f t="shared" si="858"/>
        <v>0</v>
      </c>
      <c r="XB255" s="22">
        <f t="shared" si="859"/>
        <v>0</v>
      </c>
      <c r="XC255" s="22">
        <f t="shared" si="860"/>
        <v>0</v>
      </c>
      <c r="XD255" s="22">
        <f t="shared" si="861"/>
        <v>0</v>
      </c>
      <c r="XE255" s="22">
        <f t="shared" si="862"/>
        <v>5</v>
      </c>
      <c r="XF255" s="22">
        <f t="shared" si="863"/>
        <v>0</v>
      </c>
      <c r="XG255" s="93">
        <f t="shared" si="864"/>
        <v>0</v>
      </c>
    </row>
    <row r="256" spans="1:631" ht="17.100000000000001" customHeight="1" x14ac:dyDescent="0.2">
      <c r="A256" s="101"/>
      <c r="B256" s="27" t="s">
        <v>215</v>
      </c>
      <c r="C256" s="535" t="s">
        <v>216</v>
      </c>
      <c r="D256" s="25" t="s">
        <v>217</v>
      </c>
      <c r="E256" s="535" t="s">
        <v>216</v>
      </c>
      <c r="F256" s="25" t="s">
        <v>223</v>
      </c>
      <c r="G256" s="535" t="s">
        <v>224</v>
      </c>
      <c r="H256" s="25">
        <v>54</v>
      </c>
      <c r="I256" s="28">
        <v>6</v>
      </c>
      <c r="J256" s="17">
        <f t="shared" si="730"/>
        <v>0.31042526224954831</v>
      </c>
      <c r="K256" s="17">
        <f t="shared" si="731"/>
        <v>0.33795809400533938</v>
      </c>
      <c r="L256" s="17">
        <f t="shared" si="732"/>
        <v>1</v>
      </c>
      <c r="M256" s="17">
        <f t="shared" si="733"/>
        <v>0.19603960452823885</v>
      </c>
      <c r="N256" s="17">
        <f t="shared" si="734"/>
        <v>0.36067908883510325</v>
      </c>
      <c r="O256" s="17">
        <f t="shared" si="735"/>
        <v>0.1426529676671251</v>
      </c>
      <c r="P256" s="17">
        <f t="shared" si="736"/>
        <v>0.66100331317150229</v>
      </c>
      <c r="Q256" s="17">
        <f t="shared" si="737"/>
        <v>0.41900000000000004</v>
      </c>
      <c r="R256" s="69">
        <f t="shared" si="738"/>
        <v>0.90300000000000002</v>
      </c>
      <c r="S256" s="422">
        <f t="shared" si="739"/>
        <v>0.48119537005076185</v>
      </c>
      <c r="T256" s="17">
        <f t="shared" si="865"/>
        <v>0.51880462994923815</v>
      </c>
      <c r="U256" s="10">
        <f t="shared" si="740"/>
        <v>91316.878135885199</v>
      </c>
      <c r="V256" s="32">
        <v>4</v>
      </c>
      <c r="W256" s="550">
        <f t="shared" si="741"/>
        <v>0</v>
      </c>
      <c r="X256" s="550">
        <f t="shared" si="742"/>
        <v>0.3700842589396508</v>
      </c>
      <c r="Y256" s="550">
        <f t="shared" si="743"/>
        <v>0.6299157410603492</v>
      </c>
      <c r="Z256" s="551">
        <f t="shared" si="744"/>
        <v>110873.98924699631</v>
      </c>
      <c r="AA256" s="426">
        <f t="shared" si="745"/>
        <v>0.13100000000000001</v>
      </c>
      <c r="AB256" s="59">
        <f t="shared" si="746"/>
        <v>0.93200000000000005</v>
      </c>
      <c r="AC256" s="59">
        <f t="shared" si="747"/>
        <v>8.3832265984180837E-2</v>
      </c>
      <c r="AD256" s="59">
        <f t="shared" si="748"/>
        <v>0.36067908883510325</v>
      </c>
      <c r="AE256" s="59">
        <f t="shared" si="749"/>
        <v>0.58099999999999996</v>
      </c>
      <c r="AF256" s="59">
        <f t="shared" si="750"/>
        <v>0.3944395005797805</v>
      </c>
      <c r="AG256" s="59">
        <f t="shared" si="751"/>
        <v>0.26014615861715612</v>
      </c>
      <c r="AH256" s="59">
        <f t="shared" si="752"/>
        <v>0.1426529676671251</v>
      </c>
      <c r="AI256" s="59">
        <f t="shared" si="753"/>
        <v>0.58196478170590293</v>
      </c>
      <c r="AJ256" s="59">
        <f t="shared" si="754"/>
        <v>3.8885742793193644E-2</v>
      </c>
      <c r="AK256" s="59">
        <f t="shared" si="755"/>
        <v>0.33899668682849765</v>
      </c>
      <c r="AL256" s="35">
        <f t="shared" si="756"/>
        <v>1</v>
      </c>
      <c r="AM256" s="27">
        <v>176014</v>
      </c>
      <c r="AN256" s="25">
        <v>83699</v>
      </c>
      <c r="AO256" s="25">
        <v>92315</v>
      </c>
      <c r="AP256" s="17">
        <f t="shared" si="757"/>
        <v>3.4186601227321786E-3</v>
      </c>
      <c r="AQ256" s="18">
        <v>90.7</v>
      </c>
      <c r="AR256" s="58">
        <v>952.43978818599999</v>
      </c>
      <c r="AS256" s="24">
        <f t="shared" si="758"/>
        <v>184.80328329755434</v>
      </c>
      <c r="AT256" s="17">
        <f t="shared" si="916"/>
        <v>0.15959797509137369</v>
      </c>
      <c r="AU256" s="25">
        <v>171165</v>
      </c>
      <c r="AV256" s="25">
        <v>79905</v>
      </c>
      <c r="AW256" s="25">
        <v>91260</v>
      </c>
      <c r="AX256" s="25">
        <v>4849</v>
      </c>
      <c r="AY256" s="25">
        <v>3794</v>
      </c>
      <c r="AZ256" s="25">
        <v>1055</v>
      </c>
      <c r="BA256" s="25">
        <v>23143</v>
      </c>
      <c r="BB256" s="25">
        <v>10752</v>
      </c>
      <c r="BC256" s="25">
        <v>12391</v>
      </c>
      <c r="BD256" s="18">
        <v>86.8</v>
      </c>
      <c r="BE256" s="25">
        <v>152871</v>
      </c>
      <c r="BF256" s="25">
        <v>72947</v>
      </c>
      <c r="BG256" s="25">
        <v>79924</v>
      </c>
      <c r="BH256" s="18">
        <v>91.3</v>
      </c>
      <c r="BI256" s="17">
        <v>0.13100000000000001</v>
      </c>
      <c r="BJ256" s="25">
        <v>61137</v>
      </c>
      <c r="BK256" s="25">
        <v>105247</v>
      </c>
      <c r="BL256" s="25">
        <v>9630</v>
      </c>
      <c r="BM256" s="17">
        <v>0.67200000000000004</v>
      </c>
      <c r="BN256" s="10">
        <f t="shared" si="759"/>
        <v>57732.59199999999</v>
      </c>
      <c r="BO256" s="29">
        <v>0.58099999999999996</v>
      </c>
      <c r="BP256" s="30">
        <f t="shared" si="760"/>
        <v>0.41900000000000004</v>
      </c>
      <c r="BQ256" s="31">
        <v>9.1</v>
      </c>
      <c r="BR256" s="25">
        <v>114877</v>
      </c>
      <c r="BS256" s="25">
        <v>32374</v>
      </c>
      <c r="BT256" s="25">
        <v>70971</v>
      </c>
      <c r="BU256" s="25">
        <v>8333</v>
      </c>
      <c r="BV256" s="25">
        <v>2000</v>
      </c>
      <c r="BW256" s="18">
        <v>1199</v>
      </c>
      <c r="BX256" s="25">
        <v>37083</v>
      </c>
      <c r="BY256" s="25">
        <v>28664</v>
      </c>
      <c r="BZ256" s="25">
        <v>8419</v>
      </c>
      <c r="CA256" s="59">
        <v>0.22699999999999998</v>
      </c>
      <c r="CB256" s="25">
        <v>171165</v>
      </c>
      <c r="CC256" s="25">
        <v>4849</v>
      </c>
      <c r="CD256" s="17">
        <f t="shared" si="761"/>
        <v>2.8329389770104869E-2</v>
      </c>
      <c r="CE256" s="25">
        <v>1411</v>
      </c>
      <c r="CF256" s="25">
        <v>3901</v>
      </c>
      <c r="CG256" s="25">
        <v>6661</v>
      </c>
      <c r="CH256" s="25">
        <v>7664</v>
      </c>
      <c r="CI256" s="25">
        <v>6730</v>
      </c>
      <c r="CJ256" s="25">
        <v>4634</v>
      </c>
      <c r="CK256" s="25">
        <v>2810</v>
      </c>
      <c r="CL256" s="25">
        <v>1717</v>
      </c>
      <c r="CM256" s="25">
        <v>1555</v>
      </c>
      <c r="CN256" s="32">
        <v>4.5999999999999996</v>
      </c>
      <c r="CO256" s="27">
        <v>37083</v>
      </c>
      <c r="CP256" s="34">
        <f t="shared" si="762"/>
        <v>4.7464876088773833</v>
      </c>
      <c r="CQ256" s="25">
        <v>97</v>
      </c>
      <c r="CR256" s="18">
        <v>932</v>
      </c>
      <c r="CS256" s="25">
        <v>1507</v>
      </c>
      <c r="CT256" s="25">
        <v>22300</v>
      </c>
      <c r="CU256" s="25">
        <v>10925</v>
      </c>
      <c r="CV256" s="18">
        <v>769</v>
      </c>
      <c r="CW256" s="18">
        <v>438</v>
      </c>
      <c r="CX256" s="18">
        <v>115</v>
      </c>
      <c r="CY256" s="25">
        <v>37083</v>
      </c>
      <c r="CZ256" s="25">
        <v>35060</v>
      </c>
      <c r="DA256" s="18">
        <v>739</v>
      </c>
      <c r="DB256" s="25">
        <v>1013</v>
      </c>
      <c r="DC256" s="18">
        <v>192</v>
      </c>
      <c r="DD256" s="18">
        <v>34</v>
      </c>
      <c r="DE256" s="18">
        <v>45</v>
      </c>
      <c r="DF256" s="25">
        <v>37083</v>
      </c>
      <c r="DG256" s="25">
        <v>14536</v>
      </c>
      <c r="DH256" s="18">
        <v>70</v>
      </c>
      <c r="DI256" s="18">
        <v>21</v>
      </c>
      <c r="DJ256" s="25">
        <v>20194</v>
      </c>
      <c r="DK256" s="18">
        <v>61</v>
      </c>
      <c r="DL256" s="25">
        <v>2201</v>
      </c>
      <c r="DM256" s="25">
        <f t="shared" si="763"/>
        <v>67187.599999999991</v>
      </c>
      <c r="DN256" s="17">
        <f t="shared" si="764"/>
        <v>0.5445621983118949</v>
      </c>
      <c r="DO256" s="17">
        <f t="shared" si="765"/>
        <v>1.6449586063694954E-3</v>
      </c>
      <c r="DP256" s="23">
        <f t="shared" si="766"/>
        <v>0.3944395005797805</v>
      </c>
      <c r="DQ256" s="23">
        <f t="shared" si="767"/>
        <v>0.6055604994202195</v>
      </c>
      <c r="DR256" s="25">
        <v>37083</v>
      </c>
      <c r="DS256" s="25">
        <v>1725</v>
      </c>
      <c r="DT256" s="25">
        <v>18950</v>
      </c>
      <c r="DU256" s="18">
        <v>30</v>
      </c>
      <c r="DV256" s="25">
        <v>13769</v>
      </c>
      <c r="DW256" s="18">
        <v>40</v>
      </c>
      <c r="DX256" s="25">
        <v>1949</v>
      </c>
      <c r="DY256" s="18">
        <v>620</v>
      </c>
      <c r="DZ256" s="17">
        <f t="shared" si="768"/>
        <v>0.92964431140954074</v>
      </c>
      <c r="EA256" s="17">
        <f t="shared" si="769"/>
        <v>7.0355688590459264E-2</v>
      </c>
      <c r="EB256" s="25">
        <v>37083</v>
      </c>
      <c r="EC256" s="25">
        <v>9533</v>
      </c>
      <c r="ED256" s="18">
        <v>114</v>
      </c>
      <c r="EE256" s="25">
        <v>26009</v>
      </c>
      <c r="EF256" s="17">
        <f t="shared" si="909"/>
        <v>0.70137259660760998</v>
      </c>
      <c r="EG256" s="25">
        <v>1238</v>
      </c>
      <c r="EH256" s="18">
        <v>189</v>
      </c>
      <c r="EI256" s="17">
        <f t="shared" si="770"/>
        <v>0.26014615861715612</v>
      </c>
      <c r="EJ256" s="17">
        <f t="shared" si="771"/>
        <v>3.3384569748941564E-2</v>
      </c>
      <c r="EK256" s="69">
        <f t="shared" si="772"/>
        <v>0.33795809400533938</v>
      </c>
      <c r="EL256" s="27">
        <v>111204</v>
      </c>
      <c r="EM256" s="25">
        <v>103634</v>
      </c>
      <c r="EN256" s="25">
        <v>7570</v>
      </c>
      <c r="EO256" s="59">
        <v>0.93200000000000005</v>
      </c>
      <c r="EP256" s="25">
        <v>49837</v>
      </c>
      <c r="EQ256" s="25">
        <v>48204</v>
      </c>
      <c r="ER256" s="25">
        <v>1633</v>
      </c>
      <c r="ES256" s="59">
        <v>0.96700000000000008</v>
      </c>
      <c r="ET256" s="25">
        <v>61367</v>
      </c>
      <c r="EU256" s="25">
        <v>55430</v>
      </c>
      <c r="EV256" s="25">
        <v>5937</v>
      </c>
      <c r="EW256" s="59">
        <v>0.90300000000000002</v>
      </c>
      <c r="EX256" s="25">
        <v>15586</v>
      </c>
      <c r="EY256" s="25">
        <v>14214</v>
      </c>
      <c r="EZ256" s="25">
        <v>1372</v>
      </c>
      <c r="FA256" s="59">
        <v>0.91200000000000003</v>
      </c>
      <c r="FB256" s="25">
        <v>95618</v>
      </c>
      <c r="FC256" s="25">
        <v>89420</v>
      </c>
      <c r="FD256" s="25">
        <v>6198</v>
      </c>
      <c r="FE256" s="59">
        <v>0.93500000000000005</v>
      </c>
      <c r="FF256" s="25">
        <v>80390</v>
      </c>
      <c r="FG256" s="25">
        <v>35807</v>
      </c>
      <c r="FH256" s="25">
        <v>39039</v>
      </c>
      <c r="FI256" s="25">
        <v>5544</v>
      </c>
      <c r="FJ256" s="23">
        <f t="shared" si="773"/>
        <v>6.8963801467844255E-2</v>
      </c>
      <c r="FK256" s="23">
        <f t="shared" si="774"/>
        <v>0.48562010200273664</v>
      </c>
      <c r="FL256" s="36">
        <f t="shared" si="775"/>
        <v>6.458694083694084</v>
      </c>
      <c r="FM256" s="25">
        <v>38127</v>
      </c>
      <c r="FN256" s="25">
        <v>17849</v>
      </c>
      <c r="FO256" s="17">
        <f t="shared" si="776"/>
        <v>0.46814593332808768</v>
      </c>
      <c r="FP256" s="25">
        <v>17832</v>
      </c>
      <c r="FQ256" s="17">
        <f t="shared" si="777"/>
        <v>0.4677000550790778</v>
      </c>
      <c r="FR256" s="25">
        <v>2446</v>
      </c>
      <c r="FS256" s="17">
        <f t="shared" si="778"/>
        <v>6.4154011592834473E-2</v>
      </c>
      <c r="FT256" s="25">
        <v>42263</v>
      </c>
      <c r="FU256" s="25">
        <v>17958</v>
      </c>
      <c r="FV256" s="25">
        <v>21207</v>
      </c>
      <c r="FW256" s="17">
        <f t="shared" si="779"/>
        <v>7.3302889051889364E-2</v>
      </c>
      <c r="FX256" s="17">
        <f t="shared" si="780"/>
        <v>0.50178643257695854</v>
      </c>
      <c r="FY256" s="25">
        <v>3098</v>
      </c>
      <c r="FZ256" s="25">
        <v>86351</v>
      </c>
      <c r="GA256" s="25">
        <v>7239</v>
      </c>
      <c r="GB256" s="25">
        <v>47967</v>
      </c>
      <c r="GC256" s="25">
        <v>13690</v>
      </c>
      <c r="GD256" s="25">
        <v>5773</v>
      </c>
      <c r="GE256" s="18">
        <v>145</v>
      </c>
      <c r="GF256" s="25">
        <v>4211</v>
      </c>
      <c r="GG256" s="18">
        <v>113</v>
      </c>
      <c r="GH256" s="18">
        <v>57</v>
      </c>
      <c r="GI256" s="25">
        <v>7156</v>
      </c>
      <c r="GJ256" s="10">
        <f t="shared" si="781"/>
        <v>7239</v>
      </c>
      <c r="GK256" s="10">
        <f t="shared" si="910"/>
        <v>79112</v>
      </c>
      <c r="GL256" s="10">
        <f t="shared" si="911"/>
        <v>31145</v>
      </c>
      <c r="GM256" s="10">
        <f t="shared" si="782"/>
        <v>55206</v>
      </c>
      <c r="GN256" s="10">
        <f t="shared" si="912"/>
        <v>17455</v>
      </c>
      <c r="GO256" s="17">
        <f t="shared" si="783"/>
        <v>8.3832265984180837E-2</v>
      </c>
      <c r="GP256" s="17">
        <f t="shared" si="913"/>
        <v>0.91616773401581919</v>
      </c>
      <c r="GQ256" s="17">
        <f t="shared" si="914"/>
        <v>0.36067908883510325</v>
      </c>
      <c r="GR256" s="17">
        <f t="shared" si="915"/>
        <v>0.20214010260448634</v>
      </c>
      <c r="GS256" s="17">
        <f t="shared" si="784"/>
        <v>0.63842341142546122</v>
      </c>
      <c r="GT256" s="25">
        <v>39464</v>
      </c>
      <c r="GU256" s="25">
        <v>1793</v>
      </c>
      <c r="GV256" s="25">
        <v>19409</v>
      </c>
      <c r="GW256" s="25">
        <v>8011</v>
      </c>
      <c r="GX256" s="25">
        <v>3584</v>
      </c>
      <c r="GY256" s="18">
        <v>97</v>
      </c>
      <c r="GZ256" s="25">
        <v>1899</v>
      </c>
      <c r="HA256" s="18">
        <v>45</v>
      </c>
      <c r="HB256" s="18">
        <v>35</v>
      </c>
      <c r="HC256" s="25">
        <v>4591</v>
      </c>
      <c r="HD256" s="23">
        <f t="shared" si="785"/>
        <v>4.5433813095479426E-2</v>
      </c>
      <c r="HE256" s="23">
        <f t="shared" si="786"/>
        <v>0.95456618690452055</v>
      </c>
      <c r="HF256" s="23">
        <f t="shared" si="787"/>
        <v>0.46275086154469897</v>
      </c>
      <c r="HG256" s="23">
        <f t="shared" si="788"/>
        <v>0.25975572673829311</v>
      </c>
      <c r="HH256" s="25">
        <v>46887</v>
      </c>
      <c r="HI256" s="25">
        <v>5446</v>
      </c>
      <c r="HJ256" s="25">
        <v>28558</v>
      </c>
      <c r="HK256" s="25">
        <v>5679</v>
      </c>
      <c r="HL256" s="25">
        <v>2189</v>
      </c>
      <c r="HM256" s="18">
        <v>48</v>
      </c>
      <c r="HN256" s="25">
        <v>2312</v>
      </c>
      <c r="HO256" s="18">
        <v>68</v>
      </c>
      <c r="HP256" s="18">
        <v>22</v>
      </c>
      <c r="HQ256" s="25">
        <v>2565</v>
      </c>
      <c r="HR256" s="23">
        <f t="shared" si="789"/>
        <v>0.11615159852411117</v>
      </c>
      <c r="HS256" s="23">
        <f t="shared" si="790"/>
        <v>0.88384840147588883</v>
      </c>
      <c r="HT256" s="80">
        <f t="shared" si="791"/>
        <v>0.27476699298312968</v>
      </c>
      <c r="HU256" s="27">
        <v>136727</v>
      </c>
      <c r="HV256" s="25">
        <v>2257</v>
      </c>
      <c r="HW256" s="25">
        <v>28621</v>
      </c>
      <c r="HX256" s="18">
        <v>4406</v>
      </c>
      <c r="HY256" s="25">
        <v>23920</v>
      </c>
      <c r="HZ256" s="25">
        <v>9534</v>
      </c>
      <c r="IA256" s="25">
        <v>4437</v>
      </c>
      <c r="IB256" s="18">
        <v>471</v>
      </c>
      <c r="IC256" s="25">
        <v>20769</v>
      </c>
      <c r="ID256" s="25">
        <v>28751</v>
      </c>
      <c r="IE256" s="25">
        <v>6860</v>
      </c>
      <c r="IF256" s="18">
        <v>1294</v>
      </c>
      <c r="IG256" s="25">
        <v>5407</v>
      </c>
      <c r="IH256" s="17">
        <f t="shared" si="792"/>
        <v>0.28001053193590147</v>
      </c>
      <c r="II256" s="17">
        <f t="shared" si="793"/>
        <v>6.9730192280968648E-2</v>
      </c>
      <c r="IJ256" s="30">
        <f t="shared" si="794"/>
        <v>14.340990140549611</v>
      </c>
      <c r="IK256" s="17">
        <f t="shared" si="866"/>
        <v>0.19603960452823885</v>
      </c>
      <c r="IL256" s="25">
        <v>63628</v>
      </c>
      <c r="IM256" s="25">
        <v>1069</v>
      </c>
      <c r="IN256" s="25">
        <v>16877</v>
      </c>
      <c r="IO256" s="18">
        <v>3446</v>
      </c>
      <c r="IP256" s="25">
        <v>16788</v>
      </c>
      <c r="IQ256" s="25">
        <v>4445</v>
      </c>
      <c r="IR256" s="25">
        <v>2586</v>
      </c>
      <c r="IS256" s="18">
        <v>300</v>
      </c>
      <c r="IT256" s="25">
        <v>10312</v>
      </c>
      <c r="IU256" s="25">
        <v>755</v>
      </c>
      <c r="IV256" s="25">
        <v>2628</v>
      </c>
      <c r="IW256" s="18">
        <v>705</v>
      </c>
      <c r="IX256" s="25">
        <v>3717</v>
      </c>
      <c r="IY256" s="17">
        <f t="shared" si="795"/>
        <v>0.71055195825737094</v>
      </c>
      <c r="IZ256" s="25">
        <v>73099</v>
      </c>
      <c r="JA256" s="25">
        <v>1188</v>
      </c>
      <c r="JB256" s="25">
        <v>11744</v>
      </c>
      <c r="JC256" s="18">
        <v>960</v>
      </c>
      <c r="JD256" s="25">
        <v>7132</v>
      </c>
      <c r="JE256" s="25">
        <v>5089</v>
      </c>
      <c r="JF256" s="25">
        <v>1851</v>
      </c>
      <c r="JG256" s="18">
        <v>171</v>
      </c>
      <c r="JH256" s="25">
        <v>10457</v>
      </c>
      <c r="JI256" s="25">
        <v>27996</v>
      </c>
      <c r="JJ256" s="25">
        <v>4232</v>
      </c>
      <c r="JK256" s="18">
        <v>589</v>
      </c>
      <c r="JL256" s="25">
        <v>1690</v>
      </c>
      <c r="JM256" s="80">
        <f t="shared" si="796"/>
        <v>0.3825496928822556</v>
      </c>
      <c r="JN256" s="27">
        <v>136727</v>
      </c>
      <c r="JO256" s="25">
        <v>87058</v>
      </c>
      <c r="JP256" s="18">
        <v>102</v>
      </c>
      <c r="JQ256" s="18">
        <v>1115</v>
      </c>
      <c r="JR256" s="18">
        <v>1089</v>
      </c>
      <c r="JS256" s="18">
        <v>598</v>
      </c>
      <c r="JT256" s="18">
        <v>371</v>
      </c>
      <c r="JU256" s="18">
        <v>6</v>
      </c>
      <c r="JV256" s="18">
        <v>38</v>
      </c>
      <c r="JW256" s="25">
        <v>46350</v>
      </c>
      <c r="JX256" s="17">
        <f t="shared" si="797"/>
        <v>0.33899668682849765</v>
      </c>
      <c r="JY256" s="17">
        <f t="shared" si="798"/>
        <v>0.66100331317150229</v>
      </c>
      <c r="JZ256" s="25">
        <v>18667</v>
      </c>
      <c r="KA256" s="25">
        <v>12641</v>
      </c>
      <c r="KB256" s="18">
        <v>41</v>
      </c>
      <c r="KC256" s="18">
        <v>232</v>
      </c>
      <c r="KD256" s="18">
        <v>233</v>
      </c>
      <c r="KE256" s="18">
        <v>108</v>
      </c>
      <c r="KF256" s="18">
        <v>154</v>
      </c>
      <c r="KG256" s="18">
        <v>1</v>
      </c>
      <c r="KH256" s="18">
        <v>1</v>
      </c>
      <c r="KI256" s="25">
        <v>5256</v>
      </c>
      <c r="KJ256" s="17">
        <f t="shared" si="799"/>
        <v>0.28156640059998927</v>
      </c>
      <c r="KK256" s="25">
        <v>118060</v>
      </c>
      <c r="KL256" s="25">
        <v>74417</v>
      </c>
      <c r="KM256" s="18">
        <v>61</v>
      </c>
      <c r="KN256" s="18">
        <v>883</v>
      </c>
      <c r="KO256" s="18">
        <v>856</v>
      </c>
      <c r="KP256" s="18">
        <v>490</v>
      </c>
      <c r="KQ256" s="18">
        <v>217</v>
      </c>
      <c r="KR256" s="18">
        <v>5</v>
      </c>
      <c r="KS256" s="18">
        <v>37</v>
      </c>
      <c r="KT256" s="25">
        <v>41094</v>
      </c>
      <c r="KU256" s="69">
        <f t="shared" si="917"/>
        <v>0.34807724885651364</v>
      </c>
      <c r="KV256" s="27">
        <v>176014</v>
      </c>
      <c r="KW256" s="25">
        <v>169464</v>
      </c>
      <c r="KX256" s="25">
        <v>6550</v>
      </c>
      <c r="KY256" s="59">
        <v>3.7000000000000005E-2</v>
      </c>
      <c r="KZ256" s="25">
        <v>3668</v>
      </c>
      <c r="LA256" s="25">
        <v>1763</v>
      </c>
      <c r="LB256" s="25">
        <v>2718</v>
      </c>
      <c r="LC256" s="25">
        <v>2241</v>
      </c>
      <c r="LD256" s="25">
        <v>83699</v>
      </c>
      <c r="LE256" s="25">
        <v>80584</v>
      </c>
      <c r="LF256" s="25">
        <v>3115</v>
      </c>
      <c r="LG256" s="59">
        <v>3.7000000000000005E-2</v>
      </c>
      <c r="LH256" s="25">
        <v>92315</v>
      </c>
      <c r="LI256" s="25">
        <v>88880</v>
      </c>
      <c r="LJ256" s="25">
        <v>3435</v>
      </c>
      <c r="LK256" s="35">
        <v>3.7000000000000005E-2</v>
      </c>
      <c r="LL256" s="27">
        <v>37083</v>
      </c>
      <c r="LM256" s="18">
        <v>108</v>
      </c>
      <c r="LN256" s="25">
        <v>21473</v>
      </c>
      <c r="LO256" s="25">
        <v>2435</v>
      </c>
      <c r="LP256" s="25">
        <v>6133</v>
      </c>
      <c r="LQ256" s="18">
        <v>458</v>
      </c>
      <c r="LR256" s="25">
        <v>6476</v>
      </c>
      <c r="LS256" s="23">
        <f t="shared" si="800"/>
        <v>0.17463527762047298</v>
      </c>
      <c r="LT256" s="23">
        <f t="shared" si="801"/>
        <v>0.82536472237952707</v>
      </c>
      <c r="LU256" s="17">
        <f t="shared" si="802"/>
        <v>0.58196478170590293</v>
      </c>
      <c r="LV256" s="25">
        <v>37083</v>
      </c>
      <c r="LW256" s="18">
        <v>1</v>
      </c>
      <c r="LX256" s="18">
        <v>447</v>
      </c>
      <c r="LY256" s="18">
        <v>489</v>
      </c>
      <c r="LZ256" s="18">
        <v>209</v>
      </c>
      <c r="MA256" s="25">
        <v>35017</v>
      </c>
      <c r="MB256" s="18">
        <v>258</v>
      </c>
      <c r="MC256" s="18">
        <v>156</v>
      </c>
      <c r="MD256" s="18">
        <v>505</v>
      </c>
      <c r="ME256" s="18" t="s">
        <v>764</v>
      </c>
      <c r="MF256" s="18">
        <v>1</v>
      </c>
      <c r="MG256" s="17">
        <f t="shared" si="803"/>
        <v>0.95545128495537035</v>
      </c>
      <c r="MH256" s="17">
        <f t="shared" si="804"/>
        <v>3.8885742793193644E-2</v>
      </c>
      <c r="MI256" s="25">
        <v>37083</v>
      </c>
      <c r="MJ256" s="18">
        <v>188</v>
      </c>
      <c r="MK256" s="25">
        <v>22999</v>
      </c>
      <c r="ML256" s="18">
        <v>318</v>
      </c>
      <c r="MM256" s="18">
        <v>353</v>
      </c>
      <c r="MN256" s="25">
        <v>11389</v>
      </c>
      <c r="MO256" s="25">
        <v>1635</v>
      </c>
      <c r="MP256" s="18">
        <v>6</v>
      </c>
      <c r="MQ256" s="18">
        <v>0</v>
      </c>
      <c r="MR256" s="18" t="s">
        <v>764</v>
      </c>
      <c r="MS256" s="18">
        <v>195</v>
      </c>
      <c r="MT256" s="17">
        <f t="shared" si="805"/>
        <v>0.6340101933500526</v>
      </c>
      <c r="MU256" s="69">
        <f t="shared" si="806"/>
        <v>0.31042526224954831</v>
      </c>
      <c r="MV256" s="27">
        <v>37083</v>
      </c>
      <c r="MW256" s="25">
        <v>5290</v>
      </c>
      <c r="MX256" s="25">
        <v>6970</v>
      </c>
      <c r="MY256" s="25">
        <v>7395</v>
      </c>
      <c r="MZ256" s="25">
        <v>5447</v>
      </c>
      <c r="NA256" s="25">
        <v>9820</v>
      </c>
      <c r="NB256" s="18">
        <v>132</v>
      </c>
      <c r="NC256" s="25">
        <v>1792</v>
      </c>
      <c r="ND256" s="18">
        <v>237</v>
      </c>
      <c r="NE256" s="17">
        <f t="shared" si="807"/>
        <v>0.1426529676671251</v>
      </c>
      <c r="NF256" s="10">
        <f t="shared" si="808"/>
        <v>24333.999999999996</v>
      </c>
      <c r="NG256" s="17">
        <f t="shared" si="809"/>
        <v>0.45578836663700351</v>
      </c>
      <c r="NH256" s="25">
        <v>37083</v>
      </c>
      <c r="NI256" s="25">
        <v>1700</v>
      </c>
      <c r="NJ256" s="18">
        <v>28</v>
      </c>
      <c r="NK256" s="18">
        <v>115</v>
      </c>
      <c r="NL256" s="18">
        <v>29</v>
      </c>
      <c r="NM256" s="25">
        <v>31831</v>
      </c>
      <c r="NN256" s="25">
        <v>1314</v>
      </c>
      <c r="NO256" s="18">
        <v>66</v>
      </c>
      <c r="NP256" s="18">
        <v>29</v>
      </c>
      <c r="NQ256" s="28">
        <v>1971</v>
      </c>
      <c r="NR256" s="27">
        <v>37083</v>
      </c>
      <c r="NS256" s="37">
        <f t="shared" si="810"/>
        <v>1.1202168109376265</v>
      </c>
      <c r="NT256" s="37">
        <f t="shared" si="811"/>
        <v>0.30227552057156309</v>
      </c>
      <c r="NU256" s="37">
        <f t="shared" si="812"/>
        <v>0.89268433595724694</v>
      </c>
      <c r="NV256" s="17">
        <f t="shared" si="813"/>
        <v>0.1812695743423389</v>
      </c>
      <c r="NW256" s="10">
        <f t="shared" si="814"/>
        <v>20612</v>
      </c>
      <c r="NX256" s="17">
        <f t="shared" si="815"/>
        <v>0.55583420974570563</v>
      </c>
      <c r="NY256" s="19">
        <f t="shared" si="816"/>
        <v>0.3714610102903278</v>
      </c>
      <c r="NZ256" s="25">
        <v>15383</v>
      </c>
      <c r="OA256" s="25">
        <v>16471</v>
      </c>
      <c r="OB256" s="25">
        <v>1676</v>
      </c>
      <c r="OC256" s="25">
        <v>7037</v>
      </c>
      <c r="OD256" s="18">
        <v>254</v>
      </c>
      <c r="OE256" s="18">
        <v>720</v>
      </c>
      <c r="OF256" s="17">
        <f t="shared" si="817"/>
        <v>0.18976350349216622</v>
      </c>
      <c r="OG256" s="17">
        <f t="shared" si="818"/>
        <v>0.41482620068494996</v>
      </c>
      <c r="OH256" s="17">
        <f t="shared" si="819"/>
        <v>0.44416579025429442</v>
      </c>
      <c r="OI256" s="69">
        <f t="shared" si="820"/>
        <v>1.9415904862066177E-2</v>
      </c>
      <c r="OJ256" s="27">
        <v>37083</v>
      </c>
      <c r="OK256" s="18">
        <v>296</v>
      </c>
      <c r="OL256" s="25">
        <v>9085</v>
      </c>
      <c r="OM256" s="25">
        <v>16563</v>
      </c>
      <c r="ON256" s="25">
        <v>1606</v>
      </c>
      <c r="OO256" s="25">
        <v>3945</v>
      </c>
      <c r="OP256" s="25">
        <v>1689</v>
      </c>
      <c r="OQ256" s="25">
        <v>10597</v>
      </c>
      <c r="OR256" s="69">
        <f t="shared" si="821"/>
        <v>0.34182779171048727</v>
      </c>
      <c r="OS256" s="22">
        <v>187693</v>
      </c>
      <c r="OT256" s="22">
        <v>187693</v>
      </c>
      <c r="OU256" s="38">
        <f t="shared" si="918"/>
        <v>0.6516552382605677</v>
      </c>
      <c r="OV256" s="39">
        <v>0.76875024641302558</v>
      </c>
      <c r="OW256" s="22">
        <v>14428904</v>
      </c>
      <c r="OX256" s="36">
        <f t="shared" si="919"/>
        <v>590401893.87199998</v>
      </c>
      <c r="OY256" s="36">
        <f t="shared" si="920"/>
        <v>12717023.096073329</v>
      </c>
      <c r="OZ256" s="22"/>
      <c r="PA256" s="22"/>
      <c r="PB256" s="38">
        <f t="shared" si="921"/>
        <v>0</v>
      </c>
      <c r="PC256" s="39">
        <v>0</v>
      </c>
      <c r="PD256" s="22"/>
      <c r="PE256" s="40">
        <f t="shared" si="822"/>
        <v>0</v>
      </c>
      <c r="PF256" s="36">
        <f t="shared" si="823"/>
        <v>0</v>
      </c>
      <c r="PG256" s="22"/>
      <c r="PH256" s="22"/>
      <c r="PI256" s="38">
        <f t="shared" si="922"/>
        <v>0</v>
      </c>
      <c r="PJ256" s="39">
        <v>0</v>
      </c>
      <c r="PK256" s="22"/>
      <c r="PL256" s="41">
        <f t="shared" si="824"/>
        <v>0</v>
      </c>
      <c r="PM256" s="36">
        <f t="shared" si="825"/>
        <v>0</v>
      </c>
      <c r="PN256" s="22">
        <v>7495</v>
      </c>
      <c r="PO256" s="22">
        <v>7495</v>
      </c>
      <c r="PP256" s="38">
        <f t="shared" si="923"/>
        <v>2.6022046697335301E-2</v>
      </c>
      <c r="PQ256" s="39">
        <v>0.64619879919946621</v>
      </c>
      <c r="PR256" s="22">
        <v>484326</v>
      </c>
      <c r="PS256" s="41">
        <f t="shared" si="826"/>
        <v>19817651.267999999</v>
      </c>
      <c r="PT256" s="36">
        <f t="shared" si="827"/>
        <v>982732.03698832483</v>
      </c>
      <c r="PU256" s="22"/>
      <c r="PV256" s="22"/>
      <c r="PW256" s="38">
        <f t="shared" si="924"/>
        <v>0</v>
      </c>
      <c r="PX256" s="39">
        <v>0</v>
      </c>
      <c r="PY256" s="22"/>
      <c r="PZ256" s="36">
        <f t="shared" si="828"/>
        <v>0</v>
      </c>
      <c r="QA256" s="22"/>
      <c r="QB256" s="22"/>
      <c r="QC256" s="39">
        <v>0</v>
      </c>
      <c r="QD256" s="22"/>
      <c r="QE256" s="22">
        <f t="shared" si="829"/>
        <v>0</v>
      </c>
      <c r="QF256" s="22"/>
      <c r="QG256" s="22"/>
      <c r="QH256" s="22"/>
      <c r="QI256" s="38">
        <f t="shared" si="925"/>
        <v>0</v>
      </c>
      <c r="QJ256" s="39">
        <v>0</v>
      </c>
      <c r="QK256" s="22"/>
      <c r="QL256" s="42">
        <f t="shared" si="830"/>
        <v>0</v>
      </c>
      <c r="QM256" s="22">
        <f t="shared" si="926"/>
        <v>92837</v>
      </c>
      <c r="QN256" s="22">
        <v>70216</v>
      </c>
      <c r="QO256" s="22">
        <v>70216</v>
      </c>
      <c r="QP256" s="38">
        <f t="shared" si="927"/>
        <v>0.24378439371582328</v>
      </c>
      <c r="QQ256" s="39">
        <v>0.24589993733621968</v>
      </c>
      <c r="QR256" s="22">
        <v>1726611</v>
      </c>
      <c r="QS256" s="36">
        <f t="shared" si="831"/>
        <v>16509376.985491998</v>
      </c>
      <c r="QT256" s="22"/>
      <c r="QU256" s="22"/>
      <c r="QV256" s="38">
        <f t="shared" si="928"/>
        <v>0</v>
      </c>
      <c r="QW256" s="39">
        <v>0</v>
      </c>
      <c r="QX256" s="22"/>
      <c r="QY256" s="36">
        <f t="shared" si="832"/>
        <v>0</v>
      </c>
      <c r="QZ256" s="22">
        <v>22621</v>
      </c>
      <c r="RA256" s="22">
        <v>22621</v>
      </c>
      <c r="RB256" s="38">
        <f t="shared" si="929"/>
        <v>7.8538321326273766E-2</v>
      </c>
      <c r="RC256" s="39">
        <v>0.21570001326201318</v>
      </c>
      <c r="RD256" s="22">
        <v>487935</v>
      </c>
      <c r="RE256" s="36">
        <f t="shared" si="833"/>
        <v>2444226.9480585176</v>
      </c>
      <c r="RF256" s="10">
        <f t="shared" si="930"/>
        <v>288025</v>
      </c>
      <c r="RG256" s="10">
        <f t="shared" si="931"/>
        <v>288025</v>
      </c>
      <c r="RH256" s="17">
        <f t="shared" si="932"/>
        <v>0.37044396685328734</v>
      </c>
      <c r="RI256" s="17">
        <f t="shared" si="933"/>
        <v>8.4634415760569334E-3</v>
      </c>
      <c r="RJ256" s="17">
        <f t="shared" si="934"/>
        <v>0.38945527993401441</v>
      </c>
      <c r="RK256" s="17">
        <f t="shared" si="935"/>
        <v>0</v>
      </c>
      <c r="RL256" s="17">
        <f t="shared" si="936"/>
        <v>3.0095894115627492E-2</v>
      </c>
      <c r="RM256" s="17">
        <f t="shared" si="937"/>
        <v>0</v>
      </c>
      <c r="RN256" s="17">
        <f t="shared" si="938"/>
        <v>0.50559505843834363</v>
      </c>
      <c r="RO256" s="17">
        <f t="shared" si="939"/>
        <v>0</v>
      </c>
      <c r="RP256" s="17">
        <f t="shared" si="940"/>
        <v>7.4853767512014488E-2</v>
      </c>
      <c r="RQ256" s="17">
        <f t="shared" si="941"/>
        <v>0</v>
      </c>
      <c r="RR256" s="36">
        <f t="shared" si="942"/>
        <v>32653359.066612169</v>
      </c>
      <c r="RS256" s="36">
        <f t="shared" si="943"/>
        <v>185.51569231204431</v>
      </c>
      <c r="RT256" s="10">
        <f t="shared" si="944"/>
        <v>0</v>
      </c>
      <c r="RU256" s="17">
        <f t="shared" si="945"/>
        <v>0</v>
      </c>
      <c r="RV256" s="37">
        <f t="shared" si="946"/>
        <v>0.61110667476781533</v>
      </c>
      <c r="RW256" s="36">
        <f t="shared" si="947"/>
        <v>1.6363755155839876</v>
      </c>
      <c r="RX256" s="85">
        <v>-1.5515909999999999</v>
      </c>
      <c r="RY256" s="93">
        <v>125</v>
      </c>
      <c r="RZ256" s="43" t="b">
        <v>0</v>
      </c>
      <c r="SA256" s="18" t="b">
        <v>0</v>
      </c>
      <c r="SB256" s="18" t="b">
        <v>0</v>
      </c>
      <c r="SC256" s="18" t="b">
        <v>0</v>
      </c>
      <c r="SD256" s="18" t="b">
        <v>0</v>
      </c>
      <c r="SE256" s="32" t="b">
        <v>1</v>
      </c>
      <c r="SF256" s="43" t="b">
        <v>0</v>
      </c>
      <c r="SG256" s="18" t="b">
        <v>1</v>
      </c>
      <c r="SH256" s="18">
        <v>0</v>
      </c>
      <c r="SI256" s="18"/>
      <c r="SJ256" s="22">
        <v>1</v>
      </c>
      <c r="SK256" s="22"/>
      <c r="SL256" s="22">
        <v>1</v>
      </c>
      <c r="SM256" s="22">
        <v>0</v>
      </c>
      <c r="SN256" s="18"/>
      <c r="SO256" s="18"/>
      <c r="SP256" s="18"/>
      <c r="SQ256" s="17">
        <f t="shared" si="834"/>
        <v>4.1322314049586778E-3</v>
      </c>
      <c r="SR256" s="17">
        <f t="shared" si="835"/>
        <v>0</v>
      </c>
      <c r="SS256" s="17">
        <f t="shared" si="836"/>
        <v>0</v>
      </c>
      <c r="ST256" s="17">
        <f t="shared" si="837"/>
        <v>0</v>
      </c>
      <c r="SU256" s="17">
        <f t="shared" si="838"/>
        <v>0</v>
      </c>
      <c r="SV256" s="17">
        <f t="shared" si="908"/>
        <v>0</v>
      </c>
      <c r="SW256" s="17">
        <f t="shared" si="839"/>
        <v>0</v>
      </c>
      <c r="SX256" s="17">
        <f t="shared" si="840"/>
        <v>0</v>
      </c>
      <c r="SY256" s="17">
        <f t="shared" si="841"/>
        <v>0</v>
      </c>
      <c r="SZ256" s="17">
        <f t="shared" si="842"/>
        <v>0</v>
      </c>
      <c r="TA256" s="17">
        <f t="shared" si="843"/>
        <v>0</v>
      </c>
      <c r="TB256" s="24">
        <f t="shared" si="844"/>
        <v>620</v>
      </c>
      <c r="TC256" s="69">
        <f t="shared" si="845"/>
        <v>1</v>
      </c>
      <c r="TD256" s="17">
        <f t="shared" si="867"/>
        <v>2.6014568158168575E-6</v>
      </c>
      <c r="TE256" s="95"/>
      <c r="TF256" s="71"/>
      <c r="TG256" s="71"/>
      <c r="TH256" s="71">
        <v>1</v>
      </c>
      <c r="TI256" s="71"/>
      <c r="TJ256" s="71">
        <v>1</v>
      </c>
      <c r="TK256" s="71">
        <v>10</v>
      </c>
      <c r="TL256" s="71"/>
      <c r="TM256" s="71">
        <v>1</v>
      </c>
      <c r="TN256" s="71"/>
      <c r="TO256" s="71"/>
      <c r="TP256" s="71"/>
      <c r="TQ256" s="71"/>
      <c r="TR256" s="72"/>
      <c r="TS256" s="72"/>
      <c r="TT256" s="72"/>
      <c r="TU256" s="72"/>
      <c r="TV256" s="72">
        <v>1</v>
      </c>
      <c r="TW256" s="72"/>
      <c r="TX256" s="72"/>
      <c r="TY256" s="72">
        <v>1</v>
      </c>
      <c r="TZ256" s="72">
        <v>9</v>
      </c>
      <c r="UA256" s="72"/>
      <c r="UB256" s="72"/>
      <c r="UC256" s="72"/>
      <c r="UD256" s="72"/>
      <c r="UE256" s="72"/>
      <c r="UF256" s="72"/>
      <c r="UG256" s="72">
        <v>1</v>
      </c>
      <c r="UH256" s="72"/>
      <c r="UI256" s="72"/>
      <c r="UJ256" s="73">
        <v>23</v>
      </c>
      <c r="UK256" s="73"/>
      <c r="UL256" s="73"/>
      <c r="UM256" s="73"/>
      <c r="UN256" s="73">
        <v>3</v>
      </c>
      <c r="UO256" s="73"/>
      <c r="UP256" s="73"/>
      <c r="UQ256" s="73"/>
      <c r="UR256" s="73">
        <v>10</v>
      </c>
      <c r="US256" s="73">
        <v>1</v>
      </c>
      <c r="UT256" s="73"/>
      <c r="UU256" s="73"/>
      <c r="UV256" s="73"/>
      <c r="UW256" s="73"/>
      <c r="UX256" s="73"/>
      <c r="UY256" s="73">
        <v>1</v>
      </c>
      <c r="UZ256" s="73"/>
      <c r="VA256" s="73"/>
      <c r="VB256" s="73">
        <v>33</v>
      </c>
      <c r="VC256" s="73"/>
      <c r="VD256" s="73"/>
      <c r="VE256" s="73"/>
      <c r="VF256" s="73">
        <v>2</v>
      </c>
      <c r="VG256" s="73"/>
      <c r="VH256" s="73">
        <v>1</v>
      </c>
      <c r="VI256" s="73"/>
      <c r="VJ256" s="73">
        <v>9</v>
      </c>
      <c r="VK256" s="73">
        <v>1</v>
      </c>
      <c r="VL256" s="73"/>
      <c r="VM256" s="73"/>
      <c r="VN256" s="73"/>
      <c r="VO256" s="73"/>
      <c r="VP256" s="73">
        <v>1</v>
      </c>
      <c r="VQ256" s="73"/>
      <c r="VR256" s="73"/>
      <c r="VS256" s="73">
        <v>83</v>
      </c>
      <c r="VT256" s="73"/>
      <c r="VU256" s="73"/>
      <c r="VV256" s="73"/>
      <c r="VW256" s="73">
        <v>4</v>
      </c>
      <c r="VX256" s="73"/>
      <c r="VY256" s="73">
        <v>1</v>
      </c>
      <c r="VZ256" s="73"/>
      <c r="WA256" s="73">
        <v>7</v>
      </c>
      <c r="WB256" s="73"/>
      <c r="WC256" s="73">
        <v>12</v>
      </c>
      <c r="WD256" s="73"/>
      <c r="WE256" s="73"/>
      <c r="WF256" s="73"/>
      <c r="WG256" s="73"/>
      <c r="WH256" s="73"/>
      <c r="WI256" s="73"/>
      <c r="WJ256" s="73">
        <v>1</v>
      </c>
      <c r="WK256" s="73"/>
      <c r="WL256" s="73"/>
      <c r="WM256" s="73"/>
      <c r="WN256" s="73"/>
      <c r="WO256" s="22">
        <f t="shared" si="846"/>
        <v>139</v>
      </c>
      <c r="WP256" s="22">
        <f t="shared" si="847"/>
        <v>0</v>
      </c>
      <c r="WQ256" s="22">
        <f t="shared" si="848"/>
        <v>0</v>
      </c>
      <c r="WR256" s="22">
        <f t="shared" si="849"/>
        <v>0</v>
      </c>
      <c r="WS256" s="22">
        <f t="shared" si="850"/>
        <v>11</v>
      </c>
      <c r="WT256" s="22">
        <f t="shared" si="851"/>
        <v>0</v>
      </c>
      <c r="WU256" s="22">
        <f t="shared" si="852"/>
        <v>3</v>
      </c>
      <c r="WV256" s="22">
        <f t="shared" si="853"/>
        <v>1</v>
      </c>
      <c r="WW256" s="22">
        <f t="shared" si="854"/>
        <v>45</v>
      </c>
      <c r="WX256" s="22">
        <f t="shared" si="855"/>
        <v>0</v>
      </c>
      <c r="WY256" s="22">
        <f t="shared" si="856"/>
        <v>15</v>
      </c>
      <c r="WZ256" s="22">
        <f t="shared" si="857"/>
        <v>0</v>
      </c>
      <c r="XA256" s="22">
        <f t="shared" si="858"/>
        <v>0</v>
      </c>
      <c r="XB256" s="22">
        <f t="shared" si="859"/>
        <v>0</v>
      </c>
      <c r="XC256" s="22">
        <f t="shared" si="860"/>
        <v>0</v>
      </c>
      <c r="XD256" s="22">
        <f t="shared" si="861"/>
        <v>0</v>
      </c>
      <c r="XE256" s="22">
        <f t="shared" si="862"/>
        <v>4</v>
      </c>
      <c r="XF256" s="22">
        <f t="shared" si="863"/>
        <v>0</v>
      </c>
      <c r="XG256" s="93">
        <f t="shared" si="864"/>
        <v>0</v>
      </c>
    </row>
    <row r="257" spans="1:631" ht="17.100000000000001" customHeight="1" x14ac:dyDescent="0.2">
      <c r="A257" s="101"/>
      <c r="B257" s="27" t="s">
        <v>215</v>
      </c>
      <c r="C257" s="535" t="s">
        <v>216</v>
      </c>
      <c r="D257" s="25" t="s">
        <v>217</v>
      </c>
      <c r="E257" s="535" t="s">
        <v>216</v>
      </c>
      <c r="F257" s="25" t="s">
        <v>225</v>
      </c>
      <c r="G257" s="535" t="s">
        <v>226</v>
      </c>
      <c r="H257" s="25">
        <v>48</v>
      </c>
      <c r="I257" s="28">
        <v>13</v>
      </c>
      <c r="J257" s="17">
        <f t="shared" si="730"/>
        <v>0.88433269290916405</v>
      </c>
      <c r="K257" s="17">
        <f t="shared" si="731"/>
        <v>0.3261695187882579</v>
      </c>
      <c r="L257" s="17">
        <f t="shared" si="732"/>
        <v>1</v>
      </c>
      <c r="M257" s="17">
        <f t="shared" si="733"/>
        <v>0.25854768924254251</v>
      </c>
      <c r="N257" s="17">
        <f t="shared" si="734"/>
        <v>0.38457524030022111</v>
      </c>
      <c r="O257" s="17">
        <f t="shared" si="735"/>
        <v>0.27219516554220097</v>
      </c>
      <c r="P257" s="17">
        <f t="shared" si="736"/>
        <v>0.68782450271416407</v>
      </c>
      <c r="Q257" s="17">
        <f t="shared" si="737"/>
        <v>0.52899999999999991</v>
      </c>
      <c r="R257" s="69">
        <f t="shared" si="738"/>
        <v>0.94299999999999995</v>
      </c>
      <c r="S257" s="422">
        <f t="shared" si="739"/>
        <v>0.58729386772183889</v>
      </c>
      <c r="T257" s="17">
        <f t="shared" si="865"/>
        <v>0.41270613227816111</v>
      </c>
      <c r="U257" s="10">
        <f t="shared" si="740"/>
        <v>82327.85738524441</v>
      </c>
      <c r="V257" s="32">
        <v>6</v>
      </c>
      <c r="W257" s="550">
        <f t="shared" si="741"/>
        <v>0</v>
      </c>
      <c r="X257" s="550">
        <f t="shared" si="742"/>
        <v>0.47618275661072779</v>
      </c>
      <c r="Y257" s="550">
        <f t="shared" si="743"/>
        <v>0.52381724338927227</v>
      </c>
      <c r="Z257" s="551">
        <f t="shared" si="744"/>
        <v>104492.63516302221</v>
      </c>
      <c r="AA257" s="426">
        <f t="shared" si="745"/>
        <v>0.29699999999999999</v>
      </c>
      <c r="AB257" s="59">
        <f t="shared" si="746"/>
        <v>0.95900000000000007</v>
      </c>
      <c r="AC257" s="59">
        <f t="shared" si="747"/>
        <v>8.6517568247160517E-2</v>
      </c>
      <c r="AD257" s="59">
        <f t="shared" si="748"/>
        <v>0.38457524030022111</v>
      </c>
      <c r="AE257" s="59">
        <f t="shared" si="749"/>
        <v>0.47100000000000003</v>
      </c>
      <c r="AF257" s="59">
        <f t="shared" si="750"/>
        <v>0.43510120191233637</v>
      </c>
      <c r="AG257" s="59">
        <f t="shared" si="751"/>
        <v>0.22731334614181672</v>
      </c>
      <c r="AH257" s="59">
        <f t="shared" si="752"/>
        <v>0.27219516554220097</v>
      </c>
      <c r="AI257" s="59">
        <f t="shared" si="753"/>
        <v>0.83124078459407535</v>
      </c>
      <c r="AJ257" s="59">
        <f t="shared" si="754"/>
        <v>0.93742460122425275</v>
      </c>
      <c r="AK257" s="59">
        <f t="shared" si="755"/>
        <v>0.31217549728583599</v>
      </c>
      <c r="AL257" s="35">
        <f t="shared" si="756"/>
        <v>1</v>
      </c>
      <c r="AM257" s="27">
        <v>199483</v>
      </c>
      <c r="AN257" s="25">
        <v>94464</v>
      </c>
      <c r="AO257" s="25">
        <v>105019</v>
      </c>
      <c r="AP257" s="17">
        <f t="shared" si="757"/>
        <v>3.8744905363379233E-3</v>
      </c>
      <c r="AQ257" s="18">
        <v>89.9</v>
      </c>
      <c r="AR257" s="58">
        <v>731.76625486399996</v>
      </c>
      <c r="AS257" s="24">
        <f t="shared" si="758"/>
        <v>272.60480880889247</v>
      </c>
      <c r="AT257" s="17">
        <f t="shared" si="916"/>
        <v>0.23542425605079104</v>
      </c>
      <c r="AU257" s="25">
        <v>195607</v>
      </c>
      <c r="AV257" s="25">
        <v>91262</v>
      </c>
      <c r="AW257" s="25">
        <v>104345</v>
      </c>
      <c r="AX257" s="25">
        <v>3876</v>
      </c>
      <c r="AY257" s="25">
        <v>3202</v>
      </c>
      <c r="AZ257" s="18">
        <v>674</v>
      </c>
      <c r="BA257" s="25">
        <v>59244</v>
      </c>
      <c r="BB257" s="25">
        <v>27863</v>
      </c>
      <c r="BC257" s="25">
        <v>31381</v>
      </c>
      <c r="BD257" s="18">
        <v>88.8</v>
      </c>
      <c r="BE257" s="25">
        <v>140239</v>
      </c>
      <c r="BF257" s="25">
        <v>66601</v>
      </c>
      <c r="BG257" s="25">
        <v>73638</v>
      </c>
      <c r="BH257" s="18">
        <v>90.4</v>
      </c>
      <c r="BI257" s="17">
        <v>0.29699999999999999</v>
      </c>
      <c r="BJ257" s="25">
        <v>60060</v>
      </c>
      <c r="BK257" s="25">
        <v>127611</v>
      </c>
      <c r="BL257" s="25">
        <v>11812</v>
      </c>
      <c r="BM257" s="17">
        <v>0.56400000000000006</v>
      </c>
      <c r="BN257" s="10">
        <f t="shared" si="759"/>
        <v>86974.587999999989</v>
      </c>
      <c r="BO257" s="29">
        <v>0.47100000000000003</v>
      </c>
      <c r="BP257" s="30">
        <f t="shared" si="760"/>
        <v>0.52899999999999991</v>
      </c>
      <c r="BQ257" s="31">
        <v>9.3000000000000007</v>
      </c>
      <c r="BR257" s="25">
        <v>139423</v>
      </c>
      <c r="BS257" s="25">
        <v>42579</v>
      </c>
      <c r="BT257" s="25">
        <v>82228</v>
      </c>
      <c r="BU257" s="25">
        <v>10435</v>
      </c>
      <c r="BV257" s="25">
        <v>2659</v>
      </c>
      <c r="BW257" s="18">
        <v>1522</v>
      </c>
      <c r="BX257" s="25">
        <v>44762</v>
      </c>
      <c r="BY257" s="25">
        <v>33239</v>
      </c>
      <c r="BZ257" s="25">
        <v>11523</v>
      </c>
      <c r="CA257" s="59">
        <v>0.25700000000000001</v>
      </c>
      <c r="CB257" s="25">
        <v>195607</v>
      </c>
      <c r="CC257" s="25">
        <v>3876</v>
      </c>
      <c r="CD257" s="17">
        <f t="shared" si="761"/>
        <v>1.9815241785825662E-2</v>
      </c>
      <c r="CE257" s="25">
        <v>2067</v>
      </c>
      <c r="CF257" s="25">
        <v>5339</v>
      </c>
      <c r="CG257" s="25">
        <v>8759</v>
      </c>
      <c r="CH257" s="25">
        <v>9805</v>
      </c>
      <c r="CI257" s="25">
        <v>7745</v>
      </c>
      <c r="CJ257" s="25">
        <v>5051</v>
      </c>
      <c r="CK257" s="25">
        <v>2923</v>
      </c>
      <c r="CL257" s="25">
        <v>1708</v>
      </c>
      <c r="CM257" s="25">
        <v>1365</v>
      </c>
      <c r="CN257" s="32">
        <v>4.4000000000000004</v>
      </c>
      <c r="CO257" s="27">
        <v>44762</v>
      </c>
      <c r="CP257" s="34">
        <f t="shared" si="762"/>
        <v>4.4565256244135654</v>
      </c>
      <c r="CQ257" s="25">
        <v>295</v>
      </c>
      <c r="CR257" s="25">
        <v>1713</v>
      </c>
      <c r="CS257" s="25">
        <v>2494</v>
      </c>
      <c r="CT257" s="25">
        <v>26826</v>
      </c>
      <c r="CU257" s="25">
        <v>12403</v>
      </c>
      <c r="CV257" s="18">
        <v>567</v>
      </c>
      <c r="CW257" s="18">
        <v>300</v>
      </c>
      <c r="CX257" s="18">
        <v>164</v>
      </c>
      <c r="CY257" s="25">
        <v>44762</v>
      </c>
      <c r="CZ257" s="25">
        <v>42440</v>
      </c>
      <c r="DA257" s="18">
        <v>740</v>
      </c>
      <c r="DB257" s="18">
        <v>775</v>
      </c>
      <c r="DC257" s="18">
        <v>640</v>
      </c>
      <c r="DD257" s="18">
        <v>58</v>
      </c>
      <c r="DE257" s="18">
        <v>109</v>
      </c>
      <c r="DF257" s="25">
        <v>44762</v>
      </c>
      <c r="DG257" s="25">
        <v>19374</v>
      </c>
      <c r="DH257" s="18">
        <v>79</v>
      </c>
      <c r="DI257" s="18">
        <v>23</v>
      </c>
      <c r="DJ257" s="25">
        <v>24972</v>
      </c>
      <c r="DK257" s="18">
        <v>162</v>
      </c>
      <c r="DL257" s="18">
        <v>152</v>
      </c>
      <c r="DM257" s="25">
        <f t="shared" si="763"/>
        <v>85593.200000000012</v>
      </c>
      <c r="DN257" s="17">
        <f t="shared" si="764"/>
        <v>0.55788391939591619</v>
      </c>
      <c r="DO257" s="17">
        <f t="shared" si="765"/>
        <v>3.6191412358697111E-3</v>
      </c>
      <c r="DP257" s="23">
        <f t="shared" si="766"/>
        <v>0.43510120191233637</v>
      </c>
      <c r="DQ257" s="23">
        <f t="shared" si="767"/>
        <v>0.56489879808766363</v>
      </c>
      <c r="DR257" s="25">
        <v>44762</v>
      </c>
      <c r="DS257" s="18">
        <v>937</v>
      </c>
      <c r="DT257" s="25">
        <v>29360</v>
      </c>
      <c r="DU257" s="18">
        <v>42</v>
      </c>
      <c r="DV257" s="25">
        <v>10509</v>
      </c>
      <c r="DW257" s="18">
        <v>44</v>
      </c>
      <c r="DX257" s="25">
        <v>3617</v>
      </c>
      <c r="DY257" s="18">
        <v>253</v>
      </c>
      <c r="DZ257" s="17">
        <f t="shared" si="768"/>
        <v>0.91255976051114784</v>
      </c>
      <c r="EA257" s="17">
        <f t="shared" si="769"/>
        <v>8.7440239488852156E-2</v>
      </c>
      <c r="EB257" s="25">
        <v>44762</v>
      </c>
      <c r="EC257" s="25">
        <v>9963</v>
      </c>
      <c r="ED257" s="18">
        <v>212</v>
      </c>
      <c r="EE257" s="25">
        <v>32138</v>
      </c>
      <c r="EF257" s="17">
        <f t="shared" si="909"/>
        <v>0.71797506813815293</v>
      </c>
      <c r="EG257" s="25">
        <v>2194</v>
      </c>
      <c r="EH257" s="18">
        <v>255</v>
      </c>
      <c r="EI257" s="17">
        <f t="shared" si="770"/>
        <v>0.22731334614181672</v>
      </c>
      <c r="EJ257" s="17">
        <f t="shared" si="771"/>
        <v>4.9014789330235467E-2</v>
      </c>
      <c r="EK257" s="69">
        <f t="shared" si="772"/>
        <v>0.3261695187882579</v>
      </c>
      <c r="EL257" s="27">
        <v>136352</v>
      </c>
      <c r="EM257" s="25">
        <v>130737</v>
      </c>
      <c r="EN257" s="25">
        <v>5615</v>
      </c>
      <c r="EO257" s="59">
        <v>0.95900000000000007</v>
      </c>
      <c r="EP257" s="25">
        <v>61493</v>
      </c>
      <c r="EQ257" s="25">
        <v>60120</v>
      </c>
      <c r="ER257" s="25">
        <v>1373</v>
      </c>
      <c r="ES257" s="59">
        <v>0.97799999999999998</v>
      </c>
      <c r="ET257" s="25">
        <v>74859</v>
      </c>
      <c r="EU257" s="25">
        <v>70617</v>
      </c>
      <c r="EV257" s="25">
        <v>4242</v>
      </c>
      <c r="EW257" s="59">
        <v>0.94299999999999995</v>
      </c>
      <c r="EX257" s="25">
        <v>41218</v>
      </c>
      <c r="EY257" s="25">
        <v>39589</v>
      </c>
      <c r="EZ257" s="25">
        <v>1629</v>
      </c>
      <c r="FA257" s="59">
        <v>0.96</v>
      </c>
      <c r="FB257" s="25">
        <v>95134</v>
      </c>
      <c r="FC257" s="25">
        <v>91148</v>
      </c>
      <c r="FD257" s="25">
        <v>3986</v>
      </c>
      <c r="FE257" s="59">
        <v>0.95799999999999996</v>
      </c>
      <c r="FF257" s="25">
        <v>88976</v>
      </c>
      <c r="FG257" s="25">
        <v>36279</v>
      </c>
      <c r="FH257" s="25">
        <v>47484</v>
      </c>
      <c r="FI257" s="25">
        <v>5213</v>
      </c>
      <c r="FJ257" s="23">
        <f t="shared" si="773"/>
        <v>5.8588832943715162E-2</v>
      </c>
      <c r="FK257" s="23">
        <f t="shared" si="774"/>
        <v>0.53367200143859017</v>
      </c>
      <c r="FL257" s="36">
        <f t="shared" si="775"/>
        <v>6.9593324381354309</v>
      </c>
      <c r="FM257" s="25">
        <v>42915</v>
      </c>
      <c r="FN257" s="25">
        <v>18094</v>
      </c>
      <c r="FO257" s="17">
        <f t="shared" si="776"/>
        <v>0.42162414074332982</v>
      </c>
      <c r="FP257" s="25">
        <v>22237</v>
      </c>
      <c r="FQ257" s="17">
        <f t="shared" si="777"/>
        <v>0.51816381218688101</v>
      </c>
      <c r="FR257" s="25">
        <v>2584</v>
      </c>
      <c r="FS257" s="17">
        <f t="shared" si="778"/>
        <v>6.0212047069789117E-2</v>
      </c>
      <c r="FT257" s="25">
        <v>46061</v>
      </c>
      <c r="FU257" s="25">
        <v>18185</v>
      </c>
      <c r="FV257" s="25">
        <v>25247</v>
      </c>
      <c r="FW257" s="17">
        <f t="shared" si="779"/>
        <v>5.7076485530057966E-2</v>
      </c>
      <c r="FX257" s="17">
        <f t="shared" si="780"/>
        <v>0.54812097001801963</v>
      </c>
      <c r="FY257" s="25">
        <v>2629</v>
      </c>
      <c r="FZ257" s="25">
        <v>105389</v>
      </c>
      <c r="GA257" s="25">
        <v>9118</v>
      </c>
      <c r="GB257" s="25">
        <v>55741</v>
      </c>
      <c r="GC257" s="25">
        <v>20039</v>
      </c>
      <c r="GD257" s="25">
        <v>10927</v>
      </c>
      <c r="GE257" s="18">
        <v>255</v>
      </c>
      <c r="GF257" s="25">
        <v>7618</v>
      </c>
      <c r="GG257" s="18">
        <v>237</v>
      </c>
      <c r="GH257" s="18">
        <v>77</v>
      </c>
      <c r="GI257" s="18">
        <v>1377</v>
      </c>
      <c r="GJ257" s="10">
        <f t="shared" si="781"/>
        <v>9118</v>
      </c>
      <c r="GK257" s="10">
        <f t="shared" si="910"/>
        <v>96271</v>
      </c>
      <c r="GL257" s="10">
        <f t="shared" si="911"/>
        <v>40530</v>
      </c>
      <c r="GM257" s="10">
        <f t="shared" si="782"/>
        <v>64859</v>
      </c>
      <c r="GN257" s="10">
        <f t="shared" si="912"/>
        <v>20491</v>
      </c>
      <c r="GO257" s="17">
        <f t="shared" si="783"/>
        <v>8.6517568247160517E-2</v>
      </c>
      <c r="GP257" s="17">
        <f t="shared" si="913"/>
        <v>0.9134824317528395</v>
      </c>
      <c r="GQ257" s="17">
        <f t="shared" si="914"/>
        <v>0.38457524030022111</v>
      </c>
      <c r="GR257" s="17">
        <f t="shared" si="915"/>
        <v>0.19443205647648237</v>
      </c>
      <c r="GS257" s="17">
        <f t="shared" si="784"/>
        <v>0.64902883602653028</v>
      </c>
      <c r="GT257" s="25">
        <v>47655</v>
      </c>
      <c r="GU257" s="25">
        <v>3253</v>
      </c>
      <c r="GV257" s="25">
        <v>22613</v>
      </c>
      <c r="GW257" s="25">
        <v>11475</v>
      </c>
      <c r="GX257" s="25">
        <v>6278</v>
      </c>
      <c r="GY257" s="18">
        <v>176</v>
      </c>
      <c r="GZ257" s="25">
        <v>3078</v>
      </c>
      <c r="HA257" s="18">
        <v>66</v>
      </c>
      <c r="HB257" s="18">
        <v>52</v>
      </c>
      <c r="HC257" s="18">
        <v>664</v>
      </c>
      <c r="HD257" s="23">
        <f t="shared" si="785"/>
        <v>6.8261462595740216E-2</v>
      </c>
      <c r="HE257" s="23">
        <f t="shared" si="786"/>
        <v>0.93173853740425983</v>
      </c>
      <c r="HF257" s="23">
        <f t="shared" si="787"/>
        <v>0.45722379603399432</v>
      </c>
      <c r="HG257" s="23">
        <f t="shared" si="788"/>
        <v>0.21643059490084987</v>
      </c>
      <c r="HH257" s="25">
        <v>57734</v>
      </c>
      <c r="HI257" s="25">
        <v>5865</v>
      </c>
      <c r="HJ257" s="25">
        <v>33128</v>
      </c>
      <c r="HK257" s="25">
        <v>8564</v>
      </c>
      <c r="HL257" s="25">
        <v>4649</v>
      </c>
      <c r="HM257" s="18">
        <v>79</v>
      </c>
      <c r="HN257" s="25">
        <v>4540</v>
      </c>
      <c r="HO257" s="18">
        <v>171</v>
      </c>
      <c r="HP257" s="18">
        <v>25</v>
      </c>
      <c r="HQ257" s="18">
        <v>713</v>
      </c>
      <c r="HR257" s="23">
        <f t="shared" si="789"/>
        <v>0.10158658675996814</v>
      </c>
      <c r="HS257" s="23">
        <f t="shared" si="790"/>
        <v>0.89841341324003188</v>
      </c>
      <c r="HT257" s="80">
        <f t="shared" si="791"/>
        <v>0.32460941559566286</v>
      </c>
      <c r="HU257" s="27">
        <v>160823</v>
      </c>
      <c r="HV257" s="25">
        <v>3749</v>
      </c>
      <c r="HW257" s="25">
        <v>28163</v>
      </c>
      <c r="HX257" s="25">
        <v>5022</v>
      </c>
      <c r="HY257" s="25">
        <v>31847</v>
      </c>
      <c r="HZ257" s="25">
        <v>8503</v>
      </c>
      <c r="IA257" s="25">
        <v>5541</v>
      </c>
      <c r="IB257" s="18">
        <v>530</v>
      </c>
      <c r="IC257" s="25">
        <v>23037</v>
      </c>
      <c r="ID257" s="25">
        <v>37714</v>
      </c>
      <c r="IE257" s="25">
        <v>10177</v>
      </c>
      <c r="IF257" s="18">
        <v>1625</v>
      </c>
      <c r="IG257" s="25">
        <v>4915</v>
      </c>
      <c r="IH257" s="17">
        <f t="shared" si="792"/>
        <v>0.28737804915963511</v>
      </c>
      <c r="II257" s="17">
        <f t="shared" si="793"/>
        <v>5.2871790726450818E-2</v>
      </c>
      <c r="IJ257" s="30">
        <f t="shared" si="794"/>
        <v>18.913677525579207</v>
      </c>
      <c r="IK257" s="17">
        <f t="shared" si="866"/>
        <v>0.25854768924254251</v>
      </c>
      <c r="IL257" s="25">
        <v>74765</v>
      </c>
      <c r="IM257" s="25">
        <v>1701</v>
      </c>
      <c r="IN257" s="25">
        <v>18336</v>
      </c>
      <c r="IO257" s="25">
        <v>4002</v>
      </c>
      <c r="IP257" s="25">
        <v>22205</v>
      </c>
      <c r="IQ257" s="25">
        <v>4620</v>
      </c>
      <c r="IR257" s="25">
        <v>3078</v>
      </c>
      <c r="IS257" s="18">
        <v>323</v>
      </c>
      <c r="IT257" s="25">
        <v>11330</v>
      </c>
      <c r="IU257" s="25">
        <v>1176</v>
      </c>
      <c r="IV257" s="25">
        <v>4064</v>
      </c>
      <c r="IW257" s="18">
        <v>853</v>
      </c>
      <c r="IX257" s="25">
        <v>3077</v>
      </c>
      <c r="IY257" s="17">
        <f t="shared" si="795"/>
        <v>0.72148732695780116</v>
      </c>
      <c r="IZ257" s="25">
        <v>86058</v>
      </c>
      <c r="JA257" s="25">
        <v>2048</v>
      </c>
      <c r="JB257" s="25">
        <v>9827</v>
      </c>
      <c r="JC257" s="25">
        <v>1020</v>
      </c>
      <c r="JD257" s="25">
        <v>9642</v>
      </c>
      <c r="JE257" s="25">
        <v>3883</v>
      </c>
      <c r="JF257" s="25">
        <v>2463</v>
      </c>
      <c r="JG257" s="18">
        <v>207</v>
      </c>
      <c r="JH257" s="25">
        <v>11707</v>
      </c>
      <c r="JI257" s="25">
        <v>36538</v>
      </c>
      <c r="JJ257" s="25">
        <v>6113</v>
      </c>
      <c r="JK257" s="18">
        <v>772</v>
      </c>
      <c r="JL257" s="25">
        <v>1838</v>
      </c>
      <c r="JM257" s="80">
        <f t="shared" si="796"/>
        <v>0.33562248715982246</v>
      </c>
      <c r="JN257" s="27">
        <v>160823</v>
      </c>
      <c r="JO257" s="25">
        <v>108310</v>
      </c>
      <c r="JP257" s="18">
        <v>98</v>
      </c>
      <c r="JQ257" s="18">
        <v>407</v>
      </c>
      <c r="JR257" s="18">
        <v>683</v>
      </c>
      <c r="JS257" s="18">
        <v>869</v>
      </c>
      <c r="JT257" s="18">
        <v>183</v>
      </c>
      <c r="JU257" s="18">
        <v>29</v>
      </c>
      <c r="JV257" s="18">
        <v>39</v>
      </c>
      <c r="JW257" s="25">
        <v>50205</v>
      </c>
      <c r="JX257" s="17">
        <f t="shared" si="797"/>
        <v>0.31217549728583599</v>
      </c>
      <c r="JY257" s="17">
        <f t="shared" si="798"/>
        <v>0.68782450271416407</v>
      </c>
      <c r="JZ257" s="25">
        <v>48733</v>
      </c>
      <c r="KA257" s="25">
        <v>34086</v>
      </c>
      <c r="KB257" s="18">
        <v>74</v>
      </c>
      <c r="KC257" s="18">
        <v>260</v>
      </c>
      <c r="KD257" s="18">
        <v>426</v>
      </c>
      <c r="KE257" s="18">
        <v>382</v>
      </c>
      <c r="KF257" s="18">
        <v>94</v>
      </c>
      <c r="KG257" s="18">
        <v>26</v>
      </c>
      <c r="KH257" s="18">
        <v>19</v>
      </c>
      <c r="KI257" s="25">
        <v>13366</v>
      </c>
      <c r="KJ257" s="17">
        <f t="shared" si="799"/>
        <v>0.27427000184679784</v>
      </c>
      <c r="KK257" s="25">
        <v>112090</v>
      </c>
      <c r="KL257" s="25">
        <v>74224</v>
      </c>
      <c r="KM257" s="18">
        <v>24</v>
      </c>
      <c r="KN257" s="18">
        <v>147</v>
      </c>
      <c r="KO257" s="18">
        <v>257</v>
      </c>
      <c r="KP257" s="18">
        <v>487</v>
      </c>
      <c r="KQ257" s="18">
        <v>89</v>
      </c>
      <c r="KR257" s="18">
        <v>3</v>
      </c>
      <c r="KS257" s="18">
        <v>20</v>
      </c>
      <c r="KT257" s="25">
        <v>36839</v>
      </c>
      <c r="KU257" s="69">
        <f t="shared" si="917"/>
        <v>0.32865554465161922</v>
      </c>
      <c r="KV257" s="27">
        <v>199483</v>
      </c>
      <c r="KW257" s="25">
        <v>192922</v>
      </c>
      <c r="KX257" s="25">
        <v>6561</v>
      </c>
      <c r="KY257" s="59">
        <v>3.3000000000000002E-2</v>
      </c>
      <c r="KZ257" s="25">
        <v>3217</v>
      </c>
      <c r="LA257" s="25">
        <v>1991</v>
      </c>
      <c r="LB257" s="25">
        <v>2920</v>
      </c>
      <c r="LC257" s="25">
        <v>2404</v>
      </c>
      <c r="LD257" s="25">
        <v>94464</v>
      </c>
      <c r="LE257" s="25">
        <v>91518</v>
      </c>
      <c r="LF257" s="25">
        <v>2946</v>
      </c>
      <c r="LG257" s="59">
        <v>3.1E-2</v>
      </c>
      <c r="LH257" s="25">
        <v>105019</v>
      </c>
      <c r="LI257" s="25">
        <v>101404</v>
      </c>
      <c r="LJ257" s="25">
        <v>3615</v>
      </c>
      <c r="LK257" s="35">
        <v>3.4000000000000002E-2</v>
      </c>
      <c r="LL257" s="27">
        <v>44762</v>
      </c>
      <c r="LM257" s="18">
        <v>295</v>
      </c>
      <c r="LN257" s="25">
        <v>36913</v>
      </c>
      <c r="LO257" s="25">
        <v>2537</v>
      </c>
      <c r="LP257" s="25">
        <v>1628</v>
      </c>
      <c r="LQ257" s="18">
        <v>218</v>
      </c>
      <c r="LR257" s="25">
        <v>3171</v>
      </c>
      <c r="LS257" s="23">
        <f t="shared" si="800"/>
        <v>7.084133863544971E-2</v>
      </c>
      <c r="LT257" s="23">
        <f t="shared" si="801"/>
        <v>0.92915866136455028</v>
      </c>
      <c r="LU257" s="17">
        <f t="shared" si="802"/>
        <v>0.83124078459407535</v>
      </c>
      <c r="LV257" s="25">
        <v>44762</v>
      </c>
      <c r="LW257" s="18">
        <v>277</v>
      </c>
      <c r="LX257" s="25">
        <v>37837</v>
      </c>
      <c r="LY257" s="25">
        <v>1786</v>
      </c>
      <c r="LZ257" s="18">
        <v>97</v>
      </c>
      <c r="MA257" s="25">
        <v>1273</v>
      </c>
      <c r="MB257" s="18">
        <v>826</v>
      </c>
      <c r="MC257" s="18">
        <v>18</v>
      </c>
      <c r="MD257" s="25">
        <v>2061</v>
      </c>
      <c r="ME257" s="18">
        <v>6</v>
      </c>
      <c r="MF257" s="18">
        <v>581</v>
      </c>
      <c r="MG257" s="17">
        <f t="shared" si="803"/>
        <v>4.7294580224297396E-2</v>
      </c>
      <c r="MH257" s="17">
        <f t="shared" si="804"/>
        <v>0.93742460122425275</v>
      </c>
      <c r="MI257" s="25">
        <v>44762</v>
      </c>
      <c r="MJ257" s="18">
        <v>311</v>
      </c>
      <c r="MK257" s="25">
        <v>40751</v>
      </c>
      <c r="ML257" s="25">
        <v>1701</v>
      </c>
      <c r="MM257" s="18">
        <v>99</v>
      </c>
      <c r="MN257" s="18">
        <v>315</v>
      </c>
      <c r="MO257" s="18">
        <v>968</v>
      </c>
      <c r="MP257" s="18">
        <v>6</v>
      </c>
      <c r="MQ257" s="18">
        <v>27</v>
      </c>
      <c r="MR257" s="18" t="s">
        <v>764</v>
      </c>
      <c r="MS257" s="18">
        <v>584</v>
      </c>
      <c r="MT257" s="17">
        <f t="shared" si="805"/>
        <v>0.9560788168535812</v>
      </c>
      <c r="MU257" s="69">
        <f t="shared" si="806"/>
        <v>0.88433269290916405</v>
      </c>
      <c r="MV257" s="27">
        <v>44762</v>
      </c>
      <c r="MW257" s="25">
        <v>12184</v>
      </c>
      <c r="MX257" s="25">
        <v>7350</v>
      </c>
      <c r="MY257" s="25">
        <v>6914</v>
      </c>
      <c r="MZ257" s="25">
        <v>14202</v>
      </c>
      <c r="NA257" s="25">
        <v>1026</v>
      </c>
      <c r="NB257" s="18">
        <v>59</v>
      </c>
      <c r="NC257" s="25">
        <v>2911</v>
      </c>
      <c r="ND257" s="18">
        <v>116</v>
      </c>
      <c r="NE257" s="17">
        <f t="shared" si="807"/>
        <v>0.27219516554220097</v>
      </c>
      <c r="NF257" s="10">
        <f t="shared" si="808"/>
        <v>53609.600000000006</v>
      </c>
      <c r="NG257" s="17">
        <f t="shared" si="809"/>
        <v>0.3601492337250346</v>
      </c>
      <c r="NH257" s="25">
        <v>44762</v>
      </c>
      <c r="NI257" s="25">
        <v>3761</v>
      </c>
      <c r="NJ257" s="18">
        <v>10</v>
      </c>
      <c r="NK257" s="18">
        <v>191</v>
      </c>
      <c r="NL257" s="18">
        <v>51</v>
      </c>
      <c r="NM257" s="25">
        <v>33027</v>
      </c>
      <c r="NN257" s="25">
        <v>4695</v>
      </c>
      <c r="NO257" s="18">
        <v>215</v>
      </c>
      <c r="NP257" s="18">
        <v>14</v>
      </c>
      <c r="NQ257" s="28">
        <v>2798</v>
      </c>
      <c r="NR257" s="27">
        <v>44762</v>
      </c>
      <c r="NS257" s="37">
        <f t="shared" si="810"/>
        <v>1.1194316607837005</v>
      </c>
      <c r="NT257" s="37">
        <f t="shared" si="811"/>
        <v>0.3020636583059842</v>
      </c>
      <c r="NU257" s="37">
        <f t="shared" si="812"/>
        <v>0.89331044942923288</v>
      </c>
      <c r="NV257" s="17">
        <f t="shared" si="813"/>
        <v>0.18139671371062993</v>
      </c>
      <c r="NW257" s="10">
        <f t="shared" si="814"/>
        <v>26514</v>
      </c>
      <c r="NX257" s="17">
        <f t="shared" si="815"/>
        <v>0.59233278227067598</v>
      </c>
      <c r="NY257" s="19">
        <f t="shared" si="816"/>
        <v>0.47782443367153848</v>
      </c>
      <c r="NZ257" s="25">
        <v>18248</v>
      </c>
      <c r="OA257" s="25">
        <v>16488</v>
      </c>
      <c r="OB257" s="25">
        <v>2169</v>
      </c>
      <c r="OC257" s="25">
        <v>12455</v>
      </c>
      <c r="OD257" s="18">
        <v>432</v>
      </c>
      <c r="OE257" s="18">
        <v>316</v>
      </c>
      <c r="OF257" s="17">
        <f t="shared" si="817"/>
        <v>0.27824940797998304</v>
      </c>
      <c r="OG257" s="17">
        <f t="shared" si="818"/>
        <v>0.40766721772932396</v>
      </c>
      <c r="OH257" s="17">
        <f t="shared" si="819"/>
        <v>0.36834815245073949</v>
      </c>
      <c r="OI257" s="69">
        <f t="shared" si="820"/>
        <v>9.651043295652563E-3</v>
      </c>
      <c r="OJ257" s="27">
        <v>44762</v>
      </c>
      <c r="OK257" s="18">
        <v>388</v>
      </c>
      <c r="OL257" s="25">
        <v>14797</v>
      </c>
      <c r="OM257" s="25">
        <v>25025</v>
      </c>
      <c r="ON257" s="25">
        <v>1830</v>
      </c>
      <c r="OO257" s="25">
        <v>2322</v>
      </c>
      <c r="OP257" s="18">
        <v>738</v>
      </c>
      <c r="OQ257" s="25">
        <v>8981</v>
      </c>
      <c r="OR257" s="69">
        <f t="shared" si="821"/>
        <v>0.39660873061972207</v>
      </c>
      <c r="OS257" s="22">
        <v>134426</v>
      </c>
      <c r="OT257" s="22">
        <v>134426</v>
      </c>
      <c r="OU257" s="38">
        <f t="shared" si="918"/>
        <v>0.53874917339638895</v>
      </c>
      <c r="OV257" s="39">
        <v>0.78833536667013815</v>
      </c>
      <c r="OW257" s="22">
        <v>10597277</v>
      </c>
      <c r="OX257" s="36">
        <f t="shared" si="919"/>
        <v>433619380.28600001</v>
      </c>
      <c r="OY257" s="36">
        <f t="shared" si="920"/>
        <v>9107950.4654555749</v>
      </c>
      <c r="OZ257" s="22"/>
      <c r="PA257" s="22"/>
      <c r="PB257" s="38">
        <f t="shared" si="921"/>
        <v>0</v>
      </c>
      <c r="PC257" s="39">
        <v>0</v>
      </c>
      <c r="PD257" s="22"/>
      <c r="PE257" s="40">
        <f t="shared" si="822"/>
        <v>0</v>
      </c>
      <c r="PF257" s="36">
        <f t="shared" si="823"/>
        <v>0</v>
      </c>
      <c r="PG257" s="22">
        <v>202</v>
      </c>
      <c r="PH257" s="22">
        <v>202</v>
      </c>
      <c r="PI257" s="38">
        <f t="shared" si="922"/>
        <v>8.0957056689978559E-4</v>
      </c>
      <c r="PJ257" s="39">
        <v>0.10168316831683168</v>
      </c>
      <c r="PK257" s="22">
        <v>2054</v>
      </c>
      <c r="PL257" s="41">
        <f t="shared" si="824"/>
        <v>84045.572</v>
      </c>
      <c r="PM257" s="36">
        <f t="shared" si="825"/>
        <v>16512.818437506325</v>
      </c>
      <c r="PN257" s="22">
        <v>2027</v>
      </c>
      <c r="PO257" s="22">
        <v>2027</v>
      </c>
      <c r="PP257" s="38">
        <f t="shared" si="923"/>
        <v>8.1237600945834928E-3</v>
      </c>
      <c r="PQ257" s="39">
        <v>0.75180069067587563</v>
      </c>
      <c r="PR257" s="22">
        <v>152390</v>
      </c>
      <c r="PS257" s="41">
        <f t="shared" si="826"/>
        <v>6235494.0199999996</v>
      </c>
      <c r="PT257" s="36">
        <f t="shared" si="827"/>
        <v>265776.89646101859</v>
      </c>
      <c r="PU257" s="22"/>
      <c r="PV257" s="22"/>
      <c r="PW257" s="38">
        <f t="shared" si="924"/>
        <v>0</v>
      </c>
      <c r="PX257" s="39">
        <v>0</v>
      </c>
      <c r="PY257" s="22"/>
      <c r="PZ257" s="36">
        <f t="shared" si="828"/>
        <v>0</v>
      </c>
      <c r="QA257" s="22"/>
      <c r="QB257" s="22"/>
      <c r="QC257" s="39">
        <v>0</v>
      </c>
      <c r="QD257" s="22"/>
      <c r="QE257" s="22">
        <f t="shared" si="829"/>
        <v>0</v>
      </c>
      <c r="QF257" s="22"/>
      <c r="QG257" s="22"/>
      <c r="QH257" s="22"/>
      <c r="QI257" s="38">
        <f t="shared" si="925"/>
        <v>0</v>
      </c>
      <c r="QJ257" s="39">
        <v>0</v>
      </c>
      <c r="QK257" s="22"/>
      <c r="QL257" s="42">
        <f t="shared" si="830"/>
        <v>0</v>
      </c>
      <c r="QM257" s="22">
        <f t="shared" si="926"/>
        <v>112860</v>
      </c>
      <c r="QN257" s="22">
        <v>46928</v>
      </c>
      <c r="QO257" s="22">
        <v>46928</v>
      </c>
      <c r="QP257" s="38">
        <f t="shared" si="927"/>
        <v>0.18807686912610463</v>
      </c>
      <c r="QQ257" s="39">
        <v>0.19579994885782476</v>
      </c>
      <c r="QR257" s="22">
        <v>918850</v>
      </c>
      <c r="QS257" s="36">
        <f t="shared" si="831"/>
        <v>11033839.056271626</v>
      </c>
      <c r="QT257" s="22"/>
      <c r="QU257" s="22"/>
      <c r="QV257" s="38">
        <f t="shared" si="928"/>
        <v>0</v>
      </c>
      <c r="QW257" s="39">
        <v>0</v>
      </c>
      <c r="QX257" s="22"/>
      <c r="QY257" s="36">
        <f t="shared" si="832"/>
        <v>0</v>
      </c>
      <c r="QZ257" s="22">
        <v>65932</v>
      </c>
      <c r="RA257" s="22">
        <v>65932</v>
      </c>
      <c r="RB257" s="38">
        <f t="shared" si="929"/>
        <v>0.26424062681602306</v>
      </c>
      <c r="RC257" s="39">
        <v>0.19469999393314324</v>
      </c>
      <c r="RD257" s="22">
        <v>1283696</v>
      </c>
      <c r="RE257" s="36">
        <f t="shared" si="833"/>
        <v>7124033.9127091728</v>
      </c>
      <c r="RF257" s="10">
        <f t="shared" si="930"/>
        <v>249515</v>
      </c>
      <c r="RG257" s="10">
        <f t="shared" si="931"/>
        <v>249515</v>
      </c>
      <c r="RH257" s="17">
        <f t="shared" si="932"/>
        <v>0.3209142483791268</v>
      </c>
      <c r="RI257" s="17">
        <f t="shared" si="933"/>
        <v>7.3318483633359804E-3</v>
      </c>
      <c r="RJ257" s="17">
        <f t="shared" si="934"/>
        <v>0.33061975664476578</v>
      </c>
      <c r="RK257" s="17">
        <f t="shared" si="935"/>
        <v>0</v>
      </c>
      <c r="RL257" s="17">
        <f t="shared" si="936"/>
        <v>9.6477350379779239E-3</v>
      </c>
      <c r="RM257" s="17">
        <f t="shared" si="937"/>
        <v>0</v>
      </c>
      <c r="RN257" s="17">
        <f t="shared" si="938"/>
        <v>0.4005297566645874</v>
      </c>
      <c r="RO257" s="17">
        <f t="shared" si="939"/>
        <v>0</v>
      </c>
      <c r="RP257" s="17">
        <f t="shared" si="940"/>
        <v>0.25860333424981491</v>
      </c>
      <c r="RQ257" s="17">
        <f t="shared" si="941"/>
        <v>0</v>
      </c>
      <c r="RR257" s="36">
        <f t="shared" si="942"/>
        <v>27548113.149334893</v>
      </c>
      <c r="RS257" s="36">
        <f t="shared" si="943"/>
        <v>138.09754790801668</v>
      </c>
      <c r="RT257" s="10">
        <f t="shared" si="944"/>
        <v>0</v>
      </c>
      <c r="RU257" s="17">
        <f t="shared" si="945"/>
        <v>0</v>
      </c>
      <c r="RV257" s="37">
        <f t="shared" si="946"/>
        <v>0.79948299701420755</v>
      </c>
      <c r="RW257" s="36">
        <f t="shared" si="947"/>
        <v>1.2508083395577567</v>
      </c>
      <c r="RX257" s="85">
        <v>-0.57180470000000005</v>
      </c>
      <c r="RY257" s="93">
        <v>198</v>
      </c>
      <c r="RZ257" s="43" t="b">
        <v>0</v>
      </c>
      <c r="SA257" s="18" t="b">
        <v>0</v>
      </c>
      <c r="SB257" s="18" t="b">
        <v>0</v>
      </c>
      <c r="SC257" s="18" t="b">
        <v>0</v>
      </c>
      <c r="SD257" s="18" t="b">
        <v>0</v>
      </c>
      <c r="SE257" s="32" t="b">
        <v>1</v>
      </c>
      <c r="SF257" s="43" t="b">
        <v>0</v>
      </c>
      <c r="SG257" s="18" t="b">
        <v>0</v>
      </c>
      <c r="SH257" s="18"/>
      <c r="SI257" s="18"/>
      <c r="SJ257" s="18"/>
      <c r="SK257" s="18"/>
      <c r="SL257" s="18"/>
      <c r="SM257" s="18"/>
      <c r="SN257" s="18"/>
      <c r="SO257" s="18"/>
      <c r="SP257" s="18"/>
      <c r="SQ257" s="17">
        <f t="shared" si="834"/>
        <v>0</v>
      </c>
      <c r="SR257" s="17">
        <f t="shared" si="835"/>
        <v>0</v>
      </c>
      <c r="SS257" s="17">
        <f t="shared" si="836"/>
        <v>0</v>
      </c>
      <c r="ST257" s="17">
        <f t="shared" si="837"/>
        <v>0</v>
      </c>
      <c r="SU257" s="17">
        <f t="shared" si="838"/>
        <v>0</v>
      </c>
      <c r="SV257" s="17">
        <f t="shared" si="908"/>
        <v>0</v>
      </c>
      <c r="SW257" s="17">
        <f t="shared" si="839"/>
        <v>0</v>
      </c>
      <c r="SX257" s="17">
        <f t="shared" si="840"/>
        <v>0</v>
      </c>
      <c r="SY257" s="17">
        <f t="shared" si="841"/>
        <v>0</v>
      </c>
      <c r="SZ257" s="17">
        <f t="shared" si="842"/>
        <v>0</v>
      </c>
      <c r="TA257" s="17">
        <f t="shared" si="843"/>
        <v>0</v>
      </c>
      <c r="TB257" s="24">
        <f t="shared" si="844"/>
        <v>620</v>
      </c>
      <c r="TC257" s="69">
        <f t="shared" si="845"/>
        <v>1</v>
      </c>
      <c r="TD257" s="17">
        <f t="shared" si="867"/>
        <v>2.6014568158168575E-6</v>
      </c>
      <c r="TE257" s="95"/>
      <c r="TF257" s="71"/>
      <c r="TG257" s="71"/>
      <c r="TH257" s="71">
        <v>2</v>
      </c>
      <c r="TI257" s="71"/>
      <c r="TJ257" s="71">
        <v>1</v>
      </c>
      <c r="TK257" s="71">
        <v>6</v>
      </c>
      <c r="TL257" s="71"/>
      <c r="TM257" s="71">
        <v>1</v>
      </c>
      <c r="TN257" s="71"/>
      <c r="TO257" s="71">
        <v>2</v>
      </c>
      <c r="TP257" s="71"/>
      <c r="TQ257" s="71">
        <v>2</v>
      </c>
      <c r="TR257" s="72"/>
      <c r="TS257" s="72"/>
      <c r="TT257" s="72"/>
      <c r="TU257" s="72"/>
      <c r="TV257" s="72">
        <v>2</v>
      </c>
      <c r="TW257" s="72"/>
      <c r="TX257" s="72"/>
      <c r="TY257" s="72">
        <v>1</v>
      </c>
      <c r="TZ257" s="72">
        <v>56</v>
      </c>
      <c r="UA257" s="72"/>
      <c r="UB257" s="72">
        <v>4</v>
      </c>
      <c r="UC257" s="72"/>
      <c r="UD257" s="72"/>
      <c r="UE257" s="72"/>
      <c r="UF257" s="72">
        <v>2</v>
      </c>
      <c r="UG257" s="72">
        <v>2</v>
      </c>
      <c r="UH257" s="72"/>
      <c r="UI257" s="72"/>
      <c r="UJ257" s="73">
        <v>34</v>
      </c>
      <c r="UK257" s="73"/>
      <c r="UL257" s="73"/>
      <c r="UM257" s="73"/>
      <c r="UN257" s="73">
        <v>8</v>
      </c>
      <c r="UO257" s="73"/>
      <c r="UP257" s="73"/>
      <c r="UQ257" s="73">
        <v>4</v>
      </c>
      <c r="UR257" s="73">
        <v>109</v>
      </c>
      <c r="US257" s="73">
        <v>1</v>
      </c>
      <c r="UT257" s="73">
        <v>1</v>
      </c>
      <c r="UU257" s="73"/>
      <c r="UV257" s="73"/>
      <c r="UW257" s="73">
        <v>2</v>
      </c>
      <c r="UX257" s="73"/>
      <c r="UY257" s="73">
        <v>2</v>
      </c>
      <c r="UZ257" s="73"/>
      <c r="VA257" s="73"/>
      <c r="VB257" s="73">
        <v>77</v>
      </c>
      <c r="VC257" s="73"/>
      <c r="VD257" s="73"/>
      <c r="VE257" s="73"/>
      <c r="VF257" s="73">
        <v>8</v>
      </c>
      <c r="VG257" s="73"/>
      <c r="VH257" s="73"/>
      <c r="VI257" s="73">
        <v>4</v>
      </c>
      <c r="VJ257" s="73">
        <v>112</v>
      </c>
      <c r="VK257" s="73">
        <v>5</v>
      </c>
      <c r="VL257" s="73"/>
      <c r="VM257" s="73"/>
      <c r="VN257" s="73"/>
      <c r="VO257" s="73">
        <v>2</v>
      </c>
      <c r="VP257" s="73">
        <v>2</v>
      </c>
      <c r="VQ257" s="73"/>
      <c r="VR257" s="73"/>
      <c r="VS257" s="73">
        <v>50</v>
      </c>
      <c r="VT257" s="73"/>
      <c r="VU257" s="73"/>
      <c r="VV257" s="73">
        <v>5</v>
      </c>
      <c r="VW257" s="73">
        <v>3</v>
      </c>
      <c r="VX257" s="73"/>
      <c r="VY257" s="73">
        <v>1</v>
      </c>
      <c r="VZ257" s="73"/>
      <c r="WA257" s="73">
        <v>37</v>
      </c>
      <c r="WB257" s="73">
        <v>3</v>
      </c>
      <c r="WC257" s="73">
        <v>34</v>
      </c>
      <c r="WD257" s="73">
        <v>1</v>
      </c>
      <c r="WE257" s="73"/>
      <c r="WF257" s="73"/>
      <c r="WG257" s="73"/>
      <c r="WH257" s="73">
        <v>1</v>
      </c>
      <c r="WI257" s="73"/>
      <c r="WJ257" s="73">
        <v>1</v>
      </c>
      <c r="WK257" s="73"/>
      <c r="WL257" s="73"/>
      <c r="WM257" s="73"/>
      <c r="WN257" s="73"/>
      <c r="WO257" s="22">
        <f t="shared" si="846"/>
        <v>161</v>
      </c>
      <c r="WP257" s="22">
        <f t="shared" si="847"/>
        <v>0</v>
      </c>
      <c r="WQ257" s="22">
        <f t="shared" si="848"/>
        <v>0</v>
      </c>
      <c r="WR257" s="22">
        <f t="shared" si="849"/>
        <v>5</v>
      </c>
      <c r="WS257" s="22">
        <f t="shared" si="850"/>
        <v>23</v>
      </c>
      <c r="WT257" s="22">
        <f t="shared" si="851"/>
        <v>0</v>
      </c>
      <c r="WU257" s="22">
        <f t="shared" si="852"/>
        <v>2</v>
      </c>
      <c r="WV257" s="22">
        <f t="shared" si="853"/>
        <v>9</v>
      </c>
      <c r="WW257" s="22">
        <f t="shared" si="854"/>
        <v>320</v>
      </c>
      <c r="WX257" s="22">
        <f t="shared" si="855"/>
        <v>0</v>
      </c>
      <c r="WY257" s="22">
        <f t="shared" si="856"/>
        <v>48</v>
      </c>
      <c r="WZ257" s="22">
        <f t="shared" si="857"/>
        <v>1</v>
      </c>
      <c r="XA257" s="22">
        <f t="shared" si="858"/>
        <v>0</v>
      </c>
      <c r="XB257" s="22">
        <f t="shared" si="859"/>
        <v>0</v>
      </c>
      <c r="XC257" s="22">
        <f t="shared" si="860"/>
        <v>6</v>
      </c>
      <c r="XD257" s="22">
        <f t="shared" si="861"/>
        <v>0</v>
      </c>
      <c r="XE257" s="22">
        <f t="shared" si="862"/>
        <v>9</v>
      </c>
      <c r="XF257" s="22">
        <f t="shared" si="863"/>
        <v>0</v>
      </c>
      <c r="XG257" s="93">
        <f t="shared" si="864"/>
        <v>2</v>
      </c>
    </row>
    <row r="258" spans="1:631" ht="17.100000000000001" customHeight="1" x14ac:dyDescent="0.2">
      <c r="A258" s="101"/>
      <c r="B258" s="27" t="s">
        <v>215</v>
      </c>
      <c r="C258" s="535" t="s">
        <v>216</v>
      </c>
      <c r="D258" s="25" t="s">
        <v>217</v>
      </c>
      <c r="E258" s="535" t="s">
        <v>216</v>
      </c>
      <c r="F258" s="25" t="s">
        <v>227</v>
      </c>
      <c r="G258" s="535" t="s">
        <v>228</v>
      </c>
      <c r="H258" s="25">
        <v>47</v>
      </c>
      <c r="I258" s="28">
        <v>13</v>
      </c>
      <c r="J258" s="17">
        <f t="shared" si="730"/>
        <v>0.82900596344485744</v>
      </c>
      <c r="K258" s="17">
        <f t="shared" si="731"/>
        <v>0.28874302973977695</v>
      </c>
      <c r="L258" s="17">
        <f t="shared" si="732"/>
        <v>1</v>
      </c>
      <c r="M258" s="17">
        <f t="shared" si="733"/>
        <v>0.15772390099808348</v>
      </c>
      <c r="N258" s="17">
        <f t="shared" si="734"/>
        <v>0.33829415320275102</v>
      </c>
      <c r="O258" s="17">
        <f t="shared" si="735"/>
        <v>0.25890644361833953</v>
      </c>
      <c r="P258" s="17">
        <f t="shared" si="736"/>
        <v>0.63298630303706438</v>
      </c>
      <c r="Q258" s="17">
        <f t="shared" si="737"/>
        <v>0.46899999999999997</v>
      </c>
      <c r="R258" s="69">
        <f t="shared" si="738"/>
        <v>0.879</v>
      </c>
      <c r="S258" s="422">
        <f t="shared" si="739"/>
        <v>0.53929553267120811</v>
      </c>
      <c r="T258" s="17">
        <f t="shared" si="865"/>
        <v>0.46070446732879189</v>
      </c>
      <c r="U258" s="10">
        <f t="shared" si="740"/>
        <v>115734.49064660046</v>
      </c>
      <c r="V258" s="32">
        <v>6</v>
      </c>
      <c r="W258" s="550">
        <f t="shared" si="741"/>
        <v>0</v>
      </c>
      <c r="X258" s="550">
        <f t="shared" si="742"/>
        <v>0.42818442156009695</v>
      </c>
      <c r="Y258" s="550">
        <f t="shared" si="743"/>
        <v>0.57181557843990305</v>
      </c>
      <c r="Z258" s="551">
        <f t="shared" si="744"/>
        <v>143646.93509104493</v>
      </c>
      <c r="AA258" s="426">
        <f t="shared" si="745"/>
        <v>0.126</v>
      </c>
      <c r="AB258" s="59">
        <f t="shared" si="746"/>
        <v>0.91099999999999992</v>
      </c>
      <c r="AC258" s="59">
        <f t="shared" si="747"/>
        <v>0.19328410631728554</v>
      </c>
      <c r="AD258" s="59">
        <f t="shared" si="748"/>
        <v>0.33829415320275102</v>
      </c>
      <c r="AE258" s="59">
        <f t="shared" si="749"/>
        <v>0.53100000000000003</v>
      </c>
      <c r="AF258" s="59">
        <f t="shared" si="750"/>
        <v>0.52271143122676578</v>
      </c>
      <c r="AG258" s="59">
        <f t="shared" si="751"/>
        <v>0.2610943308550186</v>
      </c>
      <c r="AH258" s="59">
        <f t="shared" si="752"/>
        <v>0.25890644361833953</v>
      </c>
      <c r="AI258" s="59">
        <f t="shared" si="753"/>
        <v>0.76895523543990085</v>
      </c>
      <c r="AJ258" s="59">
        <f t="shared" si="754"/>
        <v>0.88905669144981414</v>
      </c>
      <c r="AK258" s="59">
        <f t="shared" si="755"/>
        <v>0.36701369696293556</v>
      </c>
      <c r="AL258" s="35">
        <f t="shared" si="756"/>
        <v>1</v>
      </c>
      <c r="AM258" s="27">
        <v>251212</v>
      </c>
      <c r="AN258" s="25">
        <v>120024</v>
      </c>
      <c r="AO258" s="25">
        <v>131188</v>
      </c>
      <c r="AP258" s="17">
        <f t="shared" si="757"/>
        <v>4.8792053288476828E-3</v>
      </c>
      <c r="AQ258" s="18">
        <v>91.5</v>
      </c>
      <c r="AR258" s="58">
        <v>2846.1242165899998</v>
      </c>
      <c r="AS258" s="24">
        <f t="shared" si="758"/>
        <v>88.264594544289523</v>
      </c>
      <c r="AT258" s="17">
        <f t="shared" si="916"/>
        <v>7.6226192036038032E-2</v>
      </c>
      <c r="AU258" s="25">
        <v>248302</v>
      </c>
      <c r="AV258" s="25">
        <v>117523</v>
      </c>
      <c r="AW258" s="25">
        <v>130779</v>
      </c>
      <c r="AX258" s="25">
        <v>2910</v>
      </c>
      <c r="AY258" s="25">
        <v>2501</v>
      </c>
      <c r="AZ258" s="18">
        <v>409</v>
      </c>
      <c r="BA258" s="25">
        <v>31656</v>
      </c>
      <c r="BB258" s="25">
        <v>14849</v>
      </c>
      <c r="BC258" s="25">
        <v>16807</v>
      </c>
      <c r="BD258" s="18">
        <v>88.4</v>
      </c>
      <c r="BE258" s="25">
        <v>219556</v>
      </c>
      <c r="BF258" s="25">
        <v>105175</v>
      </c>
      <c r="BG258" s="25">
        <v>114381</v>
      </c>
      <c r="BH258" s="18">
        <v>92</v>
      </c>
      <c r="BI258" s="17">
        <v>0.126</v>
      </c>
      <c r="BJ258" s="25">
        <v>82995</v>
      </c>
      <c r="BK258" s="25">
        <v>156164</v>
      </c>
      <c r="BL258" s="25">
        <v>12053</v>
      </c>
      <c r="BM258" s="17">
        <v>0.6080000000000001</v>
      </c>
      <c r="BN258" s="10">
        <f t="shared" si="759"/>
        <v>98475.103999999978</v>
      </c>
      <c r="BO258" s="29">
        <v>0.53100000000000003</v>
      </c>
      <c r="BP258" s="30">
        <f t="shared" si="760"/>
        <v>0.46899999999999997</v>
      </c>
      <c r="BQ258" s="31">
        <v>7.7</v>
      </c>
      <c r="BR258" s="25">
        <v>168217</v>
      </c>
      <c r="BS258" s="25">
        <v>52269</v>
      </c>
      <c r="BT258" s="25">
        <v>100084</v>
      </c>
      <c r="BU258" s="25">
        <v>11858</v>
      </c>
      <c r="BV258" s="25">
        <v>2893</v>
      </c>
      <c r="BW258" s="18">
        <v>1113</v>
      </c>
      <c r="BX258" s="25">
        <v>51648</v>
      </c>
      <c r="BY258" s="25">
        <v>40373</v>
      </c>
      <c r="BZ258" s="25">
        <v>11275</v>
      </c>
      <c r="CA258" s="59">
        <v>0.218</v>
      </c>
      <c r="CB258" s="25">
        <v>248302</v>
      </c>
      <c r="CC258" s="25">
        <v>2910</v>
      </c>
      <c r="CD258" s="17">
        <f t="shared" si="761"/>
        <v>1.1719599519939429E-2</v>
      </c>
      <c r="CE258" s="25">
        <v>1847</v>
      </c>
      <c r="CF258" s="25">
        <v>5113</v>
      </c>
      <c r="CG258" s="25">
        <v>9014</v>
      </c>
      <c r="CH258" s="25">
        <v>10248</v>
      </c>
      <c r="CI258" s="25">
        <v>8862</v>
      </c>
      <c r="CJ258" s="25">
        <v>6466</v>
      </c>
      <c r="CK258" s="25">
        <v>4220</v>
      </c>
      <c r="CL258" s="25">
        <v>2703</v>
      </c>
      <c r="CM258" s="25">
        <v>3175</v>
      </c>
      <c r="CN258" s="32">
        <v>4.8</v>
      </c>
      <c r="CO258" s="27">
        <v>51648</v>
      </c>
      <c r="CP258" s="34">
        <f t="shared" si="762"/>
        <v>4.8639250309789341</v>
      </c>
      <c r="CQ258" s="25">
        <v>305</v>
      </c>
      <c r="CR258" s="25">
        <v>2061</v>
      </c>
      <c r="CS258" s="25">
        <v>3911</v>
      </c>
      <c r="CT258" s="25">
        <v>29885</v>
      </c>
      <c r="CU258" s="25">
        <v>13536</v>
      </c>
      <c r="CV258" s="25">
        <v>1015</v>
      </c>
      <c r="CW258" s="18">
        <v>876</v>
      </c>
      <c r="CX258" s="18">
        <v>59</v>
      </c>
      <c r="CY258" s="25">
        <v>51648</v>
      </c>
      <c r="CZ258" s="25">
        <v>49730</v>
      </c>
      <c r="DA258" s="18">
        <v>769</v>
      </c>
      <c r="DB258" s="18">
        <v>543</v>
      </c>
      <c r="DC258" s="18">
        <v>443</v>
      </c>
      <c r="DD258" s="18">
        <v>132</v>
      </c>
      <c r="DE258" s="18">
        <v>31</v>
      </c>
      <c r="DF258" s="25">
        <v>51648</v>
      </c>
      <c r="DG258" s="25">
        <v>26746</v>
      </c>
      <c r="DH258" s="18">
        <v>216</v>
      </c>
      <c r="DI258" s="18">
        <v>35</v>
      </c>
      <c r="DJ258" s="25">
        <v>24017</v>
      </c>
      <c r="DK258" s="18">
        <v>72</v>
      </c>
      <c r="DL258" s="18">
        <v>562</v>
      </c>
      <c r="DM258" s="25">
        <f t="shared" si="763"/>
        <v>129417.59999999999</v>
      </c>
      <c r="DN258" s="17">
        <f t="shared" si="764"/>
        <v>0.46501316604708798</v>
      </c>
      <c r="DO258" s="17">
        <f t="shared" si="765"/>
        <v>1.3940520446096654E-3</v>
      </c>
      <c r="DP258" s="23">
        <f t="shared" si="766"/>
        <v>0.52271143122676578</v>
      </c>
      <c r="DQ258" s="23">
        <f t="shared" si="767"/>
        <v>0.47728856877323422</v>
      </c>
      <c r="DR258" s="25">
        <v>51648</v>
      </c>
      <c r="DS258" s="18">
        <v>689</v>
      </c>
      <c r="DT258" s="25">
        <v>36987</v>
      </c>
      <c r="DU258" s="18">
        <v>19</v>
      </c>
      <c r="DV258" s="25">
        <v>8778</v>
      </c>
      <c r="DW258" s="18">
        <v>49</v>
      </c>
      <c r="DX258" s="25">
        <v>4828</v>
      </c>
      <c r="DY258" s="18">
        <v>298</v>
      </c>
      <c r="DZ258" s="17">
        <f t="shared" si="768"/>
        <v>0.89980250929368033</v>
      </c>
      <c r="EA258" s="17">
        <f t="shared" si="769"/>
        <v>0.10019749070631967</v>
      </c>
      <c r="EB258" s="25">
        <v>51648</v>
      </c>
      <c r="EC258" s="25">
        <v>10810</v>
      </c>
      <c r="ED258" s="25">
        <v>2675</v>
      </c>
      <c r="EE258" s="25">
        <v>35298</v>
      </c>
      <c r="EF258" s="17">
        <f t="shared" si="909"/>
        <v>0.68343401486988853</v>
      </c>
      <c r="EG258" s="25">
        <v>2538</v>
      </c>
      <c r="EH258" s="18">
        <v>327</v>
      </c>
      <c r="EI258" s="17">
        <f t="shared" si="770"/>
        <v>0.2610943308550186</v>
      </c>
      <c r="EJ258" s="17">
        <f t="shared" si="771"/>
        <v>4.9140334572490708E-2</v>
      </c>
      <c r="EK258" s="69">
        <f t="shared" si="772"/>
        <v>0.28874302973977695</v>
      </c>
      <c r="EL258" s="27">
        <v>165825</v>
      </c>
      <c r="EM258" s="25">
        <v>151129</v>
      </c>
      <c r="EN258" s="25">
        <v>14696</v>
      </c>
      <c r="EO258" s="59">
        <v>0.91099999999999992</v>
      </c>
      <c r="EP258" s="25">
        <v>75902</v>
      </c>
      <c r="EQ258" s="25">
        <v>72088</v>
      </c>
      <c r="ER258" s="25">
        <v>3814</v>
      </c>
      <c r="ES258" s="59">
        <v>0.95</v>
      </c>
      <c r="ET258" s="25">
        <v>89923</v>
      </c>
      <c r="EU258" s="25">
        <v>79041</v>
      </c>
      <c r="EV258" s="25">
        <v>10882</v>
      </c>
      <c r="EW258" s="59">
        <v>0.879</v>
      </c>
      <c r="EX258" s="25">
        <v>22077</v>
      </c>
      <c r="EY258" s="25">
        <v>20909</v>
      </c>
      <c r="EZ258" s="25">
        <v>1168</v>
      </c>
      <c r="FA258" s="59">
        <v>0.94700000000000006</v>
      </c>
      <c r="FB258" s="25">
        <v>143748</v>
      </c>
      <c r="FC258" s="25">
        <v>130220</v>
      </c>
      <c r="FD258" s="25">
        <v>13528</v>
      </c>
      <c r="FE258" s="59">
        <v>0.90599999999999992</v>
      </c>
      <c r="FF258" s="25">
        <v>121852</v>
      </c>
      <c r="FG258" s="25">
        <v>49006</v>
      </c>
      <c r="FH258" s="25">
        <v>61853</v>
      </c>
      <c r="FI258" s="25">
        <v>10993</v>
      </c>
      <c r="FJ258" s="23">
        <f t="shared" si="773"/>
        <v>9.0215999737386338E-2</v>
      </c>
      <c r="FK258" s="23">
        <f t="shared" si="774"/>
        <v>0.50760758953484553</v>
      </c>
      <c r="FL258" s="36">
        <f t="shared" si="775"/>
        <v>4.4579277722186843</v>
      </c>
      <c r="FM258" s="25">
        <v>58724</v>
      </c>
      <c r="FN258" s="25">
        <v>24452</v>
      </c>
      <c r="FO258" s="17">
        <f t="shared" si="776"/>
        <v>0.41638852939173082</v>
      </c>
      <c r="FP258" s="25">
        <v>29197</v>
      </c>
      <c r="FQ258" s="17">
        <f t="shared" si="777"/>
        <v>0.49719024589605615</v>
      </c>
      <c r="FR258" s="25">
        <v>5075</v>
      </c>
      <c r="FS258" s="17">
        <f t="shared" si="778"/>
        <v>8.6421224712213071E-2</v>
      </c>
      <c r="FT258" s="25">
        <v>63128</v>
      </c>
      <c r="FU258" s="25">
        <v>24554</v>
      </c>
      <c r="FV258" s="25">
        <v>32656</v>
      </c>
      <c r="FW258" s="17">
        <f t="shared" si="779"/>
        <v>9.3746039792168293E-2</v>
      </c>
      <c r="FX258" s="17">
        <f t="shared" si="780"/>
        <v>0.51729818780889625</v>
      </c>
      <c r="FY258" s="25">
        <v>5918</v>
      </c>
      <c r="FZ258" s="25">
        <v>122426</v>
      </c>
      <c r="GA258" s="25">
        <v>23663</v>
      </c>
      <c r="GB258" s="25">
        <v>57347</v>
      </c>
      <c r="GC258" s="25">
        <v>22925</v>
      </c>
      <c r="GD258" s="25">
        <v>10430</v>
      </c>
      <c r="GE258" s="18">
        <v>221</v>
      </c>
      <c r="GF258" s="25">
        <v>6123</v>
      </c>
      <c r="GG258" s="18">
        <v>142</v>
      </c>
      <c r="GH258" s="18">
        <v>56</v>
      </c>
      <c r="GI258" s="18">
        <v>1519</v>
      </c>
      <c r="GJ258" s="10">
        <f t="shared" si="781"/>
        <v>23663</v>
      </c>
      <c r="GK258" s="10">
        <f t="shared" si="910"/>
        <v>98763</v>
      </c>
      <c r="GL258" s="10">
        <f t="shared" si="911"/>
        <v>41416</v>
      </c>
      <c r="GM258" s="10">
        <f t="shared" si="782"/>
        <v>81010</v>
      </c>
      <c r="GN258" s="10">
        <f t="shared" si="912"/>
        <v>18491</v>
      </c>
      <c r="GO258" s="17">
        <f t="shared" si="783"/>
        <v>0.19328410631728554</v>
      </c>
      <c r="GP258" s="17">
        <f t="shared" si="913"/>
        <v>0.80671589368271446</v>
      </c>
      <c r="GQ258" s="17">
        <f t="shared" si="914"/>
        <v>0.33829415320275102</v>
      </c>
      <c r="GR258" s="17">
        <f t="shared" si="915"/>
        <v>0.15103817816476892</v>
      </c>
      <c r="GS258" s="17">
        <f t="shared" si="784"/>
        <v>0.57250502344273269</v>
      </c>
      <c r="GT258" s="25">
        <v>56273</v>
      </c>
      <c r="GU258" s="25">
        <v>8188</v>
      </c>
      <c r="GV258" s="25">
        <v>24783</v>
      </c>
      <c r="GW258" s="25">
        <v>13436</v>
      </c>
      <c r="GX258" s="25">
        <v>6238</v>
      </c>
      <c r="GY258" s="18">
        <v>147</v>
      </c>
      <c r="GZ258" s="25">
        <v>2598</v>
      </c>
      <c r="HA258" s="18">
        <v>50</v>
      </c>
      <c r="HB258" s="18">
        <v>40</v>
      </c>
      <c r="HC258" s="18">
        <v>793</v>
      </c>
      <c r="HD258" s="23">
        <f t="shared" si="785"/>
        <v>0.14550494908748424</v>
      </c>
      <c r="HE258" s="23">
        <f t="shared" si="786"/>
        <v>0.85449505091251576</v>
      </c>
      <c r="HF258" s="23">
        <f t="shared" si="787"/>
        <v>0.41408846160680968</v>
      </c>
      <c r="HG258" s="23">
        <f t="shared" si="788"/>
        <v>0.17532386757414745</v>
      </c>
      <c r="HH258" s="25">
        <v>66153</v>
      </c>
      <c r="HI258" s="25">
        <v>15475</v>
      </c>
      <c r="HJ258" s="25">
        <v>32564</v>
      </c>
      <c r="HK258" s="25">
        <v>9489</v>
      </c>
      <c r="HL258" s="25">
        <v>4192</v>
      </c>
      <c r="HM258" s="18">
        <v>74</v>
      </c>
      <c r="HN258" s="25">
        <v>3525</v>
      </c>
      <c r="HO258" s="18">
        <v>92</v>
      </c>
      <c r="HP258" s="18">
        <v>16</v>
      </c>
      <c r="HQ258" s="18">
        <v>726</v>
      </c>
      <c r="HR258" s="23">
        <f t="shared" si="789"/>
        <v>0.23392741069943918</v>
      </c>
      <c r="HS258" s="23">
        <f t="shared" si="790"/>
        <v>0.76607258930056077</v>
      </c>
      <c r="HT258" s="80">
        <f t="shared" si="791"/>
        <v>0.27381978141580882</v>
      </c>
      <c r="HU258" s="27">
        <v>197197</v>
      </c>
      <c r="HV258" s="25">
        <v>3716</v>
      </c>
      <c r="HW258" s="25">
        <v>38002</v>
      </c>
      <c r="HX258" s="25">
        <v>6178</v>
      </c>
      <c r="HY258" s="25">
        <v>31482</v>
      </c>
      <c r="HZ258" s="25">
        <v>17091</v>
      </c>
      <c r="IA258" s="25">
        <v>6028</v>
      </c>
      <c r="IB258" s="18">
        <v>686</v>
      </c>
      <c r="IC258" s="25">
        <v>29782</v>
      </c>
      <c r="ID258" s="25">
        <v>47623</v>
      </c>
      <c r="IE258" s="25">
        <v>10537</v>
      </c>
      <c r="IF258" s="18">
        <v>1395</v>
      </c>
      <c r="IG258" s="25">
        <v>4677</v>
      </c>
      <c r="IH258" s="17">
        <f t="shared" si="792"/>
        <v>0.32816929263629774</v>
      </c>
      <c r="II258" s="17">
        <f t="shared" si="793"/>
        <v>8.6669675502162813E-2</v>
      </c>
      <c r="IJ258" s="30">
        <f t="shared" si="794"/>
        <v>11.53806096776081</v>
      </c>
      <c r="IK258" s="17">
        <f t="shared" si="866"/>
        <v>0.15772390099808348</v>
      </c>
      <c r="IL258" s="25">
        <v>92663</v>
      </c>
      <c r="IM258" s="25">
        <v>1638</v>
      </c>
      <c r="IN258" s="25">
        <v>25314</v>
      </c>
      <c r="IO258" s="25">
        <v>5140</v>
      </c>
      <c r="IP258" s="25">
        <v>23512</v>
      </c>
      <c r="IQ258" s="25">
        <v>8456</v>
      </c>
      <c r="IR258" s="25">
        <v>3551</v>
      </c>
      <c r="IS258" s="18">
        <v>444</v>
      </c>
      <c r="IT258" s="25">
        <v>14810</v>
      </c>
      <c r="IU258" s="25">
        <v>1688</v>
      </c>
      <c r="IV258" s="25">
        <v>4185</v>
      </c>
      <c r="IW258" s="18">
        <v>730</v>
      </c>
      <c r="IX258" s="25">
        <v>3195</v>
      </c>
      <c r="IY258" s="17">
        <f t="shared" si="795"/>
        <v>0.72964397871858244</v>
      </c>
      <c r="IZ258" s="25">
        <v>104534</v>
      </c>
      <c r="JA258" s="25">
        <v>2078</v>
      </c>
      <c r="JB258" s="25">
        <v>12688</v>
      </c>
      <c r="JC258" s="25">
        <v>1038</v>
      </c>
      <c r="JD258" s="25">
        <v>7970</v>
      </c>
      <c r="JE258" s="25">
        <v>8635</v>
      </c>
      <c r="JF258" s="25">
        <v>2477</v>
      </c>
      <c r="JG258" s="18">
        <v>242</v>
      </c>
      <c r="JH258" s="25">
        <v>14972</v>
      </c>
      <c r="JI258" s="25">
        <v>45935</v>
      </c>
      <c r="JJ258" s="25">
        <v>6352</v>
      </c>
      <c r="JK258" s="18">
        <v>665</v>
      </c>
      <c r="JL258" s="25">
        <v>1482</v>
      </c>
      <c r="JM258" s="80">
        <f t="shared" si="796"/>
        <v>0.33372873897487898</v>
      </c>
      <c r="JN258" s="27">
        <v>197197</v>
      </c>
      <c r="JO258" s="25">
        <v>108816</v>
      </c>
      <c r="JP258" s="18">
        <v>236</v>
      </c>
      <c r="JQ258" s="25">
        <v>13370</v>
      </c>
      <c r="JR258" s="18">
        <v>837</v>
      </c>
      <c r="JS258" s="18">
        <v>708</v>
      </c>
      <c r="JT258" s="18">
        <v>769</v>
      </c>
      <c r="JU258" s="18">
        <v>34</v>
      </c>
      <c r="JV258" s="18">
        <v>53</v>
      </c>
      <c r="JW258" s="25">
        <v>72374</v>
      </c>
      <c r="JX258" s="17">
        <f t="shared" si="797"/>
        <v>0.36701369696293556</v>
      </c>
      <c r="JY258" s="17">
        <f t="shared" si="798"/>
        <v>0.63298630303706438</v>
      </c>
      <c r="JZ258" s="25">
        <v>25956</v>
      </c>
      <c r="KA258" s="25">
        <v>17242</v>
      </c>
      <c r="KB258" s="18">
        <v>92</v>
      </c>
      <c r="KC258" s="25">
        <v>1241</v>
      </c>
      <c r="KD258" s="18">
        <v>236</v>
      </c>
      <c r="KE258" s="18">
        <v>185</v>
      </c>
      <c r="KF258" s="18">
        <v>125</v>
      </c>
      <c r="KG258" s="18">
        <v>13</v>
      </c>
      <c r="KH258" s="18">
        <v>13</v>
      </c>
      <c r="KI258" s="25">
        <v>6809</v>
      </c>
      <c r="KJ258" s="17">
        <f t="shared" si="799"/>
        <v>0.26232855601787641</v>
      </c>
      <c r="KK258" s="25">
        <v>171241</v>
      </c>
      <c r="KL258" s="25">
        <v>91574</v>
      </c>
      <c r="KM258" s="18">
        <v>144</v>
      </c>
      <c r="KN258" s="25">
        <v>12129</v>
      </c>
      <c r="KO258" s="18">
        <v>601</v>
      </c>
      <c r="KP258" s="18">
        <v>523</v>
      </c>
      <c r="KQ258" s="18">
        <v>644</v>
      </c>
      <c r="KR258" s="18">
        <v>21</v>
      </c>
      <c r="KS258" s="18">
        <v>40</v>
      </c>
      <c r="KT258" s="25">
        <v>65565</v>
      </c>
      <c r="KU258" s="69">
        <f t="shared" si="917"/>
        <v>0.38288143610467118</v>
      </c>
      <c r="KV258" s="27">
        <v>251212</v>
      </c>
      <c r="KW258" s="25">
        <v>243771</v>
      </c>
      <c r="KX258" s="25">
        <v>7441</v>
      </c>
      <c r="KY258" s="59">
        <v>0.03</v>
      </c>
      <c r="KZ258" s="25">
        <v>3442</v>
      </c>
      <c r="LA258" s="25">
        <v>2192</v>
      </c>
      <c r="LB258" s="25">
        <v>3376</v>
      </c>
      <c r="LC258" s="25">
        <v>2717</v>
      </c>
      <c r="LD258" s="25">
        <v>120024</v>
      </c>
      <c r="LE258" s="25">
        <v>116507</v>
      </c>
      <c r="LF258" s="25">
        <v>3517</v>
      </c>
      <c r="LG258" s="59">
        <v>2.8999999999999998E-2</v>
      </c>
      <c r="LH258" s="25">
        <v>131188</v>
      </c>
      <c r="LI258" s="25">
        <v>127264</v>
      </c>
      <c r="LJ258" s="25">
        <v>3924</v>
      </c>
      <c r="LK258" s="35">
        <v>0.03</v>
      </c>
      <c r="LL258" s="27">
        <v>51648</v>
      </c>
      <c r="LM258" s="18">
        <v>315</v>
      </c>
      <c r="LN258" s="25">
        <v>39400</v>
      </c>
      <c r="LO258" s="25">
        <v>5851</v>
      </c>
      <c r="LP258" s="18">
        <v>880</v>
      </c>
      <c r="LQ258" s="18">
        <v>401</v>
      </c>
      <c r="LR258" s="25">
        <v>4801</v>
      </c>
      <c r="LS258" s="23">
        <f t="shared" si="800"/>
        <v>9.2956164807930605E-2</v>
      </c>
      <c r="LT258" s="23">
        <f t="shared" si="801"/>
        <v>0.90704383519206944</v>
      </c>
      <c r="LU258" s="17">
        <f t="shared" si="802"/>
        <v>0.76895523543990085</v>
      </c>
      <c r="LV258" s="25">
        <v>51648</v>
      </c>
      <c r="LW258" s="18">
        <v>240</v>
      </c>
      <c r="LX258" s="25">
        <v>37423</v>
      </c>
      <c r="LY258" s="25">
        <v>7946</v>
      </c>
      <c r="LZ258" s="25">
        <v>1938</v>
      </c>
      <c r="MA258" s="18">
        <v>194</v>
      </c>
      <c r="MB258" s="25">
        <v>1802</v>
      </c>
      <c r="MC258" s="18">
        <v>90</v>
      </c>
      <c r="MD258" s="18">
        <v>309</v>
      </c>
      <c r="ME258" s="18">
        <v>10</v>
      </c>
      <c r="MF258" s="25">
        <v>1696</v>
      </c>
      <c r="MG258" s="17">
        <f t="shared" si="803"/>
        <v>4.038878562577447E-2</v>
      </c>
      <c r="MH258" s="17">
        <f t="shared" si="804"/>
        <v>0.88905669144981414</v>
      </c>
      <c r="MI258" s="25">
        <v>51648</v>
      </c>
      <c r="MJ258" s="18">
        <v>253</v>
      </c>
      <c r="MK258" s="25">
        <v>37544</v>
      </c>
      <c r="ML258" s="25">
        <v>7975</v>
      </c>
      <c r="MM258" s="25">
        <v>1951</v>
      </c>
      <c r="MN258" s="18">
        <v>196</v>
      </c>
      <c r="MO258" s="25">
        <v>1908</v>
      </c>
      <c r="MP258" s="18">
        <v>92</v>
      </c>
      <c r="MQ258" s="18">
        <v>14</v>
      </c>
      <c r="MR258" s="18">
        <v>13</v>
      </c>
      <c r="MS258" s="25">
        <v>1702</v>
      </c>
      <c r="MT258" s="17">
        <f t="shared" si="805"/>
        <v>0.88828221809169761</v>
      </c>
      <c r="MU258" s="69">
        <f t="shared" si="806"/>
        <v>0.82900596344485744</v>
      </c>
      <c r="MV258" s="27">
        <v>51648</v>
      </c>
      <c r="MW258" s="25">
        <v>13372</v>
      </c>
      <c r="MX258" s="25">
        <v>7467</v>
      </c>
      <c r="MY258" s="25">
        <v>12602</v>
      </c>
      <c r="MZ258" s="25">
        <v>9407</v>
      </c>
      <c r="NA258" s="25">
        <v>1157</v>
      </c>
      <c r="NB258" s="18">
        <v>12</v>
      </c>
      <c r="NC258" s="25">
        <v>6347</v>
      </c>
      <c r="ND258" s="25">
        <v>1284</v>
      </c>
      <c r="NE258" s="17">
        <f t="shared" si="807"/>
        <v>0.25890644361833953</v>
      </c>
      <c r="NF258" s="10">
        <f t="shared" si="808"/>
        <v>64185.599999999999</v>
      </c>
      <c r="NG258" s="17">
        <f t="shared" si="809"/>
        <v>0.40419764560099131</v>
      </c>
      <c r="NH258" s="25">
        <v>51648</v>
      </c>
      <c r="NI258" s="25">
        <v>2758</v>
      </c>
      <c r="NJ258" s="18">
        <v>6</v>
      </c>
      <c r="NK258" s="18">
        <v>113</v>
      </c>
      <c r="NL258" s="18">
        <v>22</v>
      </c>
      <c r="NM258" s="25">
        <v>38100</v>
      </c>
      <c r="NN258" s="25">
        <v>4509</v>
      </c>
      <c r="NO258" s="18">
        <v>188</v>
      </c>
      <c r="NP258" s="25">
        <v>1187</v>
      </c>
      <c r="NQ258" s="28">
        <v>4765</v>
      </c>
      <c r="NR258" s="27">
        <v>51648</v>
      </c>
      <c r="NS258" s="37">
        <f t="shared" si="810"/>
        <v>0.92636694547707554</v>
      </c>
      <c r="NT258" s="37">
        <f t="shared" si="811"/>
        <v>0.24996772763122119</v>
      </c>
      <c r="NU258" s="37">
        <f t="shared" si="812"/>
        <v>1.0794858396906679</v>
      </c>
      <c r="NV258" s="17">
        <f t="shared" si="813"/>
        <v>0.21920171642698255</v>
      </c>
      <c r="NW258" s="10">
        <f t="shared" si="814"/>
        <v>33754</v>
      </c>
      <c r="NX258" s="17">
        <f t="shared" si="815"/>
        <v>0.65353934324659235</v>
      </c>
      <c r="NY258" s="19">
        <f t="shared" si="816"/>
        <v>0.60830074429166137</v>
      </c>
      <c r="NZ258" s="25">
        <v>17147</v>
      </c>
      <c r="OA258" s="25">
        <v>17894</v>
      </c>
      <c r="OB258" s="25">
        <v>1869</v>
      </c>
      <c r="OC258" s="25">
        <v>10276</v>
      </c>
      <c r="OD258" s="18">
        <v>412</v>
      </c>
      <c r="OE258" s="18">
        <v>247</v>
      </c>
      <c r="OF258" s="17">
        <f t="shared" si="817"/>
        <v>0.19896220570012391</v>
      </c>
      <c r="OG258" s="17">
        <f t="shared" si="818"/>
        <v>0.33199736679058239</v>
      </c>
      <c r="OH258" s="17">
        <f t="shared" si="819"/>
        <v>0.3464606567534077</v>
      </c>
      <c r="OI258" s="69">
        <f t="shared" si="820"/>
        <v>7.9770755885997524E-3</v>
      </c>
      <c r="OJ258" s="27">
        <v>51648</v>
      </c>
      <c r="OK258" s="18">
        <v>419</v>
      </c>
      <c r="OL258" s="25">
        <v>17236</v>
      </c>
      <c r="OM258" s="25">
        <v>31353</v>
      </c>
      <c r="ON258" s="25">
        <v>1921</v>
      </c>
      <c r="OO258" s="18">
        <v>460</v>
      </c>
      <c r="OP258" s="18">
        <v>133</v>
      </c>
      <c r="OQ258" s="25">
        <v>15744</v>
      </c>
      <c r="OR258" s="69">
        <f t="shared" si="821"/>
        <v>0.381602385377943</v>
      </c>
      <c r="OS258" s="22">
        <v>150383</v>
      </c>
      <c r="OT258" s="22">
        <v>147286</v>
      </c>
      <c r="OU258" s="38">
        <f t="shared" si="918"/>
        <v>0.50678530630221452</v>
      </c>
      <c r="OV258" s="39">
        <v>0.80239520388903218</v>
      </c>
      <c r="OW258" s="22">
        <v>11818158</v>
      </c>
      <c r="OX258" s="36">
        <f t="shared" si="919"/>
        <v>483575389.04399997</v>
      </c>
      <c r="OY258" s="36">
        <f t="shared" si="920"/>
        <v>9979271.8094348554</v>
      </c>
      <c r="OZ258" s="22"/>
      <c r="PA258" s="22"/>
      <c r="PB258" s="38">
        <f t="shared" si="921"/>
        <v>0</v>
      </c>
      <c r="PC258" s="39">
        <v>0</v>
      </c>
      <c r="PD258" s="22"/>
      <c r="PE258" s="40">
        <f t="shared" si="822"/>
        <v>0</v>
      </c>
      <c r="PF258" s="36">
        <f t="shared" si="823"/>
        <v>0</v>
      </c>
      <c r="PG258" s="22">
        <v>2148</v>
      </c>
      <c r="PH258" s="22">
        <v>2148</v>
      </c>
      <c r="PI258" s="38">
        <f t="shared" si="922"/>
        <v>7.390891448862463E-3</v>
      </c>
      <c r="PJ258" s="39">
        <v>0.10390130353817505</v>
      </c>
      <c r="PK258" s="22">
        <v>22318</v>
      </c>
      <c r="PL258" s="41">
        <f t="shared" si="824"/>
        <v>913207.924</v>
      </c>
      <c r="PM258" s="36">
        <f t="shared" si="825"/>
        <v>175591.75249387912</v>
      </c>
      <c r="PN258" s="22">
        <v>5763</v>
      </c>
      <c r="PO258" s="22">
        <v>5763</v>
      </c>
      <c r="PP258" s="38">
        <f t="shared" si="923"/>
        <v>1.9829472728023451E-2</v>
      </c>
      <c r="PQ258" s="39">
        <v>0.75399965295852855</v>
      </c>
      <c r="PR258" s="22">
        <v>434530</v>
      </c>
      <c r="PS258" s="41">
        <f t="shared" si="826"/>
        <v>17780098.539999999</v>
      </c>
      <c r="PT258" s="36">
        <f t="shared" si="827"/>
        <v>755635.05392444506</v>
      </c>
      <c r="PU258" s="22"/>
      <c r="PV258" s="22"/>
      <c r="PW258" s="38">
        <f t="shared" si="924"/>
        <v>0</v>
      </c>
      <c r="PX258" s="39">
        <v>0</v>
      </c>
      <c r="PY258" s="22"/>
      <c r="PZ258" s="36">
        <f t="shared" si="828"/>
        <v>0</v>
      </c>
      <c r="QA258" s="22"/>
      <c r="QB258" s="22"/>
      <c r="QC258" s="39">
        <v>0</v>
      </c>
      <c r="QD258" s="22"/>
      <c r="QE258" s="22">
        <f t="shared" si="829"/>
        <v>0</v>
      </c>
      <c r="QF258" s="22"/>
      <c r="QG258" s="22">
        <v>821</v>
      </c>
      <c r="QH258" s="22">
        <v>821</v>
      </c>
      <c r="QI258" s="38">
        <f t="shared" si="925"/>
        <v>2.8249170761248054E-3</v>
      </c>
      <c r="QJ258" s="39">
        <v>0.18660170523751521</v>
      </c>
      <c r="QK258" s="22">
        <v>15320</v>
      </c>
      <c r="QL258" s="42">
        <f t="shared" si="830"/>
        <v>46.48621680876979</v>
      </c>
      <c r="QM258" s="22">
        <f t="shared" si="926"/>
        <v>134610</v>
      </c>
      <c r="QN258" s="22">
        <v>18247</v>
      </c>
      <c r="QO258" s="22">
        <v>18247</v>
      </c>
      <c r="QP258" s="38">
        <f t="shared" si="927"/>
        <v>6.2784728243665447E-2</v>
      </c>
      <c r="QQ258" s="39">
        <v>0.18919986847152956</v>
      </c>
      <c r="QR258" s="22">
        <v>345233</v>
      </c>
      <c r="QS258" s="36">
        <f t="shared" si="831"/>
        <v>4290284.2921025474</v>
      </c>
      <c r="QT258" s="22"/>
      <c r="QU258" s="22"/>
      <c r="QV258" s="38">
        <f t="shared" si="928"/>
        <v>0</v>
      </c>
      <c r="QW258" s="39">
        <v>0</v>
      </c>
      <c r="QX258" s="22"/>
      <c r="QY258" s="36">
        <f t="shared" si="832"/>
        <v>0</v>
      </c>
      <c r="QZ258" s="22">
        <v>116363</v>
      </c>
      <c r="RA258" s="22">
        <v>116363</v>
      </c>
      <c r="RB258" s="38">
        <f t="shared" si="929"/>
        <v>0.40038468420110934</v>
      </c>
      <c r="RC258" s="39">
        <v>0.19950001289069552</v>
      </c>
      <c r="RD258" s="22">
        <v>2321442</v>
      </c>
      <c r="RE258" s="36">
        <f t="shared" si="833"/>
        <v>12573165.658323385</v>
      </c>
      <c r="RF258" s="10">
        <f t="shared" si="930"/>
        <v>293725</v>
      </c>
      <c r="RG258" s="10">
        <f t="shared" si="931"/>
        <v>290628</v>
      </c>
      <c r="RH258" s="17">
        <f t="shared" si="932"/>
        <v>0.37379182084415308</v>
      </c>
      <c r="RI258" s="17">
        <f t="shared" si="933"/>
        <v>8.5399291671426937E-3</v>
      </c>
      <c r="RJ258" s="17">
        <f t="shared" si="934"/>
        <v>0.35930271430425942</v>
      </c>
      <c r="RK258" s="17">
        <f t="shared" si="935"/>
        <v>0</v>
      </c>
      <c r="RL258" s="17">
        <f t="shared" si="936"/>
        <v>2.7206566880141347E-2</v>
      </c>
      <c r="RM258" s="17">
        <f t="shared" si="937"/>
        <v>0</v>
      </c>
      <c r="RN258" s="17">
        <f t="shared" si="938"/>
        <v>0.15447127012132883</v>
      </c>
      <c r="RO258" s="17">
        <f t="shared" si="939"/>
        <v>0</v>
      </c>
      <c r="RP258" s="17">
        <f t="shared" si="940"/>
        <v>0.45269561093241045</v>
      </c>
      <c r="RQ258" s="17">
        <f t="shared" si="941"/>
        <v>1.6737317307396974E-6</v>
      </c>
      <c r="RR258" s="36">
        <f t="shared" si="942"/>
        <v>27773995.052495919</v>
      </c>
      <c r="RS258" s="36">
        <f t="shared" si="943"/>
        <v>110.55998540076079</v>
      </c>
      <c r="RT258" s="10">
        <f t="shared" si="944"/>
        <v>3097</v>
      </c>
      <c r="RU258" s="17">
        <f t="shared" si="945"/>
        <v>1.0543876074559536E-2</v>
      </c>
      <c r="RV258" s="37">
        <f t="shared" si="946"/>
        <v>0.85526257553834373</v>
      </c>
      <c r="RW258" s="36">
        <f t="shared" si="947"/>
        <v>1.1569033326433451</v>
      </c>
      <c r="RX258" s="85">
        <v>-1.5178119999999999</v>
      </c>
      <c r="RY258" s="93">
        <v>128</v>
      </c>
      <c r="RZ258" s="43" t="b">
        <v>0</v>
      </c>
      <c r="SA258" s="18" t="b">
        <v>0</v>
      </c>
      <c r="SB258" s="18" t="b">
        <v>0</v>
      </c>
      <c r="SC258" s="18" t="b">
        <v>0</v>
      </c>
      <c r="SD258" s="18" t="b">
        <v>0</v>
      </c>
      <c r="SE258" s="32" t="b">
        <v>1</v>
      </c>
      <c r="SF258" s="43" t="b">
        <v>0</v>
      </c>
      <c r="SG258" s="18" t="b">
        <v>0</v>
      </c>
      <c r="SH258" s="18"/>
      <c r="SI258" s="18"/>
      <c r="SJ258" s="18"/>
      <c r="SK258" s="18"/>
      <c r="SL258" s="18"/>
      <c r="SM258" s="18"/>
      <c r="SN258" s="18"/>
      <c r="SO258" s="18"/>
      <c r="SP258" s="18"/>
      <c r="SQ258" s="17">
        <f t="shared" si="834"/>
        <v>0</v>
      </c>
      <c r="SR258" s="17">
        <f t="shared" si="835"/>
        <v>0</v>
      </c>
      <c r="SS258" s="17">
        <f t="shared" si="836"/>
        <v>0</v>
      </c>
      <c r="ST258" s="17">
        <f t="shared" si="837"/>
        <v>0</v>
      </c>
      <c r="SU258" s="17">
        <f t="shared" si="838"/>
        <v>0</v>
      </c>
      <c r="SV258" s="17">
        <f t="shared" si="908"/>
        <v>0</v>
      </c>
      <c r="SW258" s="17">
        <f t="shared" si="839"/>
        <v>0</v>
      </c>
      <c r="SX258" s="17">
        <f t="shared" si="840"/>
        <v>0</v>
      </c>
      <c r="SY258" s="17">
        <f t="shared" si="841"/>
        <v>0</v>
      </c>
      <c r="SZ258" s="17">
        <f t="shared" si="842"/>
        <v>0</v>
      </c>
      <c r="TA258" s="17">
        <f t="shared" si="843"/>
        <v>0</v>
      </c>
      <c r="TB258" s="24">
        <f t="shared" si="844"/>
        <v>620</v>
      </c>
      <c r="TC258" s="69">
        <f t="shared" si="845"/>
        <v>1</v>
      </c>
      <c r="TD258" s="17">
        <f t="shared" si="867"/>
        <v>2.6014568158168575E-6</v>
      </c>
      <c r="TE258" s="95"/>
      <c r="TF258" s="71"/>
      <c r="TG258" s="71"/>
      <c r="TH258" s="71">
        <v>1</v>
      </c>
      <c r="TI258" s="71"/>
      <c r="TJ258" s="71"/>
      <c r="TK258" s="71">
        <v>8</v>
      </c>
      <c r="TL258" s="71"/>
      <c r="TM258" s="71">
        <v>1</v>
      </c>
      <c r="TN258" s="71"/>
      <c r="TO258" s="71"/>
      <c r="TP258" s="71"/>
      <c r="TQ258" s="71"/>
      <c r="TR258" s="72"/>
      <c r="TS258" s="72"/>
      <c r="TT258" s="72"/>
      <c r="TU258" s="72"/>
      <c r="TV258" s="72">
        <v>1</v>
      </c>
      <c r="TW258" s="72"/>
      <c r="TX258" s="72"/>
      <c r="TY258" s="72">
        <v>1</v>
      </c>
      <c r="TZ258" s="72">
        <v>8</v>
      </c>
      <c r="UA258" s="72"/>
      <c r="UB258" s="72">
        <v>1</v>
      </c>
      <c r="UC258" s="72"/>
      <c r="UD258" s="72"/>
      <c r="UE258" s="72"/>
      <c r="UF258" s="72"/>
      <c r="UG258" s="72">
        <v>2</v>
      </c>
      <c r="UH258" s="72"/>
      <c r="UI258" s="72"/>
      <c r="UJ258" s="73">
        <v>10</v>
      </c>
      <c r="UK258" s="73"/>
      <c r="UL258" s="73"/>
      <c r="UM258" s="73"/>
      <c r="UN258" s="73">
        <v>27</v>
      </c>
      <c r="UO258" s="73"/>
      <c r="UP258" s="73"/>
      <c r="UQ258" s="73">
        <v>2</v>
      </c>
      <c r="UR258" s="73">
        <v>11</v>
      </c>
      <c r="US258" s="73">
        <v>6</v>
      </c>
      <c r="UT258" s="73"/>
      <c r="UU258" s="73"/>
      <c r="UV258" s="73"/>
      <c r="UW258" s="73"/>
      <c r="UX258" s="73"/>
      <c r="UY258" s="73">
        <v>2</v>
      </c>
      <c r="UZ258" s="73"/>
      <c r="VA258" s="73">
        <v>7</v>
      </c>
      <c r="VB258" s="73">
        <v>18</v>
      </c>
      <c r="VC258" s="73"/>
      <c r="VD258" s="73"/>
      <c r="VE258" s="73"/>
      <c r="VF258" s="73">
        <v>26</v>
      </c>
      <c r="VG258" s="73"/>
      <c r="VH258" s="73"/>
      <c r="VI258" s="73">
        <v>2</v>
      </c>
      <c r="VJ258" s="73">
        <v>12</v>
      </c>
      <c r="VK258" s="73">
        <v>6</v>
      </c>
      <c r="VL258" s="73"/>
      <c r="VM258" s="73"/>
      <c r="VN258" s="73">
        <v>2</v>
      </c>
      <c r="VO258" s="73"/>
      <c r="VP258" s="73">
        <v>2</v>
      </c>
      <c r="VQ258" s="73"/>
      <c r="VR258" s="73">
        <v>3</v>
      </c>
      <c r="VS258" s="73">
        <v>11</v>
      </c>
      <c r="VT258" s="73"/>
      <c r="VU258" s="73"/>
      <c r="VV258" s="73"/>
      <c r="VW258" s="73">
        <v>3</v>
      </c>
      <c r="VX258" s="73"/>
      <c r="VY258" s="73"/>
      <c r="VZ258" s="73">
        <v>4</v>
      </c>
      <c r="WA258" s="73">
        <v>28</v>
      </c>
      <c r="WB258" s="73"/>
      <c r="WC258" s="73">
        <v>17</v>
      </c>
      <c r="WD258" s="73"/>
      <c r="WE258" s="73"/>
      <c r="WF258" s="73"/>
      <c r="WG258" s="73"/>
      <c r="WH258" s="73"/>
      <c r="WI258" s="73"/>
      <c r="WJ258" s="73">
        <v>5</v>
      </c>
      <c r="WK258" s="73"/>
      <c r="WL258" s="73"/>
      <c r="WM258" s="73"/>
      <c r="WN258" s="73"/>
      <c r="WO258" s="22">
        <f t="shared" si="846"/>
        <v>39</v>
      </c>
      <c r="WP258" s="22">
        <f t="shared" si="847"/>
        <v>0</v>
      </c>
      <c r="WQ258" s="22">
        <f t="shared" si="848"/>
        <v>0</v>
      </c>
      <c r="WR258" s="22">
        <f t="shared" si="849"/>
        <v>0</v>
      </c>
      <c r="WS258" s="22">
        <f t="shared" si="850"/>
        <v>58</v>
      </c>
      <c r="WT258" s="22">
        <f t="shared" si="851"/>
        <v>0</v>
      </c>
      <c r="WU258" s="22">
        <f t="shared" si="852"/>
        <v>0</v>
      </c>
      <c r="WV258" s="22">
        <f t="shared" si="853"/>
        <v>5</v>
      </c>
      <c r="WW258" s="22">
        <f t="shared" si="854"/>
        <v>67</v>
      </c>
      <c r="WX258" s="22">
        <f t="shared" si="855"/>
        <v>0</v>
      </c>
      <c r="WY258" s="22">
        <f t="shared" si="856"/>
        <v>31</v>
      </c>
      <c r="WZ258" s="22">
        <f t="shared" si="857"/>
        <v>0</v>
      </c>
      <c r="XA258" s="22">
        <f t="shared" si="858"/>
        <v>0</v>
      </c>
      <c r="XB258" s="22">
        <f t="shared" si="859"/>
        <v>2</v>
      </c>
      <c r="XC258" s="22">
        <f t="shared" si="860"/>
        <v>0</v>
      </c>
      <c r="XD258" s="22">
        <f t="shared" si="861"/>
        <v>0</v>
      </c>
      <c r="XE258" s="22">
        <f t="shared" si="862"/>
        <v>11</v>
      </c>
      <c r="XF258" s="22">
        <f t="shared" si="863"/>
        <v>0</v>
      </c>
      <c r="XG258" s="93">
        <f t="shared" si="864"/>
        <v>10</v>
      </c>
    </row>
    <row r="259" spans="1:631" ht="17.100000000000001" customHeight="1" x14ac:dyDescent="0.2">
      <c r="A259" s="101"/>
      <c r="B259" s="27" t="s">
        <v>215</v>
      </c>
      <c r="C259" s="535" t="s">
        <v>216</v>
      </c>
      <c r="D259" s="25" t="s">
        <v>217</v>
      </c>
      <c r="E259" s="535" t="s">
        <v>216</v>
      </c>
      <c r="F259" s="25" t="s">
        <v>229</v>
      </c>
      <c r="G259" s="535" t="s">
        <v>230</v>
      </c>
      <c r="H259" s="25">
        <v>44</v>
      </c>
      <c r="I259" s="28">
        <v>9</v>
      </c>
      <c r="J259" s="17">
        <f t="shared" si="730"/>
        <v>0.80770659847441695</v>
      </c>
      <c r="K259" s="17">
        <f t="shared" si="731"/>
        <v>0.32412082267829428</v>
      </c>
      <c r="L259" s="17">
        <f t="shared" si="732"/>
        <v>1</v>
      </c>
      <c r="M259" s="17">
        <f t="shared" si="733"/>
        <v>0.22228627928570047</v>
      </c>
      <c r="N259" s="17">
        <f t="shared" si="734"/>
        <v>0.37352381498799925</v>
      </c>
      <c r="O259" s="17">
        <f t="shared" si="735"/>
        <v>0.25707603872970081</v>
      </c>
      <c r="P259" s="17">
        <f t="shared" si="736"/>
        <v>0.66565720372572335</v>
      </c>
      <c r="Q259" s="17">
        <f t="shared" si="737"/>
        <v>0.50700000000000001</v>
      </c>
      <c r="R259" s="69">
        <f t="shared" si="738"/>
        <v>0.90900000000000003</v>
      </c>
      <c r="S259" s="422">
        <f t="shared" si="739"/>
        <v>0.56293008420909274</v>
      </c>
      <c r="T259" s="17">
        <f t="shared" si="865"/>
        <v>0.43706991579090726</v>
      </c>
      <c r="U259" s="10">
        <f t="shared" si="740"/>
        <v>88519.770045132449</v>
      </c>
      <c r="V259" s="32">
        <v>6</v>
      </c>
      <c r="W259" s="550">
        <f t="shared" si="741"/>
        <v>0</v>
      </c>
      <c r="X259" s="550">
        <f t="shared" si="742"/>
        <v>0.45181897309798175</v>
      </c>
      <c r="Y259" s="550">
        <f t="shared" si="743"/>
        <v>0.5481810269020182</v>
      </c>
      <c r="Z259" s="551">
        <f t="shared" si="744"/>
        <v>111023.10337846575</v>
      </c>
      <c r="AA259" s="426">
        <f t="shared" si="745"/>
        <v>0.19</v>
      </c>
      <c r="AB259" s="59">
        <f t="shared" si="746"/>
        <v>0.93700000000000006</v>
      </c>
      <c r="AC259" s="59">
        <f t="shared" si="747"/>
        <v>0.13576599060978992</v>
      </c>
      <c r="AD259" s="59">
        <f t="shared" si="748"/>
        <v>0.37352381498799925</v>
      </c>
      <c r="AE259" s="59">
        <f t="shared" si="749"/>
        <v>0.49299999999999999</v>
      </c>
      <c r="AF259" s="59">
        <f t="shared" si="750"/>
        <v>0.44222236793215747</v>
      </c>
      <c r="AG259" s="59">
        <f t="shared" si="751"/>
        <v>0.2231766222979914</v>
      </c>
      <c r="AH259" s="59">
        <f t="shared" si="752"/>
        <v>0.25707603872970081</v>
      </c>
      <c r="AI259" s="59">
        <f t="shared" si="753"/>
        <v>0.76733766091840971</v>
      </c>
      <c r="AJ259" s="59">
        <f t="shared" si="754"/>
        <v>0.84807553603042418</v>
      </c>
      <c r="AK259" s="59">
        <f t="shared" si="755"/>
        <v>0.33434279627427665</v>
      </c>
      <c r="AL259" s="35">
        <f t="shared" si="756"/>
        <v>1</v>
      </c>
      <c r="AM259" s="27">
        <v>202530</v>
      </c>
      <c r="AN259" s="25">
        <v>96362</v>
      </c>
      <c r="AO259" s="25">
        <v>106168</v>
      </c>
      <c r="AP259" s="17">
        <f t="shared" si="757"/>
        <v>3.9336713821454435E-3</v>
      </c>
      <c r="AQ259" s="18">
        <v>90.8</v>
      </c>
      <c r="AR259" s="58">
        <v>1284.48037626</v>
      </c>
      <c r="AS259" s="24">
        <f t="shared" si="758"/>
        <v>157.67465485903585</v>
      </c>
      <c r="AT259" s="17">
        <f t="shared" si="916"/>
        <v>0.13616941858232867</v>
      </c>
      <c r="AU259" s="25">
        <v>198484</v>
      </c>
      <c r="AV259" s="25">
        <v>92948</v>
      </c>
      <c r="AW259" s="25">
        <v>105536</v>
      </c>
      <c r="AX259" s="25">
        <v>4046</v>
      </c>
      <c r="AY259" s="25">
        <v>3414</v>
      </c>
      <c r="AZ259" s="18">
        <v>632</v>
      </c>
      <c r="BA259" s="25">
        <v>38477</v>
      </c>
      <c r="BB259" s="25">
        <v>18054</v>
      </c>
      <c r="BC259" s="25">
        <v>20423</v>
      </c>
      <c r="BD259" s="18">
        <v>88.4</v>
      </c>
      <c r="BE259" s="25">
        <v>164053</v>
      </c>
      <c r="BF259" s="25">
        <v>78308</v>
      </c>
      <c r="BG259" s="25">
        <v>85745</v>
      </c>
      <c r="BH259" s="18">
        <v>91.3</v>
      </c>
      <c r="BI259" s="17">
        <v>0.19</v>
      </c>
      <c r="BJ259" s="25">
        <v>63298</v>
      </c>
      <c r="BK259" s="25">
        <v>128320</v>
      </c>
      <c r="BL259" s="25">
        <v>10912</v>
      </c>
      <c r="BM259" s="17">
        <v>0.57799999999999996</v>
      </c>
      <c r="BN259" s="10">
        <f t="shared" si="759"/>
        <v>85467.66</v>
      </c>
      <c r="BO259" s="29">
        <v>0.49299999999999999</v>
      </c>
      <c r="BP259" s="30">
        <f t="shared" si="760"/>
        <v>0.50700000000000001</v>
      </c>
      <c r="BQ259" s="31">
        <v>8.5</v>
      </c>
      <c r="BR259" s="25">
        <v>139232</v>
      </c>
      <c r="BS259" s="25">
        <v>39002</v>
      </c>
      <c r="BT259" s="25">
        <v>85637</v>
      </c>
      <c r="BU259" s="25">
        <v>10567</v>
      </c>
      <c r="BV259" s="25">
        <v>2584</v>
      </c>
      <c r="BW259" s="18">
        <v>1442</v>
      </c>
      <c r="BX259" s="25">
        <v>45753</v>
      </c>
      <c r="BY259" s="25">
        <v>33539</v>
      </c>
      <c r="BZ259" s="25">
        <v>12214</v>
      </c>
      <c r="CA259" s="59">
        <v>0.26700000000000002</v>
      </c>
      <c r="CB259" s="25">
        <v>198484</v>
      </c>
      <c r="CC259" s="25">
        <v>4046</v>
      </c>
      <c r="CD259" s="17">
        <f t="shared" si="761"/>
        <v>2.0384514620825859E-2</v>
      </c>
      <c r="CE259" s="25">
        <v>1898</v>
      </c>
      <c r="CF259" s="25">
        <v>5259</v>
      </c>
      <c r="CG259" s="25">
        <v>9269</v>
      </c>
      <c r="CH259" s="25">
        <v>10458</v>
      </c>
      <c r="CI259" s="25">
        <v>8077</v>
      </c>
      <c r="CJ259" s="25">
        <v>5109</v>
      </c>
      <c r="CK259" s="25">
        <v>2907</v>
      </c>
      <c r="CL259" s="25">
        <v>1612</v>
      </c>
      <c r="CM259" s="25">
        <v>1164</v>
      </c>
      <c r="CN259" s="32">
        <v>4.3</v>
      </c>
      <c r="CO259" s="27">
        <v>45753</v>
      </c>
      <c r="CP259" s="34">
        <f t="shared" si="762"/>
        <v>4.4265949773785325</v>
      </c>
      <c r="CQ259" s="25">
        <v>299</v>
      </c>
      <c r="CR259" s="25">
        <v>2012</v>
      </c>
      <c r="CS259" s="25">
        <v>2585</v>
      </c>
      <c r="CT259" s="25">
        <v>27468</v>
      </c>
      <c r="CU259" s="25">
        <v>12236</v>
      </c>
      <c r="CV259" s="18">
        <v>591</v>
      </c>
      <c r="CW259" s="18">
        <v>432</v>
      </c>
      <c r="CX259" s="18">
        <v>130</v>
      </c>
      <c r="CY259" s="25">
        <v>45753</v>
      </c>
      <c r="CZ259" s="25">
        <v>43341</v>
      </c>
      <c r="DA259" s="18">
        <v>682</v>
      </c>
      <c r="DB259" s="18">
        <v>803</v>
      </c>
      <c r="DC259" s="18">
        <v>740</v>
      </c>
      <c r="DD259" s="18">
        <v>135</v>
      </c>
      <c r="DE259" s="18">
        <v>52</v>
      </c>
      <c r="DF259" s="25">
        <v>45753</v>
      </c>
      <c r="DG259" s="25">
        <v>20139</v>
      </c>
      <c r="DH259" s="18">
        <v>58</v>
      </c>
      <c r="DI259" s="18">
        <v>36</v>
      </c>
      <c r="DJ259" s="25">
        <v>24935</v>
      </c>
      <c r="DK259" s="18">
        <v>206</v>
      </c>
      <c r="DL259" s="18">
        <v>379</v>
      </c>
      <c r="DM259" s="25">
        <f t="shared" si="763"/>
        <v>86847.099999999991</v>
      </c>
      <c r="DN259" s="17">
        <f t="shared" si="764"/>
        <v>0.54499158525124036</v>
      </c>
      <c r="DO259" s="17">
        <f t="shared" si="765"/>
        <v>4.5024369986667537E-3</v>
      </c>
      <c r="DP259" s="23">
        <f t="shared" si="766"/>
        <v>0.44222236793215747</v>
      </c>
      <c r="DQ259" s="23">
        <f t="shared" si="767"/>
        <v>0.55777763206784248</v>
      </c>
      <c r="DR259" s="25">
        <v>45753</v>
      </c>
      <c r="DS259" s="18">
        <v>870</v>
      </c>
      <c r="DT259" s="25">
        <v>30721</v>
      </c>
      <c r="DU259" s="18">
        <v>13</v>
      </c>
      <c r="DV259" s="25">
        <v>10010</v>
      </c>
      <c r="DW259" s="18">
        <v>43</v>
      </c>
      <c r="DX259" s="25">
        <v>4008</v>
      </c>
      <c r="DY259" s="18">
        <v>88</v>
      </c>
      <c r="DZ259" s="17">
        <f t="shared" si="768"/>
        <v>0.90953598671125391</v>
      </c>
      <c r="EA259" s="17">
        <f t="shared" si="769"/>
        <v>9.0464013288746092E-2</v>
      </c>
      <c r="EB259" s="25">
        <v>45753</v>
      </c>
      <c r="EC259" s="25">
        <v>9956</v>
      </c>
      <c r="ED259" s="18">
        <v>255</v>
      </c>
      <c r="EE259" s="25">
        <v>32677</v>
      </c>
      <c r="EF259" s="17">
        <f t="shared" si="909"/>
        <v>0.71420453303608511</v>
      </c>
      <c r="EG259" s="25">
        <v>2679</v>
      </c>
      <c r="EH259" s="18">
        <v>186</v>
      </c>
      <c r="EI259" s="17">
        <f t="shared" si="770"/>
        <v>0.2231766222979914</v>
      </c>
      <c r="EJ259" s="17">
        <f t="shared" si="771"/>
        <v>5.8553537472952596E-2</v>
      </c>
      <c r="EK259" s="69">
        <f t="shared" si="772"/>
        <v>0.32412082267829428</v>
      </c>
      <c r="EL259" s="27">
        <v>136090</v>
      </c>
      <c r="EM259" s="25">
        <v>127521</v>
      </c>
      <c r="EN259" s="25">
        <v>8569</v>
      </c>
      <c r="EO259" s="59">
        <v>0.93700000000000006</v>
      </c>
      <c r="EP259" s="25">
        <v>61837</v>
      </c>
      <c r="EQ259" s="25">
        <v>59993</v>
      </c>
      <c r="ER259" s="25">
        <v>1844</v>
      </c>
      <c r="ES259" s="59">
        <v>0.97</v>
      </c>
      <c r="ET259" s="25">
        <v>74253</v>
      </c>
      <c r="EU259" s="25">
        <v>67528</v>
      </c>
      <c r="EV259" s="25">
        <v>6725</v>
      </c>
      <c r="EW259" s="59">
        <v>0.90900000000000003</v>
      </c>
      <c r="EX259" s="25">
        <v>26903</v>
      </c>
      <c r="EY259" s="25">
        <v>25148</v>
      </c>
      <c r="EZ259" s="25">
        <v>1755</v>
      </c>
      <c r="FA259" s="59">
        <v>0.93500000000000005</v>
      </c>
      <c r="FB259" s="25">
        <v>109187</v>
      </c>
      <c r="FC259" s="25">
        <v>102373</v>
      </c>
      <c r="FD259" s="25">
        <v>6814</v>
      </c>
      <c r="FE259" s="59">
        <v>0.93799999999999994</v>
      </c>
      <c r="FF259" s="25">
        <v>91707</v>
      </c>
      <c r="FG259" s="25">
        <v>36420</v>
      </c>
      <c r="FH259" s="25">
        <v>47826</v>
      </c>
      <c r="FI259" s="25">
        <v>7461</v>
      </c>
      <c r="FJ259" s="23">
        <f t="shared" si="773"/>
        <v>8.1356930223428964E-2</v>
      </c>
      <c r="FK259" s="23">
        <f t="shared" si="774"/>
        <v>0.52150871798226961</v>
      </c>
      <c r="FL259" s="36">
        <f t="shared" si="775"/>
        <v>4.8813831926015281</v>
      </c>
      <c r="FM259" s="25">
        <v>44019</v>
      </c>
      <c r="FN259" s="25">
        <v>17939</v>
      </c>
      <c r="FO259" s="17">
        <f t="shared" si="776"/>
        <v>0.40752856720961406</v>
      </c>
      <c r="FP259" s="25">
        <v>22441</v>
      </c>
      <c r="FQ259" s="17">
        <f t="shared" si="777"/>
        <v>0.50980258524727962</v>
      </c>
      <c r="FR259" s="25">
        <v>3639</v>
      </c>
      <c r="FS259" s="17">
        <f t="shared" si="778"/>
        <v>8.2668847543106383E-2</v>
      </c>
      <c r="FT259" s="25">
        <v>47688</v>
      </c>
      <c r="FU259" s="25">
        <v>18481</v>
      </c>
      <c r="FV259" s="25">
        <v>25385</v>
      </c>
      <c r="FW259" s="17">
        <f t="shared" si="779"/>
        <v>8.0145948666331152E-2</v>
      </c>
      <c r="FX259" s="17">
        <f t="shared" si="780"/>
        <v>0.53231420902533133</v>
      </c>
      <c r="FY259" s="25">
        <v>3822</v>
      </c>
      <c r="FZ259" s="25">
        <v>104577</v>
      </c>
      <c r="GA259" s="25">
        <v>14198</v>
      </c>
      <c r="GB259" s="25">
        <v>51317</v>
      </c>
      <c r="GC259" s="25">
        <v>19712</v>
      </c>
      <c r="GD259" s="25">
        <v>8769</v>
      </c>
      <c r="GE259" s="18">
        <v>281</v>
      </c>
      <c r="GF259" s="25">
        <v>5798</v>
      </c>
      <c r="GG259" s="18">
        <v>112</v>
      </c>
      <c r="GH259" s="18">
        <v>314</v>
      </c>
      <c r="GI259" s="25">
        <v>4076</v>
      </c>
      <c r="GJ259" s="10">
        <f t="shared" si="781"/>
        <v>14198</v>
      </c>
      <c r="GK259" s="10">
        <f t="shared" si="910"/>
        <v>90379</v>
      </c>
      <c r="GL259" s="10">
        <f t="shared" si="911"/>
        <v>39062</v>
      </c>
      <c r="GM259" s="10">
        <f t="shared" si="782"/>
        <v>65515</v>
      </c>
      <c r="GN259" s="10">
        <f t="shared" si="912"/>
        <v>19350</v>
      </c>
      <c r="GO259" s="17">
        <f t="shared" si="783"/>
        <v>0.13576599060978992</v>
      </c>
      <c r="GP259" s="17">
        <f t="shared" si="913"/>
        <v>0.86423400939021011</v>
      </c>
      <c r="GQ259" s="17">
        <f t="shared" si="914"/>
        <v>0.37352381498799925</v>
      </c>
      <c r="GR259" s="17">
        <f t="shared" si="915"/>
        <v>0.18503112539086033</v>
      </c>
      <c r="GS259" s="17">
        <f t="shared" si="784"/>
        <v>0.61887891218910474</v>
      </c>
      <c r="GT259" s="25">
        <v>48089</v>
      </c>
      <c r="GU259" s="25">
        <v>5149</v>
      </c>
      <c r="GV259" s="25">
        <v>21306</v>
      </c>
      <c r="GW259" s="25">
        <v>11239</v>
      </c>
      <c r="GX259" s="25">
        <v>5158</v>
      </c>
      <c r="GY259" s="18">
        <v>202</v>
      </c>
      <c r="GZ259" s="25">
        <v>2470</v>
      </c>
      <c r="HA259" s="18">
        <v>37</v>
      </c>
      <c r="HB259" s="18">
        <v>227</v>
      </c>
      <c r="HC259" s="25">
        <v>2301</v>
      </c>
      <c r="HD259" s="23">
        <f t="shared" si="785"/>
        <v>0.10707230343737653</v>
      </c>
      <c r="HE259" s="23">
        <f t="shared" si="786"/>
        <v>0.8929276965626235</v>
      </c>
      <c r="HF259" s="23">
        <f t="shared" si="787"/>
        <v>0.4498741916030693</v>
      </c>
      <c r="HG259" s="23">
        <f t="shared" si="788"/>
        <v>0.21616170018091455</v>
      </c>
      <c r="HH259" s="25">
        <v>56488</v>
      </c>
      <c r="HI259" s="25">
        <v>9049</v>
      </c>
      <c r="HJ259" s="25">
        <v>30011</v>
      </c>
      <c r="HK259" s="25">
        <v>8473</v>
      </c>
      <c r="HL259" s="25">
        <v>3611</v>
      </c>
      <c r="HM259" s="18">
        <v>79</v>
      </c>
      <c r="HN259" s="25">
        <v>3328</v>
      </c>
      <c r="HO259" s="18">
        <v>75</v>
      </c>
      <c r="HP259" s="18">
        <v>87</v>
      </c>
      <c r="HQ259" s="25">
        <v>1775</v>
      </c>
      <c r="HR259" s="23">
        <f t="shared" si="789"/>
        <v>0.16019331539442005</v>
      </c>
      <c r="HS259" s="23">
        <f t="shared" si="790"/>
        <v>0.83980668460557995</v>
      </c>
      <c r="HT259" s="80">
        <f t="shared" si="791"/>
        <v>0.30852570457442291</v>
      </c>
      <c r="HU259" s="27">
        <v>161472</v>
      </c>
      <c r="HV259" s="25">
        <v>3463</v>
      </c>
      <c r="HW259" s="25">
        <v>39848</v>
      </c>
      <c r="HX259" s="25">
        <v>6031</v>
      </c>
      <c r="HY259" s="25">
        <v>29591</v>
      </c>
      <c r="HZ259" s="25">
        <v>9930</v>
      </c>
      <c r="IA259" s="25">
        <v>3564</v>
      </c>
      <c r="IB259" s="18">
        <v>460</v>
      </c>
      <c r="IC259" s="25">
        <v>21995</v>
      </c>
      <c r="ID259" s="25">
        <v>33762</v>
      </c>
      <c r="IE259" s="25">
        <v>8439</v>
      </c>
      <c r="IF259" s="18">
        <v>1426</v>
      </c>
      <c r="IG259" s="18">
        <v>2963</v>
      </c>
      <c r="IH259" s="17">
        <f t="shared" si="792"/>
        <v>0.27058561236623069</v>
      </c>
      <c r="II259" s="17">
        <f t="shared" si="793"/>
        <v>6.1496730083234245E-2</v>
      </c>
      <c r="IJ259" s="30">
        <f t="shared" si="794"/>
        <v>16.261027190332324</v>
      </c>
      <c r="IK259" s="17">
        <f t="shared" si="866"/>
        <v>0.22228627928570047</v>
      </c>
      <c r="IL259" s="25">
        <v>75747</v>
      </c>
      <c r="IM259" s="25">
        <v>1650</v>
      </c>
      <c r="IN259" s="25">
        <v>24324</v>
      </c>
      <c r="IO259" s="25">
        <v>4725</v>
      </c>
      <c r="IP259" s="25">
        <v>19225</v>
      </c>
      <c r="IQ259" s="25">
        <v>5063</v>
      </c>
      <c r="IR259" s="25">
        <v>2073</v>
      </c>
      <c r="IS259" s="18">
        <v>306</v>
      </c>
      <c r="IT259" s="25">
        <v>10940</v>
      </c>
      <c r="IU259" s="25">
        <v>830</v>
      </c>
      <c r="IV259" s="25">
        <v>3385</v>
      </c>
      <c r="IW259" s="18">
        <v>756</v>
      </c>
      <c r="IX259" s="18">
        <v>2470</v>
      </c>
      <c r="IY259" s="17">
        <f t="shared" si="795"/>
        <v>0.75329716028357563</v>
      </c>
      <c r="IZ259" s="25">
        <v>85725</v>
      </c>
      <c r="JA259" s="25">
        <v>1813</v>
      </c>
      <c r="JB259" s="25">
        <v>15524</v>
      </c>
      <c r="JC259" s="25">
        <v>1306</v>
      </c>
      <c r="JD259" s="25">
        <v>10366</v>
      </c>
      <c r="JE259" s="25">
        <v>4867</v>
      </c>
      <c r="JF259" s="25">
        <v>1491</v>
      </c>
      <c r="JG259" s="18">
        <v>154</v>
      </c>
      <c r="JH259" s="25">
        <v>11055</v>
      </c>
      <c r="JI259" s="25">
        <v>32932</v>
      </c>
      <c r="JJ259" s="25">
        <v>5054</v>
      </c>
      <c r="JK259" s="18">
        <v>670</v>
      </c>
      <c r="JL259" s="18">
        <v>493</v>
      </c>
      <c r="JM259" s="80">
        <f t="shared" si="796"/>
        <v>0.4125634295713036</v>
      </c>
      <c r="JN259" s="27">
        <v>161472</v>
      </c>
      <c r="JO259" s="25">
        <v>104427</v>
      </c>
      <c r="JP259" s="18">
        <v>127</v>
      </c>
      <c r="JQ259" s="18">
        <v>408</v>
      </c>
      <c r="JR259" s="18">
        <v>1096</v>
      </c>
      <c r="JS259" s="18">
        <v>960</v>
      </c>
      <c r="JT259" s="18">
        <v>430</v>
      </c>
      <c r="JU259" s="18">
        <v>5</v>
      </c>
      <c r="JV259" s="18">
        <v>32</v>
      </c>
      <c r="JW259" s="25">
        <v>53987</v>
      </c>
      <c r="JX259" s="17">
        <f t="shared" si="797"/>
        <v>0.33434279627427665</v>
      </c>
      <c r="JY259" s="17">
        <f t="shared" si="798"/>
        <v>0.66565720372572335</v>
      </c>
      <c r="JZ259" s="25">
        <v>31528</v>
      </c>
      <c r="KA259" s="25">
        <v>22015</v>
      </c>
      <c r="KB259" s="18">
        <v>59</v>
      </c>
      <c r="KC259" s="18">
        <v>109</v>
      </c>
      <c r="KD259" s="18">
        <v>304</v>
      </c>
      <c r="KE259" s="18">
        <v>270</v>
      </c>
      <c r="KF259" s="18">
        <v>64</v>
      </c>
      <c r="KG259" s="18">
        <v>5</v>
      </c>
      <c r="KH259" s="18">
        <v>6</v>
      </c>
      <c r="KI259" s="25">
        <v>8696</v>
      </c>
      <c r="KJ259" s="17">
        <f t="shared" si="799"/>
        <v>0.27581832022329356</v>
      </c>
      <c r="KK259" s="25">
        <v>129944</v>
      </c>
      <c r="KL259" s="25">
        <v>82412</v>
      </c>
      <c r="KM259" s="18">
        <v>68</v>
      </c>
      <c r="KN259" s="18">
        <v>299</v>
      </c>
      <c r="KO259" s="18">
        <v>792</v>
      </c>
      <c r="KP259" s="18">
        <v>690</v>
      </c>
      <c r="KQ259" s="18">
        <v>366</v>
      </c>
      <c r="KR259" s="18" t="s">
        <v>764</v>
      </c>
      <c r="KS259" s="18">
        <v>26</v>
      </c>
      <c r="KT259" s="25">
        <v>45291</v>
      </c>
      <c r="KU259" s="69">
        <f t="shared" si="917"/>
        <v>0.34854244905497755</v>
      </c>
      <c r="KV259" s="27">
        <v>202530</v>
      </c>
      <c r="KW259" s="25">
        <v>197903</v>
      </c>
      <c r="KX259" s="25">
        <v>4627</v>
      </c>
      <c r="KY259" s="59">
        <v>2.3E-2</v>
      </c>
      <c r="KZ259" s="25">
        <v>1775</v>
      </c>
      <c r="LA259" s="18">
        <v>1347</v>
      </c>
      <c r="LB259" s="25">
        <v>2176</v>
      </c>
      <c r="LC259" s="18">
        <v>1740</v>
      </c>
      <c r="LD259" s="25">
        <v>96362</v>
      </c>
      <c r="LE259" s="25">
        <v>94188</v>
      </c>
      <c r="LF259" s="25">
        <v>2174</v>
      </c>
      <c r="LG259" s="59">
        <v>2.3E-2</v>
      </c>
      <c r="LH259" s="25">
        <v>106168</v>
      </c>
      <c r="LI259" s="25">
        <v>103715</v>
      </c>
      <c r="LJ259" s="25">
        <v>2453</v>
      </c>
      <c r="LK259" s="35">
        <v>2.3E-2</v>
      </c>
      <c r="LL259" s="27">
        <v>45753</v>
      </c>
      <c r="LM259" s="18">
        <v>494</v>
      </c>
      <c r="LN259" s="25">
        <v>34614</v>
      </c>
      <c r="LO259" s="25">
        <v>5368</v>
      </c>
      <c r="LP259" s="25">
        <v>1992</v>
      </c>
      <c r="LQ259" s="18">
        <v>55</v>
      </c>
      <c r="LR259" s="25">
        <v>3230</v>
      </c>
      <c r="LS259" s="23">
        <f t="shared" si="800"/>
        <v>7.0596463619871916E-2</v>
      </c>
      <c r="LT259" s="23">
        <f t="shared" si="801"/>
        <v>0.92940353638012807</v>
      </c>
      <c r="LU259" s="17">
        <f t="shared" si="802"/>
        <v>0.76733766091840971</v>
      </c>
      <c r="LV259" s="25">
        <v>45753</v>
      </c>
      <c r="LW259" s="18">
        <v>154</v>
      </c>
      <c r="LX259" s="25">
        <v>29704</v>
      </c>
      <c r="LY259" s="25">
        <v>6762</v>
      </c>
      <c r="LZ259" s="25">
        <v>1808</v>
      </c>
      <c r="MA259" s="25">
        <v>3797</v>
      </c>
      <c r="MB259" s="18">
        <v>962</v>
      </c>
      <c r="MC259" s="18">
        <v>111</v>
      </c>
      <c r="MD259" s="25">
        <v>2182</v>
      </c>
      <c r="ME259" s="18">
        <v>4</v>
      </c>
      <c r="MF259" s="18">
        <v>269</v>
      </c>
      <c r="MG259" s="17">
        <f t="shared" si="803"/>
        <v>0.10644110768692763</v>
      </c>
      <c r="MH259" s="17">
        <f t="shared" si="804"/>
        <v>0.84807553603042418</v>
      </c>
      <c r="MI259" s="25">
        <v>45753</v>
      </c>
      <c r="MJ259" s="18">
        <v>175</v>
      </c>
      <c r="MK259" s="25">
        <v>34036</v>
      </c>
      <c r="ML259" s="25">
        <v>5990</v>
      </c>
      <c r="MM259" s="25">
        <v>1875</v>
      </c>
      <c r="MN259" s="25">
        <v>1313</v>
      </c>
      <c r="MO259" s="25">
        <v>2024</v>
      </c>
      <c r="MP259" s="18">
        <v>25</v>
      </c>
      <c r="MQ259" s="18">
        <v>29</v>
      </c>
      <c r="MR259" s="18" t="s">
        <v>764</v>
      </c>
      <c r="MS259" s="18">
        <v>286</v>
      </c>
      <c r="MT259" s="17">
        <f t="shared" si="805"/>
        <v>0.87983301641422418</v>
      </c>
      <c r="MU259" s="69">
        <f t="shared" si="806"/>
        <v>0.80770659847441695</v>
      </c>
      <c r="MV259" s="27">
        <v>45753</v>
      </c>
      <c r="MW259" s="25">
        <v>11762</v>
      </c>
      <c r="MX259" s="25">
        <v>4368</v>
      </c>
      <c r="MY259" s="25">
        <v>9772</v>
      </c>
      <c r="MZ259" s="25">
        <v>13446</v>
      </c>
      <c r="NA259" s="25">
        <v>2239</v>
      </c>
      <c r="NB259" s="18">
        <v>195</v>
      </c>
      <c r="NC259" s="25">
        <v>3693</v>
      </c>
      <c r="ND259" s="18">
        <v>278</v>
      </c>
      <c r="NE259" s="17">
        <f t="shared" si="807"/>
        <v>0.25707603872970081</v>
      </c>
      <c r="NF259" s="10">
        <f t="shared" si="808"/>
        <v>50576.6</v>
      </c>
      <c r="NG259" s="17">
        <f t="shared" si="809"/>
        <v>0.38672873909907546</v>
      </c>
      <c r="NH259" s="25">
        <v>45753</v>
      </c>
      <c r="NI259" s="25">
        <v>3074</v>
      </c>
      <c r="NJ259" s="18">
        <v>26</v>
      </c>
      <c r="NK259" s="18">
        <v>70</v>
      </c>
      <c r="NL259" s="18">
        <v>26</v>
      </c>
      <c r="NM259" s="25">
        <v>38919</v>
      </c>
      <c r="NN259" s="25">
        <v>2800</v>
      </c>
      <c r="NO259" s="18">
        <v>71</v>
      </c>
      <c r="NP259" s="18">
        <v>52</v>
      </c>
      <c r="NQ259" s="32">
        <v>715</v>
      </c>
      <c r="NR259" s="27">
        <v>45753</v>
      </c>
      <c r="NS259" s="37">
        <f t="shared" si="810"/>
        <v>1.0885843551242542</v>
      </c>
      <c r="NT259" s="37">
        <f t="shared" si="811"/>
        <v>0.29373992553800804</v>
      </c>
      <c r="NU259" s="37">
        <f t="shared" si="812"/>
        <v>0.91862426213709181</v>
      </c>
      <c r="NV259" s="17">
        <f t="shared" si="813"/>
        <v>0.18653696751559312</v>
      </c>
      <c r="NW259" s="10">
        <f t="shared" si="814"/>
        <v>27392</v>
      </c>
      <c r="NX259" s="17">
        <f t="shared" si="815"/>
        <v>0.59869298188096953</v>
      </c>
      <c r="NY259" s="19">
        <f t="shared" si="816"/>
        <v>0.4936473895727081</v>
      </c>
      <c r="NZ259" s="25">
        <v>17095</v>
      </c>
      <c r="OA259" s="25">
        <v>18361</v>
      </c>
      <c r="OB259" s="25">
        <v>1784</v>
      </c>
      <c r="OC259" s="25">
        <v>10442</v>
      </c>
      <c r="OD259" s="18">
        <v>458</v>
      </c>
      <c r="OE259" s="25">
        <v>1666</v>
      </c>
      <c r="OF259" s="17">
        <f t="shared" si="817"/>
        <v>0.2282254715537779</v>
      </c>
      <c r="OG259" s="17">
        <f t="shared" si="818"/>
        <v>0.37363670141848621</v>
      </c>
      <c r="OH259" s="17">
        <f t="shared" si="819"/>
        <v>0.40130701811903047</v>
      </c>
      <c r="OI259" s="69">
        <f t="shared" si="820"/>
        <v>3.6412912814460255E-2</v>
      </c>
      <c r="OJ259" s="27">
        <v>45753</v>
      </c>
      <c r="OK259" s="18">
        <v>513</v>
      </c>
      <c r="OL259" s="25">
        <v>13058</v>
      </c>
      <c r="OM259" s="25">
        <v>22782</v>
      </c>
      <c r="ON259" s="25">
        <v>1110</v>
      </c>
      <c r="OO259" s="25">
        <v>2905</v>
      </c>
      <c r="OP259" s="25">
        <v>1237</v>
      </c>
      <c r="OQ259" s="25">
        <v>11810</v>
      </c>
      <c r="OR259" s="69">
        <f t="shared" si="821"/>
        <v>0.34791161235328832</v>
      </c>
      <c r="OS259" s="22">
        <v>211085</v>
      </c>
      <c r="OT259" s="22">
        <v>211085</v>
      </c>
      <c r="OU259" s="38">
        <f t="shared" si="918"/>
        <v>0.61856228992735551</v>
      </c>
      <c r="OV259" s="39">
        <v>0.79658421962716441</v>
      </c>
      <c r="OW259" s="22">
        <v>16814698</v>
      </c>
      <c r="OX259" s="36">
        <f t="shared" si="919"/>
        <v>688023812.76399994</v>
      </c>
      <c r="OY259" s="36">
        <f t="shared" si="920"/>
        <v>14301933.584281985</v>
      </c>
      <c r="OZ259" s="22"/>
      <c r="PA259" s="22"/>
      <c r="PB259" s="38">
        <f t="shared" si="921"/>
        <v>0</v>
      </c>
      <c r="PC259" s="39">
        <v>0</v>
      </c>
      <c r="PD259" s="22"/>
      <c r="PE259" s="40">
        <f t="shared" si="822"/>
        <v>0</v>
      </c>
      <c r="PF259" s="36">
        <f t="shared" si="823"/>
        <v>0</v>
      </c>
      <c r="PG259" s="22">
        <v>4105</v>
      </c>
      <c r="PH259" s="22">
        <v>4105</v>
      </c>
      <c r="PI259" s="38">
        <f t="shared" si="922"/>
        <v>1.202926877869955E-2</v>
      </c>
      <c r="PJ259" s="39">
        <v>9.9532277710109612E-2</v>
      </c>
      <c r="PK259" s="22">
        <v>40858</v>
      </c>
      <c r="PL259" s="41">
        <f t="shared" si="824"/>
        <v>1671827.6439999999</v>
      </c>
      <c r="PM259" s="36">
        <f t="shared" si="825"/>
        <v>335569.89943546266</v>
      </c>
      <c r="PN259" s="22">
        <v>4715</v>
      </c>
      <c r="PO259" s="22">
        <v>4715</v>
      </c>
      <c r="PP259" s="38">
        <f t="shared" si="923"/>
        <v>1.3816809328031273E-2</v>
      </c>
      <c r="PQ259" s="39">
        <v>0.70209968186638394</v>
      </c>
      <c r="PR259" s="22">
        <v>331040</v>
      </c>
      <c r="PS259" s="41">
        <f t="shared" si="826"/>
        <v>13545494.720000001</v>
      </c>
      <c r="PT259" s="36">
        <f t="shared" si="827"/>
        <v>618223.02260172809</v>
      </c>
      <c r="PU259" s="22"/>
      <c r="PV259" s="22"/>
      <c r="PW259" s="38">
        <f t="shared" si="924"/>
        <v>0</v>
      </c>
      <c r="PX259" s="39">
        <v>0</v>
      </c>
      <c r="PY259" s="22"/>
      <c r="PZ259" s="36">
        <f t="shared" si="828"/>
        <v>0</v>
      </c>
      <c r="QA259" s="22"/>
      <c r="QB259" s="22"/>
      <c r="QC259" s="39">
        <v>0</v>
      </c>
      <c r="QD259" s="22"/>
      <c r="QE259" s="22">
        <f t="shared" si="829"/>
        <v>0</v>
      </c>
      <c r="QF259" s="22"/>
      <c r="QG259" s="22"/>
      <c r="QH259" s="22"/>
      <c r="QI259" s="38">
        <f t="shared" si="925"/>
        <v>0</v>
      </c>
      <c r="QJ259" s="39">
        <v>0</v>
      </c>
      <c r="QK259" s="22"/>
      <c r="QL259" s="42">
        <f t="shared" si="830"/>
        <v>0</v>
      </c>
      <c r="QM259" s="22">
        <f t="shared" si="926"/>
        <v>121346</v>
      </c>
      <c r="QN259" s="22">
        <v>67755</v>
      </c>
      <c r="QO259" s="22">
        <v>67755</v>
      </c>
      <c r="QP259" s="38">
        <f t="shared" si="927"/>
        <v>0.19854886872126382</v>
      </c>
      <c r="QQ259" s="39">
        <v>0.20290000737952918</v>
      </c>
      <c r="QR259" s="22">
        <v>1374749</v>
      </c>
      <c r="QS259" s="36">
        <f t="shared" si="831"/>
        <v>15930739.968839157</v>
      </c>
      <c r="QT259" s="22"/>
      <c r="QU259" s="22"/>
      <c r="QV259" s="38">
        <f t="shared" si="928"/>
        <v>0</v>
      </c>
      <c r="QW259" s="39">
        <v>0</v>
      </c>
      <c r="QX259" s="22"/>
      <c r="QY259" s="36">
        <f t="shared" si="832"/>
        <v>0</v>
      </c>
      <c r="QZ259" s="22">
        <v>53591</v>
      </c>
      <c r="RA259" s="22">
        <v>53591</v>
      </c>
      <c r="RB259" s="38">
        <f t="shared" si="929"/>
        <v>0.15704276324464983</v>
      </c>
      <c r="RC259" s="39">
        <v>0.17890018846448097</v>
      </c>
      <c r="RD259" s="22">
        <v>958744</v>
      </c>
      <c r="RE259" s="36">
        <f t="shared" si="833"/>
        <v>5790573.6427834323</v>
      </c>
      <c r="RF259" s="10">
        <f t="shared" si="930"/>
        <v>341251</v>
      </c>
      <c r="RG259" s="10">
        <f t="shared" si="931"/>
        <v>341251</v>
      </c>
      <c r="RH259" s="17">
        <f t="shared" si="932"/>
        <v>0.43890070005260362</v>
      </c>
      <c r="RI259" s="17">
        <f t="shared" si="933"/>
        <v>1.0027455607225084E-2</v>
      </c>
      <c r="RJ259" s="17">
        <f t="shared" si="934"/>
        <v>0.38677875618666652</v>
      </c>
      <c r="RK259" s="17">
        <f t="shared" si="935"/>
        <v>0</v>
      </c>
      <c r="RL259" s="17">
        <f t="shared" si="936"/>
        <v>1.6719105169852623E-2</v>
      </c>
      <c r="RM259" s="17">
        <f t="shared" si="937"/>
        <v>0</v>
      </c>
      <c r="RN259" s="17">
        <f t="shared" si="938"/>
        <v>0.43082788449336551</v>
      </c>
      <c r="RO259" s="17">
        <f t="shared" si="939"/>
        <v>0</v>
      </c>
      <c r="RP259" s="17">
        <f t="shared" si="940"/>
        <v>0.1565991659774241</v>
      </c>
      <c r="RQ259" s="17">
        <f t="shared" si="941"/>
        <v>0</v>
      </c>
      <c r="RR259" s="36">
        <f t="shared" si="942"/>
        <v>36977040.117941767</v>
      </c>
      <c r="RS259" s="36">
        <f t="shared" si="943"/>
        <v>182.57561900924193</v>
      </c>
      <c r="RT259" s="10">
        <f t="shared" si="944"/>
        <v>0</v>
      </c>
      <c r="RU259" s="17">
        <f t="shared" si="945"/>
        <v>0</v>
      </c>
      <c r="RV259" s="37">
        <f t="shared" si="946"/>
        <v>0.59349276632156389</v>
      </c>
      <c r="RW259" s="36">
        <f t="shared" si="947"/>
        <v>1.684940502641584</v>
      </c>
      <c r="RX259" s="85">
        <v>-0.91338430000000004</v>
      </c>
      <c r="RY259" s="93">
        <v>175</v>
      </c>
      <c r="RZ259" s="43" t="b">
        <v>0</v>
      </c>
      <c r="SA259" s="18" t="b">
        <v>0</v>
      </c>
      <c r="SB259" s="18" t="b">
        <v>0</v>
      </c>
      <c r="SC259" s="18" t="b">
        <v>0</v>
      </c>
      <c r="SD259" s="18" t="b">
        <v>0</v>
      </c>
      <c r="SE259" s="32" t="b">
        <v>1</v>
      </c>
      <c r="SF259" s="43" t="b">
        <v>0</v>
      </c>
      <c r="SG259" s="18" t="b">
        <v>0</v>
      </c>
      <c r="SH259" s="18"/>
      <c r="SI259" s="18"/>
      <c r="SJ259" s="18"/>
      <c r="SK259" s="18"/>
      <c r="SL259" s="18"/>
      <c r="SM259" s="18"/>
      <c r="SN259" s="18"/>
      <c r="SO259" s="18"/>
      <c r="SP259" s="18"/>
      <c r="SQ259" s="17">
        <f t="shared" si="834"/>
        <v>0</v>
      </c>
      <c r="SR259" s="17">
        <f t="shared" si="835"/>
        <v>0</v>
      </c>
      <c r="SS259" s="17">
        <f t="shared" si="836"/>
        <v>0</v>
      </c>
      <c r="ST259" s="17">
        <f t="shared" si="837"/>
        <v>0</v>
      </c>
      <c r="SU259" s="17">
        <f t="shared" si="838"/>
        <v>0</v>
      </c>
      <c r="SV259" s="17">
        <f t="shared" si="908"/>
        <v>0</v>
      </c>
      <c r="SW259" s="17">
        <f t="shared" si="839"/>
        <v>0</v>
      </c>
      <c r="SX259" s="17">
        <f t="shared" si="840"/>
        <v>0</v>
      </c>
      <c r="SY259" s="17">
        <f t="shared" si="841"/>
        <v>0</v>
      </c>
      <c r="SZ259" s="17">
        <f t="shared" si="842"/>
        <v>0</v>
      </c>
      <c r="TA259" s="17">
        <f t="shared" si="843"/>
        <v>0</v>
      </c>
      <c r="TB259" s="24">
        <f t="shared" si="844"/>
        <v>620</v>
      </c>
      <c r="TC259" s="69">
        <f t="shared" si="845"/>
        <v>1</v>
      </c>
      <c r="TD259" s="17">
        <f t="shared" si="867"/>
        <v>2.6014568158168575E-6</v>
      </c>
      <c r="TE259" s="95"/>
      <c r="TF259" s="71"/>
      <c r="TG259" s="71"/>
      <c r="TH259" s="71">
        <v>1</v>
      </c>
      <c r="TI259" s="71"/>
      <c r="TJ259" s="71">
        <v>1</v>
      </c>
      <c r="TK259" s="71">
        <v>10</v>
      </c>
      <c r="TL259" s="71"/>
      <c r="TM259" s="71">
        <v>1</v>
      </c>
      <c r="TN259" s="71"/>
      <c r="TO259" s="71"/>
      <c r="TP259" s="71"/>
      <c r="TQ259" s="71"/>
      <c r="TR259" s="72"/>
      <c r="TS259" s="72"/>
      <c r="TT259" s="72"/>
      <c r="TU259" s="72"/>
      <c r="TV259" s="72">
        <v>1</v>
      </c>
      <c r="TW259" s="72"/>
      <c r="TX259" s="72"/>
      <c r="TY259" s="72">
        <v>1</v>
      </c>
      <c r="TZ259" s="72">
        <v>190</v>
      </c>
      <c r="UA259" s="72"/>
      <c r="UB259" s="72"/>
      <c r="UC259" s="72"/>
      <c r="UD259" s="72"/>
      <c r="UE259" s="72"/>
      <c r="UF259" s="72">
        <v>1</v>
      </c>
      <c r="UG259" s="72">
        <v>2</v>
      </c>
      <c r="UH259" s="72"/>
      <c r="UI259" s="72"/>
      <c r="UJ259" s="73">
        <v>21</v>
      </c>
      <c r="UK259" s="73"/>
      <c r="UL259" s="73"/>
      <c r="UM259" s="73"/>
      <c r="UN259" s="73">
        <v>11</v>
      </c>
      <c r="UO259" s="73"/>
      <c r="UP259" s="73"/>
      <c r="UQ259" s="73"/>
      <c r="UR259" s="73">
        <v>9</v>
      </c>
      <c r="US259" s="73">
        <v>3</v>
      </c>
      <c r="UT259" s="73"/>
      <c r="UU259" s="73"/>
      <c r="UV259" s="73"/>
      <c r="UW259" s="73"/>
      <c r="UX259" s="73"/>
      <c r="UY259" s="73">
        <v>1</v>
      </c>
      <c r="UZ259" s="73"/>
      <c r="VA259" s="73"/>
      <c r="VB259" s="73">
        <v>50</v>
      </c>
      <c r="VC259" s="73"/>
      <c r="VD259" s="73"/>
      <c r="VE259" s="73"/>
      <c r="VF259" s="73">
        <v>10</v>
      </c>
      <c r="VG259" s="73"/>
      <c r="VH259" s="73"/>
      <c r="VI259" s="73"/>
      <c r="VJ259" s="73">
        <v>9</v>
      </c>
      <c r="VK259" s="73">
        <v>3</v>
      </c>
      <c r="VL259" s="73"/>
      <c r="VM259" s="73"/>
      <c r="VN259" s="73"/>
      <c r="VO259" s="73"/>
      <c r="VP259" s="73">
        <v>1</v>
      </c>
      <c r="VQ259" s="73"/>
      <c r="VR259" s="73"/>
      <c r="VS259" s="73">
        <v>50</v>
      </c>
      <c r="VT259" s="73"/>
      <c r="VU259" s="73"/>
      <c r="VV259" s="73"/>
      <c r="VW259" s="73">
        <v>2</v>
      </c>
      <c r="VX259" s="73"/>
      <c r="VY259" s="73"/>
      <c r="VZ259" s="73"/>
      <c r="WA259" s="73">
        <v>7</v>
      </c>
      <c r="WB259" s="73"/>
      <c r="WC259" s="73">
        <v>15</v>
      </c>
      <c r="WD259" s="73"/>
      <c r="WE259" s="73"/>
      <c r="WF259" s="73"/>
      <c r="WG259" s="73"/>
      <c r="WH259" s="73"/>
      <c r="WI259" s="73"/>
      <c r="WJ259" s="73">
        <v>2</v>
      </c>
      <c r="WK259" s="73"/>
      <c r="WL259" s="73"/>
      <c r="WM259" s="73"/>
      <c r="WN259" s="73"/>
      <c r="WO259" s="22">
        <f t="shared" si="846"/>
        <v>121</v>
      </c>
      <c r="WP259" s="22">
        <f t="shared" si="847"/>
        <v>0</v>
      </c>
      <c r="WQ259" s="22">
        <f t="shared" si="848"/>
        <v>0</v>
      </c>
      <c r="WR259" s="22">
        <f t="shared" si="849"/>
        <v>0</v>
      </c>
      <c r="WS259" s="22">
        <f t="shared" si="850"/>
        <v>25</v>
      </c>
      <c r="WT259" s="22">
        <f t="shared" si="851"/>
        <v>0</v>
      </c>
      <c r="WU259" s="22">
        <f t="shared" si="852"/>
        <v>1</v>
      </c>
      <c r="WV259" s="22">
        <f t="shared" si="853"/>
        <v>1</v>
      </c>
      <c r="WW259" s="22">
        <f t="shared" si="854"/>
        <v>225</v>
      </c>
      <c r="WX259" s="22">
        <f t="shared" si="855"/>
        <v>0</v>
      </c>
      <c r="WY259" s="22">
        <f t="shared" si="856"/>
        <v>22</v>
      </c>
      <c r="WZ259" s="22">
        <f t="shared" si="857"/>
        <v>0</v>
      </c>
      <c r="XA259" s="22">
        <f t="shared" si="858"/>
        <v>0</v>
      </c>
      <c r="XB259" s="22">
        <f t="shared" si="859"/>
        <v>0</v>
      </c>
      <c r="XC259" s="22">
        <f t="shared" si="860"/>
        <v>1</v>
      </c>
      <c r="XD259" s="22">
        <f t="shared" si="861"/>
        <v>0</v>
      </c>
      <c r="XE259" s="22">
        <f t="shared" si="862"/>
        <v>6</v>
      </c>
      <c r="XF259" s="22">
        <f t="shared" si="863"/>
        <v>0</v>
      </c>
      <c r="XG259" s="93">
        <f t="shared" si="864"/>
        <v>0</v>
      </c>
    </row>
    <row r="260" spans="1:631" ht="17.100000000000001" customHeight="1" x14ac:dyDescent="0.2">
      <c r="A260" s="101"/>
      <c r="B260" s="27" t="s">
        <v>215</v>
      </c>
      <c r="C260" s="535" t="s">
        <v>216</v>
      </c>
      <c r="D260" s="25" t="s">
        <v>217</v>
      </c>
      <c r="E260" s="535" t="s">
        <v>216</v>
      </c>
      <c r="F260" s="25" t="s">
        <v>231</v>
      </c>
      <c r="G260" s="535" t="s">
        <v>232</v>
      </c>
      <c r="H260" s="25">
        <v>60</v>
      </c>
      <c r="I260" s="28">
        <v>8</v>
      </c>
      <c r="J260" s="17">
        <f t="shared" si="730"/>
        <v>0.70404462400146905</v>
      </c>
      <c r="K260" s="17">
        <f t="shared" si="731"/>
        <v>0.3141814342117345</v>
      </c>
      <c r="L260" s="17">
        <f t="shared" si="732"/>
        <v>1</v>
      </c>
      <c r="M260" s="17">
        <f t="shared" si="733"/>
        <v>0.24444943239714573</v>
      </c>
      <c r="N260" s="17">
        <f t="shared" si="734"/>
        <v>0.35689782871399056</v>
      </c>
      <c r="O260" s="17">
        <f t="shared" si="735"/>
        <v>0.22853732439629051</v>
      </c>
      <c r="P260" s="17">
        <f t="shared" si="736"/>
        <v>0.57224908211857939</v>
      </c>
      <c r="Q260" s="17">
        <f t="shared" si="737"/>
        <v>0.43899999999999995</v>
      </c>
      <c r="R260" s="69">
        <f t="shared" si="738"/>
        <v>0.91900000000000004</v>
      </c>
      <c r="S260" s="422">
        <f t="shared" si="739"/>
        <v>0.53092885842657878</v>
      </c>
      <c r="T260" s="17">
        <f t="shared" si="865"/>
        <v>0.46907114157342122</v>
      </c>
      <c r="U260" s="10">
        <f t="shared" si="740"/>
        <v>50407.323015762995</v>
      </c>
      <c r="V260" s="32">
        <v>4</v>
      </c>
      <c r="W260" s="550">
        <f t="shared" si="741"/>
        <v>0</v>
      </c>
      <c r="X260" s="550">
        <f t="shared" si="742"/>
        <v>0.41981774731546773</v>
      </c>
      <c r="Y260" s="550">
        <f t="shared" si="743"/>
        <v>0.58018225268453227</v>
      </c>
      <c r="Z260" s="551">
        <f t="shared" si="744"/>
        <v>62347.545237985207</v>
      </c>
      <c r="AA260" s="426">
        <f t="shared" si="745"/>
        <v>0.22899999999999998</v>
      </c>
      <c r="AB260" s="59">
        <f t="shared" si="746"/>
        <v>0.93700000000000006</v>
      </c>
      <c r="AC260" s="59">
        <f t="shared" si="747"/>
        <v>0.11437258800140335</v>
      </c>
      <c r="AD260" s="59">
        <f t="shared" si="748"/>
        <v>0.35689782871399056</v>
      </c>
      <c r="AE260" s="59">
        <f t="shared" si="749"/>
        <v>0.56100000000000005</v>
      </c>
      <c r="AF260" s="59">
        <f t="shared" si="750"/>
        <v>0.47952437792672847</v>
      </c>
      <c r="AG260" s="59">
        <f t="shared" si="751"/>
        <v>0.21191809751170693</v>
      </c>
      <c r="AH260" s="59">
        <f t="shared" si="752"/>
        <v>0.22853732439629051</v>
      </c>
      <c r="AI260" s="59">
        <f t="shared" si="753"/>
        <v>0.6966761546230833</v>
      </c>
      <c r="AJ260" s="59">
        <f t="shared" si="754"/>
        <v>0.71141309337985492</v>
      </c>
      <c r="AK260" s="59">
        <f t="shared" si="755"/>
        <v>0.42775091788142061</v>
      </c>
      <c r="AL260" s="35">
        <f t="shared" si="756"/>
        <v>1</v>
      </c>
      <c r="AM260" s="27">
        <v>107462</v>
      </c>
      <c r="AN260" s="25">
        <v>53092</v>
      </c>
      <c r="AO260" s="25">
        <v>54370</v>
      </c>
      <c r="AP260" s="17">
        <f t="shared" si="757"/>
        <v>2.0871979166943843E-3</v>
      </c>
      <c r="AQ260" s="18">
        <v>97.6</v>
      </c>
      <c r="AR260" s="58">
        <v>2440.8335055900002</v>
      </c>
      <c r="AS260" s="24">
        <f t="shared" si="758"/>
        <v>44.026763707516459</v>
      </c>
      <c r="AT260" s="17">
        <f t="shared" si="916"/>
        <v>3.8021956169644502E-2</v>
      </c>
      <c r="AU260" s="25">
        <v>104486</v>
      </c>
      <c r="AV260" s="25">
        <v>50630</v>
      </c>
      <c r="AW260" s="25">
        <v>53856</v>
      </c>
      <c r="AX260" s="25">
        <v>2976</v>
      </c>
      <c r="AY260" s="25">
        <v>2462</v>
      </c>
      <c r="AZ260" s="18">
        <v>514</v>
      </c>
      <c r="BA260" s="25">
        <v>24579</v>
      </c>
      <c r="BB260" s="25">
        <v>11994</v>
      </c>
      <c r="BC260" s="25">
        <v>12585</v>
      </c>
      <c r="BD260" s="18">
        <v>95.3</v>
      </c>
      <c r="BE260" s="25">
        <v>82883</v>
      </c>
      <c r="BF260" s="25">
        <v>41098</v>
      </c>
      <c r="BG260" s="25">
        <v>41785</v>
      </c>
      <c r="BH260" s="18">
        <v>98.4</v>
      </c>
      <c r="BI260" s="17">
        <v>0.22899999999999998</v>
      </c>
      <c r="BJ260" s="25">
        <v>36916</v>
      </c>
      <c r="BK260" s="25">
        <v>65858</v>
      </c>
      <c r="BL260" s="25">
        <v>4688</v>
      </c>
      <c r="BM260" s="17">
        <v>0.63200000000000001</v>
      </c>
      <c r="BN260" s="10">
        <f t="shared" si="759"/>
        <v>39546.015999999996</v>
      </c>
      <c r="BO260" s="29">
        <v>0.56100000000000005</v>
      </c>
      <c r="BP260" s="30">
        <f t="shared" si="760"/>
        <v>0.43899999999999995</v>
      </c>
      <c r="BQ260" s="31">
        <v>7.1</v>
      </c>
      <c r="BR260" s="25">
        <v>70546</v>
      </c>
      <c r="BS260" s="25">
        <v>19897</v>
      </c>
      <c r="BT260" s="25">
        <v>43739</v>
      </c>
      <c r="BU260" s="25">
        <v>4821</v>
      </c>
      <c r="BV260" s="18">
        <v>1207</v>
      </c>
      <c r="BW260" s="18">
        <v>882</v>
      </c>
      <c r="BX260" s="25">
        <v>21782</v>
      </c>
      <c r="BY260" s="25">
        <v>16154</v>
      </c>
      <c r="BZ260" s="25">
        <v>5628</v>
      </c>
      <c r="CA260" s="59">
        <v>0.25800000000000001</v>
      </c>
      <c r="CB260" s="25">
        <v>104486</v>
      </c>
      <c r="CC260" s="25">
        <v>2976</v>
      </c>
      <c r="CD260" s="17">
        <f t="shared" si="761"/>
        <v>2.8482284707999159E-2</v>
      </c>
      <c r="CE260" s="18">
        <v>682</v>
      </c>
      <c r="CF260" s="25">
        <v>1996</v>
      </c>
      <c r="CG260" s="25">
        <v>3782</v>
      </c>
      <c r="CH260" s="25">
        <v>4415</v>
      </c>
      <c r="CI260" s="25">
        <v>3894</v>
      </c>
      <c r="CJ260" s="25">
        <v>2816</v>
      </c>
      <c r="CK260" s="25">
        <v>1896</v>
      </c>
      <c r="CL260" s="25">
        <v>1216</v>
      </c>
      <c r="CM260" s="25">
        <v>1085</v>
      </c>
      <c r="CN260" s="32">
        <v>4.8</v>
      </c>
      <c r="CO260" s="27">
        <v>21782</v>
      </c>
      <c r="CP260" s="34">
        <f t="shared" si="762"/>
        <v>4.933523092461666</v>
      </c>
      <c r="CQ260" s="25">
        <v>497</v>
      </c>
      <c r="CR260" s="18">
        <v>714</v>
      </c>
      <c r="CS260" s="18">
        <v>839</v>
      </c>
      <c r="CT260" s="25">
        <v>13135</v>
      </c>
      <c r="CU260" s="25">
        <v>5451</v>
      </c>
      <c r="CV260" s="18">
        <v>599</v>
      </c>
      <c r="CW260" s="18">
        <v>417</v>
      </c>
      <c r="CX260" s="18">
        <v>130</v>
      </c>
      <c r="CY260" s="25">
        <v>21782</v>
      </c>
      <c r="CZ260" s="25">
        <v>20149</v>
      </c>
      <c r="DA260" s="18">
        <v>366</v>
      </c>
      <c r="DB260" s="18">
        <v>363</v>
      </c>
      <c r="DC260" s="18">
        <v>706</v>
      </c>
      <c r="DD260" s="18">
        <v>151</v>
      </c>
      <c r="DE260" s="18">
        <v>47</v>
      </c>
      <c r="DF260" s="25">
        <v>21782</v>
      </c>
      <c r="DG260" s="25">
        <v>10393</v>
      </c>
      <c r="DH260" s="18">
        <v>33</v>
      </c>
      <c r="DI260" s="18">
        <v>19</v>
      </c>
      <c r="DJ260" s="25">
        <v>11087</v>
      </c>
      <c r="DK260" s="18">
        <v>37</v>
      </c>
      <c r="DL260" s="18">
        <v>213</v>
      </c>
      <c r="DM260" s="25">
        <f t="shared" si="763"/>
        <v>50044.799999999996</v>
      </c>
      <c r="DN260" s="17">
        <f t="shared" si="764"/>
        <v>0.50899825544027177</v>
      </c>
      <c r="DO260" s="17">
        <f t="shared" si="765"/>
        <v>1.6986502616839593E-3</v>
      </c>
      <c r="DP260" s="23">
        <f t="shared" si="766"/>
        <v>0.47952437792672847</v>
      </c>
      <c r="DQ260" s="23">
        <f t="shared" si="767"/>
        <v>0.52047562207327158</v>
      </c>
      <c r="DR260" s="25">
        <v>21782</v>
      </c>
      <c r="DS260" s="18">
        <v>736</v>
      </c>
      <c r="DT260" s="25">
        <v>10660</v>
      </c>
      <c r="DU260" s="18">
        <v>12</v>
      </c>
      <c r="DV260" s="25">
        <v>8024</v>
      </c>
      <c r="DW260" s="18">
        <v>22</v>
      </c>
      <c r="DX260" s="25">
        <v>1768</v>
      </c>
      <c r="DY260" s="18">
        <v>560</v>
      </c>
      <c r="DZ260" s="17">
        <f t="shared" si="768"/>
        <v>0.89211275364980258</v>
      </c>
      <c r="EA260" s="17">
        <f t="shared" si="769"/>
        <v>0.10788724635019742</v>
      </c>
      <c r="EB260" s="25">
        <v>21782</v>
      </c>
      <c r="EC260" s="25">
        <v>4559</v>
      </c>
      <c r="ED260" s="18">
        <v>57</v>
      </c>
      <c r="EE260" s="25">
        <v>15498</v>
      </c>
      <c r="EF260" s="17">
        <f t="shared" si="909"/>
        <v>0.7115049123129189</v>
      </c>
      <c r="EG260" s="25">
        <v>1535</v>
      </c>
      <c r="EH260" s="18">
        <v>133</v>
      </c>
      <c r="EI260" s="17">
        <f t="shared" si="770"/>
        <v>0.21191809751170693</v>
      </c>
      <c r="EJ260" s="17">
        <f t="shared" si="771"/>
        <v>7.0471031126618303E-2</v>
      </c>
      <c r="EK260" s="69">
        <f t="shared" si="772"/>
        <v>0.3141814342117345</v>
      </c>
      <c r="EL260" s="27">
        <v>68120</v>
      </c>
      <c r="EM260" s="25">
        <v>63831</v>
      </c>
      <c r="EN260" s="25">
        <v>4289</v>
      </c>
      <c r="EO260" s="59">
        <v>0.93700000000000006</v>
      </c>
      <c r="EP260" s="25">
        <v>32329</v>
      </c>
      <c r="EQ260" s="25">
        <v>30924</v>
      </c>
      <c r="ER260" s="25">
        <v>1405</v>
      </c>
      <c r="ES260" s="59">
        <v>0.95700000000000007</v>
      </c>
      <c r="ET260" s="25">
        <v>35791</v>
      </c>
      <c r="EU260" s="25">
        <v>32907</v>
      </c>
      <c r="EV260" s="25">
        <v>2884</v>
      </c>
      <c r="EW260" s="59">
        <v>0.91900000000000004</v>
      </c>
      <c r="EX260" s="25">
        <v>16425</v>
      </c>
      <c r="EY260" s="25">
        <v>15864</v>
      </c>
      <c r="EZ260" s="25">
        <v>561</v>
      </c>
      <c r="FA260" s="59">
        <v>0.96599999999999997</v>
      </c>
      <c r="FB260" s="25">
        <v>51695</v>
      </c>
      <c r="FC260" s="25">
        <v>47967</v>
      </c>
      <c r="FD260" s="25">
        <v>3728</v>
      </c>
      <c r="FE260" s="59">
        <v>0.92799999999999994</v>
      </c>
      <c r="FF260" s="25">
        <v>50781</v>
      </c>
      <c r="FG260" s="25">
        <v>21047</v>
      </c>
      <c r="FH260" s="25">
        <v>25241</v>
      </c>
      <c r="FI260" s="25">
        <v>4493</v>
      </c>
      <c r="FJ260" s="23">
        <f t="shared" si="773"/>
        <v>8.847797404541069E-2</v>
      </c>
      <c r="FK260" s="23">
        <f t="shared" si="774"/>
        <v>0.49705598550639019</v>
      </c>
      <c r="FL260" s="36">
        <f t="shared" si="775"/>
        <v>4.6843979523703538</v>
      </c>
      <c r="FM260" s="25">
        <v>24934</v>
      </c>
      <c r="FN260" s="25">
        <v>10343</v>
      </c>
      <c r="FO260" s="17">
        <f t="shared" si="776"/>
        <v>0.41481511189540388</v>
      </c>
      <c r="FP260" s="25">
        <v>12324</v>
      </c>
      <c r="FQ260" s="17">
        <f t="shared" si="777"/>
        <v>0.49426485922836289</v>
      </c>
      <c r="FR260" s="25">
        <v>2267</v>
      </c>
      <c r="FS260" s="17">
        <f t="shared" si="778"/>
        <v>9.0920028876233253E-2</v>
      </c>
      <c r="FT260" s="25">
        <v>25847</v>
      </c>
      <c r="FU260" s="25">
        <v>10704</v>
      </c>
      <c r="FV260" s="25">
        <v>12917</v>
      </c>
      <c r="FW260" s="17">
        <f t="shared" si="779"/>
        <v>8.6122180523851899E-2</v>
      </c>
      <c r="FX260" s="17">
        <f t="shared" si="780"/>
        <v>0.49974852013773358</v>
      </c>
      <c r="FY260" s="25">
        <v>2226</v>
      </c>
      <c r="FZ260" s="25">
        <v>51306</v>
      </c>
      <c r="GA260" s="25">
        <v>5868</v>
      </c>
      <c r="GB260" s="25">
        <v>27127</v>
      </c>
      <c r="GC260" s="25">
        <v>9946</v>
      </c>
      <c r="GD260" s="25">
        <v>4854</v>
      </c>
      <c r="GE260" s="18">
        <v>115</v>
      </c>
      <c r="GF260" s="25">
        <v>2704</v>
      </c>
      <c r="GG260" s="18">
        <v>99</v>
      </c>
      <c r="GH260" s="18">
        <v>41</v>
      </c>
      <c r="GI260" s="18">
        <v>552</v>
      </c>
      <c r="GJ260" s="10">
        <f t="shared" si="781"/>
        <v>5868</v>
      </c>
      <c r="GK260" s="10">
        <f t="shared" si="910"/>
        <v>45438</v>
      </c>
      <c r="GL260" s="10">
        <f t="shared" si="911"/>
        <v>18311</v>
      </c>
      <c r="GM260" s="10">
        <f t="shared" si="782"/>
        <v>32995</v>
      </c>
      <c r="GN260" s="10">
        <f t="shared" si="912"/>
        <v>8365</v>
      </c>
      <c r="GO260" s="17">
        <f t="shared" si="783"/>
        <v>0.11437258800140335</v>
      </c>
      <c r="GP260" s="17">
        <f t="shared" si="913"/>
        <v>0.88562741199859663</v>
      </c>
      <c r="GQ260" s="17">
        <f t="shared" si="914"/>
        <v>0.35689782871399056</v>
      </c>
      <c r="GR260" s="17">
        <f t="shared" si="915"/>
        <v>0.16304135968502709</v>
      </c>
      <c r="GS260" s="17">
        <f t="shared" si="784"/>
        <v>0.62126262035629365</v>
      </c>
      <c r="GT260" s="25">
        <v>24914</v>
      </c>
      <c r="GU260" s="25">
        <v>2488</v>
      </c>
      <c r="GV260" s="25">
        <v>11929</v>
      </c>
      <c r="GW260" s="25">
        <v>5909</v>
      </c>
      <c r="GX260" s="25">
        <v>2832</v>
      </c>
      <c r="GY260" s="18">
        <v>60</v>
      </c>
      <c r="GZ260" s="25">
        <v>1239</v>
      </c>
      <c r="HA260" s="18">
        <v>66</v>
      </c>
      <c r="HB260" s="18">
        <v>25</v>
      </c>
      <c r="HC260" s="18">
        <v>366</v>
      </c>
      <c r="HD260" s="23">
        <f t="shared" si="785"/>
        <v>9.986353054507506E-2</v>
      </c>
      <c r="HE260" s="23">
        <f t="shared" si="786"/>
        <v>0.90013646945492498</v>
      </c>
      <c r="HF260" s="23">
        <f t="shared" si="787"/>
        <v>0.42132937304326884</v>
      </c>
      <c r="HG260" s="23">
        <f t="shared" si="788"/>
        <v>0.18415348799871559</v>
      </c>
      <c r="HH260" s="25">
        <v>26392</v>
      </c>
      <c r="HI260" s="25">
        <v>3380</v>
      </c>
      <c r="HJ260" s="25">
        <v>15198</v>
      </c>
      <c r="HK260" s="25">
        <v>4037</v>
      </c>
      <c r="HL260" s="25">
        <v>2022</v>
      </c>
      <c r="HM260" s="18">
        <v>55</v>
      </c>
      <c r="HN260" s="25">
        <v>1465</v>
      </c>
      <c r="HO260" s="18">
        <v>33</v>
      </c>
      <c r="HP260" s="18">
        <v>16</v>
      </c>
      <c r="HQ260" s="18">
        <v>186</v>
      </c>
      <c r="HR260" s="23">
        <f t="shared" si="789"/>
        <v>0.12806911185207639</v>
      </c>
      <c r="HS260" s="23">
        <f t="shared" si="790"/>
        <v>0.87193088814792363</v>
      </c>
      <c r="HT260" s="80">
        <f t="shared" si="791"/>
        <v>0.29607456805092452</v>
      </c>
      <c r="HU260" s="27">
        <v>82527</v>
      </c>
      <c r="HV260" s="18">
        <v>2694</v>
      </c>
      <c r="HW260" s="25">
        <v>12368</v>
      </c>
      <c r="HX260" s="18">
        <v>1347</v>
      </c>
      <c r="HY260" s="25">
        <v>19474</v>
      </c>
      <c r="HZ260" s="25">
        <v>4615</v>
      </c>
      <c r="IA260" s="25">
        <v>2731</v>
      </c>
      <c r="IB260" s="18">
        <v>375</v>
      </c>
      <c r="IC260" s="25">
        <v>12460</v>
      </c>
      <c r="ID260" s="25">
        <v>18383</v>
      </c>
      <c r="IE260" s="25">
        <v>3979</v>
      </c>
      <c r="IF260" s="18">
        <v>681</v>
      </c>
      <c r="IG260" s="25">
        <v>3420</v>
      </c>
      <c r="IH260" s="17">
        <f t="shared" si="792"/>
        <v>0.27867243447598966</v>
      </c>
      <c r="II260" s="17">
        <f t="shared" si="793"/>
        <v>5.5921092490942355E-2</v>
      </c>
      <c r="IJ260" s="30">
        <f t="shared" si="794"/>
        <v>17.882340195016251</v>
      </c>
      <c r="IK260" s="17">
        <f t="shared" si="866"/>
        <v>0.24444943239714573</v>
      </c>
      <c r="IL260" s="25">
        <v>40455</v>
      </c>
      <c r="IM260" s="18">
        <v>1771</v>
      </c>
      <c r="IN260" s="25">
        <v>8485</v>
      </c>
      <c r="IO260" s="18">
        <v>1032</v>
      </c>
      <c r="IP260" s="25">
        <v>13574</v>
      </c>
      <c r="IQ260" s="25">
        <v>2638</v>
      </c>
      <c r="IR260" s="25">
        <v>1682</v>
      </c>
      <c r="IS260" s="18">
        <v>248</v>
      </c>
      <c r="IT260" s="25">
        <v>6046</v>
      </c>
      <c r="IU260" s="25">
        <v>664</v>
      </c>
      <c r="IV260" s="25">
        <v>1619</v>
      </c>
      <c r="IW260" s="18">
        <v>342</v>
      </c>
      <c r="IX260" s="25">
        <v>2354</v>
      </c>
      <c r="IY260" s="17">
        <f t="shared" si="795"/>
        <v>0.72134470399208994</v>
      </c>
      <c r="IZ260" s="25">
        <v>42072</v>
      </c>
      <c r="JA260" s="18">
        <v>923</v>
      </c>
      <c r="JB260" s="25">
        <v>3883</v>
      </c>
      <c r="JC260" s="18">
        <v>315</v>
      </c>
      <c r="JD260" s="25">
        <v>5900</v>
      </c>
      <c r="JE260" s="25">
        <v>1977</v>
      </c>
      <c r="JF260" s="25">
        <v>1049</v>
      </c>
      <c r="JG260" s="18">
        <v>127</v>
      </c>
      <c r="JH260" s="25">
        <v>6414</v>
      </c>
      <c r="JI260" s="25">
        <v>17719</v>
      </c>
      <c r="JJ260" s="25">
        <v>2360</v>
      </c>
      <c r="JK260" s="18">
        <v>339</v>
      </c>
      <c r="JL260" s="25">
        <v>1066</v>
      </c>
      <c r="JM260" s="80">
        <f t="shared" si="796"/>
        <v>0.33388001521201749</v>
      </c>
      <c r="JN260" s="27">
        <v>82527</v>
      </c>
      <c r="JO260" s="25">
        <v>44905</v>
      </c>
      <c r="JP260" s="18">
        <v>26</v>
      </c>
      <c r="JQ260" s="18">
        <v>194</v>
      </c>
      <c r="JR260" s="18">
        <v>1075</v>
      </c>
      <c r="JS260" s="18">
        <v>467</v>
      </c>
      <c r="JT260" s="18">
        <v>540</v>
      </c>
      <c r="JU260" s="18">
        <v>6</v>
      </c>
      <c r="JV260" s="18">
        <v>13</v>
      </c>
      <c r="JW260" s="25">
        <v>35301</v>
      </c>
      <c r="JX260" s="17">
        <f t="shared" si="797"/>
        <v>0.42775091788142061</v>
      </c>
      <c r="JY260" s="17">
        <f t="shared" si="798"/>
        <v>0.57224908211857939</v>
      </c>
      <c r="JZ260" s="25">
        <v>19821</v>
      </c>
      <c r="KA260" s="25">
        <v>13273</v>
      </c>
      <c r="KB260" s="18">
        <v>14</v>
      </c>
      <c r="KC260" s="18">
        <v>77</v>
      </c>
      <c r="KD260" s="18">
        <v>746</v>
      </c>
      <c r="KE260" s="18">
        <v>199</v>
      </c>
      <c r="KF260" s="18">
        <v>147</v>
      </c>
      <c r="KG260" s="18">
        <v>4</v>
      </c>
      <c r="KH260" s="18">
        <v>2</v>
      </c>
      <c r="KI260" s="25">
        <v>5359</v>
      </c>
      <c r="KJ260" s="17">
        <f t="shared" si="799"/>
        <v>0.27036980979768932</v>
      </c>
      <c r="KK260" s="25">
        <v>62706</v>
      </c>
      <c r="KL260" s="25">
        <v>31632</v>
      </c>
      <c r="KM260" s="18">
        <v>12</v>
      </c>
      <c r="KN260" s="18">
        <v>117</v>
      </c>
      <c r="KO260" s="18">
        <v>329</v>
      </c>
      <c r="KP260" s="18">
        <v>268</v>
      </c>
      <c r="KQ260" s="18">
        <v>393</v>
      </c>
      <c r="KR260" s="18">
        <v>2</v>
      </c>
      <c r="KS260" s="18">
        <v>11</v>
      </c>
      <c r="KT260" s="25">
        <v>29942</v>
      </c>
      <c r="KU260" s="69">
        <f t="shared" si="917"/>
        <v>0.47749816604471662</v>
      </c>
      <c r="KV260" s="27">
        <v>107462</v>
      </c>
      <c r="KW260" s="25">
        <v>100780</v>
      </c>
      <c r="KX260" s="25">
        <v>6682</v>
      </c>
      <c r="KY260" s="59">
        <v>6.2E-2</v>
      </c>
      <c r="KZ260" s="25">
        <v>4318</v>
      </c>
      <c r="LA260" s="25">
        <v>2035</v>
      </c>
      <c r="LB260" s="25">
        <v>2466</v>
      </c>
      <c r="LC260" s="25">
        <v>2386</v>
      </c>
      <c r="LD260" s="25">
        <v>53092</v>
      </c>
      <c r="LE260" s="25">
        <v>49918</v>
      </c>
      <c r="LF260" s="25">
        <v>3174</v>
      </c>
      <c r="LG260" s="59">
        <v>0.06</v>
      </c>
      <c r="LH260" s="25">
        <v>54370</v>
      </c>
      <c r="LI260" s="25">
        <v>50862</v>
      </c>
      <c r="LJ260" s="25">
        <v>3508</v>
      </c>
      <c r="LK260" s="35">
        <v>6.5000000000000002E-2</v>
      </c>
      <c r="LL260" s="27">
        <v>21782</v>
      </c>
      <c r="LM260" s="18">
        <v>138</v>
      </c>
      <c r="LN260" s="25">
        <v>15037</v>
      </c>
      <c r="LO260" s="25">
        <v>1690</v>
      </c>
      <c r="LP260" s="18">
        <v>834</v>
      </c>
      <c r="LQ260" s="18">
        <v>445</v>
      </c>
      <c r="LR260" s="25">
        <v>3638</v>
      </c>
      <c r="LS260" s="23">
        <f t="shared" si="800"/>
        <v>0.16701863924341198</v>
      </c>
      <c r="LT260" s="23">
        <f t="shared" si="801"/>
        <v>0.83298136075658802</v>
      </c>
      <c r="LU260" s="17">
        <f t="shared" si="802"/>
        <v>0.6966761546230833</v>
      </c>
      <c r="LV260" s="25">
        <v>21782</v>
      </c>
      <c r="LW260" s="18">
        <v>508</v>
      </c>
      <c r="LX260" s="25">
        <v>8177</v>
      </c>
      <c r="LY260" s="25">
        <v>6355</v>
      </c>
      <c r="LZ260" s="25">
        <v>3055</v>
      </c>
      <c r="MA260" s="18">
        <v>131</v>
      </c>
      <c r="MB260" s="25">
        <v>1930</v>
      </c>
      <c r="MC260" s="18">
        <v>687</v>
      </c>
      <c r="MD260" s="18">
        <v>456</v>
      </c>
      <c r="ME260" s="18">
        <v>3</v>
      </c>
      <c r="MF260" s="18">
        <v>480</v>
      </c>
      <c r="MG260" s="17">
        <f t="shared" si="803"/>
        <v>0.12615921402993296</v>
      </c>
      <c r="MH260" s="17">
        <f t="shared" si="804"/>
        <v>0.71141309337985492</v>
      </c>
      <c r="MI260" s="25">
        <v>21782</v>
      </c>
      <c r="MJ260" s="18">
        <v>532</v>
      </c>
      <c r="MK260" s="25">
        <v>8628</v>
      </c>
      <c r="ML260" s="25">
        <v>5860</v>
      </c>
      <c r="MM260" s="25">
        <v>3084</v>
      </c>
      <c r="MN260" s="18">
        <v>140</v>
      </c>
      <c r="MO260" s="25">
        <v>2262</v>
      </c>
      <c r="MP260" s="18">
        <v>676</v>
      </c>
      <c r="MQ260" s="18">
        <v>6</v>
      </c>
      <c r="MR260" s="18">
        <v>72</v>
      </c>
      <c r="MS260" s="18">
        <v>522</v>
      </c>
      <c r="MT260" s="17">
        <f t="shared" si="805"/>
        <v>0.72087044348544671</v>
      </c>
      <c r="MU260" s="69">
        <f t="shared" si="806"/>
        <v>0.70404462400146905</v>
      </c>
      <c r="MV260" s="27">
        <v>21782</v>
      </c>
      <c r="MW260" s="25">
        <v>4978</v>
      </c>
      <c r="MX260" s="25">
        <v>2776</v>
      </c>
      <c r="MY260" s="25">
        <v>7105</v>
      </c>
      <c r="MZ260" s="25">
        <v>2791</v>
      </c>
      <c r="NA260" s="25">
        <v>2249</v>
      </c>
      <c r="NB260" s="18">
        <v>29</v>
      </c>
      <c r="NC260" s="25">
        <v>1606</v>
      </c>
      <c r="ND260" s="18">
        <v>248</v>
      </c>
      <c r="NE260" s="17">
        <f t="shared" si="807"/>
        <v>0.22853732439629051</v>
      </c>
      <c r="NF260" s="10">
        <f t="shared" si="808"/>
        <v>23894.399999999998</v>
      </c>
      <c r="NG260" s="17">
        <f t="shared" si="809"/>
        <v>0.40551831787714626</v>
      </c>
      <c r="NH260" s="25">
        <v>21782</v>
      </c>
      <c r="NI260" s="25">
        <v>2795</v>
      </c>
      <c r="NJ260" s="18">
        <v>4</v>
      </c>
      <c r="NK260" s="18">
        <v>57</v>
      </c>
      <c r="NL260" s="18">
        <v>18</v>
      </c>
      <c r="NM260" s="25">
        <v>17732</v>
      </c>
      <c r="NN260" s="18">
        <v>995</v>
      </c>
      <c r="NO260" s="18">
        <v>76</v>
      </c>
      <c r="NP260" s="18" t="s">
        <v>764</v>
      </c>
      <c r="NQ260" s="32">
        <v>105</v>
      </c>
      <c r="NR260" s="27">
        <v>21782</v>
      </c>
      <c r="NS260" s="37">
        <f t="shared" si="810"/>
        <v>1.1387843173262326</v>
      </c>
      <c r="NT260" s="37">
        <f t="shared" si="811"/>
        <v>0.30728571378106695</v>
      </c>
      <c r="NU260" s="37">
        <f t="shared" si="812"/>
        <v>0.87812940939326756</v>
      </c>
      <c r="NV260" s="17">
        <f t="shared" si="813"/>
        <v>0.1783140331318982</v>
      </c>
      <c r="NW260" s="10">
        <f t="shared" si="814"/>
        <v>12930</v>
      </c>
      <c r="NX260" s="17">
        <f t="shared" si="815"/>
        <v>0.5936094022587457</v>
      </c>
      <c r="NY260" s="19">
        <f t="shared" si="816"/>
        <v>0.23301915695002612</v>
      </c>
      <c r="NZ260" s="25">
        <v>8759</v>
      </c>
      <c r="OA260" s="25">
        <v>8852</v>
      </c>
      <c r="OB260" s="25">
        <v>1128</v>
      </c>
      <c r="OC260" s="25">
        <v>5097</v>
      </c>
      <c r="OD260" s="18">
        <v>252</v>
      </c>
      <c r="OE260" s="18">
        <v>717</v>
      </c>
      <c r="OF260" s="17">
        <f t="shared" si="817"/>
        <v>0.23400055091359839</v>
      </c>
      <c r="OG260" s="17">
        <f t="shared" si="818"/>
        <v>0.40212101735377836</v>
      </c>
      <c r="OH260" s="17">
        <f t="shared" si="819"/>
        <v>0.40639059774125424</v>
      </c>
      <c r="OI260" s="69">
        <f t="shared" si="820"/>
        <v>3.2917087503443208E-2</v>
      </c>
      <c r="OJ260" s="27">
        <v>21782</v>
      </c>
      <c r="OK260" s="18">
        <v>203</v>
      </c>
      <c r="OL260" s="25">
        <v>8198</v>
      </c>
      <c r="OM260" s="25">
        <v>5804</v>
      </c>
      <c r="ON260" s="18">
        <v>361</v>
      </c>
      <c r="OO260" s="25">
        <v>2014</v>
      </c>
      <c r="OP260" s="18">
        <v>657</v>
      </c>
      <c r="OQ260" s="25">
        <v>4879</v>
      </c>
      <c r="OR260" s="69">
        <f t="shared" si="821"/>
        <v>0.4324212652648976</v>
      </c>
      <c r="OS260" s="22">
        <v>48390</v>
      </c>
      <c r="OT260" s="22">
        <v>46426</v>
      </c>
      <c r="OU260" s="38">
        <f t="shared" si="918"/>
        <v>0.55662662158597698</v>
      </c>
      <c r="OV260" s="39">
        <v>0.76804958428466807</v>
      </c>
      <c r="OW260" s="22">
        <v>3565747</v>
      </c>
      <c r="OX260" s="36">
        <f t="shared" si="919"/>
        <v>145903235.74599999</v>
      </c>
      <c r="OY260" s="36">
        <f t="shared" si="920"/>
        <v>3145564.907899071</v>
      </c>
      <c r="OZ260" s="22"/>
      <c r="PA260" s="22"/>
      <c r="PB260" s="38">
        <f t="shared" si="921"/>
        <v>0</v>
      </c>
      <c r="PC260" s="39">
        <v>0</v>
      </c>
      <c r="PD260" s="22"/>
      <c r="PE260" s="40">
        <f t="shared" si="822"/>
        <v>0</v>
      </c>
      <c r="PF260" s="36">
        <f t="shared" si="823"/>
        <v>0</v>
      </c>
      <c r="PG260" s="22">
        <v>3792</v>
      </c>
      <c r="PH260" s="22">
        <v>3792</v>
      </c>
      <c r="PI260" s="38">
        <f t="shared" si="922"/>
        <v>4.5464355082368173E-2</v>
      </c>
      <c r="PJ260" s="39">
        <v>0.10549841772151898</v>
      </c>
      <c r="PK260" s="22">
        <v>40005</v>
      </c>
      <c r="PL260" s="41">
        <f t="shared" si="824"/>
        <v>1636924.59</v>
      </c>
      <c r="PM260" s="36">
        <f t="shared" si="825"/>
        <v>309983.20551992068</v>
      </c>
      <c r="PN260" s="22">
        <v>16367</v>
      </c>
      <c r="PO260" s="22">
        <v>16367</v>
      </c>
      <c r="PP260" s="38">
        <f t="shared" si="923"/>
        <v>0.19623288492434596</v>
      </c>
      <c r="PQ260" s="39">
        <v>0.80723712348017362</v>
      </c>
      <c r="PR260" s="22">
        <v>1321205</v>
      </c>
      <c r="PS260" s="41">
        <f t="shared" si="826"/>
        <v>54061066.189999998</v>
      </c>
      <c r="PT260" s="36">
        <f t="shared" si="827"/>
        <v>2146014.0426134639</v>
      </c>
      <c r="PU260" s="22">
        <v>304</v>
      </c>
      <c r="PV260" s="22">
        <v>304</v>
      </c>
      <c r="PW260" s="38">
        <f t="shared" si="924"/>
        <v>3.6448217154641154E-3</v>
      </c>
      <c r="PX260" s="39">
        <v>0.15858552631578948</v>
      </c>
      <c r="PY260" s="22">
        <v>4821</v>
      </c>
      <c r="PZ260" s="36">
        <f t="shared" si="828"/>
        <v>46380.283685073147</v>
      </c>
      <c r="QA260" s="22"/>
      <c r="QB260" s="22"/>
      <c r="QC260" s="39">
        <v>0</v>
      </c>
      <c r="QD260" s="22"/>
      <c r="QE260" s="22">
        <f t="shared" si="829"/>
        <v>0</v>
      </c>
      <c r="QF260" s="22"/>
      <c r="QG260" s="22"/>
      <c r="QH260" s="22"/>
      <c r="QI260" s="38">
        <f t="shared" si="925"/>
        <v>0</v>
      </c>
      <c r="QJ260" s="39">
        <v>0</v>
      </c>
      <c r="QK260" s="22"/>
      <c r="QL260" s="42">
        <f t="shared" si="830"/>
        <v>0</v>
      </c>
      <c r="QM260" s="22">
        <f t="shared" si="926"/>
        <v>16517</v>
      </c>
      <c r="QN260" s="22">
        <v>5953</v>
      </c>
      <c r="QO260" s="22">
        <v>5953</v>
      </c>
      <c r="QP260" s="38">
        <f t="shared" si="927"/>
        <v>7.1373762079466704E-2</v>
      </c>
      <c r="QQ260" s="39">
        <v>0.2054006383336133</v>
      </c>
      <c r="QR260" s="22">
        <v>122275</v>
      </c>
      <c r="QS260" s="36">
        <f t="shared" si="831"/>
        <v>1399685.558770563</v>
      </c>
      <c r="QT260" s="22">
        <v>96</v>
      </c>
      <c r="QU260" s="22">
        <v>96</v>
      </c>
      <c r="QV260" s="38">
        <f t="shared" si="928"/>
        <v>1.1509963311991942E-3</v>
      </c>
      <c r="QW260" s="39">
        <v>0.1471875</v>
      </c>
      <c r="QX260" s="22">
        <v>1413</v>
      </c>
      <c r="QY260" s="36">
        <f t="shared" si="832"/>
        <v>22571.781226604075</v>
      </c>
      <c r="QZ260" s="22">
        <v>10468</v>
      </c>
      <c r="RA260" s="22">
        <v>10468</v>
      </c>
      <c r="RB260" s="38">
        <f t="shared" si="929"/>
        <v>0.12550655828117882</v>
      </c>
      <c r="RC260" s="39">
        <v>0.21760030569354222</v>
      </c>
      <c r="RD260" s="22">
        <v>227784</v>
      </c>
      <c r="RE260" s="36">
        <f t="shared" si="833"/>
        <v>1131080.3099896805</v>
      </c>
      <c r="RF260" s="10">
        <f t="shared" si="930"/>
        <v>85370</v>
      </c>
      <c r="RG260" s="10">
        <f t="shared" si="931"/>
        <v>83406</v>
      </c>
      <c r="RH260" s="17">
        <f t="shared" si="932"/>
        <v>0.107272804441855</v>
      </c>
      <c r="RI260" s="17">
        <f t="shared" si="933"/>
        <v>2.4508351986549937E-3</v>
      </c>
      <c r="RJ260" s="17">
        <f t="shared" si="934"/>
        <v>0.38354560184426728</v>
      </c>
      <c r="RK260" s="17">
        <f t="shared" si="935"/>
        <v>0</v>
      </c>
      <c r="RL260" s="17">
        <f t="shared" si="936"/>
        <v>0.26166818095964084</v>
      </c>
      <c r="RM260" s="17">
        <f t="shared" si="937"/>
        <v>5.6552493242240888E-3</v>
      </c>
      <c r="RN260" s="17">
        <f t="shared" si="938"/>
        <v>0.17066671830019359</v>
      </c>
      <c r="RO260" s="17">
        <f t="shared" si="939"/>
        <v>2.7522266011789994E-3</v>
      </c>
      <c r="RP260" s="17">
        <f t="shared" si="940"/>
        <v>0.13791509345103364</v>
      </c>
      <c r="RQ260" s="17">
        <f t="shared" si="941"/>
        <v>0</v>
      </c>
      <c r="RR260" s="36">
        <f t="shared" si="942"/>
        <v>8201280.0897043757</v>
      </c>
      <c r="RS260" s="36">
        <f t="shared" si="943"/>
        <v>76.317955088350999</v>
      </c>
      <c r="RT260" s="10">
        <f t="shared" si="944"/>
        <v>1964</v>
      </c>
      <c r="RU260" s="17">
        <f t="shared" si="945"/>
        <v>2.3005739721213541E-2</v>
      </c>
      <c r="RV260" s="37">
        <f t="shared" si="946"/>
        <v>1.2587794307133653</v>
      </c>
      <c r="RW260" s="36">
        <f t="shared" si="947"/>
        <v>0.77614412536524535</v>
      </c>
      <c r="RX260" s="85">
        <v>-1.1485890000000001</v>
      </c>
      <c r="RY260" s="93">
        <v>164</v>
      </c>
      <c r="RZ260" s="43" t="b">
        <v>0</v>
      </c>
      <c r="SA260" s="18" t="b">
        <v>0</v>
      </c>
      <c r="SB260" s="18" t="b">
        <v>1</v>
      </c>
      <c r="SC260" s="18" t="b">
        <v>0</v>
      </c>
      <c r="SD260" s="18" t="b">
        <v>0</v>
      </c>
      <c r="SE260" s="32" t="b">
        <v>1</v>
      </c>
      <c r="SF260" s="43" t="b">
        <v>1</v>
      </c>
      <c r="SG260" s="18" t="b">
        <v>0</v>
      </c>
      <c r="SH260" s="18"/>
      <c r="SI260" s="18"/>
      <c r="SJ260" s="18"/>
      <c r="SK260" s="18"/>
      <c r="SL260" s="18"/>
      <c r="SM260" s="18"/>
      <c r="SN260" s="18"/>
      <c r="SO260" s="18"/>
      <c r="SP260" s="18"/>
      <c r="SQ260" s="17">
        <f t="shared" si="834"/>
        <v>0</v>
      </c>
      <c r="SR260" s="17">
        <f t="shared" si="835"/>
        <v>0</v>
      </c>
      <c r="SS260" s="17">
        <f t="shared" si="836"/>
        <v>0</v>
      </c>
      <c r="ST260" s="17">
        <f t="shared" si="837"/>
        <v>0</v>
      </c>
      <c r="SU260" s="17">
        <f t="shared" si="838"/>
        <v>0</v>
      </c>
      <c r="SV260" s="17">
        <f t="shared" si="908"/>
        <v>0</v>
      </c>
      <c r="SW260" s="17">
        <f t="shared" si="839"/>
        <v>0</v>
      </c>
      <c r="SX260" s="17">
        <f t="shared" si="840"/>
        <v>0</v>
      </c>
      <c r="SY260" s="17">
        <f t="shared" si="841"/>
        <v>0</v>
      </c>
      <c r="SZ260" s="17">
        <f t="shared" si="842"/>
        <v>0</v>
      </c>
      <c r="TA260" s="17">
        <f t="shared" si="843"/>
        <v>0</v>
      </c>
      <c r="TB260" s="24">
        <f t="shared" si="844"/>
        <v>620</v>
      </c>
      <c r="TC260" s="69">
        <f t="shared" si="845"/>
        <v>1</v>
      </c>
      <c r="TD260" s="17">
        <f t="shared" si="867"/>
        <v>2.6014568158168575E-6</v>
      </c>
      <c r="TE260" s="95"/>
      <c r="TF260" s="71"/>
      <c r="TG260" s="71"/>
      <c r="TH260" s="71">
        <v>1</v>
      </c>
      <c r="TI260" s="71"/>
      <c r="TJ260" s="71">
        <v>1</v>
      </c>
      <c r="TK260" s="71">
        <v>8</v>
      </c>
      <c r="TL260" s="71"/>
      <c r="TM260" s="71">
        <v>1</v>
      </c>
      <c r="TN260" s="71"/>
      <c r="TO260" s="71">
        <v>1</v>
      </c>
      <c r="TP260" s="71"/>
      <c r="TQ260" s="71"/>
      <c r="TR260" s="72"/>
      <c r="TS260" s="72"/>
      <c r="TT260" s="72"/>
      <c r="TU260" s="72"/>
      <c r="TV260" s="72">
        <v>5</v>
      </c>
      <c r="TW260" s="72"/>
      <c r="TX260" s="72"/>
      <c r="TY260" s="72">
        <v>1</v>
      </c>
      <c r="TZ260" s="72">
        <v>7</v>
      </c>
      <c r="UA260" s="72"/>
      <c r="UB260" s="72">
        <v>6</v>
      </c>
      <c r="UC260" s="72"/>
      <c r="UD260" s="72"/>
      <c r="UE260" s="72"/>
      <c r="UF260" s="72">
        <v>3</v>
      </c>
      <c r="UG260" s="72">
        <v>2</v>
      </c>
      <c r="UH260" s="72">
        <v>1</v>
      </c>
      <c r="UI260" s="72"/>
      <c r="UJ260" s="73"/>
      <c r="UK260" s="73"/>
      <c r="UL260" s="73"/>
      <c r="UM260" s="73"/>
      <c r="UN260" s="73">
        <v>22</v>
      </c>
      <c r="UO260" s="73"/>
      <c r="UP260" s="73">
        <v>1</v>
      </c>
      <c r="UQ260" s="73">
        <v>4</v>
      </c>
      <c r="UR260" s="73">
        <v>31</v>
      </c>
      <c r="US260" s="73">
        <v>11</v>
      </c>
      <c r="UT260" s="73">
        <v>2</v>
      </c>
      <c r="UU260" s="73"/>
      <c r="UV260" s="73"/>
      <c r="UW260" s="73">
        <v>3</v>
      </c>
      <c r="UX260" s="73"/>
      <c r="UY260" s="73">
        <v>10</v>
      </c>
      <c r="UZ260" s="73"/>
      <c r="VA260" s="73">
        <v>8</v>
      </c>
      <c r="VB260" s="73">
        <v>6</v>
      </c>
      <c r="VC260" s="73"/>
      <c r="VD260" s="73"/>
      <c r="VE260" s="73"/>
      <c r="VF260" s="73">
        <v>17</v>
      </c>
      <c r="VG260" s="73"/>
      <c r="VH260" s="73">
        <v>3</v>
      </c>
      <c r="VI260" s="73">
        <v>4</v>
      </c>
      <c r="VJ260" s="73">
        <v>12</v>
      </c>
      <c r="VK260" s="73">
        <v>13</v>
      </c>
      <c r="VL260" s="73">
        <v>3</v>
      </c>
      <c r="VM260" s="73"/>
      <c r="VN260" s="73"/>
      <c r="VO260" s="73">
        <v>1</v>
      </c>
      <c r="VP260" s="73">
        <v>12</v>
      </c>
      <c r="VQ260" s="73"/>
      <c r="VR260" s="73"/>
      <c r="VS260" s="73">
        <v>6</v>
      </c>
      <c r="VT260" s="73"/>
      <c r="VU260" s="73"/>
      <c r="VV260" s="73"/>
      <c r="VW260" s="73">
        <v>3</v>
      </c>
      <c r="VX260" s="73"/>
      <c r="VY260" s="73">
        <v>2</v>
      </c>
      <c r="VZ260" s="73">
        <v>9</v>
      </c>
      <c r="WA260" s="73">
        <v>22</v>
      </c>
      <c r="WB260" s="73"/>
      <c r="WC260" s="73">
        <v>20</v>
      </c>
      <c r="WD260" s="73">
        <v>12</v>
      </c>
      <c r="WE260" s="73"/>
      <c r="WF260" s="73">
        <v>2</v>
      </c>
      <c r="WG260" s="73"/>
      <c r="WH260" s="73">
        <v>1</v>
      </c>
      <c r="WI260" s="73"/>
      <c r="WJ260" s="73">
        <v>54</v>
      </c>
      <c r="WK260" s="73"/>
      <c r="WL260" s="73"/>
      <c r="WM260" s="73"/>
      <c r="WN260" s="73"/>
      <c r="WO260" s="22">
        <f t="shared" si="846"/>
        <v>12</v>
      </c>
      <c r="WP260" s="22">
        <f t="shared" si="847"/>
        <v>0</v>
      </c>
      <c r="WQ260" s="22">
        <f t="shared" si="848"/>
        <v>0</v>
      </c>
      <c r="WR260" s="22">
        <f t="shared" si="849"/>
        <v>0</v>
      </c>
      <c r="WS260" s="22">
        <f t="shared" si="850"/>
        <v>48</v>
      </c>
      <c r="WT260" s="22">
        <f t="shared" si="851"/>
        <v>0</v>
      </c>
      <c r="WU260" s="22">
        <f t="shared" si="852"/>
        <v>7</v>
      </c>
      <c r="WV260" s="22">
        <f t="shared" si="853"/>
        <v>9</v>
      </c>
      <c r="WW260" s="22">
        <f t="shared" si="854"/>
        <v>80</v>
      </c>
      <c r="WX260" s="22">
        <f t="shared" si="855"/>
        <v>0</v>
      </c>
      <c r="WY260" s="22">
        <f t="shared" si="856"/>
        <v>51</v>
      </c>
      <c r="WZ260" s="22">
        <f t="shared" si="857"/>
        <v>5</v>
      </c>
      <c r="XA260" s="22">
        <f t="shared" si="858"/>
        <v>0</v>
      </c>
      <c r="XB260" s="22">
        <f t="shared" si="859"/>
        <v>2</v>
      </c>
      <c r="XC260" s="22">
        <f t="shared" si="860"/>
        <v>7</v>
      </c>
      <c r="XD260" s="22">
        <f t="shared" si="861"/>
        <v>0</v>
      </c>
      <c r="XE260" s="22">
        <f t="shared" si="862"/>
        <v>79</v>
      </c>
      <c r="XF260" s="22">
        <f t="shared" si="863"/>
        <v>1</v>
      </c>
      <c r="XG260" s="93">
        <f t="shared" si="864"/>
        <v>8</v>
      </c>
    </row>
    <row r="261" spans="1:631" ht="17.100000000000001" customHeight="1" x14ac:dyDescent="0.2">
      <c r="A261" s="101"/>
      <c r="B261" s="27" t="s">
        <v>215</v>
      </c>
      <c r="C261" s="535" t="s">
        <v>216</v>
      </c>
      <c r="D261" s="25" t="s">
        <v>233</v>
      </c>
      <c r="E261" s="535" t="s">
        <v>234</v>
      </c>
      <c r="F261" s="25" t="s">
        <v>235</v>
      </c>
      <c r="G261" s="535" t="s">
        <v>234</v>
      </c>
      <c r="H261" s="25">
        <v>37</v>
      </c>
      <c r="I261" s="28">
        <v>27</v>
      </c>
      <c r="J261" s="17">
        <f t="shared" si="730"/>
        <v>0.80674382178907067</v>
      </c>
      <c r="K261" s="17">
        <f t="shared" si="731"/>
        <v>0.42955969369996522</v>
      </c>
      <c r="L261" s="17">
        <f t="shared" si="732"/>
        <v>1</v>
      </c>
      <c r="M261" s="17">
        <f t="shared" si="733"/>
        <v>0.27753880122459545</v>
      </c>
      <c r="N261" s="17">
        <f t="shared" si="734"/>
        <v>0.47060288633969999</v>
      </c>
      <c r="O261" s="17">
        <f t="shared" si="735"/>
        <v>0.51536721197354685</v>
      </c>
      <c r="P261" s="17">
        <f t="shared" si="736"/>
        <v>0.75858318226188814</v>
      </c>
      <c r="Q261" s="17">
        <f t="shared" si="737"/>
        <v>0.58000000000000007</v>
      </c>
      <c r="R261" s="69">
        <f t="shared" si="738"/>
        <v>0.91500000000000004</v>
      </c>
      <c r="S261" s="422">
        <f t="shared" si="739"/>
        <v>0.63926617747652958</v>
      </c>
      <c r="T261" s="17">
        <f t="shared" si="865"/>
        <v>0.36073382252347042</v>
      </c>
      <c r="U261" s="10">
        <f t="shared" si="740"/>
        <v>94532.462595210556</v>
      </c>
      <c r="V261" s="32">
        <v>6</v>
      </c>
      <c r="W261" s="550">
        <f t="shared" si="741"/>
        <v>0</v>
      </c>
      <c r="X261" s="550">
        <f t="shared" si="742"/>
        <v>0.52815506636541842</v>
      </c>
      <c r="Y261" s="550">
        <f t="shared" si="743"/>
        <v>0.47184493363458158</v>
      </c>
      <c r="Z261" s="551">
        <f t="shared" si="744"/>
        <v>123649.79592854391</v>
      </c>
      <c r="AA261" s="426">
        <f t="shared" si="745"/>
        <v>0.41399999999999998</v>
      </c>
      <c r="AB261" s="59">
        <f t="shared" si="746"/>
        <v>0.93700000000000006</v>
      </c>
      <c r="AC261" s="59">
        <f t="shared" si="747"/>
        <v>0.11321909424724602</v>
      </c>
      <c r="AD261" s="59">
        <f t="shared" si="748"/>
        <v>0.47060288633969999</v>
      </c>
      <c r="AE261" s="59">
        <f t="shared" si="749"/>
        <v>0.42</v>
      </c>
      <c r="AF261" s="59">
        <f t="shared" si="750"/>
        <v>0.34058475461190391</v>
      </c>
      <c r="AG261" s="59">
        <f t="shared" si="751"/>
        <v>0.19166376609815525</v>
      </c>
      <c r="AH261" s="59">
        <f t="shared" si="752"/>
        <v>0.51536721197354685</v>
      </c>
      <c r="AI261" s="59">
        <f t="shared" si="753"/>
        <v>0.77800208840932827</v>
      </c>
      <c r="AJ261" s="59">
        <f t="shared" si="754"/>
        <v>0.83548555516881307</v>
      </c>
      <c r="AK261" s="59">
        <f t="shared" si="755"/>
        <v>0.24141681773811183</v>
      </c>
      <c r="AL261" s="35">
        <f t="shared" si="756"/>
        <v>1</v>
      </c>
      <c r="AM261" s="27">
        <v>262056</v>
      </c>
      <c r="AN261" s="25">
        <v>125142</v>
      </c>
      <c r="AO261" s="25">
        <v>136914</v>
      </c>
      <c r="AP261" s="17">
        <f t="shared" si="757"/>
        <v>5.0898246566903988E-3</v>
      </c>
      <c r="AQ261" s="18">
        <v>91.4</v>
      </c>
      <c r="AR261" s="58">
        <v>1727.15712661</v>
      </c>
      <c r="AS261" s="24">
        <f t="shared" si="758"/>
        <v>151.72678615196628</v>
      </c>
      <c r="AT261" s="17">
        <f t="shared" si="916"/>
        <v>0.13103277931478266</v>
      </c>
      <c r="AU261" s="25">
        <v>247505</v>
      </c>
      <c r="AV261" s="25">
        <v>115170</v>
      </c>
      <c r="AW261" s="25">
        <v>132335</v>
      </c>
      <c r="AX261" s="25">
        <v>14551</v>
      </c>
      <c r="AY261" s="25">
        <v>9972</v>
      </c>
      <c r="AZ261" s="25">
        <v>4579</v>
      </c>
      <c r="BA261" s="25">
        <v>108589</v>
      </c>
      <c r="BB261" s="25">
        <v>50614</v>
      </c>
      <c r="BC261" s="25">
        <v>57975</v>
      </c>
      <c r="BD261" s="18">
        <v>87.3</v>
      </c>
      <c r="BE261" s="25">
        <v>153467</v>
      </c>
      <c r="BF261" s="25">
        <v>74528</v>
      </c>
      <c r="BG261" s="25">
        <v>78939</v>
      </c>
      <c r="BH261" s="18">
        <v>94.4</v>
      </c>
      <c r="BI261" s="17">
        <v>0.41399999999999998</v>
      </c>
      <c r="BJ261" s="25">
        <v>72825</v>
      </c>
      <c r="BK261" s="25">
        <v>173353</v>
      </c>
      <c r="BL261" s="25">
        <v>15878</v>
      </c>
      <c r="BM261" s="17">
        <v>0.51200000000000001</v>
      </c>
      <c r="BN261" s="10">
        <f t="shared" si="759"/>
        <v>127883.32799999999</v>
      </c>
      <c r="BO261" s="29">
        <v>0.42</v>
      </c>
      <c r="BP261" s="30">
        <f t="shared" si="760"/>
        <v>0.58000000000000007</v>
      </c>
      <c r="BQ261" s="31">
        <v>9.1999999999999993</v>
      </c>
      <c r="BR261" s="25">
        <v>189231</v>
      </c>
      <c r="BS261" s="25">
        <v>62471</v>
      </c>
      <c r="BT261" s="25">
        <v>107106</v>
      </c>
      <c r="BU261" s="25">
        <v>13719</v>
      </c>
      <c r="BV261" s="25">
        <v>3704</v>
      </c>
      <c r="BW261" s="18">
        <v>2231</v>
      </c>
      <c r="BX261" s="25">
        <v>57460</v>
      </c>
      <c r="BY261" s="25">
        <v>42563</v>
      </c>
      <c r="BZ261" s="25">
        <v>14897</v>
      </c>
      <c r="CA261" s="59">
        <v>0.25900000000000001</v>
      </c>
      <c r="CB261" s="25">
        <v>247505</v>
      </c>
      <c r="CC261" s="25">
        <v>14551</v>
      </c>
      <c r="CD261" s="17">
        <f t="shared" si="761"/>
        <v>5.8790731500373727E-2</v>
      </c>
      <c r="CE261" s="25">
        <v>3082</v>
      </c>
      <c r="CF261" s="25">
        <v>7598</v>
      </c>
      <c r="CG261" s="25">
        <v>11920</v>
      </c>
      <c r="CH261" s="25">
        <v>12089</v>
      </c>
      <c r="CI261" s="25">
        <v>9124</v>
      </c>
      <c r="CJ261" s="25">
        <v>5927</v>
      </c>
      <c r="CK261" s="25">
        <v>3503</v>
      </c>
      <c r="CL261" s="25">
        <v>2127</v>
      </c>
      <c r="CM261" s="25">
        <v>2090</v>
      </c>
      <c r="CN261" s="32">
        <v>4.3</v>
      </c>
      <c r="CO261" s="27">
        <v>57460</v>
      </c>
      <c r="CP261" s="34">
        <f t="shared" si="762"/>
        <v>4.5606682909850331</v>
      </c>
      <c r="CQ261" s="25">
        <v>2733</v>
      </c>
      <c r="CR261" s="25">
        <v>5044</v>
      </c>
      <c r="CS261" s="25">
        <v>5768</v>
      </c>
      <c r="CT261" s="25">
        <v>27678</v>
      </c>
      <c r="CU261" s="25">
        <v>14038</v>
      </c>
      <c r="CV261" s="25">
        <v>1127</v>
      </c>
      <c r="CW261" s="18">
        <v>710</v>
      </c>
      <c r="CX261" s="18">
        <v>362</v>
      </c>
      <c r="CY261" s="25">
        <v>57460</v>
      </c>
      <c r="CZ261" s="25">
        <v>47396</v>
      </c>
      <c r="DA261" s="25">
        <v>3114</v>
      </c>
      <c r="DB261" s="25">
        <v>1602</v>
      </c>
      <c r="DC261" s="25">
        <v>4425</v>
      </c>
      <c r="DD261" s="18">
        <v>617</v>
      </c>
      <c r="DE261" s="18">
        <v>306</v>
      </c>
      <c r="DF261" s="25">
        <v>57460</v>
      </c>
      <c r="DG261" s="25">
        <v>19387</v>
      </c>
      <c r="DH261" s="18">
        <v>136</v>
      </c>
      <c r="DI261" s="18">
        <v>47</v>
      </c>
      <c r="DJ261" s="25">
        <v>36919</v>
      </c>
      <c r="DK261" s="18">
        <v>860</v>
      </c>
      <c r="DL261" s="18">
        <v>111</v>
      </c>
      <c r="DM261" s="25">
        <f t="shared" si="763"/>
        <v>83948.9</v>
      </c>
      <c r="DN261" s="17">
        <f t="shared" si="764"/>
        <v>0.64251653324051516</v>
      </c>
      <c r="DO261" s="17">
        <f t="shared" si="765"/>
        <v>1.4966933518969718E-2</v>
      </c>
      <c r="DP261" s="23">
        <f t="shared" si="766"/>
        <v>0.34058475461190391</v>
      </c>
      <c r="DQ261" s="23">
        <f t="shared" si="767"/>
        <v>0.65941524538809615</v>
      </c>
      <c r="DR261" s="25">
        <v>57460</v>
      </c>
      <c r="DS261" s="25">
        <v>1325</v>
      </c>
      <c r="DT261" s="25">
        <v>32338</v>
      </c>
      <c r="DU261" s="18">
        <v>39</v>
      </c>
      <c r="DV261" s="25">
        <v>12283</v>
      </c>
      <c r="DW261" s="18">
        <v>107</v>
      </c>
      <c r="DX261" s="25">
        <v>11048</v>
      </c>
      <c r="DY261" s="18">
        <v>320</v>
      </c>
      <c r="DZ261" s="17">
        <f t="shared" si="768"/>
        <v>0.80029585798816572</v>
      </c>
      <c r="EA261" s="17">
        <f t="shared" si="769"/>
        <v>0.19970414201183428</v>
      </c>
      <c r="EB261" s="25">
        <v>57460</v>
      </c>
      <c r="EC261" s="25">
        <v>10273</v>
      </c>
      <c r="ED261" s="18">
        <v>740</v>
      </c>
      <c r="EE261" s="25">
        <v>36603</v>
      </c>
      <c r="EF261" s="17">
        <f t="shared" si="909"/>
        <v>0.63701705534284725</v>
      </c>
      <c r="EG261" s="25">
        <v>9274</v>
      </c>
      <c r="EH261" s="18">
        <v>570</v>
      </c>
      <c r="EI261" s="17">
        <f t="shared" si="770"/>
        <v>0.19166376609815525</v>
      </c>
      <c r="EJ261" s="17">
        <f t="shared" si="771"/>
        <v>0.16139923424991298</v>
      </c>
      <c r="EK261" s="69">
        <f t="shared" si="772"/>
        <v>0.42955969369996522</v>
      </c>
      <c r="EL261" s="27">
        <v>176192</v>
      </c>
      <c r="EM261" s="25">
        <v>165044</v>
      </c>
      <c r="EN261" s="25">
        <v>11148</v>
      </c>
      <c r="EO261" s="59">
        <v>0.93700000000000006</v>
      </c>
      <c r="EP261" s="25">
        <v>79394</v>
      </c>
      <c r="EQ261" s="25">
        <v>76432</v>
      </c>
      <c r="ER261" s="25">
        <v>2962</v>
      </c>
      <c r="ES261" s="59">
        <v>0.96299999999999997</v>
      </c>
      <c r="ET261" s="25">
        <v>96798</v>
      </c>
      <c r="EU261" s="25">
        <v>88612</v>
      </c>
      <c r="EV261" s="25">
        <v>8186</v>
      </c>
      <c r="EW261" s="59">
        <v>0.91500000000000004</v>
      </c>
      <c r="EX261" s="25">
        <v>74798</v>
      </c>
      <c r="EY261" s="25">
        <v>72204</v>
      </c>
      <c r="EZ261" s="25">
        <v>2594</v>
      </c>
      <c r="FA261" s="59">
        <v>0.96499999999999997</v>
      </c>
      <c r="FB261" s="25">
        <v>101394</v>
      </c>
      <c r="FC261" s="25">
        <v>92840</v>
      </c>
      <c r="FD261" s="25">
        <v>8554</v>
      </c>
      <c r="FE261" s="59">
        <v>0.91599999999999993</v>
      </c>
      <c r="FF261" s="25">
        <v>110153</v>
      </c>
      <c r="FG261" s="25">
        <v>42207</v>
      </c>
      <c r="FH261" s="25">
        <v>60883</v>
      </c>
      <c r="FI261" s="25">
        <v>7063</v>
      </c>
      <c r="FJ261" s="23">
        <f t="shared" si="773"/>
        <v>6.4119905948998218E-2</v>
      </c>
      <c r="FK261" s="23">
        <f t="shared" si="774"/>
        <v>0.55271304458344306</v>
      </c>
      <c r="FL261" s="36">
        <f t="shared" si="775"/>
        <v>5.9757893246495826</v>
      </c>
      <c r="FM261" s="25">
        <v>53250</v>
      </c>
      <c r="FN261" s="25">
        <v>20775</v>
      </c>
      <c r="FO261" s="17">
        <f t="shared" si="776"/>
        <v>0.39014084507042252</v>
      </c>
      <c r="FP261" s="25">
        <v>28931</v>
      </c>
      <c r="FQ261" s="17">
        <f t="shared" si="777"/>
        <v>0.5433051643192488</v>
      </c>
      <c r="FR261" s="25">
        <v>3544</v>
      </c>
      <c r="FS261" s="17">
        <f t="shared" si="778"/>
        <v>6.6553990610328642E-2</v>
      </c>
      <c r="FT261" s="25">
        <v>56903</v>
      </c>
      <c r="FU261" s="25">
        <v>21432</v>
      </c>
      <c r="FV261" s="25">
        <v>31952</v>
      </c>
      <c r="FW261" s="17">
        <f t="shared" si="779"/>
        <v>6.1842082139781734E-2</v>
      </c>
      <c r="FX261" s="17">
        <f t="shared" si="780"/>
        <v>0.56151696747095936</v>
      </c>
      <c r="FY261" s="25">
        <v>3519</v>
      </c>
      <c r="FZ261" s="25">
        <v>140524</v>
      </c>
      <c r="GA261" s="25">
        <v>15910</v>
      </c>
      <c r="GB261" s="25">
        <v>58483</v>
      </c>
      <c r="GC261" s="25">
        <v>29775</v>
      </c>
      <c r="GD261" s="25">
        <v>19669</v>
      </c>
      <c r="GE261" s="18">
        <v>445</v>
      </c>
      <c r="GF261" s="25">
        <v>14889</v>
      </c>
      <c r="GG261" s="18">
        <v>760</v>
      </c>
      <c r="GH261" s="18">
        <v>204</v>
      </c>
      <c r="GI261" s="18">
        <v>389</v>
      </c>
      <c r="GJ261" s="10">
        <f t="shared" si="781"/>
        <v>15910</v>
      </c>
      <c r="GK261" s="10">
        <f t="shared" si="910"/>
        <v>124613.99999999999</v>
      </c>
      <c r="GL261" s="10">
        <f t="shared" si="911"/>
        <v>66131</v>
      </c>
      <c r="GM261" s="10">
        <f t="shared" si="782"/>
        <v>74393</v>
      </c>
      <c r="GN261" s="10">
        <f t="shared" si="912"/>
        <v>36356</v>
      </c>
      <c r="GO261" s="17">
        <f t="shared" si="783"/>
        <v>0.11321909424724602</v>
      </c>
      <c r="GP261" s="17">
        <f t="shared" si="913"/>
        <v>0.88678090575275392</v>
      </c>
      <c r="GQ261" s="17">
        <f t="shared" si="914"/>
        <v>0.47060288633969999</v>
      </c>
      <c r="GR261" s="17">
        <f t="shared" si="915"/>
        <v>0.25871737212148815</v>
      </c>
      <c r="GS261" s="17">
        <f t="shared" si="784"/>
        <v>0.67869189604622693</v>
      </c>
      <c r="GT261" s="25">
        <v>64528</v>
      </c>
      <c r="GU261" s="25">
        <v>5814</v>
      </c>
      <c r="GV261" s="25">
        <v>24235</v>
      </c>
      <c r="GW261" s="25">
        <v>16326</v>
      </c>
      <c r="GX261" s="25">
        <v>10640</v>
      </c>
      <c r="GY261" s="18">
        <v>337</v>
      </c>
      <c r="GZ261" s="25">
        <v>6562</v>
      </c>
      <c r="HA261" s="18">
        <v>241</v>
      </c>
      <c r="HB261" s="18">
        <v>135</v>
      </c>
      <c r="HC261" s="18">
        <v>238</v>
      </c>
      <c r="HD261" s="23">
        <f t="shared" si="785"/>
        <v>9.0100421522439869E-2</v>
      </c>
      <c r="HE261" s="23">
        <f t="shared" si="786"/>
        <v>0.90989957847756009</v>
      </c>
      <c r="HF261" s="23">
        <f t="shared" si="787"/>
        <v>0.53432618398214726</v>
      </c>
      <c r="HG261" s="23">
        <f t="shared" si="788"/>
        <v>0.28131973716836101</v>
      </c>
      <c r="HH261" s="25">
        <v>75996</v>
      </c>
      <c r="HI261" s="25">
        <v>10096</v>
      </c>
      <c r="HJ261" s="25">
        <v>34248</v>
      </c>
      <c r="HK261" s="25">
        <v>13449</v>
      </c>
      <c r="HL261" s="25">
        <v>9029</v>
      </c>
      <c r="HM261" s="18">
        <v>108</v>
      </c>
      <c r="HN261" s="25">
        <v>8327</v>
      </c>
      <c r="HO261" s="18">
        <v>519</v>
      </c>
      <c r="HP261" s="18">
        <v>69</v>
      </c>
      <c r="HQ261" s="18">
        <v>151</v>
      </c>
      <c r="HR261" s="23">
        <f t="shared" si="789"/>
        <v>0.13284909732091163</v>
      </c>
      <c r="HS261" s="23">
        <f t="shared" si="790"/>
        <v>0.86715090267908834</v>
      </c>
      <c r="HT261" s="80">
        <f t="shared" si="791"/>
        <v>0.4164956050318438</v>
      </c>
      <c r="HU261" s="27">
        <v>215130</v>
      </c>
      <c r="HV261" s="25">
        <v>12014</v>
      </c>
      <c r="HW261" s="25">
        <v>39496</v>
      </c>
      <c r="HX261" s="25">
        <v>4430</v>
      </c>
      <c r="HY261" s="25">
        <v>38183</v>
      </c>
      <c r="HZ261" s="25">
        <v>10596</v>
      </c>
      <c r="IA261" s="25">
        <v>4601</v>
      </c>
      <c r="IB261" s="18">
        <v>710</v>
      </c>
      <c r="IC261" s="25">
        <v>32942</v>
      </c>
      <c r="ID261" s="25">
        <v>46380</v>
      </c>
      <c r="IE261" s="25">
        <v>13459</v>
      </c>
      <c r="IF261" s="18">
        <v>1598</v>
      </c>
      <c r="IG261" s="25">
        <v>10721</v>
      </c>
      <c r="IH261" s="17">
        <f t="shared" si="792"/>
        <v>0.26484451262027608</v>
      </c>
      <c r="II261" s="17">
        <f t="shared" si="793"/>
        <v>4.925393947845489E-2</v>
      </c>
      <c r="IJ261" s="30">
        <f t="shared" si="794"/>
        <v>20.302944507361268</v>
      </c>
      <c r="IK261" s="17">
        <f t="shared" si="866"/>
        <v>0.27753880122459545</v>
      </c>
      <c r="IL261" s="25">
        <v>101506</v>
      </c>
      <c r="IM261" s="25">
        <v>8057</v>
      </c>
      <c r="IN261" s="25">
        <v>25672</v>
      </c>
      <c r="IO261" s="25">
        <v>3276</v>
      </c>
      <c r="IP261" s="25">
        <v>23838</v>
      </c>
      <c r="IQ261" s="25">
        <v>5526</v>
      </c>
      <c r="IR261" s="25">
        <v>2804</v>
      </c>
      <c r="IS261" s="18">
        <v>483</v>
      </c>
      <c r="IT261" s="25">
        <v>16286</v>
      </c>
      <c r="IU261" s="25">
        <v>1811</v>
      </c>
      <c r="IV261" s="25">
        <v>5825</v>
      </c>
      <c r="IW261" s="18">
        <v>866</v>
      </c>
      <c r="IX261" s="25">
        <v>7062</v>
      </c>
      <c r="IY261" s="17">
        <f t="shared" si="795"/>
        <v>0.68146710539278466</v>
      </c>
      <c r="IZ261" s="25">
        <v>113624</v>
      </c>
      <c r="JA261" s="25">
        <v>3957</v>
      </c>
      <c r="JB261" s="25">
        <v>13824</v>
      </c>
      <c r="JC261" s="25">
        <v>1154</v>
      </c>
      <c r="JD261" s="25">
        <v>14345</v>
      </c>
      <c r="JE261" s="25">
        <v>5070</v>
      </c>
      <c r="JF261" s="25">
        <v>1797</v>
      </c>
      <c r="JG261" s="18">
        <v>227</v>
      </c>
      <c r="JH261" s="25">
        <v>16656</v>
      </c>
      <c r="JI261" s="25">
        <v>44569</v>
      </c>
      <c r="JJ261" s="25">
        <v>7634</v>
      </c>
      <c r="JK261" s="18">
        <v>732</v>
      </c>
      <c r="JL261" s="25">
        <v>3659</v>
      </c>
      <c r="JM261" s="80">
        <f t="shared" si="796"/>
        <v>0.35333204252622685</v>
      </c>
      <c r="JN261" s="27">
        <v>215130</v>
      </c>
      <c r="JO261" s="25">
        <v>154321</v>
      </c>
      <c r="JP261" s="18">
        <v>302</v>
      </c>
      <c r="JQ261" s="18">
        <v>1848</v>
      </c>
      <c r="JR261" s="25">
        <v>3735</v>
      </c>
      <c r="JS261" s="18">
        <v>1553</v>
      </c>
      <c r="JT261" s="18">
        <v>1280</v>
      </c>
      <c r="JU261" s="18">
        <v>84</v>
      </c>
      <c r="JV261" s="18">
        <v>71</v>
      </c>
      <c r="JW261" s="25">
        <v>51936</v>
      </c>
      <c r="JX261" s="17">
        <f t="shared" si="797"/>
        <v>0.24141681773811183</v>
      </c>
      <c r="JY261" s="17">
        <f t="shared" si="798"/>
        <v>0.75858318226188814</v>
      </c>
      <c r="JZ261" s="25">
        <v>92791</v>
      </c>
      <c r="KA261" s="25">
        <v>70087</v>
      </c>
      <c r="KB261" s="18">
        <v>244</v>
      </c>
      <c r="KC261" s="18">
        <v>1470</v>
      </c>
      <c r="KD261" s="25">
        <v>2261</v>
      </c>
      <c r="KE261" s="18">
        <v>918</v>
      </c>
      <c r="KF261" s="18">
        <v>484</v>
      </c>
      <c r="KG261" s="18">
        <v>70</v>
      </c>
      <c r="KH261" s="18">
        <v>26</v>
      </c>
      <c r="KI261" s="25">
        <v>17231</v>
      </c>
      <c r="KJ261" s="17">
        <f t="shared" si="799"/>
        <v>0.18569688870687889</v>
      </c>
      <c r="KK261" s="25">
        <v>122339</v>
      </c>
      <c r="KL261" s="25">
        <v>84234</v>
      </c>
      <c r="KM261" s="18">
        <v>58</v>
      </c>
      <c r="KN261" s="18">
        <v>378</v>
      </c>
      <c r="KO261" s="25">
        <v>1474</v>
      </c>
      <c r="KP261" s="18">
        <v>635</v>
      </c>
      <c r="KQ261" s="18">
        <v>796</v>
      </c>
      <c r="KR261" s="18">
        <v>14</v>
      </c>
      <c r="KS261" s="18">
        <v>45</v>
      </c>
      <c r="KT261" s="25">
        <v>34705</v>
      </c>
      <c r="KU261" s="69">
        <f t="shared" si="917"/>
        <v>0.28367895765046308</v>
      </c>
      <c r="KV261" s="27">
        <v>262056</v>
      </c>
      <c r="KW261" s="25">
        <v>251477</v>
      </c>
      <c r="KX261" s="25">
        <v>10579</v>
      </c>
      <c r="KY261" s="59">
        <v>0.04</v>
      </c>
      <c r="KZ261" s="25">
        <v>4955</v>
      </c>
      <c r="LA261" s="25">
        <v>3072</v>
      </c>
      <c r="LB261" s="25">
        <v>4427</v>
      </c>
      <c r="LC261" s="25">
        <v>3335</v>
      </c>
      <c r="LD261" s="25">
        <v>125142</v>
      </c>
      <c r="LE261" s="25">
        <v>120404</v>
      </c>
      <c r="LF261" s="25">
        <v>4738</v>
      </c>
      <c r="LG261" s="59">
        <v>3.7999999999999999E-2</v>
      </c>
      <c r="LH261" s="25">
        <v>136914</v>
      </c>
      <c r="LI261" s="25">
        <v>131073</v>
      </c>
      <c r="LJ261" s="25">
        <v>5841</v>
      </c>
      <c r="LK261" s="35">
        <v>4.2999999999999997E-2</v>
      </c>
      <c r="LL261" s="27">
        <v>57460</v>
      </c>
      <c r="LM261" s="18">
        <v>765</v>
      </c>
      <c r="LN261" s="25">
        <v>43939</v>
      </c>
      <c r="LO261" s="25">
        <v>5210</v>
      </c>
      <c r="LP261" s="25">
        <v>1226</v>
      </c>
      <c r="LQ261" s="18">
        <v>280</v>
      </c>
      <c r="LR261" s="25">
        <v>6040</v>
      </c>
      <c r="LS261" s="23">
        <f t="shared" si="800"/>
        <v>0.10511660285415941</v>
      </c>
      <c r="LT261" s="23">
        <f t="shared" si="801"/>
        <v>0.89488339714584053</v>
      </c>
      <c r="LU261" s="17">
        <f t="shared" si="802"/>
        <v>0.77800208840932827</v>
      </c>
      <c r="LV261" s="25">
        <v>57460</v>
      </c>
      <c r="LW261" s="25">
        <v>1206</v>
      </c>
      <c r="LX261" s="25">
        <v>30323</v>
      </c>
      <c r="LY261" s="25">
        <v>11482</v>
      </c>
      <c r="LZ261" s="25">
        <v>6207</v>
      </c>
      <c r="MA261" s="18">
        <v>95</v>
      </c>
      <c r="MB261" s="25">
        <v>1355</v>
      </c>
      <c r="MC261" s="18">
        <v>22</v>
      </c>
      <c r="MD261" s="25">
        <v>4996</v>
      </c>
      <c r="ME261" s="18">
        <v>21</v>
      </c>
      <c r="MF261" s="25">
        <v>1753</v>
      </c>
      <c r="MG261" s="17">
        <f t="shared" si="803"/>
        <v>2.5617821092934215E-2</v>
      </c>
      <c r="MH261" s="17">
        <f t="shared" si="804"/>
        <v>0.83548555516881307</v>
      </c>
      <c r="MI261" s="25">
        <v>57460</v>
      </c>
      <c r="MJ261" s="25">
        <v>2183</v>
      </c>
      <c r="MK261" s="25">
        <v>33628</v>
      </c>
      <c r="ML261" s="25">
        <v>11773</v>
      </c>
      <c r="MM261" s="25">
        <v>6345</v>
      </c>
      <c r="MN261" s="18">
        <v>180</v>
      </c>
      <c r="MO261" s="25">
        <v>1500</v>
      </c>
      <c r="MP261" s="18">
        <v>22</v>
      </c>
      <c r="MQ261" s="18">
        <v>75</v>
      </c>
      <c r="MR261" s="18">
        <v>2</v>
      </c>
      <c r="MS261" s="25">
        <v>1752</v>
      </c>
      <c r="MT261" s="17">
        <f t="shared" si="805"/>
        <v>0.82981204316045942</v>
      </c>
      <c r="MU261" s="69">
        <f t="shared" si="806"/>
        <v>0.80674382178907067</v>
      </c>
      <c r="MV261" s="27">
        <v>57460</v>
      </c>
      <c r="MW261" s="25">
        <v>29613</v>
      </c>
      <c r="MX261" s="25">
        <v>4004</v>
      </c>
      <c r="MY261" s="25">
        <v>13489</v>
      </c>
      <c r="MZ261" s="25">
        <v>5984</v>
      </c>
      <c r="NA261" s="18">
        <v>568</v>
      </c>
      <c r="NB261" s="18">
        <v>16</v>
      </c>
      <c r="NC261" s="25">
        <v>2940</v>
      </c>
      <c r="ND261" s="18">
        <v>846</v>
      </c>
      <c r="NE261" s="17">
        <f t="shared" si="807"/>
        <v>0.51536721197354685</v>
      </c>
      <c r="NF261" s="10">
        <f t="shared" si="808"/>
        <v>127335.9</v>
      </c>
      <c r="NG261" s="17">
        <f t="shared" si="809"/>
        <v>0.57641837800208839</v>
      </c>
      <c r="NH261" s="25">
        <v>57460</v>
      </c>
      <c r="NI261" s="25">
        <v>8464</v>
      </c>
      <c r="NJ261" s="18">
        <v>96</v>
      </c>
      <c r="NK261" s="18">
        <v>100</v>
      </c>
      <c r="NL261" s="18">
        <v>113</v>
      </c>
      <c r="NM261" s="25">
        <v>30737</v>
      </c>
      <c r="NN261" s="25">
        <v>16934</v>
      </c>
      <c r="NO261" s="18">
        <v>515</v>
      </c>
      <c r="NP261" s="18">
        <v>2</v>
      </c>
      <c r="NQ261" s="32">
        <v>499</v>
      </c>
      <c r="NR261" s="27">
        <v>57460</v>
      </c>
      <c r="NS261" s="37">
        <f t="shared" si="810"/>
        <v>1.4819526627218935</v>
      </c>
      <c r="NT261" s="37">
        <f t="shared" si="811"/>
        <v>0.39988510100266356</v>
      </c>
      <c r="NU261" s="37">
        <f t="shared" si="812"/>
        <v>0.67478538630465157</v>
      </c>
      <c r="NV261" s="17">
        <f t="shared" si="813"/>
        <v>0.13702274681084251</v>
      </c>
      <c r="NW261" s="10">
        <f t="shared" si="814"/>
        <v>24077</v>
      </c>
      <c r="NX261" s="17">
        <f t="shared" si="815"/>
        <v>0.41902192829794638</v>
      </c>
      <c r="NY261" s="19">
        <f t="shared" si="816"/>
        <v>0.43390581917136728</v>
      </c>
      <c r="NZ261" s="25">
        <v>17163</v>
      </c>
      <c r="OA261" s="25">
        <v>33383</v>
      </c>
      <c r="OB261" s="25">
        <v>2548</v>
      </c>
      <c r="OC261" s="25">
        <v>25414</v>
      </c>
      <c r="OD261" s="25">
        <v>1948</v>
      </c>
      <c r="OE261" s="25">
        <v>4697</v>
      </c>
      <c r="OF261" s="17">
        <f t="shared" si="817"/>
        <v>0.44229028889662375</v>
      </c>
      <c r="OG261" s="17">
        <f t="shared" si="818"/>
        <v>0.29869474416985731</v>
      </c>
      <c r="OH261" s="17">
        <f t="shared" si="819"/>
        <v>0.58097807170205362</v>
      </c>
      <c r="OI261" s="69">
        <f t="shared" si="820"/>
        <v>8.1743821789070664E-2</v>
      </c>
      <c r="OJ261" s="27">
        <v>57460</v>
      </c>
      <c r="OK261" s="25">
        <v>1436</v>
      </c>
      <c r="OL261" s="25">
        <v>26762</v>
      </c>
      <c r="OM261" s="25">
        <v>29406</v>
      </c>
      <c r="ON261" s="18">
        <v>838</v>
      </c>
      <c r="OO261" s="18">
        <v>344</v>
      </c>
      <c r="OP261" s="18">
        <v>116</v>
      </c>
      <c r="OQ261" s="25">
        <v>10495</v>
      </c>
      <c r="OR261" s="69">
        <f t="shared" si="821"/>
        <v>0.50734423947093632</v>
      </c>
      <c r="OS261" s="22">
        <v>74044</v>
      </c>
      <c r="OT261" s="22">
        <v>73756</v>
      </c>
      <c r="OU261" s="38">
        <f t="shared" si="918"/>
        <v>0.68129837979641228</v>
      </c>
      <c r="OV261" s="39">
        <v>0.81213514832691569</v>
      </c>
      <c r="OW261" s="22">
        <v>5989984</v>
      </c>
      <c r="OX261" s="36">
        <f t="shared" si="919"/>
        <v>245098165.31200001</v>
      </c>
      <c r="OY261" s="36">
        <f t="shared" si="920"/>
        <v>4997292.1498083808</v>
      </c>
      <c r="OZ261" s="22"/>
      <c r="PA261" s="22"/>
      <c r="PB261" s="38">
        <f t="shared" si="921"/>
        <v>0</v>
      </c>
      <c r="PC261" s="39">
        <v>0</v>
      </c>
      <c r="PD261" s="22"/>
      <c r="PE261" s="40">
        <f t="shared" si="822"/>
        <v>0</v>
      </c>
      <c r="PF261" s="36">
        <f t="shared" si="823"/>
        <v>0</v>
      </c>
      <c r="PG261" s="22">
        <v>5456</v>
      </c>
      <c r="PH261" s="22">
        <v>5456</v>
      </c>
      <c r="PI261" s="38">
        <f t="shared" si="922"/>
        <v>5.0398123002457093E-2</v>
      </c>
      <c r="PJ261" s="39">
        <v>0.10043071847507332</v>
      </c>
      <c r="PK261" s="22">
        <v>54795</v>
      </c>
      <c r="PL261" s="41">
        <f t="shared" si="824"/>
        <v>2242101.81</v>
      </c>
      <c r="PM261" s="36">
        <f t="shared" si="825"/>
        <v>446009.59106452722</v>
      </c>
      <c r="PN261" s="22">
        <v>4022</v>
      </c>
      <c r="PO261" s="22">
        <v>4022</v>
      </c>
      <c r="PP261" s="38">
        <f t="shared" si="923"/>
        <v>3.7151988767573758E-2</v>
      </c>
      <c r="PQ261" s="39">
        <v>0.52062655395325708</v>
      </c>
      <c r="PR261" s="22">
        <v>209396</v>
      </c>
      <c r="PS261" s="41">
        <f t="shared" si="826"/>
        <v>8568065.527999999</v>
      </c>
      <c r="PT261" s="36">
        <f t="shared" si="827"/>
        <v>527358.00570607639</v>
      </c>
      <c r="PU261" s="22">
        <v>308</v>
      </c>
      <c r="PV261" s="22">
        <v>308</v>
      </c>
      <c r="PW261" s="38">
        <f t="shared" si="924"/>
        <v>2.8450553307838682E-3</v>
      </c>
      <c r="PX261" s="39">
        <v>0.27691558441558439</v>
      </c>
      <c r="PY261" s="22">
        <v>8529</v>
      </c>
      <c r="PZ261" s="36">
        <f t="shared" si="828"/>
        <v>46990.550575666217</v>
      </c>
      <c r="QA261" s="22"/>
      <c r="QB261" s="22"/>
      <c r="QC261" s="39">
        <v>0</v>
      </c>
      <c r="QD261" s="22"/>
      <c r="QE261" s="22">
        <f t="shared" si="829"/>
        <v>0</v>
      </c>
      <c r="QF261" s="22"/>
      <c r="QG261" s="22">
        <v>3122</v>
      </c>
      <c r="QH261" s="22">
        <v>3122</v>
      </c>
      <c r="QI261" s="38">
        <f t="shared" si="925"/>
        <v>2.8838515398400117E-2</v>
      </c>
      <c r="QJ261" s="39">
        <v>0.2014990390775144</v>
      </c>
      <c r="QK261" s="22">
        <v>62908</v>
      </c>
      <c r="QL261" s="42">
        <f t="shared" si="830"/>
        <v>50.197440614990391</v>
      </c>
      <c r="QM261" s="22">
        <f t="shared" si="926"/>
        <v>21594</v>
      </c>
      <c r="QN261" s="22">
        <v>3601</v>
      </c>
      <c r="QO261" s="22">
        <v>3601</v>
      </c>
      <c r="QP261" s="38">
        <f t="shared" si="927"/>
        <v>3.3263130669326978E-2</v>
      </c>
      <c r="QQ261" s="39">
        <v>0.18382671480144402</v>
      </c>
      <c r="QR261" s="22">
        <v>66196</v>
      </c>
      <c r="QS261" s="36">
        <f t="shared" si="831"/>
        <v>846676.91871876328</v>
      </c>
      <c r="QT261" s="22">
        <v>12</v>
      </c>
      <c r="QU261" s="22">
        <v>12</v>
      </c>
      <c r="QV261" s="38">
        <f t="shared" si="928"/>
        <v>1.1084631158898187E-4</v>
      </c>
      <c r="QW261" s="39">
        <v>0.15833333333333333</v>
      </c>
      <c r="QX261" s="22">
        <v>190</v>
      </c>
      <c r="QY261" s="36">
        <f t="shared" si="832"/>
        <v>2821.4726533255093</v>
      </c>
      <c r="QZ261" s="22">
        <v>17981</v>
      </c>
      <c r="RA261" s="22">
        <v>17981</v>
      </c>
      <c r="RB261" s="38">
        <f t="shared" si="929"/>
        <v>0.16609396072345692</v>
      </c>
      <c r="RC261" s="39">
        <v>0.19899894332906956</v>
      </c>
      <c r="RD261" s="22">
        <v>357820</v>
      </c>
      <c r="RE261" s="36">
        <f t="shared" si="833"/>
        <v>1942869.2256328282</v>
      </c>
      <c r="RF261" s="10">
        <f t="shared" si="930"/>
        <v>108546</v>
      </c>
      <c r="RG261" s="10">
        <f t="shared" si="931"/>
        <v>108258</v>
      </c>
      <c r="RH261" s="17">
        <f t="shared" si="932"/>
        <v>0.13923625714296739</v>
      </c>
      <c r="RI261" s="17">
        <f t="shared" si="933"/>
        <v>3.1810962872694088E-3</v>
      </c>
      <c r="RJ261" s="17">
        <f t="shared" si="934"/>
        <v>0.5672251436091017</v>
      </c>
      <c r="RK261" s="17">
        <f t="shared" si="935"/>
        <v>0</v>
      </c>
      <c r="RL261" s="17">
        <f t="shared" si="936"/>
        <v>5.9858561707565705E-2</v>
      </c>
      <c r="RM261" s="17">
        <f t="shared" si="937"/>
        <v>5.3337329496685659E-3</v>
      </c>
      <c r="RN261" s="17">
        <f t="shared" si="938"/>
        <v>9.6103334048456113E-2</v>
      </c>
      <c r="RO261" s="17">
        <f t="shared" si="939"/>
        <v>3.2025548697069519E-4</v>
      </c>
      <c r="RP261" s="17">
        <f t="shared" si="940"/>
        <v>0.22052828661729185</v>
      </c>
      <c r="RQ261" s="17">
        <f t="shared" si="941"/>
        <v>5.6977358153333249E-6</v>
      </c>
      <c r="RR261" s="36">
        <f t="shared" si="942"/>
        <v>8810068.111600183</v>
      </c>
      <c r="RS261" s="36">
        <f t="shared" si="943"/>
        <v>33.619028419880415</v>
      </c>
      <c r="RT261" s="10">
        <f t="shared" si="944"/>
        <v>288</v>
      </c>
      <c r="RU261" s="17">
        <f t="shared" si="945"/>
        <v>2.6532529987286497E-3</v>
      </c>
      <c r="RV261" s="37">
        <f t="shared" si="946"/>
        <v>2.4142391244265102</v>
      </c>
      <c r="RW261" s="36">
        <f t="shared" si="947"/>
        <v>0.41311017492444363</v>
      </c>
      <c r="RX261" s="85">
        <v>1.3123320000000001</v>
      </c>
      <c r="RY261" s="93">
        <v>261</v>
      </c>
      <c r="RZ261" s="43" t="b">
        <v>0</v>
      </c>
      <c r="SA261" s="18" t="b">
        <v>0</v>
      </c>
      <c r="SB261" s="18" t="b">
        <v>1</v>
      </c>
      <c r="SC261" s="18" t="b">
        <v>0</v>
      </c>
      <c r="SD261" s="18" t="b">
        <v>0</v>
      </c>
      <c r="SE261" s="32" t="b">
        <v>1</v>
      </c>
      <c r="SF261" s="43" t="b">
        <v>1</v>
      </c>
      <c r="SG261" s="18" t="b">
        <v>1</v>
      </c>
      <c r="SH261" s="18">
        <v>0</v>
      </c>
      <c r="SI261" s="18"/>
      <c r="SJ261" s="22">
        <v>1</v>
      </c>
      <c r="SK261" s="22"/>
      <c r="SL261" s="22">
        <v>1</v>
      </c>
      <c r="SM261" s="22">
        <v>0</v>
      </c>
      <c r="SN261" s="18"/>
      <c r="SO261" s="18"/>
      <c r="SP261" s="18"/>
      <c r="SQ261" s="17">
        <f t="shared" si="834"/>
        <v>4.1322314049586778E-3</v>
      </c>
      <c r="SR261" s="17">
        <f t="shared" si="835"/>
        <v>0</v>
      </c>
      <c r="SS261" s="17">
        <f t="shared" si="836"/>
        <v>0</v>
      </c>
      <c r="ST261" s="17">
        <f t="shared" si="837"/>
        <v>0</v>
      </c>
      <c r="SU261" s="17">
        <f t="shared" si="838"/>
        <v>0</v>
      </c>
      <c r="SV261" s="17">
        <f t="shared" si="908"/>
        <v>0</v>
      </c>
      <c r="SW261" s="17">
        <f t="shared" si="839"/>
        <v>0</v>
      </c>
      <c r="SX261" s="17">
        <f t="shared" si="840"/>
        <v>0</v>
      </c>
      <c r="SY261" s="17">
        <f t="shared" si="841"/>
        <v>0</v>
      </c>
      <c r="SZ261" s="17">
        <f t="shared" si="842"/>
        <v>0</v>
      </c>
      <c r="TA261" s="17">
        <f t="shared" si="843"/>
        <v>0</v>
      </c>
      <c r="TB261" s="24">
        <f t="shared" si="844"/>
        <v>620</v>
      </c>
      <c r="TC261" s="69">
        <f t="shared" si="845"/>
        <v>1</v>
      </c>
      <c r="TD261" s="17">
        <f t="shared" si="867"/>
        <v>2.6014568158168575E-6</v>
      </c>
      <c r="TE261" s="95"/>
      <c r="TF261" s="71"/>
      <c r="TG261" s="71">
        <v>1</v>
      </c>
      <c r="TH261" s="71">
        <v>2</v>
      </c>
      <c r="TI261" s="71"/>
      <c r="TJ261" s="71"/>
      <c r="TK261" s="71">
        <v>12</v>
      </c>
      <c r="TL261" s="71"/>
      <c r="TM261" s="71">
        <v>2</v>
      </c>
      <c r="TN261" s="71"/>
      <c r="TO261" s="71">
        <v>12</v>
      </c>
      <c r="TP261" s="71"/>
      <c r="TQ261" s="71"/>
      <c r="TR261" s="72">
        <v>67</v>
      </c>
      <c r="TS261" s="72"/>
      <c r="TT261" s="72">
        <v>1</v>
      </c>
      <c r="TU261" s="72">
        <v>1</v>
      </c>
      <c r="TV261" s="72">
        <v>8</v>
      </c>
      <c r="TW261" s="72"/>
      <c r="TX261" s="72">
        <v>9</v>
      </c>
      <c r="TY261" s="72">
        <v>7</v>
      </c>
      <c r="TZ261" s="72">
        <v>99</v>
      </c>
      <c r="UA261" s="72"/>
      <c r="UB261" s="72">
        <v>10</v>
      </c>
      <c r="UC261" s="72">
        <v>2</v>
      </c>
      <c r="UD261" s="72"/>
      <c r="UE261" s="72">
        <v>1</v>
      </c>
      <c r="UF261" s="72">
        <v>4</v>
      </c>
      <c r="UG261" s="72">
        <v>18</v>
      </c>
      <c r="UH261" s="72"/>
      <c r="UI261" s="72">
        <v>6</v>
      </c>
      <c r="UJ261" s="73">
        <v>84</v>
      </c>
      <c r="UK261" s="73"/>
      <c r="UL261" s="73"/>
      <c r="UM261" s="73">
        <v>2</v>
      </c>
      <c r="UN261" s="73">
        <v>30</v>
      </c>
      <c r="UO261" s="73"/>
      <c r="UP261" s="73">
        <v>10</v>
      </c>
      <c r="UQ261" s="73">
        <v>6</v>
      </c>
      <c r="UR261" s="73">
        <v>141</v>
      </c>
      <c r="US261" s="73">
        <v>14</v>
      </c>
      <c r="UT261" s="73">
        <v>4</v>
      </c>
      <c r="UU261" s="73"/>
      <c r="UV261" s="73">
        <v>1</v>
      </c>
      <c r="UW261" s="73">
        <v>2</v>
      </c>
      <c r="UX261" s="73"/>
      <c r="UY261" s="73">
        <v>28</v>
      </c>
      <c r="UZ261" s="73"/>
      <c r="VA261" s="73">
        <v>15</v>
      </c>
      <c r="VB261" s="73">
        <v>94</v>
      </c>
      <c r="VC261" s="73"/>
      <c r="VD261" s="73"/>
      <c r="VE261" s="73">
        <v>1</v>
      </c>
      <c r="VF261" s="73">
        <v>30</v>
      </c>
      <c r="VG261" s="73"/>
      <c r="VH261" s="73">
        <v>12</v>
      </c>
      <c r="VI261" s="73">
        <v>6</v>
      </c>
      <c r="VJ261" s="73">
        <v>129</v>
      </c>
      <c r="VK261" s="73">
        <v>14</v>
      </c>
      <c r="VL261" s="73">
        <v>43</v>
      </c>
      <c r="VM261" s="73"/>
      <c r="VN261" s="73"/>
      <c r="VO261" s="73">
        <v>2</v>
      </c>
      <c r="VP261" s="73">
        <v>23</v>
      </c>
      <c r="VQ261" s="73"/>
      <c r="VR261" s="73">
        <v>7</v>
      </c>
      <c r="VS261" s="73">
        <v>61</v>
      </c>
      <c r="VT261" s="73"/>
      <c r="VU261" s="73"/>
      <c r="VV261" s="73">
        <v>5</v>
      </c>
      <c r="VW261" s="73">
        <v>16</v>
      </c>
      <c r="VX261" s="73">
        <v>10</v>
      </c>
      <c r="VY261" s="73">
        <v>12</v>
      </c>
      <c r="VZ261" s="73">
        <v>5</v>
      </c>
      <c r="WA261" s="73">
        <v>70</v>
      </c>
      <c r="WB261" s="73">
        <v>1</v>
      </c>
      <c r="WC261" s="73">
        <v>58</v>
      </c>
      <c r="WD261" s="73">
        <v>9</v>
      </c>
      <c r="WE261" s="73"/>
      <c r="WF261" s="73"/>
      <c r="WG261" s="73"/>
      <c r="WH261" s="73"/>
      <c r="WI261" s="73"/>
      <c r="WJ261" s="73">
        <v>23</v>
      </c>
      <c r="WK261" s="73"/>
      <c r="WL261" s="73"/>
      <c r="WM261" s="73"/>
      <c r="WN261" s="73">
        <v>4</v>
      </c>
      <c r="WO261" s="22">
        <f t="shared" si="846"/>
        <v>306</v>
      </c>
      <c r="WP261" s="22">
        <f t="shared" si="847"/>
        <v>0</v>
      </c>
      <c r="WQ261" s="22">
        <f t="shared" si="848"/>
        <v>1</v>
      </c>
      <c r="WR261" s="22">
        <f t="shared" si="849"/>
        <v>10</v>
      </c>
      <c r="WS261" s="22">
        <f t="shared" si="850"/>
        <v>86</v>
      </c>
      <c r="WT261" s="22">
        <f t="shared" si="851"/>
        <v>0</v>
      </c>
      <c r="WU261" s="22">
        <f t="shared" si="852"/>
        <v>43</v>
      </c>
      <c r="WV261" s="22">
        <f t="shared" si="853"/>
        <v>19</v>
      </c>
      <c r="WW261" s="22">
        <f t="shared" si="854"/>
        <v>451</v>
      </c>
      <c r="WX261" s="22">
        <f t="shared" si="855"/>
        <v>0</v>
      </c>
      <c r="WY261" s="22">
        <f t="shared" si="856"/>
        <v>99</v>
      </c>
      <c r="WZ261" s="22">
        <f t="shared" si="857"/>
        <v>49</v>
      </c>
      <c r="XA261" s="22">
        <f t="shared" si="858"/>
        <v>0</v>
      </c>
      <c r="XB261" s="22">
        <f t="shared" si="859"/>
        <v>2</v>
      </c>
      <c r="XC261" s="22">
        <f t="shared" si="860"/>
        <v>8</v>
      </c>
      <c r="XD261" s="22">
        <f t="shared" si="861"/>
        <v>0</v>
      </c>
      <c r="XE261" s="22">
        <f t="shared" si="862"/>
        <v>104</v>
      </c>
      <c r="XF261" s="22">
        <f t="shared" si="863"/>
        <v>0</v>
      </c>
      <c r="XG261" s="93">
        <f t="shared" si="864"/>
        <v>32</v>
      </c>
    </row>
    <row r="262" spans="1:631" ht="17.100000000000001" customHeight="1" x14ac:dyDescent="0.2">
      <c r="A262" s="101"/>
      <c r="B262" s="27" t="s">
        <v>215</v>
      </c>
      <c r="C262" s="535" t="s">
        <v>216</v>
      </c>
      <c r="D262" s="25" t="s">
        <v>233</v>
      </c>
      <c r="E262" s="535" t="s">
        <v>234</v>
      </c>
      <c r="F262" s="25" t="s">
        <v>236</v>
      </c>
      <c r="G262" s="535" t="s">
        <v>237</v>
      </c>
      <c r="H262" s="25">
        <v>51</v>
      </c>
      <c r="I262" s="28">
        <v>8</v>
      </c>
      <c r="J262" s="17">
        <f t="shared" ref="J262:J325" si="948">(LU262+MH262)/2</f>
        <v>0.6979436736794189</v>
      </c>
      <c r="K262" s="17">
        <f t="shared" ref="K262:K325" si="949">(DQ262+EA262)/2</f>
        <v>0.23362756546005109</v>
      </c>
      <c r="L262" s="17">
        <f t="shared" ref="L262:L325" si="950">TC262</f>
        <v>1</v>
      </c>
      <c r="M262" s="17">
        <f t="shared" ref="M262:M325" si="951">IK262</f>
        <v>0.1580147256383832</v>
      </c>
      <c r="N262" s="17">
        <f t="shared" ref="N262:N325" si="952">GQ262</f>
        <v>0.3620720463154885</v>
      </c>
      <c r="O262" s="17">
        <f t="shared" ref="O262:O325" si="953">NE262</f>
        <v>0.30708334157974942</v>
      </c>
      <c r="P262" s="17">
        <f t="shared" ref="P262:P325" si="954">JY262</f>
        <v>0.66203871996622854</v>
      </c>
      <c r="Q262" s="17">
        <f t="shared" ref="Q262:Q325" si="955">BP262</f>
        <v>0.52700000000000002</v>
      </c>
      <c r="R262" s="69">
        <f t="shared" ref="R262:R325" si="956">EW262</f>
        <v>0.89700000000000002</v>
      </c>
      <c r="S262" s="422">
        <f t="shared" ref="S262:S325" si="957">AVERAGE(J262:L262,M262:R262)</f>
        <v>0.53830889695992434</v>
      </c>
      <c r="T262" s="17">
        <f t="shared" si="865"/>
        <v>0.46169110304007566</v>
      </c>
      <c r="U262" s="10">
        <f t="shared" ref="U262:U325" si="958">T262*AM262</f>
        <v>98613.987771638873</v>
      </c>
      <c r="V262" s="32">
        <v>6</v>
      </c>
      <c r="W262" s="550">
        <f t="shared" ref="W262:W325" si="959">L262-1</f>
        <v>0</v>
      </c>
      <c r="X262" s="550">
        <f t="shared" ref="X262:X325" si="960">AVERAGE(J262:K262,W262,M262:R262)</f>
        <v>0.42719778584881329</v>
      </c>
      <c r="Y262" s="550">
        <f t="shared" ref="Y262:Y325" si="961">1-X262</f>
        <v>0.57280221415118671</v>
      </c>
      <c r="Z262" s="551">
        <f t="shared" ref="Z262:Z325" si="962">Y262*AM262</f>
        <v>122346.54332719442</v>
      </c>
      <c r="AA262" s="426">
        <f t="shared" ref="AA262:AA325" si="963">BI262</f>
        <v>0.114</v>
      </c>
      <c r="AB262" s="59">
        <f t="shared" ref="AB262:AB325" si="964">EO262</f>
        <v>0.93</v>
      </c>
      <c r="AC262" s="59">
        <f t="shared" ref="AC262:AC325" si="965">GO262</f>
        <v>0.15897719962833251</v>
      </c>
      <c r="AD262" s="59">
        <f t="shared" ref="AD262:AD325" si="966">GQ262</f>
        <v>0.3620720463154885</v>
      </c>
      <c r="AE262" s="59">
        <f t="shared" ref="AE262:AE325" si="967">BO262</f>
        <v>0.47299999999999998</v>
      </c>
      <c r="AF262" s="59">
        <f t="shared" ref="AF262:AF325" si="968">DP262</f>
        <v>0.63284976349278599</v>
      </c>
      <c r="AG262" s="59">
        <f t="shared" ref="AG262:AG325" si="969">EI262</f>
        <v>0.27068695944742416</v>
      </c>
      <c r="AH262" s="59">
        <f t="shared" ref="AH262:AH325" si="970">NE262</f>
        <v>0.30708334157974942</v>
      </c>
      <c r="AI262" s="59">
        <f t="shared" ref="AI262:AI325" si="971">LU262</f>
        <v>0.66095354958734931</v>
      </c>
      <c r="AJ262" s="59">
        <f t="shared" ref="AJ262:AJ325" si="972">MH262</f>
        <v>0.73493379777148848</v>
      </c>
      <c r="AK262" s="59">
        <f t="shared" ref="AK262:AK325" si="973">JX262</f>
        <v>0.33796128003377152</v>
      </c>
      <c r="AL262" s="35">
        <f t="shared" ref="AL262:AL325" si="974">TC262</f>
        <v>1</v>
      </c>
      <c r="AM262" s="27">
        <v>213593</v>
      </c>
      <c r="AN262" s="25">
        <v>103298</v>
      </c>
      <c r="AO262" s="25">
        <v>110295</v>
      </c>
      <c r="AP262" s="17">
        <f t="shared" ref="AP262:AP325" si="975">AM262/(SUM($AM$6:$AM$335))</f>
        <v>4.1485442725847617E-3</v>
      </c>
      <c r="AQ262" s="18">
        <v>93.7</v>
      </c>
      <c r="AR262" s="58">
        <v>2618.6522278100001</v>
      </c>
      <c r="AS262" s="24">
        <f t="shared" ref="AS262:AS325" si="976">AM262/AR262</f>
        <v>81.566004730085723</v>
      </c>
      <c r="AT262" s="17">
        <f t="shared" si="916"/>
        <v>7.0441222466026202E-2</v>
      </c>
      <c r="AU262" s="25">
        <v>207291</v>
      </c>
      <c r="AV262" s="25">
        <v>98495</v>
      </c>
      <c r="AW262" s="25">
        <v>108796</v>
      </c>
      <c r="AX262" s="25">
        <v>6302</v>
      </c>
      <c r="AY262" s="25">
        <v>4803</v>
      </c>
      <c r="AZ262" s="25">
        <v>1499</v>
      </c>
      <c r="BA262" s="25">
        <v>24420</v>
      </c>
      <c r="BB262" s="25">
        <v>11364</v>
      </c>
      <c r="BC262" s="25">
        <v>13056</v>
      </c>
      <c r="BD262" s="18">
        <v>87</v>
      </c>
      <c r="BE262" s="25">
        <v>189173</v>
      </c>
      <c r="BF262" s="25">
        <v>91934</v>
      </c>
      <c r="BG262" s="25">
        <v>97239</v>
      </c>
      <c r="BH262" s="18">
        <v>94.5</v>
      </c>
      <c r="BI262" s="17">
        <v>0.114</v>
      </c>
      <c r="BJ262" s="25">
        <v>65013</v>
      </c>
      <c r="BK262" s="25">
        <v>137337</v>
      </c>
      <c r="BL262" s="25">
        <v>11243</v>
      </c>
      <c r="BM262" s="17">
        <v>0.55500000000000005</v>
      </c>
      <c r="BN262" s="10">
        <f t="shared" ref="BN262:BN325" si="977">(1-BM262)*AM262</f>
        <v>95048.884999999995</v>
      </c>
      <c r="BO262" s="29">
        <v>0.47299999999999998</v>
      </c>
      <c r="BP262" s="30">
        <f t="shared" ref="BP262:BP325" si="978">1-BO262</f>
        <v>0.52700000000000002</v>
      </c>
      <c r="BQ262" s="31">
        <v>8.1999999999999993</v>
      </c>
      <c r="BR262" s="25">
        <v>148580</v>
      </c>
      <c r="BS262" s="25">
        <v>40401</v>
      </c>
      <c r="BT262" s="25">
        <v>92383</v>
      </c>
      <c r="BU262" s="25">
        <v>10750</v>
      </c>
      <c r="BV262" s="25">
        <v>3664</v>
      </c>
      <c r="BW262" s="18">
        <v>1382</v>
      </c>
      <c r="BX262" s="25">
        <v>50527</v>
      </c>
      <c r="BY262" s="25">
        <v>38735</v>
      </c>
      <c r="BZ262" s="25">
        <v>11792</v>
      </c>
      <c r="CA262" s="59">
        <v>0.23300000000000001</v>
      </c>
      <c r="CB262" s="25">
        <v>207291</v>
      </c>
      <c r="CC262" s="25">
        <v>6302</v>
      </c>
      <c r="CD262" s="17">
        <f t="shared" ref="CD262:CD325" si="979">CC262/(CB262)</f>
        <v>3.0401705814531263E-2</v>
      </c>
      <c r="CE262" s="25">
        <v>2563</v>
      </c>
      <c r="CF262" s="25">
        <v>6909</v>
      </c>
      <c r="CG262" s="25">
        <v>11448</v>
      </c>
      <c r="CH262" s="25">
        <v>11430</v>
      </c>
      <c r="CI262" s="25">
        <v>8158</v>
      </c>
      <c r="CJ262" s="25">
        <v>4882</v>
      </c>
      <c r="CK262" s="25">
        <v>2623</v>
      </c>
      <c r="CL262" s="25">
        <v>1429</v>
      </c>
      <c r="CM262" s="25">
        <v>1085</v>
      </c>
      <c r="CN262" s="32">
        <v>4.0999999999999996</v>
      </c>
      <c r="CO262" s="27">
        <v>50527</v>
      </c>
      <c r="CP262" s="34">
        <f t="shared" ref="CP262:CP325" si="980">AM262/CO262</f>
        <v>4.2273042135887744</v>
      </c>
      <c r="CQ262" s="25">
        <v>1648</v>
      </c>
      <c r="CR262" s="25">
        <v>2213</v>
      </c>
      <c r="CS262" s="25">
        <v>2691</v>
      </c>
      <c r="CT262" s="25">
        <v>22033</v>
      </c>
      <c r="CU262" s="25">
        <v>19130</v>
      </c>
      <c r="CV262" s="25">
        <v>1726</v>
      </c>
      <c r="CW262" s="18">
        <v>786</v>
      </c>
      <c r="CX262" s="18">
        <v>300</v>
      </c>
      <c r="CY262" s="25">
        <v>50527</v>
      </c>
      <c r="CZ262" s="25">
        <v>45224</v>
      </c>
      <c r="DA262" s="25">
        <v>1118</v>
      </c>
      <c r="DB262" s="25">
        <v>1334</v>
      </c>
      <c r="DC262" s="25">
        <v>2438</v>
      </c>
      <c r="DD262" s="18">
        <v>235</v>
      </c>
      <c r="DE262" s="18">
        <v>178</v>
      </c>
      <c r="DF262" s="25">
        <v>50527</v>
      </c>
      <c r="DG262" s="25">
        <v>31874</v>
      </c>
      <c r="DH262" s="18">
        <v>62</v>
      </c>
      <c r="DI262" s="18">
        <v>40</v>
      </c>
      <c r="DJ262" s="25">
        <v>18196</v>
      </c>
      <c r="DK262" s="18">
        <v>228</v>
      </c>
      <c r="DL262" s="18">
        <v>127</v>
      </c>
      <c r="DM262" s="25">
        <f t="shared" ref="DM262:DM325" si="981">(DG262+DH262)*CN262</f>
        <v>130937.59999999999</v>
      </c>
      <c r="DN262" s="17">
        <f t="shared" ref="DN262:DN325" si="982">DJ262/DF262</f>
        <v>0.36012428998357315</v>
      </c>
      <c r="DO262" s="17">
        <f t="shared" ref="DO262:DO325" si="983">DK262/DF262</f>
        <v>4.5124388940566426E-3</v>
      </c>
      <c r="DP262" s="23">
        <f t="shared" ref="DP262:DP325" si="984">(DG262+DH262+DI262)/DF262</f>
        <v>0.63284976349278599</v>
      </c>
      <c r="DQ262" s="23">
        <f t="shared" ref="DQ262:DQ325" si="985">1-DP262</f>
        <v>0.36715023650721401</v>
      </c>
      <c r="DR262" s="25">
        <v>50527</v>
      </c>
      <c r="DS262" s="18">
        <v>418</v>
      </c>
      <c r="DT262" s="25">
        <v>36333</v>
      </c>
      <c r="DU262" s="18">
        <v>44</v>
      </c>
      <c r="DV262" s="25">
        <v>8674</v>
      </c>
      <c r="DW262" s="18">
        <v>53</v>
      </c>
      <c r="DX262" s="25">
        <v>4836</v>
      </c>
      <c r="DY262" s="18">
        <v>169</v>
      </c>
      <c r="DZ262" s="17">
        <f t="shared" ref="DZ262:DZ325" si="986">(DS262+DT262+DV262+DU262)/DR262</f>
        <v>0.89989510558711183</v>
      </c>
      <c r="EA262" s="17">
        <f t="shared" ref="EA262:EA325" si="987">1-DZ262</f>
        <v>0.10010489441288817</v>
      </c>
      <c r="EB262" s="25">
        <v>50527</v>
      </c>
      <c r="EC262" s="25">
        <v>13108</v>
      </c>
      <c r="ED262" s="18">
        <v>569</v>
      </c>
      <c r="EE262" s="25">
        <v>32102</v>
      </c>
      <c r="EF262" s="17">
        <f t="shared" si="909"/>
        <v>0.63534347972371208</v>
      </c>
      <c r="EG262" s="25">
        <v>4451</v>
      </c>
      <c r="EH262" s="18">
        <v>297</v>
      </c>
      <c r="EI262" s="17">
        <f t="shared" ref="EI262:EI325" si="988">(EC262+ED262)/EB262</f>
        <v>0.27068695944742416</v>
      </c>
      <c r="EJ262" s="17">
        <f t="shared" ref="EJ262:EJ325" si="989">(EG262)/EB262</f>
        <v>8.8091515427395253E-2</v>
      </c>
      <c r="EK262" s="69">
        <f t="shared" ref="EK262:EK325" si="990">(DQ262+EA262)/2</f>
        <v>0.23362756546005109</v>
      </c>
      <c r="EL262" s="27">
        <v>143227</v>
      </c>
      <c r="EM262" s="25">
        <v>133223</v>
      </c>
      <c r="EN262" s="25">
        <v>10004</v>
      </c>
      <c r="EO262" s="59">
        <v>0.93</v>
      </c>
      <c r="EP262" s="25">
        <v>66221</v>
      </c>
      <c r="EQ262" s="25">
        <v>64158</v>
      </c>
      <c r="ER262" s="25">
        <v>2063</v>
      </c>
      <c r="ES262" s="59">
        <v>0.96900000000000008</v>
      </c>
      <c r="ET262" s="25">
        <v>77006</v>
      </c>
      <c r="EU262" s="25">
        <v>69065</v>
      </c>
      <c r="EV262" s="25">
        <v>7941</v>
      </c>
      <c r="EW262" s="59">
        <v>0.89700000000000002</v>
      </c>
      <c r="EX262" s="25">
        <v>17660</v>
      </c>
      <c r="EY262" s="25">
        <v>17090</v>
      </c>
      <c r="EZ262" s="25">
        <v>570</v>
      </c>
      <c r="FA262" s="59">
        <v>0.96799999999999997</v>
      </c>
      <c r="FB262" s="25">
        <v>125567</v>
      </c>
      <c r="FC262" s="25">
        <v>116133</v>
      </c>
      <c r="FD262" s="25">
        <v>9434</v>
      </c>
      <c r="FE262" s="59">
        <v>0.92500000000000004</v>
      </c>
      <c r="FF262" s="25">
        <v>94735</v>
      </c>
      <c r="FG262" s="25">
        <v>36807</v>
      </c>
      <c r="FH262" s="25">
        <v>50947</v>
      </c>
      <c r="FI262" s="25">
        <v>6981</v>
      </c>
      <c r="FJ262" s="23">
        <f t="shared" ref="FJ262:FJ325" si="991">FI262/FF262</f>
        <v>7.3689766189898143E-2</v>
      </c>
      <c r="FK262" s="23">
        <f t="shared" ref="FK262:FK325" si="992">FH262/FF262</f>
        <v>0.53778434580672407</v>
      </c>
      <c r="FL262" s="36">
        <f t="shared" ref="FL262:FL325" si="993">FG262/FI262</f>
        <v>5.2724538031800599</v>
      </c>
      <c r="FM262" s="25">
        <v>46044</v>
      </c>
      <c r="FN262" s="25">
        <v>18141</v>
      </c>
      <c r="FO262" s="17">
        <f t="shared" ref="FO262:FO325" si="994">FN262/FM262</f>
        <v>0.39399270263226477</v>
      </c>
      <c r="FP262" s="25">
        <v>24458</v>
      </c>
      <c r="FQ262" s="17">
        <f t="shared" ref="FQ262:FQ325" si="995">FP262/FM262</f>
        <v>0.53118755972547993</v>
      </c>
      <c r="FR262" s="25">
        <v>3445</v>
      </c>
      <c r="FS262" s="17">
        <f t="shared" ref="FS262:FS325" si="996">FR262/FM262</f>
        <v>7.4819737642255232E-2</v>
      </c>
      <c r="FT262" s="25">
        <v>48691</v>
      </c>
      <c r="FU262" s="25">
        <v>18666</v>
      </c>
      <c r="FV262" s="25">
        <v>26489</v>
      </c>
      <c r="FW262" s="17">
        <f t="shared" ref="FW262:FW325" si="997">FY262/FT262</f>
        <v>7.2621223634757967E-2</v>
      </c>
      <c r="FX262" s="17">
        <f t="shared" ref="FX262:FX325" si="998">FV262/FT262</f>
        <v>0.54402250929329854</v>
      </c>
      <c r="FY262" s="25">
        <v>3536</v>
      </c>
      <c r="FZ262" s="25">
        <v>111928</v>
      </c>
      <c r="GA262" s="25">
        <v>17794</v>
      </c>
      <c r="GB262" s="25">
        <v>53608</v>
      </c>
      <c r="GC262" s="25">
        <v>21235</v>
      </c>
      <c r="GD262" s="25">
        <v>10541</v>
      </c>
      <c r="GE262" s="18">
        <v>353</v>
      </c>
      <c r="GF262" s="25">
        <v>7435</v>
      </c>
      <c r="GG262" s="18">
        <v>201</v>
      </c>
      <c r="GH262" s="18">
        <v>204</v>
      </c>
      <c r="GI262" s="18">
        <v>557</v>
      </c>
      <c r="GJ262" s="10">
        <f t="shared" ref="GJ262:GJ325" si="999">GA262</f>
        <v>17794</v>
      </c>
      <c r="GK262" s="10">
        <f t="shared" si="910"/>
        <v>94134</v>
      </c>
      <c r="GL262" s="10">
        <f t="shared" si="911"/>
        <v>40526</v>
      </c>
      <c r="GM262" s="10">
        <f t="shared" ref="GM262:GM325" si="1000">FZ262-GL262</f>
        <v>71402</v>
      </c>
      <c r="GN262" s="10">
        <f t="shared" si="912"/>
        <v>19291</v>
      </c>
      <c r="GO262" s="17">
        <f t="shared" ref="GO262:GO325" si="1001">GA262/FZ262</f>
        <v>0.15897719962833251</v>
      </c>
      <c r="GP262" s="17">
        <f t="shared" si="913"/>
        <v>0.84102280037166754</v>
      </c>
      <c r="GQ262" s="17">
        <f t="shared" si="914"/>
        <v>0.3620720463154885</v>
      </c>
      <c r="GR262" s="17">
        <f t="shared" si="915"/>
        <v>0.17235186905868058</v>
      </c>
      <c r="GS262" s="17">
        <f t="shared" ref="GS262:GS325" si="1002">(GP262+GQ262)/2</f>
        <v>0.60154742334357802</v>
      </c>
      <c r="GT262" s="25">
        <v>52209</v>
      </c>
      <c r="GU262" s="25">
        <v>6591</v>
      </c>
      <c r="GV262" s="25">
        <v>23133</v>
      </c>
      <c r="GW262" s="25">
        <v>12738</v>
      </c>
      <c r="GX262" s="25">
        <v>5848</v>
      </c>
      <c r="GY262" s="18">
        <v>246</v>
      </c>
      <c r="GZ262" s="25">
        <v>3152</v>
      </c>
      <c r="HA262" s="18">
        <v>88</v>
      </c>
      <c r="HB262" s="18">
        <v>142</v>
      </c>
      <c r="HC262" s="18">
        <v>271</v>
      </c>
      <c r="HD262" s="23">
        <f t="shared" ref="HD262:HD325" si="1003">GU262/GT262</f>
        <v>0.12624260185025571</v>
      </c>
      <c r="HE262" s="23">
        <f t="shared" ref="HE262:HE325" si="1004">(HC262+HB262+HA262+GZ262+GY262+GX262+GW262+GV262)/GT262</f>
        <v>0.87375739814974429</v>
      </c>
      <c r="HF262" s="23">
        <f t="shared" ref="HF262:HF325" si="1005">(HC262+HB262+HA262+GZ262+GY262+GX262+GW262)/GT262</f>
        <v>0.43067287249324832</v>
      </c>
      <c r="HG262" s="23">
        <f t="shared" ref="HG262:HG325" si="1006">(HC262+HB262+HA262+GZ262+GY262+GX262)/GT262</f>
        <v>0.18669194966385105</v>
      </c>
      <c r="HH262" s="25">
        <v>59719</v>
      </c>
      <c r="HI262" s="25">
        <v>11203</v>
      </c>
      <c r="HJ262" s="25">
        <v>30475</v>
      </c>
      <c r="HK262" s="25">
        <v>8497</v>
      </c>
      <c r="HL262" s="25">
        <v>4693</v>
      </c>
      <c r="HM262" s="18">
        <v>107</v>
      </c>
      <c r="HN262" s="25">
        <v>4283</v>
      </c>
      <c r="HO262" s="18">
        <v>113</v>
      </c>
      <c r="HP262" s="18">
        <v>62</v>
      </c>
      <c r="HQ262" s="18">
        <v>286</v>
      </c>
      <c r="HR262" s="23">
        <f t="shared" ref="HR262:HR325" si="1007">HI262/HH262</f>
        <v>0.18759523769654549</v>
      </c>
      <c r="HS262" s="23">
        <f t="shared" ref="HS262:HS325" si="1008">(HQ262+HP262+HO262+HN262+HM262+HL262+HK262+HJ262)/HH262</f>
        <v>0.81240476230345449</v>
      </c>
      <c r="HT262" s="80">
        <f t="shared" ref="HT262:HT325" si="1009">(HQ262+HP262+HO262+HN262+HM262+HL262+HK262)/HH262</f>
        <v>0.30209815971466369</v>
      </c>
      <c r="HU262" s="27">
        <v>170558</v>
      </c>
      <c r="HV262" s="25">
        <v>7727</v>
      </c>
      <c r="HW262" s="25">
        <v>27857</v>
      </c>
      <c r="HX262" s="25">
        <v>4271</v>
      </c>
      <c r="HY262" s="25">
        <v>37170</v>
      </c>
      <c r="HZ262" s="25">
        <v>14755</v>
      </c>
      <c r="IA262" s="25">
        <v>3161</v>
      </c>
      <c r="IB262" s="18">
        <v>496</v>
      </c>
      <c r="IC262" s="25">
        <v>22049</v>
      </c>
      <c r="ID262" s="25">
        <v>34290</v>
      </c>
      <c r="IE262" s="25">
        <v>8565</v>
      </c>
      <c r="IF262" s="18">
        <v>1418</v>
      </c>
      <c r="IG262" s="25">
        <v>8799</v>
      </c>
      <c r="IH262" s="17">
        <f t="shared" ref="IH262:IH325" si="1010">(ID262+HZ262)/HU262</f>
        <v>0.2875561392605448</v>
      </c>
      <c r="II262" s="17">
        <f t="shared" ref="II262:II325" si="1011">HZ262/HU262</f>
        <v>8.6510160766425495E-2</v>
      </c>
      <c r="IJ262" s="30">
        <f t="shared" ref="IJ262:IJ325" si="1012">1/II262</f>
        <v>11.559335818366655</v>
      </c>
      <c r="IK262" s="17">
        <f t="shared" si="866"/>
        <v>0.1580147256383832</v>
      </c>
      <c r="IL262" s="25">
        <v>81341</v>
      </c>
      <c r="IM262" s="25">
        <v>4760</v>
      </c>
      <c r="IN262" s="25">
        <v>17497</v>
      </c>
      <c r="IO262" s="25">
        <v>3261</v>
      </c>
      <c r="IP262" s="25">
        <v>25504</v>
      </c>
      <c r="IQ262" s="25">
        <v>6699</v>
      </c>
      <c r="IR262" s="25">
        <v>1849</v>
      </c>
      <c r="IS262" s="18">
        <v>289</v>
      </c>
      <c r="IT262" s="25">
        <v>10824</v>
      </c>
      <c r="IU262" s="25">
        <v>830</v>
      </c>
      <c r="IV262" s="25">
        <v>3412</v>
      </c>
      <c r="IW262" s="18">
        <v>724</v>
      </c>
      <c r="IX262" s="25">
        <v>5692</v>
      </c>
      <c r="IY262" s="17">
        <f t="shared" ref="IY262:IY325" si="1013">(IM262+IN262+IO262+IP262+IQ262+IR262)/IL262</f>
        <v>0.73234899988935465</v>
      </c>
      <c r="IZ262" s="25">
        <v>89217</v>
      </c>
      <c r="JA262" s="25">
        <v>2967</v>
      </c>
      <c r="JB262" s="25">
        <v>10360</v>
      </c>
      <c r="JC262" s="25">
        <v>1010</v>
      </c>
      <c r="JD262" s="25">
        <v>11666</v>
      </c>
      <c r="JE262" s="25">
        <v>8056</v>
      </c>
      <c r="JF262" s="25">
        <v>1312</v>
      </c>
      <c r="JG262" s="18">
        <v>207</v>
      </c>
      <c r="JH262" s="25">
        <v>11225</v>
      </c>
      <c r="JI262" s="25">
        <v>33460</v>
      </c>
      <c r="JJ262" s="25">
        <v>5153</v>
      </c>
      <c r="JK262" s="18">
        <v>694</v>
      </c>
      <c r="JL262" s="25">
        <v>3107</v>
      </c>
      <c r="JM262" s="80">
        <f t="shared" ref="JM262:JM325" si="1014">(JA262+JB262+JC262+JD262+JE262+JF262)/IZ262</f>
        <v>0.39646031585908514</v>
      </c>
      <c r="JN262" s="27">
        <v>170558</v>
      </c>
      <c r="JO262" s="25">
        <v>108758</v>
      </c>
      <c r="JP262" s="18">
        <v>96</v>
      </c>
      <c r="JQ262" s="18">
        <v>427</v>
      </c>
      <c r="JR262" s="25">
        <v>1758</v>
      </c>
      <c r="JS262" s="18">
        <v>960</v>
      </c>
      <c r="JT262" s="18">
        <v>829</v>
      </c>
      <c r="JU262" s="18">
        <v>15</v>
      </c>
      <c r="JV262" s="18">
        <v>73</v>
      </c>
      <c r="JW262" s="25">
        <v>57642</v>
      </c>
      <c r="JX262" s="17">
        <f t="shared" ref="JX262:JX325" si="1015">JW262/JN262</f>
        <v>0.33796128003377152</v>
      </c>
      <c r="JY262" s="17">
        <f t="shared" ref="JY262:JY325" si="1016">1-JX262</f>
        <v>0.66203871996622854</v>
      </c>
      <c r="JZ262" s="25">
        <v>20541</v>
      </c>
      <c r="KA262" s="25">
        <v>15790</v>
      </c>
      <c r="KB262" s="18">
        <v>41</v>
      </c>
      <c r="KC262" s="18">
        <v>64</v>
      </c>
      <c r="KD262" s="25">
        <v>171</v>
      </c>
      <c r="KE262" s="18">
        <v>147</v>
      </c>
      <c r="KF262" s="18">
        <v>99</v>
      </c>
      <c r="KG262" s="18">
        <v>2</v>
      </c>
      <c r="KH262" s="18">
        <v>15</v>
      </c>
      <c r="KI262" s="25">
        <v>4212</v>
      </c>
      <c r="KJ262" s="17">
        <f t="shared" ref="KJ262:KJ325" si="1017">KI262/JZ262</f>
        <v>0.20505330801811011</v>
      </c>
      <c r="KK262" s="25">
        <v>150017</v>
      </c>
      <c r="KL262" s="25">
        <v>92968</v>
      </c>
      <c r="KM262" s="18">
        <v>55</v>
      </c>
      <c r="KN262" s="18">
        <v>363</v>
      </c>
      <c r="KO262" s="25">
        <v>1587</v>
      </c>
      <c r="KP262" s="18">
        <v>813</v>
      </c>
      <c r="KQ262" s="18">
        <v>730</v>
      </c>
      <c r="KR262" s="18">
        <v>13</v>
      </c>
      <c r="KS262" s="18">
        <v>58</v>
      </c>
      <c r="KT262" s="25">
        <v>53430</v>
      </c>
      <c r="KU262" s="69">
        <f t="shared" si="917"/>
        <v>0.35615963524133931</v>
      </c>
      <c r="KV262" s="27">
        <v>213593</v>
      </c>
      <c r="KW262" s="25">
        <v>205729</v>
      </c>
      <c r="KX262" s="25">
        <v>7864</v>
      </c>
      <c r="KY262" s="59">
        <v>3.7000000000000005E-2</v>
      </c>
      <c r="KZ262" s="25">
        <v>3736</v>
      </c>
      <c r="LA262" s="25">
        <v>2340</v>
      </c>
      <c r="LB262" s="25">
        <v>3068</v>
      </c>
      <c r="LC262" s="25">
        <v>2613</v>
      </c>
      <c r="LD262" s="25">
        <v>103298</v>
      </c>
      <c r="LE262" s="25">
        <v>99586</v>
      </c>
      <c r="LF262" s="25">
        <v>3712</v>
      </c>
      <c r="LG262" s="59">
        <v>3.6000000000000004E-2</v>
      </c>
      <c r="LH262" s="25">
        <v>110295</v>
      </c>
      <c r="LI262" s="25">
        <v>106143</v>
      </c>
      <c r="LJ262" s="25">
        <v>4152</v>
      </c>
      <c r="LK262" s="35">
        <v>3.7999999999999999E-2</v>
      </c>
      <c r="LL262" s="27">
        <v>50527</v>
      </c>
      <c r="LM262" s="18">
        <v>629</v>
      </c>
      <c r="LN262" s="25">
        <v>32767</v>
      </c>
      <c r="LO262" s="25">
        <v>2509</v>
      </c>
      <c r="LP262" s="25">
        <v>1731</v>
      </c>
      <c r="LQ262" s="18">
        <v>907</v>
      </c>
      <c r="LR262" s="25">
        <v>11984</v>
      </c>
      <c r="LS262" s="23">
        <f t="shared" ref="LS262:LS325" si="1018">LR262/LL262</f>
        <v>0.23718012151918777</v>
      </c>
      <c r="LT262" s="23">
        <f t="shared" ref="LT262:LT325" si="1019">1-LS262</f>
        <v>0.76281987848081223</v>
      </c>
      <c r="LU262" s="17">
        <f t="shared" ref="LU262:LU325" si="1020">(LM262+LN262)/LL262</f>
        <v>0.66095354958734931</v>
      </c>
      <c r="LV262" s="25">
        <v>50527</v>
      </c>
      <c r="LW262" s="18">
        <v>567</v>
      </c>
      <c r="LX262" s="25">
        <v>22212</v>
      </c>
      <c r="LY262" s="25">
        <v>13435</v>
      </c>
      <c r="LZ262" s="25">
        <v>5922</v>
      </c>
      <c r="MA262" s="18">
        <v>200</v>
      </c>
      <c r="MB262" s="25">
        <v>4006</v>
      </c>
      <c r="MC262" s="18">
        <v>127</v>
      </c>
      <c r="MD262" s="18">
        <v>920</v>
      </c>
      <c r="ME262" s="18">
        <v>4</v>
      </c>
      <c r="MF262" s="25">
        <v>3134</v>
      </c>
      <c r="MG262" s="17">
        <f t="shared" ref="MG262:MG325" si="1021">(MA262+MB262+MC262)/LV262</f>
        <v>8.5756130385734361E-2</v>
      </c>
      <c r="MH262" s="17">
        <f t="shared" ref="MH262:MH325" si="1022">(LW262+LX262+LY262+MD262)/LV262</f>
        <v>0.73493379777148848</v>
      </c>
      <c r="MI262" s="25">
        <v>50527</v>
      </c>
      <c r="MJ262" s="25">
        <v>1089</v>
      </c>
      <c r="MK262" s="25">
        <v>22335</v>
      </c>
      <c r="ML262" s="25">
        <v>13518</v>
      </c>
      <c r="MM262" s="25">
        <v>6033</v>
      </c>
      <c r="MN262" s="18">
        <v>197</v>
      </c>
      <c r="MO262" s="25">
        <v>4078</v>
      </c>
      <c r="MP262" s="18">
        <v>129</v>
      </c>
      <c r="MQ262" s="18">
        <v>15</v>
      </c>
      <c r="MR262" s="18">
        <v>8</v>
      </c>
      <c r="MS262" s="25">
        <v>3125</v>
      </c>
      <c r="MT262" s="17">
        <f t="shared" ref="MT262:MT325" si="1023">(MJ262+MK262+ML262+MP262+MQ262)/MI262</f>
        <v>0.73398381063589768</v>
      </c>
      <c r="MU262" s="69">
        <f t="shared" ref="MU262:MU325" si="1024">(MH262+LU262)/2</f>
        <v>0.6979436736794189</v>
      </c>
      <c r="MV262" s="27">
        <v>50527</v>
      </c>
      <c r="MW262" s="25">
        <v>15516</v>
      </c>
      <c r="MX262" s="25">
        <v>4133</v>
      </c>
      <c r="MY262" s="25">
        <v>17552</v>
      </c>
      <c r="MZ262" s="25">
        <v>4860</v>
      </c>
      <c r="NA262" s="25">
        <v>3279</v>
      </c>
      <c r="NB262" s="18">
        <v>79</v>
      </c>
      <c r="NC262" s="25">
        <v>4129</v>
      </c>
      <c r="ND262" s="18">
        <v>979</v>
      </c>
      <c r="NE262" s="17">
        <f t="shared" ref="NE262:NE325" si="1025">MW262/MV262</f>
        <v>0.30708334157974942</v>
      </c>
      <c r="NF262" s="10">
        <f t="shared" ref="NF262:NF325" si="1026">MW262*CN262</f>
        <v>63615.599999999991</v>
      </c>
      <c r="NG262" s="17">
        <f t="shared" ref="NG262:NG325" si="1027">(MW262+NC262+NA262)/MV262</f>
        <v>0.45369802283927407</v>
      </c>
      <c r="NH262" s="25">
        <v>50527</v>
      </c>
      <c r="NI262" s="25">
        <v>5327</v>
      </c>
      <c r="NJ262" s="18">
        <v>15</v>
      </c>
      <c r="NK262" s="18">
        <v>83</v>
      </c>
      <c r="NL262" s="18">
        <v>30</v>
      </c>
      <c r="NM262" s="25">
        <v>39979</v>
      </c>
      <c r="NN262" s="25">
        <v>4655</v>
      </c>
      <c r="NO262" s="18">
        <v>83</v>
      </c>
      <c r="NP262" s="18">
        <v>3</v>
      </c>
      <c r="NQ262" s="32">
        <v>352</v>
      </c>
      <c r="NR262" s="27">
        <v>50527</v>
      </c>
      <c r="NS262" s="37">
        <f t="shared" ref="NS262:NS325" si="1028">SUM(NZ262:OE262)/NR262</f>
        <v>1.1664852455123003</v>
      </c>
      <c r="NT262" s="37">
        <f t="shared" ref="NT262:NT325" si="1029">NS262/(MAX($NS$6:$NS$335))</f>
        <v>0.31476043867896469</v>
      </c>
      <c r="NU262" s="37">
        <f t="shared" ref="NU262:NU325" si="1030">1/NS262</f>
        <v>0.857276166884406</v>
      </c>
      <c r="NV262" s="17">
        <f t="shared" ref="NV262:NV325" si="1031">NU262/(MAX($NU$6:$NU$335))</f>
        <v>0.1740795481734661</v>
      </c>
      <c r="NW262" s="10">
        <f t="shared" ref="NW262:NW325" si="1032">NR262-(MAX(NZ262:OE262))</f>
        <v>26857</v>
      </c>
      <c r="NX262" s="17">
        <f t="shared" ref="NX262:NX325" si="1033">NW262/NR262</f>
        <v>0.53153759376175114</v>
      </c>
      <c r="NY262" s="19">
        <f t="shared" ref="NY262:NY325" si="1034">NW262/(MAX($NW$6:$NW$335))</f>
        <v>0.48400583899511612</v>
      </c>
      <c r="NZ262" s="25">
        <v>16350</v>
      </c>
      <c r="OA262" s="25">
        <v>23670</v>
      </c>
      <c r="OB262" s="25">
        <v>1400</v>
      </c>
      <c r="OC262" s="25">
        <v>14665</v>
      </c>
      <c r="OD262" s="18">
        <v>556</v>
      </c>
      <c r="OE262" s="25">
        <v>2298</v>
      </c>
      <c r="OF262" s="17">
        <f t="shared" ref="OF262:OF325" si="1035">OC262/NR262</f>
        <v>0.2902408613216696</v>
      </c>
      <c r="OG262" s="17">
        <f t="shared" ref="OG262:OG325" si="1036">NZ262/NR262</f>
        <v>0.32358936806064087</v>
      </c>
      <c r="OH262" s="17">
        <f t="shared" ref="OH262:OH325" si="1037">OA262/NR262</f>
        <v>0.46846240623824886</v>
      </c>
      <c r="OI262" s="69">
        <f t="shared" ref="OI262:OI325" si="1038">(MAX(OD262:OE262))/NR262</f>
        <v>4.548063411641301E-2</v>
      </c>
      <c r="OJ262" s="27">
        <v>50527</v>
      </c>
      <c r="OK262" s="18">
        <v>690</v>
      </c>
      <c r="OL262" s="25">
        <v>17629</v>
      </c>
      <c r="OM262" s="25">
        <v>15957</v>
      </c>
      <c r="ON262" s="18">
        <v>465</v>
      </c>
      <c r="OO262" s="18">
        <v>320</v>
      </c>
      <c r="OP262" s="18">
        <v>100</v>
      </c>
      <c r="OQ262" s="25">
        <v>13420</v>
      </c>
      <c r="OR262" s="69">
        <f t="shared" ref="OR262:OR325" si="1039">(OK262+OL262+ON262+OP262)/OJ262</f>
        <v>0.37374077226037566</v>
      </c>
      <c r="OS262" s="22">
        <v>107078</v>
      </c>
      <c r="OT262" s="22">
        <v>107063</v>
      </c>
      <c r="OU262" s="38">
        <f t="shared" si="918"/>
        <v>0.65083099293625613</v>
      </c>
      <c r="OV262" s="39">
        <v>0.82511521253841191</v>
      </c>
      <c r="OW262" s="22">
        <v>8833931</v>
      </c>
      <c r="OX262" s="36">
        <f t="shared" si="919"/>
        <v>361466788.65799999</v>
      </c>
      <c r="OY262" s="36">
        <f t="shared" si="920"/>
        <v>7253987.3289621826</v>
      </c>
      <c r="OZ262" s="22">
        <v>1896</v>
      </c>
      <c r="PA262" s="22">
        <v>1896</v>
      </c>
      <c r="PB262" s="38">
        <f t="shared" si="921"/>
        <v>1.1525695736222053E-2</v>
      </c>
      <c r="PC262" s="39">
        <v>0.6062236286919831</v>
      </c>
      <c r="PD262" s="22">
        <v>114940</v>
      </c>
      <c r="PE262" s="40">
        <f t="shared" ref="PE262:PE325" si="1040">PD262*40.918</f>
        <v>4703114.92</v>
      </c>
      <c r="PF262" s="36">
        <f t="shared" ref="PF262:PF325" si="1041">PA262/2.47105*759</f>
        <v>582369.43809311837</v>
      </c>
      <c r="PG262" s="22">
        <v>14926</v>
      </c>
      <c r="PH262" s="22">
        <v>14926</v>
      </c>
      <c r="PI262" s="38">
        <f t="shared" si="922"/>
        <v>9.0734459155511787E-2</v>
      </c>
      <c r="PJ262" s="39">
        <v>0.10015811335923891</v>
      </c>
      <c r="PK262" s="22">
        <v>149496</v>
      </c>
      <c r="PL262" s="41">
        <f t="shared" ref="PL262:PL325" si="1042">PK262*40.918</f>
        <v>6117077.3279999997</v>
      </c>
      <c r="PM262" s="36">
        <f t="shared" ref="PM262:PM325" si="1043">PH262/2.47105*202</f>
        <v>1220150.1386050463</v>
      </c>
      <c r="PN262" s="22">
        <v>10487</v>
      </c>
      <c r="PO262" s="22">
        <v>10487</v>
      </c>
      <c r="PP262" s="38">
        <f t="shared" si="923"/>
        <v>6.3749984802616386E-2</v>
      </c>
      <c r="PQ262" s="39">
        <v>0.56090492991322594</v>
      </c>
      <c r="PR262" s="22">
        <v>588221</v>
      </c>
      <c r="PS262" s="41">
        <f t="shared" ref="PS262:PS325" si="1044">PR262*40.918</f>
        <v>24068826.877999999</v>
      </c>
      <c r="PT262" s="36">
        <f t="shared" ref="PT262:PT325" si="1045">PO262/2.47105*324</f>
        <v>1375038.1416806621</v>
      </c>
      <c r="PU262" s="22">
        <v>185</v>
      </c>
      <c r="PV262" s="22">
        <v>185</v>
      </c>
      <c r="PW262" s="38">
        <f t="shared" si="924"/>
        <v>1.1246063877642825E-3</v>
      </c>
      <c r="PX262" s="39">
        <v>0.27529729729729729</v>
      </c>
      <c r="PY262" s="22">
        <v>5093</v>
      </c>
      <c r="PZ262" s="36">
        <f t="shared" ref="PZ262:PZ325" si="1046">PU262/2.47105*377</f>
        <v>28224.843689929385</v>
      </c>
      <c r="QA262" s="22"/>
      <c r="QB262" s="22"/>
      <c r="QC262" s="39">
        <v>0</v>
      </c>
      <c r="QD262" s="22"/>
      <c r="QE262" s="22">
        <f t="shared" ref="QE262:QE325" si="1047">QD262*0.00161111111111111</f>
        <v>0</v>
      </c>
      <c r="QF262" s="22"/>
      <c r="QG262" s="22">
        <v>13868</v>
      </c>
      <c r="QH262" s="22">
        <v>13868</v>
      </c>
      <c r="QI262" s="38">
        <f t="shared" si="925"/>
        <v>8.4302926408189566E-2</v>
      </c>
      <c r="QJ262" s="39">
        <v>0.24078814537063742</v>
      </c>
      <c r="QK262" s="22">
        <v>333925</v>
      </c>
      <c r="QL262" s="42">
        <f t="shared" ref="QL262:QL325" si="1048">QJ262*249.12</f>
        <v>59.985142774733198</v>
      </c>
      <c r="QM262" s="22">
        <f t="shared" si="926"/>
        <v>16077</v>
      </c>
      <c r="QN262" s="22">
        <v>6482</v>
      </c>
      <c r="QO262" s="22">
        <v>6482</v>
      </c>
      <c r="QP262" s="38">
        <f t="shared" si="927"/>
        <v>3.9403776245881511E-2</v>
      </c>
      <c r="QQ262" s="39">
        <v>0.21737426720148104</v>
      </c>
      <c r="QR262" s="22">
        <v>140902</v>
      </c>
      <c r="QS262" s="36">
        <f t="shared" ref="QS262:QS322" si="1049">QN262/2.47105*581</f>
        <v>1524065.4782379959</v>
      </c>
      <c r="QT262" s="22">
        <v>35</v>
      </c>
      <c r="QU262" s="22">
        <v>35</v>
      </c>
      <c r="QV262" s="38">
        <f t="shared" si="928"/>
        <v>2.1276337065810749E-4</v>
      </c>
      <c r="QW262" s="39">
        <v>0.154</v>
      </c>
      <c r="QX262" s="22">
        <v>539</v>
      </c>
      <c r="QY262" s="36">
        <f t="shared" ref="QY262:QY325" si="1050">QU262/2.47105*581</f>
        <v>8229.2952388660688</v>
      </c>
      <c r="QZ262" s="22">
        <v>9560</v>
      </c>
      <c r="RA262" s="22">
        <v>9560</v>
      </c>
      <c r="RB262" s="38">
        <f t="shared" si="929"/>
        <v>5.8114794956900223E-2</v>
      </c>
      <c r="RC262" s="39">
        <v>0.21149999999999999</v>
      </c>
      <c r="RD262" s="22">
        <v>202194</v>
      </c>
      <c r="RE262" s="36">
        <f t="shared" ref="RE262:RE325" si="1051">RA262/2.47105*267</f>
        <v>1032969.7901701706</v>
      </c>
      <c r="RF262" s="10">
        <f t="shared" si="930"/>
        <v>164517</v>
      </c>
      <c r="RG262" s="10">
        <f t="shared" si="931"/>
        <v>164502</v>
      </c>
      <c r="RH262" s="17">
        <f t="shared" si="932"/>
        <v>0.21157459746653753</v>
      </c>
      <c r="RI262" s="17">
        <f t="shared" si="933"/>
        <v>4.8337924351862429E-3</v>
      </c>
      <c r="RJ262" s="17">
        <f t="shared" si="934"/>
        <v>0.55692397183586284</v>
      </c>
      <c r="RK262" s="17">
        <f t="shared" si="935"/>
        <v>4.471134092607263E-2</v>
      </c>
      <c r="RL262" s="17">
        <f t="shared" si="936"/>
        <v>0.10556838171375175</v>
      </c>
      <c r="RM262" s="17">
        <f t="shared" si="937"/>
        <v>2.1669588516486657E-3</v>
      </c>
      <c r="RN262" s="17">
        <f t="shared" si="938"/>
        <v>0.11700993687835175</v>
      </c>
      <c r="RO262" s="17">
        <f t="shared" si="939"/>
        <v>6.3180311489390798E-4</v>
      </c>
      <c r="RP262" s="17">
        <f t="shared" si="940"/>
        <v>7.9306126718908188E-2</v>
      </c>
      <c r="RQ262" s="17">
        <f t="shared" si="941"/>
        <v>4.6053518499907881E-6</v>
      </c>
      <c r="RR262" s="36">
        <f t="shared" si="942"/>
        <v>13025094.439820746</v>
      </c>
      <c r="RS262" s="36">
        <f t="shared" si="943"/>
        <v>60.98090499136557</v>
      </c>
      <c r="RT262" s="10">
        <f t="shared" si="944"/>
        <v>15</v>
      </c>
      <c r="RU262" s="17">
        <f t="shared" si="945"/>
        <v>9.1175987891828813E-5</v>
      </c>
      <c r="RV262" s="37">
        <f t="shared" si="946"/>
        <v>1.2983035187852927</v>
      </c>
      <c r="RW262" s="36">
        <f t="shared" si="947"/>
        <v>0.77016568895048054</v>
      </c>
      <c r="RX262" s="85">
        <v>-1.4786809999999999</v>
      </c>
      <c r="RY262" s="93">
        <v>135</v>
      </c>
      <c r="RZ262" s="43" t="b">
        <v>0</v>
      </c>
      <c r="SA262" s="18" t="b">
        <v>0</v>
      </c>
      <c r="SB262" s="18" t="b">
        <v>0</v>
      </c>
      <c r="SC262" s="18" t="b">
        <v>0</v>
      </c>
      <c r="SD262" s="18" t="b">
        <v>0</v>
      </c>
      <c r="SE262" s="32" t="b">
        <v>1</v>
      </c>
      <c r="SF262" s="43" t="b">
        <v>0</v>
      </c>
      <c r="SG262" s="18" t="b">
        <v>0</v>
      </c>
      <c r="SH262" s="18"/>
      <c r="SI262" s="18"/>
      <c r="SJ262" s="18"/>
      <c r="SK262" s="18"/>
      <c r="SL262" s="18"/>
      <c r="SM262" s="18"/>
      <c r="SN262" s="18"/>
      <c r="SO262" s="18"/>
      <c r="SP262" s="18"/>
      <c r="SQ262" s="17">
        <f t="shared" ref="SQ262:SQ325" si="1052">SJ262/(SUM($SJ$6:$SJ$335))</f>
        <v>0</v>
      </c>
      <c r="SR262" s="17">
        <f t="shared" ref="SR262:SR325" si="1053">SH262/(SUM($SH$6:$SH$335))</f>
        <v>0</v>
      </c>
      <c r="SS262" s="17">
        <f t="shared" ref="SS262:SS325" si="1054">SI262/(SUM($SI$6:$SI$335))</f>
        <v>0</v>
      </c>
      <c r="ST262" s="17">
        <f t="shared" ref="ST262:ST325" si="1055">SM262/(SUM($SM$6:$SM$335))</f>
        <v>0</v>
      </c>
      <c r="SU262" s="17">
        <f t="shared" ref="SU262:SU325" si="1056">SP262/(SUM($SP$6:$SP$335))</f>
        <v>0</v>
      </c>
      <c r="SV262" s="17">
        <f t="shared" si="908"/>
        <v>0</v>
      </c>
      <c r="SW262" s="17">
        <f t="shared" ref="SW262:SW325" si="1057">SI262/(MAX($SI$6:$SI$335))</f>
        <v>0</v>
      </c>
      <c r="SX262" s="17">
        <f t="shared" ref="SX262:SX325" si="1058">SH262/(MAX($SH$6:$SH$335))</f>
        <v>0</v>
      </c>
      <c r="SY262" s="17">
        <f t="shared" ref="SY262:SY325" si="1059">SM262/(MAX($SM$6:$SM$335))</f>
        <v>0</v>
      </c>
      <c r="SZ262" s="17">
        <f t="shared" ref="SZ262:SZ325" si="1060">(SR262+SS262+ST262+SU262)/4</f>
        <v>0</v>
      </c>
      <c r="TA262" s="17">
        <f t="shared" ref="TA262:TA325" si="1061">(SW262+SX262+SY262+SV262)/4</f>
        <v>0</v>
      </c>
      <c r="TB262" s="24">
        <f t="shared" ref="TB262:TB281" si="1062">IF(TA262=0,620,1/TA262)</f>
        <v>620</v>
      </c>
      <c r="TC262" s="69">
        <f t="shared" ref="TC262:TC325" si="1063">TB262/(MAX($TB$6:$TB$335))</f>
        <v>1</v>
      </c>
      <c r="TD262" s="17">
        <f t="shared" si="867"/>
        <v>2.6014568158168575E-6</v>
      </c>
      <c r="TE262" s="95"/>
      <c r="TF262" s="71"/>
      <c r="TG262" s="71"/>
      <c r="TH262" s="71">
        <v>1</v>
      </c>
      <c r="TI262" s="71"/>
      <c r="TJ262" s="71"/>
      <c r="TK262" s="71">
        <v>12</v>
      </c>
      <c r="TL262" s="71"/>
      <c r="TM262" s="71">
        <v>1</v>
      </c>
      <c r="TN262" s="71"/>
      <c r="TO262" s="71"/>
      <c r="TP262" s="71"/>
      <c r="TQ262" s="71"/>
      <c r="TR262" s="72"/>
      <c r="TS262" s="72"/>
      <c r="TT262" s="72"/>
      <c r="TU262" s="72"/>
      <c r="TV262" s="72">
        <v>1</v>
      </c>
      <c r="TW262" s="72"/>
      <c r="TX262" s="72"/>
      <c r="TY262" s="72">
        <v>1</v>
      </c>
      <c r="TZ262" s="72">
        <v>319</v>
      </c>
      <c r="UA262" s="72"/>
      <c r="UB262" s="72"/>
      <c r="UC262" s="72"/>
      <c r="UD262" s="72"/>
      <c r="UE262" s="72">
        <v>1</v>
      </c>
      <c r="UF262" s="72"/>
      <c r="UG262" s="72">
        <v>2</v>
      </c>
      <c r="UH262" s="72"/>
      <c r="UI262" s="72"/>
      <c r="UJ262" s="73">
        <v>31</v>
      </c>
      <c r="UK262" s="73"/>
      <c r="UL262" s="73"/>
      <c r="UM262" s="73"/>
      <c r="UN262" s="73">
        <v>3</v>
      </c>
      <c r="UO262" s="73"/>
      <c r="UP262" s="73"/>
      <c r="UQ262" s="73"/>
      <c r="UR262" s="73">
        <v>16</v>
      </c>
      <c r="US262" s="73"/>
      <c r="UT262" s="73"/>
      <c r="UU262" s="73"/>
      <c r="UV262" s="73">
        <v>1</v>
      </c>
      <c r="UW262" s="73"/>
      <c r="UX262" s="73"/>
      <c r="UY262" s="73">
        <v>1</v>
      </c>
      <c r="UZ262" s="73"/>
      <c r="VA262" s="73"/>
      <c r="VB262" s="73">
        <v>36</v>
      </c>
      <c r="VC262" s="73"/>
      <c r="VD262" s="73"/>
      <c r="VE262" s="73"/>
      <c r="VF262" s="73">
        <v>3</v>
      </c>
      <c r="VG262" s="73"/>
      <c r="VH262" s="73"/>
      <c r="VI262" s="73"/>
      <c r="VJ262" s="73">
        <v>13</v>
      </c>
      <c r="VK262" s="73"/>
      <c r="VL262" s="73"/>
      <c r="VM262" s="73"/>
      <c r="VN262" s="73"/>
      <c r="VO262" s="73"/>
      <c r="VP262" s="73">
        <v>1</v>
      </c>
      <c r="VQ262" s="73"/>
      <c r="VR262" s="73"/>
      <c r="VS262" s="73">
        <v>18</v>
      </c>
      <c r="VT262" s="73"/>
      <c r="VU262" s="73"/>
      <c r="VV262" s="73"/>
      <c r="VW262" s="73">
        <v>4</v>
      </c>
      <c r="VX262" s="73"/>
      <c r="VY262" s="73"/>
      <c r="VZ262" s="73"/>
      <c r="WA262" s="73">
        <v>34</v>
      </c>
      <c r="WB262" s="73"/>
      <c r="WC262" s="73">
        <v>4</v>
      </c>
      <c r="WD262" s="73"/>
      <c r="WE262" s="73"/>
      <c r="WF262" s="73"/>
      <c r="WG262" s="73"/>
      <c r="WH262" s="73"/>
      <c r="WI262" s="73"/>
      <c r="WJ262" s="73">
        <v>1</v>
      </c>
      <c r="WK262" s="73"/>
      <c r="WL262" s="73"/>
      <c r="WM262" s="73"/>
      <c r="WN262" s="73"/>
      <c r="WO262" s="22">
        <f t="shared" ref="WO262:WO325" si="1064">TE262+TR262+VB262+UJ262+VS262</f>
        <v>85</v>
      </c>
      <c r="WP262" s="22">
        <f t="shared" ref="WP262:WP325" si="1065">TS262+UK262+VC262</f>
        <v>0</v>
      </c>
      <c r="WQ262" s="22">
        <f t="shared" ref="WQ262:WQ325" si="1066">TF262+TT262+UL262+VD262+VU262</f>
        <v>0</v>
      </c>
      <c r="WR262" s="22">
        <f t="shared" ref="WR262:WR325" si="1067">TG262+TU262+UM262+VE262+VV262</f>
        <v>0</v>
      </c>
      <c r="WS262" s="22">
        <f t="shared" ref="WS262:WS325" si="1068">TV262+UN262+VF262+TH262+VW262</f>
        <v>12</v>
      </c>
      <c r="WT262" s="22">
        <f t="shared" ref="WT262:WT325" si="1069">TI262+TW262+UO262+VG262</f>
        <v>0</v>
      </c>
      <c r="WU262" s="22">
        <f t="shared" ref="WU262:WU325" si="1070">TJ262+TX262+UP262+VH262+VY262</f>
        <v>0</v>
      </c>
      <c r="WV262" s="22">
        <f t="shared" ref="WV262:WV325" si="1071">TY262+UQ262+VI262</f>
        <v>1</v>
      </c>
      <c r="WW262" s="22">
        <f t="shared" ref="WW262:WW325" si="1072">TK262+TZ262+UR262+VJ262+WA262</f>
        <v>394</v>
      </c>
      <c r="WX262" s="22">
        <f t="shared" ref="WX262:WX325" si="1073">TL262+UA262</f>
        <v>0</v>
      </c>
      <c r="WY262" s="22">
        <f t="shared" ref="WY262:WY325" si="1074">TM262+UB262+US262+VK262+WB262+WC262</f>
        <v>5</v>
      </c>
      <c r="WZ262" s="22">
        <f t="shared" ref="WZ262:WZ325" si="1075">UC262+UT262+VL262</f>
        <v>0</v>
      </c>
      <c r="XA262" s="22">
        <f t="shared" ref="XA262:XA325" si="1076">UD262+UU262+VM262</f>
        <v>0</v>
      </c>
      <c r="XB262" s="22">
        <f t="shared" ref="XB262:XB325" si="1077">TN262+UE262+UV262+VN262+WF262</f>
        <v>2</v>
      </c>
      <c r="XC262" s="22">
        <f t="shared" ref="XC262:XC325" si="1078">UF262+UW262+VO262</f>
        <v>0</v>
      </c>
      <c r="XD262" s="22">
        <f t="shared" ref="XD262:XD325" si="1079">UX262+WM262</f>
        <v>0</v>
      </c>
      <c r="XE262" s="22">
        <f t="shared" ref="XE262:XE325" si="1080">TO262+UG262+UY262+VP262+WJ262+WL262</f>
        <v>5</v>
      </c>
      <c r="XF262" s="22">
        <f t="shared" ref="XF262:XF325" si="1081">TP262+UH262+UZ262+VQ262+WK262</f>
        <v>0</v>
      </c>
      <c r="XG262" s="93">
        <f t="shared" ref="XG262:XG325" si="1082">TQ262+UI262+VA262+VR262+WN262</f>
        <v>0</v>
      </c>
    </row>
    <row r="263" spans="1:631" ht="17.100000000000001" customHeight="1" x14ac:dyDescent="0.2">
      <c r="A263" s="101"/>
      <c r="B263" s="27" t="s">
        <v>215</v>
      </c>
      <c r="C263" s="535" t="s">
        <v>216</v>
      </c>
      <c r="D263" s="25" t="s">
        <v>233</v>
      </c>
      <c r="E263" s="535" t="s">
        <v>234</v>
      </c>
      <c r="F263" s="25" t="s">
        <v>238</v>
      </c>
      <c r="G263" s="535" t="s">
        <v>239</v>
      </c>
      <c r="H263" s="25">
        <v>46</v>
      </c>
      <c r="I263" s="28">
        <v>7</v>
      </c>
      <c r="J263" s="17">
        <f t="shared" si="948"/>
        <v>0.74760739413538435</v>
      </c>
      <c r="K263" s="17">
        <f t="shared" si="949"/>
        <v>0.21987938644408511</v>
      </c>
      <c r="L263" s="17">
        <f t="shared" si="950"/>
        <v>1</v>
      </c>
      <c r="M263" s="17">
        <f t="shared" si="951"/>
        <v>0.15256092851316172</v>
      </c>
      <c r="N263" s="17">
        <f t="shared" si="952"/>
        <v>0.28393229509120627</v>
      </c>
      <c r="O263" s="17">
        <f t="shared" si="953"/>
        <v>0.13132019403050299</v>
      </c>
      <c r="P263" s="17">
        <f t="shared" si="954"/>
        <v>0.56857377181735225</v>
      </c>
      <c r="Q263" s="17">
        <f t="shared" si="955"/>
        <v>0.38200000000000001</v>
      </c>
      <c r="R263" s="69">
        <f t="shared" si="956"/>
        <v>0.88900000000000001</v>
      </c>
      <c r="S263" s="422">
        <f t="shared" si="957"/>
        <v>0.48609710778129916</v>
      </c>
      <c r="T263" s="17">
        <f t="shared" ref="T263:T326" si="1083">1-S263</f>
        <v>0.51390289221870078</v>
      </c>
      <c r="U263" s="10">
        <f t="shared" si="958"/>
        <v>58240.100872253141</v>
      </c>
      <c r="V263" s="32">
        <v>4</v>
      </c>
      <c r="W263" s="550">
        <f t="shared" si="959"/>
        <v>0</v>
      </c>
      <c r="X263" s="550">
        <f t="shared" si="960"/>
        <v>0.37498599667018806</v>
      </c>
      <c r="Y263" s="550">
        <f t="shared" si="961"/>
        <v>0.62501400332981194</v>
      </c>
      <c r="Z263" s="551">
        <f t="shared" si="962"/>
        <v>70832.211983364265</v>
      </c>
      <c r="AA263" s="426">
        <f t="shared" si="963"/>
        <v>9.5000000000000001E-2</v>
      </c>
      <c r="AB263" s="59">
        <f t="shared" si="964"/>
        <v>0.90400000000000003</v>
      </c>
      <c r="AC263" s="59">
        <f t="shared" si="965"/>
        <v>0.17816685765813153</v>
      </c>
      <c r="AD263" s="59">
        <f t="shared" si="966"/>
        <v>0.28393229509120627</v>
      </c>
      <c r="AE263" s="59">
        <f t="shared" si="967"/>
        <v>0.61799999999999999</v>
      </c>
      <c r="AF263" s="59">
        <f t="shared" si="968"/>
        <v>0.67014814491106933</v>
      </c>
      <c r="AG263" s="59">
        <f t="shared" si="969"/>
        <v>0.11703010968841498</v>
      </c>
      <c r="AH263" s="59">
        <f t="shared" si="970"/>
        <v>0.13132019403050299</v>
      </c>
      <c r="AI263" s="59">
        <f t="shared" si="971"/>
        <v>0.724511646200236</v>
      </c>
      <c r="AJ263" s="59">
        <f t="shared" si="972"/>
        <v>0.7707031420705327</v>
      </c>
      <c r="AK263" s="59">
        <f t="shared" si="973"/>
        <v>0.43142622818264775</v>
      </c>
      <c r="AL263" s="35">
        <f t="shared" si="974"/>
        <v>1</v>
      </c>
      <c r="AM263" s="27">
        <v>113329</v>
      </c>
      <c r="AN263" s="25">
        <v>54287</v>
      </c>
      <c r="AO263" s="25">
        <v>59042</v>
      </c>
      <c r="AP263" s="17">
        <f t="shared" si="975"/>
        <v>2.2011506644307559E-3</v>
      </c>
      <c r="AQ263" s="18">
        <v>91.9</v>
      </c>
      <c r="AR263" s="58">
        <v>2022.9519709000001</v>
      </c>
      <c r="AS263" s="24">
        <f t="shared" si="976"/>
        <v>56.021596968305957</v>
      </c>
      <c r="AT263" s="17">
        <f t="shared" si="916"/>
        <v>4.8380814875083944E-2</v>
      </c>
      <c r="AU263" s="25">
        <v>111429</v>
      </c>
      <c r="AV263" s="25">
        <v>52624</v>
      </c>
      <c r="AW263" s="25">
        <v>58805</v>
      </c>
      <c r="AX263" s="25">
        <v>1900</v>
      </c>
      <c r="AY263" s="25">
        <v>1663</v>
      </c>
      <c r="AZ263" s="18">
        <v>237</v>
      </c>
      <c r="BA263" s="25">
        <v>10815</v>
      </c>
      <c r="BB263" s="25">
        <v>5051</v>
      </c>
      <c r="BC263" s="25">
        <v>5764</v>
      </c>
      <c r="BD263" s="18">
        <v>87.6</v>
      </c>
      <c r="BE263" s="25">
        <v>102514</v>
      </c>
      <c r="BF263" s="25">
        <v>49236</v>
      </c>
      <c r="BG263" s="25">
        <v>53278</v>
      </c>
      <c r="BH263" s="18">
        <v>92.4</v>
      </c>
      <c r="BI263" s="17">
        <v>9.5000000000000001E-2</v>
      </c>
      <c r="BJ263" s="25">
        <v>41010</v>
      </c>
      <c r="BK263" s="25">
        <v>66412</v>
      </c>
      <c r="BL263" s="25">
        <v>5907</v>
      </c>
      <c r="BM263" s="17">
        <v>0.70700000000000007</v>
      </c>
      <c r="BN263" s="10">
        <f t="shared" si="977"/>
        <v>33205.39699999999</v>
      </c>
      <c r="BO263" s="29">
        <v>0.61799999999999999</v>
      </c>
      <c r="BP263" s="30">
        <f t="shared" si="978"/>
        <v>0.38200000000000001</v>
      </c>
      <c r="BQ263" s="31">
        <v>8.9</v>
      </c>
      <c r="BR263" s="25">
        <v>72319</v>
      </c>
      <c r="BS263" s="25">
        <v>22577</v>
      </c>
      <c r="BT263" s="25">
        <v>42161</v>
      </c>
      <c r="BU263" s="25">
        <v>5820</v>
      </c>
      <c r="BV263" s="18">
        <v>1276</v>
      </c>
      <c r="BW263" s="18">
        <v>485</v>
      </c>
      <c r="BX263" s="25">
        <v>22883</v>
      </c>
      <c r="BY263" s="25">
        <v>15093</v>
      </c>
      <c r="BZ263" s="25">
        <v>7790</v>
      </c>
      <c r="CA263" s="59">
        <v>0.34</v>
      </c>
      <c r="CB263" s="25">
        <v>111429</v>
      </c>
      <c r="CC263" s="25">
        <v>1900</v>
      </c>
      <c r="CD263" s="17">
        <f t="shared" si="979"/>
        <v>1.7051216469680244E-2</v>
      </c>
      <c r="CE263" s="18">
        <v>961</v>
      </c>
      <c r="CF263" s="25">
        <v>2121</v>
      </c>
      <c r="CG263" s="25">
        <v>3562</v>
      </c>
      <c r="CH263" s="25">
        <v>4361</v>
      </c>
      <c r="CI263" s="25">
        <v>3990</v>
      </c>
      <c r="CJ263" s="25">
        <v>3024</v>
      </c>
      <c r="CK263" s="25">
        <v>2066</v>
      </c>
      <c r="CL263" s="25">
        <v>1380</v>
      </c>
      <c r="CM263" s="25">
        <v>1418</v>
      </c>
      <c r="CN263" s="32">
        <v>4.9000000000000004</v>
      </c>
      <c r="CO263" s="27">
        <v>22883</v>
      </c>
      <c r="CP263" s="34">
        <f t="shared" si="980"/>
        <v>4.9525411877813221</v>
      </c>
      <c r="CQ263" s="25">
        <v>315</v>
      </c>
      <c r="CR263" s="18">
        <v>466</v>
      </c>
      <c r="CS263" s="25">
        <v>1018</v>
      </c>
      <c r="CT263" s="25">
        <v>14110</v>
      </c>
      <c r="CU263" s="25">
        <v>5439</v>
      </c>
      <c r="CV263" s="18">
        <v>919</v>
      </c>
      <c r="CW263" s="18">
        <v>388</v>
      </c>
      <c r="CX263" s="18">
        <v>228</v>
      </c>
      <c r="CY263" s="25">
        <v>22883</v>
      </c>
      <c r="CZ263" s="25">
        <v>21736</v>
      </c>
      <c r="DA263" s="18">
        <v>299</v>
      </c>
      <c r="DB263" s="18">
        <v>389</v>
      </c>
      <c r="DC263" s="18">
        <v>399</v>
      </c>
      <c r="DD263" s="18">
        <v>14</v>
      </c>
      <c r="DE263" s="18">
        <v>46</v>
      </c>
      <c r="DF263" s="25">
        <v>22883</v>
      </c>
      <c r="DG263" s="25">
        <v>15127</v>
      </c>
      <c r="DH263" s="18">
        <v>198</v>
      </c>
      <c r="DI263" s="18">
        <v>10</v>
      </c>
      <c r="DJ263" s="25">
        <v>7511</v>
      </c>
      <c r="DK263" s="18">
        <v>10</v>
      </c>
      <c r="DL263" s="18">
        <v>27</v>
      </c>
      <c r="DM263" s="25">
        <f t="shared" si="981"/>
        <v>75092.5</v>
      </c>
      <c r="DN263" s="17">
        <f t="shared" si="982"/>
        <v>0.32823493423065159</v>
      </c>
      <c r="DO263" s="17">
        <f t="shared" si="983"/>
        <v>4.3700563737272211E-4</v>
      </c>
      <c r="DP263" s="23">
        <f t="shared" si="984"/>
        <v>0.67014814491106933</v>
      </c>
      <c r="DQ263" s="23">
        <f t="shared" si="985"/>
        <v>0.32985185508893067</v>
      </c>
      <c r="DR263" s="25">
        <v>22883</v>
      </c>
      <c r="DS263" s="18">
        <v>617</v>
      </c>
      <c r="DT263" s="25">
        <v>13254</v>
      </c>
      <c r="DU263" s="18">
        <v>18</v>
      </c>
      <c r="DV263" s="25">
        <v>6479</v>
      </c>
      <c r="DW263" s="18">
        <v>21</v>
      </c>
      <c r="DX263" s="25">
        <v>1212</v>
      </c>
      <c r="DY263" s="25">
        <v>1282</v>
      </c>
      <c r="DZ263" s="17">
        <f t="shared" si="986"/>
        <v>0.89009308220076044</v>
      </c>
      <c r="EA263" s="17">
        <f t="shared" si="987"/>
        <v>0.10990691779923956</v>
      </c>
      <c r="EB263" s="25">
        <v>22883</v>
      </c>
      <c r="EC263" s="25">
        <v>2527</v>
      </c>
      <c r="ED263" s="18">
        <v>151</v>
      </c>
      <c r="EE263" s="25">
        <v>19201</v>
      </c>
      <c r="EF263" s="17">
        <f t="shared" si="909"/>
        <v>0.83909452431936371</v>
      </c>
      <c r="EG263" s="18">
        <v>735</v>
      </c>
      <c r="EH263" s="18">
        <v>269</v>
      </c>
      <c r="EI263" s="17">
        <f t="shared" si="988"/>
        <v>0.11703010968841498</v>
      </c>
      <c r="EJ263" s="17">
        <f t="shared" si="989"/>
        <v>3.2119914346895075E-2</v>
      </c>
      <c r="EK263" s="69">
        <f t="shared" si="990"/>
        <v>0.21987938644408511</v>
      </c>
      <c r="EL263" s="27">
        <v>70669</v>
      </c>
      <c r="EM263" s="25">
        <v>63914</v>
      </c>
      <c r="EN263" s="25">
        <v>6755</v>
      </c>
      <c r="EO263" s="59">
        <v>0.90400000000000003</v>
      </c>
      <c r="EP263" s="25">
        <v>32147</v>
      </c>
      <c r="EQ263" s="25">
        <v>29663</v>
      </c>
      <c r="ER263" s="25">
        <v>2484</v>
      </c>
      <c r="ES263" s="59">
        <v>0.92299999999999993</v>
      </c>
      <c r="ET263" s="25">
        <v>38522</v>
      </c>
      <c r="EU263" s="25">
        <v>34251</v>
      </c>
      <c r="EV263" s="25">
        <v>4271</v>
      </c>
      <c r="EW263" s="59">
        <v>0.88900000000000001</v>
      </c>
      <c r="EX263" s="25">
        <v>7035</v>
      </c>
      <c r="EY263" s="25">
        <v>6801</v>
      </c>
      <c r="EZ263" s="25">
        <v>234</v>
      </c>
      <c r="FA263" s="59">
        <v>0.96700000000000008</v>
      </c>
      <c r="FB263" s="25">
        <v>63634</v>
      </c>
      <c r="FC263" s="25">
        <v>57113</v>
      </c>
      <c r="FD263" s="25">
        <v>6521</v>
      </c>
      <c r="FE263" s="59">
        <v>0.89800000000000002</v>
      </c>
      <c r="FF263" s="25">
        <v>54694</v>
      </c>
      <c r="FG263" s="25">
        <v>22904</v>
      </c>
      <c r="FH263" s="25">
        <v>26409</v>
      </c>
      <c r="FI263" s="25">
        <v>5381</v>
      </c>
      <c r="FJ263" s="23">
        <f t="shared" si="991"/>
        <v>9.83837349617874E-2</v>
      </c>
      <c r="FK263" s="23">
        <f t="shared" si="992"/>
        <v>0.48285003839543644</v>
      </c>
      <c r="FL263" s="36">
        <f t="shared" si="993"/>
        <v>4.2564579074521465</v>
      </c>
      <c r="FM263" s="25">
        <v>26418</v>
      </c>
      <c r="FN263" s="25">
        <v>11051</v>
      </c>
      <c r="FO263" s="17">
        <f t="shared" si="994"/>
        <v>0.41831327125444773</v>
      </c>
      <c r="FP263" s="25">
        <v>12553</v>
      </c>
      <c r="FQ263" s="17">
        <f t="shared" si="995"/>
        <v>0.47516844575668105</v>
      </c>
      <c r="FR263" s="25">
        <v>2814</v>
      </c>
      <c r="FS263" s="17">
        <f t="shared" si="996"/>
        <v>0.10651828298887123</v>
      </c>
      <c r="FT263" s="25">
        <v>28276</v>
      </c>
      <c r="FU263" s="25">
        <v>11853</v>
      </c>
      <c r="FV263" s="25">
        <v>13856</v>
      </c>
      <c r="FW263" s="17">
        <f t="shared" si="997"/>
        <v>9.07837034941293E-2</v>
      </c>
      <c r="FX263" s="17">
        <f t="shared" si="998"/>
        <v>0.49002687791766869</v>
      </c>
      <c r="FY263" s="25">
        <v>2567</v>
      </c>
      <c r="FZ263" s="25">
        <v>53231</v>
      </c>
      <c r="GA263" s="25">
        <v>9484</v>
      </c>
      <c r="GB263" s="25">
        <v>28633</v>
      </c>
      <c r="GC263" s="25">
        <v>8384</v>
      </c>
      <c r="GD263" s="25">
        <v>3801</v>
      </c>
      <c r="GE263" s="18">
        <v>112</v>
      </c>
      <c r="GF263" s="25">
        <v>1970</v>
      </c>
      <c r="GG263" s="18">
        <v>54</v>
      </c>
      <c r="GH263" s="18">
        <v>11</v>
      </c>
      <c r="GI263" s="18">
        <v>782</v>
      </c>
      <c r="GJ263" s="10">
        <f t="shared" si="999"/>
        <v>9484</v>
      </c>
      <c r="GK263" s="10">
        <f t="shared" si="910"/>
        <v>43747</v>
      </c>
      <c r="GL263" s="10">
        <f t="shared" si="911"/>
        <v>15114</v>
      </c>
      <c r="GM263" s="10">
        <f t="shared" si="1000"/>
        <v>38117</v>
      </c>
      <c r="GN263" s="10">
        <f t="shared" si="912"/>
        <v>6730</v>
      </c>
      <c r="GO263" s="17">
        <f t="shared" si="1001"/>
        <v>0.17816685765813153</v>
      </c>
      <c r="GP263" s="17">
        <f t="shared" si="913"/>
        <v>0.82183314234186844</v>
      </c>
      <c r="GQ263" s="17">
        <f t="shared" si="914"/>
        <v>0.28393229509120627</v>
      </c>
      <c r="GR263" s="17">
        <f t="shared" si="915"/>
        <v>0.12643008773083353</v>
      </c>
      <c r="GS263" s="17">
        <f t="shared" si="1002"/>
        <v>0.55288271871653738</v>
      </c>
      <c r="GT263" s="25">
        <v>24445</v>
      </c>
      <c r="GU263" s="25">
        <v>3984</v>
      </c>
      <c r="GV263" s="25">
        <v>12396</v>
      </c>
      <c r="GW263" s="25">
        <v>4653</v>
      </c>
      <c r="GX263" s="25">
        <v>2046</v>
      </c>
      <c r="GY263" s="18">
        <v>63</v>
      </c>
      <c r="GZ263" s="25">
        <v>826</v>
      </c>
      <c r="HA263" s="18">
        <v>31</v>
      </c>
      <c r="HB263" s="18">
        <v>9</v>
      </c>
      <c r="HC263" s="18">
        <v>437</v>
      </c>
      <c r="HD263" s="23">
        <f t="shared" si="1003"/>
        <v>0.1629781141337697</v>
      </c>
      <c r="HE263" s="23">
        <f t="shared" si="1004"/>
        <v>0.83702188586623028</v>
      </c>
      <c r="HF263" s="23">
        <f t="shared" si="1005"/>
        <v>0.32992431990182042</v>
      </c>
      <c r="HG263" s="23">
        <f t="shared" si="1006"/>
        <v>0.13957864593986499</v>
      </c>
      <c r="HH263" s="25">
        <v>28786</v>
      </c>
      <c r="HI263" s="25">
        <v>5500</v>
      </c>
      <c r="HJ263" s="25">
        <v>16237</v>
      </c>
      <c r="HK263" s="25">
        <v>3731</v>
      </c>
      <c r="HL263" s="25">
        <v>1755</v>
      </c>
      <c r="HM263" s="18">
        <v>49</v>
      </c>
      <c r="HN263" s="25">
        <v>1144</v>
      </c>
      <c r="HO263" s="18">
        <v>23</v>
      </c>
      <c r="HP263" s="18">
        <v>2</v>
      </c>
      <c r="HQ263" s="18">
        <v>345</v>
      </c>
      <c r="HR263" s="23">
        <f t="shared" si="1007"/>
        <v>0.19106510109080804</v>
      </c>
      <c r="HS263" s="23">
        <f t="shared" si="1008"/>
        <v>0.80893489890919201</v>
      </c>
      <c r="HT263" s="80">
        <f t="shared" si="1009"/>
        <v>0.24487598137983743</v>
      </c>
      <c r="HU263" s="27">
        <v>86571</v>
      </c>
      <c r="HV263" s="18">
        <v>2444</v>
      </c>
      <c r="HW263" s="25">
        <v>13213</v>
      </c>
      <c r="HX263" s="18">
        <v>1811</v>
      </c>
      <c r="HY263" s="25">
        <v>16511</v>
      </c>
      <c r="HZ263" s="25">
        <v>7757</v>
      </c>
      <c r="IA263" s="25">
        <v>2786</v>
      </c>
      <c r="IB263" s="18">
        <v>321</v>
      </c>
      <c r="IC263" s="25">
        <v>13931</v>
      </c>
      <c r="ID263" s="25">
        <v>18752</v>
      </c>
      <c r="IE263" s="25">
        <v>5520</v>
      </c>
      <c r="IF263" s="18">
        <v>987</v>
      </c>
      <c r="IG263" s="18">
        <v>2538</v>
      </c>
      <c r="IH263" s="17">
        <f t="shared" si="1010"/>
        <v>0.3062110868535653</v>
      </c>
      <c r="II263" s="17">
        <f t="shared" si="1011"/>
        <v>8.9602753809012253E-2</v>
      </c>
      <c r="IJ263" s="30">
        <f t="shared" si="1012"/>
        <v>11.160371277555756</v>
      </c>
      <c r="IK263" s="17">
        <f t="shared" ref="IK263:IK326" si="1084">IJ263/(MAX($IJ$6:$IJ$335))</f>
        <v>0.15256092851316172</v>
      </c>
      <c r="IL263" s="25">
        <v>40714</v>
      </c>
      <c r="IM263" s="18">
        <v>1552</v>
      </c>
      <c r="IN263" s="25">
        <v>8296</v>
      </c>
      <c r="IO263" s="18">
        <v>1390</v>
      </c>
      <c r="IP263" s="25">
        <v>11823</v>
      </c>
      <c r="IQ263" s="25">
        <v>4105</v>
      </c>
      <c r="IR263" s="25">
        <v>1735</v>
      </c>
      <c r="IS263" s="18">
        <v>207</v>
      </c>
      <c r="IT263" s="25">
        <v>6595</v>
      </c>
      <c r="IU263" s="25">
        <v>612</v>
      </c>
      <c r="IV263" s="25">
        <v>2261</v>
      </c>
      <c r="IW263" s="18">
        <v>500</v>
      </c>
      <c r="IX263" s="18">
        <v>1638</v>
      </c>
      <c r="IY263" s="17">
        <f t="shared" si="1013"/>
        <v>0.70985410423932804</v>
      </c>
      <c r="IZ263" s="25">
        <v>45857</v>
      </c>
      <c r="JA263" s="18">
        <v>892</v>
      </c>
      <c r="JB263" s="25">
        <v>4917</v>
      </c>
      <c r="JC263" s="18">
        <v>421</v>
      </c>
      <c r="JD263" s="25">
        <v>4688</v>
      </c>
      <c r="JE263" s="25">
        <v>3652</v>
      </c>
      <c r="JF263" s="25">
        <v>1051</v>
      </c>
      <c r="JG263" s="18">
        <v>114</v>
      </c>
      <c r="JH263" s="25">
        <v>7336</v>
      </c>
      <c r="JI263" s="25">
        <v>18140</v>
      </c>
      <c r="JJ263" s="25">
        <v>3259</v>
      </c>
      <c r="JK263" s="18">
        <v>487</v>
      </c>
      <c r="JL263" s="18">
        <v>900</v>
      </c>
      <c r="JM263" s="80">
        <f t="shared" si="1014"/>
        <v>0.34064592101533026</v>
      </c>
      <c r="JN263" s="27">
        <v>86571</v>
      </c>
      <c r="JO263" s="25">
        <v>46690</v>
      </c>
      <c r="JP263" s="18">
        <v>38</v>
      </c>
      <c r="JQ263" s="18">
        <v>477</v>
      </c>
      <c r="JR263" s="18">
        <v>962</v>
      </c>
      <c r="JS263" s="18">
        <v>479</v>
      </c>
      <c r="JT263" s="18">
        <v>518</v>
      </c>
      <c r="JU263" s="18">
        <v>1</v>
      </c>
      <c r="JV263" s="18">
        <v>57</v>
      </c>
      <c r="JW263" s="25">
        <v>37349</v>
      </c>
      <c r="JX263" s="17">
        <f t="shared" si="1015"/>
        <v>0.43142622818264775</v>
      </c>
      <c r="JY263" s="17">
        <f t="shared" si="1016"/>
        <v>0.56857377181735225</v>
      </c>
      <c r="JZ263" s="25">
        <v>8640</v>
      </c>
      <c r="KA263" s="25">
        <v>6253</v>
      </c>
      <c r="KB263" s="18">
        <v>7</v>
      </c>
      <c r="KC263" s="18">
        <v>13</v>
      </c>
      <c r="KD263" s="18">
        <v>73</v>
      </c>
      <c r="KE263" s="18">
        <v>54</v>
      </c>
      <c r="KF263" s="18">
        <v>47</v>
      </c>
      <c r="KG263" s="18" t="s">
        <v>764</v>
      </c>
      <c r="KH263" s="18">
        <v>3</v>
      </c>
      <c r="KI263" s="25">
        <v>2190</v>
      </c>
      <c r="KJ263" s="17">
        <f t="shared" si="1017"/>
        <v>0.25347222222222221</v>
      </c>
      <c r="KK263" s="25">
        <v>77931</v>
      </c>
      <c r="KL263" s="25">
        <v>40437</v>
      </c>
      <c r="KM263" s="18">
        <v>31</v>
      </c>
      <c r="KN263" s="18">
        <v>464</v>
      </c>
      <c r="KO263" s="18">
        <v>889</v>
      </c>
      <c r="KP263" s="18">
        <v>425</v>
      </c>
      <c r="KQ263" s="18">
        <v>471</v>
      </c>
      <c r="KR263" s="18">
        <v>1</v>
      </c>
      <c r="KS263" s="18">
        <v>54</v>
      </c>
      <c r="KT263" s="25">
        <v>35159</v>
      </c>
      <c r="KU263" s="69">
        <f t="shared" si="917"/>
        <v>0.45115550936084486</v>
      </c>
      <c r="KV263" s="27">
        <v>113329</v>
      </c>
      <c r="KW263" s="25">
        <v>107583</v>
      </c>
      <c r="KX263" s="25">
        <v>5746</v>
      </c>
      <c r="KY263" s="59">
        <v>5.0999999999999997E-2</v>
      </c>
      <c r="KZ263" s="25">
        <v>2822</v>
      </c>
      <c r="LA263" s="18">
        <v>1716</v>
      </c>
      <c r="LB263" s="25">
        <v>2607</v>
      </c>
      <c r="LC263" s="25">
        <v>2218</v>
      </c>
      <c r="LD263" s="25">
        <v>54287</v>
      </c>
      <c r="LE263" s="25">
        <v>51556</v>
      </c>
      <c r="LF263" s="25">
        <v>2731</v>
      </c>
      <c r="LG263" s="59">
        <v>0.05</v>
      </c>
      <c r="LH263" s="25">
        <v>59042</v>
      </c>
      <c r="LI263" s="25">
        <v>56027</v>
      </c>
      <c r="LJ263" s="25">
        <v>3015</v>
      </c>
      <c r="LK263" s="35">
        <v>5.0999999999999997E-2</v>
      </c>
      <c r="LL263" s="27">
        <v>22883</v>
      </c>
      <c r="LM263" s="18">
        <v>58</v>
      </c>
      <c r="LN263" s="25">
        <v>16521</v>
      </c>
      <c r="LO263" s="18">
        <v>373</v>
      </c>
      <c r="LP263" s="18">
        <v>712</v>
      </c>
      <c r="LQ263" s="18">
        <v>381</v>
      </c>
      <c r="LR263" s="25">
        <v>4838</v>
      </c>
      <c r="LS263" s="23">
        <f t="shared" si="1018"/>
        <v>0.21142332736092295</v>
      </c>
      <c r="LT263" s="23">
        <f t="shared" si="1019"/>
        <v>0.78857667263907705</v>
      </c>
      <c r="LU263" s="17">
        <f t="shared" si="1020"/>
        <v>0.724511646200236</v>
      </c>
      <c r="LV263" s="25">
        <v>22883</v>
      </c>
      <c r="LW263" s="18">
        <v>378</v>
      </c>
      <c r="LX263" s="25">
        <v>14070</v>
      </c>
      <c r="LY263" s="25">
        <v>3148</v>
      </c>
      <c r="LZ263" s="25">
        <v>3008</v>
      </c>
      <c r="MA263" s="18">
        <v>4</v>
      </c>
      <c r="MB263" s="18">
        <v>997</v>
      </c>
      <c r="MC263" s="18">
        <v>601</v>
      </c>
      <c r="MD263" s="18">
        <v>40</v>
      </c>
      <c r="ME263" s="18" t="s">
        <v>764</v>
      </c>
      <c r="MF263" s="18">
        <v>637</v>
      </c>
      <c r="MG263" s="17">
        <f t="shared" si="1021"/>
        <v>7.0008303107110079E-2</v>
      </c>
      <c r="MH263" s="17">
        <f t="shared" si="1022"/>
        <v>0.7707031420705327</v>
      </c>
      <c r="MI263" s="25">
        <v>22883</v>
      </c>
      <c r="MJ263" s="18">
        <v>405</v>
      </c>
      <c r="MK263" s="25">
        <v>14097</v>
      </c>
      <c r="ML263" s="25">
        <v>3085</v>
      </c>
      <c r="MM263" s="25">
        <v>2988</v>
      </c>
      <c r="MN263" s="18">
        <v>6</v>
      </c>
      <c r="MO263" s="25">
        <v>1051</v>
      </c>
      <c r="MP263" s="18">
        <v>600</v>
      </c>
      <c r="MQ263" s="18">
        <v>2</v>
      </c>
      <c r="MR263" s="18">
        <v>1</v>
      </c>
      <c r="MS263" s="18">
        <v>648</v>
      </c>
      <c r="MT263" s="17">
        <f t="shared" si="1023"/>
        <v>0.79486955381724422</v>
      </c>
      <c r="MU263" s="69">
        <f t="shared" si="1024"/>
        <v>0.74760739413538435</v>
      </c>
      <c r="MV263" s="27">
        <v>22883</v>
      </c>
      <c r="MW263" s="25">
        <v>3005</v>
      </c>
      <c r="MX263" s="25">
        <v>5447</v>
      </c>
      <c r="MY263" s="25">
        <v>4651</v>
      </c>
      <c r="MZ263" s="25">
        <v>5951</v>
      </c>
      <c r="NA263" s="18">
        <v>291</v>
      </c>
      <c r="NB263" s="18">
        <v>14</v>
      </c>
      <c r="NC263" s="25">
        <v>3204</v>
      </c>
      <c r="ND263" s="18">
        <v>320</v>
      </c>
      <c r="NE263" s="17">
        <f t="shared" si="1025"/>
        <v>0.13132019403050299</v>
      </c>
      <c r="NF263" s="10">
        <f t="shared" si="1026"/>
        <v>14724.500000000002</v>
      </c>
      <c r="NG263" s="17">
        <f t="shared" si="1027"/>
        <v>0.28405366429226936</v>
      </c>
      <c r="NH263" s="25">
        <v>22883</v>
      </c>
      <c r="NI263" s="18">
        <v>449</v>
      </c>
      <c r="NJ263" s="18">
        <v>3</v>
      </c>
      <c r="NK263" s="18">
        <v>136</v>
      </c>
      <c r="NL263" s="18">
        <v>12</v>
      </c>
      <c r="NM263" s="25">
        <v>20027</v>
      </c>
      <c r="NN263" s="25">
        <v>2028</v>
      </c>
      <c r="NO263" s="18">
        <v>51</v>
      </c>
      <c r="NP263" s="18">
        <v>4</v>
      </c>
      <c r="NQ263" s="32">
        <v>173</v>
      </c>
      <c r="NR263" s="27">
        <v>22883</v>
      </c>
      <c r="NS263" s="37">
        <f t="shared" si="1028"/>
        <v>0.85806056898133987</v>
      </c>
      <c r="NT263" s="37">
        <f t="shared" si="1029"/>
        <v>0.23153616571212826</v>
      </c>
      <c r="NU263" s="37">
        <f t="shared" si="1030"/>
        <v>1.1654188948306596</v>
      </c>
      <c r="NV263" s="17">
        <f t="shared" si="1031"/>
        <v>0.23665138782785841</v>
      </c>
      <c r="NW263" s="10">
        <f t="shared" si="1032"/>
        <v>15679</v>
      </c>
      <c r="NX263" s="17">
        <f t="shared" si="1033"/>
        <v>0.68518113883669096</v>
      </c>
      <c r="NY263" s="19">
        <f t="shared" si="1034"/>
        <v>0.28256050748797057</v>
      </c>
      <c r="NZ263" s="25">
        <v>7069</v>
      </c>
      <c r="OA263" s="25">
        <v>7204</v>
      </c>
      <c r="OB263" s="25">
        <v>1186</v>
      </c>
      <c r="OC263" s="25">
        <v>3344</v>
      </c>
      <c r="OD263" s="18">
        <v>185</v>
      </c>
      <c r="OE263" s="18">
        <v>647</v>
      </c>
      <c r="OF263" s="17">
        <f t="shared" si="1035"/>
        <v>0.14613468513743827</v>
      </c>
      <c r="OG263" s="17">
        <f t="shared" si="1036"/>
        <v>0.30891928505877725</v>
      </c>
      <c r="OH263" s="17">
        <f t="shared" si="1037"/>
        <v>0.31481886116330898</v>
      </c>
      <c r="OI263" s="69">
        <f t="shared" si="1038"/>
        <v>2.8274264738015122E-2</v>
      </c>
      <c r="OJ263" s="27">
        <v>22883</v>
      </c>
      <c r="OK263" s="18">
        <v>136</v>
      </c>
      <c r="OL263" s="25">
        <v>7734</v>
      </c>
      <c r="OM263" s="25">
        <v>11345</v>
      </c>
      <c r="ON263" s="18">
        <v>332</v>
      </c>
      <c r="OO263" s="18">
        <v>957</v>
      </c>
      <c r="OP263" s="18">
        <v>60</v>
      </c>
      <c r="OQ263" s="25">
        <v>8508</v>
      </c>
      <c r="OR263" s="69">
        <f t="shared" si="1039"/>
        <v>0.36105405759734299</v>
      </c>
      <c r="OS263" s="22">
        <v>73032</v>
      </c>
      <c r="OT263" s="22">
        <v>73032</v>
      </c>
      <c r="OU263" s="38">
        <f t="shared" si="918"/>
        <v>0.65868177062664601</v>
      </c>
      <c r="OV263" s="39">
        <v>0.82818394676306284</v>
      </c>
      <c r="OW263" s="22">
        <v>6048393</v>
      </c>
      <c r="OX263" s="36">
        <f t="shared" si="919"/>
        <v>247488144.77399999</v>
      </c>
      <c r="OY263" s="36">
        <f t="shared" si="920"/>
        <v>4948237.9777212115</v>
      </c>
      <c r="OZ263" s="22"/>
      <c r="PA263" s="22"/>
      <c r="PB263" s="38">
        <f t="shared" si="921"/>
        <v>0</v>
      </c>
      <c r="PC263" s="39">
        <v>0</v>
      </c>
      <c r="PD263" s="22"/>
      <c r="PE263" s="40">
        <f t="shared" si="1040"/>
        <v>0</v>
      </c>
      <c r="PF263" s="36">
        <f t="shared" si="1041"/>
        <v>0</v>
      </c>
      <c r="PG263" s="22">
        <v>1972</v>
      </c>
      <c r="PH263" s="22">
        <v>1972</v>
      </c>
      <c r="PI263" s="38">
        <f t="shared" si="922"/>
        <v>1.7785634402395469E-2</v>
      </c>
      <c r="PJ263" s="39">
        <v>9.9051724137931035E-2</v>
      </c>
      <c r="PK263" s="22">
        <v>19533</v>
      </c>
      <c r="PL263" s="41">
        <f t="shared" si="1042"/>
        <v>799251.29399999999</v>
      </c>
      <c r="PM263" s="36">
        <f t="shared" si="1043"/>
        <v>161204.34633050728</v>
      </c>
      <c r="PN263" s="22">
        <v>7805</v>
      </c>
      <c r="PO263" s="22">
        <v>7805</v>
      </c>
      <c r="PP263" s="38">
        <f t="shared" si="923"/>
        <v>7.0393953605829937E-2</v>
      </c>
      <c r="PQ263" s="39">
        <v>0.63819346572709801</v>
      </c>
      <c r="PR263" s="22">
        <v>498110</v>
      </c>
      <c r="PS263" s="41">
        <f t="shared" si="1044"/>
        <v>20381664.98</v>
      </c>
      <c r="PT263" s="36">
        <f t="shared" si="1045"/>
        <v>1023378.7256429454</v>
      </c>
      <c r="PU263" s="22">
        <v>2</v>
      </c>
      <c r="PV263" s="22">
        <v>2</v>
      </c>
      <c r="PW263" s="38">
        <f t="shared" si="924"/>
        <v>1.8038168765106967E-5</v>
      </c>
      <c r="PX263" s="39">
        <v>0.27500000000000002</v>
      </c>
      <c r="PY263" s="22">
        <v>55</v>
      </c>
      <c r="PZ263" s="36">
        <f t="shared" si="1046"/>
        <v>305.13344529653386</v>
      </c>
      <c r="QA263" s="22"/>
      <c r="QB263" s="22"/>
      <c r="QC263" s="39">
        <v>0</v>
      </c>
      <c r="QD263" s="22"/>
      <c r="QE263" s="22">
        <f t="shared" si="1047"/>
        <v>0</v>
      </c>
      <c r="QF263" s="22"/>
      <c r="QG263" s="22">
        <v>3485</v>
      </c>
      <c r="QH263" s="22">
        <v>3485</v>
      </c>
      <c r="QI263" s="38">
        <f t="shared" si="925"/>
        <v>3.1431509073198888E-2</v>
      </c>
      <c r="QJ263" s="39">
        <v>0.21882065997130559</v>
      </c>
      <c r="QK263" s="22">
        <v>76259</v>
      </c>
      <c r="QL263" s="42">
        <f t="shared" si="1048"/>
        <v>54.512602812051647</v>
      </c>
      <c r="QM263" s="22">
        <f t="shared" si="926"/>
        <v>24580</v>
      </c>
      <c r="QN263" s="22">
        <v>5012</v>
      </c>
      <c r="QO263" s="22">
        <v>5012</v>
      </c>
      <c r="QP263" s="38">
        <f t="shared" si="927"/>
        <v>4.5203650925358059E-2</v>
      </c>
      <c r="QQ263" s="39">
        <v>0.2034996009577015</v>
      </c>
      <c r="QR263" s="22">
        <v>101994</v>
      </c>
      <c r="QS263" s="36">
        <f t="shared" si="1049"/>
        <v>1178435.0782056211</v>
      </c>
      <c r="QT263" s="22">
        <v>32</v>
      </c>
      <c r="QU263" s="22">
        <v>32</v>
      </c>
      <c r="QV263" s="38">
        <f t="shared" si="928"/>
        <v>2.8861070024171147E-4</v>
      </c>
      <c r="QW263" s="39">
        <v>0.16250000000000001</v>
      </c>
      <c r="QX263" s="22">
        <v>520</v>
      </c>
      <c r="QY263" s="36">
        <f t="shared" si="1050"/>
        <v>7523.9270755346915</v>
      </c>
      <c r="QZ263" s="22">
        <v>19536</v>
      </c>
      <c r="RA263" s="22">
        <v>19536</v>
      </c>
      <c r="RB263" s="38">
        <f t="shared" si="929"/>
        <v>0.17619683249756485</v>
      </c>
      <c r="RC263" s="39">
        <v>0.23139997952497954</v>
      </c>
      <c r="RD263" s="22">
        <v>452063</v>
      </c>
      <c r="RE263" s="36">
        <f t="shared" si="1051"/>
        <v>2110888.8933854029</v>
      </c>
      <c r="RF263" s="10">
        <f t="shared" si="930"/>
        <v>110876</v>
      </c>
      <c r="RG263" s="10">
        <f t="shared" si="931"/>
        <v>110876</v>
      </c>
      <c r="RH263" s="17">
        <f t="shared" si="932"/>
        <v>0.14260340341576283</v>
      </c>
      <c r="RI263" s="17">
        <f t="shared" si="933"/>
        <v>3.2580246443429861E-3</v>
      </c>
      <c r="RJ263" s="17">
        <f t="shared" si="934"/>
        <v>0.52473202262131147</v>
      </c>
      <c r="RK263" s="17">
        <f t="shared" si="935"/>
        <v>0</v>
      </c>
      <c r="RL263" s="17">
        <f t="shared" si="936"/>
        <v>0.10852339580917747</v>
      </c>
      <c r="RM263" s="17">
        <f t="shared" si="937"/>
        <v>3.2357637332874547E-5</v>
      </c>
      <c r="RN263" s="17">
        <f t="shared" si="938"/>
        <v>0.12496622533088243</v>
      </c>
      <c r="RO263" s="17">
        <f t="shared" si="939"/>
        <v>7.9786895662175531E-4</v>
      </c>
      <c r="RP263" s="17">
        <f t="shared" si="940"/>
        <v>0.22384756019052374</v>
      </c>
      <c r="RQ263" s="17">
        <f t="shared" si="941"/>
        <v>5.7807462900345695E-6</v>
      </c>
      <c r="RR263" s="36">
        <f t="shared" si="942"/>
        <v>9430028.5944093317</v>
      </c>
      <c r="RS263" s="36">
        <f t="shared" si="943"/>
        <v>83.209316189230748</v>
      </c>
      <c r="RT263" s="10">
        <f t="shared" si="944"/>
        <v>0</v>
      </c>
      <c r="RU263" s="17">
        <f t="shared" si="945"/>
        <v>0</v>
      </c>
      <c r="RV263" s="37">
        <f t="shared" si="946"/>
        <v>1.0221238139904036</v>
      </c>
      <c r="RW263" s="36">
        <f t="shared" si="947"/>
        <v>0.9783550547520935</v>
      </c>
      <c r="RX263" s="85">
        <v>-2.2319100000000001</v>
      </c>
      <c r="RY263" s="93">
        <v>74</v>
      </c>
      <c r="RZ263" s="43" t="b">
        <v>0</v>
      </c>
      <c r="SA263" s="18" t="b">
        <v>0</v>
      </c>
      <c r="SB263" s="18" t="b">
        <v>0</v>
      </c>
      <c r="SC263" s="18" t="b">
        <v>0</v>
      </c>
      <c r="SD263" s="18" t="b">
        <v>0</v>
      </c>
      <c r="SE263" s="32" t="b">
        <v>1</v>
      </c>
      <c r="SF263" s="43" t="b">
        <v>1</v>
      </c>
      <c r="SG263" s="18" t="b">
        <v>0</v>
      </c>
      <c r="SH263" s="18"/>
      <c r="SI263" s="18"/>
      <c r="SJ263" s="18"/>
      <c r="SK263" s="18"/>
      <c r="SL263" s="18"/>
      <c r="SM263" s="18"/>
      <c r="SN263" s="18"/>
      <c r="SO263" s="18"/>
      <c r="SP263" s="18"/>
      <c r="SQ263" s="17">
        <f t="shared" si="1052"/>
        <v>0</v>
      </c>
      <c r="SR263" s="17">
        <f t="shared" si="1053"/>
        <v>0</v>
      </c>
      <c r="SS263" s="17">
        <f t="shared" si="1054"/>
        <v>0</v>
      </c>
      <c r="ST263" s="17">
        <f t="shared" si="1055"/>
        <v>0</v>
      </c>
      <c r="SU263" s="17">
        <f t="shared" si="1056"/>
        <v>0</v>
      </c>
      <c r="SV263" s="17">
        <f t="shared" si="908"/>
        <v>0</v>
      </c>
      <c r="SW263" s="17">
        <f t="shared" si="1057"/>
        <v>0</v>
      </c>
      <c r="SX263" s="17">
        <f t="shared" si="1058"/>
        <v>0</v>
      </c>
      <c r="SY263" s="17">
        <f t="shared" si="1059"/>
        <v>0</v>
      </c>
      <c r="SZ263" s="17">
        <f t="shared" si="1060"/>
        <v>0</v>
      </c>
      <c r="TA263" s="17">
        <f t="shared" si="1061"/>
        <v>0</v>
      </c>
      <c r="TB263" s="24">
        <f t="shared" si="1062"/>
        <v>620</v>
      </c>
      <c r="TC263" s="69">
        <f t="shared" si="1063"/>
        <v>1</v>
      </c>
      <c r="TD263" s="17">
        <f t="shared" ref="TD263:TD326" si="1085">1/TB263/(MAX($TB$6:$TB$335))</f>
        <v>2.6014568158168575E-6</v>
      </c>
      <c r="TE263" s="95"/>
      <c r="TF263" s="71"/>
      <c r="TG263" s="71"/>
      <c r="TH263" s="71">
        <v>3</v>
      </c>
      <c r="TI263" s="71"/>
      <c r="TJ263" s="71">
        <v>1</v>
      </c>
      <c r="TK263" s="71">
        <v>2</v>
      </c>
      <c r="TL263" s="71"/>
      <c r="TM263" s="71">
        <v>1</v>
      </c>
      <c r="TN263" s="71"/>
      <c r="TO263" s="71"/>
      <c r="TP263" s="71"/>
      <c r="TQ263" s="71"/>
      <c r="TR263" s="72">
        <v>4</v>
      </c>
      <c r="TS263" s="72"/>
      <c r="TT263" s="72"/>
      <c r="TU263" s="72"/>
      <c r="TV263" s="72">
        <v>16</v>
      </c>
      <c r="TW263" s="72"/>
      <c r="TX263" s="72">
        <v>2</v>
      </c>
      <c r="TY263" s="72">
        <v>1</v>
      </c>
      <c r="TZ263" s="72">
        <v>2</v>
      </c>
      <c r="UA263" s="72"/>
      <c r="UB263" s="72">
        <v>5</v>
      </c>
      <c r="UC263" s="72">
        <v>5</v>
      </c>
      <c r="UD263" s="72"/>
      <c r="UE263" s="72"/>
      <c r="UF263" s="72">
        <v>13</v>
      </c>
      <c r="UG263" s="72">
        <v>2</v>
      </c>
      <c r="UH263" s="72">
        <v>1</v>
      </c>
      <c r="UI263" s="72"/>
      <c r="UJ263" s="73">
        <v>1</v>
      </c>
      <c r="UK263" s="73"/>
      <c r="UL263" s="73"/>
      <c r="UM263" s="73"/>
      <c r="UN263" s="73">
        <v>65</v>
      </c>
      <c r="UO263" s="73"/>
      <c r="UP263" s="73">
        <v>1</v>
      </c>
      <c r="UQ263" s="73">
        <v>4</v>
      </c>
      <c r="UR263" s="73">
        <v>6</v>
      </c>
      <c r="US263" s="73">
        <v>7</v>
      </c>
      <c r="UT263" s="73">
        <v>15</v>
      </c>
      <c r="UU263" s="73"/>
      <c r="UV263" s="73"/>
      <c r="UW263" s="73">
        <v>13</v>
      </c>
      <c r="UX263" s="73"/>
      <c r="UY263" s="73">
        <v>8</v>
      </c>
      <c r="UZ263" s="73"/>
      <c r="VA263" s="73">
        <v>15</v>
      </c>
      <c r="VB263" s="73">
        <v>6</v>
      </c>
      <c r="VC263" s="73"/>
      <c r="VD263" s="73"/>
      <c r="VE263" s="73"/>
      <c r="VF263" s="73">
        <v>50</v>
      </c>
      <c r="VG263" s="73"/>
      <c r="VH263" s="73">
        <v>1</v>
      </c>
      <c r="VI263" s="73">
        <v>4</v>
      </c>
      <c r="VJ263" s="73">
        <v>6</v>
      </c>
      <c r="VK263" s="73">
        <v>11</v>
      </c>
      <c r="VL263" s="73">
        <v>46</v>
      </c>
      <c r="VM263" s="73"/>
      <c r="VN263" s="73"/>
      <c r="VO263" s="73">
        <v>1</v>
      </c>
      <c r="VP263" s="73">
        <v>8</v>
      </c>
      <c r="VQ263" s="73"/>
      <c r="VR263" s="73">
        <v>1</v>
      </c>
      <c r="VS263" s="73">
        <v>2</v>
      </c>
      <c r="VT263" s="73"/>
      <c r="VU263" s="73"/>
      <c r="VV263" s="73"/>
      <c r="VW263" s="73">
        <v>10</v>
      </c>
      <c r="VX263" s="73"/>
      <c r="VY263" s="73">
        <v>5</v>
      </c>
      <c r="VZ263" s="73"/>
      <c r="WA263" s="73">
        <v>7</v>
      </c>
      <c r="WB263" s="73">
        <v>4</v>
      </c>
      <c r="WC263" s="73">
        <v>18</v>
      </c>
      <c r="WD263" s="73">
        <v>54</v>
      </c>
      <c r="WE263" s="73"/>
      <c r="WF263" s="73">
        <v>1</v>
      </c>
      <c r="WG263" s="73"/>
      <c r="WH263" s="73">
        <v>2</v>
      </c>
      <c r="WI263" s="73"/>
      <c r="WJ263" s="73">
        <v>103</v>
      </c>
      <c r="WK263" s="73"/>
      <c r="WL263" s="73"/>
      <c r="WM263" s="73"/>
      <c r="WN263" s="73">
        <v>5</v>
      </c>
      <c r="WO263" s="22">
        <f t="shared" si="1064"/>
        <v>13</v>
      </c>
      <c r="WP263" s="22">
        <f t="shared" si="1065"/>
        <v>0</v>
      </c>
      <c r="WQ263" s="22">
        <f t="shared" si="1066"/>
        <v>0</v>
      </c>
      <c r="WR263" s="22">
        <f t="shared" si="1067"/>
        <v>0</v>
      </c>
      <c r="WS263" s="22">
        <f t="shared" si="1068"/>
        <v>144</v>
      </c>
      <c r="WT263" s="22">
        <f t="shared" si="1069"/>
        <v>0</v>
      </c>
      <c r="WU263" s="22">
        <f t="shared" si="1070"/>
        <v>10</v>
      </c>
      <c r="WV263" s="22">
        <f t="shared" si="1071"/>
        <v>9</v>
      </c>
      <c r="WW263" s="22">
        <f t="shared" si="1072"/>
        <v>23</v>
      </c>
      <c r="WX263" s="22">
        <f t="shared" si="1073"/>
        <v>0</v>
      </c>
      <c r="WY263" s="22">
        <f t="shared" si="1074"/>
        <v>46</v>
      </c>
      <c r="WZ263" s="22">
        <f t="shared" si="1075"/>
        <v>66</v>
      </c>
      <c r="XA263" s="22">
        <f t="shared" si="1076"/>
        <v>0</v>
      </c>
      <c r="XB263" s="22">
        <f t="shared" si="1077"/>
        <v>1</v>
      </c>
      <c r="XC263" s="22">
        <f t="shared" si="1078"/>
        <v>27</v>
      </c>
      <c r="XD263" s="22">
        <f t="shared" si="1079"/>
        <v>0</v>
      </c>
      <c r="XE263" s="22">
        <f t="shared" si="1080"/>
        <v>121</v>
      </c>
      <c r="XF263" s="22">
        <f t="shared" si="1081"/>
        <v>1</v>
      </c>
      <c r="XG263" s="93">
        <f t="shared" si="1082"/>
        <v>21</v>
      </c>
    </row>
    <row r="264" spans="1:631" ht="17.100000000000001" customHeight="1" x14ac:dyDescent="0.2">
      <c r="A264" s="101"/>
      <c r="B264" s="27" t="s">
        <v>215</v>
      </c>
      <c r="C264" s="535" t="s">
        <v>216</v>
      </c>
      <c r="D264" s="25" t="s">
        <v>233</v>
      </c>
      <c r="E264" s="535" t="s">
        <v>234</v>
      </c>
      <c r="F264" s="25" t="s">
        <v>240</v>
      </c>
      <c r="G264" s="535" t="s">
        <v>241</v>
      </c>
      <c r="H264" s="25">
        <v>58</v>
      </c>
      <c r="I264" s="28">
        <v>18</v>
      </c>
      <c r="J264" s="17">
        <f t="shared" si="948"/>
        <v>0.87640858531612387</v>
      </c>
      <c r="K264" s="17">
        <f t="shared" si="949"/>
        <v>0.32285958748247806</v>
      </c>
      <c r="L264" s="17">
        <f t="shared" si="950"/>
        <v>1</v>
      </c>
      <c r="M264" s="17">
        <f t="shared" si="951"/>
        <v>0.14408898361180331</v>
      </c>
      <c r="N264" s="17">
        <f t="shared" si="952"/>
        <v>0.39792837849084872</v>
      </c>
      <c r="O264" s="17">
        <f t="shared" si="953"/>
        <v>0.28071580710345706</v>
      </c>
      <c r="P264" s="17">
        <f t="shared" si="954"/>
        <v>0.68585931692813262</v>
      </c>
      <c r="Q264" s="17">
        <f t="shared" si="955"/>
        <v>0.49399999999999999</v>
      </c>
      <c r="R264" s="69">
        <f t="shared" si="956"/>
        <v>0.877</v>
      </c>
      <c r="S264" s="422">
        <f t="shared" si="957"/>
        <v>0.56431785099253817</v>
      </c>
      <c r="T264" s="17">
        <f t="shared" si="1083"/>
        <v>0.43568214900746183</v>
      </c>
      <c r="U264" s="10">
        <f t="shared" si="958"/>
        <v>112089.25352159672</v>
      </c>
      <c r="V264" s="32">
        <v>6</v>
      </c>
      <c r="W264" s="550">
        <f t="shared" si="959"/>
        <v>0</v>
      </c>
      <c r="X264" s="550">
        <f t="shared" si="960"/>
        <v>0.45320673988142701</v>
      </c>
      <c r="Y264" s="550">
        <f t="shared" si="961"/>
        <v>0.54679326011857299</v>
      </c>
      <c r="Z264" s="551">
        <f t="shared" si="962"/>
        <v>140675.14241048563</v>
      </c>
      <c r="AA264" s="426">
        <f t="shared" si="963"/>
        <v>0.248</v>
      </c>
      <c r="AB264" s="59">
        <f t="shared" si="964"/>
        <v>0.91</v>
      </c>
      <c r="AC264" s="59">
        <f t="shared" si="965"/>
        <v>0.17598190168498945</v>
      </c>
      <c r="AD264" s="59">
        <f t="shared" si="966"/>
        <v>0.39792837849084872</v>
      </c>
      <c r="AE264" s="59">
        <f t="shared" si="967"/>
        <v>0.50600000000000001</v>
      </c>
      <c r="AF264" s="59">
        <f t="shared" si="968"/>
        <v>0.48014782181281973</v>
      </c>
      <c r="AG264" s="59">
        <f t="shared" si="969"/>
        <v>0.17785949645919427</v>
      </c>
      <c r="AH264" s="59">
        <f t="shared" si="970"/>
        <v>0.28071580710345706</v>
      </c>
      <c r="AI264" s="59">
        <f t="shared" si="971"/>
        <v>0.84664397152791682</v>
      </c>
      <c r="AJ264" s="59">
        <f t="shared" si="972"/>
        <v>0.90617319910433092</v>
      </c>
      <c r="AK264" s="59">
        <f t="shared" si="973"/>
        <v>0.31414068307186732</v>
      </c>
      <c r="AL264" s="35">
        <f t="shared" si="974"/>
        <v>1</v>
      </c>
      <c r="AM264" s="27">
        <v>257273</v>
      </c>
      <c r="AN264" s="25">
        <v>121123</v>
      </c>
      <c r="AO264" s="25">
        <v>136150</v>
      </c>
      <c r="AP264" s="17">
        <f t="shared" si="975"/>
        <v>4.9969260726741953E-3</v>
      </c>
      <c r="AQ264" s="18">
        <v>89</v>
      </c>
      <c r="AR264" s="58">
        <v>2316.8579568599998</v>
      </c>
      <c r="AS264" s="24">
        <f t="shared" si="976"/>
        <v>111.04392448325919</v>
      </c>
      <c r="AT264" s="17">
        <f t="shared" si="916"/>
        <v>9.5898650594819362E-2</v>
      </c>
      <c r="AU264" s="25">
        <v>252662</v>
      </c>
      <c r="AV264" s="25">
        <v>117615</v>
      </c>
      <c r="AW264" s="25">
        <v>135047</v>
      </c>
      <c r="AX264" s="25">
        <v>4611</v>
      </c>
      <c r="AY264" s="25">
        <v>3508</v>
      </c>
      <c r="AZ264" s="25">
        <v>1103</v>
      </c>
      <c r="BA264" s="25">
        <v>63880</v>
      </c>
      <c r="BB264" s="25">
        <v>29680</v>
      </c>
      <c r="BC264" s="25">
        <v>34200</v>
      </c>
      <c r="BD264" s="18">
        <v>86.8</v>
      </c>
      <c r="BE264" s="25">
        <v>193393</v>
      </c>
      <c r="BF264" s="25">
        <v>91443</v>
      </c>
      <c r="BG264" s="25">
        <v>101950</v>
      </c>
      <c r="BH264" s="18">
        <v>89.7</v>
      </c>
      <c r="BI264" s="17">
        <v>0.248</v>
      </c>
      <c r="BJ264" s="25">
        <v>81447</v>
      </c>
      <c r="BK264" s="25">
        <v>160918</v>
      </c>
      <c r="BL264" s="25">
        <v>14908</v>
      </c>
      <c r="BM264" s="17">
        <v>0.59900000000000009</v>
      </c>
      <c r="BN264" s="10">
        <f t="shared" si="977"/>
        <v>103166.47299999998</v>
      </c>
      <c r="BO264" s="29">
        <v>0.50600000000000001</v>
      </c>
      <c r="BP264" s="30">
        <f t="shared" si="978"/>
        <v>0.49399999999999999</v>
      </c>
      <c r="BQ264" s="31">
        <v>9.3000000000000007</v>
      </c>
      <c r="BR264" s="25">
        <v>175826</v>
      </c>
      <c r="BS264" s="25">
        <v>53235</v>
      </c>
      <c r="BT264" s="25">
        <v>105339</v>
      </c>
      <c r="BU264" s="25">
        <v>12823</v>
      </c>
      <c r="BV264" s="25">
        <v>3153</v>
      </c>
      <c r="BW264" s="18">
        <v>1276</v>
      </c>
      <c r="BX264" s="25">
        <v>54931</v>
      </c>
      <c r="BY264" s="25">
        <v>39999</v>
      </c>
      <c r="BZ264" s="25">
        <v>14932</v>
      </c>
      <c r="CA264" s="59">
        <v>0.27200000000000002</v>
      </c>
      <c r="CB264" s="25">
        <v>252662</v>
      </c>
      <c r="CC264" s="25">
        <v>4611</v>
      </c>
      <c r="CD264" s="17">
        <f t="shared" si="979"/>
        <v>1.8249677434675576E-2</v>
      </c>
      <c r="CE264" s="25">
        <v>2316</v>
      </c>
      <c r="CF264" s="25">
        <v>6219</v>
      </c>
      <c r="CG264" s="25">
        <v>10112</v>
      </c>
      <c r="CH264" s="25">
        <v>11363</v>
      </c>
      <c r="CI264" s="25">
        <v>9268</v>
      </c>
      <c r="CJ264" s="25">
        <v>6368</v>
      </c>
      <c r="CK264" s="25">
        <v>3949</v>
      </c>
      <c r="CL264" s="25">
        <v>2570</v>
      </c>
      <c r="CM264" s="25">
        <v>2766</v>
      </c>
      <c r="CN264" s="32">
        <v>4.5999999999999996</v>
      </c>
      <c r="CO264" s="27">
        <v>54931</v>
      </c>
      <c r="CP264" s="34">
        <f t="shared" si="980"/>
        <v>4.6835666563506946</v>
      </c>
      <c r="CQ264" s="25">
        <v>695</v>
      </c>
      <c r="CR264" s="25">
        <v>3201</v>
      </c>
      <c r="CS264" s="25">
        <v>5022</v>
      </c>
      <c r="CT264" s="25">
        <v>28914</v>
      </c>
      <c r="CU264" s="25">
        <v>13943</v>
      </c>
      <c r="CV264" s="25">
        <v>1663</v>
      </c>
      <c r="CW264" s="18">
        <v>749</v>
      </c>
      <c r="CX264" s="18">
        <v>744</v>
      </c>
      <c r="CY264" s="25">
        <v>54931</v>
      </c>
      <c r="CZ264" s="25">
        <v>50466</v>
      </c>
      <c r="DA264" s="25">
        <v>1458</v>
      </c>
      <c r="DB264" s="25">
        <v>1079</v>
      </c>
      <c r="DC264" s="25">
        <v>1389</v>
      </c>
      <c r="DD264" s="18">
        <v>163</v>
      </c>
      <c r="DE264" s="18">
        <v>376</v>
      </c>
      <c r="DF264" s="25">
        <v>54931</v>
      </c>
      <c r="DG264" s="25">
        <v>26119</v>
      </c>
      <c r="DH264" s="18">
        <v>204</v>
      </c>
      <c r="DI264" s="18">
        <v>52</v>
      </c>
      <c r="DJ264" s="25">
        <v>27860</v>
      </c>
      <c r="DK264" s="18">
        <v>287</v>
      </c>
      <c r="DL264" s="18">
        <v>409</v>
      </c>
      <c r="DM264" s="25">
        <f t="shared" si="981"/>
        <v>121085.79999999999</v>
      </c>
      <c r="DN264" s="17">
        <f t="shared" si="982"/>
        <v>0.50718173708834724</v>
      </c>
      <c r="DO264" s="17">
        <f t="shared" si="983"/>
        <v>5.2247364875935261E-3</v>
      </c>
      <c r="DP264" s="23">
        <f t="shared" si="984"/>
        <v>0.48014782181281973</v>
      </c>
      <c r="DQ264" s="23">
        <f t="shared" si="985"/>
        <v>0.51985217818718032</v>
      </c>
      <c r="DR264" s="25">
        <v>54931</v>
      </c>
      <c r="DS264" s="18">
        <v>394</v>
      </c>
      <c r="DT264" s="25">
        <v>40166</v>
      </c>
      <c r="DU264" s="18">
        <v>52</v>
      </c>
      <c r="DV264" s="25">
        <v>7405</v>
      </c>
      <c r="DW264" s="18">
        <v>71</v>
      </c>
      <c r="DX264" s="25">
        <v>6645</v>
      </c>
      <c r="DY264" s="18">
        <v>198</v>
      </c>
      <c r="DZ264" s="17">
        <f t="shared" si="986"/>
        <v>0.8741330032222242</v>
      </c>
      <c r="EA264" s="17">
        <f t="shared" si="987"/>
        <v>0.1258669967777758</v>
      </c>
      <c r="EB264" s="25">
        <v>54931</v>
      </c>
      <c r="EC264" s="25">
        <v>7163</v>
      </c>
      <c r="ED264" s="25">
        <v>2607</v>
      </c>
      <c r="EE264" s="25">
        <v>40790</v>
      </c>
      <c r="EF264" s="17">
        <f t="shared" si="909"/>
        <v>0.74256794888132382</v>
      </c>
      <c r="EG264" s="25">
        <v>3778</v>
      </c>
      <c r="EH264" s="18">
        <v>593</v>
      </c>
      <c r="EI264" s="17">
        <f t="shared" si="988"/>
        <v>0.17785949645919427</v>
      </c>
      <c r="EJ264" s="17">
        <f t="shared" si="989"/>
        <v>6.8777193206022103E-2</v>
      </c>
      <c r="EK264" s="69">
        <f t="shared" si="990"/>
        <v>0.32285958748247806</v>
      </c>
      <c r="EL264" s="27">
        <v>172031</v>
      </c>
      <c r="EM264" s="25">
        <v>156620</v>
      </c>
      <c r="EN264" s="25">
        <v>15411</v>
      </c>
      <c r="EO264" s="59">
        <v>0.91</v>
      </c>
      <c r="EP264" s="25">
        <v>77121</v>
      </c>
      <c r="EQ264" s="25">
        <v>73391</v>
      </c>
      <c r="ER264" s="25">
        <v>3730</v>
      </c>
      <c r="ES264" s="59">
        <v>0.95200000000000007</v>
      </c>
      <c r="ET264" s="25">
        <v>94910</v>
      </c>
      <c r="EU264" s="25">
        <v>83229</v>
      </c>
      <c r="EV264" s="25">
        <v>11681</v>
      </c>
      <c r="EW264" s="59">
        <v>0.877</v>
      </c>
      <c r="EX264" s="25">
        <v>44885</v>
      </c>
      <c r="EY264" s="25">
        <v>42243</v>
      </c>
      <c r="EZ264" s="25">
        <v>2642</v>
      </c>
      <c r="FA264" s="59">
        <v>0.94099999999999995</v>
      </c>
      <c r="FB264" s="25">
        <v>127146</v>
      </c>
      <c r="FC264" s="25">
        <v>114377</v>
      </c>
      <c r="FD264" s="25">
        <v>12769</v>
      </c>
      <c r="FE264" s="59">
        <v>0.9</v>
      </c>
      <c r="FF264" s="25">
        <v>116698</v>
      </c>
      <c r="FG264" s="25">
        <v>48780</v>
      </c>
      <c r="FH264" s="25">
        <v>59040</v>
      </c>
      <c r="FI264" s="25">
        <v>8878</v>
      </c>
      <c r="FJ264" s="23">
        <f t="shared" si="991"/>
        <v>7.6076710826235239E-2</v>
      </c>
      <c r="FK264" s="23">
        <f t="shared" si="992"/>
        <v>0.50592126685975769</v>
      </c>
      <c r="FL264" s="36">
        <f t="shared" si="993"/>
        <v>5.4944807389051586</v>
      </c>
      <c r="FM264" s="25">
        <v>55243</v>
      </c>
      <c r="FN264" s="25">
        <v>24349</v>
      </c>
      <c r="FO264" s="17">
        <f t="shared" si="994"/>
        <v>0.44076172546748005</v>
      </c>
      <c r="FP264" s="25">
        <v>26754</v>
      </c>
      <c r="FQ264" s="17">
        <f t="shared" si="995"/>
        <v>0.484296652969607</v>
      </c>
      <c r="FR264" s="25">
        <v>4140</v>
      </c>
      <c r="FS264" s="17">
        <f t="shared" si="996"/>
        <v>7.4941621562912952E-2</v>
      </c>
      <c r="FT264" s="25">
        <v>61455</v>
      </c>
      <c r="FU264" s="25">
        <v>24431</v>
      </c>
      <c r="FV264" s="25">
        <v>32286</v>
      </c>
      <c r="FW264" s="17">
        <f t="shared" si="997"/>
        <v>7.7097062891546664E-2</v>
      </c>
      <c r="FX264" s="17">
        <f t="shared" si="998"/>
        <v>0.52536001952648281</v>
      </c>
      <c r="FY264" s="25">
        <v>4738</v>
      </c>
      <c r="FZ264" s="25">
        <v>132167</v>
      </c>
      <c r="GA264" s="25">
        <v>23259</v>
      </c>
      <c r="GB264" s="25">
        <v>56315</v>
      </c>
      <c r="GC264" s="25">
        <v>27964</v>
      </c>
      <c r="GD264" s="25">
        <v>13393</v>
      </c>
      <c r="GE264" s="18">
        <v>356</v>
      </c>
      <c r="GF264" s="25">
        <v>8306</v>
      </c>
      <c r="GG264" s="18">
        <v>153</v>
      </c>
      <c r="GH264" s="18">
        <v>148</v>
      </c>
      <c r="GI264" s="25">
        <v>2273</v>
      </c>
      <c r="GJ264" s="10">
        <f t="shared" si="999"/>
        <v>23259</v>
      </c>
      <c r="GK264" s="10">
        <f t="shared" si="910"/>
        <v>108908</v>
      </c>
      <c r="GL264" s="10">
        <f t="shared" si="911"/>
        <v>52593</v>
      </c>
      <c r="GM264" s="10">
        <f t="shared" si="1000"/>
        <v>79574</v>
      </c>
      <c r="GN264" s="10">
        <f t="shared" si="912"/>
        <v>24629</v>
      </c>
      <c r="GO264" s="17">
        <f t="shared" si="1001"/>
        <v>0.17598190168498945</v>
      </c>
      <c r="GP264" s="17">
        <f t="shared" si="913"/>
        <v>0.82401809831501061</v>
      </c>
      <c r="GQ264" s="17">
        <f t="shared" si="914"/>
        <v>0.39792837849084872</v>
      </c>
      <c r="GR264" s="17">
        <f t="shared" si="915"/>
        <v>0.18634757541595104</v>
      </c>
      <c r="GS264" s="17">
        <f t="shared" si="1002"/>
        <v>0.61097323840292961</v>
      </c>
      <c r="GT264" s="25">
        <v>59877</v>
      </c>
      <c r="GU264" s="25">
        <v>7654</v>
      </c>
      <c r="GV264" s="25">
        <v>22870</v>
      </c>
      <c r="GW264" s="25">
        <v>16324</v>
      </c>
      <c r="GX264" s="25">
        <v>8089</v>
      </c>
      <c r="GY264" s="18">
        <v>256</v>
      </c>
      <c r="GZ264" s="25">
        <v>3512</v>
      </c>
      <c r="HA264" s="18">
        <v>66</v>
      </c>
      <c r="HB264" s="18">
        <v>105</v>
      </c>
      <c r="HC264" s="25">
        <v>1001</v>
      </c>
      <c r="HD264" s="23">
        <f t="shared" si="1003"/>
        <v>0.12782871553351036</v>
      </c>
      <c r="HE264" s="23">
        <f t="shared" si="1004"/>
        <v>0.87217128446648962</v>
      </c>
      <c r="HF264" s="23">
        <f t="shared" si="1005"/>
        <v>0.49022162098969552</v>
      </c>
      <c r="HG264" s="23">
        <f t="shared" si="1006"/>
        <v>0.21759607194749236</v>
      </c>
      <c r="HH264" s="25">
        <v>72290</v>
      </c>
      <c r="HI264" s="25">
        <v>15605</v>
      </c>
      <c r="HJ264" s="25">
        <v>33445</v>
      </c>
      <c r="HK264" s="25">
        <v>11640</v>
      </c>
      <c r="HL264" s="25">
        <v>5304</v>
      </c>
      <c r="HM264" s="18">
        <v>100</v>
      </c>
      <c r="HN264" s="25">
        <v>4794</v>
      </c>
      <c r="HO264" s="18">
        <v>87</v>
      </c>
      <c r="HP264" s="18">
        <v>43</v>
      </c>
      <c r="HQ264" s="25">
        <v>1272</v>
      </c>
      <c r="HR264" s="23">
        <f t="shared" si="1007"/>
        <v>0.2158666482224374</v>
      </c>
      <c r="HS264" s="23">
        <f t="shared" si="1008"/>
        <v>0.7841333517775626</v>
      </c>
      <c r="HT264" s="80">
        <f t="shared" si="1009"/>
        <v>0.32148291603264628</v>
      </c>
      <c r="HU264" s="27">
        <v>204488</v>
      </c>
      <c r="HV264" s="25">
        <v>4993</v>
      </c>
      <c r="HW264" s="25">
        <v>34317</v>
      </c>
      <c r="HX264" s="25">
        <v>6910</v>
      </c>
      <c r="HY264" s="25">
        <v>33777</v>
      </c>
      <c r="HZ264" s="25">
        <v>19400</v>
      </c>
      <c r="IA264" s="25">
        <v>4203</v>
      </c>
      <c r="IB264" s="18">
        <v>819</v>
      </c>
      <c r="IC264" s="25">
        <v>30539</v>
      </c>
      <c r="ID264" s="25">
        <v>43728</v>
      </c>
      <c r="IE264" s="25">
        <v>12157</v>
      </c>
      <c r="IF264" s="18">
        <v>1849</v>
      </c>
      <c r="IG264" s="25">
        <v>11796</v>
      </c>
      <c r="IH264" s="17">
        <f t="shared" si="1010"/>
        <v>0.30871249168655374</v>
      </c>
      <c r="II264" s="17">
        <f t="shared" si="1011"/>
        <v>9.4871092680255079E-2</v>
      </c>
      <c r="IJ264" s="30">
        <f t="shared" si="1012"/>
        <v>10.54061855670103</v>
      </c>
      <c r="IK264" s="17">
        <f t="shared" si="1084"/>
        <v>0.14408898361180331</v>
      </c>
      <c r="IL264" s="25">
        <v>94461</v>
      </c>
      <c r="IM264" s="25">
        <v>2496</v>
      </c>
      <c r="IN264" s="25">
        <v>21408</v>
      </c>
      <c r="IO264" s="25">
        <v>5474</v>
      </c>
      <c r="IP264" s="25">
        <v>24438</v>
      </c>
      <c r="IQ264" s="25">
        <v>8402</v>
      </c>
      <c r="IR264" s="25">
        <v>2479</v>
      </c>
      <c r="IS264" s="18">
        <v>452</v>
      </c>
      <c r="IT264" s="25">
        <v>15265</v>
      </c>
      <c r="IU264" s="25">
        <v>1253</v>
      </c>
      <c r="IV264" s="25">
        <v>4924</v>
      </c>
      <c r="IW264" s="18">
        <v>923</v>
      </c>
      <c r="IX264" s="25">
        <v>6947</v>
      </c>
      <c r="IY264" s="17">
        <f t="shared" si="1013"/>
        <v>0.68490699865552984</v>
      </c>
      <c r="IZ264" s="25">
        <v>110027</v>
      </c>
      <c r="JA264" s="25">
        <v>2497</v>
      </c>
      <c r="JB264" s="25">
        <v>12909</v>
      </c>
      <c r="JC264" s="25">
        <v>1436</v>
      </c>
      <c r="JD264" s="25">
        <v>9339</v>
      </c>
      <c r="JE264" s="25">
        <v>10998</v>
      </c>
      <c r="JF264" s="25">
        <v>1724</v>
      </c>
      <c r="JG264" s="18">
        <v>367</v>
      </c>
      <c r="JH264" s="25">
        <v>15274</v>
      </c>
      <c r="JI264" s="25">
        <v>42475</v>
      </c>
      <c r="JJ264" s="25">
        <v>7233</v>
      </c>
      <c r="JK264" s="18">
        <v>926</v>
      </c>
      <c r="JL264" s="25">
        <v>4849</v>
      </c>
      <c r="JM264" s="80">
        <f t="shared" si="1014"/>
        <v>0.35357684931880357</v>
      </c>
      <c r="JN264" s="27">
        <v>204488</v>
      </c>
      <c r="JO264" s="25">
        <v>126267</v>
      </c>
      <c r="JP264" s="18">
        <v>242</v>
      </c>
      <c r="JQ264" s="25">
        <v>8664</v>
      </c>
      <c r="JR264" s="25">
        <v>2522</v>
      </c>
      <c r="JS264" s="18">
        <v>865</v>
      </c>
      <c r="JT264" s="18">
        <v>1581</v>
      </c>
      <c r="JU264" s="18">
        <v>28</v>
      </c>
      <c r="JV264" s="18">
        <v>81</v>
      </c>
      <c r="JW264" s="25">
        <v>64238</v>
      </c>
      <c r="JX264" s="17">
        <f t="shared" si="1015"/>
        <v>0.31414068307186732</v>
      </c>
      <c r="JY264" s="17">
        <f t="shared" si="1016"/>
        <v>0.68585931692813262</v>
      </c>
      <c r="JZ264" s="25">
        <v>52684</v>
      </c>
      <c r="KA264" s="25">
        <v>36328</v>
      </c>
      <c r="KB264" s="18">
        <v>117</v>
      </c>
      <c r="KC264" s="25">
        <v>1540</v>
      </c>
      <c r="KD264" s="25">
        <v>900</v>
      </c>
      <c r="KE264" s="18">
        <v>302</v>
      </c>
      <c r="KF264" s="18">
        <v>615</v>
      </c>
      <c r="KG264" s="18">
        <v>15</v>
      </c>
      <c r="KH264" s="18">
        <v>32</v>
      </c>
      <c r="KI264" s="25">
        <v>12835</v>
      </c>
      <c r="KJ264" s="17">
        <f t="shared" si="1017"/>
        <v>0.24362235213727126</v>
      </c>
      <c r="KK264" s="25">
        <v>151804</v>
      </c>
      <c r="KL264" s="25">
        <v>89939</v>
      </c>
      <c r="KM264" s="18">
        <v>125</v>
      </c>
      <c r="KN264" s="25">
        <v>7124</v>
      </c>
      <c r="KO264" s="25">
        <v>1622</v>
      </c>
      <c r="KP264" s="18">
        <v>563</v>
      </c>
      <c r="KQ264" s="18">
        <v>966</v>
      </c>
      <c r="KR264" s="18">
        <v>13</v>
      </c>
      <c r="KS264" s="18">
        <v>49</v>
      </c>
      <c r="KT264" s="25">
        <v>51403</v>
      </c>
      <c r="KU264" s="69">
        <f t="shared" si="917"/>
        <v>0.33861426576374798</v>
      </c>
      <c r="KV264" s="27">
        <v>257273</v>
      </c>
      <c r="KW264" s="25">
        <v>245501</v>
      </c>
      <c r="KX264" s="25">
        <v>11772</v>
      </c>
      <c r="KY264" s="59">
        <v>4.5999999999999999E-2</v>
      </c>
      <c r="KZ264" s="25">
        <v>6305</v>
      </c>
      <c r="LA264" s="25">
        <v>3475</v>
      </c>
      <c r="LB264" s="25">
        <v>5047</v>
      </c>
      <c r="LC264" s="25">
        <v>4471</v>
      </c>
      <c r="LD264" s="25">
        <v>121123</v>
      </c>
      <c r="LE264" s="25">
        <v>115773</v>
      </c>
      <c r="LF264" s="25">
        <v>5350</v>
      </c>
      <c r="LG264" s="59">
        <v>4.4000000000000004E-2</v>
      </c>
      <c r="LH264" s="25">
        <v>136150</v>
      </c>
      <c r="LI264" s="25">
        <v>129728</v>
      </c>
      <c r="LJ264" s="25">
        <v>6422</v>
      </c>
      <c r="LK264" s="35">
        <v>4.7E-2</v>
      </c>
      <c r="LL264" s="27">
        <v>54931</v>
      </c>
      <c r="LM264" s="18">
        <v>595</v>
      </c>
      <c r="LN264" s="25">
        <v>45912</v>
      </c>
      <c r="LO264" s="25">
        <v>2418</v>
      </c>
      <c r="LP264" s="18">
        <v>839</v>
      </c>
      <c r="LQ264" s="18">
        <v>712</v>
      </c>
      <c r="LR264" s="25">
        <v>4455</v>
      </c>
      <c r="LS264" s="23">
        <f t="shared" si="1018"/>
        <v>8.1101745826582444E-2</v>
      </c>
      <c r="LT264" s="23">
        <f t="shared" si="1019"/>
        <v>0.91889825417341753</v>
      </c>
      <c r="LU264" s="17">
        <f t="shared" si="1020"/>
        <v>0.84664397152791682</v>
      </c>
      <c r="LV264" s="25">
        <v>54931</v>
      </c>
      <c r="LW264" s="18">
        <v>776</v>
      </c>
      <c r="LX264" s="25">
        <v>34386</v>
      </c>
      <c r="LY264" s="25">
        <v>10886</v>
      </c>
      <c r="LZ264" s="18">
        <v>808</v>
      </c>
      <c r="MA264" s="18">
        <v>180</v>
      </c>
      <c r="MB264" s="18">
        <v>606</v>
      </c>
      <c r="MC264" s="18">
        <v>215</v>
      </c>
      <c r="MD264" s="25">
        <v>3729</v>
      </c>
      <c r="ME264" s="18">
        <v>40</v>
      </c>
      <c r="MF264" s="25">
        <v>3305</v>
      </c>
      <c r="MG264" s="17">
        <f t="shared" si="1021"/>
        <v>1.8222861407948154E-2</v>
      </c>
      <c r="MH264" s="17">
        <f t="shared" si="1022"/>
        <v>0.90617319910433092</v>
      </c>
      <c r="MI264" s="25">
        <v>54931</v>
      </c>
      <c r="MJ264" s="18">
        <v>887</v>
      </c>
      <c r="MK264" s="25">
        <v>35922</v>
      </c>
      <c r="ML264" s="25">
        <v>12131</v>
      </c>
      <c r="MM264" s="18">
        <v>833</v>
      </c>
      <c r="MN264" s="18">
        <v>188</v>
      </c>
      <c r="MO264" s="18">
        <v>740</v>
      </c>
      <c r="MP264" s="18">
        <v>219</v>
      </c>
      <c r="MQ264" s="18">
        <v>97</v>
      </c>
      <c r="MR264" s="18">
        <v>159</v>
      </c>
      <c r="MS264" s="25">
        <v>3755</v>
      </c>
      <c r="MT264" s="17">
        <f t="shared" si="1023"/>
        <v>0.89668857293695725</v>
      </c>
      <c r="MU264" s="69">
        <f t="shared" si="1024"/>
        <v>0.87640858531612387</v>
      </c>
      <c r="MV264" s="27">
        <v>54931</v>
      </c>
      <c r="MW264" s="25">
        <v>15420</v>
      </c>
      <c r="MX264" s="25">
        <v>6249</v>
      </c>
      <c r="MY264" s="25">
        <v>9169</v>
      </c>
      <c r="MZ264" s="25">
        <v>16055</v>
      </c>
      <c r="NA264" s="25">
        <v>3602</v>
      </c>
      <c r="NB264" s="18">
        <v>89</v>
      </c>
      <c r="NC264" s="25">
        <v>3449</v>
      </c>
      <c r="ND264" s="18">
        <v>898</v>
      </c>
      <c r="NE264" s="17">
        <f t="shared" si="1025"/>
        <v>0.28071580710345706</v>
      </c>
      <c r="NF264" s="10">
        <f t="shared" si="1026"/>
        <v>70932</v>
      </c>
      <c r="NG264" s="17">
        <f t="shared" si="1027"/>
        <v>0.40907684185614679</v>
      </c>
      <c r="NH264" s="25">
        <v>54931</v>
      </c>
      <c r="NI264" s="25">
        <v>5017</v>
      </c>
      <c r="NJ264" s="18">
        <v>13</v>
      </c>
      <c r="NK264" s="18">
        <v>133</v>
      </c>
      <c r="NL264" s="18">
        <v>26</v>
      </c>
      <c r="NM264" s="25">
        <v>38441</v>
      </c>
      <c r="NN264" s="25">
        <v>7280</v>
      </c>
      <c r="NO264" s="18">
        <v>213</v>
      </c>
      <c r="NP264" s="18">
        <v>41</v>
      </c>
      <c r="NQ264" s="28">
        <v>3767</v>
      </c>
      <c r="NR264" s="27">
        <v>54931</v>
      </c>
      <c r="NS264" s="37">
        <f t="shared" si="1028"/>
        <v>1.0949372849574921</v>
      </c>
      <c r="NT264" s="37">
        <f t="shared" si="1029"/>
        <v>0.29545417866628354</v>
      </c>
      <c r="NU264" s="37">
        <f t="shared" si="1030"/>
        <v>0.9132943171615735</v>
      </c>
      <c r="NV264" s="17">
        <f t="shared" si="1031"/>
        <v>0.18545466236240113</v>
      </c>
      <c r="NW264" s="10">
        <f t="shared" si="1032"/>
        <v>31013</v>
      </c>
      <c r="NX264" s="17">
        <f t="shared" si="1033"/>
        <v>0.56458101982487119</v>
      </c>
      <c r="NY264" s="19">
        <f t="shared" si="1034"/>
        <v>0.55890356647263417</v>
      </c>
      <c r="NZ264" s="25">
        <v>15862</v>
      </c>
      <c r="OA264" s="25">
        <v>23918</v>
      </c>
      <c r="OB264" s="25">
        <v>2288</v>
      </c>
      <c r="OC264" s="25">
        <v>14434</v>
      </c>
      <c r="OD264" s="18">
        <v>838</v>
      </c>
      <c r="OE264" s="25">
        <v>2806</v>
      </c>
      <c r="OF264" s="17">
        <f t="shared" si="1035"/>
        <v>0.26276601554677687</v>
      </c>
      <c r="OG264" s="17">
        <f t="shared" si="1036"/>
        <v>0.28876226538748612</v>
      </c>
      <c r="OH264" s="17">
        <f t="shared" si="1037"/>
        <v>0.43541898017512881</v>
      </c>
      <c r="OI264" s="69">
        <f t="shared" si="1038"/>
        <v>5.1082266843858658E-2</v>
      </c>
      <c r="OJ264" s="27">
        <v>54931</v>
      </c>
      <c r="OK264" s="18">
        <v>566</v>
      </c>
      <c r="OL264" s="25">
        <v>18530</v>
      </c>
      <c r="OM264" s="25">
        <v>31482</v>
      </c>
      <c r="ON264" s="25">
        <v>1224</v>
      </c>
      <c r="OO264" s="18">
        <v>840</v>
      </c>
      <c r="OP264" s="18">
        <v>230</v>
      </c>
      <c r="OQ264" s="25">
        <v>18810</v>
      </c>
      <c r="OR264" s="69">
        <f t="shared" si="1039"/>
        <v>0.37410569623709744</v>
      </c>
      <c r="OS264" s="22">
        <v>151801</v>
      </c>
      <c r="OT264" s="22">
        <v>150664</v>
      </c>
      <c r="OU264" s="38">
        <f t="shared" si="918"/>
        <v>0.56440513517867108</v>
      </c>
      <c r="OV264" s="39">
        <v>0.79878086337811283</v>
      </c>
      <c r="OW264" s="22">
        <v>12034752</v>
      </c>
      <c r="OX264" s="36">
        <f t="shared" si="919"/>
        <v>492437982.33599997</v>
      </c>
      <c r="OY264" s="36">
        <f t="shared" si="920"/>
        <v>10208146.109587422</v>
      </c>
      <c r="OZ264" s="22"/>
      <c r="PA264" s="22"/>
      <c r="PB264" s="38">
        <f t="shared" si="921"/>
        <v>0</v>
      </c>
      <c r="PC264" s="39">
        <v>0</v>
      </c>
      <c r="PD264" s="22"/>
      <c r="PE264" s="40">
        <f t="shared" si="1040"/>
        <v>0</v>
      </c>
      <c r="PF264" s="36">
        <f t="shared" si="1041"/>
        <v>0</v>
      </c>
      <c r="PG264" s="22">
        <v>1841</v>
      </c>
      <c r="PH264" s="22">
        <v>1841</v>
      </c>
      <c r="PI264" s="38">
        <f t="shared" si="922"/>
        <v>6.896603394732209E-3</v>
      </c>
      <c r="PJ264" s="39">
        <v>0.11184682237914177</v>
      </c>
      <c r="PK264" s="22">
        <v>20591</v>
      </c>
      <c r="PL264" s="41">
        <f t="shared" si="1042"/>
        <v>842542.53799999994</v>
      </c>
      <c r="PM264" s="36">
        <f t="shared" si="1043"/>
        <v>150495.53833390665</v>
      </c>
      <c r="PN264" s="22">
        <v>2917</v>
      </c>
      <c r="PO264" s="22">
        <v>2917</v>
      </c>
      <c r="PP264" s="38">
        <f t="shared" si="923"/>
        <v>1.0927426454336694E-2</v>
      </c>
      <c r="PQ264" s="39">
        <v>0.69926636955776489</v>
      </c>
      <c r="PR264" s="22">
        <v>203976</v>
      </c>
      <c r="PS264" s="41">
        <f t="shared" si="1044"/>
        <v>8346289.9679999994</v>
      </c>
      <c r="PT264" s="36">
        <f t="shared" si="1045"/>
        <v>382472.2284049291</v>
      </c>
      <c r="PU264" s="22"/>
      <c r="PV264" s="22"/>
      <c r="PW264" s="38">
        <f t="shared" si="924"/>
        <v>0</v>
      </c>
      <c r="PX264" s="39">
        <v>0</v>
      </c>
      <c r="PY264" s="22"/>
      <c r="PZ264" s="36">
        <f t="shared" si="1046"/>
        <v>0</v>
      </c>
      <c r="QA264" s="22"/>
      <c r="QB264" s="22"/>
      <c r="QC264" s="39">
        <v>0</v>
      </c>
      <c r="QD264" s="22"/>
      <c r="QE264" s="22">
        <f t="shared" si="1047"/>
        <v>0</v>
      </c>
      <c r="QF264" s="22"/>
      <c r="QG264" s="22">
        <v>2343</v>
      </c>
      <c r="QH264" s="22">
        <v>2343</v>
      </c>
      <c r="QI264" s="38">
        <f t="shared" si="925"/>
        <v>8.7771546734696174E-3</v>
      </c>
      <c r="QJ264" s="39">
        <v>0.22955612462654718</v>
      </c>
      <c r="QK264" s="22">
        <v>53785</v>
      </c>
      <c r="QL264" s="42">
        <f t="shared" si="1048"/>
        <v>57.187021766965437</v>
      </c>
      <c r="QM264" s="22">
        <f t="shared" si="926"/>
        <v>109178</v>
      </c>
      <c r="QN264" s="22">
        <v>4271</v>
      </c>
      <c r="QO264" s="22">
        <v>4271</v>
      </c>
      <c r="QP264" s="38">
        <f t="shared" si="927"/>
        <v>1.5999670341608509E-2</v>
      </c>
      <c r="QQ264" s="39">
        <v>0.21600093654881761</v>
      </c>
      <c r="QR264" s="22">
        <v>92254</v>
      </c>
      <c r="QS264" s="36">
        <f t="shared" si="1049"/>
        <v>1004209.1418627709</v>
      </c>
      <c r="QT264" s="22">
        <v>152</v>
      </c>
      <c r="QU264" s="22">
        <v>152</v>
      </c>
      <c r="QV264" s="38">
        <f t="shared" si="928"/>
        <v>5.6940994894041051E-4</v>
      </c>
      <c r="QW264" s="39">
        <v>0.17539473684210527</v>
      </c>
      <c r="QX264" s="22">
        <v>2666</v>
      </c>
      <c r="QY264" s="36">
        <f t="shared" si="1050"/>
        <v>35738.653608789784</v>
      </c>
      <c r="QZ264" s="22">
        <v>104755</v>
      </c>
      <c r="RA264" s="22">
        <v>104755</v>
      </c>
      <c r="RB264" s="38">
        <f t="shared" si="929"/>
        <v>0.39242460000824148</v>
      </c>
      <c r="RC264" s="39">
        <v>0.25250002386520931</v>
      </c>
      <c r="RD264" s="22">
        <v>2645064</v>
      </c>
      <c r="RE264" s="36">
        <f t="shared" si="1051"/>
        <v>11318906.94239291</v>
      </c>
      <c r="RF264" s="10">
        <f t="shared" si="930"/>
        <v>268080</v>
      </c>
      <c r="RG264" s="10">
        <f t="shared" si="931"/>
        <v>266943</v>
      </c>
      <c r="RH264" s="17">
        <f t="shared" si="932"/>
        <v>0.34332930767717068</v>
      </c>
      <c r="RI264" s="17">
        <f t="shared" si="933"/>
        <v>7.8439596723804041E-3</v>
      </c>
      <c r="RJ264" s="17">
        <f t="shared" si="934"/>
        <v>0.44191059340945005</v>
      </c>
      <c r="RK264" s="17">
        <f t="shared" si="935"/>
        <v>0</v>
      </c>
      <c r="RL264" s="17">
        <f t="shared" si="936"/>
        <v>1.6557220831539224E-2</v>
      </c>
      <c r="RM264" s="17">
        <f t="shared" si="937"/>
        <v>0</v>
      </c>
      <c r="RN264" s="17">
        <f t="shared" si="938"/>
        <v>4.3472208667838845E-2</v>
      </c>
      <c r="RO264" s="17">
        <f t="shared" si="939"/>
        <v>1.5471261338121059E-3</v>
      </c>
      <c r="RP264" s="17">
        <f t="shared" si="940"/>
        <v>0.48999542423882453</v>
      </c>
      <c r="RQ264" s="17">
        <f t="shared" si="941"/>
        <v>2.4756258828058863E-6</v>
      </c>
      <c r="RR264" s="36">
        <f t="shared" si="942"/>
        <v>23100025.801212497</v>
      </c>
      <c r="RS264" s="36">
        <f t="shared" si="943"/>
        <v>89.787990971506915</v>
      </c>
      <c r="RT264" s="10">
        <f t="shared" si="944"/>
        <v>1137</v>
      </c>
      <c r="RU264" s="17">
        <f t="shared" si="945"/>
        <v>4.2412712623097586E-3</v>
      </c>
      <c r="RV264" s="37">
        <f t="shared" si="946"/>
        <v>0.95968740674425546</v>
      </c>
      <c r="RW264" s="36">
        <f t="shared" si="947"/>
        <v>1.0375865325937816</v>
      </c>
      <c r="RX264" s="85">
        <v>-0.50009329999999996</v>
      </c>
      <c r="RY264" s="93">
        <v>201</v>
      </c>
      <c r="RZ264" s="43" t="b">
        <v>0</v>
      </c>
      <c r="SA264" s="18" t="b">
        <v>0</v>
      </c>
      <c r="SB264" s="18" t="b">
        <v>0</v>
      </c>
      <c r="SC264" s="18" t="b">
        <v>0</v>
      </c>
      <c r="SD264" s="18" t="b">
        <v>0</v>
      </c>
      <c r="SE264" s="32" t="b">
        <v>1</v>
      </c>
      <c r="SF264" s="43" t="b">
        <v>0</v>
      </c>
      <c r="SG264" s="18" t="b">
        <v>0</v>
      </c>
      <c r="SH264" s="18"/>
      <c r="SI264" s="18"/>
      <c r="SJ264" s="18"/>
      <c r="SK264" s="18"/>
      <c r="SL264" s="18"/>
      <c r="SM264" s="18"/>
      <c r="SN264" s="18"/>
      <c r="SO264" s="18"/>
      <c r="SP264" s="18"/>
      <c r="SQ264" s="17">
        <f t="shared" si="1052"/>
        <v>0</v>
      </c>
      <c r="SR264" s="17">
        <f t="shared" si="1053"/>
        <v>0</v>
      </c>
      <c r="SS264" s="17">
        <f t="shared" si="1054"/>
        <v>0</v>
      </c>
      <c r="ST264" s="17">
        <f t="shared" si="1055"/>
        <v>0</v>
      </c>
      <c r="SU264" s="17">
        <f t="shared" si="1056"/>
        <v>0</v>
      </c>
      <c r="SV264" s="17">
        <f t="shared" si="908"/>
        <v>0</v>
      </c>
      <c r="SW264" s="17">
        <f t="shared" si="1057"/>
        <v>0</v>
      </c>
      <c r="SX264" s="17">
        <f t="shared" si="1058"/>
        <v>0</v>
      </c>
      <c r="SY264" s="17">
        <f t="shared" si="1059"/>
        <v>0</v>
      </c>
      <c r="SZ264" s="17">
        <f t="shared" si="1060"/>
        <v>0</v>
      </c>
      <c r="TA264" s="17">
        <f t="shared" si="1061"/>
        <v>0</v>
      </c>
      <c r="TB264" s="24">
        <f t="shared" si="1062"/>
        <v>620</v>
      </c>
      <c r="TC264" s="69">
        <f t="shared" si="1063"/>
        <v>1</v>
      </c>
      <c r="TD264" s="17">
        <f t="shared" si="1085"/>
        <v>2.6014568158168575E-6</v>
      </c>
      <c r="TE264" s="95"/>
      <c r="TF264" s="71"/>
      <c r="TG264" s="71"/>
      <c r="TH264" s="71">
        <v>1</v>
      </c>
      <c r="TI264" s="71"/>
      <c r="TJ264" s="71"/>
      <c r="TK264" s="71">
        <v>6</v>
      </c>
      <c r="TL264" s="71"/>
      <c r="TM264" s="71">
        <v>1</v>
      </c>
      <c r="TN264" s="71"/>
      <c r="TO264" s="71"/>
      <c r="TP264" s="71"/>
      <c r="TQ264" s="71"/>
      <c r="TR264" s="72"/>
      <c r="TS264" s="72"/>
      <c r="TT264" s="72"/>
      <c r="TU264" s="72"/>
      <c r="TV264" s="72">
        <v>1</v>
      </c>
      <c r="TW264" s="72"/>
      <c r="TX264" s="72"/>
      <c r="TY264" s="72">
        <v>4</v>
      </c>
      <c r="TZ264" s="72">
        <v>10</v>
      </c>
      <c r="UA264" s="72"/>
      <c r="UB264" s="72">
        <v>1</v>
      </c>
      <c r="UC264" s="72"/>
      <c r="UD264" s="72"/>
      <c r="UE264" s="72">
        <v>2</v>
      </c>
      <c r="UF264" s="72"/>
      <c r="UG264" s="72">
        <v>1</v>
      </c>
      <c r="UH264" s="72"/>
      <c r="UI264" s="72"/>
      <c r="UJ264" s="73">
        <v>5</v>
      </c>
      <c r="UK264" s="73"/>
      <c r="UL264" s="73"/>
      <c r="UM264" s="73"/>
      <c r="UN264" s="73">
        <v>13</v>
      </c>
      <c r="UO264" s="73"/>
      <c r="UP264" s="73"/>
      <c r="UQ264" s="73"/>
      <c r="UR264" s="73">
        <v>12</v>
      </c>
      <c r="US264" s="73">
        <v>2</v>
      </c>
      <c r="UT264" s="73"/>
      <c r="UU264" s="73"/>
      <c r="UV264" s="73">
        <v>2</v>
      </c>
      <c r="UW264" s="73"/>
      <c r="UX264" s="73"/>
      <c r="UY264" s="73">
        <v>1</v>
      </c>
      <c r="UZ264" s="73"/>
      <c r="VA264" s="73">
        <v>2</v>
      </c>
      <c r="VB264" s="73">
        <v>10</v>
      </c>
      <c r="VC264" s="73"/>
      <c r="VD264" s="73"/>
      <c r="VE264" s="73"/>
      <c r="VF264" s="73">
        <v>13</v>
      </c>
      <c r="VG264" s="73"/>
      <c r="VH264" s="73">
        <v>1</v>
      </c>
      <c r="VI264" s="73"/>
      <c r="VJ264" s="73">
        <v>7</v>
      </c>
      <c r="VK264" s="73">
        <v>2</v>
      </c>
      <c r="VL264" s="73"/>
      <c r="VM264" s="73"/>
      <c r="VN264" s="73"/>
      <c r="VO264" s="73"/>
      <c r="VP264" s="73">
        <v>1</v>
      </c>
      <c r="VQ264" s="73"/>
      <c r="VR264" s="73"/>
      <c r="VS264" s="73">
        <v>11</v>
      </c>
      <c r="VT264" s="73"/>
      <c r="VU264" s="73"/>
      <c r="VV264" s="73"/>
      <c r="VW264" s="73">
        <v>6</v>
      </c>
      <c r="VX264" s="73"/>
      <c r="VY264" s="73">
        <v>1</v>
      </c>
      <c r="VZ264" s="73">
        <v>1</v>
      </c>
      <c r="WA264" s="73">
        <v>10</v>
      </c>
      <c r="WB264" s="73"/>
      <c r="WC264" s="73">
        <v>16</v>
      </c>
      <c r="WD264" s="73"/>
      <c r="WE264" s="73"/>
      <c r="WF264" s="73"/>
      <c r="WG264" s="73"/>
      <c r="WH264" s="73"/>
      <c r="WI264" s="73"/>
      <c r="WJ264" s="73">
        <v>2</v>
      </c>
      <c r="WK264" s="73"/>
      <c r="WL264" s="73"/>
      <c r="WM264" s="73"/>
      <c r="WN264" s="73"/>
      <c r="WO264" s="22">
        <f t="shared" si="1064"/>
        <v>26</v>
      </c>
      <c r="WP264" s="22">
        <f t="shared" si="1065"/>
        <v>0</v>
      </c>
      <c r="WQ264" s="22">
        <f t="shared" si="1066"/>
        <v>0</v>
      </c>
      <c r="WR264" s="22">
        <f t="shared" si="1067"/>
        <v>0</v>
      </c>
      <c r="WS264" s="22">
        <f t="shared" si="1068"/>
        <v>34</v>
      </c>
      <c r="WT264" s="22">
        <f t="shared" si="1069"/>
        <v>0</v>
      </c>
      <c r="WU264" s="22">
        <f t="shared" si="1070"/>
        <v>2</v>
      </c>
      <c r="WV264" s="22">
        <f t="shared" si="1071"/>
        <v>4</v>
      </c>
      <c r="WW264" s="22">
        <f t="shared" si="1072"/>
        <v>45</v>
      </c>
      <c r="WX264" s="22">
        <f t="shared" si="1073"/>
        <v>0</v>
      </c>
      <c r="WY264" s="22">
        <f t="shared" si="1074"/>
        <v>22</v>
      </c>
      <c r="WZ264" s="22">
        <f t="shared" si="1075"/>
        <v>0</v>
      </c>
      <c r="XA264" s="22">
        <f t="shared" si="1076"/>
        <v>0</v>
      </c>
      <c r="XB264" s="22">
        <f t="shared" si="1077"/>
        <v>4</v>
      </c>
      <c r="XC264" s="22">
        <f t="shared" si="1078"/>
        <v>0</v>
      </c>
      <c r="XD264" s="22">
        <f t="shared" si="1079"/>
        <v>0</v>
      </c>
      <c r="XE264" s="22">
        <f t="shared" si="1080"/>
        <v>5</v>
      </c>
      <c r="XF264" s="22">
        <f t="shared" si="1081"/>
        <v>0</v>
      </c>
      <c r="XG264" s="93">
        <f t="shared" si="1082"/>
        <v>2</v>
      </c>
    </row>
    <row r="265" spans="1:631" ht="17.100000000000001" customHeight="1" x14ac:dyDescent="0.2">
      <c r="A265" s="101"/>
      <c r="B265" s="27" t="s">
        <v>215</v>
      </c>
      <c r="C265" s="535" t="s">
        <v>216</v>
      </c>
      <c r="D265" s="25" t="s">
        <v>233</v>
      </c>
      <c r="E265" s="535" t="s">
        <v>234</v>
      </c>
      <c r="F265" s="25" t="s">
        <v>242</v>
      </c>
      <c r="G265" s="535" t="s">
        <v>243</v>
      </c>
      <c r="H265" s="25">
        <v>41</v>
      </c>
      <c r="I265" s="28">
        <v>6</v>
      </c>
      <c r="J265" s="17">
        <f t="shared" si="948"/>
        <v>0.81815839435855708</v>
      </c>
      <c r="K265" s="17">
        <f t="shared" si="949"/>
        <v>0.32404393816110655</v>
      </c>
      <c r="L265" s="17">
        <f t="shared" si="950"/>
        <v>1</v>
      </c>
      <c r="M265" s="17">
        <f t="shared" si="951"/>
        <v>0.15238848058338733</v>
      </c>
      <c r="N265" s="17">
        <f t="shared" si="952"/>
        <v>0.31074996055394399</v>
      </c>
      <c r="O265" s="17">
        <f t="shared" si="953"/>
        <v>0.19541632763764577</v>
      </c>
      <c r="P265" s="17">
        <f t="shared" si="954"/>
        <v>0.70276230087106639</v>
      </c>
      <c r="Q265" s="17">
        <f t="shared" si="955"/>
        <v>0.504</v>
      </c>
      <c r="R265" s="69">
        <f t="shared" si="956"/>
        <v>0.873</v>
      </c>
      <c r="S265" s="422">
        <f t="shared" si="957"/>
        <v>0.54227993357396753</v>
      </c>
      <c r="T265" s="17">
        <f t="shared" si="1083"/>
        <v>0.45772006642603247</v>
      </c>
      <c r="U265" s="10">
        <f t="shared" si="958"/>
        <v>73156.482776739911</v>
      </c>
      <c r="V265" s="32">
        <v>4</v>
      </c>
      <c r="W265" s="550">
        <f t="shared" si="959"/>
        <v>0</v>
      </c>
      <c r="X265" s="550">
        <f t="shared" si="960"/>
        <v>0.43116882246285626</v>
      </c>
      <c r="Y265" s="550">
        <f t="shared" si="961"/>
        <v>0.56883117753714374</v>
      </c>
      <c r="Z265" s="551">
        <f t="shared" si="962"/>
        <v>90915.149443406612</v>
      </c>
      <c r="AA265" s="426">
        <f t="shared" si="963"/>
        <v>8.8000000000000009E-2</v>
      </c>
      <c r="AB265" s="59">
        <f t="shared" si="964"/>
        <v>0.90799999999999992</v>
      </c>
      <c r="AC265" s="59">
        <f t="shared" si="965"/>
        <v>0.1464965833646879</v>
      </c>
      <c r="AD265" s="59">
        <f t="shared" si="966"/>
        <v>0.31074996055394399</v>
      </c>
      <c r="AE265" s="59">
        <f t="shared" si="967"/>
        <v>0.496</v>
      </c>
      <c r="AF265" s="59">
        <f t="shared" si="968"/>
        <v>0.45324111743965284</v>
      </c>
      <c r="AG265" s="59">
        <f t="shared" si="969"/>
        <v>0.21885001356116082</v>
      </c>
      <c r="AH265" s="59">
        <f t="shared" si="970"/>
        <v>0.19541632763764577</v>
      </c>
      <c r="AI265" s="59">
        <f t="shared" si="971"/>
        <v>0.77621372389476539</v>
      </c>
      <c r="AJ265" s="59">
        <f t="shared" si="972"/>
        <v>0.86010306482234877</v>
      </c>
      <c r="AK265" s="59">
        <f t="shared" si="973"/>
        <v>0.29723769912893355</v>
      </c>
      <c r="AL265" s="35">
        <f t="shared" si="974"/>
        <v>1</v>
      </c>
      <c r="AM265" s="27">
        <v>159828</v>
      </c>
      <c r="AN265" s="25">
        <v>75381</v>
      </c>
      <c r="AO265" s="25">
        <v>84447</v>
      </c>
      <c r="AP265" s="17">
        <f t="shared" si="975"/>
        <v>3.1042849437887816E-3</v>
      </c>
      <c r="AQ265" s="18">
        <v>89.3</v>
      </c>
      <c r="AR265" s="58">
        <v>1436.1528721899999</v>
      </c>
      <c r="AS265" s="24">
        <f t="shared" si="976"/>
        <v>111.2889881675877</v>
      </c>
      <c r="AT265" s="17">
        <f t="shared" si="916"/>
        <v>9.6110290058628492E-2</v>
      </c>
      <c r="AU265" s="25">
        <v>157272</v>
      </c>
      <c r="AV265" s="25">
        <v>73110</v>
      </c>
      <c r="AW265" s="25">
        <v>84162</v>
      </c>
      <c r="AX265" s="25">
        <v>2556</v>
      </c>
      <c r="AY265" s="25">
        <v>2271</v>
      </c>
      <c r="AZ265" s="18">
        <v>285</v>
      </c>
      <c r="BA265" s="25">
        <v>14143</v>
      </c>
      <c r="BB265" s="25">
        <v>6481</v>
      </c>
      <c r="BC265" s="25">
        <v>7662</v>
      </c>
      <c r="BD265" s="18">
        <v>84.6</v>
      </c>
      <c r="BE265" s="25">
        <v>145685</v>
      </c>
      <c r="BF265" s="25">
        <v>68900</v>
      </c>
      <c r="BG265" s="25">
        <v>76785</v>
      </c>
      <c r="BH265" s="18">
        <v>89.7</v>
      </c>
      <c r="BI265" s="17">
        <v>8.8000000000000009E-2</v>
      </c>
      <c r="BJ265" s="25">
        <v>49912</v>
      </c>
      <c r="BK265" s="25">
        <v>100698</v>
      </c>
      <c r="BL265" s="25">
        <v>9218</v>
      </c>
      <c r="BM265" s="17">
        <v>0.58799999999999997</v>
      </c>
      <c r="BN265" s="10">
        <f t="shared" si="977"/>
        <v>65849.135999999999</v>
      </c>
      <c r="BO265" s="29">
        <v>0.496</v>
      </c>
      <c r="BP265" s="30">
        <f t="shared" si="978"/>
        <v>0.504</v>
      </c>
      <c r="BQ265" s="31">
        <v>9.1999999999999993</v>
      </c>
      <c r="BR265" s="25">
        <v>109916</v>
      </c>
      <c r="BS265" s="25">
        <v>32566</v>
      </c>
      <c r="BT265" s="25">
        <v>66426</v>
      </c>
      <c r="BU265" s="25">
        <v>7798</v>
      </c>
      <c r="BV265" s="25">
        <v>2125</v>
      </c>
      <c r="BW265" s="18">
        <v>1001</v>
      </c>
      <c r="BX265" s="25">
        <v>36870</v>
      </c>
      <c r="BY265" s="25">
        <v>26119</v>
      </c>
      <c r="BZ265" s="25">
        <v>10751</v>
      </c>
      <c r="CA265" s="59">
        <v>0.29199999999999998</v>
      </c>
      <c r="CB265" s="25">
        <v>157272</v>
      </c>
      <c r="CC265" s="25">
        <v>2556</v>
      </c>
      <c r="CD265" s="17">
        <f t="shared" si="979"/>
        <v>1.6252098275598963E-2</v>
      </c>
      <c r="CE265" s="25">
        <v>1766</v>
      </c>
      <c r="CF265" s="25">
        <v>4615</v>
      </c>
      <c r="CG265" s="25">
        <v>7770</v>
      </c>
      <c r="CH265" s="25">
        <v>7958</v>
      </c>
      <c r="CI265" s="25">
        <v>6235</v>
      </c>
      <c r="CJ265" s="25">
        <v>4039</v>
      </c>
      <c r="CK265" s="25">
        <v>2267</v>
      </c>
      <c r="CL265" s="25">
        <v>1281</v>
      </c>
      <c r="CM265" s="18">
        <v>939</v>
      </c>
      <c r="CN265" s="32">
        <v>4.3</v>
      </c>
      <c r="CO265" s="27">
        <v>36870</v>
      </c>
      <c r="CP265" s="34">
        <f t="shared" si="980"/>
        <v>4.3349064279902363</v>
      </c>
      <c r="CQ265" s="25">
        <v>562</v>
      </c>
      <c r="CR265" s="25">
        <v>1729</v>
      </c>
      <c r="CS265" s="25">
        <v>2805</v>
      </c>
      <c r="CT265" s="25">
        <v>19605</v>
      </c>
      <c r="CU265" s="25">
        <v>10773</v>
      </c>
      <c r="CV265" s="18">
        <v>779</v>
      </c>
      <c r="CW265" s="18">
        <v>334</v>
      </c>
      <c r="CX265" s="18">
        <v>283</v>
      </c>
      <c r="CY265" s="25">
        <v>36870</v>
      </c>
      <c r="CZ265" s="25">
        <v>34202</v>
      </c>
      <c r="DA265" s="18">
        <v>489</v>
      </c>
      <c r="DB265" s="18">
        <v>814</v>
      </c>
      <c r="DC265" s="18">
        <v>991</v>
      </c>
      <c r="DD265" s="18">
        <v>278</v>
      </c>
      <c r="DE265" s="18">
        <v>96</v>
      </c>
      <c r="DF265" s="25">
        <v>36870</v>
      </c>
      <c r="DG265" s="25">
        <v>16502</v>
      </c>
      <c r="DH265" s="18">
        <v>180</v>
      </c>
      <c r="DI265" s="18">
        <v>29</v>
      </c>
      <c r="DJ265" s="25">
        <v>19952</v>
      </c>
      <c r="DK265" s="18">
        <v>104</v>
      </c>
      <c r="DL265" s="18">
        <v>103</v>
      </c>
      <c r="DM265" s="25">
        <f t="shared" si="981"/>
        <v>71732.599999999991</v>
      </c>
      <c r="DN265" s="17">
        <f t="shared" si="982"/>
        <v>0.541144561974505</v>
      </c>
      <c r="DO265" s="17">
        <f t="shared" si="983"/>
        <v>2.8207214537564417E-3</v>
      </c>
      <c r="DP265" s="23">
        <f t="shared" si="984"/>
        <v>0.45324111743965284</v>
      </c>
      <c r="DQ265" s="23">
        <f t="shared" si="985"/>
        <v>0.5467588825603471</v>
      </c>
      <c r="DR265" s="25">
        <v>36870</v>
      </c>
      <c r="DS265" s="18">
        <v>324</v>
      </c>
      <c r="DT265" s="25">
        <v>26249</v>
      </c>
      <c r="DU265" s="18">
        <v>36</v>
      </c>
      <c r="DV265" s="25">
        <v>6525</v>
      </c>
      <c r="DW265" s="18">
        <v>44</v>
      </c>
      <c r="DX265" s="25">
        <v>3590</v>
      </c>
      <c r="DY265" s="18">
        <v>102</v>
      </c>
      <c r="DZ265" s="17">
        <f t="shared" si="986"/>
        <v>0.89867100623813401</v>
      </c>
      <c r="EA265" s="17">
        <f t="shared" si="987"/>
        <v>0.10132899376186599</v>
      </c>
      <c r="EB265" s="25">
        <v>36870</v>
      </c>
      <c r="EC265" s="25">
        <v>7510</v>
      </c>
      <c r="ED265" s="18">
        <v>559</v>
      </c>
      <c r="EE265" s="25">
        <v>26421</v>
      </c>
      <c r="EF265" s="17">
        <f t="shared" si="909"/>
        <v>0.71659886086248981</v>
      </c>
      <c r="EG265" s="25">
        <v>2150</v>
      </c>
      <c r="EH265" s="18">
        <v>230</v>
      </c>
      <c r="EI265" s="17">
        <f t="shared" si="988"/>
        <v>0.21885001356116082</v>
      </c>
      <c r="EJ265" s="17">
        <f t="shared" si="989"/>
        <v>5.8312991592080282E-2</v>
      </c>
      <c r="EK265" s="69">
        <f t="shared" si="990"/>
        <v>0.32404393816110655</v>
      </c>
      <c r="EL265" s="27">
        <v>107805</v>
      </c>
      <c r="EM265" s="25">
        <v>97877</v>
      </c>
      <c r="EN265" s="25">
        <v>9928</v>
      </c>
      <c r="EO265" s="59">
        <v>0.90799999999999992</v>
      </c>
      <c r="EP265" s="25">
        <v>48410</v>
      </c>
      <c r="EQ265" s="25">
        <v>46011</v>
      </c>
      <c r="ER265" s="25">
        <v>2399</v>
      </c>
      <c r="ES265" s="59">
        <v>0.95</v>
      </c>
      <c r="ET265" s="25">
        <v>59395</v>
      </c>
      <c r="EU265" s="25">
        <v>51866</v>
      </c>
      <c r="EV265" s="25">
        <v>7529</v>
      </c>
      <c r="EW265" s="59">
        <v>0.873</v>
      </c>
      <c r="EX265" s="25">
        <v>9833</v>
      </c>
      <c r="EY265" s="25">
        <v>9176</v>
      </c>
      <c r="EZ265" s="25">
        <v>657</v>
      </c>
      <c r="FA265" s="59">
        <v>0.93299999999999994</v>
      </c>
      <c r="FB265" s="25">
        <v>97972</v>
      </c>
      <c r="FC265" s="25">
        <v>88701</v>
      </c>
      <c r="FD265" s="25">
        <v>9271</v>
      </c>
      <c r="FE265" s="59">
        <v>0.90500000000000003</v>
      </c>
      <c r="FF265" s="25">
        <v>72873</v>
      </c>
      <c r="FG265" s="25">
        <v>28393</v>
      </c>
      <c r="FH265" s="25">
        <v>39466</v>
      </c>
      <c r="FI265" s="25">
        <v>5014</v>
      </c>
      <c r="FJ265" s="23">
        <f t="shared" si="991"/>
        <v>6.8804632717192921E-2</v>
      </c>
      <c r="FK265" s="23">
        <f t="shared" si="992"/>
        <v>0.54157232445487358</v>
      </c>
      <c r="FL265" s="36">
        <f t="shared" si="993"/>
        <v>5.6627443159154369</v>
      </c>
      <c r="FM265" s="25">
        <v>34428</v>
      </c>
      <c r="FN265" s="25">
        <v>13926</v>
      </c>
      <c r="FO265" s="17">
        <f t="shared" si="994"/>
        <v>0.40449634018821889</v>
      </c>
      <c r="FP265" s="25">
        <v>18181</v>
      </c>
      <c r="FQ265" s="17">
        <f t="shared" si="995"/>
        <v>0.52808760311374459</v>
      </c>
      <c r="FR265" s="25">
        <v>2321</v>
      </c>
      <c r="FS265" s="17">
        <f t="shared" si="996"/>
        <v>6.7416056698036478E-2</v>
      </c>
      <c r="FT265" s="25">
        <v>38445</v>
      </c>
      <c r="FU265" s="25">
        <v>14467</v>
      </c>
      <c r="FV265" s="25">
        <v>21285</v>
      </c>
      <c r="FW265" s="17">
        <f t="shared" si="997"/>
        <v>7.0048120691897517E-2</v>
      </c>
      <c r="FX265" s="17">
        <f t="shared" si="998"/>
        <v>0.55364806866952787</v>
      </c>
      <c r="FY265" s="25">
        <v>2693</v>
      </c>
      <c r="FZ265" s="25">
        <v>82391</v>
      </c>
      <c r="GA265" s="25">
        <v>12070</v>
      </c>
      <c r="GB265" s="25">
        <v>44718</v>
      </c>
      <c r="GC265" s="25">
        <v>13710</v>
      </c>
      <c r="GD265" s="25">
        <v>6119</v>
      </c>
      <c r="GE265" s="18">
        <v>191</v>
      </c>
      <c r="GF265" s="25">
        <v>4376</v>
      </c>
      <c r="GG265" s="18">
        <v>206</v>
      </c>
      <c r="GH265" s="18">
        <v>71</v>
      </c>
      <c r="GI265" s="18">
        <v>930</v>
      </c>
      <c r="GJ265" s="10">
        <f t="shared" si="999"/>
        <v>12070</v>
      </c>
      <c r="GK265" s="10">
        <f t="shared" si="910"/>
        <v>70321</v>
      </c>
      <c r="GL265" s="10">
        <f t="shared" si="911"/>
        <v>25603</v>
      </c>
      <c r="GM265" s="10">
        <f t="shared" si="1000"/>
        <v>56788</v>
      </c>
      <c r="GN265" s="10">
        <f t="shared" si="912"/>
        <v>11893</v>
      </c>
      <c r="GO265" s="17">
        <f t="shared" si="1001"/>
        <v>0.1464965833646879</v>
      </c>
      <c r="GP265" s="17">
        <f t="shared" si="913"/>
        <v>0.85350341663531215</v>
      </c>
      <c r="GQ265" s="17">
        <f t="shared" si="914"/>
        <v>0.31074996055394399</v>
      </c>
      <c r="GR265" s="17">
        <f t="shared" si="915"/>
        <v>0.14434829046861913</v>
      </c>
      <c r="GS265" s="17">
        <f t="shared" si="1002"/>
        <v>0.58212668859462813</v>
      </c>
      <c r="GT265" s="25">
        <v>37452</v>
      </c>
      <c r="GU265" s="25">
        <v>3803</v>
      </c>
      <c r="GV265" s="25">
        <v>19359</v>
      </c>
      <c r="GW265" s="25">
        <v>8055</v>
      </c>
      <c r="GX265" s="25">
        <v>3580</v>
      </c>
      <c r="GY265" s="18">
        <v>127</v>
      </c>
      <c r="GZ265" s="25">
        <v>1879</v>
      </c>
      <c r="HA265" s="18">
        <v>78</v>
      </c>
      <c r="HB265" s="18">
        <v>57</v>
      </c>
      <c r="HC265" s="18">
        <v>514</v>
      </c>
      <c r="HD265" s="23">
        <f t="shared" si="1003"/>
        <v>0.10154330876855709</v>
      </c>
      <c r="HE265" s="23">
        <f t="shared" si="1004"/>
        <v>0.89845669123144289</v>
      </c>
      <c r="HF265" s="23">
        <f t="shared" si="1005"/>
        <v>0.38155505713980564</v>
      </c>
      <c r="HG265" s="23">
        <f t="shared" si="1006"/>
        <v>0.16647976076044002</v>
      </c>
      <c r="HH265" s="25">
        <v>44939</v>
      </c>
      <c r="HI265" s="25">
        <v>8267</v>
      </c>
      <c r="HJ265" s="25">
        <v>25359</v>
      </c>
      <c r="HK265" s="25">
        <v>5655</v>
      </c>
      <c r="HL265" s="25">
        <v>2539</v>
      </c>
      <c r="HM265" s="18">
        <v>64</v>
      </c>
      <c r="HN265" s="25">
        <v>2497</v>
      </c>
      <c r="HO265" s="18">
        <v>128</v>
      </c>
      <c r="HP265" s="18">
        <v>14</v>
      </c>
      <c r="HQ265" s="18">
        <v>416</v>
      </c>
      <c r="HR265" s="23">
        <f t="shared" si="1007"/>
        <v>0.18396047976145441</v>
      </c>
      <c r="HS265" s="23">
        <f t="shared" si="1008"/>
        <v>0.81603952023854553</v>
      </c>
      <c r="HT265" s="80">
        <f t="shared" si="1009"/>
        <v>0.25174124924898195</v>
      </c>
      <c r="HU265" s="27">
        <v>127430</v>
      </c>
      <c r="HV265" s="25">
        <v>3673</v>
      </c>
      <c r="HW265" s="25">
        <v>28171</v>
      </c>
      <c r="HX265" s="25">
        <v>5871</v>
      </c>
      <c r="HY265" s="25">
        <v>21936</v>
      </c>
      <c r="HZ265" s="25">
        <v>11431</v>
      </c>
      <c r="IA265" s="25">
        <v>2878</v>
      </c>
      <c r="IB265" s="18">
        <v>374</v>
      </c>
      <c r="IC265" s="25">
        <v>15833</v>
      </c>
      <c r="ID265" s="25">
        <v>23948</v>
      </c>
      <c r="IE265" s="25">
        <v>6110</v>
      </c>
      <c r="IF265" s="18">
        <v>1199</v>
      </c>
      <c r="IG265" s="25">
        <v>6006</v>
      </c>
      <c r="IH265" s="17">
        <f t="shared" si="1010"/>
        <v>0.27763477987914936</v>
      </c>
      <c r="II265" s="17">
        <f t="shared" si="1011"/>
        <v>8.9704151298752255E-2</v>
      </c>
      <c r="IJ265" s="30">
        <f t="shared" si="1012"/>
        <v>11.147756101828362</v>
      </c>
      <c r="IK265" s="17">
        <f t="shared" si="1084"/>
        <v>0.15238848058338733</v>
      </c>
      <c r="IL265" s="25">
        <v>59065</v>
      </c>
      <c r="IM265" s="25">
        <v>2193</v>
      </c>
      <c r="IN265" s="25">
        <v>16381</v>
      </c>
      <c r="IO265" s="25">
        <v>4443</v>
      </c>
      <c r="IP265" s="25">
        <v>14091</v>
      </c>
      <c r="IQ265" s="25">
        <v>4543</v>
      </c>
      <c r="IR265" s="25">
        <v>1717</v>
      </c>
      <c r="IS265" s="18">
        <v>243</v>
      </c>
      <c r="IT265" s="25">
        <v>7783</v>
      </c>
      <c r="IU265" s="25">
        <v>799</v>
      </c>
      <c r="IV265" s="25">
        <v>2499</v>
      </c>
      <c r="IW265" s="18">
        <v>610</v>
      </c>
      <c r="IX265" s="25">
        <v>3763</v>
      </c>
      <c r="IY265" s="17">
        <f t="shared" si="1013"/>
        <v>0.73424193684923389</v>
      </c>
      <c r="IZ265" s="25">
        <v>68365</v>
      </c>
      <c r="JA265" s="25">
        <v>1480</v>
      </c>
      <c r="JB265" s="25">
        <v>11790</v>
      </c>
      <c r="JC265" s="25">
        <v>1428</v>
      </c>
      <c r="JD265" s="25">
        <v>7845</v>
      </c>
      <c r="JE265" s="25">
        <v>6888</v>
      </c>
      <c r="JF265" s="25">
        <v>1161</v>
      </c>
      <c r="JG265" s="18">
        <v>131</v>
      </c>
      <c r="JH265" s="25">
        <v>8050</v>
      </c>
      <c r="JI265" s="25">
        <v>23149</v>
      </c>
      <c r="JJ265" s="25">
        <v>3611</v>
      </c>
      <c r="JK265" s="18">
        <v>589</v>
      </c>
      <c r="JL265" s="25">
        <v>2243</v>
      </c>
      <c r="JM265" s="80">
        <f t="shared" si="1014"/>
        <v>0.44748043589556058</v>
      </c>
      <c r="JN265" s="27">
        <v>127430</v>
      </c>
      <c r="JO265" s="25">
        <v>86550</v>
      </c>
      <c r="JP265" s="18">
        <v>72</v>
      </c>
      <c r="JQ265" s="25">
        <v>1104</v>
      </c>
      <c r="JR265" s="18">
        <v>978</v>
      </c>
      <c r="JS265" s="18">
        <v>617</v>
      </c>
      <c r="JT265" s="18">
        <v>191</v>
      </c>
      <c r="JU265" s="18">
        <v>2</v>
      </c>
      <c r="JV265" s="18">
        <v>39</v>
      </c>
      <c r="JW265" s="25">
        <v>37877</v>
      </c>
      <c r="JX265" s="17">
        <f t="shared" si="1015"/>
        <v>0.29723769912893355</v>
      </c>
      <c r="JY265" s="17">
        <f t="shared" si="1016"/>
        <v>0.70276230087106639</v>
      </c>
      <c r="JZ265" s="25">
        <v>11571</v>
      </c>
      <c r="KA265" s="25">
        <v>9056</v>
      </c>
      <c r="KB265" s="18">
        <v>8</v>
      </c>
      <c r="KC265" s="25">
        <v>16</v>
      </c>
      <c r="KD265" s="18">
        <v>56</v>
      </c>
      <c r="KE265" s="18">
        <v>137</v>
      </c>
      <c r="KF265" s="18">
        <v>16</v>
      </c>
      <c r="KG265" s="18">
        <v>1</v>
      </c>
      <c r="KH265" s="18" t="s">
        <v>764</v>
      </c>
      <c r="KI265" s="25">
        <v>2281</v>
      </c>
      <c r="KJ265" s="17">
        <f t="shared" si="1017"/>
        <v>0.19713075792930601</v>
      </c>
      <c r="KK265" s="25">
        <v>115859</v>
      </c>
      <c r="KL265" s="25">
        <v>77494</v>
      </c>
      <c r="KM265" s="18">
        <v>64</v>
      </c>
      <c r="KN265" s="25">
        <v>1088</v>
      </c>
      <c r="KO265" s="18">
        <v>922</v>
      </c>
      <c r="KP265" s="18">
        <v>480</v>
      </c>
      <c r="KQ265" s="18">
        <v>175</v>
      </c>
      <c r="KR265" s="18">
        <v>1</v>
      </c>
      <c r="KS265" s="18">
        <v>39</v>
      </c>
      <c r="KT265" s="25">
        <v>35596</v>
      </c>
      <c r="KU265" s="69">
        <f t="shared" si="917"/>
        <v>0.30723551903606972</v>
      </c>
      <c r="KV265" s="27">
        <v>159828</v>
      </c>
      <c r="KW265" s="25">
        <v>149567</v>
      </c>
      <c r="KX265" s="25">
        <v>10261</v>
      </c>
      <c r="KY265" s="59">
        <v>6.4000000000000001E-2</v>
      </c>
      <c r="KZ265" s="25">
        <v>6282</v>
      </c>
      <c r="LA265" s="25">
        <v>2708</v>
      </c>
      <c r="LB265" s="25">
        <v>3240</v>
      </c>
      <c r="LC265" s="25">
        <v>3289</v>
      </c>
      <c r="LD265" s="25">
        <v>75381</v>
      </c>
      <c r="LE265" s="25">
        <v>70859</v>
      </c>
      <c r="LF265" s="25">
        <v>4522</v>
      </c>
      <c r="LG265" s="59">
        <v>0.06</v>
      </c>
      <c r="LH265" s="25">
        <v>84447</v>
      </c>
      <c r="LI265" s="25">
        <v>78708</v>
      </c>
      <c r="LJ265" s="25">
        <v>5739</v>
      </c>
      <c r="LK265" s="35">
        <v>6.8000000000000005E-2</v>
      </c>
      <c r="LL265" s="27">
        <v>36870</v>
      </c>
      <c r="LM265" s="18">
        <v>379</v>
      </c>
      <c r="LN265" s="25">
        <v>28240</v>
      </c>
      <c r="LO265" s="25">
        <v>1690</v>
      </c>
      <c r="LP265" s="18">
        <v>610</v>
      </c>
      <c r="LQ265" s="18">
        <v>357</v>
      </c>
      <c r="LR265" s="25">
        <v>5594</v>
      </c>
      <c r="LS265" s="23">
        <f t="shared" si="1018"/>
        <v>0.15172226742609168</v>
      </c>
      <c r="LT265" s="23">
        <f t="shared" si="1019"/>
        <v>0.84827773257390837</v>
      </c>
      <c r="LU265" s="17">
        <f t="shared" si="1020"/>
        <v>0.77621372389476539</v>
      </c>
      <c r="LV265" s="25">
        <v>36870</v>
      </c>
      <c r="LW265" s="18">
        <v>196</v>
      </c>
      <c r="LX265" s="25">
        <v>20402</v>
      </c>
      <c r="LY265" s="25">
        <v>10254</v>
      </c>
      <c r="LZ265" s="25">
        <v>1559</v>
      </c>
      <c r="MA265" s="18">
        <v>21</v>
      </c>
      <c r="MB265" s="18">
        <v>676</v>
      </c>
      <c r="MC265" s="18">
        <v>901</v>
      </c>
      <c r="MD265" s="18">
        <v>860</v>
      </c>
      <c r="ME265" s="18">
        <v>5</v>
      </c>
      <c r="MF265" s="25">
        <v>1996</v>
      </c>
      <c r="MG265" s="17">
        <f t="shared" si="1021"/>
        <v>4.3341470029834551E-2</v>
      </c>
      <c r="MH265" s="17">
        <f t="shared" si="1022"/>
        <v>0.86010306482234877</v>
      </c>
      <c r="MI265" s="25">
        <v>36870</v>
      </c>
      <c r="MJ265" s="18">
        <v>358</v>
      </c>
      <c r="MK265" s="25">
        <v>20661</v>
      </c>
      <c r="ML265" s="25">
        <v>10603</v>
      </c>
      <c r="MM265" s="25">
        <v>1613</v>
      </c>
      <c r="MN265" s="18">
        <v>22</v>
      </c>
      <c r="MO265" s="18">
        <v>783</v>
      </c>
      <c r="MP265" s="18">
        <v>819</v>
      </c>
      <c r="MQ265" s="18">
        <v>15</v>
      </c>
      <c r="MR265" s="18">
        <v>4</v>
      </c>
      <c r="MS265" s="25">
        <v>1992</v>
      </c>
      <c r="MT265" s="17">
        <f t="shared" si="1023"/>
        <v>0.88028207214537568</v>
      </c>
      <c r="MU265" s="69">
        <f t="shared" si="1024"/>
        <v>0.81815839435855708</v>
      </c>
      <c r="MV265" s="27">
        <v>36870</v>
      </c>
      <c r="MW265" s="25">
        <v>7205</v>
      </c>
      <c r="MX265" s="25">
        <v>3151</v>
      </c>
      <c r="MY265" s="25">
        <v>14211</v>
      </c>
      <c r="MZ265" s="25">
        <v>6741</v>
      </c>
      <c r="NA265" s="25">
        <v>1302</v>
      </c>
      <c r="NB265" s="18">
        <v>25</v>
      </c>
      <c r="NC265" s="25">
        <v>3235</v>
      </c>
      <c r="ND265" s="25">
        <v>1000</v>
      </c>
      <c r="NE265" s="17">
        <f t="shared" si="1025"/>
        <v>0.19541632763764577</v>
      </c>
      <c r="NF265" s="10">
        <f t="shared" si="1026"/>
        <v>30981.5</v>
      </c>
      <c r="NG265" s="17">
        <f t="shared" si="1027"/>
        <v>0.31847030105777052</v>
      </c>
      <c r="NH265" s="25">
        <v>36870</v>
      </c>
      <c r="NI265" s="25">
        <v>1632</v>
      </c>
      <c r="NJ265" s="18">
        <v>2</v>
      </c>
      <c r="NK265" s="18">
        <v>58</v>
      </c>
      <c r="NL265" s="18">
        <v>32</v>
      </c>
      <c r="NM265" s="25">
        <v>28662</v>
      </c>
      <c r="NN265" s="25">
        <v>5809</v>
      </c>
      <c r="NO265" s="18">
        <v>142</v>
      </c>
      <c r="NP265" s="18">
        <v>2</v>
      </c>
      <c r="NQ265" s="32">
        <v>531</v>
      </c>
      <c r="NR265" s="27">
        <v>36870</v>
      </c>
      <c r="NS265" s="37">
        <f t="shared" si="1028"/>
        <v>1.0509899647409817</v>
      </c>
      <c r="NT265" s="37">
        <f t="shared" si="1029"/>
        <v>0.28359558221739439</v>
      </c>
      <c r="NU265" s="37">
        <f t="shared" si="1030"/>
        <v>0.95148387096774201</v>
      </c>
      <c r="NV265" s="17">
        <f t="shared" si="1031"/>
        <v>0.19320947992100065</v>
      </c>
      <c r="NW265" s="10">
        <f t="shared" si="1032"/>
        <v>21350</v>
      </c>
      <c r="NX265" s="17">
        <f t="shared" si="1033"/>
        <v>0.57906156767019257</v>
      </c>
      <c r="NY265" s="19">
        <f t="shared" si="1034"/>
        <v>0.38476094361044533</v>
      </c>
      <c r="NZ265" s="25">
        <v>12099</v>
      </c>
      <c r="OA265" s="25">
        <v>15520</v>
      </c>
      <c r="OB265" s="18">
        <v>736</v>
      </c>
      <c r="OC265" s="25">
        <v>8414</v>
      </c>
      <c r="OD265" s="18">
        <v>389</v>
      </c>
      <c r="OE265" s="25">
        <v>1592</v>
      </c>
      <c r="OF265" s="17">
        <f t="shared" si="1035"/>
        <v>0.22820721453756443</v>
      </c>
      <c r="OG265" s="17">
        <f t="shared" si="1036"/>
        <v>0.32815296989422293</v>
      </c>
      <c r="OH265" s="17">
        <f t="shared" si="1037"/>
        <v>0.42093843232980743</v>
      </c>
      <c r="OI265" s="69">
        <f t="shared" si="1038"/>
        <v>4.3178736099810142E-2</v>
      </c>
      <c r="OJ265" s="27">
        <v>36870</v>
      </c>
      <c r="OK265" s="18">
        <v>295</v>
      </c>
      <c r="OL265" s="25">
        <v>12871</v>
      </c>
      <c r="OM265" s="25">
        <v>15078</v>
      </c>
      <c r="ON265" s="18">
        <v>622</v>
      </c>
      <c r="OO265" s="18">
        <v>319</v>
      </c>
      <c r="OP265" s="18">
        <v>201</v>
      </c>
      <c r="OQ265" s="25">
        <v>11928</v>
      </c>
      <c r="OR265" s="69">
        <f t="shared" si="1039"/>
        <v>0.37941415785191213</v>
      </c>
      <c r="OS265" s="22">
        <v>119429</v>
      </c>
      <c r="OT265" s="22">
        <v>119429</v>
      </c>
      <c r="OU265" s="38">
        <f t="shared" si="918"/>
        <v>0.686578747671718</v>
      </c>
      <c r="OV265" s="39">
        <v>0.84472699260648587</v>
      </c>
      <c r="OW265" s="22">
        <v>10088490</v>
      </c>
      <c r="OX265" s="36">
        <f t="shared" si="919"/>
        <v>412800833.81999999</v>
      </c>
      <c r="OY265" s="36">
        <f t="shared" si="920"/>
        <v>8091838.0085615423</v>
      </c>
      <c r="OZ265" s="22"/>
      <c r="PA265" s="22"/>
      <c r="PB265" s="38">
        <f t="shared" si="921"/>
        <v>0</v>
      </c>
      <c r="PC265" s="39">
        <v>0</v>
      </c>
      <c r="PD265" s="22"/>
      <c r="PE265" s="40">
        <f t="shared" si="1040"/>
        <v>0</v>
      </c>
      <c r="PF265" s="36">
        <f t="shared" si="1041"/>
        <v>0</v>
      </c>
      <c r="PG265" s="22">
        <v>4340</v>
      </c>
      <c r="PH265" s="22">
        <v>4340</v>
      </c>
      <c r="PI265" s="38">
        <f t="shared" si="922"/>
        <v>2.4949985053004345E-2</v>
      </c>
      <c r="PJ265" s="39">
        <v>9.862903225806452E-2</v>
      </c>
      <c r="PK265" s="22">
        <v>42805</v>
      </c>
      <c r="PL265" s="41">
        <f t="shared" si="1042"/>
        <v>1751494.99</v>
      </c>
      <c r="PM265" s="36">
        <f t="shared" si="1043"/>
        <v>354780.3565286012</v>
      </c>
      <c r="PN265" s="22">
        <v>2965</v>
      </c>
      <c r="PO265" s="22">
        <v>2965</v>
      </c>
      <c r="PP265" s="38">
        <f t="shared" si="923"/>
        <v>1.7045323889898132E-2</v>
      </c>
      <c r="PQ265" s="39">
        <v>0.64308600337268129</v>
      </c>
      <c r="PR265" s="22">
        <v>190675</v>
      </c>
      <c r="PS265" s="41">
        <f t="shared" si="1044"/>
        <v>7802039.6499999994</v>
      </c>
      <c r="PT265" s="36">
        <f t="shared" si="1045"/>
        <v>388765.9092288703</v>
      </c>
      <c r="PU265" s="22"/>
      <c r="PV265" s="22"/>
      <c r="PW265" s="38">
        <f t="shared" si="924"/>
        <v>0</v>
      </c>
      <c r="PX265" s="39">
        <v>0</v>
      </c>
      <c r="PY265" s="22"/>
      <c r="PZ265" s="36">
        <f t="shared" si="1046"/>
        <v>0</v>
      </c>
      <c r="QA265" s="22"/>
      <c r="QB265" s="22"/>
      <c r="QC265" s="39">
        <v>0</v>
      </c>
      <c r="QD265" s="22"/>
      <c r="QE265" s="22">
        <f t="shared" si="1047"/>
        <v>0</v>
      </c>
      <c r="QF265" s="22"/>
      <c r="QG265" s="22">
        <v>1602</v>
      </c>
      <c r="QH265" s="22">
        <v>1602</v>
      </c>
      <c r="QI265" s="38">
        <f t="shared" si="925"/>
        <v>9.2096488605790238E-3</v>
      </c>
      <c r="QJ265" s="39">
        <v>0.2087765293383271</v>
      </c>
      <c r="QK265" s="22">
        <v>33446</v>
      </c>
      <c r="QL265" s="42">
        <f t="shared" si="1048"/>
        <v>52.010408988764048</v>
      </c>
      <c r="QM265" s="22">
        <f t="shared" si="926"/>
        <v>45612</v>
      </c>
      <c r="QN265" s="22">
        <v>3580</v>
      </c>
      <c r="QO265" s="22">
        <v>3580</v>
      </c>
      <c r="QP265" s="38">
        <f t="shared" si="927"/>
        <v>2.0580863246487457E-2</v>
      </c>
      <c r="QQ265" s="39">
        <v>0.20100000000000001</v>
      </c>
      <c r="QR265" s="22">
        <v>71958</v>
      </c>
      <c r="QS265" s="36">
        <f t="shared" si="1049"/>
        <v>841739.34157544363</v>
      </c>
      <c r="QT265" s="22">
        <v>30</v>
      </c>
      <c r="QU265" s="22">
        <v>30</v>
      </c>
      <c r="QV265" s="38">
        <f t="shared" si="928"/>
        <v>1.7246533446777198E-4</v>
      </c>
      <c r="QW265" s="39">
        <v>0.19500000000000001</v>
      </c>
      <c r="QX265" s="22">
        <v>585</v>
      </c>
      <c r="QY265" s="36">
        <f t="shared" si="1050"/>
        <v>7053.681633313774</v>
      </c>
      <c r="QZ265" s="22">
        <v>42002</v>
      </c>
      <c r="RA265" s="22">
        <v>42002</v>
      </c>
      <c r="RB265" s="38">
        <f t="shared" si="929"/>
        <v>0.24146296594384528</v>
      </c>
      <c r="RC265" s="39">
        <v>0.19559997142993191</v>
      </c>
      <c r="RD265" s="22">
        <v>821559</v>
      </c>
      <c r="RE265" s="36">
        <f t="shared" si="1051"/>
        <v>4538367.9002853036</v>
      </c>
      <c r="RF265" s="10">
        <f t="shared" si="930"/>
        <v>173948</v>
      </c>
      <c r="RG265" s="10">
        <f t="shared" si="931"/>
        <v>173948</v>
      </c>
      <c r="RH265" s="17">
        <f t="shared" si="932"/>
        <v>0.22372359047372842</v>
      </c>
      <c r="RI265" s="17">
        <f t="shared" si="933"/>
        <v>5.1113574699139016E-3</v>
      </c>
      <c r="RJ265" s="17">
        <f t="shared" si="934"/>
        <v>0.56894235912718261</v>
      </c>
      <c r="RK265" s="17">
        <f t="shared" si="935"/>
        <v>0</v>
      </c>
      <c r="RL265" s="17">
        <f t="shared" si="936"/>
        <v>2.7334382288779522E-2</v>
      </c>
      <c r="RM265" s="17">
        <f t="shared" si="937"/>
        <v>0</v>
      </c>
      <c r="RN265" s="17">
        <f t="shared" si="938"/>
        <v>5.9183237017275243E-2</v>
      </c>
      <c r="RO265" s="17">
        <f t="shared" si="939"/>
        <v>4.9594891355258586E-4</v>
      </c>
      <c r="RP265" s="17">
        <f t="shared" si="940"/>
        <v>0.31909557964994462</v>
      </c>
      <c r="RQ265" s="17">
        <f t="shared" si="941"/>
        <v>3.6568854638375682E-6</v>
      </c>
      <c r="RR265" s="36">
        <f t="shared" si="942"/>
        <v>14222597.208222065</v>
      </c>
      <c r="RS265" s="36">
        <f t="shared" si="943"/>
        <v>88.98689346185941</v>
      </c>
      <c r="RT265" s="10">
        <f t="shared" si="944"/>
        <v>0</v>
      </c>
      <c r="RU265" s="17">
        <f t="shared" si="945"/>
        <v>0</v>
      </c>
      <c r="RV265" s="37">
        <f t="shared" si="946"/>
        <v>0.91882631591050201</v>
      </c>
      <c r="RW265" s="36">
        <f t="shared" si="947"/>
        <v>1.088344970843657</v>
      </c>
      <c r="RX265" s="85">
        <v>-1.577215</v>
      </c>
      <c r="RY265" s="93">
        <v>122</v>
      </c>
      <c r="RZ265" s="43" t="b">
        <v>0</v>
      </c>
      <c r="SA265" s="18" t="b">
        <v>0</v>
      </c>
      <c r="SB265" s="18" t="b">
        <v>0</v>
      </c>
      <c r="SC265" s="18" t="b">
        <v>0</v>
      </c>
      <c r="SD265" s="18" t="b">
        <v>0</v>
      </c>
      <c r="SE265" s="32" t="b">
        <v>1</v>
      </c>
      <c r="SF265" s="43" t="b">
        <v>0</v>
      </c>
      <c r="SG265" s="18" t="b">
        <v>0</v>
      </c>
      <c r="SH265" s="18"/>
      <c r="SI265" s="18"/>
      <c r="SJ265" s="18"/>
      <c r="SK265" s="18"/>
      <c r="SL265" s="18"/>
      <c r="SM265" s="18"/>
      <c r="SN265" s="18"/>
      <c r="SO265" s="18"/>
      <c r="SP265" s="18"/>
      <c r="SQ265" s="17">
        <f t="shared" si="1052"/>
        <v>0</v>
      </c>
      <c r="SR265" s="17">
        <f t="shared" si="1053"/>
        <v>0</v>
      </c>
      <c r="SS265" s="17">
        <f t="shared" si="1054"/>
        <v>0</v>
      </c>
      <c r="ST265" s="17">
        <f t="shared" si="1055"/>
        <v>0</v>
      </c>
      <c r="SU265" s="17">
        <f t="shared" si="1056"/>
        <v>0</v>
      </c>
      <c r="SV265" s="17">
        <f t="shared" si="908"/>
        <v>0</v>
      </c>
      <c r="SW265" s="17">
        <f t="shared" si="1057"/>
        <v>0</v>
      </c>
      <c r="SX265" s="17">
        <f t="shared" si="1058"/>
        <v>0</v>
      </c>
      <c r="SY265" s="17">
        <f t="shared" si="1059"/>
        <v>0</v>
      </c>
      <c r="SZ265" s="17">
        <f t="shared" si="1060"/>
        <v>0</v>
      </c>
      <c r="TA265" s="17">
        <f t="shared" si="1061"/>
        <v>0</v>
      </c>
      <c r="TB265" s="24">
        <f t="shared" si="1062"/>
        <v>620</v>
      </c>
      <c r="TC265" s="69">
        <f t="shared" si="1063"/>
        <v>1</v>
      </c>
      <c r="TD265" s="17">
        <f t="shared" si="1085"/>
        <v>2.6014568158168575E-6</v>
      </c>
      <c r="TE265" s="95"/>
      <c r="TF265" s="71"/>
      <c r="TG265" s="71"/>
      <c r="TH265" s="71">
        <v>2</v>
      </c>
      <c r="TI265" s="71"/>
      <c r="TJ265" s="71"/>
      <c r="TK265" s="71">
        <v>14</v>
      </c>
      <c r="TL265" s="71"/>
      <c r="TM265" s="71">
        <v>1</v>
      </c>
      <c r="TN265" s="71"/>
      <c r="TO265" s="71"/>
      <c r="TP265" s="71"/>
      <c r="TQ265" s="71">
        <v>2</v>
      </c>
      <c r="TR265" s="72">
        <v>2</v>
      </c>
      <c r="TS265" s="72"/>
      <c r="TT265" s="72"/>
      <c r="TU265" s="72"/>
      <c r="TV265" s="72">
        <v>10</v>
      </c>
      <c r="TW265" s="72"/>
      <c r="TX265" s="72"/>
      <c r="TY265" s="72">
        <v>8</v>
      </c>
      <c r="TZ265" s="72">
        <v>333</v>
      </c>
      <c r="UA265" s="72"/>
      <c r="UB265" s="72">
        <v>4</v>
      </c>
      <c r="UC265" s="72">
        <v>1</v>
      </c>
      <c r="UD265" s="72"/>
      <c r="UE265" s="72">
        <v>2</v>
      </c>
      <c r="UF265" s="72"/>
      <c r="UG265" s="72">
        <v>9</v>
      </c>
      <c r="UH265" s="72"/>
      <c r="UI265" s="72">
        <v>3</v>
      </c>
      <c r="UJ265" s="73">
        <v>27</v>
      </c>
      <c r="UK265" s="73"/>
      <c r="UL265" s="73"/>
      <c r="UM265" s="73"/>
      <c r="UN265" s="73">
        <v>12</v>
      </c>
      <c r="UO265" s="73"/>
      <c r="UP265" s="73"/>
      <c r="UQ265" s="73">
        <v>7</v>
      </c>
      <c r="UR265" s="73">
        <v>217</v>
      </c>
      <c r="US265" s="73">
        <v>5</v>
      </c>
      <c r="UT265" s="73">
        <v>1</v>
      </c>
      <c r="UU265" s="73"/>
      <c r="UV265" s="73">
        <v>2</v>
      </c>
      <c r="UW265" s="73"/>
      <c r="UX265" s="73"/>
      <c r="UY265" s="73">
        <v>27</v>
      </c>
      <c r="UZ265" s="73"/>
      <c r="VA265" s="73">
        <v>5</v>
      </c>
      <c r="VB265" s="73">
        <v>78</v>
      </c>
      <c r="VC265" s="73"/>
      <c r="VD265" s="73"/>
      <c r="VE265" s="73"/>
      <c r="VF265" s="73">
        <v>11</v>
      </c>
      <c r="VG265" s="73"/>
      <c r="VH265" s="73"/>
      <c r="VI265" s="73">
        <v>7</v>
      </c>
      <c r="VJ265" s="73">
        <v>216</v>
      </c>
      <c r="VK265" s="73">
        <v>5</v>
      </c>
      <c r="VL265" s="73">
        <v>1</v>
      </c>
      <c r="VM265" s="73"/>
      <c r="VN265" s="73"/>
      <c r="VO265" s="73"/>
      <c r="VP265" s="73">
        <v>27</v>
      </c>
      <c r="VQ265" s="73"/>
      <c r="VR265" s="73">
        <v>3</v>
      </c>
      <c r="VS265" s="73">
        <v>29</v>
      </c>
      <c r="VT265" s="73"/>
      <c r="VU265" s="73"/>
      <c r="VV265" s="73"/>
      <c r="VW265" s="73">
        <v>63</v>
      </c>
      <c r="VX265" s="73"/>
      <c r="VY265" s="73"/>
      <c r="VZ265" s="73"/>
      <c r="WA265" s="73">
        <v>119</v>
      </c>
      <c r="WB265" s="73"/>
      <c r="WC265" s="73">
        <v>14</v>
      </c>
      <c r="WD265" s="73"/>
      <c r="WE265" s="73"/>
      <c r="WF265" s="73"/>
      <c r="WG265" s="73"/>
      <c r="WH265" s="73"/>
      <c r="WI265" s="73"/>
      <c r="WJ265" s="73">
        <v>24</v>
      </c>
      <c r="WK265" s="73"/>
      <c r="WL265" s="73"/>
      <c r="WM265" s="73"/>
      <c r="WN265" s="73">
        <v>66</v>
      </c>
      <c r="WO265" s="22">
        <f t="shared" si="1064"/>
        <v>136</v>
      </c>
      <c r="WP265" s="22">
        <f t="shared" si="1065"/>
        <v>0</v>
      </c>
      <c r="WQ265" s="22">
        <f t="shared" si="1066"/>
        <v>0</v>
      </c>
      <c r="WR265" s="22">
        <f t="shared" si="1067"/>
        <v>0</v>
      </c>
      <c r="WS265" s="22">
        <f t="shared" si="1068"/>
        <v>98</v>
      </c>
      <c r="WT265" s="22">
        <f t="shared" si="1069"/>
        <v>0</v>
      </c>
      <c r="WU265" s="22">
        <f t="shared" si="1070"/>
        <v>0</v>
      </c>
      <c r="WV265" s="22">
        <f t="shared" si="1071"/>
        <v>22</v>
      </c>
      <c r="WW265" s="22">
        <f t="shared" si="1072"/>
        <v>899</v>
      </c>
      <c r="WX265" s="22">
        <f t="shared" si="1073"/>
        <v>0</v>
      </c>
      <c r="WY265" s="22">
        <f t="shared" si="1074"/>
        <v>29</v>
      </c>
      <c r="WZ265" s="22">
        <f t="shared" si="1075"/>
        <v>3</v>
      </c>
      <c r="XA265" s="22">
        <f t="shared" si="1076"/>
        <v>0</v>
      </c>
      <c r="XB265" s="22">
        <f t="shared" si="1077"/>
        <v>4</v>
      </c>
      <c r="XC265" s="22">
        <f t="shared" si="1078"/>
        <v>0</v>
      </c>
      <c r="XD265" s="22">
        <f t="shared" si="1079"/>
        <v>0</v>
      </c>
      <c r="XE265" s="22">
        <f t="shared" si="1080"/>
        <v>87</v>
      </c>
      <c r="XF265" s="22">
        <f t="shared" si="1081"/>
        <v>0</v>
      </c>
      <c r="XG265" s="93">
        <f t="shared" si="1082"/>
        <v>79</v>
      </c>
    </row>
    <row r="266" spans="1:631" ht="17.100000000000001" customHeight="1" x14ac:dyDescent="0.2">
      <c r="A266" s="101"/>
      <c r="B266" s="27" t="s">
        <v>215</v>
      </c>
      <c r="C266" s="535" t="s">
        <v>216</v>
      </c>
      <c r="D266" s="25" t="s">
        <v>233</v>
      </c>
      <c r="E266" s="535" t="s">
        <v>234</v>
      </c>
      <c r="F266" s="25" t="s">
        <v>244</v>
      </c>
      <c r="G266" s="535" t="s">
        <v>245</v>
      </c>
      <c r="H266" s="25">
        <v>29</v>
      </c>
      <c r="I266" s="28">
        <v>6</v>
      </c>
      <c r="J266" s="17">
        <f t="shared" si="948"/>
        <v>0.85797767073671638</v>
      </c>
      <c r="K266" s="17">
        <f t="shared" si="949"/>
        <v>0.24646204398640825</v>
      </c>
      <c r="L266" s="17">
        <f t="shared" si="950"/>
        <v>1</v>
      </c>
      <c r="M266" s="17">
        <f t="shared" si="951"/>
        <v>0.13827953157686002</v>
      </c>
      <c r="N266" s="17">
        <f t="shared" si="952"/>
        <v>0.29285509712418079</v>
      </c>
      <c r="O266" s="17">
        <f t="shared" si="953"/>
        <v>0.21145588290205744</v>
      </c>
      <c r="P266" s="17">
        <f t="shared" si="954"/>
        <v>0.65244659376720393</v>
      </c>
      <c r="Q266" s="17">
        <f t="shared" si="955"/>
        <v>0.46499999999999997</v>
      </c>
      <c r="R266" s="69">
        <f t="shared" si="956"/>
        <v>0.89900000000000002</v>
      </c>
      <c r="S266" s="422">
        <f t="shared" si="957"/>
        <v>0.52927520223260294</v>
      </c>
      <c r="T266" s="17">
        <f t="shared" si="1083"/>
        <v>0.47072479776739706</v>
      </c>
      <c r="U266" s="10">
        <f t="shared" si="958"/>
        <v>55204.721382969256</v>
      </c>
      <c r="V266" s="32">
        <v>4</v>
      </c>
      <c r="W266" s="550">
        <f t="shared" si="959"/>
        <v>0</v>
      </c>
      <c r="X266" s="550">
        <f t="shared" si="960"/>
        <v>0.41816409112149189</v>
      </c>
      <c r="Y266" s="550">
        <f t="shared" si="961"/>
        <v>0.58183590887850811</v>
      </c>
      <c r="Z266" s="551">
        <f t="shared" si="962"/>
        <v>68235.38804963592</v>
      </c>
      <c r="AA266" s="426">
        <f t="shared" si="963"/>
        <v>8.4000000000000005E-2</v>
      </c>
      <c r="AB266" s="59">
        <f t="shared" si="964"/>
        <v>0.92</v>
      </c>
      <c r="AC266" s="59">
        <f t="shared" si="965"/>
        <v>0.15362973196084709</v>
      </c>
      <c r="AD266" s="59">
        <f t="shared" si="966"/>
        <v>0.29285509712418079</v>
      </c>
      <c r="AE266" s="59">
        <f t="shared" si="967"/>
        <v>0.53500000000000003</v>
      </c>
      <c r="AF266" s="59">
        <f t="shared" si="968"/>
        <v>0.58332399835704418</v>
      </c>
      <c r="AG266" s="59">
        <f t="shared" si="969"/>
        <v>0.13711213173518538</v>
      </c>
      <c r="AH266" s="59">
        <f t="shared" si="970"/>
        <v>0.21145588290205744</v>
      </c>
      <c r="AI266" s="59">
        <f t="shared" si="971"/>
        <v>0.83951308763675736</v>
      </c>
      <c r="AJ266" s="59">
        <f t="shared" si="972"/>
        <v>0.87644225383667529</v>
      </c>
      <c r="AK266" s="59">
        <f t="shared" si="973"/>
        <v>0.34755340623279612</v>
      </c>
      <c r="AL266" s="35">
        <f t="shared" si="974"/>
        <v>1</v>
      </c>
      <c r="AM266" s="27">
        <v>117276</v>
      </c>
      <c r="AN266" s="25">
        <v>55333</v>
      </c>
      <c r="AO266" s="25">
        <v>61943</v>
      </c>
      <c r="AP266" s="17">
        <f t="shared" si="975"/>
        <v>2.2778119044708886E-3</v>
      </c>
      <c r="AQ266" s="18">
        <v>89.3</v>
      </c>
      <c r="AR266" s="58">
        <v>543.74520127100004</v>
      </c>
      <c r="AS266" s="24">
        <f t="shared" si="976"/>
        <v>215.68190344644566</v>
      </c>
      <c r="AT266" s="17">
        <f t="shared" si="916"/>
        <v>0.18626506217685496</v>
      </c>
      <c r="AU266" s="25">
        <v>115743</v>
      </c>
      <c r="AV266" s="25">
        <v>54006</v>
      </c>
      <c r="AW266" s="25">
        <v>61737</v>
      </c>
      <c r="AX266" s="25">
        <v>1533</v>
      </c>
      <c r="AY266" s="25">
        <v>1327</v>
      </c>
      <c r="AZ266" s="18">
        <v>206</v>
      </c>
      <c r="BA266" s="25">
        <v>9889</v>
      </c>
      <c r="BB266" s="25">
        <v>4646</v>
      </c>
      <c r="BC266" s="25">
        <v>5243</v>
      </c>
      <c r="BD266" s="18">
        <v>88.6</v>
      </c>
      <c r="BE266" s="25">
        <v>107387</v>
      </c>
      <c r="BF266" s="25">
        <v>50687</v>
      </c>
      <c r="BG266" s="25">
        <v>56700</v>
      </c>
      <c r="BH266" s="18">
        <v>89.4</v>
      </c>
      <c r="BI266" s="17">
        <v>8.4000000000000005E-2</v>
      </c>
      <c r="BJ266" s="25">
        <v>38581</v>
      </c>
      <c r="BK266" s="25">
        <v>72099</v>
      </c>
      <c r="BL266" s="25">
        <v>6596</v>
      </c>
      <c r="BM266" s="17">
        <v>0.626</v>
      </c>
      <c r="BN266" s="10">
        <f t="shared" si="977"/>
        <v>43861.224000000002</v>
      </c>
      <c r="BO266" s="29">
        <v>0.53500000000000003</v>
      </c>
      <c r="BP266" s="30">
        <f t="shared" si="978"/>
        <v>0.46499999999999997</v>
      </c>
      <c r="BQ266" s="31">
        <v>9.1</v>
      </c>
      <c r="BR266" s="25">
        <v>78695</v>
      </c>
      <c r="BS266" s="25">
        <v>22842</v>
      </c>
      <c r="BT266" s="25">
        <v>48201</v>
      </c>
      <c r="BU266" s="25">
        <v>5529</v>
      </c>
      <c r="BV266" s="18">
        <v>1451</v>
      </c>
      <c r="BW266" s="18">
        <v>672</v>
      </c>
      <c r="BX266" s="25">
        <v>26781</v>
      </c>
      <c r="BY266" s="25">
        <v>19892</v>
      </c>
      <c r="BZ266" s="25">
        <v>6889</v>
      </c>
      <c r="CA266" s="59">
        <v>0.25700000000000001</v>
      </c>
      <c r="CB266" s="25">
        <v>115743</v>
      </c>
      <c r="CC266" s="25">
        <v>1533</v>
      </c>
      <c r="CD266" s="17">
        <f t="shared" si="979"/>
        <v>1.3244861460304295E-2</v>
      </c>
      <c r="CE266" s="25">
        <v>1248</v>
      </c>
      <c r="CF266" s="25">
        <v>3195</v>
      </c>
      <c r="CG266" s="25">
        <v>5511</v>
      </c>
      <c r="CH266" s="25">
        <v>5904</v>
      </c>
      <c r="CI266" s="25">
        <v>4579</v>
      </c>
      <c r="CJ266" s="25">
        <v>2899</v>
      </c>
      <c r="CK266" s="25">
        <v>1718</v>
      </c>
      <c r="CL266" s="18">
        <v>915</v>
      </c>
      <c r="CM266" s="18">
        <v>812</v>
      </c>
      <c r="CN266" s="32">
        <v>4.3</v>
      </c>
      <c r="CO266" s="27">
        <v>26781</v>
      </c>
      <c r="CP266" s="34">
        <f t="shared" si="980"/>
        <v>4.3790747171502185</v>
      </c>
      <c r="CQ266" s="25">
        <v>122</v>
      </c>
      <c r="CR266" s="18">
        <v>947</v>
      </c>
      <c r="CS266" s="25">
        <v>1884</v>
      </c>
      <c r="CT266" s="25">
        <v>13500</v>
      </c>
      <c r="CU266" s="25">
        <v>9572</v>
      </c>
      <c r="CV266" s="18">
        <v>424</v>
      </c>
      <c r="CW266" s="18">
        <v>194</v>
      </c>
      <c r="CX266" s="18">
        <v>138</v>
      </c>
      <c r="CY266" s="25">
        <v>26781</v>
      </c>
      <c r="CZ266" s="25">
        <v>25820</v>
      </c>
      <c r="DA266" s="18">
        <v>286</v>
      </c>
      <c r="DB266" s="18">
        <v>468</v>
      </c>
      <c r="DC266" s="18">
        <v>169</v>
      </c>
      <c r="DD266" s="18">
        <v>8</v>
      </c>
      <c r="DE266" s="18">
        <v>30</v>
      </c>
      <c r="DF266" s="25">
        <v>26781</v>
      </c>
      <c r="DG266" s="25">
        <v>15583</v>
      </c>
      <c r="DH266" s="18">
        <v>22</v>
      </c>
      <c r="DI266" s="18">
        <v>17</v>
      </c>
      <c r="DJ266" s="25">
        <v>11115</v>
      </c>
      <c r="DK266" s="18">
        <v>18</v>
      </c>
      <c r="DL266" s="18">
        <v>26</v>
      </c>
      <c r="DM266" s="25">
        <f t="shared" si="981"/>
        <v>67101.5</v>
      </c>
      <c r="DN266" s="17">
        <f t="shared" si="982"/>
        <v>0.41503304581606365</v>
      </c>
      <c r="DO266" s="17">
        <f t="shared" si="983"/>
        <v>6.7211829281953628E-4</v>
      </c>
      <c r="DP266" s="23">
        <f t="shared" si="984"/>
        <v>0.58332399835704418</v>
      </c>
      <c r="DQ266" s="23">
        <f t="shared" si="985"/>
        <v>0.41667600164295582</v>
      </c>
      <c r="DR266" s="25">
        <v>26781</v>
      </c>
      <c r="DS266" s="18">
        <v>506</v>
      </c>
      <c r="DT266" s="25">
        <v>19130</v>
      </c>
      <c r="DU266" s="18">
        <v>31</v>
      </c>
      <c r="DV266" s="25">
        <v>5072</v>
      </c>
      <c r="DW266" s="18">
        <v>21</v>
      </c>
      <c r="DX266" s="25">
        <v>1965</v>
      </c>
      <c r="DY266" s="18">
        <v>56</v>
      </c>
      <c r="DZ266" s="17">
        <f t="shared" si="986"/>
        <v>0.92375191367013931</v>
      </c>
      <c r="EA266" s="17">
        <f t="shared" si="987"/>
        <v>7.6248086329860687E-2</v>
      </c>
      <c r="EB266" s="25">
        <v>26781</v>
      </c>
      <c r="EC266" s="25">
        <v>3449</v>
      </c>
      <c r="ED266" s="18">
        <v>223</v>
      </c>
      <c r="EE266" s="25">
        <v>22010</v>
      </c>
      <c r="EF266" s="17">
        <f t="shared" si="909"/>
        <v>0.8218513124976663</v>
      </c>
      <c r="EG266" s="18">
        <v>926</v>
      </c>
      <c r="EH266" s="18">
        <v>173</v>
      </c>
      <c r="EI266" s="17">
        <f t="shared" si="988"/>
        <v>0.13711213173518538</v>
      </c>
      <c r="EJ266" s="17">
        <f t="shared" si="989"/>
        <v>3.4576752175049477E-2</v>
      </c>
      <c r="EK266" s="69">
        <f t="shared" si="990"/>
        <v>0.24646204398640825</v>
      </c>
      <c r="EL266" s="27">
        <v>77535</v>
      </c>
      <c r="EM266" s="25">
        <v>71358</v>
      </c>
      <c r="EN266" s="25">
        <v>6177</v>
      </c>
      <c r="EO266" s="59">
        <v>0.92</v>
      </c>
      <c r="EP266" s="25">
        <v>34843</v>
      </c>
      <c r="EQ266" s="25">
        <v>32996</v>
      </c>
      <c r="ER266" s="25">
        <v>1847</v>
      </c>
      <c r="ES266" s="59">
        <v>0.94700000000000006</v>
      </c>
      <c r="ET266" s="25">
        <v>42692</v>
      </c>
      <c r="EU266" s="25">
        <v>38362</v>
      </c>
      <c r="EV266" s="25">
        <v>4330</v>
      </c>
      <c r="EW266" s="59">
        <v>0.89900000000000002</v>
      </c>
      <c r="EX266" s="25">
        <v>7151</v>
      </c>
      <c r="EY266" s="25">
        <v>6781</v>
      </c>
      <c r="EZ266" s="25">
        <v>370</v>
      </c>
      <c r="FA266" s="59">
        <v>0.94799999999999995</v>
      </c>
      <c r="FB266" s="25">
        <v>70384</v>
      </c>
      <c r="FC266" s="25">
        <v>64577</v>
      </c>
      <c r="FD266" s="25">
        <v>5807</v>
      </c>
      <c r="FE266" s="59">
        <v>0.91700000000000004</v>
      </c>
      <c r="FF266" s="25">
        <v>53788</v>
      </c>
      <c r="FG266" s="25">
        <v>22734</v>
      </c>
      <c r="FH266" s="25">
        <v>27967</v>
      </c>
      <c r="FI266" s="25">
        <v>3087</v>
      </c>
      <c r="FJ266" s="23">
        <f t="shared" si="991"/>
        <v>5.7391983342009373E-2</v>
      </c>
      <c r="FK266" s="23">
        <f t="shared" si="992"/>
        <v>0.51994868743957756</v>
      </c>
      <c r="FL266" s="36">
        <f t="shared" si="993"/>
        <v>7.3644314868804663</v>
      </c>
      <c r="FM266" s="25">
        <v>25505</v>
      </c>
      <c r="FN266" s="25">
        <v>11109</v>
      </c>
      <c r="FO266" s="17">
        <f t="shared" si="994"/>
        <v>0.43556165457753382</v>
      </c>
      <c r="FP266" s="25">
        <v>12871</v>
      </c>
      <c r="FQ266" s="17">
        <f t="shared" si="995"/>
        <v>0.50464614781415407</v>
      </c>
      <c r="FR266" s="25">
        <v>1525</v>
      </c>
      <c r="FS266" s="17">
        <f t="shared" si="996"/>
        <v>5.9792197608312093E-2</v>
      </c>
      <c r="FT266" s="25">
        <v>28283</v>
      </c>
      <c r="FU266" s="25">
        <v>11625</v>
      </c>
      <c r="FV266" s="25">
        <v>15096</v>
      </c>
      <c r="FW266" s="17">
        <f t="shared" si="997"/>
        <v>5.5227521832903158E-2</v>
      </c>
      <c r="FX266" s="17">
        <f t="shared" si="998"/>
        <v>0.53374818795743029</v>
      </c>
      <c r="FY266" s="25">
        <v>1562</v>
      </c>
      <c r="FZ266" s="25">
        <v>59357</v>
      </c>
      <c r="GA266" s="25">
        <v>9119</v>
      </c>
      <c r="GB266" s="25">
        <v>32855</v>
      </c>
      <c r="GC266" s="25">
        <v>10183</v>
      </c>
      <c r="GD266" s="25">
        <v>4066</v>
      </c>
      <c r="GE266" s="18">
        <v>101</v>
      </c>
      <c r="GF266" s="25">
        <v>2515</v>
      </c>
      <c r="GG266" s="18">
        <v>70</v>
      </c>
      <c r="GH266" s="18">
        <v>26</v>
      </c>
      <c r="GI266" s="18">
        <v>422</v>
      </c>
      <c r="GJ266" s="10">
        <f t="shared" si="999"/>
        <v>9119</v>
      </c>
      <c r="GK266" s="10">
        <f t="shared" si="910"/>
        <v>50238</v>
      </c>
      <c r="GL266" s="10">
        <f t="shared" si="911"/>
        <v>17383</v>
      </c>
      <c r="GM266" s="10">
        <f t="shared" si="1000"/>
        <v>41974</v>
      </c>
      <c r="GN266" s="10">
        <f t="shared" si="912"/>
        <v>7200</v>
      </c>
      <c r="GO266" s="17">
        <f t="shared" si="1001"/>
        <v>0.15362973196084709</v>
      </c>
      <c r="GP266" s="17">
        <f t="shared" si="913"/>
        <v>0.84637026803915294</v>
      </c>
      <c r="GQ266" s="17">
        <f t="shared" si="914"/>
        <v>0.29285509712418079</v>
      </c>
      <c r="GR266" s="17">
        <f t="shared" si="915"/>
        <v>0.12129993092642823</v>
      </c>
      <c r="GS266" s="17">
        <f t="shared" si="1002"/>
        <v>0.56961268258166686</v>
      </c>
      <c r="GT266" s="25">
        <v>26940</v>
      </c>
      <c r="GU266" s="25">
        <v>3671</v>
      </c>
      <c r="GV266" s="25">
        <v>14044</v>
      </c>
      <c r="GW266" s="25">
        <v>5589</v>
      </c>
      <c r="GX266" s="25">
        <v>2249</v>
      </c>
      <c r="GY266" s="18">
        <v>70</v>
      </c>
      <c r="GZ266" s="25">
        <v>1011</v>
      </c>
      <c r="HA266" s="18">
        <v>20</v>
      </c>
      <c r="HB266" s="18">
        <v>15</v>
      </c>
      <c r="HC266" s="18">
        <v>271</v>
      </c>
      <c r="HD266" s="23">
        <f t="shared" si="1003"/>
        <v>0.13626577579806978</v>
      </c>
      <c r="HE266" s="23">
        <f t="shared" si="1004"/>
        <v>0.86373422420193025</v>
      </c>
      <c r="HF266" s="23">
        <f t="shared" si="1005"/>
        <v>0.34242761692650336</v>
      </c>
      <c r="HG266" s="23">
        <f t="shared" si="1006"/>
        <v>0.13496659242761694</v>
      </c>
      <c r="HH266" s="25">
        <v>32417</v>
      </c>
      <c r="HI266" s="25">
        <v>5448</v>
      </c>
      <c r="HJ266" s="25">
        <v>18811</v>
      </c>
      <c r="HK266" s="25">
        <v>4594</v>
      </c>
      <c r="HL266" s="25">
        <v>1817</v>
      </c>
      <c r="HM266" s="18">
        <v>31</v>
      </c>
      <c r="HN266" s="25">
        <v>1504</v>
      </c>
      <c r="HO266" s="18">
        <v>50</v>
      </c>
      <c r="HP266" s="18">
        <v>11</v>
      </c>
      <c r="HQ266" s="18">
        <v>151</v>
      </c>
      <c r="HR266" s="23">
        <f t="shared" si="1007"/>
        <v>0.16805996853502791</v>
      </c>
      <c r="HS266" s="23">
        <f t="shared" si="1008"/>
        <v>0.83194003146497209</v>
      </c>
      <c r="HT266" s="80">
        <f t="shared" si="1009"/>
        <v>0.25165808063670297</v>
      </c>
      <c r="HU266" s="27">
        <v>92639</v>
      </c>
      <c r="HV266" s="25">
        <v>1837</v>
      </c>
      <c r="HW266" s="25">
        <v>20330</v>
      </c>
      <c r="HX266" s="18">
        <v>4801</v>
      </c>
      <c r="HY266" s="25">
        <v>12443</v>
      </c>
      <c r="HZ266" s="25">
        <v>9158</v>
      </c>
      <c r="IA266" s="18">
        <v>2274</v>
      </c>
      <c r="IB266" s="18">
        <v>207</v>
      </c>
      <c r="IC266" s="25">
        <v>13883</v>
      </c>
      <c r="ID266" s="25">
        <v>18639</v>
      </c>
      <c r="IE266" s="25">
        <v>4767</v>
      </c>
      <c r="IF266" s="18">
        <v>695</v>
      </c>
      <c r="IG266" s="25">
        <v>3605</v>
      </c>
      <c r="IH266" s="17">
        <f t="shared" si="1010"/>
        <v>0.30005721132568358</v>
      </c>
      <c r="II266" s="17">
        <f t="shared" si="1011"/>
        <v>9.8856852945303816E-2</v>
      </c>
      <c r="IJ266" s="30">
        <f t="shared" si="1012"/>
        <v>10.115636601878139</v>
      </c>
      <c r="IK266" s="17">
        <f t="shared" si="1084"/>
        <v>0.13827953157686002</v>
      </c>
      <c r="IL266" s="25">
        <v>42857</v>
      </c>
      <c r="IM266" s="25">
        <v>830</v>
      </c>
      <c r="IN266" s="25">
        <v>12680</v>
      </c>
      <c r="IO266" s="18">
        <v>3899</v>
      </c>
      <c r="IP266" s="25">
        <v>9012</v>
      </c>
      <c r="IQ266" s="25">
        <v>3368</v>
      </c>
      <c r="IR266" s="18">
        <v>1367</v>
      </c>
      <c r="IS266" s="18">
        <v>144</v>
      </c>
      <c r="IT266" s="25">
        <v>6676</v>
      </c>
      <c r="IU266" s="25">
        <v>443</v>
      </c>
      <c r="IV266" s="25">
        <v>1894</v>
      </c>
      <c r="IW266" s="18">
        <v>363</v>
      </c>
      <c r="IX266" s="25">
        <v>2181</v>
      </c>
      <c r="IY266" s="17">
        <f t="shared" si="1013"/>
        <v>0.72697575658585534</v>
      </c>
      <c r="IZ266" s="25">
        <v>49782</v>
      </c>
      <c r="JA266" s="25">
        <v>1007</v>
      </c>
      <c r="JB266" s="25">
        <v>7650</v>
      </c>
      <c r="JC266" s="18">
        <v>902</v>
      </c>
      <c r="JD266" s="25">
        <v>3431</v>
      </c>
      <c r="JE266" s="25">
        <v>5790</v>
      </c>
      <c r="JF266" s="18">
        <v>907</v>
      </c>
      <c r="JG266" s="18">
        <v>63</v>
      </c>
      <c r="JH266" s="25">
        <v>7207</v>
      </c>
      <c r="JI266" s="25">
        <v>18196</v>
      </c>
      <c r="JJ266" s="25">
        <v>2873</v>
      </c>
      <c r="JK266" s="18">
        <v>332</v>
      </c>
      <c r="JL266" s="25">
        <v>1424</v>
      </c>
      <c r="JM266" s="80">
        <f t="shared" si="1014"/>
        <v>0.39546422401671288</v>
      </c>
      <c r="JN266" s="27">
        <v>92639</v>
      </c>
      <c r="JO266" s="25">
        <v>59013</v>
      </c>
      <c r="JP266" s="18">
        <v>49</v>
      </c>
      <c r="JQ266" s="18">
        <v>248</v>
      </c>
      <c r="JR266" s="18">
        <v>462</v>
      </c>
      <c r="JS266" s="18">
        <v>376</v>
      </c>
      <c r="JT266" s="18">
        <v>262</v>
      </c>
      <c r="JU266" s="18" t="s">
        <v>764</v>
      </c>
      <c r="JV266" s="18">
        <v>32</v>
      </c>
      <c r="JW266" s="25">
        <v>32197</v>
      </c>
      <c r="JX266" s="17">
        <f t="shared" si="1015"/>
        <v>0.34755340623279612</v>
      </c>
      <c r="JY266" s="17">
        <f t="shared" si="1016"/>
        <v>0.65244659376720393</v>
      </c>
      <c r="JZ266" s="25">
        <v>8227</v>
      </c>
      <c r="KA266" s="25">
        <v>6300</v>
      </c>
      <c r="KB266" s="18">
        <v>8</v>
      </c>
      <c r="KC266" s="18">
        <v>13</v>
      </c>
      <c r="KD266" s="18">
        <v>62</v>
      </c>
      <c r="KE266" s="18">
        <v>19</v>
      </c>
      <c r="KF266" s="18">
        <v>23</v>
      </c>
      <c r="KG266" s="18" t="s">
        <v>764</v>
      </c>
      <c r="KH266" s="18" t="s">
        <v>764</v>
      </c>
      <c r="KI266" s="25">
        <v>1802</v>
      </c>
      <c r="KJ266" s="17">
        <f t="shared" si="1017"/>
        <v>0.21903488513431385</v>
      </c>
      <c r="KK266" s="25">
        <v>84412</v>
      </c>
      <c r="KL266" s="25">
        <v>52713</v>
      </c>
      <c r="KM266" s="18">
        <v>41</v>
      </c>
      <c r="KN266" s="18">
        <v>235</v>
      </c>
      <c r="KO266" s="18">
        <v>400</v>
      </c>
      <c r="KP266" s="18">
        <v>357</v>
      </c>
      <c r="KQ266" s="18">
        <v>239</v>
      </c>
      <c r="KR266" s="18" t="s">
        <v>764</v>
      </c>
      <c r="KS266" s="18">
        <v>32</v>
      </c>
      <c r="KT266" s="25">
        <v>30395</v>
      </c>
      <c r="KU266" s="69">
        <f t="shared" si="917"/>
        <v>0.3600791356679145</v>
      </c>
      <c r="KV266" s="27">
        <v>117276</v>
      </c>
      <c r="KW266" s="25">
        <v>111046</v>
      </c>
      <c r="KX266" s="25">
        <v>6230</v>
      </c>
      <c r="KY266" s="59">
        <v>5.2999999999999999E-2</v>
      </c>
      <c r="KZ266" s="25">
        <v>3402</v>
      </c>
      <c r="LA266" s="25">
        <v>2085</v>
      </c>
      <c r="LB266" s="25">
        <v>2288</v>
      </c>
      <c r="LC266" s="25">
        <v>1989</v>
      </c>
      <c r="LD266" s="25">
        <v>55333</v>
      </c>
      <c r="LE266" s="25">
        <v>52564</v>
      </c>
      <c r="LF266" s="25">
        <v>2769</v>
      </c>
      <c r="LG266" s="59">
        <v>0.05</v>
      </c>
      <c r="LH266" s="25">
        <v>61943</v>
      </c>
      <c r="LI266" s="25">
        <v>58482</v>
      </c>
      <c r="LJ266" s="25">
        <v>3461</v>
      </c>
      <c r="LK266" s="35">
        <v>5.5999999999999994E-2</v>
      </c>
      <c r="LL266" s="27">
        <v>26781</v>
      </c>
      <c r="LM266" s="18">
        <v>74</v>
      </c>
      <c r="LN266" s="25">
        <v>22409</v>
      </c>
      <c r="LO266" s="18">
        <v>699</v>
      </c>
      <c r="LP266" s="18">
        <v>677</v>
      </c>
      <c r="LQ266" s="18">
        <v>164</v>
      </c>
      <c r="LR266" s="25">
        <v>2758</v>
      </c>
      <c r="LS266" s="23">
        <f t="shared" si="1018"/>
        <v>0.1029834584220156</v>
      </c>
      <c r="LT266" s="23">
        <f t="shared" si="1019"/>
        <v>0.89701654157798438</v>
      </c>
      <c r="LU266" s="17">
        <f t="shared" si="1020"/>
        <v>0.83951308763675736</v>
      </c>
      <c r="LV266" s="25">
        <v>26781</v>
      </c>
      <c r="LW266" s="18">
        <v>76</v>
      </c>
      <c r="LX266" s="25">
        <v>16646</v>
      </c>
      <c r="LY266" s="25">
        <v>6659</v>
      </c>
      <c r="LZ266" s="25">
        <v>1355</v>
      </c>
      <c r="MA266" s="18">
        <v>12</v>
      </c>
      <c r="MB266" s="18">
        <v>403</v>
      </c>
      <c r="MC266" s="18">
        <v>10</v>
      </c>
      <c r="MD266" s="18">
        <v>91</v>
      </c>
      <c r="ME266" s="18" t="s">
        <v>764</v>
      </c>
      <c r="MF266" s="25">
        <v>1529</v>
      </c>
      <c r="MG266" s="17">
        <f t="shared" si="1021"/>
        <v>1.5869459691572385E-2</v>
      </c>
      <c r="MH266" s="17">
        <f t="shared" si="1022"/>
        <v>0.87644225383667529</v>
      </c>
      <c r="MI266" s="25">
        <v>26781</v>
      </c>
      <c r="MJ266" s="18">
        <v>87</v>
      </c>
      <c r="MK266" s="25">
        <v>16703</v>
      </c>
      <c r="ML266" s="25">
        <v>6628</v>
      </c>
      <c r="MM266" s="25">
        <v>1358</v>
      </c>
      <c r="MN266" s="18">
        <v>13</v>
      </c>
      <c r="MO266" s="18">
        <v>444</v>
      </c>
      <c r="MP266" s="18">
        <v>9</v>
      </c>
      <c r="MQ266" s="18">
        <v>3</v>
      </c>
      <c r="MR266" s="18" t="s">
        <v>764</v>
      </c>
      <c r="MS266" s="25">
        <v>1536</v>
      </c>
      <c r="MT266" s="17">
        <f t="shared" si="1023"/>
        <v>0.87487397782009635</v>
      </c>
      <c r="MU266" s="69">
        <f t="shared" si="1024"/>
        <v>0.85797767073671638</v>
      </c>
      <c r="MV266" s="27">
        <v>26781</v>
      </c>
      <c r="MW266" s="25">
        <v>5663</v>
      </c>
      <c r="MX266" s="25">
        <v>4585</v>
      </c>
      <c r="MY266" s="25">
        <v>10179</v>
      </c>
      <c r="MZ266" s="25">
        <v>2659</v>
      </c>
      <c r="NA266" s="18">
        <v>207</v>
      </c>
      <c r="NB266" s="18">
        <v>8</v>
      </c>
      <c r="NC266" s="25">
        <v>3198</v>
      </c>
      <c r="ND266" s="18">
        <v>282</v>
      </c>
      <c r="NE266" s="17">
        <f t="shared" si="1025"/>
        <v>0.21145588290205744</v>
      </c>
      <c r="NF266" s="10">
        <f t="shared" si="1026"/>
        <v>24350.899999999998</v>
      </c>
      <c r="NG266" s="17">
        <f t="shared" si="1027"/>
        <v>0.3385982599604197</v>
      </c>
      <c r="NH266" s="25">
        <v>26781</v>
      </c>
      <c r="NI266" s="25">
        <v>1336</v>
      </c>
      <c r="NJ266" s="18">
        <v>6</v>
      </c>
      <c r="NK266" s="18">
        <v>99</v>
      </c>
      <c r="NL266" s="18">
        <v>21</v>
      </c>
      <c r="NM266" s="25">
        <v>22953</v>
      </c>
      <c r="NN266" s="25">
        <v>1974</v>
      </c>
      <c r="NO266" s="18">
        <v>71</v>
      </c>
      <c r="NP266" s="18">
        <v>1</v>
      </c>
      <c r="NQ266" s="32">
        <v>320</v>
      </c>
      <c r="NR266" s="27">
        <v>26781</v>
      </c>
      <c r="NS266" s="37">
        <f t="shared" si="1028"/>
        <v>0.94253388596392962</v>
      </c>
      <c r="NT266" s="37">
        <f t="shared" si="1029"/>
        <v>0.25433016024604954</v>
      </c>
      <c r="NU266" s="37">
        <f t="shared" si="1030"/>
        <v>1.0609698122177325</v>
      </c>
      <c r="NV266" s="17">
        <f t="shared" si="1031"/>
        <v>0.21544182921564156</v>
      </c>
      <c r="NW266" s="10">
        <f t="shared" si="1032"/>
        <v>16153</v>
      </c>
      <c r="NX266" s="17">
        <f t="shared" si="1033"/>
        <v>0.60315148799522045</v>
      </c>
      <c r="NY266" s="19">
        <f t="shared" si="1034"/>
        <v>0.29110274108381839</v>
      </c>
      <c r="NZ266" s="25">
        <v>8593</v>
      </c>
      <c r="OA266" s="25">
        <v>10628</v>
      </c>
      <c r="OB266" s="18">
        <v>760</v>
      </c>
      <c r="OC266" s="25">
        <v>4226</v>
      </c>
      <c r="OD266" s="18">
        <v>155</v>
      </c>
      <c r="OE266" s="18">
        <v>880</v>
      </c>
      <c r="OF266" s="17">
        <f t="shared" si="1035"/>
        <v>0.15779843919196446</v>
      </c>
      <c r="OG266" s="17">
        <f t="shared" si="1036"/>
        <v>0.3208618050110153</v>
      </c>
      <c r="OH266" s="17">
        <f t="shared" si="1037"/>
        <v>0.3968485120047795</v>
      </c>
      <c r="OI266" s="69">
        <f t="shared" si="1038"/>
        <v>3.2859116537843992E-2</v>
      </c>
      <c r="OJ266" s="27">
        <v>26781</v>
      </c>
      <c r="OK266" s="18">
        <v>188</v>
      </c>
      <c r="OL266" s="25">
        <v>9502</v>
      </c>
      <c r="OM266" s="25">
        <v>13049</v>
      </c>
      <c r="ON266" s="18">
        <v>444</v>
      </c>
      <c r="OO266" s="18">
        <v>251</v>
      </c>
      <c r="OP266" s="18">
        <v>73</v>
      </c>
      <c r="OQ266" s="25">
        <v>9955</v>
      </c>
      <c r="OR266" s="69">
        <f t="shared" si="1039"/>
        <v>0.38112841193383368</v>
      </c>
      <c r="OS266" s="22">
        <v>73592</v>
      </c>
      <c r="OT266" s="22">
        <v>73592</v>
      </c>
      <c r="OU266" s="38">
        <f t="shared" si="918"/>
        <v>0.48365196932156496</v>
      </c>
      <c r="OV266" s="39">
        <v>0.89069450483748225</v>
      </c>
      <c r="OW266" s="22">
        <v>6554799</v>
      </c>
      <c r="OX266" s="36">
        <f t="shared" si="919"/>
        <v>268209265.48199999</v>
      </c>
      <c r="OY266" s="36">
        <f t="shared" si="920"/>
        <v>4986180.4312692983</v>
      </c>
      <c r="OZ266" s="22"/>
      <c r="PA266" s="22"/>
      <c r="PB266" s="38">
        <f t="shared" si="921"/>
        <v>0</v>
      </c>
      <c r="PC266" s="39">
        <v>0</v>
      </c>
      <c r="PD266" s="22"/>
      <c r="PE266" s="40">
        <f t="shared" si="1040"/>
        <v>0</v>
      </c>
      <c r="PF266" s="36">
        <f t="shared" si="1041"/>
        <v>0</v>
      </c>
      <c r="PG266" s="22">
        <v>1941</v>
      </c>
      <c r="PH266" s="22">
        <v>1941</v>
      </c>
      <c r="PI266" s="38">
        <f t="shared" si="922"/>
        <v>1.2756392983655255E-2</v>
      </c>
      <c r="PJ266" s="39">
        <v>0.10226687274600721</v>
      </c>
      <c r="PK266" s="22">
        <v>19850</v>
      </c>
      <c r="PL266" s="41">
        <f t="shared" si="1042"/>
        <v>812222.29999999993</v>
      </c>
      <c r="PM266" s="36">
        <f t="shared" si="1043"/>
        <v>158670.20092673154</v>
      </c>
      <c r="PN266" s="22">
        <v>9611</v>
      </c>
      <c r="PO266" s="22">
        <v>9611</v>
      </c>
      <c r="PP266" s="38">
        <f t="shared" si="923"/>
        <v>6.3164190090628888E-2</v>
      </c>
      <c r="PQ266" s="39">
        <v>0.65625949432941422</v>
      </c>
      <c r="PR266" s="22">
        <v>630731</v>
      </c>
      <c r="PS266" s="41">
        <f t="shared" si="1044"/>
        <v>25808251.057999998</v>
      </c>
      <c r="PT266" s="36">
        <f t="shared" si="1045"/>
        <v>1260178.4666437344</v>
      </c>
      <c r="PU266" s="22"/>
      <c r="PV266" s="22"/>
      <c r="PW266" s="38">
        <f t="shared" si="924"/>
        <v>0</v>
      </c>
      <c r="PX266" s="39">
        <v>0</v>
      </c>
      <c r="PY266" s="22"/>
      <c r="PZ266" s="36">
        <f t="shared" si="1046"/>
        <v>0</v>
      </c>
      <c r="QA266" s="22"/>
      <c r="QB266" s="22"/>
      <c r="QC266" s="39">
        <v>0</v>
      </c>
      <c r="QD266" s="22"/>
      <c r="QE266" s="22">
        <f t="shared" si="1047"/>
        <v>0</v>
      </c>
      <c r="QF266" s="22"/>
      <c r="QG266" s="22">
        <v>397</v>
      </c>
      <c r="QH266" s="22">
        <v>397</v>
      </c>
      <c r="QI266" s="38">
        <f t="shared" si="925"/>
        <v>2.6091128359150627E-3</v>
      </c>
      <c r="QJ266" s="39">
        <v>0.17100755667506298</v>
      </c>
      <c r="QK266" s="22">
        <v>6789</v>
      </c>
      <c r="QL266" s="42">
        <f t="shared" si="1048"/>
        <v>42.601402518891689</v>
      </c>
      <c r="QM266" s="22">
        <f t="shared" si="926"/>
        <v>66618</v>
      </c>
      <c r="QN266" s="22">
        <v>10720</v>
      </c>
      <c r="QO266" s="22">
        <v>10720</v>
      </c>
      <c r="QP266" s="38">
        <f t="shared" si="927"/>
        <v>7.045261864234123E-2</v>
      </c>
      <c r="QQ266" s="39">
        <v>0.20320149253731346</v>
      </c>
      <c r="QR266" s="22">
        <v>217832</v>
      </c>
      <c r="QS266" s="36">
        <f t="shared" si="1049"/>
        <v>2520515.5703041218</v>
      </c>
      <c r="QT266" s="22"/>
      <c r="QU266" s="22"/>
      <c r="QV266" s="38">
        <f t="shared" si="928"/>
        <v>0</v>
      </c>
      <c r="QW266" s="39">
        <v>0</v>
      </c>
      <c r="QX266" s="22"/>
      <c r="QY266" s="36">
        <f t="shared" si="1050"/>
        <v>0</v>
      </c>
      <c r="QZ266" s="22">
        <v>55898</v>
      </c>
      <c r="RA266" s="22">
        <v>55898</v>
      </c>
      <c r="RB266" s="38">
        <f t="shared" si="929"/>
        <v>0.36736571612589464</v>
      </c>
      <c r="RC266" s="39">
        <v>0.2083999427528713</v>
      </c>
      <c r="RD266" s="22">
        <v>1164914</v>
      </c>
      <c r="RE266" s="36">
        <f t="shared" si="1051"/>
        <v>6039847.8379636183</v>
      </c>
      <c r="RF266" s="10">
        <f t="shared" si="930"/>
        <v>152159</v>
      </c>
      <c r="RG266" s="10">
        <f t="shared" si="931"/>
        <v>152159</v>
      </c>
      <c r="RH266" s="17">
        <f t="shared" si="932"/>
        <v>0.19569962174265895</v>
      </c>
      <c r="RI266" s="17">
        <f t="shared" si="933"/>
        <v>4.4711007960116199E-3</v>
      </c>
      <c r="RJ266" s="17">
        <f t="shared" si="934"/>
        <v>0.33317978362245748</v>
      </c>
      <c r="RK266" s="17">
        <f t="shared" si="935"/>
        <v>0</v>
      </c>
      <c r="RL266" s="17">
        <f t="shared" si="936"/>
        <v>8.4205935711627905E-2</v>
      </c>
      <c r="RM266" s="17">
        <f t="shared" si="937"/>
        <v>0</v>
      </c>
      <c r="RN266" s="17">
        <f t="shared" si="938"/>
        <v>0.16842247165074689</v>
      </c>
      <c r="RO266" s="17">
        <f t="shared" si="939"/>
        <v>0</v>
      </c>
      <c r="RP266" s="17">
        <f t="shared" si="940"/>
        <v>0.40358651747646729</v>
      </c>
      <c r="RQ266" s="17">
        <f t="shared" si="941"/>
        <v>2.8466531183357708E-6</v>
      </c>
      <c r="RR266" s="36">
        <f t="shared" si="942"/>
        <v>14965435.108510025</v>
      </c>
      <c r="RS266" s="36">
        <f t="shared" si="943"/>
        <v>127.6086761870291</v>
      </c>
      <c r="RT266" s="10">
        <f t="shared" si="944"/>
        <v>0</v>
      </c>
      <c r="RU266" s="17">
        <f t="shared" si="945"/>
        <v>0</v>
      </c>
      <c r="RV266" s="37">
        <f t="shared" si="946"/>
        <v>0.77074639028910552</v>
      </c>
      <c r="RW266" s="36">
        <f t="shared" si="947"/>
        <v>1.2974436372318292</v>
      </c>
      <c r="RX266" s="85">
        <v>-1.952367</v>
      </c>
      <c r="RY266" s="93">
        <v>90</v>
      </c>
      <c r="RZ266" s="43" t="b">
        <v>0</v>
      </c>
      <c r="SA266" s="18" t="b">
        <v>0</v>
      </c>
      <c r="SB266" s="18" t="b">
        <v>0</v>
      </c>
      <c r="SC266" s="18" t="b">
        <v>0</v>
      </c>
      <c r="SD266" s="18" t="b">
        <v>0</v>
      </c>
      <c r="SE266" s="32" t="b">
        <v>1</v>
      </c>
      <c r="SF266" s="43" t="b">
        <v>1</v>
      </c>
      <c r="SG266" s="18" t="b">
        <v>0</v>
      </c>
      <c r="SH266" s="18"/>
      <c r="SI266" s="18"/>
      <c r="SJ266" s="18"/>
      <c r="SK266" s="18"/>
      <c r="SL266" s="18"/>
      <c r="SM266" s="18"/>
      <c r="SN266" s="18"/>
      <c r="SO266" s="18"/>
      <c r="SP266" s="18"/>
      <c r="SQ266" s="17">
        <f t="shared" si="1052"/>
        <v>0</v>
      </c>
      <c r="SR266" s="17">
        <f t="shared" si="1053"/>
        <v>0</v>
      </c>
      <c r="SS266" s="17">
        <f t="shared" si="1054"/>
        <v>0</v>
      </c>
      <c r="ST266" s="17">
        <f t="shared" si="1055"/>
        <v>0</v>
      </c>
      <c r="SU266" s="17">
        <f t="shared" si="1056"/>
        <v>0</v>
      </c>
      <c r="SV266" s="17">
        <f t="shared" ref="SV266:SV297" si="1086">SP266/MAX($SP$6:$SP$335)</f>
        <v>0</v>
      </c>
      <c r="SW266" s="17">
        <f t="shared" si="1057"/>
        <v>0</v>
      </c>
      <c r="SX266" s="17">
        <f t="shared" si="1058"/>
        <v>0</v>
      </c>
      <c r="SY266" s="17">
        <f t="shared" si="1059"/>
        <v>0</v>
      </c>
      <c r="SZ266" s="17">
        <f t="shared" si="1060"/>
        <v>0</v>
      </c>
      <c r="TA266" s="17">
        <f t="shared" si="1061"/>
        <v>0</v>
      </c>
      <c r="TB266" s="24">
        <f t="shared" si="1062"/>
        <v>620</v>
      </c>
      <c r="TC266" s="69">
        <f t="shared" si="1063"/>
        <v>1</v>
      </c>
      <c r="TD266" s="17">
        <f t="shared" si="1085"/>
        <v>2.6014568158168575E-6</v>
      </c>
      <c r="TE266" s="95"/>
      <c r="TF266" s="71"/>
      <c r="TG266" s="71">
        <v>2</v>
      </c>
      <c r="TH266" s="71">
        <v>3</v>
      </c>
      <c r="TI266" s="71"/>
      <c r="TJ266" s="71"/>
      <c r="TK266" s="71">
        <v>7</v>
      </c>
      <c r="TL266" s="71"/>
      <c r="TM266" s="71">
        <v>1</v>
      </c>
      <c r="TN266" s="71"/>
      <c r="TO266" s="71"/>
      <c r="TP266" s="71"/>
      <c r="TQ266" s="71">
        <v>2</v>
      </c>
      <c r="TR266" s="72">
        <v>25</v>
      </c>
      <c r="TS266" s="72"/>
      <c r="TT266" s="72"/>
      <c r="TU266" s="72">
        <v>1</v>
      </c>
      <c r="TV266" s="72">
        <v>8</v>
      </c>
      <c r="TW266" s="72"/>
      <c r="TX266" s="72"/>
      <c r="TY266" s="72">
        <v>6</v>
      </c>
      <c r="TZ266" s="72">
        <v>69</v>
      </c>
      <c r="UA266" s="72"/>
      <c r="UB266" s="72">
        <v>16</v>
      </c>
      <c r="UC266" s="72">
        <v>6</v>
      </c>
      <c r="UD266" s="72"/>
      <c r="UE266" s="72"/>
      <c r="UF266" s="72">
        <v>2</v>
      </c>
      <c r="UG266" s="72">
        <v>6</v>
      </c>
      <c r="UH266" s="72">
        <v>1</v>
      </c>
      <c r="UI266" s="72">
        <v>10</v>
      </c>
      <c r="UJ266" s="73">
        <v>31</v>
      </c>
      <c r="UK266" s="73"/>
      <c r="UL266" s="73"/>
      <c r="UM266" s="73">
        <v>10</v>
      </c>
      <c r="UN266" s="73">
        <v>21</v>
      </c>
      <c r="UO266" s="73"/>
      <c r="UP266" s="73"/>
      <c r="UQ266" s="73">
        <v>9</v>
      </c>
      <c r="UR266" s="73">
        <v>128</v>
      </c>
      <c r="US266" s="73">
        <v>17</v>
      </c>
      <c r="UT266" s="73">
        <v>11</v>
      </c>
      <c r="UU266" s="73"/>
      <c r="UV266" s="73"/>
      <c r="UW266" s="73">
        <v>1</v>
      </c>
      <c r="UX266" s="73"/>
      <c r="UY266" s="73">
        <v>6</v>
      </c>
      <c r="UZ266" s="73"/>
      <c r="VA266" s="73">
        <v>14</v>
      </c>
      <c r="VB266" s="73">
        <v>38</v>
      </c>
      <c r="VC266" s="73"/>
      <c r="VD266" s="73"/>
      <c r="VE266" s="73">
        <v>10</v>
      </c>
      <c r="VF266" s="73">
        <v>18</v>
      </c>
      <c r="VG266" s="73"/>
      <c r="VH266" s="73">
        <v>1</v>
      </c>
      <c r="VI266" s="73">
        <v>9</v>
      </c>
      <c r="VJ266" s="73">
        <v>127</v>
      </c>
      <c r="VK266" s="73">
        <v>17</v>
      </c>
      <c r="VL266" s="73">
        <v>12</v>
      </c>
      <c r="VM266" s="73"/>
      <c r="VN266" s="73"/>
      <c r="VO266" s="73">
        <v>1</v>
      </c>
      <c r="VP266" s="73">
        <v>6</v>
      </c>
      <c r="VQ266" s="73"/>
      <c r="VR266" s="73">
        <v>10</v>
      </c>
      <c r="VS266" s="73">
        <v>12</v>
      </c>
      <c r="VT266" s="73"/>
      <c r="VU266" s="73"/>
      <c r="VV266" s="73">
        <v>7</v>
      </c>
      <c r="VW266" s="73">
        <v>5</v>
      </c>
      <c r="VX266" s="73"/>
      <c r="VY266" s="73">
        <v>3</v>
      </c>
      <c r="VZ266" s="73">
        <v>8</v>
      </c>
      <c r="WA266" s="73">
        <v>45</v>
      </c>
      <c r="WB266" s="73"/>
      <c r="WC266" s="73">
        <v>8</v>
      </c>
      <c r="WD266" s="73">
        <v>7</v>
      </c>
      <c r="WE266" s="73"/>
      <c r="WF266" s="73"/>
      <c r="WG266" s="73"/>
      <c r="WH266" s="73">
        <v>1</v>
      </c>
      <c r="WI266" s="73"/>
      <c r="WJ266" s="73">
        <v>4</v>
      </c>
      <c r="WK266" s="73"/>
      <c r="WL266" s="73"/>
      <c r="WM266" s="73"/>
      <c r="WN266" s="73">
        <v>12</v>
      </c>
      <c r="WO266" s="22">
        <f t="shared" si="1064"/>
        <v>106</v>
      </c>
      <c r="WP266" s="22">
        <f t="shared" si="1065"/>
        <v>0</v>
      </c>
      <c r="WQ266" s="22">
        <f t="shared" si="1066"/>
        <v>0</v>
      </c>
      <c r="WR266" s="22">
        <f t="shared" si="1067"/>
        <v>30</v>
      </c>
      <c r="WS266" s="22">
        <f t="shared" si="1068"/>
        <v>55</v>
      </c>
      <c r="WT266" s="22">
        <f t="shared" si="1069"/>
        <v>0</v>
      </c>
      <c r="WU266" s="22">
        <f t="shared" si="1070"/>
        <v>4</v>
      </c>
      <c r="WV266" s="22">
        <f t="shared" si="1071"/>
        <v>24</v>
      </c>
      <c r="WW266" s="22">
        <f t="shared" si="1072"/>
        <v>376</v>
      </c>
      <c r="WX266" s="22">
        <f t="shared" si="1073"/>
        <v>0</v>
      </c>
      <c r="WY266" s="22">
        <f t="shared" si="1074"/>
        <v>59</v>
      </c>
      <c r="WZ266" s="22">
        <f t="shared" si="1075"/>
        <v>29</v>
      </c>
      <c r="XA266" s="22">
        <f t="shared" si="1076"/>
        <v>0</v>
      </c>
      <c r="XB266" s="22">
        <f t="shared" si="1077"/>
        <v>0</v>
      </c>
      <c r="XC266" s="22">
        <f t="shared" si="1078"/>
        <v>4</v>
      </c>
      <c r="XD266" s="22">
        <f t="shared" si="1079"/>
        <v>0</v>
      </c>
      <c r="XE266" s="22">
        <f t="shared" si="1080"/>
        <v>22</v>
      </c>
      <c r="XF266" s="22">
        <f t="shared" si="1081"/>
        <v>1</v>
      </c>
      <c r="XG266" s="93">
        <f t="shared" si="1082"/>
        <v>48</v>
      </c>
    </row>
    <row r="267" spans="1:631" ht="17.100000000000001" customHeight="1" x14ac:dyDescent="0.2">
      <c r="A267" s="101"/>
      <c r="B267" s="27" t="s">
        <v>215</v>
      </c>
      <c r="C267" s="535" t="s">
        <v>216</v>
      </c>
      <c r="D267" s="25" t="s">
        <v>246</v>
      </c>
      <c r="E267" s="535" t="s">
        <v>247</v>
      </c>
      <c r="F267" s="25" t="s">
        <v>248</v>
      </c>
      <c r="G267" s="535" t="s">
        <v>247</v>
      </c>
      <c r="H267" s="25">
        <v>55</v>
      </c>
      <c r="I267" s="28">
        <v>14</v>
      </c>
      <c r="J267" s="17">
        <f t="shared" si="948"/>
        <v>0.89377871134108644</v>
      </c>
      <c r="K267" s="17">
        <f t="shared" si="949"/>
        <v>0.50606246904725305</v>
      </c>
      <c r="L267" s="17">
        <f t="shared" si="950"/>
        <v>1</v>
      </c>
      <c r="M267" s="17">
        <f t="shared" si="951"/>
        <v>0.24047164764550125</v>
      </c>
      <c r="N267" s="17">
        <f t="shared" si="952"/>
        <v>0.4560728285871643</v>
      </c>
      <c r="O267" s="17">
        <f t="shared" si="953"/>
        <v>0.59926225728777094</v>
      </c>
      <c r="P267" s="17">
        <f t="shared" si="954"/>
        <v>0.78551911319875356</v>
      </c>
      <c r="Q267" s="17">
        <f t="shared" si="955"/>
        <v>0.70599999999999996</v>
      </c>
      <c r="R267" s="69">
        <f t="shared" si="956"/>
        <v>0.95499999999999996</v>
      </c>
      <c r="S267" s="422">
        <f t="shared" si="957"/>
        <v>0.68246300301194773</v>
      </c>
      <c r="T267" s="17">
        <f t="shared" si="1083"/>
        <v>0.31753699698805227</v>
      </c>
      <c r="U267" s="10">
        <f t="shared" si="958"/>
        <v>79905.962533064434</v>
      </c>
      <c r="V267" s="32">
        <v>6</v>
      </c>
      <c r="W267" s="550">
        <f t="shared" si="959"/>
        <v>0</v>
      </c>
      <c r="X267" s="550">
        <f t="shared" si="960"/>
        <v>0.57135189190083657</v>
      </c>
      <c r="Y267" s="550">
        <f t="shared" si="961"/>
        <v>0.42864810809916343</v>
      </c>
      <c r="Z267" s="551">
        <f t="shared" si="962"/>
        <v>107866.29586639778</v>
      </c>
      <c r="AA267" s="426">
        <f t="shared" si="963"/>
        <v>0.53600000000000003</v>
      </c>
      <c r="AB267" s="59">
        <f t="shared" si="964"/>
        <v>0.96900000000000008</v>
      </c>
      <c r="AC267" s="59">
        <f t="shared" si="965"/>
        <v>6.0252049113940456E-2</v>
      </c>
      <c r="AD267" s="59">
        <f t="shared" si="966"/>
        <v>0.4560728285871643</v>
      </c>
      <c r="AE267" s="59">
        <f t="shared" si="967"/>
        <v>0.29399999999999998</v>
      </c>
      <c r="AF267" s="59">
        <f t="shared" si="968"/>
        <v>0.20805369127516779</v>
      </c>
      <c r="AG267" s="59">
        <f t="shared" si="969"/>
        <v>0.2571682292467169</v>
      </c>
      <c r="AH267" s="59">
        <f t="shared" si="970"/>
        <v>0.59926225728777094</v>
      </c>
      <c r="AI267" s="59">
        <f t="shared" si="971"/>
        <v>0.87740150622470414</v>
      </c>
      <c r="AJ267" s="59">
        <f t="shared" si="972"/>
        <v>0.91015591645746874</v>
      </c>
      <c r="AK267" s="59">
        <f t="shared" si="973"/>
        <v>0.2144808868012465</v>
      </c>
      <c r="AL267" s="35">
        <f t="shared" si="974"/>
        <v>1</v>
      </c>
      <c r="AM267" s="27">
        <v>251643</v>
      </c>
      <c r="AN267" s="25">
        <v>119670</v>
      </c>
      <c r="AO267" s="25">
        <v>131973</v>
      </c>
      <c r="AP267" s="17">
        <f t="shared" si="975"/>
        <v>4.8875764954190784E-3</v>
      </c>
      <c r="AQ267" s="18">
        <v>90.7</v>
      </c>
      <c r="AR267" s="58">
        <v>786.36248941500003</v>
      </c>
      <c r="AS267" s="24">
        <f t="shared" si="976"/>
        <v>320.00890605451588</v>
      </c>
      <c r="AT267" s="17">
        <f t="shared" si="916"/>
        <v>0.27636291144932412</v>
      </c>
      <c r="AU267" s="25">
        <v>235915</v>
      </c>
      <c r="AV267" s="25">
        <v>109322</v>
      </c>
      <c r="AW267" s="25">
        <v>126593</v>
      </c>
      <c r="AX267" s="25">
        <v>15728</v>
      </c>
      <c r="AY267" s="25">
        <v>10348</v>
      </c>
      <c r="AZ267" s="25">
        <v>5380</v>
      </c>
      <c r="BA267" s="25">
        <v>134861</v>
      </c>
      <c r="BB267" s="25">
        <v>62903</v>
      </c>
      <c r="BC267" s="25">
        <v>71958</v>
      </c>
      <c r="BD267" s="18">
        <v>87.4</v>
      </c>
      <c r="BE267" s="25">
        <v>116782</v>
      </c>
      <c r="BF267" s="25">
        <v>56767</v>
      </c>
      <c r="BG267" s="25">
        <v>60015</v>
      </c>
      <c r="BH267" s="18">
        <v>94.6</v>
      </c>
      <c r="BI267" s="17">
        <v>0.53600000000000003</v>
      </c>
      <c r="BJ267" s="25">
        <v>53177</v>
      </c>
      <c r="BK267" s="25">
        <v>180807</v>
      </c>
      <c r="BL267" s="25">
        <v>17659</v>
      </c>
      <c r="BM267" s="17">
        <v>0.39200000000000002</v>
      </c>
      <c r="BN267" s="10">
        <f t="shared" si="977"/>
        <v>152998.94399999999</v>
      </c>
      <c r="BO267" s="29">
        <v>0.29399999999999998</v>
      </c>
      <c r="BP267" s="30">
        <f t="shared" si="978"/>
        <v>0.70599999999999996</v>
      </c>
      <c r="BQ267" s="31">
        <v>9.8000000000000007</v>
      </c>
      <c r="BR267" s="25">
        <v>198466</v>
      </c>
      <c r="BS267" s="25">
        <v>60624</v>
      </c>
      <c r="BT267" s="25">
        <v>115793</v>
      </c>
      <c r="BU267" s="25">
        <v>14674</v>
      </c>
      <c r="BV267" s="25">
        <v>3618</v>
      </c>
      <c r="BW267" s="18">
        <v>3757</v>
      </c>
      <c r="BX267" s="25">
        <v>58557</v>
      </c>
      <c r="BY267" s="25">
        <v>44362</v>
      </c>
      <c r="BZ267" s="25">
        <v>14195</v>
      </c>
      <c r="CA267" s="59">
        <v>0.24199999999999999</v>
      </c>
      <c r="CB267" s="25">
        <v>235915</v>
      </c>
      <c r="CC267" s="25">
        <v>15728</v>
      </c>
      <c r="CD267" s="17">
        <f t="shared" si="979"/>
        <v>6.6668079604942462E-2</v>
      </c>
      <c r="CE267" s="25">
        <v>2806</v>
      </c>
      <c r="CF267" s="25">
        <v>9076</v>
      </c>
      <c r="CG267" s="25">
        <v>14636</v>
      </c>
      <c r="CH267" s="25">
        <v>12790</v>
      </c>
      <c r="CI267" s="25">
        <v>8457</v>
      </c>
      <c r="CJ267" s="25">
        <v>4961</v>
      </c>
      <c r="CK267" s="25">
        <v>2761</v>
      </c>
      <c r="CL267" s="25">
        <v>1636</v>
      </c>
      <c r="CM267" s="25">
        <v>1434</v>
      </c>
      <c r="CN267" s="32">
        <v>4</v>
      </c>
      <c r="CO267" s="27">
        <v>58557</v>
      </c>
      <c r="CP267" s="34">
        <f t="shared" si="980"/>
        <v>4.2974025308673598</v>
      </c>
      <c r="CQ267" s="25">
        <v>2343</v>
      </c>
      <c r="CR267" s="25">
        <v>5380</v>
      </c>
      <c r="CS267" s="25">
        <v>5190</v>
      </c>
      <c r="CT267" s="25">
        <v>27860</v>
      </c>
      <c r="CU267" s="25">
        <v>15639</v>
      </c>
      <c r="CV267" s="25">
        <v>1430</v>
      </c>
      <c r="CW267" s="18">
        <v>528</v>
      </c>
      <c r="CX267" s="18">
        <v>187</v>
      </c>
      <c r="CY267" s="25">
        <v>58557</v>
      </c>
      <c r="CZ267" s="25">
        <v>48251</v>
      </c>
      <c r="DA267" s="25">
        <v>5302</v>
      </c>
      <c r="DB267" s="25">
        <v>1105</v>
      </c>
      <c r="DC267" s="25">
        <v>3283</v>
      </c>
      <c r="DD267" s="18">
        <v>357</v>
      </c>
      <c r="DE267" s="18">
        <v>259</v>
      </c>
      <c r="DF267" s="25">
        <v>58557</v>
      </c>
      <c r="DG267" s="25">
        <v>11681</v>
      </c>
      <c r="DH267" s="18">
        <v>456</v>
      </c>
      <c r="DI267" s="18">
        <v>46</v>
      </c>
      <c r="DJ267" s="25">
        <v>45017</v>
      </c>
      <c r="DK267" s="25">
        <v>1241</v>
      </c>
      <c r="DL267" s="18">
        <v>116</v>
      </c>
      <c r="DM267" s="25">
        <f t="shared" si="981"/>
        <v>48548</v>
      </c>
      <c r="DN267" s="17">
        <f t="shared" si="982"/>
        <v>0.7687723073244872</v>
      </c>
      <c r="DO267" s="17">
        <f t="shared" si="983"/>
        <v>2.1193025598989019E-2</v>
      </c>
      <c r="DP267" s="23">
        <f t="shared" si="984"/>
        <v>0.20805369127516779</v>
      </c>
      <c r="DQ267" s="23">
        <f t="shared" si="985"/>
        <v>0.79194630872483218</v>
      </c>
      <c r="DR267" s="25">
        <v>58557</v>
      </c>
      <c r="DS267" s="25">
        <v>2937</v>
      </c>
      <c r="DT267" s="25">
        <v>29731</v>
      </c>
      <c r="DU267" s="18">
        <v>28</v>
      </c>
      <c r="DV267" s="25">
        <v>12968</v>
      </c>
      <c r="DW267" s="18">
        <v>179</v>
      </c>
      <c r="DX267" s="25">
        <v>12321</v>
      </c>
      <c r="DY267" s="18">
        <v>393</v>
      </c>
      <c r="DZ267" s="17">
        <f t="shared" si="986"/>
        <v>0.77982137063032597</v>
      </c>
      <c r="EA267" s="17">
        <f t="shared" si="987"/>
        <v>0.22017862936967403</v>
      </c>
      <c r="EB267" s="25">
        <v>58557</v>
      </c>
      <c r="EC267" s="25">
        <v>12607</v>
      </c>
      <c r="ED267" s="25">
        <v>2452</v>
      </c>
      <c r="EE267" s="25">
        <v>32203</v>
      </c>
      <c r="EF267" s="17">
        <f t="shared" si="909"/>
        <v>0.54994279078504704</v>
      </c>
      <c r="EG267" s="25">
        <v>10791</v>
      </c>
      <c r="EH267" s="18">
        <v>504</v>
      </c>
      <c r="EI267" s="17">
        <f t="shared" si="988"/>
        <v>0.2571682292467169</v>
      </c>
      <c r="EJ267" s="17">
        <f t="shared" si="989"/>
        <v>0.18428198165889645</v>
      </c>
      <c r="EK267" s="69">
        <f t="shared" si="990"/>
        <v>0.50606246904725305</v>
      </c>
      <c r="EL267" s="27">
        <v>184148</v>
      </c>
      <c r="EM267" s="25">
        <v>178366</v>
      </c>
      <c r="EN267" s="25">
        <v>5782</v>
      </c>
      <c r="EO267" s="59">
        <v>0.96900000000000008</v>
      </c>
      <c r="EP267" s="25">
        <v>83190</v>
      </c>
      <c r="EQ267" s="25">
        <v>81960</v>
      </c>
      <c r="ER267" s="25">
        <v>1230</v>
      </c>
      <c r="ES267" s="59">
        <v>0.98499999999999999</v>
      </c>
      <c r="ET267" s="25">
        <v>100958</v>
      </c>
      <c r="EU267" s="25">
        <v>96406</v>
      </c>
      <c r="EV267" s="25">
        <v>4552</v>
      </c>
      <c r="EW267" s="59">
        <v>0.95499999999999996</v>
      </c>
      <c r="EX267" s="25">
        <v>96706</v>
      </c>
      <c r="EY267" s="25">
        <v>94175</v>
      </c>
      <c r="EZ267" s="25">
        <v>2531</v>
      </c>
      <c r="FA267" s="59">
        <v>0.97400000000000009</v>
      </c>
      <c r="FB267" s="25">
        <v>87442</v>
      </c>
      <c r="FC267" s="25">
        <v>84191</v>
      </c>
      <c r="FD267" s="25">
        <v>3251</v>
      </c>
      <c r="FE267" s="59">
        <v>0.96299999999999997</v>
      </c>
      <c r="FF267" s="25">
        <v>94111</v>
      </c>
      <c r="FG267" s="25">
        <v>34069</v>
      </c>
      <c r="FH267" s="25">
        <v>55720</v>
      </c>
      <c r="FI267" s="25">
        <v>4322</v>
      </c>
      <c r="FJ267" s="23">
        <f t="shared" si="991"/>
        <v>4.5924493417347598E-2</v>
      </c>
      <c r="FK267" s="23">
        <f t="shared" si="992"/>
        <v>0.59206681471878952</v>
      </c>
      <c r="FL267" s="36">
        <f t="shared" si="993"/>
        <v>7.8826931975937065</v>
      </c>
      <c r="FM267" s="25">
        <v>45226</v>
      </c>
      <c r="FN267" s="25">
        <v>16607</v>
      </c>
      <c r="FO267" s="17">
        <f t="shared" si="994"/>
        <v>0.36720028302303986</v>
      </c>
      <c r="FP267" s="25">
        <v>26529</v>
      </c>
      <c r="FQ267" s="17">
        <f t="shared" si="995"/>
        <v>0.58658736125237698</v>
      </c>
      <c r="FR267" s="25">
        <v>2090</v>
      </c>
      <c r="FS267" s="17">
        <f t="shared" si="996"/>
        <v>4.6212355724583203E-2</v>
      </c>
      <c r="FT267" s="25">
        <v>48885</v>
      </c>
      <c r="FU267" s="25">
        <v>17462</v>
      </c>
      <c r="FV267" s="25">
        <v>29191</v>
      </c>
      <c r="FW267" s="17">
        <f t="shared" si="997"/>
        <v>4.5658177355016878E-2</v>
      </c>
      <c r="FX267" s="17">
        <f t="shared" si="998"/>
        <v>0.59713613582898639</v>
      </c>
      <c r="FY267" s="25">
        <v>2232</v>
      </c>
      <c r="FZ267" s="25">
        <v>154335</v>
      </c>
      <c r="GA267" s="25">
        <v>9299</v>
      </c>
      <c r="GB267" s="25">
        <v>74648</v>
      </c>
      <c r="GC267" s="25">
        <v>32359</v>
      </c>
      <c r="GD267" s="25">
        <v>17446</v>
      </c>
      <c r="GE267" s="18">
        <v>657</v>
      </c>
      <c r="GF267" s="25">
        <v>18216</v>
      </c>
      <c r="GG267" s="18">
        <v>1060</v>
      </c>
      <c r="GH267" s="18">
        <v>345</v>
      </c>
      <c r="GI267" s="18">
        <v>305</v>
      </c>
      <c r="GJ267" s="10">
        <f t="shared" si="999"/>
        <v>9299</v>
      </c>
      <c r="GK267" s="10">
        <f t="shared" si="910"/>
        <v>145036</v>
      </c>
      <c r="GL267" s="10">
        <f t="shared" si="911"/>
        <v>70388</v>
      </c>
      <c r="GM267" s="10">
        <f t="shared" si="1000"/>
        <v>83947</v>
      </c>
      <c r="GN267" s="10">
        <f t="shared" si="912"/>
        <v>38029</v>
      </c>
      <c r="GO267" s="17">
        <f t="shared" si="1001"/>
        <v>6.0252049113940456E-2</v>
      </c>
      <c r="GP267" s="17">
        <f t="shared" si="913"/>
        <v>0.93974795088605956</v>
      </c>
      <c r="GQ267" s="17">
        <f t="shared" si="914"/>
        <v>0.4560728285871643</v>
      </c>
      <c r="GR267" s="17">
        <f t="shared" si="915"/>
        <v>0.24640554637638903</v>
      </c>
      <c r="GS267" s="17">
        <f t="shared" si="1002"/>
        <v>0.6979103897366119</v>
      </c>
      <c r="GT267" s="25">
        <v>70365</v>
      </c>
      <c r="GU267" s="25">
        <v>3023</v>
      </c>
      <c r="GV267" s="25">
        <v>30933</v>
      </c>
      <c r="GW267" s="25">
        <v>18240</v>
      </c>
      <c r="GX267" s="25">
        <v>9435</v>
      </c>
      <c r="GY267" s="18">
        <v>480</v>
      </c>
      <c r="GZ267" s="25">
        <v>7548</v>
      </c>
      <c r="HA267" s="18">
        <v>295</v>
      </c>
      <c r="HB267" s="18">
        <v>258</v>
      </c>
      <c r="HC267" s="18">
        <v>153</v>
      </c>
      <c r="HD267" s="23">
        <f t="shared" si="1003"/>
        <v>4.2961699708661975E-2</v>
      </c>
      <c r="HE267" s="23">
        <f t="shared" si="1004"/>
        <v>0.95703830029133807</v>
      </c>
      <c r="HF267" s="23">
        <f t="shared" si="1005"/>
        <v>0.51743054075179418</v>
      </c>
      <c r="HG267" s="23">
        <f t="shared" si="1006"/>
        <v>0.25821075818944078</v>
      </c>
      <c r="HH267" s="25">
        <v>83970</v>
      </c>
      <c r="HI267" s="25">
        <v>6276</v>
      </c>
      <c r="HJ267" s="25">
        <v>43715</v>
      </c>
      <c r="HK267" s="25">
        <v>14119</v>
      </c>
      <c r="HL267" s="25">
        <v>8011</v>
      </c>
      <c r="HM267" s="18">
        <v>177</v>
      </c>
      <c r="HN267" s="25">
        <v>10668</v>
      </c>
      <c r="HO267" s="18">
        <v>765</v>
      </c>
      <c r="HP267" s="18">
        <v>87</v>
      </c>
      <c r="HQ267" s="18">
        <v>152</v>
      </c>
      <c r="HR267" s="23">
        <f t="shared" si="1007"/>
        <v>7.4740978921043227E-2</v>
      </c>
      <c r="HS267" s="23">
        <f t="shared" si="1008"/>
        <v>0.92525902107895674</v>
      </c>
      <c r="HT267" s="80">
        <f t="shared" si="1009"/>
        <v>0.40465642491365966</v>
      </c>
      <c r="HU267" s="27">
        <v>218854</v>
      </c>
      <c r="HV267" s="25">
        <v>10782</v>
      </c>
      <c r="HW267" s="25">
        <v>37970</v>
      </c>
      <c r="HX267" s="25">
        <v>4674</v>
      </c>
      <c r="HY267" s="25">
        <v>44337</v>
      </c>
      <c r="HZ267" s="25">
        <v>12441</v>
      </c>
      <c r="IA267" s="25">
        <v>4753</v>
      </c>
      <c r="IB267" s="18">
        <v>918</v>
      </c>
      <c r="IC267" s="25">
        <v>27752</v>
      </c>
      <c r="ID267" s="25">
        <v>46171</v>
      </c>
      <c r="IE267" s="25">
        <v>15125</v>
      </c>
      <c r="IF267" s="18">
        <v>1435</v>
      </c>
      <c r="IG267" s="25">
        <v>12496</v>
      </c>
      <c r="IH267" s="17">
        <f t="shared" si="1010"/>
        <v>0.26781324535992029</v>
      </c>
      <c r="II267" s="17">
        <f t="shared" si="1011"/>
        <v>5.684611658914162E-2</v>
      </c>
      <c r="IJ267" s="30">
        <f t="shared" si="1012"/>
        <v>17.591351177558074</v>
      </c>
      <c r="IK267" s="17">
        <f t="shared" si="1084"/>
        <v>0.24047164764550125</v>
      </c>
      <c r="IL267" s="25">
        <v>103034</v>
      </c>
      <c r="IM267" s="25">
        <v>5884</v>
      </c>
      <c r="IN267" s="25">
        <v>25185</v>
      </c>
      <c r="IO267" s="25">
        <v>3368</v>
      </c>
      <c r="IP267" s="25">
        <v>29394</v>
      </c>
      <c r="IQ267" s="25">
        <v>5790</v>
      </c>
      <c r="IR267" s="25">
        <v>2739</v>
      </c>
      <c r="IS267" s="18">
        <v>552</v>
      </c>
      <c r="IT267" s="25">
        <v>13493</v>
      </c>
      <c r="IU267" s="25">
        <v>1262</v>
      </c>
      <c r="IV267" s="25">
        <v>6653</v>
      </c>
      <c r="IW267" s="18">
        <v>773</v>
      </c>
      <c r="IX267" s="25">
        <v>7941</v>
      </c>
      <c r="IY267" s="17">
        <f t="shared" si="1013"/>
        <v>0.70229244715336681</v>
      </c>
      <c r="IZ267" s="25">
        <v>115820</v>
      </c>
      <c r="JA267" s="25">
        <v>4898</v>
      </c>
      <c r="JB267" s="25">
        <v>12785</v>
      </c>
      <c r="JC267" s="25">
        <v>1306</v>
      </c>
      <c r="JD267" s="25">
        <v>14943</v>
      </c>
      <c r="JE267" s="25">
        <v>6651</v>
      </c>
      <c r="JF267" s="25">
        <v>2014</v>
      </c>
      <c r="JG267" s="18">
        <v>366</v>
      </c>
      <c r="JH267" s="25">
        <v>14259</v>
      </c>
      <c r="JI267" s="25">
        <v>44909</v>
      </c>
      <c r="JJ267" s="25">
        <v>8472</v>
      </c>
      <c r="JK267" s="18">
        <v>662</v>
      </c>
      <c r="JL267" s="25">
        <v>4555</v>
      </c>
      <c r="JM267" s="80">
        <f t="shared" si="1014"/>
        <v>0.36778621999654637</v>
      </c>
      <c r="JN267" s="27">
        <v>218854</v>
      </c>
      <c r="JO267" s="25">
        <v>162993</v>
      </c>
      <c r="JP267" s="18">
        <v>247</v>
      </c>
      <c r="JQ267" s="18">
        <v>862</v>
      </c>
      <c r="JR267" s="25">
        <v>2529</v>
      </c>
      <c r="JS267" s="18">
        <v>2810</v>
      </c>
      <c r="JT267" s="18">
        <v>2277</v>
      </c>
      <c r="JU267" s="18">
        <v>104</v>
      </c>
      <c r="JV267" s="18">
        <v>92</v>
      </c>
      <c r="JW267" s="25">
        <v>46940</v>
      </c>
      <c r="JX267" s="17">
        <f t="shared" si="1015"/>
        <v>0.2144808868012465</v>
      </c>
      <c r="JY267" s="17">
        <f t="shared" si="1016"/>
        <v>0.78551911319875356</v>
      </c>
      <c r="JZ267" s="25">
        <v>116921</v>
      </c>
      <c r="KA267" s="25">
        <v>87979</v>
      </c>
      <c r="KB267" s="18">
        <v>226</v>
      </c>
      <c r="KC267" s="18">
        <v>738</v>
      </c>
      <c r="KD267" s="25">
        <v>1016</v>
      </c>
      <c r="KE267" s="18">
        <v>2294</v>
      </c>
      <c r="KF267" s="18">
        <v>1681</v>
      </c>
      <c r="KG267" s="18">
        <v>90</v>
      </c>
      <c r="KH267" s="18">
        <v>53</v>
      </c>
      <c r="KI267" s="25">
        <v>22844</v>
      </c>
      <c r="KJ267" s="17">
        <f t="shared" si="1017"/>
        <v>0.19537978635146808</v>
      </c>
      <c r="KK267" s="25">
        <v>101933</v>
      </c>
      <c r="KL267" s="25">
        <v>75014</v>
      </c>
      <c r="KM267" s="18">
        <v>21</v>
      </c>
      <c r="KN267" s="18">
        <v>124</v>
      </c>
      <c r="KO267" s="25">
        <v>1513</v>
      </c>
      <c r="KP267" s="18">
        <v>516</v>
      </c>
      <c r="KQ267" s="18">
        <v>596</v>
      </c>
      <c r="KR267" s="18">
        <v>14</v>
      </c>
      <c r="KS267" s="18">
        <v>39</v>
      </c>
      <c r="KT267" s="25">
        <v>24096</v>
      </c>
      <c r="KU267" s="69">
        <f t="shared" si="917"/>
        <v>0.23639057027655422</v>
      </c>
      <c r="KV267" s="27">
        <v>251643</v>
      </c>
      <c r="KW267" s="25">
        <v>242086</v>
      </c>
      <c r="KX267" s="25">
        <v>9557</v>
      </c>
      <c r="KY267" s="59">
        <v>3.7999999999999999E-2</v>
      </c>
      <c r="KZ267" s="25">
        <v>5416</v>
      </c>
      <c r="LA267" s="25">
        <v>3011</v>
      </c>
      <c r="LB267" s="25">
        <v>3883</v>
      </c>
      <c r="LC267" s="25">
        <v>2901</v>
      </c>
      <c r="LD267" s="25">
        <v>119670</v>
      </c>
      <c r="LE267" s="25">
        <v>115391</v>
      </c>
      <c r="LF267" s="25">
        <v>4279</v>
      </c>
      <c r="LG267" s="59">
        <v>3.6000000000000004E-2</v>
      </c>
      <c r="LH267" s="25">
        <v>131973</v>
      </c>
      <c r="LI267" s="25">
        <v>126695</v>
      </c>
      <c r="LJ267" s="25">
        <v>5278</v>
      </c>
      <c r="LK267" s="35">
        <v>0.04</v>
      </c>
      <c r="LL267" s="27">
        <v>58557</v>
      </c>
      <c r="LM267" s="18">
        <v>735</v>
      </c>
      <c r="LN267" s="25">
        <v>50643</v>
      </c>
      <c r="LO267" s="25">
        <v>2837</v>
      </c>
      <c r="LP267" s="18">
        <v>180</v>
      </c>
      <c r="LQ267" s="18">
        <v>138</v>
      </c>
      <c r="LR267" s="25">
        <v>4024</v>
      </c>
      <c r="LS267" s="23">
        <f t="shared" si="1018"/>
        <v>6.8719367453933769E-2</v>
      </c>
      <c r="LT267" s="23">
        <f t="shared" si="1019"/>
        <v>0.93128063254606619</v>
      </c>
      <c r="LU267" s="17">
        <f t="shared" si="1020"/>
        <v>0.87740150622470414</v>
      </c>
      <c r="LV267" s="25">
        <v>58557</v>
      </c>
      <c r="LW267" s="25">
        <v>3537</v>
      </c>
      <c r="LX267" s="25">
        <v>38707</v>
      </c>
      <c r="LY267" s="25">
        <v>3809</v>
      </c>
      <c r="LZ267" s="18">
        <v>313</v>
      </c>
      <c r="MA267" s="18">
        <v>124</v>
      </c>
      <c r="MB267" s="25">
        <v>3824</v>
      </c>
      <c r="MC267" s="18">
        <v>64</v>
      </c>
      <c r="MD267" s="25">
        <v>7243</v>
      </c>
      <c r="ME267" s="18">
        <v>81</v>
      </c>
      <c r="MF267" s="18">
        <v>855</v>
      </c>
      <c r="MG267" s="17">
        <f t="shared" si="1021"/>
        <v>6.8514438922759019E-2</v>
      </c>
      <c r="MH267" s="17">
        <f t="shared" si="1022"/>
        <v>0.91015591645746874</v>
      </c>
      <c r="MI267" s="25">
        <v>58557</v>
      </c>
      <c r="MJ267" s="25">
        <v>4681</v>
      </c>
      <c r="MK267" s="25">
        <v>43913</v>
      </c>
      <c r="ML267" s="25">
        <v>4498</v>
      </c>
      <c r="MM267" s="18">
        <v>261</v>
      </c>
      <c r="MN267" s="18">
        <v>131</v>
      </c>
      <c r="MO267" s="25">
        <v>4058</v>
      </c>
      <c r="MP267" s="18">
        <v>16</v>
      </c>
      <c r="MQ267" s="18">
        <v>59</v>
      </c>
      <c r="MR267" s="18">
        <v>66</v>
      </c>
      <c r="MS267" s="18">
        <v>874</v>
      </c>
      <c r="MT267" s="17">
        <f t="shared" si="1023"/>
        <v>0.90795293474734018</v>
      </c>
      <c r="MU267" s="69">
        <f t="shared" si="1024"/>
        <v>0.89377871134108644</v>
      </c>
      <c r="MV267" s="27">
        <v>58557</v>
      </c>
      <c r="MW267" s="25">
        <v>35091</v>
      </c>
      <c r="MX267" s="18">
        <v>217</v>
      </c>
      <c r="MY267" s="25">
        <v>11595</v>
      </c>
      <c r="MZ267" s="25">
        <v>8487</v>
      </c>
      <c r="NA267" s="18">
        <v>545</v>
      </c>
      <c r="NB267" s="18">
        <v>7</v>
      </c>
      <c r="NC267" s="25">
        <v>2280</v>
      </c>
      <c r="ND267" s="18">
        <v>335</v>
      </c>
      <c r="NE267" s="17">
        <f t="shared" si="1025"/>
        <v>0.59926225728777094</v>
      </c>
      <c r="NF267" s="10">
        <f t="shared" si="1026"/>
        <v>140364</v>
      </c>
      <c r="NG267" s="17">
        <f t="shared" si="1027"/>
        <v>0.64750584900182728</v>
      </c>
      <c r="NH267" s="25">
        <v>58557</v>
      </c>
      <c r="NI267" s="25">
        <v>12002</v>
      </c>
      <c r="NJ267" s="18">
        <v>196</v>
      </c>
      <c r="NK267" s="18">
        <v>8</v>
      </c>
      <c r="NL267" s="18">
        <v>188</v>
      </c>
      <c r="NM267" s="25">
        <v>33954</v>
      </c>
      <c r="NN267" s="25">
        <v>11501</v>
      </c>
      <c r="NO267" s="18">
        <v>303</v>
      </c>
      <c r="NP267" s="18">
        <v>3</v>
      </c>
      <c r="NQ267" s="32">
        <v>402</v>
      </c>
      <c r="NR267" s="27">
        <v>58557</v>
      </c>
      <c r="NS267" s="37">
        <f t="shared" si="1028"/>
        <v>1.6771180217565791</v>
      </c>
      <c r="NT267" s="37">
        <f t="shared" si="1029"/>
        <v>0.45254786228578303</v>
      </c>
      <c r="NU267" s="37">
        <f t="shared" si="1030"/>
        <v>0.59626095899477638</v>
      </c>
      <c r="NV267" s="17">
        <f t="shared" si="1031"/>
        <v>0.12107748044893928</v>
      </c>
      <c r="NW267" s="10">
        <f t="shared" si="1032"/>
        <v>18325</v>
      </c>
      <c r="NX267" s="17">
        <f t="shared" si="1033"/>
        <v>0.31294294448144544</v>
      </c>
      <c r="NY267" s="19">
        <f t="shared" si="1034"/>
        <v>0.33024563426985526</v>
      </c>
      <c r="NZ267" s="25">
        <v>22457</v>
      </c>
      <c r="OA267" s="25">
        <v>40232</v>
      </c>
      <c r="OB267" s="25">
        <v>3393</v>
      </c>
      <c r="OC267" s="25">
        <v>24980</v>
      </c>
      <c r="OD267" s="25">
        <v>2289</v>
      </c>
      <c r="OE267" s="25">
        <v>4856</v>
      </c>
      <c r="OF267" s="17">
        <f t="shared" si="1035"/>
        <v>0.42659289239544373</v>
      </c>
      <c r="OG267" s="17">
        <f t="shared" si="1036"/>
        <v>0.38350666871595196</v>
      </c>
      <c r="OH267" s="17">
        <f t="shared" si="1037"/>
        <v>0.68705705551855456</v>
      </c>
      <c r="OI267" s="69">
        <f t="shared" si="1038"/>
        <v>8.2927745615383297E-2</v>
      </c>
      <c r="OJ267" s="27">
        <v>58557</v>
      </c>
      <c r="OK267" s="25">
        <v>1725</v>
      </c>
      <c r="OL267" s="25">
        <v>26631</v>
      </c>
      <c r="OM267" s="25">
        <v>32593</v>
      </c>
      <c r="ON267" s="18">
        <v>598</v>
      </c>
      <c r="OO267" s="18">
        <v>212</v>
      </c>
      <c r="OP267" s="18">
        <v>78</v>
      </c>
      <c r="OQ267" s="25">
        <v>10789</v>
      </c>
      <c r="OR267" s="69">
        <f t="shared" si="1039"/>
        <v>0.49579042642211862</v>
      </c>
      <c r="OS267" s="22">
        <v>81529</v>
      </c>
      <c r="OT267" s="22">
        <v>81529</v>
      </c>
      <c r="OU267" s="38">
        <f t="shared" si="918"/>
        <v>0.53088453624358611</v>
      </c>
      <c r="OV267" s="39">
        <v>0.7764638349544335</v>
      </c>
      <c r="OW267" s="22">
        <v>6330432</v>
      </c>
      <c r="OX267" s="36">
        <f t="shared" si="919"/>
        <v>259028616.57600001</v>
      </c>
      <c r="OY267" s="36">
        <f t="shared" si="920"/>
        <v>5523946.9559320938</v>
      </c>
      <c r="OZ267" s="22">
        <v>508</v>
      </c>
      <c r="PA267" s="22">
        <v>508</v>
      </c>
      <c r="PB267" s="38">
        <f t="shared" si="921"/>
        <v>3.3078946682989089E-3</v>
      </c>
      <c r="PC267" s="39">
        <v>0.75509842519685033</v>
      </c>
      <c r="PD267" s="22">
        <v>38359</v>
      </c>
      <c r="PE267" s="40">
        <f t="shared" si="1040"/>
        <v>1569573.5619999999</v>
      </c>
      <c r="PF267" s="36">
        <f t="shared" si="1041"/>
        <v>156035.69332874689</v>
      </c>
      <c r="PG267" s="22">
        <v>12110</v>
      </c>
      <c r="PH267" s="22">
        <v>12110</v>
      </c>
      <c r="PI267" s="38">
        <f t="shared" si="922"/>
        <v>7.8855520537598006E-2</v>
      </c>
      <c r="PJ267" s="39">
        <v>0.10828984310487201</v>
      </c>
      <c r="PK267" s="22">
        <v>131139</v>
      </c>
      <c r="PL267" s="41">
        <f t="shared" si="1042"/>
        <v>5365945.602</v>
      </c>
      <c r="PM267" s="36">
        <f t="shared" si="1043"/>
        <v>989951.63999109692</v>
      </c>
      <c r="PN267" s="22">
        <v>17709</v>
      </c>
      <c r="PO267" s="22">
        <v>17709</v>
      </c>
      <c r="PP267" s="38">
        <f t="shared" si="923"/>
        <v>0.11531398952934128</v>
      </c>
      <c r="PQ267" s="39">
        <v>0.55945564402281323</v>
      </c>
      <c r="PR267" s="22">
        <v>990740</v>
      </c>
      <c r="PS267" s="41">
        <f t="shared" si="1044"/>
        <v>40539099.32</v>
      </c>
      <c r="PT267" s="36">
        <f t="shared" si="1045"/>
        <v>2321974.8689828212</v>
      </c>
      <c r="PU267" s="22"/>
      <c r="PV267" s="22"/>
      <c r="PW267" s="38">
        <f t="shared" si="924"/>
        <v>0</v>
      </c>
      <c r="PX267" s="39">
        <v>0</v>
      </c>
      <c r="PY267" s="22"/>
      <c r="PZ267" s="36">
        <f t="shared" si="1046"/>
        <v>0</v>
      </c>
      <c r="QA267" s="22">
        <v>1089</v>
      </c>
      <c r="QB267" s="22">
        <v>1089</v>
      </c>
      <c r="QC267" s="39">
        <v>4.3499999999999996</v>
      </c>
      <c r="QD267" s="22">
        <v>473715</v>
      </c>
      <c r="QE267" s="22">
        <f t="shared" si="1047"/>
        <v>763.20749999999953</v>
      </c>
      <c r="QF267" s="22"/>
      <c r="QG267" s="22">
        <v>6432</v>
      </c>
      <c r="QH267" s="22">
        <v>6432</v>
      </c>
      <c r="QI267" s="38">
        <f t="shared" si="925"/>
        <v>4.1882634855312163E-2</v>
      </c>
      <c r="QJ267" s="39">
        <v>0.20935634328358207</v>
      </c>
      <c r="QK267" s="22">
        <v>134658</v>
      </c>
      <c r="QL267" s="42">
        <f t="shared" si="1048"/>
        <v>52.154852238805965</v>
      </c>
      <c r="QM267" s="22">
        <f t="shared" si="926"/>
        <v>34195</v>
      </c>
      <c r="QN267" s="22">
        <v>4779</v>
      </c>
      <c r="QO267" s="22">
        <v>4779</v>
      </c>
      <c r="QP267" s="38">
        <f t="shared" si="927"/>
        <v>3.1118953975985207E-2</v>
      </c>
      <c r="QQ267" s="39">
        <v>0.17372881355932204</v>
      </c>
      <c r="QR267" s="22">
        <v>83025</v>
      </c>
      <c r="QS267" s="36">
        <f t="shared" si="1049"/>
        <v>1123651.484186884</v>
      </c>
      <c r="QT267" s="22">
        <v>973</v>
      </c>
      <c r="QU267" s="22">
        <v>973</v>
      </c>
      <c r="QV267" s="38">
        <f t="shared" si="928"/>
        <v>6.3357903784544058E-3</v>
      </c>
      <c r="QW267" s="39">
        <v>0.15750256937307297</v>
      </c>
      <c r="QX267" s="22">
        <v>15325</v>
      </c>
      <c r="QY267" s="36">
        <f t="shared" si="1050"/>
        <v>228774.40764047674</v>
      </c>
      <c r="QZ267" s="22">
        <v>28443</v>
      </c>
      <c r="RA267" s="22">
        <v>28443</v>
      </c>
      <c r="RB267" s="38">
        <f t="shared" si="929"/>
        <v>0.18520954340635012</v>
      </c>
      <c r="RC267" s="39">
        <v>0.16300003515803535</v>
      </c>
      <c r="RD267" s="22">
        <v>463621</v>
      </c>
      <c r="RE267" s="36">
        <f t="shared" si="1051"/>
        <v>3073301.2282228204</v>
      </c>
      <c r="RF267" s="10">
        <f t="shared" si="930"/>
        <v>153572</v>
      </c>
      <c r="RG267" s="10">
        <f t="shared" si="931"/>
        <v>153572</v>
      </c>
      <c r="RH267" s="17">
        <f t="shared" si="932"/>
        <v>0.19751695470043587</v>
      </c>
      <c r="RI267" s="17">
        <f t="shared" si="933"/>
        <v>4.5126209520639365E-3</v>
      </c>
      <c r="RJ267" s="17">
        <f t="shared" si="934"/>
        <v>0.41169140150026157</v>
      </c>
      <c r="RK267" s="17">
        <f t="shared" si="935"/>
        <v>1.1629103932939089E-2</v>
      </c>
      <c r="RL267" s="17">
        <f t="shared" si="936"/>
        <v>0.17305327072942939</v>
      </c>
      <c r="RM267" s="17">
        <f t="shared" si="937"/>
        <v>0</v>
      </c>
      <c r="RN267" s="17">
        <f t="shared" si="938"/>
        <v>8.3744043527784015E-2</v>
      </c>
      <c r="RO267" s="17">
        <f t="shared" si="939"/>
        <v>1.7050210159559293E-2</v>
      </c>
      <c r="RP267" s="17">
        <f t="shared" si="940"/>
        <v>0.22904848652118048</v>
      </c>
      <c r="RQ267" s="17">
        <f t="shared" si="941"/>
        <v>3.8870221572592946E-6</v>
      </c>
      <c r="RR267" s="36">
        <f t="shared" si="942"/>
        <v>13417688.433137178</v>
      </c>
      <c r="RS267" s="36">
        <f t="shared" si="943"/>
        <v>53.320332507310667</v>
      </c>
      <c r="RT267" s="10">
        <f t="shared" si="944"/>
        <v>0</v>
      </c>
      <c r="RU267" s="17">
        <f t="shared" si="945"/>
        <v>0</v>
      </c>
      <c r="RV267" s="37">
        <f t="shared" si="946"/>
        <v>1.6385994842809888</v>
      </c>
      <c r="RW267" s="36">
        <f t="shared" si="947"/>
        <v>0.61027725786133535</v>
      </c>
      <c r="RX267" s="85">
        <v>2.288897</v>
      </c>
      <c r="RY267" s="93">
        <v>276</v>
      </c>
      <c r="RZ267" s="43" t="b">
        <v>0</v>
      </c>
      <c r="SA267" s="18" t="b">
        <v>0</v>
      </c>
      <c r="SB267" s="18" t="b">
        <v>0</v>
      </c>
      <c r="SC267" s="18" t="b">
        <v>0</v>
      </c>
      <c r="SD267" s="18" t="b">
        <v>0</v>
      </c>
      <c r="SE267" s="32" t="b">
        <v>1</v>
      </c>
      <c r="SF267" s="43" t="b">
        <v>0</v>
      </c>
      <c r="SG267" s="18" t="b">
        <v>0</v>
      </c>
      <c r="SH267" s="18"/>
      <c r="SI267" s="18"/>
      <c r="SJ267" s="18"/>
      <c r="SK267" s="18"/>
      <c r="SL267" s="18"/>
      <c r="SM267" s="18"/>
      <c r="SN267" s="18"/>
      <c r="SO267" s="18"/>
      <c r="SP267" s="18"/>
      <c r="SQ267" s="17">
        <f t="shared" si="1052"/>
        <v>0</v>
      </c>
      <c r="SR267" s="17">
        <f t="shared" si="1053"/>
        <v>0</v>
      </c>
      <c r="SS267" s="17">
        <f t="shared" si="1054"/>
        <v>0</v>
      </c>
      <c r="ST267" s="17">
        <f t="shared" si="1055"/>
        <v>0</v>
      </c>
      <c r="SU267" s="17">
        <f t="shared" si="1056"/>
        <v>0</v>
      </c>
      <c r="SV267" s="17">
        <f t="shared" si="1086"/>
        <v>0</v>
      </c>
      <c r="SW267" s="17">
        <f t="shared" si="1057"/>
        <v>0</v>
      </c>
      <c r="SX267" s="17">
        <f t="shared" si="1058"/>
        <v>0</v>
      </c>
      <c r="SY267" s="17">
        <f t="shared" si="1059"/>
        <v>0</v>
      </c>
      <c r="SZ267" s="17">
        <f t="shared" si="1060"/>
        <v>0</v>
      </c>
      <c r="TA267" s="17">
        <f t="shared" si="1061"/>
        <v>0</v>
      </c>
      <c r="TB267" s="24">
        <f t="shared" si="1062"/>
        <v>620</v>
      </c>
      <c r="TC267" s="69">
        <f t="shared" si="1063"/>
        <v>1</v>
      </c>
      <c r="TD267" s="17">
        <f t="shared" si="1085"/>
        <v>2.6014568158168575E-6</v>
      </c>
      <c r="TE267" s="95"/>
      <c r="TF267" s="71"/>
      <c r="TG267" s="71"/>
      <c r="TH267" s="71">
        <v>5</v>
      </c>
      <c r="TI267" s="71"/>
      <c r="TJ267" s="71"/>
      <c r="TK267" s="71">
        <v>121</v>
      </c>
      <c r="TL267" s="71"/>
      <c r="TM267" s="71">
        <v>1</v>
      </c>
      <c r="TN267" s="71"/>
      <c r="TO267" s="71">
        <v>33</v>
      </c>
      <c r="TP267" s="71"/>
      <c r="TQ267" s="71"/>
      <c r="TR267" s="72"/>
      <c r="TS267" s="72"/>
      <c r="TT267" s="72"/>
      <c r="TU267" s="72">
        <v>4</v>
      </c>
      <c r="TV267" s="72">
        <v>5</v>
      </c>
      <c r="TW267" s="72"/>
      <c r="TX267" s="72"/>
      <c r="TY267" s="72">
        <v>1</v>
      </c>
      <c r="TZ267" s="72">
        <v>393</v>
      </c>
      <c r="UA267" s="72"/>
      <c r="UB267" s="72">
        <v>3</v>
      </c>
      <c r="UC267" s="72"/>
      <c r="UD267" s="72"/>
      <c r="UE267" s="72">
        <v>1</v>
      </c>
      <c r="UF267" s="72"/>
      <c r="UG267" s="72">
        <v>33</v>
      </c>
      <c r="UH267" s="72"/>
      <c r="UI267" s="72"/>
      <c r="UJ267" s="73">
        <v>46</v>
      </c>
      <c r="UK267" s="73"/>
      <c r="UL267" s="73"/>
      <c r="UM267" s="73">
        <v>1</v>
      </c>
      <c r="UN267" s="73">
        <v>7</v>
      </c>
      <c r="UO267" s="73"/>
      <c r="UP267" s="73"/>
      <c r="UQ267" s="73"/>
      <c r="UR267" s="73">
        <v>139</v>
      </c>
      <c r="US267" s="73"/>
      <c r="UT267" s="73"/>
      <c r="UU267" s="73"/>
      <c r="UV267" s="73">
        <v>1</v>
      </c>
      <c r="UW267" s="73"/>
      <c r="UX267" s="73"/>
      <c r="UY267" s="73">
        <v>14</v>
      </c>
      <c r="UZ267" s="73"/>
      <c r="VA267" s="73"/>
      <c r="VB267" s="73">
        <v>82</v>
      </c>
      <c r="VC267" s="73"/>
      <c r="VD267" s="73"/>
      <c r="VE267" s="73">
        <v>1</v>
      </c>
      <c r="VF267" s="73">
        <v>5</v>
      </c>
      <c r="VG267" s="73"/>
      <c r="VH267" s="73">
        <v>1</v>
      </c>
      <c r="VI267" s="73"/>
      <c r="VJ267" s="73">
        <v>141</v>
      </c>
      <c r="VK267" s="73"/>
      <c r="VL267" s="73"/>
      <c r="VM267" s="73"/>
      <c r="VN267" s="73">
        <v>1</v>
      </c>
      <c r="VO267" s="73"/>
      <c r="VP267" s="73">
        <v>38</v>
      </c>
      <c r="VQ267" s="73"/>
      <c r="VR267" s="73"/>
      <c r="VS267" s="73">
        <v>48</v>
      </c>
      <c r="VT267" s="73"/>
      <c r="VU267" s="73"/>
      <c r="VV267" s="73">
        <v>1</v>
      </c>
      <c r="VW267" s="73">
        <v>4</v>
      </c>
      <c r="VX267" s="73"/>
      <c r="VY267" s="73">
        <v>1</v>
      </c>
      <c r="VZ267" s="73"/>
      <c r="WA267" s="73">
        <v>23</v>
      </c>
      <c r="WB267" s="73"/>
      <c r="WC267" s="73">
        <v>5</v>
      </c>
      <c r="WD267" s="73"/>
      <c r="WE267" s="73"/>
      <c r="WF267" s="73">
        <v>13</v>
      </c>
      <c r="WG267" s="73">
        <v>1</v>
      </c>
      <c r="WH267" s="73">
        <v>2</v>
      </c>
      <c r="WI267" s="73"/>
      <c r="WJ267" s="73">
        <v>136</v>
      </c>
      <c r="WK267" s="73"/>
      <c r="WL267" s="73"/>
      <c r="WM267" s="73"/>
      <c r="WN267" s="73"/>
      <c r="WO267" s="22">
        <f t="shared" si="1064"/>
        <v>176</v>
      </c>
      <c r="WP267" s="22">
        <f t="shared" si="1065"/>
        <v>0</v>
      </c>
      <c r="WQ267" s="22">
        <f t="shared" si="1066"/>
        <v>0</v>
      </c>
      <c r="WR267" s="22">
        <f t="shared" si="1067"/>
        <v>7</v>
      </c>
      <c r="WS267" s="22">
        <f t="shared" si="1068"/>
        <v>26</v>
      </c>
      <c r="WT267" s="22">
        <f t="shared" si="1069"/>
        <v>0</v>
      </c>
      <c r="WU267" s="22">
        <f t="shared" si="1070"/>
        <v>2</v>
      </c>
      <c r="WV267" s="22">
        <f t="shared" si="1071"/>
        <v>1</v>
      </c>
      <c r="WW267" s="22">
        <f t="shared" si="1072"/>
        <v>817</v>
      </c>
      <c r="WX267" s="22">
        <f t="shared" si="1073"/>
        <v>0</v>
      </c>
      <c r="WY267" s="22">
        <f t="shared" si="1074"/>
        <v>9</v>
      </c>
      <c r="WZ267" s="22">
        <f t="shared" si="1075"/>
        <v>0</v>
      </c>
      <c r="XA267" s="22">
        <f t="shared" si="1076"/>
        <v>0</v>
      </c>
      <c r="XB267" s="22">
        <f t="shared" si="1077"/>
        <v>16</v>
      </c>
      <c r="XC267" s="22">
        <f t="shared" si="1078"/>
        <v>0</v>
      </c>
      <c r="XD267" s="22">
        <f t="shared" si="1079"/>
        <v>0</v>
      </c>
      <c r="XE267" s="22">
        <f t="shared" si="1080"/>
        <v>254</v>
      </c>
      <c r="XF267" s="22">
        <f t="shared" si="1081"/>
        <v>0</v>
      </c>
      <c r="XG267" s="93">
        <f t="shared" si="1082"/>
        <v>0</v>
      </c>
    </row>
    <row r="268" spans="1:631" ht="17.100000000000001" customHeight="1" x14ac:dyDescent="0.2">
      <c r="A268" s="101"/>
      <c r="B268" s="27" t="s">
        <v>215</v>
      </c>
      <c r="C268" s="535" t="s">
        <v>216</v>
      </c>
      <c r="D268" s="25" t="s">
        <v>246</v>
      </c>
      <c r="E268" s="535" t="s">
        <v>247</v>
      </c>
      <c r="F268" s="25" t="s">
        <v>249</v>
      </c>
      <c r="G268" s="535" t="s">
        <v>250</v>
      </c>
      <c r="H268" s="25">
        <v>53</v>
      </c>
      <c r="I268" s="28">
        <v>5</v>
      </c>
      <c r="J268" s="17">
        <f t="shared" si="948"/>
        <v>0.7757133582712461</v>
      </c>
      <c r="K268" s="17">
        <f t="shared" si="949"/>
        <v>0.27076699539369958</v>
      </c>
      <c r="L268" s="17">
        <f t="shared" si="950"/>
        <v>1</v>
      </c>
      <c r="M268" s="17">
        <f t="shared" si="951"/>
        <v>9.3674013503363518E-2</v>
      </c>
      <c r="N268" s="17">
        <f t="shared" si="952"/>
        <v>0.22111532214401733</v>
      </c>
      <c r="O268" s="17">
        <f t="shared" si="953"/>
        <v>0.1294401335517977</v>
      </c>
      <c r="P268" s="17">
        <f t="shared" si="954"/>
        <v>0.72228570349314869</v>
      </c>
      <c r="Q268" s="17">
        <f t="shared" si="955"/>
        <v>0.65600000000000003</v>
      </c>
      <c r="R268" s="69">
        <f t="shared" si="956"/>
        <v>0.90900000000000003</v>
      </c>
      <c r="S268" s="422">
        <f t="shared" si="957"/>
        <v>0.53088839181747483</v>
      </c>
      <c r="T268" s="17">
        <f t="shared" si="1083"/>
        <v>0.46911160818252517</v>
      </c>
      <c r="U268" s="10">
        <f t="shared" si="958"/>
        <v>58571.398951237366</v>
      </c>
      <c r="V268" s="32">
        <v>5</v>
      </c>
      <c r="W268" s="550">
        <f t="shared" si="959"/>
        <v>0</v>
      </c>
      <c r="X268" s="550">
        <f t="shared" si="960"/>
        <v>0.41977728070636366</v>
      </c>
      <c r="Y268" s="550">
        <f t="shared" si="961"/>
        <v>0.58022271929363634</v>
      </c>
      <c r="Z268" s="551">
        <f t="shared" si="962"/>
        <v>72444.287840126257</v>
      </c>
      <c r="AA268" s="426">
        <f t="shared" si="963"/>
        <v>0.11199999999999999</v>
      </c>
      <c r="AB268" s="59">
        <f t="shared" si="964"/>
        <v>0.93500000000000005</v>
      </c>
      <c r="AC268" s="59">
        <f t="shared" si="965"/>
        <v>7.371413102328099E-2</v>
      </c>
      <c r="AD268" s="59">
        <f t="shared" si="966"/>
        <v>0.22111532214401733</v>
      </c>
      <c r="AE268" s="59">
        <f t="shared" si="967"/>
        <v>0.34399999999999997</v>
      </c>
      <c r="AF268" s="59">
        <f t="shared" si="968"/>
        <v>0.50381797384610627</v>
      </c>
      <c r="AG268" s="59">
        <f t="shared" si="969"/>
        <v>0.45571459486196558</v>
      </c>
      <c r="AH268" s="59">
        <f t="shared" si="970"/>
        <v>0.1294401335517977</v>
      </c>
      <c r="AI268" s="59">
        <f t="shared" si="971"/>
        <v>0.74857019198070918</v>
      </c>
      <c r="AJ268" s="59">
        <f t="shared" si="972"/>
        <v>0.80285652456178314</v>
      </c>
      <c r="AK268" s="59">
        <f t="shared" si="973"/>
        <v>0.27771429650685125</v>
      </c>
      <c r="AL268" s="35">
        <f t="shared" si="974"/>
        <v>1</v>
      </c>
      <c r="AM268" s="27">
        <v>124856</v>
      </c>
      <c r="AN268" s="25">
        <v>60941</v>
      </c>
      <c r="AO268" s="25">
        <v>63915</v>
      </c>
      <c r="AP268" s="17">
        <f t="shared" si="975"/>
        <v>2.4250356692299981E-3</v>
      </c>
      <c r="AQ268" s="18">
        <v>95.3</v>
      </c>
      <c r="AR268" s="58">
        <v>1918.6720596800001</v>
      </c>
      <c r="AS268" s="24">
        <f t="shared" si="976"/>
        <v>65.07417428115555</v>
      </c>
      <c r="AT268" s="17">
        <f t="shared" si="916"/>
        <v>5.6198711736595082E-2</v>
      </c>
      <c r="AU268" s="25">
        <v>122999</v>
      </c>
      <c r="AV268" s="25">
        <v>59516</v>
      </c>
      <c r="AW268" s="25">
        <v>63483</v>
      </c>
      <c r="AX268" s="25">
        <v>1857</v>
      </c>
      <c r="AY268" s="25">
        <v>1425</v>
      </c>
      <c r="AZ268" s="18">
        <v>432</v>
      </c>
      <c r="BA268" s="25">
        <v>14037</v>
      </c>
      <c r="BB268" s="25">
        <v>6477</v>
      </c>
      <c r="BC268" s="25">
        <v>7560</v>
      </c>
      <c r="BD268" s="18">
        <v>85.7</v>
      </c>
      <c r="BE268" s="25">
        <v>110819</v>
      </c>
      <c r="BF268" s="25">
        <v>54464</v>
      </c>
      <c r="BG268" s="25">
        <v>56355</v>
      </c>
      <c r="BH268" s="18">
        <v>96.6</v>
      </c>
      <c r="BI268" s="17">
        <v>0.11199999999999999</v>
      </c>
      <c r="BJ268" s="25">
        <v>30007</v>
      </c>
      <c r="BK268" s="25">
        <v>87178</v>
      </c>
      <c r="BL268" s="25">
        <v>7671</v>
      </c>
      <c r="BM268" s="17">
        <v>0.43200000000000005</v>
      </c>
      <c r="BN268" s="10">
        <f t="shared" si="977"/>
        <v>70918.207999999999</v>
      </c>
      <c r="BO268" s="29">
        <v>0.34399999999999997</v>
      </c>
      <c r="BP268" s="30">
        <f t="shared" si="978"/>
        <v>0.65600000000000003</v>
      </c>
      <c r="BQ268" s="31">
        <v>8.8000000000000007</v>
      </c>
      <c r="BR268" s="25">
        <v>94849</v>
      </c>
      <c r="BS268" s="25">
        <v>24361</v>
      </c>
      <c r="BT268" s="25">
        <v>62288</v>
      </c>
      <c r="BU268" s="25">
        <v>6238</v>
      </c>
      <c r="BV268" s="18">
        <v>1465</v>
      </c>
      <c r="BW268" s="18">
        <v>497</v>
      </c>
      <c r="BX268" s="25">
        <v>32347</v>
      </c>
      <c r="BY268" s="25">
        <v>27003</v>
      </c>
      <c r="BZ268" s="25">
        <v>5344</v>
      </c>
      <c r="CA268" s="59">
        <v>0.16500000000000001</v>
      </c>
      <c r="CB268" s="25">
        <v>122999</v>
      </c>
      <c r="CC268" s="25">
        <v>1857</v>
      </c>
      <c r="CD268" s="17">
        <f t="shared" si="979"/>
        <v>1.5097683721005862E-2</v>
      </c>
      <c r="CE268" s="25">
        <v>1427</v>
      </c>
      <c r="CF268" s="25">
        <v>5052</v>
      </c>
      <c r="CG268" s="25">
        <v>9080</v>
      </c>
      <c r="CH268" s="25">
        <v>7586</v>
      </c>
      <c r="CI268" s="25">
        <v>4681</v>
      </c>
      <c r="CJ268" s="25">
        <v>2521</v>
      </c>
      <c r="CK268" s="25">
        <v>1175</v>
      </c>
      <c r="CL268" s="18">
        <v>562</v>
      </c>
      <c r="CM268" s="18">
        <v>263</v>
      </c>
      <c r="CN268" s="32">
        <v>3.8</v>
      </c>
      <c r="CO268" s="27">
        <v>32347</v>
      </c>
      <c r="CP268" s="34">
        <f t="shared" si="980"/>
        <v>3.8598942714934923</v>
      </c>
      <c r="CQ268" s="25">
        <v>352</v>
      </c>
      <c r="CR268" s="18">
        <v>377</v>
      </c>
      <c r="CS268" s="18">
        <v>855</v>
      </c>
      <c r="CT268" s="25">
        <v>17791</v>
      </c>
      <c r="CU268" s="25">
        <v>11749</v>
      </c>
      <c r="CV268" s="18">
        <v>837</v>
      </c>
      <c r="CW268" s="18">
        <v>316</v>
      </c>
      <c r="CX268" s="18">
        <v>70</v>
      </c>
      <c r="CY268" s="25">
        <v>32347</v>
      </c>
      <c r="CZ268" s="25">
        <v>31029</v>
      </c>
      <c r="DA268" s="18">
        <v>280</v>
      </c>
      <c r="DB268" s="18">
        <v>301</v>
      </c>
      <c r="DC268" s="18">
        <v>457</v>
      </c>
      <c r="DD268" s="18">
        <v>201</v>
      </c>
      <c r="DE268" s="18">
        <v>79</v>
      </c>
      <c r="DF268" s="25">
        <v>32347</v>
      </c>
      <c r="DG268" s="25">
        <v>15280</v>
      </c>
      <c r="DH268" s="18">
        <v>998</v>
      </c>
      <c r="DI268" s="18">
        <v>19</v>
      </c>
      <c r="DJ268" s="25">
        <v>15901</v>
      </c>
      <c r="DK268" s="18">
        <v>123</v>
      </c>
      <c r="DL268" s="18">
        <v>26</v>
      </c>
      <c r="DM268" s="25">
        <f t="shared" si="981"/>
        <v>61856.399999999994</v>
      </c>
      <c r="DN268" s="17">
        <f t="shared" si="982"/>
        <v>0.49157572572417846</v>
      </c>
      <c r="DO268" s="17">
        <f t="shared" si="983"/>
        <v>3.8025164621139518E-3</v>
      </c>
      <c r="DP268" s="23">
        <f t="shared" si="984"/>
        <v>0.50381797384610627</v>
      </c>
      <c r="DQ268" s="23">
        <f t="shared" si="985"/>
        <v>0.49618202615389373</v>
      </c>
      <c r="DR268" s="25">
        <v>32347</v>
      </c>
      <c r="DS268" s="25">
        <v>1510</v>
      </c>
      <c r="DT268" s="25">
        <v>19795</v>
      </c>
      <c r="DU268" s="18">
        <v>22</v>
      </c>
      <c r="DV268" s="25">
        <v>9553</v>
      </c>
      <c r="DW268" s="18">
        <v>28</v>
      </c>
      <c r="DX268" s="25">
        <v>1397</v>
      </c>
      <c r="DY268" s="18">
        <v>42</v>
      </c>
      <c r="DZ268" s="17">
        <f t="shared" si="986"/>
        <v>0.95464803536649456</v>
      </c>
      <c r="EA268" s="17">
        <f t="shared" si="987"/>
        <v>4.5351964633505437E-2</v>
      </c>
      <c r="EB268" s="25">
        <v>32347</v>
      </c>
      <c r="EC268" s="25">
        <v>14544</v>
      </c>
      <c r="ED268" s="18">
        <v>197</v>
      </c>
      <c r="EE268" s="25">
        <v>16264</v>
      </c>
      <c r="EF268" s="17">
        <f t="shared" si="909"/>
        <v>0.50279778650261231</v>
      </c>
      <c r="EG268" s="25">
        <v>1183</v>
      </c>
      <c r="EH268" s="18">
        <v>159</v>
      </c>
      <c r="EI268" s="17">
        <f t="shared" si="988"/>
        <v>0.45571459486196558</v>
      </c>
      <c r="EJ268" s="17">
        <f t="shared" si="989"/>
        <v>3.6572170525860204E-2</v>
      </c>
      <c r="EK268" s="69">
        <f t="shared" si="990"/>
        <v>0.27076699539369958</v>
      </c>
      <c r="EL268" s="27">
        <v>93227</v>
      </c>
      <c r="EM268" s="25">
        <v>87211</v>
      </c>
      <c r="EN268" s="25">
        <v>6016</v>
      </c>
      <c r="EO268" s="59">
        <v>0.93500000000000005</v>
      </c>
      <c r="EP268" s="25">
        <v>44587</v>
      </c>
      <c r="EQ268" s="25">
        <v>43018</v>
      </c>
      <c r="ER268" s="25">
        <v>1569</v>
      </c>
      <c r="ES268" s="59">
        <v>0.96499999999999997</v>
      </c>
      <c r="ET268" s="25">
        <v>48640</v>
      </c>
      <c r="EU268" s="25">
        <v>44193</v>
      </c>
      <c r="EV268" s="25">
        <v>4447</v>
      </c>
      <c r="EW268" s="59">
        <v>0.90900000000000003</v>
      </c>
      <c r="EX268" s="25">
        <v>10727</v>
      </c>
      <c r="EY268" s="25">
        <v>10556</v>
      </c>
      <c r="EZ268" s="25">
        <v>171</v>
      </c>
      <c r="FA268" s="59">
        <v>0.9840000000000001</v>
      </c>
      <c r="FB268" s="25">
        <v>82500</v>
      </c>
      <c r="FC268" s="25">
        <v>76655</v>
      </c>
      <c r="FD268" s="25">
        <v>5845</v>
      </c>
      <c r="FE268" s="59">
        <v>0.92900000000000005</v>
      </c>
      <c r="FF268" s="25">
        <v>51645</v>
      </c>
      <c r="FG268" s="25">
        <v>15406</v>
      </c>
      <c r="FH268" s="25">
        <v>33228</v>
      </c>
      <c r="FI268" s="25">
        <v>3011</v>
      </c>
      <c r="FJ268" s="23">
        <f t="shared" si="991"/>
        <v>5.8301868525510697E-2</v>
      </c>
      <c r="FK268" s="23">
        <f t="shared" si="992"/>
        <v>0.6433923903572466</v>
      </c>
      <c r="FL268" s="36">
        <f t="shared" si="993"/>
        <v>5.1165725672534039</v>
      </c>
      <c r="FM268" s="25">
        <v>25205</v>
      </c>
      <c r="FN268" s="25">
        <v>7458</v>
      </c>
      <c r="FO268" s="17">
        <f t="shared" si="994"/>
        <v>0.29589367189049792</v>
      </c>
      <c r="FP268" s="25">
        <v>16339</v>
      </c>
      <c r="FQ268" s="17">
        <f t="shared" si="995"/>
        <v>0.64824439595318384</v>
      </c>
      <c r="FR268" s="25">
        <v>1408</v>
      </c>
      <c r="FS268" s="17">
        <f t="shared" si="996"/>
        <v>5.5861932156318191E-2</v>
      </c>
      <c r="FT268" s="25">
        <v>26440</v>
      </c>
      <c r="FU268" s="25">
        <v>7948</v>
      </c>
      <c r="FV268" s="25">
        <v>16889</v>
      </c>
      <c r="FW268" s="17">
        <f t="shared" si="997"/>
        <v>6.0627836611195161E-2</v>
      </c>
      <c r="FX268" s="17">
        <f t="shared" si="998"/>
        <v>0.63876701966717098</v>
      </c>
      <c r="FY268" s="25">
        <v>1603</v>
      </c>
      <c r="FZ268" s="25">
        <v>73880</v>
      </c>
      <c r="GA268" s="25">
        <v>5446</v>
      </c>
      <c r="GB268" s="25">
        <v>52098</v>
      </c>
      <c r="GC268" s="25">
        <v>9505</v>
      </c>
      <c r="GD268" s="25">
        <v>3599</v>
      </c>
      <c r="GE268" s="18">
        <v>101</v>
      </c>
      <c r="GF268" s="25">
        <v>2912</v>
      </c>
      <c r="GG268" s="18">
        <v>52</v>
      </c>
      <c r="GH268" s="18">
        <v>75</v>
      </c>
      <c r="GI268" s="18">
        <v>92</v>
      </c>
      <c r="GJ268" s="10">
        <f t="shared" si="999"/>
        <v>5446</v>
      </c>
      <c r="GK268" s="10">
        <f t="shared" si="910"/>
        <v>68434</v>
      </c>
      <c r="GL268" s="10">
        <f t="shared" si="911"/>
        <v>16336</v>
      </c>
      <c r="GM268" s="10">
        <f t="shared" si="1000"/>
        <v>57544</v>
      </c>
      <c r="GN268" s="10">
        <f t="shared" si="912"/>
        <v>6831</v>
      </c>
      <c r="GO268" s="17">
        <f t="shared" si="1001"/>
        <v>7.371413102328099E-2</v>
      </c>
      <c r="GP268" s="17">
        <f t="shared" si="913"/>
        <v>0.92628586897671905</v>
      </c>
      <c r="GQ268" s="17">
        <f t="shared" si="914"/>
        <v>0.22111532214401733</v>
      </c>
      <c r="GR268" s="17">
        <f t="shared" si="915"/>
        <v>9.2460747157552786E-2</v>
      </c>
      <c r="GS268" s="17">
        <f t="shared" si="1002"/>
        <v>0.57370059556036823</v>
      </c>
      <c r="GT268" s="25">
        <v>35644</v>
      </c>
      <c r="GU268" s="25">
        <v>1310</v>
      </c>
      <c r="GV268" s="25">
        <v>25365</v>
      </c>
      <c r="GW268" s="25">
        <v>5681</v>
      </c>
      <c r="GX268" s="25">
        <v>1977</v>
      </c>
      <c r="GY268" s="18">
        <v>75</v>
      </c>
      <c r="GZ268" s="25">
        <v>1111</v>
      </c>
      <c r="HA268" s="18">
        <v>21</v>
      </c>
      <c r="HB268" s="18">
        <v>48</v>
      </c>
      <c r="HC268" s="18">
        <v>56</v>
      </c>
      <c r="HD268" s="23">
        <f t="shared" si="1003"/>
        <v>3.6752328582650658E-2</v>
      </c>
      <c r="HE268" s="23">
        <f t="shared" si="1004"/>
        <v>0.96324767141734935</v>
      </c>
      <c r="HF268" s="23">
        <f t="shared" si="1005"/>
        <v>0.25162720233419367</v>
      </c>
      <c r="HG268" s="23">
        <f t="shared" si="1006"/>
        <v>9.2245539221187292E-2</v>
      </c>
      <c r="HH268" s="25">
        <v>38236</v>
      </c>
      <c r="HI268" s="25">
        <v>4136</v>
      </c>
      <c r="HJ268" s="25">
        <v>26733</v>
      </c>
      <c r="HK268" s="25">
        <v>3824</v>
      </c>
      <c r="HL268" s="25">
        <v>1622</v>
      </c>
      <c r="HM268" s="18">
        <v>26</v>
      </c>
      <c r="HN268" s="25">
        <v>1801</v>
      </c>
      <c r="HO268" s="18">
        <v>31</v>
      </c>
      <c r="HP268" s="18">
        <v>27</v>
      </c>
      <c r="HQ268" s="18">
        <v>36</v>
      </c>
      <c r="HR268" s="23">
        <f t="shared" si="1007"/>
        <v>0.10817031070195628</v>
      </c>
      <c r="HS268" s="23">
        <f t="shared" si="1008"/>
        <v>0.89182968929804374</v>
      </c>
      <c r="HT268" s="80">
        <f t="shared" si="1009"/>
        <v>0.19267182759702897</v>
      </c>
      <c r="HU268" s="27">
        <v>105893</v>
      </c>
      <c r="HV268" s="25">
        <v>2583</v>
      </c>
      <c r="HW268" s="25">
        <v>12904</v>
      </c>
      <c r="HX268" s="18">
        <v>2085</v>
      </c>
      <c r="HY268" s="25">
        <v>26558</v>
      </c>
      <c r="HZ268" s="25">
        <v>15453</v>
      </c>
      <c r="IA268" s="18">
        <v>1739</v>
      </c>
      <c r="IB268" s="18">
        <v>284</v>
      </c>
      <c r="IC268" s="25">
        <v>9306</v>
      </c>
      <c r="ID268" s="25">
        <v>24651</v>
      </c>
      <c r="IE268" s="25">
        <v>6488</v>
      </c>
      <c r="IF268" s="18">
        <v>561</v>
      </c>
      <c r="IG268" s="25">
        <v>3281</v>
      </c>
      <c r="IH268" s="17">
        <f t="shared" si="1010"/>
        <v>0.37872191740719408</v>
      </c>
      <c r="II268" s="17">
        <f t="shared" si="1011"/>
        <v>0.14593032589500723</v>
      </c>
      <c r="IJ268" s="30">
        <f t="shared" si="1012"/>
        <v>6.8525852585258518</v>
      </c>
      <c r="IK268" s="17">
        <f t="shared" si="1084"/>
        <v>9.3674013503363518E-2</v>
      </c>
      <c r="IL268" s="25">
        <v>51441</v>
      </c>
      <c r="IM268" s="25">
        <v>1433</v>
      </c>
      <c r="IN268" s="25">
        <v>8527</v>
      </c>
      <c r="IO268" s="18">
        <v>1696</v>
      </c>
      <c r="IP268" s="25">
        <v>21345</v>
      </c>
      <c r="IQ268" s="25">
        <v>7050</v>
      </c>
      <c r="IR268" s="18">
        <v>902</v>
      </c>
      <c r="IS268" s="18">
        <v>170</v>
      </c>
      <c r="IT268" s="25">
        <v>4435</v>
      </c>
      <c r="IU268" s="25">
        <v>648</v>
      </c>
      <c r="IV268" s="25">
        <v>2799</v>
      </c>
      <c r="IW268" s="18">
        <v>300</v>
      </c>
      <c r="IX268" s="25">
        <v>2136</v>
      </c>
      <c r="IY268" s="17">
        <f t="shared" si="1013"/>
        <v>0.79611593864815999</v>
      </c>
      <c r="IZ268" s="25">
        <v>54452</v>
      </c>
      <c r="JA268" s="25">
        <v>1150</v>
      </c>
      <c r="JB268" s="25">
        <v>4377</v>
      </c>
      <c r="JC268" s="18">
        <v>389</v>
      </c>
      <c r="JD268" s="25">
        <v>5213</v>
      </c>
      <c r="JE268" s="25">
        <v>8403</v>
      </c>
      <c r="JF268" s="18">
        <v>837</v>
      </c>
      <c r="JG268" s="18">
        <v>114</v>
      </c>
      <c r="JH268" s="25">
        <v>4871</v>
      </c>
      <c r="JI268" s="25">
        <v>24003</v>
      </c>
      <c r="JJ268" s="25">
        <v>3689</v>
      </c>
      <c r="JK268" s="18">
        <v>261</v>
      </c>
      <c r="JL268" s="25">
        <v>1145</v>
      </c>
      <c r="JM268" s="80">
        <f t="shared" si="1014"/>
        <v>0.37407257768309704</v>
      </c>
      <c r="JN268" s="27">
        <v>105893</v>
      </c>
      <c r="JO268" s="25">
        <v>73352</v>
      </c>
      <c r="JP268" s="18">
        <v>33</v>
      </c>
      <c r="JQ268" s="18">
        <v>237</v>
      </c>
      <c r="JR268" s="18">
        <v>843</v>
      </c>
      <c r="JS268" s="18">
        <v>365</v>
      </c>
      <c r="JT268" s="25">
        <v>1626</v>
      </c>
      <c r="JU268" s="18">
        <v>4</v>
      </c>
      <c r="JV268" s="18">
        <v>25</v>
      </c>
      <c r="JW268" s="25">
        <v>29408</v>
      </c>
      <c r="JX268" s="17">
        <f t="shared" si="1015"/>
        <v>0.27771429650685125</v>
      </c>
      <c r="JY268" s="17">
        <f t="shared" si="1016"/>
        <v>0.72228570349314869</v>
      </c>
      <c r="JZ268" s="25">
        <v>12161</v>
      </c>
      <c r="KA268" s="25">
        <v>9798</v>
      </c>
      <c r="KB268" s="18">
        <v>5</v>
      </c>
      <c r="KC268" s="18">
        <v>80</v>
      </c>
      <c r="KD268" s="18">
        <v>54</v>
      </c>
      <c r="KE268" s="18">
        <v>51</v>
      </c>
      <c r="KF268" s="25">
        <v>117</v>
      </c>
      <c r="KG268" s="18" t="s">
        <v>764</v>
      </c>
      <c r="KH268" s="18">
        <v>5</v>
      </c>
      <c r="KI268" s="25">
        <v>2051</v>
      </c>
      <c r="KJ268" s="17">
        <f t="shared" si="1017"/>
        <v>0.16865389359427679</v>
      </c>
      <c r="KK268" s="25">
        <v>93732</v>
      </c>
      <c r="KL268" s="25">
        <v>63554</v>
      </c>
      <c r="KM268" s="18">
        <v>28</v>
      </c>
      <c r="KN268" s="18">
        <v>157</v>
      </c>
      <c r="KO268" s="18">
        <v>789</v>
      </c>
      <c r="KP268" s="18">
        <v>314</v>
      </c>
      <c r="KQ268" s="25">
        <v>1509</v>
      </c>
      <c r="KR268" s="18">
        <v>4</v>
      </c>
      <c r="KS268" s="18">
        <v>20</v>
      </c>
      <c r="KT268" s="25">
        <v>27357</v>
      </c>
      <c r="KU268" s="69">
        <f t="shared" si="917"/>
        <v>0.29186403789527587</v>
      </c>
      <c r="KV268" s="27">
        <v>124856</v>
      </c>
      <c r="KW268" s="25">
        <v>119421</v>
      </c>
      <c r="KX268" s="25">
        <v>5435</v>
      </c>
      <c r="KY268" s="59">
        <v>4.4000000000000004E-2</v>
      </c>
      <c r="KZ268" s="25">
        <v>3001</v>
      </c>
      <c r="LA268" s="25">
        <v>1865</v>
      </c>
      <c r="LB268" s="25">
        <v>2218</v>
      </c>
      <c r="LC268" s="25">
        <v>2147</v>
      </c>
      <c r="LD268" s="25">
        <v>60941</v>
      </c>
      <c r="LE268" s="25">
        <v>58392</v>
      </c>
      <c r="LF268" s="25">
        <v>2549</v>
      </c>
      <c r="LG268" s="59">
        <v>4.2000000000000003E-2</v>
      </c>
      <c r="LH268" s="25">
        <v>63915</v>
      </c>
      <c r="LI268" s="25">
        <v>61029</v>
      </c>
      <c r="LJ268" s="25">
        <v>2886</v>
      </c>
      <c r="LK268" s="35">
        <v>4.4999999999999998E-2</v>
      </c>
      <c r="LL268" s="27">
        <v>32347</v>
      </c>
      <c r="LM268" s="18">
        <v>235</v>
      </c>
      <c r="LN268" s="25">
        <v>23979</v>
      </c>
      <c r="LO268" s="25">
        <v>1121</v>
      </c>
      <c r="LP268" s="18">
        <v>238</v>
      </c>
      <c r="LQ268" s="18">
        <v>70</v>
      </c>
      <c r="LR268" s="25">
        <v>6704</v>
      </c>
      <c r="LS268" s="23">
        <f t="shared" si="1018"/>
        <v>0.20725260456920272</v>
      </c>
      <c r="LT268" s="23">
        <f t="shared" si="1019"/>
        <v>0.79274739543079731</v>
      </c>
      <c r="LU268" s="17">
        <f t="shared" si="1020"/>
        <v>0.74857019198070918</v>
      </c>
      <c r="LV268" s="25">
        <v>32347</v>
      </c>
      <c r="LW268" s="18">
        <v>89</v>
      </c>
      <c r="LX268" s="25">
        <v>15777</v>
      </c>
      <c r="LY268" s="25">
        <v>9971</v>
      </c>
      <c r="LZ268" s="25">
        <v>1016</v>
      </c>
      <c r="MA268" s="25">
        <v>1616</v>
      </c>
      <c r="MB268" s="25">
        <v>3040</v>
      </c>
      <c r="MC268" s="18">
        <v>158</v>
      </c>
      <c r="MD268" s="18">
        <v>133</v>
      </c>
      <c r="ME268" s="18" t="s">
        <v>764</v>
      </c>
      <c r="MF268" s="18">
        <v>547</v>
      </c>
      <c r="MG268" s="17">
        <f t="shared" si="1021"/>
        <v>0.14882369307818344</v>
      </c>
      <c r="MH268" s="17">
        <f t="shared" si="1022"/>
        <v>0.80285652456178314</v>
      </c>
      <c r="MI268" s="25">
        <v>32347</v>
      </c>
      <c r="MJ268" s="18">
        <v>180</v>
      </c>
      <c r="MK268" s="25">
        <v>15109</v>
      </c>
      <c r="ML268" s="25">
        <v>9606</v>
      </c>
      <c r="MM268" s="18">
        <v>991</v>
      </c>
      <c r="MN268" s="25">
        <v>2298</v>
      </c>
      <c r="MO268" s="25">
        <v>3430</v>
      </c>
      <c r="MP268" s="18">
        <v>159</v>
      </c>
      <c r="MQ268" s="18">
        <v>3</v>
      </c>
      <c r="MR268" s="18" t="s">
        <v>764</v>
      </c>
      <c r="MS268" s="18">
        <v>571</v>
      </c>
      <c r="MT268" s="17">
        <f t="shared" si="1023"/>
        <v>0.7746313413917828</v>
      </c>
      <c r="MU268" s="69">
        <f t="shared" si="1024"/>
        <v>0.7757133582712461</v>
      </c>
      <c r="MV268" s="27">
        <v>32347</v>
      </c>
      <c r="MW268" s="25">
        <v>4187</v>
      </c>
      <c r="MX268" s="18">
        <v>696</v>
      </c>
      <c r="MY268" s="25">
        <v>10455</v>
      </c>
      <c r="MZ268" s="25">
        <v>10450</v>
      </c>
      <c r="NA268" s="18">
        <v>501</v>
      </c>
      <c r="NB268" s="18">
        <v>4</v>
      </c>
      <c r="NC268" s="25">
        <v>5160</v>
      </c>
      <c r="ND268" s="18">
        <v>894</v>
      </c>
      <c r="NE268" s="17">
        <f t="shared" si="1025"/>
        <v>0.1294401335517977</v>
      </c>
      <c r="NF268" s="10">
        <f t="shared" si="1026"/>
        <v>15910.599999999999</v>
      </c>
      <c r="NG268" s="17">
        <f t="shared" si="1027"/>
        <v>0.30444863511299347</v>
      </c>
      <c r="NH268" s="25">
        <v>32347</v>
      </c>
      <c r="NI268" s="18">
        <v>847</v>
      </c>
      <c r="NJ268" s="18">
        <v>2</v>
      </c>
      <c r="NK268" s="18">
        <v>20</v>
      </c>
      <c r="NL268" s="18">
        <v>10</v>
      </c>
      <c r="NM268" s="25">
        <v>30162</v>
      </c>
      <c r="NN268" s="25">
        <v>1008</v>
      </c>
      <c r="NO268" s="18">
        <v>15</v>
      </c>
      <c r="NP268" s="18">
        <v>1</v>
      </c>
      <c r="NQ268" s="32">
        <v>282</v>
      </c>
      <c r="NR268" s="27">
        <v>32347</v>
      </c>
      <c r="NS268" s="37">
        <f t="shared" si="1028"/>
        <v>1.1851794602281509</v>
      </c>
      <c r="NT268" s="37">
        <f t="shared" si="1029"/>
        <v>0.31980482243551678</v>
      </c>
      <c r="NU268" s="37">
        <f t="shared" si="1030"/>
        <v>0.84375407569710725</v>
      </c>
      <c r="NV268" s="17">
        <f t="shared" si="1031"/>
        <v>0.17133373577931055</v>
      </c>
      <c r="NW268" s="10">
        <f t="shared" si="1032"/>
        <v>15736</v>
      </c>
      <c r="NX268" s="17">
        <f t="shared" si="1033"/>
        <v>0.48647478900670849</v>
      </c>
      <c r="NY268" s="19">
        <f t="shared" si="1034"/>
        <v>0.28358773811025606</v>
      </c>
      <c r="NZ268" s="25">
        <v>16611</v>
      </c>
      <c r="OA268" s="25">
        <v>14331</v>
      </c>
      <c r="OB268" s="18">
        <v>963</v>
      </c>
      <c r="OC268" s="25">
        <v>5455</v>
      </c>
      <c r="OD268" s="18">
        <v>212</v>
      </c>
      <c r="OE268" s="18">
        <v>765</v>
      </c>
      <c r="OF268" s="17">
        <f t="shared" si="1035"/>
        <v>0.16864005935635454</v>
      </c>
      <c r="OG268" s="17">
        <f t="shared" si="1036"/>
        <v>0.51352521099329151</v>
      </c>
      <c r="OH268" s="17">
        <f t="shared" si="1037"/>
        <v>0.44303953998825241</v>
      </c>
      <c r="OI268" s="69">
        <f t="shared" si="1038"/>
        <v>2.3649797508269701E-2</v>
      </c>
      <c r="OJ268" s="27">
        <v>32347</v>
      </c>
      <c r="OK268" s="18">
        <v>413</v>
      </c>
      <c r="OL268" s="25">
        <v>10454</v>
      </c>
      <c r="OM268" s="25">
        <v>7758</v>
      </c>
      <c r="ON268" s="18">
        <v>239</v>
      </c>
      <c r="OO268" s="25">
        <v>1012</v>
      </c>
      <c r="OP268" s="18">
        <v>158</v>
      </c>
      <c r="OQ268" s="25">
        <v>12717</v>
      </c>
      <c r="OR268" s="69">
        <f t="shared" si="1039"/>
        <v>0.34822394657928091</v>
      </c>
      <c r="OS268" s="22">
        <v>53440</v>
      </c>
      <c r="OT268" s="22">
        <v>53440</v>
      </c>
      <c r="OU268" s="38">
        <f t="shared" si="918"/>
        <v>0.32090314057527175</v>
      </c>
      <c r="OV268" s="39">
        <v>0.77529079341317375</v>
      </c>
      <c r="OW268" s="22">
        <v>4143154</v>
      </c>
      <c r="OX268" s="36">
        <f t="shared" si="919"/>
        <v>169529575.37200001</v>
      </c>
      <c r="OY268" s="36">
        <f t="shared" si="920"/>
        <v>3620794.1385888588</v>
      </c>
      <c r="OZ268" s="22">
        <v>1384</v>
      </c>
      <c r="PA268" s="22">
        <v>1384</v>
      </c>
      <c r="PB268" s="38">
        <f t="shared" si="921"/>
        <v>8.3108148681919174E-3</v>
      </c>
      <c r="PC268" s="39">
        <v>0.75910404624277461</v>
      </c>
      <c r="PD268" s="22">
        <v>105060</v>
      </c>
      <c r="PE268" s="40">
        <f t="shared" si="1040"/>
        <v>4298845.08</v>
      </c>
      <c r="PF268" s="36">
        <f t="shared" si="1041"/>
        <v>425105.11725784582</v>
      </c>
      <c r="PG268" s="22">
        <v>47722</v>
      </c>
      <c r="PH268" s="22">
        <v>47722</v>
      </c>
      <c r="PI268" s="38">
        <f t="shared" si="922"/>
        <v>0.28656698492764066</v>
      </c>
      <c r="PJ268" s="39">
        <v>0.10347365994719417</v>
      </c>
      <c r="PK268" s="22">
        <v>493797</v>
      </c>
      <c r="PL268" s="41">
        <f t="shared" si="1042"/>
        <v>20205185.645999998</v>
      </c>
      <c r="PM268" s="36">
        <f t="shared" si="1043"/>
        <v>3901112.4825479053</v>
      </c>
      <c r="PN268" s="22">
        <v>10501</v>
      </c>
      <c r="PO268" s="22">
        <v>10501</v>
      </c>
      <c r="PP268" s="38">
        <f t="shared" si="923"/>
        <v>6.3057707320002404E-2</v>
      </c>
      <c r="PQ268" s="39">
        <v>0.61830301876011806</v>
      </c>
      <c r="PR268" s="22">
        <v>649280</v>
      </c>
      <c r="PS268" s="41">
        <f t="shared" si="1044"/>
        <v>26567239.039999999</v>
      </c>
      <c r="PT268" s="36">
        <f t="shared" si="1045"/>
        <v>1376873.7985876449</v>
      </c>
      <c r="PU268" s="22"/>
      <c r="PV268" s="22"/>
      <c r="PW268" s="38">
        <f t="shared" si="924"/>
        <v>0</v>
      </c>
      <c r="PX268" s="39">
        <v>0</v>
      </c>
      <c r="PY268" s="22"/>
      <c r="PZ268" s="36">
        <f t="shared" si="1046"/>
        <v>0</v>
      </c>
      <c r="QA268" s="22">
        <v>441</v>
      </c>
      <c r="QB268" s="22">
        <v>441</v>
      </c>
      <c r="QC268" s="39">
        <v>4.0759863945578232</v>
      </c>
      <c r="QD268" s="22">
        <v>179751</v>
      </c>
      <c r="QE268" s="22">
        <f t="shared" si="1047"/>
        <v>289.59883333333312</v>
      </c>
      <c r="QF268" s="22"/>
      <c r="QG268" s="22">
        <v>14502</v>
      </c>
      <c r="QH268" s="22">
        <v>14502</v>
      </c>
      <c r="QI268" s="38">
        <f t="shared" si="925"/>
        <v>8.7083408394883807E-2</v>
      </c>
      <c r="QJ268" s="39">
        <v>0.28639980692318301</v>
      </c>
      <c r="QK268" s="22">
        <v>415337</v>
      </c>
      <c r="QL268" s="42">
        <f t="shared" si="1048"/>
        <v>71.347919900703346</v>
      </c>
      <c r="QM268" s="22">
        <f t="shared" si="926"/>
        <v>38540</v>
      </c>
      <c r="QN268" s="22">
        <v>9896</v>
      </c>
      <c r="QO268" s="22">
        <v>9896</v>
      </c>
      <c r="QP268" s="38">
        <f t="shared" si="927"/>
        <v>5.9424728277187297E-2</v>
      </c>
      <c r="QQ268" s="39">
        <v>0.1674848423605497</v>
      </c>
      <c r="QR268" s="22">
        <v>165743</v>
      </c>
      <c r="QS268" s="36">
        <f t="shared" si="1049"/>
        <v>2326774.4481091034</v>
      </c>
      <c r="QT268" s="22">
        <v>9286</v>
      </c>
      <c r="QU268" s="22">
        <v>9286</v>
      </c>
      <c r="QV268" s="38">
        <f t="shared" si="928"/>
        <v>5.5761724614183633E-2</v>
      </c>
      <c r="QW268" s="39">
        <v>0.16679948309282794</v>
      </c>
      <c r="QX268" s="22">
        <v>154890</v>
      </c>
      <c r="QY268" s="36">
        <f t="shared" si="1050"/>
        <v>2183349.5882317233</v>
      </c>
      <c r="QZ268" s="22">
        <v>19358</v>
      </c>
      <c r="RA268" s="22">
        <v>19358</v>
      </c>
      <c r="RB268" s="38">
        <f t="shared" si="929"/>
        <v>0.11624331952200805</v>
      </c>
      <c r="RC268" s="39">
        <v>0.19109980369872923</v>
      </c>
      <c r="RD268" s="22">
        <v>369931</v>
      </c>
      <c r="RE268" s="36">
        <f t="shared" si="1051"/>
        <v>2091655.7738613142</v>
      </c>
      <c r="RF268" s="10">
        <f t="shared" si="930"/>
        <v>166530</v>
      </c>
      <c r="RG268" s="10">
        <f t="shared" si="931"/>
        <v>166530</v>
      </c>
      <c r="RH268" s="17">
        <f t="shared" si="932"/>
        <v>0.21418291398343178</v>
      </c>
      <c r="RI268" s="17">
        <f t="shared" si="933"/>
        <v>4.8933839967390371E-3</v>
      </c>
      <c r="RJ268" s="17">
        <f t="shared" si="934"/>
        <v>0.2273548915135537</v>
      </c>
      <c r="RK268" s="17">
        <f t="shared" si="935"/>
        <v>2.6692964061657921E-2</v>
      </c>
      <c r="RL268" s="17">
        <f t="shared" si="936"/>
        <v>8.6455893686281232E-2</v>
      </c>
      <c r="RM268" s="17">
        <f t="shared" si="937"/>
        <v>0</v>
      </c>
      <c r="RN268" s="17">
        <f t="shared" si="938"/>
        <v>0.14610152689667241</v>
      </c>
      <c r="RO268" s="17">
        <f t="shared" si="939"/>
        <v>0.13709567287414107</v>
      </c>
      <c r="RP268" s="17">
        <f t="shared" si="940"/>
        <v>0.13133808588611831</v>
      </c>
      <c r="RQ268" s="17">
        <f t="shared" si="941"/>
        <v>4.4800388997160978E-6</v>
      </c>
      <c r="RR268" s="36">
        <f t="shared" si="942"/>
        <v>15925736.695104297</v>
      </c>
      <c r="RS268" s="36">
        <f t="shared" si="943"/>
        <v>127.55283442609324</v>
      </c>
      <c r="RT268" s="10">
        <f t="shared" si="944"/>
        <v>0</v>
      </c>
      <c r="RU268" s="17">
        <f t="shared" si="945"/>
        <v>0</v>
      </c>
      <c r="RV268" s="37">
        <f t="shared" si="946"/>
        <v>0.74975079565243496</v>
      </c>
      <c r="RW268" s="36">
        <f t="shared" si="947"/>
        <v>1.3337765105401422</v>
      </c>
      <c r="RX268" s="85">
        <v>-1.98237</v>
      </c>
      <c r="RY268" s="93">
        <v>85</v>
      </c>
      <c r="RZ268" s="43" t="b">
        <v>0</v>
      </c>
      <c r="SA268" s="18" t="b">
        <v>0</v>
      </c>
      <c r="SB268" s="18" t="b">
        <v>0</v>
      </c>
      <c r="SC268" s="18" t="b">
        <v>0</v>
      </c>
      <c r="SD268" s="18" t="b">
        <v>0</v>
      </c>
      <c r="SE268" s="32" t="b">
        <v>1</v>
      </c>
      <c r="SF268" s="43" t="b">
        <v>0</v>
      </c>
      <c r="SG268" s="18" t="b">
        <v>0</v>
      </c>
      <c r="SH268" s="18"/>
      <c r="SI268" s="18"/>
      <c r="SJ268" s="18"/>
      <c r="SK268" s="18"/>
      <c r="SL268" s="18"/>
      <c r="SM268" s="18"/>
      <c r="SN268" s="18"/>
      <c r="SO268" s="18"/>
      <c r="SP268" s="18"/>
      <c r="SQ268" s="17">
        <f t="shared" si="1052"/>
        <v>0</v>
      </c>
      <c r="SR268" s="17">
        <f t="shared" si="1053"/>
        <v>0</v>
      </c>
      <c r="SS268" s="17">
        <f t="shared" si="1054"/>
        <v>0</v>
      </c>
      <c r="ST268" s="17">
        <f t="shared" si="1055"/>
        <v>0</v>
      </c>
      <c r="SU268" s="17">
        <f t="shared" si="1056"/>
        <v>0</v>
      </c>
      <c r="SV268" s="17">
        <f t="shared" si="1086"/>
        <v>0</v>
      </c>
      <c r="SW268" s="17">
        <f t="shared" si="1057"/>
        <v>0</v>
      </c>
      <c r="SX268" s="17">
        <f t="shared" si="1058"/>
        <v>0</v>
      </c>
      <c r="SY268" s="17">
        <f t="shared" si="1059"/>
        <v>0</v>
      </c>
      <c r="SZ268" s="17">
        <f t="shared" si="1060"/>
        <v>0</v>
      </c>
      <c r="TA268" s="17">
        <f t="shared" si="1061"/>
        <v>0</v>
      </c>
      <c r="TB268" s="24">
        <f t="shared" si="1062"/>
        <v>620</v>
      </c>
      <c r="TC268" s="69">
        <f t="shared" si="1063"/>
        <v>1</v>
      </c>
      <c r="TD268" s="17">
        <f t="shared" si="1085"/>
        <v>2.6014568158168575E-6</v>
      </c>
      <c r="TE268" s="95">
        <v>1</v>
      </c>
      <c r="TF268" s="71"/>
      <c r="TG268" s="71"/>
      <c r="TH268" s="71">
        <v>2</v>
      </c>
      <c r="TI268" s="71"/>
      <c r="TJ268" s="71"/>
      <c r="TK268" s="71">
        <v>16</v>
      </c>
      <c r="TL268" s="71"/>
      <c r="TM268" s="71">
        <v>1</v>
      </c>
      <c r="TN268" s="71"/>
      <c r="TO268" s="71"/>
      <c r="TP268" s="71"/>
      <c r="TQ268" s="71">
        <v>2</v>
      </c>
      <c r="TR268" s="72"/>
      <c r="TS268" s="72"/>
      <c r="TT268" s="72"/>
      <c r="TU268" s="72"/>
      <c r="TV268" s="72">
        <v>4</v>
      </c>
      <c r="TW268" s="72"/>
      <c r="TX268" s="72"/>
      <c r="TY268" s="72">
        <v>1</v>
      </c>
      <c r="TZ268" s="72">
        <v>14</v>
      </c>
      <c r="UA268" s="72"/>
      <c r="UB268" s="72"/>
      <c r="UC268" s="72"/>
      <c r="UD268" s="72"/>
      <c r="UE268" s="72"/>
      <c r="UF268" s="72"/>
      <c r="UG268" s="72">
        <v>1</v>
      </c>
      <c r="UH268" s="72"/>
      <c r="UI268" s="72">
        <v>1</v>
      </c>
      <c r="UJ268" s="73">
        <v>33</v>
      </c>
      <c r="UK268" s="73"/>
      <c r="UL268" s="73"/>
      <c r="UM268" s="73"/>
      <c r="UN268" s="73">
        <v>5</v>
      </c>
      <c r="UO268" s="73"/>
      <c r="UP268" s="73"/>
      <c r="UQ268" s="73"/>
      <c r="UR268" s="73">
        <v>8</v>
      </c>
      <c r="US268" s="73"/>
      <c r="UT268" s="73"/>
      <c r="UU268" s="73"/>
      <c r="UV268" s="73"/>
      <c r="UW268" s="73"/>
      <c r="UX268" s="73"/>
      <c r="UY268" s="73"/>
      <c r="UZ268" s="73"/>
      <c r="VA268" s="73">
        <v>1</v>
      </c>
      <c r="VB268" s="73">
        <v>46</v>
      </c>
      <c r="VC268" s="73"/>
      <c r="VD268" s="73"/>
      <c r="VE268" s="73"/>
      <c r="VF268" s="73">
        <v>2</v>
      </c>
      <c r="VG268" s="73"/>
      <c r="VH268" s="73"/>
      <c r="VI268" s="73"/>
      <c r="VJ268" s="73">
        <v>9</v>
      </c>
      <c r="VK268" s="73"/>
      <c r="VL268" s="73"/>
      <c r="VM268" s="73"/>
      <c r="VN268" s="73"/>
      <c r="VO268" s="73"/>
      <c r="VP268" s="73"/>
      <c r="VQ268" s="73"/>
      <c r="VR268" s="73">
        <v>17</v>
      </c>
      <c r="VS268" s="73">
        <v>47</v>
      </c>
      <c r="VT268" s="73"/>
      <c r="VU268" s="73"/>
      <c r="VV268" s="73"/>
      <c r="VW268" s="73">
        <v>2</v>
      </c>
      <c r="VX268" s="73"/>
      <c r="VY268" s="73"/>
      <c r="VZ268" s="73"/>
      <c r="WA268" s="73">
        <v>56</v>
      </c>
      <c r="WB268" s="73"/>
      <c r="WC268" s="73">
        <v>4</v>
      </c>
      <c r="WD268" s="73"/>
      <c r="WE268" s="73"/>
      <c r="WF268" s="73"/>
      <c r="WG268" s="73"/>
      <c r="WH268" s="73"/>
      <c r="WI268" s="73"/>
      <c r="WJ268" s="73">
        <v>1</v>
      </c>
      <c r="WK268" s="73"/>
      <c r="WL268" s="73"/>
      <c r="WM268" s="73"/>
      <c r="WN268" s="73"/>
      <c r="WO268" s="22">
        <f t="shared" si="1064"/>
        <v>127</v>
      </c>
      <c r="WP268" s="22">
        <f t="shared" si="1065"/>
        <v>0</v>
      </c>
      <c r="WQ268" s="22">
        <f t="shared" si="1066"/>
        <v>0</v>
      </c>
      <c r="WR268" s="22">
        <f t="shared" si="1067"/>
        <v>0</v>
      </c>
      <c r="WS268" s="22">
        <f t="shared" si="1068"/>
        <v>15</v>
      </c>
      <c r="WT268" s="22">
        <f t="shared" si="1069"/>
        <v>0</v>
      </c>
      <c r="WU268" s="22">
        <f t="shared" si="1070"/>
        <v>0</v>
      </c>
      <c r="WV268" s="22">
        <f t="shared" si="1071"/>
        <v>1</v>
      </c>
      <c r="WW268" s="22">
        <f t="shared" si="1072"/>
        <v>103</v>
      </c>
      <c r="WX268" s="22">
        <f t="shared" si="1073"/>
        <v>0</v>
      </c>
      <c r="WY268" s="22">
        <f t="shared" si="1074"/>
        <v>5</v>
      </c>
      <c r="WZ268" s="22">
        <f t="shared" si="1075"/>
        <v>0</v>
      </c>
      <c r="XA268" s="22">
        <f t="shared" si="1076"/>
        <v>0</v>
      </c>
      <c r="XB268" s="22">
        <f t="shared" si="1077"/>
        <v>0</v>
      </c>
      <c r="XC268" s="22">
        <f t="shared" si="1078"/>
        <v>0</v>
      </c>
      <c r="XD268" s="22">
        <f t="shared" si="1079"/>
        <v>0</v>
      </c>
      <c r="XE268" s="22">
        <f t="shared" si="1080"/>
        <v>2</v>
      </c>
      <c r="XF268" s="22">
        <f t="shared" si="1081"/>
        <v>0</v>
      </c>
      <c r="XG268" s="93">
        <f t="shared" si="1082"/>
        <v>21</v>
      </c>
    </row>
    <row r="269" spans="1:631" ht="17.100000000000001" customHeight="1" x14ac:dyDescent="0.2">
      <c r="A269" s="101"/>
      <c r="B269" s="27" t="s">
        <v>215</v>
      </c>
      <c r="C269" s="535" t="s">
        <v>216</v>
      </c>
      <c r="D269" s="25" t="s">
        <v>246</v>
      </c>
      <c r="E269" s="535" t="s">
        <v>247</v>
      </c>
      <c r="F269" s="25" t="s">
        <v>251</v>
      </c>
      <c r="G269" s="535" t="s">
        <v>252</v>
      </c>
      <c r="H269" s="25">
        <v>40</v>
      </c>
      <c r="I269" s="28">
        <v>8</v>
      </c>
      <c r="J269" s="17">
        <f t="shared" si="948"/>
        <v>0.72295073536974186</v>
      </c>
      <c r="K269" s="17">
        <f t="shared" si="949"/>
        <v>0.37717268332819093</v>
      </c>
      <c r="L269" s="17">
        <f t="shared" si="950"/>
        <v>1</v>
      </c>
      <c r="M269" s="17">
        <f t="shared" si="951"/>
        <v>0.15034546387919998</v>
      </c>
      <c r="N269" s="17">
        <f t="shared" si="952"/>
        <v>0.38035403912364801</v>
      </c>
      <c r="O269" s="17">
        <f t="shared" si="953"/>
        <v>0.39316568960197468</v>
      </c>
      <c r="P269" s="17">
        <f t="shared" si="954"/>
        <v>0.80497554475877875</v>
      </c>
      <c r="Q269" s="17">
        <f t="shared" si="955"/>
        <v>0.67399999999999993</v>
      </c>
      <c r="R269" s="69">
        <f t="shared" si="956"/>
        <v>0.93500000000000005</v>
      </c>
      <c r="S269" s="422">
        <f t="shared" si="957"/>
        <v>0.60421823956239273</v>
      </c>
      <c r="T269" s="17">
        <f t="shared" si="1083"/>
        <v>0.39578176043760727</v>
      </c>
      <c r="U269" s="10">
        <f t="shared" si="958"/>
        <v>57077.270799749094</v>
      </c>
      <c r="V269" s="32">
        <v>6</v>
      </c>
      <c r="W269" s="550">
        <f t="shared" si="959"/>
        <v>0</v>
      </c>
      <c r="X269" s="550">
        <f t="shared" si="960"/>
        <v>0.49310712845128157</v>
      </c>
      <c r="Y269" s="550">
        <f t="shared" si="961"/>
        <v>0.50689287154871843</v>
      </c>
      <c r="Z269" s="551">
        <f t="shared" si="962"/>
        <v>73101.048577526875</v>
      </c>
      <c r="AA269" s="426">
        <f t="shared" si="963"/>
        <v>0.12300000000000001</v>
      </c>
      <c r="AB269" s="59">
        <f t="shared" si="964"/>
        <v>0.95299999999999996</v>
      </c>
      <c r="AC269" s="59">
        <f t="shared" si="965"/>
        <v>7.7439139146896346E-2</v>
      </c>
      <c r="AD269" s="59">
        <f t="shared" si="966"/>
        <v>0.38035403912364801</v>
      </c>
      <c r="AE269" s="59">
        <f t="shared" si="967"/>
        <v>0.32600000000000001</v>
      </c>
      <c r="AF269" s="59">
        <f t="shared" si="968"/>
        <v>0.34732078576571018</v>
      </c>
      <c r="AG269" s="59">
        <f t="shared" si="969"/>
        <v>0.31844595289519695</v>
      </c>
      <c r="AH269" s="59">
        <f t="shared" si="970"/>
        <v>0.39316568960197468</v>
      </c>
      <c r="AI269" s="59">
        <f t="shared" si="971"/>
        <v>0.87529569063046386</v>
      </c>
      <c r="AJ269" s="59">
        <f t="shared" si="972"/>
        <v>0.57060578010901986</v>
      </c>
      <c r="AK269" s="59">
        <f t="shared" si="973"/>
        <v>0.19502445524122131</v>
      </c>
      <c r="AL269" s="35">
        <f t="shared" si="974"/>
        <v>1</v>
      </c>
      <c r="AM269" s="27">
        <v>144214</v>
      </c>
      <c r="AN269" s="25">
        <v>69284</v>
      </c>
      <c r="AO269" s="25">
        <v>74930</v>
      </c>
      <c r="AP269" s="17">
        <f t="shared" si="975"/>
        <v>2.8010195265132229E-3</v>
      </c>
      <c r="AQ269" s="18">
        <v>92.5</v>
      </c>
      <c r="AR269" s="58">
        <v>2515.45662576</v>
      </c>
      <c r="AS269" s="24">
        <f t="shared" si="976"/>
        <v>57.33114159995835</v>
      </c>
      <c r="AT269" s="17">
        <f t="shared" si="916"/>
        <v>4.9511750796644313E-2</v>
      </c>
      <c r="AU269" s="25">
        <v>140748</v>
      </c>
      <c r="AV269" s="25">
        <v>66547</v>
      </c>
      <c r="AW269" s="25">
        <v>74201</v>
      </c>
      <c r="AX269" s="25">
        <v>3466</v>
      </c>
      <c r="AY269" s="25">
        <v>2737</v>
      </c>
      <c r="AZ269" s="18">
        <v>729</v>
      </c>
      <c r="BA269" s="25">
        <v>17678</v>
      </c>
      <c r="BB269" s="25">
        <v>8187</v>
      </c>
      <c r="BC269" s="25">
        <v>9491</v>
      </c>
      <c r="BD269" s="18">
        <v>86.3</v>
      </c>
      <c r="BE269" s="25">
        <v>126536</v>
      </c>
      <c r="BF269" s="25">
        <v>61097</v>
      </c>
      <c r="BG269" s="25">
        <v>65439</v>
      </c>
      <c r="BH269" s="18">
        <v>93.4</v>
      </c>
      <c r="BI269" s="17">
        <v>0.12300000000000001</v>
      </c>
      <c r="BJ269" s="25">
        <v>32731</v>
      </c>
      <c r="BK269" s="25">
        <v>100310</v>
      </c>
      <c r="BL269" s="25">
        <v>11173</v>
      </c>
      <c r="BM269" s="17">
        <v>0.43700000000000006</v>
      </c>
      <c r="BN269" s="10">
        <f t="shared" si="977"/>
        <v>81192.481999999989</v>
      </c>
      <c r="BO269" s="29">
        <v>0.32600000000000001</v>
      </c>
      <c r="BP269" s="30">
        <f t="shared" si="978"/>
        <v>0.67399999999999993</v>
      </c>
      <c r="BQ269" s="31">
        <v>11.1</v>
      </c>
      <c r="BR269" s="25">
        <v>111483</v>
      </c>
      <c r="BS269" s="25">
        <v>26275</v>
      </c>
      <c r="BT269" s="25">
        <v>73357</v>
      </c>
      <c r="BU269" s="25">
        <v>8712</v>
      </c>
      <c r="BV269" s="25">
        <v>2288</v>
      </c>
      <c r="BW269" s="18">
        <v>851</v>
      </c>
      <c r="BX269" s="25">
        <v>38892</v>
      </c>
      <c r="BY269" s="25">
        <v>27956</v>
      </c>
      <c r="BZ269" s="25">
        <v>10936</v>
      </c>
      <c r="CA269" s="59">
        <v>0.28100000000000003</v>
      </c>
      <c r="CB269" s="25">
        <v>140748</v>
      </c>
      <c r="CC269" s="25">
        <v>3466</v>
      </c>
      <c r="CD269" s="17">
        <f t="shared" si="979"/>
        <v>2.4625571944183931E-2</v>
      </c>
      <c r="CE269" s="25">
        <v>2280</v>
      </c>
      <c r="CF269" s="25">
        <v>7431</v>
      </c>
      <c r="CG269" s="25">
        <v>10961</v>
      </c>
      <c r="CH269" s="25">
        <v>8824</v>
      </c>
      <c r="CI269" s="25">
        <v>5021</v>
      </c>
      <c r="CJ269" s="25">
        <v>2519</v>
      </c>
      <c r="CK269" s="25">
        <v>1082</v>
      </c>
      <c r="CL269" s="18">
        <v>495</v>
      </c>
      <c r="CM269" s="18">
        <v>279</v>
      </c>
      <c r="CN269" s="32">
        <v>3.6</v>
      </c>
      <c r="CO269" s="27">
        <v>38892</v>
      </c>
      <c r="CP269" s="34">
        <f t="shared" si="980"/>
        <v>3.7080633549316055</v>
      </c>
      <c r="CQ269" s="25">
        <v>1623</v>
      </c>
      <c r="CR269" s="18">
        <v>771</v>
      </c>
      <c r="CS269" s="25">
        <v>1355</v>
      </c>
      <c r="CT269" s="25">
        <v>22624</v>
      </c>
      <c r="CU269" s="25">
        <v>10826</v>
      </c>
      <c r="CV269" s="18">
        <v>976</v>
      </c>
      <c r="CW269" s="18">
        <v>584</v>
      </c>
      <c r="CX269" s="18">
        <v>133</v>
      </c>
      <c r="CY269" s="25">
        <v>38892</v>
      </c>
      <c r="CZ269" s="25">
        <v>32333</v>
      </c>
      <c r="DA269" s="18">
        <v>847</v>
      </c>
      <c r="DB269" s="18">
        <v>677</v>
      </c>
      <c r="DC269" s="25">
        <v>4833</v>
      </c>
      <c r="DD269" s="18">
        <v>126</v>
      </c>
      <c r="DE269" s="18">
        <v>76</v>
      </c>
      <c r="DF269" s="25">
        <v>38892</v>
      </c>
      <c r="DG269" s="25">
        <v>13022</v>
      </c>
      <c r="DH269" s="18">
        <v>443</v>
      </c>
      <c r="DI269" s="18">
        <v>43</v>
      </c>
      <c r="DJ269" s="25">
        <v>23830</v>
      </c>
      <c r="DK269" s="25">
        <v>1512</v>
      </c>
      <c r="DL269" s="18">
        <v>42</v>
      </c>
      <c r="DM269" s="25">
        <f t="shared" si="981"/>
        <v>48474</v>
      </c>
      <c r="DN269" s="17">
        <f t="shared" si="982"/>
        <v>0.61272241077856626</v>
      </c>
      <c r="DO269" s="17">
        <f t="shared" si="983"/>
        <v>3.8876889848812095E-2</v>
      </c>
      <c r="DP269" s="23">
        <f t="shared" si="984"/>
        <v>0.34732078576571018</v>
      </c>
      <c r="DQ269" s="23">
        <f t="shared" si="985"/>
        <v>0.65267921423428987</v>
      </c>
      <c r="DR269" s="25">
        <v>38892</v>
      </c>
      <c r="DS269" s="25">
        <v>1346</v>
      </c>
      <c r="DT269" s="25">
        <v>19687</v>
      </c>
      <c r="DU269" s="18">
        <v>33</v>
      </c>
      <c r="DV269" s="25">
        <v>13872</v>
      </c>
      <c r="DW269" s="18">
        <v>51</v>
      </c>
      <c r="DX269" s="25">
        <v>3439</v>
      </c>
      <c r="DY269" s="18">
        <v>464</v>
      </c>
      <c r="DZ269" s="17">
        <f t="shared" si="986"/>
        <v>0.89833384757790802</v>
      </c>
      <c r="EA269" s="17">
        <f t="shared" si="987"/>
        <v>0.10166615242209198</v>
      </c>
      <c r="EB269" s="25">
        <v>38892</v>
      </c>
      <c r="EC269" s="25">
        <v>12159</v>
      </c>
      <c r="ED269" s="18">
        <v>226</v>
      </c>
      <c r="EE269" s="25">
        <v>23094</v>
      </c>
      <c r="EF269" s="17">
        <f t="shared" ref="EF269:EF300" si="1087">EE269/EB269</f>
        <v>0.59379821042887992</v>
      </c>
      <c r="EG269" s="25">
        <v>3162</v>
      </c>
      <c r="EH269" s="18">
        <v>251</v>
      </c>
      <c r="EI269" s="17">
        <f t="shared" si="988"/>
        <v>0.31844595289519695</v>
      </c>
      <c r="EJ269" s="17">
        <f t="shared" si="989"/>
        <v>8.1302067263190378E-2</v>
      </c>
      <c r="EK269" s="69">
        <f t="shared" si="990"/>
        <v>0.37717268332819093</v>
      </c>
      <c r="EL269" s="27">
        <v>108301</v>
      </c>
      <c r="EM269" s="25">
        <v>103189</v>
      </c>
      <c r="EN269" s="25">
        <v>5112</v>
      </c>
      <c r="EO269" s="59">
        <v>0.95299999999999996</v>
      </c>
      <c r="EP269" s="25">
        <v>50249</v>
      </c>
      <c r="EQ269" s="25">
        <v>48913</v>
      </c>
      <c r="ER269" s="25">
        <v>1336</v>
      </c>
      <c r="ES269" s="59">
        <v>0.97299999999999998</v>
      </c>
      <c r="ET269" s="25">
        <v>58052</v>
      </c>
      <c r="EU269" s="25">
        <v>54276</v>
      </c>
      <c r="EV269" s="25">
        <v>3776</v>
      </c>
      <c r="EW269" s="59">
        <v>0.93500000000000005</v>
      </c>
      <c r="EX269" s="25">
        <v>13216</v>
      </c>
      <c r="EY269" s="25">
        <v>12832</v>
      </c>
      <c r="EZ269" s="25">
        <v>384</v>
      </c>
      <c r="FA269" s="59">
        <v>0.97099999999999997</v>
      </c>
      <c r="FB269" s="25">
        <v>95085</v>
      </c>
      <c r="FC269" s="25">
        <v>90357</v>
      </c>
      <c r="FD269" s="25">
        <v>4728</v>
      </c>
      <c r="FE269" s="59">
        <v>0.95</v>
      </c>
      <c r="FF269" s="25">
        <v>53769</v>
      </c>
      <c r="FG269" s="25">
        <v>20453</v>
      </c>
      <c r="FH269" s="25">
        <v>30108</v>
      </c>
      <c r="FI269" s="25">
        <v>3208</v>
      </c>
      <c r="FJ269" s="23">
        <f t="shared" si="991"/>
        <v>5.9662630883966596E-2</v>
      </c>
      <c r="FK269" s="23">
        <f t="shared" si="992"/>
        <v>0.55995090107682866</v>
      </c>
      <c r="FL269" s="36">
        <f t="shared" si="993"/>
        <v>6.3756234413965087</v>
      </c>
      <c r="FM269" s="25">
        <v>25894</v>
      </c>
      <c r="FN269" s="25">
        <v>10056</v>
      </c>
      <c r="FO269" s="17">
        <f t="shared" si="994"/>
        <v>0.38835251409592958</v>
      </c>
      <c r="FP269" s="25">
        <v>14279</v>
      </c>
      <c r="FQ269" s="17">
        <f t="shared" si="995"/>
        <v>0.55144048814397162</v>
      </c>
      <c r="FR269" s="25">
        <v>1559</v>
      </c>
      <c r="FS269" s="17">
        <f t="shared" si="996"/>
        <v>6.0206997760098864E-2</v>
      </c>
      <c r="FT269" s="25">
        <v>27875</v>
      </c>
      <c r="FU269" s="25">
        <v>10397</v>
      </c>
      <c r="FV269" s="25">
        <v>15829</v>
      </c>
      <c r="FW269" s="17">
        <f t="shared" si="997"/>
        <v>5.9156950672645738E-2</v>
      </c>
      <c r="FX269" s="17">
        <f t="shared" si="998"/>
        <v>0.56785650224215245</v>
      </c>
      <c r="FY269" s="25">
        <v>1649</v>
      </c>
      <c r="FZ269" s="25">
        <v>90329</v>
      </c>
      <c r="GA269" s="25">
        <v>6995</v>
      </c>
      <c r="GB269" s="25">
        <v>48977</v>
      </c>
      <c r="GC269" s="25">
        <v>17242</v>
      </c>
      <c r="GD269" s="25">
        <v>9909</v>
      </c>
      <c r="GE269" s="18">
        <v>216</v>
      </c>
      <c r="GF269" s="25">
        <v>5455</v>
      </c>
      <c r="GG269" s="18">
        <v>151</v>
      </c>
      <c r="GH269" s="18">
        <v>100</v>
      </c>
      <c r="GI269" s="18">
        <v>1284</v>
      </c>
      <c r="GJ269" s="10">
        <f t="shared" si="999"/>
        <v>6995</v>
      </c>
      <c r="GK269" s="10">
        <f t="shared" si="910"/>
        <v>83334</v>
      </c>
      <c r="GL269" s="10">
        <f t="shared" si="911"/>
        <v>34357</v>
      </c>
      <c r="GM269" s="10">
        <f t="shared" si="1000"/>
        <v>55972</v>
      </c>
      <c r="GN269" s="10">
        <f t="shared" si="912"/>
        <v>17115</v>
      </c>
      <c r="GO269" s="17">
        <f t="shared" si="1001"/>
        <v>7.7439139146896346E-2</v>
      </c>
      <c r="GP269" s="17">
        <f t="shared" si="913"/>
        <v>0.92256086085310363</v>
      </c>
      <c r="GQ269" s="17">
        <f t="shared" si="914"/>
        <v>0.38035403912364801</v>
      </c>
      <c r="GR269" s="17">
        <f t="shared" si="915"/>
        <v>0.18947403380973996</v>
      </c>
      <c r="GS269" s="17">
        <f t="shared" si="1002"/>
        <v>0.65145744998837585</v>
      </c>
      <c r="GT269" s="25">
        <v>42518</v>
      </c>
      <c r="GU269" s="25">
        <v>2401</v>
      </c>
      <c r="GV269" s="25">
        <v>20959</v>
      </c>
      <c r="GW269" s="25">
        <v>10318</v>
      </c>
      <c r="GX269" s="25">
        <v>5744</v>
      </c>
      <c r="GY269" s="18">
        <v>148</v>
      </c>
      <c r="GZ269" s="25">
        <v>2116</v>
      </c>
      <c r="HA269" s="18">
        <v>65</v>
      </c>
      <c r="HB269" s="18">
        <v>67</v>
      </c>
      <c r="HC269" s="18">
        <v>700</v>
      </c>
      <c r="HD269" s="23">
        <f t="shared" si="1003"/>
        <v>5.6470200856108002E-2</v>
      </c>
      <c r="HE269" s="23">
        <f t="shared" si="1004"/>
        <v>0.94352979914389201</v>
      </c>
      <c r="HF269" s="23">
        <f t="shared" si="1005"/>
        <v>0.45058563431958232</v>
      </c>
      <c r="HG269" s="23">
        <f t="shared" si="1006"/>
        <v>0.2079119431770074</v>
      </c>
      <c r="HH269" s="25">
        <v>47811</v>
      </c>
      <c r="HI269" s="25">
        <v>4594</v>
      </c>
      <c r="HJ269" s="25">
        <v>28018</v>
      </c>
      <c r="HK269" s="25">
        <v>6924</v>
      </c>
      <c r="HL269" s="25">
        <v>4165</v>
      </c>
      <c r="HM269" s="18">
        <v>68</v>
      </c>
      <c r="HN269" s="25">
        <v>3339</v>
      </c>
      <c r="HO269" s="18">
        <v>86</v>
      </c>
      <c r="HP269" s="18">
        <v>33</v>
      </c>
      <c r="HQ269" s="18">
        <v>584</v>
      </c>
      <c r="HR269" s="23">
        <f t="shared" si="1007"/>
        <v>9.6086674614628428E-2</v>
      </c>
      <c r="HS269" s="23">
        <f t="shared" si="1008"/>
        <v>0.90391332538537161</v>
      </c>
      <c r="HT269" s="80">
        <f t="shared" si="1009"/>
        <v>0.31789755495597249</v>
      </c>
      <c r="HU269" s="27">
        <v>123082</v>
      </c>
      <c r="HV269" s="25">
        <v>13199</v>
      </c>
      <c r="HW269" s="25">
        <v>11773</v>
      </c>
      <c r="HX269" s="18">
        <v>1621</v>
      </c>
      <c r="HY269" s="25">
        <v>28033</v>
      </c>
      <c r="HZ269" s="25">
        <v>11191</v>
      </c>
      <c r="IA269" s="25">
        <v>2502</v>
      </c>
      <c r="IB269" s="18">
        <v>280</v>
      </c>
      <c r="IC269" s="25">
        <v>13444</v>
      </c>
      <c r="ID269" s="25">
        <v>24213</v>
      </c>
      <c r="IE269" s="25">
        <v>9082</v>
      </c>
      <c r="IF269" s="18">
        <v>874</v>
      </c>
      <c r="IG269" s="25">
        <v>6870</v>
      </c>
      <c r="IH269" s="17">
        <f t="shared" si="1010"/>
        <v>0.28764563461757203</v>
      </c>
      <c r="II269" s="17">
        <f t="shared" si="1011"/>
        <v>9.0923124421117635E-2</v>
      </c>
      <c r="IJ269" s="30">
        <f t="shared" si="1012"/>
        <v>10.998302207130729</v>
      </c>
      <c r="IK269" s="17">
        <f t="shared" si="1084"/>
        <v>0.15034546387919998</v>
      </c>
      <c r="IL269" s="25">
        <v>58580</v>
      </c>
      <c r="IM269" s="25">
        <v>8386</v>
      </c>
      <c r="IN269" s="25">
        <v>8085</v>
      </c>
      <c r="IO269" s="18">
        <v>1169</v>
      </c>
      <c r="IP269" s="25">
        <v>19401</v>
      </c>
      <c r="IQ269" s="25">
        <v>3814</v>
      </c>
      <c r="IR269" s="25">
        <v>1270</v>
      </c>
      <c r="IS269" s="18">
        <v>139</v>
      </c>
      <c r="IT269" s="25">
        <v>6536</v>
      </c>
      <c r="IU269" s="25">
        <v>702</v>
      </c>
      <c r="IV269" s="25">
        <v>4270</v>
      </c>
      <c r="IW269" s="18">
        <v>452</v>
      </c>
      <c r="IX269" s="25">
        <v>4356</v>
      </c>
      <c r="IY269" s="17">
        <f t="shared" si="1013"/>
        <v>0.71910208262205533</v>
      </c>
      <c r="IZ269" s="25">
        <v>64502</v>
      </c>
      <c r="JA269" s="25">
        <v>4813</v>
      </c>
      <c r="JB269" s="25">
        <v>3688</v>
      </c>
      <c r="JC269" s="18">
        <v>452</v>
      </c>
      <c r="JD269" s="25">
        <v>8632</v>
      </c>
      <c r="JE269" s="25">
        <v>7377</v>
      </c>
      <c r="JF269" s="25">
        <v>1232</v>
      </c>
      <c r="JG269" s="18">
        <v>141</v>
      </c>
      <c r="JH269" s="25">
        <v>6908</v>
      </c>
      <c r="JI269" s="25">
        <v>23511</v>
      </c>
      <c r="JJ269" s="25">
        <v>4812</v>
      </c>
      <c r="JK269" s="18">
        <v>422</v>
      </c>
      <c r="JL269" s="25">
        <v>2514</v>
      </c>
      <c r="JM269" s="80">
        <f t="shared" si="1014"/>
        <v>0.40609593500976715</v>
      </c>
      <c r="JN269" s="27">
        <v>123082</v>
      </c>
      <c r="JO269" s="25">
        <v>97521</v>
      </c>
      <c r="JP269" s="18">
        <v>18</v>
      </c>
      <c r="JQ269" s="18">
        <v>226</v>
      </c>
      <c r="JR269" s="18">
        <v>442</v>
      </c>
      <c r="JS269" s="18">
        <v>637</v>
      </c>
      <c r="JT269" s="18">
        <v>222</v>
      </c>
      <c r="JU269" s="18" t="s">
        <v>764</v>
      </c>
      <c r="JV269" s="18">
        <v>12</v>
      </c>
      <c r="JW269" s="25">
        <v>24004</v>
      </c>
      <c r="JX269" s="17">
        <f t="shared" si="1015"/>
        <v>0.19502445524122131</v>
      </c>
      <c r="JY269" s="17">
        <f t="shared" si="1016"/>
        <v>0.80497554475877875</v>
      </c>
      <c r="JZ269" s="25">
        <v>15103</v>
      </c>
      <c r="KA269" s="25">
        <v>12322</v>
      </c>
      <c r="KB269" s="18">
        <v>4</v>
      </c>
      <c r="KC269" s="18">
        <v>44</v>
      </c>
      <c r="KD269" s="18">
        <v>40</v>
      </c>
      <c r="KE269" s="18">
        <v>115</v>
      </c>
      <c r="KF269" s="18">
        <v>43</v>
      </c>
      <c r="KG269" s="18" t="s">
        <v>764</v>
      </c>
      <c r="KH269" s="18">
        <v>1</v>
      </c>
      <c r="KI269" s="25">
        <v>2534</v>
      </c>
      <c r="KJ269" s="17">
        <f t="shared" si="1017"/>
        <v>0.16778123551612262</v>
      </c>
      <c r="KK269" s="25">
        <v>107979</v>
      </c>
      <c r="KL269" s="25">
        <v>85199</v>
      </c>
      <c r="KM269" s="18">
        <v>14</v>
      </c>
      <c r="KN269" s="18">
        <v>182</v>
      </c>
      <c r="KO269" s="18">
        <v>402</v>
      </c>
      <c r="KP269" s="18">
        <v>522</v>
      </c>
      <c r="KQ269" s="18">
        <v>179</v>
      </c>
      <c r="KR269" s="18" t="s">
        <v>764</v>
      </c>
      <c r="KS269" s="18">
        <v>11</v>
      </c>
      <c r="KT269" s="25">
        <v>21470</v>
      </c>
      <c r="KU269" s="69">
        <f t="shared" si="917"/>
        <v>0.19883495864936701</v>
      </c>
      <c r="KV269" s="27">
        <v>144214</v>
      </c>
      <c r="KW269" s="25">
        <v>134594</v>
      </c>
      <c r="KX269" s="25">
        <v>9620</v>
      </c>
      <c r="KY269" s="59">
        <v>6.7000000000000004E-2</v>
      </c>
      <c r="KZ269" s="25">
        <v>6228</v>
      </c>
      <c r="LA269" s="25">
        <v>2692</v>
      </c>
      <c r="LB269" s="25">
        <v>3500</v>
      </c>
      <c r="LC269" s="25">
        <v>2988</v>
      </c>
      <c r="LD269" s="25">
        <v>69284</v>
      </c>
      <c r="LE269" s="25">
        <v>64884</v>
      </c>
      <c r="LF269" s="25">
        <v>4400</v>
      </c>
      <c r="LG269" s="59">
        <v>6.4000000000000001E-2</v>
      </c>
      <c r="LH269" s="25">
        <v>74930</v>
      </c>
      <c r="LI269" s="25">
        <v>69710</v>
      </c>
      <c r="LJ269" s="25">
        <v>5220</v>
      </c>
      <c r="LK269" s="35">
        <v>7.0000000000000007E-2</v>
      </c>
      <c r="LL269" s="27">
        <v>38892</v>
      </c>
      <c r="LM269" s="18">
        <v>445</v>
      </c>
      <c r="LN269" s="25">
        <v>33597</v>
      </c>
      <c r="LO269" s="25">
        <v>1374</v>
      </c>
      <c r="LP269" s="18">
        <v>443</v>
      </c>
      <c r="LQ269" s="18">
        <v>99</v>
      </c>
      <c r="LR269" s="25">
        <v>2934</v>
      </c>
      <c r="LS269" s="23">
        <f t="shared" si="1018"/>
        <v>7.5439679111385369E-2</v>
      </c>
      <c r="LT269" s="23">
        <f t="shared" si="1019"/>
        <v>0.92456032088861462</v>
      </c>
      <c r="LU269" s="17">
        <f t="shared" si="1020"/>
        <v>0.87529569063046386</v>
      </c>
      <c r="LV269" s="25">
        <v>38892</v>
      </c>
      <c r="LW269" s="25">
        <v>4960</v>
      </c>
      <c r="LX269" s="25">
        <v>9230</v>
      </c>
      <c r="LY269" s="25">
        <v>5829</v>
      </c>
      <c r="LZ269" s="18">
        <v>713</v>
      </c>
      <c r="MA269" s="25">
        <v>1824</v>
      </c>
      <c r="MB269" s="25">
        <v>13084</v>
      </c>
      <c r="MC269" s="18">
        <v>834</v>
      </c>
      <c r="MD269" s="25">
        <v>2173</v>
      </c>
      <c r="ME269" s="18">
        <v>6</v>
      </c>
      <c r="MF269" s="18">
        <v>239</v>
      </c>
      <c r="MG269" s="17">
        <f t="shared" si="1021"/>
        <v>0.40476190476190477</v>
      </c>
      <c r="MH269" s="17">
        <f t="shared" si="1022"/>
        <v>0.57060578010901986</v>
      </c>
      <c r="MI269" s="25">
        <v>38892</v>
      </c>
      <c r="MJ269" s="25">
        <v>6109</v>
      </c>
      <c r="MK269" s="25">
        <v>11465</v>
      </c>
      <c r="ML269" s="25">
        <v>5359</v>
      </c>
      <c r="MM269" s="18">
        <v>631</v>
      </c>
      <c r="MN269" s="25">
        <v>2235</v>
      </c>
      <c r="MO269" s="25">
        <v>12171</v>
      </c>
      <c r="MP269" s="18">
        <v>607</v>
      </c>
      <c r="MQ269" s="18">
        <v>8</v>
      </c>
      <c r="MR269" s="18">
        <v>4</v>
      </c>
      <c r="MS269" s="18">
        <v>303</v>
      </c>
      <c r="MT269" s="17">
        <f t="shared" si="1023"/>
        <v>0.60547156227501797</v>
      </c>
      <c r="MU269" s="69">
        <f t="shared" si="1024"/>
        <v>0.72295073536974186</v>
      </c>
      <c r="MV269" s="27">
        <v>38892</v>
      </c>
      <c r="MW269" s="25">
        <v>15291</v>
      </c>
      <c r="MX269" s="18">
        <v>151</v>
      </c>
      <c r="MY269" s="25">
        <v>11814</v>
      </c>
      <c r="MZ269" s="25">
        <v>6215</v>
      </c>
      <c r="NA269" s="25">
        <v>3168</v>
      </c>
      <c r="NB269" s="18">
        <v>27</v>
      </c>
      <c r="NC269" s="25">
        <v>1647</v>
      </c>
      <c r="ND269" s="18">
        <v>579</v>
      </c>
      <c r="NE269" s="17">
        <f t="shared" si="1025"/>
        <v>0.39316568960197468</v>
      </c>
      <c r="NF269" s="10">
        <f t="shared" si="1026"/>
        <v>55047.6</v>
      </c>
      <c r="NG269" s="17">
        <f t="shared" si="1027"/>
        <v>0.51697007096575132</v>
      </c>
      <c r="NH269" s="25">
        <v>38892</v>
      </c>
      <c r="NI269" s="25">
        <v>7573</v>
      </c>
      <c r="NJ269" s="18">
        <v>5</v>
      </c>
      <c r="NK269" s="18">
        <v>15</v>
      </c>
      <c r="NL269" s="18">
        <v>17</v>
      </c>
      <c r="NM269" s="25">
        <v>29144</v>
      </c>
      <c r="NN269" s="25">
        <v>2069</v>
      </c>
      <c r="NO269" s="18">
        <v>47</v>
      </c>
      <c r="NP269" s="18" t="s">
        <v>764</v>
      </c>
      <c r="NQ269" s="32">
        <v>22</v>
      </c>
      <c r="NR269" s="27">
        <v>38892</v>
      </c>
      <c r="NS269" s="37">
        <f t="shared" si="1028"/>
        <v>1.3940913298364703</v>
      </c>
      <c r="NT269" s="37">
        <f t="shared" si="1029"/>
        <v>0.37617689570102802</v>
      </c>
      <c r="NU269" s="37">
        <f t="shared" si="1030"/>
        <v>0.71731311901731865</v>
      </c>
      <c r="NV269" s="17">
        <f t="shared" si="1031"/>
        <v>0.14565848029025141</v>
      </c>
      <c r="NW269" s="10">
        <f t="shared" si="1032"/>
        <v>16640</v>
      </c>
      <c r="NX269" s="17">
        <f t="shared" si="1033"/>
        <v>0.42785148616682095</v>
      </c>
      <c r="NY269" s="19">
        <f t="shared" si="1034"/>
        <v>0.29987925534790677</v>
      </c>
      <c r="NZ269" s="25">
        <v>19303</v>
      </c>
      <c r="OA269" s="25">
        <v>22252</v>
      </c>
      <c r="OB269" s="25">
        <v>1352</v>
      </c>
      <c r="OC269" s="25">
        <v>9555</v>
      </c>
      <c r="OD269" s="18">
        <v>484</v>
      </c>
      <c r="OE269" s="25">
        <v>1273</v>
      </c>
      <c r="OF269" s="17">
        <f t="shared" si="1035"/>
        <v>0.24568034557235421</v>
      </c>
      <c r="OG269" s="17">
        <f t="shared" si="1036"/>
        <v>0.49632315129075388</v>
      </c>
      <c r="OH269" s="17">
        <f t="shared" si="1037"/>
        <v>0.57214851383317911</v>
      </c>
      <c r="OI269" s="69">
        <f t="shared" si="1038"/>
        <v>3.2731667180911243E-2</v>
      </c>
      <c r="OJ269" s="27">
        <v>38892</v>
      </c>
      <c r="OK269" s="18">
        <v>458</v>
      </c>
      <c r="OL269" s="25">
        <v>14729</v>
      </c>
      <c r="OM269" s="25">
        <v>17917</v>
      </c>
      <c r="ON269" s="18">
        <v>446</v>
      </c>
      <c r="OO269" s="18">
        <v>887</v>
      </c>
      <c r="OP269" s="18">
        <v>296</v>
      </c>
      <c r="OQ269" s="25">
        <v>11390</v>
      </c>
      <c r="OR269" s="69">
        <f t="shared" si="1039"/>
        <v>0.40957009153553431</v>
      </c>
      <c r="OS269" s="22">
        <v>47981</v>
      </c>
      <c r="OT269" s="22">
        <v>47880</v>
      </c>
      <c r="OU269" s="38">
        <f t="shared" si="918"/>
        <v>0.52141527001862198</v>
      </c>
      <c r="OV269" s="39">
        <v>0.7594791144527987</v>
      </c>
      <c r="OW269" s="22">
        <v>3636386</v>
      </c>
      <c r="OX269" s="36">
        <f t="shared" si="919"/>
        <v>148793642.34799999</v>
      </c>
      <c r="OY269" s="36">
        <f t="shared" si="920"/>
        <v>3244079.7783614253</v>
      </c>
      <c r="OZ269" s="22"/>
      <c r="PA269" s="22"/>
      <c r="PB269" s="38">
        <f t="shared" si="921"/>
        <v>0</v>
      </c>
      <c r="PC269" s="39">
        <v>0</v>
      </c>
      <c r="PD269" s="22"/>
      <c r="PE269" s="40">
        <f t="shared" si="1040"/>
        <v>0</v>
      </c>
      <c r="PF269" s="36">
        <f t="shared" si="1041"/>
        <v>0</v>
      </c>
      <c r="PG269" s="22">
        <v>12482</v>
      </c>
      <c r="PH269" s="22">
        <v>12482</v>
      </c>
      <c r="PI269" s="38">
        <f t="shared" si="922"/>
        <v>0.13592951964019298</v>
      </c>
      <c r="PJ269" s="39">
        <v>0.10884153180580036</v>
      </c>
      <c r="PK269" s="22">
        <v>135856</v>
      </c>
      <c r="PL269" s="41">
        <f t="shared" si="1042"/>
        <v>5558955.8080000002</v>
      </c>
      <c r="PM269" s="36">
        <f t="shared" si="1043"/>
        <v>1020361.3848364055</v>
      </c>
      <c r="PN269" s="22">
        <v>9947</v>
      </c>
      <c r="PO269" s="22">
        <v>9947</v>
      </c>
      <c r="PP269" s="38">
        <f t="shared" si="923"/>
        <v>0.10832326004334238</v>
      </c>
      <c r="PQ269" s="39">
        <v>0.6563637277571126</v>
      </c>
      <c r="PR269" s="22">
        <v>652885</v>
      </c>
      <c r="PS269" s="41">
        <f t="shared" si="1044"/>
        <v>26714748.43</v>
      </c>
      <c r="PT269" s="36">
        <f t="shared" si="1045"/>
        <v>1304234.2324113231</v>
      </c>
      <c r="PU269" s="22">
        <v>55</v>
      </c>
      <c r="PV269" s="22">
        <v>55</v>
      </c>
      <c r="PW269" s="38">
        <f t="shared" si="924"/>
        <v>5.9895237784093999E-4</v>
      </c>
      <c r="PX269" s="39">
        <v>0.1389090909090909</v>
      </c>
      <c r="PY269" s="22">
        <v>764</v>
      </c>
      <c r="PZ269" s="36">
        <f t="shared" si="1046"/>
        <v>8391.1697456546808</v>
      </c>
      <c r="QA269" s="22">
        <v>13</v>
      </c>
      <c r="QB269" s="22">
        <v>13</v>
      </c>
      <c r="QC269" s="39">
        <v>4.8807692307692312</v>
      </c>
      <c r="QD269" s="22">
        <v>6345</v>
      </c>
      <c r="QE269" s="22">
        <f t="shared" si="1047"/>
        <v>10.222499999999993</v>
      </c>
      <c r="QF269" s="22"/>
      <c r="QG269" s="22">
        <v>131</v>
      </c>
      <c r="QH269" s="22">
        <v>131</v>
      </c>
      <c r="QI269" s="38">
        <f t="shared" si="925"/>
        <v>1.4265956635847845E-3</v>
      </c>
      <c r="QJ269" s="39">
        <v>0.24152671755725191</v>
      </c>
      <c r="QK269" s="22">
        <v>3164</v>
      </c>
      <c r="QL269" s="42">
        <f t="shared" si="1048"/>
        <v>60.169135877862601</v>
      </c>
      <c r="QM269" s="22">
        <f t="shared" si="926"/>
        <v>21319</v>
      </c>
      <c r="QN269" s="22">
        <v>7017</v>
      </c>
      <c r="QO269" s="22">
        <v>7017</v>
      </c>
      <c r="QP269" s="38">
        <f t="shared" si="927"/>
        <v>7.641543336927048E-2</v>
      </c>
      <c r="QQ269" s="39">
        <v>0.15252102037907936</v>
      </c>
      <c r="QR269" s="22">
        <v>107024</v>
      </c>
      <c r="QS269" s="36">
        <f t="shared" si="1049"/>
        <v>1649856.1340320918</v>
      </c>
      <c r="QT269" s="22">
        <v>5059</v>
      </c>
      <c r="QU269" s="22">
        <v>5059</v>
      </c>
      <c r="QV269" s="38">
        <f t="shared" si="928"/>
        <v>5.5092728718133012E-2</v>
      </c>
      <c r="QW269" s="39">
        <v>0.15610001976675231</v>
      </c>
      <c r="QX269" s="22">
        <v>78971</v>
      </c>
      <c r="QY269" s="36">
        <f t="shared" si="1050"/>
        <v>1189485.8460978128</v>
      </c>
      <c r="QZ269" s="22">
        <v>9243</v>
      </c>
      <c r="RA269" s="22">
        <v>9243</v>
      </c>
      <c r="RB269" s="38">
        <f t="shared" si="929"/>
        <v>0.10065666960697833</v>
      </c>
      <c r="RC269" s="39">
        <v>0.22139997836200367</v>
      </c>
      <c r="RD269" s="22">
        <v>204640</v>
      </c>
      <c r="RE269" s="36">
        <f t="shared" si="1051"/>
        <v>998717.54921996733</v>
      </c>
      <c r="RF269" s="10">
        <f t="shared" si="930"/>
        <v>91928</v>
      </c>
      <c r="RG269" s="10">
        <f t="shared" si="931"/>
        <v>91827</v>
      </c>
      <c r="RH269" s="17">
        <f t="shared" si="932"/>
        <v>0.11810349151718363</v>
      </c>
      <c r="RI269" s="17">
        <f t="shared" si="933"/>
        <v>2.6982812242151897E-3</v>
      </c>
      <c r="RJ269" s="17">
        <f t="shared" si="934"/>
        <v>0.34455821557354188</v>
      </c>
      <c r="RK269" s="17">
        <f t="shared" si="935"/>
        <v>0</v>
      </c>
      <c r="RL269" s="17">
        <f t="shared" si="936"/>
        <v>0.13852452791298381</v>
      </c>
      <c r="RM269" s="17">
        <f t="shared" si="937"/>
        <v>8.9123778441658043E-4</v>
      </c>
      <c r="RN269" s="17">
        <f t="shared" si="938"/>
        <v>0.17523350975736271</v>
      </c>
      <c r="RO269" s="17">
        <f t="shared" si="939"/>
        <v>0.12633694254845346</v>
      </c>
      <c r="RP269" s="17">
        <f t="shared" si="940"/>
        <v>0.1060751769782385</v>
      </c>
      <c r="RQ269" s="17">
        <f t="shared" si="941"/>
        <v>6.3906474276504591E-6</v>
      </c>
      <c r="RR269" s="36">
        <f t="shared" si="942"/>
        <v>9415186.263840558</v>
      </c>
      <c r="RS269" s="36">
        <f t="shared" si="943"/>
        <v>65.286215373268604</v>
      </c>
      <c r="RT269" s="10">
        <f t="shared" si="944"/>
        <v>101</v>
      </c>
      <c r="RU269" s="17">
        <f t="shared" si="945"/>
        <v>1.0986859281176572E-3</v>
      </c>
      <c r="RV269" s="37">
        <f t="shared" si="946"/>
        <v>1.5687712122530677</v>
      </c>
      <c r="RW269" s="36">
        <f t="shared" si="947"/>
        <v>0.63674123178054831</v>
      </c>
      <c r="RX269" s="85">
        <v>2.3169499999999999E-2</v>
      </c>
      <c r="RY269" s="93">
        <v>229</v>
      </c>
      <c r="RZ269" s="43" t="b">
        <v>0</v>
      </c>
      <c r="SA269" s="18" t="b">
        <v>0</v>
      </c>
      <c r="SB269" s="18" t="b">
        <v>0</v>
      </c>
      <c r="SC269" s="18" t="b">
        <v>0</v>
      </c>
      <c r="SD269" s="18" t="b">
        <v>0</v>
      </c>
      <c r="SE269" s="32" t="b">
        <v>1</v>
      </c>
      <c r="SF269" s="43" t="b">
        <v>0</v>
      </c>
      <c r="SG269" s="18" t="b">
        <v>0</v>
      </c>
      <c r="SH269" s="18"/>
      <c r="SI269" s="18"/>
      <c r="SJ269" s="18"/>
      <c r="SK269" s="18"/>
      <c r="SL269" s="18"/>
      <c r="SM269" s="18"/>
      <c r="SN269" s="18"/>
      <c r="SO269" s="18"/>
      <c r="SP269" s="18"/>
      <c r="SQ269" s="17">
        <f t="shared" si="1052"/>
        <v>0</v>
      </c>
      <c r="SR269" s="17">
        <f t="shared" si="1053"/>
        <v>0</v>
      </c>
      <c r="SS269" s="17">
        <f t="shared" si="1054"/>
        <v>0</v>
      </c>
      <c r="ST269" s="17">
        <f t="shared" si="1055"/>
        <v>0</v>
      </c>
      <c r="SU269" s="17">
        <f t="shared" si="1056"/>
        <v>0</v>
      </c>
      <c r="SV269" s="17">
        <f t="shared" si="1086"/>
        <v>0</v>
      </c>
      <c r="SW269" s="17">
        <f t="shared" si="1057"/>
        <v>0</v>
      </c>
      <c r="SX269" s="17">
        <f t="shared" si="1058"/>
        <v>0</v>
      </c>
      <c r="SY269" s="17">
        <f t="shared" si="1059"/>
        <v>0</v>
      </c>
      <c r="SZ269" s="17">
        <f t="shared" si="1060"/>
        <v>0</v>
      </c>
      <c r="TA269" s="17">
        <f t="shared" si="1061"/>
        <v>0</v>
      </c>
      <c r="TB269" s="24">
        <f t="shared" si="1062"/>
        <v>620</v>
      </c>
      <c r="TC269" s="69">
        <f t="shared" si="1063"/>
        <v>1</v>
      </c>
      <c r="TD269" s="17">
        <f t="shared" si="1085"/>
        <v>2.6014568158168575E-6</v>
      </c>
      <c r="TE269" s="95"/>
      <c r="TF269" s="71"/>
      <c r="TG269" s="71"/>
      <c r="TH269" s="71">
        <v>2</v>
      </c>
      <c r="TI269" s="71"/>
      <c r="TJ269" s="71"/>
      <c r="TK269" s="71">
        <v>55</v>
      </c>
      <c r="TL269" s="71"/>
      <c r="TM269" s="71">
        <v>1</v>
      </c>
      <c r="TN269" s="71"/>
      <c r="TO269" s="71">
        <v>1</v>
      </c>
      <c r="TP269" s="71"/>
      <c r="TQ269" s="71"/>
      <c r="TR269" s="72"/>
      <c r="TS269" s="72"/>
      <c r="TT269" s="72"/>
      <c r="TU269" s="72"/>
      <c r="TV269" s="72">
        <v>2</v>
      </c>
      <c r="TW269" s="72"/>
      <c r="TX269" s="72"/>
      <c r="TY269" s="72">
        <v>2</v>
      </c>
      <c r="TZ269" s="72">
        <v>45</v>
      </c>
      <c r="UA269" s="72"/>
      <c r="UB269" s="72">
        <v>1</v>
      </c>
      <c r="UC269" s="72"/>
      <c r="UD269" s="72"/>
      <c r="UE269" s="72"/>
      <c r="UF269" s="72"/>
      <c r="UG269" s="72">
        <v>2</v>
      </c>
      <c r="UH269" s="72"/>
      <c r="UI269" s="72"/>
      <c r="UJ269" s="73">
        <v>229</v>
      </c>
      <c r="UK269" s="73"/>
      <c r="UL269" s="73"/>
      <c r="UM269" s="73">
        <v>9</v>
      </c>
      <c r="UN269" s="73">
        <v>2</v>
      </c>
      <c r="UO269" s="73"/>
      <c r="UP269" s="73"/>
      <c r="UQ269" s="73"/>
      <c r="UR269" s="73">
        <v>93</v>
      </c>
      <c r="US269" s="73"/>
      <c r="UT269" s="73"/>
      <c r="UU269" s="73"/>
      <c r="UV269" s="73"/>
      <c r="UW269" s="73"/>
      <c r="UX269" s="73"/>
      <c r="UY269" s="73">
        <v>1</v>
      </c>
      <c r="UZ269" s="73"/>
      <c r="VA269" s="73">
        <v>27</v>
      </c>
      <c r="VB269" s="73">
        <v>15</v>
      </c>
      <c r="VC269" s="73"/>
      <c r="VD269" s="73"/>
      <c r="VE269" s="73">
        <v>9</v>
      </c>
      <c r="VF269" s="73">
        <v>2</v>
      </c>
      <c r="VG269" s="73"/>
      <c r="VH269" s="73"/>
      <c r="VI269" s="73"/>
      <c r="VJ269" s="73">
        <v>94</v>
      </c>
      <c r="VK269" s="73"/>
      <c r="VL269" s="73"/>
      <c r="VM269" s="73"/>
      <c r="VN269" s="73">
        <v>2</v>
      </c>
      <c r="VO269" s="73"/>
      <c r="VP269" s="73">
        <v>1</v>
      </c>
      <c r="VQ269" s="73"/>
      <c r="VR269" s="73">
        <v>27</v>
      </c>
      <c r="VS269" s="73">
        <v>32</v>
      </c>
      <c r="VT269" s="73"/>
      <c r="VU269" s="73"/>
      <c r="VV269" s="73"/>
      <c r="VW269" s="73">
        <v>3</v>
      </c>
      <c r="VX269" s="73"/>
      <c r="VY269" s="73">
        <v>1</v>
      </c>
      <c r="VZ269" s="73"/>
      <c r="WA269" s="73">
        <v>52</v>
      </c>
      <c r="WB269" s="73"/>
      <c r="WC269" s="73">
        <v>5</v>
      </c>
      <c r="WD269" s="73"/>
      <c r="WE269" s="73"/>
      <c r="WF269" s="73"/>
      <c r="WG269" s="73"/>
      <c r="WH269" s="73"/>
      <c r="WI269" s="73"/>
      <c r="WJ269" s="73">
        <v>2</v>
      </c>
      <c r="WK269" s="73"/>
      <c r="WL269" s="73">
        <v>1</v>
      </c>
      <c r="WM269" s="73"/>
      <c r="WN269" s="73"/>
      <c r="WO269" s="22">
        <f t="shared" si="1064"/>
        <v>276</v>
      </c>
      <c r="WP269" s="22">
        <f t="shared" si="1065"/>
        <v>0</v>
      </c>
      <c r="WQ269" s="22">
        <f t="shared" si="1066"/>
        <v>0</v>
      </c>
      <c r="WR269" s="22">
        <f t="shared" si="1067"/>
        <v>18</v>
      </c>
      <c r="WS269" s="22">
        <f t="shared" si="1068"/>
        <v>11</v>
      </c>
      <c r="WT269" s="22">
        <f t="shared" si="1069"/>
        <v>0</v>
      </c>
      <c r="WU269" s="22">
        <f t="shared" si="1070"/>
        <v>1</v>
      </c>
      <c r="WV269" s="22">
        <f t="shared" si="1071"/>
        <v>2</v>
      </c>
      <c r="WW269" s="22">
        <f t="shared" si="1072"/>
        <v>339</v>
      </c>
      <c r="WX269" s="22">
        <f t="shared" si="1073"/>
        <v>0</v>
      </c>
      <c r="WY269" s="22">
        <f t="shared" si="1074"/>
        <v>7</v>
      </c>
      <c r="WZ269" s="22">
        <f t="shared" si="1075"/>
        <v>0</v>
      </c>
      <c r="XA269" s="22">
        <f t="shared" si="1076"/>
        <v>0</v>
      </c>
      <c r="XB269" s="22">
        <f t="shared" si="1077"/>
        <v>2</v>
      </c>
      <c r="XC269" s="22">
        <f t="shared" si="1078"/>
        <v>0</v>
      </c>
      <c r="XD269" s="22">
        <f t="shared" si="1079"/>
        <v>0</v>
      </c>
      <c r="XE269" s="22">
        <f t="shared" si="1080"/>
        <v>8</v>
      </c>
      <c r="XF269" s="22">
        <f t="shared" si="1081"/>
        <v>0</v>
      </c>
      <c r="XG269" s="93">
        <f t="shared" si="1082"/>
        <v>54</v>
      </c>
    </row>
    <row r="270" spans="1:631" ht="17.100000000000001" customHeight="1" x14ac:dyDescent="0.2">
      <c r="A270" s="101"/>
      <c r="B270" s="27" t="s">
        <v>215</v>
      </c>
      <c r="C270" s="535" t="s">
        <v>216</v>
      </c>
      <c r="D270" s="25" t="s">
        <v>246</v>
      </c>
      <c r="E270" s="535" t="s">
        <v>247</v>
      </c>
      <c r="F270" s="25" t="s">
        <v>253</v>
      </c>
      <c r="G270" s="535" t="s">
        <v>254</v>
      </c>
      <c r="H270" s="25">
        <v>43</v>
      </c>
      <c r="I270" s="28">
        <v>12</v>
      </c>
      <c r="J270" s="17">
        <f t="shared" si="948"/>
        <v>0.75662125340599462</v>
      </c>
      <c r="K270" s="17">
        <f t="shared" si="949"/>
        <v>0.42223433242506814</v>
      </c>
      <c r="L270" s="17">
        <f t="shared" si="950"/>
        <v>1</v>
      </c>
      <c r="M270" s="17">
        <f t="shared" si="951"/>
        <v>0.13065958590001225</v>
      </c>
      <c r="N270" s="17">
        <f t="shared" si="952"/>
        <v>0.25931966179719396</v>
      </c>
      <c r="O270" s="17">
        <f t="shared" si="953"/>
        <v>0.25487738419618527</v>
      </c>
      <c r="P270" s="17">
        <f t="shared" si="954"/>
        <v>0.74110893189336613</v>
      </c>
      <c r="Q270" s="17">
        <f t="shared" si="955"/>
        <v>0.69300000000000006</v>
      </c>
      <c r="R270" s="69">
        <f t="shared" si="956"/>
        <v>0.93099999999999994</v>
      </c>
      <c r="S270" s="422">
        <f t="shared" si="957"/>
        <v>0.57653568329086891</v>
      </c>
      <c r="T270" s="17">
        <f t="shared" si="1083"/>
        <v>0.42346431670913109</v>
      </c>
      <c r="U270" s="10">
        <f t="shared" si="958"/>
        <v>58252.174870824783</v>
      </c>
      <c r="V270" s="32">
        <v>6</v>
      </c>
      <c r="W270" s="550">
        <f t="shared" si="959"/>
        <v>0</v>
      </c>
      <c r="X270" s="550">
        <f t="shared" si="960"/>
        <v>0.4654245721797578</v>
      </c>
      <c r="Y270" s="550">
        <f t="shared" si="961"/>
        <v>0.53457542782024214</v>
      </c>
      <c r="Z270" s="551">
        <f t="shared" si="962"/>
        <v>73536.730426380323</v>
      </c>
      <c r="AA270" s="426">
        <f t="shared" si="963"/>
        <v>0.185</v>
      </c>
      <c r="AB270" s="59">
        <f t="shared" si="964"/>
        <v>0.94799999999999995</v>
      </c>
      <c r="AC270" s="59">
        <f t="shared" si="965"/>
        <v>0.128422221451126</v>
      </c>
      <c r="AD270" s="59">
        <f t="shared" si="966"/>
        <v>0.25931966179719396</v>
      </c>
      <c r="AE270" s="59">
        <f t="shared" si="967"/>
        <v>0.307</v>
      </c>
      <c r="AF270" s="59">
        <f t="shared" si="968"/>
        <v>0.21430517711171662</v>
      </c>
      <c r="AG270" s="59">
        <f t="shared" si="969"/>
        <v>0.34493188010899184</v>
      </c>
      <c r="AH270" s="59">
        <f t="shared" si="970"/>
        <v>0.25487738419618527</v>
      </c>
      <c r="AI270" s="59">
        <f t="shared" si="971"/>
        <v>0.75820163487738423</v>
      </c>
      <c r="AJ270" s="59">
        <f t="shared" si="972"/>
        <v>0.7550408719346049</v>
      </c>
      <c r="AK270" s="59">
        <f t="shared" si="973"/>
        <v>0.25889106810663387</v>
      </c>
      <c r="AL270" s="35">
        <f t="shared" si="974"/>
        <v>1</v>
      </c>
      <c r="AM270" s="27">
        <v>137561</v>
      </c>
      <c r="AN270" s="25">
        <v>66212</v>
      </c>
      <c r="AO270" s="25">
        <v>71349</v>
      </c>
      <c r="AP270" s="17">
        <f t="shared" si="975"/>
        <v>2.6718005678137034E-3</v>
      </c>
      <c r="AQ270" s="18">
        <v>92.8</v>
      </c>
      <c r="AR270" s="58">
        <v>935.94871605699996</v>
      </c>
      <c r="AS270" s="24">
        <f t="shared" si="976"/>
        <v>146.97493317745247</v>
      </c>
      <c r="AT270" s="17">
        <f t="shared" si="916"/>
        <v>0.12692903126912031</v>
      </c>
      <c r="AU270" s="25">
        <v>134195</v>
      </c>
      <c r="AV270" s="25">
        <v>63969</v>
      </c>
      <c r="AW270" s="25">
        <v>70226</v>
      </c>
      <c r="AX270" s="25">
        <v>3366</v>
      </c>
      <c r="AY270" s="25">
        <v>2243</v>
      </c>
      <c r="AZ270" s="25">
        <v>1123</v>
      </c>
      <c r="BA270" s="25">
        <v>25455</v>
      </c>
      <c r="BB270" s="25">
        <v>11974</v>
      </c>
      <c r="BC270" s="25">
        <v>13481</v>
      </c>
      <c r="BD270" s="18">
        <v>88.8</v>
      </c>
      <c r="BE270" s="25">
        <v>112106</v>
      </c>
      <c r="BF270" s="25">
        <v>54238</v>
      </c>
      <c r="BG270" s="25">
        <v>57868</v>
      </c>
      <c r="BH270" s="18">
        <v>93.7</v>
      </c>
      <c r="BI270" s="17">
        <v>0.185</v>
      </c>
      <c r="BJ270" s="25">
        <v>29670</v>
      </c>
      <c r="BK270" s="25">
        <v>96546</v>
      </c>
      <c r="BL270" s="25">
        <v>11345</v>
      </c>
      <c r="BM270" s="17">
        <v>0.42499999999999999</v>
      </c>
      <c r="BN270" s="10">
        <f t="shared" si="977"/>
        <v>79097.574999999997</v>
      </c>
      <c r="BO270" s="29">
        <v>0.307</v>
      </c>
      <c r="BP270" s="30">
        <f t="shared" si="978"/>
        <v>0.69300000000000006</v>
      </c>
      <c r="BQ270" s="31">
        <v>11.8</v>
      </c>
      <c r="BR270" s="25">
        <v>107891</v>
      </c>
      <c r="BS270" s="25">
        <v>27608</v>
      </c>
      <c r="BT270" s="25">
        <v>69250</v>
      </c>
      <c r="BU270" s="25">
        <v>8384</v>
      </c>
      <c r="BV270" s="25">
        <v>1950</v>
      </c>
      <c r="BW270" s="18">
        <v>699</v>
      </c>
      <c r="BX270" s="25">
        <v>36700</v>
      </c>
      <c r="BY270" s="25">
        <v>29361</v>
      </c>
      <c r="BZ270" s="25">
        <v>7339</v>
      </c>
      <c r="CA270" s="59">
        <v>0.2</v>
      </c>
      <c r="CB270" s="25">
        <v>134195</v>
      </c>
      <c r="CC270" s="25">
        <v>3366</v>
      </c>
      <c r="CD270" s="17">
        <f t="shared" si="979"/>
        <v>2.5082901747457059E-2</v>
      </c>
      <c r="CE270" s="25">
        <v>1960</v>
      </c>
      <c r="CF270" s="25">
        <v>6664</v>
      </c>
      <c r="CG270" s="25">
        <v>10442</v>
      </c>
      <c r="CH270" s="25">
        <v>8313</v>
      </c>
      <c r="CI270" s="25">
        <v>4891</v>
      </c>
      <c r="CJ270" s="25">
        <v>2532</v>
      </c>
      <c r="CK270" s="25">
        <v>1089</v>
      </c>
      <c r="CL270" s="18">
        <v>507</v>
      </c>
      <c r="CM270" s="18">
        <v>302</v>
      </c>
      <c r="CN270" s="32">
        <v>3.7</v>
      </c>
      <c r="CO270" s="27">
        <v>36700</v>
      </c>
      <c r="CP270" s="34">
        <f t="shared" si="980"/>
        <v>3.7482561307901907</v>
      </c>
      <c r="CQ270" s="25">
        <v>182</v>
      </c>
      <c r="CR270" s="18">
        <v>820</v>
      </c>
      <c r="CS270" s="25">
        <v>1135</v>
      </c>
      <c r="CT270" s="25">
        <v>24385</v>
      </c>
      <c r="CU270" s="25">
        <v>8935</v>
      </c>
      <c r="CV270" s="18">
        <v>815</v>
      </c>
      <c r="CW270" s="18">
        <v>267</v>
      </c>
      <c r="CX270" s="18">
        <v>161</v>
      </c>
      <c r="CY270" s="25">
        <v>36700</v>
      </c>
      <c r="CZ270" s="25">
        <v>35365</v>
      </c>
      <c r="DA270" s="18">
        <v>313</v>
      </c>
      <c r="DB270" s="18">
        <v>560</v>
      </c>
      <c r="DC270" s="18">
        <v>395</v>
      </c>
      <c r="DD270" s="18">
        <v>16</v>
      </c>
      <c r="DE270" s="18">
        <v>51</v>
      </c>
      <c r="DF270" s="25">
        <v>36700</v>
      </c>
      <c r="DG270" s="25">
        <v>7658</v>
      </c>
      <c r="DH270" s="18">
        <v>179</v>
      </c>
      <c r="DI270" s="18">
        <v>28</v>
      </c>
      <c r="DJ270" s="25">
        <v>28703</v>
      </c>
      <c r="DK270" s="18">
        <v>89</v>
      </c>
      <c r="DL270" s="18">
        <v>43</v>
      </c>
      <c r="DM270" s="25">
        <f t="shared" si="981"/>
        <v>28996.9</v>
      </c>
      <c r="DN270" s="17">
        <f t="shared" si="982"/>
        <v>0.78209809264305175</v>
      </c>
      <c r="DO270" s="17">
        <f t="shared" si="983"/>
        <v>2.425068119891008E-3</v>
      </c>
      <c r="DP270" s="23">
        <f t="shared" si="984"/>
        <v>0.21430517711171662</v>
      </c>
      <c r="DQ270" s="23">
        <f t="shared" si="985"/>
        <v>0.78569482288828341</v>
      </c>
      <c r="DR270" s="25">
        <v>36700</v>
      </c>
      <c r="DS270" s="25">
        <v>1186</v>
      </c>
      <c r="DT270" s="25">
        <v>24076</v>
      </c>
      <c r="DU270" s="18">
        <v>16</v>
      </c>
      <c r="DV270" s="25">
        <v>9265</v>
      </c>
      <c r="DW270" s="18">
        <v>54</v>
      </c>
      <c r="DX270" s="25">
        <v>1909</v>
      </c>
      <c r="DY270" s="18">
        <v>194</v>
      </c>
      <c r="DZ270" s="17">
        <f t="shared" si="986"/>
        <v>0.94122615803814713</v>
      </c>
      <c r="EA270" s="17">
        <f t="shared" si="987"/>
        <v>5.8773841961852868E-2</v>
      </c>
      <c r="EB270" s="25">
        <v>36700</v>
      </c>
      <c r="EC270" s="25">
        <v>12073</v>
      </c>
      <c r="ED270" s="18">
        <v>586</v>
      </c>
      <c r="EE270" s="25">
        <v>22376</v>
      </c>
      <c r="EF270" s="17">
        <f t="shared" si="1087"/>
        <v>0.60970027247956404</v>
      </c>
      <c r="EG270" s="25">
        <v>1383</v>
      </c>
      <c r="EH270" s="18">
        <v>282</v>
      </c>
      <c r="EI270" s="17">
        <f t="shared" si="988"/>
        <v>0.34493188010899184</v>
      </c>
      <c r="EJ270" s="17">
        <f t="shared" si="989"/>
        <v>3.7683923705722072E-2</v>
      </c>
      <c r="EK270" s="69">
        <f t="shared" si="990"/>
        <v>0.42223433242506814</v>
      </c>
      <c r="EL270" s="27">
        <v>105348</v>
      </c>
      <c r="EM270" s="25">
        <v>99892</v>
      </c>
      <c r="EN270" s="25">
        <v>5456</v>
      </c>
      <c r="EO270" s="59">
        <v>0.94799999999999995</v>
      </c>
      <c r="EP270" s="25">
        <v>49292</v>
      </c>
      <c r="EQ270" s="25">
        <v>47707</v>
      </c>
      <c r="ER270" s="25">
        <v>1585</v>
      </c>
      <c r="ES270" s="59">
        <v>0.96799999999999997</v>
      </c>
      <c r="ET270" s="25">
        <v>56056</v>
      </c>
      <c r="EU270" s="25">
        <v>52185</v>
      </c>
      <c r="EV270" s="25">
        <v>3871</v>
      </c>
      <c r="EW270" s="59">
        <v>0.93099999999999994</v>
      </c>
      <c r="EX270" s="25">
        <v>19753</v>
      </c>
      <c r="EY270" s="25">
        <v>19342</v>
      </c>
      <c r="EZ270" s="25">
        <v>411</v>
      </c>
      <c r="FA270" s="59">
        <v>0.97900000000000009</v>
      </c>
      <c r="FB270" s="25">
        <v>85595</v>
      </c>
      <c r="FC270" s="25">
        <v>80550</v>
      </c>
      <c r="FD270" s="25">
        <v>5045</v>
      </c>
      <c r="FE270" s="59">
        <v>0.94099999999999995</v>
      </c>
      <c r="FF270" s="25">
        <v>51741</v>
      </c>
      <c r="FG270" s="25">
        <v>14904</v>
      </c>
      <c r="FH270" s="25">
        <v>33706</v>
      </c>
      <c r="FI270" s="25">
        <v>3131</v>
      </c>
      <c r="FJ270" s="23">
        <f t="shared" si="991"/>
        <v>6.0512939448406487E-2</v>
      </c>
      <c r="FK270" s="23">
        <f t="shared" si="992"/>
        <v>0.65143696488278158</v>
      </c>
      <c r="FL270" s="36">
        <f t="shared" si="993"/>
        <v>4.7601405301820501</v>
      </c>
      <c r="FM270" s="25">
        <v>25390</v>
      </c>
      <c r="FN270" s="25">
        <v>7426</v>
      </c>
      <c r="FO270" s="17">
        <f t="shared" si="994"/>
        <v>0.29247735328869634</v>
      </c>
      <c r="FP270" s="25">
        <v>16502</v>
      </c>
      <c r="FQ270" s="17">
        <f t="shared" si="995"/>
        <v>0.64994092162268613</v>
      </c>
      <c r="FR270" s="25">
        <v>1462</v>
      </c>
      <c r="FS270" s="17">
        <f t="shared" si="996"/>
        <v>5.7581725088617565E-2</v>
      </c>
      <c r="FT270" s="25">
        <v>26351</v>
      </c>
      <c r="FU270" s="25">
        <v>7478</v>
      </c>
      <c r="FV270" s="25">
        <v>17204</v>
      </c>
      <c r="FW270" s="17">
        <f t="shared" si="997"/>
        <v>6.3337254753140296E-2</v>
      </c>
      <c r="FX270" s="17">
        <f t="shared" si="998"/>
        <v>0.65287844863572542</v>
      </c>
      <c r="FY270" s="25">
        <v>1669</v>
      </c>
      <c r="FZ270" s="25">
        <v>86457</v>
      </c>
      <c r="GA270" s="25">
        <v>11103</v>
      </c>
      <c r="GB270" s="25">
        <v>52934</v>
      </c>
      <c r="GC270" s="25">
        <v>12976</v>
      </c>
      <c r="GD270" s="25">
        <v>4771</v>
      </c>
      <c r="GE270" s="18">
        <v>125</v>
      </c>
      <c r="GF270" s="25">
        <v>4237</v>
      </c>
      <c r="GG270" s="18">
        <v>80</v>
      </c>
      <c r="GH270" s="18">
        <v>66</v>
      </c>
      <c r="GI270" s="18">
        <v>165</v>
      </c>
      <c r="GJ270" s="10">
        <f t="shared" si="999"/>
        <v>11103</v>
      </c>
      <c r="GK270" s="10">
        <f t="shared" ref="GK270:GK301" si="1088">FZ270*GP270</f>
        <v>75354</v>
      </c>
      <c r="GL270" s="10">
        <f t="shared" ref="GL270:GL301" si="1089">FZ270*GQ270</f>
        <v>22419.999999999996</v>
      </c>
      <c r="GM270" s="10">
        <f t="shared" si="1000"/>
        <v>64037</v>
      </c>
      <c r="GN270" s="10">
        <f t="shared" ref="GN270:GN301" si="1090">(GI270+GH270+GG270+GF270+GE270+GD270)</f>
        <v>9444</v>
      </c>
      <c r="GO270" s="17">
        <f t="shared" si="1001"/>
        <v>0.128422221451126</v>
      </c>
      <c r="GP270" s="17">
        <f t="shared" ref="GP270:GP301" si="1091">(GB270+GC270+GD270+GE270+GF270+GG270+GH270+GI270)/FZ270</f>
        <v>0.87157777854887397</v>
      </c>
      <c r="GQ270" s="17">
        <f t="shared" ref="GQ270:GQ301" si="1092">(GI270+GC270+GD270+GE270+GF270+GG270+GH270)/FZ270</f>
        <v>0.25931966179719396</v>
      </c>
      <c r="GR270" s="17">
        <f t="shared" ref="GR270:GR301" si="1093">(GI270+GH270+GG270+GF270+GE270+GD270)/FZ270</f>
        <v>0.10923349179360839</v>
      </c>
      <c r="GS270" s="17">
        <f t="shared" si="1002"/>
        <v>0.56544872017303394</v>
      </c>
      <c r="GT270" s="25">
        <v>40562</v>
      </c>
      <c r="GU270" s="25">
        <v>4416</v>
      </c>
      <c r="GV270" s="25">
        <v>23307</v>
      </c>
      <c r="GW270" s="25">
        <v>8058</v>
      </c>
      <c r="GX270" s="25">
        <v>2773</v>
      </c>
      <c r="GY270" s="18">
        <v>94</v>
      </c>
      <c r="GZ270" s="25">
        <v>1749</v>
      </c>
      <c r="HA270" s="18">
        <v>42</v>
      </c>
      <c r="HB270" s="18">
        <v>41</v>
      </c>
      <c r="HC270" s="18">
        <v>82</v>
      </c>
      <c r="HD270" s="23">
        <f t="shared" si="1003"/>
        <v>0.10887037128346728</v>
      </c>
      <c r="HE270" s="23">
        <f t="shared" si="1004"/>
        <v>0.89112962871653267</v>
      </c>
      <c r="HF270" s="23">
        <f t="shared" si="1005"/>
        <v>0.31652778462600462</v>
      </c>
      <c r="HG270" s="23">
        <f t="shared" si="1006"/>
        <v>0.11786894137369952</v>
      </c>
      <c r="HH270" s="25">
        <v>45895</v>
      </c>
      <c r="HI270" s="25">
        <v>6687</v>
      </c>
      <c r="HJ270" s="25">
        <v>29627</v>
      </c>
      <c r="HK270" s="25">
        <v>4918</v>
      </c>
      <c r="HL270" s="25">
        <v>1998</v>
      </c>
      <c r="HM270" s="18">
        <v>31</v>
      </c>
      <c r="HN270" s="25">
        <v>2488</v>
      </c>
      <c r="HO270" s="18">
        <v>38</v>
      </c>
      <c r="HP270" s="18">
        <v>25</v>
      </c>
      <c r="HQ270" s="18">
        <v>83</v>
      </c>
      <c r="HR270" s="23">
        <f t="shared" si="1007"/>
        <v>0.14570214620329011</v>
      </c>
      <c r="HS270" s="23">
        <f t="shared" si="1008"/>
        <v>0.85429785379670986</v>
      </c>
      <c r="HT270" s="80">
        <f t="shared" si="1009"/>
        <v>0.20875912408759123</v>
      </c>
      <c r="HU270" s="27">
        <v>118799</v>
      </c>
      <c r="HV270" s="25">
        <v>2384</v>
      </c>
      <c r="HW270" s="25">
        <v>20687</v>
      </c>
      <c r="HX270" s="18">
        <v>3336</v>
      </c>
      <c r="HY270" s="25">
        <v>26072</v>
      </c>
      <c r="HZ270" s="25">
        <v>12429</v>
      </c>
      <c r="IA270" s="18">
        <v>2156</v>
      </c>
      <c r="IB270" s="18">
        <v>262</v>
      </c>
      <c r="IC270" s="25">
        <v>9872</v>
      </c>
      <c r="ID270" s="25">
        <v>26122</v>
      </c>
      <c r="IE270" s="25">
        <v>8262</v>
      </c>
      <c r="IF270" s="18">
        <v>849</v>
      </c>
      <c r="IG270" s="25">
        <v>6368</v>
      </c>
      <c r="IH270" s="17">
        <f t="shared" si="1010"/>
        <v>0.32450609853618295</v>
      </c>
      <c r="II270" s="17">
        <f t="shared" si="1011"/>
        <v>0.10462209277855875</v>
      </c>
      <c r="IJ270" s="30">
        <f t="shared" si="1012"/>
        <v>9.5582106364148363</v>
      </c>
      <c r="IK270" s="17">
        <f t="shared" si="1084"/>
        <v>0.13065958590001225</v>
      </c>
      <c r="IL270" s="25">
        <v>56656</v>
      </c>
      <c r="IM270" s="25">
        <v>1287</v>
      </c>
      <c r="IN270" s="25">
        <v>13263</v>
      </c>
      <c r="IO270" s="18">
        <v>2524</v>
      </c>
      <c r="IP270" s="25">
        <v>19458</v>
      </c>
      <c r="IQ270" s="25">
        <v>5383</v>
      </c>
      <c r="IR270" s="18">
        <v>1184</v>
      </c>
      <c r="IS270" s="18">
        <v>171</v>
      </c>
      <c r="IT270" s="25">
        <v>4937</v>
      </c>
      <c r="IU270" s="25">
        <v>568</v>
      </c>
      <c r="IV270" s="25">
        <v>3454</v>
      </c>
      <c r="IW270" s="18">
        <v>431</v>
      </c>
      <c r="IX270" s="25">
        <v>3996</v>
      </c>
      <c r="IY270" s="17">
        <f t="shared" si="1013"/>
        <v>0.76071378141767865</v>
      </c>
      <c r="IZ270" s="25">
        <v>62143</v>
      </c>
      <c r="JA270" s="25">
        <v>1097</v>
      </c>
      <c r="JB270" s="25">
        <v>7424</v>
      </c>
      <c r="JC270" s="18">
        <v>812</v>
      </c>
      <c r="JD270" s="25">
        <v>6614</v>
      </c>
      <c r="JE270" s="25">
        <v>7046</v>
      </c>
      <c r="JF270" s="18">
        <v>972</v>
      </c>
      <c r="JG270" s="18">
        <v>91</v>
      </c>
      <c r="JH270" s="25">
        <v>4935</v>
      </c>
      <c r="JI270" s="25">
        <v>25554</v>
      </c>
      <c r="JJ270" s="25">
        <v>4808</v>
      </c>
      <c r="JK270" s="18">
        <v>418</v>
      </c>
      <c r="JL270" s="25">
        <v>2372</v>
      </c>
      <c r="JM270" s="80">
        <f t="shared" si="1014"/>
        <v>0.38564279162576637</v>
      </c>
      <c r="JN270" s="27">
        <v>118799</v>
      </c>
      <c r="JO270" s="25">
        <v>86273</v>
      </c>
      <c r="JP270" s="18">
        <v>93</v>
      </c>
      <c r="JQ270" s="18">
        <v>205</v>
      </c>
      <c r="JR270" s="18">
        <v>467</v>
      </c>
      <c r="JS270" s="18">
        <v>446</v>
      </c>
      <c r="JT270" s="18">
        <v>522</v>
      </c>
      <c r="JU270" s="18">
        <v>23</v>
      </c>
      <c r="JV270" s="18">
        <v>14</v>
      </c>
      <c r="JW270" s="25">
        <v>30756</v>
      </c>
      <c r="JX270" s="17">
        <f t="shared" si="1015"/>
        <v>0.25889106810663387</v>
      </c>
      <c r="JY270" s="17">
        <f t="shared" si="1016"/>
        <v>0.74110893189336613</v>
      </c>
      <c r="JZ270" s="25">
        <v>22421</v>
      </c>
      <c r="KA270" s="25">
        <v>18624</v>
      </c>
      <c r="KB270" s="18">
        <v>37</v>
      </c>
      <c r="KC270" s="18">
        <v>116</v>
      </c>
      <c r="KD270" s="18">
        <v>49</v>
      </c>
      <c r="KE270" s="18">
        <v>154</v>
      </c>
      <c r="KF270" s="18">
        <v>165</v>
      </c>
      <c r="KG270" s="18">
        <v>20</v>
      </c>
      <c r="KH270" s="18">
        <v>3</v>
      </c>
      <c r="KI270" s="25">
        <v>3253</v>
      </c>
      <c r="KJ270" s="17">
        <f t="shared" si="1017"/>
        <v>0.14508719504036394</v>
      </c>
      <c r="KK270" s="25">
        <v>96378</v>
      </c>
      <c r="KL270" s="25">
        <v>67649</v>
      </c>
      <c r="KM270" s="18">
        <v>56</v>
      </c>
      <c r="KN270" s="18">
        <v>89</v>
      </c>
      <c r="KO270" s="18">
        <v>418</v>
      </c>
      <c r="KP270" s="18">
        <v>292</v>
      </c>
      <c r="KQ270" s="18">
        <v>357</v>
      </c>
      <c r="KR270" s="18">
        <v>3</v>
      </c>
      <c r="KS270" s="18">
        <v>11</v>
      </c>
      <c r="KT270" s="25">
        <v>27503</v>
      </c>
      <c r="KU270" s="69">
        <f t="shared" si="917"/>
        <v>0.28536595488596983</v>
      </c>
      <c r="KV270" s="27">
        <v>137561</v>
      </c>
      <c r="KW270" s="25">
        <v>130203</v>
      </c>
      <c r="KX270" s="25">
        <v>7358</v>
      </c>
      <c r="KY270" s="59">
        <v>5.2999999999999999E-2</v>
      </c>
      <c r="KZ270" s="25">
        <v>4287</v>
      </c>
      <c r="LA270" s="25">
        <v>2498</v>
      </c>
      <c r="LB270" s="25">
        <v>3149</v>
      </c>
      <c r="LC270" s="25">
        <v>2598</v>
      </c>
      <c r="LD270" s="25">
        <v>66212</v>
      </c>
      <c r="LE270" s="25">
        <v>62953</v>
      </c>
      <c r="LF270" s="25">
        <v>3259</v>
      </c>
      <c r="LG270" s="59">
        <v>4.9000000000000002E-2</v>
      </c>
      <c r="LH270" s="25">
        <v>71349</v>
      </c>
      <c r="LI270" s="25">
        <v>67250</v>
      </c>
      <c r="LJ270" s="25">
        <v>4099</v>
      </c>
      <c r="LK270" s="35">
        <v>5.7000000000000002E-2</v>
      </c>
      <c r="LL270" s="27">
        <v>36700</v>
      </c>
      <c r="LM270" s="18">
        <v>220</v>
      </c>
      <c r="LN270" s="25">
        <v>27606</v>
      </c>
      <c r="LO270" s="25">
        <v>4187</v>
      </c>
      <c r="LP270" s="18">
        <v>655</v>
      </c>
      <c r="LQ270" s="18">
        <v>286</v>
      </c>
      <c r="LR270" s="25">
        <v>3746</v>
      </c>
      <c r="LS270" s="23">
        <f t="shared" si="1018"/>
        <v>0.1020708446866485</v>
      </c>
      <c r="LT270" s="23">
        <f t="shared" si="1019"/>
        <v>0.89792915531335149</v>
      </c>
      <c r="LU270" s="17">
        <f t="shared" si="1020"/>
        <v>0.75820163487738423</v>
      </c>
      <c r="LV270" s="25">
        <v>36700</v>
      </c>
      <c r="LW270" s="18">
        <v>150</v>
      </c>
      <c r="LX270" s="25">
        <v>13845</v>
      </c>
      <c r="LY270" s="25">
        <v>13292</v>
      </c>
      <c r="LZ270" s="25">
        <v>1164</v>
      </c>
      <c r="MA270" s="25">
        <v>3514</v>
      </c>
      <c r="MB270" s="25">
        <v>3067</v>
      </c>
      <c r="MC270" s="25">
        <v>1048</v>
      </c>
      <c r="MD270" s="18">
        <v>423</v>
      </c>
      <c r="ME270" s="18">
        <v>1</v>
      </c>
      <c r="MF270" s="18">
        <v>196</v>
      </c>
      <c r="MG270" s="17">
        <f t="shared" si="1021"/>
        <v>0.20787465940054495</v>
      </c>
      <c r="MH270" s="17">
        <f t="shared" si="1022"/>
        <v>0.7550408719346049</v>
      </c>
      <c r="MI270" s="25">
        <v>36700</v>
      </c>
      <c r="MJ270" s="18">
        <v>154</v>
      </c>
      <c r="MK270" s="25">
        <v>14807</v>
      </c>
      <c r="ML270" s="25">
        <v>12321</v>
      </c>
      <c r="MM270" s="25">
        <v>1056</v>
      </c>
      <c r="MN270" s="25">
        <v>3907</v>
      </c>
      <c r="MO270" s="25">
        <v>3911</v>
      </c>
      <c r="MP270" s="18">
        <v>337</v>
      </c>
      <c r="MQ270" s="18">
        <v>6</v>
      </c>
      <c r="MR270" s="18" t="s">
        <v>764</v>
      </c>
      <c r="MS270" s="18">
        <v>201</v>
      </c>
      <c r="MT270" s="17">
        <f t="shared" si="1023"/>
        <v>0.75272479564032702</v>
      </c>
      <c r="MU270" s="69">
        <f t="shared" si="1024"/>
        <v>0.75662125340599462</v>
      </c>
      <c r="MV270" s="27">
        <v>36700</v>
      </c>
      <c r="MW270" s="25">
        <v>9354</v>
      </c>
      <c r="MX270" s="18">
        <v>383</v>
      </c>
      <c r="MY270" s="25">
        <v>18547</v>
      </c>
      <c r="MZ270" s="25">
        <v>5324</v>
      </c>
      <c r="NA270" s="18">
        <v>864</v>
      </c>
      <c r="NB270" s="18">
        <v>10</v>
      </c>
      <c r="NC270" s="25">
        <v>1679</v>
      </c>
      <c r="ND270" s="18">
        <v>539</v>
      </c>
      <c r="NE270" s="17">
        <f t="shared" si="1025"/>
        <v>0.25487738419618527</v>
      </c>
      <c r="NF270" s="10">
        <f t="shared" si="1026"/>
        <v>34609.800000000003</v>
      </c>
      <c r="NG270" s="17">
        <f t="shared" si="1027"/>
        <v>0.32416893732970026</v>
      </c>
      <c r="NH270" s="25">
        <v>36700</v>
      </c>
      <c r="NI270" s="25">
        <v>1296</v>
      </c>
      <c r="NJ270" s="18">
        <v>7</v>
      </c>
      <c r="NK270" s="18">
        <v>15</v>
      </c>
      <c r="NL270" s="18">
        <v>23</v>
      </c>
      <c r="NM270" s="25">
        <v>31987</v>
      </c>
      <c r="NN270" s="25">
        <v>2472</v>
      </c>
      <c r="NO270" s="18">
        <v>47</v>
      </c>
      <c r="NP270" s="18">
        <v>2</v>
      </c>
      <c r="NQ270" s="32">
        <v>851</v>
      </c>
      <c r="NR270" s="27">
        <v>36700</v>
      </c>
      <c r="NS270" s="37">
        <f t="shared" si="1028"/>
        <v>1.1239237057220708</v>
      </c>
      <c r="NT270" s="37">
        <f t="shared" si="1029"/>
        <v>0.30327577653963239</v>
      </c>
      <c r="NU270" s="37">
        <f t="shared" si="1030"/>
        <v>0.88974010861132669</v>
      </c>
      <c r="NV270" s="17">
        <f t="shared" si="1031"/>
        <v>0.1806717159323</v>
      </c>
      <c r="NW270" s="10">
        <f t="shared" si="1032"/>
        <v>20049</v>
      </c>
      <c r="NX270" s="17">
        <f t="shared" si="1033"/>
        <v>0.5462942779291553</v>
      </c>
      <c r="NY270" s="19">
        <f t="shared" si="1034"/>
        <v>0.36131485519652545</v>
      </c>
      <c r="NZ270" s="25">
        <v>16651</v>
      </c>
      <c r="OA270" s="25">
        <v>15343</v>
      </c>
      <c r="OB270" s="25">
        <v>1116</v>
      </c>
      <c r="OC270" s="25">
        <v>7245</v>
      </c>
      <c r="OD270" s="18">
        <v>330</v>
      </c>
      <c r="OE270" s="18">
        <v>563</v>
      </c>
      <c r="OF270" s="17">
        <f t="shared" si="1035"/>
        <v>0.19741144414168937</v>
      </c>
      <c r="OG270" s="17">
        <f t="shared" si="1036"/>
        <v>0.4537057220708447</v>
      </c>
      <c r="OH270" s="17">
        <f t="shared" si="1037"/>
        <v>0.41806539509536783</v>
      </c>
      <c r="OI270" s="69">
        <f t="shared" si="1038"/>
        <v>1.5340599455040871E-2</v>
      </c>
      <c r="OJ270" s="27">
        <v>36700</v>
      </c>
      <c r="OK270" s="18">
        <v>285</v>
      </c>
      <c r="OL270" s="25">
        <v>12692</v>
      </c>
      <c r="OM270" s="25">
        <v>20153</v>
      </c>
      <c r="ON270" s="18">
        <v>404</v>
      </c>
      <c r="OO270" s="18">
        <v>428</v>
      </c>
      <c r="OP270" s="18">
        <v>135</v>
      </c>
      <c r="OQ270" s="25">
        <v>11781</v>
      </c>
      <c r="OR270" s="69">
        <f t="shared" si="1039"/>
        <v>0.368283378746594</v>
      </c>
      <c r="OS270" s="22">
        <v>73529</v>
      </c>
      <c r="OT270" s="22">
        <v>73529</v>
      </c>
      <c r="OU270" s="38">
        <f t="shared" si="918"/>
        <v>0.48606502108756294</v>
      </c>
      <c r="OV270" s="39">
        <v>0.74131363135633566</v>
      </c>
      <c r="OW270" s="22">
        <v>5450805</v>
      </c>
      <c r="OX270" s="36">
        <f t="shared" si="919"/>
        <v>223036038.99000001</v>
      </c>
      <c r="OY270" s="36">
        <f t="shared" si="920"/>
        <v>4981911.9052451393</v>
      </c>
      <c r="OZ270" s="22"/>
      <c r="PA270" s="22"/>
      <c r="PB270" s="38">
        <f t="shared" si="921"/>
        <v>0</v>
      </c>
      <c r="PC270" s="39">
        <v>0</v>
      </c>
      <c r="PD270" s="22"/>
      <c r="PE270" s="40">
        <f t="shared" si="1040"/>
        <v>0</v>
      </c>
      <c r="PF270" s="36">
        <f t="shared" si="1041"/>
        <v>0</v>
      </c>
      <c r="PG270" s="22">
        <v>18464</v>
      </c>
      <c r="PH270" s="22">
        <v>18464</v>
      </c>
      <c r="PI270" s="38">
        <f t="shared" si="922"/>
        <v>0.12205666538863255</v>
      </c>
      <c r="PJ270" s="39">
        <v>0.12245396447140382</v>
      </c>
      <c r="PK270" s="22">
        <v>226099</v>
      </c>
      <c r="PL270" s="41">
        <f t="shared" si="1042"/>
        <v>9251518.8819999993</v>
      </c>
      <c r="PM270" s="36">
        <f t="shared" si="1043"/>
        <v>1509369.7011391919</v>
      </c>
      <c r="PN270" s="22">
        <v>12094</v>
      </c>
      <c r="PO270" s="22">
        <v>12094</v>
      </c>
      <c r="PP270" s="38">
        <f t="shared" si="923"/>
        <v>7.9947644671258769E-2</v>
      </c>
      <c r="PQ270" s="39">
        <v>0.62733586902596328</v>
      </c>
      <c r="PR270" s="22">
        <v>758700</v>
      </c>
      <c r="PS270" s="41">
        <f t="shared" si="1044"/>
        <v>31044486.599999998</v>
      </c>
      <c r="PT270" s="36">
        <f t="shared" si="1045"/>
        <v>1585745.3309321948</v>
      </c>
      <c r="PU270" s="22"/>
      <c r="PV270" s="22"/>
      <c r="PW270" s="38">
        <f t="shared" si="924"/>
        <v>0</v>
      </c>
      <c r="PX270" s="39">
        <v>0</v>
      </c>
      <c r="PY270" s="22"/>
      <c r="PZ270" s="36">
        <f t="shared" si="1046"/>
        <v>0</v>
      </c>
      <c r="QA270" s="22">
        <v>55</v>
      </c>
      <c r="QB270" s="22">
        <v>55</v>
      </c>
      <c r="QC270" s="39">
        <v>3.8065454545454545</v>
      </c>
      <c r="QD270" s="22">
        <v>20936</v>
      </c>
      <c r="QE270" s="22">
        <f t="shared" si="1047"/>
        <v>33.730222222222203</v>
      </c>
      <c r="QF270" s="22"/>
      <c r="QG270" s="22">
        <v>1150</v>
      </c>
      <c r="QH270" s="22">
        <v>1150</v>
      </c>
      <c r="QI270" s="38">
        <f t="shared" si="925"/>
        <v>7.6020995015666937E-3</v>
      </c>
      <c r="QJ270" s="39">
        <v>0.18190434782608694</v>
      </c>
      <c r="QK270" s="22">
        <v>20919</v>
      </c>
      <c r="QL270" s="42">
        <f t="shared" si="1048"/>
        <v>45.316011130434781</v>
      </c>
      <c r="QM270" s="22">
        <f t="shared" si="926"/>
        <v>45982</v>
      </c>
      <c r="QN270" s="22">
        <v>6369</v>
      </c>
      <c r="QO270" s="22">
        <v>6369</v>
      </c>
      <c r="QP270" s="38">
        <f t="shared" si="927"/>
        <v>4.2102410196068064E-2</v>
      </c>
      <c r="QQ270" s="39">
        <v>0.16951169728371801</v>
      </c>
      <c r="QR270" s="22">
        <v>107962</v>
      </c>
      <c r="QS270" s="36">
        <f t="shared" si="1049"/>
        <v>1497496.6107525141</v>
      </c>
      <c r="QT270" s="22">
        <v>1506</v>
      </c>
      <c r="QU270" s="22">
        <v>1506</v>
      </c>
      <c r="QV270" s="38">
        <f t="shared" si="928"/>
        <v>9.9554450863995128E-3</v>
      </c>
      <c r="QW270" s="39">
        <v>0.13480079681274901</v>
      </c>
      <c r="QX270" s="22">
        <v>20301</v>
      </c>
      <c r="QY270" s="36">
        <f t="shared" si="1050"/>
        <v>354094.81799235148</v>
      </c>
      <c r="QZ270" s="22">
        <v>38107</v>
      </c>
      <c r="RA270" s="22">
        <v>38107</v>
      </c>
      <c r="RB270" s="38">
        <f t="shared" si="929"/>
        <v>0.2519071353966974</v>
      </c>
      <c r="RC270" s="39">
        <v>0.1721001390820584</v>
      </c>
      <c r="RD270" s="22">
        <v>655822</v>
      </c>
      <c r="RE270" s="36">
        <f t="shared" si="1051"/>
        <v>4117508.3466542563</v>
      </c>
      <c r="RF270" s="10">
        <f t="shared" si="930"/>
        <v>151274</v>
      </c>
      <c r="RG270" s="10">
        <f t="shared" si="931"/>
        <v>151274</v>
      </c>
      <c r="RH270" s="17">
        <f t="shared" si="932"/>
        <v>0.19456137710880719</v>
      </c>
      <c r="RI270" s="17">
        <f t="shared" si="933"/>
        <v>4.445095602730445E-3</v>
      </c>
      <c r="RJ270" s="17">
        <f t="shared" si="934"/>
        <v>0.35468111134167324</v>
      </c>
      <c r="RK270" s="17">
        <f t="shared" si="935"/>
        <v>0</v>
      </c>
      <c r="RL270" s="17">
        <f t="shared" si="936"/>
        <v>0.11289519505307777</v>
      </c>
      <c r="RM270" s="17">
        <f t="shared" si="937"/>
        <v>0</v>
      </c>
      <c r="RN270" s="17">
        <f t="shared" si="938"/>
        <v>0.1066124355938317</v>
      </c>
      <c r="RO270" s="17">
        <f t="shared" si="939"/>
        <v>2.5209346522893795E-2</v>
      </c>
      <c r="RP270" s="17">
        <f t="shared" si="940"/>
        <v>0.29314095956060204</v>
      </c>
      <c r="RQ270" s="17">
        <f t="shared" si="941"/>
        <v>3.2262178647503345E-6</v>
      </c>
      <c r="RR270" s="36">
        <f t="shared" si="942"/>
        <v>14046172.028726779</v>
      </c>
      <c r="RS270" s="36">
        <f t="shared" si="943"/>
        <v>102.10867926757423</v>
      </c>
      <c r="RT270" s="10">
        <f t="shared" si="944"/>
        <v>0</v>
      </c>
      <c r="RU270" s="17">
        <f t="shared" si="945"/>
        <v>0</v>
      </c>
      <c r="RV270" s="37">
        <f t="shared" si="946"/>
        <v>0.90934992133479642</v>
      </c>
      <c r="RW270" s="36">
        <f t="shared" si="947"/>
        <v>1.0996866844527156</v>
      </c>
      <c r="RX270" s="85">
        <v>-1.27488</v>
      </c>
      <c r="RY270" s="93">
        <v>155</v>
      </c>
      <c r="RZ270" s="43" t="b">
        <v>0</v>
      </c>
      <c r="SA270" s="18" t="b">
        <v>0</v>
      </c>
      <c r="SB270" s="18" t="b">
        <v>0</v>
      </c>
      <c r="SC270" s="18" t="b">
        <v>0</v>
      </c>
      <c r="SD270" s="18" t="b">
        <v>0</v>
      </c>
      <c r="SE270" s="32" t="b">
        <v>1</v>
      </c>
      <c r="SF270" s="43" t="b">
        <v>0</v>
      </c>
      <c r="SG270" s="18" t="b">
        <v>1</v>
      </c>
      <c r="SH270" s="18">
        <v>0</v>
      </c>
      <c r="SI270" s="18"/>
      <c r="SJ270" s="22">
        <v>1</v>
      </c>
      <c r="SK270" s="22"/>
      <c r="SL270" s="22">
        <v>1</v>
      </c>
      <c r="SM270" s="22">
        <v>0</v>
      </c>
      <c r="SN270" s="18"/>
      <c r="SO270" s="18"/>
      <c r="SP270" s="18"/>
      <c r="SQ270" s="17">
        <f t="shared" si="1052"/>
        <v>4.1322314049586778E-3</v>
      </c>
      <c r="SR270" s="17">
        <f t="shared" si="1053"/>
        <v>0</v>
      </c>
      <c r="SS270" s="17">
        <f t="shared" si="1054"/>
        <v>0</v>
      </c>
      <c r="ST270" s="17">
        <f t="shared" si="1055"/>
        <v>0</v>
      </c>
      <c r="SU270" s="17">
        <f t="shared" si="1056"/>
        <v>0</v>
      </c>
      <c r="SV270" s="17">
        <f t="shared" si="1086"/>
        <v>0</v>
      </c>
      <c r="SW270" s="17">
        <f t="shared" si="1057"/>
        <v>0</v>
      </c>
      <c r="SX270" s="17">
        <f t="shared" si="1058"/>
        <v>0</v>
      </c>
      <c r="SY270" s="17">
        <f t="shared" si="1059"/>
        <v>0</v>
      </c>
      <c r="SZ270" s="17">
        <f t="shared" si="1060"/>
        <v>0</v>
      </c>
      <c r="TA270" s="17">
        <f t="shared" si="1061"/>
        <v>0</v>
      </c>
      <c r="TB270" s="24">
        <f t="shared" si="1062"/>
        <v>620</v>
      </c>
      <c r="TC270" s="69">
        <f t="shared" si="1063"/>
        <v>1</v>
      </c>
      <c r="TD270" s="17">
        <f t="shared" si="1085"/>
        <v>2.6014568158168575E-6</v>
      </c>
      <c r="TE270" s="95"/>
      <c r="TF270" s="71"/>
      <c r="TG270" s="71"/>
      <c r="TH270" s="71">
        <v>2</v>
      </c>
      <c r="TI270" s="71"/>
      <c r="TJ270" s="71"/>
      <c r="TK270" s="71">
        <v>62</v>
      </c>
      <c r="TL270" s="71"/>
      <c r="TM270" s="71">
        <v>1</v>
      </c>
      <c r="TN270" s="71"/>
      <c r="TO270" s="71"/>
      <c r="TP270" s="71"/>
      <c r="TQ270" s="71">
        <v>2</v>
      </c>
      <c r="TR270" s="72"/>
      <c r="TS270" s="72"/>
      <c r="TT270" s="72"/>
      <c r="TU270" s="72"/>
      <c r="TV270" s="72">
        <v>3</v>
      </c>
      <c r="TW270" s="72"/>
      <c r="TX270" s="72"/>
      <c r="TY270" s="72">
        <v>1</v>
      </c>
      <c r="TZ270" s="72">
        <v>64</v>
      </c>
      <c r="UA270" s="72"/>
      <c r="UB270" s="72"/>
      <c r="UC270" s="72"/>
      <c r="UD270" s="72"/>
      <c r="UE270" s="72"/>
      <c r="UF270" s="72"/>
      <c r="UG270" s="72">
        <v>1</v>
      </c>
      <c r="UH270" s="72"/>
      <c r="UI270" s="72">
        <v>1</v>
      </c>
      <c r="UJ270" s="73">
        <v>26</v>
      </c>
      <c r="UK270" s="73"/>
      <c r="UL270" s="73"/>
      <c r="UM270" s="73"/>
      <c r="UN270" s="73">
        <v>4</v>
      </c>
      <c r="UO270" s="73"/>
      <c r="UP270" s="73"/>
      <c r="UQ270" s="73"/>
      <c r="UR270" s="73">
        <v>122</v>
      </c>
      <c r="US270" s="73"/>
      <c r="UT270" s="73"/>
      <c r="UU270" s="73"/>
      <c r="UV270" s="73"/>
      <c r="UW270" s="73"/>
      <c r="UX270" s="73"/>
      <c r="UY270" s="73"/>
      <c r="UZ270" s="73"/>
      <c r="VA270" s="73">
        <v>1</v>
      </c>
      <c r="VB270" s="73">
        <v>59</v>
      </c>
      <c r="VC270" s="73"/>
      <c r="VD270" s="73"/>
      <c r="VE270" s="73"/>
      <c r="VF270" s="73">
        <v>3</v>
      </c>
      <c r="VG270" s="73"/>
      <c r="VH270" s="73">
        <v>1</v>
      </c>
      <c r="VI270" s="73"/>
      <c r="VJ270" s="73">
        <v>128</v>
      </c>
      <c r="VK270" s="73"/>
      <c r="VL270" s="73"/>
      <c r="VM270" s="73"/>
      <c r="VN270" s="73"/>
      <c r="VO270" s="73"/>
      <c r="VP270" s="73"/>
      <c r="VQ270" s="73"/>
      <c r="VR270" s="73">
        <v>1</v>
      </c>
      <c r="VS270" s="73">
        <v>91</v>
      </c>
      <c r="VT270" s="73"/>
      <c r="VU270" s="73"/>
      <c r="VV270" s="73"/>
      <c r="VW270" s="73">
        <v>2</v>
      </c>
      <c r="VX270" s="73"/>
      <c r="VY270" s="73">
        <v>1</v>
      </c>
      <c r="VZ270" s="73"/>
      <c r="WA270" s="73">
        <v>73</v>
      </c>
      <c r="WB270" s="73"/>
      <c r="WC270" s="73"/>
      <c r="WD270" s="73"/>
      <c r="WE270" s="73"/>
      <c r="WF270" s="73"/>
      <c r="WG270" s="73"/>
      <c r="WH270" s="73"/>
      <c r="WI270" s="73"/>
      <c r="WJ270" s="73">
        <v>1</v>
      </c>
      <c r="WK270" s="73"/>
      <c r="WL270" s="73"/>
      <c r="WM270" s="73"/>
      <c r="WN270" s="73"/>
      <c r="WO270" s="22">
        <f t="shared" si="1064"/>
        <v>176</v>
      </c>
      <c r="WP270" s="22">
        <f t="shared" si="1065"/>
        <v>0</v>
      </c>
      <c r="WQ270" s="22">
        <f t="shared" si="1066"/>
        <v>0</v>
      </c>
      <c r="WR270" s="22">
        <f t="shared" si="1067"/>
        <v>0</v>
      </c>
      <c r="WS270" s="22">
        <f t="shared" si="1068"/>
        <v>14</v>
      </c>
      <c r="WT270" s="22">
        <f t="shared" si="1069"/>
        <v>0</v>
      </c>
      <c r="WU270" s="22">
        <f t="shared" si="1070"/>
        <v>2</v>
      </c>
      <c r="WV270" s="22">
        <f t="shared" si="1071"/>
        <v>1</v>
      </c>
      <c r="WW270" s="22">
        <f t="shared" si="1072"/>
        <v>449</v>
      </c>
      <c r="WX270" s="22">
        <f t="shared" si="1073"/>
        <v>0</v>
      </c>
      <c r="WY270" s="22">
        <f t="shared" si="1074"/>
        <v>1</v>
      </c>
      <c r="WZ270" s="22">
        <f t="shared" si="1075"/>
        <v>0</v>
      </c>
      <c r="XA270" s="22">
        <f t="shared" si="1076"/>
        <v>0</v>
      </c>
      <c r="XB270" s="22">
        <f t="shared" si="1077"/>
        <v>0</v>
      </c>
      <c r="XC270" s="22">
        <f t="shared" si="1078"/>
        <v>0</v>
      </c>
      <c r="XD270" s="22">
        <f t="shared" si="1079"/>
        <v>0</v>
      </c>
      <c r="XE270" s="22">
        <f t="shared" si="1080"/>
        <v>2</v>
      </c>
      <c r="XF270" s="22">
        <f t="shared" si="1081"/>
        <v>0</v>
      </c>
      <c r="XG270" s="93">
        <f t="shared" si="1082"/>
        <v>5</v>
      </c>
    </row>
    <row r="271" spans="1:631" ht="17.100000000000001" customHeight="1" x14ac:dyDescent="0.2">
      <c r="A271" s="101"/>
      <c r="B271" s="27" t="s">
        <v>215</v>
      </c>
      <c r="C271" s="535" t="s">
        <v>216</v>
      </c>
      <c r="D271" s="25" t="s">
        <v>246</v>
      </c>
      <c r="E271" s="535" t="s">
        <v>247</v>
      </c>
      <c r="F271" s="25" t="s">
        <v>255</v>
      </c>
      <c r="G271" s="535" t="s">
        <v>256</v>
      </c>
      <c r="H271" s="25">
        <v>50</v>
      </c>
      <c r="I271" s="28">
        <v>6</v>
      </c>
      <c r="J271" s="17">
        <f t="shared" si="948"/>
        <v>0.84881780250347705</v>
      </c>
      <c r="K271" s="17">
        <f t="shared" si="949"/>
        <v>0.43848400556328232</v>
      </c>
      <c r="L271" s="17">
        <f t="shared" si="950"/>
        <v>1</v>
      </c>
      <c r="M271" s="17">
        <f t="shared" si="951"/>
        <v>0.12124280377310263</v>
      </c>
      <c r="N271" s="17">
        <f t="shared" si="952"/>
        <v>0.30301010384507437</v>
      </c>
      <c r="O271" s="17">
        <f t="shared" si="953"/>
        <v>0.28542420027816412</v>
      </c>
      <c r="P271" s="17">
        <f t="shared" si="954"/>
        <v>0.78729829032229914</v>
      </c>
      <c r="Q271" s="17">
        <f t="shared" si="955"/>
        <v>0.71599999999999997</v>
      </c>
      <c r="R271" s="69">
        <f t="shared" si="956"/>
        <v>0.97</v>
      </c>
      <c r="S271" s="422">
        <f t="shared" si="957"/>
        <v>0.60780857847615555</v>
      </c>
      <c r="T271" s="17">
        <f t="shared" si="1083"/>
        <v>0.39219142152384445</v>
      </c>
      <c r="U271" s="10">
        <f t="shared" si="958"/>
        <v>51360.2119884981</v>
      </c>
      <c r="V271" s="32">
        <v>6</v>
      </c>
      <c r="W271" s="550">
        <f t="shared" si="959"/>
        <v>0</v>
      </c>
      <c r="X271" s="550">
        <f t="shared" si="960"/>
        <v>0.49669746736504439</v>
      </c>
      <c r="Y271" s="550">
        <f t="shared" si="961"/>
        <v>0.50330253263495561</v>
      </c>
      <c r="Z271" s="551">
        <f t="shared" si="962"/>
        <v>65910.989766275889</v>
      </c>
      <c r="AA271" s="426">
        <f t="shared" si="963"/>
        <v>0.12</v>
      </c>
      <c r="AB271" s="59">
        <f t="shared" si="964"/>
        <v>0.97799999999999998</v>
      </c>
      <c r="AC271" s="59">
        <f t="shared" si="965"/>
        <v>3.6673215455140802E-2</v>
      </c>
      <c r="AD271" s="59">
        <f t="shared" si="966"/>
        <v>0.30301010384507437</v>
      </c>
      <c r="AE271" s="59">
        <f t="shared" si="967"/>
        <v>0.28399999999999997</v>
      </c>
      <c r="AF271" s="59">
        <f t="shared" si="968"/>
        <v>0.21443671766342143</v>
      </c>
      <c r="AG271" s="59">
        <f t="shared" si="969"/>
        <v>0.23154381084840056</v>
      </c>
      <c r="AH271" s="59">
        <f t="shared" si="970"/>
        <v>0.28542420027816412</v>
      </c>
      <c r="AI271" s="59">
        <f t="shared" si="971"/>
        <v>0.81585535465924897</v>
      </c>
      <c r="AJ271" s="59">
        <f t="shared" si="972"/>
        <v>0.88178025034770513</v>
      </c>
      <c r="AK271" s="59">
        <f t="shared" si="973"/>
        <v>0.21270170967770088</v>
      </c>
      <c r="AL271" s="35">
        <f t="shared" si="974"/>
        <v>1</v>
      </c>
      <c r="AM271" s="27">
        <v>130957</v>
      </c>
      <c r="AN271" s="25">
        <v>61807</v>
      </c>
      <c r="AO271" s="25">
        <v>69150</v>
      </c>
      <c r="AP271" s="17">
        <f t="shared" si="975"/>
        <v>2.5435333194668485E-3</v>
      </c>
      <c r="AQ271" s="18">
        <v>89.4</v>
      </c>
      <c r="AR271" s="58">
        <v>779.31164159699995</v>
      </c>
      <c r="AS271" s="24">
        <f t="shared" si="976"/>
        <v>168.04188852053733</v>
      </c>
      <c r="AT271" s="17">
        <f t="shared" si="916"/>
        <v>0.14512266589563905</v>
      </c>
      <c r="AU271" s="25">
        <v>128971</v>
      </c>
      <c r="AV271" s="25">
        <v>60103</v>
      </c>
      <c r="AW271" s="25">
        <v>68868</v>
      </c>
      <c r="AX271" s="25">
        <v>1986</v>
      </c>
      <c r="AY271" s="25">
        <v>1704</v>
      </c>
      <c r="AZ271" s="18">
        <v>282</v>
      </c>
      <c r="BA271" s="25">
        <v>15752</v>
      </c>
      <c r="BB271" s="25">
        <v>7280</v>
      </c>
      <c r="BC271" s="25">
        <v>8472</v>
      </c>
      <c r="BD271" s="18">
        <v>85.9</v>
      </c>
      <c r="BE271" s="25">
        <v>115205</v>
      </c>
      <c r="BF271" s="25">
        <v>54527</v>
      </c>
      <c r="BG271" s="25">
        <v>60678</v>
      </c>
      <c r="BH271" s="18">
        <v>89.9</v>
      </c>
      <c r="BI271" s="17">
        <v>0.12</v>
      </c>
      <c r="BJ271" s="25">
        <v>26375</v>
      </c>
      <c r="BK271" s="25">
        <v>92806</v>
      </c>
      <c r="BL271" s="25">
        <v>11776</v>
      </c>
      <c r="BM271" s="17">
        <v>0.41099999999999992</v>
      </c>
      <c r="BN271" s="10">
        <f t="shared" si="977"/>
        <v>77133.67300000001</v>
      </c>
      <c r="BO271" s="29">
        <v>0.28399999999999997</v>
      </c>
      <c r="BP271" s="30">
        <f t="shared" si="978"/>
        <v>0.71599999999999997</v>
      </c>
      <c r="BQ271" s="31">
        <v>12.7</v>
      </c>
      <c r="BR271" s="25">
        <v>104582</v>
      </c>
      <c r="BS271" s="25">
        <v>27575</v>
      </c>
      <c r="BT271" s="25">
        <v>65456</v>
      </c>
      <c r="BU271" s="25">
        <v>9030</v>
      </c>
      <c r="BV271" s="25">
        <v>1817</v>
      </c>
      <c r="BW271" s="18">
        <v>704</v>
      </c>
      <c r="BX271" s="25">
        <v>35950</v>
      </c>
      <c r="BY271" s="25">
        <v>27415</v>
      </c>
      <c r="BZ271" s="25">
        <v>8535</v>
      </c>
      <c r="CA271" s="59">
        <v>0.23699999999999999</v>
      </c>
      <c r="CB271" s="25">
        <v>128971</v>
      </c>
      <c r="CC271" s="25">
        <v>1986</v>
      </c>
      <c r="CD271" s="17">
        <f t="shared" si="979"/>
        <v>1.5398810585325383E-2</v>
      </c>
      <c r="CE271" s="25">
        <v>2337</v>
      </c>
      <c r="CF271" s="25">
        <v>6595</v>
      </c>
      <c r="CG271" s="25">
        <v>10060</v>
      </c>
      <c r="CH271" s="25">
        <v>8199</v>
      </c>
      <c r="CI271" s="25">
        <v>4804</v>
      </c>
      <c r="CJ271" s="25">
        <v>2348</v>
      </c>
      <c r="CK271" s="18">
        <v>954</v>
      </c>
      <c r="CL271" s="18">
        <v>427</v>
      </c>
      <c r="CM271" s="18">
        <v>226</v>
      </c>
      <c r="CN271" s="32">
        <v>3.6</v>
      </c>
      <c r="CO271" s="27">
        <v>35950</v>
      </c>
      <c r="CP271" s="34">
        <f t="shared" si="980"/>
        <v>3.6427538247566065</v>
      </c>
      <c r="CQ271" s="25">
        <v>614</v>
      </c>
      <c r="CR271" s="18">
        <v>811</v>
      </c>
      <c r="CS271" s="25">
        <v>1982</v>
      </c>
      <c r="CT271" s="25">
        <v>24055</v>
      </c>
      <c r="CU271" s="25">
        <v>7102</v>
      </c>
      <c r="CV271" s="18">
        <v>818</v>
      </c>
      <c r="CW271" s="18">
        <v>460</v>
      </c>
      <c r="CX271" s="18">
        <v>108</v>
      </c>
      <c r="CY271" s="25">
        <v>35950</v>
      </c>
      <c r="CZ271" s="25">
        <v>34110</v>
      </c>
      <c r="DA271" s="18">
        <v>302</v>
      </c>
      <c r="DB271" s="18">
        <v>462</v>
      </c>
      <c r="DC271" s="18">
        <v>833</v>
      </c>
      <c r="DD271" s="18">
        <v>123</v>
      </c>
      <c r="DE271" s="18">
        <v>120</v>
      </c>
      <c r="DF271" s="25">
        <v>35950</v>
      </c>
      <c r="DG271" s="25">
        <v>7621</v>
      </c>
      <c r="DH271" s="18">
        <v>46</v>
      </c>
      <c r="DI271" s="18">
        <v>42</v>
      </c>
      <c r="DJ271" s="25">
        <v>28113</v>
      </c>
      <c r="DK271" s="18">
        <v>63</v>
      </c>
      <c r="DL271" s="18">
        <v>65</v>
      </c>
      <c r="DM271" s="25">
        <f t="shared" si="981"/>
        <v>27601.200000000001</v>
      </c>
      <c r="DN271" s="17">
        <f t="shared" si="982"/>
        <v>0.78200278164116832</v>
      </c>
      <c r="DO271" s="17">
        <f t="shared" si="983"/>
        <v>1.7524339360222531E-3</v>
      </c>
      <c r="DP271" s="23">
        <f t="shared" si="984"/>
        <v>0.21443671766342143</v>
      </c>
      <c r="DQ271" s="23">
        <f t="shared" si="985"/>
        <v>0.78556328233657857</v>
      </c>
      <c r="DR271" s="25">
        <v>35950</v>
      </c>
      <c r="DS271" s="25">
        <v>2086</v>
      </c>
      <c r="DT271" s="25">
        <v>21363</v>
      </c>
      <c r="DU271" s="18">
        <v>15</v>
      </c>
      <c r="DV271" s="25">
        <v>9200</v>
      </c>
      <c r="DW271" s="18">
        <v>55</v>
      </c>
      <c r="DX271" s="25">
        <v>3111</v>
      </c>
      <c r="DY271" s="18">
        <v>120</v>
      </c>
      <c r="DZ271" s="17">
        <f t="shared" si="986"/>
        <v>0.90859527121001393</v>
      </c>
      <c r="EA271" s="17">
        <f t="shared" si="987"/>
        <v>9.1404728789986067E-2</v>
      </c>
      <c r="EB271" s="25">
        <v>35950</v>
      </c>
      <c r="EC271" s="25">
        <v>7663</v>
      </c>
      <c r="ED271" s="18">
        <v>661</v>
      </c>
      <c r="EE271" s="25">
        <v>25377</v>
      </c>
      <c r="EF271" s="17">
        <f t="shared" si="1087"/>
        <v>0.70589707927677325</v>
      </c>
      <c r="EG271" s="25">
        <v>1964</v>
      </c>
      <c r="EH271" s="18">
        <v>285</v>
      </c>
      <c r="EI271" s="17">
        <f t="shared" si="988"/>
        <v>0.23154381084840056</v>
      </c>
      <c r="EJ271" s="17">
        <f t="shared" si="989"/>
        <v>5.4631432545201669E-2</v>
      </c>
      <c r="EK271" s="69">
        <f t="shared" si="990"/>
        <v>0.43848400556328232</v>
      </c>
      <c r="EL271" s="27">
        <v>102921</v>
      </c>
      <c r="EM271" s="25">
        <v>100633</v>
      </c>
      <c r="EN271" s="25">
        <v>2288</v>
      </c>
      <c r="EO271" s="59">
        <v>0.97799999999999998</v>
      </c>
      <c r="EP271" s="25">
        <v>46931</v>
      </c>
      <c r="EQ271" s="25">
        <v>46341</v>
      </c>
      <c r="ER271" s="25">
        <v>590</v>
      </c>
      <c r="ES271" s="59">
        <v>0.98699999999999999</v>
      </c>
      <c r="ET271" s="25">
        <v>55990</v>
      </c>
      <c r="EU271" s="25">
        <v>54292</v>
      </c>
      <c r="EV271" s="25">
        <v>1698</v>
      </c>
      <c r="EW271" s="59">
        <v>0.97</v>
      </c>
      <c r="EX271" s="25">
        <v>12321</v>
      </c>
      <c r="EY271" s="25">
        <v>12182</v>
      </c>
      <c r="EZ271" s="25">
        <v>139</v>
      </c>
      <c r="FA271" s="59">
        <v>0.9890000000000001</v>
      </c>
      <c r="FB271" s="25">
        <v>90600</v>
      </c>
      <c r="FC271" s="25">
        <v>88451</v>
      </c>
      <c r="FD271" s="25">
        <v>2149</v>
      </c>
      <c r="FE271" s="59">
        <v>0.97599999999999998</v>
      </c>
      <c r="FF271" s="25">
        <v>47257</v>
      </c>
      <c r="FG271" s="25">
        <v>15684</v>
      </c>
      <c r="FH271" s="25">
        <v>29858</v>
      </c>
      <c r="FI271" s="25">
        <v>1715</v>
      </c>
      <c r="FJ271" s="23">
        <f t="shared" si="991"/>
        <v>3.6290919863723896E-2</v>
      </c>
      <c r="FK271" s="23">
        <f t="shared" si="992"/>
        <v>0.63182174069450026</v>
      </c>
      <c r="FL271" s="36">
        <f t="shared" si="993"/>
        <v>9.1451895043731781</v>
      </c>
      <c r="FM271" s="25">
        <v>22771</v>
      </c>
      <c r="FN271" s="25">
        <v>7796</v>
      </c>
      <c r="FO271" s="17">
        <f t="shared" si="994"/>
        <v>0.34236528918361075</v>
      </c>
      <c r="FP271" s="25">
        <v>14121</v>
      </c>
      <c r="FQ271" s="17">
        <f t="shared" si="995"/>
        <v>0.62013086820956476</v>
      </c>
      <c r="FR271" s="18">
        <v>854</v>
      </c>
      <c r="FS271" s="17">
        <f t="shared" si="996"/>
        <v>3.7503842606824468E-2</v>
      </c>
      <c r="FT271" s="25">
        <v>24486</v>
      </c>
      <c r="FU271" s="25">
        <v>7888</v>
      </c>
      <c r="FV271" s="25">
        <v>15737</v>
      </c>
      <c r="FW271" s="17">
        <f t="shared" si="997"/>
        <v>3.5162950257289882E-2</v>
      </c>
      <c r="FX271" s="17">
        <f t="shared" si="998"/>
        <v>0.64269378420321821</v>
      </c>
      <c r="FY271" s="18">
        <v>861</v>
      </c>
      <c r="FZ271" s="25">
        <v>85512</v>
      </c>
      <c r="GA271" s="25">
        <v>3136</v>
      </c>
      <c r="GB271" s="25">
        <v>56465</v>
      </c>
      <c r="GC271" s="25">
        <v>14005</v>
      </c>
      <c r="GD271" s="25">
        <v>5647</v>
      </c>
      <c r="GE271" s="18">
        <v>197</v>
      </c>
      <c r="GF271" s="25">
        <v>4334</v>
      </c>
      <c r="GG271" s="18">
        <v>110</v>
      </c>
      <c r="GH271" s="18">
        <v>112</v>
      </c>
      <c r="GI271" s="18">
        <v>1506</v>
      </c>
      <c r="GJ271" s="10">
        <f t="shared" si="999"/>
        <v>3136</v>
      </c>
      <c r="GK271" s="10">
        <f t="shared" si="1088"/>
        <v>82376</v>
      </c>
      <c r="GL271" s="10">
        <f t="shared" si="1089"/>
        <v>25911</v>
      </c>
      <c r="GM271" s="10">
        <f t="shared" si="1000"/>
        <v>59601</v>
      </c>
      <c r="GN271" s="10">
        <f t="shared" si="1090"/>
        <v>11906</v>
      </c>
      <c r="GO271" s="17">
        <f t="shared" si="1001"/>
        <v>3.6673215455140802E-2</v>
      </c>
      <c r="GP271" s="17">
        <f t="shared" si="1091"/>
        <v>0.9633267845448592</v>
      </c>
      <c r="GQ271" s="17">
        <f t="shared" si="1092"/>
        <v>0.30301010384507437</v>
      </c>
      <c r="GR271" s="17">
        <f t="shared" si="1093"/>
        <v>0.13923192066610535</v>
      </c>
      <c r="GS271" s="17">
        <f t="shared" si="1002"/>
        <v>0.63316844419496676</v>
      </c>
      <c r="GT271" s="25">
        <v>39284</v>
      </c>
      <c r="GU271" s="25">
        <v>1030</v>
      </c>
      <c r="GV271" s="25">
        <v>23731</v>
      </c>
      <c r="GW271" s="25">
        <v>8532</v>
      </c>
      <c r="GX271" s="25">
        <v>3214</v>
      </c>
      <c r="GY271" s="18">
        <v>147</v>
      </c>
      <c r="GZ271" s="25">
        <v>1735</v>
      </c>
      <c r="HA271" s="18">
        <v>39</v>
      </c>
      <c r="HB271" s="18">
        <v>77</v>
      </c>
      <c r="HC271" s="18">
        <v>779</v>
      </c>
      <c r="HD271" s="23">
        <f t="shared" si="1003"/>
        <v>2.6219325934222583E-2</v>
      </c>
      <c r="HE271" s="23">
        <f t="shared" si="1004"/>
        <v>0.9737806740657774</v>
      </c>
      <c r="HF271" s="23">
        <f t="shared" si="1005"/>
        <v>0.36969249567253842</v>
      </c>
      <c r="HG271" s="23">
        <f t="shared" si="1006"/>
        <v>0.15250483657468689</v>
      </c>
      <c r="HH271" s="25">
        <v>46228</v>
      </c>
      <c r="HI271" s="25">
        <v>2106</v>
      </c>
      <c r="HJ271" s="25">
        <v>32734</v>
      </c>
      <c r="HK271" s="25">
        <v>5473</v>
      </c>
      <c r="HL271" s="25">
        <v>2433</v>
      </c>
      <c r="HM271" s="18">
        <v>50</v>
      </c>
      <c r="HN271" s="25">
        <v>2599</v>
      </c>
      <c r="HO271" s="18">
        <v>71</v>
      </c>
      <c r="HP271" s="18">
        <v>35</v>
      </c>
      <c r="HQ271" s="18">
        <v>727</v>
      </c>
      <c r="HR271" s="23">
        <f t="shared" si="1007"/>
        <v>4.5556805399325086E-2</v>
      </c>
      <c r="HS271" s="23">
        <f t="shared" si="1008"/>
        <v>0.95444319460067495</v>
      </c>
      <c r="HT271" s="80">
        <f t="shared" si="1009"/>
        <v>0.24634420697412823</v>
      </c>
      <c r="HU271" s="27">
        <v>114583</v>
      </c>
      <c r="HV271" s="25">
        <v>3566</v>
      </c>
      <c r="HW271" s="25">
        <v>15077</v>
      </c>
      <c r="HX271" s="18">
        <v>2878</v>
      </c>
      <c r="HY271" s="25">
        <v>28862</v>
      </c>
      <c r="HZ271" s="25">
        <v>12919</v>
      </c>
      <c r="IA271" s="18">
        <v>1686</v>
      </c>
      <c r="IB271" s="18">
        <v>158</v>
      </c>
      <c r="IC271" s="25">
        <v>9978</v>
      </c>
      <c r="ID271" s="25">
        <v>22942</v>
      </c>
      <c r="IE271" s="25">
        <v>7647</v>
      </c>
      <c r="IF271" s="18">
        <v>731</v>
      </c>
      <c r="IG271" s="25">
        <v>8139</v>
      </c>
      <c r="IH271" s="17">
        <f t="shared" si="1010"/>
        <v>0.3129696377298552</v>
      </c>
      <c r="II271" s="17">
        <f t="shared" si="1011"/>
        <v>0.11274796435771449</v>
      </c>
      <c r="IJ271" s="30">
        <f t="shared" si="1012"/>
        <v>8.8693397321774139</v>
      </c>
      <c r="IK271" s="17">
        <f t="shared" si="1084"/>
        <v>0.12124280377310263</v>
      </c>
      <c r="IL271" s="25">
        <v>53464</v>
      </c>
      <c r="IM271" s="25">
        <v>2196</v>
      </c>
      <c r="IN271" s="25">
        <v>9395</v>
      </c>
      <c r="IO271" s="18">
        <v>2091</v>
      </c>
      <c r="IP271" s="25">
        <v>20304</v>
      </c>
      <c r="IQ271" s="25">
        <v>4375</v>
      </c>
      <c r="IR271" s="18">
        <v>874</v>
      </c>
      <c r="IS271" s="18">
        <v>102</v>
      </c>
      <c r="IT271" s="25">
        <v>4932</v>
      </c>
      <c r="IU271" s="25">
        <v>590</v>
      </c>
      <c r="IV271" s="25">
        <v>3241</v>
      </c>
      <c r="IW271" s="18">
        <v>371</v>
      </c>
      <c r="IX271" s="25">
        <v>4993</v>
      </c>
      <c r="IY271" s="17">
        <f t="shared" si="1013"/>
        <v>0.73385829717192874</v>
      </c>
      <c r="IZ271" s="25">
        <v>61119</v>
      </c>
      <c r="JA271" s="25">
        <v>1370</v>
      </c>
      <c r="JB271" s="25">
        <v>5682</v>
      </c>
      <c r="JC271" s="18">
        <v>787</v>
      </c>
      <c r="JD271" s="25">
        <v>8558</v>
      </c>
      <c r="JE271" s="25">
        <v>8544</v>
      </c>
      <c r="JF271" s="18">
        <v>812</v>
      </c>
      <c r="JG271" s="18">
        <v>56</v>
      </c>
      <c r="JH271" s="25">
        <v>5046</v>
      </c>
      <c r="JI271" s="25">
        <v>22352</v>
      </c>
      <c r="JJ271" s="25">
        <v>4406</v>
      </c>
      <c r="JK271" s="18">
        <v>360</v>
      </c>
      <c r="JL271" s="25">
        <v>3146</v>
      </c>
      <c r="JM271" s="80">
        <f t="shared" si="1014"/>
        <v>0.42135833374237142</v>
      </c>
      <c r="JN271" s="27">
        <v>114583</v>
      </c>
      <c r="JO271" s="25">
        <v>86998</v>
      </c>
      <c r="JP271" s="18">
        <v>24</v>
      </c>
      <c r="JQ271" s="18">
        <v>267</v>
      </c>
      <c r="JR271" s="18">
        <v>858</v>
      </c>
      <c r="JS271" s="18">
        <v>549</v>
      </c>
      <c r="JT271" s="25">
        <v>1484</v>
      </c>
      <c r="JU271" s="18">
        <v>13</v>
      </c>
      <c r="JV271" s="18">
        <v>18</v>
      </c>
      <c r="JW271" s="25">
        <v>24372</v>
      </c>
      <c r="JX271" s="17">
        <f t="shared" si="1015"/>
        <v>0.21270170967770088</v>
      </c>
      <c r="JY271" s="17">
        <f t="shared" si="1016"/>
        <v>0.78729829032229914</v>
      </c>
      <c r="JZ271" s="25">
        <v>13863</v>
      </c>
      <c r="KA271" s="25">
        <v>11233</v>
      </c>
      <c r="KB271" s="18">
        <v>10</v>
      </c>
      <c r="KC271" s="18">
        <v>83</v>
      </c>
      <c r="KD271" s="18">
        <v>97</v>
      </c>
      <c r="KE271" s="18">
        <v>122</v>
      </c>
      <c r="KF271" s="25">
        <v>296</v>
      </c>
      <c r="KG271" s="18">
        <v>9</v>
      </c>
      <c r="KH271" s="18">
        <v>6</v>
      </c>
      <c r="KI271" s="25">
        <v>2007</v>
      </c>
      <c r="KJ271" s="17">
        <f t="shared" si="1017"/>
        <v>0.14477385847219218</v>
      </c>
      <c r="KK271" s="25">
        <v>100720</v>
      </c>
      <c r="KL271" s="25">
        <v>75765</v>
      </c>
      <c r="KM271" s="18">
        <v>14</v>
      </c>
      <c r="KN271" s="18">
        <v>184</v>
      </c>
      <c r="KO271" s="18">
        <v>761</v>
      </c>
      <c r="KP271" s="18">
        <v>427</v>
      </c>
      <c r="KQ271" s="25">
        <v>1188</v>
      </c>
      <c r="KR271" s="18">
        <v>4</v>
      </c>
      <c r="KS271" s="18">
        <v>12</v>
      </c>
      <c r="KT271" s="25">
        <v>22365</v>
      </c>
      <c r="KU271" s="69">
        <f t="shared" si="917"/>
        <v>0.22205123113582209</v>
      </c>
      <c r="KV271" s="27">
        <v>130957</v>
      </c>
      <c r="KW271" s="25">
        <v>124139</v>
      </c>
      <c r="KX271" s="25">
        <v>6818</v>
      </c>
      <c r="KY271" s="59">
        <v>5.2000000000000005E-2</v>
      </c>
      <c r="KZ271" s="25">
        <v>3997</v>
      </c>
      <c r="LA271" s="25">
        <v>2225</v>
      </c>
      <c r="LB271" s="25">
        <v>2362</v>
      </c>
      <c r="LC271" s="25">
        <v>2036</v>
      </c>
      <c r="LD271" s="25">
        <v>61807</v>
      </c>
      <c r="LE271" s="25">
        <v>58895</v>
      </c>
      <c r="LF271" s="25">
        <v>2912</v>
      </c>
      <c r="LG271" s="59">
        <v>4.7E-2</v>
      </c>
      <c r="LH271" s="25">
        <v>69150</v>
      </c>
      <c r="LI271" s="25">
        <v>65244</v>
      </c>
      <c r="LJ271" s="25">
        <v>3906</v>
      </c>
      <c r="LK271" s="35">
        <v>5.5999999999999994E-2</v>
      </c>
      <c r="LL271" s="27">
        <v>35950</v>
      </c>
      <c r="LM271" s="18">
        <v>147</v>
      </c>
      <c r="LN271" s="25">
        <v>29183</v>
      </c>
      <c r="LO271" s="25">
        <v>3284</v>
      </c>
      <c r="LP271" s="18">
        <v>606</v>
      </c>
      <c r="LQ271" s="18">
        <v>237</v>
      </c>
      <c r="LR271" s="25">
        <v>2493</v>
      </c>
      <c r="LS271" s="23">
        <f t="shared" si="1018"/>
        <v>6.9346314325452019E-2</v>
      </c>
      <c r="LT271" s="23">
        <f t="shared" si="1019"/>
        <v>0.93065368567454798</v>
      </c>
      <c r="LU271" s="17">
        <f t="shared" si="1020"/>
        <v>0.81585535465924897</v>
      </c>
      <c r="LV271" s="25">
        <v>35950</v>
      </c>
      <c r="LW271" s="18">
        <v>497</v>
      </c>
      <c r="LX271" s="25">
        <v>14746</v>
      </c>
      <c r="LY271" s="25">
        <v>16182</v>
      </c>
      <c r="LZ271" s="18">
        <v>582</v>
      </c>
      <c r="MA271" s="25">
        <v>2675</v>
      </c>
      <c r="MB271" s="18">
        <v>588</v>
      </c>
      <c r="MC271" s="18">
        <v>93</v>
      </c>
      <c r="MD271" s="18">
        <v>275</v>
      </c>
      <c r="ME271" s="18">
        <v>1</v>
      </c>
      <c r="MF271" s="18">
        <v>311</v>
      </c>
      <c r="MG271" s="17">
        <f t="shared" si="1021"/>
        <v>9.3351877607788597E-2</v>
      </c>
      <c r="MH271" s="17">
        <f t="shared" si="1022"/>
        <v>0.88178025034770513</v>
      </c>
      <c r="MI271" s="25">
        <v>35950</v>
      </c>
      <c r="MJ271" s="18">
        <v>525</v>
      </c>
      <c r="MK271" s="25">
        <v>15877</v>
      </c>
      <c r="ML271" s="25">
        <v>15598</v>
      </c>
      <c r="MM271" s="18">
        <v>555</v>
      </c>
      <c r="MN271" s="25">
        <v>2092</v>
      </c>
      <c r="MO271" s="25">
        <v>1005</v>
      </c>
      <c r="MP271" s="18">
        <v>11</v>
      </c>
      <c r="MQ271" s="18">
        <v>3</v>
      </c>
      <c r="MR271" s="18">
        <v>4</v>
      </c>
      <c r="MS271" s="18">
        <v>280</v>
      </c>
      <c r="MT271" s="17">
        <f t="shared" si="1023"/>
        <v>0.89051460361613355</v>
      </c>
      <c r="MU271" s="69">
        <f t="shared" si="1024"/>
        <v>0.84881780250347705</v>
      </c>
      <c r="MV271" s="27">
        <v>35950</v>
      </c>
      <c r="MW271" s="25">
        <v>10261</v>
      </c>
      <c r="MX271" s="18">
        <v>500</v>
      </c>
      <c r="MY271" s="25">
        <v>16372</v>
      </c>
      <c r="MZ271" s="25">
        <v>6088</v>
      </c>
      <c r="NA271" s="18">
        <v>543</v>
      </c>
      <c r="NB271" s="18">
        <v>18</v>
      </c>
      <c r="NC271" s="25">
        <v>1823</v>
      </c>
      <c r="ND271" s="18">
        <v>345</v>
      </c>
      <c r="NE271" s="17">
        <f t="shared" si="1025"/>
        <v>0.28542420027816412</v>
      </c>
      <c r="NF271" s="10">
        <f t="shared" si="1026"/>
        <v>36939.599999999999</v>
      </c>
      <c r="NG271" s="17">
        <f t="shared" si="1027"/>
        <v>0.35123783031988876</v>
      </c>
      <c r="NH271" s="25">
        <v>35950</v>
      </c>
      <c r="NI271" s="25">
        <v>1719</v>
      </c>
      <c r="NJ271" s="18">
        <v>12</v>
      </c>
      <c r="NK271" s="18">
        <v>25</v>
      </c>
      <c r="NL271" s="18">
        <v>14</v>
      </c>
      <c r="NM271" s="25">
        <v>32447</v>
      </c>
      <c r="NN271" s="25">
        <v>1275</v>
      </c>
      <c r="NO271" s="18">
        <v>65</v>
      </c>
      <c r="NP271" s="18">
        <v>3</v>
      </c>
      <c r="NQ271" s="32">
        <v>390</v>
      </c>
      <c r="NR271" s="27">
        <v>35950</v>
      </c>
      <c r="NS271" s="37">
        <f t="shared" si="1028"/>
        <v>1.2583310152990264</v>
      </c>
      <c r="NT271" s="37">
        <f t="shared" si="1029"/>
        <v>0.33954379097604459</v>
      </c>
      <c r="NU271" s="37">
        <f t="shared" si="1030"/>
        <v>0.79470345071512261</v>
      </c>
      <c r="NV271" s="17">
        <f t="shared" si="1031"/>
        <v>0.16137345580847898</v>
      </c>
      <c r="NW271" s="10">
        <f t="shared" si="1032"/>
        <v>18406</v>
      </c>
      <c r="NX271" s="17">
        <f t="shared" si="1033"/>
        <v>0.51198887343532684</v>
      </c>
      <c r="NY271" s="19">
        <f t="shared" si="1034"/>
        <v>0.33170538304889258</v>
      </c>
      <c r="NZ271" s="25">
        <v>16978</v>
      </c>
      <c r="OA271" s="25">
        <v>17544</v>
      </c>
      <c r="OB271" s="18">
        <v>880</v>
      </c>
      <c r="OC271" s="25">
        <v>8338</v>
      </c>
      <c r="OD271" s="18">
        <v>270</v>
      </c>
      <c r="OE271" s="25">
        <v>1227</v>
      </c>
      <c r="OF271" s="17">
        <f t="shared" si="1035"/>
        <v>0.23193324061196105</v>
      </c>
      <c r="OG271" s="17">
        <f t="shared" si="1036"/>
        <v>0.47226703755215577</v>
      </c>
      <c r="OH271" s="17">
        <f t="shared" si="1037"/>
        <v>0.48801112656467316</v>
      </c>
      <c r="OI271" s="69">
        <f t="shared" si="1038"/>
        <v>3.4130737134909599E-2</v>
      </c>
      <c r="OJ271" s="27">
        <v>35950</v>
      </c>
      <c r="OK271" s="18">
        <v>220</v>
      </c>
      <c r="OL271" s="25">
        <v>13950</v>
      </c>
      <c r="OM271" s="25">
        <v>22914</v>
      </c>
      <c r="ON271" s="18">
        <v>454</v>
      </c>
      <c r="OO271" s="25">
        <v>1073</v>
      </c>
      <c r="OP271" s="18">
        <v>64</v>
      </c>
      <c r="OQ271" s="25">
        <v>10943</v>
      </c>
      <c r="OR271" s="69">
        <f t="shared" si="1039"/>
        <v>0.40856745479833101</v>
      </c>
      <c r="OS271" s="22">
        <v>83730</v>
      </c>
      <c r="OT271" s="22">
        <v>80670</v>
      </c>
      <c r="OU271" s="38">
        <f t="shared" si="918"/>
        <v>0.56556549538685885</v>
      </c>
      <c r="OV271" s="39">
        <v>0.7732751952398661</v>
      </c>
      <c r="OW271" s="22">
        <v>6238011</v>
      </c>
      <c r="OX271" s="36">
        <f t="shared" si="919"/>
        <v>255246934.09799999</v>
      </c>
      <c r="OY271" s="36">
        <f t="shared" si="920"/>
        <v>5465745.9423645819</v>
      </c>
      <c r="OZ271" s="22"/>
      <c r="PA271" s="22"/>
      <c r="PB271" s="38">
        <f t="shared" si="921"/>
        <v>0</v>
      </c>
      <c r="PC271" s="39">
        <v>0</v>
      </c>
      <c r="PD271" s="22"/>
      <c r="PE271" s="40">
        <f t="shared" si="1040"/>
        <v>0</v>
      </c>
      <c r="PF271" s="36">
        <f t="shared" si="1041"/>
        <v>0</v>
      </c>
      <c r="PG271" s="22">
        <v>8230</v>
      </c>
      <c r="PH271" s="22">
        <v>8230</v>
      </c>
      <c r="PI271" s="38">
        <f t="shared" si="922"/>
        <v>5.7699318545107826E-2</v>
      </c>
      <c r="PJ271" s="39">
        <v>0.10582503037667072</v>
      </c>
      <c r="PK271" s="22">
        <v>87094</v>
      </c>
      <c r="PL271" s="41">
        <f t="shared" si="1042"/>
        <v>3563712.2919999999</v>
      </c>
      <c r="PM271" s="36">
        <f t="shared" si="1043"/>
        <v>672774.73138949031</v>
      </c>
      <c r="PN271" s="22">
        <v>11302</v>
      </c>
      <c r="PO271" s="22">
        <v>11302</v>
      </c>
      <c r="PP271" s="38">
        <f t="shared" si="923"/>
        <v>7.9236658347121347E-2</v>
      </c>
      <c r="PQ271" s="39">
        <v>0.57880375154839858</v>
      </c>
      <c r="PR271" s="22">
        <v>654164</v>
      </c>
      <c r="PS271" s="41">
        <f t="shared" si="1044"/>
        <v>26767082.552000001</v>
      </c>
      <c r="PT271" s="36">
        <f t="shared" si="1045"/>
        <v>1481899.5973371642</v>
      </c>
      <c r="PU271" s="22">
        <v>5</v>
      </c>
      <c r="PV271" s="22">
        <v>5</v>
      </c>
      <c r="PW271" s="38">
        <f t="shared" si="924"/>
        <v>3.5054264000673041E-5</v>
      </c>
      <c r="PX271" s="39">
        <v>0.1</v>
      </c>
      <c r="PY271" s="22">
        <v>50</v>
      </c>
      <c r="PZ271" s="36">
        <f t="shared" si="1046"/>
        <v>762.83361324133477</v>
      </c>
      <c r="QA271" s="22">
        <v>96</v>
      </c>
      <c r="QB271" s="22">
        <v>96</v>
      </c>
      <c r="QC271" s="39">
        <v>3.8144791666666666</v>
      </c>
      <c r="QD271" s="22">
        <v>36619</v>
      </c>
      <c r="QE271" s="22">
        <f t="shared" si="1047"/>
        <v>58.99727777777774</v>
      </c>
      <c r="QF271" s="22"/>
      <c r="QG271" s="22">
        <v>5363</v>
      </c>
      <c r="QH271" s="22">
        <v>5363</v>
      </c>
      <c r="QI271" s="38">
        <f t="shared" si="925"/>
        <v>3.7599203567121903E-2</v>
      </c>
      <c r="QJ271" s="39">
        <v>0.22639940331903785</v>
      </c>
      <c r="QK271" s="22">
        <v>121418</v>
      </c>
      <c r="QL271" s="42">
        <f t="shared" si="1048"/>
        <v>56.40061935483871</v>
      </c>
      <c r="QM271" s="22">
        <f t="shared" si="926"/>
        <v>36970</v>
      </c>
      <c r="QN271" s="22">
        <v>2220</v>
      </c>
      <c r="QO271" s="22">
        <v>2220</v>
      </c>
      <c r="QP271" s="38">
        <f t="shared" si="927"/>
        <v>1.5564093216298831E-2</v>
      </c>
      <c r="QQ271" s="39">
        <v>0.1625945945945946</v>
      </c>
      <c r="QR271" s="22">
        <v>36096</v>
      </c>
      <c r="QS271" s="36">
        <f t="shared" si="1049"/>
        <v>521972.44086521922</v>
      </c>
      <c r="QT271" s="22">
        <v>1057</v>
      </c>
      <c r="QU271" s="22">
        <v>1057</v>
      </c>
      <c r="QV271" s="38">
        <f t="shared" si="928"/>
        <v>7.410471409742281E-3</v>
      </c>
      <c r="QW271" s="39">
        <v>0.1584957426679281</v>
      </c>
      <c r="QX271" s="22">
        <v>16753</v>
      </c>
      <c r="QY271" s="36">
        <f t="shared" si="1050"/>
        <v>248524.71621375528</v>
      </c>
      <c r="QZ271" s="22">
        <v>33693</v>
      </c>
      <c r="RA271" s="22">
        <v>33693</v>
      </c>
      <c r="RB271" s="38">
        <f t="shared" si="929"/>
        <v>0.23621666339493536</v>
      </c>
      <c r="RC271" s="39">
        <v>0.19500014839877719</v>
      </c>
      <c r="RD271" s="22">
        <v>657014</v>
      </c>
      <c r="RE271" s="36">
        <f t="shared" si="1051"/>
        <v>3640570.2029501628</v>
      </c>
      <c r="RF271" s="10">
        <f t="shared" si="930"/>
        <v>145696</v>
      </c>
      <c r="RG271" s="10">
        <f t="shared" si="931"/>
        <v>142636</v>
      </c>
      <c r="RH271" s="17">
        <f t="shared" si="932"/>
        <v>0.18345159502156233</v>
      </c>
      <c r="RI271" s="17">
        <f t="shared" si="933"/>
        <v>4.1912731625465037E-3</v>
      </c>
      <c r="RJ271" s="17">
        <f t="shared" si="934"/>
        <v>0.45425586327948453</v>
      </c>
      <c r="RK271" s="17">
        <f t="shared" si="935"/>
        <v>0</v>
      </c>
      <c r="RL271" s="17">
        <f t="shared" si="936"/>
        <v>0.12316005683035681</v>
      </c>
      <c r="RM271" s="17">
        <f t="shared" si="937"/>
        <v>6.339878310766112E-5</v>
      </c>
      <c r="RN271" s="17">
        <f t="shared" si="938"/>
        <v>4.3380911632850634E-2</v>
      </c>
      <c r="RO271" s="17">
        <f t="shared" si="939"/>
        <v>2.0654785403568975E-2</v>
      </c>
      <c r="RP271" s="17">
        <f t="shared" si="940"/>
        <v>0.30256626960148314</v>
      </c>
      <c r="RQ271" s="17">
        <f t="shared" si="941"/>
        <v>4.6874319268937784E-6</v>
      </c>
      <c r="RR271" s="36">
        <f t="shared" si="942"/>
        <v>12032306.86535297</v>
      </c>
      <c r="RS271" s="36">
        <f t="shared" si="943"/>
        <v>91.879829755973105</v>
      </c>
      <c r="RT271" s="10">
        <f t="shared" si="944"/>
        <v>3060</v>
      </c>
      <c r="RU271" s="17">
        <f t="shared" si="945"/>
        <v>2.1002635624862726E-2</v>
      </c>
      <c r="RV271" s="37">
        <f t="shared" si="946"/>
        <v>0.89883730507357784</v>
      </c>
      <c r="RW271" s="36">
        <f t="shared" si="947"/>
        <v>1.0891819452186595</v>
      </c>
      <c r="RX271" s="85">
        <v>-0.68470909999999996</v>
      </c>
      <c r="RY271" s="93">
        <v>193</v>
      </c>
      <c r="RZ271" s="43" t="b">
        <v>0</v>
      </c>
      <c r="SA271" s="18" t="b">
        <v>0</v>
      </c>
      <c r="SB271" s="18" t="b">
        <v>0</v>
      </c>
      <c r="SC271" s="18" t="b">
        <v>0</v>
      </c>
      <c r="SD271" s="18" t="b">
        <v>0</v>
      </c>
      <c r="SE271" s="32" t="b">
        <v>1</v>
      </c>
      <c r="SF271" s="43" t="b">
        <v>0</v>
      </c>
      <c r="SG271" s="18" t="b">
        <v>0</v>
      </c>
      <c r="SH271" s="18"/>
      <c r="SI271" s="18"/>
      <c r="SJ271" s="18"/>
      <c r="SK271" s="18"/>
      <c r="SL271" s="18"/>
      <c r="SM271" s="18"/>
      <c r="SN271" s="18"/>
      <c r="SO271" s="18"/>
      <c r="SP271" s="18"/>
      <c r="SQ271" s="17">
        <f t="shared" si="1052"/>
        <v>0</v>
      </c>
      <c r="SR271" s="17">
        <f t="shared" si="1053"/>
        <v>0</v>
      </c>
      <c r="SS271" s="17">
        <f t="shared" si="1054"/>
        <v>0</v>
      </c>
      <c r="ST271" s="17">
        <f t="shared" si="1055"/>
        <v>0</v>
      </c>
      <c r="SU271" s="17">
        <f t="shared" si="1056"/>
        <v>0</v>
      </c>
      <c r="SV271" s="17">
        <f t="shared" si="1086"/>
        <v>0</v>
      </c>
      <c r="SW271" s="17">
        <f t="shared" si="1057"/>
        <v>0</v>
      </c>
      <c r="SX271" s="17">
        <f t="shared" si="1058"/>
        <v>0</v>
      </c>
      <c r="SY271" s="17">
        <f t="shared" si="1059"/>
        <v>0</v>
      </c>
      <c r="SZ271" s="17">
        <f t="shared" si="1060"/>
        <v>0</v>
      </c>
      <c r="TA271" s="17">
        <f t="shared" si="1061"/>
        <v>0</v>
      </c>
      <c r="TB271" s="24">
        <f t="shared" si="1062"/>
        <v>620</v>
      </c>
      <c r="TC271" s="69">
        <f t="shared" si="1063"/>
        <v>1</v>
      </c>
      <c r="TD271" s="17">
        <f t="shared" si="1085"/>
        <v>2.6014568158168575E-6</v>
      </c>
      <c r="TE271" s="95"/>
      <c r="TF271" s="71"/>
      <c r="TG271" s="71"/>
      <c r="TH271" s="71">
        <v>1</v>
      </c>
      <c r="TI271" s="71"/>
      <c r="TJ271" s="71"/>
      <c r="TK271" s="71">
        <v>57</v>
      </c>
      <c r="TL271" s="71"/>
      <c r="TM271" s="71">
        <v>1</v>
      </c>
      <c r="TN271" s="71">
        <v>55</v>
      </c>
      <c r="TO271" s="71"/>
      <c r="TP271" s="71"/>
      <c r="TQ271" s="71"/>
      <c r="TR271" s="72"/>
      <c r="TS271" s="72"/>
      <c r="TT271" s="72"/>
      <c r="TU271" s="72"/>
      <c r="TV271" s="72">
        <v>1</v>
      </c>
      <c r="TW271" s="72"/>
      <c r="TX271" s="72"/>
      <c r="TY271" s="72">
        <v>1</v>
      </c>
      <c r="TZ271" s="72">
        <v>105</v>
      </c>
      <c r="UA271" s="72"/>
      <c r="UB271" s="72">
        <v>67</v>
      </c>
      <c r="UC271" s="72"/>
      <c r="UD271" s="72"/>
      <c r="UE271" s="72">
        <v>29</v>
      </c>
      <c r="UF271" s="72"/>
      <c r="UG271" s="72">
        <v>1</v>
      </c>
      <c r="UH271" s="72"/>
      <c r="UI271" s="72"/>
      <c r="UJ271" s="73">
        <v>52</v>
      </c>
      <c r="UK271" s="73"/>
      <c r="UL271" s="73"/>
      <c r="UM271" s="73"/>
      <c r="UN271" s="73">
        <v>1</v>
      </c>
      <c r="UO271" s="73"/>
      <c r="UP271" s="73"/>
      <c r="UQ271" s="73"/>
      <c r="UR271" s="73">
        <v>107</v>
      </c>
      <c r="US271" s="73">
        <v>38</v>
      </c>
      <c r="UT271" s="73"/>
      <c r="UU271" s="73"/>
      <c r="UV271" s="73"/>
      <c r="UW271" s="73"/>
      <c r="UX271" s="73"/>
      <c r="UY271" s="73"/>
      <c r="UZ271" s="73"/>
      <c r="VA271" s="73"/>
      <c r="VB271" s="73">
        <v>126</v>
      </c>
      <c r="VC271" s="73"/>
      <c r="VD271" s="73"/>
      <c r="VE271" s="73"/>
      <c r="VF271" s="73">
        <v>1</v>
      </c>
      <c r="VG271" s="73"/>
      <c r="VH271" s="73"/>
      <c r="VI271" s="73"/>
      <c r="VJ271" s="73">
        <v>107</v>
      </c>
      <c r="VK271" s="73">
        <v>36</v>
      </c>
      <c r="VL271" s="73"/>
      <c r="VM271" s="73"/>
      <c r="VN271" s="73"/>
      <c r="VO271" s="73"/>
      <c r="VP271" s="73"/>
      <c r="VQ271" s="73"/>
      <c r="VR271" s="73"/>
      <c r="VS271" s="73">
        <v>93</v>
      </c>
      <c r="VT271" s="73"/>
      <c r="VU271" s="73"/>
      <c r="VV271" s="73"/>
      <c r="VW271" s="73">
        <v>2</v>
      </c>
      <c r="VX271" s="73"/>
      <c r="VY271" s="73"/>
      <c r="VZ271" s="73"/>
      <c r="WA271" s="73">
        <v>107</v>
      </c>
      <c r="WB271" s="73"/>
      <c r="WC271" s="73">
        <v>38</v>
      </c>
      <c r="WD271" s="73"/>
      <c r="WE271" s="73"/>
      <c r="WF271" s="73"/>
      <c r="WG271" s="73"/>
      <c r="WH271" s="73"/>
      <c r="WI271" s="73"/>
      <c r="WJ271" s="73">
        <v>1</v>
      </c>
      <c r="WK271" s="73"/>
      <c r="WL271" s="73"/>
      <c r="WM271" s="73"/>
      <c r="WN271" s="73"/>
      <c r="WO271" s="22">
        <f t="shared" si="1064"/>
        <v>271</v>
      </c>
      <c r="WP271" s="22">
        <f t="shared" si="1065"/>
        <v>0</v>
      </c>
      <c r="WQ271" s="22">
        <f t="shared" si="1066"/>
        <v>0</v>
      </c>
      <c r="WR271" s="22">
        <f t="shared" si="1067"/>
        <v>0</v>
      </c>
      <c r="WS271" s="22">
        <f t="shared" si="1068"/>
        <v>6</v>
      </c>
      <c r="WT271" s="22">
        <f t="shared" si="1069"/>
        <v>0</v>
      </c>
      <c r="WU271" s="22">
        <f t="shared" si="1070"/>
        <v>0</v>
      </c>
      <c r="WV271" s="22">
        <f t="shared" si="1071"/>
        <v>1</v>
      </c>
      <c r="WW271" s="22">
        <f t="shared" si="1072"/>
        <v>483</v>
      </c>
      <c r="WX271" s="22">
        <f t="shared" si="1073"/>
        <v>0</v>
      </c>
      <c r="WY271" s="22">
        <f t="shared" si="1074"/>
        <v>180</v>
      </c>
      <c r="WZ271" s="22">
        <f t="shared" si="1075"/>
        <v>0</v>
      </c>
      <c r="XA271" s="22">
        <f t="shared" si="1076"/>
        <v>0</v>
      </c>
      <c r="XB271" s="22">
        <f t="shared" si="1077"/>
        <v>84</v>
      </c>
      <c r="XC271" s="22">
        <f t="shared" si="1078"/>
        <v>0</v>
      </c>
      <c r="XD271" s="22">
        <f t="shared" si="1079"/>
        <v>0</v>
      </c>
      <c r="XE271" s="22">
        <f t="shared" si="1080"/>
        <v>2</v>
      </c>
      <c r="XF271" s="22">
        <f t="shared" si="1081"/>
        <v>0</v>
      </c>
      <c r="XG271" s="93">
        <f t="shared" si="1082"/>
        <v>0</v>
      </c>
    </row>
    <row r="272" spans="1:631" ht="17.100000000000001" customHeight="1" x14ac:dyDescent="0.2">
      <c r="A272" s="101"/>
      <c r="B272" s="27" t="s">
        <v>215</v>
      </c>
      <c r="C272" s="535" t="s">
        <v>216</v>
      </c>
      <c r="D272" s="25" t="s">
        <v>246</v>
      </c>
      <c r="E272" s="535" t="s">
        <v>247</v>
      </c>
      <c r="F272" s="25" t="s">
        <v>257</v>
      </c>
      <c r="G272" s="535" t="s">
        <v>258</v>
      </c>
      <c r="H272" s="25">
        <v>48</v>
      </c>
      <c r="I272" s="28">
        <v>3</v>
      </c>
      <c r="J272" s="17">
        <f t="shared" si="948"/>
        <v>0.84233106900250276</v>
      </c>
      <c r="K272" s="17">
        <f t="shared" si="949"/>
        <v>0.39806042188058638</v>
      </c>
      <c r="L272" s="17">
        <f t="shared" si="950"/>
        <v>1</v>
      </c>
      <c r="M272" s="17">
        <f t="shared" si="951"/>
        <v>0.16332733919740913</v>
      </c>
      <c r="N272" s="17">
        <f t="shared" si="952"/>
        <v>0.33073253660145646</v>
      </c>
      <c r="O272" s="17">
        <f t="shared" si="953"/>
        <v>0.28339887975211536</v>
      </c>
      <c r="P272" s="17">
        <f t="shared" si="954"/>
        <v>0.7579626918176805</v>
      </c>
      <c r="Q272" s="17">
        <f t="shared" si="955"/>
        <v>0.69199999999999995</v>
      </c>
      <c r="R272" s="69">
        <f t="shared" si="956"/>
        <v>0.96200000000000008</v>
      </c>
      <c r="S272" s="422">
        <f t="shared" si="957"/>
        <v>0.60331254869463891</v>
      </c>
      <c r="T272" s="17">
        <f t="shared" si="1083"/>
        <v>0.39668745130536109</v>
      </c>
      <c r="U272" s="10">
        <f t="shared" si="958"/>
        <v>48265.358887774586</v>
      </c>
      <c r="V272" s="32">
        <v>6</v>
      </c>
      <c r="W272" s="550">
        <f t="shared" si="959"/>
        <v>0</v>
      </c>
      <c r="X272" s="550">
        <f t="shared" si="960"/>
        <v>0.4922014375835278</v>
      </c>
      <c r="Y272" s="550">
        <f t="shared" si="961"/>
        <v>0.50779856241647225</v>
      </c>
      <c r="Z272" s="551">
        <f t="shared" si="962"/>
        <v>61784.358887774593</v>
      </c>
      <c r="AA272" s="426">
        <f t="shared" si="963"/>
        <v>0.14499999999999999</v>
      </c>
      <c r="AB272" s="59">
        <f t="shared" si="964"/>
        <v>0.97199999999999998</v>
      </c>
      <c r="AC272" s="59">
        <f t="shared" si="965"/>
        <v>5.7509324807794776E-2</v>
      </c>
      <c r="AD272" s="59">
        <f t="shared" si="966"/>
        <v>0.33073253660145646</v>
      </c>
      <c r="AE272" s="59">
        <f t="shared" si="967"/>
        <v>0.308</v>
      </c>
      <c r="AF272" s="59">
        <f t="shared" si="968"/>
        <v>0.2948695030389703</v>
      </c>
      <c r="AG272" s="59">
        <f t="shared" si="969"/>
        <v>0.47151710165653676</v>
      </c>
      <c r="AH272" s="59">
        <f t="shared" si="970"/>
        <v>0.28339887975211536</v>
      </c>
      <c r="AI272" s="59">
        <f t="shared" si="971"/>
        <v>0.80568466213800505</v>
      </c>
      <c r="AJ272" s="59">
        <f t="shared" si="972"/>
        <v>0.87897747586700037</v>
      </c>
      <c r="AK272" s="59">
        <f t="shared" si="973"/>
        <v>0.2420373081823195</v>
      </c>
      <c r="AL272" s="35">
        <f t="shared" si="974"/>
        <v>1</v>
      </c>
      <c r="AM272" s="27">
        <v>121671</v>
      </c>
      <c r="AN272" s="25">
        <v>56637</v>
      </c>
      <c r="AO272" s="25">
        <v>65034</v>
      </c>
      <c r="AP272" s="17">
        <f t="shared" si="975"/>
        <v>2.3631744963068103E-3</v>
      </c>
      <c r="AQ272" s="18">
        <v>87.1</v>
      </c>
      <c r="AR272" s="58">
        <v>699.01846069700002</v>
      </c>
      <c r="AS272" s="24">
        <f t="shared" si="976"/>
        <v>174.05978073694982</v>
      </c>
      <c r="AT272" s="17">
        <f t="shared" si="916"/>
        <v>0.15031977817048509</v>
      </c>
      <c r="AU272" s="25">
        <v>118837</v>
      </c>
      <c r="AV272" s="25">
        <v>54420</v>
      </c>
      <c r="AW272" s="25">
        <v>64417</v>
      </c>
      <c r="AX272" s="25">
        <v>2834</v>
      </c>
      <c r="AY272" s="25">
        <v>2217</v>
      </c>
      <c r="AZ272" s="18">
        <v>617</v>
      </c>
      <c r="BA272" s="25">
        <v>17681</v>
      </c>
      <c r="BB272" s="25">
        <v>7956</v>
      </c>
      <c r="BC272" s="25">
        <v>9725</v>
      </c>
      <c r="BD272" s="18">
        <v>81.8</v>
      </c>
      <c r="BE272" s="25">
        <v>103990</v>
      </c>
      <c r="BF272" s="25">
        <v>48681</v>
      </c>
      <c r="BG272" s="25">
        <v>55309</v>
      </c>
      <c r="BH272" s="18">
        <v>88</v>
      </c>
      <c r="BI272" s="17">
        <v>0.14499999999999999</v>
      </c>
      <c r="BJ272" s="25">
        <v>26179</v>
      </c>
      <c r="BK272" s="25">
        <v>84940</v>
      </c>
      <c r="BL272" s="25">
        <v>10552</v>
      </c>
      <c r="BM272" s="17">
        <v>0.43200000000000005</v>
      </c>
      <c r="BN272" s="10">
        <f t="shared" si="977"/>
        <v>69109.127999999997</v>
      </c>
      <c r="BO272" s="29">
        <v>0.308</v>
      </c>
      <c r="BP272" s="30">
        <f t="shared" si="978"/>
        <v>0.69199999999999995</v>
      </c>
      <c r="BQ272" s="31">
        <v>12.4</v>
      </c>
      <c r="BR272" s="25">
        <v>95492</v>
      </c>
      <c r="BS272" s="25">
        <v>24212</v>
      </c>
      <c r="BT272" s="25">
        <v>60382</v>
      </c>
      <c r="BU272" s="25">
        <v>8194</v>
      </c>
      <c r="BV272" s="18">
        <v>1707</v>
      </c>
      <c r="BW272" s="18">
        <v>997</v>
      </c>
      <c r="BX272" s="25">
        <v>33564</v>
      </c>
      <c r="BY272" s="25">
        <v>25048</v>
      </c>
      <c r="BZ272" s="25">
        <v>8516</v>
      </c>
      <c r="CA272" s="59">
        <v>0.254</v>
      </c>
      <c r="CB272" s="25">
        <v>118837</v>
      </c>
      <c r="CC272" s="25">
        <v>2834</v>
      </c>
      <c r="CD272" s="17">
        <f t="shared" si="979"/>
        <v>2.3847791512744347E-2</v>
      </c>
      <c r="CE272" s="25">
        <v>2293</v>
      </c>
      <c r="CF272" s="25">
        <v>6779</v>
      </c>
      <c r="CG272" s="25">
        <v>9301</v>
      </c>
      <c r="CH272" s="25">
        <v>7308</v>
      </c>
      <c r="CI272" s="25">
        <v>4225</v>
      </c>
      <c r="CJ272" s="25">
        <v>2071</v>
      </c>
      <c r="CK272" s="18">
        <v>903</v>
      </c>
      <c r="CL272" s="18">
        <v>449</v>
      </c>
      <c r="CM272" s="18">
        <v>235</v>
      </c>
      <c r="CN272" s="32">
        <v>3.5</v>
      </c>
      <c r="CO272" s="27">
        <v>33564</v>
      </c>
      <c r="CP272" s="34">
        <f t="shared" si="980"/>
        <v>3.6250446907400788</v>
      </c>
      <c r="CQ272" s="25">
        <v>772</v>
      </c>
      <c r="CR272" s="18">
        <v>629</v>
      </c>
      <c r="CS272" s="25">
        <v>1372</v>
      </c>
      <c r="CT272" s="25">
        <v>21066</v>
      </c>
      <c r="CU272" s="25">
        <v>8195</v>
      </c>
      <c r="CV272" s="25">
        <v>1014</v>
      </c>
      <c r="CW272" s="18">
        <v>408</v>
      </c>
      <c r="CX272" s="18">
        <v>108</v>
      </c>
      <c r="CY272" s="25">
        <v>33564</v>
      </c>
      <c r="CZ272" s="25">
        <v>31457</v>
      </c>
      <c r="DA272" s="18">
        <v>345</v>
      </c>
      <c r="DB272" s="18">
        <v>535</v>
      </c>
      <c r="DC272" s="25">
        <v>1170</v>
      </c>
      <c r="DD272" s="18">
        <v>23</v>
      </c>
      <c r="DE272" s="18">
        <v>34</v>
      </c>
      <c r="DF272" s="25">
        <v>33564</v>
      </c>
      <c r="DG272" s="25">
        <v>9819</v>
      </c>
      <c r="DH272" s="18">
        <v>47</v>
      </c>
      <c r="DI272" s="18">
        <v>31</v>
      </c>
      <c r="DJ272" s="25">
        <v>23404</v>
      </c>
      <c r="DK272" s="18">
        <v>234</v>
      </c>
      <c r="DL272" s="18">
        <v>29</v>
      </c>
      <c r="DM272" s="25">
        <f t="shared" si="981"/>
        <v>34531</v>
      </c>
      <c r="DN272" s="17">
        <f t="shared" si="982"/>
        <v>0.6972947205339054</v>
      </c>
      <c r="DO272" s="17">
        <f t="shared" si="983"/>
        <v>6.9717554522702894E-3</v>
      </c>
      <c r="DP272" s="23">
        <f t="shared" si="984"/>
        <v>0.2948695030389703</v>
      </c>
      <c r="DQ272" s="23">
        <f t="shared" si="985"/>
        <v>0.7051304969610297</v>
      </c>
      <c r="DR272" s="25">
        <v>33564</v>
      </c>
      <c r="DS272" s="25">
        <v>2181</v>
      </c>
      <c r="DT272" s="25">
        <v>18989</v>
      </c>
      <c r="DU272" s="18">
        <v>37</v>
      </c>
      <c r="DV272" s="25">
        <v>9303</v>
      </c>
      <c r="DW272" s="18">
        <v>47</v>
      </c>
      <c r="DX272" s="25">
        <v>2608</v>
      </c>
      <c r="DY272" s="18">
        <v>399</v>
      </c>
      <c r="DZ272" s="17">
        <f t="shared" si="986"/>
        <v>0.90900965319985694</v>
      </c>
      <c r="EA272" s="17">
        <f t="shared" si="987"/>
        <v>9.0990346800143063E-2</v>
      </c>
      <c r="EB272" s="25">
        <v>33564</v>
      </c>
      <c r="EC272" s="25">
        <v>14757</v>
      </c>
      <c r="ED272" s="25">
        <v>1069</v>
      </c>
      <c r="EE272" s="25">
        <v>15132</v>
      </c>
      <c r="EF272" s="17">
        <f t="shared" si="1087"/>
        <v>0.45084018591347874</v>
      </c>
      <c r="EG272" s="25">
        <v>2392</v>
      </c>
      <c r="EH272" s="18">
        <v>214</v>
      </c>
      <c r="EI272" s="17">
        <f t="shared" si="988"/>
        <v>0.47151710165653676</v>
      </c>
      <c r="EJ272" s="17">
        <f t="shared" si="989"/>
        <v>7.1266833512096298E-2</v>
      </c>
      <c r="EK272" s="69">
        <f t="shared" si="990"/>
        <v>0.39806042188058638</v>
      </c>
      <c r="EL272" s="27">
        <v>93020</v>
      </c>
      <c r="EM272" s="25">
        <v>90418</v>
      </c>
      <c r="EN272" s="25">
        <v>2602</v>
      </c>
      <c r="EO272" s="59">
        <v>0.97199999999999998</v>
      </c>
      <c r="EP272" s="25">
        <v>41429</v>
      </c>
      <c r="EQ272" s="25">
        <v>40792</v>
      </c>
      <c r="ER272" s="25">
        <v>637</v>
      </c>
      <c r="ES272" s="59">
        <v>0.98499999999999999</v>
      </c>
      <c r="ET272" s="25">
        <v>51591</v>
      </c>
      <c r="EU272" s="25">
        <v>49626</v>
      </c>
      <c r="EV272" s="25">
        <v>1965</v>
      </c>
      <c r="EW272" s="59">
        <v>0.96200000000000008</v>
      </c>
      <c r="EX272" s="25">
        <v>13542</v>
      </c>
      <c r="EY272" s="25">
        <v>13394</v>
      </c>
      <c r="EZ272" s="25">
        <v>148</v>
      </c>
      <c r="FA272" s="59">
        <v>0.9890000000000001</v>
      </c>
      <c r="FB272" s="25">
        <v>79478</v>
      </c>
      <c r="FC272" s="25">
        <v>77024</v>
      </c>
      <c r="FD272" s="25">
        <v>2454</v>
      </c>
      <c r="FE272" s="59">
        <v>0.96900000000000008</v>
      </c>
      <c r="FF272" s="25">
        <v>42841</v>
      </c>
      <c r="FG272" s="25">
        <v>14985</v>
      </c>
      <c r="FH272" s="25">
        <v>25921</v>
      </c>
      <c r="FI272" s="25">
        <v>1935</v>
      </c>
      <c r="FJ272" s="23">
        <f t="shared" si="991"/>
        <v>4.5167012908195421E-2</v>
      </c>
      <c r="FK272" s="23">
        <f t="shared" si="992"/>
        <v>0.605051235965547</v>
      </c>
      <c r="FL272" s="36">
        <f t="shared" si="993"/>
        <v>7.7441860465116283</v>
      </c>
      <c r="FM272" s="25">
        <v>20337</v>
      </c>
      <c r="FN272" s="25">
        <v>7340</v>
      </c>
      <c r="FO272" s="17">
        <f t="shared" si="994"/>
        <v>0.36091852288931503</v>
      </c>
      <c r="FP272" s="25">
        <v>12024</v>
      </c>
      <c r="FQ272" s="17">
        <f t="shared" si="995"/>
        <v>0.59123764567045289</v>
      </c>
      <c r="FR272" s="18">
        <v>973</v>
      </c>
      <c r="FS272" s="17">
        <f t="shared" si="996"/>
        <v>4.784383144023209E-2</v>
      </c>
      <c r="FT272" s="25">
        <v>22504</v>
      </c>
      <c r="FU272" s="25">
        <v>7645</v>
      </c>
      <c r="FV272" s="25">
        <v>13897</v>
      </c>
      <c r="FW272" s="17">
        <f t="shared" si="997"/>
        <v>4.2747955918947741E-2</v>
      </c>
      <c r="FX272" s="17">
        <f t="shared" si="998"/>
        <v>0.6175346605047991</v>
      </c>
      <c r="FY272" s="18">
        <v>962</v>
      </c>
      <c r="FZ272" s="25">
        <v>78822</v>
      </c>
      <c r="GA272" s="25">
        <v>4533</v>
      </c>
      <c r="GB272" s="25">
        <v>48220</v>
      </c>
      <c r="GC272" s="25">
        <v>13909</v>
      </c>
      <c r="GD272" s="25">
        <v>6014</v>
      </c>
      <c r="GE272" s="18">
        <v>167</v>
      </c>
      <c r="GF272" s="25">
        <v>4706</v>
      </c>
      <c r="GG272" s="18">
        <v>177</v>
      </c>
      <c r="GH272" s="18">
        <v>62</v>
      </c>
      <c r="GI272" s="18">
        <v>1034</v>
      </c>
      <c r="GJ272" s="10">
        <f t="shared" si="999"/>
        <v>4533</v>
      </c>
      <c r="GK272" s="10">
        <f t="shared" si="1088"/>
        <v>74289</v>
      </c>
      <c r="GL272" s="10">
        <f t="shared" si="1089"/>
        <v>26069</v>
      </c>
      <c r="GM272" s="10">
        <f t="shared" si="1000"/>
        <v>52753</v>
      </c>
      <c r="GN272" s="10">
        <f t="shared" si="1090"/>
        <v>12160</v>
      </c>
      <c r="GO272" s="17">
        <f t="shared" si="1001"/>
        <v>5.7509324807794776E-2</v>
      </c>
      <c r="GP272" s="17">
        <f t="shared" si="1091"/>
        <v>0.9424906751922052</v>
      </c>
      <c r="GQ272" s="17">
        <f t="shared" si="1092"/>
        <v>0.33073253660145646</v>
      </c>
      <c r="GR272" s="17">
        <f t="shared" si="1093"/>
        <v>0.15427165004694121</v>
      </c>
      <c r="GS272" s="17">
        <f t="shared" si="1002"/>
        <v>0.63661160589683086</v>
      </c>
      <c r="GT272" s="25">
        <v>35535</v>
      </c>
      <c r="GU272" s="25">
        <v>1616</v>
      </c>
      <c r="GV272" s="25">
        <v>19963</v>
      </c>
      <c r="GW272" s="25">
        <v>8086</v>
      </c>
      <c r="GX272" s="25">
        <v>3270</v>
      </c>
      <c r="GY272" s="18">
        <v>118</v>
      </c>
      <c r="GZ272" s="25">
        <v>1847</v>
      </c>
      <c r="HA272" s="18">
        <v>68</v>
      </c>
      <c r="HB272" s="18">
        <v>44</v>
      </c>
      <c r="HC272" s="18">
        <v>523</v>
      </c>
      <c r="HD272" s="23">
        <f t="shared" si="1003"/>
        <v>4.5476290980723227E-2</v>
      </c>
      <c r="HE272" s="23">
        <f t="shared" si="1004"/>
        <v>0.95452370901927674</v>
      </c>
      <c r="HF272" s="23">
        <f t="shared" si="1005"/>
        <v>0.3927395525538202</v>
      </c>
      <c r="HG272" s="23">
        <f t="shared" si="1006"/>
        <v>0.16518925003517659</v>
      </c>
      <c r="HH272" s="25">
        <v>43287</v>
      </c>
      <c r="HI272" s="25">
        <v>2917</v>
      </c>
      <c r="HJ272" s="25">
        <v>28257</v>
      </c>
      <c r="HK272" s="25">
        <v>5823</v>
      </c>
      <c r="HL272" s="25">
        <v>2744</v>
      </c>
      <c r="HM272" s="18">
        <v>49</v>
      </c>
      <c r="HN272" s="25">
        <v>2859</v>
      </c>
      <c r="HO272" s="18">
        <v>109</v>
      </c>
      <c r="HP272" s="18">
        <v>18</v>
      </c>
      <c r="HQ272" s="18">
        <v>511</v>
      </c>
      <c r="HR272" s="23">
        <f t="shared" si="1007"/>
        <v>6.7387437336844783E-2</v>
      </c>
      <c r="HS272" s="23">
        <f t="shared" si="1008"/>
        <v>0.93261256266315518</v>
      </c>
      <c r="HT272" s="80">
        <f t="shared" si="1009"/>
        <v>0.27982997204703491</v>
      </c>
      <c r="HU272" s="27">
        <v>105178</v>
      </c>
      <c r="HV272" s="25">
        <v>5128</v>
      </c>
      <c r="HW272" s="25">
        <v>17531</v>
      </c>
      <c r="HX272" s="18">
        <v>3828</v>
      </c>
      <c r="HY272" s="25">
        <v>21799</v>
      </c>
      <c r="HZ272" s="25">
        <v>8803</v>
      </c>
      <c r="IA272" s="25">
        <v>2284</v>
      </c>
      <c r="IB272" s="18">
        <v>232</v>
      </c>
      <c r="IC272" s="25">
        <v>10022</v>
      </c>
      <c r="ID272" s="25">
        <v>21803</v>
      </c>
      <c r="IE272" s="25">
        <v>7175</v>
      </c>
      <c r="IF272" s="18">
        <v>860</v>
      </c>
      <c r="IG272" s="25">
        <v>5713</v>
      </c>
      <c r="IH272" s="17">
        <f t="shared" si="1010"/>
        <v>0.29099241286200539</v>
      </c>
      <c r="II272" s="17">
        <f t="shared" si="1011"/>
        <v>8.3696210234079374E-2</v>
      </c>
      <c r="IJ272" s="30">
        <f t="shared" si="1012"/>
        <v>11.947972282176531</v>
      </c>
      <c r="IK272" s="17">
        <f t="shared" si="1084"/>
        <v>0.16332733919740913</v>
      </c>
      <c r="IL272" s="25">
        <v>48293</v>
      </c>
      <c r="IM272" s="25">
        <v>2719</v>
      </c>
      <c r="IN272" s="25">
        <v>10812</v>
      </c>
      <c r="IO272" s="18">
        <v>2966</v>
      </c>
      <c r="IP272" s="25">
        <v>14418</v>
      </c>
      <c r="IQ272" s="25">
        <v>3428</v>
      </c>
      <c r="IR272" s="25">
        <v>1228</v>
      </c>
      <c r="IS272" s="18">
        <v>135</v>
      </c>
      <c r="IT272" s="25">
        <v>4897</v>
      </c>
      <c r="IU272" s="25">
        <v>584</v>
      </c>
      <c r="IV272" s="25">
        <v>3181</v>
      </c>
      <c r="IW272" s="18">
        <v>414</v>
      </c>
      <c r="IX272" s="25">
        <v>3511</v>
      </c>
      <c r="IY272" s="17">
        <f t="shared" si="1013"/>
        <v>0.73656637607934894</v>
      </c>
      <c r="IZ272" s="25">
        <v>56885</v>
      </c>
      <c r="JA272" s="25">
        <v>2409</v>
      </c>
      <c r="JB272" s="25">
        <v>6719</v>
      </c>
      <c r="JC272" s="18">
        <v>862</v>
      </c>
      <c r="JD272" s="25">
        <v>7381</v>
      </c>
      <c r="JE272" s="25">
        <v>5375</v>
      </c>
      <c r="JF272" s="25">
        <v>1056</v>
      </c>
      <c r="JG272" s="18">
        <v>97</v>
      </c>
      <c r="JH272" s="25">
        <v>5125</v>
      </c>
      <c r="JI272" s="25">
        <v>21219</v>
      </c>
      <c r="JJ272" s="25">
        <v>3994</v>
      </c>
      <c r="JK272" s="18">
        <v>446</v>
      </c>
      <c r="JL272" s="25">
        <v>2202</v>
      </c>
      <c r="JM272" s="80">
        <f t="shared" si="1014"/>
        <v>0.41842313439395273</v>
      </c>
      <c r="JN272" s="27">
        <v>105178</v>
      </c>
      <c r="JO272" s="25">
        <v>77699</v>
      </c>
      <c r="JP272" s="18">
        <v>20</v>
      </c>
      <c r="JQ272" s="18">
        <v>131</v>
      </c>
      <c r="JR272" s="18">
        <v>797</v>
      </c>
      <c r="JS272" s="18">
        <v>666</v>
      </c>
      <c r="JT272" s="18">
        <v>396</v>
      </c>
      <c r="JU272" s="18">
        <v>1</v>
      </c>
      <c r="JV272" s="18">
        <v>11</v>
      </c>
      <c r="JW272" s="25">
        <v>25457</v>
      </c>
      <c r="JX272" s="17">
        <f t="shared" si="1015"/>
        <v>0.2420373081823195</v>
      </c>
      <c r="JY272" s="17">
        <f t="shared" si="1016"/>
        <v>0.7579626918176805</v>
      </c>
      <c r="JZ272" s="25">
        <v>15491</v>
      </c>
      <c r="KA272" s="25">
        <v>12769</v>
      </c>
      <c r="KB272" s="18">
        <v>2</v>
      </c>
      <c r="KC272" s="18">
        <v>39</v>
      </c>
      <c r="KD272" s="18">
        <v>40</v>
      </c>
      <c r="KE272" s="18">
        <v>206</v>
      </c>
      <c r="KF272" s="18">
        <v>80</v>
      </c>
      <c r="KG272" s="18">
        <v>1</v>
      </c>
      <c r="KH272" s="18" t="s">
        <v>764</v>
      </c>
      <c r="KI272" s="25">
        <v>2354</v>
      </c>
      <c r="KJ272" s="17">
        <f t="shared" si="1017"/>
        <v>0.15195920211735847</v>
      </c>
      <c r="KK272" s="25">
        <v>89687</v>
      </c>
      <c r="KL272" s="25">
        <v>64930</v>
      </c>
      <c r="KM272" s="18">
        <v>18</v>
      </c>
      <c r="KN272" s="18">
        <v>92</v>
      </c>
      <c r="KO272" s="18">
        <v>757</v>
      </c>
      <c r="KP272" s="18">
        <v>460</v>
      </c>
      <c r="KQ272" s="18">
        <v>316</v>
      </c>
      <c r="KR272" s="18" t="s">
        <v>764</v>
      </c>
      <c r="KS272" s="18">
        <v>11</v>
      </c>
      <c r="KT272" s="25">
        <v>23103</v>
      </c>
      <c r="KU272" s="69">
        <f t="shared" si="917"/>
        <v>0.25759586116159533</v>
      </c>
      <c r="KV272" s="27">
        <v>121671</v>
      </c>
      <c r="KW272" s="25">
        <v>115391</v>
      </c>
      <c r="KX272" s="25">
        <v>6280</v>
      </c>
      <c r="KY272" s="59">
        <v>5.2000000000000005E-2</v>
      </c>
      <c r="KZ272" s="25">
        <v>3474</v>
      </c>
      <c r="LA272" s="25">
        <v>1923</v>
      </c>
      <c r="LB272" s="25">
        <v>2843</v>
      </c>
      <c r="LC272" s="25">
        <v>2445</v>
      </c>
      <c r="LD272" s="25">
        <v>56637</v>
      </c>
      <c r="LE272" s="25">
        <v>53816</v>
      </c>
      <c r="LF272" s="25">
        <v>2821</v>
      </c>
      <c r="LG272" s="59">
        <v>0.05</v>
      </c>
      <c r="LH272" s="25">
        <v>65034</v>
      </c>
      <c r="LI272" s="25">
        <v>61575</v>
      </c>
      <c r="LJ272" s="25">
        <v>3459</v>
      </c>
      <c r="LK272" s="35">
        <v>5.2999999999999999E-2</v>
      </c>
      <c r="LL272" s="27">
        <v>33564</v>
      </c>
      <c r="LM272" s="18">
        <v>160</v>
      </c>
      <c r="LN272" s="25">
        <v>26882</v>
      </c>
      <c r="LO272" s="25">
        <v>1490</v>
      </c>
      <c r="LP272" s="18">
        <v>934</v>
      </c>
      <c r="LQ272" s="18">
        <v>79</v>
      </c>
      <c r="LR272" s="25">
        <v>4019</v>
      </c>
      <c r="LS272" s="23">
        <f t="shared" si="1018"/>
        <v>0.11974138958407818</v>
      </c>
      <c r="LT272" s="23">
        <f t="shared" si="1019"/>
        <v>0.88025861041592179</v>
      </c>
      <c r="LU272" s="17">
        <f t="shared" si="1020"/>
        <v>0.80568466213800505</v>
      </c>
      <c r="LV272" s="25">
        <v>33564</v>
      </c>
      <c r="LW272" s="25">
        <v>1138</v>
      </c>
      <c r="LX272" s="25">
        <v>15573</v>
      </c>
      <c r="LY272" s="25">
        <v>11891</v>
      </c>
      <c r="LZ272" s="18">
        <v>725</v>
      </c>
      <c r="MA272" s="18">
        <v>26</v>
      </c>
      <c r="MB272" s="25">
        <v>3026</v>
      </c>
      <c r="MC272" s="18">
        <v>154</v>
      </c>
      <c r="MD272" s="18">
        <v>900</v>
      </c>
      <c r="ME272" s="18">
        <v>4</v>
      </c>
      <c r="MF272" s="18">
        <v>127</v>
      </c>
      <c r="MG272" s="17">
        <f t="shared" si="1021"/>
        <v>9.5519008461446786E-2</v>
      </c>
      <c r="MH272" s="17">
        <f t="shared" si="1022"/>
        <v>0.87897747586700037</v>
      </c>
      <c r="MI272" s="25">
        <v>33564</v>
      </c>
      <c r="MJ272" s="25">
        <v>1597</v>
      </c>
      <c r="MK272" s="25">
        <v>16209</v>
      </c>
      <c r="ML272" s="25">
        <v>11888</v>
      </c>
      <c r="MM272" s="18">
        <v>732</v>
      </c>
      <c r="MN272" s="18">
        <v>71</v>
      </c>
      <c r="MO272" s="25">
        <v>2880</v>
      </c>
      <c r="MP272" s="18">
        <v>6</v>
      </c>
      <c r="MQ272" s="18">
        <v>66</v>
      </c>
      <c r="MR272" s="18">
        <v>2</v>
      </c>
      <c r="MS272" s="18">
        <v>113</v>
      </c>
      <c r="MT272" s="17">
        <f t="shared" si="1023"/>
        <v>0.88684304612084375</v>
      </c>
      <c r="MU272" s="69">
        <f t="shared" si="1024"/>
        <v>0.84233106900250276</v>
      </c>
      <c r="MV272" s="27">
        <v>33564</v>
      </c>
      <c r="MW272" s="25">
        <v>9512</v>
      </c>
      <c r="MX272" s="18">
        <v>77</v>
      </c>
      <c r="MY272" s="25">
        <v>13288</v>
      </c>
      <c r="MZ272" s="25">
        <v>7585</v>
      </c>
      <c r="NA272" s="25">
        <v>1245</v>
      </c>
      <c r="NB272" s="18">
        <v>7</v>
      </c>
      <c r="NC272" s="25">
        <v>1549</v>
      </c>
      <c r="ND272" s="18">
        <v>301</v>
      </c>
      <c r="NE272" s="17">
        <f t="shared" si="1025"/>
        <v>0.28339887975211536</v>
      </c>
      <c r="NF272" s="10">
        <f t="shared" si="1026"/>
        <v>33292</v>
      </c>
      <c r="NG272" s="17">
        <f t="shared" si="1027"/>
        <v>0.36664283160529137</v>
      </c>
      <c r="NH272" s="25">
        <v>33564</v>
      </c>
      <c r="NI272" s="25">
        <v>2881</v>
      </c>
      <c r="NJ272" s="18">
        <v>283</v>
      </c>
      <c r="NK272" s="18">
        <v>9</v>
      </c>
      <c r="NL272" s="18">
        <v>19</v>
      </c>
      <c r="NM272" s="25">
        <v>29274</v>
      </c>
      <c r="NN272" s="25">
        <v>1019</v>
      </c>
      <c r="NO272" s="18">
        <v>53</v>
      </c>
      <c r="NP272" s="18" t="s">
        <v>764</v>
      </c>
      <c r="NQ272" s="32">
        <v>26</v>
      </c>
      <c r="NR272" s="27">
        <v>33564</v>
      </c>
      <c r="NS272" s="37">
        <f t="shared" si="1028"/>
        <v>1.2850375402216661</v>
      </c>
      <c r="NT272" s="37">
        <f t="shared" si="1029"/>
        <v>0.34675018945607761</v>
      </c>
      <c r="NU272" s="37">
        <f t="shared" si="1030"/>
        <v>0.77818738262502607</v>
      </c>
      <c r="NV272" s="17">
        <f t="shared" si="1031"/>
        <v>0.15801968279834711</v>
      </c>
      <c r="NW272" s="10">
        <f t="shared" si="1032"/>
        <v>16173</v>
      </c>
      <c r="NX272" s="17">
        <f t="shared" si="1033"/>
        <v>0.4818555595280658</v>
      </c>
      <c r="NY272" s="19">
        <f t="shared" si="1034"/>
        <v>0.29146317288111157</v>
      </c>
      <c r="NZ272" s="25">
        <v>15911</v>
      </c>
      <c r="OA272" s="25">
        <v>17391</v>
      </c>
      <c r="OB272" s="18">
        <v>960</v>
      </c>
      <c r="OC272" s="25">
        <v>7187</v>
      </c>
      <c r="OD272" s="18">
        <v>357</v>
      </c>
      <c r="OE272" s="25">
        <v>1325</v>
      </c>
      <c r="OF272" s="17">
        <f t="shared" si="1035"/>
        <v>0.21412823263019903</v>
      </c>
      <c r="OG272" s="17">
        <f t="shared" si="1036"/>
        <v>0.47404957692766059</v>
      </c>
      <c r="OH272" s="17">
        <f t="shared" si="1037"/>
        <v>0.5181444404719342</v>
      </c>
      <c r="OI272" s="69">
        <f t="shared" si="1038"/>
        <v>3.9476820402812536E-2</v>
      </c>
      <c r="OJ272" s="27">
        <v>33564</v>
      </c>
      <c r="OK272" s="18">
        <v>290</v>
      </c>
      <c r="OL272" s="25">
        <v>11391</v>
      </c>
      <c r="OM272" s="25">
        <v>18133</v>
      </c>
      <c r="ON272" s="18">
        <v>323</v>
      </c>
      <c r="OO272" s="25">
        <v>1209</v>
      </c>
      <c r="OP272" s="18">
        <v>209</v>
      </c>
      <c r="OQ272" s="25">
        <v>10635</v>
      </c>
      <c r="OR272" s="69">
        <f t="shared" si="1039"/>
        <v>0.36387200572041473</v>
      </c>
      <c r="OS272" s="22">
        <v>61404</v>
      </c>
      <c r="OT272" s="22">
        <v>57700</v>
      </c>
      <c r="OU272" s="38">
        <f t="shared" si="918"/>
        <v>0.54226265436159615</v>
      </c>
      <c r="OV272" s="39">
        <v>0.74662894280762571</v>
      </c>
      <c r="OW272" s="22">
        <v>4308049</v>
      </c>
      <c r="OX272" s="36">
        <f t="shared" si="919"/>
        <v>176276748.98199999</v>
      </c>
      <c r="OY272" s="36">
        <f t="shared" si="920"/>
        <v>3909427.8030796628</v>
      </c>
      <c r="OZ272" s="22"/>
      <c r="PA272" s="22"/>
      <c r="PB272" s="38">
        <f t="shared" si="921"/>
        <v>0</v>
      </c>
      <c r="PC272" s="39">
        <v>0</v>
      </c>
      <c r="PD272" s="22"/>
      <c r="PE272" s="40">
        <f t="shared" si="1040"/>
        <v>0</v>
      </c>
      <c r="PF272" s="36">
        <f t="shared" si="1041"/>
        <v>0</v>
      </c>
      <c r="PG272" s="22">
        <v>6541</v>
      </c>
      <c r="PH272" s="22">
        <v>6133</v>
      </c>
      <c r="PI272" s="38">
        <f t="shared" si="922"/>
        <v>5.763772719583482E-2</v>
      </c>
      <c r="PJ272" s="39">
        <v>0.12071416924832871</v>
      </c>
      <c r="PK272" s="22">
        <v>74034</v>
      </c>
      <c r="PL272" s="41">
        <f t="shared" si="1042"/>
        <v>3029323.2119999998</v>
      </c>
      <c r="PM272" s="36">
        <f t="shared" si="1043"/>
        <v>501352.0568179519</v>
      </c>
      <c r="PN272" s="22">
        <v>23194</v>
      </c>
      <c r="PO272" s="22">
        <v>20001</v>
      </c>
      <c r="PP272" s="38">
        <f t="shared" si="923"/>
        <v>0.18796872356821984</v>
      </c>
      <c r="PQ272" s="39">
        <v>0.64617269136543176</v>
      </c>
      <c r="PR272" s="22">
        <v>1292410</v>
      </c>
      <c r="PS272" s="41">
        <f t="shared" si="1044"/>
        <v>52882832.380000003</v>
      </c>
      <c r="PT272" s="36">
        <f t="shared" si="1045"/>
        <v>2622498.1283260155</v>
      </c>
      <c r="PU272" s="22"/>
      <c r="PV272" s="22"/>
      <c r="PW272" s="38">
        <f t="shared" si="924"/>
        <v>0</v>
      </c>
      <c r="PX272" s="39">
        <v>0</v>
      </c>
      <c r="PY272" s="22"/>
      <c r="PZ272" s="36">
        <f t="shared" si="1046"/>
        <v>0</v>
      </c>
      <c r="QA272" s="22">
        <v>12</v>
      </c>
      <c r="QB272" s="22">
        <v>12</v>
      </c>
      <c r="QC272" s="39">
        <v>4.0066666666666668</v>
      </c>
      <c r="QD272" s="22">
        <v>4808</v>
      </c>
      <c r="QE272" s="22">
        <f t="shared" si="1047"/>
        <v>7.746222222222217</v>
      </c>
      <c r="QF272" s="22"/>
      <c r="QG272" s="22">
        <v>1051</v>
      </c>
      <c r="QH272" s="22">
        <v>1051</v>
      </c>
      <c r="QI272" s="38">
        <f t="shared" si="925"/>
        <v>9.8772625603819331E-3</v>
      </c>
      <c r="QJ272" s="39">
        <v>0.22259752616555661</v>
      </c>
      <c r="QK272" s="22">
        <v>23395</v>
      </c>
      <c r="QL272" s="42">
        <f t="shared" si="1048"/>
        <v>55.453495718363463</v>
      </c>
      <c r="QM272" s="22">
        <f t="shared" si="926"/>
        <v>21509</v>
      </c>
      <c r="QN272" s="22">
        <v>947</v>
      </c>
      <c r="QO272" s="22">
        <v>947</v>
      </c>
      <c r="QP272" s="38">
        <f t="shared" si="927"/>
        <v>8.8998740672518468E-3</v>
      </c>
      <c r="QQ272" s="39">
        <v>0.16469904963041185</v>
      </c>
      <c r="QR272" s="22">
        <v>15597</v>
      </c>
      <c r="QS272" s="36">
        <f t="shared" si="1049"/>
        <v>222661.21689160477</v>
      </c>
      <c r="QT272" s="22">
        <v>186</v>
      </c>
      <c r="QU272" s="22">
        <v>186</v>
      </c>
      <c r="QV272" s="38">
        <f t="shared" si="928"/>
        <v>1.7480217280980395E-3</v>
      </c>
      <c r="QW272" s="39">
        <v>0.17510752688172043</v>
      </c>
      <c r="QX272" s="22">
        <v>3257</v>
      </c>
      <c r="QY272" s="36">
        <f t="shared" si="1050"/>
        <v>43732.826126545391</v>
      </c>
      <c r="QZ272" s="22">
        <v>20376</v>
      </c>
      <c r="RA272" s="22">
        <v>20376</v>
      </c>
      <c r="RB272" s="38">
        <f t="shared" si="929"/>
        <v>0.19149296092325621</v>
      </c>
      <c r="RC272" s="39">
        <v>0.2110001963093836</v>
      </c>
      <c r="RD272" s="22">
        <v>429934</v>
      </c>
      <c r="RE272" s="36">
        <f t="shared" si="1051"/>
        <v>2201651.9293417782</v>
      </c>
      <c r="RF272" s="10">
        <f t="shared" si="930"/>
        <v>113711</v>
      </c>
      <c r="RG272" s="10">
        <f t="shared" si="931"/>
        <v>106406</v>
      </c>
      <c r="RH272" s="17">
        <f t="shared" si="932"/>
        <v>0.13685430340071483</v>
      </c>
      <c r="RI272" s="17">
        <f t="shared" si="933"/>
        <v>3.126676379973662E-3</v>
      </c>
      <c r="RJ272" s="17">
        <f t="shared" si="934"/>
        <v>0.41145897166116935</v>
      </c>
      <c r="RK272" s="17">
        <f t="shared" si="935"/>
        <v>0</v>
      </c>
      <c r="RL272" s="17">
        <f t="shared" si="936"/>
        <v>0.27601235715731559</v>
      </c>
      <c r="RM272" s="17">
        <f t="shared" si="937"/>
        <v>0</v>
      </c>
      <c r="RN272" s="17">
        <f t="shared" si="938"/>
        <v>2.3434620089127507E-2</v>
      </c>
      <c r="RO272" s="17">
        <f t="shared" si="939"/>
        <v>4.6027870502404608E-3</v>
      </c>
      <c r="RP272" s="17">
        <f t="shared" si="940"/>
        <v>0.23171918869794206</v>
      </c>
      <c r="RQ272" s="17">
        <f t="shared" si="941"/>
        <v>5.83636262711409E-6</v>
      </c>
      <c r="RR272" s="36">
        <f t="shared" si="942"/>
        <v>9501379.4140792768</v>
      </c>
      <c r="RS272" s="36">
        <f t="shared" si="943"/>
        <v>78.090748116472099</v>
      </c>
      <c r="RT272" s="10">
        <f t="shared" si="944"/>
        <v>7305</v>
      </c>
      <c r="RU272" s="17">
        <f t="shared" si="945"/>
        <v>6.4241805981831129E-2</v>
      </c>
      <c r="RV272" s="37">
        <f t="shared" si="946"/>
        <v>1.0700020226715095</v>
      </c>
      <c r="RW272" s="36">
        <f t="shared" si="947"/>
        <v>0.87453871505946368</v>
      </c>
      <c r="RX272" s="85">
        <v>-0.73445170000000004</v>
      </c>
      <c r="RY272" s="93">
        <v>188</v>
      </c>
      <c r="RZ272" s="43" t="b">
        <v>0</v>
      </c>
      <c r="SA272" s="18" t="b">
        <v>0</v>
      </c>
      <c r="SB272" s="18" t="b">
        <v>0</v>
      </c>
      <c r="SC272" s="18" t="b">
        <v>0</v>
      </c>
      <c r="SD272" s="18" t="b">
        <v>0</v>
      </c>
      <c r="SE272" s="32" t="b">
        <v>1</v>
      </c>
      <c r="SF272" s="43" t="b">
        <v>0</v>
      </c>
      <c r="SG272" s="18" t="b">
        <v>0</v>
      </c>
      <c r="SH272" s="18"/>
      <c r="SI272" s="18"/>
      <c r="SJ272" s="18"/>
      <c r="SK272" s="18"/>
      <c r="SL272" s="18"/>
      <c r="SM272" s="18"/>
      <c r="SN272" s="18"/>
      <c r="SO272" s="18"/>
      <c r="SP272" s="18"/>
      <c r="SQ272" s="17">
        <f t="shared" si="1052"/>
        <v>0</v>
      </c>
      <c r="SR272" s="17">
        <f t="shared" si="1053"/>
        <v>0</v>
      </c>
      <c r="SS272" s="17">
        <f t="shared" si="1054"/>
        <v>0</v>
      </c>
      <c r="ST272" s="17">
        <f t="shared" si="1055"/>
        <v>0</v>
      </c>
      <c r="SU272" s="17">
        <f t="shared" si="1056"/>
        <v>0</v>
      </c>
      <c r="SV272" s="17">
        <f t="shared" si="1086"/>
        <v>0</v>
      </c>
      <c r="SW272" s="17">
        <f t="shared" si="1057"/>
        <v>0</v>
      </c>
      <c r="SX272" s="17">
        <f t="shared" si="1058"/>
        <v>0</v>
      </c>
      <c r="SY272" s="17">
        <f t="shared" si="1059"/>
        <v>0</v>
      </c>
      <c r="SZ272" s="17">
        <f t="shared" si="1060"/>
        <v>0</v>
      </c>
      <c r="TA272" s="17">
        <f t="shared" si="1061"/>
        <v>0</v>
      </c>
      <c r="TB272" s="24">
        <f t="shared" si="1062"/>
        <v>620</v>
      </c>
      <c r="TC272" s="69">
        <f t="shared" si="1063"/>
        <v>1</v>
      </c>
      <c r="TD272" s="17">
        <f t="shared" si="1085"/>
        <v>2.6014568158168575E-6</v>
      </c>
      <c r="TE272" s="95"/>
      <c r="TF272" s="71"/>
      <c r="TG272" s="71"/>
      <c r="TH272" s="71">
        <v>1</v>
      </c>
      <c r="TI272" s="71"/>
      <c r="TJ272" s="71"/>
      <c r="TK272" s="71">
        <v>41</v>
      </c>
      <c r="TL272" s="71"/>
      <c r="TM272" s="71">
        <v>1</v>
      </c>
      <c r="TN272" s="71"/>
      <c r="TO272" s="71"/>
      <c r="TP272" s="71"/>
      <c r="TQ272" s="71"/>
      <c r="TR272" s="72"/>
      <c r="TS272" s="72"/>
      <c r="TT272" s="72"/>
      <c r="TU272" s="72"/>
      <c r="TV272" s="72">
        <v>1</v>
      </c>
      <c r="TW272" s="72"/>
      <c r="TX272" s="72"/>
      <c r="TY272" s="72">
        <v>1</v>
      </c>
      <c r="TZ272" s="72">
        <v>43</v>
      </c>
      <c r="UA272" s="72"/>
      <c r="UB272" s="72"/>
      <c r="UC272" s="72"/>
      <c r="UD272" s="72"/>
      <c r="UE272" s="72"/>
      <c r="UF272" s="72"/>
      <c r="UG272" s="72">
        <v>1</v>
      </c>
      <c r="UH272" s="72"/>
      <c r="UI272" s="72"/>
      <c r="UJ272" s="73">
        <v>60</v>
      </c>
      <c r="UK272" s="73"/>
      <c r="UL272" s="73"/>
      <c r="UM272" s="73"/>
      <c r="UN272" s="73">
        <v>1</v>
      </c>
      <c r="UO272" s="73"/>
      <c r="UP272" s="73"/>
      <c r="UQ272" s="73"/>
      <c r="UR272" s="73">
        <v>81</v>
      </c>
      <c r="US272" s="73"/>
      <c r="UT272" s="73"/>
      <c r="UU272" s="73"/>
      <c r="UV272" s="73"/>
      <c r="UW272" s="73"/>
      <c r="UX272" s="73"/>
      <c r="UY272" s="73"/>
      <c r="UZ272" s="73"/>
      <c r="VA272" s="73"/>
      <c r="VB272" s="73">
        <v>132</v>
      </c>
      <c r="VC272" s="73"/>
      <c r="VD272" s="73"/>
      <c r="VE272" s="73"/>
      <c r="VF272" s="73">
        <v>1</v>
      </c>
      <c r="VG272" s="73"/>
      <c r="VH272" s="73"/>
      <c r="VI272" s="73"/>
      <c r="VJ272" s="73">
        <v>84</v>
      </c>
      <c r="VK272" s="73"/>
      <c r="VL272" s="73"/>
      <c r="VM272" s="73"/>
      <c r="VN272" s="73"/>
      <c r="VO272" s="73"/>
      <c r="VP272" s="73"/>
      <c r="VQ272" s="73"/>
      <c r="VR272" s="73"/>
      <c r="VS272" s="73">
        <v>118</v>
      </c>
      <c r="VT272" s="73"/>
      <c r="VU272" s="73"/>
      <c r="VV272" s="73"/>
      <c r="VW272" s="73">
        <v>2</v>
      </c>
      <c r="VX272" s="73"/>
      <c r="VY272" s="73"/>
      <c r="VZ272" s="73"/>
      <c r="WA272" s="73">
        <v>23</v>
      </c>
      <c r="WB272" s="73"/>
      <c r="WC272" s="73"/>
      <c r="WD272" s="73"/>
      <c r="WE272" s="73"/>
      <c r="WF272" s="73"/>
      <c r="WG272" s="73"/>
      <c r="WH272" s="73"/>
      <c r="WI272" s="73"/>
      <c r="WJ272" s="73"/>
      <c r="WK272" s="73"/>
      <c r="WL272" s="73"/>
      <c r="WM272" s="73"/>
      <c r="WN272" s="73"/>
      <c r="WO272" s="22">
        <f t="shared" si="1064"/>
        <v>310</v>
      </c>
      <c r="WP272" s="22">
        <f t="shared" si="1065"/>
        <v>0</v>
      </c>
      <c r="WQ272" s="22">
        <f t="shared" si="1066"/>
        <v>0</v>
      </c>
      <c r="WR272" s="22">
        <f t="shared" si="1067"/>
        <v>0</v>
      </c>
      <c r="WS272" s="22">
        <f t="shared" si="1068"/>
        <v>6</v>
      </c>
      <c r="WT272" s="22">
        <f t="shared" si="1069"/>
        <v>0</v>
      </c>
      <c r="WU272" s="22">
        <f t="shared" si="1070"/>
        <v>0</v>
      </c>
      <c r="WV272" s="22">
        <f t="shared" si="1071"/>
        <v>1</v>
      </c>
      <c r="WW272" s="22">
        <f t="shared" si="1072"/>
        <v>272</v>
      </c>
      <c r="WX272" s="22">
        <f t="shared" si="1073"/>
        <v>0</v>
      </c>
      <c r="WY272" s="22">
        <f t="shared" si="1074"/>
        <v>1</v>
      </c>
      <c r="WZ272" s="22">
        <f t="shared" si="1075"/>
        <v>0</v>
      </c>
      <c r="XA272" s="22">
        <f t="shared" si="1076"/>
        <v>0</v>
      </c>
      <c r="XB272" s="22">
        <f t="shared" si="1077"/>
        <v>0</v>
      </c>
      <c r="XC272" s="22">
        <f t="shared" si="1078"/>
        <v>0</v>
      </c>
      <c r="XD272" s="22">
        <f t="shared" si="1079"/>
        <v>0</v>
      </c>
      <c r="XE272" s="22">
        <f t="shared" si="1080"/>
        <v>1</v>
      </c>
      <c r="XF272" s="22">
        <f t="shared" si="1081"/>
        <v>0</v>
      </c>
      <c r="XG272" s="93">
        <f t="shared" si="1082"/>
        <v>0</v>
      </c>
    </row>
    <row r="273" spans="1:631" ht="17.100000000000001" customHeight="1" x14ac:dyDescent="0.2">
      <c r="A273" s="101"/>
      <c r="B273" s="27" t="s">
        <v>215</v>
      </c>
      <c r="C273" s="535" t="s">
        <v>216</v>
      </c>
      <c r="D273" s="25" t="s">
        <v>259</v>
      </c>
      <c r="E273" s="535" t="s">
        <v>260</v>
      </c>
      <c r="F273" s="25" t="s">
        <v>261</v>
      </c>
      <c r="G273" s="535" t="s">
        <v>260</v>
      </c>
      <c r="H273" s="25">
        <v>48</v>
      </c>
      <c r="I273" s="28">
        <v>21</v>
      </c>
      <c r="J273" s="17">
        <f t="shared" si="948"/>
        <v>0.81158193632938347</v>
      </c>
      <c r="K273" s="17">
        <f t="shared" si="949"/>
        <v>0.32202533719215859</v>
      </c>
      <c r="L273" s="17">
        <f t="shared" si="950"/>
        <v>1</v>
      </c>
      <c r="M273" s="17">
        <f t="shared" si="951"/>
        <v>0.21773420518749687</v>
      </c>
      <c r="N273" s="17">
        <f t="shared" si="952"/>
        <v>0.30926111668338346</v>
      </c>
      <c r="O273" s="17">
        <f t="shared" si="953"/>
        <v>0.23092884835908917</v>
      </c>
      <c r="P273" s="17">
        <f t="shared" si="954"/>
        <v>0.65998199031370919</v>
      </c>
      <c r="Q273" s="17">
        <f t="shared" si="955"/>
        <v>0.55700000000000005</v>
      </c>
      <c r="R273" s="69">
        <f t="shared" si="956"/>
        <v>0.93500000000000005</v>
      </c>
      <c r="S273" s="422">
        <f t="shared" si="957"/>
        <v>0.56039038156280241</v>
      </c>
      <c r="T273" s="17">
        <f t="shared" si="1083"/>
        <v>0.43960961843719759</v>
      </c>
      <c r="U273" s="10">
        <f t="shared" si="958"/>
        <v>66426.771784334298</v>
      </c>
      <c r="V273" s="32">
        <v>5</v>
      </c>
      <c r="W273" s="550">
        <f t="shared" si="959"/>
        <v>0</v>
      </c>
      <c r="X273" s="550">
        <f t="shared" si="960"/>
        <v>0.44927927045169125</v>
      </c>
      <c r="Y273" s="550">
        <f t="shared" si="961"/>
        <v>0.55072072954830875</v>
      </c>
      <c r="Z273" s="551">
        <f t="shared" si="962"/>
        <v>83216.105117667641</v>
      </c>
      <c r="AA273" s="426">
        <f t="shared" si="963"/>
        <v>0.23699999999999999</v>
      </c>
      <c r="AB273" s="59">
        <f t="shared" si="964"/>
        <v>0.95200000000000007</v>
      </c>
      <c r="AC273" s="59">
        <f t="shared" si="965"/>
        <v>8.2963175240005738E-2</v>
      </c>
      <c r="AD273" s="59">
        <f t="shared" si="966"/>
        <v>0.30926111668338346</v>
      </c>
      <c r="AE273" s="59">
        <f t="shared" si="967"/>
        <v>0.44299999999999995</v>
      </c>
      <c r="AF273" s="59">
        <f t="shared" si="968"/>
        <v>0.43682083765630975</v>
      </c>
      <c r="AG273" s="59">
        <f t="shared" si="969"/>
        <v>0.27641566100584286</v>
      </c>
      <c r="AH273" s="59">
        <f t="shared" si="970"/>
        <v>0.23092884835908917</v>
      </c>
      <c r="AI273" s="59">
        <f t="shared" si="971"/>
        <v>0.79014907442800197</v>
      </c>
      <c r="AJ273" s="59">
        <f t="shared" si="972"/>
        <v>0.83301479823076507</v>
      </c>
      <c r="AK273" s="59">
        <f t="shared" si="973"/>
        <v>0.34001800968629076</v>
      </c>
      <c r="AL273" s="35">
        <f t="shared" si="974"/>
        <v>1</v>
      </c>
      <c r="AM273" s="27">
        <v>151104</v>
      </c>
      <c r="AN273" s="25">
        <v>72772</v>
      </c>
      <c r="AO273" s="25">
        <v>78332</v>
      </c>
      <c r="AP273" s="17">
        <f t="shared" si="975"/>
        <v>2.9348416556939966E-3</v>
      </c>
      <c r="AQ273" s="18">
        <v>92.9</v>
      </c>
      <c r="AR273" s="58">
        <v>1042.2402248000001</v>
      </c>
      <c r="AS273" s="24">
        <f t="shared" si="976"/>
        <v>144.9800117137064</v>
      </c>
      <c r="AT273" s="17">
        <f t="shared" si="916"/>
        <v>0.1252061970185645</v>
      </c>
      <c r="AU273" s="25">
        <v>147417</v>
      </c>
      <c r="AV273" s="25">
        <v>69615</v>
      </c>
      <c r="AW273" s="25">
        <v>77802</v>
      </c>
      <c r="AX273" s="25">
        <v>3687</v>
      </c>
      <c r="AY273" s="25">
        <v>3157</v>
      </c>
      <c r="AZ273" s="18">
        <v>530</v>
      </c>
      <c r="BA273" s="25">
        <v>35815</v>
      </c>
      <c r="BB273" s="25">
        <v>17282</v>
      </c>
      <c r="BC273" s="25">
        <v>18533</v>
      </c>
      <c r="BD273" s="18">
        <v>93.2</v>
      </c>
      <c r="BE273" s="25">
        <v>115289</v>
      </c>
      <c r="BF273" s="25">
        <v>55490</v>
      </c>
      <c r="BG273" s="25">
        <v>59799</v>
      </c>
      <c r="BH273" s="18">
        <v>92.8</v>
      </c>
      <c r="BI273" s="17">
        <v>0.23699999999999999</v>
      </c>
      <c r="BJ273" s="25">
        <v>43180</v>
      </c>
      <c r="BK273" s="25">
        <v>97387</v>
      </c>
      <c r="BL273" s="25">
        <v>10537</v>
      </c>
      <c r="BM273" s="17">
        <v>0.55099999999999993</v>
      </c>
      <c r="BN273" s="10">
        <f t="shared" si="977"/>
        <v>67845.696000000011</v>
      </c>
      <c r="BO273" s="29">
        <v>0.44299999999999995</v>
      </c>
      <c r="BP273" s="30">
        <f t="shared" si="978"/>
        <v>0.55700000000000005</v>
      </c>
      <c r="BQ273" s="31">
        <v>10.8</v>
      </c>
      <c r="BR273" s="25">
        <v>107924</v>
      </c>
      <c r="BS273" s="25">
        <v>27906</v>
      </c>
      <c r="BT273" s="25">
        <v>68391</v>
      </c>
      <c r="BU273" s="25">
        <v>8827</v>
      </c>
      <c r="BV273" s="25">
        <v>2080</v>
      </c>
      <c r="BW273" s="18">
        <v>720</v>
      </c>
      <c r="BX273" s="25">
        <v>36626</v>
      </c>
      <c r="BY273" s="25">
        <v>28867</v>
      </c>
      <c r="BZ273" s="25">
        <v>7759</v>
      </c>
      <c r="CA273" s="59">
        <v>0.21199999999999999</v>
      </c>
      <c r="CB273" s="25">
        <v>147417</v>
      </c>
      <c r="CC273" s="25">
        <v>3687</v>
      </c>
      <c r="CD273" s="17">
        <f t="shared" si="979"/>
        <v>2.5010683978102931E-2</v>
      </c>
      <c r="CE273" s="25">
        <v>2021</v>
      </c>
      <c r="CF273" s="25">
        <v>5618</v>
      </c>
      <c r="CG273" s="25">
        <v>8143</v>
      </c>
      <c r="CH273" s="25">
        <v>8065</v>
      </c>
      <c r="CI273" s="25">
        <v>5854</v>
      </c>
      <c r="CJ273" s="25">
        <v>3402</v>
      </c>
      <c r="CK273" s="25">
        <v>1894</v>
      </c>
      <c r="CL273" s="25">
        <v>1030</v>
      </c>
      <c r="CM273" s="18">
        <v>599</v>
      </c>
      <c r="CN273" s="32">
        <v>4</v>
      </c>
      <c r="CO273" s="27">
        <v>36626</v>
      </c>
      <c r="CP273" s="34">
        <f t="shared" si="980"/>
        <v>4.1255938404412165</v>
      </c>
      <c r="CQ273" s="25">
        <v>214</v>
      </c>
      <c r="CR273" s="18">
        <v>906</v>
      </c>
      <c r="CS273" s="25">
        <v>2197</v>
      </c>
      <c r="CT273" s="25">
        <v>20182</v>
      </c>
      <c r="CU273" s="25">
        <v>12525</v>
      </c>
      <c r="CV273" s="18">
        <v>300</v>
      </c>
      <c r="CW273" s="18">
        <v>248</v>
      </c>
      <c r="CX273" s="18">
        <v>54</v>
      </c>
      <c r="CY273" s="25">
        <v>36626</v>
      </c>
      <c r="CZ273" s="25">
        <v>34699</v>
      </c>
      <c r="DA273" s="18">
        <v>484</v>
      </c>
      <c r="DB273" s="18">
        <v>468</v>
      </c>
      <c r="DC273" s="18">
        <v>814</v>
      </c>
      <c r="DD273" s="18">
        <v>108</v>
      </c>
      <c r="DE273" s="18">
        <v>53</v>
      </c>
      <c r="DF273" s="25">
        <v>36626</v>
      </c>
      <c r="DG273" s="25">
        <v>15843</v>
      </c>
      <c r="DH273" s="18">
        <v>129</v>
      </c>
      <c r="DI273" s="18">
        <v>27</v>
      </c>
      <c r="DJ273" s="25">
        <v>20292</v>
      </c>
      <c r="DK273" s="18">
        <v>281</v>
      </c>
      <c r="DL273" s="18">
        <v>54</v>
      </c>
      <c r="DM273" s="25">
        <f t="shared" si="981"/>
        <v>63888</v>
      </c>
      <c r="DN273" s="17">
        <f t="shared" si="982"/>
        <v>0.55403265439851468</v>
      </c>
      <c r="DO273" s="17">
        <f t="shared" si="983"/>
        <v>7.6721454704308419E-3</v>
      </c>
      <c r="DP273" s="23">
        <f t="shared" si="984"/>
        <v>0.43682083765630975</v>
      </c>
      <c r="DQ273" s="23">
        <f t="shared" si="985"/>
        <v>0.56317916234369025</v>
      </c>
      <c r="DR273" s="25">
        <v>36626</v>
      </c>
      <c r="DS273" s="18">
        <v>455</v>
      </c>
      <c r="DT273" s="25">
        <v>27005</v>
      </c>
      <c r="DU273" s="18">
        <v>13</v>
      </c>
      <c r="DV273" s="25">
        <v>6191</v>
      </c>
      <c r="DW273" s="18">
        <v>50</v>
      </c>
      <c r="DX273" s="25">
        <v>2842</v>
      </c>
      <c r="DY273" s="18">
        <v>70</v>
      </c>
      <c r="DZ273" s="17">
        <f t="shared" si="986"/>
        <v>0.91912848795937308</v>
      </c>
      <c r="EA273" s="17">
        <f t="shared" si="987"/>
        <v>8.0871512040626925E-2</v>
      </c>
      <c r="EB273" s="25">
        <v>36626</v>
      </c>
      <c r="EC273" s="25">
        <v>9873</v>
      </c>
      <c r="ED273" s="18">
        <v>251</v>
      </c>
      <c r="EE273" s="25">
        <v>25016</v>
      </c>
      <c r="EF273" s="17">
        <f t="shared" si="1087"/>
        <v>0.68301206792988589</v>
      </c>
      <c r="EG273" s="25">
        <v>1335</v>
      </c>
      <c r="EH273" s="18">
        <v>151</v>
      </c>
      <c r="EI273" s="17">
        <f t="shared" si="988"/>
        <v>0.27641566100584286</v>
      </c>
      <c r="EJ273" s="17">
        <f t="shared" si="989"/>
        <v>3.6449516736744389E-2</v>
      </c>
      <c r="EK273" s="69">
        <f t="shared" si="990"/>
        <v>0.32202533719215859</v>
      </c>
      <c r="EL273" s="27">
        <v>104549</v>
      </c>
      <c r="EM273" s="25">
        <v>99509</v>
      </c>
      <c r="EN273" s="25">
        <v>5040</v>
      </c>
      <c r="EO273" s="59">
        <v>0.95200000000000007</v>
      </c>
      <c r="EP273" s="25">
        <v>48145</v>
      </c>
      <c r="EQ273" s="25">
        <v>46759</v>
      </c>
      <c r="ER273" s="25">
        <v>1386</v>
      </c>
      <c r="ES273" s="59">
        <v>0.97099999999999997</v>
      </c>
      <c r="ET273" s="25">
        <v>56404</v>
      </c>
      <c r="EU273" s="25">
        <v>52750</v>
      </c>
      <c r="EV273" s="25">
        <v>3654</v>
      </c>
      <c r="EW273" s="59">
        <v>0.93500000000000005</v>
      </c>
      <c r="EX273" s="25">
        <v>24871</v>
      </c>
      <c r="EY273" s="25">
        <v>24249</v>
      </c>
      <c r="EZ273" s="25">
        <v>622</v>
      </c>
      <c r="FA273" s="59">
        <v>0.97499999999999998</v>
      </c>
      <c r="FB273" s="25">
        <v>79678</v>
      </c>
      <c r="FC273" s="25">
        <v>75260</v>
      </c>
      <c r="FD273" s="25">
        <v>4418</v>
      </c>
      <c r="FE273" s="59">
        <v>0.94499999999999995</v>
      </c>
      <c r="FF273" s="25">
        <v>64348</v>
      </c>
      <c r="FG273" s="25">
        <v>23812</v>
      </c>
      <c r="FH273" s="25">
        <v>36402</v>
      </c>
      <c r="FI273" s="25">
        <v>4134</v>
      </c>
      <c r="FJ273" s="23">
        <f t="shared" si="991"/>
        <v>6.4244420961024423E-2</v>
      </c>
      <c r="FK273" s="23">
        <f t="shared" si="992"/>
        <v>0.56570522782370858</v>
      </c>
      <c r="FL273" s="36">
        <f t="shared" si="993"/>
        <v>5.7600387034349296</v>
      </c>
      <c r="FM273" s="25">
        <v>31369</v>
      </c>
      <c r="FN273" s="25">
        <v>11582</v>
      </c>
      <c r="FO273" s="17">
        <f t="shared" si="994"/>
        <v>0.3692180177882623</v>
      </c>
      <c r="FP273" s="25">
        <v>17757</v>
      </c>
      <c r="FQ273" s="17">
        <f t="shared" si="995"/>
        <v>0.56606841148904974</v>
      </c>
      <c r="FR273" s="25">
        <v>2030</v>
      </c>
      <c r="FS273" s="17">
        <f t="shared" si="996"/>
        <v>6.4713570722688005E-2</v>
      </c>
      <c r="FT273" s="25">
        <v>32979</v>
      </c>
      <c r="FU273" s="25">
        <v>12230</v>
      </c>
      <c r="FV273" s="25">
        <v>18645</v>
      </c>
      <c r="FW273" s="17">
        <f t="shared" si="997"/>
        <v>6.3798174595955007E-2</v>
      </c>
      <c r="FX273" s="17">
        <f t="shared" si="998"/>
        <v>0.56535977440189211</v>
      </c>
      <c r="FY273" s="25">
        <v>2104</v>
      </c>
      <c r="FZ273" s="25">
        <v>83748</v>
      </c>
      <c r="GA273" s="25">
        <v>6948</v>
      </c>
      <c r="GB273" s="25">
        <v>50900</v>
      </c>
      <c r="GC273" s="25">
        <v>14522</v>
      </c>
      <c r="GD273" s="25">
        <v>5623</v>
      </c>
      <c r="GE273" s="18">
        <v>176</v>
      </c>
      <c r="GF273" s="25">
        <v>5055</v>
      </c>
      <c r="GG273" s="18">
        <v>113</v>
      </c>
      <c r="GH273" s="18">
        <v>57</v>
      </c>
      <c r="GI273" s="18">
        <v>354</v>
      </c>
      <c r="GJ273" s="10">
        <f t="shared" si="999"/>
        <v>6948</v>
      </c>
      <c r="GK273" s="10">
        <f t="shared" si="1088"/>
        <v>76800</v>
      </c>
      <c r="GL273" s="10">
        <f t="shared" si="1089"/>
        <v>25900</v>
      </c>
      <c r="GM273" s="10">
        <f t="shared" si="1000"/>
        <v>57848</v>
      </c>
      <c r="GN273" s="10">
        <f t="shared" si="1090"/>
        <v>11378</v>
      </c>
      <c r="GO273" s="17">
        <f t="shared" si="1001"/>
        <v>8.2963175240005738E-2</v>
      </c>
      <c r="GP273" s="17">
        <f t="shared" si="1091"/>
        <v>0.91703682475999426</v>
      </c>
      <c r="GQ273" s="17">
        <f t="shared" si="1092"/>
        <v>0.30926111668338346</v>
      </c>
      <c r="GR273" s="17">
        <f t="shared" si="1093"/>
        <v>0.13585996083488561</v>
      </c>
      <c r="GS273" s="17">
        <f t="shared" si="1002"/>
        <v>0.61314897072168884</v>
      </c>
      <c r="GT273" s="25">
        <v>39131</v>
      </c>
      <c r="GU273" s="25">
        <v>2419</v>
      </c>
      <c r="GV273" s="25">
        <v>22213</v>
      </c>
      <c r="GW273" s="25">
        <v>8813</v>
      </c>
      <c r="GX273" s="25">
        <v>3234</v>
      </c>
      <c r="GY273" s="18">
        <v>124</v>
      </c>
      <c r="GZ273" s="25">
        <v>2075</v>
      </c>
      <c r="HA273" s="18">
        <v>38</v>
      </c>
      <c r="HB273" s="18">
        <v>39</v>
      </c>
      <c r="HC273" s="18">
        <v>176</v>
      </c>
      <c r="HD273" s="23">
        <f t="shared" si="1003"/>
        <v>6.1817995962280547E-2</v>
      </c>
      <c r="HE273" s="23">
        <f t="shared" si="1004"/>
        <v>0.93818200403771945</v>
      </c>
      <c r="HF273" s="23">
        <f t="shared" si="1005"/>
        <v>0.370524647977307</v>
      </c>
      <c r="HG273" s="23">
        <f t="shared" si="1006"/>
        <v>0.14530679001303315</v>
      </c>
      <c r="HH273" s="25">
        <v>44617</v>
      </c>
      <c r="HI273" s="25">
        <v>4529</v>
      </c>
      <c r="HJ273" s="25">
        <v>28687</v>
      </c>
      <c r="HK273" s="25">
        <v>5709</v>
      </c>
      <c r="HL273" s="25">
        <v>2389</v>
      </c>
      <c r="HM273" s="18">
        <v>52</v>
      </c>
      <c r="HN273" s="25">
        <v>2980</v>
      </c>
      <c r="HO273" s="18">
        <v>75</v>
      </c>
      <c r="HP273" s="18">
        <v>18</v>
      </c>
      <c r="HQ273" s="18">
        <v>178</v>
      </c>
      <c r="HR273" s="23">
        <f t="shared" si="1007"/>
        <v>0.1015083936616088</v>
      </c>
      <c r="HS273" s="23">
        <f t="shared" si="1008"/>
        <v>0.8984916063383912</v>
      </c>
      <c r="HT273" s="80">
        <f t="shared" si="1009"/>
        <v>0.25553040320953896</v>
      </c>
      <c r="HU273" s="27">
        <v>123267</v>
      </c>
      <c r="HV273" s="25">
        <v>3964</v>
      </c>
      <c r="HW273" s="25">
        <v>22856</v>
      </c>
      <c r="HX273" s="18">
        <v>5958</v>
      </c>
      <c r="HY273" s="25">
        <v>19096</v>
      </c>
      <c r="HZ273" s="25">
        <v>7739</v>
      </c>
      <c r="IA273" s="25">
        <v>4416</v>
      </c>
      <c r="IB273" s="18">
        <v>444</v>
      </c>
      <c r="IC273" s="25">
        <v>13826</v>
      </c>
      <c r="ID273" s="25">
        <v>32552</v>
      </c>
      <c r="IE273" s="25">
        <v>7854</v>
      </c>
      <c r="IF273" s="18">
        <v>988</v>
      </c>
      <c r="IG273" s="25">
        <v>3574</v>
      </c>
      <c r="IH273" s="17">
        <f t="shared" si="1010"/>
        <v>0.32685958123423137</v>
      </c>
      <c r="II273" s="17">
        <f t="shared" si="1011"/>
        <v>6.27824154072055E-2</v>
      </c>
      <c r="IJ273" s="30">
        <f t="shared" si="1012"/>
        <v>15.928026876857475</v>
      </c>
      <c r="IK273" s="17">
        <f t="shared" si="1084"/>
        <v>0.21773420518749687</v>
      </c>
      <c r="IL273" s="25">
        <v>58786</v>
      </c>
      <c r="IM273" s="25">
        <v>2058</v>
      </c>
      <c r="IN273" s="25">
        <v>16777</v>
      </c>
      <c r="IO273" s="18">
        <v>5149</v>
      </c>
      <c r="IP273" s="25">
        <v>13961</v>
      </c>
      <c r="IQ273" s="25">
        <v>4160</v>
      </c>
      <c r="IR273" s="25">
        <v>2676</v>
      </c>
      <c r="IS273" s="18">
        <v>290</v>
      </c>
      <c r="IT273" s="25">
        <v>6750</v>
      </c>
      <c r="IU273" s="25">
        <v>807</v>
      </c>
      <c r="IV273" s="25">
        <v>3156</v>
      </c>
      <c r="IW273" s="18">
        <v>546</v>
      </c>
      <c r="IX273" s="25">
        <v>2456</v>
      </c>
      <c r="IY273" s="17">
        <f t="shared" si="1013"/>
        <v>0.76176300479706049</v>
      </c>
      <c r="IZ273" s="25">
        <v>64481</v>
      </c>
      <c r="JA273" s="25">
        <v>1906</v>
      </c>
      <c r="JB273" s="25">
        <v>6079</v>
      </c>
      <c r="JC273" s="18">
        <v>809</v>
      </c>
      <c r="JD273" s="25">
        <v>5135</v>
      </c>
      <c r="JE273" s="25">
        <v>3579</v>
      </c>
      <c r="JF273" s="25">
        <v>1740</v>
      </c>
      <c r="JG273" s="18">
        <v>154</v>
      </c>
      <c r="JH273" s="25">
        <v>7076</v>
      </c>
      <c r="JI273" s="25">
        <v>31745</v>
      </c>
      <c r="JJ273" s="25">
        <v>4698</v>
      </c>
      <c r="JK273" s="18">
        <v>442</v>
      </c>
      <c r="JL273" s="25">
        <v>1118</v>
      </c>
      <c r="JM273" s="80">
        <f t="shared" si="1014"/>
        <v>0.29850653680929268</v>
      </c>
      <c r="JN273" s="27">
        <v>123267</v>
      </c>
      <c r="JO273" s="25">
        <v>78281</v>
      </c>
      <c r="JP273" s="18">
        <v>123</v>
      </c>
      <c r="JQ273" s="18">
        <v>602</v>
      </c>
      <c r="JR273" s="25">
        <v>1492</v>
      </c>
      <c r="JS273" s="18">
        <v>546</v>
      </c>
      <c r="JT273" s="18">
        <v>230</v>
      </c>
      <c r="JU273" s="18">
        <v>61</v>
      </c>
      <c r="JV273" s="18">
        <v>19</v>
      </c>
      <c r="JW273" s="25">
        <v>41913</v>
      </c>
      <c r="JX273" s="17">
        <f t="shared" si="1015"/>
        <v>0.34001800968629076</v>
      </c>
      <c r="JY273" s="17">
        <f t="shared" si="1016"/>
        <v>0.65998199031370919</v>
      </c>
      <c r="JZ273" s="25">
        <v>30399</v>
      </c>
      <c r="KA273" s="25">
        <v>22438</v>
      </c>
      <c r="KB273" s="18">
        <v>87</v>
      </c>
      <c r="KC273" s="18">
        <v>294</v>
      </c>
      <c r="KD273" s="25">
        <v>346</v>
      </c>
      <c r="KE273" s="18">
        <v>190</v>
      </c>
      <c r="KF273" s="18">
        <v>56</v>
      </c>
      <c r="KG273" s="18">
        <v>53</v>
      </c>
      <c r="KH273" s="18">
        <v>10</v>
      </c>
      <c r="KI273" s="25">
        <v>6925</v>
      </c>
      <c r="KJ273" s="17">
        <f t="shared" si="1017"/>
        <v>0.22780354616928189</v>
      </c>
      <c r="KK273" s="25">
        <v>92868</v>
      </c>
      <c r="KL273" s="25">
        <v>55843</v>
      </c>
      <c r="KM273" s="18">
        <v>36</v>
      </c>
      <c r="KN273" s="18">
        <v>308</v>
      </c>
      <c r="KO273" s="25">
        <v>1146</v>
      </c>
      <c r="KP273" s="18">
        <v>356</v>
      </c>
      <c r="KQ273" s="18">
        <v>174</v>
      </c>
      <c r="KR273" s="18">
        <v>8</v>
      </c>
      <c r="KS273" s="18">
        <v>9</v>
      </c>
      <c r="KT273" s="25">
        <v>34988</v>
      </c>
      <c r="KU273" s="69">
        <f t="shared" si="917"/>
        <v>0.37674979540853687</v>
      </c>
      <c r="KV273" s="27">
        <v>151104</v>
      </c>
      <c r="KW273" s="25">
        <v>143287</v>
      </c>
      <c r="KX273" s="25">
        <v>7817</v>
      </c>
      <c r="KY273" s="59">
        <v>5.2000000000000005E-2</v>
      </c>
      <c r="KZ273" s="25">
        <v>4633</v>
      </c>
      <c r="LA273" s="25">
        <v>2331</v>
      </c>
      <c r="LB273" s="25">
        <v>3003</v>
      </c>
      <c r="LC273" s="25">
        <v>2295</v>
      </c>
      <c r="LD273" s="25">
        <v>72772</v>
      </c>
      <c r="LE273" s="25">
        <v>69212</v>
      </c>
      <c r="LF273" s="25">
        <v>3560</v>
      </c>
      <c r="LG273" s="59">
        <v>4.9000000000000002E-2</v>
      </c>
      <c r="LH273" s="25">
        <v>78332</v>
      </c>
      <c r="LI273" s="25">
        <v>74075</v>
      </c>
      <c r="LJ273" s="25">
        <v>4257</v>
      </c>
      <c r="LK273" s="35">
        <v>5.4000000000000006E-2</v>
      </c>
      <c r="LL273" s="27">
        <v>36626</v>
      </c>
      <c r="LM273" s="18">
        <v>204</v>
      </c>
      <c r="LN273" s="25">
        <v>28736</v>
      </c>
      <c r="LO273" s="25">
        <v>2254</v>
      </c>
      <c r="LP273" s="25">
        <v>1184</v>
      </c>
      <c r="LQ273" s="18">
        <v>330</v>
      </c>
      <c r="LR273" s="25">
        <v>3918</v>
      </c>
      <c r="LS273" s="23">
        <f t="shared" si="1018"/>
        <v>0.10697318844536668</v>
      </c>
      <c r="LT273" s="23">
        <f t="shared" si="1019"/>
        <v>0.89302681155463337</v>
      </c>
      <c r="LU273" s="17">
        <f t="shared" si="1020"/>
        <v>0.79014907442800197</v>
      </c>
      <c r="LV273" s="25">
        <v>36626</v>
      </c>
      <c r="LW273" s="18">
        <v>35</v>
      </c>
      <c r="LX273" s="25">
        <v>26207</v>
      </c>
      <c r="LY273" s="25">
        <v>3009</v>
      </c>
      <c r="LZ273" s="18">
        <v>382</v>
      </c>
      <c r="MA273" s="25">
        <v>2852</v>
      </c>
      <c r="MB273" s="25">
        <v>2332</v>
      </c>
      <c r="MC273" s="18">
        <v>215</v>
      </c>
      <c r="MD273" s="25">
        <v>1259</v>
      </c>
      <c r="ME273" s="18">
        <v>3</v>
      </c>
      <c r="MF273" s="18">
        <v>332</v>
      </c>
      <c r="MG273" s="17">
        <f t="shared" si="1021"/>
        <v>0.14740894446568012</v>
      </c>
      <c r="MH273" s="17">
        <f t="shared" si="1022"/>
        <v>0.83301479823076507</v>
      </c>
      <c r="MI273" s="25">
        <v>36626</v>
      </c>
      <c r="MJ273" s="18">
        <v>33</v>
      </c>
      <c r="MK273" s="25">
        <v>26458</v>
      </c>
      <c r="ML273" s="25">
        <v>3435</v>
      </c>
      <c r="MM273" s="18">
        <v>422</v>
      </c>
      <c r="MN273" s="25">
        <v>2971</v>
      </c>
      <c r="MO273" s="25">
        <v>2693</v>
      </c>
      <c r="MP273" s="18">
        <v>214</v>
      </c>
      <c r="MQ273" s="18">
        <v>11</v>
      </c>
      <c r="MR273" s="18">
        <v>4</v>
      </c>
      <c r="MS273" s="18">
        <v>385</v>
      </c>
      <c r="MT273" s="17">
        <f t="shared" si="1023"/>
        <v>0.8232130180745918</v>
      </c>
      <c r="MU273" s="69">
        <f t="shared" si="1024"/>
        <v>0.81158193632938347</v>
      </c>
      <c r="MV273" s="27">
        <v>36626</v>
      </c>
      <c r="MW273" s="25">
        <v>8458</v>
      </c>
      <c r="MX273" s="25">
        <v>6024</v>
      </c>
      <c r="MY273" s="25">
        <v>8400</v>
      </c>
      <c r="MZ273" s="25">
        <v>11240</v>
      </c>
      <c r="NA273" s="18">
        <v>403</v>
      </c>
      <c r="NB273" s="18">
        <v>4</v>
      </c>
      <c r="NC273" s="25">
        <v>1976</v>
      </c>
      <c r="ND273" s="18">
        <v>121</v>
      </c>
      <c r="NE273" s="17">
        <f t="shared" si="1025"/>
        <v>0.23092884835908917</v>
      </c>
      <c r="NF273" s="10">
        <f t="shared" si="1026"/>
        <v>33832</v>
      </c>
      <c r="NG273" s="17">
        <f t="shared" si="1027"/>
        <v>0.29588270627423141</v>
      </c>
      <c r="NH273" s="25">
        <v>36626</v>
      </c>
      <c r="NI273" s="25">
        <v>2821</v>
      </c>
      <c r="NJ273" s="18">
        <v>8</v>
      </c>
      <c r="NK273" s="18">
        <v>198</v>
      </c>
      <c r="NL273" s="18">
        <v>33</v>
      </c>
      <c r="NM273" s="25">
        <v>30918</v>
      </c>
      <c r="NN273" s="25">
        <v>2182</v>
      </c>
      <c r="NO273" s="18">
        <v>61</v>
      </c>
      <c r="NP273" s="18">
        <v>4</v>
      </c>
      <c r="NQ273" s="32">
        <v>401</v>
      </c>
      <c r="NR273" s="27">
        <v>36626</v>
      </c>
      <c r="NS273" s="37">
        <f t="shared" si="1028"/>
        <v>1.0682575219789221</v>
      </c>
      <c r="NT273" s="37">
        <f t="shared" si="1029"/>
        <v>0.28825500153884603</v>
      </c>
      <c r="NU273" s="37">
        <f t="shared" si="1030"/>
        <v>0.93610386954966007</v>
      </c>
      <c r="NV273" s="17">
        <f t="shared" si="1031"/>
        <v>0.19008639800039015</v>
      </c>
      <c r="NW273" s="10">
        <f t="shared" si="1032"/>
        <v>22545</v>
      </c>
      <c r="NX273" s="17">
        <f t="shared" si="1033"/>
        <v>0.61554633320591934</v>
      </c>
      <c r="NY273" s="19">
        <f t="shared" si="1034"/>
        <v>0.40629674349871148</v>
      </c>
      <c r="NZ273" s="25">
        <v>14081</v>
      </c>
      <c r="OA273" s="25">
        <v>13627</v>
      </c>
      <c r="OB273" s="25">
        <v>1113</v>
      </c>
      <c r="OC273" s="25">
        <v>8770</v>
      </c>
      <c r="OD273" s="18">
        <v>342</v>
      </c>
      <c r="OE273" s="25">
        <v>1193</v>
      </c>
      <c r="OF273" s="17">
        <f t="shared" si="1035"/>
        <v>0.23944738710205865</v>
      </c>
      <c r="OG273" s="17">
        <f t="shared" si="1036"/>
        <v>0.38445366679408072</v>
      </c>
      <c r="OH273" s="17">
        <f t="shared" si="1037"/>
        <v>0.37205810080270846</v>
      </c>
      <c r="OI273" s="69">
        <f t="shared" si="1038"/>
        <v>3.2572489488341613E-2</v>
      </c>
      <c r="OJ273" s="27">
        <v>36626</v>
      </c>
      <c r="OK273" s="18">
        <v>336</v>
      </c>
      <c r="OL273" s="25">
        <v>10389</v>
      </c>
      <c r="OM273" s="25">
        <v>20389</v>
      </c>
      <c r="ON273" s="18">
        <v>743</v>
      </c>
      <c r="OO273" s="25">
        <v>2582</v>
      </c>
      <c r="OP273" s="18">
        <v>394</v>
      </c>
      <c r="OQ273" s="25">
        <v>11630</v>
      </c>
      <c r="OR273" s="69">
        <f t="shared" si="1039"/>
        <v>0.3238682902855895</v>
      </c>
      <c r="OS273" s="22">
        <v>121882</v>
      </c>
      <c r="OT273" s="22">
        <v>108882</v>
      </c>
      <c r="OU273" s="38">
        <f t="shared" si="918"/>
        <v>0.54938467826165938</v>
      </c>
      <c r="OV273" s="39">
        <v>0.798380173031355</v>
      </c>
      <c r="OW273" s="22">
        <v>8692923</v>
      </c>
      <c r="OX273" s="36">
        <f t="shared" si="919"/>
        <v>355697023.31400001</v>
      </c>
      <c r="OY273" s="36">
        <f t="shared" si="920"/>
        <v>7377232.5486121289</v>
      </c>
      <c r="OZ273" s="22">
        <v>1282</v>
      </c>
      <c r="PA273" s="22">
        <v>1282</v>
      </c>
      <c r="PB273" s="38">
        <f t="shared" si="921"/>
        <v>6.4685729278617888E-3</v>
      </c>
      <c r="PC273" s="39">
        <v>0.51000780031201243</v>
      </c>
      <c r="PD273" s="22">
        <v>65383</v>
      </c>
      <c r="PE273" s="40">
        <f t="shared" si="1040"/>
        <v>2675341.594</v>
      </c>
      <c r="PF273" s="36">
        <f t="shared" si="1041"/>
        <v>393775.11584144394</v>
      </c>
      <c r="PG273" s="22">
        <v>754</v>
      </c>
      <c r="PH273" s="22">
        <v>754</v>
      </c>
      <c r="PI273" s="38">
        <f t="shared" si="922"/>
        <v>3.8044492883056074E-3</v>
      </c>
      <c r="PJ273" s="39">
        <v>8.3023872679045083E-2</v>
      </c>
      <c r="PK273" s="22">
        <v>6260</v>
      </c>
      <c r="PL273" s="41">
        <f t="shared" si="1042"/>
        <v>256146.68</v>
      </c>
      <c r="PM273" s="36">
        <f t="shared" si="1043"/>
        <v>61636.955949899842</v>
      </c>
      <c r="PN273" s="22">
        <v>4249</v>
      </c>
      <c r="PO273" s="22">
        <v>4249</v>
      </c>
      <c r="PP273" s="38">
        <f t="shared" si="923"/>
        <v>2.1439131334231466E-2</v>
      </c>
      <c r="PQ273" s="39">
        <v>0.53158860908449046</v>
      </c>
      <c r="PR273" s="22">
        <v>225872</v>
      </c>
      <c r="PS273" s="41">
        <f t="shared" si="1044"/>
        <v>9242230.4959999993</v>
      </c>
      <c r="PT273" s="36">
        <f t="shared" si="1045"/>
        <v>557121.87126929848</v>
      </c>
      <c r="PU273" s="22"/>
      <c r="PV273" s="22"/>
      <c r="PW273" s="38">
        <f t="shared" si="924"/>
        <v>0</v>
      </c>
      <c r="PX273" s="39">
        <v>0</v>
      </c>
      <c r="PY273" s="22"/>
      <c r="PZ273" s="36">
        <f t="shared" si="1046"/>
        <v>0</v>
      </c>
      <c r="QA273" s="22"/>
      <c r="QB273" s="22"/>
      <c r="QC273" s="39">
        <v>0</v>
      </c>
      <c r="QD273" s="22"/>
      <c r="QE273" s="22">
        <f t="shared" si="1047"/>
        <v>0</v>
      </c>
      <c r="QF273" s="22"/>
      <c r="QG273" s="22">
        <v>120</v>
      </c>
      <c r="QH273" s="22">
        <v>120</v>
      </c>
      <c r="QI273" s="38">
        <f t="shared" si="925"/>
        <v>6.0548264535367758E-4</v>
      </c>
      <c r="QJ273" s="39">
        <v>0.21183333333333335</v>
      </c>
      <c r="QK273" s="22">
        <v>2542</v>
      </c>
      <c r="QL273" s="42">
        <f t="shared" si="1048"/>
        <v>52.771920000000001</v>
      </c>
      <c r="QM273" s="22">
        <f t="shared" si="926"/>
        <v>82902</v>
      </c>
      <c r="QN273" s="22">
        <v>861</v>
      </c>
      <c r="QO273" s="22">
        <v>861</v>
      </c>
      <c r="QP273" s="38">
        <f t="shared" si="927"/>
        <v>4.3443379804126367E-3</v>
      </c>
      <c r="QQ273" s="39">
        <v>0.15249709639953543</v>
      </c>
      <c r="QR273" s="22">
        <v>13130</v>
      </c>
      <c r="QS273" s="36">
        <f t="shared" si="1049"/>
        <v>202440.66287610531</v>
      </c>
      <c r="QT273" s="22"/>
      <c r="QU273" s="22"/>
      <c r="QV273" s="38">
        <f t="shared" si="928"/>
        <v>0</v>
      </c>
      <c r="QW273" s="39">
        <v>0</v>
      </c>
      <c r="QX273" s="22"/>
      <c r="QY273" s="36">
        <f t="shared" si="1050"/>
        <v>0</v>
      </c>
      <c r="QZ273" s="22">
        <v>82041</v>
      </c>
      <c r="RA273" s="22">
        <v>82041</v>
      </c>
      <c r="RB273" s="38">
        <f t="shared" si="929"/>
        <v>0.4139533475621755</v>
      </c>
      <c r="RC273" s="39">
        <v>0.1775999804975561</v>
      </c>
      <c r="RD273" s="22">
        <v>1457048</v>
      </c>
      <c r="RE273" s="36">
        <f t="shared" si="1051"/>
        <v>8864631.2296392228</v>
      </c>
      <c r="RF273" s="10">
        <f t="shared" si="930"/>
        <v>211189</v>
      </c>
      <c r="RG273" s="10">
        <f t="shared" si="931"/>
        <v>198189</v>
      </c>
      <c r="RH273" s="17">
        <f t="shared" si="932"/>
        <v>0.25490120422423806</v>
      </c>
      <c r="RI273" s="17">
        <f t="shared" si="933"/>
        <v>5.8236646906245897E-3</v>
      </c>
      <c r="RJ273" s="17">
        <f t="shared" si="934"/>
        <v>0.42259715562417671</v>
      </c>
      <c r="RK273" s="17">
        <f t="shared" si="935"/>
        <v>2.2557001262144178E-2</v>
      </c>
      <c r="RL273" s="17">
        <f t="shared" si="936"/>
        <v>3.1914151625695601E-2</v>
      </c>
      <c r="RM273" s="17">
        <f t="shared" si="937"/>
        <v>0</v>
      </c>
      <c r="RN273" s="17">
        <f t="shared" si="938"/>
        <v>1.1596604519429114E-2</v>
      </c>
      <c r="RO273" s="17">
        <f t="shared" si="939"/>
        <v>0</v>
      </c>
      <c r="RP273" s="17">
        <f t="shared" si="940"/>
        <v>0.50780125455141667</v>
      </c>
      <c r="RQ273" s="17">
        <f t="shared" si="941"/>
        <v>3.0229849936101197E-6</v>
      </c>
      <c r="RR273" s="36">
        <f t="shared" si="942"/>
        <v>17456891.1561081</v>
      </c>
      <c r="RS273" s="36">
        <f t="shared" si="943"/>
        <v>115.52898107335412</v>
      </c>
      <c r="RT273" s="10">
        <f t="shared" si="944"/>
        <v>13000</v>
      </c>
      <c r="RU273" s="17">
        <f t="shared" si="945"/>
        <v>6.155623635700723E-2</v>
      </c>
      <c r="RV273" s="37">
        <f t="shared" si="946"/>
        <v>0.71549181065301692</v>
      </c>
      <c r="RW273" s="36">
        <f t="shared" si="947"/>
        <v>1.3116065756035578</v>
      </c>
      <c r="RX273" s="85">
        <v>-1.3474969999999999</v>
      </c>
      <c r="RY273" s="93">
        <v>148</v>
      </c>
      <c r="RZ273" s="43" t="b">
        <v>0</v>
      </c>
      <c r="SA273" s="18" t="b">
        <v>0</v>
      </c>
      <c r="SB273" s="18" t="b">
        <v>0</v>
      </c>
      <c r="SC273" s="18" t="b">
        <v>0</v>
      </c>
      <c r="SD273" s="18" t="b">
        <v>0</v>
      </c>
      <c r="SE273" s="32" t="b">
        <v>1</v>
      </c>
      <c r="SF273" s="43" t="b">
        <v>0</v>
      </c>
      <c r="SG273" s="18" t="b">
        <v>1</v>
      </c>
      <c r="SH273" s="18">
        <v>0</v>
      </c>
      <c r="SI273" s="18"/>
      <c r="SJ273" s="22">
        <v>2</v>
      </c>
      <c r="SK273" s="22"/>
      <c r="SL273" s="22">
        <v>2</v>
      </c>
      <c r="SM273" s="22">
        <v>0</v>
      </c>
      <c r="SN273" s="18"/>
      <c r="SO273" s="18"/>
      <c r="SP273" s="18"/>
      <c r="SQ273" s="17">
        <f t="shared" si="1052"/>
        <v>8.2644628099173556E-3</v>
      </c>
      <c r="SR273" s="17">
        <f t="shared" si="1053"/>
        <v>0</v>
      </c>
      <c r="SS273" s="17">
        <f t="shared" si="1054"/>
        <v>0</v>
      </c>
      <c r="ST273" s="17">
        <f t="shared" si="1055"/>
        <v>0</v>
      </c>
      <c r="SU273" s="17">
        <f t="shared" si="1056"/>
        <v>0</v>
      </c>
      <c r="SV273" s="17">
        <f t="shared" si="1086"/>
        <v>0</v>
      </c>
      <c r="SW273" s="17">
        <f t="shared" si="1057"/>
        <v>0</v>
      </c>
      <c r="SX273" s="17">
        <f t="shared" si="1058"/>
        <v>0</v>
      </c>
      <c r="SY273" s="17">
        <f t="shared" si="1059"/>
        <v>0</v>
      </c>
      <c r="SZ273" s="17">
        <f t="shared" si="1060"/>
        <v>0</v>
      </c>
      <c r="TA273" s="17">
        <f t="shared" si="1061"/>
        <v>0</v>
      </c>
      <c r="TB273" s="24">
        <f t="shared" si="1062"/>
        <v>620</v>
      </c>
      <c r="TC273" s="69">
        <f t="shared" si="1063"/>
        <v>1</v>
      </c>
      <c r="TD273" s="17">
        <f t="shared" si="1085"/>
        <v>2.6014568158168575E-6</v>
      </c>
      <c r="TE273" s="95"/>
      <c r="TF273" s="71"/>
      <c r="TG273" s="71"/>
      <c r="TH273" s="71">
        <v>4</v>
      </c>
      <c r="TI273" s="71"/>
      <c r="TJ273" s="71"/>
      <c r="TK273" s="71">
        <v>68</v>
      </c>
      <c r="TL273" s="71"/>
      <c r="TM273" s="71">
        <v>1</v>
      </c>
      <c r="TN273" s="71"/>
      <c r="TO273" s="71"/>
      <c r="TP273" s="71"/>
      <c r="TQ273" s="71"/>
      <c r="TR273" s="72"/>
      <c r="TS273" s="72"/>
      <c r="TT273" s="72"/>
      <c r="TU273" s="72"/>
      <c r="TV273" s="72">
        <v>18</v>
      </c>
      <c r="TW273" s="72"/>
      <c r="TX273" s="72"/>
      <c r="TY273" s="72">
        <v>1</v>
      </c>
      <c r="TZ273" s="72">
        <v>71</v>
      </c>
      <c r="UA273" s="72"/>
      <c r="UB273" s="72"/>
      <c r="UC273" s="72"/>
      <c r="UD273" s="72"/>
      <c r="UE273" s="72"/>
      <c r="UF273" s="72"/>
      <c r="UG273" s="72">
        <v>2</v>
      </c>
      <c r="UH273" s="72"/>
      <c r="UI273" s="72"/>
      <c r="UJ273" s="73">
        <v>45</v>
      </c>
      <c r="UK273" s="73"/>
      <c r="UL273" s="73"/>
      <c r="UM273" s="73"/>
      <c r="UN273" s="73">
        <v>34</v>
      </c>
      <c r="UO273" s="73"/>
      <c r="UP273" s="73"/>
      <c r="UQ273" s="73"/>
      <c r="UR273" s="73">
        <v>137</v>
      </c>
      <c r="US273" s="73">
        <v>1</v>
      </c>
      <c r="UT273" s="73"/>
      <c r="UU273" s="73"/>
      <c r="UV273" s="73"/>
      <c r="UW273" s="73"/>
      <c r="UX273" s="73"/>
      <c r="UY273" s="73">
        <v>1</v>
      </c>
      <c r="UZ273" s="73"/>
      <c r="VA273" s="73"/>
      <c r="VB273" s="73">
        <v>91</v>
      </c>
      <c r="VC273" s="73"/>
      <c r="VD273" s="73"/>
      <c r="VE273" s="73"/>
      <c r="VF273" s="73">
        <v>19</v>
      </c>
      <c r="VG273" s="73"/>
      <c r="VH273" s="73">
        <v>1</v>
      </c>
      <c r="VI273" s="73"/>
      <c r="VJ273" s="73">
        <v>150</v>
      </c>
      <c r="VK273" s="73">
        <v>1</v>
      </c>
      <c r="VL273" s="73"/>
      <c r="VM273" s="73"/>
      <c r="VN273" s="73"/>
      <c r="VO273" s="73"/>
      <c r="VP273" s="73">
        <v>1</v>
      </c>
      <c r="VQ273" s="73"/>
      <c r="VR273" s="73"/>
      <c r="VS273" s="73">
        <v>84</v>
      </c>
      <c r="VT273" s="73"/>
      <c r="VU273" s="73"/>
      <c r="VV273" s="73"/>
      <c r="VW273" s="73">
        <v>9</v>
      </c>
      <c r="VX273" s="73"/>
      <c r="VY273" s="73">
        <v>1</v>
      </c>
      <c r="VZ273" s="73">
        <v>6</v>
      </c>
      <c r="WA273" s="73">
        <v>62</v>
      </c>
      <c r="WB273" s="73"/>
      <c r="WC273" s="73">
        <v>2</v>
      </c>
      <c r="WD273" s="73"/>
      <c r="WE273" s="73"/>
      <c r="WF273" s="73"/>
      <c r="WG273" s="73"/>
      <c r="WH273" s="73"/>
      <c r="WI273" s="73"/>
      <c r="WJ273" s="73">
        <v>1</v>
      </c>
      <c r="WK273" s="73"/>
      <c r="WL273" s="73"/>
      <c r="WM273" s="73"/>
      <c r="WN273" s="73"/>
      <c r="WO273" s="22">
        <f t="shared" si="1064"/>
        <v>220</v>
      </c>
      <c r="WP273" s="22">
        <f t="shared" si="1065"/>
        <v>0</v>
      </c>
      <c r="WQ273" s="22">
        <f t="shared" si="1066"/>
        <v>0</v>
      </c>
      <c r="WR273" s="22">
        <f t="shared" si="1067"/>
        <v>0</v>
      </c>
      <c r="WS273" s="22">
        <f t="shared" si="1068"/>
        <v>84</v>
      </c>
      <c r="WT273" s="22">
        <f t="shared" si="1069"/>
        <v>0</v>
      </c>
      <c r="WU273" s="22">
        <f t="shared" si="1070"/>
        <v>2</v>
      </c>
      <c r="WV273" s="22">
        <f t="shared" si="1071"/>
        <v>1</v>
      </c>
      <c r="WW273" s="22">
        <f t="shared" si="1072"/>
        <v>488</v>
      </c>
      <c r="WX273" s="22">
        <f t="shared" si="1073"/>
        <v>0</v>
      </c>
      <c r="WY273" s="22">
        <f t="shared" si="1074"/>
        <v>5</v>
      </c>
      <c r="WZ273" s="22">
        <f t="shared" si="1075"/>
        <v>0</v>
      </c>
      <c r="XA273" s="22">
        <f t="shared" si="1076"/>
        <v>0</v>
      </c>
      <c r="XB273" s="22">
        <f t="shared" si="1077"/>
        <v>0</v>
      </c>
      <c r="XC273" s="22">
        <f t="shared" si="1078"/>
        <v>0</v>
      </c>
      <c r="XD273" s="22">
        <f t="shared" si="1079"/>
        <v>0</v>
      </c>
      <c r="XE273" s="22">
        <f t="shared" si="1080"/>
        <v>5</v>
      </c>
      <c r="XF273" s="22">
        <f t="shared" si="1081"/>
        <v>0</v>
      </c>
      <c r="XG273" s="93">
        <f t="shared" si="1082"/>
        <v>0</v>
      </c>
    </row>
    <row r="274" spans="1:631" ht="17.100000000000001" customHeight="1" x14ac:dyDescent="0.2">
      <c r="A274" s="101"/>
      <c r="B274" s="27" t="s">
        <v>215</v>
      </c>
      <c r="C274" s="535" t="s">
        <v>216</v>
      </c>
      <c r="D274" s="25" t="s">
        <v>259</v>
      </c>
      <c r="E274" s="535" t="s">
        <v>260</v>
      </c>
      <c r="F274" s="25" t="s">
        <v>262</v>
      </c>
      <c r="G274" s="535" t="s">
        <v>263</v>
      </c>
      <c r="H274" s="25">
        <v>49</v>
      </c>
      <c r="I274" s="28">
        <v>4</v>
      </c>
      <c r="J274" s="17">
        <f t="shared" si="948"/>
        <v>0.79178548431607032</v>
      </c>
      <c r="K274" s="17">
        <f t="shared" si="949"/>
        <v>0.30385889062643734</v>
      </c>
      <c r="L274" s="17">
        <f t="shared" si="950"/>
        <v>1</v>
      </c>
      <c r="M274" s="17">
        <f t="shared" si="951"/>
        <v>0.22736858906668797</v>
      </c>
      <c r="N274" s="17">
        <f t="shared" si="952"/>
        <v>0.33144948876952113</v>
      </c>
      <c r="O274" s="17">
        <f t="shared" si="953"/>
        <v>0.11383497378346058</v>
      </c>
      <c r="P274" s="17">
        <f t="shared" si="954"/>
        <v>0.62656901581024915</v>
      </c>
      <c r="Q274" s="17">
        <f t="shared" si="955"/>
        <v>0.53700000000000003</v>
      </c>
      <c r="R274" s="69">
        <f t="shared" si="956"/>
        <v>0.93299999999999994</v>
      </c>
      <c r="S274" s="422">
        <f t="shared" si="957"/>
        <v>0.54054071581915852</v>
      </c>
      <c r="T274" s="17">
        <f t="shared" si="1083"/>
        <v>0.45945928418084148</v>
      </c>
      <c r="U274" s="10">
        <f t="shared" si="958"/>
        <v>81511.293228670547</v>
      </c>
      <c r="V274" s="32">
        <v>4</v>
      </c>
      <c r="W274" s="550">
        <f t="shared" si="959"/>
        <v>0</v>
      </c>
      <c r="X274" s="550">
        <f t="shared" si="960"/>
        <v>0.42942960470804736</v>
      </c>
      <c r="Y274" s="550">
        <f t="shared" si="961"/>
        <v>0.57057039529195264</v>
      </c>
      <c r="Z274" s="551">
        <f t="shared" si="962"/>
        <v>101223.18211755944</v>
      </c>
      <c r="AA274" s="426">
        <f t="shared" si="963"/>
        <v>0.14000000000000001</v>
      </c>
      <c r="AB274" s="59">
        <f t="shared" si="964"/>
        <v>0.95</v>
      </c>
      <c r="AC274" s="59">
        <f t="shared" si="965"/>
        <v>7.877926872264969E-2</v>
      </c>
      <c r="AD274" s="59">
        <f t="shared" si="966"/>
        <v>0.33144948876952113</v>
      </c>
      <c r="AE274" s="59">
        <f t="shared" si="967"/>
        <v>0.46299999999999997</v>
      </c>
      <c r="AF274" s="59">
        <f t="shared" si="968"/>
        <v>0.44533621561953823</v>
      </c>
      <c r="AG274" s="59">
        <f t="shared" si="969"/>
        <v>0.28622021893110111</v>
      </c>
      <c r="AH274" s="59">
        <f t="shared" si="970"/>
        <v>0.11383497378346058</v>
      </c>
      <c r="AI274" s="59">
        <f t="shared" si="971"/>
        <v>0.70522491031183887</v>
      </c>
      <c r="AJ274" s="59">
        <f t="shared" si="972"/>
        <v>0.87834605832030177</v>
      </c>
      <c r="AK274" s="59">
        <f t="shared" si="973"/>
        <v>0.37343098418975085</v>
      </c>
      <c r="AL274" s="35">
        <f t="shared" si="974"/>
        <v>1</v>
      </c>
      <c r="AM274" s="27">
        <v>177407</v>
      </c>
      <c r="AN274" s="25">
        <v>84396</v>
      </c>
      <c r="AO274" s="25">
        <v>93011</v>
      </c>
      <c r="AP274" s="17">
        <f t="shared" si="975"/>
        <v>3.4457158884722101E-3</v>
      </c>
      <c r="AQ274" s="18">
        <v>90.7</v>
      </c>
      <c r="AR274" s="58">
        <v>1472.7538970600001</v>
      </c>
      <c r="AS274" s="24">
        <f t="shared" si="976"/>
        <v>120.45936551527755</v>
      </c>
      <c r="AT274" s="17">
        <f t="shared" si="916"/>
        <v>0.10402992021562404</v>
      </c>
      <c r="AU274" s="25">
        <v>175089</v>
      </c>
      <c r="AV274" s="25">
        <v>82381</v>
      </c>
      <c r="AW274" s="25">
        <v>92708</v>
      </c>
      <c r="AX274" s="25">
        <v>2318</v>
      </c>
      <c r="AY274" s="25">
        <v>2015</v>
      </c>
      <c r="AZ274" s="18">
        <v>303</v>
      </c>
      <c r="BA274" s="25">
        <v>24792</v>
      </c>
      <c r="BB274" s="25">
        <v>11638</v>
      </c>
      <c r="BC274" s="25">
        <v>13154</v>
      </c>
      <c r="BD274" s="18">
        <v>88.5</v>
      </c>
      <c r="BE274" s="25">
        <v>152615</v>
      </c>
      <c r="BF274" s="25">
        <v>72758</v>
      </c>
      <c r="BG274" s="25">
        <v>79857</v>
      </c>
      <c r="BH274" s="18">
        <v>91.1</v>
      </c>
      <c r="BI274" s="17">
        <v>0.14000000000000001</v>
      </c>
      <c r="BJ274" s="25">
        <v>52297</v>
      </c>
      <c r="BK274" s="25">
        <v>112953</v>
      </c>
      <c r="BL274" s="25">
        <v>12157</v>
      </c>
      <c r="BM274" s="17">
        <v>0.57099999999999995</v>
      </c>
      <c r="BN274" s="10">
        <f t="shared" si="977"/>
        <v>76107.603000000003</v>
      </c>
      <c r="BO274" s="29">
        <v>0.46299999999999997</v>
      </c>
      <c r="BP274" s="30">
        <f t="shared" si="978"/>
        <v>0.53700000000000003</v>
      </c>
      <c r="BQ274" s="31">
        <v>10.8</v>
      </c>
      <c r="BR274" s="25">
        <v>125110</v>
      </c>
      <c r="BS274" s="25">
        <v>32582</v>
      </c>
      <c r="BT274" s="25">
        <v>79496</v>
      </c>
      <c r="BU274" s="25">
        <v>9925</v>
      </c>
      <c r="BV274" s="25">
        <v>2234</v>
      </c>
      <c r="BW274" s="18">
        <v>873</v>
      </c>
      <c r="BX274" s="25">
        <v>43484</v>
      </c>
      <c r="BY274" s="25">
        <v>34398</v>
      </c>
      <c r="BZ274" s="25">
        <v>9086</v>
      </c>
      <c r="CA274" s="59">
        <v>0.20899999999999999</v>
      </c>
      <c r="CB274" s="25">
        <v>175089</v>
      </c>
      <c r="CC274" s="25">
        <v>2318</v>
      </c>
      <c r="CD274" s="17">
        <f t="shared" si="979"/>
        <v>1.3238981318072524E-2</v>
      </c>
      <c r="CE274" s="25">
        <v>2433</v>
      </c>
      <c r="CF274" s="25">
        <v>6520</v>
      </c>
      <c r="CG274" s="25">
        <v>9806</v>
      </c>
      <c r="CH274" s="25">
        <v>9527</v>
      </c>
      <c r="CI274" s="25">
        <v>6914</v>
      </c>
      <c r="CJ274" s="25">
        <v>4085</v>
      </c>
      <c r="CK274" s="25">
        <v>2261</v>
      </c>
      <c r="CL274" s="25">
        <v>1183</v>
      </c>
      <c r="CM274" s="18">
        <v>755</v>
      </c>
      <c r="CN274" s="32">
        <v>4</v>
      </c>
      <c r="CO274" s="27">
        <v>43484</v>
      </c>
      <c r="CP274" s="34">
        <f t="shared" si="980"/>
        <v>4.0798224634348266</v>
      </c>
      <c r="CQ274" s="25">
        <v>70</v>
      </c>
      <c r="CR274" s="18">
        <v>762</v>
      </c>
      <c r="CS274" s="25">
        <v>1741</v>
      </c>
      <c r="CT274" s="25">
        <v>21072</v>
      </c>
      <c r="CU274" s="25">
        <v>18882</v>
      </c>
      <c r="CV274" s="18">
        <v>450</v>
      </c>
      <c r="CW274" s="18">
        <v>337</v>
      </c>
      <c r="CX274" s="18">
        <v>170</v>
      </c>
      <c r="CY274" s="25">
        <v>43484</v>
      </c>
      <c r="CZ274" s="25">
        <v>41982</v>
      </c>
      <c r="DA274" s="18">
        <v>498</v>
      </c>
      <c r="DB274" s="18">
        <v>484</v>
      </c>
      <c r="DC274" s="18">
        <v>362</v>
      </c>
      <c r="DD274" s="18">
        <v>85</v>
      </c>
      <c r="DE274" s="18">
        <v>73</v>
      </c>
      <c r="DF274" s="25">
        <v>43484</v>
      </c>
      <c r="DG274" s="25">
        <v>19247</v>
      </c>
      <c r="DH274" s="18">
        <v>74</v>
      </c>
      <c r="DI274" s="18">
        <v>44</v>
      </c>
      <c r="DJ274" s="25">
        <v>23946</v>
      </c>
      <c r="DK274" s="18">
        <v>130</v>
      </c>
      <c r="DL274" s="18">
        <v>43</v>
      </c>
      <c r="DM274" s="25">
        <f t="shared" si="981"/>
        <v>77284</v>
      </c>
      <c r="DN274" s="17">
        <f t="shared" si="982"/>
        <v>0.55068530953914085</v>
      </c>
      <c r="DO274" s="17">
        <f t="shared" si="983"/>
        <v>2.9896053720908839E-3</v>
      </c>
      <c r="DP274" s="23">
        <f t="shared" si="984"/>
        <v>0.44533621561953823</v>
      </c>
      <c r="DQ274" s="23">
        <f t="shared" si="985"/>
        <v>0.55466378438046182</v>
      </c>
      <c r="DR274" s="25">
        <v>43484</v>
      </c>
      <c r="DS274" s="18">
        <v>242</v>
      </c>
      <c r="DT274" s="25">
        <v>32012</v>
      </c>
      <c r="DU274" s="18">
        <v>32</v>
      </c>
      <c r="DV274" s="25">
        <v>8891</v>
      </c>
      <c r="DW274" s="18">
        <v>36</v>
      </c>
      <c r="DX274" s="25">
        <v>2068</v>
      </c>
      <c r="DY274" s="18">
        <v>203</v>
      </c>
      <c r="DZ274" s="17">
        <f t="shared" si="986"/>
        <v>0.94694600312758714</v>
      </c>
      <c r="EA274" s="17">
        <f t="shared" si="987"/>
        <v>5.3053996872412856E-2</v>
      </c>
      <c r="EB274" s="25">
        <v>43484</v>
      </c>
      <c r="EC274" s="25">
        <v>12128</v>
      </c>
      <c r="ED274" s="18">
        <v>318</v>
      </c>
      <c r="EE274" s="25">
        <v>29723</v>
      </c>
      <c r="EF274" s="17">
        <f t="shared" si="1087"/>
        <v>0.68353877288197962</v>
      </c>
      <c r="EG274" s="25">
        <v>1109</v>
      </c>
      <c r="EH274" s="18">
        <v>206</v>
      </c>
      <c r="EI274" s="17">
        <f t="shared" si="988"/>
        <v>0.28622021893110111</v>
      </c>
      <c r="EJ274" s="17">
        <f t="shared" si="989"/>
        <v>2.550363352037531E-2</v>
      </c>
      <c r="EK274" s="69">
        <f t="shared" si="990"/>
        <v>0.30385889062643734</v>
      </c>
      <c r="EL274" s="27">
        <v>123266</v>
      </c>
      <c r="EM274" s="25">
        <v>117154</v>
      </c>
      <c r="EN274" s="25">
        <v>6112</v>
      </c>
      <c r="EO274" s="59">
        <v>0.95</v>
      </c>
      <c r="EP274" s="25">
        <v>56354</v>
      </c>
      <c r="EQ274" s="25">
        <v>54693</v>
      </c>
      <c r="ER274" s="25">
        <v>1661</v>
      </c>
      <c r="ES274" s="59">
        <v>0.97099999999999997</v>
      </c>
      <c r="ET274" s="25">
        <v>66912</v>
      </c>
      <c r="EU274" s="25">
        <v>62461</v>
      </c>
      <c r="EV274" s="25">
        <v>4451</v>
      </c>
      <c r="EW274" s="59">
        <v>0.93299999999999994</v>
      </c>
      <c r="EX274" s="25">
        <v>18002</v>
      </c>
      <c r="EY274" s="25">
        <v>17451</v>
      </c>
      <c r="EZ274" s="25">
        <v>551</v>
      </c>
      <c r="FA274" s="59">
        <v>0.96900000000000008</v>
      </c>
      <c r="FB274" s="25">
        <v>105264</v>
      </c>
      <c r="FC274" s="25">
        <v>99703</v>
      </c>
      <c r="FD274" s="25">
        <v>5561</v>
      </c>
      <c r="FE274" s="59">
        <v>0.94700000000000006</v>
      </c>
      <c r="FF274" s="25">
        <v>77185</v>
      </c>
      <c r="FG274" s="25">
        <v>29715</v>
      </c>
      <c r="FH274" s="25">
        <v>42434</v>
      </c>
      <c r="FI274" s="25">
        <v>5036</v>
      </c>
      <c r="FJ274" s="23">
        <f t="shared" si="991"/>
        <v>6.5245837921876007E-2</v>
      </c>
      <c r="FK274" s="23">
        <f t="shared" si="992"/>
        <v>0.54977003303750727</v>
      </c>
      <c r="FL274" s="36">
        <f t="shared" si="993"/>
        <v>5.9005162827640989</v>
      </c>
      <c r="FM274" s="25">
        <v>37448</v>
      </c>
      <c r="FN274" s="25">
        <v>14896</v>
      </c>
      <c r="FO274" s="17">
        <f t="shared" si="994"/>
        <v>0.39777825251014742</v>
      </c>
      <c r="FP274" s="25">
        <v>20187</v>
      </c>
      <c r="FQ274" s="17">
        <f t="shared" si="995"/>
        <v>0.53906750694296091</v>
      </c>
      <c r="FR274" s="25">
        <v>2365</v>
      </c>
      <c r="FS274" s="17">
        <f t="shared" si="996"/>
        <v>6.3154240546891685E-2</v>
      </c>
      <c r="FT274" s="25">
        <v>39737</v>
      </c>
      <c r="FU274" s="25">
        <v>14819</v>
      </c>
      <c r="FV274" s="25">
        <v>22247</v>
      </c>
      <c r="FW274" s="17">
        <f t="shared" si="997"/>
        <v>6.721695145582203E-2</v>
      </c>
      <c r="FX274" s="17">
        <f t="shared" si="998"/>
        <v>0.5598560535521051</v>
      </c>
      <c r="FY274" s="25">
        <v>2671</v>
      </c>
      <c r="FZ274" s="25">
        <v>96434</v>
      </c>
      <c r="GA274" s="25">
        <v>7597</v>
      </c>
      <c r="GB274" s="25">
        <v>56874</v>
      </c>
      <c r="GC274" s="25">
        <v>18387</v>
      </c>
      <c r="GD274" s="25">
        <v>7289</v>
      </c>
      <c r="GE274" s="18">
        <v>163</v>
      </c>
      <c r="GF274" s="25">
        <v>4918</v>
      </c>
      <c r="GG274" s="18">
        <v>77</v>
      </c>
      <c r="GH274" s="18">
        <v>73</v>
      </c>
      <c r="GI274" s="18">
        <v>1056</v>
      </c>
      <c r="GJ274" s="10">
        <f t="shared" si="999"/>
        <v>7597</v>
      </c>
      <c r="GK274" s="10">
        <f t="shared" si="1088"/>
        <v>88837</v>
      </c>
      <c r="GL274" s="10">
        <f t="shared" si="1089"/>
        <v>31963</v>
      </c>
      <c r="GM274" s="10">
        <f t="shared" si="1000"/>
        <v>64471</v>
      </c>
      <c r="GN274" s="10">
        <f t="shared" si="1090"/>
        <v>13576</v>
      </c>
      <c r="GO274" s="17">
        <f t="shared" si="1001"/>
        <v>7.877926872264969E-2</v>
      </c>
      <c r="GP274" s="17">
        <f t="shared" si="1091"/>
        <v>0.92122073127735027</v>
      </c>
      <c r="GQ274" s="17">
        <f t="shared" si="1092"/>
        <v>0.33144948876952113</v>
      </c>
      <c r="GR274" s="17">
        <f t="shared" si="1093"/>
        <v>0.14078022274301594</v>
      </c>
      <c r="GS274" s="17">
        <f t="shared" si="1002"/>
        <v>0.62633511002343567</v>
      </c>
      <c r="GT274" s="25">
        <v>44103</v>
      </c>
      <c r="GU274" s="25">
        <v>2386</v>
      </c>
      <c r="GV274" s="25">
        <v>23447</v>
      </c>
      <c r="GW274" s="25">
        <v>11352</v>
      </c>
      <c r="GX274" s="25">
        <v>4186</v>
      </c>
      <c r="GY274" s="18">
        <v>109</v>
      </c>
      <c r="GZ274" s="25">
        <v>2095</v>
      </c>
      <c r="HA274" s="18">
        <v>23</v>
      </c>
      <c r="HB274" s="18">
        <v>52</v>
      </c>
      <c r="HC274" s="18">
        <v>453</v>
      </c>
      <c r="HD274" s="23">
        <f t="shared" si="1003"/>
        <v>5.4100628075187632E-2</v>
      </c>
      <c r="HE274" s="23">
        <f t="shared" si="1004"/>
        <v>0.94589937192481233</v>
      </c>
      <c r="HF274" s="23">
        <f t="shared" si="1005"/>
        <v>0.41425753350112238</v>
      </c>
      <c r="HG274" s="23">
        <f t="shared" si="1006"/>
        <v>0.15686007754574519</v>
      </c>
      <c r="HH274" s="25">
        <v>52331</v>
      </c>
      <c r="HI274" s="25">
        <v>5211</v>
      </c>
      <c r="HJ274" s="25">
        <v>33427</v>
      </c>
      <c r="HK274" s="25">
        <v>7035</v>
      </c>
      <c r="HL274" s="25">
        <v>3103</v>
      </c>
      <c r="HM274" s="18">
        <v>54</v>
      </c>
      <c r="HN274" s="25">
        <v>2823</v>
      </c>
      <c r="HO274" s="18">
        <v>54</v>
      </c>
      <c r="HP274" s="18">
        <v>21</v>
      </c>
      <c r="HQ274" s="18">
        <v>603</v>
      </c>
      <c r="HR274" s="23">
        <f t="shared" si="1007"/>
        <v>9.9577688177179879E-2</v>
      </c>
      <c r="HS274" s="23">
        <f t="shared" si="1008"/>
        <v>0.90042231182282018</v>
      </c>
      <c r="HT274" s="80">
        <f t="shared" si="1009"/>
        <v>0.26166134795818924</v>
      </c>
      <c r="HU274" s="27">
        <v>143641</v>
      </c>
      <c r="HV274" s="25">
        <v>2994</v>
      </c>
      <c r="HW274" s="25">
        <v>25045</v>
      </c>
      <c r="HX274" s="25">
        <v>9812</v>
      </c>
      <c r="HY274" s="25">
        <v>19162</v>
      </c>
      <c r="HZ274" s="25">
        <v>8636</v>
      </c>
      <c r="IA274" s="25">
        <v>4815</v>
      </c>
      <c r="IB274" s="18">
        <v>547</v>
      </c>
      <c r="IC274" s="25">
        <v>18239</v>
      </c>
      <c r="ID274" s="25">
        <v>37329</v>
      </c>
      <c r="IE274" s="25">
        <v>8033</v>
      </c>
      <c r="IF274" s="18">
        <v>994</v>
      </c>
      <c r="IG274" s="25">
        <v>8035</v>
      </c>
      <c r="IH274" s="17">
        <f t="shared" si="1010"/>
        <v>0.31999916458392796</v>
      </c>
      <c r="II274" s="17">
        <f t="shared" si="1011"/>
        <v>6.012210998252588E-2</v>
      </c>
      <c r="IJ274" s="30">
        <f t="shared" si="1012"/>
        <v>16.632816118573412</v>
      </c>
      <c r="IK274" s="17">
        <f t="shared" si="1084"/>
        <v>0.22736858906668797</v>
      </c>
      <c r="IL274" s="25">
        <v>67375</v>
      </c>
      <c r="IM274" s="25">
        <v>1481</v>
      </c>
      <c r="IN274" s="25">
        <v>17718</v>
      </c>
      <c r="IO274" s="25">
        <v>7882</v>
      </c>
      <c r="IP274" s="25">
        <v>13651</v>
      </c>
      <c r="IQ274" s="25">
        <v>4220</v>
      </c>
      <c r="IR274" s="25">
        <v>3150</v>
      </c>
      <c r="IS274" s="18">
        <v>321</v>
      </c>
      <c r="IT274" s="25">
        <v>9160</v>
      </c>
      <c r="IU274" s="25">
        <v>1171</v>
      </c>
      <c r="IV274" s="25">
        <v>3160</v>
      </c>
      <c r="IW274" s="18">
        <v>487</v>
      </c>
      <c r="IX274" s="25">
        <v>4974</v>
      </c>
      <c r="IY274" s="17">
        <f t="shared" si="1013"/>
        <v>0.71394434137291285</v>
      </c>
      <c r="IZ274" s="25">
        <v>76266</v>
      </c>
      <c r="JA274" s="25">
        <v>1513</v>
      </c>
      <c r="JB274" s="25">
        <v>7327</v>
      </c>
      <c r="JC274" s="25">
        <v>1930</v>
      </c>
      <c r="JD274" s="25">
        <v>5511</v>
      </c>
      <c r="JE274" s="25">
        <v>4416</v>
      </c>
      <c r="JF274" s="25">
        <v>1665</v>
      </c>
      <c r="JG274" s="18">
        <v>226</v>
      </c>
      <c r="JH274" s="25">
        <v>9079</v>
      </c>
      <c r="JI274" s="25">
        <v>36158</v>
      </c>
      <c r="JJ274" s="25">
        <v>4873</v>
      </c>
      <c r="JK274" s="18">
        <v>507</v>
      </c>
      <c r="JL274" s="25">
        <v>3061</v>
      </c>
      <c r="JM274" s="80">
        <f t="shared" si="1014"/>
        <v>0.29321060498780582</v>
      </c>
      <c r="JN274" s="27">
        <v>143641</v>
      </c>
      <c r="JO274" s="25">
        <v>87245</v>
      </c>
      <c r="JP274" s="18">
        <v>56</v>
      </c>
      <c r="JQ274" s="18">
        <v>356</v>
      </c>
      <c r="JR274" s="18">
        <v>908</v>
      </c>
      <c r="JS274" s="18">
        <v>585</v>
      </c>
      <c r="JT274" s="18">
        <v>813</v>
      </c>
      <c r="JU274" s="18">
        <v>18</v>
      </c>
      <c r="JV274" s="18">
        <v>20</v>
      </c>
      <c r="JW274" s="25">
        <v>53640</v>
      </c>
      <c r="JX274" s="17">
        <f t="shared" si="1015"/>
        <v>0.37343098418975085</v>
      </c>
      <c r="JY274" s="17">
        <f t="shared" si="1016"/>
        <v>0.62656901581024915</v>
      </c>
      <c r="JZ274" s="25">
        <v>20896</v>
      </c>
      <c r="KA274" s="25">
        <v>14891</v>
      </c>
      <c r="KB274" s="18">
        <v>25</v>
      </c>
      <c r="KC274" s="18">
        <v>149</v>
      </c>
      <c r="KD274" s="18">
        <v>243</v>
      </c>
      <c r="KE274" s="18">
        <v>179</v>
      </c>
      <c r="KF274" s="18">
        <v>95</v>
      </c>
      <c r="KG274" s="18">
        <v>8</v>
      </c>
      <c r="KH274" s="18">
        <v>5</v>
      </c>
      <c r="KI274" s="25">
        <v>5301</v>
      </c>
      <c r="KJ274" s="17">
        <f t="shared" si="1017"/>
        <v>0.25368491577335373</v>
      </c>
      <c r="KK274" s="25">
        <v>122745</v>
      </c>
      <c r="KL274" s="25">
        <v>72354</v>
      </c>
      <c r="KM274" s="18">
        <v>31</v>
      </c>
      <c r="KN274" s="18">
        <v>207</v>
      </c>
      <c r="KO274" s="18">
        <v>665</v>
      </c>
      <c r="KP274" s="18">
        <v>406</v>
      </c>
      <c r="KQ274" s="18">
        <v>718</v>
      </c>
      <c r="KR274" s="18">
        <v>10</v>
      </c>
      <c r="KS274" s="18">
        <v>15</v>
      </c>
      <c r="KT274" s="25">
        <v>48339</v>
      </c>
      <c r="KU274" s="69">
        <f t="shared" si="917"/>
        <v>0.39381644873518268</v>
      </c>
      <c r="KV274" s="27">
        <v>177407</v>
      </c>
      <c r="KW274" s="25">
        <v>169081</v>
      </c>
      <c r="KX274" s="25">
        <v>8326</v>
      </c>
      <c r="KY274" s="59">
        <v>4.7E-2</v>
      </c>
      <c r="KZ274" s="25">
        <v>4711</v>
      </c>
      <c r="LA274" s="25">
        <v>2567</v>
      </c>
      <c r="LB274" s="25">
        <v>3523</v>
      </c>
      <c r="LC274" s="25">
        <v>2955</v>
      </c>
      <c r="LD274" s="25">
        <v>84396</v>
      </c>
      <c r="LE274" s="25">
        <v>80689</v>
      </c>
      <c r="LF274" s="25">
        <v>3707</v>
      </c>
      <c r="LG274" s="59">
        <v>4.4000000000000004E-2</v>
      </c>
      <c r="LH274" s="25">
        <v>93011</v>
      </c>
      <c r="LI274" s="25">
        <v>88392</v>
      </c>
      <c r="LJ274" s="25">
        <v>4619</v>
      </c>
      <c r="LK274" s="35">
        <v>0.05</v>
      </c>
      <c r="LL274" s="27">
        <v>43484</v>
      </c>
      <c r="LM274" s="18">
        <v>314</v>
      </c>
      <c r="LN274" s="25">
        <v>30352</v>
      </c>
      <c r="LO274" s="25">
        <v>7737</v>
      </c>
      <c r="LP274" s="25">
        <v>1458</v>
      </c>
      <c r="LQ274" s="18">
        <v>199</v>
      </c>
      <c r="LR274" s="25">
        <v>3424</v>
      </c>
      <c r="LS274" s="23">
        <f t="shared" si="1018"/>
        <v>7.8741606107993745E-2</v>
      </c>
      <c r="LT274" s="23">
        <f t="shared" si="1019"/>
        <v>0.92125839389200626</v>
      </c>
      <c r="LU274" s="17">
        <f t="shared" si="1020"/>
        <v>0.70522491031183887</v>
      </c>
      <c r="LV274" s="25">
        <v>43484</v>
      </c>
      <c r="LW274" s="18">
        <v>189</v>
      </c>
      <c r="LX274" s="25">
        <v>33695</v>
      </c>
      <c r="LY274" s="25">
        <v>4036</v>
      </c>
      <c r="LZ274" s="18">
        <v>555</v>
      </c>
      <c r="MA274" s="25">
        <v>1028</v>
      </c>
      <c r="MB274" s="25">
        <v>2731</v>
      </c>
      <c r="MC274" s="18">
        <v>322</v>
      </c>
      <c r="MD274" s="18">
        <v>274</v>
      </c>
      <c r="ME274" s="18">
        <v>61</v>
      </c>
      <c r="MF274" s="18">
        <v>593</v>
      </c>
      <c r="MG274" s="17">
        <f t="shared" si="1021"/>
        <v>9.385061171925306E-2</v>
      </c>
      <c r="MH274" s="17">
        <f t="shared" si="1022"/>
        <v>0.87834605832030177</v>
      </c>
      <c r="MI274" s="25">
        <v>43484</v>
      </c>
      <c r="MJ274" s="18">
        <v>196</v>
      </c>
      <c r="MK274" s="25">
        <v>32345</v>
      </c>
      <c r="ML274" s="25">
        <v>4664</v>
      </c>
      <c r="MM274" s="18">
        <v>597</v>
      </c>
      <c r="MN274" s="25">
        <v>1338</v>
      </c>
      <c r="MO274" s="25">
        <v>3390</v>
      </c>
      <c r="MP274" s="18">
        <v>321</v>
      </c>
      <c r="MQ274" s="18">
        <v>6</v>
      </c>
      <c r="MR274" s="18">
        <v>60</v>
      </c>
      <c r="MS274" s="18">
        <v>567</v>
      </c>
      <c r="MT274" s="17">
        <f t="shared" si="1023"/>
        <v>0.86312206788703894</v>
      </c>
      <c r="MU274" s="69">
        <f t="shared" si="1024"/>
        <v>0.79178548431607032</v>
      </c>
      <c r="MV274" s="27">
        <v>43484</v>
      </c>
      <c r="MW274" s="25">
        <v>4950</v>
      </c>
      <c r="MX274" s="25">
        <v>5538</v>
      </c>
      <c r="MY274" s="25">
        <v>15423</v>
      </c>
      <c r="MZ274" s="25">
        <v>13676</v>
      </c>
      <c r="NA274" s="25">
        <v>1833</v>
      </c>
      <c r="NB274" s="18">
        <v>24</v>
      </c>
      <c r="NC274" s="25">
        <v>1910</v>
      </c>
      <c r="ND274" s="18">
        <v>130</v>
      </c>
      <c r="NE274" s="17">
        <f t="shared" si="1025"/>
        <v>0.11383497378346058</v>
      </c>
      <c r="NF274" s="10">
        <f t="shared" si="1026"/>
        <v>19800</v>
      </c>
      <c r="NG274" s="17">
        <f t="shared" si="1027"/>
        <v>0.19991261153527734</v>
      </c>
      <c r="NH274" s="25">
        <v>43484</v>
      </c>
      <c r="NI274" s="25">
        <v>1602</v>
      </c>
      <c r="NJ274" s="18">
        <v>18</v>
      </c>
      <c r="NK274" s="18">
        <v>125</v>
      </c>
      <c r="NL274" s="18">
        <v>25</v>
      </c>
      <c r="NM274" s="25">
        <v>39623</v>
      </c>
      <c r="NN274" s="25">
        <v>1215</v>
      </c>
      <c r="NO274" s="18">
        <v>33</v>
      </c>
      <c r="NP274" s="18">
        <v>2</v>
      </c>
      <c r="NQ274" s="32">
        <v>841</v>
      </c>
      <c r="NR274" s="27">
        <v>43484</v>
      </c>
      <c r="NS274" s="37">
        <f t="shared" si="1028"/>
        <v>1.0532609695520192</v>
      </c>
      <c r="NT274" s="37">
        <f t="shared" si="1029"/>
        <v>0.2842083824849625</v>
      </c>
      <c r="NU274" s="37">
        <f t="shared" si="1030"/>
        <v>0.94943231441048026</v>
      </c>
      <c r="NV274" s="17">
        <f t="shared" si="1031"/>
        <v>0.19279288833437302</v>
      </c>
      <c r="NW274" s="10">
        <f t="shared" si="1032"/>
        <v>25388</v>
      </c>
      <c r="NX274" s="17">
        <f t="shared" si="1033"/>
        <v>0.58384693220494899</v>
      </c>
      <c r="NY274" s="19">
        <f t="shared" si="1034"/>
        <v>0.45753212348393374</v>
      </c>
      <c r="NZ274" s="25">
        <v>18096</v>
      </c>
      <c r="OA274" s="25">
        <v>15564</v>
      </c>
      <c r="OB274" s="25">
        <v>1464</v>
      </c>
      <c r="OC274" s="25">
        <v>9324</v>
      </c>
      <c r="OD274" s="18">
        <v>291</v>
      </c>
      <c r="OE274" s="25">
        <v>1061</v>
      </c>
      <c r="OF274" s="17">
        <f t="shared" si="1035"/>
        <v>0.21442369607211847</v>
      </c>
      <c r="OG274" s="17">
        <f t="shared" si="1036"/>
        <v>0.41615306779505107</v>
      </c>
      <c r="OH274" s="17">
        <f t="shared" si="1037"/>
        <v>0.35792475393248091</v>
      </c>
      <c r="OI274" s="69">
        <f t="shared" si="1038"/>
        <v>2.4399779229141754E-2</v>
      </c>
      <c r="OJ274" s="27">
        <v>43484</v>
      </c>
      <c r="OK274" s="18">
        <v>266</v>
      </c>
      <c r="OL274" s="25">
        <v>11198</v>
      </c>
      <c r="OM274" s="25">
        <v>23045</v>
      </c>
      <c r="ON274" s="18">
        <v>928</v>
      </c>
      <c r="OO274" s="25">
        <v>2784</v>
      </c>
      <c r="OP274" s="18">
        <v>401</v>
      </c>
      <c r="OQ274" s="25">
        <v>13491</v>
      </c>
      <c r="OR274" s="69">
        <f t="shared" si="1039"/>
        <v>0.29420016557814366</v>
      </c>
      <c r="OS274" s="22">
        <v>109598</v>
      </c>
      <c r="OT274" s="22">
        <v>101544</v>
      </c>
      <c r="OU274" s="38">
        <f t="shared" si="918"/>
        <v>0.53119899560577521</v>
      </c>
      <c r="OV274" s="39">
        <v>0.8059365398251005</v>
      </c>
      <c r="OW274" s="22">
        <v>8183802</v>
      </c>
      <c r="OX274" s="36">
        <f t="shared" si="919"/>
        <v>334864810.236</v>
      </c>
      <c r="OY274" s="36">
        <f t="shared" si="920"/>
        <v>6880050.89836952</v>
      </c>
      <c r="OZ274" s="22">
        <v>552</v>
      </c>
      <c r="PA274" s="22">
        <v>552</v>
      </c>
      <c r="PB274" s="38">
        <f t="shared" si="921"/>
        <v>2.8876333961079725E-3</v>
      </c>
      <c r="PC274" s="39">
        <v>0.55409420289855071</v>
      </c>
      <c r="PD274" s="22">
        <v>30586</v>
      </c>
      <c r="PE274" s="40">
        <f t="shared" si="1040"/>
        <v>1251517.9480000001</v>
      </c>
      <c r="PF274" s="36">
        <f t="shared" si="1041"/>
        <v>169550.5959005281</v>
      </c>
      <c r="PG274" s="22">
        <v>686</v>
      </c>
      <c r="PH274" s="22">
        <v>686</v>
      </c>
      <c r="PI274" s="38">
        <f t="shared" si="922"/>
        <v>3.5886168654530237E-3</v>
      </c>
      <c r="PJ274" s="39">
        <v>7.8279883381924209E-2</v>
      </c>
      <c r="PK274" s="22">
        <v>5370</v>
      </c>
      <c r="PL274" s="41">
        <f t="shared" si="1042"/>
        <v>219729.66</v>
      </c>
      <c r="PM274" s="36">
        <f t="shared" si="1043"/>
        <v>56078.185386778896</v>
      </c>
      <c r="PN274" s="22">
        <v>1304</v>
      </c>
      <c r="PO274" s="22">
        <v>1304</v>
      </c>
      <c r="PP274" s="38">
        <f t="shared" si="923"/>
        <v>6.8215107763130358E-3</v>
      </c>
      <c r="PQ274" s="39">
        <v>0.55398006134969324</v>
      </c>
      <c r="PR274" s="22">
        <v>72239</v>
      </c>
      <c r="PS274" s="41">
        <f t="shared" si="1044"/>
        <v>2955875.4019999998</v>
      </c>
      <c r="PT274" s="36">
        <f t="shared" si="1045"/>
        <v>170978.32905040367</v>
      </c>
      <c r="PU274" s="22"/>
      <c r="PV274" s="22"/>
      <c r="PW274" s="38">
        <f t="shared" si="924"/>
        <v>0</v>
      </c>
      <c r="PX274" s="39">
        <v>0</v>
      </c>
      <c r="PY274" s="22"/>
      <c r="PZ274" s="36">
        <f t="shared" si="1046"/>
        <v>0</v>
      </c>
      <c r="QA274" s="22"/>
      <c r="QB274" s="22"/>
      <c r="QC274" s="39">
        <v>0</v>
      </c>
      <c r="QD274" s="22"/>
      <c r="QE274" s="22">
        <f t="shared" si="1047"/>
        <v>0</v>
      </c>
      <c r="QF274" s="22"/>
      <c r="QG274" s="22"/>
      <c r="QH274" s="22"/>
      <c r="QI274" s="38">
        <f t="shared" si="925"/>
        <v>0</v>
      </c>
      <c r="QJ274" s="39">
        <v>0</v>
      </c>
      <c r="QK274" s="22"/>
      <c r="QL274" s="42">
        <f t="shared" si="1048"/>
        <v>0</v>
      </c>
      <c r="QM274" s="22">
        <f t="shared" si="926"/>
        <v>87074</v>
      </c>
      <c r="QN274" s="22">
        <v>1905</v>
      </c>
      <c r="QO274" s="22">
        <v>1905</v>
      </c>
      <c r="QP274" s="38">
        <f t="shared" si="927"/>
        <v>9.9654739485247959E-3</v>
      </c>
      <c r="QQ274" s="39">
        <v>0.17710236220472442</v>
      </c>
      <c r="QR274" s="22">
        <v>33738</v>
      </c>
      <c r="QS274" s="36">
        <f t="shared" si="1049"/>
        <v>447908.78371542465</v>
      </c>
      <c r="QT274" s="22"/>
      <c r="QU274" s="22"/>
      <c r="QV274" s="38">
        <f t="shared" si="928"/>
        <v>0</v>
      </c>
      <c r="QW274" s="39">
        <v>0</v>
      </c>
      <c r="QX274" s="22"/>
      <c r="QY274" s="36">
        <f t="shared" si="1050"/>
        <v>0</v>
      </c>
      <c r="QZ274" s="22">
        <v>85169</v>
      </c>
      <c r="RA274" s="22">
        <v>85169</v>
      </c>
      <c r="RB274" s="38">
        <f t="shared" si="929"/>
        <v>0.44553776940782591</v>
      </c>
      <c r="RC274" s="39">
        <v>0.18640009862743487</v>
      </c>
      <c r="RD274" s="22">
        <v>1587551</v>
      </c>
      <c r="RE274" s="36">
        <f t="shared" si="1051"/>
        <v>9202615.487343438</v>
      </c>
      <c r="RF274" s="10">
        <f t="shared" si="930"/>
        <v>199214</v>
      </c>
      <c r="RG274" s="10">
        <f t="shared" si="931"/>
        <v>191160</v>
      </c>
      <c r="RH274" s="17">
        <f t="shared" si="932"/>
        <v>0.24586084091198476</v>
      </c>
      <c r="RI274" s="17">
        <f t="shared" si="933"/>
        <v>5.6171217487337678E-3</v>
      </c>
      <c r="RJ274" s="17">
        <f t="shared" si="934"/>
        <v>0.40644986180562304</v>
      </c>
      <c r="RK274" s="17">
        <f t="shared" si="935"/>
        <v>1.0016468960885498E-2</v>
      </c>
      <c r="RL274" s="17">
        <f t="shared" si="936"/>
        <v>1.0100814549317083E-2</v>
      </c>
      <c r="RM274" s="17">
        <f t="shared" si="937"/>
        <v>0</v>
      </c>
      <c r="RN274" s="17">
        <f t="shared" si="938"/>
        <v>2.6460918085039611E-2</v>
      </c>
      <c r="RO274" s="17">
        <f t="shared" si="939"/>
        <v>0</v>
      </c>
      <c r="RP274" s="17">
        <f t="shared" si="940"/>
        <v>0.54365902932018306</v>
      </c>
      <c r="RQ274" s="17">
        <f t="shared" si="941"/>
        <v>0</v>
      </c>
      <c r="RR274" s="36">
        <f t="shared" si="942"/>
        <v>16927182.279766094</v>
      </c>
      <c r="RS274" s="36">
        <f t="shared" si="943"/>
        <v>95.414398979556012</v>
      </c>
      <c r="RT274" s="10">
        <f t="shared" si="944"/>
        <v>8054</v>
      </c>
      <c r="RU274" s="17">
        <f t="shared" si="945"/>
        <v>4.0428885520093973E-2</v>
      </c>
      <c r="RV274" s="37">
        <f t="shared" si="946"/>
        <v>0.89053480177095989</v>
      </c>
      <c r="RW274" s="36">
        <f t="shared" si="947"/>
        <v>1.0775223074625015</v>
      </c>
      <c r="RX274" s="85">
        <v>-2.0598770000000002</v>
      </c>
      <c r="RY274" s="93">
        <v>80</v>
      </c>
      <c r="RZ274" s="43" t="b">
        <v>0</v>
      </c>
      <c r="SA274" s="18" t="b">
        <v>0</v>
      </c>
      <c r="SB274" s="18" t="b">
        <v>0</v>
      </c>
      <c r="SC274" s="18" t="b">
        <v>0</v>
      </c>
      <c r="SD274" s="18" t="b">
        <v>0</v>
      </c>
      <c r="SE274" s="32" t="b">
        <v>1</v>
      </c>
      <c r="SF274" s="43" t="b">
        <v>0</v>
      </c>
      <c r="SG274" s="18" t="b">
        <v>1</v>
      </c>
      <c r="SH274" s="18">
        <v>0</v>
      </c>
      <c r="SI274" s="18"/>
      <c r="SJ274" s="22">
        <v>8</v>
      </c>
      <c r="SK274" s="22"/>
      <c r="SL274" s="22">
        <v>8</v>
      </c>
      <c r="SM274" s="22">
        <v>0</v>
      </c>
      <c r="SN274" s="18"/>
      <c r="SO274" s="18"/>
      <c r="SP274" s="18"/>
      <c r="SQ274" s="17">
        <f t="shared" si="1052"/>
        <v>3.3057851239669422E-2</v>
      </c>
      <c r="SR274" s="17">
        <f t="shared" si="1053"/>
        <v>0</v>
      </c>
      <c r="SS274" s="17">
        <f t="shared" si="1054"/>
        <v>0</v>
      </c>
      <c r="ST274" s="17">
        <f t="shared" si="1055"/>
        <v>0</v>
      </c>
      <c r="SU274" s="17">
        <f t="shared" si="1056"/>
        <v>0</v>
      </c>
      <c r="SV274" s="17">
        <f t="shared" si="1086"/>
        <v>0</v>
      </c>
      <c r="SW274" s="17">
        <f t="shared" si="1057"/>
        <v>0</v>
      </c>
      <c r="SX274" s="17">
        <f t="shared" si="1058"/>
        <v>0</v>
      </c>
      <c r="SY274" s="17">
        <f t="shared" si="1059"/>
        <v>0</v>
      </c>
      <c r="SZ274" s="17">
        <f t="shared" si="1060"/>
        <v>0</v>
      </c>
      <c r="TA274" s="17">
        <f t="shared" si="1061"/>
        <v>0</v>
      </c>
      <c r="TB274" s="24">
        <f t="shared" si="1062"/>
        <v>620</v>
      </c>
      <c r="TC274" s="69">
        <f t="shared" si="1063"/>
        <v>1</v>
      </c>
      <c r="TD274" s="17">
        <f t="shared" si="1085"/>
        <v>2.6014568158168575E-6</v>
      </c>
      <c r="TE274" s="95"/>
      <c r="TF274" s="71"/>
      <c r="TG274" s="71"/>
      <c r="TH274" s="71">
        <v>2</v>
      </c>
      <c r="TI274" s="71"/>
      <c r="TJ274" s="71"/>
      <c r="TK274" s="71">
        <v>41</v>
      </c>
      <c r="TL274" s="71"/>
      <c r="TM274" s="71">
        <v>1</v>
      </c>
      <c r="TN274" s="71"/>
      <c r="TO274" s="71">
        <v>1</v>
      </c>
      <c r="TP274" s="71"/>
      <c r="TQ274" s="71"/>
      <c r="TR274" s="72"/>
      <c r="TS274" s="72"/>
      <c r="TT274" s="72"/>
      <c r="TU274" s="72"/>
      <c r="TV274" s="72">
        <v>2</v>
      </c>
      <c r="TW274" s="72"/>
      <c r="TX274" s="72"/>
      <c r="TY274" s="72">
        <v>1</v>
      </c>
      <c r="TZ274" s="72">
        <v>43</v>
      </c>
      <c r="UA274" s="72"/>
      <c r="UB274" s="72"/>
      <c r="UC274" s="72"/>
      <c r="UD274" s="72"/>
      <c r="UE274" s="72"/>
      <c r="UF274" s="72"/>
      <c r="UG274" s="72">
        <v>2</v>
      </c>
      <c r="UH274" s="72"/>
      <c r="UI274" s="72"/>
      <c r="UJ274" s="73">
        <v>23</v>
      </c>
      <c r="UK274" s="73"/>
      <c r="UL274" s="73"/>
      <c r="UM274" s="73"/>
      <c r="UN274" s="73">
        <v>15</v>
      </c>
      <c r="UO274" s="73"/>
      <c r="UP274" s="73"/>
      <c r="UQ274" s="73"/>
      <c r="UR274" s="73">
        <v>80</v>
      </c>
      <c r="US274" s="73">
        <v>3</v>
      </c>
      <c r="UT274" s="73"/>
      <c r="UU274" s="73"/>
      <c r="UV274" s="73"/>
      <c r="UW274" s="73"/>
      <c r="UX274" s="73"/>
      <c r="UY274" s="73">
        <v>1</v>
      </c>
      <c r="UZ274" s="73"/>
      <c r="VA274" s="73"/>
      <c r="VB274" s="73">
        <v>64</v>
      </c>
      <c r="VC274" s="73"/>
      <c r="VD274" s="73"/>
      <c r="VE274" s="73"/>
      <c r="VF274" s="73">
        <v>15</v>
      </c>
      <c r="VG274" s="73">
        <v>2</v>
      </c>
      <c r="VH274" s="73"/>
      <c r="VI274" s="73"/>
      <c r="VJ274" s="73">
        <v>82</v>
      </c>
      <c r="VK274" s="73">
        <v>1</v>
      </c>
      <c r="VL274" s="73"/>
      <c r="VM274" s="73"/>
      <c r="VN274" s="73"/>
      <c r="VO274" s="73"/>
      <c r="VP274" s="73">
        <v>1</v>
      </c>
      <c r="VQ274" s="73"/>
      <c r="VR274" s="73"/>
      <c r="VS274" s="73">
        <v>53</v>
      </c>
      <c r="VT274" s="73"/>
      <c r="VU274" s="73"/>
      <c r="VV274" s="73"/>
      <c r="VW274" s="73">
        <v>5</v>
      </c>
      <c r="VX274" s="73"/>
      <c r="VY274" s="73">
        <v>1</v>
      </c>
      <c r="VZ274" s="73"/>
      <c r="WA274" s="73">
        <v>51</v>
      </c>
      <c r="WB274" s="73"/>
      <c r="WC274" s="73">
        <v>4</v>
      </c>
      <c r="WD274" s="73"/>
      <c r="WE274" s="73">
        <v>1</v>
      </c>
      <c r="WF274" s="73"/>
      <c r="WG274" s="73"/>
      <c r="WH274" s="73"/>
      <c r="WI274" s="73"/>
      <c r="WJ274" s="73">
        <v>2</v>
      </c>
      <c r="WK274" s="73"/>
      <c r="WL274" s="73"/>
      <c r="WM274" s="73"/>
      <c r="WN274" s="73"/>
      <c r="WO274" s="22">
        <f t="shared" si="1064"/>
        <v>140</v>
      </c>
      <c r="WP274" s="22">
        <f t="shared" si="1065"/>
        <v>0</v>
      </c>
      <c r="WQ274" s="22">
        <f t="shared" si="1066"/>
        <v>0</v>
      </c>
      <c r="WR274" s="22">
        <f t="shared" si="1067"/>
        <v>0</v>
      </c>
      <c r="WS274" s="22">
        <f t="shared" si="1068"/>
        <v>39</v>
      </c>
      <c r="WT274" s="22">
        <f t="shared" si="1069"/>
        <v>2</v>
      </c>
      <c r="WU274" s="22">
        <f t="shared" si="1070"/>
        <v>1</v>
      </c>
      <c r="WV274" s="22">
        <f t="shared" si="1071"/>
        <v>1</v>
      </c>
      <c r="WW274" s="22">
        <f t="shared" si="1072"/>
        <v>297</v>
      </c>
      <c r="WX274" s="22">
        <f t="shared" si="1073"/>
        <v>0</v>
      </c>
      <c r="WY274" s="22">
        <f t="shared" si="1074"/>
        <v>9</v>
      </c>
      <c r="WZ274" s="22">
        <f t="shared" si="1075"/>
        <v>0</v>
      </c>
      <c r="XA274" s="22">
        <f t="shared" si="1076"/>
        <v>0</v>
      </c>
      <c r="XB274" s="22">
        <f t="shared" si="1077"/>
        <v>0</v>
      </c>
      <c r="XC274" s="22">
        <f t="shared" si="1078"/>
        <v>0</v>
      </c>
      <c r="XD274" s="22">
        <f t="shared" si="1079"/>
        <v>0</v>
      </c>
      <c r="XE274" s="22">
        <f t="shared" si="1080"/>
        <v>7</v>
      </c>
      <c r="XF274" s="22">
        <f t="shared" si="1081"/>
        <v>0</v>
      </c>
      <c r="XG274" s="93">
        <f t="shared" si="1082"/>
        <v>0</v>
      </c>
    </row>
    <row r="275" spans="1:631" ht="17.100000000000001" customHeight="1" x14ac:dyDescent="0.2">
      <c r="A275" s="101"/>
      <c r="B275" s="27" t="s">
        <v>215</v>
      </c>
      <c r="C275" s="535" t="s">
        <v>216</v>
      </c>
      <c r="D275" s="25" t="s">
        <v>259</v>
      </c>
      <c r="E275" s="535" t="s">
        <v>260</v>
      </c>
      <c r="F275" s="25" t="s">
        <v>264</v>
      </c>
      <c r="G275" s="535" t="s">
        <v>1118</v>
      </c>
      <c r="H275" s="25">
        <v>55</v>
      </c>
      <c r="I275" s="28">
        <v>8</v>
      </c>
      <c r="J275" s="17">
        <f t="shared" si="948"/>
        <v>0.73727908331714898</v>
      </c>
      <c r="K275" s="17">
        <f t="shared" si="949"/>
        <v>0.32996698388036511</v>
      </c>
      <c r="L275" s="17">
        <f t="shared" si="950"/>
        <v>1</v>
      </c>
      <c r="M275" s="17">
        <f t="shared" si="951"/>
        <v>0.24355124343856036</v>
      </c>
      <c r="N275" s="17">
        <f t="shared" si="952"/>
        <v>0.32309695314379522</v>
      </c>
      <c r="O275" s="17">
        <f t="shared" si="953"/>
        <v>0.1641419045769405</v>
      </c>
      <c r="P275" s="17">
        <f t="shared" si="954"/>
        <v>0.72563695992593835</v>
      </c>
      <c r="Q275" s="17">
        <f t="shared" si="955"/>
        <v>0.60399999999999998</v>
      </c>
      <c r="R275" s="69">
        <f t="shared" si="956"/>
        <v>0.96299999999999997</v>
      </c>
      <c r="S275" s="422">
        <f t="shared" si="957"/>
        <v>0.56563034758697206</v>
      </c>
      <c r="T275" s="17">
        <f t="shared" si="1083"/>
        <v>0.43436965241302794</v>
      </c>
      <c r="U275" s="10">
        <f t="shared" si="958"/>
        <v>53206.373093724207</v>
      </c>
      <c r="V275" s="32">
        <v>5</v>
      </c>
      <c r="W275" s="550">
        <f t="shared" si="959"/>
        <v>0</v>
      </c>
      <c r="X275" s="550">
        <f t="shared" si="960"/>
        <v>0.45451923647586095</v>
      </c>
      <c r="Y275" s="550">
        <f t="shared" si="961"/>
        <v>0.54548076352413899</v>
      </c>
      <c r="Z275" s="551">
        <f t="shared" si="962"/>
        <v>66816.484204835302</v>
      </c>
      <c r="AA275" s="426">
        <f t="shared" si="963"/>
        <v>9.5000000000000001E-2</v>
      </c>
      <c r="AB275" s="59">
        <f t="shared" si="964"/>
        <v>0.97199999999999998</v>
      </c>
      <c r="AC275" s="59">
        <f t="shared" si="965"/>
        <v>4.2002179358362937E-2</v>
      </c>
      <c r="AD275" s="59">
        <f t="shared" si="966"/>
        <v>0.32309695314379522</v>
      </c>
      <c r="AE275" s="59">
        <f t="shared" si="967"/>
        <v>0.39600000000000002</v>
      </c>
      <c r="AF275" s="59">
        <f t="shared" si="968"/>
        <v>0.4074901275328543</v>
      </c>
      <c r="AG275" s="59">
        <f t="shared" si="969"/>
        <v>0.3253382533825338</v>
      </c>
      <c r="AH275" s="59">
        <f t="shared" si="970"/>
        <v>0.1641419045769405</v>
      </c>
      <c r="AI275" s="59">
        <f t="shared" si="971"/>
        <v>0.65443128115491678</v>
      </c>
      <c r="AJ275" s="59">
        <f t="shared" si="972"/>
        <v>0.82012688547938106</v>
      </c>
      <c r="AK275" s="59">
        <f t="shared" si="973"/>
        <v>0.27436304007406165</v>
      </c>
      <c r="AL275" s="35">
        <f t="shared" si="974"/>
        <v>1</v>
      </c>
      <c r="AM275" s="27">
        <v>122491</v>
      </c>
      <c r="AN275" s="25">
        <v>58577</v>
      </c>
      <c r="AO275" s="25">
        <v>63914</v>
      </c>
      <c r="AP275" s="17">
        <f t="shared" si="975"/>
        <v>2.3791010777187457E-3</v>
      </c>
      <c r="AQ275" s="18">
        <v>91.6</v>
      </c>
      <c r="AR275" s="58">
        <v>678.53428446099997</v>
      </c>
      <c r="AS275" s="24">
        <f t="shared" si="976"/>
        <v>180.52293422034211</v>
      </c>
      <c r="AT275" s="17">
        <f t="shared" si="916"/>
        <v>0.15590142255606307</v>
      </c>
      <c r="AU275" s="25">
        <v>120682</v>
      </c>
      <c r="AV275" s="25">
        <v>57149</v>
      </c>
      <c r="AW275" s="25">
        <v>63533</v>
      </c>
      <c r="AX275" s="25">
        <v>1809</v>
      </c>
      <c r="AY275" s="25">
        <v>1428</v>
      </c>
      <c r="AZ275" s="18">
        <v>381</v>
      </c>
      <c r="BA275" s="25">
        <v>11697</v>
      </c>
      <c r="BB275" s="25">
        <v>5384</v>
      </c>
      <c r="BC275" s="25">
        <v>6313</v>
      </c>
      <c r="BD275" s="18">
        <v>85.3</v>
      </c>
      <c r="BE275" s="25">
        <v>110794</v>
      </c>
      <c r="BF275" s="25">
        <v>53193</v>
      </c>
      <c r="BG275" s="25">
        <v>57601</v>
      </c>
      <c r="BH275" s="18">
        <v>92.3</v>
      </c>
      <c r="BI275" s="17">
        <v>9.5000000000000001E-2</v>
      </c>
      <c r="BJ275" s="25">
        <v>32270</v>
      </c>
      <c r="BK275" s="25">
        <v>81402</v>
      </c>
      <c r="BL275" s="25">
        <v>8819</v>
      </c>
      <c r="BM275" s="17">
        <v>0.504</v>
      </c>
      <c r="BN275" s="10">
        <f t="shared" si="977"/>
        <v>60755.536</v>
      </c>
      <c r="BO275" s="29">
        <v>0.39600000000000002</v>
      </c>
      <c r="BP275" s="30">
        <f t="shared" si="978"/>
        <v>0.60399999999999998</v>
      </c>
      <c r="BQ275" s="31">
        <v>10.8</v>
      </c>
      <c r="BR275" s="25">
        <v>90221</v>
      </c>
      <c r="BS275" s="25">
        <v>22678</v>
      </c>
      <c r="BT275" s="25">
        <v>57361</v>
      </c>
      <c r="BU275" s="25">
        <v>7646</v>
      </c>
      <c r="BV275" s="25">
        <v>1817</v>
      </c>
      <c r="BW275" s="18">
        <v>719</v>
      </c>
      <c r="BX275" s="25">
        <v>30894</v>
      </c>
      <c r="BY275" s="25">
        <v>24314</v>
      </c>
      <c r="BZ275" s="25">
        <v>6580</v>
      </c>
      <c r="CA275" s="59">
        <v>0.21299999999999999</v>
      </c>
      <c r="CB275" s="25">
        <v>120682</v>
      </c>
      <c r="CC275" s="25">
        <v>1809</v>
      </c>
      <c r="CD275" s="17">
        <f t="shared" si="979"/>
        <v>1.4989807924959811E-2</v>
      </c>
      <c r="CE275" s="25">
        <v>1685</v>
      </c>
      <c r="CF275" s="25">
        <v>4870</v>
      </c>
      <c r="CG275" s="25">
        <v>7462</v>
      </c>
      <c r="CH275" s="25">
        <v>7043</v>
      </c>
      <c r="CI275" s="25">
        <v>4775</v>
      </c>
      <c r="CJ275" s="25">
        <v>2647</v>
      </c>
      <c r="CK275" s="25">
        <v>1333</v>
      </c>
      <c r="CL275" s="18">
        <v>662</v>
      </c>
      <c r="CM275" s="18">
        <v>417</v>
      </c>
      <c r="CN275" s="32">
        <v>3.9</v>
      </c>
      <c r="CO275" s="27">
        <v>30894</v>
      </c>
      <c r="CP275" s="34">
        <f t="shared" si="980"/>
        <v>3.9648799119570142</v>
      </c>
      <c r="CQ275" s="25">
        <v>202</v>
      </c>
      <c r="CR275" s="18">
        <v>575</v>
      </c>
      <c r="CS275" s="25">
        <v>1641</v>
      </c>
      <c r="CT275" s="25">
        <v>20057</v>
      </c>
      <c r="CU275" s="25">
        <v>7962</v>
      </c>
      <c r="CV275" s="18">
        <v>147</v>
      </c>
      <c r="CW275" s="18">
        <v>223</v>
      </c>
      <c r="CX275" s="18">
        <v>87</v>
      </c>
      <c r="CY275" s="25">
        <v>30894</v>
      </c>
      <c r="CZ275" s="25">
        <v>29390</v>
      </c>
      <c r="DA275" s="18">
        <v>480</v>
      </c>
      <c r="DB275" s="18">
        <v>421</v>
      </c>
      <c r="DC275" s="18">
        <v>391</v>
      </c>
      <c r="DD275" s="18">
        <v>69</v>
      </c>
      <c r="DE275" s="18">
        <v>143</v>
      </c>
      <c r="DF275" s="25">
        <v>30894</v>
      </c>
      <c r="DG275" s="25">
        <v>12515</v>
      </c>
      <c r="DH275" s="18">
        <v>40</v>
      </c>
      <c r="DI275" s="18">
        <v>34</v>
      </c>
      <c r="DJ275" s="25">
        <v>18115</v>
      </c>
      <c r="DK275" s="18">
        <v>123</v>
      </c>
      <c r="DL275" s="18">
        <v>67</v>
      </c>
      <c r="DM275" s="25">
        <f t="shared" si="981"/>
        <v>48964.5</v>
      </c>
      <c r="DN275" s="17">
        <f t="shared" si="982"/>
        <v>0.58635981096653067</v>
      </c>
      <c r="DO275" s="17">
        <f t="shared" si="983"/>
        <v>3.9813556030297145E-3</v>
      </c>
      <c r="DP275" s="23">
        <f t="shared" si="984"/>
        <v>0.4074901275328543</v>
      </c>
      <c r="DQ275" s="23">
        <f t="shared" si="985"/>
        <v>0.5925098724671457</v>
      </c>
      <c r="DR275" s="25">
        <v>30894</v>
      </c>
      <c r="DS275" s="18">
        <v>201</v>
      </c>
      <c r="DT275" s="25">
        <v>23002</v>
      </c>
      <c r="DU275" s="18">
        <v>10</v>
      </c>
      <c r="DV275" s="25">
        <v>5598</v>
      </c>
      <c r="DW275" s="18">
        <v>36</v>
      </c>
      <c r="DX275" s="25">
        <v>1942</v>
      </c>
      <c r="DY275" s="18">
        <v>105</v>
      </c>
      <c r="DZ275" s="17">
        <f t="shared" si="986"/>
        <v>0.93257590470641549</v>
      </c>
      <c r="EA275" s="17">
        <f t="shared" si="987"/>
        <v>6.7424095293584507E-2</v>
      </c>
      <c r="EB275" s="25">
        <v>30894</v>
      </c>
      <c r="EC275" s="25">
        <v>9677</v>
      </c>
      <c r="ED275" s="18">
        <v>374</v>
      </c>
      <c r="EE275" s="25">
        <v>19804</v>
      </c>
      <c r="EF275" s="17">
        <f t="shared" si="1087"/>
        <v>0.64103062083252416</v>
      </c>
      <c r="EG275" s="18">
        <v>886</v>
      </c>
      <c r="EH275" s="18">
        <v>153</v>
      </c>
      <c r="EI275" s="17">
        <f t="shared" si="988"/>
        <v>0.3253382533825338</v>
      </c>
      <c r="EJ275" s="17">
        <f t="shared" si="989"/>
        <v>2.8678707839709976E-2</v>
      </c>
      <c r="EK275" s="69">
        <f t="shared" si="990"/>
        <v>0.32996698388036511</v>
      </c>
      <c r="EL275" s="27">
        <v>88760</v>
      </c>
      <c r="EM275" s="25">
        <v>86298</v>
      </c>
      <c r="EN275" s="25">
        <v>2462</v>
      </c>
      <c r="EO275" s="59">
        <v>0.97199999999999998</v>
      </c>
      <c r="EP275" s="25">
        <v>40981</v>
      </c>
      <c r="EQ275" s="25">
        <v>40277</v>
      </c>
      <c r="ER275" s="25">
        <v>704</v>
      </c>
      <c r="ES275" s="59">
        <v>0.98299999999999998</v>
      </c>
      <c r="ET275" s="25">
        <v>47779</v>
      </c>
      <c r="EU275" s="25">
        <v>46021</v>
      </c>
      <c r="EV275" s="25">
        <v>1758</v>
      </c>
      <c r="EW275" s="59">
        <v>0.96299999999999997</v>
      </c>
      <c r="EX275" s="25">
        <v>8695</v>
      </c>
      <c r="EY275" s="25">
        <v>8516</v>
      </c>
      <c r="EZ275" s="25">
        <v>179</v>
      </c>
      <c r="FA275" s="59">
        <v>0.97900000000000009</v>
      </c>
      <c r="FB275" s="25">
        <v>80065</v>
      </c>
      <c r="FC275" s="25">
        <v>77782</v>
      </c>
      <c r="FD275" s="25">
        <v>2283</v>
      </c>
      <c r="FE275" s="59">
        <v>0.97099999999999997</v>
      </c>
      <c r="FF275" s="25">
        <v>50715</v>
      </c>
      <c r="FG275" s="25">
        <v>18048</v>
      </c>
      <c r="FH275" s="25">
        <v>30179</v>
      </c>
      <c r="FI275" s="25">
        <v>2488</v>
      </c>
      <c r="FJ275" s="23">
        <f t="shared" si="991"/>
        <v>4.9058463965296263E-2</v>
      </c>
      <c r="FK275" s="23">
        <f t="shared" si="992"/>
        <v>0.59507049196490192</v>
      </c>
      <c r="FL275" s="36">
        <f t="shared" si="993"/>
        <v>7.254019292604502</v>
      </c>
      <c r="FM275" s="25">
        <v>24958</v>
      </c>
      <c r="FN275" s="25">
        <v>9162</v>
      </c>
      <c r="FO275" s="17">
        <f t="shared" si="994"/>
        <v>0.36709672249378955</v>
      </c>
      <c r="FP275" s="25">
        <v>14571</v>
      </c>
      <c r="FQ275" s="17">
        <f t="shared" si="995"/>
        <v>0.58382081897587945</v>
      </c>
      <c r="FR275" s="25">
        <v>1225</v>
      </c>
      <c r="FS275" s="17">
        <f t="shared" si="996"/>
        <v>4.9082458530330955E-2</v>
      </c>
      <c r="FT275" s="25">
        <v>25757</v>
      </c>
      <c r="FU275" s="25">
        <v>8886</v>
      </c>
      <c r="FV275" s="25">
        <v>15608</v>
      </c>
      <c r="FW275" s="17">
        <f t="shared" si="997"/>
        <v>4.9035213728306867E-2</v>
      </c>
      <c r="FX275" s="17">
        <f t="shared" si="998"/>
        <v>0.60597119229723961</v>
      </c>
      <c r="FY275" s="25">
        <v>1263</v>
      </c>
      <c r="FZ275" s="25">
        <v>70663</v>
      </c>
      <c r="GA275" s="25">
        <v>2968</v>
      </c>
      <c r="GB275" s="25">
        <v>44864</v>
      </c>
      <c r="GC275" s="25">
        <v>13596</v>
      </c>
      <c r="GD275" s="25">
        <v>4713</v>
      </c>
      <c r="GE275" s="18">
        <v>112</v>
      </c>
      <c r="GF275" s="25">
        <v>3485</v>
      </c>
      <c r="GG275" s="18">
        <v>93</v>
      </c>
      <c r="GH275" s="18">
        <v>60</v>
      </c>
      <c r="GI275" s="18">
        <v>772</v>
      </c>
      <c r="GJ275" s="10">
        <f t="shared" si="999"/>
        <v>2968</v>
      </c>
      <c r="GK275" s="10">
        <f t="shared" si="1088"/>
        <v>67695</v>
      </c>
      <c r="GL275" s="10">
        <f t="shared" si="1089"/>
        <v>22831</v>
      </c>
      <c r="GM275" s="10">
        <f t="shared" si="1000"/>
        <v>47832</v>
      </c>
      <c r="GN275" s="10">
        <f t="shared" si="1090"/>
        <v>9235</v>
      </c>
      <c r="GO275" s="17">
        <f t="shared" si="1001"/>
        <v>4.2002179358362937E-2</v>
      </c>
      <c r="GP275" s="17">
        <f t="shared" si="1091"/>
        <v>0.95799782064163708</v>
      </c>
      <c r="GQ275" s="17">
        <f t="shared" si="1092"/>
        <v>0.32309695314379522</v>
      </c>
      <c r="GR275" s="17">
        <f t="shared" si="1093"/>
        <v>0.13069074338762859</v>
      </c>
      <c r="GS275" s="17">
        <f t="shared" si="1002"/>
        <v>0.64054738689271618</v>
      </c>
      <c r="GT275" s="25">
        <v>32518</v>
      </c>
      <c r="GU275" s="25">
        <v>893</v>
      </c>
      <c r="GV275" s="25">
        <v>19043</v>
      </c>
      <c r="GW275" s="25">
        <v>8123</v>
      </c>
      <c r="GX275" s="25">
        <v>2569</v>
      </c>
      <c r="GY275" s="18">
        <v>74</v>
      </c>
      <c r="GZ275" s="25">
        <v>1408</v>
      </c>
      <c r="HA275" s="18">
        <v>38</v>
      </c>
      <c r="HB275" s="18">
        <v>35</v>
      </c>
      <c r="HC275" s="18">
        <v>335</v>
      </c>
      <c r="HD275" s="23">
        <f t="shared" si="1003"/>
        <v>2.7461713512516146E-2</v>
      </c>
      <c r="HE275" s="23">
        <f t="shared" si="1004"/>
        <v>0.97253828648748386</v>
      </c>
      <c r="HF275" s="23">
        <f t="shared" si="1005"/>
        <v>0.38692416507780308</v>
      </c>
      <c r="HG275" s="23">
        <f t="shared" si="1006"/>
        <v>0.13712405436988745</v>
      </c>
      <c r="HH275" s="25">
        <v>38145</v>
      </c>
      <c r="HI275" s="25">
        <v>2075</v>
      </c>
      <c r="HJ275" s="25">
        <v>25821</v>
      </c>
      <c r="HK275" s="25">
        <v>5473</v>
      </c>
      <c r="HL275" s="25">
        <v>2144</v>
      </c>
      <c r="HM275" s="18">
        <v>38</v>
      </c>
      <c r="HN275" s="25">
        <v>2077</v>
      </c>
      <c r="HO275" s="18">
        <v>55</v>
      </c>
      <c r="HP275" s="18">
        <v>25</v>
      </c>
      <c r="HQ275" s="18">
        <v>437</v>
      </c>
      <c r="HR275" s="23">
        <f t="shared" si="1007"/>
        <v>5.4397693013501114E-2</v>
      </c>
      <c r="HS275" s="23">
        <f t="shared" si="1008"/>
        <v>0.94560230698649883</v>
      </c>
      <c r="HT275" s="80">
        <f t="shared" si="1009"/>
        <v>0.26868527985319179</v>
      </c>
      <c r="HU275" s="27">
        <v>101537</v>
      </c>
      <c r="HV275" s="25">
        <v>2284</v>
      </c>
      <c r="HW275" s="25">
        <v>19993</v>
      </c>
      <c r="HX275" s="18">
        <v>4996</v>
      </c>
      <c r="HY275" s="25">
        <v>15943</v>
      </c>
      <c r="HZ275" s="25">
        <v>5699</v>
      </c>
      <c r="IA275" s="18">
        <v>2412</v>
      </c>
      <c r="IB275" s="18">
        <v>276</v>
      </c>
      <c r="IC275" s="25">
        <v>10800</v>
      </c>
      <c r="ID275" s="25">
        <v>28191</v>
      </c>
      <c r="IE275" s="25">
        <v>6368</v>
      </c>
      <c r="IF275" s="18">
        <v>741</v>
      </c>
      <c r="IG275" s="25">
        <v>3834</v>
      </c>
      <c r="IH275" s="17">
        <f t="shared" si="1010"/>
        <v>0.33376995577966651</v>
      </c>
      <c r="II275" s="17">
        <f t="shared" si="1011"/>
        <v>5.6127323044801405E-2</v>
      </c>
      <c r="IJ275" s="30">
        <f t="shared" si="1012"/>
        <v>17.816634497280223</v>
      </c>
      <c r="IK275" s="17">
        <f t="shared" si="1084"/>
        <v>0.24355124343856036</v>
      </c>
      <c r="IL275" s="25">
        <v>47972</v>
      </c>
      <c r="IM275" s="25">
        <v>1267</v>
      </c>
      <c r="IN275" s="25">
        <v>14319</v>
      </c>
      <c r="IO275" s="18">
        <v>4040</v>
      </c>
      <c r="IP275" s="25">
        <v>12005</v>
      </c>
      <c r="IQ275" s="25">
        <v>2989</v>
      </c>
      <c r="IR275" s="18">
        <v>1482</v>
      </c>
      <c r="IS275" s="18">
        <v>189</v>
      </c>
      <c r="IT275" s="25">
        <v>5489</v>
      </c>
      <c r="IU275" s="25">
        <v>664</v>
      </c>
      <c r="IV275" s="25">
        <v>2458</v>
      </c>
      <c r="IW275" s="18">
        <v>378</v>
      </c>
      <c r="IX275" s="25">
        <v>2692</v>
      </c>
      <c r="IY275" s="17">
        <f t="shared" si="1013"/>
        <v>0.75256399566413745</v>
      </c>
      <c r="IZ275" s="25">
        <v>53565</v>
      </c>
      <c r="JA275" s="25">
        <v>1017</v>
      </c>
      <c r="JB275" s="25">
        <v>5674</v>
      </c>
      <c r="JC275" s="18">
        <v>956</v>
      </c>
      <c r="JD275" s="25">
        <v>3938</v>
      </c>
      <c r="JE275" s="25">
        <v>2710</v>
      </c>
      <c r="JF275" s="18">
        <v>930</v>
      </c>
      <c r="JG275" s="18">
        <v>87</v>
      </c>
      <c r="JH275" s="25">
        <v>5311</v>
      </c>
      <c r="JI275" s="25">
        <v>27527</v>
      </c>
      <c r="JJ275" s="25">
        <v>3910</v>
      </c>
      <c r="JK275" s="18">
        <v>363</v>
      </c>
      <c r="JL275" s="25">
        <v>1142</v>
      </c>
      <c r="JM275" s="80">
        <f t="shared" si="1014"/>
        <v>0.28423410809297117</v>
      </c>
      <c r="JN275" s="27">
        <v>101537</v>
      </c>
      <c r="JO275" s="25">
        <v>72224</v>
      </c>
      <c r="JP275" s="18">
        <v>85</v>
      </c>
      <c r="JQ275" s="18">
        <v>214</v>
      </c>
      <c r="JR275" s="18">
        <v>369</v>
      </c>
      <c r="JS275" s="18">
        <v>517</v>
      </c>
      <c r="JT275" s="18">
        <v>203</v>
      </c>
      <c r="JU275" s="18">
        <v>43</v>
      </c>
      <c r="JV275" s="18">
        <v>24</v>
      </c>
      <c r="JW275" s="25">
        <v>27858</v>
      </c>
      <c r="JX275" s="17">
        <f t="shared" si="1015"/>
        <v>0.27436304007406165</v>
      </c>
      <c r="JY275" s="17">
        <f t="shared" si="1016"/>
        <v>0.72563695992593835</v>
      </c>
      <c r="JZ275" s="25">
        <v>10074</v>
      </c>
      <c r="KA275" s="25">
        <v>7963</v>
      </c>
      <c r="KB275" s="18">
        <v>63</v>
      </c>
      <c r="KC275" s="18">
        <v>98</v>
      </c>
      <c r="KD275" s="18">
        <v>20</v>
      </c>
      <c r="KE275" s="18">
        <v>174</v>
      </c>
      <c r="KF275" s="18">
        <v>25</v>
      </c>
      <c r="KG275" s="18">
        <v>39</v>
      </c>
      <c r="KH275" s="18">
        <v>1</v>
      </c>
      <c r="KI275" s="25">
        <v>1691</v>
      </c>
      <c r="KJ275" s="17">
        <f t="shared" si="1017"/>
        <v>0.16785785189596983</v>
      </c>
      <c r="KK275" s="25">
        <v>91463</v>
      </c>
      <c r="KL275" s="25">
        <v>64261</v>
      </c>
      <c r="KM275" s="18">
        <v>22</v>
      </c>
      <c r="KN275" s="18">
        <v>116</v>
      </c>
      <c r="KO275" s="18">
        <v>349</v>
      </c>
      <c r="KP275" s="18">
        <v>343</v>
      </c>
      <c r="KQ275" s="18">
        <v>178</v>
      </c>
      <c r="KR275" s="18">
        <v>4</v>
      </c>
      <c r="KS275" s="18">
        <v>23</v>
      </c>
      <c r="KT275" s="25">
        <v>26167</v>
      </c>
      <c r="KU275" s="69">
        <f t="shared" si="917"/>
        <v>0.28609383029203067</v>
      </c>
      <c r="KV275" s="27">
        <v>122491</v>
      </c>
      <c r="KW275" s="25">
        <v>117767</v>
      </c>
      <c r="KX275" s="25">
        <v>4724</v>
      </c>
      <c r="KY275" s="59">
        <v>3.9E-2</v>
      </c>
      <c r="KZ275" s="25">
        <v>2297</v>
      </c>
      <c r="LA275" s="18">
        <v>1515</v>
      </c>
      <c r="LB275" s="25">
        <v>1966</v>
      </c>
      <c r="LC275" s="18">
        <v>1503</v>
      </c>
      <c r="LD275" s="25">
        <v>58577</v>
      </c>
      <c r="LE275" s="25">
        <v>56446</v>
      </c>
      <c r="LF275" s="25">
        <v>2131</v>
      </c>
      <c r="LG275" s="59">
        <v>3.6000000000000004E-2</v>
      </c>
      <c r="LH275" s="25">
        <v>63914</v>
      </c>
      <c r="LI275" s="25">
        <v>61321</v>
      </c>
      <c r="LJ275" s="25">
        <v>2593</v>
      </c>
      <c r="LK275" s="35">
        <v>4.0999999999999995E-2</v>
      </c>
      <c r="LL275" s="27">
        <v>30894</v>
      </c>
      <c r="LM275" s="18">
        <v>185</v>
      </c>
      <c r="LN275" s="25">
        <v>20033</v>
      </c>
      <c r="LO275" s="25">
        <v>6983</v>
      </c>
      <c r="LP275" s="25">
        <v>1294</v>
      </c>
      <c r="LQ275" s="18">
        <v>116</v>
      </c>
      <c r="LR275" s="25">
        <v>2283</v>
      </c>
      <c r="LS275" s="23">
        <f t="shared" si="1018"/>
        <v>7.3897844241600313E-2</v>
      </c>
      <c r="LT275" s="23">
        <f t="shared" si="1019"/>
        <v>0.92610215575839971</v>
      </c>
      <c r="LU275" s="17">
        <f t="shared" si="1020"/>
        <v>0.65443128115491678</v>
      </c>
      <c r="LV275" s="25">
        <v>30894</v>
      </c>
      <c r="LW275" s="18">
        <v>404</v>
      </c>
      <c r="LX275" s="25">
        <v>16655</v>
      </c>
      <c r="LY275" s="25">
        <v>8120</v>
      </c>
      <c r="LZ275" s="25">
        <v>1533</v>
      </c>
      <c r="MA275" s="25">
        <v>1177</v>
      </c>
      <c r="MB275" s="25">
        <v>1942</v>
      </c>
      <c r="MC275" s="18">
        <v>75</v>
      </c>
      <c r="MD275" s="18">
        <v>158</v>
      </c>
      <c r="ME275" s="18">
        <v>55</v>
      </c>
      <c r="MF275" s="18">
        <v>775</v>
      </c>
      <c r="MG275" s="17">
        <f t="shared" si="1021"/>
        <v>0.10338577069981227</v>
      </c>
      <c r="MH275" s="17">
        <f t="shared" si="1022"/>
        <v>0.82012688547938106</v>
      </c>
      <c r="MI275" s="25">
        <v>30894</v>
      </c>
      <c r="MJ275" s="18">
        <v>401</v>
      </c>
      <c r="MK275" s="25">
        <v>15614</v>
      </c>
      <c r="ML275" s="25">
        <v>9000</v>
      </c>
      <c r="MM275" s="25">
        <v>1595</v>
      </c>
      <c r="MN275" s="18">
        <v>934</v>
      </c>
      <c r="MO275" s="25">
        <v>2452</v>
      </c>
      <c r="MP275" s="18">
        <v>87</v>
      </c>
      <c r="MQ275" s="18">
        <v>4</v>
      </c>
      <c r="MR275" s="18">
        <v>55</v>
      </c>
      <c r="MS275" s="18">
        <v>752</v>
      </c>
      <c r="MT275" s="17">
        <f t="shared" si="1023"/>
        <v>0.81264970544442283</v>
      </c>
      <c r="MU275" s="69">
        <f t="shared" si="1024"/>
        <v>0.73727908331714898</v>
      </c>
      <c r="MV275" s="27">
        <v>30894</v>
      </c>
      <c r="MW275" s="25">
        <v>5071</v>
      </c>
      <c r="MX275" s="25">
        <v>2811</v>
      </c>
      <c r="MY275" s="25">
        <v>13548</v>
      </c>
      <c r="MZ275" s="25">
        <v>6417</v>
      </c>
      <c r="NA275" s="18">
        <v>963</v>
      </c>
      <c r="NB275" s="18">
        <v>12</v>
      </c>
      <c r="NC275" s="25">
        <v>1599</v>
      </c>
      <c r="ND275" s="18">
        <v>473</v>
      </c>
      <c r="NE275" s="17">
        <f t="shared" si="1025"/>
        <v>0.1641419045769405</v>
      </c>
      <c r="NF275" s="10">
        <f t="shared" si="1026"/>
        <v>19776.899999999998</v>
      </c>
      <c r="NG275" s="17">
        <f t="shared" si="1027"/>
        <v>0.24707062860102286</v>
      </c>
      <c r="NH275" s="25">
        <v>30894</v>
      </c>
      <c r="NI275" s="18">
        <v>987</v>
      </c>
      <c r="NJ275" s="18">
        <v>8</v>
      </c>
      <c r="NK275" s="18">
        <v>41</v>
      </c>
      <c r="NL275" s="18">
        <v>8</v>
      </c>
      <c r="NM275" s="25">
        <v>27770</v>
      </c>
      <c r="NN275" s="25">
        <v>1041</v>
      </c>
      <c r="NO275" s="18">
        <v>29</v>
      </c>
      <c r="NP275" s="18">
        <v>1</v>
      </c>
      <c r="NQ275" s="28">
        <v>1009</v>
      </c>
      <c r="NR275" s="27">
        <v>30894</v>
      </c>
      <c r="NS275" s="37">
        <f t="shared" si="1028"/>
        <v>1.0198096717809284</v>
      </c>
      <c r="NT275" s="37">
        <f t="shared" si="1029"/>
        <v>0.27518199728093451</v>
      </c>
      <c r="NU275" s="37">
        <f t="shared" si="1030"/>
        <v>0.9805751285469434</v>
      </c>
      <c r="NV275" s="17">
        <f t="shared" si="1031"/>
        <v>0.19911678630698135</v>
      </c>
      <c r="NW275" s="10">
        <f t="shared" si="1032"/>
        <v>18433</v>
      </c>
      <c r="NX275" s="17">
        <f t="shared" si="1033"/>
        <v>0.59665307179387583</v>
      </c>
      <c r="NY275" s="19">
        <f t="shared" si="1034"/>
        <v>0.33219196597523831</v>
      </c>
      <c r="NZ275" s="25">
        <v>12461</v>
      </c>
      <c r="OA275" s="25">
        <v>11416</v>
      </c>
      <c r="OB275" s="18">
        <v>807</v>
      </c>
      <c r="OC275" s="25">
        <v>5968</v>
      </c>
      <c r="OD275" s="18">
        <v>189</v>
      </c>
      <c r="OE275" s="18">
        <v>665</v>
      </c>
      <c r="OF275" s="17">
        <f t="shared" si="1035"/>
        <v>0.19317666860879135</v>
      </c>
      <c r="OG275" s="17">
        <f t="shared" si="1036"/>
        <v>0.40334692820612417</v>
      </c>
      <c r="OH275" s="17">
        <f t="shared" si="1037"/>
        <v>0.36952158995274165</v>
      </c>
      <c r="OI275" s="69">
        <f t="shared" si="1038"/>
        <v>2.1525215252152521E-2</v>
      </c>
      <c r="OJ275" s="27">
        <v>30894</v>
      </c>
      <c r="OK275" s="18">
        <v>202</v>
      </c>
      <c r="OL275" s="25">
        <v>10274</v>
      </c>
      <c r="OM275" s="25">
        <v>17334</v>
      </c>
      <c r="ON275" s="18">
        <v>514</v>
      </c>
      <c r="OO275" s="25">
        <v>1028</v>
      </c>
      <c r="OP275" s="18">
        <v>49</v>
      </c>
      <c r="OQ275" s="25">
        <v>11021</v>
      </c>
      <c r="OR275" s="69">
        <f t="shared" si="1039"/>
        <v>0.35731857318573185</v>
      </c>
      <c r="OS275" s="22">
        <v>78317</v>
      </c>
      <c r="OT275" s="22">
        <v>77964</v>
      </c>
      <c r="OU275" s="38">
        <f t="shared" si="918"/>
        <v>0.48740294327260908</v>
      </c>
      <c r="OV275" s="39">
        <v>0.7914547739982557</v>
      </c>
      <c r="OW275" s="22">
        <v>6170498</v>
      </c>
      <c r="OX275" s="36">
        <f t="shared" si="919"/>
        <v>252484437.164</v>
      </c>
      <c r="OY275" s="36">
        <f t="shared" si="920"/>
        <v>5282402.5864697192</v>
      </c>
      <c r="OZ275" s="22"/>
      <c r="PA275" s="22"/>
      <c r="PB275" s="38">
        <f t="shared" si="921"/>
        <v>0</v>
      </c>
      <c r="PC275" s="39">
        <v>0</v>
      </c>
      <c r="PD275" s="22"/>
      <c r="PE275" s="40">
        <f t="shared" si="1040"/>
        <v>0</v>
      </c>
      <c r="PF275" s="36">
        <f t="shared" si="1041"/>
        <v>0</v>
      </c>
      <c r="PG275" s="22">
        <v>348</v>
      </c>
      <c r="PH275" s="22">
        <v>348</v>
      </c>
      <c r="PI275" s="38">
        <f t="shared" si="922"/>
        <v>2.175571087410445E-3</v>
      </c>
      <c r="PJ275" s="39">
        <v>9.3735632183908055E-2</v>
      </c>
      <c r="PK275" s="22">
        <v>3262</v>
      </c>
      <c r="PL275" s="41">
        <f t="shared" si="1042"/>
        <v>133474.516</v>
      </c>
      <c r="PM275" s="36">
        <f t="shared" si="1043"/>
        <v>28447.825823030696</v>
      </c>
      <c r="PN275" s="22">
        <v>1043</v>
      </c>
      <c r="PO275" s="22">
        <v>1043</v>
      </c>
      <c r="PP275" s="38">
        <f t="shared" si="923"/>
        <v>6.5204616211755589E-3</v>
      </c>
      <c r="PQ275" s="39">
        <v>0.51243528283796747</v>
      </c>
      <c r="PR275" s="22">
        <v>53447</v>
      </c>
      <c r="PS275" s="41">
        <f t="shared" si="1044"/>
        <v>2186944.3459999999</v>
      </c>
      <c r="PT275" s="36">
        <f t="shared" si="1045"/>
        <v>136756.43957022319</v>
      </c>
      <c r="PU275" s="22"/>
      <c r="PV275" s="22"/>
      <c r="PW275" s="38">
        <f t="shared" si="924"/>
        <v>0</v>
      </c>
      <c r="PX275" s="39">
        <v>0</v>
      </c>
      <c r="PY275" s="22"/>
      <c r="PZ275" s="36">
        <f t="shared" si="1046"/>
        <v>0</v>
      </c>
      <c r="QA275" s="22"/>
      <c r="QB275" s="22"/>
      <c r="QC275" s="39">
        <v>0</v>
      </c>
      <c r="QD275" s="22"/>
      <c r="QE275" s="22">
        <f t="shared" si="1047"/>
        <v>0</v>
      </c>
      <c r="QF275" s="22"/>
      <c r="QG275" s="22"/>
      <c r="QH275" s="22"/>
      <c r="QI275" s="38">
        <f t="shared" si="925"/>
        <v>0</v>
      </c>
      <c r="QJ275" s="39">
        <v>0</v>
      </c>
      <c r="QK275" s="22"/>
      <c r="QL275" s="42">
        <f t="shared" si="1048"/>
        <v>0</v>
      </c>
      <c r="QM275" s="22">
        <f t="shared" si="926"/>
        <v>80603</v>
      </c>
      <c r="QN275" s="22">
        <v>383</v>
      </c>
      <c r="QO275" s="22">
        <v>383</v>
      </c>
      <c r="QP275" s="38">
        <f t="shared" si="927"/>
        <v>2.3943785243626453E-3</v>
      </c>
      <c r="QQ275" s="39">
        <v>0.17989556135770235</v>
      </c>
      <c r="QR275" s="22">
        <v>6890</v>
      </c>
      <c r="QS275" s="36">
        <f t="shared" si="1049"/>
        <v>90052.002185305842</v>
      </c>
      <c r="QT275" s="22"/>
      <c r="QU275" s="22"/>
      <c r="QV275" s="38">
        <f t="shared" si="928"/>
        <v>0</v>
      </c>
      <c r="QW275" s="39">
        <v>0</v>
      </c>
      <c r="QX275" s="22"/>
      <c r="QY275" s="36">
        <f t="shared" si="1050"/>
        <v>0</v>
      </c>
      <c r="QZ275" s="22">
        <v>80220</v>
      </c>
      <c r="RA275" s="22">
        <v>80220</v>
      </c>
      <c r="RB275" s="38">
        <f t="shared" si="929"/>
        <v>0.50150664549444224</v>
      </c>
      <c r="RC275" s="39">
        <v>0.17969995013712292</v>
      </c>
      <c r="RD275" s="22">
        <v>1441553</v>
      </c>
      <c r="RE275" s="36">
        <f t="shared" si="1051"/>
        <v>8667869.9338337965</v>
      </c>
      <c r="RF275" s="10">
        <f t="shared" si="930"/>
        <v>160311</v>
      </c>
      <c r="RG275" s="10">
        <f t="shared" si="931"/>
        <v>159958</v>
      </c>
      <c r="RH275" s="17">
        <f t="shared" si="932"/>
        <v>0.20573032219396975</v>
      </c>
      <c r="RI275" s="17">
        <f t="shared" si="933"/>
        <v>4.7002697252770242E-3</v>
      </c>
      <c r="RJ275" s="17">
        <f t="shared" si="934"/>
        <v>0.37185539977757354</v>
      </c>
      <c r="RK275" s="17">
        <f t="shared" si="935"/>
        <v>0</v>
      </c>
      <c r="RL275" s="17">
        <f t="shared" si="936"/>
        <v>9.6269869015282467E-3</v>
      </c>
      <c r="RM275" s="17">
        <f t="shared" si="937"/>
        <v>0</v>
      </c>
      <c r="RN275" s="17">
        <f t="shared" si="938"/>
        <v>6.3392221106280851E-3</v>
      </c>
      <c r="RO275" s="17">
        <f t="shared" si="939"/>
        <v>0</v>
      </c>
      <c r="RP275" s="17">
        <f t="shared" si="940"/>
        <v>0.6101758029048423</v>
      </c>
      <c r="RQ275" s="17">
        <f t="shared" si="941"/>
        <v>0</v>
      </c>
      <c r="RR275" s="36">
        <f t="shared" si="942"/>
        <v>14205528.787882077</v>
      </c>
      <c r="RS275" s="36">
        <f t="shared" si="943"/>
        <v>115.97202070259918</v>
      </c>
      <c r="RT275" s="10">
        <f t="shared" si="944"/>
        <v>353</v>
      </c>
      <c r="RU275" s="17">
        <f t="shared" si="945"/>
        <v>2.2019699209661222E-3</v>
      </c>
      <c r="RV275" s="37">
        <f t="shared" si="946"/>
        <v>0.76408356257524435</v>
      </c>
      <c r="RW275" s="36">
        <f t="shared" si="947"/>
        <v>1.3058755337126808</v>
      </c>
      <c r="RX275" s="85">
        <v>-1.922828</v>
      </c>
      <c r="RY275" s="93">
        <v>95</v>
      </c>
      <c r="RZ275" s="43" t="b">
        <v>0</v>
      </c>
      <c r="SA275" s="18" t="b">
        <v>0</v>
      </c>
      <c r="SB275" s="18" t="b">
        <v>0</v>
      </c>
      <c r="SC275" s="18" t="b">
        <v>0</v>
      </c>
      <c r="SD275" s="18" t="b">
        <v>0</v>
      </c>
      <c r="SE275" s="32" t="b">
        <v>1</v>
      </c>
      <c r="SF275" s="43" t="b">
        <v>0</v>
      </c>
      <c r="SG275" s="18" t="b">
        <v>1</v>
      </c>
      <c r="SH275" s="18">
        <v>0</v>
      </c>
      <c r="SI275" s="18"/>
      <c r="SJ275" s="22">
        <v>1</v>
      </c>
      <c r="SK275" s="22"/>
      <c r="SL275" s="22">
        <v>1</v>
      </c>
      <c r="SM275" s="22">
        <v>0</v>
      </c>
      <c r="SN275" s="18"/>
      <c r="SO275" s="18"/>
      <c r="SP275" s="18"/>
      <c r="SQ275" s="17">
        <f t="shared" si="1052"/>
        <v>4.1322314049586778E-3</v>
      </c>
      <c r="SR275" s="17">
        <f t="shared" si="1053"/>
        <v>0</v>
      </c>
      <c r="SS275" s="17">
        <f t="shared" si="1054"/>
        <v>0</v>
      </c>
      <c r="ST275" s="17">
        <f t="shared" si="1055"/>
        <v>0</v>
      </c>
      <c r="SU275" s="17">
        <f t="shared" si="1056"/>
        <v>0</v>
      </c>
      <c r="SV275" s="17">
        <f t="shared" si="1086"/>
        <v>0</v>
      </c>
      <c r="SW275" s="17">
        <f t="shared" si="1057"/>
        <v>0</v>
      </c>
      <c r="SX275" s="17">
        <f t="shared" si="1058"/>
        <v>0</v>
      </c>
      <c r="SY275" s="17">
        <f t="shared" si="1059"/>
        <v>0</v>
      </c>
      <c r="SZ275" s="17">
        <f t="shared" si="1060"/>
        <v>0</v>
      </c>
      <c r="TA275" s="17">
        <f t="shared" si="1061"/>
        <v>0</v>
      </c>
      <c r="TB275" s="24">
        <f t="shared" si="1062"/>
        <v>620</v>
      </c>
      <c r="TC275" s="69">
        <f t="shared" si="1063"/>
        <v>1</v>
      </c>
      <c r="TD275" s="17">
        <f t="shared" si="1085"/>
        <v>2.6014568158168575E-6</v>
      </c>
      <c r="TE275" s="95">
        <v>1</v>
      </c>
      <c r="TF275" s="71"/>
      <c r="TG275" s="71">
        <v>28</v>
      </c>
      <c r="TH275" s="71"/>
      <c r="TI275" s="71"/>
      <c r="TJ275" s="71"/>
      <c r="TK275" s="71">
        <v>4</v>
      </c>
      <c r="TL275" s="71"/>
      <c r="TM275" s="71">
        <v>1</v>
      </c>
      <c r="TN275" s="71"/>
      <c r="TO275" s="71"/>
      <c r="TP275" s="71"/>
      <c r="TQ275" s="71"/>
      <c r="TR275" s="72"/>
      <c r="TS275" s="72"/>
      <c r="TT275" s="72"/>
      <c r="TU275" s="72">
        <v>28</v>
      </c>
      <c r="TV275" s="72"/>
      <c r="TW275" s="72"/>
      <c r="TX275" s="72"/>
      <c r="TY275" s="72">
        <v>1</v>
      </c>
      <c r="TZ275" s="72">
        <v>3</v>
      </c>
      <c r="UA275" s="72"/>
      <c r="UB275" s="72"/>
      <c r="UC275" s="72"/>
      <c r="UD275" s="72"/>
      <c r="UE275" s="72"/>
      <c r="UF275" s="72"/>
      <c r="UG275" s="72">
        <v>1</v>
      </c>
      <c r="UH275" s="72"/>
      <c r="UI275" s="72"/>
      <c r="UJ275" s="73">
        <v>13</v>
      </c>
      <c r="UK275" s="73"/>
      <c r="UL275" s="73"/>
      <c r="UM275" s="73"/>
      <c r="UN275" s="73">
        <v>14</v>
      </c>
      <c r="UO275" s="73"/>
      <c r="UP275" s="73"/>
      <c r="UQ275" s="73"/>
      <c r="UR275" s="73">
        <v>5</v>
      </c>
      <c r="US275" s="73">
        <v>2</v>
      </c>
      <c r="UT275" s="73"/>
      <c r="UU275" s="73"/>
      <c r="UV275" s="73"/>
      <c r="UW275" s="73"/>
      <c r="UX275" s="73"/>
      <c r="UY275" s="73">
        <v>1</v>
      </c>
      <c r="UZ275" s="73"/>
      <c r="VA275" s="73"/>
      <c r="VB275" s="73">
        <v>37</v>
      </c>
      <c r="VC275" s="73"/>
      <c r="VD275" s="73"/>
      <c r="VE275" s="73"/>
      <c r="VF275" s="73">
        <v>14</v>
      </c>
      <c r="VG275" s="73"/>
      <c r="VH275" s="73"/>
      <c r="VI275" s="73"/>
      <c r="VJ275" s="73">
        <v>5</v>
      </c>
      <c r="VK275" s="73">
        <v>2</v>
      </c>
      <c r="VL275" s="73"/>
      <c r="VM275" s="73"/>
      <c r="VN275" s="73"/>
      <c r="VO275" s="73"/>
      <c r="VP275" s="73">
        <v>1</v>
      </c>
      <c r="VQ275" s="73"/>
      <c r="VR275" s="73"/>
      <c r="VS275" s="73">
        <v>15</v>
      </c>
      <c r="VT275" s="73"/>
      <c r="VU275" s="73"/>
      <c r="VV275" s="73"/>
      <c r="VW275" s="73">
        <v>4</v>
      </c>
      <c r="VX275" s="73"/>
      <c r="VY275" s="73"/>
      <c r="VZ275" s="73"/>
      <c r="WA275" s="73">
        <v>4</v>
      </c>
      <c r="WB275" s="73"/>
      <c r="WC275" s="73">
        <v>2</v>
      </c>
      <c r="WD275" s="73"/>
      <c r="WE275" s="73"/>
      <c r="WF275" s="73"/>
      <c r="WG275" s="73"/>
      <c r="WH275" s="73"/>
      <c r="WI275" s="73"/>
      <c r="WJ275" s="73">
        <v>2</v>
      </c>
      <c r="WK275" s="73"/>
      <c r="WL275" s="73"/>
      <c r="WM275" s="73"/>
      <c r="WN275" s="73"/>
      <c r="WO275" s="22">
        <f t="shared" si="1064"/>
        <v>66</v>
      </c>
      <c r="WP275" s="22">
        <f t="shared" si="1065"/>
        <v>0</v>
      </c>
      <c r="WQ275" s="22">
        <f t="shared" si="1066"/>
        <v>0</v>
      </c>
      <c r="WR275" s="22">
        <f t="shared" si="1067"/>
        <v>56</v>
      </c>
      <c r="WS275" s="22">
        <f t="shared" si="1068"/>
        <v>32</v>
      </c>
      <c r="WT275" s="22">
        <f t="shared" si="1069"/>
        <v>0</v>
      </c>
      <c r="WU275" s="22">
        <f t="shared" si="1070"/>
        <v>0</v>
      </c>
      <c r="WV275" s="22">
        <f t="shared" si="1071"/>
        <v>1</v>
      </c>
      <c r="WW275" s="22">
        <f t="shared" si="1072"/>
        <v>21</v>
      </c>
      <c r="WX275" s="22">
        <f t="shared" si="1073"/>
        <v>0</v>
      </c>
      <c r="WY275" s="22">
        <f t="shared" si="1074"/>
        <v>7</v>
      </c>
      <c r="WZ275" s="22">
        <f t="shared" si="1075"/>
        <v>0</v>
      </c>
      <c r="XA275" s="22">
        <f t="shared" si="1076"/>
        <v>0</v>
      </c>
      <c r="XB275" s="22">
        <f t="shared" si="1077"/>
        <v>0</v>
      </c>
      <c r="XC275" s="22">
        <f t="shared" si="1078"/>
        <v>0</v>
      </c>
      <c r="XD275" s="22">
        <f t="shared" si="1079"/>
        <v>0</v>
      </c>
      <c r="XE275" s="22">
        <f t="shared" si="1080"/>
        <v>5</v>
      </c>
      <c r="XF275" s="22">
        <f t="shared" si="1081"/>
        <v>0</v>
      </c>
      <c r="XG275" s="93">
        <f t="shared" si="1082"/>
        <v>0</v>
      </c>
    </row>
    <row r="276" spans="1:631" ht="17.100000000000001" customHeight="1" x14ac:dyDescent="0.2">
      <c r="A276" s="101"/>
      <c r="B276" s="27" t="s">
        <v>215</v>
      </c>
      <c r="C276" s="535" t="s">
        <v>216</v>
      </c>
      <c r="D276" s="25" t="s">
        <v>259</v>
      </c>
      <c r="E276" s="535" t="s">
        <v>260</v>
      </c>
      <c r="F276" s="25" t="s">
        <v>266</v>
      </c>
      <c r="G276" s="535" t="s">
        <v>267</v>
      </c>
      <c r="H276" s="25">
        <v>54</v>
      </c>
      <c r="I276" s="28">
        <v>6</v>
      </c>
      <c r="J276" s="17">
        <f t="shared" si="948"/>
        <v>0.75150498526368592</v>
      </c>
      <c r="K276" s="17">
        <f t="shared" si="949"/>
        <v>0.3166269517777639</v>
      </c>
      <c r="L276" s="17">
        <f t="shared" si="950"/>
        <v>1</v>
      </c>
      <c r="M276" s="17">
        <f t="shared" si="951"/>
        <v>0.26511250744144749</v>
      </c>
      <c r="N276" s="17">
        <f t="shared" si="952"/>
        <v>0.30624321389793702</v>
      </c>
      <c r="O276" s="17">
        <f t="shared" si="953"/>
        <v>0.17915595409794946</v>
      </c>
      <c r="P276" s="17">
        <f t="shared" si="954"/>
        <v>0.68183879378755241</v>
      </c>
      <c r="Q276" s="17">
        <f t="shared" si="955"/>
        <v>0.61699999999999999</v>
      </c>
      <c r="R276" s="69">
        <f t="shared" si="956"/>
        <v>0.94599999999999995</v>
      </c>
      <c r="S276" s="422">
        <f t="shared" si="957"/>
        <v>0.56260915625181507</v>
      </c>
      <c r="T276" s="17">
        <f t="shared" si="1083"/>
        <v>0.43739084374818493</v>
      </c>
      <c r="U276" s="10">
        <f t="shared" si="958"/>
        <v>55400.799050832597</v>
      </c>
      <c r="V276" s="32">
        <v>5</v>
      </c>
      <c r="W276" s="550">
        <f t="shared" si="959"/>
        <v>0</v>
      </c>
      <c r="X276" s="550">
        <f t="shared" si="960"/>
        <v>0.45149804514070407</v>
      </c>
      <c r="Y276" s="550">
        <f t="shared" si="961"/>
        <v>0.54850195485929598</v>
      </c>
      <c r="Z276" s="551">
        <f t="shared" si="962"/>
        <v>69474.354606388151</v>
      </c>
      <c r="AA276" s="426">
        <f t="shared" si="963"/>
        <v>9.0999999999999998E-2</v>
      </c>
      <c r="AB276" s="59">
        <f t="shared" si="964"/>
        <v>0.95700000000000007</v>
      </c>
      <c r="AC276" s="59">
        <f t="shared" si="965"/>
        <v>8.2926167209554827E-2</v>
      </c>
      <c r="AD276" s="59">
        <f t="shared" si="966"/>
        <v>0.30624321389793702</v>
      </c>
      <c r="AE276" s="59">
        <f t="shared" si="967"/>
        <v>0.38299999999999995</v>
      </c>
      <c r="AF276" s="59">
        <f t="shared" si="968"/>
        <v>0.43042578541418447</v>
      </c>
      <c r="AG276" s="59">
        <f t="shared" si="969"/>
        <v>0.29312723396250079</v>
      </c>
      <c r="AH276" s="59">
        <f t="shared" si="970"/>
        <v>0.17915595409794946</v>
      </c>
      <c r="AI276" s="59">
        <f t="shared" si="971"/>
        <v>0.66432557847871077</v>
      </c>
      <c r="AJ276" s="59">
        <f t="shared" si="972"/>
        <v>0.83868439204866119</v>
      </c>
      <c r="AK276" s="59">
        <f t="shared" si="973"/>
        <v>0.31816120621244759</v>
      </c>
      <c r="AL276" s="35">
        <f t="shared" si="974"/>
        <v>1</v>
      </c>
      <c r="AM276" s="27">
        <v>126662</v>
      </c>
      <c r="AN276" s="25">
        <v>60705</v>
      </c>
      <c r="AO276" s="25">
        <v>65957</v>
      </c>
      <c r="AP276" s="17">
        <f t="shared" si="975"/>
        <v>2.4601129936567727E-3</v>
      </c>
      <c r="AQ276" s="18">
        <v>92</v>
      </c>
      <c r="AR276" s="58">
        <v>1051.3781678600001</v>
      </c>
      <c r="AS276" s="24">
        <f t="shared" si="976"/>
        <v>120.47235131181279</v>
      </c>
      <c r="AT276" s="17">
        <f t="shared" si="916"/>
        <v>0.10404113488018514</v>
      </c>
      <c r="AU276" s="25">
        <v>124678</v>
      </c>
      <c r="AV276" s="25">
        <v>59241</v>
      </c>
      <c r="AW276" s="25">
        <v>65437</v>
      </c>
      <c r="AX276" s="25">
        <v>1984</v>
      </c>
      <c r="AY276" s="25">
        <v>1464</v>
      </c>
      <c r="AZ276" s="18">
        <v>520</v>
      </c>
      <c r="BA276" s="25">
        <v>11525</v>
      </c>
      <c r="BB276" s="25">
        <v>5304</v>
      </c>
      <c r="BC276" s="25">
        <v>6221</v>
      </c>
      <c r="BD276" s="18">
        <v>85.3</v>
      </c>
      <c r="BE276" s="25">
        <v>115137</v>
      </c>
      <c r="BF276" s="25">
        <v>55401</v>
      </c>
      <c r="BG276" s="25">
        <v>59736</v>
      </c>
      <c r="BH276" s="18">
        <v>92.7</v>
      </c>
      <c r="BI276" s="17">
        <v>9.0999999999999998E-2</v>
      </c>
      <c r="BJ276" s="25">
        <v>32599</v>
      </c>
      <c r="BK276" s="25">
        <v>85199</v>
      </c>
      <c r="BL276" s="25">
        <v>8864</v>
      </c>
      <c r="BM276" s="17">
        <v>0.48699999999999993</v>
      </c>
      <c r="BN276" s="10">
        <f t="shared" si="977"/>
        <v>64977.606000000014</v>
      </c>
      <c r="BO276" s="29">
        <v>0.38299999999999995</v>
      </c>
      <c r="BP276" s="30">
        <f t="shared" si="978"/>
        <v>0.61699999999999999</v>
      </c>
      <c r="BQ276" s="31">
        <v>10.4</v>
      </c>
      <c r="BR276" s="25">
        <v>94063</v>
      </c>
      <c r="BS276" s="25">
        <v>23356</v>
      </c>
      <c r="BT276" s="25">
        <v>60932</v>
      </c>
      <c r="BU276" s="25">
        <v>7396</v>
      </c>
      <c r="BV276" s="18">
        <v>1706</v>
      </c>
      <c r="BW276" s="18">
        <v>673</v>
      </c>
      <c r="BX276" s="25">
        <v>31894</v>
      </c>
      <c r="BY276" s="25">
        <v>25721</v>
      </c>
      <c r="BZ276" s="25">
        <v>6173</v>
      </c>
      <c r="CA276" s="59">
        <v>0.19399999999999998</v>
      </c>
      <c r="CB276" s="25">
        <v>124678</v>
      </c>
      <c r="CC276" s="25">
        <v>1984</v>
      </c>
      <c r="CD276" s="17">
        <f t="shared" si="979"/>
        <v>1.591299186704952E-2</v>
      </c>
      <c r="CE276" s="25">
        <v>1523</v>
      </c>
      <c r="CF276" s="25">
        <v>4916</v>
      </c>
      <c r="CG276" s="25">
        <v>7851</v>
      </c>
      <c r="CH276" s="25">
        <v>7581</v>
      </c>
      <c r="CI276" s="25">
        <v>4942</v>
      </c>
      <c r="CJ276" s="25">
        <v>2651</v>
      </c>
      <c r="CK276" s="25">
        <v>1396</v>
      </c>
      <c r="CL276" s="18">
        <v>665</v>
      </c>
      <c r="CM276" s="18">
        <v>369</v>
      </c>
      <c r="CN276" s="32">
        <v>3.9</v>
      </c>
      <c r="CO276" s="27">
        <v>31894</v>
      </c>
      <c r="CP276" s="34">
        <f t="shared" si="980"/>
        <v>3.9713425722706464</v>
      </c>
      <c r="CQ276" s="25">
        <v>178</v>
      </c>
      <c r="CR276" s="18">
        <v>595</v>
      </c>
      <c r="CS276" s="25">
        <v>1608</v>
      </c>
      <c r="CT276" s="25">
        <v>20437</v>
      </c>
      <c r="CU276" s="25">
        <v>8690</v>
      </c>
      <c r="CV276" s="18">
        <v>221</v>
      </c>
      <c r="CW276" s="18">
        <v>136</v>
      </c>
      <c r="CX276" s="18">
        <v>29</v>
      </c>
      <c r="CY276" s="25">
        <v>31894</v>
      </c>
      <c r="CZ276" s="25">
        <v>31037</v>
      </c>
      <c r="DA276" s="18">
        <v>303</v>
      </c>
      <c r="DB276" s="18">
        <v>216</v>
      </c>
      <c r="DC276" s="18">
        <v>298</v>
      </c>
      <c r="DD276" s="18">
        <v>26</v>
      </c>
      <c r="DE276" s="18">
        <v>14</v>
      </c>
      <c r="DF276" s="25">
        <v>31894</v>
      </c>
      <c r="DG276" s="25">
        <v>13639</v>
      </c>
      <c r="DH276" s="18">
        <v>60</v>
      </c>
      <c r="DI276" s="18">
        <v>29</v>
      </c>
      <c r="DJ276" s="25">
        <v>18132</v>
      </c>
      <c r="DK276" s="18">
        <v>19</v>
      </c>
      <c r="DL276" s="18">
        <v>15</v>
      </c>
      <c r="DM276" s="25">
        <f t="shared" si="981"/>
        <v>53426.1</v>
      </c>
      <c r="DN276" s="17">
        <f t="shared" si="982"/>
        <v>0.5685081833573713</v>
      </c>
      <c r="DO276" s="17">
        <f t="shared" si="983"/>
        <v>5.9572333354235903E-4</v>
      </c>
      <c r="DP276" s="23">
        <f t="shared" si="984"/>
        <v>0.43042578541418447</v>
      </c>
      <c r="DQ276" s="23">
        <f t="shared" si="985"/>
        <v>0.56957421458581559</v>
      </c>
      <c r="DR276" s="25">
        <v>31894</v>
      </c>
      <c r="DS276" s="18">
        <v>698</v>
      </c>
      <c r="DT276" s="25">
        <v>22075</v>
      </c>
      <c r="DU276" s="18">
        <v>12</v>
      </c>
      <c r="DV276" s="25">
        <v>7078</v>
      </c>
      <c r="DW276" s="18">
        <v>38</v>
      </c>
      <c r="DX276" s="25">
        <v>1948</v>
      </c>
      <c r="DY276" s="18">
        <v>45</v>
      </c>
      <c r="DZ276" s="17">
        <f t="shared" si="986"/>
        <v>0.93632031103028779</v>
      </c>
      <c r="EA276" s="17">
        <f t="shared" si="987"/>
        <v>6.3679688969712211E-2</v>
      </c>
      <c r="EB276" s="25">
        <v>31894</v>
      </c>
      <c r="EC276" s="25">
        <v>8960</v>
      </c>
      <c r="ED276" s="18">
        <v>389</v>
      </c>
      <c r="EE276" s="25">
        <v>21513</v>
      </c>
      <c r="EF276" s="17">
        <f t="shared" si="1087"/>
        <v>0.67451558286825108</v>
      </c>
      <c r="EG276" s="18">
        <v>824</v>
      </c>
      <c r="EH276" s="18">
        <v>208</v>
      </c>
      <c r="EI276" s="17">
        <f t="shared" si="988"/>
        <v>0.29312723396250079</v>
      </c>
      <c r="EJ276" s="17">
        <f t="shared" si="989"/>
        <v>2.5835580359942309E-2</v>
      </c>
      <c r="EK276" s="69">
        <f t="shared" si="990"/>
        <v>0.3166269517777639</v>
      </c>
      <c r="EL276" s="27">
        <v>92417</v>
      </c>
      <c r="EM276" s="25">
        <v>88480</v>
      </c>
      <c r="EN276" s="25">
        <v>3937</v>
      </c>
      <c r="EO276" s="59">
        <v>0.95700000000000007</v>
      </c>
      <c r="EP276" s="25">
        <v>42878</v>
      </c>
      <c r="EQ276" s="25">
        <v>41606</v>
      </c>
      <c r="ER276" s="25">
        <v>1272</v>
      </c>
      <c r="ES276" s="59">
        <v>0.97</v>
      </c>
      <c r="ET276" s="25">
        <v>49539</v>
      </c>
      <c r="EU276" s="25">
        <v>46874</v>
      </c>
      <c r="EV276" s="25">
        <v>2665</v>
      </c>
      <c r="EW276" s="59">
        <v>0.94599999999999995</v>
      </c>
      <c r="EX276" s="25">
        <v>8509</v>
      </c>
      <c r="EY276" s="25">
        <v>8341</v>
      </c>
      <c r="EZ276" s="25">
        <v>168</v>
      </c>
      <c r="FA276" s="59">
        <v>0.98</v>
      </c>
      <c r="FB276" s="25">
        <v>83908</v>
      </c>
      <c r="FC276" s="25">
        <v>80139</v>
      </c>
      <c r="FD276" s="25">
        <v>3769</v>
      </c>
      <c r="FE276" s="59">
        <v>0.95499999999999996</v>
      </c>
      <c r="FF276" s="25">
        <v>51772</v>
      </c>
      <c r="FG276" s="25">
        <v>18263</v>
      </c>
      <c r="FH276" s="25">
        <v>30512</v>
      </c>
      <c r="FI276" s="25">
        <v>2997</v>
      </c>
      <c r="FJ276" s="23">
        <f t="shared" si="991"/>
        <v>5.788843390249556E-2</v>
      </c>
      <c r="FK276" s="23">
        <f t="shared" si="992"/>
        <v>0.58935331839604421</v>
      </c>
      <c r="FL276" s="36">
        <f t="shared" si="993"/>
        <v>6.0937604270937609</v>
      </c>
      <c r="FM276" s="25">
        <v>25330</v>
      </c>
      <c r="FN276" s="25">
        <v>9059</v>
      </c>
      <c r="FO276" s="17">
        <f t="shared" si="994"/>
        <v>0.35763916304776944</v>
      </c>
      <c r="FP276" s="25">
        <v>14809</v>
      </c>
      <c r="FQ276" s="17">
        <f t="shared" si="995"/>
        <v>0.58464271614686147</v>
      </c>
      <c r="FR276" s="25">
        <v>1462</v>
      </c>
      <c r="FS276" s="17">
        <f t="shared" si="996"/>
        <v>5.771812080536913E-2</v>
      </c>
      <c r="FT276" s="25">
        <v>26442</v>
      </c>
      <c r="FU276" s="25">
        <v>9204</v>
      </c>
      <c r="FV276" s="25">
        <v>15703</v>
      </c>
      <c r="FW276" s="17">
        <f t="shared" si="997"/>
        <v>5.8051584600257167E-2</v>
      </c>
      <c r="FX276" s="17">
        <f t="shared" si="998"/>
        <v>0.59386581952953632</v>
      </c>
      <c r="FY276" s="25">
        <v>1535</v>
      </c>
      <c r="FZ276" s="25">
        <v>73680</v>
      </c>
      <c r="GA276" s="25">
        <v>6110</v>
      </c>
      <c r="GB276" s="25">
        <v>45006</v>
      </c>
      <c r="GC276" s="25">
        <v>13084</v>
      </c>
      <c r="GD276" s="25">
        <v>4922</v>
      </c>
      <c r="GE276" s="18">
        <v>124</v>
      </c>
      <c r="GF276" s="25">
        <v>3309</v>
      </c>
      <c r="GG276" s="18">
        <v>86</v>
      </c>
      <c r="GH276" s="18">
        <v>50</v>
      </c>
      <c r="GI276" s="18">
        <v>989</v>
      </c>
      <c r="GJ276" s="10">
        <f t="shared" si="999"/>
        <v>6110</v>
      </c>
      <c r="GK276" s="10">
        <f t="shared" si="1088"/>
        <v>67570</v>
      </c>
      <c r="GL276" s="10">
        <f t="shared" si="1089"/>
        <v>22564</v>
      </c>
      <c r="GM276" s="10">
        <f t="shared" si="1000"/>
        <v>51116</v>
      </c>
      <c r="GN276" s="10">
        <f t="shared" si="1090"/>
        <v>9480</v>
      </c>
      <c r="GO276" s="17">
        <f t="shared" si="1001"/>
        <v>8.2926167209554827E-2</v>
      </c>
      <c r="GP276" s="17">
        <f t="shared" si="1091"/>
        <v>0.91707383279044519</v>
      </c>
      <c r="GQ276" s="17">
        <f t="shared" si="1092"/>
        <v>0.30624321389793702</v>
      </c>
      <c r="GR276" s="17">
        <f t="shared" si="1093"/>
        <v>0.12866449511400652</v>
      </c>
      <c r="GS276" s="17">
        <f t="shared" si="1002"/>
        <v>0.61165852334419113</v>
      </c>
      <c r="GT276" s="25">
        <v>34219</v>
      </c>
      <c r="GU276" s="25">
        <v>2264</v>
      </c>
      <c r="GV276" s="25">
        <v>19459</v>
      </c>
      <c r="GW276" s="25">
        <v>7894</v>
      </c>
      <c r="GX276" s="25">
        <v>2718</v>
      </c>
      <c r="GY276" s="18">
        <v>91</v>
      </c>
      <c r="GZ276" s="25">
        <v>1311</v>
      </c>
      <c r="HA276" s="18">
        <v>34</v>
      </c>
      <c r="HB276" s="18">
        <v>38</v>
      </c>
      <c r="HC276" s="18">
        <v>410</v>
      </c>
      <c r="HD276" s="23">
        <f t="shared" si="1003"/>
        <v>6.616207370174465E-2</v>
      </c>
      <c r="HE276" s="23">
        <f t="shared" si="1004"/>
        <v>0.93383792629825535</v>
      </c>
      <c r="HF276" s="23">
        <f t="shared" si="1005"/>
        <v>0.36517724071422308</v>
      </c>
      <c r="HG276" s="23">
        <f t="shared" si="1006"/>
        <v>0.13448668868172653</v>
      </c>
      <c r="HH276" s="25">
        <v>39461</v>
      </c>
      <c r="HI276" s="25">
        <v>3846</v>
      </c>
      <c r="HJ276" s="25">
        <v>25547</v>
      </c>
      <c r="HK276" s="25">
        <v>5190</v>
      </c>
      <c r="HL276" s="25">
        <v>2204</v>
      </c>
      <c r="HM276" s="18">
        <v>33</v>
      </c>
      <c r="HN276" s="25">
        <v>1998</v>
      </c>
      <c r="HO276" s="18">
        <v>52</v>
      </c>
      <c r="HP276" s="18">
        <v>12</v>
      </c>
      <c r="HQ276" s="18">
        <v>579</v>
      </c>
      <c r="HR276" s="23">
        <f t="shared" si="1007"/>
        <v>9.7463318212919078E-2</v>
      </c>
      <c r="HS276" s="23">
        <f t="shared" si="1008"/>
        <v>0.90253668178708091</v>
      </c>
      <c r="HT276" s="80">
        <f t="shared" si="1009"/>
        <v>0.25513798433896756</v>
      </c>
      <c r="HU276" s="27">
        <v>105852</v>
      </c>
      <c r="HV276" s="25">
        <v>2244</v>
      </c>
      <c r="HW276" s="25">
        <v>18941</v>
      </c>
      <c r="HX276" s="18">
        <v>3765</v>
      </c>
      <c r="HY276" s="25">
        <v>17774</v>
      </c>
      <c r="HZ276" s="25">
        <v>5458</v>
      </c>
      <c r="IA276" s="25">
        <v>3834</v>
      </c>
      <c r="IB276" s="18">
        <v>462</v>
      </c>
      <c r="IC276" s="25">
        <v>11387</v>
      </c>
      <c r="ID276" s="25">
        <v>31171</v>
      </c>
      <c r="IE276" s="25">
        <v>7016</v>
      </c>
      <c r="IF276" s="18">
        <v>769</v>
      </c>
      <c r="IG276" s="18">
        <v>3031</v>
      </c>
      <c r="IH276" s="17">
        <f t="shared" si="1010"/>
        <v>0.34603975361825945</v>
      </c>
      <c r="II276" s="17">
        <f t="shared" si="1011"/>
        <v>5.1562559044703929E-2</v>
      </c>
      <c r="IJ276" s="30">
        <f t="shared" si="1012"/>
        <v>19.393917185782335</v>
      </c>
      <c r="IK276" s="17">
        <f t="shared" si="1084"/>
        <v>0.26511250744144749</v>
      </c>
      <c r="IL276" s="25">
        <v>50111</v>
      </c>
      <c r="IM276" s="25">
        <v>1061</v>
      </c>
      <c r="IN276" s="25">
        <v>14676</v>
      </c>
      <c r="IO276" s="18">
        <v>3184</v>
      </c>
      <c r="IP276" s="25">
        <v>13738</v>
      </c>
      <c r="IQ276" s="25">
        <v>3470</v>
      </c>
      <c r="IR276" s="25">
        <v>2204</v>
      </c>
      <c r="IS276" s="18">
        <v>248</v>
      </c>
      <c r="IT276" s="25">
        <v>5658</v>
      </c>
      <c r="IU276" s="25">
        <v>572</v>
      </c>
      <c r="IV276" s="25">
        <v>2820</v>
      </c>
      <c r="IW276" s="18">
        <v>406</v>
      </c>
      <c r="IX276" s="18">
        <v>2074</v>
      </c>
      <c r="IY276" s="17">
        <f t="shared" si="1013"/>
        <v>0.76496178483766042</v>
      </c>
      <c r="IZ276" s="25">
        <v>55741</v>
      </c>
      <c r="JA276" s="25">
        <v>1183</v>
      </c>
      <c r="JB276" s="25">
        <v>4265</v>
      </c>
      <c r="JC276" s="18">
        <v>581</v>
      </c>
      <c r="JD276" s="25">
        <v>4036</v>
      </c>
      <c r="JE276" s="25">
        <v>1988</v>
      </c>
      <c r="JF276" s="25">
        <v>1630</v>
      </c>
      <c r="JG276" s="18">
        <v>214</v>
      </c>
      <c r="JH276" s="25">
        <v>5729</v>
      </c>
      <c r="JI276" s="25">
        <v>30599</v>
      </c>
      <c r="JJ276" s="25">
        <v>4196</v>
      </c>
      <c r="JK276" s="18">
        <v>363</v>
      </c>
      <c r="JL276" s="18">
        <v>957</v>
      </c>
      <c r="JM276" s="80">
        <f t="shared" si="1014"/>
        <v>0.24547460576595326</v>
      </c>
      <c r="JN276" s="27">
        <v>105852</v>
      </c>
      <c r="JO276" s="25">
        <v>70333</v>
      </c>
      <c r="JP276" s="18">
        <v>183</v>
      </c>
      <c r="JQ276" s="18">
        <v>327</v>
      </c>
      <c r="JR276" s="18">
        <v>634</v>
      </c>
      <c r="JS276" s="18">
        <v>443</v>
      </c>
      <c r="JT276" s="18">
        <v>236</v>
      </c>
      <c r="JU276" s="18">
        <v>6</v>
      </c>
      <c r="JV276" s="18">
        <v>12</v>
      </c>
      <c r="JW276" s="25">
        <v>33678</v>
      </c>
      <c r="JX276" s="17">
        <f t="shared" si="1015"/>
        <v>0.31816120621244759</v>
      </c>
      <c r="JY276" s="17">
        <f t="shared" si="1016"/>
        <v>0.68183879378755241</v>
      </c>
      <c r="JZ276" s="25">
        <v>9738</v>
      </c>
      <c r="KA276" s="25">
        <v>7270</v>
      </c>
      <c r="KB276" s="18">
        <v>125</v>
      </c>
      <c r="KC276" s="18">
        <v>62</v>
      </c>
      <c r="KD276" s="18">
        <v>27</v>
      </c>
      <c r="KE276" s="18">
        <v>29</v>
      </c>
      <c r="KF276" s="18">
        <v>47</v>
      </c>
      <c r="KG276" s="18">
        <v>4</v>
      </c>
      <c r="KH276" s="18" t="s">
        <v>764</v>
      </c>
      <c r="KI276" s="25">
        <v>2174</v>
      </c>
      <c r="KJ276" s="17">
        <f t="shared" si="1017"/>
        <v>0.22324912713082767</v>
      </c>
      <c r="KK276" s="25">
        <v>96114</v>
      </c>
      <c r="KL276" s="25">
        <v>63063</v>
      </c>
      <c r="KM276" s="18">
        <v>58</v>
      </c>
      <c r="KN276" s="18">
        <v>265</v>
      </c>
      <c r="KO276" s="18">
        <v>607</v>
      </c>
      <c r="KP276" s="18">
        <v>414</v>
      </c>
      <c r="KQ276" s="18">
        <v>189</v>
      </c>
      <c r="KR276" s="18">
        <v>2</v>
      </c>
      <c r="KS276" s="18">
        <v>12</v>
      </c>
      <c r="KT276" s="25">
        <v>31504</v>
      </c>
      <c r="KU276" s="69">
        <f t="shared" si="917"/>
        <v>0.32777743096739287</v>
      </c>
      <c r="KV276" s="27">
        <v>126662</v>
      </c>
      <c r="KW276" s="25">
        <v>121398</v>
      </c>
      <c r="KX276" s="25">
        <v>5264</v>
      </c>
      <c r="KY276" s="59">
        <v>4.2000000000000003E-2</v>
      </c>
      <c r="KZ276" s="25">
        <v>2772</v>
      </c>
      <c r="LA276" s="18">
        <v>1618</v>
      </c>
      <c r="LB276" s="25">
        <v>2081</v>
      </c>
      <c r="LC276" s="18">
        <v>1755</v>
      </c>
      <c r="LD276" s="25">
        <v>60705</v>
      </c>
      <c r="LE276" s="25">
        <v>58312</v>
      </c>
      <c r="LF276" s="25">
        <v>2393</v>
      </c>
      <c r="LG276" s="59">
        <v>3.9E-2</v>
      </c>
      <c r="LH276" s="25">
        <v>65957</v>
      </c>
      <c r="LI276" s="25">
        <v>63086</v>
      </c>
      <c r="LJ276" s="25">
        <v>2871</v>
      </c>
      <c r="LK276" s="35">
        <v>4.4000000000000004E-2</v>
      </c>
      <c r="LL276" s="27">
        <v>31894</v>
      </c>
      <c r="LM276" s="18">
        <v>142</v>
      </c>
      <c r="LN276" s="25">
        <v>21046</v>
      </c>
      <c r="LO276" s="25">
        <v>5719</v>
      </c>
      <c r="LP276" s="25">
        <v>1725</v>
      </c>
      <c r="LQ276" s="18">
        <v>111</v>
      </c>
      <c r="LR276" s="25">
        <v>3151</v>
      </c>
      <c r="LS276" s="23">
        <f t="shared" si="1018"/>
        <v>9.879601178905123E-2</v>
      </c>
      <c r="LT276" s="23">
        <f t="shared" si="1019"/>
        <v>0.90120398821094883</v>
      </c>
      <c r="LU276" s="17">
        <f t="shared" si="1020"/>
        <v>0.66432557847871077</v>
      </c>
      <c r="LV276" s="25">
        <v>31894</v>
      </c>
      <c r="LW276" s="18">
        <v>206</v>
      </c>
      <c r="LX276" s="25">
        <v>16642</v>
      </c>
      <c r="LY276" s="25">
        <v>9765</v>
      </c>
      <c r="LZ276" s="18">
        <v>836</v>
      </c>
      <c r="MA276" s="25">
        <v>1124</v>
      </c>
      <c r="MB276" s="25">
        <v>2627</v>
      </c>
      <c r="MC276" s="18">
        <v>105</v>
      </c>
      <c r="MD276" s="18">
        <v>136</v>
      </c>
      <c r="ME276" s="18">
        <v>1</v>
      </c>
      <c r="MF276" s="18">
        <v>452</v>
      </c>
      <c r="MG276" s="17">
        <f t="shared" si="1021"/>
        <v>0.12090048284943876</v>
      </c>
      <c r="MH276" s="17">
        <f t="shared" si="1022"/>
        <v>0.83868439204866119</v>
      </c>
      <c r="MI276" s="25">
        <v>31894</v>
      </c>
      <c r="MJ276" s="18">
        <v>206</v>
      </c>
      <c r="MK276" s="25">
        <v>15632</v>
      </c>
      <c r="ML276" s="25">
        <v>9867</v>
      </c>
      <c r="MM276" s="18">
        <v>902</v>
      </c>
      <c r="MN276" s="25">
        <v>1591</v>
      </c>
      <c r="MO276" s="25">
        <v>3148</v>
      </c>
      <c r="MP276" s="18">
        <v>90</v>
      </c>
      <c r="MQ276" s="18">
        <v>3</v>
      </c>
      <c r="MR276" s="18" t="s">
        <v>764</v>
      </c>
      <c r="MS276" s="18">
        <v>455</v>
      </c>
      <c r="MT276" s="17">
        <f t="shared" si="1023"/>
        <v>0.80886687151188308</v>
      </c>
      <c r="MU276" s="69">
        <f t="shared" si="1024"/>
        <v>0.75150498526368592</v>
      </c>
      <c r="MV276" s="27">
        <v>31894</v>
      </c>
      <c r="MW276" s="25">
        <v>5714</v>
      </c>
      <c r="MX276" s="18">
        <v>480</v>
      </c>
      <c r="MY276" s="25">
        <v>12881</v>
      </c>
      <c r="MZ276" s="25">
        <v>9744</v>
      </c>
      <c r="NA276" s="18">
        <v>637</v>
      </c>
      <c r="NB276" s="18">
        <v>10</v>
      </c>
      <c r="NC276" s="25">
        <v>1957</v>
      </c>
      <c r="ND276" s="18">
        <v>471</v>
      </c>
      <c r="NE276" s="17">
        <f t="shared" si="1025"/>
        <v>0.17915595409794946</v>
      </c>
      <c r="NF276" s="10">
        <f t="shared" si="1026"/>
        <v>22284.6</v>
      </c>
      <c r="NG276" s="17">
        <f t="shared" si="1027"/>
        <v>0.26048786605631152</v>
      </c>
      <c r="NH276" s="25">
        <v>31894</v>
      </c>
      <c r="NI276" s="25">
        <v>1795</v>
      </c>
      <c r="NJ276" s="18">
        <v>4</v>
      </c>
      <c r="NK276" s="18">
        <v>20</v>
      </c>
      <c r="NL276" s="18">
        <v>10</v>
      </c>
      <c r="NM276" s="25">
        <v>27406</v>
      </c>
      <c r="NN276" s="25">
        <v>1626</v>
      </c>
      <c r="NO276" s="18">
        <v>39</v>
      </c>
      <c r="NP276" s="18">
        <v>5</v>
      </c>
      <c r="NQ276" s="32">
        <v>989</v>
      </c>
      <c r="NR276" s="27">
        <v>31894</v>
      </c>
      <c r="NS276" s="37">
        <f t="shared" si="1028"/>
        <v>1.0300683514140592</v>
      </c>
      <c r="NT276" s="37">
        <f t="shared" si="1029"/>
        <v>0.27795016474298678</v>
      </c>
      <c r="NU276" s="37">
        <f t="shared" si="1030"/>
        <v>0.97080936291967235</v>
      </c>
      <c r="NV276" s="17">
        <f t="shared" si="1031"/>
        <v>0.19713373798062733</v>
      </c>
      <c r="NW276" s="10">
        <f t="shared" si="1032"/>
        <v>19950</v>
      </c>
      <c r="NX276" s="17">
        <f t="shared" si="1033"/>
        <v>0.62550950021947704</v>
      </c>
      <c r="NY276" s="19">
        <f t="shared" si="1034"/>
        <v>0.35953071779992429</v>
      </c>
      <c r="NZ276" s="25">
        <v>11761</v>
      </c>
      <c r="OA276" s="25">
        <v>11944</v>
      </c>
      <c r="OB276" s="18">
        <v>722</v>
      </c>
      <c r="OC276" s="25">
        <v>7025</v>
      </c>
      <c r="OD276" s="18">
        <v>230</v>
      </c>
      <c r="OE276" s="25">
        <v>1171</v>
      </c>
      <c r="OF276" s="17">
        <f t="shared" si="1035"/>
        <v>0.22026086411237222</v>
      </c>
      <c r="OG276" s="17">
        <f t="shared" si="1036"/>
        <v>0.36875274346272024</v>
      </c>
      <c r="OH276" s="17">
        <f t="shared" si="1037"/>
        <v>0.37449049978052296</v>
      </c>
      <c r="OI276" s="69">
        <f t="shared" si="1038"/>
        <v>3.6715369662005393E-2</v>
      </c>
      <c r="OJ276" s="27">
        <v>31894</v>
      </c>
      <c r="OK276" s="18">
        <v>188</v>
      </c>
      <c r="OL276" s="25">
        <v>10344</v>
      </c>
      <c r="OM276" s="25">
        <v>18272</v>
      </c>
      <c r="ON276" s="18">
        <v>515</v>
      </c>
      <c r="OO276" s="18">
        <v>505</v>
      </c>
      <c r="OP276" s="18">
        <v>60</v>
      </c>
      <c r="OQ276" s="25">
        <v>12409</v>
      </c>
      <c r="OR276" s="69">
        <f t="shared" si="1039"/>
        <v>0.34824731924499908</v>
      </c>
      <c r="OS276" s="22">
        <v>105015</v>
      </c>
      <c r="OT276" s="22">
        <v>103097</v>
      </c>
      <c r="OU276" s="38">
        <f t="shared" si="918"/>
        <v>0.56448822260427733</v>
      </c>
      <c r="OV276" s="39">
        <v>0.78633772078721975</v>
      </c>
      <c r="OW276" s="22">
        <v>8106906</v>
      </c>
      <c r="OX276" s="36">
        <f t="shared" si="919"/>
        <v>331718379.708</v>
      </c>
      <c r="OY276" s="36">
        <f t="shared" si="920"/>
        <v>6985273.4525841242</v>
      </c>
      <c r="OZ276" s="22"/>
      <c r="PA276" s="22"/>
      <c r="PB276" s="38">
        <f t="shared" si="921"/>
        <v>0</v>
      </c>
      <c r="PC276" s="39">
        <v>0</v>
      </c>
      <c r="PD276" s="22"/>
      <c r="PE276" s="40">
        <f t="shared" si="1040"/>
        <v>0</v>
      </c>
      <c r="PF276" s="36">
        <f t="shared" si="1041"/>
        <v>0</v>
      </c>
      <c r="PG276" s="22">
        <v>1420</v>
      </c>
      <c r="PH276" s="22">
        <v>1420</v>
      </c>
      <c r="PI276" s="38">
        <f t="shared" si="922"/>
        <v>7.7749427829914911E-3</v>
      </c>
      <c r="PJ276" s="39">
        <v>9.5880281690140845E-2</v>
      </c>
      <c r="PK276" s="22">
        <v>13615</v>
      </c>
      <c r="PL276" s="41">
        <f t="shared" si="1042"/>
        <v>557098.56999999995</v>
      </c>
      <c r="PM276" s="36">
        <f t="shared" si="1043"/>
        <v>116080.20881811375</v>
      </c>
      <c r="PN276" s="22">
        <v>2436</v>
      </c>
      <c r="PO276" s="22">
        <v>2436</v>
      </c>
      <c r="PP276" s="38">
        <f t="shared" si="923"/>
        <v>1.3337859591103713E-2</v>
      </c>
      <c r="PQ276" s="39">
        <v>0.54273809523809524</v>
      </c>
      <c r="PR276" s="22">
        <v>132211</v>
      </c>
      <c r="PS276" s="41">
        <f t="shared" si="1044"/>
        <v>5409809.6979999999</v>
      </c>
      <c r="PT276" s="36">
        <f t="shared" si="1045"/>
        <v>319404.30181501794</v>
      </c>
      <c r="PU276" s="22"/>
      <c r="PV276" s="22"/>
      <c r="PW276" s="38">
        <f t="shared" si="924"/>
        <v>0</v>
      </c>
      <c r="PX276" s="39">
        <v>0</v>
      </c>
      <c r="PY276" s="22"/>
      <c r="PZ276" s="36">
        <f t="shared" si="1046"/>
        <v>0</v>
      </c>
      <c r="QA276" s="22">
        <v>5</v>
      </c>
      <c r="QB276" s="22">
        <v>5</v>
      </c>
      <c r="QC276" s="39">
        <v>4.45</v>
      </c>
      <c r="QD276" s="22">
        <v>2225</v>
      </c>
      <c r="QE276" s="22">
        <f t="shared" si="1047"/>
        <v>3.5847222222222199</v>
      </c>
      <c r="QF276" s="22"/>
      <c r="QG276" s="22">
        <v>20</v>
      </c>
      <c r="QH276" s="22">
        <v>20</v>
      </c>
      <c r="QI276" s="38">
        <f t="shared" si="925"/>
        <v>1.0950623638016185E-4</v>
      </c>
      <c r="QJ276" s="39">
        <v>0.2235</v>
      </c>
      <c r="QK276" s="22">
        <v>447</v>
      </c>
      <c r="QL276" s="42">
        <f t="shared" si="1048"/>
        <v>55.678319999999999</v>
      </c>
      <c r="QM276" s="22">
        <f t="shared" si="926"/>
        <v>75660</v>
      </c>
      <c r="QN276" s="22">
        <v>113</v>
      </c>
      <c r="QO276" s="22">
        <v>113</v>
      </c>
      <c r="QP276" s="38">
        <f t="shared" si="927"/>
        <v>6.1871023554791447E-4</v>
      </c>
      <c r="QQ276" s="39">
        <v>0.1427433628318584</v>
      </c>
      <c r="QR276" s="22">
        <v>1613</v>
      </c>
      <c r="QS276" s="36">
        <f t="shared" si="1049"/>
        <v>26568.867485481882</v>
      </c>
      <c r="QT276" s="22"/>
      <c r="QU276" s="22"/>
      <c r="QV276" s="38">
        <f t="shared" si="928"/>
        <v>0</v>
      </c>
      <c r="QW276" s="39">
        <v>0</v>
      </c>
      <c r="QX276" s="22"/>
      <c r="QY276" s="36">
        <f t="shared" si="1050"/>
        <v>0</v>
      </c>
      <c r="QZ276" s="22">
        <v>75547</v>
      </c>
      <c r="RA276" s="22">
        <v>75547</v>
      </c>
      <c r="RB276" s="38">
        <f t="shared" si="929"/>
        <v>0.41364338199060435</v>
      </c>
      <c r="RC276" s="39">
        <v>0.19510000397103791</v>
      </c>
      <c r="RD276" s="22">
        <v>1473922</v>
      </c>
      <c r="RE276" s="36">
        <f t="shared" si="1051"/>
        <v>8162946.5207098201</v>
      </c>
      <c r="RF276" s="10">
        <f t="shared" si="930"/>
        <v>184556</v>
      </c>
      <c r="RG276" s="10">
        <f t="shared" si="931"/>
        <v>182638</v>
      </c>
      <c r="RH276" s="17">
        <f t="shared" si="932"/>
        <v>0.23490025247166285</v>
      </c>
      <c r="RI276" s="17">
        <f t="shared" si="933"/>
        <v>5.3667078988556072E-3</v>
      </c>
      <c r="RJ276" s="17">
        <f t="shared" si="934"/>
        <v>0.44747765657466082</v>
      </c>
      <c r="RK276" s="17">
        <f t="shared" si="935"/>
        <v>0</v>
      </c>
      <c r="RL276" s="17">
        <f t="shared" si="936"/>
        <v>2.0461087092184763E-2</v>
      </c>
      <c r="RM276" s="17">
        <f t="shared" si="937"/>
        <v>0</v>
      </c>
      <c r="RN276" s="17">
        <f t="shared" si="938"/>
        <v>1.7020056037817589E-3</v>
      </c>
      <c r="RO276" s="17">
        <f t="shared" si="939"/>
        <v>0</v>
      </c>
      <c r="RP276" s="17">
        <f t="shared" si="940"/>
        <v>0.52291956852171939</v>
      </c>
      <c r="RQ276" s="17">
        <f t="shared" si="941"/>
        <v>3.5667614624875014E-6</v>
      </c>
      <c r="RR276" s="36">
        <f t="shared" si="942"/>
        <v>15610329.029732559</v>
      </c>
      <c r="RS276" s="36">
        <f t="shared" si="943"/>
        <v>123.24398027610933</v>
      </c>
      <c r="RT276" s="10">
        <f t="shared" si="944"/>
        <v>1918</v>
      </c>
      <c r="RU276" s="17">
        <f t="shared" si="945"/>
        <v>1.0392509590584971E-2</v>
      </c>
      <c r="RV276" s="37">
        <f t="shared" si="946"/>
        <v>0.68630659528815097</v>
      </c>
      <c r="RW276" s="36">
        <f t="shared" si="947"/>
        <v>1.4419320711815697</v>
      </c>
      <c r="RX276" s="85">
        <v>-1.7403219999999999</v>
      </c>
      <c r="RY276" s="93">
        <v>109</v>
      </c>
      <c r="RZ276" s="43" t="b">
        <v>0</v>
      </c>
      <c r="SA276" s="18" t="b">
        <v>0</v>
      </c>
      <c r="SB276" s="18" t="b">
        <v>0</v>
      </c>
      <c r="SC276" s="18" t="b">
        <v>0</v>
      </c>
      <c r="SD276" s="18" t="b">
        <v>0</v>
      </c>
      <c r="SE276" s="32" t="b">
        <v>1</v>
      </c>
      <c r="SF276" s="43" t="b">
        <v>0</v>
      </c>
      <c r="SG276" s="18" t="b">
        <v>1</v>
      </c>
      <c r="SH276" s="18">
        <v>0</v>
      </c>
      <c r="SI276" s="18"/>
      <c r="SJ276" s="22">
        <v>1</v>
      </c>
      <c r="SK276" s="22"/>
      <c r="SL276" s="22">
        <v>1</v>
      </c>
      <c r="SM276" s="22">
        <v>0</v>
      </c>
      <c r="SN276" s="18"/>
      <c r="SO276" s="18"/>
      <c r="SP276" s="18"/>
      <c r="SQ276" s="17">
        <f t="shared" si="1052"/>
        <v>4.1322314049586778E-3</v>
      </c>
      <c r="SR276" s="17">
        <f t="shared" si="1053"/>
        <v>0</v>
      </c>
      <c r="SS276" s="17">
        <f t="shared" si="1054"/>
        <v>0</v>
      </c>
      <c r="ST276" s="17">
        <f t="shared" si="1055"/>
        <v>0</v>
      </c>
      <c r="SU276" s="17">
        <f t="shared" si="1056"/>
        <v>0</v>
      </c>
      <c r="SV276" s="17">
        <f t="shared" si="1086"/>
        <v>0</v>
      </c>
      <c r="SW276" s="17">
        <f t="shared" si="1057"/>
        <v>0</v>
      </c>
      <c r="SX276" s="17">
        <f t="shared" si="1058"/>
        <v>0</v>
      </c>
      <c r="SY276" s="17">
        <f t="shared" si="1059"/>
        <v>0</v>
      </c>
      <c r="SZ276" s="17">
        <f t="shared" si="1060"/>
        <v>0</v>
      </c>
      <c r="TA276" s="17">
        <f t="shared" si="1061"/>
        <v>0</v>
      </c>
      <c r="TB276" s="24">
        <f t="shared" si="1062"/>
        <v>620</v>
      </c>
      <c r="TC276" s="69">
        <f t="shared" si="1063"/>
        <v>1</v>
      </c>
      <c r="TD276" s="17">
        <f t="shared" si="1085"/>
        <v>2.6014568158168575E-6</v>
      </c>
      <c r="TE276" s="95"/>
      <c r="TF276" s="71"/>
      <c r="TG276" s="71"/>
      <c r="TH276" s="71">
        <v>2</v>
      </c>
      <c r="TI276" s="71"/>
      <c r="TJ276" s="71"/>
      <c r="TK276" s="71">
        <v>6</v>
      </c>
      <c r="TL276" s="71"/>
      <c r="TM276" s="71">
        <v>1</v>
      </c>
      <c r="TN276" s="71"/>
      <c r="TO276" s="71"/>
      <c r="TP276" s="71"/>
      <c r="TQ276" s="71"/>
      <c r="TR276" s="72"/>
      <c r="TS276" s="72"/>
      <c r="TT276" s="72"/>
      <c r="TU276" s="72"/>
      <c r="TV276" s="72">
        <v>2</v>
      </c>
      <c r="TW276" s="72"/>
      <c r="TX276" s="72"/>
      <c r="TY276" s="72">
        <v>1</v>
      </c>
      <c r="TZ276" s="72">
        <v>5</v>
      </c>
      <c r="UA276" s="72"/>
      <c r="UB276" s="72"/>
      <c r="UC276" s="72"/>
      <c r="UD276" s="72"/>
      <c r="UE276" s="72"/>
      <c r="UF276" s="72"/>
      <c r="UG276" s="72">
        <v>1</v>
      </c>
      <c r="UH276" s="72"/>
      <c r="UI276" s="72"/>
      <c r="UJ276" s="73">
        <v>25</v>
      </c>
      <c r="UK276" s="73"/>
      <c r="UL276" s="73"/>
      <c r="UM276" s="73"/>
      <c r="UN276" s="73">
        <v>9</v>
      </c>
      <c r="UO276" s="73"/>
      <c r="UP276" s="73"/>
      <c r="UQ276" s="73"/>
      <c r="UR276" s="73">
        <v>6</v>
      </c>
      <c r="US276" s="73"/>
      <c r="UT276" s="73"/>
      <c r="UU276" s="73"/>
      <c r="UV276" s="73"/>
      <c r="UW276" s="73"/>
      <c r="UX276" s="73"/>
      <c r="UY276" s="73">
        <v>1</v>
      </c>
      <c r="UZ276" s="73"/>
      <c r="VA276" s="73"/>
      <c r="VB276" s="73">
        <v>67</v>
      </c>
      <c r="VC276" s="73"/>
      <c r="VD276" s="73"/>
      <c r="VE276" s="73"/>
      <c r="VF276" s="73">
        <v>9</v>
      </c>
      <c r="VG276" s="73"/>
      <c r="VH276" s="73"/>
      <c r="VI276" s="73"/>
      <c r="VJ276" s="73">
        <v>6</v>
      </c>
      <c r="VK276" s="73"/>
      <c r="VL276" s="73"/>
      <c r="VM276" s="73"/>
      <c r="VN276" s="73"/>
      <c r="VO276" s="73"/>
      <c r="VP276" s="73">
        <v>1</v>
      </c>
      <c r="VQ276" s="73"/>
      <c r="VR276" s="73"/>
      <c r="VS276" s="73">
        <v>22</v>
      </c>
      <c r="VT276" s="73"/>
      <c r="VU276" s="73"/>
      <c r="VV276" s="73"/>
      <c r="VW276" s="73">
        <v>3</v>
      </c>
      <c r="VX276" s="73"/>
      <c r="VY276" s="73"/>
      <c r="VZ276" s="73">
        <v>11</v>
      </c>
      <c r="WA276" s="73">
        <v>9</v>
      </c>
      <c r="WB276" s="73"/>
      <c r="WC276" s="73"/>
      <c r="WD276" s="73"/>
      <c r="WE276" s="73"/>
      <c r="WF276" s="73"/>
      <c r="WG276" s="73"/>
      <c r="WH276" s="73"/>
      <c r="WI276" s="73"/>
      <c r="WJ276" s="73">
        <v>1</v>
      </c>
      <c r="WK276" s="73"/>
      <c r="WL276" s="73"/>
      <c r="WM276" s="73"/>
      <c r="WN276" s="73"/>
      <c r="WO276" s="22">
        <f t="shared" si="1064"/>
        <v>114</v>
      </c>
      <c r="WP276" s="22">
        <f t="shared" si="1065"/>
        <v>0</v>
      </c>
      <c r="WQ276" s="22">
        <f t="shared" si="1066"/>
        <v>0</v>
      </c>
      <c r="WR276" s="22">
        <f t="shared" si="1067"/>
        <v>0</v>
      </c>
      <c r="WS276" s="22">
        <f t="shared" si="1068"/>
        <v>25</v>
      </c>
      <c r="WT276" s="22">
        <f t="shared" si="1069"/>
        <v>0</v>
      </c>
      <c r="WU276" s="22">
        <f t="shared" si="1070"/>
        <v>0</v>
      </c>
      <c r="WV276" s="22">
        <f t="shared" si="1071"/>
        <v>1</v>
      </c>
      <c r="WW276" s="22">
        <f t="shared" si="1072"/>
        <v>32</v>
      </c>
      <c r="WX276" s="22">
        <f t="shared" si="1073"/>
        <v>0</v>
      </c>
      <c r="WY276" s="22">
        <f t="shared" si="1074"/>
        <v>1</v>
      </c>
      <c r="WZ276" s="22">
        <f t="shared" si="1075"/>
        <v>0</v>
      </c>
      <c r="XA276" s="22">
        <f t="shared" si="1076"/>
        <v>0</v>
      </c>
      <c r="XB276" s="22">
        <f t="shared" si="1077"/>
        <v>0</v>
      </c>
      <c r="XC276" s="22">
        <f t="shared" si="1078"/>
        <v>0</v>
      </c>
      <c r="XD276" s="22">
        <f t="shared" si="1079"/>
        <v>0</v>
      </c>
      <c r="XE276" s="22">
        <f t="shared" si="1080"/>
        <v>4</v>
      </c>
      <c r="XF276" s="22">
        <f t="shared" si="1081"/>
        <v>0</v>
      </c>
      <c r="XG276" s="93">
        <f t="shared" si="1082"/>
        <v>0</v>
      </c>
    </row>
    <row r="277" spans="1:631" ht="17.100000000000001" customHeight="1" x14ac:dyDescent="0.2">
      <c r="A277" s="101"/>
      <c r="B277" s="27" t="s">
        <v>215</v>
      </c>
      <c r="C277" s="535" t="s">
        <v>216</v>
      </c>
      <c r="D277" s="25" t="s">
        <v>259</v>
      </c>
      <c r="E277" s="535" t="s">
        <v>260</v>
      </c>
      <c r="F277" s="25" t="s">
        <v>268</v>
      </c>
      <c r="G277" s="535" t="s">
        <v>269</v>
      </c>
      <c r="H277" s="25">
        <v>29</v>
      </c>
      <c r="I277" s="28">
        <v>5</v>
      </c>
      <c r="J277" s="17">
        <f t="shared" si="948"/>
        <v>0.68613399231191652</v>
      </c>
      <c r="K277" s="17">
        <f t="shared" si="949"/>
        <v>0.4104338275672707</v>
      </c>
      <c r="L277" s="17">
        <f t="shared" si="950"/>
        <v>1</v>
      </c>
      <c r="M277" s="17">
        <f t="shared" si="951"/>
        <v>0.36952832477808745</v>
      </c>
      <c r="N277" s="17">
        <f t="shared" si="952"/>
        <v>0.39627072144335168</v>
      </c>
      <c r="O277" s="17">
        <f t="shared" si="953"/>
        <v>0.26414058209774849</v>
      </c>
      <c r="P277" s="17">
        <f t="shared" si="954"/>
        <v>0.71469146706846087</v>
      </c>
      <c r="Q277" s="17">
        <f t="shared" si="955"/>
        <v>0.67599999999999993</v>
      </c>
      <c r="R277" s="69">
        <f t="shared" si="956"/>
        <v>0.95700000000000007</v>
      </c>
      <c r="S277" s="422">
        <f t="shared" si="957"/>
        <v>0.60824432391853722</v>
      </c>
      <c r="T277" s="17">
        <f t="shared" si="1083"/>
        <v>0.39175567608146278</v>
      </c>
      <c r="U277" s="10">
        <f t="shared" si="958"/>
        <v>26452.518516048611</v>
      </c>
      <c r="V277" s="32">
        <v>6</v>
      </c>
      <c r="W277" s="550">
        <f t="shared" si="959"/>
        <v>0</v>
      </c>
      <c r="X277" s="550">
        <f t="shared" si="960"/>
        <v>0.49713321280742612</v>
      </c>
      <c r="Y277" s="550">
        <f t="shared" si="961"/>
        <v>0.50286678719257383</v>
      </c>
      <c r="Z277" s="551">
        <f t="shared" si="962"/>
        <v>33955.074071604162</v>
      </c>
      <c r="AA277" s="426">
        <f t="shared" si="963"/>
        <v>0.22600000000000001</v>
      </c>
      <c r="AB277" s="59">
        <f t="shared" si="964"/>
        <v>0.96700000000000008</v>
      </c>
      <c r="AC277" s="59">
        <f t="shared" si="965"/>
        <v>4.3663248936318615E-2</v>
      </c>
      <c r="AD277" s="59">
        <f t="shared" si="966"/>
        <v>0.39627072144335168</v>
      </c>
      <c r="AE277" s="59">
        <f t="shared" si="967"/>
        <v>0.32400000000000001</v>
      </c>
      <c r="AF277" s="59">
        <f t="shared" si="968"/>
        <v>0.23333333333333334</v>
      </c>
      <c r="AG277" s="59">
        <f t="shared" si="969"/>
        <v>0.25804503020318509</v>
      </c>
      <c r="AH277" s="59">
        <f t="shared" si="970"/>
        <v>0.26414058209774849</v>
      </c>
      <c r="AI277" s="59">
        <f t="shared" si="971"/>
        <v>0.87040087863811089</v>
      </c>
      <c r="AJ277" s="59">
        <f t="shared" si="972"/>
        <v>0.50186710598572215</v>
      </c>
      <c r="AK277" s="59">
        <f t="shared" si="973"/>
        <v>0.28530853293153913</v>
      </c>
      <c r="AL277" s="35">
        <f t="shared" si="974"/>
        <v>1</v>
      </c>
      <c r="AM277" s="27">
        <v>67523</v>
      </c>
      <c r="AN277" s="25">
        <v>32167</v>
      </c>
      <c r="AO277" s="25">
        <v>35356</v>
      </c>
      <c r="AP277" s="17">
        <f t="shared" si="975"/>
        <v>1.3114762886318413E-3</v>
      </c>
      <c r="AQ277" s="18">
        <v>91</v>
      </c>
      <c r="AR277" s="58">
        <v>256.41694305499999</v>
      </c>
      <c r="AS277" s="24">
        <f t="shared" si="976"/>
        <v>263.33283282890045</v>
      </c>
      <c r="AT277" s="17">
        <f t="shared" si="916"/>
        <v>0.2274168842925742</v>
      </c>
      <c r="AU277" s="25">
        <v>66666</v>
      </c>
      <c r="AV277" s="25">
        <v>31436</v>
      </c>
      <c r="AW277" s="25">
        <v>35230</v>
      </c>
      <c r="AX277" s="18">
        <v>857</v>
      </c>
      <c r="AY277" s="18">
        <v>731</v>
      </c>
      <c r="AZ277" s="18">
        <v>126</v>
      </c>
      <c r="BA277" s="25">
        <v>15233</v>
      </c>
      <c r="BB277" s="25">
        <v>7076</v>
      </c>
      <c r="BC277" s="25">
        <v>8157</v>
      </c>
      <c r="BD277" s="18">
        <v>86.7</v>
      </c>
      <c r="BE277" s="25">
        <v>52290</v>
      </c>
      <c r="BF277" s="25">
        <v>25091</v>
      </c>
      <c r="BG277" s="25">
        <v>27199</v>
      </c>
      <c r="BH277" s="18">
        <v>92.2</v>
      </c>
      <c r="BI277" s="17">
        <v>0.22600000000000001</v>
      </c>
      <c r="BJ277" s="25">
        <v>15100</v>
      </c>
      <c r="BK277" s="25">
        <v>46659</v>
      </c>
      <c r="BL277" s="25">
        <v>5764</v>
      </c>
      <c r="BM277" s="17">
        <v>0.44799999999999995</v>
      </c>
      <c r="BN277" s="10">
        <f t="shared" si="977"/>
        <v>37272.696000000004</v>
      </c>
      <c r="BO277" s="29">
        <v>0.32400000000000001</v>
      </c>
      <c r="BP277" s="30">
        <f t="shared" si="978"/>
        <v>0.67599999999999993</v>
      </c>
      <c r="BQ277" s="31">
        <v>12.4</v>
      </c>
      <c r="BR277" s="25">
        <v>52423</v>
      </c>
      <c r="BS277" s="25">
        <v>11304</v>
      </c>
      <c r="BT277" s="25">
        <v>35460</v>
      </c>
      <c r="BU277" s="25">
        <v>4300</v>
      </c>
      <c r="BV277" s="18">
        <v>1000</v>
      </c>
      <c r="BW277" s="18">
        <v>359</v>
      </c>
      <c r="BX277" s="25">
        <v>18210</v>
      </c>
      <c r="BY277" s="25">
        <v>14743</v>
      </c>
      <c r="BZ277" s="25">
        <v>3467</v>
      </c>
      <c r="CA277" s="59">
        <v>0.19</v>
      </c>
      <c r="CB277" s="25">
        <v>66666</v>
      </c>
      <c r="CC277" s="18">
        <v>857</v>
      </c>
      <c r="CD277" s="17">
        <f t="shared" si="979"/>
        <v>1.2855128551285512E-2</v>
      </c>
      <c r="CE277" s="25">
        <v>1048</v>
      </c>
      <c r="CF277" s="25">
        <v>3278</v>
      </c>
      <c r="CG277" s="25">
        <v>5144</v>
      </c>
      <c r="CH277" s="25">
        <v>3974</v>
      </c>
      <c r="CI277" s="25">
        <v>2524</v>
      </c>
      <c r="CJ277" s="25">
        <v>1252</v>
      </c>
      <c r="CK277" s="18">
        <v>578</v>
      </c>
      <c r="CL277" s="18">
        <v>281</v>
      </c>
      <c r="CM277" s="18">
        <v>131</v>
      </c>
      <c r="CN277" s="32">
        <v>3.7</v>
      </c>
      <c r="CO277" s="27">
        <v>18210</v>
      </c>
      <c r="CP277" s="34">
        <f t="shared" si="980"/>
        <v>3.7080175727622184</v>
      </c>
      <c r="CQ277" s="25">
        <v>28</v>
      </c>
      <c r="CR277" s="18">
        <v>261</v>
      </c>
      <c r="CS277" s="18">
        <v>763</v>
      </c>
      <c r="CT277" s="25">
        <v>12161</v>
      </c>
      <c r="CU277" s="25">
        <v>4494</v>
      </c>
      <c r="CV277" s="18">
        <v>329</v>
      </c>
      <c r="CW277" s="18">
        <v>152</v>
      </c>
      <c r="CX277" s="18">
        <v>22</v>
      </c>
      <c r="CY277" s="25">
        <v>18210</v>
      </c>
      <c r="CZ277" s="25">
        <v>17471</v>
      </c>
      <c r="DA277" s="18">
        <v>277</v>
      </c>
      <c r="DB277" s="18">
        <v>294</v>
      </c>
      <c r="DC277" s="18">
        <v>146</v>
      </c>
      <c r="DD277" s="18">
        <v>12</v>
      </c>
      <c r="DE277" s="18">
        <v>10</v>
      </c>
      <c r="DF277" s="25">
        <v>18210</v>
      </c>
      <c r="DG277" s="25">
        <v>4191</v>
      </c>
      <c r="DH277" s="18">
        <v>36</v>
      </c>
      <c r="DI277" s="18">
        <v>22</v>
      </c>
      <c r="DJ277" s="25">
        <v>13899</v>
      </c>
      <c r="DK277" s="18">
        <v>48</v>
      </c>
      <c r="DL277" s="18">
        <v>14</v>
      </c>
      <c r="DM277" s="25">
        <f t="shared" si="981"/>
        <v>15639.900000000001</v>
      </c>
      <c r="DN277" s="17">
        <f t="shared" si="982"/>
        <v>0.76326194398682046</v>
      </c>
      <c r="DO277" s="17">
        <f t="shared" si="983"/>
        <v>2.6359143327841844E-3</v>
      </c>
      <c r="DP277" s="23">
        <f t="shared" si="984"/>
        <v>0.23333333333333334</v>
      </c>
      <c r="DQ277" s="23">
        <f t="shared" si="985"/>
        <v>0.76666666666666661</v>
      </c>
      <c r="DR277" s="25">
        <v>18210</v>
      </c>
      <c r="DS277" s="18">
        <v>243</v>
      </c>
      <c r="DT277" s="25">
        <v>13073</v>
      </c>
      <c r="DU277" s="18">
        <v>11</v>
      </c>
      <c r="DV277" s="25">
        <v>3896</v>
      </c>
      <c r="DW277" s="18">
        <v>37</v>
      </c>
      <c r="DX277" s="18">
        <v>929</v>
      </c>
      <c r="DY277" s="18">
        <v>21</v>
      </c>
      <c r="DZ277" s="17">
        <f t="shared" si="986"/>
        <v>0.9457990115321252</v>
      </c>
      <c r="EA277" s="17">
        <f t="shared" si="987"/>
        <v>5.42009884678748E-2</v>
      </c>
      <c r="EB277" s="25">
        <v>18210</v>
      </c>
      <c r="EC277" s="25">
        <v>4208</v>
      </c>
      <c r="ED277" s="18">
        <v>491</v>
      </c>
      <c r="EE277" s="25">
        <v>12971</v>
      </c>
      <c r="EF277" s="17">
        <f t="shared" si="1087"/>
        <v>0.71230093355299284</v>
      </c>
      <c r="EG277" s="18">
        <v>395</v>
      </c>
      <c r="EH277" s="18">
        <v>145</v>
      </c>
      <c r="EI277" s="17">
        <f t="shared" si="988"/>
        <v>0.25804503020318509</v>
      </c>
      <c r="EJ277" s="17">
        <f t="shared" si="989"/>
        <v>2.1691378363536518E-2</v>
      </c>
      <c r="EK277" s="69">
        <f t="shared" si="990"/>
        <v>0.4104338275672707</v>
      </c>
      <c r="EL277" s="27">
        <v>51695</v>
      </c>
      <c r="EM277" s="25">
        <v>49994</v>
      </c>
      <c r="EN277" s="25">
        <v>1701</v>
      </c>
      <c r="EO277" s="59">
        <v>0.96700000000000008</v>
      </c>
      <c r="EP277" s="25">
        <v>23956</v>
      </c>
      <c r="EQ277" s="25">
        <v>23452</v>
      </c>
      <c r="ER277" s="25">
        <v>504</v>
      </c>
      <c r="ES277" s="59">
        <v>0.97900000000000009</v>
      </c>
      <c r="ET277" s="25">
        <v>27739</v>
      </c>
      <c r="EU277" s="25">
        <v>26542</v>
      </c>
      <c r="EV277" s="25">
        <v>1197</v>
      </c>
      <c r="EW277" s="59">
        <v>0.95700000000000007</v>
      </c>
      <c r="EX277" s="25">
        <v>11613</v>
      </c>
      <c r="EY277" s="25">
        <v>11382</v>
      </c>
      <c r="EZ277" s="25">
        <v>231</v>
      </c>
      <c r="FA277" s="59">
        <v>0.98</v>
      </c>
      <c r="FB277" s="25">
        <v>40082</v>
      </c>
      <c r="FC277" s="25">
        <v>38612</v>
      </c>
      <c r="FD277" s="25">
        <v>1470</v>
      </c>
      <c r="FE277" s="59">
        <v>0.96299999999999997</v>
      </c>
      <c r="FF277" s="25">
        <v>24633</v>
      </c>
      <c r="FG277" s="25">
        <v>8219</v>
      </c>
      <c r="FH277" s="25">
        <v>15176</v>
      </c>
      <c r="FI277" s="25">
        <v>1238</v>
      </c>
      <c r="FJ277" s="23">
        <f t="shared" si="991"/>
        <v>5.025778427312954E-2</v>
      </c>
      <c r="FK277" s="23">
        <f t="shared" si="992"/>
        <v>0.61608411480534242</v>
      </c>
      <c r="FL277" s="36">
        <f t="shared" si="993"/>
        <v>6.6389337641357029</v>
      </c>
      <c r="FM277" s="25">
        <v>12003</v>
      </c>
      <c r="FN277" s="25">
        <v>4127</v>
      </c>
      <c r="FO277" s="17">
        <f t="shared" si="994"/>
        <v>0.34383070898941931</v>
      </c>
      <c r="FP277" s="25">
        <v>7286</v>
      </c>
      <c r="FQ277" s="17">
        <f t="shared" si="995"/>
        <v>0.60701491293843202</v>
      </c>
      <c r="FR277" s="18">
        <v>590</v>
      </c>
      <c r="FS277" s="17">
        <f t="shared" si="996"/>
        <v>4.9154378072148633E-2</v>
      </c>
      <c r="FT277" s="25">
        <v>12630</v>
      </c>
      <c r="FU277" s="25">
        <v>4092</v>
      </c>
      <c r="FV277" s="25">
        <v>7890</v>
      </c>
      <c r="FW277" s="17">
        <f t="shared" si="997"/>
        <v>5.1306413301662711E-2</v>
      </c>
      <c r="FX277" s="17">
        <f t="shared" si="998"/>
        <v>0.62470308788598572</v>
      </c>
      <c r="FY277" s="18">
        <v>648</v>
      </c>
      <c r="FZ277" s="25">
        <v>43011</v>
      </c>
      <c r="GA277" s="25">
        <v>1878</v>
      </c>
      <c r="GB277" s="25">
        <v>24089</v>
      </c>
      <c r="GC277" s="25">
        <v>9820</v>
      </c>
      <c r="GD277" s="25">
        <v>4271</v>
      </c>
      <c r="GE277" s="18">
        <v>126</v>
      </c>
      <c r="GF277" s="25">
        <v>2635</v>
      </c>
      <c r="GG277" s="18">
        <v>57</v>
      </c>
      <c r="GH277" s="18">
        <v>55</v>
      </c>
      <c r="GI277" s="18">
        <v>80</v>
      </c>
      <c r="GJ277" s="10">
        <f t="shared" si="999"/>
        <v>1878</v>
      </c>
      <c r="GK277" s="10">
        <f t="shared" si="1088"/>
        <v>41133</v>
      </c>
      <c r="GL277" s="10">
        <f t="shared" si="1089"/>
        <v>17044</v>
      </c>
      <c r="GM277" s="10">
        <f t="shared" si="1000"/>
        <v>25967</v>
      </c>
      <c r="GN277" s="10">
        <f t="shared" si="1090"/>
        <v>7224</v>
      </c>
      <c r="GO277" s="17">
        <f t="shared" si="1001"/>
        <v>4.3663248936318615E-2</v>
      </c>
      <c r="GP277" s="17">
        <f t="shared" si="1091"/>
        <v>0.95633675106368143</v>
      </c>
      <c r="GQ277" s="17">
        <f t="shared" si="1092"/>
        <v>0.39627072144335168</v>
      </c>
      <c r="GR277" s="17">
        <f t="shared" si="1093"/>
        <v>0.16795703424705308</v>
      </c>
      <c r="GS277" s="17">
        <f t="shared" si="1002"/>
        <v>0.67630373625351659</v>
      </c>
      <c r="GT277" s="25">
        <v>19974</v>
      </c>
      <c r="GU277" s="25">
        <v>569</v>
      </c>
      <c r="GV277" s="25">
        <v>10129</v>
      </c>
      <c r="GW277" s="25">
        <v>5628</v>
      </c>
      <c r="GX277" s="25">
        <v>2389</v>
      </c>
      <c r="GY277" s="18">
        <v>83</v>
      </c>
      <c r="GZ277" s="25">
        <v>1073</v>
      </c>
      <c r="HA277" s="18">
        <v>23</v>
      </c>
      <c r="HB277" s="18">
        <v>40</v>
      </c>
      <c r="HC277" s="18">
        <v>40</v>
      </c>
      <c r="HD277" s="23">
        <f t="shared" si="1003"/>
        <v>2.848703314308601E-2</v>
      </c>
      <c r="HE277" s="23">
        <f t="shared" si="1004"/>
        <v>0.97151296685691402</v>
      </c>
      <c r="HF277" s="23">
        <f t="shared" si="1005"/>
        <v>0.46440372484229497</v>
      </c>
      <c r="HG277" s="23">
        <f t="shared" si="1006"/>
        <v>0.18263742865725444</v>
      </c>
      <c r="HH277" s="25">
        <v>23037</v>
      </c>
      <c r="HI277" s="25">
        <v>1309</v>
      </c>
      <c r="HJ277" s="25">
        <v>13960</v>
      </c>
      <c r="HK277" s="25">
        <v>4192</v>
      </c>
      <c r="HL277" s="25">
        <v>1882</v>
      </c>
      <c r="HM277" s="18">
        <v>43</v>
      </c>
      <c r="HN277" s="25">
        <v>1562</v>
      </c>
      <c r="HO277" s="18">
        <v>34</v>
      </c>
      <c r="HP277" s="18">
        <v>15</v>
      </c>
      <c r="HQ277" s="18">
        <v>40</v>
      </c>
      <c r="HR277" s="23">
        <f t="shared" si="1007"/>
        <v>5.6821634761470681E-2</v>
      </c>
      <c r="HS277" s="23">
        <f t="shared" si="1008"/>
        <v>0.94317836523852927</v>
      </c>
      <c r="HT277" s="80">
        <f t="shared" si="1009"/>
        <v>0.33719668359595434</v>
      </c>
      <c r="HU277" s="27">
        <v>57741</v>
      </c>
      <c r="HV277" s="18">
        <v>1578</v>
      </c>
      <c r="HW277" s="25">
        <v>8915</v>
      </c>
      <c r="HX277" s="18">
        <v>2403</v>
      </c>
      <c r="HY277" s="25">
        <v>9605</v>
      </c>
      <c r="HZ277" s="25">
        <v>2136</v>
      </c>
      <c r="IA277" s="18">
        <v>2348</v>
      </c>
      <c r="IB277" s="18">
        <v>253</v>
      </c>
      <c r="IC277" s="25">
        <v>5135</v>
      </c>
      <c r="ID277" s="25">
        <v>18004</v>
      </c>
      <c r="IE277" s="25">
        <v>3917</v>
      </c>
      <c r="IF277" s="18">
        <v>409</v>
      </c>
      <c r="IG277" s="18">
        <v>3038</v>
      </c>
      <c r="IH277" s="17">
        <f t="shared" si="1010"/>
        <v>0.34879894702204672</v>
      </c>
      <c r="II277" s="17">
        <f t="shared" si="1011"/>
        <v>3.699277809528758E-2</v>
      </c>
      <c r="IJ277" s="30">
        <f t="shared" si="1012"/>
        <v>27.032303370786515</v>
      </c>
      <c r="IK277" s="17">
        <f t="shared" si="1084"/>
        <v>0.36952832477808745</v>
      </c>
      <c r="IL277" s="25">
        <v>27209</v>
      </c>
      <c r="IM277" s="18">
        <v>752</v>
      </c>
      <c r="IN277" s="25">
        <v>6962</v>
      </c>
      <c r="IO277" s="18">
        <v>2130</v>
      </c>
      <c r="IP277" s="25">
        <v>7713</v>
      </c>
      <c r="IQ277" s="25">
        <v>1018</v>
      </c>
      <c r="IR277" s="18">
        <v>1465</v>
      </c>
      <c r="IS277" s="18">
        <v>175</v>
      </c>
      <c r="IT277" s="25">
        <v>2512</v>
      </c>
      <c r="IU277" s="25">
        <v>370</v>
      </c>
      <c r="IV277" s="25">
        <v>1765</v>
      </c>
      <c r="IW277" s="18">
        <v>217</v>
      </c>
      <c r="IX277" s="18">
        <v>2130</v>
      </c>
      <c r="IY277" s="17">
        <f t="shared" si="1013"/>
        <v>0.73652100407953247</v>
      </c>
      <c r="IZ277" s="25">
        <v>30532</v>
      </c>
      <c r="JA277" s="18">
        <v>826</v>
      </c>
      <c r="JB277" s="25">
        <v>1953</v>
      </c>
      <c r="JC277" s="18">
        <v>273</v>
      </c>
      <c r="JD277" s="25">
        <v>1892</v>
      </c>
      <c r="JE277" s="25">
        <v>1118</v>
      </c>
      <c r="JF277" s="18">
        <v>883</v>
      </c>
      <c r="JG277" s="18">
        <v>78</v>
      </c>
      <c r="JH277" s="25">
        <v>2623</v>
      </c>
      <c r="JI277" s="25">
        <v>17634</v>
      </c>
      <c r="JJ277" s="25">
        <v>2152</v>
      </c>
      <c r="JK277" s="18">
        <v>192</v>
      </c>
      <c r="JL277" s="18">
        <v>908</v>
      </c>
      <c r="JM277" s="80">
        <f t="shared" si="1014"/>
        <v>0.22746626490239749</v>
      </c>
      <c r="JN277" s="27">
        <v>57741</v>
      </c>
      <c r="JO277" s="25">
        <v>40401</v>
      </c>
      <c r="JP277" s="18">
        <v>40</v>
      </c>
      <c r="JQ277" s="18">
        <v>123</v>
      </c>
      <c r="JR277" s="18">
        <v>300</v>
      </c>
      <c r="JS277" s="18">
        <v>249</v>
      </c>
      <c r="JT277" s="18">
        <v>127</v>
      </c>
      <c r="JU277" s="18">
        <v>13</v>
      </c>
      <c r="JV277" s="18">
        <v>14</v>
      </c>
      <c r="JW277" s="25">
        <v>16474</v>
      </c>
      <c r="JX277" s="17">
        <f t="shared" si="1015"/>
        <v>0.28530853293153913</v>
      </c>
      <c r="JY277" s="17">
        <f t="shared" si="1016"/>
        <v>0.71469146706846087</v>
      </c>
      <c r="JZ277" s="25">
        <v>13093</v>
      </c>
      <c r="KA277" s="25">
        <v>10121</v>
      </c>
      <c r="KB277" s="18">
        <v>29</v>
      </c>
      <c r="KC277" s="18">
        <v>36</v>
      </c>
      <c r="KD277" s="18">
        <v>42</v>
      </c>
      <c r="KE277" s="18">
        <v>81</v>
      </c>
      <c r="KF277" s="18">
        <v>43</v>
      </c>
      <c r="KG277" s="18">
        <v>12</v>
      </c>
      <c r="KH277" s="18">
        <v>7</v>
      </c>
      <c r="KI277" s="25">
        <v>2722</v>
      </c>
      <c r="KJ277" s="17">
        <f t="shared" si="1017"/>
        <v>0.20789734972886276</v>
      </c>
      <c r="KK277" s="25">
        <v>44648</v>
      </c>
      <c r="KL277" s="25">
        <v>30280</v>
      </c>
      <c r="KM277" s="18">
        <v>11</v>
      </c>
      <c r="KN277" s="18">
        <v>87</v>
      </c>
      <c r="KO277" s="18">
        <v>258</v>
      </c>
      <c r="KP277" s="18">
        <v>168</v>
      </c>
      <c r="KQ277" s="18">
        <v>84</v>
      </c>
      <c r="KR277" s="18">
        <v>1</v>
      </c>
      <c r="KS277" s="18">
        <v>7</v>
      </c>
      <c r="KT277" s="25">
        <v>13752</v>
      </c>
      <c r="KU277" s="69">
        <f t="shared" si="917"/>
        <v>0.30800931732664399</v>
      </c>
      <c r="KV277" s="27">
        <v>67523</v>
      </c>
      <c r="KW277" s="25">
        <v>64077</v>
      </c>
      <c r="KX277" s="25">
        <v>3446</v>
      </c>
      <c r="KY277" s="59">
        <v>5.0999999999999997E-2</v>
      </c>
      <c r="KZ277" s="25">
        <v>2236</v>
      </c>
      <c r="LA277" s="18">
        <v>1123</v>
      </c>
      <c r="LB277" s="18">
        <v>1364</v>
      </c>
      <c r="LC277" s="18">
        <v>1047</v>
      </c>
      <c r="LD277" s="25">
        <v>32167</v>
      </c>
      <c r="LE277" s="25">
        <v>30599</v>
      </c>
      <c r="LF277" s="25">
        <v>1568</v>
      </c>
      <c r="LG277" s="59">
        <v>4.9000000000000002E-2</v>
      </c>
      <c r="LH277" s="25">
        <v>35356</v>
      </c>
      <c r="LI277" s="25">
        <v>33478</v>
      </c>
      <c r="LJ277" s="25">
        <v>1878</v>
      </c>
      <c r="LK277" s="35">
        <v>5.2999999999999999E-2</v>
      </c>
      <c r="LL277" s="27">
        <v>18210</v>
      </c>
      <c r="LM277" s="18">
        <v>159</v>
      </c>
      <c r="LN277" s="25">
        <v>15691</v>
      </c>
      <c r="LO277" s="18">
        <v>494</v>
      </c>
      <c r="LP277" s="18">
        <v>515</v>
      </c>
      <c r="LQ277" s="18">
        <v>76</v>
      </c>
      <c r="LR277" s="25">
        <v>1275</v>
      </c>
      <c r="LS277" s="23">
        <f t="shared" si="1018"/>
        <v>7.0016474464579898E-2</v>
      </c>
      <c r="LT277" s="23">
        <f t="shared" si="1019"/>
        <v>0.92998352553542007</v>
      </c>
      <c r="LU277" s="17">
        <f t="shared" si="1020"/>
        <v>0.87040087863811089</v>
      </c>
      <c r="LV277" s="25">
        <v>18210</v>
      </c>
      <c r="LW277" s="18">
        <v>7</v>
      </c>
      <c r="LX277" s="25">
        <v>4025</v>
      </c>
      <c r="LY277" s="25">
        <v>4800</v>
      </c>
      <c r="LZ277" s="18">
        <v>372</v>
      </c>
      <c r="MA277" s="25">
        <v>6869</v>
      </c>
      <c r="MB277" s="25">
        <v>1518</v>
      </c>
      <c r="MC277" s="18">
        <v>303</v>
      </c>
      <c r="MD277" s="18">
        <v>307</v>
      </c>
      <c r="ME277" s="18">
        <v>8</v>
      </c>
      <c r="MF277" s="18">
        <v>1</v>
      </c>
      <c r="MG277" s="17">
        <f t="shared" si="1021"/>
        <v>0.47721032399780339</v>
      </c>
      <c r="MH277" s="17">
        <f t="shared" si="1022"/>
        <v>0.50186710598572215</v>
      </c>
      <c r="MI277" s="25">
        <v>18210</v>
      </c>
      <c r="MJ277" s="18">
        <v>22</v>
      </c>
      <c r="MK277" s="25">
        <v>5457</v>
      </c>
      <c r="ML277" s="25">
        <v>4380</v>
      </c>
      <c r="MM277" s="18">
        <v>347</v>
      </c>
      <c r="MN277" s="25">
        <v>5808</v>
      </c>
      <c r="MO277" s="25">
        <v>2168</v>
      </c>
      <c r="MP277" s="18">
        <v>16</v>
      </c>
      <c r="MQ277" s="18">
        <v>1</v>
      </c>
      <c r="MR277" s="18">
        <v>10</v>
      </c>
      <c r="MS277" s="18">
        <v>1</v>
      </c>
      <c r="MT277" s="17">
        <f t="shared" si="1023"/>
        <v>0.54233937397034593</v>
      </c>
      <c r="MU277" s="69">
        <f t="shared" si="1024"/>
        <v>0.68613399231191652</v>
      </c>
      <c r="MV277" s="27">
        <v>18210</v>
      </c>
      <c r="MW277" s="25">
        <v>4810</v>
      </c>
      <c r="MX277" s="18">
        <v>63</v>
      </c>
      <c r="MY277" s="25">
        <v>8455</v>
      </c>
      <c r="MZ277" s="25">
        <v>3329</v>
      </c>
      <c r="NA277" s="18">
        <v>96</v>
      </c>
      <c r="NB277" s="18">
        <v>3</v>
      </c>
      <c r="NC277" s="25">
        <v>1275</v>
      </c>
      <c r="ND277" s="18">
        <v>179</v>
      </c>
      <c r="NE277" s="17">
        <f t="shared" si="1025"/>
        <v>0.26414058209774849</v>
      </c>
      <c r="NF277" s="10">
        <f t="shared" si="1026"/>
        <v>17797</v>
      </c>
      <c r="NG277" s="17">
        <f t="shared" si="1027"/>
        <v>0.33942888522789677</v>
      </c>
      <c r="NH277" s="25">
        <v>18210</v>
      </c>
      <c r="NI277" s="25">
        <v>1340</v>
      </c>
      <c r="NJ277" s="18">
        <v>4</v>
      </c>
      <c r="NK277" s="18">
        <v>3</v>
      </c>
      <c r="NL277" s="18">
        <v>6</v>
      </c>
      <c r="NM277" s="25">
        <v>15207</v>
      </c>
      <c r="NN277" s="25">
        <v>1137</v>
      </c>
      <c r="NO277" s="18">
        <v>22</v>
      </c>
      <c r="NP277" s="18">
        <v>2</v>
      </c>
      <c r="NQ277" s="32">
        <v>489</v>
      </c>
      <c r="NR277" s="27">
        <v>18210</v>
      </c>
      <c r="NS277" s="37">
        <f t="shared" si="1028"/>
        <v>1.2063152114222955</v>
      </c>
      <c r="NT277" s="37">
        <f t="shared" si="1029"/>
        <v>0.32550802214873442</v>
      </c>
      <c r="NU277" s="37">
        <f t="shared" si="1030"/>
        <v>0.82897072882050349</v>
      </c>
      <c r="NV277" s="17">
        <f t="shared" si="1031"/>
        <v>0.16833181126048999</v>
      </c>
      <c r="NW277" s="10">
        <f t="shared" si="1032"/>
        <v>9036</v>
      </c>
      <c r="NX277" s="17">
        <f t="shared" si="1033"/>
        <v>0.49621087314662271</v>
      </c>
      <c r="NY277" s="19">
        <f t="shared" si="1034"/>
        <v>0.16284308601704842</v>
      </c>
      <c r="NZ277" s="25">
        <v>6374</v>
      </c>
      <c r="OA277" s="25">
        <v>9174</v>
      </c>
      <c r="OB277" s="18">
        <v>547</v>
      </c>
      <c r="OC277" s="25">
        <v>5203</v>
      </c>
      <c r="OD277" s="18">
        <v>170</v>
      </c>
      <c r="OE277" s="18">
        <v>499</v>
      </c>
      <c r="OF277" s="17">
        <f t="shared" si="1035"/>
        <v>0.28572213069741897</v>
      </c>
      <c r="OG277" s="17">
        <f t="shared" si="1036"/>
        <v>0.35002745744096653</v>
      </c>
      <c r="OH277" s="17">
        <f t="shared" si="1037"/>
        <v>0.50378912685337729</v>
      </c>
      <c r="OI277" s="69">
        <f t="shared" si="1038"/>
        <v>2.7402526084568918E-2</v>
      </c>
      <c r="OJ277" s="27">
        <v>18210</v>
      </c>
      <c r="OK277" s="18">
        <v>153</v>
      </c>
      <c r="OL277" s="25">
        <v>6854</v>
      </c>
      <c r="OM277" s="25">
        <v>12018</v>
      </c>
      <c r="ON277" s="18">
        <v>272</v>
      </c>
      <c r="OO277" s="18">
        <v>70</v>
      </c>
      <c r="OP277" s="18">
        <v>13</v>
      </c>
      <c r="OQ277" s="25">
        <v>5363</v>
      </c>
      <c r="OR277" s="69">
        <f t="shared" si="1039"/>
        <v>0.40043931905546404</v>
      </c>
      <c r="OS277" s="22">
        <v>49036</v>
      </c>
      <c r="OT277" s="22">
        <v>49036</v>
      </c>
      <c r="OU277" s="38">
        <f t="shared" si="918"/>
        <v>0.55402901432638862</v>
      </c>
      <c r="OV277" s="39">
        <v>0.79163349375968683</v>
      </c>
      <c r="OW277" s="22">
        <v>3881854</v>
      </c>
      <c r="OX277" s="36">
        <f t="shared" si="919"/>
        <v>158837701.972</v>
      </c>
      <c r="OY277" s="36">
        <f t="shared" si="920"/>
        <v>3322403.8431856907</v>
      </c>
      <c r="OZ277" s="22"/>
      <c r="PA277" s="22"/>
      <c r="PB277" s="38">
        <f t="shared" si="921"/>
        <v>0</v>
      </c>
      <c r="PC277" s="39">
        <v>0</v>
      </c>
      <c r="PD277" s="22"/>
      <c r="PE277" s="40">
        <f t="shared" si="1040"/>
        <v>0</v>
      </c>
      <c r="PF277" s="36">
        <f t="shared" si="1041"/>
        <v>0</v>
      </c>
      <c r="PG277" s="22">
        <v>324</v>
      </c>
      <c r="PH277" s="22">
        <v>324</v>
      </c>
      <c r="PI277" s="38">
        <f t="shared" si="922"/>
        <v>3.660686039680029E-3</v>
      </c>
      <c r="PJ277" s="39">
        <v>9.0648148148148144E-2</v>
      </c>
      <c r="PK277" s="22">
        <v>2937</v>
      </c>
      <c r="PL277" s="41">
        <f t="shared" si="1042"/>
        <v>120176.166</v>
      </c>
      <c r="PM277" s="36">
        <f t="shared" si="1043"/>
        <v>26485.90680075272</v>
      </c>
      <c r="PN277" s="22">
        <v>94</v>
      </c>
      <c r="PO277" s="22">
        <v>94</v>
      </c>
      <c r="PP277" s="38">
        <f t="shared" si="923"/>
        <v>1.0620508880553169E-3</v>
      </c>
      <c r="PQ277" s="39">
        <v>0.50627659574468087</v>
      </c>
      <c r="PR277" s="22">
        <v>4759</v>
      </c>
      <c r="PS277" s="41">
        <f t="shared" si="1044"/>
        <v>194728.76199999999</v>
      </c>
      <c r="PT277" s="36">
        <f t="shared" si="1045"/>
        <v>12325.124946884927</v>
      </c>
      <c r="PU277" s="22"/>
      <c r="PV277" s="22"/>
      <c r="PW277" s="38">
        <f t="shared" si="924"/>
        <v>0</v>
      </c>
      <c r="PX277" s="39">
        <v>0</v>
      </c>
      <c r="PY277" s="22"/>
      <c r="PZ277" s="36">
        <f t="shared" si="1046"/>
        <v>0</v>
      </c>
      <c r="QA277" s="22"/>
      <c r="QB277" s="22"/>
      <c r="QC277" s="39">
        <v>0</v>
      </c>
      <c r="QD277" s="22"/>
      <c r="QE277" s="22">
        <f t="shared" si="1047"/>
        <v>0</v>
      </c>
      <c r="QF277" s="22"/>
      <c r="QG277" s="22">
        <v>30</v>
      </c>
      <c r="QH277" s="22">
        <v>30</v>
      </c>
      <c r="QI277" s="38">
        <f t="shared" si="925"/>
        <v>3.3895241108148418E-4</v>
      </c>
      <c r="QJ277" s="39">
        <v>0.22</v>
      </c>
      <c r="QK277" s="22">
        <v>660</v>
      </c>
      <c r="QL277" s="42">
        <f t="shared" si="1048"/>
        <v>54.806400000000004</v>
      </c>
      <c r="QM277" s="22">
        <f t="shared" si="926"/>
        <v>39024</v>
      </c>
      <c r="QN277" s="22">
        <v>60</v>
      </c>
      <c r="QO277" s="22">
        <v>60</v>
      </c>
      <c r="QP277" s="38">
        <f t="shared" si="927"/>
        <v>6.7790482216296835E-4</v>
      </c>
      <c r="QQ277" s="39">
        <v>0.14916666666666667</v>
      </c>
      <c r="QR277" s="22">
        <v>895</v>
      </c>
      <c r="QS277" s="36">
        <f t="shared" si="1049"/>
        <v>14107.363266627548</v>
      </c>
      <c r="QT277" s="22"/>
      <c r="QU277" s="22"/>
      <c r="QV277" s="38">
        <f t="shared" si="928"/>
        <v>0</v>
      </c>
      <c r="QW277" s="39">
        <v>0</v>
      </c>
      <c r="QX277" s="22"/>
      <c r="QY277" s="36">
        <f t="shared" si="1050"/>
        <v>0</v>
      </c>
      <c r="QZ277" s="22">
        <v>38964</v>
      </c>
      <c r="RA277" s="22">
        <v>38964</v>
      </c>
      <c r="RB277" s="38">
        <f t="shared" si="929"/>
        <v>0.44023139151263163</v>
      </c>
      <c r="RC277" s="39">
        <v>0.17249999999999999</v>
      </c>
      <c r="RD277" s="22">
        <v>672129</v>
      </c>
      <c r="RE277" s="36">
        <f t="shared" si="1051"/>
        <v>4210108.2535764147</v>
      </c>
      <c r="RF277" s="10">
        <f t="shared" si="930"/>
        <v>88508</v>
      </c>
      <c r="RG277" s="10">
        <f t="shared" si="931"/>
        <v>88508</v>
      </c>
      <c r="RH277" s="17">
        <f t="shared" si="932"/>
        <v>0.1138347526022073</v>
      </c>
      <c r="RI277" s="17">
        <f t="shared" si="933"/>
        <v>2.6007544033109873E-3</v>
      </c>
      <c r="RJ277" s="17">
        <f t="shared" si="934"/>
        <v>0.4379948958551711</v>
      </c>
      <c r="RK277" s="17">
        <f t="shared" si="935"/>
        <v>0</v>
      </c>
      <c r="RL277" s="17">
        <f t="shared" si="936"/>
        <v>1.6248301146728234E-3</v>
      </c>
      <c r="RM277" s="17">
        <f t="shared" si="937"/>
        <v>0</v>
      </c>
      <c r="RN277" s="17">
        <f t="shared" si="938"/>
        <v>1.8597838782996659E-3</v>
      </c>
      <c r="RO277" s="17">
        <f t="shared" si="939"/>
        <v>0</v>
      </c>
      <c r="RP277" s="17">
        <f t="shared" si="940"/>
        <v>0.5550216087807287</v>
      </c>
      <c r="RQ277" s="17">
        <f t="shared" si="941"/>
        <v>7.2251672563620986E-6</v>
      </c>
      <c r="RR277" s="36">
        <f t="shared" si="942"/>
        <v>7585485.2981763706</v>
      </c>
      <c r="RS277" s="36">
        <f t="shared" si="943"/>
        <v>112.33928140302372</v>
      </c>
      <c r="RT277" s="10">
        <f t="shared" si="944"/>
        <v>0</v>
      </c>
      <c r="RU277" s="17">
        <f t="shared" si="945"/>
        <v>0</v>
      </c>
      <c r="RV277" s="37">
        <f t="shared" si="946"/>
        <v>0.76290278844850179</v>
      </c>
      <c r="RW277" s="36">
        <f t="shared" si="947"/>
        <v>1.3107829924618277</v>
      </c>
      <c r="RX277" s="85">
        <v>-0.52985459999999995</v>
      </c>
      <c r="RY277" s="93">
        <v>199</v>
      </c>
      <c r="RZ277" s="43" t="b">
        <v>0</v>
      </c>
      <c r="SA277" s="18" t="b">
        <v>0</v>
      </c>
      <c r="SB277" s="18" t="b">
        <v>0</v>
      </c>
      <c r="SC277" s="18" t="b">
        <v>0</v>
      </c>
      <c r="SD277" s="18" t="b">
        <v>0</v>
      </c>
      <c r="SE277" s="32" t="b">
        <v>1</v>
      </c>
      <c r="SF277" s="43" t="b">
        <v>0</v>
      </c>
      <c r="SG277" s="18" t="b">
        <v>0</v>
      </c>
      <c r="SH277" s="18"/>
      <c r="SI277" s="18"/>
      <c r="SJ277" s="18"/>
      <c r="SK277" s="18"/>
      <c r="SL277" s="18"/>
      <c r="SM277" s="18"/>
      <c r="SN277" s="18"/>
      <c r="SO277" s="18"/>
      <c r="SP277" s="18"/>
      <c r="SQ277" s="17">
        <f t="shared" si="1052"/>
        <v>0</v>
      </c>
      <c r="SR277" s="17">
        <f t="shared" si="1053"/>
        <v>0</v>
      </c>
      <c r="SS277" s="17">
        <f t="shared" si="1054"/>
        <v>0</v>
      </c>
      <c r="ST277" s="17">
        <f t="shared" si="1055"/>
        <v>0</v>
      </c>
      <c r="SU277" s="17">
        <f t="shared" si="1056"/>
        <v>0</v>
      </c>
      <c r="SV277" s="17">
        <f t="shared" si="1086"/>
        <v>0</v>
      </c>
      <c r="SW277" s="17">
        <f t="shared" si="1057"/>
        <v>0</v>
      </c>
      <c r="SX277" s="17">
        <f t="shared" si="1058"/>
        <v>0</v>
      </c>
      <c r="SY277" s="17">
        <f t="shared" si="1059"/>
        <v>0</v>
      </c>
      <c r="SZ277" s="17">
        <f t="shared" si="1060"/>
        <v>0</v>
      </c>
      <c r="TA277" s="17">
        <f t="shared" si="1061"/>
        <v>0</v>
      </c>
      <c r="TB277" s="24">
        <f t="shared" si="1062"/>
        <v>620</v>
      </c>
      <c r="TC277" s="69">
        <f t="shared" si="1063"/>
        <v>1</v>
      </c>
      <c r="TD277" s="17">
        <f t="shared" si="1085"/>
        <v>2.6014568158168575E-6</v>
      </c>
      <c r="TE277" s="95"/>
      <c r="TF277" s="71"/>
      <c r="TG277" s="71"/>
      <c r="TH277" s="71">
        <v>1</v>
      </c>
      <c r="TI277" s="71"/>
      <c r="TJ277" s="71"/>
      <c r="TK277" s="71">
        <v>7</v>
      </c>
      <c r="TL277" s="71"/>
      <c r="TM277" s="71">
        <v>1</v>
      </c>
      <c r="TN277" s="71"/>
      <c r="TO277" s="71"/>
      <c r="TP277" s="71"/>
      <c r="TQ277" s="71"/>
      <c r="TR277" s="72"/>
      <c r="TS277" s="72"/>
      <c r="TT277" s="72"/>
      <c r="TU277" s="72"/>
      <c r="TV277" s="72">
        <v>1</v>
      </c>
      <c r="TW277" s="72"/>
      <c r="TX277" s="72"/>
      <c r="TY277" s="72">
        <v>1</v>
      </c>
      <c r="TZ277" s="72">
        <v>7</v>
      </c>
      <c r="UA277" s="72"/>
      <c r="UB277" s="72"/>
      <c r="UC277" s="72"/>
      <c r="UD277" s="72"/>
      <c r="UE277" s="72"/>
      <c r="UF277" s="72"/>
      <c r="UG277" s="72">
        <v>2</v>
      </c>
      <c r="UH277" s="72"/>
      <c r="UI277" s="72"/>
      <c r="UJ277" s="73">
        <v>18</v>
      </c>
      <c r="UK277" s="73"/>
      <c r="UL277" s="73"/>
      <c r="UM277" s="73"/>
      <c r="UN277" s="73">
        <v>1</v>
      </c>
      <c r="UO277" s="73"/>
      <c r="UP277" s="73"/>
      <c r="UQ277" s="73"/>
      <c r="UR277" s="73">
        <v>6</v>
      </c>
      <c r="US277" s="73"/>
      <c r="UT277" s="73"/>
      <c r="UU277" s="73"/>
      <c r="UV277" s="73"/>
      <c r="UW277" s="73"/>
      <c r="UX277" s="73"/>
      <c r="UY277" s="73">
        <v>1</v>
      </c>
      <c r="UZ277" s="73"/>
      <c r="VA277" s="73"/>
      <c r="VB277" s="73">
        <v>34</v>
      </c>
      <c r="VC277" s="73"/>
      <c r="VD277" s="73"/>
      <c r="VE277" s="73"/>
      <c r="VF277" s="73">
        <v>1</v>
      </c>
      <c r="VG277" s="73"/>
      <c r="VH277" s="73"/>
      <c r="VI277" s="73"/>
      <c r="VJ277" s="73">
        <v>6</v>
      </c>
      <c r="VK277" s="73"/>
      <c r="VL277" s="73"/>
      <c r="VM277" s="73"/>
      <c r="VN277" s="73"/>
      <c r="VO277" s="73"/>
      <c r="VP277" s="73">
        <v>1</v>
      </c>
      <c r="VQ277" s="73"/>
      <c r="VR277" s="73"/>
      <c r="VS277" s="73">
        <v>28</v>
      </c>
      <c r="VT277" s="73"/>
      <c r="VU277" s="73"/>
      <c r="VV277" s="73"/>
      <c r="VW277" s="73">
        <v>2</v>
      </c>
      <c r="VX277" s="73"/>
      <c r="VY277" s="73"/>
      <c r="VZ277" s="73">
        <v>3</v>
      </c>
      <c r="WA277" s="73">
        <v>3</v>
      </c>
      <c r="WB277" s="73"/>
      <c r="WC277" s="73"/>
      <c r="WD277" s="73"/>
      <c r="WE277" s="73"/>
      <c r="WF277" s="73"/>
      <c r="WG277" s="73"/>
      <c r="WH277" s="73"/>
      <c r="WI277" s="73"/>
      <c r="WJ277" s="73">
        <v>2</v>
      </c>
      <c r="WK277" s="73"/>
      <c r="WL277" s="73"/>
      <c r="WM277" s="73"/>
      <c r="WN277" s="73"/>
      <c r="WO277" s="22">
        <f t="shared" si="1064"/>
        <v>80</v>
      </c>
      <c r="WP277" s="22">
        <f t="shared" si="1065"/>
        <v>0</v>
      </c>
      <c r="WQ277" s="22">
        <f t="shared" si="1066"/>
        <v>0</v>
      </c>
      <c r="WR277" s="22">
        <f t="shared" si="1067"/>
        <v>0</v>
      </c>
      <c r="WS277" s="22">
        <f t="shared" si="1068"/>
        <v>6</v>
      </c>
      <c r="WT277" s="22">
        <f t="shared" si="1069"/>
        <v>0</v>
      </c>
      <c r="WU277" s="22">
        <f t="shared" si="1070"/>
        <v>0</v>
      </c>
      <c r="WV277" s="22">
        <f t="shared" si="1071"/>
        <v>1</v>
      </c>
      <c r="WW277" s="22">
        <f t="shared" si="1072"/>
        <v>29</v>
      </c>
      <c r="WX277" s="22">
        <f t="shared" si="1073"/>
        <v>0</v>
      </c>
      <c r="WY277" s="22">
        <f t="shared" si="1074"/>
        <v>1</v>
      </c>
      <c r="WZ277" s="22">
        <f t="shared" si="1075"/>
        <v>0</v>
      </c>
      <c r="XA277" s="22">
        <f t="shared" si="1076"/>
        <v>0</v>
      </c>
      <c r="XB277" s="22">
        <f t="shared" si="1077"/>
        <v>0</v>
      </c>
      <c r="XC277" s="22">
        <f t="shared" si="1078"/>
        <v>0</v>
      </c>
      <c r="XD277" s="22">
        <f t="shared" si="1079"/>
        <v>0</v>
      </c>
      <c r="XE277" s="22">
        <f t="shared" si="1080"/>
        <v>6</v>
      </c>
      <c r="XF277" s="22">
        <f t="shared" si="1081"/>
        <v>0</v>
      </c>
      <c r="XG277" s="93">
        <f t="shared" si="1082"/>
        <v>0</v>
      </c>
    </row>
    <row r="278" spans="1:631" ht="17.100000000000001" customHeight="1" x14ac:dyDescent="0.2">
      <c r="A278" s="101"/>
      <c r="B278" s="27" t="s">
        <v>215</v>
      </c>
      <c r="C278" s="535" t="s">
        <v>216</v>
      </c>
      <c r="D278" s="25" t="s">
        <v>259</v>
      </c>
      <c r="E278" s="535" t="s">
        <v>260</v>
      </c>
      <c r="F278" s="25" t="s">
        <v>270</v>
      </c>
      <c r="G278" s="535" t="s">
        <v>271</v>
      </c>
      <c r="H278" s="25">
        <v>78</v>
      </c>
      <c r="I278" s="28">
        <v>4</v>
      </c>
      <c r="J278" s="17">
        <f t="shared" si="948"/>
        <v>0.76470973803229259</v>
      </c>
      <c r="K278" s="17">
        <f t="shared" si="949"/>
        <v>0.37868426227359131</v>
      </c>
      <c r="L278" s="17">
        <f t="shared" si="950"/>
        <v>1</v>
      </c>
      <c r="M278" s="17">
        <f t="shared" si="951"/>
        <v>0.233044153098034</v>
      </c>
      <c r="N278" s="17">
        <f t="shared" si="952"/>
        <v>0.30606358510164711</v>
      </c>
      <c r="O278" s="17">
        <f t="shared" si="953"/>
        <v>0.13474185584128995</v>
      </c>
      <c r="P278" s="17">
        <f t="shared" si="954"/>
        <v>0.67466731646563516</v>
      </c>
      <c r="Q278" s="17">
        <f t="shared" si="955"/>
        <v>0.68199999999999994</v>
      </c>
      <c r="R278" s="69">
        <f t="shared" si="956"/>
        <v>0.96400000000000008</v>
      </c>
      <c r="S278" s="422">
        <f t="shared" si="957"/>
        <v>0.57087899009027665</v>
      </c>
      <c r="T278" s="17">
        <f t="shared" si="1083"/>
        <v>0.42912100990972335</v>
      </c>
      <c r="U278" s="10">
        <f t="shared" si="958"/>
        <v>73869.319766869681</v>
      </c>
      <c r="V278" s="32">
        <v>5</v>
      </c>
      <c r="W278" s="550">
        <f t="shared" si="959"/>
        <v>0</v>
      </c>
      <c r="X278" s="550">
        <f t="shared" si="960"/>
        <v>0.45976787897916555</v>
      </c>
      <c r="Y278" s="550">
        <f t="shared" si="961"/>
        <v>0.54023212102083451</v>
      </c>
      <c r="Z278" s="551">
        <f t="shared" si="962"/>
        <v>92996.097544647477</v>
      </c>
      <c r="AA278" s="426">
        <f t="shared" si="963"/>
        <v>0.11</v>
      </c>
      <c r="AB278" s="59">
        <f t="shared" si="964"/>
        <v>0.97199999999999998</v>
      </c>
      <c r="AC278" s="59">
        <f t="shared" si="965"/>
        <v>6.3037913637038132E-2</v>
      </c>
      <c r="AD278" s="59">
        <f t="shared" si="966"/>
        <v>0.30606358510164711</v>
      </c>
      <c r="AE278" s="59">
        <f t="shared" si="967"/>
        <v>0.318</v>
      </c>
      <c r="AF278" s="59">
        <f t="shared" si="968"/>
        <v>0.29159474753654219</v>
      </c>
      <c r="AG278" s="59">
        <f t="shared" si="969"/>
        <v>0.35132950250169326</v>
      </c>
      <c r="AH278" s="59">
        <f t="shared" si="970"/>
        <v>0.13474185584128995</v>
      </c>
      <c r="AI278" s="59">
        <f t="shared" si="971"/>
        <v>0.76822740282724111</v>
      </c>
      <c r="AJ278" s="59">
        <f t="shared" si="972"/>
        <v>0.76119207323734406</v>
      </c>
      <c r="AK278" s="59">
        <f t="shared" si="973"/>
        <v>0.3253326835343649</v>
      </c>
      <c r="AL278" s="35">
        <f t="shared" si="974"/>
        <v>1</v>
      </c>
      <c r="AM278" s="27">
        <v>172141</v>
      </c>
      <c r="AN278" s="25">
        <v>82083</v>
      </c>
      <c r="AO278" s="25">
        <v>90058</v>
      </c>
      <c r="AP278" s="17">
        <f t="shared" si="975"/>
        <v>3.3434361595511717E-3</v>
      </c>
      <c r="AQ278" s="18">
        <v>91.1</v>
      </c>
      <c r="AR278" s="58">
        <v>1356.4870994</v>
      </c>
      <c r="AS278" s="24">
        <f t="shared" si="976"/>
        <v>126.90205463519796</v>
      </c>
      <c r="AT278" s="17">
        <f t="shared" si="916"/>
        <v>0.1095938913709792</v>
      </c>
      <c r="AU278" s="25">
        <v>169947</v>
      </c>
      <c r="AV278" s="25">
        <v>80456</v>
      </c>
      <c r="AW278" s="25">
        <v>89491</v>
      </c>
      <c r="AX278" s="25">
        <v>2194</v>
      </c>
      <c r="AY278" s="25">
        <v>1627</v>
      </c>
      <c r="AZ278" s="18">
        <v>567</v>
      </c>
      <c r="BA278" s="25">
        <v>18929</v>
      </c>
      <c r="BB278" s="25">
        <v>8632</v>
      </c>
      <c r="BC278" s="25">
        <v>10297</v>
      </c>
      <c r="BD278" s="18">
        <v>83.8</v>
      </c>
      <c r="BE278" s="25">
        <v>153212</v>
      </c>
      <c r="BF278" s="25">
        <v>73451</v>
      </c>
      <c r="BG278" s="25">
        <v>79761</v>
      </c>
      <c r="BH278" s="18">
        <v>92.1</v>
      </c>
      <c r="BI278" s="17">
        <v>0.11</v>
      </c>
      <c r="BJ278" s="25">
        <v>38182</v>
      </c>
      <c r="BK278" s="25">
        <v>120195</v>
      </c>
      <c r="BL278" s="25">
        <v>13764</v>
      </c>
      <c r="BM278" s="17">
        <v>0.433</v>
      </c>
      <c r="BN278" s="10">
        <f t="shared" si="977"/>
        <v>97603.946999999986</v>
      </c>
      <c r="BO278" s="29">
        <v>0.318</v>
      </c>
      <c r="BP278" s="30">
        <f t="shared" si="978"/>
        <v>0.68199999999999994</v>
      </c>
      <c r="BQ278" s="31">
        <v>11.5</v>
      </c>
      <c r="BR278" s="25">
        <v>133959</v>
      </c>
      <c r="BS278" s="25">
        <v>31396</v>
      </c>
      <c r="BT278" s="25">
        <v>88830</v>
      </c>
      <c r="BU278" s="25">
        <v>10458</v>
      </c>
      <c r="BV278" s="25">
        <v>2265</v>
      </c>
      <c r="BW278" s="18">
        <v>1010</v>
      </c>
      <c r="BX278" s="25">
        <v>45769</v>
      </c>
      <c r="BY278" s="25">
        <v>37530</v>
      </c>
      <c r="BZ278" s="25">
        <v>8239</v>
      </c>
      <c r="CA278" s="59">
        <v>0.18</v>
      </c>
      <c r="CB278" s="25">
        <v>169947</v>
      </c>
      <c r="CC278" s="25">
        <v>2194</v>
      </c>
      <c r="CD278" s="17">
        <f t="shared" si="979"/>
        <v>1.2909907206364337E-2</v>
      </c>
      <c r="CE278" s="25">
        <v>2208</v>
      </c>
      <c r="CF278" s="25">
        <v>7804</v>
      </c>
      <c r="CG278" s="25">
        <v>12940</v>
      </c>
      <c r="CH278" s="25">
        <v>10737</v>
      </c>
      <c r="CI278" s="25">
        <v>6433</v>
      </c>
      <c r="CJ278" s="25">
        <v>3196</v>
      </c>
      <c r="CK278" s="25">
        <v>1421</v>
      </c>
      <c r="CL278" s="18">
        <v>676</v>
      </c>
      <c r="CM278" s="18">
        <v>354</v>
      </c>
      <c r="CN278" s="32">
        <v>3.7</v>
      </c>
      <c r="CO278" s="27">
        <v>45769</v>
      </c>
      <c r="CP278" s="34">
        <f t="shared" si="980"/>
        <v>3.7610828289890539</v>
      </c>
      <c r="CQ278" s="25">
        <v>110</v>
      </c>
      <c r="CR278" s="18">
        <v>866</v>
      </c>
      <c r="CS278" s="25">
        <v>1413</v>
      </c>
      <c r="CT278" s="25">
        <v>29532</v>
      </c>
      <c r="CU278" s="25">
        <v>13149</v>
      </c>
      <c r="CV278" s="18">
        <v>412</v>
      </c>
      <c r="CW278" s="18">
        <v>234</v>
      </c>
      <c r="CX278" s="18">
        <v>53</v>
      </c>
      <c r="CY278" s="25">
        <v>45769</v>
      </c>
      <c r="CZ278" s="25">
        <v>44751</v>
      </c>
      <c r="DA278" s="18">
        <v>243</v>
      </c>
      <c r="DB278" s="18">
        <v>490</v>
      </c>
      <c r="DC278" s="18">
        <v>213</v>
      </c>
      <c r="DD278" s="18">
        <v>14</v>
      </c>
      <c r="DE278" s="18">
        <v>58</v>
      </c>
      <c r="DF278" s="25">
        <v>45769</v>
      </c>
      <c r="DG278" s="25">
        <v>12981</v>
      </c>
      <c r="DH278" s="18">
        <v>331</v>
      </c>
      <c r="DI278" s="18">
        <v>34</v>
      </c>
      <c r="DJ278" s="25">
        <v>32320</v>
      </c>
      <c r="DK278" s="18">
        <v>75</v>
      </c>
      <c r="DL278" s="18">
        <v>28</v>
      </c>
      <c r="DM278" s="25">
        <f t="shared" si="981"/>
        <v>49254.400000000001</v>
      </c>
      <c r="DN278" s="17">
        <f t="shared" si="982"/>
        <v>0.7061548209486771</v>
      </c>
      <c r="DO278" s="17">
        <f t="shared" si="983"/>
        <v>1.6386637243549127E-3</v>
      </c>
      <c r="DP278" s="23">
        <f t="shared" si="984"/>
        <v>0.29159474753654219</v>
      </c>
      <c r="DQ278" s="23">
        <f t="shared" si="985"/>
        <v>0.70840525246345787</v>
      </c>
      <c r="DR278" s="25">
        <v>45769</v>
      </c>
      <c r="DS278" s="25">
        <v>1015</v>
      </c>
      <c r="DT278" s="25">
        <v>31362</v>
      </c>
      <c r="DU278" s="18">
        <v>35</v>
      </c>
      <c r="DV278" s="25">
        <v>11116</v>
      </c>
      <c r="DW278" s="18">
        <v>47</v>
      </c>
      <c r="DX278" s="25">
        <v>2073</v>
      </c>
      <c r="DY278" s="18">
        <v>121</v>
      </c>
      <c r="DZ278" s="17">
        <f t="shared" si="986"/>
        <v>0.95103672791627525</v>
      </c>
      <c r="EA278" s="17">
        <f t="shared" si="987"/>
        <v>4.8963272083724751E-2</v>
      </c>
      <c r="EB278" s="25">
        <v>45769</v>
      </c>
      <c r="EC278" s="25">
        <v>15272</v>
      </c>
      <c r="ED278" s="18">
        <v>808</v>
      </c>
      <c r="EE278" s="25">
        <v>28303</v>
      </c>
      <c r="EF278" s="17">
        <f t="shared" si="1087"/>
        <v>0.61838799187222793</v>
      </c>
      <c r="EG278" s="25">
        <v>1125</v>
      </c>
      <c r="EH278" s="18">
        <v>261</v>
      </c>
      <c r="EI278" s="17">
        <f t="shared" si="988"/>
        <v>0.35132950250169326</v>
      </c>
      <c r="EJ278" s="17">
        <f t="shared" si="989"/>
        <v>2.4579955865323692E-2</v>
      </c>
      <c r="EK278" s="69">
        <f t="shared" si="990"/>
        <v>0.37868426227359131</v>
      </c>
      <c r="EL278" s="27">
        <v>132161</v>
      </c>
      <c r="EM278" s="25">
        <v>128455</v>
      </c>
      <c r="EN278" s="25">
        <v>3706</v>
      </c>
      <c r="EO278" s="59">
        <v>0.97199999999999998</v>
      </c>
      <c r="EP278" s="25">
        <v>61498</v>
      </c>
      <c r="EQ278" s="25">
        <v>60306</v>
      </c>
      <c r="ER278" s="25">
        <v>1192</v>
      </c>
      <c r="ES278" s="59">
        <v>0.98099999999999998</v>
      </c>
      <c r="ET278" s="25">
        <v>70663</v>
      </c>
      <c r="EU278" s="25">
        <v>68149</v>
      </c>
      <c r="EV278" s="25">
        <v>2514</v>
      </c>
      <c r="EW278" s="59">
        <v>0.96400000000000008</v>
      </c>
      <c r="EX278" s="25">
        <v>14353</v>
      </c>
      <c r="EY278" s="25">
        <v>14167</v>
      </c>
      <c r="EZ278" s="25">
        <v>186</v>
      </c>
      <c r="FA278" s="59">
        <v>0.98699999999999999</v>
      </c>
      <c r="FB278" s="25">
        <v>117808</v>
      </c>
      <c r="FC278" s="25">
        <v>114288</v>
      </c>
      <c r="FD278" s="25">
        <v>3520</v>
      </c>
      <c r="FE278" s="59">
        <v>0.97</v>
      </c>
      <c r="FF278" s="25">
        <v>65419</v>
      </c>
      <c r="FG278" s="25">
        <v>19655</v>
      </c>
      <c r="FH278" s="25">
        <v>42113</v>
      </c>
      <c r="FI278" s="25">
        <v>3651</v>
      </c>
      <c r="FJ278" s="23">
        <f t="shared" si="991"/>
        <v>5.5809474311744295E-2</v>
      </c>
      <c r="FK278" s="23">
        <f t="shared" si="992"/>
        <v>0.64374264357449673</v>
      </c>
      <c r="FL278" s="36">
        <f t="shared" si="993"/>
        <v>5.383456587236374</v>
      </c>
      <c r="FM278" s="25">
        <v>31736</v>
      </c>
      <c r="FN278" s="25">
        <v>9689</v>
      </c>
      <c r="FO278" s="17">
        <f t="shared" si="994"/>
        <v>0.3052999747920343</v>
      </c>
      <c r="FP278" s="25">
        <v>20240</v>
      </c>
      <c r="FQ278" s="17">
        <f t="shared" si="995"/>
        <v>0.63776153264431557</v>
      </c>
      <c r="FR278" s="25">
        <v>1807</v>
      </c>
      <c r="FS278" s="17">
        <f t="shared" si="996"/>
        <v>5.6938492563650113E-2</v>
      </c>
      <c r="FT278" s="25">
        <v>33683</v>
      </c>
      <c r="FU278" s="25">
        <v>9966</v>
      </c>
      <c r="FV278" s="25">
        <v>21873</v>
      </c>
      <c r="FW278" s="17">
        <f t="shared" si="997"/>
        <v>5.4745717424219936E-2</v>
      </c>
      <c r="FX278" s="17">
        <f t="shared" si="998"/>
        <v>0.64937802452275628</v>
      </c>
      <c r="FY278" s="25">
        <v>1844</v>
      </c>
      <c r="FZ278" s="25">
        <v>107824</v>
      </c>
      <c r="GA278" s="25">
        <v>6797</v>
      </c>
      <c r="GB278" s="25">
        <v>68026</v>
      </c>
      <c r="GC278" s="25">
        <v>19238</v>
      </c>
      <c r="GD278" s="25">
        <v>7475</v>
      </c>
      <c r="GE278" s="18">
        <v>190</v>
      </c>
      <c r="GF278" s="25">
        <v>4688</v>
      </c>
      <c r="GG278" s="18">
        <v>103</v>
      </c>
      <c r="GH278" s="18">
        <v>98</v>
      </c>
      <c r="GI278" s="18">
        <v>1209</v>
      </c>
      <c r="GJ278" s="10">
        <f t="shared" si="999"/>
        <v>6797</v>
      </c>
      <c r="GK278" s="10">
        <f t="shared" si="1088"/>
        <v>101027</v>
      </c>
      <c r="GL278" s="10">
        <f t="shared" si="1089"/>
        <v>33001</v>
      </c>
      <c r="GM278" s="10">
        <f t="shared" si="1000"/>
        <v>74823</v>
      </c>
      <c r="GN278" s="10">
        <f t="shared" si="1090"/>
        <v>13763</v>
      </c>
      <c r="GO278" s="17">
        <f t="shared" si="1001"/>
        <v>6.3037913637038132E-2</v>
      </c>
      <c r="GP278" s="17">
        <f t="shared" si="1091"/>
        <v>0.93696208636296185</v>
      </c>
      <c r="GQ278" s="17">
        <f t="shared" si="1092"/>
        <v>0.30606358510164711</v>
      </c>
      <c r="GR278" s="17">
        <f t="shared" si="1093"/>
        <v>0.12764319631992876</v>
      </c>
      <c r="GS278" s="17">
        <f t="shared" si="1002"/>
        <v>0.62151283573230454</v>
      </c>
      <c r="GT278" s="25">
        <v>50167</v>
      </c>
      <c r="GU278" s="25">
        <v>2597</v>
      </c>
      <c r="GV278" s="25">
        <v>29355</v>
      </c>
      <c r="GW278" s="25">
        <v>11339</v>
      </c>
      <c r="GX278" s="25">
        <v>4251</v>
      </c>
      <c r="GY278" s="18">
        <v>111</v>
      </c>
      <c r="GZ278" s="25">
        <v>1890</v>
      </c>
      <c r="HA278" s="18">
        <v>23</v>
      </c>
      <c r="HB278" s="18">
        <v>66</v>
      </c>
      <c r="HC278" s="18">
        <v>535</v>
      </c>
      <c r="HD278" s="23">
        <f t="shared" si="1003"/>
        <v>5.1767097893037253E-2</v>
      </c>
      <c r="HE278" s="23">
        <f t="shared" si="1004"/>
        <v>0.94823290210696276</v>
      </c>
      <c r="HF278" s="23">
        <f t="shared" si="1005"/>
        <v>0.36308728845655508</v>
      </c>
      <c r="HG278" s="23">
        <f t="shared" si="1006"/>
        <v>0.13706221221121453</v>
      </c>
      <c r="HH278" s="25">
        <v>57657</v>
      </c>
      <c r="HI278" s="25">
        <v>4200</v>
      </c>
      <c r="HJ278" s="25">
        <v>38671</v>
      </c>
      <c r="HK278" s="25">
        <v>7899</v>
      </c>
      <c r="HL278" s="25">
        <v>3224</v>
      </c>
      <c r="HM278" s="18">
        <v>79</v>
      </c>
      <c r="HN278" s="25">
        <v>2798</v>
      </c>
      <c r="HO278" s="18">
        <v>80</v>
      </c>
      <c r="HP278" s="18">
        <v>32</v>
      </c>
      <c r="HQ278" s="18">
        <v>674</v>
      </c>
      <c r="HR278" s="23">
        <f t="shared" si="1007"/>
        <v>7.2844580883500709E-2</v>
      </c>
      <c r="HS278" s="23">
        <f t="shared" si="1008"/>
        <v>0.92715541911649935</v>
      </c>
      <c r="HT278" s="80">
        <f t="shared" si="1009"/>
        <v>0.2564476126055813</v>
      </c>
      <c r="HU278" s="27">
        <v>147738</v>
      </c>
      <c r="HV278" s="25">
        <v>2744</v>
      </c>
      <c r="HW278" s="25">
        <v>18465</v>
      </c>
      <c r="HX278" s="25">
        <v>9553</v>
      </c>
      <c r="HY278" s="25">
        <v>22928</v>
      </c>
      <c r="HZ278" s="25">
        <v>8666</v>
      </c>
      <c r="IA278" s="25">
        <v>8120</v>
      </c>
      <c r="IB278" s="18">
        <v>545</v>
      </c>
      <c r="IC278" s="25">
        <v>12398</v>
      </c>
      <c r="ID278" s="25">
        <v>43797</v>
      </c>
      <c r="IE278" s="25">
        <v>9882</v>
      </c>
      <c r="IF278" s="18">
        <v>872</v>
      </c>
      <c r="IG278" s="25">
        <v>9768</v>
      </c>
      <c r="IH278" s="17">
        <f t="shared" si="1010"/>
        <v>0.35510836751546659</v>
      </c>
      <c r="II278" s="17">
        <f t="shared" si="1011"/>
        <v>5.8657894380592671E-2</v>
      </c>
      <c r="IJ278" s="30">
        <f t="shared" si="1012"/>
        <v>17.048003692591738</v>
      </c>
      <c r="IK278" s="17">
        <f t="shared" si="1084"/>
        <v>0.233044153098034</v>
      </c>
      <c r="IL278" s="25">
        <v>69744</v>
      </c>
      <c r="IM278" s="25">
        <v>1296</v>
      </c>
      <c r="IN278" s="25">
        <v>14039</v>
      </c>
      <c r="IO278" s="25">
        <v>8126</v>
      </c>
      <c r="IP278" s="25">
        <v>18468</v>
      </c>
      <c r="IQ278" s="25">
        <v>3580</v>
      </c>
      <c r="IR278" s="25">
        <v>5072</v>
      </c>
      <c r="IS278" s="18">
        <v>386</v>
      </c>
      <c r="IT278" s="25">
        <v>6147</v>
      </c>
      <c r="IU278" s="25">
        <v>1402</v>
      </c>
      <c r="IV278" s="25">
        <v>4212</v>
      </c>
      <c r="IW278" s="18">
        <v>476</v>
      </c>
      <c r="IX278" s="25">
        <v>6540</v>
      </c>
      <c r="IY278" s="17">
        <f t="shared" si="1013"/>
        <v>0.72523801330580406</v>
      </c>
      <c r="IZ278" s="25">
        <v>77994</v>
      </c>
      <c r="JA278" s="25">
        <v>1448</v>
      </c>
      <c r="JB278" s="25">
        <v>4426</v>
      </c>
      <c r="JC278" s="25">
        <v>1427</v>
      </c>
      <c r="JD278" s="25">
        <v>4460</v>
      </c>
      <c r="JE278" s="25">
        <v>5086</v>
      </c>
      <c r="JF278" s="25">
        <v>3048</v>
      </c>
      <c r="JG278" s="18">
        <v>159</v>
      </c>
      <c r="JH278" s="25">
        <v>6251</v>
      </c>
      <c r="JI278" s="25">
        <v>42395</v>
      </c>
      <c r="JJ278" s="25">
        <v>5670</v>
      </c>
      <c r="JK278" s="18">
        <v>396</v>
      </c>
      <c r="JL278" s="25">
        <v>3228</v>
      </c>
      <c r="JM278" s="80">
        <f t="shared" si="1014"/>
        <v>0.25508372438905558</v>
      </c>
      <c r="JN278" s="27">
        <v>147738</v>
      </c>
      <c r="JO278" s="25">
        <v>96852</v>
      </c>
      <c r="JP278" s="18">
        <v>57</v>
      </c>
      <c r="JQ278" s="18">
        <v>257</v>
      </c>
      <c r="JR278" s="25">
        <v>1286</v>
      </c>
      <c r="JS278" s="18">
        <v>774</v>
      </c>
      <c r="JT278" s="18">
        <v>402</v>
      </c>
      <c r="JU278" s="18">
        <v>7</v>
      </c>
      <c r="JV278" s="18">
        <v>39</v>
      </c>
      <c r="JW278" s="25">
        <v>48064</v>
      </c>
      <c r="JX278" s="17">
        <f t="shared" si="1015"/>
        <v>0.3253326835343649</v>
      </c>
      <c r="JY278" s="17">
        <f t="shared" si="1016"/>
        <v>0.67466731646563516</v>
      </c>
      <c r="JZ278" s="25">
        <v>16506</v>
      </c>
      <c r="KA278" s="25">
        <v>13004</v>
      </c>
      <c r="KB278" s="18">
        <v>14</v>
      </c>
      <c r="KC278" s="18">
        <v>22</v>
      </c>
      <c r="KD278" s="25">
        <v>94</v>
      </c>
      <c r="KE278" s="18">
        <v>295</v>
      </c>
      <c r="KF278" s="18">
        <v>60</v>
      </c>
      <c r="KG278" s="18">
        <v>5</v>
      </c>
      <c r="KH278" s="18">
        <v>5</v>
      </c>
      <c r="KI278" s="25">
        <v>3007</v>
      </c>
      <c r="KJ278" s="17">
        <f t="shared" si="1017"/>
        <v>0.18217617835938446</v>
      </c>
      <c r="KK278" s="25">
        <v>131232</v>
      </c>
      <c r="KL278" s="25">
        <v>83848</v>
      </c>
      <c r="KM278" s="18">
        <v>43</v>
      </c>
      <c r="KN278" s="18">
        <v>235</v>
      </c>
      <c r="KO278" s="25">
        <v>1192</v>
      </c>
      <c r="KP278" s="18">
        <v>479</v>
      </c>
      <c r="KQ278" s="18">
        <v>342</v>
      </c>
      <c r="KR278" s="18">
        <v>2</v>
      </c>
      <c r="KS278" s="18">
        <v>34</v>
      </c>
      <c r="KT278" s="25">
        <v>45057</v>
      </c>
      <c r="KU278" s="69">
        <f t="shared" si="917"/>
        <v>0.34333851499634238</v>
      </c>
      <c r="KV278" s="27">
        <v>172141</v>
      </c>
      <c r="KW278" s="25">
        <v>164733</v>
      </c>
      <c r="KX278" s="25">
        <v>7408</v>
      </c>
      <c r="KY278" s="59">
        <v>4.2999999999999997E-2</v>
      </c>
      <c r="KZ278" s="25">
        <v>4345</v>
      </c>
      <c r="LA278" s="25">
        <v>2538</v>
      </c>
      <c r="LB278" s="25">
        <v>2729</v>
      </c>
      <c r="LC278" s="25">
        <v>2324</v>
      </c>
      <c r="LD278" s="25">
        <v>82083</v>
      </c>
      <c r="LE278" s="25">
        <v>78717</v>
      </c>
      <c r="LF278" s="25">
        <v>3366</v>
      </c>
      <c r="LG278" s="59">
        <v>4.0999999999999995E-2</v>
      </c>
      <c r="LH278" s="25">
        <v>90058</v>
      </c>
      <c r="LI278" s="25">
        <v>86016</v>
      </c>
      <c r="LJ278" s="25">
        <v>4042</v>
      </c>
      <c r="LK278" s="35">
        <v>4.4999999999999998E-2</v>
      </c>
      <c r="LL278" s="27">
        <v>45769</v>
      </c>
      <c r="LM278" s="18">
        <v>267</v>
      </c>
      <c r="LN278" s="25">
        <v>34894</v>
      </c>
      <c r="LO278" s="25">
        <v>6488</v>
      </c>
      <c r="LP278" s="18">
        <v>980</v>
      </c>
      <c r="LQ278" s="18">
        <v>273</v>
      </c>
      <c r="LR278" s="25">
        <v>2867</v>
      </c>
      <c r="LS278" s="23">
        <f t="shared" si="1018"/>
        <v>6.2640651969673791E-2</v>
      </c>
      <c r="LT278" s="23">
        <f t="shared" si="1019"/>
        <v>0.93735934803032617</v>
      </c>
      <c r="LU278" s="17">
        <f t="shared" si="1020"/>
        <v>0.76822740282724111</v>
      </c>
      <c r="LV278" s="25">
        <v>45769</v>
      </c>
      <c r="LW278" s="18">
        <v>128</v>
      </c>
      <c r="LX278" s="25">
        <v>20400</v>
      </c>
      <c r="LY278" s="25">
        <v>13948</v>
      </c>
      <c r="LZ278" s="25">
        <v>1107</v>
      </c>
      <c r="MA278" s="25">
        <v>4415</v>
      </c>
      <c r="MB278" s="25">
        <v>4453</v>
      </c>
      <c r="MC278" s="18">
        <v>699</v>
      </c>
      <c r="MD278" s="18">
        <v>363</v>
      </c>
      <c r="ME278" s="18">
        <v>2</v>
      </c>
      <c r="MF278" s="18">
        <v>254</v>
      </c>
      <c r="MG278" s="17">
        <f t="shared" si="1021"/>
        <v>0.20902794467871266</v>
      </c>
      <c r="MH278" s="17">
        <f t="shared" si="1022"/>
        <v>0.76119207323734406</v>
      </c>
      <c r="MI278" s="25">
        <v>45769</v>
      </c>
      <c r="MJ278" s="18">
        <v>142</v>
      </c>
      <c r="MK278" s="25">
        <v>19453</v>
      </c>
      <c r="ML278" s="25">
        <v>14409</v>
      </c>
      <c r="MM278" s="25">
        <v>1147</v>
      </c>
      <c r="MN278" s="25">
        <v>4421</v>
      </c>
      <c r="MO278" s="25">
        <v>5391</v>
      </c>
      <c r="MP278" s="18">
        <v>552</v>
      </c>
      <c r="MQ278" s="18">
        <v>4</v>
      </c>
      <c r="MR278" s="18">
        <v>2</v>
      </c>
      <c r="MS278" s="18">
        <v>248</v>
      </c>
      <c r="MT278" s="17">
        <f t="shared" si="1023"/>
        <v>0.75509624418274379</v>
      </c>
      <c r="MU278" s="69">
        <f t="shared" si="1024"/>
        <v>0.76470973803229259</v>
      </c>
      <c r="MV278" s="27">
        <v>45769</v>
      </c>
      <c r="MW278" s="25">
        <v>6167</v>
      </c>
      <c r="MX278" s="18">
        <v>273</v>
      </c>
      <c r="MY278" s="25">
        <v>23494</v>
      </c>
      <c r="MZ278" s="25">
        <v>11042</v>
      </c>
      <c r="NA278" s="18">
        <v>993</v>
      </c>
      <c r="NB278" s="18">
        <v>434</v>
      </c>
      <c r="NC278" s="25">
        <v>3022</v>
      </c>
      <c r="ND278" s="18">
        <v>344</v>
      </c>
      <c r="NE278" s="17">
        <f t="shared" si="1025"/>
        <v>0.13474185584128995</v>
      </c>
      <c r="NF278" s="10">
        <f t="shared" si="1026"/>
        <v>22817.9</v>
      </c>
      <c r="NG278" s="17">
        <f t="shared" si="1027"/>
        <v>0.22246498721842295</v>
      </c>
      <c r="NH278" s="25">
        <v>45769</v>
      </c>
      <c r="NI278" s="18">
        <v>887</v>
      </c>
      <c r="NJ278" s="18">
        <v>24</v>
      </c>
      <c r="NK278" s="18">
        <v>30</v>
      </c>
      <c r="NL278" s="18">
        <v>20</v>
      </c>
      <c r="NM278" s="25">
        <v>41022</v>
      </c>
      <c r="NN278" s="25">
        <v>2774</v>
      </c>
      <c r="NO278" s="18">
        <v>71</v>
      </c>
      <c r="NP278" s="18">
        <v>39</v>
      </c>
      <c r="NQ278" s="32">
        <v>902</v>
      </c>
      <c r="NR278" s="27">
        <v>45769</v>
      </c>
      <c r="NS278" s="37">
        <f t="shared" si="1028"/>
        <v>1.1721033887565819</v>
      </c>
      <c r="NT278" s="37">
        <f t="shared" si="1029"/>
        <v>0.31627641947592255</v>
      </c>
      <c r="NU278" s="37">
        <f t="shared" si="1030"/>
        <v>0.85316705812176119</v>
      </c>
      <c r="NV278" s="17">
        <f t="shared" si="1031"/>
        <v>0.1732451475165617</v>
      </c>
      <c r="NW278" s="10">
        <f t="shared" si="1032"/>
        <v>25076</v>
      </c>
      <c r="NX278" s="17">
        <f t="shared" si="1033"/>
        <v>0.54788175402565054</v>
      </c>
      <c r="NY278" s="19">
        <f t="shared" si="1034"/>
        <v>0.45190938744616049</v>
      </c>
      <c r="NZ278" s="25">
        <v>20693</v>
      </c>
      <c r="OA278" s="25">
        <v>20514</v>
      </c>
      <c r="OB278" s="25">
        <v>1292</v>
      </c>
      <c r="OC278" s="25">
        <v>9688</v>
      </c>
      <c r="OD278" s="18">
        <v>284</v>
      </c>
      <c r="OE278" s="25">
        <v>1175</v>
      </c>
      <c r="OF278" s="17">
        <f t="shared" si="1035"/>
        <v>0.2116716554873386</v>
      </c>
      <c r="OG278" s="17">
        <f t="shared" si="1036"/>
        <v>0.45211824597434946</v>
      </c>
      <c r="OH278" s="17">
        <f t="shared" si="1037"/>
        <v>0.44820730188555574</v>
      </c>
      <c r="OI278" s="69">
        <f t="shared" si="1038"/>
        <v>2.5672398348226967E-2</v>
      </c>
      <c r="OJ278" s="27">
        <v>45769</v>
      </c>
      <c r="OK278" s="18">
        <v>274</v>
      </c>
      <c r="OL278" s="25">
        <v>18016</v>
      </c>
      <c r="OM278" s="25">
        <v>26541</v>
      </c>
      <c r="ON278" s="18">
        <v>627</v>
      </c>
      <c r="OO278" s="18">
        <v>983</v>
      </c>
      <c r="OP278" s="18">
        <v>173</v>
      </c>
      <c r="OQ278" s="25">
        <v>15273</v>
      </c>
      <c r="OR278" s="69">
        <f t="shared" si="1039"/>
        <v>0.41709453997247042</v>
      </c>
      <c r="OS278" s="22">
        <v>110687</v>
      </c>
      <c r="OT278" s="22">
        <v>110687</v>
      </c>
      <c r="OU278" s="38">
        <f t="shared" si="918"/>
        <v>0.51842085542462113</v>
      </c>
      <c r="OV278" s="39">
        <v>0.76466351062003668</v>
      </c>
      <c r="OW278" s="22">
        <v>8463831</v>
      </c>
      <c r="OX278" s="36">
        <f t="shared" si="919"/>
        <v>346323036.85799998</v>
      </c>
      <c r="OY278" s="36">
        <f t="shared" si="920"/>
        <v>7499529.2069233721</v>
      </c>
      <c r="OZ278" s="22"/>
      <c r="PA278" s="22"/>
      <c r="PB278" s="38">
        <f t="shared" si="921"/>
        <v>0</v>
      </c>
      <c r="PC278" s="39">
        <v>0</v>
      </c>
      <c r="PD278" s="22"/>
      <c r="PE278" s="40">
        <f t="shared" si="1040"/>
        <v>0</v>
      </c>
      <c r="PF278" s="36">
        <f t="shared" si="1041"/>
        <v>0</v>
      </c>
      <c r="PG278" s="22">
        <v>9057</v>
      </c>
      <c r="PH278" s="22">
        <v>9057</v>
      </c>
      <c r="PI278" s="38">
        <f t="shared" si="922"/>
        <v>4.2419956160893266E-2</v>
      </c>
      <c r="PJ278" s="39">
        <v>9.7798387987192217E-2</v>
      </c>
      <c r="PK278" s="22">
        <v>88576</v>
      </c>
      <c r="PL278" s="41">
        <f t="shared" si="1042"/>
        <v>3624352.7680000002</v>
      </c>
      <c r="PM278" s="36">
        <f t="shared" si="1043"/>
        <v>740379.19103215227</v>
      </c>
      <c r="PN278" s="22">
        <v>5001</v>
      </c>
      <c r="PO278" s="22">
        <v>5001</v>
      </c>
      <c r="PP278" s="38">
        <f t="shared" si="923"/>
        <v>2.3423009910635666E-2</v>
      </c>
      <c r="PQ278" s="39">
        <v>0.53697060587882428</v>
      </c>
      <c r="PR278" s="22">
        <v>268539</v>
      </c>
      <c r="PS278" s="41">
        <f t="shared" si="1044"/>
        <v>10988078.801999999</v>
      </c>
      <c r="PT278" s="36">
        <f t="shared" si="1045"/>
        <v>655722.8708443779</v>
      </c>
      <c r="PU278" s="22"/>
      <c r="PV278" s="22"/>
      <c r="PW278" s="38">
        <f t="shared" si="924"/>
        <v>0</v>
      </c>
      <c r="PX278" s="39">
        <v>0</v>
      </c>
      <c r="PY278" s="22"/>
      <c r="PZ278" s="36">
        <f t="shared" si="1046"/>
        <v>0</v>
      </c>
      <c r="QA278" s="22">
        <v>10</v>
      </c>
      <c r="QB278" s="22">
        <v>10</v>
      </c>
      <c r="QC278" s="39">
        <v>3.383</v>
      </c>
      <c r="QD278" s="22">
        <v>3383</v>
      </c>
      <c r="QE278" s="22">
        <f t="shared" si="1047"/>
        <v>5.4503888888888854</v>
      </c>
      <c r="QF278" s="22"/>
      <c r="QG278" s="22">
        <v>108</v>
      </c>
      <c r="QH278" s="22">
        <v>108</v>
      </c>
      <c r="QI278" s="38">
        <f t="shared" si="925"/>
        <v>5.0583584690035036E-4</v>
      </c>
      <c r="QJ278" s="39">
        <v>0.24009259259259261</v>
      </c>
      <c r="QK278" s="22">
        <v>2593</v>
      </c>
      <c r="QL278" s="42">
        <f t="shared" si="1048"/>
        <v>59.811866666666674</v>
      </c>
      <c r="QM278" s="22">
        <f t="shared" si="926"/>
        <v>88645</v>
      </c>
      <c r="QN278" s="22">
        <v>351</v>
      </c>
      <c r="QO278" s="22">
        <v>351</v>
      </c>
      <c r="QP278" s="38">
        <f t="shared" si="927"/>
        <v>1.6439665024261386E-3</v>
      </c>
      <c r="QQ278" s="39">
        <v>0.1735042735042735</v>
      </c>
      <c r="QR278" s="22">
        <v>6090</v>
      </c>
      <c r="QS278" s="36">
        <f t="shared" si="1049"/>
        <v>82528.075109771147</v>
      </c>
      <c r="QT278" s="22">
        <v>18</v>
      </c>
      <c r="QU278" s="22">
        <v>18</v>
      </c>
      <c r="QV278" s="38">
        <f t="shared" si="928"/>
        <v>8.4305974483391726E-5</v>
      </c>
      <c r="QW278" s="39">
        <v>0.1388888888888889</v>
      </c>
      <c r="QX278" s="22">
        <v>250</v>
      </c>
      <c r="QY278" s="36">
        <f t="shared" si="1050"/>
        <v>4232.2089799882642</v>
      </c>
      <c r="QZ278" s="22">
        <v>88276</v>
      </c>
      <c r="RA278" s="22">
        <v>88276</v>
      </c>
      <c r="RB278" s="38">
        <f t="shared" si="929"/>
        <v>0.41345523352754932</v>
      </c>
      <c r="RC278" s="39">
        <v>0.19369998640627123</v>
      </c>
      <c r="RD278" s="22">
        <v>1709906</v>
      </c>
      <c r="RE278" s="36">
        <f t="shared" si="1051"/>
        <v>9538330.6691487413</v>
      </c>
      <c r="RF278" s="10">
        <f t="shared" si="930"/>
        <v>213508</v>
      </c>
      <c r="RG278" s="10">
        <f t="shared" si="931"/>
        <v>213508</v>
      </c>
      <c r="RH278" s="17">
        <f t="shared" si="932"/>
        <v>0.27460376868296738</v>
      </c>
      <c r="RI278" s="17">
        <f t="shared" si="933"/>
        <v>6.2738043017820109E-3</v>
      </c>
      <c r="RJ278" s="17">
        <f t="shared" si="934"/>
        <v>0.40492508324941995</v>
      </c>
      <c r="RK278" s="17">
        <f t="shared" si="935"/>
        <v>0</v>
      </c>
      <c r="RL278" s="17">
        <f t="shared" si="936"/>
        <v>3.5404707514184813E-2</v>
      </c>
      <c r="RM278" s="17">
        <f t="shared" si="937"/>
        <v>0</v>
      </c>
      <c r="RN278" s="17">
        <f t="shared" si="938"/>
        <v>4.4559714032966387E-3</v>
      </c>
      <c r="RO278" s="17">
        <f t="shared" si="939"/>
        <v>2.2851135401521225E-4</v>
      </c>
      <c r="RP278" s="17">
        <f t="shared" si="940"/>
        <v>0.51500690692689954</v>
      </c>
      <c r="RQ278" s="17">
        <f t="shared" si="941"/>
        <v>3.229446065353616E-6</v>
      </c>
      <c r="RR278" s="36">
        <f t="shared" si="942"/>
        <v>18520782.03390507</v>
      </c>
      <c r="RS278" s="36">
        <f t="shared" si="943"/>
        <v>107.59076590646661</v>
      </c>
      <c r="RT278" s="10">
        <f t="shared" si="944"/>
        <v>0</v>
      </c>
      <c r="RU278" s="17">
        <f t="shared" si="945"/>
        <v>0</v>
      </c>
      <c r="RV278" s="37">
        <f t="shared" si="946"/>
        <v>0.80625081964141854</v>
      </c>
      <c r="RW278" s="36">
        <f t="shared" si="947"/>
        <v>1.2403088166096399</v>
      </c>
      <c r="RX278" s="85">
        <v>-1.468119</v>
      </c>
      <c r="RY278" s="93">
        <v>138</v>
      </c>
      <c r="RZ278" s="43" t="b">
        <v>0</v>
      </c>
      <c r="SA278" s="18" t="b">
        <v>0</v>
      </c>
      <c r="SB278" s="18" t="b">
        <v>0</v>
      </c>
      <c r="SC278" s="18" t="b">
        <v>0</v>
      </c>
      <c r="SD278" s="18" t="b">
        <v>0</v>
      </c>
      <c r="SE278" s="32" t="b">
        <v>1</v>
      </c>
      <c r="SF278" s="43" t="b">
        <v>0</v>
      </c>
      <c r="SG278" s="18" t="b">
        <v>0</v>
      </c>
      <c r="SH278" s="18"/>
      <c r="SI278" s="18"/>
      <c r="SJ278" s="18"/>
      <c r="SK278" s="18"/>
      <c r="SL278" s="18"/>
      <c r="SM278" s="18"/>
      <c r="SN278" s="18"/>
      <c r="SO278" s="18"/>
      <c r="SP278" s="18"/>
      <c r="SQ278" s="17">
        <f t="shared" si="1052"/>
        <v>0</v>
      </c>
      <c r="SR278" s="17">
        <f t="shared" si="1053"/>
        <v>0</v>
      </c>
      <c r="SS278" s="17">
        <f t="shared" si="1054"/>
        <v>0</v>
      </c>
      <c r="ST278" s="17">
        <f t="shared" si="1055"/>
        <v>0</v>
      </c>
      <c r="SU278" s="17">
        <f t="shared" si="1056"/>
        <v>0</v>
      </c>
      <c r="SV278" s="17">
        <f t="shared" si="1086"/>
        <v>0</v>
      </c>
      <c r="SW278" s="17">
        <f t="shared" si="1057"/>
        <v>0</v>
      </c>
      <c r="SX278" s="17">
        <f t="shared" si="1058"/>
        <v>0</v>
      </c>
      <c r="SY278" s="17">
        <f t="shared" si="1059"/>
        <v>0</v>
      </c>
      <c r="SZ278" s="17">
        <f t="shared" si="1060"/>
        <v>0</v>
      </c>
      <c r="TA278" s="17">
        <f t="shared" si="1061"/>
        <v>0</v>
      </c>
      <c r="TB278" s="24">
        <f t="shared" si="1062"/>
        <v>620</v>
      </c>
      <c r="TC278" s="69">
        <f t="shared" si="1063"/>
        <v>1</v>
      </c>
      <c r="TD278" s="17">
        <f t="shared" si="1085"/>
        <v>2.6014568158168575E-6</v>
      </c>
      <c r="TE278" s="95"/>
      <c r="TF278" s="71"/>
      <c r="TG278" s="71"/>
      <c r="TH278" s="71">
        <v>1</v>
      </c>
      <c r="TI278" s="71"/>
      <c r="TJ278" s="71"/>
      <c r="TK278" s="71">
        <v>4</v>
      </c>
      <c r="TL278" s="71"/>
      <c r="TM278" s="71">
        <v>1</v>
      </c>
      <c r="TN278" s="71"/>
      <c r="TO278" s="71"/>
      <c r="TP278" s="71"/>
      <c r="TQ278" s="71"/>
      <c r="TR278" s="72"/>
      <c r="TS278" s="72"/>
      <c r="TT278" s="72"/>
      <c r="TU278" s="72"/>
      <c r="TV278" s="72">
        <v>1</v>
      </c>
      <c r="TW278" s="72"/>
      <c r="TX278" s="72"/>
      <c r="TY278" s="72">
        <v>4</v>
      </c>
      <c r="TZ278" s="72">
        <v>3</v>
      </c>
      <c r="UA278" s="72"/>
      <c r="UB278" s="72"/>
      <c r="UC278" s="72"/>
      <c r="UD278" s="72"/>
      <c r="UE278" s="72"/>
      <c r="UF278" s="72"/>
      <c r="UG278" s="72">
        <v>1</v>
      </c>
      <c r="UH278" s="72"/>
      <c r="UI278" s="72"/>
      <c r="UJ278" s="73">
        <v>83</v>
      </c>
      <c r="UK278" s="73"/>
      <c r="UL278" s="73"/>
      <c r="UM278" s="73"/>
      <c r="UN278" s="73">
        <v>4</v>
      </c>
      <c r="UO278" s="73"/>
      <c r="UP278" s="73"/>
      <c r="UQ278" s="73"/>
      <c r="UR278" s="73">
        <v>4</v>
      </c>
      <c r="US278" s="73"/>
      <c r="UT278" s="73"/>
      <c r="UU278" s="73"/>
      <c r="UV278" s="73"/>
      <c r="UW278" s="73"/>
      <c r="UX278" s="73"/>
      <c r="UY278" s="73"/>
      <c r="UZ278" s="73"/>
      <c r="VA278" s="73"/>
      <c r="VB278" s="73">
        <v>167</v>
      </c>
      <c r="VC278" s="73"/>
      <c r="VD278" s="73"/>
      <c r="VE278" s="73"/>
      <c r="VF278" s="73">
        <v>4</v>
      </c>
      <c r="VG278" s="73"/>
      <c r="VH278" s="73"/>
      <c r="VI278" s="73"/>
      <c r="VJ278" s="73">
        <v>4</v>
      </c>
      <c r="VK278" s="73"/>
      <c r="VL278" s="73"/>
      <c r="VM278" s="73"/>
      <c r="VN278" s="73"/>
      <c r="VO278" s="73"/>
      <c r="VP278" s="73"/>
      <c r="VQ278" s="73"/>
      <c r="VR278" s="73"/>
      <c r="VS278" s="73">
        <v>147</v>
      </c>
      <c r="VT278" s="73"/>
      <c r="VU278" s="73"/>
      <c r="VV278" s="73"/>
      <c r="VW278" s="73">
        <v>2</v>
      </c>
      <c r="VX278" s="73"/>
      <c r="VY278" s="73"/>
      <c r="VZ278" s="73">
        <v>1</v>
      </c>
      <c r="WA278" s="73">
        <v>5</v>
      </c>
      <c r="WB278" s="73"/>
      <c r="WC278" s="73">
        <v>3</v>
      </c>
      <c r="WD278" s="73"/>
      <c r="WE278" s="73"/>
      <c r="WF278" s="73"/>
      <c r="WG278" s="73"/>
      <c r="WH278" s="73"/>
      <c r="WI278" s="73"/>
      <c r="WJ278" s="73"/>
      <c r="WK278" s="73"/>
      <c r="WL278" s="73"/>
      <c r="WM278" s="73"/>
      <c r="WN278" s="73"/>
      <c r="WO278" s="22">
        <f t="shared" si="1064"/>
        <v>397</v>
      </c>
      <c r="WP278" s="22">
        <f t="shared" si="1065"/>
        <v>0</v>
      </c>
      <c r="WQ278" s="22">
        <f t="shared" si="1066"/>
        <v>0</v>
      </c>
      <c r="WR278" s="22">
        <f t="shared" si="1067"/>
        <v>0</v>
      </c>
      <c r="WS278" s="22">
        <f t="shared" si="1068"/>
        <v>12</v>
      </c>
      <c r="WT278" s="22">
        <f t="shared" si="1069"/>
        <v>0</v>
      </c>
      <c r="WU278" s="22">
        <f t="shared" si="1070"/>
        <v>0</v>
      </c>
      <c r="WV278" s="22">
        <f t="shared" si="1071"/>
        <v>4</v>
      </c>
      <c r="WW278" s="22">
        <f t="shared" si="1072"/>
        <v>20</v>
      </c>
      <c r="WX278" s="22">
        <f t="shared" si="1073"/>
        <v>0</v>
      </c>
      <c r="WY278" s="22">
        <f t="shared" si="1074"/>
        <v>4</v>
      </c>
      <c r="WZ278" s="22">
        <f t="shared" si="1075"/>
        <v>0</v>
      </c>
      <c r="XA278" s="22">
        <f t="shared" si="1076"/>
        <v>0</v>
      </c>
      <c r="XB278" s="22">
        <f t="shared" si="1077"/>
        <v>0</v>
      </c>
      <c r="XC278" s="22">
        <f t="shared" si="1078"/>
        <v>0</v>
      </c>
      <c r="XD278" s="22">
        <f t="shared" si="1079"/>
        <v>0</v>
      </c>
      <c r="XE278" s="22">
        <f t="shared" si="1080"/>
        <v>1</v>
      </c>
      <c r="XF278" s="22">
        <f t="shared" si="1081"/>
        <v>0</v>
      </c>
      <c r="XG278" s="93">
        <f t="shared" si="1082"/>
        <v>0</v>
      </c>
    </row>
    <row r="279" spans="1:631" ht="17.100000000000001" customHeight="1" x14ac:dyDescent="0.2">
      <c r="A279" s="101"/>
      <c r="B279" s="27" t="s">
        <v>215</v>
      </c>
      <c r="C279" s="535" t="s">
        <v>216</v>
      </c>
      <c r="D279" s="25" t="s">
        <v>259</v>
      </c>
      <c r="E279" s="535" t="s">
        <v>260</v>
      </c>
      <c r="F279" s="25" t="s">
        <v>272</v>
      </c>
      <c r="G279" s="535" t="s">
        <v>273</v>
      </c>
      <c r="H279" s="25">
        <v>37</v>
      </c>
      <c r="I279" s="28">
        <v>5</v>
      </c>
      <c r="J279" s="17">
        <f t="shared" si="948"/>
        <v>0.77102172019106563</v>
      </c>
      <c r="K279" s="17">
        <f t="shared" si="949"/>
        <v>0.21831345570342775</v>
      </c>
      <c r="L279" s="17">
        <f t="shared" si="950"/>
        <v>1</v>
      </c>
      <c r="M279" s="17">
        <f t="shared" si="951"/>
        <v>0.12301265955047261</v>
      </c>
      <c r="N279" s="17">
        <f t="shared" si="952"/>
        <v>0.28618783047481011</v>
      </c>
      <c r="O279" s="17">
        <f t="shared" si="953"/>
        <v>5.8281010604740592E-2</v>
      </c>
      <c r="P279" s="17">
        <f t="shared" si="954"/>
        <v>0.64823693748112354</v>
      </c>
      <c r="Q279" s="17">
        <f t="shared" si="955"/>
        <v>0.59899999999999998</v>
      </c>
      <c r="R279" s="69">
        <f t="shared" si="956"/>
        <v>0.95499999999999996</v>
      </c>
      <c r="S279" s="422">
        <f t="shared" si="957"/>
        <v>0.51767262377840451</v>
      </c>
      <c r="T279" s="17">
        <f t="shared" si="1083"/>
        <v>0.48232737622159549</v>
      </c>
      <c r="U279" s="10">
        <f t="shared" si="958"/>
        <v>61530.503384588934</v>
      </c>
      <c r="V279" s="32">
        <v>5</v>
      </c>
      <c r="W279" s="550">
        <f t="shared" si="959"/>
        <v>0</v>
      </c>
      <c r="X279" s="550">
        <f t="shared" si="960"/>
        <v>0.40656151266729335</v>
      </c>
      <c r="Y279" s="550">
        <f t="shared" si="961"/>
        <v>0.59343848733270665</v>
      </c>
      <c r="Z279" s="551">
        <f t="shared" si="962"/>
        <v>75704.947829033394</v>
      </c>
      <c r="AA279" s="426">
        <f t="shared" si="963"/>
        <v>7.400000000000001E-2</v>
      </c>
      <c r="AB279" s="59">
        <f t="shared" si="964"/>
        <v>0.96700000000000008</v>
      </c>
      <c r="AC279" s="59">
        <f t="shared" si="965"/>
        <v>7.7582736130123203E-2</v>
      </c>
      <c r="AD279" s="59">
        <f t="shared" si="966"/>
        <v>0.28618783047481011</v>
      </c>
      <c r="AE279" s="59">
        <f t="shared" si="967"/>
        <v>0.40100000000000002</v>
      </c>
      <c r="AF279" s="59">
        <f t="shared" si="968"/>
        <v>0.60897647730345184</v>
      </c>
      <c r="AG279" s="59">
        <f t="shared" si="969"/>
        <v>0.45600384534502958</v>
      </c>
      <c r="AH279" s="59">
        <f t="shared" si="970"/>
        <v>5.8281010604740592E-2</v>
      </c>
      <c r="AI279" s="59">
        <f t="shared" si="971"/>
        <v>0.57394778742452013</v>
      </c>
      <c r="AJ279" s="59">
        <f t="shared" si="972"/>
        <v>0.96809565295761113</v>
      </c>
      <c r="AK279" s="59">
        <f t="shared" si="973"/>
        <v>0.35176306251887646</v>
      </c>
      <c r="AL279" s="35">
        <f t="shared" si="974"/>
        <v>1</v>
      </c>
      <c r="AM279" s="27">
        <v>127570</v>
      </c>
      <c r="AN279" s="25">
        <v>60664</v>
      </c>
      <c r="AO279" s="25">
        <v>66906</v>
      </c>
      <c r="AP279" s="17">
        <f t="shared" si="975"/>
        <v>2.4777487691714523E-3</v>
      </c>
      <c r="AQ279" s="18">
        <v>90.7</v>
      </c>
      <c r="AR279" s="58">
        <v>657.58028471900002</v>
      </c>
      <c r="AS279" s="24">
        <f t="shared" si="976"/>
        <v>193.99912522394698</v>
      </c>
      <c r="AT279" s="17">
        <f t="shared" ref="AT279:AT310" si="1094">AS279/1157.93</f>
        <v>0.16753959671478152</v>
      </c>
      <c r="AU279" s="25">
        <v>126181</v>
      </c>
      <c r="AV279" s="25">
        <v>59458</v>
      </c>
      <c r="AW279" s="25">
        <v>66723</v>
      </c>
      <c r="AX279" s="25">
        <v>1389</v>
      </c>
      <c r="AY279" s="25">
        <v>1206</v>
      </c>
      <c r="AZ279" s="18">
        <v>183</v>
      </c>
      <c r="BA279" s="25">
        <v>9457</v>
      </c>
      <c r="BB279" s="25">
        <v>4478</v>
      </c>
      <c r="BC279" s="25">
        <v>4979</v>
      </c>
      <c r="BD279" s="18">
        <v>89.9</v>
      </c>
      <c r="BE279" s="25">
        <v>118113</v>
      </c>
      <c r="BF279" s="25">
        <v>56186</v>
      </c>
      <c r="BG279" s="25">
        <v>61927</v>
      </c>
      <c r="BH279" s="18">
        <v>90.7</v>
      </c>
      <c r="BI279" s="17">
        <v>7.400000000000001E-2</v>
      </c>
      <c r="BJ279" s="25">
        <v>33653</v>
      </c>
      <c r="BK279" s="25">
        <v>83861</v>
      </c>
      <c r="BL279" s="25">
        <v>10056</v>
      </c>
      <c r="BM279" s="17">
        <v>0.52100000000000002</v>
      </c>
      <c r="BN279" s="10">
        <f t="shared" si="977"/>
        <v>61106.03</v>
      </c>
      <c r="BO279" s="29">
        <v>0.40100000000000002</v>
      </c>
      <c r="BP279" s="30">
        <f t="shared" si="978"/>
        <v>0.59899999999999998</v>
      </c>
      <c r="BQ279" s="31">
        <v>12</v>
      </c>
      <c r="BR279" s="25">
        <v>93917</v>
      </c>
      <c r="BS279" s="25">
        <v>22402</v>
      </c>
      <c r="BT279" s="25">
        <v>62517</v>
      </c>
      <c r="BU279" s="25">
        <v>7064</v>
      </c>
      <c r="BV279" s="18">
        <v>1437</v>
      </c>
      <c r="BW279" s="18">
        <v>497</v>
      </c>
      <c r="BX279" s="25">
        <v>33287</v>
      </c>
      <c r="BY279" s="25">
        <v>27448</v>
      </c>
      <c r="BZ279" s="25">
        <v>5839</v>
      </c>
      <c r="CA279" s="59">
        <v>0.17499999999999999</v>
      </c>
      <c r="CB279" s="25">
        <v>126181</v>
      </c>
      <c r="CC279" s="25">
        <v>1389</v>
      </c>
      <c r="CD279" s="17">
        <f t="shared" si="979"/>
        <v>1.1007996449544701E-2</v>
      </c>
      <c r="CE279" s="25">
        <v>1678</v>
      </c>
      <c r="CF279" s="25">
        <v>5620</v>
      </c>
      <c r="CG279" s="25">
        <v>8627</v>
      </c>
      <c r="CH279" s="25">
        <v>7738</v>
      </c>
      <c r="CI279" s="25">
        <v>4864</v>
      </c>
      <c r="CJ279" s="25">
        <v>2708</v>
      </c>
      <c r="CK279" s="25">
        <v>1161</v>
      </c>
      <c r="CL279" s="18">
        <v>597</v>
      </c>
      <c r="CM279" s="18">
        <v>294</v>
      </c>
      <c r="CN279" s="32">
        <v>3.8</v>
      </c>
      <c r="CO279" s="27">
        <v>33287</v>
      </c>
      <c r="CP279" s="34">
        <f t="shared" si="980"/>
        <v>3.8324270736323491</v>
      </c>
      <c r="CQ279" s="25">
        <v>41</v>
      </c>
      <c r="CR279" s="18">
        <v>246</v>
      </c>
      <c r="CS279" s="18">
        <v>689</v>
      </c>
      <c r="CT279" s="25">
        <v>15651</v>
      </c>
      <c r="CU279" s="25">
        <v>16048</v>
      </c>
      <c r="CV279" s="18">
        <v>289</v>
      </c>
      <c r="CW279" s="18">
        <v>307</v>
      </c>
      <c r="CX279" s="18">
        <v>16</v>
      </c>
      <c r="CY279" s="25">
        <v>33287</v>
      </c>
      <c r="CZ279" s="25">
        <v>32745</v>
      </c>
      <c r="DA279" s="18">
        <v>141</v>
      </c>
      <c r="DB279" s="18">
        <v>276</v>
      </c>
      <c r="DC279" s="18">
        <v>114</v>
      </c>
      <c r="DD279" s="18">
        <v>3</v>
      </c>
      <c r="DE279" s="18">
        <v>8</v>
      </c>
      <c r="DF279" s="25">
        <v>33287</v>
      </c>
      <c r="DG279" s="25">
        <v>20191</v>
      </c>
      <c r="DH279" s="18">
        <v>56</v>
      </c>
      <c r="DI279" s="18">
        <v>24</v>
      </c>
      <c r="DJ279" s="25">
        <v>12992</v>
      </c>
      <c r="DK279" s="18">
        <v>19</v>
      </c>
      <c r="DL279" s="18">
        <v>5</v>
      </c>
      <c r="DM279" s="25">
        <f t="shared" si="981"/>
        <v>76938.599999999991</v>
      </c>
      <c r="DN279" s="17">
        <f t="shared" si="982"/>
        <v>0.39030252050349984</v>
      </c>
      <c r="DO279" s="17">
        <f t="shared" si="983"/>
        <v>5.7079340282993358E-4</v>
      </c>
      <c r="DP279" s="23">
        <f t="shared" si="984"/>
        <v>0.60897647730345184</v>
      </c>
      <c r="DQ279" s="23">
        <f t="shared" si="985"/>
        <v>0.39102352269654816</v>
      </c>
      <c r="DR279" s="25">
        <v>33287</v>
      </c>
      <c r="DS279" s="18">
        <v>407</v>
      </c>
      <c r="DT279" s="25">
        <v>23370</v>
      </c>
      <c r="DU279" s="18">
        <v>32</v>
      </c>
      <c r="DV279" s="25">
        <v>7960</v>
      </c>
      <c r="DW279" s="18">
        <v>15</v>
      </c>
      <c r="DX279" s="18">
        <v>757</v>
      </c>
      <c r="DY279" s="18">
        <v>746</v>
      </c>
      <c r="DZ279" s="17">
        <f t="shared" si="986"/>
        <v>0.95439661128969266</v>
      </c>
      <c r="EA279" s="17">
        <f t="shared" si="987"/>
        <v>4.5603388710307335E-2</v>
      </c>
      <c r="EB279" s="25">
        <v>33287</v>
      </c>
      <c r="EC279" s="25">
        <v>14995</v>
      </c>
      <c r="ED279" s="18">
        <v>184</v>
      </c>
      <c r="EE279" s="25">
        <v>17738</v>
      </c>
      <c r="EF279" s="17">
        <f t="shared" si="1087"/>
        <v>0.53288070417880851</v>
      </c>
      <c r="EG279" s="18">
        <v>268</v>
      </c>
      <c r="EH279" s="18">
        <v>102</v>
      </c>
      <c r="EI279" s="17">
        <f t="shared" si="988"/>
        <v>0.45600384534502958</v>
      </c>
      <c r="EJ279" s="17">
        <f t="shared" si="989"/>
        <v>8.0511911557064313E-3</v>
      </c>
      <c r="EK279" s="69">
        <f t="shared" si="990"/>
        <v>0.21831345570342775</v>
      </c>
      <c r="EL279" s="27">
        <v>92814</v>
      </c>
      <c r="EM279" s="25">
        <v>89727</v>
      </c>
      <c r="EN279" s="25">
        <v>3087</v>
      </c>
      <c r="EO279" s="59">
        <v>0.96700000000000008</v>
      </c>
      <c r="EP279" s="25">
        <v>42758</v>
      </c>
      <c r="EQ279" s="25">
        <v>41939</v>
      </c>
      <c r="ER279" s="25">
        <v>819</v>
      </c>
      <c r="ES279" s="59">
        <v>0.98099999999999998</v>
      </c>
      <c r="ET279" s="25">
        <v>50056</v>
      </c>
      <c r="EU279" s="25">
        <v>47788</v>
      </c>
      <c r="EV279" s="25">
        <v>2268</v>
      </c>
      <c r="EW279" s="59">
        <v>0.95499999999999996</v>
      </c>
      <c r="EX279" s="25">
        <v>6881</v>
      </c>
      <c r="EY279" s="25">
        <v>6774</v>
      </c>
      <c r="EZ279" s="25">
        <v>107</v>
      </c>
      <c r="FA279" s="59">
        <v>0.9840000000000001</v>
      </c>
      <c r="FB279" s="25">
        <v>85933</v>
      </c>
      <c r="FC279" s="25">
        <v>82953</v>
      </c>
      <c r="FD279" s="25">
        <v>2980</v>
      </c>
      <c r="FE279" s="59">
        <v>0.96499999999999997</v>
      </c>
      <c r="FF279" s="25">
        <v>51284</v>
      </c>
      <c r="FG279" s="25">
        <v>19739</v>
      </c>
      <c r="FH279" s="25">
        <v>29021</v>
      </c>
      <c r="FI279" s="25">
        <v>2524</v>
      </c>
      <c r="FJ279" s="23">
        <f t="shared" si="991"/>
        <v>4.9216129787068089E-2</v>
      </c>
      <c r="FK279" s="23">
        <f t="shared" si="992"/>
        <v>0.56588799625614228</v>
      </c>
      <c r="FL279" s="36">
        <f t="shared" si="993"/>
        <v>7.8205229793977811</v>
      </c>
      <c r="FM279" s="25">
        <v>24786</v>
      </c>
      <c r="FN279" s="25">
        <v>9776</v>
      </c>
      <c r="FO279" s="17">
        <f t="shared" si="994"/>
        <v>0.39441620269506977</v>
      </c>
      <c r="FP279" s="25">
        <v>13730</v>
      </c>
      <c r="FQ279" s="17">
        <f t="shared" si="995"/>
        <v>0.55394174130557572</v>
      </c>
      <c r="FR279" s="25">
        <v>1280</v>
      </c>
      <c r="FS279" s="17">
        <f t="shared" si="996"/>
        <v>5.1642055999354473E-2</v>
      </c>
      <c r="FT279" s="25">
        <v>26498</v>
      </c>
      <c r="FU279" s="25">
        <v>9963</v>
      </c>
      <c r="FV279" s="25">
        <v>15291</v>
      </c>
      <c r="FW279" s="17">
        <f t="shared" si="997"/>
        <v>4.6946939391652197E-2</v>
      </c>
      <c r="FX279" s="17">
        <f t="shared" si="998"/>
        <v>0.57706241980526829</v>
      </c>
      <c r="FY279" s="25">
        <v>1244</v>
      </c>
      <c r="FZ279" s="25">
        <v>74514</v>
      </c>
      <c r="GA279" s="25">
        <v>5781</v>
      </c>
      <c r="GB279" s="25">
        <v>47408</v>
      </c>
      <c r="GC279" s="25">
        <v>12671</v>
      </c>
      <c r="GD279" s="25">
        <v>4051</v>
      </c>
      <c r="GE279" s="18">
        <v>98</v>
      </c>
      <c r="GF279" s="25">
        <v>2829</v>
      </c>
      <c r="GG279" s="18">
        <v>27</v>
      </c>
      <c r="GH279" s="18">
        <v>58</v>
      </c>
      <c r="GI279" s="18">
        <v>1591</v>
      </c>
      <c r="GJ279" s="10">
        <f t="shared" si="999"/>
        <v>5781</v>
      </c>
      <c r="GK279" s="10">
        <f t="shared" si="1088"/>
        <v>68733</v>
      </c>
      <c r="GL279" s="10">
        <f t="shared" si="1089"/>
        <v>21325</v>
      </c>
      <c r="GM279" s="10">
        <f t="shared" si="1000"/>
        <v>53189</v>
      </c>
      <c r="GN279" s="10">
        <f t="shared" si="1090"/>
        <v>8654</v>
      </c>
      <c r="GO279" s="17">
        <f t="shared" si="1001"/>
        <v>7.7582736130123203E-2</v>
      </c>
      <c r="GP279" s="17">
        <f t="shared" si="1091"/>
        <v>0.92241726386987677</v>
      </c>
      <c r="GQ279" s="17">
        <f t="shared" si="1092"/>
        <v>0.28618783047481011</v>
      </c>
      <c r="GR279" s="17">
        <f t="shared" si="1093"/>
        <v>0.11613924900018788</v>
      </c>
      <c r="GS279" s="17">
        <f t="shared" si="1002"/>
        <v>0.60430254717234344</v>
      </c>
      <c r="GT279" s="25">
        <v>34361</v>
      </c>
      <c r="GU279" s="25">
        <v>2099</v>
      </c>
      <c r="GV279" s="25">
        <v>20236</v>
      </c>
      <c r="GW279" s="25">
        <v>7701</v>
      </c>
      <c r="GX279" s="25">
        <v>2308</v>
      </c>
      <c r="GY279" s="18">
        <v>66</v>
      </c>
      <c r="GZ279" s="25">
        <v>1190</v>
      </c>
      <c r="HA279" s="18">
        <v>10</v>
      </c>
      <c r="HB279" s="18">
        <v>31</v>
      </c>
      <c r="HC279" s="18">
        <v>720</v>
      </c>
      <c r="HD279" s="23">
        <f t="shared" si="1003"/>
        <v>6.1086697127557404E-2</v>
      </c>
      <c r="HE279" s="23">
        <f t="shared" si="1004"/>
        <v>0.93891330287244257</v>
      </c>
      <c r="HF279" s="23">
        <f t="shared" si="1005"/>
        <v>0.34998981403335178</v>
      </c>
      <c r="HG279" s="23">
        <f t="shared" si="1006"/>
        <v>0.12586944501033148</v>
      </c>
      <c r="HH279" s="25">
        <v>40153</v>
      </c>
      <c r="HI279" s="25">
        <v>3682</v>
      </c>
      <c r="HJ279" s="25">
        <v>27172</v>
      </c>
      <c r="HK279" s="25">
        <v>4970</v>
      </c>
      <c r="HL279" s="25">
        <v>1743</v>
      </c>
      <c r="HM279" s="18">
        <v>32</v>
      </c>
      <c r="HN279" s="25">
        <v>1639</v>
      </c>
      <c r="HO279" s="18">
        <v>17</v>
      </c>
      <c r="HP279" s="18">
        <v>27</v>
      </c>
      <c r="HQ279" s="18">
        <v>871</v>
      </c>
      <c r="HR279" s="23">
        <f t="shared" si="1007"/>
        <v>9.1699250367344901E-2</v>
      </c>
      <c r="HS279" s="23">
        <f t="shared" si="1008"/>
        <v>0.90830074963265506</v>
      </c>
      <c r="HT279" s="80">
        <f t="shared" si="1009"/>
        <v>0.23158917141932109</v>
      </c>
      <c r="HU279" s="27">
        <v>105952</v>
      </c>
      <c r="HV279" s="18">
        <v>1856</v>
      </c>
      <c r="HW279" s="25">
        <v>17165</v>
      </c>
      <c r="HX279" s="25">
        <v>6575</v>
      </c>
      <c r="HY279" s="25">
        <v>20943</v>
      </c>
      <c r="HZ279" s="25">
        <v>11774</v>
      </c>
      <c r="IA279" s="25">
        <v>4112</v>
      </c>
      <c r="IB279" s="18">
        <v>240</v>
      </c>
      <c r="IC279" s="25">
        <v>11792</v>
      </c>
      <c r="ID279" s="25">
        <v>21174</v>
      </c>
      <c r="IE279" s="25">
        <v>6624</v>
      </c>
      <c r="IF279" s="18">
        <v>722</v>
      </c>
      <c r="IG279" s="25">
        <v>2975</v>
      </c>
      <c r="IH279" s="17">
        <f t="shared" si="1010"/>
        <v>0.3109710057384476</v>
      </c>
      <c r="II279" s="17">
        <f t="shared" si="1011"/>
        <v>0.11112579281183932</v>
      </c>
      <c r="IJ279" s="30">
        <f t="shared" si="1012"/>
        <v>8.9988109393579077</v>
      </c>
      <c r="IK279" s="17">
        <f t="shared" si="1084"/>
        <v>0.12301265955047261</v>
      </c>
      <c r="IL279" s="25">
        <v>49726</v>
      </c>
      <c r="IM279" s="18">
        <v>925</v>
      </c>
      <c r="IN279" s="25">
        <v>10890</v>
      </c>
      <c r="IO279" s="25">
        <v>4990</v>
      </c>
      <c r="IP279" s="25">
        <v>14548</v>
      </c>
      <c r="IQ279" s="25">
        <v>4462</v>
      </c>
      <c r="IR279" s="25">
        <v>2492</v>
      </c>
      <c r="IS279" s="18">
        <v>142</v>
      </c>
      <c r="IT279" s="25">
        <v>5860</v>
      </c>
      <c r="IU279" s="25">
        <v>410</v>
      </c>
      <c r="IV279" s="25">
        <v>2708</v>
      </c>
      <c r="IW279" s="18">
        <v>369</v>
      </c>
      <c r="IX279" s="25">
        <v>1930</v>
      </c>
      <c r="IY279" s="17">
        <f t="shared" si="1013"/>
        <v>0.77036158146643607</v>
      </c>
      <c r="IZ279" s="25">
        <v>56226</v>
      </c>
      <c r="JA279" s="18">
        <v>931</v>
      </c>
      <c r="JB279" s="25">
        <v>6275</v>
      </c>
      <c r="JC279" s="25">
        <v>1585</v>
      </c>
      <c r="JD279" s="25">
        <v>6395</v>
      </c>
      <c r="JE279" s="25">
        <v>7312</v>
      </c>
      <c r="JF279" s="25">
        <v>1620</v>
      </c>
      <c r="JG279" s="18">
        <v>98</v>
      </c>
      <c r="JH279" s="25">
        <v>5932</v>
      </c>
      <c r="JI279" s="25">
        <v>20764</v>
      </c>
      <c r="JJ279" s="25">
        <v>3916</v>
      </c>
      <c r="JK279" s="18">
        <v>353</v>
      </c>
      <c r="JL279" s="25">
        <v>1045</v>
      </c>
      <c r="JM279" s="80">
        <f t="shared" si="1014"/>
        <v>0.42894746202824319</v>
      </c>
      <c r="JN279" s="27">
        <v>105952</v>
      </c>
      <c r="JO279" s="25">
        <v>66997</v>
      </c>
      <c r="JP279" s="18">
        <v>37</v>
      </c>
      <c r="JQ279" s="18">
        <v>268</v>
      </c>
      <c r="JR279" s="18">
        <v>930</v>
      </c>
      <c r="JS279" s="18">
        <v>327</v>
      </c>
      <c r="JT279" s="18">
        <v>87</v>
      </c>
      <c r="JU279" s="18">
        <v>27</v>
      </c>
      <c r="JV279" s="18">
        <v>9</v>
      </c>
      <c r="JW279" s="25">
        <v>37270</v>
      </c>
      <c r="JX279" s="17">
        <f t="shared" si="1015"/>
        <v>0.35176306251887646</v>
      </c>
      <c r="JY279" s="17">
        <f t="shared" si="1016"/>
        <v>0.64823693748112354</v>
      </c>
      <c r="JZ279" s="25">
        <v>8007</v>
      </c>
      <c r="KA279" s="25">
        <v>6171</v>
      </c>
      <c r="KB279" s="18">
        <v>2</v>
      </c>
      <c r="KC279" s="18">
        <v>30</v>
      </c>
      <c r="KD279" s="18">
        <v>44</v>
      </c>
      <c r="KE279" s="18">
        <v>67</v>
      </c>
      <c r="KF279" s="18">
        <v>11</v>
      </c>
      <c r="KG279" s="18">
        <v>20</v>
      </c>
      <c r="KH279" s="18">
        <v>1</v>
      </c>
      <c r="KI279" s="25">
        <v>1661</v>
      </c>
      <c r="KJ279" s="17">
        <f t="shared" si="1017"/>
        <v>0.2074434869489197</v>
      </c>
      <c r="KK279" s="25">
        <v>97945</v>
      </c>
      <c r="KL279" s="25">
        <v>60826</v>
      </c>
      <c r="KM279" s="18">
        <v>35</v>
      </c>
      <c r="KN279" s="18">
        <v>238</v>
      </c>
      <c r="KO279" s="18">
        <v>886</v>
      </c>
      <c r="KP279" s="18">
        <v>260</v>
      </c>
      <c r="KQ279" s="18">
        <v>76</v>
      </c>
      <c r="KR279" s="18">
        <v>7</v>
      </c>
      <c r="KS279" s="18">
        <v>8</v>
      </c>
      <c r="KT279" s="25">
        <v>35609</v>
      </c>
      <c r="KU279" s="69">
        <f t="shared" si="917"/>
        <v>0.36356118229618661</v>
      </c>
      <c r="KV279" s="27">
        <v>127570</v>
      </c>
      <c r="KW279" s="25">
        <v>123188</v>
      </c>
      <c r="KX279" s="25">
        <v>4382</v>
      </c>
      <c r="KY279" s="59">
        <v>3.4000000000000002E-2</v>
      </c>
      <c r="KZ279" s="25">
        <v>2455</v>
      </c>
      <c r="LA279" s="18">
        <v>1508</v>
      </c>
      <c r="LB279" s="18">
        <v>1808</v>
      </c>
      <c r="LC279" s="18">
        <v>1614</v>
      </c>
      <c r="LD279" s="25">
        <v>60664</v>
      </c>
      <c r="LE279" s="25">
        <v>58675</v>
      </c>
      <c r="LF279" s="25">
        <v>1989</v>
      </c>
      <c r="LG279" s="59">
        <v>3.3000000000000002E-2</v>
      </c>
      <c r="LH279" s="25">
        <v>66906</v>
      </c>
      <c r="LI279" s="25">
        <v>64513</v>
      </c>
      <c r="LJ279" s="25">
        <v>2393</v>
      </c>
      <c r="LK279" s="35">
        <v>3.6000000000000004E-2</v>
      </c>
      <c r="LL279" s="27">
        <v>33287</v>
      </c>
      <c r="LM279" s="18">
        <v>171</v>
      </c>
      <c r="LN279" s="25">
        <v>18934</v>
      </c>
      <c r="LO279" s="25">
        <v>6455</v>
      </c>
      <c r="LP279" s="25">
        <v>4649</v>
      </c>
      <c r="LQ279" s="18">
        <v>446</v>
      </c>
      <c r="LR279" s="25">
        <v>2632</v>
      </c>
      <c r="LS279" s="23">
        <f t="shared" si="1018"/>
        <v>7.9069907170967652E-2</v>
      </c>
      <c r="LT279" s="23">
        <f t="shared" si="1019"/>
        <v>0.92093009282903238</v>
      </c>
      <c r="LU279" s="17">
        <f t="shared" si="1020"/>
        <v>0.57394778742452013</v>
      </c>
      <c r="LV279" s="25">
        <v>33287</v>
      </c>
      <c r="LW279" s="18">
        <v>22</v>
      </c>
      <c r="LX279" s="25">
        <v>29132</v>
      </c>
      <c r="LY279" s="25">
        <v>3032</v>
      </c>
      <c r="LZ279" s="18">
        <v>222</v>
      </c>
      <c r="MA279" s="18">
        <v>41</v>
      </c>
      <c r="MB279" s="18">
        <v>655</v>
      </c>
      <c r="MC279" s="18">
        <v>0</v>
      </c>
      <c r="MD279" s="18">
        <v>39</v>
      </c>
      <c r="ME279" s="18">
        <v>0</v>
      </c>
      <c r="MF279" s="18">
        <v>144</v>
      </c>
      <c r="MG279" s="17">
        <f t="shared" si="1021"/>
        <v>2.0909063598401778E-2</v>
      </c>
      <c r="MH279" s="17">
        <f t="shared" si="1022"/>
        <v>0.96809565295761113</v>
      </c>
      <c r="MI279" s="25">
        <v>33287</v>
      </c>
      <c r="MJ279" s="18">
        <v>19</v>
      </c>
      <c r="MK279" s="25">
        <v>29230</v>
      </c>
      <c r="ML279" s="25">
        <v>2896</v>
      </c>
      <c r="MM279" s="18">
        <v>206</v>
      </c>
      <c r="MN279" s="18">
        <v>42</v>
      </c>
      <c r="MO279" s="18">
        <v>741</v>
      </c>
      <c r="MP279" s="18">
        <v>1</v>
      </c>
      <c r="MQ279" s="18">
        <v>4</v>
      </c>
      <c r="MR279" s="18" t="s">
        <v>764</v>
      </c>
      <c r="MS279" s="18">
        <v>148</v>
      </c>
      <c r="MT279" s="17">
        <f t="shared" si="1023"/>
        <v>0.96584252110433499</v>
      </c>
      <c r="MU279" s="69">
        <f t="shared" si="1024"/>
        <v>0.77102172019106563</v>
      </c>
      <c r="MV279" s="27">
        <v>33287</v>
      </c>
      <c r="MW279" s="25">
        <v>1940</v>
      </c>
      <c r="MX279" s="25">
        <v>1005</v>
      </c>
      <c r="MY279" s="25">
        <v>14806</v>
      </c>
      <c r="MZ279" s="25">
        <v>10613</v>
      </c>
      <c r="NA279" s="25">
        <v>2937</v>
      </c>
      <c r="NB279" s="18">
        <v>57</v>
      </c>
      <c r="NC279" s="25">
        <v>1423</v>
      </c>
      <c r="ND279" s="18">
        <v>506</v>
      </c>
      <c r="NE279" s="17">
        <f t="shared" si="1025"/>
        <v>5.8281010604740592E-2</v>
      </c>
      <c r="NF279" s="10">
        <f t="shared" si="1026"/>
        <v>7372</v>
      </c>
      <c r="NG279" s="17">
        <f t="shared" si="1027"/>
        <v>0.18926307567518852</v>
      </c>
      <c r="NH279" s="25">
        <v>33287</v>
      </c>
      <c r="NI279" s="18">
        <v>420</v>
      </c>
      <c r="NJ279" s="18">
        <v>4</v>
      </c>
      <c r="NK279" s="18">
        <v>29</v>
      </c>
      <c r="NL279" s="18">
        <v>13</v>
      </c>
      <c r="NM279" s="25">
        <v>32516</v>
      </c>
      <c r="NN279" s="18">
        <v>209</v>
      </c>
      <c r="NO279" s="18">
        <v>7</v>
      </c>
      <c r="NP279" s="18" t="s">
        <v>764</v>
      </c>
      <c r="NQ279" s="32">
        <v>89</v>
      </c>
      <c r="NR279" s="27">
        <v>33287</v>
      </c>
      <c r="NS279" s="37">
        <f t="shared" si="1028"/>
        <v>0.96749481779673752</v>
      </c>
      <c r="NT279" s="37">
        <f t="shared" si="1029"/>
        <v>0.26106553378271163</v>
      </c>
      <c r="NU279" s="37">
        <f t="shared" si="1030"/>
        <v>1.0335972675050458</v>
      </c>
      <c r="NV279" s="17">
        <f t="shared" si="1031"/>
        <v>0.20988352676888172</v>
      </c>
      <c r="NW279" s="10">
        <f t="shared" si="1032"/>
        <v>17636</v>
      </c>
      <c r="NX279" s="17">
        <f t="shared" si="1033"/>
        <v>0.52981644485835311</v>
      </c>
      <c r="NY279" s="19">
        <f t="shared" si="1034"/>
        <v>0.31782875885310602</v>
      </c>
      <c r="NZ279" s="25">
        <v>15651</v>
      </c>
      <c r="OA279" s="25">
        <v>10898</v>
      </c>
      <c r="OB279" s="18">
        <v>827</v>
      </c>
      <c r="OC279" s="25">
        <v>4605</v>
      </c>
      <c r="OD279" s="18">
        <v>116</v>
      </c>
      <c r="OE279" s="18">
        <v>108</v>
      </c>
      <c r="OF279" s="17">
        <f t="shared" si="1035"/>
        <v>0.13834229579114971</v>
      </c>
      <c r="OG279" s="17">
        <f t="shared" si="1036"/>
        <v>0.47018355514164689</v>
      </c>
      <c r="OH279" s="17">
        <f t="shared" si="1037"/>
        <v>0.32739507916003247</v>
      </c>
      <c r="OI279" s="69">
        <f t="shared" si="1038"/>
        <v>3.4848439330669632E-3</v>
      </c>
      <c r="OJ279" s="27">
        <v>33287</v>
      </c>
      <c r="OK279" s="18">
        <v>92</v>
      </c>
      <c r="OL279" s="25">
        <v>8510</v>
      </c>
      <c r="OM279" s="25">
        <v>18122</v>
      </c>
      <c r="ON279" s="18">
        <v>298</v>
      </c>
      <c r="OO279" s="25">
        <v>6151</v>
      </c>
      <c r="OP279" s="18">
        <v>496</v>
      </c>
      <c r="OQ279" s="25">
        <v>11667</v>
      </c>
      <c r="OR279" s="69">
        <f t="shared" si="1039"/>
        <v>0.28227235857842403</v>
      </c>
      <c r="OS279" s="22">
        <v>49265</v>
      </c>
      <c r="OT279" s="22">
        <v>44682</v>
      </c>
      <c r="OU279" s="38">
        <f t="shared" si="918"/>
        <v>0.42858376097069684</v>
      </c>
      <c r="OV279" s="39">
        <v>0.76707868940512958</v>
      </c>
      <c r="OW279" s="22">
        <v>3427461</v>
      </c>
      <c r="OX279" s="36">
        <f t="shared" si="919"/>
        <v>140244849.19799998</v>
      </c>
      <c r="OY279" s="36">
        <f t="shared" si="920"/>
        <v>3027401.2668493153</v>
      </c>
      <c r="OZ279" s="22">
        <v>2943</v>
      </c>
      <c r="PA279" s="22">
        <v>2943</v>
      </c>
      <c r="PB279" s="38">
        <f t="shared" si="921"/>
        <v>2.8228861925087525E-2</v>
      </c>
      <c r="PC279" s="39">
        <v>0.77429833503227996</v>
      </c>
      <c r="PD279" s="22">
        <v>227876</v>
      </c>
      <c r="PE279" s="40">
        <f t="shared" si="1040"/>
        <v>9324230.1679999996</v>
      </c>
      <c r="PF279" s="36">
        <f t="shared" si="1041"/>
        <v>903962.68792618532</v>
      </c>
      <c r="PG279" s="22">
        <v>15703</v>
      </c>
      <c r="PH279" s="22">
        <v>15703</v>
      </c>
      <c r="PI279" s="38">
        <f t="shared" si="922"/>
        <v>0.15062107332981631</v>
      </c>
      <c r="PJ279" s="39">
        <v>0.1068897662866968</v>
      </c>
      <c r="PK279" s="22">
        <v>167849</v>
      </c>
      <c r="PL279" s="41">
        <f t="shared" si="1042"/>
        <v>6868045.3820000002</v>
      </c>
      <c r="PM279" s="36">
        <f t="shared" si="1043"/>
        <v>1283667.266951296</v>
      </c>
      <c r="PN279" s="22">
        <v>5814</v>
      </c>
      <c r="PO279" s="22">
        <v>5814</v>
      </c>
      <c r="PP279" s="38">
        <f t="shared" si="923"/>
        <v>5.5767109491151504E-2</v>
      </c>
      <c r="PQ279" s="39">
        <v>0.53772617819057444</v>
      </c>
      <c r="PR279" s="22">
        <v>312634</v>
      </c>
      <c r="PS279" s="41">
        <f t="shared" si="1044"/>
        <v>12792358.012</v>
      </c>
      <c r="PT279" s="36">
        <f t="shared" si="1045"/>
        <v>762322.08979988261</v>
      </c>
      <c r="PU279" s="22">
        <v>77</v>
      </c>
      <c r="PV279" s="22">
        <v>77</v>
      </c>
      <c r="PW279" s="38">
        <f t="shared" si="924"/>
        <v>7.3857368951129438E-4</v>
      </c>
      <c r="PX279" s="39">
        <v>0.12779220779220779</v>
      </c>
      <c r="PY279" s="22">
        <v>984</v>
      </c>
      <c r="PZ279" s="36">
        <f t="shared" si="1046"/>
        <v>11747.637643916554</v>
      </c>
      <c r="QA279" s="22"/>
      <c r="QB279" s="22"/>
      <c r="QC279" s="39">
        <v>0</v>
      </c>
      <c r="QD279" s="22"/>
      <c r="QE279" s="22">
        <f t="shared" si="1047"/>
        <v>0</v>
      </c>
      <c r="QF279" s="22"/>
      <c r="QG279" s="22">
        <v>32</v>
      </c>
      <c r="QH279" s="22">
        <v>32</v>
      </c>
      <c r="QI279" s="38">
        <f t="shared" si="925"/>
        <v>3.0693971512157691E-4</v>
      </c>
      <c r="QJ279" s="39">
        <v>0.32</v>
      </c>
      <c r="QK279" s="22">
        <v>1024</v>
      </c>
      <c r="QL279" s="42">
        <f t="shared" si="1048"/>
        <v>79.718400000000003</v>
      </c>
      <c r="QM279" s="22">
        <f t="shared" si="926"/>
        <v>35004</v>
      </c>
      <c r="QN279" s="22">
        <v>1235</v>
      </c>
      <c r="QO279" s="22">
        <v>1235</v>
      </c>
      <c r="QP279" s="38">
        <f t="shared" si="927"/>
        <v>1.1845954630473358E-2</v>
      </c>
      <c r="QQ279" s="39">
        <v>0.20220242914979758</v>
      </c>
      <c r="QR279" s="22">
        <v>24972</v>
      </c>
      <c r="QS279" s="36">
        <f t="shared" si="1049"/>
        <v>290376.56057141704</v>
      </c>
      <c r="QT279" s="22"/>
      <c r="QU279" s="22"/>
      <c r="QV279" s="38">
        <f t="shared" si="928"/>
        <v>0</v>
      </c>
      <c r="QW279" s="39">
        <v>0</v>
      </c>
      <c r="QX279" s="22"/>
      <c r="QY279" s="36">
        <f t="shared" si="1050"/>
        <v>0</v>
      </c>
      <c r="QZ279" s="22">
        <v>33769</v>
      </c>
      <c r="RA279" s="22">
        <v>33769</v>
      </c>
      <c r="RB279" s="38">
        <f t="shared" si="929"/>
        <v>0.32390772624814157</v>
      </c>
      <c r="RC279" s="39">
        <v>0.21130000888388761</v>
      </c>
      <c r="RD279" s="22">
        <v>713539</v>
      </c>
      <c r="RE279" s="36">
        <f t="shared" si="1051"/>
        <v>3648782.0966795492</v>
      </c>
      <c r="RF279" s="10">
        <f t="shared" si="930"/>
        <v>108838</v>
      </c>
      <c r="RG279" s="10">
        <f t="shared" si="931"/>
        <v>104255</v>
      </c>
      <c r="RH279" s="17">
        <f t="shared" si="932"/>
        <v>0.13408779017199712</v>
      </c>
      <c r="RI279" s="17">
        <f t="shared" si="933"/>
        <v>3.0634705373207729E-3</v>
      </c>
      <c r="RJ279" s="17">
        <f t="shared" si="934"/>
        <v>0.30492524155380085</v>
      </c>
      <c r="RK279" s="17">
        <f t="shared" si="935"/>
        <v>9.1048730140217249E-2</v>
      </c>
      <c r="RL279" s="17">
        <f t="shared" si="936"/>
        <v>7.6782437108492307E-2</v>
      </c>
      <c r="RM279" s="17">
        <f t="shared" si="937"/>
        <v>1.1832429633570857E-3</v>
      </c>
      <c r="RN279" s="17">
        <f t="shared" si="938"/>
        <v>2.9247243780785647E-2</v>
      </c>
      <c r="RO279" s="17">
        <f t="shared" si="939"/>
        <v>0</v>
      </c>
      <c r="RP279" s="17">
        <f t="shared" si="940"/>
        <v>0.36751182421387746</v>
      </c>
      <c r="RQ279" s="17">
        <f t="shared" si="941"/>
        <v>8.0293790725603293E-6</v>
      </c>
      <c r="RR279" s="36">
        <f t="shared" si="942"/>
        <v>9928339.3248215634</v>
      </c>
      <c r="RS279" s="36">
        <f t="shared" si="943"/>
        <v>77.826599708564416</v>
      </c>
      <c r="RT279" s="10">
        <f t="shared" si="944"/>
        <v>4583</v>
      </c>
      <c r="RU279" s="17">
        <f t="shared" si="945"/>
        <v>4.2108454767636305E-2</v>
      </c>
      <c r="RV279" s="37">
        <f t="shared" si="946"/>
        <v>1.1721090060456825</v>
      </c>
      <c r="RW279" s="36">
        <f t="shared" si="947"/>
        <v>0.81723759504585713</v>
      </c>
      <c r="RX279" s="85">
        <v>-3.0736520000000001</v>
      </c>
      <c r="RY279" s="93">
        <v>37</v>
      </c>
      <c r="RZ279" s="43" t="b">
        <v>0</v>
      </c>
      <c r="SA279" s="18" t="b">
        <v>0</v>
      </c>
      <c r="SB279" s="18" t="b">
        <v>0</v>
      </c>
      <c r="SC279" s="18" t="b">
        <v>0</v>
      </c>
      <c r="SD279" s="18" t="b">
        <v>0</v>
      </c>
      <c r="SE279" s="32" t="b">
        <v>1</v>
      </c>
      <c r="SF279" s="43" t="b">
        <v>0</v>
      </c>
      <c r="SG279" s="18" t="b">
        <v>0</v>
      </c>
      <c r="SH279" s="18"/>
      <c r="SI279" s="18"/>
      <c r="SJ279" s="18"/>
      <c r="SK279" s="18"/>
      <c r="SL279" s="18"/>
      <c r="SM279" s="18"/>
      <c r="SN279" s="18"/>
      <c r="SO279" s="18"/>
      <c r="SP279" s="18"/>
      <c r="SQ279" s="17">
        <f t="shared" si="1052"/>
        <v>0</v>
      </c>
      <c r="SR279" s="17">
        <f t="shared" si="1053"/>
        <v>0</v>
      </c>
      <c r="SS279" s="17">
        <f t="shared" si="1054"/>
        <v>0</v>
      </c>
      <c r="ST279" s="17">
        <f t="shared" si="1055"/>
        <v>0</v>
      </c>
      <c r="SU279" s="17">
        <f t="shared" si="1056"/>
        <v>0</v>
      </c>
      <c r="SV279" s="17">
        <f t="shared" si="1086"/>
        <v>0</v>
      </c>
      <c r="SW279" s="17">
        <f t="shared" si="1057"/>
        <v>0</v>
      </c>
      <c r="SX279" s="17">
        <f t="shared" si="1058"/>
        <v>0</v>
      </c>
      <c r="SY279" s="17">
        <f t="shared" si="1059"/>
        <v>0</v>
      </c>
      <c r="SZ279" s="17">
        <f t="shared" si="1060"/>
        <v>0</v>
      </c>
      <c r="TA279" s="17">
        <f t="shared" si="1061"/>
        <v>0</v>
      </c>
      <c r="TB279" s="24">
        <f t="shared" si="1062"/>
        <v>620</v>
      </c>
      <c r="TC279" s="69">
        <f t="shared" si="1063"/>
        <v>1</v>
      </c>
      <c r="TD279" s="17">
        <f t="shared" si="1085"/>
        <v>2.6014568158168575E-6</v>
      </c>
      <c r="TE279" s="95"/>
      <c r="TF279" s="71"/>
      <c r="TG279" s="71">
        <v>46</v>
      </c>
      <c r="TH279" s="71">
        <v>1</v>
      </c>
      <c r="TI279" s="71"/>
      <c r="TJ279" s="71"/>
      <c r="TK279" s="71">
        <v>1</v>
      </c>
      <c r="TL279" s="71"/>
      <c r="TM279" s="71">
        <v>1</v>
      </c>
      <c r="TN279" s="71"/>
      <c r="TO279" s="71"/>
      <c r="TP279" s="71"/>
      <c r="TQ279" s="71"/>
      <c r="TR279" s="72"/>
      <c r="TS279" s="72"/>
      <c r="TT279" s="72"/>
      <c r="TU279" s="72">
        <v>46</v>
      </c>
      <c r="TV279" s="72">
        <v>1</v>
      </c>
      <c r="TW279" s="72"/>
      <c r="TX279" s="72"/>
      <c r="TY279" s="72">
        <v>1</v>
      </c>
      <c r="TZ279" s="72">
        <v>2</v>
      </c>
      <c r="UA279" s="72"/>
      <c r="UB279" s="72"/>
      <c r="UC279" s="72"/>
      <c r="UD279" s="72"/>
      <c r="UE279" s="72"/>
      <c r="UF279" s="72"/>
      <c r="UG279" s="72">
        <v>1</v>
      </c>
      <c r="UH279" s="72"/>
      <c r="UI279" s="72"/>
      <c r="UJ279" s="73">
        <v>19</v>
      </c>
      <c r="UK279" s="73"/>
      <c r="UL279" s="73"/>
      <c r="UM279" s="73"/>
      <c r="UN279" s="73">
        <v>3</v>
      </c>
      <c r="UO279" s="73"/>
      <c r="UP279" s="73"/>
      <c r="UQ279" s="73"/>
      <c r="UR279" s="73">
        <v>3</v>
      </c>
      <c r="US279" s="73"/>
      <c r="UT279" s="73"/>
      <c r="UU279" s="73"/>
      <c r="UV279" s="73"/>
      <c r="UW279" s="73"/>
      <c r="UX279" s="73"/>
      <c r="UY279" s="73"/>
      <c r="UZ279" s="73"/>
      <c r="VA279" s="73"/>
      <c r="VB279" s="73">
        <v>58</v>
      </c>
      <c r="VC279" s="73"/>
      <c r="VD279" s="73"/>
      <c r="VE279" s="73"/>
      <c r="VF279" s="73">
        <v>3</v>
      </c>
      <c r="VG279" s="73"/>
      <c r="VH279" s="73"/>
      <c r="VI279" s="73"/>
      <c r="VJ279" s="73">
        <v>4</v>
      </c>
      <c r="VK279" s="73"/>
      <c r="VL279" s="73"/>
      <c r="VM279" s="73"/>
      <c r="VN279" s="73"/>
      <c r="VO279" s="73"/>
      <c r="VP279" s="73"/>
      <c r="VQ279" s="73"/>
      <c r="VR279" s="73"/>
      <c r="VS279" s="73">
        <v>38</v>
      </c>
      <c r="VT279" s="73"/>
      <c r="VU279" s="73"/>
      <c r="VV279" s="73"/>
      <c r="VW279" s="73">
        <v>3</v>
      </c>
      <c r="VX279" s="73"/>
      <c r="VY279" s="73">
        <v>28</v>
      </c>
      <c r="VZ279" s="73"/>
      <c r="WA279" s="73">
        <v>4</v>
      </c>
      <c r="WB279" s="73"/>
      <c r="WC279" s="73">
        <v>1</v>
      </c>
      <c r="WD279" s="73"/>
      <c r="WE279" s="73"/>
      <c r="WF279" s="73"/>
      <c r="WG279" s="73"/>
      <c r="WH279" s="73"/>
      <c r="WI279" s="73"/>
      <c r="WJ279" s="73"/>
      <c r="WK279" s="73"/>
      <c r="WL279" s="73"/>
      <c r="WM279" s="73"/>
      <c r="WN279" s="73"/>
      <c r="WO279" s="22">
        <f t="shared" si="1064"/>
        <v>115</v>
      </c>
      <c r="WP279" s="22">
        <f t="shared" si="1065"/>
        <v>0</v>
      </c>
      <c r="WQ279" s="22">
        <f t="shared" si="1066"/>
        <v>0</v>
      </c>
      <c r="WR279" s="22">
        <f t="shared" si="1067"/>
        <v>92</v>
      </c>
      <c r="WS279" s="22">
        <f t="shared" si="1068"/>
        <v>11</v>
      </c>
      <c r="WT279" s="22">
        <f t="shared" si="1069"/>
        <v>0</v>
      </c>
      <c r="WU279" s="22">
        <f t="shared" si="1070"/>
        <v>28</v>
      </c>
      <c r="WV279" s="22">
        <f t="shared" si="1071"/>
        <v>1</v>
      </c>
      <c r="WW279" s="22">
        <f t="shared" si="1072"/>
        <v>14</v>
      </c>
      <c r="WX279" s="22">
        <f t="shared" si="1073"/>
        <v>0</v>
      </c>
      <c r="WY279" s="22">
        <f t="shared" si="1074"/>
        <v>2</v>
      </c>
      <c r="WZ279" s="22">
        <f t="shared" si="1075"/>
        <v>0</v>
      </c>
      <c r="XA279" s="22">
        <f t="shared" si="1076"/>
        <v>0</v>
      </c>
      <c r="XB279" s="22">
        <f t="shared" si="1077"/>
        <v>0</v>
      </c>
      <c r="XC279" s="22">
        <f t="shared" si="1078"/>
        <v>0</v>
      </c>
      <c r="XD279" s="22">
        <f t="shared" si="1079"/>
        <v>0</v>
      </c>
      <c r="XE279" s="22">
        <f t="shared" si="1080"/>
        <v>1</v>
      </c>
      <c r="XF279" s="22">
        <f t="shared" si="1081"/>
        <v>0</v>
      </c>
      <c r="XG279" s="93">
        <f t="shared" si="1082"/>
        <v>0</v>
      </c>
    </row>
    <row r="280" spans="1:631" ht="17.100000000000001" customHeight="1" x14ac:dyDescent="0.2">
      <c r="A280" s="101"/>
      <c r="B280" s="27" t="s">
        <v>215</v>
      </c>
      <c r="C280" s="535" t="s">
        <v>216</v>
      </c>
      <c r="D280" s="25" t="s">
        <v>259</v>
      </c>
      <c r="E280" s="535" t="s">
        <v>260</v>
      </c>
      <c r="F280" s="25" t="s">
        <v>274</v>
      </c>
      <c r="G280" s="535" t="s">
        <v>275</v>
      </c>
      <c r="H280" s="25">
        <v>49</v>
      </c>
      <c r="I280" s="28">
        <v>10</v>
      </c>
      <c r="J280" s="17">
        <f t="shared" si="948"/>
        <v>0.75974301968220748</v>
      </c>
      <c r="K280" s="17">
        <f t="shared" si="949"/>
        <v>0.3861080232786242</v>
      </c>
      <c r="L280" s="17">
        <f t="shared" si="950"/>
        <v>1</v>
      </c>
      <c r="M280" s="17">
        <f t="shared" si="951"/>
        <v>0.25861996218717259</v>
      </c>
      <c r="N280" s="17">
        <f t="shared" si="952"/>
        <v>0.34986973810503225</v>
      </c>
      <c r="O280" s="17">
        <f t="shared" si="953"/>
        <v>0.18707905577715295</v>
      </c>
      <c r="P280" s="17">
        <f t="shared" si="954"/>
        <v>0.71460582805358075</v>
      </c>
      <c r="Q280" s="17">
        <f t="shared" si="955"/>
        <v>0.67999999999999994</v>
      </c>
      <c r="R280" s="69">
        <f t="shared" si="956"/>
        <v>0.96799999999999997</v>
      </c>
      <c r="S280" s="422">
        <f t="shared" si="957"/>
        <v>0.58933618078708561</v>
      </c>
      <c r="T280" s="17">
        <f t="shared" si="1083"/>
        <v>0.41066381921291439</v>
      </c>
      <c r="U280" s="10">
        <f t="shared" si="958"/>
        <v>48225.484281630175</v>
      </c>
      <c r="V280" s="32">
        <v>5</v>
      </c>
      <c r="W280" s="550">
        <f t="shared" si="959"/>
        <v>0</v>
      </c>
      <c r="X280" s="550">
        <f t="shared" si="960"/>
        <v>0.47822506967597445</v>
      </c>
      <c r="Y280" s="550">
        <f t="shared" si="961"/>
        <v>0.52177493032402555</v>
      </c>
      <c r="Z280" s="551">
        <f t="shared" si="962"/>
        <v>61273.595392741292</v>
      </c>
      <c r="AA280" s="426">
        <f t="shared" si="963"/>
        <v>0.19500000000000001</v>
      </c>
      <c r="AB280" s="59">
        <f t="shared" si="964"/>
        <v>0.97599999999999998</v>
      </c>
      <c r="AC280" s="59">
        <f t="shared" si="965"/>
        <v>4.1697518168106407E-2</v>
      </c>
      <c r="AD280" s="59">
        <f t="shared" si="966"/>
        <v>0.34986973810503225</v>
      </c>
      <c r="AE280" s="59">
        <f t="shared" si="967"/>
        <v>0.32</v>
      </c>
      <c r="AF280" s="59">
        <f t="shared" si="968"/>
        <v>0.28424769502386715</v>
      </c>
      <c r="AG280" s="59">
        <f t="shared" si="969"/>
        <v>0.28228601320865754</v>
      </c>
      <c r="AH280" s="59">
        <f t="shared" si="970"/>
        <v>0.18707905577715295</v>
      </c>
      <c r="AI280" s="59">
        <f t="shared" si="971"/>
        <v>0.76548093899169556</v>
      </c>
      <c r="AJ280" s="59">
        <f t="shared" si="972"/>
        <v>0.75400510037271951</v>
      </c>
      <c r="AK280" s="59">
        <f t="shared" si="973"/>
        <v>0.2853941719464192</v>
      </c>
      <c r="AL280" s="35">
        <f t="shared" si="974"/>
        <v>1</v>
      </c>
      <c r="AM280" s="27">
        <v>117433</v>
      </c>
      <c r="AN280" s="25">
        <v>55749</v>
      </c>
      <c r="AO280" s="25">
        <v>61684</v>
      </c>
      <c r="AP280" s="17">
        <f t="shared" si="975"/>
        <v>2.2808612621314666E-3</v>
      </c>
      <c r="AQ280" s="18">
        <v>90.4</v>
      </c>
      <c r="AR280" s="58">
        <v>769.73080468900002</v>
      </c>
      <c r="AS280" s="24">
        <f t="shared" si="976"/>
        <v>152.56372654521383</v>
      </c>
      <c r="AT280" s="17">
        <f t="shared" si="1094"/>
        <v>0.131755569460342</v>
      </c>
      <c r="AU280" s="25">
        <v>115727</v>
      </c>
      <c r="AV280" s="25">
        <v>54473</v>
      </c>
      <c r="AW280" s="25">
        <v>61254</v>
      </c>
      <c r="AX280" s="25">
        <v>1706</v>
      </c>
      <c r="AY280" s="25">
        <v>1276</v>
      </c>
      <c r="AZ280" s="18">
        <v>430</v>
      </c>
      <c r="BA280" s="25">
        <v>22947</v>
      </c>
      <c r="BB280" s="25">
        <v>10564</v>
      </c>
      <c r="BC280" s="25">
        <v>12383</v>
      </c>
      <c r="BD280" s="18">
        <v>85.3</v>
      </c>
      <c r="BE280" s="25">
        <v>94486</v>
      </c>
      <c r="BF280" s="25">
        <v>45185</v>
      </c>
      <c r="BG280" s="25">
        <v>49301</v>
      </c>
      <c r="BH280" s="18">
        <v>91.7</v>
      </c>
      <c r="BI280" s="17">
        <v>0.19500000000000001</v>
      </c>
      <c r="BJ280" s="25">
        <v>26225</v>
      </c>
      <c r="BK280" s="25">
        <v>81844</v>
      </c>
      <c r="BL280" s="25">
        <v>9364</v>
      </c>
      <c r="BM280" s="17">
        <v>0.434</v>
      </c>
      <c r="BN280" s="10">
        <f t="shared" si="977"/>
        <v>66467.078000000009</v>
      </c>
      <c r="BO280" s="29">
        <v>0.32</v>
      </c>
      <c r="BP280" s="30">
        <f t="shared" si="978"/>
        <v>0.67999999999999994</v>
      </c>
      <c r="BQ280" s="31">
        <v>11.4</v>
      </c>
      <c r="BR280" s="25">
        <v>91208</v>
      </c>
      <c r="BS280" s="25">
        <v>22485</v>
      </c>
      <c r="BT280" s="25">
        <v>59114</v>
      </c>
      <c r="BU280" s="25">
        <v>7045</v>
      </c>
      <c r="BV280" s="18">
        <v>1716</v>
      </c>
      <c r="BW280" s="18">
        <v>848</v>
      </c>
      <c r="BX280" s="25">
        <v>30586</v>
      </c>
      <c r="BY280" s="25">
        <v>24739</v>
      </c>
      <c r="BZ280" s="25">
        <v>5847</v>
      </c>
      <c r="CA280" s="59">
        <v>0.191</v>
      </c>
      <c r="CB280" s="25">
        <v>115727</v>
      </c>
      <c r="CC280" s="25">
        <v>1706</v>
      </c>
      <c r="CD280" s="17">
        <f t="shared" si="979"/>
        <v>1.4741590121579233E-2</v>
      </c>
      <c r="CE280" s="25">
        <v>1501</v>
      </c>
      <c r="CF280" s="25">
        <v>5231</v>
      </c>
      <c r="CG280" s="25">
        <v>8121</v>
      </c>
      <c r="CH280" s="25">
        <v>7227</v>
      </c>
      <c r="CI280" s="25">
        <v>4358</v>
      </c>
      <c r="CJ280" s="25">
        <v>2234</v>
      </c>
      <c r="CK280" s="25">
        <v>1025</v>
      </c>
      <c r="CL280" s="18">
        <v>502</v>
      </c>
      <c r="CM280" s="18">
        <v>387</v>
      </c>
      <c r="CN280" s="32">
        <v>3.8</v>
      </c>
      <c r="CO280" s="27">
        <v>30586</v>
      </c>
      <c r="CP280" s="34">
        <f t="shared" si="980"/>
        <v>3.8394363434250964</v>
      </c>
      <c r="CQ280" s="25">
        <v>79</v>
      </c>
      <c r="CR280" s="18">
        <v>716</v>
      </c>
      <c r="CS280" s="25">
        <v>1091</v>
      </c>
      <c r="CT280" s="25">
        <v>21148</v>
      </c>
      <c r="CU280" s="25">
        <v>6694</v>
      </c>
      <c r="CV280" s="18">
        <v>433</v>
      </c>
      <c r="CW280" s="18">
        <v>383</v>
      </c>
      <c r="CX280" s="18">
        <v>42</v>
      </c>
      <c r="CY280" s="25">
        <v>30586</v>
      </c>
      <c r="CZ280" s="25">
        <v>28794</v>
      </c>
      <c r="DA280" s="18">
        <v>490</v>
      </c>
      <c r="DB280" s="18">
        <v>895</v>
      </c>
      <c r="DC280" s="18">
        <v>301</v>
      </c>
      <c r="DD280" s="18">
        <v>65</v>
      </c>
      <c r="DE280" s="18">
        <v>41</v>
      </c>
      <c r="DF280" s="25">
        <v>30586</v>
      </c>
      <c r="DG280" s="25">
        <v>8561</v>
      </c>
      <c r="DH280" s="18">
        <v>72</v>
      </c>
      <c r="DI280" s="18">
        <v>61</v>
      </c>
      <c r="DJ280" s="25">
        <v>21796</v>
      </c>
      <c r="DK280" s="18">
        <v>52</v>
      </c>
      <c r="DL280" s="18">
        <v>44</v>
      </c>
      <c r="DM280" s="25">
        <f t="shared" si="981"/>
        <v>32805.4</v>
      </c>
      <c r="DN280" s="17">
        <f t="shared" si="982"/>
        <v>0.71261361407179757</v>
      </c>
      <c r="DO280" s="17">
        <f t="shared" si="983"/>
        <v>1.7001242398482965E-3</v>
      </c>
      <c r="DP280" s="23">
        <f t="shared" si="984"/>
        <v>0.28424769502386715</v>
      </c>
      <c r="DQ280" s="23">
        <f t="shared" si="985"/>
        <v>0.71575230497613285</v>
      </c>
      <c r="DR280" s="25">
        <v>30586</v>
      </c>
      <c r="DS280" s="18">
        <v>566</v>
      </c>
      <c r="DT280" s="25">
        <v>20521</v>
      </c>
      <c r="DU280" s="18">
        <v>22</v>
      </c>
      <c r="DV280" s="25">
        <v>7750</v>
      </c>
      <c r="DW280" s="18">
        <v>42</v>
      </c>
      <c r="DX280" s="25">
        <v>1615</v>
      </c>
      <c r="DY280" s="18">
        <v>70</v>
      </c>
      <c r="DZ280" s="17">
        <f t="shared" si="986"/>
        <v>0.94353625841888444</v>
      </c>
      <c r="EA280" s="17">
        <f t="shared" si="987"/>
        <v>5.6463741581115556E-2</v>
      </c>
      <c r="EB280" s="25">
        <v>30586</v>
      </c>
      <c r="EC280" s="25">
        <v>7641</v>
      </c>
      <c r="ED280" s="18">
        <v>993</v>
      </c>
      <c r="EE280" s="25">
        <v>20725</v>
      </c>
      <c r="EF280" s="17">
        <f t="shared" si="1087"/>
        <v>0.6775975936703067</v>
      </c>
      <c r="EG280" s="18">
        <v>849</v>
      </c>
      <c r="EH280" s="18">
        <v>378</v>
      </c>
      <c r="EI280" s="17">
        <f t="shared" si="988"/>
        <v>0.28228601320865754</v>
      </c>
      <c r="EJ280" s="17">
        <f t="shared" si="989"/>
        <v>2.7757797685215458E-2</v>
      </c>
      <c r="EK280" s="69">
        <f t="shared" si="990"/>
        <v>0.3861080232786242</v>
      </c>
      <c r="EL280" s="27">
        <v>89765</v>
      </c>
      <c r="EM280" s="25">
        <v>87576</v>
      </c>
      <c r="EN280" s="25">
        <v>2189</v>
      </c>
      <c r="EO280" s="59">
        <v>0.97599999999999998</v>
      </c>
      <c r="EP280" s="25">
        <v>41401</v>
      </c>
      <c r="EQ280" s="25">
        <v>40751</v>
      </c>
      <c r="ER280" s="25">
        <v>650</v>
      </c>
      <c r="ES280" s="59">
        <v>0.9840000000000001</v>
      </c>
      <c r="ET280" s="25">
        <v>48364</v>
      </c>
      <c r="EU280" s="25">
        <v>46825</v>
      </c>
      <c r="EV280" s="25">
        <v>1539</v>
      </c>
      <c r="EW280" s="59">
        <v>0.96799999999999997</v>
      </c>
      <c r="EX280" s="25">
        <v>17492</v>
      </c>
      <c r="EY280" s="25">
        <v>17257</v>
      </c>
      <c r="EZ280" s="25">
        <v>235</v>
      </c>
      <c r="FA280" s="59">
        <v>0.98699999999999999</v>
      </c>
      <c r="FB280" s="25">
        <v>72273</v>
      </c>
      <c r="FC280" s="25">
        <v>70319</v>
      </c>
      <c r="FD280" s="25">
        <v>1954</v>
      </c>
      <c r="FE280" s="59">
        <v>0.97299999999999998</v>
      </c>
      <c r="FF280" s="25">
        <v>44811</v>
      </c>
      <c r="FG280" s="25">
        <v>14226</v>
      </c>
      <c r="FH280" s="25">
        <v>28629</v>
      </c>
      <c r="FI280" s="25">
        <v>1956</v>
      </c>
      <c r="FJ280" s="23">
        <f t="shared" si="991"/>
        <v>4.3649996652607617E-2</v>
      </c>
      <c r="FK280" s="23">
        <f t="shared" si="992"/>
        <v>0.6388833099015867</v>
      </c>
      <c r="FL280" s="36">
        <f t="shared" si="993"/>
        <v>7.2730061349693251</v>
      </c>
      <c r="FM280" s="25">
        <v>21789</v>
      </c>
      <c r="FN280" s="25">
        <v>7091</v>
      </c>
      <c r="FO280" s="17">
        <f t="shared" si="994"/>
        <v>0.325439441920235</v>
      </c>
      <c r="FP280" s="25">
        <v>13706</v>
      </c>
      <c r="FQ280" s="17">
        <f t="shared" si="995"/>
        <v>0.62903299830189541</v>
      </c>
      <c r="FR280" s="18">
        <v>992</v>
      </c>
      <c r="FS280" s="17">
        <f t="shared" si="996"/>
        <v>4.552755977786957E-2</v>
      </c>
      <c r="FT280" s="25">
        <v>23022</v>
      </c>
      <c r="FU280" s="25">
        <v>7135</v>
      </c>
      <c r="FV280" s="25">
        <v>14923</v>
      </c>
      <c r="FW280" s="17">
        <f t="shared" si="997"/>
        <v>4.1872991052037178E-2</v>
      </c>
      <c r="FX280" s="17">
        <f t="shared" si="998"/>
        <v>0.64820606376509426</v>
      </c>
      <c r="FY280" s="18">
        <v>964</v>
      </c>
      <c r="FZ280" s="25">
        <v>72930</v>
      </c>
      <c r="GA280" s="25">
        <v>3041</v>
      </c>
      <c r="GB280" s="25">
        <v>44373</v>
      </c>
      <c r="GC280" s="25">
        <v>14353</v>
      </c>
      <c r="GD280" s="25">
        <v>5789</v>
      </c>
      <c r="GE280" s="18">
        <v>194</v>
      </c>
      <c r="GF280" s="25">
        <v>4231</v>
      </c>
      <c r="GG280" s="18">
        <v>105</v>
      </c>
      <c r="GH280" s="18">
        <v>72</v>
      </c>
      <c r="GI280" s="18">
        <v>772</v>
      </c>
      <c r="GJ280" s="10">
        <f t="shared" si="999"/>
        <v>3041</v>
      </c>
      <c r="GK280" s="10">
        <f t="shared" si="1088"/>
        <v>69889</v>
      </c>
      <c r="GL280" s="10">
        <f t="shared" si="1089"/>
        <v>25516</v>
      </c>
      <c r="GM280" s="10">
        <f t="shared" si="1000"/>
        <v>47414</v>
      </c>
      <c r="GN280" s="10">
        <f t="shared" si="1090"/>
        <v>11163</v>
      </c>
      <c r="GO280" s="17">
        <f t="shared" si="1001"/>
        <v>4.1697518168106407E-2</v>
      </c>
      <c r="GP280" s="17">
        <f t="shared" si="1091"/>
        <v>0.95830248183189359</v>
      </c>
      <c r="GQ280" s="17">
        <f t="shared" si="1092"/>
        <v>0.34986973810503225</v>
      </c>
      <c r="GR280" s="17">
        <f t="shared" si="1093"/>
        <v>0.15306458247634719</v>
      </c>
      <c r="GS280" s="17">
        <f t="shared" si="1002"/>
        <v>0.65408610996846295</v>
      </c>
      <c r="GT280" s="25">
        <v>33623</v>
      </c>
      <c r="GU280" s="25">
        <v>1027</v>
      </c>
      <c r="GV280" s="25">
        <v>18475</v>
      </c>
      <c r="GW280" s="25">
        <v>8449</v>
      </c>
      <c r="GX280" s="25">
        <v>3344</v>
      </c>
      <c r="GY280" s="18">
        <v>129</v>
      </c>
      <c r="GZ280" s="25">
        <v>1780</v>
      </c>
      <c r="HA280" s="18">
        <v>35</v>
      </c>
      <c r="HB280" s="18">
        <v>51</v>
      </c>
      <c r="HC280" s="18">
        <v>333</v>
      </c>
      <c r="HD280" s="23">
        <f t="shared" si="1003"/>
        <v>3.0544567706629392E-2</v>
      </c>
      <c r="HE280" s="23">
        <f t="shared" si="1004"/>
        <v>0.96945543229337061</v>
      </c>
      <c r="HF280" s="23">
        <f t="shared" si="1005"/>
        <v>0.41998037057966275</v>
      </c>
      <c r="HG280" s="23">
        <f t="shared" si="1006"/>
        <v>0.16869404871665228</v>
      </c>
      <c r="HH280" s="25">
        <v>39307</v>
      </c>
      <c r="HI280" s="25">
        <v>2014</v>
      </c>
      <c r="HJ280" s="25">
        <v>25898</v>
      </c>
      <c r="HK280" s="25">
        <v>5904</v>
      </c>
      <c r="HL280" s="25">
        <v>2445</v>
      </c>
      <c r="HM280" s="18">
        <v>65</v>
      </c>
      <c r="HN280" s="25">
        <v>2451</v>
      </c>
      <c r="HO280" s="18">
        <v>70</v>
      </c>
      <c r="HP280" s="18">
        <v>21</v>
      </c>
      <c r="HQ280" s="18">
        <v>439</v>
      </c>
      <c r="HR280" s="23">
        <f t="shared" si="1007"/>
        <v>5.1237693031775514E-2</v>
      </c>
      <c r="HS280" s="23">
        <f t="shared" si="1008"/>
        <v>0.9487623069682245</v>
      </c>
      <c r="HT280" s="80">
        <f t="shared" si="1009"/>
        <v>0.28989747373241409</v>
      </c>
      <c r="HU280" s="27">
        <v>100857</v>
      </c>
      <c r="HV280" s="25">
        <v>2520</v>
      </c>
      <c r="HW280" s="25">
        <v>14063</v>
      </c>
      <c r="HX280" s="18">
        <v>6150</v>
      </c>
      <c r="HY280" s="25">
        <v>13824</v>
      </c>
      <c r="HZ280" s="25">
        <v>5331</v>
      </c>
      <c r="IA280" s="25">
        <v>6104</v>
      </c>
      <c r="IB280" s="18">
        <v>202</v>
      </c>
      <c r="IC280" s="25">
        <v>9450</v>
      </c>
      <c r="ID280" s="25">
        <v>30079</v>
      </c>
      <c r="IE280" s="25">
        <v>6497</v>
      </c>
      <c r="IF280" s="18">
        <v>653</v>
      </c>
      <c r="IG280" s="25">
        <v>5984</v>
      </c>
      <c r="IH280" s="17">
        <f t="shared" si="1010"/>
        <v>0.35109114885431847</v>
      </c>
      <c r="II280" s="17">
        <f t="shared" si="1011"/>
        <v>5.2857015378208749E-2</v>
      </c>
      <c r="IJ280" s="30">
        <f t="shared" si="1012"/>
        <v>18.918964546989308</v>
      </c>
      <c r="IK280" s="17">
        <f t="shared" si="1084"/>
        <v>0.25861996218717259</v>
      </c>
      <c r="IL280" s="25">
        <v>47289</v>
      </c>
      <c r="IM280" s="25">
        <v>1323</v>
      </c>
      <c r="IN280" s="25">
        <v>11150</v>
      </c>
      <c r="IO280" s="18">
        <v>5226</v>
      </c>
      <c r="IP280" s="25">
        <v>10903</v>
      </c>
      <c r="IQ280" s="25">
        <v>2649</v>
      </c>
      <c r="IR280" s="25">
        <v>3822</v>
      </c>
      <c r="IS280" s="18">
        <v>125</v>
      </c>
      <c r="IT280" s="25">
        <v>4626</v>
      </c>
      <c r="IU280" s="25">
        <v>550</v>
      </c>
      <c r="IV280" s="25">
        <v>2612</v>
      </c>
      <c r="IW280" s="18">
        <v>339</v>
      </c>
      <c r="IX280" s="25">
        <v>3964</v>
      </c>
      <c r="IY280" s="17">
        <f t="shared" si="1013"/>
        <v>0.74167353930089452</v>
      </c>
      <c r="IZ280" s="25">
        <v>53568</v>
      </c>
      <c r="JA280" s="25">
        <v>1197</v>
      </c>
      <c r="JB280" s="25">
        <v>2913</v>
      </c>
      <c r="JC280" s="18">
        <v>924</v>
      </c>
      <c r="JD280" s="25">
        <v>2921</v>
      </c>
      <c r="JE280" s="25">
        <v>2682</v>
      </c>
      <c r="JF280" s="25">
        <v>2282</v>
      </c>
      <c r="JG280" s="18">
        <v>77</v>
      </c>
      <c r="JH280" s="25">
        <v>4824</v>
      </c>
      <c r="JI280" s="25">
        <v>29529</v>
      </c>
      <c r="JJ280" s="25">
        <v>3885</v>
      </c>
      <c r="JK280" s="18">
        <v>314</v>
      </c>
      <c r="JL280" s="25">
        <v>2020</v>
      </c>
      <c r="JM280" s="80">
        <f t="shared" si="1014"/>
        <v>0.24117010155316607</v>
      </c>
      <c r="JN280" s="27">
        <v>100857</v>
      </c>
      <c r="JO280" s="25">
        <v>70218</v>
      </c>
      <c r="JP280" s="18">
        <v>54</v>
      </c>
      <c r="JQ280" s="18">
        <v>317</v>
      </c>
      <c r="JR280" s="18">
        <v>580</v>
      </c>
      <c r="JS280" s="18">
        <v>698</v>
      </c>
      <c r="JT280" s="18">
        <v>153</v>
      </c>
      <c r="JU280" s="18">
        <v>30</v>
      </c>
      <c r="JV280" s="18">
        <v>23</v>
      </c>
      <c r="JW280" s="25">
        <v>28784</v>
      </c>
      <c r="JX280" s="17">
        <f t="shared" si="1015"/>
        <v>0.2853941719464192</v>
      </c>
      <c r="JY280" s="17">
        <f t="shared" si="1016"/>
        <v>0.71460582805358075</v>
      </c>
      <c r="JZ280" s="25">
        <v>19955</v>
      </c>
      <c r="KA280" s="25">
        <v>15781</v>
      </c>
      <c r="KB280" s="18">
        <v>44</v>
      </c>
      <c r="KC280" s="18">
        <v>117</v>
      </c>
      <c r="KD280" s="18">
        <v>38</v>
      </c>
      <c r="KE280" s="18">
        <v>377</v>
      </c>
      <c r="KF280" s="18">
        <v>36</v>
      </c>
      <c r="KG280" s="18">
        <v>30</v>
      </c>
      <c r="KH280" s="18">
        <v>12</v>
      </c>
      <c r="KI280" s="25">
        <v>3520</v>
      </c>
      <c r="KJ280" s="17">
        <f t="shared" si="1017"/>
        <v>0.17639689300927086</v>
      </c>
      <c r="KK280" s="25">
        <v>80902</v>
      </c>
      <c r="KL280" s="25">
        <v>54437</v>
      </c>
      <c r="KM280" s="18">
        <v>10</v>
      </c>
      <c r="KN280" s="18">
        <v>200</v>
      </c>
      <c r="KO280" s="18">
        <v>542</v>
      </c>
      <c r="KP280" s="18">
        <v>321</v>
      </c>
      <c r="KQ280" s="18">
        <v>117</v>
      </c>
      <c r="KR280" s="18" t="s">
        <v>764</v>
      </c>
      <c r="KS280" s="18">
        <v>11</v>
      </c>
      <c r="KT280" s="25">
        <v>25264</v>
      </c>
      <c r="KU280" s="69">
        <f t="shared" si="917"/>
        <v>0.31227905366987219</v>
      </c>
      <c r="KV280" s="27">
        <v>117433</v>
      </c>
      <c r="KW280" s="25">
        <v>110603</v>
      </c>
      <c r="KX280" s="25">
        <v>6830</v>
      </c>
      <c r="KY280" s="59">
        <v>5.7999999999999996E-2</v>
      </c>
      <c r="KZ280" s="25">
        <v>4440</v>
      </c>
      <c r="LA280" s="25">
        <v>2088</v>
      </c>
      <c r="LB280" s="25">
        <v>2764</v>
      </c>
      <c r="LC280" s="25">
        <v>2547</v>
      </c>
      <c r="LD280" s="25">
        <v>55749</v>
      </c>
      <c r="LE280" s="25">
        <v>52728</v>
      </c>
      <c r="LF280" s="25">
        <v>3021</v>
      </c>
      <c r="LG280" s="59">
        <v>5.4000000000000006E-2</v>
      </c>
      <c r="LH280" s="25">
        <v>61684</v>
      </c>
      <c r="LI280" s="25">
        <v>57875</v>
      </c>
      <c r="LJ280" s="25">
        <v>3809</v>
      </c>
      <c r="LK280" s="35">
        <v>6.2E-2</v>
      </c>
      <c r="LL280" s="27">
        <v>30586</v>
      </c>
      <c r="LM280" s="18">
        <v>121</v>
      </c>
      <c r="LN280" s="25">
        <v>23292</v>
      </c>
      <c r="LO280" s="25">
        <v>2605</v>
      </c>
      <c r="LP280" s="25">
        <v>2681</v>
      </c>
      <c r="LQ280" s="18">
        <v>141</v>
      </c>
      <c r="LR280" s="25">
        <v>1746</v>
      </c>
      <c r="LS280" s="23">
        <f t="shared" si="1018"/>
        <v>5.7084940822598573E-2</v>
      </c>
      <c r="LT280" s="23">
        <f t="shared" si="1019"/>
        <v>0.94291505917740137</v>
      </c>
      <c r="LU280" s="17">
        <f t="shared" si="1020"/>
        <v>0.76548093899169556</v>
      </c>
      <c r="LV280" s="25">
        <v>30586</v>
      </c>
      <c r="LW280" s="18">
        <v>53</v>
      </c>
      <c r="LX280" s="25">
        <v>10442</v>
      </c>
      <c r="LY280" s="25">
        <v>11844</v>
      </c>
      <c r="LZ280" s="18">
        <v>424</v>
      </c>
      <c r="MA280" s="25">
        <v>3119</v>
      </c>
      <c r="MB280" s="25">
        <v>2046</v>
      </c>
      <c r="MC280" s="25">
        <v>1780</v>
      </c>
      <c r="MD280" s="18">
        <v>723</v>
      </c>
      <c r="ME280" s="18">
        <v>2</v>
      </c>
      <c r="MF280" s="18">
        <v>153</v>
      </c>
      <c r="MG280" s="17">
        <f t="shared" si="1021"/>
        <v>0.22706467011050807</v>
      </c>
      <c r="MH280" s="17">
        <f t="shared" si="1022"/>
        <v>0.75400510037271951</v>
      </c>
      <c r="MI280" s="25">
        <v>30586</v>
      </c>
      <c r="MJ280" s="18">
        <v>142</v>
      </c>
      <c r="MK280" s="25">
        <v>10908</v>
      </c>
      <c r="ML280" s="25">
        <v>11343</v>
      </c>
      <c r="MM280" s="18">
        <v>474</v>
      </c>
      <c r="MN280" s="25">
        <v>4533</v>
      </c>
      <c r="MO280" s="25">
        <v>2803</v>
      </c>
      <c r="MP280" s="18">
        <v>170</v>
      </c>
      <c r="MQ280" s="18">
        <v>14</v>
      </c>
      <c r="MR280" s="18" t="s">
        <v>764</v>
      </c>
      <c r="MS280" s="18">
        <v>199</v>
      </c>
      <c r="MT280" s="17">
        <f t="shared" si="1023"/>
        <v>0.73814817236644215</v>
      </c>
      <c r="MU280" s="69">
        <f t="shared" si="1024"/>
        <v>0.75974301968220748</v>
      </c>
      <c r="MV280" s="27">
        <v>30586</v>
      </c>
      <c r="MW280" s="25">
        <v>5722</v>
      </c>
      <c r="MX280" s="18">
        <v>107</v>
      </c>
      <c r="MY280" s="25">
        <v>13521</v>
      </c>
      <c r="MZ280" s="25">
        <v>7403</v>
      </c>
      <c r="NA280" s="25">
        <v>1118</v>
      </c>
      <c r="NB280" s="18">
        <v>41</v>
      </c>
      <c r="NC280" s="25">
        <v>2228</v>
      </c>
      <c r="ND280" s="18">
        <v>446</v>
      </c>
      <c r="NE280" s="17">
        <f t="shared" si="1025"/>
        <v>0.18707905577715295</v>
      </c>
      <c r="NF280" s="10">
        <f t="shared" si="1026"/>
        <v>21743.599999999999</v>
      </c>
      <c r="NG280" s="17">
        <f t="shared" si="1027"/>
        <v>0.29647551167200681</v>
      </c>
      <c r="NH280" s="25">
        <v>30586</v>
      </c>
      <c r="NI280" s="25">
        <v>1244</v>
      </c>
      <c r="NJ280" s="18">
        <v>11</v>
      </c>
      <c r="NK280" s="18">
        <v>20</v>
      </c>
      <c r="NL280" s="18">
        <v>17</v>
      </c>
      <c r="NM280" s="25">
        <v>24441</v>
      </c>
      <c r="NN280" s="25">
        <v>2598</v>
      </c>
      <c r="NO280" s="18">
        <v>93</v>
      </c>
      <c r="NP280" s="18">
        <v>8</v>
      </c>
      <c r="NQ280" s="28">
        <v>2154</v>
      </c>
      <c r="NR280" s="27">
        <v>30586</v>
      </c>
      <c r="NS280" s="37">
        <f t="shared" si="1028"/>
        <v>1.1774668148826259</v>
      </c>
      <c r="NT280" s="37">
        <f t="shared" si="1029"/>
        <v>0.31772366826603859</v>
      </c>
      <c r="NU280" s="37">
        <f t="shared" si="1030"/>
        <v>0.84928083523074371</v>
      </c>
      <c r="NV280" s="17">
        <f t="shared" si="1031"/>
        <v>0.17245600633767141</v>
      </c>
      <c r="NW280" s="10">
        <f t="shared" si="1032"/>
        <v>16994</v>
      </c>
      <c r="NX280" s="17">
        <f t="shared" si="1033"/>
        <v>0.55561367946119145</v>
      </c>
      <c r="NY280" s="19">
        <f t="shared" si="1034"/>
        <v>0.30625889815999568</v>
      </c>
      <c r="NZ280" s="25">
        <v>11371</v>
      </c>
      <c r="OA280" s="25">
        <v>13592</v>
      </c>
      <c r="OB280" s="25">
        <v>1003</v>
      </c>
      <c r="OC280" s="25">
        <v>8673</v>
      </c>
      <c r="OD280" s="18">
        <v>326</v>
      </c>
      <c r="OE280" s="25">
        <v>1049</v>
      </c>
      <c r="OF280" s="17">
        <f t="shared" si="1035"/>
        <v>0.28356110638854376</v>
      </c>
      <c r="OG280" s="17">
        <f t="shared" si="1036"/>
        <v>0.37177139867913422</v>
      </c>
      <c r="OH280" s="17">
        <f t="shared" si="1037"/>
        <v>0.44438632053880861</v>
      </c>
      <c r="OI280" s="69">
        <f t="shared" si="1038"/>
        <v>3.4296737069247366E-2</v>
      </c>
      <c r="OJ280" s="27">
        <v>30586</v>
      </c>
      <c r="OK280" s="18">
        <v>281</v>
      </c>
      <c r="OL280" s="25">
        <v>11628</v>
      </c>
      <c r="OM280" s="25">
        <v>19890</v>
      </c>
      <c r="ON280" s="18">
        <v>470</v>
      </c>
      <c r="OO280" s="18">
        <v>394</v>
      </c>
      <c r="OP280" s="18">
        <v>48</v>
      </c>
      <c r="OQ280" s="25">
        <v>10502</v>
      </c>
      <c r="OR280" s="69">
        <f t="shared" si="1039"/>
        <v>0.40629699862682273</v>
      </c>
      <c r="OS280" s="22">
        <v>90909</v>
      </c>
      <c r="OT280" s="22">
        <v>89612</v>
      </c>
      <c r="OU280" s="38">
        <f t="shared" si="918"/>
        <v>0.55578158723858195</v>
      </c>
      <c r="OV280" s="39">
        <v>0.77127226264339599</v>
      </c>
      <c r="OW280" s="22">
        <v>6911525</v>
      </c>
      <c r="OX280" s="36">
        <f t="shared" si="919"/>
        <v>282805779.94999999</v>
      </c>
      <c r="OY280" s="36">
        <f t="shared" si="920"/>
        <v>6071605.6202699253</v>
      </c>
      <c r="OZ280" s="22"/>
      <c r="PA280" s="22"/>
      <c r="PB280" s="38">
        <f t="shared" si="921"/>
        <v>0</v>
      </c>
      <c r="PC280" s="39">
        <v>0</v>
      </c>
      <c r="PD280" s="22"/>
      <c r="PE280" s="40">
        <f t="shared" si="1040"/>
        <v>0</v>
      </c>
      <c r="PF280" s="36">
        <f t="shared" si="1041"/>
        <v>0</v>
      </c>
      <c r="PG280" s="22">
        <v>2214</v>
      </c>
      <c r="PH280" s="22">
        <v>2214</v>
      </c>
      <c r="PI280" s="38">
        <f t="shared" si="922"/>
        <v>1.3731424743853729E-2</v>
      </c>
      <c r="PJ280" s="39">
        <v>0.11302168021680217</v>
      </c>
      <c r="PK280" s="22">
        <v>25023</v>
      </c>
      <c r="PL280" s="41">
        <f t="shared" si="1042"/>
        <v>1023891.1139999999</v>
      </c>
      <c r="PM280" s="36">
        <f t="shared" si="1043"/>
        <v>180987.02980514357</v>
      </c>
      <c r="PN280" s="22">
        <v>359</v>
      </c>
      <c r="PO280" s="22">
        <v>359</v>
      </c>
      <c r="PP280" s="38">
        <f t="shared" si="923"/>
        <v>2.226549902006996E-3</v>
      </c>
      <c r="PQ280" s="39">
        <v>0.52562674094707518</v>
      </c>
      <c r="PR280" s="22">
        <v>18870</v>
      </c>
      <c r="PS280" s="41">
        <f t="shared" si="1044"/>
        <v>772122.66</v>
      </c>
      <c r="PT280" s="36">
        <f t="shared" si="1045"/>
        <v>47071.487829060519</v>
      </c>
      <c r="PU280" s="22">
        <v>46</v>
      </c>
      <c r="PV280" s="22">
        <v>46</v>
      </c>
      <c r="PW280" s="38">
        <f t="shared" si="924"/>
        <v>2.8529608772234489E-4</v>
      </c>
      <c r="PX280" s="39">
        <v>0.11565217391304347</v>
      </c>
      <c r="PY280" s="22">
        <v>532</v>
      </c>
      <c r="PZ280" s="36">
        <f t="shared" si="1046"/>
        <v>7018.069241820278</v>
      </c>
      <c r="QA280" s="22"/>
      <c r="QB280" s="22"/>
      <c r="QC280" s="39">
        <v>0</v>
      </c>
      <c r="QD280" s="22"/>
      <c r="QE280" s="22">
        <f t="shared" si="1047"/>
        <v>0</v>
      </c>
      <c r="QF280" s="22"/>
      <c r="QG280" s="22">
        <v>35</v>
      </c>
      <c r="QH280" s="22">
        <v>35</v>
      </c>
      <c r="QI280" s="38">
        <f t="shared" si="925"/>
        <v>2.1707311022352329E-4</v>
      </c>
      <c r="QJ280" s="39">
        <v>0.22</v>
      </c>
      <c r="QK280" s="22">
        <v>770</v>
      </c>
      <c r="QL280" s="42">
        <f t="shared" si="1048"/>
        <v>54.806400000000004</v>
      </c>
      <c r="QM280" s="22">
        <f t="shared" si="926"/>
        <v>68970</v>
      </c>
      <c r="QN280" s="22">
        <v>315</v>
      </c>
      <c r="QO280" s="22">
        <v>315</v>
      </c>
      <c r="QP280" s="38">
        <f t="shared" si="927"/>
        <v>1.9536579920117095E-3</v>
      </c>
      <c r="QQ280" s="39">
        <v>0.1705079365079365</v>
      </c>
      <c r="QR280" s="22">
        <v>5371</v>
      </c>
      <c r="QS280" s="36">
        <f t="shared" si="1049"/>
        <v>74063.657149794628</v>
      </c>
      <c r="QT280" s="22"/>
      <c r="QU280" s="22"/>
      <c r="QV280" s="38">
        <f t="shared" si="928"/>
        <v>0</v>
      </c>
      <c r="QW280" s="39">
        <v>0</v>
      </c>
      <c r="QX280" s="22"/>
      <c r="QY280" s="36">
        <f t="shared" si="1050"/>
        <v>0</v>
      </c>
      <c r="QZ280" s="22">
        <v>68655</v>
      </c>
      <c r="RA280" s="22">
        <v>68655</v>
      </c>
      <c r="RB280" s="38">
        <f t="shared" si="929"/>
        <v>0.42580441092559973</v>
      </c>
      <c r="RC280" s="39">
        <v>0.182</v>
      </c>
      <c r="RD280" s="22">
        <v>1249521</v>
      </c>
      <c r="RE280" s="36">
        <f t="shared" si="1051"/>
        <v>7418257.420934421</v>
      </c>
      <c r="RF280" s="10">
        <f t="shared" si="930"/>
        <v>162533</v>
      </c>
      <c r="RG280" s="10">
        <f t="shared" si="931"/>
        <v>161236</v>
      </c>
      <c r="RH280" s="17">
        <f t="shared" si="932"/>
        <v>0.20737402461437943</v>
      </c>
      <c r="RI280" s="17">
        <f t="shared" si="933"/>
        <v>4.7378229874389917E-3</v>
      </c>
      <c r="RJ280" s="17">
        <f t="shared" si="934"/>
        <v>0.44000145371897992</v>
      </c>
      <c r="RK280" s="17">
        <f t="shared" si="935"/>
        <v>0</v>
      </c>
      <c r="RL280" s="17">
        <f t="shared" si="936"/>
        <v>3.4112102084425449E-3</v>
      </c>
      <c r="RM280" s="17">
        <f t="shared" si="937"/>
        <v>5.0859045561066926E-4</v>
      </c>
      <c r="RN280" s="17">
        <f t="shared" si="938"/>
        <v>5.3672980183131509E-3</v>
      </c>
      <c r="RO280" s="17">
        <f t="shared" si="939"/>
        <v>0</v>
      </c>
      <c r="RP280" s="17">
        <f t="shared" si="940"/>
        <v>0.53759157847403904</v>
      </c>
      <c r="RQ280" s="17">
        <f t="shared" si="941"/>
        <v>3.971749349561974E-6</v>
      </c>
      <c r="RR280" s="36">
        <f t="shared" si="942"/>
        <v>13799058.091630165</v>
      </c>
      <c r="RS280" s="36">
        <f t="shared" si="943"/>
        <v>117.50579557390311</v>
      </c>
      <c r="RT280" s="10">
        <f t="shared" si="944"/>
        <v>1297</v>
      </c>
      <c r="RU280" s="17">
        <f t="shared" si="945"/>
        <v>7.9799179243599753E-3</v>
      </c>
      <c r="RV280" s="37">
        <f t="shared" si="946"/>
        <v>0.72251788867491529</v>
      </c>
      <c r="RW280" s="36">
        <f t="shared" si="947"/>
        <v>1.3730041811075251</v>
      </c>
      <c r="RX280" s="85">
        <v>-0.91006779999999998</v>
      </c>
      <c r="RY280" s="93">
        <v>176</v>
      </c>
      <c r="RZ280" s="43" t="b">
        <v>0</v>
      </c>
      <c r="SA280" s="18" t="b">
        <v>0</v>
      </c>
      <c r="SB280" s="18" t="b">
        <v>0</v>
      </c>
      <c r="SC280" s="18" t="b">
        <v>0</v>
      </c>
      <c r="SD280" s="18" t="b">
        <v>0</v>
      </c>
      <c r="SE280" s="32" t="b">
        <v>1</v>
      </c>
      <c r="SF280" s="43" t="b">
        <v>0</v>
      </c>
      <c r="SG280" s="18" t="b">
        <v>0</v>
      </c>
      <c r="SH280" s="18"/>
      <c r="SI280" s="18"/>
      <c r="SJ280" s="18"/>
      <c r="SK280" s="18"/>
      <c r="SL280" s="18"/>
      <c r="SM280" s="18"/>
      <c r="SN280" s="18"/>
      <c r="SO280" s="18"/>
      <c r="SP280" s="18"/>
      <c r="SQ280" s="17">
        <f t="shared" si="1052"/>
        <v>0</v>
      </c>
      <c r="SR280" s="17">
        <f t="shared" si="1053"/>
        <v>0</v>
      </c>
      <c r="SS280" s="17">
        <f t="shared" si="1054"/>
        <v>0</v>
      </c>
      <c r="ST280" s="17">
        <f t="shared" si="1055"/>
        <v>0</v>
      </c>
      <c r="SU280" s="17">
        <f t="shared" si="1056"/>
        <v>0</v>
      </c>
      <c r="SV280" s="17">
        <f t="shared" si="1086"/>
        <v>0</v>
      </c>
      <c r="SW280" s="17">
        <f t="shared" si="1057"/>
        <v>0</v>
      </c>
      <c r="SX280" s="17">
        <f t="shared" si="1058"/>
        <v>0</v>
      </c>
      <c r="SY280" s="17">
        <f t="shared" si="1059"/>
        <v>0</v>
      </c>
      <c r="SZ280" s="17">
        <f t="shared" si="1060"/>
        <v>0</v>
      </c>
      <c r="TA280" s="17">
        <f t="shared" si="1061"/>
        <v>0</v>
      </c>
      <c r="TB280" s="24">
        <f t="shared" si="1062"/>
        <v>620</v>
      </c>
      <c r="TC280" s="69">
        <f t="shared" si="1063"/>
        <v>1</v>
      </c>
      <c r="TD280" s="17">
        <f t="shared" si="1085"/>
        <v>2.6014568158168575E-6</v>
      </c>
      <c r="TE280" s="95"/>
      <c r="TF280" s="71"/>
      <c r="TG280" s="71"/>
      <c r="TH280" s="71">
        <v>1</v>
      </c>
      <c r="TI280" s="71"/>
      <c r="TJ280" s="71"/>
      <c r="TK280" s="71">
        <v>46</v>
      </c>
      <c r="TL280" s="71"/>
      <c r="TM280" s="71">
        <v>1</v>
      </c>
      <c r="TN280" s="71"/>
      <c r="TO280" s="71"/>
      <c r="TP280" s="71"/>
      <c r="TQ280" s="71"/>
      <c r="TR280" s="72"/>
      <c r="TS280" s="72"/>
      <c r="TT280" s="72"/>
      <c r="TU280" s="72"/>
      <c r="TV280" s="72">
        <v>1</v>
      </c>
      <c r="TW280" s="72"/>
      <c r="TX280" s="72"/>
      <c r="TY280" s="72">
        <v>1</v>
      </c>
      <c r="TZ280" s="72">
        <v>324</v>
      </c>
      <c r="UA280" s="72"/>
      <c r="UB280" s="72"/>
      <c r="UC280" s="72"/>
      <c r="UD280" s="72"/>
      <c r="UE280" s="72"/>
      <c r="UF280" s="72"/>
      <c r="UG280" s="72">
        <v>2</v>
      </c>
      <c r="UH280" s="72"/>
      <c r="UI280" s="72"/>
      <c r="UJ280" s="73">
        <v>24</v>
      </c>
      <c r="UK280" s="73"/>
      <c r="UL280" s="73"/>
      <c r="UM280" s="73"/>
      <c r="UN280" s="73">
        <v>3</v>
      </c>
      <c r="UO280" s="73"/>
      <c r="UP280" s="73"/>
      <c r="UQ280" s="73"/>
      <c r="UR280" s="73">
        <v>92</v>
      </c>
      <c r="US280" s="73"/>
      <c r="UT280" s="73"/>
      <c r="UU280" s="73"/>
      <c r="UV280" s="73"/>
      <c r="UW280" s="73"/>
      <c r="UX280" s="73"/>
      <c r="UY280" s="73"/>
      <c r="UZ280" s="73"/>
      <c r="VA280" s="73"/>
      <c r="VB280" s="73">
        <v>66</v>
      </c>
      <c r="VC280" s="73"/>
      <c r="VD280" s="73"/>
      <c r="VE280" s="73"/>
      <c r="VF280" s="73">
        <v>3</v>
      </c>
      <c r="VG280" s="73"/>
      <c r="VH280" s="73"/>
      <c r="VI280" s="73"/>
      <c r="VJ280" s="73">
        <v>98</v>
      </c>
      <c r="VK280" s="73"/>
      <c r="VL280" s="73"/>
      <c r="VM280" s="73"/>
      <c r="VN280" s="73"/>
      <c r="VO280" s="73"/>
      <c r="VP280" s="73"/>
      <c r="VQ280" s="73"/>
      <c r="VR280" s="73"/>
      <c r="VS280" s="73">
        <v>24</v>
      </c>
      <c r="VT280" s="73"/>
      <c r="VU280" s="73"/>
      <c r="VV280" s="73"/>
      <c r="VW280" s="73">
        <v>2</v>
      </c>
      <c r="VX280" s="73"/>
      <c r="VY280" s="73"/>
      <c r="VZ280" s="73">
        <v>1</v>
      </c>
      <c r="WA280" s="73">
        <v>25</v>
      </c>
      <c r="WB280" s="73"/>
      <c r="WC280" s="73"/>
      <c r="WD280" s="73"/>
      <c r="WE280" s="73"/>
      <c r="WF280" s="73"/>
      <c r="WG280" s="73"/>
      <c r="WH280" s="73"/>
      <c r="WI280" s="73"/>
      <c r="WJ280" s="73">
        <v>1</v>
      </c>
      <c r="WK280" s="73"/>
      <c r="WL280" s="73"/>
      <c r="WM280" s="73"/>
      <c r="WN280" s="73"/>
      <c r="WO280" s="22">
        <f t="shared" si="1064"/>
        <v>114</v>
      </c>
      <c r="WP280" s="22">
        <f t="shared" si="1065"/>
        <v>0</v>
      </c>
      <c r="WQ280" s="22">
        <f t="shared" si="1066"/>
        <v>0</v>
      </c>
      <c r="WR280" s="22">
        <f t="shared" si="1067"/>
        <v>0</v>
      </c>
      <c r="WS280" s="22">
        <f t="shared" si="1068"/>
        <v>10</v>
      </c>
      <c r="WT280" s="22">
        <f t="shared" si="1069"/>
        <v>0</v>
      </c>
      <c r="WU280" s="22">
        <f t="shared" si="1070"/>
        <v>0</v>
      </c>
      <c r="WV280" s="22">
        <f t="shared" si="1071"/>
        <v>1</v>
      </c>
      <c r="WW280" s="22">
        <f t="shared" si="1072"/>
        <v>585</v>
      </c>
      <c r="WX280" s="22">
        <f t="shared" si="1073"/>
        <v>0</v>
      </c>
      <c r="WY280" s="22">
        <f t="shared" si="1074"/>
        <v>1</v>
      </c>
      <c r="WZ280" s="22">
        <f t="shared" si="1075"/>
        <v>0</v>
      </c>
      <c r="XA280" s="22">
        <f t="shared" si="1076"/>
        <v>0</v>
      </c>
      <c r="XB280" s="22">
        <f t="shared" si="1077"/>
        <v>0</v>
      </c>
      <c r="XC280" s="22">
        <f t="shared" si="1078"/>
        <v>0</v>
      </c>
      <c r="XD280" s="22">
        <f t="shared" si="1079"/>
        <v>0</v>
      </c>
      <c r="XE280" s="22">
        <f t="shared" si="1080"/>
        <v>3</v>
      </c>
      <c r="XF280" s="22">
        <f t="shared" si="1081"/>
        <v>0</v>
      </c>
      <c r="XG280" s="93">
        <f t="shared" si="1082"/>
        <v>0</v>
      </c>
    </row>
    <row r="281" spans="1:631" ht="17.100000000000001" customHeight="1" x14ac:dyDescent="0.2">
      <c r="A281" s="101"/>
      <c r="B281" s="27" t="s">
        <v>560</v>
      </c>
      <c r="C281" s="535" t="s">
        <v>561</v>
      </c>
      <c r="D281" s="25" t="s">
        <v>562</v>
      </c>
      <c r="E281" s="535" t="s">
        <v>563</v>
      </c>
      <c r="F281" s="25" t="s">
        <v>564</v>
      </c>
      <c r="G281" s="535" t="s">
        <v>563</v>
      </c>
      <c r="H281" s="25">
        <v>24</v>
      </c>
      <c r="I281" s="28">
        <v>51</v>
      </c>
      <c r="J281" s="17">
        <f t="shared" si="948"/>
        <v>0.79483287480631182</v>
      </c>
      <c r="K281" s="17">
        <f t="shared" si="949"/>
        <v>0.67366579177602803</v>
      </c>
      <c r="L281" s="17">
        <f t="shared" si="950"/>
        <v>4.3536556510765836E-2</v>
      </c>
      <c r="M281" s="17">
        <f t="shared" si="951"/>
        <v>0.11926626506359517</v>
      </c>
      <c r="N281" s="17">
        <f t="shared" si="952"/>
        <v>0.49873374235290491</v>
      </c>
      <c r="O281" s="17">
        <f t="shared" si="953"/>
        <v>0.5975292245095869</v>
      </c>
      <c r="P281" s="17">
        <f t="shared" si="954"/>
        <v>0.81758869329909745</v>
      </c>
      <c r="Q281" s="17">
        <f t="shared" si="955"/>
        <v>0.58502392895098465</v>
      </c>
      <c r="R281" s="69">
        <f t="shared" si="956"/>
        <v>0.84369444899708768</v>
      </c>
      <c r="S281" s="422">
        <f t="shared" si="957"/>
        <v>0.55265239180737369</v>
      </c>
      <c r="T281" s="17">
        <f t="shared" si="1083"/>
        <v>0.44734760819262631</v>
      </c>
      <c r="U281" s="10">
        <f t="shared" si="958"/>
        <v>195963.3038544291</v>
      </c>
      <c r="V281" s="32">
        <v>6</v>
      </c>
      <c r="W281" s="550">
        <f t="shared" si="959"/>
        <v>-0.95646344348923418</v>
      </c>
      <c r="X281" s="550">
        <f t="shared" si="960"/>
        <v>0.44154128069626247</v>
      </c>
      <c r="Y281" s="550">
        <f t="shared" si="961"/>
        <v>0.55845871930373758</v>
      </c>
      <c r="Z281" s="551">
        <f t="shared" si="962"/>
        <v>244636.19274331807</v>
      </c>
      <c r="AA281" s="426">
        <f t="shared" si="963"/>
        <v>0.61172544149606445</v>
      </c>
      <c r="AB281" s="59">
        <f t="shared" si="964"/>
        <v>0.88928058890070749</v>
      </c>
      <c r="AC281" s="59">
        <f t="shared" si="965"/>
        <v>0.16006817971609402</v>
      </c>
      <c r="AD281" s="59">
        <f t="shared" si="966"/>
        <v>0.49873374235290491</v>
      </c>
      <c r="AE281" s="59">
        <f t="shared" si="967"/>
        <v>0.4149760710490154</v>
      </c>
      <c r="AF281" s="59">
        <f t="shared" si="968"/>
        <v>6.0999905132340382E-2</v>
      </c>
      <c r="AG281" s="59">
        <f t="shared" si="969"/>
        <v>0.29441651118911338</v>
      </c>
      <c r="AH281" s="59">
        <f t="shared" si="970"/>
        <v>0.5975292245095869</v>
      </c>
      <c r="AI281" s="59">
        <f t="shared" si="971"/>
        <v>0.90883217911014136</v>
      </c>
      <c r="AJ281" s="59">
        <f t="shared" si="972"/>
        <v>0.68083357050248239</v>
      </c>
      <c r="AK281" s="59">
        <f t="shared" si="973"/>
        <v>0.18241130670090255</v>
      </c>
      <c r="AL281" s="35">
        <f t="shared" si="974"/>
        <v>4.3536556510765836E-2</v>
      </c>
      <c r="AM281" s="27">
        <v>438056</v>
      </c>
      <c r="AN281" s="25">
        <v>213200</v>
      </c>
      <c r="AO281" s="25">
        <v>224856</v>
      </c>
      <c r="AP281" s="17">
        <f t="shared" si="975"/>
        <v>8.5082128621789595E-3</v>
      </c>
      <c r="AQ281" s="63">
        <v>94.816237947842168</v>
      </c>
      <c r="AR281" s="58">
        <v>2006.9945144799999</v>
      </c>
      <c r="AS281" s="24">
        <f t="shared" si="976"/>
        <v>218.26467229458154</v>
      </c>
      <c r="AT281" s="17">
        <f t="shared" si="1094"/>
        <v>0.18849556734395131</v>
      </c>
      <c r="AU281" s="25">
        <v>411979</v>
      </c>
      <c r="AV281" s="25">
        <v>194489</v>
      </c>
      <c r="AW281" s="25">
        <v>217490</v>
      </c>
      <c r="AX281" s="25">
        <v>26077</v>
      </c>
      <c r="AY281" s="25">
        <v>18711</v>
      </c>
      <c r="AZ281" s="25">
        <v>7366</v>
      </c>
      <c r="BA281" s="25">
        <v>267970</v>
      </c>
      <c r="BB281" s="25">
        <v>128382</v>
      </c>
      <c r="BC281" s="25">
        <v>139588</v>
      </c>
      <c r="BD281" s="63">
        <v>91.972089291343096</v>
      </c>
      <c r="BE281" s="25">
        <v>170086</v>
      </c>
      <c r="BF281" s="25">
        <v>84818</v>
      </c>
      <c r="BG281" s="25">
        <v>85268</v>
      </c>
      <c r="BH281" s="63">
        <v>99.472252193085325</v>
      </c>
      <c r="BI281" s="17">
        <v>0.61172544149606445</v>
      </c>
      <c r="BJ281" s="25">
        <v>122608</v>
      </c>
      <c r="BK281" s="25">
        <v>295458</v>
      </c>
      <c r="BL281" s="25">
        <v>19990</v>
      </c>
      <c r="BM281" s="17">
        <v>0.48263374151317612</v>
      </c>
      <c r="BN281" s="10">
        <f t="shared" si="977"/>
        <v>226635.39372770416</v>
      </c>
      <c r="BO281" s="29">
        <v>0.4149760710490154</v>
      </c>
      <c r="BP281" s="30">
        <f t="shared" si="978"/>
        <v>0.58502392895098465</v>
      </c>
      <c r="BQ281" s="31">
        <v>6.7657670464160731</v>
      </c>
      <c r="BR281" s="25">
        <v>315448</v>
      </c>
      <c r="BS281" s="25">
        <v>102680</v>
      </c>
      <c r="BT281" s="25">
        <v>182088</v>
      </c>
      <c r="BU281" s="25">
        <v>19962</v>
      </c>
      <c r="BV281" s="25">
        <v>6728</v>
      </c>
      <c r="BW281" s="18">
        <v>3990</v>
      </c>
      <c r="BX281" s="25">
        <v>94869</v>
      </c>
      <c r="BY281" s="25">
        <v>72354</v>
      </c>
      <c r="BZ281" s="25">
        <v>22515</v>
      </c>
      <c r="CA281" s="59">
        <v>0.23732726180311797</v>
      </c>
      <c r="CB281" s="25">
        <v>411979</v>
      </c>
      <c r="CC281" s="25">
        <v>26077</v>
      </c>
      <c r="CD281" s="17">
        <f t="shared" si="979"/>
        <v>6.3296915619485458E-2</v>
      </c>
      <c r="CE281" s="25">
        <v>4275</v>
      </c>
      <c r="CF281" s="25">
        <v>11320</v>
      </c>
      <c r="CG281" s="25">
        <v>19784</v>
      </c>
      <c r="CH281" s="25">
        <v>21497</v>
      </c>
      <c r="CI281" s="25">
        <v>16259</v>
      </c>
      <c r="CJ281" s="25">
        <v>9812</v>
      </c>
      <c r="CK281" s="25">
        <v>5457</v>
      </c>
      <c r="CL281" s="25">
        <v>3278</v>
      </c>
      <c r="CM281" s="25">
        <v>3187</v>
      </c>
      <c r="CN281" s="26">
        <v>4.3426092822734503</v>
      </c>
      <c r="CO281" s="27">
        <v>94869</v>
      </c>
      <c r="CP281" s="34">
        <f t="shared" si="980"/>
        <v>4.617483055581908</v>
      </c>
      <c r="CQ281" s="25">
        <v>4796</v>
      </c>
      <c r="CR281" s="25">
        <v>24517</v>
      </c>
      <c r="CS281" s="25">
        <v>12108</v>
      </c>
      <c r="CT281" s="25">
        <v>17019</v>
      </c>
      <c r="CU281" s="25">
        <v>35204</v>
      </c>
      <c r="CV281" s="18">
        <v>560</v>
      </c>
      <c r="CW281" s="18">
        <v>201</v>
      </c>
      <c r="CX281" s="18">
        <v>464</v>
      </c>
      <c r="CY281" s="25">
        <v>94869</v>
      </c>
      <c r="CZ281" s="25">
        <v>67311</v>
      </c>
      <c r="DA281" s="25">
        <v>15172</v>
      </c>
      <c r="DB281" s="25">
        <v>5091</v>
      </c>
      <c r="DC281" s="25">
        <v>5335</v>
      </c>
      <c r="DD281" s="25">
        <v>1493</v>
      </c>
      <c r="DE281" s="18">
        <v>467</v>
      </c>
      <c r="DF281" s="25">
        <v>94869</v>
      </c>
      <c r="DG281" s="25">
        <v>5545</v>
      </c>
      <c r="DH281" s="18">
        <v>136</v>
      </c>
      <c r="DI281" s="18">
        <v>106</v>
      </c>
      <c r="DJ281" s="25">
        <v>87987</v>
      </c>
      <c r="DK281" s="18">
        <v>859</v>
      </c>
      <c r="DL281" s="18">
        <v>236</v>
      </c>
      <c r="DM281" s="25">
        <f t="shared" si="981"/>
        <v>24670.363332595472</v>
      </c>
      <c r="DN281" s="17">
        <f t="shared" si="982"/>
        <v>0.92745786294785437</v>
      </c>
      <c r="DO281" s="17">
        <f t="shared" si="983"/>
        <v>9.0545910676828045E-3</v>
      </c>
      <c r="DP281" s="23">
        <f t="shared" si="984"/>
        <v>6.0999905132340382E-2</v>
      </c>
      <c r="DQ281" s="23">
        <f t="shared" si="985"/>
        <v>0.93900009486765956</v>
      </c>
      <c r="DR281" s="25">
        <v>94869</v>
      </c>
      <c r="DS281" s="18">
        <v>827</v>
      </c>
      <c r="DT281" s="25">
        <v>43763</v>
      </c>
      <c r="DU281" s="18">
        <v>168</v>
      </c>
      <c r="DV281" s="25">
        <v>11373</v>
      </c>
      <c r="DW281" s="18">
        <v>473</v>
      </c>
      <c r="DX281" s="25">
        <v>37923</v>
      </c>
      <c r="DY281" s="18">
        <v>342</v>
      </c>
      <c r="DZ281" s="17">
        <f t="shared" si="986"/>
        <v>0.59166851131560361</v>
      </c>
      <c r="EA281" s="17">
        <f t="shared" si="987"/>
        <v>0.40833148868439639</v>
      </c>
      <c r="EB281" s="25">
        <v>94869</v>
      </c>
      <c r="EC281" s="25">
        <v>26666</v>
      </c>
      <c r="ED281" s="25">
        <v>1265</v>
      </c>
      <c r="EE281" s="25">
        <v>37103</v>
      </c>
      <c r="EF281" s="17">
        <f t="shared" si="1087"/>
        <v>0.39109719718770092</v>
      </c>
      <c r="EG281" s="25">
        <v>29050</v>
      </c>
      <c r="EH281" s="18">
        <v>785</v>
      </c>
      <c r="EI281" s="17">
        <f t="shared" si="988"/>
        <v>0.29441651118911338</v>
      </c>
      <c r="EJ281" s="17">
        <f t="shared" si="989"/>
        <v>0.30621172353455817</v>
      </c>
      <c r="EK281" s="69">
        <f t="shared" si="990"/>
        <v>0.67366579177602803</v>
      </c>
      <c r="EL281" s="27">
        <v>296145</v>
      </c>
      <c r="EM281" s="25">
        <v>263356</v>
      </c>
      <c r="EN281" s="25">
        <v>32789</v>
      </c>
      <c r="EO281" s="59">
        <v>0.88928058890070749</v>
      </c>
      <c r="EP281" s="25">
        <v>137507</v>
      </c>
      <c r="EQ281" s="25">
        <v>129514</v>
      </c>
      <c r="ER281" s="25">
        <v>7993</v>
      </c>
      <c r="ES281" s="59">
        <v>0.94187205015017417</v>
      </c>
      <c r="ET281" s="25">
        <v>158638</v>
      </c>
      <c r="EU281" s="25">
        <v>133842</v>
      </c>
      <c r="EV281" s="25">
        <v>24796</v>
      </c>
      <c r="EW281" s="59">
        <v>0.84369444899708768</v>
      </c>
      <c r="EX281" s="25">
        <v>185131</v>
      </c>
      <c r="EY281" s="25">
        <v>175272</v>
      </c>
      <c r="EZ281" s="25">
        <v>9859</v>
      </c>
      <c r="FA281" s="59">
        <v>0.94674581782629597</v>
      </c>
      <c r="FB281" s="25">
        <v>111014</v>
      </c>
      <c r="FC281" s="25">
        <v>88084</v>
      </c>
      <c r="FD281" s="25">
        <v>22930</v>
      </c>
      <c r="FE281" s="59">
        <v>0.79344947484101103</v>
      </c>
      <c r="FF281" s="25">
        <v>192499</v>
      </c>
      <c r="FG281" s="25">
        <v>77618</v>
      </c>
      <c r="FH281" s="25">
        <v>103835</v>
      </c>
      <c r="FI281" s="25">
        <v>11046</v>
      </c>
      <c r="FJ281" s="23">
        <f t="shared" si="991"/>
        <v>5.7382116270733877E-2</v>
      </c>
      <c r="FK281" s="23">
        <f t="shared" si="992"/>
        <v>0.53940539950856892</v>
      </c>
      <c r="FL281" s="36">
        <f t="shared" si="993"/>
        <v>7.0267970305993117</v>
      </c>
      <c r="FM281" s="25">
        <v>92955</v>
      </c>
      <c r="FN281" s="25">
        <v>37008</v>
      </c>
      <c r="FO281" s="17">
        <f t="shared" si="994"/>
        <v>0.39812812651282881</v>
      </c>
      <c r="FP281" s="25">
        <v>50830</v>
      </c>
      <c r="FQ281" s="17">
        <f t="shared" si="995"/>
        <v>0.54682373191329137</v>
      </c>
      <c r="FR281" s="25">
        <v>5117</v>
      </c>
      <c r="FS281" s="17">
        <f t="shared" si="996"/>
        <v>5.5048141573879834E-2</v>
      </c>
      <c r="FT281" s="25">
        <v>99544</v>
      </c>
      <c r="FU281" s="25">
        <v>40610</v>
      </c>
      <c r="FV281" s="25">
        <v>53005</v>
      </c>
      <c r="FW281" s="17">
        <f t="shared" si="997"/>
        <v>5.9561600900104476E-2</v>
      </c>
      <c r="FX281" s="17">
        <f t="shared" si="998"/>
        <v>0.532478100136623</v>
      </c>
      <c r="FY281" s="25">
        <v>5929</v>
      </c>
      <c r="FZ281" s="25">
        <v>227047</v>
      </c>
      <c r="GA281" s="25">
        <v>36343</v>
      </c>
      <c r="GB281" s="25">
        <v>77468</v>
      </c>
      <c r="GC281" s="25">
        <v>47919</v>
      </c>
      <c r="GD281" s="25">
        <v>32376</v>
      </c>
      <c r="GE281" s="18">
        <v>958</v>
      </c>
      <c r="GF281" s="25">
        <v>28853</v>
      </c>
      <c r="GG281" s="25">
        <v>1498</v>
      </c>
      <c r="GH281" s="18">
        <v>386</v>
      </c>
      <c r="GI281" s="18">
        <v>1246</v>
      </c>
      <c r="GJ281" s="10">
        <f t="shared" si="999"/>
        <v>36343</v>
      </c>
      <c r="GK281" s="10">
        <f t="shared" si="1088"/>
        <v>190704</v>
      </c>
      <c r="GL281" s="10">
        <f t="shared" si="1089"/>
        <v>113236</v>
      </c>
      <c r="GM281" s="10">
        <f t="shared" si="1000"/>
        <v>113811</v>
      </c>
      <c r="GN281" s="10">
        <f t="shared" si="1090"/>
        <v>65317</v>
      </c>
      <c r="GO281" s="17">
        <f t="shared" si="1001"/>
        <v>0.16006817971609402</v>
      </c>
      <c r="GP281" s="17">
        <f t="shared" si="1091"/>
        <v>0.83993182028390601</v>
      </c>
      <c r="GQ281" s="17">
        <f t="shared" si="1092"/>
        <v>0.49873374235290491</v>
      </c>
      <c r="GR281" s="17">
        <f t="shared" si="1093"/>
        <v>0.28768052429673152</v>
      </c>
      <c r="GS281" s="17">
        <f t="shared" si="1002"/>
        <v>0.66933278131840546</v>
      </c>
      <c r="GT281" s="25">
        <v>106523</v>
      </c>
      <c r="GU281" s="25">
        <v>10860</v>
      </c>
      <c r="GV281" s="25">
        <v>37291</v>
      </c>
      <c r="GW281" s="25">
        <v>26413</v>
      </c>
      <c r="GX281" s="25">
        <v>17501</v>
      </c>
      <c r="GY281" s="18">
        <v>605</v>
      </c>
      <c r="GZ281" s="25">
        <v>12231</v>
      </c>
      <c r="HA281" s="25">
        <v>427</v>
      </c>
      <c r="HB281" s="18">
        <v>267</v>
      </c>
      <c r="HC281" s="18">
        <v>928</v>
      </c>
      <c r="HD281" s="23">
        <f t="shared" si="1003"/>
        <v>0.10194981365526694</v>
      </c>
      <c r="HE281" s="23">
        <f t="shared" si="1004"/>
        <v>0.8980501863447331</v>
      </c>
      <c r="HF281" s="23">
        <f t="shared" si="1005"/>
        <v>0.5479755545750683</v>
      </c>
      <c r="HG281" s="23">
        <f t="shared" si="1006"/>
        <v>0.30001971405236427</v>
      </c>
      <c r="HH281" s="25">
        <v>120524</v>
      </c>
      <c r="HI281" s="25">
        <v>25483</v>
      </c>
      <c r="HJ281" s="25">
        <v>40177</v>
      </c>
      <c r="HK281" s="25">
        <v>21506</v>
      </c>
      <c r="HL281" s="25">
        <v>14875</v>
      </c>
      <c r="HM281" s="18">
        <v>353</v>
      </c>
      <c r="HN281" s="25">
        <v>16622</v>
      </c>
      <c r="HO281" s="25">
        <v>1071</v>
      </c>
      <c r="HP281" s="18">
        <v>119</v>
      </c>
      <c r="HQ281" s="18">
        <v>318</v>
      </c>
      <c r="HR281" s="23">
        <f t="shared" si="1007"/>
        <v>0.21143506687464736</v>
      </c>
      <c r="HS281" s="23">
        <f t="shared" si="1008"/>
        <v>0.78856493312535259</v>
      </c>
      <c r="HT281" s="80">
        <f t="shared" si="1009"/>
        <v>0.45521223988583187</v>
      </c>
      <c r="HU281" s="27">
        <v>361414</v>
      </c>
      <c r="HV281" s="25">
        <v>14496</v>
      </c>
      <c r="HW281" s="25">
        <v>66861</v>
      </c>
      <c r="HX281" s="25">
        <v>7395</v>
      </c>
      <c r="HY281" s="25">
        <v>87352</v>
      </c>
      <c r="HZ281" s="25">
        <v>41424</v>
      </c>
      <c r="IA281" s="25">
        <v>5676</v>
      </c>
      <c r="IB281" s="18">
        <v>945</v>
      </c>
      <c r="IC281" s="25">
        <v>58216</v>
      </c>
      <c r="ID281" s="25">
        <v>44032</v>
      </c>
      <c r="IE281" s="25">
        <v>19169</v>
      </c>
      <c r="IF281" s="18">
        <v>2258</v>
      </c>
      <c r="IG281" s="25">
        <v>13590</v>
      </c>
      <c r="IH281" s="17">
        <f t="shared" si="1010"/>
        <v>0.23644905842053712</v>
      </c>
      <c r="II281" s="17">
        <f t="shared" si="1011"/>
        <v>0.11461647860901902</v>
      </c>
      <c r="IJ281" s="30">
        <f t="shared" si="1012"/>
        <v>8.7247489378138283</v>
      </c>
      <c r="IK281" s="17">
        <f t="shared" si="1084"/>
        <v>0.11926626506359517</v>
      </c>
      <c r="IL281" s="25">
        <v>174596</v>
      </c>
      <c r="IM281" s="25">
        <v>7577</v>
      </c>
      <c r="IN281" s="25">
        <v>43815</v>
      </c>
      <c r="IO281" s="25">
        <v>5053</v>
      </c>
      <c r="IP281" s="25">
        <v>50458</v>
      </c>
      <c r="IQ281" s="25">
        <v>15164</v>
      </c>
      <c r="IR281" s="25">
        <v>3486</v>
      </c>
      <c r="IS281" s="18">
        <v>651</v>
      </c>
      <c r="IT281" s="25">
        <v>27623</v>
      </c>
      <c r="IU281" s="25">
        <v>1528</v>
      </c>
      <c r="IV281" s="25">
        <v>7946</v>
      </c>
      <c r="IW281" s="18">
        <v>1216</v>
      </c>
      <c r="IX281" s="25">
        <v>10079</v>
      </c>
      <c r="IY281" s="17">
        <f t="shared" si="1013"/>
        <v>0.7191058214392082</v>
      </c>
      <c r="IZ281" s="25">
        <v>186818</v>
      </c>
      <c r="JA281" s="25">
        <v>6919</v>
      </c>
      <c r="JB281" s="25">
        <v>23046</v>
      </c>
      <c r="JC281" s="25">
        <v>2342</v>
      </c>
      <c r="JD281" s="25">
        <v>36894</v>
      </c>
      <c r="JE281" s="25">
        <v>26260</v>
      </c>
      <c r="JF281" s="25">
        <v>2190</v>
      </c>
      <c r="JG281" s="18">
        <v>294</v>
      </c>
      <c r="JH281" s="25">
        <v>30593</v>
      </c>
      <c r="JI281" s="25">
        <v>42504</v>
      </c>
      <c r="JJ281" s="25">
        <v>11223</v>
      </c>
      <c r="JK281" s="18">
        <v>1042</v>
      </c>
      <c r="JL281" s="25">
        <v>3511</v>
      </c>
      <c r="JM281" s="80">
        <f t="shared" si="1014"/>
        <v>0.5227065914419381</v>
      </c>
      <c r="JN281" s="27">
        <v>361414</v>
      </c>
      <c r="JO281" s="25">
        <v>285869</v>
      </c>
      <c r="JP281" s="18">
        <v>1128</v>
      </c>
      <c r="JQ281" s="18">
        <v>1340</v>
      </c>
      <c r="JR281" s="18">
        <v>3390</v>
      </c>
      <c r="JS281" s="18">
        <v>2949</v>
      </c>
      <c r="JT281" s="18">
        <v>561</v>
      </c>
      <c r="JU281" s="18">
        <v>108</v>
      </c>
      <c r="JV281" s="18">
        <v>143</v>
      </c>
      <c r="JW281" s="25">
        <v>65926</v>
      </c>
      <c r="JX281" s="17">
        <f t="shared" si="1015"/>
        <v>0.18241130670090255</v>
      </c>
      <c r="JY281" s="17">
        <f t="shared" si="1016"/>
        <v>0.81758869329909745</v>
      </c>
      <c r="JZ281" s="25">
        <v>226274</v>
      </c>
      <c r="KA281" s="25">
        <v>180893</v>
      </c>
      <c r="KB281" s="18">
        <v>906</v>
      </c>
      <c r="KC281" s="18">
        <v>1118</v>
      </c>
      <c r="KD281" s="18">
        <v>2590</v>
      </c>
      <c r="KE281" s="18">
        <v>2412</v>
      </c>
      <c r="KF281" s="18">
        <v>439</v>
      </c>
      <c r="KG281" s="18">
        <v>78</v>
      </c>
      <c r="KH281" s="18">
        <v>93</v>
      </c>
      <c r="KI281" s="25">
        <v>37745</v>
      </c>
      <c r="KJ281" s="17">
        <f t="shared" si="1017"/>
        <v>0.16681103440960959</v>
      </c>
      <c r="KK281" s="25">
        <v>135140</v>
      </c>
      <c r="KL281" s="25">
        <v>104976</v>
      </c>
      <c r="KM281" s="18">
        <v>222</v>
      </c>
      <c r="KN281" s="18">
        <v>222</v>
      </c>
      <c r="KO281" s="18">
        <v>800</v>
      </c>
      <c r="KP281" s="18">
        <v>537</v>
      </c>
      <c r="KQ281" s="18">
        <v>122</v>
      </c>
      <c r="KR281" s="18">
        <v>30</v>
      </c>
      <c r="KS281" s="18">
        <v>50</v>
      </c>
      <c r="KT281" s="25">
        <v>28181</v>
      </c>
      <c r="KU281" s="69">
        <f t="shared" si="917"/>
        <v>0.20853189285185733</v>
      </c>
      <c r="KV281" s="27">
        <v>438056</v>
      </c>
      <c r="KW281" s="25">
        <v>421145</v>
      </c>
      <c r="KX281" s="25">
        <v>16911</v>
      </c>
      <c r="KY281" s="59">
        <v>3.8604653286337817E-2</v>
      </c>
      <c r="KZ281" s="25">
        <v>8511</v>
      </c>
      <c r="LA281" s="25">
        <v>4744</v>
      </c>
      <c r="LB281" s="25">
        <v>6478</v>
      </c>
      <c r="LC281" s="25">
        <v>4584</v>
      </c>
      <c r="LD281" s="25">
        <v>213200</v>
      </c>
      <c r="LE281" s="25">
        <v>205370</v>
      </c>
      <c r="LF281" s="25">
        <v>7830</v>
      </c>
      <c r="LG281" s="59">
        <v>3.672607879924953E-2</v>
      </c>
      <c r="LH281" s="25">
        <v>224856</v>
      </c>
      <c r="LI281" s="25">
        <v>215775</v>
      </c>
      <c r="LJ281" s="25">
        <v>9081</v>
      </c>
      <c r="LK281" s="35">
        <v>4.0385846942042905E-2</v>
      </c>
      <c r="LL281" s="27">
        <v>94869</v>
      </c>
      <c r="LM281" s="25">
        <v>2394</v>
      </c>
      <c r="LN281" s="25">
        <v>83826</v>
      </c>
      <c r="LO281" s="25">
        <v>7062</v>
      </c>
      <c r="LP281" s="18">
        <v>179</v>
      </c>
      <c r="LQ281" s="18">
        <v>267</v>
      </c>
      <c r="LR281" s="25">
        <v>1141</v>
      </c>
      <c r="LS281" s="23">
        <f t="shared" si="1018"/>
        <v>1.2027111068947707E-2</v>
      </c>
      <c r="LT281" s="23">
        <f t="shared" si="1019"/>
        <v>0.98797288893105228</v>
      </c>
      <c r="LU281" s="17">
        <f t="shared" si="1020"/>
        <v>0.90883217911014136</v>
      </c>
      <c r="LV281" s="25">
        <v>94869</v>
      </c>
      <c r="LW281" s="25">
        <v>10050</v>
      </c>
      <c r="LX281" s="25">
        <v>11006</v>
      </c>
      <c r="LY281" s="25">
        <v>13736</v>
      </c>
      <c r="LZ281" s="25">
        <v>4775</v>
      </c>
      <c r="MA281" s="25">
        <v>3881</v>
      </c>
      <c r="MB281" s="25">
        <v>4151</v>
      </c>
      <c r="MC281" s="25">
        <v>3731</v>
      </c>
      <c r="MD281" s="25">
        <v>29798</v>
      </c>
      <c r="ME281" s="25">
        <v>5649</v>
      </c>
      <c r="MF281" s="25">
        <v>8092</v>
      </c>
      <c r="MG281" s="17">
        <f t="shared" si="1021"/>
        <v>0.12399203111659235</v>
      </c>
      <c r="MH281" s="17">
        <f t="shared" si="1022"/>
        <v>0.68083357050248239</v>
      </c>
      <c r="MI281" s="25">
        <v>94869</v>
      </c>
      <c r="MJ281" s="25">
        <v>16087</v>
      </c>
      <c r="MK281" s="25">
        <v>20864</v>
      </c>
      <c r="ML281" s="25">
        <v>17415</v>
      </c>
      <c r="MM281" s="25">
        <v>4943</v>
      </c>
      <c r="MN281" s="25">
        <v>3984</v>
      </c>
      <c r="MO281" s="25">
        <v>6351</v>
      </c>
      <c r="MP281" s="25">
        <v>3838</v>
      </c>
      <c r="MQ281" s="18">
        <v>273</v>
      </c>
      <c r="MR281" s="25">
        <v>12913</v>
      </c>
      <c r="MS281" s="25">
        <v>8201</v>
      </c>
      <c r="MT281" s="17">
        <f t="shared" si="1023"/>
        <v>0.61639734792187117</v>
      </c>
      <c r="MU281" s="69">
        <f t="shared" si="1024"/>
        <v>0.79483287480631182</v>
      </c>
      <c r="MV281" s="27">
        <v>94869</v>
      </c>
      <c r="MW281" s="25">
        <v>56687</v>
      </c>
      <c r="MX281" s="18">
        <v>644</v>
      </c>
      <c r="MY281" s="25">
        <v>8405</v>
      </c>
      <c r="MZ281" s="25">
        <v>3458</v>
      </c>
      <c r="NA281" s="25">
        <v>1295</v>
      </c>
      <c r="NB281" s="18">
        <v>3234</v>
      </c>
      <c r="NC281" s="25">
        <v>20728</v>
      </c>
      <c r="ND281" s="18">
        <v>418</v>
      </c>
      <c r="NE281" s="17">
        <f t="shared" si="1025"/>
        <v>0.5975292245095869</v>
      </c>
      <c r="NF281" s="10">
        <f t="shared" si="1026"/>
        <v>246169.49238423508</v>
      </c>
      <c r="NG281" s="17">
        <f t="shared" si="1027"/>
        <v>0.82967038758709377</v>
      </c>
      <c r="NH281" s="25">
        <v>94869</v>
      </c>
      <c r="NI281" s="25">
        <v>33686</v>
      </c>
      <c r="NJ281" s="18">
        <v>460</v>
      </c>
      <c r="NK281" s="18">
        <v>7</v>
      </c>
      <c r="NL281" s="18">
        <v>415</v>
      </c>
      <c r="NM281" s="25">
        <v>42425</v>
      </c>
      <c r="NN281" s="25">
        <v>17383</v>
      </c>
      <c r="NO281" s="18">
        <v>311</v>
      </c>
      <c r="NP281" s="18">
        <v>6</v>
      </c>
      <c r="NQ281" s="32">
        <v>176</v>
      </c>
      <c r="NR281" s="27">
        <v>94869</v>
      </c>
      <c r="NS281" s="37">
        <f t="shared" si="1028"/>
        <v>1.8454395007852935</v>
      </c>
      <c r="NT281" s="37">
        <f t="shared" si="1029"/>
        <v>0.49796716165711968</v>
      </c>
      <c r="NU281" s="37">
        <f t="shared" si="1030"/>
        <v>0.5418763387119806</v>
      </c>
      <c r="NV281" s="17">
        <f t="shared" si="1031"/>
        <v>0.11003407286090218</v>
      </c>
      <c r="NW281" s="10">
        <f t="shared" si="1032"/>
        <v>26592</v>
      </c>
      <c r="NX281" s="17">
        <f t="shared" si="1033"/>
        <v>0.28030231160863928</v>
      </c>
      <c r="NY281" s="19">
        <f t="shared" si="1034"/>
        <v>0.47923011768098184</v>
      </c>
      <c r="NZ281" s="25">
        <v>32301</v>
      </c>
      <c r="OA281" s="25">
        <v>68277</v>
      </c>
      <c r="OB281" s="25">
        <v>6981</v>
      </c>
      <c r="OC281" s="25">
        <v>50760</v>
      </c>
      <c r="OD281" s="25">
        <v>6796</v>
      </c>
      <c r="OE281" s="25">
        <v>9960</v>
      </c>
      <c r="OF281" s="17">
        <f t="shared" si="1035"/>
        <v>0.53505360022768234</v>
      </c>
      <c r="OG281" s="17">
        <f t="shared" si="1036"/>
        <v>0.34048003035765106</v>
      </c>
      <c r="OH281" s="17">
        <f t="shared" si="1037"/>
        <v>0.71969768839136072</v>
      </c>
      <c r="OI281" s="69">
        <f t="shared" si="1038"/>
        <v>0.10498687664041995</v>
      </c>
      <c r="OJ281" s="27">
        <v>94869</v>
      </c>
      <c r="OK281" s="25">
        <v>7529</v>
      </c>
      <c r="OL281" s="25">
        <v>60795</v>
      </c>
      <c r="OM281" s="25">
        <v>11239</v>
      </c>
      <c r="ON281" s="25">
        <v>3876</v>
      </c>
      <c r="OO281" s="18">
        <v>334</v>
      </c>
      <c r="OP281" s="18">
        <v>195</v>
      </c>
      <c r="OQ281" s="25">
        <v>6392</v>
      </c>
      <c r="OR281" s="69">
        <f t="shared" si="1039"/>
        <v>0.76310491309068296</v>
      </c>
      <c r="OS281" s="22">
        <v>35709</v>
      </c>
      <c r="OT281" s="22">
        <v>35709</v>
      </c>
      <c r="OU281" s="38">
        <f t="shared" si="918"/>
        <v>0.29050602017572402</v>
      </c>
      <c r="OV281" s="39">
        <v>0.77691842392674115</v>
      </c>
      <c r="OW281" s="22">
        <v>2774298</v>
      </c>
      <c r="OX281" s="36">
        <f t="shared" si="919"/>
        <v>113518725.564</v>
      </c>
      <c r="OY281" s="36">
        <f t="shared" si="920"/>
        <v>2419441.2031225595</v>
      </c>
      <c r="OZ281" s="22">
        <v>61417</v>
      </c>
      <c r="PA281" s="22">
        <v>61417</v>
      </c>
      <c r="PB281" s="38">
        <f t="shared" si="921"/>
        <v>0.49965017897819719</v>
      </c>
      <c r="PC281" s="39">
        <v>0.54527183027500525</v>
      </c>
      <c r="PD281" s="22">
        <v>3348896</v>
      </c>
      <c r="PE281" s="40">
        <f t="shared" si="1040"/>
        <v>137030126.528</v>
      </c>
      <c r="PF281" s="36">
        <f t="shared" si="1041"/>
        <v>18864653.89207017</v>
      </c>
      <c r="PG281" s="22"/>
      <c r="PH281" s="22"/>
      <c r="PI281" s="38">
        <f t="shared" si="922"/>
        <v>0</v>
      </c>
      <c r="PJ281" s="39">
        <v>0</v>
      </c>
      <c r="PK281" s="22"/>
      <c r="PL281" s="41">
        <f t="shared" si="1042"/>
        <v>0</v>
      </c>
      <c r="PM281" s="36">
        <f t="shared" si="1043"/>
        <v>0</v>
      </c>
      <c r="PN281" s="22">
        <v>4466</v>
      </c>
      <c r="PO281" s="22">
        <v>4466</v>
      </c>
      <c r="PP281" s="38">
        <f t="shared" si="923"/>
        <v>3.6332574031890663E-2</v>
      </c>
      <c r="PQ281" s="39">
        <v>0.47850873264666371</v>
      </c>
      <c r="PR281" s="22">
        <v>213702</v>
      </c>
      <c r="PS281" s="41">
        <f t="shared" si="1044"/>
        <v>8744258.4360000007</v>
      </c>
      <c r="PT281" s="36">
        <f t="shared" si="1045"/>
        <v>585574.55332753283</v>
      </c>
      <c r="PU281" s="22">
        <v>2284</v>
      </c>
      <c r="PV281" s="22">
        <v>2284</v>
      </c>
      <c r="PW281" s="38">
        <f t="shared" si="924"/>
        <v>1.8581191018548649E-2</v>
      </c>
      <c r="PX281" s="39">
        <v>0.32556042031523647</v>
      </c>
      <c r="PY281" s="22">
        <v>74358</v>
      </c>
      <c r="PZ281" s="36">
        <f t="shared" si="1046"/>
        <v>348462.39452864166</v>
      </c>
      <c r="QA281" s="22"/>
      <c r="QB281" s="22"/>
      <c r="QC281" s="39">
        <v>0</v>
      </c>
      <c r="QD281" s="22"/>
      <c r="QE281" s="22">
        <f t="shared" si="1047"/>
        <v>0</v>
      </c>
      <c r="QF281" s="22"/>
      <c r="QG281" s="22">
        <v>2826</v>
      </c>
      <c r="QH281" s="22">
        <v>2826</v>
      </c>
      <c r="QI281" s="38">
        <f t="shared" si="925"/>
        <v>2.2990562967783925E-2</v>
      </c>
      <c r="QJ281" s="39">
        <v>0.2219992922859165</v>
      </c>
      <c r="QK281" s="22">
        <v>62737</v>
      </c>
      <c r="QL281" s="42">
        <f t="shared" si="1048"/>
        <v>55.304463694267518</v>
      </c>
      <c r="QM281" s="22">
        <f t="shared" si="926"/>
        <v>16218</v>
      </c>
      <c r="QN281" s="22">
        <v>2</v>
      </c>
      <c r="QO281" s="22">
        <v>2</v>
      </c>
      <c r="QP281" s="38">
        <f t="shared" si="927"/>
        <v>1.6270745200130165E-5</v>
      </c>
      <c r="QQ281" s="39">
        <v>0.14499999999999999</v>
      </c>
      <c r="QR281" s="22">
        <v>29</v>
      </c>
      <c r="QS281" s="36">
        <f t="shared" si="1049"/>
        <v>470.24544222091822</v>
      </c>
      <c r="QT281" s="22">
        <v>16216</v>
      </c>
      <c r="QU281" s="22">
        <v>16216</v>
      </c>
      <c r="QV281" s="38">
        <f t="shared" si="928"/>
        <v>0.13192320208265537</v>
      </c>
      <c r="QW281" s="39">
        <v>0.16211457819437591</v>
      </c>
      <c r="QX281" s="22">
        <v>262885</v>
      </c>
      <c r="QY281" s="36">
        <f t="shared" si="1050"/>
        <v>3812750.0455272053</v>
      </c>
      <c r="QZ281" s="22"/>
      <c r="RA281" s="22"/>
      <c r="RB281" s="38">
        <f t="shared" si="929"/>
        <v>0</v>
      </c>
      <c r="RC281" s="39">
        <v>0</v>
      </c>
      <c r="RD281" s="22"/>
      <c r="RE281" s="36">
        <f t="shared" si="1051"/>
        <v>0</v>
      </c>
      <c r="RF281" s="10">
        <f t="shared" si="930"/>
        <v>122920</v>
      </c>
      <c r="RG281" s="10">
        <f t="shared" si="931"/>
        <v>122920</v>
      </c>
      <c r="RH281" s="17">
        <f t="shared" si="932"/>
        <v>0.1580938196531762</v>
      </c>
      <c r="RI281" s="17">
        <f t="shared" si="933"/>
        <v>3.6119303481604659E-3</v>
      </c>
      <c r="RJ281" s="17">
        <f t="shared" si="934"/>
        <v>9.2943156848188199E-2</v>
      </c>
      <c r="RK281" s="17">
        <f t="shared" si="935"/>
        <v>0.72468819796677841</v>
      </c>
      <c r="RL281" s="17">
        <f t="shared" si="936"/>
        <v>2.2494924648710987E-2</v>
      </c>
      <c r="RM281" s="17">
        <f t="shared" si="937"/>
        <v>1.3386229410564507E-2</v>
      </c>
      <c r="RN281" s="17">
        <f t="shared" si="938"/>
        <v>1.8064541447453576E-5</v>
      </c>
      <c r="RO281" s="17">
        <f t="shared" si="939"/>
        <v>0.14646730205595362</v>
      </c>
      <c r="RP281" s="17">
        <f t="shared" si="940"/>
        <v>0</v>
      </c>
      <c r="RQ281" s="17">
        <f t="shared" si="941"/>
        <v>2.1245283567574487E-6</v>
      </c>
      <c r="RR281" s="36">
        <f t="shared" si="942"/>
        <v>26031407.638482027</v>
      </c>
      <c r="RS281" s="36">
        <f t="shared" si="943"/>
        <v>59.424839834363702</v>
      </c>
      <c r="RT281" s="10">
        <f t="shared" si="944"/>
        <v>0</v>
      </c>
      <c r="RU281" s="17">
        <f t="shared" si="945"/>
        <v>0</v>
      </c>
      <c r="RV281" s="37">
        <f t="shared" si="946"/>
        <v>3.5637487796941101</v>
      </c>
      <c r="RW281" s="36">
        <f t="shared" si="947"/>
        <v>0.28060339317347555</v>
      </c>
      <c r="RX281" s="85">
        <v>3.8909989999999999</v>
      </c>
      <c r="RY281" s="93">
        <v>290</v>
      </c>
      <c r="RZ281" s="43" t="b">
        <v>0</v>
      </c>
      <c r="SA281" s="18" t="b">
        <v>0</v>
      </c>
      <c r="SB281" s="18" t="b">
        <v>1</v>
      </c>
      <c r="SC281" s="18" t="b">
        <v>0</v>
      </c>
      <c r="SD281" s="18" t="b">
        <v>0</v>
      </c>
      <c r="SE281" s="32" t="b">
        <v>1</v>
      </c>
      <c r="SF281" s="43" t="b">
        <v>0</v>
      </c>
      <c r="SG281" s="18" t="b">
        <v>1</v>
      </c>
      <c r="SH281" s="18">
        <v>2</v>
      </c>
      <c r="SI281" s="18">
        <v>1</v>
      </c>
      <c r="SJ281" s="22">
        <v>5</v>
      </c>
      <c r="SK281" s="22"/>
      <c r="SL281" s="22">
        <v>8</v>
      </c>
      <c r="SM281" s="22">
        <v>3</v>
      </c>
      <c r="SN281" s="18"/>
      <c r="SO281" s="18"/>
      <c r="SP281" s="18"/>
      <c r="SQ281" s="17">
        <f t="shared" si="1052"/>
        <v>2.0661157024793389E-2</v>
      </c>
      <c r="SR281" s="17">
        <f t="shared" si="1053"/>
        <v>4.9751243781094526E-3</v>
      </c>
      <c r="SS281" s="17">
        <f t="shared" si="1054"/>
        <v>1.5151515151515152E-2</v>
      </c>
      <c r="ST281" s="17">
        <f t="shared" si="1055"/>
        <v>2.7397260273972603E-3</v>
      </c>
      <c r="SU281" s="17">
        <f t="shared" si="1056"/>
        <v>0</v>
      </c>
      <c r="SV281" s="17">
        <f t="shared" si="1086"/>
        <v>0</v>
      </c>
      <c r="SW281" s="17">
        <f t="shared" si="1057"/>
        <v>0.1</v>
      </c>
      <c r="SX281" s="17">
        <f t="shared" si="1058"/>
        <v>4.1666666666666664E-2</v>
      </c>
      <c r="SY281" s="17">
        <f t="shared" si="1059"/>
        <v>6.5217391304347823E-3</v>
      </c>
      <c r="SZ281" s="17">
        <f t="shared" si="1060"/>
        <v>5.7165913892554656E-3</v>
      </c>
      <c r="TA281" s="17">
        <f t="shared" si="1061"/>
        <v>3.7047101449275359E-2</v>
      </c>
      <c r="TB281" s="24">
        <f t="shared" si="1062"/>
        <v>26.992665036674818</v>
      </c>
      <c r="TC281" s="69">
        <f t="shared" si="1063"/>
        <v>4.3536556510765836E-2</v>
      </c>
      <c r="TD281" s="17">
        <f t="shared" si="1085"/>
        <v>5.9753389434315093E-5</v>
      </c>
      <c r="TE281" s="95">
        <v>26</v>
      </c>
      <c r="TF281" s="71"/>
      <c r="TG281" s="71"/>
      <c r="TH281" s="71">
        <v>26</v>
      </c>
      <c r="TI281" s="71">
        <v>1</v>
      </c>
      <c r="TJ281" s="71"/>
      <c r="TK281" s="71">
        <v>23</v>
      </c>
      <c r="TL281" s="71"/>
      <c r="TM281" s="71">
        <v>12</v>
      </c>
      <c r="TN281" s="71"/>
      <c r="TO281" s="71">
        <v>12</v>
      </c>
      <c r="TP281" s="71"/>
      <c r="TQ281" s="71">
        <v>3</v>
      </c>
      <c r="TR281" s="72">
        <v>9</v>
      </c>
      <c r="TS281" s="72"/>
      <c r="TT281" s="72"/>
      <c r="TU281" s="72"/>
      <c r="TV281" s="72">
        <v>35</v>
      </c>
      <c r="TW281" s="72">
        <v>12</v>
      </c>
      <c r="TX281" s="72"/>
      <c r="TY281" s="72">
        <v>10</v>
      </c>
      <c r="TZ281" s="72">
        <v>365</v>
      </c>
      <c r="UA281" s="72"/>
      <c r="UB281" s="72">
        <v>19</v>
      </c>
      <c r="UC281" s="72"/>
      <c r="UD281" s="72"/>
      <c r="UE281" s="72">
        <v>3</v>
      </c>
      <c r="UF281" s="72">
        <v>5</v>
      </c>
      <c r="UG281" s="72">
        <v>101</v>
      </c>
      <c r="UH281" s="72"/>
      <c r="UI281" s="72">
        <v>1</v>
      </c>
      <c r="UJ281" s="73">
        <v>70</v>
      </c>
      <c r="UK281" s="73"/>
      <c r="UL281" s="73"/>
      <c r="UM281" s="73"/>
      <c r="UN281" s="73">
        <v>17</v>
      </c>
      <c r="UO281" s="73">
        <v>6</v>
      </c>
      <c r="UP281" s="73">
        <v>2</v>
      </c>
      <c r="UQ281" s="73">
        <v>8</v>
      </c>
      <c r="UR281" s="73">
        <v>86</v>
      </c>
      <c r="US281" s="73">
        <v>14</v>
      </c>
      <c r="UT281" s="73"/>
      <c r="UU281" s="73"/>
      <c r="UV281" s="73">
        <v>3</v>
      </c>
      <c r="UW281" s="73">
        <v>7</v>
      </c>
      <c r="UX281" s="73"/>
      <c r="UY281" s="73">
        <v>119</v>
      </c>
      <c r="UZ281" s="73"/>
      <c r="VA281" s="73">
        <v>6</v>
      </c>
      <c r="VB281" s="73">
        <v>107</v>
      </c>
      <c r="VC281" s="73"/>
      <c r="VD281" s="73"/>
      <c r="VE281" s="73">
        <v>1</v>
      </c>
      <c r="VF281" s="73">
        <v>13</v>
      </c>
      <c r="VG281" s="73">
        <v>5</v>
      </c>
      <c r="VH281" s="73">
        <v>1</v>
      </c>
      <c r="VI281" s="73">
        <v>4</v>
      </c>
      <c r="VJ281" s="73">
        <v>103</v>
      </c>
      <c r="VK281" s="73">
        <v>15</v>
      </c>
      <c r="VL281" s="73"/>
      <c r="VM281" s="73"/>
      <c r="VN281" s="73">
        <v>2</v>
      </c>
      <c r="VO281" s="73">
        <v>4</v>
      </c>
      <c r="VP281" s="73">
        <v>137</v>
      </c>
      <c r="VQ281" s="73"/>
      <c r="VR281" s="73">
        <v>6</v>
      </c>
      <c r="VS281" s="73">
        <v>81</v>
      </c>
      <c r="VT281" s="73"/>
      <c r="VU281" s="73"/>
      <c r="VV281" s="73"/>
      <c r="VW281" s="73">
        <v>9</v>
      </c>
      <c r="VX281" s="73">
        <v>1</v>
      </c>
      <c r="VY281" s="73">
        <v>1</v>
      </c>
      <c r="VZ281" s="73">
        <v>3</v>
      </c>
      <c r="WA281" s="73">
        <v>156</v>
      </c>
      <c r="WB281" s="73">
        <v>4</v>
      </c>
      <c r="WC281" s="73">
        <v>42</v>
      </c>
      <c r="WD281" s="73"/>
      <c r="WE281" s="73"/>
      <c r="WF281" s="73">
        <v>1</v>
      </c>
      <c r="WG281" s="73"/>
      <c r="WH281" s="73">
        <v>16</v>
      </c>
      <c r="WI281" s="73">
        <v>41</v>
      </c>
      <c r="WJ281" s="73">
        <v>218</v>
      </c>
      <c r="WK281" s="73"/>
      <c r="WL281" s="73">
        <v>6</v>
      </c>
      <c r="WM281" s="73">
        <v>1</v>
      </c>
      <c r="WN281" s="73"/>
      <c r="WO281" s="22">
        <f t="shared" si="1064"/>
        <v>293</v>
      </c>
      <c r="WP281" s="22">
        <f t="shared" si="1065"/>
        <v>0</v>
      </c>
      <c r="WQ281" s="22">
        <f t="shared" si="1066"/>
        <v>0</v>
      </c>
      <c r="WR281" s="22">
        <f t="shared" si="1067"/>
        <v>1</v>
      </c>
      <c r="WS281" s="22">
        <f t="shared" si="1068"/>
        <v>100</v>
      </c>
      <c r="WT281" s="22">
        <f t="shared" si="1069"/>
        <v>24</v>
      </c>
      <c r="WU281" s="22">
        <f t="shared" si="1070"/>
        <v>4</v>
      </c>
      <c r="WV281" s="22">
        <f t="shared" si="1071"/>
        <v>22</v>
      </c>
      <c r="WW281" s="22">
        <f t="shared" si="1072"/>
        <v>733</v>
      </c>
      <c r="WX281" s="22">
        <f t="shared" si="1073"/>
        <v>0</v>
      </c>
      <c r="WY281" s="22">
        <f t="shared" si="1074"/>
        <v>106</v>
      </c>
      <c r="WZ281" s="22">
        <f t="shared" si="1075"/>
        <v>0</v>
      </c>
      <c r="XA281" s="22">
        <f t="shared" si="1076"/>
        <v>0</v>
      </c>
      <c r="XB281" s="22">
        <f t="shared" si="1077"/>
        <v>9</v>
      </c>
      <c r="XC281" s="22">
        <f t="shared" si="1078"/>
        <v>16</v>
      </c>
      <c r="XD281" s="22">
        <f t="shared" si="1079"/>
        <v>1</v>
      </c>
      <c r="XE281" s="22">
        <f t="shared" si="1080"/>
        <v>593</v>
      </c>
      <c r="XF281" s="22">
        <f t="shared" si="1081"/>
        <v>0</v>
      </c>
      <c r="XG281" s="93">
        <f t="shared" si="1082"/>
        <v>16</v>
      </c>
    </row>
    <row r="282" spans="1:631" ht="17.100000000000001" customHeight="1" x14ac:dyDescent="0.2">
      <c r="A282" s="101"/>
      <c r="B282" s="27" t="s">
        <v>560</v>
      </c>
      <c r="C282" s="535" t="s">
        <v>561</v>
      </c>
      <c r="D282" s="25" t="s">
        <v>562</v>
      </c>
      <c r="E282" s="535" t="s">
        <v>563</v>
      </c>
      <c r="F282" s="25" t="s">
        <v>565</v>
      </c>
      <c r="G282" s="535" t="s">
        <v>566</v>
      </c>
      <c r="H282" s="25">
        <v>35</v>
      </c>
      <c r="I282" s="28">
        <v>8</v>
      </c>
      <c r="J282" s="17">
        <f t="shared" si="948"/>
        <v>0.61950555894356618</v>
      </c>
      <c r="K282" s="17">
        <f t="shared" si="949"/>
        <v>0.47007083548341699</v>
      </c>
      <c r="L282" s="17">
        <f t="shared" si="950"/>
        <v>0.99193548387096775</v>
      </c>
      <c r="M282" s="17">
        <f t="shared" si="951"/>
        <v>0.1062262971055408</v>
      </c>
      <c r="N282" s="17">
        <f t="shared" si="952"/>
        <v>0.3442836670514709</v>
      </c>
      <c r="O282" s="17">
        <f t="shared" si="953"/>
        <v>0.37505277478069149</v>
      </c>
      <c r="P282" s="17">
        <f t="shared" si="954"/>
        <v>0.74883452499278591</v>
      </c>
      <c r="Q282" s="17">
        <f t="shared" si="955"/>
        <v>0.58735465685314958</v>
      </c>
      <c r="R282" s="69">
        <f t="shared" si="956"/>
        <v>0.84771925593174347</v>
      </c>
      <c r="S282" s="422">
        <f t="shared" si="957"/>
        <v>0.56566478389037023</v>
      </c>
      <c r="T282" s="17">
        <f t="shared" si="1083"/>
        <v>0.43433521610962977</v>
      </c>
      <c r="U282" s="10">
        <f t="shared" si="958"/>
        <v>82266.130277676653</v>
      </c>
      <c r="V282" s="32">
        <v>6</v>
      </c>
      <c r="W282" s="550">
        <f t="shared" si="959"/>
        <v>-8.0645161290322509E-3</v>
      </c>
      <c r="X282" s="550">
        <f t="shared" si="960"/>
        <v>0.45455367277925923</v>
      </c>
      <c r="Y282" s="550">
        <f t="shared" si="961"/>
        <v>0.54544632722074082</v>
      </c>
      <c r="Z282" s="551">
        <f t="shared" si="962"/>
        <v>103311.35249989886</v>
      </c>
      <c r="AA282" s="426">
        <f t="shared" si="963"/>
        <v>8.5572338931507286E-2</v>
      </c>
      <c r="AB282" s="59">
        <f t="shared" si="964"/>
        <v>0.89392117672777227</v>
      </c>
      <c r="AC282" s="59">
        <f t="shared" si="965"/>
        <v>0.1411966084152701</v>
      </c>
      <c r="AD282" s="59">
        <f t="shared" si="966"/>
        <v>0.3442836670514709</v>
      </c>
      <c r="AE282" s="59">
        <f t="shared" si="967"/>
        <v>0.41264534314685042</v>
      </c>
      <c r="AF282" s="59">
        <f t="shared" si="968"/>
        <v>0.19397663836374723</v>
      </c>
      <c r="AG282" s="59">
        <f t="shared" si="969"/>
        <v>0.34913449359665993</v>
      </c>
      <c r="AH282" s="59">
        <f t="shared" si="970"/>
        <v>0.37505277478069149</v>
      </c>
      <c r="AI282" s="59">
        <f t="shared" si="971"/>
        <v>0.60252380728995636</v>
      </c>
      <c r="AJ282" s="59">
        <f t="shared" si="972"/>
        <v>0.636487310597176</v>
      </c>
      <c r="AK282" s="59">
        <f t="shared" si="973"/>
        <v>0.25116547500721409</v>
      </c>
      <c r="AL282" s="35">
        <f t="shared" si="974"/>
        <v>0.99193548387096775</v>
      </c>
      <c r="AM282" s="27">
        <v>189407</v>
      </c>
      <c r="AN282" s="25">
        <v>94537</v>
      </c>
      <c r="AO282" s="25">
        <v>94870</v>
      </c>
      <c r="AP282" s="17">
        <f t="shared" si="975"/>
        <v>3.678787811573703E-3</v>
      </c>
      <c r="AQ282" s="63">
        <v>99.648993359333829</v>
      </c>
      <c r="AR282" s="58">
        <v>1477.4181775100001</v>
      </c>
      <c r="AS282" s="24">
        <f t="shared" si="976"/>
        <v>128.20134670281459</v>
      </c>
      <c r="AT282" s="17">
        <f t="shared" si="1094"/>
        <v>0.11071597307506895</v>
      </c>
      <c r="AU282" s="25">
        <v>178457</v>
      </c>
      <c r="AV282" s="25">
        <v>86946</v>
      </c>
      <c r="AW282" s="25">
        <v>91511</v>
      </c>
      <c r="AX282" s="25">
        <v>10950</v>
      </c>
      <c r="AY282" s="25">
        <v>7591</v>
      </c>
      <c r="AZ282" s="25">
        <v>3359</v>
      </c>
      <c r="BA282" s="25">
        <v>16208</v>
      </c>
      <c r="BB282" s="25">
        <v>8174</v>
      </c>
      <c r="BC282" s="25">
        <v>8034</v>
      </c>
      <c r="BD282" s="63">
        <v>101.74259397560368</v>
      </c>
      <c r="BE282" s="25">
        <v>173199</v>
      </c>
      <c r="BF282" s="25">
        <v>86363</v>
      </c>
      <c r="BG282" s="25">
        <v>86836</v>
      </c>
      <c r="BH282" s="63">
        <v>99.45529503892395</v>
      </c>
      <c r="BI282" s="17">
        <v>8.5572338931507286E-2</v>
      </c>
      <c r="BJ282" s="25">
        <v>52701</v>
      </c>
      <c r="BK282" s="25">
        <v>127715</v>
      </c>
      <c r="BL282" s="25">
        <v>8991</v>
      </c>
      <c r="BM282" s="17">
        <v>0.48304427827584862</v>
      </c>
      <c r="BN282" s="10">
        <f t="shared" si="977"/>
        <v>97915.03238460634</v>
      </c>
      <c r="BO282" s="29">
        <v>0.41264534314685042</v>
      </c>
      <c r="BP282" s="30">
        <f t="shared" si="978"/>
        <v>0.58735465685314958</v>
      </c>
      <c r="BQ282" s="31">
        <v>7.0398935128998152</v>
      </c>
      <c r="BR282" s="25">
        <v>136706</v>
      </c>
      <c r="BS282" s="25">
        <v>42658</v>
      </c>
      <c r="BT282" s="25">
        <v>81657</v>
      </c>
      <c r="BU282" s="25">
        <v>8605</v>
      </c>
      <c r="BV282" s="25">
        <v>2276</v>
      </c>
      <c r="BW282" s="18">
        <v>1510</v>
      </c>
      <c r="BX282" s="25">
        <v>42634</v>
      </c>
      <c r="BY282" s="25">
        <v>34334</v>
      </c>
      <c r="BZ282" s="25">
        <v>8300</v>
      </c>
      <c r="CA282" s="59">
        <v>0.19468030210630011</v>
      </c>
      <c r="CB282" s="25">
        <v>178457</v>
      </c>
      <c r="CC282" s="25">
        <v>10950</v>
      </c>
      <c r="CD282" s="17">
        <f t="shared" si="979"/>
        <v>6.1359319051648299E-2</v>
      </c>
      <c r="CE282" s="25">
        <v>1622</v>
      </c>
      <c r="CF282" s="25">
        <v>4935</v>
      </c>
      <c r="CG282" s="25">
        <v>9758</v>
      </c>
      <c r="CH282" s="25">
        <v>10331</v>
      </c>
      <c r="CI282" s="25">
        <v>7403</v>
      </c>
      <c r="CJ282" s="25">
        <v>4321</v>
      </c>
      <c r="CK282" s="25">
        <v>2367</v>
      </c>
      <c r="CL282" s="25">
        <v>1192</v>
      </c>
      <c r="CM282" s="18">
        <v>705</v>
      </c>
      <c r="CN282" s="26">
        <v>4.1857906834920486</v>
      </c>
      <c r="CO282" s="27">
        <v>42634</v>
      </c>
      <c r="CP282" s="34">
        <f t="shared" si="980"/>
        <v>4.4426279495238541</v>
      </c>
      <c r="CQ282" s="25">
        <v>135</v>
      </c>
      <c r="CR282" s="25">
        <v>3076</v>
      </c>
      <c r="CS282" s="25">
        <v>2963</v>
      </c>
      <c r="CT282" s="25">
        <v>18839</v>
      </c>
      <c r="CU282" s="25">
        <v>16937</v>
      </c>
      <c r="CV282" s="18">
        <v>314</v>
      </c>
      <c r="CW282" s="18">
        <v>168</v>
      </c>
      <c r="CX282" s="18">
        <v>202</v>
      </c>
      <c r="CY282" s="25">
        <v>42634</v>
      </c>
      <c r="CZ282" s="25">
        <v>36810</v>
      </c>
      <c r="DA282" s="18">
        <v>610</v>
      </c>
      <c r="DB282" s="25">
        <v>4656</v>
      </c>
      <c r="DC282" s="18">
        <v>292</v>
      </c>
      <c r="DD282" s="18">
        <v>161</v>
      </c>
      <c r="DE282" s="18">
        <v>105</v>
      </c>
      <c r="DF282" s="25">
        <v>42634</v>
      </c>
      <c r="DG282" s="25">
        <v>8162</v>
      </c>
      <c r="DH282" s="18">
        <v>75</v>
      </c>
      <c r="DI282" s="18">
        <v>33</v>
      </c>
      <c r="DJ282" s="25">
        <v>34289</v>
      </c>
      <c r="DK282" s="18">
        <v>28</v>
      </c>
      <c r="DL282" s="18">
        <v>47</v>
      </c>
      <c r="DM282" s="25">
        <f t="shared" si="981"/>
        <v>34478.357859924006</v>
      </c>
      <c r="DN282" s="17">
        <f t="shared" si="982"/>
        <v>0.8042642022798705</v>
      </c>
      <c r="DO282" s="17">
        <f t="shared" si="983"/>
        <v>6.5675282638269928E-4</v>
      </c>
      <c r="DP282" s="23">
        <f t="shared" si="984"/>
        <v>0.19397663836374723</v>
      </c>
      <c r="DQ282" s="23">
        <f t="shared" si="985"/>
        <v>0.80602336163625277</v>
      </c>
      <c r="DR282" s="25">
        <v>42634</v>
      </c>
      <c r="DS282" s="18">
        <v>696</v>
      </c>
      <c r="DT282" s="25">
        <v>23213</v>
      </c>
      <c r="DU282" s="18">
        <v>23</v>
      </c>
      <c r="DV282" s="25">
        <v>12984</v>
      </c>
      <c r="DW282" s="18">
        <v>194</v>
      </c>
      <c r="DX282" s="25">
        <v>4728</v>
      </c>
      <c r="DY282" s="18">
        <v>796</v>
      </c>
      <c r="DZ282" s="17">
        <f t="shared" si="986"/>
        <v>0.86588169066941878</v>
      </c>
      <c r="EA282" s="17">
        <f t="shared" si="987"/>
        <v>0.13411830933058122</v>
      </c>
      <c r="EB282" s="25">
        <v>42634</v>
      </c>
      <c r="EC282" s="25">
        <v>14749</v>
      </c>
      <c r="ED282" s="18">
        <v>136</v>
      </c>
      <c r="EE282" s="25">
        <v>24810</v>
      </c>
      <c r="EF282" s="17">
        <f t="shared" si="1087"/>
        <v>0.5819299150912417</v>
      </c>
      <c r="EG282" s="25">
        <v>2600</v>
      </c>
      <c r="EH282" s="18">
        <v>339</v>
      </c>
      <c r="EI282" s="17">
        <f t="shared" si="988"/>
        <v>0.34913449359665993</v>
      </c>
      <c r="EJ282" s="17">
        <f t="shared" si="989"/>
        <v>6.0984191021250647E-2</v>
      </c>
      <c r="EK282" s="69">
        <f t="shared" si="990"/>
        <v>0.47007083548341699</v>
      </c>
      <c r="EL282" s="27">
        <v>128084</v>
      </c>
      <c r="EM282" s="25">
        <v>114497</v>
      </c>
      <c r="EN282" s="25">
        <v>13587</v>
      </c>
      <c r="EO282" s="59">
        <v>0.89392117672777227</v>
      </c>
      <c r="EP282" s="25">
        <v>61746</v>
      </c>
      <c r="EQ282" s="25">
        <v>58261</v>
      </c>
      <c r="ER282" s="25">
        <v>3485</v>
      </c>
      <c r="ES282" s="59">
        <v>0.94355909694555118</v>
      </c>
      <c r="ET282" s="25">
        <v>66338</v>
      </c>
      <c r="EU282" s="25">
        <v>56236</v>
      </c>
      <c r="EV282" s="25">
        <v>10102</v>
      </c>
      <c r="EW282" s="59">
        <v>0.84771925593174347</v>
      </c>
      <c r="EX282" s="25">
        <v>10685</v>
      </c>
      <c r="EY282" s="25">
        <v>10368</v>
      </c>
      <c r="EZ282" s="25">
        <v>317</v>
      </c>
      <c r="FA282" s="59">
        <v>0.97033224145999075</v>
      </c>
      <c r="FB282" s="25">
        <v>117399</v>
      </c>
      <c r="FC282" s="25">
        <v>104129</v>
      </c>
      <c r="FD282" s="25">
        <v>13270</v>
      </c>
      <c r="FE282" s="59">
        <v>0.88696666922205469</v>
      </c>
      <c r="FF282" s="25">
        <v>82163</v>
      </c>
      <c r="FG282" s="25">
        <v>30748</v>
      </c>
      <c r="FH282" s="25">
        <v>46867</v>
      </c>
      <c r="FI282" s="25">
        <v>4548</v>
      </c>
      <c r="FJ282" s="23">
        <f t="shared" si="991"/>
        <v>5.5353382909582173E-2</v>
      </c>
      <c r="FK282" s="23">
        <f t="shared" si="992"/>
        <v>0.57041490695325148</v>
      </c>
      <c r="FL282" s="36">
        <f t="shared" si="993"/>
        <v>6.7607739665787161</v>
      </c>
      <c r="FM282" s="25">
        <v>40402</v>
      </c>
      <c r="FN282" s="25">
        <v>14906</v>
      </c>
      <c r="FO282" s="17">
        <f t="shared" si="994"/>
        <v>0.36894213157764466</v>
      </c>
      <c r="FP282" s="25">
        <v>23404</v>
      </c>
      <c r="FQ282" s="17">
        <f t="shared" si="995"/>
        <v>0.5792782535518044</v>
      </c>
      <c r="FR282" s="25">
        <v>2092</v>
      </c>
      <c r="FS282" s="17">
        <f t="shared" si="996"/>
        <v>5.1779614870550966E-2</v>
      </c>
      <c r="FT282" s="25">
        <v>41761</v>
      </c>
      <c r="FU282" s="25">
        <v>15842</v>
      </c>
      <c r="FV282" s="25">
        <v>23463</v>
      </c>
      <c r="FW282" s="17">
        <f t="shared" si="997"/>
        <v>5.8810852230550034E-2</v>
      </c>
      <c r="FX282" s="17">
        <f t="shared" si="998"/>
        <v>0.56183999425301123</v>
      </c>
      <c r="FY282" s="25">
        <v>2456</v>
      </c>
      <c r="FZ282" s="25">
        <v>100484</v>
      </c>
      <c r="GA282" s="25">
        <v>14188</v>
      </c>
      <c r="GB282" s="25">
        <v>51701</v>
      </c>
      <c r="GC282" s="25">
        <v>17615</v>
      </c>
      <c r="GD282" s="25">
        <v>8221</v>
      </c>
      <c r="GE282" s="18">
        <v>110</v>
      </c>
      <c r="GF282" s="25">
        <v>5465</v>
      </c>
      <c r="GG282" s="18">
        <v>205</v>
      </c>
      <c r="GH282" s="18">
        <v>165</v>
      </c>
      <c r="GI282" s="18">
        <v>2814</v>
      </c>
      <c r="GJ282" s="10">
        <f t="shared" si="999"/>
        <v>14188</v>
      </c>
      <c r="GK282" s="10">
        <f t="shared" si="1088"/>
        <v>86296</v>
      </c>
      <c r="GL282" s="10">
        <f t="shared" si="1089"/>
        <v>34595</v>
      </c>
      <c r="GM282" s="10">
        <f t="shared" si="1000"/>
        <v>65889</v>
      </c>
      <c r="GN282" s="10">
        <f t="shared" si="1090"/>
        <v>16980</v>
      </c>
      <c r="GO282" s="17">
        <f t="shared" si="1001"/>
        <v>0.1411966084152701</v>
      </c>
      <c r="GP282" s="17">
        <f t="shared" si="1091"/>
        <v>0.85880339158472996</v>
      </c>
      <c r="GQ282" s="17">
        <f t="shared" si="1092"/>
        <v>0.3442836670514709</v>
      </c>
      <c r="GR282" s="17">
        <f t="shared" si="1093"/>
        <v>0.16898212650770272</v>
      </c>
      <c r="GS282" s="17">
        <f t="shared" si="1002"/>
        <v>0.6015435293181004</v>
      </c>
      <c r="GT282" s="25">
        <v>49116</v>
      </c>
      <c r="GU282" s="25">
        <v>4223</v>
      </c>
      <c r="GV282" s="25">
        <v>25697</v>
      </c>
      <c r="GW282" s="25">
        <v>10285</v>
      </c>
      <c r="GX282" s="25">
        <v>4345</v>
      </c>
      <c r="GY282" s="18">
        <v>79</v>
      </c>
      <c r="GZ282" s="25">
        <v>2130</v>
      </c>
      <c r="HA282" s="18">
        <v>58</v>
      </c>
      <c r="HB282" s="18">
        <v>122</v>
      </c>
      <c r="HC282" s="18">
        <v>2177</v>
      </c>
      <c r="HD282" s="23">
        <f t="shared" si="1003"/>
        <v>8.5980128674973538E-2</v>
      </c>
      <c r="HE282" s="23">
        <f t="shared" si="1004"/>
        <v>0.91401987132502649</v>
      </c>
      <c r="HF282" s="23">
        <f t="shared" si="1005"/>
        <v>0.39082987213942505</v>
      </c>
      <c r="HG282" s="23">
        <f t="shared" si="1006"/>
        <v>0.1814276406873524</v>
      </c>
      <c r="HH282" s="25">
        <v>51368</v>
      </c>
      <c r="HI282" s="25">
        <v>9965</v>
      </c>
      <c r="HJ282" s="25">
        <v>26004</v>
      </c>
      <c r="HK282" s="25">
        <v>7330</v>
      </c>
      <c r="HL282" s="25">
        <v>3876</v>
      </c>
      <c r="HM282" s="18">
        <v>31</v>
      </c>
      <c r="HN282" s="25">
        <v>3335</v>
      </c>
      <c r="HO282" s="18">
        <v>147</v>
      </c>
      <c r="HP282" s="18">
        <v>43</v>
      </c>
      <c r="HQ282" s="18">
        <v>637</v>
      </c>
      <c r="HR282" s="23">
        <f t="shared" si="1007"/>
        <v>0.19399236878990811</v>
      </c>
      <c r="HS282" s="23">
        <f t="shared" si="1008"/>
        <v>0.80600763121009189</v>
      </c>
      <c r="HT282" s="80">
        <f t="shared" si="1009"/>
        <v>0.29977807195140943</v>
      </c>
      <c r="HU282" s="27">
        <v>155945</v>
      </c>
      <c r="HV282" s="25">
        <v>2812</v>
      </c>
      <c r="HW282" s="25">
        <v>32830</v>
      </c>
      <c r="HX282" s="25">
        <v>4110</v>
      </c>
      <c r="HY282" s="25">
        <v>47541</v>
      </c>
      <c r="HZ282" s="25">
        <v>20068</v>
      </c>
      <c r="IA282" s="18">
        <v>1306</v>
      </c>
      <c r="IB282" s="18">
        <v>452</v>
      </c>
      <c r="IC282" s="25">
        <v>18918</v>
      </c>
      <c r="ID282" s="25">
        <v>14618</v>
      </c>
      <c r="IE282" s="25">
        <v>7294</v>
      </c>
      <c r="IF282" s="18">
        <v>1420</v>
      </c>
      <c r="IG282" s="25">
        <v>4576</v>
      </c>
      <c r="IH282" s="17">
        <f t="shared" si="1010"/>
        <v>0.2224245727660393</v>
      </c>
      <c r="II282" s="17">
        <f t="shared" si="1011"/>
        <v>0.12868639584468883</v>
      </c>
      <c r="IJ282" s="30">
        <f t="shared" si="1012"/>
        <v>7.7708291807853298</v>
      </c>
      <c r="IK282" s="17">
        <f t="shared" si="1084"/>
        <v>0.1062262971055408</v>
      </c>
      <c r="IL282" s="25">
        <v>77598</v>
      </c>
      <c r="IM282" s="25">
        <v>895</v>
      </c>
      <c r="IN282" s="25">
        <v>19241</v>
      </c>
      <c r="IO282" s="25">
        <v>2948</v>
      </c>
      <c r="IP282" s="25">
        <v>28360</v>
      </c>
      <c r="IQ282" s="25">
        <v>8427</v>
      </c>
      <c r="IR282" s="25">
        <v>696</v>
      </c>
      <c r="IS282" s="18">
        <v>276</v>
      </c>
      <c r="IT282" s="25">
        <v>8989</v>
      </c>
      <c r="IU282" s="25">
        <v>453</v>
      </c>
      <c r="IV282" s="25">
        <v>2981</v>
      </c>
      <c r="IW282" s="18">
        <v>771</v>
      </c>
      <c r="IX282" s="25">
        <v>3561</v>
      </c>
      <c r="IY282" s="17">
        <f t="shared" si="1013"/>
        <v>0.78052269388386297</v>
      </c>
      <c r="IZ282" s="25">
        <v>78347</v>
      </c>
      <c r="JA282" s="25">
        <v>1917</v>
      </c>
      <c r="JB282" s="25">
        <v>13589</v>
      </c>
      <c r="JC282" s="25">
        <v>1162</v>
      </c>
      <c r="JD282" s="25">
        <v>19181</v>
      </c>
      <c r="JE282" s="25">
        <v>11641</v>
      </c>
      <c r="JF282" s="18">
        <v>610</v>
      </c>
      <c r="JG282" s="18">
        <v>176</v>
      </c>
      <c r="JH282" s="25">
        <v>9929</v>
      </c>
      <c r="JI282" s="25">
        <v>14165</v>
      </c>
      <c r="JJ282" s="25">
        <v>4313</v>
      </c>
      <c r="JK282" s="18">
        <v>649</v>
      </c>
      <c r="JL282" s="25">
        <v>1015</v>
      </c>
      <c r="JM282" s="80">
        <f t="shared" si="1014"/>
        <v>0.6139354410507103</v>
      </c>
      <c r="JN282" s="27">
        <v>155945</v>
      </c>
      <c r="JO282" s="25">
        <v>111893</v>
      </c>
      <c r="JP282" s="18">
        <v>122</v>
      </c>
      <c r="JQ282" s="18">
        <v>344</v>
      </c>
      <c r="JR282" s="25">
        <v>2866</v>
      </c>
      <c r="JS282" s="18">
        <v>761</v>
      </c>
      <c r="JT282" s="18">
        <v>215</v>
      </c>
      <c r="JU282" s="18">
        <v>55</v>
      </c>
      <c r="JV282" s="18">
        <v>521</v>
      </c>
      <c r="JW282" s="25">
        <v>39168</v>
      </c>
      <c r="JX282" s="17">
        <f t="shared" si="1015"/>
        <v>0.25116547500721409</v>
      </c>
      <c r="JY282" s="17">
        <f t="shared" si="1016"/>
        <v>0.74883452499278591</v>
      </c>
      <c r="JZ282" s="25">
        <v>14002</v>
      </c>
      <c r="KA282" s="25">
        <v>11277</v>
      </c>
      <c r="KB282" s="18">
        <v>27</v>
      </c>
      <c r="KC282" s="18">
        <v>25</v>
      </c>
      <c r="KD282" s="25">
        <v>47</v>
      </c>
      <c r="KE282" s="18">
        <v>169</v>
      </c>
      <c r="KF282" s="18">
        <v>23</v>
      </c>
      <c r="KG282" s="18">
        <v>15</v>
      </c>
      <c r="KH282" s="18">
        <v>305</v>
      </c>
      <c r="KI282" s="25">
        <v>2114</v>
      </c>
      <c r="KJ282" s="17">
        <f t="shared" si="1017"/>
        <v>0.15097843165262106</v>
      </c>
      <c r="KK282" s="25">
        <v>141943</v>
      </c>
      <c r="KL282" s="25">
        <v>100616</v>
      </c>
      <c r="KM282" s="18">
        <v>95</v>
      </c>
      <c r="KN282" s="18">
        <v>319</v>
      </c>
      <c r="KO282" s="25">
        <v>2819</v>
      </c>
      <c r="KP282" s="18">
        <v>592</v>
      </c>
      <c r="KQ282" s="18">
        <v>192</v>
      </c>
      <c r="KR282" s="18">
        <v>40</v>
      </c>
      <c r="KS282" s="18">
        <v>216</v>
      </c>
      <c r="KT282" s="25">
        <v>37054</v>
      </c>
      <c r="KU282" s="69">
        <f t="shared" si="917"/>
        <v>0.26104844902531299</v>
      </c>
      <c r="KV282" s="27">
        <v>189407</v>
      </c>
      <c r="KW282" s="25">
        <v>180479</v>
      </c>
      <c r="KX282" s="25">
        <v>8928</v>
      </c>
      <c r="KY282" s="59">
        <v>4.7136589460790787E-2</v>
      </c>
      <c r="KZ282" s="25">
        <v>4585</v>
      </c>
      <c r="LA282" s="25">
        <v>2635</v>
      </c>
      <c r="LB282" s="25">
        <v>3438</v>
      </c>
      <c r="LC282" s="25">
        <v>2506</v>
      </c>
      <c r="LD282" s="25">
        <v>94537</v>
      </c>
      <c r="LE282" s="25">
        <v>90419</v>
      </c>
      <c r="LF282" s="25">
        <v>4118</v>
      </c>
      <c r="LG282" s="59">
        <v>4.3559664469995873E-2</v>
      </c>
      <c r="LH282" s="25">
        <v>94870</v>
      </c>
      <c r="LI282" s="25">
        <v>90060</v>
      </c>
      <c r="LJ282" s="25">
        <v>4810</v>
      </c>
      <c r="LK282" s="35">
        <v>5.0700959207336353E-2</v>
      </c>
      <c r="LL282" s="27">
        <v>42634</v>
      </c>
      <c r="LM282" s="18">
        <v>522</v>
      </c>
      <c r="LN282" s="25">
        <v>25166</v>
      </c>
      <c r="LO282" s="25">
        <v>4609</v>
      </c>
      <c r="LP282" s="25">
        <v>7923</v>
      </c>
      <c r="LQ282" s="25">
        <v>1136</v>
      </c>
      <c r="LR282" s="25">
        <v>3278</v>
      </c>
      <c r="LS282" s="23">
        <f t="shared" si="1018"/>
        <v>7.6886991602946E-2</v>
      </c>
      <c r="LT282" s="23">
        <f t="shared" si="1019"/>
        <v>0.92311300839705401</v>
      </c>
      <c r="LU282" s="17">
        <f t="shared" si="1020"/>
        <v>0.60252380728995636</v>
      </c>
      <c r="LV282" s="25">
        <v>42634</v>
      </c>
      <c r="LW282" s="25">
        <v>7367</v>
      </c>
      <c r="LX282" s="25">
        <v>9809</v>
      </c>
      <c r="LY282" s="25">
        <v>7081</v>
      </c>
      <c r="LZ282" s="25">
        <v>3312</v>
      </c>
      <c r="MA282" s="25">
        <v>1976</v>
      </c>
      <c r="MB282" s="25">
        <v>4168</v>
      </c>
      <c r="MC282" s="25">
        <v>5551</v>
      </c>
      <c r="MD282" s="25">
        <v>2879</v>
      </c>
      <c r="ME282" s="18">
        <v>97</v>
      </c>
      <c r="MF282" s="18">
        <v>394</v>
      </c>
      <c r="MG282" s="17">
        <f t="shared" si="1021"/>
        <v>0.27431158230520242</v>
      </c>
      <c r="MH282" s="17">
        <f t="shared" si="1022"/>
        <v>0.636487310597176</v>
      </c>
      <c r="MI282" s="25">
        <v>42634</v>
      </c>
      <c r="MJ282" s="25">
        <v>4905</v>
      </c>
      <c r="MK282" s="25">
        <v>6609</v>
      </c>
      <c r="ML282" s="25">
        <v>6766</v>
      </c>
      <c r="MM282" s="25">
        <v>5244</v>
      </c>
      <c r="MN282" s="25">
        <v>3253</v>
      </c>
      <c r="MO282" s="25">
        <v>10870</v>
      </c>
      <c r="MP282" s="25">
        <v>4143</v>
      </c>
      <c r="MQ282" s="18">
        <v>37</v>
      </c>
      <c r="MR282" s="18">
        <v>83</v>
      </c>
      <c r="MS282" s="18">
        <v>724</v>
      </c>
      <c r="MT282" s="17">
        <f t="shared" si="1023"/>
        <v>0.52680958859126514</v>
      </c>
      <c r="MU282" s="69">
        <f t="shared" si="1024"/>
        <v>0.61950555894356618</v>
      </c>
      <c r="MV282" s="27">
        <v>42634</v>
      </c>
      <c r="MW282" s="25">
        <v>15990</v>
      </c>
      <c r="MX282" s="25">
        <v>2411</v>
      </c>
      <c r="MY282" s="25">
        <v>2332</v>
      </c>
      <c r="MZ282" s="25">
        <v>6429</v>
      </c>
      <c r="NA282" s="18">
        <v>903</v>
      </c>
      <c r="NB282" s="25">
        <v>1383</v>
      </c>
      <c r="NC282" s="25">
        <v>12787</v>
      </c>
      <c r="ND282" s="18">
        <v>399</v>
      </c>
      <c r="NE282" s="17">
        <f t="shared" si="1025"/>
        <v>0.37505277478069149</v>
      </c>
      <c r="NF282" s="10">
        <f t="shared" si="1026"/>
        <v>66930.793029037857</v>
      </c>
      <c r="NG282" s="17">
        <f t="shared" si="1027"/>
        <v>0.69615799596566119</v>
      </c>
      <c r="NH282" s="25">
        <v>42634</v>
      </c>
      <c r="NI282" s="25">
        <v>9186</v>
      </c>
      <c r="NJ282" s="18">
        <v>19</v>
      </c>
      <c r="NK282" s="18">
        <v>28</v>
      </c>
      <c r="NL282" s="18">
        <v>56</v>
      </c>
      <c r="NM282" s="25">
        <v>28928</v>
      </c>
      <c r="NN282" s="25">
        <v>4319</v>
      </c>
      <c r="NO282" s="18">
        <v>69</v>
      </c>
      <c r="NP282" s="18">
        <v>0</v>
      </c>
      <c r="NQ282" s="32">
        <v>29</v>
      </c>
      <c r="NR282" s="27">
        <v>42634</v>
      </c>
      <c r="NS282" s="37">
        <f t="shared" si="1028"/>
        <v>1.301707557348595</v>
      </c>
      <c r="NT282" s="37">
        <f t="shared" si="1029"/>
        <v>0.35124837057225078</v>
      </c>
      <c r="NU282" s="37">
        <f t="shared" si="1030"/>
        <v>0.76822170567778436</v>
      </c>
      <c r="NV282" s="17">
        <f t="shared" si="1031"/>
        <v>0.15599604023457048</v>
      </c>
      <c r="NW282" s="10">
        <f t="shared" si="1032"/>
        <v>18994</v>
      </c>
      <c r="NX282" s="17">
        <f t="shared" si="1033"/>
        <v>0.44551297086832103</v>
      </c>
      <c r="NY282" s="19">
        <f t="shared" si="1034"/>
        <v>0.34230207788931138</v>
      </c>
      <c r="NZ282" s="25">
        <v>13801</v>
      </c>
      <c r="OA282" s="25">
        <v>23640</v>
      </c>
      <c r="OB282" s="18">
        <v>810</v>
      </c>
      <c r="OC282" s="25">
        <v>14973</v>
      </c>
      <c r="OD282" s="18">
        <v>669</v>
      </c>
      <c r="OE282" s="25">
        <v>1604</v>
      </c>
      <c r="OF282" s="17">
        <f t="shared" si="1035"/>
        <v>0.3511985739081484</v>
      </c>
      <c r="OG282" s="17">
        <f t="shared" si="1036"/>
        <v>0.32370877703241546</v>
      </c>
      <c r="OH282" s="17">
        <f t="shared" si="1037"/>
        <v>0.55448702913167891</v>
      </c>
      <c r="OI282" s="69">
        <f t="shared" si="1038"/>
        <v>3.7622554768494632E-2</v>
      </c>
      <c r="OJ282" s="27">
        <v>42634</v>
      </c>
      <c r="OK282" s="18">
        <v>695</v>
      </c>
      <c r="OL282" s="25">
        <v>17052</v>
      </c>
      <c r="OM282" s="25">
        <v>8239</v>
      </c>
      <c r="ON282" s="25">
        <v>1373</v>
      </c>
      <c r="OO282" s="25">
        <v>15499</v>
      </c>
      <c r="OP282" s="25">
        <v>5341</v>
      </c>
      <c r="OQ282" s="25">
        <v>3945</v>
      </c>
      <c r="OR282" s="69">
        <f t="shared" si="1039"/>
        <v>0.5737439602195431</v>
      </c>
      <c r="OS282" s="22">
        <v>29311</v>
      </c>
      <c r="OT282" s="22">
        <v>29246</v>
      </c>
      <c r="OU282" s="38">
        <f t="shared" si="918"/>
        <v>0.57018638384153475</v>
      </c>
      <c r="OV282" s="39">
        <v>0.96434008069479593</v>
      </c>
      <c r="OW282" s="22">
        <v>2820309</v>
      </c>
      <c r="OX282" s="36">
        <f t="shared" si="919"/>
        <v>115401403.662</v>
      </c>
      <c r="OY282" s="36">
        <f t="shared" si="920"/>
        <v>1981544.6365488356</v>
      </c>
      <c r="OZ282" s="22">
        <v>4415</v>
      </c>
      <c r="PA282" s="22">
        <v>4415</v>
      </c>
      <c r="PB282" s="38">
        <f t="shared" si="921"/>
        <v>8.6075801294548851E-2</v>
      </c>
      <c r="PC282" s="39">
        <v>0.5170011325028312</v>
      </c>
      <c r="PD282" s="22">
        <v>228256</v>
      </c>
      <c r="PE282" s="40">
        <f t="shared" si="1040"/>
        <v>9339779.0079999994</v>
      </c>
      <c r="PF282" s="36">
        <f t="shared" si="1041"/>
        <v>1356097.6103275935</v>
      </c>
      <c r="PG282" s="22">
        <v>104</v>
      </c>
      <c r="PH282" s="22">
        <v>104</v>
      </c>
      <c r="PI282" s="38">
        <f t="shared" si="922"/>
        <v>2.0276066443110038E-3</v>
      </c>
      <c r="PJ282" s="39">
        <v>7.7980769230769229E-2</v>
      </c>
      <c r="PK282" s="22">
        <v>811</v>
      </c>
      <c r="PL282" s="41">
        <f t="shared" si="1042"/>
        <v>33184.498</v>
      </c>
      <c r="PM282" s="36">
        <f t="shared" si="1043"/>
        <v>8501.6490965379089</v>
      </c>
      <c r="PN282" s="22">
        <v>3316</v>
      </c>
      <c r="PO282" s="22">
        <v>3316</v>
      </c>
      <c r="PP282" s="38">
        <f t="shared" si="923"/>
        <v>6.4649458005147001E-2</v>
      </c>
      <c r="PQ282" s="39">
        <v>0.46519903498190596</v>
      </c>
      <c r="PR282" s="22">
        <v>154260</v>
      </c>
      <c r="PS282" s="41">
        <f t="shared" si="1044"/>
        <v>6312010.6799999997</v>
      </c>
      <c r="PT282" s="36">
        <f t="shared" si="1045"/>
        <v>434788.45025394059</v>
      </c>
      <c r="PU282" s="22">
        <v>3489</v>
      </c>
      <c r="PV282" s="22">
        <v>3489</v>
      </c>
      <c r="PW282" s="38">
        <f t="shared" si="924"/>
        <v>6.8022303673087425E-2</v>
      </c>
      <c r="PX282" s="39">
        <v>0.32813986815706508</v>
      </c>
      <c r="PY282" s="22">
        <v>114488</v>
      </c>
      <c r="PZ282" s="36">
        <f t="shared" si="1046"/>
        <v>532305.29531980329</v>
      </c>
      <c r="QA282" s="22"/>
      <c r="QB282" s="22"/>
      <c r="QC282" s="39">
        <v>0</v>
      </c>
      <c r="QD282" s="22"/>
      <c r="QE282" s="22">
        <f t="shared" si="1047"/>
        <v>0</v>
      </c>
      <c r="QF282" s="22"/>
      <c r="QG282" s="22">
        <v>8990</v>
      </c>
      <c r="QH282" s="22">
        <v>8990</v>
      </c>
      <c r="QI282" s="38">
        <f t="shared" si="925"/>
        <v>0.17527099742649926</v>
      </c>
      <c r="QJ282" s="39">
        <v>0.27550055617352615</v>
      </c>
      <c r="QK282" s="22">
        <v>247675</v>
      </c>
      <c r="QL282" s="42">
        <f t="shared" si="1048"/>
        <v>68.632698553948828</v>
      </c>
      <c r="QM282" s="22">
        <f t="shared" si="926"/>
        <v>1732</v>
      </c>
      <c r="QN282" s="22">
        <v>7</v>
      </c>
      <c r="QO282" s="22">
        <v>7</v>
      </c>
      <c r="QP282" s="38">
        <f t="shared" si="927"/>
        <v>1.3647352413631757E-4</v>
      </c>
      <c r="QQ282" s="39">
        <v>0.15285714285714286</v>
      </c>
      <c r="QR282" s="22">
        <v>107</v>
      </c>
      <c r="QS282" s="36">
        <f t="shared" si="1049"/>
        <v>1645.8590477732139</v>
      </c>
      <c r="QT282" s="22">
        <v>1725</v>
      </c>
      <c r="QU282" s="22">
        <v>1725</v>
      </c>
      <c r="QV282" s="38">
        <f t="shared" si="928"/>
        <v>3.3630975590735399E-2</v>
      </c>
      <c r="QW282" s="39">
        <v>0.182</v>
      </c>
      <c r="QX282" s="22">
        <v>31395</v>
      </c>
      <c r="QY282" s="36">
        <f t="shared" si="1050"/>
        <v>405586.69391554198</v>
      </c>
      <c r="QZ282" s="22"/>
      <c r="RA282" s="22"/>
      <c r="RB282" s="38">
        <f t="shared" si="929"/>
        <v>0</v>
      </c>
      <c r="RC282" s="39">
        <v>0</v>
      </c>
      <c r="RD282" s="22"/>
      <c r="RE282" s="36">
        <f t="shared" si="1051"/>
        <v>0</v>
      </c>
      <c r="RF282" s="10">
        <f t="shared" si="930"/>
        <v>51357</v>
      </c>
      <c r="RG282" s="10">
        <f t="shared" si="931"/>
        <v>51292</v>
      </c>
      <c r="RH282" s="17">
        <f t="shared" si="932"/>
        <v>6.5969314982514765E-2</v>
      </c>
      <c r="RI282" s="17">
        <f t="shared" si="933"/>
        <v>1.5071846031390061E-3</v>
      </c>
      <c r="RJ282" s="17">
        <f t="shared" si="934"/>
        <v>0.41977085859933327</v>
      </c>
      <c r="RK282" s="17">
        <f t="shared" si="935"/>
        <v>0.2872760208032229</v>
      </c>
      <c r="RL282" s="17">
        <f t="shared" si="936"/>
        <v>9.2105682458933649E-2</v>
      </c>
      <c r="RM282" s="17">
        <f t="shared" si="937"/>
        <v>0.11276367270864585</v>
      </c>
      <c r="RN282" s="17">
        <f t="shared" si="938"/>
        <v>3.4865914846133526E-4</v>
      </c>
      <c r="RO282" s="17">
        <f t="shared" si="939"/>
        <v>8.5919575870829046E-2</v>
      </c>
      <c r="RP282" s="17">
        <f t="shared" si="940"/>
        <v>0</v>
      </c>
      <c r="RQ282" s="17">
        <f t="shared" si="941"/>
        <v>1.4539166198222701E-5</v>
      </c>
      <c r="RR282" s="36">
        <f t="shared" si="942"/>
        <v>4720538.8272085804</v>
      </c>
      <c r="RS282" s="36">
        <f t="shared" si="943"/>
        <v>24.922726336453142</v>
      </c>
      <c r="RT282" s="10">
        <f t="shared" si="944"/>
        <v>65</v>
      </c>
      <c r="RU282" s="17">
        <f t="shared" si="945"/>
        <v>1.2656502521564733E-3</v>
      </c>
      <c r="RV282" s="37">
        <f t="shared" si="946"/>
        <v>3.6880464201569407</v>
      </c>
      <c r="RW282" s="36">
        <f t="shared" si="947"/>
        <v>0.27080308541922948</v>
      </c>
      <c r="RX282" s="85">
        <v>-9.0419999999999997E-4</v>
      </c>
      <c r="RY282" s="93">
        <v>227</v>
      </c>
      <c r="RZ282" s="43" t="b">
        <v>0</v>
      </c>
      <c r="SA282" s="18" t="b">
        <v>0</v>
      </c>
      <c r="SB282" s="18" t="b">
        <v>1</v>
      </c>
      <c r="SC282" s="18" t="b">
        <v>0</v>
      </c>
      <c r="SD282" s="18" t="b">
        <v>0</v>
      </c>
      <c r="SE282" s="32" t="b">
        <v>0</v>
      </c>
      <c r="SF282" s="43" t="b">
        <v>0</v>
      </c>
      <c r="SG282" s="18" t="b">
        <v>1</v>
      </c>
      <c r="SH282" s="18">
        <v>0</v>
      </c>
      <c r="SI282" s="18"/>
      <c r="SJ282" s="22"/>
      <c r="SK282" s="22">
        <v>1</v>
      </c>
      <c r="SL282" s="22">
        <v>1</v>
      </c>
      <c r="SM282" s="22">
        <v>1</v>
      </c>
      <c r="SN282" s="18"/>
      <c r="SO282" s="18"/>
      <c r="SP282" s="18"/>
      <c r="SQ282" s="17">
        <f t="shared" si="1052"/>
        <v>0</v>
      </c>
      <c r="SR282" s="17">
        <f t="shared" si="1053"/>
        <v>0</v>
      </c>
      <c r="SS282" s="17">
        <f t="shared" si="1054"/>
        <v>0</v>
      </c>
      <c r="ST282" s="17">
        <f t="shared" si="1055"/>
        <v>9.1324200913242006E-4</v>
      </c>
      <c r="SU282" s="17">
        <f t="shared" si="1056"/>
        <v>0</v>
      </c>
      <c r="SV282" s="17">
        <f t="shared" si="1086"/>
        <v>0</v>
      </c>
      <c r="SW282" s="17">
        <f t="shared" si="1057"/>
        <v>0</v>
      </c>
      <c r="SX282" s="17">
        <f t="shared" si="1058"/>
        <v>0</v>
      </c>
      <c r="SY282" s="17">
        <f t="shared" si="1059"/>
        <v>2.1739130434782609E-3</v>
      </c>
      <c r="SZ282" s="17">
        <f t="shared" si="1060"/>
        <v>2.2831050228310502E-4</v>
      </c>
      <c r="TA282" s="17">
        <f t="shared" si="1061"/>
        <v>5.4347826086956522E-4</v>
      </c>
      <c r="TB282" s="24">
        <v>615</v>
      </c>
      <c r="TC282" s="69">
        <f>TB282/(MAX($TB$6:$TB$335))</f>
        <v>0.99193548387096775</v>
      </c>
      <c r="TD282" s="17">
        <f t="shared" si="1085"/>
        <v>2.6226068712300026E-6</v>
      </c>
      <c r="TE282" s="95">
        <v>808</v>
      </c>
      <c r="TF282" s="71"/>
      <c r="TG282" s="71">
        <v>12</v>
      </c>
      <c r="TH282" s="71">
        <v>9</v>
      </c>
      <c r="TI282" s="71">
        <v>4</v>
      </c>
      <c r="TJ282" s="71"/>
      <c r="TK282" s="71">
        <v>129</v>
      </c>
      <c r="TL282" s="71">
        <v>1</v>
      </c>
      <c r="TM282" s="71">
        <v>521</v>
      </c>
      <c r="TN282" s="71"/>
      <c r="TO282" s="71"/>
      <c r="TP282" s="71"/>
      <c r="TQ282" s="71">
        <v>400</v>
      </c>
      <c r="TR282" s="72">
        <v>141</v>
      </c>
      <c r="TS282" s="72"/>
      <c r="TT282" s="72"/>
      <c r="TU282" s="72">
        <v>2</v>
      </c>
      <c r="TV282" s="72">
        <v>4</v>
      </c>
      <c r="TW282" s="72">
        <v>62</v>
      </c>
      <c r="TX282" s="72"/>
      <c r="TY282" s="72">
        <v>21</v>
      </c>
      <c r="TZ282" s="72">
        <v>6</v>
      </c>
      <c r="UA282" s="72">
        <v>1</v>
      </c>
      <c r="UB282" s="72">
        <v>332</v>
      </c>
      <c r="UC282" s="72"/>
      <c r="UD282" s="72"/>
      <c r="UE282" s="72"/>
      <c r="UF282" s="72">
        <v>2</v>
      </c>
      <c r="UG282" s="72">
        <v>5</v>
      </c>
      <c r="UH282" s="72"/>
      <c r="UI282" s="72">
        <v>69</v>
      </c>
      <c r="UJ282" s="73">
        <v>33</v>
      </c>
      <c r="UK282" s="73"/>
      <c r="UL282" s="73">
        <v>1</v>
      </c>
      <c r="UM282" s="73">
        <v>2</v>
      </c>
      <c r="UN282" s="73">
        <v>3</v>
      </c>
      <c r="UO282" s="73">
        <v>23</v>
      </c>
      <c r="UP282" s="73"/>
      <c r="UQ282" s="73">
        <v>18</v>
      </c>
      <c r="UR282" s="73">
        <v>6</v>
      </c>
      <c r="US282" s="73">
        <v>327</v>
      </c>
      <c r="UT282" s="73"/>
      <c r="UU282" s="73"/>
      <c r="UV282" s="73"/>
      <c r="UW282" s="73">
        <v>5</v>
      </c>
      <c r="UX282" s="73">
        <v>1</v>
      </c>
      <c r="UY282" s="73">
        <v>5</v>
      </c>
      <c r="UZ282" s="73"/>
      <c r="VA282" s="73">
        <v>8</v>
      </c>
      <c r="VB282" s="73">
        <v>92</v>
      </c>
      <c r="VC282" s="73"/>
      <c r="VD282" s="73"/>
      <c r="VE282" s="73">
        <v>3</v>
      </c>
      <c r="VF282" s="73">
        <v>3</v>
      </c>
      <c r="VG282" s="73">
        <v>17</v>
      </c>
      <c r="VH282" s="73"/>
      <c r="VI282" s="73">
        <v>6</v>
      </c>
      <c r="VJ282" s="73">
        <v>6</v>
      </c>
      <c r="VK282" s="73">
        <v>321</v>
      </c>
      <c r="VL282" s="73"/>
      <c r="VM282" s="73"/>
      <c r="VN282" s="73"/>
      <c r="VO282" s="73">
        <v>2</v>
      </c>
      <c r="VP282" s="73">
        <v>1</v>
      </c>
      <c r="VQ282" s="73"/>
      <c r="VR282" s="73">
        <v>8</v>
      </c>
      <c r="VS282" s="73">
        <v>51</v>
      </c>
      <c r="VT282" s="73"/>
      <c r="VU282" s="73"/>
      <c r="VV282" s="73"/>
      <c r="VW282" s="73">
        <v>5</v>
      </c>
      <c r="VX282" s="73">
        <v>10</v>
      </c>
      <c r="VY282" s="73"/>
      <c r="VZ282" s="73">
        <v>19</v>
      </c>
      <c r="WA282" s="73">
        <v>39</v>
      </c>
      <c r="WB282" s="73"/>
      <c r="WC282" s="73">
        <v>463</v>
      </c>
      <c r="WD282" s="73"/>
      <c r="WE282" s="73"/>
      <c r="WF282" s="73"/>
      <c r="WG282" s="73"/>
      <c r="WH282" s="73"/>
      <c r="WI282" s="73">
        <v>43</v>
      </c>
      <c r="WJ282" s="73">
        <v>11</v>
      </c>
      <c r="WK282" s="73"/>
      <c r="WL282" s="73">
        <v>3</v>
      </c>
      <c r="WM282" s="73">
        <v>6</v>
      </c>
      <c r="WN282" s="73">
        <v>1</v>
      </c>
      <c r="WO282" s="22">
        <f t="shared" si="1064"/>
        <v>1125</v>
      </c>
      <c r="WP282" s="22">
        <f t="shared" si="1065"/>
        <v>0</v>
      </c>
      <c r="WQ282" s="22">
        <f t="shared" si="1066"/>
        <v>1</v>
      </c>
      <c r="WR282" s="22">
        <f t="shared" si="1067"/>
        <v>19</v>
      </c>
      <c r="WS282" s="22">
        <f t="shared" si="1068"/>
        <v>24</v>
      </c>
      <c r="WT282" s="22">
        <f t="shared" si="1069"/>
        <v>106</v>
      </c>
      <c r="WU282" s="22">
        <f t="shared" si="1070"/>
        <v>0</v>
      </c>
      <c r="WV282" s="22">
        <f t="shared" si="1071"/>
        <v>45</v>
      </c>
      <c r="WW282" s="22">
        <f t="shared" si="1072"/>
        <v>186</v>
      </c>
      <c r="WX282" s="22">
        <f t="shared" si="1073"/>
        <v>2</v>
      </c>
      <c r="WY282" s="22">
        <f t="shared" si="1074"/>
        <v>1964</v>
      </c>
      <c r="WZ282" s="22">
        <f t="shared" si="1075"/>
        <v>0</v>
      </c>
      <c r="XA282" s="22">
        <f t="shared" si="1076"/>
        <v>0</v>
      </c>
      <c r="XB282" s="22">
        <f t="shared" si="1077"/>
        <v>0</v>
      </c>
      <c r="XC282" s="22">
        <f t="shared" si="1078"/>
        <v>9</v>
      </c>
      <c r="XD282" s="22">
        <f t="shared" si="1079"/>
        <v>7</v>
      </c>
      <c r="XE282" s="22">
        <f t="shared" si="1080"/>
        <v>25</v>
      </c>
      <c r="XF282" s="22">
        <f t="shared" si="1081"/>
        <v>0</v>
      </c>
      <c r="XG282" s="93">
        <f t="shared" si="1082"/>
        <v>486</v>
      </c>
    </row>
    <row r="283" spans="1:631" ht="17.100000000000001" customHeight="1" x14ac:dyDescent="0.2">
      <c r="A283" s="101"/>
      <c r="B283" s="27" t="s">
        <v>560</v>
      </c>
      <c r="C283" s="535" t="s">
        <v>561</v>
      </c>
      <c r="D283" s="25" t="s">
        <v>562</v>
      </c>
      <c r="E283" s="535" t="s">
        <v>563</v>
      </c>
      <c r="F283" s="25" t="s">
        <v>567</v>
      </c>
      <c r="G283" s="535" t="s">
        <v>568</v>
      </c>
      <c r="H283" s="25">
        <v>22</v>
      </c>
      <c r="I283" s="28">
        <v>6</v>
      </c>
      <c r="J283" s="17">
        <f t="shared" si="948"/>
        <v>0.55046910384988679</v>
      </c>
      <c r="K283" s="17">
        <f t="shared" si="949"/>
        <v>0.54478728566806855</v>
      </c>
      <c r="L283" s="17">
        <f t="shared" si="950"/>
        <v>1</v>
      </c>
      <c r="M283" s="17">
        <f t="shared" si="951"/>
        <v>5.7124320118550988E-2</v>
      </c>
      <c r="N283" s="17">
        <f t="shared" si="952"/>
        <v>0.23003110065994084</v>
      </c>
      <c r="O283" s="17">
        <f t="shared" si="953"/>
        <v>0.15310579100614688</v>
      </c>
      <c r="P283" s="17">
        <f t="shared" si="954"/>
        <v>0.7412479418611253</v>
      </c>
      <c r="Q283" s="17">
        <f t="shared" si="955"/>
        <v>0.48103445861745475</v>
      </c>
      <c r="R283" s="69">
        <f t="shared" si="956"/>
        <v>0.65339709850650562</v>
      </c>
      <c r="S283" s="422">
        <f t="shared" si="957"/>
        <v>0.49013301114307556</v>
      </c>
      <c r="T283" s="17">
        <f t="shared" si="1083"/>
        <v>0.5098669888569245</v>
      </c>
      <c r="U283" s="10">
        <f t="shared" si="958"/>
        <v>57282.536464097757</v>
      </c>
      <c r="V283" s="32">
        <v>2</v>
      </c>
      <c r="W283" s="550">
        <f t="shared" si="959"/>
        <v>0</v>
      </c>
      <c r="X283" s="550">
        <f t="shared" si="960"/>
        <v>0.37902190003196445</v>
      </c>
      <c r="Y283" s="550">
        <f t="shared" si="961"/>
        <v>0.62097809996803555</v>
      </c>
      <c r="Z283" s="551">
        <f t="shared" si="962"/>
        <v>69765.647575208859</v>
      </c>
      <c r="AA283" s="426">
        <f t="shared" si="963"/>
        <v>0.20329689892120911</v>
      </c>
      <c r="AB283" s="59">
        <f t="shared" si="964"/>
        <v>0.74064071787837227</v>
      </c>
      <c r="AC283" s="59">
        <f t="shared" si="965"/>
        <v>0.37851778806038078</v>
      </c>
      <c r="AD283" s="59">
        <f t="shared" si="966"/>
        <v>0.23003110065994084</v>
      </c>
      <c r="AE283" s="59">
        <f t="shared" si="967"/>
        <v>0.51896554138254525</v>
      </c>
      <c r="AF283" s="59">
        <f t="shared" si="968"/>
        <v>0.12637495956001293</v>
      </c>
      <c r="AG283" s="59">
        <f t="shared" si="969"/>
        <v>0.59135393076674214</v>
      </c>
      <c r="AH283" s="59">
        <f t="shared" si="970"/>
        <v>0.15310579100614688</v>
      </c>
      <c r="AI283" s="59">
        <f t="shared" si="971"/>
        <v>0.66527822711096729</v>
      </c>
      <c r="AJ283" s="59">
        <f t="shared" si="972"/>
        <v>0.43565998058880623</v>
      </c>
      <c r="AK283" s="59">
        <f t="shared" si="973"/>
        <v>0.2587520581388747</v>
      </c>
      <c r="AL283" s="35">
        <f t="shared" si="974"/>
        <v>1</v>
      </c>
      <c r="AM283" s="27">
        <v>112348</v>
      </c>
      <c r="AN283" s="25">
        <v>55535</v>
      </c>
      <c r="AO283" s="25">
        <v>56813</v>
      </c>
      <c r="AP283" s="17">
        <f t="shared" si="975"/>
        <v>2.1820970347172087E-3</v>
      </c>
      <c r="AQ283" s="63">
        <v>97.750514846954033</v>
      </c>
      <c r="AR283" s="58">
        <v>2921.9638102200001</v>
      </c>
      <c r="AS283" s="24">
        <f t="shared" si="976"/>
        <v>38.449483736604222</v>
      </c>
      <c r="AT283" s="17">
        <f t="shared" si="1094"/>
        <v>3.3205361063798518E-2</v>
      </c>
      <c r="AU283" s="25">
        <v>105196</v>
      </c>
      <c r="AV283" s="25">
        <v>49287</v>
      </c>
      <c r="AW283" s="25">
        <v>55909</v>
      </c>
      <c r="AX283" s="25">
        <v>7152</v>
      </c>
      <c r="AY283" s="25">
        <v>6248</v>
      </c>
      <c r="AZ283" s="18">
        <v>904</v>
      </c>
      <c r="BA283" s="25">
        <v>22840</v>
      </c>
      <c r="BB283" s="25">
        <v>12106</v>
      </c>
      <c r="BC283" s="25">
        <v>10734</v>
      </c>
      <c r="BD283" s="63">
        <v>112.78181479411215</v>
      </c>
      <c r="BE283" s="25">
        <v>89508</v>
      </c>
      <c r="BF283" s="25">
        <v>43429</v>
      </c>
      <c r="BG283" s="25">
        <v>46079</v>
      </c>
      <c r="BH283" s="63">
        <v>94.249007139911896</v>
      </c>
      <c r="BI283" s="17">
        <v>0.20329689892120911</v>
      </c>
      <c r="BJ283" s="25">
        <v>37064</v>
      </c>
      <c r="BK283" s="25">
        <v>71419</v>
      </c>
      <c r="BL283" s="25">
        <v>3865</v>
      </c>
      <c r="BM283" s="17">
        <v>0.57308279309427457</v>
      </c>
      <c r="BN283" s="10">
        <f t="shared" si="977"/>
        <v>47963.294361444438</v>
      </c>
      <c r="BO283" s="29">
        <v>0.51896554138254525</v>
      </c>
      <c r="BP283" s="30">
        <f t="shared" si="978"/>
        <v>0.48103445861745475</v>
      </c>
      <c r="BQ283" s="31">
        <v>5.4117251711729377</v>
      </c>
      <c r="BR283" s="25">
        <v>75284</v>
      </c>
      <c r="BS283" s="25">
        <v>19698</v>
      </c>
      <c r="BT283" s="25">
        <v>46685</v>
      </c>
      <c r="BU283" s="25">
        <v>5183</v>
      </c>
      <c r="BV283" s="25">
        <v>2746</v>
      </c>
      <c r="BW283" s="18">
        <v>972</v>
      </c>
      <c r="BX283" s="25">
        <v>24728</v>
      </c>
      <c r="BY283" s="25">
        <v>19600</v>
      </c>
      <c r="BZ283" s="25">
        <v>5128</v>
      </c>
      <c r="CA283" s="59">
        <v>0.20737625363959883</v>
      </c>
      <c r="CB283" s="25">
        <v>105196</v>
      </c>
      <c r="CC283" s="25">
        <v>7152</v>
      </c>
      <c r="CD283" s="17">
        <f t="shared" si="979"/>
        <v>6.7987375945853454E-2</v>
      </c>
      <c r="CE283" s="18">
        <v>970</v>
      </c>
      <c r="CF283" s="25">
        <v>2692</v>
      </c>
      <c r="CG283" s="25">
        <v>5241</v>
      </c>
      <c r="CH283" s="25">
        <v>5996</v>
      </c>
      <c r="CI283" s="25">
        <v>4564</v>
      </c>
      <c r="CJ283" s="25">
        <v>2648</v>
      </c>
      <c r="CK283" s="25">
        <v>1431</v>
      </c>
      <c r="CL283" s="18">
        <v>734</v>
      </c>
      <c r="CM283" s="18">
        <v>452</v>
      </c>
      <c r="CN283" s="26">
        <v>4.254124878680039</v>
      </c>
      <c r="CO283" s="27">
        <v>24728</v>
      </c>
      <c r="CP283" s="34">
        <f t="shared" si="980"/>
        <v>4.5433516661274664</v>
      </c>
      <c r="CQ283" s="25">
        <v>417</v>
      </c>
      <c r="CR283" s="25">
        <v>3419</v>
      </c>
      <c r="CS283" s="25">
        <v>2423</v>
      </c>
      <c r="CT283" s="25">
        <v>4997</v>
      </c>
      <c r="CU283" s="25">
        <v>13304</v>
      </c>
      <c r="CV283" s="18">
        <v>97</v>
      </c>
      <c r="CW283" s="18">
        <v>44</v>
      </c>
      <c r="CX283" s="18">
        <v>27</v>
      </c>
      <c r="CY283" s="25">
        <v>24728</v>
      </c>
      <c r="CZ283" s="25">
        <v>23176</v>
      </c>
      <c r="DA283" s="18">
        <v>456</v>
      </c>
      <c r="DB283" s="18">
        <v>423</v>
      </c>
      <c r="DC283" s="18">
        <v>544</v>
      </c>
      <c r="DD283" s="18">
        <v>108</v>
      </c>
      <c r="DE283" s="18">
        <v>21</v>
      </c>
      <c r="DF283" s="25">
        <v>24728</v>
      </c>
      <c r="DG283" s="25">
        <v>3077</v>
      </c>
      <c r="DH283" s="18">
        <v>35</v>
      </c>
      <c r="DI283" s="18">
        <v>13</v>
      </c>
      <c r="DJ283" s="25">
        <v>21481</v>
      </c>
      <c r="DK283" s="18">
        <v>73</v>
      </c>
      <c r="DL283" s="18">
        <v>49</v>
      </c>
      <c r="DM283" s="25">
        <f t="shared" si="981"/>
        <v>13238.836622452282</v>
      </c>
      <c r="DN283" s="17">
        <f t="shared" si="982"/>
        <v>0.86869136201876418</v>
      </c>
      <c r="DO283" s="17">
        <f t="shared" si="983"/>
        <v>2.9521190553219025E-3</v>
      </c>
      <c r="DP283" s="23">
        <f t="shared" si="984"/>
        <v>0.12637495956001293</v>
      </c>
      <c r="DQ283" s="23">
        <f t="shared" si="985"/>
        <v>0.87362504043998701</v>
      </c>
      <c r="DR283" s="25">
        <v>24728</v>
      </c>
      <c r="DS283" s="18">
        <v>111</v>
      </c>
      <c r="DT283" s="25">
        <v>14728</v>
      </c>
      <c r="DU283" s="18">
        <v>28</v>
      </c>
      <c r="DV283" s="25">
        <v>4521</v>
      </c>
      <c r="DW283" s="18">
        <v>46</v>
      </c>
      <c r="DX283" s="25">
        <v>5250</v>
      </c>
      <c r="DY283" s="18">
        <v>44</v>
      </c>
      <c r="DZ283" s="17">
        <f t="shared" si="986"/>
        <v>0.7840504691038499</v>
      </c>
      <c r="EA283" s="17">
        <f t="shared" si="987"/>
        <v>0.2159495308961501</v>
      </c>
      <c r="EB283" s="25">
        <v>24728</v>
      </c>
      <c r="EC283" s="25">
        <v>14541</v>
      </c>
      <c r="ED283" s="18">
        <v>82</v>
      </c>
      <c r="EE283" s="25">
        <v>7354</v>
      </c>
      <c r="EF283" s="17">
        <f t="shared" si="1087"/>
        <v>0.29739566483338725</v>
      </c>
      <c r="EG283" s="25">
        <v>2604</v>
      </c>
      <c r="EH283" s="18">
        <v>147</v>
      </c>
      <c r="EI283" s="17">
        <f t="shared" si="988"/>
        <v>0.59135393076674214</v>
      </c>
      <c r="EJ283" s="17">
        <f t="shared" si="989"/>
        <v>0.10530572630216758</v>
      </c>
      <c r="EK283" s="69">
        <f t="shared" si="990"/>
        <v>0.54478728566806855</v>
      </c>
      <c r="EL283" s="27">
        <v>69984</v>
      </c>
      <c r="EM283" s="25">
        <v>51833</v>
      </c>
      <c r="EN283" s="25">
        <v>18151</v>
      </c>
      <c r="EO283" s="59">
        <v>0.74064071787837227</v>
      </c>
      <c r="EP283" s="25">
        <v>32555</v>
      </c>
      <c r="EQ283" s="25">
        <v>27377</v>
      </c>
      <c r="ER283" s="25">
        <v>5178</v>
      </c>
      <c r="ES283" s="59">
        <v>0.84094609123022579</v>
      </c>
      <c r="ET283" s="25">
        <v>37429</v>
      </c>
      <c r="EU283" s="25">
        <v>24456</v>
      </c>
      <c r="EV283" s="25">
        <v>12973</v>
      </c>
      <c r="EW283" s="59">
        <v>0.65339709850650562</v>
      </c>
      <c r="EX283" s="25">
        <v>13310</v>
      </c>
      <c r="EY283" s="25">
        <v>11633</v>
      </c>
      <c r="EZ283" s="25">
        <v>1677</v>
      </c>
      <c r="FA283" s="59">
        <v>0.87400450788880546</v>
      </c>
      <c r="FB283" s="25">
        <v>56674</v>
      </c>
      <c r="FC283" s="25">
        <v>40200</v>
      </c>
      <c r="FD283" s="25">
        <v>16474</v>
      </c>
      <c r="FE283" s="59">
        <v>0.70931997035677741</v>
      </c>
      <c r="FF283" s="25">
        <v>50868</v>
      </c>
      <c r="FG283" s="25">
        <v>18253</v>
      </c>
      <c r="FH283" s="25">
        <v>24487</v>
      </c>
      <c r="FI283" s="25">
        <v>8128</v>
      </c>
      <c r="FJ283" s="23">
        <f t="shared" si="991"/>
        <v>0.15978611307698357</v>
      </c>
      <c r="FK283" s="23">
        <f t="shared" si="992"/>
        <v>0.48138318785877171</v>
      </c>
      <c r="FL283" s="36">
        <f t="shared" si="993"/>
        <v>2.2456938976377954</v>
      </c>
      <c r="FM283" s="25">
        <v>23589</v>
      </c>
      <c r="FN283" s="25">
        <v>8376</v>
      </c>
      <c r="FO283" s="17">
        <f t="shared" si="994"/>
        <v>0.35508075798041461</v>
      </c>
      <c r="FP283" s="25">
        <v>11520</v>
      </c>
      <c r="FQ283" s="17">
        <f t="shared" si="995"/>
        <v>0.48836322014498285</v>
      </c>
      <c r="FR283" s="25">
        <v>3693</v>
      </c>
      <c r="FS283" s="17">
        <f t="shared" si="996"/>
        <v>0.15655602187460257</v>
      </c>
      <c r="FT283" s="25">
        <v>27279</v>
      </c>
      <c r="FU283" s="25">
        <v>9877</v>
      </c>
      <c r="FV283" s="25">
        <v>12967</v>
      </c>
      <c r="FW283" s="17">
        <f t="shared" si="997"/>
        <v>0.1625792734337769</v>
      </c>
      <c r="FX283" s="17">
        <f t="shared" si="998"/>
        <v>0.47534733677920743</v>
      </c>
      <c r="FY283" s="25">
        <v>4435</v>
      </c>
      <c r="FZ283" s="25">
        <v>52732</v>
      </c>
      <c r="GA283" s="25">
        <v>19960</v>
      </c>
      <c r="GB283" s="25">
        <v>20642</v>
      </c>
      <c r="GC283" s="25">
        <v>6794</v>
      </c>
      <c r="GD283" s="25">
        <v>2727</v>
      </c>
      <c r="GE283" s="18">
        <v>59</v>
      </c>
      <c r="GF283" s="18">
        <v>1666</v>
      </c>
      <c r="GG283" s="18">
        <v>153</v>
      </c>
      <c r="GH283" s="18">
        <v>13</v>
      </c>
      <c r="GI283" s="18">
        <v>718</v>
      </c>
      <c r="GJ283" s="10">
        <f t="shared" si="999"/>
        <v>19960</v>
      </c>
      <c r="GK283" s="10">
        <f t="shared" si="1088"/>
        <v>32772</v>
      </c>
      <c r="GL283" s="10">
        <f t="shared" si="1089"/>
        <v>12130</v>
      </c>
      <c r="GM283" s="10">
        <f t="shared" si="1000"/>
        <v>40602</v>
      </c>
      <c r="GN283" s="10">
        <f t="shared" si="1090"/>
        <v>5336</v>
      </c>
      <c r="GO283" s="17">
        <f t="shared" si="1001"/>
        <v>0.37851778806038078</v>
      </c>
      <c r="GP283" s="17">
        <f t="shared" si="1091"/>
        <v>0.62148221193961917</v>
      </c>
      <c r="GQ283" s="17">
        <f t="shared" si="1092"/>
        <v>0.23003110065994084</v>
      </c>
      <c r="GR283" s="17">
        <f t="shared" si="1093"/>
        <v>0.10119092770992945</v>
      </c>
      <c r="GS283" s="17">
        <f t="shared" si="1002"/>
        <v>0.42575665629977999</v>
      </c>
      <c r="GT283" s="25">
        <v>25154</v>
      </c>
      <c r="GU283" s="25">
        <v>7195</v>
      </c>
      <c r="GV283" s="25">
        <v>11189</v>
      </c>
      <c r="GW283" s="25">
        <v>3803</v>
      </c>
      <c r="GX283" s="25">
        <v>1504</v>
      </c>
      <c r="GY283" s="18">
        <v>49</v>
      </c>
      <c r="GZ283" s="18">
        <v>699</v>
      </c>
      <c r="HA283" s="18">
        <v>125</v>
      </c>
      <c r="HB283" s="18">
        <v>10</v>
      </c>
      <c r="HC283" s="18">
        <v>580</v>
      </c>
      <c r="HD283" s="23">
        <f t="shared" si="1003"/>
        <v>0.28603800588375605</v>
      </c>
      <c r="HE283" s="23">
        <f t="shared" si="1004"/>
        <v>0.71396199411624395</v>
      </c>
      <c r="HF283" s="23">
        <f t="shared" si="1005"/>
        <v>0.26914208475789136</v>
      </c>
      <c r="HG283" s="23">
        <f t="shared" si="1006"/>
        <v>0.11795340701280115</v>
      </c>
      <c r="HH283" s="25">
        <v>27578</v>
      </c>
      <c r="HI283" s="25">
        <v>12765</v>
      </c>
      <c r="HJ283" s="25">
        <v>9453</v>
      </c>
      <c r="HK283" s="25">
        <v>2991</v>
      </c>
      <c r="HL283" s="25">
        <v>1223</v>
      </c>
      <c r="HM283" s="18">
        <v>10</v>
      </c>
      <c r="HN283" s="18">
        <v>967</v>
      </c>
      <c r="HO283" s="18">
        <v>28</v>
      </c>
      <c r="HP283" s="18">
        <v>3</v>
      </c>
      <c r="HQ283" s="18">
        <v>138</v>
      </c>
      <c r="HR283" s="23">
        <f t="shared" si="1007"/>
        <v>0.4628689535136703</v>
      </c>
      <c r="HS283" s="23">
        <f t="shared" si="1008"/>
        <v>0.5371310464863297</v>
      </c>
      <c r="HT283" s="80">
        <f t="shared" si="1009"/>
        <v>0.19435782145188193</v>
      </c>
      <c r="HU283" s="27">
        <v>88065</v>
      </c>
      <c r="HV283" s="18">
        <v>3510</v>
      </c>
      <c r="HW283" s="25">
        <v>8443</v>
      </c>
      <c r="HX283" s="18">
        <v>1228</v>
      </c>
      <c r="HY283" s="25">
        <v>29901</v>
      </c>
      <c r="HZ283" s="25">
        <v>21074</v>
      </c>
      <c r="IA283" s="18">
        <v>436</v>
      </c>
      <c r="IB283" s="18">
        <v>83</v>
      </c>
      <c r="IC283" s="25">
        <v>10690</v>
      </c>
      <c r="ID283" s="25">
        <v>6255</v>
      </c>
      <c r="IE283" s="25">
        <v>3195</v>
      </c>
      <c r="IF283" s="18">
        <v>447</v>
      </c>
      <c r="IG283" s="18">
        <v>2803</v>
      </c>
      <c r="IH283" s="17">
        <f t="shared" si="1010"/>
        <v>0.31032759893260659</v>
      </c>
      <c r="II283" s="17">
        <f t="shared" si="1011"/>
        <v>0.23930051666382784</v>
      </c>
      <c r="IJ283" s="30">
        <f t="shared" si="1012"/>
        <v>4.1788459713390909</v>
      </c>
      <c r="IK283" s="17">
        <f t="shared" si="1084"/>
        <v>5.7124320118550988E-2</v>
      </c>
      <c r="IL283" s="25">
        <v>43272</v>
      </c>
      <c r="IM283" s="25">
        <v>2839</v>
      </c>
      <c r="IN283" s="25">
        <v>5479</v>
      </c>
      <c r="IO283" s="25">
        <v>788</v>
      </c>
      <c r="IP283" s="25">
        <v>17934</v>
      </c>
      <c r="IQ283" s="25">
        <v>7250</v>
      </c>
      <c r="IR283" s="25">
        <v>255</v>
      </c>
      <c r="IS283" s="18">
        <v>62</v>
      </c>
      <c r="IT283" s="25">
        <v>4946</v>
      </c>
      <c r="IU283" s="25">
        <v>220</v>
      </c>
      <c r="IV283" s="25">
        <v>1121</v>
      </c>
      <c r="IW283" s="18">
        <v>237</v>
      </c>
      <c r="IX283" s="25">
        <v>2141</v>
      </c>
      <c r="IY283" s="17">
        <f t="shared" si="1013"/>
        <v>0.79832224070992786</v>
      </c>
      <c r="IZ283" s="25">
        <v>44793</v>
      </c>
      <c r="JA283" s="18">
        <v>671</v>
      </c>
      <c r="JB283" s="25">
        <v>2964</v>
      </c>
      <c r="JC283" s="18">
        <v>440</v>
      </c>
      <c r="JD283" s="25">
        <v>11967</v>
      </c>
      <c r="JE283" s="25">
        <v>13824</v>
      </c>
      <c r="JF283" s="18">
        <v>181</v>
      </c>
      <c r="JG283" s="18">
        <v>21</v>
      </c>
      <c r="JH283" s="25">
        <v>5744</v>
      </c>
      <c r="JI283" s="25">
        <v>6035</v>
      </c>
      <c r="JJ283" s="25">
        <v>2074</v>
      </c>
      <c r="JK283" s="18">
        <v>210</v>
      </c>
      <c r="JL283" s="18">
        <v>662</v>
      </c>
      <c r="JM283" s="80">
        <f t="shared" si="1014"/>
        <v>0.6707967762820084</v>
      </c>
      <c r="JN283" s="27">
        <v>88065</v>
      </c>
      <c r="JO283" s="25">
        <v>64288</v>
      </c>
      <c r="JP283" s="18">
        <v>75</v>
      </c>
      <c r="JQ283" s="18">
        <v>129</v>
      </c>
      <c r="JR283" s="18">
        <v>318</v>
      </c>
      <c r="JS283" s="18">
        <v>393</v>
      </c>
      <c r="JT283" s="18">
        <v>53</v>
      </c>
      <c r="JU283" s="18">
        <v>4</v>
      </c>
      <c r="JV283" s="18">
        <v>18</v>
      </c>
      <c r="JW283" s="25">
        <v>22787</v>
      </c>
      <c r="JX283" s="17">
        <f t="shared" si="1015"/>
        <v>0.2587520581388747</v>
      </c>
      <c r="JY283" s="17">
        <f t="shared" si="1016"/>
        <v>0.7412479418611253</v>
      </c>
      <c r="JZ283" s="25">
        <v>18943</v>
      </c>
      <c r="KA283" s="25">
        <v>15624</v>
      </c>
      <c r="KB283" s="18">
        <v>33</v>
      </c>
      <c r="KC283" s="18">
        <v>44</v>
      </c>
      <c r="KD283" s="18">
        <v>65</v>
      </c>
      <c r="KE283" s="18">
        <v>149</v>
      </c>
      <c r="KF283" s="18">
        <v>8</v>
      </c>
      <c r="KG283" s="18">
        <v>4</v>
      </c>
      <c r="KH283" s="18">
        <v>6</v>
      </c>
      <c r="KI283" s="25">
        <v>3010</v>
      </c>
      <c r="KJ283" s="17">
        <f t="shared" si="1017"/>
        <v>0.15889774586918651</v>
      </c>
      <c r="KK283" s="25">
        <v>69122</v>
      </c>
      <c r="KL283" s="25">
        <v>48664</v>
      </c>
      <c r="KM283" s="18">
        <v>42</v>
      </c>
      <c r="KN283" s="18">
        <v>85</v>
      </c>
      <c r="KO283" s="18">
        <v>253</v>
      </c>
      <c r="KP283" s="18">
        <v>244</v>
      </c>
      <c r="KQ283" s="18">
        <v>45</v>
      </c>
      <c r="KR283" s="18">
        <v>0</v>
      </c>
      <c r="KS283" s="18">
        <v>12</v>
      </c>
      <c r="KT283" s="25">
        <v>19777</v>
      </c>
      <c r="KU283" s="69">
        <f t="shared" ref="KU283:KU314" si="1095">KT283/KK283</f>
        <v>0.28611729984664797</v>
      </c>
      <c r="KV283" s="27">
        <v>112348</v>
      </c>
      <c r="KW283" s="25">
        <v>108766</v>
      </c>
      <c r="KX283" s="25">
        <v>3582</v>
      </c>
      <c r="KY283" s="59">
        <v>3.1883077580375264E-2</v>
      </c>
      <c r="KZ283" s="18">
        <v>1693</v>
      </c>
      <c r="LA283" s="18">
        <v>1380</v>
      </c>
      <c r="LB283" s="18">
        <v>1299</v>
      </c>
      <c r="LC283" s="18">
        <v>1287</v>
      </c>
      <c r="LD283" s="25">
        <v>55535</v>
      </c>
      <c r="LE283" s="25">
        <v>53859</v>
      </c>
      <c r="LF283" s="25">
        <v>1676</v>
      </c>
      <c r="LG283" s="59">
        <v>3.0179166291527865E-2</v>
      </c>
      <c r="LH283" s="25">
        <v>56813</v>
      </c>
      <c r="LI283" s="25">
        <v>54907</v>
      </c>
      <c r="LJ283" s="25">
        <v>1906</v>
      </c>
      <c r="LK283" s="35">
        <v>3.3548659637758965E-2</v>
      </c>
      <c r="LL283" s="27">
        <v>24728</v>
      </c>
      <c r="LM283" s="18">
        <v>176</v>
      </c>
      <c r="LN283" s="25">
        <v>16275</v>
      </c>
      <c r="LO283" s="25">
        <v>6887</v>
      </c>
      <c r="LP283" s="18">
        <v>182</v>
      </c>
      <c r="LQ283" s="18">
        <v>114</v>
      </c>
      <c r="LR283" s="25">
        <v>1094</v>
      </c>
      <c r="LS283" s="23">
        <f t="shared" si="1018"/>
        <v>4.4241345842769328E-2</v>
      </c>
      <c r="LT283" s="23">
        <f t="shared" si="1019"/>
        <v>0.95575865415723071</v>
      </c>
      <c r="LU283" s="17">
        <f t="shared" si="1020"/>
        <v>0.66527822711096729</v>
      </c>
      <c r="LV283" s="25">
        <v>24728</v>
      </c>
      <c r="LW283" s="25">
        <v>4731</v>
      </c>
      <c r="LX283" s="18">
        <v>289</v>
      </c>
      <c r="LY283" s="25">
        <v>4336</v>
      </c>
      <c r="LZ283" s="25">
        <v>3965</v>
      </c>
      <c r="MA283" s="25">
        <v>1751</v>
      </c>
      <c r="MB283" s="25">
        <v>2343</v>
      </c>
      <c r="MC283" s="25">
        <v>5532</v>
      </c>
      <c r="MD283" s="25">
        <v>1417</v>
      </c>
      <c r="ME283" s="18">
        <v>27</v>
      </c>
      <c r="MF283" s="18">
        <v>337</v>
      </c>
      <c r="MG283" s="17">
        <f t="shared" si="1021"/>
        <v>0.38927531543189908</v>
      </c>
      <c r="MH283" s="17">
        <f t="shared" si="1022"/>
        <v>0.43565998058880623</v>
      </c>
      <c r="MI283" s="25">
        <v>24728</v>
      </c>
      <c r="MJ283" s="25">
        <v>4917</v>
      </c>
      <c r="MK283" s="18">
        <v>383</v>
      </c>
      <c r="ML283" s="25">
        <v>4850</v>
      </c>
      <c r="MM283" s="25">
        <v>3783</v>
      </c>
      <c r="MN283" s="25">
        <v>1772</v>
      </c>
      <c r="MO283" s="25">
        <v>3116</v>
      </c>
      <c r="MP283" s="25">
        <v>5517</v>
      </c>
      <c r="MQ283" s="18">
        <v>15</v>
      </c>
      <c r="MR283" s="18">
        <v>42</v>
      </c>
      <c r="MS283" s="18">
        <v>333</v>
      </c>
      <c r="MT283" s="17">
        <f t="shared" si="1023"/>
        <v>0.63417987706243939</v>
      </c>
      <c r="MU283" s="69">
        <f t="shared" si="1024"/>
        <v>0.55046910384988679</v>
      </c>
      <c r="MV283" s="27">
        <v>24728</v>
      </c>
      <c r="MW283" s="25">
        <v>3786</v>
      </c>
      <c r="MX283" s="18">
        <v>699</v>
      </c>
      <c r="MY283" s="25">
        <v>4498</v>
      </c>
      <c r="MZ283" s="25">
        <v>1322</v>
      </c>
      <c r="NA283" s="18">
        <v>157</v>
      </c>
      <c r="NB283" s="25">
        <v>3177</v>
      </c>
      <c r="NC283" s="25">
        <v>10826</v>
      </c>
      <c r="ND283" s="18">
        <v>263</v>
      </c>
      <c r="NE283" s="17">
        <f t="shared" si="1025"/>
        <v>0.15310579100614688</v>
      </c>
      <c r="NF283" s="10">
        <f t="shared" si="1026"/>
        <v>16106.116790682627</v>
      </c>
      <c r="NG283" s="17">
        <f t="shared" si="1027"/>
        <v>0.59725816887738592</v>
      </c>
      <c r="NH283" s="25">
        <v>24728</v>
      </c>
      <c r="NI283" s="18">
        <v>882</v>
      </c>
      <c r="NJ283" s="18">
        <v>27</v>
      </c>
      <c r="NK283" s="18">
        <v>7</v>
      </c>
      <c r="NL283" s="18">
        <v>27</v>
      </c>
      <c r="NM283" s="25">
        <v>23173</v>
      </c>
      <c r="NN283" s="18">
        <v>585</v>
      </c>
      <c r="NO283" s="18">
        <v>21</v>
      </c>
      <c r="NP283" s="18">
        <v>0</v>
      </c>
      <c r="NQ283" s="32">
        <v>6</v>
      </c>
      <c r="NR283" s="27">
        <v>24728</v>
      </c>
      <c r="NS283" s="37">
        <f t="shared" si="1028"/>
        <v>0.94366709802652859</v>
      </c>
      <c r="NT283" s="37">
        <f t="shared" si="1029"/>
        <v>0.25463594236143611</v>
      </c>
      <c r="NU283" s="37">
        <f t="shared" si="1030"/>
        <v>1.0596957360188559</v>
      </c>
      <c r="NV283" s="17">
        <f t="shared" si="1031"/>
        <v>0.2151831137426044</v>
      </c>
      <c r="NW283" s="10">
        <f t="shared" si="1032"/>
        <v>13456</v>
      </c>
      <c r="NX283" s="17">
        <f t="shared" si="1033"/>
        <v>0.54416046586865097</v>
      </c>
      <c r="NY283" s="19">
        <f t="shared" si="1034"/>
        <v>0.24249851321883617</v>
      </c>
      <c r="NZ283" s="25">
        <v>5083</v>
      </c>
      <c r="OA283" s="25">
        <v>11272</v>
      </c>
      <c r="OB283" s="18">
        <v>799</v>
      </c>
      <c r="OC283" s="25">
        <v>5192</v>
      </c>
      <c r="OD283" s="18">
        <v>358</v>
      </c>
      <c r="OE283" s="18">
        <v>631</v>
      </c>
      <c r="OF283" s="17">
        <f t="shared" si="1035"/>
        <v>0.20996441281138789</v>
      </c>
      <c r="OG283" s="17">
        <f t="shared" si="1036"/>
        <v>0.20555645422193464</v>
      </c>
      <c r="OH283" s="17">
        <f t="shared" si="1037"/>
        <v>0.45583953413134909</v>
      </c>
      <c r="OI283" s="69">
        <f t="shared" si="1038"/>
        <v>2.5517631834357814E-2</v>
      </c>
      <c r="OJ283" s="27">
        <v>24728</v>
      </c>
      <c r="OK283" s="18">
        <v>545</v>
      </c>
      <c r="OL283" s="25">
        <v>14329</v>
      </c>
      <c r="OM283" s="25">
        <v>2016</v>
      </c>
      <c r="ON283" s="25">
        <v>1130</v>
      </c>
      <c r="OO283" s="18">
        <v>120</v>
      </c>
      <c r="OP283" s="18">
        <v>39</v>
      </c>
      <c r="OQ283" s="25">
        <v>2221</v>
      </c>
      <c r="OR283" s="69">
        <f t="shared" si="1039"/>
        <v>0.64877871239081208</v>
      </c>
      <c r="OS283" s="22">
        <v>28628</v>
      </c>
      <c r="OT283" s="22">
        <v>28628</v>
      </c>
      <c r="OU283" s="38">
        <f t="shared" si="918"/>
        <v>0.62753178430512935</v>
      </c>
      <c r="OV283" s="39">
        <v>0.70190966885566586</v>
      </c>
      <c r="OW283" s="22">
        <v>2009427</v>
      </c>
      <c r="OX283" s="36">
        <f t="shared" si="919"/>
        <v>82221733.986000001</v>
      </c>
      <c r="OY283" s="36">
        <f t="shared" si="920"/>
        <v>1939672.4288832685</v>
      </c>
      <c r="OZ283" s="22">
        <v>7811</v>
      </c>
      <c r="PA283" s="22">
        <v>7811</v>
      </c>
      <c r="PB283" s="38">
        <f t="shared" si="921"/>
        <v>0.17121876370013153</v>
      </c>
      <c r="PC283" s="39">
        <v>0.49610037127128409</v>
      </c>
      <c r="PD283" s="22">
        <v>387504</v>
      </c>
      <c r="PE283" s="40">
        <f t="shared" si="1040"/>
        <v>15855888.672</v>
      </c>
      <c r="PF283" s="36">
        <f t="shared" si="1041"/>
        <v>2399202.3633677992</v>
      </c>
      <c r="PG283" s="22"/>
      <c r="PH283" s="22"/>
      <c r="PI283" s="38">
        <f t="shared" si="922"/>
        <v>0</v>
      </c>
      <c r="PJ283" s="39">
        <v>0</v>
      </c>
      <c r="PK283" s="22"/>
      <c r="PL283" s="41">
        <f t="shared" si="1042"/>
        <v>0</v>
      </c>
      <c r="PM283" s="36">
        <f t="shared" si="1043"/>
        <v>0</v>
      </c>
      <c r="PN283" s="22">
        <v>3618</v>
      </c>
      <c r="PO283" s="22">
        <v>3618</v>
      </c>
      <c r="PP283" s="38">
        <f t="shared" si="923"/>
        <v>7.9307321350284968E-2</v>
      </c>
      <c r="PQ283" s="39">
        <v>0.47669707020453289</v>
      </c>
      <c r="PR283" s="22">
        <v>172469</v>
      </c>
      <c r="PS283" s="41">
        <f t="shared" si="1044"/>
        <v>7057086.5419999994</v>
      </c>
      <c r="PT283" s="36">
        <f t="shared" si="1045"/>
        <v>474386.19210457092</v>
      </c>
      <c r="PU283" s="22">
        <v>362</v>
      </c>
      <c r="PV283" s="22">
        <v>362</v>
      </c>
      <c r="PW283" s="38">
        <f t="shared" si="924"/>
        <v>7.9351161771153006E-3</v>
      </c>
      <c r="PX283" s="39">
        <v>0.30610497237569062</v>
      </c>
      <c r="PY283" s="22">
        <v>11081</v>
      </c>
      <c r="PZ283" s="36">
        <f t="shared" si="1046"/>
        <v>55229.15359867263</v>
      </c>
      <c r="QA283" s="22"/>
      <c r="QB283" s="22"/>
      <c r="QC283" s="39">
        <v>0</v>
      </c>
      <c r="QD283" s="22"/>
      <c r="QE283" s="22">
        <f t="shared" si="1047"/>
        <v>0</v>
      </c>
      <c r="QF283" s="22"/>
      <c r="QG283" s="22">
        <v>1955</v>
      </c>
      <c r="QH283" s="22">
        <v>1955</v>
      </c>
      <c r="QI283" s="38">
        <f t="shared" si="925"/>
        <v>4.2854011398509424E-2</v>
      </c>
      <c r="QJ283" s="39">
        <v>0.28409718670076722</v>
      </c>
      <c r="QK283" s="22">
        <v>55541</v>
      </c>
      <c r="QL283" s="42">
        <f t="shared" si="1048"/>
        <v>70.774291150895138</v>
      </c>
      <c r="QM283" s="22">
        <f t="shared" si="926"/>
        <v>3246</v>
      </c>
      <c r="QN283" s="22"/>
      <c r="QO283" s="22"/>
      <c r="QP283" s="38">
        <f t="shared" si="927"/>
        <v>0</v>
      </c>
      <c r="QQ283" s="39">
        <v>0</v>
      </c>
      <c r="QR283" s="22"/>
      <c r="QS283" s="36">
        <f t="shared" si="1049"/>
        <v>0</v>
      </c>
      <c r="QT283" s="22">
        <v>3246</v>
      </c>
      <c r="QU283" s="22">
        <v>3246</v>
      </c>
      <c r="QV283" s="38">
        <f t="shared" si="928"/>
        <v>7.1153003068829462E-2</v>
      </c>
      <c r="QW283" s="39">
        <v>0.13159889094269869</v>
      </c>
      <c r="QX283" s="22">
        <v>42717</v>
      </c>
      <c r="QY283" s="36">
        <f t="shared" si="1050"/>
        <v>763208.35272455029</v>
      </c>
      <c r="QZ283" s="22"/>
      <c r="RA283" s="22"/>
      <c r="RB283" s="38">
        <f t="shared" si="929"/>
        <v>0</v>
      </c>
      <c r="RC283" s="39">
        <v>0</v>
      </c>
      <c r="RD283" s="22"/>
      <c r="RE283" s="36">
        <f t="shared" si="1051"/>
        <v>0</v>
      </c>
      <c r="RF283" s="10">
        <f t="shared" si="930"/>
        <v>45620</v>
      </c>
      <c r="RG283" s="10">
        <f t="shared" si="931"/>
        <v>45620</v>
      </c>
      <c r="RH283" s="17">
        <f t="shared" si="932"/>
        <v>5.8674260108834191E-2</v>
      </c>
      <c r="RI283" s="17">
        <f t="shared" si="933"/>
        <v>1.3405162909459849E-3</v>
      </c>
      <c r="RJ283" s="17">
        <f t="shared" si="934"/>
        <v>0.3444161750283633</v>
      </c>
      <c r="RK283" s="17">
        <f t="shared" si="935"/>
        <v>0.42601219092745884</v>
      </c>
      <c r="RL283" s="17">
        <f t="shared" si="936"/>
        <v>8.4233953804763506E-2</v>
      </c>
      <c r="RM283" s="17">
        <f t="shared" si="937"/>
        <v>9.8067145510029544E-3</v>
      </c>
      <c r="RN283" s="17">
        <f t="shared" si="938"/>
        <v>0</v>
      </c>
      <c r="RO283" s="17">
        <f t="shared" si="939"/>
        <v>0.13551839871561469</v>
      </c>
      <c r="RP283" s="17">
        <f t="shared" si="940"/>
        <v>0</v>
      </c>
      <c r="RQ283" s="17">
        <f t="shared" si="941"/>
        <v>1.2566972796828883E-5</v>
      </c>
      <c r="RR283" s="36">
        <f t="shared" si="942"/>
        <v>5631769.264970012</v>
      </c>
      <c r="RS283" s="36">
        <f t="shared" si="943"/>
        <v>50.127899606312639</v>
      </c>
      <c r="RT283" s="10">
        <f t="shared" si="944"/>
        <v>0</v>
      </c>
      <c r="RU283" s="17">
        <f t="shared" si="945"/>
        <v>0</v>
      </c>
      <c r="RV283" s="37">
        <f t="shared" si="946"/>
        <v>2.4626918018412978</v>
      </c>
      <c r="RW283" s="36">
        <f t="shared" si="947"/>
        <v>0.40605974294157438</v>
      </c>
      <c r="RX283" s="85">
        <v>-1.1898070000000001</v>
      </c>
      <c r="RY283" s="93">
        <v>162</v>
      </c>
      <c r="RZ283" s="43" t="b">
        <v>0</v>
      </c>
      <c r="SA283" s="18" t="b">
        <v>0</v>
      </c>
      <c r="SB283" s="18" t="b">
        <v>0</v>
      </c>
      <c r="SC283" s="18" t="b">
        <v>0</v>
      </c>
      <c r="SD283" s="18" t="b">
        <v>0</v>
      </c>
      <c r="SE283" s="32" t="b">
        <v>0</v>
      </c>
      <c r="SF283" s="43" t="b">
        <v>1</v>
      </c>
      <c r="SG283" s="18" t="b">
        <v>0</v>
      </c>
      <c r="SH283" s="18"/>
      <c r="SI283" s="18"/>
      <c r="SJ283" s="18"/>
      <c r="SK283" s="18"/>
      <c r="SL283" s="18"/>
      <c r="SM283" s="18"/>
      <c r="SN283" s="18"/>
      <c r="SO283" s="18"/>
      <c r="SP283" s="18"/>
      <c r="SQ283" s="17">
        <f t="shared" si="1052"/>
        <v>0</v>
      </c>
      <c r="SR283" s="17">
        <f t="shared" si="1053"/>
        <v>0</v>
      </c>
      <c r="SS283" s="17">
        <f t="shared" si="1054"/>
        <v>0</v>
      </c>
      <c r="ST283" s="17">
        <f t="shared" si="1055"/>
        <v>0</v>
      </c>
      <c r="SU283" s="17">
        <f t="shared" si="1056"/>
        <v>0</v>
      </c>
      <c r="SV283" s="17">
        <f t="shared" si="1086"/>
        <v>0</v>
      </c>
      <c r="SW283" s="17">
        <f t="shared" si="1057"/>
        <v>0</v>
      </c>
      <c r="SX283" s="17">
        <f t="shared" si="1058"/>
        <v>0</v>
      </c>
      <c r="SY283" s="17">
        <f t="shared" si="1059"/>
        <v>0</v>
      </c>
      <c r="SZ283" s="17">
        <f t="shared" si="1060"/>
        <v>0</v>
      </c>
      <c r="TA283" s="17">
        <f t="shared" si="1061"/>
        <v>0</v>
      </c>
      <c r="TB283" s="24">
        <f t="shared" ref="TB283:TB314" si="1096">IF(TA283=0,620,1/TA283)</f>
        <v>620</v>
      </c>
      <c r="TC283" s="69">
        <f t="shared" si="1063"/>
        <v>1</v>
      </c>
      <c r="TD283" s="17">
        <f t="shared" si="1085"/>
        <v>2.6014568158168575E-6</v>
      </c>
      <c r="TE283" s="95">
        <v>79</v>
      </c>
      <c r="TF283" s="71"/>
      <c r="TG283" s="71"/>
      <c r="TH283" s="71">
        <v>4</v>
      </c>
      <c r="TI283" s="71"/>
      <c r="TJ283" s="71">
        <v>1</v>
      </c>
      <c r="TK283" s="71">
        <v>15</v>
      </c>
      <c r="TL283" s="71">
        <v>1</v>
      </c>
      <c r="TM283" s="71">
        <v>15</v>
      </c>
      <c r="TN283" s="71"/>
      <c r="TO283" s="71"/>
      <c r="TP283" s="71"/>
      <c r="TQ283" s="71">
        <v>5</v>
      </c>
      <c r="TR283" s="72">
        <v>60</v>
      </c>
      <c r="TS283" s="72"/>
      <c r="TT283" s="72"/>
      <c r="TU283" s="72"/>
      <c r="TV283" s="72">
        <v>5</v>
      </c>
      <c r="TW283" s="72">
        <v>11</v>
      </c>
      <c r="TX283" s="72">
        <v>2</v>
      </c>
      <c r="TY283" s="72">
        <v>2</v>
      </c>
      <c r="TZ283" s="72">
        <v>305</v>
      </c>
      <c r="UA283" s="72">
        <v>1</v>
      </c>
      <c r="UB283" s="72">
        <v>101</v>
      </c>
      <c r="UC283" s="72"/>
      <c r="UD283" s="72"/>
      <c r="UE283" s="72"/>
      <c r="UF283" s="72">
        <v>1</v>
      </c>
      <c r="UG283" s="72">
        <v>92</v>
      </c>
      <c r="UH283" s="72"/>
      <c r="UI283" s="72"/>
      <c r="UJ283" s="73">
        <v>57</v>
      </c>
      <c r="UK283" s="73"/>
      <c r="UL283" s="73"/>
      <c r="UM283" s="73"/>
      <c r="UN283" s="73">
        <v>4</v>
      </c>
      <c r="UO283" s="73">
        <v>7</v>
      </c>
      <c r="UP283" s="73"/>
      <c r="UQ283" s="73"/>
      <c r="UR283" s="73">
        <v>69</v>
      </c>
      <c r="US283" s="73">
        <v>93</v>
      </c>
      <c r="UT283" s="73"/>
      <c r="UU283" s="73"/>
      <c r="UV283" s="73"/>
      <c r="UW283" s="73">
        <v>2</v>
      </c>
      <c r="UX283" s="73"/>
      <c r="UY283" s="73">
        <v>121</v>
      </c>
      <c r="UZ283" s="73"/>
      <c r="VA283" s="73"/>
      <c r="VB283" s="73">
        <v>82</v>
      </c>
      <c r="VC283" s="73"/>
      <c r="VD283" s="73"/>
      <c r="VE283" s="73"/>
      <c r="VF283" s="73">
        <v>5</v>
      </c>
      <c r="VG283" s="73">
        <v>7</v>
      </c>
      <c r="VH283" s="73"/>
      <c r="VI283" s="73"/>
      <c r="VJ283" s="73">
        <v>77</v>
      </c>
      <c r="VK283" s="73">
        <v>93</v>
      </c>
      <c r="VL283" s="73"/>
      <c r="VM283" s="73"/>
      <c r="VN283" s="73"/>
      <c r="VO283" s="73">
        <v>1</v>
      </c>
      <c r="VP283" s="73">
        <v>207</v>
      </c>
      <c r="VQ283" s="73"/>
      <c r="VR283" s="73"/>
      <c r="VS283" s="73">
        <v>66</v>
      </c>
      <c r="VT283" s="73"/>
      <c r="VU283" s="73"/>
      <c r="VV283" s="73"/>
      <c r="VW283" s="73">
        <v>6</v>
      </c>
      <c r="VX283" s="73">
        <v>19</v>
      </c>
      <c r="VY283" s="73"/>
      <c r="VZ283" s="73">
        <v>1</v>
      </c>
      <c r="WA283" s="73">
        <v>102</v>
      </c>
      <c r="WB283" s="73"/>
      <c r="WC283" s="73">
        <v>10</v>
      </c>
      <c r="WD283" s="73"/>
      <c r="WE283" s="73"/>
      <c r="WF283" s="73"/>
      <c r="WG283" s="73"/>
      <c r="WH283" s="73"/>
      <c r="WI283" s="73">
        <v>7</v>
      </c>
      <c r="WJ283" s="73">
        <v>268</v>
      </c>
      <c r="WK283" s="73"/>
      <c r="WL283" s="73">
        <v>2</v>
      </c>
      <c r="WM283" s="73"/>
      <c r="WN283" s="73"/>
      <c r="WO283" s="22">
        <f t="shared" si="1064"/>
        <v>344</v>
      </c>
      <c r="WP283" s="22">
        <f t="shared" si="1065"/>
        <v>0</v>
      </c>
      <c r="WQ283" s="22">
        <f t="shared" si="1066"/>
        <v>0</v>
      </c>
      <c r="WR283" s="22">
        <f t="shared" si="1067"/>
        <v>0</v>
      </c>
      <c r="WS283" s="22">
        <f t="shared" si="1068"/>
        <v>24</v>
      </c>
      <c r="WT283" s="22">
        <f t="shared" si="1069"/>
        <v>25</v>
      </c>
      <c r="WU283" s="22">
        <f t="shared" si="1070"/>
        <v>3</v>
      </c>
      <c r="WV283" s="22">
        <f t="shared" si="1071"/>
        <v>2</v>
      </c>
      <c r="WW283" s="22">
        <f t="shared" si="1072"/>
        <v>568</v>
      </c>
      <c r="WX283" s="22">
        <f t="shared" si="1073"/>
        <v>2</v>
      </c>
      <c r="WY283" s="22">
        <f t="shared" si="1074"/>
        <v>312</v>
      </c>
      <c r="WZ283" s="22">
        <f t="shared" si="1075"/>
        <v>0</v>
      </c>
      <c r="XA283" s="22">
        <f t="shared" si="1076"/>
        <v>0</v>
      </c>
      <c r="XB283" s="22">
        <f t="shared" si="1077"/>
        <v>0</v>
      </c>
      <c r="XC283" s="22">
        <f t="shared" si="1078"/>
        <v>4</v>
      </c>
      <c r="XD283" s="22">
        <f t="shared" si="1079"/>
        <v>0</v>
      </c>
      <c r="XE283" s="22">
        <f t="shared" si="1080"/>
        <v>690</v>
      </c>
      <c r="XF283" s="22">
        <f t="shared" si="1081"/>
        <v>0</v>
      </c>
      <c r="XG283" s="93">
        <f t="shared" si="1082"/>
        <v>5</v>
      </c>
    </row>
    <row r="284" spans="1:631" ht="17.100000000000001" customHeight="1" x14ac:dyDescent="0.2">
      <c r="A284" s="101"/>
      <c r="B284" s="27" t="s">
        <v>560</v>
      </c>
      <c r="C284" s="535" t="s">
        <v>561</v>
      </c>
      <c r="D284" s="25" t="s">
        <v>562</v>
      </c>
      <c r="E284" s="535" t="s">
        <v>563</v>
      </c>
      <c r="F284" s="25" t="s">
        <v>569</v>
      </c>
      <c r="G284" s="535" t="s">
        <v>570</v>
      </c>
      <c r="H284" s="25">
        <v>13</v>
      </c>
      <c r="I284" s="28">
        <v>6</v>
      </c>
      <c r="J284" s="17">
        <f t="shared" si="948"/>
        <v>0.62605657441030182</v>
      </c>
      <c r="K284" s="17">
        <f t="shared" si="949"/>
        <v>0.4928137682707272</v>
      </c>
      <c r="L284" s="17">
        <f t="shared" si="950"/>
        <v>1</v>
      </c>
      <c r="M284" s="17">
        <f t="shared" si="951"/>
        <v>5.8063026232774012E-2</v>
      </c>
      <c r="N284" s="17">
        <f t="shared" si="952"/>
        <v>0.30978518870163779</v>
      </c>
      <c r="O284" s="17">
        <f t="shared" si="953"/>
        <v>3.921149797076684E-2</v>
      </c>
      <c r="P284" s="17">
        <f t="shared" si="954"/>
        <v>0.7038429877388328</v>
      </c>
      <c r="Q284" s="17">
        <f t="shared" si="955"/>
        <v>0.39782169445374882</v>
      </c>
      <c r="R284" s="69">
        <f t="shared" si="956"/>
        <v>0.69825275588964364</v>
      </c>
      <c r="S284" s="422">
        <f t="shared" si="957"/>
        <v>0.48064972151871477</v>
      </c>
      <c r="T284" s="17">
        <f t="shared" si="1083"/>
        <v>0.51935027848128523</v>
      </c>
      <c r="U284" s="10">
        <f t="shared" si="958"/>
        <v>79477.211816548035</v>
      </c>
      <c r="V284" s="32">
        <v>2</v>
      </c>
      <c r="W284" s="550">
        <f t="shared" si="959"/>
        <v>0</v>
      </c>
      <c r="X284" s="550">
        <f t="shared" si="960"/>
        <v>0.36953861040760366</v>
      </c>
      <c r="Y284" s="550">
        <f t="shared" si="961"/>
        <v>0.63046138959239628</v>
      </c>
      <c r="Z284" s="551">
        <f t="shared" si="962"/>
        <v>96480.767372103583</v>
      </c>
      <c r="AA284" s="426">
        <f t="shared" si="963"/>
        <v>7.8891996445187934E-2</v>
      </c>
      <c r="AB284" s="59">
        <f t="shared" si="964"/>
        <v>0.779285653937141</v>
      </c>
      <c r="AC284" s="59">
        <f t="shared" si="965"/>
        <v>0.30251602183717069</v>
      </c>
      <c r="AD284" s="59">
        <f t="shared" si="966"/>
        <v>0.30978518870163779</v>
      </c>
      <c r="AE284" s="59">
        <f t="shared" si="967"/>
        <v>0.60217830554625118</v>
      </c>
      <c r="AF284" s="59">
        <f t="shared" si="968"/>
        <v>0.17558206951267891</v>
      </c>
      <c r="AG284" s="59">
        <f t="shared" si="969"/>
        <v>0.53535137774251629</v>
      </c>
      <c r="AH284" s="59">
        <f t="shared" si="970"/>
        <v>3.921149797076684E-2</v>
      </c>
      <c r="AI284" s="59">
        <f t="shared" si="971"/>
        <v>0.77840163559244457</v>
      </c>
      <c r="AJ284" s="59">
        <f t="shared" si="972"/>
        <v>0.47371151322815902</v>
      </c>
      <c r="AK284" s="59">
        <f t="shared" si="973"/>
        <v>0.2961570122611672</v>
      </c>
      <c r="AL284" s="35">
        <f t="shared" si="974"/>
        <v>1</v>
      </c>
      <c r="AM284" s="27">
        <v>153032</v>
      </c>
      <c r="AN284" s="25">
        <v>74736</v>
      </c>
      <c r="AO284" s="25">
        <v>78296</v>
      </c>
      <c r="AP284" s="17">
        <f t="shared" si="975"/>
        <v>2.9722885446723029E-3</v>
      </c>
      <c r="AQ284" s="63">
        <v>95.453152140594668</v>
      </c>
      <c r="AR284" s="58">
        <v>2068.52108649</v>
      </c>
      <c r="AS284" s="24">
        <f t="shared" si="976"/>
        <v>73.981358468853983</v>
      </c>
      <c r="AT284" s="17">
        <f t="shared" si="1094"/>
        <v>6.3891045632166008E-2</v>
      </c>
      <c r="AU284" s="25">
        <v>147902</v>
      </c>
      <c r="AV284" s="25">
        <v>70134</v>
      </c>
      <c r="AW284" s="25">
        <v>77768</v>
      </c>
      <c r="AX284" s="25">
        <v>5130</v>
      </c>
      <c r="AY284" s="25">
        <v>4602</v>
      </c>
      <c r="AZ284" s="18">
        <v>528</v>
      </c>
      <c r="BA284" s="25">
        <v>12073</v>
      </c>
      <c r="BB284" s="25">
        <v>6029</v>
      </c>
      <c r="BC284" s="25">
        <v>6044</v>
      </c>
      <c r="BD284" s="63">
        <v>99.751819986763735</v>
      </c>
      <c r="BE284" s="25">
        <v>140959</v>
      </c>
      <c r="BF284" s="25">
        <v>68707</v>
      </c>
      <c r="BG284" s="25">
        <v>72252</v>
      </c>
      <c r="BH284" s="63">
        <v>95.093561423905214</v>
      </c>
      <c r="BI284" s="17">
        <v>7.8891996445187934E-2</v>
      </c>
      <c r="BJ284" s="25">
        <v>55731</v>
      </c>
      <c r="BK284" s="25">
        <v>92549</v>
      </c>
      <c r="BL284" s="25">
        <v>4752</v>
      </c>
      <c r="BM284" s="17">
        <v>0.65352407913645749</v>
      </c>
      <c r="BN284" s="10">
        <f t="shared" si="977"/>
        <v>53021.903121589639</v>
      </c>
      <c r="BO284" s="29">
        <v>0.60217830554625118</v>
      </c>
      <c r="BP284" s="30">
        <f t="shared" si="978"/>
        <v>0.39782169445374882</v>
      </c>
      <c r="BQ284" s="31">
        <v>5.1345773590206267</v>
      </c>
      <c r="BR284" s="25">
        <v>97301</v>
      </c>
      <c r="BS284" s="25">
        <v>23617</v>
      </c>
      <c r="BT284" s="25">
        <v>62482</v>
      </c>
      <c r="BU284" s="25">
        <v>6527</v>
      </c>
      <c r="BV284" s="25">
        <v>3696</v>
      </c>
      <c r="BW284" s="18">
        <v>979</v>
      </c>
      <c r="BX284" s="25">
        <v>32771</v>
      </c>
      <c r="BY284" s="25">
        <v>26495</v>
      </c>
      <c r="BZ284" s="25">
        <v>6276</v>
      </c>
      <c r="CA284" s="59">
        <v>0.19151078697629001</v>
      </c>
      <c r="CB284" s="25">
        <v>147902</v>
      </c>
      <c r="CC284" s="25">
        <v>5130</v>
      </c>
      <c r="CD284" s="17">
        <f t="shared" si="979"/>
        <v>3.46851293424024E-2</v>
      </c>
      <c r="CE284" s="25">
        <v>1155</v>
      </c>
      <c r="CF284" s="25">
        <v>3175</v>
      </c>
      <c r="CG284" s="25">
        <v>6202</v>
      </c>
      <c r="CH284" s="25">
        <v>7370</v>
      </c>
      <c r="CI284" s="25">
        <v>6019</v>
      </c>
      <c r="CJ284" s="25">
        <v>4141</v>
      </c>
      <c r="CK284" s="25">
        <v>2436</v>
      </c>
      <c r="CL284" s="25">
        <v>1290</v>
      </c>
      <c r="CM284" s="18">
        <v>983</v>
      </c>
      <c r="CN284" s="26">
        <v>4.5131976442586437</v>
      </c>
      <c r="CO284" s="27">
        <v>32771</v>
      </c>
      <c r="CP284" s="34">
        <f t="shared" si="980"/>
        <v>4.6697384882975799</v>
      </c>
      <c r="CQ284" s="25">
        <v>465</v>
      </c>
      <c r="CR284" s="25">
        <v>3402</v>
      </c>
      <c r="CS284" s="25">
        <v>2200</v>
      </c>
      <c r="CT284" s="25">
        <v>9881</v>
      </c>
      <c r="CU284" s="25">
        <v>16200</v>
      </c>
      <c r="CV284" s="18">
        <v>190</v>
      </c>
      <c r="CW284" s="18">
        <v>42</v>
      </c>
      <c r="CX284" s="18">
        <v>391</v>
      </c>
      <c r="CY284" s="25">
        <v>32771</v>
      </c>
      <c r="CZ284" s="25">
        <v>29998</v>
      </c>
      <c r="DA284" s="18">
        <v>746</v>
      </c>
      <c r="DB284" s="25">
        <v>1238</v>
      </c>
      <c r="DC284" s="18">
        <v>636</v>
      </c>
      <c r="DD284" s="18">
        <v>103</v>
      </c>
      <c r="DE284" s="18">
        <v>50</v>
      </c>
      <c r="DF284" s="25">
        <v>32771</v>
      </c>
      <c r="DG284" s="25">
        <v>5710</v>
      </c>
      <c r="DH284" s="18">
        <v>22</v>
      </c>
      <c r="DI284" s="18">
        <v>22</v>
      </c>
      <c r="DJ284" s="25">
        <v>26926</v>
      </c>
      <c r="DK284" s="18">
        <v>36</v>
      </c>
      <c r="DL284" s="18">
        <v>55</v>
      </c>
      <c r="DM284" s="25">
        <f t="shared" si="981"/>
        <v>25869.648896890547</v>
      </c>
      <c r="DN284" s="17">
        <f t="shared" si="982"/>
        <v>0.82164108510573375</v>
      </c>
      <c r="DO284" s="17">
        <f t="shared" si="983"/>
        <v>1.0985322388697323E-3</v>
      </c>
      <c r="DP284" s="23">
        <f t="shared" si="984"/>
        <v>0.17558206951267891</v>
      </c>
      <c r="DQ284" s="23">
        <f t="shared" si="985"/>
        <v>0.82441793048732115</v>
      </c>
      <c r="DR284" s="25">
        <v>32771</v>
      </c>
      <c r="DS284" s="18">
        <v>305</v>
      </c>
      <c r="DT284" s="25">
        <v>18992</v>
      </c>
      <c r="DU284" s="18">
        <v>241</v>
      </c>
      <c r="DV284" s="25">
        <v>7950</v>
      </c>
      <c r="DW284" s="18">
        <v>66</v>
      </c>
      <c r="DX284" s="25">
        <v>5119</v>
      </c>
      <c r="DY284" s="18">
        <v>98</v>
      </c>
      <c r="DZ284" s="17">
        <f t="shared" si="986"/>
        <v>0.83879039394586674</v>
      </c>
      <c r="EA284" s="17">
        <f t="shared" si="987"/>
        <v>0.16120960605413326</v>
      </c>
      <c r="EB284" s="25">
        <v>32771</v>
      </c>
      <c r="EC284" s="25">
        <v>17412</v>
      </c>
      <c r="ED284" s="18">
        <v>132</v>
      </c>
      <c r="EE284" s="25">
        <v>12231</v>
      </c>
      <c r="EF284" s="17">
        <f t="shared" si="1087"/>
        <v>0.3732263281559916</v>
      </c>
      <c r="EG284" s="25">
        <v>2798</v>
      </c>
      <c r="EH284" s="18">
        <v>198</v>
      </c>
      <c r="EI284" s="17">
        <f t="shared" si="988"/>
        <v>0.53535137774251629</v>
      </c>
      <c r="EJ284" s="17">
        <f t="shared" si="989"/>
        <v>8.5380366787708648E-2</v>
      </c>
      <c r="EK284" s="69">
        <f t="shared" si="990"/>
        <v>0.4928137682707272</v>
      </c>
      <c r="EL284" s="27">
        <v>94688</v>
      </c>
      <c r="EM284" s="25">
        <v>73789</v>
      </c>
      <c r="EN284" s="25">
        <v>20899</v>
      </c>
      <c r="EO284" s="59">
        <v>0.779285653937141</v>
      </c>
      <c r="EP284" s="25">
        <v>45067</v>
      </c>
      <c r="EQ284" s="25">
        <v>39141</v>
      </c>
      <c r="ER284" s="25">
        <v>5926</v>
      </c>
      <c r="ES284" s="59">
        <v>0.8685068897419399</v>
      </c>
      <c r="ET284" s="25">
        <v>49621</v>
      </c>
      <c r="EU284" s="25">
        <v>34648</v>
      </c>
      <c r="EV284" s="25">
        <v>14973</v>
      </c>
      <c r="EW284" s="59">
        <v>0.69825275588964364</v>
      </c>
      <c r="EX284" s="25">
        <v>7595</v>
      </c>
      <c r="EY284" s="25">
        <v>6629</v>
      </c>
      <c r="EZ284" s="25">
        <v>966</v>
      </c>
      <c r="FA284" s="59">
        <v>0.87281105990783414</v>
      </c>
      <c r="FB284" s="25">
        <v>87093</v>
      </c>
      <c r="FC284" s="25">
        <v>67160</v>
      </c>
      <c r="FD284" s="25">
        <v>19933</v>
      </c>
      <c r="FE284" s="59">
        <v>0.77112971191714608</v>
      </c>
      <c r="FF284" s="25">
        <v>75310</v>
      </c>
      <c r="FG284" s="25">
        <v>26798</v>
      </c>
      <c r="FH284" s="25">
        <v>40487</v>
      </c>
      <c r="FI284" s="25">
        <v>8025</v>
      </c>
      <c r="FJ284" s="23">
        <f t="shared" si="991"/>
        <v>0.106559553844111</v>
      </c>
      <c r="FK284" s="23">
        <f t="shared" si="992"/>
        <v>0.53760456778648258</v>
      </c>
      <c r="FL284" s="36">
        <f t="shared" si="993"/>
        <v>3.3393146417445485</v>
      </c>
      <c r="FM284" s="25">
        <v>35248</v>
      </c>
      <c r="FN284" s="25">
        <v>12190</v>
      </c>
      <c r="FO284" s="17">
        <f t="shared" si="994"/>
        <v>0.34583522469359962</v>
      </c>
      <c r="FP284" s="25">
        <v>19566</v>
      </c>
      <c r="FQ284" s="17">
        <f t="shared" si="995"/>
        <v>0.55509532455742172</v>
      </c>
      <c r="FR284" s="25">
        <v>3492</v>
      </c>
      <c r="FS284" s="17">
        <f t="shared" si="996"/>
        <v>9.906945074897866E-2</v>
      </c>
      <c r="FT284" s="25">
        <v>40062</v>
      </c>
      <c r="FU284" s="25">
        <v>14608</v>
      </c>
      <c r="FV284" s="25">
        <v>20921</v>
      </c>
      <c r="FW284" s="17">
        <f t="shared" si="997"/>
        <v>0.11314961809195746</v>
      </c>
      <c r="FX284" s="17">
        <f t="shared" si="998"/>
        <v>0.52221556587289697</v>
      </c>
      <c r="FY284" s="25">
        <v>4533</v>
      </c>
      <c r="FZ284" s="25">
        <v>67408</v>
      </c>
      <c r="GA284" s="25">
        <v>20392</v>
      </c>
      <c r="GB284" s="25">
        <v>26134</v>
      </c>
      <c r="GC284" s="25">
        <v>7952</v>
      </c>
      <c r="GD284" s="25">
        <v>3134</v>
      </c>
      <c r="GE284" s="18">
        <v>61</v>
      </c>
      <c r="GF284" s="18">
        <v>1681</v>
      </c>
      <c r="GG284" s="18">
        <v>81</v>
      </c>
      <c r="GH284" s="18">
        <v>36</v>
      </c>
      <c r="GI284" s="25">
        <v>7937</v>
      </c>
      <c r="GJ284" s="10">
        <f t="shared" si="999"/>
        <v>20392</v>
      </c>
      <c r="GK284" s="10">
        <f t="shared" si="1088"/>
        <v>47016</v>
      </c>
      <c r="GL284" s="10">
        <f t="shared" si="1089"/>
        <v>20882</v>
      </c>
      <c r="GM284" s="10">
        <f t="shared" si="1000"/>
        <v>46526</v>
      </c>
      <c r="GN284" s="10">
        <f t="shared" si="1090"/>
        <v>12930</v>
      </c>
      <c r="GO284" s="17">
        <f t="shared" si="1001"/>
        <v>0.30251602183717069</v>
      </c>
      <c r="GP284" s="17">
        <f t="shared" si="1091"/>
        <v>0.69748397816282937</v>
      </c>
      <c r="GQ284" s="17">
        <f t="shared" si="1092"/>
        <v>0.30978518870163779</v>
      </c>
      <c r="GR284" s="17">
        <f t="shared" si="1093"/>
        <v>0.19181699501542843</v>
      </c>
      <c r="GS284" s="17">
        <f t="shared" si="1002"/>
        <v>0.50363458343223355</v>
      </c>
      <c r="GT284" s="25">
        <v>32626</v>
      </c>
      <c r="GU284" s="25">
        <v>6453</v>
      </c>
      <c r="GV284" s="25">
        <v>14111</v>
      </c>
      <c r="GW284" s="25">
        <v>4647</v>
      </c>
      <c r="GX284" s="25">
        <v>1750</v>
      </c>
      <c r="GY284" s="18">
        <v>38</v>
      </c>
      <c r="GZ284" s="18">
        <v>706</v>
      </c>
      <c r="HA284" s="18">
        <v>30</v>
      </c>
      <c r="HB284" s="18">
        <v>17</v>
      </c>
      <c r="HC284" s="25">
        <v>4874</v>
      </c>
      <c r="HD284" s="23">
        <f t="shared" si="1003"/>
        <v>0.19778704101023722</v>
      </c>
      <c r="HE284" s="23">
        <f t="shared" si="1004"/>
        <v>0.80221295898976275</v>
      </c>
      <c r="HF284" s="23">
        <f t="shared" si="1005"/>
        <v>0.36970514313737513</v>
      </c>
      <c r="HG284" s="23">
        <f t="shared" si="1006"/>
        <v>0.22727272727272727</v>
      </c>
      <c r="HH284" s="25">
        <v>34782</v>
      </c>
      <c r="HI284" s="25">
        <v>13939</v>
      </c>
      <c r="HJ284" s="25">
        <v>12023</v>
      </c>
      <c r="HK284" s="25">
        <v>3305</v>
      </c>
      <c r="HL284" s="25">
        <v>1384</v>
      </c>
      <c r="HM284" s="18">
        <v>23</v>
      </c>
      <c r="HN284" s="18">
        <v>975</v>
      </c>
      <c r="HO284" s="18">
        <v>51</v>
      </c>
      <c r="HP284" s="18">
        <v>19</v>
      </c>
      <c r="HQ284" s="25">
        <v>3063</v>
      </c>
      <c r="HR284" s="23">
        <f t="shared" si="1007"/>
        <v>0.40075326318210569</v>
      </c>
      <c r="HS284" s="23">
        <f t="shared" si="1008"/>
        <v>0.59924673681789431</v>
      </c>
      <c r="HT284" s="80">
        <f t="shared" si="1009"/>
        <v>0.25357943764015872</v>
      </c>
      <c r="HU284" s="27">
        <v>115405</v>
      </c>
      <c r="HV284" s="18">
        <v>1903</v>
      </c>
      <c r="HW284" s="25">
        <v>8535</v>
      </c>
      <c r="HX284" s="18">
        <v>818</v>
      </c>
      <c r="HY284" s="25">
        <v>46555</v>
      </c>
      <c r="HZ284" s="25">
        <v>27170</v>
      </c>
      <c r="IA284" s="18">
        <v>777</v>
      </c>
      <c r="IB284" s="18">
        <v>255</v>
      </c>
      <c r="IC284" s="25">
        <v>14754</v>
      </c>
      <c r="ID284" s="25">
        <v>7081</v>
      </c>
      <c r="IE284" s="25">
        <v>4007</v>
      </c>
      <c r="IF284" s="18">
        <v>602</v>
      </c>
      <c r="IG284" s="18">
        <v>2948</v>
      </c>
      <c r="IH284" s="17">
        <f t="shared" si="1010"/>
        <v>0.29678956717646549</v>
      </c>
      <c r="II284" s="17">
        <f t="shared" si="1011"/>
        <v>0.23543174039253065</v>
      </c>
      <c r="IJ284" s="30">
        <f t="shared" si="1012"/>
        <v>4.2475156422524849</v>
      </c>
      <c r="IK284" s="17">
        <f t="shared" si="1084"/>
        <v>5.8063026232774012E-2</v>
      </c>
      <c r="IL284" s="25">
        <v>56062</v>
      </c>
      <c r="IM284" s="25">
        <v>1184</v>
      </c>
      <c r="IN284" s="25">
        <v>5452</v>
      </c>
      <c r="IO284" s="25">
        <v>516</v>
      </c>
      <c r="IP284" s="25">
        <v>26626</v>
      </c>
      <c r="IQ284" s="25">
        <v>10061</v>
      </c>
      <c r="IR284" s="25">
        <v>420</v>
      </c>
      <c r="IS284" s="18">
        <v>165</v>
      </c>
      <c r="IT284" s="25">
        <v>6994</v>
      </c>
      <c r="IU284" s="25">
        <v>494</v>
      </c>
      <c r="IV284" s="25">
        <v>1509</v>
      </c>
      <c r="IW284" s="18">
        <v>302</v>
      </c>
      <c r="IX284" s="25">
        <v>2339</v>
      </c>
      <c r="IY284" s="17">
        <f t="shared" si="1013"/>
        <v>0.78946523491848308</v>
      </c>
      <c r="IZ284" s="25">
        <v>59343</v>
      </c>
      <c r="JA284" s="18">
        <v>719</v>
      </c>
      <c r="JB284" s="25">
        <v>3083</v>
      </c>
      <c r="JC284" s="18">
        <v>302</v>
      </c>
      <c r="JD284" s="25">
        <v>19929</v>
      </c>
      <c r="JE284" s="25">
        <v>17109</v>
      </c>
      <c r="JF284" s="18">
        <v>357</v>
      </c>
      <c r="JG284" s="18">
        <v>90</v>
      </c>
      <c r="JH284" s="25">
        <v>7760</v>
      </c>
      <c r="JI284" s="25">
        <v>6587</v>
      </c>
      <c r="JJ284" s="25">
        <v>2498</v>
      </c>
      <c r="JK284" s="18">
        <v>300</v>
      </c>
      <c r="JL284" s="18">
        <v>609</v>
      </c>
      <c r="JM284" s="80">
        <f t="shared" si="1014"/>
        <v>0.69930741620747183</v>
      </c>
      <c r="JN284" s="27">
        <v>115405</v>
      </c>
      <c r="JO284" s="25">
        <v>79196</v>
      </c>
      <c r="JP284" s="18">
        <v>98</v>
      </c>
      <c r="JQ284" s="18">
        <v>168</v>
      </c>
      <c r="JR284" s="18">
        <v>1116</v>
      </c>
      <c r="JS284" s="18">
        <v>513</v>
      </c>
      <c r="JT284" s="18">
        <v>100</v>
      </c>
      <c r="JU284" s="18">
        <v>10</v>
      </c>
      <c r="JV284" s="18">
        <v>26</v>
      </c>
      <c r="JW284" s="25">
        <v>34178</v>
      </c>
      <c r="JX284" s="17">
        <f t="shared" si="1015"/>
        <v>0.2961570122611672</v>
      </c>
      <c r="JY284" s="17">
        <f t="shared" si="1016"/>
        <v>0.7038429877388328</v>
      </c>
      <c r="JZ284" s="25">
        <v>9662</v>
      </c>
      <c r="KA284" s="25">
        <v>6964</v>
      </c>
      <c r="KB284" s="18">
        <v>13</v>
      </c>
      <c r="KC284" s="18">
        <v>9</v>
      </c>
      <c r="KD284" s="18">
        <v>194</v>
      </c>
      <c r="KE284" s="18">
        <v>67</v>
      </c>
      <c r="KF284" s="18">
        <v>5</v>
      </c>
      <c r="KG284" s="18">
        <v>4</v>
      </c>
      <c r="KH284" s="18">
        <v>0</v>
      </c>
      <c r="KI284" s="25">
        <v>2406</v>
      </c>
      <c r="KJ284" s="17">
        <f t="shared" si="1017"/>
        <v>0.24901676671496584</v>
      </c>
      <c r="KK284" s="25">
        <v>105743</v>
      </c>
      <c r="KL284" s="25">
        <v>72232</v>
      </c>
      <c r="KM284" s="18">
        <v>85</v>
      </c>
      <c r="KN284" s="18">
        <v>159</v>
      </c>
      <c r="KO284" s="18">
        <v>922</v>
      </c>
      <c r="KP284" s="18">
        <v>446</v>
      </c>
      <c r="KQ284" s="18">
        <v>95</v>
      </c>
      <c r="KR284" s="18">
        <v>6</v>
      </c>
      <c r="KS284" s="18">
        <v>26</v>
      </c>
      <c r="KT284" s="25">
        <v>31772</v>
      </c>
      <c r="KU284" s="69">
        <f t="shared" si="1095"/>
        <v>0.30046433333648565</v>
      </c>
      <c r="KV284" s="27">
        <v>153032</v>
      </c>
      <c r="KW284" s="25">
        <v>146219</v>
      </c>
      <c r="KX284" s="25">
        <v>6813</v>
      </c>
      <c r="KY284" s="59">
        <v>4.4520100371164203E-2</v>
      </c>
      <c r="KZ284" s="25">
        <v>3393</v>
      </c>
      <c r="LA284" s="25">
        <v>2245</v>
      </c>
      <c r="LB284" s="25">
        <v>2388</v>
      </c>
      <c r="LC284" s="25">
        <v>2478</v>
      </c>
      <c r="LD284" s="25">
        <v>74736</v>
      </c>
      <c r="LE284" s="25">
        <v>71553</v>
      </c>
      <c r="LF284" s="25">
        <v>3183</v>
      </c>
      <c r="LG284" s="59">
        <v>4.2589916506101479E-2</v>
      </c>
      <c r="LH284" s="25">
        <v>78296</v>
      </c>
      <c r="LI284" s="25">
        <v>74666</v>
      </c>
      <c r="LJ284" s="25">
        <v>3630</v>
      </c>
      <c r="LK284" s="35">
        <v>4.6362521712475735E-2</v>
      </c>
      <c r="LL284" s="27">
        <v>32771</v>
      </c>
      <c r="LM284" s="18">
        <v>178</v>
      </c>
      <c r="LN284" s="25">
        <v>25331</v>
      </c>
      <c r="LO284" s="25">
        <v>5337</v>
      </c>
      <c r="LP284" s="18">
        <v>231</v>
      </c>
      <c r="LQ284" s="18">
        <v>676</v>
      </c>
      <c r="LR284" s="25">
        <v>1018</v>
      </c>
      <c r="LS284" s="23">
        <f t="shared" si="1018"/>
        <v>3.1064050532482988E-2</v>
      </c>
      <c r="LT284" s="23">
        <f t="shared" si="1019"/>
        <v>0.96893594946751704</v>
      </c>
      <c r="LU284" s="17">
        <f t="shared" si="1020"/>
        <v>0.77840163559244457</v>
      </c>
      <c r="LV284" s="25">
        <v>32771</v>
      </c>
      <c r="LW284" s="25">
        <v>7924</v>
      </c>
      <c r="LX284" s="18">
        <v>774</v>
      </c>
      <c r="LY284" s="25">
        <v>5968</v>
      </c>
      <c r="LZ284" s="25">
        <v>4340</v>
      </c>
      <c r="MA284" s="25">
        <v>5495</v>
      </c>
      <c r="MB284" s="25">
        <v>3580</v>
      </c>
      <c r="MC284" s="25">
        <v>2160</v>
      </c>
      <c r="MD284" s="18">
        <v>858</v>
      </c>
      <c r="ME284" s="18">
        <v>56</v>
      </c>
      <c r="MF284" s="25">
        <v>1616</v>
      </c>
      <c r="MG284" s="17">
        <f t="shared" si="1021"/>
        <v>0.34283360288059567</v>
      </c>
      <c r="MH284" s="17">
        <f t="shared" si="1022"/>
        <v>0.47371151322815902</v>
      </c>
      <c r="MI284" s="25">
        <v>32771</v>
      </c>
      <c r="MJ284" s="25">
        <v>7901</v>
      </c>
      <c r="MK284" s="18">
        <v>622</v>
      </c>
      <c r="ML284" s="25">
        <v>4928</v>
      </c>
      <c r="MM284" s="25">
        <v>3881</v>
      </c>
      <c r="MN284" s="25">
        <v>6007</v>
      </c>
      <c r="MO284" s="25">
        <v>5623</v>
      </c>
      <c r="MP284" s="25">
        <v>2165</v>
      </c>
      <c r="MQ284" s="18">
        <v>9</v>
      </c>
      <c r="MR284" s="18">
        <v>51</v>
      </c>
      <c r="MS284" s="25">
        <v>1584</v>
      </c>
      <c r="MT284" s="17">
        <f t="shared" si="1023"/>
        <v>0.47679350645387691</v>
      </c>
      <c r="MU284" s="69">
        <f t="shared" si="1024"/>
        <v>0.62605657441030182</v>
      </c>
      <c r="MV284" s="27">
        <v>32771</v>
      </c>
      <c r="MW284" s="25">
        <v>1285</v>
      </c>
      <c r="MX284" s="18">
        <v>444</v>
      </c>
      <c r="MY284" s="25">
        <v>4630</v>
      </c>
      <c r="MZ284" s="25">
        <v>2821</v>
      </c>
      <c r="NA284" s="25">
        <v>1257</v>
      </c>
      <c r="NB284" s="25">
        <v>3533</v>
      </c>
      <c r="NC284" s="25">
        <v>18548</v>
      </c>
      <c r="ND284" s="18">
        <v>253</v>
      </c>
      <c r="NE284" s="17">
        <f t="shared" si="1025"/>
        <v>3.921149797076684E-2</v>
      </c>
      <c r="NF284" s="10">
        <f t="shared" si="1026"/>
        <v>5799.4589728723568</v>
      </c>
      <c r="NG284" s="17">
        <f t="shared" si="1027"/>
        <v>0.64355680327118492</v>
      </c>
      <c r="NH284" s="25">
        <v>32771</v>
      </c>
      <c r="NI284" s="18">
        <v>14</v>
      </c>
      <c r="NJ284" s="18">
        <v>5</v>
      </c>
      <c r="NK284" s="18">
        <v>4</v>
      </c>
      <c r="NL284" s="18">
        <v>21</v>
      </c>
      <c r="NM284" s="25">
        <v>30910</v>
      </c>
      <c r="NN284" s="25">
        <v>1774</v>
      </c>
      <c r="NO284" s="18">
        <v>24</v>
      </c>
      <c r="NP284" s="18">
        <v>0</v>
      </c>
      <c r="NQ284" s="32">
        <v>19</v>
      </c>
      <c r="NR284" s="27">
        <v>32771</v>
      </c>
      <c r="NS284" s="37">
        <f t="shared" si="1028"/>
        <v>0.95685209483994993</v>
      </c>
      <c r="NT284" s="37">
        <f t="shared" si="1029"/>
        <v>0.25819373736736484</v>
      </c>
      <c r="NU284" s="37">
        <f t="shared" si="1030"/>
        <v>1.0450935995152597</v>
      </c>
      <c r="NV284" s="17">
        <f t="shared" si="1031"/>
        <v>0.21221798602401701</v>
      </c>
      <c r="NW284" s="10">
        <f t="shared" si="1032"/>
        <v>16203</v>
      </c>
      <c r="NX284" s="17">
        <f t="shared" si="1033"/>
        <v>0.49443105184461872</v>
      </c>
      <c r="NY284" s="19">
        <f t="shared" si="1034"/>
        <v>0.29200382057705132</v>
      </c>
      <c r="NZ284" s="25">
        <v>8087</v>
      </c>
      <c r="OA284" s="25">
        <v>16568</v>
      </c>
      <c r="OB284" s="25">
        <v>1042</v>
      </c>
      <c r="OC284" s="25">
        <v>4755</v>
      </c>
      <c r="OD284" s="18">
        <v>325</v>
      </c>
      <c r="OE284" s="18">
        <v>580</v>
      </c>
      <c r="OF284" s="17">
        <f t="shared" si="1035"/>
        <v>0.14509779988404381</v>
      </c>
      <c r="OG284" s="17">
        <f t="shared" si="1036"/>
        <v>0.24677306154832016</v>
      </c>
      <c r="OH284" s="17">
        <f t="shared" si="1037"/>
        <v>0.50556894815538134</v>
      </c>
      <c r="OI284" s="69">
        <f t="shared" si="1038"/>
        <v>1.7698574959567909E-2</v>
      </c>
      <c r="OJ284" s="27">
        <v>32771</v>
      </c>
      <c r="OK284" s="18">
        <v>701</v>
      </c>
      <c r="OL284" s="25">
        <v>18774</v>
      </c>
      <c r="OM284" s="25">
        <v>2624</v>
      </c>
      <c r="ON284" s="25">
        <v>2775</v>
      </c>
      <c r="OO284" s="18">
        <v>414</v>
      </c>
      <c r="OP284" s="18">
        <v>273</v>
      </c>
      <c r="OQ284" s="25">
        <v>8501</v>
      </c>
      <c r="OR284" s="69">
        <f t="shared" si="1039"/>
        <v>0.68728448933508279</v>
      </c>
      <c r="OS284" s="22">
        <v>47279</v>
      </c>
      <c r="OT284" s="22">
        <v>47279</v>
      </c>
      <c r="OU284" s="38">
        <f t="shared" si="918"/>
        <v>0.67321192100129579</v>
      </c>
      <c r="OV284" s="39">
        <v>0.71307240000846039</v>
      </c>
      <c r="OW284" s="22">
        <v>3371335</v>
      </c>
      <c r="OX284" s="36">
        <f t="shared" si="919"/>
        <v>137948285.53</v>
      </c>
      <c r="OY284" s="36">
        <f t="shared" si="920"/>
        <v>3203359.3951785681</v>
      </c>
      <c r="OZ284" s="22">
        <v>10017</v>
      </c>
      <c r="PA284" s="22">
        <v>10017</v>
      </c>
      <c r="PB284" s="38">
        <f t="shared" si="921"/>
        <v>0.14263338506884621</v>
      </c>
      <c r="PC284" s="39">
        <v>0.52410002994908655</v>
      </c>
      <c r="PD284" s="22">
        <v>524991</v>
      </c>
      <c r="PE284" s="40">
        <f t="shared" si="1040"/>
        <v>21481581.737999998</v>
      </c>
      <c r="PF284" s="36">
        <f t="shared" si="1041"/>
        <v>3076790.4332166486</v>
      </c>
      <c r="PG284" s="22">
        <v>175</v>
      </c>
      <c r="PH284" s="22">
        <v>175</v>
      </c>
      <c r="PI284" s="38">
        <f t="shared" si="922"/>
        <v>2.4918480969400103E-3</v>
      </c>
      <c r="PJ284" s="39">
        <v>6.7485714285714288E-2</v>
      </c>
      <c r="PK284" s="22">
        <v>1181</v>
      </c>
      <c r="PL284" s="41">
        <f t="shared" si="1042"/>
        <v>48324.157999999996</v>
      </c>
      <c r="PM284" s="36">
        <f t="shared" si="1043"/>
        <v>14305.659537443596</v>
      </c>
      <c r="PN284" s="22">
        <v>4982</v>
      </c>
      <c r="PO284" s="22">
        <v>4982</v>
      </c>
      <c r="PP284" s="38">
        <f t="shared" si="923"/>
        <v>7.0939355536886475E-2</v>
      </c>
      <c r="PQ284" s="39">
        <v>0.47023685266961057</v>
      </c>
      <c r="PR284" s="22">
        <v>234272</v>
      </c>
      <c r="PS284" s="41">
        <f t="shared" si="1044"/>
        <v>9585941.6960000005</v>
      </c>
      <c r="PT284" s="36">
        <f t="shared" si="1045"/>
        <v>653231.62218490115</v>
      </c>
      <c r="PU284" s="22">
        <v>2472</v>
      </c>
      <c r="PV284" s="22">
        <v>2472</v>
      </c>
      <c r="PW284" s="38">
        <f t="shared" si="924"/>
        <v>3.5199134260775464E-2</v>
      </c>
      <c r="PX284" s="39">
        <v>0.33361650485436889</v>
      </c>
      <c r="PY284" s="22">
        <v>82470</v>
      </c>
      <c r="PZ284" s="36">
        <f t="shared" si="1046"/>
        <v>377144.93838651583</v>
      </c>
      <c r="QA284" s="22"/>
      <c r="QB284" s="22"/>
      <c r="QC284" s="39">
        <v>0</v>
      </c>
      <c r="QD284" s="22"/>
      <c r="QE284" s="22">
        <f t="shared" si="1047"/>
        <v>0</v>
      </c>
      <c r="QF284" s="22"/>
      <c r="QG284" s="22">
        <v>484</v>
      </c>
      <c r="QH284" s="22">
        <v>484</v>
      </c>
      <c r="QI284" s="38">
        <f t="shared" si="925"/>
        <v>6.8917398795369433E-3</v>
      </c>
      <c r="QJ284" s="39">
        <v>0.2653099173553719</v>
      </c>
      <c r="QK284" s="22">
        <v>12841</v>
      </c>
      <c r="QL284" s="42">
        <f t="shared" si="1048"/>
        <v>66.094006611570251</v>
      </c>
      <c r="QM284" s="22">
        <f t="shared" si="926"/>
        <v>4820</v>
      </c>
      <c r="QN284" s="22">
        <v>143</v>
      </c>
      <c r="QO284" s="22">
        <v>143</v>
      </c>
      <c r="QP284" s="38">
        <f t="shared" si="927"/>
        <v>2.0361958734995515E-3</v>
      </c>
      <c r="QQ284" s="39">
        <v>0.13643356643356644</v>
      </c>
      <c r="QR284" s="22">
        <v>1951</v>
      </c>
      <c r="QS284" s="36">
        <f t="shared" si="1049"/>
        <v>33622.549118795658</v>
      </c>
      <c r="QT284" s="22">
        <v>4677</v>
      </c>
      <c r="QU284" s="22">
        <v>4677</v>
      </c>
      <c r="QV284" s="38">
        <f t="shared" si="928"/>
        <v>6.6596420282219598E-2</v>
      </c>
      <c r="QW284" s="39">
        <v>0.2041992730382724</v>
      </c>
      <c r="QX284" s="22">
        <v>95504</v>
      </c>
      <c r="QY284" s="36">
        <f t="shared" si="1050"/>
        <v>1099668.9666336174</v>
      </c>
      <c r="QZ284" s="22"/>
      <c r="RA284" s="22"/>
      <c r="RB284" s="38">
        <f t="shared" si="929"/>
        <v>0</v>
      </c>
      <c r="RC284" s="39">
        <v>0</v>
      </c>
      <c r="RD284" s="22"/>
      <c r="RE284" s="36">
        <f t="shared" si="1051"/>
        <v>0</v>
      </c>
      <c r="RF284" s="10">
        <f t="shared" si="930"/>
        <v>70229</v>
      </c>
      <c r="RG284" s="10">
        <f t="shared" si="931"/>
        <v>70229</v>
      </c>
      <c r="RH284" s="17">
        <f t="shared" si="932"/>
        <v>9.0325177842685594E-2</v>
      </c>
      <c r="RI284" s="17">
        <f t="shared" si="933"/>
        <v>2.0636369705577724E-3</v>
      </c>
      <c r="RJ284" s="17">
        <f t="shared" si="934"/>
        <v>0.37872872619368303</v>
      </c>
      <c r="RK284" s="17">
        <f t="shared" si="935"/>
        <v>0.36376465384774437</v>
      </c>
      <c r="RL284" s="17">
        <f t="shared" si="936"/>
        <v>7.7230666203699547E-2</v>
      </c>
      <c r="RM284" s="17">
        <f t="shared" si="937"/>
        <v>4.4589321548030046E-2</v>
      </c>
      <c r="RN284" s="17">
        <f t="shared" si="938"/>
        <v>3.9751472214800253E-3</v>
      </c>
      <c r="RO284" s="17">
        <f t="shared" si="939"/>
        <v>0.13001233255148306</v>
      </c>
      <c r="RP284" s="17">
        <f t="shared" si="940"/>
        <v>0</v>
      </c>
      <c r="RQ284" s="17">
        <f t="shared" si="941"/>
        <v>7.8142024809056741E-6</v>
      </c>
      <c r="RR284" s="36">
        <f t="shared" si="942"/>
        <v>8458189.6582631022</v>
      </c>
      <c r="RS284" s="36">
        <f t="shared" si="943"/>
        <v>55.270725457833016</v>
      </c>
      <c r="RT284" s="10">
        <f t="shared" si="944"/>
        <v>0</v>
      </c>
      <c r="RU284" s="17">
        <f t="shared" si="945"/>
        <v>0</v>
      </c>
      <c r="RV284" s="37">
        <f t="shared" si="946"/>
        <v>2.1790428455481354</v>
      </c>
      <c r="RW284" s="36">
        <f t="shared" si="947"/>
        <v>0.4589170892362382</v>
      </c>
      <c r="RX284" s="85">
        <v>-1.374169</v>
      </c>
      <c r="RY284" s="93">
        <v>143</v>
      </c>
      <c r="RZ284" s="43" t="b">
        <v>0</v>
      </c>
      <c r="SA284" s="18" t="b">
        <v>0</v>
      </c>
      <c r="SB284" s="18" t="b">
        <v>0</v>
      </c>
      <c r="SC284" s="18" t="b">
        <v>0</v>
      </c>
      <c r="SD284" s="18" t="b">
        <v>0</v>
      </c>
      <c r="SE284" s="32" t="b">
        <v>1</v>
      </c>
      <c r="SF284" s="43" t="b">
        <v>1</v>
      </c>
      <c r="SG284" s="18" t="b">
        <v>0</v>
      </c>
      <c r="SH284" s="18"/>
      <c r="SI284" s="18"/>
      <c r="SJ284" s="18"/>
      <c r="SK284" s="18"/>
      <c r="SL284" s="18"/>
      <c r="SM284" s="18"/>
      <c r="SN284" s="18"/>
      <c r="SO284" s="18"/>
      <c r="SP284" s="18"/>
      <c r="SQ284" s="17">
        <f t="shared" si="1052"/>
        <v>0</v>
      </c>
      <c r="SR284" s="17">
        <f t="shared" si="1053"/>
        <v>0</v>
      </c>
      <c r="SS284" s="17">
        <f t="shared" si="1054"/>
        <v>0</v>
      </c>
      <c r="ST284" s="17">
        <f t="shared" si="1055"/>
        <v>0</v>
      </c>
      <c r="SU284" s="17">
        <f t="shared" si="1056"/>
        <v>0</v>
      </c>
      <c r="SV284" s="17">
        <f t="shared" si="1086"/>
        <v>0</v>
      </c>
      <c r="SW284" s="17">
        <f t="shared" si="1057"/>
        <v>0</v>
      </c>
      <c r="SX284" s="17">
        <f t="shared" si="1058"/>
        <v>0</v>
      </c>
      <c r="SY284" s="17">
        <f t="shared" si="1059"/>
        <v>0</v>
      </c>
      <c r="SZ284" s="17">
        <f t="shared" si="1060"/>
        <v>0</v>
      </c>
      <c r="TA284" s="17">
        <f t="shared" si="1061"/>
        <v>0</v>
      </c>
      <c r="TB284" s="24">
        <f t="shared" si="1096"/>
        <v>620</v>
      </c>
      <c r="TC284" s="69">
        <f t="shared" si="1063"/>
        <v>1</v>
      </c>
      <c r="TD284" s="17">
        <f t="shared" si="1085"/>
        <v>2.6014568158168575E-6</v>
      </c>
      <c r="TE284" s="95">
        <v>63</v>
      </c>
      <c r="TF284" s="71"/>
      <c r="TG284" s="71"/>
      <c r="TH284" s="71">
        <v>67</v>
      </c>
      <c r="TI284" s="71">
        <v>5</v>
      </c>
      <c r="TJ284" s="71">
        <v>21</v>
      </c>
      <c r="TK284" s="71">
        <v>7</v>
      </c>
      <c r="TL284" s="71">
        <v>1</v>
      </c>
      <c r="TM284" s="71">
        <v>36</v>
      </c>
      <c r="TN284" s="71"/>
      <c r="TO284" s="71"/>
      <c r="TP284" s="71"/>
      <c r="TQ284" s="71">
        <v>31</v>
      </c>
      <c r="TR284" s="72">
        <v>30</v>
      </c>
      <c r="TS284" s="72"/>
      <c r="TT284" s="72"/>
      <c r="TU284" s="72"/>
      <c r="TV284" s="72">
        <v>37</v>
      </c>
      <c r="TW284" s="72">
        <v>16</v>
      </c>
      <c r="TX284" s="72">
        <v>11</v>
      </c>
      <c r="TY284" s="72">
        <v>3</v>
      </c>
      <c r="TZ284" s="72">
        <v>9</v>
      </c>
      <c r="UA284" s="72">
        <v>1</v>
      </c>
      <c r="UB284" s="72">
        <v>51</v>
      </c>
      <c r="UC284" s="72">
        <v>1</v>
      </c>
      <c r="UD284" s="72"/>
      <c r="UE284" s="72">
        <v>14</v>
      </c>
      <c r="UF284" s="72">
        <v>2</v>
      </c>
      <c r="UG284" s="72">
        <v>146</v>
      </c>
      <c r="UH284" s="72"/>
      <c r="UI284" s="72">
        <v>7</v>
      </c>
      <c r="UJ284" s="73">
        <v>20</v>
      </c>
      <c r="UK284" s="73"/>
      <c r="UL284" s="73"/>
      <c r="UM284" s="73"/>
      <c r="UN284" s="73">
        <v>17</v>
      </c>
      <c r="UO284" s="73">
        <v>13</v>
      </c>
      <c r="UP284" s="73"/>
      <c r="UQ284" s="73">
        <v>8</v>
      </c>
      <c r="UR284" s="73">
        <v>131</v>
      </c>
      <c r="US284" s="73">
        <v>42</v>
      </c>
      <c r="UT284" s="73">
        <v>1</v>
      </c>
      <c r="UU284" s="73"/>
      <c r="UV284" s="73"/>
      <c r="UW284" s="73">
        <v>2</v>
      </c>
      <c r="UX284" s="73"/>
      <c r="UY284" s="73">
        <v>60</v>
      </c>
      <c r="UZ284" s="73"/>
      <c r="VA284" s="73">
        <v>3</v>
      </c>
      <c r="VB284" s="73">
        <v>23</v>
      </c>
      <c r="VC284" s="73"/>
      <c r="VD284" s="73"/>
      <c r="VE284" s="73"/>
      <c r="VF284" s="73">
        <v>17</v>
      </c>
      <c r="VG284" s="73">
        <v>13</v>
      </c>
      <c r="VH284" s="73"/>
      <c r="VI284" s="73">
        <v>1</v>
      </c>
      <c r="VJ284" s="73">
        <v>154</v>
      </c>
      <c r="VK284" s="73">
        <v>42</v>
      </c>
      <c r="VL284" s="73">
        <v>1</v>
      </c>
      <c r="VM284" s="73"/>
      <c r="VN284" s="73"/>
      <c r="VO284" s="73"/>
      <c r="VP284" s="73">
        <v>88</v>
      </c>
      <c r="VQ284" s="73"/>
      <c r="VR284" s="73">
        <v>3</v>
      </c>
      <c r="VS284" s="73">
        <v>29</v>
      </c>
      <c r="VT284" s="73"/>
      <c r="VU284" s="73"/>
      <c r="VV284" s="73"/>
      <c r="VW284" s="73">
        <v>17</v>
      </c>
      <c r="VX284" s="73">
        <v>5</v>
      </c>
      <c r="VY284" s="73">
        <v>1</v>
      </c>
      <c r="VZ284" s="73">
        <v>2</v>
      </c>
      <c r="WA284" s="73">
        <v>207</v>
      </c>
      <c r="WB284" s="73"/>
      <c r="WC284" s="73">
        <v>21</v>
      </c>
      <c r="WD284" s="73"/>
      <c r="WE284" s="73"/>
      <c r="WF284" s="73"/>
      <c r="WG284" s="73"/>
      <c r="WH284" s="73"/>
      <c r="WI284" s="73">
        <v>9</v>
      </c>
      <c r="WJ284" s="73">
        <v>118</v>
      </c>
      <c r="WK284" s="73"/>
      <c r="WL284" s="73"/>
      <c r="WM284" s="73"/>
      <c r="WN284" s="73">
        <v>4</v>
      </c>
      <c r="WO284" s="22">
        <f t="shared" si="1064"/>
        <v>165</v>
      </c>
      <c r="WP284" s="22">
        <f t="shared" si="1065"/>
        <v>0</v>
      </c>
      <c r="WQ284" s="22">
        <f t="shared" si="1066"/>
        <v>0</v>
      </c>
      <c r="WR284" s="22">
        <f t="shared" si="1067"/>
        <v>0</v>
      </c>
      <c r="WS284" s="22">
        <f t="shared" si="1068"/>
        <v>155</v>
      </c>
      <c r="WT284" s="22">
        <f t="shared" si="1069"/>
        <v>47</v>
      </c>
      <c r="WU284" s="22">
        <f t="shared" si="1070"/>
        <v>33</v>
      </c>
      <c r="WV284" s="22">
        <f t="shared" si="1071"/>
        <v>12</v>
      </c>
      <c r="WW284" s="22">
        <f t="shared" si="1072"/>
        <v>508</v>
      </c>
      <c r="WX284" s="22">
        <f t="shared" si="1073"/>
        <v>2</v>
      </c>
      <c r="WY284" s="22">
        <f t="shared" si="1074"/>
        <v>192</v>
      </c>
      <c r="WZ284" s="22">
        <f t="shared" si="1075"/>
        <v>3</v>
      </c>
      <c r="XA284" s="22">
        <f t="shared" si="1076"/>
        <v>0</v>
      </c>
      <c r="XB284" s="22">
        <f t="shared" si="1077"/>
        <v>14</v>
      </c>
      <c r="XC284" s="22">
        <f t="shared" si="1078"/>
        <v>4</v>
      </c>
      <c r="XD284" s="22">
        <f t="shared" si="1079"/>
        <v>0</v>
      </c>
      <c r="XE284" s="22">
        <f t="shared" si="1080"/>
        <v>412</v>
      </c>
      <c r="XF284" s="22">
        <f t="shared" si="1081"/>
        <v>0</v>
      </c>
      <c r="XG284" s="93">
        <f t="shared" si="1082"/>
        <v>48</v>
      </c>
    </row>
    <row r="285" spans="1:631" ht="17.100000000000001" customHeight="1" x14ac:dyDescent="0.2">
      <c r="A285" s="101"/>
      <c r="B285" s="27" t="s">
        <v>560</v>
      </c>
      <c r="C285" s="535" t="s">
        <v>561</v>
      </c>
      <c r="D285" s="25" t="s">
        <v>562</v>
      </c>
      <c r="E285" s="535" t="s">
        <v>563</v>
      </c>
      <c r="F285" s="25" t="s">
        <v>571</v>
      </c>
      <c r="G285" s="535" t="s">
        <v>572</v>
      </c>
      <c r="H285" s="25">
        <v>25</v>
      </c>
      <c r="I285" s="28">
        <v>23</v>
      </c>
      <c r="J285" s="17">
        <f t="shared" si="948"/>
        <v>0.70044265982922527</v>
      </c>
      <c r="K285" s="17">
        <f t="shared" si="949"/>
        <v>0.70588519871314193</v>
      </c>
      <c r="L285" s="17">
        <f t="shared" si="950"/>
        <v>1</v>
      </c>
      <c r="M285" s="17">
        <f t="shared" si="951"/>
        <v>6.6321961678884461E-2</v>
      </c>
      <c r="N285" s="17">
        <f t="shared" si="952"/>
        <v>0.36346013794285226</v>
      </c>
      <c r="O285" s="17">
        <f t="shared" si="953"/>
        <v>0.44786047749207808</v>
      </c>
      <c r="P285" s="17">
        <f t="shared" si="954"/>
        <v>0.74557215767470697</v>
      </c>
      <c r="Q285" s="17">
        <f t="shared" si="955"/>
        <v>0.55865125085606093</v>
      </c>
      <c r="R285" s="69">
        <f t="shared" si="956"/>
        <v>0.80341132399901749</v>
      </c>
      <c r="S285" s="422">
        <f t="shared" si="957"/>
        <v>0.59906724090955188</v>
      </c>
      <c r="T285" s="17">
        <f t="shared" si="1083"/>
        <v>0.40093275909044812</v>
      </c>
      <c r="U285" s="10">
        <f t="shared" si="958"/>
        <v>74606.770609827858</v>
      </c>
      <c r="V285" s="32">
        <v>6</v>
      </c>
      <c r="W285" s="550">
        <f t="shared" si="959"/>
        <v>0</v>
      </c>
      <c r="X285" s="550">
        <f t="shared" si="960"/>
        <v>0.48795612979844072</v>
      </c>
      <c r="Y285" s="550">
        <f t="shared" si="961"/>
        <v>0.51204387020155928</v>
      </c>
      <c r="Z285" s="551">
        <f t="shared" si="962"/>
        <v>95282.659498716763</v>
      </c>
      <c r="AA285" s="426">
        <f t="shared" si="963"/>
        <v>0.31059795897529596</v>
      </c>
      <c r="AB285" s="59">
        <f t="shared" si="964"/>
        <v>0.86742433305419309</v>
      </c>
      <c r="AC285" s="59">
        <f t="shared" si="965"/>
        <v>0.2223364606091762</v>
      </c>
      <c r="AD285" s="59">
        <f t="shared" si="966"/>
        <v>0.36346013794285226</v>
      </c>
      <c r="AE285" s="59">
        <f t="shared" si="967"/>
        <v>0.44134874914393907</v>
      </c>
      <c r="AF285" s="59">
        <f t="shared" si="968"/>
        <v>3.2074695822549043E-2</v>
      </c>
      <c r="AG285" s="59">
        <f t="shared" si="969"/>
        <v>0.41019810841537457</v>
      </c>
      <c r="AH285" s="59">
        <f t="shared" si="970"/>
        <v>0.44786047749207808</v>
      </c>
      <c r="AI285" s="59">
        <f t="shared" si="971"/>
        <v>0.82000919184344834</v>
      </c>
      <c r="AJ285" s="59">
        <f t="shared" si="972"/>
        <v>0.58087612781500209</v>
      </c>
      <c r="AK285" s="59">
        <f t="shared" si="973"/>
        <v>0.25442784232529309</v>
      </c>
      <c r="AL285" s="35">
        <f t="shared" si="974"/>
        <v>1</v>
      </c>
      <c r="AM285" s="27">
        <v>186083</v>
      </c>
      <c r="AN285" s="25">
        <v>93092</v>
      </c>
      <c r="AO285" s="25">
        <v>92991</v>
      </c>
      <c r="AP285" s="17">
        <f t="shared" si="975"/>
        <v>3.6142268888745893E-3</v>
      </c>
      <c r="AQ285" s="63">
        <v>100.10861266144036</v>
      </c>
      <c r="AR285" s="58">
        <v>1456.6241112299999</v>
      </c>
      <c r="AS285" s="24">
        <f t="shared" si="976"/>
        <v>127.74949869727759</v>
      </c>
      <c r="AT285" s="17">
        <f t="shared" si="1094"/>
        <v>0.11032575259063811</v>
      </c>
      <c r="AU285" s="25">
        <v>178139</v>
      </c>
      <c r="AV285" s="25">
        <v>86221</v>
      </c>
      <c r="AW285" s="25">
        <v>91918</v>
      </c>
      <c r="AX285" s="25">
        <v>7944</v>
      </c>
      <c r="AY285" s="25">
        <v>6871</v>
      </c>
      <c r="AZ285" s="25">
        <v>1073</v>
      </c>
      <c r="BA285" s="25">
        <v>57797</v>
      </c>
      <c r="BB285" s="25">
        <v>28672</v>
      </c>
      <c r="BC285" s="25">
        <v>29125</v>
      </c>
      <c r="BD285" s="63">
        <v>98.444635193133053</v>
      </c>
      <c r="BE285" s="25">
        <v>128286</v>
      </c>
      <c r="BF285" s="25">
        <v>64420</v>
      </c>
      <c r="BG285" s="25">
        <v>63866</v>
      </c>
      <c r="BH285" s="63">
        <v>100.86744120502303</v>
      </c>
      <c r="BI285" s="17">
        <v>0.31059795897529596</v>
      </c>
      <c r="BJ285" s="25">
        <v>54778</v>
      </c>
      <c r="BK285" s="25">
        <v>124115</v>
      </c>
      <c r="BL285" s="25">
        <v>7190</v>
      </c>
      <c r="BM285" s="17">
        <v>0.49927889457358093</v>
      </c>
      <c r="BN285" s="10">
        <f t="shared" si="977"/>
        <v>93175.68546106435</v>
      </c>
      <c r="BO285" s="29">
        <v>0.44134874914393907</v>
      </c>
      <c r="BP285" s="30">
        <f t="shared" si="978"/>
        <v>0.55865125085606093</v>
      </c>
      <c r="BQ285" s="31">
        <v>5.7930145429641868</v>
      </c>
      <c r="BR285" s="25">
        <v>131305</v>
      </c>
      <c r="BS285" s="25">
        <v>41990</v>
      </c>
      <c r="BT285" s="25">
        <v>78295</v>
      </c>
      <c r="BU285" s="25">
        <v>7493</v>
      </c>
      <c r="BV285" s="25">
        <v>2232</v>
      </c>
      <c r="BW285" s="18">
        <v>1295</v>
      </c>
      <c r="BX285" s="25">
        <v>41341</v>
      </c>
      <c r="BY285" s="25">
        <v>30415</v>
      </c>
      <c r="BZ285" s="25">
        <v>10926</v>
      </c>
      <c r="CA285" s="59">
        <v>0.26428968820299459</v>
      </c>
      <c r="CB285" s="25">
        <v>178139</v>
      </c>
      <c r="CC285" s="25">
        <v>7944</v>
      </c>
      <c r="CD285" s="17">
        <f t="shared" si="979"/>
        <v>4.459438977427739E-2</v>
      </c>
      <c r="CE285" s="25">
        <v>1802</v>
      </c>
      <c r="CF285" s="25">
        <v>4470</v>
      </c>
      <c r="CG285" s="25">
        <v>8758</v>
      </c>
      <c r="CH285" s="25">
        <v>9619</v>
      </c>
      <c r="CI285" s="25">
        <v>7294</v>
      </c>
      <c r="CJ285" s="25">
        <v>4610</v>
      </c>
      <c r="CK285" s="25">
        <v>2470</v>
      </c>
      <c r="CL285" s="25">
        <v>1303</v>
      </c>
      <c r="CM285" s="25">
        <v>1015</v>
      </c>
      <c r="CN285" s="26">
        <v>4.3090152632979368</v>
      </c>
      <c r="CO285" s="27">
        <v>41341</v>
      </c>
      <c r="CP285" s="34">
        <f t="shared" si="980"/>
        <v>4.5011731694927555</v>
      </c>
      <c r="CQ285" s="25">
        <v>1443</v>
      </c>
      <c r="CR285" s="25">
        <v>11528</v>
      </c>
      <c r="CS285" s="25">
        <v>5018</v>
      </c>
      <c r="CT285" s="25">
        <v>5990</v>
      </c>
      <c r="CU285" s="25">
        <v>15579</v>
      </c>
      <c r="CV285" s="18">
        <v>407</v>
      </c>
      <c r="CW285" s="18">
        <v>94</v>
      </c>
      <c r="CX285" s="25">
        <v>1282</v>
      </c>
      <c r="CY285" s="25">
        <v>41341</v>
      </c>
      <c r="CZ285" s="25">
        <v>35279</v>
      </c>
      <c r="DA285" s="25">
        <v>1698</v>
      </c>
      <c r="DB285" s="18">
        <v>951</v>
      </c>
      <c r="DC285" s="25">
        <v>2153</v>
      </c>
      <c r="DD285" s="18">
        <v>302</v>
      </c>
      <c r="DE285" s="18">
        <v>958</v>
      </c>
      <c r="DF285" s="25">
        <v>41341</v>
      </c>
      <c r="DG285" s="25">
        <v>1089</v>
      </c>
      <c r="DH285" s="18">
        <v>191</v>
      </c>
      <c r="DI285" s="18">
        <v>46</v>
      </c>
      <c r="DJ285" s="25">
        <v>38507</v>
      </c>
      <c r="DK285" s="18">
        <v>158</v>
      </c>
      <c r="DL285" s="25">
        <v>1350</v>
      </c>
      <c r="DM285" s="25">
        <f t="shared" si="981"/>
        <v>5515.5395370213591</v>
      </c>
      <c r="DN285" s="17">
        <f t="shared" si="982"/>
        <v>0.93144819912435595</v>
      </c>
      <c r="DO285" s="17">
        <f t="shared" si="983"/>
        <v>3.8218717495948334E-3</v>
      </c>
      <c r="DP285" s="23">
        <f t="shared" si="984"/>
        <v>3.2074695822549043E-2</v>
      </c>
      <c r="DQ285" s="23">
        <f t="shared" si="985"/>
        <v>0.96792530417745093</v>
      </c>
      <c r="DR285" s="25">
        <v>41341</v>
      </c>
      <c r="DS285" s="18">
        <v>164</v>
      </c>
      <c r="DT285" s="25">
        <v>19631</v>
      </c>
      <c r="DU285" s="18">
        <v>37</v>
      </c>
      <c r="DV285" s="25">
        <v>3160</v>
      </c>
      <c r="DW285" s="18">
        <v>345</v>
      </c>
      <c r="DX285" s="25">
        <v>16709</v>
      </c>
      <c r="DY285" s="25">
        <v>1295</v>
      </c>
      <c r="DZ285" s="17">
        <f t="shared" si="986"/>
        <v>0.55615490675116708</v>
      </c>
      <c r="EA285" s="17">
        <f t="shared" si="987"/>
        <v>0.44384509324883292</v>
      </c>
      <c r="EB285" s="25">
        <v>41341</v>
      </c>
      <c r="EC285" s="25">
        <v>15836</v>
      </c>
      <c r="ED285" s="25">
        <v>1122</v>
      </c>
      <c r="EE285" s="25">
        <v>14240</v>
      </c>
      <c r="EF285" s="17">
        <f t="shared" si="1087"/>
        <v>0.3444522386976609</v>
      </c>
      <c r="EG285" s="25">
        <v>9422</v>
      </c>
      <c r="EH285" s="18">
        <v>721</v>
      </c>
      <c r="EI285" s="17">
        <f t="shared" si="988"/>
        <v>0.41019810841537457</v>
      </c>
      <c r="EJ285" s="17">
        <f t="shared" si="989"/>
        <v>0.22790933939672481</v>
      </c>
      <c r="EK285" s="69">
        <f t="shared" si="990"/>
        <v>0.70588519871314193</v>
      </c>
      <c r="EL285" s="27">
        <v>125385</v>
      </c>
      <c r="EM285" s="25">
        <v>108762</v>
      </c>
      <c r="EN285" s="25">
        <v>16623</v>
      </c>
      <c r="EO285" s="59">
        <v>0.86742433305419309</v>
      </c>
      <c r="EP285" s="25">
        <v>60249</v>
      </c>
      <c r="EQ285" s="25">
        <v>56431</v>
      </c>
      <c r="ER285" s="25">
        <v>3818</v>
      </c>
      <c r="ES285" s="59">
        <v>0.93662965360420924</v>
      </c>
      <c r="ET285" s="25">
        <v>65136</v>
      </c>
      <c r="EU285" s="25">
        <v>52331</v>
      </c>
      <c r="EV285" s="25">
        <v>12805</v>
      </c>
      <c r="EW285" s="59">
        <v>0.80341132399901749</v>
      </c>
      <c r="EX285" s="25">
        <v>39962</v>
      </c>
      <c r="EY285" s="25">
        <v>37669</v>
      </c>
      <c r="EZ285" s="25">
        <v>2293</v>
      </c>
      <c r="FA285" s="59">
        <v>0.94262048946499177</v>
      </c>
      <c r="FB285" s="25">
        <v>85423</v>
      </c>
      <c r="FC285" s="25">
        <v>71093</v>
      </c>
      <c r="FD285" s="25">
        <v>14330</v>
      </c>
      <c r="FE285" s="59">
        <v>0.83224658464348011</v>
      </c>
      <c r="FF285" s="25">
        <v>87674</v>
      </c>
      <c r="FG285" s="25">
        <v>29171</v>
      </c>
      <c r="FH285" s="25">
        <v>50988</v>
      </c>
      <c r="FI285" s="25">
        <v>7515</v>
      </c>
      <c r="FJ285" s="23">
        <f t="shared" si="991"/>
        <v>8.5715263362000138E-2</v>
      </c>
      <c r="FK285" s="23">
        <f t="shared" si="992"/>
        <v>0.58156351940141893</v>
      </c>
      <c r="FL285" s="36">
        <f t="shared" si="993"/>
        <v>3.8817032601463741</v>
      </c>
      <c r="FM285" s="25">
        <v>42874</v>
      </c>
      <c r="FN285" s="25">
        <v>13939</v>
      </c>
      <c r="FO285" s="17">
        <f t="shared" si="994"/>
        <v>0.32511545458786212</v>
      </c>
      <c r="FP285" s="25">
        <v>25440</v>
      </c>
      <c r="FQ285" s="17">
        <f t="shared" si="995"/>
        <v>0.59336660913374073</v>
      </c>
      <c r="FR285" s="25">
        <v>3495</v>
      </c>
      <c r="FS285" s="17">
        <f t="shared" si="996"/>
        <v>8.1517936278397166E-2</v>
      </c>
      <c r="FT285" s="25">
        <v>44800</v>
      </c>
      <c r="FU285" s="25">
        <v>15232</v>
      </c>
      <c r="FV285" s="25">
        <v>25548</v>
      </c>
      <c r="FW285" s="17">
        <f t="shared" si="997"/>
        <v>8.9732142857142858E-2</v>
      </c>
      <c r="FX285" s="17">
        <f t="shared" si="998"/>
        <v>0.5702678571428571</v>
      </c>
      <c r="FY285" s="25">
        <v>4020</v>
      </c>
      <c r="FZ285" s="25">
        <v>93372</v>
      </c>
      <c r="GA285" s="25">
        <v>20760</v>
      </c>
      <c r="GB285" s="25">
        <v>38675</v>
      </c>
      <c r="GC285" s="25">
        <v>15097</v>
      </c>
      <c r="GD285" s="25">
        <v>9060</v>
      </c>
      <c r="GE285" s="18">
        <v>163</v>
      </c>
      <c r="GF285" s="25">
        <v>7263</v>
      </c>
      <c r="GG285" s="18">
        <v>294</v>
      </c>
      <c r="GH285" s="18">
        <v>108</v>
      </c>
      <c r="GI285" s="18">
        <v>1952</v>
      </c>
      <c r="GJ285" s="10">
        <f t="shared" si="999"/>
        <v>20760</v>
      </c>
      <c r="GK285" s="10">
        <f t="shared" si="1088"/>
        <v>72612</v>
      </c>
      <c r="GL285" s="10">
        <f t="shared" si="1089"/>
        <v>33937</v>
      </c>
      <c r="GM285" s="10">
        <f t="shared" si="1000"/>
        <v>59435</v>
      </c>
      <c r="GN285" s="10">
        <f t="shared" si="1090"/>
        <v>18840</v>
      </c>
      <c r="GO285" s="17">
        <f t="shared" si="1001"/>
        <v>0.2223364606091762</v>
      </c>
      <c r="GP285" s="17">
        <f t="shared" si="1091"/>
        <v>0.77766353939082378</v>
      </c>
      <c r="GQ285" s="17">
        <f t="shared" si="1092"/>
        <v>0.36346013794285226</v>
      </c>
      <c r="GR285" s="17">
        <f t="shared" si="1093"/>
        <v>0.20177355095746047</v>
      </c>
      <c r="GS285" s="17">
        <f t="shared" si="1002"/>
        <v>0.57056183866683807</v>
      </c>
      <c r="GT285" s="25">
        <v>45894</v>
      </c>
      <c r="GU285" s="25">
        <v>7683</v>
      </c>
      <c r="GV285" s="25">
        <v>19282</v>
      </c>
      <c r="GW285" s="25">
        <v>8816</v>
      </c>
      <c r="GX285" s="25">
        <v>5139</v>
      </c>
      <c r="GY285" s="18">
        <v>111</v>
      </c>
      <c r="GZ285" s="25">
        <v>3243</v>
      </c>
      <c r="HA285" s="18">
        <v>165</v>
      </c>
      <c r="HB285" s="18">
        <v>76</v>
      </c>
      <c r="HC285" s="18">
        <v>1379</v>
      </c>
      <c r="HD285" s="23">
        <f t="shared" si="1003"/>
        <v>0.16740750424892142</v>
      </c>
      <c r="HE285" s="23">
        <f t="shared" si="1004"/>
        <v>0.83259249575107852</v>
      </c>
      <c r="HF285" s="23">
        <f t="shared" si="1005"/>
        <v>0.41245042925001091</v>
      </c>
      <c r="HG285" s="23">
        <f t="shared" si="1006"/>
        <v>0.22035560203948229</v>
      </c>
      <c r="HH285" s="25">
        <v>47478</v>
      </c>
      <c r="HI285" s="25">
        <v>13077</v>
      </c>
      <c r="HJ285" s="25">
        <v>19393</v>
      </c>
      <c r="HK285" s="25">
        <v>6281</v>
      </c>
      <c r="HL285" s="25">
        <v>3921</v>
      </c>
      <c r="HM285" s="18">
        <v>52</v>
      </c>
      <c r="HN285" s="25">
        <v>4020</v>
      </c>
      <c r="HO285" s="18">
        <v>129</v>
      </c>
      <c r="HP285" s="18">
        <v>32</v>
      </c>
      <c r="HQ285" s="18">
        <v>573</v>
      </c>
      <c r="HR285" s="23">
        <f t="shared" si="1007"/>
        <v>0.27543283204852775</v>
      </c>
      <c r="HS285" s="23">
        <f t="shared" si="1008"/>
        <v>0.72456716795147225</v>
      </c>
      <c r="HT285" s="80">
        <f t="shared" si="1009"/>
        <v>0.31610430093938247</v>
      </c>
      <c r="HU285" s="27">
        <v>151654</v>
      </c>
      <c r="HV285" s="25">
        <v>6096</v>
      </c>
      <c r="HW285" s="25">
        <v>24379</v>
      </c>
      <c r="HX285" s="18">
        <v>2172</v>
      </c>
      <c r="HY285" s="25">
        <v>41378</v>
      </c>
      <c r="HZ285" s="25">
        <v>31258</v>
      </c>
      <c r="IA285" s="18">
        <v>1758</v>
      </c>
      <c r="IB285" s="18">
        <v>298</v>
      </c>
      <c r="IC285" s="25">
        <v>18719</v>
      </c>
      <c r="ID285" s="25">
        <v>15235</v>
      </c>
      <c r="IE285" s="25">
        <v>6545</v>
      </c>
      <c r="IF285" s="18">
        <v>831</v>
      </c>
      <c r="IG285" s="18">
        <v>2985</v>
      </c>
      <c r="IH285" s="17">
        <f t="shared" si="1010"/>
        <v>0.30657285663418044</v>
      </c>
      <c r="II285" s="17">
        <f t="shared" si="1011"/>
        <v>0.20611391720627217</v>
      </c>
      <c r="IJ285" s="30">
        <f t="shared" si="1012"/>
        <v>4.8516859683920917</v>
      </c>
      <c r="IK285" s="17">
        <f t="shared" si="1084"/>
        <v>6.6321961678884461E-2</v>
      </c>
      <c r="IL285" s="25">
        <v>75634</v>
      </c>
      <c r="IM285" s="25">
        <v>4282</v>
      </c>
      <c r="IN285" s="25">
        <v>16440</v>
      </c>
      <c r="IO285" s="25">
        <v>1387</v>
      </c>
      <c r="IP285" s="25">
        <v>24751</v>
      </c>
      <c r="IQ285" s="25">
        <v>11980</v>
      </c>
      <c r="IR285" s="25">
        <v>958</v>
      </c>
      <c r="IS285" s="18">
        <v>190</v>
      </c>
      <c r="IT285" s="25">
        <v>9104</v>
      </c>
      <c r="IU285" s="25">
        <v>744</v>
      </c>
      <c r="IV285" s="25">
        <v>2944</v>
      </c>
      <c r="IW285" s="18">
        <v>444</v>
      </c>
      <c r="IX285" s="25">
        <v>2410</v>
      </c>
      <c r="IY285" s="17">
        <f t="shared" si="1013"/>
        <v>0.79062326466932864</v>
      </c>
      <c r="IZ285" s="25">
        <v>76020</v>
      </c>
      <c r="JA285" s="25">
        <v>1814</v>
      </c>
      <c r="JB285" s="25">
        <v>7939</v>
      </c>
      <c r="JC285" s="18">
        <v>785</v>
      </c>
      <c r="JD285" s="25">
        <v>16627</v>
      </c>
      <c r="JE285" s="25">
        <v>19278</v>
      </c>
      <c r="JF285" s="18">
        <v>800</v>
      </c>
      <c r="JG285" s="18">
        <v>108</v>
      </c>
      <c r="JH285" s="25">
        <v>9615</v>
      </c>
      <c r="JI285" s="25">
        <v>14491</v>
      </c>
      <c r="JJ285" s="25">
        <v>3601</v>
      </c>
      <c r="JK285" s="18">
        <v>387</v>
      </c>
      <c r="JL285" s="18">
        <v>575</v>
      </c>
      <c r="JM285" s="80">
        <f t="shared" si="1014"/>
        <v>0.62145488029465934</v>
      </c>
      <c r="JN285" s="27">
        <v>151654</v>
      </c>
      <c r="JO285" s="25">
        <v>109828</v>
      </c>
      <c r="JP285" s="18">
        <v>404</v>
      </c>
      <c r="JQ285" s="18">
        <v>408</v>
      </c>
      <c r="JR285" s="18">
        <v>1186</v>
      </c>
      <c r="JS285" s="18">
        <v>731</v>
      </c>
      <c r="JT285" s="18">
        <v>289</v>
      </c>
      <c r="JU285" s="18">
        <v>64</v>
      </c>
      <c r="JV285" s="18">
        <v>159</v>
      </c>
      <c r="JW285" s="25">
        <v>38585</v>
      </c>
      <c r="JX285" s="17">
        <f t="shared" si="1015"/>
        <v>0.25442784232529309</v>
      </c>
      <c r="JY285" s="17">
        <f t="shared" si="1016"/>
        <v>0.74557215767470697</v>
      </c>
      <c r="JZ285" s="25">
        <v>48522</v>
      </c>
      <c r="KA285" s="25">
        <v>37248</v>
      </c>
      <c r="KB285" s="18">
        <v>314</v>
      </c>
      <c r="KC285" s="18">
        <v>247</v>
      </c>
      <c r="KD285" s="18">
        <v>359</v>
      </c>
      <c r="KE285" s="18">
        <v>268</v>
      </c>
      <c r="KF285" s="18">
        <v>117</v>
      </c>
      <c r="KG285" s="18">
        <v>33</v>
      </c>
      <c r="KH285" s="18">
        <v>86</v>
      </c>
      <c r="KI285" s="25">
        <v>9850</v>
      </c>
      <c r="KJ285" s="17">
        <f t="shared" si="1017"/>
        <v>0.2030007007130786</v>
      </c>
      <c r="KK285" s="25">
        <v>103132</v>
      </c>
      <c r="KL285" s="25">
        <v>72580</v>
      </c>
      <c r="KM285" s="18">
        <v>90</v>
      </c>
      <c r="KN285" s="18">
        <v>161</v>
      </c>
      <c r="KO285" s="18">
        <v>827</v>
      </c>
      <c r="KP285" s="18">
        <v>463</v>
      </c>
      <c r="KQ285" s="18">
        <v>172</v>
      </c>
      <c r="KR285" s="18">
        <v>31</v>
      </c>
      <c r="KS285" s="18">
        <v>73</v>
      </c>
      <c r="KT285" s="25">
        <v>28735</v>
      </c>
      <c r="KU285" s="69">
        <f t="shared" si="1095"/>
        <v>0.27862351161618121</v>
      </c>
      <c r="KV285" s="27">
        <v>186083</v>
      </c>
      <c r="KW285" s="25">
        <v>179792</v>
      </c>
      <c r="KX285" s="25">
        <v>6291</v>
      </c>
      <c r="KY285" s="59">
        <v>3.380749450514018E-2</v>
      </c>
      <c r="KZ285" s="25">
        <v>3390</v>
      </c>
      <c r="LA285" s="18">
        <v>1707</v>
      </c>
      <c r="LB285" s="25">
        <v>2333</v>
      </c>
      <c r="LC285" s="18">
        <v>1678</v>
      </c>
      <c r="LD285" s="25">
        <v>93092</v>
      </c>
      <c r="LE285" s="25">
        <v>90078</v>
      </c>
      <c r="LF285" s="25">
        <v>3014</v>
      </c>
      <c r="LG285" s="59">
        <v>3.2376573712026811E-2</v>
      </c>
      <c r="LH285" s="25">
        <v>92991</v>
      </c>
      <c r="LI285" s="25">
        <v>89714</v>
      </c>
      <c r="LJ285" s="25">
        <v>3277</v>
      </c>
      <c r="LK285" s="35">
        <v>3.5239969459410048E-2</v>
      </c>
      <c r="LL285" s="27">
        <v>41341</v>
      </c>
      <c r="LM285" s="18">
        <v>485</v>
      </c>
      <c r="LN285" s="25">
        <v>33415</v>
      </c>
      <c r="LO285" s="25">
        <v>5007</v>
      </c>
      <c r="LP285" s="18">
        <v>140</v>
      </c>
      <c r="LQ285" s="18">
        <v>224</v>
      </c>
      <c r="LR285" s="25">
        <v>2070</v>
      </c>
      <c r="LS285" s="23">
        <f t="shared" si="1018"/>
        <v>5.0071357732033576E-2</v>
      </c>
      <c r="LT285" s="23">
        <f t="shared" si="1019"/>
        <v>0.94992864226796647</v>
      </c>
      <c r="LU285" s="17">
        <f t="shared" si="1020"/>
        <v>0.82000919184344834</v>
      </c>
      <c r="LV285" s="25">
        <v>41341</v>
      </c>
      <c r="LW285" s="25">
        <v>11284</v>
      </c>
      <c r="LX285" s="18">
        <v>995</v>
      </c>
      <c r="LY285" s="25">
        <v>8764</v>
      </c>
      <c r="LZ285" s="25">
        <v>4194</v>
      </c>
      <c r="MA285" s="25">
        <v>4722</v>
      </c>
      <c r="MB285" s="25">
        <v>2163</v>
      </c>
      <c r="MC285" s="25">
        <v>3869</v>
      </c>
      <c r="MD285" s="25">
        <v>2971</v>
      </c>
      <c r="ME285" s="18">
        <v>809</v>
      </c>
      <c r="MF285" s="25">
        <v>1570</v>
      </c>
      <c r="MG285" s="17">
        <f t="shared" si="1021"/>
        <v>0.2601291695895116</v>
      </c>
      <c r="MH285" s="17">
        <f t="shared" si="1022"/>
        <v>0.58087612781500209</v>
      </c>
      <c r="MI285" s="25">
        <v>41341</v>
      </c>
      <c r="MJ285" s="25">
        <v>13727</v>
      </c>
      <c r="MK285" s="18">
        <v>761</v>
      </c>
      <c r="ML285" s="25">
        <v>8300</v>
      </c>
      <c r="MM285" s="25">
        <v>3941</v>
      </c>
      <c r="MN285" s="25">
        <v>6141</v>
      </c>
      <c r="MO285" s="25">
        <v>2347</v>
      </c>
      <c r="MP285" s="25">
        <v>3635</v>
      </c>
      <c r="MQ285" s="18">
        <v>31</v>
      </c>
      <c r="MR285" s="18">
        <v>925</v>
      </c>
      <c r="MS285" s="25">
        <v>1533</v>
      </c>
      <c r="MT285" s="17">
        <f t="shared" si="1023"/>
        <v>0.63989743837836532</v>
      </c>
      <c r="MU285" s="69">
        <f t="shared" si="1024"/>
        <v>0.70044265982922527</v>
      </c>
      <c r="MV285" s="27">
        <v>41341</v>
      </c>
      <c r="MW285" s="25">
        <v>18515</v>
      </c>
      <c r="MX285" s="18">
        <v>523</v>
      </c>
      <c r="MY285" s="25">
        <v>8729</v>
      </c>
      <c r="MZ285" s="25">
        <v>1647</v>
      </c>
      <c r="NA285" s="25">
        <v>1378</v>
      </c>
      <c r="NB285" s="25">
        <v>1020</v>
      </c>
      <c r="NC285" s="25">
        <v>9306</v>
      </c>
      <c r="ND285" s="18">
        <v>223</v>
      </c>
      <c r="NE285" s="17">
        <f t="shared" si="1025"/>
        <v>0.44786047749207808</v>
      </c>
      <c r="NF285" s="10">
        <f t="shared" si="1026"/>
        <v>79781.417599961307</v>
      </c>
      <c r="NG285" s="17">
        <f t="shared" si="1027"/>
        <v>0.70629641276214894</v>
      </c>
      <c r="NH285" s="25">
        <v>41341</v>
      </c>
      <c r="NI285" s="25">
        <v>10600</v>
      </c>
      <c r="NJ285" s="18">
        <v>38</v>
      </c>
      <c r="NK285" s="18">
        <v>10</v>
      </c>
      <c r="NL285" s="18">
        <v>48</v>
      </c>
      <c r="NM285" s="25">
        <v>24686</v>
      </c>
      <c r="NN285" s="25">
        <v>5775</v>
      </c>
      <c r="NO285" s="18">
        <v>141</v>
      </c>
      <c r="NP285" s="18">
        <v>0</v>
      </c>
      <c r="NQ285" s="32">
        <v>43</v>
      </c>
      <c r="NR285" s="27">
        <v>41341</v>
      </c>
      <c r="NS285" s="37">
        <f t="shared" si="1028"/>
        <v>1.4149875426332212</v>
      </c>
      <c r="NT285" s="37">
        <f t="shared" si="1029"/>
        <v>0.38181545918216803</v>
      </c>
      <c r="NU285" s="37">
        <f t="shared" si="1030"/>
        <v>0.70672000273518298</v>
      </c>
      <c r="NV285" s="17">
        <f t="shared" si="1031"/>
        <v>0.14350742912683817</v>
      </c>
      <c r="NW285" s="10">
        <f t="shared" si="1032"/>
        <v>16056</v>
      </c>
      <c r="NX285" s="17">
        <f t="shared" si="1033"/>
        <v>0.3883795747562952</v>
      </c>
      <c r="NY285" s="19">
        <f t="shared" si="1034"/>
        <v>0.28935464686694662</v>
      </c>
      <c r="NZ285" s="25">
        <v>11607</v>
      </c>
      <c r="OA285" s="25">
        <v>25285</v>
      </c>
      <c r="OB285" s="25">
        <v>1739</v>
      </c>
      <c r="OC285" s="25">
        <v>16900</v>
      </c>
      <c r="OD285" s="25">
        <v>1225</v>
      </c>
      <c r="OE285" s="25">
        <v>1741</v>
      </c>
      <c r="OF285" s="17">
        <f t="shared" si="1035"/>
        <v>0.40879514283640939</v>
      </c>
      <c r="OG285" s="17">
        <f t="shared" si="1036"/>
        <v>0.28076243922498245</v>
      </c>
      <c r="OH285" s="17">
        <f t="shared" si="1037"/>
        <v>0.61162042524370475</v>
      </c>
      <c r="OI285" s="69">
        <f t="shared" si="1038"/>
        <v>4.2113156430662053E-2</v>
      </c>
      <c r="OJ285" s="27">
        <v>41341</v>
      </c>
      <c r="OK285" s="25">
        <v>1200</v>
      </c>
      <c r="OL285" s="25">
        <v>23288</v>
      </c>
      <c r="OM285" s="25">
        <v>5279</v>
      </c>
      <c r="ON285" s="25">
        <v>1823</v>
      </c>
      <c r="OO285" s="18">
        <v>16</v>
      </c>
      <c r="OP285" s="18">
        <v>19</v>
      </c>
      <c r="OQ285" s="25">
        <v>10294</v>
      </c>
      <c r="OR285" s="69">
        <f t="shared" si="1039"/>
        <v>0.63689799472678454</v>
      </c>
      <c r="OS285" s="22">
        <v>34283</v>
      </c>
      <c r="OT285" s="22">
        <v>34283</v>
      </c>
      <c r="OU285" s="38">
        <f t="shared" ref="OU285:OU316" si="1097">OT285/RG285</f>
        <v>0.81641741284054103</v>
      </c>
      <c r="OV285" s="39">
        <v>0.60907476008517347</v>
      </c>
      <c r="OW285" s="22">
        <v>2088091</v>
      </c>
      <c r="OX285" s="36">
        <f t="shared" ref="OX285:OX316" si="1098">OW285*40.918</f>
        <v>85440507.538000003</v>
      </c>
      <c r="OY285" s="36">
        <f t="shared" ref="OY285:OY316" si="1099">OT285/2.47105*167.424464</f>
        <v>2322823.4553376096</v>
      </c>
      <c r="OZ285" s="22">
        <v>3135</v>
      </c>
      <c r="PA285" s="22">
        <v>3135</v>
      </c>
      <c r="PB285" s="38">
        <f t="shared" ref="PB285:PB316" si="1100">PA285/RG285</f>
        <v>7.4657077538578781E-2</v>
      </c>
      <c r="PC285" s="39">
        <v>0.55250398724082939</v>
      </c>
      <c r="PD285" s="22">
        <v>173210</v>
      </c>
      <c r="PE285" s="40">
        <f t="shared" si="1040"/>
        <v>7087406.7800000003</v>
      </c>
      <c r="PF285" s="36">
        <f t="shared" si="1041"/>
        <v>962936.80823941238</v>
      </c>
      <c r="PG285" s="22"/>
      <c r="PH285" s="22"/>
      <c r="PI285" s="38">
        <f t="shared" ref="PI285:PI316" si="1101">PH285/RG285</f>
        <v>0</v>
      </c>
      <c r="PJ285" s="39">
        <v>0</v>
      </c>
      <c r="PK285" s="22"/>
      <c r="PL285" s="41">
        <f t="shared" si="1042"/>
        <v>0</v>
      </c>
      <c r="PM285" s="36">
        <f t="shared" si="1043"/>
        <v>0</v>
      </c>
      <c r="PN285" s="22">
        <v>2932</v>
      </c>
      <c r="PO285" s="22">
        <v>2932</v>
      </c>
      <c r="PP285" s="38">
        <f t="shared" ref="PP285:PP316" si="1102">PO285/RG285</f>
        <v>6.9822823394932371E-2</v>
      </c>
      <c r="PQ285" s="39">
        <v>0.48748294679399728</v>
      </c>
      <c r="PR285" s="22">
        <v>142930</v>
      </c>
      <c r="PS285" s="41">
        <f t="shared" si="1044"/>
        <v>5848409.7400000002</v>
      </c>
      <c r="PT285" s="36">
        <f t="shared" si="1045"/>
        <v>384439.00366241072</v>
      </c>
      <c r="PU285" s="22">
        <v>859</v>
      </c>
      <c r="PV285" s="22">
        <v>859</v>
      </c>
      <c r="PW285" s="38">
        <f t="shared" ref="PW285:PW316" si="1103">PV285/RG285</f>
        <v>2.0456277386168793E-2</v>
      </c>
      <c r="PX285" s="39">
        <v>0.32700814901047726</v>
      </c>
      <c r="PY285" s="22">
        <v>28090</v>
      </c>
      <c r="PZ285" s="36">
        <f t="shared" si="1046"/>
        <v>131054.81475486129</v>
      </c>
      <c r="QA285" s="22"/>
      <c r="QB285" s="22"/>
      <c r="QC285" s="39">
        <v>0</v>
      </c>
      <c r="QD285" s="22"/>
      <c r="QE285" s="22">
        <f t="shared" si="1047"/>
        <v>0</v>
      </c>
      <c r="QF285" s="22"/>
      <c r="QG285" s="22"/>
      <c r="QH285" s="22"/>
      <c r="QI285" s="38">
        <f t="shared" ref="QI285:QI316" si="1104">QH285/RG285</f>
        <v>0</v>
      </c>
      <c r="QJ285" s="39">
        <v>0</v>
      </c>
      <c r="QK285" s="22"/>
      <c r="QL285" s="42">
        <f t="shared" si="1048"/>
        <v>0</v>
      </c>
      <c r="QM285" s="22">
        <f t="shared" ref="QM285:QM316" si="1105">QN285+QT285+QZ285</f>
        <v>783</v>
      </c>
      <c r="QN285" s="22"/>
      <c r="QO285" s="22"/>
      <c r="QP285" s="38">
        <f t="shared" ref="QP285:QP316" si="1106">QO285/RG285</f>
        <v>0</v>
      </c>
      <c r="QQ285" s="39">
        <v>0</v>
      </c>
      <c r="QR285" s="22"/>
      <c r="QS285" s="36">
        <f t="shared" si="1049"/>
        <v>0</v>
      </c>
      <c r="QT285" s="22">
        <v>783</v>
      </c>
      <c r="QU285" s="22">
        <v>783</v>
      </c>
      <c r="QV285" s="38">
        <f t="shared" ref="QV285:QV316" si="1107">QU285/RG285</f>
        <v>1.8646408839779006E-2</v>
      </c>
      <c r="QW285" s="39">
        <v>0.1730523627075351</v>
      </c>
      <c r="QX285" s="22">
        <v>13550</v>
      </c>
      <c r="QY285" s="36">
        <f t="shared" si="1050"/>
        <v>184101.09062948951</v>
      </c>
      <c r="QZ285" s="22"/>
      <c r="RA285" s="22"/>
      <c r="RB285" s="38">
        <f t="shared" ref="RB285:RB316" si="1108">RA285/RG285</f>
        <v>0</v>
      </c>
      <c r="RC285" s="39">
        <v>0</v>
      </c>
      <c r="RD285" s="22"/>
      <c r="RE285" s="36">
        <f t="shared" si="1051"/>
        <v>0</v>
      </c>
      <c r="RF285" s="10">
        <f t="shared" ref="RF285:RF316" si="1109">QZ285+QT285+QG285+QA285+PU285+PN285+PG285+OZ285+OS285+QN285</f>
        <v>41992</v>
      </c>
      <c r="RG285" s="10">
        <f t="shared" ref="RG285:RG316" si="1110">RA285+QU285++PV285+PO285+PH285+PA285+QB285+OT285+QO285+QH285</f>
        <v>41992</v>
      </c>
      <c r="RH285" s="17">
        <f t="shared" ref="RH285:RH316" si="1111">RG285/(MAX($RG$6:$RG$335))</f>
        <v>5.400810018610621E-2</v>
      </c>
      <c r="RI285" s="17">
        <f t="shared" ref="RI285:RI316" si="1112">RG285/(SUM($RG$6:$RG$335))</f>
        <v>1.2339096906927619E-3</v>
      </c>
      <c r="RJ285" s="17">
        <f t="shared" ref="RJ285:RJ316" si="1113">OY285/RR285</f>
        <v>0.58283976075546717</v>
      </c>
      <c r="RK285" s="17">
        <f t="shared" ref="RK285:RK316" si="1114">PF285/RR285</f>
        <v>0.24161881853191441</v>
      </c>
      <c r="RL285" s="17">
        <f t="shared" ref="RL285:RL316" si="1115">PT285/RR285</f>
        <v>9.6462921624451581E-2</v>
      </c>
      <c r="RM285" s="17">
        <f t="shared" ref="RM285:RM316" si="1116">PZ285/RR285</f>
        <v>3.2884099177685221E-2</v>
      </c>
      <c r="RN285" s="17">
        <f t="shared" ref="RN285:RN316" si="1117">QS285/RR285</f>
        <v>0</v>
      </c>
      <c r="RO285" s="17">
        <f t="shared" ref="RO285:RO316" si="1118">QY285/RR285</f>
        <v>4.6194399910481611E-2</v>
      </c>
      <c r="RP285" s="17">
        <f t="shared" ref="RP285:RP316" si="1119">RE285/RR285</f>
        <v>0</v>
      </c>
      <c r="RQ285" s="17">
        <f t="shared" ref="RQ285:RQ316" si="1120">QL285/RR285</f>
        <v>0</v>
      </c>
      <c r="RR285" s="36">
        <f t="shared" ref="RR285:RR316" si="1121">RE285+QY285+QS285+QL285+PZ285+PT285+PM285+PF285+OY285</f>
        <v>3985355.1726237833</v>
      </c>
      <c r="RS285" s="36">
        <f t="shared" ref="RS285:RS316" si="1122">RR285/AM285</f>
        <v>21.417083627326427</v>
      </c>
      <c r="RT285" s="10">
        <f t="shared" ref="RT285:RT316" si="1123">RF285-RG285</f>
        <v>0</v>
      </c>
      <c r="RU285" s="17">
        <f t="shared" ref="RU285:RU316" si="1124">RT285/RF285</f>
        <v>0</v>
      </c>
      <c r="RV285" s="37">
        <f t="shared" ref="RV285:RV316" si="1125">AM285/RF285</f>
        <v>4.4313916936559341</v>
      </c>
      <c r="RW285" s="36">
        <f t="shared" ref="RW285:RW316" si="1126">RG285/AM285</f>
        <v>0.22566274189474589</v>
      </c>
      <c r="RX285" s="85">
        <v>1.651041</v>
      </c>
      <c r="RY285" s="93">
        <v>267</v>
      </c>
      <c r="RZ285" s="43" t="b">
        <v>0</v>
      </c>
      <c r="SA285" s="18" t="b">
        <v>0</v>
      </c>
      <c r="SB285" s="18" t="b">
        <v>0</v>
      </c>
      <c r="SC285" s="18" t="b">
        <v>0</v>
      </c>
      <c r="SD285" s="18" t="b">
        <v>0</v>
      </c>
      <c r="SE285" s="32" t="b">
        <v>1</v>
      </c>
      <c r="SF285" s="43" t="b">
        <v>0</v>
      </c>
      <c r="SG285" s="18" t="b">
        <v>1</v>
      </c>
      <c r="SH285" s="18">
        <v>0</v>
      </c>
      <c r="SI285" s="18"/>
      <c r="SJ285" s="22"/>
      <c r="SK285" s="22"/>
      <c r="SL285" s="22">
        <v>1</v>
      </c>
      <c r="SM285" s="22">
        <v>0</v>
      </c>
      <c r="SN285" s="18"/>
      <c r="SO285" s="18"/>
      <c r="SP285" s="18"/>
      <c r="SQ285" s="17">
        <f t="shared" si="1052"/>
        <v>0</v>
      </c>
      <c r="SR285" s="17">
        <f t="shared" si="1053"/>
        <v>0</v>
      </c>
      <c r="SS285" s="17">
        <f t="shared" si="1054"/>
        <v>0</v>
      </c>
      <c r="ST285" s="17">
        <f t="shared" si="1055"/>
        <v>0</v>
      </c>
      <c r="SU285" s="17">
        <f t="shared" si="1056"/>
        <v>0</v>
      </c>
      <c r="SV285" s="17">
        <f t="shared" si="1086"/>
        <v>0</v>
      </c>
      <c r="SW285" s="17">
        <f t="shared" si="1057"/>
        <v>0</v>
      </c>
      <c r="SX285" s="17">
        <f t="shared" si="1058"/>
        <v>0</v>
      </c>
      <c r="SY285" s="17">
        <f t="shared" si="1059"/>
        <v>0</v>
      </c>
      <c r="SZ285" s="17">
        <f t="shared" si="1060"/>
        <v>0</v>
      </c>
      <c r="TA285" s="17">
        <f t="shared" si="1061"/>
        <v>0</v>
      </c>
      <c r="TB285" s="24">
        <f t="shared" si="1096"/>
        <v>620</v>
      </c>
      <c r="TC285" s="69">
        <f t="shared" si="1063"/>
        <v>1</v>
      </c>
      <c r="TD285" s="17">
        <f t="shared" si="1085"/>
        <v>2.6014568158168575E-6</v>
      </c>
      <c r="TE285" s="95">
        <v>1025</v>
      </c>
      <c r="TF285" s="71"/>
      <c r="TG285" s="71">
        <v>9</v>
      </c>
      <c r="TH285" s="71">
        <v>50</v>
      </c>
      <c r="TI285" s="71"/>
      <c r="TJ285" s="71"/>
      <c r="TK285" s="71">
        <v>225</v>
      </c>
      <c r="TL285" s="71">
        <v>1</v>
      </c>
      <c r="TM285" s="71">
        <v>425</v>
      </c>
      <c r="TN285" s="71"/>
      <c r="TO285" s="71"/>
      <c r="TP285" s="71"/>
      <c r="TQ285" s="71">
        <v>455</v>
      </c>
      <c r="TR285" s="72">
        <v>62</v>
      </c>
      <c r="TS285" s="72"/>
      <c r="TT285" s="72"/>
      <c r="TU285" s="72"/>
      <c r="TV285" s="72">
        <v>10</v>
      </c>
      <c r="TW285" s="72">
        <v>81</v>
      </c>
      <c r="TX285" s="72"/>
      <c r="TY285" s="72">
        <v>5</v>
      </c>
      <c r="TZ285" s="72">
        <v>270</v>
      </c>
      <c r="UA285" s="72">
        <v>1</v>
      </c>
      <c r="UB285" s="72">
        <v>172</v>
      </c>
      <c r="UC285" s="72"/>
      <c r="UD285" s="72"/>
      <c r="UE285" s="72"/>
      <c r="UF285" s="72">
        <v>3</v>
      </c>
      <c r="UG285" s="72">
        <v>3</v>
      </c>
      <c r="UH285" s="72"/>
      <c r="UI285" s="72">
        <v>35</v>
      </c>
      <c r="UJ285" s="73">
        <v>40</v>
      </c>
      <c r="UK285" s="73"/>
      <c r="UL285" s="73"/>
      <c r="UM285" s="73"/>
      <c r="UN285" s="73">
        <v>4</v>
      </c>
      <c r="UO285" s="73">
        <v>23</v>
      </c>
      <c r="UP285" s="73"/>
      <c r="UQ285" s="73"/>
      <c r="UR285" s="73">
        <v>78</v>
      </c>
      <c r="US285" s="73">
        <v>190</v>
      </c>
      <c r="UT285" s="73"/>
      <c r="UU285" s="73"/>
      <c r="UV285" s="73"/>
      <c r="UW285" s="73">
        <v>5</v>
      </c>
      <c r="UX285" s="73">
        <v>1</v>
      </c>
      <c r="UY285" s="73">
        <v>3</v>
      </c>
      <c r="UZ285" s="73"/>
      <c r="VA285" s="73"/>
      <c r="VB285" s="73">
        <v>115</v>
      </c>
      <c r="VC285" s="73"/>
      <c r="VD285" s="73"/>
      <c r="VE285" s="73">
        <v>2</v>
      </c>
      <c r="VF285" s="73">
        <v>5</v>
      </c>
      <c r="VG285" s="73">
        <v>13</v>
      </c>
      <c r="VH285" s="73">
        <v>1</v>
      </c>
      <c r="VI285" s="73"/>
      <c r="VJ285" s="73">
        <v>92</v>
      </c>
      <c r="VK285" s="73">
        <v>215</v>
      </c>
      <c r="VL285" s="73"/>
      <c r="VM285" s="73"/>
      <c r="VN285" s="73"/>
      <c r="VO285" s="73">
        <v>2</v>
      </c>
      <c r="VP285" s="73">
        <v>2</v>
      </c>
      <c r="VQ285" s="73"/>
      <c r="VR285" s="73"/>
      <c r="VS285" s="73">
        <v>89</v>
      </c>
      <c r="VT285" s="73"/>
      <c r="VU285" s="73"/>
      <c r="VV285" s="73"/>
      <c r="VW285" s="73">
        <v>5</v>
      </c>
      <c r="VX285" s="73">
        <v>1</v>
      </c>
      <c r="VY285" s="73">
        <v>1</v>
      </c>
      <c r="VZ285" s="73">
        <v>2</v>
      </c>
      <c r="WA285" s="73">
        <v>33</v>
      </c>
      <c r="WB285" s="73">
        <v>1</v>
      </c>
      <c r="WC285" s="73">
        <v>230</v>
      </c>
      <c r="WD285" s="73"/>
      <c r="WE285" s="73"/>
      <c r="WF285" s="73"/>
      <c r="WG285" s="73"/>
      <c r="WH285" s="73"/>
      <c r="WI285" s="73">
        <v>30</v>
      </c>
      <c r="WJ285" s="73">
        <v>2</v>
      </c>
      <c r="WK285" s="73"/>
      <c r="WL285" s="73">
        <v>2</v>
      </c>
      <c r="WM285" s="73"/>
      <c r="WN285" s="73"/>
      <c r="WO285" s="22">
        <f t="shared" si="1064"/>
        <v>1331</v>
      </c>
      <c r="WP285" s="22">
        <f t="shared" si="1065"/>
        <v>0</v>
      </c>
      <c r="WQ285" s="22">
        <f t="shared" si="1066"/>
        <v>0</v>
      </c>
      <c r="WR285" s="22">
        <f t="shared" si="1067"/>
        <v>11</v>
      </c>
      <c r="WS285" s="22">
        <f t="shared" si="1068"/>
        <v>74</v>
      </c>
      <c r="WT285" s="22">
        <f t="shared" si="1069"/>
        <v>117</v>
      </c>
      <c r="WU285" s="22">
        <f t="shared" si="1070"/>
        <v>2</v>
      </c>
      <c r="WV285" s="22">
        <f t="shared" si="1071"/>
        <v>5</v>
      </c>
      <c r="WW285" s="22">
        <f t="shared" si="1072"/>
        <v>698</v>
      </c>
      <c r="WX285" s="22">
        <f t="shared" si="1073"/>
        <v>2</v>
      </c>
      <c r="WY285" s="22">
        <f t="shared" si="1074"/>
        <v>1233</v>
      </c>
      <c r="WZ285" s="22">
        <f t="shared" si="1075"/>
        <v>0</v>
      </c>
      <c r="XA285" s="22">
        <f t="shared" si="1076"/>
        <v>0</v>
      </c>
      <c r="XB285" s="22">
        <f t="shared" si="1077"/>
        <v>0</v>
      </c>
      <c r="XC285" s="22">
        <f t="shared" si="1078"/>
        <v>10</v>
      </c>
      <c r="XD285" s="22">
        <f t="shared" si="1079"/>
        <v>1</v>
      </c>
      <c r="XE285" s="22">
        <f t="shared" si="1080"/>
        <v>12</v>
      </c>
      <c r="XF285" s="22">
        <f t="shared" si="1081"/>
        <v>0</v>
      </c>
      <c r="XG285" s="93">
        <f t="shared" si="1082"/>
        <v>490</v>
      </c>
    </row>
    <row r="286" spans="1:631" ht="17.100000000000001" customHeight="1" x14ac:dyDescent="0.2">
      <c r="A286" s="101"/>
      <c r="B286" s="27" t="s">
        <v>560</v>
      </c>
      <c r="C286" s="535" t="s">
        <v>561</v>
      </c>
      <c r="D286" s="25" t="s">
        <v>562</v>
      </c>
      <c r="E286" s="535" t="s">
        <v>563</v>
      </c>
      <c r="F286" s="25" t="s">
        <v>573</v>
      </c>
      <c r="G286" s="535" t="s">
        <v>574</v>
      </c>
      <c r="H286" s="25">
        <v>27</v>
      </c>
      <c r="I286" s="28">
        <v>12</v>
      </c>
      <c r="J286" s="17">
        <f t="shared" si="948"/>
        <v>0.59612973096215227</v>
      </c>
      <c r="K286" s="17">
        <f t="shared" si="949"/>
        <v>0.77117533059735521</v>
      </c>
      <c r="L286" s="17">
        <f t="shared" si="950"/>
        <v>1</v>
      </c>
      <c r="M286" s="17">
        <f t="shared" si="951"/>
        <v>4.0351016128443003E-2</v>
      </c>
      <c r="N286" s="17">
        <f t="shared" si="952"/>
        <v>0.27958579881656803</v>
      </c>
      <c r="O286" s="17">
        <f t="shared" si="953"/>
        <v>0.30027359781121749</v>
      </c>
      <c r="P286" s="17">
        <f t="shared" si="954"/>
        <v>0.77327339087391722</v>
      </c>
      <c r="Q286" s="17">
        <f t="shared" si="955"/>
        <v>0.51890303623898126</v>
      </c>
      <c r="R286" s="69">
        <f t="shared" si="956"/>
        <v>0.90694964333639372</v>
      </c>
      <c r="S286" s="422">
        <f t="shared" si="957"/>
        <v>0.57629350497389209</v>
      </c>
      <c r="T286" s="17">
        <f t="shared" si="1083"/>
        <v>0.42370649502610791</v>
      </c>
      <c r="U286" s="10">
        <f t="shared" si="958"/>
        <v>33601.196175055433</v>
      </c>
      <c r="V286" s="32">
        <v>6</v>
      </c>
      <c r="W286" s="550">
        <f t="shared" si="959"/>
        <v>0</v>
      </c>
      <c r="X286" s="550">
        <f t="shared" si="960"/>
        <v>0.46518239386278093</v>
      </c>
      <c r="Y286" s="550">
        <f t="shared" si="961"/>
        <v>0.53481760613721907</v>
      </c>
      <c r="Z286" s="551">
        <f t="shared" si="962"/>
        <v>42412.640619499885</v>
      </c>
      <c r="AA286" s="426">
        <f t="shared" si="963"/>
        <v>0.13570735028939637</v>
      </c>
      <c r="AB286" s="59">
        <f t="shared" si="964"/>
        <v>0.9342177268695866</v>
      </c>
      <c r="AC286" s="59">
        <f t="shared" si="965"/>
        <v>0.15840729783037474</v>
      </c>
      <c r="AD286" s="59">
        <f t="shared" si="966"/>
        <v>0.27958579881656803</v>
      </c>
      <c r="AE286" s="59">
        <f t="shared" si="967"/>
        <v>0.48109696376101868</v>
      </c>
      <c r="AF286" s="59">
        <f t="shared" si="968"/>
        <v>3.9158686730506154E-2</v>
      </c>
      <c r="AG286" s="59">
        <f t="shared" si="969"/>
        <v>0.45856133150934791</v>
      </c>
      <c r="AH286" s="59">
        <f t="shared" si="970"/>
        <v>0.30027359781121749</v>
      </c>
      <c r="AI286" s="59">
        <f t="shared" si="971"/>
        <v>0.75592795257637935</v>
      </c>
      <c r="AJ286" s="59">
        <f t="shared" si="972"/>
        <v>0.43633150934792519</v>
      </c>
      <c r="AK286" s="59">
        <f t="shared" si="973"/>
        <v>0.22672660912608281</v>
      </c>
      <c r="AL286" s="35">
        <f t="shared" si="974"/>
        <v>1</v>
      </c>
      <c r="AM286" s="27">
        <v>79303</v>
      </c>
      <c r="AN286" s="25">
        <v>38468</v>
      </c>
      <c r="AO286" s="25">
        <v>40835</v>
      </c>
      <c r="AP286" s="17">
        <f t="shared" si="975"/>
        <v>1.5402752264764732E-3</v>
      </c>
      <c r="AQ286" s="63">
        <v>94.203501897881708</v>
      </c>
      <c r="AR286" s="58">
        <v>629.02496265599996</v>
      </c>
      <c r="AS286" s="24">
        <f t="shared" si="976"/>
        <v>126.07289806933954</v>
      </c>
      <c r="AT286" s="17">
        <f t="shared" si="1094"/>
        <v>0.10887782341708008</v>
      </c>
      <c r="AU286" s="25">
        <v>76514</v>
      </c>
      <c r="AV286" s="25">
        <v>36233</v>
      </c>
      <c r="AW286" s="25">
        <v>40281</v>
      </c>
      <c r="AX286" s="25">
        <v>2789</v>
      </c>
      <c r="AY286" s="25">
        <v>2235</v>
      </c>
      <c r="AZ286" s="18">
        <v>554</v>
      </c>
      <c r="BA286" s="25">
        <v>10762</v>
      </c>
      <c r="BB286" s="25">
        <v>5161</v>
      </c>
      <c r="BC286" s="25">
        <v>5601</v>
      </c>
      <c r="BD286" s="63">
        <v>92.14425995357972</v>
      </c>
      <c r="BE286" s="25">
        <v>68541</v>
      </c>
      <c r="BF286" s="25">
        <v>33307</v>
      </c>
      <c r="BG286" s="25">
        <v>35234</v>
      </c>
      <c r="BH286" s="63">
        <v>94.530850882670151</v>
      </c>
      <c r="BI286" s="17">
        <v>0.13570735028939637</v>
      </c>
      <c r="BJ286" s="25">
        <v>24560</v>
      </c>
      <c r="BK286" s="25">
        <v>51050</v>
      </c>
      <c r="BL286" s="25">
        <v>3693</v>
      </c>
      <c r="BM286" s="17">
        <v>0.55343780607247806</v>
      </c>
      <c r="BN286" s="10">
        <f t="shared" si="977"/>
        <v>35413.721665034274</v>
      </c>
      <c r="BO286" s="29">
        <v>0.48109696376101868</v>
      </c>
      <c r="BP286" s="30">
        <f t="shared" si="978"/>
        <v>0.51890303623898126</v>
      </c>
      <c r="BQ286" s="31">
        <v>7.2340842311459346</v>
      </c>
      <c r="BR286" s="25">
        <v>54743</v>
      </c>
      <c r="BS286" s="25">
        <v>17232</v>
      </c>
      <c r="BT286" s="25">
        <v>32503</v>
      </c>
      <c r="BU286" s="25">
        <v>3491</v>
      </c>
      <c r="BV286" s="18">
        <v>806</v>
      </c>
      <c r="BW286" s="18">
        <v>711</v>
      </c>
      <c r="BX286" s="25">
        <v>17544</v>
      </c>
      <c r="BY286" s="25">
        <v>12917</v>
      </c>
      <c r="BZ286" s="25">
        <v>4627</v>
      </c>
      <c r="CA286" s="59">
        <v>0.26373689010487916</v>
      </c>
      <c r="CB286" s="25">
        <v>76514</v>
      </c>
      <c r="CC286" s="25">
        <v>2789</v>
      </c>
      <c r="CD286" s="17">
        <f t="shared" si="979"/>
        <v>3.6450845596884232E-2</v>
      </c>
      <c r="CE286" s="18">
        <v>751</v>
      </c>
      <c r="CF286" s="25">
        <v>1693</v>
      </c>
      <c r="CG286" s="25">
        <v>3582</v>
      </c>
      <c r="CH286" s="25">
        <v>4020</v>
      </c>
      <c r="CI286" s="25">
        <v>3177</v>
      </c>
      <c r="CJ286" s="25">
        <v>2166</v>
      </c>
      <c r="CK286" s="25">
        <v>1235</v>
      </c>
      <c r="CL286" s="18">
        <v>573</v>
      </c>
      <c r="CM286" s="18">
        <v>347</v>
      </c>
      <c r="CN286" s="26">
        <v>4.3612631098951207</v>
      </c>
      <c r="CO286" s="27">
        <v>17544</v>
      </c>
      <c r="CP286" s="34">
        <f t="shared" si="980"/>
        <v>4.5202348381212953</v>
      </c>
      <c r="CQ286" s="25">
        <v>33</v>
      </c>
      <c r="CR286" s="25">
        <v>7630</v>
      </c>
      <c r="CS286" s="25">
        <v>3145</v>
      </c>
      <c r="CT286" s="25">
        <v>1293</v>
      </c>
      <c r="CU286" s="25">
        <v>5340</v>
      </c>
      <c r="CV286" s="18">
        <v>67</v>
      </c>
      <c r="CW286" s="18">
        <v>18</v>
      </c>
      <c r="CX286" s="18">
        <v>18</v>
      </c>
      <c r="CY286" s="25">
        <v>17544</v>
      </c>
      <c r="CZ286" s="25">
        <v>17168</v>
      </c>
      <c r="DA286" s="18">
        <v>121</v>
      </c>
      <c r="DB286" s="18">
        <v>122</v>
      </c>
      <c r="DC286" s="18">
        <v>115</v>
      </c>
      <c r="DD286" s="18">
        <v>11</v>
      </c>
      <c r="DE286" s="18">
        <v>7</v>
      </c>
      <c r="DF286" s="25">
        <v>17544</v>
      </c>
      <c r="DG286" s="18">
        <v>639</v>
      </c>
      <c r="DH286" s="18">
        <v>41</v>
      </c>
      <c r="DI286" s="18">
        <v>7</v>
      </c>
      <c r="DJ286" s="25">
        <v>16837</v>
      </c>
      <c r="DK286" s="18">
        <v>17</v>
      </c>
      <c r="DL286" s="18">
        <v>3</v>
      </c>
      <c r="DM286" s="25">
        <f t="shared" si="981"/>
        <v>2965.6589147286822</v>
      </c>
      <c r="DN286" s="17">
        <f t="shared" si="982"/>
        <v>0.95970132238942085</v>
      </c>
      <c r="DO286" s="17">
        <f t="shared" si="983"/>
        <v>9.6899224806201549E-4</v>
      </c>
      <c r="DP286" s="23">
        <f t="shared" si="984"/>
        <v>3.9158686730506154E-2</v>
      </c>
      <c r="DQ286" s="23">
        <f t="shared" si="985"/>
        <v>0.96084131326949385</v>
      </c>
      <c r="DR286" s="25">
        <v>17544</v>
      </c>
      <c r="DS286" s="18">
        <v>37</v>
      </c>
      <c r="DT286" s="25">
        <v>6861</v>
      </c>
      <c r="DU286" s="18">
        <v>29</v>
      </c>
      <c r="DV286" s="18">
        <v>415</v>
      </c>
      <c r="DW286" s="18">
        <v>59</v>
      </c>
      <c r="DX286" s="25">
        <v>10125</v>
      </c>
      <c r="DY286" s="18">
        <v>18</v>
      </c>
      <c r="DZ286" s="17">
        <f t="shared" si="986"/>
        <v>0.41849065207478342</v>
      </c>
      <c r="EA286" s="17">
        <f t="shared" si="987"/>
        <v>0.58150934792521658</v>
      </c>
      <c r="EB286" s="25">
        <v>17544</v>
      </c>
      <c r="EC286" s="25">
        <v>7961</v>
      </c>
      <c r="ED286" s="18">
        <v>84</v>
      </c>
      <c r="EE286" s="25">
        <v>6604</v>
      </c>
      <c r="EF286" s="17">
        <f t="shared" si="1087"/>
        <v>0.37642498860009121</v>
      </c>
      <c r="EG286" s="25">
        <v>2815</v>
      </c>
      <c r="EH286" s="18">
        <v>80</v>
      </c>
      <c r="EI286" s="17">
        <f t="shared" si="988"/>
        <v>0.45856133150934791</v>
      </c>
      <c r="EJ286" s="17">
        <f t="shared" si="989"/>
        <v>0.16045371637026903</v>
      </c>
      <c r="EK286" s="69">
        <f t="shared" si="990"/>
        <v>0.77117533059735521</v>
      </c>
      <c r="EL286" s="27">
        <v>52993</v>
      </c>
      <c r="EM286" s="25">
        <v>49507</v>
      </c>
      <c r="EN286" s="25">
        <v>3486</v>
      </c>
      <c r="EO286" s="59">
        <v>0.9342177268695866</v>
      </c>
      <c r="EP286" s="25">
        <v>24675</v>
      </c>
      <c r="EQ286" s="25">
        <v>23824</v>
      </c>
      <c r="ER286" s="25">
        <v>851</v>
      </c>
      <c r="ES286" s="59">
        <v>0.96551165146909823</v>
      </c>
      <c r="ET286" s="25">
        <v>28318</v>
      </c>
      <c r="EU286" s="25">
        <v>25683</v>
      </c>
      <c r="EV286" s="25">
        <v>2635</v>
      </c>
      <c r="EW286" s="59">
        <v>0.90694964333639372</v>
      </c>
      <c r="EX286" s="25">
        <v>7234</v>
      </c>
      <c r="EY286" s="25">
        <v>7116</v>
      </c>
      <c r="EZ286" s="25">
        <v>118</v>
      </c>
      <c r="FA286" s="59">
        <v>0.98368813934199617</v>
      </c>
      <c r="FB286" s="25">
        <v>45759</v>
      </c>
      <c r="FC286" s="25">
        <v>42391</v>
      </c>
      <c r="FD286" s="25">
        <v>3368</v>
      </c>
      <c r="FE286" s="59">
        <v>0.92639699294127942</v>
      </c>
      <c r="FF286" s="25">
        <v>36395</v>
      </c>
      <c r="FG286" s="25">
        <v>14595</v>
      </c>
      <c r="FH286" s="25">
        <v>20039</v>
      </c>
      <c r="FI286" s="25">
        <v>1761</v>
      </c>
      <c r="FJ286" s="23">
        <f t="shared" si="991"/>
        <v>4.8385767275724689E-2</v>
      </c>
      <c r="FK286" s="23">
        <f t="shared" si="992"/>
        <v>0.55059760956175297</v>
      </c>
      <c r="FL286" s="36">
        <f t="shared" si="993"/>
        <v>8.2879045996592851</v>
      </c>
      <c r="FM286" s="25">
        <v>17043</v>
      </c>
      <c r="FN286" s="25">
        <v>6753</v>
      </c>
      <c r="FO286" s="17">
        <f t="shared" si="994"/>
        <v>0.3962330575602887</v>
      </c>
      <c r="FP286" s="25">
        <v>9290</v>
      </c>
      <c r="FQ286" s="17">
        <f t="shared" si="995"/>
        <v>0.54509182655635746</v>
      </c>
      <c r="FR286" s="25">
        <v>1000</v>
      </c>
      <c r="FS286" s="17">
        <f t="shared" si="996"/>
        <v>5.8675115883353869E-2</v>
      </c>
      <c r="FT286" s="25">
        <v>19352</v>
      </c>
      <c r="FU286" s="25">
        <v>7842</v>
      </c>
      <c r="FV286" s="25">
        <v>10749</v>
      </c>
      <c r="FW286" s="17">
        <f t="shared" si="997"/>
        <v>3.9324100868127328E-2</v>
      </c>
      <c r="FX286" s="17">
        <f t="shared" si="998"/>
        <v>0.55544646548160392</v>
      </c>
      <c r="FY286" s="18">
        <v>761</v>
      </c>
      <c r="FZ286" s="25">
        <v>40560</v>
      </c>
      <c r="GA286" s="25">
        <v>6425</v>
      </c>
      <c r="GB286" s="25">
        <v>22795</v>
      </c>
      <c r="GC286" s="25">
        <v>5616</v>
      </c>
      <c r="GD286" s="25">
        <v>2506</v>
      </c>
      <c r="GE286" s="18">
        <v>87</v>
      </c>
      <c r="GF286" s="25">
        <v>2070</v>
      </c>
      <c r="GG286" s="18">
        <v>55</v>
      </c>
      <c r="GH286" s="18">
        <v>20</v>
      </c>
      <c r="GI286" s="18">
        <v>986</v>
      </c>
      <c r="GJ286" s="10">
        <f t="shared" si="999"/>
        <v>6425</v>
      </c>
      <c r="GK286" s="10">
        <f t="shared" si="1088"/>
        <v>34135</v>
      </c>
      <c r="GL286" s="10">
        <f t="shared" si="1089"/>
        <v>11340</v>
      </c>
      <c r="GM286" s="10">
        <f t="shared" si="1000"/>
        <v>29220</v>
      </c>
      <c r="GN286" s="10">
        <f t="shared" si="1090"/>
        <v>5724</v>
      </c>
      <c r="GO286" s="17">
        <f t="shared" si="1001"/>
        <v>0.15840729783037474</v>
      </c>
      <c r="GP286" s="17">
        <f t="shared" si="1091"/>
        <v>0.84159270216962523</v>
      </c>
      <c r="GQ286" s="17">
        <f t="shared" si="1092"/>
        <v>0.27958579881656803</v>
      </c>
      <c r="GR286" s="17">
        <f t="shared" si="1093"/>
        <v>0.14112426035502959</v>
      </c>
      <c r="GS286" s="17">
        <f t="shared" si="1002"/>
        <v>0.5605892504930966</v>
      </c>
      <c r="GT286" s="25">
        <v>19253</v>
      </c>
      <c r="GU286" s="25">
        <v>2924</v>
      </c>
      <c r="GV286" s="25">
        <v>10279</v>
      </c>
      <c r="GW286" s="25">
        <v>3084</v>
      </c>
      <c r="GX286" s="25">
        <v>1359</v>
      </c>
      <c r="GY286" s="18">
        <v>61</v>
      </c>
      <c r="GZ286" s="25">
        <v>838</v>
      </c>
      <c r="HA286" s="18">
        <v>16</v>
      </c>
      <c r="HB286" s="18">
        <v>16</v>
      </c>
      <c r="HC286" s="18">
        <v>676</v>
      </c>
      <c r="HD286" s="23">
        <f t="shared" si="1003"/>
        <v>0.15187243546460291</v>
      </c>
      <c r="HE286" s="23">
        <f t="shared" si="1004"/>
        <v>0.84812756453539706</v>
      </c>
      <c r="HF286" s="23">
        <f t="shared" si="1005"/>
        <v>0.31423674232587129</v>
      </c>
      <c r="HG286" s="23">
        <f t="shared" si="1006"/>
        <v>0.1540539136757908</v>
      </c>
      <c r="HH286" s="25">
        <v>21307</v>
      </c>
      <c r="HI286" s="25">
        <v>3501</v>
      </c>
      <c r="HJ286" s="25">
        <v>12516</v>
      </c>
      <c r="HK286" s="25">
        <v>2532</v>
      </c>
      <c r="HL286" s="25">
        <v>1147</v>
      </c>
      <c r="HM286" s="18">
        <v>26</v>
      </c>
      <c r="HN286" s="25">
        <v>1232</v>
      </c>
      <c r="HO286" s="18">
        <v>39</v>
      </c>
      <c r="HP286" s="18">
        <v>4</v>
      </c>
      <c r="HQ286" s="18">
        <v>310</v>
      </c>
      <c r="HR286" s="23">
        <f t="shared" si="1007"/>
        <v>0.16431219786924484</v>
      </c>
      <c r="HS286" s="23">
        <f t="shared" si="1008"/>
        <v>0.83568780213075511</v>
      </c>
      <c r="HT286" s="80">
        <f t="shared" si="1009"/>
        <v>0.24827521471816774</v>
      </c>
      <c r="HU286" s="27">
        <v>63839</v>
      </c>
      <c r="HV286" s="18">
        <v>1312</v>
      </c>
      <c r="HW286" s="25">
        <v>6442</v>
      </c>
      <c r="HX286" s="18">
        <v>696</v>
      </c>
      <c r="HY286" s="25">
        <v>15426</v>
      </c>
      <c r="HZ286" s="25">
        <v>21627</v>
      </c>
      <c r="IA286" s="18">
        <v>517</v>
      </c>
      <c r="IB286" s="18">
        <v>67</v>
      </c>
      <c r="IC286" s="25">
        <v>8563</v>
      </c>
      <c r="ID286" s="25">
        <v>3646</v>
      </c>
      <c r="IE286" s="25">
        <v>3400</v>
      </c>
      <c r="IF286" s="18">
        <v>328</v>
      </c>
      <c r="IG286" s="18">
        <v>1815</v>
      </c>
      <c r="IH286" s="17">
        <f t="shared" si="1010"/>
        <v>0.39588652704459654</v>
      </c>
      <c r="II286" s="17">
        <f t="shared" si="1011"/>
        <v>0.33877410360437976</v>
      </c>
      <c r="IJ286" s="30">
        <f t="shared" si="1012"/>
        <v>2.9518194849031305</v>
      </c>
      <c r="IK286" s="17">
        <f t="shared" si="1084"/>
        <v>4.0351016128443003E-2</v>
      </c>
      <c r="IL286" s="25">
        <v>30578</v>
      </c>
      <c r="IM286" s="25">
        <v>501</v>
      </c>
      <c r="IN286" s="25">
        <v>3802</v>
      </c>
      <c r="IO286" s="25">
        <v>422</v>
      </c>
      <c r="IP286" s="25">
        <v>9103</v>
      </c>
      <c r="IQ286" s="25">
        <v>9201</v>
      </c>
      <c r="IR286" s="25">
        <v>236</v>
      </c>
      <c r="IS286" s="18">
        <v>42</v>
      </c>
      <c r="IT286" s="25">
        <v>3882</v>
      </c>
      <c r="IU286" s="25">
        <v>230</v>
      </c>
      <c r="IV286" s="25">
        <v>1475</v>
      </c>
      <c r="IW286" s="18">
        <v>165</v>
      </c>
      <c r="IX286" s="25">
        <v>1519</v>
      </c>
      <c r="IY286" s="17">
        <f t="shared" si="1013"/>
        <v>0.7608411276080842</v>
      </c>
      <c r="IZ286" s="25">
        <v>33261</v>
      </c>
      <c r="JA286" s="18">
        <v>811</v>
      </c>
      <c r="JB286" s="25">
        <v>2640</v>
      </c>
      <c r="JC286" s="18">
        <v>274</v>
      </c>
      <c r="JD286" s="25">
        <v>6323</v>
      </c>
      <c r="JE286" s="25">
        <v>12426</v>
      </c>
      <c r="JF286" s="18">
        <v>281</v>
      </c>
      <c r="JG286" s="18">
        <v>25</v>
      </c>
      <c r="JH286" s="25">
        <v>4681</v>
      </c>
      <c r="JI286" s="25">
        <v>3416</v>
      </c>
      <c r="JJ286" s="25">
        <v>1925</v>
      </c>
      <c r="JK286" s="18">
        <v>163</v>
      </c>
      <c r="JL286" s="18">
        <v>296</v>
      </c>
      <c r="JM286" s="80">
        <f t="shared" si="1014"/>
        <v>0.68413457202128614</v>
      </c>
      <c r="JN286" s="27">
        <v>63839</v>
      </c>
      <c r="JO286" s="25">
        <v>48296</v>
      </c>
      <c r="JP286" s="18">
        <v>22</v>
      </c>
      <c r="JQ286" s="18">
        <v>198</v>
      </c>
      <c r="JR286" s="18">
        <v>301</v>
      </c>
      <c r="JS286" s="18">
        <v>411</v>
      </c>
      <c r="JT286" s="18">
        <v>85</v>
      </c>
      <c r="JU286" s="18">
        <v>31</v>
      </c>
      <c r="JV286" s="18">
        <v>21</v>
      </c>
      <c r="JW286" s="25">
        <v>14474</v>
      </c>
      <c r="JX286" s="17">
        <f t="shared" si="1015"/>
        <v>0.22672660912608281</v>
      </c>
      <c r="JY286" s="17">
        <f t="shared" si="1016"/>
        <v>0.77327339087391722</v>
      </c>
      <c r="JZ286" s="25">
        <v>9300</v>
      </c>
      <c r="KA286" s="25">
        <v>7821</v>
      </c>
      <c r="KB286" s="18">
        <v>7</v>
      </c>
      <c r="KC286" s="18">
        <v>25</v>
      </c>
      <c r="KD286" s="18">
        <v>9</v>
      </c>
      <c r="KE286" s="18">
        <v>96</v>
      </c>
      <c r="KF286" s="18">
        <v>24</v>
      </c>
      <c r="KG286" s="18">
        <v>1</v>
      </c>
      <c r="KH286" s="18">
        <v>15</v>
      </c>
      <c r="KI286" s="25">
        <v>1302</v>
      </c>
      <c r="KJ286" s="17">
        <f t="shared" si="1017"/>
        <v>0.14000000000000001</v>
      </c>
      <c r="KK286" s="25">
        <v>54539</v>
      </c>
      <c r="KL286" s="25">
        <v>40475</v>
      </c>
      <c r="KM286" s="18">
        <v>15</v>
      </c>
      <c r="KN286" s="18">
        <v>173</v>
      </c>
      <c r="KO286" s="18">
        <v>292</v>
      </c>
      <c r="KP286" s="18">
        <v>315</v>
      </c>
      <c r="KQ286" s="18">
        <v>61</v>
      </c>
      <c r="KR286" s="18">
        <v>30</v>
      </c>
      <c r="KS286" s="18">
        <v>6</v>
      </c>
      <c r="KT286" s="25">
        <v>13172</v>
      </c>
      <c r="KU286" s="69">
        <f t="shared" si="1095"/>
        <v>0.2415152459707732</v>
      </c>
      <c r="KV286" s="27">
        <v>79303</v>
      </c>
      <c r="KW286" s="25">
        <v>75556</v>
      </c>
      <c r="KX286" s="25">
        <v>3747</v>
      </c>
      <c r="KY286" s="59">
        <v>4.724915829161571E-2</v>
      </c>
      <c r="KZ286" s="25">
        <v>2016</v>
      </c>
      <c r="LA286" s="18">
        <v>1185</v>
      </c>
      <c r="LB286" s="18">
        <v>1094</v>
      </c>
      <c r="LC286" s="18">
        <v>1229</v>
      </c>
      <c r="LD286" s="25">
        <v>38468</v>
      </c>
      <c r="LE286" s="25">
        <v>36728</v>
      </c>
      <c r="LF286" s="25">
        <v>1740</v>
      </c>
      <c r="LG286" s="59">
        <v>4.5232400956639288E-2</v>
      </c>
      <c r="LH286" s="25">
        <v>40835</v>
      </c>
      <c r="LI286" s="25">
        <v>38828</v>
      </c>
      <c r="LJ286" s="25">
        <v>2007</v>
      </c>
      <c r="LK286" s="35">
        <v>4.9149014325945879E-2</v>
      </c>
      <c r="LL286" s="27">
        <v>17544</v>
      </c>
      <c r="LM286" s="18">
        <v>415</v>
      </c>
      <c r="LN286" s="25">
        <v>12847</v>
      </c>
      <c r="LO286" s="25">
        <v>2424</v>
      </c>
      <c r="LP286" s="18">
        <v>83</v>
      </c>
      <c r="LQ286" s="18">
        <v>480</v>
      </c>
      <c r="LR286" s="25">
        <v>1295</v>
      </c>
      <c r="LS286" s="23">
        <f t="shared" si="1018"/>
        <v>7.3814409484724119E-2</v>
      </c>
      <c r="LT286" s="23">
        <f t="shared" si="1019"/>
        <v>0.92618559051527583</v>
      </c>
      <c r="LU286" s="17">
        <f t="shared" si="1020"/>
        <v>0.75592795257637935</v>
      </c>
      <c r="LV286" s="25">
        <v>17544</v>
      </c>
      <c r="LW286" s="25">
        <v>3050</v>
      </c>
      <c r="LX286" s="18">
        <v>536</v>
      </c>
      <c r="LY286" s="25">
        <v>3948</v>
      </c>
      <c r="LZ286" s="25">
        <v>1011</v>
      </c>
      <c r="MA286" s="18">
        <v>907</v>
      </c>
      <c r="MB286" s="25">
        <v>2240</v>
      </c>
      <c r="MC286" s="25">
        <v>2615</v>
      </c>
      <c r="MD286" s="18">
        <v>121</v>
      </c>
      <c r="ME286" s="18">
        <v>847</v>
      </c>
      <c r="MF286" s="25">
        <v>2269</v>
      </c>
      <c r="MG286" s="17">
        <f t="shared" si="1021"/>
        <v>0.32843137254901961</v>
      </c>
      <c r="MH286" s="17">
        <f t="shared" si="1022"/>
        <v>0.43633150934792519</v>
      </c>
      <c r="MI286" s="25">
        <v>17544</v>
      </c>
      <c r="MJ286" s="25">
        <v>2663</v>
      </c>
      <c r="MK286" s="18">
        <v>570</v>
      </c>
      <c r="ML286" s="25">
        <v>2841</v>
      </c>
      <c r="MM286" s="18">
        <v>611</v>
      </c>
      <c r="MN286" s="25">
        <v>2350</v>
      </c>
      <c r="MO286" s="25">
        <v>3407</v>
      </c>
      <c r="MP286" s="25">
        <v>2293</v>
      </c>
      <c r="MQ286" s="18">
        <v>2</v>
      </c>
      <c r="MR286" s="18">
        <v>843</v>
      </c>
      <c r="MS286" s="25">
        <v>1964</v>
      </c>
      <c r="MT286" s="17">
        <f t="shared" si="1023"/>
        <v>0.47702918376652986</v>
      </c>
      <c r="MU286" s="69">
        <f t="shared" si="1024"/>
        <v>0.59612973096215227</v>
      </c>
      <c r="MV286" s="27">
        <v>17544</v>
      </c>
      <c r="MW286" s="25">
        <v>5268</v>
      </c>
      <c r="MX286" s="18">
        <v>247</v>
      </c>
      <c r="MY286" s="25">
        <v>3208</v>
      </c>
      <c r="MZ286" s="25">
        <v>1003</v>
      </c>
      <c r="NA286" s="18">
        <v>58</v>
      </c>
      <c r="NB286" s="25">
        <v>1282</v>
      </c>
      <c r="NC286" s="25">
        <v>6241</v>
      </c>
      <c r="ND286" s="18">
        <v>237</v>
      </c>
      <c r="NE286" s="17">
        <f t="shared" si="1025"/>
        <v>0.30027359781121749</v>
      </c>
      <c r="NF286" s="10">
        <f t="shared" si="1026"/>
        <v>22975.134062927496</v>
      </c>
      <c r="NG286" s="17">
        <f t="shared" si="1027"/>
        <v>0.65931372549019607</v>
      </c>
      <c r="NH286" s="25">
        <v>17544</v>
      </c>
      <c r="NI286" s="25">
        <v>1725</v>
      </c>
      <c r="NJ286" s="18">
        <v>0</v>
      </c>
      <c r="NK286" s="18">
        <v>2</v>
      </c>
      <c r="NL286" s="18">
        <v>8</v>
      </c>
      <c r="NM286" s="25">
        <v>15207</v>
      </c>
      <c r="NN286" s="18">
        <v>575</v>
      </c>
      <c r="NO286" s="18">
        <v>22</v>
      </c>
      <c r="NP286" s="18">
        <v>0</v>
      </c>
      <c r="NQ286" s="32">
        <v>5</v>
      </c>
      <c r="NR286" s="27">
        <v>17544</v>
      </c>
      <c r="NS286" s="37">
        <f t="shared" si="1028"/>
        <v>1.1254559963520292</v>
      </c>
      <c r="NT286" s="37">
        <f t="shared" si="1029"/>
        <v>0.30368924466769048</v>
      </c>
      <c r="NU286" s="37">
        <f t="shared" si="1030"/>
        <v>0.88852874145353256</v>
      </c>
      <c r="NV286" s="17">
        <f t="shared" si="1031"/>
        <v>0.1804257342339316</v>
      </c>
      <c r="NW286" s="10">
        <f t="shared" si="1032"/>
        <v>8682</v>
      </c>
      <c r="NX286" s="17">
        <f t="shared" si="1033"/>
        <v>0.49487004103967169</v>
      </c>
      <c r="NY286" s="19">
        <f t="shared" si="1034"/>
        <v>0.15646344320495953</v>
      </c>
      <c r="NZ286" s="25">
        <v>7324</v>
      </c>
      <c r="OA286" s="25">
        <v>8862</v>
      </c>
      <c r="OB286" s="18">
        <v>348</v>
      </c>
      <c r="OC286" s="25">
        <v>2849</v>
      </c>
      <c r="OD286" s="18">
        <v>226</v>
      </c>
      <c r="OE286" s="18">
        <v>136</v>
      </c>
      <c r="OF286" s="17">
        <f t="shared" si="1035"/>
        <v>0.16239170086639307</v>
      </c>
      <c r="OG286" s="17">
        <f t="shared" si="1036"/>
        <v>0.41746466028271773</v>
      </c>
      <c r="OH286" s="17">
        <f t="shared" si="1037"/>
        <v>0.50512995896032831</v>
      </c>
      <c r="OI286" s="69">
        <f t="shared" si="1038"/>
        <v>1.2881896944824441E-2</v>
      </c>
      <c r="OJ286" s="27">
        <v>17544</v>
      </c>
      <c r="OK286" s="18">
        <v>253</v>
      </c>
      <c r="OL286" s="25">
        <v>8848</v>
      </c>
      <c r="OM286" s="25">
        <v>4024</v>
      </c>
      <c r="ON286" s="18">
        <v>780</v>
      </c>
      <c r="OO286" s="18">
        <v>3</v>
      </c>
      <c r="OP286" s="18">
        <v>2</v>
      </c>
      <c r="OQ286" s="25">
        <v>5894</v>
      </c>
      <c r="OR286" s="69">
        <f t="shared" si="1039"/>
        <v>0.56332649338805285</v>
      </c>
      <c r="OS286" s="22">
        <v>27212</v>
      </c>
      <c r="OT286" s="22">
        <v>27212</v>
      </c>
      <c r="OU286" s="38">
        <f t="shared" si="1097"/>
        <v>0.60452303727729151</v>
      </c>
      <c r="OV286" s="39">
        <v>0.63875385859179767</v>
      </c>
      <c r="OW286" s="22">
        <v>1738177</v>
      </c>
      <c r="OX286" s="36">
        <f t="shared" si="1098"/>
        <v>71122726.486000001</v>
      </c>
      <c r="OY286" s="36">
        <f t="shared" si="1099"/>
        <v>1843732.2249116774</v>
      </c>
      <c r="OZ286" s="22">
        <v>7995</v>
      </c>
      <c r="PA286" s="22">
        <v>7995</v>
      </c>
      <c r="PB286" s="38">
        <f t="shared" si="1100"/>
        <v>0.17761140978362289</v>
      </c>
      <c r="PC286" s="39">
        <v>0.45650031269543462</v>
      </c>
      <c r="PD286" s="22">
        <v>364972</v>
      </c>
      <c r="PE286" s="40">
        <f t="shared" si="1040"/>
        <v>14933924.296</v>
      </c>
      <c r="PF286" s="36">
        <f t="shared" si="1041"/>
        <v>2455719.2286679754</v>
      </c>
      <c r="PG286" s="22">
        <v>3</v>
      </c>
      <c r="PH286" s="22">
        <v>3</v>
      </c>
      <c r="PI286" s="38">
        <f t="shared" si="1101"/>
        <v>6.6645932376593951E-5</v>
      </c>
      <c r="PJ286" s="39">
        <v>5.6666666666666671E-2</v>
      </c>
      <c r="PK286" s="22">
        <v>17</v>
      </c>
      <c r="PL286" s="41">
        <f t="shared" si="1042"/>
        <v>695.60599999999999</v>
      </c>
      <c r="PM286" s="36">
        <f t="shared" si="1043"/>
        <v>245.23987778474736</v>
      </c>
      <c r="PN286" s="22">
        <v>1807</v>
      </c>
      <c r="PO286" s="22">
        <v>1807</v>
      </c>
      <c r="PP286" s="38">
        <f t="shared" si="1102"/>
        <v>4.0143066601501756E-2</v>
      </c>
      <c r="PQ286" s="39">
        <v>0.44868843386828999</v>
      </c>
      <c r="PR286" s="22">
        <v>81078</v>
      </c>
      <c r="PS286" s="41">
        <f t="shared" si="1044"/>
        <v>3317549.6039999998</v>
      </c>
      <c r="PT286" s="36">
        <f t="shared" si="1045"/>
        <v>236930.85935128792</v>
      </c>
      <c r="PU286" s="22">
        <v>5427</v>
      </c>
      <c r="PV286" s="22">
        <v>5427</v>
      </c>
      <c r="PW286" s="38">
        <f t="shared" si="1103"/>
        <v>0.12056249166925845</v>
      </c>
      <c r="PX286" s="39">
        <v>0.31961488852036113</v>
      </c>
      <c r="PY286" s="22">
        <v>173455</v>
      </c>
      <c r="PZ286" s="36">
        <f t="shared" si="1046"/>
        <v>827979.6038121446</v>
      </c>
      <c r="QA286" s="22"/>
      <c r="QB286" s="22"/>
      <c r="QC286" s="39">
        <v>0</v>
      </c>
      <c r="QD286" s="22"/>
      <c r="QE286" s="22">
        <f t="shared" si="1047"/>
        <v>0</v>
      </c>
      <c r="QF286" s="22"/>
      <c r="QG286" s="22">
        <v>72</v>
      </c>
      <c r="QH286" s="22">
        <v>72</v>
      </c>
      <c r="QI286" s="38">
        <f t="shared" si="1104"/>
        <v>1.5995023770382548E-3</v>
      </c>
      <c r="QJ286" s="39">
        <v>0.24541666666666667</v>
      </c>
      <c r="QK286" s="22">
        <v>1767</v>
      </c>
      <c r="QL286" s="42">
        <f t="shared" si="1048"/>
        <v>61.138200000000005</v>
      </c>
      <c r="QM286" s="22">
        <f t="shared" si="1105"/>
        <v>2498</v>
      </c>
      <c r="QN286" s="22"/>
      <c r="QO286" s="22"/>
      <c r="QP286" s="38">
        <f t="shared" si="1106"/>
        <v>0</v>
      </c>
      <c r="QQ286" s="39">
        <v>0</v>
      </c>
      <c r="QR286" s="22"/>
      <c r="QS286" s="36">
        <f t="shared" si="1049"/>
        <v>0</v>
      </c>
      <c r="QT286" s="22">
        <v>2498</v>
      </c>
      <c r="QU286" s="22">
        <v>2498</v>
      </c>
      <c r="QV286" s="38">
        <f t="shared" si="1107"/>
        <v>5.549384635891056E-2</v>
      </c>
      <c r="QW286" s="39">
        <v>0.17150120096076862</v>
      </c>
      <c r="QX286" s="22">
        <v>42841</v>
      </c>
      <c r="QY286" s="36">
        <f t="shared" si="1050"/>
        <v>587336.5573339269</v>
      </c>
      <c r="QZ286" s="22"/>
      <c r="RA286" s="22"/>
      <c r="RB286" s="38">
        <f t="shared" si="1108"/>
        <v>0</v>
      </c>
      <c r="RC286" s="39">
        <v>0</v>
      </c>
      <c r="RD286" s="22"/>
      <c r="RE286" s="36">
        <f t="shared" si="1051"/>
        <v>0</v>
      </c>
      <c r="RF286" s="10">
        <f t="shared" si="1109"/>
        <v>45014</v>
      </c>
      <c r="RG286" s="10">
        <f t="shared" si="1110"/>
        <v>45014</v>
      </c>
      <c r="RH286" s="17">
        <f t="shared" si="1111"/>
        <v>5.7894851918874668E-2</v>
      </c>
      <c r="RI286" s="17">
        <f t="shared" si="1112"/>
        <v>1.3227093450381973E-3</v>
      </c>
      <c r="RJ286" s="17">
        <f t="shared" si="1113"/>
        <v>0.30976658633673548</v>
      </c>
      <c r="RK286" s="17">
        <f t="shared" si="1114"/>
        <v>0.4125868996526329</v>
      </c>
      <c r="RL286" s="17">
        <f t="shared" si="1115"/>
        <v>3.9806899563516338E-2</v>
      </c>
      <c r="RM286" s="17">
        <f t="shared" si="1116"/>
        <v>0.13910936304300764</v>
      </c>
      <c r="RN286" s="17">
        <f t="shared" si="1117"/>
        <v>0</v>
      </c>
      <c r="RO286" s="17">
        <f t="shared" si="1118"/>
        <v>9.8678776634614829E-2</v>
      </c>
      <c r="RP286" s="17">
        <f t="shared" si="1119"/>
        <v>0</v>
      </c>
      <c r="RQ286" s="17">
        <f t="shared" si="1120"/>
        <v>1.0271866626228676E-5</v>
      </c>
      <c r="RR286" s="36">
        <f t="shared" si="1121"/>
        <v>5952004.8521547969</v>
      </c>
      <c r="RS286" s="36">
        <f t="shared" si="1122"/>
        <v>75.05396835119474</v>
      </c>
      <c r="RT286" s="10">
        <f t="shared" si="1123"/>
        <v>0</v>
      </c>
      <c r="RU286" s="17">
        <f t="shared" si="1124"/>
        <v>0</v>
      </c>
      <c r="RV286" s="37">
        <f t="shared" si="1125"/>
        <v>1.7617407917536767</v>
      </c>
      <c r="RW286" s="36">
        <f t="shared" si="1126"/>
        <v>0.56762039267114739</v>
      </c>
      <c r="RX286" s="85">
        <v>0.32724779999999998</v>
      </c>
      <c r="RY286" s="93">
        <v>238</v>
      </c>
      <c r="RZ286" s="43" t="b">
        <v>0</v>
      </c>
      <c r="SA286" s="18" t="b">
        <v>0</v>
      </c>
      <c r="SB286" s="18" t="b">
        <v>0</v>
      </c>
      <c r="SC286" s="18" t="b">
        <v>0</v>
      </c>
      <c r="SD286" s="18" t="b">
        <v>0</v>
      </c>
      <c r="SE286" s="32" t="b">
        <v>1</v>
      </c>
      <c r="SF286" s="43" t="b">
        <v>0</v>
      </c>
      <c r="SG286" s="18" t="b">
        <v>0</v>
      </c>
      <c r="SH286" s="18"/>
      <c r="SI286" s="18"/>
      <c r="SJ286" s="18"/>
      <c r="SK286" s="18"/>
      <c r="SL286" s="18"/>
      <c r="SM286" s="18"/>
      <c r="SN286" s="18"/>
      <c r="SO286" s="18"/>
      <c r="SP286" s="18"/>
      <c r="SQ286" s="17">
        <f t="shared" si="1052"/>
        <v>0</v>
      </c>
      <c r="SR286" s="17">
        <f t="shared" si="1053"/>
        <v>0</v>
      </c>
      <c r="SS286" s="17">
        <f t="shared" si="1054"/>
        <v>0</v>
      </c>
      <c r="ST286" s="17">
        <f t="shared" si="1055"/>
        <v>0</v>
      </c>
      <c r="SU286" s="17">
        <f t="shared" si="1056"/>
        <v>0</v>
      </c>
      <c r="SV286" s="17">
        <f t="shared" si="1086"/>
        <v>0</v>
      </c>
      <c r="SW286" s="17">
        <f t="shared" si="1057"/>
        <v>0</v>
      </c>
      <c r="SX286" s="17">
        <f t="shared" si="1058"/>
        <v>0</v>
      </c>
      <c r="SY286" s="17">
        <f t="shared" si="1059"/>
        <v>0</v>
      </c>
      <c r="SZ286" s="17">
        <f t="shared" si="1060"/>
        <v>0</v>
      </c>
      <c r="TA286" s="17">
        <f t="shared" si="1061"/>
        <v>0</v>
      </c>
      <c r="TB286" s="24">
        <f t="shared" si="1096"/>
        <v>620</v>
      </c>
      <c r="TC286" s="69">
        <f t="shared" si="1063"/>
        <v>1</v>
      </c>
      <c r="TD286" s="17">
        <f t="shared" si="1085"/>
        <v>2.6014568158168575E-6</v>
      </c>
      <c r="TE286" s="95">
        <v>623</v>
      </c>
      <c r="TF286" s="71"/>
      <c r="TG286" s="71">
        <v>10</v>
      </c>
      <c r="TH286" s="71">
        <v>19</v>
      </c>
      <c r="TI286" s="71"/>
      <c r="TJ286" s="71"/>
      <c r="TK286" s="71">
        <v>193</v>
      </c>
      <c r="TL286" s="71"/>
      <c r="TM286" s="71">
        <v>264</v>
      </c>
      <c r="TN286" s="71"/>
      <c r="TO286" s="71"/>
      <c r="TP286" s="71"/>
      <c r="TQ286" s="71">
        <v>267</v>
      </c>
      <c r="TR286" s="72">
        <v>95</v>
      </c>
      <c r="TS286" s="72"/>
      <c r="TT286" s="72"/>
      <c r="TU286" s="72"/>
      <c r="TV286" s="72">
        <v>6</v>
      </c>
      <c r="TW286" s="72">
        <v>90</v>
      </c>
      <c r="TX286" s="72"/>
      <c r="TY286" s="72">
        <v>4</v>
      </c>
      <c r="TZ286" s="72">
        <v>156</v>
      </c>
      <c r="UA286" s="72"/>
      <c r="UB286" s="72">
        <v>125</v>
      </c>
      <c r="UC286" s="72"/>
      <c r="UD286" s="72"/>
      <c r="UE286" s="72"/>
      <c r="UF286" s="72">
        <v>1</v>
      </c>
      <c r="UG286" s="72">
        <v>9</v>
      </c>
      <c r="UH286" s="72"/>
      <c r="UI286" s="72">
        <v>75</v>
      </c>
      <c r="UJ286" s="73">
        <v>68</v>
      </c>
      <c r="UK286" s="73"/>
      <c r="UL286" s="73"/>
      <c r="UM286" s="73"/>
      <c r="UN286" s="73">
        <v>2</v>
      </c>
      <c r="UO286" s="73">
        <v>35</v>
      </c>
      <c r="UP286" s="73"/>
      <c r="UQ286" s="73"/>
      <c r="UR286" s="73">
        <v>11</v>
      </c>
      <c r="US286" s="73">
        <v>149</v>
      </c>
      <c r="UT286" s="73"/>
      <c r="UU286" s="73"/>
      <c r="UV286" s="73"/>
      <c r="UW286" s="73">
        <v>5</v>
      </c>
      <c r="UX286" s="73">
        <v>1</v>
      </c>
      <c r="UY286" s="73">
        <v>9</v>
      </c>
      <c r="UZ286" s="73"/>
      <c r="VA286" s="73">
        <v>73</v>
      </c>
      <c r="VB286" s="73">
        <v>40</v>
      </c>
      <c r="VC286" s="73"/>
      <c r="VD286" s="73"/>
      <c r="VE286" s="73">
        <v>5</v>
      </c>
      <c r="VF286" s="73">
        <v>2</v>
      </c>
      <c r="VG286" s="73">
        <v>21</v>
      </c>
      <c r="VH286" s="73"/>
      <c r="VI286" s="73"/>
      <c r="VJ286" s="73">
        <v>11</v>
      </c>
      <c r="VK286" s="73">
        <v>147</v>
      </c>
      <c r="VL286" s="73"/>
      <c r="VM286" s="73"/>
      <c r="VN286" s="73"/>
      <c r="VO286" s="73">
        <v>3</v>
      </c>
      <c r="VP286" s="73">
        <v>8</v>
      </c>
      <c r="VQ286" s="73"/>
      <c r="VR286" s="73">
        <v>55</v>
      </c>
      <c r="VS286" s="73">
        <v>26</v>
      </c>
      <c r="VT286" s="73"/>
      <c r="VU286" s="73"/>
      <c r="VV286" s="73"/>
      <c r="VW286" s="73">
        <v>3</v>
      </c>
      <c r="VX286" s="73">
        <v>15</v>
      </c>
      <c r="VY286" s="73"/>
      <c r="VZ286" s="73"/>
      <c r="WA286" s="73">
        <v>8</v>
      </c>
      <c r="WB286" s="73"/>
      <c r="WC286" s="73">
        <v>164</v>
      </c>
      <c r="WD286" s="73"/>
      <c r="WE286" s="73"/>
      <c r="WF286" s="73"/>
      <c r="WG286" s="73"/>
      <c r="WH286" s="73"/>
      <c r="WI286" s="73">
        <v>29</v>
      </c>
      <c r="WJ286" s="73">
        <v>16</v>
      </c>
      <c r="WK286" s="73"/>
      <c r="WL286" s="73"/>
      <c r="WM286" s="73"/>
      <c r="WN286" s="73"/>
      <c r="WO286" s="22">
        <f t="shared" si="1064"/>
        <v>852</v>
      </c>
      <c r="WP286" s="22">
        <f t="shared" si="1065"/>
        <v>0</v>
      </c>
      <c r="WQ286" s="22">
        <f t="shared" si="1066"/>
        <v>0</v>
      </c>
      <c r="WR286" s="22">
        <f t="shared" si="1067"/>
        <v>15</v>
      </c>
      <c r="WS286" s="22">
        <f t="shared" si="1068"/>
        <v>32</v>
      </c>
      <c r="WT286" s="22">
        <f t="shared" si="1069"/>
        <v>146</v>
      </c>
      <c r="WU286" s="22">
        <f t="shared" si="1070"/>
        <v>0</v>
      </c>
      <c r="WV286" s="22">
        <f t="shared" si="1071"/>
        <v>4</v>
      </c>
      <c r="WW286" s="22">
        <f t="shared" si="1072"/>
        <v>379</v>
      </c>
      <c r="WX286" s="22">
        <f t="shared" si="1073"/>
        <v>0</v>
      </c>
      <c r="WY286" s="22">
        <f t="shared" si="1074"/>
        <v>849</v>
      </c>
      <c r="WZ286" s="22">
        <f t="shared" si="1075"/>
        <v>0</v>
      </c>
      <c r="XA286" s="22">
        <f t="shared" si="1076"/>
        <v>0</v>
      </c>
      <c r="XB286" s="22">
        <f t="shared" si="1077"/>
        <v>0</v>
      </c>
      <c r="XC286" s="22">
        <f t="shared" si="1078"/>
        <v>9</v>
      </c>
      <c r="XD286" s="22">
        <f t="shared" si="1079"/>
        <v>1</v>
      </c>
      <c r="XE286" s="22">
        <f t="shared" si="1080"/>
        <v>42</v>
      </c>
      <c r="XF286" s="22">
        <f t="shared" si="1081"/>
        <v>0</v>
      </c>
      <c r="XG286" s="93">
        <f t="shared" si="1082"/>
        <v>470</v>
      </c>
    </row>
    <row r="287" spans="1:631" ht="17.100000000000001" customHeight="1" x14ac:dyDescent="0.2">
      <c r="A287" s="101"/>
      <c r="B287" s="27" t="s">
        <v>560</v>
      </c>
      <c r="C287" s="535" t="s">
        <v>561</v>
      </c>
      <c r="D287" s="25" t="s">
        <v>562</v>
      </c>
      <c r="E287" s="535" t="s">
        <v>563</v>
      </c>
      <c r="F287" s="25" t="s">
        <v>575</v>
      </c>
      <c r="G287" s="535" t="s">
        <v>576</v>
      </c>
      <c r="H287" s="25">
        <v>29</v>
      </c>
      <c r="I287" s="28">
        <v>3</v>
      </c>
      <c r="J287" s="17">
        <f t="shared" si="948"/>
        <v>0.5119086548942664</v>
      </c>
      <c r="K287" s="17">
        <f t="shared" si="949"/>
        <v>0.61837802485284499</v>
      </c>
      <c r="L287" s="17">
        <f t="shared" si="950"/>
        <v>1</v>
      </c>
      <c r="M287" s="17">
        <f t="shared" si="951"/>
        <v>5.3617171437795118E-2</v>
      </c>
      <c r="N287" s="17">
        <f t="shared" si="952"/>
        <v>0.23985195797516715</v>
      </c>
      <c r="O287" s="17">
        <f t="shared" si="953"/>
        <v>7.0634401569653366E-2</v>
      </c>
      <c r="P287" s="17">
        <f t="shared" si="954"/>
        <v>0.78396119154096866</v>
      </c>
      <c r="Q287" s="17">
        <f t="shared" si="955"/>
        <v>0.50629727721357387</v>
      </c>
      <c r="R287" s="69">
        <f t="shared" si="956"/>
        <v>0.90815742397137744</v>
      </c>
      <c r="S287" s="422">
        <f t="shared" si="957"/>
        <v>0.52142290038396077</v>
      </c>
      <c r="T287" s="17">
        <f t="shared" si="1083"/>
        <v>0.47857709961603923</v>
      </c>
      <c r="U287" s="10">
        <f t="shared" si="958"/>
        <v>39497.925185510947</v>
      </c>
      <c r="V287" s="32">
        <v>4</v>
      </c>
      <c r="W287" s="550">
        <f t="shared" si="959"/>
        <v>0</v>
      </c>
      <c r="X287" s="550">
        <f t="shared" si="960"/>
        <v>0.41031178927284961</v>
      </c>
      <c r="Y287" s="550">
        <f t="shared" si="961"/>
        <v>0.58968821072715039</v>
      </c>
      <c r="Z287" s="551">
        <f t="shared" si="962"/>
        <v>48668.147407733173</v>
      </c>
      <c r="AA287" s="426">
        <f t="shared" si="963"/>
        <v>5.4730286434352744E-2</v>
      </c>
      <c r="AB287" s="59">
        <f t="shared" si="964"/>
        <v>0.93196802828833469</v>
      </c>
      <c r="AC287" s="59">
        <f t="shared" si="965"/>
        <v>0.16542502387774594</v>
      </c>
      <c r="AD287" s="59">
        <f t="shared" si="966"/>
        <v>0.23985195797516715</v>
      </c>
      <c r="AE287" s="59">
        <f t="shared" si="967"/>
        <v>0.49370272278642607</v>
      </c>
      <c r="AF287" s="59">
        <f t="shared" si="968"/>
        <v>0.16492260736865053</v>
      </c>
      <c r="AG287" s="59">
        <f t="shared" si="969"/>
        <v>0.44844124700239807</v>
      </c>
      <c r="AH287" s="59">
        <f t="shared" si="970"/>
        <v>7.0634401569653366E-2</v>
      </c>
      <c r="AI287" s="59">
        <f t="shared" si="971"/>
        <v>0.78695225637671684</v>
      </c>
      <c r="AJ287" s="59">
        <f t="shared" si="972"/>
        <v>0.23686505341181599</v>
      </c>
      <c r="AK287" s="59">
        <f t="shared" si="973"/>
        <v>0.21603880845903131</v>
      </c>
      <c r="AL287" s="35">
        <f t="shared" si="974"/>
        <v>1</v>
      </c>
      <c r="AM287" s="27">
        <v>82532</v>
      </c>
      <c r="AN287" s="25">
        <v>41049</v>
      </c>
      <c r="AO287" s="25">
        <v>41483</v>
      </c>
      <c r="AP287" s="17">
        <f t="shared" si="975"/>
        <v>1.6029909964510333E-3</v>
      </c>
      <c r="AQ287" s="63">
        <v>98.953788298821195</v>
      </c>
      <c r="AR287" s="58">
        <v>2984.3769439399998</v>
      </c>
      <c r="AS287" s="24">
        <f t="shared" si="976"/>
        <v>27.654683557178455</v>
      </c>
      <c r="AT287" s="17">
        <f t="shared" si="1094"/>
        <v>2.3882863003099025E-2</v>
      </c>
      <c r="AU287" s="25">
        <v>79018</v>
      </c>
      <c r="AV287" s="25">
        <v>38493</v>
      </c>
      <c r="AW287" s="25">
        <v>40525</v>
      </c>
      <c r="AX287" s="25">
        <v>3514</v>
      </c>
      <c r="AY287" s="25">
        <v>2556</v>
      </c>
      <c r="AZ287" s="18">
        <v>958</v>
      </c>
      <c r="BA287" s="25">
        <v>4517</v>
      </c>
      <c r="BB287" s="25">
        <v>2220</v>
      </c>
      <c r="BC287" s="25">
        <v>2297</v>
      </c>
      <c r="BD287" s="63">
        <v>96.647801480191546</v>
      </c>
      <c r="BE287" s="25">
        <v>78015</v>
      </c>
      <c r="BF287" s="25">
        <v>38829</v>
      </c>
      <c r="BG287" s="25">
        <v>39186</v>
      </c>
      <c r="BH287" s="63">
        <v>99.088960342979632</v>
      </c>
      <c r="BI287" s="17">
        <v>5.4730286434352744E-2</v>
      </c>
      <c r="BJ287" s="25">
        <v>25911</v>
      </c>
      <c r="BK287" s="25">
        <v>52483</v>
      </c>
      <c r="BL287" s="25">
        <v>4138</v>
      </c>
      <c r="BM287" s="17">
        <v>0.57254730103080997</v>
      </c>
      <c r="BN287" s="10">
        <f t="shared" si="977"/>
        <v>35278.52615132519</v>
      </c>
      <c r="BO287" s="29">
        <v>0.49370272278642607</v>
      </c>
      <c r="BP287" s="30">
        <f t="shared" si="978"/>
        <v>0.50629727721357387</v>
      </c>
      <c r="BQ287" s="31">
        <v>7.8844578244383898</v>
      </c>
      <c r="BR287" s="25">
        <v>56621</v>
      </c>
      <c r="BS287" s="25">
        <v>16966</v>
      </c>
      <c r="BT287" s="25">
        <v>34531</v>
      </c>
      <c r="BU287" s="25">
        <v>3437</v>
      </c>
      <c r="BV287" s="18">
        <v>1163</v>
      </c>
      <c r="BW287" s="18">
        <v>524</v>
      </c>
      <c r="BX287" s="25">
        <v>18348</v>
      </c>
      <c r="BY287" s="25">
        <v>13836</v>
      </c>
      <c r="BZ287" s="25">
        <v>4512</v>
      </c>
      <c r="CA287" s="59">
        <v>0.24591236102027469</v>
      </c>
      <c r="CB287" s="25">
        <v>79018</v>
      </c>
      <c r="CC287" s="25">
        <v>3514</v>
      </c>
      <c r="CD287" s="17">
        <f t="shared" si="979"/>
        <v>4.4470880052646232E-2</v>
      </c>
      <c r="CE287" s="18">
        <v>758</v>
      </c>
      <c r="CF287" s="25">
        <v>1913</v>
      </c>
      <c r="CG287" s="25">
        <v>3966</v>
      </c>
      <c r="CH287" s="25">
        <v>4157</v>
      </c>
      <c r="CI287" s="25">
        <v>3242</v>
      </c>
      <c r="CJ287" s="25">
        <v>2173</v>
      </c>
      <c r="CK287" s="25">
        <v>1142</v>
      </c>
      <c r="CL287" s="18">
        <v>630</v>
      </c>
      <c r="CM287" s="18">
        <v>367</v>
      </c>
      <c r="CN287" s="26">
        <v>4.3066274253324615</v>
      </c>
      <c r="CO287" s="27">
        <v>18348</v>
      </c>
      <c r="CP287" s="34">
        <f t="shared" si="980"/>
        <v>4.498146936995858</v>
      </c>
      <c r="CQ287" s="25">
        <v>27</v>
      </c>
      <c r="CR287" s="25">
        <v>4839</v>
      </c>
      <c r="CS287" s="25">
        <v>3083</v>
      </c>
      <c r="CT287" s="25">
        <v>4700</v>
      </c>
      <c r="CU287" s="25">
        <v>5360</v>
      </c>
      <c r="CV287" s="18">
        <v>192</v>
      </c>
      <c r="CW287" s="18">
        <v>46</v>
      </c>
      <c r="CX287" s="18">
        <v>101</v>
      </c>
      <c r="CY287" s="25">
        <v>18348</v>
      </c>
      <c r="CZ287" s="25">
        <v>17912</v>
      </c>
      <c r="DA287" s="18">
        <v>125</v>
      </c>
      <c r="DB287" s="18">
        <v>159</v>
      </c>
      <c r="DC287" s="18">
        <v>129</v>
      </c>
      <c r="DD287" s="18">
        <v>13</v>
      </c>
      <c r="DE287" s="18">
        <v>10</v>
      </c>
      <c r="DF287" s="25">
        <v>18348</v>
      </c>
      <c r="DG287" s="25">
        <v>2381</v>
      </c>
      <c r="DH287" s="18">
        <v>635</v>
      </c>
      <c r="DI287" s="18">
        <v>10</v>
      </c>
      <c r="DJ287" s="25">
        <v>15284</v>
      </c>
      <c r="DK287" s="18">
        <v>23</v>
      </c>
      <c r="DL287" s="18">
        <v>15</v>
      </c>
      <c r="DM287" s="25">
        <f t="shared" si="981"/>
        <v>12988.788314802703</v>
      </c>
      <c r="DN287" s="17">
        <f t="shared" si="982"/>
        <v>0.8330063222149553</v>
      </c>
      <c r="DO287" s="17">
        <f t="shared" si="983"/>
        <v>1.2535426204490952E-3</v>
      </c>
      <c r="DP287" s="23">
        <f t="shared" si="984"/>
        <v>0.16492260736865053</v>
      </c>
      <c r="DQ287" s="23">
        <f t="shared" si="985"/>
        <v>0.8350773926313495</v>
      </c>
      <c r="DR287" s="25">
        <v>18348</v>
      </c>
      <c r="DS287" s="18">
        <v>60</v>
      </c>
      <c r="DT287" s="25">
        <v>9575</v>
      </c>
      <c r="DU287" s="18">
        <v>6</v>
      </c>
      <c r="DV287" s="25">
        <v>1337</v>
      </c>
      <c r="DW287" s="18">
        <v>52</v>
      </c>
      <c r="DX287" s="25">
        <v>7288</v>
      </c>
      <c r="DY287" s="18">
        <v>30</v>
      </c>
      <c r="DZ287" s="17">
        <f t="shared" si="986"/>
        <v>0.59832134292565953</v>
      </c>
      <c r="EA287" s="17">
        <f t="shared" si="987"/>
        <v>0.40167865707434047</v>
      </c>
      <c r="EB287" s="25">
        <v>18348</v>
      </c>
      <c r="EC287" s="25">
        <v>8031</v>
      </c>
      <c r="ED287" s="18">
        <v>197</v>
      </c>
      <c r="EE287" s="25">
        <v>7313</v>
      </c>
      <c r="EF287" s="17">
        <f t="shared" si="1087"/>
        <v>0.39857205144974928</v>
      </c>
      <c r="EG287" s="25">
        <v>2717</v>
      </c>
      <c r="EH287" s="18">
        <v>90</v>
      </c>
      <c r="EI287" s="17">
        <f t="shared" si="988"/>
        <v>0.44844124700239807</v>
      </c>
      <c r="EJ287" s="17">
        <f t="shared" si="989"/>
        <v>0.14808153477218225</v>
      </c>
      <c r="EK287" s="69">
        <f t="shared" si="990"/>
        <v>0.61837802485284499</v>
      </c>
      <c r="EL287" s="27">
        <v>54298</v>
      </c>
      <c r="EM287" s="25">
        <v>50604</v>
      </c>
      <c r="EN287" s="25">
        <v>3694</v>
      </c>
      <c r="EO287" s="59">
        <v>0.93196802828833469</v>
      </c>
      <c r="EP287" s="25">
        <v>26348</v>
      </c>
      <c r="EQ287" s="25">
        <v>25221</v>
      </c>
      <c r="ER287" s="25">
        <v>1127</v>
      </c>
      <c r="ES287" s="59">
        <v>0.95722635494155162</v>
      </c>
      <c r="ET287" s="25">
        <v>27950</v>
      </c>
      <c r="EU287" s="25">
        <v>25383</v>
      </c>
      <c r="EV287" s="25">
        <v>2567</v>
      </c>
      <c r="EW287" s="59">
        <v>0.90815742397137744</v>
      </c>
      <c r="EX287" s="25">
        <v>3152</v>
      </c>
      <c r="EY287" s="25">
        <v>3023</v>
      </c>
      <c r="EZ287" s="25">
        <v>129</v>
      </c>
      <c r="FA287" s="59">
        <v>0.95907360406091369</v>
      </c>
      <c r="FB287" s="25">
        <v>51146</v>
      </c>
      <c r="FC287" s="25">
        <v>47581</v>
      </c>
      <c r="FD287" s="25">
        <v>3565</v>
      </c>
      <c r="FE287" s="59">
        <v>0.93029757947835601</v>
      </c>
      <c r="FF287" s="25">
        <v>38118</v>
      </c>
      <c r="FG287" s="25">
        <v>14315</v>
      </c>
      <c r="FH287" s="25">
        <v>21783</v>
      </c>
      <c r="FI287" s="25">
        <v>2020</v>
      </c>
      <c r="FJ287" s="23">
        <f t="shared" si="991"/>
        <v>5.2993336481452331E-2</v>
      </c>
      <c r="FK287" s="23">
        <f t="shared" si="992"/>
        <v>0.5714623012749882</v>
      </c>
      <c r="FL287" s="36">
        <f t="shared" si="993"/>
        <v>7.0866336633663369</v>
      </c>
      <c r="FM287" s="25">
        <v>18374</v>
      </c>
      <c r="FN287" s="25">
        <v>6594</v>
      </c>
      <c r="FO287" s="17">
        <f t="shared" si="994"/>
        <v>0.35887667356046588</v>
      </c>
      <c r="FP287" s="25">
        <v>10664</v>
      </c>
      <c r="FQ287" s="17">
        <f t="shared" si="995"/>
        <v>0.58038532709263091</v>
      </c>
      <c r="FR287" s="25">
        <v>1116</v>
      </c>
      <c r="FS287" s="17">
        <f t="shared" si="996"/>
        <v>6.0737999346903236E-2</v>
      </c>
      <c r="FT287" s="25">
        <v>19744</v>
      </c>
      <c r="FU287" s="25">
        <v>7721</v>
      </c>
      <c r="FV287" s="25">
        <v>11119</v>
      </c>
      <c r="FW287" s="17">
        <f t="shared" si="997"/>
        <v>4.578606158833063E-2</v>
      </c>
      <c r="FX287" s="17">
        <f t="shared" si="998"/>
        <v>0.56315842787682335</v>
      </c>
      <c r="FY287" s="18">
        <v>904</v>
      </c>
      <c r="FZ287" s="25">
        <v>41880</v>
      </c>
      <c r="GA287" s="25">
        <v>6928</v>
      </c>
      <c r="GB287" s="25">
        <v>24907</v>
      </c>
      <c r="GC287" s="25">
        <v>5486</v>
      </c>
      <c r="GD287" s="25">
        <v>2307</v>
      </c>
      <c r="GE287" s="18">
        <v>93</v>
      </c>
      <c r="GF287" s="18">
        <v>1602</v>
      </c>
      <c r="GG287" s="18">
        <v>34</v>
      </c>
      <c r="GH287" s="18">
        <v>32</v>
      </c>
      <c r="GI287" s="18">
        <v>491</v>
      </c>
      <c r="GJ287" s="10">
        <f t="shared" si="999"/>
        <v>6928</v>
      </c>
      <c r="GK287" s="10">
        <f t="shared" si="1088"/>
        <v>34952</v>
      </c>
      <c r="GL287" s="10">
        <f t="shared" si="1089"/>
        <v>10045</v>
      </c>
      <c r="GM287" s="10">
        <f t="shared" si="1000"/>
        <v>31835</v>
      </c>
      <c r="GN287" s="10">
        <f t="shared" si="1090"/>
        <v>4559</v>
      </c>
      <c r="GO287" s="17">
        <f t="shared" si="1001"/>
        <v>0.16542502387774594</v>
      </c>
      <c r="GP287" s="17">
        <f t="shared" si="1091"/>
        <v>0.83457497612225406</v>
      </c>
      <c r="GQ287" s="17">
        <f t="shared" si="1092"/>
        <v>0.23985195797516715</v>
      </c>
      <c r="GR287" s="17">
        <f t="shared" si="1093"/>
        <v>0.10885864374403056</v>
      </c>
      <c r="GS287" s="17">
        <f t="shared" si="1002"/>
        <v>0.53721346704871065</v>
      </c>
      <c r="GT287" s="25">
        <v>20874</v>
      </c>
      <c r="GU287" s="25">
        <v>3436</v>
      </c>
      <c r="GV287" s="25">
        <v>12176</v>
      </c>
      <c r="GW287" s="25">
        <v>2932</v>
      </c>
      <c r="GX287" s="25">
        <v>1290</v>
      </c>
      <c r="GY287" s="18">
        <v>58</v>
      </c>
      <c r="GZ287" s="18">
        <v>629</v>
      </c>
      <c r="HA287" s="18">
        <v>12</v>
      </c>
      <c r="HB287" s="18">
        <v>19</v>
      </c>
      <c r="HC287" s="18">
        <v>322</v>
      </c>
      <c r="HD287" s="23">
        <f t="shared" si="1003"/>
        <v>0.16460668774552073</v>
      </c>
      <c r="HE287" s="23">
        <f t="shared" si="1004"/>
        <v>0.83539331225447921</v>
      </c>
      <c r="HF287" s="23">
        <f t="shared" si="1005"/>
        <v>0.25208393216441505</v>
      </c>
      <c r="HG287" s="23">
        <f t="shared" si="1006"/>
        <v>0.11162211363418607</v>
      </c>
      <c r="HH287" s="25">
        <v>21006</v>
      </c>
      <c r="HI287" s="25">
        <v>3492</v>
      </c>
      <c r="HJ287" s="25">
        <v>12731</v>
      </c>
      <c r="HK287" s="25">
        <v>2554</v>
      </c>
      <c r="HL287" s="25">
        <v>1017</v>
      </c>
      <c r="HM287" s="18">
        <v>35</v>
      </c>
      <c r="HN287" s="18">
        <v>973</v>
      </c>
      <c r="HO287" s="18">
        <v>22</v>
      </c>
      <c r="HP287" s="18">
        <v>13</v>
      </c>
      <c r="HQ287" s="18">
        <v>169</v>
      </c>
      <c r="HR287" s="23">
        <f t="shared" si="1007"/>
        <v>0.1662382176520994</v>
      </c>
      <c r="HS287" s="23">
        <f t="shared" si="1008"/>
        <v>0.83376178234790055</v>
      </c>
      <c r="HT287" s="80">
        <f t="shared" si="1009"/>
        <v>0.22769684851947064</v>
      </c>
      <c r="HU287" s="27">
        <v>65965</v>
      </c>
      <c r="HV287" s="18">
        <v>1342</v>
      </c>
      <c r="HW287" s="25">
        <v>3916</v>
      </c>
      <c r="HX287" s="18">
        <v>351</v>
      </c>
      <c r="HY287" s="25">
        <v>22025</v>
      </c>
      <c r="HZ287" s="25">
        <v>16818</v>
      </c>
      <c r="IA287" s="18">
        <v>642</v>
      </c>
      <c r="IB287" s="18">
        <v>80</v>
      </c>
      <c r="IC287" s="25">
        <v>8649</v>
      </c>
      <c r="ID287" s="25">
        <v>6481</v>
      </c>
      <c r="IE287" s="25">
        <v>3180</v>
      </c>
      <c r="IF287" s="18">
        <v>452</v>
      </c>
      <c r="IG287" s="18">
        <v>2029</v>
      </c>
      <c r="IH287" s="17">
        <f t="shared" si="1010"/>
        <v>0.35320245584779808</v>
      </c>
      <c r="II287" s="17">
        <f t="shared" si="1011"/>
        <v>0.25495338437049953</v>
      </c>
      <c r="IJ287" s="30">
        <f t="shared" si="1012"/>
        <v>3.9222856463313116</v>
      </c>
      <c r="IK287" s="17">
        <f t="shared" si="1084"/>
        <v>5.3617171437795118E-2</v>
      </c>
      <c r="IL287" s="25">
        <v>32650</v>
      </c>
      <c r="IM287" s="25">
        <v>634</v>
      </c>
      <c r="IN287" s="25">
        <v>2797</v>
      </c>
      <c r="IO287" s="25">
        <v>248</v>
      </c>
      <c r="IP287" s="25">
        <v>13932</v>
      </c>
      <c r="IQ287" s="25">
        <v>7030</v>
      </c>
      <c r="IR287" s="25">
        <v>291</v>
      </c>
      <c r="IS287" s="18">
        <v>58</v>
      </c>
      <c r="IT287" s="25">
        <v>3892</v>
      </c>
      <c r="IU287" s="25">
        <v>338</v>
      </c>
      <c r="IV287" s="25">
        <v>1508</v>
      </c>
      <c r="IW287" s="18">
        <v>252</v>
      </c>
      <c r="IX287" s="25">
        <v>1670</v>
      </c>
      <c r="IY287" s="17">
        <f t="shared" si="1013"/>
        <v>0.76361408882082693</v>
      </c>
      <c r="IZ287" s="25">
        <v>33315</v>
      </c>
      <c r="JA287" s="18">
        <v>708</v>
      </c>
      <c r="JB287" s="25">
        <v>1119</v>
      </c>
      <c r="JC287" s="18">
        <v>103</v>
      </c>
      <c r="JD287" s="25">
        <v>8093</v>
      </c>
      <c r="JE287" s="25">
        <v>9788</v>
      </c>
      <c r="JF287" s="18">
        <v>351</v>
      </c>
      <c r="JG287" s="18">
        <v>22</v>
      </c>
      <c r="JH287" s="25">
        <v>4757</v>
      </c>
      <c r="JI287" s="25">
        <v>6143</v>
      </c>
      <c r="JJ287" s="25">
        <v>1672</v>
      </c>
      <c r="JK287" s="18">
        <v>200</v>
      </c>
      <c r="JL287" s="18">
        <v>359</v>
      </c>
      <c r="JM287" s="80">
        <f t="shared" si="1014"/>
        <v>0.60519285607083895</v>
      </c>
      <c r="JN287" s="27">
        <v>65965</v>
      </c>
      <c r="JO287" s="25">
        <v>51119</v>
      </c>
      <c r="JP287" s="18">
        <v>17</v>
      </c>
      <c r="JQ287" s="18">
        <v>32</v>
      </c>
      <c r="JR287" s="18">
        <v>162</v>
      </c>
      <c r="JS287" s="18">
        <v>342</v>
      </c>
      <c r="JT287" s="18">
        <v>27</v>
      </c>
      <c r="JU287" s="18">
        <v>2</v>
      </c>
      <c r="JV287" s="18">
        <v>13</v>
      </c>
      <c r="JW287" s="25">
        <v>14251</v>
      </c>
      <c r="JX287" s="17">
        <f t="shared" si="1015"/>
        <v>0.21603880845903131</v>
      </c>
      <c r="JY287" s="17">
        <f t="shared" si="1016"/>
        <v>0.78396119154096866</v>
      </c>
      <c r="JZ287" s="25">
        <v>3817</v>
      </c>
      <c r="KA287" s="25">
        <v>3307</v>
      </c>
      <c r="KB287" s="18">
        <v>6</v>
      </c>
      <c r="KC287" s="18">
        <v>1</v>
      </c>
      <c r="KD287" s="18">
        <v>2</v>
      </c>
      <c r="KE287" s="18">
        <v>27</v>
      </c>
      <c r="KF287" s="18">
        <v>7</v>
      </c>
      <c r="KG287" s="18">
        <v>0</v>
      </c>
      <c r="KH287" s="18">
        <v>1</v>
      </c>
      <c r="KI287" s="25">
        <v>466</v>
      </c>
      <c r="KJ287" s="17">
        <f t="shared" si="1017"/>
        <v>0.12208540738800105</v>
      </c>
      <c r="KK287" s="25">
        <v>62148</v>
      </c>
      <c r="KL287" s="25">
        <v>47812</v>
      </c>
      <c r="KM287" s="18">
        <v>11</v>
      </c>
      <c r="KN287" s="18">
        <v>31</v>
      </c>
      <c r="KO287" s="18">
        <v>160</v>
      </c>
      <c r="KP287" s="18">
        <v>315</v>
      </c>
      <c r="KQ287" s="18">
        <v>20</v>
      </c>
      <c r="KR287" s="18">
        <v>2</v>
      </c>
      <c r="KS287" s="18">
        <v>12</v>
      </c>
      <c r="KT287" s="25">
        <v>13785</v>
      </c>
      <c r="KU287" s="69">
        <f t="shared" si="1095"/>
        <v>0.22180922958100019</v>
      </c>
      <c r="KV287" s="27">
        <v>82532</v>
      </c>
      <c r="KW287" s="25">
        <v>79020</v>
      </c>
      <c r="KX287" s="25">
        <v>3512</v>
      </c>
      <c r="KY287" s="59">
        <v>4.2553191489361701E-2</v>
      </c>
      <c r="KZ287" s="18">
        <v>1529</v>
      </c>
      <c r="LA287" s="18">
        <v>1253</v>
      </c>
      <c r="LB287" s="18">
        <v>1224</v>
      </c>
      <c r="LC287" s="18">
        <v>1218</v>
      </c>
      <c r="LD287" s="25">
        <v>41049</v>
      </c>
      <c r="LE287" s="25">
        <v>39213</v>
      </c>
      <c r="LF287" s="25">
        <v>1836</v>
      </c>
      <c r="LG287" s="59">
        <v>4.4727033545275158E-2</v>
      </c>
      <c r="LH287" s="25">
        <v>41483</v>
      </c>
      <c r="LI287" s="25">
        <v>39807</v>
      </c>
      <c r="LJ287" s="25">
        <v>1676</v>
      </c>
      <c r="LK287" s="35">
        <v>4.0402092423402355E-2</v>
      </c>
      <c r="LL287" s="27">
        <v>18348</v>
      </c>
      <c r="LM287" s="18">
        <v>181</v>
      </c>
      <c r="LN287" s="25">
        <v>14258</v>
      </c>
      <c r="LO287" s="25">
        <v>1839</v>
      </c>
      <c r="LP287" s="18">
        <v>71</v>
      </c>
      <c r="LQ287" s="18">
        <v>188</v>
      </c>
      <c r="LR287" s="25">
        <v>1811</v>
      </c>
      <c r="LS287" s="23">
        <f t="shared" si="1018"/>
        <v>9.8702855897100497E-2</v>
      </c>
      <c r="LT287" s="23">
        <f t="shared" si="1019"/>
        <v>0.90129714410289952</v>
      </c>
      <c r="LU287" s="17">
        <f t="shared" si="1020"/>
        <v>0.78695225637671684</v>
      </c>
      <c r="LV287" s="25">
        <v>18348</v>
      </c>
      <c r="LW287" s="25">
        <v>2601</v>
      </c>
      <c r="LX287" s="18">
        <v>18</v>
      </c>
      <c r="LY287" s="25">
        <v>1640</v>
      </c>
      <c r="LZ287" s="25">
        <v>1006</v>
      </c>
      <c r="MA287" s="25">
        <v>1311</v>
      </c>
      <c r="MB287" s="25">
        <v>3539</v>
      </c>
      <c r="MC287" s="25">
        <v>2937</v>
      </c>
      <c r="MD287" s="18">
        <v>87</v>
      </c>
      <c r="ME287" s="18">
        <v>2</v>
      </c>
      <c r="MF287" s="25">
        <v>5207</v>
      </c>
      <c r="MG287" s="17">
        <f t="shared" si="1021"/>
        <v>0.42440592980161324</v>
      </c>
      <c r="MH287" s="17">
        <f t="shared" si="1022"/>
        <v>0.23686505341181599</v>
      </c>
      <c r="MI287" s="25">
        <v>18348</v>
      </c>
      <c r="MJ287" s="25">
        <v>2723</v>
      </c>
      <c r="MK287" s="18">
        <v>18</v>
      </c>
      <c r="ML287" s="25">
        <v>1569</v>
      </c>
      <c r="MM287" s="18">
        <v>991</v>
      </c>
      <c r="MN287" s="25">
        <v>1566</v>
      </c>
      <c r="MO287" s="25">
        <v>3550</v>
      </c>
      <c r="MP287" s="25">
        <v>2718</v>
      </c>
      <c r="MQ287" s="18">
        <v>1</v>
      </c>
      <c r="MR287" s="18">
        <v>4</v>
      </c>
      <c r="MS287" s="25">
        <v>5208</v>
      </c>
      <c r="MT287" s="17">
        <f t="shared" si="1023"/>
        <v>0.38309352517985612</v>
      </c>
      <c r="MU287" s="69">
        <f t="shared" si="1024"/>
        <v>0.5119086548942664</v>
      </c>
      <c r="MV287" s="27">
        <v>18348</v>
      </c>
      <c r="MW287" s="25">
        <v>1296</v>
      </c>
      <c r="MX287" s="25">
        <v>1643</v>
      </c>
      <c r="MY287" s="25">
        <v>5758</v>
      </c>
      <c r="MZ287" s="25">
        <v>2002</v>
      </c>
      <c r="NA287" s="18">
        <v>373</v>
      </c>
      <c r="NB287" s="25">
        <v>1724</v>
      </c>
      <c r="NC287" s="25">
        <v>4633</v>
      </c>
      <c r="ND287" s="18">
        <v>919</v>
      </c>
      <c r="NE287" s="17">
        <f t="shared" si="1025"/>
        <v>7.0634401569653366E-2</v>
      </c>
      <c r="NF287" s="10">
        <f t="shared" si="1026"/>
        <v>5581.3891432308701</v>
      </c>
      <c r="NG287" s="17">
        <f t="shared" si="1027"/>
        <v>0.34347067800305209</v>
      </c>
      <c r="NH287" s="25">
        <v>18348</v>
      </c>
      <c r="NI287" s="18">
        <v>530</v>
      </c>
      <c r="NJ287" s="18">
        <v>1</v>
      </c>
      <c r="NK287" s="18">
        <v>23</v>
      </c>
      <c r="NL287" s="18">
        <v>5</v>
      </c>
      <c r="NM287" s="25">
        <v>17160</v>
      </c>
      <c r="NN287" s="18">
        <v>603</v>
      </c>
      <c r="NO287" s="18">
        <v>16</v>
      </c>
      <c r="NP287" s="18">
        <v>0</v>
      </c>
      <c r="NQ287" s="32">
        <v>10</v>
      </c>
      <c r="NR287" s="27">
        <v>18348</v>
      </c>
      <c r="NS287" s="37">
        <f t="shared" si="1028"/>
        <v>0.8900152605188576</v>
      </c>
      <c r="NT287" s="37">
        <f t="shared" si="1029"/>
        <v>0.24015871174508965</v>
      </c>
      <c r="NU287" s="37">
        <f t="shared" si="1030"/>
        <v>1.1235762400489897</v>
      </c>
      <c r="NV287" s="17">
        <f t="shared" si="1031"/>
        <v>0.2281547671119887</v>
      </c>
      <c r="NW287" s="10">
        <f t="shared" si="1032"/>
        <v>9458</v>
      </c>
      <c r="NX287" s="17">
        <f t="shared" si="1033"/>
        <v>0.51547852626989321</v>
      </c>
      <c r="NY287" s="19">
        <f t="shared" si="1034"/>
        <v>0.17044819693993404</v>
      </c>
      <c r="NZ287" s="25">
        <v>8890</v>
      </c>
      <c r="OA287" s="25">
        <v>4781</v>
      </c>
      <c r="OB287" s="18">
        <v>219</v>
      </c>
      <c r="OC287" s="25">
        <v>2207</v>
      </c>
      <c r="OD287" s="18">
        <v>81</v>
      </c>
      <c r="OE287" s="18">
        <v>152</v>
      </c>
      <c r="OF287" s="17">
        <f t="shared" si="1035"/>
        <v>0.12028558971005014</v>
      </c>
      <c r="OG287" s="17">
        <f t="shared" si="1036"/>
        <v>0.48452147373010684</v>
      </c>
      <c r="OH287" s="17">
        <f t="shared" si="1037"/>
        <v>0.26057335949422278</v>
      </c>
      <c r="OI287" s="69">
        <f t="shared" si="1038"/>
        <v>8.2842816655766295E-3</v>
      </c>
      <c r="OJ287" s="27">
        <v>18348</v>
      </c>
      <c r="OK287" s="18">
        <v>216</v>
      </c>
      <c r="OL287" s="25">
        <v>8420</v>
      </c>
      <c r="OM287" s="25">
        <v>1396</v>
      </c>
      <c r="ON287" s="18">
        <v>463</v>
      </c>
      <c r="OO287" s="18">
        <v>4</v>
      </c>
      <c r="OP287" s="18">
        <v>4</v>
      </c>
      <c r="OQ287" s="25">
        <v>5363</v>
      </c>
      <c r="OR287" s="69">
        <f t="shared" si="1039"/>
        <v>0.49613036843252672</v>
      </c>
      <c r="OS287" s="22">
        <v>22848</v>
      </c>
      <c r="OT287" s="22">
        <v>22826</v>
      </c>
      <c r="OU287" s="38">
        <f t="shared" si="1097"/>
        <v>0.71552615905457506</v>
      </c>
      <c r="OV287" s="39">
        <v>0.54626434767370535</v>
      </c>
      <c r="OW287" s="22">
        <v>1246903</v>
      </c>
      <c r="OX287" s="36">
        <f t="shared" si="1098"/>
        <v>51020776.953999996</v>
      </c>
      <c r="OY287" s="36">
        <f t="shared" si="1099"/>
        <v>1546561.5083725541</v>
      </c>
      <c r="OZ287" s="22">
        <v>4821</v>
      </c>
      <c r="PA287" s="22">
        <v>4821</v>
      </c>
      <c r="PB287" s="38">
        <f t="shared" si="1100"/>
        <v>0.15112378922290837</v>
      </c>
      <c r="PC287" s="39">
        <v>0.50180045633685955</v>
      </c>
      <c r="PD287" s="22">
        <v>241918</v>
      </c>
      <c r="PE287" s="40">
        <f t="shared" si="1040"/>
        <v>9898800.7239999995</v>
      </c>
      <c r="PF287" s="36">
        <f t="shared" si="1041"/>
        <v>1480803.3022399386</v>
      </c>
      <c r="PG287" s="22">
        <v>428</v>
      </c>
      <c r="PH287" s="22">
        <v>428</v>
      </c>
      <c r="PI287" s="38">
        <f t="shared" si="1101"/>
        <v>1.3416507319519764E-2</v>
      </c>
      <c r="PJ287" s="39">
        <v>6.4252336448598124E-2</v>
      </c>
      <c r="PK287" s="22">
        <v>2750</v>
      </c>
      <c r="PL287" s="41">
        <f t="shared" si="1042"/>
        <v>112524.5</v>
      </c>
      <c r="PM287" s="36">
        <f t="shared" si="1043"/>
        <v>34987.555897290622</v>
      </c>
      <c r="PN287" s="22">
        <v>1713</v>
      </c>
      <c r="PO287" s="22">
        <v>1713</v>
      </c>
      <c r="PP287" s="38">
        <f t="shared" si="1102"/>
        <v>5.3697376257797559E-2</v>
      </c>
      <c r="PQ287" s="39">
        <v>0.46840046701692933</v>
      </c>
      <c r="PR287" s="22">
        <v>80237</v>
      </c>
      <c r="PS287" s="41">
        <f t="shared" si="1044"/>
        <v>3283137.5660000001</v>
      </c>
      <c r="PT287" s="36">
        <f t="shared" si="1045"/>
        <v>224605.73440440299</v>
      </c>
      <c r="PU287" s="22">
        <v>30</v>
      </c>
      <c r="PV287" s="22">
        <v>30</v>
      </c>
      <c r="PW287" s="38">
        <f t="shared" si="1103"/>
        <v>9.4040939155512363E-4</v>
      </c>
      <c r="PX287" s="39">
        <v>0.28033333333333332</v>
      </c>
      <c r="PY287" s="22">
        <v>841</v>
      </c>
      <c r="PZ287" s="36">
        <f t="shared" si="1046"/>
        <v>4577.001679448008</v>
      </c>
      <c r="QA287" s="22">
        <v>64</v>
      </c>
      <c r="QB287" s="22">
        <v>64</v>
      </c>
      <c r="QC287" s="39">
        <v>4.2321875000000002</v>
      </c>
      <c r="QD287" s="22">
        <v>27086</v>
      </c>
      <c r="QE287" s="22">
        <f t="shared" si="1047"/>
        <v>43.638555555555527</v>
      </c>
      <c r="QF287" s="22"/>
      <c r="QG287" s="22"/>
      <c r="QH287" s="22"/>
      <c r="QI287" s="38">
        <f t="shared" si="1104"/>
        <v>0</v>
      </c>
      <c r="QJ287" s="39">
        <v>0</v>
      </c>
      <c r="QK287" s="22"/>
      <c r="QL287" s="42">
        <f t="shared" si="1048"/>
        <v>0</v>
      </c>
      <c r="QM287" s="22">
        <f t="shared" si="1105"/>
        <v>2019</v>
      </c>
      <c r="QN287" s="22">
        <v>421</v>
      </c>
      <c r="QO287" s="22">
        <v>421</v>
      </c>
      <c r="QP287" s="38">
        <f t="shared" si="1106"/>
        <v>1.3197078461490236E-2</v>
      </c>
      <c r="QQ287" s="39">
        <v>0.11045130641330166</v>
      </c>
      <c r="QR287" s="22">
        <v>4650</v>
      </c>
      <c r="QS287" s="36">
        <f t="shared" si="1049"/>
        <v>98986.665587503288</v>
      </c>
      <c r="QT287" s="22">
        <v>1598</v>
      </c>
      <c r="QU287" s="22">
        <v>1598</v>
      </c>
      <c r="QV287" s="38">
        <f t="shared" si="1107"/>
        <v>5.0092473590169585E-2</v>
      </c>
      <c r="QW287" s="39">
        <v>0.14510012515644555</v>
      </c>
      <c r="QX287" s="22">
        <v>23187</v>
      </c>
      <c r="QY287" s="36">
        <f t="shared" si="1050"/>
        <v>375726.10833451367</v>
      </c>
      <c r="QZ287" s="22"/>
      <c r="RA287" s="22"/>
      <c r="RB287" s="38">
        <f t="shared" si="1108"/>
        <v>0</v>
      </c>
      <c r="RC287" s="39">
        <v>0</v>
      </c>
      <c r="RD287" s="22"/>
      <c r="RE287" s="36">
        <f t="shared" si="1051"/>
        <v>0</v>
      </c>
      <c r="RF287" s="10">
        <f t="shared" si="1109"/>
        <v>31923</v>
      </c>
      <c r="RG287" s="10">
        <f t="shared" si="1110"/>
        <v>31901</v>
      </c>
      <c r="RH287" s="17">
        <f t="shared" si="1111"/>
        <v>4.1029539055938612E-2</v>
      </c>
      <c r="RI287" s="17">
        <f t="shared" si="1112"/>
        <v>9.3739171848899311E-4</v>
      </c>
      <c r="RJ287" s="17">
        <f t="shared" si="1113"/>
        <v>0.41063720686471583</v>
      </c>
      <c r="RK287" s="17">
        <f t="shared" si="1114"/>
        <v>0.39317733478814615</v>
      </c>
      <c r="RL287" s="17">
        <f t="shared" si="1115"/>
        <v>5.9636471567611544E-2</v>
      </c>
      <c r="RM287" s="17">
        <f t="shared" si="1116"/>
        <v>1.2152683066846961E-3</v>
      </c>
      <c r="RN287" s="17">
        <f t="shared" si="1117"/>
        <v>2.628256791188182E-2</v>
      </c>
      <c r="RO287" s="17">
        <f t="shared" si="1118"/>
        <v>9.9761386040824573E-2</v>
      </c>
      <c r="RP287" s="17">
        <f t="shared" si="1119"/>
        <v>0</v>
      </c>
      <c r="RQ287" s="17">
        <f t="shared" si="1120"/>
        <v>0</v>
      </c>
      <c r="RR287" s="36">
        <f t="shared" si="1121"/>
        <v>3766247.8765156511</v>
      </c>
      <c r="RS287" s="36">
        <f t="shared" si="1122"/>
        <v>45.633789033534278</v>
      </c>
      <c r="RT287" s="10">
        <f t="shared" si="1123"/>
        <v>22</v>
      </c>
      <c r="RU287" s="17">
        <f t="shared" si="1124"/>
        <v>6.891582871284027E-4</v>
      </c>
      <c r="RV287" s="37">
        <f t="shared" si="1125"/>
        <v>2.585345988785515</v>
      </c>
      <c r="RW287" s="36">
        <f t="shared" si="1126"/>
        <v>0.38652886153249649</v>
      </c>
      <c r="RX287" s="85">
        <v>-1.19333</v>
      </c>
      <c r="RY287" s="93">
        <v>160</v>
      </c>
      <c r="RZ287" s="43" t="b">
        <v>0</v>
      </c>
      <c r="SA287" s="18" t="b">
        <v>0</v>
      </c>
      <c r="SB287" s="18" t="b">
        <v>0</v>
      </c>
      <c r="SC287" s="18" t="b">
        <v>0</v>
      </c>
      <c r="SD287" s="18" t="b">
        <v>0</v>
      </c>
      <c r="SE287" s="32" t="b">
        <v>0</v>
      </c>
      <c r="SF287" s="43" t="b">
        <v>1</v>
      </c>
      <c r="SG287" s="18" t="b">
        <v>0</v>
      </c>
      <c r="SH287" s="18"/>
      <c r="SI287" s="18"/>
      <c r="SJ287" s="18"/>
      <c r="SK287" s="18"/>
      <c r="SL287" s="18"/>
      <c r="SM287" s="18"/>
      <c r="SN287" s="18"/>
      <c r="SO287" s="18"/>
      <c r="SP287" s="18"/>
      <c r="SQ287" s="17">
        <f t="shared" si="1052"/>
        <v>0</v>
      </c>
      <c r="SR287" s="17">
        <f t="shared" si="1053"/>
        <v>0</v>
      </c>
      <c r="SS287" s="17">
        <f t="shared" si="1054"/>
        <v>0</v>
      </c>
      <c r="ST287" s="17">
        <f t="shared" si="1055"/>
        <v>0</v>
      </c>
      <c r="SU287" s="17">
        <f t="shared" si="1056"/>
        <v>0</v>
      </c>
      <c r="SV287" s="17">
        <f t="shared" si="1086"/>
        <v>0</v>
      </c>
      <c r="SW287" s="17">
        <f t="shared" si="1057"/>
        <v>0</v>
      </c>
      <c r="SX287" s="17">
        <f t="shared" si="1058"/>
        <v>0</v>
      </c>
      <c r="SY287" s="17">
        <f t="shared" si="1059"/>
        <v>0</v>
      </c>
      <c r="SZ287" s="17">
        <f t="shared" si="1060"/>
        <v>0</v>
      </c>
      <c r="TA287" s="17">
        <f t="shared" si="1061"/>
        <v>0</v>
      </c>
      <c r="TB287" s="24">
        <f t="shared" si="1096"/>
        <v>620</v>
      </c>
      <c r="TC287" s="69">
        <f t="shared" si="1063"/>
        <v>1</v>
      </c>
      <c r="TD287" s="17">
        <f t="shared" si="1085"/>
        <v>2.6014568158168575E-6</v>
      </c>
      <c r="TE287" s="95">
        <v>544</v>
      </c>
      <c r="TF287" s="71"/>
      <c r="TG287" s="71">
        <v>5</v>
      </c>
      <c r="TH287" s="71">
        <v>32</v>
      </c>
      <c r="TI287" s="71"/>
      <c r="TJ287" s="71"/>
      <c r="TK287" s="71">
        <v>194</v>
      </c>
      <c r="TL287" s="71">
        <v>1</v>
      </c>
      <c r="TM287" s="71">
        <v>242</v>
      </c>
      <c r="TN287" s="71"/>
      <c r="TO287" s="71"/>
      <c r="TP287" s="71"/>
      <c r="TQ287" s="71">
        <v>230</v>
      </c>
      <c r="TR287" s="72">
        <v>1</v>
      </c>
      <c r="TS287" s="72"/>
      <c r="TT287" s="72"/>
      <c r="TU287" s="72"/>
      <c r="TV287" s="72">
        <v>28</v>
      </c>
      <c r="TW287" s="72"/>
      <c r="TX287" s="72"/>
      <c r="TY287" s="72">
        <v>3</v>
      </c>
      <c r="TZ287" s="72">
        <v>134</v>
      </c>
      <c r="UA287" s="72">
        <v>1</v>
      </c>
      <c r="UB287" s="72">
        <v>82</v>
      </c>
      <c r="UC287" s="72"/>
      <c r="UD287" s="72"/>
      <c r="UE287" s="72"/>
      <c r="UF287" s="72"/>
      <c r="UG287" s="72">
        <v>1</v>
      </c>
      <c r="UH287" s="72"/>
      <c r="UI287" s="72"/>
      <c r="UJ287" s="73"/>
      <c r="UK287" s="73"/>
      <c r="UL287" s="73"/>
      <c r="UM287" s="73"/>
      <c r="UN287" s="73">
        <v>2</v>
      </c>
      <c r="UO287" s="73">
        <v>7</v>
      </c>
      <c r="UP287" s="73"/>
      <c r="UQ287" s="73"/>
      <c r="UR287" s="73">
        <v>96</v>
      </c>
      <c r="US287" s="73">
        <v>92</v>
      </c>
      <c r="UT287" s="73"/>
      <c r="UU287" s="73"/>
      <c r="UV287" s="73"/>
      <c r="UW287" s="73"/>
      <c r="UX287" s="73"/>
      <c r="UY287" s="73"/>
      <c r="UZ287" s="73"/>
      <c r="VA287" s="73"/>
      <c r="VB287" s="73">
        <v>6</v>
      </c>
      <c r="VC287" s="73"/>
      <c r="VD287" s="73"/>
      <c r="VE287" s="73"/>
      <c r="VF287" s="73">
        <v>2</v>
      </c>
      <c r="VG287" s="73">
        <v>7</v>
      </c>
      <c r="VH287" s="73"/>
      <c r="VI287" s="73"/>
      <c r="VJ287" s="73">
        <v>97</v>
      </c>
      <c r="VK287" s="73">
        <v>95</v>
      </c>
      <c r="VL287" s="73"/>
      <c r="VM287" s="73"/>
      <c r="VN287" s="73"/>
      <c r="VO287" s="73"/>
      <c r="VP287" s="73"/>
      <c r="VQ287" s="73"/>
      <c r="VR287" s="73"/>
      <c r="VS287" s="73">
        <v>7</v>
      </c>
      <c r="VT287" s="73"/>
      <c r="VU287" s="73"/>
      <c r="VV287" s="73"/>
      <c r="VW287" s="73">
        <v>3</v>
      </c>
      <c r="VX287" s="73"/>
      <c r="VY287" s="73"/>
      <c r="VZ287" s="73"/>
      <c r="WA287" s="73">
        <v>97</v>
      </c>
      <c r="WB287" s="73"/>
      <c r="WC287" s="73">
        <v>97</v>
      </c>
      <c r="WD287" s="73"/>
      <c r="WE287" s="73"/>
      <c r="WF287" s="73"/>
      <c r="WG287" s="73"/>
      <c r="WH287" s="73"/>
      <c r="WI287" s="73">
        <v>1</v>
      </c>
      <c r="WJ287" s="73"/>
      <c r="WK287" s="73"/>
      <c r="WL287" s="73">
        <v>1</v>
      </c>
      <c r="WM287" s="73"/>
      <c r="WN287" s="73"/>
      <c r="WO287" s="22">
        <f t="shared" si="1064"/>
        <v>558</v>
      </c>
      <c r="WP287" s="22">
        <f t="shared" si="1065"/>
        <v>0</v>
      </c>
      <c r="WQ287" s="22">
        <f t="shared" si="1066"/>
        <v>0</v>
      </c>
      <c r="WR287" s="22">
        <f t="shared" si="1067"/>
        <v>5</v>
      </c>
      <c r="WS287" s="22">
        <f t="shared" si="1068"/>
        <v>67</v>
      </c>
      <c r="WT287" s="22">
        <f t="shared" si="1069"/>
        <v>14</v>
      </c>
      <c r="WU287" s="22">
        <f t="shared" si="1070"/>
        <v>0</v>
      </c>
      <c r="WV287" s="22">
        <f t="shared" si="1071"/>
        <v>3</v>
      </c>
      <c r="WW287" s="22">
        <f t="shared" si="1072"/>
        <v>618</v>
      </c>
      <c r="WX287" s="22">
        <f t="shared" si="1073"/>
        <v>2</v>
      </c>
      <c r="WY287" s="22">
        <f t="shared" si="1074"/>
        <v>608</v>
      </c>
      <c r="WZ287" s="22">
        <f t="shared" si="1075"/>
        <v>0</v>
      </c>
      <c r="XA287" s="22">
        <f t="shared" si="1076"/>
        <v>0</v>
      </c>
      <c r="XB287" s="22">
        <f t="shared" si="1077"/>
        <v>0</v>
      </c>
      <c r="XC287" s="22">
        <f t="shared" si="1078"/>
        <v>0</v>
      </c>
      <c r="XD287" s="22">
        <f t="shared" si="1079"/>
        <v>0</v>
      </c>
      <c r="XE287" s="22">
        <f t="shared" si="1080"/>
        <v>2</v>
      </c>
      <c r="XF287" s="22">
        <f t="shared" si="1081"/>
        <v>0</v>
      </c>
      <c r="XG287" s="93">
        <f t="shared" si="1082"/>
        <v>230</v>
      </c>
    </row>
    <row r="288" spans="1:631" ht="17.100000000000001" customHeight="1" x14ac:dyDescent="0.2">
      <c r="A288" s="101"/>
      <c r="B288" s="27" t="s">
        <v>560</v>
      </c>
      <c r="C288" s="535" t="s">
        <v>561</v>
      </c>
      <c r="D288" s="25" t="s">
        <v>562</v>
      </c>
      <c r="E288" s="535" t="s">
        <v>563</v>
      </c>
      <c r="F288" s="25" t="s">
        <v>577</v>
      </c>
      <c r="G288" s="535" t="s">
        <v>578</v>
      </c>
      <c r="H288" s="25">
        <v>18</v>
      </c>
      <c r="I288" s="28">
        <v>14</v>
      </c>
      <c r="J288" s="17">
        <f t="shared" si="948"/>
        <v>0.5173278212683613</v>
      </c>
      <c r="K288" s="17">
        <f t="shared" si="949"/>
        <v>0.52401266602163776</v>
      </c>
      <c r="L288" s="17">
        <f t="shared" si="950"/>
        <v>1</v>
      </c>
      <c r="M288" s="17">
        <f t="shared" si="951"/>
        <v>6.0606626275103714E-2</v>
      </c>
      <c r="N288" s="17">
        <f t="shared" si="952"/>
        <v>0.29052569199239486</v>
      </c>
      <c r="O288" s="17">
        <f t="shared" si="953"/>
        <v>0.25619374321986688</v>
      </c>
      <c r="P288" s="17">
        <f t="shared" si="954"/>
        <v>0.73347672006674369</v>
      </c>
      <c r="Q288" s="17">
        <f t="shared" si="955"/>
        <v>0.5161164034973249</v>
      </c>
      <c r="R288" s="69">
        <f t="shared" si="956"/>
        <v>0.77332740773660735</v>
      </c>
      <c r="S288" s="422">
        <f t="shared" si="957"/>
        <v>0.5190652311197822</v>
      </c>
      <c r="T288" s="17">
        <f t="shared" si="1083"/>
        <v>0.4809347688802178</v>
      </c>
      <c r="U288" s="10">
        <f t="shared" si="958"/>
        <v>79224.384477638276</v>
      </c>
      <c r="V288" s="32">
        <v>3</v>
      </c>
      <c r="W288" s="550">
        <f t="shared" si="959"/>
        <v>0</v>
      </c>
      <c r="X288" s="550">
        <f t="shared" si="960"/>
        <v>0.4079541200086711</v>
      </c>
      <c r="Y288" s="550">
        <f t="shared" si="961"/>
        <v>0.59204587999132885</v>
      </c>
      <c r="Z288" s="551">
        <f t="shared" si="962"/>
        <v>97527.717810971604</v>
      </c>
      <c r="AA288" s="426">
        <f t="shared" si="963"/>
        <v>0.22937534146785649</v>
      </c>
      <c r="AB288" s="59">
        <f t="shared" si="964"/>
        <v>0.82773117218341941</v>
      </c>
      <c r="AC288" s="59">
        <f t="shared" si="965"/>
        <v>0.26435220622731426</v>
      </c>
      <c r="AD288" s="59">
        <f t="shared" si="966"/>
        <v>0.29052569199239486</v>
      </c>
      <c r="AE288" s="59">
        <f t="shared" si="967"/>
        <v>0.48388359650267515</v>
      </c>
      <c r="AF288" s="59">
        <f t="shared" si="968"/>
        <v>0.20453279385463394</v>
      </c>
      <c r="AG288" s="59">
        <f t="shared" si="969"/>
        <v>0.32119506259712083</v>
      </c>
      <c r="AH288" s="59">
        <f t="shared" si="970"/>
        <v>0.25619374321986688</v>
      </c>
      <c r="AI288" s="59">
        <f t="shared" si="971"/>
        <v>0.62875656023690152</v>
      </c>
      <c r="AJ288" s="59">
        <f t="shared" si="972"/>
        <v>0.40589908229982113</v>
      </c>
      <c r="AK288" s="59">
        <f t="shared" si="973"/>
        <v>0.26652327993325631</v>
      </c>
      <c r="AL288" s="35">
        <f t="shared" si="974"/>
        <v>1</v>
      </c>
      <c r="AM288" s="27">
        <v>164730</v>
      </c>
      <c r="AN288" s="25">
        <v>84326</v>
      </c>
      <c r="AO288" s="25">
        <v>80404</v>
      </c>
      <c r="AP288" s="17">
        <f t="shared" si="975"/>
        <v>3.1994948243757415E-3</v>
      </c>
      <c r="AQ288" s="63">
        <v>104.87786677279738</v>
      </c>
      <c r="AR288" s="58">
        <v>5145.6594729600001</v>
      </c>
      <c r="AS288" s="24">
        <f t="shared" si="976"/>
        <v>32.013389316887768</v>
      </c>
      <c r="AT288" s="17">
        <f t="shared" si="1094"/>
        <v>2.7647085157900535E-2</v>
      </c>
      <c r="AU288" s="25">
        <v>155708</v>
      </c>
      <c r="AV288" s="25">
        <v>76125</v>
      </c>
      <c r="AW288" s="25">
        <v>79583</v>
      </c>
      <c r="AX288" s="25">
        <v>9022</v>
      </c>
      <c r="AY288" s="25">
        <v>8201</v>
      </c>
      <c r="AZ288" s="18">
        <v>821</v>
      </c>
      <c r="BA288" s="25">
        <v>37785</v>
      </c>
      <c r="BB288" s="25">
        <v>20346</v>
      </c>
      <c r="BC288" s="25">
        <v>17439</v>
      </c>
      <c r="BD288" s="63">
        <v>116.66953380354379</v>
      </c>
      <c r="BE288" s="25">
        <v>126945</v>
      </c>
      <c r="BF288" s="25">
        <v>63980</v>
      </c>
      <c r="BG288" s="25">
        <v>62965</v>
      </c>
      <c r="BH288" s="63">
        <v>101.61200667037242</v>
      </c>
      <c r="BI288" s="17">
        <v>0.22937534146785649</v>
      </c>
      <c r="BJ288" s="25">
        <v>51912</v>
      </c>
      <c r="BK288" s="25">
        <v>107282</v>
      </c>
      <c r="BL288" s="25">
        <v>5536</v>
      </c>
      <c r="BM288" s="17">
        <v>0.53548591562424264</v>
      </c>
      <c r="BN288" s="10">
        <f t="shared" si="977"/>
        <v>76519.405119218514</v>
      </c>
      <c r="BO288" s="29">
        <v>0.48388359650267515</v>
      </c>
      <c r="BP288" s="30">
        <f t="shared" si="978"/>
        <v>0.5161164034973249</v>
      </c>
      <c r="BQ288" s="31">
        <v>5.1602319121567461</v>
      </c>
      <c r="BR288" s="25">
        <v>112818</v>
      </c>
      <c r="BS288" s="25">
        <v>30627</v>
      </c>
      <c r="BT288" s="25">
        <v>72314</v>
      </c>
      <c r="BU288" s="25">
        <v>6477</v>
      </c>
      <c r="BV288" s="25">
        <v>2358</v>
      </c>
      <c r="BW288" s="18">
        <v>1042</v>
      </c>
      <c r="BX288" s="25">
        <v>34107</v>
      </c>
      <c r="BY288" s="25">
        <v>28490</v>
      </c>
      <c r="BZ288" s="25">
        <v>5617</v>
      </c>
      <c r="CA288" s="59">
        <v>0.16468760078576244</v>
      </c>
      <c r="CB288" s="25">
        <v>155708</v>
      </c>
      <c r="CC288" s="25">
        <v>9022</v>
      </c>
      <c r="CD288" s="17">
        <f t="shared" si="979"/>
        <v>5.7941788475865078E-2</v>
      </c>
      <c r="CE288" s="18">
        <v>1017</v>
      </c>
      <c r="CF288" s="25">
        <v>3119</v>
      </c>
      <c r="CG288" s="25">
        <v>6585</v>
      </c>
      <c r="CH288" s="25">
        <v>8038</v>
      </c>
      <c r="CI288" s="25">
        <v>6374</v>
      </c>
      <c r="CJ288" s="25">
        <v>4051</v>
      </c>
      <c r="CK288" s="25">
        <v>2319</v>
      </c>
      <c r="CL288" s="25">
        <v>1423</v>
      </c>
      <c r="CM288" s="18">
        <v>1181</v>
      </c>
      <c r="CN288" s="26">
        <v>4.5652798545753068</v>
      </c>
      <c r="CO288" s="27">
        <v>34107</v>
      </c>
      <c r="CP288" s="34">
        <f t="shared" si="980"/>
        <v>4.829800334242238</v>
      </c>
      <c r="CQ288" s="25">
        <v>1323</v>
      </c>
      <c r="CR288" s="25">
        <v>4881</v>
      </c>
      <c r="CS288" s="25">
        <v>3373</v>
      </c>
      <c r="CT288" s="25">
        <v>9419</v>
      </c>
      <c r="CU288" s="25">
        <v>14512</v>
      </c>
      <c r="CV288" s="18">
        <v>330</v>
      </c>
      <c r="CW288" s="18">
        <v>75</v>
      </c>
      <c r="CX288" s="18">
        <v>194</v>
      </c>
      <c r="CY288" s="25">
        <v>34107</v>
      </c>
      <c r="CZ288" s="25">
        <v>30206</v>
      </c>
      <c r="DA288" s="18">
        <v>979</v>
      </c>
      <c r="DB288" s="18">
        <v>666</v>
      </c>
      <c r="DC288" s="25">
        <v>1910</v>
      </c>
      <c r="DD288" s="18">
        <v>139</v>
      </c>
      <c r="DE288" s="18">
        <v>207</v>
      </c>
      <c r="DF288" s="25">
        <v>34107</v>
      </c>
      <c r="DG288" s="25">
        <v>6854</v>
      </c>
      <c r="DH288" s="18">
        <v>106</v>
      </c>
      <c r="DI288" s="18">
        <v>16</v>
      </c>
      <c r="DJ288" s="25">
        <v>27006</v>
      </c>
      <c r="DK288" s="18">
        <v>83</v>
      </c>
      <c r="DL288" s="18">
        <v>42</v>
      </c>
      <c r="DM288" s="25">
        <f t="shared" si="981"/>
        <v>31774.347787844137</v>
      </c>
      <c r="DN288" s="17">
        <f t="shared" si="982"/>
        <v>0.79180226932887676</v>
      </c>
      <c r="DO288" s="17">
        <f t="shared" si="983"/>
        <v>2.4335180461488846E-3</v>
      </c>
      <c r="DP288" s="23">
        <f t="shared" si="984"/>
        <v>0.20453279385463394</v>
      </c>
      <c r="DQ288" s="23">
        <f t="shared" si="985"/>
        <v>0.79546720614536603</v>
      </c>
      <c r="DR288" s="25">
        <v>34107</v>
      </c>
      <c r="DS288" s="18">
        <v>172</v>
      </c>
      <c r="DT288" s="25">
        <v>20084</v>
      </c>
      <c r="DU288" s="18">
        <v>133</v>
      </c>
      <c r="DV288" s="25">
        <v>5104</v>
      </c>
      <c r="DW288" s="18">
        <v>60</v>
      </c>
      <c r="DX288" s="25">
        <v>8457</v>
      </c>
      <c r="DY288" s="18">
        <v>97</v>
      </c>
      <c r="DZ288" s="17">
        <f t="shared" si="986"/>
        <v>0.74744187410209051</v>
      </c>
      <c r="EA288" s="17">
        <f t="shared" si="987"/>
        <v>0.25255812589790949</v>
      </c>
      <c r="EB288" s="25">
        <v>34107</v>
      </c>
      <c r="EC288" s="25">
        <v>10665</v>
      </c>
      <c r="ED288" s="18">
        <v>290</v>
      </c>
      <c r="EE288" s="25">
        <v>16946</v>
      </c>
      <c r="EF288" s="17">
        <f t="shared" si="1087"/>
        <v>0.4968481543378192</v>
      </c>
      <c r="EG288" s="25">
        <v>5958</v>
      </c>
      <c r="EH288" s="18">
        <v>248</v>
      </c>
      <c r="EI288" s="17">
        <f t="shared" si="988"/>
        <v>0.32119506259712083</v>
      </c>
      <c r="EJ288" s="17">
        <f t="shared" si="989"/>
        <v>0.17468554842114523</v>
      </c>
      <c r="EK288" s="69">
        <f t="shared" si="990"/>
        <v>0.52401266602163776</v>
      </c>
      <c r="EL288" s="27">
        <v>105376</v>
      </c>
      <c r="EM288" s="25">
        <v>87223</v>
      </c>
      <c r="EN288" s="25">
        <v>18153</v>
      </c>
      <c r="EO288" s="59">
        <v>0.82773117218341941</v>
      </c>
      <c r="EP288" s="25">
        <v>51373</v>
      </c>
      <c r="EQ288" s="25">
        <v>45461</v>
      </c>
      <c r="ER288" s="25">
        <v>5912</v>
      </c>
      <c r="ES288" s="59">
        <v>0.8849200942129134</v>
      </c>
      <c r="ET288" s="25">
        <v>54003</v>
      </c>
      <c r="EU288" s="25">
        <v>41762</v>
      </c>
      <c r="EV288" s="25">
        <v>12241</v>
      </c>
      <c r="EW288" s="59">
        <v>0.77332740773660735</v>
      </c>
      <c r="EX288" s="25">
        <v>23685</v>
      </c>
      <c r="EY288" s="25">
        <v>21804</v>
      </c>
      <c r="EZ288" s="25">
        <v>1881</v>
      </c>
      <c r="FA288" s="59">
        <v>0.92058264724509187</v>
      </c>
      <c r="FB288" s="25">
        <v>81691</v>
      </c>
      <c r="FC288" s="25">
        <v>65419</v>
      </c>
      <c r="FD288" s="25">
        <v>16272</v>
      </c>
      <c r="FE288" s="59">
        <v>0.80081037078747963</v>
      </c>
      <c r="FF288" s="25">
        <v>76108</v>
      </c>
      <c r="FG288" s="25">
        <v>28012</v>
      </c>
      <c r="FH288" s="25">
        <v>39497</v>
      </c>
      <c r="FI288" s="25">
        <v>8599</v>
      </c>
      <c r="FJ288" s="23">
        <f t="shared" si="991"/>
        <v>0.11298418037525622</v>
      </c>
      <c r="FK288" s="23">
        <f t="shared" si="992"/>
        <v>0.51895989909076579</v>
      </c>
      <c r="FL288" s="36">
        <f t="shared" si="993"/>
        <v>3.2575880916385627</v>
      </c>
      <c r="FM288" s="25">
        <v>36784</v>
      </c>
      <c r="FN288" s="25">
        <v>13178</v>
      </c>
      <c r="FO288" s="17">
        <f t="shared" si="994"/>
        <v>0.35825358851674644</v>
      </c>
      <c r="FP288" s="25">
        <v>19351</v>
      </c>
      <c r="FQ288" s="17">
        <f t="shared" si="995"/>
        <v>0.52607111787733796</v>
      </c>
      <c r="FR288" s="25">
        <v>4255</v>
      </c>
      <c r="FS288" s="17">
        <f t="shared" si="996"/>
        <v>0.11567529360591562</v>
      </c>
      <c r="FT288" s="25">
        <v>39324</v>
      </c>
      <c r="FU288" s="25">
        <v>14834</v>
      </c>
      <c r="FV288" s="25">
        <v>20146</v>
      </c>
      <c r="FW288" s="17">
        <f t="shared" si="997"/>
        <v>0.11046689044858102</v>
      </c>
      <c r="FX288" s="17">
        <f t="shared" si="998"/>
        <v>0.51230800528939069</v>
      </c>
      <c r="FY288" s="25">
        <v>4344</v>
      </c>
      <c r="FZ288" s="25">
        <v>80998</v>
      </c>
      <c r="GA288" s="25">
        <v>21412</v>
      </c>
      <c r="GB288" s="25">
        <v>36054</v>
      </c>
      <c r="GC288" s="25">
        <v>11233</v>
      </c>
      <c r="GD288" s="25">
        <v>5788</v>
      </c>
      <c r="GE288" s="18">
        <v>154</v>
      </c>
      <c r="GF288" s="25">
        <v>4676</v>
      </c>
      <c r="GG288" s="18">
        <v>540</v>
      </c>
      <c r="GH288" s="18">
        <v>70</v>
      </c>
      <c r="GI288" s="18">
        <v>1071</v>
      </c>
      <c r="GJ288" s="10">
        <f t="shared" si="999"/>
        <v>21412</v>
      </c>
      <c r="GK288" s="10">
        <f t="shared" si="1088"/>
        <v>59586</v>
      </c>
      <c r="GL288" s="10">
        <f t="shared" si="1089"/>
        <v>23532</v>
      </c>
      <c r="GM288" s="10">
        <f t="shared" si="1000"/>
        <v>57466</v>
      </c>
      <c r="GN288" s="10">
        <f t="shared" si="1090"/>
        <v>12299</v>
      </c>
      <c r="GO288" s="17">
        <f t="shared" si="1001"/>
        <v>0.26435220622731426</v>
      </c>
      <c r="GP288" s="17">
        <f t="shared" si="1091"/>
        <v>0.73564779377268574</v>
      </c>
      <c r="GQ288" s="17">
        <f t="shared" si="1092"/>
        <v>0.29052569199239486</v>
      </c>
      <c r="GR288" s="17">
        <f t="shared" si="1093"/>
        <v>0.15184325538902196</v>
      </c>
      <c r="GS288" s="17">
        <f t="shared" si="1002"/>
        <v>0.5130867428825403</v>
      </c>
      <c r="GT288" s="25">
        <v>41467</v>
      </c>
      <c r="GU288" s="25">
        <v>8888</v>
      </c>
      <c r="GV288" s="25">
        <v>18509</v>
      </c>
      <c r="GW288" s="25">
        <v>6781</v>
      </c>
      <c r="GX288" s="25">
        <v>3393</v>
      </c>
      <c r="GY288" s="18">
        <v>120</v>
      </c>
      <c r="GZ288" s="25">
        <v>2475</v>
      </c>
      <c r="HA288" s="18">
        <v>459</v>
      </c>
      <c r="HB288" s="18">
        <v>53</v>
      </c>
      <c r="HC288" s="18">
        <v>789</v>
      </c>
      <c r="HD288" s="23">
        <f t="shared" si="1003"/>
        <v>0.21433911302963801</v>
      </c>
      <c r="HE288" s="23">
        <f t="shared" si="1004"/>
        <v>0.78566088697036196</v>
      </c>
      <c r="HF288" s="23">
        <f t="shared" si="1005"/>
        <v>0.33930595413220149</v>
      </c>
      <c r="HG288" s="23">
        <f t="shared" si="1006"/>
        <v>0.17577832975619168</v>
      </c>
      <c r="HH288" s="25">
        <v>39531</v>
      </c>
      <c r="HI288" s="25">
        <v>12524</v>
      </c>
      <c r="HJ288" s="25">
        <v>17545</v>
      </c>
      <c r="HK288" s="25">
        <v>4452</v>
      </c>
      <c r="HL288" s="25">
        <v>2395</v>
      </c>
      <c r="HM288" s="18">
        <v>34</v>
      </c>
      <c r="HN288" s="25">
        <v>2201</v>
      </c>
      <c r="HO288" s="18">
        <v>81</v>
      </c>
      <c r="HP288" s="18">
        <v>17</v>
      </c>
      <c r="HQ288" s="18">
        <v>282</v>
      </c>
      <c r="HR288" s="23">
        <f t="shared" si="1007"/>
        <v>0.31681465179226431</v>
      </c>
      <c r="HS288" s="23">
        <f t="shared" si="1008"/>
        <v>0.68318534820773569</v>
      </c>
      <c r="HT288" s="80">
        <f t="shared" si="1009"/>
        <v>0.2393564544281703</v>
      </c>
      <c r="HU288" s="27">
        <v>130649</v>
      </c>
      <c r="HV288" s="25">
        <v>7607</v>
      </c>
      <c r="HW288" s="25">
        <v>10153</v>
      </c>
      <c r="HX288" s="18">
        <v>1323</v>
      </c>
      <c r="HY288" s="25">
        <v>39616</v>
      </c>
      <c r="HZ288" s="25">
        <v>29468</v>
      </c>
      <c r="IA288" s="18">
        <v>1261</v>
      </c>
      <c r="IB288" s="18">
        <v>144</v>
      </c>
      <c r="IC288" s="25">
        <v>16776</v>
      </c>
      <c r="ID288" s="25">
        <v>14578</v>
      </c>
      <c r="IE288" s="25">
        <v>5517</v>
      </c>
      <c r="IF288" s="18">
        <v>685</v>
      </c>
      <c r="IG288" s="18">
        <v>3521</v>
      </c>
      <c r="IH288" s="17">
        <f t="shared" si="1010"/>
        <v>0.33713231635909957</v>
      </c>
      <c r="II288" s="17">
        <f t="shared" si="1011"/>
        <v>0.22555090356604338</v>
      </c>
      <c r="IJ288" s="30">
        <f t="shared" si="1012"/>
        <v>4.4335889778743045</v>
      </c>
      <c r="IK288" s="17">
        <f t="shared" si="1084"/>
        <v>6.0606626275103714E-2</v>
      </c>
      <c r="IL288" s="25">
        <v>67187</v>
      </c>
      <c r="IM288" s="25">
        <v>6262</v>
      </c>
      <c r="IN288" s="25">
        <v>7064</v>
      </c>
      <c r="IO288" s="25">
        <v>961</v>
      </c>
      <c r="IP288" s="25">
        <v>26578</v>
      </c>
      <c r="IQ288" s="25">
        <v>11409</v>
      </c>
      <c r="IR288" s="25">
        <v>692</v>
      </c>
      <c r="IS288" s="18">
        <v>102</v>
      </c>
      <c r="IT288" s="25">
        <v>7943</v>
      </c>
      <c r="IU288" s="25">
        <v>595</v>
      </c>
      <c r="IV288" s="25">
        <v>2350</v>
      </c>
      <c r="IW288" s="18">
        <v>359</v>
      </c>
      <c r="IX288" s="25">
        <v>2872</v>
      </c>
      <c r="IY288" s="17">
        <f t="shared" si="1013"/>
        <v>0.78833702948487061</v>
      </c>
      <c r="IZ288" s="25">
        <v>63462</v>
      </c>
      <c r="JA288" s="25">
        <v>1345</v>
      </c>
      <c r="JB288" s="25">
        <v>3089</v>
      </c>
      <c r="JC288" s="18">
        <v>362</v>
      </c>
      <c r="JD288" s="25">
        <v>13038</v>
      </c>
      <c r="JE288" s="25">
        <v>18059</v>
      </c>
      <c r="JF288" s="18">
        <v>569</v>
      </c>
      <c r="JG288" s="18">
        <v>42</v>
      </c>
      <c r="JH288" s="25">
        <v>8833</v>
      </c>
      <c r="JI288" s="25">
        <v>13983</v>
      </c>
      <c r="JJ288" s="25">
        <v>3167</v>
      </c>
      <c r="JK288" s="18">
        <v>326</v>
      </c>
      <c r="JL288" s="18">
        <v>649</v>
      </c>
      <c r="JM288" s="80">
        <f t="shared" si="1014"/>
        <v>0.57454854873782735</v>
      </c>
      <c r="JN288" s="27">
        <v>130649</v>
      </c>
      <c r="JO288" s="25">
        <v>93347</v>
      </c>
      <c r="JP288" s="18">
        <v>234</v>
      </c>
      <c r="JQ288" s="18">
        <v>789</v>
      </c>
      <c r="JR288" s="18">
        <v>752</v>
      </c>
      <c r="JS288" s="18">
        <v>473</v>
      </c>
      <c r="JT288" s="18">
        <v>158</v>
      </c>
      <c r="JU288" s="18">
        <v>44</v>
      </c>
      <c r="JV288" s="18">
        <v>31</v>
      </c>
      <c r="JW288" s="25">
        <v>34821</v>
      </c>
      <c r="JX288" s="17">
        <f t="shared" si="1015"/>
        <v>0.26652327993325631</v>
      </c>
      <c r="JY288" s="17">
        <f t="shared" si="1016"/>
        <v>0.73347672006674369</v>
      </c>
      <c r="JZ288" s="25">
        <v>31779</v>
      </c>
      <c r="KA288" s="25">
        <v>26624</v>
      </c>
      <c r="KB288" s="18">
        <v>57</v>
      </c>
      <c r="KC288" s="18">
        <v>225</v>
      </c>
      <c r="KD288" s="18">
        <v>176</v>
      </c>
      <c r="KE288" s="18">
        <v>102</v>
      </c>
      <c r="KF288" s="18">
        <v>36</v>
      </c>
      <c r="KG288" s="18">
        <v>5</v>
      </c>
      <c r="KH288" s="18">
        <v>4</v>
      </c>
      <c r="KI288" s="25">
        <v>4550</v>
      </c>
      <c r="KJ288" s="17">
        <f t="shared" si="1017"/>
        <v>0.14317631140061046</v>
      </c>
      <c r="KK288" s="25">
        <v>98870</v>
      </c>
      <c r="KL288" s="25">
        <v>66723</v>
      </c>
      <c r="KM288" s="18">
        <v>177</v>
      </c>
      <c r="KN288" s="18">
        <v>564</v>
      </c>
      <c r="KO288" s="18">
        <v>576</v>
      </c>
      <c r="KP288" s="18">
        <v>371</v>
      </c>
      <c r="KQ288" s="18">
        <v>122</v>
      </c>
      <c r="KR288" s="18">
        <v>39</v>
      </c>
      <c r="KS288" s="18">
        <v>27</v>
      </c>
      <c r="KT288" s="25">
        <v>30271</v>
      </c>
      <c r="KU288" s="69">
        <f t="shared" si="1095"/>
        <v>0.30616971781126734</v>
      </c>
      <c r="KV288" s="27">
        <v>164730</v>
      </c>
      <c r="KW288" s="25">
        <v>155343</v>
      </c>
      <c r="KX288" s="25">
        <v>9387</v>
      </c>
      <c r="KY288" s="59">
        <v>5.6984155891458749E-2</v>
      </c>
      <c r="KZ288" s="25">
        <v>4814</v>
      </c>
      <c r="LA288" s="18">
        <v>2916</v>
      </c>
      <c r="LB288" s="25">
        <v>3121</v>
      </c>
      <c r="LC288" s="25">
        <v>3219</v>
      </c>
      <c r="LD288" s="25">
        <v>84326</v>
      </c>
      <c r="LE288" s="25">
        <v>79555</v>
      </c>
      <c r="LF288" s="25">
        <v>4771</v>
      </c>
      <c r="LG288" s="59">
        <v>5.6578042359414653E-2</v>
      </c>
      <c r="LH288" s="25">
        <v>80404</v>
      </c>
      <c r="LI288" s="25">
        <v>75788</v>
      </c>
      <c r="LJ288" s="25">
        <v>4616</v>
      </c>
      <c r="LK288" s="35">
        <v>5.7410079100542265E-2</v>
      </c>
      <c r="LL288" s="27">
        <v>34107</v>
      </c>
      <c r="LM288" s="18">
        <v>180</v>
      </c>
      <c r="LN288" s="25">
        <v>21265</v>
      </c>
      <c r="LO288" s="25">
        <v>10125</v>
      </c>
      <c r="LP288" s="18">
        <v>219</v>
      </c>
      <c r="LQ288" s="18">
        <v>614</v>
      </c>
      <c r="LR288" s="25">
        <v>1704</v>
      </c>
      <c r="LS288" s="23">
        <f t="shared" si="1018"/>
        <v>4.9960418682381914E-2</v>
      </c>
      <c r="LT288" s="23">
        <f t="shared" si="1019"/>
        <v>0.95003958131761812</v>
      </c>
      <c r="LU288" s="17">
        <f t="shared" si="1020"/>
        <v>0.62875656023690152</v>
      </c>
      <c r="LV288" s="25">
        <v>34107</v>
      </c>
      <c r="LW288" s="25">
        <v>2621</v>
      </c>
      <c r="LX288" s="25">
        <v>1317</v>
      </c>
      <c r="LY288" s="25">
        <v>8306</v>
      </c>
      <c r="LZ288" s="25">
        <v>6291</v>
      </c>
      <c r="MA288" s="25">
        <v>1496</v>
      </c>
      <c r="MB288" s="25">
        <v>8484</v>
      </c>
      <c r="MC288" s="18">
        <v>1369</v>
      </c>
      <c r="MD288" s="25">
        <v>1600</v>
      </c>
      <c r="ME288" s="18">
        <v>216</v>
      </c>
      <c r="MF288" s="25">
        <v>2407</v>
      </c>
      <c r="MG288" s="17">
        <f t="shared" si="1021"/>
        <v>0.33274694344269506</v>
      </c>
      <c r="MH288" s="17">
        <f t="shared" si="1022"/>
        <v>0.40589908229982113</v>
      </c>
      <c r="MI288" s="25">
        <v>34107</v>
      </c>
      <c r="MJ288" s="25">
        <v>3079</v>
      </c>
      <c r="MK288" s="18">
        <v>1100</v>
      </c>
      <c r="ML288" s="25">
        <v>8044</v>
      </c>
      <c r="MM288" s="25">
        <v>6032</v>
      </c>
      <c r="MN288" s="25">
        <v>1733</v>
      </c>
      <c r="MO288" s="25">
        <v>9946</v>
      </c>
      <c r="MP288" s="18">
        <v>1382</v>
      </c>
      <c r="MQ288" s="18">
        <v>16</v>
      </c>
      <c r="MR288" s="18">
        <v>362</v>
      </c>
      <c r="MS288" s="25">
        <v>2413</v>
      </c>
      <c r="MT288" s="17">
        <f t="shared" si="1023"/>
        <v>0.39936083501920427</v>
      </c>
      <c r="MU288" s="69">
        <f t="shared" si="1024"/>
        <v>0.5173278212683613</v>
      </c>
      <c r="MV288" s="27">
        <v>34107</v>
      </c>
      <c r="MW288" s="25">
        <v>8738</v>
      </c>
      <c r="MX288" s="18">
        <v>632</v>
      </c>
      <c r="MY288" s="25">
        <v>8599</v>
      </c>
      <c r="MZ288" s="25">
        <v>2550</v>
      </c>
      <c r="NA288" s="18">
        <v>348</v>
      </c>
      <c r="NB288" s="25">
        <v>1230</v>
      </c>
      <c r="NC288" s="25">
        <v>11697</v>
      </c>
      <c r="ND288" s="18">
        <v>313</v>
      </c>
      <c r="NE288" s="17">
        <f t="shared" si="1025"/>
        <v>0.25619374321986688</v>
      </c>
      <c r="NF288" s="10">
        <f t="shared" si="1026"/>
        <v>39891.415369279028</v>
      </c>
      <c r="NG288" s="17">
        <f t="shared" si="1027"/>
        <v>0.60934705485677432</v>
      </c>
      <c r="NH288" s="25">
        <v>34107</v>
      </c>
      <c r="NI288" s="25">
        <v>4239</v>
      </c>
      <c r="NJ288" s="18">
        <v>5</v>
      </c>
      <c r="NK288" s="18">
        <v>11</v>
      </c>
      <c r="NL288" s="18">
        <v>17</v>
      </c>
      <c r="NM288" s="25">
        <v>26944</v>
      </c>
      <c r="NN288" s="25">
        <v>2785</v>
      </c>
      <c r="NO288" s="18">
        <v>68</v>
      </c>
      <c r="NP288" s="18">
        <v>2</v>
      </c>
      <c r="NQ288" s="32">
        <v>36</v>
      </c>
      <c r="NR288" s="27">
        <v>34107</v>
      </c>
      <c r="NS288" s="37">
        <f t="shared" si="1028"/>
        <v>1.3399595390975461</v>
      </c>
      <c r="NT288" s="37">
        <f t="shared" si="1029"/>
        <v>0.36157015612587062</v>
      </c>
      <c r="NU288" s="37">
        <f t="shared" si="1030"/>
        <v>0.74629119075751604</v>
      </c>
      <c r="NV288" s="17">
        <f t="shared" si="1031"/>
        <v>0.15154280302116907</v>
      </c>
      <c r="NW288" s="10">
        <f t="shared" si="1032"/>
        <v>13433</v>
      </c>
      <c r="NX288" s="17">
        <f t="shared" si="1033"/>
        <v>0.39384877004720437</v>
      </c>
      <c r="NY288" s="19">
        <f t="shared" si="1034"/>
        <v>0.24208401665194904</v>
      </c>
      <c r="NZ288" s="25">
        <v>13093</v>
      </c>
      <c r="OA288" s="25">
        <v>20674</v>
      </c>
      <c r="OB288" s="18">
        <v>901</v>
      </c>
      <c r="OC288" s="25">
        <v>9771</v>
      </c>
      <c r="OD288" s="18">
        <v>613</v>
      </c>
      <c r="OE288" s="18">
        <v>650</v>
      </c>
      <c r="OF288" s="17">
        <f t="shared" si="1035"/>
        <v>0.28648078107133435</v>
      </c>
      <c r="OG288" s="17">
        <f t="shared" si="1036"/>
        <v>0.38388014190635356</v>
      </c>
      <c r="OH288" s="17">
        <f t="shared" si="1037"/>
        <v>0.60615122995279558</v>
      </c>
      <c r="OI288" s="69">
        <f t="shared" si="1038"/>
        <v>1.9057671445744277E-2</v>
      </c>
      <c r="OJ288" s="27">
        <v>34107</v>
      </c>
      <c r="OK288" s="18">
        <v>842</v>
      </c>
      <c r="OL288" s="25">
        <v>20573</v>
      </c>
      <c r="OM288" s="25">
        <v>4954</v>
      </c>
      <c r="ON288" s="25">
        <v>1717</v>
      </c>
      <c r="OO288" s="18">
        <v>27</v>
      </c>
      <c r="OP288" s="18">
        <v>19</v>
      </c>
      <c r="OQ288" s="25">
        <v>8375</v>
      </c>
      <c r="OR288" s="69">
        <f t="shared" si="1039"/>
        <v>0.67877561790834728</v>
      </c>
      <c r="OS288" s="22">
        <v>34395</v>
      </c>
      <c r="OT288" s="22">
        <v>34395</v>
      </c>
      <c r="OU288" s="38">
        <f t="shared" si="1097"/>
        <v>0.28696936323588307</v>
      </c>
      <c r="OV288" s="39">
        <v>0.63828492513446722</v>
      </c>
      <c r="OW288" s="22">
        <v>2195381</v>
      </c>
      <c r="OX288" s="36">
        <f t="shared" si="1098"/>
        <v>89830599.758000001</v>
      </c>
      <c r="OY288" s="36">
        <f t="shared" si="1099"/>
        <v>2330411.9460472269</v>
      </c>
      <c r="OZ288" s="22">
        <v>57642</v>
      </c>
      <c r="PA288" s="22">
        <v>57642</v>
      </c>
      <c r="PB288" s="38">
        <f t="shared" si="1100"/>
        <v>0.48092711253504206</v>
      </c>
      <c r="PC288" s="39">
        <v>0.52770462509975369</v>
      </c>
      <c r="PD288" s="22">
        <v>3041795</v>
      </c>
      <c r="PE288" s="40">
        <f t="shared" si="1040"/>
        <v>124464167.81</v>
      </c>
      <c r="PF288" s="36">
        <f t="shared" si="1041"/>
        <v>17705136.68278667</v>
      </c>
      <c r="PG288" s="22">
        <v>376</v>
      </c>
      <c r="PH288" s="22">
        <v>376</v>
      </c>
      <c r="PI288" s="38">
        <f t="shared" si="1101"/>
        <v>3.1370978507542385E-3</v>
      </c>
      <c r="PJ288" s="39">
        <v>6.4148936170212764E-2</v>
      </c>
      <c r="PK288" s="22">
        <v>2412</v>
      </c>
      <c r="PL288" s="41">
        <f t="shared" si="1042"/>
        <v>98694.216</v>
      </c>
      <c r="PM288" s="36">
        <f t="shared" si="1043"/>
        <v>30736.731349021669</v>
      </c>
      <c r="PN288" s="22">
        <v>6120</v>
      </c>
      <c r="PO288" s="22">
        <v>6120</v>
      </c>
      <c r="PP288" s="38">
        <f t="shared" si="1102"/>
        <v>5.1061273528233878E-2</v>
      </c>
      <c r="PQ288" s="39">
        <v>0.45996895424836604</v>
      </c>
      <c r="PR288" s="22">
        <v>281501</v>
      </c>
      <c r="PS288" s="41">
        <f t="shared" si="1044"/>
        <v>11518457.918</v>
      </c>
      <c r="PT288" s="36">
        <f t="shared" si="1045"/>
        <v>802444.30505250802</v>
      </c>
      <c r="PU288" s="22">
        <v>4267</v>
      </c>
      <c r="PV288" s="22">
        <v>4267</v>
      </c>
      <c r="PW288" s="38">
        <f t="shared" si="1103"/>
        <v>3.5601054598851954E-2</v>
      </c>
      <c r="PX288" s="39">
        <v>0.32391141317084604</v>
      </c>
      <c r="PY288" s="22">
        <v>138213</v>
      </c>
      <c r="PZ288" s="36">
        <f t="shared" si="1046"/>
        <v>651002.20554015506</v>
      </c>
      <c r="QA288" s="22">
        <v>15</v>
      </c>
      <c r="QB288" s="22">
        <v>15</v>
      </c>
      <c r="QC288" s="39">
        <v>6.33</v>
      </c>
      <c r="QD288" s="22">
        <v>9495</v>
      </c>
      <c r="QE288" s="22">
        <f t="shared" si="1047"/>
        <v>15.297499999999991</v>
      </c>
      <c r="QF288" s="22"/>
      <c r="QG288" s="22">
        <v>3117</v>
      </c>
      <c r="QH288" s="22">
        <v>3117</v>
      </c>
      <c r="QI288" s="38">
        <f t="shared" si="1104"/>
        <v>2.6006207448938726E-2</v>
      </c>
      <c r="QJ288" s="39">
        <v>0.23876483798524223</v>
      </c>
      <c r="QK288" s="22">
        <v>74423</v>
      </c>
      <c r="QL288" s="42">
        <f t="shared" si="1048"/>
        <v>59.481096438883547</v>
      </c>
      <c r="QM288" s="22">
        <f t="shared" si="1105"/>
        <v>13924</v>
      </c>
      <c r="QN288" s="22">
        <v>178</v>
      </c>
      <c r="QO288" s="22">
        <v>178</v>
      </c>
      <c r="QP288" s="38">
        <f t="shared" si="1106"/>
        <v>1.4851154718996129E-3</v>
      </c>
      <c r="QQ288" s="39">
        <v>0.11758426966292135</v>
      </c>
      <c r="QR288" s="22">
        <v>2093</v>
      </c>
      <c r="QS288" s="36">
        <f t="shared" si="1049"/>
        <v>41851.844357661728</v>
      </c>
      <c r="QT288" s="22">
        <v>13736</v>
      </c>
      <c r="QU288" s="22">
        <v>13736</v>
      </c>
      <c r="QV288" s="38">
        <f t="shared" si="1107"/>
        <v>0.1146041916967027</v>
      </c>
      <c r="QW288" s="39">
        <v>0.18444962143273153</v>
      </c>
      <c r="QX288" s="22">
        <v>253360</v>
      </c>
      <c r="QY288" s="36">
        <f t="shared" si="1050"/>
        <v>3229645.6971732667</v>
      </c>
      <c r="QZ288" s="22">
        <v>10</v>
      </c>
      <c r="RA288" s="22">
        <v>10</v>
      </c>
      <c r="RB288" s="38">
        <f t="shared" si="1108"/>
        <v>8.3433453477506345E-5</v>
      </c>
      <c r="RC288" s="39">
        <v>0.14199999999999999</v>
      </c>
      <c r="RD288" s="22">
        <v>142</v>
      </c>
      <c r="RE288" s="36">
        <f t="shared" si="1051"/>
        <v>1080.5123328139862</v>
      </c>
      <c r="RF288" s="10">
        <f t="shared" si="1109"/>
        <v>119856</v>
      </c>
      <c r="RG288" s="10">
        <f t="shared" si="1110"/>
        <v>119856</v>
      </c>
      <c r="RH288" s="17">
        <f t="shared" si="1111"/>
        <v>0.15415304953100462</v>
      </c>
      <c r="RI288" s="17">
        <f t="shared" si="1112"/>
        <v>3.5218965490491443E-3</v>
      </c>
      <c r="RJ288" s="17">
        <f t="shared" si="1113"/>
        <v>9.3997145166289806E-2</v>
      </c>
      <c r="RK288" s="17">
        <f t="shared" si="1114"/>
        <v>0.71413653100419483</v>
      </c>
      <c r="RL288" s="17">
        <f t="shared" si="1115"/>
        <v>3.2366583924280386E-2</v>
      </c>
      <c r="RM288" s="17">
        <f t="shared" si="1116"/>
        <v>2.6258168184181072E-2</v>
      </c>
      <c r="RN288" s="17">
        <f t="shared" si="1117"/>
        <v>1.6880937708188238E-3</v>
      </c>
      <c r="RO288" s="17">
        <f t="shared" si="1118"/>
        <v>0.13026773053914248</v>
      </c>
      <c r="RP288" s="17">
        <f t="shared" si="1119"/>
        <v>4.358245535676826E-5</v>
      </c>
      <c r="RQ288" s="17">
        <f t="shared" si="1120"/>
        <v>2.3991694970922174E-6</v>
      </c>
      <c r="RR288" s="36">
        <f t="shared" si="1121"/>
        <v>24792369.405735765</v>
      </c>
      <c r="RS288" s="36">
        <f t="shared" si="1122"/>
        <v>150.50306201502923</v>
      </c>
      <c r="RT288" s="10">
        <f t="shared" si="1123"/>
        <v>0</v>
      </c>
      <c r="RU288" s="17">
        <f t="shared" si="1124"/>
        <v>0</v>
      </c>
      <c r="RV288" s="37">
        <f t="shared" si="1125"/>
        <v>1.374399279134962</v>
      </c>
      <c r="RW288" s="36">
        <f t="shared" si="1126"/>
        <v>0.72759060280458931</v>
      </c>
      <c r="RX288" s="85">
        <v>-0.41528739999999997</v>
      </c>
      <c r="RY288" s="93">
        <v>207</v>
      </c>
      <c r="RZ288" s="43" t="b">
        <v>0</v>
      </c>
      <c r="SA288" s="18" t="b">
        <v>0</v>
      </c>
      <c r="SB288" s="18" t="b">
        <v>0</v>
      </c>
      <c r="SC288" s="18" t="b">
        <v>0</v>
      </c>
      <c r="SD288" s="18" t="b">
        <v>0</v>
      </c>
      <c r="SE288" s="32" t="b">
        <v>1</v>
      </c>
      <c r="SF288" s="43" t="b">
        <v>1</v>
      </c>
      <c r="SG288" s="18" t="b">
        <v>0</v>
      </c>
      <c r="SH288" s="18"/>
      <c r="SI288" s="18"/>
      <c r="SJ288" s="18"/>
      <c r="SK288" s="18"/>
      <c r="SL288" s="18"/>
      <c r="SM288" s="18"/>
      <c r="SN288" s="18"/>
      <c r="SO288" s="18"/>
      <c r="SP288" s="18"/>
      <c r="SQ288" s="17">
        <f t="shared" si="1052"/>
        <v>0</v>
      </c>
      <c r="SR288" s="17">
        <f t="shared" si="1053"/>
        <v>0</v>
      </c>
      <c r="SS288" s="17">
        <f t="shared" si="1054"/>
        <v>0</v>
      </c>
      <c r="ST288" s="17">
        <f t="shared" si="1055"/>
        <v>0</v>
      </c>
      <c r="SU288" s="17">
        <f t="shared" si="1056"/>
        <v>0</v>
      </c>
      <c r="SV288" s="17">
        <f t="shared" si="1086"/>
        <v>0</v>
      </c>
      <c r="SW288" s="17">
        <f t="shared" si="1057"/>
        <v>0</v>
      </c>
      <c r="SX288" s="17">
        <f t="shared" si="1058"/>
        <v>0</v>
      </c>
      <c r="SY288" s="17">
        <f t="shared" si="1059"/>
        <v>0</v>
      </c>
      <c r="SZ288" s="17">
        <f t="shared" si="1060"/>
        <v>0</v>
      </c>
      <c r="TA288" s="17">
        <f t="shared" si="1061"/>
        <v>0</v>
      </c>
      <c r="TB288" s="24">
        <f t="shared" si="1096"/>
        <v>620</v>
      </c>
      <c r="TC288" s="69">
        <f t="shared" si="1063"/>
        <v>1</v>
      </c>
      <c r="TD288" s="17">
        <f t="shared" si="1085"/>
        <v>2.6014568158168575E-6</v>
      </c>
      <c r="TE288" s="95">
        <v>5</v>
      </c>
      <c r="TF288" s="71"/>
      <c r="TG288" s="71"/>
      <c r="TH288" s="71">
        <v>3</v>
      </c>
      <c r="TI288" s="71"/>
      <c r="TJ288" s="71"/>
      <c r="TK288" s="71">
        <v>8</v>
      </c>
      <c r="TL288" s="71">
        <v>3</v>
      </c>
      <c r="TM288" s="71">
        <v>1</v>
      </c>
      <c r="TN288" s="71"/>
      <c r="TO288" s="71"/>
      <c r="TP288" s="71"/>
      <c r="TQ288" s="71"/>
      <c r="TR288" s="72">
        <v>6</v>
      </c>
      <c r="TS288" s="72"/>
      <c r="TT288" s="72"/>
      <c r="TU288" s="72"/>
      <c r="TV288" s="72">
        <v>4</v>
      </c>
      <c r="TW288" s="72"/>
      <c r="TX288" s="72"/>
      <c r="TY288" s="72">
        <v>1</v>
      </c>
      <c r="TZ288" s="72">
        <v>8</v>
      </c>
      <c r="UA288" s="72">
        <v>3</v>
      </c>
      <c r="UB288" s="72"/>
      <c r="UC288" s="72"/>
      <c r="UD288" s="72"/>
      <c r="UE288" s="72"/>
      <c r="UF288" s="72"/>
      <c r="UG288" s="72">
        <v>1</v>
      </c>
      <c r="UH288" s="72"/>
      <c r="UI288" s="72"/>
      <c r="UJ288" s="73">
        <v>11</v>
      </c>
      <c r="UK288" s="73"/>
      <c r="UL288" s="73"/>
      <c r="UM288" s="73"/>
      <c r="UN288" s="73">
        <v>3</v>
      </c>
      <c r="UO288" s="73"/>
      <c r="UP288" s="73"/>
      <c r="UQ288" s="73"/>
      <c r="UR288" s="73">
        <v>78</v>
      </c>
      <c r="US288" s="73"/>
      <c r="UT288" s="73"/>
      <c r="UU288" s="73"/>
      <c r="UV288" s="73"/>
      <c r="UW288" s="73">
        <v>2</v>
      </c>
      <c r="UX288" s="73">
        <v>1</v>
      </c>
      <c r="UY288" s="73"/>
      <c r="UZ288" s="73"/>
      <c r="VA288" s="73"/>
      <c r="VB288" s="73">
        <v>80</v>
      </c>
      <c r="VC288" s="73"/>
      <c r="VD288" s="73"/>
      <c r="VE288" s="73"/>
      <c r="VF288" s="73">
        <v>3</v>
      </c>
      <c r="VG288" s="73"/>
      <c r="VH288" s="73"/>
      <c r="VI288" s="73"/>
      <c r="VJ288" s="73">
        <v>79</v>
      </c>
      <c r="VK288" s="73"/>
      <c r="VL288" s="73"/>
      <c r="VM288" s="73"/>
      <c r="VN288" s="73"/>
      <c r="VO288" s="73">
        <v>2</v>
      </c>
      <c r="VP288" s="73"/>
      <c r="VQ288" s="73"/>
      <c r="VR288" s="73"/>
      <c r="VS288" s="73">
        <v>50</v>
      </c>
      <c r="VT288" s="73"/>
      <c r="VU288" s="73"/>
      <c r="VV288" s="73"/>
      <c r="VW288" s="73">
        <v>3</v>
      </c>
      <c r="VX288" s="73"/>
      <c r="VY288" s="73"/>
      <c r="VZ288" s="73"/>
      <c r="WA288" s="73">
        <v>129</v>
      </c>
      <c r="WB288" s="73"/>
      <c r="WC288" s="73"/>
      <c r="WD288" s="73"/>
      <c r="WE288" s="73"/>
      <c r="WF288" s="73"/>
      <c r="WG288" s="73"/>
      <c r="WH288" s="73"/>
      <c r="WI288" s="73"/>
      <c r="WJ288" s="73"/>
      <c r="WK288" s="73"/>
      <c r="WL288" s="73">
        <v>2</v>
      </c>
      <c r="WM288" s="73"/>
      <c r="WN288" s="73"/>
      <c r="WO288" s="22">
        <f t="shared" si="1064"/>
        <v>152</v>
      </c>
      <c r="WP288" s="22">
        <f t="shared" si="1065"/>
        <v>0</v>
      </c>
      <c r="WQ288" s="22">
        <f t="shared" si="1066"/>
        <v>0</v>
      </c>
      <c r="WR288" s="22">
        <f t="shared" si="1067"/>
        <v>0</v>
      </c>
      <c r="WS288" s="22">
        <f t="shared" si="1068"/>
        <v>16</v>
      </c>
      <c r="WT288" s="22">
        <f t="shared" si="1069"/>
        <v>0</v>
      </c>
      <c r="WU288" s="22">
        <f t="shared" si="1070"/>
        <v>0</v>
      </c>
      <c r="WV288" s="22">
        <f t="shared" si="1071"/>
        <v>1</v>
      </c>
      <c r="WW288" s="22">
        <f t="shared" si="1072"/>
        <v>302</v>
      </c>
      <c r="WX288" s="22">
        <f t="shared" si="1073"/>
        <v>6</v>
      </c>
      <c r="WY288" s="22">
        <f t="shared" si="1074"/>
        <v>1</v>
      </c>
      <c r="WZ288" s="22">
        <f t="shared" si="1075"/>
        <v>0</v>
      </c>
      <c r="XA288" s="22">
        <f t="shared" si="1076"/>
        <v>0</v>
      </c>
      <c r="XB288" s="22">
        <f t="shared" si="1077"/>
        <v>0</v>
      </c>
      <c r="XC288" s="22">
        <f t="shared" si="1078"/>
        <v>4</v>
      </c>
      <c r="XD288" s="22">
        <f t="shared" si="1079"/>
        <v>1</v>
      </c>
      <c r="XE288" s="22">
        <f t="shared" si="1080"/>
        <v>3</v>
      </c>
      <c r="XF288" s="22">
        <f t="shared" si="1081"/>
        <v>0</v>
      </c>
      <c r="XG288" s="93">
        <f t="shared" si="1082"/>
        <v>0</v>
      </c>
    </row>
    <row r="289" spans="1:631" ht="17.100000000000001" customHeight="1" x14ac:dyDescent="0.2">
      <c r="A289" s="101"/>
      <c r="B289" s="27" t="s">
        <v>560</v>
      </c>
      <c r="C289" s="535" t="s">
        <v>561</v>
      </c>
      <c r="D289" s="25" t="s">
        <v>562</v>
      </c>
      <c r="E289" s="535" t="s">
        <v>563</v>
      </c>
      <c r="F289" s="25" t="s">
        <v>579</v>
      </c>
      <c r="G289" s="535" t="s">
        <v>580</v>
      </c>
      <c r="H289" s="25">
        <v>25</v>
      </c>
      <c r="I289" s="28">
        <v>13</v>
      </c>
      <c r="J289" s="17">
        <f t="shared" si="948"/>
        <v>0.55978661217118553</v>
      </c>
      <c r="K289" s="17">
        <f t="shared" si="949"/>
        <v>0.67489247439583677</v>
      </c>
      <c r="L289" s="17">
        <f t="shared" si="950"/>
        <v>0.25620793687630544</v>
      </c>
      <c r="M289" s="17">
        <f t="shared" si="951"/>
        <v>4.9463659928664493E-2</v>
      </c>
      <c r="N289" s="17">
        <f t="shared" si="952"/>
        <v>0.24665760986759822</v>
      </c>
      <c r="O289" s="17">
        <f t="shared" si="953"/>
        <v>0.31283416106266188</v>
      </c>
      <c r="P289" s="17">
        <f t="shared" si="954"/>
        <v>0.78701803015049099</v>
      </c>
      <c r="Q289" s="17">
        <f t="shared" si="955"/>
        <v>0.51921159289758112</v>
      </c>
      <c r="R289" s="69">
        <f t="shared" si="956"/>
        <v>0.69448552714979928</v>
      </c>
      <c r="S289" s="422">
        <f t="shared" si="957"/>
        <v>0.4556175116111249</v>
      </c>
      <c r="T289" s="17">
        <f t="shared" si="1083"/>
        <v>0.54438248838887504</v>
      </c>
      <c r="U289" s="10">
        <f t="shared" si="958"/>
        <v>104661.34407017996</v>
      </c>
      <c r="V289" s="32">
        <v>2</v>
      </c>
      <c r="W289" s="550">
        <f t="shared" si="959"/>
        <v>-0.7437920631236945</v>
      </c>
      <c r="X289" s="550">
        <f t="shared" si="960"/>
        <v>0.34450640050001374</v>
      </c>
      <c r="Y289" s="550">
        <f t="shared" si="961"/>
        <v>0.6554935994999862</v>
      </c>
      <c r="Z289" s="551">
        <f t="shared" si="962"/>
        <v>126023.23295906885</v>
      </c>
      <c r="AA289" s="426">
        <f t="shared" si="963"/>
        <v>9.0971980213984407E-2</v>
      </c>
      <c r="AB289" s="59">
        <f t="shared" si="964"/>
        <v>0.79543222582748674</v>
      </c>
      <c r="AC289" s="59">
        <f t="shared" si="965"/>
        <v>0.31325742873161683</v>
      </c>
      <c r="AD289" s="59">
        <f t="shared" si="966"/>
        <v>0.24665760986759822</v>
      </c>
      <c r="AE289" s="59">
        <f t="shared" si="967"/>
        <v>0.48078840710241894</v>
      </c>
      <c r="AF289" s="59">
        <f t="shared" si="968"/>
        <v>5.4440035168595392E-2</v>
      </c>
      <c r="AG289" s="59">
        <f t="shared" si="969"/>
        <v>0.5747689090606658</v>
      </c>
      <c r="AH289" s="59">
        <f t="shared" si="970"/>
        <v>0.31283416106266188</v>
      </c>
      <c r="AI289" s="59">
        <f t="shared" si="971"/>
        <v>0.87355939452985765</v>
      </c>
      <c r="AJ289" s="59">
        <f t="shared" si="972"/>
        <v>0.24601382981251338</v>
      </c>
      <c r="AK289" s="59">
        <f t="shared" si="973"/>
        <v>0.21298196984950904</v>
      </c>
      <c r="AL289" s="35">
        <f t="shared" si="974"/>
        <v>0.25620793687630544</v>
      </c>
      <c r="AM289" s="27">
        <v>192257</v>
      </c>
      <c r="AN289" s="25">
        <v>95358</v>
      </c>
      <c r="AO289" s="25">
        <v>96899</v>
      </c>
      <c r="AP289" s="17">
        <f t="shared" si="975"/>
        <v>3.7341423933103077E-3</v>
      </c>
      <c r="AQ289" s="63">
        <v>98.409684310467611</v>
      </c>
      <c r="AR289" s="58">
        <v>3396.96348932</v>
      </c>
      <c r="AS289" s="24">
        <f t="shared" si="976"/>
        <v>56.596722515403243</v>
      </c>
      <c r="AT289" s="17">
        <f t="shared" si="1094"/>
        <v>4.8877499084921575E-2</v>
      </c>
      <c r="AU289" s="25">
        <v>185249</v>
      </c>
      <c r="AV289" s="25">
        <v>89090</v>
      </c>
      <c r="AW289" s="25">
        <v>96159</v>
      </c>
      <c r="AX289" s="25">
        <v>7008</v>
      </c>
      <c r="AY289" s="25">
        <v>6268</v>
      </c>
      <c r="AZ289" s="18">
        <v>740</v>
      </c>
      <c r="BA289" s="25">
        <v>17490</v>
      </c>
      <c r="BB289" s="25">
        <v>8956</v>
      </c>
      <c r="BC289" s="25">
        <v>8534</v>
      </c>
      <c r="BD289" s="63">
        <v>104.94492617764237</v>
      </c>
      <c r="BE289" s="25">
        <v>174767</v>
      </c>
      <c r="BF289" s="25">
        <v>86402</v>
      </c>
      <c r="BG289" s="25">
        <v>88365</v>
      </c>
      <c r="BH289" s="63">
        <v>97.778532224296953</v>
      </c>
      <c r="BI289" s="17">
        <v>9.0971980213984407E-2</v>
      </c>
      <c r="BJ289" s="25">
        <v>59787</v>
      </c>
      <c r="BK289" s="25">
        <v>124352</v>
      </c>
      <c r="BL289" s="25">
        <v>8118</v>
      </c>
      <c r="BM289" s="17">
        <v>0.54607083118888311</v>
      </c>
      <c r="BN289" s="10">
        <f t="shared" si="977"/>
        <v>87271.060208118899</v>
      </c>
      <c r="BO289" s="29">
        <v>0.48078840710241894</v>
      </c>
      <c r="BP289" s="30">
        <f t="shared" si="978"/>
        <v>0.51921159289758112</v>
      </c>
      <c r="BQ289" s="31">
        <v>6.528242408646423</v>
      </c>
      <c r="BR289" s="25">
        <v>132470</v>
      </c>
      <c r="BS289" s="25">
        <v>39593</v>
      </c>
      <c r="BT289" s="25">
        <v>79408</v>
      </c>
      <c r="BU289" s="25">
        <v>8166</v>
      </c>
      <c r="BV289" s="25">
        <v>4217</v>
      </c>
      <c r="BW289" s="18">
        <v>1086</v>
      </c>
      <c r="BX289" s="25">
        <v>42083</v>
      </c>
      <c r="BY289" s="25">
        <v>34912</v>
      </c>
      <c r="BZ289" s="25">
        <v>7171</v>
      </c>
      <c r="CA289" s="59">
        <v>0.17040134971366111</v>
      </c>
      <c r="CB289" s="25">
        <v>185249</v>
      </c>
      <c r="CC289" s="25">
        <v>7008</v>
      </c>
      <c r="CD289" s="17">
        <f t="shared" si="979"/>
        <v>3.7830163725580165E-2</v>
      </c>
      <c r="CE289" s="18">
        <v>1421</v>
      </c>
      <c r="CF289" s="25">
        <v>3818</v>
      </c>
      <c r="CG289" s="25">
        <v>8494</v>
      </c>
      <c r="CH289" s="25">
        <v>10086</v>
      </c>
      <c r="CI289" s="25">
        <v>8039</v>
      </c>
      <c r="CJ289" s="25">
        <v>5254</v>
      </c>
      <c r="CK289" s="25">
        <v>2756</v>
      </c>
      <c r="CL289" s="18">
        <v>1395</v>
      </c>
      <c r="CM289" s="18">
        <v>820</v>
      </c>
      <c r="CN289" s="26">
        <v>4.4019913029014095</v>
      </c>
      <c r="CO289" s="27">
        <v>42083</v>
      </c>
      <c r="CP289" s="34">
        <f t="shared" si="980"/>
        <v>4.5685193546087497</v>
      </c>
      <c r="CQ289" s="25">
        <v>715</v>
      </c>
      <c r="CR289" s="25">
        <v>13110</v>
      </c>
      <c r="CS289" s="25">
        <v>3793</v>
      </c>
      <c r="CT289" s="25">
        <v>8936</v>
      </c>
      <c r="CU289" s="25">
        <v>14492</v>
      </c>
      <c r="CV289" s="18">
        <v>290</v>
      </c>
      <c r="CW289" s="18">
        <v>96</v>
      </c>
      <c r="CX289" s="18">
        <v>651</v>
      </c>
      <c r="CY289" s="25">
        <v>42083</v>
      </c>
      <c r="CZ289" s="25">
        <v>40065</v>
      </c>
      <c r="DA289" s="18">
        <v>381</v>
      </c>
      <c r="DB289" s="18">
        <v>419</v>
      </c>
      <c r="DC289" s="18">
        <v>804</v>
      </c>
      <c r="DD289" s="18">
        <v>307</v>
      </c>
      <c r="DE289" s="18">
        <v>107</v>
      </c>
      <c r="DF289" s="25">
        <v>42083</v>
      </c>
      <c r="DG289" s="25">
        <v>2134</v>
      </c>
      <c r="DH289" s="18">
        <v>109</v>
      </c>
      <c r="DI289" s="18">
        <v>48</v>
      </c>
      <c r="DJ289" s="25">
        <v>39578</v>
      </c>
      <c r="DK289" s="18">
        <v>94</v>
      </c>
      <c r="DL289" s="18">
        <v>120</v>
      </c>
      <c r="DM289" s="25">
        <f t="shared" si="981"/>
        <v>9873.6664924078614</v>
      </c>
      <c r="DN289" s="17">
        <f t="shared" si="982"/>
        <v>0.94047477603783003</v>
      </c>
      <c r="DO289" s="17">
        <f t="shared" si="983"/>
        <v>2.2336810588598722E-3</v>
      </c>
      <c r="DP289" s="23">
        <f t="shared" si="984"/>
        <v>5.4440035168595392E-2</v>
      </c>
      <c r="DQ289" s="23">
        <f t="shared" si="985"/>
        <v>0.94555996483140459</v>
      </c>
      <c r="DR289" s="25">
        <v>42083</v>
      </c>
      <c r="DS289" s="18">
        <v>205</v>
      </c>
      <c r="DT289" s="25">
        <v>21186</v>
      </c>
      <c r="DU289" s="18">
        <v>27</v>
      </c>
      <c r="DV289" s="25">
        <v>3654</v>
      </c>
      <c r="DW289" s="18">
        <v>591</v>
      </c>
      <c r="DX289" s="25">
        <v>16104</v>
      </c>
      <c r="DY289" s="18">
        <v>316</v>
      </c>
      <c r="DZ289" s="17">
        <f t="shared" si="986"/>
        <v>0.59577501603973104</v>
      </c>
      <c r="EA289" s="17">
        <f t="shared" si="987"/>
        <v>0.40422498396026896</v>
      </c>
      <c r="EB289" s="25">
        <v>42083</v>
      </c>
      <c r="EC289" s="25">
        <v>24035</v>
      </c>
      <c r="ED289" s="18">
        <v>153</v>
      </c>
      <c r="EE289" s="25">
        <v>14335</v>
      </c>
      <c r="EF289" s="17">
        <f t="shared" si="1087"/>
        <v>0.34063636147613052</v>
      </c>
      <c r="EG289" s="25">
        <v>3123</v>
      </c>
      <c r="EH289" s="18">
        <v>437</v>
      </c>
      <c r="EI289" s="17">
        <f t="shared" si="988"/>
        <v>0.5747689090606658</v>
      </c>
      <c r="EJ289" s="17">
        <f t="shared" si="989"/>
        <v>7.4210488795950866E-2</v>
      </c>
      <c r="EK289" s="69">
        <f t="shared" si="990"/>
        <v>0.67489247439583677</v>
      </c>
      <c r="EL289" s="27">
        <v>127283</v>
      </c>
      <c r="EM289" s="25">
        <v>101245</v>
      </c>
      <c r="EN289" s="25">
        <v>26038</v>
      </c>
      <c r="EO289" s="59">
        <v>0.79543222582748674</v>
      </c>
      <c r="EP289" s="25">
        <v>61021</v>
      </c>
      <c r="EQ289" s="25">
        <v>55227</v>
      </c>
      <c r="ER289" s="25">
        <v>5794</v>
      </c>
      <c r="ES289" s="59">
        <v>0.9050490814637584</v>
      </c>
      <c r="ET289" s="25">
        <v>66262</v>
      </c>
      <c r="EU289" s="25">
        <v>46018</v>
      </c>
      <c r="EV289" s="25">
        <v>20244</v>
      </c>
      <c r="EW289" s="59">
        <v>0.69448552714979928</v>
      </c>
      <c r="EX289" s="25">
        <v>11919</v>
      </c>
      <c r="EY289" s="25">
        <v>10929</v>
      </c>
      <c r="EZ289" s="25">
        <v>990</v>
      </c>
      <c r="FA289" s="59">
        <v>0.91693934054870363</v>
      </c>
      <c r="FB289" s="25">
        <v>115364</v>
      </c>
      <c r="FC289" s="25">
        <v>90316</v>
      </c>
      <c r="FD289" s="25">
        <v>25048</v>
      </c>
      <c r="FE289" s="59">
        <v>0.78287854096598597</v>
      </c>
      <c r="FF289" s="25">
        <v>92518</v>
      </c>
      <c r="FG289" s="25">
        <v>34926</v>
      </c>
      <c r="FH289" s="25">
        <v>49973</v>
      </c>
      <c r="FI289" s="25">
        <v>7619</v>
      </c>
      <c r="FJ289" s="23">
        <f t="shared" si="991"/>
        <v>8.2351542402559499E-2</v>
      </c>
      <c r="FK289" s="23">
        <f t="shared" si="992"/>
        <v>0.54014353963553041</v>
      </c>
      <c r="FL289" s="36">
        <f t="shared" si="993"/>
        <v>4.5840661504134399</v>
      </c>
      <c r="FM289" s="25">
        <v>44261</v>
      </c>
      <c r="FN289" s="25">
        <v>16585</v>
      </c>
      <c r="FO289" s="17">
        <f t="shared" si="994"/>
        <v>0.37470911185919886</v>
      </c>
      <c r="FP289" s="25">
        <v>24391</v>
      </c>
      <c r="FQ289" s="17">
        <f t="shared" si="995"/>
        <v>0.55107204988590408</v>
      </c>
      <c r="FR289" s="25">
        <v>3285</v>
      </c>
      <c r="FS289" s="17">
        <f t="shared" si="996"/>
        <v>7.4218838254897085E-2</v>
      </c>
      <c r="FT289" s="25">
        <v>48257</v>
      </c>
      <c r="FU289" s="25">
        <v>18341</v>
      </c>
      <c r="FV289" s="25">
        <v>25582</v>
      </c>
      <c r="FW289" s="17">
        <f t="shared" si="997"/>
        <v>8.9810804650102577E-2</v>
      </c>
      <c r="FX289" s="17">
        <f t="shared" si="998"/>
        <v>0.53011998259319892</v>
      </c>
      <c r="FY289" s="25">
        <v>4334</v>
      </c>
      <c r="FZ289" s="25">
        <v>92748</v>
      </c>
      <c r="GA289" s="25">
        <v>29054</v>
      </c>
      <c r="GB289" s="25">
        <v>40817</v>
      </c>
      <c r="GC289" s="25">
        <v>12208</v>
      </c>
      <c r="GD289" s="25">
        <v>5337</v>
      </c>
      <c r="GE289" s="18">
        <v>122</v>
      </c>
      <c r="GF289" s="25">
        <v>3326</v>
      </c>
      <c r="GG289" s="18">
        <v>162</v>
      </c>
      <c r="GH289" s="18">
        <v>214</v>
      </c>
      <c r="GI289" s="18">
        <v>1508</v>
      </c>
      <c r="GJ289" s="10">
        <f t="shared" si="999"/>
        <v>29054</v>
      </c>
      <c r="GK289" s="10">
        <f t="shared" si="1088"/>
        <v>63694</v>
      </c>
      <c r="GL289" s="10">
        <f t="shared" si="1089"/>
        <v>22877</v>
      </c>
      <c r="GM289" s="10">
        <f t="shared" si="1000"/>
        <v>69871</v>
      </c>
      <c r="GN289" s="10">
        <f t="shared" si="1090"/>
        <v>10669</v>
      </c>
      <c r="GO289" s="17">
        <f t="shared" si="1001"/>
        <v>0.31325742873161683</v>
      </c>
      <c r="GP289" s="17">
        <f t="shared" si="1091"/>
        <v>0.68674257126838312</v>
      </c>
      <c r="GQ289" s="17">
        <f t="shared" si="1092"/>
        <v>0.24665760986759822</v>
      </c>
      <c r="GR289" s="17">
        <f t="shared" si="1093"/>
        <v>0.11503213007288567</v>
      </c>
      <c r="GS289" s="17">
        <f t="shared" si="1002"/>
        <v>0.46670009056799067</v>
      </c>
      <c r="GT289" s="25">
        <v>45611</v>
      </c>
      <c r="GU289" s="25">
        <v>8800</v>
      </c>
      <c r="GV289" s="25">
        <v>22852</v>
      </c>
      <c r="GW289" s="25">
        <v>7666</v>
      </c>
      <c r="GX289" s="25">
        <v>3427</v>
      </c>
      <c r="GY289" s="18">
        <v>82</v>
      </c>
      <c r="GZ289" s="25">
        <v>1584</v>
      </c>
      <c r="HA289" s="18">
        <v>76</v>
      </c>
      <c r="HB289" s="18">
        <v>117</v>
      </c>
      <c r="HC289" s="18">
        <v>1007</v>
      </c>
      <c r="HD289" s="23">
        <f t="shared" si="1003"/>
        <v>0.19293591458200873</v>
      </c>
      <c r="HE289" s="23">
        <f t="shared" si="1004"/>
        <v>0.80706408541799124</v>
      </c>
      <c r="HF289" s="23">
        <f t="shared" si="1005"/>
        <v>0.30604459450571136</v>
      </c>
      <c r="HG289" s="23">
        <f t="shared" si="1006"/>
        <v>0.13797110346188418</v>
      </c>
      <c r="HH289" s="25">
        <v>47137</v>
      </c>
      <c r="HI289" s="25">
        <v>20254</v>
      </c>
      <c r="HJ289" s="25">
        <v>17965</v>
      </c>
      <c r="HK289" s="25">
        <v>4542</v>
      </c>
      <c r="HL289" s="25">
        <v>1910</v>
      </c>
      <c r="HM289" s="18">
        <v>40</v>
      </c>
      <c r="HN289" s="25">
        <v>1742</v>
      </c>
      <c r="HO289" s="18">
        <v>86</v>
      </c>
      <c r="HP289" s="18">
        <v>97</v>
      </c>
      <c r="HQ289" s="18">
        <v>501</v>
      </c>
      <c r="HR289" s="23">
        <f t="shared" si="1007"/>
        <v>0.42968368797335427</v>
      </c>
      <c r="HS289" s="23">
        <f t="shared" si="1008"/>
        <v>0.57031631202664579</v>
      </c>
      <c r="HT289" s="80">
        <f t="shared" si="1009"/>
        <v>0.18919320279186203</v>
      </c>
      <c r="HU289" s="27">
        <v>152966</v>
      </c>
      <c r="HV289" s="18">
        <v>3235</v>
      </c>
      <c r="HW289" s="25">
        <v>9720</v>
      </c>
      <c r="HX289" s="18">
        <v>1117</v>
      </c>
      <c r="HY289" s="25">
        <v>56527</v>
      </c>
      <c r="HZ289" s="25">
        <v>42274</v>
      </c>
      <c r="IA289" s="18">
        <v>1490</v>
      </c>
      <c r="IB289" s="18">
        <v>332</v>
      </c>
      <c r="IC289" s="25">
        <v>20908</v>
      </c>
      <c r="ID289" s="25">
        <v>6852</v>
      </c>
      <c r="IE289" s="25">
        <v>6143</v>
      </c>
      <c r="IF289" s="18">
        <v>932</v>
      </c>
      <c r="IG289" s="18">
        <v>3436</v>
      </c>
      <c r="IH289" s="17">
        <f t="shared" si="1010"/>
        <v>0.3211563353947936</v>
      </c>
      <c r="II289" s="17">
        <f t="shared" si="1011"/>
        <v>0.276362067387524</v>
      </c>
      <c r="IJ289" s="30">
        <f t="shared" si="1012"/>
        <v>3.6184415953068081</v>
      </c>
      <c r="IK289" s="17">
        <f t="shared" si="1084"/>
        <v>4.9463659928664493E-2</v>
      </c>
      <c r="IL289" s="25">
        <v>75589</v>
      </c>
      <c r="IM289" s="25">
        <v>2094</v>
      </c>
      <c r="IN289" s="25">
        <v>6904</v>
      </c>
      <c r="IO289" s="25">
        <v>742</v>
      </c>
      <c r="IP289" s="25">
        <v>33173</v>
      </c>
      <c r="IQ289" s="25">
        <v>15942</v>
      </c>
      <c r="IR289" s="25">
        <v>727</v>
      </c>
      <c r="IS289" s="18">
        <v>170</v>
      </c>
      <c r="IT289" s="25">
        <v>9965</v>
      </c>
      <c r="IU289" s="25">
        <v>406</v>
      </c>
      <c r="IV289" s="25">
        <v>2360</v>
      </c>
      <c r="IW289" s="18">
        <v>475</v>
      </c>
      <c r="IX289" s="25">
        <v>2631</v>
      </c>
      <c r="IY289" s="17">
        <f t="shared" si="1013"/>
        <v>0.78823638360078851</v>
      </c>
      <c r="IZ289" s="25">
        <v>77377</v>
      </c>
      <c r="JA289" s="18">
        <v>1141</v>
      </c>
      <c r="JB289" s="25">
        <v>2816</v>
      </c>
      <c r="JC289" s="18">
        <v>375</v>
      </c>
      <c r="JD289" s="25">
        <v>23354</v>
      </c>
      <c r="JE289" s="25">
        <v>26332</v>
      </c>
      <c r="JF289" s="18">
        <v>763</v>
      </c>
      <c r="JG289" s="18">
        <v>162</v>
      </c>
      <c r="JH289" s="25">
        <v>10943</v>
      </c>
      <c r="JI289" s="25">
        <v>6446</v>
      </c>
      <c r="JJ289" s="25">
        <v>3783</v>
      </c>
      <c r="JK289" s="18">
        <v>457</v>
      </c>
      <c r="JL289" s="18">
        <v>805</v>
      </c>
      <c r="JM289" s="80">
        <f t="shared" si="1014"/>
        <v>0.70797523811985474</v>
      </c>
      <c r="JN289" s="27">
        <v>152966</v>
      </c>
      <c r="JO289" s="25">
        <v>117977</v>
      </c>
      <c r="JP289" s="18">
        <v>76</v>
      </c>
      <c r="JQ289" s="18">
        <v>225</v>
      </c>
      <c r="JR289" s="18">
        <v>1281</v>
      </c>
      <c r="JS289" s="18">
        <v>666</v>
      </c>
      <c r="JT289" s="18">
        <v>126</v>
      </c>
      <c r="JU289" s="18">
        <v>2</v>
      </c>
      <c r="JV289" s="18">
        <v>34</v>
      </c>
      <c r="JW289" s="25">
        <v>32579</v>
      </c>
      <c r="JX289" s="17">
        <f t="shared" si="1015"/>
        <v>0.21298196984950904</v>
      </c>
      <c r="JY289" s="17">
        <f t="shared" si="1016"/>
        <v>0.78701803015049099</v>
      </c>
      <c r="JZ289" s="25">
        <v>14836</v>
      </c>
      <c r="KA289" s="25">
        <v>13103</v>
      </c>
      <c r="KB289" s="18">
        <v>3</v>
      </c>
      <c r="KC289" s="18">
        <v>18</v>
      </c>
      <c r="KD289" s="18">
        <v>76</v>
      </c>
      <c r="KE289" s="18">
        <v>65</v>
      </c>
      <c r="KF289" s="18">
        <v>19</v>
      </c>
      <c r="KG289" s="18">
        <v>2</v>
      </c>
      <c r="KH289" s="18">
        <v>3</v>
      </c>
      <c r="KI289" s="25">
        <v>1547</v>
      </c>
      <c r="KJ289" s="17">
        <f t="shared" si="1017"/>
        <v>0.10427338905365327</v>
      </c>
      <c r="KK289" s="25">
        <v>138130</v>
      </c>
      <c r="KL289" s="25">
        <v>104874</v>
      </c>
      <c r="KM289" s="18">
        <v>73</v>
      </c>
      <c r="KN289" s="18">
        <v>207</v>
      </c>
      <c r="KO289" s="18">
        <v>1205</v>
      </c>
      <c r="KP289" s="18">
        <v>601</v>
      </c>
      <c r="KQ289" s="18">
        <v>107</v>
      </c>
      <c r="KR289" s="18">
        <v>0</v>
      </c>
      <c r="KS289" s="18">
        <v>31</v>
      </c>
      <c r="KT289" s="25">
        <v>31032</v>
      </c>
      <c r="KU289" s="69">
        <f t="shared" si="1095"/>
        <v>0.2246579309346268</v>
      </c>
      <c r="KV289" s="27">
        <v>192257</v>
      </c>
      <c r="KW289" s="25">
        <v>183583</v>
      </c>
      <c r="KX289" s="25">
        <v>8674</v>
      </c>
      <c r="KY289" s="59">
        <v>4.5116692760211595E-2</v>
      </c>
      <c r="KZ289" s="25">
        <v>3743</v>
      </c>
      <c r="LA289" s="25">
        <v>2937</v>
      </c>
      <c r="LB289" s="25">
        <v>3666</v>
      </c>
      <c r="LC289" s="25">
        <v>4101</v>
      </c>
      <c r="LD289" s="25">
        <v>95358</v>
      </c>
      <c r="LE289" s="25">
        <v>91258</v>
      </c>
      <c r="LF289" s="25">
        <v>4100</v>
      </c>
      <c r="LG289" s="59">
        <v>4.2995868201933768E-2</v>
      </c>
      <c r="LH289" s="25">
        <v>96899</v>
      </c>
      <c r="LI289" s="25">
        <v>92325</v>
      </c>
      <c r="LJ289" s="25">
        <v>4574</v>
      </c>
      <c r="LK289" s="35">
        <v>4.7203789512791666E-2</v>
      </c>
      <c r="LL289" s="27">
        <v>42083</v>
      </c>
      <c r="LM289" s="18">
        <v>305</v>
      </c>
      <c r="LN289" s="25">
        <v>36457</v>
      </c>
      <c r="LO289" s="25">
        <v>2567</v>
      </c>
      <c r="LP289" s="18">
        <v>269</v>
      </c>
      <c r="LQ289" s="18">
        <v>200</v>
      </c>
      <c r="LR289" s="25">
        <v>2285</v>
      </c>
      <c r="LS289" s="23">
        <f t="shared" si="1018"/>
        <v>5.429745978185966E-2</v>
      </c>
      <c r="LT289" s="23">
        <f t="shared" si="1019"/>
        <v>0.94570254021814038</v>
      </c>
      <c r="LU289" s="17">
        <f t="shared" si="1020"/>
        <v>0.87355939452985765</v>
      </c>
      <c r="LV289" s="25">
        <v>42083</v>
      </c>
      <c r="LW289" s="18">
        <v>3234</v>
      </c>
      <c r="LX289" s="18">
        <v>1188</v>
      </c>
      <c r="LY289" s="25">
        <v>4365</v>
      </c>
      <c r="LZ289" s="25">
        <v>1839</v>
      </c>
      <c r="MA289" s="18">
        <v>988</v>
      </c>
      <c r="MB289" s="25">
        <v>2543</v>
      </c>
      <c r="MC289" s="25">
        <v>15505</v>
      </c>
      <c r="MD289" s="25">
        <v>1566</v>
      </c>
      <c r="ME289" s="18">
        <v>246</v>
      </c>
      <c r="MF289" s="25">
        <v>10609</v>
      </c>
      <c r="MG289" s="17">
        <f t="shared" si="1021"/>
        <v>0.45234417698358009</v>
      </c>
      <c r="MH289" s="17">
        <f t="shared" si="1022"/>
        <v>0.24601382981251338</v>
      </c>
      <c r="MI289" s="25">
        <v>42083</v>
      </c>
      <c r="MJ289" s="18">
        <v>3481</v>
      </c>
      <c r="MK289" s="18">
        <v>1168</v>
      </c>
      <c r="ML289" s="25">
        <v>4083</v>
      </c>
      <c r="MM289" s="25">
        <v>1941</v>
      </c>
      <c r="MN289" s="18">
        <v>1315</v>
      </c>
      <c r="MO289" s="25">
        <v>4594</v>
      </c>
      <c r="MP289" s="25">
        <v>15162</v>
      </c>
      <c r="MQ289" s="18">
        <v>25</v>
      </c>
      <c r="MR289" s="18">
        <v>260</v>
      </c>
      <c r="MS289" s="25">
        <v>10054</v>
      </c>
      <c r="MT289" s="17">
        <f t="shared" si="1023"/>
        <v>0.56837677922201368</v>
      </c>
      <c r="MU289" s="69">
        <f t="shared" si="1024"/>
        <v>0.55978661217118553</v>
      </c>
      <c r="MV289" s="27">
        <v>42083</v>
      </c>
      <c r="MW289" s="25">
        <v>13165</v>
      </c>
      <c r="MX289" s="18">
        <v>2069</v>
      </c>
      <c r="MY289" s="25">
        <v>9082</v>
      </c>
      <c r="MZ289" s="18">
        <v>851</v>
      </c>
      <c r="NA289" s="18">
        <v>358</v>
      </c>
      <c r="NB289" s="25">
        <v>2205</v>
      </c>
      <c r="NC289" s="25">
        <v>13855</v>
      </c>
      <c r="ND289" s="18">
        <v>498</v>
      </c>
      <c r="NE289" s="17">
        <f t="shared" si="1025"/>
        <v>0.31283416106266188</v>
      </c>
      <c r="NF289" s="10">
        <f t="shared" si="1026"/>
        <v>57952.215502697058</v>
      </c>
      <c r="NG289" s="17">
        <f t="shared" si="1027"/>
        <v>0.65057148967516576</v>
      </c>
      <c r="NH289" s="25">
        <v>42083</v>
      </c>
      <c r="NI289" s="25">
        <v>5792</v>
      </c>
      <c r="NJ289" s="18">
        <v>12</v>
      </c>
      <c r="NK289" s="18">
        <v>30</v>
      </c>
      <c r="NL289" s="18">
        <v>32</v>
      </c>
      <c r="NM289" s="25">
        <v>35870</v>
      </c>
      <c r="NN289" s="18">
        <v>314</v>
      </c>
      <c r="NO289" s="18">
        <v>3</v>
      </c>
      <c r="NP289" s="18">
        <v>1</v>
      </c>
      <c r="NQ289" s="32">
        <v>29</v>
      </c>
      <c r="NR289" s="27">
        <v>42083</v>
      </c>
      <c r="NS289" s="37">
        <f t="shared" si="1028"/>
        <v>1.0187486633557494</v>
      </c>
      <c r="NT289" s="37">
        <f t="shared" si="1029"/>
        <v>0.27489569835119126</v>
      </c>
      <c r="NU289" s="37">
        <f t="shared" si="1030"/>
        <v>0.98159637992162707</v>
      </c>
      <c r="NV289" s="17">
        <f t="shared" si="1031"/>
        <v>0.19932416286163651</v>
      </c>
      <c r="NW289" s="10">
        <f t="shared" si="1032"/>
        <v>19987</v>
      </c>
      <c r="NX289" s="17">
        <f t="shared" si="1033"/>
        <v>0.4749423757811943</v>
      </c>
      <c r="NY289" s="19">
        <f t="shared" si="1034"/>
        <v>0.36019751662491667</v>
      </c>
      <c r="NZ289" s="25">
        <v>8029</v>
      </c>
      <c r="OA289" s="25">
        <v>22096</v>
      </c>
      <c r="OB289" s="18">
        <v>979</v>
      </c>
      <c r="OC289" s="25">
        <v>9832</v>
      </c>
      <c r="OD289" s="18">
        <v>520</v>
      </c>
      <c r="OE289" s="18">
        <v>1416</v>
      </c>
      <c r="OF289" s="17">
        <f t="shared" si="1035"/>
        <v>0.23363353373096024</v>
      </c>
      <c r="OG289" s="17">
        <f t="shared" si="1036"/>
        <v>0.19078963001687141</v>
      </c>
      <c r="OH289" s="17">
        <f t="shared" si="1037"/>
        <v>0.52505762421880564</v>
      </c>
      <c r="OI289" s="69">
        <f t="shared" si="1038"/>
        <v>3.3647791269633819E-2</v>
      </c>
      <c r="OJ289" s="27">
        <v>42083</v>
      </c>
      <c r="OK289" s="18">
        <v>1078</v>
      </c>
      <c r="OL289" s="25">
        <v>26933</v>
      </c>
      <c r="OM289" s="25">
        <v>3254</v>
      </c>
      <c r="ON289" s="25">
        <v>1936</v>
      </c>
      <c r="OO289" s="18">
        <v>210</v>
      </c>
      <c r="OP289" s="18">
        <v>123</v>
      </c>
      <c r="OQ289" s="25">
        <v>6724</v>
      </c>
      <c r="OR289" s="69">
        <f t="shared" si="1039"/>
        <v>0.71454031319059952</v>
      </c>
      <c r="OS289" s="22">
        <v>34742</v>
      </c>
      <c r="OT289" s="22">
        <v>34742</v>
      </c>
      <c r="OU289" s="38">
        <f t="shared" si="1097"/>
        <v>0.71081921597512077</v>
      </c>
      <c r="OV289" s="39">
        <v>0.63685251280870414</v>
      </c>
      <c r="OW289" s="22">
        <v>2212553</v>
      </c>
      <c r="OX289" s="36">
        <f t="shared" si="1098"/>
        <v>90533243.653999999</v>
      </c>
      <c r="OY289" s="36">
        <f t="shared" si="1099"/>
        <v>2353922.7163707735</v>
      </c>
      <c r="OZ289" s="22">
        <v>6802</v>
      </c>
      <c r="PA289" s="22">
        <v>6802</v>
      </c>
      <c r="PB289" s="38">
        <f t="shared" si="1100"/>
        <v>0.13916850806121614</v>
      </c>
      <c r="PC289" s="39">
        <v>0.55868715083798881</v>
      </c>
      <c r="PD289" s="22">
        <v>380019</v>
      </c>
      <c r="PE289" s="40">
        <f t="shared" si="1040"/>
        <v>15549617.442</v>
      </c>
      <c r="PF289" s="36">
        <f t="shared" si="1041"/>
        <v>2089281.0748467252</v>
      </c>
      <c r="PG289" s="22"/>
      <c r="PH289" s="22"/>
      <c r="PI289" s="38">
        <f t="shared" si="1101"/>
        <v>0</v>
      </c>
      <c r="PJ289" s="39">
        <v>0</v>
      </c>
      <c r="PK289" s="22"/>
      <c r="PL289" s="41">
        <f t="shared" si="1042"/>
        <v>0</v>
      </c>
      <c r="PM289" s="36">
        <f t="shared" si="1043"/>
        <v>0</v>
      </c>
      <c r="PN289" s="22">
        <v>5275</v>
      </c>
      <c r="PO289" s="22">
        <v>5275</v>
      </c>
      <c r="PP289" s="38">
        <f t="shared" si="1102"/>
        <v>0.10792618053850561</v>
      </c>
      <c r="PQ289" s="39">
        <v>0.43571184834123222</v>
      </c>
      <c r="PR289" s="22">
        <v>229838</v>
      </c>
      <c r="PS289" s="41">
        <f t="shared" si="1044"/>
        <v>9404511.284</v>
      </c>
      <c r="PT289" s="36">
        <f t="shared" si="1045"/>
        <v>691649.2988810424</v>
      </c>
      <c r="PU289" s="22">
        <v>1196</v>
      </c>
      <c r="PV289" s="22">
        <v>1196</v>
      </c>
      <c r="PW289" s="38">
        <f t="shared" si="1103"/>
        <v>2.4470087568540796E-2</v>
      </c>
      <c r="PX289" s="39">
        <v>0.33630434782608698</v>
      </c>
      <c r="PY289" s="22">
        <v>40222</v>
      </c>
      <c r="PZ289" s="36">
        <f t="shared" si="1046"/>
        <v>182469.80028732726</v>
      </c>
      <c r="QA289" s="22"/>
      <c r="QB289" s="22"/>
      <c r="QC289" s="39">
        <v>0</v>
      </c>
      <c r="QD289" s="22"/>
      <c r="QE289" s="22">
        <f t="shared" si="1047"/>
        <v>0</v>
      </c>
      <c r="QF289" s="22"/>
      <c r="QG289" s="22"/>
      <c r="QH289" s="22"/>
      <c r="QI289" s="38">
        <f t="shared" si="1104"/>
        <v>0</v>
      </c>
      <c r="QJ289" s="39">
        <v>0</v>
      </c>
      <c r="QK289" s="22"/>
      <c r="QL289" s="42">
        <f t="shared" si="1048"/>
        <v>0</v>
      </c>
      <c r="QM289" s="22">
        <f t="shared" si="1105"/>
        <v>861</v>
      </c>
      <c r="QN289" s="22"/>
      <c r="QO289" s="22"/>
      <c r="QP289" s="38">
        <f t="shared" si="1106"/>
        <v>0</v>
      </c>
      <c r="QQ289" s="39">
        <v>0</v>
      </c>
      <c r="QR289" s="22"/>
      <c r="QS289" s="36">
        <f t="shared" si="1049"/>
        <v>0</v>
      </c>
      <c r="QT289" s="22">
        <v>861</v>
      </c>
      <c r="QU289" s="22">
        <v>861</v>
      </c>
      <c r="QV289" s="38">
        <f t="shared" si="1107"/>
        <v>1.7616007856616746E-2</v>
      </c>
      <c r="QW289" s="39">
        <v>0.18202090592334497</v>
      </c>
      <c r="QX289" s="22">
        <v>15672</v>
      </c>
      <c r="QY289" s="36">
        <f t="shared" si="1050"/>
        <v>202440.66287610531</v>
      </c>
      <c r="QZ289" s="22"/>
      <c r="RA289" s="22"/>
      <c r="RB289" s="38">
        <f t="shared" si="1108"/>
        <v>0</v>
      </c>
      <c r="RC289" s="39">
        <v>0</v>
      </c>
      <c r="RD289" s="22"/>
      <c r="RE289" s="36">
        <f t="shared" si="1051"/>
        <v>0</v>
      </c>
      <c r="RF289" s="10">
        <f t="shared" si="1109"/>
        <v>48876</v>
      </c>
      <c r="RG289" s="10">
        <f t="shared" si="1110"/>
        <v>48876</v>
      </c>
      <c r="RH289" s="17">
        <f t="shared" si="1111"/>
        <v>6.286197143970583E-2</v>
      </c>
      <c r="RI289" s="17">
        <f t="shared" si="1112"/>
        <v>1.4361918947013582E-3</v>
      </c>
      <c r="RJ289" s="17">
        <f t="shared" si="1113"/>
        <v>0.42645354165210447</v>
      </c>
      <c r="RK289" s="17">
        <f t="shared" si="1114"/>
        <v>0.37850916161291698</v>
      </c>
      <c r="RL289" s="17">
        <f t="shared" si="1115"/>
        <v>0.12530415337669737</v>
      </c>
      <c r="RM289" s="17">
        <f t="shared" si="1116"/>
        <v>3.3057539245407427E-2</v>
      </c>
      <c r="RN289" s="17">
        <f t="shared" si="1117"/>
        <v>0</v>
      </c>
      <c r="RO289" s="17">
        <f t="shared" si="1118"/>
        <v>3.6675604112873718E-2</v>
      </c>
      <c r="RP289" s="17">
        <f t="shared" si="1119"/>
        <v>0</v>
      </c>
      <c r="RQ289" s="17">
        <f t="shared" si="1120"/>
        <v>0</v>
      </c>
      <c r="RR289" s="36">
        <f t="shared" si="1121"/>
        <v>5519763.5532619739</v>
      </c>
      <c r="RS289" s="36">
        <f t="shared" si="1122"/>
        <v>28.710338522196714</v>
      </c>
      <c r="RT289" s="10">
        <f t="shared" si="1123"/>
        <v>0</v>
      </c>
      <c r="RU289" s="17">
        <f t="shared" si="1124"/>
        <v>0</v>
      </c>
      <c r="RV289" s="37">
        <f t="shared" si="1125"/>
        <v>3.9335665766429333</v>
      </c>
      <c r="RW289" s="36">
        <f t="shared" si="1126"/>
        <v>0.25422221297534031</v>
      </c>
      <c r="RX289" s="85">
        <v>-1.2853399999999999E-2</v>
      </c>
      <c r="RY289" s="93">
        <v>226</v>
      </c>
      <c r="RZ289" s="43" t="b">
        <v>0</v>
      </c>
      <c r="SA289" s="18" t="b">
        <v>0</v>
      </c>
      <c r="SB289" s="18" t="b">
        <v>0</v>
      </c>
      <c r="SC289" s="18" t="b">
        <v>0</v>
      </c>
      <c r="SD289" s="18" t="b">
        <v>0</v>
      </c>
      <c r="SE289" s="32" t="b">
        <v>1</v>
      </c>
      <c r="SF289" s="43" t="b">
        <v>0</v>
      </c>
      <c r="SG289" s="18" t="b">
        <v>1</v>
      </c>
      <c r="SH289" s="18">
        <v>1</v>
      </c>
      <c r="SI289" s="18"/>
      <c r="SJ289" s="22">
        <v>1</v>
      </c>
      <c r="SK289" s="22"/>
      <c r="SL289" s="22">
        <v>2</v>
      </c>
      <c r="SM289" s="22">
        <v>2</v>
      </c>
      <c r="SN289" s="18"/>
      <c r="SO289" s="18"/>
      <c r="SP289" s="18"/>
      <c r="SQ289" s="17">
        <f t="shared" si="1052"/>
        <v>4.1322314049586778E-3</v>
      </c>
      <c r="SR289" s="17">
        <f t="shared" si="1053"/>
        <v>2.4875621890547263E-3</v>
      </c>
      <c r="SS289" s="17">
        <f t="shared" si="1054"/>
        <v>0</v>
      </c>
      <c r="ST289" s="17">
        <f t="shared" si="1055"/>
        <v>1.8264840182648401E-3</v>
      </c>
      <c r="SU289" s="17">
        <f t="shared" si="1056"/>
        <v>0</v>
      </c>
      <c r="SV289" s="17">
        <f t="shared" si="1086"/>
        <v>0</v>
      </c>
      <c r="SW289" s="17">
        <f t="shared" si="1057"/>
        <v>0</v>
      </c>
      <c r="SX289" s="17">
        <f t="shared" si="1058"/>
        <v>2.0833333333333332E-2</v>
      </c>
      <c r="SY289" s="17">
        <f t="shared" si="1059"/>
        <v>4.3478260869565218E-3</v>
      </c>
      <c r="SZ289" s="17">
        <f t="shared" si="1060"/>
        <v>1.0785115518298916E-3</v>
      </c>
      <c r="TA289" s="17">
        <f t="shared" si="1061"/>
        <v>6.2952898550724633E-3</v>
      </c>
      <c r="TB289" s="24">
        <f t="shared" si="1096"/>
        <v>158.84892086330936</v>
      </c>
      <c r="TC289" s="69">
        <f t="shared" si="1063"/>
        <v>0.25620793687630544</v>
      </c>
      <c r="TD289" s="17">
        <f t="shared" si="1085"/>
        <v>1.0153693314633005E-5</v>
      </c>
      <c r="TE289" s="95">
        <v>798</v>
      </c>
      <c r="TF289" s="71"/>
      <c r="TG289" s="71">
        <v>10</v>
      </c>
      <c r="TH289" s="71">
        <v>28</v>
      </c>
      <c r="TI289" s="71"/>
      <c r="TJ289" s="71">
        <v>1</v>
      </c>
      <c r="TK289" s="71">
        <v>224</v>
      </c>
      <c r="TL289" s="71">
        <v>2</v>
      </c>
      <c r="TM289" s="71">
        <v>455</v>
      </c>
      <c r="TN289" s="71"/>
      <c r="TO289" s="71"/>
      <c r="TP289" s="71"/>
      <c r="TQ289" s="71">
        <v>451</v>
      </c>
      <c r="TR289" s="72">
        <v>4</v>
      </c>
      <c r="TS289" s="72"/>
      <c r="TT289" s="72"/>
      <c r="TU289" s="72"/>
      <c r="TV289" s="72">
        <v>9</v>
      </c>
      <c r="TW289" s="72"/>
      <c r="TX289" s="72"/>
      <c r="TY289" s="72">
        <v>12</v>
      </c>
      <c r="TZ289" s="72">
        <v>2</v>
      </c>
      <c r="UA289" s="72">
        <v>2</v>
      </c>
      <c r="UB289" s="72">
        <v>237</v>
      </c>
      <c r="UC289" s="72"/>
      <c r="UD289" s="72"/>
      <c r="UE289" s="72"/>
      <c r="UF289" s="72">
        <v>1</v>
      </c>
      <c r="UG289" s="72">
        <v>245</v>
      </c>
      <c r="UH289" s="72"/>
      <c r="UI289" s="72">
        <v>47</v>
      </c>
      <c r="UJ289" s="73">
        <v>3</v>
      </c>
      <c r="UK289" s="73"/>
      <c r="UL289" s="73"/>
      <c r="UM289" s="73"/>
      <c r="UN289" s="73">
        <v>11</v>
      </c>
      <c r="UO289" s="73"/>
      <c r="UP289" s="73"/>
      <c r="UQ289" s="73">
        <v>6</v>
      </c>
      <c r="UR289" s="73">
        <v>3</v>
      </c>
      <c r="US289" s="73">
        <v>27</v>
      </c>
      <c r="UT289" s="73"/>
      <c r="UU289" s="73"/>
      <c r="UV289" s="73"/>
      <c r="UW289" s="73">
        <v>2</v>
      </c>
      <c r="UX289" s="73">
        <v>1</v>
      </c>
      <c r="UY289" s="73">
        <v>263</v>
      </c>
      <c r="UZ289" s="73"/>
      <c r="VA289" s="73">
        <v>57</v>
      </c>
      <c r="VB289" s="73">
        <v>12</v>
      </c>
      <c r="VC289" s="73"/>
      <c r="VD289" s="73"/>
      <c r="VE289" s="73">
        <v>2</v>
      </c>
      <c r="VF289" s="73">
        <v>8</v>
      </c>
      <c r="VG289" s="73"/>
      <c r="VH289" s="73"/>
      <c r="VI289" s="73">
        <v>3</v>
      </c>
      <c r="VJ289" s="73">
        <v>16</v>
      </c>
      <c r="VK289" s="73">
        <v>314</v>
      </c>
      <c r="VL289" s="73"/>
      <c r="VM289" s="73"/>
      <c r="VN289" s="73"/>
      <c r="VO289" s="73"/>
      <c r="VP289" s="73">
        <v>360</v>
      </c>
      <c r="VQ289" s="73"/>
      <c r="VR289" s="73">
        <v>56</v>
      </c>
      <c r="VS289" s="73">
        <v>43</v>
      </c>
      <c r="VT289" s="73"/>
      <c r="VU289" s="73"/>
      <c r="VV289" s="73"/>
      <c r="VW289" s="73">
        <v>10</v>
      </c>
      <c r="VX289" s="73"/>
      <c r="VY289" s="73"/>
      <c r="VZ289" s="73">
        <v>14</v>
      </c>
      <c r="WA289" s="73">
        <v>25</v>
      </c>
      <c r="WB289" s="73"/>
      <c r="WC289" s="73">
        <v>330</v>
      </c>
      <c r="WD289" s="73"/>
      <c r="WE289" s="73"/>
      <c r="WF289" s="73"/>
      <c r="WG289" s="73"/>
      <c r="WH289" s="73"/>
      <c r="WI289" s="73">
        <v>38</v>
      </c>
      <c r="WJ289" s="73">
        <v>393</v>
      </c>
      <c r="WK289" s="73"/>
      <c r="WL289" s="73"/>
      <c r="WM289" s="73"/>
      <c r="WN289" s="73"/>
      <c r="WO289" s="22">
        <f t="shared" si="1064"/>
        <v>860</v>
      </c>
      <c r="WP289" s="22">
        <f t="shared" si="1065"/>
        <v>0</v>
      </c>
      <c r="WQ289" s="22">
        <f t="shared" si="1066"/>
        <v>0</v>
      </c>
      <c r="WR289" s="22">
        <f t="shared" si="1067"/>
        <v>12</v>
      </c>
      <c r="WS289" s="22">
        <f t="shared" si="1068"/>
        <v>66</v>
      </c>
      <c r="WT289" s="22">
        <f t="shared" si="1069"/>
        <v>0</v>
      </c>
      <c r="WU289" s="22">
        <f t="shared" si="1070"/>
        <v>1</v>
      </c>
      <c r="WV289" s="22">
        <f t="shared" si="1071"/>
        <v>21</v>
      </c>
      <c r="WW289" s="22">
        <f t="shared" si="1072"/>
        <v>270</v>
      </c>
      <c r="WX289" s="22">
        <f t="shared" si="1073"/>
        <v>4</v>
      </c>
      <c r="WY289" s="22">
        <f t="shared" si="1074"/>
        <v>1363</v>
      </c>
      <c r="WZ289" s="22">
        <f t="shared" si="1075"/>
        <v>0</v>
      </c>
      <c r="XA289" s="22">
        <f t="shared" si="1076"/>
        <v>0</v>
      </c>
      <c r="XB289" s="22">
        <f t="shared" si="1077"/>
        <v>0</v>
      </c>
      <c r="XC289" s="22">
        <f t="shared" si="1078"/>
        <v>3</v>
      </c>
      <c r="XD289" s="22">
        <f t="shared" si="1079"/>
        <v>1</v>
      </c>
      <c r="XE289" s="22">
        <f t="shared" si="1080"/>
        <v>1261</v>
      </c>
      <c r="XF289" s="22">
        <f t="shared" si="1081"/>
        <v>0</v>
      </c>
      <c r="XG289" s="93">
        <f t="shared" si="1082"/>
        <v>611</v>
      </c>
    </row>
    <row r="290" spans="1:631" ht="17.100000000000001" customHeight="1" x14ac:dyDescent="0.2">
      <c r="A290" s="101"/>
      <c r="B290" s="27" t="s">
        <v>560</v>
      </c>
      <c r="C290" s="535" t="s">
        <v>561</v>
      </c>
      <c r="D290" s="25" t="s">
        <v>562</v>
      </c>
      <c r="E290" s="535" t="s">
        <v>563</v>
      </c>
      <c r="F290" s="25" t="s">
        <v>581</v>
      </c>
      <c r="G290" s="535" t="s">
        <v>582</v>
      </c>
      <c r="H290" s="25">
        <v>12</v>
      </c>
      <c r="I290" s="28">
        <v>7</v>
      </c>
      <c r="J290" s="17">
        <f t="shared" si="948"/>
        <v>0.67185321649073892</v>
      </c>
      <c r="K290" s="17">
        <f t="shared" si="949"/>
        <v>0.61949810794662419</v>
      </c>
      <c r="L290" s="17">
        <f t="shared" si="950"/>
        <v>0.25620793687630544</v>
      </c>
      <c r="M290" s="17">
        <f t="shared" si="951"/>
        <v>5.6925515743411349E-2</v>
      </c>
      <c r="N290" s="17">
        <f t="shared" si="952"/>
        <v>0.31946480938416422</v>
      </c>
      <c r="O290" s="17">
        <f t="shared" si="953"/>
        <v>0.33479386576379205</v>
      </c>
      <c r="P290" s="17">
        <f t="shared" si="954"/>
        <v>0.76987376987376988</v>
      </c>
      <c r="Q290" s="17">
        <f t="shared" si="955"/>
        <v>0.36105949470252652</v>
      </c>
      <c r="R290" s="69">
        <f t="shared" si="956"/>
        <v>0.74464942330054373</v>
      </c>
      <c r="S290" s="422">
        <f t="shared" si="957"/>
        <v>0.45936957112020849</v>
      </c>
      <c r="T290" s="17">
        <f t="shared" si="1083"/>
        <v>0.54063042887979151</v>
      </c>
      <c r="U290" s="10">
        <f t="shared" si="958"/>
        <v>56003.906127657603</v>
      </c>
      <c r="V290" s="32">
        <v>3</v>
      </c>
      <c r="W290" s="550">
        <f t="shared" si="959"/>
        <v>-0.7437920631236945</v>
      </c>
      <c r="X290" s="550">
        <f t="shared" si="960"/>
        <v>0.34825846000909738</v>
      </c>
      <c r="Y290" s="550">
        <f t="shared" si="961"/>
        <v>0.65174153999090256</v>
      </c>
      <c r="Z290" s="551">
        <f t="shared" si="962"/>
        <v>67513.906127657596</v>
      </c>
      <c r="AA290" s="426">
        <f t="shared" si="963"/>
        <v>0.15972584226276668</v>
      </c>
      <c r="AB290" s="59">
        <f t="shared" si="964"/>
        <v>0.80784476695863427</v>
      </c>
      <c r="AC290" s="59">
        <f t="shared" si="965"/>
        <v>0.26839717741935482</v>
      </c>
      <c r="AD290" s="59">
        <f t="shared" si="966"/>
        <v>0.31946480938416422</v>
      </c>
      <c r="AE290" s="59">
        <f t="shared" si="967"/>
        <v>0.63894050529747348</v>
      </c>
      <c r="AF290" s="59">
        <f t="shared" si="968"/>
        <v>6.8462457677753441E-2</v>
      </c>
      <c r="AG290" s="59">
        <f t="shared" si="969"/>
        <v>8.1507667795259905E-2</v>
      </c>
      <c r="AH290" s="59">
        <f t="shared" si="970"/>
        <v>0.33479386576379205</v>
      </c>
      <c r="AI290" s="59">
        <f t="shared" si="971"/>
        <v>0.86860187213702444</v>
      </c>
      <c r="AJ290" s="59">
        <f t="shared" si="972"/>
        <v>0.47510456084445329</v>
      </c>
      <c r="AK290" s="59">
        <f t="shared" si="973"/>
        <v>0.23012623012623012</v>
      </c>
      <c r="AL290" s="35">
        <f t="shared" si="974"/>
        <v>0.25620793687630544</v>
      </c>
      <c r="AM290" s="27">
        <v>103590</v>
      </c>
      <c r="AN290" s="25">
        <v>52293</v>
      </c>
      <c r="AO290" s="25">
        <v>51297</v>
      </c>
      <c r="AP290" s="17">
        <f t="shared" si="975"/>
        <v>2.0119933761736362E-3</v>
      </c>
      <c r="AQ290" s="63">
        <v>101.94163401368502</v>
      </c>
      <c r="AR290" s="58">
        <v>2073.5128629199999</v>
      </c>
      <c r="AS290" s="24">
        <f t="shared" si="976"/>
        <v>49.958696592853833</v>
      </c>
      <c r="AT290" s="17">
        <f t="shared" si="1094"/>
        <v>4.314483310118386E-2</v>
      </c>
      <c r="AU290" s="25">
        <v>101345</v>
      </c>
      <c r="AV290" s="25">
        <v>50516</v>
      </c>
      <c r="AW290" s="25">
        <v>50829</v>
      </c>
      <c r="AX290" s="25">
        <v>2245</v>
      </c>
      <c r="AY290" s="25">
        <v>1777</v>
      </c>
      <c r="AZ290" s="18">
        <v>468</v>
      </c>
      <c r="BA290" s="25">
        <v>16546</v>
      </c>
      <c r="BB290" s="25">
        <v>8357</v>
      </c>
      <c r="BC290" s="25">
        <v>8189</v>
      </c>
      <c r="BD290" s="63">
        <v>102.05153254365614</v>
      </c>
      <c r="BE290" s="25">
        <v>87044</v>
      </c>
      <c r="BF290" s="25">
        <v>43936</v>
      </c>
      <c r="BG290" s="25">
        <v>43108</v>
      </c>
      <c r="BH290" s="63">
        <v>101.92075716804305</v>
      </c>
      <c r="BI290" s="17">
        <v>0.15972584226276668</v>
      </c>
      <c r="BJ290" s="25">
        <v>39199</v>
      </c>
      <c r="BK290" s="25">
        <v>61350</v>
      </c>
      <c r="BL290" s="25">
        <v>3041</v>
      </c>
      <c r="BM290" s="17">
        <v>0.68850855745721262</v>
      </c>
      <c r="BN290" s="10">
        <f t="shared" si="977"/>
        <v>32267.398533007345</v>
      </c>
      <c r="BO290" s="29">
        <v>0.63894050529747348</v>
      </c>
      <c r="BP290" s="30">
        <f t="shared" si="978"/>
        <v>0.36105949470252652</v>
      </c>
      <c r="BQ290" s="31">
        <v>4.9568052159739207</v>
      </c>
      <c r="BR290" s="25">
        <v>64391</v>
      </c>
      <c r="BS290" s="25">
        <v>20448</v>
      </c>
      <c r="BT290" s="25">
        <v>39256</v>
      </c>
      <c r="BU290" s="25">
        <v>3336</v>
      </c>
      <c r="BV290" s="18">
        <v>905</v>
      </c>
      <c r="BW290" s="18">
        <v>446</v>
      </c>
      <c r="BX290" s="25">
        <v>20084</v>
      </c>
      <c r="BY290" s="25">
        <v>17381</v>
      </c>
      <c r="BZ290" s="25">
        <v>2703</v>
      </c>
      <c r="CA290" s="59">
        <v>0.13458474407488549</v>
      </c>
      <c r="CB290" s="25">
        <v>101345</v>
      </c>
      <c r="CC290" s="25">
        <v>2245</v>
      </c>
      <c r="CD290" s="17">
        <f t="shared" si="979"/>
        <v>2.2152054862104691E-2</v>
      </c>
      <c r="CE290" s="18">
        <v>749</v>
      </c>
      <c r="CF290" s="25">
        <v>1455</v>
      </c>
      <c r="CG290" s="25">
        <v>2841</v>
      </c>
      <c r="CH290" s="25">
        <v>3838</v>
      </c>
      <c r="CI290" s="25">
        <v>3621</v>
      </c>
      <c r="CJ290" s="25">
        <v>2804</v>
      </c>
      <c r="CK290" s="25">
        <v>2012</v>
      </c>
      <c r="CL290" s="25">
        <v>1455</v>
      </c>
      <c r="CM290" s="25">
        <v>1309</v>
      </c>
      <c r="CN290" s="26">
        <v>5.0460565624377614</v>
      </c>
      <c r="CO290" s="27">
        <v>20084</v>
      </c>
      <c r="CP290" s="34">
        <f t="shared" si="980"/>
        <v>5.1578370842461663</v>
      </c>
      <c r="CQ290" s="25">
        <v>613</v>
      </c>
      <c r="CR290" s="25">
        <v>4006</v>
      </c>
      <c r="CS290" s="25">
        <v>2403</v>
      </c>
      <c r="CT290" s="25">
        <v>9490</v>
      </c>
      <c r="CU290" s="25">
        <v>3105</v>
      </c>
      <c r="CV290" s="18">
        <v>173</v>
      </c>
      <c r="CW290" s="18">
        <v>44</v>
      </c>
      <c r="CX290" s="18">
        <v>250</v>
      </c>
      <c r="CY290" s="25">
        <v>20084</v>
      </c>
      <c r="CZ290" s="25">
        <v>18306</v>
      </c>
      <c r="DA290" s="18">
        <v>501</v>
      </c>
      <c r="DB290" s="18">
        <v>466</v>
      </c>
      <c r="DC290" s="18">
        <v>775</v>
      </c>
      <c r="DD290" s="18">
        <v>14</v>
      </c>
      <c r="DE290" s="18">
        <v>22</v>
      </c>
      <c r="DF290" s="25">
        <v>20084</v>
      </c>
      <c r="DG290" s="25">
        <v>1294</v>
      </c>
      <c r="DH290" s="18">
        <v>72</v>
      </c>
      <c r="DI290" s="18">
        <v>9</v>
      </c>
      <c r="DJ290" s="25">
        <v>18570</v>
      </c>
      <c r="DK290" s="18">
        <v>25</v>
      </c>
      <c r="DL290" s="18">
        <v>114</v>
      </c>
      <c r="DM290" s="25">
        <f t="shared" si="981"/>
        <v>6892.9132642899822</v>
      </c>
      <c r="DN290" s="17">
        <f t="shared" si="982"/>
        <v>0.92461661023700459</v>
      </c>
      <c r="DO290" s="17">
        <f t="shared" si="983"/>
        <v>1.2447719577773353E-3</v>
      </c>
      <c r="DP290" s="23">
        <f t="shared" si="984"/>
        <v>6.8462457677753441E-2</v>
      </c>
      <c r="DQ290" s="23">
        <f t="shared" si="985"/>
        <v>0.9315375423222465</v>
      </c>
      <c r="DR290" s="25">
        <v>20084</v>
      </c>
      <c r="DS290" s="18">
        <v>78</v>
      </c>
      <c r="DT290" s="25">
        <v>4493</v>
      </c>
      <c r="DU290" s="18">
        <v>10</v>
      </c>
      <c r="DV290" s="25">
        <v>9328</v>
      </c>
      <c r="DW290" s="18">
        <v>87</v>
      </c>
      <c r="DX290" s="25">
        <v>5968</v>
      </c>
      <c r="DY290" s="18">
        <v>120</v>
      </c>
      <c r="DZ290" s="17">
        <f t="shared" si="986"/>
        <v>0.69254132642899824</v>
      </c>
      <c r="EA290" s="17">
        <f t="shared" si="987"/>
        <v>0.30745867357100176</v>
      </c>
      <c r="EB290" s="25">
        <v>20084</v>
      </c>
      <c r="EC290" s="25">
        <v>1579</v>
      </c>
      <c r="ED290" s="18">
        <v>58</v>
      </c>
      <c r="EE290" s="25">
        <v>13489</v>
      </c>
      <c r="EF290" s="17">
        <f t="shared" si="1087"/>
        <v>0.67162915753833896</v>
      </c>
      <c r="EG290" s="25">
        <v>4795</v>
      </c>
      <c r="EH290" s="18">
        <v>163</v>
      </c>
      <c r="EI290" s="17">
        <f t="shared" si="988"/>
        <v>8.1507667795259905E-2</v>
      </c>
      <c r="EJ290" s="17">
        <f t="shared" si="989"/>
        <v>0.2387472615016929</v>
      </c>
      <c r="EK290" s="69">
        <f t="shared" si="990"/>
        <v>0.61949810794662419</v>
      </c>
      <c r="EL290" s="27">
        <v>62564</v>
      </c>
      <c r="EM290" s="25">
        <v>50542</v>
      </c>
      <c r="EN290" s="25">
        <v>12022</v>
      </c>
      <c r="EO290" s="59">
        <v>0.80784476695863427</v>
      </c>
      <c r="EP290" s="25">
        <v>30745</v>
      </c>
      <c r="EQ290" s="25">
        <v>26848</v>
      </c>
      <c r="ER290" s="25">
        <v>3897</v>
      </c>
      <c r="ES290" s="59">
        <v>0.87324768255000818</v>
      </c>
      <c r="ET290" s="25">
        <v>31819</v>
      </c>
      <c r="EU290" s="25">
        <v>23694</v>
      </c>
      <c r="EV290" s="25">
        <v>8125</v>
      </c>
      <c r="EW290" s="59">
        <v>0.74464942330054373</v>
      </c>
      <c r="EX290" s="25">
        <v>10731</v>
      </c>
      <c r="EY290" s="25">
        <v>9696</v>
      </c>
      <c r="EZ290" s="25">
        <v>1035</v>
      </c>
      <c r="FA290" s="59">
        <v>0.90355046128040262</v>
      </c>
      <c r="FB290" s="25">
        <v>51833</v>
      </c>
      <c r="FC290" s="25">
        <v>40846</v>
      </c>
      <c r="FD290" s="25">
        <v>10987</v>
      </c>
      <c r="FE290" s="59">
        <v>0.7880307911947988</v>
      </c>
      <c r="FF290" s="25">
        <v>53150</v>
      </c>
      <c r="FG290" s="25">
        <v>23280</v>
      </c>
      <c r="FH290" s="25">
        <v>25739</v>
      </c>
      <c r="FI290" s="25">
        <v>4131</v>
      </c>
      <c r="FJ290" s="23">
        <f t="shared" si="991"/>
        <v>7.7723424270931332E-2</v>
      </c>
      <c r="FK290" s="23">
        <f t="shared" si="992"/>
        <v>0.48427093132643462</v>
      </c>
      <c r="FL290" s="36">
        <f t="shared" si="993"/>
        <v>5.6354393609295572</v>
      </c>
      <c r="FM290" s="25">
        <v>26694</v>
      </c>
      <c r="FN290" s="25">
        <v>11584</v>
      </c>
      <c r="FO290" s="17">
        <f t="shared" si="994"/>
        <v>0.43395519592417769</v>
      </c>
      <c r="FP290" s="25">
        <v>13200</v>
      </c>
      <c r="FQ290" s="17">
        <f t="shared" si="995"/>
        <v>0.49449314452686</v>
      </c>
      <c r="FR290" s="25">
        <v>1910</v>
      </c>
      <c r="FS290" s="17">
        <f t="shared" si="996"/>
        <v>7.155165954896231E-2</v>
      </c>
      <c r="FT290" s="25">
        <v>26456</v>
      </c>
      <c r="FU290" s="25">
        <v>11696</v>
      </c>
      <c r="FV290" s="25">
        <v>12539</v>
      </c>
      <c r="FW290" s="17">
        <f t="shared" si="997"/>
        <v>8.3950710613849414E-2</v>
      </c>
      <c r="FX290" s="17">
        <f t="shared" si="998"/>
        <v>0.4739567583912912</v>
      </c>
      <c r="FY290" s="25">
        <v>2221</v>
      </c>
      <c r="FZ290" s="25">
        <v>43648</v>
      </c>
      <c r="GA290" s="25">
        <v>11715</v>
      </c>
      <c r="GB290" s="25">
        <v>17989</v>
      </c>
      <c r="GC290" s="25">
        <v>7389</v>
      </c>
      <c r="GD290" s="25">
        <v>3909</v>
      </c>
      <c r="GE290" s="18">
        <v>111</v>
      </c>
      <c r="GF290" s="25">
        <v>1937</v>
      </c>
      <c r="GG290" s="18">
        <v>106</v>
      </c>
      <c r="GH290" s="18">
        <v>95</v>
      </c>
      <c r="GI290" s="18">
        <v>397</v>
      </c>
      <c r="GJ290" s="10">
        <f t="shared" si="999"/>
        <v>11715</v>
      </c>
      <c r="GK290" s="10">
        <f t="shared" si="1088"/>
        <v>31933</v>
      </c>
      <c r="GL290" s="10">
        <f t="shared" si="1089"/>
        <v>13944</v>
      </c>
      <c r="GM290" s="10">
        <f t="shared" si="1000"/>
        <v>29704</v>
      </c>
      <c r="GN290" s="10">
        <f t="shared" si="1090"/>
        <v>6555</v>
      </c>
      <c r="GO290" s="17">
        <f t="shared" si="1001"/>
        <v>0.26839717741935482</v>
      </c>
      <c r="GP290" s="17">
        <f t="shared" si="1091"/>
        <v>0.73160282258064513</v>
      </c>
      <c r="GQ290" s="17">
        <f t="shared" si="1092"/>
        <v>0.31946480938416422</v>
      </c>
      <c r="GR290" s="17">
        <f t="shared" si="1093"/>
        <v>0.15017870234604105</v>
      </c>
      <c r="GS290" s="17">
        <f t="shared" si="1002"/>
        <v>0.52553381598240467</v>
      </c>
      <c r="GT290" s="25">
        <v>21562</v>
      </c>
      <c r="GU290" s="25">
        <v>3800</v>
      </c>
      <c r="GV290" s="25">
        <v>9618</v>
      </c>
      <c r="GW290" s="25">
        <v>4687</v>
      </c>
      <c r="GX290" s="25">
        <v>2171</v>
      </c>
      <c r="GY290" s="18">
        <v>72</v>
      </c>
      <c r="GZ290" s="25">
        <v>882</v>
      </c>
      <c r="HA290" s="18">
        <v>60</v>
      </c>
      <c r="HB290" s="18">
        <v>73</v>
      </c>
      <c r="HC290" s="18">
        <v>199</v>
      </c>
      <c r="HD290" s="23">
        <f t="shared" si="1003"/>
        <v>0.1762359706891754</v>
      </c>
      <c r="HE290" s="23">
        <f t="shared" si="1004"/>
        <v>0.8237640293108246</v>
      </c>
      <c r="HF290" s="23">
        <f t="shared" si="1005"/>
        <v>0.37770151191911694</v>
      </c>
      <c r="HG290" s="23">
        <f t="shared" si="1006"/>
        <v>0.16032835544012614</v>
      </c>
      <c r="HH290" s="25">
        <v>22086</v>
      </c>
      <c r="HI290" s="25">
        <v>7915</v>
      </c>
      <c r="HJ290" s="25">
        <v>8371</v>
      </c>
      <c r="HK290" s="25">
        <v>2702</v>
      </c>
      <c r="HL290" s="25">
        <v>1738</v>
      </c>
      <c r="HM290" s="18">
        <v>39</v>
      </c>
      <c r="HN290" s="25">
        <v>1055</v>
      </c>
      <c r="HO290" s="18">
        <v>46</v>
      </c>
      <c r="HP290" s="18">
        <v>22</v>
      </c>
      <c r="HQ290" s="18">
        <v>198</v>
      </c>
      <c r="HR290" s="23">
        <f t="shared" si="1007"/>
        <v>0.35837181925201483</v>
      </c>
      <c r="HS290" s="23">
        <f t="shared" si="1008"/>
        <v>0.64162818074798511</v>
      </c>
      <c r="HT290" s="80">
        <f t="shared" si="1009"/>
        <v>0.26260979806212081</v>
      </c>
      <c r="HU290" s="27">
        <v>76923</v>
      </c>
      <c r="HV290" s="18">
        <v>2294</v>
      </c>
      <c r="HW290" s="25">
        <v>4022</v>
      </c>
      <c r="HX290" s="18">
        <v>1733</v>
      </c>
      <c r="HY290" s="25">
        <v>27255</v>
      </c>
      <c r="HZ290" s="25">
        <v>18472</v>
      </c>
      <c r="IA290" s="18">
        <v>770</v>
      </c>
      <c r="IB290" s="18">
        <v>63</v>
      </c>
      <c r="IC290" s="25">
        <v>14190</v>
      </c>
      <c r="ID290" s="25">
        <v>4490</v>
      </c>
      <c r="IE290" s="25">
        <v>2037</v>
      </c>
      <c r="IF290" s="18">
        <v>407</v>
      </c>
      <c r="IG290" s="18">
        <v>1190</v>
      </c>
      <c r="IH290" s="17">
        <f t="shared" si="1010"/>
        <v>0.29850629850629851</v>
      </c>
      <c r="II290" s="17">
        <f t="shared" si="1011"/>
        <v>0.24013624013624013</v>
      </c>
      <c r="IJ290" s="30">
        <f t="shared" si="1012"/>
        <v>4.1643027284538761</v>
      </c>
      <c r="IK290" s="17">
        <f t="shared" si="1084"/>
        <v>5.6925515743411349E-2</v>
      </c>
      <c r="IL290" s="25">
        <v>38587</v>
      </c>
      <c r="IM290" s="25">
        <v>1398</v>
      </c>
      <c r="IN290" s="25">
        <v>2668</v>
      </c>
      <c r="IO290" s="25">
        <v>1218</v>
      </c>
      <c r="IP290" s="25">
        <v>16395</v>
      </c>
      <c r="IQ290" s="25">
        <v>7228</v>
      </c>
      <c r="IR290" s="25">
        <v>382</v>
      </c>
      <c r="IS290" s="18">
        <v>43</v>
      </c>
      <c r="IT290" s="25">
        <v>7020</v>
      </c>
      <c r="IU290" s="25">
        <v>313</v>
      </c>
      <c r="IV290" s="25">
        <v>851</v>
      </c>
      <c r="IW290" s="18">
        <v>195</v>
      </c>
      <c r="IX290" s="25">
        <v>876</v>
      </c>
      <c r="IY290" s="17">
        <f t="shared" si="1013"/>
        <v>0.75903801798533188</v>
      </c>
      <c r="IZ290" s="25">
        <v>38336</v>
      </c>
      <c r="JA290" s="18">
        <v>896</v>
      </c>
      <c r="JB290" s="25">
        <v>1354</v>
      </c>
      <c r="JC290" s="18">
        <v>515</v>
      </c>
      <c r="JD290" s="25">
        <v>10860</v>
      </c>
      <c r="JE290" s="25">
        <v>11244</v>
      </c>
      <c r="JF290" s="18">
        <v>388</v>
      </c>
      <c r="JG290" s="18">
        <v>20</v>
      </c>
      <c r="JH290" s="25">
        <v>7170</v>
      </c>
      <c r="JI290" s="25">
        <v>4177</v>
      </c>
      <c r="JJ290" s="25">
        <v>1186</v>
      </c>
      <c r="JK290" s="18">
        <v>212</v>
      </c>
      <c r="JL290" s="18">
        <v>314</v>
      </c>
      <c r="JM290" s="80">
        <f t="shared" si="1014"/>
        <v>0.65883242904841399</v>
      </c>
      <c r="JN290" s="27">
        <v>76923</v>
      </c>
      <c r="JO290" s="25">
        <v>58367</v>
      </c>
      <c r="JP290" s="18">
        <v>27</v>
      </c>
      <c r="JQ290" s="18">
        <v>50</v>
      </c>
      <c r="JR290" s="18">
        <v>491</v>
      </c>
      <c r="JS290" s="18">
        <v>239</v>
      </c>
      <c r="JT290" s="18">
        <v>35</v>
      </c>
      <c r="JU290" s="18">
        <v>0</v>
      </c>
      <c r="JV290" s="18">
        <v>12</v>
      </c>
      <c r="JW290" s="25">
        <v>17702</v>
      </c>
      <c r="JX290" s="17">
        <f t="shared" si="1015"/>
        <v>0.23012623012623012</v>
      </c>
      <c r="JY290" s="17">
        <f t="shared" si="1016"/>
        <v>0.76987376987376988</v>
      </c>
      <c r="JZ290" s="25">
        <v>13090</v>
      </c>
      <c r="KA290" s="25">
        <v>10777</v>
      </c>
      <c r="KB290" s="18">
        <v>3</v>
      </c>
      <c r="KC290" s="18">
        <v>2</v>
      </c>
      <c r="KD290" s="18">
        <v>20</v>
      </c>
      <c r="KE290" s="18">
        <v>55</v>
      </c>
      <c r="KF290" s="18">
        <v>20</v>
      </c>
      <c r="KG290" s="18">
        <v>0</v>
      </c>
      <c r="KH290" s="18">
        <v>0</v>
      </c>
      <c r="KI290" s="25">
        <v>2213</v>
      </c>
      <c r="KJ290" s="17">
        <f t="shared" si="1017"/>
        <v>0.16906035141329259</v>
      </c>
      <c r="KK290" s="25">
        <v>63833</v>
      </c>
      <c r="KL290" s="25">
        <v>47590</v>
      </c>
      <c r="KM290" s="18">
        <v>24</v>
      </c>
      <c r="KN290" s="18">
        <v>48</v>
      </c>
      <c r="KO290" s="18">
        <v>471</v>
      </c>
      <c r="KP290" s="18">
        <v>184</v>
      </c>
      <c r="KQ290" s="18">
        <v>15</v>
      </c>
      <c r="KR290" s="18">
        <v>0</v>
      </c>
      <c r="KS290" s="18">
        <v>12</v>
      </c>
      <c r="KT290" s="25">
        <v>15489</v>
      </c>
      <c r="KU290" s="69">
        <f t="shared" si="1095"/>
        <v>0.24264878667773723</v>
      </c>
      <c r="KV290" s="27">
        <v>103590</v>
      </c>
      <c r="KW290" s="25">
        <v>100116</v>
      </c>
      <c r="KX290" s="25">
        <v>3474</v>
      </c>
      <c r="KY290" s="59">
        <v>3.3536055603822765E-2</v>
      </c>
      <c r="KZ290" s="18">
        <v>1416</v>
      </c>
      <c r="LA290" s="18">
        <v>1288</v>
      </c>
      <c r="LB290" s="18">
        <v>1284</v>
      </c>
      <c r="LC290" s="18">
        <v>1248</v>
      </c>
      <c r="LD290" s="25">
        <v>52293</v>
      </c>
      <c r="LE290" s="25">
        <v>50563</v>
      </c>
      <c r="LF290" s="25">
        <v>1730</v>
      </c>
      <c r="LG290" s="59">
        <v>3.3082821792591741E-2</v>
      </c>
      <c r="LH290" s="25">
        <v>51297</v>
      </c>
      <c r="LI290" s="25">
        <v>49553</v>
      </c>
      <c r="LJ290" s="25">
        <v>1744</v>
      </c>
      <c r="LK290" s="35">
        <v>3.3998089556894165E-2</v>
      </c>
      <c r="LL290" s="27">
        <v>20084</v>
      </c>
      <c r="LM290" s="18">
        <v>99</v>
      </c>
      <c r="LN290" s="25">
        <v>17346</v>
      </c>
      <c r="LO290" s="18">
        <v>616</v>
      </c>
      <c r="LP290" s="18">
        <v>102</v>
      </c>
      <c r="LQ290" s="18">
        <v>191</v>
      </c>
      <c r="LR290" s="25">
        <v>1730</v>
      </c>
      <c r="LS290" s="23">
        <f t="shared" si="1018"/>
        <v>8.6138219478191599E-2</v>
      </c>
      <c r="LT290" s="23">
        <f t="shared" si="1019"/>
        <v>0.91386178052180844</v>
      </c>
      <c r="LU290" s="17">
        <f t="shared" si="1020"/>
        <v>0.86860187213702444</v>
      </c>
      <c r="LV290" s="25">
        <v>20084</v>
      </c>
      <c r="LW290" s="25">
        <v>1788</v>
      </c>
      <c r="LX290" s="18">
        <v>411</v>
      </c>
      <c r="LY290" s="25">
        <v>6567</v>
      </c>
      <c r="LZ290" s="25">
        <v>2014</v>
      </c>
      <c r="MA290" s="18">
        <v>162</v>
      </c>
      <c r="MB290" s="25">
        <v>1126</v>
      </c>
      <c r="MC290" s="25">
        <v>5391</v>
      </c>
      <c r="MD290" s="18">
        <v>776</v>
      </c>
      <c r="ME290" s="18">
        <v>49</v>
      </c>
      <c r="MF290" s="25">
        <v>1800</v>
      </c>
      <c r="MG290" s="17">
        <f t="shared" si="1021"/>
        <v>0.33255327623979286</v>
      </c>
      <c r="MH290" s="17">
        <f t="shared" si="1022"/>
        <v>0.47510456084445329</v>
      </c>
      <c r="MI290" s="25">
        <v>20084</v>
      </c>
      <c r="MJ290" s="25">
        <v>2243</v>
      </c>
      <c r="MK290" s="18">
        <v>286</v>
      </c>
      <c r="ML290" s="25">
        <v>6749</v>
      </c>
      <c r="MM290" s="25">
        <v>2044</v>
      </c>
      <c r="MN290" s="18">
        <v>164</v>
      </c>
      <c r="MO290" s="25">
        <v>1374</v>
      </c>
      <c r="MP290" s="25">
        <v>5363</v>
      </c>
      <c r="MQ290" s="18">
        <v>5</v>
      </c>
      <c r="MR290" s="18">
        <v>56</v>
      </c>
      <c r="MS290" s="25">
        <v>1800</v>
      </c>
      <c r="MT290" s="17">
        <f t="shared" si="1023"/>
        <v>0.72923720374427403</v>
      </c>
      <c r="MU290" s="69">
        <f t="shared" si="1024"/>
        <v>0.67185321649073892</v>
      </c>
      <c r="MV290" s="27">
        <v>20084</v>
      </c>
      <c r="MW290" s="25">
        <v>6724</v>
      </c>
      <c r="MX290" s="18">
        <v>161</v>
      </c>
      <c r="MY290" s="25">
        <v>4457</v>
      </c>
      <c r="MZ290" s="18">
        <v>461</v>
      </c>
      <c r="NA290" s="18">
        <v>199</v>
      </c>
      <c r="NB290" s="18">
        <v>438</v>
      </c>
      <c r="NC290" s="25">
        <v>7379</v>
      </c>
      <c r="ND290" s="18">
        <v>265</v>
      </c>
      <c r="NE290" s="17">
        <f t="shared" si="1025"/>
        <v>0.33479386576379205</v>
      </c>
      <c r="NF290" s="10">
        <f t="shared" si="1026"/>
        <v>33929.684325831506</v>
      </c>
      <c r="NG290" s="17">
        <f t="shared" si="1027"/>
        <v>0.71210914160525796</v>
      </c>
      <c r="NH290" s="25">
        <v>20084</v>
      </c>
      <c r="NI290" s="25">
        <v>2868</v>
      </c>
      <c r="NJ290" s="18">
        <v>3</v>
      </c>
      <c r="NK290" s="18">
        <v>2</v>
      </c>
      <c r="NL290" s="18">
        <v>13</v>
      </c>
      <c r="NM290" s="25">
        <v>17012</v>
      </c>
      <c r="NN290" s="18">
        <v>149</v>
      </c>
      <c r="NO290" s="18">
        <v>9</v>
      </c>
      <c r="NP290" s="18">
        <v>0</v>
      </c>
      <c r="NQ290" s="32">
        <v>28</v>
      </c>
      <c r="NR290" s="27">
        <v>20084</v>
      </c>
      <c r="NS290" s="37">
        <f t="shared" si="1028"/>
        <v>1.1438458474407489</v>
      </c>
      <c r="NT290" s="37">
        <f t="shared" si="1029"/>
        <v>0.30865149997112906</v>
      </c>
      <c r="NU290" s="37">
        <f t="shared" si="1030"/>
        <v>0.87424367736037956</v>
      </c>
      <c r="NV290" s="17">
        <f t="shared" si="1031"/>
        <v>0.17752499162726074</v>
      </c>
      <c r="NW290" s="10">
        <f t="shared" si="1032"/>
        <v>9322</v>
      </c>
      <c r="NX290" s="17">
        <f t="shared" si="1033"/>
        <v>0.46415056761601275</v>
      </c>
      <c r="NY290" s="19">
        <f t="shared" si="1034"/>
        <v>0.16799726071834056</v>
      </c>
      <c r="NZ290" s="25">
        <v>6399</v>
      </c>
      <c r="OA290" s="25">
        <v>10762</v>
      </c>
      <c r="OB290" s="18">
        <v>800</v>
      </c>
      <c r="OC290" s="25">
        <v>4315</v>
      </c>
      <c r="OD290" s="18">
        <v>381</v>
      </c>
      <c r="OE290" s="18">
        <v>316</v>
      </c>
      <c r="OF290" s="17">
        <f t="shared" si="1035"/>
        <v>0.21484763991236805</v>
      </c>
      <c r="OG290" s="17">
        <f t="shared" si="1036"/>
        <v>0.31861183031268669</v>
      </c>
      <c r="OH290" s="17">
        <f t="shared" si="1037"/>
        <v>0.5358494323839873</v>
      </c>
      <c r="OI290" s="69">
        <f t="shared" si="1038"/>
        <v>1.8970324636526589E-2</v>
      </c>
      <c r="OJ290" s="27">
        <v>20084</v>
      </c>
      <c r="OK290" s="18">
        <v>565</v>
      </c>
      <c r="OL290" s="25">
        <v>13669</v>
      </c>
      <c r="OM290" s="25">
        <v>4281</v>
      </c>
      <c r="ON290" s="25">
        <v>2514</v>
      </c>
      <c r="OO290" s="18">
        <v>608</v>
      </c>
      <c r="OP290" s="18">
        <v>151</v>
      </c>
      <c r="OQ290" s="25">
        <v>1398</v>
      </c>
      <c r="OR290" s="69">
        <f t="shared" si="1039"/>
        <v>0.84141605257916752</v>
      </c>
      <c r="OS290" s="22">
        <v>26577</v>
      </c>
      <c r="OT290" s="22">
        <v>26577</v>
      </c>
      <c r="OU290" s="38">
        <f t="shared" si="1097"/>
        <v>0.60992793867902872</v>
      </c>
      <c r="OV290" s="39">
        <v>0.68499191029837836</v>
      </c>
      <c r="OW290" s="22">
        <v>1820503</v>
      </c>
      <c r="OX290" s="36">
        <f t="shared" si="1098"/>
        <v>74491341.753999993</v>
      </c>
      <c r="OY290" s="36">
        <f t="shared" si="1099"/>
        <v>1800708.1927634003</v>
      </c>
      <c r="OZ290" s="22">
        <v>9690</v>
      </c>
      <c r="PA290" s="22">
        <v>9690</v>
      </c>
      <c r="PB290" s="38">
        <f t="shared" si="1100"/>
        <v>0.22238031853857806</v>
      </c>
      <c r="PC290" s="39">
        <v>0.50789989680082559</v>
      </c>
      <c r="PD290" s="22">
        <v>492155</v>
      </c>
      <c r="PE290" s="40">
        <f t="shared" si="1040"/>
        <v>20137998.289999999</v>
      </c>
      <c r="PF290" s="36">
        <f t="shared" si="1041"/>
        <v>2976350.1345581836</v>
      </c>
      <c r="PG290" s="22">
        <v>57</v>
      </c>
      <c r="PH290" s="22">
        <v>57</v>
      </c>
      <c r="PI290" s="38">
        <f t="shared" si="1101"/>
        <v>1.308119520815165E-3</v>
      </c>
      <c r="PJ290" s="39">
        <v>7.5438596491228069E-2</v>
      </c>
      <c r="PK290" s="22">
        <v>430</v>
      </c>
      <c r="PL290" s="41">
        <f t="shared" si="1042"/>
        <v>17594.739999999998</v>
      </c>
      <c r="PM290" s="36">
        <f t="shared" si="1043"/>
        <v>4659.5576779102003</v>
      </c>
      <c r="PN290" s="22">
        <v>3320</v>
      </c>
      <c r="PO290" s="22">
        <v>3320</v>
      </c>
      <c r="PP290" s="38">
        <f t="shared" si="1102"/>
        <v>7.6192224721163992E-2</v>
      </c>
      <c r="PQ290" s="39">
        <v>0.42454518072289155</v>
      </c>
      <c r="PR290" s="22">
        <v>140949</v>
      </c>
      <c r="PS290" s="41">
        <f t="shared" si="1044"/>
        <v>5767351.182</v>
      </c>
      <c r="PT290" s="36">
        <f t="shared" si="1045"/>
        <v>435312.9236559358</v>
      </c>
      <c r="PU290" s="22">
        <v>954</v>
      </c>
      <c r="PV290" s="22">
        <v>954</v>
      </c>
      <c r="PW290" s="38">
        <f t="shared" si="1103"/>
        <v>2.189378987469592E-2</v>
      </c>
      <c r="PX290" s="39">
        <v>0.34146750524109015</v>
      </c>
      <c r="PY290" s="22">
        <v>32576</v>
      </c>
      <c r="PZ290" s="36">
        <f t="shared" si="1046"/>
        <v>145548.65340644665</v>
      </c>
      <c r="QA290" s="22"/>
      <c r="QB290" s="22"/>
      <c r="QC290" s="39">
        <v>0</v>
      </c>
      <c r="QD290" s="22"/>
      <c r="QE290" s="22">
        <f t="shared" si="1047"/>
        <v>0</v>
      </c>
      <c r="QF290" s="22"/>
      <c r="QG290" s="22"/>
      <c r="QH290" s="22"/>
      <c r="QI290" s="38">
        <f t="shared" si="1104"/>
        <v>0</v>
      </c>
      <c r="QJ290" s="39">
        <v>0</v>
      </c>
      <c r="QK290" s="22"/>
      <c r="QL290" s="42">
        <f t="shared" si="1048"/>
        <v>0</v>
      </c>
      <c r="QM290" s="22">
        <f t="shared" si="1105"/>
        <v>2976</v>
      </c>
      <c r="QN290" s="22">
        <v>143</v>
      </c>
      <c r="QO290" s="22">
        <v>143</v>
      </c>
      <c r="QP290" s="38">
        <f t="shared" si="1106"/>
        <v>3.2817735346766419E-3</v>
      </c>
      <c r="QQ290" s="39">
        <v>0.13986013986013987</v>
      </c>
      <c r="QR290" s="22">
        <v>2000</v>
      </c>
      <c r="QS290" s="36">
        <f t="shared" si="1049"/>
        <v>33622.549118795658</v>
      </c>
      <c r="QT290" s="22">
        <v>2810</v>
      </c>
      <c r="QU290" s="22">
        <v>2810</v>
      </c>
      <c r="QV290" s="38">
        <f t="shared" si="1107"/>
        <v>6.4487997429659882E-2</v>
      </c>
      <c r="QW290" s="39">
        <v>0.17419928825622777</v>
      </c>
      <c r="QX290" s="22">
        <v>48950</v>
      </c>
      <c r="QY290" s="36">
        <f t="shared" si="1050"/>
        <v>660694.84632039012</v>
      </c>
      <c r="QZ290" s="22">
        <v>23</v>
      </c>
      <c r="RA290" s="22">
        <v>23</v>
      </c>
      <c r="RB290" s="38">
        <f t="shared" si="1108"/>
        <v>5.2783770138155784E-4</v>
      </c>
      <c r="RC290" s="39">
        <v>0.16086956521739129</v>
      </c>
      <c r="RD290" s="22">
        <v>370</v>
      </c>
      <c r="RE290" s="36">
        <f t="shared" si="1051"/>
        <v>2485.1783654721676</v>
      </c>
      <c r="RF290" s="10">
        <f t="shared" si="1109"/>
        <v>43574</v>
      </c>
      <c r="RG290" s="10">
        <f t="shared" si="1110"/>
        <v>43574</v>
      </c>
      <c r="RH290" s="17">
        <f t="shared" si="1111"/>
        <v>5.6042792853624311E-2</v>
      </c>
      <c r="RI290" s="17">
        <f t="shared" si="1112"/>
        <v>1.2803958102078111E-3</v>
      </c>
      <c r="RJ290" s="17">
        <f t="shared" si="1113"/>
        <v>0.29717687085988237</v>
      </c>
      <c r="RK290" s="17">
        <f t="shared" si="1114"/>
        <v>0.49119697634852044</v>
      </c>
      <c r="RL290" s="17">
        <f t="shared" si="1115"/>
        <v>7.1841141733471003E-2</v>
      </c>
      <c r="RM290" s="17">
        <f t="shared" si="1116"/>
        <v>2.4020379065871553E-2</v>
      </c>
      <c r="RN290" s="17">
        <f t="shared" si="1117"/>
        <v>5.5488412712349135E-3</v>
      </c>
      <c r="RO290" s="17">
        <f t="shared" si="1118"/>
        <v>0.10903667113405667</v>
      </c>
      <c r="RP290" s="17">
        <f t="shared" si="1119"/>
        <v>4.1013726329879274E-4</v>
      </c>
      <c r="RQ290" s="17">
        <f t="shared" si="1120"/>
        <v>0</v>
      </c>
      <c r="RR290" s="36">
        <f t="shared" si="1121"/>
        <v>6059382.0358665343</v>
      </c>
      <c r="RS290" s="36">
        <f t="shared" si="1122"/>
        <v>58.493889717796449</v>
      </c>
      <c r="RT290" s="10">
        <f t="shared" si="1123"/>
        <v>0</v>
      </c>
      <c r="RU290" s="17">
        <f t="shared" si="1124"/>
        <v>0</v>
      </c>
      <c r="RV290" s="37">
        <f t="shared" si="1125"/>
        <v>2.3773351080919816</v>
      </c>
      <c r="RW290" s="36">
        <f t="shared" si="1126"/>
        <v>0.42063905782411432</v>
      </c>
      <c r="RX290" s="85">
        <v>0.98937799999999998</v>
      </c>
      <c r="RY290" s="93">
        <v>255</v>
      </c>
      <c r="RZ290" s="43" t="b">
        <v>0</v>
      </c>
      <c r="SA290" s="18" t="b">
        <v>0</v>
      </c>
      <c r="SB290" s="18" t="b">
        <v>0</v>
      </c>
      <c r="SC290" s="18" t="b">
        <v>0</v>
      </c>
      <c r="SD290" s="18" t="b">
        <v>0</v>
      </c>
      <c r="SE290" s="32" t="b">
        <v>1</v>
      </c>
      <c r="SF290" s="43" t="b">
        <v>0</v>
      </c>
      <c r="SG290" s="18" t="b">
        <v>1</v>
      </c>
      <c r="SH290" s="18">
        <v>1</v>
      </c>
      <c r="SI290" s="18"/>
      <c r="SJ290" s="22">
        <v>1</v>
      </c>
      <c r="SK290" s="22"/>
      <c r="SL290" s="22">
        <v>2</v>
      </c>
      <c r="SM290" s="22">
        <v>2</v>
      </c>
      <c r="SN290" s="18"/>
      <c r="SO290" s="18"/>
      <c r="SP290" s="18"/>
      <c r="SQ290" s="17">
        <f t="shared" si="1052"/>
        <v>4.1322314049586778E-3</v>
      </c>
      <c r="SR290" s="17">
        <f t="shared" si="1053"/>
        <v>2.4875621890547263E-3</v>
      </c>
      <c r="SS290" s="17">
        <f t="shared" si="1054"/>
        <v>0</v>
      </c>
      <c r="ST290" s="17">
        <f t="shared" si="1055"/>
        <v>1.8264840182648401E-3</v>
      </c>
      <c r="SU290" s="17">
        <f t="shared" si="1056"/>
        <v>0</v>
      </c>
      <c r="SV290" s="17">
        <f t="shared" si="1086"/>
        <v>0</v>
      </c>
      <c r="SW290" s="17">
        <f t="shared" si="1057"/>
        <v>0</v>
      </c>
      <c r="SX290" s="17">
        <f t="shared" si="1058"/>
        <v>2.0833333333333332E-2</v>
      </c>
      <c r="SY290" s="17">
        <f t="shared" si="1059"/>
        <v>4.3478260869565218E-3</v>
      </c>
      <c r="SZ290" s="17">
        <f t="shared" si="1060"/>
        <v>1.0785115518298916E-3</v>
      </c>
      <c r="TA290" s="17">
        <f t="shared" si="1061"/>
        <v>6.2952898550724633E-3</v>
      </c>
      <c r="TB290" s="24">
        <f t="shared" si="1096"/>
        <v>158.84892086330936</v>
      </c>
      <c r="TC290" s="69">
        <f t="shared" si="1063"/>
        <v>0.25620793687630544</v>
      </c>
      <c r="TD290" s="17">
        <f t="shared" si="1085"/>
        <v>1.0153693314633005E-5</v>
      </c>
      <c r="TE290" s="95">
        <v>275</v>
      </c>
      <c r="TF290" s="71"/>
      <c r="TG290" s="71">
        <v>2</v>
      </c>
      <c r="TH290" s="71">
        <v>23</v>
      </c>
      <c r="TI290" s="71"/>
      <c r="TJ290" s="71"/>
      <c r="TK290" s="71">
        <v>88</v>
      </c>
      <c r="TL290" s="71">
        <v>1</v>
      </c>
      <c r="TM290" s="71">
        <v>91</v>
      </c>
      <c r="TN290" s="71"/>
      <c r="TO290" s="71">
        <v>1</v>
      </c>
      <c r="TP290" s="71"/>
      <c r="TQ290" s="71">
        <v>218</v>
      </c>
      <c r="TR290" s="72">
        <v>5</v>
      </c>
      <c r="TS290" s="72"/>
      <c r="TT290" s="72"/>
      <c r="TU290" s="72"/>
      <c r="TV290" s="72">
        <v>76</v>
      </c>
      <c r="TW290" s="72"/>
      <c r="TX290" s="72">
        <v>1</v>
      </c>
      <c r="TY290" s="72">
        <v>7</v>
      </c>
      <c r="TZ290" s="72">
        <v>222</v>
      </c>
      <c r="UA290" s="72">
        <v>1</v>
      </c>
      <c r="UB290" s="72">
        <v>3</v>
      </c>
      <c r="UC290" s="72">
        <v>1</v>
      </c>
      <c r="UD290" s="72"/>
      <c r="UE290" s="72"/>
      <c r="UF290" s="72">
        <v>3</v>
      </c>
      <c r="UG290" s="72">
        <v>6</v>
      </c>
      <c r="UH290" s="72"/>
      <c r="UI290" s="72">
        <v>42</v>
      </c>
      <c r="UJ290" s="73">
        <v>34</v>
      </c>
      <c r="UK290" s="73"/>
      <c r="UL290" s="73"/>
      <c r="UM290" s="73"/>
      <c r="UN290" s="73">
        <v>56</v>
      </c>
      <c r="UO290" s="73"/>
      <c r="UP290" s="73">
        <v>3</v>
      </c>
      <c r="UQ290" s="73">
        <v>5</v>
      </c>
      <c r="UR290" s="73">
        <v>87</v>
      </c>
      <c r="US290" s="73">
        <v>3</v>
      </c>
      <c r="UT290" s="73">
        <v>1</v>
      </c>
      <c r="UU290" s="73"/>
      <c r="UV290" s="73"/>
      <c r="UW290" s="73">
        <v>21</v>
      </c>
      <c r="UX290" s="73"/>
      <c r="UY290" s="73">
        <v>6</v>
      </c>
      <c r="UZ290" s="73"/>
      <c r="VA290" s="73">
        <v>56</v>
      </c>
      <c r="VB290" s="73">
        <v>22</v>
      </c>
      <c r="VC290" s="73"/>
      <c r="VD290" s="73"/>
      <c r="VE290" s="73"/>
      <c r="VF290" s="73">
        <v>21</v>
      </c>
      <c r="VG290" s="73"/>
      <c r="VH290" s="73">
        <v>4</v>
      </c>
      <c r="VI290" s="73">
        <v>5</v>
      </c>
      <c r="VJ290" s="73">
        <v>81</v>
      </c>
      <c r="VK290" s="73">
        <v>3</v>
      </c>
      <c r="VL290" s="73">
        <v>1</v>
      </c>
      <c r="VM290" s="73"/>
      <c r="VN290" s="73"/>
      <c r="VO290" s="73">
        <v>4</v>
      </c>
      <c r="VP290" s="73">
        <v>17</v>
      </c>
      <c r="VQ290" s="73"/>
      <c r="VR290" s="73">
        <v>43</v>
      </c>
      <c r="VS290" s="73">
        <v>29</v>
      </c>
      <c r="VT290" s="73"/>
      <c r="VU290" s="73"/>
      <c r="VV290" s="73">
        <v>12</v>
      </c>
      <c r="VW290" s="73">
        <v>32</v>
      </c>
      <c r="VX290" s="73">
        <v>11</v>
      </c>
      <c r="VY290" s="73">
        <v>12</v>
      </c>
      <c r="VZ290" s="73">
        <v>3</v>
      </c>
      <c r="WA290" s="73">
        <v>111</v>
      </c>
      <c r="WB290" s="73">
        <v>1</v>
      </c>
      <c r="WC290" s="73">
        <v>50</v>
      </c>
      <c r="WD290" s="73"/>
      <c r="WE290" s="73"/>
      <c r="WF290" s="73"/>
      <c r="WG290" s="73"/>
      <c r="WH290" s="73"/>
      <c r="WI290" s="73"/>
      <c r="WJ290" s="73">
        <v>11</v>
      </c>
      <c r="WK290" s="73"/>
      <c r="WL290" s="73">
        <v>7</v>
      </c>
      <c r="WM290" s="73"/>
      <c r="WN290" s="73"/>
      <c r="WO290" s="22">
        <f t="shared" si="1064"/>
        <v>365</v>
      </c>
      <c r="WP290" s="22">
        <f t="shared" si="1065"/>
        <v>0</v>
      </c>
      <c r="WQ290" s="22">
        <f t="shared" si="1066"/>
        <v>0</v>
      </c>
      <c r="WR290" s="22">
        <f t="shared" si="1067"/>
        <v>14</v>
      </c>
      <c r="WS290" s="22">
        <f t="shared" si="1068"/>
        <v>208</v>
      </c>
      <c r="WT290" s="22">
        <f t="shared" si="1069"/>
        <v>0</v>
      </c>
      <c r="WU290" s="22">
        <f t="shared" si="1070"/>
        <v>20</v>
      </c>
      <c r="WV290" s="22">
        <f t="shared" si="1071"/>
        <v>17</v>
      </c>
      <c r="WW290" s="22">
        <f t="shared" si="1072"/>
        <v>589</v>
      </c>
      <c r="WX290" s="22">
        <f t="shared" si="1073"/>
        <v>2</v>
      </c>
      <c r="WY290" s="22">
        <f t="shared" si="1074"/>
        <v>151</v>
      </c>
      <c r="WZ290" s="22">
        <f t="shared" si="1075"/>
        <v>3</v>
      </c>
      <c r="XA290" s="22">
        <f t="shared" si="1076"/>
        <v>0</v>
      </c>
      <c r="XB290" s="22">
        <f t="shared" si="1077"/>
        <v>0</v>
      </c>
      <c r="XC290" s="22">
        <f t="shared" si="1078"/>
        <v>28</v>
      </c>
      <c r="XD290" s="22">
        <f t="shared" si="1079"/>
        <v>0</v>
      </c>
      <c r="XE290" s="22">
        <f t="shared" si="1080"/>
        <v>48</v>
      </c>
      <c r="XF290" s="22">
        <f t="shared" si="1081"/>
        <v>0</v>
      </c>
      <c r="XG290" s="93">
        <f t="shared" si="1082"/>
        <v>359</v>
      </c>
    </row>
    <row r="291" spans="1:631" ht="17.100000000000001" customHeight="1" x14ac:dyDescent="0.2">
      <c r="A291" s="101"/>
      <c r="B291" s="27" t="s">
        <v>560</v>
      </c>
      <c r="C291" s="535" t="s">
        <v>561</v>
      </c>
      <c r="D291" s="25" t="s">
        <v>583</v>
      </c>
      <c r="E291" s="535" t="s">
        <v>584</v>
      </c>
      <c r="F291" s="25" t="s">
        <v>585</v>
      </c>
      <c r="G291" s="535" t="s">
        <v>584</v>
      </c>
      <c r="H291" s="25">
        <v>19</v>
      </c>
      <c r="I291" s="28">
        <v>8</v>
      </c>
      <c r="J291" s="17">
        <f t="shared" si="948"/>
        <v>0.46931187787701145</v>
      </c>
      <c r="K291" s="17">
        <f t="shared" si="949"/>
        <v>0.5606287130660581</v>
      </c>
      <c r="L291" s="17">
        <f t="shared" si="950"/>
        <v>7.7419354838709681E-2</v>
      </c>
      <c r="M291" s="17">
        <f t="shared" si="951"/>
        <v>5.6287498562023898E-2</v>
      </c>
      <c r="N291" s="17">
        <f t="shared" si="952"/>
        <v>0.24125921879267959</v>
      </c>
      <c r="O291" s="17">
        <f t="shared" si="953"/>
        <v>0.36042805995986937</v>
      </c>
      <c r="P291" s="17">
        <f t="shared" si="954"/>
        <v>0.74273919026580715</v>
      </c>
      <c r="Q291" s="17">
        <f t="shared" si="955"/>
        <v>0.43668219699455346</v>
      </c>
      <c r="R291" s="69">
        <f t="shared" si="956"/>
        <v>0.57932074760187613</v>
      </c>
      <c r="S291" s="422">
        <f t="shared" si="957"/>
        <v>0.39156409532873204</v>
      </c>
      <c r="T291" s="17">
        <f t="shared" si="1083"/>
        <v>0.60843590467126796</v>
      </c>
      <c r="U291" s="10">
        <f t="shared" si="958"/>
        <v>75784.950978139124</v>
      </c>
      <c r="V291" s="32">
        <v>2</v>
      </c>
      <c r="W291" s="550">
        <f t="shared" si="959"/>
        <v>-0.92258064516129035</v>
      </c>
      <c r="X291" s="550">
        <f t="shared" si="960"/>
        <v>0.28045298421762094</v>
      </c>
      <c r="Y291" s="550">
        <f t="shared" si="961"/>
        <v>0.71954701578237912</v>
      </c>
      <c r="Z291" s="551">
        <f t="shared" si="962"/>
        <v>89624.617644805796</v>
      </c>
      <c r="AA291" s="426">
        <f t="shared" si="963"/>
        <v>0.32575447385534334</v>
      </c>
      <c r="AB291" s="59">
        <f t="shared" si="964"/>
        <v>0.67896258764522233</v>
      </c>
      <c r="AC291" s="59">
        <f t="shared" si="965"/>
        <v>0.50256077574433211</v>
      </c>
      <c r="AD291" s="59">
        <f t="shared" si="966"/>
        <v>0.24125921879267959</v>
      </c>
      <c r="AE291" s="59">
        <f t="shared" si="967"/>
        <v>0.56331780300544654</v>
      </c>
      <c r="AF291" s="59">
        <f t="shared" si="968"/>
        <v>6.7592556163197856E-2</v>
      </c>
      <c r="AG291" s="59">
        <f t="shared" si="969"/>
        <v>0.39697840028327497</v>
      </c>
      <c r="AH291" s="59">
        <f t="shared" si="970"/>
        <v>0.36042805995986937</v>
      </c>
      <c r="AI291" s="59">
        <f t="shared" si="971"/>
        <v>0.48148876736042806</v>
      </c>
      <c r="AJ291" s="59">
        <f t="shared" si="972"/>
        <v>0.45713498839359484</v>
      </c>
      <c r="AK291" s="59">
        <f t="shared" si="973"/>
        <v>0.2572608097341928</v>
      </c>
      <c r="AL291" s="35">
        <f t="shared" si="974"/>
        <v>7.7419354838709681E-2</v>
      </c>
      <c r="AM291" s="27">
        <v>124557</v>
      </c>
      <c r="AN291" s="25">
        <v>60559</v>
      </c>
      <c r="AO291" s="25">
        <v>63998</v>
      </c>
      <c r="AP291" s="17">
        <f t="shared" si="975"/>
        <v>2.4192282938127192E-3</v>
      </c>
      <c r="AQ291" s="63">
        <v>94.626394574830471</v>
      </c>
      <c r="AR291" s="58">
        <v>1323.1728672199999</v>
      </c>
      <c r="AS291" s="24">
        <f t="shared" si="976"/>
        <v>94.135092311630871</v>
      </c>
      <c r="AT291" s="17">
        <f t="shared" si="1094"/>
        <v>8.1296012981467672E-2</v>
      </c>
      <c r="AU291" s="25">
        <v>118565</v>
      </c>
      <c r="AV291" s="25">
        <v>55226</v>
      </c>
      <c r="AW291" s="25">
        <v>63339</v>
      </c>
      <c r="AX291" s="25">
        <v>5992</v>
      </c>
      <c r="AY291" s="25">
        <v>5333</v>
      </c>
      <c r="AZ291" s="18">
        <v>659</v>
      </c>
      <c r="BA291" s="25">
        <v>40575</v>
      </c>
      <c r="BB291" s="25">
        <v>20032</v>
      </c>
      <c r="BC291" s="25">
        <v>20543</v>
      </c>
      <c r="BD291" s="63">
        <v>97.512534683347127</v>
      </c>
      <c r="BE291" s="25">
        <v>83982</v>
      </c>
      <c r="BF291" s="25">
        <v>40527</v>
      </c>
      <c r="BG291" s="25">
        <v>43455</v>
      </c>
      <c r="BH291" s="63">
        <v>93.261995167414568</v>
      </c>
      <c r="BI291" s="17">
        <v>0.32575447385534334</v>
      </c>
      <c r="BJ291" s="25">
        <v>42922</v>
      </c>
      <c r="BK291" s="25">
        <v>76195</v>
      </c>
      <c r="BL291" s="25">
        <v>5440</v>
      </c>
      <c r="BM291" s="17">
        <v>0.6347135638821445</v>
      </c>
      <c r="BN291" s="10">
        <f t="shared" si="977"/>
        <v>45498.98262353173</v>
      </c>
      <c r="BO291" s="29">
        <v>0.56331780300544654</v>
      </c>
      <c r="BP291" s="30">
        <f t="shared" si="978"/>
        <v>0.43668219699455346</v>
      </c>
      <c r="BQ291" s="31">
        <v>7.1395760876697949</v>
      </c>
      <c r="BR291" s="25">
        <v>81635</v>
      </c>
      <c r="BS291" s="25">
        <v>20369</v>
      </c>
      <c r="BT291" s="25">
        <v>50486</v>
      </c>
      <c r="BU291" s="25">
        <v>6213</v>
      </c>
      <c r="BV291" s="18">
        <v>3386</v>
      </c>
      <c r="BW291" s="18">
        <v>1181</v>
      </c>
      <c r="BX291" s="25">
        <v>25417</v>
      </c>
      <c r="BY291" s="25">
        <v>18899</v>
      </c>
      <c r="BZ291" s="25">
        <v>6518</v>
      </c>
      <c r="CA291" s="59">
        <v>0.256442538458512</v>
      </c>
      <c r="CB291" s="25">
        <v>118565</v>
      </c>
      <c r="CC291" s="25">
        <v>5992</v>
      </c>
      <c r="CD291" s="17">
        <f t="shared" si="979"/>
        <v>5.0537679753721587E-2</v>
      </c>
      <c r="CE291" s="18">
        <v>1056</v>
      </c>
      <c r="CF291" s="25">
        <v>2560</v>
      </c>
      <c r="CG291" s="25">
        <v>4424</v>
      </c>
      <c r="CH291" s="25">
        <v>5265</v>
      </c>
      <c r="CI291" s="25">
        <v>4584</v>
      </c>
      <c r="CJ291" s="25">
        <v>3083</v>
      </c>
      <c r="CK291" s="18">
        <v>1936</v>
      </c>
      <c r="CL291" s="18">
        <v>1256</v>
      </c>
      <c r="CM291" s="18">
        <v>1253</v>
      </c>
      <c r="CN291" s="26">
        <v>4.664791281425817</v>
      </c>
      <c r="CO291" s="27">
        <v>25417</v>
      </c>
      <c r="CP291" s="34">
        <f t="shared" si="980"/>
        <v>4.9005390093244676</v>
      </c>
      <c r="CQ291" s="25">
        <v>497</v>
      </c>
      <c r="CR291" s="25">
        <v>3166</v>
      </c>
      <c r="CS291" s="18">
        <v>2010</v>
      </c>
      <c r="CT291" s="25">
        <v>10446</v>
      </c>
      <c r="CU291" s="25">
        <v>9000</v>
      </c>
      <c r="CV291" s="18">
        <v>74</v>
      </c>
      <c r="CW291" s="18">
        <v>22</v>
      </c>
      <c r="CX291" s="18">
        <v>202</v>
      </c>
      <c r="CY291" s="25">
        <v>25417</v>
      </c>
      <c r="CZ291" s="25">
        <v>22658</v>
      </c>
      <c r="DA291" s="18">
        <v>1207</v>
      </c>
      <c r="DB291" s="18">
        <v>477</v>
      </c>
      <c r="DC291" s="18">
        <v>1010</v>
      </c>
      <c r="DD291" s="18">
        <v>22</v>
      </c>
      <c r="DE291" s="18">
        <v>43</v>
      </c>
      <c r="DF291" s="25">
        <v>25417</v>
      </c>
      <c r="DG291" s="18">
        <v>1670</v>
      </c>
      <c r="DH291" s="18">
        <v>29</v>
      </c>
      <c r="DI291" s="18">
        <v>19</v>
      </c>
      <c r="DJ291" s="25">
        <v>23623</v>
      </c>
      <c r="DK291" s="18">
        <v>34</v>
      </c>
      <c r="DL291" s="18">
        <v>42</v>
      </c>
      <c r="DM291" s="25">
        <f t="shared" si="981"/>
        <v>7925.4803871424629</v>
      </c>
      <c r="DN291" s="17">
        <f t="shared" si="982"/>
        <v>0.92941731911712633</v>
      </c>
      <c r="DO291" s="17">
        <f t="shared" si="983"/>
        <v>1.3376873745918087E-3</v>
      </c>
      <c r="DP291" s="23">
        <f t="shared" si="984"/>
        <v>6.7592556163197856E-2</v>
      </c>
      <c r="DQ291" s="23">
        <f t="shared" si="985"/>
        <v>0.93240744383680219</v>
      </c>
      <c r="DR291" s="25">
        <v>25417</v>
      </c>
      <c r="DS291" s="18">
        <v>78</v>
      </c>
      <c r="DT291" s="25">
        <v>9683</v>
      </c>
      <c r="DU291" s="18">
        <v>137</v>
      </c>
      <c r="DV291" s="25">
        <v>10719</v>
      </c>
      <c r="DW291" s="18">
        <v>138</v>
      </c>
      <c r="DX291" s="25">
        <v>4570</v>
      </c>
      <c r="DY291" s="18">
        <v>92</v>
      </c>
      <c r="DZ291" s="17">
        <f t="shared" si="986"/>
        <v>0.81115001770468587</v>
      </c>
      <c r="EA291" s="17">
        <f t="shared" si="987"/>
        <v>0.18884998229531413</v>
      </c>
      <c r="EB291" s="25">
        <v>25417</v>
      </c>
      <c r="EC291" s="25">
        <v>9871</v>
      </c>
      <c r="ED291" s="18">
        <v>219</v>
      </c>
      <c r="EE291" s="25">
        <v>11641</v>
      </c>
      <c r="EF291" s="17">
        <f t="shared" si="1087"/>
        <v>0.45800055081244834</v>
      </c>
      <c r="EG291" s="25">
        <v>3508</v>
      </c>
      <c r="EH291" s="18">
        <v>178</v>
      </c>
      <c r="EI291" s="17">
        <f t="shared" si="988"/>
        <v>0.39697840028327497</v>
      </c>
      <c r="EJ291" s="17">
        <f t="shared" si="989"/>
        <v>0.13801786206082542</v>
      </c>
      <c r="EK291" s="69">
        <f t="shared" si="990"/>
        <v>0.5606287130660581</v>
      </c>
      <c r="EL291" s="27">
        <v>78156</v>
      </c>
      <c r="EM291" s="25">
        <v>53065</v>
      </c>
      <c r="EN291" s="25">
        <v>25091</v>
      </c>
      <c r="EO291" s="59">
        <v>0.67896258764522233</v>
      </c>
      <c r="EP291" s="25">
        <v>35727</v>
      </c>
      <c r="EQ291" s="25">
        <v>28485</v>
      </c>
      <c r="ER291" s="25">
        <v>7242</v>
      </c>
      <c r="ES291" s="59">
        <v>0.79729616256612645</v>
      </c>
      <c r="ET291" s="25">
        <v>42429</v>
      </c>
      <c r="EU291" s="25">
        <v>24580</v>
      </c>
      <c r="EV291" s="25">
        <v>17849</v>
      </c>
      <c r="EW291" s="59">
        <v>0.57932074760187613</v>
      </c>
      <c r="EX291" s="25">
        <v>26796</v>
      </c>
      <c r="EY291" s="25">
        <v>22307</v>
      </c>
      <c r="EZ291" s="25">
        <v>4489</v>
      </c>
      <c r="FA291" s="59">
        <v>0.83247499626809973</v>
      </c>
      <c r="FB291" s="25">
        <v>51360</v>
      </c>
      <c r="FC291" s="25">
        <v>30758</v>
      </c>
      <c r="FD291" s="25">
        <v>20602</v>
      </c>
      <c r="FE291" s="59">
        <v>0.5988707165109034</v>
      </c>
      <c r="FF291" s="25">
        <v>57503</v>
      </c>
      <c r="FG291" s="25">
        <v>19524</v>
      </c>
      <c r="FH291" s="25">
        <v>22348</v>
      </c>
      <c r="FI291" s="25">
        <v>15631</v>
      </c>
      <c r="FJ291" s="23">
        <f t="shared" si="991"/>
        <v>0.27182929586282456</v>
      </c>
      <c r="FK291" s="23">
        <f t="shared" si="992"/>
        <v>0.38864059266473056</v>
      </c>
      <c r="FL291" s="36">
        <f t="shared" si="993"/>
        <v>1.2490563623568549</v>
      </c>
      <c r="FM291" s="25">
        <v>27176</v>
      </c>
      <c r="FN291" s="25">
        <v>9215</v>
      </c>
      <c r="FO291" s="17">
        <f t="shared" si="994"/>
        <v>0.33908595819841036</v>
      </c>
      <c r="FP291" s="25">
        <v>10579</v>
      </c>
      <c r="FQ291" s="17">
        <f t="shared" si="995"/>
        <v>0.38927730350309098</v>
      </c>
      <c r="FR291" s="25">
        <v>7382</v>
      </c>
      <c r="FS291" s="17">
        <f t="shared" si="996"/>
        <v>0.27163673829849866</v>
      </c>
      <c r="FT291" s="25">
        <v>30327</v>
      </c>
      <c r="FU291" s="25">
        <v>10309</v>
      </c>
      <c r="FV291" s="25">
        <v>11769</v>
      </c>
      <c r="FW291" s="17">
        <f t="shared" si="997"/>
        <v>0.27200184653938736</v>
      </c>
      <c r="FX291" s="17">
        <f t="shared" si="998"/>
        <v>0.38807003660104855</v>
      </c>
      <c r="FY291" s="25">
        <v>8249</v>
      </c>
      <c r="FZ291" s="25">
        <v>58576</v>
      </c>
      <c r="GA291" s="25">
        <v>29438</v>
      </c>
      <c r="GB291" s="25">
        <v>15006</v>
      </c>
      <c r="GC291" s="25">
        <v>7154</v>
      </c>
      <c r="GD291" s="18">
        <v>3986</v>
      </c>
      <c r="GE291" s="18">
        <v>85</v>
      </c>
      <c r="GF291" s="18">
        <v>2569</v>
      </c>
      <c r="GG291" s="18">
        <v>249</v>
      </c>
      <c r="GH291" s="18">
        <v>31</v>
      </c>
      <c r="GI291" s="18">
        <v>58</v>
      </c>
      <c r="GJ291" s="10">
        <f t="shared" si="999"/>
        <v>29438</v>
      </c>
      <c r="GK291" s="10">
        <f t="shared" si="1088"/>
        <v>29138</v>
      </c>
      <c r="GL291" s="10">
        <f t="shared" si="1089"/>
        <v>14132</v>
      </c>
      <c r="GM291" s="10">
        <f t="shared" si="1000"/>
        <v>44444</v>
      </c>
      <c r="GN291" s="10">
        <f t="shared" si="1090"/>
        <v>6978</v>
      </c>
      <c r="GO291" s="17">
        <f t="shared" si="1001"/>
        <v>0.50256077574433211</v>
      </c>
      <c r="GP291" s="17">
        <f t="shared" si="1091"/>
        <v>0.49743922425566783</v>
      </c>
      <c r="GQ291" s="17">
        <f t="shared" si="1092"/>
        <v>0.24125921879267959</v>
      </c>
      <c r="GR291" s="17">
        <f t="shared" si="1093"/>
        <v>0.11912728762633161</v>
      </c>
      <c r="GS291" s="17">
        <f t="shared" si="1002"/>
        <v>0.36934922152417371</v>
      </c>
      <c r="GT291" s="25">
        <v>26993</v>
      </c>
      <c r="GU291" s="25">
        <v>11051</v>
      </c>
      <c r="GV291" s="25">
        <v>8527</v>
      </c>
      <c r="GW291" s="25">
        <v>4108</v>
      </c>
      <c r="GX291" s="18">
        <v>2127</v>
      </c>
      <c r="GY291" s="18">
        <v>39</v>
      </c>
      <c r="GZ291" s="18">
        <v>983</v>
      </c>
      <c r="HA291" s="18">
        <v>86</v>
      </c>
      <c r="HB291" s="18">
        <v>27</v>
      </c>
      <c r="HC291" s="18">
        <v>45</v>
      </c>
      <c r="HD291" s="23">
        <f t="shared" si="1003"/>
        <v>0.40940243766902529</v>
      </c>
      <c r="HE291" s="23">
        <f t="shared" si="1004"/>
        <v>0.59059756233097471</v>
      </c>
      <c r="HF291" s="23">
        <f t="shared" si="1005"/>
        <v>0.27470084836809544</v>
      </c>
      <c r="HG291" s="23">
        <f t="shared" si="1006"/>
        <v>0.12251324417441559</v>
      </c>
      <c r="HH291" s="25">
        <v>31583</v>
      </c>
      <c r="HI291" s="25">
        <v>18387</v>
      </c>
      <c r="HJ291" s="25">
        <v>6479</v>
      </c>
      <c r="HK291" s="25">
        <v>3046</v>
      </c>
      <c r="HL291" s="18">
        <v>1859</v>
      </c>
      <c r="HM291" s="18">
        <v>46</v>
      </c>
      <c r="HN291" s="18">
        <v>1586</v>
      </c>
      <c r="HO291" s="18">
        <v>163</v>
      </c>
      <c r="HP291" s="18">
        <v>4</v>
      </c>
      <c r="HQ291" s="18">
        <v>13</v>
      </c>
      <c r="HR291" s="23">
        <f t="shared" si="1007"/>
        <v>0.5821802868631859</v>
      </c>
      <c r="HS291" s="23">
        <f t="shared" si="1008"/>
        <v>0.4178197131368141</v>
      </c>
      <c r="HT291" s="80">
        <f t="shared" si="1009"/>
        <v>0.21267770636101702</v>
      </c>
      <c r="HU291" s="27">
        <v>96649</v>
      </c>
      <c r="HV291" s="18">
        <v>3154</v>
      </c>
      <c r="HW291" s="18">
        <v>5552</v>
      </c>
      <c r="HX291" s="18">
        <v>711</v>
      </c>
      <c r="HY291" s="25">
        <v>31369</v>
      </c>
      <c r="HZ291" s="25">
        <v>23472</v>
      </c>
      <c r="IA291" s="18">
        <v>1517</v>
      </c>
      <c r="IB291" s="18">
        <v>279</v>
      </c>
      <c r="IC291" s="25">
        <v>12476</v>
      </c>
      <c r="ID291" s="25">
        <v>9249</v>
      </c>
      <c r="IE291" s="25">
        <v>5106</v>
      </c>
      <c r="IF291" s="18">
        <v>578</v>
      </c>
      <c r="IG291" s="18">
        <v>3186</v>
      </c>
      <c r="IH291" s="17">
        <f t="shared" si="1010"/>
        <v>0.33855497728895279</v>
      </c>
      <c r="II291" s="17">
        <f t="shared" si="1011"/>
        <v>0.24285817752899669</v>
      </c>
      <c r="IJ291" s="30">
        <f t="shared" si="1012"/>
        <v>4.1176295160190861</v>
      </c>
      <c r="IK291" s="17">
        <f t="shared" si="1084"/>
        <v>5.6287498562023898E-2</v>
      </c>
      <c r="IL291" s="25">
        <v>46401</v>
      </c>
      <c r="IM291" s="25">
        <v>1809</v>
      </c>
      <c r="IN291" s="25">
        <v>4066</v>
      </c>
      <c r="IO291" s="25">
        <v>486</v>
      </c>
      <c r="IP291" s="25">
        <v>18972</v>
      </c>
      <c r="IQ291" s="25">
        <v>8220</v>
      </c>
      <c r="IR291" s="25">
        <v>850</v>
      </c>
      <c r="IS291" s="18">
        <v>188</v>
      </c>
      <c r="IT291" s="25">
        <v>6253</v>
      </c>
      <c r="IU291" s="25">
        <v>421</v>
      </c>
      <c r="IV291" s="25">
        <v>2033</v>
      </c>
      <c r="IW291" s="18">
        <v>281</v>
      </c>
      <c r="IX291" s="25">
        <v>2822</v>
      </c>
      <c r="IY291" s="17">
        <f t="shared" si="1013"/>
        <v>0.74142798646580887</v>
      </c>
      <c r="IZ291" s="25">
        <v>50248</v>
      </c>
      <c r="JA291" s="18">
        <v>1345</v>
      </c>
      <c r="JB291" s="18">
        <v>1486</v>
      </c>
      <c r="JC291" s="18">
        <v>225</v>
      </c>
      <c r="JD291" s="25">
        <v>12397</v>
      </c>
      <c r="JE291" s="25">
        <v>15252</v>
      </c>
      <c r="JF291" s="18">
        <v>667</v>
      </c>
      <c r="JG291" s="18">
        <v>91</v>
      </c>
      <c r="JH291" s="25">
        <v>6223</v>
      </c>
      <c r="JI291" s="25">
        <v>8828</v>
      </c>
      <c r="JJ291" s="25">
        <v>3073</v>
      </c>
      <c r="JK291" s="18">
        <v>297</v>
      </c>
      <c r="JL291" s="18">
        <v>364</v>
      </c>
      <c r="JM291" s="80">
        <f t="shared" si="1014"/>
        <v>0.62434325744308228</v>
      </c>
      <c r="JN291" s="27">
        <v>96649</v>
      </c>
      <c r="JO291" s="25">
        <v>70598</v>
      </c>
      <c r="JP291" s="18">
        <v>64</v>
      </c>
      <c r="JQ291" s="18">
        <v>186</v>
      </c>
      <c r="JR291" s="18">
        <v>338</v>
      </c>
      <c r="JS291" s="18">
        <v>517</v>
      </c>
      <c r="JT291" s="18">
        <v>58</v>
      </c>
      <c r="JU291" s="18">
        <v>9</v>
      </c>
      <c r="JV291" s="18">
        <v>15</v>
      </c>
      <c r="JW291" s="25">
        <v>24864</v>
      </c>
      <c r="JX291" s="17">
        <f t="shared" si="1015"/>
        <v>0.2572608097341928</v>
      </c>
      <c r="JY291" s="17">
        <f t="shared" si="1016"/>
        <v>0.74273919026580715</v>
      </c>
      <c r="JZ291" s="25">
        <v>33436</v>
      </c>
      <c r="KA291" s="25">
        <v>27181</v>
      </c>
      <c r="KB291" s="18">
        <v>33</v>
      </c>
      <c r="KC291" s="18">
        <v>132</v>
      </c>
      <c r="KD291" s="18">
        <v>179</v>
      </c>
      <c r="KE291" s="18">
        <v>162</v>
      </c>
      <c r="KF291" s="18">
        <v>33</v>
      </c>
      <c r="KG291" s="18">
        <v>8</v>
      </c>
      <c r="KH291" s="18">
        <v>1</v>
      </c>
      <c r="KI291" s="25">
        <v>5707</v>
      </c>
      <c r="KJ291" s="17">
        <f t="shared" si="1017"/>
        <v>0.17068429237947122</v>
      </c>
      <c r="KK291" s="25">
        <v>63213</v>
      </c>
      <c r="KL291" s="25">
        <v>43417</v>
      </c>
      <c r="KM291" s="18">
        <v>31</v>
      </c>
      <c r="KN291" s="18">
        <v>54</v>
      </c>
      <c r="KO291" s="18">
        <v>159</v>
      </c>
      <c r="KP291" s="18">
        <v>355</v>
      </c>
      <c r="KQ291" s="18">
        <v>25</v>
      </c>
      <c r="KR291" s="18">
        <v>1</v>
      </c>
      <c r="KS291" s="18">
        <v>14</v>
      </c>
      <c r="KT291" s="25">
        <v>19157</v>
      </c>
      <c r="KU291" s="69">
        <f t="shared" si="1095"/>
        <v>0.30305475139607357</v>
      </c>
      <c r="KV291" s="27">
        <v>124557</v>
      </c>
      <c r="KW291" s="25">
        <v>120649</v>
      </c>
      <c r="KX291" s="18">
        <v>3908</v>
      </c>
      <c r="KY291" s="59">
        <v>3.1375193686424691E-2</v>
      </c>
      <c r="KZ291" s="18">
        <v>1515</v>
      </c>
      <c r="LA291" s="18">
        <v>1519</v>
      </c>
      <c r="LB291" s="18">
        <v>1675</v>
      </c>
      <c r="LC291" s="18">
        <v>1514</v>
      </c>
      <c r="LD291" s="25">
        <v>60559</v>
      </c>
      <c r="LE291" s="25">
        <v>58720</v>
      </c>
      <c r="LF291" s="18">
        <v>1839</v>
      </c>
      <c r="LG291" s="59">
        <v>3.0367080037649236E-2</v>
      </c>
      <c r="LH291" s="25">
        <v>63998</v>
      </c>
      <c r="LI291" s="25">
        <v>61929</v>
      </c>
      <c r="LJ291" s="18">
        <v>2069</v>
      </c>
      <c r="LK291" s="35">
        <v>3.2329135285477671E-2</v>
      </c>
      <c r="LL291" s="27">
        <v>25417</v>
      </c>
      <c r="LM291" s="18">
        <v>231</v>
      </c>
      <c r="LN291" s="25">
        <v>12007</v>
      </c>
      <c r="LO291" s="25">
        <v>12209</v>
      </c>
      <c r="LP291" s="18">
        <v>178</v>
      </c>
      <c r="LQ291" s="18">
        <v>387</v>
      </c>
      <c r="LR291" s="18">
        <v>405</v>
      </c>
      <c r="LS291" s="23">
        <f t="shared" si="1018"/>
        <v>1.5934217256167133E-2</v>
      </c>
      <c r="LT291" s="23">
        <f t="shared" si="1019"/>
        <v>0.98406578274383283</v>
      </c>
      <c r="LU291" s="17">
        <f t="shared" si="1020"/>
        <v>0.48148876736042806</v>
      </c>
      <c r="LV291" s="25">
        <v>25417</v>
      </c>
      <c r="LW291" s="25">
        <v>3456</v>
      </c>
      <c r="LX291" s="18">
        <v>189</v>
      </c>
      <c r="LY291" s="25">
        <v>6934</v>
      </c>
      <c r="LZ291" s="25">
        <v>4329</v>
      </c>
      <c r="MA291" s="18">
        <v>808</v>
      </c>
      <c r="MB291" s="18">
        <v>1032</v>
      </c>
      <c r="MC291" s="25">
        <v>4896</v>
      </c>
      <c r="MD291" s="18">
        <v>1040</v>
      </c>
      <c r="ME291" s="18">
        <v>42</v>
      </c>
      <c r="MF291" s="18">
        <v>2691</v>
      </c>
      <c r="MG291" s="17">
        <f t="shared" si="1021"/>
        <v>0.2650194751544242</v>
      </c>
      <c r="MH291" s="17">
        <f t="shared" si="1022"/>
        <v>0.45713498839359484</v>
      </c>
      <c r="MI291" s="25">
        <v>25417</v>
      </c>
      <c r="MJ291" s="25">
        <v>4040</v>
      </c>
      <c r="MK291" s="18">
        <v>128</v>
      </c>
      <c r="ML291" s="25">
        <v>7104</v>
      </c>
      <c r="MM291" s="25">
        <v>4078</v>
      </c>
      <c r="MN291" s="18">
        <v>835</v>
      </c>
      <c r="MO291" s="18">
        <v>1397</v>
      </c>
      <c r="MP291" s="25">
        <v>5080</v>
      </c>
      <c r="MQ291" s="18">
        <v>5</v>
      </c>
      <c r="MR291" s="18">
        <v>53</v>
      </c>
      <c r="MS291" s="18">
        <v>2697</v>
      </c>
      <c r="MT291" s="17">
        <f t="shared" si="1023"/>
        <v>0.64354565841759448</v>
      </c>
      <c r="MU291" s="69">
        <f t="shared" si="1024"/>
        <v>0.46931187787701145</v>
      </c>
      <c r="MV291" s="27">
        <v>25417</v>
      </c>
      <c r="MW291" s="25">
        <v>9161</v>
      </c>
      <c r="MX291" s="18">
        <v>359</v>
      </c>
      <c r="MY291" s="25">
        <v>5623</v>
      </c>
      <c r="MZ291" s="18">
        <v>159</v>
      </c>
      <c r="NA291" s="18">
        <v>74</v>
      </c>
      <c r="NB291" s="18">
        <v>2918</v>
      </c>
      <c r="NC291" s="25">
        <v>6977</v>
      </c>
      <c r="ND291" s="18">
        <v>146</v>
      </c>
      <c r="NE291" s="17">
        <f t="shared" si="1025"/>
        <v>0.36042805995986937</v>
      </c>
      <c r="NF291" s="10">
        <f t="shared" si="1026"/>
        <v>42734.152929141906</v>
      </c>
      <c r="NG291" s="17">
        <f t="shared" si="1027"/>
        <v>0.63784081520242353</v>
      </c>
      <c r="NH291" s="25">
        <v>25417</v>
      </c>
      <c r="NI291" s="25">
        <v>4963</v>
      </c>
      <c r="NJ291" s="18">
        <v>3</v>
      </c>
      <c r="NK291" s="18">
        <v>4</v>
      </c>
      <c r="NL291" s="18">
        <v>11</v>
      </c>
      <c r="NM291" s="25">
        <v>19266</v>
      </c>
      <c r="NN291" s="18">
        <v>1099</v>
      </c>
      <c r="NO291" s="18">
        <v>54</v>
      </c>
      <c r="NP291" s="18">
        <v>0</v>
      </c>
      <c r="NQ291" s="32">
        <v>17</v>
      </c>
      <c r="NR291" s="27">
        <v>25417</v>
      </c>
      <c r="NS291" s="37">
        <f t="shared" si="1028"/>
        <v>1.0839202108824801</v>
      </c>
      <c r="NT291" s="37">
        <f t="shared" si="1029"/>
        <v>0.29248136860961932</v>
      </c>
      <c r="NU291" s="37">
        <f t="shared" si="1030"/>
        <v>0.92257713248638851</v>
      </c>
      <c r="NV291" s="17">
        <f t="shared" si="1031"/>
        <v>0.1873396422089707</v>
      </c>
      <c r="NW291" s="10">
        <f t="shared" si="1032"/>
        <v>10962</v>
      </c>
      <c r="NX291" s="17">
        <f t="shared" si="1033"/>
        <v>0.4312861470669237</v>
      </c>
      <c r="NY291" s="19">
        <f t="shared" si="1034"/>
        <v>0.19755266809637947</v>
      </c>
      <c r="NZ291" s="25">
        <v>3358</v>
      </c>
      <c r="OA291" s="25">
        <v>14455</v>
      </c>
      <c r="OB291" s="18">
        <v>591</v>
      </c>
      <c r="OC291" s="25">
        <v>6893</v>
      </c>
      <c r="OD291" s="18">
        <v>724</v>
      </c>
      <c r="OE291" s="18">
        <v>1529</v>
      </c>
      <c r="OF291" s="17">
        <f t="shared" si="1035"/>
        <v>0.27119644332533344</v>
      </c>
      <c r="OG291" s="17">
        <f t="shared" si="1036"/>
        <v>0.13211630011409686</v>
      </c>
      <c r="OH291" s="17">
        <f t="shared" si="1037"/>
        <v>0.5687138529330763</v>
      </c>
      <c r="OI291" s="69">
        <f t="shared" si="1038"/>
        <v>6.0156588110319861E-2</v>
      </c>
      <c r="OJ291" s="27">
        <v>25417</v>
      </c>
      <c r="OK291" s="18">
        <v>784</v>
      </c>
      <c r="OL291" s="25">
        <v>19004</v>
      </c>
      <c r="OM291" s="18">
        <v>1262</v>
      </c>
      <c r="ON291" s="18">
        <v>887</v>
      </c>
      <c r="OO291" s="18">
        <v>2</v>
      </c>
      <c r="OP291" s="18">
        <v>0</v>
      </c>
      <c r="OQ291" s="18">
        <v>1372</v>
      </c>
      <c r="OR291" s="69">
        <f t="shared" si="1039"/>
        <v>0.81343195499075427</v>
      </c>
      <c r="OS291" s="22">
        <v>17466</v>
      </c>
      <c r="OT291" s="22">
        <v>17466</v>
      </c>
      <c r="OU291" s="38">
        <f t="shared" si="1097"/>
        <v>0.85220785557453038</v>
      </c>
      <c r="OV291" s="39">
        <v>0.73780945837627387</v>
      </c>
      <c r="OW291" s="22">
        <v>1288658</v>
      </c>
      <c r="OX291" s="36">
        <f t="shared" si="1098"/>
        <v>52729308.044</v>
      </c>
      <c r="OY291" s="36">
        <f t="shared" si="1099"/>
        <v>1183398.0244122944</v>
      </c>
      <c r="OZ291" s="22">
        <v>1643</v>
      </c>
      <c r="PA291" s="22">
        <v>1643</v>
      </c>
      <c r="PB291" s="38">
        <f t="shared" si="1100"/>
        <v>8.0165894120517195E-2</v>
      </c>
      <c r="PC291" s="39">
        <v>0.59833840535605598</v>
      </c>
      <c r="PD291" s="22">
        <v>98307</v>
      </c>
      <c r="PE291" s="40">
        <f t="shared" si="1040"/>
        <v>4022525.8259999999</v>
      </c>
      <c r="PF291" s="36">
        <f t="shared" si="1041"/>
        <v>504658.74830537627</v>
      </c>
      <c r="PG291" s="22">
        <v>33</v>
      </c>
      <c r="PH291" s="22">
        <v>33</v>
      </c>
      <c r="PI291" s="38">
        <f t="shared" si="1101"/>
        <v>1.6101488167845816E-3</v>
      </c>
      <c r="PJ291" s="39">
        <v>8.545454545454545E-2</v>
      </c>
      <c r="PK291" s="22">
        <v>282</v>
      </c>
      <c r="PL291" s="41">
        <f t="shared" si="1042"/>
        <v>11538.876</v>
      </c>
      <c r="PM291" s="36">
        <f t="shared" si="1043"/>
        <v>2697.6386556322213</v>
      </c>
      <c r="PN291" s="22">
        <v>179</v>
      </c>
      <c r="PO291" s="22">
        <v>179</v>
      </c>
      <c r="PP291" s="38">
        <f t="shared" si="1102"/>
        <v>8.7338375213466702E-3</v>
      </c>
      <c r="PQ291" s="39">
        <v>0.49072625698324024</v>
      </c>
      <c r="PR291" s="22">
        <v>8784</v>
      </c>
      <c r="PS291" s="41">
        <f t="shared" si="1044"/>
        <v>359423.712</v>
      </c>
      <c r="PT291" s="36">
        <f t="shared" si="1045"/>
        <v>23470.18473928087</v>
      </c>
      <c r="PU291" s="22">
        <v>948</v>
      </c>
      <c r="PV291" s="22">
        <v>948</v>
      </c>
      <c r="PW291" s="38">
        <f t="shared" si="1103"/>
        <v>4.625518419126616E-2</v>
      </c>
      <c r="PX291" s="39">
        <v>0.24507383966244725</v>
      </c>
      <c r="PY291" s="22">
        <v>23233</v>
      </c>
      <c r="PZ291" s="36">
        <f t="shared" si="1046"/>
        <v>144633.25307055705</v>
      </c>
      <c r="QA291" s="22"/>
      <c r="QB291" s="22"/>
      <c r="QC291" s="39">
        <v>0</v>
      </c>
      <c r="QD291" s="22"/>
      <c r="QE291" s="22">
        <f t="shared" si="1047"/>
        <v>0</v>
      </c>
      <c r="QF291" s="22"/>
      <c r="QG291" s="22">
        <v>168</v>
      </c>
      <c r="QH291" s="22">
        <v>168</v>
      </c>
      <c r="QI291" s="38">
        <f t="shared" si="1104"/>
        <v>8.1971212490851431E-3</v>
      </c>
      <c r="QJ291" s="39">
        <v>0.25660714285714287</v>
      </c>
      <c r="QK291" s="22">
        <v>4311</v>
      </c>
      <c r="QL291" s="42">
        <f t="shared" si="1048"/>
        <v>63.92597142857143</v>
      </c>
      <c r="QM291" s="22">
        <f t="shared" si="1105"/>
        <v>58</v>
      </c>
      <c r="QN291" s="22"/>
      <c r="QO291" s="22"/>
      <c r="QP291" s="38">
        <f t="shared" si="1106"/>
        <v>0</v>
      </c>
      <c r="QQ291" s="39">
        <v>0</v>
      </c>
      <c r="QR291" s="22"/>
      <c r="QS291" s="36">
        <f t="shared" si="1049"/>
        <v>0</v>
      </c>
      <c r="QT291" s="22">
        <v>58</v>
      </c>
      <c r="QU291" s="22">
        <v>58</v>
      </c>
      <c r="QV291" s="38">
        <f t="shared" si="1107"/>
        <v>2.8299585264698708E-3</v>
      </c>
      <c r="QW291" s="39">
        <v>0.14775862068965517</v>
      </c>
      <c r="QX291" s="22">
        <v>857</v>
      </c>
      <c r="QY291" s="36">
        <f t="shared" si="1050"/>
        <v>13637.117824406629</v>
      </c>
      <c r="QZ291" s="22"/>
      <c r="RA291" s="22"/>
      <c r="RB291" s="38">
        <f t="shared" si="1108"/>
        <v>0</v>
      </c>
      <c r="RC291" s="39">
        <v>0</v>
      </c>
      <c r="RD291" s="22"/>
      <c r="RE291" s="36">
        <f t="shared" si="1051"/>
        <v>0</v>
      </c>
      <c r="RF291" s="10">
        <f t="shared" si="1109"/>
        <v>20495</v>
      </c>
      <c r="RG291" s="10">
        <f t="shared" si="1110"/>
        <v>20495</v>
      </c>
      <c r="RH291" s="17">
        <f t="shared" si="1111"/>
        <v>2.635968787660142E-2</v>
      </c>
      <c r="RI291" s="17">
        <f t="shared" si="1112"/>
        <v>6.0223326135330909E-4</v>
      </c>
      <c r="RJ291" s="17">
        <f t="shared" si="1113"/>
        <v>0.63196838766959995</v>
      </c>
      <c r="RK291" s="17">
        <f t="shared" si="1114"/>
        <v>0.26950220374780076</v>
      </c>
      <c r="RL291" s="17">
        <f t="shared" si="1115"/>
        <v>1.2533749847484439E-2</v>
      </c>
      <c r="RM291" s="17">
        <f t="shared" si="1116"/>
        <v>7.7238293339050093E-2</v>
      </c>
      <c r="RN291" s="17">
        <f t="shared" si="1117"/>
        <v>0</v>
      </c>
      <c r="RO291" s="17">
        <f t="shared" si="1118"/>
        <v>7.2826109104167638E-3</v>
      </c>
      <c r="RP291" s="17">
        <f t="shared" si="1119"/>
        <v>0</v>
      </c>
      <c r="RQ291" s="17">
        <f t="shared" si="1120"/>
        <v>3.4138296887888139E-5</v>
      </c>
      <c r="RR291" s="36">
        <f t="shared" si="1121"/>
        <v>1872558.892978976</v>
      </c>
      <c r="RS291" s="36">
        <f t="shared" si="1122"/>
        <v>15.033750756512889</v>
      </c>
      <c r="RT291" s="10">
        <f t="shared" si="1123"/>
        <v>0</v>
      </c>
      <c r="RU291" s="17">
        <f t="shared" si="1124"/>
        <v>0</v>
      </c>
      <c r="RV291" s="37">
        <f t="shared" si="1125"/>
        <v>6.0774335203708221</v>
      </c>
      <c r="RW291" s="36">
        <f t="shared" si="1126"/>
        <v>0.16454314089131883</v>
      </c>
      <c r="RX291" s="85">
        <v>-9.6809999999999993E-2</v>
      </c>
      <c r="RY291" s="93">
        <v>222</v>
      </c>
      <c r="RZ291" s="43" t="b">
        <v>0</v>
      </c>
      <c r="SA291" s="18" t="b">
        <v>0</v>
      </c>
      <c r="SB291" s="18" t="b">
        <v>0</v>
      </c>
      <c r="SC291" s="18" t="b">
        <v>0</v>
      </c>
      <c r="SD291" s="18" t="b">
        <v>0</v>
      </c>
      <c r="SE291" s="32" t="b">
        <v>0</v>
      </c>
      <c r="SF291" s="43" t="b">
        <v>1</v>
      </c>
      <c r="SG291" s="18" t="b">
        <v>1</v>
      </c>
      <c r="SH291" s="18">
        <v>4</v>
      </c>
      <c r="SI291" s="18"/>
      <c r="SJ291" s="22"/>
      <c r="SK291" s="22"/>
      <c r="SL291" s="22">
        <v>4</v>
      </c>
      <c r="SM291" s="22">
        <v>0</v>
      </c>
      <c r="SN291" s="18"/>
      <c r="SO291" s="18"/>
      <c r="SP291" s="18"/>
      <c r="SQ291" s="17">
        <f t="shared" si="1052"/>
        <v>0</v>
      </c>
      <c r="SR291" s="17">
        <f t="shared" si="1053"/>
        <v>9.9502487562189053E-3</v>
      </c>
      <c r="SS291" s="17">
        <f t="shared" si="1054"/>
        <v>0</v>
      </c>
      <c r="ST291" s="17">
        <f t="shared" si="1055"/>
        <v>0</v>
      </c>
      <c r="SU291" s="17">
        <f t="shared" si="1056"/>
        <v>0</v>
      </c>
      <c r="SV291" s="17">
        <f t="shared" si="1086"/>
        <v>0</v>
      </c>
      <c r="SW291" s="17">
        <f t="shared" si="1057"/>
        <v>0</v>
      </c>
      <c r="SX291" s="17">
        <f t="shared" si="1058"/>
        <v>8.3333333333333329E-2</v>
      </c>
      <c r="SY291" s="17">
        <f t="shared" si="1059"/>
        <v>0</v>
      </c>
      <c r="SZ291" s="17">
        <f t="shared" si="1060"/>
        <v>2.4875621890547263E-3</v>
      </c>
      <c r="TA291" s="17">
        <f t="shared" si="1061"/>
        <v>2.0833333333333332E-2</v>
      </c>
      <c r="TB291" s="24">
        <f t="shared" si="1096"/>
        <v>48</v>
      </c>
      <c r="TC291" s="69">
        <f t="shared" si="1063"/>
        <v>7.7419354838709681E-2</v>
      </c>
      <c r="TD291" s="17">
        <f t="shared" si="1085"/>
        <v>3.3602150537634409E-5</v>
      </c>
      <c r="TE291" s="95">
        <v>21</v>
      </c>
      <c r="TF291" s="71"/>
      <c r="TG291" s="71"/>
      <c r="TH291" s="71">
        <v>2</v>
      </c>
      <c r="TI291" s="71"/>
      <c r="TJ291" s="71">
        <v>1</v>
      </c>
      <c r="TK291" s="71">
        <v>10</v>
      </c>
      <c r="TL291" s="71"/>
      <c r="TM291" s="71">
        <v>1</v>
      </c>
      <c r="TN291" s="71"/>
      <c r="TO291" s="71"/>
      <c r="TP291" s="71"/>
      <c r="TQ291" s="71"/>
      <c r="TR291" s="72">
        <v>21</v>
      </c>
      <c r="TS291" s="72"/>
      <c r="TT291" s="72"/>
      <c r="TU291" s="72"/>
      <c r="TV291" s="72">
        <v>2</v>
      </c>
      <c r="TW291" s="72"/>
      <c r="TX291" s="72"/>
      <c r="TY291" s="72">
        <v>4</v>
      </c>
      <c r="TZ291" s="72">
        <v>10</v>
      </c>
      <c r="UA291" s="72"/>
      <c r="UB291" s="72"/>
      <c r="UC291" s="72"/>
      <c r="UD291" s="72"/>
      <c r="UE291" s="72"/>
      <c r="UF291" s="72">
        <v>1</v>
      </c>
      <c r="UG291" s="72">
        <v>2</v>
      </c>
      <c r="UH291" s="72"/>
      <c r="UI291" s="72"/>
      <c r="UJ291" s="73">
        <v>21</v>
      </c>
      <c r="UK291" s="73"/>
      <c r="UL291" s="73"/>
      <c r="UM291" s="73"/>
      <c r="UN291" s="73">
        <v>3</v>
      </c>
      <c r="UO291" s="73"/>
      <c r="UP291" s="73"/>
      <c r="UQ291" s="73"/>
      <c r="UR291" s="73">
        <v>10</v>
      </c>
      <c r="US291" s="73"/>
      <c r="UT291" s="73"/>
      <c r="UU291" s="73"/>
      <c r="UV291" s="73"/>
      <c r="UW291" s="73">
        <v>1</v>
      </c>
      <c r="UX291" s="73"/>
      <c r="UY291" s="73">
        <v>1</v>
      </c>
      <c r="UZ291" s="73"/>
      <c r="VA291" s="73"/>
      <c r="VB291" s="73">
        <v>21</v>
      </c>
      <c r="VC291" s="73"/>
      <c r="VD291" s="73"/>
      <c r="VE291" s="73"/>
      <c r="VF291" s="73">
        <v>3</v>
      </c>
      <c r="VG291" s="73"/>
      <c r="VH291" s="73"/>
      <c r="VI291" s="73"/>
      <c r="VJ291" s="73">
        <v>70</v>
      </c>
      <c r="VK291" s="73"/>
      <c r="VL291" s="73"/>
      <c r="VM291" s="73"/>
      <c r="VN291" s="73"/>
      <c r="VO291" s="73"/>
      <c r="VP291" s="73"/>
      <c r="VQ291" s="73"/>
      <c r="VR291" s="73"/>
      <c r="VS291" s="73">
        <v>21</v>
      </c>
      <c r="VT291" s="73"/>
      <c r="VU291" s="73"/>
      <c r="VV291" s="73"/>
      <c r="VW291" s="73">
        <v>7</v>
      </c>
      <c r="VX291" s="73"/>
      <c r="VY291" s="73">
        <v>4</v>
      </c>
      <c r="VZ291" s="73"/>
      <c r="WA291" s="73">
        <v>22</v>
      </c>
      <c r="WB291" s="73"/>
      <c r="WC291" s="73"/>
      <c r="WD291" s="73"/>
      <c r="WE291" s="73"/>
      <c r="WF291" s="73"/>
      <c r="WG291" s="73"/>
      <c r="WH291" s="73"/>
      <c r="WI291" s="73"/>
      <c r="WJ291" s="73"/>
      <c r="WK291" s="73"/>
      <c r="WL291" s="73">
        <v>2</v>
      </c>
      <c r="WM291" s="73"/>
      <c r="WN291" s="73">
        <v>2</v>
      </c>
      <c r="WO291" s="22">
        <f t="shared" si="1064"/>
        <v>105</v>
      </c>
      <c r="WP291" s="22">
        <f t="shared" si="1065"/>
        <v>0</v>
      </c>
      <c r="WQ291" s="22">
        <f t="shared" si="1066"/>
        <v>0</v>
      </c>
      <c r="WR291" s="22">
        <f t="shared" si="1067"/>
        <v>0</v>
      </c>
      <c r="WS291" s="22">
        <f t="shared" si="1068"/>
        <v>17</v>
      </c>
      <c r="WT291" s="22">
        <f t="shared" si="1069"/>
        <v>0</v>
      </c>
      <c r="WU291" s="22">
        <f t="shared" si="1070"/>
        <v>5</v>
      </c>
      <c r="WV291" s="22">
        <f t="shared" si="1071"/>
        <v>4</v>
      </c>
      <c r="WW291" s="22">
        <f t="shared" si="1072"/>
        <v>122</v>
      </c>
      <c r="WX291" s="22">
        <f t="shared" si="1073"/>
        <v>0</v>
      </c>
      <c r="WY291" s="22">
        <f t="shared" si="1074"/>
        <v>1</v>
      </c>
      <c r="WZ291" s="22">
        <f t="shared" si="1075"/>
        <v>0</v>
      </c>
      <c r="XA291" s="22">
        <f t="shared" si="1076"/>
        <v>0</v>
      </c>
      <c r="XB291" s="22">
        <f t="shared" si="1077"/>
        <v>0</v>
      </c>
      <c r="XC291" s="22">
        <f t="shared" si="1078"/>
        <v>2</v>
      </c>
      <c r="XD291" s="22">
        <f t="shared" si="1079"/>
        <v>0</v>
      </c>
      <c r="XE291" s="22">
        <f t="shared" si="1080"/>
        <v>5</v>
      </c>
      <c r="XF291" s="22">
        <f t="shared" si="1081"/>
        <v>0</v>
      </c>
      <c r="XG291" s="93">
        <f t="shared" si="1082"/>
        <v>2</v>
      </c>
    </row>
    <row r="292" spans="1:631" ht="17.100000000000001" customHeight="1" x14ac:dyDescent="0.2">
      <c r="A292" s="101"/>
      <c r="B292" s="27" t="s">
        <v>560</v>
      </c>
      <c r="C292" s="535" t="s">
        <v>561</v>
      </c>
      <c r="D292" s="25" t="s">
        <v>583</v>
      </c>
      <c r="E292" s="535" t="s">
        <v>584</v>
      </c>
      <c r="F292" s="25" t="s">
        <v>586</v>
      </c>
      <c r="G292" s="535" t="s">
        <v>587</v>
      </c>
      <c r="H292" s="25">
        <v>19</v>
      </c>
      <c r="I292" s="28">
        <v>4</v>
      </c>
      <c r="J292" s="17">
        <f t="shared" si="948"/>
        <v>0.50352673492605238</v>
      </c>
      <c r="K292" s="17">
        <f t="shared" si="949"/>
        <v>0.54704209328782705</v>
      </c>
      <c r="L292" s="17">
        <f t="shared" si="950"/>
        <v>0.11341688925416069</v>
      </c>
      <c r="M292" s="17">
        <f t="shared" si="951"/>
        <v>7.512967181398636E-2</v>
      </c>
      <c r="N292" s="17">
        <f t="shared" si="952"/>
        <v>0.16248607536588178</v>
      </c>
      <c r="O292" s="17">
        <f t="shared" si="953"/>
        <v>0.29908987485779293</v>
      </c>
      <c r="P292" s="17">
        <f t="shared" si="954"/>
        <v>0.77665152921695058</v>
      </c>
      <c r="Q292" s="17">
        <f t="shared" si="955"/>
        <v>0.54975935413755628</v>
      </c>
      <c r="R292" s="69">
        <f t="shared" si="956"/>
        <v>0.55858568958786459</v>
      </c>
      <c r="S292" s="422">
        <f t="shared" si="957"/>
        <v>0.39840976804978578</v>
      </c>
      <c r="T292" s="17">
        <f t="shared" si="1083"/>
        <v>0.60159023195021422</v>
      </c>
      <c r="U292" s="10">
        <f t="shared" si="958"/>
        <v>29376.252616360911</v>
      </c>
      <c r="V292" s="32">
        <v>2</v>
      </c>
      <c r="W292" s="550">
        <f t="shared" si="959"/>
        <v>-0.88658311074583929</v>
      </c>
      <c r="X292" s="550">
        <f t="shared" si="960"/>
        <v>0.28729865693867468</v>
      </c>
      <c r="Y292" s="550">
        <f t="shared" si="961"/>
        <v>0.71270134306132538</v>
      </c>
      <c r="Z292" s="551">
        <f t="shared" si="962"/>
        <v>34801.919283027579</v>
      </c>
      <c r="AA292" s="426">
        <f t="shared" si="963"/>
        <v>0.16385083246298457</v>
      </c>
      <c r="AB292" s="59">
        <f t="shared" si="964"/>
        <v>0.62646865867477786</v>
      </c>
      <c r="AC292" s="59">
        <f t="shared" si="965"/>
        <v>0.63319632773787116</v>
      </c>
      <c r="AD292" s="59">
        <f t="shared" si="966"/>
        <v>0.16248607536588178</v>
      </c>
      <c r="AE292" s="59">
        <f t="shared" si="967"/>
        <v>0.45024064586244372</v>
      </c>
      <c r="AF292" s="59">
        <f t="shared" si="968"/>
        <v>0.13833902161547212</v>
      </c>
      <c r="AG292" s="59">
        <f t="shared" si="969"/>
        <v>0.39192263936291238</v>
      </c>
      <c r="AH292" s="59">
        <f t="shared" si="970"/>
        <v>0.29908987485779293</v>
      </c>
      <c r="AI292" s="59">
        <f t="shared" si="971"/>
        <v>0.55199089874857798</v>
      </c>
      <c r="AJ292" s="59">
        <f t="shared" si="972"/>
        <v>0.45506257110352671</v>
      </c>
      <c r="AK292" s="59">
        <f t="shared" si="973"/>
        <v>0.2233484707830494</v>
      </c>
      <c r="AL292" s="35">
        <f t="shared" si="974"/>
        <v>0.11341688925416069</v>
      </c>
      <c r="AM292" s="27">
        <v>48831</v>
      </c>
      <c r="AN292" s="25">
        <v>23646</v>
      </c>
      <c r="AO292" s="25">
        <v>25185</v>
      </c>
      <c r="AP292" s="17">
        <f t="shared" si="975"/>
        <v>9.4842792308074938E-4</v>
      </c>
      <c r="AQ292" s="63">
        <v>93.88921977367481</v>
      </c>
      <c r="AR292" s="58">
        <v>2796.60788198</v>
      </c>
      <c r="AS292" s="24">
        <f t="shared" si="976"/>
        <v>17.460796100391317</v>
      </c>
      <c r="AT292" s="17">
        <f t="shared" si="1094"/>
        <v>1.5079319216525451E-2</v>
      </c>
      <c r="AU292" s="25">
        <v>47336</v>
      </c>
      <c r="AV292" s="25">
        <v>22237</v>
      </c>
      <c r="AW292" s="25">
        <v>25099</v>
      </c>
      <c r="AX292" s="25">
        <v>1495</v>
      </c>
      <c r="AY292" s="25">
        <v>1409</v>
      </c>
      <c r="AZ292" s="18">
        <v>86</v>
      </c>
      <c r="BA292" s="25">
        <v>8001</v>
      </c>
      <c r="BB292" s="25">
        <v>3845</v>
      </c>
      <c r="BC292" s="25">
        <v>4156</v>
      </c>
      <c r="BD292" s="63">
        <v>92.516843118383065</v>
      </c>
      <c r="BE292" s="25">
        <v>40830</v>
      </c>
      <c r="BF292" s="25">
        <v>19801</v>
      </c>
      <c r="BG292" s="25">
        <v>21029</v>
      </c>
      <c r="BH292" s="63">
        <v>94.160445099624326</v>
      </c>
      <c r="BI292" s="17">
        <v>0.16385083246298457</v>
      </c>
      <c r="BJ292" s="25">
        <v>14500</v>
      </c>
      <c r="BK292" s="25">
        <v>32205</v>
      </c>
      <c r="BL292" s="25">
        <v>2126</v>
      </c>
      <c r="BM292" s="17">
        <v>0.51625523986958544</v>
      </c>
      <c r="BN292" s="10">
        <f t="shared" si="977"/>
        <v>23621.740381928274</v>
      </c>
      <c r="BO292" s="29">
        <v>0.45024064586244372</v>
      </c>
      <c r="BP292" s="30">
        <f t="shared" si="978"/>
        <v>0.54975935413755628</v>
      </c>
      <c r="BQ292" s="31">
        <v>6.601459400714174</v>
      </c>
      <c r="BR292" s="25">
        <v>34331</v>
      </c>
      <c r="BS292" s="25">
        <v>7787</v>
      </c>
      <c r="BT292" s="25">
        <v>22698</v>
      </c>
      <c r="BU292" s="25">
        <v>2559</v>
      </c>
      <c r="BV292" s="18">
        <v>1003</v>
      </c>
      <c r="BW292" s="18">
        <v>284</v>
      </c>
      <c r="BX292" s="25">
        <v>8790</v>
      </c>
      <c r="BY292" s="25">
        <v>6610</v>
      </c>
      <c r="BZ292" s="25">
        <v>2180</v>
      </c>
      <c r="CA292" s="59">
        <v>0.24800910125142206</v>
      </c>
      <c r="CB292" s="25">
        <v>47336</v>
      </c>
      <c r="CC292" s="25">
        <v>1495</v>
      </c>
      <c r="CD292" s="17">
        <f t="shared" si="979"/>
        <v>3.1582727733648806E-2</v>
      </c>
      <c r="CE292" s="18">
        <v>180</v>
      </c>
      <c r="CF292" s="18">
        <v>694</v>
      </c>
      <c r="CG292" s="25">
        <v>1202</v>
      </c>
      <c r="CH292" s="25">
        <v>1591</v>
      </c>
      <c r="CI292" s="25">
        <v>1553</v>
      </c>
      <c r="CJ292" s="25">
        <v>1234</v>
      </c>
      <c r="CK292" s="18">
        <v>876</v>
      </c>
      <c r="CL292" s="18">
        <v>608</v>
      </c>
      <c r="CM292" s="18">
        <v>852</v>
      </c>
      <c r="CN292" s="26">
        <v>5.3852104664391351</v>
      </c>
      <c r="CO292" s="27">
        <v>8790</v>
      </c>
      <c r="CP292" s="34">
        <f t="shared" si="980"/>
        <v>5.5552901023890788</v>
      </c>
      <c r="CQ292" s="25">
        <v>127</v>
      </c>
      <c r="CR292" s="25">
        <v>1382</v>
      </c>
      <c r="CS292" s="18">
        <v>841</v>
      </c>
      <c r="CT292" s="25">
        <v>2685</v>
      </c>
      <c r="CU292" s="25">
        <v>3635</v>
      </c>
      <c r="CV292" s="18">
        <v>18</v>
      </c>
      <c r="CW292" s="18">
        <v>15</v>
      </c>
      <c r="CX292" s="18">
        <v>87</v>
      </c>
      <c r="CY292" s="25">
        <v>8790</v>
      </c>
      <c r="CZ292" s="25">
        <v>8379</v>
      </c>
      <c r="DA292" s="18">
        <v>112</v>
      </c>
      <c r="DB292" s="18">
        <v>77</v>
      </c>
      <c r="DC292" s="18">
        <v>198</v>
      </c>
      <c r="DD292" s="18">
        <v>12</v>
      </c>
      <c r="DE292" s="18">
        <v>12</v>
      </c>
      <c r="DF292" s="25">
        <v>8790</v>
      </c>
      <c r="DG292" s="25">
        <v>1195</v>
      </c>
      <c r="DH292" s="18">
        <v>17</v>
      </c>
      <c r="DI292" s="18">
        <v>4</v>
      </c>
      <c r="DJ292" s="25">
        <v>7491</v>
      </c>
      <c r="DK292" s="18">
        <v>65</v>
      </c>
      <c r="DL292" s="18">
        <v>18</v>
      </c>
      <c r="DM292" s="25">
        <f t="shared" si="981"/>
        <v>6526.8750853242318</v>
      </c>
      <c r="DN292" s="17">
        <f t="shared" si="982"/>
        <v>0.85221843003412967</v>
      </c>
      <c r="DO292" s="17">
        <f t="shared" si="983"/>
        <v>7.3947667804323096E-3</v>
      </c>
      <c r="DP292" s="23">
        <f t="shared" si="984"/>
        <v>0.13833902161547212</v>
      </c>
      <c r="DQ292" s="23">
        <f t="shared" si="985"/>
        <v>0.86166097838452793</v>
      </c>
      <c r="DR292" s="25">
        <v>8790</v>
      </c>
      <c r="DS292" s="18">
        <v>32</v>
      </c>
      <c r="DT292" s="25">
        <v>3727</v>
      </c>
      <c r="DU292" s="18">
        <v>38</v>
      </c>
      <c r="DV292" s="25">
        <v>2950</v>
      </c>
      <c r="DW292" s="18">
        <v>18</v>
      </c>
      <c r="DX292" s="25">
        <v>1941</v>
      </c>
      <c r="DY292" s="18">
        <v>84</v>
      </c>
      <c r="DZ292" s="17">
        <f t="shared" si="986"/>
        <v>0.76757679180887373</v>
      </c>
      <c r="EA292" s="17">
        <f t="shared" si="987"/>
        <v>0.23242320819112627</v>
      </c>
      <c r="EB292" s="25">
        <v>8790</v>
      </c>
      <c r="EC292" s="25">
        <v>3303</v>
      </c>
      <c r="ED292" s="18">
        <v>142</v>
      </c>
      <c r="EE292" s="25">
        <v>3661</v>
      </c>
      <c r="EF292" s="17">
        <f t="shared" si="1087"/>
        <v>0.41649601820250287</v>
      </c>
      <c r="EG292" s="25">
        <v>1581</v>
      </c>
      <c r="EH292" s="18">
        <v>103</v>
      </c>
      <c r="EI292" s="17">
        <f t="shared" si="988"/>
        <v>0.39192263936291238</v>
      </c>
      <c r="EJ292" s="17">
        <f t="shared" si="989"/>
        <v>0.17986348122866894</v>
      </c>
      <c r="EK292" s="69">
        <f t="shared" si="990"/>
        <v>0.54704209328782705</v>
      </c>
      <c r="EL292" s="27">
        <v>33534</v>
      </c>
      <c r="EM292" s="25">
        <v>21008</v>
      </c>
      <c r="EN292" s="25">
        <v>12526</v>
      </c>
      <c r="EO292" s="59">
        <v>0.62646865867477786</v>
      </c>
      <c r="EP292" s="25">
        <v>15603</v>
      </c>
      <c r="EQ292" s="25">
        <v>10992</v>
      </c>
      <c r="ER292" s="25">
        <v>4611</v>
      </c>
      <c r="ES292" s="59">
        <v>0.70447990771005575</v>
      </c>
      <c r="ET292" s="25">
        <v>17931</v>
      </c>
      <c r="EU292" s="25">
        <v>10016</v>
      </c>
      <c r="EV292" s="25">
        <v>7915</v>
      </c>
      <c r="EW292" s="59">
        <v>0.55858568958786459</v>
      </c>
      <c r="EX292" s="25">
        <v>5616</v>
      </c>
      <c r="EY292" s="25">
        <v>4710</v>
      </c>
      <c r="EZ292" s="25">
        <v>906</v>
      </c>
      <c r="FA292" s="59">
        <v>0.83867521367521358</v>
      </c>
      <c r="FB292" s="25">
        <v>27918</v>
      </c>
      <c r="FC292" s="25">
        <v>16298</v>
      </c>
      <c r="FD292" s="25">
        <v>11620</v>
      </c>
      <c r="FE292" s="59">
        <v>0.58378107314277528</v>
      </c>
      <c r="FF292" s="25">
        <v>21696</v>
      </c>
      <c r="FG292" s="25">
        <v>5931</v>
      </c>
      <c r="FH292" s="25">
        <v>7092</v>
      </c>
      <c r="FI292" s="25">
        <v>8673</v>
      </c>
      <c r="FJ292" s="23">
        <f t="shared" si="991"/>
        <v>0.39975110619469029</v>
      </c>
      <c r="FK292" s="23">
        <f t="shared" si="992"/>
        <v>0.32688053097345132</v>
      </c>
      <c r="FL292" s="36">
        <f t="shared" si="993"/>
        <v>0.68384641992390172</v>
      </c>
      <c r="FM292" s="25">
        <v>10253</v>
      </c>
      <c r="FN292" s="25">
        <v>2662</v>
      </c>
      <c r="FO292" s="17">
        <f t="shared" si="994"/>
        <v>0.25963132741636596</v>
      </c>
      <c r="FP292" s="25">
        <v>3369</v>
      </c>
      <c r="FQ292" s="17">
        <f t="shared" si="995"/>
        <v>0.32858675509606944</v>
      </c>
      <c r="FR292" s="25">
        <v>4222</v>
      </c>
      <c r="FS292" s="17">
        <f t="shared" si="996"/>
        <v>0.4117819174875646</v>
      </c>
      <c r="FT292" s="25">
        <v>11443</v>
      </c>
      <c r="FU292" s="25">
        <v>3269</v>
      </c>
      <c r="FV292" s="25">
        <v>3723</v>
      </c>
      <c r="FW292" s="17">
        <f t="shared" si="997"/>
        <v>0.38897142357773312</v>
      </c>
      <c r="FX292" s="17">
        <f t="shared" si="998"/>
        <v>0.32535174342392731</v>
      </c>
      <c r="FY292" s="25">
        <v>4451</v>
      </c>
      <c r="FZ292" s="25">
        <v>26033</v>
      </c>
      <c r="GA292" s="25">
        <v>16484</v>
      </c>
      <c r="GB292" s="25">
        <v>5319</v>
      </c>
      <c r="GC292" s="25">
        <v>2247</v>
      </c>
      <c r="GD292" s="18">
        <v>1075</v>
      </c>
      <c r="GE292" s="18">
        <v>14</v>
      </c>
      <c r="GF292" s="18">
        <v>584</v>
      </c>
      <c r="GG292" s="18">
        <v>11</v>
      </c>
      <c r="GH292" s="18">
        <v>14</v>
      </c>
      <c r="GI292" s="18">
        <v>285</v>
      </c>
      <c r="GJ292" s="10">
        <f t="shared" si="999"/>
        <v>16484</v>
      </c>
      <c r="GK292" s="10">
        <f t="shared" si="1088"/>
        <v>9549</v>
      </c>
      <c r="GL292" s="10">
        <f t="shared" si="1089"/>
        <v>4230</v>
      </c>
      <c r="GM292" s="10">
        <f t="shared" si="1000"/>
        <v>21803</v>
      </c>
      <c r="GN292" s="10">
        <f t="shared" si="1090"/>
        <v>1983</v>
      </c>
      <c r="GO292" s="17">
        <f t="shared" si="1001"/>
        <v>0.63319632773787116</v>
      </c>
      <c r="GP292" s="17">
        <f t="shared" si="1091"/>
        <v>0.36680367226212884</v>
      </c>
      <c r="GQ292" s="17">
        <f t="shared" si="1092"/>
        <v>0.16248607536588178</v>
      </c>
      <c r="GR292" s="17">
        <f t="shared" si="1093"/>
        <v>7.617255022471478E-2</v>
      </c>
      <c r="GS292" s="17">
        <f t="shared" si="1002"/>
        <v>0.26464487381400531</v>
      </c>
      <c r="GT292" s="25">
        <v>12233</v>
      </c>
      <c r="GU292" s="25">
        <v>7467</v>
      </c>
      <c r="GV292" s="25">
        <v>2628</v>
      </c>
      <c r="GW292" s="25">
        <v>1178</v>
      </c>
      <c r="GX292" s="18">
        <v>505</v>
      </c>
      <c r="GY292" s="18">
        <v>8</v>
      </c>
      <c r="GZ292" s="18">
        <v>225</v>
      </c>
      <c r="HA292" s="18">
        <v>7</v>
      </c>
      <c r="HB292" s="18">
        <v>8</v>
      </c>
      <c r="HC292" s="18">
        <v>207</v>
      </c>
      <c r="HD292" s="23">
        <f t="shared" si="1003"/>
        <v>0.61039810349055834</v>
      </c>
      <c r="HE292" s="23">
        <f t="shared" si="1004"/>
        <v>0.38960189650944166</v>
      </c>
      <c r="HF292" s="23">
        <f t="shared" si="1005"/>
        <v>0.17477315458186871</v>
      </c>
      <c r="HG292" s="23">
        <f t="shared" si="1006"/>
        <v>7.8476252758930762E-2</v>
      </c>
      <c r="HH292" s="25">
        <v>13800</v>
      </c>
      <c r="HI292" s="25">
        <v>9017</v>
      </c>
      <c r="HJ292" s="25">
        <v>2691</v>
      </c>
      <c r="HK292" s="25">
        <v>1069</v>
      </c>
      <c r="HL292" s="18">
        <v>570</v>
      </c>
      <c r="HM292" s="18">
        <v>6</v>
      </c>
      <c r="HN292" s="18">
        <v>359</v>
      </c>
      <c r="HO292" s="18">
        <v>4</v>
      </c>
      <c r="HP292" s="18">
        <v>6</v>
      </c>
      <c r="HQ292" s="18">
        <v>78</v>
      </c>
      <c r="HR292" s="23">
        <f t="shared" si="1007"/>
        <v>0.6534057971014493</v>
      </c>
      <c r="HS292" s="23">
        <f t="shared" si="1008"/>
        <v>0.34659420289855075</v>
      </c>
      <c r="HT292" s="80">
        <f t="shared" si="1009"/>
        <v>0.15159420289855072</v>
      </c>
      <c r="HU292" s="27">
        <v>39857</v>
      </c>
      <c r="HV292" s="18">
        <v>917</v>
      </c>
      <c r="HW292" s="18">
        <v>1474</v>
      </c>
      <c r="HX292" s="18">
        <v>332</v>
      </c>
      <c r="HY292" s="25">
        <v>14853</v>
      </c>
      <c r="HZ292" s="25">
        <v>7252</v>
      </c>
      <c r="IA292" s="18">
        <v>1080</v>
      </c>
      <c r="IB292" s="18">
        <v>262</v>
      </c>
      <c r="IC292" s="25">
        <v>4105</v>
      </c>
      <c r="ID292" s="25">
        <v>5902</v>
      </c>
      <c r="IE292" s="25">
        <v>2111</v>
      </c>
      <c r="IF292" s="18">
        <v>193</v>
      </c>
      <c r="IG292" s="18">
        <v>1376</v>
      </c>
      <c r="IH292" s="17">
        <f t="shared" si="1010"/>
        <v>0.33002985673783775</v>
      </c>
      <c r="II292" s="17">
        <f t="shared" si="1011"/>
        <v>0.18195047294076322</v>
      </c>
      <c r="IJ292" s="30">
        <f t="shared" si="1012"/>
        <v>5.4960011031439606</v>
      </c>
      <c r="IK292" s="17">
        <f t="shared" si="1084"/>
        <v>7.512967181398636E-2</v>
      </c>
      <c r="IL292" s="25">
        <v>19203</v>
      </c>
      <c r="IM292" s="25">
        <v>578</v>
      </c>
      <c r="IN292" s="25">
        <v>1071</v>
      </c>
      <c r="IO292" s="25">
        <v>250</v>
      </c>
      <c r="IP292" s="25">
        <v>9171</v>
      </c>
      <c r="IQ292" s="25">
        <v>2959</v>
      </c>
      <c r="IR292" s="25">
        <v>647</v>
      </c>
      <c r="IS292" s="18">
        <v>197</v>
      </c>
      <c r="IT292" s="25">
        <v>1968</v>
      </c>
      <c r="IU292" s="25">
        <v>426</v>
      </c>
      <c r="IV292" s="25">
        <v>819</v>
      </c>
      <c r="IW292" s="18">
        <v>92</v>
      </c>
      <c r="IX292" s="25">
        <v>1025</v>
      </c>
      <c r="IY292" s="17">
        <f t="shared" si="1013"/>
        <v>0.7642555850648336</v>
      </c>
      <c r="IZ292" s="25">
        <v>20654</v>
      </c>
      <c r="JA292" s="18">
        <v>339</v>
      </c>
      <c r="JB292" s="18">
        <v>403</v>
      </c>
      <c r="JC292" s="18">
        <v>82</v>
      </c>
      <c r="JD292" s="25">
        <v>5682</v>
      </c>
      <c r="JE292" s="25">
        <v>4293</v>
      </c>
      <c r="JF292" s="18">
        <v>433</v>
      </c>
      <c r="JG292" s="18">
        <v>65</v>
      </c>
      <c r="JH292" s="25">
        <v>2137</v>
      </c>
      <c r="JI292" s="25">
        <v>5476</v>
      </c>
      <c r="JJ292" s="25">
        <v>1292</v>
      </c>
      <c r="JK292" s="18">
        <v>101</v>
      </c>
      <c r="JL292" s="18">
        <v>351</v>
      </c>
      <c r="JM292" s="80">
        <f t="shared" si="1014"/>
        <v>0.54381717827055287</v>
      </c>
      <c r="JN292" s="27">
        <v>39857</v>
      </c>
      <c r="JO292" s="25">
        <v>30560</v>
      </c>
      <c r="JP292" s="18">
        <v>15</v>
      </c>
      <c r="JQ292" s="18">
        <v>85</v>
      </c>
      <c r="JR292" s="18">
        <v>115</v>
      </c>
      <c r="JS292" s="18">
        <v>173</v>
      </c>
      <c r="JT292" s="18">
        <v>4</v>
      </c>
      <c r="JU292" s="18">
        <v>2</v>
      </c>
      <c r="JV292" s="18">
        <v>1</v>
      </c>
      <c r="JW292" s="25">
        <v>8902</v>
      </c>
      <c r="JX292" s="17">
        <f t="shared" si="1015"/>
        <v>0.2233484707830494</v>
      </c>
      <c r="JY292" s="17">
        <f t="shared" si="1016"/>
        <v>0.77665152921695058</v>
      </c>
      <c r="JZ292" s="25">
        <v>6813</v>
      </c>
      <c r="KA292" s="25">
        <v>5654</v>
      </c>
      <c r="KB292" s="18">
        <v>9</v>
      </c>
      <c r="KC292" s="18">
        <v>65</v>
      </c>
      <c r="KD292" s="18">
        <v>69</v>
      </c>
      <c r="KE292" s="18">
        <v>37</v>
      </c>
      <c r="KF292" s="18">
        <v>2</v>
      </c>
      <c r="KG292" s="18">
        <v>1</v>
      </c>
      <c r="KH292" s="18">
        <v>0</v>
      </c>
      <c r="KI292" s="25">
        <v>976</v>
      </c>
      <c r="KJ292" s="17">
        <f t="shared" si="1017"/>
        <v>0.14325554087773373</v>
      </c>
      <c r="KK292" s="25">
        <v>33044</v>
      </c>
      <c r="KL292" s="25">
        <v>24906</v>
      </c>
      <c r="KM292" s="18">
        <v>6</v>
      </c>
      <c r="KN292" s="18">
        <v>20</v>
      </c>
      <c r="KO292" s="18">
        <v>46</v>
      </c>
      <c r="KP292" s="18">
        <v>136</v>
      </c>
      <c r="KQ292" s="18">
        <v>2</v>
      </c>
      <c r="KR292" s="18">
        <v>1</v>
      </c>
      <c r="KS292" s="18">
        <v>1</v>
      </c>
      <c r="KT292" s="25">
        <v>7926</v>
      </c>
      <c r="KU292" s="69">
        <f t="shared" si="1095"/>
        <v>0.23986200217891296</v>
      </c>
      <c r="KV292" s="27">
        <v>48831</v>
      </c>
      <c r="KW292" s="25">
        <v>46760</v>
      </c>
      <c r="KX292" s="25">
        <v>2071</v>
      </c>
      <c r="KY292" s="59">
        <v>4.2411582806004385E-2</v>
      </c>
      <c r="KZ292" s="18">
        <v>1031</v>
      </c>
      <c r="LA292" s="18">
        <v>766</v>
      </c>
      <c r="LB292" s="18">
        <v>906</v>
      </c>
      <c r="LC292" s="18">
        <v>738</v>
      </c>
      <c r="LD292" s="25">
        <v>23646</v>
      </c>
      <c r="LE292" s="25">
        <v>22666</v>
      </c>
      <c r="LF292" s="25">
        <v>980</v>
      </c>
      <c r="LG292" s="59">
        <v>4.1444641799881589E-2</v>
      </c>
      <c r="LH292" s="25">
        <v>25185</v>
      </c>
      <c r="LI292" s="25">
        <v>24094</v>
      </c>
      <c r="LJ292" s="25">
        <v>1091</v>
      </c>
      <c r="LK292" s="35">
        <v>4.3319436172324789E-2</v>
      </c>
      <c r="LL292" s="27">
        <v>8790</v>
      </c>
      <c r="LM292" s="18">
        <v>29</v>
      </c>
      <c r="LN292" s="25">
        <v>4823</v>
      </c>
      <c r="LO292" s="25">
        <v>3228</v>
      </c>
      <c r="LP292" s="18">
        <v>244</v>
      </c>
      <c r="LQ292" s="18">
        <v>155</v>
      </c>
      <c r="LR292" s="18">
        <v>311</v>
      </c>
      <c r="LS292" s="23">
        <f t="shared" si="1018"/>
        <v>3.5381114903299204E-2</v>
      </c>
      <c r="LT292" s="23">
        <f t="shared" si="1019"/>
        <v>0.9646188850967008</v>
      </c>
      <c r="LU292" s="17">
        <f t="shared" si="1020"/>
        <v>0.55199089874857798</v>
      </c>
      <c r="LV292" s="25">
        <v>8790</v>
      </c>
      <c r="LW292" s="18">
        <v>936</v>
      </c>
      <c r="LX292" s="25">
        <v>1757</v>
      </c>
      <c r="LY292" s="25">
        <v>1248</v>
      </c>
      <c r="LZ292" s="25">
        <v>2769</v>
      </c>
      <c r="MA292" s="18">
        <v>93</v>
      </c>
      <c r="MB292" s="25">
        <v>1533</v>
      </c>
      <c r="MC292" s="18">
        <v>268</v>
      </c>
      <c r="MD292" s="18">
        <v>59</v>
      </c>
      <c r="ME292" s="18">
        <v>1</v>
      </c>
      <c r="MF292" s="18">
        <v>126</v>
      </c>
      <c r="MG292" s="17">
        <f t="shared" si="1021"/>
        <v>0.21547212741751992</v>
      </c>
      <c r="MH292" s="17">
        <f t="shared" si="1022"/>
        <v>0.45506257110352671</v>
      </c>
      <c r="MI292" s="25">
        <v>8790</v>
      </c>
      <c r="MJ292" s="18">
        <v>971</v>
      </c>
      <c r="MK292" s="25">
        <v>1771</v>
      </c>
      <c r="ML292" s="25">
        <v>1190</v>
      </c>
      <c r="MM292" s="25">
        <v>2397</v>
      </c>
      <c r="MN292" s="18">
        <v>95</v>
      </c>
      <c r="MO292" s="25">
        <v>1913</v>
      </c>
      <c r="MP292" s="18">
        <v>315</v>
      </c>
      <c r="MQ292" s="18">
        <v>4</v>
      </c>
      <c r="MR292" s="18">
        <v>0</v>
      </c>
      <c r="MS292" s="18">
        <v>134</v>
      </c>
      <c r="MT292" s="17">
        <f t="shared" si="1023"/>
        <v>0.48361774744027303</v>
      </c>
      <c r="MU292" s="69">
        <f t="shared" si="1024"/>
        <v>0.50352673492605238</v>
      </c>
      <c r="MV292" s="27">
        <v>8790</v>
      </c>
      <c r="MW292" s="25">
        <v>2629</v>
      </c>
      <c r="MX292" s="18">
        <v>87</v>
      </c>
      <c r="MY292" s="25">
        <v>2440</v>
      </c>
      <c r="MZ292" s="18">
        <v>56</v>
      </c>
      <c r="NA292" s="18">
        <v>80</v>
      </c>
      <c r="NB292" s="25">
        <v>1087</v>
      </c>
      <c r="NC292" s="25">
        <v>2293</v>
      </c>
      <c r="ND292" s="18">
        <v>118</v>
      </c>
      <c r="NE292" s="17">
        <f t="shared" si="1025"/>
        <v>0.29908987485779293</v>
      </c>
      <c r="NF292" s="10">
        <f t="shared" si="1026"/>
        <v>14157.718316268487</v>
      </c>
      <c r="NG292" s="17">
        <f t="shared" si="1027"/>
        <v>0.56905574516496016</v>
      </c>
      <c r="NH292" s="25">
        <v>8790</v>
      </c>
      <c r="NI292" s="18">
        <v>812</v>
      </c>
      <c r="NJ292" s="18">
        <v>0</v>
      </c>
      <c r="NK292" s="18">
        <v>4</v>
      </c>
      <c r="NL292" s="18">
        <v>1</v>
      </c>
      <c r="NM292" s="25">
        <v>7810</v>
      </c>
      <c r="NN292" s="18">
        <v>147</v>
      </c>
      <c r="NO292" s="18">
        <v>12</v>
      </c>
      <c r="NP292" s="18">
        <v>0</v>
      </c>
      <c r="NQ292" s="32">
        <v>4</v>
      </c>
      <c r="NR292" s="27">
        <v>8790</v>
      </c>
      <c r="NS292" s="37">
        <f t="shared" si="1028"/>
        <v>1.11740614334471</v>
      </c>
      <c r="NT292" s="37">
        <f t="shared" si="1029"/>
        <v>0.30151709952172068</v>
      </c>
      <c r="NU292" s="37">
        <f t="shared" si="1030"/>
        <v>0.89492974954184479</v>
      </c>
      <c r="NV292" s="17">
        <f t="shared" si="1031"/>
        <v>0.18172553077431336</v>
      </c>
      <c r="NW292" s="10">
        <f t="shared" si="1032"/>
        <v>3599</v>
      </c>
      <c r="NX292" s="17">
        <f t="shared" si="1033"/>
        <v>0.40944254835039817</v>
      </c>
      <c r="NY292" s="19">
        <f t="shared" si="1034"/>
        <v>6.4859701922903634E-2</v>
      </c>
      <c r="NZ292" s="25">
        <v>1348</v>
      </c>
      <c r="OA292" s="25">
        <v>5191</v>
      </c>
      <c r="OB292" s="18">
        <v>576</v>
      </c>
      <c r="OC292" s="25">
        <v>2298</v>
      </c>
      <c r="OD292" s="18">
        <v>244</v>
      </c>
      <c r="OE292" s="18">
        <v>165</v>
      </c>
      <c r="OF292" s="17">
        <f t="shared" si="1035"/>
        <v>0.26143344709897609</v>
      </c>
      <c r="OG292" s="17">
        <f t="shared" si="1036"/>
        <v>0.1533560864618885</v>
      </c>
      <c r="OH292" s="17">
        <f t="shared" si="1037"/>
        <v>0.59055745164960183</v>
      </c>
      <c r="OI292" s="69">
        <f t="shared" si="1038"/>
        <v>2.7758816837315133E-2</v>
      </c>
      <c r="OJ292" s="27">
        <v>8790</v>
      </c>
      <c r="OK292" s="18">
        <v>387</v>
      </c>
      <c r="OL292" s="25">
        <v>7002</v>
      </c>
      <c r="OM292" s="25">
        <v>1684</v>
      </c>
      <c r="ON292" s="25">
        <v>2669</v>
      </c>
      <c r="OO292" s="18">
        <v>23</v>
      </c>
      <c r="OP292" s="18">
        <v>2</v>
      </c>
      <c r="OQ292" s="25">
        <v>2230</v>
      </c>
      <c r="OR292" s="69">
        <f t="shared" si="1039"/>
        <v>1.1444823663253698</v>
      </c>
      <c r="OS292" s="22">
        <v>35684</v>
      </c>
      <c r="OT292" s="22">
        <v>35684</v>
      </c>
      <c r="OU292" s="38">
        <f t="shared" si="1097"/>
        <v>0.83883403855195116</v>
      </c>
      <c r="OV292" s="39">
        <v>0.63116522811344022</v>
      </c>
      <c r="OW292" s="22">
        <v>2252250</v>
      </c>
      <c r="OX292" s="36">
        <f t="shared" si="1098"/>
        <v>92157565.5</v>
      </c>
      <c r="OY292" s="36">
        <f t="shared" si="1099"/>
        <v>2417747.3435891625</v>
      </c>
      <c r="OZ292" s="22">
        <v>5682</v>
      </c>
      <c r="PA292" s="22">
        <v>5682</v>
      </c>
      <c r="PB292" s="38">
        <f t="shared" si="1100"/>
        <v>0.13356840620592383</v>
      </c>
      <c r="PC292" s="39">
        <v>0.45979936642027452</v>
      </c>
      <c r="PD292" s="22">
        <v>261258</v>
      </c>
      <c r="PE292" s="40">
        <f t="shared" si="1040"/>
        <v>10690154.844000001</v>
      </c>
      <c r="PF292" s="36">
        <f t="shared" si="1041"/>
        <v>1745265.3730195668</v>
      </c>
      <c r="PG292" s="22">
        <v>302</v>
      </c>
      <c r="PH292" s="22">
        <v>302</v>
      </c>
      <c r="PI292" s="38">
        <f t="shared" si="1101"/>
        <v>7.0992007522331924E-3</v>
      </c>
      <c r="PJ292" s="39">
        <v>8.3907284768211909E-2</v>
      </c>
      <c r="PK292" s="22">
        <v>2534</v>
      </c>
      <c r="PL292" s="41">
        <f t="shared" si="1042"/>
        <v>103686.212</v>
      </c>
      <c r="PM292" s="36">
        <f t="shared" si="1043"/>
        <v>24687.481030331237</v>
      </c>
      <c r="PN292" s="22">
        <v>647</v>
      </c>
      <c r="PO292" s="22">
        <v>647</v>
      </c>
      <c r="PP292" s="38">
        <f t="shared" si="1102"/>
        <v>1.5209214856605547E-2</v>
      </c>
      <c r="PQ292" s="39">
        <v>0.44503863987635239</v>
      </c>
      <c r="PR292" s="22">
        <v>28794</v>
      </c>
      <c r="PS292" s="41">
        <f t="shared" si="1044"/>
        <v>1178192.892</v>
      </c>
      <c r="PT292" s="36">
        <f t="shared" si="1045"/>
        <v>84833.57277270795</v>
      </c>
      <c r="PU292" s="22">
        <v>76</v>
      </c>
      <c r="PV292" s="22">
        <v>76</v>
      </c>
      <c r="PW292" s="38">
        <f t="shared" si="1103"/>
        <v>1.7865538316878232E-3</v>
      </c>
      <c r="PX292" s="39">
        <v>0.11776315789473685</v>
      </c>
      <c r="PY292" s="22">
        <v>895</v>
      </c>
      <c r="PZ292" s="36">
        <f t="shared" si="1046"/>
        <v>11595.070921268287</v>
      </c>
      <c r="QA292" s="22"/>
      <c r="QB292" s="22"/>
      <c r="QC292" s="39">
        <v>0</v>
      </c>
      <c r="QD292" s="22"/>
      <c r="QE292" s="22">
        <f t="shared" si="1047"/>
        <v>0</v>
      </c>
      <c r="QF292" s="22"/>
      <c r="QG292" s="22">
        <v>15</v>
      </c>
      <c r="QH292" s="22">
        <v>15</v>
      </c>
      <c r="QI292" s="38">
        <f t="shared" si="1104"/>
        <v>3.5260930888575458E-4</v>
      </c>
      <c r="QJ292" s="39">
        <v>0.252</v>
      </c>
      <c r="QK292" s="22">
        <v>378</v>
      </c>
      <c r="QL292" s="42">
        <f t="shared" si="1048"/>
        <v>62.778240000000004</v>
      </c>
      <c r="QM292" s="22">
        <f t="shared" si="1105"/>
        <v>134</v>
      </c>
      <c r="QN292" s="22"/>
      <c r="QO292" s="22"/>
      <c r="QP292" s="38">
        <f t="shared" si="1106"/>
        <v>0</v>
      </c>
      <c r="QQ292" s="39">
        <v>0</v>
      </c>
      <c r="QR292" s="22"/>
      <c r="QS292" s="36">
        <f t="shared" si="1049"/>
        <v>0</v>
      </c>
      <c r="QT292" s="22">
        <v>134</v>
      </c>
      <c r="QU292" s="22">
        <v>134</v>
      </c>
      <c r="QV292" s="38">
        <f t="shared" si="1107"/>
        <v>3.1499764927127409E-3</v>
      </c>
      <c r="QW292" s="39">
        <v>0.17888059701492537</v>
      </c>
      <c r="QX292" s="22">
        <v>2397</v>
      </c>
      <c r="QY292" s="36">
        <f t="shared" si="1050"/>
        <v>31506.444628801524</v>
      </c>
      <c r="QZ292" s="22"/>
      <c r="RA292" s="22"/>
      <c r="RB292" s="38">
        <f t="shared" si="1108"/>
        <v>0</v>
      </c>
      <c r="RC292" s="39">
        <v>0</v>
      </c>
      <c r="RD292" s="22"/>
      <c r="RE292" s="36">
        <f t="shared" si="1051"/>
        <v>0</v>
      </c>
      <c r="RF292" s="10">
        <f t="shared" si="1109"/>
        <v>42540</v>
      </c>
      <c r="RG292" s="10">
        <f t="shared" si="1110"/>
        <v>42540</v>
      </c>
      <c r="RH292" s="17">
        <f t="shared" si="1111"/>
        <v>5.4712911552604264E-2</v>
      </c>
      <c r="RI292" s="17">
        <f t="shared" si="1112"/>
        <v>1.2500123414476588E-3</v>
      </c>
      <c r="RJ292" s="17">
        <f t="shared" si="1113"/>
        <v>0.56022161597542386</v>
      </c>
      <c r="RK292" s="17">
        <f t="shared" si="1114"/>
        <v>0.40439932244016769</v>
      </c>
      <c r="RL292" s="17">
        <f t="shared" si="1115"/>
        <v>1.9656975884478935E-2</v>
      </c>
      <c r="RM292" s="17">
        <f t="shared" si="1116"/>
        <v>2.6867196798237374E-3</v>
      </c>
      <c r="RN292" s="17">
        <f t="shared" si="1117"/>
        <v>0</v>
      </c>
      <c r="RO292" s="17">
        <f t="shared" si="1118"/>
        <v>7.3004283803223954E-3</v>
      </c>
      <c r="RP292" s="17">
        <f t="shared" si="1119"/>
        <v>0</v>
      </c>
      <c r="RQ292" s="17">
        <f t="shared" si="1120"/>
        <v>1.4546485659119077E-5</v>
      </c>
      <c r="RR292" s="36">
        <f t="shared" si="1121"/>
        <v>4315698.0642018383</v>
      </c>
      <c r="RS292" s="36">
        <f t="shared" si="1122"/>
        <v>88.380292523229883</v>
      </c>
      <c r="RT292" s="10">
        <f t="shared" si="1123"/>
        <v>0</v>
      </c>
      <c r="RU292" s="17">
        <f t="shared" si="1124"/>
        <v>0</v>
      </c>
      <c r="RV292" s="37">
        <f t="shared" si="1125"/>
        <v>1.1478843441466855</v>
      </c>
      <c r="RW292" s="36">
        <f t="shared" si="1126"/>
        <v>0.87116790563371627</v>
      </c>
      <c r="RX292" s="85">
        <v>-0.67000210000000004</v>
      </c>
      <c r="RY292" s="93">
        <v>194</v>
      </c>
      <c r="RZ292" s="43" t="b">
        <v>0</v>
      </c>
      <c r="SA292" s="18" t="b">
        <v>0</v>
      </c>
      <c r="SB292" s="18" t="b">
        <v>0</v>
      </c>
      <c r="SC292" s="18" t="b">
        <v>0</v>
      </c>
      <c r="SD292" s="18" t="b">
        <v>0</v>
      </c>
      <c r="SE292" s="32" t="b">
        <v>0</v>
      </c>
      <c r="SF292" s="43" t="b">
        <v>0</v>
      </c>
      <c r="SG292" s="18" t="b">
        <v>1</v>
      </c>
      <c r="SH292" s="18">
        <v>2</v>
      </c>
      <c r="SI292" s="18"/>
      <c r="SJ292" s="22"/>
      <c r="SK292" s="22"/>
      <c r="SL292" s="22">
        <v>2</v>
      </c>
      <c r="SM292" s="22">
        <v>7</v>
      </c>
      <c r="SN292" s="18"/>
      <c r="SO292" s="18"/>
      <c r="SP292" s="18"/>
      <c r="SQ292" s="17">
        <f t="shared" si="1052"/>
        <v>0</v>
      </c>
      <c r="SR292" s="17">
        <f t="shared" si="1053"/>
        <v>4.9751243781094526E-3</v>
      </c>
      <c r="SS292" s="17">
        <f t="shared" si="1054"/>
        <v>0</v>
      </c>
      <c r="ST292" s="17">
        <f t="shared" si="1055"/>
        <v>6.392694063926941E-3</v>
      </c>
      <c r="SU292" s="17">
        <f t="shared" si="1056"/>
        <v>0</v>
      </c>
      <c r="SV292" s="17">
        <f t="shared" si="1086"/>
        <v>0</v>
      </c>
      <c r="SW292" s="17">
        <f t="shared" si="1057"/>
        <v>0</v>
      </c>
      <c r="SX292" s="17">
        <f t="shared" si="1058"/>
        <v>4.1666666666666664E-2</v>
      </c>
      <c r="SY292" s="17">
        <f t="shared" si="1059"/>
        <v>1.5217391304347827E-2</v>
      </c>
      <c r="SZ292" s="17">
        <f t="shared" si="1060"/>
        <v>2.8419546105090984E-3</v>
      </c>
      <c r="TA292" s="17">
        <f t="shared" si="1061"/>
        <v>1.4221014492753623E-2</v>
      </c>
      <c r="TB292" s="24">
        <f t="shared" si="1096"/>
        <v>70.318471337579624</v>
      </c>
      <c r="TC292" s="69">
        <f t="shared" si="1063"/>
        <v>0.11341688925416069</v>
      </c>
      <c r="TD292" s="17">
        <f t="shared" si="1085"/>
        <v>2.2937120149602616E-5</v>
      </c>
      <c r="TE292" s="95"/>
      <c r="TF292" s="71"/>
      <c r="TG292" s="71"/>
      <c r="TH292" s="71">
        <v>1</v>
      </c>
      <c r="TI292" s="71"/>
      <c r="TJ292" s="71"/>
      <c r="TK292" s="71">
        <v>2</v>
      </c>
      <c r="TL292" s="71"/>
      <c r="TM292" s="71">
        <v>1</v>
      </c>
      <c r="TN292" s="71"/>
      <c r="TO292" s="71"/>
      <c r="TP292" s="71"/>
      <c r="TQ292" s="71"/>
      <c r="TR292" s="72"/>
      <c r="TS292" s="72"/>
      <c r="TT292" s="72"/>
      <c r="TU292" s="72"/>
      <c r="TV292" s="72">
        <v>1</v>
      </c>
      <c r="TW292" s="72"/>
      <c r="TX292" s="72"/>
      <c r="TY292" s="72">
        <v>1</v>
      </c>
      <c r="TZ292" s="72">
        <v>1</v>
      </c>
      <c r="UA292" s="72"/>
      <c r="UB292" s="72"/>
      <c r="UC292" s="72"/>
      <c r="UD292" s="72"/>
      <c r="UE292" s="72"/>
      <c r="UF292" s="72"/>
      <c r="UG292" s="72">
        <v>1</v>
      </c>
      <c r="UH292" s="72"/>
      <c r="UI292" s="72"/>
      <c r="UJ292" s="73"/>
      <c r="UK292" s="73"/>
      <c r="UL292" s="73"/>
      <c r="UM292" s="73"/>
      <c r="UN292" s="73">
        <v>1</v>
      </c>
      <c r="UO292" s="73"/>
      <c r="UP292" s="73"/>
      <c r="UQ292" s="73"/>
      <c r="UR292" s="73">
        <v>118</v>
      </c>
      <c r="US292" s="73"/>
      <c r="UT292" s="73"/>
      <c r="UU292" s="73"/>
      <c r="UV292" s="73"/>
      <c r="UW292" s="73"/>
      <c r="UX292" s="73"/>
      <c r="UY292" s="73">
        <v>10</v>
      </c>
      <c r="UZ292" s="73"/>
      <c r="VA292" s="73"/>
      <c r="VB292" s="73"/>
      <c r="VC292" s="73"/>
      <c r="VD292" s="73"/>
      <c r="VE292" s="73"/>
      <c r="VF292" s="73">
        <v>1</v>
      </c>
      <c r="VG292" s="73"/>
      <c r="VH292" s="73"/>
      <c r="VI292" s="73"/>
      <c r="VJ292" s="73">
        <v>163</v>
      </c>
      <c r="VK292" s="73"/>
      <c r="VL292" s="73"/>
      <c r="VM292" s="73"/>
      <c r="VN292" s="73"/>
      <c r="VO292" s="73"/>
      <c r="VP292" s="73">
        <v>10</v>
      </c>
      <c r="VQ292" s="73"/>
      <c r="VR292" s="73"/>
      <c r="VS292" s="73"/>
      <c r="VT292" s="73"/>
      <c r="VU292" s="73"/>
      <c r="VV292" s="73"/>
      <c r="VW292" s="73">
        <v>2</v>
      </c>
      <c r="VX292" s="73"/>
      <c r="VY292" s="73"/>
      <c r="VZ292" s="73"/>
      <c r="WA292" s="73">
        <v>141</v>
      </c>
      <c r="WB292" s="73"/>
      <c r="WC292" s="73"/>
      <c r="WD292" s="73"/>
      <c r="WE292" s="73"/>
      <c r="WF292" s="73"/>
      <c r="WG292" s="73"/>
      <c r="WH292" s="73"/>
      <c r="WI292" s="73"/>
      <c r="WJ292" s="73">
        <v>1</v>
      </c>
      <c r="WK292" s="73"/>
      <c r="WL292" s="73"/>
      <c r="WM292" s="73"/>
      <c r="WN292" s="73"/>
      <c r="WO292" s="22">
        <f t="shared" si="1064"/>
        <v>0</v>
      </c>
      <c r="WP292" s="22">
        <f t="shared" si="1065"/>
        <v>0</v>
      </c>
      <c r="WQ292" s="22">
        <f t="shared" si="1066"/>
        <v>0</v>
      </c>
      <c r="WR292" s="22">
        <f t="shared" si="1067"/>
        <v>0</v>
      </c>
      <c r="WS292" s="22">
        <f t="shared" si="1068"/>
        <v>6</v>
      </c>
      <c r="WT292" s="22">
        <f t="shared" si="1069"/>
        <v>0</v>
      </c>
      <c r="WU292" s="22">
        <f t="shared" si="1070"/>
        <v>0</v>
      </c>
      <c r="WV292" s="22">
        <f t="shared" si="1071"/>
        <v>1</v>
      </c>
      <c r="WW292" s="22">
        <f t="shared" si="1072"/>
        <v>425</v>
      </c>
      <c r="WX292" s="22">
        <f t="shared" si="1073"/>
        <v>0</v>
      </c>
      <c r="WY292" s="22">
        <f t="shared" si="1074"/>
        <v>1</v>
      </c>
      <c r="WZ292" s="22">
        <f t="shared" si="1075"/>
        <v>0</v>
      </c>
      <c r="XA292" s="22">
        <f t="shared" si="1076"/>
        <v>0</v>
      </c>
      <c r="XB292" s="22">
        <f t="shared" si="1077"/>
        <v>0</v>
      </c>
      <c r="XC292" s="22">
        <f t="shared" si="1078"/>
        <v>0</v>
      </c>
      <c r="XD292" s="22">
        <f t="shared" si="1079"/>
        <v>0</v>
      </c>
      <c r="XE292" s="22">
        <f t="shared" si="1080"/>
        <v>22</v>
      </c>
      <c r="XF292" s="22">
        <f t="shared" si="1081"/>
        <v>0</v>
      </c>
      <c r="XG292" s="93">
        <f t="shared" si="1082"/>
        <v>0</v>
      </c>
    </row>
    <row r="293" spans="1:631" ht="17.100000000000001" customHeight="1" x14ac:dyDescent="0.2">
      <c r="A293" s="101"/>
      <c r="B293" s="27" t="s">
        <v>560</v>
      </c>
      <c r="C293" s="535" t="s">
        <v>561</v>
      </c>
      <c r="D293" s="25" t="s">
        <v>583</v>
      </c>
      <c r="E293" s="535" t="s">
        <v>584</v>
      </c>
      <c r="F293" s="25" t="s">
        <v>588</v>
      </c>
      <c r="G293" s="535" t="s">
        <v>589</v>
      </c>
      <c r="H293" s="25">
        <v>20</v>
      </c>
      <c r="I293" s="28">
        <v>11</v>
      </c>
      <c r="J293" s="17">
        <f t="shared" si="948"/>
        <v>0.55900460670771079</v>
      </c>
      <c r="K293" s="17">
        <f t="shared" si="949"/>
        <v>0.55945666681017781</v>
      </c>
      <c r="L293" s="17">
        <f t="shared" si="950"/>
        <v>0.25620793687630544</v>
      </c>
      <c r="M293" s="17">
        <f t="shared" si="951"/>
        <v>5.5391220456348977E-2</v>
      </c>
      <c r="N293" s="17">
        <f t="shared" si="952"/>
        <v>0.24676328502415459</v>
      </c>
      <c r="O293" s="17">
        <f t="shared" si="953"/>
        <v>0.34817238558574071</v>
      </c>
      <c r="P293" s="17">
        <f t="shared" si="954"/>
        <v>0.70063264995543184</v>
      </c>
      <c r="Q293" s="17">
        <f t="shared" si="955"/>
        <v>0.49134398483695729</v>
      </c>
      <c r="R293" s="69">
        <f t="shared" si="956"/>
        <v>0.5796134859783636</v>
      </c>
      <c r="S293" s="422">
        <f t="shared" si="957"/>
        <v>0.42184291358124348</v>
      </c>
      <c r="T293" s="17">
        <f t="shared" si="1083"/>
        <v>0.57815708641875652</v>
      </c>
      <c r="U293" s="10">
        <f t="shared" si="958"/>
        <v>67621.830984624175</v>
      </c>
      <c r="V293" s="32">
        <v>2</v>
      </c>
      <c r="W293" s="550">
        <f t="shared" si="959"/>
        <v>-0.7437920631236945</v>
      </c>
      <c r="X293" s="550">
        <f t="shared" si="960"/>
        <v>0.31073180247013238</v>
      </c>
      <c r="Y293" s="550">
        <f t="shared" si="961"/>
        <v>0.68926819752986757</v>
      </c>
      <c r="Z293" s="551">
        <f t="shared" si="962"/>
        <v>80617.497651290847</v>
      </c>
      <c r="AA293" s="426">
        <f t="shared" si="963"/>
        <v>0.28438539342173885</v>
      </c>
      <c r="AB293" s="59">
        <f t="shared" si="964"/>
        <v>0.64309127755940321</v>
      </c>
      <c r="AC293" s="59">
        <f t="shared" si="965"/>
        <v>0.5192621870882741</v>
      </c>
      <c r="AD293" s="59">
        <f t="shared" si="966"/>
        <v>0.24676328502415459</v>
      </c>
      <c r="AE293" s="59">
        <f t="shared" si="967"/>
        <v>0.50865601516304271</v>
      </c>
      <c r="AF293" s="59">
        <f t="shared" si="968"/>
        <v>0.15744607568777716</v>
      </c>
      <c r="AG293" s="59">
        <f t="shared" si="969"/>
        <v>0.40805958582683943</v>
      </c>
      <c r="AH293" s="59">
        <f t="shared" si="970"/>
        <v>0.34817238558574071</v>
      </c>
      <c r="AI293" s="59">
        <f t="shared" si="971"/>
        <v>0.6338313170017652</v>
      </c>
      <c r="AJ293" s="59">
        <f t="shared" si="972"/>
        <v>0.48417789641365649</v>
      </c>
      <c r="AK293" s="59">
        <f t="shared" si="973"/>
        <v>0.2993673500445681</v>
      </c>
      <c r="AL293" s="35">
        <f t="shared" si="974"/>
        <v>0.25620793687630544</v>
      </c>
      <c r="AM293" s="27">
        <v>116961</v>
      </c>
      <c r="AN293" s="25">
        <v>59291</v>
      </c>
      <c r="AO293" s="25">
        <v>57670</v>
      </c>
      <c r="AP293" s="17">
        <f t="shared" si="975"/>
        <v>2.2716937664894743E-3</v>
      </c>
      <c r="AQ293" s="63">
        <v>102.81082018380441</v>
      </c>
      <c r="AR293" s="58">
        <v>3670.2623312999999</v>
      </c>
      <c r="AS293" s="24">
        <f t="shared" si="976"/>
        <v>31.867204423661082</v>
      </c>
      <c r="AT293" s="17">
        <f t="shared" si="1094"/>
        <v>2.75208384130829E-2</v>
      </c>
      <c r="AU293" s="25">
        <v>110305</v>
      </c>
      <c r="AV293" s="25">
        <v>53603</v>
      </c>
      <c r="AW293" s="25">
        <v>56702</v>
      </c>
      <c r="AX293" s="25">
        <v>6656</v>
      </c>
      <c r="AY293" s="25">
        <v>5688</v>
      </c>
      <c r="AZ293" s="18">
        <v>968</v>
      </c>
      <c r="BA293" s="25">
        <v>33262</v>
      </c>
      <c r="BB293" s="25">
        <v>16665</v>
      </c>
      <c r="BC293" s="25">
        <v>16597</v>
      </c>
      <c r="BD293" s="63">
        <v>100.40971259866241</v>
      </c>
      <c r="BE293" s="25">
        <v>83699</v>
      </c>
      <c r="BF293" s="25">
        <v>42626</v>
      </c>
      <c r="BG293" s="25">
        <v>41073</v>
      </c>
      <c r="BH293" s="63">
        <v>103.78107272417402</v>
      </c>
      <c r="BI293" s="17">
        <v>0.28438539342173885</v>
      </c>
      <c r="BJ293" s="25">
        <v>38108</v>
      </c>
      <c r="BK293" s="25">
        <v>74919</v>
      </c>
      <c r="BL293" s="25">
        <v>3934</v>
      </c>
      <c r="BM293" s="17">
        <v>0.56116605934409158</v>
      </c>
      <c r="BN293" s="10">
        <f t="shared" si="977"/>
        <v>51326.456533055702</v>
      </c>
      <c r="BO293" s="29">
        <v>0.50865601516304271</v>
      </c>
      <c r="BP293" s="30">
        <f t="shared" si="978"/>
        <v>0.49134398483695729</v>
      </c>
      <c r="BQ293" s="31">
        <v>5.2510044181048867</v>
      </c>
      <c r="BR293" s="25">
        <v>78853</v>
      </c>
      <c r="BS293" s="25">
        <v>20889</v>
      </c>
      <c r="BT293" s="25">
        <v>50856</v>
      </c>
      <c r="BU293" s="25">
        <v>4664</v>
      </c>
      <c r="BV293" s="18">
        <v>1838</v>
      </c>
      <c r="BW293" s="18">
        <v>606</v>
      </c>
      <c r="BX293" s="25">
        <v>23227</v>
      </c>
      <c r="BY293" s="25">
        <v>18097</v>
      </c>
      <c r="BZ293" s="25">
        <v>5130</v>
      </c>
      <c r="CA293" s="59">
        <v>0.22086365006242734</v>
      </c>
      <c r="CB293" s="25">
        <v>110305</v>
      </c>
      <c r="CC293" s="25">
        <v>6656</v>
      </c>
      <c r="CD293" s="17">
        <f t="shared" si="979"/>
        <v>6.0341779611078374E-2</v>
      </c>
      <c r="CE293" s="18">
        <v>872</v>
      </c>
      <c r="CF293" s="25">
        <v>2290</v>
      </c>
      <c r="CG293" s="25">
        <v>4116</v>
      </c>
      <c r="CH293" s="25">
        <v>4725</v>
      </c>
      <c r="CI293" s="25">
        <v>4139</v>
      </c>
      <c r="CJ293" s="25">
        <v>2890</v>
      </c>
      <c r="CK293" s="25">
        <v>1829</v>
      </c>
      <c r="CL293" s="18">
        <v>1223</v>
      </c>
      <c r="CM293" s="18">
        <v>1143</v>
      </c>
      <c r="CN293" s="26">
        <v>4.748999009773109</v>
      </c>
      <c r="CO293" s="27">
        <v>23227</v>
      </c>
      <c r="CP293" s="34">
        <f t="shared" si="980"/>
        <v>5.0355620613940673</v>
      </c>
      <c r="CQ293" s="25">
        <v>1431</v>
      </c>
      <c r="CR293" s="25">
        <v>3419</v>
      </c>
      <c r="CS293" s="25">
        <v>1833</v>
      </c>
      <c r="CT293" s="25">
        <v>5683</v>
      </c>
      <c r="CU293" s="25">
        <v>10401</v>
      </c>
      <c r="CV293" s="18">
        <v>146</v>
      </c>
      <c r="CW293" s="18">
        <v>54</v>
      </c>
      <c r="CX293" s="18">
        <v>260</v>
      </c>
      <c r="CY293" s="25">
        <v>23227</v>
      </c>
      <c r="CZ293" s="25">
        <v>19538</v>
      </c>
      <c r="DA293" s="25">
        <v>1361</v>
      </c>
      <c r="DB293" s="18">
        <v>264</v>
      </c>
      <c r="DC293" s="25">
        <v>1807</v>
      </c>
      <c r="DD293" s="18">
        <v>76</v>
      </c>
      <c r="DE293" s="18">
        <v>181</v>
      </c>
      <c r="DF293" s="25">
        <v>23227</v>
      </c>
      <c r="DG293" s="25">
        <v>3487</v>
      </c>
      <c r="DH293" s="18">
        <v>157</v>
      </c>
      <c r="DI293" s="18">
        <v>13</v>
      </c>
      <c r="DJ293" s="25">
        <v>19337</v>
      </c>
      <c r="DK293" s="18">
        <v>38</v>
      </c>
      <c r="DL293" s="18">
        <v>195</v>
      </c>
      <c r="DM293" s="25">
        <f t="shared" si="981"/>
        <v>17305.352391613211</v>
      </c>
      <c r="DN293" s="17">
        <f t="shared" si="982"/>
        <v>0.83252249537176559</v>
      </c>
      <c r="DO293" s="17">
        <f t="shared" si="983"/>
        <v>1.6360270374994618E-3</v>
      </c>
      <c r="DP293" s="23">
        <f t="shared" si="984"/>
        <v>0.15744607568777716</v>
      </c>
      <c r="DQ293" s="23">
        <f t="shared" si="985"/>
        <v>0.84255392431222287</v>
      </c>
      <c r="DR293" s="25">
        <v>23227</v>
      </c>
      <c r="DS293" s="18">
        <v>193</v>
      </c>
      <c r="DT293" s="25">
        <v>11661</v>
      </c>
      <c r="DU293" s="18">
        <v>102</v>
      </c>
      <c r="DV293" s="25">
        <v>4852</v>
      </c>
      <c r="DW293" s="18">
        <v>66</v>
      </c>
      <c r="DX293" s="25">
        <v>6100</v>
      </c>
      <c r="DY293" s="18">
        <v>253</v>
      </c>
      <c r="DZ293" s="17">
        <f t="shared" si="986"/>
        <v>0.72364059069186726</v>
      </c>
      <c r="EA293" s="17">
        <f t="shared" si="987"/>
        <v>0.27635940930813274</v>
      </c>
      <c r="EB293" s="25">
        <v>23227</v>
      </c>
      <c r="EC293" s="25">
        <v>8741</v>
      </c>
      <c r="ED293" s="18">
        <v>737</v>
      </c>
      <c r="EE293" s="25">
        <v>6882</v>
      </c>
      <c r="EF293" s="17">
        <f t="shared" si="1087"/>
        <v>0.29629310715977097</v>
      </c>
      <c r="EG293" s="25">
        <v>6498</v>
      </c>
      <c r="EH293" s="18">
        <v>369</v>
      </c>
      <c r="EI293" s="17">
        <f t="shared" si="988"/>
        <v>0.40805958582683943</v>
      </c>
      <c r="EJ293" s="17">
        <f t="shared" si="989"/>
        <v>0.27976062341240798</v>
      </c>
      <c r="EK293" s="69">
        <f t="shared" si="990"/>
        <v>0.55945666681017781</v>
      </c>
      <c r="EL293" s="27">
        <v>73523</v>
      </c>
      <c r="EM293" s="25">
        <v>47282</v>
      </c>
      <c r="EN293" s="25">
        <v>26241</v>
      </c>
      <c r="EO293" s="59">
        <v>0.64309127755940321</v>
      </c>
      <c r="EP293" s="25">
        <v>35439</v>
      </c>
      <c r="EQ293" s="25">
        <v>25208</v>
      </c>
      <c r="ER293" s="25">
        <v>10231</v>
      </c>
      <c r="ES293" s="59">
        <v>0.71130675244786812</v>
      </c>
      <c r="ET293" s="25">
        <v>38084</v>
      </c>
      <c r="EU293" s="25">
        <v>22074</v>
      </c>
      <c r="EV293" s="25">
        <v>16010</v>
      </c>
      <c r="EW293" s="59">
        <v>0.5796134859783636</v>
      </c>
      <c r="EX293" s="25">
        <v>21472</v>
      </c>
      <c r="EY293" s="25">
        <v>17633</v>
      </c>
      <c r="EZ293" s="25">
        <v>3839</v>
      </c>
      <c r="FA293" s="59">
        <v>0.82120901639344257</v>
      </c>
      <c r="FB293" s="25">
        <v>52051</v>
      </c>
      <c r="FC293" s="25">
        <v>29649</v>
      </c>
      <c r="FD293" s="25">
        <v>22402</v>
      </c>
      <c r="FE293" s="59">
        <v>0.5696144166298438</v>
      </c>
      <c r="FF293" s="25">
        <v>54035</v>
      </c>
      <c r="FG293" s="25">
        <v>15571</v>
      </c>
      <c r="FH293" s="25">
        <v>21077</v>
      </c>
      <c r="FI293" s="25">
        <v>17387</v>
      </c>
      <c r="FJ293" s="23">
        <f t="shared" si="991"/>
        <v>0.32177292495604698</v>
      </c>
      <c r="FK293" s="23">
        <f t="shared" si="992"/>
        <v>0.39006199685389098</v>
      </c>
      <c r="FL293" s="36">
        <f t="shared" si="993"/>
        <v>0.89555414965203883</v>
      </c>
      <c r="FM293" s="25">
        <v>26508</v>
      </c>
      <c r="FN293" s="25">
        <v>7536</v>
      </c>
      <c r="FO293" s="17">
        <f t="shared" si="994"/>
        <v>0.28429153463105478</v>
      </c>
      <c r="FP293" s="25">
        <v>10563</v>
      </c>
      <c r="FQ293" s="17">
        <f t="shared" si="995"/>
        <v>0.39848347668628337</v>
      </c>
      <c r="FR293" s="25">
        <v>8409</v>
      </c>
      <c r="FS293" s="17">
        <f t="shared" si="996"/>
        <v>0.31722498868266186</v>
      </c>
      <c r="FT293" s="25">
        <v>27527</v>
      </c>
      <c r="FU293" s="25">
        <v>8035</v>
      </c>
      <c r="FV293" s="25">
        <v>10514</v>
      </c>
      <c r="FW293" s="17">
        <f t="shared" si="997"/>
        <v>0.32615250481345587</v>
      </c>
      <c r="FX293" s="17">
        <f t="shared" si="998"/>
        <v>0.38195226504886109</v>
      </c>
      <c r="FY293" s="25">
        <v>8978</v>
      </c>
      <c r="FZ293" s="25">
        <v>56925</v>
      </c>
      <c r="GA293" s="25">
        <v>29559</v>
      </c>
      <c r="GB293" s="25">
        <v>13319</v>
      </c>
      <c r="GC293" s="25">
        <v>6991</v>
      </c>
      <c r="GD293" s="25">
        <v>3958</v>
      </c>
      <c r="GE293" s="18">
        <v>108</v>
      </c>
      <c r="GF293" s="25">
        <v>2667</v>
      </c>
      <c r="GG293" s="18">
        <v>132</v>
      </c>
      <c r="GH293" s="18">
        <v>104</v>
      </c>
      <c r="GI293" s="18">
        <v>87</v>
      </c>
      <c r="GJ293" s="10">
        <f t="shared" si="999"/>
        <v>29559</v>
      </c>
      <c r="GK293" s="10">
        <f t="shared" si="1088"/>
        <v>27366</v>
      </c>
      <c r="GL293" s="10">
        <f t="shared" si="1089"/>
        <v>14047</v>
      </c>
      <c r="GM293" s="10">
        <f t="shared" si="1000"/>
        <v>42878</v>
      </c>
      <c r="GN293" s="10">
        <f t="shared" si="1090"/>
        <v>7056</v>
      </c>
      <c r="GO293" s="17">
        <f t="shared" si="1001"/>
        <v>0.5192621870882741</v>
      </c>
      <c r="GP293" s="17">
        <f t="shared" si="1091"/>
        <v>0.48073781291172596</v>
      </c>
      <c r="GQ293" s="17">
        <f t="shared" si="1092"/>
        <v>0.24676328502415459</v>
      </c>
      <c r="GR293" s="17">
        <f t="shared" si="1093"/>
        <v>0.12395256916996047</v>
      </c>
      <c r="GS293" s="17">
        <f t="shared" si="1002"/>
        <v>0.36375054896794029</v>
      </c>
      <c r="GT293" s="25">
        <v>28505</v>
      </c>
      <c r="GU293" s="25">
        <v>13208</v>
      </c>
      <c r="GV293" s="25">
        <v>7075</v>
      </c>
      <c r="GW293" s="25">
        <v>4242</v>
      </c>
      <c r="GX293" s="25">
        <v>2280</v>
      </c>
      <c r="GY293" s="18">
        <v>78</v>
      </c>
      <c r="GZ293" s="25">
        <v>1393</v>
      </c>
      <c r="HA293" s="18">
        <v>88</v>
      </c>
      <c r="HB293" s="18">
        <v>87</v>
      </c>
      <c r="HC293" s="18">
        <v>54</v>
      </c>
      <c r="HD293" s="23">
        <f t="shared" si="1003"/>
        <v>0.46335730573583583</v>
      </c>
      <c r="HE293" s="23">
        <f t="shared" si="1004"/>
        <v>0.53664269426416422</v>
      </c>
      <c r="HF293" s="23">
        <f t="shared" si="1005"/>
        <v>0.28844062445185054</v>
      </c>
      <c r="HG293" s="23">
        <f t="shared" si="1006"/>
        <v>0.13962462725837571</v>
      </c>
      <c r="HH293" s="25">
        <v>28420</v>
      </c>
      <c r="HI293" s="25">
        <v>16351</v>
      </c>
      <c r="HJ293" s="25">
        <v>6244</v>
      </c>
      <c r="HK293" s="25">
        <v>2749</v>
      </c>
      <c r="HL293" s="25">
        <v>1678</v>
      </c>
      <c r="HM293" s="18">
        <v>30</v>
      </c>
      <c r="HN293" s="25">
        <v>1274</v>
      </c>
      <c r="HO293" s="18">
        <v>44</v>
      </c>
      <c r="HP293" s="18">
        <v>17</v>
      </c>
      <c r="HQ293" s="18">
        <v>33</v>
      </c>
      <c r="HR293" s="23">
        <f t="shared" si="1007"/>
        <v>0.57533427163969031</v>
      </c>
      <c r="HS293" s="23">
        <f t="shared" si="1008"/>
        <v>0.42466572836030964</v>
      </c>
      <c r="HT293" s="80">
        <f t="shared" si="1009"/>
        <v>0.2049612948627727</v>
      </c>
      <c r="HU293" s="27">
        <v>91994</v>
      </c>
      <c r="HV293" s="18">
        <v>4892</v>
      </c>
      <c r="HW293" s="25">
        <v>6394</v>
      </c>
      <c r="HX293" s="18">
        <v>1588</v>
      </c>
      <c r="HY293" s="25">
        <v>26841</v>
      </c>
      <c r="HZ293" s="25">
        <v>22703</v>
      </c>
      <c r="IA293" s="18">
        <v>882</v>
      </c>
      <c r="IB293" s="18">
        <v>374</v>
      </c>
      <c r="IC293" s="25">
        <v>9813</v>
      </c>
      <c r="ID293" s="25">
        <v>12417</v>
      </c>
      <c r="IE293" s="25">
        <v>3068</v>
      </c>
      <c r="IF293" s="18">
        <v>288</v>
      </c>
      <c r="IG293" s="18">
        <v>2734</v>
      </c>
      <c r="IH293" s="17">
        <f t="shared" si="1010"/>
        <v>0.3817640280887884</v>
      </c>
      <c r="II293" s="17">
        <f t="shared" si="1011"/>
        <v>0.2467878339891732</v>
      </c>
      <c r="IJ293" s="30">
        <f t="shared" si="1012"/>
        <v>4.0520636039289961</v>
      </c>
      <c r="IK293" s="17">
        <f t="shared" si="1084"/>
        <v>5.5391220456348977E-2</v>
      </c>
      <c r="IL293" s="25">
        <v>46690</v>
      </c>
      <c r="IM293" s="25">
        <v>4029</v>
      </c>
      <c r="IN293" s="25">
        <v>4853</v>
      </c>
      <c r="IO293" s="25">
        <v>1206</v>
      </c>
      <c r="IP293" s="25">
        <v>17340</v>
      </c>
      <c r="IQ293" s="25">
        <v>9103</v>
      </c>
      <c r="IR293" s="25">
        <v>547</v>
      </c>
      <c r="IS293" s="18">
        <v>211</v>
      </c>
      <c r="IT293" s="25">
        <v>4886</v>
      </c>
      <c r="IU293" s="25">
        <v>1102</v>
      </c>
      <c r="IV293" s="25">
        <v>1244</v>
      </c>
      <c r="IW293" s="18">
        <v>159</v>
      </c>
      <c r="IX293" s="25">
        <v>2010</v>
      </c>
      <c r="IY293" s="17">
        <f t="shared" si="1013"/>
        <v>0.79413150567573354</v>
      </c>
      <c r="IZ293" s="25">
        <v>45304</v>
      </c>
      <c r="JA293" s="18">
        <v>863</v>
      </c>
      <c r="JB293" s="25">
        <v>1541</v>
      </c>
      <c r="JC293" s="18">
        <v>382</v>
      </c>
      <c r="JD293" s="25">
        <v>9501</v>
      </c>
      <c r="JE293" s="25">
        <v>13600</v>
      </c>
      <c r="JF293" s="18">
        <v>335</v>
      </c>
      <c r="JG293" s="18">
        <v>163</v>
      </c>
      <c r="JH293" s="25">
        <v>4927</v>
      </c>
      <c r="JI293" s="25">
        <v>11315</v>
      </c>
      <c r="JJ293" s="25">
        <v>1824</v>
      </c>
      <c r="JK293" s="18">
        <v>129</v>
      </c>
      <c r="JL293" s="18">
        <v>724</v>
      </c>
      <c r="JM293" s="80">
        <f t="shared" si="1014"/>
        <v>0.57880098887515452</v>
      </c>
      <c r="JN293" s="27">
        <v>91994</v>
      </c>
      <c r="JO293" s="25">
        <v>63233</v>
      </c>
      <c r="JP293" s="18">
        <v>44</v>
      </c>
      <c r="JQ293" s="18">
        <v>164</v>
      </c>
      <c r="JR293" s="18">
        <v>484</v>
      </c>
      <c r="JS293" s="18">
        <v>354</v>
      </c>
      <c r="JT293" s="18">
        <v>152</v>
      </c>
      <c r="JU293" s="18">
        <v>2</v>
      </c>
      <c r="JV293" s="18">
        <v>21</v>
      </c>
      <c r="JW293" s="25">
        <v>27540</v>
      </c>
      <c r="JX293" s="17">
        <f t="shared" si="1015"/>
        <v>0.2993673500445681</v>
      </c>
      <c r="JY293" s="17">
        <f t="shared" si="1016"/>
        <v>0.70063264995543184</v>
      </c>
      <c r="JZ293" s="25">
        <v>27101</v>
      </c>
      <c r="KA293" s="25">
        <v>21130</v>
      </c>
      <c r="KB293" s="18">
        <v>12</v>
      </c>
      <c r="KC293" s="18">
        <v>96</v>
      </c>
      <c r="KD293" s="18">
        <v>361</v>
      </c>
      <c r="KE293" s="18">
        <v>115</v>
      </c>
      <c r="KF293" s="18">
        <v>37</v>
      </c>
      <c r="KG293" s="18">
        <v>2</v>
      </c>
      <c r="KH293" s="18">
        <v>6</v>
      </c>
      <c r="KI293" s="25">
        <v>5342</v>
      </c>
      <c r="KJ293" s="17">
        <f t="shared" si="1017"/>
        <v>0.19711449762001401</v>
      </c>
      <c r="KK293" s="25">
        <v>64893</v>
      </c>
      <c r="KL293" s="25">
        <v>42103</v>
      </c>
      <c r="KM293" s="18">
        <v>32</v>
      </c>
      <c r="KN293" s="18">
        <v>68</v>
      </c>
      <c r="KO293" s="18">
        <v>123</v>
      </c>
      <c r="KP293" s="18">
        <v>239</v>
      </c>
      <c r="KQ293" s="18">
        <v>115</v>
      </c>
      <c r="KR293" s="18">
        <v>0</v>
      </c>
      <c r="KS293" s="18">
        <v>15</v>
      </c>
      <c r="KT293" s="25">
        <v>22198</v>
      </c>
      <c r="KU293" s="69">
        <f t="shared" si="1095"/>
        <v>0.34207079346000341</v>
      </c>
      <c r="KV293" s="27">
        <v>116961</v>
      </c>
      <c r="KW293" s="25">
        <v>113269</v>
      </c>
      <c r="KX293" s="25">
        <v>3692</v>
      </c>
      <c r="KY293" s="59">
        <v>3.1566077581416024E-2</v>
      </c>
      <c r="KZ293" s="18">
        <v>1650</v>
      </c>
      <c r="LA293" s="18">
        <v>1121</v>
      </c>
      <c r="LB293" s="18">
        <v>1227</v>
      </c>
      <c r="LC293" s="18">
        <v>1420</v>
      </c>
      <c r="LD293" s="25">
        <v>59291</v>
      </c>
      <c r="LE293" s="25">
        <v>57346</v>
      </c>
      <c r="LF293" s="25">
        <v>1945</v>
      </c>
      <c r="LG293" s="59">
        <v>3.2804304194565787E-2</v>
      </c>
      <c r="LH293" s="25">
        <v>57670</v>
      </c>
      <c r="LI293" s="25">
        <v>55923</v>
      </c>
      <c r="LJ293" s="25">
        <v>1747</v>
      </c>
      <c r="LK293" s="35">
        <v>3.0293046644702618E-2</v>
      </c>
      <c r="LL293" s="27">
        <v>23227</v>
      </c>
      <c r="LM293" s="18">
        <v>371</v>
      </c>
      <c r="LN293" s="25">
        <v>14351</v>
      </c>
      <c r="LO293" s="25">
        <v>5680</v>
      </c>
      <c r="LP293" s="18">
        <v>371</v>
      </c>
      <c r="LQ293" s="18">
        <v>490</v>
      </c>
      <c r="LR293" s="25">
        <v>1964</v>
      </c>
      <c r="LS293" s="23">
        <f t="shared" si="1018"/>
        <v>8.455676583286692E-2</v>
      </c>
      <c r="LT293" s="23">
        <f t="shared" si="1019"/>
        <v>0.91544323416713302</v>
      </c>
      <c r="LU293" s="17">
        <f t="shared" si="1020"/>
        <v>0.6338313170017652</v>
      </c>
      <c r="LV293" s="25">
        <v>23227</v>
      </c>
      <c r="LW293" s="25">
        <v>2187</v>
      </c>
      <c r="LX293" s="18">
        <v>839</v>
      </c>
      <c r="LY293" s="25">
        <v>3475</v>
      </c>
      <c r="LZ293" s="25">
        <v>5385</v>
      </c>
      <c r="MA293" s="18">
        <v>830</v>
      </c>
      <c r="MB293" s="25">
        <v>3304</v>
      </c>
      <c r="MC293" s="18">
        <v>923</v>
      </c>
      <c r="MD293" s="25">
        <v>4745</v>
      </c>
      <c r="ME293" s="18">
        <v>851</v>
      </c>
      <c r="MF293" s="18">
        <v>688</v>
      </c>
      <c r="MG293" s="17">
        <f t="shared" si="1021"/>
        <v>0.21772075601670471</v>
      </c>
      <c r="MH293" s="17">
        <f t="shared" si="1022"/>
        <v>0.48417789641365649</v>
      </c>
      <c r="MI293" s="25">
        <v>23227</v>
      </c>
      <c r="MJ293" s="25">
        <v>4106</v>
      </c>
      <c r="MK293" s="18">
        <v>668</v>
      </c>
      <c r="ML293" s="25">
        <v>3277</v>
      </c>
      <c r="MM293" s="25">
        <v>4856</v>
      </c>
      <c r="MN293" s="25">
        <v>1068</v>
      </c>
      <c r="MO293" s="25">
        <v>5678</v>
      </c>
      <c r="MP293" s="18">
        <v>930</v>
      </c>
      <c r="MQ293" s="18">
        <v>40</v>
      </c>
      <c r="MR293" s="25">
        <v>1938</v>
      </c>
      <c r="MS293" s="18">
        <v>666</v>
      </c>
      <c r="MT293" s="17">
        <f t="shared" si="1023"/>
        <v>0.38838420803375384</v>
      </c>
      <c r="MU293" s="69">
        <f t="shared" si="1024"/>
        <v>0.55900460670771079</v>
      </c>
      <c r="MV293" s="27">
        <v>23227</v>
      </c>
      <c r="MW293" s="25">
        <v>8087</v>
      </c>
      <c r="MX293" s="18">
        <v>614</v>
      </c>
      <c r="MY293" s="25">
        <v>5864</v>
      </c>
      <c r="MZ293" s="18">
        <v>372</v>
      </c>
      <c r="NA293" s="18">
        <v>370</v>
      </c>
      <c r="NB293" s="18">
        <v>648</v>
      </c>
      <c r="NC293" s="25">
        <v>7161</v>
      </c>
      <c r="ND293" s="18">
        <v>111</v>
      </c>
      <c r="NE293" s="17">
        <f t="shared" si="1025"/>
        <v>0.34817238558574071</v>
      </c>
      <c r="NF293" s="10">
        <f t="shared" si="1026"/>
        <v>38405.154992035132</v>
      </c>
      <c r="NG293" s="17">
        <f t="shared" si="1027"/>
        <v>0.6724071124122788</v>
      </c>
      <c r="NH293" s="25">
        <v>23227</v>
      </c>
      <c r="NI293" s="25">
        <v>5375</v>
      </c>
      <c r="NJ293" s="18">
        <v>3</v>
      </c>
      <c r="NK293" s="18">
        <v>69</v>
      </c>
      <c r="NL293" s="18">
        <v>7</v>
      </c>
      <c r="NM293" s="25">
        <v>16439</v>
      </c>
      <c r="NN293" s="25">
        <v>1244</v>
      </c>
      <c r="NO293" s="18">
        <v>50</v>
      </c>
      <c r="NP293" s="18">
        <v>2</v>
      </c>
      <c r="NQ293" s="32">
        <v>38</v>
      </c>
      <c r="NR293" s="27">
        <v>23227</v>
      </c>
      <c r="NS293" s="37">
        <f t="shared" si="1028"/>
        <v>1.2247384509407155</v>
      </c>
      <c r="NT293" s="37">
        <f t="shared" si="1029"/>
        <v>0.33047928687326916</v>
      </c>
      <c r="NU293" s="37">
        <f t="shared" si="1030"/>
        <v>0.81650086125074706</v>
      </c>
      <c r="NV293" s="17">
        <f t="shared" si="1031"/>
        <v>0.16579966468254964</v>
      </c>
      <c r="NW293" s="10">
        <f t="shared" si="1032"/>
        <v>9741</v>
      </c>
      <c r="NX293" s="17">
        <f t="shared" si="1033"/>
        <v>0.41938261506005942</v>
      </c>
      <c r="NY293" s="19">
        <f t="shared" si="1034"/>
        <v>0.17554830687163223</v>
      </c>
      <c r="NZ293" s="25">
        <v>4644</v>
      </c>
      <c r="OA293" s="25">
        <v>13486</v>
      </c>
      <c r="OB293" s="18">
        <v>830</v>
      </c>
      <c r="OC293" s="25">
        <v>7699</v>
      </c>
      <c r="OD293" s="18">
        <v>741</v>
      </c>
      <c r="OE293" s="18">
        <v>1047</v>
      </c>
      <c r="OF293" s="17">
        <f t="shared" si="1035"/>
        <v>0.33146768846600938</v>
      </c>
      <c r="OG293" s="17">
        <f t="shared" si="1036"/>
        <v>0.19993972531967108</v>
      </c>
      <c r="OH293" s="17">
        <f t="shared" si="1037"/>
        <v>0.58061738493994064</v>
      </c>
      <c r="OI293" s="69">
        <f t="shared" si="1038"/>
        <v>4.5076850217419383E-2</v>
      </c>
      <c r="OJ293" s="27">
        <v>23227</v>
      </c>
      <c r="OK293" s="25">
        <v>1245</v>
      </c>
      <c r="OL293" s="25">
        <v>16797</v>
      </c>
      <c r="OM293" s="25">
        <v>1801</v>
      </c>
      <c r="ON293" s="25">
        <v>4419</v>
      </c>
      <c r="OO293" s="18">
        <v>32</v>
      </c>
      <c r="OP293" s="18">
        <v>11</v>
      </c>
      <c r="OQ293" s="25">
        <v>3979</v>
      </c>
      <c r="OR293" s="69">
        <f t="shared" si="1039"/>
        <v>0.96749472596547126</v>
      </c>
      <c r="OS293" s="22">
        <v>40514</v>
      </c>
      <c r="OT293" s="22">
        <v>40514</v>
      </c>
      <c r="OU293" s="38">
        <f t="shared" si="1097"/>
        <v>0.63901200296525296</v>
      </c>
      <c r="OV293" s="39">
        <v>0.60022609468331933</v>
      </c>
      <c r="OW293" s="22">
        <v>2431756</v>
      </c>
      <c r="OX293" s="36">
        <f t="shared" si="1098"/>
        <v>99502592.008000001</v>
      </c>
      <c r="OY293" s="36">
        <f t="shared" si="1099"/>
        <v>2745001.0054414114</v>
      </c>
      <c r="OZ293" s="22">
        <v>15243</v>
      </c>
      <c r="PA293" s="22">
        <v>15243</v>
      </c>
      <c r="PB293" s="38">
        <f t="shared" si="1100"/>
        <v>0.24042207536158736</v>
      </c>
      <c r="PC293" s="39">
        <v>0.59087449977038642</v>
      </c>
      <c r="PD293" s="22">
        <v>900670</v>
      </c>
      <c r="PE293" s="40">
        <f t="shared" si="1040"/>
        <v>36853615.060000002</v>
      </c>
      <c r="PF293" s="36">
        <f t="shared" si="1041"/>
        <v>4681992.2704923013</v>
      </c>
      <c r="PG293" s="22">
        <v>2608</v>
      </c>
      <c r="PH293" s="22">
        <v>2608</v>
      </c>
      <c r="PI293" s="38">
        <f t="shared" si="1101"/>
        <v>4.1134997870696043E-2</v>
      </c>
      <c r="PJ293" s="39">
        <v>9.0149539877300622E-2</v>
      </c>
      <c r="PK293" s="22">
        <v>23511</v>
      </c>
      <c r="PL293" s="41">
        <f t="shared" si="1042"/>
        <v>962023.098</v>
      </c>
      <c r="PM293" s="36">
        <f t="shared" si="1043"/>
        <v>213195.20042087373</v>
      </c>
      <c r="PN293" s="22">
        <v>1279</v>
      </c>
      <c r="PO293" s="22">
        <v>1279</v>
      </c>
      <c r="PP293" s="38">
        <f t="shared" si="1102"/>
        <v>2.0173183388274632E-2</v>
      </c>
      <c r="PQ293" s="39">
        <v>0.4719781078967944</v>
      </c>
      <c r="PR293" s="22">
        <v>60366</v>
      </c>
      <c r="PS293" s="41">
        <f t="shared" si="1044"/>
        <v>2470055.9879999999</v>
      </c>
      <c r="PT293" s="36">
        <f t="shared" si="1045"/>
        <v>167700.37028793429</v>
      </c>
      <c r="PU293" s="22">
        <v>420</v>
      </c>
      <c r="PV293" s="22">
        <v>420</v>
      </c>
      <c r="PW293" s="38">
        <f t="shared" si="1103"/>
        <v>6.6245011908329524E-3</v>
      </c>
      <c r="PX293" s="39">
        <v>0.26678571428571429</v>
      </c>
      <c r="PY293" s="22">
        <v>11205</v>
      </c>
      <c r="PZ293" s="36">
        <f t="shared" si="1046"/>
        <v>64078.023512272106</v>
      </c>
      <c r="QA293" s="22">
        <v>20</v>
      </c>
      <c r="QB293" s="22">
        <v>20</v>
      </c>
      <c r="QC293" s="39">
        <v>1.2</v>
      </c>
      <c r="QD293" s="22">
        <v>2400</v>
      </c>
      <c r="QE293" s="22">
        <f t="shared" si="1047"/>
        <v>3.866666666666664</v>
      </c>
      <c r="QF293" s="22"/>
      <c r="QG293" s="22">
        <v>103</v>
      </c>
      <c r="QH293" s="22">
        <v>103</v>
      </c>
      <c r="QI293" s="38">
        <f t="shared" si="1104"/>
        <v>1.6245800539423669E-3</v>
      </c>
      <c r="QJ293" s="39">
        <v>0.24543689320388348</v>
      </c>
      <c r="QK293" s="22">
        <v>2528</v>
      </c>
      <c r="QL293" s="42">
        <f t="shared" si="1048"/>
        <v>61.143238834951454</v>
      </c>
      <c r="QM293" s="22">
        <f t="shared" si="1105"/>
        <v>3214</v>
      </c>
      <c r="QN293" s="22">
        <v>13</v>
      </c>
      <c r="QO293" s="22">
        <v>13</v>
      </c>
      <c r="QP293" s="38">
        <f t="shared" si="1106"/>
        <v>2.0504408447816281E-4</v>
      </c>
      <c r="QQ293" s="39">
        <v>0.13</v>
      </c>
      <c r="QR293" s="22">
        <v>169</v>
      </c>
      <c r="QS293" s="36">
        <f t="shared" si="1049"/>
        <v>3056.5953744359686</v>
      </c>
      <c r="QT293" s="22">
        <v>3198</v>
      </c>
      <c r="QU293" s="22">
        <v>3198</v>
      </c>
      <c r="QV293" s="38">
        <f t="shared" si="1107"/>
        <v>5.0440844781628053E-2</v>
      </c>
      <c r="QW293" s="39">
        <v>0.14386804252657912</v>
      </c>
      <c r="QX293" s="22">
        <v>46009</v>
      </c>
      <c r="QY293" s="36">
        <f t="shared" si="1050"/>
        <v>751922.46211124829</v>
      </c>
      <c r="QZ293" s="22">
        <v>3</v>
      </c>
      <c r="RA293" s="22">
        <v>3</v>
      </c>
      <c r="RB293" s="38">
        <f t="shared" si="1108"/>
        <v>4.7317865648806801E-5</v>
      </c>
      <c r="RC293" s="39">
        <v>0.14000000000000001</v>
      </c>
      <c r="RD293" s="22">
        <v>42</v>
      </c>
      <c r="RE293" s="36">
        <f t="shared" si="1051"/>
        <v>324.15369984419578</v>
      </c>
      <c r="RF293" s="10">
        <f t="shared" si="1109"/>
        <v>63401</v>
      </c>
      <c r="RG293" s="10">
        <f t="shared" si="1110"/>
        <v>63401</v>
      </c>
      <c r="RH293" s="17">
        <f t="shared" si="1111"/>
        <v>8.1543331108290151E-2</v>
      </c>
      <c r="RI293" s="17">
        <f t="shared" si="1112"/>
        <v>1.8630002929036912E-3</v>
      </c>
      <c r="RJ293" s="17">
        <f t="shared" si="1113"/>
        <v>0.31817498760461854</v>
      </c>
      <c r="RK293" s="17">
        <f t="shared" si="1114"/>
        <v>0.54269300072232829</v>
      </c>
      <c r="RL293" s="17">
        <f t="shared" si="1115"/>
        <v>1.9438267283648284E-2</v>
      </c>
      <c r="RM293" s="17">
        <f t="shared" si="1116"/>
        <v>7.4273285497274801E-3</v>
      </c>
      <c r="RN293" s="17">
        <f t="shared" si="1117"/>
        <v>3.5429210898125341E-4</v>
      </c>
      <c r="RO293" s="17">
        <f t="shared" si="1118"/>
        <v>8.7155858809388337E-2</v>
      </c>
      <c r="RP293" s="17">
        <f t="shared" si="1119"/>
        <v>3.7572882204949554E-5</v>
      </c>
      <c r="RQ293" s="17">
        <f t="shared" si="1120"/>
        <v>7.0871556038969677E-6</v>
      </c>
      <c r="RR293" s="36">
        <f t="shared" si="1121"/>
        <v>8627331.2245791554</v>
      </c>
      <c r="RS293" s="36">
        <f t="shared" si="1122"/>
        <v>73.762461201418901</v>
      </c>
      <c r="RT293" s="10">
        <f t="shared" si="1123"/>
        <v>0</v>
      </c>
      <c r="RU293" s="17">
        <f t="shared" si="1124"/>
        <v>0</v>
      </c>
      <c r="RV293" s="37">
        <f t="shared" si="1125"/>
        <v>1.8447816280500307</v>
      </c>
      <c r="RW293" s="36">
        <f t="shared" si="1126"/>
        <v>0.54206957874847173</v>
      </c>
      <c r="RX293" s="85">
        <v>0.3479449</v>
      </c>
      <c r="RY293" s="93">
        <v>239</v>
      </c>
      <c r="RZ293" s="43" t="b">
        <v>0</v>
      </c>
      <c r="SA293" s="18" t="b">
        <v>0</v>
      </c>
      <c r="SB293" s="18" t="b">
        <v>0</v>
      </c>
      <c r="SC293" s="18" t="b">
        <v>0</v>
      </c>
      <c r="SD293" s="18" t="b">
        <v>0</v>
      </c>
      <c r="SE293" s="32" t="b">
        <v>0</v>
      </c>
      <c r="SF293" s="43" t="b">
        <v>0</v>
      </c>
      <c r="SG293" s="18" t="b">
        <v>1</v>
      </c>
      <c r="SH293" s="18">
        <v>1</v>
      </c>
      <c r="SI293" s="18"/>
      <c r="SJ293" s="22"/>
      <c r="SK293" s="22"/>
      <c r="SL293" s="22">
        <v>1</v>
      </c>
      <c r="SM293" s="22">
        <v>2</v>
      </c>
      <c r="SN293" s="18"/>
      <c r="SO293" s="18"/>
      <c r="SP293" s="18"/>
      <c r="SQ293" s="17">
        <f t="shared" si="1052"/>
        <v>0</v>
      </c>
      <c r="SR293" s="17">
        <f t="shared" si="1053"/>
        <v>2.4875621890547263E-3</v>
      </c>
      <c r="SS293" s="17">
        <f t="shared" si="1054"/>
        <v>0</v>
      </c>
      <c r="ST293" s="17">
        <f t="shared" si="1055"/>
        <v>1.8264840182648401E-3</v>
      </c>
      <c r="SU293" s="17">
        <f t="shared" si="1056"/>
        <v>0</v>
      </c>
      <c r="SV293" s="17">
        <f t="shared" si="1086"/>
        <v>0</v>
      </c>
      <c r="SW293" s="17">
        <f t="shared" si="1057"/>
        <v>0</v>
      </c>
      <c r="SX293" s="17">
        <f t="shared" si="1058"/>
        <v>2.0833333333333332E-2</v>
      </c>
      <c r="SY293" s="17">
        <f t="shared" si="1059"/>
        <v>4.3478260869565218E-3</v>
      </c>
      <c r="SZ293" s="17">
        <f t="shared" si="1060"/>
        <v>1.0785115518298916E-3</v>
      </c>
      <c r="TA293" s="17">
        <f t="shared" si="1061"/>
        <v>6.2952898550724633E-3</v>
      </c>
      <c r="TB293" s="24">
        <f t="shared" si="1096"/>
        <v>158.84892086330936</v>
      </c>
      <c r="TC293" s="69">
        <f t="shared" si="1063"/>
        <v>0.25620793687630544</v>
      </c>
      <c r="TD293" s="17">
        <f t="shared" si="1085"/>
        <v>1.0153693314633005E-5</v>
      </c>
      <c r="TE293" s="95"/>
      <c r="TF293" s="71"/>
      <c r="TG293" s="71"/>
      <c r="TH293" s="71">
        <v>2</v>
      </c>
      <c r="TI293" s="71"/>
      <c r="TJ293" s="71"/>
      <c r="TK293" s="71">
        <v>5</v>
      </c>
      <c r="TL293" s="71"/>
      <c r="TM293" s="71">
        <v>1</v>
      </c>
      <c r="TN293" s="71"/>
      <c r="TO293" s="71"/>
      <c r="TP293" s="71"/>
      <c r="TQ293" s="71"/>
      <c r="TR293" s="72"/>
      <c r="TS293" s="72"/>
      <c r="TT293" s="72"/>
      <c r="TU293" s="72"/>
      <c r="TV293" s="72">
        <v>3</v>
      </c>
      <c r="TW293" s="72"/>
      <c r="TX293" s="72"/>
      <c r="TY293" s="72">
        <v>1</v>
      </c>
      <c r="TZ293" s="72">
        <v>3</v>
      </c>
      <c r="UA293" s="72"/>
      <c r="UB293" s="72">
        <v>1</v>
      </c>
      <c r="UC293" s="72"/>
      <c r="UD293" s="72"/>
      <c r="UE293" s="72"/>
      <c r="UF293" s="72"/>
      <c r="UG293" s="72">
        <v>1</v>
      </c>
      <c r="UH293" s="72"/>
      <c r="UI293" s="72"/>
      <c r="UJ293" s="73"/>
      <c r="UK293" s="73"/>
      <c r="UL293" s="73"/>
      <c r="UM293" s="73"/>
      <c r="UN293" s="73">
        <v>4</v>
      </c>
      <c r="UO293" s="73"/>
      <c r="UP293" s="73"/>
      <c r="UQ293" s="73"/>
      <c r="UR293" s="73">
        <v>58</v>
      </c>
      <c r="US293" s="73"/>
      <c r="UT293" s="73"/>
      <c r="UU293" s="73"/>
      <c r="UV293" s="73"/>
      <c r="UW293" s="73"/>
      <c r="UX293" s="73"/>
      <c r="UY293" s="73"/>
      <c r="UZ293" s="73"/>
      <c r="VA293" s="73"/>
      <c r="VB293" s="73">
        <v>1</v>
      </c>
      <c r="VC293" s="73"/>
      <c r="VD293" s="73"/>
      <c r="VE293" s="73"/>
      <c r="VF293" s="73">
        <v>2</v>
      </c>
      <c r="VG293" s="73"/>
      <c r="VH293" s="73"/>
      <c r="VI293" s="73"/>
      <c r="VJ293" s="73">
        <v>79</v>
      </c>
      <c r="VK293" s="73"/>
      <c r="VL293" s="73"/>
      <c r="VM293" s="73"/>
      <c r="VN293" s="73"/>
      <c r="VO293" s="73"/>
      <c r="VP293" s="73">
        <v>1</v>
      </c>
      <c r="VQ293" s="73"/>
      <c r="VR293" s="73"/>
      <c r="VS293" s="73"/>
      <c r="VT293" s="73"/>
      <c r="VU293" s="73"/>
      <c r="VV293" s="73"/>
      <c r="VW293" s="73">
        <v>5</v>
      </c>
      <c r="VX293" s="73"/>
      <c r="VY293" s="73">
        <v>1</v>
      </c>
      <c r="VZ293" s="73"/>
      <c r="WA293" s="73">
        <v>111</v>
      </c>
      <c r="WB293" s="73"/>
      <c r="WC293" s="73"/>
      <c r="WD293" s="73"/>
      <c r="WE293" s="73"/>
      <c r="WF293" s="73"/>
      <c r="WG293" s="73"/>
      <c r="WH293" s="73"/>
      <c r="WI293" s="73"/>
      <c r="WJ293" s="73">
        <v>1</v>
      </c>
      <c r="WK293" s="73"/>
      <c r="WL293" s="73">
        <v>1</v>
      </c>
      <c r="WM293" s="73"/>
      <c r="WN293" s="73"/>
      <c r="WO293" s="22">
        <f t="shared" si="1064"/>
        <v>1</v>
      </c>
      <c r="WP293" s="22">
        <f t="shared" si="1065"/>
        <v>0</v>
      </c>
      <c r="WQ293" s="22">
        <f t="shared" si="1066"/>
        <v>0</v>
      </c>
      <c r="WR293" s="22">
        <f t="shared" si="1067"/>
        <v>0</v>
      </c>
      <c r="WS293" s="22">
        <f t="shared" si="1068"/>
        <v>16</v>
      </c>
      <c r="WT293" s="22">
        <f t="shared" si="1069"/>
        <v>0</v>
      </c>
      <c r="WU293" s="22">
        <f t="shared" si="1070"/>
        <v>1</v>
      </c>
      <c r="WV293" s="22">
        <f t="shared" si="1071"/>
        <v>1</v>
      </c>
      <c r="WW293" s="22">
        <f t="shared" si="1072"/>
        <v>256</v>
      </c>
      <c r="WX293" s="22">
        <f t="shared" si="1073"/>
        <v>0</v>
      </c>
      <c r="WY293" s="22">
        <f t="shared" si="1074"/>
        <v>2</v>
      </c>
      <c r="WZ293" s="22">
        <f t="shared" si="1075"/>
        <v>0</v>
      </c>
      <c r="XA293" s="22">
        <f t="shared" si="1076"/>
        <v>0</v>
      </c>
      <c r="XB293" s="22">
        <f t="shared" si="1077"/>
        <v>0</v>
      </c>
      <c r="XC293" s="22">
        <f t="shared" si="1078"/>
        <v>0</v>
      </c>
      <c r="XD293" s="22">
        <f t="shared" si="1079"/>
        <v>0</v>
      </c>
      <c r="XE293" s="22">
        <f t="shared" si="1080"/>
        <v>4</v>
      </c>
      <c r="XF293" s="22">
        <f t="shared" si="1081"/>
        <v>0</v>
      </c>
      <c r="XG293" s="93">
        <f t="shared" si="1082"/>
        <v>0</v>
      </c>
    </row>
    <row r="294" spans="1:631" ht="17.100000000000001" customHeight="1" x14ac:dyDescent="0.2">
      <c r="A294" s="101"/>
      <c r="B294" s="27" t="s">
        <v>560</v>
      </c>
      <c r="C294" s="535" t="s">
        <v>561</v>
      </c>
      <c r="D294" s="25" t="s">
        <v>583</v>
      </c>
      <c r="E294" s="535" t="s">
        <v>584</v>
      </c>
      <c r="F294" s="25" t="s">
        <v>590</v>
      </c>
      <c r="G294" s="535" t="s">
        <v>591</v>
      </c>
      <c r="H294" s="25">
        <v>14</v>
      </c>
      <c r="I294" s="28">
        <v>11</v>
      </c>
      <c r="J294" s="17">
        <f t="shared" si="948"/>
        <v>0.55091137649277178</v>
      </c>
      <c r="K294" s="17">
        <f t="shared" si="949"/>
        <v>0.46987519080542339</v>
      </c>
      <c r="L294" s="17">
        <f t="shared" si="950"/>
        <v>0.30967741935483872</v>
      </c>
      <c r="M294" s="17">
        <f t="shared" si="951"/>
        <v>5.9342747451172545E-2</v>
      </c>
      <c r="N294" s="17">
        <f t="shared" si="952"/>
        <v>0.12909414349994769</v>
      </c>
      <c r="O294" s="17">
        <f t="shared" si="953"/>
        <v>8.2248361318128765E-2</v>
      </c>
      <c r="P294" s="17">
        <f t="shared" si="954"/>
        <v>0.58714877936434817</v>
      </c>
      <c r="Q294" s="17">
        <f t="shared" si="955"/>
        <v>0.56350011268875355</v>
      </c>
      <c r="R294" s="69">
        <f t="shared" si="956"/>
        <v>0.48361175724254601</v>
      </c>
      <c r="S294" s="422">
        <f t="shared" si="957"/>
        <v>0.35948998757977013</v>
      </c>
      <c r="T294" s="17">
        <f t="shared" si="1083"/>
        <v>0.64051001242022987</v>
      </c>
      <c r="U294" s="10">
        <f t="shared" si="958"/>
        <v>34205.156193277537</v>
      </c>
      <c r="V294" s="32">
        <v>1</v>
      </c>
      <c r="W294" s="550">
        <f t="shared" si="959"/>
        <v>-0.69032258064516128</v>
      </c>
      <c r="X294" s="550">
        <f t="shared" si="960"/>
        <v>0.24837887646865894</v>
      </c>
      <c r="Y294" s="550">
        <f t="shared" si="961"/>
        <v>0.75162112353134103</v>
      </c>
      <c r="Z294" s="551">
        <f t="shared" si="962"/>
        <v>40138.822859944208</v>
      </c>
      <c r="AA294" s="426">
        <f t="shared" si="963"/>
        <v>0.28762429077018142</v>
      </c>
      <c r="AB294" s="59">
        <f t="shared" si="964"/>
        <v>0.55996737999493829</v>
      </c>
      <c r="AC294" s="59">
        <f t="shared" si="965"/>
        <v>0.71732533398444309</v>
      </c>
      <c r="AD294" s="59">
        <f t="shared" si="966"/>
        <v>0.12909414349994769</v>
      </c>
      <c r="AE294" s="59">
        <f t="shared" si="967"/>
        <v>0.43649988731124639</v>
      </c>
      <c r="AF294" s="59">
        <f t="shared" si="968"/>
        <v>0.28742031067612461</v>
      </c>
      <c r="AG294" s="59">
        <f t="shared" si="969"/>
        <v>0.48702523121127772</v>
      </c>
      <c r="AH294" s="59">
        <f t="shared" si="970"/>
        <v>8.2248361318128765E-2</v>
      </c>
      <c r="AI294" s="59">
        <f t="shared" si="971"/>
        <v>0.76591541707820776</v>
      </c>
      <c r="AJ294" s="59">
        <f t="shared" si="972"/>
        <v>0.3359073359073359</v>
      </c>
      <c r="AK294" s="59">
        <f t="shared" si="973"/>
        <v>0.41285122063565177</v>
      </c>
      <c r="AL294" s="35">
        <f t="shared" si="974"/>
        <v>0.30967741935483872</v>
      </c>
      <c r="AM294" s="27">
        <v>53403</v>
      </c>
      <c r="AN294" s="25">
        <v>26623</v>
      </c>
      <c r="AO294" s="25">
        <v>26780</v>
      </c>
      <c r="AP294" s="17">
        <f t="shared" si="975"/>
        <v>1.037228325782418E-3</v>
      </c>
      <c r="AQ294" s="63">
        <v>99.413741598207622</v>
      </c>
      <c r="AR294" s="58">
        <v>2745.36167583</v>
      </c>
      <c r="AS294" s="24">
        <f t="shared" si="976"/>
        <v>19.452081840493666</v>
      </c>
      <c r="AT294" s="17">
        <f t="shared" si="1094"/>
        <v>1.6799013619557025E-2</v>
      </c>
      <c r="AU294" s="25">
        <v>50063</v>
      </c>
      <c r="AV294" s="25">
        <v>23652</v>
      </c>
      <c r="AW294" s="25">
        <v>26411</v>
      </c>
      <c r="AX294" s="25">
        <v>3340</v>
      </c>
      <c r="AY294" s="25">
        <v>2971</v>
      </c>
      <c r="AZ294" s="18">
        <v>369</v>
      </c>
      <c r="BA294" s="25">
        <v>15360</v>
      </c>
      <c r="BB294" s="25">
        <v>7637</v>
      </c>
      <c r="BC294" s="25">
        <v>7723</v>
      </c>
      <c r="BD294" s="63">
        <v>98.886443092062677</v>
      </c>
      <c r="BE294" s="25">
        <v>38043</v>
      </c>
      <c r="BF294" s="25">
        <v>18986</v>
      </c>
      <c r="BG294" s="25">
        <v>19057</v>
      </c>
      <c r="BH294" s="63">
        <v>99.627433489006663</v>
      </c>
      <c r="BI294" s="17">
        <v>0.28762429077018142</v>
      </c>
      <c r="BJ294" s="25">
        <v>15494</v>
      </c>
      <c r="BK294" s="25">
        <v>35496</v>
      </c>
      <c r="BL294" s="25">
        <v>2413</v>
      </c>
      <c r="BM294" s="17">
        <v>0.50447937795807984</v>
      </c>
      <c r="BN294" s="10">
        <f t="shared" si="977"/>
        <v>26462.287778904662</v>
      </c>
      <c r="BO294" s="29">
        <v>0.43649988731124639</v>
      </c>
      <c r="BP294" s="30">
        <f t="shared" si="978"/>
        <v>0.56350011268875355</v>
      </c>
      <c r="BQ294" s="31">
        <v>6.7979490646833449</v>
      </c>
      <c r="BR294" s="25">
        <v>37909</v>
      </c>
      <c r="BS294" s="25">
        <v>8789</v>
      </c>
      <c r="BT294" s="25">
        <v>25137</v>
      </c>
      <c r="BU294" s="18">
        <v>2611</v>
      </c>
      <c r="BV294" s="18">
        <v>875</v>
      </c>
      <c r="BW294" s="18">
        <v>497</v>
      </c>
      <c r="BX294" s="25">
        <v>11137</v>
      </c>
      <c r="BY294" s="25">
        <v>9250</v>
      </c>
      <c r="BZ294" s="25">
        <v>1887</v>
      </c>
      <c r="CA294" s="59">
        <v>0.16943521594684385</v>
      </c>
      <c r="CB294" s="25">
        <v>50063</v>
      </c>
      <c r="CC294" s="25">
        <v>3340</v>
      </c>
      <c r="CD294" s="17">
        <f t="shared" si="979"/>
        <v>6.6715937918223042E-2</v>
      </c>
      <c r="CE294" s="18">
        <v>407</v>
      </c>
      <c r="CF294" s="18">
        <v>1492</v>
      </c>
      <c r="CG294" s="18">
        <v>2221</v>
      </c>
      <c r="CH294" s="18">
        <v>2342</v>
      </c>
      <c r="CI294" s="18">
        <v>1854</v>
      </c>
      <c r="CJ294" s="18">
        <v>1159</v>
      </c>
      <c r="CK294" s="18">
        <v>698</v>
      </c>
      <c r="CL294" s="18">
        <v>473</v>
      </c>
      <c r="CM294" s="18">
        <v>491</v>
      </c>
      <c r="CN294" s="26">
        <v>4.4951961928706119</v>
      </c>
      <c r="CO294" s="27">
        <v>11137</v>
      </c>
      <c r="CP294" s="34">
        <f t="shared" si="980"/>
        <v>4.7950974230043997</v>
      </c>
      <c r="CQ294" s="25">
        <v>333</v>
      </c>
      <c r="CR294" s="18">
        <v>1547</v>
      </c>
      <c r="CS294" s="18">
        <v>1169</v>
      </c>
      <c r="CT294" s="18">
        <v>2754</v>
      </c>
      <c r="CU294" s="25">
        <v>5129</v>
      </c>
      <c r="CV294" s="18">
        <v>118</v>
      </c>
      <c r="CW294" s="18">
        <v>51</v>
      </c>
      <c r="CX294" s="18">
        <v>36</v>
      </c>
      <c r="CY294" s="25">
        <v>11137</v>
      </c>
      <c r="CZ294" s="25">
        <v>10378</v>
      </c>
      <c r="DA294" s="18">
        <v>172</v>
      </c>
      <c r="DB294" s="18">
        <v>128</v>
      </c>
      <c r="DC294" s="18">
        <v>412</v>
      </c>
      <c r="DD294" s="18">
        <v>21</v>
      </c>
      <c r="DE294" s="18">
        <v>26</v>
      </c>
      <c r="DF294" s="25">
        <v>11137</v>
      </c>
      <c r="DG294" s="25">
        <v>3166</v>
      </c>
      <c r="DH294" s="18">
        <v>29</v>
      </c>
      <c r="DI294" s="18">
        <v>6</v>
      </c>
      <c r="DJ294" s="25">
        <v>7889</v>
      </c>
      <c r="DK294" s="18">
        <v>24</v>
      </c>
      <c r="DL294" s="18">
        <v>23</v>
      </c>
      <c r="DM294" s="25">
        <f t="shared" si="981"/>
        <v>14362.151836221605</v>
      </c>
      <c r="DN294" s="17">
        <f t="shared" si="982"/>
        <v>0.70835952231301069</v>
      </c>
      <c r="DO294" s="17">
        <f t="shared" si="983"/>
        <v>2.1549788991649457E-3</v>
      </c>
      <c r="DP294" s="23">
        <f t="shared" si="984"/>
        <v>0.28742031067612461</v>
      </c>
      <c r="DQ294" s="23">
        <f t="shared" si="985"/>
        <v>0.71257968932387539</v>
      </c>
      <c r="DR294" s="25">
        <v>11137</v>
      </c>
      <c r="DS294" s="18">
        <v>69</v>
      </c>
      <c r="DT294" s="25">
        <v>5795</v>
      </c>
      <c r="DU294" s="18">
        <v>14</v>
      </c>
      <c r="DV294" s="18">
        <v>2729</v>
      </c>
      <c r="DW294" s="18">
        <v>14</v>
      </c>
      <c r="DX294" s="25">
        <v>2489</v>
      </c>
      <c r="DY294" s="18">
        <v>27</v>
      </c>
      <c r="DZ294" s="17">
        <f t="shared" si="986"/>
        <v>0.7728293077130286</v>
      </c>
      <c r="EA294" s="17">
        <f t="shared" si="987"/>
        <v>0.2271706922869714</v>
      </c>
      <c r="EB294" s="25">
        <v>11137</v>
      </c>
      <c r="EC294" s="25">
        <v>5075</v>
      </c>
      <c r="ED294" s="18">
        <v>349</v>
      </c>
      <c r="EE294" s="25">
        <v>3369</v>
      </c>
      <c r="EF294" s="17">
        <f t="shared" si="1087"/>
        <v>0.30250516297027924</v>
      </c>
      <c r="EG294" s="25">
        <v>2272</v>
      </c>
      <c r="EH294" s="18">
        <v>72</v>
      </c>
      <c r="EI294" s="17">
        <f t="shared" si="988"/>
        <v>0.48702523121127772</v>
      </c>
      <c r="EJ294" s="17">
        <f t="shared" si="989"/>
        <v>0.2040046691209482</v>
      </c>
      <c r="EK294" s="69">
        <f t="shared" si="990"/>
        <v>0.46987519080542339</v>
      </c>
      <c r="EL294" s="27">
        <v>35561</v>
      </c>
      <c r="EM294" s="25">
        <v>19913</v>
      </c>
      <c r="EN294" s="25">
        <v>15648</v>
      </c>
      <c r="EO294" s="59">
        <v>0.55996737999493829</v>
      </c>
      <c r="EP294" s="25">
        <v>16645</v>
      </c>
      <c r="EQ294" s="25">
        <v>10765</v>
      </c>
      <c r="ER294" s="25">
        <v>5880</v>
      </c>
      <c r="ES294" s="59">
        <v>0.64674076299188943</v>
      </c>
      <c r="ET294" s="25">
        <v>18916</v>
      </c>
      <c r="EU294" s="25">
        <v>9148</v>
      </c>
      <c r="EV294" s="25">
        <v>9768</v>
      </c>
      <c r="EW294" s="59">
        <v>0.48361175724254601</v>
      </c>
      <c r="EX294" s="25">
        <v>10404</v>
      </c>
      <c r="EY294" s="25">
        <v>7389</v>
      </c>
      <c r="EZ294" s="25">
        <v>3015</v>
      </c>
      <c r="FA294" s="59">
        <v>0.71020761245674735</v>
      </c>
      <c r="FB294" s="25">
        <v>25157</v>
      </c>
      <c r="FC294" s="25">
        <v>12524</v>
      </c>
      <c r="FD294" s="25">
        <v>12633</v>
      </c>
      <c r="FE294" s="59">
        <v>0.49783360496084589</v>
      </c>
      <c r="FF294" s="25">
        <v>22087</v>
      </c>
      <c r="FG294" s="25">
        <v>5017</v>
      </c>
      <c r="FH294" s="25">
        <v>5252</v>
      </c>
      <c r="FI294" s="25">
        <v>11818</v>
      </c>
      <c r="FJ294" s="23">
        <f t="shared" si="991"/>
        <v>0.5350658758545751</v>
      </c>
      <c r="FK294" s="23">
        <f t="shared" si="992"/>
        <v>0.2377869334902884</v>
      </c>
      <c r="FL294" s="36">
        <f t="shared" si="993"/>
        <v>0.42452191572178033</v>
      </c>
      <c r="FM294" s="25">
        <v>10064</v>
      </c>
      <c r="FN294" s="18">
        <v>2205</v>
      </c>
      <c r="FO294" s="17">
        <f t="shared" si="994"/>
        <v>0.21909777424483307</v>
      </c>
      <c r="FP294" s="60">
        <v>2314</v>
      </c>
      <c r="FQ294" s="17">
        <f t="shared" si="995"/>
        <v>0.22992845786963434</v>
      </c>
      <c r="FR294" s="61">
        <v>5545</v>
      </c>
      <c r="FS294" s="17">
        <f t="shared" si="996"/>
        <v>0.55097376788553254</v>
      </c>
      <c r="FT294" s="25">
        <v>12023</v>
      </c>
      <c r="FU294" s="25">
        <v>2812</v>
      </c>
      <c r="FV294" s="25">
        <v>2938</v>
      </c>
      <c r="FW294" s="17">
        <f t="shared" si="997"/>
        <v>0.52174997920652089</v>
      </c>
      <c r="FX294" s="17">
        <f t="shared" si="998"/>
        <v>0.24436496714630293</v>
      </c>
      <c r="FY294" s="25">
        <v>6273</v>
      </c>
      <c r="FZ294" s="25">
        <v>28669</v>
      </c>
      <c r="GA294" s="25">
        <v>20565</v>
      </c>
      <c r="GB294" s="18">
        <v>4403</v>
      </c>
      <c r="GC294" s="18">
        <v>1924</v>
      </c>
      <c r="GD294" s="18">
        <v>966</v>
      </c>
      <c r="GE294" s="18">
        <v>40</v>
      </c>
      <c r="GF294" s="18">
        <v>649</v>
      </c>
      <c r="GG294" s="18">
        <v>39</v>
      </c>
      <c r="GH294" s="18">
        <v>20</v>
      </c>
      <c r="GI294" s="18">
        <v>63</v>
      </c>
      <c r="GJ294" s="10">
        <f t="shared" si="999"/>
        <v>20565</v>
      </c>
      <c r="GK294" s="10">
        <f t="shared" si="1088"/>
        <v>8103.9999999999991</v>
      </c>
      <c r="GL294" s="10">
        <f t="shared" si="1089"/>
        <v>3701.0000000000005</v>
      </c>
      <c r="GM294" s="10">
        <f t="shared" si="1000"/>
        <v>24968</v>
      </c>
      <c r="GN294" s="10">
        <f t="shared" si="1090"/>
        <v>1777</v>
      </c>
      <c r="GO294" s="17">
        <f t="shared" si="1001"/>
        <v>0.71732533398444309</v>
      </c>
      <c r="GP294" s="17">
        <f t="shared" si="1091"/>
        <v>0.28267466601555685</v>
      </c>
      <c r="GQ294" s="17">
        <f t="shared" si="1092"/>
        <v>0.12909414349994769</v>
      </c>
      <c r="GR294" s="17">
        <f t="shared" si="1093"/>
        <v>6.1983326938505008E-2</v>
      </c>
      <c r="GS294" s="17">
        <f t="shared" si="1002"/>
        <v>0.20588440475775227</v>
      </c>
      <c r="GT294" s="25">
        <v>14182</v>
      </c>
      <c r="GU294" s="25">
        <v>9689</v>
      </c>
      <c r="GV294" s="18">
        <v>2406</v>
      </c>
      <c r="GW294" s="18">
        <v>1126</v>
      </c>
      <c r="GX294" s="18">
        <v>528</v>
      </c>
      <c r="GY294" s="18">
        <v>24</v>
      </c>
      <c r="GZ294" s="18">
        <v>318</v>
      </c>
      <c r="HA294" s="18">
        <v>34</v>
      </c>
      <c r="HB294" s="18">
        <v>14</v>
      </c>
      <c r="HC294" s="18">
        <v>43</v>
      </c>
      <c r="HD294" s="23">
        <f t="shared" si="1003"/>
        <v>0.68318995910308844</v>
      </c>
      <c r="HE294" s="23">
        <f t="shared" si="1004"/>
        <v>0.31681004089691156</v>
      </c>
      <c r="HF294" s="23">
        <f t="shared" si="1005"/>
        <v>0.1471583697644902</v>
      </c>
      <c r="HG294" s="23">
        <f t="shared" si="1006"/>
        <v>6.7761951769849102E-2</v>
      </c>
      <c r="HH294" s="25">
        <v>14487</v>
      </c>
      <c r="HI294" s="25">
        <v>10876</v>
      </c>
      <c r="HJ294" s="18">
        <v>1997</v>
      </c>
      <c r="HK294" s="18">
        <v>798</v>
      </c>
      <c r="HL294" s="18">
        <v>438</v>
      </c>
      <c r="HM294" s="18">
        <v>16</v>
      </c>
      <c r="HN294" s="18">
        <v>331</v>
      </c>
      <c r="HO294" s="18">
        <v>5</v>
      </c>
      <c r="HP294" s="18">
        <v>6</v>
      </c>
      <c r="HQ294" s="18">
        <v>20</v>
      </c>
      <c r="HR294" s="23">
        <f t="shared" si="1007"/>
        <v>0.75074204459170291</v>
      </c>
      <c r="HS294" s="23">
        <f t="shared" si="1008"/>
        <v>0.24925795540829709</v>
      </c>
      <c r="HT294" s="80">
        <f t="shared" si="1009"/>
        <v>0.11141022986125491</v>
      </c>
      <c r="HU294" s="27">
        <v>43420</v>
      </c>
      <c r="HV294" s="18">
        <v>2198</v>
      </c>
      <c r="HW294" s="18">
        <v>1791</v>
      </c>
      <c r="HX294" s="18">
        <v>503</v>
      </c>
      <c r="HY294" s="25">
        <v>15023</v>
      </c>
      <c r="HZ294" s="25">
        <v>10002</v>
      </c>
      <c r="IA294" s="18">
        <v>561</v>
      </c>
      <c r="IB294" s="18">
        <v>253</v>
      </c>
      <c r="IC294" s="18">
        <v>3265</v>
      </c>
      <c r="ID294" s="25">
        <v>5620</v>
      </c>
      <c r="IE294" s="18">
        <v>2383</v>
      </c>
      <c r="IF294" s="18">
        <v>234</v>
      </c>
      <c r="IG294" s="18">
        <v>1587</v>
      </c>
      <c r="IH294" s="17">
        <f t="shared" si="1010"/>
        <v>0.35978811607554123</v>
      </c>
      <c r="II294" s="17">
        <f t="shared" si="1011"/>
        <v>0.2303546752648549</v>
      </c>
      <c r="IJ294" s="30">
        <f t="shared" si="1012"/>
        <v>4.3411317736452713</v>
      </c>
      <c r="IK294" s="17">
        <f t="shared" si="1084"/>
        <v>5.9342747451172545E-2</v>
      </c>
      <c r="IL294" s="25">
        <v>21602</v>
      </c>
      <c r="IM294" s="25">
        <v>1854</v>
      </c>
      <c r="IN294" s="25">
        <v>1322</v>
      </c>
      <c r="IO294" s="25">
        <v>315</v>
      </c>
      <c r="IP294" s="25">
        <v>9596</v>
      </c>
      <c r="IQ294" s="25">
        <v>3803</v>
      </c>
      <c r="IR294" s="25">
        <v>304</v>
      </c>
      <c r="IS294" s="18">
        <v>132</v>
      </c>
      <c r="IT294" s="25">
        <v>1400</v>
      </c>
      <c r="IU294" s="25">
        <v>421</v>
      </c>
      <c r="IV294" s="25">
        <v>929</v>
      </c>
      <c r="IW294" s="18">
        <v>135</v>
      </c>
      <c r="IX294" s="25">
        <v>1391</v>
      </c>
      <c r="IY294" s="17">
        <f t="shared" si="1013"/>
        <v>0.79594481992408106</v>
      </c>
      <c r="IZ294" s="25">
        <v>21818</v>
      </c>
      <c r="JA294" s="18">
        <v>344</v>
      </c>
      <c r="JB294" s="18">
        <v>469</v>
      </c>
      <c r="JC294" s="18">
        <v>188</v>
      </c>
      <c r="JD294" s="25">
        <v>5427</v>
      </c>
      <c r="JE294" s="25">
        <v>6199</v>
      </c>
      <c r="JF294" s="18">
        <v>257</v>
      </c>
      <c r="JG294" s="18">
        <v>121</v>
      </c>
      <c r="JH294" s="18">
        <v>1865</v>
      </c>
      <c r="JI294" s="25">
        <v>5199</v>
      </c>
      <c r="JJ294" s="18">
        <v>1454</v>
      </c>
      <c r="JK294" s="18">
        <v>99</v>
      </c>
      <c r="JL294" s="18">
        <v>196</v>
      </c>
      <c r="JM294" s="80">
        <f t="shared" si="1014"/>
        <v>0.59052158767989738</v>
      </c>
      <c r="JN294" s="27">
        <v>43420</v>
      </c>
      <c r="JO294" s="25">
        <v>25102</v>
      </c>
      <c r="JP294" s="18">
        <v>14</v>
      </c>
      <c r="JQ294" s="18">
        <v>43</v>
      </c>
      <c r="JR294" s="18">
        <v>114</v>
      </c>
      <c r="JS294" s="18">
        <v>181</v>
      </c>
      <c r="JT294" s="18">
        <v>30</v>
      </c>
      <c r="JU294" s="18">
        <v>0</v>
      </c>
      <c r="JV294" s="18">
        <v>10</v>
      </c>
      <c r="JW294" s="25">
        <v>17926</v>
      </c>
      <c r="JX294" s="17">
        <f t="shared" si="1015"/>
        <v>0.41285122063565177</v>
      </c>
      <c r="JY294" s="17">
        <f t="shared" si="1016"/>
        <v>0.58714877936434817</v>
      </c>
      <c r="JZ294" s="25">
        <v>12791</v>
      </c>
      <c r="KA294" s="25">
        <v>9392</v>
      </c>
      <c r="KB294" s="18">
        <v>12</v>
      </c>
      <c r="KC294" s="18">
        <v>33</v>
      </c>
      <c r="KD294" s="18">
        <v>46</v>
      </c>
      <c r="KE294" s="18">
        <v>81</v>
      </c>
      <c r="KF294" s="18">
        <v>6</v>
      </c>
      <c r="KG294" s="18">
        <v>0</v>
      </c>
      <c r="KH294" s="18">
        <v>4</v>
      </c>
      <c r="KI294" s="25">
        <v>3217</v>
      </c>
      <c r="KJ294" s="17">
        <f t="shared" si="1017"/>
        <v>0.25150496442811354</v>
      </c>
      <c r="KK294" s="25">
        <v>30629</v>
      </c>
      <c r="KL294" s="25">
        <v>15710</v>
      </c>
      <c r="KM294" s="18">
        <v>2</v>
      </c>
      <c r="KN294" s="18">
        <v>10</v>
      </c>
      <c r="KO294" s="18">
        <v>68</v>
      </c>
      <c r="KP294" s="18">
        <v>100</v>
      </c>
      <c r="KQ294" s="18">
        <v>24</v>
      </c>
      <c r="KR294" s="18">
        <v>0</v>
      </c>
      <c r="KS294" s="18">
        <v>6</v>
      </c>
      <c r="KT294" s="25">
        <v>14709</v>
      </c>
      <c r="KU294" s="69">
        <f t="shared" si="1095"/>
        <v>0.48023115348199419</v>
      </c>
      <c r="KV294" s="27">
        <v>53403</v>
      </c>
      <c r="KW294" s="25">
        <v>51994</v>
      </c>
      <c r="KX294" s="18">
        <v>1409</v>
      </c>
      <c r="KY294" s="59">
        <v>2.6384285527030316E-2</v>
      </c>
      <c r="KZ294" s="18">
        <v>505</v>
      </c>
      <c r="LA294" s="18">
        <v>632</v>
      </c>
      <c r="LB294" s="18">
        <v>447</v>
      </c>
      <c r="LC294" s="18">
        <v>446</v>
      </c>
      <c r="LD294" s="25">
        <v>26623</v>
      </c>
      <c r="LE294" s="25">
        <v>25888</v>
      </c>
      <c r="LF294" s="18">
        <v>735</v>
      </c>
      <c r="LG294" s="59">
        <v>2.7607707621229761E-2</v>
      </c>
      <c r="LH294" s="25">
        <v>26780</v>
      </c>
      <c r="LI294" s="25">
        <v>26106</v>
      </c>
      <c r="LJ294" s="18">
        <v>674</v>
      </c>
      <c r="LK294" s="35">
        <v>2.5168035847647499E-2</v>
      </c>
      <c r="LL294" s="27">
        <v>11137</v>
      </c>
      <c r="LM294" s="18">
        <v>243</v>
      </c>
      <c r="LN294" s="25">
        <v>8287</v>
      </c>
      <c r="LO294" s="18">
        <v>1203</v>
      </c>
      <c r="LP294" s="18">
        <v>103</v>
      </c>
      <c r="LQ294" s="18">
        <v>96</v>
      </c>
      <c r="LR294" s="18">
        <v>1205</v>
      </c>
      <c r="LS294" s="23">
        <f t="shared" si="1018"/>
        <v>0.10819789889557331</v>
      </c>
      <c r="LT294" s="23">
        <f t="shared" si="1019"/>
        <v>0.8918021011044267</v>
      </c>
      <c r="LU294" s="17">
        <f t="shared" si="1020"/>
        <v>0.76591541707820776</v>
      </c>
      <c r="LV294" s="25">
        <v>11137</v>
      </c>
      <c r="LW294" s="18">
        <v>939</v>
      </c>
      <c r="LX294" s="18">
        <v>250</v>
      </c>
      <c r="LY294" s="25">
        <v>2371</v>
      </c>
      <c r="LZ294" s="18">
        <v>993</v>
      </c>
      <c r="MA294" s="18">
        <v>405</v>
      </c>
      <c r="MB294" s="25">
        <v>4110</v>
      </c>
      <c r="MC294" s="18">
        <v>1493</v>
      </c>
      <c r="MD294" s="18">
        <v>181</v>
      </c>
      <c r="ME294" s="18">
        <v>17</v>
      </c>
      <c r="MF294" s="18">
        <v>378</v>
      </c>
      <c r="MG294" s="17">
        <f t="shared" si="1021"/>
        <v>0.53946305109095805</v>
      </c>
      <c r="MH294" s="17">
        <f t="shared" si="1022"/>
        <v>0.3359073359073359</v>
      </c>
      <c r="MI294" s="25">
        <v>11137</v>
      </c>
      <c r="MJ294" s="18">
        <v>1007</v>
      </c>
      <c r="MK294" s="18">
        <v>280</v>
      </c>
      <c r="ML294" s="25">
        <v>2353</v>
      </c>
      <c r="MM294" s="18">
        <v>849</v>
      </c>
      <c r="MN294" s="18">
        <v>410</v>
      </c>
      <c r="MO294" s="25">
        <v>4359</v>
      </c>
      <c r="MP294" s="18">
        <v>1535</v>
      </c>
      <c r="MQ294" s="18">
        <v>4</v>
      </c>
      <c r="MR294" s="18">
        <v>23</v>
      </c>
      <c r="MS294" s="18">
        <v>317</v>
      </c>
      <c r="MT294" s="17">
        <f t="shared" si="1023"/>
        <v>0.46502648828230225</v>
      </c>
      <c r="MU294" s="69">
        <f t="shared" si="1024"/>
        <v>0.55091137649277178</v>
      </c>
      <c r="MV294" s="27">
        <v>11137</v>
      </c>
      <c r="MW294" s="18">
        <v>916</v>
      </c>
      <c r="MX294" s="18">
        <v>219</v>
      </c>
      <c r="MY294" s="25">
        <v>2859</v>
      </c>
      <c r="MZ294" s="18">
        <v>60</v>
      </c>
      <c r="NA294" s="18">
        <v>482</v>
      </c>
      <c r="NB294" s="25">
        <v>4013</v>
      </c>
      <c r="NC294" s="18">
        <v>2424</v>
      </c>
      <c r="ND294" s="18">
        <v>164</v>
      </c>
      <c r="NE294" s="17">
        <f t="shared" si="1025"/>
        <v>8.2248361318128765E-2</v>
      </c>
      <c r="NF294" s="10">
        <f t="shared" si="1026"/>
        <v>4117.5997126694801</v>
      </c>
      <c r="NG294" s="17">
        <f t="shared" si="1027"/>
        <v>0.34318038969201758</v>
      </c>
      <c r="NH294" s="25">
        <v>11137</v>
      </c>
      <c r="NI294" s="18">
        <v>192</v>
      </c>
      <c r="NJ294" s="18">
        <v>4</v>
      </c>
      <c r="NK294" s="18">
        <v>15</v>
      </c>
      <c r="NL294" s="18">
        <v>22</v>
      </c>
      <c r="NM294" s="25">
        <v>10433</v>
      </c>
      <c r="NN294" s="18">
        <v>454</v>
      </c>
      <c r="NO294" s="18">
        <v>13</v>
      </c>
      <c r="NP294" s="18">
        <v>0</v>
      </c>
      <c r="NQ294" s="32">
        <v>4</v>
      </c>
      <c r="NR294" s="27">
        <v>11137</v>
      </c>
      <c r="NS294" s="37">
        <f t="shared" si="1028"/>
        <v>1.0339409176618479</v>
      </c>
      <c r="NT294" s="37">
        <f t="shared" si="1029"/>
        <v>0.27899512493914597</v>
      </c>
      <c r="NU294" s="37">
        <f t="shared" si="1030"/>
        <v>0.96717325227963524</v>
      </c>
      <c r="NV294" s="17">
        <f t="shared" si="1031"/>
        <v>0.19639538490168101</v>
      </c>
      <c r="NW294" s="10">
        <f t="shared" si="1032"/>
        <v>5921</v>
      </c>
      <c r="NX294" s="17">
        <f t="shared" si="1033"/>
        <v>0.53165125258148516</v>
      </c>
      <c r="NY294" s="19">
        <f t="shared" si="1034"/>
        <v>0.10670583358863919</v>
      </c>
      <c r="NZ294" s="18">
        <v>1866</v>
      </c>
      <c r="OA294" s="25">
        <v>5216</v>
      </c>
      <c r="OB294" s="18">
        <v>461</v>
      </c>
      <c r="OC294" s="25">
        <v>3180</v>
      </c>
      <c r="OD294" s="18">
        <v>277</v>
      </c>
      <c r="OE294" s="18">
        <v>515</v>
      </c>
      <c r="OF294" s="17">
        <f t="shared" si="1035"/>
        <v>0.28553470413935528</v>
      </c>
      <c r="OG294" s="17">
        <f t="shared" si="1036"/>
        <v>0.16754960941007452</v>
      </c>
      <c r="OH294" s="17">
        <f t="shared" si="1037"/>
        <v>0.46834874741851484</v>
      </c>
      <c r="OI294" s="69">
        <f t="shared" si="1038"/>
        <v>4.6242255544581126E-2</v>
      </c>
      <c r="OJ294" s="27">
        <v>11137</v>
      </c>
      <c r="OK294" s="18">
        <v>437</v>
      </c>
      <c r="OL294" s="25">
        <v>7608</v>
      </c>
      <c r="OM294" s="18">
        <v>1770</v>
      </c>
      <c r="ON294" s="18">
        <v>894</v>
      </c>
      <c r="OO294" s="18">
        <v>159</v>
      </c>
      <c r="OP294" s="18">
        <v>19</v>
      </c>
      <c r="OQ294" s="25">
        <v>3744</v>
      </c>
      <c r="OR294" s="69">
        <f t="shared" si="1039"/>
        <v>0.80434587411331593</v>
      </c>
      <c r="OS294" s="22">
        <v>21113</v>
      </c>
      <c r="OT294" s="22">
        <v>21113</v>
      </c>
      <c r="OU294" s="38">
        <f t="shared" si="1097"/>
        <v>0.7647144047230976</v>
      </c>
      <c r="OV294" s="39">
        <v>0.63347179462890157</v>
      </c>
      <c r="OW294" s="22">
        <v>1337449</v>
      </c>
      <c r="OX294" s="36">
        <f t="shared" si="1098"/>
        <v>54725738.181999996</v>
      </c>
      <c r="OY294" s="36">
        <f t="shared" si="1099"/>
        <v>1430498.25314421</v>
      </c>
      <c r="OZ294" s="22">
        <v>2635</v>
      </c>
      <c r="PA294" s="22">
        <v>2635</v>
      </c>
      <c r="PB294" s="38">
        <f t="shared" si="1100"/>
        <v>9.5439892788583433E-2</v>
      </c>
      <c r="PC294" s="39">
        <v>0.54017077798861479</v>
      </c>
      <c r="PD294" s="22">
        <v>142335</v>
      </c>
      <c r="PE294" s="40">
        <f t="shared" si="1040"/>
        <v>5824063.5300000003</v>
      </c>
      <c r="PF294" s="36">
        <f t="shared" si="1041"/>
        <v>809358.36992371676</v>
      </c>
      <c r="PG294" s="22">
        <v>803</v>
      </c>
      <c r="PH294" s="22">
        <v>803</v>
      </c>
      <c r="PI294" s="38">
        <f t="shared" si="1101"/>
        <v>2.9084718751131878E-2</v>
      </c>
      <c r="PJ294" s="39">
        <v>9.7721046077210452E-2</v>
      </c>
      <c r="PK294" s="22">
        <v>7847</v>
      </c>
      <c r="PL294" s="41">
        <f t="shared" si="1042"/>
        <v>321083.54599999997</v>
      </c>
      <c r="PM294" s="36">
        <f t="shared" si="1043"/>
        <v>65642.540620384054</v>
      </c>
      <c r="PN294" s="22">
        <v>2532</v>
      </c>
      <c r="PO294" s="22">
        <v>2532</v>
      </c>
      <c r="PP294" s="38">
        <f t="shared" si="1102"/>
        <v>9.1709225252635015E-2</v>
      </c>
      <c r="PQ294" s="39">
        <v>0.5585979462875198</v>
      </c>
      <c r="PR294" s="22">
        <v>141437</v>
      </c>
      <c r="PS294" s="41">
        <f t="shared" si="1044"/>
        <v>5787319.1660000002</v>
      </c>
      <c r="PT294" s="36">
        <f t="shared" si="1045"/>
        <v>331991.66346290038</v>
      </c>
      <c r="PU294" s="22">
        <v>236</v>
      </c>
      <c r="PV294" s="22">
        <v>236</v>
      </c>
      <c r="PW294" s="38">
        <f t="shared" si="1103"/>
        <v>8.5479372668332797E-3</v>
      </c>
      <c r="PX294" s="39">
        <v>0.31080508474576268</v>
      </c>
      <c r="PY294" s="22">
        <v>7335</v>
      </c>
      <c r="PZ294" s="36">
        <f t="shared" si="1046"/>
        <v>36005.746544990994</v>
      </c>
      <c r="QA294" s="22"/>
      <c r="QB294" s="22"/>
      <c r="QC294" s="39">
        <v>0</v>
      </c>
      <c r="QD294" s="22"/>
      <c r="QE294" s="22">
        <f t="shared" si="1047"/>
        <v>0</v>
      </c>
      <c r="QF294" s="22"/>
      <c r="QG294" s="22">
        <v>47</v>
      </c>
      <c r="QH294" s="22">
        <v>47</v>
      </c>
      <c r="QI294" s="38">
        <f t="shared" si="1104"/>
        <v>1.7023434387337462E-3</v>
      </c>
      <c r="QJ294" s="39">
        <v>0.26765957446808508</v>
      </c>
      <c r="QK294" s="22">
        <v>1258</v>
      </c>
      <c r="QL294" s="42">
        <f t="shared" si="1048"/>
        <v>66.679353191489355</v>
      </c>
      <c r="QM294" s="22">
        <f t="shared" si="1105"/>
        <v>243</v>
      </c>
      <c r="QN294" s="22"/>
      <c r="QO294" s="22"/>
      <c r="QP294" s="38">
        <f t="shared" si="1106"/>
        <v>0</v>
      </c>
      <c r="QQ294" s="39">
        <v>0</v>
      </c>
      <c r="QR294" s="22"/>
      <c r="QS294" s="36">
        <f t="shared" si="1049"/>
        <v>0</v>
      </c>
      <c r="QT294" s="22">
        <v>236</v>
      </c>
      <c r="QU294" s="22">
        <v>236</v>
      </c>
      <c r="QV294" s="38">
        <f t="shared" si="1107"/>
        <v>8.5479372668332797E-3</v>
      </c>
      <c r="QW294" s="39">
        <v>0.173135593220339</v>
      </c>
      <c r="QX294" s="22">
        <v>4086</v>
      </c>
      <c r="QY294" s="36">
        <f t="shared" si="1050"/>
        <v>55488.962182068353</v>
      </c>
      <c r="QZ294" s="22">
        <v>7</v>
      </c>
      <c r="RA294" s="22">
        <v>7</v>
      </c>
      <c r="RB294" s="38">
        <f t="shared" si="1108"/>
        <v>2.5354051215183452E-4</v>
      </c>
      <c r="RC294" s="39">
        <v>0.1357142857142857</v>
      </c>
      <c r="RD294" s="22">
        <v>95</v>
      </c>
      <c r="RE294" s="36">
        <f t="shared" si="1051"/>
        <v>756.35863296979028</v>
      </c>
      <c r="RF294" s="10">
        <f t="shared" si="1109"/>
        <v>27609</v>
      </c>
      <c r="RG294" s="10">
        <f t="shared" si="1110"/>
        <v>27609</v>
      </c>
      <c r="RH294" s="17">
        <f t="shared" si="1111"/>
        <v>3.550937411978964E-2</v>
      </c>
      <c r="RI294" s="17">
        <f t="shared" si="1112"/>
        <v>8.1127387717509194E-4</v>
      </c>
      <c r="RJ294" s="17">
        <f t="shared" si="1113"/>
        <v>0.52402877873562259</v>
      </c>
      <c r="RK294" s="17">
        <f t="shared" si="1114"/>
        <v>0.29648905702496015</v>
      </c>
      <c r="RL294" s="17">
        <f t="shared" si="1115"/>
        <v>0.12161719566765042</v>
      </c>
      <c r="RM294" s="17">
        <f t="shared" si="1116"/>
        <v>1.3189843013065104E-2</v>
      </c>
      <c r="RN294" s="17">
        <f t="shared" si="1117"/>
        <v>0</v>
      </c>
      <c r="RO294" s="17">
        <f t="shared" si="1118"/>
        <v>2.0327052494935879E-2</v>
      </c>
      <c r="RP294" s="17">
        <f t="shared" si="1119"/>
        <v>2.7707387258259545E-4</v>
      </c>
      <c r="RQ294" s="17">
        <f t="shared" si="1120"/>
        <v>2.4426384263675769E-5</v>
      </c>
      <c r="RR294" s="36">
        <f t="shared" si="1121"/>
        <v>2729808.5738644321</v>
      </c>
      <c r="RS294" s="36">
        <f t="shared" si="1122"/>
        <v>51.11713899714308</v>
      </c>
      <c r="RT294" s="10">
        <f t="shared" si="1123"/>
        <v>0</v>
      </c>
      <c r="RU294" s="17">
        <f t="shared" si="1124"/>
        <v>0</v>
      </c>
      <c r="RV294" s="37">
        <f t="shared" si="1125"/>
        <v>1.9342605672063458</v>
      </c>
      <c r="RW294" s="36">
        <f t="shared" si="1126"/>
        <v>0.51699342733554299</v>
      </c>
      <c r="RX294" s="85">
        <v>-1.120511</v>
      </c>
      <c r="RY294" s="93">
        <v>165</v>
      </c>
      <c r="RZ294" s="43" t="b">
        <v>0</v>
      </c>
      <c r="SA294" s="18" t="b">
        <v>0</v>
      </c>
      <c r="SB294" s="18" t="b">
        <v>0</v>
      </c>
      <c r="SC294" s="18" t="b">
        <v>0</v>
      </c>
      <c r="SD294" s="18" t="b">
        <v>0</v>
      </c>
      <c r="SE294" s="32" t="b">
        <v>0</v>
      </c>
      <c r="SF294" s="43" t="b">
        <v>0</v>
      </c>
      <c r="SG294" s="18" t="b">
        <v>1</v>
      </c>
      <c r="SH294" s="18">
        <v>1</v>
      </c>
      <c r="SI294" s="18"/>
      <c r="SJ294" s="22">
        <v>1</v>
      </c>
      <c r="SK294" s="22"/>
      <c r="SL294" s="22">
        <v>2</v>
      </c>
      <c r="SM294" s="22">
        <v>0</v>
      </c>
      <c r="SN294" s="18"/>
      <c r="SO294" s="18"/>
      <c r="SP294" s="18"/>
      <c r="SQ294" s="17">
        <f t="shared" si="1052"/>
        <v>4.1322314049586778E-3</v>
      </c>
      <c r="SR294" s="17">
        <f t="shared" si="1053"/>
        <v>2.4875621890547263E-3</v>
      </c>
      <c r="SS294" s="17">
        <f t="shared" si="1054"/>
        <v>0</v>
      </c>
      <c r="ST294" s="17">
        <f t="shared" si="1055"/>
        <v>0</v>
      </c>
      <c r="SU294" s="17">
        <f t="shared" si="1056"/>
        <v>0</v>
      </c>
      <c r="SV294" s="17">
        <f t="shared" si="1086"/>
        <v>0</v>
      </c>
      <c r="SW294" s="17">
        <f t="shared" si="1057"/>
        <v>0</v>
      </c>
      <c r="SX294" s="17">
        <f t="shared" si="1058"/>
        <v>2.0833333333333332E-2</v>
      </c>
      <c r="SY294" s="17">
        <f t="shared" si="1059"/>
        <v>0</v>
      </c>
      <c r="SZ294" s="17">
        <f t="shared" si="1060"/>
        <v>6.2189054726368158E-4</v>
      </c>
      <c r="TA294" s="17">
        <f t="shared" si="1061"/>
        <v>5.208333333333333E-3</v>
      </c>
      <c r="TB294" s="24">
        <f t="shared" si="1096"/>
        <v>192</v>
      </c>
      <c r="TC294" s="69">
        <f t="shared" si="1063"/>
        <v>0.30967741935483872</v>
      </c>
      <c r="TD294" s="17">
        <f t="shared" si="1085"/>
        <v>8.4005376344086021E-6</v>
      </c>
      <c r="TE294" s="95"/>
      <c r="TF294" s="71"/>
      <c r="TG294" s="71"/>
      <c r="TH294" s="71"/>
      <c r="TI294" s="71"/>
      <c r="TJ294" s="71"/>
      <c r="TK294" s="71">
        <v>1</v>
      </c>
      <c r="TL294" s="71"/>
      <c r="TM294" s="71">
        <v>1</v>
      </c>
      <c r="TN294" s="71"/>
      <c r="TO294" s="71"/>
      <c r="TP294" s="71"/>
      <c r="TQ294" s="71"/>
      <c r="TR294" s="72"/>
      <c r="TS294" s="72"/>
      <c r="TT294" s="72"/>
      <c r="TU294" s="72"/>
      <c r="TV294" s="72"/>
      <c r="TW294" s="72"/>
      <c r="TX294" s="72"/>
      <c r="TY294" s="72">
        <v>1</v>
      </c>
      <c r="TZ294" s="72">
        <v>1</v>
      </c>
      <c r="UA294" s="72"/>
      <c r="UB294" s="72"/>
      <c r="UC294" s="72"/>
      <c r="UD294" s="72"/>
      <c r="UE294" s="72"/>
      <c r="UF294" s="72"/>
      <c r="UG294" s="72">
        <v>1</v>
      </c>
      <c r="UH294" s="72"/>
      <c r="UI294" s="72"/>
      <c r="UJ294" s="73"/>
      <c r="UK294" s="73"/>
      <c r="UL294" s="73"/>
      <c r="UM294" s="73"/>
      <c r="UN294" s="73">
        <v>1</v>
      </c>
      <c r="UO294" s="73"/>
      <c r="UP294" s="73"/>
      <c r="UQ294" s="73">
        <v>5</v>
      </c>
      <c r="UR294" s="73">
        <v>75</v>
      </c>
      <c r="US294" s="73"/>
      <c r="UT294" s="73"/>
      <c r="UU294" s="73"/>
      <c r="UV294" s="73"/>
      <c r="UW294" s="73"/>
      <c r="UX294" s="73"/>
      <c r="UY294" s="73"/>
      <c r="UZ294" s="73"/>
      <c r="VA294" s="73"/>
      <c r="VB294" s="73"/>
      <c r="VC294" s="73"/>
      <c r="VD294" s="73"/>
      <c r="VE294" s="73"/>
      <c r="VF294" s="73">
        <v>1</v>
      </c>
      <c r="VG294" s="73"/>
      <c r="VH294" s="73"/>
      <c r="VI294" s="73"/>
      <c r="VJ294" s="73">
        <v>79</v>
      </c>
      <c r="VK294" s="73"/>
      <c r="VL294" s="73"/>
      <c r="VM294" s="73"/>
      <c r="VN294" s="73"/>
      <c r="VO294" s="73"/>
      <c r="VP294" s="73"/>
      <c r="VQ294" s="73"/>
      <c r="VR294" s="73"/>
      <c r="VS294" s="73"/>
      <c r="VT294" s="73"/>
      <c r="VU294" s="73"/>
      <c r="VV294" s="73"/>
      <c r="VW294" s="73">
        <v>1</v>
      </c>
      <c r="VX294" s="73"/>
      <c r="VY294" s="73"/>
      <c r="VZ294" s="73"/>
      <c r="WA294" s="73">
        <v>69</v>
      </c>
      <c r="WB294" s="73"/>
      <c r="WC294" s="73"/>
      <c r="WD294" s="73"/>
      <c r="WE294" s="73"/>
      <c r="WF294" s="73"/>
      <c r="WG294" s="73"/>
      <c r="WH294" s="73"/>
      <c r="WI294" s="73"/>
      <c r="WJ294" s="73"/>
      <c r="WK294" s="73"/>
      <c r="WL294" s="73">
        <v>1</v>
      </c>
      <c r="WM294" s="73"/>
      <c r="WN294" s="73"/>
      <c r="WO294" s="22">
        <f t="shared" si="1064"/>
        <v>0</v>
      </c>
      <c r="WP294" s="22">
        <f t="shared" si="1065"/>
        <v>0</v>
      </c>
      <c r="WQ294" s="22">
        <f t="shared" si="1066"/>
        <v>0</v>
      </c>
      <c r="WR294" s="22">
        <f t="shared" si="1067"/>
        <v>0</v>
      </c>
      <c r="WS294" s="22">
        <f t="shared" si="1068"/>
        <v>3</v>
      </c>
      <c r="WT294" s="22">
        <f t="shared" si="1069"/>
        <v>0</v>
      </c>
      <c r="WU294" s="22">
        <f t="shared" si="1070"/>
        <v>0</v>
      </c>
      <c r="WV294" s="22">
        <f t="shared" si="1071"/>
        <v>6</v>
      </c>
      <c r="WW294" s="22">
        <f t="shared" si="1072"/>
        <v>225</v>
      </c>
      <c r="WX294" s="22">
        <f t="shared" si="1073"/>
        <v>0</v>
      </c>
      <c r="WY294" s="22">
        <f t="shared" si="1074"/>
        <v>1</v>
      </c>
      <c r="WZ294" s="22">
        <f t="shared" si="1075"/>
        <v>0</v>
      </c>
      <c r="XA294" s="22">
        <f t="shared" si="1076"/>
        <v>0</v>
      </c>
      <c r="XB294" s="22">
        <f t="shared" si="1077"/>
        <v>0</v>
      </c>
      <c r="XC294" s="22">
        <f t="shared" si="1078"/>
        <v>0</v>
      </c>
      <c r="XD294" s="22">
        <f t="shared" si="1079"/>
        <v>0</v>
      </c>
      <c r="XE294" s="22">
        <f t="shared" si="1080"/>
        <v>2</v>
      </c>
      <c r="XF294" s="22">
        <f t="shared" si="1081"/>
        <v>0</v>
      </c>
      <c r="XG294" s="93">
        <f t="shared" si="1082"/>
        <v>0</v>
      </c>
    </row>
    <row r="295" spans="1:631" ht="17.100000000000001" customHeight="1" x14ac:dyDescent="0.2">
      <c r="A295" s="101"/>
      <c r="B295" s="27" t="s">
        <v>560</v>
      </c>
      <c r="C295" s="535" t="s">
        <v>561</v>
      </c>
      <c r="D295" s="25" t="s">
        <v>583</v>
      </c>
      <c r="E295" s="535" t="s">
        <v>584</v>
      </c>
      <c r="F295" s="25" t="s">
        <v>592</v>
      </c>
      <c r="G295" s="535" t="s">
        <v>766</v>
      </c>
      <c r="H295" s="25">
        <v>31</v>
      </c>
      <c r="I295" s="28">
        <v>11</v>
      </c>
      <c r="J295" s="17">
        <f t="shared" si="948"/>
        <v>0.29224442631865144</v>
      </c>
      <c r="K295" s="17">
        <f t="shared" si="949"/>
        <v>0.4158510059815117</v>
      </c>
      <c r="L295" s="17">
        <f t="shared" si="950"/>
        <v>3.7685611879160266E-2</v>
      </c>
      <c r="M295" s="17">
        <f t="shared" si="951"/>
        <v>4.660835557874194E-2</v>
      </c>
      <c r="N295" s="17">
        <f t="shared" si="952"/>
        <v>9.3430422444718109E-2</v>
      </c>
      <c r="O295" s="17">
        <f t="shared" si="953"/>
        <v>8.109026644915715E-2</v>
      </c>
      <c r="P295" s="17">
        <f t="shared" si="954"/>
        <v>0.47513898269860233</v>
      </c>
      <c r="Q295" s="17">
        <f t="shared" si="955"/>
        <v>0.44903371665833347</v>
      </c>
      <c r="R295" s="69">
        <f t="shared" si="956"/>
        <v>0.44509567985094906</v>
      </c>
      <c r="S295" s="422">
        <f t="shared" si="957"/>
        <v>0.25957538531775842</v>
      </c>
      <c r="T295" s="17">
        <f t="shared" si="1083"/>
        <v>0.74042461468224152</v>
      </c>
      <c r="U295" s="10">
        <f t="shared" si="958"/>
        <v>55060.936046230207</v>
      </c>
      <c r="V295" s="32">
        <v>1</v>
      </c>
      <c r="W295" s="550">
        <f t="shared" si="959"/>
        <v>-0.96231438812083969</v>
      </c>
      <c r="X295" s="550">
        <f t="shared" si="960"/>
        <v>0.14846427420664726</v>
      </c>
      <c r="Y295" s="550">
        <f t="shared" si="961"/>
        <v>0.85153572579335268</v>
      </c>
      <c r="Z295" s="551">
        <f t="shared" si="962"/>
        <v>63323.602712896878</v>
      </c>
      <c r="AA295" s="426">
        <f t="shared" si="963"/>
        <v>0.11201656715615084</v>
      </c>
      <c r="AB295" s="59">
        <f t="shared" si="964"/>
        <v>0.50891000891000893</v>
      </c>
      <c r="AC295" s="59">
        <f t="shared" si="965"/>
        <v>0.76278310221127588</v>
      </c>
      <c r="AD295" s="59">
        <f t="shared" si="966"/>
        <v>9.3430422444718109E-2</v>
      </c>
      <c r="AE295" s="59">
        <f t="shared" si="967"/>
        <v>0.55096628334166653</v>
      </c>
      <c r="AF295" s="59">
        <f t="shared" si="968"/>
        <v>0.29071506253398588</v>
      </c>
      <c r="AG295" s="59">
        <f t="shared" si="969"/>
        <v>0.56076672104404568</v>
      </c>
      <c r="AH295" s="59">
        <f t="shared" si="970"/>
        <v>8.109026644915715E-2</v>
      </c>
      <c r="AI295" s="59">
        <f t="shared" si="971"/>
        <v>0.31266992930940729</v>
      </c>
      <c r="AJ295" s="59">
        <f t="shared" si="972"/>
        <v>0.27181892332789559</v>
      </c>
      <c r="AK295" s="59">
        <f t="shared" si="973"/>
        <v>0.52486101730139767</v>
      </c>
      <c r="AL295" s="35">
        <f t="shared" si="974"/>
        <v>3.7685611879160266E-2</v>
      </c>
      <c r="AM295" s="27">
        <v>74364</v>
      </c>
      <c r="AN295" s="25">
        <v>35424</v>
      </c>
      <c r="AO295" s="25">
        <v>38940</v>
      </c>
      <c r="AP295" s="17">
        <f t="shared" si="975"/>
        <v>1.4443467074599504E-3</v>
      </c>
      <c r="AQ295" s="63">
        <v>90.970724191063184</v>
      </c>
      <c r="AR295" s="58">
        <v>3740.4540411799999</v>
      </c>
      <c r="AS295" s="24">
        <f t="shared" si="976"/>
        <v>19.881008877879545</v>
      </c>
      <c r="AT295" s="17">
        <f t="shared" si="1094"/>
        <v>1.7169439325243792E-2</v>
      </c>
      <c r="AU295" s="25">
        <v>70623</v>
      </c>
      <c r="AV295" s="25">
        <v>32185</v>
      </c>
      <c r="AW295" s="25">
        <v>38438</v>
      </c>
      <c r="AX295" s="25">
        <v>3741</v>
      </c>
      <c r="AY295" s="25">
        <v>3239</v>
      </c>
      <c r="AZ295" s="18">
        <v>502</v>
      </c>
      <c r="BA295" s="25">
        <v>8330</v>
      </c>
      <c r="BB295" s="25">
        <v>4032</v>
      </c>
      <c r="BC295" s="25">
        <v>4298</v>
      </c>
      <c r="BD295" s="63">
        <v>93.811074918566774</v>
      </c>
      <c r="BE295" s="25">
        <v>66034</v>
      </c>
      <c r="BF295" s="25">
        <v>31392</v>
      </c>
      <c r="BG295" s="25">
        <v>34642</v>
      </c>
      <c r="BH295" s="63">
        <v>90.618324577102939</v>
      </c>
      <c r="BI295" s="17">
        <v>0.11201656715615084</v>
      </c>
      <c r="BJ295" s="25">
        <v>25345</v>
      </c>
      <c r="BK295" s="25">
        <v>46001</v>
      </c>
      <c r="BL295" s="25">
        <v>3018</v>
      </c>
      <c r="BM295" s="17">
        <v>0.61657355274885328</v>
      </c>
      <c r="BN295" s="10">
        <f t="shared" si="977"/>
        <v>28513.124323384276</v>
      </c>
      <c r="BO295" s="29">
        <v>0.55096628334166653</v>
      </c>
      <c r="BP295" s="30">
        <f t="shared" si="978"/>
        <v>0.44903371665833347</v>
      </c>
      <c r="BQ295" s="31">
        <v>6.5607269407186797</v>
      </c>
      <c r="BR295" s="25">
        <v>49019</v>
      </c>
      <c r="BS295" s="25">
        <v>10678</v>
      </c>
      <c r="BT295" s="25">
        <v>32446</v>
      </c>
      <c r="BU295" s="25">
        <v>3976</v>
      </c>
      <c r="BV295" s="18">
        <v>1473</v>
      </c>
      <c r="BW295" s="18">
        <v>446</v>
      </c>
      <c r="BX295" s="25">
        <v>14712</v>
      </c>
      <c r="BY295" s="25">
        <v>11445</v>
      </c>
      <c r="BZ295" s="25">
        <v>3267</v>
      </c>
      <c r="CA295" s="59">
        <v>0.22206362153344208</v>
      </c>
      <c r="CB295" s="25">
        <v>70623</v>
      </c>
      <c r="CC295" s="25">
        <v>3741</v>
      </c>
      <c r="CD295" s="17">
        <f t="shared" si="979"/>
        <v>5.297141157979695E-2</v>
      </c>
      <c r="CE295" s="18">
        <v>428</v>
      </c>
      <c r="CF295" s="18">
        <v>1468</v>
      </c>
      <c r="CG295" s="25">
        <v>2448</v>
      </c>
      <c r="CH295" s="25">
        <v>2970</v>
      </c>
      <c r="CI295" s="25">
        <v>2722</v>
      </c>
      <c r="CJ295" s="25">
        <v>1833</v>
      </c>
      <c r="CK295" s="18">
        <v>1195</v>
      </c>
      <c r="CL295" s="18">
        <v>984</v>
      </c>
      <c r="CM295" s="18">
        <v>664</v>
      </c>
      <c r="CN295" s="26">
        <v>4.8003670473083195</v>
      </c>
      <c r="CO295" s="27">
        <v>14712</v>
      </c>
      <c r="CP295" s="34">
        <f t="shared" si="980"/>
        <v>5.0546492659053834</v>
      </c>
      <c r="CQ295" s="25">
        <v>316</v>
      </c>
      <c r="CR295" s="18">
        <v>996</v>
      </c>
      <c r="CS295" s="18">
        <v>619</v>
      </c>
      <c r="CT295" s="25">
        <v>4846</v>
      </c>
      <c r="CU295" s="25">
        <v>7853</v>
      </c>
      <c r="CV295" s="18">
        <v>35</v>
      </c>
      <c r="CW295" s="18">
        <v>25</v>
      </c>
      <c r="CX295" s="18">
        <v>22</v>
      </c>
      <c r="CY295" s="25">
        <v>14712</v>
      </c>
      <c r="CZ295" s="25">
        <v>14203</v>
      </c>
      <c r="DA295" s="18">
        <v>84</v>
      </c>
      <c r="DB295" s="18">
        <v>29</v>
      </c>
      <c r="DC295" s="18">
        <v>373</v>
      </c>
      <c r="DD295" s="18">
        <v>12</v>
      </c>
      <c r="DE295" s="18">
        <v>11</v>
      </c>
      <c r="DF295" s="25">
        <v>14712</v>
      </c>
      <c r="DG295" s="25">
        <v>4241</v>
      </c>
      <c r="DH295" s="18">
        <v>24</v>
      </c>
      <c r="DI295" s="18">
        <v>12</v>
      </c>
      <c r="DJ295" s="25">
        <v>10406</v>
      </c>
      <c r="DK295" s="18">
        <v>15</v>
      </c>
      <c r="DL295" s="18">
        <v>14</v>
      </c>
      <c r="DM295" s="25">
        <f t="shared" si="981"/>
        <v>20473.565456769982</v>
      </c>
      <c r="DN295" s="17">
        <f t="shared" si="982"/>
        <v>0.70731375747688963</v>
      </c>
      <c r="DO295" s="17">
        <f t="shared" si="983"/>
        <v>1.0195758564437193E-3</v>
      </c>
      <c r="DP295" s="23">
        <f t="shared" si="984"/>
        <v>0.29071506253398588</v>
      </c>
      <c r="DQ295" s="23">
        <f t="shared" si="985"/>
        <v>0.70928493746601418</v>
      </c>
      <c r="DR295" s="25">
        <v>14712</v>
      </c>
      <c r="DS295" s="18">
        <v>74</v>
      </c>
      <c r="DT295" s="25">
        <v>8436</v>
      </c>
      <c r="DU295" s="18">
        <v>14</v>
      </c>
      <c r="DV295" s="25">
        <v>4387</v>
      </c>
      <c r="DW295" s="18">
        <v>16</v>
      </c>
      <c r="DX295" s="18">
        <v>1769</v>
      </c>
      <c r="DY295" s="18">
        <v>16</v>
      </c>
      <c r="DZ295" s="17">
        <f t="shared" si="986"/>
        <v>0.87758292550299077</v>
      </c>
      <c r="EA295" s="17">
        <f t="shared" si="987"/>
        <v>0.12241707449700923</v>
      </c>
      <c r="EB295" s="25">
        <v>14712</v>
      </c>
      <c r="EC295" s="25">
        <v>8013</v>
      </c>
      <c r="ED295" s="18">
        <v>237</v>
      </c>
      <c r="EE295" s="25">
        <v>4577</v>
      </c>
      <c r="EF295" s="17">
        <f t="shared" si="1087"/>
        <v>0.31110657966286026</v>
      </c>
      <c r="EG295" s="18">
        <v>1794</v>
      </c>
      <c r="EH295" s="18">
        <v>91</v>
      </c>
      <c r="EI295" s="17">
        <f t="shared" si="988"/>
        <v>0.56076672104404568</v>
      </c>
      <c r="EJ295" s="17">
        <f t="shared" si="989"/>
        <v>0.12194127243066884</v>
      </c>
      <c r="EK295" s="69">
        <f t="shared" si="990"/>
        <v>0.4158510059815117</v>
      </c>
      <c r="EL295" s="27">
        <v>47138</v>
      </c>
      <c r="EM295" s="25">
        <v>23989</v>
      </c>
      <c r="EN295" s="25">
        <v>23149</v>
      </c>
      <c r="EO295" s="59">
        <v>0.50891000891000893</v>
      </c>
      <c r="EP295" s="25">
        <v>21375</v>
      </c>
      <c r="EQ295" s="25">
        <v>12522</v>
      </c>
      <c r="ER295" s="25">
        <v>8853</v>
      </c>
      <c r="ES295" s="59">
        <v>0.5858245614035088</v>
      </c>
      <c r="ET295" s="25">
        <v>25763</v>
      </c>
      <c r="EU295" s="25">
        <v>11467</v>
      </c>
      <c r="EV295" s="25">
        <v>14296</v>
      </c>
      <c r="EW295" s="59">
        <v>0.44509567985094906</v>
      </c>
      <c r="EX295" s="25">
        <v>5509</v>
      </c>
      <c r="EY295" s="25">
        <v>3498</v>
      </c>
      <c r="EZ295" s="25">
        <v>2011</v>
      </c>
      <c r="FA295" s="59">
        <v>0.63496097295334908</v>
      </c>
      <c r="FB295" s="25">
        <v>41629</v>
      </c>
      <c r="FC295" s="25">
        <v>20491</v>
      </c>
      <c r="FD295" s="25">
        <v>21138</v>
      </c>
      <c r="FE295" s="59">
        <v>0.49222897499339402</v>
      </c>
      <c r="FF295" s="25">
        <v>31884</v>
      </c>
      <c r="FG295" s="25">
        <v>7076</v>
      </c>
      <c r="FH295" s="25">
        <v>7581</v>
      </c>
      <c r="FI295" s="25">
        <v>17227</v>
      </c>
      <c r="FJ295" s="23">
        <f t="shared" si="991"/>
        <v>0.54030234600426541</v>
      </c>
      <c r="FK295" s="23">
        <f t="shared" si="992"/>
        <v>0.23776815957847197</v>
      </c>
      <c r="FL295" s="36">
        <f t="shared" si="993"/>
        <v>0.41075056597202064</v>
      </c>
      <c r="FM295" s="25">
        <v>14143</v>
      </c>
      <c r="FN295" s="25">
        <v>2840</v>
      </c>
      <c r="FO295" s="17">
        <f t="shared" si="994"/>
        <v>0.20080605246411654</v>
      </c>
      <c r="FP295" s="60">
        <v>3208</v>
      </c>
      <c r="FQ295" s="17">
        <f t="shared" si="995"/>
        <v>0.22682599165664993</v>
      </c>
      <c r="FR295" s="61">
        <v>8095</v>
      </c>
      <c r="FS295" s="17">
        <f t="shared" si="996"/>
        <v>0.5723679558792335</v>
      </c>
      <c r="FT295" s="25">
        <v>17741</v>
      </c>
      <c r="FU295" s="25">
        <v>4236</v>
      </c>
      <c r="FV295" s="25">
        <v>4373</v>
      </c>
      <c r="FW295" s="17">
        <f t="shared" si="997"/>
        <v>0.51473986810213634</v>
      </c>
      <c r="FX295" s="17">
        <f t="shared" si="998"/>
        <v>0.2464911786257821</v>
      </c>
      <c r="FY295" s="25">
        <v>9132</v>
      </c>
      <c r="FZ295" s="25">
        <v>37354</v>
      </c>
      <c r="GA295" s="25">
        <v>28493</v>
      </c>
      <c r="GB295" s="25">
        <v>5371</v>
      </c>
      <c r="GC295" s="18">
        <v>1848</v>
      </c>
      <c r="GD295" s="18">
        <v>903</v>
      </c>
      <c r="GE295" s="18">
        <v>19</v>
      </c>
      <c r="GF295" s="18">
        <v>564</v>
      </c>
      <c r="GG295" s="18">
        <v>86</v>
      </c>
      <c r="GH295" s="18">
        <v>14</v>
      </c>
      <c r="GI295" s="18">
        <v>56</v>
      </c>
      <c r="GJ295" s="10">
        <f t="shared" si="999"/>
        <v>28493</v>
      </c>
      <c r="GK295" s="10">
        <f t="shared" si="1088"/>
        <v>8861</v>
      </c>
      <c r="GL295" s="10">
        <f t="shared" si="1089"/>
        <v>3490.0000000000005</v>
      </c>
      <c r="GM295" s="10">
        <f t="shared" si="1000"/>
        <v>33864</v>
      </c>
      <c r="GN295" s="10">
        <f t="shared" si="1090"/>
        <v>1642</v>
      </c>
      <c r="GO295" s="17">
        <f t="shared" si="1001"/>
        <v>0.76278310221127588</v>
      </c>
      <c r="GP295" s="17">
        <f t="shared" si="1091"/>
        <v>0.2372168977887241</v>
      </c>
      <c r="GQ295" s="17">
        <f t="shared" si="1092"/>
        <v>9.3430422444718109E-2</v>
      </c>
      <c r="GR295" s="17">
        <f t="shared" si="1093"/>
        <v>4.395780906997912E-2</v>
      </c>
      <c r="GS295" s="17">
        <f t="shared" si="1002"/>
        <v>0.16532366011672112</v>
      </c>
      <c r="GT295" s="25">
        <v>17460</v>
      </c>
      <c r="GU295" s="25">
        <v>12874</v>
      </c>
      <c r="GV295" s="25">
        <v>2672</v>
      </c>
      <c r="GW295" s="18">
        <v>1053</v>
      </c>
      <c r="GX295" s="18">
        <v>470</v>
      </c>
      <c r="GY295" s="18">
        <v>13</v>
      </c>
      <c r="GZ295" s="18">
        <v>285</v>
      </c>
      <c r="HA295" s="18">
        <v>44</v>
      </c>
      <c r="HB295" s="18">
        <v>8</v>
      </c>
      <c r="HC295" s="18">
        <v>41</v>
      </c>
      <c r="HD295" s="23">
        <f t="shared" si="1003"/>
        <v>0.73734249713631161</v>
      </c>
      <c r="HE295" s="23">
        <f t="shared" si="1004"/>
        <v>0.26265750286368844</v>
      </c>
      <c r="HF295" s="23">
        <f t="shared" si="1005"/>
        <v>0.10962199312714777</v>
      </c>
      <c r="HG295" s="23">
        <f t="shared" si="1006"/>
        <v>4.9312714776632301E-2</v>
      </c>
      <c r="HH295" s="25">
        <v>19894</v>
      </c>
      <c r="HI295" s="25">
        <v>15619</v>
      </c>
      <c r="HJ295" s="25">
        <v>2699</v>
      </c>
      <c r="HK295" s="18">
        <v>795</v>
      </c>
      <c r="HL295" s="18">
        <v>433</v>
      </c>
      <c r="HM295" s="18">
        <v>6</v>
      </c>
      <c r="HN295" s="18">
        <v>279</v>
      </c>
      <c r="HO295" s="18">
        <v>42</v>
      </c>
      <c r="HP295" s="18">
        <v>6</v>
      </c>
      <c r="HQ295" s="18">
        <v>15</v>
      </c>
      <c r="HR295" s="23">
        <f t="shared" si="1007"/>
        <v>0.78511108877048352</v>
      </c>
      <c r="HS295" s="23">
        <f t="shared" si="1008"/>
        <v>0.21488891122951645</v>
      </c>
      <c r="HT295" s="80">
        <f t="shared" si="1009"/>
        <v>7.9219865286015878E-2</v>
      </c>
      <c r="HU295" s="27">
        <v>57741</v>
      </c>
      <c r="HV295" s="18">
        <v>1662</v>
      </c>
      <c r="HW295" s="18">
        <v>1906</v>
      </c>
      <c r="HX295" s="18">
        <v>744</v>
      </c>
      <c r="HY295" s="25">
        <v>18589</v>
      </c>
      <c r="HZ295" s="25">
        <v>16935</v>
      </c>
      <c r="IA295" s="18">
        <v>539</v>
      </c>
      <c r="IB295" s="18">
        <v>168</v>
      </c>
      <c r="IC295" s="25">
        <v>4633</v>
      </c>
      <c r="ID295" s="25">
        <v>7903</v>
      </c>
      <c r="IE295" s="18">
        <v>2209</v>
      </c>
      <c r="IF295" s="18">
        <v>269</v>
      </c>
      <c r="IG295" s="18">
        <v>2184</v>
      </c>
      <c r="IH295" s="17">
        <f t="shared" si="1010"/>
        <v>0.43016227637207533</v>
      </c>
      <c r="II295" s="17">
        <f t="shared" si="1011"/>
        <v>0.29329246116277863</v>
      </c>
      <c r="IJ295" s="30">
        <f t="shared" si="1012"/>
        <v>3.4095659875996454</v>
      </c>
      <c r="IK295" s="17">
        <f t="shared" si="1084"/>
        <v>4.660835557874194E-2</v>
      </c>
      <c r="IL295" s="25">
        <v>27245</v>
      </c>
      <c r="IM295" s="25">
        <v>1286</v>
      </c>
      <c r="IN295" s="25">
        <v>1200</v>
      </c>
      <c r="IO295" s="25">
        <v>551</v>
      </c>
      <c r="IP295" s="25">
        <v>12079</v>
      </c>
      <c r="IQ295" s="25">
        <v>6301</v>
      </c>
      <c r="IR295" s="25">
        <v>318</v>
      </c>
      <c r="IS295" s="18">
        <v>97</v>
      </c>
      <c r="IT295" s="25">
        <v>1977</v>
      </c>
      <c r="IU295" s="25">
        <v>666</v>
      </c>
      <c r="IV295" s="25">
        <v>866</v>
      </c>
      <c r="IW295" s="18">
        <v>139</v>
      </c>
      <c r="IX295" s="25">
        <v>1765</v>
      </c>
      <c r="IY295" s="17">
        <f t="shared" si="1013"/>
        <v>0.79776105707469258</v>
      </c>
      <c r="IZ295" s="25">
        <v>30496</v>
      </c>
      <c r="JA295" s="18">
        <v>376</v>
      </c>
      <c r="JB295" s="18">
        <v>706</v>
      </c>
      <c r="JC295" s="18">
        <v>193</v>
      </c>
      <c r="JD295" s="25">
        <v>6510</v>
      </c>
      <c r="JE295" s="25">
        <v>10634</v>
      </c>
      <c r="JF295" s="18">
        <v>221</v>
      </c>
      <c r="JG295" s="18">
        <v>71</v>
      </c>
      <c r="JH295" s="25">
        <v>2656</v>
      </c>
      <c r="JI295" s="25">
        <v>7237</v>
      </c>
      <c r="JJ295" s="18">
        <v>1343</v>
      </c>
      <c r="JK295" s="18">
        <v>130</v>
      </c>
      <c r="JL295" s="18">
        <v>419</v>
      </c>
      <c r="JM295" s="80">
        <f t="shared" si="1014"/>
        <v>0.61122770199370413</v>
      </c>
      <c r="JN295" s="27">
        <v>57741</v>
      </c>
      <c r="JO295" s="25">
        <v>26892</v>
      </c>
      <c r="JP295" s="18">
        <v>12</v>
      </c>
      <c r="JQ295" s="18">
        <v>70</v>
      </c>
      <c r="JR295" s="18">
        <v>215</v>
      </c>
      <c r="JS295" s="18">
        <v>199</v>
      </c>
      <c r="JT295" s="18">
        <v>27</v>
      </c>
      <c r="JU295" s="18">
        <v>5</v>
      </c>
      <c r="JV295" s="18">
        <v>15</v>
      </c>
      <c r="JW295" s="25">
        <v>30306</v>
      </c>
      <c r="JX295" s="17">
        <f t="shared" si="1015"/>
        <v>0.52486101730139767</v>
      </c>
      <c r="JY295" s="17">
        <f t="shared" si="1016"/>
        <v>0.47513898269860233</v>
      </c>
      <c r="JZ295" s="25">
        <v>6723</v>
      </c>
      <c r="KA295" s="25">
        <v>5255</v>
      </c>
      <c r="KB295" s="18">
        <v>2</v>
      </c>
      <c r="KC295" s="18">
        <v>17</v>
      </c>
      <c r="KD295" s="18">
        <v>32</v>
      </c>
      <c r="KE295" s="18">
        <v>19</v>
      </c>
      <c r="KF295" s="18">
        <v>2</v>
      </c>
      <c r="KG295" s="18">
        <v>5</v>
      </c>
      <c r="KH295" s="18">
        <v>0</v>
      </c>
      <c r="KI295" s="25">
        <v>1391</v>
      </c>
      <c r="KJ295" s="17">
        <f t="shared" si="1017"/>
        <v>0.20690168079726312</v>
      </c>
      <c r="KK295" s="25">
        <v>51018</v>
      </c>
      <c r="KL295" s="25">
        <v>21637</v>
      </c>
      <c r="KM295" s="18">
        <v>10</v>
      </c>
      <c r="KN295" s="18">
        <v>53</v>
      </c>
      <c r="KO295" s="18">
        <v>183</v>
      </c>
      <c r="KP295" s="18">
        <v>180</v>
      </c>
      <c r="KQ295" s="18">
        <v>25</v>
      </c>
      <c r="KR295" s="18">
        <v>0</v>
      </c>
      <c r="KS295" s="18">
        <v>15</v>
      </c>
      <c r="KT295" s="25">
        <v>28915</v>
      </c>
      <c r="KU295" s="69">
        <f t="shared" si="1095"/>
        <v>0.56676075110745228</v>
      </c>
      <c r="KV295" s="27">
        <v>74364</v>
      </c>
      <c r="KW295" s="25">
        <v>71614</v>
      </c>
      <c r="KX295" s="18">
        <v>2750</v>
      </c>
      <c r="KY295" s="59">
        <v>3.6980259265235869E-2</v>
      </c>
      <c r="KZ295" s="18">
        <v>1115</v>
      </c>
      <c r="LA295" s="18">
        <v>1110</v>
      </c>
      <c r="LB295" s="18">
        <v>1082</v>
      </c>
      <c r="LC295" s="18">
        <v>1255</v>
      </c>
      <c r="LD295" s="25">
        <v>35424</v>
      </c>
      <c r="LE295" s="25">
        <v>34084</v>
      </c>
      <c r="LF295" s="18">
        <v>1340</v>
      </c>
      <c r="LG295" s="59">
        <v>3.7827461607949413E-2</v>
      </c>
      <c r="LH295" s="25">
        <v>38940</v>
      </c>
      <c r="LI295" s="25">
        <v>37530</v>
      </c>
      <c r="LJ295" s="18">
        <v>1410</v>
      </c>
      <c r="LK295" s="35">
        <v>3.62095531587057E-2</v>
      </c>
      <c r="LL295" s="27">
        <v>14712</v>
      </c>
      <c r="LM295" s="18">
        <v>261</v>
      </c>
      <c r="LN295" s="25">
        <v>4339</v>
      </c>
      <c r="LO295" s="25">
        <v>8264</v>
      </c>
      <c r="LP295" s="18">
        <v>268</v>
      </c>
      <c r="LQ295" s="18">
        <v>764</v>
      </c>
      <c r="LR295" s="18">
        <v>816</v>
      </c>
      <c r="LS295" s="23">
        <f t="shared" si="1018"/>
        <v>5.5464926590538338E-2</v>
      </c>
      <c r="LT295" s="23">
        <f t="shared" si="1019"/>
        <v>0.94453507340946163</v>
      </c>
      <c r="LU295" s="17">
        <f t="shared" si="1020"/>
        <v>0.31266992930940729</v>
      </c>
      <c r="LV295" s="25">
        <v>14712</v>
      </c>
      <c r="LW295" s="25">
        <v>2288</v>
      </c>
      <c r="LX295" s="18">
        <v>150</v>
      </c>
      <c r="LY295" s="18">
        <v>1208</v>
      </c>
      <c r="LZ295" s="25">
        <v>3949</v>
      </c>
      <c r="MA295" s="18">
        <v>506</v>
      </c>
      <c r="MB295" s="25">
        <v>5557</v>
      </c>
      <c r="MC295" s="18">
        <v>693</v>
      </c>
      <c r="MD295" s="18">
        <v>353</v>
      </c>
      <c r="ME295" s="18">
        <v>0</v>
      </c>
      <c r="MF295" s="18">
        <v>8</v>
      </c>
      <c r="MG295" s="17">
        <f t="shared" si="1021"/>
        <v>0.45921696574225124</v>
      </c>
      <c r="MH295" s="17">
        <f t="shared" si="1022"/>
        <v>0.27181892332789559</v>
      </c>
      <c r="MI295" s="25">
        <v>14712</v>
      </c>
      <c r="MJ295" s="25">
        <v>2522</v>
      </c>
      <c r="MK295" s="18">
        <v>99</v>
      </c>
      <c r="ML295" s="18">
        <v>739</v>
      </c>
      <c r="MM295" s="25">
        <v>2875</v>
      </c>
      <c r="MN295" s="18">
        <v>668</v>
      </c>
      <c r="MO295" s="25">
        <v>7097</v>
      </c>
      <c r="MP295" s="18">
        <v>690</v>
      </c>
      <c r="MQ295" s="18">
        <v>8</v>
      </c>
      <c r="MR295" s="18">
        <v>4</v>
      </c>
      <c r="MS295" s="18">
        <v>10</v>
      </c>
      <c r="MT295" s="17">
        <f t="shared" si="1023"/>
        <v>0.27582925502990757</v>
      </c>
      <c r="MU295" s="69">
        <f t="shared" si="1024"/>
        <v>0.29224442631865144</v>
      </c>
      <c r="MV295" s="27">
        <v>14712</v>
      </c>
      <c r="MW295" s="18">
        <v>1193</v>
      </c>
      <c r="MX295" s="18">
        <v>1012</v>
      </c>
      <c r="MY295" s="25">
        <v>4499</v>
      </c>
      <c r="MZ295" s="18">
        <v>299</v>
      </c>
      <c r="NA295" s="18">
        <v>254</v>
      </c>
      <c r="NB295" s="25">
        <v>2363</v>
      </c>
      <c r="NC295" s="25">
        <v>4939</v>
      </c>
      <c r="ND295" s="18">
        <v>153</v>
      </c>
      <c r="NE295" s="17">
        <f t="shared" si="1025"/>
        <v>8.109026644915715E-2</v>
      </c>
      <c r="NF295" s="10">
        <f t="shared" si="1026"/>
        <v>5726.8378874388254</v>
      </c>
      <c r="NG295" s="17">
        <f t="shared" si="1027"/>
        <v>0.43406742794997283</v>
      </c>
      <c r="NH295" s="25">
        <v>14712</v>
      </c>
      <c r="NI295" s="18">
        <v>369</v>
      </c>
      <c r="NJ295" s="18">
        <v>0</v>
      </c>
      <c r="NK295" s="18">
        <v>68</v>
      </c>
      <c r="NL295" s="18">
        <v>2</v>
      </c>
      <c r="NM295" s="25">
        <v>14014</v>
      </c>
      <c r="NN295" s="18">
        <v>244</v>
      </c>
      <c r="NO295" s="18">
        <v>12</v>
      </c>
      <c r="NP295" s="18">
        <v>1</v>
      </c>
      <c r="NQ295" s="32">
        <v>2</v>
      </c>
      <c r="NR295" s="27">
        <v>14712</v>
      </c>
      <c r="NS295" s="37">
        <f t="shared" si="1028"/>
        <v>0.74157150625339863</v>
      </c>
      <c r="NT295" s="37">
        <f t="shared" si="1029"/>
        <v>0.20010315048402302</v>
      </c>
      <c r="NU295" s="37">
        <f t="shared" si="1030"/>
        <v>1.348487626031164</v>
      </c>
      <c r="NV295" s="17">
        <f t="shared" si="1031"/>
        <v>0.27382554855122615</v>
      </c>
      <c r="NW295" s="10">
        <f t="shared" si="1032"/>
        <v>8794</v>
      </c>
      <c r="NX295" s="17">
        <f t="shared" si="1033"/>
        <v>0.59774333877107122</v>
      </c>
      <c r="NY295" s="19">
        <f t="shared" si="1034"/>
        <v>0.15848186126980121</v>
      </c>
      <c r="NZ295" s="25">
        <v>3387</v>
      </c>
      <c r="OA295" s="25">
        <v>5918</v>
      </c>
      <c r="OB295" s="18">
        <v>354</v>
      </c>
      <c r="OC295" s="18">
        <v>1033</v>
      </c>
      <c r="OD295" s="18">
        <v>165</v>
      </c>
      <c r="OE295" s="18">
        <v>53</v>
      </c>
      <c r="OF295" s="17">
        <f t="shared" si="1035"/>
        <v>7.0214790647090811E-2</v>
      </c>
      <c r="OG295" s="17">
        <f t="shared" si="1036"/>
        <v>0.23022022838499184</v>
      </c>
      <c r="OH295" s="17">
        <f t="shared" si="1037"/>
        <v>0.40225666122892878</v>
      </c>
      <c r="OI295" s="69">
        <f t="shared" si="1038"/>
        <v>1.1215334420880914E-2</v>
      </c>
      <c r="OJ295" s="27">
        <v>14712</v>
      </c>
      <c r="OK295" s="18">
        <v>435</v>
      </c>
      <c r="OL295" s="25">
        <v>10067</v>
      </c>
      <c r="OM295" s="18">
        <v>1127</v>
      </c>
      <c r="ON295" s="18">
        <v>1575</v>
      </c>
      <c r="OO295" s="18">
        <v>8</v>
      </c>
      <c r="OP295" s="18">
        <v>11</v>
      </c>
      <c r="OQ295" s="25">
        <v>4936</v>
      </c>
      <c r="OR295" s="69">
        <f t="shared" si="1039"/>
        <v>0.82164219684611206</v>
      </c>
      <c r="OS295" s="22">
        <v>38041</v>
      </c>
      <c r="OT295" s="22">
        <v>38041</v>
      </c>
      <c r="OU295" s="38">
        <f t="shared" si="1097"/>
        <v>0.68532463789003384</v>
      </c>
      <c r="OV295" s="39">
        <v>0.65433374516968523</v>
      </c>
      <c r="OW295" s="22">
        <v>2489151</v>
      </c>
      <c r="OX295" s="36">
        <f t="shared" si="1098"/>
        <v>101851080.618</v>
      </c>
      <c r="OY295" s="36">
        <f t="shared" si="1099"/>
        <v>2577444.4203978069</v>
      </c>
      <c r="OZ295" s="22">
        <v>8290</v>
      </c>
      <c r="PA295" s="22">
        <v>8290</v>
      </c>
      <c r="PB295" s="38">
        <f t="shared" si="1100"/>
        <v>0.14934784175254018</v>
      </c>
      <c r="PC295" s="39">
        <v>0.54869601930036194</v>
      </c>
      <c r="PD295" s="22">
        <v>454869</v>
      </c>
      <c r="PE295" s="40">
        <f t="shared" si="1040"/>
        <v>18612329.741999999</v>
      </c>
      <c r="PF295" s="36">
        <f t="shared" si="1041"/>
        <v>2546330.5072742356</v>
      </c>
      <c r="PG295" s="22">
        <v>720</v>
      </c>
      <c r="PH295" s="22">
        <v>720</v>
      </c>
      <c r="PI295" s="38">
        <f t="shared" si="1101"/>
        <v>1.2971103264394322E-2</v>
      </c>
      <c r="PJ295" s="39">
        <v>9.5333333333333325E-2</v>
      </c>
      <c r="PK295" s="22">
        <v>6864</v>
      </c>
      <c r="PL295" s="41">
        <f t="shared" si="1042"/>
        <v>280861.152</v>
      </c>
      <c r="PM295" s="36">
        <f t="shared" si="1043"/>
        <v>58857.570668339373</v>
      </c>
      <c r="PN295" s="22">
        <v>7808</v>
      </c>
      <c r="PO295" s="22">
        <v>7808</v>
      </c>
      <c r="PP295" s="38">
        <f t="shared" si="1102"/>
        <v>0.1406644087338762</v>
      </c>
      <c r="PQ295" s="39">
        <v>0.50525614754098358</v>
      </c>
      <c r="PR295" s="22">
        <v>394504</v>
      </c>
      <c r="PS295" s="41">
        <f t="shared" si="1044"/>
        <v>16142314.672</v>
      </c>
      <c r="PT295" s="36">
        <f t="shared" si="1045"/>
        <v>1023772.0806944417</v>
      </c>
      <c r="PU295" s="22">
        <v>344</v>
      </c>
      <c r="PV295" s="22">
        <v>344</v>
      </c>
      <c r="PW295" s="38">
        <f t="shared" si="1103"/>
        <v>6.1973048929883983E-3</v>
      </c>
      <c r="PX295" s="39">
        <v>0.32822674418604647</v>
      </c>
      <c r="PY295" s="22">
        <v>11291</v>
      </c>
      <c r="PZ295" s="36">
        <f t="shared" si="1046"/>
        <v>52482.952591003821</v>
      </c>
      <c r="QA295" s="22"/>
      <c r="QB295" s="22"/>
      <c r="QC295" s="39">
        <v>0</v>
      </c>
      <c r="QD295" s="22"/>
      <c r="QE295" s="22">
        <f t="shared" si="1047"/>
        <v>0</v>
      </c>
      <c r="QF295" s="22"/>
      <c r="QG295" s="22">
        <v>46</v>
      </c>
      <c r="QH295" s="22">
        <v>46</v>
      </c>
      <c r="QI295" s="38">
        <f t="shared" si="1104"/>
        <v>8.2870937522519278E-4</v>
      </c>
      <c r="QJ295" s="39">
        <v>0.26565217391304347</v>
      </c>
      <c r="QK295" s="22">
        <v>1222</v>
      </c>
      <c r="QL295" s="42">
        <f t="shared" si="1048"/>
        <v>66.179269565217396</v>
      </c>
      <c r="QM295" s="22">
        <f t="shared" si="1105"/>
        <v>259</v>
      </c>
      <c r="QN295" s="22"/>
      <c r="QO295" s="22"/>
      <c r="QP295" s="38">
        <f t="shared" si="1106"/>
        <v>0</v>
      </c>
      <c r="QQ295" s="39">
        <v>0</v>
      </c>
      <c r="QR295" s="22"/>
      <c r="QS295" s="36">
        <f t="shared" si="1049"/>
        <v>0</v>
      </c>
      <c r="QT295" s="22">
        <v>259</v>
      </c>
      <c r="QU295" s="22">
        <v>259</v>
      </c>
      <c r="QV295" s="38">
        <f t="shared" si="1107"/>
        <v>4.6659940909418466E-3</v>
      </c>
      <c r="QW295" s="39">
        <v>0.17525096525096526</v>
      </c>
      <c r="QX295" s="22">
        <v>4539</v>
      </c>
      <c r="QY295" s="36">
        <f t="shared" si="1050"/>
        <v>60896.784767608915</v>
      </c>
      <c r="QZ295" s="22"/>
      <c r="RA295" s="22"/>
      <c r="RB295" s="38">
        <f t="shared" si="1108"/>
        <v>0</v>
      </c>
      <c r="RC295" s="39">
        <v>0</v>
      </c>
      <c r="RD295" s="22"/>
      <c r="RE295" s="36">
        <f t="shared" si="1051"/>
        <v>0</v>
      </c>
      <c r="RF295" s="10">
        <f t="shared" si="1109"/>
        <v>55508</v>
      </c>
      <c r="RG295" s="10">
        <f t="shared" si="1110"/>
        <v>55508</v>
      </c>
      <c r="RH295" s="17">
        <f t="shared" si="1111"/>
        <v>7.1391732356886631E-2</v>
      </c>
      <c r="RI295" s="17">
        <f t="shared" si="1112"/>
        <v>1.6310692301146367E-3</v>
      </c>
      <c r="RJ295" s="17">
        <f t="shared" si="1113"/>
        <v>0.40783313183857417</v>
      </c>
      <c r="RK295" s="17">
        <f t="shared" si="1114"/>
        <v>0.40290992785694146</v>
      </c>
      <c r="RL295" s="17">
        <f t="shared" si="1115"/>
        <v>0.16199308534228862</v>
      </c>
      <c r="RM295" s="17">
        <f t="shared" si="1116"/>
        <v>8.3044610987269805E-3</v>
      </c>
      <c r="RN295" s="17">
        <f t="shared" si="1117"/>
        <v>0</v>
      </c>
      <c r="RO295" s="17">
        <f t="shared" si="1118"/>
        <v>9.6357951520212939E-3</v>
      </c>
      <c r="RP295" s="17">
        <f t="shared" si="1119"/>
        <v>0</v>
      </c>
      <c r="RQ295" s="17">
        <f t="shared" si="1120"/>
        <v>1.0471651126974116E-5</v>
      </c>
      <c r="RR295" s="36">
        <f t="shared" si="1121"/>
        <v>6319850.4956630012</v>
      </c>
      <c r="RS295" s="36">
        <f t="shared" si="1122"/>
        <v>84.985349035326252</v>
      </c>
      <c r="RT295" s="10">
        <f t="shared" si="1123"/>
        <v>0</v>
      </c>
      <c r="RU295" s="17">
        <f t="shared" si="1124"/>
        <v>0</v>
      </c>
      <c r="RV295" s="37">
        <f t="shared" si="1125"/>
        <v>1.3396987821575268</v>
      </c>
      <c r="RW295" s="36">
        <f t="shared" si="1126"/>
        <v>0.74643644774353179</v>
      </c>
      <c r="RX295" s="85">
        <v>-3.1557750000000002</v>
      </c>
      <c r="RY295" s="93">
        <v>35</v>
      </c>
      <c r="RZ295" s="43" t="b">
        <v>0</v>
      </c>
      <c r="SA295" s="18" t="b">
        <v>0</v>
      </c>
      <c r="SB295" s="18" t="b">
        <v>0</v>
      </c>
      <c r="SC295" s="18" t="b">
        <v>0</v>
      </c>
      <c r="SD295" s="18" t="b">
        <v>0</v>
      </c>
      <c r="SE295" s="32" t="b">
        <v>0</v>
      </c>
      <c r="SF295" s="43" t="b">
        <v>0</v>
      </c>
      <c r="SG295" s="18" t="b">
        <v>1</v>
      </c>
      <c r="SH295" s="18">
        <v>3</v>
      </c>
      <c r="SI295" s="18">
        <v>1</v>
      </c>
      <c r="SJ295" s="22"/>
      <c r="SK295" s="22">
        <v>1</v>
      </c>
      <c r="SL295" s="22">
        <v>6</v>
      </c>
      <c r="SM295" s="22">
        <v>4</v>
      </c>
      <c r="SN295" s="18"/>
      <c r="SO295" s="18"/>
      <c r="SP295" s="18"/>
      <c r="SQ295" s="17">
        <f t="shared" si="1052"/>
        <v>0</v>
      </c>
      <c r="SR295" s="17">
        <f t="shared" si="1053"/>
        <v>7.462686567164179E-3</v>
      </c>
      <c r="SS295" s="17">
        <f t="shared" si="1054"/>
        <v>1.5151515151515152E-2</v>
      </c>
      <c r="ST295" s="17">
        <f t="shared" si="1055"/>
        <v>3.6529680365296802E-3</v>
      </c>
      <c r="SU295" s="17">
        <f t="shared" si="1056"/>
        <v>0</v>
      </c>
      <c r="SV295" s="17">
        <f t="shared" si="1086"/>
        <v>0</v>
      </c>
      <c r="SW295" s="17">
        <f t="shared" si="1057"/>
        <v>0.1</v>
      </c>
      <c r="SX295" s="17">
        <f t="shared" si="1058"/>
        <v>6.25E-2</v>
      </c>
      <c r="SY295" s="17">
        <f t="shared" si="1059"/>
        <v>8.6956521739130436E-3</v>
      </c>
      <c r="SZ295" s="17">
        <f t="shared" si="1060"/>
        <v>6.5667924388022533E-3</v>
      </c>
      <c r="TA295" s="17">
        <f t="shared" si="1061"/>
        <v>4.2798913043478264E-2</v>
      </c>
      <c r="TB295" s="24">
        <f t="shared" si="1096"/>
        <v>23.365079365079364</v>
      </c>
      <c r="TC295" s="69">
        <f t="shared" si="1063"/>
        <v>3.7685611879160266E-2</v>
      </c>
      <c r="TD295" s="17">
        <f t="shared" si="1085"/>
        <v>6.9030504908835914E-5</v>
      </c>
      <c r="TE295" s="95"/>
      <c r="TF295" s="71"/>
      <c r="TG295" s="71"/>
      <c r="TH295" s="71"/>
      <c r="TI295" s="71"/>
      <c r="TJ295" s="71"/>
      <c r="TK295" s="71"/>
      <c r="TL295" s="71"/>
      <c r="TM295" s="71">
        <v>1</v>
      </c>
      <c r="TN295" s="71"/>
      <c r="TO295" s="71"/>
      <c r="TP295" s="71"/>
      <c r="TQ295" s="71"/>
      <c r="TR295" s="72"/>
      <c r="TS295" s="72"/>
      <c r="TT295" s="72"/>
      <c r="TU295" s="72"/>
      <c r="TV295" s="72"/>
      <c r="TW295" s="72"/>
      <c r="TX295" s="72"/>
      <c r="TY295" s="72">
        <v>1</v>
      </c>
      <c r="TZ295" s="72">
        <v>1</v>
      </c>
      <c r="UA295" s="72"/>
      <c r="UB295" s="72"/>
      <c r="UC295" s="72"/>
      <c r="UD295" s="72"/>
      <c r="UE295" s="72"/>
      <c r="UF295" s="72"/>
      <c r="UG295" s="72">
        <v>1</v>
      </c>
      <c r="UH295" s="72"/>
      <c r="UI295" s="72"/>
      <c r="UJ295" s="73"/>
      <c r="UK295" s="73"/>
      <c r="UL295" s="73"/>
      <c r="UM295" s="73"/>
      <c r="UN295" s="73">
        <v>1</v>
      </c>
      <c r="UO295" s="73"/>
      <c r="UP295" s="73"/>
      <c r="UQ295" s="73"/>
      <c r="UR295" s="73">
        <v>5</v>
      </c>
      <c r="US295" s="73"/>
      <c r="UT295" s="73"/>
      <c r="UU295" s="73"/>
      <c r="UV295" s="73"/>
      <c r="UW295" s="73"/>
      <c r="UX295" s="73"/>
      <c r="UY295" s="73"/>
      <c r="UZ295" s="73"/>
      <c r="VA295" s="73"/>
      <c r="VB295" s="73">
        <v>3</v>
      </c>
      <c r="VC295" s="73"/>
      <c r="VD295" s="73"/>
      <c r="VE295" s="73"/>
      <c r="VF295" s="73">
        <v>1</v>
      </c>
      <c r="VG295" s="73"/>
      <c r="VH295" s="73"/>
      <c r="VI295" s="73"/>
      <c r="VJ295" s="73">
        <v>5</v>
      </c>
      <c r="VK295" s="73"/>
      <c r="VL295" s="73"/>
      <c r="VM295" s="73"/>
      <c r="VN295" s="73"/>
      <c r="VO295" s="73"/>
      <c r="VP295" s="73"/>
      <c r="VQ295" s="73"/>
      <c r="VR295" s="73"/>
      <c r="VS295" s="73"/>
      <c r="VT295" s="73"/>
      <c r="VU295" s="73"/>
      <c r="VV295" s="73"/>
      <c r="VW295" s="73">
        <v>1</v>
      </c>
      <c r="VX295" s="73"/>
      <c r="VY295" s="73"/>
      <c r="VZ295" s="73"/>
      <c r="WA295" s="73">
        <v>6</v>
      </c>
      <c r="WB295" s="73"/>
      <c r="WC295" s="73"/>
      <c r="WD295" s="73"/>
      <c r="WE295" s="73"/>
      <c r="WF295" s="73"/>
      <c r="WG295" s="73"/>
      <c r="WH295" s="73"/>
      <c r="WI295" s="73"/>
      <c r="WJ295" s="73"/>
      <c r="WK295" s="73"/>
      <c r="WL295" s="73"/>
      <c r="WM295" s="73"/>
      <c r="WN295" s="73"/>
      <c r="WO295" s="22">
        <f t="shared" si="1064"/>
        <v>3</v>
      </c>
      <c r="WP295" s="22">
        <f t="shared" si="1065"/>
        <v>0</v>
      </c>
      <c r="WQ295" s="22">
        <f t="shared" si="1066"/>
        <v>0</v>
      </c>
      <c r="WR295" s="22">
        <f t="shared" si="1067"/>
        <v>0</v>
      </c>
      <c r="WS295" s="22">
        <f t="shared" si="1068"/>
        <v>3</v>
      </c>
      <c r="WT295" s="22">
        <f t="shared" si="1069"/>
        <v>0</v>
      </c>
      <c r="WU295" s="22">
        <f t="shared" si="1070"/>
        <v>0</v>
      </c>
      <c r="WV295" s="22">
        <f t="shared" si="1071"/>
        <v>1</v>
      </c>
      <c r="WW295" s="22">
        <f t="shared" si="1072"/>
        <v>17</v>
      </c>
      <c r="WX295" s="22">
        <f t="shared" si="1073"/>
        <v>0</v>
      </c>
      <c r="WY295" s="22">
        <f t="shared" si="1074"/>
        <v>1</v>
      </c>
      <c r="WZ295" s="22">
        <f t="shared" si="1075"/>
        <v>0</v>
      </c>
      <c r="XA295" s="22">
        <f t="shared" si="1076"/>
        <v>0</v>
      </c>
      <c r="XB295" s="22">
        <f t="shared" si="1077"/>
        <v>0</v>
      </c>
      <c r="XC295" s="22">
        <f t="shared" si="1078"/>
        <v>0</v>
      </c>
      <c r="XD295" s="22">
        <f t="shared" si="1079"/>
        <v>0</v>
      </c>
      <c r="XE295" s="22">
        <f t="shared" si="1080"/>
        <v>1</v>
      </c>
      <c r="XF295" s="22">
        <f t="shared" si="1081"/>
        <v>0</v>
      </c>
      <c r="XG295" s="93">
        <f t="shared" si="1082"/>
        <v>0</v>
      </c>
    </row>
    <row r="296" spans="1:631" ht="17.100000000000001" customHeight="1" x14ac:dyDescent="0.2">
      <c r="A296" s="101"/>
      <c r="B296" s="27" t="s">
        <v>560</v>
      </c>
      <c r="C296" s="535" t="s">
        <v>561</v>
      </c>
      <c r="D296" s="25" t="s">
        <v>583</v>
      </c>
      <c r="E296" s="535" t="s">
        <v>584</v>
      </c>
      <c r="F296" s="25" t="s">
        <v>593</v>
      </c>
      <c r="G296" s="535" t="s">
        <v>594</v>
      </c>
      <c r="H296" s="25">
        <v>24</v>
      </c>
      <c r="I296" s="28">
        <v>5</v>
      </c>
      <c r="J296" s="17">
        <f t="shared" si="948"/>
        <v>0.31208670095517999</v>
      </c>
      <c r="K296" s="17">
        <f t="shared" si="949"/>
        <v>0.40720671075189813</v>
      </c>
      <c r="L296" s="17">
        <f t="shared" si="950"/>
        <v>0.30967741935483872</v>
      </c>
      <c r="M296" s="17">
        <f t="shared" si="951"/>
        <v>7.3651158475908848E-2</v>
      </c>
      <c r="N296" s="17">
        <f t="shared" si="952"/>
        <v>7.6083607230895647E-2</v>
      </c>
      <c r="O296" s="17">
        <f t="shared" si="953"/>
        <v>0.12472446730345334</v>
      </c>
      <c r="P296" s="17">
        <f t="shared" si="954"/>
        <v>0.52498702197612046</v>
      </c>
      <c r="Q296" s="17">
        <f t="shared" si="955"/>
        <v>0.4751845198155884</v>
      </c>
      <c r="R296" s="69">
        <f t="shared" si="956"/>
        <v>0.29959893549233479</v>
      </c>
      <c r="S296" s="422">
        <f t="shared" si="957"/>
        <v>0.28924450459513534</v>
      </c>
      <c r="T296" s="17">
        <f t="shared" si="1083"/>
        <v>0.71075549540486471</v>
      </c>
      <c r="U296" s="10">
        <f t="shared" si="958"/>
        <v>52804.868775609022</v>
      </c>
      <c r="V296" s="32">
        <v>1</v>
      </c>
      <c r="W296" s="550">
        <f t="shared" si="959"/>
        <v>-0.69032258064516128</v>
      </c>
      <c r="X296" s="550">
        <f t="shared" si="960"/>
        <v>0.17813339348402424</v>
      </c>
      <c r="Y296" s="550">
        <f t="shared" si="961"/>
        <v>0.82186660651597576</v>
      </c>
      <c r="Z296" s="551">
        <f t="shared" si="962"/>
        <v>61059.757664497905</v>
      </c>
      <c r="AA296" s="426">
        <f t="shared" si="963"/>
        <v>0.1429455945298409</v>
      </c>
      <c r="AB296" s="59">
        <f t="shared" si="964"/>
        <v>0.38290990234814826</v>
      </c>
      <c r="AC296" s="59">
        <f t="shared" si="965"/>
        <v>0.783740755957272</v>
      </c>
      <c r="AD296" s="59">
        <f t="shared" si="966"/>
        <v>7.6083607230895647E-2</v>
      </c>
      <c r="AE296" s="59">
        <f t="shared" si="967"/>
        <v>0.5248154801844116</v>
      </c>
      <c r="AF296" s="59">
        <f t="shared" si="968"/>
        <v>0.29702424687729612</v>
      </c>
      <c r="AG296" s="59">
        <f t="shared" si="969"/>
        <v>0.44140337986774431</v>
      </c>
      <c r="AH296" s="59">
        <f t="shared" si="970"/>
        <v>0.12472446730345334</v>
      </c>
      <c r="AI296" s="59">
        <f t="shared" si="971"/>
        <v>0.33388439872642667</v>
      </c>
      <c r="AJ296" s="59">
        <f t="shared" si="972"/>
        <v>0.29028900318393336</v>
      </c>
      <c r="AK296" s="59">
        <f t="shared" si="973"/>
        <v>0.47501297802387954</v>
      </c>
      <c r="AL296" s="35">
        <f t="shared" si="974"/>
        <v>0.30967741935483872</v>
      </c>
      <c r="AM296" s="27">
        <v>74294</v>
      </c>
      <c r="AN296" s="25">
        <v>35122</v>
      </c>
      <c r="AO296" s="25">
        <v>39172</v>
      </c>
      <c r="AP296" s="17">
        <f t="shared" si="975"/>
        <v>1.4429871212418585E-3</v>
      </c>
      <c r="AQ296" s="63">
        <v>89.660982334320437</v>
      </c>
      <c r="AR296" s="58">
        <v>3778.9718533400001</v>
      </c>
      <c r="AS296" s="24">
        <f t="shared" si="976"/>
        <v>19.659844762891293</v>
      </c>
      <c r="AT296" s="17">
        <f t="shared" si="1094"/>
        <v>1.6978439770013121E-2</v>
      </c>
      <c r="AU296" s="25">
        <v>71921</v>
      </c>
      <c r="AV296" s="25">
        <v>32951</v>
      </c>
      <c r="AW296" s="25">
        <v>38970</v>
      </c>
      <c r="AX296" s="25">
        <v>2373</v>
      </c>
      <c r="AY296" s="25">
        <v>2171</v>
      </c>
      <c r="AZ296" s="18">
        <v>202</v>
      </c>
      <c r="BA296" s="25">
        <v>10620</v>
      </c>
      <c r="BB296" s="25">
        <v>5156</v>
      </c>
      <c r="BC296" s="25">
        <v>5464</v>
      </c>
      <c r="BD296" s="63">
        <v>94.363103953147871</v>
      </c>
      <c r="BE296" s="25">
        <v>63674</v>
      </c>
      <c r="BF296" s="25">
        <v>29966</v>
      </c>
      <c r="BG296" s="25">
        <v>33708</v>
      </c>
      <c r="BH296" s="63">
        <v>88.898777738222378</v>
      </c>
      <c r="BI296" s="17">
        <v>0.1429455945298409</v>
      </c>
      <c r="BJ296" s="25">
        <v>24247</v>
      </c>
      <c r="BK296" s="25">
        <v>46201</v>
      </c>
      <c r="BL296" s="25">
        <v>3846</v>
      </c>
      <c r="BM296" s="17">
        <v>0.60806043159238987</v>
      </c>
      <c r="BN296" s="10">
        <f t="shared" si="977"/>
        <v>29118.758295274987</v>
      </c>
      <c r="BO296" s="29">
        <v>0.5248154801844116</v>
      </c>
      <c r="BP296" s="30">
        <f t="shared" si="978"/>
        <v>0.4751845198155884</v>
      </c>
      <c r="BQ296" s="31">
        <v>8.3244951407978185</v>
      </c>
      <c r="BR296" s="25">
        <v>50047</v>
      </c>
      <c r="BS296" s="25">
        <v>8599</v>
      </c>
      <c r="BT296" s="25">
        <v>34740</v>
      </c>
      <c r="BU296" s="25">
        <v>4701</v>
      </c>
      <c r="BV296" s="18">
        <v>1322</v>
      </c>
      <c r="BW296" s="18">
        <v>685</v>
      </c>
      <c r="BX296" s="25">
        <v>16332</v>
      </c>
      <c r="BY296" s="25">
        <v>12980</v>
      </c>
      <c r="BZ296" s="25">
        <v>3352</v>
      </c>
      <c r="CA296" s="59">
        <v>0.20524124418319864</v>
      </c>
      <c r="CB296" s="25">
        <v>71921</v>
      </c>
      <c r="CC296" s="25">
        <v>2373</v>
      </c>
      <c r="CD296" s="17">
        <f t="shared" si="979"/>
        <v>3.2994535671083548E-2</v>
      </c>
      <c r="CE296" s="18">
        <v>667</v>
      </c>
      <c r="CF296" s="25">
        <v>1918</v>
      </c>
      <c r="CG296" s="25">
        <v>3214</v>
      </c>
      <c r="CH296" s="25">
        <v>3451</v>
      </c>
      <c r="CI296" s="25">
        <v>2983</v>
      </c>
      <c r="CJ296" s="25">
        <v>1922</v>
      </c>
      <c r="CK296" s="25">
        <v>1022</v>
      </c>
      <c r="CL296" s="18">
        <v>612</v>
      </c>
      <c r="CM296" s="18">
        <v>543</v>
      </c>
      <c r="CN296" s="26">
        <v>4.4036860151849133</v>
      </c>
      <c r="CO296" s="27">
        <v>16332</v>
      </c>
      <c r="CP296" s="34">
        <f t="shared" si="980"/>
        <v>4.5489835904971834</v>
      </c>
      <c r="CQ296" s="25">
        <v>10</v>
      </c>
      <c r="CR296" s="18">
        <v>899</v>
      </c>
      <c r="CS296" s="18">
        <v>857</v>
      </c>
      <c r="CT296" s="25">
        <v>6242</v>
      </c>
      <c r="CU296" s="25">
        <v>7482</v>
      </c>
      <c r="CV296" s="18">
        <v>45</v>
      </c>
      <c r="CW296" s="18">
        <v>78</v>
      </c>
      <c r="CX296" s="18">
        <v>719</v>
      </c>
      <c r="CY296" s="25">
        <v>16332</v>
      </c>
      <c r="CZ296" s="25">
        <v>15829</v>
      </c>
      <c r="DA296" s="18">
        <v>174</v>
      </c>
      <c r="DB296" s="18">
        <v>98</v>
      </c>
      <c r="DC296" s="18">
        <v>143</v>
      </c>
      <c r="DD296" s="18">
        <v>9</v>
      </c>
      <c r="DE296" s="18">
        <v>79</v>
      </c>
      <c r="DF296" s="25">
        <v>16332</v>
      </c>
      <c r="DG296" s="25">
        <v>4792</v>
      </c>
      <c r="DH296" s="18">
        <v>47</v>
      </c>
      <c r="DI296" s="18">
        <v>12</v>
      </c>
      <c r="DJ296" s="25">
        <v>11412</v>
      </c>
      <c r="DK296" s="18">
        <v>18</v>
      </c>
      <c r="DL296" s="18">
        <v>51</v>
      </c>
      <c r="DM296" s="25">
        <f t="shared" si="981"/>
        <v>21309.436627479794</v>
      </c>
      <c r="DN296" s="17">
        <f t="shared" si="982"/>
        <v>0.69875091844232184</v>
      </c>
      <c r="DO296" s="17">
        <f t="shared" si="983"/>
        <v>1.1021307861866275E-3</v>
      </c>
      <c r="DP296" s="23">
        <f t="shared" si="984"/>
        <v>0.29702424687729612</v>
      </c>
      <c r="DQ296" s="23">
        <f t="shared" si="985"/>
        <v>0.70297575312270388</v>
      </c>
      <c r="DR296" s="25">
        <v>16332</v>
      </c>
      <c r="DS296" s="18">
        <v>57</v>
      </c>
      <c r="DT296" s="25">
        <v>7865</v>
      </c>
      <c r="DU296" s="18">
        <v>322</v>
      </c>
      <c r="DV296" s="25">
        <v>6268</v>
      </c>
      <c r="DW296" s="18">
        <v>52</v>
      </c>
      <c r="DX296" s="25">
        <v>1471</v>
      </c>
      <c r="DY296" s="18">
        <v>297</v>
      </c>
      <c r="DZ296" s="17">
        <f t="shared" si="986"/>
        <v>0.88856233161890763</v>
      </c>
      <c r="EA296" s="17">
        <f t="shared" si="987"/>
        <v>0.11143766838109237</v>
      </c>
      <c r="EB296" s="25">
        <v>16332</v>
      </c>
      <c r="EC296" s="25">
        <v>6768</v>
      </c>
      <c r="ED296" s="18">
        <v>441</v>
      </c>
      <c r="EE296" s="25">
        <v>7574</v>
      </c>
      <c r="EF296" s="17">
        <f t="shared" si="1087"/>
        <v>0.46375214303208423</v>
      </c>
      <c r="EG296" s="25">
        <v>1384</v>
      </c>
      <c r="EH296" s="18">
        <v>165</v>
      </c>
      <c r="EI296" s="17">
        <f t="shared" si="988"/>
        <v>0.44140337986774431</v>
      </c>
      <c r="EJ296" s="17">
        <f t="shared" si="989"/>
        <v>8.4741611560127356E-2</v>
      </c>
      <c r="EK296" s="69">
        <f t="shared" si="990"/>
        <v>0.40720671075189813</v>
      </c>
      <c r="EL296" s="27">
        <v>48847</v>
      </c>
      <c r="EM296" s="25">
        <v>18704</v>
      </c>
      <c r="EN296" s="25">
        <v>30143</v>
      </c>
      <c r="EO296" s="59">
        <v>0.38290990234814826</v>
      </c>
      <c r="EP296" s="25">
        <v>22168</v>
      </c>
      <c r="EQ296" s="25">
        <v>10711</v>
      </c>
      <c r="ER296" s="25">
        <v>11457</v>
      </c>
      <c r="ES296" s="59">
        <v>0.4831739444243956</v>
      </c>
      <c r="ET296" s="25">
        <v>26679</v>
      </c>
      <c r="EU296" s="25">
        <v>7993</v>
      </c>
      <c r="EV296" s="25">
        <v>18686</v>
      </c>
      <c r="EW296" s="59">
        <v>0.29959893549233479</v>
      </c>
      <c r="EX296" s="25">
        <v>6947</v>
      </c>
      <c r="EY296" s="25">
        <v>4227</v>
      </c>
      <c r="EZ296" s="25">
        <v>2720</v>
      </c>
      <c r="FA296" s="59">
        <v>0.6084640852166403</v>
      </c>
      <c r="FB296" s="25">
        <v>41900</v>
      </c>
      <c r="FC296" s="25">
        <v>14477</v>
      </c>
      <c r="FD296" s="25">
        <v>27423</v>
      </c>
      <c r="FE296" s="59">
        <v>0.34551312649164678</v>
      </c>
      <c r="FF296" s="25">
        <v>30503</v>
      </c>
      <c r="FG296" s="25">
        <v>7236</v>
      </c>
      <c r="FH296" s="25">
        <v>5905</v>
      </c>
      <c r="FI296" s="25">
        <v>17362</v>
      </c>
      <c r="FJ296" s="23">
        <f t="shared" si="991"/>
        <v>0.5691899157459922</v>
      </c>
      <c r="FK296" s="23">
        <f t="shared" si="992"/>
        <v>0.19358751598203455</v>
      </c>
      <c r="FL296" s="36">
        <f t="shared" si="993"/>
        <v>0.41677226126022349</v>
      </c>
      <c r="FM296" s="25">
        <v>13564</v>
      </c>
      <c r="FN296" s="25">
        <v>3107</v>
      </c>
      <c r="FO296" s="17">
        <f t="shared" si="994"/>
        <v>0.22906222353288117</v>
      </c>
      <c r="FP296" s="60">
        <v>2865</v>
      </c>
      <c r="FQ296" s="17">
        <f t="shared" si="995"/>
        <v>0.21122087879681509</v>
      </c>
      <c r="FR296" s="61">
        <v>7592</v>
      </c>
      <c r="FS296" s="17">
        <f t="shared" si="996"/>
        <v>0.55971689767030375</v>
      </c>
      <c r="FT296" s="25">
        <v>16939</v>
      </c>
      <c r="FU296" s="25">
        <v>4129</v>
      </c>
      <c r="FV296" s="25">
        <v>3040</v>
      </c>
      <c r="FW296" s="17">
        <f t="shared" si="997"/>
        <v>0.57677548851762206</v>
      </c>
      <c r="FX296" s="17">
        <f t="shared" si="998"/>
        <v>0.17946750103311884</v>
      </c>
      <c r="FY296" s="25">
        <v>9770</v>
      </c>
      <c r="FZ296" s="25">
        <v>38944</v>
      </c>
      <c r="GA296" s="25">
        <v>30522</v>
      </c>
      <c r="GB296" s="25">
        <v>5459</v>
      </c>
      <c r="GC296" s="18">
        <v>1636</v>
      </c>
      <c r="GD296" s="18">
        <v>720</v>
      </c>
      <c r="GE296" s="18">
        <v>21</v>
      </c>
      <c r="GF296" s="18">
        <v>435</v>
      </c>
      <c r="GG296" s="18">
        <v>11</v>
      </c>
      <c r="GH296" s="18">
        <v>16</v>
      </c>
      <c r="GI296" s="18">
        <v>124</v>
      </c>
      <c r="GJ296" s="10">
        <f t="shared" si="999"/>
        <v>30522</v>
      </c>
      <c r="GK296" s="10">
        <f t="shared" si="1088"/>
        <v>8422</v>
      </c>
      <c r="GL296" s="10">
        <f t="shared" si="1089"/>
        <v>2963</v>
      </c>
      <c r="GM296" s="10">
        <f t="shared" si="1000"/>
        <v>35981</v>
      </c>
      <c r="GN296" s="10">
        <f t="shared" si="1090"/>
        <v>1327</v>
      </c>
      <c r="GO296" s="17">
        <f t="shared" si="1001"/>
        <v>0.783740755957272</v>
      </c>
      <c r="GP296" s="17">
        <f t="shared" si="1091"/>
        <v>0.21625924404272803</v>
      </c>
      <c r="GQ296" s="17">
        <f t="shared" si="1092"/>
        <v>7.6083607230895647E-2</v>
      </c>
      <c r="GR296" s="17">
        <f t="shared" si="1093"/>
        <v>3.4074568611339361E-2</v>
      </c>
      <c r="GS296" s="17">
        <f t="shared" si="1002"/>
        <v>0.14617142563681185</v>
      </c>
      <c r="GT296" s="25">
        <v>18105</v>
      </c>
      <c r="GU296" s="25">
        <v>13380</v>
      </c>
      <c r="GV296" s="25">
        <v>3165</v>
      </c>
      <c r="GW296" s="18">
        <v>880</v>
      </c>
      <c r="GX296" s="18">
        <v>382</v>
      </c>
      <c r="GY296" s="18">
        <v>18</v>
      </c>
      <c r="GZ296" s="18">
        <v>164</v>
      </c>
      <c r="HA296" s="18">
        <v>8</v>
      </c>
      <c r="HB296" s="18">
        <v>9</v>
      </c>
      <c r="HC296" s="18">
        <v>99</v>
      </c>
      <c r="HD296" s="23">
        <f t="shared" si="1003"/>
        <v>0.73902236951118472</v>
      </c>
      <c r="HE296" s="23">
        <f t="shared" si="1004"/>
        <v>0.26097763048881523</v>
      </c>
      <c r="HF296" s="23">
        <f t="shared" si="1005"/>
        <v>8.6164043082021538E-2</v>
      </c>
      <c r="HG296" s="23">
        <f t="shared" si="1006"/>
        <v>3.7558685446009391E-2</v>
      </c>
      <c r="HH296" s="25">
        <v>20839</v>
      </c>
      <c r="HI296" s="25">
        <v>17142</v>
      </c>
      <c r="HJ296" s="25">
        <v>2294</v>
      </c>
      <c r="HK296" s="18">
        <v>756</v>
      </c>
      <c r="HL296" s="18">
        <v>338</v>
      </c>
      <c r="HM296" s="18">
        <v>3</v>
      </c>
      <c r="HN296" s="18">
        <v>271</v>
      </c>
      <c r="HO296" s="18">
        <v>3</v>
      </c>
      <c r="HP296" s="18">
        <v>7</v>
      </c>
      <c r="HQ296" s="18">
        <v>25</v>
      </c>
      <c r="HR296" s="23">
        <f t="shared" si="1007"/>
        <v>0.82259225490666543</v>
      </c>
      <c r="HS296" s="23">
        <f t="shared" si="1008"/>
        <v>0.17740774509333462</v>
      </c>
      <c r="HT296" s="80">
        <f t="shared" si="1009"/>
        <v>6.7325687413023652E-2</v>
      </c>
      <c r="HU296" s="27">
        <v>57790</v>
      </c>
      <c r="HV296" s="18">
        <v>632</v>
      </c>
      <c r="HW296" s="18">
        <v>2660</v>
      </c>
      <c r="HX296" s="18">
        <v>780</v>
      </c>
      <c r="HY296" s="25">
        <v>18249</v>
      </c>
      <c r="HZ296" s="25">
        <v>10726</v>
      </c>
      <c r="IA296" s="18">
        <v>488</v>
      </c>
      <c r="IB296" s="18">
        <v>299</v>
      </c>
      <c r="IC296" s="25">
        <v>4505</v>
      </c>
      <c r="ID296" s="25">
        <v>12850</v>
      </c>
      <c r="IE296" s="25">
        <v>3558</v>
      </c>
      <c r="IF296" s="18">
        <v>324</v>
      </c>
      <c r="IG296" s="18">
        <v>2719</v>
      </c>
      <c r="IH296" s="17">
        <f t="shared" si="1010"/>
        <v>0.40795985464613255</v>
      </c>
      <c r="II296" s="17">
        <f t="shared" si="1011"/>
        <v>0.18560304550960374</v>
      </c>
      <c r="IJ296" s="30">
        <f t="shared" si="1012"/>
        <v>5.3878426253962335</v>
      </c>
      <c r="IK296" s="17">
        <f t="shared" si="1084"/>
        <v>7.3651158475908848E-2</v>
      </c>
      <c r="IL296" s="25">
        <v>26974</v>
      </c>
      <c r="IM296" s="25">
        <v>358</v>
      </c>
      <c r="IN296" s="25">
        <v>1689</v>
      </c>
      <c r="IO296" s="25">
        <v>587</v>
      </c>
      <c r="IP296" s="25">
        <v>12990</v>
      </c>
      <c r="IQ296" s="25">
        <v>4596</v>
      </c>
      <c r="IR296" s="25">
        <v>309</v>
      </c>
      <c r="IS296" s="18">
        <v>191</v>
      </c>
      <c r="IT296" s="25">
        <v>1955</v>
      </c>
      <c r="IU296" s="25">
        <v>872</v>
      </c>
      <c r="IV296" s="25">
        <v>1248</v>
      </c>
      <c r="IW296" s="18">
        <v>162</v>
      </c>
      <c r="IX296" s="25">
        <v>2017</v>
      </c>
      <c r="IY296" s="17">
        <f t="shared" si="1013"/>
        <v>0.76106621190776302</v>
      </c>
      <c r="IZ296" s="25">
        <v>30816</v>
      </c>
      <c r="JA296" s="18">
        <v>274</v>
      </c>
      <c r="JB296" s="18">
        <v>971</v>
      </c>
      <c r="JC296" s="18">
        <v>193</v>
      </c>
      <c r="JD296" s="25">
        <v>5259</v>
      </c>
      <c r="JE296" s="25">
        <v>6130</v>
      </c>
      <c r="JF296" s="18">
        <v>179</v>
      </c>
      <c r="JG296" s="18">
        <v>108</v>
      </c>
      <c r="JH296" s="25">
        <v>2550</v>
      </c>
      <c r="JI296" s="25">
        <v>11978</v>
      </c>
      <c r="JJ296" s="25">
        <v>2310</v>
      </c>
      <c r="JK296" s="18">
        <v>162</v>
      </c>
      <c r="JL296" s="18">
        <v>702</v>
      </c>
      <c r="JM296" s="80">
        <f t="shared" si="1014"/>
        <v>0.42205347871235721</v>
      </c>
      <c r="JN296" s="27">
        <v>57790</v>
      </c>
      <c r="JO296" s="25">
        <v>29569</v>
      </c>
      <c r="JP296" s="18">
        <v>18</v>
      </c>
      <c r="JQ296" s="18">
        <v>154</v>
      </c>
      <c r="JR296" s="18">
        <v>336</v>
      </c>
      <c r="JS296" s="18">
        <v>242</v>
      </c>
      <c r="JT296" s="18">
        <v>14</v>
      </c>
      <c r="JU296" s="18">
        <v>2</v>
      </c>
      <c r="JV296" s="18">
        <v>4</v>
      </c>
      <c r="JW296" s="25">
        <v>27451</v>
      </c>
      <c r="JX296" s="17">
        <f t="shared" si="1015"/>
        <v>0.47501297802387954</v>
      </c>
      <c r="JY296" s="17">
        <f t="shared" si="1016"/>
        <v>0.52498702197612046</v>
      </c>
      <c r="JZ296" s="25">
        <v>8435</v>
      </c>
      <c r="KA296" s="25">
        <v>6804</v>
      </c>
      <c r="KB296" s="18">
        <v>6</v>
      </c>
      <c r="KC296" s="18">
        <v>117</v>
      </c>
      <c r="KD296" s="18">
        <v>57</v>
      </c>
      <c r="KE296" s="18">
        <v>47</v>
      </c>
      <c r="KF296" s="18">
        <v>9</v>
      </c>
      <c r="KG296" s="18">
        <v>2</v>
      </c>
      <c r="KH296" s="18">
        <v>1</v>
      </c>
      <c r="KI296" s="25">
        <v>1392</v>
      </c>
      <c r="KJ296" s="17">
        <f t="shared" si="1017"/>
        <v>0.16502667457024303</v>
      </c>
      <c r="KK296" s="25">
        <v>49355</v>
      </c>
      <c r="KL296" s="25">
        <v>22765</v>
      </c>
      <c r="KM296" s="18">
        <v>12</v>
      </c>
      <c r="KN296" s="18">
        <v>37</v>
      </c>
      <c r="KO296" s="18">
        <v>279</v>
      </c>
      <c r="KP296" s="18">
        <v>195</v>
      </c>
      <c r="KQ296" s="18">
        <v>5</v>
      </c>
      <c r="KR296" s="18">
        <v>0</v>
      </c>
      <c r="KS296" s="18">
        <v>3</v>
      </c>
      <c r="KT296" s="25">
        <v>26059</v>
      </c>
      <c r="KU296" s="69">
        <f t="shared" si="1095"/>
        <v>0.52799108499645431</v>
      </c>
      <c r="KV296" s="27">
        <v>74294</v>
      </c>
      <c r="KW296" s="25">
        <v>71278</v>
      </c>
      <c r="KX296" s="25">
        <v>3016</v>
      </c>
      <c r="KY296" s="59">
        <v>4.0595472043502848E-2</v>
      </c>
      <c r="KZ296" s="18">
        <v>1378</v>
      </c>
      <c r="LA296" s="18">
        <v>1195</v>
      </c>
      <c r="LB296" s="18">
        <v>1239</v>
      </c>
      <c r="LC296" s="18">
        <v>1035</v>
      </c>
      <c r="LD296" s="25">
        <v>35122</v>
      </c>
      <c r="LE296" s="25">
        <v>33684</v>
      </c>
      <c r="LF296" s="25">
        <v>1438</v>
      </c>
      <c r="LG296" s="59">
        <v>4.0942998690279599E-2</v>
      </c>
      <c r="LH296" s="25">
        <v>39172</v>
      </c>
      <c r="LI296" s="25">
        <v>37594</v>
      </c>
      <c r="LJ296" s="25">
        <v>1578</v>
      </c>
      <c r="LK296" s="35">
        <v>4.0283876238129276E-2</v>
      </c>
      <c r="LL296" s="27">
        <v>16332</v>
      </c>
      <c r="LM296" s="18">
        <v>59</v>
      </c>
      <c r="LN296" s="25">
        <v>5394</v>
      </c>
      <c r="LO296" s="25">
        <v>5914</v>
      </c>
      <c r="LP296" s="18">
        <v>809</v>
      </c>
      <c r="LQ296" s="18">
        <v>642</v>
      </c>
      <c r="LR296" s="25">
        <v>3514</v>
      </c>
      <c r="LS296" s="23">
        <f t="shared" si="1018"/>
        <v>0.21516042125887827</v>
      </c>
      <c r="LT296" s="23">
        <f t="shared" si="1019"/>
        <v>0.78483957874112176</v>
      </c>
      <c r="LU296" s="17">
        <f t="shared" si="1020"/>
        <v>0.33388439872642667</v>
      </c>
      <c r="LV296" s="25">
        <v>16332</v>
      </c>
      <c r="LW296" s="25">
        <v>1030</v>
      </c>
      <c r="LX296" s="18">
        <v>286</v>
      </c>
      <c r="LY296" s="25">
        <v>3415</v>
      </c>
      <c r="LZ296" s="25">
        <v>2884</v>
      </c>
      <c r="MA296" s="18">
        <v>208</v>
      </c>
      <c r="MB296" s="25">
        <v>2317</v>
      </c>
      <c r="MC296" s="25">
        <v>5636</v>
      </c>
      <c r="MD296" s="18">
        <v>10</v>
      </c>
      <c r="ME296" s="18">
        <v>0</v>
      </c>
      <c r="MF296" s="18">
        <v>546</v>
      </c>
      <c r="MG296" s="17">
        <f t="shared" si="1021"/>
        <v>0.49969385255939258</v>
      </c>
      <c r="MH296" s="17">
        <f t="shared" si="1022"/>
        <v>0.29028900318393336</v>
      </c>
      <c r="MI296" s="25">
        <v>16332</v>
      </c>
      <c r="MJ296" s="25">
        <v>1070</v>
      </c>
      <c r="MK296" s="18">
        <v>286</v>
      </c>
      <c r="ML296" s="25">
        <v>3355</v>
      </c>
      <c r="MM296" s="25">
        <v>2543</v>
      </c>
      <c r="MN296" s="18">
        <v>214</v>
      </c>
      <c r="MO296" s="25">
        <v>2677</v>
      </c>
      <c r="MP296" s="25">
        <v>5642</v>
      </c>
      <c r="MQ296" s="18">
        <v>1</v>
      </c>
      <c r="MR296" s="18">
        <v>0</v>
      </c>
      <c r="MS296" s="18">
        <v>544</v>
      </c>
      <c r="MT296" s="17">
        <f t="shared" si="1023"/>
        <v>0.63397012000979669</v>
      </c>
      <c r="MU296" s="69">
        <f t="shared" si="1024"/>
        <v>0.31208670095517999</v>
      </c>
      <c r="MV296" s="27">
        <v>16332</v>
      </c>
      <c r="MW296" s="25">
        <v>2037</v>
      </c>
      <c r="MX296" s="18">
        <v>549</v>
      </c>
      <c r="MY296" s="25">
        <v>5495</v>
      </c>
      <c r="MZ296" s="18">
        <v>434</v>
      </c>
      <c r="NA296" s="18">
        <v>171</v>
      </c>
      <c r="NB296" s="25">
        <v>1317</v>
      </c>
      <c r="NC296" s="25">
        <v>4873</v>
      </c>
      <c r="ND296" s="25">
        <v>1456</v>
      </c>
      <c r="NE296" s="17">
        <f t="shared" si="1025"/>
        <v>0.12472446730345334</v>
      </c>
      <c r="NF296" s="10">
        <f t="shared" si="1026"/>
        <v>8970.3084129316685</v>
      </c>
      <c r="NG296" s="17">
        <f t="shared" si="1027"/>
        <v>0.43356600538819495</v>
      </c>
      <c r="NH296" s="25">
        <v>16332</v>
      </c>
      <c r="NI296" s="25">
        <v>1263</v>
      </c>
      <c r="NJ296" s="18">
        <v>0</v>
      </c>
      <c r="NK296" s="18">
        <v>12</v>
      </c>
      <c r="NL296" s="18">
        <v>1</v>
      </c>
      <c r="NM296" s="25">
        <v>14935</v>
      </c>
      <c r="NN296" s="18">
        <v>72</v>
      </c>
      <c r="NO296" s="18">
        <v>0</v>
      </c>
      <c r="NP296" s="18">
        <v>0</v>
      </c>
      <c r="NQ296" s="32">
        <v>49</v>
      </c>
      <c r="NR296" s="27">
        <v>16332</v>
      </c>
      <c r="NS296" s="37">
        <f t="shared" si="1028"/>
        <v>0.33963997060984569</v>
      </c>
      <c r="NT296" s="37">
        <f t="shared" si="1029"/>
        <v>9.1647302486980678E-2</v>
      </c>
      <c r="NU296" s="37">
        <f t="shared" si="1030"/>
        <v>2.9442942130881558</v>
      </c>
      <c r="NV296" s="17">
        <f t="shared" si="1031"/>
        <v>0.59787198816790099</v>
      </c>
      <c r="NW296" s="10">
        <f t="shared" si="1032"/>
        <v>13772</v>
      </c>
      <c r="NX296" s="17">
        <f t="shared" si="1033"/>
        <v>0.84325251040901295</v>
      </c>
      <c r="NY296" s="19">
        <f t="shared" si="1034"/>
        <v>0.24819333561606804</v>
      </c>
      <c r="NZ296" s="25">
        <v>2560</v>
      </c>
      <c r="OA296" s="25">
        <v>1895</v>
      </c>
      <c r="OB296" s="18">
        <v>98</v>
      </c>
      <c r="OC296" s="18">
        <v>829</v>
      </c>
      <c r="OD296" s="18">
        <v>137</v>
      </c>
      <c r="OE296" s="18">
        <v>28</v>
      </c>
      <c r="OF296" s="17">
        <f t="shared" si="1035"/>
        <v>5.0759245652706342E-2</v>
      </c>
      <c r="OG296" s="17">
        <f t="shared" si="1036"/>
        <v>0.15674748959098703</v>
      </c>
      <c r="OH296" s="17">
        <f t="shared" si="1037"/>
        <v>0.11602987999020328</v>
      </c>
      <c r="OI296" s="69">
        <f t="shared" si="1038"/>
        <v>8.388439872642664E-3</v>
      </c>
      <c r="OJ296" s="27">
        <v>16332</v>
      </c>
      <c r="OK296" s="18">
        <v>413</v>
      </c>
      <c r="OL296" s="25">
        <v>8895</v>
      </c>
      <c r="OM296" s="18">
        <v>995</v>
      </c>
      <c r="ON296" s="25">
        <v>1343</v>
      </c>
      <c r="OO296" s="18">
        <v>6</v>
      </c>
      <c r="OP296" s="18">
        <v>3</v>
      </c>
      <c r="OQ296" s="25">
        <v>5058</v>
      </c>
      <c r="OR296" s="69">
        <f t="shared" si="1039"/>
        <v>0.65233896644624056</v>
      </c>
      <c r="OS296" s="22">
        <v>14900</v>
      </c>
      <c r="OT296" s="22">
        <v>40579</v>
      </c>
      <c r="OU296" s="38">
        <f t="shared" si="1097"/>
        <v>0.83278264617152709</v>
      </c>
      <c r="OV296" s="39">
        <v>0.68690258508095325</v>
      </c>
      <c r="OW296" s="22">
        <v>2787382</v>
      </c>
      <c r="OX296" s="36">
        <f t="shared" si="1098"/>
        <v>114054096.676</v>
      </c>
      <c r="OY296" s="36">
        <f t="shared" si="1099"/>
        <v>2749405.0402282435</v>
      </c>
      <c r="OZ296" s="22">
        <v>3957</v>
      </c>
      <c r="PA296" s="22">
        <v>3957</v>
      </c>
      <c r="PB296" s="38">
        <f t="shared" si="1100"/>
        <v>8.1207544072075033E-2</v>
      </c>
      <c r="PC296" s="39">
        <v>0.56330048016173873</v>
      </c>
      <c r="PD296" s="22">
        <v>222898</v>
      </c>
      <c r="PE296" s="40">
        <f t="shared" si="1040"/>
        <v>9120540.3640000001</v>
      </c>
      <c r="PF296" s="36">
        <f t="shared" si="1041"/>
        <v>1215419.7608304161</v>
      </c>
      <c r="PG296" s="22">
        <v>543</v>
      </c>
      <c r="PH296" s="22">
        <v>543</v>
      </c>
      <c r="PI296" s="38">
        <f t="shared" si="1101"/>
        <v>1.114371908797997E-2</v>
      </c>
      <c r="PJ296" s="39">
        <v>9.5727440147329645E-2</v>
      </c>
      <c r="PK296" s="22">
        <v>5198</v>
      </c>
      <c r="PL296" s="41">
        <f t="shared" si="1042"/>
        <v>212691.764</v>
      </c>
      <c r="PM296" s="36">
        <f t="shared" si="1043"/>
        <v>44388.417879039276</v>
      </c>
      <c r="PN296" s="22">
        <v>3284</v>
      </c>
      <c r="PO296" s="22">
        <v>3284</v>
      </c>
      <c r="PP296" s="38">
        <f t="shared" si="1102"/>
        <v>6.739589960391569E-2</v>
      </c>
      <c r="PQ296" s="39">
        <v>0.48565164433617541</v>
      </c>
      <c r="PR296" s="22">
        <v>159488</v>
      </c>
      <c r="PS296" s="41">
        <f t="shared" si="1044"/>
        <v>6525929.9840000002</v>
      </c>
      <c r="PT296" s="36">
        <f t="shared" si="1045"/>
        <v>430592.6630379798</v>
      </c>
      <c r="PU296" s="22">
        <v>165</v>
      </c>
      <c r="PV296" s="22">
        <v>165</v>
      </c>
      <c r="PW296" s="38">
        <f t="shared" si="1103"/>
        <v>3.3862129825353499E-3</v>
      </c>
      <c r="PX296" s="39">
        <v>0.33339393939393935</v>
      </c>
      <c r="PY296" s="22">
        <v>5501</v>
      </c>
      <c r="PZ296" s="36">
        <f t="shared" si="1046"/>
        <v>25173.509236964044</v>
      </c>
      <c r="QA296" s="22"/>
      <c r="QB296" s="22"/>
      <c r="QC296" s="39">
        <v>0</v>
      </c>
      <c r="QD296" s="22"/>
      <c r="QE296" s="22">
        <f t="shared" si="1047"/>
        <v>0</v>
      </c>
      <c r="QF296" s="22"/>
      <c r="QG296" s="22"/>
      <c r="QH296" s="22"/>
      <c r="QI296" s="38">
        <f t="shared" si="1104"/>
        <v>0</v>
      </c>
      <c r="QJ296" s="39">
        <v>0</v>
      </c>
      <c r="QK296" s="22"/>
      <c r="QL296" s="42">
        <f t="shared" si="1048"/>
        <v>0</v>
      </c>
      <c r="QM296" s="22">
        <f t="shared" si="1105"/>
        <v>199</v>
      </c>
      <c r="QN296" s="22"/>
      <c r="QO296" s="22"/>
      <c r="QP296" s="38">
        <f t="shared" si="1106"/>
        <v>0</v>
      </c>
      <c r="QQ296" s="39">
        <v>0</v>
      </c>
      <c r="QR296" s="22"/>
      <c r="QS296" s="36">
        <f t="shared" si="1049"/>
        <v>0</v>
      </c>
      <c r="QT296" s="22">
        <v>199</v>
      </c>
      <c r="QU296" s="22">
        <v>199</v>
      </c>
      <c r="QV296" s="38">
        <f t="shared" si="1107"/>
        <v>4.0839780819668763E-3</v>
      </c>
      <c r="QW296" s="39">
        <v>0.16798994974874371</v>
      </c>
      <c r="QX296" s="22">
        <v>3343</v>
      </c>
      <c r="QY296" s="36">
        <f t="shared" si="1050"/>
        <v>46789.421500981363</v>
      </c>
      <c r="QZ296" s="22"/>
      <c r="RA296" s="22"/>
      <c r="RB296" s="38">
        <f t="shared" si="1108"/>
        <v>0</v>
      </c>
      <c r="RC296" s="39">
        <v>0</v>
      </c>
      <c r="RD296" s="22"/>
      <c r="RE296" s="36">
        <f t="shared" si="1051"/>
        <v>0</v>
      </c>
      <c r="RF296" s="10">
        <f t="shared" si="1109"/>
        <v>23048</v>
      </c>
      <c r="RG296" s="10">
        <f t="shared" si="1110"/>
        <v>48727</v>
      </c>
      <c r="RH296" s="17">
        <f t="shared" si="1111"/>
        <v>6.267033477253757E-2</v>
      </c>
      <c r="RI296" s="17">
        <f t="shared" si="1112"/>
        <v>1.4318136192223807E-3</v>
      </c>
      <c r="RJ296" s="17">
        <f t="shared" si="1113"/>
        <v>0.60938517782222112</v>
      </c>
      <c r="RK296" s="17">
        <f t="shared" si="1114"/>
        <v>0.26938875001873075</v>
      </c>
      <c r="RL296" s="17">
        <f t="shared" si="1115"/>
        <v>9.5437661128518217E-2</v>
      </c>
      <c r="RM296" s="17">
        <f t="shared" si="1116"/>
        <v>5.5795210884981763E-3</v>
      </c>
      <c r="RN296" s="17">
        <f t="shared" si="1117"/>
        <v>0</v>
      </c>
      <c r="RO296" s="17">
        <f t="shared" si="1118"/>
        <v>1.0370527268403996E-2</v>
      </c>
      <c r="RP296" s="17">
        <f t="shared" si="1119"/>
        <v>0</v>
      </c>
      <c r="RQ296" s="17">
        <f t="shared" si="1120"/>
        <v>0</v>
      </c>
      <c r="RR296" s="36">
        <f t="shared" si="1121"/>
        <v>4511768.812713624</v>
      </c>
      <c r="RS296" s="36">
        <f t="shared" si="1122"/>
        <v>60.728575829994668</v>
      </c>
      <c r="RT296" s="10">
        <f t="shared" si="1123"/>
        <v>-25679</v>
      </c>
      <c r="RU296" s="17">
        <f t="shared" si="1124"/>
        <v>-1.1141530718500521</v>
      </c>
      <c r="RV296" s="37">
        <f t="shared" si="1125"/>
        <v>3.2234467198889276</v>
      </c>
      <c r="RW296" s="36">
        <f t="shared" si="1126"/>
        <v>0.65586723019355531</v>
      </c>
      <c r="RX296" s="85">
        <v>-3.4163670000000002</v>
      </c>
      <c r="RY296" s="93">
        <v>30</v>
      </c>
      <c r="RZ296" s="43" t="b">
        <v>0</v>
      </c>
      <c r="SA296" s="18" t="b">
        <v>0</v>
      </c>
      <c r="SB296" s="18" t="b">
        <v>0</v>
      </c>
      <c r="SC296" s="18" t="b">
        <v>0</v>
      </c>
      <c r="SD296" s="18" t="b">
        <v>0</v>
      </c>
      <c r="SE296" s="32" t="b">
        <v>0</v>
      </c>
      <c r="SF296" s="43" t="b">
        <v>0</v>
      </c>
      <c r="SG296" s="18" t="b">
        <v>1</v>
      </c>
      <c r="SH296" s="18">
        <v>1</v>
      </c>
      <c r="SI296" s="18"/>
      <c r="SJ296" s="22"/>
      <c r="SK296" s="22"/>
      <c r="SL296" s="22">
        <v>3</v>
      </c>
      <c r="SM296" s="22">
        <v>0</v>
      </c>
      <c r="SN296" s="18"/>
      <c r="SO296" s="18"/>
      <c r="SP296" s="18"/>
      <c r="SQ296" s="17">
        <f t="shared" si="1052"/>
        <v>0</v>
      </c>
      <c r="SR296" s="17">
        <f t="shared" si="1053"/>
        <v>2.4875621890547263E-3</v>
      </c>
      <c r="SS296" s="17">
        <f t="shared" si="1054"/>
        <v>0</v>
      </c>
      <c r="ST296" s="17">
        <f t="shared" si="1055"/>
        <v>0</v>
      </c>
      <c r="SU296" s="17">
        <f t="shared" si="1056"/>
        <v>0</v>
      </c>
      <c r="SV296" s="17">
        <f t="shared" si="1086"/>
        <v>0</v>
      </c>
      <c r="SW296" s="17">
        <f t="shared" si="1057"/>
        <v>0</v>
      </c>
      <c r="SX296" s="17">
        <f t="shared" si="1058"/>
        <v>2.0833333333333332E-2</v>
      </c>
      <c r="SY296" s="17">
        <f t="shared" si="1059"/>
        <v>0</v>
      </c>
      <c r="SZ296" s="17">
        <f t="shared" si="1060"/>
        <v>6.2189054726368158E-4</v>
      </c>
      <c r="TA296" s="17">
        <f t="shared" si="1061"/>
        <v>5.208333333333333E-3</v>
      </c>
      <c r="TB296" s="24">
        <f t="shared" si="1096"/>
        <v>192</v>
      </c>
      <c r="TC296" s="69">
        <f t="shared" si="1063"/>
        <v>0.30967741935483872</v>
      </c>
      <c r="TD296" s="17">
        <f t="shared" si="1085"/>
        <v>8.4005376344086021E-6</v>
      </c>
      <c r="TE296" s="95"/>
      <c r="TF296" s="71"/>
      <c r="TG296" s="71"/>
      <c r="TH296" s="71"/>
      <c r="TI296" s="71"/>
      <c r="TJ296" s="71"/>
      <c r="TK296" s="71"/>
      <c r="TL296" s="71"/>
      <c r="TM296" s="71"/>
      <c r="TN296" s="71"/>
      <c r="TO296" s="71"/>
      <c r="TP296" s="71"/>
      <c r="TQ296" s="71"/>
      <c r="TR296" s="72"/>
      <c r="TS296" s="72"/>
      <c r="TT296" s="72"/>
      <c r="TU296" s="72">
        <v>1</v>
      </c>
      <c r="TV296" s="72">
        <v>1</v>
      </c>
      <c r="TW296" s="72"/>
      <c r="TX296" s="72"/>
      <c r="TY296" s="72">
        <v>1</v>
      </c>
      <c r="TZ296" s="72">
        <v>2</v>
      </c>
      <c r="UA296" s="72"/>
      <c r="UB296" s="72">
        <v>2</v>
      </c>
      <c r="UC296" s="72"/>
      <c r="UD296" s="72"/>
      <c r="UE296" s="72"/>
      <c r="UF296" s="72"/>
      <c r="UG296" s="72">
        <v>1</v>
      </c>
      <c r="UH296" s="72"/>
      <c r="UI296" s="72">
        <v>1</v>
      </c>
      <c r="UJ296" s="73"/>
      <c r="UK296" s="73"/>
      <c r="UL296" s="73"/>
      <c r="UM296" s="73">
        <v>1</v>
      </c>
      <c r="UN296" s="73">
        <v>2</v>
      </c>
      <c r="UO296" s="73"/>
      <c r="UP296" s="73"/>
      <c r="UQ296" s="73"/>
      <c r="UR296" s="73">
        <v>63</v>
      </c>
      <c r="US296" s="73">
        <v>2</v>
      </c>
      <c r="UT296" s="73"/>
      <c r="UU296" s="73"/>
      <c r="UV296" s="73"/>
      <c r="UW296" s="73"/>
      <c r="UX296" s="73"/>
      <c r="UY296" s="73"/>
      <c r="UZ296" s="73"/>
      <c r="VA296" s="73">
        <v>1</v>
      </c>
      <c r="VB296" s="73"/>
      <c r="VC296" s="73"/>
      <c r="VD296" s="73"/>
      <c r="VE296" s="73">
        <v>1</v>
      </c>
      <c r="VF296" s="73">
        <v>1</v>
      </c>
      <c r="VG296" s="73"/>
      <c r="VH296" s="73"/>
      <c r="VI296" s="73"/>
      <c r="VJ296" s="73">
        <v>75</v>
      </c>
      <c r="VK296" s="73">
        <v>2</v>
      </c>
      <c r="VL296" s="73"/>
      <c r="VM296" s="73"/>
      <c r="VN296" s="73"/>
      <c r="VO296" s="73"/>
      <c r="VP296" s="73"/>
      <c r="VQ296" s="73"/>
      <c r="VR296" s="73">
        <v>1</v>
      </c>
      <c r="VS296" s="73"/>
      <c r="VT296" s="73"/>
      <c r="VU296" s="73"/>
      <c r="VV296" s="73"/>
      <c r="VW296" s="73">
        <v>2</v>
      </c>
      <c r="VX296" s="73"/>
      <c r="VY296" s="73"/>
      <c r="VZ296" s="73"/>
      <c r="WA296" s="73">
        <v>73</v>
      </c>
      <c r="WB296" s="73"/>
      <c r="WC296" s="73"/>
      <c r="WD296" s="73"/>
      <c r="WE296" s="73"/>
      <c r="WF296" s="73"/>
      <c r="WG296" s="73"/>
      <c r="WH296" s="73"/>
      <c r="WI296" s="73"/>
      <c r="WJ296" s="73"/>
      <c r="WK296" s="73"/>
      <c r="WL296" s="73"/>
      <c r="WM296" s="73"/>
      <c r="WN296" s="73"/>
      <c r="WO296" s="22">
        <f t="shared" si="1064"/>
        <v>0</v>
      </c>
      <c r="WP296" s="22">
        <f t="shared" si="1065"/>
        <v>0</v>
      </c>
      <c r="WQ296" s="22">
        <f t="shared" si="1066"/>
        <v>0</v>
      </c>
      <c r="WR296" s="22">
        <f t="shared" si="1067"/>
        <v>3</v>
      </c>
      <c r="WS296" s="22">
        <f t="shared" si="1068"/>
        <v>6</v>
      </c>
      <c r="WT296" s="22">
        <f t="shared" si="1069"/>
        <v>0</v>
      </c>
      <c r="WU296" s="22">
        <f t="shared" si="1070"/>
        <v>0</v>
      </c>
      <c r="WV296" s="22">
        <f t="shared" si="1071"/>
        <v>1</v>
      </c>
      <c r="WW296" s="22">
        <f t="shared" si="1072"/>
        <v>213</v>
      </c>
      <c r="WX296" s="22">
        <f t="shared" si="1073"/>
        <v>0</v>
      </c>
      <c r="WY296" s="22">
        <f t="shared" si="1074"/>
        <v>6</v>
      </c>
      <c r="WZ296" s="22">
        <f t="shared" si="1075"/>
        <v>0</v>
      </c>
      <c r="XA296" s="22">
        <f t="shared" si="1076"/>
        <v>0</v>
      </c>
      <c r="XB296" s="22">
        <f t="shared" si="1077"/>
        <v>0</v>
      </c>
      <c r="XC296" s="22">
        <f t="shared" si="1078"/>
        <v>0</v>
      </c>
      <c r="XD296" s="22">
        <f t="shared" si="1079"/>
        <v>0</v>
      </c>
      <c r="XE296" s="22">
        <f t="shared" si="1080"/>
        <v>1</v>
      </c>
      <c r="XF296" s="22">
        <f t="shared" si="1081"/>
        <v>0</v>
      </c>
      <c r="XG296" s="93">
        <f t="shared" si="1082"/>
        <v>3</v>
      </c>
    </row>
    <row r="297" spans="1:631" ht="17.100000000000001" customHeight="1" x14ac:dyDescent="0.2">
      <c r="A297" s="101"/>
      <c r="B297" s="27" t="s">
        <v>560</v>
      </c>
      <c r="C297" s="535" t="s">
        <v>561</v>
      </c>
      <c r="D297" s="25" t="s">
        <v>583</v>
      </c>
      <c r="E297" s="535" t="s">
        <v>584</v>
      </c>
      <c r="F297" s="25" t="s">
        <v>595</v>
      </c>
      <c r="G297" s="535" t="s">
        <v>596</v>
      </c>
      <c r="H297" s="25">
        <v>17</v>
      </c>
      <c r="I297" s="28">
        <v>7</v>
      </c>
      <c r="J297" s="17">
        <f t="shared" si="948"/>
        <v>0.4551269931303964</v>
      </c>
      <c r="K297" s="17">
        <f t="shared" si="949"/>
        <v>0.56671078338690362</v>
      </c>
      <c r="L297" s="17">
        <f t="shared" si="950"/>
        <v>1.7986314760508309E-2</v>
      </c>
      <c r="M297" s="17">
        <f t="shared" si="951"/>
        <v>5.8711911965433412E-2</v>
      </c>
      <c r="N297" s="17">
        <f t="shared" si="952"/>
        <v>0.18328870134436961</v>
      </c>
      <c r="O297" s="17">
        <f t="shared" si="953"/>
        <v>2.9621226444822589E-2</v>
      </c>
      <c r="P297" s="17">
        <f t="shared" si="954"/>
        <v>0.59412747589375847</v>
      </c>
      <c r="Q297" s="17">
        <f t="shared" si="955"/>
        <v>0.48987784719091476</v>
      </c>
      <c r="R297" s="69">
        <f t="shared" si="956"/>
        <v>0.47398796610863253</v>
      </c>
      <c r="S297" s="422">
        <f t="shared" si="957"/>
        <v>0.31882658002508213</v>
      </c>
      <c r="T297" s="17">
        <f t="shared" si="1083"/>
        <v>0.68117341997491787</v>
      </c>
      <c r="U297" s="10">
        <f t="shared" si="958"/>
        <v>49556.728650015226</v>
      </c>
      <c r="V297" s="32">
        <v>1</v>
      </c>
      <c r="W297" s="550">
        <f t="shared" si="959"/>
        <v>-0.98201368523949173</v>
      </c>
      <c r="X297" s="550">
        <f t="shared" si="960"/>
        <v>0.20771546891397105</v>
      </c>
      <c r="Y297" s="550">
        <f t="shared" si="961"/>
        <v>0.79228453108602892</v>
      </c>
      <c r="Z297" s="551">
        <f t="shared" si="962"/>
        <v>57640.284205570773</v>
      </c>
      <c r="AA297" s="426">
        <f t="shared" si="963"/>
        <v>0.16884759181878162</v>
      </c>
      <c r="AB297" s="59">
        <f t="shared" si="964"/>
        <v>0.54667675348535605</v>
      </c>
      <c r="AC297" s="59">
        <f t="shared" si="965"/>
        <v>0.60637290703021451</v>
      </c>
      <c r="AD297" s="59">
        <f t="shared" si="966"/>
        <v>0.18328870134436961</v>
      </c>
      <c r="AE297" s="59">
        <f t="shared" si="967"/>
        <v>0.51012215280908524</v>
      </c>
      <c r="AF297" s="59">
        <f t="shared" si="968"/>
        <v>0.19152958971450179</v>
      </c>
      <c r="AG297" s="59">
        <f t="shared" si="969"/>
        <v>0.45320476460578557</v>
      </c>
      <c r="AH297" s="59">
        <f t="shared" si="970"/>
        <v>2.9621226444822589E-2</v>
      </c>
      <c r="AI297" s="59">
        <f t="shared" si="971"/>
        <v>0.47330938425663327</v>
      </c>
      <c r="AJ297" s="59">
        <f t="shared" si="972"/>
        <v>0.43694460200415958</v>
      </c>
      <c r="AK297" s="59">
        <f t="shared" si="973"/>
        <v>0.40587252410624153</v>
      </c>
      <c r="AL297" s="35">
        <f t="shared" si="974"/>
        <v>1.7986314760508309E-2</v>
      </c>
      <c r="AM297" s="27">
        <v>72752</v>
      </c>
      <c r="AN297" s="25">
        <v>36242</v>
      </c>
      <c r="AO297" s="25">
        <v>36510</v>
      </c>
      <c r="AP297" s="17">
        <f t="shared" si="975"/>
        <v>1.4130373791233167E-3</v>
      </c>
      <c r="AQ297" s="63">
        <v>99.265954533004646</v>
      </c>
      <c r="AR297" s="58">
        <v>1639.3333599699999</v>
      </c>
      <c r="AS297" s="24">
        <f t="shared" si="976"/>
        <v>44.37901513901442</v>
      </c>
      <c r="AT297" s="17">
        <f t="shared" si="1094"/>
        <v>3.8326164050516365E-2</v>
      </c>
      <c r="AU297" s="25">
        <v>68589</v>
      </c>
      <c r="AV297" s="25">
        <v>32495</v>
      </c>
      <c r="AW297" s="25">
        <v>36094</v>
      </c>
      <c r="AX297" s="25">
        <v>4163</v>
      </c>
      <c r="AY297" s="25">
        <v>3747</v>
      </c>
      <c r="AZ297" s="18">
        <v>416</v>
      </c>
      <c r="BA297" s="25">
        <v>12284</v>
      </c>
      <c r="BB297" s="25">
        <v>6170</v>
      </c>
      <c r="BC297" s="25">
        <v>6114</v>
      </c>
      <c r="BD297" s="63">
        <v>100.91593065096501</v>
      </c>
      <c r="BE297" s="25">
        <v>60468</v>
      </c>
      <c r="BF297" s="25">
        <v>30072</v>
      </c>
      <c r="BG297" s="25">
        <v>30396</v>
      </c>
      <c r="BH297" s="63">
        <v>98.934070272404256</v>
      </c>
      <c r="BI297" s="17">
        <v>0.16884759181878162</v>
      </c>
      <c r="BJ297" s="25">
        <v>23762</v>
      </c>
      <c r="BK297" s="25">
        <v>46581</v>
      </c>
      <c r="BL297" s="25">
        <v>2409</v>
      </c>
      <c r="BM297" s="17">
        <v>0.561838517850626</v>
      </c>
      <c r="BN297" s="10">
        <f t="shared" si="977"/>
        <v>31877.124149331259</v>
      </c>
      <c r="BO297" s="29">
        <v>0.51012215280908524</v>
      </c>
      <c r="BP297" s="30">
        <f t="shared" si="978"/>
        <v>0.48987784719091476</v>
      </c>
      <c r="BQ297" s="31">
        <v>5.171636504154054</v>
      </c>
      <c r="BR297" s="25">
        <v>48990</v>
      </c>
      <c r="BS297" s="25">
        <v>11684</v>
      </c>
      <c r="BT297" s="25">
        <v>32505</v>
      </c>
      <c r="BU297" s="25">
        <v>2958</v>
      </c>
      <c r="BV297" s="18">
        <v>1272</v>
      </c>
      <c r="BW297" s="18">
        <v>571</v>
      </c>
      <c r="BX297" s="25">
        <v>15867</v>
      </c>
      <c r="BY297" s="25">
        <v>13115</v>
      </c>
      <c r="BZ297" s="25">
        <v>2752</v>
      </c>
      <c r="CA297" s="59">
        <v>0.17344173441734415</v>
      </c>
      <c r="CB297" s="25">
        <v>68589</v>
      </c>
      <c r="CC297" s="25">
        <v>4163</v>
      </c>
      <c r="CD297" s="17">
        <f t="shared" si="979"/>
        <v>6.0694863607867154E-2</v>
      </c>
      <c r="CE297" s="18">
        <v>950</v>
      </c>
      <c r="CF297" s="25">
        <v>1968</v>
      </c>
      <c r="CG297" s="25">
        <v>3047</v>
      </c>
      <c r="CH297" s="25">
        <v>3258</v>
      </c>
      <c r="CI297" s="25">
        <v>2751</v>
      </c>
      <c r="CJ297" s="25">
        <v>1742</v>
      </c>
      <c r="CK297" s="18">
        <v>1068</v>
      </c>
      <c r="CL297" s="18">
        <v>621</v>
      </c>
      <c r="CM297" s="18">
        <v>462</v>
      </c>
      <c r="CN297" s="26">
        <v>4.3227453204764608</v>
      </c>
      <c r="CO297" s="27">
        <v>15867</v>
      </c>
      <c r="CP297" s="34">
        <f t="shared" si="980"/>
        <v>4.5851137581143258</v>
      </c>
      <c r="CQ297" s="25">
        <v>112</v>
      </c>
      <c r="CR297" s="25">
        <v>1134</v>
      </c>
      <c r="CS297" s="18">
        <v>1048</v>
      </c>
      <c r="CT297" s="25">
        <v>4398</v>
      </c>
      <c r="CU297" s="25">
        <v>6611</v>
      </c>
      <c r="CV297" s="18">
        <v>211</v>
      </c>
      <c r="CW297" s="18">
        <v>65</v>
      </c>
      <c r="CX297" s="18">
        <v>2288</v>
      </c>
      <c r="CY297" s="25">
        <v>15867</v>
      </c>
      <c r="CZ297" s="25">
        <v>14544</v>
      </c>
      <c r="DA297" s="18">
        <v>773</v>
      </c>
      <c r="DB297" s="18">
        <v>171</v>
      </c>
      <c r="DC297" s="18">
        <v>225</v>
      </c>
      <c r="DD297" s="18">
        <v>115</v>
      </c>
      <c r="DE297" s="18">
        <v>39</v>
      </c>
      <c r="DF297" s="25">
        <v>15867</v>
      </c>
      <c r="DG297" s="25">
        <v>3011</v>
      </c>
      <c r="DH297" s="18">
        <v>21</v>
      </c>
      <c r="DI297" s="18">
        <v>7</v>
      </c>
      <c r="DJ297" s="25">
        <v>12533</v>
      </c>
      <c r="DK297" s="18">
        <v>31</v>
      </c>
      <c r="DL297" s="18">
        <v>264</v>
      </c>
      <c r="DM297" s="25">
        <f t="shared" si="981"/>
        <v>13106.563811684629</v>
      </c>
      <c r="DN297" s="17">
        <f t="shared" si="982"/>
        <v>0.78987836389991806</v>
      </c>
      <c r="DO297" s="17">
        <f t="shared" si="983"/>
        <v>1.9537404676372343E-3</v>
      </c>
      <c r="DP297" s="23">
        <f t="shared" si="984"/>
        <v>0.19152958971450179</v>
      </c>
      <c r="DQ297" s="23">
        <f t="shared" si="985"/>
        <v>0.80847041028549826</v>
      </c>
      <c r="DR297" s="25">
        <v>15867</v>
      </c>
      <c r="DS297" s="18">
        <v>71</v>
      </c>
      <c r="DT297" s="25">
        <v>7266</v>
      </c>
      <c r="DU297" s="18">
        <v>25</v>
      </c>
      <c r="DV297" s="25">
        <v>3349</v>
      </c>
      <c r="DW297" s="18">
        <v>2711</v>
      </c>
      <c r="DX297" s="25">
        <v>2051</v>
      </c>
      <c r="DY297" s="18">
        <v>394</v>
      </c>
      <c r="DZ297" s="17">
        <f t="shared" si="986"/>
        <v>0.67504884351169092</v>
      </c>
      <c r="EA297" s="17">
        <f t="shared" si="987"/>
        <v>0.32495115648830908</v>
      </c>
      <c r="EB297" s="25">
        <v>15867</v>
      </c>
      <c r="EC297" s="25">
        <v>6416</v>
      </c>
      <c r="ED297" s="18">
        <v>775</v>
      </c>
      <c r="EE297" s="25">
        <v>6092</v>
      </c>
      <c r="EF297" s="17">
        <f t="shared" si="1087"/>
        <v>0.38394151383374298</v>
      </c>
      <c r="EG297" s="25">
        <v>2372</v>
      </c>
      <c r="EH297" s="18">
        <v>212</v>
      </c>
      <c r="EI297" s="17">
        <f t="shared" si="988"/>
        <v>0.45320476460578557</v>
      </c>
      <c r="EJ297" s="17">
        <f t="shared" si="989"/>
        <v>0.14949265771727485</v>
      </c>
      <c r="EK297" s="69">
        <f t="shared" si="990"/>
        <v>0.56671078338690362</v>
      </c>
      <c r="EL297" s="27">
        <v>46265</v>
      </c>
      <c r="EM297" s="25">
        <v>25292</v>
      </c>
      <c r="EN297" s="25">
        <v>20973</v>
      </c>
      <c r="EO297" s="59">
        <v>0.54667675348535605</v>
      </c>
      <c r="EP297" s="25">
        <v>21834</v>
      </c>
      <c r="EQ297" s="25">
        <v>13712</v>
      </c>
      <c r="ER297" s="25">
        <v>8122</v>
      </c>
      <c r="ES297" s="59">
        <v>0.62801135843180356</v>
      </c>
      <c r="ET297" s="25">
        <v>24431</v>
      </c>
      <c r="EU297" s="25">
        <v>11580</v>
      </c>
      <c r="EV297" s="25">
        <v>12851</v>
      </c>
      <c r="EW297" s="59">
        <v>0.47398796610863253</v>
      </c>
      <c r="EX297" s="25">
        <v>7841</v>
      </c>
      <c r="EY297" s="25">
        <v>5144</v>
      </c>
      <c r="EZ297" s="25">
        <v>2697</v>
      </c>
      <c r="FA297" s="59">
        <v>0.65603877056497895</v>
      </c>
      <c r="FB297" s="25">
        <v>38424</v>
      </c>
      <c r="FC297" s="25">
        <v>20148</v>
      </c>
      <c r="FD297" s="25">
        <v>18276</v>
      </c>
      <c r="FE297" s="59">
        <v>0.52435977514053711</v>
      </c>
      <c r="FF297" s="25">
        <v>31544</v>
      </c>
      <c r="FG297" s="25">
        <v>8926</v>
      </c>
      <c r="FH297" s="25">
        <v>8464</v>
      </c>
      <c r="FI297" s="25">
        <v>14154</v>
      </c>
      <c r="FJ297" s="23">
        <f t="shared" si="991"/>
        <v>0.44870656860258684</v>
      </c>
      <c r="FK297" s="23">
        <f t="shared" si="992"/>
        <v>0.26832361146335276</v>
      </c>
      <c r="FL297" s="36">
        <f t="shared" si="993"/>
        <v>0.6306344496255476</v>
      </c>
      <c r="FM297" s="25">
        <v>14321</v>
      </c>
      <c r="FN297" s="25">
        <v>3996</v>
      </c>
      <c r="FO297" s="17">
        <f t="shared" si="994"/>
        <v>0.27903079393897073</v>
      </c>
      <c r="FP297" s="25">
        <v>3848</v>
      </c>
      <c r="FQ297" s="17">
        <f t="shared" si="995"/>
        <v>0.26869632008937921</v>
      </c>
      <c r="FR297" s="25">
        <v>6477</v>
      </c>
      <c r="FS297" s="17">
        <f t="shared" si="996"/>
        <v>0.45227288597165005</v>
      </c>
      <c r="FT297" s="25">
        <v>17223</v>
      </c>
      <c r="FU297" s="25">
        <v>4930</v>
      </c>
      <c r="FV297" s="25">
        <v>4616</v>
      </c>
      <c r="FW297" s="17">
        <f t="shared" si="997"/>
        <v>0.44574116007664172</v>
      </c>
      <c r="FX297" s="17">
        <f t="shared" si="998"/>
        <v>0.26801370260697904</v>
      </c>
      <c r="FY297" s="25">
        <v>7677</v>
      </c>
      <c r="FZ297" s="25">
        <v>36969</v>
      </c>
      <c r="GA297" s="25">
        <v>22417</v>
      </c>
      <c r="GB297" s="25">
        <v>7776</v>
      </c>
      <c r="GC297" s="18">
        <v>3875</v>
      </c>
      <c r="GD297" s="18">
        <v>1533</v>
      </c>
      <c r="GE297" s="18">
        <v>37</v>
      </c>
      <c r="GF297" s="18">
        <v>858</v>
      </c>
      <c r="GG297" s="18">
        <v>43</v>
      </c>
      <c r="GH297" s="18">
        <v>26</v>
      </c>
      <c r="GI297" s="18">
        <v>404</v>
      </c>
      <c r="GJ297" s="10">
        <f t="shared" si="999"/>
        <v>22417</v>
      </c>
      <c r="GK297" s="10">
        <f t="shared" si="1088"/>
        <v>14552</v>
      </c>
      <c r="GL297" s="10">
        <f t="shared" si="1089"/>
        <v>6776</v>
      </c>
      <c r="GM297" s="10">
        <f t="shared" si="1000"/>
        <v>30193</v>
      </c>
      <c r="GN297" s="10">
        <f t="shared" si="1090"/>
        <v>2901</v>
      </c>
      <c r="GO297" s="17">
        <f t="shared" si="1001"/>
        <v>0.60637290703021451</v>
      </c>
      <c r="GP297" s="17">
        <f t="shared" si="1091"/>
        <v>0.39362709296978549</v>
      </c>
      <c r="GQ297" s="17">
        <f t="shared" si="1092"/>
        <v>0.18328870134436961</v>
      </c>
      <c r="GR297" s="17">
        <f t="shared" si="1093"/>
        <v>7.8471151505315265E-2</v>
      </c>
      <c r="GS297" s="17">
        <f t="shared" si="1002"/>
        <v>0.28845789715707754</v>
      </c>
      <c r="GT297" s="25">
        <v>18531</v>
      </c>
      <c r="GU297" s="25">
        <v>10042</v>
      </c>
      <c r="GV297" s="25">
        <v>4406</v>
      </c>
      <c r="GW297" s="18">
        <v>2394</v>
      </c>
      <c r="GX297" s="18">
        <v>911</v>
      </c>
      <c r="GY297" s="18">
        <v>25</v>
      </c>
      <c r="GZ297" s="18">
        <v>442</v>
      </c>
      <c r="HA297" s="18">
        <v>13</v>
      </c>
      <c r="HB297" s="18">
        <v>15</v>
      </c>
      <c r="HC297" s="18">
        <v>283</v>
      </c>
      <c r="HD297" s="23">
        <f t="shared" si="1003"/>
        <v>0.54190275754141704</v>
      </c>
      <c r="HE297" s="23">
        <f t="shared" si="1004"/>
        <v>0.45809724245858291</v>
      </c>
      <c r="HF297" s="23">
        <f t="shared" si="1005"/>
        <v>0.22033349522421888</v>
      </c>
      <c r="HG297" s="23">
        <f t="shared" si="1006"/>
        <v>9.1144568560790021E-2</v>
      </c>
      <c r="HH297" s="25">
        <v>18438</v>
      </c>
      <c r="HI297" s="25">
        <v>12375</v>
      </c>
      <c r="HJ297" s="25">
        <v>3370</v>
      </c>
      <c r="HK297" s="18">
        <v>1481</v>
      </c>
      <c r="HL297" s="18">
        <v>622</v>
      </c>
      <c r="HM297" s="18">
        <v>12</v>
      </c>
      <c r="HN297" s="18">
        <v>416</v>
      </c>
      <c r="HO297" s="18">
        <v>30</v>
      </c>
      <c r="HP297" s="18">
        <v>11</v>
      </c>
      <c r="HQ297" s="18">
        <v>121</v>
      </c>
      <c r="HR297" s="23">
        <f t="shared" si="1007"/>
        <v>0.6711682395053693</v>
      </c>
      <c r="HS297" s="23">
        <f t="shared" si="1008"/>
        <v>0.32883176049463064</v>
      </c>
      <c r="HT297" s="80">
        <f t="shared" si="1009"/>
        <v>0.14605705607983513</v>
      </c>
      <c r="HU297" s="27">
        <v>57454</v>
      </c>
      <c r="HV297" s="18">
        <v>933</v>
      </c>
      <c r="HW297" s="18">
        <v>6360</v>
      </c>
      <c r="HX297" s="18">
        <v>318</v>
      </c>
      <c r="HY297" s="25">
        <v>20429</v>
      </c>
      <c r="HZ297" s="25">
        <v>13377</v>
      </c>
      <c r="IA297" s="18">
        <v>291</v>
      </c>
      <c r="IB297" s="18">
        <v>125</v>
      </c>
      <c r="IC297" s="25">
        <v>6134</v>
      </c>
      <c r="ID297" s="25">
        <v>5806</v>
      </c>
      <c r="IE297" s="18">
        <v>1656</v>
      </c>
      <c r="IF297" s="18">
        <v>219</v>
      </c>
      <c r="IG297" s="18">
        <v>1806</v>
      </c>
      <c r="IH297" s="17">
        <f t="shared" si="1010"/>
        <v>0.33388449890347061</v>
      </c>
      <c r="II297" s="17">
        <f t="shared" si="1011"/>
        <v>0.23282974205451318</v>
      </c>
      <c r="IJ297" s="30">
        <f t="shared" si="1012"/>
        <v>4.2949839276369888</v>
      </c>
      <c r="IK297" s="17">
        <f t="shared" si="1084"/>
        <v>5.8711911965433412E-2</v>
      </c>
      <c r="IL297" s="25">
        <v>28551</v>
      </c>
      <c r="IM297" s="25">
        <v>603</v>
      </c>
      <c r="IN297" s="25">
        <v>4939</v>
      </c>
      <c r="IO297" s="25">
        <v>219</v>
      </c>
      <c r="IP297" s="25">
        <v>11695</v>
      </c>
      <c r="IQ297" s="25">
        <v>5309</v>
      </c>
      <c r="IR297" s="25">
        <v>193</v>
      </c>
      <c r="IS297" s="18">
        <v>102</v>
      </c>
      <c r="IT297" s="25">
        <v>3064</v>
      </c>
      <c r="IU297" s="25">
        <v>387</v>
      </c>
      <c r="IV297" s="25">
        <v>683</v>
      </c>
      <c r="IW297" s="18">
        <v>114</v>
      </c>
      <c r="IX297" s="25">
        <v>1243</v>
      </c>
      <c r="IY297" s="17">
        <f t="shared" si="1013"/>
        <v>0.80410493502854541</v>
      </c>
      <c r="IZ297" s="25">
        <v>28903</v>
      </c>
      <c r="JA297" s="18">
        <v>330</v>
      </c>
      <c r="JB297" s="18">
        <v>1421</v>
      </c>
      <c r="JC297" s="18">
        <v>99</v>
      </c>
      <c r="JD297" s="25">
        <v>8734</v>
      </c>
      <c r="JE297" s="25">
        <v>8068</v>
      </c>
      <c r="JF297" s="18">
        <v>98</v>
      </c>
      <c r="JG297" s="18">
        <v>23</v>
      </c>
      <c r="JH297" s="25">
        <v>3070</v>
      </c>
      <c r="JI297" s="25">
        <v>5419</v>
      </c>
      <c r="JJ297" s="18">
        <v>973</v>
      </c>
      <c r="JK297" s="18">
        <v>105</v>
      </c>
      <c r="JL297" s="18">
        <v>563</v>
      </c>
      <c r="JM297" s="80">
        <f t="shared" si="1014"/>
        <v>0.64872158599453345</v>
      </c>
      <c r="JN297" s="27">
        <v>57454</v>
      </c>
      <c r="JO297" s="25">
        <v>31273</v>
      </c>
      <c r="JP297" s="18">
        <v>32</v>
      </c>
      <c r="JQ297" s="18">
        <v>301</v>
      </c>
      <c r="JR297" s="18">
        <v>1906</v>
      </c>
      <c r="JS297" s="18">
        <v>254</v>
      </c>
      <c r="JT297" s="18">
        <v>351</v>
      </c>
      <c r="JU297" s="18">
        <v>4</v>
      </c>
      <c r="JV297" s="18">
        <v>14</v>
      </c>
      <c r="JW297" s="25">
        <v>23319</v>
      </c>
      <c r="JX297" s="17">
        <f t="shared" si="1015"/>
        <v>0.40587252410624153</v>
      </c>
      <c r="JY297" s="17">
        <f t="shared" si="1016"/>
        <v>0.59412747589375847</v>
      </c>
      <c r="JZ297" s="25">
        <v>9949</v>
      </c>
      <c r="KA297" s="25">
        <v>6741</v>
      </c>
      <c r="KB297" s="18">
        <v>15</v>
      </c>
      <c r="KC297" s="18">
        <v>89</v>
      </c>
      <c r="KD297" s="18">
        <v>223</v>
      </c>
      <c r="KE297" s="18">
        <v>23</v>
      </c>
      <c r="KF297" s="18">
        <v>38</v>
      </c>
      <c r="KG297" s="18">
        <v>3</v>
      </c>
      <c r="KH297" s="18">
        <v>0</v>
      </c>
      <c r="KI297" s="25">
        <v>2817</v>
      </c>
      <c r="KJ297" s="17">
        <f t="shared" si="1017"/>
        <v>0.28314403457633935</v>
      </c>
      <c r="KK297" s="25">
        <v>47505</v>
      </c>
      <c r="KL297" s="25">
        <v>24532</v>
      </c>
      <c r="KM297" s="18">
        <v>17</v>
      </c>
      <c r="KN297" s="18">
        <v>212</v>
      </c>
      <c r="KO297" s="18">
        <v>1683</v>
      </c>
      <c r="KP297" s="18">
        <v>231</v>
      </c>
      <c r="KQ297" s="18">
        <v>313</v>
      </c>
      <c r="KR297" s="18">
        <v>1</v>
      </c>
      <c r="KS297" s="18">
        <v>14</v>
      </c>
      <c r="KT297" s="25">
        <v>20502</v>
      </c>
      <c r="KU297" s="69">
        <f t="shared" si="1095"/>
        <v>0.43157562361856644</v>
      </c>
      <c r="KV297" s="27">
        <v>72752</v>
      </c>
      <c r="KW297" s="25">
        <v>69189</v>
      </c>
      <c r="KX297" s="25">
        <v>3563</v>
      </c>
      <c r="KY297" s="59">
        <v>4.8974598636463605E-2</v>
      </c>
      <c r="KZ297" s="18">
        <v>1171</v>
      </c>
      <c r="LA297" s="18">
        <v>941</v>
      </c>
      <c r="LB297" s="18">
        <v>1073</v>
      </c>
      <c r="LC297" s="18">
        <v>2266</v>
      </c>
      <c r="LD297" s="25">
        <v>36242</v>
      </c>
      <c r="LE297" s="25">
        <v>34504</v>
      </c>
      <c r="LF297" s="25">
        <v>1738</v>
      </c>
      <c r="LG297" s="59">
        <v>4.7955410849290878E-2</v>
      </c>
      <c r="LH297" s="25">
        <v>36510</v>
      </c>
      <c r="LI297" s="25">
        <v>34685</v>
      </c>
      <c r="LJ297" s="25">
        <v>1825</v>
      </c>
      <c r="LK297" s="35">
        <v>4.9986305121884414E-2</v>
      </c>
      <c r="LL297" s="27">
        <v>15867</v>
      </c>
      <c r="LM297" s="18">
        <v>213</v>
      </c>
      <c r="LN297" s="25">
        <v>7297</v>
      </c>
      <c r="LO297" s="25">
        <v>6517</v>
      </c>
      <c r="LP297" s="18">
        <v>399</v>
      </c>
      <c r="LQ297" s="18">
        <v>237</v>
      </c>
      <c r="LR297" s="18">
        <v>1204</v>
      </c>
      <c r="LS297" s="23">
        <f t="shared" si="1018"/>
        <v>7.5880758807588072E-2</v>
      </c>
      <c r="LT297" s="23">
        <f t="shared" si="1019"/>
        <v>0.92411924119241196</v>
      </c>
      <c r="LU297" s="17">
        <f t="shared" si="1020"/>
        <v>0.47330938425663327</v>
      </c>
      <c r="LV297" s="25">
        <v>15867</v>
      </c>
      <c r="LW297" s="18">
        <v>3851</v>
      </c>
      <c r="LX297" s="18">
        <v>169</v>
      </c>
      <c r="LY297" s="25">
        <v>2779</v>
      </c>
      <c r="LZ297" s="25">
        <v>2148</v>
      </c>
      <c r="MA297" s="18">
        <v>351</v>
      </c>
      <c r="MB297" s="25">
        <v>4108</v>
      </c>
      <c r="MC297" s="18">
        <v>2011</v>
      </c>
      <c r="MD297" s="18">
        <v>134</v>
      </c>
      <c r="ME297" s="18">
        <v>112</v>
      </c>
      <c r="MF297" s="18">
        <v>204</v>
      </c>
      <c r="MG297" s="17">
        <f t="shared" si="1021"/>
        <v>0.40776454276170671</v>
      </c>
      <c r="MH297" s="17">
        <f t="shared" si="1022"/>
        <v>0.43694460200415958</v>
      </c>
      <c r="MI297" s="25">
        <v>15867</v>
      </c>
      <c r="MJ297" s="18">
        <v>3879</v>
      </c>
      <c r="MK297" s="18">
        <v>189</v>
      </c>
      <c r="ML297" s="25">
        <v>2614</v>
      </c>
      <c r="MM297" s="25">
        <v>2103</v>
      </c>
      <c r="MN297" s="18">
        <v>342</v>
      </c>
      <c r="MO297" s="25">
        <v>4383</v>
      </c>
      <c r="MP297" s="18">
        <v>2007</v>
      </c>
      <c r="MQ297" s="18">
        <v>7</v>
      </c>
      <c r="MR297" s="18">
        <v>129</v>
      </c>
      <c r="MS297" s="18">
        <v>214</v>
      </c>
      <c r="MT297" s="17">
        <f t="shared" si="1023"/>
        <v>0.54805571311527068</v>
      </c>
      <c r="MU297" s="69">
        <f t="shared" si="1024"/>
        <v>0.4551269931303964</v>
      </c>
      <c r="MV297" s="27">
        <v>15867</v>
      </c>
      <c r="MW297" s="18">
        <v>470</v>
      </c>
      <c r="MX297" s="18">
        <v>475</v>
      </c>
      <c r="MY297" s="25">
        <v>4213</v>
      </c>
      <c r="MZ297" s="18">
        <v>699</v>
      </c>
      <c r="NA297" s="18">
        <v>521</v>
      </c>
      <c r="NB297" s="25">
        <v>1816</v>
      </c>
      <c r="NC297" s="25">
        <v>7521</v>
      </c>
      <c r="ND297" s="18">
        <v>152</v>
      </c>
      <c r="NE297" s="17">
        <f t="shared" si="1025"/>
        <v>2.9621226444822589E-2</v>
      </c>
      <c r="NF297" s="10">
        <f t="shared" si="1026"/>
        <v>2031.6903006239365</v>
      </c>
      <c r="NG297" s="17">
        <f t="shared" si="1027"/>
        <v>0.53645931808155289</v>
      </c>
      <c r="NH297" s="25">
        <v>15867</v>
      </c>
      <c r="NI297" s="18">
        <v>25</v>
      </c>
      <c r="NJ297" s="18">
        <v>2</v>
      </c>
      <c r="NK297" s="18">
        <v>23</v>
      </c>
      <c r="NL297" s="18">
        <v>13</v>
      </c>
      <c r="NM297" s="25">
        <v>11777</v>
      </c>
      <c r="NN297" s="18">
        <v>3827</v>
      </c>
      <c r="NO297" s="18">
        <v>178</v>
      </c>
      <c r="NP297" s="18">
        <v>1</v>
      </c>
      <c r="NQ297" s="32">
        <v>21</v>
      </c>
      <c r="NR297" s="27">
        <v>15867</v>
      </c>
      <c r="NS297" s="37">
        <f t="shared" si="1028"/>
        <v>0.96987458246675495</v>
      </c>
      <c r="NT297" s="37">
        <f t="shared" si="1029"/>
        <v>0.261707681443275</v>
      </c>
      <c r="NU297" s="37">
        <f t="shared" si="1030"/>
        <v>1.0310611475729416</v>
      </c>
      <c r="NV297" s="17">
        <f t="shared" si="1031"/>
        <v>0.20936853915001569</v>
      </c>
      <c r="NW297" s="10">
        <f t="shared" si="1032"/>
        <v>8656</v>
      </c>
      <c r="NX297" s="17">
        <f t="shared" si="1033"/>
        <v>0.54553475767315818</v>
      </c>
      <c r="NY297" s="19">
        <f t="shared" si="1034"/>
        <v>0.15599488186847843</v>
      </c>
      <c r="NZ297" s="25">
        <v>3805</v>
      </c>
      <c r="OA297" s="25">
        <v>7211</v>
      </c>
      <c r="OB297" s="18">
        <v>160</v>
      </c>
      <c r="OC297" s="25">
        <v>3482</v>
      </c>
      <c r="OD297" s="18">
        <v>206</v>
      </c>
      <c r="OE297" s="18">
        <v>525</v>
      </c>
      <c r="OF297" s="17">
        <f t="shared" si="1035"/>
        <v>0.21944917123589841</v>
      </c>
      <c r="OG297" s="17">
        <f t="shared" si="1036"/>
        <v>0.23980588643095732</v>
      </c>
      <c r="OH297" s="17">
        <f t="shared" si="1037"/>
        <v>0.45446524232684188</v>
      </c>
      <c r="OI297" s="69">
        <f t="shared" si="1038"/>
        <v>3.3087540177727359E-2</v>
      </c>
      <c r="OJ297" s="27">
        <v>15867</v>
      </c>
      <c r="OK297" s="18">
        <v>312</v>
      </c>
      <c r="OL297" s="25">
        <v>8767</v>
      </c>
      <c r="OM297" s="18">
        <v>1013</v>
      </c>
      <c r="ON297" s="18">
        <v>531</v>
      </c>
      <c r="OO297" s="18">
        <v>17</v>
      </c>
      <c r="OP297" s="18">
        <v>6</v>
      </c>
      <c r="OQ297" s="25">
        <v>2942</v>
      </c>
      <c r="OR297" s="69">
        <f t="shared" si="1039"/>
        <v>0.60603768828385962</v>
      </c>
      <c r="OS297" s="22">
        <v>58635</v>
      </c>
      <c r="OT297" s="22">
        <v>22333</v>
      </c>
      <c r="OU297" s="38">
        <f t="shared" si="1097"/>
        <v>0.73874499685753037</v>
      </c>
      <c r="OV297" s="39">
        <v>0.60227107867281604</v>
      </c>
      <c r="OW297" s="22">
        <v>1345052</v>
      </c>
      <c r="OX297" s="36">
        <f t="shared" si="1098"/>
        <v>55036837.736000001</v>
      </c>
      <c r="OY297" s="36">
        <f t="shared" si="1099"/>
        <v>1513158.5983739707</v>
      </c>
      <c r="OZ297" s="22">
        <v>1825</v>
      </c>
      <c r="PA297" s="22">
        <v>1825</v>
      </c>
      <c r="PB297" s="38">
        <f t="shared" si="1100"/>
        <v>6.0368495914789454E-2</v>
      </c>
      <c r="PC297" s="39">
        <v>0.47620273972602739</v>
      </c>
      <c r="PD297" s="22">
        <v>86907</v>
      </c>
      <c r="PE297" s="40">
        <f t="shared" si="1040"/>
        <v>3556060.6260000002</v>
      </c>
      <c r="PF297" s="36">
        <f t="shared" si="1041"/>
        <v>560561.29985228949</v>
      </c>
      <c r="PG297" s="22">
        <v>63</v>
      </c>
      <c r="PH297" s="22">
        <v>63</v>
      </c>
      <c r="PI297" s="38">
        <f t="shared" si="1101"/>
        <v>2.0839535576064306E-3</v>
      </c>
      <c r="PJ297" s="39">
        <v>0.10063492063492063</v>
      </c>
      <c r="PK297" s="22">
        <v>634</v>
      </c>
      <c r="PL297" s="41">
        <f t="shared" si="1042"/>
        <v>25942.011999999999</v>
      </c>
      <c r="PM297" s="36">
        <f t="shared" si="1043"/>
        <v>5150.0374334796943</v>
      </c>
      <c r="PN297" s="22">
        <v>4416</v>
      </c>
      <c r="PO297" s="22">
        <v>4416</v>
      </c>
      <c r="PP297" s="38">
        <f t="shared" si="1102"/>
        <v>0.14607522079984123</v>
      </c>
      <c r="PQ297" s="39">
        <v>0.47414628623188404</v>
      </c>
      <c r="PR297" s="22">
        <v>209383</v>
      </c>
      <c r="PS297" s="41">
        <f t="shared" si="1044"/>
        <v>8567533.5940000005</v>
      </c>
      <c r="PT297" s="36">
        <f t="shared" si="1045"/>
        <v>579018.63580259401</v>
      </c>
      <c r="PU297" s="22">
        <v>1502</v>
      </c>
      <c r="PV297" s="22">
        <v>1502</v>
      </c>
      <c r="PW297" s="38">
        <f t="shared" si="1103"/>
        <v>4.9684099103569183E-2</v>
      </c>
      <c r="PX297" s="39">
        <v>0.2859786950732357</v>
      </c>
      <c r="PY297" s="22">
        <v>42954</v>
      </c>
      <c r="PZ297" s="36">
        <f t="shared" si="1046"/>
        <v>229155.21741769693</v>
      </c>
      <c r="QA297" s="22"/>
      <c r="QB297" s="22"/>
      <c r="QC297" s="39">
        <v>0</v>
      </c>
      <c r="QD297" s="22"/>
      <c r="QE297" s="22">
        <f t="shared" si="1047"/>
        <v>0</v>
      </c>
      <c r="QF297" s="22"/>
      <c r="QG297" s="22">
        <v>28</v>
      </c>
      <c r="QH297" s="22">
        <v>28</v>
      </c>
      <c r="QI297" s="38">
        <f t="shared" si="1104"/>
        <v>9.2620158115841358E-4</v>
      </c>
      <c r="QJ297" s="39">
        <v>0.22107142857142859</v>
      </c>
      <c r="QK297" s="22">
        <v>619</v>
      </c>
      <c r="QL297" s="42">
        <f t="shared" si="1048"/>
        <v>55.073314285714289</v>
      </c>
      <c r="QM297" s="22">
        <f t="shared" si="1105"/>
        <v>64</v>
      </c>
      <c r="QN297" s="22"/>
      <c r="QO297" s="22"/>
      <c r="QP297" s="38">
        <f t="shared" si="1106"/>
        <v>0</v>
      </c>
      <c r="QQ297" s="39">
        <v>0</v>
      </c>
      <c r="QR297" s="22"/>
      <c r="QS297" s="36">
        <f t="shared" si="1049"/>
        <v>0</v>
      </c>
      <c r="QT297" s="22">
        <v>64</v>
      </c>
      <c r="QU297" s="22">
        <v>64</v>
      </c>
      <c r="QV297" s="38">
        <f t="shared" si="1107"/>
        <v>2.1170321855049452E-3</v>
      </c>
      <c r="QW297" s="39">
        <v>0.15593750000000001</v>
      </c>
      <c r="QX297" s="22">
        <v>998</v>
      </c>
      <c r="QY297" s="36">
        <f t="shared" si="1050"/>
        <v>15047.854151069383</v>
      </c>
      <c r="QZ297" s="22"/>
      <c r="RA297" s="22"/>
      <c r="RB297" s="38">
        <f t="shared" si="1108"/>
        <v>0</v>
      </c>
      <c r="RC297" s="39">
        <v>0</v>
      </c>
      <c r="RD297" s="22"/>
      <c r="RE297" s="36">
        <f t="shared" si="1051"/>
        <v>0</v>
      </c>
      <c r="RF297" s="10">
        <f t="shared" si="1109"/>
        <v>66533</v>
      </c>
      <c r="RG297" s="10">
        <f t="shared" si="1110"/>
        <v>30231</v>
      </c>
      <c r="RH297" s="17">
        <f t="shared" si="1111"/>
        <v>3.8881665001099658E-2</v>
      </c>
      <c r="RI297" s="17">
        <f t="shared" si="1112"/>
        <v>8.883197718454202E-4</v>
      </c>
      <c r="RJ297" s="17">
        <f t="shared" si="1113"/>
        <v>0.5213928675113505</v>
      </c>
      <c r="RK297" s="17">
        <f t="shared" si="1114"/>
        <v>0.19315401826348494</v>
      </c>
      <c r="RL297" s="17">
        <f t="shared" si="1115"/>
        <v>0.19951390897691776</v>
      </c>
      <c r="RM297" s="17">
        <f t="shared" si="1116"/>
        <v>7.8960590147650236E-2</v>
      </c>
      <c r="RN297" s="17">
        <f t="shared" si="1117"/>
        <v>0</v>
      </c>
      <c r="RO297" s="17">
        <f t="shared" si="1118"/>
        <v>5.1850769867413321E-3</v>
      </c>
      <c r="RP297" s="17">
        <f t="shared" si="1119"/>
        <v>0</v>
      </c>
      <c r="RQ297" s="17">
        <f t="shared" si="1120"/>
        <v>1.8976750546597795E-5</v>
      </c>
      <c r="RR297" s="36">
        <f t="shared" si="1121"/>
        <v>2902146.7163453856</v>
      </c>
      <c r="RS297" s="36">
        <f t="shared" si="1122"/>
        <v>39.890954425244466</v>
      </c>
      <c r="RT297" s="10">
        <f t="shared" si="1123"/>
        <v>36302</v>
      </c>
      <c r="RU297" s="17">
        <f t="shared" si="1124"/>
        <v>0.5456239760720244</v>
      </c>
      <c r="RV297" s="37">
        <f t="shared" si="1125"/>
        <v>1.0934724121864339</v>
      </c>
      <c r="RW297" s="36">
        <f t="shared" si="1126"/>
        <v>0.41553496811084234</v>
      </c>
      <c r="RX297" s="85">
        <v>-1.827148</v>
      </c>
      <c r="RY297" s="93">
        <v>101</v>
      </c>
      <c r="RZ297" s="43" t="b">
        <v>0</v>
      </c>
      <c r="SA297" s="18" t="b">
        <v>0</v>
      </c>
      <c r="SB297" s="18" t="b">
        <v>0</v>
      </c>
      <c r="SC297" s="18" t="b">
        <v>0</v>
      </c>
      <c r="SD297" s="18" t="b">
        <v>0</v>
      </c>
      <c r="SE297" s="32" t="b">
        <v>0</v>
      </c>
      <c r="SF297" s="43" t="b">
        <v>0</v>
      </c>
      <c r="SG297" s="18" t="b">
        <v>1</v>
      </c>
      <c r="SH297" s="18">
        <v>12</v>
      </c>
      <c r="SI297" s="18">
        <v>1</v>
      </c>
      <c r="SJ297" s="22"/>
      <c r="SK297" s="22">
        <v>3</v>
      </c>
      <c r="SL297" s="22">
        <v>17</v>
      </c>
      <c r="SM297" s="22">
        <v>4</v>
      </c>
      <c r="SN297" s="18"/>
      <c r="SO297" s="18"/>
      <c r="SP297" s="18"/>
      <c r="SQ297" s="17">
        <f t="shared" si="1052"/>
        <v>0</v>
      </c>
      <c r="SR297" s="17">
        <f t="shared" si="1053"/>
        <v>2.9850746268656716E-2</v>
      </c>
      <c r="SS297" s="17">
        <f t="shared" si="1054"/>
        <v>1.5151515151515152E-2</v>
      </c>
      <c r="ST297" s="17">
        <f t="shared" si="1055"/>
        <v>3.6529680365296802E-3</v>
      </c>
      <c r="SU297" s="17">
        <f t="shared" si="1056"/>
        <v>0</v>
      </c>
      <c r="SV297" s="17">
        <f t="shared" si="1086"/>
        <v>0</v>
      </c>
      <c r="SW297" s="17">
        <f t="shared" si="1057"/>
        <v>0.1</v>
      </c>
      <c r="SX297" s="17">
        <f t="shared" si="1058"/>
        <v>0.25</v>
      </c>
      <c r="SY297" s="17">
        <f t="shared" si="1059"/>
        <v>8.6956521739130436E-3</v>
      </c>
      <c r="SZ297" s="17">
        <f t="shared" si="1060"/>
        <v>1.2163807364175388E-2</v>
      </c>
      <c r="TA297" s="17">
        <f t="shared" si="1061"/>
        <v>8.9673913043478257E-2</v>
      </c>
      <c r="TB297" s="24">
        <f t="shared" si="1096"/>
        <v>11.151515151515152</v>
      </c>
      <c r="TC297" s="69">
        <f t="shared" si="1063"/>
        <v>1.7986314760508309E-2</v>
      </c>
      <c r="TD297" s="17">
        <f t="shared" si="1085"/>
        <v>1.4463534361851331E-4</v>
      </c>
      <c r="TE297" s="95"/>
      <c r="TF297" s="71"/>
      <c r="TG297" s="71"/>
      <c r="TH297" s="71"/>
      <c r="TI297" s="71"/>
      <c r="TJ297" s="71"/>
      <c r="TK297" s="71">
        <v>3</v>
      </c>
      <c r="TL297" s="71"/>
      <c r="TM297" s="71">
        <v>1</v>
      </c>
      <c r="TN297" s="71"/>
      <c r="TO297" s="71">
        <v>1</v>
      </c>
      <c r="TP297" s="71"/>
      <c r="TQ297" s="71"/>
      <c r="TR297" s="72"/>
      <c r="TS297" s="72"/>
      <c r="TT297" s="72"/>
      <c r="TU297" s="72"/>
      <c r="TV297" s="72"/>
      <c r="TW297" s="72"/>
      <c r="TX297" s="72"/>
      <c r="TY297" s="72">
        <v>1</v>
      </c>
      <c r="TZ297" s="72">
        <v>2</v>
      </c>
      <c r="UA297" s="72"/>
      <c r="UB297" s="72"/>
      <c r="UC297" s="72"/>
      <c r="UD297" s="72"/>
      <c r="UE297" s="72"/>
      <c r="UF297" s="72"/>
      <c r="UG297" s="72">
        <v>2</v>
      </c>
      <c r="UH297" s="72"/>
      <c r="UI297" s="72"/>
      <c r="UJ297" s="73"/>
      <c r="UK297" s="73"/>
      <c r="UL297" s="73"/>
      <c r="UM297" s="73"/>
      <c r="UN297" s="73">
        <v>2</v>
      </c>
      <c r="UO297" s="73"/>
      <c r="UP297" s="73"/>
      <c r="UQ297" s="73"/>
      <c r="UR297" s="73">
        <v>6</v>
      </c>
      <c r="US297" s="73"/>
      <c r="UT297" s="73"/>
      <c r="UU297" s="73"/>
      <c r="UV297" s="73"/>
      <c r="UW297" s="73"/>
      <c r="UX297" s="73"/>
      <c r="UY297" s="73">
        <v>1</v>
      </c>
      <c r="UZ297" s="73"/>
      <c r="VA297" s="73"/>
      <c r="VB297" s="73"/>
      <c r="VC297" s="73"/>
      <c r="VD297" s="73"/>
      <c r="VE297" s="73"/>
      <c r="VF297" s="73">
        <v>1</v>
      </c>
      <c r="VG297" s="73"/>
      <c r="VH297" s="73"/>
      <c r="VI297" s="73"/>
      <c r="VJ297" s="73">
        <v>8</v>
      </c>
      <c r="VK297" s="73"/>
      <c r="VL297" s="73"/>
      <c r="VM297" s="73"/>
      <c r="VN297" s="73"/>
      <c r="VO297" s="73"/>
      <c r="VP297" s="73">
        <v>1</v>
      </c>
      <c r="VQ297" s="73"/>
      <c r="VR297" s="73"/>
      <c r="VS297" s="73"/>
      <c r="VT297" s="73"/>
      <c r="VU297" s="73"/>
      <c r="VV297" s="73"/>
      <c r="VW297" s="73">
        <v>2</v>
      </c>
      <c r="VX297" s="73"/>
      <c r="VY297" s="73">
        <v>2</v>
      </c>
      <c r="VZ297" s="73"/>
      <c r="WA297" s="73">
        <v>7</v>
      </c>
      <c r="WB297" s="73"/>
      <c r="WC297" s="73"/>
      <c r="WD297" s="73"/>
      <c r="WE297" s="73"/>
      <c r="WF297" s="73"/>
      <c r="WG297" s="73"/>
      <c r="WH297" s="73"/>
      <c r="WI297" s="73"/>
      <c r="WJ297" s="73">
        <v>1</v>
      </c>
      <c r="WK297" s="73"/>
      <c r="WL297" s="73">
        <v>2</v>
      </c>
      <c r="WM297" s="73"/>
      <c r="WN297" s="73"/>
      <c r="WO297" s="22">
        <f t="shared" si="1064"/>
        <v>0</v>
      </c>
      <c r="WP297" s="22">
        <f t="shared" si="1065"/>
        <v>0</v>
      </c>
      <c r="WQ297" s="22">
        <f t="shared" si="1066"/>
        <v>0</v>
      </c>
      <c r="WR297" s="22">
        <f t="shared" si="1067"/>
        <v>0</v>
      </c>
      <c r="WS297" s="22">
        <f t="shared" si="1068"/>
        <v>5</v>
      </c>
      <c r="WT297" s="22">
        <f t="shared" si="1069"/>
        <v>0</v>
      </c>
      <c r="WU297" s="22">
        <f t="shared" si="1070"/>
        <v>2</v>
      </c>
      <c r="WV297" s="22">
        <f t="shared" si="1071"/>
        <v>1</v>
      </c>
      <c r="WW297" s="22">
        <f t="shared" si="1072"/>
        <v>26</v>
      </c>
      <c r="WX297" s="22">
        <f t="shared" si="1073"/>
        <v>0</v>
      </c>
      <c r="WY297" s="22">
        <f t="shared" si="1074"/>
        <v>1</v>
      </c>
      <c r="WZ297" s="22">
        <f t="shared" si="1075"/>
        <v>0</v>
      </c>
      <c r="XA297" s="22">
        <f t="shared" si="1076"/>
        <v>0</v>
      </c>
      <c r="XB297" s="22">
        <f t="shared" si="1077"/>
        <v>0</v>
      </c>
      <c r="XC297" s="22">
        <f t="shared" si="1078"/>
        <v>0</v>
      </c>
      <c r="XD297" s="22">
        <f t="shared" si="1079"/>
        <v>0</v>
      </c>
      <c r="XE297" s="22">
        <f t="shared" si="1080"/>
        <v>8</v>
      </c>
      <c r="XF297" s="22">
        <f t="shared" si="1081"/>
        <v>0</v>
      </c>
      <c r="XG297" s="93">
        <f t="shared" si="1082"/>
        <v>0</v>
      </c>
    </row>
    <row r="298" spans="1:631" ht="17.100000000000001" customHeight="1" x14ac:dyDescent="0.2">
      <c r="A298" s="101"/>
      <c r="B298" s="27" t="s">
        <v>560</v>
      </c>
      <c r="C298" s="535" t="s">
        <v>561</v>
      </c>
      <c r="D298" s="25" t="s">
        <v>597</v>
      </c>
      <c r="E298" s="535" t="s">
        <v>598</v>
      </c>
      <c r="F298" s="25" t="s">
        <v>599</v>
      </c>
      <c r="G298" s="535" t="s">
        <v>598</v>
      </c>
      <c r="H298" s="25">
        <v>14</v>
      </c>
      <c r="I298" s="28">
        <v>11</v>
      </c>
      <c r="J298" s="17">
        <f t="shared" si="948"/>
        <v>0.57624633431085048</v>
      </c>
      <c r="K298" s="17">
        <f t="shared" si="949"/>
        <v>0.5117825722664433</v>
      </c>
      <c r="L298" s="17">
        <f t="shared" si="950"/>
        <v>1</v>
      </c>
      <c r="M298" s="17">
        <f t="shared" si="951"/>
        <v>0.1014169232372321</v>
      </c>
      <c r="N298" s="17">
        <f t="shared" si="952"/>
        <v>0.18503538928210314</v>
      </c>
      <c r="O298" s="17">
        <f t="shared" si="953"/>
        <v>0.477377461248429</v>
      </c>
      <c r="P298" s="17">
        <f t="shared" si="954"/>
        <v>0.83461426491994173</v>
      </c>
      <c r="Q298" s="17">
        <f t="shared" si="955"/>
        <v>0.66209262435677529</v>
      </c>
      <c r="R298" s="69">
        <f t="shared" si="956"/>
        <v>0.56554748347404937</v>
      </c>
      <c r="S298" s="422">
        <f t="shared" si="957"/>
        <v>0.54601256145509158</v>
      </c>
      <c r="T298" s="17">
        <f t="shared" si="1083"/>
        <v>0.45398743854490842</v>
      </c>
      <c r="U298" s="10">
        <f t="shared" si="958"/>
        <v>18300.687635183804</v>
      </c>
      <c r="V298" s="32">
        <v>3</v>
      </c>
      <c r="W298" s="550">
        <f t="shared" si="959"/>
        <v>0</v>
      </c>
      <c r="X298" s="550">
        <f t="shared" si="960"/>
        <v>0.43490145034398053</v>
      </c>
      <c r="Y298" s="550">
        <f t="shared" si="961"/>
        <v>0.56509854965601947</v>
      </c>
      <c r="Z298" s="551">
        <f t="shared" si="962"/>
        <v>22779.6876351838</v>
      </c>
      <c r="AA298" s="426">
        <f t="shared" si="963"/>
        <v>0.24633474733943589</v>
      </c>
      <c r="AB298" s="59">
        <f t="shared" si="964"/>
        <v>0.61829039413069442</v>
      </c>
      <c r="AC298" s="59">
        <f t="shared" si="965"/>
        <v>0.55874620829120325</v>
      </c>
      <c r="AD298" s="59">
        <f t="shared" si="966"/>
        <v>0.18503538928210314</v>
      </c>
      <c r="AE298" s="59">
        <f t="shared" si="967"/>
        <v>0.33790737564322471</v>
      </c>
      <c r="AF298" s="59">
        <f t="shared" si="968"/>
        <v>0.1679932970255551</v>
      </c>
      <c r="AG298" s="59">
        <f t="shared" si="969"/>
        <v>0.25890238793464598</v>
      </c>
      <c r="AH298" s="59">
        <f t="shared" si="970"/>
        <v>0.477377461248429</v>
      </c>
      <c r="AI298" s="59">
        <f t="shared" si="971"/>
        <v>0.7740888144113951</v>
      </c>
      <c r="AJ298" s="59">
        <f t="shared" si="972"/>
        <v>0.37840385421030581</v>
      </c>
      <c r="AK298" s="59">
        <f t="shared" si="973"/>
        <v>0.16538573508005822</v>
      </c>
      <c r="AL298" s="35">
        <f t="shared" si="974"/>
        <v>1</v>
      </c>
      <c r="AM298" s="27">
        <v>40311</v>
      </c>
      <c r="AN298" s="25">
        <v>20206</v>
      </c>
      <c r="AO298" s="25">
        <v>20105</v>
      </c>
      <c r="AP298" s="17">
        <f t="shared" si="975"/>
        <v>7.8294685767868954E-4</v>
      </c>
      <c r="AQ298" s="63">
        <v>100.50236259636907</v>
      </c>
      <c r="AR298" s="58">
        <v>5189.1824231099999</v>
      </c>
      <c r="AS298" s="24">
        <f t="shared" si="976"/>
        <v>7.7682757538981759</v>
      </c>
      <c r="AT298" s="17">
        <f t="shared" si="1094"/>
        <v>6.7087611115509357E-3</v>
      </c>
      <c r="AU298" s="25">
        <v>38344</v>
      </c>
      <c r="AV298" s="25">
        <v>18526</v>
      </c>
      <c r="AW298" s="25">
        <v>19818</v>
      </c>
      <c r="AX298" s="25">
        <v>1967</v>
      </c>
      <c r="AY298" s="25">
        <v>1680</v>
      </c>
      <c r="AZ298" s="18">
        <v>287</v>
      </c>
      <c r="BA298" s="25">
        <v>9930</v>
      </c>
      <c r="BB298" s="25">
        <v>4959</v>
      </c>
      <c r="BC298" s="25">
        <v>4971</v>
      </c>
      <c r="BD298" s="63">
        <v>99.758599879299936</v>
      </c>
      <c r="BE298" s="25">
        <v>30381</v>
      </c>
      <c r="BF298" s="25">
        <v>15247</v>
      </c>
      <c r="BG298" s="25">
        <v>15134</v>
      </c>
      <c r="BH298" s="63">
        <v>100.74666314259284</v>
      </c>
      <c r="BI298" s="17">
        <v>0.24633474733943589</v>
      </c>
      <c r="BJ298" s="25">
        <v>9456</v>
      </c>
      <c r="BK298" s="25">
        <v>27984</v>
      </c>
      <c r="BL298" s="25">
        <v>2871</v>
      </c>
      <c r="BM298" s="17">
        <v>0.44050171526586623</v>
      </c>
      <c r="BN298" s="10">
        <f t="shared" si="977"/>
        <v>22553.935355917667</v>
      </c>
      <c r="BO298" s="29">
        <v>0.33790737564322471</v>
      </c>
      <c r="BP298" s="30">
        <f t="shared" si="978"/>
        <v>0.66209262435677529</v>
      </c>
      <c r="BQ298" s="31">
        <v>10.259433962264151</v>
      </c>
      <c r="BR298" s="25">
        <v>30855</v>
      </c>
      <c r="BS298" s="25">
        <v>6698</v>
      </c>
      <c r="BT298" s="25">
        <v>20014</v>
      </c>
      <c r="BU298" s="25">
        <v>2590</v>
      </c>
      <c r="BV298" s="18">
        <v>1238</v>
      </c>
      <c r="BW298" s="18">
        <v>315</v>
      </c>
      <c r="BX298" s="25">
        <v>9548</v>
      </c>
      <c r="BY298" s="25">
        <v>7123</v>
      </c>
      <c r="BZ298" s="25">
        <v>2425</v>
      </c>
      <c r="CA298" s="59">
        <v>0.25397989107666524</v>
      </c>
      <c r="CB298" s="25">
        <v>38344</v>
      </c>
      <c r="CC298" s="25">
        <v>1967</v>
      </c>
      <c r="CD298" s="17">
        <f t="shared" si="979"/>
        <v>5.1298769038180682E-2</v>
      </c>
      <c r="CE298" s="18">
        <v>878</v>
      </c>
      <c r="CF298" s="25">
        <v>1610</v>
      </c>
      <c r="CG298" s="25">
        <v>1987</v>
      </c>
      <c r="CH298" s="25">
        <v>1812</v>
      </c>
      <c r="CI298" s="25">
        <v>1295</v>
      </c>
      <c r="CJ298" s="18">
        <v>849</v>
      </c>
      <c r="CK298" s="18">
        <v>479</v>
      </c>
      <c r="CL298" s="18">
        <v>312</v>
      </c>
      <c r="CM298" s="18">
        <v>326</v>
      </c>
      <c r="CN298" s="26">
        <v>4.0159195643066612</v>
      </c>
      <c r="CO298" s="27">
        <v>9548</v>
      </c>
      <c r="CP298" s="34">
        <f t="shared" si="980"/>
        <v>4.2219312945119398</v>
      </c>
      <c r="CQ298" s="25">
        <v>371</v>
      </c>
      <c r="CR298" s="18">
        <v>498</v>
      </c>
      <c r="CS298" s="25">
        <v>4578</v>
      </c>
      <c r="CT298" s="25">
        <v>2284</v>
      </c>
      <c r="CU298" s="25">
        <v>1635</v>
      </c>
      <c r="CV298" s="18">
        <v>108</v>
      </c>
      <c r="CW298" s="18">
        <v>46</v>
      </c>
      <c r="CX298" s="18">
        <v>28</v>
      </c>
      <c r="CY298" s="25">
        <v>9548</v>
      </c>
      <c r="CZ298" s="25">
        <v>8785</v>
      </c>
      <c r="DA298" s="18">
        <v>135</v>
      </c>
      <c r="DB298" s="18">
        <v>131</v>
      </c>
      <c r="DC298" s="18">
        <v>464</v>
      </c>
      <c r="DD298" s="18">
        <v>16</v>
      </c>
      <c r="DE298" s="18">
        <v>17</v>
      </c>
      <c r="DF298" s="25">
        <v>9548</v>
      </c>
      <c r="DG298" s="25">
        <v>1578</v>
      </c>
      <c r="DH298" s="18">
        <v>20</v>
      </c>
      <c r="DI298" s="18">
        <v>6</v>
      </c>
      <c r="DJ298" s="25">
        <v>7882</v>
      </c>
      <c r="DK298" s="18">
        <v>30</v>
      </c>
      <c r="DL298" s="18">
        <v>32</v>
      </c>
      <c r="DM298" s="25">
        <f t="shared" si="981"/>
        <v>6417.4394637620444</v>
      </c>
      <c r="DN298" s="17">
        <f t="shared" si="982"/>
        <v>0.82551319648093846</v>
      </c>
      <c r="DO298" s="17">
        <f t="shared" si="983"/>
        <v>3.1420192710515291E-3</v>
      </c>
      <c r="DP298" s="23">
        <f t="shared" si="984"/>
        <v>0.1679932970255551</v>
      </c>
      <c r="DQ298" s="23">
        <f t="shared" si="985"/>
        <v>0.8320067029744449</v>
      </c>
      <c r="DR298" s="25">
        <v>9548</v>
      </c>
      <c r="DS298" s="18">
        <v>46</v>
      </c>
      <c r="DT298" s="25">
        <v>2295</v>
      </c>
      <c r="DU298" s="18">
        <v>8</v>
      </c>
      <c r="DV298" s="25">
        <v>5370</v>
      </c>
      <c r="DW298" s="18">
        <v>22</v>
      </c>
      <c r="DX298" s="25">
        <v>1767</v>
      </c>
      <c r="DY298" s="18">
        <v>40</v>
      </c>
      <c r="DZ298" s="17">
        <f t="shared" si="986"/>
        <v>0.80844155844155841</v>
      </c>
      <c r="EA298" s="17">
        <f t="shared" si="987"/>
        <v>0.19155844155844159</v>
      </c>
      <c r="EB298" s="25">
        <v>9548</v>
      </c>
      <c r="EC298" s="25">
        <v>1551</v>
      </c>
      <c r="ED298" s="18">
        <v>921</v>
      </c>
      <c r="EE298" s="25">
        <v>4969</v>
      </c>
      <c r="EF298" s="17">
        <f t="shared" si="1087"/>
        <v>0.52042312526183498</v>
      </c>
      <c r="EG298" s="25">
        <v>1998</v>
      </c>
      <c r="EH298" s="18">
        <v>109</v>
      </c>
      <c r="EI298" s="17">
        <f t="shared" si="988"/>
        <v>0.25890238793464598</v>
      </c>
      <c r="EJ298" s="17">
        <f t="shared" si="989"/>
        <v>0.20925848345203185</v>
      </c>
      <c r="EK298" s="69">
        <f t="shared" si="990"/>
        <v>0.5117825722664433</v>
      </c>
      <c r="EL298" s="27">
        <v>29305</v>
      </c>
      <c r="EM298" s="25">
        <v>18119</v>
      </c>
      <c r="EN298" s="25">
        <v>11186</v>
      </c>
      <c r="EO298" s="59">
        <v>0.61829039413069442</v>
      </c>
      <c r="EP298" s="25">
        <v>14026</v>
      </c>
      <c r="EQ298" s="25">
        <v>9478</v>
      </c>
      <c r="ER298" s="25">
        <v>4548</v>
      </c>
      <c r="ES298" s="59">
        <v>0.67574504491658349</v>
      </c>
      <c r="ET298" s="25">
        <v>15279</v>
      </c>
      <c r="EU298" s="25">
        <v>8641</v>
      </c>
      <c r="EV298" s="25">
        <v>6638</v>
      </c>
      <c r="EW298" s="59">
        <v>0.56554748347404937</v>
      </c>
      <c r="EX298" s="25">
        <v>7349</v>
      </c>
      <c r="EY298" s="25">
        <v>5856</v>
      </c>
      <c r="EZ298" s="25">
        <v>1493</v>
      </c>
      <c r="FA298" s="59">
        <v>0.79684310790583757</v>
      </c>
      <c r="FB298" s="25">
        <v>21956</v>
      </c>
      <c r="FC298" s="25">
        <v>12263</v>
      </c>
      <c r="FD298" s="25">
        <v>9693</v>
      </c>
      <c r="FE298" s="59">
        <v>0.55852614319548188</v>
      </c>
      <c r="FF298" s="25">
        <v>14554</v>
      </c>
      <c r="FG298" s="25">
        <v>3914</v>
      </c>
      <c r="FH298" s="25">
        <v>6097</v>
      </c>
      <c r="FI298" s="25">
        <v>4543</v>
      </c>
      <c r="FJ298" s="23">
        <f t="shared" si="991"/>
        <v>0.31214786313041087</v>
      </c>
      <c r="FK298" s="23">
        <f t="shared" si="992"/>
        <v>0.41892263295314003</v>
      </c>
      <c r="FL298" s="36">
        <f t="shared" si="993"/>
        <v>0.86154523442659037</v>
      </c>
      <c r="FM298" s="25">
        <v>7096</v>
      </c>
      <c r="FN298" s="25">
        <v>1841</v>
      </c>
      <c r="FO298" s="17">
        <f t="shared" si="994"/>
        <v>0.25944193912063135</v>
      </c>
      <c r="FP298" s="25">
        <v>2880</v>
      </c>
      <c r="FQ298" s="17">
        <f t="shared" si="995"/>
        <v>0.40586245772266066</v>
      </c>
      <c r="FR298" s="25">
        <v>2375</v>
      </c>
      <c r="FS298" s="17">
        <f t="shared" si="996"/>
        <v>0.33469560315670799</v>
      </c>
      <c r="FT298" s="25">
        <v>7458</v>
      </c>
      <c r="FU298" s="25">
        <v>2073</v>
      </c>
      <c r="FV298" s="25">
        <v>3217</v>
      </c>
      <c r="FW298" s="17">
        <f t="shared" si="997"/>
        <v>0.29069455618128187</v>
      </c>
      <c r="FX298" s="17">
        <f t="shared" si="998"/>
        <v>0.43134888710109948</v>
      </c>
      <c r="FY298" s="25">
        <v>2168</v>
      </c>
      <c r="FZ298" s="25">
        <v>24725</v>
      </c>
      <c r="GA298" s="25">
        <v>13815</v>
      </c>
      <c r="GB298" s="25">
        <v>6335</v>
      </c>
      <c r="GC298" s="18">
        <v>2335</v>
      </c>
      <c r="GD298" s="18">
        <v>1109</v>
      </c>
      <c r="GE298" s="18">
        <v>43</v>
      </c>
      <c r="GF298" s="18">
        <v>857</v>
      </c>
      <c r="GG298" s="18">
        <v>57</v>
      </c>
      <c r="GH298" s="18">
        <v>19</v>
      </c>
      <c r="GI298" s="18">
        <v>155</v>
      </c>
      <c r="GJ298" s="10">
        <f t="shared" si="999"/>
        <v>13815</v>
      </c>
      <c r="GK298" s="10">
        <f t="shared" si="1088"/>
        <v>10910</v>
      </c>
      <c r="GL298" s="10">
        <f t="shared" si="1089"/>
        <v>4575</v>
      </c>
      <c r="GM298" s="10">
        <f t="shared" si="1000"/>
        <v>20150</v>
      </c>
      <c r="GN298" s="10">
        <f t="shared" si="1090"/>
        <v>2240</v>
      </c>
      <c r="GO298" s="17">
        <f t="shared" si="1001"/>
        <v>0.55874620829120325</v>
      </c>
      <c r="GP298" s="17">
        <f t="shared" si="1091"/>
        <v>0.44125379170879675</v>
      </c>
      <c r="GQ298" s="17">
        <f t="shared" si="1092"/>
        <v>0.18503538928210314</v>
      </c>
      <c r="GR298" s="17">
        <f t="shared" si="1093"/>
        <v>9.0596562184024274E-2</v>
      </c>
      <c r="GS298" s="17">
        <f t="shared" si="1002"/>
        <v>0.31314459049544996</v>
      </c>
      <c r="GT298" s="25">
        <v>12172</v>
      </c>
      <c r="GU298" s="25">
        <v>6572</v>
      </c>
      <c r="GV298" s="25">
        <v>3168</v>
      </c>
      <c r="GW298" s="18">
        <v>1255</v>
      </c>
      <c r="GX298" s="18">
        <v>563</v>
      </c>
      <c r="GY298" s="18">
        <v>28</v>
      </c>
      <c r="GZ298" s="18">
        <v>411</v>
      </c>
      <c r="HA298" s="18">
        <v>24</v>
      </c>
      <c r="HB298" s="18">
        <v>11</v>
      </c>
      <c r="HC298" s="18">
        <v>140</v>
      </c>
      <c r="HD298" s="23">
        <f t="shared" si="1003"/>
        <v>0.53992770292474535</v>
      </c>
      <c r="HE298" s="23">
        <f t="shared" si="1004"/>
        <v>0.46007229707525471</v>
      </c>
      <c r="HF298" s="23">
        <f t="shared" si="1005"/>
        <v>0.19980282615839631</v>
      </c>
      <c r="HG298" s="23">
        <f t="shared" si="1006"/>
        <v>9.6697338153138357E-2</v>
      </c>
      <c r="HH298" s="25">
        <v>12553</v>
      </c>
      <c r="HI298" s="25">
        <v>7243</v>
      </c>
      <c r="HJ298" s="25">
        <v>3167</v>
      </c>
      <c r="HK298" s="18">
        <v>1080</v>
      </c>
      <c r="HL298" s="18">
        <v>546</v>
      </c>
      <c r="HM298" s="18">
        <v>15</v>
      </c>
      <c r="HN298" s="18">
        <v>446</v>
      </c>
      <c r="HO298" s="18">
        <v>33</v>
      </c>
      <c r="HP298" s="18">
        <v>8</v>
      </c>
      <c r="HQ298" s="18">
        <v>15</v>
      </c>
      <c r="HR298" s="23">
        <f t="shared" si="1007"/>
        <v>0.57699354735919706</v>
      </c>
      <c r="HS298" s="23">
        <f t="shared" si="1008"/>
        <v>0.423006452640803</v>
      </c>
      <c r="HT298" s="80">
        <f t="shared" si="1009"/>
        <v>0.17071616346690036</v>
      </c>
      <c r="HU298" s="27">
        <v>34350</v>
      </c>
      <c r="HV298" s="18">
        <v>1642</v>
      </c>
      <c r="HW298" s="18">
        <v>3109</v>
      </c>
      <c r="HX298" s="18">
        <v>1319</v>
      </c>
      <c r="HY298" s="25">
        <v>12052</v>
      </c>
      <c r="HZ298" s="25">
        <v>4630</v>
      </c>
      <c r="IA298" s="18">
        <v>380</v>
      </c>
      <c r="IB298" s="18">
        <v>248</v>
      </c>
      <c r="IC298" s="25">
        <v>2615</v>
      </c>
      <c r="ID298" s="25">
        <v>4391</v>
      </c>
      <c r="IE298" s="25">
        <v>2318</v>
      </c>
      <c r="IF298" s="18">
        <v>341</v>
      </c>
      <c r="IG298" s="18">
        <v>1305</v>
      </c>
      <c r="IH298" s="17">
        <f t="shared" si="1010"/>
        <v>0.26262008733624453</v>
      </c>
      <c r="II298" s="17">
        <f t="shared" si="1011"/>
        <v>0.13478893740902476</v>
      </c>
      <c r="IJ298" s="30">
        <f t="shared" si="1012"/>
        <v>7.4190064794816406</v>
      </c>
      <c r="IK298" s="17">
        <f t="shared" si="1084"/>
        <v>0.1014169232372321</v>
      </c>
      <c r="IL298" s="25">
        <v>17149</v>
      </c>
      <c r="IM298" s="25">
        <v>1160</v>
      </c>
      <c r="IN298" s="25">
        <v>1929</v>
      </c>
      <c r="IO298" s="25">
        <v>919</v>
      </c>
      <c r="IP298" s="25">
        <v>7195</v>
      </c>
      <c r="IQ298" s="25">
        <v>1945</v>
      </c>
      <c r="IR298" s="25">
        <v>224</v>
      </c>
      <c r="IS298" s="18">
        <v>144</v>
      </c>
      <c r="IT298" s="25">
        <v>1231</v>
      </c>
      <c r="IU298" s="25">
        <v>293</v>
      </c>
      <c r="IV298" s="25">
        <v>1034</v>
      </c>
      <c r="IW298" s="18">
        <v>179</v>
      </c>
      <c r="IX298" s="25">
        <v>896</v>
      </c>
      <c r="IY298" s="17">
        <f t="shared" si="1013"/>
        <v>0.77975392151145839</v>
      </c>
      <c r="IZ298" s="25">
        <v>17201</v>
      </c>
      <c r="JA298" s="18">
        <v>482</v>
      </c>
      <c r="JB298" s="18">
        <v>1180</v>
      </c>
      <c r="JC298" s="18">
        <v>400</v>
      </c>
      <c r="JD298" s="25">
        <v>4857</v>
      </c>
      <c r="JE298" s="25">
        <v>2685</v>
      </c>
      <c r="JF298" s="18">
        <v>156</v>
      </c>
      <c r="JG298" s="18">
        <v>104</v>
      </c>
      <c r="JH298" s="25">
        <v>1384</v>
      </c>
      <c r="JI298" s="25">
        <v>4098</v>
      </c>
      <c r="JJ298" s="25">
        <v>1284</v>
      </c>
      <c r="JK298" s="18">
        <v>162</v>
      </c>
      <c r="JL298" s="18">
        <v>409</v>
      </c>
      <c r="JM298" s="80">
        <f t="shared" si="1014"/>
        <v>0.56740887157723385</v>
      </c>
      <c r="JN298" s="27">
        <v>34350</v>
      </c>
      <c r="JO298" s="25">
        <v>27948</v>
      </c>
      <c r="JP298" s="18">
        <v>8</v>
      </c>
      <c r="JQ298" s="18">
        <v>75</v>
      </c>
      <c r="JR298" s="18">
        <v>188</v>
      </c>
      <c r="JS298" s="18">
        <v>259</v>
      </c>
      <c r="JT298" s="18">
        <v>184</v>
      </c>
      <c r="JU298" s="18">
        <v>2</v>
      </c>
      <c r="JV298" s="18">
        <v>5</v>
      </c>
      <c r="JW298" s="25">
        <v>5681</v>
      </c>
      <c r="JX298" s="17">
        <f t="shared" si="1015"/>
        <v>0.16538573508005822</v>
      </c>
      <c r="JY298" s="17">
        <f t="shared" si="1016"/>
        <v>0.83461426491994173</v>
      </c>
      <c r="JZ298" s="25">
        <v>8665</v>
      </c>
      <c r="KA298" s="25">
        <v>7444</v>
      </c>
      <c r="KB298" s="18">
        <v>0</v>
      </c>
      <c r="KC298" s="18">
        <v>40</v>
      </c>
      <c r="KD298" s="18">
        <v>26</v>
      </c>
      <c r="KE298" s="18">
        <v>65</v>
      </c>
      <c r="KF298" s="18">
        <v>100</v>
      </c>
      <c r="KG298" s="18">
        <v>2</v>
      </c>
      <c r="KH298" s="18">
        <v>0</v>
      </c>
      <c r="KI298" s="25">
        <v>988</v>
      </c>
      <c r="KJ298" s="17">
        <f t="shared" si="1017"/>
        <v>0.11402192729371033</v>
      </c>
      <c r="KK298" s="25">
        <v>25685</v>
      </c>
      <c r="KL298" s="25">
        <v>20504</v>
      </c>
      <c r="KM298" s="18">
        <v>8</v>
      </c>
      <c r="KN298" s="18">
        <v>35</v>
      </c>
      <c r="KO298" s="18">
        <v>162</v>
      </c>
      <c r="KP298" s="18">
        <v>194</v>
      </c>
      <c r="KQ298" s="18">
        <v>84</v>
      </c>
      <c r="KR298" s="18">
        <v>0</v>
      </c>
      <c r="KS298" s="18">
        <v>5</v>
      </c>
      <c r="KT298" s="25">
        <v>4693</v>
      </c>
      <c r="KU298" s="69">
        <f t="shared" si="1095"/>
        <v>0.18271364609694374</v>
      </c>
      <c r="KV298" s="27">
        <v>40311</v>
      </c>
      <c r="KW298" s="25">
        <v>36835</v>
      </c>
      <c r="KX298" s="25">
        <v>3476</v>
      </c>
      <c r="KY298" s="59">
        <v>8.6229565131105634E-2</v>
      </c>
      <c r="KZ298" s="18">
        <v>1682</v>
      </c>
      <c r="LA298" s="18">
        <v>1281</v>
      </c>
      <c r="LB298" s="18">
        <v>1499</v>
      </c>
      <c r="LC298" s="18">
        <v>1518</v>
      </c>
      <c r="LD298" s="25">
        <v>20206</v>
      </c>
      <c r="LE298" s="25">
        <v>18423</v>
      </c>
      <c r="LF298" s="25">
        <v>1783</v>
      </c>
      <c r="LG298" s="59">
        <v>8.8241116500049496E-2</v>
      </c>
      <c r="LH298" s="25">
        <v>20105</v>
      </c>
      <c r="LI298" s="25">
        <v>18412</v>
      </c>
      <c r="LJ298" s="25">
        <v>1693</v>
      </c>
      <c r="LK298" s="35">
        <v>8.4207908480477489E-2</v>
      </c>
      <c r="LL298" s="27">
        <v>9548</v>
      </c>
      <c r="LM298" s="18">
        <v>187</v>
      </c>
      <c r="LN298" s="25">
        <v>7204</v>
      </c>
      <c r="LO298" s="25">
        <v>1308</v>
      </c>
      <c r="LP298" s="18">
        <v>78</v>
      </c>
      <c r="LQ298" s="18">
        <v>87</v>
      </c>
      <c r="LR298" s="18">
        <v>684</v>
      </c>
      <c r="LS298" s="23">
        <f t="shared" si="1018"/>
        <v>7.1638039379974858E-2</v>
      </c>
      <c r="LT298" s="23">
        <f t="shared" si="1019"/>
        <v>0.92836196062002518</v>
      </c>
      <c r="LU298" s="17">
        <f t="shared" si="1020"/>
        <v>0.7740888144113951</v>
      </c>
      <c r="LV298" s="25">
        <v>9548</v>
      </c>
      <c r="LW298" s="18">
        <v>300</v>
      </c>
      <c r="LX298" s="25">
        <v>2180</v>
      </c>
      <c r="LY298" s="18">
        <v>784</v>
      </c>
      <c r="LZ298" s="18">
        <v>162</v>
      </c>
      <c r="MA298" s="18">
        <v>104</v>
      </c>
      <c r="MB298" s="25">
        <v>5230</v>
      </c>
      <c r="MC298" s="18">
        <v>371</v>
      </c>
      <c r="MD298" s="18">
        <v>349</v>
      </c>
      <c r="ME298" s="18">
        <v>10</v>
      </c>
      <c r="MF298" s="18">
        <v>58</v>
      </c>
      <c r="MG298" s="17">
        <f t="shared" si="1021"/>
        <v>0.59750733137829914</v>
      </c>
      <c r="MH298" s="17">
        <f t="shared" si="1022"/>
        <v>0.37840385421030581</v>
      </c>
      <c r="MI298" s="25">
        <v>9548</v>
      </c>
      <c r="MJ298" s="18">
        <v>326</v>
      </c>
      <c r="MK298" s="25">
        <v>4216</v>
      </c>
      <c r="ML298" s="18">
        <v>774</v>
      </c>
      <c r="MM298" s="18">
        <v>162</v>
      </c>
      <c r="MN298" s="18">
        <v>155</v>
      </c>
      <c r="MO298" s="25">
        <v>3522</v>
      </c>
      <c r="MP298" s="18">
        <v>318</v>
      </c>
      <c r="MQ298" s="18">
        <v>7</v>
      </c>
      <c r="MR298" s="18">
        <v>11</v>
      </c>
      <c r="MS298" s="18">
        <v>57</v>
      </c>
      <c r="MT298" s="17">
        <f t="shared" si="1023"/>
        <v>0.59080435693338917</v>
      </c>
      <c r="MU298" s="69">
        <f t="shared" si="1024"/>
        <v>0.57624633431085048</v>
      </c>
      <c r="MV298" s="27">
        <v>9548</v>
      </c>
      <c r="MW298" s="25">
        <v>4558</v>
      </c>
      <c r="MX298" s="18">
        <v>57</v>
      </c>
      <c r="MY298" s="25">
        <v>3017</v>
      </c>
      <c r="MZ298" s="18">
        <v>182</v>
      </c>
      <c r="NA298" s="18">
        <v>94</v>
      </c>
      <c r="NB298" s="18">
        <v>147</v>
      </c>
      <c r="NC298" s="25">
        <v>1464</v>
      </c>
      <c r="ND298" s="18">
        <v>29</v>
      </c>
      <c r="NE298" s="17">
        <f t="shared" si="1025"/>
        <v>0.477377461248429</v>
      </c>
      <c r="NF298" s="10">
        <f t="shared" si="1026"/>
        <v>18304.561374109762</v>
      </c>
      <c r="NG298" s="17">
        <f t="shared" si="1027"/>
        <v>0.64055299539170507</v>
      </c>
      <c r="NH298" s="25">
        <v>9548</v>
      </c>
      <c r="NI298" s="25">
        <v>2544</v>
      </c>
      <c r="NJ298" s="18">
        <v>6</v>
      </c>
      <c r="NK298" s="18">
        <v>6</v>
      </c>
      <c r="NL298" s="18">
        <v>9</v>
      </c>
      <c r="NM298" s="25">
        <v>6811</v>
      </c>
      <c r="NN298" s="18">
        <v>154</v>
      </c>
      <c r="NO298" s="18">
        <v>6</v>
      </c>
      <c r="NP298" s="18">
        <v>0</v>
      </c>
      <c r="NQ298" s="32">
        <v>12</v>
      </c>
      <c r="NR298" s="27">
        <v>9548</v>
      </c>
      <c r="NS298" s="37">
        <f t="shared" si="1028"/>
        <v>1.3369291998324255</v>
      </c>
      <c r="NT298" s="37">
        <f t="shared" si="1029"/>
        <v>0.36075245961397301</v>
      </c>
      <c r="NU298" s="37">
        <f t="shared" si="1030"/>
        <v>0.74798276537406982</v>
      </c>
      <c r="NV298" s="17">
        <f t="shared" si="1031"/>
        <v>0.15188629623412234</v>
      </c>
      <c r="NW298" s="10">
        <f t="shared" si="1032"/>
        <v>4070</v>
      </c>
      <c r="NX298" s="17">
        <f t="shared" si="1033"/>
        <v>0.42626728110599077</v>
      </c>
      <c r="NY298" s="19">
        <f t="shared" si="1034"/>
        <v>7.3347870749157495E-2</v>
      </c>
      <c r="NZ298" s="25">
        <v>2480</v>
      </c>
      <c r="OA298" s="25">
        <v>5478</v>
      </c>
      <c r="OB298" s="18">
        <v>663</v>
      </c>
      <c r="OC298" s="25">
        <v>3401</v>
      </c>
      <c r="OD298" s="18">
        <v>294</v>
      </c>
      <c r="OE298" s="18">
        <v>449</v>
      </c>
      <c r="OF298" s="17">
        <f t="shared" si="1035"/>
        <v>0.35620025136154171</v>
      </c>
      <c r="OG298" s="17">
        <f t="shared" si="1036"/>
        <v>0.25974025974025972</v>
      </c>
      <c r="OH298" s="17">
        <f t="shared" si="1037"/>
        <v>0.57373271889400923</v>
      </c>
      <c r="OI298" s="69">
        <f t="shared" si="1038"/>
        <v>4.7025555090071218E-2</v>
      </c>
      <c r="OJ298" s="27">
        <v>9548</v>
      </c>
      <c r="OK298" s="18">
        <v>313</v>
      </c>
      <c r="OL298" s="25">
        <v>6788</v>
      </c>
      <c r="OM298" s="25">
        <v>2799</v>
      </c>
      <c r="ON298" s="25">
        <v>1244</v>
      </c>
      <c r="OO298" s="18">
        <v>574</v>
      </c>
      <c r="OP298" s="18">
        <v>30</v>
      </c>
      <c r="OQ298" s="25">
        <v>2541</v>
      </c>
      <c r="OR298" s="69">
        <f t="shared" si="1039"/>
        <v>0.87714704650188524</v>
      </c>
      <c r="OS298" s="22">
        <v>9579</v>
      </c>
      <c r="OT298" s="22">
        <v>9579</v>
      </c>
      <c r="OU298" s="38">
        <f t="shared" si="1097"/>
        <v>0.27123683316343866</v>
      </c>
      <c r="OV298" s="39">
        <v>0.69191460486480849</v>
      </c>
      <c r="OW298" s="22">
        <v>662785</v>
      </c>
      <c r="OX298" s="36">
        <f t="shared" si="1098"/>
        <v>27119836.629999999</v>
      </c>
      <c r="OY298" s="36">
        <f t="shared" si="1099"/>
        <v>649019.21881629271</v>
      </c>
      <c r="OZ298" s="22">
        <v>3291</v>
      </c>
      <c r="PA298" s="22">
        <v>3291</v>
      </c>
      <c r="PB298" s="38">
        <f t="shared" si="1100"/>
        <v>9.3187223921168877E-2</v>
      </c>
      <c r="PC298" s="39">
        <v>0.4952537222728654</v>
      </c>
      <c r="PD298" s="22">
        <v>162988</v>
      </c>
      <c r="PE298" s="40">
        <f t="shared" si="1040"/>
        <v>6669142.9840000002</v>
      </c>
      <c r="PF298" s="36">
        <f t="shared" si="1041"/>
        <v>1010853.2809939095</v>
      </c>
      <c r="PG298" s="22">
        <v>12009</v>
      </c>
      <c r="PH298" s="22">
        <v>12009</v>
      </c>
      <c r="PI298" s="38">
        <f t="shared" si="1101"/>
        <v>0.34004417261297998</v>
      </c>
      <c r="PJ298" s="39">
        <v>8.2005995503372467E-2</v>
      </c>
      <c r="PK298" s="22">
        <v>98481</v>
      </c>
      <c r="PL298" s="41">
        <f t="shared" si="1042"/>
        <v>4029645.5579999997</v>
      </c>
      <c r="PM298" s="36">
        <f t="shared" si="1043"/>
        <v>981695.23077234381</v>
      </c>
      <c r="PN298" s="22">
        <v>2198</v>
      </c>
      <c r="PO298" s="22">
        <v>2198</v>
      </c>
      <c r="PP298" s="38">
        <f t="shared" si="1102"/>
        <v>6.223807905765092E-2</v>
      </c>
      <c r="PQ298" s="39">
        <v>0.49712920837124658</v>
      </c>
      <c r="PR298" s="22">
        <v>109269</v>
      </c>
      <c r="PS298" s="41">
        <f t="shared" si="1044"/>
        <v>4471068.9419999998</v>
      </c>
      <c r="PT298" s="36">
        <f t="shared" si="1045"/>
        <v>288198.13439630927</v>
      </c>
      <c r="PU298" s="22">
        <v>599</v>
      </c>
      <c r="PV298" s="22">
        <v>599</v>
      </c>
      <c r="PW298" s="38">
        <f t="shared" si="1103"/>
        <v>1.6961150753199684E-2</v>
      </c>
      <c r="PX298" s="39">
        <v>0.27310517529215361</v>
      </c>
      <c r="PY298" s="22">
        <v>16359</v>
      </c>
      <c r="PZ298" s="36">
        <f t="shared" si="1046"/>
        <v>91387.466866311894</v>
      </c>
      <c r="QA298" s="22">
        <v>22</v>
      </c>
      <c r="QB298" s="22">
        <v>22</v>
      </c>
      <c r="QC298" s="39">
        <v>3.54</v>
      </c>
      <c r="QD298" s="22">
        <v>7788</v>
      </c>
      <c r="QE298" s="22">
        <f t="shared" si="1047"/>
        <v>12.547333333333325</v>
      </c>
      <c r="QF298" s="22"/>
      <c r="QG298" s="22">
        <v>1285</v>
      </c>
      <c r="QH298" s="22">
        <v>1285</v>
      </c>
      <c r="QI298" s="38">
        <f t="shared" si="1104"/>
        <v>3.6385774153358252E-2</v>
      </c>
      <c r="QJ298" s="39">
        <v>0.27499610894941634</v>
      </c>
      <c r="QK298" s="22">
        <v>35337</v>
      </c>
      <c r="QL298" s="42">
        <f t="shared" si="1048"/>
        <v>68.507030661478595</v>
      </c>
      <c r="QM298" s="22">
        <f t="shared" si="1105"/>
        <v>6333</v>
      </c>
      <c r="QN298" s="22">
        <v>895</v>
      </c>
      <c r="QO298" s="22">
        <v>895</v>
      </c>
      <c r="QP298" s="38">
        <f t="shared" si="1106"/>
        <v>2.5342620908370143E-2</v>
      </c>
      <c r="QQ298" s="39">
        <v>0.12499441340782123</v>
      </c>
      <c r="QR298" s="22">
        <v>11187</v>
      </c>
      <c r="QS298" s="36">
        <f t="shared" si="1049"/>
        <v>210434.83539386091</v>
      </c>
      <c r="QT298" s="22">
        <v>5427</v>
      </c>
      <c r="QU298" s="22">
        <v>5427</v>
      </c>
      <c r="QV298" s="38">
        <f t="shared" si="1107"/>
        <v>0.1536697247706422</v>
      </c>
      <c r="QW298" s="39">
        <v>0.18485166758798599</v>
      </c>
      <c r="QX298" s="22">
        <v>100319</v>
      </c>
      <c r="QY298" s="36">
        <f t="shared" si="1050"/>
        <v>1276011.0074664615</v>
      </c>
      <c r="QZ298" s="22">
        <v>11</v>
      </c>
      <c r="RA298" s="22">
        <v>11</v>
      </c>
      <c r="RB298" s="38">
        <f t="shared" si="1108"/>
        <v>3.1147355306376714E-4</v>
      </c>
      <c r="RC298" s="39">
        <v>0.15545454545454546</v>
      </c>
      <c r="RD298" s="22">
        <v>171</v>
      </c>
      <c r="RE298" s="36">
        <f t="shared" si="1051"/>
        <v>1188.5635660953847</v>
      </c>
      <c r="RF298" s="10">
        <f t="shared" si="1109"/>
        <v>35316</v>
      </c>
      <c r="RG298" s="10">
        <f t="shared" si="1110"/>
        <v>35316</v>
      </c>
      <c r="RH298" s="17">
        <f t="shared" si="1111"/>
        <v>4.5421748575264979E-2</v>
      </c>
      <c r="RI298" s="17">
        <f t="shared" si="1112"/>
        <v>1.0377394417152215E-3</v>
      </c>
      <c r="RJ298" s="17">
        <f t="shared" si="1113"/>
        <v>0.14394320499627869</v>
      </c>
      <c r="RK298" s="17">
        <f t="shared" si="1114"/>
        <v>0.22419283871538642</v>
      </c>
      <c r="RL298" s="17">
        <f t="shared" si="1115"/>
        <v>6.3918235294500983E-2</v>
      </c>
      <c r="RM298" s="17">
        <f t="shared" si="1116"/>
        <v>2.0268436582232579E-2</v>
      </c>
      <c r="RN298" s="17">
        <f t="shared" si="1117"/>
        <v>4.6671444806676156E-2</v>
      </c>
      <c r="RO298" s="17">
        <f t="shared" si="1118"/>
        <v>0.2830010401852866</v>
      </c>
      <c r="RP298" s="17">
        <f t="shared" si="1119"/>
        <v>2.6360644505660225E-4</v>
      </c>
      <c r="RQ298" s="17">
        <f t="shared" si="1120"/>
        <v>1.5193882203021154E-5</v>
      </c>
      <c r="RR298" s="36">
        <f t="shared" si="1121"/>
        <v>4508856.2453022469</v>
      </c>
      <c r="RS298" s="36">
        <f t="shared" si="1122"/>
        <v>111.85175870859683</v>
      </c>
      <c r="RT298" s="10">
        <f t="shared" si="1123"/>
        <v>0</v>
      </c>
      <c r="RU298" s="17">
        <f t="shared" si="1124"/>
        <v>0</v>
      </c>
      <c r="RV298" s="37">
        <f t="shared" si="1125"/>
        <v>1.1414373088685015</v>
      </c>
      <c r="RW298" s="36">
        <f t="shared" si="1126"/>
        <v>0.87608841259209647</v>
      </c>
      <c r="RX298" s="85">
        <v>1.2618210000000001</v>
      </c>
      <c r="RY298" s="93">
        <v>259</v>
      </c>
      <c r="RZ298" s="43" t="b">
        <v>0</v>
      </c>
      <c r="SA298" s="18" t="b">
        <v>0</v>
      </c>
      <c r="SB298" s="18" t="b">
        <v>0</v>
      </c>
      <c r="SC298" s="18" t="b">
        <v>0</v>
      </c>
      <c r="SD298" s="18" t="b">
        <v>0</v>
      </c>
      <c r="SE298" s="32" t="b">
        <v>0</v>
      </c>
      <c r="SF298" s="43" t="b">
        <v>1</v>
      </c>
      <c r="SG298" s="18" t="b">
        <v>1</v>
      </c>
      <c r="SH298" s="18">
        <v>0</v>
      </c>
      <c r="SI298" s="18"/>
      <c r="SJ298" s="22">
        <v>1</v>
      </c>
      <c r="SK298" s="22">
        <v>1</v>
      </c>
      <c r="SL298" s="22">
        <v>2</v>
      </c>
      <c r="SM298" s="22">
        <v>0</v>
      </c>
      <c r="SN298" s="18"/>
      <c r="SO298" s="18"/>
      <c r="SP298" s="18"/>
      <c r="SQ298" s="17">
        <f t="shared" si="1052"/>
        <v>4.1322314049586778E-3</v>
      </c>
      <c r="SR298" s="17">
        <f t="shared" si="1053"/>
        <v>0</v>
      </c>
      <c r="SS298" s="17">
        <f t="shared" si="1054"/>
        <v>0</v>
      </c>
      <c r="ST298" s="17">
        <f t="shared" si="1055"/>
        <v>0</v>
      </c>
      <c r="SU298" s="17">
        <f t="shared" si="1056"/>
        <v>0</v>
      </c>
      <c r="SV298" s="17">
        <f t="shared" ref="SV298:SV329" si="1127">SP298/MAX($SP$6:$SP$335)</f>
        <v>0</v>
      </c>
      <c r="SW298" s="17">
        <f t="shared" si="1057"/>
        <v>0</v>
      </c>
      <c r="SX298" s="17">
        <f t="shared" si="1058"/>
        <v>0</v>
      </c>
      <c r="SY298" s="17">
        <f t="shared" si="1059"/>
        <v>0</v>
      </c>
      <c r="SZ298" s="17">
        <f t="shared" si="1060"/>
        <v>0</v>
      </c>
      <c r="TA298" s="17">
        <f t="shared" si="1061"/>
        <v>0</v>
      </c>
      <c r="TB298" s="24">
        <f t="shared" si="1096"/>
        <v>620</v>
      </c>
      <c r="TC298" s="69">
        <f t="shared" si="1063"/>
        <v>1</v>
      </c>
      <c r="TD298" s="17">
        <f t="shared" si="1085"/>
        <v>2.6014568158168575E-6</v>
      </c>
      <c r="TE298" s="95"/>
      <c r="TF298" s="71"/>
      <c r="TG298" s="71"/>
      <c r="TH298" s="71"/>
      <c r="TI298" s="71"/>
      <c r="TJ298" s="71"/>
      <c r="TK298" s="71">
        <v>4</v>
      </c>
      <c r="TL298" s="71"/>
      <c r="TM298" s="71">
        <v>1</v>
      </c>
      <c r="TN298" s="71"/>
      <c r="TO298" s="71"/>
      <c r="TP298" s="71"/>
      <c r="TQ298" s="71"/>
      <c r="TR298" s="72"/>
      <c r="TS298" s="72"/>
      <c r="TT298" s="72"/>
      <c r="TU298" s="72"/>
      <c r="TV298" s="72"/>
      <c r="TW298" s="72"/>
      <c r="TX298" s="72">
        <v>2</v>
      </c>
      <c r="TY298" s="72">
        <v>1</v>
      </c>
      <c r="TZ298" s="72">
        <v>3</v>
      </c>
      <c r="UA298" s="72"/>
      <c r="UB298" s="72"/>
      <c r="UC298" s="72"/>
      <c r="UD298" s="72"/>
      <c r="UE298" s="72"/>
      <c r="UF298" s="72"/>
      <c r="UG298" s="72">
        <v>1</v>
      </c>
      <c r="UH298" s="72"/>
      <c r="UI298" s="72"/>
      <c r="UJ298" s="73">
        <v>2</v>
      </c>
      <c r="UK298" s="73"/>
      <c r="UL298" s="73"/>
      <c r="UM298" s="73"/>
      <c r="UN298" s="73">
        <v>1</v>
      </c>
      <c r="UO298" s="73"/>
      <c r="UP298" s="73"/>
      <c r="UQ298" s="73">
        <v>4</v>
      </c>
      <c r="UR298" s="73">
        <v>4</v>
      </c>
      <c r="US298" s="73"/>
      <c r="UT298" s="73"/>
      <c r="UU298" s="73"/>
      <c r="UV298" s="73"/>
      <c r="UW298" s="73"/>
      <c r="UX298" s="73"/>
      <c r="UY298" s="73"/>
      <c r="UZ298" s="73"/>
      <c r="VA298" s="73"/>
      <c r="VB298" s="73">
        <v>2</v>
      </c>
      <c r="VC298" s="73"/>
      <c r="VD298" s="73"/>
      <c r="VE298" s="73"/>
      <c r="VF298" s="73">
        <v>1</v>
      </c>
      <c r="VG298" s="73"/>
      <c r="VH298" s="73"/>
      <c r="VI298" s="73"/>
      <c r="VJ298" s="73">
        <v>5</v>
      </c>
      <c r="VK298" s="73"/>
      <c r="VL298" s="73"/>
      <c r="VM298" s="73"/>
      <c r="VN298" s="73"/>
      <c r="VO298" s="73"/>
      <c r="VP298" s="73"/>
      <c r="VQ298" s="73"/>
      <c r="VR298" s="73"/>
      <c r="VS298" s="73"/>
      <c r="VT298" s="73"/>
      <c r="VU298" s="73"/>
      <c r="VV298" s="73"/>
      <c r="VW298" s="73">
        <v>2</v>
      </c>
      <c r="VX298" s="73"/>
      <c r="VY298" s="73"/>
      <c r="VZ298" s="73"/>
      <c r="WA298" s="73">
        <v>5</v>
      </c>
      <c r="WB298" s="73"/>
      <c r="WC298" s="73"/>
      <c r="WD298" s="73"/>
      <c r="WE298" s="73"/>
      <c r="WF298" s="73"/>
      <c r="WG298" s="73"/>
      <c r="WH298" s="73"/>
      <c r="WI298" s="73"/>
      <c r="WJ298" s="73"/>
      <c r="WK298" s="73"/>
      <c r="WL298" s="73"/>
      <c r="WM298" s="73"/>
      <c r="WN298" s="73"/>
      <c r="WO298" s="22">
        <f t="shared" si="1064"/>
        <v>4</v>
      </c>
      <c r="WP298" s="22">
        <f t="shared" si="1065"/>
        <v>0</v>
      </c>
      <c r="WQ298" s="22">
        <f t="shared" si="1066"/>
        <v>0</v>
      </c>
      <c r="WR298" s="22">
        <f t="shared" si="1067"/>
        <v>0</v>
      </c>
      <c r="WS298" s="22">
        <f t="shared" si="1068"/>
        <v>4</v>
      </c>
      <c r="WT298" s="22">
        <f t="shared" si="1069"/>
        <v>0</v>
      </c>
      <c r="WU298" s="22">
        <f t="shared" si="1070"/>
        <v>2</v>
      </c>
      <c r="WV298" s="22">
        <f t="shared" si="1071"/>
        <v>5</v>
      </c>
      <c r="WW298" s="22">
        <f t="shared" si="1072"/>
        <v>21</v>
      </c>
      <c r="WX298" s="22">
        <f t="shared" si="1073"/>
        <v>0</v>
      </c>
      <c r="WY298" s="22">
        <f t="shared" si="1074"/>
        <v>1</v>
      </c>
      <c r="WZ298" s="22">
        <f t="shared" si="1075"/>
        <v>0</v>
      </c>
      <c r="XA298" s="22">
        <f t="shared" si="1076"/>
        <v>0</v>
      </c>
      <c r="XB298" s="22">
        <f t="shared" si="1077"/>
        <v>0</v>
      </c>
      <c r="XC298" s="22">
        <f t="shared" si="1078"/>
        <v>0</v>
      </c>
      <c r="XD298" s="22">
        <f t="shared" si="1079"/>
        <v>0</v>
      </c>
      <c r="XE298" s="22">
        <f t="shared" si="1080"/>
        <v>1</v>
      </c>
      <c r="XF298" s="22">
        <f t="shared" si="1081"/>
        <v>0</v>
      </c>
      <c r="XG298" s="93">
        <f t="shared" si="1082"/>
        <v>0</v>
      </c>
    </row>
    <row r="299" spans="1:631" ht="17.100000000000001" customHeight="1" x14ac:dyDescent="0.2">
      <c r="A299" s="101"/>
      <c r="B299" s="27" t="s">
        <v>560</v>
      </c>
      <c r="C299" s="535" t="s">
        <v>561</v>
      </c>
      <c r="D299" s="25" t="s">
        <v>597</v>
      </c>
      <c r="E299" s="535" t="s">
        <v>598</v>
      </c>
      <c r="F299" s="25" t="s">
        <v>600</v>
      </c>
      <c r="G299" s="535" t="s">
        <v>601</v>
      </c>
      <c r="H299" s="25">
        <v>14</v>
      </c>
      <c r="I299" s="28">
        <v>12</v>
      </c>
      <c r="J299" s="17">
        <f t="shared" si="948"/>
        <v>0.59428403064230995</v>
      </c>
      <c r="K299" s="17">
        <f t="shared" si="949"/>
        <v>0.53241013553329397</v>
      </c>
      <c r="L299" s="17">
        <f t="shared" si="950"/>
        <v>1</v>
      </c>
      <c r="M299" s="17">
        <f t="shared" si="951"/>
        <v>8.5605350849730075E-2</v>
      </c>
      <c r="N299" s="17">
        <f t="shared" si="952"/>
        <v>0.25910931174089069</v>
      </c>
      <c r="O299" s="17">
        <f t="shared" si="953"/>
        <v>0.5323512080141426</v>
      </c>
      <c r="P299" s="17">
        <f t="shared" si="954"/>
        <v>0.8046889831044739</v>
      </c>
      <c r="Q299" s="17">
        <f t="shared" si="955"/>
        <v>0.53622114784778541</v>
      </c>
      <c r="R299" s="69">
        <f t="shared" si="956"/>
        <v>0.53415730337078648</v>
      </c>
      <c r="S299" s="422">
        <f t="shared" si="957"/>
        <v>0.54209194123371263</v>
      </c>
      <c r="T299" s="17">
        <f t="shared" si="1083"/>
        <v>0.45790805876628737</v>
      </c>
      <c r="U299" s="10">
        <f t="shared" si="958"/>
        <v>18058.062205507307</v>
      </c>
      <c r="V299" s="32">
        <v>3</v>
      </c>
      <c r="W299" s="550">
        <f t="shared" si="959"/>
        <v>0</v>
      </c>
      <c r="X299" s="550">
        <f t="shared" si="960"/>
        <v>0.43098083012260147</v>
      </c>
      <c r="Y299" s="550">
        <f t="shared" si="961"/>
        <v>0.56901916987739853</v>
      </c>
      <c r="Z299" s="551">
        <f t="shared" si="962"/>
        <v>22439.839983285088</v>
      </c>
      <c r="AA299" s="426">
        <f t="shared" si="963"/>
        <v>0.50101430165331173</v>
      </c>
      <c r="AB299" s="59">
        <f t="shared" si="964"/>
        <v>0.60179911222846372</v>
      </c>
      <c r="AC299" s="59">
        <f t="shared" si="965"/>
        <v>0.50014459224985541</v>
      </c>
      <c r="AD299" s="59">
        <f t="shared" si="966"/>
        <v>0.25910931174089069</v>
      </c>
      <c r="AE299" s="59">
        <f t="shared" si="967"/>
        <v>0.46377885215221459</v>
      </c>
      <c r="AF299" s="59">
        <f t="shared" si="968"/>
        <v>0.2470241602828521</v>
      </c>
      <c r="AG299" s="59">
        <f t="shared" si="969"/>
        <v>0.37348261638185032</v>
      </c>
      <c r="AH299" s="59">
        <f t="shared" si="970"/>
        <v>0.5323512080141426</v>
      </c>
      <c r="AI299" s="59">
        <f t="shared" si="971"/>
        <v>0.62298173246906308</v>
      </c>
      <c r="AJ299" s="59">
        <f t="shared" si="972"/>
        <v>0.56558632881555682</v>
      </c>
      <c r="AK299" s="59">
        <f t="shared" si="973"/>
        <v>0.19531101689552616</v>
      </c>
      <c r="AL299" s="35">
        <f t="shared" si="974"/>
        <v>1</v>
      </c>
      <c r="AM299" s="27">
        <v>39436</v>
      </c>
      <c r="AN299" s="25">
        <v>19991</v>
      </c>
      <c r="AO299" s="25">
        <v>19445</v>
      </c>
      <c r="AP299" s="17">
        <f t="shared" si="975"/>
        <v>7.6595202995253901E-4</v>
      </c>
      <c r="AQ299" s="63">
        <v>102.80791977372074</v>
      </c>
      <c r="AR299" s="58">
        <v>3212.4611929500002</v>
      </c>
      <c r="AS299" s="24">
        <f t="shared" si="976"/>
        <v>12.275945958987899</v>
      </c>
      <c r="AT299" s="17">
        <f t="shared" si="1094"/>
        <v>1.0601630460380073E-2</v>
      </c>
      <c r="AU299" s="25">
        <v>36747</v>
      </c>
      <c r="AV299" s="25">
        <v>17562</v>
      </c>
      <c r="AW299" s="25">
        <v>19185</v>
      </c>
      <c r="AX299" s="25">
        <v>2689</v>
      </c>
      <c r="AY299" s="25">
        <v>2429</v>
      </c>
      <c r="AZ299" s="18">
        <v>260</v>
      </c>
      <c r="BA299" s="25">
        <v>19758</v>
      </c>
      <c r="BB299" s="25">
        <v>10270</v>
      </c>
      <c r="BC299" s="25">
        <v>9488</v>
      </c>
      <c r="BD299" s="63">
        <v>108.24198988195614</v>
      </c>
      <c r="BE299" s="25">
        <v>19678</v>
      </c>
      <c r="BF299" s="25">
        <v>9721</v>
      </c>
      <c r="BG299" s="25">
        <v>9957</v>
      </c>
      <c r="BH299" s="63">
        <v>97.629808175153158</v>
      </c>
      <c r="BI299" s="17">
        <v>0.50101430165331173</v>
      </c>
      <c r="BJ299" s="25">
        <v>11895</v>
      </c>
      <c r="BK299" s="25">
        <v>25648</v>
      </c>
      <c r="BL299" s="25">
        <v>1893</v>
      </c>
      <c r="BM299" s="17">
        <v>0.53758577666874618</v>
      </c>
      <c r="BN299" s="10">
        <f t="shared" si="977"/>
        <v>18235.767311291325</v>
      </c>
      <c r="BO299" s="29">
        <v>0.46377885215221459</v>
      </c>
      <c r="BP299" s="30">
        <f t="shared" si="978"/>
        <v>0.53622114784778541</v>
      </c>
      <c r="BQ299" s="31">
        <v>7.3806924516531511</v>
      </c>
      <c r="BR299" s="25">
        <v>27541</v>
      </c>
      <c r="BS299" s="25">
        <v>6739</v>
      </c>
      <c r="BT299" s="25">
        <v>17643</v>
      </c>
      <c r="BU299" s="25">
        <v>2217</v>
      </c>
      <c r="BV299" s="18">
        <v>760</v>
      </c>
      <c r="BW299" s="18">
        <v>182</v>
      </c>
      <c r="BX299" s="25">
        <v>8485</v>
      </c>
      <c r="BY299" s="25">
        <v>6552</v>
      </c>
      <c r="BZ299" s="25">
        <v>1933</v>
      </c>
      <c r="CA299" s="59">
        <v>0.22781378903948146</v>
      </c>
      <c r="CB299" s="25">
        <v>36747</v>
      </c>
      <c r="CC299" s="25">
        <v>2689</v>
      </c>
      <c r="CD299" s="17">
        <f t="shared" si="979"/>
        <v>7.3176041581625717E-2</v>
      </c>
      <c r="CE299" s="18">
        <v>479</v>
      </c>
      <c r="CF299" s="18">
        <v>1134</v>
      </c>
      <c r="CG299" s="25">
        <v>1719</v>
      </c>
      <c r="CH299" s="25">
        <v>1698</v>
      </c>
      <c r="CI299" s="25">
        <v>1350</v>
      </c>
      <c r="CJ299" s="18">
        <v>888</v>
      </c>
      <c r="CK299" s="18">
        <v>573</v>
      </c>
      <c r="CL299" s="18">
        <v>330</v>
      </c>
      <c r="CM299" s="18">
        <v>314</v>
      </c>
      <c r="CN299" s="26">
        <v>4.3308190925162053</v>
      </c>
      <c r="CO299" s="27">
        <v>8485</v>
      </c>
      <c r="CP299" s="34">
        <f t="shared" si="980"/>
        <v>4.6477312905126693</v>
      </c>
      <c r="CQ299" s="25">
        <v>525</v>
      </c>
      <c r="CR299" s="25">
        <v>1318</v>
      </c>
      <c r="CS299" s="18">
        <v>1109</v>
      </c>
      <c r="CT299" s="18">
        <v>2178</v>
      </c>
      <c r="CU299" s="25">
        <v>2979</v>
      </c>
      <c r="CV299" s="18">
        <v>170</v>
      </c>
      <c r="CW299" s="18">
        <v>28</v>
      </c>
      <c r="CX299" s="18">
        <v>178</v>
      </c>
      <c r="CY299" s="25">
        <v>8485</v>
      </c>
      <c r="CZ299" s="25">
        <v>7331</v>
      </c>
      <c r="DA299" s="18">
        <v>214</v>
      </c>
      <c r="DB299" s="18">
        <v>120</v>
      </c>
      <c r="DC299" s="18">
        <v>727</v>
      </c>
      <c r="DD299" s="18">
        <v>56</v>
      </c>
      <c r="DE299" s="18">
        <v>37</v>
      </c>
      <c r="DF299" s="25">
        <v>8485</v>
      </c>
      <c r="DG299" s="25">
        <v>2073</v>
      </c>
      <c r="DH299" s="18">
        <v>13</v>
      </c>
      <c r="DI299" s="18">
        <v>10</v>
      </c>
      <c r="DJ299" s="25">
        <v>6264</v>
      </c>
      <c r="DK299" s="18">
        <v>12</v>
      </c>
      <c r="DL299" s="18">
        <v>113</v>
      </c>
      <c r="DM299" s="25">
        <f t="shared" si="981"/>
        <v>9034.0886269888051</v>
      </c>
      <c r="DN299" s="17">
        <f t="shared" si="982"/>
        <v>0.73824395992928693</v>
      </c>
      <c r="DO299" s="17">
        <f t="shared" si="983"/>
        <v>1.4142604596346494E-3</v>
      </c>
      <c r="DP299" s="23">
        <f t="shared" si="984"/>
        <v>0.2470241602828521</v>
      </c>
      <c r="DQ299" s="23">
        <f t="shared" si="985"/>
        <v>0.75297583971714788</v>
      </c>
      <c r="DR299" s="25">
        <v>8485</v>
      </c>
      <c r="DS299" s="18">
        <v>71</v>
      </c>
      <c r="DT299" s="25">
        <v>3502</v>
      </c>
      <c r="DU299" s="18">
        <v>110</v>
      </c>
      <c r="DV299" s="18">
        <v>2156</v>
      </c>
      <c r="DW299" s="18">
        <v>23</v>
      </c>
      <c r="DX299" s="25">
        <v>2500</v>
      </c>
      <c r="DY299" s="18">
        <v>123</v>
      </c>
      <c r="DZ299" s="17">
        <f t="shared" si="986"/>
        <v>0.68815556865055982</v>
      </c>
      <c r="EA299" s="17">
        <f t="shared" si="987"/>
        <v>0.31184443134944018</v>
      </c>
      <c r="EB299" s="25">
        <v>8485</v>
      </c>
      <c r="EC299" s="25">
        <v>2532</v>
      </c>
      <c r="ED299" s="18">
        <v>637</v>
      </c>
      <c r="EE299" s="25">
        <v>2802</v>
      </c>
      <c r="EF299" s="17">
        <f t="shared" si="1087"/>
        <v>0.33022981732469064</v>
      </c>
      <c r="EG299" s="25">
        <v>2337</v>
      </c>
      <c r="EH299" s="18">
        <v>177</v>
      </c>
      <c r="EI299" s="17">
        <f t="shared" si="988"/>
        <v>0.37348261638185032</v>
      </c>
      <c r="EJ299" s="17">
        <f t="shared" si="989"/>
        <v>0.27542722451384799</v>
      </c>
      <c r="EK299" s="69">
        <f t="shared" si="990"/>
        <v>0.53241013553329397</v>
      </c>
      <c r="EL299" s="27">
        <v>25457</v>
      </c>
      <c r="EM299" s="25">
        <v>15320</v>
      </c>
      <c r="EN299" s="25">
        <v>10137</v>
      </c>
      <c r="EO299" s="59">
        <v>0.60179911222846372</v>
      </c>
      <c r="EP299" s="25">
        <v>12107</v>
      </c>
      <c r="EQ299" s="25">
        <v>8189</v>
      </c>
      <c r="ER299" s="25">
        <v>3918</v>
      </c>
      <c r="ES299" s="59">
        <v>0.67638556207152889</v>
      </c>
      <c r="ET299" s="25">
        <v>13350</v>
      </c>
      <c r="EU299" s="25">
        <v>7131</v>
      </c>
      <c r="EV299" s="25">
        <v>6219</v>
      </c>
      <c r="EW299" s="59">
        <v>0.53415730337078648</v>
      </c>
      <c r="EX299" s="25">
        <v>12929</v>
      </c>
      <c r="EY299" s="25">
        <v>9273</v>
      </c>
      <c r="EZ299" s="25">
        <v>3656</v>
      </c>
      <c r="FA299" s="59">
        <v>0.71722484337535775</v>
      </c>
      <c r="FB299" s="25">
        <v>12528</v>
      </c>
      <c r="FC299" s="25">
        <v>6047</v>
      </c>
      <c r="FD299" s="25">
        <v>6481</v>
      </c>
      <c r="FE299" s="59">
        <v>0.48267879948914433</v>
      </c>
      <c r="FF299" s="25">
        <v>16266</v>
      </c>
      <c r="FG299" s="25">
        <v>4789</v>
      </c>
      <c r="FH299" s="25">
        <v>6334</v>
      </c>
      <c r="FI299" s="25">
        <v>5143</v>
      </c>
      <c r="FJ299" s="23">
        <f t="shared" si="991"/>
        <v>0.31618099102422231</v>
      </c>
      <c r="FK299" s="23">
        <f t="shared" si="992"/>
        <v>0.3894012049674167</v>
      </c>
      <c r="FL299" s="36">
        <f t="shared" si="993"/>
        <v>0.93116857865059299</v>
      </c>
      <c r="FM299" s="25">
        <v>7753</v>
      </c>
      <c r="FN299" s="25">
        <v>2158</v>
      </c>
      <c r="FO299" s="17">
        <f t="shared" si="994"/>
        <v>0.27834386689023605</v>
      </c>
      <c r="FP299" s="25">
        <v>3080</v>
      </c>
      <c r="FQ299" s="17">
        <f t="shared" si="995"/>
        <v>0.39726557461627759</v>
      </c>
      <c r="FR299" s="25">
        <v>2515</v>
      </c>
      <c r="FS299" s="17">
        <f t="shared" si="996"/>
        <v>0.32439055849348641</v>
      </c>
      <c r="FT299" s="25">
        <v>8513</v>
      </c>
      <c r="FU299" s="25">
        <v>2631</v>
      </c>
      <c r="FV299" s="25">
        <v>3254</v>
      </c>
      <c r="FW299" s="17">
        <f t="shared" si="997"/>
        <v>0.30870433454716317</v>
      </c>
      <c r="FX299" s="17">
        <f t="shared" si="998"/>
        <v>0.38223892869728648</v>
      </c>
      <c r="FY299" s="25">
        <v>2628</v>
      </c>
      <c r="FZ299" s="25">
        <v>20748</v>
      </c>
      <c r="GA299" s="25">
        <v>10377</v>
      </c>
      <c r="GB299" s="25">
        <v>4995</v>
      </c>
      <c r="GC299" s="18">
        <v>2506</v>
      </c>
      <c r="GD299" s="18">
        <v>1321</v>
      </c>
      <c r="GE299" s="18">
        <v>29</v>
      </c>
      <c r="GF299" s="18">
        <v>1041</v>
      </c>
      <c r="GG299" s="18">
        <v>62</v>
      </c>
      <c r="GH299" s="18">
        <v>17</v>
      </c>
      <c r="GI299" s="18">
        <v>400</v>
      </c>
      <c r="GJ299" s="10">
        <f t="shared" si="999"/>
        <v>10377</v>
      </c>
      <c r="GK299" s="10">
        <f t="shared" si="1088"/>
        <v>10371</v>
      </c>
      <c r="GL299" s="10">
        <f t="shared" si="1089"/>
        <v>5376</v>
      </c>
      <c r="GM299" s="10">
        <f t="shared" si="1000"/>
        <v>15372</v>
      </c>
      <c r="GN299" s="10">
        <f t="shared" si="1090"/>
        <v>2870</v>
      </c>
      <c r="GO299" s="17">
        <f t="shared" si="1001"/>
        <v>0.50014459224985541</v>
      </c>
      <c r="GP299" s="17">
        <f t="shared" si="1091"/>
        <v>0.49985540775014459</v>
      </c>
      <c r="GQ299" s="17">
        <f t="shared" si="1092"/>
        <v>0.25910931174089069</v>
      </c>
      <c r="GR299" s="17">
        <f t="shared" si="1093"/>
        <v>0.13832658569500675</v>
      </c>
      <c r="GS299" s="17">
        <f t="shared" si="1002"/>
        <v>0.37948235974551764</v>
      </c>
      <c r="GT299" s="25">
        <v>10445</v>
      </c>
      <c r="GU299" s="25">
        <v>4524</v>
      </c>
      <c r="GV299" s="25">
        <v>2798</v>
      </c>
      <c r="GW299" s="18">
        <v>1484</v>
      </c>
      <c r="GX299" s="18">
        <v>703</v>
      </c>
      <c r="GY299" s="18">
        <v>22</v>
      </c>
      <c r="GZ299" s="18">
        <v>568</v>
      </c>
      <c r="HA299" s="18">
        <v>45</v>
      </c>
      <c r="HB299" s="18">
        <v>11</v>
      </c>
      <c r="HC299" s="18">
        <v>290</v>
      </c>
      <c r="HD299" s="23">
        <f t="shared" si="1003"/>
        <v>0.4331258975586405</v>
      </c>
      <c r="HE299" s="23">
        <f t="shared" si="1004"/>
        <v>0.5668741024413595</v>
      </c>
      <c r="HF299" s="23">
        <f t="shared" si="1005"/>
        <v>0.2989947343226424</v>
      </c>
      <c r="HG299" s="23">
        <f t="shared" si="1006"/>
        <v>0.1569171852561034</v>
      </c>
      <c r="HH299" s="25">
        <v>10303</v>
      </c>
      <c r="HI299" s="25">
        <v>5853</v>
      </c>
      <c r="HJ299" s="25">
        <v>2197</v>
      </c>
      <c r="HK299" s="18">
        <v>1022</v>
      </c>
      <c r="HL299" s="18">
        <v>618</v>
      </c>
      <c r="HM299" s="18">
        <v>7</v>
      </c>
      <c r="HN299" s="18">
        <v>473</v>
      </c>
      <c r="HO299" s="18">
        <v>17</v>
      </c>
      <c r="HP299" s="18">
        <v>6</v>
      </c>
      <c r="HQ299" s="18">
        <v>110</v>
      </c>
      <c r="HR299" s="23">
        <f t="shared" si="1007"/>
        <v>0.56808696496166167</v>
      </c>
      <c r="HS299" s="23">
        <f t="shared" si="1008"/>
        <v>0.43191303503833833</v>
      </c>
      <c r="HT299" s="80">
        <f t="shared" si="1009"/>
        <v>0.21867417257109581</v>
      </c>
      <c r="HU299" s="27">
        <v>31606</v>
      </c>
      <c r="HV299" s="18">
        <v>2012</v>
      </c>
      <c r="HW299" s="18">
        <v>2059</v>
      </c>
      <c r="HX299" s="18">
        <v>480</v>
      </c>
      <c r="HY299" s="25">
        <v>9697</v>
      </c>
      <c r="HZ299" s="25">
        <v>5047</v>
      </c>
      <c r="IA299" s="18">
        <v>411</v>
      </c>
      <c r="IB299" s="18">
        <v>113</v>
      </c>
      <c r="IC299" s="25">
        <v>2900</v>
      </c>
      <c r="ID299" s="25">
        <v>5183</v>
      </c>
      <c r="IE299" s="18">
        <v>1654</v>
      </c>
      <c r="IF299" s="18">
        <v>214</v>
      </c>
      <c r="IG299" s="18">
        <v>1836</v>
      </c>
      <c r="IH299" s="17">
        <f t="shared" si="1010"/>
        <v>0.32367272036955008</v>
      </c>
      <c r="II299" s="17">
        <f t="shared" si="1011"/>
        <v>0.15968486996139974</v>
      </c>
      <c r="IJ299" s="30">
        <f t="shared" si="1012"/>
        <v>6.262334059837527</v>
      </c>
      <c r="IK299" s="17">
        <f t="shared" si="1084"/>
        <v>8.5605350849730075E-2</v>
      </c>
      <c r="IL299" s="25">
        <v>16065</v>
      </c>
      <c r="IM299" s="25">
        <v>1620</v>
      </c>
      <c r="IN299" s="25">
        <v>1677</v>
      </c>
      <c r="IO299" s="25">
        <v>306</v>
      </c>
      <c r="IP299" s="25">
        <v>6373</v>
      </c>
      <c r="IQ299" s="25">
        <v>2090</v>
      </c>
      <c r="IR299" s="25">
        <v>283</v>
      </c>
      <c r="IS299" s="18">
        <v>66</v>
      </c>
      <c r="IT299" s="25">
        <v>1315</v>
      </c>
      <c r="IU299" s="25">
        <v>313</v>
      </c>
      <c r="IV299" s="25">
        <v>671</v>
      </c>
      <c r="IW299" s="18">
        <v>115</v>
      </c>
      <c r="IX299" s="25">
        <v>1236</v>
      </c>
      <c r="IY299" s="17">
        <f t="shared" si="1013"/>
        <v>0.76868969810146281</v>
      </c>
      <c r="IZ299" s="25">
        <v>15541</v>
      </c>
      <c r="JA299" s="18">
        <v>392</v>
      </c>
      <c r="JB299" s="18">
        <v>382</v>
      </c>
      <c r="JC299" s="18">
        <v>174</v>
      </c>
      <c r="JD299" s="25">
        <v>3324</v>
      </c>
      <c r="JE299" s="25">
        <v>2957</v>
      </c>
      <c r="JF299" s="18">
        <v>128</v>
      </c>
      <c r="JG299" s="18">
        <v>47</v>
      </c>
      <c r="JH299" s="25">
        <v>1585</v>
      </c>
      <c r="JI299" s="25">
        <v>4870</v>
      </c>
      <c r="JJ299" s="18">
        <v>983</v>
      </c>
      <c r="JK299" s="18">
        <v>99</v>
      </c>
      <c r="JL299" s="18">
        <v>600</v>
      </c>
      <c r="JM299" s="80">
        <f t="shared" si="1014"/>
        <v>0.47339296055594876</v>
      </c>
      <c r="JN299" s="27">
        <v>31606</v>
      </c>
      <c r="JO299" s="25">
        <v>24968</v>
      </c>
      <c r="JP299" s="18">
        <v>7</v>
      </c>
      <c r="JQ299" s="18">
        <v>29</v>
      </c>
      <c r="JR299" s="18">
        <v>205</v>
      </c>
      <c r="JS299" s="18">
        <v>109</v>
      </c>
      <c r="JT299" s="18">
        <v>103</v>
      </c>
      <c r="JU299" s="18">
        <v>3</v>
      </c>
      <c r="JV299" s="18">
        <v>9</v>
      </c>
      <c r="JW299" s="25">
        <v>6173</v>
      </c>
      <c r="JX299" s="17">
        <f t="shared" si="1015"/>
        <v>0.19531101689552616</v>
      </c>
      <c r="JY299" s="17">
        <f t="shared" si="1016"/>
        <v>0.8046889831044739</v>
      </c>
      <c r="JZ299" s="25">
        <v>16433</v>
      </c>
      <c r="KA299" s="25">
        <v>14068</v>
      </c>
      <c r="KB299" s="18">
        <v>4</v>
      </c>
      <c r="KC299" s="18">
        <v>9</v>
      </c>
      <c r="KD299" s="18">
        <v>72</v>
      </c>
      <c r="KE299" s="18">
        <v>67</v>
      </c>
      <c r="KF299" s="18">
        <v>29</v>
      </c>
      <c r="KG299" s="18">
        <v>0</v>
      </c>
      <c r="KH299" s="18">
        <v>1</v>
      </c>
      <c r="KI299" s="25">
        <v>2183</v>
      </c>
      <c r="KJ299" s="17">
        <f t="shared" si="1017"/>
        <v>0.13284245116533805</v>
      </c>
      <c r="KK299" s="25">
        <v>15173</v>
      </c>
      <c r="KL299" s="25">
        <v>10900</v>
      </c>
      <c r="KM299" s="18">
        <v>3</v>
      </c>
      <c r="KN299" s="18">
        <v>20</v>
      </c>
      <c r="KO299" s="18">
        <v>133</v>
      </c>
      <c r="KP299" s="18">
        <v>42</v>
      </c>
      <c r="KQ299" s="18">
        <v>74</v>
      </c>
      <c r="KR299" s="18">
        <v>3</v>
      </c>
      <c r="KS299" s="18">
        <v>8</v>
      </c>
      <c r="KT299" s="25">
        <v>3990</v>
      </c>
      <c r="KU299" s="69">
        <f t="shared" si="1095"/>
        <v>0.26296711263428457</v>
      </c>
      <c r="KV299" s="27">
        <v>39436</v>
      </c>
      <c r="KW299" s="25">
        <v>37513</v>
      </c>
      <c r="KX299" s="18">
        <v>1923</v>
      </c>
      <c r="KY299" s="59">
        <v>4.8762551982959736E-2</v>
      </c>
      <c r="KZ299" s="18">
        <v>853</v>
      </c>
      <c r="LA299" s="18">
        <v>701</v>
      </c>
      <c r="LB299" s="18">
        <v>738</v>
      </c>
      <c r="LC299" s="18">
        <v>694</v>
      </c>
      <c r="LD299" s="25">
        <v>19991</v>
      </c>
      <c r="LE299" s="25">
        <v>18987</v>
      </c>
      <c r="LF299" s="18">
        <v>1004</v>
      </c>
      <c r="LG299" s="59">
        <v>5.0222600170076535E-2</v>
      </c>
      <c r="LH299" s="25">
        <v>19445</v>
      </c>
      <c r="LI299" s="25">
        <v>18526</v>
      </c>
      <c r="LJ299" s="18">
        <v>919</v>
      </c>
      <c r="LK299" s="35">
        <v>4.7261506814091019E-2</v>
      </c>
      <c r="LL299" s="27">
        <v>8485</v>
      </c>
      <c r="LM299" s="18">
        <v>125</v>
      </c>
      <c r="LN299" s="25">
        <v>5161</v>
      </c>
      <c r="LO299" s="25">
        <v>2283</v>
      </c>
      <c r="LP299" s="18">
        <v>48</v>
      </c>
      <c r="LQ299" s="18">
        <v>342</v>
      </c>
      <c r="LR299" s="18">
        <v>526</v>
      </c>
      <c r="LS299" s="23">
        <f t="shared" si="1018"/>
        <v>6.1991750147318801E-2</v>
      </c>
      <c r="LT299" s="23">
        <f t="shared" si="1019"/>
        <v>0.93800824985268116</v>
      </c>
      <c r="LU299" s="17">
        <f t="shared" si="1020"/>
        <v>0.62298173246906308</v>
      </c>
      <c r="LV299" s="25">
        <v>8485</v>
      </c>
      <c r="LW299" s="18">
        <v>1238</v>
      </c>
      <c r="LX299" s="18">
        <v>415</v>
      </c>
      <c r="LY299" s="25">
        <v>2698</v>
      </c>
      <c r="LZ299" s="25">
        <v>1819</v>
      </c>
      <c r="MA299" s="18">
        <v>253</v>
      </c>
      <c r="MB299" s="18">
        <v>923</v>
      </c>
      <c r="MC299" s="18">
        <v>323</v>
      </c>
      <c r="MD299" s="18">
        <v>448</v>
      </c>
      <c r="ME299" s="18">
        <v>209</v>
      </c>
      <c r="MF299" s="18">
        <v>159</v>
      </c>
      <c r="MG299" s="17">
        <f t="shared" si="1021"/>
        <v>0.17666470241602827</v>
      </c>
      <c r="MH299" s="17">
        <f t="shared" si="1022"/>
        <v>0.56558632881555682</v>
      </c>
      <c r="MI299" s="25">
        <v>8485</v>
      </c>
      <c r="MJ299" s="18">
        <v>1355</v>
      </c>
      <c r="MK299" s="18">
        <v>438</v>
      </c>
      <c r="ML299" s="25">
        <v>2886</v>
      </c>
      <c r="MM299" s="25">
        <v>1825</v>
      </c>
      <c r="MN299" s="18">
        <v>281</v>
      </c>
      <c r="MO299" s="18">
        <v>967</v>
      </c>
      <c r="MP299" s="18">
        <v>323</v>
      </c>
      <c r="MQ299" s="18">
        <v>24</v>
      </c>
      <c r="MR299" s="18">
        <v>227</v>
      </c>
      <c r="MS299" s="18">
        <v>159</v>
      </c>
      <c r="MT299" s="17">
        <f t="shared" si="1023"/>
        <v>0.59233942251031235</v>
      </c>
      <c r="MU299" s="69">
        <f t="shared" si="1024"/>
        <v>0.59428403064230995</v>
      </c>
      <c r="MV299" s="27">
        <v>8485</v>
      </c>
      <c r="MW299" s="25">
        <v>4517</v>
      </c>
      <c r="MX299" s="18">
        <v>250</v>
      </c>
      <c r="MY299" s="25">
        <v>2348</v>
      </c>
      <c r="MZ299" s="18">
        <v>65</v>
      </c>
      <c r="NA299" s="18">
        <v>98</v>
      </c>
      <c r="NB299" s="18">
        <v>114</v>
      </c>
      <c r="NC299" s="25">
        <v>1071</v>
      </c>
      <c r="ND299" s="18">
        <v>22</v>
      </c>
      <c r="NE299" s="17">
        <f t="shared" si="1025"/>
        <v>0.5323512080141426</v>
      </c>
      <c r="NF299" s="10">
        <f t="shared" si="1026"/>
        <v>19562.309840895701</v>
      </c>
      <c r="NG299" s="17">
        <f t="shared" si="1027"/>
        <v>0.67012374779021799</v>
      </c>
      <c r="NH299" s="25">
        <v>8485</v>
      </c>
      <c r="NI299" s="25">
        <v>2085</v>
      </c>
      <c r="NJ299" s="18">
        <v>0</v>
      </c>
      <c r="NK299" s="18">
        <v>4</v>
      </c>
      <c r="NL299" s="18">
        <v>3</v>
      </c>
      <c r="NM299" s="25">
        <v>6191</v>
      </c>
      <c r="NN299" s="18">
        <v>185</v>
      </c>
      <c r="NO299" s="18">
        <v>11</v>
      </c>
      <c r="NP299" s="18">
        <v>0</v>
      </c>
      <c r="NQ299" s="32">
        <v>6</v>
      </c>
      <c r="NR299" s="27">
        <v>8485</v>
      </c>
      <c r="NS299" s="37">
        <f t="shared" si="1028"/>
        <v>1.0345315262227459</v>
      </c>
      <c r="NT299" s="37">
        <f t="shared" si="1029"/>
        <v>0.27915449275835413</v>
      </c>
      <c r="NU299" s="37">
        <f t="shared" si="1030"/>
        <v>0.96662109820004571</v>
      </c>
      <c r="NV299" s="17">
        <f t="shared" si="1031"/>
        <v>0.19628326381817254</v>
      </c>
      <c r="NW299" s="10">
        <f t="shared" si="1032"/>
        <v>3666</v>
      </c>
      <c r="NX299" s="17">
        <f t="shared" si="1033"/>
        <v>0.43205657041838541</v>
      </c>
      <c r="NY299" s="19">
        <f t="shared" si="1034"/>
        <v>6.606714844383571E-2</v>
      </c>
      <c r="NZ299" s="25">
        <v>1540</v>
      </c>
      <c r="OA299" s="25">
        <v>4819</v>
      </c>
      <c r="OB299" s="18">
        <v>56</v>
      </c>
      <c r="OC299" s="25">
        <v>1821</v>
      </c>
      <c r="OD299" s="18">
        <v>278</v>
      </c>
      <c r="OE299" s="18">
        <v>264</v>
      </c>
      <c r="OF299" s="17">
        <f t="shared" si="1035"/>
        <v>0.21461402474955804</v>
      </c>
      <c r="OG299" s="17">
        <f t="shared" si="1036"/>
        <v>0.18149675898644668</v>
      </c>
      <c r="OH299" s="17">
        <f t="shared" si="1037"/>
        <v>0.56794342958161459</v>
      </c>
      <c r="OI299" s="69">
        <f t="shared" si="1038"/>
        <v>3.2763700648202713E-2</v>
      </c>
      <c r="OJ299" s="27">
        <v>8485</v>
      </c>
      <c r="OK299" s="18">
        <v>269</v>
      </c>
      <c r="OL299" s="25">
        <v>6089</v>
      </c>
      <c r="OM299" s="18">
        <v>1115</v>
      </c>
      <c r="ON299" s="25">
        <v>1219</v>
      </c>
      <c r="OO299" s="18">
        <v>8</v>
      </c>
      <c r="OP299" s="18">
        <v>1</v>
      </c>
      <c r="OQ299" s="18">
        <v>1148</v>
      </c>
      <c r="OR299" s="69">
        <f t="shared" si="1039"/>
        <v>0.89310548025928105</v>
      </c>
      <c r="OS299" s="22">
        <v>19253</v>
      </c>
      <c r="OT299" s="22">
        <v>19253</v>
      </c>
      <c r="OU299" s="38">
        <f t="shared" si="1097"/>
        <v>0.57480220928496795</v>
      </c>
      <c r="OV299" s="39">
        <v>0.71624681867760875</v>
      </c>
      <c r="OW299" s="22">
        <v>1378990</v>
      </c>
      <c r="OX299" s="36">
        <f t="shared" si="1098"/>
        <v>56425512.82</v>
      </c>
      <c r="OY299" s="36">
        <f t="shared" si="1099"/>
        <v>1304475.103859493</v>
      </c>
      <c r="OZ299" s="22">
        <v>9749</v>
      </c>
      <c r="PA299" s="22">
        <v>9749</v>
      </c>
      <c r="PB299" s="38">
        <f t="shared" si="1100"/>
        <v>0.29105836692043591</v>
      </c>
      <c r="PC299" s="39">
        <v>0.55937224330700586</v>
      </c>
      <c r="PD299" s="22">
        <v>545332</v>
      </c>
      <c r="PE299" s="40">
        <f t="shared" si="1040"/>
        <v>22313894.776000001</v>
      </c>
      <c r="PF299" s="36">
        <f t="shared" si="1041"/>
        <v>2994472.390279436</v>
      </c>
      <c r="PG299" s="22">
        <v>1125</v>
      </c>
      <c r="PH299" s="22">
        <v>1125</v>
      </c>
      <c r="PI299" s="38">
        <f t="shared" si="1101"/>
        <v>3.3587102552619791E-2</v>
      </c>
      <c r="PJ299" s="39">
        <v>0.10608888888888889</v>
      </c>
      <c r="PK299" s="22">
        <v>11935</v>
      </c>
      <c r="PL299" s="41">
        <f t="shared" si="1042"/>
        <v>488356.33</v>
      </c>
      <c r="PM299" s="36">
        <f t="shared" si="1043"/>
        <v>91964.954169280274</v>
      </c>
      <c r="PN299" s="22">
        <v>1570</v>
      </c>
      <c r="PO299" s="22">
        <v>1570</v>
      </c>
      <c r="PP299" s="38">
        <f t="shared" si="1102"/>
        <v>4.6872667562322737E-2</v>
      </c>
      <c r="PQ299" s="39">
        <v>0.52768152866242035</v>
      </c>
      <c r="PR299" s="22">
        <v>82846</v>
      </c>
      <c r="PS299" s="41">
        <f t="shared" si="1044"/>
        <v>3389892.628</v>
      </c>
      <c r="PT299" s="36">
        <f t="shared" si="1045"/>
        <v>205855.81028307803</v>
      </c>
      <c r="PU299" s="22">
        <v>155</v>
      </c>
      <c r="PV299" s="22">
        <v>155</v>
      </c>
      <c r="PW299" s="38">
        <f t="shared" si="1103"/>
        <v>4.6275563516942828E-3</v>
      </c>
      <c r="PX299" s="39">
        <v>0.34593548387096773</v>
      </c>
      <c r="PY299" s="22">
        <v>5362</v>
      </c>
      <c r="PZ299" s="36">
        <f t="shared" si="1046"/>
        <v>23647.842010481374</v>
      </c>
      <c r="QA299" s="22">
        <v>8</v>
      </c>
      <c r="QB299" s="22">
        <v>8</v>
      </c>
      <c r="QC299" s="39">
        <v>2.37</v>
      </c>
      <c r="QD299" s="22">
        <v>1896</v>
      </c>
      <c r="QE299" s="22">
        <f t="shared" si="1047"/>
        <v>3.0546666666666646</v>
      </c>
      <c r="QF299" s="22"/>
      <c r="QG299" s="22">
        <v>260</v>
      </c>
      <c r="QH299" s="22">
        <v>260</v>
      </c>
      <c r="QI299" s="38">
        <f t="shared" si="1104"/>
        <v>7.7623525899387967E-3</v>
      </c>
      <c r="QJ299" s="39">
        <v>0.27765384615384614</v>
      </c>
      <c r="QK299" s="22">
        <v>7219</v>
      </c>
      <c r="QL299" s="42">
        <f t="shared" si="1048"/>
        <v>69.16912615384615</v>
      </c>
      <c r="QM299" s="22">
        <f t="shared" si="1105"/>
        <v>1375</v>
      </c>
      <c r="QN299" s="22">
        <v>123</v>
      </c>
      <c r="QO299" s="22">
        <v>123</v>
      </c>
      <c r="QP299" s="38">
        <f t="shared" si="1106"/>
        <v>3.672189879086431E-3</v>
      </c>
      <c r="QQ299" s="39">
        <v>0.13373983739837397</v>
      </c>
      <c r="QR299" s="22">
        <v>1645</v>
      </c>
      <c r="QS299" s="36">
        <f t="shared" si="1049"/>
        <v>28920.094696586475</v>
      </c>
      <c r="QT299" s="22">
        <v>1252</v>
      </c>
      <c r="QU299" s="22">
        <v>1252</v>
      </c>
      <c r="QV299" s="38">
        <f t="shared" si="1107"/>
        <v>3.7378713240782208E-2</v>
      </c>
      <c r="QW299" s="39">
        <v>0.2067252396166134</v>
      </c>
      <c r="QX299" s="22">
        <v>25882</v>
      </c>
      <c r="QY299" s="36">
        <f t="shared" si="1050"/>
        <v>294373.64683029481</v>
      </c>
      <c r="QZ299" s="22"/>
      <c r="RA299" s="22"/>
      <c r="RB299" s="38">
        <f t="shared" si="1108"/>
        <v>0</v>
      </c>
      <c r="RC299" s="39">
        <v>0</v>
      </c>
      <c r="RD299" s="22"/>
      <c r="RE299" s="36">
        <f t="shared" si="1051"/>
        <v>0</v>
      </c>
      <c r="RF299" s="10">
        <f t="shared" si="1109"/>
        <v>33495</v>
      </c>
      <c r="RG299" s="10">
        <f t="shared" si="1110"/>
        <v>33495</v>
      </c>
      <c r="RH299" s="17">
        <f t="shared" si="1111"/>
        <v>4.3079665549000466E-2</v>
      </c>
      <c r="RI299" s="17">
        <f t="shared" si="1112"/>
        <v>9.8423045079429556E-4</v>
      </c>
      <c r="RJ299" s="17">
        <f t="shared" si="1113"/>
        <v>0.26386193656508078</v>
      </c>
      <c r="RK299" s="17">
        <f t="shared" si="1114"/>
        <v>0.60570514650075236</v>
      </c>
      <c r="RL299" s="17">
        <f t="shared" si="1115"/>
        <v>4.1639363291610554E-2</v>
      </c>
      <c r="RM299" s="17">
        <f t="shared" si="1116"/>
        <v>4.7833533733295259E-3</v>
      </c>
      <c r="RN299" s="17">
        <f t="shared" si="1117"/>
        <v>5.8497951932617084E-3</v>
      </c>
      <c r="RO299" s="17">
        <f t="shared" si="1118"/>
        <v>5.9544256763932178E-2</v>
      </c>
      <c r="RP299" s="17">
        <f t="shared" si="1119"/>
        <v>0</v>
      </c>
      <c r="RQ299" s="17">
        <f t="shared" si="1120"/>
        <v>1.3991144425424066E-5</v>
      </c>
      <c r="RR299" s="36">
        <f t="shared" si="1121"/>
        <v>4943779.0112548042</v>
      </c>
      <c r="RS299" s="36">
        <f t="shared" si="1122"/>
        <v>125.3620806180851</v>
      </c>
      <c r="RT299" s="10">
        <f t="shared" si="1123"/>
        <v>0</v>
      </c>
      <c r="RU299" s="17">
        <f t="shared" si="1124"/>
        <v>0</v>
      </c>
      <c r="RV299" s="37">
        <f t="shared" si="1125"/>
        <v>1.1773697566801016</v>
      </c>
      <c r="RW299" s="36">
        <f t="shared" si="1126"/>
        <v>0.84935084694188057</v>
      </c>
      <c r="RX299" s="85">
        <v>0.30250670000000002</v>
      </c>
      <c r="RY299" s="93">
        <v>237</v>
      </c>
      <c r="RZ299" s="43" t="b">
        <v>0</v>
      </c>
      <c r="SA299" s="18" t="b">
        <v>0</v>
      </c>
      <c r="SB299" s="18" t="b">
        <v>0</v>
      </c>
      <c r="SC299" s="18" t="b">
        <v>0</v>
      </c>
      <c r="SD299" s="18" t="b">
        <v>0</v>
      </c>
      <c r="SE299" s="32" t="b">
        <v>0</v>
      </c>
      <c r="SF299" s="43" t="b">
        <v>0</v>
      </c>
      <c r="SG299" s="18" t="b">
        <v>0</v>
      </c>
      <c r="SH299" s="18"/>
      <c r="SI299" s="18"/>
      <c r="SJ299" s="18"/>
      <c r="SK299" s="18"/>
      <c r="SL299" s="18"/>
      <c r="SM299" s="18"/>
      <c r="SN299" s="18"/>
      <c r="SO299" s="18"/>
      <c r="SP299" s="18"/>
      <c r="SQ299" s="17">
        <f t="shared" si="1052"/>
        <v>0</v>
      </c>
      <c r="SR299" s="17">
        <f t="shared" si="1053"/>
        <v>0</v>
      </c>
      <c r="SS299" s="17">
        <f t="shared" si="1054"/>
        <v>0</v>
      </c>
      <c r="ST299" s="17">
        <f t="shared" si="1055"/>
        <v>0</v>
      </c>
      <c r="SU299" s="17">
        <f t="shared" si="1056"/>
        <v>0</v>
      </c>
      <c r="SV299" s="17">
        <f t="shared" si="1127"/>
        <v>0</v>
      </c>
      <c r="SW299" s="17">
        <f t="shared" si="1057"/>
        <v>0</v>
      </c>
      <c r="SX299" s="17">
        <f t="shared" si="1058"/>
        <v>0</v>
      </c>
      <c r="SY299" s="17">
        <f t="shared" si="1059"/>
        <v>0</v>
      </c>
      <c r="SZ299" s="17">
        <f t="shared" si="1060"/>
        <v>0</v>
      </c>
      <c r="TA299" s="17">
        <f t="shared" si="1061"/>
        <v>0</v>
      </c>
      <c r="TB299" s="24">
        <f t="shared" si="1096"/>
        <v>620</v>
      </c>
      <c r="TC299" s="69">
        <f t="shared" si="1063"/>
        <v>1</v>
      </c>
      <c r="TD299" s="17">
        <f t="shared" si="1085"/>
        <v>2.6014568158168575E-6</v>
      </c>
      <c r="TE299" s="95"/>
      <c r="TF299" s="71"/>
      <c r="TG299" s="71"/>
      <c r="TH299" s="71">
        <v>1</v>
      </c>
      <c r="TI299" s="71"/>
      <c r="TJ299" s="71"/>
      <c r="TK299" s="71">
        <v>5</v>
      </c>
      <c r="TL299" s="71"/>
      <c r="TM299" s="71">
        <v>1</v>
      </c>
      <c r="TN299" s="71"/>
      <c r="TO299" s="71"/>
      <c r="TP299" s="71"/>
      <c r="TQ299" s="71">
        <v>1</v>
      </c>
      <c r="TR299" s="72"/>
      <c r="TS299" s="72"/>
      <c r="TT299" s="72"/>
      <c r="TU299" s="72"/>
      <c r="TV299" s="72">
        <v>1</v>
      </c>
      <c r="TW299" s="72"/>
      <c r="TX299" s="72"/>
      <c r="TY299" s="72">
        <v>1</v>
      </c>
      <c r="TZ299" s="72">
        <v>4</v>
      </c>
      <c r="UA299" s="72"/>
      <c r="UB299" s="72"/>
      <c r="UC299" s="72"/>
      <c r="UD299" s="72"/>
      <c r="UE299" s="72"/>
      <c r="UF299" s="72"/>
      <c r="UG299" s="72">
        <v>1</v>
      </c>
      <c r="UH299" s="72"/>
      <c r="UI299" s="72"/>
      <c r="UJ299" s="73"/>
      <c r="UK299" s="73"/>
      <c r="UL299" s="73"/>
      <c r="UM299" s="73"/>
      <c r="UN299" s="73">
        <v>1</v>
      </c>
      <c r="UO299" s="73"/>
      <c r="UP299" s="73"/>
      <c r="UQ299" s="73"/>
      <c r="UR299" s="73">
        <v>5</v>
      </c>
      <c r="US299" s="73"/>
      <c r="UT299" s="73"/>
      <c r="UU299" s="73"/>
      <c r="UV299" s="73"/>
      <c r="UW299" s="73"/>
      <c r="UX299" s="73"/>
      <c r="UY299" s="73"/>
      <c r="UZ299" s="73"/>
      <c r="VA299" s="73"/>
      <c r="VB299" s="73"/>
      <c r="VC299" s="73"/>
      <c r="VD299" s="73"/>
      <c r="VE299" s="73"/>
      <c r="VF299" s="73">
        <v>1</v>
      </c>
      <c r="VG299" s="73"/>
      <c r="VH299" s="73"/>
      <c r="VI299" s="73"/>
      <c r="VJ299" s="73">
        <v>5</v>
      </c>
      <c r="VK299" s="73"/>
      <c r="VL299" s="73"/>
      <c r="VM299" s="73"/>
      <c r="VN299" s="73"/>
      <c r="VO299" s="73"/>
      <c r="VP299" s="73"/>
      <c r="VQ299" s="73"/>
      <c r="VR299" s="73"/>
      <c r="VS299" s="73"/>
      <c r="VT299" s="73"/>
      <c r="VU299" s="73"/>
      <c r="VV299" s="73"/>
      <c r="VW299" s="73">
        <v>3</v>
      </c>
      <c r="VX299" s="73"/>
      <c r="VY299" s="73"/>
      <c r="VZ299" s="73"/>
      <c r="WA299" s="73">
        <v>12</v>
      </c>
      <c r="WB299" s="73"/>
      <c r="WC299" s="73"/>
      <c r="WD299" s="73"/>
      <c r="WE299" s="73"/>
      <c r="WF299" s="73"/>
      <c r="WG299" s="73"/>
      <c r="WH299" s="73"/>
      <c r="WI299" s="73"/>
      <c r="WJ299" s="73"/>
      <c r="WK299" s="73"/>
      <c r="WL299" s="73">
        <v>2</v>
      </c>
      <c r="WM299" s="73"/>
      <c r="WN299" s="73"/>
      <c r="WO299" s="22">
        <f t="shared" si="1064"/>
        <v>0</v>
      </c>
      <c r="WP299" s="22">
        <f t="shared" si="1065"/>
        <v>0</v>
      </c>
      <c r="WQ299" s="22">
        <f t="shared" si="1066"/>
        <v>0</v>
      </c>
      <c r="WR299" s="22">
        <f t="shared" si="1067"/>
        <v>0</v>
      </c>
      <c r="WS299" s="22">
        <f t="shared" si="1068"/>
        <v>7</v>
      </c>
      <c r="WT299" s="22">
        <f t="shared" si="1069"/>
        <v>0</v>
      </c>
      <c r="WU299" s="22">
        <f t="shared" si="1070"/>
        <v>0</v>
      </c>
      <c r="WV299" s="22">
        <f t="shared" si="1071"/>
        <v>1</v>
      </c>
      <c r="WW299" s="22">
        <f t="shared" si="1072"/>
        <v>31</v>
      </c>
      <c r="WX299" s="22">
        <f t="shared" si="1073"/>
        <v>0</v>
      </c>
      <c r="WY299" s="22">
        <f t="shared" si="1074"/>
        <v>1</v>
      </c>
      <c r="WZ299" s="22">
        <f t="shared" si="1075"/>
        <v>0</v>
      </c>
      <c r="XA299" s="22">
        <f t="shared" si="1076"/>
        <v>0</v>
      </c>
      <c r="XB299" s="22">
        <f t="shared" si="1077"/>
        <v>0</v>
      </c>
      <c r="XC299" s="22">
        <f t="shared" si="1078"/>
        <v>0</v>
      </c>
      <c r="XD299" s="22">
        <f t="shared" si="1079"/>
        <v>0</v>
      </c>
      <c r="XE299" s="22">
        <f t="shared" si="1080"/>
        <v>3</v>
      </c>
      <c r="XF299" s="22">
        <f t="shared" si="1081"/>
        <v>0</v>
      </c>
      <c r="XG299" s="93">
        <f t="shared" si="1082"/>
        <v>1</v>
      </c>
    </row>
    <row r="300" spans="1:631" ht="17.100000000000001" customHeight="1" x14ac:dyDescent="0.2">
      <c r="A300" s="101"/>
      <c r="B300" s="27" t="s">
        <v>560</v>
      </c>
      <c r="C300" s="535" t="s">
        <v>561</v>
      </c>
      <c r="D300" s="25" t="s">
        <v>597</v>
      </c>
      <c r="E300" s="535" t="s">
        <v>598</v>
      </c>
      <c r="F300" s="25" t="s">
        <v>602</v>
      </c>
      <c r="G300" s="535" t="s">
        <v>603</v>
      </c>
      <c r="H300" s="25">
        <v>8</v>
      </c>
      <c r="I300" s="28">
        <v>7</v>
      </c>
      <c r="J300" s="17">
        <f t="shared" si="948"/>
        <v>0.5173755907700861</v>
      </c>
      <c r="K300" s="17">
        <f t="shared" si="949"/>
        <v>0.37301918265221023</v>
      </c>
      <c r="L300" s="17">
        <f t="shared" si="950"/>
        <v>0.30967741935483872</v>
      </c>
      <c r="M300" s="17">
        <f t="shared" si="951"/>
        <v>5.4108701139534275E-2</v>
      </c>
      <c r="N300" s="17">
        <f t="shared" si="952"/>
        <v>0.14005786428195688</v>
      </c>
      <c r="O300" s="17">
        <f t="shared" si="953"/>
        <v>0.17041979427300527</v>
      </c>
      <c r="P300" s="17">
        <f t="shared" si="954"/>
        <v>0.69030158045413548</v>
      </c>
      <c r="Q300" s="17">
        <f t="shared" si="955"/>
        <v>0.39900751731931405</v>
      </c>
      <c r="R300" s="69">
        <f t="shared" si="956"/>
        <v>0.41368641368641368</v>
      </c>
      <c r="S300" s="422">
        <f t="shared" si="957"/>
        <v>0.34085045154794386</v>
      </c>
      <c r="T300" s="17">
        <f t="shared" si="1083"/>
        <v>0.6591495484520562</v>
      </c>
      <c r="U300" s="10">
        <f t="shared" si="958"/>
        <v>22285.846233164018</v>
      </c>
      <c r="V300" s="32">
        <v>2</v>
      </c>
      <c r="W300" s="550">
        <f t="shared" si="959"/>
        <v>-0.69032258064516128</v>
      </c>
      <c r="X300" s="550">
        <f t="shared" si="960"/>
        <v>0.22973934043683275</v>
      </c>
      <c r="Y300" s="550">
        <f t="shared" si="961"/>
        <v>0.77026065956316725</v>
      </c>
      <c r="Z300" s="551">
        <f t="shared" si="962"/>
        <v>26042.512899830686</v>
      </c>
      <c r="AA300" s="426">
        <f t="shared" si="963"/>
        <v>0.15445134575569358</v>
      </c>
      <c r="AB300" s="59">
        <f t="shared" si="964"/>
        <v>0.52561888313183647</v>
      </c>
      <c r="AC300" s="59">
        <f t="shared" si="965"/>
        <v>0.6002761704366123</v>
      </c>
      <c r="AD300" s="59">
        <f t="shared" si="966"/>
        <v>0.14005786428195688</v>
      </c>
      <c r="AE300" s="59">
        <f t="shared" si="967"/>
        <v>0.60099248268068595</v>
      </c>
      <c r="AF300" s="59">
        <f t="shared" si="968"/>
        <v>0.39227133722546564</v>
      </c>
      <c r="AG300" s="59">
        <f t="shared" si="969"/>
        <v>0.5214067278287462</v>
      </c>
      <c r="AH300" s="59">
        <f t="shared" si="970"/>
        <v>0.17041979427300527</v>
      </c>
      <c r="AI300" s="59">
        <f t="shared" si="971"/>
        <v>0.56797331109257709</v>
      </c>
      <c r="AJ300" s="59">
        <f t="shared" si="972"/>
        <v>0.46677787044759522</v>
      </c>
      <c r="AK300" s="59">
        <f t="shared" si="973"/>
        <v>0.30969841954586452</v>
      </c>
      <c r="AL300" s="35">
        <f t="shared" si="974"/>
        <v>0.30967741935483872</v>
      </c>
      <c r="AM300" s="27">
        <v>33810</v>
      </c>
      <c r="AN300" s="25">
        <v>16546</v>
      </c>
      <c r="AO300" s="25">
        <v>17264</v>
      </c>
      <c r="AP300" s="17">
        <f t="shared" si="975"/>
        <v>6.5668014333845578E-4</v>
      </c>
      <c r="AQ300" s="63">
        <v>95.841056533827611</v>
      </c>
      <c r="AR300" s="58">
        <v>2441.51994676</v>
      </c>
      <c r="AS300" s="24">
        <f t="shared" si="976"/>
        <v>13.847931099177501</v>
      </c>
      <c r="AT300" s="17">
        <f t="shared" si="1094"/>
        <v>1.195921264599544E-2</v>
      </c>
      <c r="AU300" s="25">
        <v>32281</v>
      </c>
      <c r="AV300" s="25">
        <v>15140</v>
      </c>
      <c r="AW300" s="25">
        <v>17141</v>
      </c>
      <c r="AX300" s="25">
        <v>1529</v>
      </c>
      <c r="AY300" s="25">
        <v>1406</v>
      </c>
      <c r="AZ300" s="18">
        <v>123</v>
      </c>
      <c r="BA300" s="25">
        <v>5222</v>
      </c>
      <c r="BB300" s="25">
        <v>2686</v>
      </c>
      <c r="BC300" s="25">
        <v>2536</v>
      </c>
      <c r="BD300" s="63">
        <v>105.91482649842273</v>
      </c>
      <c r="BE300" s="25">
        <v>28588</v>
      </c>
      <c r="BF300" s="25">
        <v>13860</v>
      </c>
      <c r="BG300" s="25">
        <v>14728</v>
      </c>
      <c r="BH300" s="63">
        <v>94.106463878326991</v>
      </c>
      <c r="BI300" s="17">
        <v>0.15445134575569358</v>
      </c>
      <c r="BJ300" s="25">
        <v>12232</v>
      </c>
      <c r="BK300" s="25">
        <v>20353</v>
      </c>
      <c r="BL300" s="25">
        <v>1225</v>
      </c>
      <c r="BM300" s="17">
        <v>0.66118016999950868</v>
      </c>
      <c r="BN300" s="10">
        <f t="shared" si="977"/>
        <v>11455.498452316611</v>
      </c>
      <c r="BO300" s="29">
        <v>0.60099248268068595</v>
      </c>
      <c r="BP300" s="30">
        <f t="shared" si="978"/>
        <v>0.39900751731931405</v>
      </c>
      <c r="BQ300" s="31">
        <v>6.018768731882278</v>
      </c>
      <c r="BR300" s="25">
        <v>21578</v>
      </c>
      <c r="BS300" s="25">
        <v>4695</v>
      </c>
      <c r="BT300" s="25">
        <v>14410</v>
      </c>
      <c r="BU300" s="25">
        <v>1504</v>
      </c>
      <c r="BV300" s="18">
        <v>781</v>
      </c>
      <c r="BW300" s="18">
        <v>188</v>
      </c>
      <c r="BX300" s="25">
        <v>7194</v>
      </c>
      <c r="BY300" s="25">
        <v>5883</v>
      </c>
      <c r="BZ300" s="25">
        <v>1311</v>
      </c>
      <c r="CA300" s="59">
        <v>0.18223519599666388</v>
      </c>
      <c r="CB300" s="25">
        <v>32281</v>
      </c>
      <c r="CC300" s="25">
        <v>1529</v>
      </c>
      <c r="CD300" s="17">
        <f t="shared" si="979"/>
        <v>4.7365323255165577E-2</v>
      </c>
      <c r="CE300" s="18">
        <v>325</v>
      </c>
      <c r="CF300" s="18">
        <v>837</v>
      </c>
      <c r="CG300" s="25">
        <v>1345</v>
      </c>
      <c r="CH300" s="25">
        <v>1428</v>
      </c>
      <c r="CI300" s="25">
        <v>1256</v>
      </c>
      <c r="CJ300" s="18">
        <v>854</v>
      </c>
      <c r="CK300" s="18">
        <v>569</v>
      </c>
      <c r="CL300" s="18">
        <v>349</v>
      </c>
      <c r="CM300" s="18">
        <v>231</v>
      </c>
      <c r="CN300" s="26">
        <v>4.487211565193217</v>
      </c>
      <c r="CO300" s="27">
        <v>7194</v>
      </c>
      <c r="CP300" s="34">
        <f t="shared" si="980"/>
        <v>4.6997497914929109</v>
      </c>
      <c r="CQ300" s="25">
        <v>80</v>
      </c>
      <c r="CR300" s="18">
        <v>458</v>
      </c>
      <c r="CS300" s="18">
        <v>832</v>
      </c>
      <c r="CT300" s="25">
        <v>2301</v>
      </c>
      <c r="CU300" s="25">
        <v>3433</v>
      </c>
      <c r="CV300" s="18">
        <v>32</v>
      </c>
      <c r="CW300" s="18">
        <v>12</v>
      </c>
      <c r="CX300" s="18">
        <v>46</v>
      </c>
      <c r="CY300" s="25">
        <v>7194</v>
      </c>
      <c r="CZ300" s="25">
        <v>6918</v>
      </c>
      <c r="DA300" s="18">
        <v>53</v>
      </c>
      <c r="DB300" s="18">
        <v>62</v>
      </c>
      <c r="DC300" s="18">
        <v>117</v>
      </c>
      <c r="DD300" s="18">
        <v>3</v>
      </c>
      <c r="DE300" s="18">
        <v>41</v>
      </c>
      <c r="DF300" s="25">
        <v>7194</v>
      </c>
      <c r="DG300" s="25">
        <v>2784</v>
      </c>
      <c r="DH300" s="18">
        <v>28</v>
      </c>
      <c r="DI300" s="18">
        <v>10</v>
      </c>
      <c r="DJ300" s="25">
        <v>4322</v>
      </c>
      <c r="DK300" s="18">
        <v>5</v>
      </c>
      <c r="DL300" s="18">
        <v>45</v>
      </c>
      <c r="DM300" s="25">
        <f t="shared" si="981"/>
        <v>12618.038921323327</v>
      </c>
      <c r="DN300" s="17">
        <f t="shared" si="982"/>
        <v>0.60077842646649982</v>
      </c>
      <c r="DO300" s="17">
        <f t="shared" si="983"/>
        <v>6.9502363080344736E-4</v>
      </c>
      <c r="DP300" s="23">
        <f t="shared" si="984"/>
        <v>0.39227133722546564</v>
      </c>
      <c r="DQ300" s="23">
        <f t="shared" si="985"/>
        <v>0.60772866277453441</v>
      </c>
      <c r="DR300" s="25">
        <v>7194</v>
      </c>
      <c r="DS300" s="18">
        <v>20</v>
      </c>
      <c r="DT300" s="25">
        <v>3937</v>
      </c>
      <c r="DU300" s="18">
        <v>2</v>
      </c>
      <c r="DV300" s="25">
        <v>2240</v>
      </c>
      <c r="DW300" s="18">
        <v>9</v>
      </c>
      <c r="DX300" s="18">
        <v>945</v>
      </c>
      <c r="DY300" s="18">
        <v>41</v>
      </c>
      <c r="DZ300" s="17">
        <f t="shared" si="986"/>
        <v>0.86169029747011394</v>
      </c>
      <c r="EA300" s="17">
        <f t="shared" si="987"/>
        <v>0.13830970252988606</v>
      </c>
      <c r="EB300" s="25">
        <v>7194</v>
      </c>
      <c r="EC300" s="25">
        <v>3743</v>
      </c>
      <c r="ED300" s="18">
        <v>8</v>
      </c>
      <c r="EE300" s="25">
        <v>2465</v>
      </c>
      <c r="EF300" s="17">
        <f t="shared" si="1087"/>
        <v>0.34264664998609951</v>
      </c>
      <c r="EG300" s="18">
        <v>931</v>
      </c>
      <c r="EH300" s="18">
        <v>47</v>
      </c>
      <c r="EI300" s="17">
        <f t="shared" si="988"/>
        <v>0.5214067278287462</v>
      </c>
      <c r="EJ300" s="17">
        <f t="shared" si="989"/>
        <v>0.1294134000556019</v>
      </c>
      <c r="EK300" s="69">
        <f t="shared" si="990"/>
        <v>0.37301918265221023</v>
      </c>
      <c r="EL300" s="27">
        <v>20844</v>
      </c>
      <c r="EM300" s="25">
        <v>10956</v>
      </c>
      <c r="EN300" s="25">
        <v>9888</v>
      </c>
      <c r="EO300" s="59">
        <v>0.52561888313183647</v>
      </c>
      <c r="EP300" s="25">
        <v>9855</v>
      </c>
      <c r="EQ300" s="25">
        <v>6410</v>
      </c>
      <c r="ER300" s="25">
        <v>3445</v>
      </c>
      <c r="ES300" s="59">
        <v>0.65043125317097916</v>
      </c>
      <c r="ET300" s="25">
        <v>10989</v>
      </c>
      <c r="EU300" s="25">
        <v>4546</v>
      </c>
      <c r="EV300" s="25">
        <v>6443</v>
      </c>
      <c r="EW300" s="59">
        <v>0.41368641368641368</v>
      </c>
      <c r="EX300" s="25">
        <v>3745</v>
      </c>
      <c r="EY300" s="25">
        <v>2903</v>
      </c>
      <c r="EZ300" s="25">
        <v>842</v>
      </c>
      <c r="FA300" s="59">
        <v>0.77516688918558074</v>
      </c>
      <c r="FB300" s="25">
        <v>17099</v>
      </c>
      <c r="FC300" s="25">
        <v>8053</v>
      </c>
      <c r="FD300" s="25">
        <v>9046</v>
      </c>
      <c r="FE300" s="59">
        <v>0.47096321422305398</v>
      </c>
      <c r="FF300" s="25">
        <v>15526</v>
      </c>
      <c r="FG300" s="25">
        <v>3464</v>
      </c>
      <c r="FH300" s="25">
        <v>6018</v>
      </c>
      <c r="FI300" s="25">
        <v>6044</v>
      </c>
      <c r="FJ300" s="23">
        <f t="shared" si="991"/>
        <v>0.38928249388123148</v>
      </c>
      <c r="FK300" s="23">
        <f t="shared" si="992"/>
        <v>0.38760788355017389</v>
      </c>
      <c r="FL300" s="36">
        <f t="shared" si="993"/>
        <v>0.57313037723362015</v>
      </c>
      <c r="FM300" s="25">
        <v>7034</v>
      </c>
      <c r="FN300" s="25">
        <v>1526</v>
      </c>
      <c r="FO300" s="17">
        <f t="shared" si="994"/>
        <v>0.21694626101791301</v>
      </c>
      <c r="FP300" s="25">
        <v>3073</v>
      </c>
      <c r="FQ300" s="17">
        <f t="shared" si="995"/>
        <v>0.43687802104065965</v>
      </c>
      <c r="FR300" s="25">
        <v>2435</v>
      </c>
      <c r="FS300" s="17">
        <f t="shared" si="996"/>
        <v>0.34617571794142737</v>
      </c>
      <c r="FT300" s="25">
        <v>8492</v>
      </c>
      <c r="FU300" s="25">
        <v>1938</v>
      </c>
      <c r="FV300" s="25">
        <v>2945</v>
      </c>
      <c r="FW300" s="17">
        <f t="shared" si="997"/>
        <v>0.42498822421102211</v>
      </c>
      <c r="FX300" s="17">
        <f t="shared" si="998"/>
        <v>0.34679698539802167</v>
      </c>
      <c r="FY300" s="25">
        <v>3609</v>
      </c>
      <c r="FZ300" s="25">
        <v>15208</v>
      </c>
      <c r="GA300" s="25">
        <v>9129</v>
      </c>
      <c r="GB300" s="25">
        <v>3949</v>
      </c>
      <c r="GC300" s="18">
        <v>1119</v>
      </c>
      <c r="GD300" s="18">
        <v>520</v>
      </c>
      <c r="GE300" s="18">
        <v>19</v>
      </c>
      <c r="GF300" s="18">
        <v>400</v>
      </c>
      <c r="GG300" s="18">
        <v>5</v>
      </c>
      <c r="GH300" s="18">
        <v>9</v>
      </c>
      <c r="GI300" s="18">
        <v>58</v>
      </c>
      <c r="GJ300" s="10">
        <f t="shared" si="999"/>
        <v>9129</v>
      </c>
      <c r="GK300" s="10">
        <f t="shared" si="1088"/>
        <v>6079</v>
      </c>
      <c r="GL300" s="10">
        <f t="shared" si="1089"/>
        <v>2130</v>
      </c>
      <c r="GM300" s="10">
        <f t="shared" si="1000"/>
        <v>13078</v>
      </c>
      <c r="GN300" s="10">
        <f t="shared" si="1090"/>
        <v>1011</v>
      </c>
      <c r="GO300" s="17">
        <f t="shared" si="1001"/>
        <v>0.6002761704366123</v>
      </c>
      <c r="GP300" s="17">
        <f t="shared" si="1091"/>
        <v>0.3997238295633877</v>
      </c>
      <c r="GQ300" s="17">
        <f t="shared" si="1092"/>
        <v>0.14005786428195688</v>
      </c>
      <c r="GR300" s="17">
        <f t="shared" si="1093"/>
        <v>6.647816938453445E-2</v>
      </c>
      <c r="GS300" s="17">
        <f t="shared" si="1002"/>
        <v>0.26989084692267229</v>
      </c>
      <c r="GT300" s="25">
        <v>7436</v>
      </c>
      <c r="GU300" s="25">
        <v>3642</v>
      </c>
      <c r="GV300" s="25">
        <v>2566</v>
      </c>
      <c r="GW300" s="18">
        <v>673</v>
      </c>
      <c r="GX300" s="18">
        <v>297</v>
      </c>
      <c r="GY300" s="18">
        <v>12</v>
      </c>
      <c r="GZ300" s="18">
        <v>191</v>
      </c>
      <c r="HA300" s="18">
        <v>3</v>
      </c>
      <c r="HB300" s="18">
        <v>3</v>
      </c>
      <c r="HC300" s="18">
        <v>49</v>
      </c>
      <c r="HD300" s="23">
        <f t="shared" si="1003"/>
        <v>0.48977945131791284</v>
      </c>
      <c r="HE300" s="23">
        <f t="shared" si="1004"/>
        <v>0.5102205486820871</v>
      </c>
      <c r="HF300" s="23">
        <f t="shared" si="1005"/>
        <v>0.16514254975793438</v>
      </c>
      <c r="HG300" s="23">
        <f t="shared" si="1006"/>
        <v>7.4636901559978486E-2</v>
      </c>
      <c r="HH300" s="25">
        <v>7772</v>
      </c>
      <c r="HI300" s="25">
        <v>5487</v>
      </c>
      <c r="HJ300" s="25">
        <v>1383</v>
      </c>
      <c r="HK300" s="18">
        <v>446</v>
      </c>
      <c r="HL300" s="18">
        <v>223</v>
      </c>
      <c r="HM300" s="18">
        <v>7</v>
      </c>
      <c r="HN300" s="18">
        <v>209</v>
      </c>
      <c r="HO300" s="18">
        <v>2</v>
      </c>
      <c r="HP300" s="18">
        <v>6</v>
      </c>
      <c r="HQ300" s="18">
        <v>9</v>
      </c>
      <c r="HR300" s="23">
        <f t="shared" si="1007"/>
        <v>0.70599588265568713</v>
      </c>
      <c r="HS300" s="23">
        <f t="shared" si="1008"/>
        <v>0.29400411734431292</v>
      </c>
      <c r="HT300" s="80">
        <f t="shared" si="1009"/>
        <v>0.11605764282038085</v>
      </c>
      <c r="HU300" s="27">
        <v>25499</v>
      </c>
      <c r="HV300" s="18">
        <v>599</v>
      </c>
      <c r="HW300" s="18">
        <v>1145</v>
      </c>
      <c r="HX300" s="18">
        <v>309</v>
      </c>
      <c r="HY300" s="25">
        <v>10920</v>
      </c>
      <c r="HZ300" s="25">
        <v>6442</v>
      </c>
      <c r="IA300" s="18">
        <v>202</v>
      </c>
      <c r="IB300" s="18">
        <v>34</v>
      </c>
      <c r="IC300" s="25">
        <v>2139</v>
      </c>
      <c r="ID300" s="25">
        <v>1848</v>
      </c>
      <c r="IE300" s="18">
        <v>1043</v>
      </c>
      <c r="IF300" s="18">
        <v>141</v>
      </c>
      <c r="IG300" s="18">
        <v>677</v>
      </c>
      <c r="IH300" s="17">
        <f t="shared" si="1010"/>
        <v>0.32511078865837878</v>
      </c>
      <c r="II300" s="17">
        <f t="shared" si="1011"/>
        <v>0.25263735832777756</v>
      </c>
      <c r="IJ300" s="30">
        <f t="shared" si="1012"/>
        <v>3.9582427817447998</v>
      </c>
      <c r="IK300" s="17">
        <f t="shared" si="1084"/>
        <v>5.4108701139534275E-2</v>
      </c>
      <c r="IL300" s="25">
        <v>12392</v>
      </c>
      <c r="IM300" s="25">
        <v>374</v>
      </c>
      <c r="IN300" s="25">
        <v>812</v>
      </c>
      <c r="IO300" s="25">
        <v>192</v>
      </c>
      <c r="IP300" s="25">
        <v>6095</v>
      </c>
      <c r="IQ300" s="25">
        <v>2573</v>
      </c>
      <c r="IR300" s="25">
        <v>117</v>
      </c>
      <c r="IS300" s="18">
        <v>21</v>
      </c>
      <c r="IT300" s="25">
        <v>1041</v>
      </c>
      <c r="IU300" s="25">
        <v>60</v>
      </c>
      <c r="IV300" s="25">
        <v>433</v>
      </c>
      <c r="IW300" s="18">
        <v>77</v>
      </c>
      <c r="IX300" s="25">
        <v>597</v>
      </c>
      <c r="IY300" s="17">
        <f t="shared" si="1013"/>
        <v>0.82012588766946415</v>
      </c>
      <c r="IZ300" s="25">
        <v>13107</v>
      </c>
      <c r="JA300" s="18">
        <v>225</v>
      </c>
      <c r="JB300" s="18">
        <v>333</v>
      </c>
      <c r="JC300" s="18">
        <v>117</v>
      </c>
      <c r="JD300" s="25">
        <v>4825</v>
      </c>
      <c r="JE300" s="25">
        <v>3869</v>
      </c>
      <c r="JF300" s="18">
        <v>85</v>
      </c>
      <c r="JG300" s="18">
        <v>13</v>
      </c>
      <c r="JH300" s="25">
        <v>1098</v>
      </c>
      <c r="JI300" s="25">
        <v>1788</v>
      </c>
      <c r="JJ300" s="18">
        <v>610</v>
      </c>
      <c r="JK300" s="18">
        <v>64</v>
      </c>
      <c r="JL300" s="18">
        <v>80</v>
      </c>
      <c r="JM300" s="80">
        <f t="shared" si="1014"/>
        <v>0.72129396505683985</v>
      </c>
      <c r="JN300" s="27">
        <v>25499</v>
      </c>
      <c r="JO300" s="25">
        <v>17381</v>
      </c>
      <c r="JP300" s="18">
        <v>9</v>
      </c>
      <c r="JQ300" s="18">
        <v>15</v>
      </c>
      <c r="JR300" s="18">
        <v>22</v>
      </c>
      <c r="JS300" s="18">
        <v>163</v>
      </c>
      <c r="JT300" s="18">
        <v>5</v>
      </c>
      <c r="JU300" s="18">
        <v>1</v>
      </c>
      <c r="JV300" s="18">
        <v>6</v>
      </c>
      <c r="JW300" s="25">
        <v>7897</v>
      </c>
      <c r="JX300" s="17">
        <f t="shared" si="1015"/>
        <v>0.30969841954586452</v>
      </c>
      <c r="JY300" s="17">
        <f t="shared" si="1016"/>
        <v>0.69030158045413548</v>
      </c>
      <c r="JZ300" s="25">
        <v>4516</v>
      </c>
      <c r="KA300" s="25">
        <v>4112</v>
      </c>
      <c r="KB300" s="18">
        <v>0</v>
      </c>
      <c r="KC300" s="18">
        <v>0</v>
      </c>
      <c r="KD300" s="18">
        <v>2</v>
      </c>
      <c r="KE300" s="18">
        <v>34</v>
      </c>
      <c r="KF300" s="18">
        <v>1</v>
      </c>
      <c r="KG300" s="18">
        <v>1</v>
      </c>
      <c r="KH300" s="18">
        <v>0</v>
      </c>
      <c r="KI300" s="25">
        <v>366</v>
      </c>
      <c r="KJ300" s="17">
        <f t="shared" si="1017"/>
        <v>8.1045172719220543E-2</v>
      </c>
      <c r="KK300" s="25">
        <v>20983</v>
      </c>
      <c r="KL300" s="25">
        <v>13269</v>
      </c>
      <c r="KM300" s="18">
        <v>9</v>
      </c>
      <c r="KN300" s="18">
        <v>15</v>
      </c>
      <c r="KO300" s="18">
        <v>20</v>
      </c>
      <c r="KP300" s="18">
        <v>129</v>
      </c>
      <c r="KQ300" s="18">
        <v>4</v>
      </c>
      <c r="KR300" s="18">
        <v>0</v>
      </c>
      <c r="KS300" s="18">
        <v>6</v>
      </c>
      <c r="KT300" s="25">
        <v>7531</v>
      </c>
      <c r="KU300" s="69">
        <f t="shared" si="1095"/>
        <v>0.35890959348043655</v>
      </c>
      <c r="KV300" s="27">
        <v>33810</v>
      </c>
      <c r="KW300" s="25">
        <v>32543</v>
      </c>
      <c r="KX300" s="18">
        <v>1267</v>
      </c>
      <c r="KY300" s="59">
        <v>3.7474120082815733E-2</v>
      </c>
      <c r="KZ300" s="18">
        <v>420</v>
      </c>
      <c r="LA300" s="18">
        <v>448</v>
      </c>
      <c r="LB300" s="18">
        <v>385</v>
      </c>
      <c r="LC300" s="18">
        <v>803</v>
      </c>
      <c r="LD300" s="25">
        <v>16546</v>
      </c>
      <c r="LE300" s="25">
        <v>15888</v>
      </c>
      <c r="LF300" s="18">
        <v>658</v>
      </c>
      <c r="LG300" s="59">
        <v>3.9767919738909703E-2</v>
      </c>
      <c r="LH300" s="25">
        <v>17264</v>
      </c>
      <c r="LI300" s="25">
        <v>16655</v>
      </c>
      <c r="LJ300" s="18">
        <v>609</v>
      </c>
      <c r="LK300" s="35">
        <v>3.5275718257645972E-2</v>
      </c>
      <c r="LL300" s="27">
        <v>7194</v>
      </c>
      <c r="LM300" s="18">
        <v>120</v>
      </c>
      <c r="LN300" s="25">
        <v>3966</v>
      </c>
      <c r="LO300" s="25">
        <v>2362</v>
      </c>
      <c r="LP300" s="18">
        <v>59</v>
      </c>
      <c r="LQ300" s="18">
        <v>35</v>
      </c>
      <c r="LR300" s="18">
        <v>652</v>
      </c>
      <c r="LS300" s="23">
        <f t="shared" si="1018"/>
        <v>9.0631081456769527E-2</v>
      </c>
      <c r="LT300" s="23">
        <f t="shared" si="1019"/>
        <v>0.90936891854323043</v>
      </c>
      <c r="LU300" s="17">
        <f t="shared" si="1020"/>
        <v>0.56797331109257709</v>
      </c>
      <c r="LV300" s="25">
        <v>7194</v>
      </c>
      <c r="LW300" s="25">
        <v>1234</v>
      </c>
      <c r="LX300" s="18">
        <v>968</v>
      </c>
      <c r="LY300" s="25">
        <v>1114</v>
      </c>
      <c r="LZ300" s="18">
        <v>498</v>
      </c>
      <c r="MA300" s="25">
        <v>1079</v>
      </c>
      <c r="MB300" s="18">
        <v>953</v>
      </c>
      <c r="MC300" s="25">
        <v>1263</v>
      </c>
      <c r="MD300" s="18">
        <v>42</v>
      </c>
      <c r="ME300" s="18">
        <v>1</v>
      </c>
      <c r="MF300" s="18">
        <v>42</v>
      </c>
      <c r="MG300" s="17">
        <f t="shared" si="1021"/>
        <v>0.45802057269947177</v>
      </c>
      <c r="MH300" s="17">
        <f t="shared" si="1022"/>
        <v>0.46677787044759522</v>
      </c>
      <c r="MI300" s="25">
        <v>7194</v>
      </c>
      <c r="MJ300" s="25">
        <v>1228</v>
      </c>
      <c r="MK300" s="18">
        <v>957</v>
      </c>
      <c r="ML300" s="25">
        <v>1049</v>
      </c>
      <c r="MM300" s="18">
        <v>410</v>
      </c>
      <c r="MN300" s="25">
        <v>1075</v>
      </c>
      <c r="MO300" s="25">
        <v>1178</v>
      </c>
      <c r="MP300" s="25">
        <v>1257</v>
      </c>
      <c r="MQ300" s="18">
        <v>0</v>
      </c>
      <c r="MR300" s="18">
        <v>0</v>
      </c>
      <c r="MS300" s="18">
        <v>40</v>
      </c>
      <c r="MT300" s="17">
        <f t="shared" si="1023"/>
        <v>0.6242702251876564</v>
      </c>
      <c r="MU300" s="69">
        <f t="shared" si="1024"/>
        <v>0.5173755907700861</v>
      </c>
      <c r="MV300" s="27">
        <v>7194</v>
      </c>
      <c r="MW300" s="25">
        <v>1226</v>
      </c>
      <c r="MX300" s="18">
        <v>82</v>
      </c>
      <c r="MY300" s="25">
        <v>1745</v>
      </c>
      <c r="MZ300" s="18">
        <v>137</v>
      </c>
      <c r="NA300" s="18">
        <v>99</v>
      </c>
      <c r="NB300" s="25">
        <v>1013</v>
      </c>
      <c r="NC300" s="25">
        <v>2832</v>
      </c>
      <c r="ND300" s="18">
        <v>60</v>
      </c>
      <c r="NE300" s="17">
        <f t="shared" si="1025"/>
        <v>0.17041979427300527</v>
      </c>
      <c r="NF300" s="10">
        <f t="shared" si="1026"/>
        <v>5501.3213789268839</v>
      </c>
      <c r="NG300" s="17">
        <f t="shared" si="1027"/>
        <v>0.57784264664998608</v>
      </c>
      <c r="NH300" s="25">
        <v>7194</v>
      </c>
      <c r="NI300" s="18">
        <v>779</v>
      </c>
      <c r="NJ300" s="18">
        <v>0</v>
      </c>
      <c r="NK300" s="18">
        <v>6</v>
      </c>
      <c r="NL300" s="18">
        <v>1</v>
      </c>
      <c r="NM300" s="25">
        <v>6340</v>
      </c>
      <c r="NN300" s="18">
        <v>65</v>
      </c>
      <c r="NO300" s="18">
        <v>1</v>
      </c>
      <c r="NP300" s="18">
        <v>0</v>
      </c>
      <c r="NQ300" s="32">
        <v>2</v>
      </c>
      <c r="NR300" s="27">
        <v>7194</v>
      </c>
      <c r="NS300" s="37">
        <f t="shared" si="1028"/>
        <v>0.38031693077564638</v>
      </c>
      <c r="NT300" s="37">
        <f t="shared" si="1029"/>
        <v>0.10262343602589323</v>
      </c>
      <c r="NU300" s="37">
        <f t="shared" si="1030"/>
        <v>2.6293859649122808</v>
      </c>
      <c r="NV300" s="17">
        <f t="shared" si="1031"/>
        <v>0.53392633369137121</v>
      </c>
      <c r="NW300" s="10">
        <f t="shared" si="1032"/>
        <v>5507</v>
      </c>
      <c r="NX300" s="17">
        <f t="shared" si="1033"/>
        <v>0.76549902696691685</v>
      </c>
      <c r="NY300" s="19">
        <f t="shared" si="1034"/>
        <v>9.9244895384670836E-2</v>
      </c>
      <c r="NZ300" s="18">
        <v>701</v>
      </c>
      <c r="OA300" s="25">
        <v>1687</v>
      </c>
      <c r="OB300" s="18">
        <v>20</v>
      </c>
      <c r="OC300" s="18">
        <v>262</v>
      </c>
      <c r="OD300" s="18">
        <v>56</v>
      </c>
      <c r="OE300" s="18">
        <v>10</v>
      </c>
      <c r="OF300" s="17">
        <f t="shared" si="1035"/>
        <v>3.6419238254100636E-2</v>
      </c>
      <c r="OG300" s="17">
        <f t="shared" si="1036"/>
        <v>9.7442313038643313E-2</v>
      </c>
      <c r="OH300" s="17">
        <f t="shared" si="1037"/>
        <v>0.23450097303308312</v>
      </c>
      <c r="OI300" s="69">
        <f t="shared" si="1038"/>
        <v>7.7842646649986099E-3</v>
      </c>
      <c r="OJ300" s="27">
        <v>7194</v>
      </c>
      <c r="OK300" s="18">
        <v>77</v>
      </c>
      <c r="OL300" s="25">
        <v>3975</v>
      </c>
      <c r="OM300" s="18">
        <v>934</v>
      </c>
      <c r="ON300" s="18">
        <v>239</v>
      </c>
      <c r="OO300" s="18">
        <v>1</v>
      </c>
      <c r="OP300" s="18">
        <v>1</v>
      </c>
      <c r="OQ300" s="25">
        <v>2557</v>
      </c>
      <c r="OR300" s="69">
        <f t="shared" si="1039"/>
        <v>0.59660828468167915</v>
      </c>
      <c r="OS300" s="22">
        <v>14930</v>
      </c>
      <c r="OT300" s="22">
        <v>14930</v>
      </c>
      <c r="OU300" s="38">
        <f t="shared" si="1097"/>
        <v>0.64350674539890518</v>
      </c>
      <c r="OV300" s="39">
        <v>0.65186470194239787</v>
      </c>
      <c r="OW300" s="22">
        <v>973234</v>
      </c>
      <c r="OX300" s="36">
        <f t="shared" si="1098"/>
        <v>39822788.811999999</v>
      </c>
      <c r="OY300" s="36">
        <f t="shared" si="1099"/>
        <v>1011572.9133445297</v>
      </c>
      <c r="OZ300" s="22">
        <v>1175</v>
      </c>
      <c r="PA300" s="22">
        <v>1175</v>
      </c>
      <c r="PB300" s="38">
        <f t="shared" si="1100"/>
        <v>5.0644368777207877E-2</v>
      </c>
      <c r="PC300" s="39">
        <v>0.49820425531914891</v>
      </c>
      <c r="PD300" s="22">
        <v>58539</v>
      </c>
      <c r="PE300" s="40">
        <f t="shared" si="1040"/>
        <v>2395298.8020000001</v>
      </c>
      <c r="PF300" s="36">
        <f t="shared" si="1041"/>
        <v>360909.33004188503</v>
      </c>
      <c r="PG300" s="22">
        <v>2695</v>
      </c>
      <c r="PH300" s="22">
        <v>2695</v>
      </c>
      <c r="PI300" s="38">
        <f t="shared" si="1101"/>
        <v>0.11615878625921297</v>
      </c>
      <c r="PJ300" s="39">
        <v>8.2500927643784791E-2</v>
      </c>
      <c r="PK300" s="22">
        <v>22234</v>
      </c>
      <c r="PL300" s="41">
        <f t="shared" si="1042"/>
        <v>909770.81200000003</v>
      </c>
      <c r="PM300" s="36">
        <f t="shared" si="1043"/>
        <v>220307.1568766314</v>
      </c>
      <c r="PN300" s="22">
        <v>3695</v>
      </c>
      <c r="PO300" s="22">
        <v>3695</v>
      </c>
      <c r="PP300" s="38">
        <f t="shared" si="1102"/>
        <v>0.15926037670790053</v>
      </c>
      <c r="PQ300" s="39">
        <v>0.48444925575101488</v>
      </c>
      <c r="PR300" s="22">
        <v>179004</v>
      </c>
      <c r="PS300" s="41">
        <f t="shared" si="1044"/>
        <v>7324485.6720000003</v>
      </c>
      <c r="PT300" s="36">
        <f t="shared" si="1045"/>
        <v>484482.30509297666</v>
      </c>
      <c r="PU300" s="22">
        <v>260</v>
      </c>
      <c r="PV300" s="22">
        <v>260</v>
      </c>
      <c r="PW300" s="38">
        <f t="shared" si="1103"/>
        <v>1.1206413516658765E-2</v>
      </c>
      <c r="PX300" s="39">
        <v>0.36515384615384616</v>
      </c>
      <c r="PY300" s="22">
        <v>9494</v>
      </c>
      <c r="PZ300" s="36">
        <f t="shared" si="1046"/>
        <v>39667.347888549404</v>
      </c>
      <c r="QA300" s="22">
        <v>8</v>
      </c>
      <c r="QB300" s="22">
        <v>8</v>
      </c>
      <c r="QC300" s="39">
        <v>2.5550000000000002</v>
      </c>
      <c r="QD300" s="22">
        <v>2044</v>
      </c>
      <c r="QE300" s="22">
        <f t="shared" si="1047"/>
        <v>3.2931111111111089</v>
      </c>
      <c r="QF300" s="22"/>
      <c r="QG300" s="22">
        <v>188</v>
      </c>
      <c r="QH300" s="22">
        <v>188</v>
      </c>
      <c r="QI300" s="38">
        <f t="shared" si="1104"/>
        <v>8.1030990043532598E-3</v>
      </c>
      <c r="QJ300" s="39">
        <v>0.27819148936170213</v>
      </c>
      <c r="QK300" s="22">
        <v>5230</v>
      </c>
      <c r="QL300" s="42">
        <f t="shared" si="1048"/>
        <v>69.303063829787234</v>
      </c>
      <c r="QM300" s="22">
        <f t="shared" si="1105"/>
        <v>250</v>
      </c>
      <c r="QN300" s="22">
        <v>155</v>
      </c>
      <c r="QO300" s="22">
        <v>155</v>
      </c>
      <c r="QP300" s="38">
        <f t="shared" si="1106"/>
        <v>6.6807465195465711E-3</v>
      </c>
      <c r="QQ300" s="39">
        <v>0.13600000000000001</v>
      </c>
      <c r="QR300" s="22">
        <v>2108</v>
      </c>
      <c r="QS300" s="36">
        <f t="shared" si="1049"/>
        <v>36444.021772121167</v>
      </c>
      <c r="QT300" s="22">
        <v>95</v>
      </c>
      <c r="QU300" s="22">
        <v>95</v>
      </c>
      <c r="QV300" s="38">
        <f t="shared" si="1107"/>
        <v>4.0946510926253175E-3</v>
      </c>
      <c r="QW300" s="39">
        <v>0.15968421052631579</v>
      </c>
      <c r="QX300" s="22">
        <v>1517</v>
      </c>
      <c r="QY300" s="36">
        <f t="shared" si="1050"/>
        <v>22336.658505493615</v>
      </c>
      <c r="QZ300" s="22"/>
      <c r="RA300" s="22"/>
      <c r="RB300" s="38">
        <f t="shared" si="1108"/>
        <v>0</v>
      </c>
      <c r="RC300" s="39">
        <v>0</v>
      </c>
      <c r="RD300" s="22"/>
      <c r="RE300" s="36">
        <f t="shared" si="1051"/>
        <v>0</v>
      </c>
      <c r="RF300" s="10">
        <f t="shared" si="1109"/>
        <v>23201</v>
      </c>
      <c r="RG300" s="10">
        <f t="shared" si="1110"/>
        <v>23201</v>
      </c>
      <c r="RH300" s="17">
        <f t="shared" si="1111"/>
        <v>2.9840015536717713E-2</v>
      </c>
      <c r="RI300" s="17">
        <f t="shared" si="1112"/>
        <v>6.8174744555540986E-4</v>
      </c>
      <c r="RJ300" s="17">
        <f t="shared" si="1113"/>
        <v>0.46492233223666157</v>
      </c>
      <c r="RK300" s="17">
        <f t="shared" si="1114"/>
        <v>0.16587514872681777</v>
      </c>
      <c r="RL300" s="17">
        <f t="shared" si="1115"/>
        <v>0.22266970599923941</v>
      </c>
      <c r="RM300" s="17">
        <f t="shared" si="1116"/>
        <v>1.8231247249407317E-2</v>
      </c>
      <c r="RN300" s="17">
        <f t="shared" si="1117"/>
        <v>1.6749795664613099E-2</v>
      </c>
      <c r="RO300" s="17">
        <f t="shared" si="1118"/>
        <v>1.0266003794440284E-2</v>
      </c>
      <c r="RP300" s="17">
        <f t="shared" si="1119"/>
        <v>0</v>
      </c>
      <c r="RQ300" s="17">
        <f t="shared" si="1120"/>
        <v>3.185192252762206E-5</v>
      </c>
      <c r="RR300" s="36">
        <f t="shared" si="1121"/>
        <v>2175789.0365860164</v>
      </c>
      <c r="RS300" s="36">
        <f t="shared" si="1122"/>
        <v>64.353417231174689</v>
      </c>
      <c r="RT300" s="10">
        <f t="shared" si="1123"/>
        <v>0</v>
      </c>
      <c r="RU300" s="17">
        <f t="shared" si="1124"/>
        <v>0</v>
      </c>
      <c r="RV300" s="37">
        <f t="shared" si="1125"/>
        <v>1.4572647730701263</v>
      </c>
      <c r="RW300" s="36">
        <f t="shared" si="1126"/>
        <v>0.68621709553386567</v>
      </c>
      <c r="RX300" s="85">
        <v>-2.7332169999999998</v>
      </c>
      <c r="RY300" s="93">
        <v>50</v>
      </c>
      <c r="RZ300" s="43" t="b">
        <v>0</v>
      </c>
      <c r="SA300" s="18" t="b">
        <v>0</v>
      </c>
      <c r="SB300" s="18" t="b">
        <v>0</v>
      </c>
      <c r="SC300" s="18" t="b">
        <v>0</v>
      </c>
      <c r="SD300" s="18" t="b">
        <v>0</v>
      </c>
      <c r="SE300" s="32" t="b">
        <v>0</v>
      </c>
      <c r="SF300" s="43" t="b">
        <v>1</v>
      </c>
      <c r="SG300" s="18" t="b">
        <v>1</v>
      </c>
      <c r="SH300" s="18">
        <v>1</v>
      </c>
      <c r="SI300" s="18"/>
      <c r="SJ300" s="22"/>
      <c r="SK300" s="22"/>
      <c r="SL300" s="22">
        <v>1</v>
      </c>
      <c r="SM300" s="22">
        <v>0</v>
      </c>
      <c r="SN300" s="18"/>
      <c r="SO300" s="18"/>
      <c r="SP300" s="18"/>
      <c r="SQ300" s="17">
        <f t="shared" si="1052"/>
        <v>0</v>
      </c>
      <c r="SR300" s="17">
        <f t="shared" si="1053"/>
        <v>2.4875621890547263E-3</v>
      </c>
      <c r="SS300" s="17">
        <f t="shared" si="1054"/>
        <v>0</v>
      </c>
      <c r="ST300" s="17">
        <f t="shared" si="1055"/>
        <v>0</v>
      </c>
      <c r="SU300" s="17">
        <f t="shared" si="1056"/>
        <v>0</v>
      </c>
      <c r="SV300" s="17">
        <f t="shared" si="1127"/>
        <v>0</v>
      </c>
      <c r="SW300" s="17">
        <f t="shared" si="1057"/>
        <v>0</v>
      </c>
      <c r="SX300" s="17">
        <f t="shared" si="1058"/>
        <v>2.0833333333333332E-2</v>
      </c>
      <c r="SY300" s="17">
        <f t="shared" si="1059"/>
        <v>0</v>
      </c>
      <c r="SZ300" s="17">
        <f t="shared" si="1060"/>
        <v>6.2189054726368158E-4</v>
      </c>
      <c r="TA300" s="17">
        <f t="shared" si="1061"/>
        <v>5.208333333333333E-3</v>
      </c>
      <c r="TB300" s="24">
        <f t="shared" si="1096"/>
        <v>192</v>
      </c>
      <c r="TC300" s="69">
        <f t="shared" si="1063"/>
        <v>0.30967741935483872</v>
      </c>
      <c r="TD300" s="17">
        <f t="shared" si="1085"/>
        <v>8.4005376344086021E-6</v>
      </c>
      <c r="TE300" s="95">
        <v>3</v>
      </c>
      <c r="TF300" s="71"/>
      <c r="TG300" s="71"/>
      <c r="TH300" s="71"/>
      <c r="TI300" s="71"/>
      <c r="TJ300" s="71"/>
      <c r="TK300" s="71">
        <v>1</v>
      </c>
      <c r="TL300" s="71"/>
      <c r="TM300" s="71">
        <v>1</v>
      </c>
      <c r="TN300" s="71"/>
      <c r="TO300" s="71"/>
      <c r="TP300" s="71"/>
      <c r="TQ300" s="71"/>
      <c r="TR300" s="72"/>
      <c r="TS300" s="72"/>
      <c r="TT300" s="72"/>
      <c r="TU300" s="72"/>
      <c r="TV300" s="72"/>
      <c r="TW300" s="72"/>
      <c r="TX300" s="72"/>
      <c r="TY300" s="72">
        <v>1</v>
      </c>
      <c r="TZ300" s="72">
        <v>1</v>
      </c>
      <c r="UA300" s="72"/>
      <c r="UB300" s="72">
        <v>1</v>
      </c>
      <c r="UC300" s="72"/>
      <c r="UD300" s="72"/>
      <c r="UE300" s="72"/>
      <c r="UF300" s="72"/>
      <c r="UG300" s="72">
        <v>2</v>
      </c>
      <c r="UH300" s="72"/>
      <c r="UI300" s="72"/>
      <c r="UJ300" s="73"/>
      <c r="UK300" s="73"/>
      <c r="UL300" s="73"/>
      <c r="UM300" s="73"/>
      <c r="UN300" s="73">
        <v>1</v>
      </c>
      <c r="UO300" s="73"/>
      <c r="UP300" s="73"/>
      <c r="UQ300" s="73"/>
      <c r="UR300" s="73">
        <v>4</v>
      </c>
      <c r="US300" s="73"/>
      <c r="UT300" s="73"/>
      <c r="UU300" s="73"/>
      <c r="UV300" s="73"/>
      <c r="UW300" s="73"/>
      <c r="UX300" s="73"/>
      <c r="UY300" s="73"/>
      <c r="UZ300" s="73"/>
      <c r="VA300" s="73"/>
      <c r="VB300" s="73"/>
      <c r="VC300" s="73"/>
      <c r="VD300" s="73"/>
      <c r="VE300" s="73"/>
      <c r="VF300" s="73">
        <v>1</v>
      </c>
      <c r="VG300" s="73"/>
      <c r="VH300" s="73"/>
      <c r="VI300" s="73"/>
      <c r="VJ300" s="73">
        <v>5</v>
      </c>
      <c r="VK300" s="73"/>
      <c r="VL300" s="73"/>
      <c r="VM300" s="73"/>
      <c r="VN300" s="73"/>
      <c r="VO300" s="73"/>
      <c r="VP300" s="73"/>
      <c r="VQ300" s="73"/>
      <c r="VR300" s="73"/>
      <c r="VS300" s="73">
        <v>1</v>
      </c>
      <c r="VT300" s="73"/>
      <c r="VU300" s="73"/>
      <c r="VV300" s="73"/>
      <c r="VW300" s="73">
        <v>2</v>
      </c>
      <c r="VX300" s="73"/>
      <c r="VY300" s="73"/>
      <c r="VZ300" s="73"/>
      <c r="WA300" s="73">
        <v>68</v>
      </c>
      <c r="WB300" s="73"/>
      <c r="WC300" s="73"/>
      <c r="WD300" s="73"/>
      <c r="WE300" s="73"/>
      <c r="WF300" s="73"/>
      <c r="WG300" s="73"/>
      <c r="WH300" s="73"/>
      <c r="WI300" s="73"/>
      <c r="WJ300" s="73"/>
      <c r="WK300" s="73"/>
      <c r="WL300" s="73"/>
      <c r="WM300" s="73"/>
      <c r="WN300" s="73"/>
      <c r="WO300" s="22">
        <f t="shared" si="1064"/>
        <v>4</v>
      </c>
      <c r="WP300" s="22">
        <f t="shared" si="1065"/>
        <v>0</v>
      </c>
      <c r="WQ300" s="22">
        <f t="shared" si="1066"/>
        <v>0</v>
      </c>
      <c r="WR300" s="22">
        <f t="shared" si="1067"/>
        <v>0</v>
      </c>
      <c r="WS300" s="22">
        <f t="shared" si="1068"/>
        <v>4</v>
      </c>
      <c r="WT300" s="22">
        <f t="shared" si="1069"/>
        <v>0</v>
      </c>
      <c r="WU300" s="22">
        <f t="shared" si="1070"/>
        <v>0</v>
      </c>
      <c r="WV300" s="22">
        <f t="shared" si="1071"/>
        <v>1</v>
      </c>
      <c r="WW300" s="22">
        <f t="shared" si="1072"/>
        <v>79</v>
      </c>
      <c r="WX300" s="22">
        <f t="shared" si="1073"/>
        <v>0</v>
      </c>
      <c r="WY300" s="22">
        <f t="shared" si="1074"/>
        <v>2</v>
      </c>
      <c r="WZ300" s="22">
        <f t="shared" si="1075"/>
        <v>0</v>
      </c>
      <c r="XA300" s="22">
        <f t="shared" si="1076"/>
        <v>0</v>
      </c>
      <c r="XB300" s="22">
        <f t="shared" si="1077"/>
        <v>0</v>
      </c>
      <c r="XC300" s="22">
        <f t="shared" si="1078"/>
        <v>0</v>
      </c>
      <c r="XD300" s="22">
        <f t="shared" si="1079"/>
        <v>0</v>
      </c>
      <c r="XE300" s="22">
        <f t="shared" si="1080"/>
        <v>2</v>
      </c>
      <c r="XF300" s="22">
        <f t="shared" si="1081"/>
        <v>0</v>
      </c>
      <c r="XG300" s="93">
        <f t="shared" si="1082"/>
        <v>0</v>
      </c>
    </row>
    <row r="301" spans="1:631" ht="17.100000000000001" customHeight="1" x14ac:dyDescent="0.2">
      <c r="A301" s="101"/>
      <c r="B301" s="27" t="s">
        <v>560</v>
      </c>
      <c r="C301" s="535" t="s">
        <v>561</v>
      </c>
      <c r="D301" s="25" t="s">
        <v>597</v>
      </c>
      <c r="E301" s="535" t="s">
        <v>598</v>
      </c>
      <c r="F301" s="25" t="s">
        <v>604</v>
      </c>
      <c r="G301" s="535" t="s">
        <v>605</v>
      </c>
      <c r="H301" s="25">
        <v>10</v>
      </c>
      <c r="I301" s="28">
        <v>4</v>
      </c>
      <c r="J301" s="17">
        <f t="shared" si="948"/>
        <v>0.65993359158826781</v>
      </c>
      <c r="K301" s="17">
        <f t="shared" si="949"/>
        <v>0.42012543811104963</v>
      </c>
      <c r="L301" s="17">
        <f t="shared" si="950"/>
        <v>4.8986111727381633E-2</v>
      </c>
      <c r="M301" s="17">
        <f t="shared" si="951"/>
        <v>0.11027378587032602</v>
      </c>
      <c r="N301" s="17">
        <f t="shared" si="952"/>
        <v>0.21960237181723055</v>
      </c>
      <c r="O301" s="17">
        <f t="shared" si="953"/>
        <v>0.45452868474451208</v>
      </c>
      <c r="P301" s="17">
        <f t="shared" si="954"/>
        <v>0.65514027402367414</v>
      </c>
      <c r="Q301" s="17">
        <f t="shared" si="955"/>
        <v>0.61742191428731075</v>
      </c>
      <c r="R301" s="69">
        <f t="shared" si="956"/>
        <v>0.48659093570675721</v>
      </c>
      <c r="S301" s="422">
        <f t="shared" si="957"/>
        <v>0.40806701198627887</v>
      </c>
      <c r="T301" s="17">
        <f t="shared" si="1083"/>
        <v>0.59193298801372118</v>
      </c>
      <c r="U301" s="10">
        <f t="shared" si="958"/>
        <v>15346.454647243736</v>
      </c>
      <c r="V301" s="32">
        <v>3</v>
      </c>
      <c r="W301" s="550">
        <f t="shared" si="959"/>
        <v>-0.95101388827261835</v>
      </c>
      <c r="X301" s="550">
        <f t="shared" si="960"/>
        <v>0.29695590087516777</v>
      </c>
      <c r="Y301" s="550">
        <f t="shared" si="961"/>
        <v>0.70304409912483223</v>
      </c>
      <c r="Z301" s="551">
        <f t="shared" si="962"/>
        <v>18227.1213139104</v>
      </c>
      <c r="AA301" s="426">
        <f t="shared" si="963"/>
        <v>0.34606186839466174</v>
      </c>
      <c r="AB301" s="59">
        <f t="shared" si="964"/>
        <v>0.56275471029472568</v>
      </c>
      <c r="AC301" s="59">
        <f t="shared" si="965"/>
        <v>0.55640041855598188</v>
      </c>
      <c r="AD301" s="59">
        <f t="shared" si="966"/>
        <v>0.21960237181723055</v>
      </c>
      <c r="AE301" s="59">
        <f t="shared" si="967"/>
        <v>0.38257808571268925</v>
      </c>
      <c r="AF301" s="59">
        <f t="shared" si="968"/>
        <v>0.39863493820328355</v>
      </c>
      <c r="AG301" s="59">
        <f t="shared" si="969"/>
        <v>0.35712968087068808</v>
      </c>
      <c r="AH301" s="59">
        <f t="shared" si="970"/>
        <v>0.45452868474451208</v>
      </c>
      <c r="AI301" s="59">
        <f t="shared" si="971"/>
        <v>0.69525917727356579</v>
      </c>
      <c r="AJ301" s="59">
        <f t="shared" si="972"/>
        <v>0.62460800590296994</v>
      </c>
      <c r="AK301" s="59">
        <f t="shared" si="973"/>
        <v>0.34485972597632586</v>
      </c>
      <c r="AL301" s="35">
        <f t="shared" si="974"/>
        <v>4.8986111727381633E-2</v>
      </c>
      <c r="AM301" s="27">
        <v>25926</v>
      </c>
      <c r="AN301" s="25">
        <v>13829</v>
      </c>
      <c r="AO301" s="25">
        <v>12097</v>
      </c>
      <c r="AP301" s="17">
        <f t="shared" si="975"/>
        <v>5.035518898607751E-4</v>
      </c>
      <c r="AQ301" s="63">
        <v>114.31759940481112</v>
      </c>
      <c r="AR301" s="58">
        <v>2702.5326410600001</v>
      </c>
      <c r="AS301" s="24">
        <f t="shared" si="976"/>
        <v>9.593223632566815</v>
      </c>
      <c r="AT301" s="17">
        <f t="shared" si="1094"/>
        <v>8.2848044636263107E-3</v>
      </c>
      <c r="AU301" s="25">
        <v>23503</v>
      </c>
      <c r="AV301" s="25">
        <v>11636</v>
      </c>
      <c r="AW301" s="25">
        <v>11867</v>
      </c>
      <c r="AX301" s="25">
        <v>2423</v>
      </c>
      <c r="AY301" s="25">
        <v>2193</v>
      </c>
      <c r="AZ301" s="18">
        <v>230</v>
      </c>
      <c r="BA301" s="25">
        <v>8972</v>
      </c>
      <c r="BB301" s="25">
        <v>4712</v>
      </c>
      <c r="BC301" s="25">
        <v>4260</v>
      </c>
      <c r="BD301" s="63">
        <v>110.61032863849765</v>
      </c>
      <c r="BE301" s="25">
        <v>16954</v>
      </c>
      <c r="BF301" s="25">
        <v>9117</v>
      </c>
      <c r="BG301" s="25">
        <v>7837</v>
      </c>
      <c r="BH301" s="63">
        <v>116.33278040066352</v>
      </c>
      <c r="BI301" s="17">
        <v>0.34606186839466174</v>
      </c>
      <c r="BJ301" s="25">
        <v>6847</v>
      </c>
      <c r="BK301" s="25">
        <v>17897</v>
      </c>
      <c r="BL301" s="25">
        <v>1182</v>
      </c>
      <c r="BM301" s="17">
        <v>0.44862267419120522</v>
      </c>
      <c r="BN301" s="10">
        <f t="shared" si="977"/>
        <v>14295.008548918815</v>
      </c>
      <c r="BO301" s="29">
        <v>0.38257808571268925</v>
      </c>
      <c r="BP301" s="30">
        <f t="shared" si="978"/>
        <v>0.61742191428731075</v>
      </c>
      <c r="BQ301" s="31">
        <v>6.6044588478515953</v>
      </c>
      <c r="BR301" s="25">
        <v>19079</v>
      </c>
      <c r="BS301" s="25">
        <v>5325</v>
      </c>
      <c r="BT301" s="25">
        <v>11778</v>
      </c>
      <c r="BU301" s="18">
        <v>1162</v>
      </c>
      <c r="BV301" s="18">
        <v>689</v>
      </c>
      <c r="BW301" s="18">
        <v>125</v>
      </c>
      <c r="BX301" s="25">
        <v>5421</v>
      </c>
      <c r="BY301" s="25">
        <v>4342</v>
      </c>
      <c r="BZ301" s="25">
        <v>1079</v>
      </c>
      <c r="CA301" s="59">
        <v>0.19904076738609114</v>
      </c>
      <c r="CB301" s="25">
        <v>23503</v>
      </c>
      <c r="CC301" s="25">
        <v>2423</v>
      </c>
      <c r="CD301" s="17">
        <f t="shared" si="979"/>
        <v>0.10309322214185423</v>
      </c>
      <c r="CE301" s="18">
        <v>335</v>
      </c>
      <c r="CF301" s="18">
        <v>728</v>
      </c>
      <c r="CG301" s="25">
        <v>1090</v>
      </c>
      <c r="CH301" s="25">
        <v>1071</v>
      </c>
      <c r="CI301" s="18">
        <v>845</v>
      </c>
      <c r="CJ301" s="18">
        <v>568</v>
      </c>
      <c r="CK301" s="18">
        <v>338</v>
      </c>
      <c r="CL301" s="18">
        <v>238</v>
      </c>
      <c r="CM301" s="18">
        <v>208</v>
      </c>
      <c r="CN301" s="26">
        <v>4.3355469470577388</v>
      </c>
      <c r="CO301" s="27">
        <v>5421</v>
      </c>
      <c r="CP301" s="34">
        <f t="shared" si="980"/>
        <v>4.7825124515772002</v>
      </c>
      <c r="CQ301" s="25">
        <v>436</v>
      </c>
      <c r="CR301" s="18">
        <v>348</v>
      </c>
      <c r="CS301" s="18">
        <v>536</v>
      </c>
      <c r="CT301" s="25">
        <v>1890</v>
      </c>
      <c r="CU301" s="25">
        <v>2048</v>
      </c>
      <c r="CV301" s="18">
        <v>83</v>
      </c>
      <c r="CW301" s="18">
        <v>41</v>
      </c>
      <c r="CX301" s="18">
        <v>39</v>
      </c>
      <c r="CY301" s="25">
        <v>5421</v>
      </c>
      <c r="CZ301" s="25">
        <v>4623</v>
      </c>
      <c r="DA301" s="18">
        <v>131</v>
      </c>
      <c r="DB301" s="18">
        <v>120</v>
      </c>
      <c r="DC301" s="18">
        <v>500</v>
      </c>
      <c r="DD301" s="18">
        <v>13</v>
      </c>
      <c r="DE301" s="18">
        <v>34</v>
      </c>
      <c r="DF301" s="25">
        <v>5421</v>
      </c>
      <c r="DG301" s="25">
        <v>2096</v>
      </c>
      <c r="DH301" s="18">
        <v>60</v>
      </c>
      <c r="DI301" s="18">
        <v>5</v>
      </c>
      <c r="DJ301" s="25">
        <v>3129</v>
      </c>
      <c r="DK301" s="18">
        <v>95</v>
      </c>
      <c r="DL301" s="18">
        <v>36</v>
      </c>
      <c r="DM301" s="25">
        <f t="shared" si="981"/>
        <v>9347.4392178564849</v>
      </c>
      <c r="DN301" s="17">
        <f t="shared" si="982"/>
        <v>0.57719977863862759</v>
      </c>
      <c r="DO301" s="17">
        <f t="shared" si="983"/>
        <v>1.7524441984873639E-2</v>
      </c>
      <c r="DP301" s="23">
        <f t="shared" si="984"/>
        <v>0.39863493820328355</v>
      </c>
      <c r="DQ301" s="23">
        <f t="shared" si="985"/>
        <v>0.60136506179671645</v>
      </c>
      <c r="DR301" s="25">
        <v>5421</v>
      </c>
      <c r="DS301" s="18">
        <v>9</v>
      </c>
      <c r="DT301" s="25">
        <v>2621</v>
      </c>
      <c r="DU301" s="18">
        <v>15</v>
      </c>
      <c r="DV301" s="25">
        <v>1481</v>
      </c>
      <c r="DW301" s="18">
        <v>44</v>
      </c>
      <c r="DX301" s="25">
        <v>1220</v>
      </c>
      <c r="DY301" s="18">
        <v>31</v>
      </c>
      <c r="DZ301" s="17">
        <f t="shared" si="986"/>
        <v>0.76111418557461719</v>
      </c>
      <c r="EA301" s="17">
        <f t="shared" si="987"/>
        <v>0.23888581442538281</v>
      </c>
      <c r="EB301" s="25">
        <v>5421</v>
      </c>
      <c r="EC301" s="25">
        <v>1423</v>
      </c>
      <c r="ED301" s="18">
        <v>513</v>
      </c>
      <c r="EE301" s="25">
        <v>2683</v>
      </c>
      <c r="EF301" s="17">
        <f t="shared" ref="EF301:EF332" si="1128">EE301/EB301</f>
        <v>0.494927135214905</v>
      </c>
      <c r="EG301" s="18">
        <v>732</v>
      </c>
      <c r="EH301" s="18">
        <v>70</v>
      </c>
      <c r="EI301" s="17">
        <f t="shared" si="988"/>
        <v>0.35712968087068808</v>
      </c>
      <c r="EJ301" s="17">
        <f t="shared" si="989"/>
        <v>0.13503043718871058</v>
      </c>
      <c r="EK301" s="69">
        <f t="shared" si="990"/>
        <v>0.42012543811104963</v>
      </c>
      <c r="EL301" s="27">
        <v>16931</v>
      </c>
      <c r="EM301" s="25">
        <v>9528</v>
      </c>
      <c r="EN301" s="25">
        <v>7403</v>
      </c>
      <c r="EO301" s="59">
        <v>0.56275471029472568</v>
      </c>
      <c r="EP301" s="25">
        <v>8392</v>
      </c>
      <c r="EQ301" s="25">
        <v>5373</v>
      </c>
      <c r="ER301" s="25">
        <v>3019</v>
      </c>
      <c r="ES301" s="59">
        <v>0.64025262154432794</v>
      </c>
      <c r="ET301" s="25">
        <v>8539</v>
      </c>
      <c r="EU301" s="25">
        <v>4155</v>
      </c>
      <c r="EV301" s="25">
        <v>4384</v>
      </c>
      <c r="EW301" s="59">
        <v>0.48659093570675721</v>
      </c>
      <c r="EX301" s="25">
        <v>6305</v>
      </c>
      <c r="EY301" s="25">
        <v>4732</v>
      </c>
      <c r="EZ301" s="25">
        <v>1573</v>
      </c>
      <c r="FA301" s="59">
        <v>0.75051546391752577</v>
      </c>
      <c r="FB301" s="25">
        <v>10626</v>
      </c>
      <c r="FC301" s="25">
        <v>4796</v>
      </c>
      <c r="FD301" s="25">
        <v>5830</v>
      </c>
      <c r="FE301" s="59">
        <v>0.45134575569358176</v>
      </c>
      <c r="FF301" s="25">
        <v>10348</v>
      </c>
      <c r="FG301" s="25">
        <v>2734</v>
      </c>
      <c r="FH301" s="25">
        <v>3402</v>
      </c>
      <c r="FI301" s="25">
        <v>4212</v>
      </c>
      <c r="FJ301" s="23">
        <f t="shared" si="991"/>
        <v>0.40703517587939697</v>
      </c>
      <c r="FK301" s="23">
        <f t="shared" si="992"/>
        <v>0.32875918051797448</v>
      </c>
      <c r="FL301" s="36">
        <f t="shared" si="993"/>
        <v>0.64909781576448244</v>
      </c>
      <c r="FM301" s="25">
        <v>5013</v>
      </c>
      <c r="FN301" s="25">
        <v>1274</v>
      </c>
      <c r="FO301" s="17">
        <f t="shared" si="994"/>
        <v>0.25413923798124877</v>
      </c>
      <c r="FP301" s="25">
        <v>1695</v>
      </c>
      <c r="FQ301" s="17">
        <f t="shared" si="995"/>
        <v>0.33812088569718729</v>
      </c>
      <c r="FR301" s="25">
        <v>2044</v>
      </c>
      <c r="FS301" s="17">
        <f t="shared" si="996"/>
        <v>0.40773987632156394</v>
      </c>
      <c r="FT301" s="25">
        <v>5335</v>
      </c>
      <c r="FU301" s="25">
        <v>1460</v>
      </c>
      <c r="FV301" s="25">
        <v>1707</v>
      </c>
      <c r="FW301" s="17">
        <f t="shared" si="997"/>
        <v>0.40637300843486412</v>
      </c>
      <c r="FX301" s="17">
        <f t="shared" si="998"/>
        <v>0.31996251171508905</v>
      </c>
      <c r="FY301" s="25">
        <v>2168</v>
      </c>
      <c r="FZ301" s="25">
        <v>14335</v>
      </c>
      <c r="GA301" s="25">
        <v>7976</v>
      </c>
      <c r="GB301" s="25">
        <v>3211</v>
      </c>
      <c r="GC301" s="18">
        <v>1739</v>
      </c>
      <c r="GD301" s="18">
        <v>694</v>
      </c>
      <c r="GE301" s="18">
        <v>18</v>
      </c>
      <c r="GF301" s="18">
        <v>550</v>
      </c>
      <c r="GG301" s="18">
        <v>48</v>
      </c>
      <c r="GH301" s="18">
        <v>10</v>
      </c>
      <c r="GI301" s="18">
        <v>89</v>
      </c>
      <c r="GJ301" s="10">
        <f t="shared" si="999"/>
        <v>7976</v>
      </c>
      <c r="GK301" s="10">
        <f t="shared" si="1088"/>
        <v>6359</v>
      </c>
      <c r="GL301" s="10">
        <f t="shared" si="1089"/>
        <v>3148</v>
      </c>
      <c r="GM301" s="10">
        <f t="shared" si="1000"/>
        <v>11187</v>
      </c>
      <c r="GN301" s="10">
        <f t="shared" si="1090"/>
        <v>1409</v>
      </c>
      <c r="GO301" s="17">
        <f t="shared" si="1001"/>
        <v>0.55640041855598188</v>
      </c>
      <c r="GP301" s="17">
        <f t="shared" si="1091"/>
        <v>0.44359958144401812</v>
      </c>
      <c r="GQ301" s="17">
        <f t="shared" si="1092"/>
        <v>0.21960237181723055</v>
      </c>
      <c r="GR301" s="17">
        <f t="shared" si="1093"/>
        <v>9.8290896407394496E-2</v>
      </c>
      <c r="GS301" s="17">
        <f t="shared" si="1002"/>
        <v>0.33160097663062432</v>
      </c>
      <c r="GT301" s="25">
        <v>7800</v>
      </c>
      <c r="GU301" s="25">
        <v>3857</v>
      </c>
      <c r="GV301" s="25">
        <v>1954</v>
      </c>
      <c r="GW301" s="18">
        <v>1120</v>
      </c>
      <c r="GX301" s="18">
        <v>417</v>
      </c>
      <c r="GY301" s="18">
        <v>11</v>
      </c>
      <c r="GZ301" s="18">
        <v>311</v>
      </c>
      <c r="HA301" s="18">
        <v>41</v>
      </c>
      <c r="HB301" s="18">
        <v>8</v>
      </c>
      <c r="HC301" s="18">
        <v>81</v>
      </c>
      <c r="HD301" s="23">
        <f t="shared" si="1003"/>
        <v>0.49448717948717946</v>
      </c>
      <c r="HE301" s="23">
        <f t="shared" si="1004"/>
        <v>0.50551282051282054</v>
      </c>
      <c r="HF301" s="23">
        <f t="shared" si="1005"/>
        <v>0.255</v>
      </c>
      <c r="HG301" s="23">
        <f t="shared" si="1006"/>
        <v>0.11141025641025641</v>
      </c>
      <c r="HH301" s="25">
        <v>6535</v>
      </c>
      <c r="HI301" s="25">
        <v>4119</v>
      </c>
      <c r="HJ301" s="25">
        <v>1257</v>
      </c>
      <c r="HK301" s="18">
        <v>619</v>
      </c>
      <c r="HL301" s="18">
        <v>277</v>
      </c>
      <c r="HM301" s="18">
        <v>7</v>
      </c>
      <c r="HN301" s="18">
        <v>239</v>
      </c>
      <c r="HO301" s="18">
        <v>7</v>
      </c>
      <c r="HP301" s="18">
        <v>2</v>
      </c>
      <c r="HQ301" s="18">
        <v>8</v>
      </c>
      <c r="HR301" s="23">
        <f t="shared" si="1007"/>
        <v>0.63029839326702375</v>
      </c>
      <c r="HS301" s="23">
        <f t="shared" si="1008"/>
        <v>0.36970160673297631</v>
      </c>
      <c r="HT301" s="80">
        <f t="shared" si="1009"/>
        <v>0.17735271614384085</v>
      </c>
      <c r="HU301" s="27">
        <v>21458</v>
      </c>
      <c r="HV301" s="18">
        <v>1771</v>
      </c>
      <c r="HW301" s="18">
        <v>2418</v>
      </c>
      <c r="HX301" s="18">
        <v>206</v>
      </c>
      <c r="HY301" s="25">
        <v>7548</v>
      </c>
      <c r="HZ301" s="25">
        <v>2660</v>
      </c>
      <c r="IA301" s="18">
        <v>446</v>
      </c>
      <c r="IB301" s="18">
        <v>230</v>
      </c>
      <c r="IC301" s="18">
        <v>1923</v>
      </c>
      <c r="ID301" s="25">
        <v>2350</v>
      </c>
      <c r="IE301" s="18">
        <v>908</v>
      </c>
      <c r="IF301" s="18">
        <v>104</v>
      </c>
      <c r="IG301" s="18">
        <v>894</v>
      </c>
      <c r="IH301" s="17">
        <f t="shared" si="1010"/>
        <v>0.2334793550191071</v>
      </c>
      <c r="II301" s="17">
        <f t="shared" si="1011"/>
        <v>0.1239630906887874</v>
      </c>
      <c r="IJ301" s="30">
        <f t="shared" si="1012"/>
        <v>8.0669172932330824</v>
      </c>
      <c r="IK301" s="17">
        <f t="shared" si="1084"/>
        <v>0.11027378587032602</v>
      </c>
      <c r="IL301" s="25">
        <v>11555</v>
      </c>
      <c r="IM301" s="25">
        <v>1553</v>
      </c>
      <c r="IN301" s="25">
        <v>1724</v>
      </c>
      <c r="IO301" s="25">
        <v>118</v>
      </c>
      <c r="IP301" s="25">
        <v>4654</v>
      </c>
      <c r="IQ301" s="25">
        <v>1006</v>
      </c>
      <c r="IR301" s="25">
        <v>246</v>
      </c>
      <c r="IS301" s="18">
        <v>128</v>
      </c>
      <c r="IT301" s="25">
        <v>931</v>
      </c>
      <c r="IU301" s="25">
        <v>143</v>
      </c>
      <c r="IV301" s="25">
        <v>443</v>
      </c>
      <c r="IW301" s="18">
        <v>64</v>
      </c>
      <c r="IX301" s="25">
        <v>545</v>
      </c>
      <c r="IY301" s="17">
        <f t="shared" si="1013"/>
        <v>0.80493292946776285</v>
      </c>
      <c r="IZ301" s="25">
        <v>9903</v>
      </c>
      <c r="JA301" s="18">
        <v>218</v>
      </c>
      <c r="JB301" s="18">
        <v>694</v>
      </c>
      <c r="JC301" s="18">
        <v>88</v>
      </c>
      <c r="JD301" s="25">
        <v>2894</v>
      </c>
      <c r="JE301" s="25">
        <v>1654</v>
      </c>
      <c r="JF301" s="18">
        <v>200</v>
      </c>
      <c r="JG301" s="18">
        <v>102</v>
      </c>
      <c r="JH301" s="18">
        <v>992</v>
      </c>
      <c r="JI301" s="25">
        <v>2207</v>
      </c>
      <c r="JJ301" s="18">
        <v>465</v>
      </c>
      <c r="JK301" s="18">
        <v>40</v>
      </c>
      <c r="JL301" s="18">
        <v>349</v>
      </c>
      <c r="JM301" s="80">
        <f t="shared" si="1014"/>
        <v>0.58043017267494701</v>
      </c>
      <c r="JN301" s="27">
        <v>21458</v>
      </c>
      <c r="JO301" s="25">
        <v>13781</v>
      </c>
      <c r="JP301" s="18">
        <v>11</v>
      </c>
      <c r="JQ301" s="18">
        <v>36</v>
      </c>
      <c r="JR301" s="18">
        <v>119</v>
      </c>
      <c r="JS301" s="18">
        <v>85</v>
      </c>
      <c r="JT301" s="18">
        <v>22</v>
      </c>
      <c r="JU301" s="18">
        <v>0</v>
      </c>
      <c r="JV301" s="18">
        <v>4</v>
      </c>
      <c r="JW301" s="25">
        <v>7400</v>
      </c>
      <c r="JX301" s="17">
        <f t="shared" si="1015"/>
        <v>0.34485972597632586</v>
      </c>
      <c r="JY301" s="17">
        <f t="shared" si="1016"/>
        <v>0.65514027402367414</v>
      </c>
      <c r="JZ301" s="25">
        <v>7737</v>
      </c>
      <c r="KA301" s="25">
        <v>6752</v>
      </c>
      <c r="KB301" s="18">
        <v>0</v>
      </c>
      <c r="KC301" s="18">
        <v>3</v>
      </c>
      <c r="KD301" s="18">
        <v>40</v>
      </c>
      <c r="KE301" s="18">
        <v>27</v>
      </c>
      <c r="KF301" s="18">
        <v>1</v>
      </c>
      <c r="KG301" s="18">
        <v>0</v>
      </c>
      <c r="KH301" s="18">
        <v>0</v>
      </c>
      <c r="KI301" s="25">
        <v>914</v>
      </c>
      <c r="KJ301" s="17">
        <f t="shared" si="1017"/>
        <v>0.1181336435310844</v>
      </c>
      <c r="KK301" s="25">
        <v>13721</v>
      </c>
      <c r="KL301" s="25">
        <v>7029</v>
      </c>
      <c r="KM301" s="18">
        <v>11</v>
      </c>
      <c r="KN301" s="18">
        <v>33</v>
      </c>
      <c r="KO301" s="18">
        <v>79</v>
      </c>
      <c r="KP301" s="18">
        <v>58</v>
      </c>
      <c r="KQ301" s="18">
        <v>21</v>
      </c>
      <c r="KR301" s="18">
        <v>0</v>
      </c>
      <c r="KS301" s="18">
        <v>4</v>
      </c>
      <c r="KT301" s="25">
        <v>6486</v>
      </c>
      <c r="KU301" s="69">
        <f t="shared" si="1095"/>
        <v>0.47270607098607975</v>
      </c>
      <c r="KV301" s="27">
        <v>25926</v>
      </c>
      <c r="KW301" s="25">
        <v>24720</v>
      </c>
      <c r="KX301" s="18">
        <v>1206</v>
      </c>
      <c r="KY301" s="59">
        <v>4.6517009951400137E-2</v>
      </c>
      <c r="KZ301" s="18">
        <v>506</v>
      </c>
      <c r="LA301" s="18">
        <v>430</v>
      </c>
      <c r="LB301" s="18">
        <v>415</v>
      </c>
      <c r="LC301" s="18">
        <v>398</v>
      </c>
      <c r="LD301" s="25">
        <v>13829</v>
      </c>
      <c r="LE301" s="25">
        <v>13129</v>
      </c>
      <c r="LF301" s="18">
        <v>700</v>
      </c>
      <c r="LG301" s="59">
        <v>5.0618265962831727E-2</v>
      </c>
      <c r="LH301" s="25">
        <v>12097</v>
      </c>
      <c r="LI301" s="25">
        <v>11591</v>
      </c>
      <c r="LJ301" s="18">
        <v>506</v>
      </c>
      <c r="LK301" s="35">
        <v>4.1828552533686031E-2</v>
      </c>
      <c r="LL301" s="27">
        <v>5421</v>
      </c>
      <c r="LM301" s="18">
        <v>356</v>
      </c>
      <c r="LN301" s="25">
        <v>3413</v>
      </c>
      <c r="LO301" s="25">
        <v>1115</v>
      </c>
      <c r="LP301" s="18">
        <v>30</v>
      </c>
      <c r="LQ301" s="18">
        <v>114</v>
      </c>
      <c r="LR301" s="18">
        <v>393</v>
      </c>
      <c r="LS301" s="23">
        <f t="shared" si="1018"/>
        <v>7.2495849474266738E-2</v>
      </c>
      <c r="LT301" s="23">
        <f t="shared" si="1019"/>
        <v>0.92750415052573332</v>
      </c>
      <c r="LU301" s="17">
        <f t="shared" si="1020"/>
        <v>0.69525917727356579</v>
      </c>
      <c r="LV301" s="25">
        <v>5421</v>
      </c>
      <c r="LW301" s="18">
        <v>812</v>
      </c>
      <c r="LX301" s="18">
        <v>114</v>
      </c>
      <c r="LY301" s="25">
        <v>2407</v>
      </c>
      <c r="LZ301" s="18">
        <v>315</v>
      </c>
      <c r="MA301" s="18">
        <v>2</v>
      </c>
      <c r="MB301" s="18">
        <v>973</v>
      </c>
      <c r="MC301" s="18">
        <v>643</v>
      </c>
      <c r="MD301" s="18">
        <v>53</v>
      </c>
      <c r="ME301" s="18">
        <v>0</v>
      </c>
      <c r="MF301" s="18">
        <v>102</v>
      </c>
      <c r="MG301" s="17">
        <f t="shared" si="1021"/>
        <v>0.29846891717395313</v>
      </c>
      <c r="MH301" s="17">
        <f t="shared" si="1022"/>
        <v>0.62460800590296994</v>
      </c>
      <c r="MI301" s="25">
        <v>5421</v>
      </c>
      <c r="MJ301" s="18">
        <v>935</v>
      </c>
      <c r="MK301" s="18">
        <v>121</v>
      </c>
      <c r="ML301" s="25">
        <v>2212</v>
      </c>
      <c r="MM301" s="18">
        <v>200</v>
      </c>
      <c r="MN301" s="18">
        <v>134</v>
      </c>
      <c r="MO301" s="25">
        <v>1036</v>
      </c>
      <c r="MP301" s="18">
        <v>674</v>
      </c>
      <c r="MQ301" s="18">
        <v>13</v>
      </c>
      <c r="MR301" s="18">
        <v>0</v>
      </c>
      <c r="MS301" s="18">
        <v>96</v>
      </c>
      <c r="MT301" s="17">
        <f t="shared" si="1023"/>
        <v>0.72957019000184464</v>
      </c>
      <c r="MU301" s="69">
        <f t="shared" si="1024"/>
        <v>0.65993359158826781</v>
      </c>
      <c r="MV301" s="27">
        <v>5421</v>
      </c>
      <c r="MW301" s="25">
        <v>2464</v>
      </c>
      <c r="MX301" s="18">
        <v>53</v>
      </c>
      <c r="MY301" s="25">
        <v>1965</v>
      </c>
      <c r="MZ301" s="18">
        <v>78</v>
      </c>
      <c r="NA301" s="18">
        <v>125</v>
      </c>
      <c r="NB301" s="18">
        <v>45</v>
      </c>
      <c r="NC301" s="18">
        <v>673</v>
      </c>
      <c r="ND301" s="18">
        <v>18</v>
      </c>
      <c r="NE301" s="17">
        <f t="shared" si="1025"/>
        <v>0.45452868474451208</v>
      </c>
      <c r="NF301" s="10">
        <f t="shared" si="1026"/>
        <v>10682.787677550268</v>
      </c>
      <c r="NG301" s="17">
        <f t="shared" si="1027"/>
        <v>0.60173399741745071</v>
      </c>
      <c r="NH301" s="25">
        <v>5421</v>
      </c>
      <c r="NI301" s="25">
        <v>1289</v>
      </c>
      <c r="NJ301" s="18">
        <v>4</v>
      </c>
      <c r="NK301" s="18">
        <v>8</v>
      </c>
      <c r="NL301" s="18">
        <v>53</v>
      </c>
      <c r="NM301" s="25">
        <v>3987</v>
      </c>
      <c r="NN301" s="18">
        <v>60</v>
      </c>
      <c r="NO301" s="18">
        <v>10</v>
      </c>
      <c r="NP301" s="18">
        <v>1</v>
      </c>
      <c r="NQ301" s="32">
        <v>9</v>
      </c>
      <c r="NR301" s="27">
        <v>5421</v>
      </c>
      <c r="NS301" s="37">
        <f t="shared" si="1028"/>
        <v>1.2850027670171555</v>
      </c>
      <c r="NT301" s="37">
        <f t="shared" si="1029"/>
        <v>0.34674080637202398</v>
      </c>
      <c r="NU301" s="37">
        <f t="shared" si="1030"/>
        <v>0.77820844099913866</v>
      </c>
      <c r="NV301" s="17">
        <f t="shared" si="1031"/>
        <v>0.15802395893758017</v>
      </c>
      <c r="NW301" s="10">
        <f t="shared" si="1032"/>
        <v>2617</v>
      </c>
      <c r="NX301" s="17">
        <f t="shared" si="1033"/>
        <v>0.48275225973067698</v>
      </c>
      <c r="NY301" s="19">
        <f t="shared" si="1034"/>
        <v>4.716250067580962E-2</v>
      </c>
      <c r="NZ301" s="25">
        <v>1240</v>
      </c>
      <c r="OA301" s="25">
        <v>2804</v>
      </c>
      <c r="OB301" s="18">
        <v>117</v>
      </c>
      <c r="OC301" s="25">
        <v>2373</v>
      </c>
      <c r="OD301" s="18">
        <v>252</v>
      </c>
      <c r="OE301" s="18">
        <v>180</v>
      </c>
      <c r="OF301" s="17">
        <f t="shared" si="1035"/>
        <v>0.4377421140011068</v>
      </c>
      <c r="OG301" s="17">
        <f t="shared" si="1036"/>
        <v>0.22874008485519276</v>
      </c>
      <c r="OH301" s="17">
        <f t="shared" si="1037"/>
        <v>0.51724774026932296</v>
      </c>
      <c r="OI301" s="69">
        <f t="shared" si="1038"/>
        <v>4.6485888212506918E-2</v>
      </c>
      <c r="OJ301" s="27">
        <v>5421</v>
      </c>
      <c r="OK301" s="18">
        <v>157</v>
      </c>
      <c r="OL301" s="25">
        <v>3387</v>
      </c>
      <c r="OM301" s="25">
        <v>1938</v>
      </c>
      <c r="ON301" s="18">
        <v>357</v>
      </c>
      <c r="OO301" s="18">
        <v>9</v>
      </c>
      <c r="OP301" s="18">
        <v>1</v>
      </c>
      <c r="OQ301" s="18">
        <v>843</v>
      </c>
      <c r="OR301" s="69">
        <f t="shared" si="1039"/>
        <v>0.7197933960523889</v>
      </c>
      <c r="OS301" s="22">
        <v>6693</v>
      </c>
      <c r="OT301" s="22">
        <v>6693</v>
      </c>
      <c r="OU301" s="38">
        <f t="shared" si="1097"/>
        <v>0.64498409945070834</v>
      </c>
      <c r="OV301" s="39">
        <v>0.84720005976393253</v>
      </c>
      <c r="OW301" s="22">
        <v>567031</v>
      </c>
      <c r="OX301" s="36">
        <f t="shared" si="1098"/>
        <v>23201774.458000001</v>
      </c>
      <c r="OY301" s="36">
        <f t="shared" si="1099"/>
        <v>453480.07428097364</v>
      </c>
      <c r="OZ301" s="22">
        <v>1512</v>
      </c>
      <c r="PA301" s="22">
        <v>1512</v>
      </c>
      <c r="PB301" s="38">
        <f t="shared" si="1100"/>
        <v>0.14570685169124023</v>
      </c>
      <c r="PC301" s="39">
        <v>0.52500000000000002</v>
      </c>
      <c r="PD301" s="22">
        <v>79380</v>
      </c>
      <c r="PE301" s="40">
        <f t="shared" si="1040"/>
        <v>3248070.84</v>
      </c>
      <c r="PF301" s="36">
        <f t="shared" si="1041"/>
        <v>464421.19746666402</v>
      </c>
      <c r="PG301" s="22">
        <v>982</v>
      </c>
      <c r="PH301" s="22">
        <v>982</v>
      </c>
      <c r="PI301" s="38">
        <f t="shared" si="1101"/>
        <v>9.4632360026982748E-2</v>
      </c>
      <c r="PJ301" s="39">
        <v>0.1009979633401222</v>
      </c>
      <c r="PK301" s="22">
        <v>9918</v>
      </c>
      <c r="PL301" s="41">
        <f t="shared" si="1042"/>
        <v>405824.72399999999</v>
      </c>
      <c r="PM301" s="36">
        <f t="shared" si="1043"/>
        <v>80275.186661540647</v>
      </c>
      <c r="PN301" s="22">
        <v>1094</v>
      </c>
      <c r="PO301" s="22">
        <v>1094</v>
      </c>
      <c r="PP301" s="38">
        <f t="shared" si="1102"/>
        <v>0.1054254601522598</v>
      </c>
      <c r="PQ301" s="39">
        <v>0.54273308957952471</v>
      </c>
      <c r="PR301" s="22">
        <v>59375</v>
      </c>
      <c r="PS301" s="41">
        <f t="shared" si="1044"/>
        <v>2429506.25</v>
      </c>
      <c r="PT301" s="36">
        <f t="shared" si="1045"/>
        <v>143443.47544566076</v>
      </c>
      <c r="PU301" s="22"/>
      <c r="PV301" s="22"/>
      <c r="PW301" s="38">
        <f t="shared" si="1103"/>
        <v>0</v>
      </c>
      <c r="PX301" s="39">
        <v>0</v>
      </c>
      <c r="PY301" s="22"/>
      <c r="PZ301" s="36">
        <f t="shared" si="1046"/>
        <v>0</v>
      </c>
      <c r="QA301" s="22"/>
      <c r="QB301" s="22"/>
      <c r="QC301" s="39">
        <v>0</v>
      </c>
      <c r="QD301" s="22"/>
      <c r="QE301" s="22">
        <f t="shared" si="1047"/>
        <v>0</v>
      </c>
      <c r="QF301" s="22"/>
      <c r="QG301" s="22">
        <v>75</v>
      </c>
      <c r="QH301" s="22">
        <v>75</v>
      </c>
      <c r="QI301" s="38">
        <f t="shared" si="1104"/>
        <v>7.2275224053194561E-3</v>
      </c>
      <c r="QJ301" s="39">
        <v>0.2669333333333333</v>
      </c>
      <c r="QK301" s="22">
        <v>2002</v>
      </c>
      <c r="QL301" s="42">
        <f t="shared" si="1048"/>
        <v>66.498431999999994</v>
      </c>
      <c r="QM301" s="22">
        <f t="shared" si="1105"/>
        <v>21</v>
      </c>
      <c r="QN301" s="22">
        <v>4</v>
      </c>
      <c r="QO301" s="22">
        <v>4</v>
      </c>
      <c r="QP301" s="38">
        <f t="shared" si="1106"/>
        <v>3.8546786161703766E-4</v>
      </c>
      <c r="QQ301" s="39">
        <v>0.12</v>
      </c>
      <c r="QR301" s="22">
        <v>48</v>
      </c>
      <c r="QS301" s="36">
        <f t="shared" si="1049"/>
        <v>940.49088444183644</v>
      </c>
      <c r="QT301" s="22">
        <v>17</v>
      </c>
      <c r="QU301" s="22">
        <v>17</v>
      </c>
      <c r="QV301" s="38">
        <f t="shared" si="1107"/>
        <v>1.6382384118724101E-3</v>
      </c>
      <c r="QW301" s="39">
        <v>0.14529411764705882</v>
      </c>
      <c r="QX301" s="22">
        <v>247</v>
      </c>
      <c r="QY301" s="36">
        <f t="shared" si="1050"/>
        <v>3997.086258877805</v>
      </c>
      <c r="QZ301" s="22"/>
      <c r="RA301" s="22"/>
      <c r="RB301" s="38">
        <f t="shared" si="1108"/>
        <v>0</v>
      </c>
      <c r="RC301" s="39">
        <v>0</v>
      </c>
      <c r="RD301" s="22"/>
      <c r="RE301" s="36">
        <f t="shared" si="1051"/>
        <v>0</v>
      </c>
      <c r="RF301" s="10">
        <f t="shared" si="1109"/>
        <v>10377</v>
      </c>
      <c r="RG301" s="10">
        <f t="shared" si="1110"/>
        <v>10377</v>
      </c>
      <c r="RH301" s="17">
        <f t="shared" si="1111"/>
        <v>1.3346400638960377E-2</v>
      </c>
      <c r="RI301" s="17">
        <f t="shared" si="1112"/>
        <v>3.0492191037147053E-4</v>
      </c>
      <c r="RJ301" s="17">
        <f t="shared" si="1113"/>
        <v>0.39549152167704998</v>
      </c>
      <c r="RK301" s="17">
        <f t="shared" si="1114"/>
        <v>0.40503355384775935</v>
      </c>
      <c r="RL301" s="17">
        <f t="shared" si="1115"/>
        <v>0.12510070804896917</v>
      </c>
      <c r="RM301" s="17">
        <f t="shared" si="1116"/>
        <v>0</v>
      </c>
      <c r="RN301" s="17">
        <f t="shared" si="1117"/>
        <v>8.2022605205104237E-4</v>
      </c>
      <c r="RO301" s="17">
        <f t="shared" si="1118"/>
        <v>3.4859607212169305E-3</v>
      </c>
      <c r="RP301" s="17">
        <f t="shared" si="1119"/>
        <v>0</v>
      </c>
      <c r="RQ301" s="17">
        <f t="shared" si="1120"/>
        <v>5.7994976080300218E-5</v>
      </c>
      <c r="RR301" s="36">
        <f t="shared" si="1121"/>
        <v>1146624.0094301589</v>
      </c>
      <c r="RS301" s="36">
        <f t="shared" si="1122"/>
        <v>44.22679971573551</v>
      </c>
      <c r="RT301" s="10">
        <f t="shared" si="1123"/>
        <v>0</v>
      </c>
      <c r="RU301" s="17">
        <f t="shared" si="1124"/>
        <v>0</v>
      </c>
      <c r="RV301" s="37">
        <f t="shared" si="1125"/>
        <v>2.4984099450708297</v>
      </c>
      <c r="RW301" s="36">
        <f t="shared" si="1126"/>
        <v>0.40025457070122655</v>
      </c>
      <c r="RX301" s="85">
        <v>-0.26276529999999998</v>
      </c>
      <c r="RY301" s="93">
        <v>216</v>
      </c>
      <c r="RZ301" s="43" t="b">
        <v>0</v>
      </c>
      <c r="SA301" s="18" t="b">
        <v>0</v>
      </c>
      <c r="SB301" s="18" t="b">
        <v>0</v>
      </c>
      <c r="SC301" s="18" t="b">
        <v>0</v>
      </c>
      <c r="SD301" s="18" t="b">
        <v>0</v>
      </c>
      <c r="SE301" s="32" t="b">
        <v>0</v>
      </c>
      <c r="SF301" s="43" t="b">
        <v>1</v>
      </c>
      <c r="SG301" s="18" t="b">
        <v>1</v>
      </c>
      <c r="SH301" s="18">
        <v>1</v>
      </c>
      <c r="SI301" s="18">
        <v>1</v>
      </c>
      <c r="SJ301" s="22"/>
      <c r="SK301" s="22"/>
      <c r="SL301" s="22">
        <v>2</v>
      </c>
      <c r="SM301" s="22">
        <v>5</v>
      </c>
      <c r="SN301" s="18"/>
      <c r="SO301" s="18"/>
      <c r="SP301" s="18"/>
      <c r="SQ301" s="17">
        <f t="shared" si="1052"/>
        <v>0</v>
      </c>
      <c r="SR301" s="17">
        <f t="shared" si="1053"/>
        <v>2.4875621890547263E-3</v>
      </c>
      <c r="SS301" s="17">
        <f t="shared" si="1054"/>
        <v>1.5151515151515152E-2</v>
      </c>
      <c r="ST301" s="17">
        <f t="shared" si="1055"/>
        <v>4.5662100456621002E-3</v>
      </c>
      <c r="SU301" s="17">
        <f t="shared" si="1056"/>
        <v>0</v>
      </c>
      <c r="SV301" s="17">
        <f t="shared" si="1127"/>
        <v>0</v>
      </c>
      <c r="SW301" s="17">
        <f t="shared" si="1057"/>
        <v>0.1</v>
      </c>
      <c r="SX301" s="17">
        <f t="shared" si="1058"/>
        <v>2.0833333333333332E-2</v>
      </c>
      <c r="SY301" s="17">
        <f t="shared" si="1059"/>
        <v>1.0869565217391304E-2</v>
      </c>
      <c r="SZ301" s="17">
        <f t="shared" si="1060"/>
        <v>5.5513218465579944E-3</v>
      </c>
      <c r="TA301" s="17">
        <f t="shared" si="1061"/>
        <v>3.2925724637681161E-2</v>
      </c>
      <c r="TB301" s="24">
        <f t="shared" si="1096"/>
        <v>30.371389270976614</v>
      </c>
      <c r="TC301" s="69">
        <f t="shared" si="1063"/>
        <v>4.8986111727381633E-2</v>
      </c>
      <c r="TD301" s="17">
        <f t="shared" si="1085"/>
        <v>5.3106007480130904E-5</v>
      </c>
      <c r="TE301" s="95"/>
      <c r="TF301" s="71"/>
      <c r="TG301" s="71"/>
      <c r="TH301" s="71">
        <v>1</v>
      </c>
      <c r="TI301" s="71"/>
      <c r="TJ301" s="71">
        <v>2</v>
      </c>
      <c r="TK301" s="71">
        <v>1</v>
      </c>
      <c r="TL301" s="71"/>
      <c r="TM301" s="71">
        <v>1</v>
      </c>
      <c r="TN301" s="71"/>
      <c r="TO301" s="71"/>
      <c r="TP301" s="71"/>
      <c r="TQ301" s="71"/>
      <c r="TR301" s="72"/>
      <c r="TS301" s="72"/>
      <c r="TT301" s="72"/>
      <c r="TU301" s="72"/>
      <c r="TV301" s="72"/>
      <c r="TW301" s="72"/>
      <c r="TX301" s="72">
        <v>5</v>
      </c>
      <c r="TY301" s="72">
        <v>1</v>
      </c>
      <c r="TZ301" s="72">
        <v>1</v>
      </c>
      <c r="UA301" s="72"/>
      <c r="UB301" s="72"/>
      <c r="UC301" s="72"/>
      <c r="UD301" s="72"/>
      <c r="UE301" s="72"/>
      <c r="UF301" s="72"/>
      <c r="UG301" s="72">
        <v>1</v>
      </c>
      <c r="UH301" s="72"/>
      <c r="UI301" s="72"/>
      <c r="UJ301" s="73"/>
      <c r="UK301" s="73"/>
      <c r="UL301" s="73"/>
      <c r="UM301" s="73"/>
      <c r="UN301" s="73">
        <v>1</v>
      </c>
      <c r="UO301" s="73"/>
      <c r="UP301" s="73"/>
      <c r="UQ301" s="73"/>
      <c r="UR301" s="73">
        <v>3</v>
      </c>
      <c r="US301" s="73"/>
      <c r="UT301" s="73"/>
      <c r="UU301" s="73"/>
      <c r="UV301" s="73"/>
      <c r="UW301" s="73"/>
      <c r="UX301" s="73"/>
      <c r="UY301" s="73">
        <v>7</v>
      </c>
      <c r="UZ301" s="73"/>
      <c r="VA301" s="73"/>
      <c r="VB301" s="73"/>
      <c r="VC301" s="73"/>
      <c r="VD301" s="73"/>
      <c r="VE301" s="73"/>
      <c r="VF301" s="73">
        <v>1</v>
      </c>
      <c r="VG301" s="73"/>
      <c r="VH301" s="73"/>
      <c r="VI301" s="73"/>
      <c r="VJ301" s="73">
        <v>4</v>
      </c>
      <c r="VK301" s="73"/>
      <c r="VL301" s="73"/>
      <c r="VM301" s="73"/>
      <c r="VN301" s="73"/>
      <c r="VO301" s="73"/>
      <c r="VP301" s="73">
        <v>7</v>
      </c>
      <c r="VQ301" s="73"/>
      <c r="VR301" s="73"/>
      <c r="VS301" s="73"/>
      <c r="VT301" s="73"/>
      <c r="VU301" s="73"/>
      <c r="VV301" s="73"/>
      <c r="VW301" s="73">
        <v>2</v>
      </c>
      <c r="VX301" s="73"/>
      <c r="VY301" s="73"/>
      <c r="VZ301" s="73"/>
      <c r="WA301" s="73">
        <v>6</v>
      </c>
      <c r="WB301" s="73"/>
      <c r="WC301" s="73"/>
      <c r="WD301" s="73"/>
      <c r="WE301" s="73"/>
      <c r="WF301" s="73"/>
      <c r="WG301" s="73"/>
      <c r="WH301" s="73"/>
      <c r="WI301" s="73"/>
      <c r="WJ301" s="73"/>
      <c r="WK301" s="73"/>
      <c r="WL301" s="73">
        <v>1</v>
      </c>
      <c r="WM301" s="73"/>
      <c r="WN301" s="73">
        <v>2</v>
      </c>
      <c r="WO301" s="22">
        <f t="shared" si="1064"/>
        <v>0</v>
      </c>
      <c r="WP301" s="22">
        <f t="shared" si="1065"/>
        <v>0</v>
      </c>
      <c r="WQ301" s="22">
        <f t="shared" si="1066"/>
        <v>0</v>
      </c>
      <c r="WR301" s="22">
        <f t="shared" si="1067"/>
        <v>0</v>
      </c>
      <c r="WS301" s="22">
        <f t="shared" si="1068"/>
        <v>5</v>
      </c>
      <c r="WT301" s="22">
        <f t="shared" si="1069"/>
        <v>0</v>
      </c>
      <c r="WU301" s="22">
        <f t="shared" si="1070"/>
        <v>7</v>
      </c>
      <c r="WV301" s="22">
        <f t="shared" si="1071"/>
        <v>1</v>
      </c>
      <c r="WW301" s="22">
        <f t="shared" si="1072"/>
        <v>15</v>
      </c>
      <c r="WX301" s="22">
        <f t="shared" si="1073"/>
        <v>0</v>
      </c>
      <c r="WY301" s="22">
        <f t="shared" si="1074"/>
        <v>1</v>
      </c>
      <c r="WZ301" s="22">
        <f t="shared" si="1075"/>
        <v>0</v>
      </c>
      <c r="XA301" s="22">
        <f t="shared" si="1076"/>
        <v>0</v>
      </c>
      <c r="XB301" s="22">
        <f t="shared" si="1077"/>
        <v>0</v>
      </c>
      <c r="XC301" s="22">
        <f t="shared" si="1078"/>
        <v>0</v>
      </c>
      <c r="XD301" s="22">
        <f t="shared" si="1079"/>
        <v>0</v>
      </c>
      <c r="XE301" s="22">
        <f t="shared" si="1080"/>
        <v>16</v>
      </c>
      <c r="XF301" s="22">
        <f t="shared" si="1081"/>
        <v>0</v>
      </c>
      <c r="XG301" s="93">
        <f t="shared" si="1082"/>
        <v>2</v>
      </c>
    </row>
    <row r="302" spans="1:631" ht="17.100000000000001" customHeight="1" x14ac:dyDescent="0.2">
      <c r="A302" s="101"/>
      <c r="B302" s="27" t="s">
        <v>560</v>
      </c>
      <c r="C302" s="535" t="s">
        <v>561</v>
      </c>
      <c r="D302" s="25" t="s">
        <v>606</v>
      </c>
      <c r="E302" s="535" t="s">
        <v>607</v>
      </c>
      <c r="F302" s="25" t="s">
        <v>608</v>
      </c>
      <c r="G302" s="535" t="s">
        <v>607</v>
      </c>
      <c r="H302" s="25">
        <v>75</v>
      </c>
      <c r="I302" s="28">
        <v>12</v>
      </c>
      <c r="J302" s="17">
        <f t="shared" si="948"/>
        <v>0.72861609067948008</v>
      </c>
      <c r="K302" s="17">
        <f t="shared" si="949"/>
        <v>0.68888991560401647</v>
      </c>
      <c r="L302" s="17">
        <f t="shared" si="950"/>
        <v>2.6224523730343483E-2</v>
      </c>
      <c r="M302" s="17">
        <f t="shared" si="951"/>
        <v>0.16167149454389704</v>
      </c>
      <c r="N302" s="17">
        <f t="shared" si="952"/>
        <v>0.35869652163747007</v>
      </c>
      <c r="O302" s="17">
        <f t="shared" si="953"/>
        <v>0.53083225528244937</v>
      </c>
      <c r="P302" s="17">
        <f t="shared" si="954"/>
        <v>0.66440732363369603</v>
      </c>
      <c r="Q302" s="17">
        <f t="shared" si="955"/>
        <v>0.52817531092059267</v>
      </c>
      <c r="R302" s="69">
        <f t="shared" si="956"/>
        <v>0.68346544859945968</v>
      </c>
      <c r="S302" s="422">
        <f t="shared" si="957"/>
        <v>0.48566432051460062</v>
      </c>
      <c r="T302" s="17">
        <f t="shared" si="1083"/>
        <v>0.51433567948539938</v>
      </c>
      <c r="U302" s="10">
        <f t="shared" si="958"/>
        <v>166338.73042397559</v>
      </c>
      <c r="V302" s="32">
        <v>3</v>
      </c>
      <c r="W302" s="550">
        <f t="shared" si="959"/>
        <v>-0.97377547626965655</v>
      </c>
      <c r="X302" s="550">
        <f t="shared" si="960"/>
        <v>0.37455320940348941</v>
      </c>
      <c r="Y302" s="550">
        <f t="shared" si="961"/>
        <v>0.62544679059651065</v>
      </c>
      <c r="Z302" s="551">
        <f t="shared" si="962"/>
        <v>202272.61931286452</v>
      </c>
      <c r="AA302" s="426">
        <f t="shared" si="963"/>
        <v>0.53906092979391163</v>
      </c>
      <c r="AB302" s="59">
        <f t="shared" si="964"/>
        <v>0.71682647915334896</v>
      </c>
      <c r="AC302" s="59">
        <f t="shared" si="965"/>
        <v>0.35387862342249216</v>
      </c>
      <c r="AD302" s="59">
        <f t="shared" si="966"/>
        <v>0.35869652163747007</v>
      </c>
      <c r="AE302" s="59">
        <f t="shared" si="967"/>
        <v>0.47182468907940733</v>
      </c>
      <c r="AF302" s="59">
        <f t="shared" si="968"/>
        <v>0.10116737510010472</v>
      </c>
      <c r="AG302" s="59">
        <f t="shared" si="969"/>
        <v>0.34916528060124435</v>
      </c>
      <c r="AH302" s="59">
        <f t="shared" si="970"/>
        <v>0.53083225528244937</v>
      </c>
      <c r="AI302" s="59">
        <f t="shared" si="971"/>
        <v>0.75806998090309863</v>
      </c>
      <c r="AJ302" s="59">
        <f t="shared" si="972"/>
        <v>0.69916220045586153</v>
      </c>
      <c r="AK302" s="59">
        <f t="shared" si="973"/>
        <v>0.33559267636630397</v>
      </c>
      <c r="AL302" s="35">
        <f t="shared" si="974"/>
        <v>2.6224523730343483E-2</v>
      </c>
      <c r="AM302" s="27">
        <v>323405</v>
      </c>
      <c r="AN302" s="25">
        <v>158512</v>
      </c>
      <c r="AO302" s="25">
        <v>164893</v>
      </c>
      <c r="AP302" s="17">
        <f t="shared" si="975"/>
        <v>6.2813854408865213E-3</v>
      </c>
      <c r="AQ302" s="63">
        <v>96.130217777589095</v>
      </c>
      <c r="AR302" s="58">
        <v>3838.5754212799998</v>
      </c>
      <c r="AS302" s="24">
        <f t="shared" si="976"/>
        <v>84.251307974081271</v>
      </c>
      <c r="AT302" s="17">
        <f t="shared" si="1094"/>
        <v>7.2760277369168486E-2</v>
      </c>
      <c r="AU302" s="25">
        <v>305923</v>
      </c>
      <c r="AV302" s="25">
        <v>145840</v>
      </c>
      <c r="AW302" s="25">
        <v>160083</v>
      </c>
      <c r="AX302" s="25">
        <v>17482</v>
      </c>
      <c r="AY302" s="25">
        <v>12672</v>
      </c>
      <c r="AZ302" s="25">
        <v>4810</v>
      </c>
      <c r="BA302" s="25">
        <v>174335</v>
      </c>
      <c r="BB302" s="25">
        <v>84331</v>
      </c>
      <c r="BC302" s="25">
        <v>90004</v>
      </c>
      <c r="BD302" s="63">
        <v>93.696946802364351</v>
      </c>
      <c r="BE302" s="25">
        <v>149070</v>
      </c>
      <c r="BF302" s="25">
        <v>74181</v>
      </c>
      <c r="BG302" s="25">
        <v>74889</v>
      </c>
      <c r="BH302" s="63">
        <v>99.054600809197609</v>
      </c>
      <c r="BI302" s="17">
        <v>0.53906092979391163</v>
      </c>
      <c r="BJ302" s="25">
        <v>98676</v>
      </c>
      <c r="BK302" s="25">
        <v>209137</v>
      </c>
      <c r="BL302" s="25">
        <v>15592</v>
      </c>
      <c r="BM302" s="17">
        <v>0.54637868956712587</v>
      </c>
      <c r="BN302" s="10">
        <f t="shared" si="977"/>
        <v>146703.39990054365</v>
      </c>
      <c r="BO302" s="29">
        <v>0.47182468907940733</v>
      </c>
      <c r="BP302" s="30">
        <f t="shared" si="978"/>
        <v>0.52817531092059267</v>
      </c>
      <c r="BQ302" s="31">
        <v>7.4554000487718586</v>
      </c>
      <c r="BR302" s="25">
        <v>224729</v>
      </c>
      <c r="BS302" s="25">
        <v>69858</v>
      </c>
      <c r="BT302" s="25">
        <v>134615</v>
      </c>
      <c r="BU302" s="25">
        <v>15389</v>
      </c>
      <c r="BV302" s="25">
        <v>3186</v>
      </c>
      <c r="BW302" s="18">
        <v>1681</v>
      </c>
      <c r="BX302" s="25">
        <v>64932</v>
      </c>
      <c r="BY302" s="25">
        <v>40330</v>
      </c>
      <c r="BZ302" s="25">
        <v>24602</v>
      </c>
      <c r="CA302" s="59">
        <v>0.37888868354586336</v>
      </c>
      <c r="CB302" s="25">
        <v>305923</v>
      </c>
      <c r="CC302" s="25">
        <v>17482</v>
      </c>
      <c r="CD302" s="17">
        <f t="shared" si="979"/>
        <v>5.7145098603243301E-2</v>
      </c>
      <c r="CE302" s="25">
        <v>2846</v>
      </c>
      <c r="CF302" s="25">
        <v>7110</v>
      </c>
      <c r="CG302" s="25">
        <v>11597</v>
      </c>
      <c r="CH302" s="25">
        <v>12909</v>
      </c>
      <c r="CI302" s="25">
        <v>10964</v>
      </c>
      <c r="CJ302" s="25">
        <v>7534</v>
      </c>
      <c r="CK302" s="25">
        <v>4790</v>
      </c>
      <c r="CL302" s="25">
        <v>3352</v>
      </c>
      <c r="CM302" s="25">
        <v>3830</v>
      </c>
      <c r="CN302" s="26">
        <v>4.7114365798065672</v>
      </c>
      <c r="CO302" s="27">
        <v>64932</v>
      </c>
      <c r="CP302" s="34">
        <f t="shared" si="980"/>
        <v>4.9806720877225406</v>
      </c>
      <c r="CQ302" s="25">
        <v>4499</v>
      </c>
      <c r="CR302" s="25">
        <v>20909</v>
      </c>
      <c r="CS302" s="25">
        <v>6881</v>
      </c>
      <c r="CT302" s="25">
        <v>5528</v>
      </c>
      <c r="CU302" s="25">
        <v>25475</v>
      </c>
      <c r="CV302" s="18">
        <v>817</v>
      </c>
      <c r="CW302" s="18">
        <v>274</v>
      </c>
      <c r="CX302" s="18">
        <v>549</v>
      </c>
      <c r="CY302" s="25">
        <v>64932</v>
      </c>
      <c r="CZ302" s="25">
        <v>48314</v>
      </c>
      <c r="DA302" s="25">
        <v>9932</v>
      </c>
      <c r="DB302" s="25">
        <v>1285</v>
      </c>
      <c r="DC302" s="25">
        <v>4089</v>
      </c>
      <c r="DD302" s="18">
        <v>914</v>
      </c>
      <c r="DE302" s="18">
        <v>398</v>
      </c>
      <c r="DF302" s="25">
        <v>64932</v>
      </c>
      <c r="DG302" s="25">
        <v>6398</v>
      </c>
      <c r="DH302" s="18">
        <v>99</v>
      </c>
      <c r="DI302" s="18">
        <v>72</v>
      </c>
      <c r="DJ302" s="25">
        <v>57871</v>
      </c>
      <c r="DK302" s="18">
        <v>353</v>
      </c>
      <c r="DL302" s="18">
        <v>139</v>
      </c>
      <c r="DM302" s="25">
        <f t="shared" si="981"/>
        <v>30610.203459003267</v>
      </c>
      <c r="DN302" s="17">
        <f t="shared" si="982"/>
        <v>0.8912554672580546</v>
      </c>
      <c r="DO302" s="17">
        <f t="shared" si="983"/>
        <v>5.4364566007515554E-3</v>
      </c>
      <c r="DP302" s="23">
        <f t="shared" si="984"/>
        <v>0.10116737510010472</v>
      </c>
      <c r="DQ302" s="23">
        <f t="shared" si="985"/>
        <v>0.89883262489989524</v>
      </c>
      <c r="DR302" s="25">
        <v>64932</v>
      </c>
      <c r="DS302" s="18">
        <v>494</v>
      </c>
      <c r="DT302" s="25">
        <v>28596</v>
      </c>
      <c r="DU302" s="18">
        <v>467</v>
      </c>
      <c r="DV302" s="25">
        <v>4276</v>
      </c>
      <c r="DW302" s="18">
        <v>257</v>
      </c>
      <c r="DX302" s="25">
        <v>30529</v>
      </c>
      <c r="DY302" s="18">
        <v>313</v>
      </c>
      <c r="DZ302" s="17">
        <f t="shared" si="986"/>
        <v>0.5210527936918623</v>
      </c>
      <c r="EA302" s="17">
        <f t="shared" si="987"/>
        <v>0.4789472063081377</v>
      </c>
      <c r="EB302" s="25">
        <v>64932</v>
      </c>
      <c r="EC302" s="25">
        <v>11237</v>
      </c>
      <c r="ED302" s="25">
        <v>11435</v>
      </c>
      <c r="EE302" s="25">
        <v>5346</v>
      </c>
      <c r="EF302" s="17">
        <f t="shared" si="1128"/>
        <v>8.2332286083903167E-2</v>
      </c>
      <c r="EG302" s="25">
        <v>35978</v>
      </c>
      <c r="EH302" s="18">
        <v>936</v>
      </c>
      <c r="EI302" s="17">
        <f t="shared" si="988"/>
        <v>0.34916528060124435</v>
      </c>
      <c r="EJ302" s="17">
        <f t="shared" si="989"/>
        <v>0.554087352923058</v>
      </c>
      <c r="EK302" s="69">
        <f t="shared" si="990"/>
        <v>0.68888991560401647</v>
      </c>
      <c r="EL302" s="27">
        <v>211185</v>
      </c>
      <c r="EM302" s="25">
        <v>151383</v>
      </c>
      <c r="EN302" s="25">
        <v>59802</v>
      </c>
      <c r="EO302" s="59">
        <v>0.71682647915334896</v>
      </c>
      <c r="EP302" s="25">
        <v>98657</v>
      </c>
      <c r="EQ302" s="25">
        <v>74474</v>
      </c>
      <c r="ER302" s="25">
        <v>24183</v>
      </c>
      <c r="ES302" s="59">
        <v>0.7548780116970919</v>
      </c>
      <c r="ET302" s="25">
        <v>112528</v>
      </c>
      <c r="EU302" s="25">
        <v>76909</v>
      </c>
      <c r="EV302" s="25">
        <v>35619</v>
      </c>
      <c r="EW302" s="59">
        <v>0.68346544859945968</v>
      </c>
      <c r="EX302" s="25">
        <v>115785</v>
      </c>
      <c r="EY302" s="25">
        <v>100671</v>
      </c>
      <c r="EZ302" s="25">
        <v>15114</v>
      </c>
      <c r="FA302" s="59">
        <v>0.86946495660059597</v>
      </c>
      <c r="FB302" s="25">
        <v>95400</v>
      </c>
      <c r="FC302" s="25">
        <v>50712</v>
      </c>
      <c r="FD302" s="25">
        <v>44688</v>
      </c>
      <c r="FE302" s="59">
        <v>0.53157232704402513</v>
      </c>
      <c r="FF302" s="25">
        <v>144552</v>
      </c>
      <c r="FG302" s="25">
        <v>54688</v>
      </c>
      <c r="FH302" s="25">
        <v>59905</v>
      </c>
      <c r="FI302" s="25">
        <v>29959</v>
      </c>
      <c r="FJ302" s="23">
        <f t="shared" si="991"/>
        <v>0.20725413691958602</v>
      </c>
      <c r="FK302" s="23">
        <f t="shared" si="992"/>
        <v>0.41441834080469314</v>
      </c>
      <c r="FL302" s="36">
        <f t="shared" si="993"/>
        <v>1.8254280850495677</v>
      </c>
      <c r="FM302" s="25">
        <v>70071</v>
      </c>
      <c r="FN302" s="25">
        <v>26266</v>
      </c>
      <c r="FO302" s="17">
        <f t="shared" si="994"/>
        <v>0.37484836808380073</v>
      </c>
      <c r="FP302" s="25">
        <v>29291</v>
      </c>
      <c r="FQ302" s="17">
        <f t="shared" si="995"/>
        <v>0.41801886657818499</v>
      </c>
      <c r="FR302" s="25">
        <v>14514</v>
      </c>
      <c r="FS302" s="17">
        <f t="shared" si="996"/>
        <v>0.20713276533801431</v>
      </c>
      <c r="FT302" s="25">
        <v>74481</v>
      </c>
      <c r="FU302" s="25">
        <v>28422</v>
      </c>
      <c r="FV302" s="25">
        <v>30614</v>
      </c>
      <c r="FW302" s="17">
        <f t="shared" si="997"/>
        <v>0.20736832212242048</v>
      </c>
      <c r="FX302" s="17">
        <f t="shared" si="998"/>
        <v>0.41103100119493563</v>
      </c>
      <c r="FY302" s="25">
        <v>15445</v>
      </c>
      <c r="FZ302" s="25">
        <v>162519</v>
      </c>
      <c r="GA302" s="25">
        <v>57512</v>
      </c>
      <c r="GB302" s="25">
        <v>46712</v>
      </c>
      <c r="GC302" s="25">
        <v>26447</v>
      </c>
      <c r="GD302" s="25">
        <v>16519</v>
      </c>
      <c r="GE302" s="18">
        <v>435</v>
      </c>
      <c r="GF302" s="25">
        <v>12989</v>
      </c>
      <c r="GG302" s="18">
        <v>873</v>
      </c>
      <c r="GH302" s="18">
        <v>294</v>
      </c>
      <c r="GI302" s="18">
        <v>738</v>
      </c>
      <c r="GJ302" s="10">
        <f t="shared" si="999"/>
        <v>57512</v>
      </c>
      <c r="GK302" s="10">
        <f t="shared" ref="GK302:GK335" si="1129">FZ302*GP302</f>
        <v>105007</v>
      </c>
      <c r="GL302" s="10">
        <f t="shared" ref="GL302:GL335" si="1130">FZ302*GQ302</f>
        <v>58295</v>
      </c>
      <c r="GM302" s="10">
        <f t="shared" si="1000"/>
        <v>104224</v>
      </c>
      <c r="GN302" s="10">
        <f t="shared" ref="GN302:GN335" si="1131">(GI302+GH302+GG302+GF302+GE302+GD302)</f>
        <v>31848</v>
      </c>
      <c r="GO302" s="17">
        <f t="shared" si="1001"/>
        <v>0.35387862342249216</v>
      </c>
      <c r="GP302" s="17">
        <f t="shared" ref="GP302:GP335" si="1132">(GB302+GC302+GD302+GE302+GF302+GG302+GH302+GI302)/FZ302</f>
        <v>0.6461213765775079</v>
      </c>
      <c r="GQ302" s="17">
        <f t="shared" ref="GQ302:GQ335" si="1133">(GI302+GC302+GD302+GE302+GF302+GG302+GH302)/FZ302</f>
        <v>0.35869652163747007</v>
      </c>
      <c r="GR302" s="17">
        <f t="shared" ref="GR302:GR335" si="1134">(GI302+GH302+GG302+GF302+GE302+GD302)/FZ302</f>
        <v>0.1959647795027043</v>
      </c>
      <c r="GS302" s="17">
        <f t="shared" si="1002"/>
        <v>0.50240894910748901</v>
      </c>
      <c r="GT302" s="25">
        <v>77432</v>
      </c>
      <c r="GU302" s="25">
        <v>24165</v>
      </c>
      <c r="GV302" s="25">
        <v>23437</v>
      </c>
      <c r="GW302" s="25">
        <v>14288</v>
      </c>
      <c r="GX302" s="25">
        <v>8626</v>
      </c>
      <c r="GY302" s="18">
        <v>292</v>
      </c>
      <c r="GZ302" s="25">
        <v>5749</v>
      </c>
      <c r="HA302" s="18">
        <v>292</v>
      </c>
      <c r="HB302" s="18">
        <v>171</v>
      </c>
      <c r="HC302" s="18">
        <v>412</v>
      </c>
      <c r="HD302" s="23">
        <f t="shared" si="1003"/>
        <v>0.3120802768881083</v>
      </c>
      <c r="HE302" s="23">
        <f t="shared" si="1004"/>
        <v>0.68791972311189176</v>
      </c>
      <c r="HF302" s="23">
        <f t="shared" si="1005"/>
        <v>0.38524124393015807</v>
      </c>
      <c r="HG302" s="23">
        <f t="shared" si="1006"/>
        <v>0.20071804938526708</v>
      </c>
      <c r="HH302" s="25">
        <v>85087</v>
      </c>
      <c r="HI302" s="25">
        <v>33347</v>
      </c>
      <c r="HJ302" s="25">
        <v>23275</v>
      </c>
      <c r="HK302" s="25">
        <v>12159</v>
      </c>
      <c r="HL302" s="25">
        <v>7893</v>
      </c>
      <c r="HM302" s="18">
        <v>143</v>
      </c>
      <c r="HN302" s="25">
        <v>7240</v>
      </c>
      <c r="HO302" s="18">
        <v>581</v>
      </c>
      <c r="HP302" s="18">
        <v>123</v>
      </c>
      <c r="HQ302" s="18">
        <v>326</v>
      </c>
      <c r="HR302" s="23">
        <f t="shared" si="1007"/>
        <v>0.39191650898492131</v>
      </c>
      <c r="HS302" s="23">
        <f t="shared" si="1008"/>
        <v>0.60808349101507864</v>
      </c>
      <c r="HT302" s="80">
        <f t="shared" si="1009"/>
        <v>0.33453994147167015</v>
      </c>
      <c r="HU302" s="27">
        <v>261728</v>
      </c>
      <c r="HV302" s="25">
        <v>10358</v>
      </c>
      <c r="HW302" s="25">
        <v>36640</v>
      </c>
      <c r="HX302" s="18">
        <v>3308</v>
      </c>
      <c r="HY302" s="25">
        <v>68953</v>
      </c>
      <c r="HZ302" s="25">
        <v>22130</v>
      </c>
      <c r="IA302" s="25">
        <v>4488</v>
      </c>
      <c r="IB302" s="18">
        <v>1378</v>
      </c>
      <c r="IC302" s="25">
        <v>43102</v>
      </c>
      <c r="ID302" s="25">
        <v>43874</v>
      </c>
      <c r="IE302" s="25">
        <v>16784</v>
      </c>
      <c r="IF302" s="18">
        <v>1725</v>
      </c>
      <c r="IG302" s="25">
        <v>8988</v>
      </c>
      <c r="IH302" s="17">
        <f t="shared" si="1010"/>
        <v>0.25218547499694338</v>
      </c>
      <c r="II302" s="17">
        <f t="shared" si="1011"/>
        <v>8.455342951461059E-2</v>
      </c>
      <c r="IJ302" s="30">
        <f t="shared" si="1012"/>
        <v>11.82684139177587</v>
      </c>
      <c r="IK302" s="17">
        <f t="shared" si="1084"/>
        <v>0.16167149454389704</v>
      </c>
      <c r="IL302" s="25">
        <v>127228</v>
      </c>
      <c r="IM302" s="25">
        <v>6522</v>
      </c>
      <c r="IN302" s="25">
        <v>25332</v>
      </c>
      <c r="IO302" s="25">
        <v>2317</v>
      </c>
      <c r="IP302" s="25">
        <v>41888</v>
      </c>
      <c r="IQ302" s="25">
        <v>9990</v>
      </c>
      <c r="IR302" s="25">
        <v>2834</v>
      </c>
      <c r="IS302" s="18">
        <v>895</v>
      </c>
      <c r="IT302" s="25">
        <v>20704</v>
      </c>
      <c r="IU302" s="25">
        <v>3098</v>
      </c>
      <c r="IV302" s="25">
        <v>6813</v>
      </c>
      <c r="IW302" s="18">
        <v>931</v>
      </c>
      <c r="IX302" s="25">
        <v>5904</v>
      </c>
      <c r="IY302" s="17">
        <f t="shared" si="1013"/>
        <v>0.69861194076775557</v>
      </c>
      <c r="IZ302" s="25">
        <v>134500</v>
      </c>
      <c r="JA302" s="25">
        <v>3836</v>
      </c>
      <c r="JB302" s="25">
        <v>11308</v>
      </c>
      <c r="JC302" s="18">
        <v>991</v>
      </c>
      <c r="JD302" s="25">
        <v>27065</v>
      </c>
      <c r="JE302" s="25">
        <v>12140</v>
      </c>
      <c r="JF302" s="25">
        <v>1654</v>
      </c>
      <c r="JG302" s="18">
        <v>483</v>
      </c>
      <c r="JH302" s="25">
        <v>22398</v>
      </c>
      <c r="JI302" s="25">
        <v>40776</v>
      </c>
      <c r="JJ302" s="25">
        <v>9971</v>
      </c>
      <c r="JK302" s="18">
        <v>794</v>
      </c>
      <c r="JL302" s="25">
        <v>3084</v>
      </c>
      <c r="JM302" s="80">
        <f t="shared" si="1014"/>
        <v>0.4237472118959108</v>
      </c>
      <c r="JN302" s="27">
        <v>261728</v>
      </c>
      <c r="JO302" s="25">
        <v>153916</v>
      </c>
      <c r="JP302" s="18">
        <v>436</v>
      </c>
      <c r="JQ302" s="18">
        <v>1648</v>
      </c>
      <c r="JR302" s="25">
        <v>14619</v>
      </c>
      <c r="JS302" s="18">
        <v>1305</v>
      </c>
      <c r="JT302" s="25">
        <v>1737</v>
      </c>
      <c r="JU302" s="18">
        <v>87</v>
      </c>
      <c r="JV302" s="18">
        <v>146</v>
      </c>
      <c r="JW302" s="25">
        <v>87834</v>
      </c>
      <c r="JX302" s="17">
        <f t="shared" si="1015"/>
        <v>0.33559267636630397</v>
      </c>
      <c r="JY302" s="17">
        <f t="shared" si="1016"/>
        <v>0.66440732363369603</v>
      </c>
      <c r="JZ302" s="25">
        <v>145937</v>
      </c>
      <c r="KA302" s="25">
        <v>105264</v>
      </c>
      <c r="KB302" s="18">
        <v>358</v>
      </c>
      <c r="KC302" s="18">
        <v>1013</v>
      </c>
      <c r="KD302" s="25">
        <v>5556</v>
      </c>
      <c r="KE302" s="18">
        <v>1023</v>
      </c>
      <c r="KF302" s="25">
        <v>666</v>
      </c>
      <c r="KG302" s="18">
        <v>78</v>
      </c>
      <c r="KH302" s="18">
        <v>89</v>
      </c>
      <c r="KI302" s="25">
        <v>31890</v>
      </c>
      <c r="KJ302" s="17">
        <f t="shared" si="1017"/>
        <v>0.21851894995785853</v>
      </c>
      <c r="KK302" s="25">
        <v>115791</v>
      </c>
      <c r="KL302" s="25">
        <v>48652</v>
      </c>
      <c r="KM302" s="18">
        <v>78</v>
      </c>
      <c r="KN302" s="18">
        <v>635</v>
      </c>
      <c r="KO302" s="25">
        <v>9063</v>
      </c>
      <c r="KP302" s="18">
        <v>282</v>
      </c>
      <c r="KQ302" s="25">
        <v>1071</v>
      </c>
      <c r="KR302" s="18">
        <v>9</v>
      </c>
      <c r="KS302" s="18">
        <v>57</v>
      </c>
      <c r="KT302" s="25">
        <v>55944</v>
      </c>
      <c r="KU302" s="69">
        <f t="shared" si="1095"/>
        <v>0.48314635852527399</v>
      </c>
      <c r="KV302" s="27">
        <v>323405</v>
      </c>
      <c r="KW302" s="25">
        <v>315623</v>
      </c>
      <c r="KX302" s="25">
        <v>7782</v>
      </c>
      <c r="KY302" s="59">
        <v>2.4062707750343994E-2</v>
      </c>
      <c r="KZ302" s="25">
        <v>3084</v>
      </c>
      <c r="LA302" s="25">
        <v>2544</v>
      </c>
      <c r="LB302" s="25">
        <v>2822</v>
      </c>
      <c r="LC302" s="25">
        <v>2566</v>
      </c>
      <c r="LD302" s="25">
        <v>158512</v>
      </c>
      <c r="LE302" s="25">
        <v>154866</v>
      </c>
      <c r="LF302" s="25">
        <v>3646</v>
      </c>
      <c r="LG302" s="59">
        <v>2.3001413142222669E-2</v>
      </c>
      <c r="LH302" s="25">
        <v>164893</v>
      </c>
      <c r="LI302" s="25">
        <v>160757</v>
      </c>
      <c r="LJ302" s="25">
        <v>4136</v>
      </c>
      <c r="LK302" s="35">
        <v>2.5082932568392832E-2</v>
      </c>
      <c r="LL302" s="27">
        <v>64932</v>
      </c>
      <c r="LM302" s="18">
        <v>600</v>
      </c>
      <c r="LN302" s="25">
        <v>48623</v>
      </c>
      <c r="LO302" s="25">
        <v>12122</v>
      </c>
      <c r="LP302" s="18">
        <v>489</v>
      </c>
      <c r="LQ302" s="18">
        <v>356</v>
      </c>
      <c r="LR302" s="25">
        <v>2742</v>
      </c>
      <c r="LS302" s="23">
        <f t="shared" si="1018"/>
        <v>4.2228793199038994E-2</v>
      </c>
      <c r="LT302" s="23">
        <f t="shared" si="1019"/>
        <v>0.95777120680096095</v>
      </c>
      <c r="LU302" s="17">
        <f t="shared" si="1020"/>
        <v>0.75806998090309863</v>
      </c>
      <c r="LV302" s="25">
        <v>64932</v>
      </c>
      <c r="LW302" s="25">
        <v>9655</v>
      </c>
      <c r="LX302" s="25">
        <v>1568</v>
      </c>
      <c r="LY302" s="25">
        <v>21040</v>
      </c>
      <c r="LZ302" s="25">
        <v>5065</v>
      </c>
      <c r="MA302" s="25">
        <v>2487</v>
      </c>
      <c r="MB302" s="25">
        <v>4139</v>
      </c>
      <c r="MC302" s="25">
        <v>5223</v>
      </c>
      <c r="MD302" s="25">
        <v>13135</v>
      </c>
      <c r="ME302" s="25">
        <v>1039</v>
      </c>
      <c r="MF302" s="25">
        <v>1581</v>
      </c>
      <c r="MG302" s="17">
        <f t="shared" si="1021"/>
        <v>0.18248321320766339</v>
      </c>
      <c r="MH302" s="17">
        <f t="shared" si="1022"/>
        <v>0.69916220045586153</v>
      </c>
      <c r="MI302" s="25">
        <v>64932</v>
      </c>
      <c r="MJ302" s="25">
        <v>13833</v>
      </c>
      <c r="MK302" s="25">
        <v>2264</v>
      </c>
      <c r="ML302" s="25">
        <v>27455</v>
      </c>
      <c r="MM302" s="25">
        <v>5021</v>
      </c>
      <c r="MN302" s="25">
        <v>2515</v>
      </c>
      <c r="MO302" s="25">
        <v>5209</v>
      </c>
      <c r="MP302" s="25">
        <v>5088</v>
      </c>
      <c r="MQ302" s="18">
        <v>231</v>
      </c>
      <c r="MR302" s="25">
        <v>1672</v>
      </c>
      <c r="MS302" s="25">
        <v>1644</v>
      </c>
      <c r="MT302" s="17">
        <f t="shared" si="1023"/>
        <v>0.7526489250292614</v>
      </c>
      <c r="MU302" s="69">
        <f t="shared" si="1024"/>
        <v>0.72861609067948008</v>
      </c>
      <c r="MV302" s="27">
        <v>64932</v>
      </c>
      <c r="MW302" s="25">
        <v>34468</v>
      </c>
      <c r="MX302" s="25">
        <v>1501</v>
      </c>
      <c r="MY302" s="25">
        <v>8572</v>
      </c>
      <c r="MZ302" s="25">
        <v>1822</v>
      </c>
      <c r="NA302" s="18">
        <v>447</v>
      </c>
      <c r="NB302" s="25">
        <v>1991</v>
      </c>
      <c r="NC302" s="25">
        <v>15548</v>
      </c>
      <c r="ND302" s="18">
        <v>583</v>
      </c>
      <c r="NE302" s="17">
        <f t="shared" si="1025"/>
        <v>0.53083225528244937</v>
      </c>
      <c r="NF302" s="10">
        <f t="shared" si="1026"/>
        <v>162393.79603277275</v>
      </c>
      <c r="NG302" s="17">
        <f t="shared" si="1027"/>
        <v>0.7771668822768435</v>
      </c>
      <c r="NH302" s="25">
        <v>64932</v>
      </c>
      <c r="NI302" s="25">
        <v>26279</v>
      </c>
      <c r="NJ302" s="18">
        <v>51</v>
      </c>
      <c r="NK302" s="18">
        <v>45</v>
      </c>
      <c r="NL302" s="18">
        <v>66</v>
      </c>
      <c r="NM302" s="25">
        <v>32071</v>
      </c>
      <c r="NN302" s="25">
        <v>6025</v>
      </c>
      <c r="NO302" s="18">
        <v>222</v>
      </c>
      <c r="NP302" s="18">
        <v>3</v>
      </c>
      <c r="NQ302" s="32">
        <v>170</v>
      </c>
      <c r="NR302" s="27">
        <v>64932</v>
      </c>
      <c r="NS302" s="37">
        <f t="shared" si="1028"/>
        <v>1.6010133678309617</v>
      </c>
      <c r="NT302" s="37">
        <f t="shared" si="1029"/>
        <v>0.43201203952480366</v>
      </c>
      <c r="NU302" s="37">
        <f t="shared" si="1030"/>
        <v>0.62460440374385562</v>
      </c>
      <c r="NV302" s="17">
        <f t="shared" si="1031"/>
        <v>0.12683293504594617</v>
      </c>
      <c r="NW302" s="10">
        <f t="shared" si="1032"/>
        <v>20727</v>
      </c>
      <c r="NX302" s="17">
        <f t="shared" si="1033"/>
        <v>0.31921086675291072</v>
      </c>
      <c r="NY302" s="19">
        <f t="shared" si="1034"/>
        <v>0.37353349312476347</v>
      </c>
      <c r="NZ302" s="25">
        <v>15307</v>
      </c>
      <c r="OA302" s="25">
        <v>44205</v>
      </c>
      <c r="OB302" s="25">
        <v>4330</v>
      </c>
      <c r="OC302" s="25">
        <v>30118</v>
      </c>
      <c r="OD302" s="25">
        <v>3910</v>
      </c>
      <c r="OE302" s="25">
        <v>6087</v>
      </c>
      <c r="OF302" s="17">
        <f t="shared" si="1035"/>
        <v>0.46383909320519928</v>
      </c>
      <c r="OG302" s="17">
        <f t="shared" si="1036"/>
        <v>0.2357389268773486</v>
      </c>
      <c r="OH302" s="17">
        <f t="shared" si="1037"/>
        <v>0.68078913324708923</v>
      </c>
      <c r="OI302" s="69">
        <f t="shared" si="1038"/>
        <v>9.3744224727407136E-2</v>
      </c>
      <c r="OJ302" s="27">
        <v>64932</v>
      </c>
      <c r="OK302" s="25">
        <v>5127</v>
      </c>
      <c r="OL302" s="25">
        <v>46569</v>
      </c>
      <c r="OM302" s="25">
        <v>6024</v>
      </c>
      <c r="ON302" s="25">
        <v>3663</v>
      </c>
      <c r="OO302" s="18">
        <v>23</v>
      </c>
      <c r="OP302" s="18">
        <v>17</v>
      </c>
      <c r="OQ302" s="25">
        <v>9167</v>
      </c>
      <c r="OR302" s="69">
        <f t="shared" si="1039"/>
        <v>0.85283065360685029</v>
      </c>
      <c r="OS302" s="22">
        <v>37719</v>
      </c>
      <c r="OT302" s="22">
        <v>37719</v>
      </c>
      <c r="OU302" s="38">
        <f t="shared" si="1097"/>
        <v>0.42143192330897633</v>
      </c>
      <c r="OV302" s="39">
        <v>0.92318672287176229</v>
      </c>
      <c r="OW302" s="22">
        <v>3482168</v>
      </c>
      <c r="OX302" s="36">
        <f t="shared" si="1098"/>
        <v>142483350.22400001</v>
      </c>
      <c r="OY302" s="36">
        <f t="shared" si="1099"/>
        <v>2555627.5096076564</v>
      </c>
      <c r="OZ302" s="22">
        <v>48924</v>
      </c>
      <c r="PA302" s="22">
        <v>48914</v>
      </c>
      <c r="PB302" s="38">
        <f t="shared" si="1100"/>
        <v>0.54651292708542831</v>
      </c>
      <c r="PC302" s="39">
        <v>0.73184527947009026</v>
      </c>
      <c r="PD302" s="22">
        <v>3579748</v>
      </c>
      <c r="PE302" s="40">
        <f t="shared" si="1040"/>
        <v>146476128.664</v>
      </c>
      <c r="PF302" s="36">
        <f t="shared" si="1041"/>
        <v>15024271.463547885</v>
      </c>
      <c r="PG302" s="22">
        <v>141</v>
      </c>
      <c r="PH302" s="22">
        <v>141</v>
      </c>
      <c r="PI302" s="38">
        <f t="shared" si="1101"/>
        <v>1.5753837903063619E-3</v>
      </c>
      <c r="PJ302" s="39">
        <v>0.13219858156028369</v>
      </c>
      <c r="PK302" s="22">
        <v>1864</v>
      </c>
      <c r="PL302" s="41">
        <f t="shared" si="1042"/>
        <v>76271.152000000002</v>
      </c>
      <c r="PM302" s="36">
        <f t="shared" si="1043"/>
        <v>11526.274255883127</v>
      </c>
      <c r="PN302" s="22">
        <v>2665</v>
      </c>
      <c r="PO302" s="22">
        <v>2665</v>
      </c>
      <c r="PP302" s="38">
        <f t="shared" si="1102"/>
        <v>2.9775870930258543E-2</v>
      </c>
      <c r="PQ302" s="39">
        <v>0.6281726078799249</v>
      </c>
      <c r="PR302" s="22">
        <v>167408</v>
      </c>
      <c r="PS302" s="41">
        <f t="shared" si="1044"/>
        <v>6850000.5439999998</v>
      </c>
      <c r="PT302" s="36">
        <f t="shared" si="1045"/>
        <v>349430.4040792376</v>
      </c>
      <c r="PU302" s="22">
        <v>48</v>
      </c>
      <c r="PV302" s="22">
        <v>48</v>
      </c>
      <c r="PW302" s="38">
        <f t="shared" si="1103"/>
        <v>5.3630086478514451E-4</v>
      </c>
      <c r="PX302" s="39">
        <v>0.30458333333333332</v>
      </c>
      <c r="PY302" s="22">
        <v>1462</v>
      </c>
      <c r="PZ302" s="36">
        <f t="shared" si="1046"/>
        <v>7323.2026871168127</v>
      </c>
      <c r="QA302" s="22"/>
      <c r="QB302" s="22"/>
      <c r="QC302" s="39">
        <v>0</v>
      </c>
      <c r="QD302" s="22"/>
      <c r="QE302" s="22">
        <f t="shared" si="1047"/>
        <v>0</v>
      </c>
      <c r="QF302" s="22"/>
      <c r="QG302" s="22">
        <v>5</v>
      </c>
      <c r="QH302" s="22">
        <v>5</v>
      </c>
      <c r="QI302" s="38">
        <f t="shared" si="1104"/>
        <v>5.5864673415119213E-5</v>
      </c>
      <c r="QJ302" s="39">
        <v>0.27</v>
      </c>
      <c r="QK302" s="22">
        <v>135</v>
      </c>
      <c r="QL302" s="42">
        <f t="shared" si="1048"/>
        <v>67.2624</v>
      </c>
      <c r="QM302" s="22">
        <f t="shared" si="1105"/>
        <v>10</v>
      </c>
      <c r="QN302" s="22"/>
      <c r="QO302" s="22"/>
      <c r="QP302" s="38">
        <f t="shared" si="1106"/>
        <v>0</v>
      </c>
      <c r="QQ302" s="39">
        <v>0</v>
      </c>
      <c r="QR302" s="22"/>
      <c r="QS302" s="36">
        <f t="shared" si="1049"/>
        <v>0</v>
      </c>
      <c r="QT302" s="22">
        <v>10</v>
      </c>
      <c r="QU302" s="22">
        <v>10</v>
      </c>
      <c r="QV302" s="38">
        <f t="shared" si="1107"/>
        <v>1.1172934683023843E-4</v>
      </c>
      <c r="QW302" s="39">
        <v>0.14300000000000002</v>
      </c>
      <c r="QX302" s="22">
        <v>143</v>
      </c>
      <c r="QY302" s="36">
        <f t="shared" si="1050"/>
        <v>2351.2272111045913</v>
      </c>
      <c r="QZ302" s="22"/>
      <c r="RA302" s="22"/>
      <c r="RB302" s="38">
        <f t="shared" si="1108"/>
        <v>0</v>
      </c>
      <c r="RC302" s="39">
        <v>0</v>
      </c>
      <c r="RD302" s="22"/>
      <c r="RE302" s="36">
        <f t="shared" si="1051"/>
        <v>0</v>
      </c>
      <c r="RF302" s="10">
        <f t="shared" si="1109"/>
        <v>89512</v>
      </c>
      <c r="RG302" s="10">
        <f t="shared" si="1110"/>
        <v>89502</v>
      </c>
      <c r="RH302" s="17">
        <f t="shared" si="1111"/>
        <v>0.1151131878180815</v>
      </c>
      <c r="RI302" s="17">
        <f t="shared" si="1112"/>
        <v>2.6299624961036287E-3</v>
      </c>
      <c r="RJ302" s="17">
        <f t="shared" si="1113"/>
        <v>0.14237005380168774</v>
      </c>
      <c r="RK302" s="17">
        <f t="shared" si="1114"/>
        <v>0.83697891361517607</v>
      </c>
      <c r="RL302" s="17">
        <f t="shared" si="1115"/>
        <v>1.9466227077960977E-2</v>
      </c>
      <c r="RM302" s="17">
        <f t="shared" si="1116"/>
        <v>4.0796428925808008E-4</v>
      </c>
      <c r="RN302" s="17">
        <f t="shared" si="1117"/>
        <v>0</v>
      </c>
      <c r="RO302" s="17">
        <f t="shared" si="1118"/>
        <v>1.3098322947554408E-4</v>
      </c>
      <c r="RP302" s="17">
        <f t="shared" si="1119"/>
        <v>0</v>
      </c>
      <c r="RQ302" s="17">
        <f t="shared" si="1120"/>
        <v>3.7470842174103789E-6</v>
      </c>
      <c r="RR302" s="36">
        <f t="shared" si="1121"/>
        <v>17950597.343788885</v>
      </c>
      <c r="RS302" s="36">
        <f t="shared" si="1122"/>
        <v>55.505008715971876</v>
      </c>
      <c r="RT302" s="10">
        <f t="shared" si="1123"/>
        <v>10</v>
      </c>
      <c r="RU302" s="17">
        <f t="shared" si="1124"/>
        <v>1.1171686477790688E-4</v>
      </c>
      <c r="RV302" s="37">
        <f t="shared" si="1125"/>
        <v>3.6129792653498973</v>
      </c>
      <c r="RW302" s="36">
        <f t="shared" si="1126"/>
        <v>0.27674896801224469</v>
      </c>
      <c r="RX302" s="85">
        <v>3.0066730000000002</v>
      </c>
      <c r="RY302" s="93">
        <v>285</v>
      </c>
      <c r="RZ302" s="43" t="b">
        <v>0</v>
      </c>
      <c r="SA302" s="18" t="b">
        <v>0</v>
      </c>
      <c r="SB302" s="18" t="b">
        <v>0</v>
      </c>
      <c r="SC302" s="18" t="b">
        <v>0</v>
      </c>
      <c r="SD302" s="18" t="b">
        <v>0</v>
      </c>
      <c r="SE302" s="32" t="b">
        <v>1</v>
      </c>
      <c r="SF302" s="43" t="b">
        <v>0</v>
      </c>
      <c r="SG302" s="18" t="b">
        <v>1</v>
      </c>
      <c r="SH302" s="18">
        <v>2</v>
      </c>
      <c r="SI302" s="18">
        <v>2</v>
      </c>
      <c r="SJ302" s="22">
        <v>4</v>
      </c>
      <c r="SK302" s="22"/>
      <c r="SL302" s="22">
        <v>8</v>
      </c>
      <c r="SM302" s="22">
        <v>2</v>
      </c>
      <c r="SN302" s="18"/>
      <c r="SO302" s="18"/>
      <c r="SP302" s="18"/>
      <c r="SQ302" s="17">
        <f t="shared" si="1052"/>
        <v>1.6528925619834711E-2</v>
      </c>
      <c r="SR302" s="17">
        <f t="shared" si="1053"/>
        <v>4.9751243781094526E-3</v>
      </c>
      <c r="SS302" s="17">
        <f t="shared" si="1054"/>
        <v>3.0303030303030304E-2</v>
      </c>
      <c r="ST302" s="17">
        <f t="shared" si="1055"/>
        <v>1.8264840182648401E-3</v>
      </c>
      <c r="SU302" s="17">
        <f t="shared" si="1056"/>
        <v>0</v>
      </c>
      <c r="SV302" s="17">
        <f t="shared" si="1127"/>
        <v>0</v>
      </c>
      <c r="SW302" s="17">
        <f t="shared" si="1057"/>
        <v>0.2</v>
      </c>
      <c r="SX302" s="17">
        <f t="shared" si="1058"/>
        <v>4.1666666666666664E-2</v>
      </c>
      <c r="SY302" s="17">
        <f t="shared" si="1059"/>
        <v>4.3478260869565218E-3</v>
      </c>
      <c r="SZ302" s="17">
        <f t="shared" si="1060"/>
        <v>9.276159674851148E-3</v>
      </c>
      <c r="TA302" s="17">
        <f t="shared" si="1061"/>
        <v>6.1503623188405798E-2</v>
      </c>
      <c r="TB302" s="24">
        <f t="shared" si="1096"/>
        <v>16.259204712812959</v>
      </c>
      <c r="TC302" s="69">
        <f t="shared" si="1063"/>
        <v>2.6224523730343483E-2</v>
      </c>
      <c r="TD302" s="17">
        <f t="shared" si="1085"/>
        <v>9.9199392239364195E-5</v>
      </c>
      <c r="TE302" s="95">
        <v>264</v>
      </c>
      <c r="TF302" s="71"/>
      <c r="TG302" s="71"/>
      <c r="TH302" s="71">
        <v>101</v>
      </c>
      <c r="TI302" s="71">
        <v>4</v>
      </c>
      <c r="TJ302" s="71">
        <v>181</v>
      </c>
      <c r="TK302" s="71">
        <v>192</v>
      </c>
      <c r="TL302" s="71">
        <v>1</v>
      </c>
      <c r="TM302" s="71">
        <v>34</v>
      </c>
      <c r="TN302" s="71">
        <v>9</v>
      </c>
      <c r="TO302" s="71">
        <v>6</v>
      </c>
      <c r="TP302" s="71"/>
      <c r="TQ302" s="71">
        <v>116</v>
      </c>
      <c r="TR302" s="72">
        <v>104</v>
      </c>
      <c r="TS302" s="72"/>
      <c r="TT302" s="72"/>
      <c r="TU302" s="72"/>
      <c r="TV302" s="72">
        <v>19</v>
      </c>
      <c r="TW302" s="72">
        <v>6</v>
      </c>
      <c r="TX302" s="72">
        <v>5</v>
      </c>
      <c r="TY302" s="72">
        <v>6</v>
      </c>
      <c r="TZ302" s="72">
        <v>753</v>
      </c>
      <c r="UA302" s="72">
        <v>1</v>
      </c>
      <c r="UB302" s="72">
        <v>39</v>
      </c>
      <c r="UC302" s="72"/>
      <c r="UD302" s="72"/>
      <c r="UE302" s="72">
        <v>81</v>
      </c>
      <c r="UF302" s="72">
        <v>2</v>
      </c>
      <c r="UG302" s="72">
        <v>9</v>
      </c>
      <c r="UH302" s="72"/>
      <c r="UI302" s="72">
        <v>60</v>
      </c>
      <c r="UJ302" s="73">
        <v>82</v>
      </c>
      <c r="UK302" s="73"/>
      <c r="UL302" s="73"/>
      <c r="UM302" s="73">
        <v>13</v>
      </c>
      <c r="UN302" s="73">
        <v>58</v>
      </c>
      <c r="UO302" s="73">
        <v>2</v>
      </c>
      <c r="UP302" s="73">
        <v>16</v>
      </c>
      <c r="UQ302" s="73">
        <v>5</v>
      </c>
      <c r="UR302" s="73">
        <v>223</v>
      </c>
      <c r="US302" s="73">
        <v>52</v>
      </c>
      <c r="UT302" s="73"/>
      <c r="UU302" s="73"/>
      <c r="UV302" s="73">
        <v>33</v>
      </c>
      <c r="UW302" s="73">
        <v>1</v>
      </c>
      <c r="UX302" s="73"/>
      <c r="UY302" s="73">
        <v>16</v>
      </c>
      <c r="UZ302" s="73"/>
      <c r="VA302" s="73">
        <v>32</v>
      </c>
      <c r="VB302" s="73">
        <v>111</v>
      </c>
      <c r="VC302" s="73"/>
      <c r="VD302" s="73"/>
      <c r="VE302" s="73">
        <v>10</v>
      </c>
      <c r="VF302" s="73">
        <v>59</v>
      </c>
      <c r="VG302" s="73">
        <v>3</v>
      </c>
      <c r="VH302" s="73">
        <v>43</v>
      </c>
      <c r="VI302" s="73">
        <v>5</v>
      </c>
      <c r="VJ302" s="73">
        <v>217</v>
      </c>
      <c r="VK302" s="73">
        <v>25</v>
      </c>
      <c r="VL302" s="73"/>
      <c r="VM302" s="73"/>
      <c r="VN302" s="73">
        <v>32</v>
      </c>
      <c r="VO302" s="73">
        <v>1</v>
      </c>
      <c r="VP302" s="73">
        <v>43</v>
      </c>
      <c r="VQ302" s="73"/>
      <c r="VR302" s="73">
        <v>31</v>
      </c>
      <c r="VS302" s="73">
        <v>117</v>
      </c>
      <c r="VT302" s="73"/>
      <c r="VU302" s="73"/>
      <c r="VV302" s="73"/>
      <c r="VW302" s="73">
        <v>58</v>
      </c>
      <c r="VX302" s="73">
        <v>1</v>
      </c>
      <c r="VY302" s="73">
        <v>39</v>
      </c>
      <c r="VZ302" s="73">
        <v>16</v>
      </c>
      <c r="WA302" s="73">
        <v>200</v>
      </c>
      <c r="WB302" s="73">
        <v>9</v>
      </c>
      <c r="WC302" s="73">
        <v>31</v>
      </c>
      <c r="WD302" s="73">
        <v>2</v>
      </c>
      <c r="WE302" s="73"/>
      <c r="WF302" s="73">
        <v>128</v>
      </c>
      <c r="WG302" s="73"/>
      <c r="WH302" s="73"/>
      <c r="WI302" s="73"/>
      <c r="WJ302" s="73">
        <v>142</v>
      </c>
      <c r="WK302" s="73"/>
      <c r="WL302" s="73"/>
      <c r="WM302" s="73"/>
      <c r="WN302" s="73">
        <v>3</v>
      </c>
      <c r="WO302" s="22">
        <f t="shared" si="1064"/>
        <v>678</v>
      </c>
      <c r="WP302" s="22">
        <f t="shared" si="1065"/>
        <v>0</v>
      </c>
      <c r="WQ302" s="22">
        <f t="shared" si="1066"/>
        <v>0</v>
      </c>
      <c r="WR302" s="22">
        <f t="shared" si="1067"/>
        <v>23</v>
      </c>
      <c r="WS302" s="22">
        <f t="shared" si="1068"/>
        <v>295</v>
      </c>
      <c r="WT302" s="22">
        <f t="shared" si="1069"/>
        <v>15</v>
      </c>
      <c r="WU302" s="22">
        <f t="shared" si="1070"/>
        <v>284</v>
      </c>
      <c r="WV302" s="22">
        <f t="shared" si="1071"/>
        <v>16</v>
      </c>
      <c r="WW302" s="22">
        <f t="shared" si="1072"/>
        <v>1585</v>
      </c>
      <c r="WX302" s="22">
        <f t="shared" si="1073"/>
        <v>2</v>
      </c>
      <c r="WY302" s="22">
        <f t="shared" si="1074"/>
        <v>190</v>
      </c>
      <c r="WZ302" s="22">
        <f t="shared" si="1075"/>
        <v>0</v>
      </c>
      <c r="XA302" s="22">
        <f t="shared" si="1076"/>
        <v>0</v>
      </c>
      <c r="XB302" s="22">
        <f t="shared" si="1077"/>
        <v>283</v>
      </c>
      <c r="XC302" s="22">
        <f t="shared" si="1078"/>
        <v>4</v>
      </c>
      <c r="XD302" s="22">
        <f t="shared" si="1079"/>
        <v>0</v>
      </c>
      <c r="XE302" s="22">
        <f t="shared" si="1080"/>
        <v>216</v>
      </c>
      <c r="XF302" s="22">
        <f t="shared" si="1081"/>
        <v>0</v>
      </c>
      <c r="XG302" s="93">
        <f t="shared" si="1082"/>
        <v>242</v>
      </c>
    </row>
    <row r="303" spans="1:631" ht="17.100000000000001" customHeight="1" x14ac:dyDescent="0.2">
      <c r="A303" s="101"/>
      <c r="B303" s="27" t="s">
        <v>560</v>
      </c>
      <c r="C303" s="535" t="s">
        <v>561</v>
      </c>
      <c r="D303" s="25" t="s">
        <v>606</v>
      </c>
      <c r="E303" s="535" t="s">
        <v>607</v>
      </c>
      <c r="F303" s="25" t="s">
        <v>609</v>
      </c>
      <c r="G303" s="535" t="s">
        <v>768</v>
      </c>
      <c r="H303" s="25">
        <v>32</v>
      </c>
      <c r="I303" s="28">
        <v>4</v>
      </c>
      <c r="J303" s="17">
        <f t="shared" si="948"/>
        <v>0.7152984124288988</v>
      </c>
      <c r="K303" s="17">
        <f t="shared" si="949"/>
        <v>0.66911452585109088</v>
      </c>
      <c r="L303" s="17">
        <f t="shared" si="950"/>
        <v>2.6745909688981308E-2</v>
      </c>
      <c r="M303" s="17">
        <f t="shared" si="951"/>
        <v>8.0816196272365692E-2</v>
      </c>
      <c r="N303" s="17">
        <f t="shared" si="952"/>
        <v>0.27384562957914466</v>
      </c>
      <c r="O303" s="17">
        <f t="shared" si="953"/>
        <v>0.22633500297138975</v>
      </c>
      <c r="P303" s="17">
        <f t="shared" si="954"/>
        <v>0.75021826240737832</v>
      </c>
      <c r="Q303" s="17">
        <f t="shared" si="955"/>
        <v>0.48561383771621436</v>
      </c>
      <c r="R303" s="69">
        <f t="shared" si="956"/>
        <v>0.61931757973932389</v>
      </c>
      <c r="S303" s="422">
        <f t="shared" si="957"/>
        <v>0.42747837296164309</v>
      </c>
      <c r="T303" s="17">
        <f t="shared" si="1083"/>
        <v>0.57252162703835685</v>
      </c>
      <c r="U303" s="10">
        <f t="shared" si="958"/>
        <v>32440.220431247377</v>
      </c>
      <c r="V303" s="32">
        <v>2</v>
      </c>
      <c r="W303" s="550">
        <f t="shared" si="959"/>
        <v>-0.97325409031101873</v>
      </c>
      <c r="X303" s="550">
        <f t="shared" si="960"/>
        <v>0.31636726185053193</v>
      </c>
      <c r="Y303" s="550">
        <f t="shared" si="961"/>
        <v>0.68363273814946801</v>
      </c>
      <c r="Z303" s="551">
        <f t="shared" si="962"/>
        <v>38735.998209025158</v>
      </c>
      <c r="AA303" s="426">
        <f t="shared" si="963"/>
        <v>0.16151918393279444</v>
      </c>
      <c r="AB303" s="59">
        <f t="shared" si="964"/>
        <v>0.65019741171309486</v>
      </c>
      <c r="AC303" s="59">
        <f t="shared" si="965"/>
        <v>0.44269892656329868</v>
      </c>
      <c r="AD303" s="59">
        <f t="shared" si="966"/>
        <v>0.27384562957914466</v>
      </c>
      <c r="AE303" s="59">
        <f t="shared" si="967"/>
        <v>0.51438616228378564</v>
      </c>
      <c r="AF303" s="59">
        <f t="shared" si="968"/>
        <v>9.5763647168690041E-2</v>
      </c>
      <c r="AG303" s="59">
        <f t="shared" si="969"/>
        <v>0.43679429493165806</v>
      </c>
      <c r="AH303" s="59">
        <f t="shared" si="970"/>
        <v>0.22633500297138975</v>
      </c>
      <c r="AI303" s="59">
        <f t="shared" si="971"/>
        <v>0.78003226080312416</v>
      </c>
      <c r="AJ303" s="59">
        <f t="shared" si="972"/>
        <v>0.65056456405467356</v>
      </c>
      <c r="AK303" s="59">
        <f t="shared" si="973"/>
        <v>0.24978173759262162</v>
      </c>
      <c r="AL303" s="35">
        <f t="shared" si="974"/>
        <v>2.6745909688981308E-2</v>
      </c>
      <c r="AM303" s="27">
        <v>56662</v>
      </c>
      <c r="AN303" s="25">
        <v>28604</v>
      </c>
      <c r="AO303" s="25">
        <v>28058</v>
      </c>
      <c r="AP303" s="17">
        <f t="shared" si="975"/>
        <v>1.1005267755647319E-3</v>
      </c>
      <c r="AQ303" s="63">
        <v>101.94596906408155</v>
      </c>
      <c r="AR303" s="58">
        <v>1793.20367489</v>
      </c>
      <c r="AS303" s="24">
        <f t="shared" si="976"/>
        <v>31.598195338003531</v>
      </c>
      <c r="AT303" s="17">
        <f t="shared" si="1094"/>
        <v>2.7288519459728593E-2</v>
      </c>
      <c r="AU303" s="25">
        <v>54190</v>
      </c>
      <c r="AV303" s="25">
        <v>26414</v>
      </c>
      <c r="AW303" s="25">
        <v>27776</v>
      </c>
      <c r="AX303" s="25">
        <v>2472</v>
      </c>
      <c r="AY303" s="25">
        <v>2190</v>
      </c>
      <c r="AZ303" s="18">
        <v>282</v>
      </c>
      <c r="BA303" s="25">
        <v>9152</v>
      </c>
      <c r="BB303" s="25">
        <v>4449</v>
      </c>
      <c r="BC303" s="25">
        <v>4703</v>
      </c>
      <c r="BD303" s="63">
        <v>94.599192005103134</v>
      </c>
      <c r="BE303" s="25">
        <v>47510</v>
      </c>
      <c r="BF303" s="25">
        <v>24155</v>
      </c>
      <c r="BG303" s="25">
        <v>23355</v>
      </c>
      <c r="BH303" s="63">
        <v>103.4253907086277</v>
      </c>
      <c r="BI303" s="17">
        <v>0.16151918393279444</v>
      </c>
      <c r="BJ303" s="25">
        <v>18289</v>
      </c>
      <c r="BK303" s="25">
        <v>35555</v>
      </c>
      <c r="BL303" s="25">
        <v>2818</v>
      </c>
      <c r="BM303" s="17">
        <v>0.59364365068204183</v>
      </c>
      <c r="BN303" s="10">
        <f t="shared" si="977"/>
        <v>23024.963465054145</v>
      </c>
      <c r="BO303" s="29">
        <v>0.51438616228378564</v>
      </c>
      <c r="BP303" s="30">
        <f t="shared" si="978"/>
        <v>0.48561383771621436</v>
      </c>
      <c r="BQ303" s="31">
        <v>7.9257488398256219</v>
      </c>
      <c r="BR303" s="25">
        <v>38373</v>
      </c>
      <c r="BS303" s="25">
        <v>9441</v>
      </c>
      <c r="BT303" s="25">
        <v>25176</v>
      </c>
      <c r="BU303" s="25">
        <v>2943</v>
      </c>
      <c r="BV303" s="18">
        <v>614</v>
      </c>
      <c r="BW303" s="18">
        <v>199</v>
      </c>
      <c r="BX303" s="25">
        <v>11779</v>
      </c>
      <c r="BY303" s="25">
        <v>9022</v>
      </c>
      <c r="BZ303" s="25">
        <v>2757</v>
      </c>
      <c r="CA303" s="59">
        <v>0.23406061635113334</v>
      </c>
      <c r="CB303" s="25">
        <v>54190</v>
      </c>
      <c r="CC303" s="25">
        <v>2472</v>
      </c>
      <c r="CD303" s="17">
        <f t="shared" si="979"/>
        <v>4.5617272559512825E-2</v>
      </c>
      <c r="CE303" s="18">
        <v>543</v>
      </c>
      <c r="CF303" s="25">
        <v>1323</v>
      </c>
      <c r="CG303" s="25">
        <v>1988</v>
      </c>
      <c r="CH303" s="25">
        <v>2389</v>
      </c>
      <c r="CI303" s="25">
        <v>2068</v>
      </c>
      <c r="CJ303" s="25">
        <v>1474</v>
      </c>
      <c r="CK303" s="18">
        <v>911</v>
      </c>
      <c r="CL303" s="18">
        <v>582</v>
      </c>
      <c r="CM303" s="18">
        <v>501</v>
      </c>
      <c r="CN303" s="26">
        <v>4.6005603192121569</v>
      </c>
      <c r="CO303" s="27">
        <v>11779</v>
      </c>
      <c r="CP303" s="34">
        <f t="shared" si="980"/>
        <v>4.8104253332201372</v>
      </c>
      <c r="CQ303" s="25">
        <v>574</v>
      </c>
      <c r="CR303" s="25">
        <v>3417</v>
      </c>
      <c r="CS303" s="25">
        <v>1562</v>
      </c>
      <c r="CT303" s="18">
        <v>466</v>
      </c>
      <c r="CU303" s="25">
        <v>5126</v>
      </c>
      <c r="CV303" s="18">
        <v>141</v>
      </c>
      <c r="CW303" s="18">
        <v>33</v>
      </c>
      <c r="CX303" s="18">
        <v>460</v>
      </c>
      <c r="CY303" s="25">
        <v>11779</v>
      </c>
      <c r="CZ303" s="25">
        <v>10645</v>
      </c>
      <c r="DA303" s="18">
        <v>298</v>
      </c>
      <c r="DB303" s="18">
        <v>94</v>
      </c>
      <c r="DC303" s="18">
        <v>658</v>
      </c>
      <c r="DD303" s="18">
        <v>68</v>
      </c>
      <c r="DE303" s="18">
        <v>16</v>
      </c>
      <c r="DF303" s="25">
        <v>11779</v>
      </c>
      <c r="DG303" s="25">
        <v>1084</v>
      </c>
      <c r="DH303" s="18">
        <v>32</v>
      </c>
      <c r="DI303" s="18">
        <v>12</v>
      </c>
      <c r="DJ303" s="25">
        <v>10491</v>
      </c>
      <c r="DK303" s="18">
        <v>26</v>
      </c>
      <c r="DL303" s="18">
        <v>134</v>
      </c>
      <c r="DM303" s="25">
        <f t="shared" si="981"/>
        <v>5134.2253162407669</v>
      </c>
      <c r="DN303" s="17">
        <f t="shared" si="982"/>
        <v>0.89065285677901351</v>
      </c>
      <c r="DO303" s="17">
        <f t="shared" si="983"/>
        <v>2.2073181084981746E-3</v>
      </c>
      <c r="DP303" s="23">
        <f t="shared" si="984"/>
        <v>9.5763647168690041E-2</v>
      </c>
      <c r="DQ303" s="23">
        <f t="shared" si="985"/>
        <v>0.90423635283130999</v>
      </c>
      <c r="DR303" s="25">
        <v>11779</v>
      </c>
      <c r="DS303" s="18">
        <v>28</v>
      </c>
      <c r="DT303" s="25">
        <v>5868</v>
      </c>
      <c r="DU303" s="18">
        <v>486</v>
      </c>
      <c r="DV303" s="18">
        <v>285</v>
      </c>
      <c r="DW303" s="18">
        <v>53</v>
      </c>
      <c r="DX303" s="25">
        <v>4985</v>
      </c>
      <c r="DY303" s="18">
        <v>74</v>
      </c>
      <c r="DZ303" s="17">
        <f t="shared" si="986"/>
        <v>0.56600730112912812</v>
      </c>
      <c r="EA303" s="17">
        <f t="shared" si="987"/>
        <v>0.43399269887087188</v>
      </c>
      <c r="EB303" s="25">
        <v>11779</v>
      </c>
      <c r="EC303" s="25">
        <v>1843</v>
      </c>
      <c r="ED303" s="25">
        <v>3302</v>
      </c>
      <c r="EE303" s="18">
        <v>657</v>
      </c>
      <c r="EF303" s="17">
        <f t="shared" si="1128"/>
        <v>5.5777230664742335E-2</v>
      </c>
      <c r="EG303" s="25">
        <v>5930</v>
      </c>
      <c r="EH303" s="18">
        <v>47</v>
      </c>
      <c r="EI303" s="17">
        <f t="shared" si="988"/>
        <v>0.43679429493165806</v>
      </c>
      <c r="EJ303" s="17">
        <f t="shared" si="989"/>
        <v>0.5034383224382375</v>
      </c>
      <c r="EK303" s="69">
        <f t="shared" si="990"/>
        <v>0.66911452585109088</v>
      </c>
      <c r="EL303" s="27">
        <v>36472</v>
      </c>
      <c r="EM303" s="25">
        <v>23714</v>
      </c>
      <c r="EN303" s="25">
        <v>12758</v>
      </c>
      <c r="EO303" s="59">
        <v>0.65019741171309486</v>
      </c>
      <c r="EP303" s="25">
        <v>17598</v>
      </c>
      <c r="EQ303" s="25">
        <v>12025</v>
      </c>
      <c r="ER303" s="25">
        <v>5573</v>
      </c>
      <c r="ES303" s="59">
        <v>0.68331628594158422</v>
      </c>
      <c r="ET303" s="25">
        <v>18874</v>
      </c>
      <c r="EU303" s="25">
        <v>11689</v>
      </c>
      <c r="EV303" s="25">
        <v>7185</v>
      </c>
      <c r="EW303" s="59">
        <v>0.61931757973932389</v>
      </c>
      <c r="EX303" s="25">
        <v>6278</v>
      </c>
      <c r="EY303" s="25">
        <v>5328</v>
      </c>
      <c r="EZ303" s="25">
        <v>950</v>
      </c>
      <c r="FA303" s="59">
        <v>0.84867792290538391</v>
      </c>
      <c r="FB303" s="25">
        <v>30194</v>
      </c>
      <c r="FC303" s="25">
        <v>18386</v>
      </c>
      <c r="FD303" s="25">
        <v>11808</v>
      </c>
      <c r="FE303" s="59">
        <v>0.60892892627674378</v>
      </c>
      <c r="FF303" s="25">
        <v>24475</v>
      </c>
      <c r="FG303" s="25">
        <v>8943</v>
      </c>
      <c r="FH303" s="25">
        <v>9112</v>
      </c>
      <c r="FI303" s="25">
        <v>6420</v>
      </c>
      <c r="FJ303" s="23">
        <f t="shared" si="991"/>
        <v>0.26230847803881513</v>
      </c>
      <c r="FK303" s="23">
        <f t="shared" si="992"/>
        <v>0.37229826353421858</v>
      </c>
      <c r="FL303" s="36">
        <f t="shared" si="993"/>
        <v>1.3929906542056074</v>
      </c>
      <c r="FM303" s="25">
        <v>12171</v>
      </c>
      <c r="FN303" s="25">
        <v>4200</v>
      </c>
      <c r="FO303" s="17">
        <f t="shared" si="994"/>
        <v>0.34508257333004683</v>
      </c>
      <c r="FP303" s="25">
        <v>4594</v>
      </c>
      <c r="FQ303" s="17">
        <f t="shared" si="995"/>
        <v>0.37745460520910362</v>
      </c>
      <c r="FR303" s="25">
        <v>3377</v>
      </c>
      <c r="FS303" s="17">
        <f t="shared" si="996"/>
        <v>0.27746282146084955</v>
      </c>
      <c r="FT303" s="25">
        <v>12304</v>
      </c>
      <c r="FU303" s="25">
        <v>4743</v>
      </c>
      <c r="FV303" s="25">
        <v>4518</v>
      </c>
      <c r="FW303" s="17">
        <f t="shared" si="997"/>
        <v>0.2473179453836151</v>
      </c>
      <c r="FX303" s="17">
        <f t="shared" si="998"/>
        <v>0.36719765929778936</v>
      </c>
      <c r="FY303" s="25">
        <v>3043</v>
      </c>
      <c r="FZ303" s="25">
        <v>29345</v>
      </c>
      <c r="GA303" s="25">
        <v>12991</v>
      </c>
      <c r="GB303" s="25">
        <v>8318</v>
      </c>
      <c r="GC303" s="25">
        <v>4079</v>
      </c>
      <c r="GD303" s="25">
        <v>2034</v>
      </c>
      <c r="GE303" s="18">
        <v>51</v>
      </c>
      <c r="GF303" s="18">
        <v>1054</v>
      </c>
      <c r="GG303" s="18">
        <v>121</v>
      </c>
      <c r="GH303" s="18">
        <v>12</v>
      </c>
      <c r="GI303" s="18">
        <v>685</v>
      </c>
      <c r="GJ303" s="10">
        <f t="shared" si="999"/>
        <v>12991</v>
      </c>
      <c r="GK303" s="10">
        <f t="shared" si="1129"/>
        <v>16354</v>
      </c>
      <c r="GL303" s="10">
        <f t="shared" si="1130"/>
        <v>8036</v>
      </c>
      <c r="GM303" s="10">
        <f t="shared" si="1000"/>
        <v>21309</v>
      </c>
      <c r="GN303" s="10">
        <f t="shared" si="1131"/>
        <v>3957</v>
      </c>
      <c r="GO303" s="17">
        <f t="shared" si="1001"/>
        <v>0.44269892656329868</v>
      </c>
      <c r="GP303" s="17">
        <f t="shared" si="1132"/>
        <v>0.55730107343670132</v>
      </c>
      <c r="GQ303" s="17">
        <f t="shared" si="1133"/>
        <v>0.27384562957914466</v>
      </c>
      <c r="GR303" s="17">
        <f t="shared" si="1134"/>
        <v>0.1348440960981428</v>
      </c>
      <c r="GS303" s="17">
        <f t="shared" si="1002"/>
        <v>0.41557335150792296</v>
      </c>
      <c r="GT303" s="25">
        <v>14486</v>
      </c>
      <c r="GU303" s="25">
        <v>5945</v>
      </c>
      <c r="GV303" s="25">
        <v>4339</v>
      </c>
      <c r="GW303" s="25">
        <v>2163</v>
      </c>
      <c r="GX303" s="25">
        <v>965</v>
      </c>
      <c r="GY303" s="18">
        <v>34</v>
      </c>
      <c r="GZ303" s="18">
        <v>516</v>
      </c>
      <c r="HA303" s="18">
        <v>44</v>
      </c>
      <c r="HB303" s="18">
        <v>7</v>
      </c>
      <c r="HC303" s="18">
        <v>473</v>
      </c>
      <c r="HD303" s="23">
        <f t="shared" si="1003"/>
        <v>0.4103962446500069</v>
      </c>
      <c r="HE303" s="23">
        <f t="shared" si="1004"/>
        <v>0.5896037553499931</v>
      </c>
      <c r="HF303" s="23">
        <f t="shared" si="1005"/>
        <v>0.29007317409913019</v>
      </c>
      <c r="HG303" s="23">
        <f t="shared" si="1006"/>
        <v>0.14075659257213863</v>
      </c>
      <c r="HH303" s="25">
        <v>14859</v>
      </c>
      <c r="HI303" s="25">
        <v>7046</v>
      </c>
      <c r="HJ303" s="25">
        <v>3979</v>
      </c>
      <c r="HK303" s="25">
        <v>1916</v>
      </c>
      <c r="HL303" s="25">
        <v>1069</v>
      </c>
      <c r="HM303" s="18">
        <v>17</v>
      </c>
      <c r="HN303" s="18">
        <v>538</v>
      </c>
      <c r="HO303" s="18">
        <v>77</v>
      </c>
      <c r="HP303" s="18">
        <v>5</v>
      </c>
      <c r="HQ303" s="18">
        <v>212</v>
      </c>
      <c r="HR303" s="23">
        <f t="shared" si="1007"/>
        <v>0.47419072615923008</v>
      </c>
      <c r="HS303" s="23">
        <f t="shared" si="1008"/>
        <v>0.52580927384076992</v>
      </c>
      <c r="HT303" s="80">
        <f t="shared" si="1009"/>
        <v>0.25802543912780135</v>
      </c>
      <c r="HU303" s="27">
        <v>44671</v>
      </c>
      <c r="HV303" s="18">
        <v>2013</v>
      </c>
      <c r="HW303" s="18">
        <v>3252</v>
      </c>
      <c r="HX303" s="18">
        <v>781</v>
      </c>
      <c r="HY303" s="25">
        <v>13309</v>
      </c>
      <c r="HZ303" s="25">
        <v>7556</v>
      </c>
      <c r="IA303" s="18">
        <v>498</v>
      </c>
      <c r="IB303" s="18">
        <v>87</v>
      </c>
      <c r="IC303" s="25">
        <v>5605</v>
      </c>
      <c r="ID303" s="25">
        <v>6842</v>
      </c>
      <c r="IE303" s="25">
        <v>2707</v>
      </c>
      <c r="IF303" s="18">
        <v>234</v>
      </c>
      <c r="IG303" s="18">
        <v>1787</v>
      </c>
      <c r="IH303" s="17">
        <f t="shared" si="1010"/>
        <v>0.3223120145060554</v>
      </c>
      <c r="II303" s="17">
        <f t="shared" si="1011"/>
        <v>0.16914776924626715</v>
      </c>
      <c r="IJ303" s="30">
        <f t="shared" si="1012"/>
        <v>5.9119904711487559</v>
      </c>
      <c r="IK303" s="17">
        <f t="shared" si="1084"/>
        <v>8.0816196272365692E-2</v>
      </c>
      <c r="IL303" s="25">
        <v>22473</v>
      </c>
      <c r="IM303" s="25">
        <v>1504</v>
      </c>
      <c r="IN303" s="25">
        <v>2319</v>
      </c>
      <c r="IO303" s="25">
        <v>570</v>
      </c>
      <c r="IP303" s="25">
        <v>8899</v>
      </c>
      <c r="IQ303" s="25">
        <v>3475</v>
      </c>
      <c r="IR303" s="25">
        <v>356</v>
      </c>
      <c r="IS303" s="18">
        <v>63</v>
      </c>
      <c r="IT303" s="25">
        <v>2580</v>
      </c>
      <c r="IU303" s="25">
        <v>336</v>
      </c>
      <c r="IV303" s="25">
        <v>1085</v>
      </c>
      <c r="IW303" s="18">
        <v>116</v>
      </c>
      <c r="IX303" s="25">
        <v>1170</v>
      </c>
      <c r="IY303" s="17">
        <f t="shared" si="1013"/>
        <v>0.76193654607751526</v>
      </c>
      <c r="IZ303" s="25">
        <v>22198</v>
      </c>
      <c r="JA303" s="18">
        <v>509</v>
      </c>
      <c r="JB303" s="18">
        <v>933</v>
      </c>
      <c r="JC303" s="18">
        <v>211</v>
      </c>
      <c r="JD303" s="25">
        <v>4410</v>
      </c>
      <c r="JE303" s="25">
        <v>4081</v>
      </c>
      <c r="JF303" s="18">
        <v>142</v>
      </c>
      <c r="JG303" s="18">
        <v>24</v>
      </c>
      <c r="JH303" s="25">
        <v>3025</v>
      </c>
      <c r="JI303" s="25">
        <v>6506</v>
      </c>
      <c r="JJ303" s="25">
        <v>1622</v>
      </c>
      <c r="JK303" s="18">
        <v>118</v>
      </c>
      <c r="JL303" s="18">
        <v>617</v>
      </c>
      <c r="JM303" s="80">
        <f t="shared" si="1014"/>
        <v>0.46337507883593115</v>
      </c>
      <c r="JN303" s="27">
        <v>44671</v>
      </c>
      <c r="JO303" s="25">
        <v>30145</v>
      </c>
      <c r="JP303" s="18">
        <v>21</v>
      </c>
      <c r="JQ303" s="18">
        <v>156</v>
      </c>
      <c r="JR303" s="25">
        <v>2233</v>
      </c>
      <c r="JS303" s="18">
        <v>150</v>
      </c>
      <c r="JT303" s="18">
        <v>800</v>
      </c>
      <c r="JU303" s="18">
        <v>6</v>
      </c>
      <c r="JV303" s="18">
        <v>2</v>
      </c>
      <c r="JW303" s="25">
        <v>11158</v>
      </c>
      <c r="JX303" s="17">
        <f t="shared" si="1015"/>
        <v>0.24978173759262162</v>
      </c>
      <c r="JY303" s="17">
        <f t="shared" si="1016"/>
        <v>0.75021826240737832</v>
      </c>
      <c r="JZ303" s="25">
        <v>7515</v>
      </c>
      <c r="KA303" s="25">
        <v>6040</v>
      </c>
      <c r="KB303" s="18">
        <v>5</v>
      </c>
      <c r="KC303" s="18">
        <v>33</v>
      </c>
      <c r="KD303" s="25">
        <v>123</v>
      </c>
      <c r="KE303" s="18">
        <v>53</v>
      </c>
      <c r="KF303" s="18">
        <v>60</v>
      </c>
      <c r="KG303" s="18">
        <v>5</v>
      </c>
      <c r="KH303" s="18">
        <v>1</v>
      </c>
      <c r="KI303" s="25">
        <v>1195</v>
      </c>
      <c r="KJ303" s="17">
        <f t="shared" si="1017"/>
        <v>0.15901530272787759</v>
      </c>
      <c r="KK303" s="25">
        <v>37156</v>
      </c>
      <c r="KL303" s="25">
        <v>24105</v>
      </c>
      <c r="KM303" s="18">
        <v>16</v>
      </c>
      <c r="KN303" s="18">
        <v>123</v>
      </c>
      <c r="KO303" s="25">
        <v>2110</v>
      </c>
      <c r="KP303" s="18">
        <v>97</v>
      </c>
      <c r="KQ303" s="18">
        <v>740</v>
      </c>
      <c r="KR303" s="18">
        <v>1</v>
      </c>
      <c r="KS303" s="18">
        <v>1</v>
      </c>
      <c r="KT303" s="25">
        <v>9963</v>
      </c>
      <c r="KU303" s="69">
        <f t="shared" si="1095"/>
        <v>0.26813973517063194</v>
      </c>
      <c r="KV303" s="27">
        <v>56662</v>
      </c>
      <c r="KW303" s="25">
        <v>55351</v>
      </c>
      <c r="KX303" s="18">
        <v>1311</v>
      </c>
      <c r="KY303" s="59">
        <v>2.3137199534079275E-2</v>
      </c>
      <c r="KZ303" s="18">
        <v>405</v>
      </c>
      <c r="LA303" s="18">
        <v>529</v>
      </c>
      <c r="LB303" s="18">
        <v>529</v>
      </c>
      <c r="LC303" s="18">
        <v>478</v>
      </c>
      <c r="LD303" s="25">
        <v>28604</v>
      </c>
      <c r="LE303" s="25">
        <v>27961</v>
      </c>
      <c r="LF303" s="18">
        <v>643</v>
      </c>
      <c r="LG303" s="59">
        <v>2.247937351419382E-2</v>
      </c>
      <c r="LH303" s="25">
        <v>28058</v>
      </c>
      <c r="LI303" s="25">
        <v>27390</v>
      </c>
      <c r="LJ303" s="18">
        <v>668</v>
      </c>
      <c r="LK303" s="35">
        <v>2.3807826644807184E-2</v>
      </c>
      <c r="LL303" s="27">
        <v>11779</v>
      </c>
      <c r="LM303" s="18">
        <v>47</v>
      </c>
      <c r="LN303" s="25">
        <v>9141</v>
      </c>
      <c r="LO303" s="25">
        <v>2050</v>
      </c>
      <c r="LP303" s="18">
        <v>107</v>
      </c>
      <c r="LQ303" s="18">
        <v>173</v>
      </c>
      <c r="LR303" s="18">
        <v>261</v>
      </c>
      <c r="LS303" s="23">
        <f t="shared" si="1018"/>
        <v>2.21580779353086E-2</v>
      </c>
      <c r="LT303" s="23">
        <f t="shared" si="1019"/>
        <v>0.97784192206469145</v>
      </c>
      <c r="LU303" s="17">
        <f t="shared" si="1020"/>
        <v>0.78003226080312416</v>
      </c>
      <c r="LV303" s="25">
        <v>11779</v>
      </c>
      <c r="LW303" s="25">
        <v>1618</v>
      </c>
      <c r="LX303" s="18">
        <v>405</v>
      </c>
      <c r="LY303" s="25">
        <v>4504</v>
      </c>
      <c r="LZ303" s="25">
        <v>1316</v>
      </c>
      <c r="MA303" s="18">
        <v>414</v>
      </c>
      <c r="MB303" s="18">
        <v>667</v>
      </c>
      <c r="MC303" s="25">
        <v>1481</v>
      </c>
      <c r="MD303" s="25">
        <v>1136</v>
      </c>
      <c r="ME303" s="18">
        <v>20</v>
      </c>
      <c r="MF303" s="18">
        <v>218</v>
      </c>
      <c r="MG303" s="17">
        <f t="shared" si="1021"/>
        <v>0.21750573053739705</v>
      </c>
      <c r="MH303" s="17">
        <f t="shared" si="1022"/>
        <v>0.65056456405467356</v>
      </c>
      <c r="MI303" s="25">
        <v>11779</v>
      </c>
      <c r="MJ303" s="25">
        <v>1754</v>
      </c>
      <c r="MK303" s="18">
        <v>386</v>
      </c>
      <c r="ML303" s="25">
        <v>4828</v>
      </c>
      <c r="MM303" s="25">
        <v>1322</v>
      </c>
      <c r="MN303" s="18">
        <v>434</v>
      </c>
      <c r="MO303" s="25">
        <v>1099</v>
      </c>
      <c r="MP303" s="25">
        <v>1532</v>
      </c>
      <c r="MQ303" s="18">
        <v>149</v>
      </c>
      <c r="MR303" s="18">
        <v>96</v>
      </c>
      <c r="MS303" s="18">
        <v>179</v>
      </c>
      <c r="MT303" s="17">
        <f t="shared" si="1023"/>
        <v>0.73427285847695045</v>
      </c>
      <c r="MU303" s="69">
        <f t="shared" si="1024"/>
        <v>0.7152984124288988</v>
      </c>
      <c r="MV303" s="27">
        <v>11779</v>
      </c>
      <c r="MW303" s="25">
        <v>2666</v>
      </c>
      <c r="MX303" s="18">
        <v>272</v>
      </c>
      <c r="MY303" s="25">
        <v>1547</v>
      </c>
      <c r="MZ303" s="18">
        <v>257</v>
      </c>
      <c r="NA303" s="18">
        <v>276</v>
      </c>
      <c r="NB303" s="18">
        <v>776</v>
      </c>
      <c r="NC303" s="25">
        <v>5809</v>
      </c>
      <c r="ND303" s="18">
        <v>176</v>
      </c>
      <c r="NE303" s="17">
        <f t="shared" si="1025"/>
        <v>0.22633500297138975</v>
      </c>
      <c r="NF303" s="10">
        <f t="shared" si="1026"/>
        <v>12265.093811019611</v>
      </c>
      <c r="NG303" s="17">
        <f t="shared" si="1027"/>
        <v>0.74293233721028951</v>
      </c>
      <c r="NH303" s="25">
        <v>11779</v>
      </c>
      <c r="NI303" s="25">
        <v>1956</v>
      </c>
      <c r="NJ303" s="18">
        <v>1</v>
      </c>
      <c r="NK303" s="18">
        <v>3</v>
      </c>
      <c r="NL303" s="18">
        <v>8</v>
      </c>
      <c r="NM303" s="25">
        <v>9524</v>
      </c>
      <c r="NN303" s="18">
        <v>274</v>
      </c>
      <c r="NO303" s="18">
        <v>9</v>
      </c>
      <c r="NP303" s="18">
        <v>0</v>
      </c>
      <c r="NQ303" s="32">
        <v>4</v>
      </c>
      <c r="NR303" s="27">
        <v>11779</v>
      </c>
      <c r="NS303" s="37">
        <f t="shared" si="1028"/>
        <v>1.4270311571440699</v>
      </c>
      <c r="NT303" s="37">
        <f t="shared" si="1029"/>
        <v>0.38506526744275194</v>
      </c>
      <c r="NU303" s="37">
        <f t="shared" si="1030"/>
        <v>0.70075554762329706</v>
      </c>
      <c r="NV303" s="17">
        <f t="shared" si="1031"/>
        <v>0.14229627956840418</v>
      </c>
      <c r="NW303" s="10">
        <f t="shared" si="1032"/>
        <v>4372</v>
      </c>
      <c r="NX303" s="17">
        <f t="shared" si="1033"/>
        <v>0.37116902962900078</v>
      </c>
      <c r="NY303" s="19">
        <f t="shared" si="1034"/>
        <v>7.879039088828417E-2</v>
      </c>
      <c r="NZ303" s="25">
        <v>3031</v>
      </c>
      <c r="OA303" s="25">
        <v>7407</v>
      </c>
      <c r="OB303" s="18">
        <v>528</v>
      </c>
      <c r="OC303" s="25">
        <v>5087</v>
      </c>
      <c r="OD303" s="18">
        <v>232</v>
      </c>
      <c r="OE303" s="18">
        <v>524</v>
      </c>
      <c r="OF303" s="17">
        <f t="shared" si="1035"/>
        <v>0.43187027761270058</v>
      </c>
      <c r="OG303" s="17">
        <f t="shared" si="1036"/>
        <v>0.25732235334069103</v>
      </c>
      <c r="OH303" s="17">
        <f t="shared" si="1037"/>
        <v>0.62883097037099922</v>
      </c>
      <c r="OI303" s="69">
        <f t="shared" si="1038"/>
        <v>4.4485949571270902E-2</v>
      </c>
      <c r="OJ303" s="27">
        <v>11779</v>
      </c>
      <c r="OK303" s="18">
        <v>526</v>
      </c>
      <c r="OL303" s="25">
        <v>8577</v>
      </c>
      <c r="OM303" s="25">
        <v>2236</v>
      </c>
      <c r="ON303" s="25">
        <v>2170</v>
      </c>
      <c r="OO303" s="18">
        <v>5</v>
      </c>
      <c r="OP303" s="18">
        <v>4</v>
      </c>
      <c r="OQ303" s="18">
        <v>951</v>
      </c>
      <c r="OR303" s="69">
        <f t="shared" si="1039"/>
        <v>0.95738178113591987</v>
      </c>
      <c r="OS303" s="22">
        <v>17212</v>
      </c>
      <c r="OT303" s="22">
        <v>17212</v>
      </c>
      <c r="OU303" s="38">
        <f t="shared" si="1097"/>
        <v>0.4648750844024308</v>
      </c>
      <c r="OV303" s="39">
        <v>1.211694747850337</v>
      </c>
      <c r="OW303" s="22">
        <v>2085569</v>
      </c>
      <c r="OX303" s="36">
        <f t="shared" si="1098"/>
        <v>85337312.341999993</v>
      </c>
      <c r="OY303" s="36">
        <f t="shared" si="1099"/>
        <v>1166188.4115529836</v>
      </c>
      <c r="OZ303" s="22">
        <v>19057</v>
      </c>
      <c r="PA303" s="22">
        <v>19057</v>
      </c>
      <c r="PB303" s="38">
        <f t="shared" si="1100"/>
        <v>0.5147062795408508</v>
      </c>
      <c r="PC303" s="39">
        <v>0.71064858057406721</v>
      </c>
      <c r="PD303" s="22">
        <v>1354283</v>
      </c>
      <c r="PE303" s="40">
        <f t="shared" si="1040"/>
        <v>55414551.794</v>
      </c>
      <c r="PF303" s="36">
        <f t="shared" si="1041"/>
        <v>5853488.5979644284</v>
      </c>
      <c r="PG303" s="22">
        <v>38</v>
      </c>
      <c r="PH303" s="22">
        <v>38</v>
      </c>
      <c r="PI303" s="38">
        <f t="shared" si="1101"/>
        <v>1.026333558406482E-3</v>
      </c>
      <c r="PJ303" s="39">
        <v>0.10105263157894737</v>
      </c>
      <c r="PK303" s="22">
        <v>384</v>
      </c>
      <c r="PL303" s="41">
        <f t="shared" si="1042"/>
        <v>15712.511999999999</v>
      </c>
      <c r="PM303" s="36">
        <f t="shared" si="1043"/>
        <v>3106.3717852734667</v>
      </c>
      <c r="PN303" s="22">
        <v>116</v>
      </c>
      <c r="PO303" s="22">
        <v>116</v>
      </c>
      <c r="PP303" s="38">
        <f t="shared" si="1102"/>
        <v>3.1330182309250508E-3</v>
      </c>
      <c r="PQ303" s="39">
        <v>0.62749999999999995</v>
      </c>
      <c r="PR303" s="22">
        <v>7279</v>
      </c>
      <c r="PS303" s="41">
        <f t="shared" si="1044"/>
        <v>297842.12199999997</v>
      </c>
      <c r="PT303" s="36">
        <f t="shared" si="1045"/>
        <v>15209.728657857995</v>
      </c>
      <c r="PU303" s="22"/>
      <c r="PV303" s="22"/>
      <c r="PW303" s="38">
        <f t="shared" si="1103"/>
        <v>0</v>
      </c>
      <c r="PX303" s="39">
        <v>0</v>
      </c>
      <c r="PY303" s="22"/>
      <c r="PZ303" s="36">
        <f t="shared" si="1046"/>
        <v>0</v>
      </c>
      <c r="QA303" s="22"/>
      <c r="QB303" s="22"/>
      <c r="QC303" s="39">
        <v>0</v>
      </c>
      <c r="QD303" s="22"/>
      <c r="QE303" s="22">
        <f t="shared" si="1047"/>
        <v>0</v>
      </c>
      <c r="QF303" s="22"/>
      <c r="QG303" s="22">
        <v>602</v>
      </c>
      <c r="QH303" s="22">
        <v>602</v>
      </c>
      <c r="QI303" s="38">
        <f t="shared" si="1104"/>
        <v>1.62592842673869E-2</v>
      </c>
      <c r="QJ303" s="39">
        <v>0.32209302325581396</v>
      </c>
      <c r="QK303" s="22">
        <v>19390</v>
      </c>
      <c r="QL303" s="42">
        <f t="shared" si="1048"/>
        <v>80.23981395348838</v>
      </c>
      <c r="QM303" s="22">
        <f t="shared" si="1105"/>
        <v>0</v>
      </c>
      <c r="QN303" s="22"/>
      <c r="QO303" s="22"/>
      <c r="QP303" s="38">
        <f t="shared" si="1106"/>
        <v>0</v>
      </c>
      <c r="QQ303" s="39">
        <v>0</v>
      </c>
      <c r="QR303" s="22"/>
      <c r="QS303" s="36">
        <f t="shared" si="1049"/>
        <v>0</v>
      </c>
      <c r="QT303" s="22"/>
      <c r="QU303" s="22"/>
      <c r="QV303" s="38">
        <f t="shared" si="1107"/>
        <v>0</v>
      </c>
      <c r="QW303" s="39">
        <v>0</v>
      </c>
      <c r="QX303" s="22"/>
      <c r="QY303" s="36">
        <f t="shared" si="1050"/>
        <v>0</v>
      </c>
      <c r="QZ303" s="22"/>
      <c r="RA303" s="22"/>
      <c r="RB303" s="38">
        <f t="shared" si="1108"/>
        <v>0</v>
      </c>
      <c r="RC303" s="39">
        <v>0</v>
      </c>
      <c r="RD303" s="22"/>
      <c r="RE303" s="36">
        <f t="shared" si="1051"/>
        <v>0</v>
      </c>
      <c r="RF303" s="10">
        <f t="shared" si="1109"/>
        <v>37025</v>
      </c>
      <c r="RG303" s="10">
        <f t="shared" si="1110"/>
        <v>37025</v>
      </c>
      <c r="RH303" s="17">
        <f t="shared" si="1111"/>
        <v>4.7619782563121132E-2</v>
      </c>
      <c r="RI303" s="17">
        <f t="shared" si="1112"/>
        <v>1.0879573799271172E-3</v>
      </c>
      <c r="RJ303" s="17">
        <f t="shared" si="1113"/>
        <v>0.16569710964867237</v>
      </c>
      <c r="RK303" s="17">
        <f t="shared" si="1114"/>
        <v>0.83168905850519126</v>
      </c>
      <c r="RL303" s="17">
        <f t="shared" si="1115"/>
        <v>2.1610642432911449E-3</v>
      </c>
      <c r="RM303" s="17">
        <f t="shared" si="1116"/>
        <v>0</v>
      </c>
      <c r="RN303" s="17">
        <f t="shared" si="1117"/>
        <v>0</v>
      </c>
      <c r="RO303" s="17">
        <f t="shared" si="1118"/>
        <v>0</v>
      </c>
      <c r="RP303" s="17">
        <f t="shared" si="1119"/>
        <v>0</v>
      </c>
      <c r="RQ303" s="17">
        <f t="shared" si="1120"/>
        <v>1.1400820930071623E-5</v>
      </c>
      <c r="RR303" s="36">
        <f t="shared" si="1121"/>
        <v>7038073.3497744966</v>
      </c>
      <c r="RS303" s="36">
        <f t="shared" si="1122"/>
        <v>124.21152359208105</v>
      </c>
      <c r="RT303" s="10">
        <f t="shared" si="1123"/>
        <v>0</v>
      </c>
      <c r="RU303" s="17">
        <f t="shared" si="1124"/>
        <v>0</v>
      </c>
      <c r="RV303" s="37">
        <f t="shared" si="1125"/>
        <v>1.530371370695476</v>
      </c>
      <c r="RW303" s="36">
        <f t="shared" si="1126"/>
        <v>0.65343616533126259</v>
      </c>
      <c r="RX303" s="85">
        <v>0.88795100000000005</v>
      </c>
      <c r="RY303" s="93">
        <v>253</v>
      </c>
      <c r="RZ303" s="43" t="b">
        <v>0</v>
      </c>
      <c r="SA303" s="18" t="b">
        <v>0</v>
      </c>
      <c r="SB303" s="18" t="b">
        <v>0</v>
      </c>
      <c r="SC303" s="18" t="b">
        <v>0</v>
      </c>
      <c r="SD303" s="18" t="b">
        <v>0</v>
      </c>
      <c r="SE303" s="32" t="b">
        <v>0</v>
      </c>
      <c r="SF303" s="43" t="b">
        <v>0</v>
      </c>
      <c r="SG303" s="18" t="b">
        <v>1</v>
      </c>
      <c r="SH303" s="18">
        <v>10</v>
      </c>
      <c r="SI303" s="18"/>
      <c r="SJ303" s="22"/>
      <c r="SK303" s="22"/>
      <c r="SL303" s="22">
        <v>10</v>
      </c>
      <c r="SM303" s="22">
        <v>12</v>
      </c>
      <c r="SN303" s="18">
        <v>3</v>
      </c>
      <c r="SO303" s="18">
        <v>125</v>
      </c>
      <c r="SP303" s="18">
        <v>672</v>
      </c>
      <c r="SQ303" s="17">
        <f t="shared" si="1052"/>
        <v>0</v>
      </c>
      <c r="SR303" s="17">
        <f t="shared" si="1053"/>
        <v>2.4875621890547265E-2</v>
      </c>
      <c r="SS303" s="17">
        <f t="shared" si="1054"/>
        <v>0</v>
      </c>
      <c r="ST303" s="17">
        <f t="shared" si="1055"/>
        <v>1.0958904109589041E-2</v>
      </c>
      <c r="SU303" s="17">
        <f t="shared" si="1056"/>
        <v>2.7365797639699952E-3</v>
      </c>
      <c r="SV303" s="17">
        <f t="shared" si="1127"/>
        <v>6.7983853834714253E-3</v>
      </c>
      <c r="SW303" s="17">
        <f t="shared" si="1057"/>
        <v>0</v>
      </c>
      <c r="SX303" s="17">
        <f t="shared" si="1058"/>
        <v>0.20833333333333334</v>
      </c>
      <c r="SY303" s="17">
        <f t="shared" si="1059"/>
        <v>2.6086956521739129E-2</v>
      </c>
      <c r="SZ303" s="17">
        <f t="shared" si="1060"/>
        <v>9.6427764410265751E-3</v>
      </c>
      <c r="TA303" s="17">
        <f t="shared" si="1061"/>
        <v>6.0304668809635975E-2</v>
      </c>
      <c r="TB303" s="24">
        <f t="shared" si="1096"/>
        <v>16.582464007168412</v>
      </c>
      <c r="TC303" s="69">
        <f t="shared" si="1063"/>
        <v>2.6745909688981308E-2</v>
      </c>
      <c r="TD303" s="17">
        <f t="shared" si="1085"/>
        <v>9.7265594854251561E-5</v>
      </c>
      <c r="TE303" s="95">
        <v>13</v>
      </c>
      <c r="TF303" s="71"/>
      <c r="TG303" s="71"/>
      <c r="TH303" s="71">
        <v>3</v>
      </c>
      <c r="TI303" s="71"/>
      <c r="TJ303" s="71"/>
      <c r="TK303" s="71">
        <v>9</v>
      </c>
      <c r="TL303" s="71"/>
      <c r="TM303" s="71">
        <v>1</v>
      </c>
      <c r="TN303" s="71">
        <v>1</v>
      </c>
      <c r="TO303" s="71"/>
      <c r="TP303" s="71"/>
      <c r="TQ303" s="71">
        <v>11</v>
      </c>
      <c r="TR303" s="72">
        <v>67</v>
      </c>
      <c r="TS303" s="72"/>
      <c r="TT303" s="72"/>
      <c r="TU303" s="72"/>
      <c r="TV303" s="72">
        <v>3</v>
      </c>
      <c r="TW303" s="72">
        <v>11</v>
      </c>
      <c r="TX303" s="72">
        <v>1</v>
      </c>
      <c r="TY303" s="72">
        <v>1</v>
      </c>
      <c r="TZ303" s="72">
        <v>96</v>
      </c>
      <c r="UA303" s="72"/>
      <c r="UB303" s="72">
        <v>22</v>
      </c>
      <c r="UC303" s="72">
        <v>1</v>
      </c>
      <c r="UD303" s="72">
        <v>2</v>
      </c>
      <c r="UE303" s="72">
        <v>33</v>
      </c>
      <c r="UF303" s="72"/>
      <c r="UG303" s="72">
        <v>1</v>
      </c>
      <c r="UH303" s="72"/>
      <c r="UI303" s="72">
        <v>45</v>
      </c>
      <c r="UJ303" s="73">
        <v>22</v>
      </c>
      <c r="UK303" s="73"/>
      <c r="UL303" s="73"/>
      <c r="UM303" s="73">
        <v>12</v>
      </c>
      <c r="UN303" s="73">
        <v>3</v>
      </c>
      <c r="UO303" s="73"/>
      <c r="UP303" s="73"/>
      <c r="UQ303" s="73">
        <v>3</v>
      </c>
      <c r="UR303" s="73">
        <v>64</v>
      </c>
      <c r="US303" s="73">
        <v>19</v>
      </c>
      <c r="UT303" s="73"/>
      <c r="UU303" s="73">
        <v>2</v>
      </c>
      <c r="UV303" s="73">
        <v>11</v>
      </c>
      <c r="UW303" s="73"/>
      <c r="UX303" s="73"/>
      <c r="UY303" s="73"/>
      <c r="UZ303" s="73"/>
      <c r="VA303" s="73">
        <v>12</v>
      </c>
      <c r="VB303" s="73">
        <v>13</v>
      </c>
      <c r="VC303" s="73"/>
      <c r="VD303" s="73"/>
      <c r="VE303" s="73"/>
      <c r="VF303" s="73">
        <v>2</v>
      </c>
      <c r="VG303" s="73"/>
      <c r="VH303" s="73"/>
      <c r="VI303" s="73">
        <v>3</v>
      </c>
      <c r="VJ303" s="73">
        <v>36</v>
      </c>
      <c r="VK303" s="73">
        <v>11</v>
      </c>
      <c r="VL303" s="73"/>
      <c r="VM303" s="73">
        <v>2</v>
      </c>
      <c r="VN303" s="73">
        <v>3</v>
      </c>
      <c r="VO303" s="73"/>
      <c r="VP303" s="73">
        <v>3</v>
      </c>
      <c r="VQ303" s="73"/>
      <c r="VR303" s="73">
        <v>5</v>
      </c>
      <c r="VS303" s="73">
        <v>60</v>
      </c>
      <c r="VT303" s="73">
        <v>2</v>
      </c>
      <c r="VU303" s="73"/>
      <c r="VV303" s="73"/>
      <c r="VW303" s="73">
        <v>14</v>
      </c>
      <c r="VX303" s="73"/>
      <c r="VY303" s="73">
        <v>3</v>
      </c>
      <c r="VZ303" s="73">
        <v>51</v>
      </c>
      <c r="WA303" s="73">
        <v>137</v>
      </c>
      <c r="WB303" s="73">
        <v>2</v>
      </c>
      <c r="WC303" s="73">
        <v>2</v>
      </c>
      <c r="WD303" s="73">
        <v>1</v>
      </c>
      <c r="WE303" s="73">
        <v>1</v>
      </c>
      <c r="WF303" s="73">
        <v>26</v>
      </c>
      <c r="WG303" s="73"/>
      <c r="WH303" s="73"/>
      <c r="WI303" s="73"/>
      <c r="WJ303" s="73">
        <v>72</v>
      </c>
      <c r="WK303" s="73">
        <v>4</v>
      </c>
      <c r="WL303" s="73"/>
      <c r="WM303" s="73"/>
      <c r="WN303" s="73">
        <v>17</v>
      </c>
      <c r="WO303" s="22">
        <f t="shared" si="1064"/>
        <v>175</v>
      </c>
      <c r="WP303" s="22">
        <f t="shared" si="1065"/>
        <v>0</v>
      </c>
      <c r="WQ303" s="22">
        <f t="shared" si="1066"/>
        <v>0</v>
      </c>
      <c r="WR303" s="22">
        <f t="shared" si="1067"/>
        <v>12</v>
      </c>
      <c r="WS303" s="22">
        <f t="shared" si="1068"/>
        <v>25</v>
      </c>
      <c r="WT303" s="22">
        <f t="shared" si="1069"/>
        <v>11</v>
      </c>
      <c r="WU303" s="22">
        <f t="shared" si="1070"/>
        <v>4</v>
      </c>
      <c r="WV303" s="22">
        <f t="shared" si="1071"/>
        <v>7</v>
      </c>
      <c r="WW303" s="22">
        <f t="shared" si="1072"/>
        <v>342</v>
      </c>
      <c r="WX303" s="22">
        <f t="shared" si="1073"/>
        <v>0</v>
      </c>
      <c r="WY303" s="22">
        <f t="shared" si="1074"/>
        <v>57</v>
      </c>
      <c r="WZ303" s="22">
        <f t="shared" si="1075"/>
        <v>1</v>
      </c>
      <c r="XA303" s="22">
        <f t="shared" si="1076"/>
        <v>6</v>
      </c>
      <c r="XB303" s="22">
        <f t="shared" si="1077"/>
        <v>74</v>
      </c>
      <c r="XC303" s="22">
        <f t="shared" si="1078"/>
        <v>0</v>
      </c>
      <c r="XD303" s="22">
        <f t="shared" si="1079"/>
        <v>0</v>
      </c>
      <c r="XE303" s="22">
        <f t="shared" si="1080"/>
        <v>76</v>
      </c>
      <c r="XF303" s="22">
        <f t="shared" si="1081"/>
        <v>4</v>
      </c>
      <c r="XG303" s="93">
        <f t="shared" si="1082"/>
        <v>90</v>
      </c>
    </row>
    <row r="304" spans="1:631" ht="17.100000000000001" customHeight="1" x14ac:dyDescent="0.2">
      <c r="A304" s="101"/>
      <c r="B304" s="27" t="s">
        <v>560</v>
      </c>
      <c r="C304" s="535" t="s">
        <v>561</v>
      </c>
      <c r="D304" s="25" t="s">
        <v>606</v>
      </c>
      <c r="E304" s="535" t="s">
        <v>607</v>
      </c>
      <c r="F304" s="25" t="s">
        <v>610</v>
      </c>
      <c r="G304" s="535" t="s">
        <v>611</v>
      </c>
      <c r="H304" s="25">
        <v>25</v>
      </c>
      <c r="I304" s="28">
        <v>3</v>
      </c>
      <c r="J304" s="17">
        <f t="shared" si="948"/>
        <v>0.28305072028811529</v>
      </c>
      <c r="K304" s="17">
        <f t="shared" si="949"/>
        <v>0.36382052821128452</v>
      </c>
      <c r="L304" s="17">
        <f t="shared" si="950"/>
        <v>2.9977191267513845E-2</v>
      </c>
      <c r="M304" s="17">
        <f t="shared" si="951"/>
        <v>5.777360898227879E-2</v>
      </c>
      <c r="N304" s="17">
        <f t="shared" si="952"/>
        <v>9.522713068649058E-2</v>
      </c>
      <c r="O304" s="17">
        <f t="shared" si="953"/>
        <v>6.7226890756302518E-2</v>
      </c>
      <c r="P304" s="17">
        <f t="shared" si="954"/>
        <v>0.46318861573857095</v>
      </c>
      <c r="Q304" s="17">
        <f t="shared" si="955"/>
        <v>0.51222879170682156</v>
      </c>
      <c r="R304" s="69">
        <f t="shared" si="956"/>
        <v>0.46304541406945682</v>
      </c>
      <c r="S304" s="422">
        <f t="shared" si="957"/>
        <v>0.2595043213007594</v>
      </c>
      <c r="T304" s="17">
        <f t="shared" si="1083"/>
        <v>0.7404956786992406</v>
      </c>
      <c r="U304" s="10">
        <f t="shared" si="958"/>
        <v>43967.671418446109</v>
      </c>
      <c r="V304" s="32">
        <v>1</v>
      </c>
      <c r="W304" s="550">
        <f t="shared" si="959"/>
        <v>-0.97002280873248614</v>
      </c>
      <c r="X304" s="550">
        <f t="shared" si="960"/>
        <v>0.14839321018964832</v>
      </c>
      <c r="Y304" s="550">
        <f t="shared" si="961"/>
        <v>0.85160678981035165</v>
      </c>
      <c r="Z304" s="551">
        <f t="shared" si="962"/>
        <v>50565.004751779437</v>
      </c>
      <c r="AA304" s="426">
        <f t="shared" si="963"/>
        <v>0.118667475074104</v>
      </c>
      <c r="AB304" s="59">
        <f t="shared" si="964"/>
        <v>0.52286105754592505</v>
      </c>
      <c r="AC304" s="59">
        <f t="shared" si="965"/>
        <v>0.7013585079438176</v>
      </c>
      <c r="AD304" s="59">
        <f t="shared" si="966"/>
        <v>9.522713068649058E-2</v>
      </c>
      <c r="AE304" s="59">
        <f t="shared" si="967"/>
        <v>0.48777120829317844</v>
      </c>
      <c r="AF304" s="59">
        <f t="shared" si="968"/>
        <v>0.3907563025210084</v>
      </c>
      <c r="AG304" s="59">
        <f t="shared" si="969"/>
        <v>0.63175270108043213</v>
      </c>
      <c r="AH304" s="59">
        <f t="shared" si="970"/>
        <v>6.7226890756302518E-2</v>
      </c>
      <c r="AI304" s="59">
        <f t="shared" si="971"/>
        <v>0.28001200480192079</v>
      </c>
      <c r="AJ304" s="59">
        <f t="shared" si="972"/>
        <v>0.28608943577430973</v>
      </c>
      <c r="AK304" s="59">
        <f t="shared" si="973"/>
        <v>0.53681138426142905</v>
      </c>
      <c r="AL304" s="35">
        <f t="shared" si="974"/>
        <v>2.9977191267513845E-2</v>
      </c>
      <c r="AM304" s="27">
        <v>59376</v>
      </c>
      <c r="AN304" s="25">
        <v>28391</v>
      </c>
      <c r="AO304" s="25">
        <v>30985</v>
      </c>
      <c r="AP304" s="17">
        <f t="shared" si="975"/>
        <v>1.1532398755061861E-3</v>
      </c>
      <c r="AQ304" s="63">
        <v>91.628207197030818</v>
      </c>
      <c r="AR304" s="58">
        <v>2401.2298530399999</v>
      </c>
      <c r="AS304" s="24">
        <f t="shared" si="976"/>
        <v>24.727328758148214</v>
      </c>
      <c r="AT304" s="17">
        <f t="shared" si="1094"/>
        <v>2.1354769941316153E-2</v>
      </c>
      <c r="AU304" s="25">
        <v>56768</v>
      </c>
      <c r="AV304" s="25">
        <v>25914</v>
      </c>
      <c r="AW304" s="25">
        <v>30854</v>
      </c>
      <c r="AX304" s="25">
        <v>2608</v>
      </c>
      <c r="AY304" s="25">
        <v>2477</v>
      </c>
      <c r="AZ304" s="18">
        <v>131</v>
      </c>
      <c r="BA304" s="25">
        <v>7046</v>
      </c>
      <c r="BB304" s="25">
        <v>3594</v>
      </c>
      <c r="BC304" s="25">
        <v>3452</v>
      </c>
      <c r="BD304" s="63">
        <v>104.1135573580533</v>
      </c>
      <c r="BE304" s="25">
        <v>52330</v>
      </c>
      <c r="BF304" s="25">
        <v>24797</v>
      </c>
      <c r="BG304" s="25">
        <v>27533</v>
      </c>
      <c r="BH304" s="63">
        <v>90.062833690480517</v>
      </c>
      <c r="BI304" s="17">
        <v>0.118667475074104</v>
      </c>
      <c r="BJ304" s="25">
        <v>18727</v>
      </c>
      <c r="BK304" s="25">
        <v>38393</v>
      </c>
      <c r="BL304" s="25">
        <v>2256</v>
      </c>
      <c r="BM304" s="17">
        <v>0.5465319198812284</v>
      </c>
      <c r="BN304" s="10">
        <f t="shared" si="977"/>
        <v>26925.120725132183</v>
      </c>
      <c r="BO304" s="29">
        <v>0.48777120829317844</v>
      </c>
      <c r="BP304" s="30">
        <f t="shared" si="978"/>
        <v>0.51222879170682156</v>
      </c>
      <c r="BQ304" s="31">
        <v>5.876071158804991</v>
      </c>
      <c r="BR304" s="25">
        <v>40649</v>
      </c>
      <c r="BS304" s="25">
        <v>8879</v>
      </c>
      <c r="BT304" s="25">
        <v>27299</v>
      </c>
      <c r="BU304" s="25">
        <v>2992</v>
      </c>
      <c r="BV304" s="18">
        <v>1092</v>
      </c>
      <c r="BW304" s="18">
        <v>387</v>
      </c>
      <c r="BX304" s="25">
        <v>13328</v>
      </c>
      <c r="BY304" s="25">
        <v>9389</v>
      </c>
      <c r="BZ304" s="25">
        <v>3939</v>
      </c>
      <c r="CA304" s="59">
        <v>0.29554321728691474</v>
      </c>
      <c r="CB304" s="25">
        <v>56768</v>
      </c>
      <c r="CC304" s="25">
        <v>2608</v>
      </c>
      <c r="CD304" s="17">
        <f t="shared" si="979"/>
        <v>4.5941375422773392E-2</v>
      </c>
      <c r="CE304" s="18">
        <v>433</v>
      </c>
      <c r="CF304" s="25">
        <v>1466</v>
      </c>
      <c r="CG304" s="25">
        <v>2934</v>
      </c>
      <c r="CH304" s="25">
        <v>3332</v>
      </c>
      <c r="CI304" s="25">
        <v>2389</v>
      </c>
      <c r="CJ304" s="25">
        <v>1372</v>
      </c>
      <c r="CK304" s="18">
        <v>722</v>
      </c>
      <c r="CL304" s="18">
        <v>410</v>
      </c>
      <c r="CM304" s="18">
        <v>270</v>
      </c>
      <c r="CN304" s="26">
        <v>4.2593037214885952</v>
      </c>
      <c r="CO304" s="27">
        <v>13328</v>
      </c>
      <c r="CP304" s="34">
        <f t="shared" si="980"/>
        <v>4.4549819927971193</v>
      </c>
      <c r="CQ304" s="25">
        <v>218</v>
      </c>
      <c r="CR304" s="18">
        <v>682</v>
      </c>
      <c r="CS304" s="18">
        <v>636</v>
      </c>
      <c r="CT304" s="25">
        <v>3107</v>
      </c>
      <c r="CU304" s="25">
        <v>8282</v>
      </c>
      <c r="CV304" s="18">
        <v>155</v>
      </c>
      <c r="CW304" s="18">
        <v>60</v>
      </c>
      <c r="CX304" s="18">
        <v>188</v>
      </c>
      <c r="CY304" s="25">
        <v>13328</v>
      </c>
      <c r="CZ304" s="25">
        <v>12859</v>
      </c>
      <c r="DA304" s="18">
        <v>81</v>
      </c>
      <c r="DB304" s="18">
        <v>49</v>
      </c>
      <c r="DC304" s="18">
        <v>276</v>
      </c>
      <c r="DD304" s="18">
        <v>4</v>
      </c>
      <c r="DE304" s="18">
        <v>59</v>
      </c>
      <c r="DF304" s="25">
        <v>13328</v>
      </c>
      <c r="DG304" s="25">
        <v>5081</v>
      </c>
      <c r="DH304" s="18">
        <v>117</v>
      </c>
      <c r="DI304" s="18">
        <v>10</v>
      </c>
      <c r="DJ304" s="25">
        <v>8070</v>
      </c>
      <c r="DK304" s="18">
        <v>9</v>
      </c>
      <c r="DL304" s="18">
        <v>41</v>
      </c>
      <c r="DM304" s="25">
        <f t="shared" si="981"/>
        <v>22139.860744297719</v>
      </c>
      <c r="DN304" s="17">
        <f t="shared" si="982"/>
        <v>0.60549219687875155</v>
      </c>
      <c r="DO304" s="17">
        <f t="shared" si="983"/>
        <v>6.7527010804321734E-4</v>
      </c>
      <c r="DP304" s="23">
        <f t="shared" si="984"/>
        <v>0.3907563025210084</v>
      </c>
      <c r="DQ304" s="23">
        <f t="shared" si="985"/>
        <v>0.60924369747899165</v>
      </c>
      <c r="DR304" s="25">
        <v>13328</v>
      </c>
      <c r="DS304" s="18">
        <v>85</v>
      </c>
      <c r="DT304" s="25">
        <v>9711</v>
      </c>
      <c r="DU304" s="18">
        <v>107</v>
      </c>
      <c r="DV304" s="25">
        <v>1847</v>
      </c>
      <c r="DW304" s="18">
        <v>12</v>
      </c>
      <c r="DX304" s="25">
        <v>1482</v>
      </c>
      <c r="DY304" s="18">
        <v>84</v>
      </c>
      <c r="DZ304" s="17">
        <f t="shared" si="986"/>
        <v>0.88160264105642261</v>
      </c>
      <c r="EA304" s="17">
        <f t="shared" si="987"/>
        <v>0.11839735894357739</v>
      </c>
      <c r="EB304" s="25">
        <v>13328</v>
      </c>
      <c r="EC304" s="25">
        <v>7846</v>
      </c>
      <c r="ED304" s="18">
        <v>574</v>
      </c>
      <c r="EE304" s="25">
        <v>3098</v>
      </c>
      <c r="EF304" s="17">
        <f t="shared" si="1128"/>
        <v>0.23244297719087634</v>
      </c>
      <c r="EG304" s="25">
        <v>1627</v>
      </c>
      <c r="EH304" s="18">
        <v>183</v>
      </c>
      <c r="EI304" s="17">
        <f t="shared" si="988"/>
        <v>0.63175270108043213</v>
      </c>
      <c r="EJ304" s="17">
        <f t="shared" si="989"/>
        <v>0.12207382953181273</v>
      </c>
      <c r="EK304" s="69">
        <f t="shared" si="990"/>
        <v>0.36382052821128452</v>
      </c>
      <c r="EL304" s="27">
        <v>39412</v>
      </c>
      <c r="EM304" s="25">
        <v>20607</v>
      </c>
      <c r="EN304" s="25">
        <v>18805</v>
      </c>
      <c r="EO304" s="59">
        <v>0.52286105754592505</v>
      </c>
      <c r="EP304" s="25">
        <v>18075</v>
      </c>
      <c r="EQ304" s="25">
        <v>10727</v>
      </c>
      <c r="ER304" s="25">
        <v>7348</v>
      </c>
      <c r="ES304" s="59">
        <v>0.59347164591977875</v>
      </c>
      <c r="ET304" s="25">
        <v>21337</v>
      </c>
      <c r="EU304" s="25">
        <v>9880</v>
      </c>
      <c r="EV304" s="25">
        <v>11457</v>
      </c>
      <c r="EW304" s="59">
        <v>0.46304541406945682</v>
      </c>
      <c r="EX304" s="25">
        <v>4636</v>
      </c>
      <c r="EY304" s="25">
        <v>3402</v>
      </c>
      <c r="EZ304" s="25">
        <v>1234</v>
      </c>
      <c r="FA304" s="59">
        <v>0.73382226056945643</v>
      </c>
      <c r="FB304" s="25">
        <v>34776</v>
      </c>
      <c r="FC304" s="25">
        <v>17205</v>
      </c>
      <c r="FD304" s="25">
        <v>17571</v>
      </c>
      <c r="FE304" s="59">
        <v>0.4947377501725328</v>
      </c>
      <c r="FF304" s="25">
        <v>25685</v>
      </c>
      <c r="FG304" s="25">
        <v>4739</v>
      </c>
      <c r="FH304" s="25">
        <v>7599</v>
      </c>
      <c r="FI304" s="25">
        <v>13347</v>
      </c>
      <c r="FJ304" s="23">
        <f t="shared" si="991"/>
        <v>0.51964181428849521</v>
      </c>
      <c r="FK304" s="23">
        <f t="shared" si="992"/>
        <v>0.29585361105703717</v>
      </c>
      <c r="FL304" s="36">
        <f t="shared" si="993"/>
        <v>0.35506106241102869</v>
      </c>
      <c r="FM304" s="25">
        <v>10986</v>
      </c>
      <c r="FN304" s="25">
        <v>1850</v>
      </c>
      <c r="FO304" s="17">
        <f t="shared" si="994"/>
        <v>0.16839614054250865</v>
      </c>
      <c r="FP304" s="60">
        <v>3265</v>
      </c>
      <c r="FQ304" s="17">
        <f t="shared" si="995"/>
        <v>0.29719643182231931</v>
      </c>
      <c r="FR304" s="61">
        <v>5871</v>
      </c>
      <c r="FS304" s="17">
        <f t="shared" si="996"/>
        <v>0.53440742763517202</v>
      </c>
      <c r="FT304" s="25">
        <v>14699</v>
      </c>
      <c r="FU304" s="25">
        <v>2889</v>
      </c>
      <c r="FV304" s="25">
        <v>4334</v>
      </c>
      <c r="FW304" s="17">
        <f t="shared" si="997"/>
        <v>0.50860602762092655</v>
      </c>
      <c r="FX304" s="17">
        <f t="shared" si="998"/>
        <v>0.29484998979522414</v>
      </c>
      <c r="FY304" s="25">
        <v>7476</v>
      </c>
      <c r="FZ304" s="25">
        <v>30401</v>
      </c>
      <c r="GA304" s="25">
        <v>21322</v>
      </c>
      <c r="GB304" s="25">
        <v>6184</v>
      </c>
      <c r="GC304" s="18">
        <v>1490</v>
      </c>
      <c r="GD304" s="18">
        <v>631</v>
      </c>
      <c r="GE304" s="18">
        <v>33</v>
      </c>
      <c r="GF304" s="18">
        <v>415</v>
      </c>
      <c r="GG304" s="18">
        <v>47</v>
      </c>
      <c r="GH304" s="18">
        <v>6</v>
      </c>
      <c r="GI304" s="18">
        <v>273</v>
      </c>
      <c r="GJ304" s="10">
        <f t="shared" si="999"/>
        <v>21322</v>
      </c>
      <c r="GK304" s="10">
        <f t="shared" si="1129"/>
        <v>9079</v>
      </c>
      <c r="GL304" s="10">
        <f t="shared" si="1130"/>
        <v>2895</v>
      </c>
      <c r="GM304" s="10">
        <f t="shared" si="1000"/>
        <v>27506</v>
      </c>
      <c r="GN304" s="10">
        <f t="shared" si="1131"/>
        <v>1405</v>
      </c>
      <c r="GO304" s="17">
        <f t="shared" si="1001"/>
        <v>0.7013585079438176</v>
      </c>
      <c r="GP304" s="17">
        <f t="shared" si="1132"/>
        <v>0.29864149205618234</v>
      </c>
      <c r="GQ304" s="17">
        <f t="shared" si="1133"/>
        <v>9.522713068649058E-2</v>
      </c>
      <c r="GR304" s="17">
        <f t="shared" si="1134"/>
        <v>4.6215585013650869E-2</v>
      </c>
      <c r="GS304" s="17">
        <f t="shared" si="1002"/>
        <v>0.19693431137133646</v>
      </c>
      <c r="GT304" s="25">
        <v>14574</v>
      </c>
      <c r="GU304" s="25">
        <v>9492</v>
      </c>
      <c r="GV304" s="25">
        <v>3496</v>
      </c>
      <c r="GW304" s="18">
        <v>872</v>
      </c>
      <c r="GX304" s="18">
        <v>322</v>
      </c>
      <c r="GY304" s="18">
        <v>27</v>
      </c>
      <c r="GZ304" s="18">
        <v>173</v>
      </c>
      <c r="HA304" s="18">
        <v>14</v>
      </c>
      <c r="HB304" s="18">
        <v>4</v>
      </c>
      <c r="HC304" s="18">
        <v>174</v>
      </c>
      <c r="HD304" s="23">
        <f t="shared" si="1003"/>
        <v>0.65129682997118155</v>
      </c>
      <c r="HE304" s="23">
        <f t="shared" si="1004"/>
        <v>0.34870317002881845</v>
      </c>
      <c r="HF304" s="23">
        <f t="shared" si="1005"/>
        <v>0.10882393303142583</v>
      </c>
      <c r="HG304" s="23">
        <f t="shared" si="1006"/>
        <v>4.8991354466858789E-2</v>
      </c>
      <c r="HH304" s="25">
        <v>15827</v>
      </c>
      <c r="HI304" s="25">
        <v>11830</v>
      </c>
      <c r="HJ304" s="25">
        <v>2688</v>
      </c>
      <c r="HK304" s="18">
        <v>618</v>
      </c>
      <c r="HL304" s="18">
        <v>309</v>
      </c>
      <c r="HM304" s="18">
        <v>6</v>
      </c>
      <c r="HN304" s="18">
        <v>242</v>
      </c>
      <c r="HO304" s="18">
        <v>33</v>
      </c>
      <c r="HP304" s="18">
        <v>2</v>
      </c>
      <c r="HQ304" s="18">
        <v>99</v>
      </c>
      <c r="HR304" s="23">
        <f t="shared" si="1007"/>
        <v>0.74745687748783729</v>
      </c>
      <c r="HS304" s="23">
        <f t="shared" si="1008"/>
        <v>0.25254312251216277</v>
      </c>
      <c r="HT304" s="80">
        <f t="shared" si="1009"/>
        <v>8.2706766917293228E-2</v>
      </c>
      <c r="HU304" s="27">
        <v>46942</v>
      </c>
      <c r="HV304" s="18">
        <v>1098</v>
      </c>
      <c r="HW304" s="18">
        <v>1226</v>
      </c>
      <c r="HX304" s="18">
        <v>330</v>
      </c>
      <c r="HY304" s="25">
        <v>16603</v>
      </c>
      <c r="HZ304" s="25">
        <v>11107</v>
      </c>
      <c r="IA304" s="18">
        <v>402</v>
      </c>
      <c r="IB304" s="18">
        <v>148</v>
      </c>
      <c r="IC304" s="25">
        <v>3282</v>
      </c>
      <c r="ID304" s="25">
        <v>7879</v>
      </c>
      <c r="IE304" s="25">
        <v>2042</v>
      </c>
      <c r="IF304" s="18">
        <v>274</v>
      </c>
      <c r="IG304" s="18">
        <v>2551</v>
      </c>
      <c r="IH304" s="17">
        <f t="shared" si="1010"/>
        <v>0.40445656341868691</v>
      </c>
      <c r="II304" s="17">
        <f t="shared" si="1011"/>
        <v>0.23661113714796983</v>
      </c>
      <c r="IJ304" s="30">
        <f t="shared" si="1012"/>
        <v>4.2263437471864593</v>
      </c>
      <c r="IK304" s="17">
        <f t="shared" si="1084"/>
        <v>5.777360898227879E-2</v>
      </c>
      <c r="IL304" s="25">
        <v>22288</v>
      </c>
      <c r="IM304" s="25">
        <v>830</v>
      </c>
      <c r="IN304" s="25">
        <v>884</v>
      </c>
      <c r="IO304" s="25">
        <v>247</v>
      </c>
      <c r="IP304" s="25">
        <v>10893</v>
      </c>
      <c r="IQ304" s="25">
        <v>4622</v>
      </c>
      <c r="IR304" s="25">
        <v>221</v>
      </c>
      <c r="IS304" s="18">
        <v>105</v>
      </c>
      <c r="IT304" s="25">
        <v>1579</v>
      </c>
      <c r="IU304" s="25">
        <v>253</v>
      </c>
      <c r="IV304" s="25">
        <v>882</v>
      </c>
      <c r="IW304" s="18">
        <v>138</v>
      </c>
      <c r="IX304" s="25">
        <v>1634</v>
      </c>
      <c r="IY304" s="17">
        <f t="shared" si="1013"/>
        <v>0.79401471643933952</v>
      </c>
      <c r="IZ304" s="25">
        <v>24654</v>
      </c>
      <c r="JA304" s="18">
        <v>268</v>
      </c>
      <c r="JB304" s="18">
        <v>342</v>
      </c>
      <c r="JC304" s="18">
        <v>83</v>
      </c>
      <c r="JD304" s="25">
        <v>5710</v>
      </c>
      <c r="JE304" s="25">
        <v>6485</v>
      </c>
      <c r="JF304" s="18">
        <v>181</v>
      </c>
      <c r="JG304" s="18">
        <v>43</v>
      </c>
      <c r="JH304" s="25">
        <v>1703</v>
      </c>
      <c r="JI304" s="25">
        <v>7626</v>
      </c>
      <c r="JJ304" s="25">
        <v>1160</v>
      </c>
      <c r="JK304" s="18">
        <v>136</v>
      </c>
      <c r="JL304" s="18">
        <v>917</v>
      </c>
      <c r="JM304" s="80">
        <f t="shared" si="1014"/>
        <v>0.53009653605905738</v>
      </c>
      <c r="JN304" s="27">
        <v>46942</v>
      </c>
      <c r="JO304" s="25">
        <v>18554</v>
      </c>
      <c r="JP304" s="18">
        <v>34</v>
      </c>
      <c r="JQ304" s="18">
        <v>191</v>
      </c>
      <c r="JR304" s="25">
        <v>2672</v>
      </c>
      <c r="JS304" s="18">
        <v>148</v>
      </c>
      <c r="JT304" s="18">
        <v>136</v>
      </c>
      <c r="JU304" s="18">
        <v>3</v>
      </c>
      <c r="JV304" s="18">
        <v>5</v>
      </c>
      <c r="JW304" s="25">
        <v>25199</v>
      </c>
      <c r="JX304" s="17">
        <f t="shared" si="1015"/>
        <v>0.53681138426142905</v>
      </c>
      <c r="JY304" s="17">
        <f t="shared" si="1016"/>
        <v>0.46318861573857095</v>
      </c>
      <c r="JZ304" s="25">
        <v>5803</v>
      </c>
      <c r="KA304" s="25">
        <v>4415</v>
      </c>
      <c r="KB304" s="18">
        <v>8</v>
      </c>
      <c r="KC304" s="18">
        <v>17</v>
      </c>
      <c r="KD304" s="25">
        <v>77</v>
      </c>
      <c r="KE304" s="18">
        <v>31</v>
      </c>
      <c r="KF304" s="18">
        <v>14</v>
      </c>
      <c r="KG304" s="18">
        <v>1</v>
      </c>
      <c r="KH304" s="18">
        <v>1</v>
      </c>
      <c r="KI304" s="25">
        <v>1239</v>
      </c>
      <c r="KJ304" s="17">
        <f t="shared" si="1017"/>
        <v>0.21351025331724971</v>
      </c>
      <c r="KK304" s="25">
        <v>41139</v>
      </c>
      <c r="KL304" s="25">
        <v>14139</v>
      </c>
      <c r="KM304" s="18">
        <v>26</v>
      </c>
      <c r="KN304" s="18">
        <v>174</v>
      </c>
      <c r="KO304" s="25">
        <v>2595</v>
      </c>
      <c r="KP304" s="18">
        <v>117</v>
      </c>
      <c r="KQ304" s="18">
        <v>122</v>
      </c>
      <c r="KR304" s="18">
        <v>2</v>
      </c>
      <c r="KS304" s="18">
        <v>4</v>
      </c>
      <c r="KT304" s="25">
        <v>23960</v>
      </c>
      <c r="KU304" s="69">
        <f t="shared" si="1095"/>
        <v>0.58241571258416591</v>
      </c>
      <c r="KV304" s="27">
        <v>59376</v>
      </c>
      <c r="KW304" s="25">
        <v>57642</v>
      </c>
      <c r="KX304" s="18">
        <v>1734</v>
      </c>
      <c r="KY304" s="59">
        <v>2.9203718674211804E-2</v>
      </c>
      <c r="KZ304" s="18">
        <v>645</v>
      </c>
      <c r="LA304" s="18">
        <v>663</v>
      </c>
      <c r="LB304" s="18">
        <v>605</v>
      </c>
      <c r="LC304" s="18">
        <v>800</v>
      </c>
      <c r="LD304" s="25">
        <v>28391</v>
      </c>
      <c r="LE304" s="25">
        <v>27536</v>
      </c>
      <c r="LF304" s="18">
        <v>855</v>
      </c>
      <c r="LG304" s="59">
        <v>3.0115177344933252E-2</v>
      </c>
      <c r="LH304" s="25">
        <v>30985</v>
      </c>
      <c r="LI304" s="25">
        <v>30106</v>
      </c>
      <c r="LJ304" s="18">
        <v>879</v>
      </c>
      <c r="LK304" s="35">
        <v>2.836856543488785E-2</v>
      </c>
      <c r="LL304" s="27">
        <v>13328</v>
      </c>
      <c r="LM304" s="18">
        <v>42</v>
      </c>
      <c r="LN304" s="25">
        <v>3690</v>
      </c>
      <c r="LO304" s="25">
        <v>7317</v>
      </c>
      <c r="LP304" s="18">
        <v>396</v>
      </c>
      <c r="LQ304" s="18">
        <v>377</v>
      </c>
      <c r="LR304" s="25">
        <v>1506</v>
      </c>
      <c r="LS304" s="23">
        <f t="shared" si="1018"/>
        <v>0.1129951980792317</v>
      </c>
      <c r="LT304" s="23">
        <f t="shared" si="1019"/>
        <v>0.88700480192076836</v>
      </c>
      <c r="LU304" s="17">
        <f t="shared" si="1020"/>
        <v>0.28001200480192079</v>
      </c>
      <c r="LV304" s="25">
        <v>13328</v>
      </c>
      <c r="LW304" s="25">
        <v>1883</v>
      </c>
      <c r="LX304" s="18">
        <v>11</v>
      </c>
      <c r="LY304" s="25">
        <v>1858</v>
      </c>
      <c r="LZ304" s="25">
        <v>2493</v>
      </c>
      <c r="MA304" s="18">
        <v>585</v>
      </c>
      <c r="MB304" s="25">
        <v>3311</v>
      </c>
      <c r="MC304" s="25">
        <v>2946</v>
      </c>
      <c r="MD304" s="18">
        <v>61</v>
      </c>
      <c r="ME304" s="18">
        <v>0</v>
      </c>
      <c r="MF304" s="18">
        <v>180</v>
      </c>
      <c r="MG304" s="17">
        <f t="shared" si="1021"/>
        <v>0.51335534213685474</v>
      </c>
      <c r="MH304" s="17">
        <f t="shared" si="1022"/>
        <v>0.28608943577430973</v>
      </c>
      <c r="MI304" s="25">
        <v>13328</v>
      </c>
      <c r="MJ304" s="25">
        <v>1920</v>
      </c>
      <c r="MK304" s="18">
        <v>12</v>
      </c>
      <c r="ML304" s="25">
        <v>1854</v>
      </c>
      <c r="MM304" s="25">
        <v>2248</v>
      </c>
      <c r="MN304" s="18">
        <v>583</v>
      </c>
      <c r="MO304" s="25">
        <v>3568</v>
      </c>
      <c r="MP304" s="25">
        <v>2954</v>
      </c>
      <c r="MQ304" s="18">
        <v>4</v>
      </c>
      <c r="MR304" s="18">
        <v>0</v>
      </c>
      <c r="MS304" s="18">
        <v>185</v>
      </c>
      <c r="MT304" s="17">
        <f t="shared" si="1023"/>
        <v>0.50600240096038418</v>
      </c>
      <c r="MU304" s="69">
        <f t="shared" si="1024"/>
        <v>0.28305072028811529</v>
      </c>
      <c r="MV304" s="27">
        <v>13328</v>
      </c>
      <c r="MW304" s="18">
        <v>896</v>
      </c>
      <c r="MX304" s="25">
        <v>1211</v>
      </c>
      <c r="MY304" s="25">
        <v>3345</v>
      </c>
      <c r="MZ304" s="18">
        <v>857</v>
      </c>
      <c r="NA304" s="18">
        <v>134</v>
      </c>
      <c r="NB304" s="18">
        <v>757</v>
      </c>
      <c r="NC304" s="25">
        <v>5642</v>
      </c>
      <c r="ND304" s="18">
        <v>486</v>
      </c>
      <c r="NE304" s="17">
        <f t="shared" si="1025"/>
        <v>6.7226890756302518E-2</v>
      </c>
      <c r="NF304" s="10">
        <f t="shared" si="1026"/>
        <v>3816.3361344537811</v>
      </c>
      <c r="NG304" s="17">
        <f t="shared" si="1027"/>
        <v>0.50060024009603843</v>
      </c>
      <c r="NH304" s="25">
        <v>13328</v>
      </c>
      <c r="NI304" s="18">
        <v>509</v>
      </c>
      <c r="NJ304" s="18">
        <v>6</v>
      </c>
      <c r="NK304" s="18">
        <v>31</v>
      </c>
      <c r="NL304" s="18">
        <v>5</v>
      </c>
      <c r="NM304" s="25">
        <v>12622</v>
      </c>
      <c r="NN304" s="18">
        <v>105</v>
      </c>
      <c r="NO304" s="18">
        <v>8</v>
      </c>
      <c r="NP304" s="18">
        <v>0</v>
      </c>
      <c r="NQ304" s="32">
        <v>42</v>
      </c>
      <c r="NR304" s="27">
        <v>13328</v>
      </c>
      <c r="NS304" s="37">
        <f t="shared" si="1028"/>
        <v>0.71173469387755106</v>
      </c>
      <c r="NT304" s="37">
        <f t="shared" si="1029"/>
        <v>0.19205208581060815</v>
      </c>
      <c r="NU304" s="37">
        <f t="shared" si="1030"/>
        <v>1.4050179211469533</v>
      </c>
      <c r="NV304" s="17">
        <f t="shared" si="1031"/>
        <v>0.28530465949820782</v>
      </c>
      <c r="NW304" s="10">
        <f t="shared" si="1032"/>
        <v>8473</v>
      </c>
      <c r="NX304" s="17">
        <f t="shared" si="1033"/>
        <v>0.63572929171668668</v>
      </c>
      <c r="NY304" s="19">
        <f t="shared" si="1034"/>
        <v>0.15269693092324604</v>
      </c>
      <c r="NZ304" s="25">
        <v>2245</v>
      </c>
      <c r="OA304" s="25">
        <v>4855</v>
      </c>
      <c r="OB304" s="18">
        <v>271</v>
      </c>
      <c r="OC304" s="25">
        <v>1801</v>
      </c>
      <c r="OD304" s="18">
        <v>125</v>
      </c>
      <c r="OE304" s="18">
        <v>189</v>
      </c>
      <c r="OF304" s="17">
        <f t="shared" si="1035"/>
        <v>0.13512905162064826</v>
      </c>
      <c r="OG304" s="17">
        <f t="shared" si="1036"/>
        <v>0.16844237695078032</v>
      </c>
      <c r="OH304" s="17">
        <f t="shared" si="1037"/>
        <v>0.36427070828331332</v>
      </c>
      <c r="OI304" s="69">
        <f t="shared" si="1038"/>
        <v>1.4180672268907563E-2</v>
      </c>
      <c r="OJ304" s="27">
        <v>13328</v>
      </c>
      <c r="OK304" s="18">
        <v>320</v>
      </c>
      <c r="OL304" s="25">
        <v>7787</v>
      </c>
      <c r="OM304" s="25">
        <v>1260</v>
      </c>
      <c r="ON304" s="25">
        <v>1424</v>
      </c>
      <c r="OO304" s="18">
        <v>37</v>
      </c>
      <c r="OP304" s="18">
        <v>34</v>
      </c>
      <c r="OQ304" s="25">
        <v>4930</v>
      </c>
      <c r="OR304" s="69">
        <f t="shared" si="1039"/>
        <v>0.71766206482593042</v>
      </c>
      <c r="OS304" s="22">
        <v>19729</v>
      </c>
      <c r="OT304" s="22">
        <v>19727</v>
      </c>
      <c r="OU304" s="38">
        <f t="shared" si="1097"/>
        <v>0.51787776961041687</v>
      </c>
      <c r="OV304" s="39">
        <v>0.91593602676534702</v>
      </c>
      <c r="OW304" s="22">
        <v>1806867</v>
      </c>
      <c r="OX304" s="36">
        <f t="shared" si="1098"/>
        <v>73933383.906000003</v>
      </c>
      <c r="OY304" s="36">
        <f t="shared" si="1099"/>
        <v>1336590.6806126952</v>
      </c>
      <c r="OZ304" s="22">
        <v>15570</v>
      </c>
      <c r="PA304" s="22">
        <v>15570</v>
      </c>
      <c r="PB304" s="38">
        <f t="shared" si="1100"/>
        <v>0.40874724351569885</v>
      </c>
      <c r="PC304" s="39">
        <v>0.66850032113037894</v>
      </c>
      <c r="PD304" s="22">
        <v>1040855</v>
      </c>
      <c r="PE304" s="40">
        <f t="shared" si="1040"/>
        <v>42589704.890000001</v>
      </c>
      <c r="PF304" s="36">
        <f t="shared" si="1041"/>
        <v>4782432.5691507664</v>
      </c>
      <c r="PG304" s="22">
        <v>45</v>
      </c>
      <c r="PH304" s="22">
        <v>45</v>
      </c>
      <c r="PI304" s="38">
        <f t="shared" si="1101"/>
        <v>1.1813504147852568E-3</v>
      </c>
      <c r="PJ304" s="39">
        <v>0.13044444444444445</v>
      </c>
      <c r="PK304" s="22">
        <v>587</v>
      </c>
      <c r="PL304" s="41">
        <f t="shared" si="1042"/>
        <v>24018.865999999998</v>
      </c>
      <c r="PM304" s="36">
        <f t="shared" si="1043"/>
        <v>3678.5981667712108</v>
      </c>
      <c r="PN304" s="22">
        <v>2610</v>
      </c>
      <c r="PO304" s="22">
        <v>2610</v>
      </c>
      <c r="PP304" s="38">
        <f t="shared" si="1102"/>
        <v>6.8518324057544891E-2</v>
      </c>
      <c r="PQ304" s="39">
        <v>0.60760153256704985</v>
      </c>
      <c r="PR304" s="22">
        <v>158584</v>
      </c>
      <c r="PS304" s="41">
        <f t="shared" si="1044"/>
        <v>6488940.1119999997</v>
      </c>
      <c r="PT304" s="36">
        <f t="shared" si="1045"/>
        <v>342218.89480180491</v>
      </c>
      <c r="PU304" s="22"/>
      <c r="PV304" s="22"/>
      <c r="PW304" s="38">
        <f t="shared" si="1103"/>
        <v>0</v>
      </c>
      <c r="PX304" s="39">
        <v>0</v>
      </c>
      <c r="PY304" s="22"/>
      <c r="PZ304" s="36">
        <f t="shared" si="1046"/>
        <v>0</v>
      </c>
      <c r="QA304" s="22"/>
      <c r="QB304" s="22"/>
      <c r="QC304" s="39">
        <v>0</v>
      </c>
      <c r="QD304" s="22"/>
      <c r="QE304" s="22">
        <f t="shared" si="1047"/>
        <v>0</v>
      </c>
      <c r="QF304" s="22"/>
      <c r="QG304" s="22"/>
      <c r="QH304" s="22"/>
      <c r="QI304" s="38">
        <f t="shared" si="1104"/>
        <v>0</v>
      </c>
      <c r="QJ304" s="39">
        <v>0</v>
      </c>
      <c r="QK304" s="22"/>
      <c r="QL304" s="42">
        <f t="shared" si="1048"/>
        <v>0</v>
      </c>
      <c r="QM304" s="22">
        <f t="shared" si="1105"/>
        <v>140</v>
      </c>
      <c r="QN304" s="22"/>
      <c r="QO304" s="22"/>
      <c r="QP304" s="38">
        <f t="shared" si="1106"/>
        <v>0</v>
      </c>
      <c r="QQ304" s="39">
        <v>0</v>
      </c>
      <c r="QR304" s="22"/>
      <c r="QS304" s="36">
        <f t="shared" si="1049"/>
        <v>0</v>
      </c>
      <c r="QT304" s="22">
        <v>140</v>
      </c>
      <c r="QU304" s="22">
        <v>140</v>
      </c>
      <c r="QV304" s="38">
        <f t="shared" si="1107"/>
        <v>3.675312401554132E-3</v>
      </c>
      <c r="QW304" s="39">
        <v>0.13964285714285712</v>
      </c>
      <c r="QX304" s="22">
        <v>1955</v>
      </c>
      <c r="QY304" s="36">
        <f t="shared" si="1050"/>
        <v>32917.180955464275</v>
      </c>
      <c r="QZ304" s="22"/>
      <c r="RA304" s="22"/>
      <c r="RB304" s="38">
        <f t="shared" si="1108"/>
        <v>0</v>
      </c>
      <c r="RC304" s="39">
        <v>0</v>
      </c>
      <c r="RD304" s="22"/>
      <c r="RE304" s="36">
        <f t="shared" si="1051"/>
        <v>0</v>
      </c>
      <c r="RF304" s="10">
        <f t="shared" si="1109"/>
        <v>38094</v>
      </c>
      <c r="RG304" s="10">
        <f t="shared" si="1110"/>
        <v>38092</v>
      </c>
      <c r="RH304" s="17">
        <f t="shared" si="1111"/>
        <v>4.8992106884386502E-2</v>
      </c>
      <c r="RI304" s="17">
        <f t="shared" si="1112"/>
        <v>1.1193105338604659E-3</v>
      </c>
      <c r="RJ304" s="17">
        <f t="shared" si="1113"/>
        <v>0.2056977561321173</v>
      </c>
      <c r="RK304" s="17">
        <f t="shared" si="1114"/>
        <v>0.73600367157769175</v>
      </c>
      <c r="RL304" s="17">
        <f t="shared" si="1115"/>
        <v>5.2666579071519344E-2</v>
      </c>
      <c r="RM304" s="17">
        <f t="shared" si="1116"/>
        <v>0</v>
      </c>
      <c r="RN304" s="17">
        <f t="shared" si="1117"/>
        <v>0</v>
      </c>
      <c r="RO304" s="17">
        <f t="shared" si="1118"/>
        <v>5.0658667301421208E-3</v>
      </c>
      <c r="RP304" s="17">
        <f t="shared" si="1119"/>
        <v>0</v>
      </c>
      <c r="RQ304" s="17">
        <f t="shared" si="1120"/>
        <v>0</v>
      </c>
      <c r="RR304" s="36">
        <f t="shared" si="1121"/>
        <v>6497837.9236875018</v>
      </c>
      <c r="RS304" s="36">
        <f t="shared" si="1122"/>
        <v>109.43542717070031</v>
      </c>
      <c r="RT304" s="10">
        <f t="shared" si="1123"/>
        <v>2</v>
      </c>
      <c r="RU304" s="17">
        <f t="shared" si="1124"/>
        <v>5.250170630545493E-5</v>
      </c>
      <c r="RV304" s="37">
        <f t="shared" si="1125"/>
        <v>1.558670656796346</v>
      </c>
      <c r="RW304" s="36">
        <f t="shared" si="1126"/>
        <v>0.64153866882241983</v>
      </c>
      <c r="RX304" s="85">
        <v>-3.52949</v>
      </c>
      <c r="RY304" s="93">
        <v>28</v>
      </c>
      <c r="RZ304" s="43" t="b">
        <v>0</v>
      </c>
      <c r="SA304" s="18" t="b">
        <v>0</v>
      </c>
      <c r="SB304" s="18" t="b">
        <v>0</v>
      </c>
      <c r="SC304" s="18" t="b">
        <v>0</v>
      </c>
      <c r="SD304" s="18" t="b">
        <v>0</v>
      </c>
      <c r="SE304" s="32" t="b">
        <v>1</v>
      </c>
      <c r="SF304" s="43" t="b">
        <v>0</v>
      </c>
      <c r="SG304" s="18" t="b">
        <v>1</v>
      </c>
      <c r="SH304" s="18">
        <v>0</v>
      </c>
      <c r="SI304" s="18">
        <v>2</v>
      </c>
      <c r="SJ304" s="22"/>
      <c r="SK304" s="22"/>
      <c r="SL304" s="22">
        <v>2</v>
      </c>
      <c r="SM304" s="22">
        <v>7</v>
      </c>
      <c r="SN304" s="18"/>
      <c r="SO304" s="18"/>
      <c r="SP304" s="18"/>
      <c r="SQ304" s="17">
        <f t="shared" si="1052"/>
        <v>0</v>
      </c>
      <c r="SR304" s="17">
        <f t="shared" si="1053"/>
        <v>0</v>
      </c>
      <c r="SS304" s="17">
        <f t="shared" si="1054"/>
        <v>3.0303030303030304E-2</v>
      </c>
      <c r="ST304" s="17">
        <f t="shared" si="1055"/>
        <v>6.392694063926941E-3</v>
      </c>
      <c r="SU304" s="17">
        <f t="shared" si="1056"/>
        <v>0</v>
      </c>
      <c r="SV304" s="17">
        <f t="shared" si="1127"/>
        <v>0</v>
      </c>
      <c r="SW304" s="17">
        <f t="shared" si="1057"/>
        <v>0.2</v>
      </c>
      <c r="SX304" s="17">
        <f t="shared" si="1058"/>
        <v>0</v>
      </c>
      <c r="SY304" s="17">
        <f t="shared" si="1059"/>
        <v>1.5217391304347827E-2</v>
      </c>
      <c r="SZ304" s="17">
        <f t="shared" si="1060"/>
        <v>9.1739310917393103E-3</v>
      </c>
      <c r="TA304" s="17">
        <f t="shared" si="1061"/>
        <v>5.3804347826086958E-2</v>
      </c>
      <c r="TB304" s="24">
        <f t="shared" si="1096"/>
        <v>18.585858585858585</v>
      </c>
      <c r="TC304" s="69">
        <f t="shared" si="1063"/>
        <v>2.9977191267513845E-2</v>
      </c>
      <c r="TD304" s="17">
        <f t="shared" si="1085"/>
        <v>8.6781206171107999E-5</v>
      </c>
      <c r="TE304" s="95"/>
      <c r="TF304" s="71"/>
      <c r="TG304" s="71"/>
      <c r="TH304" s="71">
        <v>1</v>
      </c>
      <c r="TI304" s="71"/>
      <c r="TJ304" s="71"/>
      <c r="TK304" s="71">
        <v>3</v>
      </c>
      <c r="TL304" s="71"/>
      <c r="TM304" s="71">
        <v>1</v>
      </c>
      <c r="TN304" s="71"/>
      <c r="TO304" s="71"/>
      <c r="TP304" s="71"/>
      <c r="TQ304" s="71"/>
      <c r="TR304" s="72"/>
      <c r="TS304" s="72"/>
      <c r="TT304" s="72"/>
      <c r="TU304" s="72"/>
      <c r="TV304" s="72">
        <v>2</v>
      </c>
      <c r="TW304" s="72"/>
      <c r="TX304" s="72"/>
      <c r="TY304" s="72">
        <v>1</v>
      </c>
      <c r="TZ304" s="72">
        <v>1</v>
      </c>
      <c r="UA304" s="72"/>
      <c r="UB304" s="72"/>
      <c r="UC304" s="72"/>
      <c r="UD304" s="72"/>
      <c r="UE304" s="72"/>
      <c r="UF304" s="72"/>
      <c r="UG304" s="72">
        <v>1</v>
      </c>
      <c r="UH304" s="72"/>
      <c r="UI304" s="72"/>
      <c r="UJ304" s="73"/>
      <c r="UK304" s="73"/>
      <c r="UL304" s="73"/>
      <c r="UM304" s="73"/>
      <c r="UN304" s="73">
        <v>3</v>
      </c>
      <c r="UO304" s="73"/>
      <c r="UP304" s="73"/>
      <c r="UQ304" s="73"/>
      <c r="UR304" s="73">
        <v>5</v>
      </c>
      <c r="US304" s="73"/>
      <c r="UT304" s="73"/>
      <c r="UU304" s="73"/>
      <c r="UV304" s="73"/>
      <c r="UW304" s="73"/>
      <c r="UX304" s="73"/>
      <c r="UY304" s="73">
        <v>1</v>
      </c>
      <c r="UZ304" s="73"/>
      <c r="VA304" s="73"/>
      <c r="VB304" s="73"/>
      <c r="VC304" s="73"/>
      <c r="VD304" s="73"/>
      <c r="VE304" s="73"/>
      <c r="VF304" s="73">
        <v>1</v>
      </c>
      <c r="VG304" s="73"/>
      <c r="VH304" s="73"/>
      <c r="VI304" s="73"/>
      <c r="VJ304" s="73">
        <v>6</v>
      </c>
      <c r="VK304" s="73">
        <v>2</v>
      </c>
      <c r="VL304" s="73"/>
      <c r="VM304" s="73"/>
      <c r="VN304" s="73"/>
      <c r="VO304" s="73"/>
      <c r="VP304" s="73"/>
      <c r="VQ304" s="73"/>
      <c r="VR304" s="73"/>
      <c r="VS304" s="73"/>
      <c r="VT304" s="73"/>
      <c r="VU304" s="73"/>
      <c r="VV304" s="73"/>
      <c r="VW304" s="73">
        <v>2</v>
      </c>
      <c r="VX304" s="73"/>
      <c r="VY304" s="73"/>
      <c r="VZ304" s="73"/>
      <c r="WA304" s="73">
        <v>4</v>
      </c>
      <c r="WB304" s="73"/>
      <c r="WC304" s="73"/>
      <c r="WD304" s="73">
        <v>1</v>
      </c>
      <c r="WE304" s="73"/>
      <c r="WF304" s="73"/>
      <c r="WG304" s="73"/>
      <c r="WH304" s="73"/>
      <c r="WI304" s="73"/>
      <c r="WJ304" s="73"/>
      <c r="WK304" s="73"/>
      <c r="WL304" s="73"/>
      <c r="WM304" s="73"/>
      <c r="WN304" s="73"/>
      <c r="WO304" s="22">
        <f t="shared" si="1064"/>
        <v>0</v>
      </c>
      <c r="WP304" s="22">
        <f t="shared" si="1065"/>
        <v>0</v>
      </c>
      <c r="WQ304" s="22">
        <f t="shared" si="1066"/>
        <v>0</v>
      </c>
      <c r="WR304" s="22">
        <f t="shared" si="1067"/>
        <v>0</v>
      </c>
      <c r="WS304" s="22">
        <f t="shared" si="1068"/>
        <v>9</v>
      </c>
      <c r="WT304" s="22">
        <f t="shared" si="1069"/>
        <v>0</v>
      </c>
      <c r="WU304" s="22">
        <f t="shared" si="1070"/>
        <v>0</v>
      </c>
      <c r="WV304" s="22">
        <f t="shared" si="1071"/>
        <v>1</v>
      </c>
      <c r="WW304" s="22">
        <f t="shared" si="1072"/>
        <v>19</v>
      </c>
      <c r="WX304" s="22">
        <f t="shared" si="1073"/>
        <v>0</v>
      </c>
      <c r="WY304" s="22">
        <f t="shared" si="1074"/>
        <v>3</v>
      </c>
      <c r="WZ304" s="22">
        <f t="shared" si="1075"/>
        <v>0</v>
      </c>
      <c r="XA304" s="22">
        <f t="shared" si="1076"/>
        <v>0</v>
      </c>
      <c r="XB304" s="22">
        <f t="shared" si="1077"/>
        <v>0</v>
      </c>
      <c r="XC304" s="22">
        <f t="shared" si="1078"/>
        <v>0</v>
      </c>
      <c r="XD304" s="22">
        <f t="shared" si="1079"/>
        <v>0</v>
      </c>
      <c r="XE304" s="22">
        <f t="shared" si="1080"/>
        <v>2</v>
      </c>
      <c r="XF304" s="22">
        <f t="shared" si="1081"/>
        <v>0</v>
      </c>
      <c r="XG304" s="93">
        <f t="shared" si="1082"/>
        <v>0</v>
      </c>
    </row>
    <row r="305" spans="1:631" ht="17.100000000000001" customHeight="1" x14ac:dyDescent="0.2">
      <c r="A305" s="101"/>
      <c r="B305" s="27" t="s">
        <v>560</v>
      </c>
      <c r="C305" s="535" t="s">
        <v>561</v>
      </c>
      <c r="D305" s="25" t="s">
        <v>606</v>
      </c>
      <c r="E305" s="535" t="s">
        <v>607</v>
      </c>
      <c r="F305" s="25" t="s">
        <v>612</v>
      </c>
      <c r="G305" s="535" t="s">
        <v>613</v>
      </c>
      <c r="H305" s="25">
        <v>49</v>
      </c>
      <c r="I305" s="28">
        <v>10</v>
      </c>
      <c r="J305" s="17">
        <f t="shared" si="948"/>
        <v>0.38714358886802114</v>
      </c>
      <c r="K305" s="17">
        <f t="shared" si="949"/>
        <v>0.46555403790336353</v>
      </c>
      <c r="L305" s="17">
        <f t="shared" si="950"/>
        <v>0.30967741935483872</v>
      </c>
      <c r="M305" s="17">
        <f t="shared" si="951"/>
        <v>6.0667233158967826E-2</v>
      </c>
      <c r="N305" s="17">
        <f t="shared" si="952"/>
        <v>8.2763304111618724E-2</v>
      </c>
      <c r="O305" s="17">
        <f t="shared" si="953"/>
        <v>2.2622502987877754E-2</v>
      </c>
      <c r="P305" s="17">
        <f t="shared" si="954"/>
        <v>0.42510790016888722</v>
      </c>
      <c r="Q305" s="17">
        <f t="shared" si="955"/>
        <v>0.42912871399625052</v>
      </c>
      <c r="R305" s="69">
        <f t="shared" si="956"/>
        <v>0.34237755014203325</v>
      </c>
      <c r="S305" s="422">
        <f t="shared" si="957"/>
        <v>0.28056025007687313</v>
      </c>
      <c r="T305" s="17">
        <f t="shared" si="1083"/>
        <v>0.71943974992312687</v>
      </c>
      <c r="U305" s="10">
        <f t="shared" si="958"/>
        <v>124322.78598546593</v>
      </c>
      <c r="V305" s="32">
        <v>1</v>
      </c>
      <c r="W305" s="550">
        <f t="shared" si="959"/>
        <v>-0.69032258064516128</v>
      </c>
      <c r="X305" s="550">
        <f t="shared" si="960"/>
        <v>0.16944913896576208</v>
      </c>
      <c r="Y305" s="550">
        <f t="shared" si="961"/>
        <v>0.83055086103423792</v>
      </c>
      <c r="Z305" s="551">
        <f t="shared" si="962"/>
        <v>143523.34154102148</v>
      </c>
      <c r="AA305" s="426">
        <f t="shared" si="963"/>
        <v>0.1944561789300078</v>
      </c>
      <c r="AB305" s="59">
        <f t="shared" si="964"/>
        <v>0.40562016572047987</v>
      </c>
      <c r="AC305" s="59">
        <f t="shared" si="965"/>
        <v>0.81615014199283864</v>
      </c>
      <c r="AD305" s="59">
        <f t="shared" si="966"/>
        <v>8.2763304111618724E-2</v>
      </c>
      <c r="AE305" s="59">
        <f t="shared" si="967"/>
        <v>0.57087128600374948</v>
      </c>
      <c r="AF305" s="59">
        <f t="shared" si="968"/>
        <v>0.22056229013715781</v>
      </c>
      <c r="AG305" s="59">
        <f t="shared" si="969"/>
        <v>0.64256445279153152</v>
      </c>
      <c r="AH305" s="59">
        <f t="shared" si="970"/>
        <v>2.2622502987877754E-2</v>
      </c>
      <c r="AI305" s="59">
        <f t="shared" si="971"/>
        <v>0.39115588185077682</v>
      </c>
      <c r="AJ305" s="59">
        <f t="shared" si="972"/>
        <v>0.38313129588526551</v>
      </c>
      <c r="AK305" s="59">
        <f t="shared" si="973"/>
        <v>0.57489209983111278</v>
      </c>
      <c r="AL305" s="35">
        <f t="shared" si="974"/>
        <v>0.30967741935483872</v>
      </c>
      <c r="AM305" s="27">
        <v>172805</v>
      </c>
      <c r="AN305" s="25">
        <v>84023</v>
      </c>
      <c r="AO305" s="25">
        <v>88782</v>
      </c>
      <c r="AP305" s="17">
        <f t="shared" si="975"/>
        <v>3.3563328059627879E-3</v>
      </c>
      <c r="AQ305" s="63">
        <v>94.639679214255139</v>
      </c>
      <c r="AR305" s="58">
        <v>4825.8415606799999</v>
      </c>
      <c r="AS305" s="24">
        <f t="shared" si="976"/>
        <v>35.808262212332224</v>
      </c>
      <c r="AT305" s="17">
        <f t="shared" si="1094"/>
        <v>3.0924375577394334E-2</v>
      </c>
      <c r="AU305" s="25">
        <v>166461</v>
      </c>
      <c r="AV305" s="25">
        <v>78360</v>
      </c>
      <c r="AW305" s="25">
        <v>88101</v>
      </c>
      <c r="AX305" s="25">
        <v>6344</v>
      </c>
      <c r="AY305" s="25">
        <v>5663</v>
      </c>
      <c r="AZ305" s="18">
        <v>681</v>
      </c>
      <c r="BA305" s="25">
        <v>33603</v>
      </c>
      <c r="BB305" s="25">
        <v>16305</v>
      </c>
      <c r="BC305" s="25">
        <v>17298</v>
      </c>
      <c r="BD305" s="63">
        <v>94.259451959764135</v>
      </c>
      <c r="BE305" s="25">
        <v>139202</v>
      </c>
      <c r="BF305" s="25">
        <v>67718</v>
      </c>
      <c r="BG305" s="25">
        <v>71484</v>
      </c>
      <c r="BH305" s="63">
        <v>94.731688209949084</v>
      </c>
      <c r="BI305" s="17">
        <v>0.1944561789300078</v>
      </c>
      <c r="BJ305" s="25">
        <v>60292</v>
      </c>
      <c r="BK305" s="25">
        <v>105614</v>
      </c>
      <c r="BL305" s="25">
        <v>6899</v>
      </c>
      <c r="BM305" s="17">
        <v>0.6361940651807525</v>
      </c>
      <c r="BN305" s="10">
        <f t="shared" si="977"/>
        <v>62867.484566440064</v>
      </c>
      <c r="BO305" s="29">
        <v>0.57087128600374948</v>
      </c>
      <c r="BP305" s="30">
        <f t="shared" si="978"/>
        <v>0.42912871399625052</v>
      </c>
      <c r="BQ305" s="31">
        <v>6.5322779177003047</v>
      </c>
      <c r="BR305" s="25">
        <v>112513</v>
      </c>
      <c r="BS305" s="25">
        <v>29685</v>
      </c>
      <c r="BT305" s="25">
        <v>72084</v>
      </c>
      <c r="BU305" s="25">
        <v>8053</v>
      </c>
      <c r="BV305" s="25">
        <v>1678</v>
      </c>
      <c r="BW305" s="18">
        <v>1013</v>
      </c>
      <c r="BX305" s="25">
        <v>35142</v>
      </c>
      <c r="BY305" s="25">
        <v>25655</v>
      </c>
      <c r="BZ305" s="25">
        <v>9487</v>
      </c>
      <c r="CA305" s="59">
        <v>0.26996186898867452</v>
      </c>
      <c r="CB305" s="25">
        <v>166461</v>
      </c>
      <c r="CC305" s="25">
        <v>6344</v>
      </c>
      <c r="CD305" s="17">
        <f t="shared" si="979"/>
        <v>3.8111029009798091E-2</v>
      </c>
      <c r="CE305" s="25">
        <v>1092</v>
      </c>
      <c r="CF305" s="25">
        <v>3162</v>
      </c>
      <c r="CG305" s="25">
        <v>5983</v>
      </c>
      <c r="CH305" s="25">
        <v>7562</v>
      </c>
      <c r="CI305" s="25">
        <v>6551</v>
      </c>
      <c r="CJ305" s="25">
        <v>4631</v>
      </c>
      <c r="CK305" s="25">
        <v>2819</v>
      </c>
      <c r="CL305" s="25">
        <v>1820</v>
      </c>
      <c r="CM305" s="25">
        <v>1522</v>
      </c>
      <c r="CN305" s="26">
        <v>4.7368106539183881</v>
      </c>
      <c r="CO305" s="27">
        <v>35142</v>
      </c>
      <c r="CP305" s="34">
        <f t="shared" si="980"/>
        <v>4.9173353821637926</v>
      </c>
      <c r="CQ305" s="25">
        <v>479</v>
      </c>
      <c r="CR305" s="25">
        <v>3265</v>
      </c>
      <c r="CS305" s="25">
        <v>1804</v>
      </c>
      <c r="CT305" s="25">
        <v>6541</v>
      </c>
      <c r="CU305" s="25">
        <v>22603</v>
      </c>
      <c r="CV305" s="18">
        <v>272</v>
      </c>
      <c r="CW305" s="18">
        <v>62</v>
      </c>
      <c r="CX305" s="18">
        <v>116</v>
      </c>
      <c r="CY305" s="25">
        <v>35142</v>
      </c>
      <c r="CZ305" s="25">
        <v>33387</v>
      </c>
      <c r="DA305" s="18">
        <v>746</v>
      </c>
      <c r="DB305" s="18">
        <v>231</v>
      </c>
      <c r="DC305" s="18">
        <v>606</v>
      </c>
      <c r="DD305" s="18">
        <v>101</v>
      </c>
      <c r="DE305" s="18">
        <v>71</v>
      </c>
      <c r="DF305" s="25">
        <v>35142</v>
      </c>
      <c r="DG305" s="25">
        <v>7599</v>
      </c>
      <c r="DH305" s="18">
        <v>127</v>
      </c>
      <c r="DI305" s="18">
        <v>25</v>
      </c>
      <c r="DJ305" s="25">
        <v>27085</v>
      </c>
      <c r="DK305" s="18">
        <v>98</v>
      </c>
      <c r="DL305" s="18">
        <v>208</v>
      </c>
      <c r="DM305" s="25">
        <f t="shared" si="981"/>
        <v>36596.59911217347</v>
      </c>
      <c r="DN305" s="17">
        <f t="shared" si="982"/>
        <v>0.77073018041090435</v>
      </c>
      <c r="DO305" s="17">
        <f t="shared" si="983"/>
        <v>2.7886859029082008E-3</v>
      </c>
      <c r="DP305" s="23">
        <f t="shared" si="984"/>
        <v>0.22056229013715781</v>
      </c>
      <c r="DQ305" s="23">
        <f t="shared" si="985"/>
        <v>0.77943770986284222</v>
      </c>
      <c r="DR305" s="25">
        <v>35142</v>
      </c>
      <c r="DS305" s="18">
        <v>296</v>
      </c>
      <c r="DT305" s="25">
        <v>24280</v>
      </c>
      <c r="DU305" s="18">
        <v>112</v>
      </c>
      <c r="DV305" s="25">
        <v>5124</v>
      </c>
      <c r="DW305" s="18">
        <v>98</v>
      </c>
      <c r="DX305" s="25">
        <v>5138</v>
      </c>
      <c r="DY305" s="18">
        <v>94</v>
      </c>
      <c r="DZ305" s="17">
        <f t="shared" si="986"/>
        <v>0.84832963405611517</v>
      </c>
      <c r="EA305" s="17">
        <f t="shared" si="987"/>
        <v>0.15167036594388483</v>
      </c>
      <c r="EB305" s="25">
        <v>35142</v>
      </c>
      <c r="EC305" s="25">
        <v>17924</v>
      </c>
      <c r="ED305" s="25">
        <v>4657</v>
      </c>
      <c r="EE305" s="25">
        <v>5557</v>
      </c>
      <c r="EF305" s="17">
        <f t="shared" si="1128"/>
        <v>0.15812987308633544</v>
      </c>
      <c r="EG305" s="25">
        <v>6651</v>
      </c>
      <c r="EH305" s="18">
        <v>353</v>
      </c>
      <c r="EI305" s="17">
        <f t="shared" si="988"/>
        <v>0.64256445279153152</v>
      </c>
      <c r="EJ305" s="17">
        <f t="shared" si="989"/>
        <v>0.18926071367594333</v>
      </c>
      <c r="EK305" s="69">
        <f t="shared" si="990"/>
        <v>0.46555403790336353</v>
      </c>
      <c r="EL305" s="27">
        <v>108858</v>
      </c>
      <c r="EM305" s="25">
        <v>44155</v>
      </c>
      <c r="EN305" s="25">
        <v>64703</v>
      </c>
      <c r="EO305" s="59">
        <v>0.40562016572047987</v>
      </c>
      <c r="EP305" s="25">
        <v>50773</v>
      </c>
      <c r="EQ305" s="25">
        <v>24268</v>
      </c>
      <c r="ER305" s="25">
        <v>26505</v>
      </c>
      <c r="ES305" s="59">
        <v>0.47797057491186268</v>
      </c>
      <c r="ET305" s="25">
        <v>58085</v>
      </c>
      <c r="EU305" s="25">
        <v>19887</v>
      </c>
      <c r="EV305" s="25">
        <v>38198</v>
      </c>
      <c r="EW305" s="59">
        <v>0.34237755014203325</v>
      </c>
      <c r="EX305" s="25">
        <v>20741</v>
      </c>
      <c r="EY305" s="25">
        <v>12464</v>
      </c>
      <c r="EZ305" s="25">
        <v>8277</v>
      </c>
      <c r="FA305" s="59">
        <v>0.60093534545103899</v>
      </c>
      <c r="FB305" s="25">
        <v>88117</v>
      </c>
      <c r="FC305" s="25">
        <v>31691</v>
      </c>
      <c r="FD305" s="25">
        <v>56426</v>
      </c>
      <c r="FE305" s="59">
        <v>0.35964683318769358</v>
      </c>
      <c r="FF305" s="25">
        <v>81290</v>
      </c>
      <c r="FG305" s="25">
        <v>15717</v>
      </c>
      <c r="FH305" s="25">
        <v>15686</v>
      </c>
      <c r="FI305" s="25">
        <v>49887</v>
      </c>
      <c r="FJ305" s="23">
        <f t="shared" si="991"/>
        <v>0.6136917209988928</v>
      </c>
      <c r="FK305" s="23">
        <f t="shared" si="992"/>
        <v>0.19296346414073071</v>
      </c>
      <c r="FL305" s="36">
        <f t="shared" si="993"/>
        <v>0.31505201755968487</v>
      </c>
      <c r="FM305" s="25">
        <v>37528</v>
      </c>
      <c r="FN305" s="25">
        <v>7029</v>
      </c>
      <c r="FO305" s="17">
        <f t="shared" si="994"/>
        <v>0.18730014922191429</v>
      </c>
      <c r="FP305" s="60">
        <v>7386</v>
      </c>
      <c r="FQ305" s="17">
        <f t="shared" si="995"/>
        <v>0.19681304625879342</v>
      </c>
      <c r="FR305" s="61">
        <v>23113</v>
      </c>
      <c r="FS305" s="17">
        <f t="shared" si="996"/>
        <v>0.61588680451929223</v>
      </c>
      <c r="FT305" s="25">
        <v>43762</v>
      </c>
      <c r="FU305" s="25">
        <v>8688</v>
      </c>
      <c r="FV305" s="25">
        <v>8300</v>
      </c>
      <c r="FW305" s="17">
        <f t="shared" si="997"/>
        <v>0.61180933229742696</v>
      </c>
      <c r="FX305" s="17">
        <f t="shared" si="998"/>
        <v>0.18966226406471368</v>
      </c>
      <c r="FY305" s="25">
        <v>26774</v>
      </c>
      <c r="FZ305" s="25">
        <v>80990</v>
      </c>
      <c r="GA305" s="25">
        <v>66100</v>
      </c>
      <c r="GB305" s="25">
        <v>8187</v>
      </c>
      <c r="GC305" s="25">
        <v>3548</v>
      </c>
      <c r="GD305" s="18">
        <v>1608</v>
      </c>
      <c r="GE305" s="18">
        <v>52</v>
      </c>
      <c r="GF305" s="18">
        <v>1079</v>
      </c>
      <c r="GG305" s="18">
        <v>109</v>
      </c>
      <c r="GH305" s="18">
        <v>26</v>
      </c>
      <c r="GI305" s="18">
        <v>281</v>
      </c>
      <c r="GJ305" s="10">
        <f t="shared" si="999"/>
        <v>66100</v>
      </c>
      <c r="GK305" s="10">
        <f t="shared" si="1129"/>
        <v>14890</v>
      </c>
      <c r="GL305" s="10">
        <f t="shared" si="1130"/>
        <v>6703.0000000000009</v>
      </c>
      <c r="GM305" s="10">
        <f t="shared" si="1000"/>
        <v>74287</v>
      </c>
      <c r="GN305" s="10">
        <f t="shared" si="1131"/>
        <v>3155</v>
      </c>
      <c r="GO305" s="17">
        <f t="shared" si="1001"/>
        <v>0.81615014199283864</v>
      </c>
      <c r="GP305" s="17">
        <f t="shared" si="1132"/>
        <v>0.18384985800716139</v>
      </c>
      <c r="GQ305" s="17">
        <f t="shared" si="1133"/>
        <v>8.2763304111618724E-2</v>
      </c>
      <c r="GR305" s="17">
        <f t="shared" si="1134"/>
        <v>3.8955426595876037E-2</v>
      </c>
      <c r="GS305" s="17">
        <f t="shared" si="1002"/>
        <v>0.13330658105939006</v>
      </c>
      <c r="GT305" s="25">
        <v>39117</v>
      </c>
      <c r="GU305" s="25">
        <v>30622</v>
      </c>
      <c r="GV305" s="25">
        <v>4679</v>
      </c>
      <c r="GW305" s="25">
        <v>2165</v>
      </c>
      <c r="GX305" s="18">
        <v>845</v>
      </c>
      <c r="GY305" s="18">
        <v>30</v>
      </c>
      <c r="GZ305" s="18">
        <v>502</v>
      </c>
      <c r="HA305" s="18">
        <v>45</v>
      </c>
      <c r="HB305" s="18">
        <v>13</v>
      </c>
      <c r="HC305" s="18">
        <v>216</v>
      </c>
      <c r="HD305" s="23">
        <f t="shared" si="1003"/>
        <v>0.7828309941968965</v>
      </c>
      <c r="HE305" s="23">
        <f t="shared" si="1004"/>
        <v>0.2171690058031035</v>
      </c>
      <c r="HF305" s="23">
        <f t="shared" si="1005"/>
        <v>9.7553493366055677E-2</v>
      </c>
      <c r="HG305" s="23">
        <f t="shared" si="1006"/>
        <v>4.2206713193752077E-2</v>
      </c>
      <c r="HH305" s="25">
        <v>41873</v>
      </c>
      <c r="HI305" s="25">
        <v>35478</v>
      </c>
      <c r="HJ305" s="25">
        <v>3508</v>
      </c>
      <c r="HK305" s="25">
        <v>1383</v>
      </c>
      <c r="HL305" s="18">
        <v>763</v>
      </c>
      <c r="HM305" s="18">
        <v>22</v>
      </c>
      <c r="HN305" s="18">
        <v>577</v>
      </c>
      <c r="HO305" s="18">
        <v>64</v>
      </c>
      <c r="HP305" s="18">
        <v>13</v>
      </c>
      <c r="HQ305" s="18">
        <v>65</v>
      </c>
      <c r="HR305" s="23">
        <f t="shared" si="1007"/>
        <v>0.84727628782270203</v>
      </c>
      <c r="HS305" s="23">
        <f t="shared" si="1008"/>
        <v>0.15272371217729802</v>
      </c>
      <c r="HT305" s="80">
        <f t="shared" si="1009"/>
        <v>6.8946576552909991E-2</v>
      </c>
      <c r="HU305" s="27">
        <v>133225</v>
      </c>
      <c r="HV305" s="18">
        <v>2100</v>
      </c>
      <c r="HW305" s="25">
        <v>9813</v>
      </c>
      <c r="HX305" s="18">
        <v>1872</v>
      </c>
      <c r="HY305" s="25">
        <v>41951</v>
      </c>
      <c r="HZ305" s="25">
        <v>30019</v>
      </c>
      <c r="IA305" s="18">
        <v>1901</v>
      </c>
      <c r="IB305" s="18">
        <v>909</v>
      </c>
      <c r="IC305" s="25">
        <v>10503</v>
      </c>
      <c r="ID305" s="25">
        <v>20092</v>
      </c>
      <c r="IE305" s="25">
        <v>6530</v>
      </c>
      <c r="IF305" s="18">
        <v>617</v>
      </c>
      <c r="IG305" s="25">
        <v>6918</v>
      </c>
      <c r="IH305" s="17">
        <f t="shared" si="1010"/>
        <v>0.37613811221617566</v>
      </c>
      <c r="II305" s="17">
        <f t="shared" si="1011"/>
        <v>0.22532557703133796</v>
      </c>
      <c r="IJ305" s="30">
        <f t="shared" si="1012"/>
        <v>4.4380225856957258</v>
      </c>
      <c r="IK305" s="17">
        <f t="shared" si="1084"/>
        <v>6.0667233158967826E-2</v>
      </c>
      <c r="IL305" s="25">
        <v>64257</v>
      </c>
      <c r="IM305" s="25">
        <v>1534</v>
      </c>
      <c r="IN305" s="25">
        <v>6554</v>
      </c>
      <c r="IO305" s="25">
        <v>1183</v>
      </c>
      <c r="IP305" s="25">
        <v>26258</v>
      </c>
      <c r="IQ305" s="25">
        <v>13020</v>
      </c>
      <c r="IR305" s="25">
        <v>1055</v>
      </c>
      <c r="IS305" s="18">
        <v>542</v>
      </c>
      <c r="IT305" s="25">
        <v>4671</v>
      </c>
      <c r="IU305" s="25">
        <v>1678</v>
      </c>
      <c r="IV305" s="25">
        <v>2677</v>
      </c>
      <c r="IW305" s="18">
        <v>294</v>
      </c>
      <c r="IX305" s="25">
        <v>4791</v>
      </c>
      <c r="IY305" s="17">
        <f t="shared" si="1013"/>
        <v>0.77196258773363213</v>
      </c>
      <c r="IZ305" s="25">
        <v>68968</v>
      </c>
      <c r="JA305" s="18">
        <v>566</v>
      </c>
      <c r="JB305" s="25">
        <v>3259</v>
      </c>
      <c r="JC305" s="18">
        <v>689</v>
      </c>
      <c r="JD305" s="25">
        <v>15693</v>
      </c>
      <c r="JE305" s="25">
        <v>16999</v>
      </c>
      <c r="JF305" s="18">
        <v>846</v>
      </c>
      <c r="JG305" s="18">
        <v>367</v>
      </c>
      <c r="JH305" s="25">
        <v>5832</v>
      </c>
      <c r="JI305" s="25">
        <v>18414</v>
      </c>
      <c r="JJ305" s="25">
        <v>3853</v>
      </c>
      <c r="JK305" s="18">
        <v>323</v>
      </c>
      <c r="JL305" s="25">
        <v>2127</v>
      </c>
      <c r="JM305" s="80">
        <f t="shared" si="1014"/>
        <v>0.55173413757104739</v>
      </c>
      <c r="JN305" s="27">
        <v>133225</v>
      </c>
      <c r="JO305" s="25">
        <v>47896</v>
      </c>
      <c r="JP305" s="18">
        <v>94</v>
      </c>
      <c r="JQ305" s="18">
        <v>805</v>
      </c>
      <c r="JR305" s="25">
        <v>7100</v>
      </c>
      <c r="JS305" s="18">
        <v>417</v>
      </c>
      <c r="JT305" s="18">
        <v>256</v>
      </c>
      <c r="JU305" s="18">
        <v>32</v>
      </c>
      <c r="JV305" s="18">
        <v>35</v>
      </c>
      <c r="JW305" s="25">
        <v>76590</v>
      </c>
      <c r="JX305" s="17">
        <f t="shared" si="1015"/>
        <v>0.57489209983111278</v>
      </c>
      <c r="JY305" s="17">
        <f t="shared" si="1016"/>
        <v>0.42510790016888722</v>
      </c>
      <c r="JZ305" s="25">
        <v>26578</v>
      </c>
      <c r="KA305" s="25">
        <v>16337</v>
      </c>
      <c r="KB305" s="18">
        <v>55</v>
      </c>
      <c r="KC305" s="18">
        <v>212</v>
      </c>
      <c r="KD305" s="25">
        <v>899</v>
      </c>
      <c r="KE305" s="18">
        <v>218</v>
      </c>
      <c r="KF305" s="18">
        <v>57</v>
      </c>
      <c r="KG305" s="18">
        <v>31</v>
      </c>
      <c r="KH305" s="18">
        <v>6</v>
      </c>
      <c r="KI305" s="25">
        <v>8763</v>
      </c>
      <c r="KJ305" s="17">
        <f t="shared" si="1017"/>
        <v>0.32970878169914969</v>
      </c>
      <c r="KK305" s="25">
        <v>106647</v>
      </c>
      <c r="KL305" s="25">
        <v>31559</v>
      </c>
      <c r="KM305" s="18">
        <v>39</v>
      </c>
      <c r="KN305" s="18">
        <v>593</v>
      </c>
      <c r="KO305" s="25">
        <v>6201</v>
      </c>
      <c r="KP305" s="18">
        <v>199</v>
      </c>
      <c r="KQ305" s="18">
        <v>199</v>
      </c>
      <c r="KR305" s="18">
        <v>1</v>
      </c>
      <c r="KS305" s="18">
        <v>29</v>
      </c>
      <c r="KT305" s="25">
        <v>67827</v>
      </c>
      <c r="KU305" s="69">
        <f t="shared" si="1095"/>
        <v>0.63599538664941346</v>
      </c>
      <c r="KV305" s="27">
        <v>172805</v>
      </c>
      <c r="KW305" s="25">
        <v>168529</v>
      </c>
      <c r="KX305" s="25">
        <v>4276</v>
      </c>
      <c r="KY305" s="59">
        <v>2.4744654379213565E-2</v>
      </c>
      <c r="KZ305" s="25">
        <v>2182</v>
      </c>
      <c r="LA305" s="25">
        <v>2055</v>
      </c>
      <c r="LB305" s="18">
        <v>1695</v>
      </c>
      <c r="LC305" s="18">
        <v>1804</v>
      </c>
      <c r="LD305" s="25">
        <v>84023</v>
      </c>
      <c r="LE305" s="25">
        <v>81961</v>
      </c>
      <c r="LF305" s="25">
        <v>2062</v>
      </c>
      <c r="LG305" s="59">
        <v>2.4540899515608824E-2</v>
      </c>
      <c r="LH305" s="25">
        <v>88782</v>
      </c>
      <c r="LI305" s="25">
        <v>86568</v>
      </c>
      <c r="LJ305" s="25">
        <v>2214</v>
      </c>
      <c r="LK305" s="35">
        <v>2.4937487328512541E-2</v>
      </c>
      <c r="LL305" s="27">
        <v>35142</v>
      </c>
      <c r="LM305" s="18">
        <v>251</v>
      </c>
      <c r="LN305" s="25">
        <v>13495</v>
      </c>
      <c r="LO305" s="25">
        <v>13985</v>
      </c>
      <c r="LP305" s="25">
        <v>1644</v>
      </c>
      <c r="LQ305" s="18">
        <v>500</v>
      </c>
      <c r="LR305" s="25">
        <v>5267</v>
      </c>
      <c r="LS305" s="23">
        <f t="shared" si="1018"/>
        <v>0.14987763929201525</v>
      </c>
      <c r="LT305" s="23">
        <f t="shared" si="1019"/>
        <v>0.85012236070798475</v>
      </c>
      <c r="LU305" s="17">
        <f t="shared" si="1020"/>
        <v>0.39115588185077682</v>
      </c>
      <c r="LV305" s="25">
        <v>35142</v>
      </c>
      <c r="LW305" s="25">
        <v>6277</v>
      </c>
      <c r="LX305" s="18">
        <v>588</v>
      </c>
      <c r="LY305" s="25">
        <v>5900</v>
      </c>
      <c r="LZ305" s="25">
        <v>4618</v>
      </c>
      <c r="MA305" s="25">
        <v>2506</v>
      </c>
      <c r="MB305" s="25">
        <v>5088</v>
      </c>
      <c r="MC305" s="25">
        <v>8919</v>
      </c>
      <c r="MD305" s="18">
        <v>699</v>
      </c>
      <c r="ME305" s="18">
        <v>0</v>
      </c>
      <c r="MF305" s="18">
        <v>547</v>
      </c>
      <c r="MG305" s="17">
        <f t="shared" si="1021"/>
        <v>0.4698935746400319</v>
      </c>
      <c r="MH305" s="17">
        <f t="shared" si="1022"/>
        <v>0.38313129588526551</v>
      </c>
      <c r="MI305" s="25">
        <v>35142</v>
      </c>
      <c r="MJ305" s="25">
        <v>6458</v>
      </c>
      <c r="MK305" s="18">
        <v>664</v>
      </c>
      <c r="ML305" s="25">
        <v>6249</v>
      </c>
      <c r="MM305" s="25">
        <v>4493</v>
      </c>
      <c r="MN305" s="25">
        <v>2447</v>
      </c>
      <c r="MO305" s="25">
        <v>5298</v>
      </c>
      <c r="MP305" s="25">
        <v>8965</v>
      </c>
      <c r="MQ305" s="18">
        <v>9</v>
      </c>
      <c r="MR305" s="18">
        <v>0</v>
      </c>
      <c r="MS305" s="18">
        <v>559</v>
      </c>
      <c r="MT305" s="17">
        <f t="shared" si="1023"/>
        <v>0.6358488418416709</v>
      </c>
      <c r="MU305" s="69">
        <f t="shared" si="1024"/>
        <v>0.38714358886802114</v>
      </c>
      <c r="MV305" s="27">
        <v>35142</v>
      </c>
      <c r="MW305" s="18">
        <v>795</v>
      </c>
      <c r="MX305" s="25">
        <v>1501</v>
      </c>
      <c r="MY305" s="25">
        <v>8303</v>
      </c>
      <c r="MZ305" s="25">
        <v>1360</v>
      </c>
      <c r="NA305" s="18">
        <v>793</v>
      </c>
      <c r="NB305" s="25">
        <v>2734</v>
      </c>
      <c r="NC305" s="25">
        <v>18414</v>
      </c>
      <c r="ND305" s="25">
        <v>1242</v>
      </c>
      <c r="NE305" s="17">
        <f t="shared" si="1025"/>
        <v>2.2622502987877754E-2</v>
      </c>
      <c r="NF305" s="10">
        <f t="shared" si="1026"/>
        <v>3765.7644698651184</v>
      </c>
      <c r="NG305" s="17">
        <f t="shared" si="1027"/>
        <v>0.569176483979284</v>
      </c>
      <c r="NH305" s="25">
        <v>35142</v>
      </c>
      <c r="NI305" s="18">
        <v>107</v>
      </c>
      <c r="NJ305" s="18">
        <v>4</v>
      </c>
      <c r="NK305" s="18">
        <v>71</v>
      </c>
      <c r="NL305" s="18">
        <v>38</v>
      </c>
      <c r="NM305" s="25">
        <v>33096</v>
      </c>
      <c r="NN305" s="25">
        <v>1717</v>
      </c>
      <c r="NO305" s="18">
        <v>81</v>
      </c>
      <c r="NP305" s="18">
        <v>0</v>
      </c>
      <c r="NQ305" s="32">
        <v>28</v>
      </c>
      <c r="NR305" s="27">
        <v>35142</v>
      </c>
      <c r="NS305" s="37">
        <f t="shared" si="1028"/>
        <v>0.83043082351602071</v>
      </c>
      <c r="NT305" s="37">
        <f t="shared" si="1029"/>
        <v>0.22408064851916751</v>
      </c>
      <c r="NU305" s="37">
        <f t="shared" si="1030"/>
        <v>1.2041942226638798</v>
      </c>
      <c r="NV305" s="17">
        <f t="shared" si="1031"/>
        <v>0.24452515337766537</v>
      </c>
      <c r="NW305" s="10">
        <f t="shared" si="1032"/>
        <v>19213</v>
      </c>
      <c r="NX305" s="17">
        <f t="shared" si="1033"/>
        <v>0.54672471686301294</v>
      </c>
      <c r="NY305" s="19">
        <f t="shared" si="1034"/>
        <v>0.34624880606967146</v>
      </c>
      <c r="NZ305" s="25">
        <v>7867</v>
      </c>
      <c r="OA305" s="25">
        <v>15929</v>
      </c>
      <c r="OB305" s="18">
        <v>794</v>
      </c>
      <c r="OC305" s="25">
        <v>3698</v>
      </c>
      <c r="OD305" s="18">
        <v>424</v>
      </c>
      <c r="OE305" s="18">
        <v>471</v>
      </c>
      <c r="OF305" s="17">
        <f t="shared" si="1035"/>
        <v>0.10523020886688293</v>
      </c>
      <c r="OG305" s="17">
        <f t="shared" si="1036"/>
        <v>0.22386318365488589</v>
      </c>
      <c r="OH305" s="17">
        <f t="shared" si="1037"/>
        <v>0.45327528313698706</v>
      </c>
      <c r="OI305" s="69">
        <f t="shared" si="1038"/>
        <v>1.3402765921120028E-2</v>
      </c>
      <c r="OJ305" s="27">
        <v>35142</v>
      </c>
      <c r="OK305" s="18">
        <v>874</v>
      </c>
      <c r="OL305" s="25">
        <v>23061</v>
      </c>
      <c r="OM305" s="25">
        <v>2069</v>
      </c>
      <c r="ON305" s="25">
        <v>1879</v>
      </c>
      <c r="OO305" s="18">
        <v>23</v>
      </c>
      <c r="OP305" s="18">
        <v>11</v>
      </c>
      <c r="OQ305" s="25">
        <v>12794</v>
      </c>
      <c r="OR305" s="69">
        <f t="shared" si="1039"/>
        <v>0.73487564737351319</v>
      </c>
      <c r="OS305" s="22">
        <v>41589</v>
      </c>
      <c r="OT305" s="22">
        <v>41589</v>
      </c>
      <c r="OU305" s="38">
        <f t="shared" si="1097"/>
        <v>0.69582894142448426</v>
      </c>
      <c r="OV305" s="39">
        <v>0.66663252302291465</v>
      </c>
      <c r="OW305" s="22">
        <v>2772458</v>
      </c>
      <c r="OX305" s="36">
        <f t="shared" si="1098"/>
        <v>113443436.44399999</v>
      </c>
      <c r="OY305" s="36">
        <f t="shared" si="1099"/>
        <v>2817836.9653774714</v>
      </c>
      <c r="OZ305" s="22">
        <v>12839</v>
      </c>
      <c r="PA305" s="22">
        <v>12839</v>
      </c>
      <c r="PB305" s="38">
        <f t="shared" si="1100"/>
        <v>0.21481035319312689</v>
      </c>
      <c r="PC305" s="39">
        <v>0.7821987693745619</v>
      </c>
      <c r="PD305" s="22">
        <v>1004265</v>
      </c>
      <c r="PE305" s="40">
        <f t="shared" si="1040"/>
        <v>41092515.269999996</v>
      </c>
      <c r="PF305" s="36">
        <f t="shared" si="1041"/>
        <v>3943587.1390704359</v>
      </c>
      <c r="PG305" s="22"/>
      <c r="PH305" s="22"/>
      <c r="PI305" s="38">
        <f t="shared" si="1101"/>
        <v>0</v>
      </c>
      <c r="PJ305" s="39">
        <v>0</v>
      </c>
      <c r="PK305" s="22"/>
      <c r="PL305" s="41">
        <f t="shared" si="1042"/>
        <v>0</v>
      </c>
      <c r="PM305" s="36">
        <f t="shared" si="1043"/>
        <v>0</v>
      </c>
      <c r="PN305" s="22">
        <v>5242</v>
      </c>
      <c r="PO305" s="22">
        <v>5242</v>
      </c>
      <c r="PP305" s="38">
        <f t="shared" si="1102"/>
        <v>8.7704328330740017E-2</v>
      </c>
      <c r="PQ305" s="39">
        <v>0.63360167874856932</v>
      </c>
      <c r="PR305" s="22">
        <v>332134</v>
      </c>
      <c r="PS305" s="41">
        <f t="shared" si="1044"/>
        <v>13590259.012</v>
      </c>
      <c r="PT305" s="36">
        <f t="shared" si="1045"/>
        <v>687322.39331458288</v>
      </c>
      <c r="PU305" s="22"/>
      <c r="PV305" s="22"/>
      <c r="PW305" s="38">
        <f t="shared" si="1103"/>
        <v>0</v>
      </c>
      <c r="PX305" s="39">
        <v>0</v>
      </c>
      <c r="PY305" s="22"/>
      <c r="PZ305" s="36">
        <f t="shared" si="1046"/>
        <v>0</v>
      </c>
      <c r="QA305" s="22"/>
      <c r="QB305" s="22"/>
      <c r="QC305" s="39">
        <v>0</v>
      </c>
      <c r="QD305" s="22"/>
      <c r="QE305" s="22">
        <f t="shared" si="1047"/>
        <v>0</v>
      </c>
      <c r="QF305" s="22"/>
      <c r="QG305" s="22">
        <v>99</v>
      </c>
      <c r="QH305" s="22">
        <v>99</v>
      </c>
      <c r="QI305" s="38">
        <f t="shared" si="1104"/>
        <v>1.6563770516488481E-3</v>
      </c>
      <c r="QJ305" s="39">
        <v>0.24121212121212121</v>
      </c>
      <c r="QK305" s="22">
        <v>2388</v>
      </c>
      <c r="QL305" s="42">
        <f t="shared" si="1048"/>
        <v>60.09076363636364</v>
      </c>
      <c r="QM305" s="22">
        <f t="shared" si="1105"/>
        <v>0</v>
      </c>
      <c r="QN305" s="22"/>
      <c r="QO305" s="22"/>
      <c r="QP305" s="38">
        <f t="shared" si="1106"/>
        <v>0</v>
      </c>
      <c r="QQ305" s="39">
        <v>0</v>
      </c>
      <c r="QR305" s="22"/>
      <c r="QS305" s="36">
        <f t="shared" si="1049"/>
        <v>0</v>
      </c>
      <c r="QT305" s="22"/>
      <c r="QU305" s="22"/>
      <c r="QV305" s="38">
        <f t="shared" si="1107"/>
        <v>0</v>
      </c>
      <c r="QW305" s="39">
        <v>0</v>
      </c>
      <c r="QX305" s="22"/>
      <c r="QY305" s="36">
        <f t="shared" si="1050"/>
        <v>0</v>
      </c>
      <c r="QZ305" s="22"/>
      <c r="RA305" s="22"/>
      <c r="RB305" s="38">
        <f t="shared" si="1108"/>
        <v>0</v>
      </c>
      <c r="RC305" s="39">
        <v>0</v>
      </c>
      <c r="RD305" s="22"/>
      <c r="RE305" s="36">
        <f t="shared" si="1051"/>
        <v>0</v>
      </c>
      <c r="RF305" s="10">
        <f t="shared" si="1109"/>
        <v>59769</v>
      </c>
      <c r="RG305" s="10">
        <f t="shared" si="1110"/>
        <v>59769</v>
      </c>
      <c r="RH305" s="17">
        <f t="shared" si="1111"/>
        <v>7.6872026577047586E-2</v>
      </c>
      <c r="RI305" s="17">
        <f t="shared" si="1112"/>
        <v>1.756276155053717E-3</v>
      </c>
      <c r="RJ305" s="17">
        <f t="shared" si="1113"/>
        <v>0.37829374838621344</v>
      </c>
      <c r="RK305" s="17">
        <f t="shared" si="1114"/>
        <v>0.52942536394286233</v>
      </c>
      <c r="RL305" s="17">
        <f t="shared" si="1115"/>
        <v>9.2272820504335482E-2</v>
      </c>
      <c r="RM305" s="17">
        <f t="shared" si="1116"/>
        <v>0</v>
      </c>
      <c r="RN305" s="17">
        <f t="shared" si="1117"/>
        <v>0</v>
      </c>
      <c r="RO305" s="17">
        <f t="shared" si="1118"/>
        <v>0</v>
      </c>
      <c r="RP305" s="17">
        <f t="shared" si="1119"/>
        <v>0</v>
      </c>
      <c r="RQ305" s="17">
        <f t="shared" si="1120"/>
        <v>8.0671665886620401E-6</v>
      </c>
      <c r="RR305" s="36">
        <f t="shared" si="1121"/>
        <v>7448806.5885261269</v>
      </c>
      <c r="RS305" s="36">
        <f t="shared" si="1122"/>
        <v>43.105272350488278</v>
      </c>
      <c r="RT305" s="10">
        <f t="shared" si="1123"/>
        <v>0</v>
      </c>
      <c r="RU305" s="17">
        <f t="shared" si="1124"/>
        <v>0</v>
      </c>
      <c r="RV305" s="37">
        <f t="shared" si="1125"/>
        <v>2.8912145091937291</v>
      </c>
      <c r="RW305" s="36">
        <f t="shared" si="1126"/>
        <v>0.34587540869766498</v>
      </c>
      <c r="RX305" s="85">
        <v>-3.0723099999999999</v>
      </c>
      <c r="RY305" s="93">
        <v>39</v>
      </c>
      <c r="RZ305" s="43" t="b">
        <v>0</v>
      </c>
      <c r="SA305" s="18" t="b">
        <v>0</v>
      </c>
      <c r="SB305" s="18" t="b">
        <v>0</v>
      </c>
      <c r="SC305" s="18" t="b">
        <v>0</v>
      </c>
      <c r="SD305" s="18" t="b">
        <v>0</v>
      </c>
      <c r="SE305" s="32" t="b">
        <v>1</v>
      </c>
      <c r="SF305" s="43" t="b">
        <v>0</v>
      </c>
      <c r="SG305" s="18" t="b">
        <v>1</v>
      </c>
      <c r="SH305" s="18">
        <v>1</v>
      </c>
      <c r="SI305" s="18"/>
      <c r="SJ305" s="22"/>
      <c r="SK305" s="22"/>
      <c r="SL305" s="22">
        <v>1</v>
      </c>
      <c r="SM305" s="22">
        <v>0</v>
      </c>
      <c r="SN305" s="18"/>
      <c r="SO305" s="18"/>
      <c r="SP305" s="18"/>
      <c r="SQ305" s="17">
        <f t="shared" si="1052"/>
        <v>0</v>
      </c>
      <c r="SR305" s="17">
        <f t="shared" si="1053"/>
        <v>2.4875621890547263E-3</v>
      </c>
      <c r="SS305" s="17">
        <f t="shared" si="1054"/>
        <v>0</v>
      </c>
      <c r="ST305" s="17">
        <f t="shared" si="1055"/>
        <v>0</v>
      </c>
      <c r="SU305" s="17">
        <f t="shared" si="1056"/>
        <v>0</v>
      </c>
      <c r="SV305" s="17">
        <f t="shared" si="1127"/>
        <v>0</v>
      </c>
      <c r="SW305" s="17">
        <f t="shared" si="1057"/>
        <v>0</v>
      </c>
      <c r="SX305" s="17">
        <f t="shared" si="1058"/>
        <v>2.0833333333333332E-2</v>
      </c>
      <c r="SY305" s="17">
        <f t="shared" si="1059"/>
        <v>0</v>
      </c>
      <c r="SZ305" s="17">
        <f t="shared" si="1060"/>
        <v>6.2189054726368158E-4</v>
      </c>
      <c r="TA305" s="17">
        <f t="shared" si="1061"/>
        <v>5.208333333333333E-3</v>
      </c>
      <c r="TB305" s="24">
        <f t="shared" si="1096"/>
        <v>192</v>
      </c>
      <c r="TC305" s="69">
        <f t="shared" si="1063"/>
        <v>0.30967741935483872</v>
      </c>
      <c r="TD305" s="17">
        <f t="shared" si="1085"/>
        <v>8.4005376344086021E-6</v>
      </c>
      <c r="TE305" s="95"/>
      <c r="TF305" s="71"/>
      <c r="TG305" s="71">
        <v>2</v>
      </c>
      <c r="TH305" s="71">
        <v>6</v>
      </c>
      <c r="TI305" s="71"/>
      <c r="TJ305" s="71"/>
      <c r="TK305" s="71">
        <v>4</v>
      </c>
      <c r="TL305" s="71"/>
      <c r="TM305" s="71">
        <v>1</v>
      </c>
      <c r="TN305" s="71"/>
      <c r="TO305" s="71"/>
      <c r="TP305" s="71"/>
      <c r="TQ305" s="71"/>
      <c r="TR305" s="72"/>
      <c r="TS305" s="72"/>
      <c r="TT305" s="72"/>
      <c r="TU305" s="72">
        <v>1</v>
      </c>
      <c r="TV305" s="72">
        <v>2</v>
      </c>
      <c r="TW305" s="72"/>
      <c r="TX305" s="72"/>
      <c r="TY305" s="72">
        <v>4</v>
      </c>
      <c r="TZ305" s="72">
        <v>3</v>
      </c>
      <c r="UA305" s="72"/>
      <c r="UB305" s="72"/>
      <c r="UC305" s="72"/>
      <c r="UD305" s="72"/>
      <c r="UE305" s="72"/>
      <c r="UF305" s="72"/>
      <c r="UG305" s="72">
        <v>2</v>
      </c>
      <c r="UH305" s="72"/>
      <c r="UI305" s="72"/>
      <c r="UJ305" s="73"/>
      <c r="UK305" s="73"/>
      <c r="UL305" s="73"/>
      <c r="UM305" s="73">
        <v>1</v>
      </c>
      <c r="UN305" s="73">
        <v>24</v>
      </c>
      <c r="UO305" s="73"/>
      <c r="UP305" s="73">
        <v>3</v>
      </c>
      <c r="UQ305" s="73"/>
      <c r="UR305" s="73">
        <v>8</v>
      </c>
      <c r="US305" s="73"/>
      <c r="UT305" s="73"/>
      <c r="UU305" s="73"/>
      <c r="UV305" s="73">
        <v>7</v>
      </c>
      <c r="UW305" s="73"/>
      <c r="UX305" s="73"/>
      <c r="UY305" s="73">
        <v>2</v>
      </c>
      <c r="UZ305" s="73"/>
      <c r="VA305" s="73"/>
      <c r="VB305" s="73"/>
      <c r="VC305" s="73"/>
      <c r="VD305" s="73"/>
      <c r="VE305" s="73">
        <v>1</v>
      </c>
      <c r="VF305" s="73">
        <v>24</v>
      </c>
      <c r="VG305" s="73"/>
      <c r="VH305" s="73">
        <v>17</v>
      </c>
      <c r="VI305" s="73">
        <v>42</v>
      </c>
      <c r="VJ305" s="73">
        <v>8</v>
      </c>
      <c r="VK305" s="73">
        <v>15</v>
      </c>
      <c r="VL305" s="73"/>
      <c r="VM305" s="73"/>
      <c r="VN305" s="73">
        <v>6</v>
      </c>
      <c r="VO305" s="73"/>
      <c r="VP305" s="73">
        <v>26</v>
      </c>
      <c r="VQ305" s="73"/>
      <c r="VR305" s="73"/>
      <c r="VS305" s="73"/>
      <c r="VT305" s="73"/>
      <c r="VU305" s="73"/>
      <c r="VV305" s="73"/>
      <c r="VW305" s="73">
        <v>25</v>
      </c>
      <c r="VX305" s="73"/>
      <c r="VY305" s="73">
        <v>27</v>
      </c>
      <c r="VZ305" s="73">
        <v>59</v>
      </c>
      <c r="WA305" s="73">
        <v>30</v>
      </c>
      <c r="WB305" s="73"/>
      <c r="WC305" s="73">
        <v>18</v>
      </c>
      <c r="WD305" s="73">
        <v>1</v>
      </c>
      <c r="WE305" s="73"/>
      <c r="WF305" s="73">
        <v>7</v>
      </c>
      <c r="WG305" s="73"/>
      <c r="WH305" s="73"/>
      <c r="WI305" s="73"/>
      <c r="WJ305" s="73">
        <v>2</v>
      </c>
      <c r="WK305" s="73"/>
      <c r="WL305" s="73"/>
      <c r="WM305" s="73"/>
      <c r="WN305" s="73"/>
      <c r="WO305" s="22">
        <f t="shared" si="1064"/>
        <v>0</v>
      </c>
      <c r="WP305" s="22">
        <f t="shared" si="1065"/>
        <v>0</v>
      </c>
      <c r="WQ305" s="22">
        <f t="shared" si="1066"/>
        <v>0</v>
      </c>
      <c r="WR305" s="22">
        <f t="shared" si="1067"/>
        <v>5</v>
      </c>
      <c r="WS305" s="22">
        <f t="shared" si="1068"/>
        <v>81</v>
      </c>
      <c r="WT305" s="22">
        <f t="shared" si="1069"/>
        <v>0</v>
      </c>
      <c r="WU305" s="22">
        <f t="shared" si="1070"/>
        <v>47</v>
      </c>
      <c r="WV305" s="22">
        <f t="shared" si="1071"/>
        <v>46</v>
      </c>
      <c r="WW305" s="22">
        <f t="shared" si="1072"/>
        <v>53</v>
      </c>
      <c r="WX305" s="22">
        <f t="shared" si="1073"/>
        <v>0</v>
      </c>
      <c r="WY305" s="22">
        <f t="shared" si="1074"/>
        <v>34</v>
      </c>
      <c r="WZ305" s="22">
        <f t="shared" si="1075"/>
        <v>0</v>
      </c>
      <c r="XA305" s="22">
        <f t="shared" si="1076"/>
        <v>0</v>
      </c>
      <c r="XB305" s="22">
        <f t="shared" si="1077"/>
        <v>20</v>
      </c>
      <c r="XC305" s="22">
        <f t="shared" si="1078"/>
        <v>0</v>
      </c>
      <c r="XD305" s="22">
        <f t="shared" si="1079"/>
        <v>0</v>
      </c>
      <c r="XE305" s="22">
        <f t="shared" si="1080"/>
        <v>32</v>
      </c>
      <c r="XF305" s="22">
        <f t="shared" si="1081"/>
        <v>0</v>
      </c>
      <c r="XG305" s="93">
        <f t="shared" si="1082"/>
        <v>0</v>
      </c>
    </row>
    <row r="306" spans="1:631" ht="17.100000000000001" customHeight="1" x14ac:dyDescent="0.2">
      <c r="A306" s="101"/>
      <c r="B306" s="27" t="s">
        <v>560</v>
      </c>
      <c r="C306" s="535" t="s">
        <v>561</v>
      </c>
      <c r="D306" s="25" t="s">
        <v>651</v>
      </c>
      <c r="E306" s="535" t="s">
        <v>652</v>
      </c>
      <c r="F306" s="25" t="s">
        <v>654</v>
      </c>
      <c r="G306" s="535" t="s">
        <v>655</v>
      </c>
      <c r="H306" s="25">
        <v>85</v>
      </c>
      <c r="I306" s="28">
        <v>6</v>
      </c>
      <c r="J306" s="17">
        <f t="shared" si="948"/>
        <v>0.61466245366713257</v>
      </c>
      <c r="K306" s="17">
        <f t="shared" si="949"/>
        <v>0.51555569058759199</v>
      </c>
      <c r="L306" s="17">
        <f t="shared" si="950"/>
        <v>0.15483870967741936</v>
      </c>
      <c r="M306" s="17">
        <f t="shared" si="951"/>
        <v>7.6743630870829777E-2</v>
      </c>
      <c r="N306" s="17">
        <f t="shared" si="952"/>
        <v>0.19172720982528973</v>
      </c>
      <c r="O306" s="17">
        <f t="shared" si="953"/>
        <v>0.48174029288448683</v>
      </c>
      <c r="P306" s="17">
        <f t="shared" si="954"/>
        <v>0.15022651244892671</v>
      </c>
      <c r="Q306" s="17">
        <f t="shared" si="955"/>
        <v>0.45454818733842361</v>
      </c>
      <c r="R306" s="69">
        <f t="shared" si="956"/>
        <v>0.27772988505747126</v>
      </c>
      <c r="S306" s="422">
        <f t="shared" si="957"/>
        <v>0.32419695248417463</v>
      </c>
      <c r="T306" s="17">
        <f t="shared" si="1083"/>
        <v>0.67580304751582543</v>
      </c>
      <c r="U306" s="10">
        <f t="shared" si="958"/>
        <v>71616.20055134705</v>
      </c>
      <c r="V306" s="32">
        <v>1</v>
      </c>
      <c r="W306" s="550">
        <f t="shared" si="959"/>
        <v>-0.84516129032258069</v>
      </c>
      <c r="X306" s="550">
        <f t="shared" si="960"/>
        <v>0.21308584137306355</v>
      </c>
      <c r="Y306" s="550">
        <f t="shared" si="961"/>
        <v>0.78691415862693648</v>
      </c>
      <c r="Z306" s="551">
        <f t="shared" si="962"/>
        <v>83390.867218013707</v>
      </c>
      <c r="AA306" s="426">
        <f t="shared" si="963"/>
        <v>0.15433322009587438</v>
      </c>
      <c r="AB306" s="59">
        <f t="shared" si="964"/>
        <v>0.35245709335691472</v>
      </c>
      <c r="AC306" s="59">
        <f t="shared" si="965"/>
        <v>0.69341376924407538</v>
      </c>
      <c r="AD306" s="59">
        <f t="shared" si="966"/>
        <v>0.19172720982528973</v>
      </c>
      <c r="AE306" s="59">
        <f t="shared" si="967"/>
        <v>0.54545181266157639</v>
      </c>
      <c r="AF306" s="59">
        <f t="shared" si="968"/>
        <v>0.27003706629397822</v>
      </c>
      <c r="AG306" s="59">
        <f t="shared" si="969"/>
        <v>0.51042109740535946</v>
      </c>
      <c r="AH306" s="59">
        <f t="shared" si="970"/>
        <v>0.48174029288448683</v>
      </c>
      <c r="AI306" s="59">
        <f t="shared" si="971"/>
        <v>0.44285106641550709</v>
      </c>
      <c r="AJ306" s="59">
        <f t="shared" si="972"/>
        <v>0.78647384091875794</v>
      </c>
      <c r="AK306" s="59">
        <f t="shared" si="973"/>
        <v>0.84977348755107329</v>
      </c>
      <c r="AL306" s="35">
        <f t="shared" si="974"/>
        <v>0.15483870967741936</v>
      </c>
      <c r="AM306" s="27">
        <v>105972</v>
      </c>
      <c r="AN306" s="25">
        <v>55041</v>
      </c>
      <c r="AO306" s="25">
        <v>50931</v>
      </c>
      <c r="AP306" s="17">
        <f t="shared" si="975"/>
        <v>2.0582581529092823E-3</v>
      </c>
      <c r="AQ306" s="63">
        <v>108.06974141485539</v>
      </c>
      <c r="AR306" s="58">
        <v>3151.2488284699998</v>
      </c>
      <c r="AS306" s="24">
        <f t="shared" si="976"/>
        <v>33.628572597185773</v>
      </c>
      <c r="AT306" s="17">
        <f t="shared" si="1094"/>
        <v>2.9041973692007093E-2</v>
      </c>
      <c r="AU306" s="25">
        <v>88732</v>
      </c>
      <c r="AV306" s="25">
        <v>43941</v>
      </c>
      <c r="AW306" s="25">
        <v>44791</v>
      </c>
      <c r="AX306" s="25">
        <v>17240</v>
      </c>
      <c r="AY306" s="25">
        <v>11100</v>
      </c>
      <c r="AZ306" s="25">
        <v>6140</v>
      </c>
      <c r="BA306" s="25">
        <v>16355</v>
      </c>
      <c r="BB306" s="25">
        <v>8293</v>
      </c>
      <c r="BC306" s="25">
        <v>8062</v>
      </c>
      <c r="BD306" s="63">
        <v>102.86529397171917</v>
      </c>
      <c r="BE306" s="25">
        <v>89617</v>
      </c>
      <c r="BF306" s="25">
        <v>46748</v>
      </c>
      <c r="BG306" s="25">
        <v>42869</v>
      </c>
      <c r="BH306" s="63">
        <v>109.04849658261216</v>
      </c>
      <c r="BI306" s="17">
        <v>0.15433322009587438</v>
      </c>
      <c r="BJ306" s="25">
        <v>36290</v>
      </c>
      <c r="BK306" s="25">
        <v>66532</v>
      </c>
      <c r="BL306" s="25">
        <v>3150</v>
      </c>
      <c r="BM306" s="17">
        <v>0.59279745085071844</v>
      </c>
      <c r="BN306" s="10">
        <f t="shared" si="977"/>
        <v>43152.068538447667</v>
      </c>
      <c r="BO306" s="29">
        <v>0.54545181266157639</v>
      </c>
      <c r="BP306" s="30">
        <f t="shared" si="978"/>
        <v>0.45454818733842361</v>
      </c>
      <c r="BQ306" s="31">
        <v>4.7345638189142063</v>
      </c>
      <c r="BR306" s="25">
        <v>69682</v>
      </c>
      <c r="BS306" s="25">
        <v>22517</v>
      </c>
      <c r="BT306" s="25">
        <v>42901</v>
      </c>
      <c r="BU306" s="25">
        <v>3350</v>
      </c>
      <c r="BV306" s="18">
        <v>563</v>
      </c>
      <c r="BW306" s="18">
        <v>351</v>
      </c>
      <c r="BX306" s="25">
        <v>16457</v>
      </c>
      <c r="BY306" s="25">
        <v>14677</v>
      </c>
      <c r="BZ306" s="25">
        <v>1780</v>
      </c>
      <c r="CA306" s="59">
        <v>0.10816066111684998</v>
      </c>
      <c r="CB306" s="25">
        <v>88732</v>
      </c>
      <c r="CC306" s="25">
        <v>17240</v>
      </c>
      <c r="CD306" s="17">
        <f t="shared" si="979"/>
        <v>0.19429292701618356</v>
      </c>
      <c r="CE306" s="18">
        <v>263</v>
      </c>
      <c r="CF306" s="25">
        <v>1184</v>
      </c>
      <c r="CG306" s="25">
        <v>2226</v>
      </c>
      <c r="CH306" s="25">
        <v>3045</v>
      </c>
      <c r="CI306" s="25">
        <v>2916</v>
      </c>
      <c r="CJ306" s="25">
        <v>2360</v>
      </c>
      <c r="CK306" s="25">
        <v>1670</v>
      </c>
      <c r="CL306" s="25">
        <v>1312</v>
      </c>
      <c r="CM306" s="25">
        <v>1481</v>
      </c>
      <c r="CN306" s="26">
        <v>5.3917481922586132</v>
      </c>
      <c r="CO306" s="27">
        <v>16457</v>
      </c>
      <c r="CP306" s="34">
        <f t="shared" si="980"/>
        <v>6.4393267302667558</v>
      </c>
      <c r="CQ306" s="25">
        <v>2012</v>
      </c>
      <c r="CR306" s="25">
        <v>1792</v>
      </c>
      <c r="CS306" s="25">
        <v>1025</v>
      </c>
      <c r="CT306" s="25">
        <v>3793</v>
      </c>
      <c r="CU306" s="25">
        <v>7232</v>
      </c>
      <c r="CV306" s="18">
        <v>369</v>
      </c>
      <c r="CW306" s="18">
        <v>24</v>
      </c>
      <c r="CX306" s="18">
        <v>210</v>
      </c>
      <c r="CY306" s="25">
        <v>16457</v>
      </c>
      <c r="CZ306" s="25">
        <v>13558</v>
      </c>
      <c r="DA306" s="25">
        <v>1794</v>
      </c>
      <c r="DB306" s="18">
        <v>145</v>
      </c>
      <c r="DC306" s="18">
        <v>218</v>
      </c>
      <c r="DD306" s="18">
        <v>715</v>
      </c>
      <c r="DE306" s="18">
        <v>27</v>
      </c>
      <c r="DF306" s="25">
        <v>16457</v>
      </c>
      <c r="DG306" s="25">
        <v>4296</v>
      </c>
      <c r="DH306" s="18">
        <v>67</v>
      </c>
      <c r="DI306" s="18">
        <v>81</v>
      </c>
      <c r="DJ306" s="25">
        <v>6645</v>
      </c>
      <c r="DK306" s="25">
        <v>5223</v>
      </c>
      <c r="DL306" s="18">
        <v>145</v>
      </c>
      <c r="DM306" s="25">
        <f t="shared" si="981"/>
        <v>23524.197362824329</v>
      </c>
      <c r="DN306" s="17">
        <f t="shared" si="982"/>
        <v>0.40377954669745397</v>
      </c>
      <c r="DO306" s="17">
        <f t="shared" si="983"/>
        <v>0.31737254663668957</v>
      </c>
      <c r="DP306" s="23">
        <f t="shared" si="984"/>
        <v>0.27003706629397822</v>
      </c>
      <c r="DQ306" s="23">
        <f t="shared" si="985"/>
        <v>0.72996293370602183</v>
      </c>
      <c r="DR306" s="25">
        <v>16457</v>
      </c>
      <c r="DS306" s="18">
        <v>88</v>
      </c>
      <c r="DT306" s="25">
        <v>7986</v>
      </c>
      <c r="DU306" s="18">
        <v>79</v>
      </c>
      <c r="DV306" s="25">
        <v>3348</v>
      </c>
      <c r="DW306" s="18">
        <v>186</v>
      </c>
      <c r="DX306" s="25">
        <v>4728</v>
      </c>
      <c r="DY306" s="18">
        <v>42</v>
      </c>
      <c r="DZ306" s="17">
        <f t="shared" si="986"/>
        <v>0.69885155253083797</v>
      </c>
      <c r="EA306" s="17">
        <f t="shared" si="987"/>
        <v>0.30114844746916203</v>
      </c>
      <c r="EB306" s="25">
        <v>16457</v>
      </c>
      <c r="EC306" s="25">
        <v>6414</v>
      </c>
      <c r="ED306" s="25">
        <v>1986</v>
      </c>
      <c r="EE306" s="25">
        <v>2574</v>
      </c>
      <c r="EF306" s="17">
        <f t="shared" si="1128"/>
        <v>0.15640760770492798</v>
      </c>
      <c r="EG306" s="25">
        <v>5225</v>
      </c>
      <c r="EH306" s="18">
        <v>258</v>
      </c>
      <c r="EI306" s="17">
        <f t="shared" si="988"/>
        <v>0.51042109740535946</v>
      </c>
      <c r="EJ306" s="17">
        <f t="shared" si="989"/>
        <v>0.31749407546940511</v>
      </c>
      <c r="EK306" s="69">
        <f t="shared" si="990"/>
        <v>0.51555569058759199</v>
      </c>
      <c r="EL306" s="27">
        <v>55411</v>
      </c>
      <c r="EM306" s="25">
        <v>19530</v>
      </c>
      <c r="EN306" s="25">
        <v>35881</v>
      </c>
      <c r="EO306" s="59">
        <v>0.35245709335691472</v>
      </c>
      <c r="EP306" s="25">
        <v>27571</v>
      </c>
      <c r="EQ306" s="25">
        <v>11798</v>
      </c>
      <c r="ER306" s="25">
        <v>15773</v>
      </c>
      <c r="ES306" s="59">
        <v>0.42791338725472416</v>
      </c>
      <c r="ET306" s="25">
        <v>27840</v>
      </c>
      <c r="EU306" s="25">
        <v>7732</v>
      </c>
      <c r="EV306" s="25">
        <v>20108</v>
      </c>
      <c r="EW306" s="59">
        <v>0.27772988505747126</v>
      </c>
      <c r="EX306" s="25">
        <v>7649</v>
      </c>
      <c r="EY306" s="25">
        <v>6002</v>
      </c>
      <c r="EZ306" s="25">
        <v>1647</v>
      </c>
      <c r="FA306" s="59">
        <v>0.78467773565171905</v>
      </c>
      <c r="FB306" s="25">
        <v>47762</v>
      </c>
      <c r="FC306" s="25">
        <v>13528</v>
      </c>
      <c r="FD306" s="25">
        <v>34234</v>
      </c>
      <c r="FE306" s="59">
        <v>0.28323772036346889</v>
      </c>
      <c r="FF306" s="25">
        <v>44974</v>
      </c>
      <c r="FG306" s="25">
        <v>8353</v>
      </c>
      <c r="FH306" s="25">
        <v>9393</v>
      </c>
      <c r="FI306" s="25">
        <v>27228</v>
      </c>
      <c r="FJ306" s="23">
        <f t="shared" si="991"/>
        <v>0.60541646284519945</v>
      </c>
      <c r="FK306" s="23">
        <f t="shared" si="992"/>
        <v>0.2088540045359541</v>
      </c>
      <c r="FL306" s="36">
        <f t="shared" si="993"/>
        <v>0.30677978551491114</v>
      </c>
      <c r="FM306" s="25">
        <v>21350</v>
      </c>
      <c r="FN306" s="25">
        <v>4249</v>
      </c>
      <c r="FO306" s="17">
        <f t="shared" si="994"/>
        <v>0.19901639344262295</v>
      </c>
      <c r="FP306" s="60">
        <v>4994</v>
      </c>
      <c r="FQ306" s="17">
        <f t="shared" si="995"/>
        <v>0.23391100702576112</v>
      </c>
      <c r="FR306" s="61">
        <v>12107</v>
      </c>
      <c r="FS306" s="17">
        <f t="shared" si="996"/>
        <v>0.56707259953161593</v>
      </c>
      <c r="FT306" s="25">
        <v>23624</v>
      </c>
      <c r="FU306" s="25">
        <v>4104</v>
      </c>
      <c r="FV306" s="25">
        <v>4399</v>
      </c>
      <c r="FW306" s="17">
        <f t="shared" si="997"/>
        <v>0.64006942092787</v>
      </c>
      <c r="FX306" s="17">
        <f t="shared" si="998"/>
        <v>0.18620894006095495</v>
      </c>
      <c r="FY306" s="25">
        <v>15121</v>
      </c>
      <c r="FZ306" s="25">
        <v>46248</v>
      </c>
      <c r="GA306" s="25">
        <v>32069</v>
      </c>
      <c r="GB306" s="25">
        <v>5312</v>
      </c>
      <c r="GC306" s="25">
        <v>5361</v>
      </c>
      <c r="GD306" s="18">
        <v>1767</v>
      </c>
      <c r="GE306" s="18">
        <v>36</v>
      </c>
      <c r="GF306" s="18">
        <v>852</v>
      </c>
      <c r="GG306" s="18">
        <v>38</v>
      </c>
      <c r="GH306" s="18">
        <v>79</v>
      </c>
      <c r="GI306" s="18">
        <v>734</v>
      </c>
      <c r="GJ306" s="10">
        <f t="shared" si="999"/>
        <v>32069</v>
      </c>
      <c r="GK306" s="10">
        <f t="shared" si="1129"/>
        <v>14178.999999999998</v>
      </c>
      <c r="GL306" s="10">
        <f t="shared" si="1130"/>
        <v>8867</v>
      </c>
      <c r="GM306" s="10">
        <f t="shared" si="1000"/>
        <v>37381</v>
      </c>
      <c r="GN306" s="10">
        <f t="shared" si="1131"/>
        <v>3506</v>
      </c>
      <c r="GO306" s="17">
        <f t="shared" si="1001"/>
        <v>0.69341376924407538</v>
      </c>
      <c r="GP306" s="17">
        <f t="shared" si="1132"/>
        <v>0.30658623075592456</v>
      </c>
      <c r="GQ306" s="17">
        <f t="shared" si="1133"/>
        <v>0.19172720982528973</v>
      </c>
      <c r="GR306" s="17">
        <f t="shared" si="1134"/>
        <v>7.580868361875108E-2</v>
      </c>
      <c r="GS306" s="17">
        <f t="shared" si="1002"/>
        <v>0.24915672029060715</v>
      </c>
      <c r="GT306" s="25">
        <v>24942</v>
      </c>
      <c r="GU306" s="25">
        <v>15694</v>
      </c>
      <c r="GV306" s="25">
        <v>3558</v>
      </c>
      <c r="GW306" s="25">
        <v>3385</v>
      </c>
      <c r="GX306" s="18">
        <v>1107</v>
      </c>
      <c r="GY306" s="18">
        <v>26</v>
      </c>
      <c r="GZ306" s="18">
        <v>520</v>
      </c>
      <c r="HA306" s="18">
        <v>22</v>
      </c>
      <c r="HB306" s="18">
        <v>55</v>
      </c>
      <c r="HC306" s="18">
        <v>575</v>
      </c>
      <c r="HD306" s="23">
        <f t="shared" si="1003"/>
        <v>0.62921978991259719</v>
      </c>
      <c r="HE306" s="23">
        <f t="shared" si="1004"/>
        <v>0.37078021008740275</v>
      </c>
      <c r="HF306" s="23">
        <f t="shared" si="1005"/>
        <v>0.2281292598829284</v>
      </c>
      <c r="HG306" s="23">
        <f t="shared" si="1006"/>
        <v>9.2414401411274161E-2</v>
      </c>
      <c r="HH306" s="25">
        <v>21306</v>
      </c>
      <c r="HI306" s="25">
        <v>16375</v>
      </c>
      <c r="HJ306" s="25">
        <v>1754</v>
      </c>
      <c r="HK306" s="25">
        <v>1976</v>
      </c>
      <c r="HL306" s="18">
        <v>660</v>
      </c>
      <c r="HM306" s="18">
        <v>10</v>
      </c>
      <c r="HN306" s="18">
        <v>332</v>
      </c>
      <c r="HO306" s="18">
        <v>16</v>
      </c>
      <c r="HP306" s="18">
        <v>24</v>
      </c>
      <c r="HQ306" s="18">
        <v>159</v>
      </c>
      <c r="HR306" s="23">
        <f t="shared" si="1007"/>
        <v>0.7685628461466254</v>
      </c>
      <c r="HS306" s="23">
        <f t="shared" si="1008"/>
        <v>0.23143715385337463</v>
      </c>
      <c r="HT306" s="80">
        <f t="shared" si="1009"/>
        <v>0.14911292593635594</v>
      </c>
      <c r="HU306" s="27">
        <v>81011</v>
      </c>
      <c r="HV306" s="18">
        <v>1154</v>
      </c>
      <c r="HW306" s="25">
        <v>16449</v>
      </c>
      <c r="HX306" s="18">
        <v>1792</v>
      </c>
      <c r="HY306" s="25">
        <v>22276</v>
      </c>
      <c r="HZ306" s="25">
        <v>14430</v>
      </c>
      <c r="IA306" s="18">
        <v>1197</v>
      </c>
      <c r="IB306" s="18">
        <v>884</v>
      </c>
      <c r="IC306" s="25">
        <v>7274</v>
      </c>
      <c r="ID306" s="25">
        <v>8889</v>
      </c>
      <c r="IE306" s="25">
        <v>3470</v>
      </c>
      <c r="IF306" s="18">
        <v>303</v>
      </c>
      <c r="IG306" s="18">
        <v>2893</v>
      </c>
      <c r="IH306" s="17">
        <f t="shared" si="1010"/>
        <v>0.28784979817555639</v>
      </c>
      <c r="II306" s="17">
        <f t="shared" si="1011"/>
        <v>0.17812395847477502</v>
      </c>
      <c r="IJ306" s="30">
        <f t="shared" si="1012"/>
        <v>5.6140679140679142</v>
      </c>
      <c r="IK306" s="17">
        <f t="shared" si="1084"/>
        <v>7.6743630870829777E-2</v>
      </c>
      <c r="IL306" s="25">
        <v>42395</v>
      </c>
      <c r="IM306" s="25">
        <v>845</v>
      </c>
      <c r="IN306" s="25">
        <v>10494</v>
      </c>
      <c r="IO306" s="25">
        <v>1124</v>
      </c>
      <c r="IP306" s="25">
        <v>13359</v>
      </c>
      <c r="IQ306" s="25">
        <v>6452</v>
      </c>
      <c r="IR306" s="25">
        <v>779</v>
      </c>
      <c r="IS306" s="18">
        <v>539</v>
      </c>
      <c r="IT306" s="25">
        <v>3971</v>
      </c>
      <c r="IU306" s="25">
        <v>1290</v>
      </c>
      <c r="IV306" s="25">
        <v>1451</v>
      </c>
      <c r="IW306" s="18">
        <v>149</v>
      </c>
      <c r="IX306" s="25">
        <v>1942</v>
      </c>
      <c r="IY306" s="17">
        <f t="shared" si="1013"/>
        <v>0.77964382592286829</v>
      </c>
      <c r="IZ306" s="25">
        <v>38616</v>
      </c>
      <c r="JA306" s="18">
        <v>309</v>
      </c>
      <c r="JB306" s="25">
        <v>5955</v>
      </c>
      <c r="JC306" s="18">
        <v>668</v>
      </c>
      <c r="JD306" s="25">
        <v>8917</v>
      </c>
      <c r="JE306" s="25">
        <v>7978</v>
      </c>
      <c r="JF306" s="18">
        <v>418</v>
      </c>
      <c r="JG306" s="18">
        <v>345</v>
      </c>
      <c r="JH306" s="25">
        <v>3303</v>
      </c>
      <c r="JI306" s="25">
        <v>7599</v>
      </c>
      <c r="JJ306" s="25">
        <v>2019</v>
      </c>
      <c r="JK306" s="18">
        <v>154</v>
      </c>
      <c r="JL306" s="18">
        <v>951</v>
      </c>
      <c r="JM306" s="80">
        <f t="shared" si="1014"/>
        <v>0.62784856018230784</v>
      </c>
      <c r="JN306" s="27">
        <v>81011</v>
      </c>
      <c r="JO306" s="25">
        <v>9314</v>
      </c>
      <c r="JP306" s="18">
        <v>493</v>
      </c>
      <c r="JQ306" s="18">
        <v>111</v>
      </c>
      <c r="JR306" s="18">
        <v>445</v>
      </c>
      <c r="JS306" s="18">
        <v>206</v>
      </c>
      <c r="JT306" s="18">
        <v>576</v>
      </c>
      <c r="JU306" s="18">
        <v>819</v>
      </c>
      <c r="JV306" s="18">
        <v>206</v>
      </c>
      <c r="JW306" s="25">
        <v>68841</v>
      </c>
      <c r="JX306" s="17">
        <f t="shared" si="1015"/>
        <v>0.84977348755107329</v>
      </c>
      <c r="JY306" s="17">
        <f t="shared" si="1016"/>
        <v>0.15022651244892671</v>
      </c>
      <c r="JZ306" s="25">
        <v>13988</v>
      </c>
      <c r="KA306" s="25">
        <v>2277</v>
      </c>
      <c r="KB306" s="18">
        <v>355</v>
      </c>
      <c r="KC306" s="18">
        <v>34</v>
      </c>
      <c r="KD306" s="18">
        <v>240</v>
      </c>
      <c r="KE306" s="18">
        <v>2</v>
      </c>
      <c r="KF306" s="18">
        <v>168</v>
      </c>
      <c r="KG306" s="18">
        <v>217</v>
      </c>
      <c r="KH306" s="18">
        <v>4</v>
      </c>
      <c r="KI306" s="25">
        <v>10691</v>
      </c>
      <c r="KJ306" s="17">
        <f t="shared" si="1017"/>
        <v>0.76429796968830421</v>
      </c>
      <c r="KK306" s="25">
        <v>67023</v>
      </c>
      <c r="KL306" s="25">
        <v>7037</v>
      </c>
      <c r="KM306" s="18">
        <v>138</v>
      </c>
      <c r="KN306" s="18">
        <v>77</v>
      </c>
      <c r="KO306" s="18">
        <v>205</v>
      </c>
      <c r="KP306" s="18">
        <v>204</v>
      </c>
      <c r="KQ306" s="18">
        <v>408</v>
      </c>
      <c r="KR306" s="18">
        <v>602</v>
      </c>
      <c r="KS306" s="18">
        <v>202</v>
      </c>
      <c r="KT306" s="25">
        <v>58150</v>
      </c>
      <c r="KU306" s="69">
        <f t="shared" si="1095"/>
        <v>0.86761261059636241</v>
      </c>
      <c r="KV306" s="27">
        <v>105972</v>
      </c>
      <c r="KW306" s="25">
        <v>101897</v>
      </c>
      <c r="KX306" s="25">
        <v>4075</v>
      </c>
      <c r="KY306" s="59">
        <v>3.8453553768920089E-2</v>
      </c>
      <c r="KZ306" s="18">
        <v>1528</v>
      </c>
      <c r="LA306" s="18">
        <v>1620</v>
      </c>
      <c r="LB306" s="18">
        <v>1551</v>
      </c>
      <c r="LC306" s="25">
        <v>2371</v>
      </c>
      <c r="LD306" s="25">
        <v>55041</v>
      </c>
      <c r="LE306" s="25">
        <v>52871</v>
      </c>
      <c r="LF306" s="25">
        <v>2170</v>
      </c>
      <c r="LG306" s="59">
        <v>3.9425155792954344E-2</v>
      </c>
      <c r="LH306" s="25">
        <v>50931</v>
      </c>
      <c r="LI306" s="25">
        <v>49026</v>
      </c>
      <c r="LJ306" s="25">
        <v>1905</v>
      </c>
      <c r="LK306" s="35">
        <v>3.7403545973964773E-2</v>
      </c>
      <c r="LL306" s="27">
        <v>16457</v>
      </c>
      <c r="LM306" s="18">
        <v>411</v>
      </c>
      <c r="LN306" s="25">
        <v>6877</v>
      </c>
      <c r="LO306" s="25">
        <v>1822</v>
      </c>
      <c r="LP306" s="18">
        <v>386</v>
      </c>
      <c r="LQ306" s="18">
        <v>316</v>
      </c>
      <c r="LR306" s="25">
        <v>6645</v>
      </c>
      <c r="LS306" s="23">
        <f t="shared" si="1018"/>
        <v>0.40377954669745397</v>
      </c>
      <c r="LT306" s="23">
        <f t="shared" si="1019"/>
        <v>0.59622045330254603</v>
      </c>
      <c r="LU306" s="17">
        <f t="shared" si="1020"/>
        <v>0.44285106641550709</v>
      </c>
      <c r="LV306" s="25">
        <v>16457</v>
      </c>
      <c r="LW306" s="25">
        <v>9937</v>
      </c>
      <c r="LX306" s="18">
        <v>21</v>
      </c>
      <c r="LY306" s="18">
        <v>373</v>
      </c>
      <c r="LZ306" s="18">
        <v>204</v>
      </c>
      <c r="MA306" s="18">
        <v>561</v>
      </c>
      <c r="MB306" s="18">
        <v>953</v>
      </c>
      <c r="MC306" s="25">
        <v>1768</v>
      </c>
      <c r="MD306" s="25">
        <v>2612</v>
      </c>
      <c r="ME306" s="18">
        <v>3</v>
      </c>
      <c r="MF306" s="18">
        <v>25</v>
      </c>
      <c r="MG306" s="17">
        <f t="shared" si="1021"/>
        <v>0.19942881448623687</v>
      </c>
      <c r="MH306" s="17">
        <f t="shared" si="1022"/>
        <v>0.78647384091875794</v>
      </c>
      <c r="MI306" s="25">
        <v>16457</v>
      </c>
      <c r="MJ306" s="25">
        <v>12462</v>
      </c>
      <c r="MK306" s="18">
        <v>47</v>
      </c>
      <c r="ML306" s="18">
        <v>387</v>
      </c>
      <c r="MM306" s="18">
        <v>209</v>
      </c>
      <c r="MN306" s="18">
        <v>577</v>
      </c>
      <c r="MO306" s="18">
        <v>935</v>
      </c>
      <c r="MP306" s="25">
        <v>1740</v>
      </c>
      <c r="MQ306" s="18">
        <v>74</v>
      </c>
      <c r="MR306" s="18">
        <v>1</v>
      </c>
      <c r="MS306" s="18">
        <v>25</v>
      </c>
      <c r="MT306" s="17">
        <f t="shared" si="1023"/>
        <v>0.89384456462295681</v>
      </c>
      <c r="MU306" s="69">
        <f t="shared" si="1024"/>
        <v>0.61466245366713257</v>
      </c>
      <c r="MV306" s="27">
        <v>16457</v>
      </c>
      <c r="MW306" s="25">
        <v>7928</v>
      </c>
      <c r="MX306" s="18">
        <v>276</v>
      </c>
      <c r="MY306" s="25">
        <v>1912</v>
      </c>
      <c r="MZ306" s="18">
        <v>508</v>
      </c>
      <c r="NA306" s="18">
        <v>55</v>
      </c>
      <c r="NB306" s="18">
        <v>837</v>
      </c>
      <c r="NC306" s="25">
        <v>3003</v>
      </c>
      <c r="ND306" s="25">
        <v>1938</v>
      </c>
      <c r="NE306" s="17">
        <f t="shared" si="1025"/>
        <v>0.48174029288448683</v>
      </c>
      <c r="NF306" s="10">
        <f t="shared" si="1026"/>
        <v>42745.779668226285</v>
      </c>
      <c r="NG306" s="17">
        <f t="shared" si="1027"/>
        <v>0.66755787810658074</v>
      </c>
      <c r="NH306" s="25">
        <v>16457</v>
      </c>
      <c r="NI306" s="25">
        <v>2404</v>
      </c>
      <c r="NJ306" s="18">
        <v>409</v>
      </c>
      <c r="NK306" s="18">
        <v>40</v>
      </c>
      <c r="NL306" s="18">
        <v>88</v>
      </c>
      <c r="NM306" s="25">
        <v>13256</v>
      </c>
      <c r="NN306" s="18">
        <v>206</v>
      </c>
      <c r="NO306" s="18">
        <v>6</v>
      </c>
      <c r="NP306" s="18">
        <v>1</v>
      </c>
      <c r="NQ306" s="32">
        <v>47</v>
      </c>
      <c r="NR306" s="27">
        <v>16457</v>
      </c>
      <c r="NS306" s="37">
        <f t="shared" si="1028"/>
        <v>1.182475542322416</v>
      </c>
      <c r="NT306" s="37">
        <f t="shared" si="1029"/>
        <v>0.31907520636070114</v>
      </c>
      <c r="NU306" s="37">
        <f t="shared" si="1030"/>
        <v>0.84568345323741001</v>
      </c>
      <c r="NV306" s="17">
        <f t="shared" si="1031"/>
        <v>0.17172551754514753</v>
      </c>
      <c r="NW306" s="10">
        <f t="shared" si="1032"/>
        <v>8477</v>
      </c>
      <c r="NX306" s="17">
        <f t="shared" si="1033"/>
        <v>0.51509995746490855</v>
      </c>
      <c r="NY306" s="19">
        <f t="shared" si="1034"/>
        <v>0.15276901728270467</v>
      </c>
      <c r="NZ306" s="25">
        <v>1598</v>
      </c>
      <c r="OA306" s="25">
        <v>7980</v>
      </c>
      <c r="OB306" s="25">
        <v>1012</v>
      </c>
      <c r="OC306" s="25">
        <v>7158</v>
      </c>
      <c r="OD306" s="18">
        <v>825</v>
      </c>
      <c r="OE306" s="18">
        <v>887</v>
      </c>
      <c r="OF306" s="17">
        <f t="shared" si="1035"/>
        <v>0.43495169228899555</v>
      </c>
      <c r="OG306" s="17">
        <f t="shared" si="1036"/>
        <v>9.7101537339733854E-2</v>
      </c>
      <c r="OH306" s="17">
        <f t="shared" si="1037"/>
        <v>0.48490004253509145</v>
      </c>
      <c r="OI306" s="69">
        <f t="shared" si="1038"/>
        <v>5.3898037309351644E-2</v>
      </c>
      <c r="OJ306" s="27">
        <v>16457</v>
      </c>
      <c r="OK306" s="25">
        <v>1594</v>
      </c>
      <c r="OL306" s="25">
        <v>9174</v>
      </c>
      <c r="OM306" s="18">
        <v>314</v>
      </c>
      <c r="ON306" s="18">
        <v>175</v>
      </c>
      <c r="OO306" s="18">
        <v>14</v>
      </c>
      <c r="OP306" s="18">
        <v>18</v>
      </c>
      <c r="OQ306" s="18">
        <v>1006</v>
      </c>
      <c r="OR306" s="69">
        <f t="shared" si="1039"/>
        <v>0.66603876769763626</v>
      </c>
      <c r="OS306" s="22">
        <v>24205</v>
      </c>
      <c r="OT306" s="22">
        <v>24205</v>
      </c>
      <c r="OU306" s="38">
        <f t="shared" si="1097"/>
        <v>0.94865765236135602</v>
      </c>
      <c r="OV306" s="39">
        <v>0.63203098533360869</v>
      </c>
      <c r="OW306" s="22">
        <v>1529831</v>
      </c>
      <c r="OX306" s="36">
        <f t="shared" si="1098"/>
        <v>62597624.857999995</v>
      </c>
      <c r="OY306" s="36">
        <f t="shared" si="1099"/>
        <v>1639994.8002347182</v>
      </c>
      <c r="OZ306" s="22">
        <v>211</v>
      </c>
      <c r="PA306" s="22">
        <v>211</v>
      </c>
      <c r="PB306" s="38">
        <f t="shared" si="1100"/>
        <v>8.2696453066823435E-3</v>
      </c>
      <c r="PC306" s="39">
        <v>0.71620853080568725</v>
      </c>
      <c r="PD306" s="22">
        <v>15112</v>
      </c>
      <c r="PE306" s="40">
        <f t="shared" si="1040"/>
        <v>618352.81599999999</v>
      </c>
      <c r="PF306" s="36">
        <f t="shared" si="1041"/>
        <v>64810.100969223611</v>
      </c>
      <c r="PG306" s="22">
        <v>5</v>
      </c>
      <c r="PH306" s="22">
        <v>5</v>
      </c>
      <c r="PI306" s="38">
        <f t="shared" si="1101"/>
        <v>1.9596315892612189E-4</v>
      </c>
      <c r="PJ306" s="39">
        <v>0.1</v>
      </c>
      <c r="PK306" s="22">
        <v>50</v>
      </c>
      <c r="PL306" s="41">
        <f t="shared" si="1042"/>
        <v>2045.8999999999999</v>
      </c>
      <c r="PM306" s="36">
        <f t="shared" si="1043"/>
        <v>408.73312964124568</v>
      </c>
      <c r="PN306" s="22">
        <v>944</v>
      </c>
      <c r="PO306" s="22">
        <v>944</v>
      </c>
      <c r="PP306" s="38">
        <f t="shared" si="1102"/>
        <v>3.6997844405251813E-2</v>
      </c>
      <c r="PQ306" s="39">
        <v>0.6282415254237288</v>
      </c>
      <c r="PR306" s="22">
        <v>59306</v>
      </c>
      <c r="PS306" s="41">
        <f t="shared" si="1044"/>
        <v>2426682.9079999998</v>
      </c>
      <c r="PT306" s="36">
        <f t="shared" si="1045"/>
        <v>123775.72287084437</v>
      </c>
      <c r="PU306" s="22">
        <v>150</v>
      </c>
      <c r="PV306" s="22">
        <v>150</v>
      </c>
      <c r="PW306" s="38">
        <f t="shared" si="1103"/>
        <v>5.8788947677836569E-3</v>
      </c>
      <c r="PX306" s="39">
        <v>0.33700000000000002</v>
      </c>
      <c r="PY306" s="22">
        <v>5055</v>
      </c>
      <c r="PZ306" s="36">
        <f t="shared" si="1046"/>
        <v>22885.008397240039</v>
      </c>
      <c r="QA306" s="22"/>
      <c r="QB306" s="22"/>
      <c r="QC306" s="39">
        <v>0</v>
      </c>
      <c r="QD306" s="22"/>
      <c r="QE306" s="22">
        <f t="shared" si="1047"/>
        <v>0</v>
      </c>
      <c r="QF306" s="22"/>
      <c r="QG306" s="22"/>
      <c r="QH306" s="22"/>
      <c r="QI306" s="38">
        <f t="shared" si="1104"/>
        <v>0</v>
      </c>
      <c r="QJ306" s="39">
        <v>0</v>
      </c>
      <c r="QK306" s="22"/>
      <c r="QL306" s="42">
        <f t="shared" si="1048"/>
        <v>0</v>
      </c>
      <c r="QM306" s="22">
        <f t="shared" si="1105"/>
        <v>0</v>
      </c>
      <c r="QN306" s="22"/>
      <c r="QO306" s="22"/>
      <c r="QP306" s="38">
        <f t="shared" si="1106"/>
        <v>0</v>
      </c>
      <c r="QQ306" s="39">
        <v>0</v>
      </c>
      <c r="QR306" s="22"/>
      <c r="QS306" s="36">
        <f t="shared" si="1049"/>
        <v>0</v>
      </c>
      <c r="QT306" s="22"/>
      <c r="QU306" s="22"/>
      <c r="QV306" s="38">
        <f t="shared" si="1107"/>
        <v>0</v>
      </c>
      <c r="QW306" s="39">
        <v>0</v>
      </c>
      <c r="QX306" s="22"/>
      <c r="QY306" s="36">
        <f t="shared" si="1050"/>
        <v>0</v>
      </c>
      <c r="QZ306" s="22"/>
      <c r="RA306" s="22"/>
      <c r="RB306" s="38">
        <f t="shared" si="1108"/>
        <v>0</v>
      </c>
      <c r="RC306" s="39">
        <v>0</v>
      </c>
      <c r="RD306" s="22"/>
      <c r="RE306" s="36">
        <f t="shared" si="1051"/>
        <v>0</v>
      </c>
      <c r="RF306" s="10">
        <f t="shared" si="1109"/>
        <v>25515</v>
      </c>
      <c r="RG306" s="10">
        <f t="shared" si="1110"/>
        <v>25515</v>
      </c>
      <c r="RH306" s="17">
        <f t="shared" si="1111"/>
        <v>3.2816171562404746E-2</v>
      </c>
      <c r="RI306" s="17">
        <f t="shared" si="1112"/>
        <v>7.4974294527590537E-4</v>
      </c>
      <c r="RJ306" s="17">
        <f t="shared" si="1113"/>
        <v>0.88558642567628487</v>
      </c>
      <c r="RK306" s="17">
        <f t="shared" si="1114"/>
        <v>3.4997029049628342E-2</v>
      </c>
      <c r="RL306" s="17">
        <f t="shared" si="1115"/>
        <v>6.683807777134497E-2</v>
      </c>
      <c r="RM306" s="17">
        <f t="shared" si="1116"/>
        <v>1.2357754296039828E-2</v>
      </c>
      <c r="RN306" s="17">
        <f t="shared" si="1117"/>
        <v>0</v>
      </c>
      <c r="RO306" s="17">
        <f t="shared" si="1118"/>
        <v>0</v>
      </c>
      <c r="RP306" s="17">
        <f t="shared" si="1119"/>
        <v>0</v>
      </c>
      <c r="RQ306" s="17">
        <f t="shared" si="1120"/>
        <v>0</v>
      </c>
      <c r="RR306" s="36">
        <f t="shared" si="1121"/>
        <v>1851874.3656016674</v>
      </c>
      <c r="RS306" s="36">
        <f t="shared" si="1122"/>
        <v>17.475128954833988</v>
      </c>
      <c r="RT306" s="10">
        <f t="shared" si="1123"/>
        <v>0</v>
      </c>
      <c r="RU306" s="17">
        <f t="shared" si="1124"/>
        <v>0</v>
      </c>
      <c r="RV306" s="37">
        <f t="shared" si="1125"/>
        <v>4.1533215755437976</v>
      </c>
      <c r="RW306" s="36">
        <f t="shared" si="1126"/>
        <v>0.24077114709545919</v>
      </c>
      <c r="RX306" s="85">
        <v>-0.44098999999999999</v>
      </c>
      <c r="RY306" s="93">
        <v>205</v>
      </c>
      <c r="RZ306" s="43" t="b">
        <v>0</v>
      </c>
      <c r="SA306" s="18" t="b">
        <v>0</v>
      </c>
      <c r="SB306" s="18" t="b">
        <v>0</v>
      </c>
      <c r="SC306" s="18" t="b">
        <v>0</v>
      </c>
      <c r="SD306" s="18" t="b">
        <v>0</v>
      </c>
      <c r="SE306" s="32" t="b">
        <v>0</v>
      </c>
      <c r="SF306" s="43" t="b">
        <v>0</v>
      </c>
      <c r="SG306" s="18" t="b">
        <v>1</v>
      </c>
      <c r="SH306" s="18">
        <v>2</v>
      </c>
      <c r="SI306" s="18"/>
      <c r="SJ306" s="22"/>
      <c r="SK306" s="22"/>
      <c r="SL306" s="22">
        <v>2</v>
      </c>
      <c r="SM306" s="22">
        <v>0</v>
      </c>
      <c r="SN306" s="18"/>
      <c r="SO306" s="18"/>
      <c r="SP306" s="18"/>
      <c r="SQ306" s="17">
        <f t="shared" si="1052"/>
        <v>0</v>
      </c>
      <c r="SR306" s="17">
        <f t="shared" si="1053"/>
        <v>4.9751243781094526E-3</v>
      </c>
      <c r="SS306" s="17">
        <f t="shared" si="1054"/>
        <v>0</v>
      </c>
      <c r="ST306" s="17">
        <f t="shared" si="1055"/>
        <v>0</v>
      </c>
      <c r="SU306" s="17">
        <f t="shared" si="1056"/>
        <v>0</v>
      </c>
      <c r="SV306" s="17">
        <f t="shared" si="1127"/>
        <v>0</v>
      </c>
      <c r="SW306" s="17">
        <f t="shared" si="1057"/>
        <v>0</v>
      </c>
      <c r="SX306" s="17">
        <f t="shared" si="1058"/>
        <v>4.1666666666666664E-2</v>
      </c>
      <c r="SY306" s="17">
        <f t="shared" si="1059"/>
        <v>0</v>
      </c>
      <c r="SZ306" s="17">
        <f t="shared" si="1060"/>
        <v>1.2437810945273632E-3</v>
      </c>
      <c r="TA306" s="17">
        <f t="shared" si="1061"/>
        <v>1.0416666666666666E-2</v>
      </c>
      <c r="TB306" s="24">
        <f t="shared" si="1096"/>
        <v>96</v>
      </c>
      <c r="TC306" s="69">
        <f t="shared" si="1063"/>
        <v>0.15483870967741936</v>
      </c>
      <c r="TD306" s="17">
        <f t="shared" si="1085"/>
        <v>1.6801075268817204E-5</v>
      </c>
      <c r="TE306" s="95">
        <v>33</v>
      </c>
      <c r="TF306" s="71"/>
      <c r="TG306" s="71"/>
      <c r="TH306" s="71">
        <v>10</v>
      </c>
      <c r="TI306" s="71">
        <v>3</v>
      </c>
      <c r="TJ306" s="71">
        <v>1</v>
      </c>
      <c r="TK306" s="71">
        <v>31</v>
      </c>
      <c r="TL306" s="71"/>
      <c r="TM306" s="71">
        <v>7</v>
      </c>
      <c r="TN306" s="71">
        <v>6</v>
      </c>
      <c r="TO306" s="71"/>
      <c r="TP306" s="71"/>
      <c r="TQ306" s="71">
        <v>17</v>
      </c>
      <c r="TR306" s="72"/>
      <c r="TS306" s="72"/>
      <c r="TT306" s="72"/>
      <c r="TU306" s="72"/>
      <c r="TV306" s="72">
        <v>14</v>
      </c>
      <c r="TW306" s="72"/>
      <c r="TX306" s="72">
        <v>1</v>
      </c>
      <c r="TY306" s="72">
        <v>1</v>
      </c>
      <c r="TZ306" s="72">
        <v>1</v>
      </c>
      <c r="UA306" s="72"/>
      <c r="UB306" s="72"/>
      <c r="UC306" s="72"/>
      <c r="UD306" s="72"/>
      <c r="UE306" s="72"/>
      <c r="UF306" s="72"/>
      <c r="UG306" s="72">
        <v>1</v>
      </c>
      <c r="UH306" s="72"/>
      <c r="UI306" s="72">
        <v>2</v>
      </c>
      <c r="UJ306" s="73"/>
      <c r="UK306" s="73"/>
      <c r="UL306" s="73"/>
      <c r="UM306" s="73"/>
      <c r="UN306" s="73">
        <v>11</v>
      </c>
      <c r="UO306" s="73"/>
      <c r="UP306" s="73"/>
      <c r="UQ306" s="73"/>
      <c r="UR306" s="73">
        <v>2</v>
      </c>
      <c r="US306" s="73"/>
      <c r="UT306" s="73"/>
      <c r="UU306" s="73"/>
      <c r="UV306" s="73"/>
      <c r="UW306" s="73"/>
      <c r="UX306" s="73"/>
      <c r="UY306" s="73"/>
      <c r="UZ306" s="73"/>
      <c r="VA306" s="73"/>
      <c r="VB306" s="73">
        <v>1</v>
      </c>
      <c r="VC306" s="73"/>
      <c r="VD306" s="73"/>
      <c r="VE306" s="73"/>
      <c r="VF306" s="73">
        <v>11</v>
      </c>
      <c r="VG306" s="73"/>
      <c r="VH306" s="73"/>
      <c r="VI306" s="73"/>
      <c r="VJ306" s="73">
        <v>5</v>
      </c>
      <c r="VK306" s="73"/>
      <c r="VL306" s="73"/>
      <c r="VM306" s="73"/>
      <c r="VN306" s="73"/>
      <c r="VO306" s="73"/>
      <c r="VP306" s="73"/>
      <c r="VQ306" s="73"/>
      <c r="VR306" s="73"/>
      <c r="VS306" s="73"/>
      <c r="VT306" s="73"/>
      <c r="VU306" s="73"/>
      <c r="VV306" s="73"/>
      <c r="VW306" s="73">
        <v>1</v>
      </c>
      <c r="VX306" s="73"/>
      <c r="VY306" s="73"/>
      <c r="VZ306" s="73"/>
      <c r="WA306" s="73">
        <v>15</v>
      </c>
      <c r="WB306" s="73"/>
      <c r="WC306" s="73"/>
      <c r="WD306" s="73"/>
      <c r="WE306" s="73"/>
      <c r="WF306" s="73"/>
      <c r="WG306" s="73"/>
      <c r="WH306" s="73"/>
      <c r="WI306" s="73"/>
      <c r="WJ306" s="73"/>
      <c r="WK306" s="73"/>
      <c r="WL306" s="73"/>
      <c r="WM306" s="73"/>
      <c r="WN306" s="73"/>
      <c r="WO306" s="22">
        <f t="shared" si="1064"/>
        <v>34</v>
      </c>
      <c r="WP306" s="22">
        <f t="shared" si="1065"/>
        <v>0</v>
      </c>
      <c r="WQ306" s="22">
        <f t="shared" si="1066"/>
        <v>0</v>
      </c>
      <c r="WR306" s="22">
        <f t="shared" si="1067"/>
        <v>0</v>
      </c>
      <c r="WS306" s="22">
        <f t="shared" si="1068"/>
        <v>47</v>
      </c>
      <c r="WT306" s="22">
        <f t="shared" si="1069"/>
        <v>3</v>
      </c>
      <c r="WU306" s="22">
        <f t="shared" si="1070"/>
        <v>2</v>
      </c>
      <c r="WV306" s="22">
        <f t="shared" si="1071"/>
        <v>1</v>
      </c>
      <c r="WW306" s="22">
        <f t="shared" si="1072"/>
        <v>54</v>
      </c>
      <c r="WX306" s="22">
        <f t="shared" si="1073"/>
        <v>0</v>
      </c>
      <c r="WY306" s="22">
        <f t="shared" si="1074"/>
        <v>7</v>
      </c>
      <c r="WZ306" s="22">
        <f t="shared" si="1075"/>
        <v>0</v>
      </c>
      <c r="XA306" s="22">
        <f t="shared" si="1076"/>
        <v>0</v>
      </c>
      <c r="XB306" s="22">
        <f t="shared" si="1077"/>
        <v>6</v>
      </c>
      <c r="XC306" s="22">
        <f t="shared" si="1078"/>
        <v>0</v>
      </c>
      <c r="XD306" s="22">
        <f t="shared" si="1079"/>
        <v>0</v>
      </c>
      <c r="XE306" s="22">
        <f t="shared" si="1080"/>
        <v>1</v>
      </c>
      <c r="XF306" s="22">
        <f t="shared" si="1081"/>
        <v>0</v>
      </c>
      <c r="XG306" s="93">
        <f t="shared" si="1082"/>
        <v>19</v>
      </c>
    </row>
    <row r="307" spans="1:631" ht="17.100000000000001" customHeight="1" x14ac:dyDescent="0.2">
      <c r="A307" s="101"/>
      <c r="B307" s="27" t="s">
        <v>560</v>
      </c>
      <c r="C307" s="535" t="s">
        <v>561</v>
      </c>
      <c r="D307" s="25" t="s">
        <v>651</v>
      </c>
      <c r="E307" s="535" t="s">
        <v>652</v>
      </c>
      <c r="F307" s="25" t="s">
        <v>656</v>
      </c>
      <c r="G307" s="535" t="s">
        <v>657</v>
      </c>
      <c r="H307" s="25">
        <v>34</v>
      </c>
      <c r="I307" s="28"/>
      <c r="J307" s="17">
        <f t="shared" si="948"/>
        <v>0.47984703168629356</v>
      </c>
      <c r="K307" s="17">
        <f t="shared" si="949"/>
        <v>0.40348427825664684</v>
      </c>
      <c r="L307" s="17">
        <f t="shared" si="950"/>
        <v>1</v>
      </c>
      <c r="M307" s="17">
        <f t="shared" si="951"/>
        <v>7.1321650192183866E-2</v>
      </c>
      <c r="N307" s="17">
        <f t="shared" si="952"/>
        <v>2.5643188528047239E-2</v>
      </c>
      <c r="O307" s="17">
        <f t="shared" si="953"/>
        <v>0.21282020152968315</v>
      </c>
      <c r="P307" s="17">
        <f t="shared" si="954"/>
        <v>2.2063353676256892E-2</v>
      </c>
      <c r="Q307" s="17">
        <f t="shared" si="955"/>
        <v>0.3166840569190521</v>
      </c>
      <c r="R307" s="69">
        <f t="shared" si="956"/>
        <v>0.13750758473229507</v>
      </c>
      <c r="S307" s="422">
        <f t="shared" si="957"/>
        <v>0.29659681616893985</v>
      </c>
      <c r="T307" s="17">
        <f t="shared" si="1083"/>
        <v>0.70340318383106015</v>
      </c>
      <c r="U307" s="10">
        <f t="shared" si="958"/>
        <v>81721.381897492567</v>
      </c>
      <c r="V307" s="32">
        <v>1</v>
      </c>
      <c r="W307" s="550">
        <f t="shared" si="959"/>
        <v>0</v>
      </c>
      <c r="X307" s="550">
        <f t="shared" si="960"/>
        <v>0.18548570505782874</v>
      </c>
      <c r="Y307" s="550">
        <f t="shared" si="961"/>
        <v>0.81451429494217131</v>
      </c>
      <c r="Z307" s="551">
        <f t="shared" si="962"/>
        <v>94630.270786381458</v>
      </c>
      <c r="AA307" s="426">
        <f t="shared" si="963"/>
        <v>8.349113444654846E-3</v>
      </c>
      <c r="AB307" s="59">
        <f t="shared" si="964"/>
        <v>0.170135231316726</v>
      </c>
      <c r="AC307" s="59">
        <f t="shared" si="965"/>
        <v>0.90546183045128636</v>
      </c>
      <c r="AD307" s="59">
        <f t="shared" si="966"/>
        <v>2.5643188528047239E-2</v>
      </c>
      <c r="AE307" s="59">
        <f t="shared" si="967"/>
        <v>0.6833159430809479</v>
      </c>
      <c r="AF307" s="59">
        <f t="shared" si="968"/>
        <v>0.24754158067257498</v>
      </c>
      <c r="AG307" s="59">
        <f t="shared" si="969"/>
        <v>0.58789607866941851</v>
      </c>
      <c r="AH307" s="59">
        <f t="shared" si="970"/>
        <v>0.21282020152968315</v>
      </c>
      <c r="AI307" s="59">
        <f t="shared" si="971"/>
        <v>0.23188053903120068</v>
      </c>
      <c r="AJ307" s="59">
        <f t="shared" si="972"/>
        <v>0.72781352434138646</v>
      </c>
      <c r="AK307" s="59">
        <f t="shared" si="973"/>
        <v>0.97793664632374311</v>
      </c>
      <c r="AL307" s="35">
        <f t="shared" si="974"/>
        <v>1</v>
      </c>
      <c r="AM307" s="27">
        <v>116180</v>
      </c>
      <c r="AN307" s="25">
        <v>59369</v>
      </c>
      <c r="AO307" s="25">
        <v>56811</v>
      </c>
      <c r="AP307" s="17">
        <f t="shared" si="975"/>
        <v>2.2565246688276189E-3</v>
      </c>
      <c r="AQ307" s="63">
        <v>104.50264913485066</v>
      </c>
      <c r="AR307" s="58">
        <v>1677.4065560900001</v>
      </c>
      <c r="AS307" s="24">
        <f t="shared" si="976"/>
        <v>69.261682314401568</v>
      </c>
      <c r="AT307" s="17">
        <f t="shared" si="1094"/>
        <v>5.9815085812097074E-2</v>
      </c>
      <c r="AU307" s="25">
        <v>114724</v>
      </c>
      <c r="AV307" s="25">
        <v>58240</v>
      </c>
      <c r="AW307" s="25">
        <v>56484</v>
      </c>
      <c r="AX307" s="25">
        <v>1456</v>
      </c>
      <c r="AY307" s="25">
        <v>1129</v>
      </c>
      <c r="AZ307" s="18">
        <v>327</v>
      </c>
      <c r="BA307" s="18">
        <v>970</v>
      </c>
      <c r="BB307" s="18">
        <v>497</v>
      </c>
      <c r="BC307" s="18">
        <v>473</v>
      </c>
      <c r="BD307" s="63">
        <v>105.07399577167018</v>
      </c>
      <c r="BE307" s="25">
        <v>115210</v>
      </c>
      <c r="BF307" s="25">
        <v>58872</v>
      </c>
      <c r="BG307" s="25">
        <v>56338</v>
      </c>
      <c r="BH307" s="63">
        <v>104.49785224892611</v>
      </c>
      <c r="BI307" s="17">
        <v>8.349113444654846E-3</v>
      </c>
      <c r="BJ307" s="25">
        <v>45187</v>
      </c>
      <c r="BK307" s="25">
        <v>66129</v>
      </c>
      <c r="BL307" s="25">
        <v>4864</v>
      </c>
      <c r="BM307" s="17">
        <v>0.75686914969226815</v>
      </c>
      <c r="BN307" s="10">
        <f t="shared" si="977"/>
        <v>28246.942188752288</v>
      </c>
      <c r="BO307" s="29">
        <v>0.6833159430809479</v>
      </c>
      <c r="BP307" s="30">
        <f t="shared" si="978"/>
        <v>0.3166840569190521</v>
      </c>
      <c r="BQ307" s="31">
        <v>7.3553206611320299</v>
      </c>
      <c r="BR307" s="25">
        <v>70993</v>
      </c>
      <c r="BS307" s="25">
        <v>28304</v>
      </c>
      <c r="BT307" s="25">
        <v>37946</v>
      </c>
      <c r="BU307" s="25">
        <v>4405</v>
      </c>
      <c r="BV307" s="18">
        <v>258</v>
      </c>
      <c r="BW307" s="18">
        <v>80</v>
      </c>
      <c r="BX307" s="25">
        <v>16474</v>
      </c>
      <c r="BY307" s="25">
        <v>15088</v>
      </c>
      <c r="BZ307" s="25">
        <v>1386</v>
      </c>
      <c r="CA307" s="59">
        <v>8.4132572538545586E-2</v>
      </c>
      <c r="CB307" s="25">
        <v>114724</v>
      </c>
      <c r="CC307" s="25">
        <v>1456</v>
      </c>
      <c r="CD307" s="17">
        <f t="shared" si="979"/>
        <v>1.2691328754227538E-2</v>
      </c>
      <c r="CE307" s="18">
        <v>82</v>
      </c>
      <c r="CF307" s="18">
        <v>349</v>
      </c>
      <c r="CG307" s="18">
        <v>834</v>
      </c>
      <c r="CH307" s="25">
        <v>1576</v>
      </c>
      <c r="CI307" s="25">
        <v>2184</v>
      </c>
      <c r="CJ307" s="25">
        <v>2537</v>
      </c>
      <c r="CK307" s="25">
        <v>2451</v>
      </c>
      <c r="CL307" s="25">
        <v>2914</v>
      </c>
      <c r="CM307" s="25">
        <v>3547</v>
      </c>
      <c r="CN307" s="26">
        <v>6.9639431831977658</v>
      </c>
      <c r="CO307" s="27">
        <v>16474</v>
      </c>
      <c r="CP307" s="34">
        <f t="shared" si="980"/>
        <v>7.0523248755614905</v>
      </c>
      <c r="CQ307" s="25">
        <v>50</v>
      </c>
      <c r="CR307" s="18">
        <v>321</v>
      </c>
      <c r="CS307" s="18">
        <v>630</v>
      </c>
      <c r="CT307" s="25">
        <v>7798</v>
      </c>
      <c r="CU307" s="25">
        <v>7434</v>
      </c>
      <c r="CV307" s="18">
        <v>198</v>
      </c>
      <c r="CW307" s="18">
        <v>6</v>
      </c>
      <c r="CX307" s="18">
        <v>37</v>
      </c>
      <c r="CY307" s="25">
        <v>16474</v>
      </c>
      <c r="CZ307" s="25">
        <v>16363</v>
      </c>
      <c r="DA307" s="18">
        <v>49</v>
      </c>
      <c r="DB307" s="18">
        <v>16</v>
      </c>
      <c r="DC307" s="18">
        <v>6</v>
      </c>
      <c r="DD307" s="18">
        <v>37</v>
      </c>
      <c r="DE307" s="18">
        <v>3</v>
      </c>
      <c r="DF307" s="25">
        <v>16474</v>
      </c>
      <c r="DG307" s="25">
        <v>3842</v>
      </c>
      <c r="DH307" s="18">
        <v>167</v>
      </c>
      <c r="DI307" s="18">
        <v>69</v>
      </c>
      <c r="DJ307" s="25">
        <v>7334</v>
      </c>
      <c r="DK307" s="25">
        <v>5046</v>
      </c>
      <c r="DL307" s="18">
        <v>16</v>
      </c>
      <c r="DM307" s="25">
        <f t="shared" si="981"/>
        <v>27918.448221439845</v>
      </c>
      <c r="DN307" s="17">
        <f t="shared" si="982"/>
        <v>0.44518635425518999</v>
      </c>
      <c r="DO307" s="17">
        <f t="shared" si="983"/>
        <v>0.30630083768362265</v>
      </c>
      <c r="DP307" s="23">
        <f t="shared" si="984"/>
        <v>0.24754158067257498</v>
      </c>
      <c r="DQ307" s="23">
        <f t="shared" si="985"/>
        <v>0.75245841932742508</v>
      </c>
      <c r="DR307" s="25">
        <v>16474</v>
      </c>
      <c r="DS307" s="18">
        <v>75</v>
      </c>
      <c r="DT307" s="25">
        <v>8271</v>
      </c>
      <c r="DU307" s="18">
        <v>86</v>
      </c>
      <c r="DV307" s="25">
        <v>7144</v>
      </c>
      <c r="DW307" s="18">
        <v>81</v>
      </c>
      <c r="DX307" s="18">
        <v>809</v>
      </c>
      <c r="DY307" s="18">
        <v>8</v>
      </c>
      <c r="DZ307" s="17">
        <f t="shared" si="986"/>
        <v>0.94548986281413139</v>
      </c>
      <c r="EA307" s="17">
        <f t="shared" si="987"/>
        <v>5.4510137185868612E-2</v>
      </c>
      <c r="EB307" s="25">
        <v>16474</v>
      </c>
      <c r="EC307" s="25">
        <v>4670</v>
      </c>
      <c r="ED307" s="25">
        <v>5015</v>
      </c>
      <c r="EE307" s="25">
        <v>5331</v>
      </c>
      <c r="EF307" s="17">
        <f t="shared" si="1128"/>
        <v>0.32360082554328035</v>
      </c>
      <c r="EG307" s="25">
        <v>1059</v>
      </c>
      <c r="EH307" s="18">
        <v>399</v>
      </c>
      <c r="EI307" s="17">
        <f t="shared" si="988"/>
        <v>0.58789607866941851</v>
      </c>
      <c r="EJ307" s="17">
        <f t="shared" si="989"/>
        <v>6.4283112783780502E-2</v>
      </c>
      <c r="EK307" s="69">
        <f t="shared" si="990"/>
        <v>0.40348427825664684</v>
      </c>
      <c r="EL307" s="27">
        <v>70250</v>
      </c>
      <c r="EM307" s="25">
        <v>11952</v>
      </c>
      <c r="EN307" s="25">
        <v>58298</v>
      </c>
      <c r="EO307" s="59">
        <v>0.170135231316726</v>
      </c>
      <c r="EP307" s="25">
        <v>35641</v>
      </c>
      <c r="EQ307" s="25">
        <v>7193</v>
      </c>
      <c r="ER307" s="25">
        <v>28448</v>
      </c>
      <c r="ES307" s="59">
        <v>0.20181813080441066</v>
      </c>
      <c r="ET307" s="25">
        <v>34609</v>
      </c>
      <c r="EU307" s="25">
        <v>4759</v>
      </c>
      <c r="EV307" s="25">
        <v>29850</v>
      </c>
      <c r="EW307" s="59">
        <v>0.13750758473229507</v>
      </c>
      <c r="EX307" s="25">
        <v>683</v>
      </c>
      <c r="EY307" s="25">
        <v>290</v>
      </c>
      <c r="EZ307" s="25">
        <v>393</v>
      </c>
      <c r="FA307" s="59">
        <v>0.424597364568082</v>
      </c>
      <c r="FB307" s="25">
        <v>69567</v>
      </c>
      <c r="FC307" s="25">
        <v>11662</v>
      </c>
      <c r="FD307" s="25">
        <v>57905</v>
      </c>
      <c r="FE307" s="59">
        <v>0.16763695430304598</v>
      </c>
      <c r="FF307" s="25">
        <v>63264</v>
      </c>
      <c r="FG307" s="25">
        <v>12274</v>
      </c>
      <c r="FH307" s="25">
        <v>7737</v>
      </c>
      <c r="FI307" s="25">
        <v>43253</v>
      </c>
      <c r="FJ307" s="23">
        <f t="shared" si="991"/>
        <v>0.68369056651492155</v>
      </c>
      <c r="FK307" s="23">
        <f t="shared" si="992"/>
        <v>0.12229704097116843</v>
      </c>
      <c r="FL307" s="36">
        <f t="shared" si="993"/>
        <v>0.28377222389198437</v>
      </c>
      <c r="FM307" s="25">
        <v>31712</v>
      </c>
      <c r="FN307" s="25">
        <v>6795</v>
      </c>
      <c r="FO307" s="17">
        <f t="shared" si="994"/>
        <v>0.21427219979818365</v>
      </c>
      <c r="FP307" s="60">
        <v>4406</v>
      </c>
      <c r="FQ307" s="17">
        <f t="shared" si="995"/>
        <v>0.13893794147325933</v>
      </c>
      <c r="FR307" s="61">
        <v>20511</v>
      </c>
      <c r="FS307" s="17">
        <f t="shared" si="996"/>
        <v>0.64678985872855699</v>
      </c>
      <c r="FT307" s="25">
        <v>31552</v>
      </c>
      <c r="FU307" s="25">
        <v>5479</v>
      </c>
      <c r="FV307" s="25">
        <v>3331</v>
      </c>
      <c r="FW307" s="17">
        <f t="shared" si="997"/>
        <v>0.72077839756592288</v>
      </c>
      <c r="FX307" s="17">
        <f t="shared" si="998"/>
        <v>0.10557175456389452</v>
      </c>
      <c r="FY307" s="25">
        <v>22742</v>
      </c>
      <c r="FZ307" s="25">
        <v>47420</v>
      </c>
      <c r="GA307" s="25">
        <v>42937</v>
      </c>
      <c r="GB307" s="25">
        <v>3267</v>
      </c>
      <c r="GC307" s="18">
        <v>909</v>
      </c>
      <c r="GD307" s="18">
        <v>152</v>
      </c>
      <c r="GE307" s="18">
        <v>10</v>
      </c>
      <c r="GF307" s="18">
        <v>95</v>
      </c>
      <c r="GG307" s="18">
        <v>2</v>
      </c>
      <c r="GH307" s="18">
        <v>4</v>
      </c>
      <c r="GI307" s="18">
        <v>44</v>
      </c>
      <c r="GJ307" s="10">
        <f t="shared" si="999"/>
        <v>42937</v>
      </c>
      <c r="GK307" s="10">
        <f t="shared" si="1129"/>
        <v>4483</v>
      </c>
      <c r="GL307" s="10">
        <f t="shared" si="1130"/>
        <v>1216</v>
      </c>
      <c r="GM307" s="10">
        <f t="shared" si="1000"/>
        <v>46204</v>
      </c>
      <c r="GN307" s="10">
        <f t="shared" si="1131"/>
        <v>307</v>
      </c>
      <c r="GO307" s="17">
        <f t="shared" si="1001"/>
        <v>0.90546183045128636</v>
      </c>
      <c r="GP307" s="17">
        <f t="shared" si="1132"/>
        <v>9.4538169548713621E-2</v>
      </c>
      <c r="GQ307" s="17">
        <f t="shared" si="1133"/>
        <v>2.5643188528047239E-2</v>
      </c>
      <c r="GR307" s="17">
        <f t="shared" si="1134"/>
        <v>6.4740615773935051E-3</v>
      </c>
      <c r="GS307" s="17">
        <f t="shared" si="1002"/>
        <v>6.0090679038380432E-2</v>
      </c>
      <c r="GT307" s="25">
        <v>24298</v>
      </c>
      <c r="GU307" s="25">
        <v>21317</v>
      </c>
      <c r="GV307" s="25">
        <v>2189</v>
      </c>
      <c r="GW307" s="18">
        <v>604</v>
      </c>
      <c r="GX307" s="18">
        <v>93</v>
      </c>
      <c r="GY307" s="18">
        <v>5</v>
      </c>
      <c r="GZ307" s="18">
        <v>51</v>
      </c>
      <c r="HA307" s="18">
        <v>2</v>
      </c>
      <c r="HB307" s="18">
        <v>1</v>
      </c>
      <c r="HC307" s="18">
        <v>36</v>
      </c>
      <c r="HD307" s="23">
        <f t="shared" si="1003"/>
        <v>0.87731500535023454</v>
      </c>
      <c r="HE307" s="23">
        <f t="shared" si="1004"/>
        <v>0.12268499464976541</v>
      </c>
      <c r="HF307" s="23">
        <f t="shared" si="1005"/>
        <v>3.2595275331302985E-2</v>
      </c>
      <c r="HG307" s="23">
        <f t="shared" si="1006"/>
        <v>7.7372623261173761E-3</v>
      </c>
      <c r="HH307" s="25">
        <v>23122</v>
      </c>
      <c r="HI307" s="25">
        <v>21620</v>
      </c>
      <c r="HJ307" s="25">
        <v>1078</v>
      </c>
      <c r="HK307" s="18">
        <v>305</v>
      </c>
      <c r="HL307" s="18">
        <v>59</v>
      </c>
      <c r="HM307" s="18">
        <v>5</v>
      </c>
      <c r="HN307" s="18">
        <v>44</v>
      </c>
      <c r="HO307" s="18">
        <v>0</v>
      </c>
      <c r="HP307" s="18">
        <v>3</v>
      </c>
      <c r="HQ307" s="18">
        <v>8</v>
      </c>
      <c r="HR307" s="23">
        <f t="shared" si="1007"/>
        <v>0.93504022143413201</v>
      </c>
      <c r="HS307" s="23">
        <f t="shared" si="1008"/>
        <v>6.4959778565868001E-2</v>
      </c>
      <c r="HT307" s="80">
        <f t="shared" si="1009"/>
        <v>1.8337514055877521E-2</v>
      </c>
      <c r="HU307" s="27">
        <v>86025</v>
      </c>
      <c r="HV307" s="18">
        <v>326</v>
      </c>
      <c r="HW307" s="25">
        <v>2612</v>
      </c>
      <c r="HX307" s="18">
        <v>820</v>
      </c>
      <c r="HY307" s="25">
        <v>36339</v>
      </c>
      <c r="HZ307" s="25">
        <v>16488</v>
      </c>
      <c r="IA307" s="25">
        <v>2414</v>
      </c>
      <c r="IB307" s="18">
        <v>928</v>
      </c>
      <c r="IC307" s="25">
        <v>8427</v>
      </c>
      <c r="ID307" s="25">
        <v>7157</v>
      </c>
      <c r="IE307" s="25">
        <v>4506</v>
      </c>
      <c r="IF307" s="18">
        <v>396</v>
      </c>
      <c r="IG307" s="25">
        <v>5612</v>
      </c>
      <c r="IH307" s="17">
        <f t="shared" si="1010"/>
        <v>0.27486195873292646</v>
      </c>
      <c r="II307" s="17">
        <f t="shared" si="1011"/>
        <v>0.19166521360069746</v>
      </c>
      <c r="IJ307" s="30">
        <f t="shared" si="1012"/>
        <v>5.2174308588064049</v>
      </c>
      <c r="IK307" s="17">
        <f t="shared" si="1084"/>
        <v>7.1321650192183866E-2</v>
      </c>
      <c r="IL307" s="25">
        <v>44107</v>
      </c>
      <c r="IM307" s="25">
        <v>265</v>
      </c>
      <c r="IN307" s="25">
        <v>1476</v>
      </c>
      <c r="IO307" s="25">
        <v>429</v>
      </c>
      <c r="IP307" s="25">
        <v>21161</v>
      </c>
      <c r="IQ307" s="25">
        <v>7750</v>
      </c>
      <c r="IR307" s="25">
        <v>1326</v>
      </c>
      <c r="IS307" s="18">
        <v>506</v>
      </c>
      <c r="IT307" s="25">
        <v>4765</v>
      </c>
      <c r="IU307" s="25">
        <v>1361</v>
      </c>
      <c r="IV307" s="25">
        <v>2000</v>
      </c>
      <c r="IW307" s="18">
        <v>187</v>
      </c>
      <c r="IX307" s="25">
        <v>2881</v>
      </c>
      <c r="IY307" s="17">
        <f t="shared" si="1013"/>
        <v>0.73473598295055209</v>
      </c>
      <c r="IZ307" s="25">
        <v>41918</v>
      </c>
      <c r="JA307" s="18">
        <v>61</v>
      </c>
      <c r="JB307" s="25">
        <v>1136</v>
      </c>
      <c r="JC307" s="18">
        <v>391</v>
      </c>
      <c r="JD307" s="25">
        <v>15178</v>
      </c>
      <c r="JE307" s="25">
        <v>8738</v>
      </c>
      <c r="JF307" s="25">
        <v>1088</v>
      </c>
      <c r="JG307" s="18">
        <v>422</v>
      </c>
      <c r="JH307" s="25">
        <v>3662</v>
      </c>
      <c r="JI307" s="25">
        <v>5796</v>
      </c>
      <c r="JJ307" s="25">
        <v>2506</v>
      </c>
      <c r="JK307" s="18">
        <v>209</v>
      </c>
      <c r="JL307" s="25">
        <v>2731</v>
      </c>
      <c r="JM307" s="80">
        <f t="shared" si="1014"/>
        <v>0.63438141132687631</v>
      </c>
      <c r="JN307" s="27">
        <v>86025</v>
      </c>
      <c r="JO307" s="18">
        <v>917</v>
      </c>
      <c r="JP307" s="18">
        <v>18</v>
      </c>
      <c r="JQ307" s="18">
        <v>86</v>
      </c>
      <c r="JR307" s="18">
        <v>3</v>
      </c>
      <c r="JS307" s="18">
        <v>6</v>
      </c>
      <c r="JT307" s="18">
        <v>830</v>
      </c>
      <c r="JU307" s="18">
        <v>2</v>
      </c>
      <c r="JV307" s="18">
        <v>36</v>
      </c>
      <c r="JW307" s="25">
        <v>84127</v>
      </c>
      <c r="JX307" s="17">
        <f t="shared" si="1015"/>
        <v>0.97793664632374311</v>
      </c>
      <c r="JY307" s="17">
        <f t="shared" si="1016"/>
        <v>2.2063353676256892E-2</v>
      </c>
      <c r="JZ307" s="25">
        <v>799</v>
      </c>
      <c r="KA307" s="18">
        <v>11</v>
      </c>
      <c r="KB307" s="18">
        <v>0</v>
      </c>
      <c r="KC307" s="18">
        <v>0</v>
      </c>
      <c r="KD307" s="18">
        <v>0</v>
      </c>
      <c r="KE307" s="18">
        <v>0</v>
      </c>
      <c r="KF307" s="18">
        <v>0</v>
      </c>
      <c r="KG307" s="18">
        <v>0</v>
      </c>
      <c r="KH307" s="18">
        <v>6</v>
      </c>
      <c r="KI307" s="25">
        <v>782</v>
      </c>
      <c r="KJ307" s="17">
        <f t="shared" si="1017"/>
        <v>0.97872340425531912</v>
      </c>
      <c r="KK307" s="25">
        <v>85226</v>
      </c>
      <c r="KL307" s="18">
        <v>906</v>
      </c>
      <c r="KM307" s="18">
        <v>18</v>
      </c>
      <c r="KN307" s="18">
        <v>86</v>
      </c>
      <c r="KO307" s="18">
        <v>3</v>
      </c>
      <c r="KP307" s="18">
        <v>6</v>
      </c>
      <c r="KQ307" s="18">
        <v>830</v>
      </c>
      <c r="KR307" s="18">
        <v>2</v>
      </c>
      <c r="KS307" s="18">
        <v>30</v>
      </c>
      <c r="KT307" s="25">
        <v>83345</v>
      </c>
      <c r="KU307" s="69">
        <f t="shared" si="1095"/>
        <v>0.97792927041043809</v>
      </c>
      <c r="KV307" s="27">
        <v>116180</v>
      </c>
      <c r="KW307" s="25">
        <v>108831</v>
      </c>
      <c r="KX307" s="25">
        <v>7349</v>
      </c>
      <c r="KY307" s="59">
        <v>6.3255293510070573E-2</v>
      </c>
      <c r="KZ307" s="25">
        <v>3425</v>
      </c>
      <c r="LA307" s="25">
        <v>3334</v>
      </c>
      <c r="LB307" s="25">
        <v>3466</v>
      </c>
      <c r="LC307" s="25">
        <v>5977</v>
      </c>
      <c r="LD307" s="25">
        <v>59369</v>
      </c>
      <c r="LE307" s="25">
        <v>55730</v>
      </c>
      <c r="LF307" s="25">
        <v>3639</v>
      </c>
      <c r="LG307" s="59">
        <v>6.1294615034782465E-2</v>
      </c>
      <c r="LH307" s="25">
        <v>56811</v>
      </c>
      <c r="LI307" s="25">
        <v>53101</v>
      </c>
      <c r="LJ307" s="25">
        <v>3710</v>
      </c>
      <c r="LK307" s="35">
        <v>6.5304254457763458E-2</v>
      </c>
      <c r="LL307" s="27">
        <v>16474</v>
      </c>
      <c r="LM307" s="18">
        <v>604</v>
      </c>
      <c r="LN307" s="25">
        <v>3216</v>
      </c>
      <c r="LO307" s="25">
        <v>4664</v>
      </c>
      <c r="LP307" s="25">
        <v>1588</v>
      </c>
      <c r="LQ307" s="25">
        <v>1520</v>
      </c>
      <c r="LR307" s="25">
        <v>4882</v>
      </c>
      <c r="LS307" s="23">
        <f t="shared" si="1018"/>
        <v>0.29634575695034598</v>
      </c>
      <c r="LT307" s="23">
        <f t="shared" si="1019"/>
        <v>0.70365424304965396</v>
      </c>
      <c r="LU307" s="17">
        <f t="shared" si="1020"/>
        <v>0.23188053903120068</v>
      </c>
      <c r="LV307" s="25">
        <v>16474</v>
      </c>
      <c r="LW307" s="25">
        <v>11620</v>
      </c>
      <c r="LX307" s="18">
        <v>20</v>
      </c>
      <c r="LY307" s="18">
        <v>66</v>
      </c>
      <c r="LZ307" s="18">
        <v>173</v>
      </c>
      <c r="MA307" s="18">
        <v>524</v>
      </c>
      <c r="MB307" s="25">
        <v>1783</v>
      </c>
      <c r="MC307" s="25">
        <v>1897</v>
      </c>
      <c r="MD307" s="18">
        <v>284</v>
      </c>
      <c r="ME307" s="18">
        <v>0</v>
      </c>
      <c r="MF307" s="18">
        <v>107</v>
      </c>
      <c r="MG307" s="17">
        <f t="shared" si="1021"/>
        <v>0.2551899963578973</v>
      </c>
      <c r="MH307" s="17">
        <f t="shared" si="1022"/>
        <v>0.72781352434138646</v>
      </c>
      <c r="MI307" s="25">
        <v>16474</v>
      </c>
      <c r="MJ307" s="25">
        <v>11757</v>
      </c>
      <c r="MK307" s="18">
        <v>19</v>
      </c>
      <c r="ML307" s="18">
        <v>65</v>
      </c>
      <c r="MM307" s="18">
        <v>173</v>
      </c>
      <c r="MN307" s="18">
        <v>613</v>
      </c>
      <c r="MO307" s="25">
        <v>1993</v>
      </c>
      <c r="MP307" s="25">
        <v>1727</v>
      </c>
      <c r="MQ307" s="18">
        <v>19</v>
      </c>
      <c r="MR307" s="18">
        <v>0</v>
      </c>
      <c r="MS307" s="18">
        <v>108</v>
      </c>
      <c r="MT307" s="17">
        <f t="shared" si="1023"/>
        <v>0.82475415806725749</v>
      </c>
      <c r="MU307" s="69">
        <f t="shared" si="1024"/>
        <v>0.47984703168629356</v>
      </c>
      <c r="MV307" s="27">
        <v>16474</v>
      </c>
      <c r="MW307" s="25">
        <v>3506</v>
      </c>
      <c r="MX307" s="25">
        <v>1037</v>
      </c>
      <c r="MY307" s="25">
        <v>2452</v>
      </c>
      <c r="MZ307" s="18">
        <v>341</v>
      </c>
      <c r="NA307" s="18">
        <v>27</v>
      </c>
      <c r="NB307" s="18">
        <v>253</v>
      </c>
      <c r="NC307" s="25">
        <v>7525</v>
      </c>
      <c r="ND307" s="25">
        <v>1333</v>
      </c>
      <c r="NE307" s="17">
        <f t="shared" si="1025"/>
        <v>0.21282020152968315</v>
      </c>
      <c r="NF307" s="10">
        <f t="shared" si="1026"/>
        <v>24415.584800291366</v>
      </c>
      <c r="NG307" s="17">
        <f t="shared" si="1027"/>
        <v>0.6712395289547165</v>
      </c>
      <c r="NH307" s="25">
        <v>16474</v>
      </c>
      <c r="NI307" s="18">
        <v>378</v>
      </c>
      <c r="NJ307" s="18">
        <v>8</v>
      </c>
      <c r="NK307" s="18">
        <v>64</v>
      </c>
      <c r="NL307" s="18">
        <v>6</v>
      </c>
      <c r="NM307" s="25">
        <v>15915</v>
      </c>
      <c r="NN307" s="18">
        <v>60</v>
      </c>
      <c r="NO307" s="18">
        <v>10</v>
      </c>
      <c r="NP307" s="18">
        <v>1</v>
      </c>
      <c r="NQ307" s="32">
        <v>32</v>
      </c>
      <c r="NR307" s="27">
        <v>16474</v>
      </c>
      <c r="NS307" s="37">
        <f t="shared" si="1028"/>
        <v>0.63839990287726112</v>
      </c>
      <c r="NT307" s="37">
        <f t="shared" si="1029"/>
        <v>0.17226367350579255</v>
      </c>
      <c r="NU307" s="37">
        <f t="shared" si="1030"/>
        <v>1.5664162784063898</v>
      </c>
      <c r="NV307" s="17">
        <f t="shared" si="1031"/>
        <v>0.31807840755395056</v>
      </c>
      <c r="NW307" s="10">
        <f t="shared" si="1032"/>
        <v>11445</v>
      </c>
      <c r="NX307" s="17">
        <f t="shared" si="1033"/>
        <v>0.69473109141677791</v>
      </c>
      <c r="NY307" s="19">
        <f t="shared" si="1034"/>
        <v>0.20625709600100922</v>
      </c>
      <c r="NZ307" s="25">
        <v>1240</v>
      </c>
      <c r="OA307" s="25">
        <v>3461</v>
      </c>
      <c r="OB307" s="18">
        <v>695</v>
      </c>
      <c r="OC307" s="25">
        <v>5029</v>
      </c>
      <c r="OD307" s="18">
        <v>54</v>
      </c>
      <c r="OE307" s="18">
        <v>38</v>
      </c>
      <c r="OF307" s="17">
        <f t="shared" si="1035"/>
        <v>0.30526890858322203</v>
      </c>
      <c r="OG307" s="17">
        <f t="shared" si="1036"/>
        <v>7.5270122617457816E-2</v>
      </c>
      <c r="OH307" s="17">
        <f t="shared" si="1037"/>
        <v>0.21008862449921087</v>
      </c>
      <c r="OI307" s="69">
        <f t="shared" si="1038"/>
        <v>3.2778924365667113E-3</v>
      </c>
      <c r="OJ307" s="27">
        <v>16474</v>
      </c>
      <c r="OK307" s="18">
        <v>168</v>
      </c>
      <c r="OL307" s="25">
        <v>7411</v>
      </c>
      <c r="OM307" s="18">
        <v>179</v>
      </c>
      <c r="ON307" s="18">
        <v>230</v>
      </c>
      <c r="OO307" s="18">
        <v>17</v>
      </c>
      <c r="OP307" s="18">
        <v>36</v>
      </c>
      <c r="OQ307" s="25">
        <v>6357</v>
      </c>
      <c r="OR307" s="69">
        <f t="shared" si="1039"/>
        <v>0.47620492897899719</v>
      </c>
      <c r="OS307" s="22">
        <v>12365</v>
      </c>
      <c r="OT307" s="22">
        <v>12365</v>
      </c>
      <c r="OU307" s="38">
        <f t="shared" si="1097"/>
        <v>0.93816388467374812</v>
      </c>
      <c r="OV307" s="39">
        <v>0.622</v>
      </c>
      <c r="OW307" s="22">
        <v>769103</v>
      </c>
      <c r="OX307" s="36">
        <f t="shared" si="1098"/>
        <v>31470156.553999998</v>
      </c>
      <c r="OY307" s="36">
        <f t="shared" si="1099"/>
        <v>837782.92521802476</v>
      </c>
      <c r="OZ307" s="22">
        <v>420</v>
      </c>
      <c r="PA307" s="22">
        <v>420</v>
      </c>
      <c r="PB307" s="38">
        <f t="shared" si="1100"/>
        <v>3.1866464339908952E-2</v>
      </c>
      <c r="PC307" s="39">
        <v>0.70750000000000002</v>
      </c>
      <c r="PD307" s="22">
        <v>29715</v>
      </c>
      <c r="PE307" s="40">
        <f t="shared" si="1040"/>
        <v>1215878.3699999999</v>
      </c>
      <c r="PF307" s="36">
        <f t="shared" si="1041"/>
        <v>129005.88818518443</v>
      </c>
      <c r="PG307" s="22">
        <v>10</v>
      </c>
      <c r="PH307" s="22">
        <v>10</v>
      </c>
      <c r="PI307" s="38">
        <f t="shared" si="1101"/>
        <v>7.5872534142640367E-4</v>
      </c>
      <c r="PJ307" s="39">
        <v>8.5000000000000006E-2</v>
      </c>
      <c r="PK307" s="22">
        <v>85</v>
      </c>
      <c r="PL307" s="41">
        <f t="shared" si="1042"/>
        <v>3478.0299999999997</v>
      </c>
      <c r="PM307" s="36">
        <f t="shared" si="1043"/>
        <v>817.46625928249136</v>
      </c>
      <c r="PN307" s="22">
        <v>335</v>
      </c>
      <c r="PO307" s="22">
        <v>335</v>
      </c>
      <c r="PP307" s="38">
        <f t="shared" si="1102"/>
        <v>2.5417298937784522E-2</v>
      </c>
      <c r="PQ307" s="39">
        <v>0.62617910447761194</v>
      </c>
      <c r="PR307" s="22">
        <v>20977</v>
      </c>
      <c r="PS307" s="41">
        <f t="shared" si="1044"/>
        <v>858336.88599999994</v>
      </c>
      <c r="PT307" s="36">
        <f t="shared" si="1045"/>
        <v>43924.647417089909</v>
      </c>
      <c r="PU307" s="22">
        <v>50</v>
      </c>
      <c r="PV307" s="22">
        <v>50</v>
      </c>
      <c r="PW307" s="38">
        <f t="shared" si="1103"/>
        <v>3.7936267071320183E-3</v>
      </c>
      <c r="PX307" s="39">
        <v>0.33399999999999996</v>
      </c>
      <c r="PY307" s="22">
        <v>1670</v>
      </c>
      <c r="PZ307" s="36">
        <f t="shared" si="1046"/>
        <v>7628.3361324133466</v>
      </c>
      <c r="QA307" s="22"/>
      <c r="QB307" s="22"/>
      <c r="QC307" s="39">
        <v>0</v>
      </c>
      <c r="QD307" s="22"/>
      <c r="QE307" s="22">
        <f t="shared" si="1047"/>
        <v>0</v>
      </c>
      <c r="QF307" s="22"/>
      <c r="QG307" s="22"/>
      <c r="QH307" s="22"/>
      <c r="QI307" s="38">
        <f t="shared" si="1104"/>
        <v>0</v>
      </c>
      <c r="QJ307" s="39">
        <v>0</v>
      </c>
      <c r="QK307" s="22"/>
      <c r="QL307" s="42">
        <f t="shared" si="1048"/>
        <v>0</v>
      </c>
      <c r="QM307" s="22">
        <f t="shared" si="1105"/>
        <v>0</v>
      </c>
      <c r="QN307" s="22"/>
      <c r="QO307" s="22"/>
      <c r="QP307" s="38">
        <f t="shared" si="1106"/>
        <v>0</v>
      </c>
      <c r="QQ307" s="39">
        <v>0</v>
      </c>
      <c r="QR307" s="22"/>
      <c r="QS307" s="36">
        <f t="shared" si="1049"/>
        <v>0</v>
      </c>
      <c r="QT307" s="22"/>
      <c r="QU307" s="22"/>
      <c r="QV307" s="38">
        <f t="shared" si="1107"/>
        <v>0</v>
      </c>
      <c r="QW307" s="39">
        <v>0</v>
      </c>
      <c r="QX307" s="22"/>
      <c r="QY307" s="36">
        <f t="shared" si="1050"/>
        <v>0</v>
      </c>
      <c r="QZ307" s="22"/>
      <c r="RA307" s="22"/>
      <c r="RB307" s="38">
        <f t="shared" si="1108"/>
        <v>0</v>
      </c>
      <c r="RC307" s="39">
        <v>0</v>
      </c>
      <c r="RD307" s="22"/>
      <c r="RE307" s="36">
        <f t="shared" si="1051"/>
        <v>0</v>
      </c>
      <c r="RF307" s="10">
        <f t="shared" si="1109"/>
        <v>13180</v>
      </c>
      <c r="RG307" s="10">
        <f t="shared" si="1110"/>
        <v>13180</v>
      </c>
      <c r="RH307" s="17">
        <f t="shared" si="1111"/>
        <v>1.695148505555534E-2</v>
      </c>
      <c r="RI307" s="17">
        <f t="shared" si="1112"/>
        <v>3.8728638129478479E-4</v>
      </c>
      <c r="RJ307" s="17">
        <f t="shared" si="1113"/>
        <v>0.82203337148470568</v>
      </c>
      <c r="RK307" s="17">
        <f t="shared" si="1114"/>
        <v>0.12658069532587859</v>
      </c>
      <c r="RL307" s="17">
        <f t="shared" si="1115"/>
        <v>4.3098904167986903E-2</v>
      </c>
      <c r="RM307" s="17">
        <f t="shared" si="1116"/>
        <v>7.4849303811180485E-3</v>
      </c>
      <c r="RN307" s="17">
        <f t="shared" si="1117"/>
        <v>0</v>
      </c>
      <c r="RO307" s="17">
        <f t="shared" si="1118"/>
        <v>0</v>
      </c>
      <c r="RP307" s="17">
        <f t="shared" si="1119"/>
        <v>0</v>
      </c>
      <c r="RQ307" s="17">
        <f t="shared" si="1120"/>
        <v>0</v>
      </c>
      <c r="RR307" s="36">
        <f t="shared" si="1121"/>
        <v>1019159.2632119949</v>
      </c>
      <c r="RS307" s="36">
        <f t="shared" si="1122"/>
        <v>8.7722436151832923</v>
      </c>
      <c r="RT307" s="10">
        <f t="shared" si="1123"/>
        <v>0</v>
      </c>
      <c r="RU307" s="17">
        <f t="shared" si="1124"/>
        <v>0</v>
      </c>
      <c r="RV307" s="37">
        <f t="shared" si="1125"/>
        <v>8.8148710166919582</v>
      </c>
      <c r="RW307" s="36">
        <f t="shared" si="1126"/>
        <v>0.11344465484592874</v>
      </c>
      <c r="RX307" s="85">
        <v>-3.7680129999999998</v>
      </c>
      <c r="RY307" s="93">
        <v>25</v>
      </c>
      <c r="RZ307" s="43" t="b">
        <v>0</v>
      </c>
      <c r="SA307" s="18" t="b">
        <v>0</v>
      </c>
      <c r="SB307" s="18" t="b">
        <v>0</v>
      </c>
      <c r="SC307" s="18" t="b">
        <v>0</v>
      </c>
      <c r="SD307" s="18" t="b">
        <v>0</v>
      </c>
      <c r="SE307" s="32" t="b">
        <v>0</v>
      </c>
      <c r="SF307" s="43" t="b">
        <v>0</v>
      </c>
      <c r="SG307" s="18" t="b">
        <v>0</v>
      </c>
      <c r="SH307" s="18"/>
      <c r="SI307" s="18"/>
      <c r="SJ307" s="18"/>
      <c r="SK307" s="18"/>
      <c r="SL307" s="18"/>
      <c r="SM307" s="18"/>
      <c r="SN307" s="18"/>
      <c r="SO307" s="18"/>
      <c r="SP307" s="18"/>
      <c r="SQ307" s="17">
        <f t="shared" si="1052"/>
        <v>0</v>
      </c>
      <c r="SR307" s="17">
        <f t="shared" si="1053"/>
        <v>0</v>
      </c>
      <c r="SS307" s="17">
        <f t="shared" si="1054"/>
        <v>0</v>
      </c>
      <c r="ST307" s="17">
        <f t="shared" si="1055"/>
        <v>0</v>
      </c>
      <c r="SU307" s="17">
        <f t="shared" si="1056"/>
        <v>0</v>
      </c>
      <c r="SV307" s="17">
        <f t="shared" si="1127"/>
        <v>0</v>
      </c>
      <c r="SW307" s="17">
        <f t="shared" si="1057"/>
        <v>0</v>
      </c>
      <c r="SX307" s="17">
        <f t="shared" si="1058"/>
        <v>0</v>
      </c>
      <c r="SY307" s="17">
        <f t="shared" si="1059"/>
        <v>0</v>
      </c>
      <c r="SZ307" s="17">
        <f t="shared" si="1060"/>
        <v>0</v>
      </c>
      <c r="TA307" s="17">
        <f t="shared" si="1061"/>
        <v>0</v>
      </c>
      <c r="TB307" s="24">
        <f t="shared" si="1096"/>
        <v>620</v>
      </c>
      <c r="TC307" s="69">
        <f t="shared" si="1063"/>
        <v>1</v>
      </c>
      <c r="TD307" s="17">
        <f t="shared" si="1085"/>
        <v>2.6014568158168575E-6</v>
      </c>
      <c r="TE307" s="95"/>
      <c r="TF307" s="71"/>
      <c r="TG307" s="71"/>
      <c r="TH307" s="71"/>
      <c r="TI307" s="71"/>
      <c r="TJ307" s="71"/>
      <c r="TK307" s="71"/>
      <c r="TL307" s="71"/>
      <c r="TM307" s="71">
        <v>1</v>
      </c>
      <c r="TN307" s="71"/>
      <c r="TO307" s="71"/>
      <c r="TP307" s="71"/>
      <c r="TQ307" s="71"/>
      <c r="TR307" s="72"/>
      <c r="TS307" s="72"/>
      <c r="TT307" s="72"/>
      <c r="TU307" s="72"/>
      <c r="TV307" s="72"/>
      <c r="TW307" s="72"/>
      <c r="TX307" s="72"/>
      <c r="TY307" s="72">
        <v>1</v>
      </c>
      <c r="TZ307" s="72"/>
      <c r="UA307" s="72"/>
      <c r="UB307" s="72"/>
      <c r="UC307" s="72"/>
      <c r="UD307" s="72"/>
      <c r="UE307" s="72"/>
      <c r="UF307" s="72"/>
      <c r="UG307" s="72">
        <v>1</v>
      </c>
      <c r="UH307" s="72"/>
      <c r="UI307" s="72"/>
      <c r="UJ307" s="73"/>
      <c r="UK307" s="73"/>
      <c r="UL307" s="73"/>
      <c r="UM307" s="73"/>
      <c r="UN307" s="73">
        <v>1</v>
      </c>
      <c r="UO307" s="73"/>
      <c r="UP307" s="73"/>
      <c r="UQ307" s="73"/>
      <c r="UR307" s="73"/>
      <c r="US307" s="73"/>
      <c r="UT307" s="73"/>
      <c r="UU307" s="73"/>
      <c r="UV307" s="73"/>
      <c r="UW307" s="73"/>
      <c r="UX307" s="73"/>
      <c r="UY307" s="73"/>
      <c r="UZ307" s="73"/>
      <c r="VA307" s="73"/>
      <c r="VB307" s="73"/>
      <c r="VC307" s="73"/>
      <c r="VD307" s="73"/>
      <c r="VE307" s="73"/>
      <c r="VF307" s="73">
        <v>1</v>
      </c>
      <c r="VG307" s="73"/>
      <c r="VH307" s="73"/>
      <c r="VI307" s="73"/>
      <c r="VJ307" s="73">
        <v>1</v>
      </c>
      <c r="VK307" s="73"/>
      <c r="VL307" s="73"/>
      <c r="VM307" s="73"/>
      <c r="VN307" s="73"/>
      <c r="VO307" s="73"/>
      <c r="VP307" s="73"/>
      <c r="VQ307" s="73"/>
      <c r="VR307" s="73"/>
      <c r="VS307" s="73"/>
      <c r="VT307" s="73"/>
      <c r="VU307" s="73"/>
      <c r="VV307" s="73"/>
      <c r="VW307" s="73">
        <v>1</v>
      </c>
      <c r="VX307" s="73"/>
      <c r="VY307" s="73"/>
      <c r="VZ307" s="73"/>
      <c r="WA307" s="73">
        <v>9</v>
      </c>
      <c r="WB307" s="73"/>
      <c r="WC307" s="73"/>
      <c r="WD307" s="73"/>
      <c r="WE307" s="73"/>
      <c r="WF307" s="73"/>
      <c r="WG307" s="73"/>
      <c r="WH307" s="73"/>
      <c r="WI307" s="73"/>
      <c r="WJ307" s="73"/>
      <c r="WK307" s="73"/>
      <c r="WL307" s="73"/>
      <c r="WM307" s="73"/>
      <c r="WN307" s="73"/>
      <c r="WO307" s="22">
        <f t="shared" si="1064"/>
        <v>0</v>
      </c>
      <c r="WP307" s="22">
        <f t="shared" si="1065"/>
        <v>0</v>
      </c>
      <c r="WQ307" s="22">
        <f t="shared" si="1066"/>
        <v>0</v>
      </c>
      <c r="WR307" s="22">
        <f t="shared" si="1067"/>
        <v>0</v>
      </c>
      <c r="WS307" s="22">
        <f t="shared" si="1068"/>
        <v>3</v>
      </c>
      <c r="WT307" s="22">
        <f t="shared" si="1069"/>
        <v>0</v>
      </c>
      <c r="WU307" s="22">
        <f t="shared" si="1070"/>
        <v>0</v>
      </c>
      <c r="WV307" s="22">
        <f t="shared" si="1071"/>
        <v>1</v>
      </c>
      <c r="WW307" s="22">
        <f t="shared" si="1072"/>
        <v>10</v>
      </c>
      <c r="WX307" s="22">
        <f t="shared" si="1073"/>
        <v>0</v>
      </c>
      <c r="WY307" s="22">
        <f t="shared" si="1074"/>
        <v>1</v>
      </c>
      <c r="WZ307" s="22">
        <f t="shared" si="1075"/>
        <v>0</v>
      </c>
      <c r="XA307" s="22">
        <f t="shared" si="1076"/>
        <v>0</v>
      </c>
      <c r="XB307" s="22">
        <f t="shared" si="1077"/>
        <v>0</v>
      </c>
      <c r="XC307" s="22">
        <f t="shared" si="1078"/>
        <v>0</v>
      </c>
      <c r="XD307" s="22">
        <f t="shared" si="1079"/>
        <v>0</v>
      </c>
      <c r="XE307" s="22">
        <f t="shared" si="1080"/>
        <v>1</v>
      </c>
      <c r="XF307" s="22">
        <f t="shared" si="1081"/>
        <v>0</v>
      </c>
      <c r="XG307" s="93">
        <f t="shared" si="1082"/>
        <v>0</v>
      </c>
    </row>
    <row r="308" spans="1:631" ht="17.100000000000001" customHeight="1" x14ac:dyDescent="0.2">
      <c r="A308" s="101"/>
      <c r="B308" s="27" t="s">
        <v>560</v>
      </c>
      <c r="C308" s="535" t="s">
        <v>561</v>
      </c>
      <c r="D308" s="25" t="s">
        <v>644</v>
      </c>
      <c r="E308" s="535" t="s">
        <v>645</v>
      </c>
      <c r="F308" s="25" t="s">
        <v>649</v>
      </c>
      <c r="G308" s="535" t="s">
        <v>650</v>
      </c>
      <c r="H308" s="25">
        <v>19</v>
      </c>
      <c r="I308" s="28"/>
      <c r="J308" s="17">
        <f t="shared" si="948"/>
        <v>0.37848092204166373</v>
      </c>
      <c r="K308" s="17">
        <f t="shared" si="949"/>
        <v>0.48725749874722596</v>
      </c>
      <c r="L308" s="17">
        <f t="shared" si="950"/>
        <v>1</v>
      </c>
      <c r="M308" s="17">
        <f t="shared" si="951"/>
        <v>9.3466273313673021E-2</v>
      </c>
      <c r="N308" s="17">
        <f t="shared" si="952"/>
        <v>3.2044141647022253E-2</v>
      </c>
      <c r="O308" s="17">
        <f t="shared" si="953"/>
        <v>0.29937719235449922</v>
      </c>
      <c r="P308" s="17">
        <f t="shared" si="954"/>
        <v>1.9529349624007875E-2</v>
      </c>
      <c r="Q308" s="17">
        <f t="shared" si="955"/>
        <v>0.29853751395676609</v>
      </c>
      <c r="R308" s="69">
        <f t="shared" si="956"/>
        <v>0.15394940629839959</v>
      </c>
      <c r="S308" s="422">
        <f t="shared" si="957"/>
        <v>0.30696025533147309</v>
      </c>
      <c r="T308" s="17">
        <f t="shared" si="1083"/>
        <v>0.69303974466852691</v>
      </c>
      <c r="U308" s="10">
        <f t="shared" si="958"/>
        <v>67292.080088079951</v>
      </c>
      <c r="V308" s="32">
        <v>1</v>
      </c>
      <c r="W308" s="550">
        <f t="shared" si="959"/>
        <v>0</v>
      </c>
      <c r="X308" s="550">
        <f t="shared" si="960"/>
        <v>0.19584914422036195</v>
      </c>
      <c r="Y308" s="550">
        <f t="shared" si="961"/>
        <v>0.80415085577963807</v>
      </c>
      <c r="Z308" s="551">
        <f t="shared" si="962"/>
        <v>78080.635643635513</v>
      </c>
      <c r="AA308" s="426">
        <f t="shared" si="963"/>
        <v>3.5387293119251879E-2</v>
      </c>
      <c r="AB308" s="59">
        <f t="shared" si="964"/>
        <v>0.18530438484461473</v>
      </c>
      <c r="AC308" s="59">
        <f t="shared" si="965"/>
        <v>0.9048519545113074</v>
      </c>
      <c r="AD308" s="59">
        <f t="shared" si="966"/>
        <v>3.2044141647022253E-2</v>
      </c>
      <c r="AE308" s="59">
        <f t="shared" si="967"/>
        <v>0.70146248604323391</v>
      </c>
      <c r="AF308" s="59">
        <f t="shared" si="968"/>
        <v>0.11253489870427374</v>
      </c>
      <c r="AG308" s="59">
        <f t="shared" si="969"/>
        <v>0.70627818741499038</v>
      </c>
      <c r="AH308" s="59">
        <f t="shared" si="970"/>
        <v>0.29937719235449922</v>
      </c>
      <c r="AI308" s="59">
        <f t="shared" si="971"/>
        <v>0.10029350705132795</v>
      </c>
      <c r="AJ308" s="59">
        <f t="shared" si="972"/>
        <v>0.65666833703199945</v>
      </c>
      <c r="AK308" s="59">
        <f t="shared" si="973"/>
        <v>0.98047065037599213</v>
      </c>
      <c r="AL308" s="35">
        <f t="shared" si="974"/>
        <v>1</v>
      </c>
      <c r="AM308" s="27">
        <v>97097</v>
      </c>
      <c r="AN308" s="25">
        <v>48791</v>
      </c>
      <c r="AO308" s="25">
        <v>48306</v>
      </c>
      <c r="AP308" s="17">
        <f t="shared" si="975"/>
        <v>1.8858820431154701E-3</v>
      </c>
      <c r="AQ308" s="63">
        <v>101.00401606425702</v>
      </c>
      <c r="AR308" s="58">
        <v>1492.4911636500001</v>
      </c>
      <c r="AS308" s="24">
        <f t="shared" si="976"/>
        <v>65.057001585551731</v>
      </c>
      <c r="AT308" s="17">
        <f t="shared" si="1094"/>
        <v>5.6183881223866493E-2</v>
      </c>
      <c r="AU308" s="25">
        <v>96940</v>
      </c>
      <c r="AV308" s="25">
        <v>48693</v>
      </c>
      <c r="AW308" s="25">
        <v>48247</v>
      </c>
      <c r="AX308" s="18">
        <v>157</v>
      </c>
      <c r="AY308" s="18">
        <v>98</v>
      </c>
      <c r="AZ308" s="18">
        <v>59</v>
      </c>
      <c r="BA308" s="25">
        <v>3436</v>
      </c>
      <c r="BB308" s="25">
        <v>1757</v>
      </c>
      <c r="BC308" s="25">
        <v>1679</v>
      </c>
      <c r="BD308" s="63">
        <v>104.6456223942823</v>
      </c>
      <c r="BE308" s="25">
        <v>93661</v>
      </c>
      <c r="BF308" s="25">
        <v>47034</v>
      </c>
      <c r="BG308" s="25">
        <v>46627</v>
      </c>
      <c r="BH308" s="63">
        <v>100.87288480923071</v>
      </c>
      <c r="BI308" s="17">
        <v>3.5387293119251879E-2</v>
      </c>
      <c r="BJ308" s="25">
        <v>38323</v>
      </c>
      <c r="BK308" s="25">
        <v>54633</v>
      </c>
      <c r="BL308" s="25">
        <v>4141</v>
      </c>
      <c r="BM308" s="17">
        <v>0.77725916570570908</v>
      </c>
      <c r="BN308" s="10">
        <f t="shared" si="977"/>
        <v>21627.466787472767</v>
      </c>
      <c r="BO308" s="29">
        <v>0.70146248604323391</v>
      </c>
      <c r="BP308" s="30">
        <f t="shared" si="978"/>
        <v>0.29853751395676609</v>
      </c>
      <c r="BQ308" s="31">
        <v>7.5796679662475066</v>
      </c>
      <c r="BR308" s="25">
        <v>58774</v>
      </c>
      <c r="BS308" s="25">
        <v>23508</v>
      </c>
      <c r="BT308" s="25">
        <v>32385</v>
      </c>
      <c r="BU308" s="25">
        <v>2770</v>
      </c>
      <c r="BV308" s="18">
        <v>84</v>
      </c>
      <c r="BW308" s="18">
        <v>27</v>
      </c>
      <c r="BX308" s="25">
        <v>13969</v>
      </c>
      <c r="BY308" s="25">
        <v>12929</v>
      </c>
      <c r="BZ308" s="25">
        <v>1040</v>
      </c>
      <c r="CA308" s="59">
        <v>7.4450569117331236E-2</v>
      </c>
      <c r="CB308" s="25">
        <v>96940</v>
      </c>
      <c r="CC308" s="18">
        <v>157</v>
      </c>
      <c r="CD308" s="17">
        <f t="shared" si="979"/>
        <v>1.6195584897874973E-3</v>
      </c>
      <c r="CE308" s="18">
        <v>54</v>
      </c>
      <c r="CF308" s="18">
        <v>181</v>
      </c>
      <c r="CG308" s="18">
        <v>492</v>
      </c>
      <c r="CH308" s="25">
        <v>1032</v>
      </c>
      <c r="CI308" s="25">
        <v>1810</v>
      </c>
      <c r="CJ308" s="25">
        <v>2259</v>
      </c>
      <c r="CK308" s="25">
        <v>2424</v>
      </c>
      <c r="CL308" s="25">
        <v>3683</v>
      </c>
      <c r="CM308" s="25">
        <v>2034</v>
      </c>
      <c r="CN308" s="26">
        <v>6.9396520867635481</v>
      </c>
      <c r="CO308" s="27">
        <v>13969</v>
      </c>
      <c r="CP308" s="34">
        <f t="shared" si="980"/>
        <v>6.9508912592168377</v>
      </c>
      <c r="CQ308" s="25">
        <v>62</v>
      </c>
      <c r="CR308" s="18">
        <v>485</v>
      </c>
      <c r="CS308" s="18">
        <v>551</v>
      </c>
      <c r="CT308" s="25">
        <v>7020</v>
      </c>
      <c r="CU308" s="25">
        <v>5574</v>
      </c>
      <c r="CV308" s="18">
        <v>165</v>
      </c>
      <c r="CW308" s="18">
        <v>6</v>
      </c>
      <c r="CX308" s="18">
        <v>106</v>
      </c>
      <c r="CY308" s="25">
        <v>13969</v>
      </c>
      <c r="CZ308" s="25">
        <v>13897</v>
      </c>
      <c r="DA308" s="18">
        <v>51</v>
      </c>
      <c r="DB308" s="18">
        <v>10</v>
      </c>
      <c r="DC308" s="18">
        <v>1</v>
      </c>
      <c r="DD308" s="18">
        <v>4</v>
      </c>
      <c r="DE308" s="18">
        <v>6</v>
      </c>
      <c r="DF308" s="25">
        <v>13969</v>
      </c>
      <c r="DG308" s="25">
        <v>1382</v>
      </c>
      <c r="DH308" s="18">
        <v>127</v>
      </c>
      <c r="DI308" s="18">
        <v>63</v>
      </c>
      <c r="DJ308" s="25">
        <v>7470</v>
      </c>
      <c r="DK308" s="25">
        <v>4741</v>
      </c>
      <c r="DL308" s="18">
        <v>186</v>
      </c>
      <c r="DM308" s="25">
        <f t="shared" si="981"/>
        <v>10471.934998926194</v>
      </c>
      <c r="DN308" s="17">
        <f t="shared" si="982"/>
        <v>0.53475553010236954</v>
      </c>
      <c r="DO308" s="17">
        <f t="shared" si="983"/>
        <v>0.33939437325506477</v>
      </c>
      <c r="DP308" s="23">
        <f t="shared" si="984"/>
        <v>0.11253489870427374</v>
      </c>
      <c r="DQ308" s="23">
        <f t="shared" si="985"/>
        <v>0.8874651012957262</v>
      </c>
      <c r="DR308" s="25">
        <v>13969</v>
      </c>
      <c r="DS308" s="18">
        <v>38</v>
      </c>
      <c r="DT308" s="25">
        <v>6124</v>
      </c>
      <c r="DU308" s="18">
        <v>62</v>
      </c>
      <c r="DV308" s="25">
        <v>6529</v>
      </c>
      <c r="DW308" s="18">
        <v>48</v>
      </c>
      <c r="DX308" s="25">
        <v>1162</v>
      </c>
      <c r="DY308" s="18">
        <v>6</v>
      </c>
      <c r="DZ308" s="17">
        <f t="shared" si="986"/>
        <v>0.91295010380127428</v>
      </c>
      <c r="EA308" s="17">
        <f t="shared" si="987"/>
        <v>8.7049896198725718E-2</v>
      </c>
      <c r="EB308" s="25">
        <v>13969</v>
      </c>
      <c r="EC308" s="25">
        <v>2722</v>
      </c>
      <c r="ED308" s="25">
        <v>7144</v>
      </c>
      <c r="EE308" s="25">
        <v>2624</v>
      </c>
      <c r="EF308" s="17">
        <f t="shared" si="1128"/>
        <v>0.18784451284988188</v>
      </c>
      <c r="EG308" s="25">
        <v>1051</v>
      </c>
      <c r="EH308" s="18">
        <v>428</v>
      </c>
      <c r="EI308" s="17">
        <f t="shared" si="988"/>
        <v>0.70627818741499038</v>
      </c>
      <c r="EJ308" s="17">
        <f t="shared" si="989"/>
        <v>7.5238027059918389E-2</v>
      </c>
      <c r="EK308" s="69">
        <f t="shared" si="990"/>
        <v>0.48725749874722596</v>
      </c>
      <c r="EL308" s="27">
        <v>58725</v>
      </c>
      <c r="EM308" s="25">
        <v>10882</v>
      </c>
      <c r="EN308" s="25">
        <v>47843</v>
      </c>
      <c r="EO308" s="59">
        <v>0.18530438484461473</v>
      </c>
      <c r="EP308" s="25">
        <v>29670</v>
      </c>
      <c r="EQ308" s="25">
        <v>6409</v>
      </c>
      <c r="ER308" s="25">
        <v>23261</v>
      </c>
      <c r="ES308" s="59">
        <v>0.21600943714189416</v>
      </c>
      <c r="ET308" s="25">
        <v>29055</v>
      </c>
      <c r="EU308" s="25">
        <v>4473</v>
      </c>
      <c r="EV308" s="25">
        <v>24582</v>
      </c>
      <c r="EW308" s="59">
        <v>0.15394940629839959</v>
      </c>
      <c r="EX308" s="25">
        <v>1981</v>
      </c>
      <c r="EY308" s="25">
        <v>911</v>
      </c>
      <c r="EZ308" s="25">
        <v>1070</v>
      </c>
      <c r="FA308" s="59">
        <v>0.45986875315497222</v>
      </c>
      <c r="FB308" s="25">
        <v>56744</v>
      </c>
      <c r="FC308" s="25">
        <v>9971</v>
      </c>
      <c r="FD308" s="25">
        <v>46773</v>
      </c>
      <c r="FE308" s="59">
        <v>0.17571901875088114</v>
      </c>
      <c r="FF308" s="25">
        <v>54300</v>
      </c>
      <c r="FG308" s="25">
        <v>12754</v>
      </c>
      <c r="FH308" s="25">
        <v>5742</v>
      </c>
      <c r="FI308" s="25">
        <v>35804</v>
      </c>
      <c r="FJ308" s="23">
        <f t="shared" si="991"/>
        <v>0.6593738489871086</v>
      </c>
      <c r="FK308" s="23">
        <f t="shared" si="992"/>
        <v>0.10574585635359116</v>
      </c>
      <c r="FL308" s="36">
        <f t="shared" si="993"/>
        <v>0.35621718243771644</v>
      </c>
      <c r="FM308" s="25">
        <v>26986</v>
      </c>
      <c r="FN308" s="25">
        <v>6730</v>
      </c>
      <c r="FO308" s="17">
        <f t="shared" si="994"/>
        <v>0.24938857185207144</v>
      </c>
      <c r="FP308" s="60">
        <v>3269</v>
      </c>
      <c r="FQ308" s="17">
        <f t="shared" si="995"/>
        <v>0.12113688579263322</v>
      </c>
      <c r="FR308" s="61">
        <v>16987</v>
      </c>
      <c r="FS308" s="17">
        <f t="shared" si="996"/>
        <v>0.62947454235529532</v>
      </c>
      <c r="FT308" s="25">
        <v>27314</v>
      </c>
      <c r="FU308" s="25">
        <v>6024</v>
      </c>
      <c r="FV308" s="25">
        <v>2473</v>
      </c>
      <c r="FW308" s="17">
        <f t="shared" si="997"/>
        <v>0.68891410998022995</v>
      </c>
      <c r="FX308" s="17">
        <f t="shared" si="998"/>
        <v>9.0539649996338872E-2</v>
      </c>
      <c r="FY308" s="25">
        <v>18817</v>
      </c>
      <c r="FZ308" s="25">
        <v>38603</v>
      </c>
      <c r="GA308" s="25">
        <v>34930</v>
      </c>
      <c r="GB308" s="18">
        <v>2436</v>
      </c>
      <c r="GC308" s="18">
        <v>818</v>
      </c>
      <c r="GD308" s="18">
        <v>121</v>
      </c>
      <c r="GE308" s="18">
        <v>1</v>
      </c>
      <c r="GF308" s="18">
        <v>27</v>
      </c>
      <c r="GG308" s="18">
        <v>5</v>
      </c>
      <c r="GH308" s="18">
        <v>6</v>
      </c>
      <c r="GI308" s="18">
        <v>259</v>
      </c>
      <c r="GJ308" s="10">
        <f t="shared" si="999"/>
        <v>34930</v>
      </c>
      <c r="GK308" s="10">
        <f t="shared" si="1129"/>
        <v>3673</v>
      </c>
      <c r="GL308" s="10">
        <f t="shared" si="1130"/>
        <v>1237</v>
      </c>
      <c r="GM308" s="10">
        <f t="shared" si="1000"/>
        <v>37366</v>
      </c>
      <c r="GN308" s="10">
        <f t="shared" si="1131"/>
        <v>419</v>
      </c>
      <c r="GO308" s="17">
        <f t="shared" si="1001"/>
        <v>0.9048519545113074</v>
      </c>
      <c r="GP308" s="17">
        <f t="shared" si="1132"/>
        <v>9.5148045488692587E-2</v>
      </c>
      <c r="GQ308" s="17">
        <f t="shared" si="1133"/>
        <v>3.2044141647022253E-2</v>
      </c>
      <c r="GR308" s="17">
        <f t="shared" si="1134"/>
        <v>1.0854078698546744E-2</v>
      </c>
      <c r="GS308" s="17">
        <f t="shared" si="1002"/>
        <v>6.359609356785742E-2</v>
      </c>
      <c r="GT308" s="25">
        <v>19601</v>
      </c>
      <c r="GU308" s="25">
        <v>17228</v>
      </c>
      <c r="GV308" s="18">
        <v>1595</v>
      </c>
      <c r="GW308" s="18">
        <v>522</v>
      </c>
      <c r="GX308" s="18">
        <v>72</v>
      </c>
      <c r="GY308" s="18">
        <v>0</v>
      </c>
      <c r="GZ308" s="18">
        <v>16</v>
      </c>
      <c r="HA308" s="18">
        <v>1</v>
      </c>
      <c r="HB308" s="18">
        <v>3</v>
      </c>
      <c r="HC308" s="18">
        <v>164</v>
      </c>
      <c r="HD308" s="23">
        <f t="shared" si="1003"/>
        <v>0.87893474822713125</v>
      </c>
      <c r="HE308" s="23">
        <f t="shared" si="1004"/>
        <v>0.12106525177286873</v>
      </c>
      <c r="HF308" s="23">
        <f t="shared" si="1005"/>
        <v>3.9691852456507318E-2</v>
      </c>
      <c r="HG308" s="23">
        <f t="shared" si="1006"/>
        <v>1.3060558134789041E-2</v>
      </c>
      <c r="HH308" s="25">
        <v>19002</v>
      </c>
      <c r="HI308" s="25">
        <v>17702</v>
      </c>
      <c r="HJ308" s="18">
        <v>841</v>
      </c>
      <c r="HK308" s="18">
        <v>296</v>
      </c>
      <c r="HL308" s="18">
        <v>49</v>
      </c>
      <c r="HM308" s="18">
        <v>1</v>
      </c>
      <c r="HN308" s="18">
        <v>11</v>
      </c>
      <c r="HO308" s="18">
        <v>4</v>
      </c>
      <c r="HP308" s="18">
        <v>3</v>
      </c>
      <c r="HQ308" s="18">
        <v>95</v>
      </c>
      <c r="HR308" s="23">
        <f t="shared" si="1007"/>
        <v>0.93158614882643931</v>
      </c>
      <c r="HS308" s="23">
        <f t="shared" si="1008"/>
        <v>6.8413851173560677E-2</v>
      </c>
      <c r="HT308" s="80">
        <f t="shared" si="1009"/>
        <v>2.4155352068203347E-2</v>
      </c>
      <c r="HU308" s="27">
        <v>71943</v>
      </c>
      <c r="HV308" s="18">
        <v>89</v>
      </c>
      <c r="HW308" s="18">
        <v>282</v>
      </c>
      <c r="HX308" s="18">
        <v>1394</v>
      </c>
      <c r="HY308" s="25">
        <v>35665</v>
      </c>
      <c r="HZ308" s="25">
        <v>10522</v>
      </c>
      <c r="IA308" s="18">
        <v>1588</v>
      </c>
      <c r="IB308" s="18">
        <v>398</v>
      </c>
      <c r="IC308" s="25">
        <v>9605</v>
      </c>
      <c r="ID308" s="25">
        <v>5255</v>
      </c>
      <c r="IE308" s="25">
        <v>2960</v>
      </c>
      <c r="IF308" s="18">
        <v>381</v>
      </c>
      <c r="IG308" s="25">
        <v>3804</v>
      </c>
      <c r="IH308" s="17">
        <f t="shared" si="1010"/>
        <v>0.21929861140069221</v>
      </c>
      <c r="II308" s="17">
        <f t="shared" si="1011"/>
        <v>0.14625467383901145</v>
      </c>
      <c r="IJ308" s="30">
        <f t="shared" si="1012"/>
        <v>6.8373883292149777</v>
      </c>
      <c r="IK308" s="17">
        <f t="shared" si="1084"/>
        <v>9.3466273313673021E-2</v>
      </c>
      <c r="IL308" s="25">
        <v>36369</v>
      </c>
      <c r="IM308" s="25">
        <v>74</v>
      </c>
      <c r="IN308" s="25">
        <v>174</v>
      </c>
      <c r="IO308" s="25">
        <v>726</v>
      </c>
      <c r="IP308" s="25">
        <v>19863</v>
      </c>
      <c r="IQ308" s="25">
        <v>4972</v>
      </c>
      <c r="IR308" s="25">
        <v>916</v>
      </c>
      <c r="IS308" s="18">
        <v>245</v>
      </c>
      <c r="IT308" s="25">
        <v>5053</v>
      </c>
      <c r="IU308" s="25">
        <v>959</v>
      </c>
      <c r="IV308" s="25">
        <v>1308</v>
      </c>
      <c r="IW308" s="18">
        <v>171</v>
      </c>
      <c r="IX308" s="25">
        <v>1908</v>
      </c>
      <c r="IY308" s="17">
        <f t="shared" si="1013"/>
        <v>0.73482911270587592</v>
      </c>
      <c r="IZ308" s="25">
        <v>35574</v>
      </c>
      <c r="JA308" s="18">
        <v>15</v>
      </c>
      <c r="JB308" s="18">
        <v>108</v>
      </c>
      <c r="JC308" s="18">
        <v>668</v>
      </c>
      <c r="JD308" s="25">
        <v>15802</v>
      </c>
      <c r="JE308" s="25">
        <v>5550</v>
      </c>
      <c r="JF308" s="18">
        <v>672</v>
      </c>
      <c r="JG308" s="18">
        <v>153</v>
      </c>
      <c r="JH308" s="25">
        <v>4552</v>
      </c>
      <c r="JI308" s="25">
        <v>4296</v>
      </c>
      <c r="JJ308" s="25">
        <v>1652</v>
      </c>
      <c r="JK308" s="18">
        <v>210</v>
      </c>
      <c r="JL308" s="25">
        <v>1896</v>
      </c>
      <c r="JM308" s="80">
        <f t="shared" si="1014"/>
        <v>0.6413391803002193</v>
      </c>
      <c r="JN308" s="27">
        <v>71943</v>
      </c>
      <c r="JO308" s="18">
        <v>1117</v>
      </c>
      <c r="JP308" s="18">
        <v>66</v>
      </c>
      <c r="JQ308" s="18">
        <v>114</v>
      </c>
      <c r="JR308" s="18">
        <v>1</v>
      </c>
      <c r="JS308" s="18">
        <v>1</v>
      </c>
      <c r="JT308" s="18">
        <v>51</v>
      </c>
      <c r="JU308" s="18">
        <v>6</v>
      </c>
      <c r="JV308" s="18">
        <v>49</v>
      </c>
      <c r="JW308" s="25">
        <v>70538</v>
      </c>
      <c r="JX308" s="17">
        <f t="shared" si="1015"/>
        <v>0.98047065037599213</v>
      </c>
      <c r="JY308" s="17">
        <f t="shared" si="1016"/>
        <v>1.9529349624007875E-2</v>
      </c>
      <c r="JZ308" s="25">
        <v>2579</v>
      </c>
      <c r="KA308" s="18">
        <v>124</v>
      </c>
      <c r="KB308" s="18">
        <v>0</v>
      </c>
      <c r="KC308" s="18">
        <v>0</v>
      </c>
      <c r="KD308" s="18">
        <v>0</v>
      </c>
      <c r="KE308" s="18">
        <v>0</v>
      </c>
      <c r="KF308" s="18">
        <v>0</v>
      </c>
      <c r="KG308" s="18">
        <v>0</v>
      </c>
      <c r="KH308" s="18">
        <v>12</v>
      </c>
      <c r="KI308" s="25">
        <v>2443</v>
      </c>
      <c r="KJ308" s="17">
        <f t="shared" si="1017"/>
        <v>0.94726638231872817</v>
      </c>
      <c r="KK308" s="25">
        <v>69364</v>
      </c>
      <c r="KL308" s="18">
        <v>993</v>
      </c>
      <c r="KM308" s="18">
        <v>66</v>
      </c>
      <c r="KN308" s="18">
        <v>114</v>
      </c>
      <c r="KO308" s="18">
        <v>1</v>
      </c>
      <c r="KP308" s="18">
        <v>1</v>
      </c>
      <c r="KQ308" s="18">
        <v>51</v>
      </c>
      <c r="KR308" s="18">
        <v>6</v>
      </c>
      <c r="KS308" s="18">
        <v>37</v>
      </c>
      <c r="KT308" s="25">
        <v>68095</v>
      </c>
      <c r="KU308" s="69">
        <f t="shared" si="1095"/>
        <v>0.98170520731215039</v>
      </c>
      <c r="KV308" s="27">
        <v>97097</v>
      </c>
      <c r="KW308" s="25">
        <v>87959</v>
      </c>
      <c r="KX308" s="25">
        <v>9138</v>
      </c>
      <c r="KY308" s="59">
        <v>9.4112073493516787E-2</v>
      </c>
      <c r="KZ308" s="25">
        <v>3473</v>
      </c>
      <c r="LA308" s="25">
        <v>4224</v>
      </c>
      <c r="LB308" s="25">
        <v>5821</v>
      </c>
      <c r="LC308" s="25">
        <v>8084</v>
      </c>
      <c r="LD308" s="25">
        <v>48791</v>
      </c>
      <c r="LE308" s="25">
        <v>44183</v>
      </c>
      <c r="LF308" s="25">
        <v>4608</v>
      </c>
      <c r="LG308" s="59">
        <v>9.4443647393986599E-2</v>
      </c>
      <c r="LH308" s="25">
        <v>48306</v>
      </c>
      <c r="LI308" s="25">
        <v>43776</v>
      </c>
      <c r="LJ308" s="25">
        <v>4530</v>
      </c>
      <c r="LK308" s="35">
        <v>9.3777170537821378E-2</v>
      </c>
      <c r="LL308" s="27">
        <v>13969</v>
      </c>
      <c r="LM308" s="18">
        <v>109</v>
      </c>
      <c r="LN308" s="25">
        <v>1292</v>
      </c>
      <c r="LO308" s="25">
        <v>8971</v>
      </c>
      <c r="LP308" s="25">
        <v>1141</v>
      </c>
      <c r="LQ308" s="25">
        <v>2099</v>
      </c>
      <c r="LR308" s="18">
        <v>357</v>
      </c>
      <c r="LS308" s="23">
        <f t="shared" si="1018"/>
        <v>2.555658959123774E-2</v>
      </c>
      <c r="LT308" s="23">
        <f t="shared" si="1019"/>
        <v>0.97444341040876226</v>
      </c>
      <c r="LU308" s="17">
        <f t="shared" si="1020"/>
        <v>0.10029350705132795</v>
      </c>
      <c r="LV308" s="25">
        <v>13969</v>
      </c>
      <c r="LW308" s="25">
        <v>8811</v>
      </c>
      <c r="LX308" s="18">
        <v>17</v>
      </c>
      <c r="LY308" s="18">
        <v>93</v>
      </c>
      <c r="LZ308" s="18">
        <v>987</v>
      </c>
      <c r="MA308" s="18">
        <v>275</v>
      </c>
      <c r="MB308" s="25">
        <v>1517</v>
      </c>
      <c r="MC308" s="25">
        <v>2010</v>
      </c>
      <c r="MD308" s="18">
        <v>252</v>
      </c>
      <c r="ME308" s="18">
        <v>0</v>
      </c>
      <c r="MF308" s="18">
        <v>7</v>
      </c>
      <c r="MG308" s="17">
        <f t="shared" si="1021"/>
        <v>0.27217409979239743</v>
      </c>
      <c r="MH308" s="17">
        <f t="shared" si="1022"/>
        <v>0.65666833703199945</v>
      </c>
      <c r="MI308" s="25">
        <v>13969</v>
      </c>
      <c r="MJ308" s="25">
        <v>9054</v>
      </c>
      <c r="MK308" s="18">
        <v>19</v>
      </c>
      <c r="ML308" s="18">
        <v>94</v>
      </c>
      <c r="MM308" s="18">
        <v>988</v>
      </c>
      <c r="MN308" s="18">
        <v>275</v>
      </c>
      <c r="MO308" s="25">
        <v>1521</v>
      </c>
      <c r="MP308" s="25">
        <v>2009</v>
      </c>
      <c r="MQ308" s="18">
        <v>6</v>
      </c>
      <c r="MR308" s="18">
        <v>0</v>
      </c>
      <c r="MS308" s="18">
        <v>3</v>
      </c>
      <c r="MT308" s="17">
        <f t="shared" si="1023"/>
        <v>0.80048679218269025</v>
      </c>
      <c r="MU308" s="69">
        <f t="shared" si="1024"/>
        <v>0.37848092204166373</v>
      </c>
      <c r="MV308" s="27">
        <v>13969</v>
      </c>
      <c r="MW308" s="25">
        <v>4182</v>
      </c>
      <c r="MX308" s="25">
        <v>1621</v>
      </c>
      <c r="MY308" s="25">
        <v>1328</v>
      </c>
      <c r="MZ308" s="18">
        <v>161</v>
      </c>
      <c r="NA308" s="18">
        <v>56</v>
      </c>
      <c r="NB308" s="18">
        <v>536</v>
      </c>
      <c r="NC308" s="25">
        <v>5137</v>
      </c>
      <c r="ND308" s="18">
        <v>948</v>
      </c>
      <c r="NE308" s="17">
        <f t="shared" si="1025"/>
        <v>0.29937719235449922</v>
      </c>
      <c r="NF308" s="10">
        <f t="shared" si="1026"/>
        <v>29021.625026845159</v>
      </c>
      <c r="NG308" s="17">
        <f t="shared" si="1027"/>
        <v>0.6711289283413272</v>
      </c>
      <c r="NH308" s="25">
        <v>13969</v>
      </c>
      <c r="NI308" s="18">
        <v>186</v>
      </c>
      <c r="NJ308" s="18">
        <v>6</v>
      </c>
      <c r="NK308" s="18">
        <v>76</v>
      </c>
      <c r="NL308" s="18">
        <v>13</v>
      </c>
      <c r="NM308" s="25">
        <v>13596</v>
      </c>
      <c r="NN308" s="18">
        <v>50</v>
      </c>
      <c r="NO308" s="18">
        <v>14</v>
      </c>
      <c r="NP308" s="18">
        <v>5</v>
      </c>
      <c r="NQ308" s="32">
        <v>23</v>
      </c>
      <c r="NR308" s="27">
        <v>13969</v>
      </c>
      <c r="NS308" s="37">
        <f t="shared" si="1028"/>
        <v>1.0002863483427589</v>
      </c>
      <c r="NT308" s="37">
        <f t="shared" si="1029"/>
        <v>0.26991388962718471</v>
      </c>
      <c r="NU308" s="37">
        <f t="shared" si="1030"/>
        <v>0.99971373362914207</v>
      </c>
      <c r="NV308" s="17">
        <f t="shared" si="1031"/>
        <v>0.20300309488999924</v>
      </c>
      <c r="NW308" s="10">
        <f t="shared" si="1032"/>
        <v>6731</v>
      </c>
      <c r="NX308" s="17">
        <f t="shared" si="1033"/>
        <v>0.48185267377765051</v>
      </c>
      <c r="NY308" s="19">
        <f t="shared" si="1034"/>
        <v>0.12130332137901205</v>
      </c>
      <c r="NZ308" s="25">
        <v>1065</v>
      </c>
      <c r="OA308" s="25">
        <v>5123</v>
      </c>
      <c r="OB308" s="18">
        <v>405</v>
      </c>
      <c r="OC308" s="25">
        <v>7238</v>
      </c>
      <c r="OD308" s="18">
        <v>84</v>
      </c>
      <c r="OE308" s="18">
        <v>58</v>
      </c>
      <c r="OF308" s="17">
        <f t="shared" si="1035"/>
        <v>0.51814732622234949</v>
      </c>
      <c r="OG308" s="17">
        <f t="shared" si="1036"/>
        <v>7.6240246259574776E-2</v>
      </c>
      <c r="OH308" s="17">
        <f t="shared" si="1037"/>
        <v>0.36674063998854606</v>
      </c>
      <c r="OI308" s="69">
        <f t="shared" si="1038"/>
        <v>6.0133151979382916E-3</v>
      </c>
      <c r="OJ308" s="27">
        <v>13969</v>
      </c>
      <c r="OK308" s="18">
        <v>466</v>
      </c>
      <c r="OL308" s="25">
        <v>6070</v>
      </c>
      <c r="OM308" s="18">
        <v>221</v>
      </c>
      <c r="ON308" s="18">
        <v>457</v>
      </c>
      <c r="OO308" s="18">
        <v>21</v>
      </c>
      <c r="OP308" s="18">
        <v>38</v>
      </c>
      <c r="OQ308" s="25">
        <v>8352</v>
      </c>
      <c r="OR308" s="69">
        <f t="shared" si="1039"/>
        <v>0.50332879948457299</v>
      </c>
      <c r="OS308" s="22">
        <v>10717</v>
      </c>
      <c r="OT308" s="22">
        <v>10717</v>
      </c>
      <c r="OU308" s="38">
        <f t="shared" si="1097"/>
        <v>0.91286201022146507</v>
      </c>
      <c r="OV308" s="39">
        <v>0.63700009330969487</v>
      </c>
      <c r="OW308" s="22">
        <v>682673</v>
      </c>
      <c r="OX308" s="36">
        <f t="shared" si="1098"/>
        <v>27933613.813999999</v>
      </c>
      <c r="OY308" s="36">
        <f t="shared" si="1099"/>
        <v>726123.70477651199</v>
      </c>
      <c r="OZ308" s="22">
        <v>530</v>
      </c>
      <c r="PA308" s="22">
        <v>530</v>
      </c>
      <c r="PB308" s="38">
        <f t="shared" si="1100"/>
        <v>4.5144804088586031E-2</v>
      </c>
      <c r="PC308" s="39">
        <v>0.70700000000000007</v>
      </c>
      <c r="PD308" s="22">
        <v>37471</v>
      </c>
      <c r="PE308" s="40">
        <f t="shared" si="1040"/>
        <v>1533238.378</v>
      </c>
      <c r="PF308" s="36">
        <f t="shared" si="1041"/>
        <v>162793.14461463751</v>
      </c>
      <c r="PG308" s="22">
        <v>8</v>
      </c>
      <c r="PH308" s="22">
        <v>8</v>
      </c>
      <c r="PI308" s="38">
        <f t="shared" si="1101"/>
        <v>6.814310051107325E-4</v>
      </c>
      <c r="PJ308" s="39">
        <v>0.08</v>
      </c>
      <c r="PK308" s="22">
        <v>64</v>
      </c>
      <c r="PL308" s="41">
        <f t="shared" si="1042"/>
        <v>2618.752</v>
      </c>
      <c r="PM308" s="36">
        <f t="shared" si="1043"/>
        <v>653.97300742599305</v>
      </c>
      <c r="PN308" s="22">
        <v>485</v>
      </c>
      <c r="PO308" s="22">
        <v>485</v>
      </c>
      <c r="PP308" s="38">
        <f t="shared" si="1102"/>
        <v>4.1311754684838158E-2</v>
      </c>
      <c r="PQ308" s="39">
        <v>0.59820618556701033</v>
      </c>
      <c r="PR308" s="22">
        <v>29013</v>
      </c>
      <c r="PS308" s="41">
        <f t="shared" si="1044"/>
        <v>1187153.9339999999</v>
      </c>
      <c r="PT308" s="36">
        <f t="shared" si="1045"/>
        <v>63592.399991906277</v>
      </c>
      <c r="PU308" s="22"/>
      <c r="PV308" s="22"/>
      <c r="PW308" s="38">
        <f t="shared" si="1103"/>
        <v>0</v>
      </c>
      <c r="PX308" s="39">
        <v>0</v>
      </c>
      <c r="PY308" s="22"/>
      <c r="PZ308" s="36">
        <f t="shared" si="1046"/>
        <v>0</v>
      </c>
      <c r="QA308" s="22"/>
      <c r="QB308" s="22"/>
      <c r="QC308" s="39">
        <v>0</v>
      </c>
      <c r="QD308" s="22"/>
      <c r="QE308" s="22">
        <f t="shared" si="1047"/>
        <v>0</v>
      </c>
      <c r="QF308" s="22"/>
      <c r="QG308" s="22"/>
      <c r="QH308" s="22"/>
      <c r="QI308" s="38">
        <f t="shared" si="1104"/>
        <v>0</v>
      </c>
      <c r="QJ308" s="39">
        <v>0</v>
      </c>
      <c r="QK308" s="22"/>
      <c r="QL308" s="42">
        <f t="shared" si="1048"/>
        <v>0</v>
      </c>
      <c r="QM308" s="22">
        <f t="shared" si="1105"/>
        <v>0</v>
      </c>
      <c r="QN308" s="22"/>
      <c r="QO308" s="22"/>
      <c r="QP308" s="38">
        <f t="shared" si="1106"/>
        <v>0</v>
      </c>
      <c r="QQ308" s="39">
        <v>0</v>
      </c>
      <c r="QR308" s="22"/>
      <c r="QS308" s="36">
        <f t="shared" si="1049"/>
        <v>0</v>
      </c>
      <c r="QT308" s="22"/>
      <c r="QU308" s="22"/>
      <c r="QV308" s="38">
        <f t="shared" si="1107"/>
        <v>0</v>
      </c>
      <c r="QW308" s="39">
        <v>0</v>
      </c>
      <c r="QX308" s="22"/>
      <c r="QY308" s="36">
        <f t="shared" si="1050"/>
        <v>0</v>
      </c>
      <c r="QZ308" s="22"/>
      <c r="RA308" s="22"/>
      <c r="RB308" s="38">
        <f t="shared" si="1108"/>
        <v>0</v>
      </c>
      <c r="RC308" s="39">
        <v>0</v>
      </c>
      <c r="RD308" s="22"/>
      <c r="RE308" s="36">
        <f t="shared" si="1051"/>
        <v>0</v>
      </c>
      <c r="RF308" s="10">
        <f t="shared" si="1109"/>
        <v>11740</v>
      </c>
      <c r="RG308" s="10">
        <f t="shared" si="1110"/>
        <v>11740</v>
      </c>
      <c r="RH308" s="17">
        <f t="shared" si="1111"/>
        <v>1.5099425990304985E-2</v>
      </c>
      <c r="RI308" s="17">
        <f t="shared" si="1112"/>
        <v>3.4497284646439855E-4</v>
      </c>
      <c r="RJ308" s="17">
        <f t="shared" si="1113"/>
        <v>0.76180415664321699</v>
      </c>
      <c r="RK308" s="17">
        <f t="shared" si="1114"/>
        <v>0.17079251568934975</v>
      </c>
      <c r="RL308" s="17">
        <f t="shared" si="1115"/>
        <v>6.671721956751539E-2</v>
      </c>
      <c r="RM308" s="17">
        <f t="shared" si="1116"/>
        <v>0</v>
      </c>
      <c r="RN308" s="17">
        <f t="shared" si="1117"/>
        <v>0</v>
      </c>
      <c r="RO308" s="17">
        <f t="shared" si="1118"/>
        <v>0</v>
      </c>
      <c r="RP308" s="17">
        <f t="shared" si="1119"/>
        <v>0</v>
      </c>
      <c r="RQ308" s="17">
        <f t="shared" si="1120"/>
        <v>0</v>
      </c>
      <c r="RR308" s="36">
        <f t="shared" si="1121"/>
        <v>953163.22239048174</v>
      </c>
      <c r="RS308" s="36">
        <f t="shared" si="1122"/>
        <v>9.8166083647330176</v>
      </c>
      <c r="RT308" s="10">
        <f t="shared" si="1123"/>
        <v>0</v>
      </c>
      <c r="RU308" s="17">
        <f t="shared" si="1124"/>
        <v>0</v>
      </c>
      <c r="RV308" s="37">
        <f t="shared" si="1125"/>
        <v>8.2706132879045988</v>
      </c>
      <c r="RW308" s="36">
        <f t="shared" si="1126"/>
        <v>0.12091001781723432</v>
      </c>
      <c r="RX308" s="85">
        <v>-3.2393749999999999</v>
      </c>
      <c r="RY308" s="93">
        <v>34</v>
      </c>
      <c r="RZ308" s="43" t="b">
        <v>0</v>
      </c>
      <c r="SA308" s="18" t="b">
        <v>0</v>
      </c>
      <c r="SB308" s="18" t="b">
        <v>0</v>
      </c>
      <c r="SC308" s="18" t="b">
        <v>0</v>
      </c>
      <c r="SD308" s="18" t="b">
        <v>0</v>
      </c>
      <c r="SE308" s="32" t="b">
        <v>0</v>
      </c>
      <c r="SF308" s="43" t="b">
        <v>0</v>
      </c>
      <c r="SG308" s="18" t="b">
        <v>0</v>
      </c>
      <c r="SH308" s="18"/>
      <c r="SI308" s="18"/>
      <c r="SJ308" s="18"/>
      <c r="SK308" s="18"/>
      <c r="SL308" s="18"/>
      <c r="SM308" s="18"/>
      <c r="SN308" s="18"/>
      <c r="SO308" s="18"/>
      <c r="SP308" s="18"/>
      <c r="SQ308" s="17">
        <f t="shared" si="1052"/>
        <v>0</v>
      </c>
      <c r="SR308" s="17">
        <f t="shared" si="1053"/>
        <v>0</v>
      </c>
      <c r="SS308" s="17">
        <f t="shared" si="1054"/>
        <v>0</v>
      </c>
      <c r="ST308" s="17">
        <f t="shared" si="1055"/>
        <v>0</v>
      </c>
      <c r="SU308" s="17">
        <f t="shared" si="1056"/>
        <v>0</v>
      </c>
      <c r="SV308" s="17">
        <f t="shared" si="1127"/>
        <v>0</v>
      </c>
      <c r="SW308" s="17">
        <f t="shared" si="1057"/>
        <v>0</v>
      </c>
      <c r="SX308" s="17">
        <f t="shared" si="1058"/>
        <v>0</v>
      </c>
      <c r="SY308" s="17">
        <f t="shared" si="1059"/>
        <v>0</v>
      </c>
      <c r="SZ308" s="17">
        <f t="shared" si="1060"/>
        <v>0</v>
      </c>
      <c r="TA308" s="17">
        <f t="shared" si="1061"/>
        <v>0</v>
      </c>
      <c r="TB308" s="24">
        <f t="shared" si="1096"/>
        <v>620</v>
      </c>
      <c r="TC308" s="69">
        <f t="shared" si="1063"/>
        <v>1</v>
      </c>
      <c r="TD308" s="17">
        <f t="shared" si="1085"/>
        <v>2.6014568158168575E-6</v>
      </c>
      <c r="TE308" s="95"/>
      <c r="TF308" s="71"/>
      <c r="TG308" s="71"/>
      <c r="TH308" s="71"/>
      <c r="TI308" s="71"/>
      <c r="TJ308" s="71"/>
      <c r="TK308" s="71"/>
      <c r="TL308" s="71"/>
      <c r="TM308" s="71">
        <v>1</v>
      </c>
      <c r="TN308" s="71"/>
      <c r="TO308" s="71"/>
      <c r="TP308" s="71"/>
      <c r="TQ308" s="71"/>
      <c r="TR308" s="72"/>
      <c r="TS308" s="72"/>
      <c r="TT308" s="72"/>
      <c r="TU308" s="72"/>
      <c r="TV308" s="72"/>
      <c r="TW308" s="72"/>
      <c r="TX308" s="72"/>
      <c r="TY308" s="72">
        <v>1</v>
      </c>
      <c r="TZ308" s="72"/>
      <c r="UA308" s="72"/>
      <c r="UB308" s="72"/>
      <c r="UC308" s="72"/>
      <c r="UD308" s="72"/>
      <c r="UE308" s="72"/>
      <c r="UF308" s="72"/>
      <c r="UG308" s="72">
        <v>1</v>
      </c>
      <c r="UH308" s="72"/>
      <c r="UI308" s="72"/>
      <c r="UJ308" s="73"/>
      <c r="UK308" s="73"/>
      <c r="UL308" s="73"/>
      <c r="UM308" s="73"/>
      <c r="UN308" s="73">
        <v>1</v>
      </c>
      <c r="UO308" s="73"/>
      <c r="UP308" s="73"/>
      <c r="UQ308" s="73"/>
      <c r="UR308" s="73"/>
      <c r="US308" s="73"/>
      <c r="UT308" s="73"/>
      <c r="UU308" s="73"/>
      <c r="UV308" s="73"/>
      <c r="UW308" s="73"/>
      <c r="UX308" s="73"/>
      <c r="UY308" s="73"/>
      <c r="UZ308" s="73"/>
      <c r="VA308" s="73"/>
      <c r="VB308" s="73"/>
      <c r="VC308" s="73"/>
      <c r="VD308" s="73"/>
      <c r="VE308" s="73"/>
      <c r="VF308" s="73">
        <v>3</v>
      </c>
      <c r="VG308" s="73"/>
      <c r="VH308" s="73">
        <v>1</v>
      </c>
      <c r="VI308" s="73"/>
      <c r="VJ308" s="73">
        <v>1</v>
      </c>
      <c r="VK308" s="73"/>
      <c r="VL308" s="73"/>
      <c r="VM308" s="73"/>
      <c r="VN308" s="73"/>
      <c r="VO308" s="73"/>
      <c r="VP308" s="73"/>
      <c r="VQ308" s="73"/>
      <c r="VR308" s="73"/>
      <c r="VS308" s="73"/>
      <c r="VT308" s="73"/>
      <c r="VU308" s="73"/>
      <c r="VV308" s="73"/>
      <c r="VW308" s="73">
        <v>3</v>
      </c>
      <c r="VX308" s="73"/>
      <c r="VY308" s="73">
        <v>1</v>
      </c>
      <c r="VZ308" s="73"/>
      <c r="WA308" s="73">
        <v>9</v>
      </c>
      <c r="WB308" s="73"/>
      <c r="WC308" s="73"/>
      <c r="WD308" s="73"/>
      <c r="WE308" s="73"/>
      <c r="WF308" s="73"/>
      <c r="WG308" s="73"/>
      <c r="WH308" s="73"/>
      <c r="WI308" s="73"/>
      <c r="WJ308" s="73"/>
      <c r="WK308" s="73"/>
      <c r="WL308" s="73"/>
      <c r="WM308" s="73"/>
      <c r="WN308" s="73"/>
      <c r="WO308" s="22">
        <f t="shared" si="1064"/>
        <v>0</v>
      </c>
      <c r="WP308" s="22">
        <f t="shared" si="1065"/>
        <v>0</v>
      </c>
      <c r="WQ308" s="22">
        <f t="shared" si="1066"/>
        <v>0</v>
      </c>
      <c r="WR308" s="22">
        <f t="shared" si="1067"/>
        <v>0</v>
      </c>
      <c r="WS308" s="22">
        <f t="shared" si="1068"/>
        <v>7</v>
      </c>
      <c r="WT308" s="22">
        <f t="shared" si="1069"/>
        <v>0</v>
      </c>
      <c r="WU308" s="22">
        <f t="shared" si="1070"/>
        <v>2</v>
      </c>
      <c r="WV308" s="22">
        <f t="shared" si="1071"/>
        <v>1</v>
      </c>
      <c r="WW308" s="22">
        <f t="shared" si="1072"/>
        <v>10</v>
      </c>
      <c r="WX308" s="22">
        <f t="shared" si="1073"/>
        <v>0</v>
      </c>
      <c r="WY308" s="22">
        <f t="shared" si="1074"/>
        <v>1</v>
      </c>
      <c r="WZ308" s="22">
        <f t="shared" si="1075"/>
        <v>0</v>
      </c>
      <c r="XA308" s="22">
        <f t="shared" si="1076"/>
        <v>0</v>
      </c>
      <c r="XB308" s="22">
        <f t="shared" si="1077"/>
        <v>0</v>
      </c>
      <c r="XC308" s="22">
        <f t="shared" si="1078"/>
        <v>0</v>
      </c>
      <c r="XD308" s="22">
        <f t="shared" si="1079"/>
        <v>0</v>
      </c>
      <c r="XE308" s="22">
        <f t="shared" si="1080"/>
        <v>1</v>
      </c>
      <c r="XF308" s="22">
        <f t="shared" si="1081"/>
        <v>0</v>
      </c>
      <c r="XG308" s="93">
        <f t="shared" si="1082"/>
        <v>0</v>
      </c>
    </row>
    <row r="309" spans="1:631" ht="17.100000000000001" customHeight="1" x14ac:dyDescent="0.2">
      <c r="A309" s="101"/>
      <c r="B309" s="27" t="s">
        <v>560</v>
      </c>
      <c r="C309" s="535" t="s">
        <v>561</v>
      </c>
      <c r="D309" s="25" t="s">
        <v>644</v>
      </c>
      <c r="E309" s="535" t="s">
        <v>645</v>
      </c>
      <c r="F309" s="25" t="s">
        <v>647</v>
      </c>
      <c r="G309" s="535" t="s">
        <v>648</v>
      </c>
      <c r="H309" s="25">
        <v>40</v>
      </c>
      <c r="I309" s="28"/>
      <c r="J309" s="17">
        <f t="shared" si="948"/>
        <v>0.53523216850167543</v>
      </c>
      <c r="K309" s="17">
        <f t="shared" si="949"/>
        <v>0.4896122546673049</v>
      </c>
      <c r="L309" s="17">
        <f t="shared" si="950"/>
        <v>1</v>
      </c>
      <c r="M309" s="17">
        <f t="shared" si="951"/>
        <v>8.9420798346514035E-2</v>
      </c>
      <c r="N309" s="17">
        <f t="shared" si="952"/>
        <v>4.7677469924683913E-2</v>
      </c>
      <c r="O309" s="17">
        <f t="shared" si="953"/>
        <v>0.54332216371469599</v>
      </c>
      <c r="P309" s="17">
        <f t="shared" si="954"/>
        <v>2.4846860643185309E-2</v>
      </c>
      <c r="Q309" s="17">
        <f t="shared" si="955"/>
        <v>0.32426056075694742</v>
      </c>
      <c r="R309" s="69">
        <f t="shared" si="956"/>
        <v>0.18024762453210483</v>
      </c>
      <c r="S309" s="422">
        <f t="shared" si="957"/>
        <v>0.3594022112319013</v>
      </c>
      <c r="T309" s="17">
        <f t="shared" si="1083"/>
        <v>0.6405977887680987</v>
      </c>
      <c r="U309" s="10">
        <f t="shared" si="958"/>
        <v>45279.373503495517</v>
      </c>
      <c r="V309" s="32">
        <v>1</v>
      </c>
      <c r="W309" s="550">
        <f t="shared" si="959"/>
        <v>0</v>
      </c>
      <c r="X309" s="550">
        <f t="shared" si="960"/>
        <v>0.24829110012079017</v>
      </c>
      <c r="Y309" s="550">
        <f t="shared" si="961"/>
        <v>0.75170889987920986</v>
      </c>
      <c r="Z309" s="551">
        <f t="shared" si="962"/>
        <v>53133.040170162189</v>
      </c>
      <c r="AA309" s="426">
        <f t="shared" si="963"/>
        <v>8.0005093162429444E-2</v>
      </c>
      <c r="AB309" s="59">
        <f t="shared" si="964"/>
        <v>0.2207102943583269</v>
      </c>
      <c r="AC309" s="59">
        <f t="shared" si="965"/>
        <v>0.85407081757148218</v>
      </c>
      <c r="AD309" s="59">
        <f t="shared" si="966"/>
        <v>4.7677469924683913E-2</v>
      </c>
      <c r="AE309" s="59">
        <f t="shared" si="967"/>
        <v>0.67573943924305258</v>
      </c>
      <c r="AF309" s="59">
        <f t="shared" si="968"/>
        <v>0.12618477740545717</v>
      </c>
      <c r="AG309" s="59">
        <f t="shared" si="969"/>
        <v>0.54284346577309717</v>
      </c>
      <c r="AH309" s="59">
        <f t="shared" si="970"/>
        <v>0.54332216371469599</v>
      </c>
      <c r="AI309" s="59">
        <f t="shared" si="971"/>
        <v>0.26615605552896121</v>
      </c>
      <c r="AJ309" s="59">
        <f t="shared" si="972"/>
        <v>0.80430828147438971</v>
      </c>
      <c r="AK309" s="59">
        <f t="shared" si="973"/>
        <v>0.97515313935681469</v>
      </c>
      <c r="AL309" s="35">
        <f t="shared" si="974"/>
        <v>1</v>
      </c>
      <c r="AM309" s="27">
        <v>70683</v>
      </c>
      <c r="AN309" s="25">
        <v>36313</v>
      </c>
      <c r="AO309" s="25">
        <v>34370</v>
      </c>
      <c r="AP309" s="17">
        <f t="shared" si="975"/>
        <v>1.3728518950485676E-3</v>
      </c>
      <c r="AQ309" s="63">
        <v>105.6531859179517</v>
      </c>
      <c r="AR309" s="58">
        <v>1791.47717117</v>
      </c>
      <c r="AS309" s="24">
        <f t="shared" si="976"/>
        <v>39.455149715269592</v>
      </c>
      <c r="AT309" s="17">
        <f t="shared" si="1094"/>
        <v>3.4073864322773907E-2</v>
      </c>
      <c r="AU309" s="25">
        <v>69364</v>
      </c>
      <c r="AV309" s="25">
        <v>35403</v>
      </c>
      <c r="AW309" s="25">
        <v>33961</v>
      </c>
      <c r="AX309" s="25">
        <v>1319</v>
      </c>
      <c r="AY309" s="18">
        <v>910</v>
      </c>
      <c r="AZ309" s="18">
        <v>409</v>
      </c>
      <c r="BA309" s="25">
        <v>5655</v>
      </c>
      <c r="BB309" s="25">
        <v>2895</v>
      </c>
      <c r="BC309" s="25">
        <v>2760</v>
      </c>
      <c r="BD309" s="63">
        <v>104.89130434782609</v>
      </c>
      <c r="BE309" s="25">
        <v>65028</v>
      </c>
      <c r="BF309" s="25">
        <v>33418</v>
      </c>
      <c r="BG309" s="25">
        <v>31610</v>
      </c>
      <c r="BH309" s="63">
        <v>105.71970895286302</v>
      </c>
      <c r="BI309" s="17">
        <v>8.0005093162429444E-2</v>
      </c>
      <c r="BJ309" s="25">
        <v>27210</v>
      </c>
      <c r="BK309" s="25">
        <v>40267</v>
      </c>
      <c r="BL309" s="25">
        <v>3206</v>
      </c>
      <c r="BM309" s="17">
        <v>0.75535798544714028</v>
      </c>
      <c r="BN309" s="10">
        <f t="shared" si="977"/>
        <v>17292.031514639784</v>
      </c>
      <c r="BO309" s="29">
        <v>0.67573943924305258</v>
      </c>
      <c r="BP309" s="30">
        <f t="shared" si="978"/>
        <v>0.32426056075694742</v>
      </c>
      <c r="BQ309" s="31">
        <v>7.9618546204087721</v>
      </c>
      <c r="BR309" s="25">
        <v>43473</v>
      </c>
      <c r="BS309" s="25">
        <v>15739</v>
      </c>
      <c r="BT309" s="25">
        <v>24509</v>
      </c>
      <c r="BU309" s="25">
        <v>3017</v>
      </c>
      <c r="BV309" s="18">
        <v>135</v>
      </c>
      <c r="BW309" s="18">
        <v>73</v>
      </c>
      <c r="BX309" s="25">
        <v>10445</v>
      </c>
      <c r="BY309" s="25">
        <v>9519</v>
      </c>
      <c r="BZ309" s="18">
        <v>926</v>
      </c>
      <c r="CA309" s="59">
        <v>8.8654858784107227E-2</v>
      </c>
      <c r="CB309" s="25">
        <v>69364</v>
      </c>
      <c r="CC309" s="25">
        <v>1319</v>
      </c>
      <c r="CD309" s="17">
        <f t="shared" si="979"/>
        <v>1.9015627703131307E-2</v>
      </c>
      <c r="CE309" s="18">
        <v>24</v>
      </c>
      <c r="CF309" s="18">
        <v>168</v>
      </c>
      <c r="CG309" s="18">
        <v>557</v>
      </c>
      <c r="CH309" s="25">
        <v>1024</v>
      </c>
      <c r="CI309" s="25">
        <v>1561</v>
      </c>
      <c r="CJ309" s="25">
        <v>1781</v>
      </c>
      <c r="CK309" s="25">
        <v>1573</v>
      </c>
      <c r="CL309" s="25">
        <v>2612</v>
      </c>
      <c r="CM309" s="25">
        <v>1145</v>
      </c>
      <c r="CN309" s="26">
        <v>6.640880804212542</v>
      </c>
      <c r="CO309" s="27">
        <v>10445</v>
      </c>
      <c r="CP309" s="34">
        <f t="shared" si="980"/>
        <v>6.7671613212063191</v>
      </c>
      <c r="CQ309" s="25">
        <v>137</v>
      </c>
      <c r="CR309" s="18">
        <v>491</v>
      </c>
      <c r="CS309" s="18">
        <v>542</v>
      </c>
      <c r="CT309" s="25">
        <v>6885</v>
      </c>
      <c r="CU309" s="25">
        <v>2355</v>
      </c>
      <c r="CV309" s="18">
        <v>17</v>
      </c>
      <c r="CW309" s="18">
        <v>4</v>
      </c>
      <c r="CX309" s="18">
        <v>14</v>
      </c>
      <c r="CY309" s="25">
        <v>10445</v>
      </c>
      <c r="CZ309" s="25">
        <v>10306</v>
      </c>
      <c r="DA309" s="18">
        <v>96</v>
      </c>
      <c r="DB309" s="18">
        <v>22</v>
      </c>
      <c r="DC309" s="18">
        <v>6</v>
      </c>
      <c r="DD309" s="18">
        <v>13</v>
      </c>
      <c r="DE309" s="18">
        <v>2</v>
      </c>
      <c r="DF309" s="25">
        <v>10445</v>
      </c>
      <c r="DG309" s="25">
        <v>1183</v>
      </c>
      <c r="DH309" s="18">
        <v>49</v>
      </c>
      <c r="DI309" s="18">
        <v>86</v>
      </c>
      <c r="DJ309" s="25">
        <v>6957</v>
      </c>
      <c r="DK309" s="25">
        <v>2156</v>
      </c>
      <c r="DL309" s="18">
        <v>14</v>
      </c>
      <c r="DM309" s="25">
        <f t="shared" si="981"/>
        <v>8181.5651507898519</v>
      </c>
      <c r="DN309" s="17">
        <f t="shared" si="982"/>
        <v>0.66606031594064141</v>
      </c>
      <c r="DO309" s="17">
        <f t="shared" si="983"/>
        <v>0.2064145524174246</v>
      </c>
      <c r="DP309" s="23">
        <f t="shared" si="984"/>
        <v>0.12618477740545717</v>
      </c>
      <c r="DQ309" s="23">
        <f t="shared" si="985"/>
        <v>0.87381522259454281</v>
      </c>
      <c r="DR309" s="25">
        <v>10445</v>
      </c>
      <c r="DS309" s="18">
        <v>37</v>
      </c>
      <c r="DT309" s="25">
        <v>3167</v>
      </c>
      <c r="DU309" s="18">
        <v>56</v>
      </c>
      <c r="DV309" s="25">
        <v>6084</v>
      </c>
      <c r="DW309" s="18">
        <v>45</v>
      </c>
      <c r="DX309" s="25">
        <v>1028</v>
      </c>
      <c r="DY309" s="18">
        <v>28</v>
      </c>
      <c r="DZ309" s="17">
        <f t="shared" si="986"/>
        <v>0.894590713259933</v>
      </c>
      <c r="EA309" s="17">
        <f t="shared" si="987"/>
        <v>0.105409286740067</v>
      </c>
      <c r="EB309" s="25">
        <v>10445</v>
      </c>
      <c r="EC309" s="25">
        <v>2026</v>
      </c>
      <c r="ED309" s="25">
        <v>3644</v>
      </c>
      <c r="EE309" s="25">
        <v>3435</v>
      </c>
      <c r="EF309" s="17">
        <f t="shared" si="1128"/>
        <v>0.32886548587841075</v>
      </c>
      <c r="EG309" s="25">
        <v>1169</v>
      </c>
      <c r="EH309" s="18">
        <v>171</v>
      </c>
      <c r="EI309" s="17">
        <f t="shared" si="988"/>
        <v>0.54284346577309717</v>
      </c>
      <c r="EJ309" s="17">
        <f t="shared" si="989"/>
        <v>0.11191957874581139</v>
      </c>
      <c r="EK309" s="69">
        <f t="shared" si="990"/>
        <v>0.4896122546673049</v>
      </c>
      <c r="EL309" s="27">
        <v>42771</v>
      </c>
      <c r="EM309" s="25">
        <v>9440</v>
      </c>
      <c r="EN309" s="25">
        <v>33331</v>
      </c>
      <c r="EO309" s="59">
        <v>0.2207102943583269</v>
      </c>
      <c r="EP309" s="25">
        <v>21933</v>
      </c>
      <c r="EQ309" s="25">
        <v>5684</v>
      </c>
      <c r="ER309" s="25">
        <v>16249</v>
      </c>
      <c r="ES309" s="59">
        <v>0.2591528746637487</v>
      </c>
      <c r="ET309" s="25">
        <v>20838</v>
      </c>
      <c r="EU309" s="25">
        <v>3756</v>
      </c>
      <c r="EV309" s="25">
        <v>17082</v>
      </c>
      <c r="EW309" s="59">
        <v>0.18024762453210483</v>
      </c>
      <c r="EX309" s="25">
        <v>3269</v>
      </c>
      <c r="EY309" s="25">
        <v>1858</v>
      </c>
      <c r="EZ309" s="25">
        <v>1411</v>
      </c>
      <c r="FA309" s="59">
        <v>0.56836953196696238</v>
      </c>
      <c r="FB309" s="25">
        <v>39502</v>
      </c>
      <c r="FC309" s="25">
        <v>7582</v>
      </c>
      <c r="FD309" s="25">
        <v>31920</v>
      </c>
      <c r="FE309" s="59">
        <v>0.19193964862538607</v>
      </c>
      <c r="FF309" s="25">
        <v>37148</v>
      </c>
      <c r="FG309" s="25">
        <v>9421</v>
      </c>
      <c r="FH309" s="25">
        <v>4928</v>
      </c>
      <c r="FI309" s="25">
        <v>22799</v>
      </c>
      <c r="FJ309" s="23">
        <f t="shared" si="991"/>
        <v>0.61373425218046729</v>
      </c>
      <c r="FK309" s="23">
        <f t="shared" si="992"/>
        <v>0.13265855496931195</v>
      </c>
      <c r="FL309" s="36">
        <f t="shared" si="993"/>
        <v>0.41321987806482741</v>
      </c>
      <c r="FM309" s="25">
        <v>18565</v>
      </c>
      <c r="FN309" s="25">
        <v>5113</v>
      </c>
      <c r="FO309" s="17">
        <f t="shared" si="994"/>
        <v>0.27541071909507137</v>
      </c>
      <c r="FP309" s="60">
        <v>2730</v>
      </c>
      <c r="FQ309" s="17">
        <f t="shared" si="995"/>
        <v>0.14705090223538916</v>
      </c>
      <c r="FR309" s="61">
        <v>10722</v>
      </c>
      <c r="FS309" s="17">
        <f t="shared" si="996"/>
        <v>0.5775383786695395</v>
      </c>
      <c r="FT309" s="25">
        <v>18583</v>
      </c>
      <c r="FU309" s="25">
        <v>4308</v>
      </c>
      <c r="FV309" s="25">
        <v>2198</v>
      </c>
      <c r="FW309" s="17">
        <f t="shared" si="997"/>
        <v>0.64989506538233865</v>
      </c>
      <c r="FX309" s="17">
        <f t="shared" si="998"/>
        <v>0.11828014852284346</v>
      </c>
      <c r="FY309" s="25">
        <v>12077</v>
      </c>
      <c r="FZ309" s="25">
        <v>29343</v>
      </c>
      <c r="GA309" s="25">
        <v>25061</v>
      </c>
      <c r="GB309" s="18">
        <v>2883</v>
      </c>
      <c r="GC309" s="18">
        <v>1053</v>
      </c>
      <c r="GD309" s="18">
        <v>162</v>
      </c>
      <c r="GE309" s="18">
        <v>3</v>
      </c>
      <c r="GF309" s="18">
        <v>113</v>
      </c>
      <c r="GG309" s="18">
        <v>4</v>
      </c>
      <c r="GH309" s="18">
        <v>4</v>
      </c>
      <c r="GI309" s="18">
        <v>60</v>
      </c>
      <c r="GJ309" s="10">
        <f t="shared" si="999"/>
        <v>25061</v>
      </c>
      <c r="GK309" s="10">
        <f t="shared" si="1129"/>
        <v>4282</v>
      </c>
      <c r="GL309" s="10">
        <f t="shared" si="1130"/>
        <v>1399</v>
      </c>
      <c r="GM309" s="10">
        <f t="shared" si="1000"/>
        <v>27944</v>
      </c>
      <c r="GN309" s="10">
        <f t="shared" si="1131"/>
        <v>346</v>
      </c>
      <c r="GO309" s="17">
        <f t="shared" si="1001"/>
        <v>0.85407081757148218</v>
      </c>
      <c r="GP309" s="17">
        <f t="shared" si="1132"/>
        <v>0.14592918242851788</v>
      </c>
      <c r="GQ309" s="17">
        <f t="shared" si="1133"/>
        <v>4.7677469924683913E-2</v>
      </c>
      <c r="GR309" s="17">
        <f t="shared" si="1134"/>
        <v>1.1791568687591588E-2</v>
      </c>
      <c r="GS309" s="17">
        <f t="shared" si="1002"/>
        <v>9.6803326176600896E-2</v>
      </c>
      <c r="GT309" s="25">
        <v>15378</v>
      </c>
      <c r="GU309" s="25">
        <v>12583</v>
      </c>
      <c r="GV309" s="18">
        <v>1936</v>
      </c>
      <c r="GW309" s="18">
        <v>667</v>
      </c>
      <c r="GX309" s="18">
        <v>97</v>
      </c>
      <c r="GY309" s="18">
        <v>2</v>
      </c>
      <c r="GZ309" s="18">
        <v>43</v>
      </c>
      <c r="HA309" s="18">
        <v>2</v>
      </c>
      <c r="HB309" s="18">
        <v>2</v>
      </c>
      <c r="HC309" s="18">
        <v>46</v>
      </c>
      <c r="HD309" s="23">
        <f t="shared" si="1003"/>
        <v>0.8182468461438418</v>
      </c>
      <c r="HE309" s="23">
        <f t="shared" si="1004"/>
        <v>0.18175315385615815</v>
      </c>
      <c r="HF309" s="23">
        <f t="shared" si="1005"/>
        <v>5.585901937833268E-2</v>
      </c>
      <c r="HG309" s="23">
        <f t="shared" si="1006"/>
        <v>1.2485368708544674E-2</v>
      </c>
      <c r="HH309" s="25">
        <v>13965</v>
      </c>
      <c r="HI309" s="25">
        <v>12478</v>
      </c>
      <c r="HJ309" s="18">
        <v>947</v>
      </c>
      <c r="HK309" s="18">
        <v>386</v>
      </c>
      <c r="HL309" s="18">
        <v>65</v>
      </c>
      <c r="HM309" s="18">
        <v>1</v>
      </c>
      <c r="HN309" s="18">
        <v>70</v>
      </c>
      <c r="HO309" s="18">
        <v>2</v>
      </c>
      <c r="HP309" s="18">
        <v>2</v>
      </c>
      <c r="HQ309" s="18">
        <v>14</v>
      </c>
      <c r="HR309" s="23">
        <f t="shared" si="1007"/>
        <v>0.89351951306838528</v>
      </c>
      <c r="HS309" s="23">
        <f t="shared" si="1008"/>
        <v>0.10648048693161476</v>
      </c>
      <c r="HT309" s="80">
        <f t="shared" si="1009"/>
        <v>3.8668098818474758E-2</v>
      </c>
      <c r="HU309" s="27">
        <v>52240</v>
      </c>
      <c r="HV309" s="18">
        <v>365</v>
      </c>
      <c r="HW309" s="18">
        <v>804</v>
      </c>
      <c r="HX309" s="18">
        <v>724</v>
      </c>
      <c r="HY309" s="25">
        <v>25025</v>
      </c>
      <c r="HZ309" s="25">
        <v>7986</v>
      </c>
      <c r="IA309" s="18">
        <v>1132</v>
      </c>
      <c r="IB309" s="18">
        <v>188</v>
      </c>
      <c r="IC309" s="25">
        <v>6344</v>
      </c>
      <c r="ID309" s="25">
        <v>3886</v>
      </c>
      <c r="IE309" s="25">
        <v>3024</v>
      </c>
      <c r="IF309" s="18">
        <v>115</v>
      </c>
      <c r="IG309" s="25">
        <v>2647</v>
      </c>
      <c r="IH309" s="17">
        <f t="shared" si="1010"/>
        <v>0.22725880551301683</v>
      </c>
      <c r="II309" s="17">
        <f t="shared" si="1011"/>
        <v>0.15287136294027565</v>
      </c>
      <c r="IJ309" s="30">
        <f t="shared" si="1012"/>
        <v>6.5414475331830708</v>
      </c>
      <c r="IK309" s="17">
        <f t="shared" si="1084"/>
        <v>8.9420798346514035E-2</v>
      </c>
      <c r="IL309" s="25">
        <v>27047</v>
      </c>
      <c r="IM309" s="25">
        <v>223</v>
      </c>
      <c r="IN309" s="25">
        <v>528</v>
      </c>
      <c r="IO309" s="25">
        <v>465</v>
      </c>
      <c r="IP309" s="25">
        <v>14458</v>
      </c>
      <c r="IQ309" s="25">
        <v>3437</v>
      </c>
      <c r="IR309" s="25">
        <v>677</v>
      </c>
      <c r="IS309" s="18">
        <v>121</v>
      </c>
      <c r="IT309" s="25">
        <v>3514</v>
      </c>
      <c r="IU309" s="25">
        <v>627</v>
      </c>
      <c r="IV309" s="25">
        <v>1472</v>
      </c>
      <c r="IW309" s="18">
        <v>59</v>
      </c>
      <c r="IX309" s="25">
        <v>1466</v>
      </c>
      <c r="IY309" s="17">
        <f t="shared" si="1013"/>
        <v>0.73161533626649911</v>
      </c>
      <c r="IZ309" s="25">
        <v>25193</v>
      </c>
      <c r="JA309" s="18">
        <v>142</v>
      </c>
      <c r="JB309" s="18">
        <v>276</v>
      </c>
      <c r="JC309" s="18">
        <v>259</v>
      </c>
      <c r="JD309" s="25">
        <v>10567</v>
      </c>
      <c r="JE309" s="25">
        <v>4549</v>
      </c>
      <c r="JF309" s="18">
        <v>455</v>
      </c>
      <c r="JG309" s="18">
        <v>67</v>
      </c>
      <c r="JH309" s="25">
        <v>2830</v>
      </c>
      <c r="JI309" s="25">
        <v>3259</v>
      </c>
      <c r="JJ309" s="25">
        <v>1552</v>
      </c>
      <c r="JK309" s="18">
        <v>56</v>
      </c>
      <c r="JL309" s="25">
        <v>1181</v>
      </c>
      <c r="JM309" s="80">
        <f t="shared" si="1014"/>
        <v>0.64494105505497556</v>
      </c>
      <c r="JN309" s="27">
        <v>52240</v>
      </c>
      <c r="JO309" s="18">
        <v>967</v>
      </c>
      <c r="JP309" s="18">
        <v>103</v>
      </c>
      <c r="JQ309" s="18">
        <v>78</v>
      </c>
      <c r="JR309" s="18">
        <v>5</v>
      </c>
      <c r="JS309" s="18">
        <v>2</v>
      </c>
      <c r="JT309" s="18">
        <v>74</v>
      </c>
      <c r="JU309" s="18">
        <v>10</v>
      </c>
      <c r="JV309" s="18">
        <v>59</v>
      </c>
      <c r="JW309" s="25">
        <v>50942</v>
      </c>
      <c r="JX309" s="17">
        <f t="shared" si="1015"/>
        <v>0.97515313935681469</v>
      </c>
      <c r="JY309" s="17">
        <f t="shared" si="1016"/>
        <v>2.4846860643185309E-2</v>
      </c>
      <c r="JZ309" s="25">
        <v>4247</v>
      </c>
      <c r="KA309" s="18">
        <v>337</v>
      </c>
      <c r="KB309" s="18">
        <v>67</v>
      </c>
      <c r="KC309" s="18">
        <v>53</v>
      </c>
      <c r="KD309" s="18">
        <v>2</v>
      </c>
      <c r="KE309" s="18">
        <v>2</v>
      </c>
      <c r="KF309" s="18">
        <v>60</v>
      </c>
      <c r="KG309" s="18">
        <v>10</v>
      </c>
      <c r="KH309" s="18">
        <v>17</v>
      </c>
      <c r="KI309" s="25">
        <v>3699</v>
      </c>
      <c r="KJ309" s="17">
        <f t="shared" si="1017"/>
        <v>0.87096774193548387</v>
      </c>
      <c r="KK309" s="25">
        <v>47993</v>
      </c>
      <c r="KL309" s="18">
        <v>630</v>
      </c>
      <c r="KM309" s="18">
        <v>36</v>
      </c>
      <c r="KN309" s="18">
        <v>25</v>
      </c>
      <c r="KO309" s="18">
        <v>3</v>
      </c>
      <c r="KP309" s="18">
        <v>0</v>
      </c>
      <c r="KQ309" s="18">
        <v>14</v>
      </c>
      <c r="KR309" s="18">
        <v>0</v>
      </c>
      <c r="KS309" s="18">
        <v>42</v>
      </c>
      <c r="KT309" s="25">
        <v>47243</v>
      </c>
      <c r="KU309" s="69">
        <f t="shared" si="1095"/>
        <v>0.98437272102181572</v>
      </c>
      <c r="KV309" s="27">
        <v>70683</v>
      </c>
      <c r="KW309" s="25">
        <v>67721</v>
      </c>
      <c r="KX309" s="25">
        <v>2962</v>
      </c>
      <c r="KY309" s="59">
        <v>4.1905408655546594E-2</v>
      </c>
      <c r="KZ309" s="18">
        <v>1874</v>
      </c>
      <c r="LA309" s="18">
        <v>1794</v>
      </c>
      <c r="LB309" s="18">
        <v>1492</v>
      </c>
      <c r="LC309" s="25">
        <v>2344</v>
      </c>
      <c r="LD309" s="25">
        <v>36313</v>
      </c>
      <c r="LE309" s="25">
        <v>34743</v>
      </c>
      <c r="LF309" s="25">
        <v>1570</v>
      </c>
      <c r="LG309" s="59">
        <v>4.3235205022994522E-2</v>
      </c>
      <c r="LH309" s="25">
        <v>34370</v>
      </c>
      <c r="LI309" s="25">
        <v>32978</v>
      </c>
      <c r="LJ309" s="25">
        <v>1392</v>
      </c>
      <c r="LK309" s="35">
        <v>4.0500436427116669E-2</v>
      </c>
      <c r="LL309" s="27">
        <v>10445</v>
      </c>
      <c r="LM309" s="18">
        <v>237</v>
      </c>
      <c r="LN309" s="25">
        <v>2543</v>
      </c>
      <c r="LO309" s="25">
        <v>5779</v>
      </c>
      <c r="LP309" s="25">
        <v>1005</v>
      </c>
      <c r="LQ309" s="18">
        <v>371</v>
      </c>
      <c r="LR309" s="18">
        <v>510</v>
      </c>
      <c r="LS309" s="23">
        <f t="shared" si="1018"/>
        <v>4.8827190043082815E-2</v>
      </c>
      <c r="LT309" s="23">
        <f t="shared" si="1019"/>
        <v>0.95117280995691722</v>
      </c>
      <c r="LU309" s="17">
        <f t="shared" si="1020"/>
        <v>0.26615605552896121</v>
      </c>
      <c r="LV309" s="25">
        <v>10445</v>
      </c>
      <c r="LW309" s="25">
        <v>7965</v>
      </c>
      <c r="LX309" s="18">
        <v>81</v>
      </c>
      <c r="LY309" s="18">
        <v>183</v>
      </c>
      <c r="LZ309" s="18">
        <v>52</v>
      </c>
      <c r="MA309" s="18">
        <v>821</v>
      </c>
      <c r="MB309" s="18">
        <v>869</v>
      </c>
      <c r="MC309" s="18">
        <v>297</v>
      </c>
      <c r="MD309" s="18">
        <v>172</v>
      </c>
      <c r="ME309" s="18">
        <v>0</v>
      </c>
      <c r="MF309" s="18">
        <v>5</v>
      </c>
      <c r="MG309" s="17">
        <f t="shared" si="1021"/>
        <v>0.19023456199138344</v>
      </c>
      <c r="MH309" s="17">
        <f t="shared" si="1022"/>
        <v>0.80430828147438971</v>
      </c>
      <c r="MI309" s="25">
        <v>10445</v>
      </c>
      <c r="MJ309" s="25">
        <v>8087</v>
      </c>
      <c r="MK309" s="18">
        <v>78</v>
      </c>
      <c r="ML309" s="18">
        <v>199</v>
      </c>
      <c r="MM309" s="18">
        <v>47</v>
      </c>
      <c r="MN309" s="18">
        <v>816</v>
      </c>
      <c r="MO309" s="18">
        <v>889</v>
      </c>
      <c r="MP309" s="18">
        <v>292</v>
      </c>
      <c r="MQ309" s="18">
        <v>33</v>
      </c>
      <c r="MR309" s="18">
        <v>1</v>
      </c>
      <c r="MS309" s="18">
        <v>3</v>
      </c>
      <c r="MT309" s="17">
        <f t="shared" si="1023"/>
        <v>0.83188128291048347</v>
      </c>
      <c r="MU309" s="69">
        <f t="shared" si="1024"/>
        <v>0.53523216850167543</v>
      </c>
      <c r="MV309" s="27">
        <v>10445</v>
      </c>
      <c r="MW309" s="25">
        <v>5675</v>
      </c>
      <c r="MX309" s="18">
        <v>282</v>
      </c>
      <c r="MY309" s="18">
        <v>512</v>
      </c>
      <c r="MZ309" s="18">
        <v>163</v>
      </c>
      <c r="NA309" s="18">
        <v>17</v>
      </c>
      <c r="NB309" s="18">
        <v>49</v>
      </c>
      <c r="NC309" s="25">
        <v>3644</v>
      </c>
      <c r="ND309" s="18">
        <v>103</v>
      </c>
      <c r="NE309" s="17">
        <f t="shared" si="1025"/>
        <v>0.54332216371469599</v>
      </c>
      <c r="NF309" s="10">
        <f t="shared" si="1026"/>
        <v>37686.998563906178</v>
      </c>
      <c r="NG309" s="17">
        <f t="shared" si="1027"/>
        <v>0.89382479655337477</v>
      </c>
      <c r="NH309" s="25">
        <v>10445</v>
      </c>
      <c r="NI309" s="18">
        <v>873</v>
      </c>
      <c r="NJ309" s="18">
        <v>16</v>
      </c>
      <c r="NK309" s="18">
        <v>10</v>
      </c>
      <c r="NL309" s="18">
        <v>39</v>
      </c>
      <c r="NM309" s="25">
        <v>9467</v>
      </c>
      <c r="NN309" s="18">
        <v>31</v>
      </c>
      <c r="NO309" s="18">
        <v>3</v>
      </c>
      <c r="NP309" s="18">
        <v>0</v>
      </c>
      <c r="NQ309" s="32">
        <v>6</v>
      </c>
      <c r="NR309" s="27">
        <v>10445</v>
      </c>
      <c r="NS309" s="37">
        <f t="shared" si="1028"/>
        <v>1.1615126854954523</v>
      </c>
      <c r="NT309" s="37">
        <f t="shared" si="1029"/>
        <v>0.3134186598795482</v>
      </c>
      <c r="NU309" s="37">
        <f t="shared" si="1030"/>
        <v>0.86094625783053091</v>
      </c>
      <c r="NV309" s="17">
        <f t="shared" si="1031"/>
        <v>0.17482480133497513</v>
      </c>
      <c r="NW309" s="10">
        <f t="shared" si="1032"/>
        <v>5090</v>
      </c>
      <c r="NX309" s="17">
        <f t="shared" si="1033"/>
        <v>0.48731450454763042</v>
      </c>
      <c r="NY309" s="19">
        <f t="shared" si="1034"/>
        <v>9.1729892411108502E-2</v>
      </c>
      <c r="NZ309" s="25">
        <v>1254</v>
      </c>
      <c r="OA309" s="25">
        <v>5355</v>
      </c>
      <c r="OB309" s="18">
        <v>893</v>
      </c>
      <c r="OC309" s="25">
        <v>4439</v>
      </c>
      <c r="OD309" s="18">
        <v>118</v>
      </c>
      <c r="OE309" s="18">
        <v>73</v>
      </c>
      <c r="OF309" s="17">
        <f t="shared" si="1035"/>
        <v>0.42498803255146</v>
      </c>
      <c r="OG309" s="17">
        <f t="shared" si="1036"/>
        <v>0.12005744375299186</v>
      </c>
      <c r="OH309" s="17">
        <f t="shared" si="1037"/>
        <v>0.51268549545236952</v>
      </c>
      <c r="OI309" s="69">
        <f t="shared" si="1038"/>
        <v>1.1297271421732886E-2</v>
      </c>
      <c r="OJ309" s="27">
        <v>10445</v>
      </c>
      <c r="OK309" s="18">
        <v>409</v>
      </c>
      <c r="OL309" s="25">
        <v>5109</v>
      </c>
      <c r="OM309" s="18">
        <v>198</v>
      </c>
      <c r="ON309" s="18">
        <v>266</v>
      </c>
      <c r="OO309" s="18">
        <v>14</v>
      </c>
      <c r="OP309" s="18">
        <v>31</v>
      </c>
      <c r="OQ309" s="25">
        <v>5665</v>
      </c>
      <c r="OR309" s="69">
        <f t="shared" si="1039"/>
        <v>0.55672570607946381</v>
      </c>
      <c r="OS309" s="22">
        <v>10635</v>
      </c>
      <c r="OT309" s="22">
        <v>10635</v>
      </c>
      <c r="OU309" s="38">
        <f t="shared" si="1097"/>
        <v>0.91704751228766057</v>
      </c>
      <c r="OV309" s="39">
        <v>0.65050023507287269</v>
      </c>
      <c r="OW309" s="22">
        <v>691807</v>
      </c>
      <c r="OX309" s="36">
        <f t="shared" si="1098"/>
        <v>28307358.826000001</v>
      </c>
      <c r="OY309" s="36">
        <f t="shared" si="1099"/>
        <v>720567.84550697065</v>
      </c>
      <c r="OZ309" s="22">
        <v>619</v>
      </c>
      <c r="PA309" s="22">
        <v>619</v>
      </c>
      <c r="PB309" s="38">
        <f t="shared" si="1100"/>
        <v>5.3375873070621714E-2</v>
      </c>
      <c r="PC309" s="39">
        <v>0.71198707592891763</v>
      </c>
      <c r="PD309" s="22">
        <v>44072</v>
      </c>
      <c r="PE309" s="40">
        <f t="shared" si="1040"/>
        <v>1803338.0959999999</v>
      </c>
      <c r="PF309" s="36">
        <f t="shared" si="1041"/>
        <v>190130.10663483135</v>
      </c>
      <c r="PG309" s="22">
        <v>7</v>
      </c>
      <c r="PH309" s="22">
        <v>7</v>
      </c>
      <c r="PI309" s="38">
        <f t="shared" si="1101"/>
        <v>6.0360438044321804E-4</v>
      </c>
      <c r="PJ309" s="39">
        <v>0.08</v>
      </c>
      <c r="PK309" s="22">
        <v>56</v>
      </c>
      <c r="PL309" s="41">
        <f t="shared" si="1042"/>
        <v>2291.4079999999999</v>
      </c>
      <c r="PM309" s="36">
        <f t="shared" si="1043"/>
        <v>572.22638149774389</v>
      </c>
      <c r="PN309" s="22">
        <v>336</v>
      </c>
      <c r="PO309" s="22">
        <v>336</v>
      </c>
      <c r="PP309" s="38">
        <f t="shared" si="1102"/>
        <v>2.8973010261274468E-2</v>
      </c>
      <c r="PQ309" s="39">
        <v>0.59333333333333338</v>
      </c>
      <c r="PR309" s="22">
        <v>19936</v>
      </c>
      <c r="PS309" s="41">
        <f t="shared" si="1044"/>
        <v>815741.24800000002</v>
      </c>
      <c r="PT309" s="36">
        <f t="shared" si="1045"/>
        <v>44055.765767588673</v>
      </c>
      <c r="PU309" s="22"/>
      <c r="PV309" s="22"/>
      <c r="PW309" s="38">
        <f t="shared" si="1103"/>
        <v>0</v>
      </c>
      <c r="PX309" s="39">
        <v>0</v>
      </c>
      <c r="PY309" s="22"/>
      <c r="PZ309" s="36">
        <f t="shared" si="1046"/>
        <v>0</v>
      </c>
      <c r="QA309" s="22"/>
      <c r="QB309" s="22"/>
      <c r="QC309" s="39">
        <v>0</v>
      </c>
      <c r="QD309" s="22"/>
      <c r="QE309" s="22">
        <f t="shared" si="1047"/>
        <v>0</v>
      </c>
      <c r="QF309" s="22"/>
      <c r="QG309" s="22"/>
      <c r="QH309" s="22"/>
      <c r="QI309" s="38">
        <f t="shared" si="1104"/>
        <v>0</v>
      </c>
      <c r="QJ309" s="39">
        <v>0</v>
      </c>
      <c r="QK309" s="22"/>
      <c r="QL309" s="42">
        <f t="shared" si="1048"/>
        <v>0</v>
      </c>
      <c r="QM309" s="22">
        <f t="shared" si="1105"/>
        <v>0</v>
      </c>
      <c r="QN309" s="22"/>
      <c r="QO309" s="22"/>
      <c r="QP309" s="38">
        <f t="shared" si="1106"/>
        <v>0</v>
      </c>
      <c r="QQ309" s="39">
        <v>0</v>
      </c>
      <c r="QR309" s="22"/>
      <c r="QS309" s="36">
        <f t="shared" si="1049"/>
        <v>0</v>
      </c>
      <c r="QT309" s="22"/>
      <c r="QU309" s="22"/>
      <c r="QV309" s="38">
        <f t="shared" si="1107"/>
        <v>0</v>
      </c>
      <c r="QW309" s="39">
        <v>0</v>
      </c>
      <c r="QX309" s="22"/>
      <c r="QY309" s="36">
        <f t="shared" si="1050"/>
        <v>0</v>
      </c>
      <c r="QZ309" s="22"/>
      <c r="RA309" s="22"/>
      <c r="RB309" s="38">
        <f t="shared" si="1108"/>
        <v>0</v>
      </c>
      <c r="RC309" s="39">
        <v>0</v>
      </c>
      <c r="RD309" s="22"/>
      <c r="RE309" s="36">
        <f t="shared" si="1051"/>
        <v>0</v>
      </c>
      <c r="RF309" s="10">
        <f t="shared" si="1109"/>
        <v>11597</v>
      </c>
      <c r="RG309" s="10">
        <f t="shared" si="1110"/>
        <v>11597</v>
      </c>
      <c r="RH309" s="17">
        <f t="shared" si="1111"/>
        <v>1.4915506235908595E-2</v>
      </c>
      <c r="RI309" s="17">
        <f t="shared" si="1112"/>
        <v>3.4077087738054772E-4</v>
      </c>
      <c r="RJ309" s="17">
        <f t="shared" si="1113"/>
        <v>0.75426387173210074</v>
      </c>
      <c r="RK309" s="17">
        <f t="shared" si="1114"/>
        <v>0.19902119038121549</v>
      </c>
      <c r="RL309" s="17">
        <f t="shared" si="1115"/>
        <v>4.6115952393913084E-2</v>
      </c>
      <c r="RM309" s="17">
        <f t="shared" si="1116"/>
        <v>0</v>
      </c>
      <c r="RN309" s="17">
        <f t="shared" si="1117"/>
        <v>0</v>
      </c>
      <c r="RO309" s="17">
        <f t="shared" si="1118"/>
        <v>0</v>
      </c>
      <c r="RP309" s="17">
        <f t="shared" si="1119"/>
        <v>0</v>
      </c>
      <c r="RQ309" s="17">
        <f t="shared" si="1120"/>
        <v>0</v>
      </c>
      <c r="RR309" s="36">
        <f t="shared" si="1121"/>
        <v>955325.94429088838</v>
      </c>
      <c r="RS309" s="36">
        <f t="shared" si="1122"/>
        <v>13.515639464806084</v>
      </c>
      <c r="RT309" s="10">
        <f t="shared" si="1123"/>
        <v>0</v>
      </c>
      <c r="RU309" s="17">
        <f t="shared" si="1124"/>
        <v>0</v>
      </c>
      <c r="RV309" s="37">
        <f t="shared" si="1125"/>
        <v>6.0949383461239979</v>
      </c>
      <c r="RW309" s="36">
        <f t="shared" si="1126"/>
        <v>0.16407056859499455</v>
      </c>
      <c r="RX309" s="85">
        <v>-1.5836509999999999</v>
      </c>
      <c r="RY309" s="93">
        <v>121</v>
      </c>
      <c r="RZ309" s="43" t="b">
        <v>0</v>
      </c>
      <c r="SA309" s="18" t="b">
        <v>0</v>
      </c>
      <c r="SB309" s="18" t="b">
        <v>0</v>
      </c>
      <c r="SC309" s="18" t="b">
        <v>0</v>
      </c>
      <c r="SD309" s="18" t="b">
        <v>0</v>
      </c>
      <c r="SE309" s="32" t="b">
        <v>0</v>
      </c>
      <c r="SF309" s="43" t="b">
        <v>0</v>
      </c>
      <c r="SG309" s="18" t="b">
        <v>0</v>
      </c>
      <c r="SH309" s="18"/>
      <c r="SI309" s="18"/>
      <c r="SJ309" s="18"/>
      <c r="SK309" s="18"/>
      <c r="SL309" s="18"/>
      <c r="SM309" s="18"/>
      <c r="SN309" s="18"/>
      <c r="SO309" s="18"/>
      <c r="SP309" s="18"/>
      <c r="SQ309" s="17">
        <f t="shared" si="1052"/>
        <v>0</v>
      </c>
      <c r="SR309" s="17">
        <f t="shared" si="1053"/>
        <v>0</v>
      </c>
      <c r="SS309" s="17">
        <f t="shared" si="1054"/>
        <v>0</v>
      </c>
      <c r="ST309" s="17">
        <f t="shared" si="1055"/>
        <v>0</v>
      </c>
      <c r="SU309" s="17">
        <f t="shared" si="1056"/>
        <v>0</v>
      </c>
      <c r="SV309" s="17">
        <f t="shared" si="1127"/>
        <v>0</v>
      </c>
      <c r="SW309" s="17">
        <f t="shared" si="1057"/>
        <v>0</v>
      </c>
      <c r="SX309" s="17">
        <f t="shared" si="1058"/>
        <v>0</v>
      </c>
      <c r="SY309" s="17">
        <f t="shared" si="1059"/>
        <v>0</v>
      </c>
      <c r="SZ309" s="17">
        <f t="shared" si="1060"/>
        <v>0</v>
      </c>
      <c r="TA309" s="17">
        <f t="shared" si="1061"/>
        <v>0</v>
      </c>
      <c r="TB309" s="24">
        <f t="shared" si="1096"/>
        <v>620</v>
      </c>
      <c r="TC309" s="69">
        <f t="shared" si="1063"/>
        <v>1</v>
      </c>
      <c r="TD309" s="17">
        <f t="shared" si="1085"/>
        <v>2.6014568158168575E-6</v>
      </c>
      <c r="TE309" s="95"/>
      <c r="TF309" s="71"/>
      <c r="TG309" s="71"/>
      <c r="TH309" s="71"/>
      <c r="TI309" s="71"/>
      <c r="TJ309" s="71"/>
      <c r="TK309" s="71">
        <v>1</v>
      </c>
      <c r="TL309" s="71"/>
      <c r="TM309" s="71">
        <v>1</v>
      </c>
      <c r="TN309" s="71"/>
      <c r="TO309" s="71"/>
      <c r="TP309" s="71"/>
      <c r="TQ309" s="71"/>
      <c r="TR309" s="72"/>
      <c r="TS309" s="72"/>
      <c r="TT309" s="72"/>
      <c r="TU309" s="72"/>
      <c r="TV309" s="72"/>
      <c r="TW309" s="72"/>
      <c r="TX309" s="72"/>
      <c r="TY309" s="72">
        <v>1</v>
      </c>
      <c r="TZ309" s="72"/>
      <c r="UA309" s="72"/>
      <c r="UB309" s="72"/>
      <c r="UC309" s="72"/>
      <c r="UD309" s="72"/>
      <c r="UE309" s="72"/>
      <c r="UF309" s="72"/>
      <c r="UG309" s="72">
        <v>1</v>
      </c>
      <c r="UH309" s="72"/>
      <c r="UI309" s="72"/>
      <c r="UJ309" s="73"/>
      <c r="UK309" s="73"/>
      <c r="UL309" s="73"/>
      <c r="UM309" s="73"/>
      <c r="UN309" s="73">
        <v>1</v>
      </c>
      <c r="UO309" s="73"/>
      <c r="UP309" s="73"/>
      <c r="UQ309" s="73"/>
      <c r="UR309" s="73">
        <v>1</v>
      </c>
      <c r="US309" s="73"/>
      <c r="UT309" s="73"/>
      <c r="UU309" s="73"/>
      <c r="UV309" s="73"/>
      <c r="UW309" s="73"/>
      <c r="UX309" s="73"/>
      <c r="UY309" s="73"/>
      <c r="UZ309" s="73"/>
      <c r="VA309" s="73">
        <v>3</v>
      </c>
      <c r="VB309" s="73"/>
      <c r="VC309" s="73"/>
      <c r="VD309" s="73"/>
      <c r="VE309" s="73"/>
      <c r="VF309" s="73">
        <v>1</v>
      </c>
      <c r="VG309" s="73"/>
      <c r="VH309" s="73"/>
      <c r="VI309" s="73"/>
      <c r="VJ309" s="73">
        <v>2</v>
      </c>
      <c r="VK309" s="73"/>
      <c r="VL309" s="73"/>
      <c r="VM309" s="73"/>
      <c r="VN309" s="73"/>
      <c r="VO309" s="73"/>
      <c r="VP309" s="73"/>
      <c r="VQ309" s="73"/>
      <c r="VR309" s="73">
        <v>3</v>
      </c>
      <c r="VS309" s="73"/>
      <c r="VT309" s="73"/>
      <c r="VU309" s="73"/>
      <c r="VV309" s="73"/>
      <c r="VW309" s="73">
        <v>1</v>
      </c>
      <c r="VX309" s="73"/>
      <c r="VY309" s="73"/>
      <c r="VZ309" s="73"/>
      <c r="WA309" s="73">
        <v>11</v>
      </c>
      <c r="WB309" s="73"/>
      <c r="WC309" s="73"/>
      <c r="WD309" s="73"/>
      <c r="WE309" s="73"/>
      <c r="WF309" s="73"/>
      <c r="WG309" s="73"/>
      <c r="WH309" s="73"/>
      <c r="WI309" s="73"/>
      <c r="WJ309" s="73"/>
      <c r="WK309" s="73"/>
      <c r="WL309" s="73"/>
      <c r="WM309" s="73"/>
      <c r="WN309" s="73">
        <v>3</v>
      </c>
      <c r="WO309" s="22">
        <f t="shared" si="1064"/>
        <v>0</v>
      </c>
      <c r="WP309" s="22">
        <f t="shared" si="1065"/>
        <v>0</v>
      </c>
      <c r="WQ309" s="22">
        <f t="shared" si="1066"/>
        <v>0</v>
      </c>
      <c r="WR309" s="22">
        <f t="shared" si="1067"/>
        <v>0</v>
      </c>
      <c r="WS309" s="22">
        <f t="shared" si="1068"/>
        <v>3</v>
      </c>
      <c r="WT309" s="22">
        <f t="shared" si="1069"/>
        <v>0</v>
      </c>
      <c r="WU309" s="22">
        <f t="shared" si="1070"/>
        <v>0</v>
      </c>
      <c r="WV309" s="22">
        <f t="shared" si="1071"/>
        <v>1</v>
      </c>
      <c r="WW309" s="22">
        <f t="shared" si="1072"/>
        <v>15</v>
      </c>
      <c r="WX309" s="22">
        <f t="shared" si="1073"/>
        <v>0</v>
      </c>
      <c r="WY309" s="22">
        <f t="shared" si="1074"/>
        <v>1</v>
      </c>
      <c r="WZ309" s="22">
        <f t="shared" si="1075"/>
        <v>0</v>
      </c>
      <c r="XA309" s="22">
        <f t="shared" si="1076"/>
        <v>0</v>
      </c>
      <c r="XB309" s="22">
        <f t="shared" si="1077"/>
        <v>0</v>
      </c>
      <c r="XC309" s="22">
        <f t="shared" si="1078"/>
        <v>0</v>
      </c>
      <c r="XD309" s="22">
        <f t="shared" si="1079"/>
        <v>0</v>
      </c>
      <c r="XE309" s="22">
        <f t="shared" si="1080"/>
        <v>1</v>
      </c>
      <c r="XF309" s="22">
        <f t="shared" si="1081"/>
        <v>0</v>
      </c>
      <c r="XG309" s="93">
        <f t="shared" si="1082"/>
        <v>9</v>
      </c>
    </row>
    <row r="310" spans="1:631" ht="17.100000000000001" customHeight="1" x14ac:dyDescent="0.2">
      <c r="A310" s="101"/>
      <c r="B310" s="27" t="s">
        <v>560</v>
      </c>
      <c r="C310" s="535" t="s">
        <v>561</v>
      </c>
      <c r="D310" s="25" t="s">
        <v>614</v>
      </c>
      <c r="E310" s="535" t="s">
        <v>615</v>
      </c>
      <c r="F310" s="25" t="s">
        <v>616</v>
      </c>
      <c r="G310" s="535" t="s">
        <v>615</v>
      </c>
      <c r="H310" s="25">
        <v>63</v>
      </c>
      <c r="I310" s="28">
        <v>24</v>
      </c>
      <c r="J310" s="17">
        <f t="shared" si="948"/>
        <v>0.84234385493619879</v>
      </c>
      <c r="K310" s="17">
        <f t="shared" si="949"/>
        <v>0.72412845717076746</v>
      </c>
      <c r="L310" s="17">
        <f t="shared" si="950"/>
        <v>6.0945860653939341E-3</v>
      </c>
      <c r="M310" s="17">
        <f t="shared" si="951"/>
        <v>7.0586695997420762E-2</v>
      </c>
      <c r="N310" s="17">
        <f t="shared" si="952"/>
        <v>0.39399502944271547</v>
      </c>
      <c r="O310" s="17">
        <f t="shared" si="953"/>
        <v>0.75062580133097256</v>
      </c>
      <c r="P310" s="17">
        <f t="shared" si="954"/>
        <v>0.78853158571134419</v>
      </c>
      <c r="Q310" s="17">
        <f t="shared" si="955"/>
        <v>0.59206673098431617</v>
      </c>
      <c r="R310" s="69">
        <f t="shared" si="956"/>
        <v>0.72620555545644305</v>
      </c>
      <c r="S310" s="422">
        <f t="shared" si="957"/>
        <v>0.54384203301061917</v>
      </c>
      <c r="T310" s="17">
        <f t="shared" si="1083"/>
        <v>0.45615796698938083</v>
      </c>
      <c r="U310" s="10">
        <f t="shared" si="958"/>
        <v>78372.044150478527</v>
      </c>
      <c r="V310" s="32">
        <v>3</v>
      </c>
      <c r="W310" s="550">
        <f t="shared" si="959"/>
        <v>-0.99390541393460607</v>
      </c>
      <c r="X310" s="550">
        <f t="shared" si="960"/>
        <v>0.43273092189950801</v>
      </c>
      <c r="Y310" s="550">
        <f t="shared" si="961"/>
        <v>0.56726907810049199</v>
      </c>
      <c r="Z310" s="551">
        <f t="shared" si="962"/>
        <v>97461.933039367432</v>
      </c>
      <c r="AA310" s="426">
        <f t="shared" si="963"/>
        <v>0.54786419803386321</v>
      </c>
      <c r="AB310" s="59">
        <f t="shared" si="964"/>
        <v>0.75510185438933031</v>
      </c>
      <c r="AC310" s="59">
        <f t="shared" si="965"/>
        <v>0.3413675749501825</v>
      </c>
      <c r="AD310" s="59">
        <f t="shared" si="966"/>
        <v>0.39399502944271547</v>
      </c>
      <c r="AE310" s="59">
        <f t="shared" si="967"/>
        <v>0.40793326901568383</v>
      </c>
      <c r="AF310" s="59">
        <f t="shared" si="968"/>
        <v>4.6980890164234693E-2</v>
      </c>
      <c r="AG310" s="59">
        <f t="shared" si="969"/>
        <v>0.23350021368825935</v>
      </c>
      <c r="AH310" s="59">
        <f t="shared" si="970"/>
        <v>0.75062580133097256</v>
      </c>
      <c r="AI310" s="59">
        <f t="shared" si="971"/>
        <v>0.81854814091214356</v>
      </c>
      <c r="AJ310" s="59">
        <f t="shared" si="972"/>
        <v>0.86613956896025401</v>
      </c>
      <c r="AK310" s="59">
        <f t="shared" si="973"/>
        <v>0.21146841428865584</v>
      </c>
      <c r="AL310" s="35">
        <f t="shared" si="974"/>
        <v>6.0945860653939341E-3</v>
      </c>
      <c r="AM310" s="27">
        <v>171809</v>
      </c>
      <c r="AN310" s="25">
        <v>88402</v>
      </c>
      <c r="AO310" s="25">
        <v>83407</v>
      </c>
      <c r="AP310" s="17">
        <f t="shared" si="975"/>
        <v>3.3369878363453641E-3</v>
      </c>
      <c r="AQ310" s="63">
        <v>105.98870598391021</v>
      </c>
      <c r="AR310" s="58">
        <v>1775.7832528700001</v>
      </c>
      <c r="AS310" s="24">
        <f t="shared" si="976"/>
        <v>96.751109530019676</v>
      </c>
      <c r="AT310" s="17">
        <f t="shared" si="1094"/>
        <v>8.3555231775685634E-2</v>
      </c>
      <c r="AU310" s="25">
        <v>154513</v>
      </c>
      <c r="AV310" s="25">
        <v>76309</v>
      </c>
      <c r="AW310" s="25">
        <v>78204</v>
      </c>
      <c r="AX310" s="25">
        <v>17296</v>
      </c>
      <c r="AY310" s="25">
        <v>12093</v>
      </c>
      <c r="AZ310" s="25">
        <v>5203</v>
      </c>
      <c r="BA310" s="25">
        <v>94128</v>
      </c>
      <c r="BB310" s="25">
        <v>48369</v>
      </c>
      <c r="BC310" s="25">
        <v>45759</v>
      </c>
      <c r="BD310" s="63">
        <v>105.70379597456238</v>
      </c>
      <c r="BE310" s="25">
        <v>77681</v>
      </c>
      <c r="BF310" s="25">
        <v>40033</v>
      </c>
      <c r="BG310" s="25">
        <v>37648</v>
      </c>
      <c r="BH310" s="63">
        <v>106.33499787505312</v>
      </c>
      <c r="BI310" s="17">
        <v>0.54786419803386321</v>
      </c>
      <c r="BJ310" s="25">
        <v>47780</v>
      </c>
      <c r="BK310" s="25">
        <v>117127</v>
      </c>
      <c r="BL310" s="25">
        <v>6902</v>
      </c>
      <c r="BM310" s="17">
        <v>0.46686075798065346</v>
      </c>
      <c r="BN310" s="10">
        <f t="shared" si="977"/>
        <v>91598.120032101913</v>
      </c>
      <c r="BO310" s="29">
        <v>0.40793326901568383</v>
      </c>
      <c r="BP310" s="30">
        <f t="shared" si="978"/>
        <v>0.59206673098431617</v>
      </c>
      <c r="BQ310" s="31">
        <v>5.8927488964969648</v>
      </c>
      <c r="BR310" s="25">
        <v>124029</v>
      </c>
      <c r="BS310" s="25">
        <v>38507</v>
      </c>
      <c r="BT310" s="25">
        <v>75268</v>
      </c>
      <c r="BU310" s="25">
        <v>7716</v>
      </c>
      <c r="BV310" s="18">
        <v>2018</v>
      </c>
      <c r="BW310" s="18">
        <v>520</v>
      </c>
      <c r="BX310" s="25">
        <v>32758</v>
      </c>
      <c r="BY310" s="25">
        <v>25393</v>
      </c>
      <c r="BZ310" s="25">
        <v>7365</v>
      </c>
      <c r="CA310" s="59">
        <v>0.22483057573722451</v>
      </c>
      <c r="CB310" s="25">
        <v>154513</v>
      </c>
      <c r="CC310" s="25">
        <v>17296</v>
      </c>
      <c r="CD310" s="17">
        <f t="shared" si="979"/>
        <v>0.11193880126591291</v>
      </c>
      <c r="CE310" s="18">
        <v>1434</v>
      </c>
      <c r="CF310" s="25">
        <v>3661</v>
      </c>
      <c r="CG310" s="25">
        <v>5694</v>
      </c>
      <c r="CH310" s="25">
        <v>6744</v>
      </c>
      <c r="CI310" s="25">
        <v>5303</v>
      </c>
      <c r="CJ310" s="25">
        <v>3752</v>
      </c>
      <c r="CK310" s="25">
        <v>2454</v>
      </c>
      <c r="CL310" s="25">
        <v>1880</v>
      </c>
      <c r="CM310" s="25">
        <v>1836</v>
      </c>
      <c r="CN310" s="26">
        <v>4.7168020025642594</v>
      </c>
      <c r="CO310" s="27">
        <v>32758</v>
      </c>
      <c r="CP310" s="34">
        <f t="shared" si="980"/>
        <v>5.2447951645399593</v>
      </c>
      <c r="CQ310" s="25">
        <v>2743</v>
      </c>
      <c r="CR310" s="25">
        <v>8893</v>
      </c>
      <c r="CS310" s="25">
        <v>3899</v>
      </c>
      <c r="CT310" s="18">
        <v>1823</v>
      </c>
      <c r="CU310" s="25">
        <v>13668</v>
      </c>
      <c r="CV310" s="18">
        <v>72</v>
      </c>
      <c r="CW310" s="18">
        <v>27</v>
      </c>
      <c r="CX310" s="18">
        <v>1633</v>
      </c>
      <c r="CY310" s="25">
        <v>32758</v>
      </c>
      <c r="CZ310" s="25">
        <v>22523</v>
      </c>
      <c r="DA310" s="25">
        <v>8519</v>
      </c>
      <c r="DB310" s="18">
        <v>350</v>
      </c>
      <c r="DC310" s="18">
        <v>915</v>
      </c>
      <c r="DD310" s="18">
        <v>313</v>
      </c>
      <c r="DE310" s="18">
        <v>138</v>
      </c>
      <c r="DF310" s="25">
        <v>32758</v>
      </c>
      <c r="DG310" s="18">
        <v>1437</v>
      </c>
      <c r="DH310" s="18">
        <v>59</v>
      </c>
      <c r="DI310" s="18">
        <v>43</v>
      </c>
      <c r="DJ310" s="25">
        <v>28400</v>
      </c>
      <c r="DK310" s="25">
        <v>2679</v>
      </c>
      <c r="DL310" s="18">
        <v>140</v>
      </c>
      <c r="DM310" s="25">
        <f t="shared" si="981"/>
        <v>7056.3357958361321</v>
      </c>
      <c r="DN310" s="17">
        <f t="shared" si="982"/>
        <v>0.8669637951034862</v>
      </c>
      <c r="DO310" s="17">
        <f t="shared" si="983"/>
        <v>8.1781549545149282E-2</v>
      </c>
      <c r="DP310" s="23">
        <f t="shared" si="984"/>
        <v>4.6980890164234693E-2</v>
      </c>
      <c r="DQ310" s="23">
        <f t="shared" si="985"/>
        <v>0.95301910983576532</v>
      </c>
      <c r="DR310" s="25">
        <v>32758</v>
      </c>
      <c r="DS310" s="18">
        <v>130</v>
      </c>
      <c r="DT310" s="25">
        <v>14648</v>
      </c>
      <c r="DU310" s="18">
        <v>599</v>
      </c>
      <c r="DV310" s="18">
        <v>1158</v>
      </c>
      <c r="DW310" s="18">
        <v>1062</v>
      </c>
      <c r="DX310" s="25">
        <v>14720</v>
      </c>
      <c r="DY310" s="18">
        <v>441</v>
      </c>
      <c r="DZ310" s="17">
        <f t="shared" si="986"/>
        <v>0.5047621954942304</v>
      </c>
      <c r="EA310" s="17">
        <f t="shared" si="987"/>
        <v>0.4952378045057696</v>
      </c>
      <c r="EB310" s="25">
        <v>32758</v>
      </c>
      <c r="EC310" s="18">
        <v>1011</v>
      </c>
      <c r="ED310" s="25">
        <v>6638</v>
      </c>
      <c r="EE310" s="18">
        <v>336</v>
      </c>
      <c r="EF310" s="17">
        <f t="shared" si="1128"/>
        <v>1.0257036449111667E-2</v>
      </c>
      <c r="EG310" s="25">
        <v>24273</v>
      </c>
      <c r="EH310" s="18">
        <v>500</v>
      </c>
      <c r="EI310" s="17">
        <f t="shared" si="988"/>
        <v>0.23350021368825935</v>
      </c>
      <c r="EJ310" s="17">
        <f t="shared" si="989"/>
        <v>0.74097930276573665</v>
      </c>
      <c r="EK310" s="69">
        <f t="shared" si="990"/>
        <v>0.72412845717076746</v>
      </c>
      <c r="EL310" s="27">
        <v>109470</v>
      </c>
      <c r="EM310" s="25">
        <v>82661</v>
      </c>
      <c r="EN310" s="25">
        <v>26809</v>
      </c>
      <c r="EO310" s="59">
        <v>0.75510185438933031</v>
      </c>
      <c r="EP310" s="25">
        <v>53417</v>
      </c>
      <c r="EQ310" s="25">
        <v>41955</v>
      </c>
      <c r="ER310" s="25">
        <v>11462</v>
      </c>
      <c r="ES310" s="59">
        <v>0.78542411591815342</v>
      </c>
      <c r="ET310" s="25">
        <v>56053</v>
      </c>
      <c r="EU310" s="25">
        <v>40706</v>
      </c>
      <c r="EV310" s="25">
        <v>15347</v>
      </c>
      <c r="EW310" s="59">
        <v>0.72620555545644305</v>
      </c>
      <c r="EX310" s="25">
        <v>59093</v>
      </c>
      <c r="EY310" s="25">
        <v>48946</v>
      </c>
      <c r="EZ310" s="25">
        <v>10147</v>
      </c>
      <c r="FA310" s="59">
        <v>0.82828761443825838</v>
      </c>
      <c r="FB310" s="25">
        <v>50377</v>
      </c>
      <c r="FC310" s="25">
        <v>33715</v>
      </c>
      <c r="FD310" s="25">
        <v>16662</v>
      </c>
      <c r="FE310" s="59">
        <v>0.66925382615082285</v>
      </c>
      <c r="FF310" s="25">
        <v>73011</v>
      </c>
      <c r="FG310" s="25">
        <v>23716</v>
      </c>
      <c r="FH310" s="25">
        <v>36362</v>
      </c>
      <c r="FI310" s="25">
        <v>12933</v>
      </c>
      <c r="FJ310" s="23">
        <f t="shared" si="991"/>
        <v>0.17713769158072071</v>
      </c>
      <c r="FK310" s="23">
        <f t="shared" si="992"/>
        <v>0.49803454274013503</v>
      </c>
      <c r="FL310" s="36">
        <f t="shared" si="993"/>
        <v>1.8337586020258254</v>
      </c>
      <c r="FM310" s="25">
        <v>37176</v>
      </c>
      <c r="FN310" s="25">
        <v>11848</v>
      </c>
      <c r="FO310" s="17">
        <f t="shared" si="994"/>
        <v>0.3187002367118571</v>
      </c>
      <c r="FP310" s="25">
        <v>18514</v>
      </c>
      <c r="FQ310" s="17">
        <f t="shared" si="995"/>
        <v>0.49800946847428451</v>
      </c>
      <c r="FR310" s="25">
        <v>6814</v>
      </c>
      <c r="FS310" s="17">
        <f t="shared" si="996"/>
        <v>0.18329029481385839</v>
      </c>
      <c r="FT310" s="25">
        <v>35835</v>
      </c>
      <c r="FU310" s="25">
        <v>11868</v>
      </c>
      <c r="FV310" s="25">
        <v>17848</v>
      </c>
      <c r="FW310" s="17">
        <f t="shared" si="997"/>
        <v>0.17075484861169249</v>
      </c>
      <c r="FX310" s="17">
        <f t="shared" si="998"/>
        <v>0.49806055532300825</v>
      </c>
      <c r="FY310" s="25">
        <v>6119</v>
      </c>
      <c r="FZ310" s="25">
        <v>89326</v>
      </c>
      <c r="GA310" s="25">
        <v>30493</v>
      </c>
      <c r="GB310" s="25">
        <v>23639</v>
      </c>
      <c r="GC310" s="25">
        <v>17008</v>
      </c>
      <c r="GD310" s="25">
        <v>10130</v>
      </c>
      <c r="GE310" s="18">
        <v>119</v>
      </c>
      <c r="GF310" s="25">
        <v>6908</v>
      </c>
      <c r="GG310" s="18">
        <v>154</v>
      </c>
      <c r="GH310" s="18">
        <v>56</v>
      </c>
      <c r="GI310" s="18">
        <v>819</v>
      </c>
      <c r="GJ310" s="10">
        <f t="shared" si="999"/>
        <v>30493</v>
      </c>
      <c r="GK310" s="10">
        <f t="shared" si="1129"/>
        <v>58833</v>
      </c>
      <c r="GL310" s="10">
        <f t="shared" si="1130"/>
        <v>35194</v>
      </c>
      <c r="GM310" s="10">
        <f t="shared" si="1000"/>
        <v>54132</v>
      </c>
      <c r="GN310" s="10">
        <f t="shared" si="1131"/>
        <v>18186</v>
      </c>
      <c r="GO310" s="17">
        <f t="shared" si="1001"/>
        <v>0.3413675749501825</v>
      </c>
      <c r="GP310" s="17">
        <f t="shared" si="1132"/>
        <v>0.65863242504981756</v>
      </c>
      <c r="GQ310" s="17">
        <f t="shared" si="1133"/>
        <v>0.39399502944271547</v>
      </c>
      <c r="GR310" s="17">
        <f t="shared" si="1134"/>
        <v>0.20359133958757808</v>
      </c>
      <c r="GS310" s="17">
        <f t="shared" si="1002"/>
        <v>0.52631372724626657</v>
      </c>
      <c r="GT310" s="25">
        <v>44982</v>
      </c>
      <c r="GU310" s="25">
        <v>14004</v>
      </c>
      <c r="GV310" s="25">
        <v>11628</v>
      </c>
      <c r="GW310" s="25">
        <v>9358</v>
      </c>
      <c r="GX310" s="25">
        <v>5669</v>
      </c>
      <c r="GY310" s="18">
        <v>79</v>
      </c>
      <c r="GZ310" s="25">
        <v>3593</v>
      </c>
      <c r="HA310" s="18">
        <v>79</v>
      </c>
      <c r="HB310" s="18">
        <v>33</v>
      </c>
      <c r="HC310" s="18">
        <v>539</v>
      </c>
      <c r="HD310" s="23">
        <f t="shared" si="1003"/>
        <v>0.31132452981192477</v>
      </c>
      <c r="HE310" s="23">
        <f t="shared" si="1004"/>
        <v>0.68867547018807518</v>
      </c>
      <c r="HF310" s="23">
        <f t="shared" si="1005"/>
        <v>0.43017206882753101</v>
      </c>
      <c r="HG310" s="23">
        <f t="shared" si="1006"/>
        <v>0.22213329776354987</v>
      </c>
      <c r="HH310" s="25">
        <v>44344</v>
      </c>
      <c r="HI310" s="25">
        <v>16489</v>
      </c>
      <c r="HJ310" s="25">
        <v>12011</v>
      </c>
      <c r="HK310" s="25">
        <v>7650</v>
      </c>
      <c r="HL310" s="25">
        <v>4461</v>
      </c>
      <c r="HM310" s="18">
        <v>40</v>
      </c>
      <c r="HN310" s="25">
        <v>3315</v>
      </c>
      <c r="HO310" s="18">
        <v>75</v>
      </c>
      <c r="HP310" s="18">
        <v>23</v>
      </c>
      <c r="HQ310" s="18">
        <v>280</v>
      </c>
      <c r="HR310" s="23">
        <f t="shared" si="1007"/>
        <v>0.37184286487461665</v>
      </c>
      <c r="HS310" s="23">
        <f t="shared" si="1008"/>
        <v>0.6281571351253834</v>
      </c>
      <c r="HT310" s="80">
        <f t="shared" si="1009"/>
        <v>0.35729749233267183</v>
      </c>
      <c r="HU310" s="27">
        <v>140839</v>
      </c>
      <c r="HV310" s="18">
        <v>2785</v>
      </c>
      <c r="HW310" s="25">
        <v>27864</v>
      </c>
      <c r="HX310" s="18">
        <v>2754</v>
      </c>
      <c r="HY310" s="25">
        <v>39019</v>
      </c>
      <c r="HZ310" s="25">
        <v>27275</v>
      </c>
      <c r="IA310" s="18">
        <v>2537</v>
      </c>
      <c r="IB310" s="18">
        <v>1013</v>
      </c>
      <c r="IC310" s="25">
        <v>17944</v>
      </c>
      <c r="ID310" s="25">
        <v>8424</v>
      </c>
      <c r="IE310" s="25">
        <v>7003</v>
      </c>
      <c r="IF310" s="18">
        <v>593</v>
      </c>
      <c r="IG310" s="25">
        <v>3628</v>
      </c>
      <c r="IH310" s="17">
        <f t="shared" si="1010"/>
        <v>0.25347382472184549</v>
      </c>
      <c r="II310" s="17">
        <f t="shared" si="1011"/>
        <v>0.19366084678249632</v>
      </c>
      <c r="IJ310" s="30">
        <f t="shared" si="1012"/>
        <v>5.1636663611365723</v>
      </c>
      <c r="IK310" s="17">
        <f t="shared" si="1084"/>
        <v>7.0586695997420762E-2</v>
      </c>
      <c r="IL310" s="25">
        <v>72544</v>
      </c>
      <c r="IM310" s="25">
        <v>1611</v>
      </c>
      <c r="IN310" s="25">
        <v>20505</v>
      </c>
      <c r="IO310" s="25">
        <v>1917</v>
      </c>
      <c r="IP310" s="25">
        <v>24085</v>
      </c>
      <c r="IQ310" s="25">
        <v>7478</v>
      </c>
      <c r="IR310" s="25">
        <v>1502</v>
      </c>
      <c r="IS310" s="18">
        <v>538</v>
      </c>
      <c r="IT310" s="25">
        <v>9159</v>
      </c>
      <c r="IU310" s="25">
        <v>726</v>
      </c>
      <c r="IV310" s="25">
        <v>2654</v>
      </c>
      <c r="IW310" s="18">
        <v>304</v>
      </c>
      <c r="IX310" s="25">
        <v>2065</v>
      </c>
      <c r="IY310" s="17">
        <f t="shared" si="1013"/>
        <v>0.78708094397882666</v>
      </c>
      <c r="IZ310" s="25">
        <v>68295</v>
      </c>
      <c r="JA310" s="18">
        <v>1174</v>
      </c>
      <c r="JB310" s="25">
        <v>7359</v>
      </c>
      <c r="JC310" s="18">
        <v>837</v>
      </c>
      <c r="JD310" s="25">
        <v>14934</v>
      </c>
      <c r="JE310" s="25">
        <v>19797</v>
      </c>
      <c r="JF310" s="18">
        <v>1035</v>
      </c>
      <c r="JG310" s="18">
        <v>475</v>
      </c>
      <c r="JH310" s="25">
        <v>8785</v>
      </c>
      <c r="JI310" s="25">
        <v>7698</v>
      </c>
      <c r="JJ310" s="25">
        <v>4349</v>
      </c>
      <c r="JK310" s="18">
        <v>289</v>
      </c>
      <c r="JL310" s="25">
        <v>1563</v>
      </c>
      <c r="JM310" s="80">
        <f t="shared" si="1014"/>
        <v>0.66089757668936233</v>
      </c>
      <c r="JN310" s="27">
        <v>140839</v>
      </c>
      <c r="JO310" s="25">
        <v>93238</v>
      </c>
      <c r="JP310" s="18">
        <v>264</v>
      </c>
      <c r="JQ310" s="18">
        <v>1811</v>
      </c>
      <c r="JR310" s="25">
        <v>10777</v>
      </c>
      <c r="JS310" s="18">
        <v>456</v>
      </c>
      <c r="JT310" s="18">
        <v>4299</v>
      </c>
      <c r="JU310" s="18">
        <v>81</v>
      </c>
      <c r="JV310" s="18">
        <v>130</v>
      </c>
      <c r="JW310" s="25">
        <v>29783</v>
      </c>
      <c r="JX310" s="17">
        <f t="shared" si="1015"/>
        <v>0.21146841428865584</v>
      </c>
      <c r="JY310" s="17">
        <f t="shared" si="1016"/>
        <v>0.78853158571134419</v>
      </c>
      <c r="JZ310" s="25">
        <v>78107</v>
      </c>
      <c r="KA310" s="25">
        <v>57122</v>
      </c>
      <c r="KB310" s="18">
        <v>208</v>
      </c>
      <c r="KC310" s="18">
        <v>875</v>
      </c>
      <c r="KD310" s="25">
        <v>4373</v>
      </c>
      <c r="KE310" s="18">
        <v>195</v>
      </c>
      <c r="KF310" s="18">
        <v>1632</v>
      </c>
      <c r="KG310" s="18">
        <v>32</v>
      </c>
      <c r="KH310" s="18">
        <v>66</v>
      </c>
      <c r="KI310" s="25">
        <v>13604</v>
      </c>
      <c r="KJ310" s="17">
        <f t="shared" si="1017"/>
        <v>0.1741713290742187</v>
      </c>
      <c r="KK310" s="25">
        <v>62732</v>
      </c>
      <c r="KL310" s="25">
        <v>36116</v>
      </c>
      <c r="KM310" s="18">
        <v>56</v>
      </c>
      <c r="KN310" s="18">
        <v>936</v>
      </c>
      <c r="KO310" s="25">
        <v>6404</v>
      </c>
      <c r="KP310" s="18">
        <v>261</v>
      </c>
      <c r="KQ310" s="18">
        <v>2667</v>
      </c>
      <c r="KR310" s="18">
        <v>49</v>
      </c>
      <c r="KS310" s="18">
        <v>64</v>
      </c>
      <c r="KT310" s="25">
        <v>16179</v>
      </c>
      <c r="KU310" s="69">
        <f t="shared" si="1095"/>
        <v>0.25790665051329464</v>
      </c>
      <c r="KV310" s="27">
        <v>171809</v>
      </c>
      <c r="KW310" s="25">
        <v>169272</v>
      </c>
      <c r="KX310" s="18">
        <v>2537</v>
      </c>
      <c r="KY310" s="59">
        <v>1.4766397569393918E-2</v>
      </c>
      <c r="KZ310" s="18">
        <v>810</v>
      </c>
      <c r="LA310" s="18">
        <v>1019</v>
      </c>
      <c r="LB310" s="18">
        <v>1190</v>
      </c>
      <c r="LC310" s="18">
        <v>929</v>
      </c>
      <c r="LD310" s="25">
        <v>88402</v>
      </c>
      <c r="LE310" s="25">
        <v>87122</v>
      </c>
      <c r="LF310" s="18">
        <v>1280</v>
      </c>
      <c r="LG310" s="59">
        <v>1.4479310422841112E-2</v>
      </c>
      <c r="LH310" s="25">
        <v>83407</v>
      </c>
      <c r="LI310" s="25">
        <v>82150</v>
      </c>
      <c r="LJ310" s="18">
        <v>1257</v>
      </c>
      <c r="LK310" s="35">
        <v>1.5070677521071375E-2</v>
      </c>
      <c r="LL310" s="27">
        <v>32758</v>
      </c>
      <c r="LM310" s="18">
        <v>658</v>
      </c>
      <c r="LN310" s="25">
        <v>26156</v>
      </c>
      <c r="LO310" s="25">
        <v>3764</v>
      </c>
      <c r="LP310" s="18">
        <v>644</v>
      </c>
      <c r="LQ310" s="18">
        <v>576</v>
      </c>
      <c r="LR310" s="18">
        <v>960</v>
      </c>
      <c r="LS310" s="23">
        <f t="shared" si="1018"/>
        <v>2.9305818426033334E-2</v>
      </c>
      <c r="LT310" s="23">
        <f t="shared" si="1019"/>
        <v>0.9706941815739667</v>
      </c>
      <c r="LU310" s="17">
        <f t="shared" si="1020"/>
        <v>0.81854814091214356</v>
      </c>
      <c r="LV310" s="25">
        <v>32758</v>
      </c>
      <c r="LW310" s="25">
        <v>6383</v>
      </c>
      <c r="LX310" s="25">
        <v>2762</v>
      </c>
      <c r="LY310" s="25">
        <v>2878</v>
      </c>
      <c r="LZ310" s="18">
        <v>561</v>
      </c>
      <c r="MA310" s="18">
        <v>133</v>
      </c>
      <c r="MB310" s="18">
        <v>268</v>
      </c>
      <c r="MC310" s="25">
        <v>3079</v>
      </c>
      <c r="MD310" s="25">
        <v>16350</v>
      </c>
      <c r="ME310" s="18">
        <v>42</v>
      </c>
      <c r="MF310" s="18">
        <v>302</v>
      </c>
      <c r="MG310" s="17">
        <f t="shared" si="1021"/>
        <v>0.10623359179437084</v>
      </c>
      <c r="MH310" s="17">
        <f t="shared" si="1022"/>
        <v>0.86613956896025401</v>
      </c>
      <c r="MI310" s="25">
        <v>32758</v>
      </c>
      <c r="MJ310" s="25">
        <v>19468</v>
      </c>
      <c r="MK310" s="25">
        <v>3339</v>
      </c>
      <c r="ML310" s="25">
        <v>4785</v>
      </c>
      <c r="MM310" s="18">
        <v>722</v>
      </c>
      <c r="MN310" s="18">
        <v>149</v>
      </c>
      <c r="MO310" s="18">
        <v>577</v>
      </c>
      <c r="MP310" s="25">
        <v>3274</v>
      </c>
      <c r="MQ310" s="18">
        <v>63</v>
      </c>
      <c r="MR310" s="18">
        <v>107</v>
      </c>
      <c r="MS310" s="18">
        <v>274</v>
      </c>
      <c r="MT310" s="17">
        <f t="shared" si="1023"/>
        <v>0.94416631051956779</v>
      </c>
      <c r="MU310" s="69">
        <f t="shared" si="1024"/>
        <v>0.84234385493619879</v>
      </c>
      <c r="MV310" s="27">
        <v>32758</v>
      </c>
      <c r="MW310" s="25">
        <v>24589</v>
      </c>
      <c r="MX310" s="18">
        <v>1786</v>
      </c>
      <c r="MY310" s="18">
        <v>409</v>
      </c>
      <c r="MZ310" s="18">
        <v>49</v>
      </c>
      <c r="NA310" s="18">
        <v>147</v>
      </c>
      <c r="NB310" s="25">
        <v>5437</v>
      </c>
      <c r="NC310" s="18">
        <v>314</v>
      </c>
      <c r="ND310" s="18">
        <v>27</v>
      </c>
      <c r="NE310" s="17">
        <f t="shared" si="1025"/>
        <v>0.75062580133097256</v>
      </c>
      <c r="NF310" s="10">
        <f t="shared" si="1026"/>
        <v>115981.44444105258</v>
      </c>
      <c r="NG310" s="17">
        <f t="shared" si="1027"/>
        <v>0.76469869955430736</v>
      </c>
      <c r="NH310" s="25">
        <v>32758</v>
      </c>
      <c r="NI310" s="25">
        <v>10487</v>
      </c>
      <c r="NJ310" s="18">
        <v>296</v>
      </c>
      <c r="NK310" s="18">
        <v>81</v>
      </c>
      <c r="NL310" s="18">
        <v>561</v>
      </c>
      <c r="NM310" s="25">
        <v>16836</v>
      </c>
      <c r="NN310" s="25">
        <v>4151</v>
      </c>
      <c r="NO310" s="18">
        <v>239</v>
      </c>
      <c r="NP310" s="18">
        <v>1</v>
      </c>
      <c r="NQ310" s="32">
        <v>106</v>
      </c>
      <c r="NR310" s="27">
        <v>32758</v>
      </c>
      <c r="NS310" s="37">
        <f t="shared" si="1028"/>
        <v>1.9060992734599183</v>
      </c>
      <c r="NT310" s="37">
        <f t="shared" si="1029"/>
        <v>0.51433538982861771</v>
      </c>
      <c r="NU310" s="37">
        <f t="shared" si="1030"/>
        <v>0.52463164638052528</v>
      </c>
      <c r="NV310" s="17">
        <f t="shared" si="1031"/>
        <v>0.10653234452012707</v>
      </c>
      <c r="NW310" s="10">
        <f t="shared" si="1032"/>
        <v>6863</v>
      </c>
      <c r="NX310" s="17">
        <f t="shared" si="1033"/>
        <v>0.20950607485194456</v>
      </c>
      <c r="NY310" s="19">
        <f t="shared" si="1034"/>
        <v>0.12368217124114689</v>
      </c>
      <c r="NZ310" s="25">
        <v>4919</v>
      </c>
      <c r="OA310" s="25">
        <v>25895</v>
      </c>
      <c r="OB310" s="25">
        <v>4056</v>
      </c>
      <c r="OC310" s="25">
        <v>23105</v>
      </c>
      <c r="OD310" s="25">
        <v>2238</v>
      </c>
      <c r="OE310" s="25">
        <v>2227</v>
      </c>
      <c r="OF310" s="17">
        <f t="shared" si="1035"/>
        <v>0.70532389034739607</v>
      </c>
      <c r="OG310" s="17">
        <f t="shared" si="1036"/>
        <v>0.15016179253922707</v>
      </c>
      <c r="OH310" s="17">
        <f t="shared" si="1037"/>
        <v>0.79049392514805539</v>
      </c>
      <c r="OI310" s="69">
        <f t="shared" si="1038"/>
        <v>6.8319189205690217E-2</v>
      </c>
      <c r="OJ310" s="27">
        <v>32758</v>
      </c>
      <c r="OK310" s="25">
        <v>3761</v>
      </c>
      <c r="OL310" s="25">
        <v>25648</v>
      </c>
      <c r="OM310" s="25">
        <v>4573</v>
      </c>
      <c r="ON310" s="25">
        <v>5640</v>
      </c>
      <c r="OO310" s="18">
        <v>45</v>
      </c>
      <c r="OP310" s="18">
        <v>32</v>
      </c>
      <c r="OQ310" s="18">
        <v>801</v>
      </c>
      <c r="OR310" s="69">
        <f t="shared" si="1039"/>
        <v>1.0709139752121619</v>
      </c>
      <c r="OS310" s="22">
        <v>18723</v>
      </c>
      <c r="OT310" s="22">
        <v>18706</v>
      </c>
      <c r="OU310" s="38">
        <f t="shared" si="1097"/>
        <v>0.51250719197786243</v>
      </c>
      <c r="OV310" s="39">
        <v>1.4349150005345879</v>
      </c>
      <c r="OW310" s="22">
        <v>2684152</v>
      </c>
      <c r="OX310" s="36">
        <f t="shared" si="1098"/>
        <v>109830131.536</v>
      </c>
      <c r="OY310" s="36">
        <f t="shared" si="1099"/>
        <v>1267413.4572687724</v>
      </c>
      <c r="OZ310" s="22">
        <v>10830</v>
      </c>
      <c r="PA310" s="22">
        <v>10830</v>
      </c>
      <c r="PB310" s="38">
        <f t="shared" si="1100"/>
        <v>0.29672045809474235</v>
      </c>
      <c r="PC310" s="39">
        <v>0.73104155124653747</v>
      </c>
      <c r="PD310" s="22">
        <v>791718</v>
      </c>
      <c r="PE310" s="40">
        <f t="shared" si="1040"/>
        <v>32395517.123999998</v>
      </c>
      <c r="PF310" s="36">
        <f t="shared" si="1041"/>
        <v>3326508.97391797</v>
      </c>
      <c r="PG310" s="22"/>
      <c r="PH310" s="22"/>
      <c r="PI310" s="38">
        <f t="shared" si="1101"/>
        <v>0</v>
      </c>
      <c r="PJ310" s="39">
        <v>0</v>
      </c>
      <c r="PK310" s="22"/>
      <c r="PL310" s="41">
        <f t="shared" si="1042"/>
        <v>0</v>
      </c>
      <c r="PM310" s="36">
        <f t="shared" si="1043"/>
        <v>0</v>
      </c>
      <c r="PN310" s="22">
        <v>1972</v>
      </c>
      <c r="PO310" s="22">
        <v>1972</v>
      </c>
      <c r="PP310" s="38">
        <f t="shared" si="1102"/>
        <v>5.4028877503493243E-2</v>
      </c>
      <c r="PQ310" s="39">
        <v>0.56203853955375249</v>
      </c>
      <c r="PR310" s="22">
        <v>110834</v>
      </c>
      <c r="PS310" s="41">
        <f t="shared" si="1044"/>
        <v>4535105.6119999997</v>
      </c>
      <c r="PT310" s="36">
        <f t="shared" si="1045"/>
        <v>258565.3871835859</v>
      </c>
      <c r="PU310" s="22"/>
      <c r="PV310" s="22"/>
      <c r="PW310" s="38">
        <f t="shared" si="1103"/>
        <v>0</v>
      </c>
      <c r="PX310" s="39">
        <v>0</v>
      </c>
      <c r="PY310" s="22"/>
      <c r="PZ310" s="36">
        <f t="shared" si="1046"/>
        <v>0</v>
      </c>
      <c r="QA310" s="22"/>
      <c r="QB310" s="22"/>
      <c r="QC310" s="39">
        <v>0</v>
      </c>
      <c r="QD310" s="22"/>
      <c r="QE310" s="22">
        <f t="shared" si="1047"/>
        <v>0</v>
      </c>
      <c r="QF310" s="22"/>
      <c r="QG310" s="22">
        <v>4991</v>
      </c>
      <c r="QH310" s="22">
        <v>4991</v>
      </c>
      <c r="QI310" s="38">
        <f t="shared" si="1104"/>
        <v>0.13674347242390203</v>
      </c>
      <c r="QJ310" s="39">
        <v>0.31488479262672814</v>
      </c>
      <c r="QK310" s="22">
        <v>157159</v>
      </c>
      <c r="QL310" s="42">
        <f t="shared" si="1048"/>
        <v>78.444099539170509</v>
      </c>
      <c r="QM310" s="22">
        <f t="shared" si="1105"/>
        <v>0</v>
      </c>
      <c r="QN310" s="22"/>
      <c r="QO310" s="22"/>
      <c r="QP310" s="38">
        <f t="shared" si="1106"/>
        <v>0</v>
      </c>
      <c r="QQ310" s="39">
        <v>0</v>
      </c>
      <c r="QR310" s="22"/>
      <c r="QS310" s="36">
        <f t="shared" si="1049"/>
        <v>0</v>
      </c>
      <c r="QT310" s="22"/>
      <c r="QU310" s="22"/>
      <c r="QV310" s="38">
        <f t="shared" si="1107"/>
        <v>0</v>
      </c>
      <c r="QW310" s="39">
        <v>0</v>
      </c>
      <c r="QX310" s="22"/>
      <c r="QY310" s="36">
        <f t="shared" si="1050"/>
        <v>0</v>
      </c>
      <c r="QZ310" s="22"/>
      <c r="RA310" s="22"/>
      <c r="RB310" s="38">
        <f t="shared" si="1108"/>
        <v>0</v>
      </c>
      <c r="RC310" s="39">
        <v>0</v>
      </c>
      <c r="RD310" s="22"/>
      <c r="RE310" s="36">
        <f t="shared" si="1051"/>
        <v>0</v>
      </c>
      <c r="RF310" s="10">
        <f t="shared" si="1109"/>
        <v>36516</v>
      </c>
      <c r="RG310" s="10">
        <f t="shared" si="1110"/>
        <v>36499</v>
      </c>
      <c r="RH310" s="17">
        <f t="shared" si="1111"/>
        <v>4.6943266543453294E-2</v>
      </c>
      <c r="RI310" s="17">
        <f t="shared" si="1112"/>
        <v>1.0725011859543513E-3</v>
      </c>
      <c r="RJ310" s="17">
        <f t="shared" si="1113"/>
        <v>0.26118416291829927</v>
      </c>
      <c r="RK310" s="17">
        <f t="shared" si="1114"/>
        <v>0.68551541472920308</v>
      </c>
      <c r="RL310" s="17">
        <f t="shared" si="1115"/>
        <v>5.3284256864939927E-2</v>
      </c>
      <c r="RM310" s="17">
        <f t="shared" si="1116"/>
        <v>0</v>
      </c>
      <c r="RN310" s="17">
        <f t="shared" si="1117"/>
        <v>0</v>
      </c>
      <c r="RO310" s="17">
        <f t="shared" si="1118"/>
        <v>0</v>
      </c>
      <c r="RP310" s="17">
        <f t="shared" si="1119"/>
        <v>0</v>
      </c>
      <c r="RQ310" s="17">
        <f t="shared" si="1120"/>
        <v>1.6165487557761632E-5</v>
      </c>
      <c r="RR310" s="36">
        <f t="shared" si="1121"/>
        <v>4852566.2624698672</v>
      </c>
      <c r="RS310" s="36">
        <f t="shared" si="1122"/>
        <v>28.243958479880956</v>
      </c>
      <c r="RT310" s="10">
        <f t="shared" si="1123"/>
        <v>17</v>
      </c>
      <c r="RU310" s="17">
        <f t="shared" si="1124"/>
        <v>4.6554934823091247E-4</v>
      </c>
      <c r="RV310" s="37">
        <f t="shared" si="1125"/>
        <v>4.7050334100120494</v>
      </c>
      <c r="RW310" s="36">
        <f t="shared" si="1126"/>
        <v>0.21243939490946342</v>
      </c>
      <c r="RX310" s="85">
        <v>4.7460829999999996</v>
      </c>
      <c r="RY310" s="93">
        <v>293</v>
      </c>
      <c r="RZ310" s="43" t="b">
        <v>0</v>
      </c>
      <c r="SA310" s="18" t="b">
        <v>0</v>
      </c>
      <c r="SB310" s="18" t="b">
        <v>0</v>
      </c>
      <c r="SC310" s="18" t="b">
        <v>0</v>
      </c>
      <c r="SD310" s="18" t="b">
        <v>0</v>
      </c>
      <c r="SE310" s="32" t="b">
        <v>1</v>
      </c>
      <c r="SF310" s="43" t="b">
        <v>0</v>
      </c>
      <c r="SG310" s="18" t="b">
        <v>1</v>
      </c>
      <c r="SH310" s="18">
        <v>28</v>
      </c>
      <c r="SI310" s="18">
        <v>4</v>
      </c>
      <c r="SJ310" s="22">
        <v>2</v>
      </c>
      <c r="SK310" s="22">
        <v>5</v>
      </c>
      <c r="SL310" s="22">
        <v>41</v>
      </c>
      <c r="SM310" s="22">
        <v>26</v>
      </c>
      <c r="SN310" s="18">
        <v>14</v>
      </c>
      <c r="SO310" s="18">
        <v>269</v>
      </c>
      <c r="SP310" s="18">
        <v>1851</v>
      </c>
      <c r="SQ310" s="17">
        <f t="shared" si="1052"/>
        <v>8.2644628099173556E-3</v>
      </c>
      <c r="SR310" s="17">
        <f t="shared" si="1053"/>
        <v>6.965174129353234E-2</v>
      </c>
      <c r="SS310" s="17">
        <f t="shared" si="1054"/>
        <v>6.0606060606060608E-2</v>
      </c>
      <c r="ST310" s="17">
        <f t="shared" si="1055"/>
        <v>2.3744292237442923E-2</v>
      </c>
      <c r="SU310" s="17">
        <f t="shared" si="1056"/>
        <v>7.5378112248637823E-3</v>
      </c>
      <c r="SV310" s="17">
        <f t="shared" si="1127"/>
        <v>1.8725909739294059E-2</v>
      </c>
      <c r="SW310" s="17">
        <f t="shared" si="1057"/>
        <v>0.4</v>
      </c>
      <c r="SX310" s="17">
        <f t="shared" si="1058"/>
        <v>0.58333333333333337</v>
      </c>
      <c r="SY310" s="17">
        <f t="shared" si="1059"/>
        <v>5.6521739130434782E-2</v>
      </c>
      <c r="SZ310" s="17">
        <f t="shared" si="1060"/>
        <v>4.0384976340474915E-2</v>
      </c>
      <c r="TA310" s="17">
        <f t="shared" si="1061"/>
        <v>0.26464524555076552</v>
      </c>
      <c r="TB310" s="24">
        <f t="shared" si="1096"/>
        <v>3.7786433605442391</v>
      </c>
      <c r="TC310" s="69">
        <f t="shared" si="1063"/>
        <v>6.0945860653939341E-3</v>
      </c>
      <c r="TD310" s="17">
        <f t="shared" si="1085"/>
        <v>4.268471702431702E-4</v>
      </c>
      <c r="TE310" s="95">
        <v>99</v>
      </c>
      <c r="TF310" s="71"/>
      <c r="TG310" s="71"/>
      <c r="TH310" s="71">
        <v>28</v>
      </c>
      <c r="TI310" s="71">
        <v>9</v>
      </c>
      <c r="TJ310" s="71">
        <v>2</v>
      </c>
      <c r="TK310" s="71">
        <v>123</v>
      </c>
      <c r="TL310" s="71"/>
      <c r="TM310" s="71">
        <v>19</v>
      </c>
      <c r="TN310" s="71">
        <v>18</v>
      </c>
      <c r="TO310" s="71">
        <v>1</v>
      </c>
      <c r="TP310" s="71"/>
      <c r="TQ310" s="71">
        <v>47</v>
      </c>
      <c r="TR310" s="72"/>
      <c r="TS310" s="72">
        <v>1</v>
      </c>
      <c r="TT310" s="72"/>
      <c r="TU310" s="72"/>
      <c r="TV310" s="72">
        <v>34</v>
      </c>
      <c r="TW310" s="72"/>
      <c r="TX310" s="72">
        <v>2</v>
      </c>
      <c r="TY310" s="72">
        <v>11</v>
      </c>
      <c r="TZ310" s="72">
        <v>99</v>
      </c>
      <c r="UA310" s="72"/>
      <c r="UB310" s="72"/>
      <c r="UC310" s="72"/>
      <c r="UD310" s="72">
        <v>1</v>
      </c>
      <c r="UE310" s="72"/>
      <c r="UF310" s="72"/>
      <c r="UG310" s="72">
        <v>13</v>
      </c>
      <c r="UH310" s="72"/>
      <c r="UI310" s="72">
        <v>13</v>
      </c>
      <c r="UJ310" s="73"/>
      <c r="UK310" s="73">
        <v>4</v>
      </c>
      <c r="UL310" s="73">
        <v>2</v>
      </c>
      <c r="UM310" s="73"/>
      <c r="UN310" s="73">
        <v>69</v>
      </c>
      <c r="UO310" s="73"/>
      <c r="UP310" s="73">
        <v>13</v>
      </c>
      <c r="UQ310" s="73">
        <v>11</v>
      </c>
      <c r="UR310" s="73">
        <v>105</v>
      </c>
      <c r="US310" s="73"/>
      <c r="UT310" s="73"/>
      <c r="UU310" s="73">
        <v>4</v>
      </c>
      <c r="UV310" s="73"/>
      <c r="UW310" s="73"/>
      <c r="UX310" s="73"/>
      <c r="UY310" s="73">
        <v>10</v>
      </c>
      <c r="UZ310" s="73"/>
      <c r="VA310" s="73">
        <v>6</v>
      </c>
      <c r="VB310" s="73"/>
      <c r="VC310" s="73">
        <v>4</v>
      </c>
      <c r="VD310" s="73">
        <v>2</v>
      </c>
      <c r="VE310" s="73"/>
      <c r="VF310" s="73">
        <v>29</v>
      </c>
      <c r="VG310" s="73"/>
      <c r="VH310" s="73">
        <v>6</v>
      </c>
      <c r="VI310" s="73">
        <v>11</v>
      </c>
      <c r="VJ310" s="73">
        <v>139</v>
      </c>
      <c r="VK310" s="73"/>
      <c r="VL310" s="73">
        <v>2</v>
      </c>
      <c r="VM310" s="73">
        <v>2</v>
      </c>
      <c r="VN310" s="73"/>
      <c r="VO310" s="73"/>
      <c r="VP310" s="73">
        <v>20</v>
      </c>
      <c r="VQ310" s="73"/>
      <c r="VR310" s="73">
        <v>7</v>
      </c>
      <c r="VS310" s="73">
        <v>1</v>
      </c>
      <c r="VT310" s="73">
        <v>5</v>
      </c>
      <c r="VU310" s="73">
        <v>1</v>
      </c>
      <c r="VV310" s="73"/>
      <c r="VW310" s="73">
        <v>47</v>
      </c>
      <c r="VX310" s="73"/>
      <c r="VY310" s="73">
        <v>11</v>
      </c>
      <c r="VZ310" s="73">
        <v>9</v>
      </c>
      <c r="WA310" s="73">
        <v>17</v>
      </c>
      <c r="WB310" s="73"/>
      <c r="WC310" s="73">
        <v>1</v>
      </c>
      <c r="WD310" s="73">
        <v>15</v>
      </c>
      <c r="WE310" s="73">
        <v>3</v>
      </c>
      <c r="WF310" s="73"/>
      <c r="WG310" s="73"/>
      <c r="WH310" s="73"/>
      <c r="WI310" s="73"/>
      <c r="WJ310" s="73">
        <v>5</v>
      </c>
      <c r="WK310" s="73">
        <v>13</v>
      </c>
      <c r="WL310" s="73"/>
      <c r="WM310" s="73"/>
      <c r="WN310" s="73">
        <v>10</v>
      </c>
      <c r="WO310" s="22">
        <f t="shared" si="1064"/>
        <v>100</v>
      </c>
      <c r="WP310" s="22">
        <f t="shared" si="1065"/>
        <v>9</v>
      </c>
      <c r="WQ310" s="22">
        <f t="shared" si="1066"/>
        <v>5</v>
      </c>
      <c r="WR310" s="22">
        <f t="shared" si="1067"/>
        <v>0</v>
      </c>
      <c r="WS310" s="22">
        <f t="shared" si="1068"/>
        <v>207</v>
      </c>
      <c r="WT310" s="22">
        <f t="shared" si="1069"/>
        <v>9</v>
      </c>
      <c r="WU310" s="22">
        <f t="shared" si="1070"/>
        <v>34</v>
      </c>
      <c r="WV310" s="22">
        <f t="shared" si="1071"/>
        <v>33</v>
      </c>
      <c r="WW310" s="22">
        <f t="shared" si="1072"/>
        <v>483</v>
      </c>
      <c r="WX310" s="22">
        <f t="shared" si="1073"/>
        <v>0</v>
      </c>
      <c r="WY310" s="22">
        <f t="shared" si="1074"/>
        <v>20</v>
      </c>
      <c r="WZ310" s="22">
        <f t="shared" si="1075"/>
        <v>2</v>
      </c>
      <c r="XA310" s="22">
        <f t="shared" si="1076"/>
        <v>7</v>
      </c>
      <c r="XB310" s="22">
        <f t="shared" si="1077"/>
        <v>18</v>
      </c>
      <c r="XC310" s="22">
        <f t="shared" si="1078"/>
        <v>0</v>
      </c>
      <c r="XD310" s="22">
        <f t="shared" si="1079"/>
        <v>0</v>
      </c>
      <c r="XE310" s="22">
        <f t="shared" si="1080"/>
        <v>49</v>
      </c>
      <c r="XF310" s="22">
        <f t="shared" si="1081"/>
        <v>13</v>
      </c>
      <c r="XG310" s="93">
        <f t="shared" si="1082"/>
        <v>83</v>
      </c>
    </row>
    <row r="311" spans="1:631" ht="17.100000000000001" customHeight="1" x14ac:dyDescent="0.2">
      <c r="A311" s="101"/>
      <c r="B311" s="27" t="s">
        <v>560</v>
      </c>
      <c r="C311" s="535" t="s">
        <v>561</v>
      </c>
      <c r="D311" s="25" t="s">
        <v>614</v>
      </c>
      <c r="E311" s="535" t="s">
        <v>615</v>
      </c>
      <c r="F311" s="25" t="s">
        <v>617</v>
      </c>
      <c r="G311" s="535" t="s">
        <v>1119</v>
      </c>
      <c r="H311" s="25">
        <v>43</v>
      </c>
      <c r="I311" s="28">
        <v>14</v>
      </c>
      <c r="J311" s="17">
        <f t="shared" si="948"/>
        <v>0.71373208199094185</v>
      </c>
      <c r="K311" s="17">
        <f t="shared" si="949"/>
        <v>0.56338422748284067</v>
      </c>
      <c r="L311" s="17">
        <f t="shared" si="950"/>
        <v>8.0685371781167685E-3</v>
      </c>
      <c r="M311" s="17">
        <f t="shared" si="951"/>
        <v>4.8715820759916269E-2</v>
      </c>
      <c r="N311" s="17">
        <f t="shared" si="952"/>
        <v>0.33080892452760147</v>
      </c>
      <c r="O311" s="17">
        <f t="shared" si="953"/>
        <v>0.49213241817247982</v>
      </c>
      <c r="P311" s="17">
        <f t="shared" si="954"/>
        <v>0.71921934264141196</v>
      </c>
      <c r="Q311" s="17">
        <f t="shared" si="955"/>
        <v>0.51302449601500233</v>
      </c>
      <c r="R311" s="69">
        <f t="shared" si="956"/>
        <v>0.67098432146194564</v>
      </c>
      <c r="S311" s="422">
        <f t="shared" si="957"/>
        <v>0.45111890780336189</v>
      </c>
      <c r="T311" s="17">
        <f t="shared" si="1083"/>
        <v>0.54888109219663805</v>
      </c>
      <c r="U311" s="10">
        <f t="shared" si="958"/>
        <v>58748.938822174954</v>
      </c>
      <c r="V311" s="32">
        <v>2</v>
      </c>
      <c r="W311" s="550">
        <f t="shared" si="959"/>
        <v>-0.99193146282188327</v>
      </c>
      <c r="X311" s="550">
        <f t="shared" si="960"/>
        <v>0.34000779669225079</v>
      </c>
      <c r="Y311" s="550">
        <f t="shared" si="961"/>
        <v>0.65999220330774921</v>
      </c>
      <c r="Z311" s="551">
        <f t="shared" si="962"/>
        <v>70641.605488841626</v>
      </c>
      <c r="AA311" s="426">
        <f t="shared" si="963"/>
        <v>0.28279798942392137</v>
      </c>
      <c r="AB311" s="59">
        <f t="shared" si="964"/>
        <v>0.72830528429946673</v>
      </c>
      <c r="AC311" s="59">
        <f t="shared" si="965"/>
        <v>0.35020603630693842</v>
      </c>
      <c r="AD311" s="59">
        <f t="shared" si="966"/>
        <v>0.33080892452760147</v>
      </c>
      <c r="AE311" s="59">
        <f t="shared" si="967"/>
        <v>0.48697550398499767</v>
      </c>
      <c r="AF311" s="59">
        <f t="shared" si="968"/>
        <v>0.12779567633188588</v>
      </c>
      <c r="AG311" s="59">
        <f t="shared" si="969"/>
        <v>0.51216323481346593</v>
      </c>
      <c r="AH311" s="59">
        <f t="shared" si="970"/>
        <v>0.49213241817247982</v>
      </c>
      <c r="AI311" s="59">
        <f t="shared" si="971"/>
        <v>0.63099407013120423</v>
      </c>
      <c r="AJ311" s="59">
        <f t="shared" si="972"/>
        <v>0.79647009385067935</v>
      </c>
      <c r="AK311" s="59">
        <f t="shared" si="973"/>
        <v>0.28078065735858804</v>
      </c>
      <c r="AL311" s="35">
        <f t="shared" si="974"/>
        <v>8.0685371781167685E-3</v>
      </c>
      <c r="AM311" s="27">
        <v>107034</v>
      </c>
      <c r="AN311" s="25">
        <v>51315</v>
      </c>
      <c r="AO311" s="25">
        <v>55719</v>
      </c>
      <c r="AP311" s="17">
        <f t="shared" si="975"/>
        <v>2.0788850181037645E-3</v>
      </c>
      <c r="AQ311" s="63">
        <v>92.096053410865224</v>
      </c>
      <c r="AR311" s="58">
        <v>1562.36369975</v>
      </c>
      <c r="AS311" s="24">
        <f t="shared" si="976"/>
        <v>68.507736077794775</v>
      </c>
      <c r="AT311" s="17">
        <f t="shared" ref="AT311:AT335" si="1135">AS311/1157.93</f>
        <v>5.9163970255364982E-2</v>
      </c>
      <c r="AU311" s="25">
        <v>104198</v>
      </c>
      <c r="AV311" s="25">
        <v>49247</v>
      </c>
      <c r="AW311" s="25">
        <v>54951</v>
      </c>
      <c r="AX311" s="25">
        <v>2836</v>
      </c>
      <c r="AY311" s="25">
        <v>2068</v>
      </c>
      <c r="AZ311" s="18">
        <v>768</v>
      </c>
      <c r="BA311" s="25">
        <v>30269</v>
      </c>
      <c r="BB311" s="25">
        <v>14171</v>
      </c>
      <c r="BC311" s="25">
        <v>16098</v>
      </c>
      <c r="BD311" s="63">
        <v>88.029568890545406</v>
      </c>
      <c r="BE311" s="25">
        <v>76765</v>
      </c>
      <c r="BF311" s="25">
        <v>37144</v>
      </c>
      <c r="BG311" s="25">
        <v>39621</v>
      </c>
      <c r="BH311" s="63">
        <v>93.748264809065901</v>
      </c>
      <c r="BI311" s="17">
        <v>0.28279798942392137</v>
      </c>
      <c r="BJ311" s="25">
        <v>33239</v>
      </c>
      <c r="BK311" s="25">
        <v>68256</v>
      </c>
      <c r="BL311" s="25">
        <v>5539</v>
      </c>
      <c r="BM311" s="17">
        <v>0.56812587904360057</v>
      </c>
      <c r="BN311" s="10">
        <f t="shared" si="977"/>
        <v>46225.214662447259</v>
      </c>
      <c r="BO311" s="29">
        <v>0.48697550398499767</v>
      </c>
      <c r="BP311" s="30">
        <f t="shared" si="978"/>
        <v>0.51302449601500233</v>
      </c>
      <c r="BQ311" s="31">
        <v>8.1150375058602915</v>
      </c>
      <c r="BR311" s="25">
        <v>73795</v>
      </c>
      <c r="BS311" s="25">
        <v>20465</v>
      </c>
      <c r="BT311" s="25">
        <v>44479</v>
      </c>
      <c r="BU311" s="25">
        <v>6669</v>
      </c>
      <c r="BV311" s="25">
        <v>1763</v>
      </c>
      <c r="BW311" s="18">
        <v>419</v>
      </c>
      <c r="BX311" s="25">
        <v>21417</v>
      </c>
      <c r="BY311" s="25">
        <v>15235</v>
      </c>
      <c r="BZ311" s="25">
        <v>6182</v>
      </c>
      <c r="CA311" s="59">
        <v>0.28864920390344118</v>
      </c>
      <c r="CB311" s="25">
        <v>104198</v>
      </c>
      <c r="CC311" s="25">
        <v>2836</v>
      </c>
      <c r="CD311" s="17">
        <f t="shared" si="979"/>
        <v>2.7217413002168948E-2</v>
      </c>
      <c r="CE311" s="18">
        <v>817</v>
      </c>
      <c r="CF311" s="25">
        <v>1857</v>
      </c>
      <c r="CG311" s="25">
        <v>3166</v>
      </c>
      <c r="CH311" s="25">
        <v>4403</v>
      </c>
      <c r="CI311" s="25">
        <v>3953</v>
      </c>
      <c r="CJ311" s="25">
        <v>2985</v>
      </c>
      <c r="CK311" s="25">
        <v>1872</v>
      </c>
      <c r="CL311" s="25">
        <v>1265</v>
      </c>
      <c r="CM311" s="25">
        <v>1099</v>
      </c>
      <c r="CN311" s="26">
        <v>4.8652005416258115</v>
      </c>
      <c r="CO311" s="27">
        <v>21417</v>
      </c>
      <c r="CP311" s="34">
        <f t="shared" si="980"/>
        <v>4.9976187141056174</v>
      </c>
      <c r="CQ311" s="25">
        <v>139</v>
      </c>
      <c r="CR311" s="25">
        <v>2620</v>
      </c>
      <c r="CS311" s="25">
        <v>1913</v>
      </c>
      <c r="CT311" s="25">
        <v>5650</v>
      </c>
      <c r="CU311" s="25">
        <v>10467</v>
      </c>
      <c r="CV311" s="18">
        <v>192</v>
      </c>
      <c r="CW311" s="18">
        <v>39</v>
      </c>
      <c r="CX311" s="18">
        <v>397</v>
      </c>
      <c r="CY311" s="25">
        <v>21417</v>
      </c>
      <c r="CZ311" s="25">
        <v>19704</v>
      </c>
      <c r="DA311" s="18">
        <v>938</v>
      </c>
      <c r="DB311" s="18">
        <v>182</v>
      </c>
      <c r="DC311" s="18">
        <v>355</v>
      </c>
      <c r="DD311" s="18">
        <v>163</v>
      </c>
      <c r="DE311" s="18">
        <v>75</v>
      </c>
      <c r="DF311" s="25">
        <v>21417</v>
      </c>
      <c r="DG311" s="25">
        <v>2688</v>
      </c>
      <c r="DH311" s="18">
        <v>28</v>
      </c>
      <c r="DI311" s="18">
        <v>21</v>
      </c>
      <c r="DJ311" s="25">
        <v>18350</v>
      </c>
      <c r="DK311" s="18">
        <v>180</v>
      </c>
      <c r="DL311" s="18">
        <v>150</v>
      </c>
      <c r="DM311" s="25">
        <f t="shared" si="981"/>
        <v>13213.884671055705</v>
      </c>
      <c r="DN311" s="17">
        <f t="shared" si="982"/>
        <v>0.85679600317504789</v>
      </c>
      <c r="DO311" s="17">
        <f t="shared" si="983"/>
        <v>8.4045384507634123E-3</v>
      </c>
      <c r="DP311" s="23">
        <f t="shared" si="984"/>
        <v>0.12779567633188588</v>
      </c>
      <c r="DQ311" s="23">
        <f t="shared" si="985"/>
        <v>0.87220432366811407</v>
      </c>
      <c r="DR311" s="25">
        <v>21417</v>
      </c>
      <c r="DS311" s="18">
        <v>77</v>
      </c>
      <c r="DT311" s="25">
        <v>12692</v>
      </c>
      <c r="DU311" s="18">
        <v>28</v>
      </c>
      <c r="DV311" s="25">
        <v>3168</v>
      </c>
      <c r="DW311" s="18">
        <v>718</v>
      </c>
      <c r="DX311" s="25">
        <v>4566</v>
      </c>
      <c r="DY311" s="18">
        <v>168</v>
      </c>
      <c r="DZ311" s="17">
        <f t="shared" si="986"/>
        <v>0.74543586870243261</v>
      </c>
      <c r="EA311" s="17">
        <f t="shared" si="987"/>
        <v>0.25456413129756739</v>
      </c>
      <c r="EB311" s="25">
        <v>21417</v>
      </c>
      <c r="EC311" s="25">
        <v>1070</v>
      </c>
      <c r="ED311" s="25">
        <v>9899</v>
      </c>
      <c r="EE311" s="18">
        <v>763</v>
      </c>
      <c r="EF311" s="17">
        <f t="shared" si="1128"/>
        <v>3.5625904655180465E-2</v>
      </c>
      <c r="EG311" s="25">
        <v>9485</v>
      </c>
      <c r="EH311" s="18">
        <v>200</v>
      </c>
      <c r="EI311" s="17">
        <f t="shared" si="988"/>
        <v>0.51216323481346593</v>
      </c>
      <c r="EJ311" s="17">
        <f t="shared" si="989"/>
        <v>0.44287248447494981</v>
      </c>
      <c r="EK311" s="69">
        <f t="shared" si="990"/>
        <v>0.56338422748284067</v>
      </c>
      <c r="EL311" s="27">
        <v>72195</v>
      </c>
      <c r="EM311" s="25">
        <v>52580</v>
      </c>
      <c r="EN311" s="25">
        <v>19615</v>
      </c>
      <c r="EO311" s="59">
        <v>0.72830528429946673</v>
      </c>
      <c r="EP311" s="25">
        <v>33671</v>
      </c>
      <c r="EQ311" s="25">
        <v>26731</v>
      </c>
      <c r="ER311" s="25">
        <v>6940</v>
      </c>
      <c r="ES311" s="59">
        <v>0.79388791541682768</v>
      </c>
      <c r="ET311" s="25">
        <v>38524</v>
      </c>
      <c r="EU311" s="25">
        <v>25849</v>
      </c>
      <c r="EV311" s="25">
        <v>12675</v>
      </c>
      <c r="EW311" s="59">
        <v>0.67098432146194564</v>
      </c>
      <c r="EX311" s="25">
        <v>20987</v>
      </c>
      <c r="EY311" s="25">
        <v>18271</v>
      </c>
      <c r="EZ311" s="25">
        <v>2716</v>
      </c>
      <c r="FA311" s="59">
        <v>0.87058655358078807</v>
      </c>
      <c r="FB311" s="25">
        <v>51208</v>
      </c>
      <c r="FC311" s="25">
        <v>34309</v>
      </c>
      <c r="FD311" s="25">
        <v>16899</v>
      </c>
      <c r="FE311" s="59">
        <v>0.66999296984846113</v>
      </c>
      <c r="FF311" s="25">
        <v>49064</v>
      </c>
      <c r="FG311" s="25">
        <v>18511</v>
      </c>
      <c r="FH311" s="25">
        <v>23293</v>
      </c>
      <c r="FI311" s="25">
        <v>7260</v>
      </c>
      <c r="FJ311" s="23">
        <f t="shared" si="991"/>
        <v>0.14796999836947661</v>
      </c>
      <c r="FK311" s="23">
        <f t="shared" si="992"/>
        <v>0.47474726887330831</v>
      </c>
      <c r="FL311" s="36">
        <f t="shared" si="993"/>
        <v>2.5497245179063359</v>
      </c>
      <c r="FM311" s="25">
        <v>23820</v>
      </c>
      <c r="FN311" s="25">
        <v>8751</v>
      </c>
      <c r="FO311" s="17">
        <f t="shared" si="994"/>
        <v>0.36738035264483626</v>
      </c>
      <c r="FP311" s="25">
        <v>11614</v>
      </c>
      <c r="FQ311" s="17">
        <f t="shared" si="995"/>
        <v>0.48757346767422333</v>
      </c>
      <c r="FR311" s="25">
        <v>3455</v>
      </c>
      <c r="FS311" s="17">
        <f t="shared" si="996"/>
        <v>0.14504617968094038</v>
      </c>
      <c r="FT311" s="25">
        <v>25244</v>
      </c>
      <c r="FU311" s="25">
        <v>9760</v>
      </c>
      <c r="FV311" s="25">
        <v>11679</v>
      </c>
      <c r="FW311" s="17">
        <f t="shared" si="997"/>
        <v>0.15072888607193788</v>
      </c>
      <c r="FX311" s="17">
        <f t="shared" si="998"/>
        <v>0.46264458881318332</v>
      </c>
      <c r="FY311" s="25">
        <v>3805</v>
      </c>
      <c r="FZ311" s="25">
        <v>53874</v>
      </c>
      <c r="GA311" s="25">
        <v>18867</v>
      </c>
      <c r="GB311" s="25">
        <v>17185</v>
      </c>
      <c r="GC311" s="25">
        <v>10219</v>
      </c>
      <c r="GD311" s="25">
        <v>5135</v>
      </c>
      <c r="GE311" s="18">
        <v>77</v>
      </c>
      <c r="GF311" s="25">
        <v>2165</v>
      </c>
      <c r="GG311" s="18">
        <v>71</v>
      </c>
      <c r="GH311" s="18">
        <v>82</v>
      </c>
      <c r="GI311" s="18">
        <v>73</v>
      </c>
      <c r="GJ311" s="10">
        <f t="shared" si="999"/>
        <v>18867</v>
      </c>
      <c r="GK311" s="10">
        <f t="shared" si="1129"/>
        <v>35007</v>
      </c>
      <c r="GL311" s="10">
        <f t="shared" si="1130"/>
        <v>17822</v>
      </c>
      <c r="GM311" s="10">
        <f t="shared" si="1000"/>
        <v>36052</v>
      </c>
      <c r="GN311" s="10">
        <f t="shared" si="1131"/>
        <v>7603</v>
      </c>
      <c r="GO311" s="17">
        <f t="shared" si="1001"/>
        <v>0.35020603630693842</v>
      </c>
      <c r="GP311" s="17">
        <f t="shared" si="1132"/>
        <v>0.64979396369306164</v>
      </c>
      <c r="GQ311" s="17">
        <f t="shared" si="1133"/>
        <v>0.33080892452760147</v>
      </c>
      <c r="GR311" s="17">
        <f t="shared" si="1134"/>
        <v>0.14112558933808517</v>
      </c>
      <c r="GS311" s="17">
        <f t="shared" si="1002"/>
        <v>0.49030144411033155</v>
      </c>
      <c r="GT311" s="25">
        <v>24924</v>
      </c>
      <c r="GU311" s="25">
        <v>6904</v>
      </c>
      <c r="GV311" s="25">
        <v>9148</v>
      </c>
      <c r="GW311" s="25">
        <v>5239</v>
      </c>
      <c r="GX311" s="25">
        <v>2491</v>
      </c>
      <c r="GY311" s="18">
        <v>49</v>
      </c>
      <c r="GZ311" s="25">
        <v>943</v>
      </c>
      <c r="HA311" s="18">
        <v>35</v>
      </c>
      <c r="HB311" s="18">
        <v>67</v>
      </c>
      <c r="HC311" s="18">
        <v>48</v>
      </c>
      <c r="HD311" s="23">
        <f t="shared" si="1003"/>
        <v>0.27700208634248114</v>
      </c>
      <c r="HE311" s="23">
        <f t="shared" si="1004"/>
        <v>0.72299791365751886</v>
      </c>
      <c r="HF311" s="23">
        <f t="shared" si="1005"/>
        <v>0.35596212485957313</v>
      </c>
      <c r="HG311" s="23">
        <f t="shared" si="1006"/>
        <v>0.14576311988444873</v>
      </c>
      <c r="HH311" s="25">
        <v>28950</v>
      </c>
      <c r="HI311" s="25">
        <v>11963</v>
      </c>
      <c r="HJ311" s="25">
        <v>8037</v>
      </c>
      <c r="HK311" s="25">
        <v>4980</v>
      </c>
      <c r="HL311" s="25">
        <v>2644</v>
      </c>
      <c r="HM311" s="18">
        <v>28</v>
      </c>
      <c r="HN311" s="25">
        <v>1222</v>
      </c>
      <c r="HO311" s="18">
        <v>36</v>
      </c>
      <c r="HP311" s="18">
        <v>15</v>
      </c>
      <c r="HQ311" s="18">
        <v>25</v>
      </c>
      <c r="HR311" s="23">
        <f t="shared" si="1007"/>
        <v>0.41322970639032813</v>
      </c>
      <c r="HS311" s="23">
        <f t="shared" si="1008"/>
        <v>0.58677029360967181</v>
      </c>
      <c r="HT311" s="80">
        <f t="shared" si="1009"/>
        <v>0.30915371329879104</v>
      </c>
      <c r="HU311" s="27">
        <v>85159</v>
      </c>
      <c r="HV311" s="18">
        <v>1546</v>
      </c>
      <c r="HW311" s="25">
        <v>11729</v>
      </c>
      <c r="HX311" s="18">
        <v>1221</v>
      </c>
      <c r="HY311" s="25">
        <v>18048</v>
      </c>
      <c r="HZ311" s="25">
        <v>23896</v>
      </c>
      <c r="IA311" s="18">
        <v>1166</v>
      </c>
      <c r="IB311" s="18">
        <v>200</v>
      </c>
      <c r="IC311" s="25">
        <v>13439</v>
      </c>
      <c r="ID311" s="25">
        <v>7219</v>
      </c>
      <c r="IE311" s="25">
        <v>4604</v>
      </c>
      <c r="IF311" s="18">
        <v>598</v>
      </c>
      <c r="IG311" s="18">
        <v>1493</v>
      </c>
      <c r="IH311" s="17">
        <f t="shared" si="1010"/>
        <v>0.36537535668572907</v>
      </c>
      <c r="II311" s="17">
        <f t="shared" si="1011"/>
        <v>0.28060451625782362</v>
      </c>
      <c r="IJ311" s="30">
        <f t="shared" si="1012"/>
        <v>3.5637345162370266</v>
      </c>
      <c r="IK311" s="17">
        <f t="shared" si="1084"/>
        <v>4.8715820759916269E-2</v>
      </c>
      <c r="IL311" s="25">
        <v>40351</v>
      </c>
      <c r="IM311" s="25">
        <v>755</v>
      </c>
      <c r="IN311" s="25">
        <v>7240</v>
      </c>
      <c r="IO311" s="25">
        <v>787</v>
      </c>
      <c r="IP311" s="25">
        <v>9938</v>
      </c>
      <c r="IQ311" s="25">
        <v>10590</v>
      </c>
      <c r="IR311" s="25">
        <v>643</v>
      </c>
      <c r="IS311" s="18">
        <v>126</v>
      </c>
      <c r="IT311" s="25">
        <v>6405</v>
      </c>
      <c r="IU311" s="25">
        <v>913</v>
      </c>
      <c r="IV311" s="25">
        <v>1763</v>
      </c>
      <c r="IW311" s="18">
        <v>312</v>
      </c>
      <c r="IX311" s="25">
        <v>879</v>
      </c>
      <c r="IY311" s="17">
        <f t="shared" si="1013"/>
        <v>0.74231121905281161</v>
      </c>
      <c r="IZ311" s="25">
        <v>44808</v>
      </c>
      <c r="JA311" s="18">
        <v>791</v>
      </c>
      <c r="JB311" s="25">
        <v>4489</v>
      </c>
      <c r="JC311" s="18">
        <v>434</v>
      </c>
      <c r="JD311" s="25">
        <v>8110</v>
      </c>
      <c r="JE311" s="25">
        <v>13306</v>
      </c>
      <c r="JF311" s="18">
        <v>523</v>
      </c>
      <c r="JG311" s="18">
        <v>74</v>
      </c>
      <c r="JH311" s="25">
        <v>7034</v>
      </c>
      <c r="JI311" s="25">
        <v>6306</v>
      </c>
      <c r="JJ311" s="25">
        <v>2841</v>
      </c>
      <c r="JK311" s="18">
        <v>286</v>
      </c>
      <c r="JL311" s="18">
        <v>614</v>
      </c>
      <c r="JM311" s="80">
        <f t="shared" si="1014"/>
        <v>0.61714425995357969</v>
      </c>
      <c r="JN311" s="27">
        <v>85159</v>
      </c>
      <c r="JO311" s="25">
        <v>56966</v>
      </c>
      <c r="JP311" s="18">
        <v>117</v>
      </c>
      <c r="JQ311" s="18">
        <v>445</v>
      </c>
      <c r="JR311" s="25">
        <v>1934</v>
      </c>
      <c r="JS311" s="18">
        <v>315</v>
      </c>
      <c r="JT311" s="25">
        <v>1278</v>
      </c>
      <c r="JU311" s="18">
        <v>30</v>
      </c>
      <c r="JV311" s="18">
        <v>163</v>
      </c>
      <c r="JW311" s="25">
        <v>23911</v>
      </c>
      <c r="JX311" s="17">
        <f t="shared" si="1015"/>
        <v>0.28078065735858804</v>
      </c>
      <c r="JY311" s="17">
        <f t="shared" si="1016"/>
        <v>0.71921934264141196</v>
      </c>
      <c r="JZ311" s="25">
        <v>25235</v>
      </c>
      <c r="KA311" s="25">
        <v>19643</v>
      </c>
      <c r="KB311" s="18">
        <v>94</v>
      </c>
      <c r="KC311" s="18">
        <v>267</v>
      </c>
      <c r="KD311" s="25">
        <v>489</v>
      </c>
      <c r="KE311" s="18">
        <v>93</v>
      </c>
      <c r="KF311" s="25">
        <v>55</v>
      </c>
      <c r="KG311" s="18">
        <v>4</v>
      </c>
      <c r="KH311" s="18">
        <v>13</v>
      </c>
      <c r="KI311" s="25">
        <v>4577</v>
      </c>
      <c r="KJ311" s="17">
        <f t="shared" si="1017"/>
        <v>0.1813750743015653</v>
      </c>
      <c r="KK311" s="25">
        <v>59924</v>
      </c>
      <c r="KL311" s="25">
        <v>37323</v>
      </c>
      <c r="KM311" s="18">
        <v>23</v>
      </c>
      <c r="KN311" s="18">
        <v>178</v>
      </c>
      <c r="KO311" s="25">
        <v>1445</v>
      </c>
      <c r="KP311" s="18">
        <v>222</v>
      </c>
      <c r="KQ311" s="25">
        <v>1223</v>
      </c>
      <c r="KR311" s="18">
        <v>26</v>
      </c>
      <c r="KS311" s="18">
        <v>150</v>
      </c>
      <c r="KT311" s="25">
        <v>19334</v>
      </c>
      <c r="KU311" s="69">
        <f t="shared" si="1095"/>
        <v>0.32264201321674119</v>
      </c>
      <c r="KV311" s="27">
        <v>107034</v>
      </c>
      <c r="KW311" s="25">
        <v>103698</v>
      </c>
      <c r="KX311" s="25">
        <v>3336</v>
      </c>
      <c r="KY311" s="59">
        <v>3.1167666349010595E-2</v>
      </c>
      <c r="KZ311" s="18">
        <v>1325</v>
      </c>
      <c r="LA311" s="18">
        <v>1409</v>
      </c>
      <c r="LB311" s="18">
        <v>1527</v>
      </c>
      <c r="LC311" s="18">
        <v>1497</v>
      </c>
      <c r="LD311" s="25">
        <v>51315</v>
      </c>
      <c r="LE311" s="25">
        <v>49825</v>
      </c>
      <c r="LF311" s="25">
        <v>1490</v>
      </c>
      <c r="LG311" s="59">
        <v>2.9036344148884341E-2</v>
      </c>
      <c r="LH311" s="25">
        <v>55719</v>
      </c>
      <c r="LI311" s="25">
        <v>53873</v>
      </c>
      <c r="LJ311" s="25">
        <v>1846</v>
      </c>
      <c r="LK311" s="35">
        <v>3.3130529980796498E-2</v>
      </c>
      <c r="LL311" s="27">
        <v>21417</v>
      </c>
      <c r="LM311" s="18">
        <v>903</v>
      </c>
      <c r="LN311" s="25">
        <v>12611</v>
      </c>
      <c r="LO311" s="25">
        <v>5117</v>
      </c>
      <c r="LP311" s="25">
        <v>1910</v>
      </c>
      <c r="LQ311" s="18">
        <v>146</v>
      </c>
      <c r="LR311" s="18">
        <v>730</v>
      </c>
      <c r="LS311" s="23">
        <f t="shared" si="1018"/>
        <v>3.4085072605873838E-2</v>
      </c>
      <c r="LT311" s="23">
        <f t="shared" si="1019"/>
        <v>0.96591492739412621</v>
      </c>
      <c r="LU311" s="17">
        <f t="shared" si="1020"/>
        <v>0.63099407013120423</v>
      </c>
      <c r="LV311" s="25">
        <v>21417</v>
      </c>
      <c r="LW311" s="25">
        <v>7248</v>
      </c>
      <c r="LX311" s="18">
        <v>807</v>
      </c>
      <c r="LY311" s="25">
        <v>5306</v>
      </c>
      <c r="LZ311" s="18">
        <v>806</v>
      </c>
      <c r="MA311" s="25">
        <v>1015</v>
      </c>
      <c r="MB311" s="18">
        <v>589</v>
      </c>
      <c r="MC311" s="25">
        <v>1758</v>
      </c>
      <c r="MD311" s="25">
        <v>3697</v>
      </c>
      <c r="ME311" s="18">
        <v>99</v>
      </c>
      <c r="MF311" s="18">
        <v>92</v>
      </c>
      <c r="MG311" s="17">
        <f t="shared" si="1021"/>
        <v>0.15697810150814773</v>
      </c>
      <c r="MH311" s="17">
        <f t="shared" si="1022"/>
        <v>0.79647009385067935</v>
      </c>
      <c r="MI311" s="25">
        <v>21417</v>
      </c>
      <c r="MJ311" s="25">
        <v>9404</v>
      </c>
      <c r="MK311" s="18">
        <v>856</v>
      </c>
      <c r="ML311" s="25">
        <v>6555</v>
      </c>
      <c r="MM311" s="18">
        <v>845</v>
      </c>
      <c r="MN311" s="18">
        <v>991</v>
      </c>
      <c r="MO311" s="18">
        <v>645</v>
      </c>
      <c r="MP311" s="25">
        <v>1883</v>
      </c>
      <c r="MQ311" s="18">
        <v>165</v>
      </c>
      <c r="MR311" s="18">
        <v>14</v>
      </c>
      <c r="MS311" s="18">
        <v>59</v>
      </c>
      <c r="MT311" s="17">
        <f t="shared" si="1023"/>
        <v>0.88074893775972363</v>
      </c>
      <c r="MU311" s="69">
        <f t="shared" si="1024"/>
        <v>0.71373208199094185</v>
      </c>
      <c r="MV311" s="27">
        <v>21417</v>
      </c>
      <c r="MW311" s="25">
        <v>10540</v>
      </c>
      <c r="MX311" s="25">
        <v>2114</v>
      </c>
      <c r="MY311" s="25">
        <v>1338</v>
      </c>
      <c r="MZ311" s="18">
        <v>85</v>
      </c>
      <c r="NA311" s="18">
        <v>347</v>
      </c>
      <c r="NB311" s="25">
        <v>5680</v>
      </c>
      <c r="NC311" s="18">
        <v>797</v>
      </c>
      <c r="ND311" s="18">
        <v>516</v>
      </c>
      <c r="NE311" s="17">
        <f t="shared" si="1025"/>
        <v>0.49213241817247982</v>
      </c>
      <c r="NF311" s="10">
        <f t="shared" si="1026"/>
        <v>51279.213708736053</v>
      </c>
      <c r="NG311" s="17">
        <f t="shared" si="1027"/>
        <v>0.54554792921510953</v>
      </c>
      <c r="NH311" s="25">
        <v>21417</v>
      </c>
      <c r="NI311" s="25">
        <v>4638</v>
      </c>
      <c r="NJ311" s="18">
        <v>51</v>
      </c>
      <c r="NK311" s="18">
        <v>161</v>
      </c>
      <c r="NL311" s="18">
        <v>123</v>
      </c>
      <c r="NM311" s="25">
        <v>15714</v>
      </c>
      <c r="NN311" s="18">
        <v>682</v>
      </c>
      <c r="NO311" s="18">
        <v>34</v>
      </c>
      <c r="NP311" s="18">
        <v>2</v>
      </c>
      <c r="NQ311" s="32">
        <v>12</v>
      </c>
      <c r="NR311" s="27">
        <v>21417</v>
      </c>
      <c r="NS311" s="37">
        <f t="shared" si="1028"/>
        <v>1.5321473595741701</v>
      </c>
      <c r="NT311" s="37">
        <f t="shared" si="1029"/>
        <v>0.41342946846154338</v>
      </c>
      <c r="NU311" s="37">
        <f t="shared" si="1030"/>
        <v>0.65267873468641424</v>
      </c>
      <c r="NV311" s="17">
        <f t="shared" si="1031"/>
        <v>0.13253374306387389</v>
      </c>
      <c r="NW311" s="10">
        <f t="shared" si="1032"/>
        <v>7420</v>
      </c>
      <c r="NX311" s="17">
        <f t="shared" si="1033"/>
        <v>0.34645375169258064</v>
      </c>
      <c r="NY311" s="19">
        <f t="shared" si="1034"/>
        <v>0.13372019679576133</v>
      </c>
      <c r="NZ311" s="25">
        <v>2891</v>
      </c>
      <c r="OA311" s="25">
        <v>13997</v>
      </c>
      <c r="OB311" s="25">
        <v>1966</v>
      </c>
      <c r="OC311" s="25">
        <v>12775</v>
      </c>
      <c r="OD311" s="18">
        <v>646</v>
      </c>
      <c r="OE311" s="18">
        <v>539</v>
      </c>
      <c r="OF311" s="17">
        <f t="shared" si="1035"/>
        <v>0.59648877060279215</v>
      </c>
      <c r="OG311" s="17">
        <f t="shared" si="1036"/>
        <v>0.13498622589531681</v>
      </c>
      <c r="OH311" s="17">
        <f t="shared" si="1037"/>
        <v>0.65354624830741936</v>
      </c>
      <c r="OI311" s="69">
        <f t="shared" si="1038"/>
        <v>3.0162954662184247E-2</v>
      </c>
      <c r="OJ311" s="27">
        <v>21417</v>
      </c>
      <c r="OK311" s="25">
        <v>1064</v>
      </c>
      <c r="OL311" s="25">
        <v>16347</v>
      </c>
      <c r="OM311" s="25">
        <v>3544</v>
      </c>
      <c r="ON311" s="25">
        <v>2335</v>
      </c>
      <c r="OO311" s="18">
        <v>20</v>
      </c>
      <c r="OP311" s="18">
        <v>15</v>
      </c>
      <c r="OQ311" s="18">
        <v>283</v>
      </c>
      <c r="OR311" s="69">
        <f t="shared" si="1039"/>
        <v>0.92267824625297656</v>
      </c>
      <c r="OS311" s="22">
        <v>17251</v>
      </c>
      <c r="OT311" s="22">
        <v>17250</v>
      </c>
      <c r="OU311" s="38">
        <f t="shared" si="1097"/>
        <v>0.70618577803250504</v>
      </c>
      <c r="OV311" s="39">
        <v>1.4197739130434783</v>
      </c>
      <c r="OW311" s="22">
        <v>2449110</v>
      </c>
      <c r="OX311" s="36">
        <f t="shared" si="1098"/>
        <v>100212682.98</v>
      </c>
      <c r="OY311" s="36">
        <f t="shared" si="1099"/>
        <v>1168763.0780437468</v>
      </c>
      <c r="OZ311" s="22">
        <v>5734</v>
      </c>
      <c r="PA311" s="22">
        <v>5734</v>
      </c>
      <c r="PB311" s="38">
        <f t="shared" si="1100"/>
        <v>0.23474024644860195</v>
      </c>
      <c r="PC311" s="39">
        <v>0.74212765957446802</v>
      </c>
      <c r="PD311" s="22">
        <v>425536</v>
      </c>
      <c r="PE311" s="40">
        <f t="shared" si="1040"/>
        <v>17412082.048</v>
      </c>
      <c r="PF311" s="36">
        <f t="shared" si="1041"/>
        <v>1761237.530604399</v>
      </c>
      <c r="PG311" s="22">
        <v>51</v>
      </c>
      <c r="PH311" s="22">
        <v>51</v>
      </c>
      <c r="PI311" s="38">
        <f t="shared" si="1101"/>
        <v>2.0878536046178408E-3</v>
      </c>
      <c r="PJ311" s="39">
        <v>0.1292156862745098</v>
      </c>
      <c r="PK311" s="22">
        <v>659</v>
      </c>
      <c r="PL311" s="41">
        <f t="shared" si="1042"/>
        <v>26964.962</v>
      </c>
      <c r="PM311" s="36">
        <f t="shared" si="1043"/>
        <v>4169.0779223407053</v>
      </c>
      <c r="PN311" s="22">
        <v>849</v>
      </c>
      <c r="PO311" s="22">
        <v>849</v>
      </c>
      <c r="PP311" s="38">
        <f t="shared" si="1102"/>
        <v>3.475662177099112E-2</v>
      </c>
      <c r="PQ311" s="39">
        <v>0.71671378091872795</v>
      </c>
      <c r="PR311" s="22">
        <v>60849</v>
      </c>
      <c r="PS311" s="41">
        <f t="shared" si="1044"/>
        <v>2489819.3819999998</v>
      </c>
      <c r="PT311" s="36">
        <f t="shared" si="1045"/>
        <v>111319.47957346069</v>
      </c>
      <c r="PU311" s="22"/>
      <c r="PV311" s="22"/>
      <c r="PW311" s="38">
        <f t="shared" si="1103"/>
        <v>0</v>
      </c>
      <c r="PX311" s="39">
        <v>0</v>
      </c>
      <c r="PY311" s="22"/>
      <c r="PZ311" s="36">
        <f t="shared" si="1046"/>
        <v>0</v>
      </c>
      <c r="QA311" s="22"/>
      <c r="QB311" s="22"/>
      <c r="QC311" s="39">
        <v>0</v>
      </c>
      <c r="QD311" s="22"/>
      <c r="QE311" s="22">
        <f t="shared" si="1047"/>
        <v>0</v>
      </c>
      <c r="QF311" s="22"/>
      <c r="QG311" s="22">
        <v>543</v>
      </c>
      <c r="QH311" s="22">
        <v>543</v>
      </c>
      <c r="QI311" s="38">
        <f t="shared" si="1104"/>
        <v>2.2229500143284071E-2</v>
      </c>
      <c r="QJ311" s="39">
        <v>0.41631675874769797</v>
      </c>
      <c r="QK311" s="22">
        <v>22606</v>
      </c>
      <c r="QL311" s="42">
        <f t="shared" si="1048"/>
        <v>103.71283093922652</v>
      </c>
      <c r="QM311" s="22">
        <f t="shared" si="1105"/>
        <v>0</v>
      </c>
      <c r="QN311" s="22"/>
      <c r="QO311" s="22"/>
      <c r="QP311" s="38">
        <f t="shared" si="1106"/>
        <v>0</v>
      </c>
      <c r="QQ311" s="39">
        <v>0</v>
      </c>
      <c r="QR311" s="22"/>
      <c r="QS311" s="36">
        <f t="shared" si="1049"/>
        <v>0</v>
      </c>
      <c r="QT311" s="22"/>
      <c r="QU311" s="22"/>
      <c r="QV311" s="38">
        <f t="shared" si="1107"/>
        <v>0</v>
      </c>
      <c r="QW311" s="39">
        <v>0</v>
      </c>
      <c r="QX311" s="22"/>
      <c r="QY311" s="36">
        <f t="shared" si="1050"/>
        <v>0</v>
      </c>
      <c r="QZ311" s="22"/>
      <c r="RA311" s="22"/>
      <c r="RB311" s="38">
        <f t="shared" si="1108"/>
        <v>0</v>
      </c>
      <c r="RC311" s="39">
        <v>0</v>
      </c>
      <c r="RD311" s="22"/>
      <c r="RE311" s="36">
        <f t="shared" si="1051"/>
        <v>0</v>
      </c>
      <c r="RF311" s="10">
        <f t="shared" si="1109"/>
        <v>24428</v>
      </c>
      <c r="RG311" s="10">
        <f t="shared" si="1110"/>
        <v>24427</v>
      </c>
      <c r="RH311" s="17">
        <f t="shared" si="1111"/>
        <v>3.1416838046437807E-2</v>
      </c>
      <c r="RI311" s="17">
        <f t="shared" si="1112"/>
        <v>7.1777271895961362E-4</v>
      </c>
      <c r="RJ311" s="17">
        <f t="shared" si="1113"/>
        <v>0.38375551969281585</v>
      </c>
      <c r="RK311" s="17">
        <f t="shared" si="1114"/>
        <v>0.57829053343374393</v>
      </c>
      <c r="RL311" s="17">
        <f t="shared" si="1115"/>
        <v>3.6551004680221613E-2</v>
      </c>
      <c r="RM311" s="17">
        <f t="shared" si="1116"/>
        <v>0</v>
      </c>
      <c r="RN311" s="17">
        <f t="shared" si="1117"/>
        <v>0</v>
      </c>
      <c r="RO311" s="17">
        <f t="shared" si="1118"/>
        <v>0</v>
      </c>
      <c r="RP311" s="17">
        <f t="shared" si="1119"/>
        <v>0</v>
      </c>
      <c r="RQ311" s="17">
        <f t="shared" si="1120"/>
        <v>3.4053412606525112E-5</v>
      </c>
      <c r="RR311" s="36">
        <f t="shared" si="1121"/>
        <v>3045592.8789748866</v>
      </c>
      <c r="RS311" s="36">
        <f t="shared" si="1122"/>
        <v>28.454443251442406</v>
      </c>
      <c r="RT311" s="10">
        <f t="shared" si="1123"/>
        <v>1</v>
      </c>
      <c r="RU311" s="17">
        <f t="shared" si="1124"/>
        <v>4.0936630096610449E-5</v>
      </c>
      <c r="RV311" s="37">
        <f t="shared" si="1125"/>
        <v>4.3816112657606023</v>
      </c>
      <c r="RW311" s="36">
        <f t="shared" si="1126"/>
        <v>0.22821720201057608</v>
      </c>
      <c r="RX311" s="85">
        <v>1.203238</v>
      </c>
      <c r="RY311" s="93">
        <v>257</v>
      </c>
      <c r="RZ311" s="43" t="b">
        <v>0</v>
      </c>
      <c r="SA311" s="18" t="b">
        <v>0</v>
      </c>
      <c r="SB311" s="18" t="b">
        <v>0</v>
      </c>
      <c r="SC311" s="18" t="b">
        <v>0</v>
      </c>
      <c r="SD311" s="18" t="b">
        <v>0</v>
      </c>
      <c r="SE311" s="32" t="b">
        <v>1</v>
      </c>
      <c r="SF311" s="43" t="b">
        <v>1</v>
      </c>
      <c r="SG311" s="18" t="b">
        <v>1</v>
      </c>
      <c r="SH311" s="18">
        <v>17</v>
      </c>
      <c r="SI311" s="18">
        <v>4</v>
      </c>
      <c r="SJ311" s="22">
        <v>3</v>
      </c>
      <c r="SK311" s="22">
        <v>1</v>
      </c>
      <c r="SL311" s="22">
        <v>27</v>
      </c>
      <c r="SM311" s="22">
        <v>8</v>
      </c>
      <c r="SN311" s="18">
        <v>7</v>
      </c>
      <c r="SO311" s="18">
        <v>595</v>
      </c>
      <c r="SP311" s="18">
        <v>2772</v>
      </c>
      <c r="SQ311" s="17">
        <f t="shared" si="1052"/>
        <v>1.2396694214876033E-2</v>
      </c>
      <c r="SR311" s="17">
        <f t="shared" si="1053"/>
        <v>4.228855721393035E-2</v>
      </c>
      <c r="SS311" s="17">
        <f t="shared" si="1054"/>
        <v>6.0606060606060608E-2</v>
      </c>
      <c r="ST311" s="17">
        <f t="shared" si="1055"/>
        <v>7.3059360730593605E-3</v>
      </c>
      <c r="SU311" s="17">
        <f t="shared" si="1056"/>
        <v>1.1288391526376231E-2</v>
      </c>
      <c r="SV311" s="17">
        <f t="shared" si="1127"/>
        <v>2.8043339706819631E-2</v>
      </c>
      <c r="SW311" s="17">
        <f t="shared" si="1057"/>
        <v>0.4</v>
      </c>
      <c r="SX311" s="17">
        <f t="shared" si="1058"/>
        <v>0.35416666666666669</v>
      </c>
      <c r="SY311" s="17">
        <f t="shared" si="1059"/>
        <v>1.7391304347826087E-2</v>
      </c>
      <c r="SZ311" s="17">
        <f t="shared" si="1060"/>
        <v>3.0372236354856638E-2</v>
      </c>
      <c r="TA311" s="17">
        <f t="shared" si="1061"/>
        <v>0.19990032768032809</v>
      </c>
      <c r="TB311" s="24">
        <f t="shared" si="1096"/>
        <v>5.0024930504323963</v>
      </c>
      <c r="TC311" s="69">
        <f t="shared" si="1063"/>
        <v>8.0685371781167685E-3</v>
      </c>
      <c r="TD311" s="17">
        <f t="shared" si="1085"/>
        <v>3.2241988335536786E-4</v>
      </c>
      <c r="TE311" s="95">
        <v>2</v>
      </c>
      <c r="TF311" s="71"/>
      <c r="TG311" s="71"/>
      <c r="TH311" s="71">
        <v>4</v>
      </c>
      <c r="TI311" s="71"/>
      <c r="TJ311" s="71">
        <v>3</v>
      </c>
      <c r="TK311" s="71">
        <v>16</v>
      </c>
      <c r="TL311" s="71">
        <v>1</v>
      </c>
      <c r="TM311" s="71">
        <v>1</v>
      </c>
      <c r="TN311" s="71"/>
      <c r="TO311" s="71">
        <v>3</v>
      </c>
      <c r="TP311" s="71">
        <v>3</v>
      </c>
      <c r="TQ311" s="71">
        <v>2</v>
      </c>
      <c r="TR311" s="72">
        <v>2</v>
      </c>
      <c r="TS311" s="72">
        <v>3</v>
      </c>
      <c r="TT311" s="72"/>
      <c r="TU311" s="72"/>
      <c r="TV311" s="72">
        <v>4</v>
      </c>
      <c r="TW311" s="72"/>
      <c r="TX311" s="72">
        <v>2</v>
      </c>
      <c r="TY311" s="72">
        <v>1</v>
      </c>
      <c r="TZ311" s="72">
        <v>21</v>
      </c>
      <c r="UA311" s="72">
        <v>1</v>
      </c>
      <c r="UB311" s="72"/>
      <c r="UC311" s="72">
        <v>1</v>
      </c>
      <c r="UD311" s="72">
        <v>6</v>
      </c>
      <c r="UE311" s="72">
        <v>4</v>
      </c>
      <c r="UF311" s="72"/>
      <c r="UG311" s="72">
        <v>20</v>
      </c>
      <c r="UH311" s="72">
        <v>4</v>
      </c>
      <c r="UI311" s="72">
        <v>32</v>
      </c>
      <c r="UJ311" s="73">
        <v>4</v>
      </c>
      <c r="UK311" s="73">
        <v>5</v>
      </c>
      <c r="UL311" s="73">
        <v>1</v>
      </c>
      <c r="UM311" s="73"/>
      <c r="UN311" s="73">
        <v>13</v>
      </c>
      <c r="UO311" s="73"/>
      <c r="UP311" s="73">
        <v>6</v>
      </c>
      <c r="UQ311" s="73">
        <v>1</v>
      </c>
      <c r="UR311" s="73">
        <v>22</v>
      </c>
      <c r="US311" s="73"/>
      <c r="UT311" s="73"/>
      <c r="UU311" s="73">
        <v>5</v>
      </c>
      <c r="UV311" s="73">
        <v>26</v>
      </c>
      <c r="UW311" s="73"/>
      <c r="UX311" s="73"/>
      <c r="UY311" s="73">
        <v>19</v>
      </c>
      <c r="UZ311" s="73">
        <v>2</v>
      </c>
      <c r="VA311" s="73">
        <v>60</v>
      </c>
      <c r="VB311" s="73">
        <v>2</v>
      </c>
      <c r="VC311" s="73">
        <v>5</v>
      </c>
      <c r="VD311" s="73">
        <v>1</v>
      </c>
      <c r="VE311" s="73">
        <v>1</v>
      </c>
      <c r="VF311" s="73">
        <v>12</v>
      </c>
      <c r="VG311" s="73"/>
      <c r="VH311" s="73">
        <v>6</v>
      </c>
      <c r="VI311" s="73">
        <v>1</v>
      </c>
      <c r="VJ311" s="73">
        <v>18</v>
      </c>
      <c r="VK311" s="73">
        <v>1</v>
      </c>
      <c r="VL311" s="73">
        <v>3</v>
      </c>
      <c r="VM311" s="73">
        <v>4</v>
      </c>
      <c r="VN311" s="73">
        <v>6</v>
      </c>
      <c r="VO311" s="73"/>
      <c r="VP311" s="73">
        <v>22</v>
      </c>
      <c r="VQ311" s="73">
        <v>3</v>
      </c>
      <c r="VR311" s="73">
        <v>27</v>
      </c>
      <c r="VS311" s="73">
        <v>4</v>
      </c>
      <c r="VT311" s="73">
        <v>6</v>
      </c>
      <c r="VU311" s="73"/>
      <c r="VV311" s="73"/>
      <c r="VW311" s="73">
        <v>34</v>
      </c>
      <c r="VX311" s="73"/>
      <c r="VY311" s="73">
        <v>21</v>
      </c>
      <c r="VZ311" s="73"/>
      <c r="WA311" s="73">
        <v>27</v>
      </c>
      <c r="WB311" s="73">
        <v>2</v>
      </c>
      <c r="WC311" s="73">
        <v>10</v>
      </c>
      <c r="WD311" s="73">
        <v>22</v>
      </c>
      <c r="WE311" s="73">
        <v>4</v>
      </c>
      <c r="WF311" s="73">
        <v>32</v>
      </c>
      <c r="WG311" s="73"/>
      <c r="WH311" s="73"/>
      <c r="WI311" s="73"/>
      <c r="WJ311" s="73">
        <v>52</v>
      </c>
      <c r="WK311" s="73">
        <v>16</v>
      </c>
      <c r="WL311" s="73"/>
      <c r="WM311" s="73"/>
      <c r="WN311" s="73">
        <v>78</v>
      </c>
      <c r="WO311" s="22">
        <f t="shared" si="1064"/>
        <v>14</v>
      </c>
      <c r="WP311" s="22">
        <f t="shared" si="1065"/>
        <v>13</v>
      </c>
      <c r="WQ311" s="22">
        <f t="shared" si="1066"/>
        <v>2</v>
      </c>
      <c r="WR311" s="22">
        <f t="shared" si="1067"/>
        <v>1</v>
      </c>
      <c r="WS311" s="22">
        <f t="shared" si="1068"/>
        <v>67</v>
      </c>
      <c r="WT311" s="22">
        <f t="shared" si="1069"/>
        <v>0</v>
      </c>
      <c r="WU311" s="22">
        <f t="shared" si="1070"/>
        <v>38</v>
      </c>
      <c r="WV311" s="22">
        <f t="shared" si="1071"/>
        <v>3</v>
      </c>
      <c r="WW311" s="22">
        <f t="shared" si="1072"/>
        <v>104</v>
      </c>
      <c r="WX311" s="22">
        <f t="shared" si="1073"/>
        <v>2</v>
      </c>
      <c r="WY311" s="22">
        <f t="shared" si="1074"/>
        <v>14</v>
      </c>
      <c r="WZ311" s="22">
        <f t="shared" si="1075"/>
        <v>4</v>
      </c>
      <c r="XA311" s="22">
        <f t="shared" si="1076"/>
        <v>15</v>
      </c>
      <c r="XB311" s="22">
        <f t="shared" si="1077"/>
        <v>68</v>
      </c>
      <c r="XC311" s="22">
        <f t="shared" si="1078"/>
        <v>0</v>
      </c>
      <c r="XD311" s="22">
        <f t="shared" si="1079"/>
        <v>0</v>
      </c>
      <c r="XE311" s="22">
        <f t="shared" si="1080"/>
        <v>116</v>
      </c>
      <c r="XF311" s="22">
        <f t="shared" si="1081"/>
        <v>28</v>
      </c>
      <c r="XG311" s="93">
        <f t="shared" si="1082"/>
        <v>199</v>
      </c>
    </row>
    <row r="312" spans="1:631" ht="17.100000000000001" customHeight="1" x14ac:dyDescent="0.2">
      <c r="A312" s="101"/>
      <c r="B312" s="27" t="s">
        <v>560</v>
      </c>
      <c r="C312" s="535" t="s">
        <v>561</v>
      </c>
      <c r="D312" s="25" t="s">
        <v>614</v>
      </c>
      <c r="E312" s="535" t="s">
        <v>615</v>
      </c>
      <c r="F312" s="25" t="s">
        <v>618</v>
      </c>
      <c r="G312" s="535" t="s">
        <v>767</v>
      </c>
      <c r="H312" s="25">
        <v>68</v>
      </c>
      <c r="I312" s="28">
        <v>16</v>
      </c>
      <c r="J312" s="17">
        <f t="shared" si="948"/>
        <v>0.57671446384039893</v>
      </c>
      <c r="K312" s="17">
        <f t="shared" si="949"/>
        <v>0.54248753117206983</v>
      </c>
      <c r="L312" s="17">
        <f t="shared" si="950"/>
        <v>7.7374421484327962E-3</v>
      </c>
      <c r="M312" s="17">
        <f t="shared" si="951"/>
        <v>0.11173841611349265</v>
      </c>
      <c r="N312" s="17">
        <f t="shared" si="952"/>
        <v>0.23710286660457414</v>
      </c>
      <c r="O312" s="17">
        <f t="shared" si="953"/>
        <v>0.26465087281795513</v>
      </c>
      <c r="P312" s="17">
        <f t="shared" si="954"/>
        <v>0.53203917111393795</v>
      </c>
      <c r="Q312" s="17">
        <f t="shared" si="955"/>
        <v>0.36751735142384467</v>
      </c>
      <c r="R312" s="69">
        <f t="shared" si="956"/>
        <v>0.59169613573483337</v>
      </c>
      <c r="S312" s="422">
        <f t="shared" si="957"/>
        <v>0.35907602788550436</v>
      </c>
      <c r="T312" s="17">
        <f t="shared" si="1083"/>
        <v>0.6409239721144957</v>
      </c>
      <c r="U312" s="10">
        <f t="shared" si="958"/>
        <v>111938.6535777409</v>
      </c>
      <c r="V312" s="32">
        <v>1</v>
      </c>
      <c r="W312" s="550">
        <f t="shared" si="959"/>
        <v>-0.99226255785156725</v>
      </c>
      <c r="X312" s="550">
        <f t="shared" si="960"/>
        <v>0.24796491677439325</v>
      </c>
      <c r="Y312" s="550">
        <f t="shared" si="961"/>
        <v>0.75203508322560675</v>
      </c>
      <c r="Z312" s="551">
        <f t="shared" si="962"/>
        <v>131344.43135551867</v>
      </c>
      <c r="AA312" s="426">
        <f t="shared" si="963"/>
        <v>0.22695417172434326</v>
      </c>
      <c r="AB312" s="59">
        <f t="shared" si="964"/>
        <v>0.63931512585492956</v>
      </c>
      <c r="AC312" s="59">
        <f t="shared" si="965"/>
        <v>0.43673031149746455</v>
      </c>
      <c r="AD312" s="59">
        <f t="shared" si="966"/>
        <v>0.23710286660457414</v>
      </c>
      <c r="AE312" s="59">
        <f t="shared" si="967"/>
        <v>0.63248264857615533</v>
      </c>
      <c r="AF312" s="59">
        <f t="shared" si="968"/>
        <v>0.15891521197007483</v>
      </c>
      <c r="AG312" s="59">
        <f t="shared" si="969"/>
        <v>0.61767456359102246</v>
      </c>
      <c r="AH312" s="59">
        <f t="shared" si="970"/>
        <v>0.26465087281795513</v>
      </c>
      <c r="AI312" s="59">
        <f t="shared" si="971"/>
        <v>0.54510598503740648</v>
      </c>
      <c r="AJ312" s="59">
        <f t="shared" si="972"/>
        <v>0.60832294264339148</v>
      </c>
      <c r="AK312" s="59">
        <f t="shared" si="973"/>
        <v>0.46796082888606205</v>
      </c>
      <c r="AL312" s="35">
        <f t="shared" si="974"/>
        <v>7.7374421484327962E-3</v>
      </c>
      <c r="AM312" s="27">
        <v>174652</v>
      </c>
      <c r="AN312" s="25">
        <v>87442</v>
      </c>
      <c r="AO312" s="25">
        <v>87210</v>
      </c>
      <c r="AP312" s="17">
        <f t="shared" si="975"/>
        <v>3.3922064594601592E-3</v>
      </c>
      <c r="AQ312" s="63">
        <v>100.26602453847036</v>
      </c>
      <c r="AR312" s="58">
        <v>4071.8627040800002</v>
      </c>
      <c r="AS312" s="24">
        <f t="shared" si="976"/>
        <v>42.892408878373764</v>
      </c>
      <c r="AT312" s="17">
        <f t="shared" si="1135"/>
        <v>3.7042315924428734E-2</v>
      </c>
      <c r="AU312" s="25">
        <v>170728</v>
      </c>
      <c r="AV312" s="25">
        <v>84358</v>
      </c>
      <c r="AW312" s="25">
        <v>86370</v>
      </c>
      <c r="AX312" s="25">
        <v>3924</v>
      </c>
      <c r="AY312" s="25">
        <v>3084</v>
      </c>
      <c r="AZ312" s="18">
        <v>840</v>
      </c>
      <c r="BA312" s="25">
        <v>39638</v>
      </c>
      <c r="BB312" s="25">
        <v>19678</v>
      </c>
      <c r="BC312" s="25">
        <v>19960</v>
      </c>
      <c r="BD312" s="63">
        <v>98.587174348697388</v>
      </c>
      <c r="BE312" s="25">
        <v>135014</v>
      </c>
      <c r="BF312" s="25">
        <v>67764</v>
      </c>
      <c r="BG312" s="25">
        <v>67250</v>
      </c>
      <c r="BH312" s="63">
        <v>100.76431226765798</v>
      </c>
      <c r="BI312" s="17">
        <v>0.22695417172434326</v>
      </c>
      <c r="BJ312" s="25">
        <v>64610</v>
      </c>
      <c r="BK312" s="25">
        <v>102153</v>
      </c>
      <c r="BL312" s="25">
        <v>7889</v>
      </c>
      <c r="BM312" s="17">
        <v>0.70970994488659156</v>
      </c>
      <c r="BN312" s="10">
        <f t="shared" si="977"/>
        <v>50699.738705667012</v>
      </c>
      <c r="BO312" s="29">
        <v>0.63248264857615533</v>
      </c>
      <c r="BP312" s="30">
        <f t="shared" si="978"/>
        <v>0.36751735142384467</v>
      </c>
      <c r="BQ312" s="31">
        <v>7.72272963104363</v>
      </c>
      <c r="BR312" s="25">
        <v>110042</v>
      </c>
      <c r="BS312" s="25">
        <v>33875</v>
      </c>
      <c r="BT312" s="25">
        <v>67288</v>
      </c>
      <c r="BU312" s="25">
        <v>7608</v>
      </c>
      <c r="BV312" s="18">
        <v>846</v>
      </c>
      <c r="BW312" s="18">
        <v>425</v>
      </c>
      <c r="BX312" s="25">
        <v>32080</v>
      </c>
      <c r="BY312" s="25">
        <v>23951</v>
      </c>
      <c r="BZ312" s="25">
        <v>8129</v>
      </c>
      <c r="CA312" s="59">
        <v>0.25339775561097255</v>
      </c>
      <c r="CB312" s="25">
        <v>170728</v>
      </c>
      <c r="CC312" s="25">
        <v>3924</v>
      </c>
      <c r="CD312" s="17">
        <f t="shared" si="979"/>
        <v>2.2983927651000421E-2</v>
      </c>
      <c r="CE312" s="18">
        <v>963</v>
      </c>
      <c r="CF312" s="25">
        <v>2481</v>
      </c>
      <c r="CG312" s="25">
        <v>4118</v>
      </c>
      <c r="CH312" s="25">
        <v>5240</v>
      </c>
      <c r="CI312" s="25">
        <v>5500</v>
      </c>
      <c r="CJ312" s="25">
        <v>4901</v>
      </c>
      <c r="CK312" s="25">
        <v>3615</v>
      </c>
      <c r="CL312" s="25">
        <v>2595</v>
      </c>
      <c r="CM312" s="25">
        <v>2667</v>
      </c>
      <c r="CN312" s="26">
        <v>5.3219451371571074</v>
      </c>
      <c r="CO312" s="27">
        <v>32080</v>
      </c>
      <c r="CP312" s="34">
        <f t="shared" si="980"/>
        <v>5.4442643391521193</v>
      </c>
      <c r="CQ312" s="25">
        <v>484</v>
      </c>
      <c r="CR312" s="25">
        <v>4564</v>
      </c>
      <c r="CS312" s="25">
        <v>2618</v>
      </c>
      <c r="CT312" s="25">
        <v>3475</v>
      </c>
      <c r="CU312" s="25">
        <v>17215</v>
      </c>
      <c r="CV312" s="18">
        <v>266</v>
      </c>
      <c r="CW312" s="18">
        <v>136</v>
      </c>
      <c r="CX312" s="25">
        <v>3322</v>
      </c>
      <c r="CY312" s="25">
        <v>32080</v>
      </c>
      <c r="CZ312" s="25">
        <v>29279</v>
      </c>
      <c r="DA312" s="25">
        <v>1360</v>
      </c>
      <c r="DB312" s="18">
        <v>250</v>
      </c>
      <c r="DC312" s="18">
        <v>864</v>
      </c>
      <c r="DD312" s="18">
        <v>92</v>
      </c>
      <c r="DE312" s="18">
        <v>235</v>
      </c>
      <c r="DF312" s="25">
        <v>32080</v>
      </c>
      <c r="DG312" s="25">
        <v>4975</v>
      </c>
      <c r="DH312" s="18">
        <v>89</v>
      </c>
      <c r="DI312" s="18">
        <v>34</v>
      </c>
      <c r="DJ312" s="25">
        <v>26615</v>
      </c>
      <c r="DK312" s="18">
        <v>63</v>
      </c>
      <c r="DL312" s="18">
        <v>304</v>
      </c>
      <c r="DM312" s="25">
        <f t="shared" si="981"/>
        <v>26950.330174563591</v>
      </c>
      <c r="DN312" s="17">
        <f t="shared" si="982"/>
        <v>0.82964463840399005</v>
      </c>
      <c r="DO312" s="17">
        <f t="shared" si="983"/>
        <v>1.9638403990024939E-3</v>
      </c>
      <c r="DP312" s="23">
        <f t="shared" si="984"/>
        <v>0.15891521197007483</v>
      </c>
      <c r="DQ312" s="23">
        <f t="shared" si="985"/>
        <v>0.84108478802992515</v>
      </c>
      <c r="DR312" s="25">
        <v>32080</v>
      </c>
      <c r="DS312" s="18">
        <v>146</v>
      </c>
      <c r="DT312" s="25">
        <v>18571</v>
      </c>
      <c r="DU312" s="25">
        <v>3577</v>
      </c>
      <c r="DV312" s="25">
        <v>1962</v>
      </c>
      <c r="DW312" s="18">
        <v>153</v>
      </c>
      <c r="DX312" s="25">
        <v>7173</v>
      </c>
      <c r="DY312" s="18">
        <v>498</v>
      </c>
      <c r="DZ312" s="17">
        <f t="shared" si="986"/>
        <v>0.75610972568578549</v>
      </c>
      <c r="EA312" s="17">
        <f t="shared" si="987"/>
        <v>0.24389027431421451</v>
      </c>
      <c r="EB312" s="25">
        <v>32080</v>
      </c>
      <c r="EC312" s="25">
        <v>9101</v>
      </c>
      <c r="ED312" s="25">
        <v>10714</v>
      </c>
      <c r="EE312" s="18">
        <v>1574</v>
      </c>
      <c r="EF312" s="17">
        <f t="shared" si="1128"/>
        <v>4.9064837905236906E-2</v>
      </c>
      <c r="EG312" s="25">
        <v>9940</v>
      </c>
      <c r="EH312" s="18">
        <v>751</v>
      </c>
      <c r="EI312" s="17">
        <f t="shared" si="988"/>
        <v>0.61767456359102246</v>
      </c>
      <c r="EJ312" s="17">
        <f t="shared" si="989"/>
        <v>0.3098503740648379</v>
      </c>
      <c r="EK312" s="69">
        <f t="shared" si="990"/>
        <v>0.54248753117206983</v>
      </c>
      <c r="EL312" s="27">
        <v>107465</v>
      </c>
      <c r="EM312" s="25">
        <v>68704</v>
      </c>
      <c r="EN312" s="25">
        <v>38761</v>
      </c>
      <c r="EO312" s="59">
        <v>0.63931512585492956</v>
      </c>
      <c r="EP312" s="25">
        <v>52888</v>
      </c>
      <c r="EQ312" s="25">
        <v>36411</v>
      </c>
      <c r="ER312" s="25">
        <v>16477</v>
      </c>
      <c r="ES312" s="59">
        <v>0.68845484798063838</v>
      </c>
      <c r="ET312" s="25">
        <v>54577</v>
      </c>
      <c r="EU312" s="25">
        <v>32293</v>
      </c>
      <c r="EV312" s="25">
        <v>22284</v>
      </c>
      <c r="EW312" s="59">
        <v>0.59169613573483337</v>
      </c>
      <c r="EX312" s="25">
        <v>25364</v>
      </c>
      <c r="EY312" s="25">
        <v>20752</v>
      </c>
      <c r="EZ312" s="25">
        <v>4612</v>
      </c>
      <c r="FA312" s="59">
        <v>0.81816748146979956</v>
      </c>
      <c r="FB312" s="25">
        <v>82101</v>
      </c>
      <c r="FC312" s="25">
        <v>47952</v>
      </c>
      <c r="FD312" s="25">
        <v>34149</v>
      </c>
      <c r="FE312" s="59">
        <v>0.58406109547995766</v>
      </c>
      <c r="FF312" s="25">
        <v>86691</v>
      </c>
      <c r="FG312" s="25">
        <v>36333</v>
      </c>
      <c r="FH312" s="25">
        <v>31793</v>
      </c>
      <c r="FI312" s="25">
        <v>18565</v>
      </c>
      <c r="FJ312" s="23">
        <f t="shared" si="991"/>
        <v>0.21415141133450993</v>
      </c>
      <c r="FK312" s="23">
        <f t="shared" si="992"/>
        <v>0.36673933857032448</v>
      </c>
      <c r="FL312" s="36">
        <f t="shared" si="993"/>
        <v>1.957069754915163</v>
      </c>
      <c r="FM312" s="25">
        <v>43623</v>
      </c>
      <c r="FN312" s="25">
        <v>17801</v>
      </c>
      <c r="FO312" s="17">
        <f t="shared" si="994"/>
        <v>0.40806455310272105</v>
      </c>
      <c r="FP312" s="25">
        <v>16825</v>
      </c>
      <c r="FQ312" s="17">
        <f t="shared" si="995"/>
        <v>0.3856910345459964</v>
      </c>
      <c r="FR312" s="25">
        <v>8997</v>
      </c>
      <c r="FS312" s="17">
        <f t="shared" si="996"/>
        <v>0.20624441235128257</v>
      </c>
      <c r="FT312" s="25">
        <v>43068</v>
      </c>
      <c r="FU312" s="25">
        <v>18532</v>
      </c>
      <c r="FV312" s="25">
        <v>14968</v>
      </c>
      <c r="FW312" s="17">
        <f t="shared" si="997"/>
        <v>0.22216030463453143</v>
      </c>
      <c r="FX312" s="17">
        <f t="shared" si="998"/>
        <v>0.34754341970836816</v>
      </c>
      <c r="FY312" s="25">
        <v>9568</v>
      </c>
      <c r="FZ312" s="25">
        <v>77304</v>
      </c>
      <c r="GA312" s="25">
        <v>33761</v>
      </c>
      <c r="GB312" s="25">
        <v>25214</v>
      </c>
      <c r="GC312" s="25">
        <v>11934</v>
      </c>
      <c r="GD312" s="25">
        <v>3845</v>
      </c>
      <c r="GE312" s="18">
        <v>106</v>
      </c>
      <c r="GF312" s="18">
        <v>2200</v>
      </c>
      <c r="GG312" s="18">
        <v>124</v>
      </c>
      <c r="GH312" s="18">
        <v>29</v>
      </c>
      <c r="GI312" s="18">
        <v>91</v>
      </c>
      <c r="GJ312" s="10">
        <f t="shared" si="999"/>
        <v>33761</v>
      </c>
      <c r="GK312" s="10">
        <f t="shared" si="1129"/>
        <v>43543</v>
      </c>
      <c r="GL312" s="10">
        <f t="shared" si="1130"/>
        <v>18329</v>
      </c>
      <c r="GM312" s="10">
        <f t="shared" si="1000"/>
        <v>58975</v>
      </c>
      <c r="GN312" s="10">
        <f t="shared" si="1131"/>
        <v>6395</v>
      </c>
      <c r="GO312" s="17">
        <f t="shared" si="1001"/>
        <v>0.43673031149746455</v>
      </c>
      <c r="GP312" s="17">
        <f t="shared" si="1132"/>
        <v>0.56326968850253545</v>
      </c>
      <c r="GQ312" s="17">
        <f t="shared" si="1133"/>
        <v>0.23710286660457414</v>
      </c>
      <c r="GR312" s="17">
        <f t="shared" si="1134"/>
        <v>8.2725344096036421E-2</v>
      </c>
      <c r="GS312" s="17">
        <f t="shared" si="1002"/>
        <v>0.40018627755355479</v>
      </c>
      <c r="GT312" s="25">
        <v>38069</v>
      </c>
      <c r="GU312" s="25">
        <v>14193</v>
      </c>
      <c r="GV312" s="25">
        <v>13998</v>
      </c>
      <c r="GW312" s="25">
        <v>6668</v>
      </c>
      <c r="GX312" s="25">
        <v>1978</v>
      </c>
      <c r="GY312" s="18">
        <v>62</v>
      </c>
      <c r="GZ312" s="18">
        <v>1008</v>
      </c>
      <c r="HA312" s="18">
        <v>66</v>
      </c>
      <c r="HB312" s="18">
        <v>15</v>
      </c>
      <c r="HC312" s="18">
        <v>81</v>
      </c>
      <c r="HD312" s="23">
        <f t="shared" si="1003"/>
        <v>0.37282303186319576</v>
      </c>
      <c r="HE312" s="23">
        <f t="shared" si="1004"/>
        <v>0.62717696813680424</v>
      </c>
      <c r="HF312" s="23">
        <f t="shared" si="1005"/>
        <v>0.25947621424255957</v>
      </c>
      <c r="HG312" s="23">
        <f t="shared" si="1006"/>
        <v>8.4320575796579894E-2</v>
      </c>
      <c r="HH312" s="25">
        <v>39235</v>
      </c>
      <c r="HI312" s="25">
        <v>19568</v>
      </c>
      <c r="HJ312" s="25">
        <v>11216</v>
      </c>
      <c r="HK312" s="25">
        <v>5266</v>
      </c>
      <c r="HL312" s="25">
        <v>1867</v>
      </c>
      <c r="HM312" s="18">
        <v>44</v>
      </c>
      <c r="HN312" s="18">
        <v>1192</v>
      </c>
      <c r="HO312" s="18">
        <v>58</v>
      </c>
      <c r="HP312" s="18">
        <v>14</v>
      </c>
      <c r="HQ312" s="18">
        <v>10</v>
      </c>
      <c r="HR312" s="23">
        <f t="shared" si="1007"/>
        <v>0.49873837135210908</v>
      </c>
      <c r="HS312" s="23">
        <f t="shared" si="1008"/>
        <v>0.50126162864789092</v>
      </c>
      <c r="HT312" s="80">
        <f t="shared" si="1009"/>
        <v>0.21539441824901237</v>
      </c>
      <c r="HU312" s="27">
        <v>132853</v>
      </c>
      <c r="HV312" s="18">
        <v>2681</v>
      </c>
      <c r="HW312" s="25">
        <v>6197</v>
      </c>
      <c r="HX312" s="18">
        <v>1464</v>
      </c>
      <c r="HY312" s="25">
        <v>36632</v>
      </c>
      <c r="HZ312" s="25">
        <v>16253</v>
      </c>
      <c r="IA312" s="18">
        <v>5245</v>
      </c>
      <c r="IB312" s="18">
        <v>1273</v>
      </c>
      <c r="IC312" s="25">
        <v>25125</v>
      </c>
      <c r="ID312" s="25">
        <v>26239</v>
      </c>
      <c r="IE312" s="25">
        <v>8378</v>
      </c>
      <c r="IF312" s="18">
        <v>725</v>
      </c>
      <c r="IG312" s="18">
        <v>2641</v>
      </c>
      <c r="IH312" s="17">
        <f t="shared" si="1010"/>
        <v>0.31984223163948122</v>
      </c>
      <c r="II312" s="17">
        <f t="shared" si="1011"/>
        <v>0.12233822344997855</v>
      </c>
      <c r="IJ312" s="30">
        <f t="shared" si="1012"/>
        <v>8.1740601735064295</v>
      </c>
      <c r="IK312" s="17">
        <f t="shared" si="1084"/>
        <v>0.11173841611349265</v>
      </c>
      <c r="IL312" s="25">
        <v>66501</v>
      </c>
      <c r="IM312" s="25">
        <v>1778</v>
      </c>
      <c r="IN312" s="25">
        <v>4294</v>
      </c>
      <c r="IO312" s="25">
        <v>998</v>
      </c>
      <c r="IP312" s="25">
        <v>25326</v>
      </c>
      <c r="IQ312" s="25">
        <v>9661</v>
      </c>
      <c r="IR312" s="25">
        <v>3202</v>
      </c>
      <c r="IS312" s="18">
        <v>787</v>
      </c>
      <c r="IT312" s="25">
        <v>12355</v>
      </c>
      <c r="IU312" s="25">
        <v>2486</v>
      </c>
      <c r="IV312" s="25">
        <v>3432</v>
      </c>
      <c r="IW312" s="18">
        <v>405</v>
      </c>
      <c r="IX312" s="25">
        <v>1777</v>
      </c>
      <c r="IY312" s="17">
        <f t="shared" si="1013"/>
        <v>0.68057623193636185</v>
      </c>
      <c r="IZ312" s="25">
        <v>66352</v>
      </c>
      <c r="JA312" s="18">
        <v>903</v>
      </c>
      <c r="JB312" s="25">
        <v>1903</v>
      </c>
      <c r="JC312" s="18">
        <v>466</v>
      </c>
      <c r="JD312" s="25">
        <v>11306</v>
      </c>
      <c r="JE312" s="25">
        <v>6592</v>
      </c>
      <c r="JF312" s="18">
        <v>2043</v>
      </c>
      <c r="JG312" s="18">
        <v>486</v>
      </c>
      <c r="JH312" s="25">
        <v>12770</v>
      </c>
      <c r="JI312" s="25">
        <v>23753</v>
      </c>
      <c r="JJ312" s="25">
        <v>4946</v>
      </c>
      <c r="JK312" s="18">
        <v>320</v>
      </c>
      <c r="JL312" s="18">
        <v>864</v>
      </c>
      <c r="JM312" s="80">
        <f t="shared" si="1014"/>
        <v>0.34984627441523991</v>
      </c>
      <c r="JN312" s="27">
        <v>132853</v>
      </c>
      <c r="JO312" s="25">
        <v>55439</v>
      </c>
      <c r="JP312" s="18">
        <v>127</v>
      </c>
      <c r="JQ312" s="18">
        <v>795</v>
      </c>
      <c r="JR312" s="25">
        <v>12911</v>
      </c>
      <c r="JS312" s="18">
        <v>167</v>
      </c>
      <c r="JT312" s="18">
        <v>1168</v>
      </c>
      <c r="JU312" s="18">
        <v>33</v>
      </c>
      <c r="JV312" s="18">
        <v>43</v>
      </c>
      <c r="JW312" s="25">
        <v>62170</v>
      </c>
      <c r="JX312" s="17">
        <f t="shared" si="1015"/>
        <v>0.46796082888606205</v>
      </c>
      <c r="JY312" s="17">
        <f t="shared" si="1016"/>
        <v>0.53203917111393795</v>
      </c>
      <c r="JZ312" s="25">
        <v>31643</v>
      </c>
      <c r="KA312" s="25">
        <v>19684</v>
      </c>
      <c r="KB312" s="18">
        <v>67</v>
      </c>
      <c r="KC312" s="18">
        <v>177</v>
      </c>
      <c r="KD312" s="25">
        <v>2468</v>
      </c>
      <c r="KE312" s="18">
        <v>23</v>
      </c>
      <c r="KF312" s="18">
        <v>88</v>
      </c>
      <c r="KG312" s="18">
        <v>22</v>
      </c>
      <c r="KH312" s="18">
        <v>8</v>
      </c>
      <c r="KI312" s="25">
        <v>9106</v>
      </c>
      <c r="KJ312" s="17">
        <f t="shared" si="1017"/>
        <v>0.28777296716493378</v>
      </c>
      <c r="KK312" s="25">
        <v>101210</v>
      </c>
      <c r="KL312" s="25">
        <v>35755</v>
      </c>
      <c r="KM312" s="18">
        <v>60</v>
      </c>
      <c r="KN312" s="18">
        <v>618</v>
      </c>
      <c r="KO312" s="25">
        <v>10443</v>
      </c>
      <c r="KP312" s="18">
        <v>144</v>
      </c>
      <c r="KQ312" s="18">
        <v>1080</v>
      </c>
      <c r="KR312" s="18">
        <v>11</v>
      </c>
      <c r="KS312" s="18">
        <v>35</v>
      </c>
      <c r="KT312" s="25">
        <v>53064</v>
      </c>
      <c r="KU312" s="69">
        <f t="shared" si="1095"/>
        <v>0.52429601818002169</v>
      </c>
      <c r="KV312" s="27">
        <v>174652</v>
      </c>
      <c r="KW312" s="25">
        <v>168934</v>
      </c>
      <c r="KX312" s="25">
        <v>5718</v>
      </c>
      <c r="KY312" s="59">
        <v>3.2739390330485764E-2</v>
      </c>
      <c r="KZ312" s="18">
        <v>2717</v>
      </c>
      <c r="LA312" s="18">
        <v>2407</v>
      </c>
      <c r="LB312" s="18">
        <v>2278</v>
      </c>
      <c r="LC312" s="18">
        <v>2365</v>
      </c>
      <c r="LD312" s="25">
        <v>87442</v>
      </c>
      <c r="LE312" s="25">
        <v>84636</v>
      </c>
      <c r="LF312" s="25">
        <v>2806</v>
      </c>
      <c r="LG312" s="59">
        <v>3.2089842409825944E-2</v>
      </c>
      <c r="LH312" s="25">
        <v>87210</v>
      </c>
      <c r="LI312" s="25">
        <v>84298</v>
      </c>
      <c r="LJ312" s="25">
        <v>2912</v>
      </c>
      <c r="LK312" s="35">
        <v>3.3390666208003669E-2</v>
      </c>
      <c r="LL312" s="27">
        <v>32080</v>
      </c>
      <c r="LM312" s="18">
        <v>608</v>
      </c>
      <c r="LN312" s="25">
        <v>16879</v>
      </c>
      <c r="LO312" s="25">
        <v>10424</v>
      </c>
      <c r="LP312" s="18">
        <v>1191</v>
      </c>
      <c r="LQ312" s="18">
        <v>925</v>
      </c>
      <c r="LR312" s="18">
        <v>2053</v>
      </c>
      <c r="LS312" s="23">
        <f t="shared" si="1018"/>
        <v>6.3996259351620954E-2</v>
      </c>
      <c r="LT312" s="23">
        <f t="shared" si="1019"/>
        <v>0.93600374064837899</v>
      </c>
      <c r="LU312" s="17">
        <f t="shared" si="1020"/>
        <v>0.54510598503740648</v>
      </c>
      <c r="LV312" s="25">
        <v>32080</v>
      </c>
      <c r="LW312" s="25">
        <v>12252</v>
      </c>
      <c r="LX312" s="18">
        <v>447</v>
      </c>
      <c r="LY312" s="25">
        <v>4951</v>
      </c>
      <c r="LZ312" s="25">
        <v>2590</v>
      </c>
      <c r="MA312" s="25">
        <v>1557</v>
      </c>
      <c r="MB312" s="25">
        <v>3561</v>
      </c>
      <c r="MC312" s="25">
        <v>4655</v>
      </c>
      <c r="MD312" s="25">
        <v>1865</v>
      </c>
      <c r="ME312" s="18">
        <v>1</v>
      </c>
      <c r="MF312" s="18">
        <v>201</v>
      </c>
      <c r="MG312" s="17">
        <f t="shared" si="1021"/>
        <v>0.30464463840399003</v>
      </c>
      <c r="MH312" s="17">
        <f t="shared" si="1022"/>
        <v>0.60832294264339148</v>
      </c>
      <c r="MI312" s="25">
        <v>32080</v>
      </c>
      <c r="MJ312" s="25">
        <v>13351</v>
      </c>
      <c r="MK312" s="18">
        <v>570</v>
      </c>
      <c r="ML312" s="25">
        <v>5430</v>
      </c>
      <c r="MM312" s="25">
        <v>2441</v>
      </c>
      <c r="MN312" s="25">
        <v>1586</v>
      </c>
      <c r="MO312" s="25">
        <v>3926</v>
      </c>
      <c r="MP312" s="25">
        <v>4551</v>
      </c>
      <c r="MQ312" s="18">
        <v>13</v>
      </c>
      <c r="MR312" s="18">
        <v>1</v>
      </c>
      <c r="MS312" s="18">
        <v>211</v>
      </c>
      <c r="MT312" s="17">
        <f t="shared" si="1023"/>
        <v>0.74548004987531169</v>
      </c>
      <c r="MU312" s="69">
        <f t="shared" si="1024"/>
        <v>0.57671446384039893</v>
      </c>
      <c r="MV312" s="27">
        <v>32080</v>
      </c>
      <c r="MW312" s="25">
        <v>8490</v>
      </c>
      <c r="MX312" s="25">
        <v>6131</v>
      </c>
      <c r="MY312" s="25">
        <v>3125</v>
      </c>
      <c r="MZ312" s="18">
        <v>691</v>
      </c>
      <c r="NA312" s="18">
        <v>97</v>
      </c>
      <c r="NB312" s="25">
        <v>3737</v>
      </c>
      <c r="NC312" s="25">
        <v>9484</v>
      </c>
      <c r="ND312" s="18">
        <v>325</v>
      </c>
      <c r="NE312" s="17">
        <f t="shared" si="1025"/>
        <v>0.26465087281795513</v>
      </c>
      <c r="NF312" s="10">
        <f t="shared" si="1026"/>
        <v>45183.31421446384</v>
      </c>
      <c r="NG312" s="17">
        <f t="shared" si="1027"/>
        <v>0.5633104738154614</v>
      </c>
      <c r="NH312" s="25">
        <v>32080</v>
      </c>
      <c r="NI312" s="25">
        <v>2792</v>
      </c>
      <c r="NJ312" s="18">
        <v>7</v>
      </c>
      <c r="NK312" s="18">
        <v>277</v>
      </c>
      <c r="NL312" s="18">
        <v>16</v>
      </c>
      <c r="NM312" s="25">
        <v>28535</v>
      </c>
      <c r="NN312" s="18">
        <v>432</v>
      </c>
      <c r="NO312" s="18">
        <v>13</v>
      </c>
      <c r="NP312" s="18">
        <v>1</v>
      </c>
      <c r="NQ312" s="32">
        <v>7</v>
      </c>
      <c r="NR312" s="27">
        <v>32080</v>
      </c>
      <c r="NS312" s="37">
        <f t="shared" si="1028"/>
        <v>0.99663341645885284</v>
      </c>
      <c r="NT312" s="37">
        <f t="shared" si="1029"/>
        <v>0.26892819482592928</v>
      </c>
      <c r="NU312" s="37">
        <f t="shared" si="1030"/>
        <v>1.0033779557112474</v>
      </c>
      <c r="NV312" s="17">
        <f t="shared" si="1031"/>
        <v>0.20374715631279411</v>
      </c>
      <c r="NW312" s="10">
        <f t="shared" si="1032"/>
        <v>17204</v>
      </c>
      <c r="NX312" s="17">
        <f t="shared" si="1033"/>
        <v>0.53628428927680794</v>
      </c>
      <c r="NY312" s="19">
        <f t="shared" si="1034"/>
        <v>0.31004343203157381</v>
      </c>
      <c r="NZ312" s="25">
        <v>6759</v>
      </c>
      <c r="OA312" s="25">
        <v>14876</v>
      </c>
      <c r="OB312" s="25">
        <v>2296</v>
      </c>
      <c r="OC312" s="25">
        <v>6752</v>
      </c>
      <c r="OD312" s="18">
        <v>492</v>
      </c>
      <c r="OE312" s="18">
        <v>797</v>
      </c>
      <c r="OF312" s="17">
        <f t="shared" si="1035"/>
        <v>0.21047381546134664</v>
      </c>
      <c r="OG312" s="17">
        <f t="shared" si="1036"/>
        <v>0.21069201995012468</v>
      </c>
      <c r="OH312" s="17">
        <f t="shared" si="1037"/>
        <v>0.46371571072319201</v>
      </c>
      <c r="OI312" s="69">
        <f t="shared" si="1038"/>
        <v>2.4844139650872819E-2</v>
      </c>
      <c r="OJ312" s="27">
        <v>32080</v>
      </c>
      <c r="OK312" s="18">
        <v>1157</v>
      </c>
      <c r="OL312" s="25">
        <v>19539</v>
      </c>
      <c r="OM312" s="25">
        <v>1660</v>
      </c>
      <c r="ON312" s="25">
        <v>1429</v>
      </c>
      <c r="OO312" s="18">
        <v>12</v>
      </c>
      <c r="OP312" s="18">
        <v>9</v>
      </c>
      <c r="OQ312" s="25">
        <v>7703</v>
      </c>
      <c r="OR312" s="69">
        <f t="shared" si="1039"/>
        <v>0.68996259351620948</v>
      </c>
      <c r="OS312" s="22">
        <v>37221</v>
      </c>
      <c r="OT312" s="22">
        <v>37221</v>
      </c>
      <c r="OU312" s="38">
        <f t="shared" si="1097"/>
        <v>0.63384023295812542</v>
      </c>
      <c r="OV312" s="39">
        <v>1.0108704763439993</v>
      </c>
      <c r="OW312" s="22">
        <v>3762561</v>
      </c>
      <c r="OX312" s="36">
        <f t="shared" si="1098"/>
        <v>153956470.998</v>
      </c>
      <c r="OY312" s="36">
        <f t="shared" si="1099"/>
        <v>2521885.8277023938</v>
      </c>
      <c r="OZ312" s="22">
        <v>16563</v>
      </c>
      <c r="PA312" s="22">
        <v>16563</v>
      </c>
      <c r="PB312" s="38">
        <f t="shared" si="1100"/>
        <v>0.28205302862592169</v>
      </c>
      <c r="PC312" s="39">
        <v>0.75929179496468036</v>
      </c>
      <c r="PD312" s="22">
        <v>1257615</v>
      </c>
      <c r="PE312" s="40">
        <f t="shared" si="1040"/>
        <v>51459090.57</v>
      </c>
      <c r="PF312" s="36">
        <f t="shared" si="1041"/>
        <v>5087439.3476457382</v>
      </c>
      <c r="PG312" s="22">
        <v>190</v>
      </c>
      <c r="PH312" s="22">
        <v>190</v>
      </c>
      <c r="PI312" s="38">
        <f t="shared" si="1101"/>
        <v>3.2355295199495938E-3</v>
      </c>
      <c r="PJ312" s="39">
        <v>0.12689473684210525</v>
      </c>
      <c r="PK312" s="22">
        <v>2411</v>
      </c>
      <c r="PL312" s="41">
        <f t="shared" si="1042"/>
        <v>98653.297999999995</v>
      </c>
      <c r="PM312" s="36">
        <f t="shared" si="1043"/>
        <v>15531.858926367333</v>
      </c>
      <c r="PN312" s="22">
        <v>2418</v>
      </c>
      <c r="PO312" s="22">
        <v>2418</v>
      </c>
      <c r="PP312" s="38">
        <f t="shared" si="1102"/>
        <v>4.1176370417042724E-2</v>
      </c>
      <c r="PQ312" s="39">
        <v>0.57311414392059556</v>
      </c>
      <c r="PR312" s="22">
        <v>138579</v>
      </c>
      <c r="PS312" s="41">
        <f t="shared" si="1044"/>
        <v>5670375.5219999999</v>
      </c>
      <c r="PT312" s="36">
        <f t="shared" si="1045"/>
        <v>317044.17150603991</v>
      </c>
      <c r="PU312" s="22"/>
      <c r="PV312" s="22"/>
      <c r="PW312" s="38">
        <f t="shared" si="1103"/>
        <v>0</v>
      </c>
      <c r="PX312" s="39">
        <v>0</v>
      </c>
      <c r="PY312" s="22"/>
      <c r="PZ312" s="36">
        <f t="shared" si="1046"/>
        <v>0</v>
      </c>
      <c r="QA312" s="22"/>
      <c r="QB312" s="22"/>
      <c r="QC312" s="39">
        <v>0</v>
      </c>
      <c r="QD312" s="22"/>
      <c r="QE312" s="22">
        <f t="shared" si="1047"/>
        <v>0</v>
      </c>
      <c r="QF312" s="22"/>
      <c r="QG312" s="22">
        <v>2331</v>
      </c>
      <c r="QH312" s="22">
        <v>2331</v>
      </c>
      <c r="QI312" s="38">
        <f t="shared" si="1104"/>
        <v>3.9694838478960541E-2</v>
      </c>
      <c r="QJ312" s="39">
        <v>0.27483912483912482</v>
      </c>
      <c r="QK312" s="22">
        <v>64065</v>
      </c>
      <c r="QL312" s="42">
        <f t="shared" si="1048"/>
        <v>68.467922779922773</v>
      </c>
      <c r="QM312" s="22">
        <f t="shared" si="1105"/>
        <v>0</v>
      </c>
      <c r="QN312" s="22"/>
      <c r="QO312" s="22"/>
      <c r="QP312" s="38">
        <f t="shared" si="1106"/>
        <v>0</v>
      </c>
      <c r="QQ312" s="39">
        <v>0</v>
      </c>
      <c r="QR312" s="22"/>
      <c r="QS312" s="36">
        <f t="shared" si="1049"/>
        <v>0</v>
      </c>
      <c r="QT312" s="22"/>
      <c r="QU312" s="22"/>
      <c r="QV312" s="38">
        <f t="shared" si="1107"/>
        <v>0</v>
      </c>
      <c r="QW312" s="39">
        <v>0</v>
      </c>
      <c r="QX312" s="22"/>
      <c r="QY312" s="36">
        <f t="shared" si="1050"/>
        <v>0</v>
      </c>
      <c r="QZ312" s="22"/>
      <c r="RA312" s="22"/>
      <c r="RB312" s="38">
        <f t="shared" si="1108"/>
        <v>0</v>
      </c>
      <c r="RC312" s="39">
        <v>0</v>
      </c>
      <c r="RD312" s="22"/>
      <c r="RE312" s="36">
        <f t="shared" si="1051"/>
        <v>0</v>
      </c>
      <c r="RF312" s="10">
        <f t="shared" si="1109"/>
        <v>58723</v>
      </c>
      <c r="RG312" s="10">
        <f t="shared" si="1110"/>
        <v>58723</v>
      </c>
      <c r="RH312" s="17">
        <f t="shared" si="1111"/>
        <v>7.5526711450483786E-2</v>
      </c>
      <c r="RI312" s="17">
        <f t="shared" si="1112"/>
        <v>1.7255400735033115E-3</v>
      </c>
      <c r="RJ312" s="17">
        <f t="shared" si="1113"/>
        <v>0.31753909059267976</v>
      </c>
      <c r="RK312" s="17">
        <f t="shared" si="1114"/>
        <v>0.6405765265625194</v>
      </c>
      <c r="RL312" s="17">
        <f t="shared" si="1115"/>
        <v>3.9920093444300836E-2</v>
      </c>
      <c r="RM312" s="17">
        <f t="shared" si="1116"/>
        <v>0</v>
      </c>
      <c r="RN312" s="17">
        <f t="shared" si="1117"/>
        <v>0</v>
      </c>
      <c r="RO312" s="17">
        <f t="shared" si="1118"/>
        <v>0</v>
      </c>
      <c r="RP312" s="17">
        <f t="shared" si="1119"/>
        <v>0</v>
      </c>
      <c r="RQ312" s="17">
        <f t="shared" si="1120"/>
        <v>8.6210254625659336E-6</v>
      </c>
      <c r="RR312" s="36">
        <f t="shared" si="1121"/>
        <v>7941969.6737033194</v>
      </c>
      <c r="RS312" s="36">
        <f t="shared" si="1122"/>
        <v>45.473110377798818</v>
      </c>
      <c r="RT312" s="10">
        <f t="shared" si="1123"/>
        <v>0</v>
      </c>
      <c r="RU312" s="17">
        <f t="shared" si="1124"/>
        <v>0</v>
      </c>
      <c r="RV312" s="37">
        <f t="shared" si="1125"/>
        <v>2.9741668511486128</v>
      </c>
      <c r="RW312" s="36">
        <f t="shared" si="1126"/>
        <v>0.3362286146164945</v>
      </c>
      <c r="RX312" s="85">
        <v>-1.238667</v>
      </c>
      <c r="RY312" s="93">
        <v>157</v>
      </c>
      <c r="RZ312" s="43" t="b">
        <v>0</v>
      </c>
      <c r="SA312" s="18" t="b">
        <v>0</v>
      </c>
      <c r="SB312" s="18" t="b">
        <v>0</v>
      </c>
      <c r="SC312" s="18" t="b">
        <v>0</v>
      </c>
      <c r="SD312" s="18" t="b">
        <v>0</v>
      </c>
      <c r="SE312" s="32" t="b">
        <v>0</v>
      </c>
      <c r="SF312" s="43" t="b">
        <v>1</v>
      </c>
      <c r="SG312" s="18" t="b">
        <v>1</v>
      </c>
      <c r="SH312" s="18">
        <v>26</v>
      </c>
      <c r="SI312" s="18">
        <v>2</v>
      </c>
      <c r="SJ312" s="22">
        <v>1</v>
      </c>
      <c r="SK312" s="22">
        <v>3</v>
      </c>
      <c r="SL312" s="22">
        <v>35</v>
      </c>
      <c r="SM312" s="22">
        <v>19</v>
      </c>
      <c r="SN312" s="18">
        <v>12</v>
      </c>
      <c r="SO312" s="18">
        <v>1030</v>
      </c>
      <c r="SP312" s="18">
        <v>5026</v>
      </c>
      <c r="SQ312" s="17">
        <f t="shared" si="1052"/>
        <v>4.1322314049586778E-3</v>
      </c>
      <c r="SR312" s="17">
        <f t="shared" si="1053"/>
        <v>6.4676616915422883E-2</v>
      </c>
      <c r="SS312" s="17">
        <f t="shared" si="1054"/>
        <v>3.0303030303030304E-2</v>
      </c>
      <c r="ST312" s="17">
        <f t="shared" si="1055"/>
        <v>1.7351598173515982E-2</v>
      </c>
      <c r="SU312" s="17">
        <f t="shared" si="1056"/>
        <v>2.0467336151358925E-2</v>
      </c>
      <c r="SV312" s="17">
        <f t="shared" si="1127"/>
        <v>5.0846257347213368E-2</v>
      </c>
      <c r="SW312" s="17">
        <f t="shared" si="1057"/>
        <v>0.2</v>
      </c>
      <c r="SX312" s="17">
        <f t="shared" si="1058"/>
        <v>0.54166666666666663</v>
      </c>
      <c r="SY312" s="17">
        <f t="shared" si="1059"/>
        <v>4.1304347826086954E-2</v>
      </c>
      <c r="SZ312" s="17">
        <f t="shared" si="1060"/>
        <v>3.3199645385832026E-2</v>
      </c>
      <c r="TA312" s="17">
        <f t="shared" si="1061"/>
        <v>0.20845431795999175</v>
      </c>
      <c r="TB312" s="24">
        <f t="shared" si="1096"/>
        <v>4.7972141320283335</v>
      </c>
      <c r="TC312" s="69">
        <f t="shared" si="1063"/>
        <v>7.7374421484327962E-3</v>
      </c>
      <c r="TD312" s="17">
        <f t="shared" si="1085"/>
        <v>3.3621664187095441E-4</v>
      </c>
      <c r="TE312" s="95">
        <v>112</v>
      </c>
      <c r="TF312" s="71"/>
      <c r="TG312" s="71"/>
      <c r="TH312" s="71">
        <v>53</v>
      </c>
      <c r="TI312" s="71">
        <v>8</v>
      </c>
      <c r="TJ312" s="71">
        <v>4</v>
      </c>
      <c r="TK312" s="71">
        <v>157</v>
      </c>
      <c r="TL312" s="71">
        <v>1</v>
      </c>
      <c r="TM312" s="71">
        <v>33</v>
      </c>
      <c r="TN312" s="71">
        <v>17</v>
      </c>
      <c r="TO312" s="71"/>
      <c r="TP312" s="71">
        <v>4</v>
      </c>
      <c r="TQ312" s="71">
        <v>56</v>
      </c>
      <c r="TR312" s="72">
        <v>51</v>
      </c>
      <c r="TS312" s="72">
        <v>4</v>
      </c>
      <c r="TT312" s="72"/>
      <c r="TU312" s="72"/>
      <c r="TV312" s="72">
        <v>43</v>
      </c>
      <c r="TW312" s="72">
        <v>4</v>
      </c>
      <c r="TX312" s="72">
        <v>2</v>
      </c>
      <c r="TY312" s="72">
        <v>18</v>
      </c>
      <c r="TZ312" s="72">
        <v>129</v>
      </c>
      <c r="UA312" s="72">
        <v>1</v>
      </c>
      <c r="UB312" s="72">
        <v>63</v>
      </c>
      <c r="UC312" s="72">
        <v>20</v>
      </c>
      <c r="UD312" s="72">
        <v>14</v>
      </c>
      <c r="UE312" s="72">
        <v>1</v>
      </c>
      <c r="UF312" s="72">
        <v>6</v>
      </c>
      <c r="UG312" s="72">
        <v>45</v>
      </c>
      <c r="UH312" s="72">
        <v>5</v>
      </c>
      <c r="UI312" s="72">
        <v>87</v>
      </c>
      <c r="UJ312" s="73">
        <v>102</v>
      </c>
      <c r="UK312" s="73">
        <v>9</v>
      </c>
      <c r="UL312" s="73">
        <v>1</v>
      </c>
      <c r="UM312" s="73"/>
      <c r="UN312" s="73">
        <v>129</v>
      </c>
      <c r="UO312" s="73">
        <v>4</v>
      </c>
      <c r="UP312" s="73">
        <v>82</v>
      </c>
      <c r="UQ312" s="73">
        <v>27</v>
      </c>
      <c r="UR312" s="73">
        <v>262</v>
      </c>
      <c r="US312" s="73">
        <v>79</v>
      </c>
      <c r="UT312" s="73">
        <v>40</v>
      </c>
      <c r="UU312" s="73">
        <v>16</v>
      </c>
      <c r="UV312" s="73">
        <v>18</v>
      </c>
      <c r="UW312" s="73"/>
      <c r="UX312" s="73">
        <v>1</v>
      </c>
      <c r="UY312" s="73">
        <v>56</v>
      </c>
      <c r="UZ312" s="73">
        <v>6</v>
      </c>
      <c r="VA312" s="73">
        <v>94</v>
      </c>
      <c r="VB312" s="73">
        <v>122</v>
      </c>
      <c r="VC312" s="73">
        <v>9</v>
      </c>
      <c r="VD312" s="73">
        <v>1</v>
      </c>
      <c r="VE312" s="73">
        <v>3</v>
      </c>
      <c r="VF312" s="73">
        <v>108</v>
      </c>
      <c r="VG312" s="73">
        <v>4</v>
      </c>
      <c r="VH312" s="73">
        <v>24</v>
      </c>
      <c r="VI312" s="73">
        <v>26</v>
      </c>
      <c r="VJ312" s="73">
        <v>180</v>
      </c>
      <c r="VK312" s="73">
        <v>111</v>
      </c>
      <c r="VL312" s="73">
        <v>44</v>
      </c>
      <c r="VM312" s="73">
        <v>16</v>
      </c>
      <c r="VN312" s="73">
        <v>15</v>
      </c>
      <c r="VO312" s="73"/>
      <c r="VP312" s="73">
        <v>103</v>
      </c>
      <c r="VQ312" s="73">
        <v>6</v>
      </c>
      <c r="VR312" s="73">
        <v>99</v>
      </c>
      <c r="VS312" s="73">
        <v>90</v>
      </c>
      <c r="VT312" s="73">
        <v>9</v>
      </c>
      <c r="VU312" s="73"/>
      <c r="VV312" s="73">
        <v>48</v>
      </c>
      <c r="VW312" s="73">
        <v>75</v>
      </c>
      <c r="VX312" s="73"/>
      <c r="VY312" s="73">
        <v>66</v>
      </c>
      <c r="VZ312" s="73"/>
      <c r="WA312" s="73">
        <v>238</v>
      </c>
      <c r="WB312" s="73"/>
      <c r="WC312" s="73">
        <v>63</v>
      </c>
      <c r="WD312" s="73">
        <v>30</v>
      </c>
      <c r="WE312" s="73">
        <v>6</v>
      </c>
      <c r="WF312" s="73">
        <v>31</v>
      </c>
      <c r="WG312" s="73"/>
      <c r="WH312" s="73"/>
      <c r="WI312" s="73"/>
      <c r="WJ312" s="73">
        <v>6</v>
      </c>
      <c r="WK312" s="73">
        <v>26</v>
      </c>
      <c r="WL312" s="73"/>
      <c r="WM312" s="73"/>
      <c r="WN312" s="73">
        <v>73</v>
      </c>
      <c r="WO312" s="22">
        <f t="shared" si="1064"/>
        <v>477</v>
      </c>
      <c r="WP312" s="22">
        <f t="shared" si="1065"/>
        <v>22</v>
      </c>
      <c r="WQ312" s="22">
        <f t="shared" si="1066"/>
        <v>2</v>
      </c>
      <c r="WR312" s="22">
        <f t="shared" si="1067"/>
        <v>51</v>
      </c>
      <c r="WS312" s="22">
        <f t="shared" si="1068"/>
        <v>408</v>
      </c>
      <c r="WT312" s="22">
        <f t="shared" si="1069"/>
        <v>20</v>
      </c>
      <c r="WU312" s="22">
        <f t="shared" si="1070"/>
        <v>178</v>
      </c>
      <c r="WV312" s="22">
        <f t="shared" si="1071"/>
        <v>71</v>
      </c>
      <c r="WW312" s="22">
        <f t="shared" si="1072"/>
        <v>966</v>
      </c>
      <c r="WX312" s="22">
        <f t="shared" si="1073"/>
        <v>2</v>
      </c>
      <c r="WY312" s="22">
        <f t="shared" si="1074"/>
        <v>349</v>
      </c>
      <c r="WZ312" s="22">
        <f t="shared" si="1075"/>
        <v>104</v>
      </c>
      <c r="XA312" s="22">
        <f t="shared" si="1076"/>
        <v>46</v>
      </c>
      <c r="XB312" s="22">
        <f t="shared" si="1077"/>
        <v>82</v>
      </c>
      <c r="XC312" s="22">
        <f t="shared" si="1078"/>
        <v>6</v>
      </c>
      <c r="XD312" s="22">
        <f t="shared" si="1079"/>
        <v>1</v>
      </c>
      <c r="XE312" s="22">
        <f t="shared" si="1080"/>
        <v>210</v>
      </c>
      <c r="XF312" s="22">
        <f t="shared" si="1081"/>
        <v>47</v>
      </c>
      <c r="XG312" s="93">
        <f t="shared" si="1082"/>
        <v>409</v>
      </c>
    </row>
    <row r="313" spans="1:631" ht="17.100000000000001" customHeight="1" x14ac:dyDescent="0.2">
      <c r="A313" s="101"/>
      <c r="B313" s="27" t="s">
        <v>560</v>
      </c>
      <c r="C313" s="535" t="s">
        <v>561</v>
      </c>
      <c r="D313" s="25" t="s">
        <v>619</v>
      </c>
      <c r="E313" s="535" t="s">
        <v>620</v>
      </c>
      <c r="F313" s="25" t="s">
        <v>621</v>
      </c>
      <c r="G313" s="535" t="s">
        <v>620</v>
      </c>
      <c r="H313" s="25">
        <v>71</v>
      </c>
      <c r="I313" s="28">
        <v>20</v>
      </c>
      <c r="J313" s="17">
        <f t="shared" si="948"/>
        <v>0.59245608531994987</v>
      </c>
      <c r="K313" s="17">
        <f t="shared" si="949"/>
        <v>0.54812317022166457</v>
      </c>
      <c r="L313" s="17">
        <f t="shared" si="950"/>
        <v>1.0710647586708708E-2</v>
      </c>
      <c r="M313" s="17">
        <f t="shared" si="951"/>
        <v>8.5330605471069354E-2</v>
      </c>
      <c r="N313" s="17">
        <f t="shared" si="952"/>
        <v>0.277015654393241</v>
      </c>
      <c r="O313" s="17">
        <f t="shared" si="953"/>
        <v>0.32624947720618985</v>
      </c>
      <c r="P313" s="17">
        <f t="shared" si="954"/>
        <v>0.73987185235539998</v>
      </c>
      <c r="Q313" s="17">
        <f t="shared" si="955"/>
        <v>0.52574038070262696</v>
      </c>
      <c r="R313" s="69">
        <f t="shared" si="956"/>
        <v>0.70446330732872131</v>
      </c>
      <c r="S313" s="422">
        <f t="shared" si="957"/>
        <v>0.42332902006506345</v>
      </c>
      <c r="T313" s="17">
        <f t="shared" si="1083"/>
        <v>0.57667097993493655</v>
      </c>
      <c r="U313" s="10">
        <f t="shared" si="958"/>
        <v>99250.265685621998</v>
      </c>
      <c r="V313" s="32">
        <v>2</v>
      </c>
      <c r="W313" s="550">
        <f t="shared" si="959"/>
        <v>-0.9892893524132913</v>
      </c>
      <c r="X313" s="550">
        <f t="shared" si="960"/>
        <v>0.31221790895395235</v>
      </c>
      <c r="Y313" s="550">
        <f t="shared" si="961"/>
        <v>0.68778209104604771</v>
      </c>
      <c r="Z313" s="551">
        <f t="shared" si="962"/>
        <v>118373.48790784423</v>
      </c>
      <c r="AA313" s="426">
        <f t="shared" si="963"/>
        <v>0.25978304446600703</v>
      </c>
      <c r="AB313" s="59">
        <f t="shared" si="964"/>
        <v>0.75543694734326461</v>
      </c>
      <c r="AC313" s="59">
        <f t="shared" si="965"/>
        <v>0.31169074047590234</v>
      </c>
      <c r="AD313" s="59">
        <f t="shared" si="966"/>
        <v>0.277015654393241</v>
      </c>
      <c r="AE313" s="59">
        <f t="shared" si="967"/>
        <v>0.47425961929737304</v>
      </c>
      <c r="AF313" s="59">
        <f t="shared" si="968"/>
        <v>0.15179318276871601</v>
      </c>
      <c r="AG313" s="59">
        <f t="shared" si="969"/>
        <v>0.38689355918025931</v>
      </c>
      <c r="AH313" s="59">
        <f t="shared" si="970"/>
        <v>0.32624947720618985</v>
      </c>
      <c r="AI313" s="59">
        <f t="shared" si="971"/>
        <v>0.67299247176913424</v>
      </c>
      <c r="AJ313" s="59">
        <f t="shared" si="972"/>
        <v>0.51191969887076538</v>
      </c>
      <c r="AK313" s="59">
        <f t="shared" si="973"/>
        <v>0.26012814764460002</v>
      </c>
      <c r="AL313" s="35">
        <f t="shared" si="974"/>
        <v>1.0710647586708708E-2</v>
      </c>
      <c r="AM313" s="27">
        <v>172109</v>
      </c>
      <c r="AN313" s="25">
        <v>82749</v>
      </c>
      <c r="AO313" s="25">
        <v>89360</v>
      </c>
      <c r="AP313" s="17">
        <f t="shared" si="975"/>
        <v>3.3428146344229013E-3</v>
      </c>
      <c r="AQ313" s="63">
        <v>92.601835273052828</v>
      </c>
      <c r="AR313" s="58">
        <v>3920.8686926400001</v>
      </c>
      <c r="AS313" s="24">
        <f t="shared" si="976"/>
        <v>43.895629640204945</v>
      </c>
      <c r="AT313" s="17">
        <f t="shared" si="1135"/>
        <v>3.790870746954042E-2</v>
      </c>
      <c r="AU313" s="25">
        <v>162297</v>
      </c>
      <c r="AV313" s="25">
        <v>75608</v>
      </c>
      <c r="AW313" s="25">
        <v>86689</v>
      </c>
      <c r="AX313" s="25">
        <v>9812</v>
      </c>
      <c r="AY313" s="25">
        <v>7141</v>
      </c>
      <c r="AZ313" s="25">
        <v>2671</v>
      </c>
      <c r="BA313" s="25">
        <v>44711</v>
      </c>
      <c r="BB313" s="25">
        <v>21501</v>
      </c>
      <c r="BC313" s="25">
        <v>23210</v>
      </c>
      <c r="BD313" s="63">
        <v>92.636794485135724</v>
      </c>
      <c r="BE313" s="25">
        <v>127398</v>
      </c>
      <c r="BF313" s="25">
        <v>61248</v>
      </c>
      <c r="BG313" s="25">
        <v>66150</v>
      </c>
      <c r="BH313" s="63">
        <v>92.589569160997726</v>
      </c>
      <c r="BI313" s="17">
        <v>0.25978304446600703</v>
      </c>
      <c r="BJ313" s="25">
        <v>52446</v>
      </c>
      <c r="BK313" s="25">
        <v>110585</v>
      </c>
      <c r="BL313" s="25">
        <v>9078</v>
      </c>
      <c r="BM313" s="17">
        <v>0.55635031875932539</v>
      </c>
      <c r="BN313" s="10">
        <f t="shared" si="977"/>
        <v>76356.10298865127</v>
      </c>
      <c r="BO313" s="29">
        <v>0.47425961929737304</v>
      </c>
      <c r="BP313" s="30">
        <f t="shared" si="978"/>
        <v>0.52574038070262696</v>
      </c>
      <c r="BQ313" s="31">
        <v>8.2090699461952337</v>
      </c>
      <c r="BR313" s="25">
        <v>119663</v>
      </c>
      <c r="BS313" s="25">
        <v>32389</v>
      </c>
      <c r="BT313" s="25">
        <v>72726</v>
      </c>
      <c r="BU313" s="25">
        <v>9832</v>
      </c>
      <c r="BV313" s="25">
        <v>3184</v>
      </c>
      <c r="BW313" s="18">
        <v>1532</v>
      </c>
      <c r="BX313" s="25">
        <v>38256</v>
      </c>
      <c r="BY313" s="25">
        <v>27508</v>
      </c>
      <c r="BZ313" s="25">
        <v>10748</v>
      </c>
      <c r="CA313" s="59">
        <v>0.28094939355918025</v>
      </c>
      <c r="CB313" s="25">
        <v>162297</v>
      </c>
      <c r="CC313" s="25">
        <v>9812</v>
      </c>
      <c r="CD313" s="17">
        <f t="shared" si="979"/>
        <v>6.0457063285211679E-2</v>
      </c>
      <c r="CE313" s="25">
        <v>2013</v>
      </c>
      <c r="CF313" s="25">
        <v>5212</v>
      </c>
      <c r="CG313" s="25">
        <v>7906</v>
      </c>
      <c r="CH313" s="25">
        <v>8448</v>
      </c>
      <c r="CI313" s="25">
        <v>6140</v>
      </c>
      <c r="CJ313" s="25">
        <v>3842</v>
      </c>
      <c r="CK313" s="25">
        <v>2169</v>
      </c>
      <c r="CL313" s="18">
        <v>1336</v>
      </c>
      <c r="CM313" s="18">
        <v>1190</v>
      </c>
      <c r="CN313" s="26">
        <v>4.2423933500627351</v>
      </c>
      <c r="CO313" s="27">
        <v>38256</v>
      </c>
      <c r="CP313" s="34">
        <f t="shared" si="980"/>
        <v>4.4988759933082392</v>
      </c>
      <c r="CQ313" s="25">
        <v>696</v>
      </c>
      <c r="CR313" s="25">
        <v>6907</v>
      </c>
      <c r="CS313" s="25">
        <v>3165</v>
      </c>
      <c r="CT313" s="25">
        <v>7209</v>
      </c>
      <c r="CU313" s="25">
        <v>19314</v>
      </c>
      <c r="CV313" s="18">
        <v>396</v>
      </c>
      <c r="CW313" s="18">
        <v>81</v>
      </c>
      <c r="CX313" s="18">
        <v>488</v>
      </c>
      <c r="CY313" s="25">
        <v>38256</v>
      </c>
      <c r="CZ313" s="25">
        <v>33646</v>
      </c>
      <c r="DA313" s="25">
        <v>2353</v>
      </c>
      <c r="DB313" s="18">
        <v>828</v>
      </c>
      <c r="DC313" s="25">
        <v>1075</v>
      </c>
      <c r="DD313" s="18">
        <v>179</v>
      </c>
      <c r="DE313" s="18">
        <v>175</v>
      </c>
      <c r="DF313" s="25">
        <v>38256</v>
      </c>
      <c r="DG313" s="25">
        <v>5704</v>
      </c>
      <c r="DH313" s="18">
        <v>67</v>
      </c>
      <c r="DI313" s="18">
        <v>36</v>
      </c>
      <c r="DJ313" s="25">
        <v>32281</v>
      </c>
      <c r="DK313" s="18">
        <v>65</v>
      </c>
      <c r="DL313" s="18">
        <v>103</v>
      </c>
      <c r="DM313" s="25">
        <f t="shared" si="981"/>
        <v>24482.852023212043</v>
      </c>
      <c r="DN313" s="17">
        <f t="shared" si="982"/>
        <v>0.84381534922626511</v>
      </c>
      <c r="DO313" s="17">
        <f t="shared" si="983"/>
        <v>1.6990798828941866E-3</v>
      </c>
      <c r="DP313" s="23">
        <f t="shared" si="984"/>
        <v>0.15179318276871601</v>
      </c>
      <c r="DQ313" s="23">
        <f t="shared" si="985"/>
        <v>0.84820681723128399</v>
      </c>
      <c r="DR313" s="25">
        <v>38256</v>
      </c>
      <c r="DS313" s="18">
        <v>185</v>
      </c>
      <c r="DT313" s="25">
        <v>23283</v>
      </c>
      <c r="DU313" s="18">
        <v>33</v>
      </c>
      <c r="DV313" s="25">
        <v>5266</v>
      </c>
      <c r="DW313" s="18">
        <v>141</v>
      </c>
      <c r="DX313" s="25">
        <v>9132</v>
      </c>
      <c r="DY313" s="18">
        <v>216</v>
      </c>
      <c r="DZ313" s="17">
        <f t="shared" si="986"/>
        <v>0.75196047678795486</v>
      </c>
      <c r="EA313" s="17">
        <f t="shared" si="987"/>
        <v>0.24803952321204514</v>
      </c>
      <c r="EB313" s="25">
        <v>38256</v>
      </c>
      <c r="EC313" s="25">
        <v>9582</v>
      </c>
      <c r="ED313" s="25">
        <v>5219</v>
      </c>
      <c r="EE313" s="25">
        <v>8393</v>
      </c>
      <c r="EF313" s="17">
        <f t="shared" si="1128"/>
        <v>0.21939042241739859</v>
      </c>
      <c r="EG313" s="25">
        <v>14574</v>
      </c>
      <c r="EH313" s="18">
        <v>488</v>
      </c>
      <c r="EI313" s="17">
        <f t="shared" si="988"/>
        <v>0.38689355918025931</v>
      </c>
      <c r="EJ313" s="17">
        <f t="shared" si="989"/>
        <v>0.38095984943538269</v>
      </c>
      <c r="EK313" s="69">
        <f t="shared" si="990"/>
        <v>0.54812317022166457</v>
      </c>
      <c r="EL313" s="27">
        <v>112977</v>
      </c>
      <c r="EM313" s="25">
        <v>85347</v>
      </c>
      <c r="EN313" s="25">
        <v>27630</v>
      </c>
      <c r="EO313" s="59">
        <v>0.75543694734326461</v>
      </c>
      <c r="EP313" s="25">
        <v>51834</v>
      </c>
      <c r="EQ313" s="25">
        <v>42274</v>
      </c>
      <c r="ER313" s="25">
        <v>9560</v>
      </c>
      <c r="ES313" s="59">
        <v>0.81556507311803061</v>
      </c>
      <c r="ET313" s="25">
        <v>61143</v>
      </c>
      <c r="EU313" s="25">
        <v>43073</v>
      </c>
      <c r="EV313" s="25">
        <v>18070</v>
      </c>
      <c r="EW313" s="59">
        <v>0.70446330732872131</v>
      </c>
      <c r="EX313" s="25">
        <v>30754</v>
      </c>
      <c r="EY313" s="25">
        <v>28076</v>
      </c>
      <c r="EZ313" s="25">
        <v>2678</v>
      </c>
      <c r="FA313" s="59">
        <v>0.9129218963386877</v>
      </c>
      <c r="FB313" s="25">
        <v>82223</v>
      </c>
      <c r="FC313" s="25">
        <v>57271</v>
      </c>
      <c r="FD313" s="25">
        <v>24952</v>
      </c>
      <c r="FE313" s="59">
        <v>0.69653260036729381</v>
      </c>
      <c r="FF313" s="25">
        <v>70538</v>
      </c>
      <c r="FG313" s="25">
        <v>26121</v>
      </c>
      <c r="FH313" s="25">
        <v>33559</v>
      </c>
      <c r="FI313" s="25">
        <v>10858</v>
      </c>
      <c r="FJ313" s="23">
        <f t="shared" si="991"/>
        <v>0.15393121438090107</v>
      </c>
      <c r="FK313" s="23">
        <f t="shared" si="992"/>
        <v>0.47575774759703987</v>
      </c>
      <c r="FL313" s="36">
        <f t="shared" si="993"/>
        <v>2.4056916559219008</v>
      </c>
      <c r="FM313" s="25">
        <v>32961</v>
      </c>
      <c r="FN313" s="25">
        <v>11757</v>
      </c>
      <c r="FO313" s="17">
        <f t="shared" si="994"/>
        <v>0.35669427505233459</v>
      </c>
      <c r="FP313" s="25">
        <v>15865</v>
      </c>
      <c r="FQ313" s="17">
        <f t="shared" si="995"/>
        <v>0.48132641606747367</v>
      </c>
      <c r="FR313" s="25">
        <v>5339</v>
      </c>
      <c r="FS313" s="17">
        <f t="shared" si="996"/>
        <v>0.16197930888019174</v>
      </c>
      <c r="FT313" s="25">
        <v>37577</v>
      </c>
      <c r="FU313" s="25">
        <v>14364</v>
      </c>
      <c r="FV313" s="25">
        <v>17694</v>
      </c>
      <c r="FW313" s="17">
        <f t="shared" si="997"/>
        <v>0.14687175665965885</v>
      </c>
      <c r="FX313" s="17">
        <f t="shared" si="998"/>
        <v>0.47087314048487106</v>
      </c>
      <c r="FY313" s="25">
        <v>5519</v>
      </c>
      <c r="FZ313" s="25">
        <v>90901</v>
      </c>
      <c r="GA313" s="25">
        <v>28333</v>
      </c>
      <c r="GB313" s="25">
        <v>37387</v>
      </c>
      <c r="GC313" s="25">
        <v>13096</v>
      </c>
      <c r="GD313" s="25">
        <v>6377</v>
      </c>
      <c r="GE313" s="18">
        <v>88</v>
      </c>
      <c r="GF313" s="25">
        <v>4545</v>
      </c>
      <c r="GG313" s="18">
        <v>161</v>
      </c>
      <c r="GH313" s="18">
        <v>71</v>
      </c>
      <c r="GI313" s="18">
        <v>843</v>
      </c>
      <c r="GJ313" s="10">
        <f t="shared" si="999"/>
        <v>28333</v>
      </c>
      <c r="GK313" s="10">
        <f t="shared" si="1129"/>
        <v>62568</v>
      </c>
      <c r="GL313" s="10">
        <f t="shared" si="1130"/>
        <v>25181</v>
      </c>
      <c r="GM313" s="10">
        <f t="shared" si="1000"/>
        <v>65720</v>
      </c>
      <c r="GN313" s="10">
        <f t="shared" si="1131"/>
        <v>12085</v>
      </c>
      <c r="GO313" s="17">
        <f t="shared" si="1001"/>
        <v>0.31169074047590234</v>
      </c>
      <c r="GP313" s="17">
        <f t="shared" si="1132"/>
        <v>0.68830925952409761</v>
      </c>
      <c r="GQ313" s="17">
        <f t="shared" si="1133"/>
        <v>0.277015654393241</v>
      </c>
      <c r="GR313" s="17">
        <f t="shared" si="1134"/>
        <v>0.13294683226807186</v>
      </c>
      <c r="GS313" s="17">
        <f t="shared" si="1002"/>
        <v>0.48266245695866927</v>
      </c>
      <c r="GT313" s="25">
        <v>42331</v>
      </c>
      <c r="GU313" s="25">
        <v>10654</v>
      </c>
      <c r="GV313" s="25">
        <v>18871</v>
      </c>
      <c r="GW313" s="25">
        <v>6938</v>
      </c>
      <c r="GX313" s="25">
        <v>3151</v>
      </c>
      <c r="GY313" s="18">
        <v>55</v>
      </c>
      <c r="GZ313" s="25">
        <v>1912</v>
      </c>
      <c r="HA313" s="18">
        <v>77</v>
      </c>
      <c r="HB313" s="18">
        <v>53</v>
      </c>
      <c r="HC313" s="18">
        <v>620</v>
      </c>
      <c r="HD313" s="23">
        <f t="shared" si="1003"/>
        <v>0.25168316363894072</v>
      </c>
      <c r="HE313" s="23">
        <f t="shared" si="1004"/>
        <v>0.74831683636105928</v>
      </c>
      <c r="HF313" s="23">
        <f t="shared" si="1005"/>
        <v>0.30252061137228037</v>
      </c>
      <c r="HG313" s="23">
        <f t="shared" si="1006"/>
        <v>0.13862181380076066</v>
      </c>
      <c r="HH313" s="25">
        <v>48570</v>
      </c>
      <c r="HI313" s="25">
        <v>17679</v>
      </c>
      <c r="HJ313" s="25">
        <v>18516</v>
      </c>
      <c r="HK313" s="25">
        <v>6158</v>
      </c>
      <c r="HL313" s="25">
        <v>3226</v>
      </c>
      <c r="HM313" s="18">
        <v>33</v>
      </c>
      <c r="HN313" s="25">
        <v>2633</v>
      </c>
      <c r="HO313" s="18">
        <v>84</v>
      </c>
      <c r="HP313" s="18">
        <v>18</v>
      </c>
      <c r="HQ313" s="18">
        <v>223</v>
      </c>
      <c r="HR313" s="23">
        <f t="shared" si="1007"/>
        <v>0.36399011735639286</v>
      </c>
      <c r="HS313" s="23">
        <f t="shared" si="1008"/>
        <v>0.63600988264360714</v>
      </c>
      <c r="HT313" s="80">
        <f t="shared" si="1009"/>
        <v>0.25478690549722049</v>
      </c>
      <c r="HU313" s="27">
        <v>138278</v>
      </c>
      <c r="HV313" s="25">
        <v>3524</v>
      </c>
      <c r="HW313" s="25">
        <v>19435</v>
      </c>
      <c r="HX313" s="25">
        <v>3997</v>
      </c>
      <c r="HY313" s="25">
        <v>43613</v>
      </c>
      <c r="HZ313" s="25">
        <v>22152</v>
      </c>
      <c r="IA313" s="18">
        <v>1214</v>
      </c>
      <c r="IB313" s="18">
        <v>565</v>
      </c>
      <c r="IC313" s="25">
        <v>16946</v>
      </c>
      <c r="ID313" s="25">
        <v>13564</v>
      </c>
      <c r="IE313" s="25">
        <v>7949</v>
      </c>
      <c r="IF313" s="18">
        <v>888</v>
      </c>
      <c r="IG313" s="18">
        <v>4431</v>
      </c>
      <c r="IH313" s="17">
        <f t="shared" si="1010"/>
        <v>0.25829126831455473</v>
      </c>
      <c r="II313" s="17">
        <f t="shared" si="1011"/>
        <v>0.16019901936678285</v>
      </c>
      <c r="IJ313" s="30">
        <f t="shared" si="1012"/>
        <v>6.2422354640664501</v>
      </c>
      <c r="IK313" s="17">
        <f t="shared" si="1084"/>
        <v>8.5330605471069354E-2</v>
      </c>
      <c r="IL313" s="25">
        <v>65607</v>
      </c>
      <c r="IM313" s="25">
        <v>2003</v>
      </c>
      <c r="IN313" s="25">
        <v>11468</v>
      </c>
      <c r="IO313" s="25">
        <v>2612</v>
      </c>
      <c r="IP313" s="25">
        <v>25101</v>
      </c>
      <c r="IQ313" s="25">
        <v>8158</v>
      </c>
      <c r="IR313" s="25">
        <v>626</v>
      </c>
      <c r="IS313" s="18">
        <v>311</v>
      </c>
      <c r="IT313" s="25">
        <v>7767</v>
      </c>
      <c r="IU313" s="25">
        <v>669</v>
      </c>
      <c r="IV313" s="25">
        <v>3087</v>
      </c>
      <c r="IW313" s="18">
        <v>424</v>
      </c>
      <c r="IX313" s="25">
        <v>3381</v>
      </c>
      <c r="IY313" s="17">
        <f t="shared" si="1013"/>
        <v>0.76162604600118888</v>
      </c>
      <c r="IZ313" s="25">
        <v>72671</v>
      </c>
      <c r="JA313" s="25">
        <v>1521</v>
      </c>
      <c r="JB313" s="25">
        <v>7967</v>
      </c>
      <c r="JC313" s="25">
        <v>1385</v>
      </c>
      <c r="JD313" s="25">
        <v>18512</v>
      </c>
      <c r="JE313" s="25">
        <v>13994</v>
      </c>
      <c r="JF313" s="18">
        <v>588</v>
      </c>
      <c r="JG313" s="18">
        <v>254</v>
      </c>
      <c r="JH313" s="25">
        <v>9179</v>
      </c>
      <c r="JI313" s="25">
        <v>12895</v>
      </c>
      <c r="JJ313" s="25">
        <v>4862</v>
      </c>
      <c r="JK313" s="18">
        <v>464</v>
      </c>
      <c r="JL313" s="18">
        <v>1050</v>
      </c>
      <c r="JM313" s="80">
        <f t="shared" si="1014"/>
        <v>0.60501437987642936</v>
      </c>
      <c r="JN313" s="27">
        <v>138278</v>
      </c>
      <c r="JO313" s="25">
        <v>96491</v>
      </c>
      <c r="JP313" s="18">
        <v>403</v>
      </c>
      <c r="JQ313" s="18">
        <v>798</v>
      </c>
      <c r="JR313" s="25">
        <v>3460</v>
      </c>
      <c r="JS313" s="18">
        <v>697</v>
      </c>
      <c r="JT313" s="18">
        <v>310</v>
      </c>
      <c r="JU313" s="18">
        <v>101</v>
      </c>
      <c r="JV313" s="18">
        <v>48</v>
      </c>
      <c r="JW313" s="25">
        <v>35970</v>
      </c>
      <c r="JX313" s="17">
        <f t="shared" si="1015"/>
        <v>0.26012814764460002</v>
      </c>
      <c r="JY313" s="17">
        <f t="shared" si="1016"/>
        <v>0.73987185235539998</v>
      </c>
      <c r="JZ313" s="25">
        <v>37378</v>
      </c>
      <c r="KA313" s="25">
        <v>28491</v>
      </c>
      <c r="KB313" s="18">
        <v>329</v>
      </c>
      <c r="KC313" s="18">
        <v>451</v>
      </c>
      <c r="KD313" s="25">
        <v>770</v>
      </c>
      <c r="KE313" s="18">
        <v>238</v>
      </c>
      <c r="KF313" s="18">
        <v>122</v>
      </c>
      <c r="KG313" s="18">
        <v>79</v>
      </c>
      <c r="KH313" s="18">
        <v>13</v>
      </c>
      <c r="KI313" s="25">
        <v>6885</v>
      </c>
      <c r="KJ313" s="17">
        <f t="shared" si="1017"/>
        <v>0.18419926159773128</v>
      </c>
      <c r="KK313" s="25">
        <v>100900</v>
      </c>
      <c r="KL313" s="25">
        <v>68000</v>
      </c>
      <c r="KM313" s="18">
        <v>74</v>
      </c>
      <c r="KN313" s="18">
        <v>347</v>
      </c>
      <c r="KO313" s="25">
        <v>2690</v>
      </c>
      <c r="KP313" s="18">
        <v>459</v>
      </c>
      <c r="KQ313" s="18">
        <v>188</v>
      </c>
      <c r="KR313" s="18">
        <v>22</v>
      </c>
      <c r="KS313" s="18">
        <v>35</v>
      </c>
      <c r="KT313" s="25">
        <v>29085</v>
      </c>
      <c r="KU313" s="69">
        <f t="shared" si="1095"/>
        <v>0.28825569871159562</v>
      </c>
      <c r="KV313" s="27">
        <v>172109</v>
      </c>
      <c r="KW313" s="25">
        <v>166111</v>
      </c>
      <c r="KX313" s="25">
        <v>5998</v>
      </c>
      <c r="KY313" s="59">
        <v>3.4850007843866389E-2</v>
      </c>
      <c r="KZ313" s="25">
        <v>2285</v>
      </c>
      <c r="LA313" s="18">
        <v>2102</v>
      </c>
      <c r="LB313" s="25">
        <v>2318</v>
      </c>
      <c r="LC313" s="18">
        <v>2350</v>
      </c>
      <c r="LD313" s="25">
        <v>82749</v>
      </c>
      <c r="LE313" s="25">
        <v>80027</v>
      </c>
      <c r="LF313" s="25">
        <v>2722</v>
      </c>
      <c r="LG313" s="59">
        <v>3.2894657337248785E-2</v>
      </c>
      <c r="LH313" s="25">
        <v>89360</v>
      </c>
      <c r="LI313" s="25">
        <v>86084</v>
      </c>
      <c r="LJ313" s="25">
        <v>3276</v>
      </c>
      <c r="LK313" s="35">
        <v>3.6660698299015221E-2</v>
      </c>
      <c r="LL313" s="27">
        <v>38256</v>
      </c>
      <c r="LM313" s="18">
        <v>485</v>
      </c>
      <c r="LN313" s="25">
        <v>25261</v>
      </c>
      <c r="LO313" s="25">
        <v>10709</v>
      </c>
      <c r="LP313" s="18">
        <v>529</v>
      </c>
      <c r="LQ313" s="18">
        <v>392</v>
      </c>
      <c r="LR313" s="18">
        <v>880</v>
      </c>
      <c r="LS313" s="23">
        <f t="shared" si="1018"/>
        <v>2.3002927645336679E-2</v>
      </c>
      <c r="LT313" s="23">
        <f t="shared" si="1019"/>
        <v>0.97699707235466327</v>
      </c>
      <c r="LU313" s="17">
        <f t="shared" si="1020"/>
        <v>0.67299247176913424</v>
      </c>
      <c r="LV313" s="25">
        <v>38256</v>
      </c>
      <c r="LW313" s="25">
        <v>2725</v>
      </c>
      <c r="LX313" s="18">
        <v>1036</v>
      </c>
      <c r="LY313" s="25">
        <v>11584</v>
      </c>
      <c r="LZ313" s="25">
        <v>3748</v>
      </c>
      <c r="MA313" s="18">
        <v>1081</v>
      </c>
      <c r="MB313" s="25">
        <v>1593</v>
      </c>
      <c r="MC313" s="25">
        <v>11551</v>
      </c>
      <c r="MD313" s="25">
        <v>4239</v>
      </c>
      <c r="ME313" s="18">
        <v>136</v>
      </c>
      <c r="MF313" s="18">
        <v>563</v>
      </c>
      <c r="MG313" s="17">
        <f t="shared" si="1021"/>
        <v>0.3718370974487662</v>
      </c>
      <c r="MH313" s="17">
        <f t="shared" si="1022"/>
        <v>0.51191969887076538</v>
      </c>
      <c r="MI313" s="25">
        <v>38256</v>
      </c>
      <c r="MJ313" s="25">
        <v>3663</v>
      </c>
      <c r="MK313" s="25">
        <v>1093</v>
      </c>
      <c r="ML313" s="25">
        <v>14077</v>
      </c>
      <c r="MM313" s="25">
        <v>3857</v>
      </c>
      <c r="MN313" s="25">
        <v>1232</v>
      </c>
      <c r="MO313" s="25">
        <v>1906</v>
      </c>
      <c r="MP313" s="25">
        <v>11819</v>
      </c>
      <c r="MQ313" s="18">
        <v>33</v>
      </c>
      <c r="MR313" s="18">
        <v>14</v>
      </c>
      <c r="MS313" s="18">
        <v>562</v>
      </c>
      <c r="MT313" s="17">
        <f t="shared" si="1023"/>
        <v>0.80209640317858633</v>
      </c>
      <c r="MU313" s="69">
        <f t="shared" si="1024"/>
        <v>0.59245608531994987</v>
      </c>
      <c r="MV313" s="27">
        <v>38256</v>
      </c>
      <c r="MW313" s="25">
        <v>12481</v>
      </c>
      <c r="MX313" s="18">
        <v>945</v>
      </c>
      <c r="MY313" s="25">
        <v>5824</v>
      </c>
      <c r="MZ313" s="25">
        <v>2146</v>
      </c>
      <c r="NA313" s="18">
        <v>718</v>
      </c>
      <c r="NB313" s="25">
        <v>4303</v>
      </c>
      <c r="NC313" s="25">
        <v>10424</v>
      </c>
      <c r="ND313" s="18">
        <v>1415</v>
      </c>
      <c r="NE313" s="17">
        <f t="shared" si="1025"/>
        <v>0.32624947720618985</v>
      </c>
      <c r="NF313" s="10">
        <f t="shared" si="1026"/>
        <v>52949.311402132997</v>
      </c>
      <c r="NG313" s="17">
        <f t="shared" si="1027"/>
        <v>0.61749790882475952</v>
      </c>
      <c r="NH313" s="25">
        <v>38256</v>
      </c>
      <c r="NI313" s="25">
        <v>7898</v>
      </c>
      <c r="NJ313" s="18">
        <v>9</v>
      </c>
      <c r="NK313" s="18">
        <v>23</v>
      </c>
      <c r="NL313" s="18">
        <v>19</v>
      </c>
      <c r="NM313" s="25">
        <v>26591</v>
      </c>
      <c r="NN313" s="25">
        <v>3624</v>
      </c>
      <c r="NO313" s="18">
        <v>54</v>
      </c>
      <c r="NP313" s="18">
        <v>2</v>
      </c>
      <c r="NQ313" s="32">
        <v>36</v>
      </c>
      <c r="NR313" s="27">
        <v>38256</v>
      </c>
      <c r="NS313" s="37">
        <f t="shared" si="1028"/>
        <v>1.1209222082810539</v>
      </c>
      <c r="NT313" s="37">
        <f t="shared" si="1029"/>
        <v>0.30246586260813357</v>
      </c>
      <c r="NU313" s="37">
        <f t="shared" si="1030"/>
        <v>0.89212256891003217</v>
      </c>
      <c r="NV313" s="17">
        <f t="shared" si="1031"/>
        <v>0.18115550123785346</v>
      </c>
      <c r="NW313" s="10">
        <f t="shared" si="1032"/>
        <v>17726</v>
      </c>
      <c r="NX313" s="17">
        <f t="shared" si="1033"/>
        <v>0.46335215391049772</v>
      </c>
      <c r="NY313" s="19">
        <f t="shared" si="1034"/>
        <v>0.31945070194092523</v>
      </c>
      <c r="NZ313" s="25">
        <v>8020</v>
      </c>
      <c r="OA313" s="25">
        <v>20530</v>
      </c>
      <c r="OB313" s="25">
        <v>1246</v>
      </c>
      <c r="OC313" s="25">
        <v>11234</v>
      </c>
      <c r="OD313" s="18">
        <v>911</v>
      </c>
      <c r="OE313" s="18">
        <v>941</v>
      </c>
      <c r="OF313" s="17">
        <f t="shared" si="1035"/>
        <v>0.29365328314512756</v>
      </c>
      <c r="OG313" s="17">
        <f t="shared" si="1036"/>
        <v>0.20964031785863654</v>
      </c>
      <c r="OH313" s="17">
        <f t="shared" si="1037"/>
        <v>0.53664784608950233</v>
      </c>
      <c r="OI313" s="69">
        <f t="shared" si="1038"/>
        <v>2.4597448766206609E-2</v>
      </c>
      <c r="OJ313" s="27">
        <v>38256</v>
      </c>
      <c r="OK313" s="25">
        <v>1082</v>
      </c>
      <c r="OL313" s="25">
        <v>24690</v>
      </c>
      <c r="OM313" s="25">
        <v>6274</v>
      </c>
      <c r="ON313" s="25">
        <v>2301</v>
      </c>
      <c r="OO313" s="18">
        <v>14</v>
      </c>
      <c r="OP313" s="18">
        <v>15</v>
      </c>
      <c r="OQ313" s="25">
        <v>6929</v>
      </c>
      <c r="OR313" s="69">
        <f t="shared" si="1039"/>
        <v>0.73421162693433706</v>
      </c>
      <c r="OS313" s="22">
        <v>29400</v>
      </c>
      <c r="OT313" s="22">
        <v>29198</v>
      </c>
      <c r="OU313" s="38">
        <f t="shared" si="1097"/>
        <v>0.41126839918304103</v>
      </c>
      <c r="OV313" s="39">
        <v>0.93710151380231521</v>
      </c>
      <c r="OW313" s="22">
        <v>2736149</v>
      </c>
      <c r="OX313" s="36">
        <f t="shared" si="1098"/>
        <v>111957744.78200001</v>
      </c>
      <c r="OY313" s="36">
        <f t="shared" si="1099"/>
        <v>1978292.4262447138</v>
      </c>
      <c r="OZ313" s="22">
        <v>38086</v>
      </c>
      <c r="PA313" s="22">
        <v>38086</v>
      </c>
      <c r="PB313" s="38">
        <f t="shared" si="1100"/>
        <v>0.5364603141066272</v>
      </c>
      <c r="PC313" s="39">
        <v>0.7392645591555953</v>
      </c>
      <c r="PD313" s="22">
        <v>2815563</v>
      </c>
      <c r="PE313" s="40">
        <f t="shared" si="1040"/>
        <v>115207206.83399999</v>
      </c>
      <c r="PF313" s="36">
        <f t="shared" si="1041"/>
        <v>11698376.803383177</v>
      </c>
      <c r="PG313" s="22"/>
      <c r="PH313" s="22"/>
      <c r="PI313" s="38">
        <f t="shared" si="1101"/>
        <v>0</v>
      </c>
      <c r="PJ313" s="39">
        <v>0</v>
      </c>
      <c r="PK313" s="22"/>
      <c r="PL313" s="41">
        <f t="shared" si="1042"/>
        <v>0</v>
      </c>
      <c r="PM313" s="36">
        <f t="shared" si="1043"/>
        <v>0</v>
      </c>
      <c r="PN313" s="22">
        <v>2332</v>
      </c>
      <c r="PO313" s="22">
        <v>2332</v>
      </c>
      <c r="PP313" s="38">
        <f t="shared" si="1102"/>
        <v>3.2847383618564686E-2</v>
      </c>
      <c r="PQ313" s="39">
        <v>0.505</v>
      </c>
      <c r="PR313" s="22">
        <v>117766</v>
      </c>
      <c r="PS313" s="41">
        <f t="shared" si="1044"/>
        <v>4818749.1880000001</v>
      </c>
      <c r="PT313" s="36">
        <f t="shared" si="1045"/>
        <v>305767.99336314521</v>
      </c>
      <c r="PU313" s="22">
        <v>258</v>
      </c>
      <c r="PV313" s="22">
        <v>258</v>
      </c>
      <c r="PW313" s="38">
        <f t="shared" si="1103"/>
        <v>3.6340587365307417E-3</v>
      </c>
      <c r="PX313" s="39">
        <v>0.28333333333333333</v>
      </c>
      <c r="PY313" s="22">
        <v>7310</v>
      </c>
      <c r="PZ313" s="36">
        <f t="shared" si="1046"/>
        <v>39362.214443252866</v>
      </c>
      <c r="QA313" s="22"/>
      <c r="QB313" s="22"/>
      <c r="QC313" s="39">
        <v>0</v>
      </c>
      <c r="QD313" s="22"/>
      <c r="QE313" s="22">
        <f t="shared" si="1047"/>
        <v>0</v>
      </c>
      <c r="QF313" s="22"/>
      <c r="QG313" s="22">
        <v>593</v>
      </c>
      <c r="QH313" s="22">
        <v>593</v>
      </c>
      <c r="QI313" s="38">
        <f t="shared" si="1104"/>
        <v>8.3527008944291846E-3</v>
      </c>
      <c r="QJ313" s="39">
        <v>0.3</v>
      </c>
      <c r="QK313" s="22">
        <v>17790</v>
      </c>
      <c r="QL313" s="42">
        <f t="shared" si="1048"/>
        <v>74.736000000000004</v>
      </c>
      <c r="QM313" s="22">
        <f t="shared" si="1105"/>
        <v>528</v>
      </c>
      <c r="QN313" s="22"/>
      <c r="QO313" s="22"/>
      <c r="QP313" s="38">
        <f t="shared" si="1106"/>
        <v>0</v>
      </c>
      <c r="QQ313" s="39">
        <v>0</v>
      </c>
      <c r="QR313" s="22"/>
      <c r="QS313" s="36">
        <f t="shared" si="1049"/>
        <v>0</v>
      </c>
      <c r="QT313" s="22">
        <v>439</v>
      </c>
      <c r="QU313" s="22">
        <v>439</v>
      </c>
      <c r="QV313" s="38">
        <f t="shared" si="1107"/>
        <v>6.1835340516937813E-3</v>
      </c>
      <c r="QW313" s="39">
        <v>0.13829157175398632</v>
      </c>
      <c r="QX313" s="22">
        <v>6071</v>
      </c>
      <c r="QY313" s="36">
        <f t="shared" si="1050"/>
        <v>103218.87456749156</v>
      </c>
      <c r="QZ313" s="22">
        <v>89</v>
      </c>
      <c r="RA313" s="22">
        <v>89</v>
      </c>
      <c r="RB313" s="38">
        <f t="shared" si="1108"/>
        <v>1.2536094091133178E-3</v>
      </c>
      <c r="RC313" s="39">
        <v>0.10539325842696629</v>
      </c>
      <c r="RD313" s="22">
        <v>938</v>
      </c>
      <c r="RE313" s="36">
        <f t="shared" si="1051"/>
        <v>9616.5597620444751</v>
      </c>
      <c r="RF313" s="10">
        <f t="shared" si="1109"/>
        <v>71197</v>
      </c>
      <c r="RG313" s="10">
        <f t="shared" si="1110"/>
        <v>70995</v>
      </c>
      <c r="RH313" s="17">
        <f t="shared" si="1111"/>
        <v>9.1310370373228492E-2</v>
      </c>
      <c r="RI313" s="17">
        <f t="shared" si="1112"/>
        <v>2.0861454203356029E-3</v>
      </c>
      <c r="RJ313" s="17">
        <f t="shared" si="1113"/>
        <v>0.1399598917234274</v>
      </c>
      <c r="RK313" s="17">
        <f t="shared" si="1114"/>
        <v>0.82763474652196367</v>
      </c>
      <c r="RL313" s="17">
        <f t="shared" si="1115"/>
        <v>2.1632421312369577E-2</v>
      </c>
      <c r="RM313" s="17">
        <f t="shared" si="1116"/>
        <v>2.7847911655455755E-3</v>
      </c>
      <c r="RN313" s="17">
        <f t="shared" si="1117"/>
        <v>0</v>
      </c>
      <c r="RO313" s="17">
        <f t="shared" si="1118"/>
        <v>7.3025111538758559E-3</v>
      </c>
      <c r="RP313" s="17">
        <f t="shared" si="1119"/>
        <v>6.8035071316656912E-4</v>
      </c>
      <c r="RQ313" s="17">
        <f t="shared" si="1120"/>
        <v>5.2874096514122568E-6</v>
      </c>
      <c r="RR313" s="36">
        <f t="shared" si="1121"/>
        <v>14134709.607763825</v>
      </c>
      <c r="RS313" s="36">
        <f t="shared" si="1122"/>
        <v>82.126498949873778</v>
      </c>
      <c r="RT313" s="10">
        <f t="shared" si="1123"/>
        <v>202</v>
      </c>
      <c r="RU313" s="17">
        <f t="shared" si="1124"/>
        <v>2.8371981965532255E-3</v>
      </c>
      <c r="RV313" s="37">
        <f t="shared" si="1125"/>
        <v>2.4173630911414805</v>
      </c>
      <c r="RW313" s="36">
        <f t="shared" si="1126"/>
        <v>0.41250021788517743</v>
      </c>
      <c r="RX313" s="85">
        <v>0.25023960000000001</v>
      </c>
      <c r="RY313" s="93">
        <v>236</v>
      </c>
      <c r="RZ313" s="43" t="b">
        <v>0</v>
      </c>
      <c r="SA313" s="18" t="b">
        <v>0</v>
      </c>
      <c r="SB313" s="18" t="b">
        <v>0</v>
      </c>
      <c r="SC313" s="18" t="b">
        <v>0</v>
      </c>
      <c r="SD313" s="18" t="b">
        <v>0</v>
      </c>
      <c r="SE313" s="32" t="b">
        <v>1</v>
      </c>
      <c r="SF313" s="43" t="b">
        <v>1</v>
      </c>
      <c r="SG313" s="18" t="b">
        <v>1</v>
      </c>
      <c r="SH313" s="18">
        <v>19</v>
      </c>
      <c r="SI313" s="18">
        <v>1</v>
      </c>
      <c r="SJ313" s="22">
        <v>2</v>
      </c>
      <c r="SK313" s="22">
        <v>2</v>
      </c>
      <c r="SL313" s="22">
        <v>27</v>
      </c>
      <c r="SM313" s="22">
        <v>49</v>
      </c>
      <c r="SN313" s="18"/>
      <c r="SO313" s="18"/>
      <c r="SP313" s="18"/>
      <c r="SQ313" s="17">
        <f t="shared" si="1052"/>
        <v>8.2644628099173556E-3</v>
      </c>
      <c r="SR313" s="17">
        <f t="shared" si="1053"/>
        <v>4.7263681592039801E-2</v>
      </c>
      <c r="SS313" s="17">
        <f t="shared" si="1054"/>
        <v>1.5151515151515152E-2</v>
      </c>
      <c r="ST313" s="17">
        <f t="shared" si="1055"/>
        <v>4.4748858447488583E-2</v>
      </c>
      <c r="SU313" s="17">
        <f t="shared" si="1056"/>
        <v>0</v>
      </c>
      <c r="SV313" s="17">
        <f t="shared" si="1127"/>
        <v>0</v>
      </c>
      <c r="SW313" s="17">
        <f t="shared" si="1057"/>
        <v>0.1</v>
      </c>
      <c r="SX313" s="17">
        <f t="shared" si="1058"/>
        <v>0.39583333333333331</v>
      </c>
      <c r="SY313" s="17">
        <f t="shared" si="1059"/>
        <v>0.10652173913043478</v>
      </c>
      <c r="SZ313" s="17">
        <f t="shared" si="1060"/>
        <v>2.6791013797760884E-2</v>
      </c>
      <c r="TA313" s="17">
        <f t="shared" si="1061"/>
        <v>0.15058876811594202</v>
      </c>
      <c r="TB313" s="24">
        <f t="shared" si="1096"/>
        <v>6.6406015037593988</v>
      </c>
      <c r="TC313" s="69">
        <f t="shared" si="1063"/>
        <v>1.0710647586708708E-2</v>
      </c>
      <c r="TD313" s="17">
        <f t="shared" si="1085"/>
        <v>2.428851098644226E-4</v>
      </c>
      <c r="TE313" s="95">
        <v>721</v>
      </c>
      <c r="TF313" s="71"/>
      <c r="TG313" s="71">
        <v>10</v>
      </c>
      <c r="TH313" s="71">
        <v>18</v>
      </c>
      <c r="TI313" s="71"/>
      <c r="TJ313" s="71"/>
      <c r="TK313" s="71">
        <v>307</v>
      </c>
      <c r="TL313" s="71">
        <v>1</v>
      </c>
      <c r="TM313" s="71">
        <v>213</v>
      </c>
      <c r="TN313" s="71">
        <v>74</v>
      </c>
      <c r="TO313" s="71"/>
      <c r="TP313" s="71"/>
      <c r="TQ313" s="71">
        <v>182</v>
      </c>
      <c r="TR313" s="72">
        <v>261</v>
      </c>
      <c r="TS313" s="72"/>
      <c r="TT313" s="72"/>
      <c r="TU313" s="72"/>
      <c r="TV313" s="72">
        <v>4</v>
      </c>
      <c r="TW313" s="72"/>
      <c r="TX313" s="72"/>
      <c r="TY313" s="72">
        <v>2</v>
      </c>
      <c r="TZ313" s="72">
        <v>246</v>
      </c>
      <c r="UA313" s="72">
        <v>1</v>
      </c>
      <c r="UB313" s="72">
        <v>142</v>
      </c>
      <c r="UC313" s="72"/>
      <c r="UD313" s="72"/>
      <c r="UE313" s="72">
        <v>74</v>
      </c>
      <c r="UF313" s="72"/>
      <c r="UG313" s="72">
        <v>1</v>
      </c>
      <c r="UH313" s="72"/>
      <c r="UI313" s="72"/>
      <c r="UJ313" s="73">
        <v>246</v>
      </c>
      <c r="UK313" s="73"/>
      <c r="UL313" s="73"/>
      <c r="UM313" s="73"/>
      <c r="UN313" s="73">
        <v>3</v>
      </c>
      <c r="UO313" s="73"/>
      <c r="UP313" s="73"/>
      <c r="UQ313" s="73"/>
      <c r="UR313" s="73">
        <v>221</v>
      </c>
      <c r="US313" s="73">
        <v>148</v>
      </c>
      <c r="UT313" s="73"/>
      <c r="UU313" s="73"/>
      <c r="UV313" s="73">
        <v>70</v>
      </c>
      <c r="UW313" s="73"/>
      <c r="UX313" s="73"/>
      <c r="UY313" s="73"/>
      <c r="UZ313" s="73"/>
      <c r="VA313" s="73"/>
      <c r="VB313" s="73">
        <v>249</v>
      </c>
      <c r="VC313" s="73"/>
      <c r="VD313" s="73"/>
      <c r="VE313" s="73"/>
      <c r="VF313" s="73">
        <v>2</v>
      </c>
      <c r="VG313" s="73">
        <v>6</v>
      </c>
      <c r="VH313" s="73"/>
      <c r="VI313" s="73"/>
      <c r="VJ313" s="73">
        <v>224</v>
      </c>
      <c r="VK313" s="73">
        <v>152</v>
      </c>
      <c r="VL313" s="73"/>
      <c r="VM313" s="73"/>
      <c r="VN313" s="73">
        <v>70</v>
      </c>
      <c r="VO313" s="73"/>
      <c r="VP313" s="73"/>
      <c r="VQ313" s="73"/>
      <c r="VR313" s="73"/>
      <c r="VS313" s="73">
        <v>1</v>
      </c>
      <c r="VT313" s="73"/>
      <c r="VU313" s="73"/>
      <c r="VV313" s="73"/>
      <c r="VW313" s="73">
        <v>4</v>
      </c>
      <c r="VX313" s="73"/>
      <c r="VY313" s="73"/>
      <c r="VZ313" s="73"/>
      <c r="WA313" s="73">
        <v>240</v>
      </c>
      <c r="WB313" s="73"/>
      <c r="WC313" s="73">
        <v>95</v>
      </c>
      <c r="WD313" s="73">
        <v>9</v>
      </c>
      <c r="WE313" s="73"/>
      <c r="WF313" s="73"/>
      <c r="WG313" s="73"/>
      <c r="WH313" s="73"/>
      <c r="WI313" s="73"/>
      <c r="WJ313" s="73">
        <v>1</v>
      </c>
      <c r="WK313" s="73"/>
      <c r="WL313" s="73"/>
      <c r="WM313" s="73"/>
      <c r="WN313" s="73"/>
      <c r="WO313" s="22">
        <f t="shared" si="1064"/>
        <v>1478</v>
      </c>
      <c r="WP313" s="22">
        <f t="shared" si="1065"/>
        <v>0</v>
      </c>
      <c r="WQ313" s="22">
        <f t="shared" si="1066"/>
        <v>0</v>
      </c>
      <c r="WR313" s="22">
        <f t="shared" si="1067"/>
        <v>10</v>
      </c>
      <c r="WS313" s="22">
        <f t="shared" si="1068"/>
        <v>31</v>
      </c>
      <c r="WT313" s="22">
        <f t="shared" si="1069"/>
        <v>6</v>
      </c>
      <c r="WU313" s="22">
        <f t="shared" si="1070"/>
        <v>0</v>
      </c>
      <c r="WV313" s="22">
        <f t="shared" si="1071"/>
        <v>2</v>
      </c>
      <c r="WW313" s="22">
        <f t="shared" si="1072"/>
        <v>1238</v>
      </c>
      <c r="WX313" s="22">
        <f t="shared" si="1073"/>
        <v>2</v>
      </c>
      <c r="WY313" s="22">
        <f t="shared" si="1074"/>
        <v>750</v>
      </c>
      <c r="WZ313" s="22">
        <f t="shared" si="1075"/>
        <v>0</v>
      </c>
      <c r="XA313" s="22">
        <f t="shared" si="1076"/>
        <v>0</v>
      </c>
      <c r="XB313" s="22">
        <f t="shared" si="1077"/>
        <v>288</v>
      </c>
      <c r="XC313" s="22">
        <f t="shared" si="1078"/>
        <v>0</v>
      </c>
      <c r="XD313" s="22">
        <f t="shared" si="1079"/>
        <v>0</v>
      </c>
      <c r="XE313" s="22">
        <f t="shared" si="1080"/>
        <v>2</v>
      </c>
      <c r="XF313" s="22">
        <f t="shared" si="1081"/>
        <v>0</v>
      </c>
      <c r="XG313" s="93">
        <f t="shared" si="1082"/>
        <v>182</v>
      </c>
    </row>
    <row r="314" spans="1:631" ht="17.100000000000001" customHeight="1" x14ac:dyDescent="0.2">
      <c r="A314" s="101"/>
      <c r="B314" s="27" t="s">
        <v>560</v>
      </c>
      <c r="C314" s="535" t="s">
        <v>561</v>
      </c>
      <c r="D314" s="25" t="s">
        <v>619</v>
      </c>
      <c r="E314" s="535" t="s">
        <v>620</v>
      </c>
      <c r="F314" s="25" t="s">
        <v>622</v>
      </c>
      <c r="G314" s="535" t="s">
        <v>623</v>
      </c>
      <c r="H314" s="25">
        <v>35</v>
      </c>
      <c r="I314" s="28">
        <v>6</v>
      </c>
      <c r="J314" s="17">
        <f t="shared" si="948"/>
        <v>0.62531032770605766</v>
      </c>
      <c r="K314" s="17">
        <f t="shared" si="949"/>
        <v>0.67131641012909626</v>
      </c>
      <c r="L314" s="17">
        <f t="shared" si="950"/>
        <v>0.30967741935483872</v>
      </c>
      <c r="M314" s="17">
        <f t="shared" si="951"/>
        <v>6.0877807023505648E-2</v>
      </c>
      <c r="N314" s="17">
        <f t="shared" si="952"/>
        <v>0.25545297757938523</v>
      </c>
      <c r="O314" s="17">
        <f t="shared" si="953"/>
        <v>0.23476290963257199</v>
      </c>
      <c r="P314" s="17">
        <f t="shared" si="954"/>
        <v>0.76430316645622554</v>
      </c>
      <c r="Q314" s="17">
        <f t="shared" si="955"/>
        <v>0.57019292091836737</v>
      </c>
      <c r="R314" s="69">
        <f t="shared" si="956"/>
        <v>0.8861844427882164</v>
      </c>
      <c r="S314" s="422">
        <f t="shared" si="957"/>
        <v>0.48645315350980728</v>
      </c>
      <c r="T314" s="17">
        <f t="shared" si="1083"/>
        <v>0.51354684649019267</v>
      </c>
      <c r="U314" s="10">
        <f t="shared" si="958"/>
        <v>76950.886571783456</v>
      </c>
      <c r="V314" s="32">
        <v>5</v>
      </c>
      <c r="W314" s="550">
        <f t="shared" si="959"/>
        <v>-0.69032258064516128</v>
      </c>
      <c r="X314" s="550">
        <f t="shared" si="960"/>
        <v>0.37534204239869612</v>
      </c>
      <c r="Y314" s="550">
        <f t="shared" si="961"/>
        <v>0.62465795760130383</v>
      </c>
      <c r="Z314" s="551">
        <f t="shared" si="962"/>
        <v>93599.997682894566</v>
      </c>
      <c r="AA314" s="426">
        <f t="shared" si="963"/>
        <v>0.12561231163492212</v>
      </c>
      <c r="AB314" s="59">
        <f t="shared" si="964"/>
        <v>0.91373873188736454</v>
      </c>
      <c r="AC314" s="59">
        <f t="shared" si="965"/>
        <v>0.17600436238206352</v>
      </c>
      <c r="AD314" s="59">
        <f t="shared" si="966"/>
        <v>0.25545297757938523</v>
      </c>
      <c r="AE314" s="59">
        <f t="shared" si="967"/>
        <v>0.42980707908163263</v>
      </c>
      <c r="AF314" s="59">
        <f t="shared" si="968"/>
        <v>0.10129096325719961</v>
      </c>
      <c r="AG314" s="59">
        <f t="shared" si="969"/>
        <v>0.32786122144985103</v>
      </c>
      <c r="AH314" s="59">
        <f t="shared" si="970"/>
        <v>0.23476290963257199</v>
      </c>
      <c r="AI314" s="59">
        <f t="shared" si="971"/>
        <v>0.70103028798411127</v>
      </c>
      <c r="AJ314" s="59">
        <f t="shared" si="972"/>
        <v>0.54959036742800393</v>
      </c>
      <c r="AK314" s="59">
        <f t="shared" si="973"/>
        <v>0.23569683354377449</v>
      </c>
      <c r="AL314" s="35">
        <f t="shared" si="974"/>
        <v>0.30967741935483872</v>
      </c>
      <c r="AM314" s="27">
        <v>149842</v>
      </c>
      <c r="AN314" s="25">
        <v>75761</v>
      </c>
      <c r="AO314" s="25">
        <v>74081</v>
      </c>
      <c r="AP314" s="17">
        <f t="shared" si="975"/>
        <v>2.9103302584478231E-3</v>
      </c>
      <c r="AQ314" s="63">
        <v>102.26778796182556</v>
      </c>
      <c r="AR314" s="58">
        <v>3271.53746469</v>
      </c>
      <c r="AS314" s="24">
        <f t="shared" si="976"/>
        <v>45.801706878572617</v>
      </c>
      <c r="AT314" s="17">
        <f t="shared" si="1135"/>
        <v>3.9554814953039141E-2</v>
      </c>
      <c r="AU314" s="25">
        <v>139717</v>
      </c>
      <c r="AV314" s="25">
        <v>67978</v>
      </c>
      <c r="AW314" s="25">
        <v>71739</v>
      </c>
      <c r="AX314" s="25">
        <v>10125</v>
      </c>
      <c r="AY314" s="25">
        <v>7783</v>
      </c>
      <c r="AZ314" s="25">
        <v>2342</v>
      </c>
      <c r="BA314" s="25">
        <v>18822</v>
      </c>
      <c r="BB314" s="25">
        <v>9093</v>
      </c>
      <c r="BC314" s="25">
        <v>9729</v>
      </c>
      <c r="BD314" s="63">
        <v>93.462843046561829</v>
      </c>
      <c r="BE314" s="25">
        <v>131020</v>
      </c>
      <c r="BF314" s="25">
        <v>66668</v>
      </c>
      <c r="BG314" s="25">
        <v>64352</v>
      </c>
      <c r="BH314" s="63">
        <v>103.59895574341125</v>
      </c>
      <c r="BI314" s="17">
        <v>0.12561231163492212</v>
      </c>
      <c r="BJ314" s="25">
        <v>43132</v>
      </c>
      <c r="BK314" s="25">
        <v>100352</v>
      </c>
      <c r="BL314" s="25">
        <v>6358</v>
      </c>
      <c r="BM314" s="17">
        <v>0.49316406249999994</v>
      </c>
      <c r="BN314" s="10">
        <f t="shared" si="977"/>
        <v>75945.310546875</v>
      </c>
      <c r="BO314" s="29">
        <v>0.42980707908163263</v>
      </c>
      <c r="BP314" s="30">
        <f t="shared" si="978"/>
        <v>0.57019292091836737</v>
      </c>
      <c r="BQ314" s="31">
        <v>6.3356983418367347</v>
      </c>
      <c r="BR314" s="25">
        <v>106710</v>
      </c>
      <c r="BS314" s="25">
        <v>30817</v>
      </c>
      <c r="BT314" s="25">
        <v>66416</v>
      </c>
      <c r="BU314" s="25">
        <v>6624</v>
      </c>
      <c r="BV314" s="25">
        <v>2136</v>
      </c>
      <c r="BW314" s="18">
        <v>717</v>
      </c>
      <c r="BX314" s="25">
        <v>32224</v>
      </c>
      <c r="BY314" s="25">
        <v>26159</v>
      </c>
      <c r="BZ314" s="25">
        <v>6065</v>
      </c>
      <c r="CA314" s="59">
        <v>0.18821375372393248</v>
      </c>
      <c r="CB314" s="25">
        <v>139717</v>
      </c>
      <c r="CC314" s="25">
        <v>10125</v>
      </c>
      <c r="CD314" s="17">
        <f t="shared" si="979"/>
        <v>7.2467917289950404E-2</v>
      </c>
      <c r="CE314" s="25">
        <v>1151</v>
      </c>
      <c r="CF314" s="25">
        <v>3591</v>
      </c>
      <c r="CG314" s="25">
        <v>6741</v>
      </c>
      <c r="CH314" s="25">
        <v>7726</v>
      </c>
      <c r="CI314" s="25">
        <v>5742</v>
      </c>
      <c r="CJ314" s="25">
        <v>3441</v>
      </c>
      <c r="CK314" s="25">
        <v>1916</v>
      </c>
      <c r="CL314" s="25">
        <v>1094</v>
      </c>
      <c r="CM314" s="18">
        <v>822</v>
      </c>
      <c r="CN314" s="26">
        <v>4.3358056107249254</v>
      </c>
      <c r="CO314" s="27">
        <v>32224</v>
      </c>
      <c r="CP314" s="34">
        <f t="shared" si="980"/>
        <v>4.6500124131082421</v>
      </c>
      <c r="CQ314" s="25">
        <v>843</v>
      </c>
      <c r="CR314" s="25">
        <v>7869</v>
      </c>
      <c r="CS314" s="25">
        <v>6674</v>
      </c>
      <c r="CT314" s="25">
        <v>3220</v>
      </c>
      <c r="CU314" s="25">
        <v>12916</v>
      </c>
      <c r="CV314" s="18">
        <v>260</v>
      </c>
      <c r="CW314" s="18">
        <v>137</v>
      </c>
      <c r="CX314" s="18">
        <v>305</v>
      </c>
      <c r="CY314" s="25">
        <v>32224</v>
      </c>
      <c r="CZ314" s="25">
        <v>28887</v>
      </c>
      <c r="DA314" s="18">
        <v>992</v>
      </c>
      <c r="DB314" s="18">
        <v>480</v>
      </c>
      <c r="DC314" s="18">
        <v>784</v>
      </c>
      <c r="DD314" s="18">
        <v>942</v>
      </c>
      <c r="DE314" s="18">
        <v>139</v>
      </c>
      <c r="DF314" s="25">
        <v>32224</v>
      </c>
      <c r="DG314" s="25">
        <v>3145</v>
      </c>
      <c r="DH314" s="18">
        <v>94</v>
      </c>
      <c r="DI314" s="18">
        <v>25</v>
      </c>
      <c r="DJ314" s="25">
        <v>28586</v>
      </c>
      <c r="DK314" s="18">
        <v>150</v>
      </c>
      <c r="DL314" s="18">
        <v>224</v>
      </c>
      <c r="DM314" s="25">
        <f t="shared" si="981"/>
        <v>14043.674373138034</v>
      </c>
      <c r="DN314" s="17">
        <f t="shared" si="982"/>
        <v>0.88710278053624625</v>
      </c>
      <c r="DO314" s="17">
        <f t="shared" si="983"/>
        <v>4.6549155908639523E-3</v>
      </c>
      <c r="DP314" s="23">
        <f t="shared" si="984"/>
        <v>0.10129096325719961</v>
      </c>
      <c r="DQ314" s="23">
        <f t="shared" si="985"/>
        <v>0.89870903674280034</v>
      </c>
      <c r="DR314" s="25">
        <v>32224</v>
      </c>
      <c r="DS314" s="18">
        <v>190</v>
      </c>
      <c r="DT314" s="25">
        <v>15872</v>
      </c>
      <c r="DU314" s="18">
        <v>49</v>
      </c>
      <c r="DV314" s="25">
        <v>1808</v>
      </c>
      <c r="DW314" s="18">
        <v>172</v>
      </c>
      <c r="DX314" s="25">
        <v>13818</v>
      </c>
      <c r="DY314" s="18">
        <v>315</v>
      </c>
      <c r="DZ314" s="17">
        <f t="shared" si="986"/>
        <v>0.5560762164846077</v>
      </c>
      <c r="EA314" s="17">
        <f t="shared" si="987"/>
        <v>0.4439237835153923</v>
      </c>
      <c r="EB314" s="25">
        <v>32224</v>
      </c>
      <c r="EC314" s="25">
        <v>8315</v>
      </c>
      <c r="ED314" s="25">
        <v>2250</v>
      </c>
      <c r="EE314" s="25">
        <v>5074</v>
      </c>
      <c r="EF314" s="17">
        <f t="shared" si="1128"/>
        <v>0.15746027805362461</v>
      </c>
      <c r="EG314" s="25">
        <v>16023</v>
      </c>
      <c r="EH314" s="18">
        <v>562</v>
      </c>
      <c r="EI314" s="17">
        <f t="shared" si="988"/>
        <v>0.32786122144985103</v>
      </c>
      <c r="EJ314" s="17">
        <f t="shared" si="989"/>
        <v>0.49723808341608738</v>
      </c>
      <c r="EK314" s="69">
        <f t="shared" si="990"/>
        <v>0.67131641012909626</v>
      </c>
      <c r="EL314" s="27">
        <v>98619</v>
      </c>
      <c r="EM314" s="25">
        <v>90112</v>
      </c>
      <c r="EN314" s="25">
        <v>8507</v>
      </c>
      <c r="EO314" s="59">
        <v>0.91373873188736454</v>
      </c>
      <c r="EP314" s="25">
        <v>47633</v>
      </c>
      <c r="EQ314" s="25">
        <v>44929</v>
      </c>
      <c r="ER314" s="25">
        <v>2704</v>
      </c>
      <c r="ES314" s="59">
        <v>0.94323263283857828</v>
      </c>
      <c r="ET314" s="25">
        <v>50986</v>
      </c>
      <c r="EU314" s="25">
        <v>45183</v>
      </c>
      <c r="EV314" s="25">
        <v>5803</v>
      </c>
      <c r="EW314" s="59">
        <v>0.8861844427882164</v>
      </c>
      <c r="EX314" s="25">
        <v>12983</v>
      </c>
      <c r="EY314" s="25">
        <v>12353</v>
      </c>
      <c r="EZ314" s="25">
        <v>630</v>
      </c>
      <c r="FA314" s="59">
        <v>0.95147500577678501</v>
      </c>
      <c r="FB314" s="25">
        <v>85636</v>
      </c>
      <c r="FC314" s="25">
        <v>77759</v>
      </c>
      <c r="FD314" s="25">
        <v>7877</v>
      </c>
      <c r="FE314" s="59">
        <v>0.90801765612592833</v>
      </c>
      <c r="FF314" s="25">
        <v>64243</v>
      </c>
      <c r="FG314" s="25">
        <v>21192</v>
      </c>
      <c r="FH314" s="25">
        <v>37767</v>
      </c>
      <c r="FI314" s="25">
        <v>5284</v>
      </c>
      <c r="FJ314" s="23">
        <f t="shared" si="991"/>
        <v>8.2250206248151547E-2</v>
      </c>
      <c r="FK314" s="23">
        <f t="shared" si="992"/>
        <v>0.58787727845835347</v>
      </c>
      <c r="FL314" s="36">
        <f t="shared" si="993"/>
        <v>4.0105980317940952</v>
      </c>
      <c r="FM314" s="25">
        <v>31256</v>
      </c>
      <c r="FN314" s="25">
        <v>10026</v>
      </c>
      <c r="FO314" s="17">
        <f t="shared" si="994"/>
        <v>0.32077041208088047</v>
      </c>
      <c r="FP314" s="25">
        <v>18329</v>
      </c>
      <c r="FQ314" s="17">
        <f t="shared" si="995"/>
        <v>0.58641540824161764</v>
      </c>
      <c r="FR314" s="25">
        <v>2901</v>
      </c>
      <c r="FS314" s="17">
        <f t="shared" si="996"/>
        <v>9.2814179677501926E-2</v>
      </c>
      <c r="FT314" s="25">
        <v>32987</v>
      </c>
      <c r="FU314" s="25">
        <v>11166</v>
      </c>
      <c r="FV314" s="25">
        <v>19438</v>
      </c>
      <c r="FW314" s="17">
        <f t="shared" si="997"/>
        <v>7.2240579622275439E-2</v>
      </c>
      <c r="FX314" s="17">
        <f t="shared" si="998"/>
        <v>0.58926243671749479</v>
      </c>
      <c r="FY314" s="25">
        <v>2383</v>
      </c>
      <c r="FZ314" s="25">
        <v>78856</v>
      </c>
      <c r="GA314" s="25">
        <v>13879</v>
      </c>
      <c r="GB314" s="25">
        <v>44833</v>
      </c>
      <c r="GC314" s="25">
        <v>10723</v>
      </c>
      <c r="GD314" s="25">
        <v>5028</v>
      </c>
      <c r="GE314" s="18">
        <v>158</v>
      </c>
      <c r="GF314" s="25">
        <v>3598</v>
      </c>
      <c r="GG314" s="18">
        <v>82</v>
      </c>
      <c r="GH314" s="18">
        <v>413</v>
      </c>
      <c r="GI314" s="18">
        <v>142</v>
      </c>
      <c r="GJ314" s="10">
        <f t="shared" si="999"/>
        <v>13879</v>
      </c>
      <c r="GK314" s="10">
        <f t="shared" si="1129"/>
        <v>64977</v>
      </c>
      <c r="GL314" s="10">
        <f t="shared" si="1130"/>
        <v>20144.000000000004</v>
      </c>
      <c r="GM314" s="10">
        <f t="shared" si="1000"/>
        <v>58712</v>
      </c>
      <c r="GN314" s="10">
        <f t="shared" si="1131"/>
        <v>9421</v>
      </c>
      <c r="GO314" s="17">
        <f t="shared" si="1001"/>
        <v>0.17600436238206352</v>
      </c>
      <c r="GP314" s="17">
        <f t="shared" si="1132"/>
        <v>0.82399563761793648</v>
      </c>
      <c r="GQ314" s="17">
        <f t="shared" si="1133"/>
        <v>0.25545297757938523</v>
      </c>
      <c r="GR314" s="17">
        <f t="shared" si="1134"/>
        <v>0.11947093436136756</v>
      </c>
      <c r="GS314" s="17">
        <f t="shared" si="1002"/>
        <v>0.53972430759866086</v>
      </c>
      <c r="GT314" s="25">
        <v>39608</v>
      </c>
      <c r="GU314" s="25">
        <v>6051</v>
      </c>
      <c r="GV314" s="25">
        <v>21741</v>
      </c>
      <c r="GW314" s="25">
        <v>6431</v>
      </c>
      <c r="GX314" s="25">
        <v>3010</v>
      </c>
      <c r="GY314" s="18">
        <v>110</v>
      </c>
      <c r="GZ314" s="25">
        <v>1787</v>
      </c>
      <c r="HA314" s="18">
        <v>50</v>
      </c>
      <c r="HB314" s="18">
        <v>326</v>
      </c>
      <c r="HC314" s="18">
        <v>102</v>
      </c>
      <c r="HD314" s="23">
        <f t="shared" si="1003"/>
        <v>0.15277216723894163</v>
      </c>
      <c r="HE314" s="23">
        <f t="shared" si="1004"/>
        <v>0.8472278327610584</v>
      </c>
      <c r="HF314" s="23">
        <f t="shared" si="1005"/>
        <v>0.29832357099575846</v>
      </c>
      <c r="HG314" s="23">
        <f t="shared" si="1006"/>
        <v>0.13595738234700061</v>
      </c>
      <c r="HH314" s="25">
        <v>39248</v>
      </c>
      <c r="HI314" s="25">
        <v>7828</v>
      </c>
      <c r="HJ314" s="25">
        <v>23092</v>
      </c>
      <c r="HK314" s="25">
        <v>4292</v>
      </c>
      <c r="HL314" s="25">
        <v>2018</v>
      </c>
      <c r="HM314" s="18">
        <v>48</v>
      </c>
      <c r="HN314" s="25">
        <v>1811</v>
      </c>
      <c r="HO314" s="18">
        <v>32</v>
      </c>
      <c r="HP314" s="18">
        <v>87</v>
      </c>
      <c r="HQ314" s="18">
        <v>40</v>
      </c>
      <c r="HR314" s="23">
        <f t="shared" si="1007"/>
        <v>0.19944965348552793</v>
      </c>
      <c r="HS314" s="23">
        <f t="shared" si="1008"/>
        <v>0.8005503465144721</v>
      </c>
      <c r="HT314" s="80">
        <f t="shared" si="1009"/>
        <v>0.21218915613534448</v>
      </c>
      <c r="HU314" s="27">
        <v>121966</v>
      </c>
      <c r="HV314" s="25">
        <v>2655</v>
      </c>
      <c r="HW314" s="25">
        <v>17411</v>
      </c>
      <c r="HX314" s="25">
        <v>3256</v>
      </c>
      <c r="HY314" s="25">
        <v>35521</v>
      </c>
      <c r="HZ314" s="25">
        <v>27387</v>
      </c>
      <c r="IA314" s="18">
        <v>1179</v>
      </c>
      <c r="IB314" s="18">
        <v>182</v>
      </c>
      <c r="IC314" s="25">
        <v>13597</v>
      </c>
      <c r="ID314" s="25">
        <v>11543</v>
      </c>
      <c r="IE314" s="25">
        <v>5927</v>
      </c>
      <c r="IF314" s="18">
        <v>795</v>
      </c>
      <c r="IG314" s="18">
        <v>2513</v>
      </c>
      <c r="IH314" s="17">
        <f t="shared" si="1010"/>
        <v>0.31918731449748289</v>
      </c>
      <c r="II314" s="17">
        <f t="shared" si="1011"/>
        <v>0.22454618500237772</v>
      </c>
      <c r="IJ314" s="30">
        <f t="shared" si="1012"/>
        <v>4.4534268083397235</v>
      </c>
      <c r="IK314" s="17">
        <f t="shared" si="1084"/>
        <v>6.0877807023505648E-2</v>
      </c>
      <c r="IL314" s="25">
        <v>61538</v>
      </c>
      <c r="IM314" s="25">
        <v>1607</v>
      </c>
      <c r="IN314" s="25">
        <v>11740</v>
      </c>
      <c r="IO314" s="25">
        <v>2162</v>
      </c>
      <c r="IP314" s="25">
        <v>22638</v>
      </c>
      <c r="IQ314" s="25">
        <v>10512</v>
      </c>
      <c r="IR314" s="25">
        <v>740</v>
      </c>
      <c r="IS314" s="18">
        <v>127</v>
      </c>
      <c r="IT314" s="25">
        <v>6493</v>
      </c>
      <c r="IU314" s="25">
        <v>568</v>
      </c>
      <c r="IV314" s="25">
        <v>2682</v>
      </c>
      <c r="IW314" s="18">
        <v>400</v>
      </c>
      <c r="IX314" s="25">
        <v>1869</v>
      </c>
      <c r="IY314" s="17">
        <f t="shared" si="1013"/>
        <v>0.80273977054827916</v>
      </c>
      <c r="IZ314" s="25">
        <v>60428</v>
      </c>
      <c r="JA314" s="25">
        <v>1048</v>
      </c>
      <c r="JB314" s="25">
        <v>5671</v>
      </c>
      <c r="JC314" s="25">
        <v>1094</v>
      </c>
      <c r="JD314" s="25">
        <v>12883</v>
      </c>
      <c r="JE314" s="25">
        <v>16875</v>
      </c>
      <c r="JF314" s="18">
        <v>439</v>
      </c>
      <c r="JG314" s="18">
        <v>55</v>
      </c>
      <c r="JH314" s="25">
        <v>7104</v>
      </c>
      <c r="JI314" s="25">
        <v>10975</v>
      </c>
      <c r="JJ314" s="25">
        <v>3245</v>
      </c>
      <c r="JK314" s="18">
        <v>395</v>
      </c>
      <c r="JL314" s="18">
        <v>644</v>
      </c>
      <c r="JM314" s="80">
        <f t="shared" si="1014"/>
        <v>0.62901304031243799</v>
      </c>
      <c r="JN314" s="27">
        <v>121966</v>
      </c>
      <c r="JO314" s="25">
        <v>89348</v>
      </c>
      <c r="JP314" s="18">
        <v>71</v>
      </c>
      <c r="JQ314" s="18">
        <v>451</v>
      </c>
      <c r="JR314" s="25">
        <v>2356</v>
      </c>
      <c r="JS314" s="18">
        <v>431</v>
      </c>
      <c r="JT314" s="18">
        <v>384</v>
      </c>
      <c r="JU314" s="18">
        <v>81</v>
      </c>
      <c r="JV314" s="18">
        <v>97</v>
      </c>
      <c r="JW314" s="25">
        <v>28747</v>
      </c>
      <c r="JX314" s="17">
        <f t="shared" si="1015"/>
        <v>0.23569683354377449</v>
      </c>
      <c r="JY314" s="17">
        <f t="shared" si="1016"/>
        <v>0.76430316645622554</v>
      </c>
      <c r="JZ314" s="25">
        <v>15502</v>
      </c>
      <c r="KA314" s="25">
        <v>12015</v>
      </c>
      <c r="KB314" s="18">
        <v>22</v>
      </c>
      <c r="KC314" s="18">
        <v>52</v>
      </c>
      <c r="KD314" s="25">
        <v>216</v>
      </c>
      <c r="KE314" s="18">
        <v>63</v>
      </c>
      <c r="KF314" s="18">
        <v>30</v>
      </c>
      <c r="KG314" s="18">
        <v>33</v>
      </c>
      <c r="KH314" s="18">
        <v>1</v>
      </c>
      <c r="KI314" s="25">
        <v>3070</v>
      </c>
      <c r="KJ314" s="17">
        <f t="shared" si="1017"/>
        <v>0.19803896271448845</v>
      </c>
      <c r="KK314" s="25">
        <v>106464</v>
      </c>
      <c r="KL314" s="25">
        <v>77333</v>
      </c>
      <c r="KM314" s="18">
        <v>49</v>
      </c>
      <c r="KN314" s="18">
        <v>399</v>
      </c>
      <c r="KO314" s="25">
        <v>2140</v>
      </c>
      <c r="KP314" s="18">
        <v>368</v>
      </c>
      <c r="KQ314" s="18">
        <v>354</v>
      </c>
      <c r="KR314" s="18">
        <v>48</v>
      </c>
      <c r="KS314" s="18">
        <v>96</v>
      </c>
      <c r="KT314" s="25">
        <v>25677</v>
      </c>
      <c r="KU314" s="69">
        <f t="shared" si="1095"/>
        <v>0.24118011722272317</v>
      </c>
      <c r="KV314" s="27">
        <v>149842</v>
      </c>
      <c r="KW314" s="25">
        <v>144381</v>
      </c>
      <c r="KX314" s="25">
        <v>5461</v>
      </c>
      <c r="KY314" s="59">
        <v>3.6445055458416198E-2</v>
      </c>
      <c r="KZ314" s="25">
        <v>2422</v>
      </c>
      <c r="LA314" s="18">
        <v>1644</v>
      </c>
      <c r="LB314" s="25">
        <v>2117</v>
      </c>
      <c r="LC314" s="25">
        <v>2127</v>
      </c>
      <c r="LD314" s="25">
        <v>75761</v>
      </c>
      <c r="LE314" s="25">
        <v>73122</v>
      </c>
      <c r="LF314" s="25">
        <v>2639</v>
      </c>
      <c r="LG314" s="59">
        <v>3.483322553820567E-2</v>
      </c>
      <c r="LH314" s="25">
        <v>74081</v>
      </c>
      <c r="LI314" s="25">
        <v>71259</v>
      </c>
      <c r="LJ314" s="25">
        <v>2822</v>
      </c>
      <c r="LK314" s="35">
        <v>3.8093438263522364E-2</v>
      </c>
      <c r="LL314" s="27">
        <v>32224</v>
      </c>
      <c r="LM314" s="25">
        <v>1026</v>
      </c>
      <c r="LN314" s="25">
        <v>21564</v>
      </c>
      <c r="LO314" s="25">
        <v>6429</v>
      </c>
      <c r="LP314" s="18">
        <v>282</v>
      </c>
      <c r="LQ314" s="18">
        <v>642</v>
      </c>
      <c r="LR314" s="25">
        <v>2281</v>
      </c>
      <c r="LS314" s="23">
        <f t="shared" si="1018"/>
        <v>7.0785749751737834E-2</v>
      </c>
      <c r="LT314" s="23">
        <f t="shared" si="1019"/>
        <v>0.92921425024826221</v>
      </c>
      <c r="LU314" s="17">
        <f t="shared" si="1020"/>
        <v>0.70103028798411127</v>
      </c>
      <c r="LV314" s="25">
        <v>32224</v>
      </c>
      <c r="LW314" s="25">
        <v>2673</v>
      </c>
      <c r="LX314" s="25">
        <v>1527</v>
      </c>
      <c r="LY314" s="25">
        <v>9844</v>
      </c>
      <c r="LZ314" s="25">
        <v>4629</v>
      </c>
      <c r="MA314" s="18">
        <v>447</v>
      </c>
      <c r="MB314" s="25">
        <v>3840</v>
      </c>
      <c r="MC314" s="25">
        <v>4809</v>
      </c>
      <c r="MD314" s="25">
        <v>3666</v>
      </c>
      <c r="ME314" s="18">
        <v>11</v>
      </c>
      <c r="MF314" s="18">
        <v>778</v>
      </c>
      <c r="MG314" s="17">
        <f t="shared" si="1021"/>
        <v>0.28227408142999005</v>
      </c>
      <c r="MH314" s="17">
        <f t="shared" si="1022"/>
        <v>0.54959036742800393</v>
      </c>
      <c r="MI314" s="25">
        <v>32224</v>
      </c>
      <c r="MJ314" s="25">
        <v>3719</v>
      </c>
      <c r="MK314" s="25">
        <v>1508</v>
      </c>
      <c r="ML314" s="25">
        <v>11733</v>
      </c>
      <c r="MM314" s="25">
        <v>4756</v>
      </c>
      <c r="MN314" s="18">
        <v>527</v>
      </c>
      <c r="MO314" s="25">
        <v>4362</v>
      </c>
      <c r="MP314" s="25">
        <v>4867</v>
      </c>
      <c r="MQ314" s="18">
        <v>13</v>
      </c>
      <c r="MR314" s="18">
        <v>7</v>
      </c>
      <c r="MS314" s="18">
        <v>732</v>
      </c>
      <c r="MT314" s="17">
        <f t="shared" si="1023"/>
        <v>0.67775571002979151</v>
      </c>
      <c r="MU314" s="69">
        <f t="shared" si="1024"/>
        <v>0.62531032770605766</v>
      </c>
      <c r="MV314" s="27">
        <v>32224</v>
      </c>
      <c r="MW314" s="25">
        <v>7565</v>
      </c>
      <c r="MX314" s="18">
        <v>382</v>
      </c>
      <c r="MY314" s="25">
        <v>7629</v>
      </c>
      <c r="MZ314" s="25">
        <v>1885</v>
      </c>
      <c r="NA314" s="18">
        <v>548</v>
      </c>
      <c r="NB314" s="25">
        <v>1075</v>
      </c>
      <c r="NC314" s="25">
        <v>12854</v>
      </c>
      <c r="ND314" s="18">
        <v>286</v>
      </c>
      <c r="NE314" s="17">
        <f t="shared" si="1025"/>
        <v>0.23476290963257199</v>
      </c>
      <c r="NF314" s="10">
        <f t="shared" si="1026"/>
        <v>32800.369445134063</v>
      </c>
      <c r="NG314" s="17">
        <f t="shared" si="1027"/>
        <v>0.6506641012909633</v>
      </c>
      <c r="NH314" s="25">
        <v>32224</v>
      </c>
      <c r="NI314" s="25">
        <v>2603</v>
      </c>
      <c r="NJ314" s="18">
        <v>30</v>
      </c>
      <c r="NK314" s="18">
        <v>1</v>
      </c>
      <c r="NL314" s="18">
        <v>31</v>
      </c>
      <c r="NM314" s="25">
        <v>24643</v>
      </c>
      <c r="NN314" s="25">
        <v>4754</v>
      </c>
      <c r="NO314" s="18">
        <v>126</v>
      </c>
      <c r="NP314" s="18">
        <v>0</v>
      </c>
      <c r="NQ314" s="32">
        <v>36</v>
      </c>
      <c r="NR314" s="27">
        <v>32224</v>
      </c>
      <c r="NS314" s="37">
        <f t="shared" si="1028"/>
        <v>1.3122517378351539</v>
      </c>
      <c r="NT314" s="37">
        <f t="shared" si="1029"/>
        <v>0.3540935766202723</v>
      </c>
      <c r="NU314" s="37">
        <f t="shared" si="1030"/>
        <v>0.7620489050749657</v>
      </c>
      <c r="NV314" s="17">
        <f t="shared" si="1031"/>
        <v>0.15474258378563077</v>
      </c>
      <c r="NW314" s="10">
        <f t="shared" si="1032"/>
        <v>14567</v>
      </c>
      <c r="NX314" s="17">
        <f t="shared" si="1033"/>
        <v>0.45205436941410126</v>
      </c>
      <c r="NY314" s="19">
        <f t="shared" si="1034"/>
        <v>0.26252049955847107</v>
      </c>
      <c r="NZ314" s="25">
        <v>11257</v>
      </c>
      <c r="OA314" s="25">
        <v>17657</v>
      </c>
      <c r="OB314" s="25">
        <v>1239</v>
      </c>
      <c r="OC314" s="25">
        <v>10409</v>
      </c>
      <c r="OD314" s="18">
        <v>508</v>
      </c>
      <c r="OE314" s="25">
        <v>1216</v>
      </c>
      <c r="OF314" s="17">
        <f t="shared" si="1035"/>
        <v>0.32302010923535251</v>
      </c>
      <c r="OG314" s="17">
        <f t="shared" si="1036"/>
        <v>0.34933589870903675</v>
      </c>
      <c r="OH314" s="17">
        <f t="shared" si="1037"/>
        <v>0.54794563058589874</v>
      </c>
      <c r="OI314" s="69">
        <f t="shared" si="1038"/>
        <v>3.7735849056603772E-2</v>
      </c>
      <c r="OJ314" s="27">
        <v>32224</v>
      </c>
      <c r="OK314" s="25">
        <v>1157</v>
      </c>
      <c r="OL314" s="25">
        <v>21215</v>
      </c>
      <c r="OM314" s="25">
        <v>4638</v>
      </c>
      <c r="ON314" s="25">
        <v>3670</v>
      </c>
      <c r="OO314" s="18">
        <v>50</v>
      </c>
      <c r="OP314" s="18">
        <v>77</v>
      </c>
      <c r="OQ314" s="25">
        <v>7182</v>
      </c>
      <c r="OR314" s="69">
        <f t="shared" si="1039"/>
        <v>0.81054493545183715</v>
      </c>
      <c r="OS314" s="22">
        <v>25212</v>
      </c>
      <c r="OT314" s="22">
        <v>25212</v>
      </c>
      <c r="OU314" s="38">
        <f t="shared" si="1097"/>
        <v>0.19315247952562267</v>
      </c>
      <c r="OV314" s="39">
        <v>0.97435546565127717</v>
      </c>
      <c r="OW314" s="22">
        <v>2456545</v>
      </c>
      <c r="OX314" s="36">
        <f t="shared" si="1098"/>
        <v>100516908.31</v>
      </c>
      <c r="OY314" s="36">
        <f t="shared" si="1099"/>
        <v>1708223.4622399383</v>
      </c>
      <c r="OZ314" s="22">
        <v>64382</v>
      </c>
      <c r="PA314" s="22">
        <v>64382</v>
      </c>
      <c r="PB314" s="38">
        <f t="shared" si="1100"/>
        <v>0.4932390503259812</v>
      </c>
      <c r="PC314" s="39">
        <v>0.76800006212916661</v>
      </c>
      <c r="PD314" s="22">
        <v>4944538</v>
      </c>
      <c r="PE314" s="40">
        <f t="shared" si="1040"/>
        <v>202320605.884</v>
      </c>
      <c r="PF314" s="36">
        <f t="shared" si="1041"/>
        <v>19775374.031282246</v>
      </c>
      <c r="PG314" s="22">
        <v>60</v>
      </c>
      <c r="PH314" s="22">
        <v>60</v>
      </c>
      <c r="PI314" s="38">
        <f t="shared" si="1101"/>
        <v>4.596679665055275E-4</v>
      </c>
      <c r="PJ314" s="39">
        <v>0.14199999999999999</v>
      </c>
      <c r="PK314" s="22">
        <v>852</v>
      </c>
      <c r="PL314" s="41">
        <f t="shared" si="1042"/>
        <v>34862.135999999999</v>
      </c>
      <c r="PM314" s="36">
        <f t="shared" si="1043"/>
        <v>4904.7975556949477</v>
      </c>
      <c r="PN314" s="22">
        <v>11392</v>
      </c>
      <c r="PO314" s="22">
        <v>11392</v>
      </c>
      <c r="PP314" s="38">
        <f t="shared" si="1102"/>
        <v>8.7275624573849492E-2</v>
      </c>
      <c r="PQ314" s="39">
        <v>0.56270891853932581</v>
      </c>
      <c r="PR314" s="22">
        <v>641038</v>
      </c>
      <c r="PS314" s="41">
        <f t="shared" si="1044"/>
        <v>26229992.884</v>
      </c>
      <c r="PT314" s="36">
        <f t="shared" si="1045"/>
        <v>1493700.2488820544</v>
      </c>
      <c r="PU314" s="22">
        <v>3540</v>
      </c>
      <c r="PV314" s="22">
        <v>3540</v>
      </c>
      <c r="PW314" s="38">
        <f t="shared" si="1103"/>
        <v>2.7120410023826123E-2</v>
      </c>
      <c r="PX314" s="39">
        <v>0.34433898305084748</v>
      </c>
      <c r="PY314" s="22">
        <v>121896</v>
      </c>
      <c r="PZ314" s="36">
        <f t="shared" si="1046"/>
        <v>540086.19817486499</v>
      </c>
      <c r="QA314" s="22"/>
      <c r="QB314" s="22"/>
      <c r="QC314" s="39">
        <v>0</v>
      </c>
      <c r="QD314" s="22"/>
      <c r="QE314" s="22">
        <f t="shared" si="1047"/>
        <v>0</v>
      </c>
      <c r="QF314" s="22"/>
      <c r="QG314" s="22">
        <v>18823</v>
      </c>
      <c r="QH314" s="22">
        <v>18823</v>
      </c>
      <c r="QI314" s="38">
        <f t="shared" si="1104"/>
        <v>0.14420550222555908</v>
      </c>
      <c r="QJ314" s="39">
        <v>0.3650002656324709</v>
      </c>
      <c r="QK314" s="22">
        <v>687040</v>
      </c>
      <c r="QL314" s="42">
        <f t="shared" si="1048"/>
        <v>90.928866174361147</v>
      </c>
      <c r="QM314" s="22">
        <f t="shared" si="1105"/>
        <v>7120</v>
      </c>
      <c r="QN314" s="22"/>
      <c r="QO314" s="22"/>
      <c r="QP314" s="38">
        <f t="shared" si="1106"/>
        <v>0</v>
      </c>
      <c r="QQ314" s="39">
        <v>0</v>
      </c>
      <c r="QR314" s="22"/>
      <c r="QS314" s="36">
        <f t="shared" si="1049"/>
        <v>0</v>
      </c>
      <c r="QT314" s="22">
        <v>7120</v>
      </c>
      <c r="QU314" s="22">
        <v>7120</v>
      </c>
      <c r="QV314" s="38">
        <f t="shared" si="1107"/>
        <v>5.4547265358655929E-2</v>
      </c>
      <c r="QW314" s="39">
        <v>0.125</v>
      </c>
      <c r="QX314" s="22">
        <v>89000</v>
      </c>
      <c r="QY314" s="36">
        <f t="shared" si="1050"/>
        <v>1674073.7743064689</v>
      </c>
      <c r="QZ314" s="22"/>
      <c r="RA314" s="22"/>
      <c r="RB314" s="38">
        <f t="shared" si="1108"/>
        <v>0</v>
      </c>
      <c r="RC314" s="39">
        <v>0</v>
      </c>
      <c r="RD314" s="22"/>
      <c r="RE314" s="36">
        <f t="shared" si="1051"/>
        <v>0</v>
      </c>
      <c r="RF314" s="10">
        <f t="shared" si="1109"/>
        <v>130529</v>
      </c>
      <c r="RG314" s="10">
        <f t="shared" si="1110"/>
        <v>130529</v>
      </c>
      <c r="RH314" s="17">
        <f t="shared" si="1111"/>
        <v>0.16788015120004424</v>
      </c>
      <c r="RI314" s="17">
        <f t="shared" si="1112"/>
        <v>3.8355162415801944E-3</v>
      </c>
      <c r="RJ314" s="17">
        <f t="shared" si="1113"/>
        <v>6.7796186722034898E-2</v>
      </c>
      <c r="RK314" s="17">
        <f t="shared" si="1114"/>
        <v>0.78484752139212577</v>
      </c>
      <c r="RL314" s="17">
        <f t="shared" si="1115"/>
        <v>5.9282162561547641E-2</v>
      </c>
      <c r="RM314" s="17">
        <f t="shared" si="1116"/>
        <v>2.1435008678222928E-2</v>
      </c>
      <c r="RN314" s="17">
        <f t="shared" si="1117"/>
        <v>0</v>
      </c>
      <c r="RO314" s="17">
        <f t="shared" si="1118"/>
        <v>6.6440849630129584E-2</v>
      </c>
      <c r="RP314" s="17">
        <f t="shared" si="1119"/>
        <v>0</v>
      </c>
      <c r="RQ314" s="17">
        <f t="shared" si="1120"/>
        <v>3.6087962294443787E-6</v>
      </c>
      <c r="RR314" s="36">
        <f t="shared" si="1121"/>
        <v>25196453.441307444</v>
      </c>
      <c r="RS314" s="36">
        <f t="shared" si="1122"/>
        <v>168.15347793881185</v>
      </c>
      <c r="RT314" s="10">
        <f t="shared" si="1123"/>
        <v>0</v>
      </c>
      <c r="RU314" s="17">
        <f t="shared" si="1124"/>
        <v>0</v>
      </c>
      <c r="RV314" s="37">
        <f t="shared" si="1125"/>
        <v>1.1479594572853542</v>
      </c>
      <c r="RW314" s="36">
        <f t="shared" si="1126"/>
        <v>0.8711109034850042</v>
      </c>
      <c r="RX314" s="85">
        <v>0.71442340000000004</v>
      </c>
      <c r="RY314" s="93">
        <v>250</v>
      </c>
      <c r="RZ314" s="43" t="b">
        <v>0</v>
      </c>
      <c r="SA314" s="18" t="b">
        <v>0</v>
      </c>
      <c r="SB314" s="18" t="b">
        <v>0</v>
      </c>
      <c r="SC314" s="18" t="b">
        <v>0</v>
      </c>
      <c r="SD314" s="18" t="b">
        <v>0</v>
      </c>
      <c r="SE314" s="32" t="b">
        <v>1</v>
      </c>
      <c r="SF314" s="43" t="b">
        <v>0</v>
      </c>
      <c r="SG314" s="18" t="b">
        <v>1</v>
      </c>
      <c r="SH314" s="18">
        <v>1</v>
      </c>
      <c r="SI314" s="18"/>
      <c r="SJ314" s="22"/>
      <c r="SK314" s="22"/>
      <c r="SL314" s="22">
        <v>1</v>
      </c>
      <c r="SM314" s="22">
        <v>0</v>
      </c>
      <c r="SN314" s="18"/>
      <c r="SO314" s="18"/>
      <c r="SP314" s="18"/>
      <c r="SQ314" s="17">
        <f t="shared" si="1052"/>
        <v>0</v>
      </c>
      <c r="SR314" s="17">
        <f t="shared" si="1053"/>
        <v>2.4875621890547263E-3</v>
      </c>
      <c r="SS314" s="17">
        <f t="shared" si="1054"/>
        <v>0</v>
      </c>
      <c r="ST314" s="17">
        <f t="shared" si="1055"/>
        <v>0</v>
      </c>
      <c r="SU314" s="17">
        <f t="shared" si="1056"/>
        <v>0</v>
      </c>
      <c r="SV314" s="17">
        <f t="shared" si="1127"/>
        <v>0</v>
      </c>
      <c r="SW314" s="17">
        <f t="shared" si="1057"/>
        <v>0</v>
      </c>
      <c r="SX314" s="17">
        <f t="shared" si="1058"/>
        <v>2.0833333333333332E-2</v>
      </c>
      <c r="SY314" s="17">
        <f t="shared" si="1059"/>
        <v>0</v>
      </c>
      <c r="SZ314" s="17">
        <f t="shared" si="1060"/>
        <v>6.2189054726368158E-4</v>
      </c>
      <c r="TA314" s="17">
        <f t="shared" si="1061"/>
        <v>5.208333333333333E-3</v>
      </c>
      <c r="TB314" s="24">
        <f t="shared" si="1096"/>
        <v>192</v>
      </c>
      <c r="TC314" s="69">
        <f t="shared" si="1063"/>
        <v>0.30967741935483872</v>
      </c>
      <c r="TD314" s="17">
        <f t="shared" si="1085"/>
        <v>8.4005376344086021E-6</v>
      </c>
      <c r="TE314" s="95">
        <v>470</v>
      </c>
      <c r="TF314" s="71"/>
      <c r="TG314" s="71">
        <v>9</v>
      </c>
      <c r="TH314" s="71">
        <v>7</v>
      </c>
      <c r="TI314" s="71"/>
      <c r="TJ314" s="71"/>
      <c r="TK314" s="71">
        <v>233</v>
      </c>
      <c r="TL314" s="71">
        <v>3</v>
      </c>
      <c r="TM314" s="71">
        <v>150</v>
      </c>
      <c r="TN314" s="71">
        <v>98</v>
      </c>
      <c r="TO314" s="71"/>
      <c r="TP314" s="71"/>
      <c r="TQ314" s="71">
        <v>56</v>
      </c>
      <c r="TR314" s="72">
        <v>348</v>
      </c>
      <c r="TS314" s="72"/>
      <c r="TT314" s="72"/>
      <c r="TU314" s="72"/>
      <c r="TV314" s="72">
        <v>9</v>
      </c>
      <c r="TW314" s="72"/>
      <c r="TX314" s="72">
        <v>1</v>
      </c>
      <c r="TY314" s="72">
        <v>2</v>
      </c>
      <c r="TZ314" s="72">
        <v>67</v>
      </c>
      <c r="UA314" s="72">
        <v>3</v>
      </c>
      <c r="UB314" s="72">
        <v>218</v>
      </c>
      <c r="UC314" s="72"/>
      <c r="UD314" s="72"/>
      <c r="UE314" s="72">
        <v>98</v>
      </c>
      <c r="UF314" s="72"/>
      <c r="UG314" s="72">
        <v>1</v>
      </c>
      <c r="UH314" s="72"/>
      <c r="UI314" s="72"/>
      <c r="UJ314" s="73">
        <v>245</v>
      </c>
      <c r="UK314" s="73"/>
      <c r="UL314" s="73"/>
      <c r="UM314" s="73"/>
      <c r="UN314" s="73">
        <v>6</v>
      </c>
      <c r="UO314" s="73">
        <v>1</v>
      </c>
      <c r="UP314" s="73"/>
      <c r="UQ314" s="73">
        <v>3</v>
      </c>
      <c r="UR314" s="73">
        <v>8</v>
      </c>
      <c r="US314" s="73">
        <v>221</v>
      </c>
      <c r="UT314" s="73"/>
      <c r="UU314" s="73"/>
      <c r="UV314" s="73">
        <v>70</v>
      </c>
      <c r="UW314" s="73"/>
      <c r="UX314" s="73"/>
      <c r="UY314" s="73"/>
      <c r="UZ314" s="73"/>
      <c r="VA314" s="73"/>
      <c r="VB314" s="73">
        <v>245</v>
      </c>
      <c r="VC314" s="73"/>
      <c r="VD314" s="73"/>
      <c r="VE314" s="73"/>
      <c r="VF314" s="73">
        <v>4</v>
      </c>
      <c r="VG314" s="73">
        <v>1</v>
      </c>
      <c r="VH314" s="73"/>
      <c r="VI314" s="73">
        <v>4</v>
      </c>
      <c r="VJ314" s="73">
        <v>9</v>
      </c>
      <c r="VK314" s="73">
        <v>232</v>
      </c>
      <c r="VL314" s="73"/>
      <c r="VM314" s="73"/>
      <c r="VN314" s="73">
        <v>70</v>
      </c>
      <c r="VO314" s="73"/>
      <c r="VP314" s="73"/>
      <c r="VQ314" s="73"/>
      <c r="VR314" s="73"/>
      <c r="VS314" s="73">
        <v>3</v>
      </c>
      <c r="VT314" s="73"/>
      <c r="VU314" s="73"/>
      <c r="VV314" s="73"/>
      <c r="VW314" s="73">
        <v>4</v>
      </c>
      <c r="VX314" s="73">
        <v>2</v>
      </c>
      <c r="VY314" s="73"/>
      <c r="VZ314" s="73">
        <v>4</v>
      </c>
      <c r="WA314" s="73">
        <v>60</v>
      </c>
      <c r="WB314" s="73"/>
      <c r="WC314" s="73">
        <v>183</v>
      </c>
      <c r="WD314" s="73">
        <v>43</v>
      </c>
      <c r="WE314" s="73"/>
      <c r="WF314" s="73"/>
      <c r="WG314" s="73"/>
      <c r="WH314" s="73"/>
      <c r="WI314" s="73"/>
      <c r="WJ314" s="73"/>
      <c r="WK314" s="73"/>
      <c r="WL314" s="73"/>
      <c r="WM314" s="73"/>
      <c r="WN314" s="73"/>
      <c r="WO314" s="22">
        <f t="shared" si="1064"/>
        <v>1311</v>
      </c>
      <c r="WP314" s="22">
        <f t="shared" si="1065"/>
        <v>0</v>
      </c>
      <c r="WQ314" s="22">
        <f t="shared" si="1066"/>
        <v>0</v>
      </c>
      <c r="WR314" s="22">
        <f t="shared" si="1067"/>
        <v>9</v>
      </c>
      <c r="WS314" s="22">
        <f t="shared" si="1068"/>
        <v>30</v>
      </c>
      <c r="WT314" s="22">
        <f t="shared" si="1069"/>
        <v>2</v>
      </c>
      <c r="WU314" s="22">
        <f t="shared" si="1070"/>
        <v>1</v>
      </c>
      <c r="WV314" s="22">
        <f t="shared" si="1071"/>
        <v>9</v>
      </c>
      <c r="WW314" s="22">
        <f t="shared" si="1072"/>
        <v>377</v>
      </c>
      <c r="WX314" s="22">
        <f t="shared" si="1073"/>
        <v>6</v>
      </c>
      <c r="WY314" s="22">
        <f t="shared" si="1074"/>
        <v>1004</v>
      </c>
      <c r="WZ314" s="22">
        <f t="shared" si="1075"/>
        <v>0</v>
      </c>
      <c r="XA314" s="22">
        <f t="shared" si="1076"/>
        <v>0</v>
      </c>
      <c r="XB314" s="22">
        <f t="shared" si="1077"/>
        <v>336</v>
      </c>
      <c r="XC314" s="22">
        <f t="shared" si="1078"/>
        <v>0</v>
      </c>
      <c r="XD314" s="22">
        <f t="shared" si="1079"/>
        <v>0</v>
      </c>
      <c r="XE314" s="22">
        <f t="shared" si="1080"/>
        <v>1</v>
      </c>
      <c r="XF314" s="22">
        <f t="shared" si="1081"/>
        <v>0</v>
      </c>
      <c r="XG314" s="93">
        <f t="shared" si="1082"/>
        <v>56</v>
      </c>
    </row>
    <row r="315" spans="1:631" ht="17.100000000000001" customHeight="1" x14ac:dyDescent="0.2">
      <c r="A315" s="101"/>
      <c r="B315" s="27" t="s">
        <v>560</v>
      </c>
      <c r="C315" s="535" t="s">
        <v>561</v>
      </c>
      <c r="D315" s="25" t="s">
        <v>619</v>
      </c>
      <c r="E315" s="535" t="s">
        <v>620</v>
      </c>
      <c r="F315" s="25" t="s">
        <v>624</v>
      </c>
      <c r="G315" s="535" t="s">
        <v>625</v>
      </c>
      <c r="H315" s="25">
        <v>67</v>
      </c>
      <c r="I315" s="28">
        <v>11</v>
      </c>
      <c r="J315" s="17">
        <f t="shared" si="948"/>
        <v>0.48021421410858434</v>
      </c>
      <c r="K315" s="17">
        <f t="shared" si="949"/>
        <v>0.45740779823774602</v>
      </c>
      <c r="L315" s="17">
        <f t="shared" si="950"/>
        <v>4.7821730499521369E-2</v>
      </c>
      <c r="M315" s="17">
        <f t="shared" si="951"/>
        <v>5.2973593086413265E-2</v>
      </c>
      <c r="N315" s="17">
        <f t="shared" si="952"/>
        <v>0.20337940953656636</v>
      </c>
      <c r="O315" s="17">
        <f t="shared" si="953"/>
        <v>0.2399883923389437</v>
      </c>
      <c r="P315" s="17">
        <f t="shared" si="954"/>
        <v>0.55571198143641398</v>
      </c>
      <c r="Q315" s="17">
        <f t="shared" si="955"/>
        <v>0.54829862003942742</v>
      </c>
      <c r="R315" s="69">
        <f t="shared" si="956"/>
        <v>0.62499799644168041</v>
      </c>
      <c r="S315" s="422">
        <f t="shared" si="957"/>
        <v>0.35675485952503294</v>
      </c>
      <c r="T315" s="17">
        <f t="shared" si="1083"/>
        <v>0.64324514047496706</v>
      </c>
      <c r="U315" s="10">
        <f t="shared" si="958"/>
        <v>113312.77745578924</v>
      </c>
      <c r="V315" s="32">
        <v>1</v>
      </c>
      <c r="W315" s="550">
        <f t="shared" si="959"/>
        <v>-0.95217826950047868</v>
      </c>
      <c r="X315" s="550">
        <f t="shared" si="960"/>
        <v>0.24564374841392184</v>
      </c>
      <c r="Y315" s="550">
        <f t="shared" si="961"/>
        <v>0.75435625158607822</v>
      </c>
      <c r="Z315" s="551">
        <f t="shared" si="962"/>
        <v>132885.88856690036</v>
      </c>
      <c r="AA315" s="426">
        <f t="shared" si="963"/>
        <v>0.11862646033674315</v>
      </c>
      <c r="AB315" s="59">
        <f t="shared" si="964"/>
        <v>0.67474446337308347</v>
      </c>
      <c r="AC315" s="59">
        <f t="shared" si="965"/>
        <v>0.47589508239918316</v>
      </c>
      <c r="AD315" s="59">
        <f t="shared" si="966"/>
        <v>0.20337940953656636</v>
      </c>
      <c r="AE315" s="59">
        <f t="shared" si="967"/>
        <v>0.45170137996057258</v>
      </c>
      <c r="AF315" s="59">
        <f t="shared" si="968"/>
        <v>0.25141138606025432</v>
      </c>
      <c r="AG315" s="59">
        <f t="shared" si="969"/>
        <v>0.47509629082467153</v>
      </c>
      <c r="AH315" s="59">
        <f t="shared" si="970"/>
        <v>0.2399883923389437</v>
      </c>
      <c r="AI315" s="59">
        <f t="shared" si="971"/>
        <v>0.54983379939851207</v>
      </c>
      <c r="AJ315" s="59">
        <f t="shared" si="972"/>
        <v>0.41059462881865666</v>
      </c>
      <c r="AK315" s="59">
        <f t="shared" si="973"/>
        <v>0.44428801856358596</v>
      </c>
      <c r="AL315" s="35">
        <f t="shared" si="974"/>
        <v>4.7821730499521369E-2</v>
      </c>
      <c r="AM315" s="27">
        <v>176158</v>
      </c>
      <c r="AN315" s="25">
        <v>85836</v>
      </c>
      <c r="AO315" s="25">
        <v>90322</v>
      </c>
      <c r="AP315" s="17">
        <f t="shared" si="975"/>
        <v>3.4214569858093966E-3</v>
      </c>
      <c r="AQ315" s="63">
        <v>95.033325214233528</v>
      </c>
      <c r="AR315" s="58">
        <v>5250.0449051799997</v>
      </c>
      <c r="AS315" s="24">
        <f t="shared" si="976"/>
        <v>33.553617765477064</v>
      </c>
      <c r="AT315" s="17">
        <f t="shared" si="1135"/>
        <v>2.8977241945089136E-2</v>
      </c>
      <c r="AU315" s="25">
        <v>167154</v>
      </c>
      <c r="AV315" s="25">
        <v>78866</v>
      </c>
      <c r="AW315" s="25">
        <v>88288</v>
      </c>
      <c r="AX315" s="25">
        <v>9004</v>
      </c>
      <c r="AY315" s="25">
        <v>6970</v>
      </c>
      <c r="AZ315" s="25">
        <v>2034</v>
      </c>
      <c r="BA315" s="25">
        <v>20897</v>
      </c>
      <c r="BB315" s="25">
        <v>10202</v>
      </c>
      <c r="BC315" s="25">
        <v>10695</v>
      </c>
      <c r="BD315" s="63">
        <v>95.390369331463305</v>
      </c>
      <c r="BE315" s="25">
        <v>155261</v>
      </c>
      <c r="BF315" s="25">
        <v>75634</v>
      </c>
      <c r="BG315" s="25">
        <v>79627</v>
      </c>
      <c r="BH315" s="63">
        <v>94.985369284287984</v>
      </c>
      <c r="BI315" s="17">
        <v>0.11862646033674315</v>
      </c>
      <c r="BJ315" s="25">
        <v>52700</v>
      </c>
      <c r="BK315" s="25">
        <v>116670</v>
      </c>
      <c r="BL315" s="25">
        <v>6788</v>
      </c>
      <c r="BM315" s="17">
        <v>0.50988257478357757</v>
      </c>
      <c r="BN315" s="10">
        <f t="shared" si="977"/>
        <v>86338.105391274541</v>
      </c>
      <c r="BO315" s="29">
        <v>0.45170137996057258</v>
      </c>
      <c r="BP315" s="30">
        <f t="shared" si="978"/>
        <v>0.54829862003942742</v>
      </c>
      <c r="BQ315" s="31">
        <v>5.8181194823005056</v>
      </c>
      <c r="BR315" s="25">
        <v>123458</v>
      </c>
      <c r="BS315" s="25">
        <v>29951</v>
      </c>
      <c r="BT315" s="25">
        <v>80829</v>
      </c>
      <c r="BU315" s="25">
        <v>8570</v>
      </c>
      <c r="BV315" s="25">
        <v>2996</v>
      </c>
      <c r="BW315" s="18">
        <v>1112</v>
      </c>
      <c r="BX315" s="25">
        <v>37906</v>
      </c>
      <c r="BY315" s="25">
        <v>29946</v>
      </c>
      <c r="BZ315" s="25">
        <v>7960</v>
      </c>
      <c r="CA315" s="59">
        <v>0.20999314092755764</v>
      </c>
      <c r="CB315" s="25">
        <v>167154</v>
      </c>
      <c r="CC315" s="25">
        <v>9004</v>
      </c>
      <c r="CD315" s="17">
        <f t="shared" si="979"/>
        <v>5.3866494370460774E-2</v>
      </c>
      <c r="CE315" s="25">
        <v>1211</v>
      </c>
      <c r="CF315" s="25">
        <v>4012</v>
      </c>
      <c r="CG315" s="25">
        <v>7903</v>
      </c>
      <c r="CH315" s="25">
        <v>9091</v>
      </c>
      <c r="CI315" s="25">
        <v>6779</v>
      </c>
      <c r="CJ315" s="25">
        <v>4137</v>
      </c>
      <c r="CK315" s="25">
        <v>2239</v>
      </c>
      <c r="CL315" s="25">
        <v>1365</v>
      </c>
      <c r="CM315" s="25">
        <v>1169</v>
      </c>
      <c r="CN315" s="26">
        <v>4.4096976731915793</v>
      </c>
      <c r="CO315" s="27">
        <v>37906</v>
      </c>
      <c r="CP315" s="34">
        <f t="shared" si="980"/>
        <v>4.6472326280799869</v>
      </c>
      <c r="CQ315" s="25">
        <v>875</v>
      </c>
      <c r="CR315" s="25">
        <v>3844</v>
      </c>
      <c r="CS315" s="25">
        <v>2229</v>
      </c>
      <c r="CT315" s="25">
        <v>9985</v>
      </c>
      <c r="CU315" s="25">
        <v>20656</v>
      </c>
      <c r="CV315" s="18">
        <v>149</v>
      </c>
      <c r="CW315" s="18">
        <v>55</v>
      </c>
      <c r="CX315" s="18">
        <v>113</v>
      </c>
      <c r="CY315" s="25">
        <v>37906</v>
      </c>
      <c r="CZ315" s="25">
        <v>34939</v>
      </c>
      <c r="DA315" s="25">
        <v>1224</v>
      </c>
      <c r="DB315" s="18">
        <v>387</v>
      </c>
      <c r="DC315" s="25">
        <v>1125</v>
      </c>
      <c r="DD315" s="18">
        <v>149</v>
      </c>
      <c r="DE315" s="18">
        <v>82</v>
      </c>
      <c r="DF315" s="25">
        <v>37906</v>
      </c>
      <c r="DG315" s="25">
        <v>9396</v>
      </c>
      <c r="DH315" s="18">
        <v>101</v>
      </c>
      <c r="DI315" s="18">
        <v>33</v>
      </c>
      <c r="DJ315" s="25">
        <v>28224</v>
      </c>
      <c r="DK315" s="18">
        <v>97</v>
      </c>
      <c r="DL315" s="18">
        <v>55</v>
      </c>
      <c r="DM315" s="25">
        <f t="shared" si="981"/>
        <v>41878.898802300428</v>
      </c>
      <c r="DN315" s="17">
        <f t="shared" si="982"/>
        <v>0.74457869466575211</v>
      </c>
      <c r="DO315" s="17">
        <f t="shared" si="983"/>
        <v>2.5589616419564184E-3</v>
      </c>
      <c r="DP315" s="23">
        <f t="shared" si="984"/>
        <v>0.25141138606025432</v>
      </c>
      <c r="DQ315" s="23">
        <f t="shared" si="985"/>
        <v>0.74858861393974574</v>
      </c>
      <c r="DR315" s="25">
        <v>37906</v>
      </c>
      <c r="DS315" s="18">
        <v>153</v>
      </c>
      <c r="DT315" s="25">
        <v>22514</v>
      </c>
      <c r="DU315" s="18">
        <v>27</v>
      </c>
      <c r="DV315" s="25">
        <v>8911</v>
      </c>
      <c r="DW315" s="18">
        <v>71</v>
      </c>
      <c r="DX315" s="25">
        <v>6135</v>
      </c>
      <c r="DY315" s="18">
        <v>95</v>
      </c>
      <c r="DZ315" s="17">
        <f t="shared" si="986"/>
        <v>0.8337730174642537</v>
      </c>
      <c r="EA315" s="17">
        <f t="shared" si="987"/>
        <v>0.1662269825357463</v>
      </c>
      <c r="EB315" s="25">
        <v>37906</v>
      </c>
      <c r="EC315" s="25">
        <v>13364</v>
      </c>
      <c r="ED315" s="25">
        <v>4645</v>
      </c>
      <c r="EE315" s="25">
        <v>11226</v>
      </c>
      <c r="EF315" s="17">
        <f t="shared" si="1128"/>
        <v>0.29615364322270882</v>
      </c>
      <c r="EG315" s="25">
        <v>8414</v>
      </c>
      <c r="EH315" s="18">
        <v>257</v>
      </c>
      <c r="EI315" s="17">
        <f t="shared" si="988"/>
        <v>0.47509629082467153</v>
      </c>
      <c r="EJ315" s="17">
        <f t="shared" si="989"/>
        <v>0.22197013665382789</v>
      </c>
      <c r="EK315" s="69">
        <f t="shared" si="990"/>
        <v>0.45740779823774602</v>
      </c>
      <c r="EL315" s="27">
        <v>117400</v>
      </c>
      <c r="EM315" s="25">
        <v>79215</v>
      </c>
      <c r="EN315" s="25">
        <v>38185</v>
      </c>
      <c r="EO315" s="59">
        <v>0.67474446337308347</v>
      </c>
      <c r="EP315" s="25">
        <v>55011</v>
      </c>
      <c r="EQ315" s="25">
        <v>40222</v>
      </c>
      <c r="ER315" s="25">
        <v>14789</v>
      </c>
      <c r="ES315" s="59">
        <v>0.73116285833742334</v>
      </c>
      <c r="ET315" s="25">
        <v>62389</v>
      </c>
      <c r="EU315" s="25">
        <v>38993</v>
      </c>
      <c r="EV315" s="25">
        <v>23396</v>
      </c>
      <c r="EW315" s="59">
        <v>0.62499799644168041</v>
      </c>
      <c r="EX315" s="25">
        <v>14049</v>
      </c>
      <c r="EY315" s="25">
        <v>13053</v>
      </c>
      <c r="EZ315" s="25">
        <v>996</v>
      </c>
      <c r="FA315" s="59">
        <v>0.92910527439675417</v>
      </c>
      <c r="FB315" s="25">
        <v>103351</v>
      </c>
      <c r="FC315" s="25">
        <v>66162</v>
      </c>
      <c r="FD315" s="25">
        <v>37189</v>
      </c>
      <c r="FE315" s="59">
        <v>0.64016797128232927</v>
      </c>
      <c r="FF315" s="25">
        <v>75767</v>
      </c>
      <c r="FG315" s="25">
        <v>20625</v>
      </c>
      <c r="FH315" s="25">
        <v>32933</v>
      </c>
      <c r="FI315" s="25">
        <v>22209</v>
      </c>
      <c r="FJ315" s="23">
        <f t="shared" si="991"/>
        <v>0.29312233558145367</v>
      </c>
      <c r="FK315" s="23">
        <f t="shared" si="992"/>
        <v>0.43466152810590364</v>
      </c>
      <c r="FL315" s="36">
        <f t="shared" si="993"/>
        <v>0.92867756315007433</v>
      </c>
      <c r="FM315" s="25">
        <v>35172</v>
      </c>
      <c r="FN315" s="25">
        <v>9178</v>
      </c>
      <c r="FO315" s="17">
        <f t="shared" si="994"/>
        <v>0.26094620721028089</v>
      </c>
      <c r="FP315" s="25">
        <v>15151</v>
      </c>
      <c r="FQ315" s="17">
        <f t="shared" si="995"/>
        <v>0.43076879335835322</v>
      </c>
      <c r="FR315" s="25">
        <v>10843</v>
      </c>
      <c r="FS315" s="17">
        <f t="shared" si="996"/>
        <v>0.30828499943136584</v>
      </c>
      <c r="FT315" s="25">
        <v>40595</v>
      </c>
      <c r="FU315" s="25">
        <v>11447</v>
      </c>
      <c r="FV315" s="25">
        <v>17782</v>
      </c>
      <c r="FW315" s="17">
        <f t="shared" si="997"/>
        <v>0.2799852198546619</v>
      </c>
      <c r="FX315" s="17">
        <f t="shared" si="998"/>
        <v>0.43803424067003327</v>
      </c>
      <c r="FY315" s="25">
        <v>11366</v>
      </c>
      <c r="FZ315" s="25">
        <v>91081</v>
      </c>
      <c r="GA315" s="25">
        <v>43345</v>
      </c>
      <c r="GB315" s="25">
        <v>29212</v>
      </c>
      <c r="GC315" s="25">
        <v>8804</v>
      </c>
      <c r="GD315" s="25">
        <v>4378</v>
      </c>
      <c r="GE315" s="18">
        <v>69</v>
      </c>
      <c r="GF315" s="25">
        <v>2807</v>
      </c>
      <c r="GG315" s="18">
        <v>133</v>
      </c>
      <c r="GH315" s="18">
        <v>38</v>
      </c>
      <c r="GI315" s="18">
        <v>2295</v>
      </c>
      <c r="GJ315" s="10">
        <f t="shared" si="999"/>
        <v>43345</v>
      </c>
      <c r="GK315" s="10">
        <f t="shared" si="1129"/>
        <v>47736.000000000007</v>
      </c>
      <c r="GL315" s="10">
        <f t="shared" si="1130"/>
        <v>18524</v>
      </c>
      <c r="GM315" s="10">
        <f t="shared" si="1000"/>
        <v>72557</v>
      </c>
      <c r="GN315" s="10">
        <f t="shared" si="1131"/>
        <v>9720</v>
      </c>
      <c r="GO315" s="17">
        <f t="shared" si="1001"/>
        <v>0.47589508239918316</v>
      </c>
      <c r="GP315" s="17">
        <f t="shared" si="1132"/>
        <v>0.5241049176008169</v>
      </c>
      <c r="GQ315" s="17">
        <f t="shared" si="1133"/>
        <v>0.20337940953656636</v>
      </c>
      <c r="GR315" s="17">
        <f t="shared" si="1134"/>
        <v>0.10671819589156904</v>
      </c>
      <c r="GS315" s="17">
        <f t="shared" si="1002"/>
        <v>0.3637421635686916</v>
      </c>
      <c r="GT315" s="25">
        <v>43969</v>
      </c>
      <c r="GU315" s="25">
        <v>19183</v>
      </c>
      <c r="GV315" s="25">
        <v>14928</v>
      </c>
      <c r="GW315" s="25">
        <v>4803</v>
      </c>
      <c r="GX315" s="25">
        <v>2245</v>
      </c>
      <c r="GY315" s="18">
        <v>46</v>
      </c>
      <c r="GZ315" s="25">
        <v>1149</v>
      </c>
      <c r="HA315" s="18">
        <v>69</v>
      </c>
      <c r="HB315" s="18">
        <v>26</v>
      </c>
      <c r="HC315" s="18">
        <v>1520</v>
      </c>
      <c r="HD315" s="23">
        <f t="shared" si="1003"/>
        <v>0.43628465509790987</v>
      </c>
      <c r="HE315" s="23">
        <f t="shared" si="1004"/>
        <v>0.56371534490209008</v>
      </c>
      <c r="HF315" s="23">
        <f t="shared" si="1005"/>
        <v>0.2242034160431213</v>
      </c>
      <c r="HG315" s="23">
        <f t="shared" si="1006"/>
        <v>0.1149673633696468</v>
      </c>
      <c r="HH315" s="25">
        <v>47112</v>
      </c>
      <c r="HI315" s="25">
        <v>24162</v>
      </c>
      <c r="HJ315" s="25">
        <v>14284</v>
      </c>
      <c r="HK315" s="25">
        <v>4001</v>
      </c>
      <c r="HL315" s="25">
        <v>2133</v>
      </c>
      <c r="HM315" s="18">
        <v>23</v>
      </c>
      <c r="HN315" s="25">
        <v>1658</v>
      </c>
      <c r="HO315" s="18">
        <v>64</v>
      </c>
      <c r="HP315" s="18">
        <v>12</v>
      </c>
      <c r="HQ315" s="18">
        <v>775</v>
      </c>
      <c r="HR315" s="23">
        <f t="shared" si="1007"/>
        <v>0.51286296484971983</v>
      </c>
      <c r="HS315" s="23">
        <f t="shared" si="1008"/>
        <v>0.48713703515028017</v>
      </c>
      <c r="HT315" s="80">
        <f t="shared" si="1009"/>
        <v>0.18394464255391407</v>
      </c>
      <c r="HU315" s="27">
        <v>141352</v>
      </c>
      <c r="HV315" s="25">
        <v>3404</v>
      </c>
      <c r="HW315" s="25">
        <v>12546</v>
      </c>
      <c r="HX315" s="18">
        <v>2468</v>
      </c>
      <c r="HY315" s="25">
        <v>44076</v>
      </c>
      <c r="HZ315" s="25">
        <v>36476</v>
      </c>
      <c r="IA315" s="18">
        <v>1184</v>
      </c>
      <c r="IB315" s="18">
        <v>330</v>
      </c>
      <c r="IC315" s="25">
        <v>13384</v>
      </c>
      <c r="ID315" s="25">
        <v>16156</v>
      </c>
      <c r="IE315" s="25">
        <v>6668</v>
      </c>
      <c r="IF315" s="18">
        <v>719</v>
      </c>
      <c r="IG315" s="18">
        <v>3941</v>
      </c>
      <c r="IH315" s="17">
        <f t="shared" si="1010"/>
        <v>0.37234704850302791</v>
      </c>
      <c r="II315" s="17">
        <f t="shared" si="1011"/>
        <v>0.25805082347614466</v>
      </c>
      <c r="IJ315" s="30">
        <f t="shared" si="1012"/>
        <v>3.8752056146507292</v>
      </c>
      <c r="IK315" s="17">
        <f t="shared" si="1084"/>
        <v>5.2973593086413265E-2</v>
      </c>
      <c r="IL315" s="25">
        <v>68396</v>
      </c>
      <c r="IM315" s="25">
        <v>2396</v>
      </c>
      <c r="IN315" s="25">
        <v>8381</v>
      </c>
      <c r="IO315" s="25">
        <v>1654</v>
      </c>
      <c r="IP315" s="25">
        <v>27938</v>
      </c>
      <c r="IQ315" s="25">
        <v>14048</v>
      </c>
      <c r="IR315" s="25">
        <v>712</v>
      </c>
      <c r="IS315" s="18">
        <v>197</v>
      </c>
      <c r="IT315" s="25">
        <v>5929</v>
      </c>
      <c r="IU315" s="25">
        <v>942</v>
      </c>
      <c r="IV315" s="25">
        <v>2743</v>
      </c>
      <c r="IW315" s="18">
        <v>359</v>
      </c>
      <c r="IX315" s="25">
        <v>3097</v>
      </c>
      <c r="IY315" s="17">
        <f t="shared" si="1013"/>
        <v>0.80602666822621205</v>
      </c>
      <c r="IZ315" s="25">
        <v>72956</v>
      </c>
      <c r="JA315" s="25">
        <v>1008</v>
      </c>
      <c r="JB315" s="25">
        <v>4165</v>
      </c>
      <c r="JC315" s="18">
        <v>814</v>
      </c>
      <c r="JD315" s="25">
        <v>16138</v>
      </c>
      <c r="JE315" s="25">
        <v>22428</v>
      </c>
      <c r="JF315" s="18">
        <v>472</v>
      </c>
      <c r="JG315" s="18">
        <v>133</v>
      </c>
      <c r="JH315" s="25">
        <v>7455</v>
      </c>
      <c r="JI315" s="25">
        <v>15214</v>
      </c>
      <c r="JJ315" s="25">
        <v>3925</v>
      </c>
      <c r="JK315" s="18">
        <v>360</v>
      </c>
      <c r="JL315" s="18">
        <v>844</v>
      </c>
      <c r="JM315" s="80">
        <f t="shared" si="1014"/>
        <v>0.61715280443006748</v>
      </c>
      <c r="JN315" s="27">
        <v>141352</v>
      </c>
      <c r="JO315" s="25">
        <v>72259</v>
      </c>
      <c r="JP315" s="18">
        <v>130</v>
      </c>
      <c r="JQ315" s="18">
        <v>704</v>
      </c>
      <c r="JR315" s="25">
        <v>4519</v>
      </c>
      <c r="JS315" s="18">
        <v>541</v>
      </c>
      <c r="JT315" s="18">
        <v>267</v>
      </c>
      <c r="JU315" s="18">
        <v>52</v>
      </c>
      <c r="JV315" s="18">
        <v>79</v>
      </c>
      <c r="JW315" s="25">
        <v>62801</v>
      </c>
      <c r="JX315" s="17">
        <f t="shared" si="1015"/>
        <v>0.44428801856358596</v>
      </c>
      <c r="JY315" s="17">
        <f t="shared" si="1016"/>
        <v>0.55571198143641398</v>
      </c>
      <c r="JZ315" s="25">
        <v>17700</v>
      </c>
      <c r="KA315" s="25">
        <v>14170</v>
      </c>
      <c r="KB315" s="18">
        <v>70</v>
      </c>
      <c r="KC315" s="18">
        <v>201</v>
      </c>
      <c r="KD315" s="25">
        <v>363</v>
      </c>
      <c r="KE315" s="18">
        <v>200</v>
      </c>
      <c r="KF315" s="18">
        <v>39</v>
      </c>
      <c r="KG315" s="18">
        <v>33</v>
      </c>
      <c r="KH315" s="18">
        <v>58</v>
      </c>
      <c r="KI315" s="25">
        <v>2566</v>
      </c>
      <c r="KJ315" s="17">
        <f t="shared" si="1017"/>
        <v>0.14497175141242938</v>
      </c>
      <c r="KK315" s="25">
        <v>123652</v>
      </c>
      <c r="KL315" s="25">
        <v>58089</v>
      </c>
      <c r="KM315" s="18">
        <v>60</v>
      </c>
      <c r="KN315" s="18">
        <v>503</v>
      </c>
      <c r="KO315" s="25">
        <v>4156</v>
      </c>
      <c r="KP315" s="18">
        <v>341</v>
      </c>
      <c r="KQ315" s="18">
        <v>228</v>
      </c>
      <c r="KR315" s="18">
        <v>19</v>
      </c>
      <c r="KS315" s="18">
        <v>21</v>
      </c>
      <c r="KT315" s="25">
        <v>60235</v>
      </c>
      <c r="KU315" s="69">
        <f t="shared" ref="KU315:KU335" si="1136">KT315/KK315</f>
        <v>0.48713324491314336</v>
      </c>
      <c r="KV315" s="27">
        <v>176158</v>
      </c>
      <c r="KW315" s="25">
        <v>171949</v>
      </c>
      <c r="KX315" s="25">
        <v>4209</v>
      </c>
      <c r="KY315" s="59">
        <v>2.3893323039544046E-2</v>
      </c>
      <c r="KZ315" s="18">
        <v>1754</v>
      </c>
      <c r="LA315" s="18">
        <v>1491</v>
      </c>
      <c r="LB315" s="18">
        <v>1611</v>
      </c>
      <c r="LC315" s="18">
        <v>1432</v>
      </c>
      <c r="LD315" s="25">
        <v>85836</v>
      </c>
      <c r="LE315" s="25">
        <v>83705</v>
      </c>
      <c r="LF315" s="25">
        <v>2131</v>
      </c>
      <c r="LG315" s="59">
        <v>2.4826413159979497E-2</v>
      </c>
      <c r="LH315" s="25">
        <v>90322</v>
      </c>
      <c r="LI315" s="25">
        <v>88244</v>
      </c>
      <c r="LJ315" s="25">
        <v>2078</v>
      </c>
      <c r="LK315" s="35">
        <v>2.3006576470848743E-2</v>
      </c>
      <c r="LL315" s="27">
        <v>37906</v>
      </c>
      <c r="LM315" s="18">
        <v>200</v>
      </c>
      <c r="LN315" s="25">
        <v>20642</v>
      </c>
      <c r="LO315" s="25">
        <v>15438</v>
      </c>
      <c r="LP315" s="18">
        <v>487</v>
      </c>
      <c r="LQ315" s="18">
        <v>233</v>
      </c>
      <c r="LR315" s="18">
        <v>906</v>
      </c>
      <c r="LS315" s="23">
        <f t="shared" si="1018"/>
        <v>2.3901229356830055E-2</v>
      </c>
      <c r="LT315" s="23">
        <f t="shared" si="1019"/>
        <v>0.97609877064316997</v>
      </c>
      <c r="LU315" s="17">
        <f t="shared" si="1020"/>
        <v>0.54983379939851207</v>
      </c>
      <c r="LV315" s="25">
        <v>37906</v>
      </c>
      <c r="LW315" s="25">
        <v>1758</v>
      </c>
      <c r="LX315" s="25">
        <v>1573</v>
      </c>
      <c r="LY315" s="25">
        <v>10591</v>
      </c>
      <c r="LZ315" s="25">
        <v>7729</v>
      </c>
      <c r="MA315" s="25">
        <v>1363</v>
      </c>
      <c r="MB315" s="25">
        <v>7665</v>
      </c>
      <c r="MC315" s="25">
        <v>4109</v>
      </c>
      <c r="MD315" s="25">
        <v>1642</v>
      </c>
      <c r="ME315" s="18">
        <v>6</v>
      </c>
      <c r="MF315" s="25">
        <v>1470</v>
      </c>
      <c r="MG315" s="17">
        <f t="shared" si="1021"/>
        <v>0.34656782567403577</v>
      </c>
      <c r="MH315" s="17">
        <f t="shared" si="1022"/>
        <v>0.41059462881865666</v>
      </c>
      <c r="MI315" s="25">
        <v>37906</v>
      </c>
      <c r="MJ315" s="25">
        <v>2123</v>
      </c>
      <c r="MK315" s="25">
        <v>1544</v>
      </c>
      <c r="ML315" s="25">
        <v>11073</v>
      </c>
      <c r="MM315" s="25">
        <v>7392</v>
      </c>
      <c r="MN315" s="25">
        <v>1208</v>
      </c>
      <c r="MO315" s="25">
        <v>9067</v>
      </c>
      <c r="MP315" s="25">
        <v>4021</v>
      </c>
      <c r="MQ315" s="18">
        <v>21</v>
      </c>
      <c r="MR315" s="18">
        <v>12</v>
      </c>
      <c r="MS315" s="25">
        <v>1445</v>
      </c>
      <c r="MT315" s="17">
        <f t="shared" si="1023"/>
        <v>0.49548884081675726</v>
      </c>
      <c r="MU315" s="69">
        <f t="shared" si="1024"/>
        <v>0.48021421410858434</v>
      </c>
      <c r="MV315" s="27">
        <v>37906</v>
      </c>
      <c r="MW315" s="25">
        <v>9097</v>
      </c>
      <c r="MX315" s="18">
        <v>650</v>
      </c>
      <c r="MY315" s="25">
        <v>5503</v>
      </c>
      <c r="MZ315" s="25">
        <v>1499</v>
      </c>
      <c r="NA315" s="18">
        <v>468</v>
      </c>
      <c r="NB315" s="25">
        <v>3001</v>
      </c>
      <c r="NC315" s="25">
        <v>16429</v>
      </c>
      <c r="ND315" s="25">
        <v>1259</v>
      </c>
      <c r="NE315" s="17">
        <f t="shared" si="1025"/>
        <v>0.2399883923389437</v>
      </c>
      <c r="NF315" s="10">
        <f t="shared" si="1026"/>
        <v>40115.019733023801</v>
      </c>
      <c r="NG315" s="17">
        <f t="shared" si="1027"/>
        <v>0.68574895794860968</v>
      </c>
      <c r="NH315" s="25">
        <v>37906</v>
      </c>
      <c r="NI315" s="25">
        <v>6299</v>
      </c>
      <c r="NJ315" s="18">
        <v>0</v>
      </c>
      <c r="NK315" s="18">
        <v>16</v>
      </c>
      <c r="NL315" s="18">
        <v>11</v>
      </c>
      <c r="NM315" s="25">
        <v>29622</v>
      </c>
      <c r="NN315" s="25">
        <v>1906</v>
      </c>
      <c r="NO315" s="18">
        <v>37</v>
      </c>
      <c r="NP315" s="18">
        <v>0</v>
      </c>
      <c r="NQ315" s="32">
        <v>15</v>
      </c>
      <c r="NR315" s="27">
        <v>37906</v>
      </c>
      <c r="NS315" s="37">
        <f t="shared" si="1028"/>
        <v>1.0055927821453068</v>
      </c>
      <c r="NT315" s="37">
        <f t="shared" si="1029"/>
        <v>0.27134575980122821</v>
      </c>
      <c r="NU315" s="37">
        <f t="shared" si="1030"/>
        <v>0.99443832310194658</v>
      </c>
      <c r="NV315" s="17">
        <f t="shared" si="1031"/>
        <v>0.20193186356866055</v>
      </c>
      <c r="NW315" s="10">
        <f t="shared" si="1032"/>
        <v>19868</v>
      </c>
      <c r="NX315" s="17">
        <f t="shared" si="1033"/>
        <v>0.52413865878752708</v>
      </c>
      <c r="NY315" s="19">
        <f t="shared" si="1034"/>
        <v>0.35805294743102234</v>
      </c>
      <c r="NZ315" s="25">
        <v>7510</v>
      </c>
      <c r="OA315" s="25">
        <v>18038</v>
      </c>
      <c r="OB315" s="25">
        <v>1225</v>
      </c>
      <c r="OC315" s="25">
        <v>10200</v>
      </c>
      <c r="OD315" s="18">
        <v>553</v>
      </c>
      <c r="OE315" s="18">
        <v>592</v>
      </c>
      <c r="OF315" s="17">
        <f t="shared" si="1035"/>
        <v>0.26908668812325226</v>
      </c>
      <c r="OG315" s="17">
        <f t="shared" si="1036"/>
        <v>0.19812166939270828</v>
      </c>
      <c r="OH315" s="17">
        <f t="shared" si="1037"/>
        <v>0.47586134121247298</v>
      </c>
      <c r="OI315" s="69">
        <f t="shared" si="1038"/>
        <v>1.5617580330290719E-2</v>
      </c>
      <c r="OJ315" s="27">
        <v>37906</v>
      </c>
      <c r="OK315" s="25">
        <v>1039</v>
      </c>
      <c r="OL315" s="25">
        <v>27602</v>
      </c>
      <c r="OM315" s="25">
        <v>4564</v>
      </c>
      <c r="ON315" s="25">
        <v>3037</v>
      </c>
      <c r="OO315" s="18">
        <v>205</v>
      </c>
      <c r="OP315" s="18">
        <v>126</v>
      </c>
      <c r="OQ315" s="25">
        <v>6293</v>
      </c>
      <c r="OR315" s="69">
        <f t="shared" si="1039"/>
        <v>0.83902284598744259</v>
      </c>
      <c r="OS315" s="22">
        <v>47525</v>
      </c>
      <c r="OT315" s="22">
        <v>47525</v>
      </c>
      <c r="OU315" s="38">
        <f t="shared" si="1097"/>
        <v>0.48193931773009369</v>
      </c>
      <c r="OV315" s="39">
        <v>0.87668300894266182</v>
      </c>
      <c r="OW315" s="22">
        <v>4166436</v>
      </c>
      <c r="OX315" s="36">
        <f t="shared" si="1098"/>
        <v>170482228.248</v>
      </c>
      <c r="OY315" s="36">
        <f t="shared" si="1099"/>
        <v>3220026.9729871918</v>
      </c>
      <c r="OZ315" s="22">
        <v>34121</v>
      </c>
      <c r="PA315" s="22">
        <v>34121</v>
      </c>
      <c r="PB315" s="38">
        <f t="shared" si="1100"/>
        <v>0.34601265566056871</v>
      </c>
      <c r="PC315" s="39">
        <v>0.74800005861492924</v>
      </c>
      <c r="PD315" s="22">
        <v>2552251</v>
      </c>
      <c r="PE315" s="40">
        <f t="shared" si="1040"/>
        <v>104433006.418</v>
      </c>
      <c r="PF315" s="36">
        <f t="shared" si="1041"/>
        <v>10480499.787539709</v>
      </c>
      <c r="PG315" s="22">
        <v>4669</v>
      </c>
      <c r="PH315" s="22">
        <v>4669</v>
      </c>
      <c r="PI315" s="38">
        <f t="shared" si="1101"/>
        <v>4.7347178842331562E-2</v>
      </c>
      <c r="PJ315" s="39">
        <v>0.14705932747911757</v>
      </c>
      <c r="PK315" s="22">
        <v>68662</v>
      </c>
      <c r="PL315" s="41">
        <f t="shared" si="1042"/>
        <v>2809511.716</v>
      </c>
      <c r="PM315" s="36">
        <f t="shared" si="1043"/>
        <v>381674.99645899516</v>
      </c>
      <c r="PN315" s="22">
        <v>10581</v>
      </c>
      <c r="PO315" s="22">
        <v>10581</v>
      </c>
      <c r="PP315" s="38">
        <f t="shared" si="1102"/>
        <v>0.10729931448505253</v>
      </c>
      <c r="PQ315" s="39">
        <v>0.64766562706738495</v>
      </c>
      <c r="PR315" s="22">
        <v>685295</v>
      </c>
      <c r="PS315" s="41">
        <f t="shared" si="1044"/>
        <v>28040900.809999999</v>
      </c>
      <c r="PT315" s="36">
        <f t="shared" si="1045"/>
        <v>1387363.2666275471</v>
      </c>
      <c r="PU315" s="22">
        <v>183</v>
      </c>
      <c r="PV315" s="22">
        <v>183</v>
      </c>
      <c r="PW315" s="38">
        <f t="shared" si="1103"/>
        <v>1.8557579199286092E-3</v>
      </c>
      <c r="PX315" s="39">
        <v>0.35797814207650275</v>
      </c>
      <c r="PY315" s="22">
        <v>6551</v>
      </c>
      <c r="PZ315" s="36">
        <f t="shared" si="1046"/>
        <v>27919.71024463285</v>
      </c>
      <c r="QA315" s="22"/>
      <c r="QB315" s="22"/>
      <c r="QC315" s="39">
        <v>0</v>
      </c>
      <c r="QD315" s="22"/>
      <c r="QE315" s="22">
        <f t="shared" si="1047"/>
        <v>0</v>
      </c>
      <c r="QF315" s="22"/>
      <c r="QG315" s="22">
        <v>1307</v>
      </c>
      <c r="QH315" s="22">
        <v>1307</v>
      </c>
      <c r="QI315" s="38">
        <f t="shared" si="1104"/>
        <v>1.3253965034681377E-2</v>
      </c>
      <c r="QJ315" s="39">
        <v>0.32749808722264734</v>
      </c>
      <c r="QK315" s="22">
        <v>42804</v>
      </c>
      <c r="QL315" s="42">
        <f t="shared" si="1048"/>
        <v>81.586323488905904</v>
      </c>
      <c r="QM315" s="22">
        <f t="shared" si="1105"/>
        <v>226</v>
      </c>
      <c r="QN315" s="22"/>
      <c r="QO315" s="22"/>
      <c r="QP315" s="38">
        <f t="shared" si="1106"/>
        <v>0</v>
      </c>
      <c r="QQ315" s="39">
        <v>0</v>
      </c>
      <c r="QR315" s="22"/>
      <c r="QS315" s="36">
        <f t="shared" si="1049"/>
        <v>0</v>
      </c>
      <c r="QT315" s="22">
        <v>226</v>
      </c>
      <c r="QU315" s="22">
        <v>226</v>
      </c>
      <c r="QV315" s="38">
        <f t="shared" si="1107"/>
        <v>2.2918103273435282E-3</v>
      </c>
      <c r="QW315" s="39">
        <v>0.13</v>
      </c>
      <c r="QX315" s="22">
        <v>2938</v>
      </c>
      <c r="QY315" s="36">
        <f t="shared" si="1050"/>
        <v>53137.734970963764</v>
      </c>
      <c r="QZ315" s="22"/>
      <c r="RA315" s="22"/>
      <c r="RB315" s="38">
        <f t="shared" si="1108"/>
        <v>0</v>
      </c>
      <c r="RC315" s="39">
        <v>0</v>
      </c>
      <c r="RD315" s="22"/>
      <c r="RE315" s="36">
        <f t="shared" si="1051"/>
        <v>0</v>
      </c>
      <c r="RF315" s="10">
        <f t="shared" si="1109"/>
        <v>98612</v>
      </c>
      <c r="RG315" s="10">
        <f t="shared" si="1110"/>
        <v>98612</v>
      </c>
      <c r="RH315" s="17">
        <f t="shared" si="1111"/>
        <v>0.12683003371004728</v>
      </c>
      <c r="RI315" s="17">
        <f t="shared" si="1112"/>
        <v>2.8976543727041969E-3</v>
      </c>
      <c r="RJ315" s="17">
        <f t="shared" si="1113"/>
        <v>0.20706631426892061</v>
      </c>
      <c r="RK315" s="17">
        <f t="shared" si="1114"/>
        <v>0.67395660996243623</v>
      </c>
      <c r="RL315" s="17">
        <f t="shared" si="1115"/>
        <v>8.9215463281089299E-2</v>
      </c>
      <c r="RM315" s="17">
        <f t="shared" si="1116"/>
        <v>1.7953984684945506E-3</v>
      </c>
      <c r="RN315" s="17">
        <f t="shared" si="1117"/>
        <v>0</v>
      </c>
      <c r="RO315" s="17">
        <f t="shared" si="1118"/>
        <v>3.4170629691430109E-3</v>
      </c>
      <c r="RP315" s="17">
        <f t="shared" si="1119"/>
        <v>0</v>
      </c>
      <c r="RQ315" s="17">
        <f t="shared" si="1120"/>
        <v>5.246471362296507E-6</v>
      </c>
      <c r="RR315" s="36">
        <f t="shared" si="1121"/>
        <v>15550704.05515253</v>
      </c>
      <c r="RS315" s="36">
        <f t="shared" si="1122"/>
        <v>88.277024348326677</v>
      </c>
      <c r="RT315" s="10">
        <f t="shared" si="1123"/>
        <v>0</v>
      </c>
      <c r="RU315" s="17">
        <f t="shared" si="1124"/>
        <v>0</v>
      </c>
      <c r="RV315" s="37">
        <f t="shared" si="1125"/>
        <v>1.7863748833813329</v>
      </c>
      <c r="RW315" s="36">
        <f t="shared" si="1126"/>
        <v>0.55979291318021318</v>
      </c>
      <c r="RX315" s="85">
        <v>-1.052802</v>
      </c>
      <c r="RY315" s="93">
        <v>170</v>
      </c>
      <c r="RZ315" s="43" t="b">
        <v>0</v>
      </c>
      <c r="SA315" s="18" t="b">
        <v>0</v>
      </c>
      <c r="SB315" s="18" t="b">
        <v>0</v>
      </c>
      <c r="SC315" s="18" t="b">
        <v>0</v>
      </c>
      <c r="SD315" s="18" t="b">
        <v>0</v>
      </c>
      <c r="SE315" s="32" t="b">
        <v>1</v>
      </c>
      <c r="SF315" s="43" t="b">
        <v>0</v>
      </c>
      <c r="SG315" s="18" t="b">
        <v>1</v>
      </c>
      <c r="SH315" s="18">
        <v>6</v>
      </c>
      <c r="SI315" s="18"/>
      <c r="SJ315" s="22">
        <v>2</v>
      </c>
      <c r="SK315" s="22">
        <v>2</v>
      </c>
      <c r="SL315" s="22">
        <v>13</v>
      </c>
      <c r="SM315" s="22">
        <v>4</v>
      </c>
      <c r="SN315" s="18">
        <v>1</v>
      </c>
      <c r="SO315" s="18">
        <v>37</v>
      </c>
      <c r="SP315" s="18">
        <v>120</v>
      </c>
      <c r="SQ315" s="17">
        <f t="shared" si="1052"/>
        <v>8.2644628099173556E-3</v>
      </c>
      <c r="SR315" s="17">
        <f t="shared" si="1053"/>
        <v>1.4925373134328358E-2</v>
      </c>
      <c r="SS315" s="17">
        <f t="shared" si="1054"/>
        <v>0</v>
      </c>
      <c r="ST315" s="17">
        <f t="shared" si="1055"/>
        <v>3.6529680365296802E-3</v>
      </c>
      <c r="SU315" s="17">
        <f t="shared" si="1056"/>
        <v>4.886749578517849E-4</v>
      </c>
      <c r="SV315" s="17">
        <f t="shared" si="1127"/>
        <v>1.2139973899056118E-3</v>
      </c>
      <c r="SW315" s="17">
        <f t="shared" si="1057"/>
        <v>0</v>
      </c>
      <c r="SX315" s="17">
        <f t="shared" si="1058"/>
        <v>0.125</v>
      </c>
      <c r="SY315" s="17">
        <f t="shared" si="1059"/>
        <v>8.6956521739130436E-3</v>
      </c>
      <c r="SZ315" s="17">
        <f t="shared" si="1060"/>
        <v>4.7667540321774558E-3</v>
      </c>
      <c r="TA315" s="17">
        <f t="shared" si="1061"/>
        <v>3.3727412390954663E-2</v>
      </c>
      <c r="TB315" s="24">
        <f t="shared" ref="TB315:TB335" si="1137">IF(TA315=0,620,1/TA315)</f>
        <v>29.649472909703249</v>
      </c>
      <c r="TC315" s="69">
        <f t="shared" si="1063"/>
        <v>4.7821730499521369E-2</v>
      </c>
      <c r="TD315" s="17">
        <f t="shared" si="1085"/>
        <v>5.4399052243475265E-5</v>
      </c>
      <c r="TE315" s="95">
        <v>400</v>
      </c>
      <c r="TF315" s="71"/>
      <c r="TG315" s="71">
        <v>10</v>
      </c>
      <c r="TH315" s="71">
        <v>30</v>
      </c>
      <c r="TI315" s="71"/>
      <c r="TJ315" s="71"/>
      <c r="TK315" s="71">
        <v>391</v>
      </c>
      <c r="TL315" s="71">
        <v>1</v>
      </c>
      <c r="TM315" s="71">
        <v>120</v>
      </c>
      <c r="TN315" s="71"/>
      <c r="TO315" s="71"/>
      <c r="TP315" s="71"/>
      <c r="TQ315" s="71">
        <v>165</v>
      </c>
      <c r="TR315" s="72">
        <v>2</v>
      </c>
      <c r="TS315" s="72"/>
      <c r="TT315" s="72"/>
      <c r="TU315" s="72"/>
      <c r="TV315" s="72">
        <v>4</v>
      </c>
      <c r="TW315" s="72"/>
      <c r="TX315" s="72">
        <v>1</v>
      </c>
      <c r="TY315" s="72">
        <v>5</v>
      </c>
      <c r="TZ315" s="72">
        <v>388</v>
      </c>
      <c r="UA315" s="72">
        <v>1</v>
      </c>
      <c r="UB315" s="72">
        <v>2</v>
      </c>
      <c r="UC315" s="72"/>
      <c r="UD315" s="72"/>
      <c r="UE315" s="72"/>
      <c r="UF315" s="72"/>
      <c r="UG315" s="72">
        <v>1</v>
      </c>
      <c r="UH315" s="72"/>
      <c r="UI315" s="72"/>
      <c r="UJ315" s="73">
        <v>11</v>
      </c>
      <c r="UK315" s="73"/>
      <c r="UL315" s="73"/>
      <c r="UM315" s="73"/>
      <c r="UN315" s="73">
        <v>26</v>
      </c>
      <c r="UO315" s="73"/>
      <c r="UP315" s="73"/>
      <c r="UQ315" s="73"/>
      <c r="UR315" s="73">
        <v>360</v>
      </c>
      <c r="US315" s="73">
        <v>1</v>
      </c>
      <c r="UT315" s="73"/>
      <c r="UU315" s="73"/>
      <c r="UV315" s="73"/>
      <c r="UW315" s="73"/>
      <c r="UX315" s="73"/>
      <c r="UY315" s="73">
        <v>1</v>
      </c>
      <c r="UZ315" s="73"/>
      <c r="VA315" s="73"/>
      <c r="VB315" s="73">
        <v>27</v>
      </c>
      <c r="VC315" s="73"/>
      <c r="VD315" s="73"/>
      <c r="VE315" s="73"/>
      <c r="VF315" s="73">
        <v>24</v>
      </c>
      <c r="VG315" s="73"/>
      <c r="VH315" s="73"/>
      <c r="VI315" s="73"/>
      <c r="VJ315" s="73">
        <v>357</v>
      </c>
      <c r="VK315" s="73">
        <v>2</v>
      </c>
      <c r="VL315" s="73"/>
      <c r="VM315" s="73"/>
      <c r="VN315" s="73"/>
      <c r="VO315" s="73"/>
      <c r="VP315" s="73">
        <v>1</v>
      </c>
      <c r="VQ315" s="73"/>
      <c r="VR315" s="73"/>
      <c r="VS315" s="73">
        <v>3</v>
      </c>
      <c r="VT315" s="73"/>
      <c r="VU315" s="73"/>
      <c r="VV315" s="73"/>
      <c r="VW315" s="73">
        <v>90</v>
      </c>
      <c r="VX315" s="73"/>
      <c r="VY315" s="73"/>
      <c r="VZ315" s="73"/>
      <c r="WA315" s="73">
        <v>357</v>
      </c>
      <c r="WB315" s="73">
        <v>1</v>
      </c>
      <c r="WC315" s="73">
        <v>2</v>
      </c>
      <c r="WD315" s="73">
        <v>3</v>
      </c>
      <c r="WE315" s="73"/>
      <c r="WF315" s="73"/>
      <c r="WG315" s="73"/>
      <c r="WH315" s="73"/>
      <c r="WI315" s="73"/>
      <c r="WJ315" s="73">
        <v>1</v>
      </c>
      <c r="WK315" s="73"/>
      <c r="WL315" s="73"/>
      <c r="WM315" s="73"/>
      <c r="WN315" s="73"/>
      <c r="WO315" s="22">
        <f t="shared" si="1064"/>
        <v>443</v>
      </c>
      <c r="WP315" s="22">
        <f t="shared" si="1065"/>
        <v>0</v>
      </c>
      <c r="WQ315" s="22">
        <f t="shared" si="1066"/>
        <v>0</v>
      </c>
      <c r="WR315" s="22">
        <f t="shared" si="1067"/>
        <v>10</v>
      </c>
      <c r="WS315" s="22">
        <f t="shared" si="1068"/>
        <v>174</v>
      </c>
      <c r="WT315" s="22">
        <f t="shared" si="1069"/>
        <v>0</v>
      </c>
      <c r="WU315" s="22">
        <f t="shared" si="1070"/>
        <v>1</v>
      </c>
      <c r="WV315" s="22">
        <f t="shared" si="1071"/>
        <v>5</v>
      </c>
      <c r="WW315" s="22">
        <f t="shared" si="1072"/>
        <v>1853</v>
      </c>
      <c r="WX315" s="22">
        <f t="shared" si="1073"/>
        <v>2</v>
      </c>
      <c r="WY315" s="22">
        <f t="shared" si="1074"/>
        <v>128</v>
      </c>
      <c r="WZ315" s="22">
        <f t="shared" si="1075"/>
        <v>0</v>
      </c>
      <c r="XA315" s="22">
        <f t="shared" si="1076"/>
        <v>0</v>
      </c>
      <c r="XB315" s="22">
        <f t="shared" si="1077"/>
        <v>0</v>
      </c>
      <c r="XC315" s="22">
        <f t="shared" si="1078"/>
        <v>0</v>
      </c>
      <c r="XD315" s="22">
        <f t="shared" si="1079"/>
        <v>0</v>
      </c>
      <c r="XE315" s="22">
        <f t="shared" si="1080"/>
        <v>4</v>
      </c>
      <c r="XF315" s="22">
        <f t="shared" si="1081"/>
        <v>0</v>
      </c>
      <c r="XG315" s="93">
        <f t="shared" si="1082"/>
        <v>165</v>
      </c>
    </row>
    <row r="316" spans="1:631" ht="17.100000000000001" customHeight="1" x14ac:dyDescent="0.2">
      <c r="A316" s="101"/>
      <c r="B316" s="27" t="s">
        <v>560</v>
      </c>
      <c r="C316" s="535" t="s">
        <v>561</v>
      </c>
      <c r="D316" s="25" t="s">
        <v>619</v>
      </c>
      <c r="E316" s="535" t="s">
        <v>620</v>
      </c>
      <c r="F316" s="25" t="s">
        <v>626</v>
      </c>
      <c r="G316" s="535" t="s">
        <v>627</v>
      </c>
      <c r="H316" s="25">
        <v>21</v>
      </c>
      <c r="I316" s="28">
        <v>2</v>
      </c>
      <c r="J316" s="17">
        <f t="shared" si="948"/>
        <v>0.56863671505884372</v>
      </c>
      <c r="K316" s="17">
        <f t="shared" si="949"/>
        <v>0.52027317240786874</v>
      </c>
      <c r="L316" s="17">
        <f t="shared" si="950"/>
        <v>1.7591316892103689E-2</v>
      </c>
      <c r="M316" s="17">
        <f t="shared" si="951"/>
        <v>7.0765943204772641E-2</v>
      </c>
      <c r="N316" s="17">
        <f t="shared" si="952"/>
        <v>0.32244378447178618</v>
      </c>
      <c r="O316" s="17">
        <f t="shared" si="953"/>
        <v>0.43741946568164247</v>
      </c>
      <c r="P316" s="17">
        <f t="shared" si="954"/>
        <v>0.76220129607128395</v>
      </c>
      <c r="Q316" s="17">
        <f t="shared" si="955"/>
        <v>0.4768799923622824</v>
      </c>
      <c r="R316" s="69">
        <f t="shared" si="956"/>
        <v>0.63687660302080362</v>
      </c>
      <c r="S316" s="422">
        <f t="shared" si="957"/>
        <v>0.42367647657459861</v>
      </c>
      <c r="T316" s="17">
        <f t="shared" si="1083"/>
        <v>0.57632352342540139</v>
      </c>
      <c r="U316" s="10">
        <f t="shared" si="958"/>
        <v>29059.961021679013</v>
      </c>
      <c r="V316" s="32">
        <v>2</v>
      </c>
      <c r="W316" s="550">
        <f t="shared" si="959"/>
        <v>-0.98240868310789631</v>
      </c>
      <c r="X316" s="550">
        <f t="shared" si="960"/>
        <v>0.31256536546348745</v>
      </c>
      <c r="Y316" s="550">
        <f t="shared" si="961"/>
        <v>0.68743463453651255</v>
      </c>
      <c r="Z316" s="551">
        <f t="shared" si="962"/>
        <v>34662.516577234572</v>
      </c>
      <c r="AA316" s="426">
        <f t="shared" si="963"/>
        <v>0.26372885389603951</v>
      </c>
      <c r="AB316" s="59">
        <f t="shared" si="964"/>
        <v>0.6746152442362674</v>
      </c>
      <c r="AC316" s="59">
        <f t="shared" si="965"/>
        <v>0.40533035059976086</v>
      </c>
      <c r="AD316" s="59">
        <f t="shared" si="966"/>
        <v>0.32244378447178618</v>
      </c>
      <c r="AE316" s="59">
        <f t="shared" si="967"/>
        <v>0.5231200076377176</v>
      </c>
      <c r="AF316" s="59">
        <f t="shared" si="968"/>
        <v>0.17747616184176618</v>
      </c>
      <c r="AG316" s="59">
        <f t="shared" si="969"/>
        <v>0.46267502791856369</v>
      </c>
      <c r="AH316" s="59">
        <f t="shared" si="970"/>
        <v>0.43741946568164247</v>
      </c>
      <c r="AI316" s="59">
        <f t="shared" si="971"/>
        <v>0.621338372992011</v>
      </c>
      <c r="AJ316" s="59">
        <f t="shared" si="972"/>
        <v>0.51593505712567644</v>
      </c>
      <c r="AK316" s="59">
        <f t="shared" si="973"/>
        <v>0.23779870392871608</v>
      </c>
      <c r="AL316" s="35">
        <f t="shared" si="974"/>
        <v>1.7591316892103689E-2</v>
      </c>
      <c r="AM316" s="27">
        <v>50423</v>
      </c>
      <c r="AN316" s="25">
        <v>24448</v>
      </c>
      <c r="AO316" s="25">
        <v>25975</v>
      </c>
      <c r="AP316" s="17">
        <f t="shared" si="975"/>
        <v>9.793487982122141E-4</v>
      </c>
      <c r="AQ316" s="63">
        <v>94.121270452358047</v>
      </c>
      <c r="AR316" s="58">
        <v>1617.2736498700001</v>
      </c>
      <c r="AS316" s="24">
        <f t="shared" si="976"/>
        <v>31.177778729068581</v>
      </c>
      <c r="AT316" s="17">
        <f t="shared" si="1135"/>
        <v>2.6925443445690655E-2</v>
      </c>
      <c r="AU316" s="25">
        <v>48460</v>
      </c>
      <c r="AV316" s="25">
        <v>22896</v>
      </c>
      <c r="AW316" s="25">
        <v>25564</v>
      </c>
      <c r="AX316" s="25">
        <v>1963</v>
      </c>
      <c r="AY316" s="25">
        <v>1552</v>
      </c>
      <c r="AZ316" s="18">
        <v>411</v>
      </c>
      <c r="BA316" s="25">
        <v>13298</v>
      </c>
      <c r="BB316" s="25">
        <v>6171</v>
      </c>
      <c r="BC316" s="25">
        <v>7127</v>
      </c>
      <c r="BD316" s="63">
        <v>86.5862214115336</v>
      </c>
      <c r="BE316" s="25">
        <v>37125</v>
      </c>
      <c r="BF316" s="25">
        <v>18277</v>
      </c>
      <c r="BG316" s="25">
        <v>18848</v>
      </c>
      <c r="BH316" s="63">
        <v>96.970500848896435</v>
      </c>
      <c r="BI316" s="17">
        <v>0.26372885389603951</v>
      </c>
      <c r="BJ316" s="25">
        <v>16438</v>
      </c>
      <c r="BK316" s="25">
        <v>31423</v>
      </c>
      <c r="BL316" s="25">
        <v>2562</v>
      </c>
      <c r="BM316" s="17">
        <v>0.60465264296852628</v>
      </c>
      <c r="BN316" s="10">
        <f t="shared" si="977"/>
        <v>19934.599783597998</v>
      </c>
      <c r="BO316" s="29">
        <v>0.5231200076377176</v>
      </c>
      <c r="BP316" s="30">
        <f t="shared" si="978"/>
        <v>0.4768799923622824</v>
      </c>
      <c r="BQ316" s="31">
        <v>8.1532635330808638</v>
      </c>
      <c r="BR316" s="25">
        <v>33985</v>
      </c>
      <c r="BS316" s="25">
        <v>8397</v>
      </c>
      <c r="BT316" s="25">
        <v>21680</v>
      </c>
      <c r="BU316" s="25">
        <v>2876</v>
      </c>
      <c r="BV316" s="18">
        <v>722</v>
      </c>
      <c r="BW316" s="18">
        <v>310</v>
      </c>
      <c r="BX316" s="25">
        <v>11641</v>
      </c>
      <c r="BY316" s="25">
        <v>8445</v>
      </c>
      <c r="BZ316" s="25">
        <v>3196</v>
      </c>
      <c r="CA316" s="59">
        <v>0.27454686023537495</v>
      </c>
      <c r="CB316" s="25">
        <v>48460</v>
      </c>
      <c r="CC316" s="25">
        <v>1963</v>
      </c>
      <c r="CD316" s="17">
        <f t="shared" si="979"/>
        <v>4.0507635163021048E-2</v>
      </c>
      <c r="CE316" s="18">
        <v>844</v>
      </c>
      <c r="CF316" s="25">
        <v>1660</v>
      </c>
      <c r="CG316" s="25">
        <v>2329</v>
      </c>
      <c r="CH316" s="25">
        <v>2364</v>
      </c>
      <c r="CI316" s="25">
        <v>1887</v>
      </c>
      <c r="CJ316" s="25">
        <v>1163</v>
      </c>
      <c r="CK316" s="18">
        <v>657</v>
      </c>
      <c r="CL316" s="18">
        <v>371</v>
      </c>
      <c r="CM316" s="18">
        <v>366</v>
      </c>
      <c r="CN316" s="26">
        <v>4.1628726054462675</v>
      </c>
      <c r="CO316" s="27">
        <v>11641</v>
      </c>
      <c r="CP316" s="34">
        <f t="shared" si="980"/>
        <v>4.3315007301778197</v>
      </c>
      <c r="CQ316" s="25">
        <v>289</v>
      </c>
      <c r="CR316" s="25">
        <v>1132</v>
      </c>
      <c r="CS316" s="25">
        <v>1346</v>
      </c>
      <c r="CT316" s="25">
        <v>2285</v>
      </c>
      <c r="CU316" s="25">
        <v>6087</v>
      </c>
      <c r="CV316" s="18">
        <v>261</v>
      </c>
      <c r="CW316" s="18">
        <v>39</v>
      </c>
      <c r="CX316" s="18">
        <v>202</v>
      </c>
      <c r="CY316" s="25">
        <v>11641</v>
      </c>
      <c r="CZ316" s="25">
        <v>8708</v>
      </c>
      <c r="DA316" s="18">
        <v>938</v>
      </c>
      <c r="DB316" s="18">
        <v>161</v>
      </c>
      <c r="DC316" s="18">
        <v>578</v>
      </c>
      <c r="DD316" s="25">
        <v>1219</v>
      </c>
      <c r="DE316" s="18">
        <v>37</v>
      </c>
      <c r="DF316" s="25">
        <v>11641</v>
      </c>
      <c r="DG316" s="25">
        <v>1925</v>
      </c>
      <c r="DH316" s="18">
        <v>118</v>
      </c>
      <c r="DI316" s="18">
        <v>23</v>
      </c>
      <c r="DJ316" s="25">
        <v>9403</v>
      </c>
      <c r="DK316" s="18">
        <v>132</v>
      </c>
      <c r="DL316" s="18">
        <v>40</v>
      </c>
      <c r="DM316" s="25">
        <f t="shared" si="981"/>
        <v>8504.7487329267242</v>
      </c>
      <c r="DN316" s="17">
        <f t="shared" si="982"/>
        <v>0.80774847521690574</v>
      </c>
      <c r="DO316" s="17">
        <f t="shared" si="983"/>
        <v>1.1339232024740143E-2</v>
      </c>
      <c r="DP316" s="23">
        <f t="shared" si="984"/>
        <v>0.17747616184176618</v>
      </c>
      <c r="DQ316" s="23">
        <f t="shared" si="985"/>
        <v>0.82252383815823382</v>
      </c>
      <c r="DR316" s="25">
        <v>11641</v>
      </c>
      <c r="DS316" s="18">
        <v>89</v>
      </c>
      <c r="DT316" s="25">
        <v>7329</v>
      </c>
      <c r="DU316" s="18">
        <v>17</v>
      </c>
      <c r="DV316" s="25">
        <v>1668</v>
      </c>
      <c r="DW316" s="18">
        <v>61</v>
      </c>
      <c r="DX316" s="25">
        <v>2438</v>
      </c>
      <c r="DY316" s="18">
        <v>39</v>
      </c>
      <c r="DZ316" s="17">
        <f t="shared" si="986"/>
        <v>0.78197749334249633</v>
      </c>
      <c r="EA316" s="17">
        <f t="shared" si="987"/>
        <v>0.21802250665750367</v>
      </c>
      <c r="EB316" s="25">
        <v>11641</v>
      </c>
      <c r="EC316" s="25">
        <v>4017</v>
      </c>
      <c r="ED316" s="25">
        <v>1369</v>
      </c>
      <c r="EE316" s="25">
        <v>3420</v>
      </c>
      <c r="EF316" s="17">
        <f t="shared" si="1128"/>
        <v>0.29378919336826731</v>
      </c>
      <c r="EG316" s="25">
        <v>2704</v>
      </c>
      <c r="EH316" s="18">
        <v>131</v>
      </c>
      <c r="EI316" s="17">
        <f t="shared" si="988"/>
        <v>0.46267502791856369</v>
      </c>
      <c r="EJ316" s="17">
        <f t="shared" si="989"/>
        <v>0.23228244996134353</v>
      </c>
      <c r="EK316" s="69">
        <f t="shared" si="990"/>
        <v>0.52027317240786874</v>
      </c>
      <c r="EL316" s="27">
        <v>32878</v>
      </c>
      <c r="EM316" s="25">
        <v>22180</v>
      </c>
      <c r="EN316" s="25">
        <v>10698</v>
      </c>
      <c r="EO316" s="59">
        <v>0.6746152442362674</v>
      </c>
      <c r="EP316" s="25">
        <v>15333</v>
      </c>
      <c r="EQ316" s="25">
        <v>11006</v>
      </c>
      <c r="ER316" s="25">
        <v>4327</v>
      </c>
      <c r="ES316" s="59">
        <v>0.71779821300463054</v>
      </c>
      <c r="ET316" s="25">
        <v>17545</v>
      </c>
      <c r="EU316" s="25">
        <v>11174</v>
      </c>
      <c r="EV316" s="25">
        <v>6371</v>
      </c>
      <c r="EW316" s="59">
        <v>0.63687660302080362</v>
      </c>
      <c r="EX316" s="25">
        <v>8893</v>
      </c>
      <c r="EY316" s="25">
        <v>7702</v>
      </c>
      <c r="EZ316" s="25">
        <v>1191</v>
      </c>
      <c r="FA316" s="59">
        <v>0.86607444057123584</v>
      </c>
      <c r="FB316" s="25">
        <v>23985</v>
      </c>
      <c r="FC316" s="25">
        <v>14478</v>
      </c>
      <c r="FD316" s="25">
        <v>9507</v>
      </c>
      <c r="FE316" s="59">
        <v>0.60362726704190117</v>
      </c>
      <c r="FF316" s="25">
        <v>21376</v>
      </c>
      <c r="FG316" s="25">
        <v>8595</v>
      </c>
      <c r="FH316" s="25">
        <v>8062</v>
      </c>
      <c r="FI316" s="25">
        <v>4719</v>
      </c>
      <c r="FJ316" s="23">
        <f t="shared" si="991"/>
        <v>0.22076160179640719</v>
      </c>
      <c r="FK316" s="23">
        <f t="shared" si="992"/>
        <v>0.37715194610778441</v>
      </c>
      <c r="FL316" s="36">
        <f t="shared" si="993"/>
        <v>1.8213604577240941</v>
      </c>
      <c r="FM316" s="25">
        <v>10047</v>
      </c>
      <c r="FN316" s="25">
        <v>3840</v>
      </c>
      <c r="FO316" s="17">
        <f t="shared" si="994"/>
        <v>0.38220364287847119</v>
      </c>
      <c r="FP316" s="25">
        <v>3783</v>
      </c>
      <c r="FQ316" s="17">
        <f t="shared" si="995"/>
        <v>0.3765303075544939</v>
      </c>
      <c r="FR316" s="25">
        <v>2424</v>
      </c>
      <c r="FS316" s="17">
        <f t="shared" si="996"/>
        <v>0.24126604956703493</v>
      </c>
      <c r="FT316" s="25">
        <v>11329</v>
      </c>
      <c r="FU316" s="25">
        <v>4755</v>
      </c>
      <c r="FV316" s="25">
        <v>4279</v>
      </c>
      <c r="FW316" s="17">
        <f t="shared" si="997"/>
        <v>0.20257745608615058</v>
      </c>
      <c r="FX316" s="17">
        <f t="shared" si="998"/>
        <v>0.37770323947391649</v>
      </c>
      <c r="FY316" s="25">
        <v>2295</v>
      </c>
      <c r="FZ316" s="25">
        <v>25927</v>
      </c>
      <c r="GA316" s="25">
        <v>10509</v>
      </c>
      <c r="GB316" s="25">
        <v>7058</v>
      </c>
      <c r="GC316" s="25">
        <v>3731</v>
      </c>
      <c r="GD316" s="25">
        <v>2410</v>
      </c>
      <c r="GE316" s="18">
        <v>31</v>
      </c>
      <c r="GF316" s="18">
        <v>1325</v>
      </c>
      <c r="GG316" s="18">
        <v>48</v>
      </c>
      <c r="GH316" s="18">
        <v>13</v>
      </c>
      <c r="GI316" s="18">
        <v>802</v>
      </c>
      <c r="GJ316" s="10">
        <f t="shared" si="999"/>
        <v>10509</v>
      </c>
      <c r="GK316" s="10">
        <f t="shared" si="1129"/>
        <v>15418</v>
      </c>
      <c r="GL316" s="10">
        <f t="shared" si="1130"/>
        <v>8360</v>
      </c>
      <c r="GM316" s="10">
        <f t="shared" si="1000"/>
        <v>17567</v>
      </c>
      <c r="GN316" s="10">
        <f t="shared" si="1131"/>
        <v>4629</v>
      </c>
      <c r="GO316" s="17">
        <f t="shared" si="1001"/>
        <v>0.40533035059976086</v>
      </c>
      <c r="GP316" s="17">
        <f t="shared" si="1132"/>
        <v>0.59466964940023914</v>
      </c>
      <c r="GQ316" s="17">
        <f t="shared" si="1133"/>
        <v>0.32244378447178618</v>
      </c>
      <c r="GR316" s="17">
        <f t="shared" si="1134"/>
        <v>0.17853974621051413</v>
      </c>
      <c r="GS316" s="17">
        <f t="shared" si="1002"/>
        <v>0.45855671693601263</v>
      </c>
      <c r="GT316" s="25">
        <v>12277</v>
      </c>
      <c r="GU316" s="25">
        <v>4470</v>
      </c>
      <c r="GV316" s="25">
        <v>3584</v>
      </c>
      <c r="GW316" s="25">
        <v>2032</v>
      </c>
      <c r="GX316" s="25">
        <v>1062</v>
      </c>
      <c r="GY316" s="18">
        <v>24</v>
      </c>
      <c r="GZ316" s="18">
        <v>508</v>
      </c>
      <c r="HA316" s="18">
        <v>13</v>
      </c>
      <c r="HB316" s="18">
        <v>7</v>
      </c>
      <c r="HC316" s="18">
        <v>577</v>
      </c>
      <c r="HD316" s="23">
        <f t="shared" si="1003"/>
        <v>0.36409546306100837</v>
      </c>
      <c r="HE316" s="23">
        <f t="shared" si="1004"/>
        <v>0.63590453693899163</v>
      </c>
      <c r="HF316" s="23">
        <f t="shared" si="1005"/>
        <v>0.34397654150036655</v>
      </c>
      <c r="HG316" s="23">
        <f t="shared" si="1006"/>
        <v>0.17846379408650323</v>
      </c>
      <c r="HH316" s="25">
        <v>13650</v>
      </c>
      <c r="HI316" s="25">
        <v>6039</v>
      </c>
      <c r="HJ316" s="25">
        <v>3474</v>
      </c>
      <c r="HK316" s="25">
        <v>1699</v>
      </c>
      <c r="HL316" s="25">
        <v>1348</v>
      </c>
      <c r="HM316" s="18">
        <v>7</v>
      </c>
      <c r="HN316" s="18">
        <v>817</v>
      </c>
      <c r="HO316" s="18">
        <v>35</v>
      </c>
      <c r="HP316" s="18">
        <v>6</v>
      </c>
      <c r="HQ316" s="18">
        <v>225</v>
      </c>
      <c r="HR316" s="23">
        <f t="shared" si="1007"/>
        <v>0.44241758241758244</v>
      </c>
      <c r="HS316" s="23">
        <f t="shared" si="1008"/>
        <v>0.55758241758241756</v>
      </c>
      <c r="HT316" s="80">
        <f t="shared" si="1009"/>
        <v>0.30307692307692308</v>
      </c>
      <c r="HU316" s="27">
        <v>39504</v>
      </c>
      <c r="HV316" s="18">
        <v>1248</v>
      </c>
      <c r="HW316" s="18">
        <v>2827</v>
      </c>
      <c r="HX316" s="18">
        <v>568</v>
      </c>
      <c r="HY316" s="25">
        <v>11532</v>
      </c>
      <c r="HZ316" s="25">
        <v>7631</v>
      </c>
      <c r="IA316" s="18">
        <v>911</v>
      </c>
      <c r="IB316" s="18">
        <v>143</v>
      </c>
      <c r="IC316" s="25">
        <v>5629</v>
      </c>
      <c r="ID316" s="25">
        <v>4908</v>
      </c>
      <c r="IE316" s="25">
        <v>2453</v>
      </c>
      <c r="IF316" s="18">
        <v>277</v>
      </c>
      <c r="IG316" s="18">
        <v>1377</v>
      </c>
      <c r="IH316" s="17">
        <f t="shared" si="1010"/>
        <v>0.31741089509923048</v>
      </c>
      <c r="II316" s="17">
        <f t="shared" si="1011"/>
        <v>0.19317031186715269</v>
      </c>
      <c r="IJ316" s="30">
        <f t="shared" si="1012"/>
        <v>5.1767789280566108</v>
      </c>
      <c r="IK316" s="17">
        <f t="shared" si="1084"/>
        <v>7.0765943204772641E-2</v>
      </c>
      <c r="IL316" s="25">
        <v>18919</v>
      </c>
      <c r="IM316" s="25">
        <v>542</v>
      </c>
      <c r="IN316" s="25">
        <v>1908</v>
      </c>
      <c r="IO316" s="25">
        <v>436</v>
      </c>
      <c r="IP316" s="25">
        <v>7173</v>
      </c>
      <c r="IQ316" s="25">
        <v>3186</v>
      </c>
      <c r="IR316" s="25">
        <v>567</v>
      </c>
      <c r="IS316" s="18">
        <v>94</v>
      </c>
      <c r="IT316" s="25">
        <v>2539</v>
      </c>
      <c r="IU316" s="25">
        <v>224</v>
      </c>
      <c r="IV316" s="25">
        <v>1082</v>
      </c>
      <c r="IW316" s="18">
        <v>142</v>
      </c>
      <c r="IX316" s="25">
        <v>1026</v>
      </c>
      <c r="IY316" s="17">
        <f t="shared" si="1013"/>
        <v>0.73005972831545007</v>
      </c>
      <c r="IZ316" s="25">
        <v>20585</v>
      </c>
      <c r="JA316" s="18">
        <v>706</v>
      </c>
      <c r="JB316" s="18">
        <v>919</v>
      </c>
      <c r="JC316" s="18">
        <v>132</v>
      </c>
      <c r="JD316" s="25">
        <v>4359</v>
      </c>
      <c r="JE316" s="25">
        <v>4445</v>
      </c>
      <c r="JF316" s="18">
        <v>344</v>
      </c>
      <c r="JG316" s="18">
        <v>49</v>
      </c>
      <c r="JH316" s="25">
        <v>3090</v>
      </c>
      <c r="JI316" s="25">
        <v>4684</v>
      </c>
      <c r="JJ316" s="25">
        <v>1371</v>
      </c>
      <c r="JK316" s="18">
        <v>135</v>
      </c>
      <c r="JL316" s="18">
        <v>351</v>
      </c>
      <c r="JM316" s="80">
        <f t="shared" si="1014"/>
        <v>0.52975467573475832</v>
      </c>
      <c r="JN316" s="27">
        <v>39504</v>
      </c>
      <c r="JO316" s="25">
        <v>28204</v>
      </c>
      <c r="JP316" s="18">
        <v>45</v>
      </c>
      <c r="JQ316" s="18">
        <v>585</v>
      </c>
      <c r="JR316" s="18">
        <v>949</v>
      </c>
      <c r="JS316" s="18">
        <v>155</v>
      </c>
      <c r="JT316" s="18">
        <v>108</v>
      </c>
      <c r="JU316" s="18">
        <v>49</v>
      </c>
      <c r="JV316" s="18">
        <v>15</v>
      </c>
      <c r="JW316" s="25">
        <v>9394</v>
      </c>
      <c r="JX316" s="17">
        <f t="shared" si="1015"/>
        <v>0.23779870392871608</v>
      </c>
      <c r="JY316" s="17">
        <f t="shared" si="1016"/>
        <v>0.76220129607128395</v>
      </c>
      <c r="JZ316" s="25">
        <v>10932</v>
      </c>
      <c r="KA316" s="25">
        <v>8432</v>
      </c>
      <c r="KB316" s="18">
        <v>24</v>
      </c>
      <c r="KC316" s="18">
        <v>215</v>
      </c>
      <c r="KD316" s="18">
        <v>190</v>
      </c>
      <c r="KE316" s="18">
        <v>64</v>
      </c>
      <c r="KF316" s="18">
        <v>19</v>
      </c>
      <c r="KG316" s="18">
        <v>18</v>
      </c>
      <c r="KH316" s="18">
        <v>12</v>
      </c>
      <c r="KI316" s="25">
        <v>1958</v>
      </c>
      <c r="KJ316" s="17">
        <f t="shared" si="1017"/>
        <v>0.17910720819612147</v>
      </c>
      <c r="KK316" s="25">
        <v>28572</v>
      </c>
      <c r="KL316" s="25">
        <v>19772</v>
      </c>
      <c r="KM316" s="18">
        <v>21</v>
      </c>
      <c r="KN316" s="18">
        <v>370</v>
      </c>
      <c r="KO316" s="18">
        <v>759</v>
      </c>
      <c r="KP316" s="18">
        <v>91</v>
      </c>
      <c r="KQ316" s="18">
        <v>89</v>
      </c>
      <c r="KR316" s="18">
        <v>31</v>
      </c>
      <c r="KS316" s="18">
        <v>3</v>
      </c>
      <c r="KT316" s="25">
        <v>7436</v>
      </c>
      <c r="KU316" s="69">
        <f t="shared" si="1136"/>
        <v>0.26025479490410192</v>
      </c>
      <c r="KV316" s="27">
        <v>50423</v>
      </c>
      <c r="KW316" s="25">
        <v>47341</v>
      </c>
      <c r="KX316" s="25">
        <v>3082</v>
      </c>
      <c r="KY316" s="59">
        <v>6.1122900263768522E-2</v>
      </c>
      <c r="KZ316" s="18">
        <v>1374</v>
      </c>
      <c r="LA316" s="18">
        <v>1137</v>
      </c>
      <c r="LB316" s="18">
        <v>1035</v>
      </c>
      <c r="LC316" s="18">
        <v>976</v>
      </c>
      <c r="LD316" s="25">
        <v>24448</v>
      </c>
      <c r="LE316" s="25">
        <v>22957</v>
      </c>
      <c r="LF316" s="25">
        <v>1491</v>
      </c>
      <c r="LG316" s="59">
        <v>6.0986583769633507E-2</v>
      </c>
      <c r="LH316" s="25">
        <v>25975</v>
      </c>
      <c r="LI316" s="25">
        <v>24384</v>
      </c>
      <c r="LJ316" s="25">
        <v>1591</v>
      </c>
      <c r="LK316" s="35">
        <v>6.1251203079884506E-2</v>
      </c>
      <c r="LL316" s="27">
        <v>11641</v>
      </c>
      <c r="LM316" s="18">
        <v>91</v>
      </c>
      <c r="LN316" s="25">
        <v>7142</v>
      </c>
      <c r="LO316" s="25">
        <v>2996</v>
      </c>
      <c r="LP316" s="18">
        <v>497</v>
      </c>
      <c r="LQ316" s="18">
        <v>329</v>
      </c>
      <c r="LR316" s="18">
        <v>586</v>
      </c>
      <c r="LS316" s="23">
        <f t="shared" si="1018"/>
        <v>5.0339317928013057E-2</v>
      </c>
      <c r="LT316" s="23">
        <f t="shared" si="1019"/>
        <v>0.94966068207198695</v>
      </c>
      <c r="LU316" s="17">
        <f t="shared" si="1020"/>
        <v>0.621338372992011</v>
      </c>
      <c r="LV316" s="25">
        <v>11641</v>
      </c>
      <c r="LW316" s="25">
        <v>4857</v>
      </c>
      <c r="LX316" s="18">
        <v>104</v>
      </c>
      <c r="LY316" s="18">
        <v>866</v>
      </c>
      <c r="LZ316" s="25">
        <v>1320</v>
      </c>
      <c r="MA316" s="25">
        <v>1239</v>
      </c>
      <c r="MB316" s="25">
        <v>1700</v>
      </c>
      <c r="MC316" s="25">
        <v>1173</v>
      </c>
      <c r="MD316" s="18">
        <v>179</v>
      </c>
      <c r="ME316" s="18">
        <v>0</v>
      </c>
      <c r="MF316" s="18">
        <v>203</v>
      </c>
      <c r="MG316" s="17">
        <f t="shared" si="1021"/>
        <v>0.35323425822523841</v>
      </c>
      <c r="MH316" s="17">
        <f t="shared" si="1022"/>
        <v>0.51593505712567644</v>
      </c>
      <c r="MI316" s="25">
        <v>11641</v>
      </c>
      <c r="MJ316" s="25">
        <v>4988</v>
      </c>
      <c r="MK316" s="18">
        <v>83</v>
      </c>
      <c r="ML316" s="18">
        <v>860</v>
      </c>
      <c r="MM316" s="25">
        <v>1216</v>
      </c>
      <c r="MN316" s="25">
        <v>1221</v>
      </c>
      <c r="MO316" s="25">
        <v>1887</v>
      </c>
      <c r="MP316" s="25">
        <v>1175</v>
      </c>
      <c r="MQ316" s="18">
        <v>3</v>
      </c>
      <c r="MR316" s="18">
        <v>0</v>
      </c>
      <c r="MS316" s="18">
        <v>208</v>
      </c>
      <c r="MT316" s="17">
        <f t="shared" si="1023"/>
        <v>0.61068636715058844</v>
      </c>
      <c r="MU316" s="69">
        <f t="shared" si="1024"/>
        <v>0.56863671505884372</v>
      </c>
      <c r="MV316" s="27">
        <v>11641</v>
      </c>
      <c r="MW316" s="25">
        <v>5092</v>
      </c>
      <c r="MX316" s="18">
        <v>93</v>
      </c>
      <c r="MY316" s="25">
        <v>1019</v>
      </c>
      <c r="MZ316" s="18">
        <v>443</v>
      </c>
      <c r="NA316" s="18">
        <v>12</v>
      </c>
      <c r="NB316" s="25">
        <v>1139</v>
      </c>
      <c r="NC316" s="25">
        <v>3346</v>
      </c>
      <c r="ND316" s="18">
        <v>497</v>
      </c>
      <c r="NE316" s="17">
        <f t="shared" si="1025"/>
        <v>0.43741946568164247</v>
      </c>
      <c r="NF316" s="10">
        <f t="shared" si="1026"/>
        <v>21197.347306932395</v>
      </c>
      <c r="NG316" s="17">
        <f t="shared" si="1027"/>
        <v>0.72588265612919856</v>
      </c>
      <c r="NH316" s="25">
        <v>11641</v>
      </c>
      <c r="NI316" s="25">
        <v>3051</v>
      </c>
      <c r="NJ316" s="18">
        <v>1</v>
      </c>
      <c r="NK316" s="18">
        <v>4</v>
      </c>
      <c r="NL316" s="18">
        <v>5</v>
      </c>
      <c r="NM316" s="25">
        <v>8125</v>
      </c>
      <c r="NN316" s="18">
        <v>432</v>
      </c>
      <c r="NO316" s="18">
        <v>12</v>
      </c>
      <c r="NP316" s="18">
        <v>0</v>
      </c>
      <c r="NQ316" s="32">
        <v>11</v>
      </c>
      <c r="NR316" s="27">
        <v>11641</v>
      </c>
      <c r="NS316" s="37">
        <f t="shared" si="1028"/>
        <v>1.0356498582595997</v>
      </c>
      <c r="NT316" s="37">
        <f t="shared" si="1029"/>
        <v>0.27945625969785298</v>
      </c>
      <c r="NU316" s="37">
        <f t="shared" si="1030"/>
        <v>0.96557730590577306</v>
      </c>
      <c r="NV316" s="17">
        <f t="shared" si="1031"/>
        <v>0.19607131007678452</v>
      </c>
      <c r="NW316" s="10">
        <f t="shared" si="1032"/>
        <v>4300</v>
      </c>
      <c r="NX316" s="17">
        <f t="shared" si="1033"/>
        <v>0.36938407353320163</v>
      </c>
      <c r="NY316" s="19">
        <f t="shared" si="1034"/>
        <v>7.7492836418028802E-2</v>
      </c>
      <c r="NZ316" s="25">
        <v>2794</v>
      </c>
      <c r="OA316" s="25">
        <v>7341</v>
      </c>
      <c r="OB316" s="18">
        <v>410</v>
      </c>
      <c r="OC316" s="25">
        <v>1223</v>
      </c>
      <c r="OD316" s="18">
        <v>232</v>
      </c>
      <c r="OE316" s="18">
        <v>56</v>
      </c>
      <c r="OF316" s="17">
        <f t="shared" si="1035"/>
        <v>0.10505970277467572</v>
      </c>
      <c r="OG316" s="17">
        <f t="shared" si="1036"/>
        <v>0.24001374452366636</v>
      </c>
      <c r="OH316" s="17">
        <f t="shared" si="1037"/>
        <v>0.63061592646679843</v>
      </c>
      <c r="OI316" s="69">
        <f t="shared" si="1038"/>
        <v>1.9929559316209947E-2</v>
      </c>
      <c r="OJ316" s="27">
        <v>11641</v>
      </c>
      <c r="OK316" s="18">
        <v>249</v>
      </c>
      <c r="OL316" s="25">
        <v>7168</v>
      </c>
      <c r="OM316" s="18">
        <v>633</v>
      </c>
      <c r="ON316" s="18">
        <v>527</v>
      </c>
      <c r="OO316" s="18">
        <v>13</v>
      </c>
      <c r="OP316" s="18">
        <v>1</v>
      </c>
      <c r="OQ316" s="25">
        <v>2417</v>
      </c>
      <c r="OR316" s="69">
        <f t="shared" si="1039"/>
        <v>0.68250150330727599</v>
      </c>
      <c r="OS316" s="22">
        <v>7353</v>
      </c>
      <c r="OT316" s="22">
        <v>7353</v>
      </c>
      <c r="OU316" s="38">
        <f t="shared" si="1097"/>
        <v>0.35934903723976153</v>
      </c>
      <c r="OV316" s="39">
        <v>1.0515014279885762</v>
      </c>
      <c r="OW316" s="22">
        <v>773169</v>
      </c>
      <c r="OX316" s="36">
        <f t="shared" si="1098"/>
        <v>31636529.142000001</v>
      </c>
      <c r="OY316" s="36">
        <f t="shared" si="1099"/>
        <v>498197.96596264746</v>
      </c>
      <c r="OZ316" s="22">
        <v>11789</v>
      </c>
      <c r="PA316" s="22">
        <v>11789</v>
      </c>
      <c r="PB316" s="38">
        <f t="shared" si="1100"/>
        <v>0.57614113967354119</v>
      </c>
      <c r="PC316" s="39">
        <v>0.7199474086012384</v>
      </c>
      <c r="PD316" s="22">
        <v>848746</v>
      </c>
      <c r="PE316" s="40">
        <f t="shared" si="1040"/>
        <v>34728988.828000002</v>
      </c>
      <c r="PF316" s="36">
        <f t="shared" si="1041"/>
        <v>3621072.4186074743</v>
      </c>
      <c r="PG316" s="22">
        <v>290</v>
      </c>
      <c r="PH316" s="22">
        <v>290</v>
      </c>
      <c r="PI316" s="38">
        <f t="shared" si="1101"/>
        <v>1.4172612647835011E-2</v>
      </c>
      <c r="PJ316" s="39">
        <v>0.13510344827586207</v>
      </c>
      <c r="PK316" s="22">
        <v>3918</v>
      </c>
      <c r="PL316" s="41">
        <f t="shared" si="1042"/>
        <v>160316.72399999999</v>
      </c>
      <c r="PM316" s="36">
        <f t="shared" si="1043"/>
        <v>23706.521519192247</v>
      </c>
      <c r="PN316" s="22">
        <v>800</v>
      </c>
      <c r="PO316" s="22">
        <v>800</v>
      </c>
      <c r="PP316" s="38">
        <f t="shared" si="1102"/>
        <v>3.9096862476786239E-2</v>
      </c>
      <c r="PQ316" s="39">
        <v>0.52128750000000001</v>
      </c>
      <c r="PR316" s="22">
        <v>41703</v>
      </c>
      <c r="PS316" s="41">
        <f t="shared" si="1044"/>
        <v>1706403.3540000001</v>
      </c>
      <c r="PT316" s="36">
        <f t="shared" si="1045"/>
        <v>104894.68039902067</v>
      </c>
      <c r="PU316" s="22"/>
      <c r="PV316" s="22"/>
      <c r="PW316" s="38">
        <f t="shared" si="1103"/>
        <v>0</v>
      </c>
      <c r="PX316" s="39">
        <v>0</v>
      </c>
      <c r="PY316" s="22"/>
      <c r="PZ316" s="36">
        <f t="shared" si="1046"/>
        <v>0</v>
      </c>
      <c r="QA316" s="22"/>
      <c r="QB316" s="22"/>
      <c r="QC316" s="39">
        <v>0</v>
      </c>
      <c r="QD316" s="22"/>
      <c r="QE316" s="22">
        <f t="shared" si="1047"/>
        <v>0</v>
      </c>
      <c r="QF316" s="22"/>
      <c r="QG316" s="22">
        <v>30</v>
      </c>
      <c r="QH316" s="22">
        <v>30</v>
      </c>
      <c r="QI316" s="38">
        <f t="shared" si="1104"/>
        <v>1.4661323428794839E-3</v>
      </c>
      <c r="QJ316" s="39">
        <v>0.27500000000000002</v>
      </c>
      <c r="QK316" s="22">
        <v>825</v>
      </c>
      <c r="QL316" s="42">
        <f t="shared" si="1048"/>
        <v>68.50800000000001</v>
      </c>
      <c r="QM316" s="22">
        <f t="shared" si="1105"/>
        <v>200</v>
      </c>
      <c r="QN316" s="22"/>
      <c r="QO316" s="22"/>
      <c r="QP316" s="38">
        <f t="shared" si="1106"/>
        <v>0</v>
      </c>
      <c r="QQ316" s="39">
        <v>0</v>
      </c>
      <c r="QR316" s="22"/>
      <c r="QS316" s="36">
        <f t="shared" si="1049"/>
        <v>0</v>
      </c>
      <c r="QT316" s="22">
        <v>200</v>
      </c>
      <c r="QU316" s="22">
        <v>200</v>
      </c>
      <c r="QV316" s="38">
        <f t="shared" si="1107"/>
        <v>9.7742156191965596E-3</v>
      </c>
      <c r="QW316" s="39">
        <v>0.1275</v>
      </c>
      <c r="QX316" s="22">
        <v>2550</v>
      </c>
      <c r="QY316" s="36">
        <f t="shared" si="1050"/>
        <v>47024.544222091827</v>
      </c>
      <c r="QZ316" s="22"/>
      <c r="RA316" s="22"/>
      <c r="RB316" s="38">
        <f t="shared" si="1108"/>
        <v>0</v>
      </c>
      <c r="RC316" s="39">
        <v>0</v>
      </c>
      <c r="RD316" s="22"/>
      <c r="RE316" s="36">
        <f t="shared" si="1051"/>
        <v>0</v>
      </c>
      <c r="RF316" s="10">
        <f t="shared" si="1109"/>
        <v>20462</v>
      </c>
      <c r="RG316" s="10">
        <f t="shared" si="1110"/>
        <v>20462</v>
      </c>
      <c r="RH316" s="17">
        <f t="shared" si="1111"/>
        <v>2.6317244856356101E-2</v>
      </c>
      <c r="RI316" s="17">
        <f t="shared" si="1112"/>
        <v>6.0126357618011273E-4</v>
      </c>
      <c r="RJ316" s="17">
        <f t="shared" si="1113"/>
        <v>0.11599582484856794</v>
      </c>
      <c r="RK316" s="17">
        <f t="shared" si="1114"/>
        <v>0.84309714356454168</v>
      </c>
      <c r="RL316" s="17">
        <f t="shared" si="1115"/>
        <v>2.4422711063464206E-2</v>
      </c>
      <c r="RM316" s="17">
        <f t="shared" si="1116"/>
        <v>0</v>
      </c>
      <c r="RN316" s="17">
        <f t="shared" si="1117"/>
        <v>0</v>
      </c>
      <c r="RO316" s="17">
        <f t="shared" si="1118"/>
        <v>1.0948761672741282E-2</v>
      </c>
      <c r="RP316" s="17">
        <f t="shared" si="1119"/>
        <v>0</v>
      </c>
      <c r="RQ316" s="17">
        <f t="shared" si="1120"/>
        <v>1.5950771604156841E-5</v>
      </c>
      <c r="RR316" s="36">
        <f t="shared" si="1121"/>
        <v>4294964.6387104262</v>
      </c>
      <c r="RS316" s="36">
        <f t="shared" si="1122"/>
        <v>85.178681131833216</v>
      </c>
      <c r="RT316" s="10">
        <f t="shared" si="1123"/>
        <v>0</v>
      </c>
      <c r="RU316" s="17">
        <f t="shared" si="1124"/>
        <v>0</v>
      </c>
      <c r="RV316" s="37">
        <f t="shared" si="1125"/>
        <v>2.4642263708337406</v>
      </c>
      <c r="RW316" s="36">
        <f t="shared" si="1126"/>
        <v>0.40580687384725223</v>
      </c>
      <c r="RX316" s="85">
        <v>-0.34596300000000002</v>
      </c>
      <c r="RY316" s="93">
        <v>212</v>
      </c>
      <c r="RZ316" s="43" t="b">
        <v>0</v>
      </c>
      <c r="SA316" s="18" t="b">
        <v>0</v>
      </c>
      <c r="SB316" s="18" t="b">
        <v>0</v>
      </c>
      <c r="SC316" s="18" t="b">
        <v>0</v>
      </c>
      <c r="SD316" s="18" t="b">
        <v>0</v>
      </c>
      <c r="SE316" s="32" t="b">
        <v>1</v>
      </c>
      <c r="SF316" s="43" t="b">
        <v>1</v>
      </c>
      <c r="SG316" s="18" t="b">
        <v>1</v>
      </c>
      <c r="SH316" s="18">
        <v>6</v>
      </c>
      <c r="SI316" s="18">
        <v>2</v>
      </c>
      <c r="SJ316" s="22"/>
      <c r="SK316" s="22">
        <v>2</v>
      </c>
      <c r="SL316" s="22">
        <v>10</v>
      </c>
      <c r="SM316" s="22">
        <v>10</v>
      </c>
      <c r="SN316" s="18">
        <v>8</v>
      </c>
      <c r="SO316" s="18">
        <v>501</v>
      </c>
      <c r="SP316" s="18">
        <v>1978</v>
      </c>
      <c r="SQ316" s="17">
        <f t="shared" si="1052"/>
        <v>0</v>
      </c>
      <c r="SR316" s="17">
        <f t="shared" si="1053"/>
        <v>1.4925373134328358E-2</v>
      </c>
      <c r="SS316" s="17">
        <f t="shared" si="1054"/>
        <v>3.0303030303030304E-2</v>
      </c>
      <c r="ST316" s="17">
        <f t="shared" si="1055"/>
        <v>9.1324200913242004E-3</v>
      </c>
      <c r="SU316" s="17">
        <f t="shared" si="1056"/>
        <v>8.0549922219235875E-3</v>
      </c>
      <c r="SV316" s="17">
        <f t="shared" si="1127"/>
        <v>2.0010723643610832E-2</v>
      </c>
      <c r="SW316" s="17">
        <f t="shared" si="1057"/>
        <v>0.2</v>
      </c>
      <c r="SX316" s="17">
        <f t="shared" si="1058"/>
        <v>0.125</v>
      </c>
      <c r="SY316" s="17">
        <f t="shared" si="1059"/>
        <v>2.1739130434782608E-2</v>
      </c>
      <c r="SZ316" s="17">
        <f t="shared" si="1060"/>
        <v>1.5603953937651613E-2</v>
      </c>
      <c r="TA316" s="17">
        <f t="shared" si="1061"/>
        <v>9.1687463519598361E-2</v>
      </c>
      <c r="TB316" s="24">
        <f t="shared" si="1137"/>
        <v>10.906616473104288</v>
      </c>
      <c r="TC316" s="69">
        <f t="shared" si="1063"/>
        <v>1.7591316892103689E-2</v>
      </c>
      <c r="TD316" s="17">
        <f t="shared" si="1085"/>
        <v>1.4788300567677155E-4</v>
      </c>
      <c r="TE316" s="95">
        <v>29</v>
      </c>
      <c r="TF316" s="71"/>
      <c r="TG316" s="71"/>
      <c r="TH316" s="71">
        <v>3</v>
      </c>
      <c r="TI316" s="71"/>
      <c r="TJ316" s="71">
        <v>1</v>
      </c>
      <c r="TK316" s="71">
        <v>109</v>
      </c>
      <c r="TL316" s="71"/>
      <c r="TM316" s="71">
        <v>2</v>
      </c>
      <c r="TN316" s="71">
        <v>1</v>
      </c>
      <c r="TO316" s="71"/>
      <c r="TP316" s="71"/>
      <c r="TQ316" s="71">
        <v>35</v>
      </c>
      <c r="TR316" s="72">
        <v>3</v>
      </c>
      <c r="TS316" s="72">
        <v>2</v>
      </c>
      <c r="TT316" s="72"/>
      <c r="TU316" s="72"/>
      <c r="TV316" s="72">
        <v>3</v>
      </c>
      <c r="TW316" s="72"/>
      <c r="TX316" s="72">
        <v>2</v>
      </c>
      <c r="TY316" s="72">
        <v>1</v>
      </c>
      <c r="TZ316" s="72">
        <v>203</v>
      </c>
      <c r="UA316" s="72"/>
      <c r="UB316" s="72"/>
      <c r="UC316" s="72"/>
      <c r="UD316" s="72">
        <v>2</v>
      </c>
      <c r="UE316" s="72"/>
      <c r="UF316" s="72"/>
      <c r="UG316" s="72">
        <v>3</v>
      </c>
      <c r="UH316" s="72">
        <v>1</v>
      </c>
      <c r="UI316" s="72">
        <v>1</v>
      </c>
      <c r="UJ316" s="73">
        <v>25</v>
      </c>
      <c r="UK316" s="73">
        <v>1</v>
      </c>
      <c r="UL316" s="73">
        <v>1</v>
      </c>
      <c r="UM316" s="73"/>
      <c r="UN316" s="73">
        <v>5</v>
      </c>
      <c r="UO316" s="73"/>
      <c r="UP316" s="73">
        <v>1</v>
      </c>
      <c r="UQ316" s="73"/>
      <c r="UR316" s="73">
        <v>168</v>
      </c>
      <c r="US316" s="73">
        <v>12</v>
      </c>
      <c r="UT316" s="73"/>
      <c r="UU316" s="73">
        <v>1</v>
      </c>
      <c r="UV316" s="73">
        <v>6</v>
      </c>
      <c r="UW316" s="73"/>
      <c r="UX316" s="73"/>
      <c r="UY316" s="73">
        <v>3</v>
      </c>
      <c r="UZ316" s="73"/>
      <c r="VA316" s="73">
        <v>44</v>
      </c>
      <c r="VB316" s="73">
        <v>25</v>
      </c>
      <c r="VC316" s="73">
        <v>1</v>
      </c>
      <c r="VD316" s="73">
        <v>1</v>
      </c>
      <c r="VE316" s="73">
        <v>1</v>
      </c>
      <c r="VF316" s="73">
        <v>4</v>
      </c>
      <c r="VG316" s="73"/>
      <c r="VH316" s="73">
        <v>2</v>
      </c>
      <c r="VI316" s="73"/>
      <c r="VJ316" s="73">
        <v>202</v>
      </c>
      <c r="VK316" s="73">
        <v>21</v>
      </c>
      <c r="VL316" s="73"/>
      <c r="VM316" s="73">
        <v>1</v>
      </c>
      <c r="VN316" s="73">
        <v>6</v>
      </c>
      <c r="VO316" s="73"/>
      <c r="VP316" s="73">
        <v>6</v>
      </c>
      <c r="VQ316" s="73"/>
      <c r="VR316" s="73">
        <v>31</v>
      </c>
      <c r="VS316" s="73">
        <v>12</v>
      </c>
      <c r="VT316" s="73">
        <v>2</v>
      </c>
      <c r="VU316" s="73"/>
      <c r="VV316" s="73"/>
      <c r="VW316" s="73">
        <v>4</v>
      </c>
      <c r="VX316" s="73"/>
      <c r="VY316" s="73">
        <v>1</v>
      </c>
      <c r="VZ316" s="73"/>
      <c r="WA316" s="73">
        <v>247</v>
      </c>
      <c r="WB316" s="73">
        <v>6</v>
      </c>
      <c r="WC316" s="73">
        <v>4</v>
      </c>
      <c r="WD316" s="73">
        <v>13</v>
      </c>
      <c r="WE316" s="73">
        <v>1</v>
      </c>
      <c r="WF316" s="73">
        <v>6</v>
      </c>
      <c r="WG316" s="73"/>
      <c r="WH316" s="73"/>
      <c r="WI316" s="73"/>
      <c r="WJ316" s="73">
        <v>1</v>
      </c>
      <c r="WK316" s="73">
        <v>4</v>
      </c>
      <c r="WL316" s="73"/>
      <c r="WM316" s="73"/>
      <c r="WN316" s="73">
        <v>15</v>
      </c>
      <c r="WO316" s="22">
        <f t="shared" si="1064"/>
        <v>94</v>
      </c>
      <c r="WP316" s="22">
        <f t="shared" si="1065"/>
        <v>4</v>
      </c>
      <c r="WQ316" s="22">
        <f t="shared" si="1066"/>
        <v>2</v>
      </c>
      <c r="WR316" s="22">
        <f t="shared" si="1067"/>
        <v>1</v>
      </c>
      <c r="WS316" s="22">
        <f t="shared" si="1068"/>
        <v>19</v>
      </c>
      <c r="WT316" s="22">
        <f t="shared" si="1069"/>
        <v>0</v>
      </c>
      <c r="WU316" s="22">
        <f t="shared" si="1070"/>
        <v>7</v>
      </c>
      <c r="WV316" s="22">
        <f t="shared" si="1071"/>
        <v>1</v>
      </c>
      <c r="WW316" s="22">
        <f t="shared" si="1072"/>
        <v>929</v>
      </c>
      <c r="WX316" s="22">
        <f t="shared" si="1073"/>
        <v>0</v>
      </c>
      <c r="WY316" s="22">
        <f t="shared" si="1074"/>
        <v>45</v>
      </c>
      <c r="WZ316" s="22">
        <f t="shared" si="1075"/>
        <v>0</v>
      </c>
      <c r="XA316" s="22">
        <f t="shared" si="1076"/>
        <v>4</v>
      </c>
      <c r="XB316" s="22">
        <f t="shared" si="1077"/>
        <v>19</v>
      </c>
      <c r="XC316" s="22">
        <f t="shared" si="1078"/>
        <v>0</v>
      </c>
      <c r="XD316" s="22">
        <f t="shared" si="1079"/>
        <v>0</v>
      </c>
      <c r="XE316" s="22">
        <f t="shared" si="1080"/>
        <v>13</v>
      </c>
      <c r="XF316" s="22">
        <f t="shared" si="1081"/>
        <v>5</v>
      </c>
      <c r="XG316" s="93">
        <f t="shared" si="1082"/>
        <v>126</v>
      </c>
    </row>
    <row r="317" spans="1:631" ht="17.100000000000001" customHeight="1" x14ac:dyDescent="0.2">
      <c r="A317" s="101"/>
      <c r="B317" s="27" t="s">
        <v>560</v>
      </c>
      <c r="C317" s="535" t="s">
        <v>561</v>
      </c>
      <c r="D317" s="25" t="s">
        <v>619</v>
      </c>
      <c r="E317" s="535" t="s">
        <v>620</v>
      </c>
      <c r="F317" s="25" t="s">
        <v>628</v>
      </c>
      <c r="G317" s="535" t="s">
        <v>629</v>
      </c>
      <c r="H317" s="25">
        <v>26</v>
      </c>
      <c r="I317" s="28">
        <v>6</v>
      </c>
      <c r="J317" s="17">
        <f t="shared" si="948"/>
        <v>0.33350383631713554</v>
      </c>
      <c r="K317" s="17">
        <f t="shared" si="949"/>
        <v>0.48052612349287543</v>
      </c>
      <c r="L317" s="17">
        <f t="shared" si="950"/>
        <v>1.8932962905798219E-2</v>
      </c>
      <c r="M317" s="17">
        <f t="shared" si="951"/>
        <v>5.4001695855870842E-2</v>
      </c>
      <c r="N317" s="17">
        <f t="shared" si="952"/>
        <v>0.30657097377754194</v>
      </c>
      <c r="O317" s="17">
        <f t="shared" si="953"/>
        <v>0.18947753014249177</v>
      </c>
      <c r="P317" s="17">
        <f t="shared" si="954"/>
        <v>0.70849431160645926</v>
      </c>
      <c r="Q317" s="17">
        <f t="shared" si="955"/>
        <v>0.46827538526728962</v>
      </c>
      <c r="R317" s="69">
        <f t="shared" si="956"/>
        <v>0.66949567488167139</v>
      </c>
      <c r="S317" s="422">
        <f t="shared" si="957"/>
        <v>0.35880872158301491</v>
      </c>
      <c r="T317" s="17">
        <f t="shared" si="1083"/>
        <v>0.64119127841698509</v>
      </c>
      <c r="U317" s="10">
        <f t="shared" si="958"/>
        <v>46296.575066819991</v>
      </c>
      <c r="V317" s="32">
        <v>2</v>
      </c>
      <c r="W317" s="550">
        <f t="shared" si="959"/>
        <v>-0.98106703709420173</v>
      </c>
      <c r="X317" s="550">
        <f t="shared" si="960"/>
        <v>0.24769761047190375</v>
      </c>
      <c r="Y317" s="550">
        <f t="shared" si="961"/>
        <v>0.75230238952809625</v>
      </c>
      <c r="Z317" s="551">
        <f t="shared" si="962"/>
        <v>54319.241733486662</v>
      </c>
      <c r="AA317" s="426">
        <f t="shared" si="963"/>
        <v>5.7309844329954028E-2</v>
      </c>
      <c r="AB317" s="59">
        <f t="shared" si="964"/>
        <v>0.73698630136986298</v>
      </c>
      <c r="AC317" s="59">
        <f t="shared" si="965"/>
        <v>0.31469742243570054</v>
      </c>
      <c r="AD317" s="59">
        <f t="shared" si="966"/>
        <v>0.30657097377754194</v>
      </c>
      <c r="AE317" s="59">
        <f t="shared" si="967"/>
        <v>0.53172461473271038</v>
      </c>
      <c r="AF317" s="59">
        <f t="shared" si="968"/>
        <v>0.11728169528681037</v>
      </c>
      <c r="AG317" s="59">
        <f t="shared" si="969"/>
        <v>0.38648154914139571</v>
      </c>
      <c r="AH317" s="59">
        <f t="shared" si="970"/>
        <v>0.18947753014249177</v>
      </c>
      <c r="AI317" s="59">
        <f t="shared" si="971"/>
        <v>0.52626963829009865</v>
      </c>
      <c r="AJ317" s="59">
        <f t="shared" si="972"/>
        <v>0.14073803434417245</v>
      </c>
      <c r="AK317" s="59">
        <f t="shared" si="973"/>
        <v>0.29150568839354069</v>
      </c>
      <c r="AL317" s="35">
        <f t="shared" si="974"/>
        <v>1.8932962905798219E-2</v>
      </c>
      <c r="AM317" s="27">
        <v>72204</v>
      </c>
      <c r="AN317" s="25">
        <v>32708</v>
      </c>
      <c r="AO317" s="25">
        <v>39496</v>
      </c>
      <c r="AP317" s="17">
        <f t="shared" si="975"/>
        <v>1.4023937613016819E-3</v>
      </c>
      <c r="AQ317" s="63">
        <v>82.813449463236793</v>
      </c>
      <c r="AR317" s="58">
        <v>1502.43089427</v>
      </c>
      <c r="AS317" s="24">
        <f t="shared" si="976"/>
        <v>48.058117198849551</v>
      </c>
      <c r="AT317" s="17">
        <f t="shared" si="1135"/>
        <v>4.1503473611400991E-2</v>
      </c>
      <c r="AU317" s="25">
        <v>66426</v>
      </c>
      <c r="AV317" s="25">
        <v>30134</v>
      </c>
      <c r="AW317" s="25">
        <v>36292</v>
      </c>
      <c r="AX317" s="25">
        <v>5778</v>
      </c>
      <c r="AY317" s="25">
        <v>2574</v>
      </c>
      <c r="AZ317" s="25">
        <v>3204</v>
      </c>
      <c r="BA317" s="25">
        <v>4138</v>
      </c>
      <c r="BB317" s="25">
        <v>1982</v>
      </c>
      <c r="BC317" s="25">
        <v>2156</v>
      </c>
      <c r="BD317" s="63">
        <v>91.929499072356208</v>
      </c>
      <c r="BE317" s="25">
        <v>68066</v>
      </c>
      <c r="BF317" s="25">
        <v>30726</v>
      </c>
      <c r="BG317" s="25">
        <v>37340</v>
      </c>
      <c r="BH317" s="63">
        <v>82.287091590787369</v>
      </c>
      <c r="BI317" s="17">
        <v>5.7309844329954028E-2</v>
      </c>
      <c r="BJ317" s="25">
        <v>23842</v>
      </c>
      <c r="BK317" s="25">
        <v>44839</v>
      </c>
      <c r="BL317" s="25">
        <v>3523</v>
      </c>
      <c r="BM317" s="17">
        <v>0.61029460960324711</v>
      </c>
      <c r="BN317" s="10">
        <f t="shared" si="977"/>
        <v>28138.288008207146</v>
      </c>
      <c r="BO317" s="29">
        <v>0.53172461473271038</v>
      </c>
      <c r="BP317" s="30">
        <f t="shared" si="978"/>
        <v>0.46827538526728962</v>
      </c>
      <c r="BQ317" s="31">
        <v>7.856999487053681</v>
      </c>
      <c r="BR317" s="25">
        <v>48362</v>
      </c>
      <c r="BS317" s="25">
        <v>14676</v>
      </c>
      <c r="BT317" s="25">
        <v>27654</v>
      </c>
      <c r="BU317" s="25">
        <v>4305</v>
      </c>
      <c r="BV317" s="18">
        <v>1082</v>
      </c>
      <c r="BW317" s="18">
        <v>645</v>
      </c>
      <c r="BX317" s="25">
        <v>13685</v>
      </c>
      <c r="BY317" s="25">
        <v>9813</v>
      </c>
      <c r="BZ317" s="25">
        <v>3872</v>
      </c>
      <c r="CA317" s="59">
        <v>0.28293752283522106</v>
      </c>
      <c r="CB317" s="25">
        <v>66426</v>
      </c>
      <c r="CC317" s="25">
        <v>5778</v>
      </c>
      <c r="CD317" s="17">
        <f t="shared" si="979"/>
        <v>8.698401228434649E-2</v>
      </c>
      <c r="CE317" s="18">
        <v>591</v>
      </c>
      <c r="CF317" s="25">
        <v>1367</v>
      </c>
      <c r="CG317" s="25">
        <v>2088</v>
      </c>
      <c r="CH317" s="25">
        <v>2525</v>
      </c>
      <c r="CI317" s="25">
        <v>2465</v>
      </c>
      <c r="CJ317" s="25">
        <v>1763</v>
      </c>
      <c r="CK317" s="25">
        <v>1276</v>
      </c>
      <c r="CL317" s="18">
        <v>927</v>
      </c>
      <c r="CM317" s="18">
        <v>683</v>
      </c>
      <c r="CN317" s="26">
        <v>4.8539276580197299</v>
      </c>
      <c r="CO317" s="27">
        <v>13685</v>
      </c>
      <c r="CP317" s="34">
        <f t="shared" si="980"/>
        <v>5.276141761052247</v>
      </c>
      <c r="CQ317" s="25">
        <v>35</v>
      </c>
      <c r="CR317" s="18">
        <v>207</v>
      </c>
      <c r="CS317" s="18">
        <v>582</v>
      </c>
      <c r="CT317" s="25">
        <v>8513</v>
      </c>
      <c r="CU317" s="25">
        <v>4132</v>
      </c>
      <c r="CV317" s="18">
        <v>117</v>
      </c>
      <c r="CW317" s="18">
        <v>36</v>
      </c>
      <c r="CX317" s="18">
        <v>63</v>
      </c>
      <c r="CY317" s="25">
        <v>13685</v>
      </c>
      <c r="CZ317" s="25">
        <v>11885</v>
      </c>
      <c r="DA317" s="18">
        <v>474</v>
      </c>
      <c r="DB317" s="25">
        <v>1167</v>
      </c>
      <c r="DC317" s="18">
        <v>116</v>
      </c>
      <c r="DD317" s="18">
        <v>20</v>
      </c>
      <c r="DE317" s="18">
        <v>23</v>
      </c>
      <c r="DF317" s="25">
        <v>13685</v>
      </c>
      <c r="DG317" s="25">
        <v>1533</v>
      </c>
      <c r="DH317" s="18">
        <v>54</v>
      </c>
      <c r="DI317" s="18">
        <v>18</v>
      </c>
      <c r="DJ317" s="25">
        <v>12048</v>
      </c>
      <c r="DK317" s="18">
        <v>9</v>
      </c>
      <c r="DL317" s="18">
        <v>23</v>
      </c>
      <c r="DM317" s="25">
        <f t="shared" si="981"/>
        <v>7703.1831932773111</v>
      </c>
      <c r="DN317" s="17">
        <f t="shared" si="982"/>
        <v>0.8803799780781878</v>
      </c>
      <c r="DO317" s="17">
        <f t="shared" si="983"/>
        <v>6.5765436609426377E-4</v>
      </c>
      <c r="DP317" s="23">
        <f t="shared" si="984"/>
        <v>0.11728169528681037</v>
      </c>
      <c r="DQ317" s="23">
        <f t="shared" si="985"/>
        <v>0.88271830471318968</v>
      </c>
      <c r="DR317" s="25">
        <v>13685</v>
      </c>
      <c r="DS317" s="18">
        <v>51</v>
      </c>
      <c r="DT317" s="25">
        <v>5792</v>
      </c>
      <c r="DU317" s="18">
        <v>49</v>
      </c>
      <c r="DV317" s="25">
        <v>6721</v>
      </c>
      <c r="DW317" s="18">
        <v>269</v>
      </c>
      <c r="DX317" s="18">
        <v>774</v>
      </c>
      <c r="DY317" s="18">
        <v>29</v>
      </c>
      <c r="DZ317" s="17">
        <f t="shared" si="986"/>
        <v>0.92166605772743881</v>
      </c>
      <c r="EA317" s="17">
        <f t="shared" si="987"/>
        <v>7.8333942272561186E-2</v>
      </c>
      <c r="EB317" s="25">
        <v>13685</v>
      </c>
      <c r="EC317" s="25">
        <v>2362</v>
      </c>
      <c r="ED317" s="25">
        <v>2927</v>
      </c>
      <c r="EE317" s="25">
        <v>7710</v>
      </c>
      <c r="EF317" s="17">
        <f t="shared" si="1128"/>
        <v>0.56339057362075262</v>
      </c>
      <c r="EG317" s="18">
        <v>560</v>
      </c>
      <c r="EH317" s="18">
        <v>126</v>
      </c>
      <c r="EI317" s="17">
        <f t="shared" si="988"/>
        <v>0.38648154914139571</v>
      </c>
      <c r="EJ317" s="17">
        <f t="shared" si="989"/>
        <v>4.0920716112531973E-2</v>
      </c>
      <c r="EK317" s="69">
        <f t="shared" si="990"/>
        <v>0.48052612349287543</v>
      </c>
      <c r="EL317" s="27">
        <v>43435</v>
      </c>
      <c r="EM317" s="25">
        <v>32011</v>
      </c>
      <c r="EN317" s="25">
        <v>11424</v>
      </c>
      <c r="EO317" s="59">
        <v>0.73698630136986298</v>
      </c>
      <c r="EP317" s="25">
        <v>18927</v>
      </c>
      <c r="EQ317" s="25">
        <v>15603</v>
      </c>
      <c r="ER317" s="25">
        <v>3324</v>
      </c>
      <c r="ES317" s="59">
        <v>0.82437787288001263</v>
      </c>
      <c r="ET317" s="25">
        <v>24508</v>
      </c>
      <c r="EU317" s="25">
        <v>16408</v>
      </c>
      <c r="EV317" s="25">
        <v>8100</v>
      </c>
      <c r="EW317" s="59">
        <v>0.66949567488167139</v>
      </c>
      <c r="EX317" s="25">
        <v>2659</v>
      </c>
      <c r="EY317" s="25">
        <v>2489</v>
      </c>
      <c r="EZ317" s="25">
        <v>170</v>
      </c>
      <c r="FA317" s="59">
        <v>0.93606619029710414</v>
      </c>
      <c r="FB317" s="25">
        <v>40776</v>
      </c>
      <c r="FC317" s="25">
        <v>29522</v>
      </c>
      <c r="FD317" s="25">
        <v>11254</v>
      </c>
      <c r="FE317" s="59">
        <v>0.72400431626446926</v>
      </c>
      <c r="FF317" s="25">
        <v>30092</v>
      </c>
      <c r="FG317" s="25">
        <v>13873</v>
      </c>
      <c r="FH317" s="25">
        <v>12592</v>
      </c>
      <c r="FI317" s="25">
        <v>3627</v>
      </c>
      <c r="FJ317" s="23">
        <f t="shared" si="991"/>
        <v>0.12053037352120165</v>
      </c>
      <c r="FK317" s="23">
        <f t="shared" si="992"/>
        <v>0.41845008640170145</v>
      </c>
      <c r="FL317" s="36">
        <f t="shared" si="993"/>
        <v>3.8249241797628892</v>
      </c>
      <c r="FM317" s="25">
        <v>13853</v>
      </c>
      <c r="FN317" s="25">
        <v>6369</v>
      </c>
      <c r="FO317" s="17">
        <f t="shared" si="994"/>
        <v>0.45975600952862195</v>
      </c>
      <c r="FP317" s="25">
        <v>5794</v>
      </c>
      <c r="FQ317" s="17">
        <f t="shared" si="995"/>
        <v>0.41824875478235762</v>
      </c>
      <c r="FR317" s="25">
        <v>1690</v>
      </c>
      <c r="FS317" s="17">
        <f t="shared" si="996"/>
        <v>0.12199523568902043</v>
      </c>
      <c r="FT317" s="25">
        <v>16239</v>
      </c>
      <c r="FU317" s="25">
        <v>7504</v>
      </c>
      <c r="FV317" s="25">
        <v>6798</v>
      </c>
      <c r="FW317" s="17">
        <f t="shared" si="997"/>
        <v>0.11928074388817045</v>
      </c>
      <c r="FX317" s="17">
        <f t="shared" si="998"/>
        <v>0.41862183631997046</v>
      </c>
      <c r="FY317" s="25">
        <v>1937</v>
      </c>
      <c r="FZ317" s="25">
        <v>35809</v>
      </c>
      <c r="GA317" s="25">
        <v>11269</v>
      </c>
      <c r="GB317" s="25">
        <v>13562</v>
      </c>
      <c r="GC317" s="25">
        <v>7279</v>
      </c>
      <c r="GD317" s="25">
        <v>2545</v>
      </c>
      <c r="GE317" s="18">
        <v>44</v>
      </c>
      <c r="GF317" s="18">
        <v>1054</v>
      </c>
      <c r="GG317" s="18">
        <v>23</v>
      </c>
      <c r="GH317" s="18">
        <v>11</v>
      </c>
      <c r="GI317" s="18">
        <v>22</v>
      </c>
      <c r="GJ317" s="10">
        <f t="shared" si="999"/>
        <v>11269</v>
      </c>
      <c r="GK317" s="10">
        <f t="shared" si="1129"/>
        <v>24540</v>
      </c>
      <c r="GL317" s="10">
        <f t="shared" si="1130"/>
        <v>10978</v>
      </c>
      <c r="GM317" s="10">
        <f t="shared" si="1000"/>
        <v>24831</v>
      </c>
      <c r="GN317" s="10">
        <f t="shared" si="1131"/>
        <v>3699</v>
      </c>
      <c r="GO317" s="17">
        <f t="shared" si="1001"/>
        <v>0.31469742243570054</v>
      </c>
      <c r="GP317" s="17">
        <f t="shared" si="1132"/>
        <v>0.68530257756429946</v>
      </c>
      <c r="GQ317" s="17">
        <f t="shared" si="1133"/>
        <v>0.30657097377754194</v>
      </c>
      <c r="GR317" s="17">
        <f t="shared" si="1134"/>
        <v>0.10329805356195369</v>
      </c>
      <c r="GS317" s="17">
        <f t="shared" si="1002"/>
        <v>0.4959367756709207</v>
      </c>
      <c r="GT317" s="25">
        <v>15689</v>
      </c>
      <c r="GU317" s="25">
        <v>3248</v>
      </c>
      <c r="GV317" s="25">
        <v>6945</v>
      </c>
      <c r="GW317" s="25">
        <v>3781</v>
      </c>
      <c r="GX317" s="25">
        <v>1227</v>
      </c>
      <c r="GY317" s="18">
        <v>23</v>
      </c>
      <c r="GZ317" s="18">
        <v>433</v>
      </c>
      <c r="HA317" s="18">
        <v>9</v>
      </c>
      <c r="HB317" s="18">
        <v>6</v>
      </c>
      <c r="HC317" s="18">
        <v>17</v>
      </c>
      <c r="HD317" s="23">
        <f t="shared" si="1003"/>
        <v>0.20702402957486138</v>
      </c>
      <c r="HE317" s="23">
        <f t="shared" si="1004"/>
        <v>0.79297597042513868</v>
      </c>
      <c r="HF317" s="23">
        <f t="shared" si="1005"/>
        <v>0.35030913378800432</v>
      </c>
      <c r="HG317" s="23">
        <f t="shared" si="1006"/>
        <v>0.10931225699534707</v>
      </c>
      <c r="HH317" s="25">
        <v>20120</v>
      </c>
      <c r="HI317" s="25">
        <v>8021</v>
      </c>
      <c r="HJ317" s="25">
        <v>6617</v>
      </c>
      <c r="HK317" s="25">
        <v>3498</v>
      </c>
      <c r="HL317" s="25">
        <v>1318</v>
      </c>
      <c r="HM317" s="18">
        <v>21</v>
      </c>
      <c r="HN317" s="18">
        <v>621</v>
      </c>
      <c r="HO317" s="18">
        <v>14</v>
      </c>
      <c r="HP317" s="18">
        <v>5</v>
      </c>
      <c r="HQ317" s="18">
        <v>5</v>
      </c>
      <c r="HR317" s="23">
        <f t="shared" si="1007"/>
        <v>0.39865805168986085</v>
      </c>
      <c r="HS317" s="23">
        <f t="shared" si="1008"/>
        <v>0.60134194831013921</v>
      </c>
      <c r="HT317" s="80">
        <f t="shared" si="1009"/>
        <v>0.2724652087475149</v>
      </c>
      <c r="HU317" s="27">
        <v>56167</v>
      </c>
      <c r="HV317" s="18">
        <v>909</v>
      </c>
      <c r="HW317" s="25">
        <v>6721</v>
      </c>
      <c r="HX317" s="18">
        <v>1733</v>
      </c>
      <c r="HY317" s="25">
        <v>17219</v>
      </c>
      <c r="HZ317" s="25">
        <v>14218</v>
      </c>
      <c r="IA317" s="18">
        <v>302</v>
      </c>
      <c r="IB317" s="18">
        <v>131</v>
      </c>
      <c r="IC317" s="25">
        <v>8141</v>
      </c>
      <c r="ID317" s="25">
        <v>2652</v>
      </c>
      <c r="IE317" s="25">
        <v>2445</v>
      </c>
      <c r="IF317" s="18">
        <v>477</v>
      </c>
      <c r="IG317" s="18">
        <v>1219</v>
      </c>
      <c r="IH317" s="17">
        <f t="shared" si="1010"/>
        <v>0.30035430056794915</v>
      </c>
      <c r="II317" s="17">
        <f t="shared" si="1011"/>
        <v>0.25313796357291646</v>
      </c>
      <c r="IJ317" s="30">
        <f t="shared" si="1012"/>
        <v>3.9504149669433115</v>
      </c>
      <c r="IK317" s="17">
        <f t="shared" si="1084"/>
        <v>5.4001695855870842E-2</v>
      </c>
      <c r="IL317" s="25">
        <v>24692</v>
      </c>
      <c r="IM317" s="25">
        <v>346</v>
      </c>
      <c r="IN317" s="25">
        <v>3150</v>
      </c>
      <c r="IO317" s="25">
        <v>1050</v>
      </c>
      <c r="IP317" s="25">
        <v>8997</v>
      </c>
      <c r="IQ317" s="25">
        <v>5258</v>
      </c>
      <c r="IR317" s="25">
        <v>155</v>
      </c>
      <c r="IS317" s="18">
        <v>72</v>
      </c>
      <c r="IT317" s="25">
        <v>3568</v>
      </c>
      <c r="IU317" s="25">
        <v>300</v>
      </c>
      <c r="IV317" s="25">
        <v>884</v>
      </c>
      <c r="IW317" s="18">
        <v>241</v>
      </c>
      <c r="IX317" s="25">
        <v>671</v>
      </c>
      <c r="IY317" s="17">
        <f t="shared" si="1013"/>
        <v>0.76769803985096385</v>
      </c>
      <c r="IZ317" s="25">
        <v>31475</v>
      </c>
      <c r="JA317" s="18">
        <v>563</v>
      </c>
      <c r="JB317" s="25">
        <v>3571</v>
      </c>
      <c r="JC317" s="18">
        <v>683</v>
      </c>
      <c r="JD317" s="25">
        <v>8222</v>
      </c>
      <c r="JE317" s="25">
        <v>8960</v>
      </c>
      <c r="JF317" s="18">
        <v>147</v>
      </c>
      <c r="JG317" s="18">
        <v>59</v>
      </c>
      <c r="JH317" s="25">
        <v>4573</v>
      </c>
      <c r="JI317" s="25">
        <v>2352</v>
      </c>
      <c r="JJ317" s="25">
        <v>1561</v>
      </c>
      <c r="JK317" s="18">
        <v>236</v>
      </c>
      <c r="JL317" s="18">
        <v>548</v>
      </c>
      <c r="JM317" s="80">
        <f t="shared" si="1014"/>
        <v>0.7036060365369341</v>
      </c>
      <c r="JN317" s="27">
        <v>56167</v>
      </c>
      <c r="JO317" s="25">
        <v>38227</v>
      </c>
      <c r="JP317" s="18">
        <v>128</v>
      </c>
      <c r="JQ317" s="18">
        <v>212</v>
      </c>
      <c r="JR317" s="18">
        <v>582</v>
      </c>
      <c r="JS317" s="18">
        <v>516</v>
      </c>
      <c r="JT317" s="18">
        <v>83</v>
      </c>
      <c r="JU317" s="18">
        <v>35</v>
      </c>
      <c r="JV317" s="18">
        <v>11</v>
      </c>
      <c r="JW317" s="25">
        <v>16373</v>
      </c>
      <c r="JX317" s="17">
        <f t="shared" si="1015"/>
        <v>0.29150568839354069</v>
      </c>
      <c r="JY317" s="17">
        <f t="shared" si="1016"/>
        <v>0.70849431160645926</v>
      </c>
      <c r="JZ317" s="25">
        <v>3468</v>
      </c>
      <c r="KA317" s="25">
        <v>2666</v>
      </c>
      <c r="KB317" s="18">
        <v>87</v>
      </c>
      <c r="KC317" s="18">
        <v>91</v>
      </c>
      <c r="KD317" s="18">
        <v>27</v>
      </c>
      <c r="KE317" s="18">
        <v>58</v>
      </c>
      <c r="KF317" s="18">
        <v>2</v>
      </c>
      <c r="KG317" s="18">
        <v>19</v>
      </c>
      <c r="KH317" s="18">
        <v>0</v>
      </c>
      <c r="KI317" s="25">
        <v>518</v>
      </c>
      <c r="KJ317" s="17">
        <f t="shared" si="1017"/>
        <v>0.14936562860438293</v>
      </c>
      <c r="KK317" s="25">
        <v>52699</v>
      </c>
      <c r="KL317" s="25">
        <v>35561</v>
      </c>
      <c r="KM317" s="18">
        <v>41</v>
      </c>
      <c r="KN317" s="18">
        <v>121</v>
      </c>
      <c r="KO317" s="18">
        <v>555</v>
      </c>
      <c r="KP317" s="18">
        <v>458</v>
      </c>
      <c r="KQ317" s="18">
        <v>81</v>
      </c>
      <c r="KR317" s="18">
        <v>16</v>
      </c>
      <c r="KS317" s="18">
        <v>11</v>
      </c>
      <c r="KT317" s="25">
        <v>15855</v>
      </c>
      <c r="KU317" s="69">
        <f t="shared" si="1136"/>
        <v>0.3008595988538682</v>
      </c>
      <c r="KV317" s="27">
        <v>72204</v>
      </c>
      <c r="KW317" s="25">
        <v>68385</v>
      </c>
      <c r="KX317" s="25">
        <v>3819</v>
      </c>
      <c r="KY317" s="59">
        <v>5.2891806548113679E-2</v>
      </c>
      <c r="KZ317" s="18">
        <v>1703</v>
      </c>
      <c r="LA317" s="18">
        <v>1739</v>
      </c>
      <c r="LB317" s="18">
        <v>1334</v>
      </c>
      <c r="LC317" s="18">
        <v>1679</v>
      </c>
      <c r="LD317" s="25">
        <v>32708</v>
      </c>
      <c r="LE317" s="25">
        <v>30966</v>
      </c>
      <c r="LF317" s="25">
        <v>1742</v>
      </c>
      <c r="LG317" s="59">
        <v>5.3259141494435613E-2</v>
      </c>
      <c r="LH317" s="25">
        <v>39496</v>
      </c>
      <c r="LI317" s="25">
        <v>37419</v>
      </c>
      <c r="LJ317" s="25">
        <v>2077</v>
      </c>
      <c r="LK317" s="35">
        <v>5.2587603807980547E-2</v>
      </c>
      <c r="LL317" s="27">
        <v>13685</v>
      </c>
      <c r="LM317" s="18">
        <v>142</v>
      </c>
      <c r="LN317" s="25">
        <v>7060</v>
      </c>
      <c r="LO317" s="25">
        <v>5406</v>
      </c>
      <c r="LP317" s="18">
        <v>149</v>
      </c>
      <c r="LQ317" s="18">
        <v>744</v>
      </c>
      <c r="LR317" s="18">
        <v>184</v>
      </c>
      <c r="LS317" s="23">
        <f t="shared" si="1018"/>
        <v>1.3445378151260505E-2</v>
      </c>
      <c r="LT317" s="23">
        <f t="shared" si="1019"/>
        <v>0.98655462184873954</v>
      </c>
      <c r="LU317" s="17">
        <f t="shared" si="1020"/>
        <v>0.52626963829009865</v>
      </c>
      <c r="LV317" s="25">
        <v>13685</v>
      </c>
      <c r="LW317" s="25">
        <v>1456</v>
      </c>
      <c r="LX317" s="18">
        <v>2</v>
      </c>
      <c r="LY317" s="18">
        <v>23</v>
      </c>
      <c r="LZ317" s="18">
        <v>16</v>
      </c>
      <c r="MA317" s="18">
        <v>72</v>
      </c>
      <c r="MB317" s="18">
        <v>177</v>
      </c>
      <c r="MC317" s="25">
        <v>11483</v>
      </c>
      <c r="MD317" s="18">
        <v>445</v>
      </c>
      <c r="ME317" s="18">
        <v>0</v>
      </c>
      <c r="MF317" s="18">
        <v>11</v>
      </c>
      <c r="MG317" s="17">
        <f t="shared" si="1021"/>
        <v>0.85728900255754481</v>
      </c>
      <c r="MH317" s="17">
        <f t="shared" si="1022"/>
        <v>0.14073803434417245</v>
      </c>
      <c r="MI317" s="25">
        <v>13685</v>
      </c>
      <c r="MJ317" s="25">
        <v>1484</v>
      </c>
      <c r="MK317" s="18">
        <v>2</v>
      </c>
      <c r="ML317" s="18">
        <v>25</v>
      </c>
      <c r="MM317" s="18">
        <v>17</v>
      </c>
      <c r="MN317" s="18">
        <v>72</v>
      </c>
      <c r="MO317" s="18">
        <v>180</v>
      </c>
      <c r="MP317" s="25">
        <v>11889</v>
      </c>
      <c r="MQ317" s="18">
        <v>4</v>
      </c>
      <c r="MR317" s="18">
        <v>0</v>
      </c>
      <c r="MS317" s="18">
        <v>12</v>
      </c>
      <c r="MT317" s="17">
        <f t="shared" si="1023"/>
        <v>0.97946656923639019</v>
      </c>
      <c r="MU317" s="69">
        <f t="shared" si="1024"/>
        <v>0.33350383631713554</v>
      </c>
      <c r="MV317" s="27">
        <v>13685</v>
      </c>
      <c r="MW317" s="25">
        <v>2593</v>
      </c>
      <c r="MX317" s="18">
        <v>206</v>
      </c>
      <c r="MY317" s="25">
        <v>1869</v>
      </c>
      <c r="MZ317" s="18">
        <v>308</v>
      </c>
      <c r="NA317" s="18">
        <v>91</v>
      </c>
      <c r="NB317" s="25">
        <v>5736</v>
      </c>
      <c r="NC317" s="25">
        <v>2270</v>
      </c>
      <c r="ND317" s="18">
        <v>612</v>
      </c>
      <c r="NE317" s="17">
        <f t="shared" si="1025"/>
        <v>0.18947753014249177</v>
      </c>
      <c r="NF317" s="10">
        <f t="shared" si="1026"/>
        <v>12586.234417245159</v>
      </c>
      <c r="NG317" s="17">
        <f t="shared" si="1027"/>
        <v>0.36200219218122032</v>
      </c>
      <c r="NH317" s="25">
        <v>13685</v>
      </c>
      <c r="NI317" s="25">
        <v>1157</v>
      </c>
      <c r="NJ317" s="18">
        <v>0</v>
      </c>
      <c r="NK317" s="18">
        <v>2</v>
      </c>
      <c r="NL317" s="18">
        <v>2</v>
      </c>
      <c r="NM317" s="25">
        <v>12465</v>
      </c>
      <c r="NN317" s="18">
        <v>53</v>
      </c>
      <c r="NO317" s="18">
        <v>2</v>
      </c>
      <c r="NP317" s="18">
        <v>0</v>
      </c>
      <c r="NQ317" s="32">
        <v>4</v>
      </c>
      <c r="NR317" s="27">
        <v>13685</v>
      </c>
      <c r="NS317" s="37">
        <f t="shared" si="1028"/>
        <v>0.75286810376324442</v>
      </c>
      <c r="NT317" s="37">
        <f t="shared" si="1029"/>
        <v>0.20315138620021259</v>
      </c>
      <c r="NU317" s="37">
        <f t="shared" si="1030"/>
        <v>1.3282539066291372</v>
      </c>
      <c r="NV317" s="17">
        <f t="shared" si="1031"/>
        <v>0.26971686471346762</v>
      </c>
      <c r="NW317" s="10">
        <f t="shared" si="1032"/>
        <v>8341</v>
      </c>
      <c r="NX317" s="17">
        <f t="shared" si="1033"/>
        <v>0.6094994519546949</v>
      </c>
      <c r="NY317" s="19">
        <f t="shared" si="1034"/>
        <v>0.15031808106111122</v>
      </c>
      <c r="NZ317" s="25">
        <v>3159</v>
      </c>
      <c r="OA317" s="25">
        <v>5344</v>
      </c>
      <c r="OB317" s="18">
        <v>316</v>
      </c>
      <c r="OC317" s="25">
        <v>1338</v>
      </c>
      <c r="OD317" s="18">
        <v>123</v>
      </c>
      <c r="OE317" s="18">
        <v>23</v>
      </c>
      <c r="OF317" s="17">
        <f t="shared" si="1035"/>
        <v>9.7771282426013878E-2</v>
      </c>
      <c r="OG317" s="17">
        <f t="shared" si="1036"/>
        <v>0.23083668249908659</v>
      </c>
      <c r="OH317" s="17">
        <f t="shared" si="1037"/>
        <v>0.3905005480453051</v>
      </c>
      <c r="OI317" s="69">
        <f t="shared" si="1038"/>
        <v>8.9879430032882724E-3</v>
      </c>
      <c r="OJ317" s="27">
        <v>13685</v>
      </c>
      <c r="OK317" s="18">
        <v>145</v>
      </c>
      <c r="OL317" s="25">
        <v>6737</v>
      </c>
      <c r="OM317" s="18">
        <v>142</v>
      </c>
      <c r="ON317" s="18">
        <v>73</v>
      </c>
      <c r="OO317" s="18">
        <v>4</v>
      </c>
      <c r="OP317" s="18">
        <v>4</v>
      </c>
      <c r="OQ317" s="18">
        <v>137</v>
      </c>
      <c r="OR317" s="69">
        <f t="shared" si="1039"/>
        <v>0.50851297040555354</v>
      </c>
      <c r="OS317" s="22">
        <v>2075</v>
      </c>
      <c r="OT317" s="22">
        <v>2064</v>
      </c>
      <c r="OU317" s="38">
        <f t="shared" ref="OU317:OU335" si="1138">OT317/RG317</f>
        <v>0.75109170305676853</v>
      </c>
      <c r="OV317" s="39">
        <v>0.86917151162790707</v>
      </c>
      <c r="OW317" s="22">
        <v>179397</v>
      </c>
      <c r="OX317" s="36">
        <f t="shared" ref="OX317:OX335" si="1139">OW317*40.918</f>
        <v>7340566.4459999995</v>
      </c>
      <c r="OY317" s="36">
        <f t="shared" ref="OY317:OY335" si="1140">OT317/2.47105*167.424464</f>
        <v>139845.04307723438</v>
      </c>
      <c r="OZ317" s="22">
        <v>677</v>
      </c>
      <c r="PA317" s="22">
        <v>677</v>
      </c>
      <c r="PB317" s="38">
        <f t="shared" ref="PB317:PB335" si="1141">PA317/RG317</f>
        <v>0.24636098981077148</v>
      </c>
      <c r="PC317" s="39">
        <v>0.65249630723781393</v>
      </c>
      <c r="PD317" s="22">
        <v>44174</v>
      </c>
      <c r="PE317" s="40">
        <f t="shared" si="1040"/>
        <v>1807511.7320000001</v>
      </c>
      <c r="PF317" s="36">
        <f t="shared" si="1041"/>
        <v>207945.20547945207</v>
      </c>
      <c r="PG317" s="22"/>
      <c r="PH317" s="22"/>
      <c r="PI317" s="38">
        <f t="shared" ref="PI317:PI335" si="1142">PH317/RG317</f>
        <v>0</v>
      </c>
      <c r="PJ317" s="39">
        <v>0</v>
      </c>
      <c r="PK317" s="22"/>
      <c r="PL317" s="41">
        <f t="shared" si="1042"/>
        <v>0</v>
      </c>
      <c r="PM317" s="36">
        <f t="shared" si="1043"/>
        <v>0</v>
      </c>
      <c r="PN317" s="22"/>
      <c r="PO317" s="22"/>
      <c r="PP317" s="38">
        <f t="shared" ref="PP317:PP335" si="1143">PO317/RG317</f>
        <v>0</v>
      </c>
      <c r="PQ317" s="39">
        <v>0</v>
      </c>
      <c r="PR317" s="22"/>
      <c r="PS317" s="41">
        <f t="shared" si="1044"/>
        <v>0</v>
      </c>
      <c r="PT317" s="36">
        <f t="shared" si="1045"/>
        <v>0</v>
      </c>
      <c r="PU317" s="22">
        <v>7</v>
      </c>
      <c r="PV317" s="22">
        <v>7</v>
      </c>
      <c r="PW317" s="38">
        <f t="shared" ref="PW317:PW335" si="1144">PV317/RG317</f>
        <v>2.5473071324599709E-3</v>
      </c>
      <c r="PX317" s="39">
        <v>0.24285714285714285</v>
      </c>
      <c r="PY317" s="22">
        <v>170</v>
      </c>
      <c r="PZ317" s="36">
        <f t="shared" si="1046"/>
        <v>1067.9670585378685</v>
      </c>
      <c r="QA317" s="22"/>
      <c r="QB317" s="22"/>
      <c r="QC317" s="39">
        <v>0</v>
      </c>
      <c r="QD317" s="22"/>
      <c r="QE317" s="22">
        <f t="shared" si="1047"/>
        <v>0</v>
      </c>
      <c r="QF317" s="22"/>
      <c r="QG317" s="22"/>
      <c r="QH317" s="22"/>
      <c r="QI317" s="38">
        <f t="shared" ref="QI317:QI335" si="1145">QH317/RG317</f>
        <v>0</v>
      </c>
      <c r="QJ317" s="39">
        <v>0</v>
      </c>
      <c r="QK317" s="22"/>
      <c r="QL317" s="42">
        <f t="shared" si="1048"/>
        <v>0</v>
      </c>
      <c r="QM317" s="22">
        <f t="shared" ref="QM317:QM335" si="1146">QN317+QT317+QZ317</f>
        <v>0</v>
      </c>
      <c r="QN317" s="22"/>
      <c r="QO317" s="22"/>
      <c r="QP317" s="38">
        <f t="shared" ref="QP317:QP335" si="1147">QO317/RG317</f>
        <v>0</v>
      </c>
      <c r="QQ317" s="39">
        <v>0</v>
      </c>
      <c r="QR317" s="22"/>
      <c r="QS317" s="36">
        <f t="shared" si="1049"/>
        <v>0</v>
      </c>
      <c r="QT317" s="22"/>
      <c r="QU317" s="22"/>
      <c r="QV317" s="38">
        <f t="shared" ref="QV317:QV335" si="1148">QU317/RG317</f>
        <v>0</v>
      </c>
      <c r="QW317" s="39">
        <v>0</v>
      </c>
      <c r="QX317" s="22"/>
      <c r="QY317" s="36">
        <f t="shared" si="1050"/>
        <v>0</v>
      </c>
      <c r="QZ317" s="22"/>
      <c r="RA317" s="22"/>
      <c r="RB317" s="38">
        <f t="shared" ref="RB317:RB335" si="1149">RA317/RG317</f>
        <v>0</v>
      </c>
      <c r="RC317" s="39">
        <v>0</v>
      </c>
      <c r="RD317" s="22"/>
      <c r="RE317" s="36">
        <f t="shared" si="1051"/>
        <v>0</v>
      </c>
      <c r="RF317" s="10">
        <f t="shared" ref="RF317:RF335" si="1150">QZ317+QT317+QG317+QA317+PU317+PN317+PG317+OZ317+OS317+QN317</f>
        <v>2759</v>
      </c>
      <c r="RG317" s="10">
        <f t="shared" ref="RG317:RG335" si="1151">RA317+QU317++PV317+PO317+PH317+PA317+QB317+OT317+QO317+QH317</f>
        <v>2748</v>
      </c>
      <c r="RH317" s="17">
        <f t="shared" ref="RH317:RH335" si="1152">RG317/(MAX($RG$6:$RG$335))</f>
        <v>3.5343460495194292E-3</v>
      </c>
      <c r="RI317" s="17">
        <f t="shared" ref="RI317:RI335" si="1153">RG317/(SUM($RG$6:$RG$335))</f>
        <v>8.0748328967986986E-5</v>
      </c>
      <c r="RJ317" s="17">
        <f t="shared" ref="RJ317:RJ335" si="1154">OY317/RR317</f>
        <v>0.40086498416158123</v>
      </c>
      <c r="RK317" s="17">
        <f t="shared" ref="RK317:RK335" si="1155">PF317/RR317</f>
        <v>0.59607369461754833</v>
      </c>
      <c r="RL317" s="17">
        <f t="shared" ref="RL317:RL335" si="1156">PT317/RR317</f>
        <v>0</v>
      </c>
      <c r="RM317" s="17">
        <f t="shared" ref="RM317:RM335" si="1157">PZ317/RR317</f>
        <v>3.0613212208704024E-3</v>
      </c>
      <c r="RN317" s="17">
        <f t="shared" ref="RN317:RN335" si="1158">QS317/RR317</f>
        <v>0</v>
      </c>
      <c r="RO317" s="17">
        <f t="shared" ref="RO317:RO335" si="1159">QY317/RR317</f>
        <v>0</v>
      </c>
      <c r="RP317" s="17">
        <f t="shared" ref="RP317:RP335" si="1160">RE317/RR317</f>
        <v>0</v>
      </c>
      <c r="RQ317" s="17">
        <f t="shared" ref="RQ317:RQ335" si="1161">QL317/RR317</f>
        <v>0</v>
      </c>
      <c r="RR317" s="36">
        <f t="shared" ref="RR317:RR335" si="1162">RE317+QY317+QS317+QL317+PZ317+PT317+PM317+PF317+OY317</f>
        <v>348858.21561522433</v>
      </c>
      <c r="RS317" s="36">
        <f t="shared" ref="RS317:RS335" si="1163">RR317/AM317</f>
        <v>4.8315635645563173</v>
      </c>
      <c r="RT317" s="10">
        <f t="shared" ref="RT317:RT335" si="1164">RF317-RG317</f>
        <v>11</v>
      </c>
      <c r="RU317" s="17">
        <f t="shared" ref="RU317:RU335" si="1165">RT317/RF317</f>
        <v>3.9869517941283072E-3</v>
      </c>
      <c r="RV317" s="37">
        <f t="shared" ref="RV317:RV335" si="1166">AM317/RF317</f>
        <v>26.170351576658209</v>
      </c>
      <c r="RW317" s="36">
        <f t="shared" ref="RW317:RW335" si="1167">RG317/AM317</f>
        <v>3.8058833305634039E-2</v>
      </c>
      <c r="RX317" s="85">
        <v>-1.3565860000000001</v>
      </c>
      <c r="RY317" s="93">
        <v>147</v>
      </c>
      <c r="RZ317" s="43" t="b">
        <v>0</v>
      </c>
      <c r="SA317" s="18" t="b">
        <v>0</v>
      </c>
      <c r="SB317" s="18" t="b">
        <v>0</v>
      </c>
      <c r="SC317" s="18" t="b">
        <v>0</v>
      </c>
      <c r="SD317" s="18" t="b">
        <v>0</v>
      </c>
      <c r="SE317" s="32" t="b">
        <v>1</v>
      </c>
      <c r="SF317" s="43" t="b">
        <v>1</v>
      </c>
      <c r="SG317" s="18" t="b">
        <v>1</v>
      </c>
      <c r="SH317" s="18">
        <v>15</v>
      </c>
      <c r="SI317" s="18"/>
      <c r="SJ317" s="22">
        <v>1</v>
      </c>
      <c r="SK317" s="22"/>
      <c r="SL317" s="22">
        <v>16</v>
      </c>
      <c r="SM317" s="22">
        <v>13</v>
      </c>
      <c r="SN317" s="18"/>
      <c r="SO317" s="18"/>
      <c r="SP317" s="18"/>
      <c r="SQ317" s="17">
        <f t="shared" si="1052"/>
        <v>4.1322314049586778E-3</v>
      </c>
      <c r="SR317" s="17">
        <f t="shared" si="1053"/>
        <v>3.7313432835820892E-2</v>
      </c>
      <c r="SS317" s="17">
        <f t="shared" si="1054"/>
        <v>0</v>
      </c>
      <c r="ST317" s="17">
        <f t="shared" si="1055"/>
        <v>1.1872146118721462E-2</v>
      </c>
      <c r="SU317" s="17">
        <f t="shared" si="1056"/>
        <v>0</v>
      </c>
      <c r="SV317" s="17">
        <f t="shared" si="1127"/>
        <v>0</v>
      </c>
      <c r="SW317" s="17">
        <f t="shared" si="1057"/>
        <v>0</v>
      </c>
      <c r="SX317" s="17">
        <f t="shared" si="1058"/>
        <v>0.3125</v>
      </c>
      <c r="SY317" s="17">
        <f t="shared" si="1059"/>
        <v>2.8260869565217391E-2</v>
      </c>
      <c r="SZ317" s="17">
        <f t="shared" si="1060"/>
        <v>1.2296394738635589E-2</v>
      </c>
      <c r="TA317" s="17">
        <f t="shared" si="1061"/>
        <v>8.5190217391304349E-2</v>
      </c>
      <c r="TB317" s="24">
        <f t="shared" si="1137"/>
        <v>11.738437001594896</v>
      </c>
      <c r="TC317" s="69">
        <f t="shared" si="1063"/>
        <v>1.8932962905798219E-2</v>
      </c>
      <c r="TD317" s="17">
        <f t="shared" si="1085"/>
        <v>1.3740357643758766E-4</v>
      </c>
      <c r="TE317" s="95"/>
      <c r="TF317" s="71"/>
      <c r="TG317" s="71"/>
      <c r="TH317" s="71">
        <v>1</v>
      </c>
      <c r="TI317" s="71"/>
      <c r="TJ317" s="71"/>
      <c r="TK317" s="71">
        <v>3</v>
      </c>
      <c r="TL317" s="71"/>
      <c r="TM317" s="71">
        <v>1</v>
      </c>
      <c r="TN317" s="71"/>
      <c r="TO317" s="71"/>
      <c r="TP317" s="71"/>
      <c r="TQ317" s="71"/>
      <c r="TR317" s="72"/>
      <c r="TS317" s="72"/>
      <c r="TT317" s="72"/>
      <c r="TU317" s="72"/>
      <c r="TV317" s="72">
        <v>1</v>
      </c>
      <c r="TW317" s="72"/>
      <c r="TX317" s="72"/>
      <c r="TY317" s="72">
        <v>1</v>
      </c>
      <c r="TZ317" s="72">
        <v>2</v>
      </c>
      <c r="UA317" s="72"/>
      <c r="UB317" s="72"/>
      <c r="UC317" s="72"/>
      <c r="UD317" s="72"/>
      <c r="UE317" s="72"/>
      <c r="UF317" s="72"/>
      <c r="UG317" s="72">
        <v>1</v>
      </c>
      <c r="UH317" s="72"/>
      <c r="UI317" s="72"/>
      <c r="UJ317" s="73"/>
      <c r="UK317" s="73"/>
      <c r="UL317" s="73"/>
      <c r="UM317" s="73"/>
      <c r="UN317" s="73">
        <v>5</v>
      </c>
      <c r="UO317" s="73"/>
      <c r="UP317" s="73"/>
      <c r="UQ317" s="73">
        <v>94</v>
      </c>
      <c r="UR317" s="73">
        <v>4</v>
      </c>
      <c r="US317" s="73"/>
      <c r="UT317" s="73"/>
      <c r="UU317" s="73"/>
      <c r="UV317" s="73"/>
      <c r="UW317" s="73"/>
      <c r="UX317" s="73"/>
      <c r="UY317" s="73"/>
      <c r="UZ317" s="73"/>
      <c r="VA317" s="73"/>
      <c r="VB317" s="73"/>
      <c r="VC317" s="73"/>
      <c r="VD317" s="73"/>
      <c r="VE317" s="73"/>
      <c r="VF317" s="73">
        <v>4</v>
      </c>
      <c r="VG317" s="73"/>
      <c r="VH317" s="73"/>
      <c r="VI317" s="73">
        <v>94</v>
      </c>
      <c r="VJ317" s="73">
        <v>6</v>
      </c>
      <c r="VK317" s="73"/>
      <c r="VL317" s="73"/>
      <c r="VM317" s="73"/>
      <c r="VN317" s="73"/>
      <c r="VO317" s="73"/>
      <c r="VP317" s="73">
        <v>1</v>
      </c>
      <c r="VQ317" s="73"/>
      <c r="VR317" s="73"/>
      <c r="VS317" s="73"/>
      <c r="VT317" s="73"/>
      <c r="VU317" s="73"/>
      <c r="VV317" s="73"/>
      <c r="VW317" s="73">
        <v>6</v>
      </c>
      <c r="VX317" s="73"/>
      <c r="VY317" s="73"/>
      <c r="VZ317" s="73">
        <v>188</v>
      </c>
      <c r="WA317" s="73">
        <v>113</v>
      </c>
      <c r="WB317" s="73"/>
      <c r="WC317" s="73">
        <v>1</v>
      </c>
      <c r="WD317" s="73">
        <v>1</v>
      </c>
      <c r="WE317" s="73"/>
      <c r="WF317" s="73"/>
      <c r="WG317" s="73"/>
      <c r="WH317" s="73"/>
      <c r="WI317" s="73"/>
      <c r="WJ317" s="73"/>
      <c r="WK317" s="73"/>
      <c r="WL317" s="73"/>
      <c r="WM317" s="73"/>
      <c r="WN317" s="73"/>
      <c r="WO317" s="22">
        <f t="shared" si="1064"/>
        <v>0</v>
      </c>
      <c r="WP317" s="22">
        <f t="shared" si="1065"/>
        <v>0</v>
      </c>
      <c r="WQ317" s="22">
        <f t="shared" si="1066"/>
        <v>0</v>
      </c>
      <c r="WR317" s="22">
        <f t="shared" si="1067"/>
        <v>0</v>
      </c>
      <c r="WS317" s="22">
        <f t="shared" si="1068"/>
        <v>17</v>
      </c>
      <c r="WT317" s="22">
        <f t="shared" si="1069"/>
        <v>0</v>
      </c>
      <c r="WU317" s="22">
        <f t="shared" si="1070"/>
        <v>0</v>
      </c>
      <c r="WV317" s="22">
        <f t="shared" si="1071"/>
        <v>189</v>
      </c>
      <c r="WW317" s="22">
        <f t="shared" si="1072"/>
        <v>128</v>
      </c>
      <c r="WX317" s="22">
        <f t="shared" si="1073"/>
        <v>0</v>
      </c>
      <c r="WY317" s="22">
        <f t="shared" si="1074"/>
        <v>2</v>
      </c>
      <c r="WZ317" s="22">
        <f t="shared" si="1075"/>
        <v>0</v>
      </c>
      <c r="XA317" s="22">
        <f t="shared" si="1076"/>
        <v>0</v>
      </c>
      <c r="XB317" s="22">
        <f t="shared" si="1077"/>
        <v>0</v>
      </c>
      <c r="XC317" s="22">
        <f t="shared" si="1078"/>
        <v>0</v>
      </c>
      <c r="XD317" s="22">
        <f t="shared" si="1079"/>
        <v>0</v>
      </c>
      <c r="XE317" s="22">
        <f t="shared" si="1080"/>
        <v>2</v>
      </c>
      <c r="XF317" s="22">
        <f t="shared" si="1081"/>
        <v>0</v>
      </c>
      <c r="XG317" s="93">
        <f t="shared" si="1082"/>
        <v>0</v>
      </c>
    </row>
    <row r="318" spans="1:631" ht="17.100000000000001" customHeight="1" x14ac:dyDescent="0.2">
      <c r="A318" s="101"/>
      <c r="B318" s="27" t="s">
        <v>560</v>
      </c>
      <c r="C318" s="535" t="s">
        <v>561</v>
      </c>
      <c r="D318" s="25" t="s">
        <v>619</v>
      </c>
      <c r="E318" s="535" t="s">
        <v>620</v>
      </c>
      <c r="F318" s="25" t="s">
        <v>630</v>
      </c>
      <c r="G318" s="535" t="s">
        <v>631</v>
      </c>
      <c r="H318" s="25">
        <v>28</v>
      </c>
      <c r="I318" s="28">
        <v>4</v>
      </c>
      <c r="J318" s="17">
        <f t="shared" si="948"/>
        <v>0.70725900966891297</v>
      </c>
      <c r="K318" s="17">
        <f t="shared" si="949"/>
        <v>0.28790653384119547</v>
      </c>
      <c r="L318" s="17">
        <f t="shared" si="950"/>
        <v>4.2701322812717574E-2</v>
      </c>
      <c r="M318" s="17">
        <f t="shared" si="951"/>
        <v>0.13461427564445508</v>
      </c>
      <c r="N318" s="17">
        <f t="shared" si="952"/>
        <v>0.34128336172629187</v>
      </c>
      <c r="O318" s="17">
        <f t="shared" si="953"/>
        <v>5.4497509522414299E-2</v>
      </c>
      <c r="P318" s="17">
        <f t="shared" si="954"/>
        <v>0.73010251264191406</v>
      </c>
      <c r="Q318" s="17">
        <f t="shared" si="955"/>
        <v>0.53897080221165972</v>
      </c>
      <c r="R318" s="69">
        <f t="shared" si="956"/>
        <v>0.89490991616877413</v>
      </c>
      <c r="S318" s="422">
        <f t="shared" si="957"/>
        <v>0.4146939160264817</v>
      </c>
      <c r="T318" s="17">
        <f t="shared" si="1083"/>
        <v>0.58530608397351824</v>
      </c>
      <c r="U318" s="10">
        <f t="shared" si="958"/>
        <v>37067.434298042914</v>
      </c>
      <c r="V318" s="32">
        <v>4</v>
      </c>
      <c r="W318" s="550">
        <f t="shared" si="959"/>
        <v>-0.95729867718728245</v>
      </c>
      <c r="X318" s="550">
        <f t="shared" si="960"/>
        <v>0.3035828049153706</v>
      </c>
      <c r="Y318" s="550">
        <f t="shared" si="961"/>
        <v>0.6964171950846294</v>
      </c>
      <c r="Z318" s="551">
        <f t="shared" si="962"/>
        <v>44104.100964709578</v>
      </c>
      <c r="AA318" s="426">
        <f t="shared" si="963"/>
        <v>0.16200852676456656</v>
      </c>
      <c r="AB318" s="59">
        <f t="shared" si="964"/>
        <v>0.91471919735715157</v>
      </c>
      <c r="AC318" s="59">
        <f t="shared" si="965"/>
        <v>0.12995008816760811</v>
      </c>
      <c r="AD318" s="59">
        <f t="shared" si="966"/>
        <v>0.34128336172629187</v>
      </c>
      <c r="AE318" s="59">
        <f t="shared" si="967"/>
        <v>0.46102919778834028</v>
      </c>
      <c r="AF318" s="59">
        <f t="shared" si="968"/>
        <v>0.51340462935833575</v>
      </c>
      <c r="AG318" s="59">
        <f t="shared" si="969"/>
        <v>0.46249633753296221</v>
      </c>
      <c r="AH318" s="59">
        <f t="shared" si="970"/>
        <v>5.4497509522414299E-2</v>
      </c>
      <c r="AI318" s="59">
        <f t="shared" si="971"/>
        <v>0.75732493407559331</v>
      </c>
      <c r="AJ318" s="59">
        <f t="shared" si="972"/>
        <v>0.65719308526223263</v>
      </c>
      <c r="AK318" s="59">
        <f t="shared" si="973"/>
        <v>0.26989748735808589</v>
      </c>
      <c r="AL318" s="35">
        <f t="shared" si="974"/>
        <v>4.2701322812717574E-2</v>
      </c>
      <c r="AM318" s="27">
        <v>63330</v>
      </c>
      <c r="AN318" s="25">
        <v>31545</v>
      </c>
      <c r="AO318" s="25">
        <v>31785</v>
      </c>
      <c r="AP318" s="17">
        <f t="shared" si="975"/>
        <v>1.230037074168128E-3</v>
      </c>
      <c r="AQ318" s="63">
        <v>99.244926852288813</v>
      </c>
      <c r="AR318" s="58">
        <v>2703.61142754</v>
      </c>
      <c r="AS318" s="24">
        <f t="shared" si="976"/>
        <v>23.424224115528165</v>
      </c>
      <c r="AT318" s="17">
        <f t="shared" si="1135"/>
        <v>2.0229395659088344E-2</v>
      </c>
      <c r="AU318" s="25">
        <v>58848</v>
      </c>
      <c r="AV318" s="25">
        <v>28285</v>
      </c>
      <c r="AW318" s="25">
        <v>30563</v>
      </c>
      <c r="AX318" s="25">
        <v>4482</v>
      </c>
      <c r="AY318" s="25">
        <v>3260</v>
      </c>
      <c r="AZ318" s="25">
        <v>1222</v>
      </c>
      <c r="BA318" s="25">
        <v>10260</v>
      </c>
      <c r="BB318" s="25">
        <v>4778</v>
      </c>
      <c r="BC318" s="25">
        <v>5482</v>
      </c>
      <c r="BD318" s="63">
        <v>87.157971543232392</v>
      </c>
      <c r="BE318" s="25">
        <v>53070</v>
      </c>
      <c r="BF318" s="25">
        <v>26767</v>
      </c>
      <c r="BG318" s="25">
        <v>26303</v>
      </c>
      <c r="BH318" s="63">
        <v>101.76405733186328</v>
      </c>
      <c r="BI318" s="17">
        <v>0.16200852676456656</v>
      </c>
      <c r="BJ318" s="25">
        <v>19011</v>
      </c>
      <c r="BK318" s="25">
        <v>41236</v>
      </c>
      <c r="BL318" s="25">
        <v>3083</v>
      </c>
      <c r="BM318" s="17">
        <v>0.53579396643709376</v>
      </c>
      <c r="BN318" s="10">
        <f t="shared" si="977"/>
        <v>29398.168105538851</v>
      </c>
      <c r="BO318" s="29">
        <v>0.46102919778834028</v>
      </c>
      <c r="BP318" s="30">
        <f t="shared" si="978"/>
        <v>0.53897080221165972</v>
      </c>
      <c r="BQ318" s="31">
        <v>7.4764768648753517</v>
      </c>
      <c r="BR318" s="25">
        <v>44319</v>
      </c>
      <c r="BS318" s="25">
        <v>12143</v>
      </c>
      <c r="BT318" s="25">
        <v>27718</v>
      </c>
      <c r="BU318" s="25">
        <v>3309</v>
      </c>
      <c r="BV318" s="18">
        <v>776</v>
      </c>
      <c r="BW318" s="18">
        <v>373</v>
      </c>
      <c r="BX318" s="25">
        <v>13652</v>
      </c>
      <c r="BY318" s="25">
        <v>8893</v>
      </c>
      <c r="BZ318" s="25">
        <v>4759</v>
      </c>
      <c r="CA318" s="59">
        <v>0.34859361265748601</v>
      </c>
      <c r="CB318" s="25">
        <v>58848</v>
      </c>
      <c r="CC318" s="25">
        <v>4482</v>
      </c>
      <c r="CD318" s="17">
        <f t="shared" si="979"/>
        <v>7.6162316476345845E-2</v>
      </c>
      <c r="CE318" s="18">
        <v>647</v>
      </c>
      <c r="CF318" s="25">
        <v>1588</v>
      </c>
      <c r="CG318" s="25">
        <v>2803</v>
      </c>
      <c r="CH318" s="25">
        <v>3052</v>
      </c>
      <c r="CI318" s="25">
        <v>2377</v>
      </c>
      <c r="CJ318" s="25">
        <v>1451</v>
      </c>
      <c r="CK318" s="18">
        <v>867</v>
      </c>
      <c r="CL318" s="18">
        <v>523</v>
      </c>
      <c r="CM318" s="18">
        <v>344</v>
      </c>
      <c r="CN318" s="26">
        <v>4.3105772048051572</v>
      </c>
      <c r="CO318" s="27">
        <v>13652</v>
      </c>
      <c r="CP318" s="34">
        <f t="shared" si="980"/>
        <v>4.6388807500732492</v>
      </c>
      <c r="CQ318" s="25">
        <v>268</v>
      </c>
      <c r="CR318" s="18">
        <v>558</v>
      </c>
      <c r="CS318" s="25">
        <v>1002</v>
      </c>
      <c r="CT318" s="25">
        <v>2596</v>
      </c>
      <c r="CU318" s="25">
        <v>9014</v>
      </c>
      <c r="CV318" s="18">
        <v>130</v>
      </c>
      <c r="CW318" s="18">
        <v>41</v>
      </c>
      <c r="CX318" s="18">
        <v>43</v>
      </c>
      <c r="CY318" s="25">
        <v>13652</v>
      </c>
      <c r="CZ318" s="25">
        <v>12667</v>
      </c>
      <c r="DA318" s="18">
        <v>246</v>
      </c>
      <c r="DB318" s="18">
        <v>203</v>
      </c>
      <c r="DC318" s="18">
        <v>509</v>
      </c>
      <c r="DD318" s="18">
        <v>9</v>
      </c>
      <c r="DE318" s="18">
        <v>18</v>
      </c>
      <c r="DF318" s="25">
        <v>13652</v>
      </c>
      <c r="DG318" s="25">
        <v>6979</v>
      </c>
      <c r="DH318" s="18">
        <v>26</v>
      </c>
      <c r="DI318" s="18">
        <v>4</v>
      </c>
      <c r="DJ318" s="25">
        <v>6561</v>
      </c>
      <c r="DK318" s="18">
        <v>19</v>
      </c>
      <c r="DL318" s="18">
        <v>63</v>
      </c>
      <c r="DM318" s="25">
        <f t="shared" si="981"/>
        <v>30195.593319660125</v>
      </c>
      <c r="DN318" s="17">
        <f t="shared" si="982"/>
        <v>0.48058892469967768</v>
      </c>
      <c r="DO318" s="17">
        <f t="shared" si="983"/>
        <v>1.3917374743627308E-3</v>
      </c>
      <c r="DP318" s="23">
        <f t="shared" si="984"/>
        <v>0.51340462935833575</v>
      </c>
      <c r="DQ318" s="23">
        <f t="shared" si="985"/>
        <v>0.48659537064166425</v>
      </c>
      <c r="DR318" s="25">
        <v>13652</v>
      </c>
      <c r="DS318" s="18">
        <v>45</v>
      </c>
      <c r="DT318" s="25">
        <v>10630</v>
      </c>
      <c r="DU318" s="18">
        <v>137</v>
      </c>
      <c r="DV318" s="25">
        <v>1622</v>
      </c>
      <c r="DW318" s="18">
        <v>13</v>
      </c>
      <c r="DX318" s="25">
        <v>1170</v>
      </c>
      <c r="DY318" s="18">
        <v>35</v>
      </c>
      <c r="DZ318" s="17">
        <f t="shared" si="986"/>
        <v>0.91078230295927332</v>
      </c>
      <c r="EA318" s="17">
        <f t="shared" si="987"/>
        <v>8.9217697040726684E-2</v>
      </c>
      <c r="EB318" s="25">
        <v>13652</v>
      </c>
      <c r="EC318" s="25">
        <v>5678</v>
      </c>
      <c r="ED318" s="18">
        <v>636</v>
      </c>
      <c r="EE318" s="25">
        <v>6024</v>
      </c>
      <c r="EF318" s="17">
        <f t="shared" si="1128"/>
        <v>0.44125402871374159</v>
      </c>
      <c r="EG318" s="25">
        <v>1244</v>
      </c>
      <c r="EH318" s="18">
        <v>70</v>
      </c>
      <c r="EI318" s="17">
        <f t="shared" si="988"/>
        <v>0.46249633753296221</v>
      </c>
      <c r="EJ318" s="17">
        <f t="shared" si="989"/>
        <v>9.1122179900380892E-2</v>
      </c>
      <c r="EK318" s="69">
        <f t="shared" si="990"/>
        <v>0.28790653384119547</v>
      </c>
      <c r="EL318" s="27">
        <v>40865</v>
      </c>
      <c r="EM318" s="25">
        <v>37380</v>
      </c>
      <c r="EN318" s="25">
        <v>3485</v>
      </c>
      <c r="EO318" s="59">
        <v>0.91471919735715157</v>
      </c>
      <c r="EP318" s="25">
        <v>19274</v>
      </c>
      <c r="EQ318" s="25">
        <v>18058</v>
      </c>
      <c r="ER318" s="25">
        <v>1216</v>
      </c>
      <c r="ES318" s="59">
        <v>0.93690982670955691</v>
      </c>
      <c r="ET318" s="25">
        <v>21591</v>
      </c>
      <c r="EU318" s="25">
        <v>19322</v>
      </c>
      <c r="EV318" s="25">
        <v>2269</v>
      </c>
      <c r="EW318" s="59">
        <v>0.89490991616877413</v>
      </c>
      <c r="EX318" s="25">
        <v>7172</v>
      </c>
      <c r="EY318" s="25">
        <v>6943</v>
      </c>
      <c r="EZ318" s="25">
        <v>229</v>
      </c>
      <c r="FA318" s="59">
        <v>0.96807027328499717</v>
      </c>
      <c r="FB318" s="25">
        <v>33693</v>
      </c>
      <c r="FC318" s="25">
        <v>30437</v>
      </c>
      <c r="FD318" s="25">
        <v>3256</v>
      </c>
      <c r="FE318" s="59">
        <v>0.90336271629121778</v>
      </c>
      <c r="FF318" s="25">
        <v>26122</v>
      </c>
      <c r="FG318" s="25">
        <v>9877</v>
      </c>
      <c r="FH318" s="25">
        <v>14417</v>
      </c>
      <c r="FI318" s="25">
        <v>1828</v>
      </c>
      <c r="FJ318" s="23">
        <f t="shared" si="991"/>
        <v>6.9979327769696037E-2</v>
      </c>
      <c r="FK318" s="23">
        <f t="shared" si="992"/>
        <v>0.55191026720771763</v>
      </c>
      <c r="FL318" s="36">
        <f t="shared" si="993"/>
        <v>5.4031728665207881</v>
      </c>
      <c r="FM318" s="25">
        <v>12818</v>
      </c>
      <c r="FN318" s="25">
        <v>4706</v>
      </c>
      <c r="FO318" s="17">
        <f t="shared" si="994"/>
        <v>0.36713995943204869</v>
      </c>
      <c r="FP318" s="25">
        <v>7141</v>
      </c>
      <c r="FQ318" s="17">
        <f t="shared" si="995"/>
        <v>0.55710719300982992</v>
      </c>
      <c r="FR318" s="18">
        <v>971</v>
      </c>
      <c r="FS318" s="17">
        <f t="shared" si="996"/>
        <v>7.5752847558121394E-2</v>
      </c>
      <c r="FT318" s="25">
        <v>13304</v>
      </c>
      <c r="FU318" s="25">
        <v>5171</v>
      </c>
      <c r="FV318" s="25">
        <v>7276</v>
      </c>
      <c r="FW318" s="17">
        <f t="shared" si="997"/>
        <v>6.4416716776909203E-2</v>
      </c>
      <c r="FX318" s="17">
        <f t="shared" si="998"/>
        <v>0.54690318701142515</v>
      </c>
      <c r="FY318" s="18">
        <v>857</v>
      </c>
      <c r="FZ318" s="25">
        <v>33459</v>
      </c>
      <c r="GA318" s="25">
        <v>4348</v>
      </c>
      <c r="GB318" s="25">
        <v>17692</v>
      </c>
      <c r="GC318" s="25">
        <v>6370</v>
      </c>
      <c r="GD318" s="25">
        <v>2629</v>
      </c>
      <c r="GE318" s="18">
        <v>47</v>
      </c>
      <c r="GF318" s="25">
        <v>1887</v>
      </c>
      <c r="GG318" s="18">
        <v>86</v>
      </c>
      <c r="GH318" s="18">
        <v>24</v>
      </c>
      <c r="GI318" s="18">
        <v>376</v>
      </c>
      <c r="GJ318" s="10">
        <f t="shared" si="999"/>
        <v>4348</v>
      </c>
      <c r="GK318" s="10">
        <f t="shared" si="1129"/>
        <v>29111</v>
      </c>
      <c r="GL318" s="10">
        <f t="shared" si="1130"/>
        <v>11419</v>
      </c>
      <c r="GM318" s="10">
        <f t="shared" si="1000"/>
        <v>22040</v>
      </c>
      <c r="GN318" s="10">
        <f t="shared" si="1131"/>
        <v>5049</v>
      </c>
      <c r="GO318" s="17">
        <f t="shared" si="1001"/>
        <v>0.12995008816760811</v>
      </c>
      <c r="GP318" s="17">
        <f t="shared" si="1132"/>
        <v>0.87004991183239189</v>
      </c>
      <c r="GQ318" s="17">
        <f t="shared" si="1133"/>
        <v>0.34128336172629187</v>
      </c>
      <c r="GR318" s="17">
        <f t="shared" si="1134"/>
        <v>0.15090110284228458</v>
      </c>
      <c r="GS318" s="17">
        <f t="shared" si="1002"/>
        <v>0.60566663677934185</v>
      </c>
      <c r="GT318" s="25">
        <v>16218</v>
      </c>
      <c r="GU318" s="25">
        <v>1827</v>
      </c>
      <c r="GV318" s="25">
        <v>8366</v>
      </c>
      <c r="GW318" s="25">
        <v>3435</v>
      </c>
      <c r="GX318" s="25">
        <v>1405</v>
      </c>
      <c r="GY318" s="18">
        <v>32</v>
      </c>
      <c r="GZ318" s="25">
        <v>810</v>
      </c>
      <c r="HA318" s="18">
        <v>38</v>
      </c>
      <c r="HB318" s="18">
        <v>19</v>
      </c>
      <c r="HC318" s="18">
        <v>286</v>
      </c>
      <c r="HD318" s="23">
        <f t="shared" si="1003"/>
        <v>0.11265260821309656</v>
      </c>
      <c r="HE318" s="23">
        <f t="shared" si="1004"/>
        <v>0.88734739178690347</v>
      </c>
      <c r="HF318" s="23">
        <f t="shared" si="1005"/>
        <v>0.37150080157849302</v>
      </c>
      <c r="HG318" s="23">
        <f t="shared" si="1006"/>
        <v>0.15969909976569244</v>
      </c>
      <c r="HH318" s="25">
        <v>17241</v>
      </c>
      <c r="HI318" s="25">
        <v>2521</v>
      </c>
      <c r="HJ318" s="25">
        <v>9326</v>
      </c>
      <c r="HK318" s="25">
        <v>2935</v>
      </c>
      <c r="HL318" s="25">
        <v>1224</v>
      </c>
      <c r="HM318" s="18">
        <v>15</v>
      </c>
      <c r="HN318" s="25">
        <v>1077</v>
      </c>
      <c r="HO318" s="18">
        <v>48</v>
      </c>
      <c r="HP318" s="18">
        <v>5</v>
      </c>
      <c r="HQ318" s="18">
        <v>90</v>
      </c>
      <c r="HR318" s="23">
        <f t="shared" si="1007"/>
        <v>0.14622121686677106</v>
      </c>
      <c r="HS318" s="23">
        <f t="shared" si="1008"/>
        <v>0.85377878313322897</v>
      </c>
      <c r="HT318" s="80">
        <f t="shared" si="1009"/>
        <v>0.31285888289542368</v>
      </c>
      <c r="HU318" s="27">
        <v>50823</v>
      </c>
      <c r="HV318" s="18">
        <v>2243</v>
      </c>
      <c r="HW318" s="25">
        <v>6856</v>
      </c>
      <c r="HX318" s="18">
        <v>707</v>
      </c>
      <c r="HY318" s="25">
        <v>13684</v>
      </c>
      <c r="HZ318" s="25">
        <v>5161</v>
      </c>
      <c r="IA318" s="18">
        <v>1597</v>
      </c>
      <c r="IB318" s="18">
        <v>209</v>
      </c>
      <c r="IC318" s="25">
        <v>6334</v>
      </c>
      <c r="ID318" s="25">
        <v>9133</v>
      </c>
      <c r="IE318" s="25">
        <v>3219</v>
      </c>
      <c r="IF318" s="18">
        <v>314</v>
      </c>
      <c r="IG318" s="18">
        <v>1366</v>
      </c>
      <c r="IH318" s="17">
        <f t="shared" si="1010"/>
        <v>0.2812506148790902</v>
      </c>
      <c r="II318" s="17">
        <f t="shared" si="1011"/>
        <v>0.1015485115006985</v>
      </c>
      <c r="IJ318" s="30">
        <f t="shared" si="1012"/>
        <v>9.8475101724471994</v>
      </c>
      <c r="IK318" s="17">
        <f t="shared" si="1084"/>
        <v>0.13461427564445508</v>
      </c>
      <c r="IL318" s="25">
        <v>25103</v>
      </c>
      <c r="IM318" s="25">
        <v>1367</v>
      </c>
      <c r="IN318" s="25">
        <v>4784</v>
      </c>
      <c r="IO318" s="25">
        <v>548</v>
      </c>
      <c r="IP318" s="25">
        <v>9625</v>
      </c>
      <c r="IQ318" s="25">
        <v>1938</v>
      </c>
      <c r="IR318" s="25">
        <v>1072</v>
      </c>
      <c r="IS318" s="18">
        <v>115</v>
      </c>
      <c r="IT318" s="25">
        <v>2953</v>
      </c>
      <c r="IU318" s="25">
        <v>325</v>
      </c>
      <c r="IV318" s="25">
        <v>1245</v>
      </c>
      <c r="IW318" s="18">
        <v>148</v>
      </c>
      <c r="IX318" s="25">
        <v>983</v>
      </c>
      <c r="IY318" s="17">
        <f t="shared" si="1013"/>
        <v>0.77018683025933155</v>
      </c>
      <c r="IZ318" s="25">
        <v>25720</v>
      </c>
      <c r="JA318" s="18">
        <v>876</v>
      </c>
      <c r="JB318" s="25">
        <v>2072</v>
      </c>
      <c r="JC318" s="18">
        <v>159</v>
      </c>
      <c r="JD318" s="25">
        <v>4059</v>
      </c>
      <c r="JE318" s="25">
        <v>3223</v>
      </c>
      <c r="JF318" s="18">
        <v>525</v>
      </c>
      <c r="JG318" s="18">
        <v>94</v>
      </c>
      <c r="JH318" s="25">
        <v>3381</v>
      </c>
      <c r="JI318" s="25">
        <v>8808</v>
      </c>
      <c r="JJ318" s="25">
        <v>1974</v>
      </c>
      <c r="JK318" s="18">
        <v>166</v>
      </c>
      <c r="JL318" s="18">
        <v>383</v>
      </c>
      <c r="JM318" s="80">
        <f t="shared" si="1014"/>
        <v>0.42433903576982895</v>
      </c>
      <c r="JN318" s="27">
        <v>50823</v>
      </c>
      <c r="JO318" s="25">
        <v>35782</v>
      </c>
      <c r="JP318" s="18">
        <v>37</v>
      </c>
      <c r="JQ318" s="18">
        <v>89</v>
      </c>
      <c r="JR318" s="18">
        <v>807</v>
      </c>
      <c r="JS318" s="18">
        <v>275</v>
      </c>
      <c r="JT318" s="18">
        <v>93</v>
      </c>
      <c r="JU318" s="18">
        <v>12</v>
      </c>
      <c r="JV318" s="18">
        <v>11</v>
      </c>
      <c r="JW318" s="25">
        <v>13717</v>
      </c>
      <c r="JX318" s="17">
        <f t="shared" si="1015"/>
        <v>0.26989748735808589</v>
      </c>
      <c r="JY318" s="17">
        <f t="shared" si="1016"/>
        <v>0.73010251264191406</v>
      </c>
      <c r="JZ318" s="25">
        <v>8601</v>
      </c>
      <c r="KA318" s="25">
        <v>6794</v>
      </c>
      <c r="KB318" s="18">
        <v>25</v>
      </c>
      <c r="KC318" s="18">
        <v>35</v>
      </c>
      <c r="KD318" s="18">
        <v>52</v>
      </c>
      <c r="KE318" s="18">
        <v>83</v>
      </c>
      <c r="KF318" s="18">
        <v>8</v>
      </c>
      <c r="KG318" s="18">
        <v>9</v>
      </c>
      <c r="KH318" s="18">
        <v>1</v>
      </c>
      <c r="KI318" s="25">
        <v>1594</v>
      </c>
      <c r="KJ318" s="17">
        <f t="shared" si="1017"/>
        <v>0.18532728752470642</v>
      </c>
      <c r="KK318" s="25">
        <v>42222</v>
      </c>
      <c r="KL318" s="25">
        <v>28988</v>
      </c>
      <c r="KM318" s="18">
        <v>12</v>
      </c>
      <c r="KN318" s="18">
        <v>54</v>
      </c>
      <c r="KO318" s="18">
        <v>755</v>
      </c>
      <c r="KP318" s="18">
        <v>192</v>
      </c>
      <c r="KQ318" s="18">
        <v>85</v>
      </c>
      <c r="KR318" s="18">
        <v>3</v>
      </c>
      <c r="KS318" s="18">
        <v>10</v>
      </c>
      <c r="KT318" s="25">
        <v>12123</v>
      </c>
      <c r="KU318" s="69">
        <f t="shared" si="1136"/>
        <v>0.28712519539576525</v>
      </c>
      <c r="KV318" s="27">
        <v>63330</v>
      </c>
      <c r="KW318" s="25">
        <v>59099</v>
      </c>
      <c r="KX318" s="25">
        <v>4231</v>
      </c>
      <c r="KY318" s="59">
        <v>6.6808779409442604E-2</v>
      </c>
      <c r="KZ318" s="25">
        <v>2849</v>
      </c>
      <c r="LA318" s="18">
        <v>1067</v>
      </c>
      <c r="LB318" s="18">
        <v>1296</v>
      </c>
      <c r="LC318" s="18">
        <v>1371</v>
      </c>
      <c r="LD318" s="25">
        <v>31545</v>
      </c>
      <c r="LE318" s="25">
        <v>29694</v>
      </c>
      <c r="LF318" s="25">
        <v>1851</v>
      </c>
      <c r="LG318" s="59">
        <v>5.8678078934854966E-2</v>
      </c>
      <c r="LH318" s="25">
        <v>31785</v>
      </c>
      <c r="LI318" s="25">
        <v>29405</v>
      </c>
      <c r="LJ318" s="25">
        <v>2380</v>
      </c>
      <c r="LK318" s="35">
        <v>7.4878087148025796E-2</v>
      </c>
      <c r="LL318" s="27">
        <v>13652</v>
      </c>
      <c r="LM318" s="18">
        <v>113</v>
      </c>
      <c r="LN318" s="25">
        <v>10226</v>
      </c>
      <c r="LO318" s="25">
        <v>2715</v>
      </c>
      <c r="LP318" s="18">
        <v>75</v>
      </c>
      <c r="LQ318" s="18">
        <v>69</v>
      </c>
      <c r="LR318" s="18">
        <v>454</v>
      </c>
      <c r="LS318" s="23">
        <f t="shared" si="1018"/>
        <v>3.3255200703193669E-2</v>
      </c>
      <c r="LT318" s="23">
        <f t="shared" si="1019"/>
        <v>0.96674479929680635</v>
      </c>
      <c r="LU318" s="17">
        <f t="shared" si="1020"/>
        <v>0.75732493407559331</v>
      </c>
      <c r="LV318" s="25">
        <v>13652</v>
      </c>
      <c r="LW318" s="18">
        <v>210</v>
      </c>
      <c r="LX318" s="25">
        <v>6394</v>
      </c>
      <c r="LY318" s="25">
        <v>1878</v>
      </c>
      <c r="LZ318" s="18">
        <v>778</v>
      </c>
      <c r="MA318" s="18">
        <v>125</v>
      </c>
      <c r="MB318" s="25">
        <v>1879</v>
      </c>
      <c r="MC318" s="25">
        <v>1716</v>
      </c>
      <c r="MD318" s="18">
        <v>490</v>
      </c>
      <c r="ME318" s="18">
        <v>0</v>
      </c>
      <c r="MF318" s="18">
        <v>182</v>
      </c>
      <c r="MG318" s="17">
        <f t="shared" si="1021"/>
        <v>0.2724875476120715</v>
      </c>
      <c r="MH318" s="17">
        <f t="shared" si="1022"/>
        <v>0.65719308526223263</v>
      </c>
      <c r="MI318" s="25">
        <v>13652</v>
      </c>
      <c r="MJ318" s="18">
        <v>302</v>
      </c>
      <c r="MK318" s="25">
        <v>6918</v>
      </c>
      <c r="ML318" s="25">
        <v>1919</v>
      </c>
      <c r="MM318" s="18">
        <v>776</v>
      </c>
      <c r="MN318" s="18">
        <v>125</v>
      </c>
      <c r="MO318" s="25">
        <v>1566</v>
      </c>
      <c r="MP318" s="25">
        <v>1757</v>
      </c>
      <c r="MQ318" s="18">
        <v>21</v>
      </c>
      <c r="MR318" s="18">
        <v>87</v>
      </c>
      <c r="MS318" s="18">
        <v>181</v>
      </c>
      <c r="MT318" s="17">
        <f t="shared" si="1023"/>
        <v>0.79966305303252272</v>
      </c>
      <c r="MU318" s="69">
        <f t="shared" si="1024"/>
        <v>0.70725900966891297</v>
      </c>
      <c r="MV318" s="27">
        <v>13652</v>
      </c>
      <c r="MW318" s="18">
        <v>744</v>
      </c>
      <c r="MX318" s="18">
        <v>55</v>
      </c>
      <c r="MY318" s="25">
        <v>3084</v>
      </c>
      <c r="MZ318" s="18">
        <v>924</v>
      </c>
      <c r="NA318" s="25">
        <v>2137</v>
      </c>
      <c r="NB318" s="18">
        <v>955</v>
      </c>
      <c r="NC318" s="25">
        <v>5475</v>
      </c>
      <c r="ND318" s="18">
        <v>278</v>
      </c>
      <c r="NE318" s="17">
        <f t="shared" si="1025"/>
        <v>5.4497509522414299E-2</v>
      </c>
      <c r="NF318" s="10">
        <f t="shared" si="1026"/>
        <v>3207.0694403750367</v>
      </c>
      <c r="NG318" s="17">
        <f t="shared" si="1027"/>
        <v>0.61207149135657779</v>
      </c>
      <c r="NH318" s="25">
        <v>13652</v>
      </c>
      <c r="NI318" s="18">
        <v>20</v>
      </c>
      <c r="NJ318" s="18">
        <v>3</v>
      </c>
      <c r="NK318" s="18">
        <v>8</v>
      </c>
      <c r="NL318" s="18">
        <v>0</v>
      </c>
      <c r="NM318" s="25">
        <v>10536</v>
      </c>
      <c r="NN318" s="25">
        <v>3028</v>
      </c>
      <c r="NO318" s="18">
        <v>33</v>
      </c>
      <c r="NP318" s="18">
        <v>0</v>
      </c>
      <c r="NQ318" s="32">
        <v>24</v>
      </c>
      <c r="NR318" s="27">
        <v>13652</v>
      </c>
      <c r="NS318" s="37">
        <f t="shared" si="1028"/>
        <v>1.1719894520949312</v>
      </c>
      <c r="NT318" s="37">
        <f t="shared" si="1029"/>
        <v>0.31624567519198005</v>
      </c>
      <c r="NU318" s="37">
        <f t="shared" si="1030"/>
        <v>0.85324999999999995</v>
      </c>
      <c r="NV318" s="17">
        <f t="shared" si="1031"/>
        <v>0.17326198979591834</v>
      </c>
      <c r="NW318" s="10">
        <f t="shared" si="1032"/>
        <v>6087</v>
      </c>
      <c r="NX318" s="17">
        <f t="shared" si="1033"/>
        <v>0.44586873718136538</v>
      </c>
      <c r="NY318" s="19">
        <f t="shared" si="1034"/>
        <v>0.1096974175061724</v>
      </c>
      <c r="NZ318" s="25">
        <v>3907</v>
      </c>
      <c r="OA318" s="25">
        <v>7565</v>
      </c>
      <c r="OB318" s="18">
        <v>482</v>
      </c>
      <c r="OC318" s="25">
        <v>3559</v>
      </c>
      <c r="OD318" s="18">
        <v>166</v>
      </c>
      <c r="OE318" s="18">
        <v>321</v>
      </c>
      <c r="OF318" s="17">
        <f t="shared" si="1035"/>
        <v>0.26069440375036623</v>
      </c>
      <c r="OG318" s="17">
        <f t="shared" si="1036"/>
        <v>0.28618517433343099</v>
      </c>
      <c r="OH318" s="17">
        <f t="shared" si="1037"/>
        <v>0.55413126281863467</v>
      </c>
      <c r="OI318" s="69">
        <f t="shared" si="1038"/>
        <v>2.3513038382654557E-2</v>
      </c>
      <c r="OJ318" s="27">
        <v>13652</v>
      </c>
      <c r="OK318" s="18">
        <v>328</v>
      </c>
      <c r="OL318" s="25">
        <v>10252</v>
      </c>
      <c r="OM318" s="25">
        <v>5113</v>
      </c>
      <c r="ON318" s="18">
        <v>299</v>
      </c>
      <c r="OO318" s="18">
        <v>30</v>
      </c>
      <c r="OP318" s="18">
        <v>198</v>
      </c>
      <c r="OQ318" s="25">
        <v>4394</v>
      </c>
      <c r="OR318" s="69">
        <f t="shared" si="1039"/>
        <v>0.81138294755347207</v>
      </c>
      <c r="OS318" s="22">
        <v>16068</v>
      </c>
      <c r="OT318" s="22">
        <v>15534</v>
      </c>
      <c r="OU318" s="38">
        <f t="shared" si="1138"/>
        <v>0.73645285165694785</v>
      </c>
      <c r="OV318" s="39">
        <v>1.0673419595725506</v>
      </c>
      <c r="OW318" s="22">
        <v>1658009</v>
      </c>
      <c r="OX318" s="36">
        <f t="shared" si="1139"/>
        <v>67842412.261999995</v>
      </c>
      <c r="OY318" s="36">
        <f t="shared" si="1140"/>
        <v>1052496.5596713948</v>
      </c>
      <c r="OZ318" s="22">
        <v>75</v>
      </c>
      <c r="PA318" s="22">
        <v>75</v>
      </c>
      <c r="PB318" s="38">
        <f t="shared" si="1141"/>
        <v>3.5556819798037262E-3</v>
      </c>
      <c r="PC318" s="39">
        <v>0.92826666666666668</v>
      </c>
      <c r="PD318" s="22">
        <v>6962</v>
      </c>
      <c r="PE318" s="40">
        <f t="shared" si="1040"/>
        <v>284871.11599999998</v>
      </c>
      <c r="PF318" s="36">
        <f t="shared" si="1041"/>
        <v>23036.765747354362</v>
      </c>
      <c r="PG318" s="22">
        <v>815</v>
      </c>
      <c r="PH318" s="22">
        <v>815</v>
      </c>
      <c r="PI318" s="38">
        <f t="shared" si="1142"/>
        <v>3.8638410847200495E-2</v>
      </c>
      <c r="PJ318" s="39">
        <v>0.15577914110429447</v>
      </c>
      <c r="PK318" s="22">
        <v>12696</v>
      </c>
      <c r="PL318" s="41">
        <f t="shared" si="1042"/>
        <v>519494.92800000001</v>
      </c>
      <c r="PM318" s="36">
        <f t="shared" si="1043"/>
        <v>66623.500131523033</v>
      </c>
      <c r="PN318" s="22">
        <v>1073</v>
      </c>
      <c r="PO318" s="22">
        <v>1073</v>
      </c>
      <c r="PP318" s="38">
        <f t="shared" si="1143"/>
        <v>5.0869956857725308E-2</v>
      </c>
      <c r="PQ318" s="39">
        <v>0.64220876048462261</v>
      </c>
      <c r="PR318" s="22">
        <v>68909</v>
      </c>
      <c r="PS318" s="41">
        <f t="shared" si="1044"/>
        <v>2819618.4619999998</v>
      </c>
      <c r="PT318" s="36">
        <f t="shared" si="1045"/>
        <v>140689.99008518647</v>
      </c>
      <c r="PU318" s="22">
        <v>15</v>
      </c>
      <c r="PV318" s="22">
        <v>15</v>
      </c>
      <c r="PW318" s="38">
        <f t="shared" si="1144"/>
        <v>7.1113639596074522E-4</v>
      </c>
      <c r="PX318" s="39">
        <v>0.33399999999999996</v>
      </c>
      <c r="PY318" s="22">
        <v>501</v>
      </c>
      <c r="PZ318" s="36">
        <f t="shared" si="1046"/>
        <v>2288.500839724004</v>
      </c>
      <c r="QA318" s="22"/>
      <c r="QB318" s="22"/>
      <c r="QC318" s="39">
        <v>0</v>
      </c>
      <c r="QD318" s="22"/>
      <c r="QE318" s="22">
        <f t="shared" si="1047"/>
        <v>0</v>
      </c>
      <c r="QF318" s="22"/>
      <c r="QG318" s="22">
        <v>950</v>
      </c>
      <c r="QH318" s="22">
        <v>950</v>
      </c>
      <c r="QI318" s="38">
        <f t="shared" si="1145"/>
        <v>4.5038638410847202E-2</v>
      </c>
      <c r="QJ318" s="39">
        <v>0.31027368421052631</v>
      </c>
      <c r="QK318" s="22">
        <v>29476</v>
      </c>
      <c r="QL318" s="42">
        <f t="shared" si="1048"/>
        <v>77.295380210526318</v>
      </c>
      <c r="QM318" s="22">
        <f t="shared" si="1146"/>
        <v>2631</v>
      </c>
      <c r="QN318" s="22">
        <v>2538</v>
      </c>
      <c r="QO318" s="22">
        <v>2538</v>
      </c>
      <c r="QP318" s="38">
        <f t="shared" si="1147"/>
        <v>0.1203242781965581</v>
      </c>
      <c r="QQ318" s="39">
        <v>0.17530338849487787</v>
      </c>
      <c r="QR318" s="22">
        <v>44492</v>
      </c>
      <c r="QS318" s="36">
        <f t="shared" si="1049"/>
        <v>596741.46617834526</v>
      </c>
      <c r="QT318" s="22">
        <v>4</v>
      </c>
      <c r="QU318" s="22">
        <v>4</v>
      </c>
      <c r="QV318" s="38">
        <f t="shared" si="1148"/>
        <v>1.8963637225619874E-4</v>
      </c>
      <c r="QW318" s="39">
        <v>0.13750000000000001</v>
      </c>
      <c r="QX318" s="22">
        <v>55</v>
      </c>
      <c r="QY318" s="36">
        <f t="shared" si="1050"/>
        <v>940.49088444183644</v>
      </c>
      <c r="QZ318" s="22">
        <v>89</v>
      </c>
      <c r="RA318" s="22">
        <v>89</v>
      </c>
      <c r="RB318" s="38">
        <f t="shared" si="1149"/>
        <v>4.2194092827004216E-3</v>
      </c>
      <c r="RC318" s="39">
        <v>0.11146067415730337</v>
      </c>
      <c r="RD318" s="22">
        <v>992</v>
      </c>
      <c r="RE318" s="36">
        <f t="shared" si="1051"/>
        <v>9616.5597620444751</v>
      </c>
      <c r="RF318" s="10">
        <f t="shared" si="1150"/>
        <v>21627</v>
      </c>
      <c r="RG318" s="10">
        <f t="shared" si="1151"/>
        <v>21093</v>
      </c>
      <c r="RH318" s="17">
        <f t="shared" si="1152"/>
        <v>2.7128806849531777E-2</v>
      </c>
      <c r="RI318" s="17">
        <f t="shared" si="1153"/>
        <v>6.1980513206759446E-4</v>
      </c>
      <c r="RJ318" s="17">
        <f t="shared" si="1154"/>
        <v>0.55613758023466497</v>
      </c>
      <c r="RK318" s="17">
        <f t="shared" si="1155"/>
        <v>1.2172591959033524E-2</v>
      </c>
      <c r="RL318" s="17">
        <f t="shared" si="1156"/>
        <v>7.4340376631390842E-2</v>
      </c>
      <c r="RM318" s="17">
        <f t="shared" si="1157"/>
        <v>1.2092403606207218E-3</v>
      </c>
      <c r="RN318" s="17">
        <f t="shared" si="1158"/>
        <v>0.31531728249043023</v>
      </c>
      <c r="RO318" s="17">
        <f t="shared" si="1159"/>
        <v>4.9695395191557161E-4</v>
      </c>
      <c r="RP318" s="17">
        <f t="shared" si="1160"/>
        <v>5.0813755418974739E-3</v>
      </c>
      <c r="RQ318" s="17">
        <f t="shared" si="1161"/>
        <v>4.0842761259971875E-5</v>
      </c>
      <c r="RR318" s="36">
        <f t="shared" si="1162"/>
        <v>1892511.1286802245</v>
      </c>
      <c r="RS318" s="36">
        <f t="shared" si="1163"/>
        <v>29.883327470080918</v>
      </c>
      <c r="RT318" s="10">
        <f t="shared" si="1164"/>
        <v>534</v>
      </c>
      <c r="RU318" s="17">
        <f t="shared" si="1165"/>
        <v>2.4691358024691357E-2</v>
      </c>
      <c r="RV318" s="37">
        <f t="shared" si="1166"/>
        <v>2.9282840893327786</v>
      </c>
      <c r="RW318" s="36">
        <f t="shared" si="1167"/>
        <v>0.33306489815253432</v>
      </c>
      <c r="RX318" s="85">
        <v>-1.826686</v>
      </c>
      <c r="RY318" s="93">
        <v>102</v>
      </c>
      <c r="RZ318" s="43" t="b">
        <v>0</v>
      </c>
      <c r="SA318" s="18" t="b">
        <v>0</v>
      </c>
      <c r="SB318" s="18" t="b">
        <v>0</v>
      </c>
      <c r="SC318" s="18" t="b">
        <v>0</v>
      </c>
      <c r="SD318" s="18" t="b">
        <v>0</v>
      </c>
      <c r="SE318" s="32" t="b">
        <v>1</v>
      </c>
      <c r="SF318" s="43" t="b">
        <v>0</v>
      </c>
      <c r="SG318" s="18" t="b">
        <v>1</v>
      </c>
      <c r="SH318" s="18">
        <v>6</v>
      </c>
      <c r="SI318" s="18"/>
      <c r="SJ318" s="22"/>
      <c r="SK318" s="22"/>
      <c r="SL318" s="22">
        <v>6</v>
      </c>
      <c r="SM318" s="22">
        <v>12</v>
      </c>
      <c r="SN318" s="18"/>
      <c r="SO318" s="18"/>
      <c r="SP318" s="18"/>
      <c r="SQ318" s="17">
        <f t="shared" si="1052"/>
        <v>0</v>
      </c>
      <c r="SR318" s="17">
        <f t="shared" si="1053"/>
        <v>1.4925373134328358E-2</v>
      </c>
      <c r="SS318" s="17">
        <f t="shared" si="1054"/>
        <v>0</v>
      </c>
      <c r="ST318" s="17">
        <f t="shared" si="1055"/>
        <v>1.0958904109589041E-2</v>
      </c>
      <c r="SU318" s="17">
        <f t="shared" si="1056"/>
        <v>0</v>
      </c>
      <c r="SV318" s="17">
        <f t="shared" si="1127"/>
        <v>0</v>
      </c>
      <c r="SW318" s="17">
        <f t="shared" si="1057"/>
        <v>0</v>
      </c>
      <c r="SX318" s="17">
        <f t="shared" si="1058"/>
        <v>0.125</v>
      </c>
      <c r="SY318" s="17">
        <f t="shared" si="1059"/>
        <v>2.6086956521739129E-2</v>
      </c>
      <c r="SZ318" s="17">
        <f t="shared" si="1060"/>
        <v>6.4710693109793493E-3</v>
      </c>
      <c r="TA318" s="17">
        <f t="shared" si="1061"/>
        <v>3.777173913043478E-2</v>
      </c>
      <c r="TB318" s="24">
        <f t="shared" si="1137"/>
        <v>26.474820143884894</v>
      </c>
      <c r="TC318" s="69">
        <f t="shared" si="1063"/>
        <v>4.2701322812717574E-2</v>
      </c>
      <c r="TD318" s="17">
        <f t="shared" si="1085"/>
        <v>6.0922159887798033E-5</v>
      </c>
      <c r="TE318" s="95"/>
      <c r="TF318" s="71"/>
      <c r="TG318" s="71"/>
      <c r="TH318" s="71"/>
      <c r="TI318" s="71"/>
      <c r="TJ318" s="71"/>
      <c r="TK318" s="71">
        <v>69</v>
      </c>
      <c r="TL318" s="71"/>
      <c r="TM318" s="71">
        <v>1</v>
      </c>
      <c r="TN318" s="71"/>
      <c r="TO318" s="71"/>
      <c r="TP318" s="71"/>
      <c r="TQ318" s="71"/>
      <c r="TR318" s="72"/>
      <c r="TS318" s="72"/>
      <c r="TT318" s="72"/>
      <c r="TU318" s="72"/>
      <c r="TV318" s="72">
        <v>1</v>
      </c>
      <c r="TW318" s="72"/>
      <c r="TX318" s="72"/>
      <c r="TY318" s="72">
        <v>1</v>
      </c>
      <c r="TZ318" s="72">
        <v>134</v>
      </c>
      <c r="UA318" s="72"/>
      <c r="UB318" s="72"/>
      <c r="UC318" s="72"/>
      <c r="UD318" s="72"/>
      <c r="UE318" s="72"/>
      <c r="UF318" s="72"/>
      <c r="UG318" s="72">
        <v>1</v>
      </c>
      <c r="UH318" s="72"/>
      <c r="UI318" s="72"/>
      <c r="UJ318" s="73"/>
      <c r="UK318" s="73"/>
      <c r="UL318" s="73"/>
      <c r="UM318" s="73"/>
      <c r="UN318" s="73">
        <v>2</v>
      </c>
      <c r="UO318" s="73"/>
      <c r="UP318" s="73"/>
      <c r="UQ318" s="73"/>
      <c r="UR318" s="73">
        <v>136</v>
      </c>
      <c r="US318" s="73"/>
      <c r="UT318" s="73"/>
      <c r="UU318" s="73"/>
      <c r="UV318" s="73"/>
      <c r="UW318" s="73"/>
      <c r="UX318" s="73"/>
      <c r="UY318" s="73"/>
      <c r="UZ318" s="73"/>
      <c r="VA318" s="73"/>
      <c r="VB318" s="73"/>
      <c r="VC318" s="73"/>
      <c r="VD318" s="73"/>
      <c r="VE318" s="73"/>
      <c r="VF318" s="73">
        <v>1</v>
      </c>
      <c r="VG318" s="73"/>
      <c r="VH318" s="73"/>
      <c r="VI318" s="73"/>
      <c r="VJ318" s="73">
        <v>138</v>
      </c>
      <c r="VK318" s="73"/>
      <c r="VL318" s="73"/>
      <c r="VM318" s="73"/>
      <c r="VN318" s="73"/>
      <c r="VO318" s="73"/>
      <c r="VP318" s="73"/>
      <c r="VQ318" s="73"/>
      <c r="VR318" s="73"/>
      <c r="VS318" s="73"/>
      <c r="VT318" s="73"/>
      <c r="VU318" s="73"/>
      <c r="VV318" s="73"/>
      <c r="VW318" s="73">
        <v>2</v>
      </c>
      <c r="VX318" s="73"/>
      <c r="VY318" s="73"/>
      <c r="VZ318" s="73"/>
      <c r="WA318" s="73">
        <v>142</v>
      </c>
      <c r="WB318" s="73"/>
      <c r="WC318" s="73"/>
      <c r="WD318" s="73">
        <v>1</v>
      </c>
      <c r="WE318" s="73"/>
      <c r="WF318" s="73"/>
      <c r="WG318" s="73"/>
      <c r="WH318" s="73"/>
      <c r="WI318" s="73"/>
      <c r="WJ318" s="73"/>
      <c r="WK318" s="73"/>
      <c r="WL318" s="73"/>
      <c r="WM318" s="73"/>
      <c r="WN318" s="73"/>
      <c r="WO318" s="22">
        <f t="shared" si="1064"/>
        <v>0</v>
      </c>
      <c r="WP318" s="22">
        <f t="shared" si="1065"/>
        <v>0</v>
      </c>
      <c r="WQ318" s="22">
        <f t="shared" si="1066"/>
        <v>0</v>
      </c>
      <c r="WR318" s="22">
        <f t="shared" si="1067"/>
        <v>0</v>
      </c>
      <c r="WS318" s="22">
        <f t="shared" si="1068"/>
        <v>6</v>
      </c>
      <c r="WT318" s="22">
        <f t="shared" si="1069"/>
        <v>0</v>
      </c>
      <c r="WU318" s="22">
        <f t="shared" si="1070"/>
        <v>0</v>
      </c>
      <c r="WV318" s="22">
        <f t="shared" si="1071"/>
        <v>1</v>
      </c>
      <c r="WW318" s="22">
        <f t="shared" si="1072"/>
        <v>619</v>
      </c>
      <c r="WX318" s="22">
        <f t="shared" si="1073"/>
        <v>0</v>
      </c>
      <c r="WY318" s="22">
        <f t="shared" si="1074"/>
        <v>1</v>
      </c>
      <c r="WZ318" s="22">
        <f t="shared" si="1075"/>
        <v>0</v>
      </c>
      <c r="XA318" s="22">
        <f t="shared" si="1076"/>
        <v>0</v>
      </c>
      <c r="XB318" s="22">
        <f t="shared" si="1077"/>
        <v>0</v>
      </c>
      <c r="XC318" s="22">
        <f t="shared" si="1078"/>
        <v>0</v>
      </c>
      <c r="XD318" s="22">
        <f t="shared" si="1079"/>
        <v>0</v>
      </c>
      <c r="XE318" s="22">
        <f t="shared" si="1080"/>
        <v>1</v>
      </c>
      <c r="XF318" s="22">
        <f t="shared" si="1081"/>
        <v>0</v>
      </c>
      <c r="XG318" s="93">
        <f t="shared" si="1082"/>
        <v>0</v>
      </c>
    </row>
    <row r="319" spans="1:631" ht="17.100000000000001" customHeight="1" x14ac:dyDescent="0.2">
      <c r="A319" s="101"/>
      <c r="B319" s="27" t="s">
        <v>560</v>
      </c>
      <c r="C319" s="535" t="s">
        <v>561</v>
      </c>
      <c r="D319" s="25" t="s">
        <v>619</v>
      </c>
      <c r="E319" s="535" t="s">
        <v>620</v>
      </c>
      <c r="F319" s="25" t="s">
        <v>632</v>
      </c>
      <c r="G319" s="535" t="s">
        <v>633</v>
      </c>
      <c r="H319" s="25">
        <v>16</v>
      </c>
      <c r="I319" s="28">
        <v>3</v>
      </c>
      <c r="J319" s="17">
        <f t="shared" si="948"/>
        <v>0.91062326227988877</v>
      </c>
      <c r="K319" s="17">
        <f t="shared" si="949"/>
        <v>0.27826691380908253</v>
      </c>
      <c r="L319" s="17">
        <f t="shared" si="950"/>
        <v>1</v>
      </c>
      <c r="M319" s="17">
        <f t="shared" si="951"/>
        <v>9.7772329274264422E-2</v>
      </c>
      <c r="N319" s="17">
        <f t="shared" si="952"/>
        <v>0.31011435013689803</v>
      </c>
      <c r="O319" s="17">
        <f t="shared" si="953"/>
        <v>3.4986098239110287E-2</v>
      </c>
      <c r="P319" s="17">
        <f t="shared" si="954"/>
        <v>0.79678589942975631</v>
      </c>
      <c r="Q319" s="17">
        <f t="shared" si="955"/>
        <v>0.56839919456330223</v>
      </c>
      <c r="R319" s="69">
        <f t="shared" si="956"/>
        <v>0.96632036395735721</v>
      </c>
      <c r="S319" s="422">
        <f t="shared" si="957"/>
        <v>0.55147426796551768</v>
      </c>
      <c r="T319" s="17">
        <f t="shared" si="1083"/>
        <v>0.44852573203448232</v>
      </c>
      <c r="U319" s="10">
        <f t="shared" si="958"/>
        <v>21259.222646970393</v>
      </c>
      <c r="V319" s="32">
        <v>5</v>
      </c>
      <c r="W319" s="550">
        <f t="shared" si="959"/>
        <v>0</v>
      </c>
      <c r="X319" s="550">
        <f t="shared" si="960"/>
        <v>0.44036315685440663</v>
      </c>
      <c r="Y319" s="550">
        <f t="shared" si="961"/>
        <v>0.55963684314559337</v>
      </c>
      <c r="Z319" s="551">
        <f t="shared" si="962"/>
        <v>26525.667091414834</v>
      </c>
      <c r="AA319" s="426">
        <f t="shared" si="963"/>
        <v>6.8378412591248577E-2</v>
      </c>
      <c r="AB319" s="59">
        <f t="shared" si="964"/>
        <v>0.97790782229301565</v>
      </c>
      <c r="AC319" s="59">
        <f t="shared" si="965"/>
        <v>5.2504429054598165E-2</v>
      </c>
      <c r="AD319" s="59">
        <f t="shared" si="966"/>
        <v>0.31011435013689803</v>
      </c>
      <c r="AE319" s="59">
        <f t="shared" si="967"/>
        <v>0.43160080543669771</v>
      </c>
      <c r="AF319" s="59">
        <f t="shared" si="968"/>
        <v>0.50440222428174231</v>
      </c>
      <c r="AG319" s="59">
        <f t="shared" si="969"/>
        <v>9.4531974050046333E-2</v>
      </c>
      <c r="AH319" s="59">
        <f t="shared" si="970"/>
        <v>3.4986098239110287E-2</v>
      </c>
      <c r="AI319" s="59">
        <f t="shared" si="971"/>
        <v>0.92388785912882299</v>
      </c>
      <c r="AJ319" s="59">
        <f t="shared" si="972"/>
        <v>0.89735866543095455</v>
      </c>
      <c r="AK319" s="59">
        <f t="shared" si="973"/>
        <v>0.20321410057024364</v>
      </c>
      <c r="AL319" s="35">
        <f t="shared" si="974"/>
        <v>1</v>
      </c>
      <c r="AM319" s="27">
        <v>47398</v>
      </c>
      <c r="AN319" s="25">
        <v>24494</v>
      </c>
      <c r="AO319" s="25">
        <v>22904</v>
      </c>
      <c r="AP319" s="17">
        <f t="shared" si="975"/>
        <v>9.2059525093037941E-4</v>
      </c>
      <c r="AQ319" s="63">
        <v>106.94201886133425</v>
      </c>
      <c r="AR319" s="58">
        <v>5034.41299265</v>
      </c>
      <c r="AS319" s="24">
        <f t="shared" si="976"/>
        <v>9.4148016996616679</v>
      </c>
      <c r="AT319" s="17">
        <f t="shared" si="1135"/>
        <v>8.1307174869479741E-3</v>
      </c>
      <c r="AU319" s="25">
        <v>41213</v>
      </c>
      <c r="AV319" s="25">
        <v>20397</v>
      </c>
      <c r="AW319" s="25">
        <v>20816</v>
      </c>
      <c r="AX319" s="25">
        <v>6185</v>
      </c>
      <c r="AY319" s="25">
        <v>4097</v>
      </c>
      <c r="AZ319" s="25">
        <v>2088</v>
      </c>
      <c r="BA319" s="25">
        <v>3241</v>
      </c>
      <c r="BB319" s="25">
        <v>1619</v>
      </c>
      <c r="BC319" s="25">
        <v>1622</v>
      </c>
      <c r="BD319" s="63">
        <v>99.815043156596801</v>
      </c>
      <c r="BE319" s="25">
        <v>44157</v>
      </c>
      <c r="BF319" s="25">
        <v>22875</v>
      </c>
      <c r="BG319" s="25">
        <v>21282</v>
      </c>
      <c r="BH319" s="63">
        <v>107.48519875951507</v>
      </c>
      <c r="BI319" s="17">
        <v>6.8378412591248577E-2</v>
      </c>
      <c r="BJ319" s="25">
        <v>13718</v>
      </c>
      <c r="BK319" s="25">
        <v>31784</v>
      </c>
      <c r="BL319" s="25">
        <v>1896</v>
      </c>
      <c r="BM319" s="17">
        <v>0.49125346086081045</v>
      </c>
      <c r="BN319" s="10">
        <f t="shared" si="977"/>
        <v>24113.568462119307</v>
      </c>
      <c r="BO319" s="29">
        <v>0.43160080543669771</v>
      </c>
      <c r="BP319" s="30">
        <f t="shared" si="978"/>
        <v>0.56839919456330223</v>
      </c>
      <c r="BQ319" s="31">
        <v>5.9652655424112755</v>
      </c>
      <c r="BR319" s="25">
        <v>33680</v>
      </c>
      <c r="BS319" s="25">
        <v>9041</v>
      </c>
      <c r="BT319" s="25">
        <v>21938</v>
      </c>
      <c r="BU319" s="25">
        <v>1972</v>
      </c>
      <c r="BV319" s="18">
        <v>510</v>
      </c>
      <c r="BW319" s="18">
        <v>219</v>
      </c>
      <c r="BX319" s="25">
        <v>8632</v>
      </c>
      <c r="BY319" s="25">
        <v>6983</v>
      </c>
      <c r="BZ319" s="25">
        <v>1649</v>
      </c>
      <c r="CA319" s="59">
        <v>0.19103336422613532</v>
      </c>
      <c r="CB319" s="25">
        <v>41213</v>
      </c>
      <c r="CC319" s="25">
        <v>6185</v>
      </c>
      <c r="CD319" s="17">
        <f t="shared" si="979"/>
        <v>0.15007400577487687</v>
      </c>
      <c r="CE319" s="18">
        <v>177</v>
      </c>
      <c r="CF319" s="18">
        <v>692</v>
      </c>
      <c r="CG319" s="25">
        <v>1500</v>
      </c>
      <c r="CH319" s="25">
        <v>1996</v>
      </c>
      <c r="CI319" s="25">
        <v>1622</v>
      </c>
      <c r="CJ319" s="25">
        <v>1138</v>
      </c>
      <c r="CK319" s="18">
        <v>684</v>
      </c>
      <c r="CL319" s="18">
        <v>497</v>
      </c>
      <c r="CM319" s="18">
        <v>326</v>
      </c>
      <c r="CN319" s="26">
        <v>4.7744439295644119</v>
      </c>
      <c r="CO319" s="27">
        <v>8632</v>
      </c>
      <c r="CP319" s="34">
        <f t="shared" si="980"/>
        <v>5.4909638554216871</v>
      </c>
      <c r="CQ319" s="25">
        <v>89</v>
      </c>
      <c r="CR319" s="18">
        <v>254</v>
      </c>
      <c r="CS319" s="18">
        <v>363</v>
      </c>
      <c r="CT319" s="25">
        <v>5102</v>
      </c>
      <c r="CU319" s="25">
        <v>2760</v>
      </c>
      <c r="CV319" s="18">
        <v>42</v>
      </c>
      <c r="CW319" s="18">
        <v>17</v>
      </c>
      <c r="CX319" s="18">
        <v>5</v>
      </c>
      <c r="CY319" s="25">
        <v>8632</v>
      </c>
      <c r="CZ319" s="25">
        <v>8185</v>
      </c>
      <c r="DA319" s="18">
        <v>247</v>
      </c>
      <c r="DB319" s="18">
        <v>38</v>
      </c>
      <c r="DC319" s="18">
        <v>150</v>
      </c>
      <c r="DD319" s="18">
        <v>7</v>
      </c>
      <c r="DE319" s="18">
        <v>5</v>
      </c>
      <c r="DF319" s="25">
        <v>8632</v>
      </c>
      <c r="DG319" s="25">
        <v>4284</v>
      </c>
      <c r="DH319" s="18">
        <v>61</v>
      </c>
      <c r="DI319" s="18">
        <v>9</v>
      </c>
      <c r="DJ319" s="25">
        <v>4265</v>
      </c>
      <c r="DK319" s="18">
        <v>11</v>
      </c>
      <c r="DL319" s="18">
        <v>2</v>
      </c>
      <c r="DM319" s="25">
        <f t="shared" si="981"/>
        <v>20744.95887395737</v>
      </c>
      <c r="DN319" s="17">
        <f t="shared" si="982"/>
        <v>0.49409175162187208</v>
      </c>
      <c r="DO319" s="17">
        <f t="shared" si="983"/>
        <v>1.2743280815569972E-3</v>
      </c>
      <c r="DP319" s="23">
        <f t="shared" si="984"/>
        <v>0.50440222428174231</v>
      </c>
      <c r="DQ319" s="23">
        <f t="shared" si="985"/>
        <v>0.49559777571825769</v>
      </c>
      <c r="DR319" s="25">
        <v>8632</v>
      </c>
      <c r="DS319" s="18">
        <v>43</v>
      </c>
      <c r="DT319" s="25">
        <v>4528</v>
      </c>
      <c r="DU319" s="18">
        <v>8</v>
      </c>
      <c r="DV319" s="25">
        <v>3527</v>
      </c>
      <c r="DW319" s="18">
        <v>11</v>
      </c>
      <c r="DX319" s="18">
        <v>514</v>
      </c>
      <c r="DY319" s="18">
        <v>1</v>
      </c>
      <c r="DZ319" s="17">
        <f t="shared" si="986"/>
        <v>0.93906394810009264</v>
      </c>
      <c r="EA319" s="17">
        <f t="shared" si="987"/>
        <v>6.0936051899907362E-2</v>
      </c>
      <c r="EB319" s="25">
        <v>8632</v>
      </c>
      <c r="EC319" s="18">
        <v>750</v>
      </c>
      <c r="ED319" s="18">
        <v>66</v>
      </c>
      <c r="EE319" s="25">
        <v>7238</v>
      </c>
      <c r="EF319" s="17">
        <f t="shared" si="1128"/>
        <v>0.83850787766450419</v>
      </c>
      <c r="EG319" s="18">
        <v>552</v>
      </c>
      <c r="EH319" s="18">
        <v>26</v>
      </c>
      <c r="EI319" s="17">
        <f t="shared" si="988"/>
        <v>9.4531974050046333E-2</v>
      </c>
      <c r="EJ319" s="17">
        <f t="shared" si="989"/>
        <v>6.39481000926784E-2</v>
      </c>
      <c r="EK319" s="69">
        <f t="shared" si="990"/>
        <v>0.27826691380908253</v>
      </c>
      <c r="EL319" s="27">
        <v>28879</v>
      </c>
      <c r="EM319" s="25">
        <v>28241</v>
      </c>
      <c r="EN319" s="18">
        <v>638</v>
      </c>
      <c r="EO319" s="59">
        <v>0.97790782229301565</v>
      </c>
      <c r="EP319" s="25">
        <v>14152</v>
      </c>
      <c r="EQ319" s="25">
        <v>14010</v>
      </c>
      <c r="ER319" s="18">
        <v>142</v>
      </c>
      <c r="ES319" s="59">
        <v>0.98996608253250429</v>
      </c>
      <c r="ET319" s="25">
        <v>14727</v>
      </c>
      <c r="EU319" s="25">
        <v>14231</v>
      </c>
      <c r="EV319" s="18">
        <v>496</v>
      </c>
      <c r="EW319" s="59">
        <v>0.96632036395735721</v>
      </c>
      <c r="EX319" s="25">
        <v>2339</v>
      </c>
      <c r="EY319" s="25">
        <v>2308</v>
      </c>
      <c r="EZ319" s="18">
        <v>31</v>
      </c>
      <c r="FA319" s="59">
        <v>0.98674647285164596</v>
      </c>
      <c r="FB319" s="25">
        <v>26540</v>
      </c>
      <c r="FC319" s="25">
        <v>25933</v>
      </c>
      <c r="FD319" s="18">
        <v>607</v>
      </c>
      <c r="FE319" s="59">
        <v>0.97712886209495098</v>
      </c>
      <c r="FF319" s="25">
        <v>19480</v>
      </c>
      <c r="FG319" s="25">
        <v>7592</v>
      </c>
      <c r="FH319" s="25">
        <v>11183</v>
      </c>
      <c r="FI319" s="18">
        <v>705</v>
      </c>
      <c r="FJ319" s="23">
        <f t="shared" si="991"/>
        <v>3.6190965092402466E-2</v>
      </c>
      <c r="FK319" s="23">
        <f t="shared" si="992"/>
        <v>0.57407597535934296</v>
      </c>
      <c r="FL319" s="36">
        <f t="shared" si="993"/>
        <v>10.768794326241135</v>
      </c>
      <c r="FM319" s="25">
        <v>9889</v>
      </c>
      <c r="FN319" s="25">
        <v>3789</v>
      </c>
      <c r="FO319" s="17">
        <f t="shared" si="994"/>
        <v>0.3831529982809182</v>
      </c>
      <c r="FP319" s="25">
        <v>5751</v>
      </c>
      <c r="FQ319" s="17">
        <f t="shared" si="995"/>
        <v>0.58155526342400643</v>
      </c>
      <c r="FR319" s="18">
        <v>349</v>
      </c>
      <c r="FS319" s="17">
        <f t="shared" si="996"/>
        <v>3.5291738295075335E-2</v>
      </c>
      <c r="FT319" s="25">
        <v>9591</v>
      </c>
      <c r="FU319" s="25">
        <v>3803</v>
      </c>
      <c r="FV319" s="25">
        <v>5432</v>
      </c>
      <c r="FW319" s="17">
        <f t="shared" si="997"/>
        <v>3.7118131581691166E-2</v>
      </c>
      <c r="FX319" s="17">
        <f t="shared" si="998"/>
        <v>0.56636429986445624</v>
      </c>
      <c r="FY319" s="18">
        <v>356</v>
      </c>
      <c r="FZ319" s="25">
        <v>24836</v>
      </c>
      <c r="GA319" s="18">
        <v>1304</v>
      </c>
      <c r="GB319" s="25">
        <v>15830</v>
      </c>
      <c r="GC319" s="25">
        <v>4465</v>
      </c>
      <c r="GD319" s="18">
        <v>1905</v>
      </c>
      <c r="GE319" s="18">
        <v>66</v>
      </c>
      <c r="GF319" s="18">
        <v>1119</v>
      </c>
      <c r="GG319" s="18">
        <v>23</v>
      </c>
      <c r="GH319" s="18">
        <v>23</v>
      </c>
      <c r="GI319" s="18">
        <v>101</v>
      </c>
      <c r="GJ319" s="10">
        <f t="shared" si="999"/>
        <v>1304</v>
      </c>
      <c r="GK319" s="10">
        <f t="shared" si="1129"/>
        <v>23532</v>
      </c>
      <c r="GL319" s="10">
        <f t="shared" si="1130"/>
        <v>7701.9999999999991</v>
      </c>
      <c r="GM319" s="10">
        <f t="shared" si="1000"/>
        <v>17134</v>
      </c>
      <c r="GN319" s="10">
        <f t="shared" si="1131"/>
        <v>3237</v>
      </c>
      <c r="GO319" s="17">
        <f t="shared" si="1001"/>
        <v>5.2504429054598165E-2</v>
      </c>
      <c r="GP319" s="17">
        <f t="shared" si="1132"/>
        <v>0.94749557094540182</v>
      </c>
      <c r="GQ319" s="17">
        <f t="shared" si="1133"/>
        <v>0.31011435013689803</v>
      </c>
      <c r="GR319" s="17">
        <f t="shared" si="1134"/>
        <v>0.13033499758415204</v>
      </c>
      <c r="GS319" s="17">
        <f t="shared" si="1002"/>
        <v>0.62880496054114987</v>
      </c>
      <c r="GT319" s="25">
        <v>12690</v>
      </c>
      <c r="GU319" s="18">
        <v>509</v>
      </c>
      <c r="GV319" s="25">
        <v>7632</v>
      </c>
      <c r="GW319" s="25">
        <v>2706</v>
      </c>
      <c r="GX319" s="18">
        <v>1162</v>
      </c>
      <c r="GY319" s="18">
        <v>40</v>
      </c>
      <c r="GZ319" s="18">
        <v>555</v>
      </c>
      <c r="HA319" s="18">
        <v>10</v>
      </c>
      <c r="HB319" s="18">
        <v>17</v>
      </c>
      <c r="HC319" s="18">
        <v>59</v>
      </c>
      <c r="HD319" s="23">
        <f t="shared" si="1003"/>
        <v>4.0110323089046496E-2</v>
      </c>
      <c r="HE319" s="23">
        <f t="shared" si="1004"/>
        <v>0.9598896769109535</v>
      </c>
      <c r="HF319" s="23">
        <f t="shared" si="1005"/>
        <v>0.35847123719464147</v>
      </c>
      <c r="HG319" s="23">
        <f t="shared" si="1006"/>
        <v>0.14523246650906224</v>
      </c>
      <c r="HH319" s="25">
        <v>12146</v>
      </c>
      <c r="HI319" s="18">
        <v>795</v>
      </c>
      <c r="HJ319" s="25">
        <v>8198</v>
      </c>
      <c r="HK319" s="25">
        <v>1759</v>
      </c>
      <c r="HL319" s="18">
        <v>743</v>
      </c>
      <c r="HM319" s="18">
        <v>26</v>
      </c>
      <c r="HN319" s="18">
        <v>564</v>
      </c>
      <c r="HO319" s="18">
        <v>13</v>
      </c>
      <c r="HP319" s="18">
        <v>6</v>
      </c>
      <c r="HQ319" s="18">
        <v>42</v>
      </c>
      <c r="HR319" s="23">
        <f t="shared" si="1007"/>
        <v>6.5453647291289316E-2</v>
      </c>
      <c r="HS319" s="23">
        <f t="shared" si="1008"/>
        <v>0.93454635270871067</v>
      </c>
      <c r="HT319" s="80">
        <f t="shared" si="1009"/>
        <v>0.25959163510620781</v>
      </c>
      <c r="HU319" s="27">
        <v>38580</v>
      </c>
      <c r="HV319" s="18">
        <v>929</v>
      </c>
      <c r="HW319" s="25">
        <v>4321</v>
      </c>
      <c r="HX319" s="18">
        <v>1199</v>
      </c>
      <c r="HY319" s="25">
        <v>11280</v>
      </c>
      <c r="HZ319" s="25">
        <v>5394</v>
      </c>
      <c r="IA319" s="18">
        <v>944</v>
      </c>
      <c r="IB319" s="18">
        <v>70</v>
      </c>
      <c r="IC319" s="25">
        <v>5051</v>
      </c>
      <c r="ID319" s="25">
        <v>6766</v>
      </c>
      <c r="IE319" s="25">
        <v>1739</v>
      </c>
      <c r="IF319" s="18">
        <v>234</v>
      </c>
      <c r="IG319" s="18">
        <v>653</v>
      </c>
      <c r="IH319" s="17">
        <f t="shared" si="1010"/>
        <v>0.31518921721099014</v>
      </c>
      <c r="II319" s="17">
        <f t="shared" si="1011"/>
        <v>0.13981337480559874</v>
      </c>
      <c r="IJ319" s="30">
        <f t="shared" si="1012"/>
        <v>7.152391546162403</v>
      </c>
      <c r="IK319" s="17">
        <f t="shared" si="1084"/>
        <v>9.7772329274264422E-2</v>
      </c>
      <c r="IL319" s="25">
        <v>19939</v>
      </c>
      <c r="IM319" s="25">
        <v>502</v>
      </c>
      <c r="IN319" s="25">
        <v>3018</v>
      </c>
      <c r="IO319" s="25">
        <v>866</v>
      </c>
      <c r="IP319" s="25">
        <v>8456</v>
      </c>
      <c r="IQ319" s="25">
        <v>2353</v>
      </c>
      <c r="IR319" s="25">
        <v>686</v>
      </c>
      <c r="IS319" s="18">
        <v>46</v>
      </c>
      <c r="IT319" s="25">
        <v>2480</v>
      </c>
      <c r="IU319" s="25">
        <v>279</v>
      </c>
      <c r="IV319" s="25">
        <v>677</v>
      </c>
      <c r="IW319" s="18">
        <v>94</v>
      </c>
      <c r="IX319" s="25">
        <v>482</v>
      </c>
      <c r="IY319" s="17">
        <f t="shared" si="1013"/>
        <v>0.79647926174833239</v>
      </c>
      <c r="IZ319" s="25">
        <v>18641</v>
      </c>
      <c r="JA319" s="18">
        <v>427</v>
      </c>
      <c r="JB319" s="25">
        <v>1303</v>
      </c>
      <c r="JC319" s="18">
        <v>333</v>
      </c>
      <c r="JD319" s="25">
        <v>2824</v>
      </c>
      <c r="JE319" s="25">
        <v>3041</v>
      </c>
      <c r="JF319" s="18">
        <v>258</v>
      </c>
      <c r="JG319" s="18">
        <v>24</v>
      </c>
      <c r="JH319" s="25">
        <v>2571</v>
      </c>
      <c r="JI319" s="25">
        <v>6487</v>
      </c>
      <c r="JJ319" s="25">
        <v>1062</v>
      </c>
      <c r="JK319" s="18">
        <v>140</v>
      </c>
      <c r="JL319" s="18">
        <v>171</v>
      </c>
      <c r="JM319" s="80">
        <f t="shared" si="1014"/>
        <v>0.43913953114103321</v>
      </c>
      <c r="JN319" s="27">
        <v>38580</v>
      </c>
      <c r="JO319" s="25">
        <v>30283</v>
      </c>
      <c r="JP319" s="18">
        <v>13</v>
      </c>
      <c r="JQ319" s="18">
        <v>53</v>
      </c>
      <c r="JR319" s="18">
        <v>104</v>
      </c>
      <c r="JS319" s="18">
        <v>162</v>
      </c>
      <c r="JT319" s="18">
        <v>111</v>
      </c>
      <c r="JU319" s="18">
        <v>1</v>
      </c>
      <c r="JV319" s="18">
        <v>13</v>
      </c>
      <c r="JW319" s="25">
        <v>7840</v>
      </c>
      <c r="JX319" s="17">
        <f t="shared" si="1015"/>
        <v>0.20321410057024364</v>
      </c>
      <c r="JY319" s="17">
        <f t="shared" si="1016"/>
        <v>0.79678589942975631</v>
      </c>
      <c r="JZ319" s="25">
        <v>2825</v>
      </c>
      <c r="KA319" s="25">
        <v>2549</v>
      </c>
      <c r="KB319" s="18">
        <v>0</v>
      </c>
      <c r="KC319" s="18">
        <v>1</v>
      </c>
      <c r="KD319" s="18">
        <v>5</v>
      </c>
      <c r="KE319" s="18">
        <v>23</v>
      </c>
      <c r="KF319" s="18">
        <v>0</v>
      </c>
      <c r="KG319" s="18">
        <v>0</v>
      </c>
      <c r="KH319" s="18">
        <v>0</v>
      </c>
      <c r="KI319" s="25">
        <v>247</v>
      </c>
      <c r="KJ319" s="17">
        <f t="shared" si="1017"/>
        <v>8.7433628318584075E-2</v>
      </c>
      <c r="KK319" s="25">
        <v>35755</v>
      </c>
      <c r="KL319" s="25">
        <v>27734</v>
      </c>
      <c r="KM319" s="18">
        <v>13</v>
      </c>
      <c r="KN319" s="18">
        <v>52</v>
      </c>
      <c r="KO319" s="18">
        <v>99</v>
      </c>
      <c r="KP319" s="18">
        <v>139</v>
      </c>
      <c r="KQ319" s="18">
        <v>111</v>
      </c>
      <c r="KR319" s="18">
        <v>1</v>
      </c>
      <c r="KS319" s="18">
        <v>13</v>
      </c>
      <c r="KT319" s="25">
        <v>7593</v>
      </c>
      <c r="KU319" s="69">
        <f t="shared" si="1136"/>
        <v>0.2123619074255349</v>
      </c>
      <c r="KV319" s="27">
        <v>47398</v>
      </c>
      <c r="KW319" s="25">
        <v>45425</v>
      </c>
      <c r="KX319" s="25">
        <v>1973</v>
      </c>
      <c r="KY319" s="59">
        <v>4.162622895480822E-2</v>
      </c>
      <c r="KZ319" s="18">
        <v>1197</v>
      </c>
      <c r="LA319" s="18">
        <v>653</v>
      </c>
      <c r="LB319" s="18">
        <v>866</v>
      </c>
      <c r="LC319" s="18">
        <v>909</v>
      </c>
      <c r="LD319" s="25">
        <v>24494</v>
      </c>
      <c r="LE319" s="25">
        <v>23619</v>
      </c>
      <c r="LF319" s="25">
        <v>875</v>
      </c>
      <c r="LG319" s="59">
        <v>3.5723034212460196E-2</v>
      </c>
      <c r="LH319" s="25">
        <v>22904</v>
      </c>
      <c r="LI319" s="25">
        <v>21806</v>
      </c>
      <c r="LJ319" s="25">
        <v>1098</v>
      </c>
      <c r="LK319" s="35">
        <v>4.7939224589591344E-2</v>
      </c>
      <c r="LL319" s="27">
        <v>8632</v>
      </c>
      <c r="LM319" s="18">
        <v>166</v>
      </c>
      <c r="LN319" s="25">
        <v>7809</v>
      </c>
      <c r="LO319" s="18">
        <v>192</v>
      </c>
      <c r="LP319" s="18">
        <v>29</v>
      </c>
      <c r="LQ319" s="18">
        <v>5</v>
      </c>
      <c r="LR319" s="18">
        <v>431</v>
      </c>
      <c r="LS319" s="23">
        <f t="shared" si="1018"/>
        <v>4.9930491195551437E-2</v>
      </c>
      <c r="LT319" s="23">
        <f t="shared" si="1019"/>
        <v>0.95006950880444851</v>
      </c>
      <c r="LU319" s="17">
        <f t="shared" si="1020"/>
        <v>0.92388785912882299</v>
      </c>
      <c r="LV319" s="25">
        <v>8632</v>
      </c>
      <c r="LW319" s="18">
        <v>266</v>
      </c>
      <c r="LX319" s="25">
        <v>6962</v>
      </c>
      <c r="LY319" s="18">
        <v>513</v>
      </c>
      <c r="LZ319" s="18">
        <v>59</v>
      </c>
      <c r="MA319" s="18">
        <v>34</v>
      </c>
      <c r="MB319" s="18">
        <v>744</v>
      </c>
      <c r="MC319" s="18">
        <v>22</v>
      </c>
      <c r="MD319" s="18">
        <v>5</v>
      </c>
      <c r="ME319" s="18">
        <v>0</v>
      </c>
      <c r="MF319" s="18">
        <v>27</v>
      </c>
      <c r="MG319" s="17">
        <f t="shared" si="1021"/>
        <v>9.2678405931417976E-2</v>
      </c>
      <c r="MH319" s="17">
        <f t="shared" si="1022"/>
        <v>0.89735866543095455</v>
      </c>
      <c r="MI319" s="25">
        <v>8632</v>
      </c>
      <c r="MJ319" s="18">
        <v>265</v>
      </c>
      <c r="MK319" s="25">
        <v>6875</v>
      </c>
      <c r="ML319" s="18">
        <v>503</v>
      </c>
      <c r="MM319" s="18">
        <v>56</v>
      </c>
      <c r="MN319" s="18">
        <v>34</v>
      </c>
      <c r="MO319" s="18">
        <v>850</v>
      </c>
      <c r="MP319" s="18">
        <v>22</v>
      </c>
      <c r="MQ319" s="18">
        <v>0</v>
      </c>
      <c r="MR319" s="18">
        <v>0</v>
      </c>
      <c r="MS319" s="18">
        <v>27</v>
      </c>
      <c r="MT319" s="17">
        <f t="shared" si="1023"/>
        <v>0.8879749768303985</v>
      </c>
      <c r="MU319" s="69">
        <f t="shared" si="1024"/>
        <v>0.91062326227988877</v>
      </c>
      <c r="MV319" s="27">
        <v>8632</v>
      </c>
      <c r="MW319" s="18">
        <v>302</v>
      </c>
      <c r="MX319" s="18">
        <v>28</v>
      </c>
      <c r="MY319" s="25">
        <v>1753</v>
      </c>
      <c r="MZ319" s="25">
        <v>1433</v>
      </c>
      <c r="NA319" s="25">
        <v>1229</v>
      </c>
      <c r="NB319" s="18">
        <v>6</v>
      </c>
      <c r="NC319" s="25">
        <v>3866</v>
      </c>
      <c r="ND319" s="18">
        <v>15</v>
      </c>
      <c r="NE319" s="17">
        <f t="shared" si="1025"/>
        <v>3.4986098239110287E-2</v>
      </c>
      <c r="NF319" s="10">
        <f t="shared" si="1026"/>
        <v>1441.8820667284524</v>
      </c>
      <c r="NG319" s="17">
        <f t="shared" si="1027"/>
        <v>0.62523169601482853</v>
      </c>
      <c r="NH319" s="25">
        <v>8632</v>
      </c>
      <c r="NI319" s="18">
        <v>8</v>
      </c>
      <c r="NJ319" s="18">
        <v>2</v>
      </c>
      <c r="NK319" s="18">
        <v>2</v>
      </c>
      <c r="NL319" s="18">
        <v>5</v>
      </c>
      <c r="NM319" s="25">
        <v>7469</v>
      </c>
      <c r="NN319" s="25">
        <v>1120</v>
      </c>
      <c r="NO319" s="18">
        <v>23</v>
      </c>
      <c r="NP319" s="18">
        <v>3</v>
      </c>
      <c r="NQ319" s="32">
        <v>0</v>
      </c>
      <c r="NR319" s="27">
        <v>8632</v>
      </c>
      <c r="NS319" s="37">
        <f t="shared" si="1028"/>
        <v>1.659059314179796</v>
      </c>
      <c r="NT319" s="37">
        <f t="shared" si="1029"/>
        <v>0.44767496162912107</v>
      </c>
      <c r="NU319" s="37">
        <f t="shared" si="1030"/>
        <v>0.60275120452482367</v>
      </c>
      <c r="NV319" s="17">
        <f t="shared" si="1031"/>
        <v>0.1223953976535101</v>
      </c>
      <c r="NW319" s="10">
        <f t="shared" si="1032"/>
        <v>2515</v>
      </c>
      <c r="NX319" s="17">
        <f t="shared" si="1033"/>
        <v>0.29135773864689529</v>
      </c>
      <c r="NY319" s="19">
        <f t="shared" si="1034"/>
        <v>4.5324298509614516E-2</v>
      </c>
      <c r="NZ319" s="25">
        <v>3880</v>
      </c>
      <c r="OA319" s="25">
        <v>6117</v>
      </c>
      <c r="OB319" s="18">
        <v>628</v>
      </c>
      <c r="OC319" s="25">
        <v>3389</v>
      </c>
      <c r="OD319" s="18">
        <v>142</v>
      </c>
      <c r="OE319" s="18">
        <v>165</v>
      </c>
      <c r="OF319" s="17">
        <f t="shared" si="1035"/>
        <v>0.39260889712696939</v>
      </c>
      <c r="OG319" s="17">
        <f t="shared" si="1036"/>
        <v>0.44949026876737719</v>
      </c>
      <c r="OH319" s="17">
        <f t="shared" si="1037"/>
        <v>0.70864226135310471</v>
      </c>
      <c r="OI319" s="69">
        <f t="shared" si="1038"/>
        <v>1.911492122335496E-2</v>
      </c>
      <c r="OJ319" s="27">
        <v>8632</v>
      </c>
      <c r="OK319" s="18">
        <v>798</v>
      </c>
      <c r="OL319" s="25">
        <v>7518</v>
      </c>
      <c r="OM319" s="25">
        <v>3277</v>
      </c>
      <c r="ON319" s="18">
        <v>529</v>
      </c>
      <c r="OO319" s="18">
        <v>291</v>
      </c>
      <c r="OP319" s="18">
        <v>495</v>
      </c>
      <c r="OQ319" s="25">
        <v>5432</v>
      </c>
      <c r="OR319" s="69">
        <f t="shared" si="1039"/>
        <v>1.082020389249305</v>
      </c>
      <c r="OS319" s="22">
        <v>12600</v>
      </c>
      <c r="OT319" s="22">
        <v>12600</v>
      </c>
      <c r="OU319" s="38">
        <f t="shared" si="1138"/>
        <v>0.31585280256693071</v>
      </c>
      <c r="OV319" s="39">
        <v>0.8238928571428572</v>
      </c>
      <c r="OW319" s="22">
        <v>1038105</v>
      </c>
      <c r="OX319" s="36">
        <f t="shared" si="1139"/>
        <v>42477180.390000001</v>
      </c>
      <c r="OY319" s="36">
        <f t="shared" si="1140"/>
        <v>853705.20483195409</v>
      </c>
      <c r="OZ319" s="22">
        <v>285</v>
      </c>
      <c r="PA319" s="22">
        <v>285</v>
      </c>
      <c r="PB319" s="38">
        <f t="shared" si="1141"/>
        <v>7.1442895818710521E-3</v>
      </c>
      <c r="PC319" s="39">
        <v>0.49729824561403513</v>
      </c>
      <c r="PD319" s="22">
        <v>14173</v>
      </c>
      <c r="PE319" s="40">
        <f t="shared" si="1040"/>
        <v>579930.81400000001</v>
      </c>
      <c r="PF319" s="36">
        <f t="shared" si="1041"/>
        <v>87539.709839946576</v>
      </c>
      <c r="PG319" s="22">
        <v>3245</v>
      </c>
      <c r="PH319" s="22">
        <v>3245</v>
      </c>
      <c r="PI319" s="38">
        <f t="shared" si="1142"/>
        <v>8.1344630502356366E-2</v>
      </c>
      <c r="PJ319" s="39">
        <v>0.11554699537750386</v>
      </c>
      <c r="PK319" s="22">
        <v>37495</v>
      </c>
      <c r="PL319" s="41">
        <f t="shared" si="1042"/>
        <v>1534220.41</v>
      </c>
      <c r="PM319" s="36">
        <f t="shared" si="1043"/>
        <v>265267.80113716843</v>
      </c>
      <c r="PN319" s="22">
        <v>1802</v>
      </c>
      <c r="PO319" s="22">
        <v>1802</v>
      </c>
      <c r="PP319" s="38">
        <f t="shared" si="1143"/>
        <v>4.517196430361977E-2</v>
      </c>
      <c r="PQ319" s="39">
        <v>0.63770810210876805</v>
      </c>
      <c r="PR319" s="22">
        <v>114915</v>
      </c>
      <c r="PS319" s="41">
        <f t="shared" si="1044"/>
        <v>4702091.97</v>
      </c>
      <c r="PT319" s="36">
        <f t="shared" si="1045"/>
        <v>236275.26759879402</v>
      </c>
      <c r="PU319" s="22">
        <v>300</v>
      </c>
      <c r="PV319" s="22">
        <v>300</v>
      </c>
      <c r="PW319" s="38">
        <f t="shared" si="1144"/>
        <v>7.5203048230221602E-3</v>
      </c>
      <c r="PX319" s="39">
        <v>0.25</v>
      </c>
      <c r="PY319" s="22">
        <v>7500</v>
      </c>
      <c r="PZ319" s="36">
        <f t="shared" si="1046"/>
        <v>45770.016794480078</v>
      </c>
      <c r="QA319" s="22"/>
      <c r="QB319" s="22"/>
      <c r="QC319" s="39">
        <v>0</v>
      </c>
      <c r="QD319" s="22"/>
      <c r="QE319" s="22">
        <f t="shared" si="1047"/>
        <v>0</v>
      </c>
      <c r="QF319" s="22"/>
      <c r="QG319" s="22">
        <v>21625</v>
      </c>
      <c r="QH319" s="22">
        <v>21625</v>
      </c>
      <c r="QI319" s="38">
        <f t="shared" si="1145"/>
        <v>0.54208863932618068</v>
      </c>
      <c r="QJ319" s="39">
        <v>0.2313350289017341</v>
      </c>
      <c r="QK319" s="22">
        <v>500262</v>
      </c>
      <c r="QL319" s="42">
        <f t="shared" si="1048"/>
        <v>57.630182400000002</v>
      </c>
      <c r="QM319" s="22">
        <f t="shared" si="1146"/>
        <v>35</v>
      </c>
      <c r="QN319" s="22"/>
      <c r="QO319" s="22"/>
      <c r="QP319" s="38">
        <f t="shared" si="1147"/>
        <v>0</v>
      </c>
      <c r="QQ319" s="39">
        <v>0</v>
      </c>
      <c r="QR319" s="22"/>
      <c r="QS319" s="36">
        <f t="shared" si="1049"/>
        <v>0</v>
      </c>
      <c r="QT319" s="22">
        <v>35</v>
      </c>
      <c r="QU319" s="22">
        <v>35</v>
      </c>
      <c r="QV319" s="38">
        <f t="shared" si="1148"/>
        <v>8.7736889601925197E-4</v>
      </c>
      <c r="QW319" s="39">
        <v>8.5142857142857145E-2</v>
      </c>
      <c r="QX319" s="22">
        <v>298</v>
      </c>
      <c r="QY319" s="36">
        <f t="shared" si="1050"/>
        <v>8229.2952388660688</v>
      </c>
      <c r="QZ319" s="22"/>
      <c r="RA319" s="22"/>
      <c r="RB319" s="38">
        <f t="shared" si="1149"/>
        <v>0</v>
      </c>
      <c r="RC319" s="39">
        <v>0</v>
      </c>
      <c r="RD319" s="22"/>
      <c r="RE319" s="36">
        <f t="shared" si="1051"/>
        <v>0</v>
      </c>
      <c r="RF319" s="10">
        <f t="shared" si="1150"/>
        <v>39892</v>
      </c>
      <c r="RG319" s="10">
        <f t="shared" si="1151"/>
        <v>39892</v>
      </c>
      <c r="RH319" s="17">
        <f t="shared" si="1152"/>
        <v>5.1307180715949446E-2</v>
      </c>
      <c r="RI319" s="17">
        <f t="shared" si="1153"/>
        <v>1.1722024523984488E-3</v>
      </c>
      <c r="RJ319" s="17">
        <f t="shared" si="1154"/>
        <v>0.57033643914468091</v>
      </c>
      <c r="RK319" s="17">
        <f t="shared" si="1155"/>
        <v>5.8482818320993508E-2</v>
      </c>
      <c r="RL319" s="17">
        <f t="shared" si="1156"/>
        <v>0.15784886166505058</v>
      </c>
      <c r="RM319" s="17">
        <f t="shared" si="1157"/>
        <v>3.0577661059586092E-2</v>
      </c>
      <c r="RN319" s="17">
        <f t="shared" si="1158"/>
        <v>0</v>
      </c>
      <c r="RO319" s="17">
        <f t="shared" si="1159"/>
        <v>5.4977607218981714E-3</v>
      </c>
      <c r="RP319" s="17">
        <f t="shared" si="1160"/>
        <v>0</v>
      </c>
      <c r="RQ319" s="17">
        <f t="shared" si="1161"/>
        <v>3.850110416480876E-5</v>
      </c>
      <c r="RR319" s="36">
        <f t="shared" si="1162"/>
        <v>1496844.9256236092</v>
      </c>
      <c r="RS319" s="36">
        <f t="shared" si="1163"/>
        <v>31.580339373467428</v>
      </c>
      <c r="RT319" s="10">
        <f t="shared" si="1164"/>
        <v>0</v>
      </c>
      <c r="RU319" s="17">
        <f t="shared" si="1165"/>
        <v>0</v>
      </c>
      <c r="RV319" s="37">
        <f t="shared" si="1166"/>
        <v>1.1881580266720144</v>
      </c>
      <c r="RW319" s="36">
        <f t="shared" si="1167"/>
        <v>0.8416388877167813</v>
      </c>
      <c r="RX319" s="85">
        <v>-0.41541250000000002</v>
      </c>
      <c r="RY319" s="93">
        <v>206</v>
      </c>
      <c r="RZ319" s="43" t="b">
        <v>0</v>
      </c>
      <c r="SA319" s="18" t="b">
        <v>0</v>
      </c>
      <c r="SB319" s="18" t="b">
        <v>0</v>
      </c>
      <c r="SC319" s="18" t="b">
        <v>0</v>
      </c>
      <c r="SD319" s="18" t="b">
        <v>0</v>
      </c>
      <c r="SE319" s="32" t="b">
        <v>1</v>
      </c>
      <c r="SF319" s="43" t="b">
        <v>0</v>
      </c>
      <c r="SG319" s="18" t="b">
        <v>0</v>
      </c>
      <c r="SH319" s="18"/>
      <c r="SI319" s="18"/>
      <c r="SJ319" s="18"/>
      <c r="SK319" s="18"/>
      <c r="SL319" s="18"/>
      <c r="SM319" s="18"/>
      <c r="SN319" s="18"/>
      <c r="SO319" s="18"/>
      <c r="SP319" s="18"/>
      <c r="SQ319" s="17">
        <f t="shared" si="1052"/>
        <v>0</v>
      </c>
      <c r="SR319" s="17">
        <f t="shared" si="1053"/>
        <v>0</v>
      </c>
      <c r="SS319" s="17">
        <f t="shared" si="1054"/>
        <v>0</v>
      </c>
      <c r="ST319" s="17">
        <f t="shared" si="1055"/>
        <v>0</v>
      </c>
      <c r="SU319" s="17">
        <f t="shared" si="1056"/>
        <v>0</v>
      </c>
      <c r="SV319" s="17">
        <f t="shared" si="1127"/>
        <v>0</v>
      </c>
      <c r="SW319" s="17">
        <f t="shared" si="1057"/>
        <v>0</v>
      </c>
      <c r="SX319" s="17">
        <f t="shared" si="1058"/>
        <v>0</v>
      </c>
      <c r="SY319" s="17">
        <f t="shared" si="1059"/>
        <v>0</v>
      </c>
      <c r="SZ319" s="17">
        <f t="shared" si="1060"/>
        <v>0</v>
      </c>
      <c r="TA319" s="17">
        <f t="shared" si="1061"/>
        <v>0</v>
      </c>
      <c r="TB319" s="24">
        <f t="shared" si="1137"/>
        <v>620</v>
      </c>
      <c r="TC319" s="69">
        <f t="shared" si="1063"/>
        <v>1</v>
      </c>
      <c r="TD319" s="17">
        <f t="shared" si="1085"/>
        <v>2.6014568158168575E-6</v>
      </c>
      <c r="TE319" s="95"/>
      <c r="TF319" s="71"/>
      <c r="TG319" s="71"/>
      <c r="TH319" s="71"/>
      <c r="TI319" s="71"/>
      <c r="TJ319" s="71"/>
      <c r="TK319" s="71">
        <v>44</v>
      </c>
      <c r="TL319" s="71"/>
      <c r="TM319" s="71">
        <v>1</v>
      </c>
      <c r="TN319" s="71"/>
      <c r="TO319" s="71"/>
      <c r="TP319" s="71"/>
      <c r="TQ319" s="71"/>
      <c r="TR319" s="72"/>
      <c r="TS319" s="72"/>
      <c r="TT319" s="72"/>
      <c r="TU319" s="72"/>
      <c r="TV319" s="72"/>
      <c r="TW319" s="72"/>
      <c r="TX319" s="72"/>
      <c r="TY319" s="72">
        <v>1</v>
      </c>
      <c r="TZ319" s="72">
        <v>87</v>
      </c>
      <c r="UA319" s="72"/>
      <c r="UB319" s="72"/>
      <c r="UC319" s="72"/>
      <c r="UD319" s="72"/>
      <c r="UE319" s="72"/>
      <c r="UF319" s="72"/>
      <c r="UG319" s="72">
        <v>1</v>
      </c>
      <c r="UH319" s="72"/>
      <c r="UI319" s="72"/>
      <c r="UJ319" s="73"/>
      <c r="UK319" s="73"/>
      <c r="UL319" s="73"/>
      <c r="UM319" s="73"/>
      <c r="UN319" s="73">
        <v>2</v>
      </c>
      <c r="UO319" s="73"/>
      <c r="UP319" s="73"/>
      <c r="UQ319" s="73"/>
      <c r="UR319" s="73">
        <v>94</v>
      </c>
      <c r="US319" s="73"/>
      <c r="UT319" s="73"/>
      <c r="UU319" s="73"/>
      <c r="UV319" s="73"/>
      <c r="UW319" s="73"/>
      <c r="UX319" s="73"/>
      <c r="UY319" s="73"/>
      <c r="UZ319" s="73"/>
      <c r="VA319" s="73"/>
      <c r="VB319" s="73"/>
      <c r="VC319" s="73"/>
      <c r="VD319" s="73"/>
      <c r="VE319" s="73"/>
      <c r="VF319" s="73">
        <v>1</v>
      </c>
      <c r="VG319" s="73"/>
      <c r="VH319" s="73"/>
      <c r="VI319" s="73"/>
      <c r="VJ319" s="73">
        <v>95</v>
      </c>
      <c r="VK319" s="73"/>
      <c r="VL319" s="73"/>
      <c r="VM319" s="73"/>
      <c r="VN319" s="73"/>
      <c r="VO319" s="73"/>
      <c r="VP319" s="73">
        <v>1</v>
      </c>
      <c r="VQ319" s="73"/>
      <c r="VR319" s="73"/>
      <c r="VS319" s="73"/>
      <c r="VT319" s="73"/>
      <c r="VU319" s="73"/>
      <c r="VV319" s="73"/>
      <c r="VW319" s="73">
        <v>2</v>
      </c>
      <c r="VX319" s="73"/>
      <c r="VY319" s="73"/>
      <c r="VZ319" s="73"/>
      <c r="WA319" s="73">
        <v>84</v>
      </c>
      <c r="WB319" s="73"/>
      <c r="WC319" s="73"/>
      <c r="WD319" s="73"/>
      <c r="WE319" s="73"/>
      <c r="WF319" s="73"/>
      <c r="WG319" s="73"/>
      <c r="WH319" s="73"/>
      <c r="WI319" s="73"/>
      <c r="WJ319" s="73"/>
      <c r="WK319" s="73"/>
      <c r="WL319" s="73"/>
      <c r="WM319" s="73"/>
      <c r="WN319" s="73"/>
      <c r="WO319" s="22">
        <f t="shared" si="1064"/>
        <v>0</v>
      </c>
      <c r="WP319" s="22">
        <f t="shared" si="1065"/>
        <v>0</v>
      </c>
      <c r="WQ319" s="22">
        <f t="shared" si="1066"/>
        <v>0</v>
      </c>
      <c r="WR319" s="22">
        <f t="shared" si="1067"/>
        <v>0</v>
      </c>
      <c r="WS319" s="22">
        <f t="shared" si="1068"/>
        <v>5</v>
      </c>
      <c r="WT319" s="22">
        <f t="shared" si="1069"/>
        <v>0</v>
      </c>
      <c r="WU319" s="22">
        <f t="shared" si="1070"/>
        <v>0</v>
      </c>
      <c r="WV319" s="22">
        <f t="shared" si="1071"/>
        <v>1</v>
      </c>
      <c r="WW319" s="22">
        <f t="shared" si="1072"/>
        <v>404</v>
      </c>
      <c r="WX319" s="22">
        <f t="shared" si="1073"/>
        <v>0</v>
      </c>
      <c r="WY319" s="22">
        <f t="shared" si="1074"/>
        <v>1</v>
      </c>
      <c r="WZ319" s="22">
        <f t="shared" si="1075"/>
        <v>0</v>
      </c>
      <c r="XA319" s="22">
        <f t="shared" si="1076"/>
        <v>0</v>
      </c>
      <c r="XB319" s="22">
        <f t="shared" si="1077"/>
        <v>0</v>
      </c>
      <c r="XC319" s="22">
        <f t="shared" si="1078"/>
        <v>0</v>
      </c>
      <c r="XD319" s="22">
        <f t="shared" si="1079"/>
        <v>0</v>
      </c>
      <c r="XE319" s="22">
        <f t="shared" si="1080"/>
        <v>2</v>
      </c>
      <c r="XF319" s="22">
        <f t="shared" si="1081"/>
        <v>0</v>
      </c>
      <c r="XG319" s="93">
        <f t="shared" si="1082"/>
        <v>0</v>
      </c>
    </row>
    <row r="320" spans="1:631" ht="17.100000000000001" customHeight="1" x14ac:dyDescent="0.2">
      <c r="A320" s="101"/>
      <c r="B320" s="27" t="s">
        <v>560</v>
      </c>
      <c r="C320" s="535" t="s">
        <v>561</v>
      </c>
      <c r="D320" s="25" t="s">
        <v>619</v>
      </c>
      <c r="E320" s="535" t="s">
        <v>620</v>
      </c>
      <c r="F320" s="25" t="s">
        <v>634</v>
      </c>
      <c r="G320" s="535" t="s">
        <v>635</v>
      </c>
      <c r="H320" s="25">
        <v>28</v>
      </c>
      <c r="I320" s="28">
        <v>3</v>
      </c>
      <c r="J320" s="17">
        <f t="shared" si="948"/>
        <v>0.29344006247559545</v>
      </c>
      <c r="K320" s="17">
        <f t="shared" si="949"/>
        <v>0.251854744240531</v>
      </c>
      <c r="L320" s="17">
        <f t="shared" si="950"/>
        <v>3.3657412561343733E-2</v>
      </c>
      <c r="M320" s="17">
        <f t="shared" si="951"/>
        <v>5.1622886947674168E-2</v>
      </c>
      <c r="N320" s="17">
        <f t="shared" si="952"/>
        <v>0.18259257113055571</v>
      </c>
      <c r="O320" s="17">
        <f t="shared" si="953"/>
        <v>0.10881166211115449</v>
      </c>
      <c r="P320" s="17">
        <f t="shared" si="954"/>
        <v>0.50309679702707477</v>
      </c>
      <c r="Q320" s="17">
        <f t="shared" si="955"/>
        <v>0.35359410380499934</v>
      </c>
      <c r="R320" s="69">
        <f t="shared" si="956"/>
        <v>0.4646171225691923</v>
      </c>
      <c r="S320" s="422">
        <f t="shared" si="957"/>
        <v>0.24925415142979121</v>
      </c>
      <c r="T320" s="17">
        <f t="shared" si="1083"/>
        <v>0.75074584857020876</v>
      </c>
      <c r="U320" s="10">
        <f t="shared" si="958"/>
        <v>28979.54050065863</v>
      </c>
      <c r="V320" s="32">
        <v>1</v>
      </c>
      <c r="W320" s="550">
        <f t="shared" si="959"/>
        <v>-0.96634258743865631</v>
      </c>
      <c r="X320" s="550">
        <f t="shared" si="960"/>
        <v>0.1381430403186801</v>
      </c>
      <c r="Y320" s="550">
        <f t="shared" si="961"/>
        <v>0.86185695968131992</v>
      </c>
      <c r="Z320" s="551">
        <f t="shared" si="962"/>
        <v>33268.54050065863</v>
      </c>
      <c r="AA320" s="426">
        <f t="shared" si="963"/>
        <v>0.1062666770290925</v>
      </c>
      <c r="AB320" s="59">
        <f t="shared" si="964"/>
        <v>0.56027938050409964</v>
      </c>
      <c r="AC320" s="59">
        <f t="shared" si="965"/>
        <v>0.52853914353595643</v>
      </c>
      <c r="AD320" s="59">
        <f t="shared" si="966"/>
        <v>0.18259257113055571</v>
      </c>
      <c r="AE320" s="59">
        <f t="shared" si="967"/>
        <v>0.64640589619500066</v>
      </c>
      <c r="AF320" s="59">
        <f t="shared" si="968"/>
        <v>0.54067421580111941</v>
      </c>
      <c r="AG320" s="59">
        <f t="shared" si="969"/>
        <v>0.76389431211766234</v>
      </c>
      <c r="AH320" s="59">
        <f t="shared" si="970"/>
        <v>0.10881166211115449</v>
      </c>
      <c r="AI320" s="59">
        <f t="shared" si="971"/>
        <v>0.25250553169334894</v>
      </c>
      <c r="AJ320" s="59">
        <f t="shared" si="972"/>
        <v>0.33437459325784197</v>
      </c>
      <c r="AK320" s="59">
        <f t="shared" si="973"/>
        <v>0.49690320297292517</v>
      </c>
      <c r="AL320" s="35">
        <f t="shared" si="974"/>
        <v>3.3657412561343733E-2</v>
      </c>
      <c r="AM320" s="27">
        <v>38601</v>
      </c>
      <c r="AN320" s="25">
        <v>18562</v>
      </c>
      <c r="AO320" s="25">
        <v>20039</v>
      </c>
      <c r="AP320" s="17">
        <f t="shared" si="975"/>
        <v>7.4973410863672673E-4</v>
      </c>
      <c r="AQ320" s="63">
        <v>92.629372723189789</v>
      </c>
      <c r="AR320" s="58">
        <v>2512.9951323999999</v>
      </c>
      <c r="AS320" s="24">
        <f t="shared" si="976"/>
        <v>15.360555021503233</v>
      </c>
      <c r="AT320" s="17">
        <f t="shared" si="1135"/>
        <v>1.3265529886524428E-2</v>
      </c>
      <c r="AU320" s="25">
        <v>37254</v>
      </c>
      <c r="AV320" s="25">
        <v>17495</v>
      </c>
      <c r="AW320" s="25">
        <v>19759</v>
      </c>
      <c r="AX320" s="25">
        <v>1347</v>
      </c>
      <c r="AY320" s="25">
        <v>1067</v>
      </c>
      <c r="AZ320" s="18">
        <v>280</v>
      </c>
      <c r="BA320" s="25">
        <v>4102</v>
      </c>
      <c r="BB320" s="25">
        <v>2090</v>
      </c>
      <c r="BC320" s="25">
        <v>2012</v>
      </c>
      <c r="BD320" s="63">
        <v>103.87673956262427</v>
      </c>
      <c r="BE320" s="25">
        <v>34499</v>
      </c>
      <c r="BF320" s="25">
        <v>16472</v>
      </c>
      <c r="BG320" s="25">
        <v>18027</v>
      </c>
      <c r="BH320" s="63">
        <v>91.374050036057028</v>
      </c>
      <c r="BI320" s="17">
        <v>0.1062666770290925</v>
      </c>
      <c r="BJ320" s="25">
        <v>14559</v>
      </c>
      <c r="BK320" s="25">
        <v>22523</v>
      </c>
      <c r="BL320" s="25">
        <v>1519</v>
      </c>
      <c r="BM320" s="17">
        <v>0.71384806642099174</v>
      </c>
      <c r="BN320" s="10">
        <f t="shared" si="977"/>
        <v>11045.750788083298</v>
      </c>
      <c r="BO320" s="29">
        <v>0.64640589619500066</v>
      </c>
      <c r="BP320" s="30">
        <f t="shared" si="978"/>
        <v>0.35359410380499934</v>
      </c>
      <c r="BQ320" s="31">
        <v>6.7442170225991207</v>
      </c>
      <c r="BR320" s="25">
        <v>24042</v>
      </c>
      <c r="BS320" s="25">
        <v>6329</v>
      </c>
      <c r="BT320" s="25">
        <v>15138</v>
      </c>
      <c r="BU320" s="25">
        <v>1980</v>
      </c>
      <c r="BV320" s="18">
        <v>312</v>
      </c>
      <c r="BW320" s="18">
        <v>283</v>
      </c>
      <c r="BX320" s="25">
        <v>7683</v>
      </c>
      <c r="BY320" s="25">
        <v>5860</v>
      </c>
      <c r="BZ320" s="25">
        <v>1823</v>
      </c>
      <c r="CA320" s="59">
        <v>0.23727710529740986</v>
      </c>
      <c r="CB320" s="25">
        <v>37254</v>
      </c>
      <c r="CC320" s="25">
        <v>1347</v>
      </c>
      <c r="CD320" s="17">
        <f t="shared" si="979"/>
        <v>3.6157191174102113E-2</v>
      </c>
      <c r="CE320" s="18">
        <v>232</v>
      </c>
      <c r="CF320" s="18">
        <v>723</v>
      </c>
      <c r="CG320" s="25">
        <v>1190</v>
      </c>
      <c r="CH320" s="25">
        <v>1442</v>
      </c>
      <c r="CI320" s="25">
        <v>1448</v>
      </c>
      <c r="CJ320" s="25">
        <v>1105</v>
      </c>
      <c r="CK320" s="18">
        <v>720</v>
      </c>
      <c r="CL320" s="18">
        <v>486</v>
      </c>
      <c r="CM320" s="18">
        <v>337</v>
      </c>
      <c r="CN320" s="26">
        <v>4.8488871534556814</v>
      </c>
      <c r="CO320" s="27">
        <v>7683</v>
      </c>
      <c r="CP320" s="34">
        <f t="shared" si="980"/>
        <v>5.0242092932448266</v>
      </c>
      <c r="CQ320" s="25">
        <v>62</v>
      </c>
      <c r="CR320" s="18">
        <v>124</v>
      </c>
      <c r="CS320" s="18">
        <v>107</v>
      </c>
      <c r="CT320" s="25">
        <v>1454</v>
      </c>
      <c r="CU320" s="25">
        <v>5613</v>
      </c>
      <c r="CV320" s="18">
        <v>240</v>
      </c>
      <c r="CW320" s="18">
        <v>32</v>
      </c>
      <c r="CX320" s="18">
        <v>51</v>
      </c>
      <c r="CY320" s="25">
        <v>7683</v>
      </c>
      <c r="CZ320" s="25">
        <v>7358</v>
      </c>
      <c r="DA320" s="18">
        <v>128</v>
      </c>
      <c r="DB320" s="18">
        <v>83</v>
      </c>
      <c r="DC320" s="18">
        <v>81</v>
      </c>
      <c r="DD320" s="18">
        <v>4</v>
      </c>
      <c r="DE320" s="18">
        <v>29</v>
      </c>
      <c r="DF320" s="25">
        <v>7683</v>
      </c>
      <c r="DG320" s="25">
        <v>4118</v>
      </c>
      <c r="DH320" s="18">
        <v>33</v>
      </c>
      <c r="DI320" s="18">
        <v>3</v>
      </c>
      <c r="DJ320" s="25">
        <v>3475</v>
      </c>
      <c r="DK320" s="18">
        <v>3</v>
      </c>
      <c r="DL320" s="18">
        <v>51</v>
      </c>
      <c r="DM320" s="25">
        <f t="shared" si="981"/>
        <v>20127.730573994533</v>
      </c>
      <c r="DN320" s="17">
        <f t="shared" si="982"/>
        <v>0.45229727970844724</v>
      </c>
      <c r="DO320" s="17">
        <f t="shared" si="983"/>
        <v>3.9047247169074581E-4</v>
      </c>
      <c r="DP320" s="23">
        <f t="shared" si="984"/>
        <v>0.54067421580111941</v>
      </c>
      <c r="DQ320" s="23">
        <f t="shared" si="985"/>
        <v>0.45932578419888059</v>
      </c>
      <c r="DR320" s="25">
        <v>7683</v>
      </c>
      <c r="DS320" s="18">
        <v>47</v>
      </c>
      <c r="DT320" s="25">
        <v>6135</v>
      </c>
      <c r="DU320" s="18">
        <v>137</v>
      </c>
      <c r="DV320" s="25">
        <v>1023</v>
      </c>
      <c r="DW320" s="18">
        <v>68</v>
      </c>
      <c r="DX320" s="18">
        <v>258</v>
      </c>
      <c r="DY320" s="18">
        <v>15</v>
      </c>
      <c r="DZ320" s="17">
        <f t="shared" si="986"/>
        <v>0.95561629571781859</v>
      </c>
      <c r="EA320" s="17">
        <f t="shared" si="987"/>
        <v>4.4383704282181413E-2</v>
      </c>
      <c r="EB320" s="25">
        <v>7683</v>
      </c>
      <c r="EC320" s="25">
        <v>3975</v>
      </c>
      <c r="ED320" s="25">
        <v>1894</v>
      </c>
      <c r="EE320" s="25">
        <v>1439</v>
      </c>
      <c r="EF320" s="17">
        <f t="shared" si="1128"/>
        <v>0.18729662892099441</v>
      </c>
      <c r="EG320" s="18">
        <v>286</v>
      </c>
      <c r="EH320" s="18">
        <v>89</v>
      </c>
      <c r="EI320" s="17">
        <f t="shared" si="988"/>
        <v>0.76389431211766234</v>
      </c>
      <c r="EJ320" s="17">
        <f t="shared" si="989"/>
        <v>3.7225042301184431E-2</v>
      </c>
      <c r="EK320" s="69">
        <f t="shared" si="990"/>
        <v>0.251854744240531</v>
      </c>
      <c r="EL320" s="27">
        <v>23051</v>
      </c>
      <c r="EM320" s="25">
        <v>12915</v>
      </c>
      <c r="EN320" s="25">
        <v>10136</v>
      </c>
      <c r="EO320" s="59">
        <v>0.56027938050409964</v>
      </c>
      <c r="EP320" s="25">
        <v>10658</v>
      </c>
      <c r="EQ320" s="25">
        <v>7157</v>
      </c>
      <c r="ER320" s="25">
        <v>3501</v>
      </c>
      <c r="ES320" s="59">
        <v>0.67151435541377369</v>
      </c>
      <c r="ET320" s="25">
        <v>12393</v>
      </c>
      <c r="EU320" s="25">
        <v>5758</v>
      </c>
      <c r="EV320" s="25">
        <v>6635</v>
      </c>
      <c r="EW320" s="59">
        <v>0.4646171225691923</v>
      </c>
      <c r="EX320" s="25">
        <v>2261</v>
      </c>
      <c r="EY320" s="25">
        <v>1866</v>
      </c>
      <c r="EZ320" s="25">
        <v>395</v>
      </c>
      <c r="FA320" s="59">
        <v>0.82529854046881912</v>
      </c>
      <c r="FB320" s="25">
        <v>20790</v>
      </c>
      <c r="FC320" s="25">
        <v>11049</v>
      </c>
      <c r="FD320" s="25">
        <v>9741</v>
      </c>
      <c r="FE320" s="59">
        <v>0.53145743145743141</v>
      </c>
      <c r="FF320" s="25">
        <v>18161</v>
      </c>
      <c r="FG320" s="25">
        <v>7664</v>
      </c>
      <c r="FH320" s="25">
        <v>6610</v>
      </c>
      <c r="FI320" s="25">
        <v>3887</v>
      </c>
      <c r="FJ320" s="23">
        <f t="shared" si="991"/>
        <v>0.21403006442376521</v>
      </c>
      <c r="FK320" s="23">
        <f t="shared" si="992"/>
        <v>0.36396674191949785</v>
      </c>
      <c r="FL320" s="36">
        <f t="shared" si="993"/>
        <v>1.9717005402624133</v>
      </c>
      <c r="FM320" s="25">
        <v>8390</v>
      </c>
      <c r="FN320" s="25">
        <v>3521</v>
      </c>
      <c r="FO320" s="17">
        <f t="shared" si="994"/>
        <v>0.4196662693682956</v>
      </c>
      <c r="FP320" s="25">
        <v>3247</v>
      </c>
      <c r="FQ320" s="17">
        <f t="shared" si="995"/>
        <v>0.38700834326579259</v>
      </c>
      <c r="FR320" s="25">
        <v>1622</v>
      </c>
      <c r="FS320" s="17">
        <f t="shared" si="996"/>
        <v>0.19332538736591179</v>
      </c>
      <c r="FT320" s="25">
        <v>9771</v>
      </c>
      <c r="FU320" s="25">
        <v>4143</v>
      </c>
      <c r="FV320" s="25">
        <v>3363</v>
      </c>
      <c r="FW320" s="17">
        <f t="shared" si="997"/>
        <v>0.23180841264967761</v>
      </c>
      <c r="FX320" s="17">
        <f t="shared" si="998"/>
        <v>0.34418176235799813</v>
      </c>
      <c r="FY320" s="25">
        <v>2265</v>
      </c>
      <c r="FZ320" s="25">
        <v>17257</v>
      </c>
      <c r="GA320" s="25">
        <v>9121</v>
      </c>
      <c r="GB320" s="25">
        <v>4985</v>
      </c>
      <c r="GC320" s="18">
        <v>1923</v>
      </c>
      <c r="GD320" s="18">
        <v>667</v>
      </c>
      <c r="GE320" s="18">
        <v>17</v>
      </c>
      <c r="GF320" s="18">
        <v>291</v>
      </c>
      <c r="GG320" s="18">
        <v>12</v>
      </c>
      <c r="GH320" s="18">
        <v>13</v>
      </c>
      <c r="GI320" s="18">
        <v>228</v>
      </c>
      <c r="GJ320" s="10">
        <f t="shared" si="999"/>
        <v>9121</v>
      </c>
      <c r="GK320" s="10">
        <f t="shared" si="1129"/>
        <v>8136</v>
      </c>
      <c r="GL320" s="10">
        <f t="shared" si="1130"/>
        <v>3151</v>
      </c>
      <c r="GM320" s="10">
        <f t="shared" si="1000"/>
        <v>14106</v>
      </c>
      <c r="GN320" s="10">
        <f t="shared" si="1131"/>
        <v>1228</v>
      </c>
      <c r="GO320" s="17">
        <f t="shared" si="1001"/>
        <v>0.52853914353595643</v>
      </c>
      <c r="GP320" s="17">
        <f t="shared" si="1132"/>
        <v>0.47146085646404357</v>
      </c>
      <c r="GQ320" s="17">
        <f t="shared" si="1133"/>
        <v>0.18259257113055571</v>
      </c>
      <c r="GR320" s="17">
        <f t="shared" si="1134"/>
        <v>7.1159529466303523E-2</v>
      </c>
      <c r="GS320" s="17">
        <f t="shared" si="1002"/>
        <v>0.32702671379729964</v>
      </c>
      <c r="GT320" s="25">
        <v>8287</v>
      </c>
      <c r="GU320" s="25">
        <v>3223</v>
      </c>
      <c r="GV320" s="25">
        <v>3103</v>
      </c>
      <c r="GW320" s="18">
        <v>1187</v>
      </c>
      <c r="GX320" s="18">
        <v>390</v>
      </c>
      <c r="GY320" s="18">
        <v>12</v>
      </c>
      <c r="GZ320" s="18">
        <v>155</v>
      </c>
      <c r="HA320" s="18">
        <v>9</v>
      </c>
      <c r="HB320" s="18">
        <v>10</v>
      </c>
      <c r="HC320" s="18">
        <v>198</v>
      </c>
      <c r="HD320" s="23">
        <f t="shared" si="1003"/>
        <v>0.38892240859177024</v>
      </c>
      <c r="HE320" s="23">
        <f t="shared" si="1004"/>
        <v>0.6110775914082297</v>
      </c>
      <c r="HF320" s="23">
        <f t="shared" si="1005"/>
        <v>0.2366356944612043</v>
      </c>
      <c r="HG320" s="23">
        <f t="shared" si="1006"/>
        <v>9.3399300108603839E-2</v>
      </c>
      <c r="HH320" s="25">
        <v>8970</v>
      </c>
      <c r="HI320" s="25">
        <v>5898</v>
      </c>
      <c r="HJ320" s="25">
        <v>1882</v>
      </c>
      <c r="HK320" s="18">
        <v>736</v>
      </c>
      <c r="HL320" s="18">
        <v>277</v>
      </c>
      <c r="HM320" s="18">
        <v>5</v>
      </c>
      <c r="HN320" s="18">
        <v>136</v>
      </c>
      <c r="HO320" s="18">
        <v>3</v>
      </c>
      <c r="HP320" s="18">
        <v>3</v>
      </c>
      <c r="HQ320" s="18">
        <v>30</v>
      </c>
      <c r="HR320" s="23">
        <f t="shared" si="1007"/>
        <v>0.6575250836120401</v>
      </c>
      <c r="HS320" s="23">
        <f t="shared" si="1008"/>
        <v>0.34247491638795985</v>
      </c>
      <c r="HT320" s="80">
        <f t="shared" si="1009"/>
        <v>0.1326644370122631</v>
      </c>
      <c r="HU320" s="27">
        <v>28255</v>
      </c>
      <c r="HV320" s="18">
        <v>542</v>
      </c>
      <c r="HW320" s="18">
        <v>839</v>
      </c>
      <c r="HX320" s="18">
        <v>270</v>
      </c>
      <c r="HY320" s="25">
        <v>9816</v>
      </c>
      <c r="HZ320" s="25">
        <v>7482</v>
      </c>
      <c r="IA320" s="18">
        <v>392</v>
      </c>
      <c r="IB320" s="18">
        <v>122</v>
      </c>
      <c r="IC320" s="25">
        <v>4182</v>
      </c>
      <c r="ID320" s="25">
        <v>2039</v>
      </c>
      <c r="IE320" s="18">
        <v>1103</v>
      </c>
      <c r="IF320" s="18">
        <v>193</v>
      </c>
      <c r="IG320" s="18">
        <v>1275</v>
      </c>
      <c r="IH320" s="17">
        <f t="shared" si="1010"/>
        <v>0.3369669085117678</v>
      </c>
      <c r="II320" s="17">
        <f t="shared" si="1011"/>
        <v>0.26480268978941779</v>
      </c>
      <c r="IJ320" s="30">
        <f t="shared" si="1012"/>
        <v>3.7763966853782414</v>
      </c>
      <c r="IK320" s="17">
        <f t="shared" si="1084"/>
        <v>5.1622886947674168E-2</v>
      </c>
      <c r="IL320" s="25">
        <v>13425</v>
      </c>
      <c r="IM320" s="25">
        <v>344</v>
      </c>
      <c r="IN320" s="25">
        <v>611</v>
      </c>
      <c r="IO320" s="25">
        <v>176</v>
      </c>
      <c r="IP320" s="25">
        <v>5772</v>
      </c>
      <c r="IQ320" s="25">
        <v>2930</v>
      </c>
      <c r="IR320" s="25">
        <v>230</v>
      </c>
      <c r="IS320" s="18">
        <v>69</v>
      </c>
      <c r="IT320" s="25">
        <v>1899</v>
      </c>
      <c r="IU320" s="25">
        <v>154</v>
      </c>
      <c r="IV320" s="25">
        <v>401</v>
      </c>
      <c r="IW320" s="18">
        <v>86</v>
      </c>
      <c r="IX320" s="25">
        <v>753</v>
      </c>
      <c r="IY320" s="17">
        <f t="shared" si="1013"/>
        <v>0.74957169459962758</v>
      </c>
      <c r="IZ320" s="25">
        <v>14830</v>
      </c>
      <c r="JA320" s="18">
        <v>198</v>
      </c>
      <c r="JB320" s="18">
        <v>228</v>
      </c>
      <c r="JC320" s="18">
        <v>94</v>
      </c>
      <c r="JD320" s="25">
        <v>4044</v>
      </c>
      <c r="JE320" s="25">
        <v>4552</v>
      </c>
      <c r="JF320" s="18">
        <v>162</v>
      </c>
      <c r="JG320" s="18">
        <v>53</v>
      </c>
      <c r="JH320" s="25">
        <v>2283</v>
      </c>
      <c r="JI320" s="25">
        <v>1885</v>
      </c>
      <c r="JJ320" s="18">
        <v>702</v>
      </c>
      <c r="JK320" s="18">
        <v>107</v>
      </c>
      <c r="JL320" s="18">
        <v>522</v>
      </c>
      <c r="JM320" s="80">
        <f t="shared" si="1014"/>
        <v>0.62562373567093732</v>
      </c>
      <c r="JN320" s="27">
        <v>28255</v>
      </c>
      <c r="JO320" s="25">
        <v>13344</v>
      </c>
      <c r="JP320" s="18">
        <v>71</v>
      </c>
      <c r="JQ320" s="18">
        <v>176</v>
      </c>
      <c r="JR320" s="18">
        <v>493</v>
      </c>
      <c r="JS320" s="18">
        <v>60</v>
      </c>
      <c r="JT320" s="18">
        <v>54</v>
      </c>
      <c r="JU320" s="18">
        <v>6</v>
      </c>
      <c r="JV320" s="18">
        <v>11</v>
      </c>
      <c r="JW320" s="25">
        <v>14040</v>
      </c>
      <c r="JX320" s="17">
        <f t="shared" si="1015"/>
        <v>0.49690320297292517</v>
      </c>
      <c r="JY320" s="17">
        <f t="shared" si="1016"/>
        <v>0.50309679702707477</v>
      </c>
      <c r="JZ320" s="25">
        <v>3264</v>
      </c>
      <c r="KA320" s="25">
        <v>2388</v>
      </c>
      <c r="KB320" s="18">
        <v>24</v>
      </c>
      <c r="KC320" s="18">
        <v>109</v>
      </c>
      <c r="KD320" s="18">
        <v>86</v>
      </c>
      <c r="KE320" s="18">
        <v>2</v>
      </c>
      <c r="KF320" s="18">
        <v>7</v>
      </c>
      <c r="KG320" s="18">
        <v>5</v>
      </c>
      <c r="KH320" s="18">
        <v>0</v>
      </c>
      <c r="KI320" s="25">
        <v>643</v>
      </c>
      <c r="KJ320" s="17">
        <f t="shared" si="1017"/>
        <v>0.19699754901960784</v>
      </c>
      <c r="KK320" s="25">
        <v>24991</v>
      </c>
      <c r="KL320" s="25">
        <v>10956</v>
      </c>
      <c r="KM320" s="18">
        <v>47</v>
      </c>
      <c r="KN320" s="18">
        <v>67</v>
      </c>
      <c r="KO320" s="18">
        <v>407</v>
      </c>
      <c r="KP320" s="18">
        <v>58</v>
      </c>
      <c r="KQ320" s="18">
        <v>47</v>
      </c>
      <c r="KR320" s="18">
        <v>1</v>
      </c>
      <c r="KS320" s="18">
        <v>11</v>
      </c>
      <c r="KT320" s="25">
        <v>13397</v>
      </c>
      <c r="KU320" s="69">
        <f t="shared" si="1136"/>
        <v>0.53607298627505906</v>
      </c>
      <c r="KV320" s="27">
        <v>38601</v>
      </c>
      <c r="KW320" s="25">
        <v>36413</v>
      </c>
      <c r="KX320" s="25">
        <v>2188</v>
      </c>
      <c r="KY320" s="59">
        <v>5.6682469366078597E-2</v>
      </c>
      <c r="KZ320" s="18">
        <v>897</v>
      </c>
      <c r="LA320" s="18">
        <v>901</v>
      </c>
      <c r="LB320" s="18">
        <v>978</v>
      </c>
      <c r="LC320" s="18">
        <v>1222</v>
      </c>
      <c r="LD320" s="25">
        <v>18562</v>
      </c>
      <c r="LE320" s="25">
        <v>17530</v>
      </c>
      <c r="LF320" s="25">
        <v>1032</v>
      </c>
      <c r="LG320" s="59">
        <v>5.5597457170563518E-2</v>
      </c>
      <c r="LH320" s="25">
        <v>20039</v>
      </c>
      <c r="LI320" s="25">
        <v>18883</v>
      </c>
      <c r="LJ320" s="25">
        <v>1156</v>
      </c>
      <c r="LK320" s="35">
        <v>5.7687509356754332E-2</v>
      </c>
      <c r="LL320" s="27">
        <v>7683</v>
      </c>
      <c r="LM320" s="18">
        <v>19</v>
      </c>
      <c r="LN320" s="25">
        <v>1921</v>
      </c>
      <c r="LO320" s="25">
        <v>4219</v>
      </c>
      <c r="LP320" s="18">
        <v>334</v>
      </c>
      <c r="LQ320" s="18">
        <v>857</v>
      </c>
      <c r="LR320" s="18">
        <v>333</v>
      </c>
      <c r="LS320" s="23">
        <f t="shared" si="1018"/>
        <v>4.3342444357672781E-2</v>
      </c>
      <c r="LT320" s="23">
        <f t="shared" si="1019"/>
        <v>0.95665755564232724</v>
      </c>
      <c r="LU320" s="17">
        <f t="shared" si="1020"/>
        <v>0.25250553169334894</v>
      </c>
      <c r="LV320" s="25">
        <v>7683</v>
      </c>
      <c r="LW320" s="25">
        <v>2066</v>
      </c>
      <c r="LX320" s="18">
        <v>19</v>
      </c>
      <c r="LY320" s="18">
        <v>475</v>
      </c>
      <c r="LZ320" s="18">
        <v>272</v>
      </c>
      <c r="MA320" s="18">
        <v>469</v>
      </c>
      <c r="MB320" s="25">
        <v>1458</v>
      </c>
      <c r="MC320" s="25">
        <v>2913</v>
      </c>
      <c r="MD320" s="18">
        <v>9</v>
      </c>
      <c r="ME320" s="18">
        <v>0</v>
      </c>
      <c r="MF320" s="18">
        <v>2</v>
      </c>
      <c r="MG320" s="17">
        <f t="shared" si="1021"/>
        <v>0.62996225432773656</v>
      </c>
      <c r="MH320" s="17">
        <f t="shared" si="1022"/>
        <v>0.33437459325784197</v>
      </c>
      <c r="MI320" s="25">
        <v>7683</v>
      </c>
      <c r="MJ320" s="25">
        <v>1830</v>
      </c>
      <c r="MK320" s="18">
        <v>22</v>
      </c>
      <c r="ML320" s="18">
        <v>379</v>
      </c>
      <c r="MM320" s="18">
        <v>242</v>
      </c>
      <c r="MN320" s="18">
        <v>413</v>
      </c>
      <c r="MO320" s="25">
        <v>1778</v>
      </c>
      <c r="MP320" s="25">
        <v>3015</v>
      </c>
      <c r="MQ320" s="18">
        <v>0</v>
      </c>
      <c r="MR320" s="18">
        <v>0</v>
      </c>
      <c r="MS320" s="18">
        <v>4</v>
      </c>
      <c r="MT320" s="17">
        <f t="shared" si="1023"/>
        <v>0.68280619549655086</v>
      </c>
      <c r="MU320" s="69">
        <f t="shared" si="1024"/>
        <v>0.29344006247559545</v>
      </c>
      <c r="MV320" s="27">
        <v>7683</v>
      </c>
      <c r="MW320" s="18">
        <v>836</v>
      </c>
      <c r="MX320" s="25">
        <v>1124</v>
      </c>
      <c r="MY320" s="25">
        <v>1704</v>
      </c>
      <c r="MZ320" s="18">
        <v>401</v>
      </c>
      <c r="NA320" s="18">
        <v>23</v>
      </c>
      <c r="NB320" s="18">
        <v>992</v>
      </c>
      <c r="NC320" s="25">
        <v>1600</v>
      </c>
      <c r="ND320" s="25">
        <v>1003</v>
      </c>
      <c r="NE320" s="17">
        <f t="shared" si="1025"/>
        <v>0.10881166211115449</v>
      </c>
      <c r="NF320" s="10">
        <f t="shared" si="1026"/>
        <v>4053.6696602889497</v>
      </c>
      <c r="NG320" s="17">
        <f t="shared" si="1027"/>
        <v>0.32005726929584799</v>
      </c>
      <c r="NH320" s="25">
        <v>7683</v>
      </c>
      <c r="NI320" s="18">
        <v>256</v>
      </c>
      <c r="NJ320" s="18">
        <v>15</v>
      </c>
      <c r="NK320" s="18">
        <v>38</v>
      </c>
      <c r="NL320" s="18">
        <v>3</v>
      </c>
      <c r="NM320" s="25">
        <v>7336</v>
      </c>
      <c r="NN320" s="18">
        <v>23</v>
      </c>
      <c r="NO320" s="18">
        <v>0</v>
      </c>
      <c r="NP320" s="18">
        <v>0</v>
      </c>
      <c r="NQ320" s="32">
        <v>12</v>
      </c>
      <c r="NR320" s="27">
        <v>7683</v>
      </c>
      <c r="NS320" s="37">
        <f t="shared" si="1028"/>
        <v>0.45021475985942994</v>
      </c>
      <c r="NT320" s="37">
        <f t="shared" si="1029"/>
        <v>0.12148443013598718</v>
      </c>
      <c r="NU320" s="37">
        <f t="shared" si="1030"/>
        <v>2.2211621856027755</v>
      </c>
      <c r="NV320" s="17">
        <f t="shared" si="1031"/>
        <v>0.45103191319893088</v>
      </c>
      <c r="NW320" s="10">
        <f t="shared" si="1032"/>
        <v>6190</v>
      </c>
      <c r="NX320" s="17">
        <f t="shared" si="1033"/>
        <v>0.80567486658857213</v>
      </c>
      <c r="NY320" s="19">
        <f t="shared" si="1034"/>
        <v>0.11155364126223215</v>
      </c>
      <c r="NZ320" s="25">
        <v>1493</v>
      </c>
      <c r="OA320" s="25">
        <v>1447</v>
      </c>
      <c r="OB320" s="18">
        <v>62</v>
      </c>
      <c r="OC320" s="18">
        <v>421</v>
      </c>
      <c r="OD320" s="18">
        <v>28</v>
      </c>
      <c r="OE320" s="18">
        <v>8</v>
      </c>
      <c r="OF320" s="17">
        <f t="shared" si="1035"/>
        <v>5.4796303527267998E-2</v>
      </c>
      <c r="OG320" s="17">
        <f t="shared" si="1036"/>
        <v>0.19432513341142782</v>
      </c>
      <c r="OH320" s="17">
        <f t="shared" si="1037"/>
        <v>0.18833788884550307</v>
      </c>
      <c r="OI320" s="69">
        <f t="shared" si="1038"/>
        <v>3.6444097357802943E-3</v>
      </c>
      <c r="OJ320" s="27">
        <v>7683</v>
      </c>
      <c r="OK320" s="18">
        <v>75</v>
      </c>
      <c r="OL320" s="25">
        <v>2696</v>
      </c>
      <c r="OM320" s="18">
        <v>53</v>
      </c>
      <c r="ON320" s="18">
        <v>54</v>
      </c>
      <c r="OO320" s="18">
        <v>2</v>
      </c>
      <c r="OP320" s="18">
        <v>3</v>
      </c>
      <c r="OQ320" s="25">
        <v>1238</v>
      </c>
      <c r="OR320" s="69">
        <f t="shared" si="1039"/>
        <v>0.36808538331380969</v>
      </c>
      <c r="OS320" s="22">
        <v>8712</v>
      </c>
      <c r="OT320" s="22">
        <v>8712</v>
      </c>
      <c r="OU320" s="38">
        <f t="shared" si="1138"/>
        <v>0.82782212086659068</v>
      </c>
      <c r="OV320" s="39">
        <v>0.71092745638200183</v>
      </c>
      <c r="OW320" s="22">
        <v>619360</v>
      </c>
      <c r="OX320" s="36">
        <f t="shared" si="1139"/>
        <v>25342972.48</v>
      </c>
      <c r="OY320" s="36">
        <f t="shared" si="1140"/>
        <v>590276.17019809398</v>
      </c>
      <c r="OZ320" s="22">
        <v>1764</v>
      </c>
      <c r="PA320" s="22">
        <v>1764</v>
      </c>
      <c r="PB320" s="38">
        <f t="shared" si="1141"/>
        <v>0.16761687571265679</v>
      </c>
      <c r="PC320" s="39">
        <v>0.7</v>
      </c>
      <c r="PD320" s="22">
        <v>123480</v>
      </c>
      <c r="PE320" s="40">
        <f t="shared" si="1040"/>
        <v>5052554.6399999997</v>
      </c>
      <c r="PF320" s="36">
        <f t="shared" si="1041"/>
        <v>541824.73037777469</v>
      </c>
      <c r="PG320" s="22">
        <v>48</v>
      </c>
      <c r="PH320" s="22">
        <v>48</v>
      </c>
      <c r="PI320" s="38">
        <f t="shared" si="1142"/>
        <v>4.5610034207525657E-3</v>
      </c>
      <c r="PJ320" s="39">
        <v>7.7916666666666676E-2</v>
      </c>
      <c r="PK320" s="22">
        <v>374</v>
      </c>
      <c r="PL320" s="41">
        <f t="shared" si="1042"/>
        <v>15303.332</v>
      </c>
      <c r="PM320" s="36">
        <f t="shared" si="1043"/>
        <v>3923.8380445559578</v>
      </c>
      <c r="PN320" s="22"/>
      <c r="PO320" s="22"/>
      <c r="PP320" s="38">
        <f t="shared" si="1143"/>
        <v>0</v>
      </c>
      <c r="PQ320" s="39">
        <v>0</v>
      </c>
      <c r="PR320" s="22"/>
      <c r="PS320" s="41">
        <f t="shared" si="1044"/>
        <v>0</v>
      </c>
      <c r="PT320" s="36">
        <f t="shared" si="1045"/>
        <v>0</v>
      </c>
      <c r="PU320" s="22"/>
      <c r="PV320" s="22"/>
      <c r="PW320" s="38">
        <f t="shared" si="1144"/>
        <v>0</v>
      </c>
      <c r="PX320" s="39">
        <v>0</v>
      </c>
      <c r="PY320" s="22"/>
      <c r="PZ320" s="36">
        <f t="shared" si="1046"/>
        <v>0</v>
      </c>
      <c r="QA320" s="22"/>
      <c r="QB320" s="22"/>
      <c r="QC320" s="39">
        <v>0</v>
      </c>
      <c r="QD320" s="22"/>
      <c r="QE320" s="22">
        <f t="shared" si="1047"/>
        <v>0</v>
      </c>
      <c r="QF320" s="22"/>
      <c r="QG320" s="22"/>
      <c r="QH320" s="22"/>
      <c r="QI320" s="38">
        <f t="shared" si="1145"/>
        <v>0</v>
      </c>
      <c r="QJ320" s="39">
        <v>0</v>
      </c>
      <c r="QK320" s="22"/>
      <c r="QL320" s="42">
        <f t="shared" si="1048"/>
        <v>0</v>
      </c>
      <c r="QM320" s="22">
        <f t="shared" si="1146"/>
        <v>0</v>
      </c>
      <c r="QN320" s="22"/>
      <c r="QO320" s="22"/>
      <c r="QP320" s="38">
        <f t="shared" si="1147"/>
        <v>0</v>
      </c>
      <c r="QQ320" s="39">
        <v>0</v>
      </c>
      <c r="QR320" s="22"/>
      <c r="QS320" s="36">
        <f t="shared" si="1049"/>
        <v>0</v>
      </c>
      <c r="QT320" s="22"/>
      <c r="QU320" s="22"/>
      <c r="QV320" s="38">
        <f t="shared" si="1148"/>
        <v>0</v>
      </c>
      <c r="QW320" s="39">
        <v>0</v>
      </c>
      <c r="QX320" s="22"/>
      <c r="QY320" s="36">
        <f t="shared" si="1050"/>
        <v>0</v>
      </c>
      <c r="QZ320" s="22"/>
      <c r="RA320" s="22"/>
      <c r="RB320" s="38">
        <f t="shared" si="1149"/>
        <v>0</v>
      </c>
      <c r="RC320" s="39">
        <v>0</v>
      </c>
      <c r="RD320" s="22"/>
      <c r="RE320" s="36">
        <f t="shared" si="1051"/>
        <v>0</v>
      </c>
      <c r="RF320" s="10">
        <f t="shared" si="1150"/>
        <v>10524</v>
      </c>
      <c r="RG320" s="10">
        <f t="shared" si="1151"/>
        <v>10524</v>
      </c>
      <c r="RH320" s="17">
        <f t="shared" si="1152"/>
        <v>1.3535465001871352E-2</v>
      </c>
      <c r="RI320" s="17">
        <f t="shared" si="1153"/>
        <v>3.0924141705207243E-4</v>
      </c>
      <c r="RJ320" s="17">
        <f t="shared" si="1154"/>
        <v>0.51959798949001634</v>
      </c>
      <c r="RK320" s="17">
        <f t="shared" si="1155"/>
        <v>0.47694800294204898</v>
      </c>
      <c r="RL320" s="17">
        <f t="shared" si="1156"/>
        <v>0</v>
      </c>
      <c r="RM320" s="17">
        <f t="shared" si="1157"/>
        <v>0</v>
      </c>
      <c r="RN320" s="17">
        <f t="shared" si="1158"/>
        <v>0</v>
      </c>
      <c r="RO320" s="17">
        <f t="shared" si="1159"/>
        <v>0</v>
      </c>
      <c r="RP320" s="17">
        <f t="shared" si="1160"/>
        <v>0</v>
      </c>
      <c r="RQ320" s="17">
        <f t="shared" si="1161"/>
        <v>0</v>
      </c>
      <c r="RR320" s="36">
        <f t="shared" si="1162"/>
        <v>1136024.7386204246</v>
      </c>
      <c r="RS320" s="36">
        <f t="shared" si="1163"/>
        <v>29.429930276946831</v>
      </c>
      <c r="RT320" s="10">
        <f t="shared" si="1164"/>
        <v>0</v>
      </c>
      <c r="RU320" s="17">
        <f t="shared" si="1165"/>
        <v>0</v>
      </c>
      <c r="RV320" s="37">
        <f t="shared" si="1166"/>
        <v>3.667901938426454</v>
      </c>
      <c r="RW320" s="36">
        <f t="shared" si="1167"/>
        <v>0.27263542395274731</v>
      </c>
      <c r="RX320" s="85">
        <v>-4.6570400000000003</v>
      </c>
      <c r="RY320" s="93">
        <v>13</v>
      </c>
      <c r="RZ320" s="43" t="b">
        <v>0</v>
      </c>
      <c r="SA320" s="18" t="b">
        <v>0</v>
      </c>
      <c r="SB320" s="18" t="b">
        <v>0</v>
      </c>
      <c r="SC320" s="18" t="b">
        <v>0</v>
      </c>
      <c r="SD320" s="18" t="b">
        <v>0</v>
      </c>
      <c r="SE320" s="32" t="b">
        <v>1</v>
      </c>
      <c r="SF320" s="43" t="b">
        <v>0</v>
      </c>
      <c r="SG320" s="18" t="b">
        <v>1</v>
      </c>
      <c r="SH320" s="18">
        <v>8</v>
      </c>
      <c r="SI320" s="18"/>
      <c r="SJ320" s="22"/>
      <c r="SK320" s="22"/>
      <c r="SL320" s="22">
        <v>8</v>
      </c>
      <c r="SM320" s="22">
        <v>9</v>
      </c>
      <c r="SN320" s="18">
        <v>3</v>
      </c>
      <c r="SO320" s="18">
        <v>101</v>
      </c>
      <c r="SP320" s="18">
        <v>539</v>
      </c>
      <c r="SQ320" s="17">
        <f t="shared" si="1052"/>
        <v>0</v>
      </c>
      <c r="SR320" s="17">
        <f t="shared" si="1053"/>
        <v>1.9900497512437811E-2</v>
      </c>
      <c r="SS320" s="17">
        <f t="shared" si="1054"/>
        <v>0</v>
      </c>
      <c r="ST320" s="17">
        <f t="shared" si="1055"/>
        <v>8.21917808219178E-3</v>
      </c>
      <c r="SU320" s="17">
        <f t="shared" si="1056"/>
        <v>2.1949650190176005E-3</v>
      </c>
      <c r="SV320" s="17">
        <f t="shared" si="1127"/>
        <v>5.4528716096593722E-3</v>
      </c>
      <c r="SW320" s="17">
        <f t="shared" si="1057"/>
        <v>0</v>
      </c>
      <c r="SX320" s="17">
        <f t="shared" si="1058"/>
        <v>0.16666666666666666</v>
      </c>
      <c r="SY320" s="17">
        <f t="shared" si="1059"/>
        <v>1.9565217391304349E-2</v>
      </c>
      <c r="SZ320" s="17">
        <f t="shared" si="1060"/>
        <v>7.5786601534117981E-3</v>
      </c>
      <c r="TA320" s="17">
        <f t="shared" si="1061"/>
        <v>4.7921188916907595E-2</v>
      </c>
      <c r="TB320" s="24">
        <f t="shared" si="1137"/>
        <v>20.867595788033114</v>
      </c>
      <c r="TC320" s="69">
        <f t="shared" si="1063"/>
        <v>3.3657412561343733E-2</v>
      </c>
      <c r="TD320" s="17">
        <f t="shared" si="1085"/>
        <v>7.7292240188560628E-5</v>
      </c>
      <c r="TE320" s="95">
        <v>5</v>
      </c>
      <c r="TF320" s="71"/>
      <c r="TG320" s="71"/>
      <c r="TH320" s="71">
        <v>1</v>
      </c>
      <c r="TI320" s="71"/>
      <c r="TJ320" s="71">
        <v>2</v>
      </c>
      <c r="TK320" s="71">
        <v>2</v>
      </c>
      <c r="TL320" s="71"/>
      <c r="TM320" s="71">
        <v>1</v>
      </c>
      <c r="TN320" s="71"/>
      <c r="TO320" s="71"/>
      <c r="TP320" s="71">
        <v>3</v>
      </c>
      <c r="TQ320" s="71"/>
      <c r="TR320" s="72">
        <v>5</v>
      </c>
      <c r="TS320" s="72">
        <v>3</v>
      </c>
      <c r="TT320" s="72"/>
      <c r="TU320" s="72"/>
      <c r="TV320" s="72">
        <v>1</v>
      </c>
      <c r="TW320" s="72"/>
      <c r="TX320" s="72">
        <v>2</v>
      </c>
      <c r="TY320" s="72">
        <v>1</v>
      </c>
      <c r="TZ320" s="72">
        <v>1</v>
      </c>
      <c r="UA320" s="72"/>
      <c r="UB320" s="72"/>
      <c r="UC320" s="72"/>
      <c r="UD320" s="72">
        <v>1</v>
      </c>
      <c r="UE320" s="72"/>
      <c r="UF320" s="72"/>
      <c r="UG320" s="72">
        <v>4</v>
      </c>
      <c r="UH320" s="72">
        <v>2</v>
      </c>
      <c r="UI320" s="72">
        <v>2</v>
      </c>
      <c r="UJ320" s="73">
        <v>11</v>
      </c>
      <c r="UK320" s="73">
        <v>2</v>
      </c>
      <c r="UL320" s="73">
        <v>1</v>
      </c>
      <c r="UM320" s="73"/>
      <c r="UN320" s="73">
        <v>18</v>
      </c>
      <c r="UO320" s="73"/>
      <c r="UP320" s="73">
        <v>17</v>
      </c>
      <c r="UQ320" s="73"/>
      <c r="UR320" s="73">
        <v>4</v>
      </c>
      <c r="US320" s="73">
        <v>4</v>
      </c>
      <c r="UT320" s="73"/>
      <c r="UU320" s="73">
        <v>2</v>
      </c>
      <c r="UV320" s="73"/>
      <c r="UW320" s="73"/>
      <c r="UX320" s="73"/>
      <c r="UY320" s="73">
        <v>3</v>
      </c>
      <c r="UZ320" s="73"/>
      <c r="VA320" s="73">
        <v>9</v>
      </c>
      <c r="VB320" s="73">
        <v>11</v>
      </c>
      <c r="VC320" s="73">
        <v>2</v>
      </c>
      <c r="VD320" s="73">
        <v>1</v>
      </c>
      <c r="VE320" s="73">
        <v>1</v>
      </c>
      <c r="VF320" s="73">
        <v>37</v>
      </c>
      <c r="VG320" s="73"/>
      <c r="VH320" s="73">
        <v>45</v>
      </c>
      <c r="VI320" s="73">
        <v>14</v>
      </c>
      <c r="VJ320" s="73">
        <v>6</v>
      </c>
      <c r="VK320" s="73">
        <v>8</v>
      </c>
      <c r="VL320" s="73"/>
      <c r="VM320" s="73">
        <v>2</v>
      </c>
      <c r="VN320" s="73"/>
      <c r="VO320" s="73"/>
      <c r="VP320" s="73">
        <v>8</v>
      </c>
      <c r="VQ320" s="73">
        <v>1</v>
      </c>
      <c r="VR320" s="73">
        <v>12</v>
      </c>
      <c r="VS320" s="73">
        <v>2</v>
      </c>
      <c r="VT320" s="73">
        <v>3</v>
      </c>
      <c r="VU320" s="73"/>
      <c r="VV320" s="73"/>
      <c r="VW320" s="73">
        <v>69</v>
      </c>
      <c r="VX320" s="73"/>
      <c r="VY320" s="73">
        <v>46</v>
      </c>
      <c r="VZ320" s="73"/>
      <c r="WA320" s="73">
        <v>79</v>
      </c>
      <c r="WB320" s="73">
        <v>2</v>
      </c>
      <c r="WC320" s="73">
        <v>1</v>
      </c>
      <c r="WD320" s="73">
        <v>1</v>
      </c>
      <c r="WE320" s="73">
        <v>1</v>
      </c>
      <c r="WF320" s="73"/>
      <c r="WG320" s="73"/>
      <c r="WH320" s="73"/>
      <c r="WI320" s="73"/>
      <c r="WJ320" s="73"/>
      <c r="WK320" s="73">
        <v>7</v>
      </c>
      <c r="WL320" s="73"/>
      <c r="WM320" s="73"/>
      <c r="WN320" s="73">
        <v>10</v>
      </c>
      <c r="WO320" s="22">
        <f t="shared" si="1064"/>
        <v>34</v>
      </c>
      <c r="WP320" s="22">
        <f t="shared" si="1065"/>
        <v>7</v>
      </c>
      <c r="WQ320" s="22">
        <f t="shared" si="1066"/>
        <v>2</v>
      </c>
      <c r="WR320" s="22">
        <f t="shared" si="1067"/>
        <v>1</v>
      </c>
      <c r="WS320" s="22">
        <f t="shared" si="1068"/>
        <v>126</v>
      </c>
      <c r="WT320" s="22">
        <f t="shared" si="1069"/>
        <v>0</v>
      </c>
      <c r="WU320" s="22">
        <f t="shared" si="1070"/>
        <v>112</v>
      </c>
      <c r="WV320" s="22">
        <f t="shared" si="1071"/>
        <v>15</v>
      </c>
      <c r="WW320" s="22">
        <f t="shared" si="1072"/>
        <v>92</v>
      </c>
      <c r="WX320" s="22">
        <f t="shared" si="1073"/>
        <v>0</v>
      </c>
      <c r="WY320" s="22">
        <f t="shared" si="1074"/>
        <v>16</v>
      </c>
      <c r="WZ320" s="22">
        <f t="shared" si="1075"/>
        <v>0</v>
      </c>
      <c r="XA320" s="22">
        <f t="shared" si="1076"/>
        <v>5</v>
      </c>
      <c r="XB320" s="22">
        <f t="shared" si="1077"/>
        <v>0</v>
      </c>
      <c r="XC320" s="22">
        <f t="shared" si="1078"/>
        <v>0</v>
      </c>
      <c r="XD320" s="22">
        <f t="shared" si="1079"/>
        <v>0</v>
      </c>
      <c r="XE320" s="22">
        <f t="shared" si="1080"/>
        <v>15</v>
      </c>
      <c r="XF320" s="22">
        <f t="shared" si="1081"/>
        <v>13</v>
      </c>
      <c r="XG320" s="93">
        <f t="shared" si="1082"/>
        <v>33</v>
      </c>
    </row>
    <row r="321" spans="1:631" ht="17.100000000000001" customHeight="1" x14ac:dyDescent="0.2">
      <c r="A321" s="101"/>
      <c r="B321" s="27" t="s">
        <v>560</v>
      </c>
      <c r="C321" s="535" t="s">
        <v>561</v>
      </c>
      <c r="D321" s="25" t="s">
        <v>636</v>
      </c>
      <c r="E321" s="535" t="s">
        <v>637</v>
      </c>
      <c r="F321" s="25" t="s">
        <v>638</v>
      </c>
      <c r="G321" s="535" t="s">
        <v>637</v>
      </c>
      <c r="H321" s="25">
        <v>25</v>
      </c>
      <c r="I321" s="28">
        <v>6</v>
      </c>
      <c r="J321" s="17">
        <f t="shared" si="948"/>
        <v>0.35219399538106233</v>
      </c>
      <c r="K321" s="17">
        <f t="shared" si="949"/>
        <v>0.60219399538106233</v>
      </c>
      <c r="L321" s="17">
        <f t="shared" si="950"/>
        <v>0.989247311827957</v>
      </c>
      <c r="M321" s="17">
        <f t="shared" si="951"/>
        <v>5.2270827624666588E-2</v>
      </c>
      <c r="N321" s="17">
        <f t="shared" si="952"/>
        <v>0.13955192226121158</v>
      </c>
      <c r="O321" s="17">
        <f t="shared" si="953"/>
        <v>4.3206312548113933E-2</v>
      </c>
      <c r="P321" s="17">
        <f t="shared" si="954"/>
        <v>0.68105510125054103</v>
      </c>
      <c r="Q321" s="17">
        <f t="shared" si="955"/>
        <v>0.33699970352801656</v>
      </c>
      <c r="R321" s="69">
        <f t="shared" si="956"/>
        <v>0.3514836341388804</v>
      </c>
      <c r="S321" s="422">
        <f t="shared" si="957"/>
        <v>0.39424475599350134</v>
      </c>
      <c r="T321" s="17">
        <f t="shared" si="1083"/>
        <v>0.60575524400649861</v>
      </c>
      <c r="U321" s="10">
        <f t="shared" si="958"/>
        <v>35602.658711237949</v>
      </c>
      <c r="V321" s="32">
        <v>2</v>
      </c>
      <c r="W321" s="550">
        <f t="shared" si="959"/>
        <v>-1.0752688172043001E-2</v>
      </c>
      <c r="X321" s="550">
        <f t="shared" si="960"/>
        <v>0.28313364488239023</v>
      </c>
      <c r="Y321" s="550">
        <f t="shared" si="961"/>
        <v>0.71686635511760977</v>
      </c>
      <c r="Z321" s="551">
        <f t="shared" si="962"/>
        <v>42133.103155682395</v>
      </c>
      <c r="AA321" s="426">
        <f t="shared" si="963"/>
        <v>9.441249532106033E-2</v>
      </c>
      <c r="AB321" s="59">
        <f t="shared" si="964"/>
        <v>0.41889276035617501</v>
      </c>
      <c r="AC321" s="59">
        <f t="shared" si="965"/>
        <v>0.68391624571009912</v>
      </c>
      <c r="AD321" s="59">
        <f t="shared" si="966"/>
        <v>0.13955192226121158</v>
      </c>
      <c r="AE321" s="59">
        <f t="shared" si="967"/>
        <v>0.66300029647198344</v>
      </c>
      <c r="AF321" s="59">
        <f t="shared" si="968"/>
        <v>0.10113548883756736</v>
      </c>
      <c r="AG321" s="59">
        <f t="shared" si="969"/>
        <v>0.59247498075442651</v>
      </c>
      <c r="AH321" s="59">
        <f t="shared" si="970"/>
        <v>4.3206312548113933E-2</v>
      </c>
      <c r="AI321" s="59">
        <f t="shared" si="971"/>
        <v>0.3827944572748268</v>
      </c>
      <c r="AJ321" s="59">
        <f t="shared" si="972"/>
        <v>0.32159353348729791</v>
      </c>
      <c r="AK321" s="59">
        <f t="shared" si="973"/>
        <v>0.31894489874945903</v>
      </c>
      <c r="AL321" s="35">
        <f t="shared" si="974"/>
        <v>0.989247311827957</v>
      </c>
      <c r="AM321" s="27">
        <v>58774</v>
      </c>
      <c r="AN321" s="25">
        <v>30900</v>
      </c>
      <c r="AO321" s="25">
        <v>27874</v>
      </c>
      <c r="AP321" s="17">
        <f t="shared" si="975"/>
        <v>1.1415474340305946E-3</v>
      </c>
      <c r="AQ321" s="63">
        <v>110.85599483389539</v>
      </c>
      <c r="AR321" s="58">
        <v>868.98417168900005</v>
      </c>
      <c r="AS321" s="24">
        <f t="shared" si="976"/>
        <v>67.635294076489316</v>
      </c>
      <c r="AT321" s="17">
        <f t="shared" si="1135"/>
        <v>5.8410520563841779E-2</v>
      </c>
      <c r="AU321" s="25">
        <v>55355</v>
      </c>
      <c r="AV321" s="25">
        <v>28336</v>
      </c>
      <c r="AW321" s="25">
        <v>27019</v>
      </c>
      <c r="AX321" s="25">
        <v>3419</v>
      </c>
      <c r="AY321" s="25">
        <v>2564</v>
      </c>
      <c r="AZ321" s="18">
        <v>855</v>
      </c>
      <c r="BA321" s="25">
        <v>5549</v>
      </c>
      <c r="BB321" s="25">
        <v>2756</v>
      </c>
      <c r="BC321" s="25">
        <v>2793</v>
      </c>
      <c r="BD321" s="63">
        <v>98.67525957751522</v>
      </c>
      <c r="BE321" s="25">
        <v>53225</v>
      </c>
      <c r="BF321" s="25">
        <v>28144</v>
      </c>
      <c r="BG321" s="25">
        <v>25081</v>
      </c>
      <c r="BH321" s="63">
        <v>112.21243172122324</v>
      </c>
      <c r="BI321" s="17">
        <v>9.441249532106033E-2</v>
      </c>
      <c r="BJ321" s="25">
        <v>22363</v>
      </c>
      <c r="BK321" s="25">
        <v>33730</v>
      </c>
      <c r="BL321" s="25">
        <v>2681</v>
      </c>
      <c r="BM321" s="17">
        <v>0.74248443522087171</v>
      </c>
      <c r="BN321" s="10">
        <f t="shared" si="977"/>
        <v>15135.219804328486</v>
      </c>
      <c r="BO321" s="29">
        <v>0.66300029647198344</v>
      </c>
      <c r="BP321" s="30">
        <f t="shared" si="978"/>
        <v>0.33699970352801656</v>
      </c>
      <c r="BQ321" s="31">
        <v>7.9484138748888222</v>
      </c>
      <c r="BR321" s="25">
        <v>36411</v>
      </c>
      <c r="BS321" s="25">
        <v>10285</v>
      </c>
      <c r="BT321" s="25">
        <v>23236</v>
      </c>
      <c r="BU321" s="25">
        <v>2520</v>
      </c>
      <c r="BV321" s="18">
        <v>287</v>
      </c>
      <c r="BW321" s="18">
        <v>83</v>
      </c>
      <c r="BX321" s="25">
        <v>10392</v>
      </c>
      <c r="BY321" s="25">
        <v>8866</v>
      </c>
      <c r="BZ321" s="25">
        <v>1526</v>
      </c>
      <c r="CA321" s="59">
        <v>0.1468437259430331</v>
      </c>
      <c r="CB321" s="25">
        <v>55355</v>
      </c>
      <c r="CC321" s="25">
        <v>3419</v>
      </c>
      <c r="CD321" s="17">
        <f t="shared" si="979"/>
        <v>6.1764971547285705E-2</v>
      </c>
      <c r="CE321" s="18">
        <v>355</v>
      </c>
      <c r="CF321" s="18">
        <v>815</v>
      </c>
      <c r="CG321" s="25">
        <v>1201</v>
      </c>
      <c r="CH321" s="25">
        <v>1720</v>
      </c>
      <c r="CI321" s="25">
        <v>1786</v>
      </c>
      <c r="CJ321" s="25">
        <v>1641</v>
      </c>
      <c r="CK321" s="25">
        <v>1131</v>
      </c>
      <c r="CL321" s="18">
        <v>858</v>
      </c>
      <c r="CM321" s="18">
        <v>885</v>
      </c>
      <c r="CN321" s="26">
        <v>5.3266936104695919</v>
      </c>
      <c r="CO321" s="27">
        <v>10392</v>
      </c>
      <c r="CP321" s="34">
        <f t="shared" si="980"/>
        <v>5.6556966897613545</v>
      </c>
      <c r="CQ321" s="25">
        <v>224</v>
      </c>
      <c r="CR321" s="25">
        <v>1572</v>
      </c>
      <c r="CS321" s="25">
        <v>1268</v>
      </c>
      <c r="CT321" s="25">
        <v>1026</v>
      </c>
      <c r="CU321" s="25">
        <v>5982</v>
      </c>
      <c r="CV321" s="18">
        <v>22</v>
      </c>
      <c r="CW321" s="18">
        <v>10</v>
      </c>
      <c r="CX321" s="18">
        <v>288</v>
      </c>
      <c r="CY321" s="25">
        <v>10392</v>
      </c>
      <c r="CZ321" s="25">
        <v>9329</v>
      </c>
      <c r="DA321" s="18">
        <v>364</v>
      </c>
      <c r="DB321" s="18">
        <v>77</v>
      </c>
      <c r="DC321" s="18">
        <v>479</v>
      </c>
      <c r="DD321" s="18">
        <v>124</v>
      </c>
      <c r="DE321" s="18">
        <v>19</v>
      </c>
      <c r="DF321" s="25">
        <v>10392</v>
      </c>
      <c r="DG321" s="25">
        <v>1015</v>
      </c>
      <c r="DH321" s="18">
        <v>29</v>
      </c>
      <c r="DI321" s="18">
        <v>7</v>
      </c>
      <c r="DJ321" s="25">
        <v>9264</v>
      </c>
      <c r="DK321" s="18">
        <v>47</v>
      </c>
      <c r="DL321" s="18">
        <v>30</v>
      </c>
      <c r="DM321" s="25">
        <f t="shared" si="981"/>
        <v>5561.0681293302541</v>
      </c>
      <c r="DN321" s="17">
        <f t="shared" si="982"/>
        <v>0.89145496535796764</v>
      </c>
      <c r="DO321" s="17">
        <f t="shared" si="983"/>
        <v>4.522709776751347E-3</v>
      </c>
      <c r="DP321" s="23">
        <f t="shared" si="984"/>
        <v>0.10113548883756736</v>
      </c>
      <c r="DQ321" s="23">
        <f t="shared" si="985"/>
        <v>0.8988645111624326</v>
      </c>
      <c r="DR321" s="25">
        <v>10392</v>
      </c>
      <c r="DS321" s="18">
        <v>29</v>
      </c>
      <c r="DT321" s="25">
        <v>6189</v>
      </c>
      <c r="DU321" s="18">
        <v>243</v>
      </c>
      <c r="DV321" s="18">
        <v>756</v>
      </c>
      <c r="DW321" s="18">
        <v>50</v>
      </c>
      <c r="DX321" s="25">
        <v>3013</v>
      </c>
      <c r="DY321" s="18">
        <v>112</v>
      </c>
      <c r="DZ321" s="17">
        <f t="shared" si="986"/>
        <v>0.69447652040030794</v>
      </c>
      <c r="EA321" s="17">
        <f t="shared" si="987"/>
        <v>0.30552347959969206</v>
      </c>
      <c r="EB321" s="25">
        <v>10392</v>
      </c>
      <c r="EC321" s="25">
        <v>1790</v>
      </c>
      <c r="ED321" s="25">
        <v>4367</v>
      </c>
      <c r="EE321" s="18">
        <v>215</v>
      </c>
      <c r="EF321" s="17">
        <f t="shared" si="1128"/>
        <v>2.0688991531947653E-2</v>
      </c>
      <c r="EG321" s="25">
        <v>3914</v>
      </c>
      <c r="EH321" s="18">
        <v>106</v>
      </c>
      <c r="EI321" s="17">
        <f t="shared" si="988"/>
        <v>0.59247498075442651</v>
      </c>
      <c r="EJ321" s="17">
        <f t="shared" si="989"/>
        <v>0.37663587374903773</v>
      </c>
      <c r="EK321" s="69">
        <f t="shared" si="990"/>
        <v>0.60219399538106233</v>
      </c>
      <c r="EL321" s="27">
        <v>33579</v>
      </c>
      <c r="EM321" s="25">
        <v>14066</v>
      </c>
      <c r="EN321" s="25">
        <v>19513</v>
      </c>
      <c r="EO321" s="59">
        <v>0.41889276035617501</v>
      </c>
      <c r="EP321" s="25">
        <v>17234</v>
      </c>
      <c r="EQ321" s="25">
        <v>8321</v>
      </c>
      <c r="ER321" s="25">
        <v>8913</v>
      </c>
      <c r="ES321" s="59">
        <v>0.48282464894975052</v>
      </c>
      <c r="ET321" s="25">
        <v>16345</v>
      </c>
      <c r="EU321" s="25">
        <v>5745</v>
      </c>
      <c r="EV321" s="25">
        <v>10600</v>
      </c>
      <c r="EW321" s="59">
        <v>0.3514836341388804</v>
      </c>
      <c r="EX321" s="25">
        <v>3577</v>
      </c>
      <c r="EY321" s="25">
        <v>2614</v>
      </c>
      <c r="EZ321" s="25">
        <v>963</v>
      </c>
      <c r="FA321" s="59">
        <v>0.73077998322616722</v>
      </c>
      <c r="FB321" s="25">
        <v>30002</v>
      </c>
      <c r="FC321" s="25">
        <v>11452</v>
      </c>
      <c r="FD321" s="25">
        <v>18550</v>
      </c>
      <c r="FE321" s="59">
        <v>0.38170788614092394</v>
      </c>
      <c r="FF321" s="25">
        <v>27723</v>
      </c>
      <c r="FG321" s="25">
        <v>7388</v>
      </c>
      <c r="FH321" s="25">
        <v>6137</v>
      </c>
      <c r="FI321" s="25">
        <v>14198</v>
      </c>
      <c r="FJ321" s="23">
        <f t="shared" si="991"/>
        <v>0.51213793600981139</v>
      </c>
      <c r="FK321" s="23">
        <f t="shared" si="992"/>
        <v>0.22136853875843163</v>
      </c>
      <c r="FL321" s="36">
        <f t="shared" si="993"/>
        <v>0.52035497957458798</v>
      </c>
      <c r="FM321" s="25">
        <v>14512</v>
      </c>
      <c r="FN321" s="25">
        <v>3684</v>
      </c>
      <c r="FO321" s="17">
        <f t="shared" si="994"/>
        <v>0.25385887541345092</v>
      </c>
      <c r="FP321" s="25">
        <v>3436</v>
      </c>
      <c r="FQ321" s="17">
        <f t="shared" si="995"/>
        <v>0.23676957001102536</v>
      </c>
      <c r="FR321" s="25">
        <v>7392</v>
      </c>
      <c r="FS321" s="17">
        <f t="shared" si="996"/>
        <v>0.50937155457552374</v>
      </c>
      <c r="FT321" s="25">
        <v>13211</v>
      </c>
      <c r="FU321" s="25">
        <v>3704</v>
      </c>
      <c r="FV321" s="25">
        <v>2701</v>
      </c>
      <c r="FW321" s="17">
        <f t="shared" si="997"/>
        <v>0.51517674665051849</v>
      </c>
      <c r="FX321" s="17">
        <f t="shared" si="998"/>
        <v>0.20445083642419196</v>
      </c>
      <c r="FY321" s="25">
        <v>6806</v>
      </c>
      <c r="FZ321" s="25">
        <v>25933</v>
      </c>
      <c r="GA321" s="25">
        <v>17736</v>
      </c>
      <c r="GB321" s="25">
        <v>4578</v>
      </c>
      <c r="GC321" s="18">
        <v>1976</v>
      </c>
      <c r="GD321" s="18">
        <v>798</v>
      </c>
      <c r="GE321" s="18">
        <v>29</v>
      </c>
      <c r="GF321" s="18">
        <v>658</v>
      </c>
      <c r="GG321" s="18">
        <v>49</v>
      </c>
      <c r="GH321" s="18">
        <v>8</v>
      </c>
      <c r="GI321" s="18">
        <v>101</v>
      </c>
      <c r="GJ321" s="10">
        <f t="shared" si="999"/>
        <v>17736</v>
      </c>
      <c r="GK321" s="10">
        <f t="shared" si="1129"/>
        <v>8197</v>
      </c>
      <c r="GL321" s="10">
        <f t="shared" si="1130"/>
        <v>3619</v>
      </c>
      <c r="GM321" s="10">
        <f t="shared" si="1000"/>
        <v>22314</v>
      </c>
      <c r="GN321" s="10">
        <f t="shared" si="1131"/>
        <v>1643</v>
      </c>
      <c r="GO321" s="17">
        <f t="shared" si="1001"/>
        <v>0.68391624571009912</v>
      </c>
      <c r="GP321" s="17">
        <f t="shared" si="1132"/>
        <v>0.31608375428990088</v>
      </c>
      <c r="GQ321" s="17">
        <f t="shared" si="1133"/>
        <v>0.13955192226121158</v>
      </c>
      <c r="GR321" s="17">
        <f t="shared" si="1134"/>
        <v>6.3355570123009297E-2</v>
      </c>
      <c r="GS321" s="17">
        <f t="shared" si="1002"/>
        <v>0.22781783827555624</v>
      </c>
      <c r="GT321" s="25">
        <v>13564</v>
      </c>
      <c r="GU321" s="25">
        <v>8452</v>
      </c>
      <c r="GV321" s="25">
        <v>2876</v>
      </c>
      <c r="GW321" s="18">
        <v>1273</v>
      </c>
      <c r="GX321" s="18">
        <v>462</v>
      </c>
      <c r="GY321" s="18">
        <v>17</v>
      </c>
      <c r="GZ321" s="18">
        <v>373</v>
      </c>
      <c r="HA321" s="18">
        <v>28</v>
      </c>
      <c r="HB321" s="18">
        <v>7</v>
      </c>
      <c r="HC321" s="18">
        <v>76</v>
      </c>
      <c r="HD321" s="23">
        <f t="shared" si="1003"/>
        <v>0.62312002359186081</v>
      </c>
      <c r="HE321" s="23">
        <f t="shared" si="1004"/>
        <v>0.37687997640813919</v>
      </c>
      <c r="HF321" s="23">
        <f t="shared" si="1005"/>
        <v>0.16484812739604837</v>
      </c>
      <c r="HG321" s="23">
        <f t="shared" si="1006"/>
        <v>7.0996756119138901E-2</v>
      </c>
      <c r="HH321" s="25">
        <v>12369</v>
      </c>
      <c r="HI321" s="25">
        <v>9284</v>
      </c>
      <c r="HJ321" s="25">
        <v>1702</v>
      </c>
      <c r="HK321" s="18">
        <v>703</v>
      </c>
      <c r="HL321" s="18">
        <v>336</v>
      </c>
      <c r="HM321" s="18">
        <v>12</v>
      </c>
      <c r="HN321" s="18">
        <v>285</v>
      </c>
      <c r="HO321" s="18">
        <v>21</v>
      </c>
      <c r="HP321" s="18">
        <v>1</v>
      </c>
      <c r="HQ321" s="18">
        <v>25</v>
      </c>
      <c r="HR321" s="23">
        <f t="shared" si="1007"/>
        <v>0.75058614277629554</v>
      </c>
      <c r="HS321" s="23">
        <f t="shared" si="1008"/>
        <v>0.24941385722370443</v>
      </c>
      <c r="HT321" s="80">
        <f t="shared" si="1009"/>
        <v>0.1118117875333495</v>
      </c>
      <c r="HU321" s="27">
        <v>43901</v>
      </c>
      <c r="HV321" s="18">
        <v>1338</v>
      </c>
      <c r="HW321" s="18">
        <v>3413</v>
      </c>
      <c r="HX321" s="18">
        <v>309</v>
      </c>
      <c r="HY321" s="25">
        <v>12545</v>
      </c>
      <c r="HZ321" s="25">
        <v>11481</v>
      </c>
      <c r="IA321" s="18">
        <v>489</v>
      </c>
      <c r="IB321" s="18">
        <v>273</v>
      </c>
      <c r="IC321" s="25">
        <v>5293</v>
      </c>
      <c r="ID321" s="25">
        <v>5388</v>
      </c>
      <c r="IE321" s="25">
        <v>2119</v>
      </c>
      <c r="IF321" s="18">
        <v>295</v>
      </c>
      <c r="IG321" s="18">
        <v>958</v>
      </c>
      <c r="IH321" s="17">
        <f t="shared" si="1010"/>
        <v>0.38425092822486961</v>
      </c>
      <c r="II321" s="17">
        <f t="shared" si="1011"/>
        <v>0.26152023871893576</v>
      </c>
      <c r="IJ321" s="30">
        <f t="shared" si="1012"/>
        <v>3.8237958365995999</v>
      </c>
      <c r="IK321" s="17">
        <f t="shared" si="1084"/>
        <v>5.2270827624666588E-2</v>
      </c>
      <c r="IL321" s="25">
        <v>23294</v>
      </c>
      <c r="IM321" s="25">
        <v>990</v>
      </c>
      <c r="IN321" s="25">
        <v>2493</v>
      </c>
      <c r="IO321" s="25">
        <v>229</v>
      </c>
      <c r="IP321" s="25">
        <v>8401</v>
      </c>
      <c r="IQ321" s="25">
        <v>5734</v>
      </c>
      <c r="IR321" s="25">
        <v>319</v>
      </c>
      <c r="IS321" s="18">
        <v>161</v>
      </c>
      <c r="IT321" s="25">
        <v>2735</v>
      </c>
      <c r="IU321" s="25">
        <v>731</v>
      </c>
      <c r="IV321" s="25">
        <v>803</v>
      </c>
      <c r="IW321" s="18">
        <v>159</v>
      </c>
      <c r="IX321" s="25">
        <v>539</v>
      </c>
      <c r="IY321" s="17">
        <f t="shared" si="1013"/>
        <v>0.7798574740276466</v>
      </c>
      <c r="IZ321" s="25">
        <v>20607</v>
      </c>
      <c r="JA321" s="18">
        <v>348</v>
      </c>
      <c r="JB321" s="18">
        <v>920</v>
      </c>
      <c r="JC321" s="18">
        <v>80</v>
      </c>
      <c r="JD321" s="25">
        <v>4144</v>
      </c>
      <c r="JE321" s="25">
        <v>5747</v>
      </c>
      <c r="JF321" s="18">
        <v>170</v>
      </c>
      <c r="JG321" s="18">
        <v>112</v>
      </c>
      <c r="JH321" s="25">
        <v>2558</v>
      </c>
      <c r="JI321" s="25">
        <v>4657</v>
      </c>
      <c r="JJ321" s="25">
        <v>1316</v>
      </c>
      <c r="JK321" s="18">
        <v>136</v>
      </c>
      <c r="JL321" s="18">
        <v>419</v>
      </c>
      <c r="JM321" s="80">
        <f t="shared" si="1014"/>
        <v>0.55364681904207314</v>
      </c>
      <c r="JN321" s="27">
        <v>43901</v>
      </c>
      <c r="JO321" s="25">
        <v>21152</v>
      </c>
      <c r="JP321" s="18">
        <v>60</v>
      </c>
      <c r="JQ321" s="18">
        <v>236</v>
      </c>
      <c r="JR321" s="25">
        <v>7771</v>
      </c>
      <c r="JS321" s="18">
        <v>97</v>
      </c>
      <c r="JT321" s="18">
        <v>541</v>
      </c>
      <c r="JU321" s="18">
        <v>26</v>
      </c>
      <c r="JV321" s="18">
        <v>16</v>
      </c>
      <c r="JW321" s="25">
        <v>14002</v>
      </c>
      <c r="JX321" s="17">
        <f t="shared" si="1015"/>
        <v>0.31894489874945903</v>
      </c>
      <c r="JY321" s="17">
        <f t="shared" si="1016"/>
        <v>0.68105510125054103</v>
      </c>
      <c r="JZ321" s="25">
        <v>4437</v>
      </c>
      <c r="KA321" s="25">
        <v>3097</v>
      </c>
      <c r="KB321" s="18">
        <v>4</v>
      </c>
      <c r="KC321" s="18">
        <v>39</v>
      </c>
      <c r="KD321" s="25">
        <v>302</v>
      </c>
      <c r="KE321" s="18">
        <v>21</v>
      </c>
      <c r="KF321" s="18">
        <v>16</v>
      </c>
      <c r="KG321" s="18">
        <v>4</v>
      </c>
      <c r="KH321" s="18">
        <v>0</v>
      </c>
      <c r="KI321" s="25">
        <v>954</v>
      </c>
      <c r="KJ321" s="17">
        <f t="shared" si="1017"/>
        <v>0.21501014198782961</v>
      </c>
      <c r="KK321" s="25">
        <v>39464</v>
      </c>
      <c r="KL321" s="25">
        <v>18055</v>
      </c>
      <c r="KM321" s="18">
        <v>56</v>
      </c>
      <c r="KN321" s="18">
        <v>197</v>
      </c>
      <c r="KO321" s="25">
        <v>7469</v>
      </c>
      <c r="KP321" s="18">
        <v>76</v>
      </c>
      <c r="KQ321" s="18">
        <v>525</v>
      </c>
      <c r="KR321" s="18">
        <v>22</v>
      </c>
      <c r="KS321" s="18">
        <v>16</v>
      </c>
      <c r="KT321" s="25">
        <v>13048</v>
      </c>
      <c r="KU321" s="69">
        <f t="shared" si="1136"/>
        <v>0.33063044800324348</v>
      </c>
      <c r="KV321" s="27">
        <v>58774</v>
      </c>
      <c r="KW321" s="25">
        <v>55931</v>
      </c>
      <c r="KX321" s="25">
        <v>2843</v>
      </c>
      <c r="KY321" s="59">
        <v>4.8371728995814475E-2</v>
      </c>
      <c r="KZ321" s="18">
        <v>1424</v>
      </c>
      <c r="LA321" s="18">
        <v>1059</v>
      </c>
      <c r="LB321" s="18">
        <v>1081</v>
      </c>
      <c r="LC321" s="18">
        <v>1222</v>
      </c>
      <c r="LD321" s="25">
        <v>30900</v>
      </c>
      <c r="LE321" s="25">
        <v>29438</v>
      </c>
      <c r="LF321" s="25">
        <v>1462</v>
      </c>
      <c r="LG321" s="59">
        <v>4.7313915857605179E-2</v>
      </c>
      <c r="LH321" s="25">
        <v>27874</v>
      </c>
      <c r="LI321" s="25">
        <v>26493</v>
      </c>
      <c r="LJ321" s="25">
        <v>1381</v>
      </c>
      <c r="LK321" s="35">
        <v>4.9544378273660039E-2</v>
      </c>
      <c r="LL321" s="27">
        <v>10392</v>
      </c>
      <c r="LM321" s="18">
        <v>131</v>
      </c>
      <c r="LN321" s="25">
        <v>3847</v>
      </c>
      <c r="LO321" s="25">
        <v>2869</v>
      </c>
      <c r="LP321" s="18">
        <v>596</v>
      </c>
      <c r="LQ321" s="18">
        <v>190</v>
      </c>
      <c r="LR321" s="25">
        <v>2759</v>
      </c>
      <c r="LS321" s="23">
        <f t="shared" si="1018"/>
        <v>0.26549268668206311</v>
      </c>
      <c r="LT321" s="23">
        <f t="shared" si="1019"/>
        <v>0.73450731331793695</v>
      </c>
      <c r="LU321" s="17">
        <f t="shared" si="1020"/>
        <v>0.3827944572748268</v>
      </c>
      <c r="LV321" s="25">
        <v>10392</v>
      </c>
      <c r="LW321" s="25">
        <v>1631</v>
      </c>
      <c r="LX321" s="18">
        <v>53</v>
      </c>
      <c r="LY321" s="25">
        <v>1354</v>
      </c>
      <c r="LZ321" s="18">
        <v>590</v>
      </c>
      <c r="MA321" s="18">
        <v>901</v>
      </c>
      <c r="MB321" s="18">
        <v>729</v>
      </c>
      <c r="MC321" s="25">
        <v>4656</v>
      </c>
      <c r="MD321" s="18">
        <v>304</v>
      </c>
      <c r="ME321" s="18">
        <v>10</v>
      </c>
      <c r="MF321" s="18">
        <v>164</v>
      </c>
      <c r="MG321" s="17">
        <f t="shared" si="1021"/>
        <v>0.6048883756735951</v>
      </c>
      <c r="MH321" s="17">
        <f t="shared" si="1022"/>
        <v>0.32159353348729791</v>
      </c>
      <c r="MI321" s="25">
        <v>10392</v>
      </c>
      <c r="MJ321" s="25">
        <v>1758</v>
      </c>
      <c r="MK321" s="18">
        <v>60</v>
      </c>
      <c r="ML321" s="25">
        <v>1353</v>
      </c>
      <c r="MM321" s="18">
        <v>594</v>
      </c>
      <c r="MN321" s="25">
        <v>1003</v>
      </c>
      <c r="MO321" s="18">
        <v>913</v>
      </c>
      <c r="MP321" s="25">
        <v>4462</v>
      </c>
      <c r="MQ321" s="18">
        <v>6</v>
      </c>
      <c r="MR321" s="18">
        <v>53</v>
      </c>
      <c r="MS321" s="18">
        <v>190</v>
      </c>
      <c r="MT321" s="17">
        <f t="shared" si="1023"/>
        <v>0.73508468052347964</v>
      </c>
      <c r="MU321" s="69">
        <f t="shared" si="1024"/>
        <v>0.35219399538106233</v>
      </c>
      <c r="MV321" s="27">
        <v>10392</v>
      </c>
      <c r="MW321" s="18">
        <v>449</v>
      </c>
      <c r="MX321" s="18">
        <v>299</v>
      </c>
      <c r="MY321" s="18">
        <v>986</v>
      </c>
      <c r="MZ321" s="18">
        <v>357</v>
      </c>
      <c r="NA321" s="18">
        <v>137</v>
      </c>
      <c r="NB321" s="25">
        <v>3684</v>
      </c>
      <c r="NC321" s="25">
        <v>4185</v>
      </c>
      <c r="ND321" s="18">
        <v>295</v>
      </c>
      <c r="NE321" s="17">
        <f t="shared" si="1025"/>
        <v>4.3206312548113933E-2</v>
      </c>
      <c r="NF321" s="10">
        <f t="shared" si="1026"/>
        <v>2391.6854311008469</v>
      </c>
      <c r="NG321" s="17">
        <f t="shared" si="1027"/>
        <v>0.45910315627405696</v>
      </c>
      <c r="NH321" s="25">
        <v>10392</v>
      </c>
      <c r="NI321" s="18">
        <v>388</v>
      </c>
      <c r="NJ321" s="18">
        <v>2</v>
      </c>
      <c r="NK321" s="18">
        <v>3</v>
      </c>
      <c r="NL321" s="18">
        <v>25</v>
      </c>
      <c r="NM321" s="25">
        <v>9664</v>
      </c>
      <c r="NN321" s="18">
        <v>287</v>
      </c>
      <c r="NO321" s="18">
        <v>13</v>
      </c>
      <c r="NP321" s="18">
        <v>0</v>
      </c>
      <c r="NQ321" s="32">
        <v>10</v>
      </c>
      <c r="NR321" s="27">
        <v>10392</v>
      </c>
      <c r="NS321" s="37">
        <f t="shared" si="1028"/>
        <v>1.1605080831408776</v>
      </c>
      <c r="NT321" s="37">
        <f t="shared" si="1029"/>
        <v>0.31314758137337734</v>
      </c>
      <c r="NU321" s="37">
        <f t="shared" si="1030"/>
        <v>0.86169154228855716</v>
      </c>
      <c r="NV321" s="17">
        <f t="shared" si="1031"/>
        <v>0.17497613970961517</v>
      </c>
      <c r="NW321" s="10">
        <f t="shared" si="1032"/>
        <v>4263</v>
      </c>
      <c r="NX321" s="17">
        <f t="shared" si="1033"/>
        <v>0.41021939953810621</v>
      </c>
      <c r="NY321" s="19">
        <f t="shared" si="1034"/>
        <v>7.6826037593036453E-2</v>
      </c>
      <c r="NZ321" s="25">
        <v>1267</v>
      </c>
      <c r="OA321" s="25">
        <v>6129</v>
      </c>
      <c r="OB321" s="25">
        <v>1886</v>
      </c>
      <c r="OC321" s="25">
        <v>2469</v>
      </c>
      <c r="OD321" s="18">
        <v>216</v>
      </c>
      <c r="OE321" s="18">
        <v>93</v>
      </c>
      <c r="OF321" s="17">
        <f t="shared" si="1035"/>
        <v>0.2375866050808314</v>
      </c>
      <c r="OG321" s="17">
        <f t="shared" si="1036"/>
        <v>0.12192070823710546</v>
      </c>
      <c r="OH321" s="17">
        <f t="shared" si="1037"/>
        <v>0.58978060046189373</v>
      </c>
      <c r="OI321" s="69">
        <f t="shared" si="1038"/>
        <v>2.0785219399538105E-2</v>
      </c>
      <c r="OJ321" s="27">
        <v>10392</v>
      </c>
      <c r="OK321" s="18">
        <v>421</v>
      </c>
      <c r="OL321" s="25">
        <v>6772</v>
      </c>
      <c r="OM321" s="18">
        <v>435</v>
      </c>
      <c r="ON321" s="18">
        <v>703</v>
      </c>
      <c r="OO321" s="18">
        <v>34</v>
      </c>
      <c r="OP321" s="18">
        <v>8</v>
      </c>
      <c r="OQ321" s="25">
        <v>1332</v>
      </c>
      <c r="OR321" s="69">
        <f t="shared" si="1039"/>
        <v>0.76058506543494997</v>
      </c>
      <c r="OS321" s="22">
        <v>15382</v>
      </c>
      <c r="OT321" s="22">
        <v>15382</v>
      </c>
      <c r="OU321" s="38">
        <f t="shared" si="1138"/>
        <v>0.57513553935315009</v>
      </c>
      <c r="OV321" s="39">
        <v>0.76944285528539846</v>
      </c>
      <c r="OW321" s="22">
        <v>1183557</v>
      </c>
      <c r="OX321" s="36">
        <f t="shared" si="1139"/>
        <v>48428785.325999998</v>
      </c>
      <c r="OY321" s="36">
        <f t="shared" si="1140"/>
        <v>1042197.8937083426</v>
      </c>
      <c r="OZ321" s="22">
        <v>9734</v>
      </c>
      <c r="PA321" s="22">
        <v>9734</v>
      </c>
      <c r="PB321" s="38">
        <f t="shared" si="1141"/>
        <v>0.36395587960366421</v>
      </c>
      <c r="PC321" s="39">
        <v>0.77345079104170944</v>
      </c>
      <c r="PD321" s="22">
        <v>752877</v>
      </c>
      <c r="PE321" s="40">
        <f t="shared" si="1040"/>
        <v>30806221.085999999</v>
      </c>
      <c r="PF321" s="36">
        <f t="shared" si="1041"/>
        <v>2989865.0371299647</v>
      </c>
      <c r="PG321" s="22">
        <v>72</v>
      </c>
      <c r="PH321" s="22">
        <v>72</v>
      </c>
      <c r="PI321" s="38">
        <f t="shared" si="1142"/>
        <v>2.6920919798093103E-3</v>
      </c>
      <c r="PJ321" s="39">
        <v>9.555555555555556E-2</v>
      </c>
      <c r="PK321" s="22">
        <v>688</v>
      </c>
      <c r="PL321" s="41">
        <f t="shared" si="1042"/>
        <v>28151.583999999999</v>
      </c>
      <c r="PM321" s="36">
        <f t="shared" si="1043"/>
        <v>5885.7570668339376</v>
      </c>
      <c r="PN321" s="22"/>
      <c r="PO321" s="22"/>
      <c r="PP321" s="38">
        <f t="shared" si="1143"/>
        <v>0</v>
      </c>
      <c r="PQ321" s="39">
        <v>0</v>
      </c>
      <c r="PR321" s="22"/>
      <c r="PS321" s="41">
        <f t="shared" si="1044"/>
        <v>0</v>
      </c>
      <c r="PT321" s="36">
        <f t="shared" si="1045"/>
        <v>0</v>
      </c>
      <c r="PU321" s="22">
        <v>23</v>
      </c>
      <c r="PV321" s="22">
        <v>23</v>
      </c>
      <c r="PW321" s="38">
        <f t="shared" si="1144"/>
        <v>8.5997382688352963E-4</v>
      </c>
      <c r="PX321" s="39">
        <v>0.29565217391304349</v>
      </c>
      <c r="PY321" s="22">
        <v>680</v>
      </c>
      <c r="PZ321" s="36">
        <f t="shared" si="1046"/>
        <v>3509.034620910139</v>
      </c>
      <c r="QA321" s="22"/>
      <c r="QB321" s="22"/>
      <c r="QC321" s="39">
        <v>0</v>
      </c>
      <c r="QD321" s="22"/>
      <c r="QE321" s="22">
        <f t="shared" si="1047"/>
        <v>0</v>
      </c>
      <c r="QF321" s="22"/>
      <c r="QG321" s="22">
        <v>1510</v>
      </c>
      <c r="QH321" s="22">
        <v>1510</v>
      </c>
      <c r="QI321" s="38">
        <f t="shared" si="1145"/>
        <v>5.6459151243223031E-2</v>
      </c>
      <c r="QJ321" s="39">
        <v>0.29760264900662248</v>
      </c>
      <c r="QK321" s="22">
        <v>44938</v>
      </c>
      <c r="QL321" s="42">
        <f t="shared" si="1048"/>
        <v>74.138771920529791</v>
      </c>
      <c r="QM321" s="22">
        <f t="shared" si="1146"/>
        <v>24</v>
      </c>
      <c r="QN321" s="22"/>
      <c r="QO321" s="22"/>
      <c r="QP321" s="38">
        <f t="shared" si="1147"/>
        <v>0</v>
      </c>
      <c r="QQ321" s="39">
        <v>0</v>
      </c>
      <c r="QR321" s="22"/>
      <c r="QS321" s="36">
        <f t="shared" si="1049"/>
        <v>0</v>
      </c>
      <c r="QT321" s="22">
        <v>24</v>
      </c>
      <c r="QU321" s="22">
        <v>24</v>
      </c>
      <c r="QV321" s="38">
        <f t="shared" si="1148"/>
        <v>8.9736399326977002E-4</v>
      </c>
      <c r="QW321" s="39">
        <v>0.14958333333333335</v>
      </c>
      <c r="QX321" s="22">
        <v>359</v>
      </c>
      <c r="QY321" s="36">
        <f t="shared" si="1050"/>
        <v>5642.9453066510187</v>
      </c>
      <c r="QZ321" s="22"/>
      <c r="RA321" s="22"/>
      <c r="RB321" s="38">
        <f t="shared" si="1149"/>
        <v>0</v>
      </c>
      <c r="RC321" s="39">
        <v>0</v>
      </c>
      <c r="RD321" s="22"/>
      <c r="RE321" s="36">
        <f t="shared" si="1051"/>
        <v>0</v>
      </c>
      <c r="RF321" s="10">
        <f t="shared" si="1150"/>
        <v>26745</v>
      </c>
      <c r="RG321" s="10">
        <f t="shared" si="1151"/>
        <v>26745</v>
      </c>
      <c r="RH321" s="17">
        <f t="shared" si="1152"/>
        <v>3.4398138680639422E-2</v>
      </c>
      <c r="RI321" s="17">
        <f t="shared" si="1153"/>
        <v>7.8588575627686031E-4</v>
      </c>
      <c r="RJ321" s="17">
        <f t="shared" si="1154"/>
        <v>0.25751244843874049</v>
      </c>
      <c r="RK321" s="17">
        <f t="shared" si="1155"/>
        <v>0.73875361950039209</v>
      </c>
      <c r="RL321" s="17">
        <f t="shared" si="1156"/>
        <v>0</v>
      </c>
      <c r="RM321" s="17">
        <f t="shared" si="1157"/>
        <v>8.6703312522693908E-4</v>
      </c>
      <c r="RN321" s="17">
        <f t="shared" si="1158"/>
        <v>0</v>
      </c>
      <c r="RO321" s="17">
        <f t="shared" si="1159"/>
        <v>1.3942924574056556E-3</v>
      </c>
      <c r="RP321" s="17">
        <f t="shared" si="1160"/>
        <v>0</v>
      </c>
      <c r="RQ321" s="17">
        <f t="shared" si="1161"/>
        <v>1.8318648307343193E-5</v>
      </c>
      <c r="RR321" s="36">
        <f t="shared" si="1162"/>
        <v>4047174.8066046229</v>
      </c>
      <c r="RS321" s="36">
        <f t="shared" si="1163"/>
        <v>68.859951791687195</v>
      </c>
      <c r="RT321" s="10">
        <f t="shared" si="1164"/>
        <v>0</v>
      </c>
      <c r="RU321" s="17">
        <f t="shared" si="1165"/>
        <v>0</v>
      </c>
      <c r="RV321" s="37">
        <f t="shared" si="1166"/>
        <v>2.1975696391848945</v>
      </c>
      <c r="RW321" s="36">
        <f t="shared" si="1167"/>
        <v>0.45504815054275699</v>
      </c>
      <c r="RX321" s="85">
        <v>-1.6243240000000001</v>
      </c>
      <c r="RY321" s="93">
        <v>119</v>
      </c>
      <c r="RZ321" s="43" t="b">
        <v>0</v>
      </c>
      <c r="SA321" s="18" t="b">
        <v>0</v>
      </c>
      <c r="SB321" s="18" t="b">
        <v>0</v>
      </c>
      <c r="SC321" s="18" t="b">
        <v>0</v>
      </c>
      <c r="SD321" s="18" t="b">
        <v>0</v>
      </c>
      <c r="SE321" s="32" t="b">
        <v>0</v>
      </c>
      <c r="SF321" s="43" t="b">
        <v>0</v>
      </c>
      <c r="SG321" s="18" t="b">
        <v>1</v>
      </c>
      <c r="SH321" s="18">
        <v>0</v>
      </c>
      <c r="SI321" s="18"/>
      <c r="SJ321" s="22"/>
      <c r="SK321" s="22">
        <v>1</v>
      </c>
      <c r="SL321" s="22">
        <v>1</v>
      </c>
      <c r="SM321" s="22">
        <v>3</v>
      </c>
      <c r="SN321" s="18"/>
      <c r="SO321" s="18"/>
      <c r="SP321" s="18"/>
      <c r="SQ321" s="17">
        <f t="shared" si="1052"/>
        <v>0</v>
      </c>
      <c r="SR321" s="17">
        <f t="shared" si="1053"/>
        <v>0</v>
      </c>
      <c r="SS321" s="17">
        <f t="shared" si="1054"/>
        <v>0</v>
      </c>
      <c r="ST321" s="17">
        <f t="shared" si="1055"/>
        <v>2.7397260273972603E-3</v>
      </c>
      <c r="SU321" s="17">
        <f t="shared" si="1056"/>
        <v>0</v>
      </c>
      <c r="SV321" s="17">
        <f t="shared" si="1127"/>
        <v>0</v>
      </c>
      <c r="SW321" s="17">
        <f t="shared" si="1057"/>
        <v>0</v>
      </c>
      <c r="SX321" s="17">
        <f t="shared" si="1058"/>
        <v>0</v>
      </c>
      <c r="SY321" s="17">
        <f t="shared" si="1059"/>
        <v>6.5217391304347823E-3</v>
      </c>
      <c r="SZ321" s="17">
        <f t="shared" si="1060"/>
        <v>6.8493150684931507E-4</v>
      </c>
      <c r="TA321" s="17">
        <f t="shared" si="1061"/>
        <v>1.6304347826086956E-3</v>
      </c>
      <c r="TB321" s="24">
        <f t="shared" si="1137"/>
        <v>613.33333333333337</v>
      </c>
      <c r="TC321" s="69">
        <f t="shared" si="1063"/>
        <v>0.989247311827957</v>
      </c>
      <c r="TD321" s="17">
        <f t="shared" si="1085"/>
        <v>2.6297335203366059E-6</v>
      </c>
      <c r="TE321" s="95">
        <v>3</v>
      </c>
      <c r="TF321" s="71"/>
      <c r="TG321" s="71"/>
      <c r="TH321" s="71">
        <v>1</v>
      </c>
      <c r="TI321" s="71"/>
      <c r="TJ321" s="71">
        <v>1</v>
      </c>
      <c r="TK321" s="71">
        <v>4</v>
      </c>
      <c r="TL321" s="71"/>
      <c r="TM321" s="71">
        <v>1</v>
      </c>
      <c r="TN321" s="71"/>
      <c r="TO321" s="71"/>
      <c r="TP321" s="71"/>
      <c r="TQ321" s="71">
        <v>2</v>
      </c>
      <c r="TR321" s="72">
        <v>2</v>
      </c>
      <c r="TS321" s="72"/>
      <c r="TT321" s="72"/>
      <c r="TU321" s="72"/>
      <c r="TV321" s="72">
        <v>1</v>
      </c>
      <c r="TW321" s="72"/>
      <c r="TX321" s="72">
        <v>1</v>
      </c>
      <c r="TY321" s="72">
        <v>1</v>
      </c>
      <c r="TZ321" s="72">
        <v>3</v>
      </c>
      <c r="UA321" s="72"/>
      <c r="UB321" s="72"/>
      <c r="UC321" s="72"/>
      <c r="UD321" s="72"/>
      <c r="UE321" s="72"/>
      <c r="UF321" s="72"/>
      <c r="UG321" s="72">
        <v>1</v>
      </c>
      <c r="UH321" s="72"/>
      <c r="UI321" s="72">
        <v>2</v>
      </c>
      <c r="UJ321" s="73">
        <v>9</v>
      </c>
      <c r="UK321" s="73"/>
      <c r="UL321" s="73"/>
      <c r="UM321" s="73"/>
      <c r="UN321" s="73">
        <v>2</v>
      </c>
      <c r="UO321" s="73"/>
      <c r="UP321" s="73"/>
      <c r="UQ321" s="73"/>
      <c r="UR321" s="73">
        <v>2</v>
      </c>
      <c r="US321" s="73"/>
      <c r="UT321" s="73"/>
      <c r="UU321" s="73"/>
      <c r="UV321" s="73"/>
      <c r="UW321" s="73"/>
      <c r="UX321" s="73"/>
      <c r="UY321" s="73"/>
      <c r="UZ321" s="73"/>
      <c r="VA321" s="73"/>
      <c r="VB321" s="73">
        <v>8</v>
      </c>
      <c r="VC321" s="73"/>
      <c r="VD321" s="73"/>
      <c r="VE321" s="73"/>
      <c r="VF321" s="73">
        <v>1</v>
      </c>
      <c r="VG321" s="73"/>
      <c r="VH321" s="73"/>
      <c r="VI321" s="73"/>
      <c r="VJ321" s="73">
        <v>3</v>
      </c>
      <c r="VK321" s="73">
        <v>9</v>
      </c>
      <c r="VL321" s="73"/>
      <c r="VM321" s="73"/>
      <c r="VN321" s="73"/>
      <c r="VO321" s="73"/>
      <c r="VP321" s="73">
        <v>1</v>
      </c>
      <c r="VQ321" s="73"/>
      <c r="VR321" s="73"/>
      <c r="VS321" s="73"/>
      <c r="VT321" s="73"/>
      <c r="VU321" s="73"/>
      <c r="VV321" s="73"/>
      <c r="VW321" s="73">
        <v>2</v>
      </c>
      <c r="VX321" s="73"/>
      <c r="VY321" s="73"/>
      <c r="VZ321" s="73"/>
      <c r="WA321" s="73">
        <v>4</v>
      </c>
      <c r="WB321" s="73"/>
      <c r="WC321" s="73">
        <v>2</v>
      </c>
      <c r="WD321" s="73"/>
      <c r="WE321" s="73"/>
      <c r="WF321" s="73"/>
      <c r="WG321" s="73"/>
      <c r="WH321" s="73"/>
      <c r="WI321" s="73"/>
      <c r="WJ321" s="73"/>
      <c r="WK321" s="73"/>
      <c r="WL321" s="73"/>
      <c r="WM321" s="73"/>
      <c r="WN321" s="73"/>
      <c r="WO321" s="22">
        <f t="shared" si="1064"/>
        <v>22</v>
      </c>
      <c r="WP321" s="22">
        <f t="shared" si="1065"/>
        <v>0</v>
      </c>
      <c r="WQ321" s="22">
        <f t="shared" si="1066"/>
        <v>0</v>
      </c>
      <c r="WR321" s="22">
        <f t="shared" si="1067"/>
        <v>0</v>
      </c>
      <c r="WS321" s="22">
        <f t="shared" si="1068"/>
        <v>7</v>
      </c>
      <c r="WT321" s="22">
        <f t="shared" si="1069"/>
        <v>0</v>
      </c>
      <c r="WU321" s="22">
        <f t="shared" si="1070"/>
        <v>2</v>
      </c>
      <c r="WV321" s="22">
        <f t="shared" si="1071"/>
        <v>1</v>
      </c>
      <c r="WW321" s="22">
        <f t="shared" si="1072"/>
        <v>16</v>
      </c>
      <c r="WX321" s="22">
        <f t="shared" si="1073"/>
        <v>0</v>
      </c>
      <c r="WY321" s="22">
        <f t="shared" si="1074"/>
        <v>12</v>
      </c>
      <c r="WZ321" s="22">
        <f t="shared" si="1075"/>
        <v>0</v>
      </c>
      <c r="XA321" s="22">
        <f t="shared" si="1076"/>
        <v>0</v>
      </c>
      <c r="XB321" s="22">
        <f t="shared" si="1077"/>
        <v>0</v>
      </c>
      <c r="XC321" s="22">
        <f t="shared" si="1078"/>
        <v>0</v>
      </c>
      <c r="XD321" s="22">
        <f t="shared" si="1079"/>
        <v>0</v>
      </c>
      <c r="XE321" s="22">
        <f t="shared" si="1080"/>
        <v>2</v>
      </c>
      <c r="XF321" s="22">
        <f t="shared" si="1081"/>
        <v>0</v>
      </c>
      <c r="XG321" s="93">
        <f t="shared" si="1082"/>
        <v>4</v>
      </c>
    </row>
    <row r="322" spans="1:631" ht="17.100000000000001" customHeight="1" x14ac:dyDescent="0.2">
      <c r="A322" s="101"/>
      <c r="B322" s="27" t="s">
        <v>560</v>
      </c>
      <c r="C322" s="535" t="s">
        <v>561</v>
      </c>
      <c r="D322" s="25" t="s">
        <v>644</v>
      </c>
      <c r="E322" s="535" t="s">
        <v>645</v>
      </c>
      <c r="F322" s="25" t="s">
        <v>646</v>
      </c>
      <c r="G322" s="535" t="s">
        <v>645</v>
      </c>
      <c r="H322" s="25">
        <v>54</v>
      </c>
      <c r="I322" s="28">
        <v>23</v>
      </c>
      <c r="J322" s="17">
        <f t="shared" si="948"/>
        <v>0.5431526390870185</v>
      </c>
      <c r="K322" s="17">
        <f t="shared" si="949"/>
        <v>0.62513373751783163</v>
      </c>
      <c r="L322" s="17">
        <f t="shared" si="950"/>
        <v>1</v>
      </c>
      <c r="M322" s="17">
        <f t="shared" si="951"/>
        <v>0.10436815846378464</v>
      </c>
      <c r="N322" s="17">
        <f t="shared" si="952"/>
        <v>0.15965902960112219</v>
      </c>
      <c r="O322" s="17">
        <f t="shared" si="953"/>
        <v>0.5382489300998573</v>
      </c>
      <c r="P322" s="17">
        <f t="shared" si="954"/>
        <v>0.35617440709335857</v>
      </c>
      <c r="Q322" s="17">
        <f t="shared" si="955"/>
        <v>0.40964379983128796</v>
      </c>
      <c r="R322" s="69">
        <f t="shared" si="956"/>
        <v>0.34073995883253283</v>
      </c>
      <c r="S322" s="422">
        <f t="shared" si="957"/>
        <v>0.45301340672519935</v>
      </c>
      <c r="T322" s="17">
        <f t="shared" si="1083"/>
        <v>0.54698659327480059</v>
      </c>
      <c r="U322" s="10">
        <f t="shared" si="958"/>
        <v>33420.880849090317</v>
      </c>
      <c r="V322" s="32">
        <v>1</v>
      </c>
      <c r="W322" s="550">
        <f t="shared" si="959"/>
        <v>0</v>
      </c>
      <c r="X322" s="550">
        <f t="shared" si="960"/>
        <v>0.34190229561408825</v>
      </c>
      <c r="Y322" s="550">
        <f t="shared" si="961"/>
        <v>0.65809770438591175</v>
      </c>
      <c r="Z322" s="551">
        <f t="shared" si="962"/>
        <v>40209.769737979208</v>
      </c>
      <c r="AA322" s="426">
        <f t="shared" si="963"/>
        <v>0.33489361702127662</v>
      </c>
      <c r="AB322" s="59">
        <f t="shared" si="964"/>
        <v>0.3878333942272561</v>
      </c>
      <c r="AC322" s="59">
        <f t="shared" si="965"/>
        <v>0.69402582455130746</v>
      </c>
      <c r="AD322" s="59">
        <f t="shared" si="966"/>
        <v>0.15965902960112219</v>
      </c>
      <c r="AE322" s="59">
        <f t="shared" si="967"/>
        <v>0.59035620016871204</v>
      </c>
      <c r="AF322" s="59">
        <f t="shared" si="968"/>
        <v>0.13730385164051356</v>
      </c>
      <c r="AG322" s="59">
        <f t="shared" si="969"/>
        <v>0.52389443651925816</v>
      </c>
      <c r="AH322" s="59">
        <f t="shared" si="970"/>
        <v>0.5382489300998573</v>
      </c>
      <c r="AI322" s="59">
        <f t="shared" si="971"/>
        <v>0.47200427960057062</v>
      </c>
      <c r="AJ322" s="59">
        <f t="shared" si="972"/>
        <v>0.61430099857346643</v>
      </c>
      <c r="AK322" s="59">
        <f t="shared" si="973"/>
        <v>0.64382559290664143</v>
      </c>
      <c r="AL322" s="35">
        <f t="shared" si="974"/>
        <v>1</v>
      </c>
      <c r="AM322" s="27">
        <v>61100</v>
      </c>
      <c r="AN322" s="25">
        <v>31469</v>
      </c>
      <c r="AO322" s="25">
        <v>29631</v>
      </c>
      <c r="AP322" s="17">
        <f t="shared" si="975"/>
        <v>1.1867245417917672E-3</v>
      </c>
      <c r="AQ322" s="63">
        <v>106.20296311295603</v>
      </c>
      <c r="AR322" s="58">
        <v>1332.38352515</v>
      </c>
      <c r="AS322" s="24">
        <f t="shared" si="976"/>
        <v>45.857666990532138</v>
      </c>
      <c r="AT322" s="17">
        <f t="shared" si="1135"/>
        <v>3.9603142668841927E-2</v>
      </c>
      <c r="AU322" s="25">
        <v>59438</v>
      </c>
      <c r="AV322" s="25">
        <v>30036</v>
      </c>
      <c r="AW322" s="25">
        <v>29402</v>
      </c>
      <c r="AX322" s="25">
        <v>1662</v>
      </c>
      <c r="AY322" s="25">
        <v>1433</v>
      </c>
      <c r="AZ322" s="18">
        <v>229</v>
      </c>
      <c r="BA322" s="25">
        <v>20462</v>
      </c>
      <c r="BB322" s="25">
        <v>10445</v>
      </c>
      <c r="BC322" s="25">
        <v>10017</v>
      </c>
      <c r="BD322" s="63">
        <v>104.27273634820804</v>
      </c>
      <c r="BE322" s="25">
        <v>40638</v>
      </c>
      <c r="BF322" s="25">
        <v>21024</v>
      </c>
      <c r="BG322" s="25">
        <v>19614</v>
      </c>
      <c r="BH322" s="63">
        <v>107.18874273478127</v>
      </c>
      <c r="BI322" s="17">
        <v>0.33489361702127662</v>
      </c>
      <c r="BJ322" s="25">
        <v>21695</v>
      </c>
      <c r="BK322" s="25">
        <v>36749</v>
      </c>
      <c r="BL322" s="25">
        <v>2656</v>
      </c>
      <c r="BM322" s="17">
        <v>0.6626302756537592</v>
      </c>
      <c r="BN322" s="10">
        <f t="shared" si="977"/>
        <v>20613.290157555311</v>
      </c>
      <c r="BO322" s="29">
        <v>0.59035620016871204</v>
      </c>
      <c r="BP322" s="30">
        <f t="shared" si="978"/>
        <v>0.40964379983128796</v>
      </c>
      <c r="BQ322" s="31">
        <v>7.227407548504722</v>
      </c>
      <c r="BR322" s="25">
        <v>39405</v>
      </c>
      <c r="BS322" s="25">
        <v>11863</v>
      </c>
      <c r="BT322" s="25">
        <v>24158</v>
      </c>
      <c r="BU322" s="25">
        <v>2921</v>
      </c>
      <c r="BV322" s="18">
        <v>332</v>
      </c>
      <c r="BW322" s="18">
        <v>131</v>
      </c>
      <c r="BX322" s="25">
        <v>11216</v>
      </c>
      <c r="BY322" s="25">
        <v>9348</v>
      </c>
      <c r="BZ322" s="25">
        <v>1868</v>
      </c>
      <c r="CA322" s="59">
        <v>0.16654778887303853</v>
      </c>
      <c r="CB322" s="25">
        <v>59438</v>
      </c>
      <c r="CC322" s="25">
        <v>1662</v>
      </c>
      <c r="CD322" s="17">
        <f t="shared" si="979"/>
        <v>2.7961909889296411E-2</v>
      </c>
      <c r="CE322" s="18">
        <v>403</v>
      </c>
      <c r="CF322" s="18">
        <v>971</v>
      </c>
      <c r="CG322" s="25">
        <v>1481</v>
      </c>
      <c r="CH322" s="25">
        <v>1884</v>
      </c>
      <c r="CI322" s="25">
        <v>1878</v>
      </c>
      <c r="CJ322" s="25">
        <v>1532</v>
      </c>
      <c r="CK322" s="18">
        <v>1096</v>
      </c>
      <c r="CL322" s="18">
        <v>935</v>
      </c>
      <c r="CM322" s="18">
        <v>1036</v>
      </c>
      <c r="CN322" s="26">
        <v>5.2993937232524964</v>
      </c>
      <c r="CO322" s="27">
        <v>11216</v>
      </c>
      <c r="CP322" s="34">
        <f t="shared" si="980"/>
        <v>5.4475748930099854</v>
      </c>
      <c r="CQ322" s="25">
        <v>596</v>
      </c>
      <c r="CR322" s="25">
        <v>2691</v>
      </c>
      <c r="CS322" s="18">
        <v>1049</v>
      </c>
      <c r="CT322" s="25">
        <v>1254</v>
      </c>
      <c r="CU322" s="25">
        <v>5430</v>
      </c>
      <c r="CV322" s="18">
        <v>55</v>
      </c>
      <c r="CW322" s="18">
        <v>45</v>
      </c>
      <c r="CX322" s="18">
        <v>96</v>
      </c>
      <c r="CY322" s="25">
        <v>11216</v>
      </c>
      <c r="CZ322" s="25">
        <v>10288</v>
      </c>
      <c r="DA322" s="18">
        <v>411</v>
      </c>
      <c r="DB322" s="18">
        <v>55</v>
      </c>
      <c r="DC322" s="18">
        <v>307</v>
      </c>
      <c r="DD322" s="18">
        <v>111</v>
      </c>
      <c r="DE322" s="18">
        <v>44</v>
      </c>
      <c r="DF322" s="25">
        <v>11216</v>
      </c>
      <c r="DG322" s="25">
        <v>1451</v>
      </c>
      <c r="DH322" s="18">
        <v>79</v>
      </c>
      <c r="DI322" s="18">
        <v>10</v>
      </c>
      <c r="DJ322" s="25">
        <v>9017</v>
      </c>
      <c r="DK322" s="18">
        <v>570</v>
      </c>
      <c r="DL322" s="18">
        <v>89</v>
      </c>
      <c r="DM322" s="25">
        <f t="shared" si="981"/>
        <v>8108.0723965763191</v>
      </c>
      <c r="DN322" s="17">
        <f t="shared" si="982"/>
        <v>0.80394079885877323</v>
      </c>
      <c r="DO322" s="17">
        <f t="shared" si="983"/>
        <v>5.0820256776034238E-2</v>
      </c>
      <c r="DP322" s="23">
        <f t="shared" si="984"/>
        <v>0.13730385164051356</v>
      </c>
      <c r="DQ322" s="23">
        <f t="shared" si="985"/>
        <v>0.86269614835948638</v>
      </c>
      <c r="DR322" s="25">
        <v>11216</v>
      </c>
      <c r="DS322" s="18">
        <v>60</v>
      </c>
      <c r="DT322" s="25">
        <v>5919</v>
      </c>
      <c r="DU322" s="18">
        <v>79</v>
      </c>
      <c r="DV322" s="18">
        <v>811</v>
      </c>
      <c r="DW322" s="18">
        <v>143</v>
      </c>
      <c r="DX322" s="25">
        <v>4158</v>
      </c>
      <c r="DY322" s="18">
        <v>46</v>
      </c>
      <c r="DZ322" s="17">
        <f t="shared" si="986"/>
        <v>0.61242867332382311</v>
      </c>
      <c r="EA322" s="17">
        <f t="shared" si="987"/>
        <v>0.38757132667617689</v>
      </c>
      <c r="EB322" s="25">
        <v>11216</v>
      </c>
      <c r="EC322" s="25">
        <v>2114</v>
      </c>
      <c r="ED322" s="25">
        <v>3762</v>
      </c>
      <c r="EE322" s="18">
        <v>515</v>
      </c>
      <c r="EF322" s="17">
        <f t="shared" si="1128"/>
        <v>4.5916547788873038E-2</v>
      </c>
      <c r="EG322" s="25">
        <v>4693</v>
      </c>
      <c r="EH322" s="18">
        <v>132</v>
      </c>
      <c r="EI322" s="17">
        <f t="shared" si="988"/>
        <v>0.52389443651925816</v>
      </c>
      <c r="EJ322" s="17">
        <f t="shared" si="989"/>
        <v>0.41842011412268187</v>
      </c>
      <c r="EK322" s="69">
        <f t="shared" si="990"/>
        <v>0.62513373751783163</v>
      </c>
      <c r="EL322" s="27">
        <v>38318</v>
      </c>
      <c r="EM322" s="25">
        <v>14861</v>
      </c>
      <c r="EN322" s="25">
        <v>23457</v>
      </c>
      <c r="EO322" s="59">
        <v>0.3878333942272561</v>
      </c>
      <c r="EP322" s="25">
        <v>19371</v>
      </c>
      <c r="EQ322" s="25">
        <v>8405</v>
      </c>
      <c r="ER322" s="25">
        <v>10966</v>
      </c>
      <c r="ES322" s="59">
        <v>0.43389603014815958</v>
      </c>
      <c r="ET322" s="25">
        <v>18947</v>
      </c>
      <c r="EU322" s="25">
        <v>6456</v>
      </c>
      <c r="EV322" s="25">
        <v>12491</v>
      </c>
      <c r="EW322" s="59">
        <v>0.34073995883253283</v>
      </c>
      <c r="EX322" s="25">
        <v>12988</v>
      </c>
      <c r="EY322" s="25">
        <v>7523</v>
      </c>
      <c r="EZ322" s="25">
        <v>5465</v>
      </c>
      <c r="FA322" s="59">
        <v>0.57922697874961504</v>
      </c>
      <c r="FB322" s="25">
        <v>25330</v>
      </c>
      <c r="FC322" s="25">
        <v>7338</v>
      </c>
      <c r="FD322" s="25">
        <v>17992</v>
      </c>
      <c r="FE322" s="59">
        <v>0.28969601263324124</v>
      </c>
      <c r="FF322" s="25">
        <v>30159</v>
      </c>
      <c r="FG322" s="25">
        <v>7832</v>
      </c>
      <c r="FH322" s="25">
        <v>8561</v>
      </c>
      <c r="FI322" s="25">
        <v>13766</v>
      </c>
      <c r="FJ322" s="23">
        <f t="shared" si="991"/>
        <v>0.45644749494346631</v>
      </c>
      <c r="FK322" s="23">
        <f t="shared" si="992"/>
        <v>0.28386219702244769</v>
      </c>
      <c r="FL322" s="36">
        <f t="shared" si="993"/>
        <v>0.56893796309748657</v>
      </c>
      <c r="FM322" s="25">
        <v>15142</v>
      </c>
      <c r="FN322" s="25">
        <v>3847</v>
      </c>
      <c r="FO322" s="17">
        <f t="shared" si="994"/>
        <v>0.25406155065381059</v>
      </c>
      <c r="FP322" s="25">
        <v>4555</v>
      </c>
      <c r="FQ322" s="17">
        <f t="shared" si="995"/>
        <v>0.3008189142781667</v>
      </c>
      <c r="FR322" s="25">
        <v>6740</v>
      </c>
      <c r="FS322" s="17">
        <f t="shared" si="996"/>
        <v>0.44511953506802271</v>
      </c>
      <c r="FT322" s="25">
        <v>15017</v>
      </c>
      <c r="FU322" s="25">
        <v>3985</v>
      </c>
      <c r="FV322" s="25">
        <v>4006</v>
      </c>
      <c r="FW322" s="17">
        <f t="shared" si="997"/>
        <v>0.46786974761936473</v>
      </c>
      <c r="FX322" s="17">
        <f t="shared" si="998"/>
        <v>0.26676433375507758</v>
      </c>
      <c r="FY322" s="25">
        <v>7026</v>
      </c>
      <c r="FZ322" s="25">
        <v>27803</v>
      </c>
      <c r="GA322" s="25">
        <v>19296</v>
      </c>
      <c r="GB322" s="25">
        <v>4068</v>
      </c>
      <c r="GC322" s="18">
        <v>2703</v>
      </c>
      <c r="GD322" s="18">
        <v>911</v>
      </c>
      <c r="GE322" s="18">
        <v>32</v>
      </c>
      <c r="GF322" s="18">
        <v>560</v>
      </c>
      <c r="GG322" s="18">
        <v>28</v>
      </c>
      <c r="GH322" s="18">
        <v>18</v>
      </c>
      <c r="GI322" s="18">
        <v>187</v>
      </c>
      <c r="GJ322" s="10">
        <f t="shared" si="999"/>
        <v>19296</v>
      </c>
      <c r="GK322" s="10">
        <f t="shared" si="1129"/>
        <v>8507</v>
      </c>
      <c r="GL322" s="10">
        <f t="shared" si="1130"/>
        <v>4439</v>
      </c>
      <c r="GM322" s="10">
        <f t="shared" si="1000"/>
        <v>23364</v>
      </c>
      <c r="GN322" s="10">
        <f t="shared" si="1131"/>
        <v>1736</v>
      </c>
      <c r="GO322" s="17">
        <f t="shared" si="1001"/>
        <v>0.69402582455130746</v>
      </c>
      <c r="GP322" s="17">
        <f t="shared" si="1132"/>
        <v>0.3059741754486926</v>
      </c>
      <c r="GQ322" s="17">
        <f t="shared" si="1133"/>
        <v>0.15965902960112219</v>
      </c>
      <c r="GR322" s="17">
        <f t="shared" si="1134"/>
        <v>6.2439305110959249E-2</v>
      </c>
      <c r="GS322" s="17">
        <f t="shared" si="1002"/>
        <v>0.23281660252490738</v>
      </c>
      <c r="GT322" s="25">
        <v>14364</v>
      </c>
      <c r="GU322" s="25">
        <v>9165</v>
      </c>
      <c r="GV322" s="25">
        <v>2458</v>
      </c>
      <c r="GW322" s="18">
        <v>1713</v>
      </c>
      <c r="GX322" s="18">
        <v>509</v>
      </c>
      <c r="GY322" s="18">
        <v>20</v>
      </c>
      <c r="GZ322" s="18">
        <v>312</v>
      </c>
      <c r="HA322" s="18">
        <v>23</v>
      </c>
      <c r="HB322" s="18">
        <v>9</v>
      </c>
      <c r="HC322" s="18">
        <v>155</v>
      </c>
      <c r="HD322" s="23">
        <f t="shared" si="1003"/>
        <v>0.63805346700083543</v>
      </c>
      <c r="HE322" s="23">
        <f t="shared" si="1004"/>
        <v>0.36194653299916457</v>
      </c>
      <c r="HF322" s="23">
        <f t="shared" si="1005"/>
        <v>0.19082428292954609</v>
      </c>
      <c r="HG322" s="23">
        <f t="shared" si="1006"/>
        <v>7.1567808409913669E-2</v>
      </c>
      <c r="HH322" s="25">
        <v>13439</v>
      </c>
      <c r="HI322" s="25">
        <v>10131</v>
      </c>
      <c r="HJ322" s="25">
        <v>1610</v>
      </c>
      <c r="HK322" s="18">
        <v>990</v>
      </c>
      <c r="HL322" s="18">
        <v>402</v>
      </c>
      <c r="HM322" s="18">
        <v>12</v>
      </c>
      <c r="HN322" s="18">
        <v>248</v>
      </c>
      <c r="HO322" s="18">
        <v>5</v>
      </c>
      <c r="HP322" s="18">
        <v>9</v>
      </c>
      <c r="HQ322" s="18">
        <v>32</v>
      </c>
      <c r="HR322" s="23">
        <f t="shared" si="1007"/>
        <v>0.75385073294143912</v>
      </c>
      <c r="HS322" s="23">
        <f t="shared" si="1008"/>
        <v>0.24614926705856091</v>
      </c>
      <c r="HT322" s="80">
        <f t="shared" si="1009"/>
        <v>0.12634868665823351</v>
      </c>
      <c r="HU322" s="27">
        <v>46466</v>
      </c>
      <c r="HV322" s="18">
        <v>1062</v>
      </c>
      <c r="HW322" s="25">
        <v>5909</v>
      </c>
      <c r="HX322" s="18">
        <v>527</v>
      </c>
      <c r="HY322" s="25">
        <v>17266</v>
      </c>
      <c r="HZ322" s="25">
        <v>6086</v>
      </c>
      <c r="IA322" s="18">
        <v>714</v>
      </c>
      <c r="IB322" s="18">
        <v>224</v>
      </c>
      <c r="IC322" s="25">
        <v>5641</v>
      </c>
      <c r="ID322" s="25">
        <v>5170</v>
      </c>
      <c r="IE322" s="25">
        <v>2552</v>
      </c>
      <c r="IF322" s="18">
        <v>263</v>
      </c>
      <c r="IG322" s="18">
        <v>1052</v>
      </c>
      <c r="IH322" s="17">
        <f t="shared" si="1010"/>
        <v>0.24224163904790599</v>
      </c>
      <c r="II322" s="17">
        <f t="shared" si="1011"/>
        <v>0.13097748891662722</v>
      </c>
      <c r="IJ322" s="30">
        <f t="shared" si="1012"/>
        <v>7.6348997699638508</v>
      </c>
      <c r="IK322" s="17">
        <f t="shared" si="1084"/>
        <v>0.10436815846378464</v>
      </c>
      <c r="IL322" s="25">
        <v>23969</v>
      </c>
      <c r="IM322" s="25">
        <v>772</v>
      </c>
      <c r="IN322" s="25">
        <v>3821</v>
      </c>
      <c r="IO322" s="25">
        <v>313</v>
      </c>
      <c r="IP322" s="25">
        <v>10674</v>
      </c>
      <c r="IQ322" s="25">
        <v>2863</v>
      </c>
      <c r="IR322" s="25">
        <v>436</v>
      </c>
      <c r="IS322" s="18">
        <v>135</v>
      </c>
      <c r="IT322" s="25">
        <v>2870</v>
      </c>
      <c r="IU322" s="25">
        <v>324</v>
      </c>
      <c r="IV322" s="25">
        <v>981</v>
      </c>
      <c r="IW322" s="18">
        <v>139</v>
      </c>
      <c r="IX322" s="25">
        <v>641</v>
      </c>
      <c r="IY322" s="17">
        <f t="shared" si="1013"/>
        <v>0.78764237139638704</v>
      </c>
      <c r="IZ322" s="25">
        <v>22497</v>
      </c>
      <c r="JA322" s="18">
        <v>290</v>
      </c>
      <c r="JB322" s="25">
        <v>2088</v>
      </c>
      <c r="JC322" s="18">
        <v>214</v>
      </c>
      <c r="JD322" s="25">
        <v>6592</v>
      </c>
      <c r="JE322" s="25">
        <v>3223</v>
      </c>
      <c r="JF322" s="18">
        <v>278</v>
      </c>
      <c r="JG322" s="18">
        <v>89</v>
      </c>
      <c r="JH322" s="25">
        <v>2771</v>
      </c>
      <c r="JI322" s="25">
        <v>4846</v>
      </c>
      <c r="JJ322" s="25">
        <v>1571</v>
      </c>
      <c r="JK322" s="18">
        <v>124</v>
      </c>
      <c r="JL322" s="18">
        <v>411</v>
      </c>
      <c r="JM322" s="80">
        <f t="shared" si="1014"/>
        <v>0.56385295817220071</v>
      </c>
      <c r="JN322" s="27">
        <v>46466</v>
      </c>
      <c r="JO322" s="25">
        <v>13642</v>
      </c>
      <c r="JP322" s="18">
        <v>29</v>
      </c>
      <c r="JQ322" s="18">
        <v>87</v>
      </c>
      <c r="JR322" s="18">
        <v>1986</v>
      </c>
      <c r="JS322" s="18">
        <v>104</v>
      </c>
      <c r="JT322" s="18">
        <v>672</v>
      </c>
      <c r="JU322" s="18">
        <v>17</v>
      </c>
      <c r="JV322" s="18">
        <v>13</v>
      </c>
      <c r="JW322" s="25">
        <v>29916</v>
      </c>
      <c r="JX322" s="17">
        <f t="shared" si="1015"/>
        <v>0.64382559290664143</v>
      </c>
      <c r="JY322" s="17">
        <f t="shared" si="1016"/>
        <v>0.35617440709335857</v>
      </c>
      <c r="JZ322" s="25">
        <v>16050</v>
      </c>
      <c r="KA322" s="25">
        <v>6777</v>
      </c>
      <c r="KB322" s="18">
        <v>4</v>
      </c>
      <c r="KC322" s="18">
        <v>24</v>
      </c>
      <c r="KD322" s="18">
        <v>1196</v>
      </c>
      <c r="KE322" s="18">
        <v>33</v>
      </c>
      <c r="KF322" s="18">
        <v>204</v>
      </c>
      <c r="KG322" s="18">
        <v>1</v>
      </c>
      <c r="KH322" s="18">
        <v>4</v>
      </c>
      <c r="KI322" s="25">
        <v>7807</v>
      </c>
      <c r="KJ322" s="17">
        <f t="shared" si="1017"/>
        <v>0.48641744548286603</v>
      </c>
      <c r="KK322" s="25">
        <v>30416</v>
      </c>
      <c r="KL322" s="25">
        <v>6865</v>
      </c>
      <c r="KM322" s="18">
        <v>25</v>
      </c>
      <c r="KN322" s="18">
        <v>63</v>
      </c>
      <c r="KO322" s="18">
        <v>790</v>
      </c>
      <c r="KP322" s="18">
        <v>71</v>
      </c>
      <c r="KQ322" s="18">
        <v>468</v>
      </c>
      <c r="KR322" s="18">
        <v>16</v>
      </c>
      <c r="KS322" s="18">
        <v>9</v>
      </c>
      <c r="KT322" s="25">
        <v>22109</v>
      </c>
      <c r="KU322" s="69">
        <f t="shared" si="1136"/>
        <v>0.7268871646501841</v>
      </c>
      <c r="KV322" s="27">
        <v>61100</v>
      </c>
      <c r="KW322" s="25">
        <v>58806</v>
      </c>
      <c r="KX322" s="18">
        <v>2294</v>
      </c>
      <c r="KY322" s="59">
        <v>3.7545008183306056E-2</v>
      </c>
      <c r="KZ322" s="18">
        <v>1081</v>
      </c>
      <c r="LA322" s="18">
        <v>831</v>
      </c>
      <c r="LB322" s="18">
        <v>969</v>
      </c>
      <c r="LC322" s="18">
        <v>1235</v>
      </c>
      <c r="LD322" s="25">
        <v>31469</v>
      </c>
      <c r="LE322" s="25">
        <v>30333</v>
      </c>
      <c r="LF322" s="18">
        <v>1136</v>
      </c>
      <c r="LG322" s="59">
        <v>3.6099018081286342E-2</v>
      </c>
      <c r="LH322" s="25">
        <v>29631</v>
      </c>
      <c r="LI322" s="25">
        <v>28473</v>
      </c>
      <c r="LJ322" s="18">
        <v>1158</v>
      </c>
      <c r="LK322" s="35">
        <v>3.9080692517971041E-2</v>
      </c>
      <c r="LL322" s="27">
        <v>11216</v>
      </c>
      <c r="LM322" s="18">
        <v>311</v>
      </c>
      <c r="LN322" s="25">
        <v>4983</v>
      </c>
      <c r="LO322" s="25">
        <v>3232</v>
      </c>
      <c r="LP322" s="18">
        <v>656</v>
      </c>
      <c r="LQ322" s="18">
        <v>113</v>
      </c>
      <c r="LR322" s="25">
        <v>1921</v>
      </c>
      <c r="LS322" s="23">
        <f t="shared" si="1018"/>
        <v>0.17127318116975748</v>
      </c>
      <c r="LT322" s="23">
        <f t="shared" si="1019"/>
        <v>0.82872681883024257</v>
      </c>
      <c r="LU322" s="17">
        <f t="shared" si="1020"/>
        <v>0.47200427960057062</v>
      </c>
      <c r="LV322" s="25">
        <v>11216</v>
      </c>
      <c r="LW322" s="25">
        <v>4620</v>
      </c>
      <c r="LX322" s="18">
        <v>140</v>
      </c>
      <c r="LY322" s="25">
        <v>1743</v>
      </c>
      <c r="LZ322" s="18">
        <v>526</v>
      </c>
      <c r="MA322" s="18">
        <v>605</v>
      </c>
      <c r="MB322" s="18">
        <v>841</v>
      </c>
      <c r="MC322" s="25">
        <v>2210</v>
      </c>
      <c r="MD322" s="18">
        <v>387</v>
      </c>
      <c r="ME322" s="18">
        <v>33</v>
      </c>
      <c r="MF322" s="18">
        <v>111</v>
      </c>
      <c r="MG322" s="17">
        <f t="shared" si="1021"/>
        <v>0.32596291012838802</v>
      </c>
      <c r="MH322" s="17">
        <f t="shared" si="1022"/>
        <v>0.61430099857346643</v>
      </c>
      <c r="MI322" s="25">
        <v>11216</v>
      </c>
      <c r="MJ322" s="25">
        <v>4865</v>
      </c>
      <c r="MK322" s="18">
        <v>98</v>
      </c>
      <c r="ML322" s="25">
        <v>1751</v>
      </c>
      <c r="MM322" s="18">
        <v>484</v>
      </c>
      <c r="MN322" s="18">
        <v>637</v>
      </c>
      <c r="MO322" s="25">
        <v>1015</v>
      </c>
      <c r="MP322" s="25">
        <v>2209</v>
      </c>
      <c r="MQ322" s="18">
        <v>17</v>
      </c>
      <c r="MR322" s="18">
        <v>33</v>
      </c>
      <c r="MS322" s="18">
        <v>107</v>
      </c>
      <c r="MT322" s="17">
        <f t="shared" si="1023"/>
        <v>0.79707560627674745</v>
      </c>
      <c r="MU322" s="69">
        <f t="shared" si="1024"/>
        <v>0.5431526390870185</v>
      </c>
      <c r="MV322" s="27">
        <v>11216</v>
      </c>
      <c r="MW322" s="25">
        <v>6037</v>
      </c>
      <c r="MX322" s="18">
        <v>367</v>
      </c>
      <c r="MY322" s="18">
        <v>1123</v>
      </c>
      <c r="MZ322" s="18">
        <v>273</v>
      </c>
      <c r="NA322" s="18">
        <v>16</v>
      </c>
      <c r="NB322" s="18">
        <v>432</v>
      </c>
      <c r="NC322" s="25">
        <v>2922</v>
      </c>
      <c r="ND322" s="18">
        <v>46</v>
      </c>
      <c r="NE322" s="17">
        <f t="shared" si="1025"/>
        <v>0.5382489300998573</v>
      </c>
      <c r="NF322" s="10">
        <f t="shared" si="1026"/>
        <v>31992.439907275322</v>
      </c>
      <c r="NG322" s="17">
        <f t="shared" si="1027"/>
        <v>0.80019614835948649</v>
      </c>
      <c r="NH322" s="25">
        <v>11216</v>
      </c>
      <c r="NI322" s="25">
        <v>1197</v>
      </c>
      <c r="NJ322" s="18">
        <v>10</v>
      </c>
      <c r="NK322" s="18">
        <v>16</v>
      </c>
      <c r="NL322" s="18">
        <v>18</v>
      </c>
      <c r="NM322" s="25">
        <v>9771</v>
      </c>
      <c r="NN322" s="18">
        <v>183</v>
      </c>
      <c r="NO322" s="18">
        <v>15</v>
      </c>
      <c r="NP322" s="18">
        <v>0</v>
      </c>
      <c r="NQ322" s="32">
        <v>6</v>
      </c>
      <c r="NR322" s="27">
        <v>11216</v>
      </c>
      <c r="NS322" s="37">
        <f t="shared" si="1028"/>
        <v>1.273002853067047</v>
      </c>
      <c r="NT322" s="37">
        <f t="shared" si="1029"/>
        <v>0.34350279012314533</v>
      </c>
      <c r="NU322" s="37">
        <f t="shared" si="1030"/>
        <v>0.78554419386468699</v>
      </c>
      <c r="NV322" s="17">
        <f t="shared" si="1031"/>
        <v>0.15951356589701296</v>
      </c>
      <c r="NW322" s="10">
        <f t="shared" si="1032"/>
        <v>4988</v>
      </c>
      <c r="NX322" s="17">
        <f t="shared" si="1033"/>
        <v>0.44472182596291016</v>
      </c>
      <c r="NY322" s="19">
        <f t="shared" si="1034"/>
        <v>8.9891690244913405E-2</v>
      </c>
      <c r="NZ322" s="25">
        <v>1432</v>
      </c>
      <c r="OA322" s="25">
        <v>6228</v>
      </c>
      <c r="OB322" s="18">
        <v>1059</v>
      </c>
      <c r="OC322" s="25">
        <v>5078</v>
      </c>
      <c r="OD322" s="18">
        <v>252</v>
      </c>
      <c r="OE322" s="18">
        <v>229</v>
      </c>
      <c r="OF322" s="17">
        <f t="shared" si="1035"/>
        <v>0.45274607703281028</v>
      </c>
      <c r="OG322" s="17">
        <f t="shared" si="1036"/>
        <v>0.12767475035663339</v>
      </c>
      <c r="OH322" s="17">
        <f t="shared" si="1037"/>
        <v>0.5552781740370899</v>
      </c>
      <c r="OI322" s="69">
        <f t="shared" si="1038"/>
        <v>2.24679029957204E-2</v>
      </c>
      <c r="OJ322" s="27">
        <v>11216</v>
      </c>
      <c r="OK322" s="18">
        <v>614</v>
      </c>
      <c r="OL322" s="25">
        <v>5824</v>
      </c>
      <c r="OM322" s="18">
        <v>562</v>
      </c>
      <c r="ON322" s="18">
        <v>997</v>
      </c>
      <c r="OO322" s="18">
        <v>23</v>
      </c>
      <c r="OP322" s="18">
        <v>18</v>
      </c>
      <c r="OQ322" s="25">
        <v>2722</v>
      </c>
      <c r="OR322" s="69">
        <f t="shared" si="1039"/>
        <v>0.66449714693295292</v>
      </c>
      <c r="OS322" s="22">
        <v>14028</v>
      </c>
      <c r="OT322" s="22">
        <v>14028</v>
      </c>
      <c r="OU322" s="38">
        <f t="shared" si="1138"/>
        <v>0.51963253815380062</v>
      </c>
      <c r="OV322" s="39">
        <v>1.8539698847391031</v>
      </c>
      <c r="OW322" s="22">
        <v>1196861</v>
      </c>
      <c r="OX322" s="36">
        <f t="shared" si="1139"/>
        <v>48973158.398000002</v>
      </c>
      <c r="OY322" s="36">
        <f t="shared" si="1140"/>
        <v>950458.46137957554</v>
      </c>
      <c r="OZ322" s="22">
        <v>12404</v>
      </c>
      <c r="PA322" s="22">
        <v>12404</v>
      </c>
      <c r="PB322" s="38">
        <f t="shared" si="1141"/>
        <v>0.45947547784857018</v>
      </c>
      <c r="PC322" s="39">
        <v>1.3569105398475996</v>
      </c>
      <c r="PD322" s="22">
        <v>868349</v>
      </c>
      <c r="PE322" s="40">
        <f t="shared" si="1040"/>
        <v>35531104.381999999</v>
      </c>
      <c r="PF322" s="36">
        <f t="shared" si="1041"/>
        <v>3809973.8977357806</v>
      </c>
      <c r="PG322" s="22">
        <v>259</v>
      </c>
      <c r="PH322" s="22">
        <v>259</v>
      </c>
      <c r="PI322" s="38">
        <f t="shared" si="1142"/>
        <v>9.5940139279893314E-3</v>
      </c>
      <c r="PJ322" s="39">
        <v>0.18647752394988945</v>
      </c>
      <c r="PK322" s="22">
        <v>2595</v>
      </c>
      <c r="PL322" s="41">
        <f t="shared" si="1042"/>
        <v>106182.20999999999</v>
      </c>
      <c r="PM322" s="36">
        <f t="shared" si="1043"/>
        <v>21172.376115416526</v>
      </c>
      <c r="PN322" s="22">
        <v>0</v>
      </c>
      <c r="PO322" s="22">
        <v>0</v>
      </c>
      <c r="PP322" s="38">
        <f t="shared" si="1143"/>
        <v>0</v>
      </c>
      <c r="PQ322" s="39">
        <v>0</v>
      </c>
      <c r="PR322" s="22">
        <v>0</v>
      </c>
      <c r="PS322" s="41">
        <f t="shared" si="1044"/>
        <v>0</v>
      </c>
      <c r="PT322" s="36">
        <f t="shared" si="1045"/>
        <v>0</v>
      </c>
      <c r="PU322" s="22">
        <v>0</v>
      </c>
      <c r="PV322" s="22">
        <v>0</v>
      </c>
      <c r="PW322" s="38">
        <f t="shared" si="1144"/>
        <v>0</v>
      </c>
      <c r="PX322" s="39">
        <v>0</v>
      </c>
      <c r="PY322" s="22">
        <v>0</v>
      </c>
      <c r="PZ322" s="36">
        <f t="shared" si="1046"/>
        <v>0</v>
      </c>
      <c r="QA322" s="22">
        <v>0</v>
      </c>
      <c r="QB322" s="22">
        <v>0</v>
      </c>
      <c r="QC322" s="39">
        <v>0</v>
      </c>
      <c r="QD322" s="22">
        <v>0</v>
      </c>
      <c r="QE322" s="22">
        <f t="shared" si="1047"/>
        <v>0</v>
      </c>
      <c r="QF322" s="22"/>
      <c r="QG322" s="22">
        <v>300</v>
      </c>
      <c r="QH322" s="22">
        <v>300</v>
      </c>
      <c r="QI322" s="38">
        <f t="shared" si="1145"/>
        <v>1.1112757445547489E-2</v>
      </c>
      <c r="QJ322" s="39">
        <v>0.29749999999999999</v>
      </c>
      <c r="QK322" s="22">
        <v>8925</v>
      </c>
      <c r="QL322" s="42">
        <f t="shared" si="1048"/>
        <v>74.113199999999992</v>
      </c>
      <c r="QM322" s="22">
        <f t="shared" si="1146"/>
        <v>5</v>
      </c>
      <c r="QN322" s="22">
        <v>0</v>
      </c>
      <c r="QO322" s="22">
        <v>0</v>
      </c>
      <c r="QP322" s="38">
        <f t="shared" si="1147"/>
        <v>0</v>
      </c>
      <c r="QQ322" s="39">
        <v>0</v>
      </c>
      <c r="QR322" s="22">
        <v>0</v>
      </c>
      <c r="QS322" s="36">
        <f t="shared" si="1049"/>
        <v>0</v>
      </c>
      <c r="QT322" s="22">
        <v>5</v>
      </c>
      <c r="QU322" s="22">
        <v>5</v>
      </c>
      <c r="QV322" s="38">
        <f t="shared" si="1148"/>
        <v>1.8521262409245813E-4</v>
      </c>
      <c r="QW322" s="39">
        <v>0.15</v>
      </c>
      <c r="QX322" s="22">
        <v>75</v>
      </c>
      <c r="QY322" s="36">
        <f t="shared" si="1050"/>
        <v>1175.6136055522957</v>
      </c>
      <c r="QZ322" s="22">
        <v>0</v>
      </c>
      <c r="RA322" s="22">
        <v>0</v>
      </c>
      <c r="RB322" s="38">
        <f t="shared" si="1149"/>
        <v>0</v>
      </c>
      <c r="RC322" s="39">
        <v>0</v>
      </c>
      <c r="RD322" s="22">
        <v>0</v>
      </c>
      <c r="RE322" s="36">
        <f t="shared" si="1051"/>
        <v>0</v>
      </c>
      <c r="RF322" s="10">
        <f t="shared" si="1150"/>
        <v>26996</v>
      </c>
      <c r="RG322" s="10">
        <f t="shared" si="1151"/>
        <v>26996</v>
      </c>
      <c r="RH322" s="17">
        <f t="shared" si="1152"/>
        <v>3.4720962864929587E-2</v>
      </c>
      <c r="RI322" s="17">
        <f t="shared" si="1153"/>
        <v>7.9326124047299012E-4</v>
      </c>
      <c r="RJ322" s="17">
        <f t="shared" si="1154"/>
        <v>0.19872201191229913</v>
      </c>
      <c r="RK322" s="17">
        <f t="shared" si="1155"/>
        <v>0.79658997110977636</v>
      </c>
      <c r="RL322" s="17">
        <f t="shared" si="1156"/>
        <v>0</v>
      </c>
      <c r="RM322" s="17">
        <f t="shared" si="1157"/>
        <v>0</v>
      </c>
      <c r="RN322" s="17">
        <f t="shared" si="1158"/>
        <v>0</v>
      </c>
      <c r="RO322" s="17">
        <f t="shared" si="1159"/>
        <v>2.4579748660212678E-4</v>
      </c>
      <c r="RP322" s="17">
        <f t="shared" si="1160"/>
        <v>0</v>
      </c>
      <c r="RQ322" s="17">
        <f t="shared" si="1161"/>
        <v>1.5495600083228523E-5</v>
      </c>
      <c r="RR322" s="36">
        <f t="shared" si="1162"/>
        <v>4782854.4620363247</v>
      </c>
      <c r="RS322" s="36">
        <f t="shared" si="1163"/>
        <v>78.279123764915298</v>
      </c>
      <c r="RT322" s="10">
        <f t="shared" si="1164"/>
        <v>0</v>
      </c>
      <c r="RU322" s="17">
        <f t="shared" si="1165"/>
        <v>0</v>
      </c>
      <c r="RV322" s="37">
        <f t="shared" si="1166"/>
        <v>2.2632982664098384</v>
      </c>
      <c r="RW322" s="36">
        <f t="shared" si="1167"/>
        <v>0.44183306055646482</v>
      </c>
      <c r="RX322" s="85">
        <v>-0.25218930000000001</v>
      </c>
      <c r="RY322" s="93">
        <v>217</v>
      </c>
      <c r="RZ322" s="43" t="b">
        <v>0</v>
      </c>
      <c r="SA322" s="18" t="b">
        <v>0</v>
      </c>
      <c r="SB322" s="18" t="b">
        <v>0</v>
      </c>
      <c r="SC322" s="18" t="b">
        <v>0</v>
      </c>
      <c r="SD322" s="18" t="b">
        <v>0</v>
      </c>
      <c r="SE322" s="32" t="b">
        <v>0</v>
      </c>
      <c r="SF322" s="43" t="b">
        <v>0</v>
      </c>
      <c r="SG322" s="18" t="b">
        <v>0</v>
      </c>
      <c r="SH322" s="18"/>
      <c r="SI322" s="18"/>
      <c r="SJ322" s="18"/>
      <c r="SK322" s="18"/>
      <c r="SL322" s="18"/>
      <c r="SM322" s="18"/>
      <c r="SN322" s="18"/>
      <c r="SO322" s="18"/>
      <c r="SP322" s="18"/>
      <c r="SQ322" s="17">
        <f t="shared" si="1052"/>
        <v>0</v>
      </c>
      <c r="SR322" s="17">
        <f t="shared" si="1053"/>
        <v>0</v>
      </c>
      <c r="SS322" s="17">
        <f t="shared" si="1054"/>
        <v>0</v>
      </c>
      <c r="ST322" s="17">
        <f t="shared" si="1055"/>
        <v>0</v>
      </c>
      <c r="SU322" s="17">
        <f t="shared" si="1056"/>
        <v>0</v>
      </c>
      <c r="SV322" s="17">
        <f t="shared" si="1127"/>
        <v>0</v>
      </c>
      <c r="SW322" s="17">
        <f t="shared" si="1057"/>
        <v>0</v>
      </c>
      <c r="SX322" s="17">
        <f t="shared" si="1058"/>
        <v>0</v>
      </c>
      <c r="SY322" s="17">
        <f t="shared" si="1059"/>
        <v>0</v>
      </c>
      <c r="SZ322" s="17">
        <f t="shared" si="1060"/>
        <v>0</v>
      </c>
      <c r="TA322" s="17">
        <f t="shared" si="1061"/>
        <v>0</v>
      </c>
      <c r="TB322" s="24">
        <f t="shared" si="1137"/>
        <v>620</v>
      </c>
      <c r="TC322" s="69">
        <f t="shared" si="1063"/>
        <v>1</v>
      </c>
      <c r="TD322" s="17">
        <f t="shared" si="1085"/>
        <v>2.6014568158168575E-6</v>
      </c>
      <c r="TE322" s="95"/>
      <c r="TF322" s="71"/>
      <c r="TG322" s="71"/>
      <c r="TH322" s="71"/>
      <c r="TI322" s="71"/>
      <c r="TJ322" s="71"/>
      <c r="TK322" s="71">
        <v>6</v>
      </c>
      <c r="TL322" s="71"/>
      <c r="TM322" s="71">
        <v>1</v>
      </c>
      <c r="TN322" s="71"/>
      <c r="TO322" s="71"/>
      <c r="TP322" s="71"/>
      <c r="TQ322" s="71"/>
      <c r="TR322" s="72"/>
      <c r="TS322" s="72"/>
      <c r="TT322" s="72"/>
      <c r="TU322" s="72"/>
      <c r="TV322" s="72"/>
      <c r="TW322" s="72"/>
      <c r="TX322" s="72"/>
      <c r="TY322" s="72">
        <v>1</v>
      </c>
      <c r="TZ322" s="72">
        <v>2</v>
      </c>
      <c r="UA322" s="72"/>
      <c r="UB322" s="72"/>
      <c r="UC322" s="72"/>
      <c r="UD322" s="72"/>
      <c r="UE322" s="72"/>
      <c r="UF322" s="72"/>
      <c r="UG322" s="72">
        <v>1</v>
      </c>
      <c r="UH322" s="72"/>
      <c r="UI322" s="72"/>
      <c r="UJ322" s="73"/>
      <c r="UK322" s="73"/>
      <c r="UL322" s="73"/>
      <c r="UM322" s="73"/>
      <c r="UN322" s="73">
        <v>2</v>
      </c>
      <c r="UO322" s="73"/>
      <c r="UP322" s="73"/>
      <c r="UQ322" s="73"/>
      <c r="UR322" s="73">
        <v>1</v>
      </c>
      <c r="US322" s="73"/>
      <c r="UT322" s="73"/>
      <c r="UU322" s="73"/>
      <c r="UV322" s="73"/>
      <c r="UW322" s="73"/>
      <c r="UX322" s="73"/>
      <c r="UY322" s="73"/>
      <c r="UZ322" s="73"/>
      <c r="VA322" s="73"/>
      <c r="VB322" s="73"/>
      <c r="VC322" s="73"/>
      <c r="VD322" s="73"/>
      <c r="VE322" s="73"/>
      <c r="VF322" s="73">
        <v>1</v>
      </c>
      <c r="VG322" s="73"/>
      <c r="VH322" s="73"/>
      <c r="VI322" s="73"/>
      <c r="VJ322" s="73">
        <v>2</v>
      </c>
      <c r="VK322" s="73">
        <v>1</v>
      </c>
      <c r="VL322" s="73"/>
      <c r="VM322" s="73"/>
      <c r="VN322" s="73"/>
      <c r="VO322" s="73"/>
      <c r="VP322" s="73">
        <v>1</v>
      </c>
      <c r="VQ322" s="73"/>
      <c r="VR322" s="73"/>
      <c r="VS322" s="73"/>
      <c r="VT322" s="73"/>
      <c r="VU322" s="73"/>
      <c r="VV322" s="73"/>
      <c r="VW322" s="73">
        <v>2</v>
      </c>
      <c r="VX322" s="73"/>
      <c r="VY322" s="73"/>
      <c r="VZ322" s="73"/>
      <c r="WA322" s="73">
        <v>10</v>
      </c>
      <c r="WB322" s="73"/>
      <c r="WC322" s="73">
        <v>3</v>
      </c>
      <c r="WD322" s="73">
        <v>18</v>
      </c>
      <c r="WE322" s="73"/>
      <c r="WF322" s="73"/>
      <c r="WG322" s="73"/>
      <c r="WH322" s="73"/>
      <c r="WI322" s="73"/>
      <c r="WJ322" s="73"/>
      <c r="WK322" s="73"/>
      <c r="WL322" s="73"/>
      <c r="WM322" s="73"/>
      <c r="WN322" s="73"/>
      <c r="WO322" s="22">
        <f t="shared" si="1064"/>
        <v>0</v>
      </c>
      <c r="WP322" s="22">
        <f t="shared" si="1065"/>
        <v>0</v>
      </c>
      <c r="WQ322" s="22">
        <f t="shared" si="1066"/>
        <v>0</v>
      </c>
      <c r="WR322" s="22">
        <f t="shared" si="1067"/>
        <v>0</v>
      </c>
      <c r="WS322" s="22">
        <f t="shared" si="1068"/>
        <v>5</v>
      </c>
      <c r="WT322" s="22">
        <f t="shared" si="1069"/>
        <v>0</v>
      </c>
      <c r="WU322" s="22">
        <f t="shared" si="1070"/>
        <v>0</v>
      </c>
      <c r="WV322" s="22">
        <f t="shared" si="1071"/>
        <v>1</v>
      </c>
      <c r="WW322" s="22">
        <f t="shared" si="1072"/>
        <v>21</v>
      </c>
      <c r="WX322" s="22">
        <f t="shared" si="1073"/>
        <v>0</v>
      </c>
      <c r="WY322" s="22">
        <f t="shared" si="1074"/>
        <v>5</v>
      </c>
      <c r="WZ322" s="22">
        <f t="shared" si="1075"/>
        <v>0</v>
      </c>
      <c r="XA322" s="22">
        <f t="shared" si="1076"/>
        <v>0</v>
      </c>
      <c r="XB322" s="22">
        <f t="shared" si="1077"/>
        <v>0</v>
      </c>
      <c r="XC322" s="22">
        <f t="shared" si="1078"/>
        <v>0</v>
      </c>
      <c r="XD322" s="22">
        <f t="shared" si="1079"/>
        <v>0</v>
      </c>
      <c r="XE322" s="22">
        <f t="shared" si="1080"/>
        <v>2</v>
      </c>
      <c r="XF322" s="22">
        <f t="shared" si="1081"/>
        <v>0</v>
      </c>
      <c r="XG322" s="93">
        <f t="shared" si="1082"/>
        <v>0</v>
      </c>
    </row>
    <row r="323" spans="1:631" ht="17.100000000000001" customHeight="1" x14ac:dyDescent="0.2">
      <c r="A323" s="101"/>
      <c r="B323" s="27" t="s">
        <v>560</v>
      </c>
      <c r="C323" s="535" t="s">
        <v>561</v>
      </c>
      <c r="D323" s="25" t="s">
        <v>639</v>
      </c>
      <c r="E323" s="535" t="s">
        <v>640</v>
      </c>
      <c r="F323" s="25" t="s">
        <v>641</v>
      </c>
      <c r="G323" s="535" t="s">
        <v>640</v>
      </c>
      <c r="H323" s="25">
        <v>8</v>
      </c>
      <c r="I323" s="28">
        <v>6</v>
      </c>
      <c r="J323" s="17">
        <f t="shared" si="948"/>
        <v>0.52038732626309203</v>
      </c>
      <c r="K323" s="17">
        <f t="shared" si="949"/>
        <v>0.84562940517752461</v>
      </c>
      <c r="L323" s="17">
        <f t="shared" si="950"/>
        <v>2.1505376344086021E-3</v>
      </c>
      <c r="M323" s="17">
        <f t="shared" si="951"/>
        <v>0.10472622921399882</v>
      </c>
      <c r="N323" s="17">
        <f t="shared" si="952"/>
        <v>0.25569678761266468</v>
      </c>
      <c r="O323" s="17">
        <f t="shared" si="953"/>
        <v>0.89526381661287135</v>
      </c>
      <c r="P323" s="17">
        <f t="shared" si="954"/>
        <v>0.60061156312301311</v>
      </c>
      <c r="Q323" s="17">
        <f t="shared" si="955"/>
        <v>0.47727613869477481</v>
      </c>
      <c r="R323" s="69">
        <f t="shared" si="956"/>
        <v>0.41252124208249652</v>
      </c>
      <c r="S323" s="422">
        <f t="shared" si="957"/>
        <v>0.4571403384905382</v>
      </c>
      <c r="T323" s="17">
        <f t="shared" si="1083"/>
        <v>0.54285966150946185</v>
      </c>
      <c r="U323" s="10">
        <f t="shared" si="958"/>
        <v>51490.238894172457</v>
      </c>
      <c r="V323" s="32">
        <v>1</v>
      </c>
      <c r="W323" s="550">
        <f t="shared" si="959"/>
        <v>-0.99784946236559136</v>
      </c>
      <c r="X323" s="550">
        <f t="shared" si="960"/>
        <v>0.34602922737942715</v>
      </c>
      <c r="Y323" s="550">
        <f t="shared" si="961"/>
        <v>0.65397077262057279</v>
      </c>
      <c r="Z323" s="551">
        <f t="shared" si="962"/>
        <v>62029.127783061333</v>
      </c>
      <c r="AA323" s="426">
        <f t="shared" si="963"/>
        <v>0.28015814443858722</v>
      </c>
      <c r="AB323" s="59">
        <f t="shared" si="964"/>
        <v>0.49743389490126072</v>
      </c>
      <c r="AC323" s="59">
        <f t="shared" si="965"/>
        <v>0.54876357753639937</v>
      </c>
      <c r="AD323" s="59">
        <f t="shared" si="966"/>
        <v>0.25569678761266468</v>
      </c>
      <c r="AE323" s="59">
        <f t="shared" si="967"/>
        <v>0.52272386130522519</v>
      </c>
      <c r="AF323" s="59">
        <f t="shared" si="968"/>
        <v>1.9168697714248072E-2</v>
      </c>
      <c r="AG323" s="59">
        <f t="shared" si="969"/>
        <v>0.2536723535998946</v>
      </c>
      <c r="AH323" s="59">
        <f t="shared" si="970"/>
        <v>0.89526381661287135</v>
      </c>
      <c r="AI323" s="59">
        <f t="shared" si="971"/>
        <v>0.53448389434161125</v>
      </c>
      <c r="AJ323" s="59">
        <f t="shared" si="972"/>
        <v>0.50629075818457281</v>
      </c>
      <c r="AK323" s="59">
        <f t="shared" si="973"/>
        <v>0.39938843687698689</v>
      </c>
      <c r="AL323" s="35">
        <f t="shared" si="974"/>
        <v>2.1505376344086021E-3</v>
      </c>
      <c r="AM323" s="27">
        <v>94850</v>
      </c>
      <c r="AN323" s="25">
        <v>50033</v>
      </c>
      <c r="AO323" s="25">
        <v>44817</v>
      </c>
      <c r="AP323" s="17">
        <f t="shared" si="975"/>
        <v>1.8422393255147155E-3</v>
      </c>
      <c r="AQ323" s="63">
        <v>111.63844077024343</v>
      </c>
      <c r="AR323" s="58">
        <v>769.46378205899998</v>
      </c>
      <c r="AS323" s="24">
        <f t="shared" si="976"/>
        <v>123.26766017003671</v>
      </c>
      <c r="AT323" s="17">
        <f t="shared" si="1135"/>
        <v>0.10645519173873784</v>
      </c>
      <c r="AU323" s="25">
        <v>83860</v>
      </c>
      <c r="AV323" s="25">
        <v>43128</v>
      </c>
      <c r="AW323" s="25">
        <v>40732</v>
      </c>
      <c r="AX323" s="25">
        <v>10990</v>
      </c>
      <c r="AY323" s="25">
        <v>6905</v>
      </c>
      <c r="AZ323" s="25">
        <v>4085</v>
      </c>
      <c r="BA323" s="25">
        <v>26573</v>
      </c>
      <c r="BB323" s="25">
        <v>13856</v>
      </c>
      <c r="BC323" s="25">
        <v>12717</v>
      </c>
      <c r="BD323" s="63">
        <v>108.9565149013132</v>
      </c>
      <c r="BE323" s="25">
        <v>68277</v>
      </c>
      <c r="BF323" s="25">
        <v>36177</v>
      </c>
      <c r="BG323" s="25">
        <v>32100</v>
      </c>
      <c r="BH323" s="63">
        <v>112.70093457943926</v>
      </c>
      <c r="BI323" s="17">
        <v>0.28015814443858722</v>
      </c>
      <c r="BJ323" s="25">
        <v>31342</v>
      </c>
      <c r="BK323" s="25">
        <v>59959</v>
      </c>
      <c r="BL323" s="25">
        <v>3549</v>
      </c>
      <c r="BM323" s="17">
        <v>0.58191430811054223</v>
      </c>
      <c r="BN323" s="10">
        <f t="shared" si="977"/>
        <v>39655.427875715068</v>
      </c>
      <c r="BO323" s="29">
        <v>0.52272386130522519</v>
      </c>
      <c r="BP323" s="30">
        <f t="shared" si="978"/>
        <v>0.47727613869477481</v>
      </c>
      <c r="BQ323" s="31">
        <v>5.9190446805316963</v>
      </c>
      <c r="BR323" s="25">
        <v>63508</v>
      </c>
      <c r="BS323" s="25">
        <v>20625</v>
      </c>
      <c r="BT323" s="25">
        <v>39512</v>
      </c>
      <c r="BU323" s="25">
        <v>2915</v>
      </c>
      <c r="BV323" s="18">
        <v>418</v>
      </c>
      <c r="BW323" s="18">
        <v>38</v>
      </c>
      <c r="BX323" s="25">
        <v>15181</v>
      </c>
      <c r="BY323" s="25">
        <v>12761</v>
      </c>
      <c r="BZ323" s="25">
        <v>2420</v>
      </c>
      <c r="CA323" s="59">
        <v>0.15940978855147883</v>
      </c>
      <c r="CB323" s="25">
        <v>83860</v>
      </c>
      <c r="CC323" s="25">
        <v>10990</v>
      </c>
      <c r="CD323" s="17">
        <f t="shared" si="979"/>
        <v>0.1310517529215359</v>
      </c>
      <c r="CE323" s="18">
        <v>291</v>
      </c>
      <c r="CF323" s="18">
        <v>1010</v>
      </c>
      <c r="CG323" s="25">
        <v>1744</v>
      </c>
      <c r="CH323" s="25">
        <v>2488</v>
      </c>
      <c r="CI323" s="25">
        <v>2752</v>
      </c>
      <c r="CJ323" s="25">
        <v>2434</v>
      </c>
      <c r="CK323" s="25">
        <v>1723</v>
      </c>
      <c r="CL323" s="25">
        <v>1284</v>
      </c>
      <c r="CM323" s="25">
        <v>1455</v>
      </c>
      <c r="CN323" s="26">
        <v>5.5240102760028984</v>
      </c>
      <c r="CO323" s="27">
        <v>15181</v>
      </c>
      <c r="CP323" s="34">
        <f t="shared" si="980"/>
        <v>6.2479415058296555</v>
      </c>
      <c r="CQ323" s="25">
        <v>2265</v>
      </c>
      <c r="CR323" s="25">
        <v>4400</v>
      </c>
      <c r="CS323" s="25">
        <v>3892</v>
      </c>
      <c r="CT323" s="25">
        <v>1271</v>
      </c>
      <c r="CU323" s="25">
        <v>1919</v>
      </c>
      <c r="CV323" s="18">
        <v>88</v>
      </c>
      <c r="CW323" s="18">
        <v>37</v>
      </c>
      <c r="CX323" s="25">
        <v>1309</v>
      </c>
      <c r="CY323" s="25">
        <v>15181</v>
      </c>
      <c r="CZ323" s="25">
        <v>12637</v>
      </c>
      <c r="DA323" s="25">
        <v>1405</v>
      </c>
      <c r="DB323" s="18">
        <v>111</v>
      </c>
      <c r="DC323" s="18">
        <v>914</v>
      </c>
      <c r="DD323" s="18">
        <v>54</v>
      </c>
      <c r="DE323" s="18">
        <v>60</v>
      </c>
      <c r="DF323" s="25">
        <v>15181</v>
      </c>
      <c r="DG323" s="18">
        <v>238</v>
      </c>
      <c r="DH323" s="18">
        <v>42</v>
      </c>
      <c r="DI323" s="18">
        <v>11</v>
      </c>
      <c r="DJ323" s="25">
        <v>14088</v>
      </c>
      <c r="DK323" s="18">
        <v>741</v>
      </c>
      <c r="DL323" s="18">
        <v>61</v>
      </c>
      <c r="DM323" s="25">
        <f t="shared" si="981"/>
        <v>1546.7228772808116</v>
      </c>
      <c r="DN323" s="17">
        <f t="shared" si="982"/>
        <v>0.92800210789803039</v>
      </c>
      <c r="DO323" s="17">
        <f t="shared" si="983"/>
        <v>4.8811013767209012E-2</v>
      </c>
      <c r="DP323" s="23">
        <f t="shared" si="984"/>
        <v>1.9168697714248072E-2</v>
      </c>
      <c r="DQ323" s="23">
        <f t="shared" si="985"/>
        <v>0.98083130228575188</v>
      </c>
      <c r="DR323" s="25">
        <v>15181</v>
      </c>
      <c r="DS323" s="18">
        <v>21</v>
      </c>
      <c r="DT323" s="25">
        <v>1857</v>
      </c>
      <c r="DU323" s="25">
        <v>1543</v>
      </c>
      <c r="DV323" s="18">
        <v>975</v>
      </c>
      <c r="DW323" s="18">
        <v>78</v>
      </c>
      <c r="DX323" s="25">
        <v>10506</v>
      </c>
      <c r="DY323" s="18">
        <v>201</v>
      </c>
      <c r="DZ323" s="17">
        <f t="shared" si="986"/>
        <v>0.28957249193070284</v>
      </c>
      <c r="EA323" s="17">
        <f t="shared" si="987"/>
        <v>0.71042750806929722</v>
      </c>
      <c r="EB323" s="25">
        <v>15181</v>
      </c>
      <c r="EC323" s="18">
        <v>253</v>
      </c>
      <c r="ED323" s="25">
        <v>3598</v>
      </c>
      <c r="EE323" s="18">
        <v>213</v>
      </c>
      <c r="EF323" s="17">
        <f t="shared" si="1128"/>
        <v>1.4030696265068178E-2</v>
      </c>
      <c r="EG323" s="25">
        <v>11019</v>
      </c>
      <c r="EH323" s="18">
        <v>98</v>
      </c>
      <c r="EI323" s="17">
        <f t="shared" si="988"/>
        <v>0.2536723535998946</v>
      </c>
      <c r="EJ323" s="17">
        <f t="shared" si="989"/>
        <v>0.72584151241683681</v>
      </c>
      <c r="EK323" s="69">
        <f t="shared" si="990"/>
        <v>0.84562940517752461</v>
      </c>
      <c r="EL323" s="27">
        <v>53778</v>
      </c>
      <c r="EM323" s="25">
        <v>26751</v>
      </c>
      <c r="EN323" s="25">
        <v>27027</v>
      </c>
      <c r="EO323" s="59">
        <v>0.49743389490126072</v>
      </c>
      <c r="EP323" s="25">
        <v>27886</v>
      </c>
      <c r="EQ323" s="25">
        <v>16070</v>
      </c>
      <c r="ER323" s="25">
        <v>11816</v>
      </c>
      <c r="ES323" s="59">
        <v>0.57627483324965934</v>
      </c>
      <c r="ET323" s="25">
        <v>25892</v>
      </c>
      <c r="EU323" s="25">
        <v>10681</v>
      </c>
      <c r="EV323" s="25">
        <v>15211</v>
      </c>
      <c r="EW323" s="59">
        <v>0.41252124208249652</v>
      </c>
      <c r="EX323" s="25">
        <v>12266</v>
      </c>
      <c r="EY323" s="25">
        <v>9151</v>
      </c>
      <c r="EZ323" s="25">
        <v>3115</v>
      </c>
      <c r="FA323" s="59">
        <v>0.74604598075982376</v>
      </c>
      <c r="FB323" s="25">
        <v>41512</v>
      </c>
      <c r="FC323" s="25">
        <v>17600</v>
      </c>
      <c r="FD323" s="25">
        <v>23912</v>
      </c>
      <c r="FE323" s="59">
        <v>0.42397379071111968</v>
      </c>
      <c r="FF323" s="25">
        <v>44180</v>
      </c>
      <c r="FG323" s="25">
        <v>15282</v>
      </c>
      <c r="FH323" s="25">
        <v>16186</v>
      </c>
      <c r="FI323" s="25">
        <v>12712</v>
      </c>
      <c r="FJ323" s="23">
        <f t="shared" si="991"/>
        <v>0.2877320054323223</v>
      </c>
      <c r="FK323" s="23">
        <f t="shared" si="992"/>
        <v>0.36636487098234494</v>
      </c>
      <c r="FL323" s="36">
        <f t="shared" si="993"/>
        <v>1.2021711768407803</v>
      </c>
      <c r="FM323" s="25">
        <v>22938</v>
      </c>
      <c r="FN323" s="25">
        <v>8127</v>
      </c>
      <c r="FO323" s="17">
        <f t="shared" si="994"/>
        <v>0.35430290347894322</v>
      </c>
      <c r="FP323" s="25">
        <v>8936</v>
      </c>
      <c r="FQ323" s="17">
        <f t="shared" si="995"/>
        <v>0.3895718894411021</v>
      </c>
      <c r="FR323" s="25">
        <v>5875</v>
      </c>
      <c r="FS323" s="17">
        <f t="shared" si="996"/>
        <v>0.25612520707995468</v>
      </c>
      <c r="FT323" s="25">
        <v>21242</v>
      </c>
      <c r="FU323" s="25">
        <v>7155</v>
      </c>
      <c r="FV323" s="25">
        <v>7250</v>
      </c>
      <c r="FW323" s="17">
        <f t="shared" si="997"/>
        <v>0.32186234817813764</v>
      </c>
      <c r="FX323" s="17">
        <f t="shared" si="998"/>
        <v>0.34130496186799736</v>
      </c>
      <c r="FY323" s="25">
        <v>6837</v>
      </c>
      <c r="FZ323" s="25">
        <v>43270</v>
      </c>
      <c r="GA323" s="25">
        <v>23745</v>
      </c>
      <c r="GB323" s="25">
        <v>8461</v>
      </c>
      <c r="GC323" s="25">
        <v>7698</v>
      </c>
      <c r="GD323" s="18">
        <v>1722</v>
      </c>
      <c r="GE323" s="18">
        <v>81</v>
      </c>
      <c r="GF323" s="18">
        <v>1374</v>
      </c>
      <c r="GG323" s="18">
        <v>110</v>
      </c>
      <c r="GH323" s="18">
        <v>64</v>
      </c>
      <c r="GI323" s="18">
        <v>15</v>
      </c>
      <c r="GJ323" s="10">
        <f t="shared" si="999"/>
        <v>23745</v>
      </c>
      <c r="GK323" s="10">
        <f t="shared" si="1129"/>
        <v>19525</v>
      </c>
      <c r="GL323" s="10">
        <f t="shared" si="1130"/>
        <v>11064</v>
      </c>
      <c r="GM323" s="10">
        <f t="shared" si="1000"/>
        <v>32206</v>
      </c>
      <c r="GN323" s="10">
        <f t="shared" si="1131"/>
        <v>3366</v>
      </c>
      <c r="GO323" s="17">
        <f t="shared" si="1001"/>
        <v>0.54876357753639937</v>
      </c>
      <c r="GP323" s="17">
        <f t="shared" si="1132"/>
        <v>0.45123642246360063</v>
      </c>
      <c r="GQ323" s="17">
        <f t="shared" si="1133"/>
        <v>0.25569678761266468</v>
      </c>
      <c r="GR323" s="17">
        <f t="shared" si="1134"/>
        <v>7.7790617055696787E-2</v>
      </c>
      <c r="GS323" s="17">
        <f t="shared" si="1002"/>
        <v>0.35346660503813265</v>
      </c>
      <c r="GT323" s="25">
        <v>23346</v>
      </c>
      <c r="GU323" s="25">
        <v>10437</v>
      </c>
      <c r="GV323" s="25">
        <v>5621</v>
      </c>
      <c r="GW323" s="25">
        <v>5104</v>
      </c>
      <c r="GX323" s="18">
        <v>1111</v>
      </c>
      <c r="GY323" s="18">
        <v>63</v>
      </c>
      <c r="GZ323" s="18">
        <v>874</v>
      </c>
      <c r="HA323" s="18">
        <v>78</v>
      </c>
      <c r="HB323" s="18">
        <v>47</v>
      </c>
      <c r="HC323" s="18">
        <v>11</v>
      </c>
      <c r="HD323" s="23">
        <f t="shared" si="1003"/>
        <v>0.4470573117450527</v>
      </c>
      <c r="HE323" s="23">
        <f t="shared" si="1004"/>
        <v>0.5529426882549473</v>
      </c>
      <c r="HF323" s="23">
        <f t="shared" si="1005"/>
        <v>0.31217339158742397</v>
      </c>
      <c r="HG323" s="23">
        <f t="shared" si="1006"/>
        <v>9.3549216139809821E-2</v>
      </c>
      <c r="HH323" s="25">
        <v>19924</v>
      </c>
      <c r="HI323" s="25">
        <v>13308</v>
      </c>
      <c r="HJ323" s="25">
        <v>2840</v>
      </c>
      <c r="HK323" s="25">
        <v>2594</v>
      </c>
      <c r="HL323" s="18">
        <v>611</v>
      </c>
      <c r="HM323" s="18">
        <v>18</v>
      </c>
      <c r="HN323" s="18">
        <v>500</v>
      </c>
      <c r="HO323" s="18">
        <v>32</v>
      </c>
      <c r="HP323" s="18">
        <v>17</v>
      </c>
      <c r="HQ323" s="18">
        <v>4</v>
      </c>
      <c r="HR323" s="23">
        <f t="shared" si="1007"/>
        <v>0.66793816502710301</v>
      </c>
      <c r="HS323" s="23">
        <f t="shared" si="1008"/>
        <v>0.33206183497289699</v>
      </c>
      <c r="HT323" s="80">
        <f t="shared" si="1009"/>
        <v>0.18952017667135113</v>
      </c>
      <c r="HU323" s="27">
        <v>74236</v>
      </c>
      <c r="HV323" s="18">
        <v>2942</v>
      </c>
      <c r="HW323" s="25">
        <v>10196</v>
      </c>
      <c r="HX323" s="18">
        <v>1635</v>
      </c>
      <c r="HY323" s="25">
        <v>17448</v>
      </c>
      <c r="HZ323" s="25">
        <v>9690</v>
      </c>
      <c r="IA323" s="18">
        <v>1675</v>
      </c>
      <c r="IB323" s="18">
        <v>545</v>
      </c>
      <c r="IC323" s="25">
        <v>10667</v>
      </c>
      <c r="ID323" s="25">
        <v>11756</v>
      </c>
      <c r="IE323" s="25">
        <v>3823</v>
      </c>
      <c r="IF323" s="18">
        <v>339</v>
      </c>
      <c r="IG323" s="25">
        <v>3520</v>
      </c>
      <c r="IH323" s="17">
        <f t="shared" si="1010"/>
        <v>0.28888948758014982</v>
      </c>
      <c r="II323" s="17">
        <f t="shared" si="1011"/>
        <v>0.13052966215852146</v>
      </c>
      <c r="IJ323" s="30">
        <f t="shared" si="1012"/>
        <v>7.6610939112487104</v>
      </c>
      <c r="IK323" s="17">
        <f t="shared" si="1084"/>
        <v>0.10472622921399882</v>
      </c>
      <c r="IL323" s="25">
        <v>39649</v>
      </c>
      <c r="IM323" s="25">
        <v>2575</v>
      </c>
      <c r="IN323" s="25">
        <v>6516</v>
      </c>
      <c r="IO323" s="25">
        <v>1141</v>
      </c>
      <c r="IP323" s="25">
        <v>12819</v>
      </c>
      <c r="IQ323" s="25">
        <v>5173</v>
      </c>
      <c r="IR323" s="25">
        <v>1031</v>
      </c>
      <c r="IS323" s="18">
        <v>317</v>
      </c>
      <c r="IT323" s="25">
        <v>5766</v>
      </c>
      <c r="IU323" s="25">
        <v>618</v>
      </c>
      <c r="IV323" s="25">
        <v>1491</v>
      </c>
      <c r="IW323" s="18">
        <v>189</v>
      </c>
      <c r="IX323" s="25">
        <v>2013</v>
      </c>
      <c r="IY323" s="17">
        <f t="shared" si="1013"/>
        <v>0.73784963050770513</v>
      </c>
      <c r="IZ323" s="25">
        <v>34587</v>
      </c>
      <c r="JA323" s="18">
        <v>367</v>
      </c>
      <c r="JB323" s="25">
        <v>3680</v>
      </c>
      <c r="JC323" s="18">
        <v>494</v>
      </c>
      <c r="JD323" s="25">
        <v>4629</v>
      </c>
      <c r="JE323" s="25">
        <v>4517</v>
      </c>
      <c r="JF323" s="18">
        <v>644</v>
      </c>
      <c r="JG323" s="18">
        <v>228</v>
      </c>
      <c r="JH323" s="25">
        <v>4901</v>
      </c>
      <c r="JI323" s="25">
        <v>11138</v>
      </c>
      <c r="JJ323" s="25">
        <v>2332</v>
      </c>
      <c r="JK323" s="18">
        <v>150</v>
      </c>
      <c r="JL323" s="25">
        <v>1507</v>
      </c>
      <c r="JM323" s="80">
        <f t="shared" si="1014"/>
        <v>0.41434643073987337</v>
      </c>
      <c r="JN323" s="27">
        <v>74236</v>
      </c>
      <c r="JO323" s="25">
        <v>12954</v>
      </c>
      <c r="JP323" s="18">
        <v>19</v>
      </c>
      <c r="JQ323" s="18">
        <v>652</v>
      </c>
      <c r="JR323" s="25">
        <v>27864</v>
      </c>
      <c r="JS323" s="18">
        <v>44</v>
      </c>
      <c r="JT323" s="18">
        <v>1076</v>
      </c>
      <c r="JU323" s="18">
        <v>1580</v>
      </c>
      <c r="JV323" s="18">
        <v>398</v>
      </c>
      <c r="JW323" s="25">
        <v>29649</v>
      </c>
      <c r="JX323" s="17">
        <f t="shared" si="1015"/>
        <v>0.39938843687698689</v>
      </c>
      <c r="JY323" s="17">
        <f t="shared" si="1016"/>
        <v>0.60061156312301311</v>
      </c>
      <c r="JZ323" s="25">
        <v>21873</v>
      </c>
      <c r="KA323" s="25">
        <v>7184</v>
      </c>
      <c r="KB323" s="18">
        <v>8</v>
      </c>
      <c r="KC323" s="18">
        <v>166</v>
      </c>
      <c r="KD323" s="25">
        <v>5410</v>
      </c>
      <c r="KE323" s="18">
        <v>25</v>
      </c>
      <c r="KF323" s="18">
        <v>837</v>
      </c>
      <c r="KG323" s="18">
        <v>1553</v>
      </c>
      <c r="KH323" s="18">
        <v>354</v>
      </c>
      <c r="KI323" s="25">
        <v>6336</v>
      </c>
      <c r="KJ323" s="17">
        <f t="shared" si="1017"/>
        <v>0.28967219860101495</v>
      </c>
      <c r="KK323" s="25">
        <v>52363</v>
      </c>
      <c r="KL323" s="25">
        <v>5770</v>
      </c>
      <c r="KM323" s="18">
        <v>11</v>
      </c>
      <c r="KN323" s="18">
        <v>486</v>
      </c>
      <c r="KO323" s="25">
        <v>22454</v>
      </c>
      <c r="KP323" s="18">
        <v>19</v>
      </c>
      <c r="KQ323" s="18">
        <v>239</v>
      </c>
      <c r="KR323" s="18">
        <v>27</v>
      </c>
      <c r="KS323" s="18">
        <v>44</v>
      </c>
      <c r="KT323" s="25">
        <v>23313</v>
      </c>
      <c r="KU323" s="69">
        <f t="shared" si="1136"/>
        <v>0.4452189523136566</v>
      </c>
      <c r="KV323" s="27">
        <v>94850</v>
      </c>
      <c r="KW323" s="25">
        <v>89392</v>
      </c>
      <c r="KX323" s="25">
        <v>5458</v>
      </c>
      <c r="KY323" s="59">
        <v>5.754348972061149E-2</v>
      </c>
      <c r="KZ323" s="25">
        <v>2270</v>
      </c>
      <c r="LA323" s="25">
        <v>2418</v>
      </c>
      <c r="LB323" s="25">
        <v>2706</v>
      </c>
      <c r="LC323" s="25">
        <v>2616</v>
      </c>
      <c r="LD323" s="25">
        <v>50033</v>
      </c>
      <c r="LE323" s="25">
        <v>47305</v>
      </c>
      <c r="LF323" s="25">
        <v>2728</v>
      </c>
      <c r="LG323" s="59">
        <v>5.4524014150660563E-2</v>
      </c>
      <c r="LH323" s="25">
        <v>44817</v>
      </c>
      <c r="LI323" s="25">
        <v>42087</v>
      </c>
      <c r="LJ323" s="25">
        <v>2730</v>
      </c>
      <c r="LK323" s="35">
        <v>6.0914385166343135E-2</v>
      </c>
      <c r="LL323" s="27">
        <v>15181</v>
      </c>
      <c r="LM323" s="18">
        <v>466</v>
      </c>
      <c r="LN323" s="25">
        <v>7648</v>
      </c>
      <c r="LO323" s="25">
        <v>2046</v>
      </c>
      <c r="LP323" s="18">
        <v>518</v>
      </c>
      <c r="LQ323" s="18">
        <v>167</v>
      </c>
      <c r="LR323" s="25">
        <v>4336</v>
      </c>
      <c r="LS323" s="23">
        <f t="shared" si="1018"/>
        <v>0.2856201831236414</v>
      </c>
      <c r="LT323" s="23">
        <f t="shared" si="1019"/>
        <v>0.71437981687635865</v>
      </c>
      <c r="LU323" s="17">
        <f t="shared" si="1020"/>
        <v>0.53448389434161125</v>
      </c>
      <c r="LV323" s="25">
        <v>15181</v>
      </c>
      <c r="LW323" s="25">
        <v>3218</v>
      </c>
      <c r="LX323" s="18">
        <v>86</v>
      </c>
      <c r="LY323" s="25">
        <v>1535</v>
      </c>
      <c r="LZ323" s="18">
        <v>622</v>
      </c>
      <c r="MA323" s="25">
        <v>2499</v>
      </c>
      <c r="MB323" s="18">
        <v>210</v>
      </c>
      <c r="MC323" s="25">
        <v>4109</v>
      </c>
      <c r="MD323" s="25">
        <v>2847</v>
      </c>
      <c r="ME323" s="18">
        <v>37</v>
      </c>
      <c r="MF323" s="18">
        <v>18</v>
      </c>
      <c r="MG323" s="17">
        <f t="shared" si="1021"/>
        <v>0.44911402410908374</v>
      </c>
      <c r="MH323" s="17">
        <f t="shared" si="1022"/>
        <v>0.50629075818457281</v>
      </c>
      <c r="MI323" s="25">
        <v>15181</v>
      </c>
      <c r="MJ323" s="25">
        <v>5030</v>
      </c>
      <c r="MK323" s="18">
        <v>277</v>
      </c>
      <c r="ML323" s="25">
        <v>2094</v>
      </c>
      <c r="MM323" s="18">
        <v>633</v>
      </c>
      <c r="MN323" s="25">
        <v>3229</v>
      </c>
      <c r="MO323" s="18">
        <v>294</v>
      </c>
      <c r="MP323" s="25">
        <v>3564</v>
      </c>
      <c r="MQ323" s="18">
        <v>14</v>
      </c>
      <c r="MR323" s="18">
        <v>14</v>
      </c>
      <c r="MS323" s="18">
        <v>32</v>
      </c>
      <c r="MT323" s="17">
        <f t="shared" si="1023"/>
        <v>0.72320663987879585</v>
      </c>
      <c r="MU323" s="69">
        <f t="shared" si="1024"/>
        <v>0.52038732626309203</v>
      </c>
      <c r="MV323" s="27">
        <v>15181</v>
      </c>
      <c r="MW323" s="25">
        <v>13591</v>
      </c>
      <c r="MX323" s="18">
        <v>157</v>
      </c>
      <c r="MY323" s="18">
        <v>623</v>
      </c>
      <c r="MZ323" s="18">
        <v>39</v>
      </c>
      <c r="NA323" s="18">
        <v>46</v>
      </c>
      <c r="NB323" s="18">
        <v>82</v>
      </c>
      <c r="NC323" s="18">
        <v>616</v>
      </c>
      <c r="ND323" s="18">
        <v>27</v>
      </c>
      <c r="NE323" s="17">
        <f t="shared" si="1025"/>
        <v>0.89526381661287135</v>
      </c>
      <c r="NF323" s="10">
        <f t="shared" si="1026"/>
        <v>75076.823661155388</v>
      </c>
      <c r="NG323" s="17">
        <f t="shared" si="1027"/>
        <v>0.93887095711744939</v>
      </c>
      <c r="NH323" s="25">
        <v>15181</v>
      </c>
      <c r="NI323" s="25">
        <v>3134</v>
      </c>
      <c r="NJ323" s="18">
        <v>52</v>
      </c>
      <c r="NK323" s="18">
        <v>2</v>
      </c>
      <c r="NL323" s="18">
        <v>200</v>
      </c>
      <c r="NM323" s="25">
        <v>11660</v>
      </c>
      <c r="NN323" s="18">
        <v>112</v>
      </c>
      <c r="NO323" s="18">
        <v>4</v>
      </c>
      <c r="NP323" s="18">
        <v>0</v>
      </c>
      <c r="NQ323" s="32">
        <v>17</v>
      </c>
      <c r="NR323" s="27">
        <v>15181</v>
      </c>
      <c r="NS323" s="37">
        <f t="shared" si="1028"/>
        <v>1.7325604373888412</v>
      </c>
      <c r="NT323" s="37">
        <f t="shared" si="1029"/>
        <v>0.46750825645533645</v>
      </c>
      <c r="NU323" s="37">
        <f t="shared" si="1030"/>
        <v>0.57718044255189727</v>
      </c>
      <c r="NV323" s="17">
        <f t="shared" si="1031"/>
        <v>0.11720296741615055</v>
      </c>
      <c r="NW323" s="10">
        <f t="shared" si="1032"/>
        <v>3477</v>
      </c>
      <c r="NX323" s="17">
        <f t="shared" si="1033"/>
        <v>0.22903629536921152</v>
      </c>
      <c r="NY323" s="19">
        <f t="shared" si="1034"/>
        <v>6.2661067959415381E-2</v>
      </c>
      <c r="NZ323" s="18">
        <v>792</v>
      </c>
      <c r="OA323" s="25">
        <v>11704</v>
      </c>
      <c r="OB323" s="25">
        <v>2028</v>
      </c>
      <c r="OC323" s="25">
        <v>10775</v>
      </c>
      <c r="OD323" s="18">
        <v>572</v>
      </c>
      <c r="OE323" s="18">
        <v>431</v>
      </c>
      <c r="OF323" s="17">
        <f t="shared" si="1035"/>
        <v>0.70976878993478687</v>
      </c>
      <c r="OG323" s="17">
        <f t="shared" si="1036"/>
        <v>5.2170476253211251E-2</v>
      </c>
      <c r="OH323" s="17">
        <f t="shared" si="1037"/>
        <v>0.77096370463078845</v>
      </c>
      <c r="OI323" s="69">
        <f t="shared" si="1038"/>
        <v>3.7678677293985906E-2</v>
      </c>
      <c r="OJ323" s="27">
        <v>15181</v>
      </c>
      <c r="OK323" s="25">
        <v>2349</v>
      </c>
      <c r="OL323" s="25">
        <v>8754</v>
      </c>
      <c r="OM323" s="25">
        <v>1087</v>
      </c>
      <c r="ON323" s="18">
        <v>883</v>
      </c>
      <c r="OO323" s="18">
        <v>6</v>
      </c>
      <c r="OP323" s="18">
        <v>6</v>
      </c>
      <c r="OQ323" s="18">
        <v>328</v>
      </c>
      <c r="OR323" s="69">
        <f t="shared" si="1039"/>
        <v>0.78993478690468344</v>
      </c>
      <c r="OS323" s="22">
        <v>5598</v>
      </c>
      <c r="OT323" s="22">
        <v>5598</v>
      </c>
      <c r="OU323" s="38">
        <f t="shared" si="1138"/>
        <v>0.19318770059012319</v>
      </c>
      <c r="OV323" s="39">
        <v>0.92716148624508743</v>
      </c>
      <c r="OW323" s="22">
        <v>519025</v>
      </c>
      <c r="OX323" s="36">
        <f t="shared" si="1139"/>
        <v>21237464.949999999</v>
      </c>
      <c r="OY323" s="36">
        <f t="shared" si="1140"/>
        <v>379289.02671819675</v>
      </c>
      <c r="OZ323" s="22">
        <v>10963</v>
      </c>
      <c r="PA323" s="22">
        <v>10963</v>
      </c>
      <c r="PB323" s="38">
        <f t="shared" si="1141"/>
        <v>0.37833454118783866</v>
      </c>
      <c r="PC323" s="39">
        <v>0.75740217093861173</v>
      </c>
      <c r="PD323" s="22">
        <v>830340</v>
      </c>
      <c r="PE323" s="40">
        <f t="shared" si="1040"/>
        <v>33975852.119999997</v>
      </c>
      <c r="PF323" s="36">
        <f t="shared" si="1041"/>
        <v>3367360.8385099452</v>
      </c>
      <c r="PG323" s="22"/>
      <c r="PH323" s="22"/>
      <c r="PI323" s="38">
        <f t="shared" si="1142"/>
        <v>0</v>
      </c>
      <c r="PJ323" s="39">
        <v>0</v>
      </c>
      <c r="PK323" s="22"/>
      <c r="PL323" s="41">
        <f t="shared" si="1042"/>
        <v>0</v>
      </c>
      <c r="PM323" s="36">
        <f t="shared" si="1043"/>
        <v>0</v>
      </c>
      <c r="PN323" s="22">
        <v>15</v>
      </c>
      <c r="PO323" s="22">
        <v>15</v>
      </c>
      <c r="PP323" s="38">
        <f t="shared" si="1143"/>
        <v>5.1765193084170205E-4</v>
      </c>
      <c r="PQ323" s="39">
        <v>0.62</v>
      </c>
      <c r="PR323" s="22">
        <v>930</v>
      </c>
      <c r="PS323" s="41">
        <f t="shared" si="1044"/>
        <v>38053.74</v>
      </c>
      <c r="PT323" s="36">
        <f t="shared" si="1045"/>
        <v>1966.7752574816375</v>
      </c>
      <c r="PU323" s="22"/>
      <c r="PV323" s="22"/>
      <c r="PW323" s="38">
        <f t="shared" si="1144"/>
        <v>0</v>
      </c>
      <c r="PX323" s="39">
        <v>0</v>
      </c>
      <c r="PY323" s="22"/>
      <c r="PZ323" s="36">
        <f t="shared" si="1046"/>
        <v>0</v>
      </c>
      <c r="QA323" s="22"/>
      <c r="QB323" s="22"/>
      <c r="QC323" s="39">
        <v>0</v>
      </c>
      <c r="QD323" s="22"/>
      <c r="QE323" s="22">
        <f t="shared" si="1047"/>
        <v>0</v>
      </c>
      <c r="QF323" s="22"/>
      <c r="QG323" s="22">
        <v>12401</v>
      </c>
      <c r="QH323" s="22">
        <v>12401</v>
      </c>
      <c r="QI323" s="38">
        <f t="shared" si="1145"/>
        <v>0.42796010629119646</v>
      </c>
      <c r="QJ323" s="39">
        <v>0.27698492057092172</v>
      </c>
      <c r="QK323" s="22">
        <v>343489</v>
      </c>
      <c r="QL323" s="42">
        <f t="shared" si="1048"/>
        <v>69.002483412628024</v>
      </c>
      <c r="QM323" s="22">
        <f t="shared" si="1146"/>
        <v>0</v>
      </c>
      <c r="QN323" s="22"/>
      <c r="QO323" s="22"/>
      <c r="QP323" s="38">
        <f t="shared" si="1147"/>
        <v>0</v>
      </c>
      <c r="QQ323" s="39">
        <v>0</v>
      </c>
      <c r="QR323" s="22"/>
      <c r="QS323" s="36">
        <f>QO323/2.47105*581</f>
        <v>0</v>
      </c>
      <c r="QT323" s="22"/>
      <c r="QU323" s="22"/>
      <c r="QV323" s="38">
        <f t="shared" si="1148"/>
        <v>0</v>
      </c>
      <c r="QW323" s="39">
        <v>0</v>
      </c>
      <c r="QX323" s="22"/>
      <c r="QY323" s="36">
        <f t="shared" si="1050"/>
        <v>0</v>
      </c>
      <c r="QZ323" s="22"/>
      <c r="RA323" s="22"/>
      <c r="RB323" s="38">
        <f t="shared" si="1149"/>
        <v>0</v>
      </c>
      <c r="RC323" s="39">
        <v>0</v>
      </c>
      <c r="RD323" s="22"/>
      <c r="RE323" s="36">
        <f t="shared" si="1051"/>
        <v>0</v>
      </c>
      <c r="RF323" s="10">
        <f t="shared" si="1150"/>
        <v>28977</v>
      </c>
      <c r="RG323" s="10">
        <f t="shared" si="1151"/>
        <v>28977</v>
      </c>
      <c r="RH323" s="17">
        <f t="shared" si="1152"/>
        <v>3.7268830231777475E-2</v>
      </c>
      <c r="RI323" s="17">
        <f t="shared" si="1153"/>
        <v>8.514717352639589E-4</v>
      </c>
      <c r="RJ323" s="17">
        <f t="shared" si="1154"/>
        <v>0.10117920328411213</v>
      </c>
      <c r="RK323" s="17">
        <f t="shared" si="1155"/>
        <v>0.89827773231017738</v>
      </c>
      <c r="RL323" s="17">
        <f t="shared" si="1156"/>
        <v>5.2465729186187797E-4</v>
      </c>
      <c r="RM323" s="17">
        <f t="shared" si="1157"/>
        <v>0</v>
      </c>
      <c r="RN323" s="17">
        <f t="shared" si="1158"/>
        <v>0</v>
      </c>
      <c r="RO323" s="17">
        <f t="shared" si="1159"/>
        <v>0</v>
      </c>
      <c r="RP323" s="17">
        <f t="shared" si="1160"/>
        <v>0</v>
      </c>
      <c r="RQ323" s="17">
        <f t="shared" si="1161"/>
        <v>1.8407113848569236E-5</v>
      </c>
      <c r="RR323" s="36">
        <f t="shared" si="1162"/>
        <v>3748685.6429690365</v>
      </c>
      <c r="RS323" s="36">
        <f t="shared" si="1163"/>
        <v>39.522252429826423</v>
      </c>
      <c r="RT323" s="10">
        <f t="shared" si="1164"/>
        <v>0</v>
      </c>
      <c r="RU323" s="17">
        <f t="shared" si="1165"/>
        <v>0</v>
      </c>
      <c r="RV323" s="37">
        <f t="shared" si="1166"/>
        <v>3.273285709355696</v>
      </c>
      <c r="RW323" s="36">
        <f t="shared" si="1167"/>
        <v>0.30550342646283607</v>
      </c>
      <c r="RX323" s="85">
        <v>3.3002539999999998</v>
      </c>
      <c r="RY323" s="93">
        <v>286</v>
      </c>
      <c r="RZ323" s="43" t="b">
        <v>0</v>
      </c>
      <c r="SA323" s="18" t="b">
        <v>0</v>
      </c>
      <c r="SB323" s="18" t="b">
        <v>0</v>
      </c>
      <c r="SC323" s="18" t="b">
        <v>0</v>
      </c>
      <c r="SD323" s="18" t="b">
        <v>0</v>
      </c>
      <c r="SE323" s="32" t="b">
        <v>0</v>
      </c>
      <c r="SF323" s="43" t="b">
        <v>0</v>
      </c>
      <c r="SG323" s="18" t="b">
        <v>1</v>
      </c>
      <c r="SH323" s="18">
        <v>48</v>
      </c>
      <c r="SI323" s="18">
        <v>10</v>
      </c>
      <c r="SJ323" s="22"/>
      <c r="SK323" s="22">
        <v>2</v>
      </c>
      <c r="SL323" s="22">
        <v>61</v>
      </c>
      <c r="SM323" s="22">
        <v>460</v>
      </c>
      <c r="SN323" s="18"/>
      <c r="SO323" s="18"/>
      <c r="SP323" s="18"/>
      <c r="SQ323" s="17">
        <f t="shared" si="1052"/>
        <v>0</v>
      </c>
      <c r="SR323" s="17">
        <f t="shared" si="1053"/>
        <v>0.11940298507462686</v>
      </c>
      <c r="SS323" s="17">
        <f t="shared" si="1054"/>
        <v>0.15151515151515152</v>
      </c>
      <c r="ST323" s="17">
        <f t="shared" si="1055"/>
        <v>0.42009132420091322</v>
      </c>
      <c r="SU323" s="17">
        <f t="shared" si="1056"/>
        <v>0</v>
      </c>
      <c r="SV323" s="17">
        <f t="shared" si="1127"/>
        <v>0</v>
      </c>
      <c r="SW323" s="17">
        <f t="shared" si="1057"/>
        <v>1</v>
      </c>
      <c r="SX323" s="17">
        <f t="shared" si="1058"/>
        <v>1</v>
      </c>
      <c r="SY323" s="17">
        <f t="shared" si="1059"/>
        <v>1</v>
      </c>
      <c r="SZ323" s="17">
        <f t="shared" si="1060"/>
        <v>0.1727523651976729</v>
      </c>
      <c r="TA323" s="17">
        <f t="shared" si="1061"/>
        <v>0.75</v>
      </c>
      <c r="TB323" s="24">
        <f t="shared" si="1137"/>
        <v>1.3333333333333333</v>
      </c>
      <c r="TC323" s="69">
        <f>TB323/(MAX($TB$6:$TB$335))</f>
        <v>2.1505376344086021E-3</v>
      </c>
      <c r="TD323" s="17">
        <f t="shared" si="1085"/>
        <v>1.2096774193548388E-3</v>
      </c>
      <c r="TE323" s="95">
        <v>113</v>
      </c>
      <c r="TF323" s="71"/>
      <c r="TG323" s="71"/>
      <c r="TH323" s="71">
        <v>12</v>
      </c>
      <c r="TI323" s="71"/>
      <c r="TJ323" s="71">
        <v>2</v>
      </c>
      <c r="TK323" s="71">
        <v>5</v>
      </c>
      <c r="TL323" s="71"/>
      <c r="TM323" s="71">
        <v>2</v>
      </c>
      <c r="TN323" s="71">
        <v>1</v>
      </c>
      <c r="TO323" s="71"/>
      <c r="TP323" s="71"/>
      <c r="TQ323" s="71">
        <v>7</v>
      </c>
      <c r="TR323" s="72">
        <v>65</v>
      </c>
      <c r="TS323" s="72"/>
      <c r="TT323" s="72"/>
      <c r="TU323" s="72"/>
      <c r="TV323" s="72">
        <v>51</v>
      </c>
      <c r="TW323" s="72"/>
      <c r="TX323" s="72">
        <v>8</v>
      </c>
      <c r="TY323" s="72">
        <v>1</v>
      </c>
      <c r="TZ323" s="72">
        <v>32</v>
      </c>
      <c r="UA323" s="72"/>
      <c r="UB323" s="72">
        <v>29</v>
      </c>
      <c r="UC323" s="72"/>
      <c r="UD323" s="72"/>
      <c r="UE323" s="72">
        <v>1</v>
      </c>
      <c r="UF323" s="72"/>
      <c r="UG323" s="72">
        <v>2</v>
      </c>
      <c r="UH323" s="72"/>
      <c r="UI323" s="72">
        <v>23</v>
      </c>
      <c r="UJ323" s="73">
        <v>12</v>
      </c>
      <c r="UK323" s="73"/>
      <c r="UL323" s="73"/>
      <c r="UM323" s="73"/>
      <c r="UN323" s="73">
        <v>2</v>
      </c>
      <c r="UO323" s="73"/>
      <c r="UP323" s="73">
        <v>2</v>
      </c>
      <c r="UQ323" s="73"/>
      <c r="UR323" s="73">
        <v>68</v>
      </c>
      <c r="US323" s="73">
        <v>16</v>
      </c>
      <c r="UT323" s="73"/>
      <c r="UU323" s="73"/>
      <c r="UV323" s="73"/>
      <c r="UW323" s="73"/>
      <c r="UX323" s="73"/>
      <c r="UY323" s="73">
        <v>1</v>
      </c>
      <c r="UZ323" s="73"/>
      <c r="VA323" s="73"/>
      <c r="VB323" s="73"/>
      <c r="VC323" s="73"/>
      <c r="VD323" s="73"/>
      <c r="VE323" s="73"/>
      <c r="VF323" s="73">
        <v>2</v>
      </c>
      <c r="VG323" s="73"/>
      <c r="VH323" s="73">
        <v>13</v>
      </c>
      <c r="VI323" s="73"/>
      <c r="VJ323" s="73">
        <v>64</v>
      </c>
      <c r="VK323" s="73">
        <v>13</v>
      </c>
      <c r="VL323" s="73"/>
      <c r="VM323" s="73">
        <v>19</v>
      </c>
      <c r="VN323" s="73">
        <v>4</v>
      </c>
      <c r="VO323" s="73"/>
      <c r="VP323" s="73">
        <v>3</v>
      </c>
      <c r="VQ323" s="73"/>
      <c r="VR323" s="73">
        <v>2</v>
      </c>
      <c r="VS323" s="73"/>
      <c r="VT323" s="73"/>
      <c r="VU323" s="73"/>
      <c r="VV323" s="73"/>
      <c r="VW323" s="73">
        <v>3</v>
      </c>
      <c r="VX323" s="73"/>
      <c r="VY323" s="73">
        <v>42</v>
      </c>
      <c r="VZ323" s="73"/>
      <c r="WA323" s="73">
        <v>24</v>
      </c>
      <c r="WB323" s="73"/>
      <c r="WC323" s="73"/>
      <c r="WD323" s="73"/>
      <c r="WE323" s="73"/>
      <c r="WF323" s="73">
        <v>4</v>
      </c>
      <c r="WG323" s="73"/>
      <c r="WH323" s="73"/>
      <c r="WI323" s="73"/>
      <c r="WJ323" s="73">
        <v>3</v>
      </c>
      <c r="WK323" s="73"/>
      <c r="WL323" s="73"/>
      <c r="WM323" s="73"/>
      <c r="WN323" s="73"/>
      <c r="WO323" s="22">
        <f t="shared" si="1064"/>
        <v>190</v>
      </c>
      <c r="WP323" s="22">
        <f t="shared" si="1065"/>
        <v>0</v>
      </c>
      <c r="WQ323" s="22">
        <f t="shared" si="1066"/>
        <v>0</v>
      </c>
      <c r="WR323" s="22">
        <f t="shared" si="1067"/>
        <v>0</v>
      </c>
      <c r="WS323" s="22">
        <f t="shared" si="1068"/>
        <v>70</v>
      </c>
      <c r="WT323" s="22">
        <f t="shared" si="1069"/>
        <v>0</v>
      </c>
      <c r="WU323" s="22">
        <f t="shared" si="1070"/>
        <v>67</v>
      </c>
      <c r="WV323" s="22">
        <f t="shared" si="1071"/>
        <v>1</v>
      </c>
      <c r="WW323" s="22">
        <f t="shared" si="1072"/>
        <v>193</v>
      </c>
      <c r="WX323" s="22">
        <f t="shared" si="1073"/>
        <v>0</v>
      </c>
      <c r="WY323" s="22">
        <f t="shared" si="1074"/>
        <v>60</v>
      </c>
      <c r="WZ323" s="22">
        <f t="shared" si="1075"/>
        <v>0</v>
      </c>
      <c r="XA323" s="22">
        <f t="shared" si="1076"/>
        <v>19</v>
      </c>
      <c r="XB323" s="22">
        <f t="shared" si="1077"/>
        <v>10</v>
      </c>
      <c r="XC323" s="22">
        <f t="shared" si="1078"/>
        <v>0</v>
      </c>
      <c r="XD323" s="22">
        <f t="shared" si="1079"/>
        <v>0</v>
      </c>
      <c r="XE323" s="22">
        <f t="shared" si="1080"/>
        <v>9</v>
      </c>
      <c r="XF323" s="22">
        <f t="shared" si="1081"/>
        <v>0</v>
      </c>
      <c r="XG323" s="93">
        <f t="shared" si="1082"/>
        <v>32</v>
      </c>
    </row>
    <row r="324" spans="1:631" ht="17.100000000000001" customHeight="1" x14ac:dyDescent="0.2">
      <c r="A324" s="101"/>
      <c r="B324" s="27" t="s">
        <v>560</v>
      </c>
      <c r="C324" s="535" t="s">
        <v>561</v>
      </c>
      <c r="D324" s="25" t="s">
        <v>639</v>
      </c>
      <c r="E324" s="535" t="s">
        <v>640</v>
      </c>
      <c r="F324" s="25" t="s">
        <v>642</v>
      </c>
      <c r="G324" s="535" t="s">
        <v>643</v>
      </c>
      <c r="H324" s="25">
        <v>8</v>
      </c>
      <c r="I324" s="28">
        <v>6</v>
      </c>
      <c r="J324" s="17">
        <f t="shared" si="948"/>
        <v>0.37377133988618727</v>
      </c>
      <c r="K324" s="17">
        <f t="shared" si="949"/>
        <v>0.54578375581996896</v>
      </c>
      <c r="L324" s="17">
        <f t="shared" si="950"/>
        <v>5.4453980467593956E-3</v>
      </c>
      <c r="M324" s="17">
        <f t="shared" si="951"/>
        <v>3.7548169897844791E-2</v>
      </c>
      <c r="N324" s="17">
        <f t="shared" si="952"/>
        <v>5.9517384935625625E-2</v>
      </c>
      <c r="O324" s="17">
        <f t="shared" si="953"/>
        <v>0.1569580962234868</v>
      </c>
      <c r="P324" s="17">
        <f t="shared" si="954"/>
        <v>0.46656591541275161</v>
      </c>
      <c r="Q324" s="17">
        <f t="shared" si="955"/>
        <v>0.37917574180409019</v>
      </c>
      <c r="R324" s="69">
        <f t="shared" si="956"/>
        <v>0.19526791156424891</v>
      </c>
      <c r="S324" s="422">
        <f t="shared" si="957"/>
        <v>0.24667041262121817</v>
      </c>
      <c r="T324" s="17">
        <f t="shared" si="1083"/>
        <v>0.75332958737878186</v>
      </c>
      <c r="U324" s="10">
        <f t="shared" si="958"/>
        <v>45246.481677144395</v>
      </c>
      <c r="V324" s="32">
        <v>1</v>
      </c>
      <c r="W324" s="550">
        <f t="shared" si="959"/>
        <v>-0.99455460195324064</v>
      </c>
      <c r="X324" s="550">
        <f t="shared" si="960"/>
        <v>0.13555930151010706</v>
      </c>
      <c r="Y324" s="550">
        <f t="shared" si="961"/>
        <v>0.86444069848989291</v>
      </c>
      <c r="Z324" s="551">
        <f t="shared" si="962"/>
        <v>51920.03723269995</v>
      </c>
      <c r="AA324" s="426">
        <f t="shared" si="963"/>
        <v>2.6805634178016052E-2</v>
      </c>
      <c r="AB324" s="59">
        <f t="shared" si="964"/>
        <v>0.26842091288069886</v>
      </c>
      <c r="AC324" s="59">
        <f t="shared" si="965"/>
        <v>0.84446072006784367</v>
      </c>
      <c r="AD324" s="59">
        <f t="shared" si="966"/>
        <v>5.9517384935625625E-2</v>
      </c>
      <c r="AE324" s="59">
        <f t="shared" si="967"/>
        <v>0.62082425819590981</v>
      </c>
      <c r="AF324" s="59">
        <f t="shared" si="968"/>
        <v>0.11091567511639938</v>
      </c>
      <c r="AG324" s="59">
        <f t="shared" si="969"/>
        <v>0.71764097258147952</v>
      </c>
      <c r="AH324" s="59">
        <f t="shared" si="970"/>
        <v>0.1569580962234868</v>
      </c>
      <c r="AI324" s="59">
        <f t="shared" si="971"/>
        <v>0.13367822038282462</v>
      </c>
      <c r="AJ324" s="59">
        <f t="shared" si="972"/>
        <v>0.61386445938954992</v>
      </c>
      <c r="AK324" s="59">
        <f t="shared" si="973"/>
        <v>0.53343408458724839</v>
      </c>
      <c r="AL324" s="35">
        <f t="shared" si="974"/>
        <v>5.4453980467593956E-3</v>
      </c>
      <c r="AM324" s="27">
        <v>60062</v>
      </c>
      <c r="AN324" s="25">
        <v>31071</v>
      </c>
      <c r="AO324" s="25">
        <v>28991</v>
      </c>
      <c r="AP324" s="17">
        <f t="shared" si="975"/>
        <v>1.1665638204434881E-3</v>
      </c>
      <c r="AQ324" s="63">
        <v>107.17464040564313</v>
      </c>
      <c r="AR324" s="58">
        <v>1073.5842727700001</v>
      </c>
      <c r="AS324" s="24">
        <f t="shared" si="976"/>
        <v>55.94530538811965</v>
      </c>
      <c r="AT324" s="17">
        <f t="shared" si="1135"/>
        <v>4.8314928698729324E-2</v>
      </c>
      <c r="AU324" s="25">
        <v>59565</v>
      </c>
      <c r="AV324" s="25">
        <v>30703</v>
      </c>
      <c r="AW324" s="25">
        <v>28862</v>
      </c>
      <c r="AX324" s="18">
        <v>497</v>
      </c>
      <c r="AY324" s="18">
        <v>368</v>
      </c>
      <c r="AZ324" s="18">
        <v>129</v>
      </c>
      <c r="BA324" s="25">
        <v>1610</v>
      </c>
      <c r="BB324" s="18">
        <v>884</v>
      </c>
      <c r="BC324" s="18">
        <v>726</v>
      </c>
      <c r="BD324" s="63">
        <v>121.76308539944904</v>
      </c>
      <c r="BE324" s="25">
        <v>58452</v>
      </c>
      <c r="BF324" s="25">
        <v>30187</v>
      </c>
      <c r="BG324" s="25">
        <v>28265</v>
      </c>
      <c r="BH324" s="63">
        <v>106.79992924111093</v>
      </c>
      <c r="BI324" s="17">
        <v>2.6805634178016052E-2</v>
      </c>
      <c r="BJ324" s="25">
        <v>21948</v>
      </c>
      <c r="BK324" s="25">
        <v>35353</v>
      </c>
      <c r="BL324" s="25">
        <v>2761</v>
      </c>
      <c r="BM324" s="17">
        <v>0.69892229796622629</v>
      </c>
      <c r="BN324" s="10">
        <f t="shared" si="977"/>
        <v>18083.328939552517</v>
      </c>
      <c r="BO324" s="29">
        <v>0.62082425819590981</v>
      </c>
      <c r="BP324" s="30">
        <f t="shared" si="978"/>
        <v>0.37917574180409019</v>
      </c>
      <c r="BQ324" s="31">
        <v>7.8098039770316525</v>
      </c>
      <c r="BR324" s="25">
        <v>38114</v>
      </c>
      <c r="BS324" s="25">
        <v>12780</v>
      </c>
      <c r="BT324" s="25">
        <v>22959</v>
      </c>
      <c r="BU324" s="18">
        <v>2257</v>
      </c>
      <c r="BV324" s="18">
        <v>114</v>
      </c>
      <c r="BW324" s="18">
        <v>4</v>
      </c>
      <c r="BX324" s="25">
        <v>9665</v>
      </c>
      <c r="BY324" s="25">
        <v>8538</v>
      </c>
      <c r="BZ324" s="18">
        <v>1127</v>
      </c>
      <c r="CA324" s="59">
        <v>0.11660631143300568</v>
      </c>
      <c r="CB324" s="25">
        <v>59565</v>
      </c>
      <c r="CC324" s="18">
        <v>497</v>
      </c>
      <c r="CD324" s="17">
        <f t="shared" si="979"/>
        <v>8.343826072357929E-3</v>
      </c>
      <c r="CE324" s="18">
        <v>110</v>
      </c>
      <c r="CF324" s="18">
        <v>367</v>
      </c>
      <c r="CG324" s="18">
        <v>720</v>
      </c>
      <c r="CH324" s="18">
        <v>1261</v>
      </c>
      <c r="CI324" s="18">
        <v>1600</v>
      </c>
      <c r="CJ324" s="18">
        <v>1742</v>
      </c>
      <c r="CK324" s="18">
        <v>1417</v>
      </c>
      <c r="CL324" s="18">
        <v>1087</v>
      </c>
      <c r="CM324" s="18">
        <v>1361</v>
      </c>
      <c r="CN324" s="26">
        <v>6.1629591308846354</v>
      </c>
      <c r="CO324" s="27">
        <v>9665</v>
      </c>
      <c r="CP324" s="34">
        <f t="shared" si="980"/>
        <v>6.2143817899637872</v>
      </c>
      <c r="CQ324" s="25">
        <v>123</v>
      </c>
      <c r="CR324" s="18">
        <v>438</v>
      </c>
      <c r="CS324" s="18">
        <v>1939</v>
      </c>
      <c r="CT324" s="18">
        <v>1516</v>
      </c>
      <c r="CU324" s="25">
        <v>3148</v>
      </c>
      <c r="CV324" s="18">
        <v>34</v>
      </c>
      <c r="CW324" s="18">
        <v>6</v>
      </c>
      <c r="CX324" s="25">
        <v>2461</v>
      </c>
      <c r="CY324" s="25">
        <v>9665</v>
      </c>
      <c r="CZ324" s="25">
        <v>9461</v>
      </c>
      <c r="DA324" s="18">
        <v>73</v>
      </c>
      <c r="DB324" s="18">
        <v>14</v>
      </c>
      <c r="DC324" s="18">
        <v>99</v>
      </c>
      <c r="DD324" s="18">
        <v>4</v>
      </c>
      <c r="DE324" s="18">
        <v>14</v>
      </c>
      <c r="DF324" s="25">
        <v>9665</v>
      </c>
      <c r="DG324" s="18">
        <v>1029</v>
      </c>
      <c r="DH324" s="18">
        <v>18</v>
      </c>
      <c r="DI324" s="18">
        <v>25</v>
      </c>
      <c r="DJ324" s="25">
        <v>7272</v>
      </c>
      <c r="DK324" s="18">
        <v>1295</v>
      </c>
      <c r="DL324" s="18">
        <v>26</v>
      </c>
      <c r="DM324" s="25">
        <f t="shared" si="981"/>
        <v>6452.618210036213</v>
      </c>
      <c r="DN324" s="17">
        <f t="shared" si="982"/>
        <v>0.75240558717020178</v>
      </c>
      <c r="DO324" s="17">
        <f t="shared" si="983"/>
        <v>0.13398861872736678</v>
      </c>
      <c r="DP324" s="23">
        <f t="shared" si="984"/>
        <v>0.11091567511639938</v>
      </c>
      <c r="DQ324" s="23">
        <f t="shared" si="985"/>
        <v>0.88908432488360067</v>
      </c>
      <c r="DR324" s="25">
        <v>9665</v>
      </c>
      <c r="DS324" s="18">
        <v>27</v>
      </c>
      <c r="DT324" s="25">
        <v>2822</v>
      </c>
      <c r="DU324" s="25">
        <v>3710</v>
      </c>
      <c r="DV324" s="18">
        <v>1149</v>
      </c>
      <c r="DW324" s="18">
        <v>20</v>
      </c>
      <c r="DX324" s="18">
        <v>1763</v>
      </c>
      <c r="DY324" s="18">
        <v>174</v>
      </c>
      <c r="DZ324" s="17">
        <f t="shared" si="986"/>
        <v>0.79751681324366275</v>
      </c>
      <c r="EA324" s="17">
        <f t="shared" si="987"/>
        <v>0.20248318675633725</v>
      </c>
      <c r="EB324" s="25">
        <v>9665</v>
      </c>
      <c r="EC324" s="25">
        <v>1134</v>
      </c>
      <c r="ED324" s="25">
        <v>5802</v>
      </c>
      <c r="EE324" s="18">
        <v>209</v>
      </c>
      <c r="EF324" s="17">
        <f t="shared" si="1128"/>
        <v>2.1624418003103982E-2</v>
      </c>
      <c r="EG324" s="25">
        <v>2404</v>
      </c>
      <c r="EH324" s="18">
        <v>116</v>
      </c>
      <c r="EI324" s="17">
        <f t="shared" si="988"/>
        <v>0.71764097258147952</v>
      </c>
      <c r="EJ324" s="17">
        <f t="shared" si="989"/>
        <v>0.24873254009311951</v>
      </c>
      <c r="EK324" s="69">
        <f t="shared" si="990"/>
        <v>0.54578375581996896</v>
      </c>
      <c r="EL324" s="27">
        <v>37661</v>
      </c>
      <c r="EM324" s="25">
        <v>10109</v>
      </c>
      <c r="EN324" s="25">
        <v>27552</v>
      </c>
      <c r="EO324" s="59">
        <v>0.26842091288069886</v>
      </c>
      <c r="EP324" s="25">
        <v>19614</v>
      </c>
      <c r="EQ324" s="25">
        <v>6585</v>
      </c>
      <c r="ER324" s="25">
        <v>13029</v>
      </c>
      <c r="ES324" s="59">
        <v>0.33572958091159377</v>
      </c>
      <c r="ET324" s="25">
        <v>18047</v>
      </c>
      <c r="EU324" s="25">
        <v>3524</v>
      </c>
      <c r="EV324" s="25">
        <v>14523</v>
      </c>
      <c r="EW324" s="59">
        <v>0.19526791156424891</v>
      </c>
      <c r="EX324" s="25">
        <v>825</v>
      </c>
      <c r="EY324" s="25">
        <v>578</v>
      </c>
      <c r="EZ324" s="25">
        <v>247</v>
      </c>
      <c r="FA324" s="59">
        <v>0.70060606060606068</v>
      </c>
      <c r="FB324" s="25">
        <v>36836</v>
      </c>
      <c r="FC324" s="25">
        <v>9531</v>
      </c>
      <c r="FD324" s="25">
        <v>27305</v>
      </c>
      <c r="FE324" s="59">
        <v>0.25874144858290804</v>
      </c>
      <c r="FF324" s="25">
        <v>32226</v>
      </c>
      <c r="FG324" s="25">
        <v>8054</v>
      </c>
      <c r="FH324" s="25">
        <v>7656</v>
      </c>
      <c r="FI324" s="25">
        <v>16516</v>
      </c>
      <c r="FJ324" s="23">
        <f t="shared" si="991"/>
        <v>0.51250543039781538</v>
      </c>
      <c r="FK324" s="23">
        <f t="shared" si="992"/>
        <v>0.23757214671383356</v>
      </c>
      <c r="FL324" s="36">
        <f t="shared" si="993"/>
        <v>0.48764834100266408</v>
      </c>
      <c r="FM324" s="25">
        <v>16844</v>
      </c>
      <c r="FN324" s="25">
        <v>4310</v>
      </c>
      <c r="FO324" s="17">
        <f t="shared" si="994"/>
        <v>0.25587746378532417</v>
      </c>
      <c r="FP324" s="60">
        <v>4680</v>
      </c>
      <c r="FQ324" s="17">
        <f t="shared" si="995"/>
        <v>0.27784374257895988</v>
      </c>
      <c r="FR324" s="61">
        <v>7854</v>
      </c>
      <c r="FS324" s="17">
        <f t="shared" si="996"/>
        <v>0.466278793635716</v>
      </c>
      <c r="FT324" s="25">
        <v>15382</v>
      </c>
      <c r="FU324" s="25">
        <v>3744</v>
      </c>
      <c r="FV324" s="25">
        <v>2976</v>
      </c>
      <c r="FW324" s="17">
        <f t="shared" si="997"/>
        <v>0.56312573137433364</v>
      </c>
      <c r="FX324" s="17">
        <f t="shared" si="998"/>
        <v>0.19347289039136653</v>
      </c>
      <c r="FY324" s="25">
        <v>8662</v>
      </c>
      <c r="FZ324" s="25">
        <v>25942</v>
      </c>
      <c r="GA324" s="25">
        <v>21907</v>
      </c>
      <c r="GB324" s="18">
        <v>2491</v>
      </c>
      <c r="GC324" s="18">
        <v>1152</v>
      </c>
      <c r="GD324" s="18">
        <v>143</v>
      </c>
      <c r="GE324" s="18">
        <v>3</v>
      </c>
      <c r="GF324" s="18">
        <v>209</v>
      </c>
      <c r="GG324" s="18">
        <v>30</v>
      </c>
      <c r="GH324" s="18">
        <v>6</v>
      </c>
      <c r="GI324" s="18">
        <v>1</v>
      </c>
      <c r="GJ324" s="10">
        <f t="shared" si="999"/>
        <v>21907</v>
      </c>
      <c r="GK324" s="10">
        <f t="shared" si="1129"/>
        <v>4035</v>
      </c>
      <c r="GL324" s="10">
        <f t="shared" si="1130"/>
        <v>1544</v>
      </c>
      <c r="GM324" s="10">
        <f t="shared" si="1000"/>
        <v>24398</v>
      </c>
      <c r="GN324" s="10">
        <f t="shared" si="1131"/>
        <v>392</v>
      </c>
      <c r="GO324" s="17">
        <f t="shared" si="1001"/>
        <v>0.84446072006784367</v>
      </c>
      <c r="GP324" s="17">
        <f t="shared" si="1132"/>
        <v>0.15553927993215635</v>
      </c>
      <c r="GQ324" s="17">
        <f t="shared" si="1133"/>
        <v>5.9517384935625625E-2</v>
      </c>
      <c r="GR324" s="17">
        <f t="shared" si="1134"/>
        <v>1.5110631408526714E-2</v>
      </c>
      <c r="GS324" s="17">
        <f t="shared" si="1002"/>
        <v>0.10752833243389098</v>
      </c>
      <c r="GT324" s="25">
        <v>13519</v>
      </c>
      <c r="GU324" s="25">
        <v>10477</v>
      </c>
      <c r="GV324" s="18">
        <v>1898</v>
      </c>
      <c r="GW324" s="18">
        <v>904</v>
      </c>
      <c r="GX324" s="18">
        <v>87</v>
      </c>
      <c r="GY324" s="18">
        <v>3</v>
      </c>
      <c r="GZ324" s="18">
        <v>122</v>
      </c>
      <c r="HA324" s="18">
        <v>23</v>
      </c>
      <c r="HB324" s="18">
        <v>4</v>
      </c>
      <c r="HC324" s="18">
        <v>1</v>
      </c>
      <c r="HD324" s="23">
        <f t="shared" si="1003"/>
        <v>0.77498335675715657</v>
      </c>
      <c r="HE324" s="23">
        <f t="shared" si="1004"/>
        <v>0.2250166432428434</v>
      </c>
      <c r="HF324" s="23">
        <f t="shared" si="1005"/>
        <v>8.462164361269324E-2</v>
      </c>
      <c r="HG324" s="23">
        <f t="shared" si="1006"/>
        <v>1.7752792366299282E-2</v>
      </c>
      <c r="HH324" s="25">
        <v>12423</v>
      </c>
      <c r="HI324" s="25">
        <v>11430</v>
      </c>
      <c r="HJ324" s="18">
        <v>593</v>
      </c>
      <c r="HK324" s="18">
        <v>248</v>
      </c>
      <c r="HL324" s="18">
        <v>56</v>
      </c>
      <c r="HM324" s="18">
        <v>0</v>
      </c>
      <c r="HN324" s="18">
        <v>87</v>
      </c>
      <c r="HO324" s="18">
        <v>7</v>
      </c>
      <c r="HP324" s="18">
        <v>2</v>
      </c>
      <c r="HQ324" s="18">
        <v>0</v>
      </c>
      <c r="HR324" s="23">
        <f t="shared" si="1007"/>
        <v>0.92006761651774938</v>
      </c>
      <c r="HS324" s="23">
        <f t="shared" si="1008"/>
        <v>7.9932383482250666E-2</v>
      </c>
      <c r="HT324" s="80">
        <f t="shared" si="1009"/>
        <v>3.2198341785398051E-2</v>
      </c>
      <c r="HU324" s="27">
        <v>45657</v>
      </c>
      <c r="HV324" s="18">
        <v>444</v>
      </c>
      <c r="HW324" s="18">
        <v>1661</v>
      </c>
      <c r="HX324" s="18">
        <v>292</v>
      </c>
      <c r="HY324" s="18">
        <v>12749</v>
      </c>
      <c r="HZ324" s="25">
        <v>16622</v>
      </c>
      <c r="IA324" s="18">
        <v>1145</v>
      </c>
      <c r="IB324" s="18">
        <v>217</v>
      </c>
      <c r="IC324" s="25">
        <v>5199</v>
      </c>
      <c r="ID324" s="25">
        <v>4168</v>
      </c>
      <c r="IE324" s="18">
        <v>2351</v>
      </c>
      <c r="IF324" s="18">
        <v>298</v>
      </c>
      <c r="IG324" s="18">
        <v>511</v>
      </c>
      <c r="IH324" s="17">
        <f t="shared" si="1010"/>
        <v>0.4553518628030751</v>
      </c>
      <c r="II324" s="17">
        <f t="shared" si="1011"/>
        <v>0.36406246577742735</v>
      </c>
      <c r="IJ324" s="30">
        <f t="shared" si="1012"/>
        <v>2.7467813740825413</v>
      </c>
      <c r="IK324" s="17">
        <f t="shared" si="1084"/>
        <v>3.7548169897844791E-2</v>
      </c>
      <c r="IL324" s="25">
        <v>23771</v>
      </c>
      <c r="IM324" s="25">
        <v>334</v>
      </c>
      <c r="IN324" s="25">
        <v>1172</v>
      </c>
      <c r="IO324" s="25">
        <v>246</v>
      </c>
      <c r="IP324" s="25">
        <v>9186</v>
      </c>
      <c r="IQ324" s="25">
        <v>7002</v>
      </c>
      <c r="IR324" s="25">
        <v>658</v>
      </c>
      <c r="IS324" s="18">
        <v>115</v>
      </c>
      <c r="IT324" s="25">
        <v>2842</v>
      </c>
      <c r="IU324" s="25">
        <v>809</v>
      </c>
      <c r="IV324" s="25">
        <v>998</v>
      </c>
      <c r="IW324" s="18">
        <v>154</v>
      </c>
      <c r="IX324" s="25">
        <v>255</v>
      </c>
      <c r="IY324" s="17">
        <f t="shared" si="1013"/>
        <v>0.78238189390433721</v>
      </c>
      <c r="IZ324" s="25">
        <v>21886</v>
      </c>
      <c r="JA324" s="18">
        <v>110</v>
      </c>
      <c r="JB324" s="18">
        <v>489</v>
      </c>
      <c r="JC324" s="18">
        <v>46</v>
      </c>
      <c r="JD324" s="18">
        <v>3563</v>
      </c>
      <c r="JE324" s="25">
        <v>9620</v>
      </c>
      <c r="JF324" s="18">
        <v>487</v>
      </c>
      <c r="JG324" s="18">
        <v>102</v>
      </c>
      <c r="JH324" s="25">
        <v>2357</v>
      </c>
      <c r="JI324" s="25">
        <v>3359</v>
      </c>
      <c r="JJ324" s="18">
        <v>1353</v>
      </c>
      <c r="JK324" s="18">
        <v>144</v>
      </c>
      <c r="JL324" s="18">
        <v>256</v>
      </c>
      <c r="JM324" s="80">
        <f t="shared" si="1014"/>
        <v>0.65407109567760213</v>
      </c>
      <c r="JN324" s="27">
        <v>45657</v>
      </c>
      <c r="JO324" s="18">
        <v>1088</v>
      </c>
      <c r="JP324" s="18">
        <v>5</v>
      </c>
      <c r="JQ324" s="18">
        <v>155</v>
      </c>
      <c r="JR324" s="25">
        <v>19910</v>
      </c>
      <c r="JS324" s="18">
        <v>9</v>
      </c>
      <c r="JT324" s="18">
        <v>52</v>
      </c>
      <c r="JU324" s="18">
        <v>6</v>
      </c>
      <c r="JV324" s="18">
        <v>77</v>
      </c>
      <c r="JW324" s="25">
        <v>24355</v>
      </c>
      <c r="JX324" s="17">
        <f t="shared" si="1015"/>
        <v>0.53343408458724839</v>
      </c>
      <c r="JY324" s="17">
        <f t="shared" si="1016"/>
        <v>0.46656591541275161</v>
      </c>
      <c r="JZ324" s="25">
        <v>1298</v>
      </c>
      <c r="KA324" s="18">
        <v>473</v>
      </c>
      <c r="KB324" s="18">
        <v>2</v>
      </c>
      <c r="KC324" s="18">
        <v>30</v>
      </c>
      <c r="KD324" s="25">
        <v>388</v>
      </c>
      <c r="KE324" s="18">
        <v>4</v>
      </c>
      <c r="KF324" s="18">
        <v>8</v>
      </c>
      <c r="KG324" s="18">
        <v>1</v>
      </c>
      <c r="KH324" s="18">
        <v>33</v>
      </c>
      <c r="KI324" s="25">
        <v>359</v>
      </c>
      <c r="KJ324" s="17">
        <f t="shared" si="1017"/>
        <v>0.27657935285053931</v>
      </c>
      <c r="KK324" s="25">
        <v>44359</v>
      </c>
      <c r="KL324" s="18">
        <v>615</v>
      </c>
      <c r="KM324" s="18">
        <v>3</v>
      </c>
      <c r="KN324" s="18">
        <v>125</v>
      </c>
      <c r="KO324" s="25">
        <v>19522</v>
      </c>
      <c r="KP324" s="18">
        <v>5</v>
      </c>
      <c r="KQ324" s="18">
        <v>44</v>
      </c>
      <c r="KR324" s="18">
        <v>5</v>
      </c>
      <c r="KS324" s="18">
        <v>44</v>
      </c>
      <c r="KT324" s="25">
        <v>23996</v>
      </c>
      <c r="KU324" s="69">
        <f t="shared" si="1136"/>
        <v>0.54094997632949349</v>
      </c>
      <c r="KV324" s="27">
        <v>60062</v>
      </c>
      <c r="KW324" s="25">
        <v>55737</v>
      </c>
      <c r="KX324" s="25">
        <v>4325</v>
      </c>
      <c r="KY324" s="59">
        <v>7.2008924111751194E-2</v>
      </c>
      <c r="KZ324" s="18">
        <v>2003</v>
      </c>
      <c r="LA324" s="18">
        <v>2198</v>
      </c>
      <c r="LB324" s="18">
        <v>2557</v>
      </c>
      <c r="LC324" s="18">
        <v>2521</v>
      </c>
      <c r="LD324" s="25">
        <v>31071</v>
      </c>
      <c r="LE324" s="25">
        <v>28963</v>
      </c>
      <c r="LF324" s="25">
        <v>2108</v>
      </c>
      <c r="LG324" s="59">
        <v>6.7844613948698146E-2</v>
      </c>
      <c r="LH324" s="25">
        <v>28991</v>
      </c>
      <c r="LI324" s="25">
        <v>26774</v>
      </c>
      <c r="LJ324" s="25">
        <v>2217</v>
      </c>
      <c r="LK324" s="35">
        <v>7.647200855437894E-2</v>
      </c>
      <c r="LL324" s="27">
        <v>9665</v>
      </c>
      <c r="LM324" s="18">
        <v>144</v>
      </c>
      <c r="LN324" s="18">
        <v>1148</v>
      </c>
      <c r="LO324" s="18">
        <v>838</v>
      </c>
      <c r="LP324" s="25">
        <v>1594</v>
      </c>
      <c r="LQ324" s="18">
        <v>361</v>
      </c>
      <c r="LR324" s="25">
        <v>5580</v>
      </c>
      <c r="LS324" s="23">
        <f t="shared" si="1018"/>
        <v>0.57734092084842215</v>
      </c>
      <c r="LT324" s="23">
        <f t="shared" si="1019"/>
        <v>0.42265907915157785</v>
      </c>
      <c r="LU324" s="17">
        <f t="shared" si="1020"/>
        <v>0.13367822038282462</v>
      </c>
      <c r="LV324" s="25">
        <v>9665</v>
      </c>
      <c r="LW324" s="25">
        <v>5906</v>
      </c>
      <c r="LX324" s="18">
        <v>11</v>
      </c>
      <c r="LY324" s="18">
        <v>15</v>
      </c>
      <c r="LZ324" s="18">
        <v>202</v>
      </c>
      <c r="MA324" s="18">
        <v>940</v>
      </c>
      <c r="MB324" s="18">
        <v>403</v>
      </c>
      <c r="MC324" s="25">
        <v>2081</v>
      </c>
      <c r="MD324" s="18">
        <v>1</v>
      </c>
      <c r="ME324" s="18">
        <v>0</v>
      </c>
      <c r="MF324" s="18">
        <v>106</v>
      </c>
      <c r="MG324" s="17">
        <f t="shared" si="1021"/>
        <v>0.35426797723745473</v>
      </c>
      <c r="MH324" s="17">
        <f t="shared" si="1022"/>
        <v>0.61386445938954992</v>
      </c>
      <c r="MI324" s="25">
        <v>9665</v>
      </c>
      <c r="MJ324" s="25">
        <v>5901</v>
      </c>
      <c r="MK324" s="18">
        <v>14</v>
      </c>
      <c r="ML324" s="18">
        <v>15</v>
      </c>
      <c r="MM324" s="18">
        <v>202</v>
      </c>
      <c r="MN324" s="18">
        <v>941</v>
      </c>
      <c r="MO324" s="18">
        <v>403</v>
      </c>
      <c r="MP324" s="25">
        <v>2077</v>
      </c>
      <c r="MQ324" s="18">
        <v>0</v>
      </c>
      <c r="MR324" s="18">
        <v>0</v>
      </c>
      <c r="MS324" s="18">
        <v>112</v>
      </c>
      <c r="MT324" s="17">
        <f t="shared" si="1023"/>
        <v>0.82845318158303161</v>
      </c>
      <c r="MU324" s="69">
        <f t="shared" si="1024"/>
        <v>0.37377133988618727</v>
      </c>
      <c r="MV324" s="27">
        <v>9665</v>
      </c>
      <c r="MW324" s="18">
        <v>1517</v>
      </c>
      <c r="MX324" s="25">
        <v>1267</v>
      </c>
      <c r="MY324" s="25">
        <v>2356</v>
      </c>
      <c r="MZ324" s="18">
        <v>159</v>
      </c>
      <c r="NA324" s="18">
        <v>100</v>
      </c>
      <c r="NB324" s="25">
        <v>2597</v>
      </c>
      <c r="NC324" s="18">
        <v>1298</v>
      </c>
      <c r="ND324" s="18">
        <v>371</v>
      </c>
      <c r="NE324" s="17">
        <f t="shared" si="1025"/>
        <v>0.1569580962234868</v>
      </c>
      <c r="NF324" s="10">
        <f t="shared" si="1026"/>
        <v>9349.2090015519916</v>
      </c>
      <c r="NG324" s="17">
        <f t="shared" si="1027"/>
        <v>0.30160372478013453</v>
      </c>
      <c r="NH324" s="25">
        <v>9665</v>
      </c>
      <c r="NI324" s="18">
        <v>115</v>
      </c>
      <c r="NJ324" s="18">
        <v>0</v>
      </c>
      <c r="NK324" s="18">
        <v>41</v>
      </c>
      <c r="NL324" s="18">
        <v>2</v>
      </c>
      <c r="NM324" s="25">
        <v>9456</v>
      </c>
      <c r="NN324" s="18">
        <v>27</v>
      </c>
      <c r="NO324" s="18">
        <v>0</v>
      </c>
      <c r="NP324" s="18">
        <v>0</v>
      </c>
      <c r="NQ324" s="32">
        <v>24</v>
      </c>
      <c r="NR324" s="27">
        <v>9665</v>
      </c>
      <c r="NS324" s="37">
        <f t="shared" si="1028"/>
        <v>0.97868598034143817</v>
      </c>
      <c r="NT324" s="37">
        <f t="shared" si="1029"/>
        <v>0.26408531928402806</v>
      </c>
      <c r="NU324" s="37">
        <f t="shared" si="1030"/>
        <v>1.0217782006554603</v>
      </c>
      <c r="NV324" s="17">
        <f t="shared" si="1031"/>
        <v>0.20748353258207816</v>
      </c>
      <c r="NW324" s="10">
        <f t="shared" si="1032"/>
        <v>4984</v>
      </c>
      <c r="NX324" s="17">
        <f t="shared" si="1033"/>
        <v>0.51567511639937924</v>
      </c>
      <c r="NY324" s="19">
        <f t="shared" si="1034"/>
        <v>8.9819603885454777E-2</v>
      </c>
      <c r="NZ324" s="18">
        <v>148</v>
      </c>
      <c r="OA324" s="25">
        <v>3473</v>
      </c>
      <c r="OB324" s="18">
        <v>1007</v>
      </c>
      <c r="OC324" s="25">
        <v>4681</v>
      </c>
      <c r="OD324" s="18">
        <v>77</v>
      </c>
      <c r="OE324" s="18">
        <v>73</v>
      </c>
      <c r="OF324" s="17">
        <f t="shared" si="1035"/>
        <v>0.48432488360062081</v>
      </c>
      <c r="OG324" s="17">
        <f t="shared" si="1036"/>
        <v>1.5312984997413346E-2</v>
      </c>
      <c r="OH324" s="17">
        <f t="shared" si="1037"/>
        <v>0.35933781686497673</v>
      </c>
      <c r="OI324" s="69">
        <f t="shared" si="1038"/>
        <v>7.9668908432488361E-3</v>
      </c>
      <c r="OJ324" s="27">
        <v>9665</v>
      </c>
      <c r="OK324" s="18">
        <v>315</v>
      </c>
      <c r="OL324" s="25">
        <v>4770</v>
      </c>
      <c r="OM324" s="18">
        <v>82</v>
      </c>
      <c r="ON324" s="18">
        <v>231</v>
      </c>
      <c r="OO324" s="18">
        <v>0</v>
      </c>
      <c r="OP324" s="18">
        <v>1</v>
      </c>
      <c r="OQ324" s="18">
        <v>339</v>
      </c>
      <c r="OR324" s="69">
        <f t="shared" si="1039"/>
        <v>0.55012933264355923</v>
      </c>
      <c r="OS324" s="22">
        <v>2885</v>
      </c>
      <c r="OT324" s="22">
        <v>2885</v>
      </c>
      <c r="OU324" s="38">
        <f t="shared" si="1138"/>
        <v>0.35683364254792826</v>
      </c>
      <c r="OV324" s="39">
        <v>0.90409705372616989</v>
      </c>
      <c r="OW324" s="22">
        <v>260832</v>
      </c>
      <c r="OX324" s="36">
        <f t="shared" si="1139"/>
        <v>10672723.776000001</v>
      </c>
      <c r="OY324" s="36">
        <f t="shared" si="1140"/>
        <v>195471.39015398314</v>
      </c>
      <c r="OZ324" s="22">
        <v>2101</v>
      </c>
      <c r="PA324" s="22">
        <v>2101</v>
      </c>
      <c r="PB324" s="38">
        <f t="shared" si="1141"/>
        <v>0.25986394557823128</v>
      </c>
      <c r="PC324" s="39">
        <v>0.75290813898143738</v>
      </c>
      <c r="PD324" s="22">
        <v>158186</v>
      </c>
      <c r="PE324" s="40">
        <f t="shared" si="1040"/>
        <v>6472654.7479999997</v>
      </c>
      <c r="PF324" s="36">
        <f t="shared" si="1041"/>
        <v>645336.59780255356</v>
      </c>
      <c r="PG324" s="22"/>
      <c r="PH324" s="22"/>
      <c r="PI324" s="38">
        <f t="shared" si="1142"/>
        <v>0</v>
      </c>
      <c r="PJ324" s="39">
        <v>0</v>
      </c>
      <c r="PK324" s="22"/>
      <c r="PL324" s="41">
        <f t="shared" si="1042"/>
        <v>0</v>
      </c>
      <c r="PM324" s="36">
        <f t="shared" si="1043"/>
        <v>0</v>
      </c>
      <c r="PN324" s="22"/>
      <c r="PO324" s="22"/>
      <c r="PP324" s="38">
        <f t="shared" si="1143"/>
        <v>0</v>
      </c>
      <c r="PQ324" s="39">
        <v>0</v>
      </c>
      <c r="PR324" s="22"/>
      <c r="PS324" s="41">
        <f t="shared" si="1044"/>
        <v>0</v>
      </c>
      <c r="PT324" s="36">
        <f t="shared" si="1045"/>
        <v>0</v>
      </c>
      <c r="PU324" s="22"/>
      <c r="PV324" s="22"/>
      <c r="PW324" s="38">
        <f t="shared" si="1144"/>
        <v>0</v>
      </c>
      <c r="PX324" s="39">
        <v>0</v>
      </c>
      <c r="PY324" s="22"/>
      <c r="PZ324" s="36">
        <f t="shared" si="1046"/>
        <v>0</v>
      </c>
      <c r="QA324" s="22"/>
      <c r="QB324" s="22"/>
      <c r="QC324" s="39">
        <v>0</v>
      </c>
      <c r="QD324" s="22"/>
      <c r="QE324" s="22">
        <f t="shared" si="1047"/>
        <v>0</v>
      </c>
      <c r="QF324" s="22"/>
      <c r="QG324" s="22">
        <v>3099</v>
      </c>
      <c r="QH324" s="22">
        <v>3099</v>
      </c>
      <c r="QI324" s="38">
        <f t="shared" si="1145"/>
        <v>0.38330241187384045</v>
      </c>
      <c r="QJ324" s="39">
        <v>0.25136172959019037</v>
      </c>
      <c r="QK324" s="22">
        <v>77897</v>
      </c>
      <c r="QL324" s="42">
        <f t="shared" si="1048"/>
        <v>62.619234075508224</v>
      </c>
      <c r="QM324" s="22">
        <f t="shared" si="1146"/>
        <v>0</v>
      </c>
      <c r="QN324" s="22"/>
      <c r="QO324" s="22"/>
      <c r="QP324" s="38">
        <f t="shared" si="1147"/>
        <v>0</v>
      </c>
      <c r="QQ324" s="39">
        <v>0</v>
      </c>
      <c r="QR324" s="22"/>
      <c r="QS324" s="36">
        <f t="shared" ref="QS324:QS335" si="1168">QN324/2.47105*581</f>
        <v>0</v>
      </c>
      <c r="QT324" s="22"/>
      <c r="QU324" s="22"/>
      <c r="QV324" s="38">
        <f t="shared" si="1148"/>
        <v>0</v>
      </c>
      <c r="QW324" s="39">
        <v>0</v>
      </c>
      <c r="QX324" s="22"/>
      <c r="QY324" s="36">
        <f t="shared" si="1050"/>
        <v>0</v>
      </c>
      <c r="QZ324" s="22"/>
      <c r="RA324" s="22"/>
      <c r="RB324" s="38">
        <f t="shared" si="1149"/>
        <v>0</v>
      </c>
      <c r="RC324" s="39">
        <v>0</v>
      </c>
      <c r="RD324" s="22"/>
      <c r="RE324" s="36">
        <f t="shared" si="1051"/>
        <v>0</v>
      </c>
      <c r="RF324" s="10">
        <f t="shared" si="1150"/>
        <v>8085</v>
      </c>
      <c r="RG324" s="10">
        <f t="shared" si="1151"/>
        <v>8085</v>
      </c>
      <c r="RH324" s="17">
        <f t="shared" si="1152"/>
        <v>1.0398539960103561E-2</v>
      </c>
      <c r="RI324" s="17">
        <f t="shared" si="1153"/>
        <v>2.3757286743310584E-4</v>
      </c>
      <c r="RJ324" s="17">
        <f t="shared" si="1154"/>
        <v>0.2324631025064155</v>
      </c>
      <c r="RK324" s="17">
        <f t="shared" si="1155"/>
        <v>0.76746242796933184</v>
      </c>
      <c r="RL324" s="17">
        <f t="shared" si="1156"/>
        <v>0</v>
      </c>
      <c r="RM324" s="17">
        <f t="shared" si="1157"/>
        <v>0</v>
      </c>
      <c r="RN324" s="17">
        <f t="shared" si="1158"/>
        <v>0</v>
      </c>
      <c r="RO324" s="17">
        <f t="shared" si="1159"/>
        <v>0</v>
      </c>
      <c r="RP324" s="17">
        <f t="shared" si="1160"/>
        <v>0</v>
      </c>
      <c r="RQ324" s="17">
        <f t="shared" si="1161"/>
        <v>7.4469524252633826E-5</v>
      </c>
      <c r="RR324" s="36">
        <f t="shared" si="1162"/>
        <v>840870.60719061224</v>
      </c>
      <c r="RS324" s="36">
        <f t="shared" si="1163"/>
        <v>14.000043408321606</v>
      </c>
      <c r="RT324" s="10">
        <f t="shared" si="1164"/>
        <v>0</v>
      </c>
      <c r="RU324" s="17">
        <f t="shared" si="1165"/>
        <v>0</v>
      </c>
      <c r="RV324" s="37">
        <f t="shared" si="1166"/>
        <v>7.4288188002473721</v>
      </c>
      <c r="RW324" s="36">
        <f t="shared" si="1167"/>
        <v>0.13461090206786322</v>
      </c>
      <c r="RX324" s="85">
        <v>-2.9136150000000001</v>
      </c>
      <c r="RY324" s="93">
        <v>43</v>
      </c>
      <c r="RZ324" s="43" t="b">
        <v>0</v>
      </c>
      <c r="SA324" s="18" t="b">
        <v>0</v>
      </c>
      <c r="SB324" s="18" t="b">
        <v>0</v>
      </c>
      <c r="SC324" s="18" t="b">
        <v>0</v>
      </c>
      <c r="SD324" s="18" t="b">
        <v>0</v>
      </c>
      <c r="SE324" s="32" t="b">
        <v>0</v>
      </c>
      <c r="SF324" s="43" t="b">
        <v>0</v>
      </c>
      <c r="SG324" s="18" t="b">
        <v>1</v>
      </c>
      <c r="SH324" s="18">
        <v>24</v>
      </c>
      <c r="SI324" s="18">
        <v>4</v>
      </c>
      <c r="SJ324" s="22"/>
      <c r="SK324" s="22">
        <v>1</v>
      </c>
      <c r="SL324" s="22">
        <v>29</v>
      </c>
      <c r="SM324" s="22">
        <v>131</v>
      </c>
      <c r="SN324" s="18"/>
      <c r="SO324" s="18"/>
      <c r="SP324" s="18"/>
      <c r="SQ324" s="17">
        <f t="shared" si="1052"/>
        <v>0</v>
      </c>
      <c r="SR324" s="17">
        <f t="shared" si="1053"/>
        <v>5.9701492537313432E-2</v>
      </c>
      <c r="SS324" s="17">
        <f t="shared" si="1054"/>
        <v>6.0606060606060608E-2</v>
      </c>
      <c r="ST324" s="17">
        <f t="shared" si="1055"/>
        <v>0.11963470319634703</v>
      </c>
      <c r="SU324" s="17">
        <f t="shared" si="1056"/>
        <v>0</v>
      </c>
      <c r="SV324" s="17">
        <f t="shared" si="1127"/>
        <v>0</v>
      </c>
      <c r="SW324" s="17">
        <f t="shared" si="1057"/>
        <v>0.4</v>
      </c>
      <c r="SX324" s="17">
        <f t="shared" si="1058"/>
        <v>0.5</v>
      </c>
      <c r="SY324" s="17">
        <f t="shared" si="1059"/>
        <v>0.2847826086956522</v>
      </c>
      <c r="SZ324" s="17">
        <f t="shared" si="1060"/>
        <v>5.9985564084930269E-2</v>
      </c>
      <c r="TA324" s="17">
        <f t="shared" si="1061"/>
        <v>0.29619565217391308</v>
      </c>
      <c r="TB324" s="24">
        <f t="shared" si="1137"/>
        <v>3.3761467889908254</v>
      </c>
      <c r="TC324" s="69">
        <f t="shared" si="1063"/>
        <v>5.4453980467593956E-3</v>
      </c>
      <c r="TD324" s="17">
        <f t="shared" si="1085"/>
        <v>4.7773492286115013E-4</v>
      </c>
      <c r="TE324" s="95"/>
      <c r="TF324" s="71"/>
      <c r="TG324" s="71"/>
      <c r="TH324" s="71">
        <v>4</v>
      </c>
      <c r="TI324" s="71"/>
      <c r="TJ324" s="71">
        <v>4</v>
      </c>
      <c r="TK324" s="71"/>
      <c r="TL324" s="71"/>
      <c r="TM324" s="71">
        <v>1</v>
      </c>
      <c r="TN324" s="71">
        <v>1</v>
      </c>
      <c r="TO324" s="71">
        <v>3</v>
      </c>
      <c r="TP324" s="71"/>
      <c r="TQ324" s="71"/>
      <c r="TR324" s="72"/>
      <c r="TS324" s="72"/>
      <c r="TT324" s="72"/>
      <c r="TU324" s="72"/>
      <c r="TV324" s="72">
        <v>3</v>
      </c>
      <c r="TW324" s="72"/>
      <c r="TX324" s="72">
        <v>45</v>
      </c>
      <c r="TY324" s="72">
        <v>1</v>
      </c>
      <c r="TZ324" s="72">
        <v>9</v>
      </c>
      <c r="UA324" s="72"/>
      <c r="UB324" s="72">
        <v>52</v>
      </c>
      <c r="UC324" s="72"/>
      <c r="UD324" s="72"/>
      <c r="UE324" s="72">
        <v>1</v>
      </c>
      <c r="UF324" s="72"/>
      <c r="UG324" s="72">
        <v>1</v>
      </c>
      <c r="UH324" s="72"/>
      <c r="UI324" s="72"/>
      <c r="UJ324" s="73"/>
      <c r="UK324" s="73"/>
      <c r="UL324" s="73"/>
      <c r="UM324" s="73"/>
      <c r="UN324" s="73">
        <v>3</v>
      </c>
      <c r="UO324" s="73"/>
      <c r="UP324" s="73">
        <v>48</v>
      </c>
      <c r="UQ324" s="73"/>
      <c r="UR324" s="73">
        <v>71</v>
      </c>
      <c r="US324" s="73">
        <v>60</v>
      </c>
      <c r="UT324" s="73"/>
      <c r="UU324" s="73"/>
      <c r="UV324" s="73">
        <v>2</v>
      </c>
      <c r="UW324" s="73"/>
      <c r="UX324" s="73"/>
      <c r="UY324" s="73"/>
      <c r="UZ324" s="73"/>
      <c r="VA324" s="73"/>
      <c r="VB324" s="73"/>
      <c r="VC324" s="73"/>
      <c r="VD324" s="73"/>
      <c r="VE324" s="73"/>
      <c r="VF324" s="73">
        <v>4</v>
      </c>
      <c r="VG324" s="73"/>
      <c r="VH324" s="73">
        <v>44</v>
      </c>
      <c r="VI324" s="73"/>
      <c r="VJ324" s="73">
        <v>72</v>
      </c>
      <c r="VK324" s="73">
        <v>45</v>
      </c>
      <c r="VL324" s="73"/>
      <c r="VM324" s="73">
        <v>1</v>
      </c>
      <c r="VN324" s="73">
        <v>6</v>
      </c>
      <c r="VO324" s="73"/>
      <c r="VP324" s="73"/>
      <c r="VQ324" s="73"/>
      <c r="VR324" s="73"/>
      <c r="VS324" s="73"/>
      <c r="VT324" s="73"/>
      <c r="VU324" s="73"/>
      <c r="VV324" s="73"/>
      <c r="VW324" s="73">
        <v>4</v>
      </c>
      <c r="VX324" s="73"/>
      <c r="VY324" s="73">
        <v>44</v>
      </c>
      <c r="VZ324" s="73"/>
      <c r="WA324" s="73">
        <v>18</v>
      </c>
      <c r="WB324" s="73"/>
      <c r="WC324" s="73"/>
      <c r="WD324" s="73"/>
      <c r="WE324" s="73"/>
      <c r="WF324" s="73">
        <v>6</v>
      </c>
      <c r="WG324" s="73"/>
      <c r="WH324" s="73"/>
      <c r="WI324" s="73"/>
      <c r="WJ324" s="73"/>
      <c r="WK324" s="73"/>
      <c r="WL324" s="73"/>
      <c r="WM324" s="73"/>
      <c r="WN324" s="73"/>
      <c r="WO324" s="22">
        <f t="shared" si="1064"/>
        <v>0</v>
      </c>
      <c r="WP324" s="22">
        <f t="shared" si="1065"/>
        <v>0</v>
      </c>
      <c r="WQ324" s="22">
        <f t="shared" si="1066"/>
        <v>0</v>
      </c>
      <c r="WR324" s="22">
        <f t="shared" si="1067"/>
        <v>0</v>
      </c>
      <c r="WS324" s="22">
        <f t="shared" si="1068"/>
        <v>18</v>
      </c>
      <c r="WT324" s="22">
        <f t="shared" si="1069"/>
        <v>0</v>
      </c>
      <c r="WU324" s="22">
        <f t="shared" si="1070"/>
        <v>185</v>
      </c>
      <c r="WV324" s="22">
        <f t="shared" si="1071"/>
        <v>1</v>
      </c>
      <c r="WW324" s="22">
        <f t="shared" si="1072"/>
        <v>170</v>
      </c>
      <c r="WX324" s="22">
        <f t="shared" si="1073"/>
        <v>0</v>
      </c>
      <c r="WY324" s="22">
        <f t="shared" si="1074"/>
        <v>158</v>
      </c>
      <c r="WZ324" s="22">
        <f t="shared" si="1075"/>
        <v>0</v>
      </c>
      <c r="XA324" s="22">
        <f t="shared" si="1076"/>
        <v>1</v>
      </c>
      <c r="XB324" s="22">
        <f t="shared" si="1077"/>
        <v>16</v>
      </c>
      <c r="XC324" s="22">
        <f t="shared" si="1078"/>
        <v>0</v>
      </c>
      <c r="XD324" s="22">
        <f t="shared" si="1079"/>
        <v>0</v>
      </c>
      <c r="XE324" s="22">
        <f t="shared" si="1080"/>
        <v>4</v>
      </c>
      <c r="XF324" s="22">
        <f t="shared" si="1081"/>
        <v>0</v>
      </c>
      <c r="XG324" s="93">
        <f t="shared" si="1082"/>
        <v>0</v>
      </c>
    </row>
    <row r="325" spans="1:631" ht="17.100000000000001" customHeight="1" x14ac:dyDescent="0.2">
      <c r="A325" s="101"/>
      <c r="B325" s="27" t="s">
        <v>560</v>
      </c>
      <c r="C325" s="535" t="s">
        <v>561</v>
      </c>
      <c r="D325" s="25" t="s">
        <v>651</v>
      </c>
      <c r="E325" s="535" t="s">
        <v>652</v>
      </c>
      <c r="F325" s="25" t="s">
        <v>653</v>
      </c>
      <c r="G325" s="535" t="s">
        <v>652</v>
      </c>
      <c r="H325" s="25">
        <v>28</v>
      </c>
      <c r="I325" s="28">
        <v>2</v>
      </c>
      <c r="J325" s="17">
        <f t="shared" si="948"/>
        <v>6.5852923447860146E-2</v>
      </c>
      <c r="K325" s="17">
        <f t="shared" si="949"/>
        <v>0.19786015672091622</v>
      </c>
      <c r="L325" s="17">
        <f t="shared" si="950"/>
        <v>1</v>
      </c>
      <c r="M325" s="17">
        <f t="shared" si="951"/>
        <v>3.4757815499381207E-2</v>
      </c>
      <c r="N325" s="17">
        <f t="shared" si="952"/>
        <v>5.7974620552376212E-2</v>
      </c>
      <c r="O325" s="17">
        <f t="shared" si="953"/>
        <v>0.11543098251959011</v>
      </c>
      <c r="P325" s="17">
        <f t="shared" si="954"/>
        <v>0.48481774041597214</v>
      </c>
      <c r="Q325" s="17">
        <f t="shared" si="955"/>
        <v>0.26289080199365655</v>
      </c>
      <c r="R325" s="69">
        <f t="shared" si="956"/>
        <v>0.16079957544666548</v>
      </c>
      <c r="S325" s="422">
        <f t="shared" si="957"/>
        <v>0.26448717962182422</v>
      </c>
      <c r="T325" s="17">
        <f t="shared" si="1083"/>
        <v>0.73551282037817578</v>
      </c>
      <c r="U325" s="10">
        <f t="shared" si="958"/>
        <v>14513.138971702165</v>
      </c>
      <c r="V325" s="32">
        <v>1</v>
      </c>
      <c r="W325" s="550">
        <f t="shared" si="959"/>
        <v>0</v>
      </c>
      <c r="X325" s="550">
        <f t="shared" si="960"/>
        <v>0.15337606851071314</v>
      </c>
      <c r="Y325" s="550">
        <f t="shared" si="961"/>
        <v>0.84662393148928683</v>
      </c>
      <c r="Z325" s="551">
        <f t="shared" si="962"/>
        <v>16705.583416146608</v>
      </c>
      <c r="AA325" s="426">
        <f t="shared" si="963"/>
        <v>1.4798297182242041E-2</v>
      </c>
      <c r="AB325" s="59">
        <f t="shared" si="964"/>
        <v>0.23303755489827011</v>
      </c>
      <c r="AC325" s="59">
        <f t="shared" si="965"/>
        <v>0.88305548643941278</v>
      </c>
      <c r="AD325" s="59">
        <f t="shared" si="966"/>
        <v>5.7974620552376212E-2</v>
      </c>
      <c r="AE325" s="59">
        <f t="shared" si="967"/>
        <v>0.73710919800634345</v>
      </c>
      <c r="AF325" s="59">
        <f t="shared" si="968"/>
        <v>0.66455696202531644</v>
      </c>
      <c r="AG325" s="59">
        <f t="shared" si="969"/>
        <v>0.7631103074141049</v>
      </c>
      <c r="AH325" s="59">
        <f t="shared" si="970"/>
        <v>0.11543098251959011</v>
      </c>
      <c r="AI325" s="59">
        <f t="shared" si="971"/>
        <v>0.13140446051838456</v>
      </c>
      <c r="AJ325" s="59">
        <f t="shared" si="972"/>
        <v>3.0138637733574441E-4</v>
      </c>
      <c r="AK325" s="59">
        <f t="shared" si="973"/>
        <v>0.51518225958402786</v>
      </c>
      <c r="AL325" s="35">
        <f t="shared" si="974"/>
        <v>1</v>
      </c>
      <c r="AM325" s="27">
        <v>19732</v>
      </c>
      <c r="AN325" s="25">
        <v>10068</v>
      </c>
      <c r="AO325" s="25">
        <v>9664</v>
      </c>
      <c r="AP325" s="17">
        <f t="shared" si="975"/>
        <v>3.832479322198879E-4</v>
      </c>
      <c r="AQ325" s="63">
        <v>104.18046357615893</v>
      </c>
      <c r="AR325" s="58">
        <v>2977.4592586700001</v>
      </c>
      <c r="AS325" s="24">
        <f t="shared" si="976"/>
        <v>6.6271267835295511</v>
      </c>
      <c r="AT325" s="17">
        <f t="shared" si="1135"/>
        <v>5.7232533776044757E-3</v>
      </c>
      <c r="AU325" s="25">
        <v>19050</v>
      </c>
      <c r="AV325" s="25">
        <v>9430</v>
      </c>
      <c r="AW325" s="25">
        <v>9620</v>
      </c>
      <c r="AX325" s="18">
        <v>682</v>
      </c>
      <c r="AY325" s="18">
        <v>638</v>
      </c>
      <c r="AZ325" s="18">
        <v>44</v>
      </c>
      <c r="BA325" s="18">
        <v>292</v>
      </c>
      <c r="BB325" s="18">
        <v>170</v>
      </c>
      <c r="BC325" s="18">
        <v>122</v>
      </c>
      <c r="BD325" s="63">
        <v>139.34426229508196</v>
      </c>
      <c r="BE325" s="25">
        <v>19440</v>
      </c>
      <c r="BF325" s="25">
        <v>9898</v>
      </c>
      <c r="BG325" s="25">
        <v>9542</v>
      </c>
      <c r="BH325" s="63">
        <v>103.73087403060156</v>
      </c>
      <c r="BI325" s="17">
        <v>1.4798297182242041E-2</v>
      </c>
      <c r="BJ325" s="25">
        <v>8134</v>
      </c>
      <c r="BK325" s="25">
        <v>11035</v>
      </c>
      <c r="BL325" s="18">
        <v>563</v>
      </c>
      <c r="BM325" s="17">
        <v>0.78812868146805615</v>
      </c>
      <c r="BN325" s="10">
        <f t="shared" si="977"/>
        <v>4180.6448572723157</v>
      </c>
      <c r="BO325" s="29">
        <v>0.73710919800634345</v>
      </c>
      <c r="BP325" s="30">
        <f t="shared" si="978"/>
        <v>0.26289080199365655</v>
      </c>
      <c r="BQ325" s="31">
        <v>5.1019483461712731</v>
      </c>
      <c r="BR325" s="25">
        <v>11598</v>
      </c>
      <c r="BS325" s="18">
        <v>2514</v>
      </c>
      <c r="BT325" s="25">
        <v>7828</v>
      </c>
      <c r="BU325" s="18">
        <v>882</v>
      </c>
      <c r="BV325" s="18">
        <v>180</v>
      </c>
      <c r="BW325" s="18">
        <v>194</v>
      </c>
      <c r="BX325" s="25">
        <v>3318</v>
      </c>
      <c r="BY325" s="25">
        <v>2996</v>
      </c>
      <c r="BZ325" s="18">
        <v>322</v>
      </c>
      <c r="CA325" s="59">
        <v>9.7046413502109699E-2</v>
      </c>
      <c r="CB325" s="25">
        <v>19050</v>
      </c>
      <c r="CC325" s="18">
        <v>682</v>
      </c>
      <c r="CD325" s="17">
        <f t="shared" si="979"/>
        <v>3.5800524934383203E-2</v>
      </c>
      <c r="CE325" s="18">
        <v>36</v>
      </c>
      <c r="CF325" s="18">
        <v>198</v>
      </c>
      <c r="CG325" s="18">
        <v>406</v>
      </c>
      <c r="CH325" s="18">
        <v>493</v>
      </c>
      <c r="CI325" s="18">
        <v>540</v>
      </c>
      <c r="CJ325" s="18">
        <v>487</v>
      </c>
      <c r="CK325" s="18">
        <v>423</v>
      </c>
      <c r="CL325" s="18">
        <v>391</v>
      </c>
      <c r="CM325" s="18">
        <v>344</v>
      </c>
      <c r="CN325" s="26">
        <v>5.7414104882459309</v>
      </c>
      <c r="CO325" s="27">
        <v>3318</v>
      </c>
      <c r="CP325" s="34">
        <f t="shared" si="980"/>
        <v>5.9469559975889092</v>
      </c>
      <c r="CQ325" s="25">
        <v>184</v>
      </c>
      <c r="CR325" s="18">
        <v>7</v>
      </c>
      <c r="CS325" s="18">
        <v>4</v>
      </c>
      <c r="CT325" s="18">
        <v>586</v>
      </c>
      <c r="CU325" s="25">
        <v>2311</v>
      </c>
      <c r="CV325" s="18">
        <v>189</v>
      </c>
      <c r="CW325" s="18">
        <v>16</v>
      </c>
      <c r="CX325" s="18">
        <v>21</v>
      </c>
      <c r="CY325" s="25">
        <v>3318</v>
      </c>
      <c r="CZ325" s="25">
        <v>3049</v>
      </c>
      <c r="DA325" s="18">
        <v>8</v>
      </c>
      <c r="DB325" s="18">
        <v>33</v>
      </c>
      <c r="DC325" s="18">
        <v>206</v>
      </c>
      <c r="DD325" s="18">
        <v>0</v>
      </c>
      <c r="DE325" s="18">
        <v>22</v>
      </c>
      <c r="DF325" s="25">
        <v>3318</v>
      </c>
      <c r="DG325" s="25">
        <v>2200</v>
      </c>
      <c r="DH325" s="18">
        <v>4</v>
      </c>
      <c r="DI325" s="18">
        <v>1</v>
      </c>
      <c r="DJ325" s="18">
        <v>972</v>
      </c>
      <c r="DK325" s="18">
        <v>16</v>
      </c>
      <c r="DL325" s="18">
        <v>125</v>
      </c>
      <c r="DM325" s="25">
        <f t="shared" si="981"/>
        <v>12654.068716094032</v>
      </c>
      <c r="DN325" s="17">
        <f t="shared" si="982"/>
        <v>0.29294755877034356</v>
      </c>
      <c r="DO325" s="17">
        <f t="shared" si="983"/>
        <v>4.8221820373719106E-3</v>
      </c>
      <c r="DP325" s="23">
        <f t="shared" si="984"/>
        <v>0.66455696202531644</v>
      </c>
      <c r="DQ325" s="23">
        <f t="shared" si="985"/>
        <v>0.33544303797468356</v>
      </c>
      <c r="DR325" s="25">
        <v>3318</v>
      </c>
      <c r="DS325" s="18">
        <v>8</v>
      </c>
      <c r="DT325" s="25">
        <v>2550</v>
      </c>
      <c r="DU325" s="18">
        <v>2</v>
      </c>
      <c r="DV325" s="18">
        <v>558</v>
      </c>
      <c r="DW325" s="18">
        <v>2</v>
      </c>
      <c r="DX325" s="18">
        <v>193</v>
      </c>
      <c r="DY325" s="18">
        <v>5</v>
      </c>
      <c r="DZ325" s="17">
        <f t="shared" si="986"/>
        <v>0.93972272453285111</v>
      </c>
      <c r="EA325" s="17">
        <f t="shared" si="987"/>
        <v>6.0277275467148894E-2</v>
      </c>
      <c r="EB325" s="25">
        <v>3318</v>
      </c>
      <c r="EC325" s="25">
        <v>2518</v>
      </c>
      <c r="ED325" s="18">
        <v>14</v>
      </c>
      <c r="EE325" s="18">
        <v>578</v>
      </c>
      <c r="EF325" s="17">
        <f t="shared" si="1128"/>
        <v>0.17420132610006028</v>
      </c>
      <c r="EG325" s="18">
        <v>196</v>
      </c>
      <c r="EH325" s="18">
        <v>12</v>
      </c>
      <c r="EI325" s="17">
        <f t="shared" si="988"/>
        <v>0.7631103074141049</v>
      </c>
      <c r="EJ325" s="17">
        <f t="shared" si="989"/>
        <v>5.9071729957805907E-2</v>
      </c>
      <c r="EK325" s="69">
        <f t="shared" si="990"/>
        <v>0.19786015672091622</v>
      </c>
      <c r="EL325" s="27">
        <v>11157</v>
      </c>
      <c r="EM325" s="25">
        <v>2600</v>
      </c>
      <c r="EN325" s="25">
        <v>8557</v>
      </c>
      <c r="EO325" s="59">
        <v>0.23303755489827011</v>
      </c>
      <c r="EP325" s="25">
        <v>5504</v>
      </c>
      <c r="EQ325" s="25">
        <v>1691</v>
      </c>
      <c r="ER325" s="25">
        <v>3813</v>
      </c>
      <c r="ES325" s="59">
        <v>0.30723110465116277</v>
      </c>
      <c r="ET325" s="25">
        <v>5653</v>
      </c>
      <c r="EU325" s="25">
        <v>909</v>
      </c>
      <c r="EV325" s="25">
        <v>4744</v>
      </c>
      <c r="EW325" s="59">
        <v>0.16079957544666548</v>
      </c>
      <c r="EX325" s="25">
        <v>188</v>
      </c>
      <c r="EY325" s="25">
        <v>152</v>
      </c>
      <c r="EZ325" s="25">
        <v>36</v>
      </c>
      <c r="FA325" s="59">
        <v>0.80851063829787218</v>
      </c>
      <c r="FB325" s="25">
        <v>10969</v>
      </c>
      <c r="FC325" s="25">
        <v>2448</v>
      </c>
      <c r="FD325" s="25">
        <v>8521</v>
      </c>
      <c r="FE325" s="59">
        <v>0.2231744005834625</v>
      </c>
      <c r="FF325" s="25">
        <v>9757</v>
      </c>
      <c r="FG325" s="25">
        <v>1483</v>
      </c>
      <c r="FH325" s="25">
        <v>1274</v>
      </c>
      <c r="FI325" s="25">
        <v>7000</v>
      </c>
      <c r="FJ325" s="23">
        <f t="shared" si="991"/>
        <v>0.7174336373885416</v>
      </c>
      <c r="FK325" s="23">
        <f t="shared" si="992"/>
        <v>0.13057292200471457</v>
      </c>
      <c r="FL325" s="36">
        <f t="shared" si="993"/>
        <v>0.21185714285714285</v>
      </c>
      <c r="FM325" s="25">
        <v>4708</v>
      </c>
      <c r="FN325" s="18">
        <v>697</v>
      </c>
      <c r="FO325" s="17">
        <f t="shared" si="994"/>
        <v>0.14804587935429056</v>
      </c>
      <c r="FP325" s="60">
        <v>674</v>
      </c>
      <c r="FQ325" s="17">
        <f t="shared" si="995"/>
        <v>0.143160577740017</v>
      </c>
      <c r="FR325" s="61">
        <v>3337</v>
      </c>
      <c r="FS325" s="17">
        <f t="shared" si="996"/>
        <v>0.70879354290569241</v>
      </c>
      <c r="FT325" s="25">
        <v>5049</v>
      </c>
      <c r="FU325" s="18">
        <v>786</v>
      </c>
      <c r="FV325" s="18">
        <v>600</v>
      </c>
      <c r="FW325" s="17">
        <f t="shared" si="997"/>
        <v>0.72549019607843135</v>
      </c>
      <c r="FX325" s="17">
        <f t="shared" si="998"/>
        <v>0.11883541295306001</v>
      </c>
      <c r="FY325" s="25">
        <v>3663</v>
      </c>
      <c r="FZ325" s="25">
        <v>8038</v>
      </c>
      <c r="GA325" s="25">
        <v>7098</v>
      </c>
      <c r="GB325" s="18">
        <v>474</v>
      </c>
      <c r="GC325" s="18">
        <v>260</v>
      </c>
      <c r="GD325" s="18">
        <v>91</v>
      </c>
      <c r="GE325" s="18">
        <v>15</v>
      </c>
      <c r="GF325" s="18">
        <v>89</v>
      </c>
      <c r="GG325" s="18">
        <v>6</v>
      </c>
      <c r="GH325" s="18">
        <v>3</v>
      </c>
      <c r="GI325" s="18">
        <v>2</v>
      </c>
      <c r="GJ325" s="10">
        <f t="shared" si="999"/>
        <v>7098</v>
      </c>
      <c r="GK325" s="10">
        <f t="shared" si="1129"/>
        <v>940</v>
      </c>
      <c r="GL325" s="10">
        <f t="shared" si="1130"/>
        <v>466</v>
      </c>
      <c r="GM325" s="10">
        <f t="shared" si="1000"/>
        <v>7572</v>
      </c>
      <c r="GN325" s="10">
        <f t="shared" si="1131"/>
        <v>206</v>
      </c>
      <c r="GO325" s="17">
        <f t="shared" si="1001"/>
        <v>0.88305548643941278</v>
      </c>
      <c r="GP325" s="17">
        <f t="shared" si="1132"/>
        <v>0.11694451356058722</v>
      </c>
      <c r="GQ325" s="17">
        <f t="shared" si="1133"/>
        <v>5.7974620552376212E-2</v>
      </c>
      <c r="GR325" s="17">
        <f t="shared" si="1134"/>
        <v>2.5628265737745709E-2</v>
      </c>
      <c r="GS325" s="17">
        <f t="shared" si="1002"/>
        <v>8.745956705648171E-2</v>
      </c>
      <c r="GT325" s="25">
        <v>4150</v>
      </c>
      <c r="GU325" s="25">
        <v>3501</v>
      </c>
      <c r="GV325" s="18">
        <v>325</v>
      </c>
      <c r="GW325" s="18">
        <v>180</v>
      </c>
      <c r="GX325" s="18">
        <v>68</v>
      </c>
      <c r="GY325" s="18">
        <v>11</v>
      </c>
      <c r="GZ325" s="18">
        <v>56</v>
      </c>
      <c r="HA325" s="18">
        <v>5</v>
      </c>
      <c r="HB325" s="18">
        <v>2</v>
      </c>
      <c r="HC325" s="18">
        <v>2</v>
      </c>
      <c r="HD325" s="23">
        <f t="shared" si="1003"/>
        <v>0.84361445783132527</v>
      </c>
      <c r="HE325" s="23">
        <f t="shared" si="1004"/>
        <v>0.1563855421686747</v>
      </c>
      <c r="HF325" s="23">
        <f t="shared" si="1005"/>
        <v>7.8072289156626506E-2</v>
      </c>
      <c r="HG325" s="23">
        <f t="shared" si="1006"/>
        <v>3.4698795180722893E-2</v>
      </c>
      <c r="HH325" s="25">
        <v>3888</v>
      </c>
      <c r="HI325" s="25">
        <v>3597</v>
      </c>
      <c r="HJ325" s="18">
        <v>149</v>
      </c>
      <c r="HK325" s="18">
        <v>80</v>
      </c>
      <c r="HL325" s="18">
        <v>23</v>
      </c>
      <c r="HM325" s="18">
        <v>4</v>
      </c>
      <c r="HN325" s="18">
        <v>33</v>
      </c>
      <c r="HO325" s="18">
        <v>1</v>
      </c>
      <c r="HP325" s="18">
        <v>1</v>
      </c>
      <c r="HQ325" s="18">
        <v>0</v>
      </c>
      <c r="HR325" s="23">
        <f t="shared" si="1007"/>
        <v>0.92515432098765427</v>
      </c>
      <c r="HS325" s="23">
        <f t="shared" si="1008"/>
        <v>7.4845679012345678E-2</v>
      </c>
      <c r="HT325" s="80">
        <f t="shared" si="1009"/>
        <v>3.6522633744855967E-2</v>
      </c>
      <c r="HU325" s="27">
        <v>13799</v>
      </c>
      <c r="HV325" s="18">
        <v>465</v>
      </c>
      <c r="HW325" s="18">
        <v>346</v>
      </c>
      <c r="HX325" s="18">
        <v>98</v>
      </c>
      <c r="HY325" s="18">
        <v>3470</v>
      </c>
      <c r="HZ325" s="25">
        <v>5427</v>
      </c>
      <c r="IA325" s="18">
        <v>61</v>
      </c>
      <c r="IB325" s="18">
        <v>133</v>
      </c>
      <c r="IC325" s="18">
        <v>890</v>
      </c>
      <c r="ID325" s="25">
        <v>1825</v>
      </c>
      <c r="IE325" s="18">
        <v>598</v>
      </c>
      <c r="IF325" s="18">
        <v>60</v>
      </c>
      <c r="IG325" s="18">
        <v>426</v>
      </c>
      <c r="IH325" s="17">
        <f t="shared" si="1010"/>
        <v>0.52554532937169363</v>
      </c>
      <c r="II325" s="17">
        <f t="shared" si="1011"/>
        <v>0.39328936879484022</v>
      </c>
      <c r="IJ325" s="30">
        <f t="shared" si="1012"/>
        <v>2.5426570849456422</v>
      </c>
      <c r="IK325" s="17">
        <f t="shared" si="1084"/>
        <v>3.4757815499381207E-2</v>
      </c>
      <c r="IL325" s="25">
        <v>7058</v>
      </c>
      <c r="IM325" s="25">
        <v>386</v>
      </c>
      <c r="IN325" s="25">
        <v>268</v>
      </c>
      <c r="IO325" s="25">
        <v>93</v>
      </c>
      <c r="IP325" s="25">
        <v>2818</v>
      </c>
      <c r="IQ325" s="25">
        <v>2024</v>
      </c>
      <c r="IR325" s="25">
        <v>47</v>
      </c>
      <c r="IS325" s="18">
        <v>96</v>
      </c>
      <c r="IT325" s="25">
        <v>448</v>
      </c>
      <c r="IU325" s="25">
        <v>254</v>
      </c>
      <c r="IV325" s="25">
        <v>229</v>
      </c>
      <c r="IW325" s="18">
        <v>26</v>
      </c>
      <c r="IX325" s="25">
        <v>369</v>
      </c>
      <c r="IY325" s="17">
        <f t="shared" si="1013"/>
        <v>0.79852649475772175</v>
      </c>
      <c r="IZ325" s="25">
        <v>6741</v>
      </c>
      <c r="JA325" s="18">
        <v>79</v>
      </c>
      <c r="JB325" s="18">
        <v>78</v>
      </c>
      <c r="JC325" s="18">
        <v>5</v>
      </c>
      <c r="JD325" s="18">
        <v>652</v>
      </c>
      <c r="JE325" s="25">
        <v>3403</v>
      </c>
      <c r="JF325" s="18">
        <v>14</v>
      </c>
      <c r="JG325" s="18">
        <v>37</v>
      </c>
      <c r="JH325" s="18">
        <v>442</v>
      </c>
      <c r="JI325" s="25">
        <v>1571</v>
      </c>
      <c r="JJ325" s="18">
        <v>369</v>
      </c>
      <c r="JK325" s="18">
        <v>34</v>
      </c>
      <c r="JL325" s="18">
        <v>57</v>
      </c>
      <c r="JM325" s="80">
        <f t="shared" si="1014"/>
        <v>0.62765168372645008</v>
      </c>
      <c r="JN325" s="27">
        <v>13799</v>
      </c>
      <c r="JO325" s="25">
        <v>6606</v>
      </c>
      <c r="JP325" s="18">
        <v>5</v>
      </c>
      <c r="JQ325" s="18">
        <v>16</v>
      </c>
      <c r="JR325" s="18">
        <v>22</v>
      </c>
      <c r="JS325" s="18">
        <v>33</v>
      </c>
      <c r="JT325" s="18">
        <v>4</v>
      </c>
      <c r="JU325" s="18">
        <v>0</v>
      </c>
      <c r="JV325" s="18">
        <v>4</v>
      </c>
      <c r="JW325" s="25">
        <v>7109</v>
      </c>
      <c r="JX325" s="17">
        <f t="shared" si="1015"/>
        <v>0.51518225958402786</v>
      </c>
      <c r="JY325" s="17">
        <f t="shared" si="1016"/>
        <v>0.48481774041597214</v>
      </c>
      <c r="JZ325" s="25">
        <v>244</v>
      </c>
      <c r="KA325" s="25">
        <v>197</v>
      </c>
      <c r="KB325" s="18">
        <v>0</v>
      </c>
      <c r="KC325" s="18">
        <v>1</v>
      </c>
      <c r="KD325" s="18">
        <v>1</v>
      </c>
      <c r="KE325" s="18">
        <v>6</v>
      </c>
      <c r="KF325" s="18">
        <v>1</v>
      </c>
      <c r="KG325" s="18">
        <v>0</v>
      </c>
      <c r="KH325" s="18">
        <v>0</v>
      </c>
      <c r="KI325" s="25">
        <v>38</v>
      </c>
      <c r="KJ325" s="17">
        <f t="shared" si="1017"/>
        <v>0.15573770491803279</v>
      </c>
      <c r="KK325" s="25">
        <v>13555</v>
      </c>
      <c r="KL325" s="25">
        <v>6409</v>
      </c>
      <c r="KM325" s="18">
        <v>5</v>
      </c>
      <c r="KN325" s="18">
        <v>15</v>
      </c>
      <c r="KO325" s="18">
        <v>21</v>
      </c>
      <c r="KP325" s="18">
        <v>27</v>
      </c>
      <c r="KQ325" s="18">
        <v>3</v>
      </c>
      <c r="KR325" s="18">
        <v>0</v>
      </c>
      <c r="KS325" s="18">
        <v>4</v>
      </c>
      <c r="KT325" s="25">
        <v>7071</v>
      </c>
      <c r="KU325" s="69">
        <f t="shared" si="1136"/>
        <v>0.5216525267428993</v>
      </c>
      <c r="KV325" s="27">
        <v>19732</v>
      </c>
      <c r="KW325" s="25">
        <v>18976</v>
      </c>
      <c r="KX325" s="18">
        <v>756</v>
      </c>
      <c r="KY325" s="59">
        <v>3.8313399554023922E-2</v>
      </c>
      <c r="KZ325" s="18">
        <v>323</v>
      </c>
      <c r="LA325" s="18">
        <v>344</v>
      </c>
      <c r="LB325" s="18">
        <v>272</v>
      </c>
      <c r="LC325" s="18">
        <v>383</v>
      </c>
      <c r="LD325" s="25">
        <v>10068</v>
      </c>
      <c r="LE325" s="25">
        <v>9675</v>
      </c>
      <c r="LF325" s="18">
        <v>393</v>
      </c>
      <c r="LG325" s="59">
        <v>3.9034564958283668E-2</v>
      </c>
      <c r="LH325" s="25">
        <v>9664</v>
      </c>
      <c r="LI325" s="25">
        <v>9301</v>
      </c>
      <c r="LJ325" s="18">
        <v>363</v>
      </c>
      <c r="LK325" s="35">
        <v>3.7562086092715233E-2</v>
      </c>
      <c r="LL325" s="27">
        <v>3318</v>
      </c>
      <c r="LM325" s="18">
        <v>4</v>
      </c>
      <c r="LN325" s="18">
        <v>432</v>
      </c>
      <c r="LO325" s="18">
        <v>91</v>
      </c>
      <c r="LP325" s="18">
        <v>8</v>
      </c>
      <c r="LQ325" s="18">
        <v>11</v>
      </c>
      <c r="LR325" s="25">
        <v>2772</v>
      </c>
      <c r="LS325" s="23">
        <f t="shared" si="1018"/>
        <v>0.83544303797468356</v>
      </c>
      <c r="LT325" s="23">
        <f t="shared" si="1019"/>
        <v>0.16455696202531644</v>
      </c>
      <c r="LU325" s="17">
        <f t="shared" si="1020"/>
        <v>0.13140446051838456</v>
      </c>
      <c r="LV325" s="25">
        <v>3318</v>
      </c>
      <c r="LW325" s="18">
        <v>1</v>
      </c>
      <c r="LX325" s="18">
        <v>0</v>
      </c>
      <c r="LY325" s="18">
        <v>0</v>
      </c>
      <c r="LZ325" s="18">
        <v>0</v>
      </c>
      <c r="MA325" s="18">
        <v>0</v>
      </c>
      <c r="MB325" s="18">
        <v>9</v>
      </c>
      <c r="MC325" s="25">
        <v>3308</v>
      </c>
      <c r="MD325" s="18">
        <v>0</v>
      </c>
      <c r="ME325" s="18">
        <v>0</v>
      </c>
      <c r="MF325" s="18">
        <v>0</v>
      </c>
      <c r="MG325" s="17">
        <f t="shared" si="1021"/>
        <v>0.99969861362266421</v>
      </c>
      <c r="MH325" s="17">
        <f t="shared" si="1022"/>
        <v>3.0138637733574441E-4</v>
      </c>
      <c r="MI325" s="25">
        <v>3318</v>
      </c>
      <c r="MJ325" s="18">
        <v>1</v>
      </c>
      <c r="MK325" s="18">
        <v>0</v>
      </c>
      <c r="ML325" s="18">
        <v>0</v>
      </c>
      <c r="MM325" s="18">
        <v>0</v>
      </c>
      <c r="MN325" s="18">
        <v>0</v>
      </c>
      <c r="MO325" s="18">
        <v>10</v>
      </c>
      <c r="MP325" s="25">
        <v>3305</v>
      </c>
      <c r="MQ325" s="18">
        <v>0</v>
      </c>
      <c r="MR325" s="18">
        <v>0</v>
      </c>
      <c r="MS325" s="18">
        <v>2</v>
      </c>
      <c r="MT325" s="17">
        <f t="shared" si="1023"/>
        <v>0.9963833634719711</v>
      </c>
      <c r="MU325" s="69">
        <f t="shared" si="1024"/>
        <v>6.5852923447860146E-2</v>
      </c>
      <c r="MV325" s="27">
        <v>3318</v>
      </c>
      <c r="MW325" s="18">
        <v>383</v>
      </c>
      <c r="MX325" s="18">
        <v>13</v>
      </c>
      <c r="MY325" s="18">
        <v>674</v>
      </c>
      <c r="MZ325" s="18">
        <v>227</v>
      </c>
      <c r="NA325" s="18">
        <v>28</v>
      </c>
      <c r="NB325" s="18">
        <v>270</v>
      </c>
      <c r="NC325" s="18">
        <v>673</v>
      </c>
      <c r="ND325" s="25">
        <v>1050</v>
      </c>
      <c r="NE325" s="17">
        <f t="shared" si="1025"/>
        <v>0.11543098251959011</v>
      </c>
      <c r="NF325" s="10">
        <f t="shared" si="1026"/>
        <v>2198.9602169981918</v>
      </c>
      <c r="NG325" s="17">
        <f t="shared" si="1027"/>
        <v>0.32670283303194697</v>
      </c>
      <c r="NH325" s="25">
        <v>3318</v>
      </c>
      <c r="NI325" s="18">
        <v>8</v>
      </c>
      <c r="NJ325" s="18">
        <v>0</v>
      </c>
      <c r="NK325" s="18">
        <v>0</v>
      </c>
      <c r="NL325" s="18">
        <v>1</v>
      </c>
      <c r="NM325" s="25">
        <v>3289</v>
      </c>
      <c r="NN325" s="18">
        <v>3</v>
      </c>
      <c r="NO325" s="18">
        <v>0</v>
      </c>
      <c r="NP325" s="18">
        <v>0</v>
      </c>
      <c r="NQ325" s="32">
        <v>17</v>
      </c>
      <c r="NR325" s="27">
        <v>3318</v>
      </c>
      <c r="NS325" s="37">
        <f t="shared" si="1028"/>
        <v>0.52772754671488853</v>
      </c>
      <c r="NT325" s="37">
        <f t="shared" si="1029"/>
        <v>0.14240021873058537</v>
      </c>
      <c r="NU325" s="37">
        <f t="shared" si="1030"/>
        <v>1.8949171901770416</v>
      </c>
      <c r="NV325" s="17">
        <f t="shared" si="1031"/>
        <v>0.38478420494411353</v>
      </c>
      <c r="NW325" s="10">
        <f t="shared" si="1032"/>
        <v>2508</v>
      </c>
      <c r="NX325" s="17">
        <f t="shared" si="1033"/>
        <v>0.75587703435804698</v>
      </c>
      <c r="NY325" s="19">
        <f t="shared" si="1034"/>
        <v>4.5198147380561916E-2</v>
      </c>
      <c r="NZ325" s="18">
        <v>810</v>
      </c>
      <c r="OA325" s="18">
        <v>728</v>
      </c>
      <c r="OB325" s="18">
        <v>28</v>
      </c>
      <c r="OC325" s="18">
        <v>150</v>
      </c>
      <c r="OD325" s="18">
        <v>20</v>
      </c>
      <c r="OE325" s="18">
        <v>15</v>
      </c>
      <c r="OF325" s="17">
        <f t="shared" si="1035"/>
        <v>4.5207956600361664E-2</v>
      </c>
      <c r="OG325" s="17">
        <f t="shared" si="1036"/>
        <v>0.24412296564195299</v>
      </c>
      <c r="OH325" s="17">
        <f t="shared" si="1037"/>
        <v>0.21940928270042195</v>
      </c>
      <c r="OI325" s="69">
        <f t="shared" si="1038"/>
        <v>6.0277275467148887E-3</v>
      </c>
      <c r="OJ325" s="27">
        <v>3318</v>
      </c>
      <c r="OK325" s="18">
        <v>16</v>
      </c>
      <c r="OL325" s="25">
        <v>1425</v>
      </c>
      <c r="OM325" s="18">
        <v>9</v>
      </c>
      <c r="ON325" s="18">
        <v>4</v>
      </c>
      <c r="OO325" s="18">
        <v>1</v>
      </c>
      <c r="OP325" s="18">
        <v>5</v>
      </c>
      <c r="OQ325" s="18">
        <v>134</v>
      </c>
      <c r="OR325" s="69">
        <f t="shared" si="1039"/>
        <v>0.4370102471368294</v>
      </c>
      <c r="OS325" s="22">
        <v>9660</v>
      </c>
      <c r="OT325" s="22">
        <v>9657</v>
      </c>
      <c r="OU325" s="38">
        <f t="shared" si="1138"/>
        <v>0.94843842074248674</v>
      </c>
      <c r="OV325" s="39">
        <v>0.60247903075489284</v>
      </c>
      <c r="OW325" s="22">
        <v>581814</v>
      </c>
      <c r="OX325" s="36">
        <f t="shared" si="1139"/>
        <v>23806665.252</v>
      </c>
      <c r="OY325" s="36">
        <f t="shared" si="1140"/>
        <v>654304.06056049047</v>
      </c>
      <c r="OZ325" s="22">
        <v>285</v>
      </c>
      <c r="PA325" s="22">
        <v>285</v>
      </c>
      <c r="PB325" s="38">
        <f t="shared" si="1141"/>
        <v>2.799057159693577E-2</v>
      </c>
      <c r="PC325" s="39">
        <v>0.59505263157894739</v>
      </c>
      <c r="PD325" s="22">
        <v>16959</v>
      </c>
      <c r="PE325" s="40">
        <f t="shared" si="1040"/>
        <v>693928.36199999996</v>
      </c>
      <c r="PF325" s="36">
        <f t="shared" si="1041"/>
        <v>87539.709839946576</v>
      </c>
      <c r="PG325" s="22">
        <v>142</v>
      </c>
      <c r="PH325" s="22">
        <v>142</v>
      </c>
      <c r="PI325" s="38">
        <f t="shared" si="1142"/>
        <v>1.3946179532508348E-2</v>
      </c>
      <c r="PJ325" s="39">
        <v>0.09</v>
      </c>
      <c r="PK325" s="22">
        <v>1278</v>
      </c>
      <c r="PL325" s="41">
        <f t="shared" si="1042"/>
        <v>52293.203999999998</v>
      </c>
      <c r="PM325" s="36">
        <f t="shared" si="1043"/>
        <v>11608.020881811377</v>
      </c>
      <c r="PN325" s="22">
        <v>98</v>
      </c>
      <c r="PO325" s="22">
        <v>98</v>
      </c>
      <c r="PP325" s="38">
        <f t="shared" si="1143"/>
        <v>9.6248281280691423E-3</v>
      </c>
      <c r="PQ325" s="39">
        <v>0.46785714285714286</v>
      </c>
      <c r="PR325" s="22">
        <v>4585</v>
      </c>
      <c r="PS325" s="41">
        <f t="shared" si="1044"/>
        <v>187609.03</v>
      </c>
      <c r="PT325" s="36">
        <f t="shared" si="1045"/>
        <v>12849.59834888003</v>
      </c>
      <c r="PU325" s="22"/>
      <c r="PV325" s="22"/>
      <c r="PW325" s="38">
        <f t="shared" si="1144"/>
        <v>0</v>
      </c>
      <c r="PX325" s="39">
        <v>0</v>
      </c>
      <c r="PY325" s="22"/>
      <c r="PZ325" s="36">
        <f t="shared" si="1046"/>
        <v>0</v>
      </c>
      <c r="QA325" s="22"/>
      <c r="QB325" s="22"/>
      <c r="QC325" s="39">
        <v>0</v>
      </c>
      <c r="QD325" s="22"/>
      <c r="QE325" s="22">
        <f t="shared" si="1047"/>
        <v>0</v>
      </c>
      <c r="QF325" s="22"/>
      <c r="QG325" s="22"/>
      <c r="QH325" s="22"/>
      <c r="QI325" s="38">
        <f t="shared" si="1145"/>
        <v>0</v>
      </c>
      <c r="QJ325" s="39">
        <v>0</v>
      </c>
      <c r="QK325" s="22"/>
      <c r="QL325" s="42">
        <f t="shared" si="1048"/>
        <v>0</v>
      </c>
      <c r="QM325" s="22">
        <f t="shared" si="1146"/>
        <v>0</v>
      </c>
      <c r="QN325" s="22"/>
      <c r="QO325" s="22"/>
      <c r="QP325" s="38">
        <f t="shared" si="1147"/>
        <v>0</v>
      </c>
      <c r="QQ325" s="39">
        <v>0</v>
      </c>
      <c r="QR325" s="22"/>
      <c r="QS325" s="36">
        <f t="shared" si="1168"/>
        <v>0</v>
      </c>
      <c r="QT325" s="22"/>
      <c r="QU325" s="22"/>
      <c r="QV325" s="38">
        <f t="shared" si="1148"/>
        <v>0</v>
      </c>
      <c r="QW325" s="39">
        <v>0</v>
      </c>
      <c r="QX325" s="22"/>
      <c r="QY325" s="36">
        <f t="shared" si="1050"/>
        <v>0</v>
      </c>
      <c r="QZ325" s="22"/>
      <c r="RA325" s="22"/>
      <c r="RB325" s="38">
        <f t="shared" si="1149"/>
        <v>0</v>
      </c>
      <c r="RC325" s="39">
        <v>0</v>
      </c>
      <c r="RD325" s="22"/>
      <c r="RE325" s="36">
        <f t="shared" si="1051"/>
        <v>0</v>
      </c>
      <c r="RF325" s="10">
        <f t="shared" si="1150"/>
        <v>10185</v>
      </c>
      <c r="RG325" s="10">
        <f t="shared" si="1151"/>
        <v>10182</v>
      </c>
      <c r="RH325" s="17">
        <f t="shared" si="1152"/>
        <v>1.3095600973874391E-2</v>
      </c>
      <c r="RI325" s="17">
        <f t="shared" si="1153"/>
        <v>2.9919195252985575E-4</v>
      </c>
      <c r="RJ325" s="17">
        <f t="shared" si="1154"/>
        <v>0.85384689289869398</v>
      </c>
      <c r="RK325" s="17">
        <f t="shared" si="1155"/>
        <v>0.11423665808838639</v>
      </c>
      <c r="RL325" s="17">
        <f t="shared" si="1156"/>
        <v>1.6768334917238493E-2</v>
      </c>
      <c r="RM325" s="17">
        <f t="shared" si="1157"/>
        <v>0</v>
      </c>
      <c r="RN325" s="17">
        <f t="shared" si="1158"/>
        <v>0</v>
      </c>
      <c r="RO325" s="17">
        <f t="shared" si="1159"/>
        <v>0</v>
      </c>
      <c r="RP325" s="17">
        <f t="shared" si="1160"/>
        <v>0</v>
      </c>
      <c r="RQ325" s="17">
        <f t="shared" si="1161"/>
        <v>0</v>
      </c>
      <c r="RR325" s="36">
        <f t="shared" si="1162"/>
        <v>766301.3896311284</v>
      </c>
      <c r="RS325" s="36">
        <f t="shared" si="1163"/>
        <v>38.83546470865236</v>
      </c>
      <c r="RT325" s="10">
        <f t="shared" si="1164"/>
        <v>3</v>
      </c>
      <c r="RU325" s="17">
        <f t="shared" si="1165"/>
        <v>2.9455081001472752E-4</v>
      </c>
      <c r="RV325" s="37">
        <f t="shared" si="1166"/>
        <v>1.9373588610702013</v>
      </c>
      <c r="RW325" s="36">
        <f t="shared" si="1167"/>
        <v>0.51601459558078244</v>
      </c>
      <c r="RX325" s="85">
        <v>-5.7185360000000003</v>
      </c>
      <c r="RY325" s="93">
        <v>4</v>
      </c>
      <c r="RZ325" s="43" t="b">
        <v>0</v>
      </c>
      <c r="SA325" s="18" t="b">
        <v>0</v>
      </c>
      <c r="SB325" s="18" t="b">
        <v>0</v>
      </c>
      <c r="SC325" s="18" t="b">
        <v>0</v>
      </c>
      <c r="SD325" s="18" t="b">
        <v>0</v>
      </c>
      <c r="SE325" s="32" t="b">
        <v>1</v>
      </c>
      <c r="SF325" s="43" t="b">
        <v>0</v>
      </c>
      <c r="SG325" s="18" t="b">
        <v>0</v>
      </c>
      <c r="SH325" s="18"/>
      <c r="SI325" s="18"/>
      <c r="SJ325" s="18"/>
      <c r="SK325" s="18"/>
      <c r="SL325" s="18"/>
      <c r="SM325" s="18"/>
      <c r="SN325" s="18"/>
      <c r="SO325" s="18"/>
      <c r="SP325" s="18"/>
      <c r="SQ325" s="17">
        <f t="shared" si="1052"/>
        <v>0</v>
      </c>
      <c r="SR325" s="17">
        <f t="shared" si="1053"/>
        <v>0</v>
      </c>
      <c r="SS325" s="17">
        <f t="shared" si="1054"/>
        <v>0</v>
      </c>
      <c r="ST325" s="17">
        <f t="shared" si="1055"/>
        <v>0</v>
      </c>
      <c r="SU325" s="17">
        <f t="shared" si="1056"/>
        <v>0</v>
      </c>
      <c r="SV325" s="17">
        <f t="shared" si="1127"/>
        <v>0</v>
      </c>
      <c r="SW325" s="17">
        <f t="shared" si="1057"/>
        <v>0</v>
      </c>
      <c r="SX325" s="17">
        <f t="shared" si="1058"/>
        <v>0</v>
      </c>
      <c r="SY325" s="17">
        <f t="shared" si="1059"/>
        <v>0</v>
      </c>
      <c r="SZ325" s="17">
        <f t="shared" si="1060"/>
        <v>0</v>
      </c>
      <c r="TA325" s="17">
        <f t="shared" si="1061"/>
        <v>0</v>
      </c>
      <c r="TB325" s="24">
        <f t="shared" si="1137"/>
        <v>620</v>
      </c>
      <c r="TC325" s="69">
        <f t="shared" si="1063"/>
        <v>1</v>
      </c>
      <c r="TD325" s="17">
        <f t="shared" si="1085"/>
        <v>2.6014568158168575E-6</v>
      </c>
      <c r="TE325" s="95"/>
      <c r="TF325" s="71"/>
      <c r="TG325" s="71"/>
      <c r="TH325" s="71">
        <v>1</v>
      </c>
      <c r="TI325" s="71"/>
      <c r="TJ325" s="71"/>
      <c r="TK325" s="71">
        <v>1</v>
      </c>
      <c r="TL325" s="71"/>
      <c r="TM325" s="71">
        <v>1</v>
      </c>
      <c r="TN325" s="71"/>
      <c r="TO325" s="71"/>
      <c r="TP325" s="71"/>
      <c r="TQ325" s="71"/>
      <c r="TR325" s="72"/>
      <c r="TS325" s="72"/>
      <c r="TT325" s="72"/>
      <c r="TU325" s="72"/>
      <c r="TV325" s="72">
        <v>1</v>
      </c>
      <c r="TW325" s="72"/>
      <c r="TX325" s="72"/>
      <c r="TY325" s="72">
        <v>1</v>
      </c>
      <c r="TZ325" s="72"/>
      <c r="UA325" s="72"/>
      <c r="UB325" s="72"/>
      <c r="UC325" s="72"/>
      <c r="UD325" s="72"/>
      <c r="UE325" s="72"/>
      <c r="UF325" s="72"/>
      <c r="UG325" s="72">
        <v>1</v>
      </c>
      <c r="UH325" s="72"/>
      <c r="UI325" s="72"/>
      <c r="UJ325" s="73"/>
      <c r="UK325" s="73"/>
      <c r="UL325" s="73"/>
      <c r="UM325" s="73"/>
      <c r="UN325" s="73">
        <v>1</v>
      </c>
      <c r="UO325" s="73"/>
      <c r="UP325" s="73"/>
      <c r="UQ325" s="73"/>
      <c r="UR325" s="73"/>
      <c r="US325" s="73"/>
      <c r="UT325" s="73"/>
      <c r="UU325" s="73"/>
      <c r="UV325" s="73"/>
      <c r="UW325" s="73"/>
      <c r="UX325" s="73"/>
      <c r="UY325" s="73"/>
      <c r="UZ325" s="73"/>
      <c r="VA325" s="73"/>
      <c r="VB325" s="73"/>
      <c r="VC325" s="73"/>
      <c r="VD325" s="73"/>
      <c r="VE325" s="73"/>
      <c r="VF325" s="73">
        <v>1</v>
      </c>
      <c r="VG325" s="73"/>
      <c r="VH325" s="73"/>
      <c r="VI325" s="73"/>
      <c r="VJ325" s="73">
        <v>1</v>
      </c>
      <c r="VK325" s="73"/>
      <c r="VL325" s="73"/>
      <c r="VM325" s="73"/>
      <c r="VN325" s="73"/>
      <c r="VO325" s="73"/>
      <c r="VP325" s="73"/>
      <c r="VQ325" s="73"/>
      <c r="VR325" s="73"/>
      <c r="VS325" s="73"/>
      <c r="VT325" s="73"/>
      <c r="VU325" s="73"/>
      <c r="VV325" s="73"/>
      <c r="VW325" s="73">
        <v>1</v>
      </c>
      <c r="VX325" s="73"/>
      <c r="VY325" s="73"/>
      <c r="VZ325" s="73"/>
      <c r="WA325" s="73">
        <v>8</v>
      </c>
      <c r="WB325" s="73"/>
      <c r="WC325" s="73"/>
      <c r="WD325" s="73"/>
      <c r="WE325" s="73"/>
      <c r="WF325" s="73"/>
      <c r="WG325" s="73"/>
      <c r="WH325" s="73"/>
      <c r="WI325" s="73"/>
      <c r="WJ325" s="73"/>
      <c r="WK325" s="73"/>
      <c r="WL325" s="73"/>
      <c r="WM325" s="73"/>
      <c r="WN325" s="73"/>
      <c r="WO325" s="22">
        <f t="shared" si="1064"/>
        <v>0</v>
      </c>
      <c r="WP325" s="22">
        <f t="shared" si="1065"/>
        <v>0</v>
      </c>
      <c r="WQ325" s="22">
        <f t="shared" si="1066"/>
        <v>0</v>
      </c>
      <c r="WR325" s="22">
        <f t="shared" si="1067"/>
        <v>0</v>
      </c>
      <c r="WS325" s="22">
        <f t="shared" si="1068"/>
        <v>5</v>
      </c>
      <c r="WT325" s="22">
        <f t="shared" si="1069"/>
        <v>0</v>
      </c>
      <c r="WU325" s="22">
        <f t="shared" si="1070"/>
        <v>0</v>
      </c>
      <c r="WV325" s="22">
        <f t="shared" si="1071"/>
        <v>1</v>
      </c>
      <c r="WW325" s="22">
        <f t="shared" si="1072"/>
        <v>10</v>
      </c>
      <c r="WX325" s="22">
        <f t="shared" si="1073"/>
        <v>0</v>
      </c>
      <c r="WY325" s="22">
        <f t="shared" si="1074"/>
        <v>1</v>
      </c>
      <c r="WZ325" s="22">
        <f t="shared" si="1075"/>
        <v>0</v>
      </c>
      <c r="XA325" s="22">
        <f t="shared" si="1076"/>
        <v>0</v>
      </c>
      <c r="XB325" s="22">
        <f t="shared" si="1077"/>
        <v>0</v>
      </c>
      <c r="XC325" s="22">
        <f t="shared" si="1078"/>
        <v>0</v>
      </c>
      <c r="XD325" s="22">
        <f t="shared" si="1079"/>
        <v>0</v>
      </c>
      <c r="XE325" s="22">
        <f t="shared" si="1080"/>
        <v>1</v>
      </c>
      <c r="XF325" s="22">
        <f t="shared" si="1081"/>
        <v>0</v>
      </c>
      <c r="XG325" s="93">
        <f t="shared" si="1082"/>
        <v>0</v>
      </c>
    </row>
    <row r="326" spans="1:631" ht="17.100000000000001" customHeight="1" x14ac:dyDescent="0.2">
      <c r="A326" s="101"/>
      <c r="B326" s="27" t="s">
        <v>560</v>
      </c>
      <c r="C326" s="535" t="s">
        <v>561</v>
      </c>
      <c r="D326" s="25" t="s">
        <v>658</v>
      </c>
      <c r="E326" s="535" t="s">
        <v>659</v>
      </c>
      <c r="F326" s="25" t="s">
        <v>660</v>
      </c>
      <c r="G326" s="535" t="s">
        <v>659</v>
      </c>
      <c r="H326" s="25">
        <v>31</v>
      </c>
      <c r="I326" s="28">
        <v>5</v>
      </c>
      <c r="J326" s="17">
        <f t="shared" ref="J326:J335" si="1169">(LU326+MH326)/2</f>
        <v>0.63849131862975128</v>
      </c>
      <c r="K326" s="17">
        <f t="shared" ref="K326:K335" si="1170">(DQ326+EA326)/2</f>
        <v>0.6413068981698733</v>
      </c>
      <c r="L326" s="17">
        <f t="shared" ref="L326:L335" si="1171">TC326</f>
        <v>0.25620793687630544</v>
      </c>
      <c r="M326" s="17">
        <f t="shared" ref="M326:M335" si="1172">IK326</f>
        <v>6.9568732546274034E-2</v>
      </c>
      <c r="N326" s="17">
        <f t="shared" ref="N326:N335" si="1173">GQ326</f>
        <v>0.29904794876233337</v>
      </c>
      <c r="O326" s="17">
        <f t="shared" ref="O326:O335" si="1174">NE326</f>
        <v>0.30889253871421868</v>
      </c>
      <c r="P326" s="17">
        <f t="shared" ref="P326:P335" si="1175">JY326</f>
        <v>0.84647924368397209</v>
      </c>
      <c r="Q326" s="17">
        <f t="shared" ref="Q326:Q335" si="1176">BP326</f>
        <v>0.49515111658623789</v>
      </c>
      <c r="R326" s="69">
        <f t="shared" ref="R326:R335" si="1177">EW326</f>
        <v>0.48291571753986334</v>
      </c>
      <c r="S326" s="422">
        <f t="shared" ref="S326:S389" si="1178">AVERAGE(J326:L326,M326:R326)</f>
        <v>0.44867349461209216</v>
      </c>
      <c r="T326" s="17">
        <f t="shared" si="1083"/>
        <v>0.55132650538790784</v>
      </c>
      <c r="U326" s="10">
        <f t="shared" ref="U326:U389" si="1179">T326*AM326</f>
        <v>94618.654854672743</v>
      </c>
      <c r="V326" s="32">
        <v>3</v>
      </c>
      <c r="W326" s="550">
        <f t="shared" ref="W326:W335" si="1180">L326-1</f>
        <v>-0.7437920631236945</v>
      </c>
      <c r="X326" s="550">
        <f t="shared" ref="X326:X389" si="1181">AVERAGE(J326:K326,W326,M326:R326)</f>
        <v>0.33756238350098106</v>
      </c>
      <c r="Y326" s="550">
        <f t="shared" ref="Y326:Y389" si="1182">1-X326</f>
        <v>0.66243761649901889</v>
      </c>
      <c r="Z326" s="551">
        <f t="shared" ref="Z326:Z389" si="1183">Y326*AM326</f>
        <v>113687.54374356162</v>
      </c>
      <c r="AA326" s="426">
        <f t="shared" ref="AA326:AA335" si="1184">BI326</f>
        <v>0.2580643281668803</v>
      </c>
      <c r="AB326" s="59">
        <f t="shared" ref="AB326:AB335" si="1185">EO326</f>
        <v>0.53297429308255195</v>
      </c>
      <c r="AC326" s="59">
        <f t="shared" ref="AC326:AC335" si="1186">GO326</f>
        <v>0.55761352489758231</v>
      </c>
      <c r="AD326" s="59">
        <f t="shared" ref="AD326:AD335" si="1187">GQ326</f>
        <v>0.29904794876233337</v>
      </c>
      <c r="AE326" s="59">
        <f t="shared" ref="AE326:AE335" si="1188">BO326</f>
        <v>0.50484888341376211</v>
      </c>
      <c r="AF326" s="59">
        <f t="shared" ref="AF326:AF335" si="1189">DP326</f>
        <v>0.15946152041295167</v>
      </c>
      <c r="AG326" s="59">
        <f t="shared" ref="AG326:AG335" si="1190">EI326</f>
        <v>0.2675387142186767</v>
      </c>
      <c r="AH326" s="59">
        <f t="shared" ref="AH326:AH335" si="1191">NE326</f>
        <v>0.30889253871421868</v>
      </c>
      <c r="AI326" s="59">
        <f t="shared" ref="AI326:AI335" si="1192">LU326</f>
        <v>0.72096433599249177</v>
      </c>
      <c r="AJ326" s="59">
        <f t="shared" ref="AJ326:AJ335" si="1193">MH326</f>
        <v>0.55601830126701079</v>
      </c>
      <c r="AK326" s="59">
        <f t="shared" ref="AK326:AK335" si="1194">JX326</f>
        <v>0.15352075631602788</v>
      </c>
      <c r="AL326" s="35">
        <f t="shared" ref="AL326:AL335" si="1195">TC326</f>
        <v>0.25620793687630544</v>
      </c>
      <c r="AM326" s="27">
        <v>171620</v>
      </c>
      <c r="AN326" s="25">
        <v>87779</v>
      </c>
      <c r="AO326" s="25">
        <v>83841</v>
      </c>
      <c r="AP326" s="17">
        <f t="shared" ref="AP326:AP335" si="1196">AM326/(SUM($AM$6:$AM$335))</f>
        <v>3.3333169535565152E-3</v>
      </c>
      <c r="AQ326" s="63">
        <v>104.69698596152242</v>
      </c>
      <c r="AR326" s="58">
        <v>3503.2776738900002</v>
      </c>
      <c r="AS326" s="24">
        <f t="shared" ref="AS326:AS335" si="1197">AM326/AR326</f>
        <v>48.988409134419278</v>
      </c>
      <c r="AT326" s="17">
        <f t="shared" si="1135"/>
        <v>4.2306883088286229E-2</v>
      </c>
      <c r="AU326" s="25">
        <v>162222</v>
      </c>
      <c r="AV326" s="25">
        <v>79650</v>
      </c>
      <c r="AW326" s="25">
        <v>82572</v>
      </c>
      <c r="AX326" s="25">
        <v>9398</v>
      </c>
      <c r="AY326" s="25">
        <v>8129</v>
      </c>
      <c r="AZ326" s="25">
        <v>1269</v>
      </c>
      <c r="BA326" s="25">
        <v>44289</v>
      </c>
      <c r="BB326" s="25">
        <v>22212</v>
      </c>
      <c r="BC326" s="25">
        <v>22077</v>
      </c>
      <c r="BD326" s="63">
        <v>100.6114961271912</v>
      </c>
      <c r="BE326" s="25">
        <v>127331</v>
      </c>
      <c r="BF326" s="25">
        <v>65567</v>
      </c>
      <c r="BG326" s="25">
        <v>61764</v>
      </c>
      <c r="BH326" s="63">
        <v>106.15730846447768</v>
      </c>
      <c r="BI326" s="17">
        <v>0.2580643281668803</v>
      </c>
      <c r="BJ326" s="25">
        <v>54505</v>
      </c>
      <c r="BK326" s="25">
        <v>107963</v>
      </c>
      <c r="BL326" s="25">
        <v>9152</v>
      </c>
      <c r="BM326" s="17">
        <v>0.58961866565397403</v>
      </c>
      <c r="BN326" s="10">
        <f t="shared" ref="BN326:BN335" si="1198">(1-BM326)*AM326</f>
        <v>70429.644600464977</v>
      </c>
      <c r="BO326" s="29">
        <v>0.50484888341376211</v>
      </c>
      <c r="BP326" s="30">
        <f t="shared" ref="BP326:BP335" si="1199">1-BO326</f>
        <v>0.49515111658623789</v>
      </c>
      <c r="BQ326" s="31">
        <v>8.4769782240211917</v>
      </c>
      <c r="BR326" s="25">
        <v>117115</v>
      </c>
      <c r="BS326" s="25">
        <v>32704</v>
      </c>
      <c r="BT326" s="25">
        <v>73401</v>
      </c>
      <c r="BU326" s="25">
        <v>7936</v>
      </c>
      <c r="BV326" s="18">
        <v>1825</v>
      </c>
      <c r="BW326" s="18">
        <v>1249</v>
      </c>
      <c r="BX326" s="25">
        <v>34096</v>
      </c>
      <c r="BY326" s="25">
        <v>27731</v>
      </c>
      <c r="BZ326" s="25">
        <v>6365</v>
      </c>
      <c r="CA326" s="59">
        <v>0.18667878930079776</v>
      </c>
      <c r="CB326" s="25">
        <v>162222</v>
      </c>
      <c r="CC326" s="25">
        <v>9398</v>
      </c>
      <c r="CD326" s="17">
        <f t="shared" ref="CD326:CD335" si="1200">CC326/(CB326)</f>
        <v>5.7932956072542563E-2</v>
      </c>
      <c r="CE326" s="25">
        <v>1663</v>
      </c>
      <c r="CF326" s="25">
        <v>3681</v>
      </c>
      <c r="CG326" s="25">
        <v>5499</v>
      </c>
      <c r="CH326" s="25">
        <v>6272</v>
      </c>
      <c r="CI326" s="25">
        <v>5753</v>
      </c>
      <c r="CJ326" s="25">
        <v>4437</v>
      </c>
      <c r="CK326" s="25">
        <v>2818</v>
      </c>
      <c r="CL326" s="25">
        <v>2050</v>
      </c>
      <c r="CM326" s="25">
        <v>1923</v>
      </c>
      <c r="CN326" s="26">
        <v>4.7578015016424215</v>
      </c>
      <c r="CO326" s="27">
        <v>34096</v>
      </c>
      <c r="CP326" s="34">
        <f t="shared" ref="CP326:CP335" si="1201">AM326/CO326</f>
        <v>5.0334350070389489</v>
      </c>
      <c r="CQ326" s="25">
        <v>2594</v>
      </c>
      <c r="CR326" s="25">
        <v>8342</v>
      </c>
      <c r="CS326" s="25">
        <v>3452</v>
      </c>
      <c r="CT326" s="25">
        <v>10840</v>
      </c>
      <c r="CU326" s="25">
        <v>6357</v>
      </c>
      <c r="CV326" s="18">
        <v>410</v>
      </c>
      <c r="CW326" s="18">
        <v>130</v>
      </c>
      <c r="CX326" s="25">
        <v>1971</v>
      </c>
      <c r="CY326" s="25">
        <v>34096</v>
      </c>
      <c r="CZ326" s="25">
        <v>28967</v>
      </c>
      <c r="DA326" s="25">
        <v>1411</v>
      </c>
      <c r="DB326" s="18">
        <v>447</v>
      </c>
      <c r="DC326" s="25">
        <v>2870</v>
      </c>
      <c r="DD326" s="18">
        <v>174</v>
      </c>
      <c r="DE326" s="18">
        <v>227</v>
      </c>
      <c r="DF326" s="25">
        <v>34096</v>
      </c>
      <c r="DG326" s="25">
        <v>5358</v>
      </c>
      <c r="DH326" s="18">
        <v>22</v>
      </c>
      <c r="DI326" s="18">
        <v>57</v>
      </c>
      <c r="DJ326" s="25">
        <v>18313</v>
      </c>
      <c r="DK326" s="25">
        <v>9941</v>
      </c>
      <c r="DL326" s="18">
        <v>405</v>
      </c>
      <c r="DM326" s="25">
        <f t="shared" ref="DM326:DM335" si="1202">(DG326+DH326)*CN326</f>
        <v>25596.972078836228</v>
      </c>
      <c r="DN326" s="17">
        <f t="shared" ref="DN326:DN335" si="1203">DJ326/DF326</f>
        <v>0.53710112623181605</v>
      </c>
      <c r="DO326" s="17">
        <f t="shared" ref="DO326:DO335" si="1204">DK326/DF326</f>
        <v>0.29155912717034255</v>
      </c>
      <c r="DP326" s="23">
        <f t="shared" ref="DP326:DP335" si="1205">(DG326+DH326+DI326)/DF326</f>
        <v>0.15946152041295167</v>
      </c>
      <c r="DQ326" s="23">
        <f t="shared" ref="DQ326:DQ335" si="1206">1-DP326</f>
        <v>0.8405384795870483</v>
      </c>
      <c r="DR326" s="25">
        <v>34096</v>
      </c>
      <c r="DS326" s="18">
        <v>44</v>
      </c>
      <c r="DT326" s="25">
        <v>6874</v>
      </c>
      <c r="DU326" s="25">
        <v>1189</v>
      </c>
      <c r="DV326" s="25">
        <v>10916</v>
      </c>
      <c r="DW326" s="18">
        <v>225</v>
      </c>
      <c r="DX326" s="25">
        <v>13833</v>
      </c>
      <c r="DY326" s="25">
        <v>1015</v>
      </c>
      <c r="DZ326" s="17">
        <f t="shared" ref="DZ326:DZ335" si="1207">(DS326+DT326+DV326+DU326)/DR326</f>
        <v>0.55792468324730171</v>
      </c>
      <c r="EA326" s="17">
        <f t="shared" ref="EA326:EA335" si="1208">1-DZ326</f>
        <v>0.44207531675269829</v>
      </c>
      <c r="EB326" s="25">
        <v>34096</v>
      </c>
      <c r="EC326" s="25">
        <v>5349</v>
      </c>
      <c r="ED326" s="25">
        <v>3773</v>
      </c>
      <c r="EE326" s="25">
        <v>10239</v>
      </c>
      <c r="EF326" s="17">
        <f t="shared" si="1128"/>
        <v>0.30029915532613799</v>
      </c>
      <c r="EG326" s="25">
        <v>13904</v>
      </c>
      <c r="EH326" s="18">
        <v>831</v>
      </c>
      <c r="EI326" s="17">
        <f t="shared" ref="EI326:EI335" si="1209">(EC326+ED326)/EB326</f>
        <v>0.2675387142186767</v>
      </c>
      <c r="EJ326" s="17">
        <f t="shared" ref="EJ326:EJ335" si="1210">(EG326)/EB326</f>
        <v>0.4077897700610042</v>
      </c>
      <c r="EK326" s="69">
        <f t="shared" ref="EK326:EK335" si="1211">(DQ326+EA326)/2</f>
        <v>0.6413068981698733</v>
      </c>
      <c r="EL326" s="27">
        <v>109737</v>
      </c>
      <c r="EM326" s="25">
        <v>58487</v>
      </c>
      <c r="EN326" s="25">
        <v>51250</v>
      </c>
      <c r="EO326" s="59">
        <v>0.53297429308255195</v>
      </c>
      <c r="EP326" s="25">
        <v>53545</v>
      </c>
      <c r="EQ326" s="25">
        <v>31351</v>
      </c>
      <c r="ER326" s="25">
        <v>22194</v>
      </c>
      <c r="ES326" s="59">
        <v>0.58550751704174064</v>
      </c>
      <c r="ET326" s="25">
        <v>56192</v>
      </c>
      <c r="EU326" s="25">
        <v>27136</v>
      </c>
      <c r="EV326" s="25">
        <v>29056</v>
      </c>
      <c r="EW326" s="59">
        <v>0.48291571753986334</v>
      </c>
      <c r="EX326" s="25">
        <v>29879</v>
      </c>
      <c r="EY326" s="25">
        <v>23321</v>
      </c>
      <c r="EZ326" s="25">
        <v>6558</v>
      </c>
      <c r="FA326" s="59">
        <v>0.78051474279594368</v>
      </c>
      <c r="FB326" s="25">
        <v>79858</v>
      </c>
      <c r="FC326" s="25">
        <v>35166</v>
      </c>
      <c r="FD326" s="25">
        <v>44692</v>
      </c>
      <c r="FE326" s="59">
        <v>0.44035663302361688</v>
      </c>
      <c r="FF326" s="25">
        <v>74718</v>
      </c>
      <c r="FG326" s="25">
        <v>25048</v>
      </c>
      <c r="FH326" s="25">
        <v>23986</v>
      </c>
      <c r="FI326" s="25">
        <v>25684</v>
      </c>
      <c r="FJ326" s="23">
        <f t="shared" ref="FJ326:FJ335" si="1212">FI326/FF326</f>
        <v>0.3437458176075377</v>
      </c>
      <c r="FK326" s="23">
        <f t="shared" ref="FK326:FK335" si="1213">FH326/FF326</f>
        <v>0.32102036992424848</v>
      </c>
      <c r="FL326" s="36">
        <f t="shared" ref="FL326:FL335" si="1214">FG326/FI326</f>
        <v>0.97523750194673731</v>
      </c>
      <c r="FM326" s="25">
        <v>36916</v>
      </c>
      <c r="FN326" s="25">
        <v>11616</v>
      </c>
      <c r="FO326" s="17">
        <f t="shared" ref="FO326:FO335" si="1215">FN326/FM326</f>
        <v>0.31466030989272942</v>
      </c>
      <c r="FP326" s="25">
        <v>12145</v>
      </c>
      <c r="FQ326" s="17">
        <f t="shared" ref="FQ326:FQ335" si="1216">FP326/FM326</f>
        <v>0.32899013977679054</v>
      </c>
      <c r="FR326" s="25">
        <v>13155</v>
      </c>
      <c r="FS326" s="17">
        <f t="shared" ref="FS326:FS335" si="1217">FR326/FM326</f>
        <v>0.35634955033047999</v>
      </c>
      <c r="FT326" s="25">
        <v>37802</v>
      </c>
      <c r="FU326" s="25">
        <v>13432</v>
      </c>
      <c r="FV326" s="25">
        <v>11841</v>
      </c>
      <c r="FW326" s="17">
        <f t="shared" ref="FW326:FW335" si="1218">FY326/FT326</f>
        <v>0.33143749007988993</v>
      </c>
      <c r="FX326" s="17">
        <f t="shared" ref="FX326:FX335" si="1219">FV326/FT326</f>
        <v>0.31323739484683349</v>
      </c>
      <c r="FY326" s="25">
        <v>12529</v>
      </c>
      <c r="FZ326" s="25">
        <v>86655</v>
      </c>
      <c r="GA326" s="25">
        <v>48320</v>
      </c>
      <c r="GB326" s="25">
        <v>12421</v>
      </c>
      <c r="GC326" s="25">
        <v>10556</v>
      </c>
      <c r="GD326" s="25">
        <v>6257</v>
      </c>
      <c r="GE326" s="18">
        <v>252</v>
      </c>
      <c r="GF326" s="25">
        <v>5109</v>
      </c>
      <c r="GG326" s="18">
        <v>343</v>
      </c>
      <c r="GH326" s="18">
        <v>91</v>
      </c>
      <c r="GI326" s="18">
        <v>3306</v>
      </c>
      <c r="GJ326" s="10">
        <f t="shared" ref="GJ326:GJ335" si="1220">GA326</f>
        <v>48320</v>
      </c>
      <c r="GK326" s="10">
        <f t="shared" si="1129"/>
        <v>38335</v>
      </c>
      <c r="GL326" s="10">
        <f t="shared" si="1130"/>
        <v>25914</v>
      </c>
      <c r="GM326" s="10">
        <f t="shared" ref="GM326:GM335" si="1221">FZ326-GL326</f>
        <v>60741</v>
      </c>
      <c r="GN326" s="10">
        <f t="shared" si="1131"/>
        <v>15358</v>
      </c>
      <c r="GO326" s="17">
        <f t="shared" ref="GO326:GO335" si="1222">GA326/FZ326</f>
        <v>0.55761352489758231</v>
      </c>
      <c r="GP326" s="17">
        <f t="shared" si="1132"/>
        <v>0.44238647510241763</v>
      </c>
      <c r="GQ326" s="17">
        <f t="shared" si="1133"/>
        <v>0.29904794876233337</v>
      </c>
      <c r="GR326" s="17">
        <f t="shared" si="1134"/>
        <v>0.17723155040101551</v>
      </c>
      <c r="GS326" s="17">
        <f t="shared" ref="GS326:GS335" si="1223">(GP326+GQ326)/2</f>
        <v>0.3707172119323755</v>
      </c>
      <c r="GT326" s="25">
        <v>43797</v>
      </c>
      <c r="GU326" s="25">
        <v>21762</v>
      </c>
      <c r="GV326" s="25">
        <v>7105</v>
      </c>
      <c r="GW326" s="25">
        <v>6150</v>
      </c>
      <c r="GX326" s="25">
        <v>3286</v>
      </c>
      <c r="GY326" s="18">
        <v>190</v>
      </c>
      <c r="GZ326" s="25">
        <v>2600</v>
      </c>
      <c r="HA326" s="18">
        <v>184</v>
      </c>
      <c r="HB326" s="18">
        <v>57</v>
      </c>
      <c r="HC326" s="18">
        <v>2463</v>
      </c>
      <c r="HD326" s="23">
        <f t="shared" ref="HD326:HD335" si="1224">GU326/GT326</f>
        <v>0.4968833481745325</v>
      </c>
      <c r="HE326" s="23">
        <f t="shared" ref="HE326:HE335" si="1225">(HC326+HB326+HA326+GZ326+GY326+GX326+GW326+GV326)/GT326</f>
        <v>0.5031166518254675</v>
      </c>
      <c r="HF326" s="23">
        <f t="shared" ref="HF326:HF335" si="1226">(HC326+HB326+HA326+GZ326+GY326+GX326+GW326)/GT326</f>
        <v>0.34089092860241571</v>
      </c>
      <c r="HG326" s="23">
        <f t="shared" ref="HG326:HG335" si="1227">(HC326+HB326+HA326+GZ326+GY326+GX326)/GT326</f>
        <v>0.20047035185058337</v>
      </c>
      <c r="HH326" s="25">
        <v>42858</v>
      </c>
      <c r="HI326" s="25">
        <v>26558</v>
      </c>
      <c r="HJ326" s="25">
        <v>5316</v>
      </c>
      <c r="HK326" s="25">
        <v>4406</v>
      </c>
      <c r="HL326" s="25">
        <v>2971</v>
      </c>
      <c r="HM326" s="18">
        <v>62</v>
      </c>
      <c r="HN326" s="25">
        <v>2509</v>
      </c>
      <c r="HO326" s="18">
        <v>159</v>
      </c>
      <c r="HP326" s="18">
        <v>34</v>
      </c>
      <c r="HQ326" s="18">
        <v>843</v>
      </c>
      <c r="HR326" s="23">
        <f t="shared" ref="HR326:HR335" si="1228">HI326/HH326</f>
        <v>0.61967427318120305</v>
      </c>
      <c r="HS326" s="23">
        <f t="shared" ref="HS326:HS335" si="1229">(HQ326+HP326+HO326+HN326+HM326+HL326+HK326+HJ326)/HH326</f>
        <v>0.38032572681879695</v>
      </c>
      <c r="HT326" s="80">
        <f t="shared" ref="HT326:HT335" si="1230">(HQ326+HP326+HO326+HN326+HM326+HL326+HK326)/HH326</f>
        <v>0.25628820756918197</v>
      </c>
      <c r="HU326" s="27">
        <v>136874</v>
      </c>
      <c r="HV326" s="25">
        <v>7599</v>
      </c>
      <c r="HW326" s="25">
        <v>11249</v>
      </c>
      <c r="HX326" s="18">
        <v>1678</v>
      </c>
      <c r="HY326" s="25">
        <v>35621</v>
      </c>
      <c r="HZ326" s="25">
        <v>26895</v>
      </c>
      <c r="IA326" s="18">
        <v>1955</v>
      </c>
      <c r="IB326" s="18">
        <v>420</v>
      </c>
      <c r="IC326" s="25">
        <v>17375</v>
      </c>
      <c r="ID326" s="25">
        <v>20197</v>
      </c>
      <c r="IE326" s="25">
        <v>6229</v>
      </c>
      <c r="IF326" s="18">
        <v>685</v>
      </c>
      <c r="IG326" s="25">
        <v>6971</v>
      </c>
      <c r="IH326" s="17">
        <f t="shared" ref="IH326:IH335" si="1231">(ID326+HZ326)/HU326</f>
        <v>0.34405365518652192</v>
      </c>
      <c r="II326" s="17">
        <f t="shared" ref="II326:II335" si="1232">HZ326/HU326</f>
        <v>0.19649458626181743</v>
      </c>
      <c r="IJ326" s="30">
        <f t="shared" ref="IJ326:IJ335" si="1233">1/II326</f>
        <v>5.0891987358245032</v>
      </c>
      <c r="IK326" s="17">
        <f t="shared" si="1084"/>
        <v>6.9568732546274034E-2</v>
      </c>
      <c r="IL326" s="25">
        <v>70013</v>
      </c>
      <c r="IM326" s="25">
        <v>5717</v>
      </c>
      <c r="IN326" s="25">
        <v>8113</v>
      </c>
      <c r="IO326" s="25">
        <v>1181</v>
      </c>
      <c r="IP326" s="25">
        <v>23083</v>
      </c>
      <c r="IQ326" s="25">
        <v>12831</v>
      </c>
      <c r="IR326" s="25">
        <v>1179</v>
      </c>
      <c r="IS326" s="18">
        <v>275</v>
      </c>
      <c r="IT326" s="25">
        <v>7771</v>
      </c>
      <c r="IU326" s="25">
        <v>1916</v>
      </c>
      <c r="IV326" s="25">
        <v>2460</v>
      </c>
      <c r="IW326" s="18">
        <v>357</v>
      </c>
      <c r="IX326" s="25">
        <v>5130</v>
      </c>
      <c r="IY326" s="17">
        <f t="shared" ref="IY326:IY335" si="1234">(IM326+IN326+IO326+IP326+IQ326+IR326)/IL326</f>
        <v>0.74420464770828276</v>
      </c>
      <c r="IZ326" s="25">
        <v>66861</v>
      </c>
      <c r="JA326" s="25">
        <v>1882</v>
      </c>
      <c r="JB326" s="25">
        <v>3136</v>
      </c>
      <c r="JC326" s="18">
        <v>497</v>
      </c>
      <c r="JD326" s="25">
        <v>12538</v>
      </c>
      <c r="JE326" s="25">
        <v>14064</v>
      </c>
      <c r="JF326" s="18">
        <v>776</v>
      </c>
      <c r="JG326" s="18">
        <v>145</v>
      </c>
      <c r="JH326" s="25">
        <v>9604</v>
      </c>
      <c r="JI326" s="25">
        <v>18281</v>
      </c>
      <c r="JJ326" s="25">
        <v>3769</v>
      </c>
      <c r="JK326" s="18">
        <v>328</v>
      </c>
      <c r="JL326" s="25">
        <v>1841</v>
      </c>
      <c r="JM326" s="80">
        <f t="shared" ref="JM326:JM335" si="1235">(JA326+JB326+JC326+JD326+JE326+JF326)/IZ326</f>
        <v>0.49196093387774636</v>
      </c>
      <c r="JN326" s="27">
        <v>136874</v>
      </c>
      <c r="JO326" s="25">
        <v>113813</v>
      </c>
      <c r="JP326" s="18">
        <v>162</v>
      </c>
      <c r="JQ326" s="18">
        <v>204</v>
      </c>
      <c r="JR326" s="18">
        <v>413</v>
      </c>
      <c r="JS326" s="18">
        <v>577</v>
      </c>
      <c r="JT326" s="18">
        <v>527</v>
      </c>
      <c r="JU326" s="18">
        <v>29</v>
      </c>
      <c r="JV326" s="18">
        <v>136</v>
      </c>
      <c r="JW326" s="25">
        <v>21013</v>
      </c>
      <c r="JX326" s="17">
        <f t="shared" ref="JX326:JX335" si="1236">JW326/JN326</f>
        <v>0.15352075631602788</v>
      </c>
      <c r="JY326" s="17">
        <f t="shared" ref="JY326:JY335" si="1237">1-JX326</f>
        <v>0.84647924368397209</v>
      </c>
      <c r="JZ326" s="25">
        <v>37855</v>
      </c>
      <c r="KA326" s="25">
        <v>34428</v>
      </c>
      <c r="KB326" s="18">
        <v>119</v>
      </c>
      <c r="KC326" s="18">
        <v>119</v>
      </c>
      <c r="KD326" s="18">
        <v>113</v>
      </c>
      <c r="KE326" s="18">
        <v>243</v>
      </c>
      <c r="KF326" s="18">
        <v>133</v>
      </c>
      <c r="KG326" s="18">
        <v>25</v>
      </c>
      <c r="KH326" s="18">
        <v>89</v>
      </c>
      <c r="KI326" s="25">
        <v>2586</v>
      </c>
      <c r="KJ326" s="17">
        <f t="shared" ref="KJ326:KJ335" si="1238">KI326/JZ326</f>
        <v>6.8313300752872799E-2</v>
      </c>
      <c r="KK326" s="25">
        <v>99019</v>
      </c>
      <c r="KL326" s="25">
        <v>79385</v>
      </c>
      <c r="KM326" s="18">
        <v>43</v>
      </c>
      <c r="KN326" s="18">
        <v>85</v>
      </c>
      <c r="KO326" s="18">
        <v>300</v>
      </c>
      <c r="KP326" s="18">
        <v>334</v>
      </c>
      <c r="KQ326" s="18">
        <v>394</v>
      </c>
      <c r="KR326" s="18">
        <v>4</v>
      </c>
      <c r="KS326" s="18">
        <v>47</v>
      </c>
      <c r="KT326" s="25">
        <v>18427</v>
      </c>
      <c r="KU326" s="69">
        <f t="shared" si="1136"/>
        <v>0.18609559781456084</v>
      </c>
      <c r="KV326" s="27">
        <v>171620</v>
      </c>
      <c r="KW326" s="25">
        <v>167142</v>
      </c>
      <c r="KX326" s="25">
        <v>4478</v>
      </c>
      <c r="KY326" s="59">
        <v>2.6092530008157557E-2</v>
      </c>
      <c r="KZ326" s="25">
        <v>2075</v>
      </c>
      <c r="LA326" s="25">
        <v>1827</v>
      </c>
      <c r="LB326" s="25">
        <v>1859</v>
      </c>
      <c r="LC326" s="18">
        <v>1548</v>
      </c>
      <c r="LD326" s="25">
        <v>87779</v>
      </c>
      <c r="LE326" s="25">
        <v>85612</v>
      </c>
      <c r="LF326" s="25">
        <v>2167</v>
      </c>
      <c r="LG326" s="59">
        <v>2.4686998029141368E-2</v>
      </c>
      <c r="LH326" s="25">
        <v>83841</v>
      </c>
      <c r="LI326" s="25">
        <v>81530</v>
      </c>
      <c r="LJ326" s="25">
        <v>2311</v>
      </c>
      <c r="LK326" s="35">
        <v>2.7564079626912846E-2</v>
      </c>
      <c r="LL326" s="27">
        <v>34096</v>
      </c>
      <c r="LM326" s="18">
        <v>531</v>
      </c>
      <c r="LN326" s="25">
        <v>24051</v>
      </c>
      <c r="LO326" s="18">
        <v>429</v>
      </c>
      <c r="LP326" s="18">
        <v>73</v>
      </c>
      <c r="LQ326" s="18">
        <v>288</v>
      </c>
      <c r="LR326" s="25">
        <v>8724</v>
      </c>
      <c r="LS326" s="23">
        <f t="shared" ref="LS326:LS335" si="1239">LR326/LL326</f>
        <v>0.2558657907085875</v>
      </c>
      <c r="LT326" s="23">
        <f t="shared" ref="LT326:LT335" si="1240">1-LS326</f>
        <v>0.7441342092914125</v>
      </c>
      <c r="LU326" s="17">
        <f t="shared" ref="LU326:LU335" si="1241">(LM326+LN326)/LL326</f>
        <v>0.72096433599249177</v>
      </c>
      <c r="LV326" s="25">
        <v>34096</v>
      </c>
      <c r="LW326" s="25">
        <v>2656</v>
      </c>
      <c r="LX326" s="25">
        <v>4512</v>
      </c>
      <c r="LY326" s="25">
        <v>6816</v>
      </c>
      <c r="LZ326" s="18">
        <v>629</v>
      </c>
      <c r="MA326" s="18">
        <v>67</v>
      </c>
      <c r="MB326" s="18">
        <v>892</v>
      </c>
      <c r="MC326" s="25">
        <v>13262</v>
      </c>
      <c r="MD326" s="25">
        <v>4974</v>
      </c>
      <c r="ME326" s="18">
        <v>156</v>
      </c>
      <c r="MF326" s="18">
        <v>132</v>
      </c>
      <c r="MG326" s="17">
        <f t="shared" ref="MG326:MG335" si="1242">(MA326+MB326+MC326)/LV326</f>
        <v>0.41708704833411542</v>
      </c>
      <c r="MH326" s="17">
        <f t="shared" ref="MH326:MH335" si="1243">(LW326+LX326+LY326+MD326)/LV326</f>
        <v>0.55601830126701079</v>
      </c>
      <c r="MI326" s="25">
        <v>34096</v>
      </c>
      <c r="MJ326" s="25">
        <v>4908</v>
      </c>
      <c r="MK326" s="25">
        <v>5573</v>
      </c>
      <c r="ML326" s="25">
        <v>7786</v>
      </c>
      <c r="MM326" s="18">
        <v>600</v>
      </c>
      <c r="MN326" s="18">
        <v>339</v>
      </c>
      <c r="MO326" s="25">
        <v>1072</v>
      </c>
      <c r="MP326" s="25">
        <v>13445</v>
      </c>
      <c r="MQ326" s="18">
        <v>53</v>
      </c>
      <c r="MR326" s="18">
        <v>156</v>
      </c>
      <c r="MS326" s="18">
        <v>164</v>
      </c>
      <c r="MT326" s="17">
        <f t="shared" ref="MT326:MT335" si="1244">(MJ326+MK326+ML326+MP326+MQ326)/MI326</f>
        <v>0.9316342092914125</v>
      </c>
      <c r="MU326" s="69">
        <f t="shared" ref="MU326:MU335" si="1245">(MH326+LU326)/2</f>
        <v>0.63849131862975128</v>
      </c>
      <c r="MV326" s="27">
        <v>34096</v>
      </c>
      <c r="MW326" s="25">
        <v>10532</v>
      </c>
      <c r="MX326" s="25">
        <v>2051</v>
      </c>
      <c r="MY326" s="25">
        <v>9054</v>
      </c>
      <c r="MZ326" s="18">
        <v>338</v>
      </c>
      <c r="NA326" s="25">
        <v>1859</v>
      </c>
      <c r="NB326" s="25">
        <v>6497</v>
      </c>
      <c r="NC326" s="25">
        <v>2048</v>
      </c>
      <c r="ND326" s="25">
        <v>1717</v>
      </c>
      <c r="NE326" s="17">
        <f t="shared" ref="NE326:NE335" si="1246">MW326/MV326</f>
        <v>0.30889253871421868</v>
      </c>
      <c r="NF326" s="10">
        <f t="shared" ref="NF326:NF335" si="1247">MW326*CN326</f>
        <v>50109.165415297983</v>
      </c>
      <c r="NG326" s="17">
        <f t="shared" ref="NG326:NG335" si="1248">(MW326+NC326+NA326)/MV326</f>
        <v>0.42348076020647585</v>
      </c>
      <c r="NH326" s="25">
        <v>34096</v>
      </c>
      <c r="NI326" s="25">
        <v>1894</v>
      </c>
      <c r="NJ326" s="18">
        <v>174</v>
      </c>
      <c r="NK326" s="18">
        <v>57</v>
      </c>
      <c r="NL326" s="18">
        <v>573</v>
      </c>
      <c r="NM326" s="25">
        <v>28898</v>
      </c>
      <c r="NN326" s="25">
        <v>2217</v>
      </c>
      <c r="NO326" s="18">
        <v>169</v>
      </c>
      <c r="NP326" s="18">
        <v>3</v>
      </c>
      <c r="NQ326" s="32">
        <v>111</v>
      </c>
      <c r="NR326" s="27">
        <v>34096</v>
      </c>
      <c r="NS326" s="37">
        <f t="shared" ref="NS326:NS335" si="1249">SUM(NZ326:OE326)/NR326</f>
        <v>1.5790708587517597</v>
      </c>
      <c r="NT326" s="37">
        <f t="shared" ref="NT326:NT335" si="1250">NS326/(MAX($NS$6:$NS$335))</f>
        <v>0.42609114698882172</v>
      </c>
      <c r="NU326" s="37">
        <f t="shared" ref="NU326:NU335" si="1251">1/NS326</f>
        <v>0.63328380386329863</v>
      </c>
      <c r="NV326" s="17">
        <f t="shared" ref="NV326:NV335" si="1252">NU326/(MAX($NU$6:$NU$335))</f>
        <v>0.12859538466203715</v>
      </c>
      <c r="NW326" s="10">
        <f t="shared" ref="NW326:NW335" si="1253">NR326-(MAX(NZ326:OE326))</f>
        <v>12350</v>
      </c>
      <c r="NX326" s="17">
        <f t="shared" ref="NX326:NX335" si="1254">NW326/NR326</f>
        <v>0.36221257625527919</v>
      </c>
      <c r="NY326" s="19">
        <f t="shared" ref="NY326:NY335" si="1255">NW326/(MAX($NW$6:$NW$335))</f>
        <v>0.22256663482852457</v>
      </c>
      <c r="NZ326" s="25">
        <v>9121</v>
      </c>
      <c r="OA326" s="25">
        <v>21746</v>
      </c>
      <c r="OB326" s="25">
        <v>2155</v>
      </c>
      <c r="OC326" s="25">
        <v>16616</v>
      </c>
      <c r="OD326" s="25">
        <v>1621</v>
      </c>
      <c r="OE326" s="25">
        <v>2581</v>
      </c>
      <c r="OF326" s="17">
        <f t="shared" ref="OF326:OF335" si="1256">OC326/NR326</f>
        <v>0.48732989206945099</v>
      </c>
      <c r="OG326" s="17">
        <f t="shared" ref="OG326:OG335" si="1257">NZ326/NR326</f>
        <v>0.26750938526513374</v>
      </c>
      <c r="OH326" s="17">
        <f t="shared" ref="OH326:OH335" si="1258">OA326/NR326</f>
        <v>0.63778742374472075</v>
      </c>
      <c r="OI326" s="69">
        <f t="shared" ref="OI326:OI335" si="1259">(MAX(OD326:OE326))/NR326</f>
        <v>7.5698029094321911E-2</v>
      </c>
      <c r="OJ326" s="27">
        <v>34096</v>
      </c>
      <c r="OK326" s="25">
        <v>1312</v>
      </c>
      <c r="OL326" s="25">
        <v>26795</v>
      </c>
      <c r="OM326" s="25">
        <v>6815</v>
      </c>
      <c r="ON326" s="25">
        <v>1807</v>
      </c>
      <c r="OO326" s="18">
        <v>38</v>
      </c>
      <c r="OP326" s="18">
        <v>34</v>
      </c>
      <c r="OQ326" s="25">
        <v>3364</v>
      </c>
      <c r="OR326" s="69">
        <f t="shared" ref="OR326:OR335" si="1260">(OK326+OL326+ON326+OP326)/OJ326</f>
        <v>0.87834350070389489</v>
      </c>
      <c r="OS326" s="22">
        <v>55264</v>
      </c>
      <c r="OT326" s="22">
        <v>55264</v>
      </c>
      <c r="OU326" s="38">
        <f t="shared" si="1138"/>
        <v>0.86960079306383853</v>
      </c>
      <c r="OV326" s="39">
        <v>0.83270121598147073</v>
      </c>
      <c r="OW326" s="22">
        <v>4601840</v>
      </c>
      <c r="OX326" s="36">
        <f t="shared" si="1139"/>
        <v>188298089.12</v>
      </c>
      <c r="OY326" s="36">
        <f t="shared" si="1140"/>
        <v>3744378.1301454846</v>
      </c>
      <c r="OZ326" s="22">
        <v>3422</v>
      </c>
      <c r="PA326" s="22">
        <v>3422</v>
      </c>
      <c r="PB326" s="38">
        <f t="shared" si="1141"/>
        <v>5.3846516970622017E-2</v>
      </c>
      <c r="PC326" s="39">
        <v>0.60937755698421969</v>
      </c>
      <c r="PD326" s="22">
        <v>208529</v>
      </c>
      <c r="PE326" s="40">
        <f t="shared" ref="PE326:PE335" si="1261">PD326*40.918</f>
        <v>8532589.6219999995</v>
      </c>
      <c r="PF326" s="36">
        <f t="shared" ref="PF326:PF335" si="1262">PA326/2.47105*759</f>
        <v>1051090.8318326217</v>
      </c>
      <c r="PG326" s="22">
        <v>614</v>
      </c>
      <c r="PH326" s="22">
        <v>614</v>
      </c>
      <c r="PI326" s="38">
        <f t="shared" si="1142"/>
        <v>9.661531683215055E-3</v>
      </c>
      <c r="PJ326" s="39">
        <v>7.8485342019543977E-2</v>
      </c>
      <c r="PK326" s="22">
        <v>4819</v>
      </c>
      <c r="PL326" s="41">
        <f t="shared" ref="PL326:PL335" si="1263">PK326*40.918</f>
        <v>197183.842</v>
      </c>
      <c r="PM326" s="36">
        <f t="shared" ref="PM326:PM335" si="1264">PH326/2.47105*202</f>
        <v>50192.428319944964</v>
      </c>
      <c r="PN326" s="22">
        <v>3689</v>
      </c>
      <c r="PO326" s="22">
        <v>3689</v>
      </c>
      <c r="PP326" s="38">
        <f t="shared" si="1143"/>
        <v>5.804786706739469E-2</v>
      </c>
      <c r="PQ326" s="39">
        <v>0.52745459474112222</v>
      </c>
      <c r="PR326" s="22">
        <v>194578</v>
      </c>
      <c r="PS326" s="41">
        <f t="shared" ref="PS326:PS335" si="1265">PR326*40.918</f>
        <v>7961742.6040000003</v>
      </c>
      <c r="PT326" s="36">
        <f t="shared" ref="PT326:PT335" si="1266">PO326/2.47105*324</f>
        <v>483695.59498998401</v>
      </c>
      <c r="PU326" s="22">
        <v>540</v>
      </c>
      <c r="PV326" s="22">
        <v>540</v>
      </c>
      <c r="PW326" s="38">
        <f t="shared" si="1144"/>
        <v>8.4971125552705702E-3</v>
      </c>
      <c r="PX326" s="39">
        <v>0.27590740740740743</v>
      </c>
      <c r="PY326" s="22">
        <v>14899</v>
      </c>
      <c r="PZ326" s="36">
        <f t="shared" ref="PZ326:PZ335" si="1267">PU326/2.47105*377</f>
        <v>82386.030230064149</v>
      </c>
      <c r="QA326" s="22"/>
      <c r="QB326" s="22"/>
      <c r="QC326" s="39">
        <v>0</v>
      </c>
      <c r="QD326" s="22"/>
      <c r="QE326" s="22">
        <f t="shared" ref="QE326:QE335" si="1268">QD326*0.00161111111111111</f>
        <v>0</v>
      </c>
      <c r="QF326" s="22"/>
      <c r="QG326" s="22">
        <v>22</v>
      </c>
      <c r="QH326" s="22">
        <v>22</v>
      </c>
      <c r="QI326" s="38">
        <f t="shared" si="1145"/>
        <v>3.4617865965917135E-4</v>
      </c>
      <c r="QJ326" s="39">
        <v>0.315</v>
      </c>
      <c r="QK326" s="22">
        <v>693</v>
      </c>
      <c r="QL326" s="42">
        <f t="shared" ref="QL326:QL335" si="1269">QJ326*249.12</f>
        <v>78.472800000000007</v>
      </c>
      <c r="QM326" s="22">
        <f t="shared" si="1146"/>
        <v>0</v>
      </c>
      <c r="QN326" s="22"/>
      <c r="QO326" s="22"/>
      <c r="QP326" s="38">
        <f t="shared" si="1147"/>
        <v>0</v>
      </c>
      <c r="QQ326" s="39">
        <v>0</v>
      </c>
      <c r="QR326" s="22"/>
      <c r="QS326" s="36">
        <f t="shared" si="1168"/>
        <v>0</v>
      </c>
      <c r="QT326" s="22"/>
      <c r="QU326" s="22"/>
      <c r="QV326" s="38">
        <f t="shared" si="1148"/>
        <v>0</v>
      </c>
      <c r="QW326" s="39">
        <v>0</v>
      </c>
      <c r="QX326" s="22"/>
      <c r="QY326" s="36">
        <f t="shared" ref="QY326:QY335" si="1270">QU326/2.47105*581</f>
        <v>0</v>
      </c>
      <c r="QZ326" s="22"/>
      <c r="RA326" s="22"/>
      <c r="RB326" s="38">
        <f t="shared" si="1149"/>
        <v>0</v>
      </c>
      <c r="RC326" s="39">
        <v>0</v>
      </c>
      <c r="RD326" s="22"/>
      <c r="RE326" s="36">
        <f t="shared" ref="RE326:RE335" si="1271">RA326/2.47105*267</f>
        <v>0</v>
      </c>
      <c r="RF326" s="10">
        <f t="shared" si="1150"/>
        <v>63551</v>
      </c>
      <c r="RG326" s="10">
        <f t="shared" si="1151"/>
        <v>63551</v>
      </c>
      <c r="RH326" s="17">
        <f t="shared" si="1152"/>
        <v>8.1736253927587058E-2</v>
      </c>
      <c r="RI326" s="17">
        <f t="shared" si="1153"/>
        <v>1.8674079527818564E-3</v>
      </c>
      <c r="RJ326" s="17">
        <f t="shared" si="1154"/>
        <v>0.69188869925367258</v>
      </c>
      <c r="RK326" s="17">
        <f t="shared" si="1155"/>
        <v>0.19422126803359926</v>
      </c>
      <c r="RL326" s="17">
        <f t="shared" si="1156"/>
        <v>8.937759607076548E-2</v>
      </c>
      <c r="RM326" s="17">
        <f t="shared" si="1157"/>
        <v>1.5223345856455494E-2</v>
      </c>
      <c r="RN326" s="17">
        <f t="shared" si="1158"/>
        <v>0</v>
      </c>
      <c r="RO326" s="17">
        <f t="shared" si="1159"/>
        <v>0</v>
      </c>
      <c r="RP326" s="17">
        <f t="shared" si="1160"/>
        <v>0</v>
      </c>
      <c r="RQ326" s="17">
        <f t="shared" si="1161"/>
        <v>1.4500256553064539E-5</v>
      </c>
      <c r="RR326" s="36">
        <f t="shared" si="1162"/>
        <v>5411821.4883180996</v>
      </c>
      <c r="RS326" s="36">
        <f t="shared" si="1163"/>
        <v>31.533745998823562</v>
      </c>
      <c r="RT326" s="10">
        <f t="shared" si="1164"/>
        <v>0</v>
      </c>
      <c r="RU326" s="17">
        <f t="shared" si="1165"/>
        <v>0</v>
      </c>
      <c r="RV326" s="37">
        <f t="shared" si="1166"/>
        <v>2.7005082532139539</v>
      </c>
      <c r="RW326" s="36">
        <f t="shared" si="1167"/>
        <v>0.37030066425824498</v>
      </c>
      <c r="RX326" s="85">
        <v>1.409038</v>
      </c>
      <c r="RY326" s="93">
        <v>263</v>
      </c>
      <c r="RZ326" s="43" t="b">
        <v>0</v>
      </c>
      <c r="SA326" s="18" t="b">
        <v>0</v>
      </c>
      <c r="SB326" s="18" t="b">
        <v>0</v>
      </c>
      <c r="SC326" s="18" t="b">
        <v>0</v>
      </c>
      <c r="SD326" s="18" t="b">
        <v>0</v>
      </c>
      <c r="SE326" s="32" t="b">
        <v>1</v>
      </c>
      <c r="SF326" s="43" t="b">
        <v>0</v>
      </c>
      <c r="SG326" s="18" t="b">
        <v>1</v>
      </c>
      <c r="SH326" s="18">
        <v>1</v>
      </c>
      <c r="SI326" s="18"/>
      <c r="SJ326" s="22">
        <v>1</v>
      </c>
      <c r="SK326" s="22"/>
      <c r="SL326" s="22">
        <v>2</v>
      </c>
      <c r="SM326" s="22">
        <v>2</v>
      </c>
      <c r="SN326" s="18"/>
      <c r="SO326" s="18"/>
      <c r="SP326" s="18"/>
      <c r="SQ326" s="17">
        <f t="shared" ref="SQ326:SQ335" si="1272">SJ326/(SUM($SJ$6:$SJ$335))</f>
        <v>4.1322314049586778E-3</v>
      </c>
      <c r="SR326" s="17">
        <f t="shared" ref="SR326:SR335" si="1273">SH326/(SUM($SH$6:$SH$335))</f>
        <v>2.4875621890547263E-3</v>
      </c>
      <c r="SS326" s="17">
        <f t="shared" ref="SS326:SS335" si="1274">SI326/(SUM($SI$6:$SI$335))</f>
        <v>0</v>
      </c>
      <c r="ST326" s="17">
        <f t="shared" ref="ST326:ST335" si="1275">SM326/(SUM($SM$6:$SM$335))</f>
        <v>1.8264840182648401E-3</v>
      </c>
      <c r="SU326" s="17">
        <f t="shared" ref="SU326:SU335" si="1276">SP326/(SUM($SP$6:$SP$335))</f>
        <v>0</v>
      </c>
      <c r="SV326" s="17">
        <f t="shared" si="1127"/>
        <v>0</v>
      </c>
      <c r="SW326" s="17">
        <f t="shared" ref="SW326:SW335" si="1277">SI326/(MAX($SI$6:$SI$335))</f>
        <v>0</v>
      </c>
      <c r="SX326" s="17">
        <f t="shared" ref="SX326:SX335" si="1278">SH326/(MAX($SH$6:$SH$335))</f>
        <v>2.0833333333333332E-2</v>
      </c>
      <c r="SY326" s="17">
        <f t="shared" ref="SY326:SY335" si="1279">SM326/(MAX($SM$6:$SM$335))</f>
        <v>4.3478260869565218E-3</v>
      </c>
      <c r="SZ326" s="17">
        <f t="shared" ref="SZ326:SZ335" si="1280">(SR326+SS326+ST326+SU326)/4</f>
        <v>1.0785115518298916E-3</v>
      </c>
      <c r="TA326" s="17">
        <f t="shared" ref="TA326:TA335" si="1281">(SW326+SX326+SY326+SV326)/4</f>
        <v>6.2952898550724633E-3</v>
      </c>
      <c r="TB326" s="24">
        <f t="shared" si="1137"/>
        <v>158.84892086330936</v>
      </c>
      <c r="TC326" s="69">
        <f t="shared" ref="TC326:TC335" si="1282">TB326/(MAX($TB$6:$TB$335))</f>
        <v>0.25620793687630544</v>
      </c>
      <c r="TD326" s="17">
        <f t="shared" si="1085"/>
        <v>1.0153693314633005E-5</v>
      </c>
      <c r="TE326" s="95">
        <v>57</v>
      </c>
      <c r="TF326" s="71"/>
      <c r="TG326" s="71">
        <v>3</v>
      </c>
      <c r="TH326" s="71">
        <v>42</v>
      </c>
      <c r="TI326" s="71">
        <v>11</v>
      </c>
      <c r="TJ326" s="71"/>
      <c r="TK326" s="71">
        <v>117</v>
      </c>
      <c r="TL326" s="71"/>
      <c r="TM326" s="71">
        <v>39</v>
      </c>
      <c r="TN326" s="71"/>
      <c r="TO326" s="71">
        <v>2</v>
      </c>
      <c r="TP326" s="71"/>
      <c r="TQ326" s="71">
        <v>1</v>
      </c>
      <c r="TR326" s="72">
        <v>49</v>
      </c>
      <c r="TS326" s="72"/>
      <c r="TT326" s="72"/>
      <c r="TU326" s="72"/>
      <c r="TV326" s="72">
        <v>45</v>
      </c>
      <c r="TW326" s="72">
        <v>21</v>
      </c>
      <c r="TX326" s="72"/>
      <c r="TY326" s="72">
        <v>4</v>
      </c>
      <c r="TZ326" s="72">
        <v>842</v>
      </c>
      <c r="UA326" s="72"/>
      <c r="UB326" s="72">
        <v>63</v>
      </c>
      <c r="UC326" s="72"/>
      <c r="UD326" s="72"/>
      <c r="UE326" s="72"/>
      <c r="UF326" s="72"/>
      <c r="UG326" s="72">
        <v>28</v>
      </c>
      <c r="UH326" s="72"/>
      <c r="UI326" s="72">
        <v>1</v>
      </c>
      <c r="UJ326" s="73">
        <v>41</v>
      </c>
      <c r="UK326" s="73"/>
      <c r="UL326" s="73"/>
      <c r="UM326" s="73"/>
      <c r="UN326" s="73">
        <v>46</v>
      </c>
      <c r="UO326" s="73">
        <v>13</v>
      </c>
      <c r="UP326" s="73">
        <v>1</v>
      </c>
      <c r="UQ326" s="73"/>
      <c r="UR326" s="73">
        <v>126</v>
      </c>
      <c r="US326" s="73">
        <v>39</v>
      </c>
      <c r="UT326" s="73"/>
      <c r="UU326" s="73"/>
      <c r="UV326" s="73"/>
      <c r="UW326" s="73"/>
      <c r="UX326" s="73"/>
      <c r="UY326" s="73">
        <v>22</v>
      </c>
      <c r="UZ326" s="73"/>
      <c r="VA326" s="73"/>
      <c r="VB326" s="73">
        <v>41</v>
      </c>
      <c r="VC326" s="73"/>
      <c r="VD326" s="73"/>
      <c r="VE326" s="73">
        <v>4</v>
      </c>
      <c r="VF326" s="73">
        <v>34</v>
      </c>
      <c r="VG326" s="73">
        <v>13</v>
      </c>
      <c r="VH326" s="73">
        <v>3</v>
      </c>
      <c r="VI326" s="73"/>
      <c r="VJ326" s="73">
        <v>212</v>
      </c>
      <c r="VK326" s="73">
        <v>39</v>
      </c>
      <c r="VL326" s="73"/>
      <c r="VM326" s="73"/>
      <c r="VN326" s="73">
        <v>1</v>
      </c>
      <c r="VO326" s="73"/>
      <c r="VP326" s="73">
        <v>84</v>
      </c>
      <c r="VQ326" s="73"/>
      <c r="VR326" s="73"/>
      <c r="VS326" s="73">
        <v>23</v>
      </c>
      <c r="VT326" s="73"/>
      <c r="VU326" s="73"/>
      <c r="VV326" s="73">
        <v>19</v>
      </c>
      <c r="VW326" s="73">
        <v>17</v>
      </c>
      <c r="VX326" s="73"/>
      <c r="VY326" s="73">
        <v>2</v>
      </c>
      <c r="VZ326" s="73"/>
      <c r="WA326" s="73">
        <v>164</v>
      </c>
      <c r="WB326" s="73">
        <v>1</v>
      </c>
      <c r="WC326" s="73">
        <v>34</v>
      </c>
      <c r="WD326" s="73"/>
      <c r="WE326" s="73"/>
      <c r="WF326" s="73">
        <v>2</v>
      </c>
      <c r="WG326" s="73"/>
      <c r="WH326" s="73"/>
      <c r="WI326" s="73"/>
      <c r="WJ326" s="73">
        <v>104</v>
      </c>
      <c r="WK326" s="73"/>
      <c r="WL326" s="73"/>
      <c r="WM326" s="73"/>
      <c r="WN326" s="73">
        <v>1</v>
      </c>
      <c r="WO326" s="22">
        <f t="shared" ref="WO326:WO335" si="1283">TE326+TR326+VB326+UJ326+VS326</f>
        <v>211</v>
      </c>
      <c r="WP326" s="22">
        <f t="shared" ref="WP326:WP335" si="1284">TS326+UK326+VC326</f>
        <v>0</v>
      </c>
      <c r="WQ326" s="22">
        <f t="shared" ref="WQ326:WQ335" si="1285">TF326+TT326+UL326+VD326+VU326</f>
        <v>0</v>
      </c>
      <c r="WR326" s="22">
        <f t="shared" ref="WR326:WR335" si="1286">TG326+TU326+UM326+VE326+VV326</f>
        <v>26</v>
      </c>
      <c r="WS326" s="22">
        <f t="shared" ref="WS326:WS335" si="1287">TV326+UN326+VF326+TH326+VW326</f>
        <v>184</v>
      </c>
      <c r="WT326" s="22">
        <f t="shared" ref="WT326:WT335" si="1288">TI326+TW326+UO326+VG326</f>
        <v>58</v>
      </c>
      <c r="WU326" s="22">
        <f t="shared" ref="WU326:WU335" si="1289">TJ326+TX326+UP326+VH326+VY326</f>
        <v>6</v>
      </c>
      <c r="WV326" s="22">
        <f t="shared" ref="WV326:WV335" si="1290">TY326+UQ326+VI326</f>
        <v>4</v>
      </c>
      <c r="WW326" s="22">
        <f t="shared" ref="WW326:WW335" si="1291">TK326+TZ326+UR326+VJ326+WA326</f>
        <v>1461</v>
      </c>
      <c r="WX326" s="22">
        <f t="shared" ref="WX326:WX335" si="1292">TL326+UA326</f>
        <v>0</v>
      </c>
      <c r="WY326" s="22">
        <f t="shared" ref="WY326:WY335" si="1293">TM326+UB326+US326+VK326+WB326+WC326</f>
        <v>215</v>
      </c>
      <c r="WZ326" s="22">
        <f t="shared" ref="WZ326:WZ335" si="1294">UC326+UT326+VL326</f>
        <v>0</v>
      </c>
      <c r="XA326" s="22">
        <f t="shared" ref="XA326:XA335" si="1295">UD326+UU326+VM326</f>
        <v>0</v>
      </c>
      <c r="XB326" s="22">
        <f t="shared" ref="XB326:XB335" si="1296">TN326+UE326+UV326+VN326+WF326</f>
        <v>3</v>
      </c>
      <c r="XC326" s="22">
        <f t="shared" ref="XC326:XC335" si="1297">UF326+UW326+VO326</f>
        <v>0</v>
      </c>
      <c r="XD326" s="22">
        <f t="shared" ref="XD326:XD335" si="1298">UX326+WM326</f>
        <v>0</v>
      </c>
      <c r="XE326" s="22">
        <f t="shared" ref="XE326:XE335" si="1299">TO326+UG326+UY326+VP326+WJ326+WL326</f>
        <v>240</v>
      </c>
      <c r="XF326" s="22">
        <f t="shared" ref="XF326:XF335" si="1300">TP326+UH326+UZ326+VQ326+WK326</f>
        <v>0</v>
      </c>
      <c r="XG326" s="93">
        <f t="shared" ref="XG326:XG335" si="1301">TQ326+UI326+VA326+VR326+WN326</f>
        <v>3</v>
      </c>
    </row>
    <row r="327" spans="1:631" ht="17.100000000000001" customHeight="1" x14ac:dyDescent="0.2">
      <c r="A327" s="101"/>
      <c r="B327" s="27" t="s">
        <v>560</v>
      </c>
      <c r="C327" s="535" t="s">
        <v>561</v>
      </c>
      <c r="D327" s="25" t="s">
        <v>658</v>
      </c>
      <c r="E327" s="535" t="s">
        <v>659</v>
      </c>
      <c r="F327" s="25" t="s">
        <v>661</v>
      </c>
      <c r="G327" s="535" t="s">
        <v>662</v>
      </c>
      <c r="H327" s="25">
        <v>16</v>
      </c>
      <c r="I327" s="28">
        <v>2</v>
      </c>
      <c r="J327" s="17">
        <f t="shared" si="1169"/>
        <v>0.32386292834890967</v>
      </c>
      <c r="K327" s="17">
        <f t="shared" si="1170"/>
        <v>0.3099688473520249</v>
      </c>
      <c r="L327" s="17">
        <f t="shared" si="1171"/>
        <v>1</v>
      </c>
      <c r="M327" s="17">
        <f t="shared" si="1172"/>
        <v>5.9096501422809734E-2</v>
      </c>
      <c r="N327" s="17">
        <f t="shared" si="1173"/>
        <v>6.3389700964937429E-2</v>
      </c>
      <c r="O327" s="17">
        <f t="shared" si="1174"/>
        <v>0.10093457943925234</v>
      </c>
      <c r="P327" s="17">
        <f t="shared" si="1175"/>
        <v>0.52413448245433414</v>
      </c>
      <c r="Q327" s="17">
        <f t="shared" si="1176"/>
        <v>0.43098086562031246</v>
      </c>
      <c r="R327" s="69">
        <f t="shared" si="1177"/>
        <v>8.6959648996619426E-2</v>
      </c>
      <c r="S327" s="422">
        <f t="shared" si="1178"/>
        <v>0.32214750606657777</v>
      </c>
      <c r="T327" s="17">
        <f t="shared" ref="T327:T335" si="1302">1-S327</f>
        <v>0.67785249393342228</v>
      </c>
      <c r="U327" s="10">
        <f t="shared" si="1179"/>
        <v>30183.415849867426</v>
      </c>
      <c r="V327" s="32">
        <v>1</v>
      </c>
      <c r="W327" s="550">
        <f t="shared" si="1180"/>
        <v>0</v>
      </c>
      <c r="X327" s="550">
        <f t="shared" si="1181"/>
        <v>0.21103639495546667</v>
      </c>
      <c r="Y327" s="550">
        <f t="shared" si="1182"/>
        <v>0.78896360504453333</v>
      </c>
      <c r="Z327" s="551">
        <f t="shared" si="1183"/>
        <v>35130.971405422977</v>
      </c>
      <c r="AA327" s="426">
        <f t="shared" si="1184"/>
        <v>6.3488142292490113E-2</v>
      </c>
      <c r="AB327" s="59">
        <f t="shared" si="1185"/>
        <v>0.11455709865438583</v>
      </c>
      <c r="AC327" s="59">
        <f t="shared" si="1186"/>
        <v>0.88478073946689595</v>
      </c>
      <c r="AD327" s="59">
        <f t="shared" si="1187"/>
        <v>6.3389700964937429E-2</v>
      </c>
      <c r="AE327" s="59">
        <f t="shared" si="1188"/>
        <v>0.56901913437968754</v>
      </c>
      <c r="AF327" s="59">
        <f t="shared" si="1189"/>
        <v>0.46728971962616822</v>
      </c>
      <c r="AG327" s="59">
        <f t="shared" si="1190"/>
        <v>0.51912772585669786</v>
      </c>
      <c r="AH327" s="59">
        <f t="shared" si="1191"/>
        <v>0.10093457943925234</v>
      </c>
      <c r="AI327" s="59">
        <f t="shared" si="1192"/>
        <v>0.2107165109034268</v>
      </c>
      <c r="AJ327" s="59">
        <f t="shared" si="1193"/>
        <v>0.43700934579439255</v>
      </c>
      <c r="AK327" s="59">
        <f t="shared" si="1194"/>
        <v>0.47586551754566581</v>
      </c>
      <c r="AL327" s="35">
        <f t="shared" si="1195"/>
        <v>1</v>
      </c>
      <c r="AM327" s="27">
        <v>44528</v>
      </c>
      <c r="AN327" s="25">
        <v>22873</v>
      </c>
      <c r="AO327" s="25">
        <v>21655</v>
      </c>
      <c r="AP327" s="17">
        <f t="shared" si="1196"/>
        <v>8.6485221598860574E-4</v>
      </c>
      <c r="AQ327" s="63">
        <v>105.62456707457861</v>
      </c>
      <c r="AR327" s="58">
        <v>2511.3131189800001</v>
      </c>
      <c r="AS327" s="24">
        <f t="shared" si="1197"/>
        <v>17.730963002369684</v>
      </c>
      <c r="AT327" s="17">
        <f t="shared" si="1135"/>
        <v>1.531263807170527E-2</v>
      </c>
      <c r="AU327" s="25">
        <v>42654</v>
      </c>
      <c r="AV327" s="25">
        <v>21073</v>
      </c>
      <c r="AW327" s="25">
        <v>21581</v>
      </c>
      <c r="AX327" s="25">
        <v>1874</v>
      </c>
      <c r="AY327" s="25">
        <v>1800</v>
      </c>
      <c r="AZ327" s="18">
        <v>74</v>
      </c>
      <c r="BA327" s="25">
        <v>2827</v>
      </c>
      <c r="BB327" s="25">
        <v>1642</v>
      </c>
      <c r="BC327" s="25">
        <v>1185</v>
      </c>
      <c r="BD327" s="63">
        <v>138.56540084388186</v>
      </c>
      <c r="BE327" s="25">
        <v>41701</v>
      </c>
      <c r="BF327" s="25">
        <v>21231</v>
      </c>
      <c r="BG327" s="25">
        <v>20470</v>
      </c>
      <c r="BH327" s="63">
        <v>103.71763556424037</v>
      </c>
      <c r="BI327" s="17">
        <v>6.3488142292490113E-2</v>
      </c>
      <c r="BJ327" s="25">
        <v>15553</v>
      </c>
      <c r="BK327" s="25">
        <v>27333</v>
      </c>
      <c r="BL327" s="25">
        <v>1642</v>
      </c>
      <c r="BM327" s="17">
        <v>0.62909303771997216</v>
      </c>
      <c r="BN327" s="10">
        <f t="shared" si="1198"/>
        <v>16515.745216405081</v>
      </c>
      <c r="BO327" s="29">
        <v>0.56901913437968754</v>
      </c>
      <c r="BP327" s="30">
        <f t="shared" si="1199"/>
        <v>0.43098086562031246</v>
      </c>
      <c r="BQ327" s="31">
        <v>6.0073903340284636</v>
      </c>
      <c r="BR327" s="25">
        <v>28975</v>
      </c>
      <c r="BS327" s="25">
        <v>6163</v>
      </c>
      <c r="BT327" s="25">
        <v>20246</v>
      </c>
      <c r="BU327" s="25">
        <v>1729</v>
      </c>
      <c r="BV327" s="18">
        <v>305</v>
      </c>
      <c r="BW327" s="18">
        <v>532</v>
      </c>
      <c r="BX327" s="25">
        <v>8025</v>
      </c>
      <c r="BY327" s="25">
        <v>7253</v>
      </c>
      <c r="BZ327" s="18">
        <v>772</v>
      </c>
      <c r="CA327" s="59">
        <v>9.6199376947040505E-2</v>
      </c>
      <c r="CB327" s="25">
        <v>42654</v>
      </c>
      <c r="CC327" s="25">
        <v>1874</v>
      </c>
      <c r="CD327" s="17">
        <f t="shared" si="1200"/>
        <v>4.393491817883434E-2</v>
      </c>
      <c r="CE327" s="18">
        <v>165</v>
      </c>
      <c r="CF327" s="18">
        <v>509</v>
      </c>
      <c r="CG327" s="25">
        <v>1069</v>
      </c>
      <c r="CH327" s="25">
        <v>1582</v>
      </c>
      <c r="CI327" s="25">
        <v>1427</v>
      </c>
      <c r="CJ327" s="25">
        <v>1202</v>
      </c>
      <c r="CK327" s="18">
        <v>792</v>
      </c>
      <c r="CL327" s="18">
        <v>607</v>
      </c>
      <c r="CM327" s="18">
        <v>672</v>
      </c>
      <c r="CN327" s="26">
        <v>5.3151401869158876</v>
      </c>
      <c r="CO327" s="27">
        <v>8025</v>
      </c>
      <c r="CP327" s="34">
        <f t="shared" si="1201"/>
        <v>5.5486604361370713</v>
      </c>
      <c r="CQ327" s="25">
        <v>219</v>
      </c>
      <c r="CR327" s="18">
        <v>375</v>
      </c>
      <c r="CS327" s="18">
        <v>99</v>
      </c>
      <c r="CT327" s="25">
        <v>3610</v>
      </c>
      <c r="CU327" s="25">
        <v>3049</v>
      </c>
      <c r="CV327" s="18">
        <v>430</v>
      </c>
      <c r="CW327" s="18">
        <v>192</v>
      </c>
      <c r="CX327" s="18">
        <v>51</v>
      </c>
      <c r="CY327" s="25">
        <v>8025</v>
      </c>
      <c r="CZ327" s="25">
        <v>7695</v>
      </c>
      <c r="DA327" s="18">
        <v>47</v>
      </c>
      <c r="DB327" s="18">
        <v>34</v>
      </c>
      <c r="DC327" s="18">
        <v>234</v>
      </c>
      <c r="DD327" s="18">
        <v>6</v>
      </c>
      <c r="DE327" s="18">
        <v>9</v>
      </c>
      <c r="DF327" s="25">
        <v>8025</v>
      </c>
      <c r="DG327" s="25">
        <v>3661</v>
      </c>
      <c r="DH327" s="18">
        <v>61</v>
      </c>
      <c r="DI327" s="18">
        <v>28</v>
      </c>
      <c r="DJ327" s="25">
        <v>1677</v>
      </c>
      <c r="DK327" s="25">
        <v>1912</v>
      </c>
      <c r="DL327" s="18">
        <v>686</v>
      </c>
      <c r="DM327" s="25">
        <f t="shared" si="1202"/>
        <v>19782.951775700934</v>
      </c>
      <c r="DN327" s="17">
        <f t="shared" si="1203"/>
        <v>0.20897196261682244</v>
      </c>
      <c r="DO327" s="17">
        <f t="shared" si="1204"/>
        <v>0.23825545171339563</v>
      </c>
      <c r="DP327" s="23">
        <f t="shared" si="1205"/>
        <v>0.46728971962616822</v>
      </c>
      <c r="DQ327" s="23">
        <f t="shared" si="1206"/>
        <v>0.53271028037383172</v>
      </c>
      <c r="DR327" s="25">
        <v>8025</v>
      </c>
      <c r="DS327" s="18">
        <v>30</v>
      </c>
      <c r="DT327" s="25">
        <v>3626</v>
      </c>
      <c r="DU327" s="18">
        <v>115</v>
      </c>
      <c r="DV327" s="25">
        <v>3554</v>
      </c>
      <c r="DW327" s="18">
        <v>15</v>
      </c>
      <c r="DX327" s="18">
        <v>682</v>
      </c>
      <c r="DY327" s="18">
        <v>3</v>
      </c>
      <c r="DZ327" s="17">
        <f t="shared" si="1207"/>
        <v>0.91277258566978192</v>
      </c>
      <c r="EA327" s="17">
        <f t="shared" si="1208"/>
        <v>8.7227414330218078E-2</v>
      </c>
      <c r="EB327" s="25">
        <v>8025</v>
      </c>
      <c r="EC327" s="25">
        <v>3374</v>
      </c>
      <c r="ED327" s="18">
        <v>792</v>
      </c>
      <c r="EE327" s="25">
        <v>3072</v>
      </c>
      <c r="EF327" s="17">
        <f t="shared" si="1128"/>
        <v>0.38280373831775699</v>
      </c>
      <c r="EG327" s="18">
        <v>674</v>
      </c>
      <c r="EH327" s="18">
        <v>113</v>
      </c>
      <c r="EI327" s="17">
        <f t="shared" si="1209"/>
        <v>0.51912772585669786</v>
      </c>
      <c r="EJ327" s="17">
        <f t="shared" si="1210"/>
        <v>8.3987538940809972E-2</v>
      </c>
      <c r="EK327" s="69">
        <f t="shared" si="1211"/>
        <v>0.3099688473520249</v>
      </c>
      <c r="EL327" s="27">
        <v>27794</v>
      </c>
      <c r="EM327" s="25">
        <v>3184</v>
      </c>
      <c r="EN327" s="25">
        <v>24610</v>
      </c>
      <c r="EO327" s="59">
        <v>0.11455709865438583</v>
      </c>
      <c r="EP327" s="25">
        <v>13891</v>
      </c>
      <c r="EQ327" s="25">
        <v>1975</v>
      </c>
      <c r="ER327" s="25">
        <v>11916</v>
      </c>
      <c r="ES327" s="59">
        <v>0.14217838888488948</v>
      </c>
      <c r="ET327" s="25">
        <v>13903</v>
      </c>
      <c r="EU327" s="25">
        <v>1209</v>
      </c>
      <c r="EV327" s="25">
        <v>12694</v>
      </c>
      <c r="EW327" s="59">
        <v>8.6959648996619426E-2</v>
      </c>
      <c r="EX327" s="25">
        <v>1586</v>
      </c>
      <c r="EY327" s="25">
        <v>1219</v>
      </c>
      <c r="EZ327" s="25">
        <v>367</v>
      </c>
      <c r="FA327" s="59">
        <v>0.76860025220680972</v>
      </c>
      <c r="FB327" s="25">
        <v>26208</v>
      </c>
      <c r="FC327" s="25">
        <v>1965</v>
      </c>
      <c r="FD327" s="25">
        <v>24243</v>
      </c>
      <c r="FE327" s="59">
        <v>7.4977106227106224E-2</v>
      </c>
      <c r="FF327" s="25">
        <v>21107</v>
      </c>
      <c r="FG327" s="25">
        <v>1574</v>
      </c>
      <c r="FH327" s="25">
        <v>1524</v>
      </c>
      <c r="FI327" s="25">
        <v>18009</v>
      </c>
      <c r="FJ327" s="23">
        <f t="shared" si="1212"/>
        <v>0.85322404889373193</v>
      </c>
      <c r="FK327" s="23">
        <f t="shared" si="1213"/>
        <v>7.2203534372483058E-2</v>
      </c>
      <c r="FL327" s="36">
        <f t="shared" si="1214"/>
        <v>8.7400744072408235E-2</v>
      </c>
      <c r="FM327" s="25">
        <v>10207</v>
      </c>
      <c r="FN327" s="18">
        <v>746</v>
      </c>
      <c r="FO327" s="17">
        <f t="shared" si="1215"/>
        <v>7.30870970902322E-2</v>
      </c>
      <c r="FP327" s="60">
        <v>847</v>
      </c>
      <c r="FQ327" s="17">
        <f t="shared" si="1216"/>
        <v>8.2982267071617516E-2</v>
      </c>
      <c r="FR327" s="61">
        <v>8614</v>
      </c>
      <c r="FS327" s="17">
        <f t="shared" si="1217"/>
        <v>0.84393063583815031</v>
      </c>
      <c r="FT327" s="25">
        <v>10900</v>
      </c>
      <c r="FU327" s="18">
        <v>828</v>
      </c>
      <c r="FV327" s="18">
        <v>677</v>
      </c>
      <c r="FW327" s="17">
        <f t="shared" si="1218"/>
        <v>0.86192660550458711</v>
      </c>
      <c r="FX327" s="17">
        <f t="shared" si="1219"/>
        <v>6.2110091743119267E-2</v>
      </c>
      <c r="FY327" s="25">
        <v>9395</v>
      </c>
      <c r="FZ327" s="25">
        <v>20934</v>
      </c>
      <c r="GA327" s="25">
        <v>18522</v>
      </c>
      <c r="GB327" s="18">
        <v>1085</v>
      </c>
      <c r="GC327" s="18">
        <v>568</v>
      </c>
      <c r="GD327" s="18">
        <v>229</v>
      </c>
      <c r="GE327" s="18">
        <v>15</v>
      </c>
      <c r="GF327" s="18">
        <v>244</v>
      </c>
      <c r="GG327" s="18">
        <v>22</v>
      </c>
      <c r="GH327" s="18">
        <v>4</v>
      </c>
      <c r="GI327" s="18">
        <v>245</v>
      </c>
      <c r="GJ327" s="10">
        <f t="shared" si="1220"/>
        <v>18522</v>
      </c>
      <c r="GK327" s="10">
        <f t="shared" si="1129"/>
        <v>2412</v>
      </c>
      <c r="GL327" s="10">
        <f t="shared" si="1130"/>
        <v>1327.0000000000002</v>
      </c>
      <c r="GM327" s="10">
        <f t="shared" si="1221"/>
        <v>19607</v>
      </c>
      <c r="GN327" s="10">
        <f t="shared" si="1131"/>
        <v>759</v>
      </c>
      <c r="GO327" s="17">
        <f t="shared" si="1222"/>
        <v>0.88478073946689595</v>
      </c>
      <c r="GP327" s="17">
        <f t="shared" si="1132"/>
        <v>0.11521926053310404</v>
      </c>
      <c r="GQ327" s="17">
        <f t="shared" si="1133"/>
        <v>6.3389700964937429E-2</v>
      </c>
      <c r="GR327" s="17">
        <f t="shared" si="1134"/>
        <v>3.625680710805388E-2</v>
      </c>
      <c r="GS327" s="17">
        <f t="shared" si="1223"/>
        <v>8.9304480749020726E-2</v>
      </c>
      <c r="GT327" s="25">
        <v>10788</v>
      </c>
      <c r="GU327" s="25">
        <v>9086</v>
      </c>
      <c r="GV327" s="18">
        <v>773</v>
      </c>
      <c r="GW327" s="18">
        <v>419</v>
      </c>
      <c r="GX327" s="18">
        <v>147</v>
      </c>
      <c r="GY327" s="18">
        <v>8</v>
      </c>
      <c r="GZ327" s="18">
        <v>147</v>
      </c>
      <c r="HA327" s="18">
        <v>10</v>
      </c>
      <c r="HB327" s="18">
        <v>2</v>
      </c>
      <c r="HC327" s="18">
        <v>196</v>
      </c>
      <c r="HD327" s="23">
        <f t="shared" si="1224"/>
        <v>0.84223210975157581</v>
      </c>
      <c r="HE327" s="23">
        <f t="shared" si="1225"/>
        <v>0.15776789024842416</v>
      </c>
      <c r="HF327" s="23">
        <f t="shared" si="1226"/>
        <v>8.6114200964034118E-2</v>
      </c>
      <c r="HG327" s="23">
        <f t="shared" si="1227"/>
        <v>4.7274749721913235E-2</v>
      </c>
      <c r="HH327" s="25">
        <v>10146</v>
      </c>
      <c r="HI327" s="25">
        <v>9436</v>
      </c>
      <c r="HJ327" s="18">
        <v>312</v>
      </c>
      <c r="HK327" s="18">
        <v>149</v>
      </c>
      <c r="HL327" s="18">
        <v>82</v>
      </c>
      <c r="HM327" s="18">
        <v>7</v>
      </c>
      <c r="HN327" s="18">
        <v>97</v>
      </c>
      <c r="HO327" s="18">
        <v>12</v>
      </c>
      <c r="HP327" s="18">
        <v>2</v>
      </c>
      <c r="HQ327" s="18">
        <v>49</v>
      </c>
      <c r="HR327" s="23">
        <f t="shared" si="1228"/>
        <v>0.93002168342203828</v>
      </c>
      <c r="HS327" s="23">
        <f t="shared" si="1229"/>
        <v>6.9978316577961761E-2</v>
      </c>
      <c r="HT327" s="80">
        <f t="shared" si="1230"/>
        <v>3.9227281687364481E-2</v>
      </c>
      <c r="HU327" s="27">
        <v>33997</v>
      </c>
      <c r="HV327" s="18">
        <v>902</v>
      </c>
      <c r="HW327" s="18">
        <v>493</v>
      </c>
      <c r="HX327" s="18">
        <v>170</v>
      </c>
      <c r="HY327" s="25">
        <v>11219</v>
      </c>
      <c r="HZ327" s="25">
        <v>7864</v>
      </c>
      <c r="IA327" s="18">
        <v>306</v>
      </c>
      <c r="IB327" s="18">
        <v>650</v>
      </c>
      <c r="IC327" s="18">
        <v>1506</v>
      </c>
      <c r="ID327" s="25">
        <v>6430</v>
      </c>
      <c r="IE327" s="25">
        <v>1984</v>
      </c>
      <c r="IF327" s="18">
        <v>103</v>
      </c>
      <c r="IG327" s="18">
        <v>2370</v>
      </c>
      <c r="IH327" s="17">
        <f t="shared" si="1231"/>
        <v>0.42044886313498248</v>
      </c>
      <c r="II327" s="17">
        <f t="shared" si="1232"/>
        <v>0.23131452775244873</v>
      </c>
      <c r="IJ327" s="30">
        <f t="shared" si="1233"/>
        <v>4.3231180061037646</v>
      </c>
      <c r="IK327" s="17">
        <f t="shared" ref="IK327:IK335" si="1303">IJ327/(MAX($IJ$6:$IJ$335))</f>
        <v>5.9096501422809734E-2</v>
      </c>
      <c r="IL327" s="25">
        <v>17707</v>
      </c>
      <c r="IM327" s="25">
        <v>750</v>
      </c>
      <c r="IN327" s="25">
        <v>385</v>
      </c>
      <c r="IO327" s="25">
        <v>125</v>
      </c>
      <c r="IP327" s="25">
        <v>7303</v>
      </c>
      <c r="IQ327" s="25">
        <v>3941</v>
      </c>
      <c r="IR327" s="25">
        <v>170</v>
      </c>
      <c r="IS327" s="18">
        <v>359</v>
      </c>
      <c r="IT327" s="25">
        <v>857</v>
      </c>
      <c r="IU327" s="25">
        <v>1329</v>
      </c>
      <c r="IV327" s="25">
        <v>843</v>
      </c>
      <c r="IW327" s="18">
        <v>53</v>
      </c>
      <c r="IX327" s="25">
        <v>1592</v>
      </c>
      <c r="IY327" s="17">
        <f t="shared" si="1234"/>
        <v>0.71576212797198846</v>
      </c>
      <c r="IZ327" s="25">
        <v>16290</v>
      </c>
      <c r="JA327" s="18">
        <v>152</v>
      </c>
      <c r="JB327" s="18">
        <v>108</v>
      </c>
      <c r="JC327" s="18">
        <v>45</v>
      </c>
      <c r="JD327" s="25">
        <v>3916</v>
      </c>
      <c r="JE327" s="25">
        <v>3923</v>
      </c>
      <c r="JF327" s="18">
        <v>136</v>
      </c>
      <c r="JG327" s="18">
        <v>291</v>
      </c>
      <c r="JH327" s="18">
        <v>649</v>
      </c>
      <c r="JI327" s="25">
        <v>5101</v>
      </c>
      <c r="JJ327" s="25">
        <v>1141</v>
      </c>
      <c r="JK327" s="18">
        <v>50</v>
      </c>
      <c r="JL327" s="18">
        <v>778</v>
      </c>
      <c r="JM327" s="80">
        <f t="shared" si="1235"/>
        <v>0.50828729281767959</v>
      </c>
      <c r="JN327" s="27">
        <v>33997</v>
      </c>
      <c r="JO327" s="25">
        <v>17456</v>
      </c>
      <c r="JP327" s="18">
        <v>9</v>
      </c>
      <c r="JQ327" s="18">
        <v>25</v>
      </c>
      <c r="JR327" s="18">
        <v>12</v>
      </c>
      <c r="JS327" s="18">
        <v>66</v>
      </c>
      <c r="JT327" s="18">
        <v>79</v>
      </c>
      <c r="JU327" s="18">
        <v>162</v>
      </c>
      <c r="JV327" s="18">
        <v>10</v>
      </c>
      <c r="JW327" s="25">
        <v>16178</v>
      </c>
      <c r="JX327" s="17">
        <f t="shared" si="1236"/>
        <v>0.47586551754566581</v>
      </c>
      <c r="JY327" s="17">
        <f t="shared" si="1237"/>
        <v>0.52413448245433414</v>
      </c>
      <c r="JZ327" s="25">
        <v>2396</v>
      </c>
      <c r="KA327" s="25">
        <v>2181</v>
      </c>
      <c r="KB327" s="18">
        <v>0</v>
      </c>
      <c r="KC327" s="18">
        <v>0</v>
      </c>
      <c r="KD327" s="18">
        <v>1</v>
      </c>
      <c r="KE327" s="18">
        <v>9</v>
      </c>
      <c r="KF327" s="18">
        <v>4</v>
      </c>
      <c r="KG327" s="18">
        <v>0</v>
      </c>
      <c r="KH327" s="18">
        <v>0</v>
      </c>
      <c r="KI327" s="25">
        <v>201</v>
      </c>
      <c r="KJ327" s="17">
        <f t="shared" si="1238"/>
        <v>8.3889816360600999E-2</v>
      </c>
      <c r="KK327" s="25">
        <v>31601</v>
      </c>
      <c r="KL327" s="25">
        <v>15275</v>
      </c>
      <c r="KM327" s="18">
        <v>9</v>
      </c>
      <c r="KN327" s="18">
        <v>25</v>
      </c>
      <c r="KO327" s="18">
        <v>11</v>
      </c>
      <c r="KP327" s="18">
        <v>57</v>
      </c>
      <c r="KQ327" s="18">
        <v>75</v>
      </c>
      <c r="KR327" s="18">
        <v>162</v>
      </c>
      <c r="KS327" s="18">
        <v>10</v>
      </c>
      <c r="KT327" s="25">
        <v>15977</v>
      </c>
      <c r="KU327" s="69">
        <f t="shared" si="1136"/>
        <v>0.50558526628904144</v>
      </c>
      <c r="KV327" s="27">
        <v>44528</v>
      </c>
      <c r="KW327" s="25">
        <v>43387</v>
      </c>
      <c r="KX327" s="18">
        <v>1141</v>
      </c>
      <c r="KY327" s="59">
        <v>2.5624326266618754E-2</v>
      </c>
      <c r="KZ327" s="18">
        <v>540</v>
      </c>
      <c r="LA327" s="18">
        <v>532</v>
      </c>
      <c r="LB327" s="18">
        <v>534</v>
      </c>
      <c r="LC327" s="18">
        <v>518</v>
      </c>
      <c r="LD327" s="25">
        <v>22873</v>
      </c>
      <c r="LE327" s="25">
        <v>22311</v>
      </c>
      <c r="LF327" s="18">
        <v>562</v>
      </c>
      <c r="LG327" s="59">
        <v>2.457045424736589E-2</v>
      </c>
      <c r="LH327" s="25">
        <v>21655</v>
      </c>
      <c r="LI327" s="25">
        <v>21076</v>
      </c>
      <c r="LJ327" s="18">
        <v>579</v>
      </c>
      <c r="LK327" s="35">
        <v>2.6737474024474718E-2</v>
      </c>
      <c r="LL327" s="27">
        <v>8025</v>
      </c>
      <c r="LM327" s="18">
        <v>42</v>
      </c>
      <c r="LN327" s="25">
        <v>1649</v>
      </c>
      <c r="LO327" s="18">
        <v>282</v>
      </c>
      <c r="LP327" s="18">
        <v>52</v>
      </c>
      <c r="LQ327" s="18">
        <v>16</v>
      </c>
      <c r="LR327" s="25">
        <v>5984</v>
      </c>
      <c r="LS327" s="23">
        <f t="shared" si="1239"/>
        <v>0.74566978193146416</v>
      </c>
      <c r="LT327" s="23">
        <f t="shared" si="1240"/>
        <v>0.25433021806853584</v>
      </c>
      <c r="LU327" s="17">
        <f t="shared" si="1241"/>
        <v>0.2107165109034268</v>
      </c>
      <c r="LV327" s="25">
        <v>8025</v>
      </c>
      <c r="LW327" s="25">
        <v>2186</v>
      </c>
      <c r="LX327" s="18">
        <v>113</v>
      </c>
      <c r="LY327" s="25">
        <v>1203</v>
      </c>
      <c r="LZ327" s="25">
        <v>1066</v>
      </c>
      <c r="MA327" s="18">
        <v>5</v>
      </c>
      <c r="MB327" s="18">
        <v>643</v>
      </c>
      <c r="MC327" s="25">
        <v>2795</v>
      </c>
      <c r="MD327" s="18">
        <v>5</v>
      </c>
      <c r="ME327" s="18">
        <v>0</v>
      </c>
      <c r="MF327" s="18">
        <v>9</v>
      </c>
      <c r="MG327" s="17">
        <f t="shared" si="1242"/>
        <v>0.4290342679127726</v>
      </c>
      <c r="MH327" s="17">
        <f t="shared" si="1243"/>
        <v>0.43700934579439255</v>
      </c>
      <c r="MI327" s="25">
        <v>8025</v>
      </c>
      <c r="MJ327" s="25">
        <v>2560</v>
      </c>
      <c r="MK327" s="18">
        <v>10</v>
      </c>
      <c r="ML327" s="18">
        <v>785</v>
      </c>
      <c r="MM327" s="25">
        <v>1029</v>
      </c>
      <c r="MN327" s="18">
        <v>5</v>
      </c>
      <c r="MO327" s="18">
        <v>789</v>
      </c>
      <c r="MP327" s="25">
        <v>2837</v>
      </c>
      <c r="MQ327" s="18">
        <v>1</v>
      </c>
      <c r="MR327" s="18">
        <v>0</v>
      </c>
      <c r="MS327" s="18">
        <v>9</v>
      </c>
      <c r="MT327" s="17">
        <f t="shared" si="1244"/>
        <v>0.77171339563862928</v>
      </c>
      <c r="MU327" s="69">
        <f t="shared" si="1245"/>
        <v>0.32386292834890967</v>
      </c>
      <c r="MV327" s="27">
        <v>8025</v>
      </c>
      <c r="MW327" s="18">
        <v>810</v>
      </c>
      <c r="MX327" s="18">
        <v>95</v>
      </c>
      <c r="MY327" s="25">
        <v>2658</v>
      </c>
      <c r="MZ327" s="18">
        <v>11</v>
      </c>
      <c r="NA327" s="18">
        <v>273</v>
      </c>
      <c r="NB327" s="25">
        <v>1545</v>
      </c>
      <c r="NC327" s="18">
        <v>882</v>
      </c>
      <c r="ND327" s="25">
        <v>1751</v>
      </c>
      <c r="NE327" s="17">
        <f t="shared" si="1246"/>
        <v>0.10093457943925234</v>
      </c>
      <c r="NF327" s="10">
        <f t="shared" si="1247"/>
        <v>4305.2635514018693</v>
      </c>
      <c r="NG327" s="17">
        <f t="shared" si="1248"/>
        <v>0.24485981308411214</v>
      </c>
      <c r="NH327" s="25">
        <v>8025</v>
      </c>
      <c r="NI327" s="18">
        <v>27</v>
      </c>
      <c r="NJ327" s="18">
        <v>1</v>
      </c>
      <c r="NK327" s="18">
        <v>5</v>
      </c>
      <c r="NL327" s="18">
        <v>8</v>
      </c>
      <c r="NM327" s="25">
        <v>7891</v>
      </c>
      <c r="NN327" s="18">
        <v>35</v>
      </c>
      <c r="NO327" s="18">
        <v>1</v>
      </c>
      <c r="NP327" s="18">
        <v>0</v>
      </c>
      <c r="NQ327" s="32">
        <v>57</v>
      </c>
      <c r="NR327" s="27">
        <v>8025</v>
      </c>
      <c r="NS327" s="37">
        <f t="shared" si="1249"/>
        <v>0.54654205607476636</v>
      </c>
      <c r="NT327" s="37">
        <f t="shared" si="1250"/>
        <v>0.14747706238756944</v>
      </c>
      <c r="NU327" s="37">
        <f t="shared" si="1251"/>
        <v>1.8296853625170999</v>
      </c>
      <c r="NV327" s="17">
        <f t="shared" si="1252"/>
        <v>0.37153815014377839</v>
      </c>
      <c r="NW327" s="10">
        <f t="shared" si="1253"/>
        <v>5510</v>
      </c>
      <c r="NX327" s="17">
        <f t="shared" si="1254"/>
        <v>0.68660436137071656</v>
      </c>
      <c r="NY327" s="19">
        <f t="shared" si="1255"/>
        <v>9.9298960154264815E-2</v>
      </c>
      <c r="NZ327" s="18">
        <v>637</v>
      </c>
      <c r="OA327" s="25">
        <v>2515</v>
      </c>
      <c r="OB327" s="18">
        <v>233</v>
      </c>
      <c r="OC327" s="18">
        <v>920</v>
      </c>
      <c r="OD327" s="18">
        <v>55</v>
      </c>
      <c r="OE327" s="18">
        <v>26</v>
      </c>
      <c r="OF327" s="17">
        <f t="shared" si="1256"/>
        <v>0.1146417445482866</v>
      </c>
      <c r="OG327" s="17">
        <f t="shared" si="1257"/>
        <v>7.9376947040498441E-2</v>
      </c>
      <c r="OH327" s="17">
        <f t="shared" si="1258"/>
        <v>0.31339563862928349</v>
      </c>
      <c r="OI327" s="69">
        <f t="shared" si="1259"/>
        <v>6.853582554517134E-3</v>
      </c>
      <c r="OJ327" s="27">
        <v>8025</v>
      </c>
      <c r="OK327" s="18">
        <v>62</v>
      </c>
      <c r="OL327" s="25">
        <v>5252</v>
      </c>
      <c r="OM327" s="18">
        <v>259</v>
      </c>
      <c r="ON327" s="18">
        <v>214</v>
      </c>
      <c r="OO327" s="18">
        <v>8</v>
      </c>
      <c r="OP327" s="18">
        <v>17</v>
      </c>
      <c r="OQ327" s="25">
        <v>3534</v>
      </c>
      <c r="OR327" s="69">
        <f t="shared" si="1260"/>
        <v>0.69096573208722745</v>
      </c>
      <c r="OS327" s="22">
        <v>23250</v>
      </c>
      <c r="OT327" s="22">
        <v>23222</v>
      </c>
      <c r="OU327" s="38">
        <f t="shared" si="1138"/>
        <v>0.77152064852652913</v>
      </c>
      <c r="OV327" s="39">
        <v>0.76450219619326498</v>
      </c>
      <c r="OW327" s="22">
        <v>1775327</v>
      </c>
      <c r="OX327" s="36">
        <f t="shared" si="1139"/>
        <v>72642830.186000004</v>
      </c>
      <c r="OY327" s="36">
        <f t="shared" si="1140"/>
        <v>1573392.2433815587</v>
      </c>
      <c r="OZ327" s="22">
        <v>2543</v>
      </c>
      <c r="PA327" s="22">
        <v>2540</v>
      </c>
      <c r="PB327" s="38">
        <f t="shared" si="1141"/>
        <v>8.4388185654008435E-2</v>
      </c>
      <c r="PC327" s="39">
        <v>0.57074409448818897</v>
      </c>
      <c r="PD327" s="22">
        <v>144969</v>
      </c>
      <c r="PE327" s="40">
        <f t="shared" si="1261"/>
        <v>5931841.5419999994</v>
      </c>
      <c r="PF327" s="36">
        <f t="shared" si="1262"/>
        <v>780178.46664373449</v>
      </c>
      <c r="PG327" s="22">
        <v>380</v>
      </c>
      <c r="PH327" s="22">
        <v>380</v>
      </c>
      <c r="PI327" s="38">
        <f t="shared" si="1142"/>
        <v>1.2625004152961892E-2</v>
      </c>
      <c r="PJ327" s="39">
        <v>9.0999999999999998E-2</v>
      </c>
      <c r="PK327" s="22">
        <v>3458</v>
      </c>
      <c r="PL327" s="41">
        <f t="shared" si="1263"/>
        <v>141494.44399999999</v>
      </c>
      <c r="PM327" s="36">
        <f t="shared" si="1264"/>
        <v>31063.717852734666</v>
      </c>
      <c r="PN327" s="22">
        <v>2690</v>
      </c>
      <c r="PO327" s="22">
        <v>2690</v>
      </c>
      <c r="PP327" s="38">
        <f t="shared" si="1143"/>
        <v>8.9371739924914442E-2</v>
      </c>
      <c r="PQ327" s="39">
        <v>0.55287732342007434</v>
      </c>
      <c r="PR327" s="22">
        <v>148724</v>
      </c>
      <c r="PS327" s="41">
        <f t="shared" si="1265"/>
        <v>6085488.6320000002</v>
      </c>
      <c r="PT327" s="36">
        <f t="shared" si="1266"/>
        <v>352708.36284170696</v>
      </c>
      <c r="PU327" s="22">
        <v>1267</v>
      </c>
      <c r="PV327" s="22">
        <v>1267</v>
      </c>
      <c r="PW327" s="38">
        <f t="shared" si="1144"/>
        <v>4.2094421741586098E-2</v>
      </c>
      <c r="PX327" s="39">
        <v>0.26626677190213099</v>
      </c>
      <c r="PY327" s="22">
        <v>33736</v>
      </c>
      <c r="PZ327" s="36">
        <f t="shared" si="1267"/>
        <v>193302.03759535422</v>
      </c>
      <c r="QA327" s="22"/>
      <c r="QB327" s="22"/>
      <c r="QC327" s="39">
        <v>0</v>
      </c>
      <c r="QD327" s="22"/>
      <c r="QE327" s="22">
        <f t="shared" si="1268"/>
        <v>0</v>
      </c>
      <c r="QF327" s="22"/>
      <c r="QG327" s="22"/>
      <c r="QH327" s="22"/>
      <c r="QI327" s="38">
        <f t="shared" si="1145"/>
        <v>0</v>
      </c>
      <c r="QJ327" s="39">
        <v>0</v>
      </c>
      <c r="QK327" s="22"/>
      <c r="QL327" s="42">
        <f t="shared" si="1269"/>
        <v>0</v>
      </c>
      <c r="QM327" s="22">
        <f t="shared" si="1146"/>
        <v>0</v>
      </c>
      <c r="QN327" s="22"/>
      <c r="QO327" s="22"/>
      <c r="QP327" s="38">
        <f t="shared" si="1147"/>
        <v>0</v>
      </c>
      <c r="QQ327" s="39">
        <v>0</v>
      </c>
      <c r="QR327" s="22"/>
      <c r="QS327" s="36">
        <f t="shared" si="1168"/>
        <v>0</v>
      </c>
      <c r="QT327" s="22"/>
      <c r="QU327" s="22"/>
      <c r="QV327" s="38">
        <f t="shared" si="1148"/>
        <v>0</v>
      </c>
      <c r="QW327" s="39">
        <v>0</v>
      </c>
      <c r="QX327" s="22"/>
      <c r="QY327" s="36">
        <f t="shared" si="1270"/>
        <v>0</v>
      </c>
      <c r="QZ327" s="22"/>
      <c r="RA327" s="22"/>
      <c r="RB327" s="38">
        <f t="shared" si="1149"/>
        <v>0</v>
      </c>
      <c r="RC327" s="39">
        <v>0</v>
      </c>
      <c r="RD327" s="22"/>
      <c r="RE327" s="36">
        <f t="shared" si="1271"/>
        <v>0</v>
      </c>
      <c r="RF327" s="10">
        <f t="shared" si="1150"/>
        <v>30130</v>
      </c>
      <c r="RG327" s="10">
        <f t="shared" si="1151"/>
        <v>30099</v>
      </c>
      <c r="RH327" s="17">
        <f t="shared" si="1152"/>
        <v>3.8711892920118375E-2</v>
      </c>
      <c r="RI327" s="17">
        <f t="shared" si="1153"/>
        <v>8.8444103115263475E-4</v>
      </c>
      <c r="RJ327" s="17">
        <f t="shared" si="1154"/>
        <v>0.53687578521282175</v>
      </c>
      <c r="RK327" s="17">
        <f t="shared" si="1155"/>
        <v>0.26621392640481834</v>
      </c>
      <c r="RL327" s="17">
        <f t="shared" si="1156"/>
        <v>0.12035179406045222</v>
      </c>
      <c r="RM327" s="17">
        <f t="shared" si="1157"/>
        <v>6.5958875578412915E-2</v>
      </c>
      <c r="RN327" s="17">
        <f t="shared" si="1158"/>
        <v>0</v>
      </c>
      <c r="RO327" s="17">
        <f t="shared" si="1159"/>
        <v>0</v>
      </c>
      <c r="RP327" s="17">
        <f t="shared" si="1160"/>
        <v>0</v>
      </c>
      <c r="RQ327" s="17">
        <f t="shared" si="1161"/>
        <v>0</v>
      </c>
      <c r="RR327" s="36">
        <f t="shared" si="1162"/>
        <v>2930644.828315089</v>
      </c>
      <c r="RS327" s="36">
        <f t="shared" si="1163"/>
        <v>65.815774980126861</v>
      </c>
      <c r="RT327" s="10">
        <f t="shared" si="1164"/>
        <v>31</v>
      </c>
      <c r="RU327" s="17">
        <f t="shared" si="1165"/>
        <v>1.0288748755393296E-3</v>
      </c>
      <c r="RV327" s="37">
        <f t="shared" si="1166"/>
        <v>1.4778625954198474</v>
      </c>
      <c r="RW327" s="36">
        <f t="shared" si="1167"/>
        <v>0.67595670140136543</v>
      </c>
      <c r="RX327" s="85">
        <v>-4.0998799999999997</v>
      </c>
      <c r="RY327" s="93">
        <v>21</v>
      </c>
      <c r="RZ327" s="43" t="b">
        <v>0</v>
      </c>
      <c r="SA327" s="18" t="b">
        <v>0</v>
      </c>
      <c r="SB327" s="18" t="b">
        <v>0</v>
      </c>
      <c r="SC327" s="18" t="b">
        <v>0</v>
      </c>
      <c r="SD327" s="18" t="b">
        <v>0</v>
      </c>
      <c r="SE327" s="32" t="b">
        <v>1</v>
      </c>
      <c r="SF327" s="43" t="b">
        <v>0</v>
      </c>
      <c r="SG327" s="18" t="b">
        <v>0</v>
      </c>
      <c r="SH327" s="18"/>
      <c r="SI327" s="18"/>
      <c r="SJ327" s="18"/>
      <c r="SK327" s="18"/>
      <c r="SL327" s="18"/>
      <c r="SM327" s="18"/>
      <c r="SN327" s="18"/>
      <c r="SO327" s="18"/>
      <c r="SP327" s="18"/>
      <c r="SQ327" s="17">
        <f t="shared" si="1272"/>
        <v>0</v>
      </c>
      <c r="SR327" s="17">
        <f t="shared" si="1273"/>
        <v>0</v>
      </c>
      <c r="SS327" s="17">
        <f t="shared" si="1274"/>
        <v>0</v>
      </c>
      <c r="ST327" s="17">
        <f t="shared" si="1275"/>
        <v>0</v>
      </c>
      <c r="SU327" s="17">
        <f t="shared" si="1276"/>
        <v>0</v>
      </c>
      <c r="SV327" s="17">
        <f t="shared" si="1127"/>
        <v>0</v>
      </c>
      <c r="SW327" s="17">
        <f t="shared" si="1277"/>
        <v>0</v>
      </c>
      <c r="SX327" s="17">
        <f t="shared" si="1278"/>
        <v>0</v>
      </c>
      <c r="SY327" s="17">
        <f t="shared" si="1279"/>
        <v>0</v>
      </c>
      <c r="SZ327" s="17">
        <f t="shared" si="1280"/>
        <v>0</v>
      </c>
      <c r="TA327" s="17">
        <f t="shared" si="1281"/>
        <v>0</v>
      </c>
      <c r="TB327" s="24">
        <f t="shared" si="1137"/>
        <v>620</v>
      </c>
      <c r="TC327" s="69">
        <f t="shared" si="1282"/>
        <v>1</v>
      </c>
      <c r="TD327" s="17">
        <f t="shared" ref="TD327:TD335" si="1304">1/TB327/(MAX($TB$6:$TB$335))</f>
        <v>2.6014568158168575E-6</v>
      </c>
      <c r="TE327" s="95"/>
      <c r="TF327" s="71"/>
      <c r="TG327" s="71"/>
      <c r="TH327" s="71"/>
      <c r="TI327" s="71"/>
      <c r="TJ327" s="71"/>
      <c r="TK327" s="71">
        <v>2</v>
      </c>
      <c r="TL327" s="71"/>
      <c r="TM327" s="71">
        <v>1</v>
      </c>
      <c r="TN327" s="71"/>
      <c r="TO327" s="71"/>
      <c r="TP327" s="71"/>
      <c r="TQ327" s="71"/>
      <c r="TR327" s="72"/>
      <c r="TS327" s="72"/>
      <c r="TT327" s="72"/>
      <c r="TU327" s="72"/>
      <c r="TV327" s="72"/>
      <c r="TW327" s="72"/>
      <c r="TX327" s="72"/>
      <c r="TY327" s="72">
        <v>1</v>
      </c>
      <c r="TZ327" s="72">
        <v>2</v>
      </c>
      <c r="UA327" s="72"/>
      <c r="UB327" s="72"/>
      <c r="UC327" s="72"/>
      <c r="UD327" s="72"/>
      <c r="UE327" s="72"/>
      <c r="UF327" s="72"/>
      <c r="UG327" s="72">
        <v>1</v>
      </c>
      <c r="UH327" s="72"/>
      <c r="UI327" s="72"/>
      <c r="UJ327" s="73"/>
      <c r="UK327" s="73"/>
      <c r="UL327" s="73"/>
      <c r="UM327" s="73"/>
      <c r="UN327" s="73">
        <v>1</v>
      </c>
      <c r="UO327" s="73"/>
      <c r="UP327" s="73"/>
      <c r="UQ327" s="73"/>
      <c r="UR327" s="73">
        <v>5</v>
      </c>
      <c r="US327" s="73"/>
      <c r="UT327" s="73"/>
      <c r="UU327" s="73"/>
      <c r="UV327" s="73"/>
      <c r="UW327" s="73"/>
      <c r="UX327" s="73"/>
      <c r="UY327" s="73"/>
      <c r="UZ327" s="73"/>
      <c r="VA327" s="73"/>
      <c r="VB327" s="73"/>
      <c r="VC327" s="73"/>
      <c r="VD327" s="73"/>
      <c r="VE327" s="73"/>
      <c r="VF327" s="73">
        <v>1</v>
      </c>
      <c r="VG327" s="73"/>
      <c r="VH327" s="73"/>
      <c r="VI327" s="73"/>
      <c r="VJ327" s="73">
        <v>6</v>
      </c>
      <c r="VK327" s="73"/>
      <c r="VL327" s="73"/>
      <c r="VM327" s="73"/>
      <c r="VN327" s="73"/>
      <c r="VO327" s="73"/>
      <c r="VP327" s="73"/>
      <c r="VQ327" s="73"/>
      <c r="VR327" s="73"/>
      <c r="VS327" s="73"/>
      <c r="VT327" s="73"/>
      <c r="VU327" s="73"/>
      <c r="VV327" s="73"/>
      <c r="VW327" s="73">
        <v>2</v>
      </c>
      <c r="VX327" s="73"/>
      <c r="VY327" s="73"/>
      <c r="VZ327" s="73"/>
      <c r="WA327" s="73">
        <v>4</v>
      </c>
      <c r="WB327" s="73"/>
      <c r="WC327" s="73"/>
      <c r="WD327" s="73"/>
      <c r="WE327" s="73"/>
      <c r="WF327" s="73"/>
      <c r="WG327" s="73"/>
      <c r="WH327" s="73"/>
      <c r="WI327" s="73"/>
      <c r="WJ327" s="73"/>
      <c r="WK327" s="73"/>
      <c r="WL327" s="73"/>
      <c r="WM327" s="73"/>
      <c r="WN327" s="73"/>
      <c r="WO327" s="22">
        <f t="shared" si="1283"/>
        <v>0</v>
      </c>
      <c r="WP327" s="22">
        <f t="shared" si="1284"/>
        <v>0</v>
      </c>
      <c r="WQ327" s="22">
        <f t="shared" si="1285"/>
        <v>0</v>
      </c>
      <c r="WR327" s="22">
        <f t="shared" si="1286"/>
        <v>0</v>
      </c>
      <c r="WS327" s="22">
        <f t="shared" si="1287"/>
        <v>4</v>
      </c>
      <c r="WT327" s="22">
        <f t="shared" si="1288"/>
        <v>0</v>
      </c>
      <c r="WU327" s="22">
        <f t="shared" si="1289"/>
        <v>0</v>
      </c>
      <c r="WV327" s="22">
        <f t="shared" si="1290"/>
        <v>1</v>
      </c>
      <c r="WW327" s="22">
        <f t="shared" si="1291"/>
        <v>19</v>
      </c>
      <c r="WX327" s="22">
        <f t="shared" si="1292"/>
        <v>0</v>
      </c>
      <c r="WY327" s="22">
        <f t="shared" si="1293"/>
        <v>1</v>
      </c>
      <c r="WZ327" s="22">
        <f t="shared" si="1294"/>
        <v>0</v>
      </c>
      <c r="XA327" s="22">
        <f t="shared" si="1295"/>
        <v>0</v>
      </c>
      <c r="XB327" s="22">
        <f t="shared" si="1296"/>
        <v>0</v>
      </c>
      <c r="XC327" s="22">
        <f t="shared" si="1297"/>
        <v>0</v>
      </c>
      <c r="XD327" s="22">
        <f t="shared" si="1298"/>
        <v>0</v>
      </c>
      <c r="XE327" s="22">
        <f t="shared" si="1299"/>
        <v>1</v>
      </c>
      <c r="XF327" s="22">
        <f t="shared" si="1300"/>
        <v>0</v>
      </c>
      <c r="XG327" s="93">
        <f t="shared" si="1301"/>
        <v>0</v>
      </c>
    </row>
    <row r="328" spans="1:631" ht="17.100000000000001" customHeight="1" x14ac:dyDescent="0.2">
      <c r="A328" s="101"/>
      <c r="B328" s="27" t="s">
        <v>560</v>
      </c>
      <c r="C328" s="535" t="s">
        <v>561</v>
      </c>
      <c r="D328" s="25" t="s">
        <v>658</v>
      </c>
      <c r="E328" s="535" t="s">
        <v>659</v>
      </c>
      <c r="F328" s="25" t="s">
        <v>663</v>
      </c>
      <c r="G328" s="535" t="s">
        <v>664</v>
      </c>
      <c r="H328" s="25">
        <v>15</v>
      </c>
      <c r="I328" s="28">
        <v>13</v>
      </c>
      <c r="J328" s="17">
        <f t="shared" si="1169"/>
        <v>0.48824984539270255</v>
      </c>
      <c r="K328" s="17">
        <f t="shared" si="1170"/>
        <v>0.53957946815089675</v>
      </c>
      <c r="L328" s="17">
        <f t="shared" si="1171"/>
        <v>1</v>
      </c>
      <c r="M328" s="17">
        <f t="shared" si="1172"/>
        <v>4.1732925054476407E-2</v>
      </c>
      <c r="N328" s="17">
        <f t="shared" si="1173"/>
        <v>9.4455542572839321E-2</v>
      </c>
      <c r="O328" s="17">
        <f t="shared" si="1174"/>
        <v>0.2974644403215832</v>
      </c>
      <c r="P328" s="17">
        <f t="shared" si="1175"/>
        <v>0.24683836316530416</v>
      </c>
      <c r="Q328" s="17">
        <f t="shared" si="1176"/>
        <v>0.50017489651955926</v>
      </c>
      <c r="R328" s="69">
        <f t="shared" si="1177"/>
        <v>0.17447015416297229</v>
      </c>
      <c r="S328" s="422">
        <f t="shared" si="1178"/>
        <v>0.37588507059337051</v>
      </c>
      <c r="T328" s="17">
        <f t="shared" si="1302"/>
        <v>0.62411492940662949</v>
      </c>
      <c r="U328" s="10">
        <f t="shared" si="1179"/>
        <v>67182.851575976631</v>
      </c>
      <c r="V328" s="32">
        <v>1</v>
      </c>
      <c r="W328" s="550">
        <f t="shared" si="1180"/>
        <v>0</v>
      </c>
      <c r="X328" s="550">
        <f t="shared" si="1181"/>
        <v>0.26477395948225929</v>
      </c>
      <c r="Y328" s="550">
        <f t="shared" si="1182"/>
        <v>0.73522604051774065</v>
      </c>
      <c r="Z328" s="551">
        <f t="shared" si="1183"/>
        <v>79143.407131532193</v>
      </c>
      <c r="AA328" s="426">
        <f t="shared" si="1184"/>
        <v>4.6133122764643042E-2</v>
      </c>
      <c r="AB328" s="59">
        <f t="shared" si="1185"/>
        <v>0.2338829090494903</v>
      </c>
      <c r="AC328" s="59">
        <f t="shared" si="1186"/>
        <v>0.8140100260073122</v>
      </c>
      <c r="AD328" s="59">
        <f t="shared" si="1187"/>
        <v>9.4455542572839321E-2</v>
      </c>
      <c r="AE328" s="59">
        <f t="shared" si="1188"/>
        <v>0.49982510348044074</v>
      </c>
      <c r="AF328" s="59">
        <f t="shared" si="1189"/>
        <v>0.1896516182230468</v>
      </c>
      <c r="AG328" s="59">
        <f t="shared" si="1190"/>
        <v>0.32611832611832614</v>
      </c>
      <c r="AH328" s="59">
        <f t="shared" si="1191"/>
        <v>0.2974644403215832</v>
      </c>
      <c r="AI328" s="59">
        <f t="shared" si="1192"/>
        <v>0.42877757163471447</v>
      </c>
      <c r="AJ328" s="59">
        <f t="shared" si="1193"/>
        <v>0.54772211915069058</v>
      </c>
      <c r="AK328" s="59">
        <f t="shared" si="1194"/>
        <v>0.75316163683469584</v>
      </c>
      <c r="AL328" s="35">
        <f t="shared" si="1195"/>
        <v>1</v>
      </c>
      <c r="AM328" s="27">
        <v>107645</v>
      </c>
      <c r="AN328" s="25">
        <v>55075</v>
      </c>
      <c r="AO328" s="25">
        <v>52570</v>
      </c>
      <c r="AP328" s="17">
        <f t="shared" si="1196"/>
        <v>2.0907522635216823E-3</v>
      </c>
      <c r="AQ328" s="63">
        <v>104.76507513791135</v>
      </c>
      <c r="AR328" s="58">
        <v>2719.4193012199999</v>
      </c>
      <c r="AS328" s="24">
        <f t="shared" si="1197"/>
        <v>39.583818483493054</v>
      </c>
      <c r="AT328" s="17">
        <f t="shared" si="1135"/>
        <v>3.4184983965777772E-2</v>
      </c>
      <c r="AU328" s="25">
        <v>102992</v>
      </c>
      <c r="AV328" s="25">
        <v>51646</v>
      </c>
      <c r="AW328" s="25">
        <v>51346</v>
      </c>
      <c r="AX328" s="25">
        <v>4653</v>
      </c>
      <c r="AY328" s="25">
        <v>3429</v>
      </c>
      <c r="AZ328" s="18">
        <v>1224</v>
      </c>
      <c r="BA328" s="25">
        <v>4966</v>
      </c>
      <c r="BB328" s="25">
        <v>2761</v>
      </c>
      <c r="BC328" s="25">
        <v>2205</v>
      </c>
      <c r="BD328" s="63">
        <v>125.21541950113379</v>
      </c>
      <c r="BE328" s="25">
        <v>102679</v>
      </c>
      <c r="BF328" s="25">
        <v>52314</v>
      </c>
      <c r="BG328" s="25">
        <v>50365</v>
      </c>
      <c r="BH328" s="63">
        <v>103.86975081902115</v>
      </c>
      <c r="BI328" s="17">
        <v>4.6133122764643042E-2</v>
      </c>
      <c r="BJ328" s="25">
        <v>34294</v>
      </c>
      <c r="BK328" s="25">
        <v>68612</v>
      </c>
      <c r="BL328" s="25">
        <v>4739</v>
      </c>
      <c r="BM328" s="17">
        <v>0.5688946539963855</v>
      </c>
      <c r="BN328" s="10">
        <f t="shared" si="1198"/>
        <v>46406.334970559081</v>
      </c>
      <c r="BO328" s="29">
        <v>0.49982510348044074</v>
      </c>
      <c r="BP328" s="30">
        <f t="shared" si="1199"/>
        <v>0.50017489651955926</v>
      </c>
      <c r="BQ328" s="31">
        <v>6.9069550515944735</v>
      </c>
      <c r="BR328" s="25">
        <v>73351</v>
      </c>
      <c r="BS328" s="25">
        <v>19354</v>
      </c>
      <c r="BT328" s="25">
        <v>48540</v>
      </c>
      <c r="BU328" s="25">
        <v>4216</v>
      </c>
      <c r="BV328" s="18">
        <v>864</v>
      </c>
      <c r="BW328" s="18">
        <v>377</v>
      </c>
      <c r="BX328" s="25">
        <v>19404</v>
      </c>
      <c r="BY328" s="25">
        <v>17610</v>
      </c>
      <c r="BZ328" s="18">
        <v>1794</v>
      </c>
      <c r="CA328" s="59">
        <v>9.2455163883735314E-2</v>
      </c>
      <c r="CB328" s="25">
        <v>102992</v>
      </c>
      <c r="CC328" s="25">
        <v>4653</v>
      </c>
      <c r="CD328" s="17">
        <f t="shared" si="1200"/>
        <v>4.5178266273108593E-2</v>
      </c>
      <c r="CE328" s="18">
        <v>440</v>
      </c>
      <c r="CF328" s="18">
        <v>1259</v>
      </c>
      <c r="CG328" s="25">
        <v>2608</v>
      </c>
      <c r="CH328" s="25">
        <v>3744</v>
      </c>
      <c r="CI328" s="25">
        <v>3473</v>
      </c>
      <c r="CJ328" s="25">
        <v>2930</v>
      </c>
      <c r="CK328" s="18">
        <v>1851</v>
      </c>
      <c r="CL328" s="18">
        <v>1440</v>
      </c>
      <c r="CM328" s="18">
        <v>1659</v>
      </c>
      <c r="CN328" s="26">
        <v>5.3077715934858789</v>
      </c>
      <c r="CO328" s="27">
        <v>19404</v>
      </c>
      <c r="CP328" s="34">
        <f t="shared" si="1201"/>
        <v>5.5475675118532264</v>
      </c>
      <c r="CQ328" s="25">
        <v>446</v>
      </c>
      <c r="CR328" s="25">
        <v>3239</v>
      </c>
      <c r="CS328" s="18">
        <v>1789</v>
      </c>
      <c r="CT328" s="25">
        <v>9303</v>
      </c>
      <c r="CU328" s="25">
        <v>4028</v>
      </c>
      <c r="CV328" s="18">
        <v>157</v>
      </c>
      <c r="CW328" s="18">
        <v>10</v>
      </c>
      <c r="CX328" s="18">
        <v>432</v>
      </c>
      <c r="CY328" s="25">
        <v>19404</v>
      </c>
      <c r="CZ328" s="25">
        <v>18706</v>
      </c>
      <c r="DA328" s="18">
        <v>464</v>
      </c>
      <c r="DB328" s="18">
        <v>22</v>
      </c>
      <c r="DC328" s="18">
        <v>178</v>
      </c>
      <c r="DD328" s="18">
        <v>16</v>
      </c>
      <c r="DE328" s="18">
        <v>18</v>
      </c>
      <c r="DF328" s="25">
        <v>19404</v>
      </c>
      <c r="DG328" s="25">
        <v>3573</v>
      </c>
      <c r="DH328" s="18">
        <v>47</v>
      </c>
      <c r="DI328" s="18">
        <v>60</v>
      </c>
      <c r="DJ328" s="25">
        <v>5220</v>
      </c>
      <c r="DK328" s="25">
        <v>10268</v>
      </c>
      <c r="DL328" s="18">
        <v>236</v>
      </c>
      <c r="DM328" s="25">
        <f t="shared" si="1202"/>
        <v>19214.133168418881</v>
      </c>
      <c r="DN328" s="17">
        <f t="shared" si="1203"/>
        <v>0.26901669758812619</v>
      </c>
      <c r="DO328" s="17">
        <f t="shared" si="1204"/>
        <v>0.52916924345495775</v>
      </c>
      <c r="DP328" s="23">
        <f t="shared" si="1205"/>
        <v>0.1896516182230468</v>
      </c>
      <c r="DQ328" s="23">
        <f t="shared" si="1206"/>
        <v>0.81034838177695323</v>
      </c>
      <c r="DR328" s="25">
        <v>19404</v>
      </c>
      <c r="DS328" s="18">
        <v>90</v>
      </c>
      <c r="DT328" s="25">
        <v>4307</v>
      </c>
      <c r="DU328" s="18">
        <v>677</v>
      </c>
      <c r="DV328" s="25">
        <v>9114</v>
      </c>
      <c r="DW328" s="18">
        <v>81</v>
      </c>
      <c r="DX328" s="25">
        <v>5116</v>
      </c>
      <c r="DY328" s="18">
        <v>19</v>
      </c>
      <c r="DZ328" s="17">
        <f t="shared" si="1207"/>
        <v>0.73118944547515974</v>
      </c>
      <c r="EA328" s="17">
        <f t="shared" si="1208"/>
        <v>0.26881055452484026</v>
      </c>
      <c r="EB328" s="25">
        <v>19404</v>
      </c>
      <c r="EC328" s="25">
        <v>3513</v>
      </c>
      <c r="ED328" s="25">
        <v>2815</v>
      </c>
      <c r="EE328" s="25">
        <v>7654</v>
      </c>
      <c r="EF328" s="17">
        <f t="shared" si="1128"/>
        <v>0.39445475159760873</v>
      </c>
      <c r="EG328" s="25">
        <v>5143</v>
      </c>
      <c r="EH328" s="18">
        <v>279</v>
      </c>
      <c r="EI328" s="17">
        <f t="shared" si="1209"/>
        <v>0.32611832611832614</v>
      </c>
      <c r="EJ328" s="17">
        <f t="shared" si="1210"/>
        <v>0.26504844361987218</v>
      </c>
      <c r="EK328" s="69">
        <f t="shared" si="1211"/>
        <v>0.53957946815089675</v>
      </c>
      <c r="EL328" s="27">
        <v>70236</v>
      </c>
      <c r="EM328" s="25">
        <v>16427</v>
      </c>
      <c r="EN328" s="25">
        <v>53809</v>
      </c>
      <c r="EO328" s="59">
        <v>0.2338829090494903</v>
      </c>
      <c r="EP328" s="25">
        <v>35273</v>
      </c>
      <c r="EQ328" s="25">
        <v>10327</v>
      </c>
      <c r="ER328" s="25">
        <v>24946</v>
      </c>
      <c r="ES328" s="59">
        <v>0.2927735094831741</v>
      </c>
      <c r="ET328" s="25">
        <v>34963</v>
      </c>
      <c r="EU328" s="25">
        <v>6100</v>
      </c>
      <c r="EV328" s="25">
        <v>28863</v>
      </c>
      <c r="EW328" s="59">
        <v>0.17447015416297229</v>
      </c>
      <c r="EX328" s="25">
        <v>3212</v>
      </c>
      <c r="EY328" s="25">
        <v>2201</v>
      </c>
      <c r="EZ328" s="25">
        <v>1011</v>
      </c>
      <c r="FA328" s="59">
        <v>0.68524283935242836</v>
      </c>
      <c r="FB328" s="25">
        <v>67024</v>
      </c>
      <c r="FC328" s="25">
        <v>14226</v>
      </c>
      <c r="FD328" s="25">
        <v>52798</v>
      </c>
      <c r="FE328" s="59">
        <v>0.21225232752446885</v>
      </c>
      <c r="FF328" s="25">
        <v>49827</v>
      </c>
      <c r="FG328" s="25">
        <v>9350</v>
      </c>
      <c r="FH328" s="25">
        <v>8275</v>
      </c>
      <c r="FI328" s="25">
        <v>32202</v>
      </c>
      <c r="FJ328" s="23">
        <f t="shared" si="1212"/>
        <v>0.64627611535914264</v>
      </c>
      <c r="FK328" s="23">
        <f t="shared" si="1213"/>
        <v>0.16607461817889899</v>
      </c>
      <c r="FL328" s="36">
        <f t="shared" si="1214"/>
        <v>0.29035463635799019</v>
      </c>
      <c r="FM328" s="25">
        <v>24431</v>
      </c>
      <c r="FN328" s="25">
        <v>4746</v>
      </c>
      <c r="FO328" s="17">
        <f t="shared" si="1215"/>
        <v>0.19426138921861569</v>
      </c>
      <c r="FP328" s="60">
        <v>4540</v>
      </c>
      <c r="FQ328" s="17">
        <f t="shared" si="1216"/>
        <v>0.1858294789406901</v>
      </c>
      <c r="FR328" s="61">
        <v>15145</v>
      </c>
      <c r="FS328" s="17">
        <f t="shared" si="1217"/>
        <v>0.61990913184069418</v>
      </c>
      <c r="FT328" s="25">
        <v>25396</v>
      </c>
      <c r="FU328" s="25">
        <v>4604</v>
      </c>
      <c r="FV328" s="25">
        <v>3735</v>
      </c>
      <c r="FW328" s="17">
        <f t="shared" si="1218"/>
        <v>0.67164120333910848</v>
      </c>
      <c r="FX328" s="17">
        <f t="shared" si="1219"/>
        <v>0.14707040478815561</v>
      </c>
      <c r="FY328" s="25">
        <v>17057</v>
      </c>
      <c r="FZ328" s="25">
        <v>53062</v>
      </c>
      <c r="GA328" s="25">
        <v>43193</v>
      </c>
      <c r="GB328" s="18">
        <v>4857</v>
      </c>
      <c r="GC328" s="18">
        <v>2771</v>
      </c>
      <c r="GD328" s="18">
        <v>658</v>
      </c>
      <c r="GE328" s="18">
        <v>28</v>
      </c>
      <c r="GF328" s="18">
        <v>397</v>
      </c>
      <c r="GG328" s="18">
        <v>17</v>
      </c>
      <c r="GH328" s="18">
        <v>19</v>
      </c>
      <c r="GI328" s="18">
        <v>1122</v>
      </c>
      <c r="GJ328" s="10">
        <f t="shared" si="1220"/>
        <v>43193</v>
      </c>
      <c r="GK328" s="10">
        <f t="shared" si="1129"/>
        <v>9869</v>
      </c>
      <c r="GL328" s="10">
        <f t="shared" si="1130"/>
        <v>5012</v>
      </c>
      <c r="GM328" s="10">
        <f t="shared" si="1221"/>
        <v>48050</v>
      </c>
      <c r="GN328" s="10">
        <f t="shared" si="1131"/>
        <v>2241</v>
      </c>
      <c r="GO328" s="17">
        <f t="shared" si="1222"/>
        <v>0.8140100260073122</v>
      </c>
      <c r="GP328" s="17">
        <f t="shared" si="1132"/>
        <v>0.1859899739926878</v>
      </c>
      <c r="GQ328" s="17">
        <f t="shared" si="1133"/>
        <v>9.4455542572839321E-2</v>
      </c>
      <c r="GR328" s="17">
        <f t="shared" si="1134"/>
        <v>4.2233613508725641E-2</v>
      </c>
      <c r="GS328" s="17">
        <f t="shared" si="1223"/>
        <v>0.14022275828276357</v>
      </c>
      <c r="GT328" s="25">
        <v>27357</v>
      </c>
      <c r="GU328" s="25">
        <v>20485</v>
      </c>
      <c r="GV328" s="18">
        <v>3589</v>
      </c>
      <c r="GW328" s="18">
        <v>1798</v>
      </c>
      <c r="GX328" s="18">
        <v>375</v>
      </c>
      <c r="GY328" s="18">
        <v>18</v>
      </c>
      <c r="GZ328" s="18">
        <v>245</v>
      </c>
      <c r="HA328" s="18">
        <v>14</v>
      </c>
      <c r="HB328" s="18">
        <v>11</v>
      </c>
      <c r="HC328" s="18">
        <v>822</v>
      </c>
      <c r="HD328" s="23">
        <f t="shared" si="1224"/>
        <v>0.74880286581130973</v>
      </c>
      <c r="HE328" s="23">
        <f t="shared" si="1225"/>
        <v>0.25119713418869027</v>
      </c>
      <c r="HF328" s="23">
        <f t="shared" si="1226"/>
        <v>0.12000584859450963</v>
      </c>
      <c r="HG328" s="23">
        <f t="shared" si="1227"/>
        <v>5.4282267792521106E-2</v>
      </c>
      <c r="HH328" s="25">
        <v>25705</v>
      </c>
      <c r="HI328" s="25">
        <v>22708</v>
      </c>
      <c r="HJ328" s="18">
        <v>1268</v>
      </c>
      <c r="HK328" s="18">
        <v>973</v>
      </c>
      <c r="HL328" s="18">
        <v>283</v>
      </c>
      <c r="HM328" s="18">
        <v>10</v>
      </c>
      <c r="HN328" s="18">
        <v>152</v>
      </c>
      <c r="HO328" s="18">
        <v>3</v>
      </c>
      <c r="HP328" s="18">
        <v>8</v>
      </c>
      <c r="HQ328" s="18">
        <v>300</v>
      </c>
      <c r="HR328" s="23">
        <f t="shared" si="1228"/>
        <v>0.88340789729624591</v>
      </c>
      <c r="HS328" s="23">
        <f t="shared" si="1229"/>
        <v>0.11659210270375413</v>
      </c>
      <c r="HT328" s="80">
        <f t="shared" si="1230"/>
        <v>6.7263178369966939E-2</v>
      </c>
      <c r="HU328" s="27">
        <v>84529</v>
      </c>
      <c r="HV328" s="18">
        <v>680</v>
      </c>
      <c r="HW328" s="18">
        <v>4194</v>
      </c>
      <c r="HX328" s="18">
        <v>3064</v>
      </c>
      <c r="HY328" s="25">
        <v>23299</v>
      </c>
      <c r="HZ328" s="25">
        <v>27688</v>
      </c>
      <c r="IA328" s="18">
        <v>1188</v>
      </c>
      <c r="IB328" s="18">
        <v>459</v>
      </c>
      <c r="IC328" s="25">
        <v>7496</v>
      </c>
      <c r="ID328" s="25">
        <v>8867</v>
      </c>
      <c r="IE328" s="25">
        <v>4327</v>
      </c>
      <c r="IF328" s="18">
        <v>275</v>
      </c>
      <c r="IG328" s="18">
        <v>2992</v>
      </c>
      <c r="IH328" s="17">
        <f t="shared" si="1231"/>
        <v>0.43245513374108296</v>
      </c>
      <c r="II328" s="17">
        <f t="shared" si="1232"/>
        <v>0.32755622330797712</v>
      </c>
      <c r="IJ328" s="30">
        <f t="shared" si="1233"/>
        <v>3.0529110083790814</v>
      </c>
      <c r="IK328" s="17">
        <f t="shared" si="1303"/>
        <v>4.1732925054476407E-2</v>
      </c>
      <c r="IL328" s="25">
        <v>43396</v>
      </c>
      <c r="IM328" s="25">
        <v>548</v>
      </c>
      <c r="IN328" s="25">
        <v>2934</v>
      </c>
      <c r="IO328" s="25">
        <v>2465</v>
      </c>
      <c r="IP328" s="25">
        <v>15708</v>
      </c>
      <c r="IQ328" s="25">
        <v>11848</v>
      </c>
      <c r="IR328" s="25">
        <v>644</v>
      </c>
      <c r="IS328" s="18">
        <v>309</v>
      </c>
      <c r="IT328" s="25">
        <v>4030</v>
      </c>
      <c r="IU328" s="25">
        <v>1163</v>
      </c>
      <c r="IV328" s="25">
        <v>1717</v>
      </c>
      <c r="IW328" s="18">
        <v>135</v>
      </c>
      <c r="IX328" s="25">
        <v>1895</v>
      </c>
      <c r="IY328" s="17">
        <f t="shared" si="1234"/>
        <v>0.78686975758134392</v>
      </c>
      <c r="IZ328" s="25">
        <v>41133</v>
      </c>
      <c r="JA328" s="18">
        <v>132</v>
      </c>
      <c r="JB328" s="18">
        <v>1260</v>
      </c>
      <c r="JC328" s="18">
        <v>599</v>
      </c>
      <c r="JD328" s="25">
        <v>7591</v>
      </c>
      <c r="JE328" s="25">
        <v>15840</v>
      </c>
      <c r="JF328" s="18">
        <v>544</v>
      </c>
      <c r="JG328" s="18">
        <v>150</v>
      </c>
      <c r="JH328" s="25">
        <v>3466</v>
      </c>
      <c r="JI328" s="25">
        <v>7704</v>
      </c>
      <c r="JJ328" s="25">
        <v>2610</v>
      </c>
      <c r="JK328" s="18">
        <v>140</v>
      </c>
      <c r="JL328" s="18">
        <v>1097</v>
      </c>
      <c r="JM328" s="80">
        <f t="shared" si="1235"/>
        <v>0.63126929715799962</v>
      </c>
      <c r="JN328" s="27">
        <v>84529</v>
      </c>
      <c r="JO328" s="25">
        <v>19708</v>
      </c>
      <c r="JP328" s="18">
        <v>68</v>
      </c>
      <c r="JQ328" s="18">
        <v>53</v>
      </c>
      <c r="JR328" s="18">
        <v>173</v>
      </c>
      <c r="JS328" s="18">
        <v>84</v>
      </c>
      <c r="JT328" s="18">
        <v>363</v>
      </c>
      <c r="JU328" s="18">
        <v>373</v>
      </c>
      <c r="JV328" s="18">
        <v>43</v>
      </c>
      <c r="JW328" s="25">
        <v>63664</v>
      </c>
      <c r="JX328" s="17">
        <f t="shared" si="1236"/>
        <v>0.75316163683469584</v>
      </c>
      <c r="JY328" s="17">
        <f t="shared" si="1237"/>
        <v>0.24683836316530416</v>
      </c>
      <c r="JZ328" s="25">
        <v>4128</v>
      </c>
      <c r="KA328" s="25">
        <v>3732</v>
      </c>
      <c r="KB328" s="18">
        <v>0</v>
      </c>
      <c r="KC328" s="18">
        <v>4</v>
      </c>
      <c r="KD328" s="18">
        <v>5</v>
      </c>
      <c r="KE328" s="18">
        <v>38</v>
      </c>
      <c r="KF328" s="18">
        <v>5</v>
      </c>
      <c r="KG328" s="18">
        <v>1</v>
      </c>
      <c r="KH328" s="18">
        <v>0</v>
      </c>
      <c r="KI328" s="25">
        <v>343</v>
      </c>
      <c r="KJ328" s="17">
        <f t="shared" si="1238"/>
        <v>8.3091085271317824E-2</v>
      </c>
      <c r="KK328" s="25">
        <v>80401</v>
      </c>
      <c r="KL328" s="25">
        <v>15976</v>
      </c>
      <c r="KM328" s="18">
        <v>68</v>
      </c>
      <c r="KN328" s="18">
        <v>49</v>
      </c>
      <c r="KO328" s="18">
        <v>168</v>
      </c>
      <c r="KP328" s="18">
        <v>46</v>
      </c>
      <c r="KQ328" s="18">
        <v>358</v>
      </c>
      <c r="KR328" s="18">
        <v>372</v>
      </c>
      <c r="KS328" s="18">
        <v>43</v>
      </c>
      <c r="KT328" s="25">
        <v>63321</v>
      </c>
      <c r="KU328" s="69">
        <f t="shared" si="1136"/>
        <v>0.78756483128319299</v>
      </c>
      <c r="KV328" s="27">
        <v>107645</v>
      </c>
      <c r="KW328" s="25">
        <v>104390</v>
      </c>
      <c r="KX328" s="18">
        <v>3255</v>
      </c>
      <c r="KY328" s="59">
        <v>3.0238283245854428E-2</v>
      </c>
      <c r="KZ328" s="18">
        <v>1759</v>
      </c>
      <c r="LA328" s="18">
        <v>1764</v>
      </c>
      <c r="LB328" s="18">
        <v>1940</v>
      </c>
      <c r="LC328" s="18">
        <v>1640</v>
      </c>
      <c r="LD328" s="25">
        <v>55075</v>
      </c>
      <c r="LE328" s="25">
        <v>53410</v>
      </c>
      <c r="LF328" s="18">
        <v>1665</v>
      </c>
      <c r="LG328" s="59">
        <v>3.0231502496595553E-2</v>
      </c>
      <c r="LH328" s="25">
        <v>52570</v>
      </c>
      <c r="LI328" s="25">
        <v>50980</v>
      </c>
      <c r="LJ328" s="18">
        <v>1590</v>
      </c>
      <c r="LK328" s="35">
        <v>3.0245387102910404E-2</v>
      </c>
      <c r="LL328" s="27">
        <v>19404</v>
      </c>
      <c r="LM328" s="18">
        <v>295</v>
      </c>
      <c r="LN328" s="25">
        <v>8025</v>
      </c>
      <c r="LO328" s="18">
        <v>1627</v>
      </c>
      <c r="LP328" s="18">
        <v>196</v>
      </c>
      <c r="LQ328" s="18">
        <v>338</v>
      </c>
      <c r="LR328" s="25">
        <v>8923</v>
      </c>
      <c r="LS328" s="23">
        <f t="shared" si="1239"/>
        <v>0.45985363842506699</v>
      </c>
      <c r="LT328" s="23">
        <f t="shared" si="1240"/>
        <v>0.54014636157493301</v>
      </c>
      <c r="LU328" s="17">
        <f t="shared" si="1241"/>
        <v>0.42877757163471447</v>
      </c>
      <c r="LV328" s="25">
        <v>19404</v>
      </c>
      <c r="LW328" s="25">
        <v>7979</v>
      </c>
      <c r="LX328" s="18">
        <v>99</v>
      </c>
      <c r="LY328" s="25">
        <v>2201</v>
      </c>
      <c r="LZ328" s="18">
        <v>860</v>
      </c>
      <c r="MA328" s="18">
        <v>328</v>
      </c>
      <c r="MB328" s="18">
        <v>638</v>
      </c>
      <c r="MC328" s="25">
        <v>6932</v>
      </c>
      <c r="MD328" s="18">
        <v>349</v>
      </c>
      <c r="ME328" s="18">
        <v>0</v>
      </c>
      <c r="MF328" s="18">
        <v>18</v>
      </c>
      <c r="MG328" s="17">
        <f t="shared" si="1242"/>
        <v>0.40702947845804988</v>
      </c>
      <c r="MH328" s="17">
        <f t="shared" si="1243"/>
        <v>0.54772211915069058</v>
      </c>
      <c r="MI328" s="25">
        <v>19404</v>
      </c>
      <c r="MJ328" s="25">
        <v>8379</v>
      </c>
      <c r="MK328" s="18">
        <v>98</v>
      </c>
      <c r="ML328" s="25">
        <v>2107</v>
      </c>
      <c r="MM328" s="18">
        <v>693</v>
      </c>
      <c r="MN328" s="18">
        <v>341</v>
      </c>
      <c r="MO328" s="18">
        <v>855</v>
      </c>
      <c r="MP328" s="25">
        <v>6795</v>
      </c>
      <c r="MQ328" s="18">
        <v>50</v>
      </c>
      <c r="MR328" s="18">
        <v>1</v>
      </c>
      <c r="MS328" s="18">
        <v>85</v>
      </c>
      <c r="MT328" s="17">
        <f t="shared" si="1244"/>
        <v>0.89821686250257682</v>
      </c>
      <c r="MU328" s="69">
        <f t="shared" si="1245"/>
        <v>0.48824984539270255</v>
      </c>
      <c r="MV328" s="27">
        <v>19404</v>
      </c>
      <c r="MW328" s="18">
        <v>5772</v>
      </c>
      <c r="MX328" s="18">
        <v>831</v>
      </c>
      <c r="MY328" s="25">
        <v>2862</v>
      </c>
      <c r="MZ328" s="18">
        <v>58</v>
      </c>
      <c r="NA328" s="18">
        <v>433</v>
      </c>
      <c r="NB328" s="25">
        <v>5937</v>
      </c>
      <c r="NC328" s="18">
        <v>1288</v>
      </c>
      <c r="ND328" s="18">
        <v>2223</v>
      </c>
      <c r="NE328" s="17">
        <f t="shared" si="1246"/>
        <v>0.2974644403215832</v>
      </c>
      <c r="NF328" s="10">
        <f t="shared" si="1247"/>
        <v>30636.457637600492</v>
      </c>
      <c r="NG328" s="17">
        <f t="shared" si="1248"/>
        <v>0.38615749330035043</v>
      </c>
      <c r="NH328" s="25">
        <v>19404</v>
      </c>
      <c r="NI328" s="18">
        <v>387</v>
      </c>
      <c r="NJ328" s="18">
        <v>16</v>
      </c>
      <c r="NK328" s="18">
        <v>45</v>
      </c>
      <c r="NL328" s="18">
        <v>126</v>
      </c>
      <c r="NM328" s="25">
        <v>18592</v>
      </c>
      <c r="NN328" s="18">
        <v>112</v>
      </c>
      <c r="NO328" s="18">
        <v>8</v>
      </c>
      <c r="NP328" s="18">
        <v>0</v>
      </c>
      <c r="NQ328" s="32">
        <v>118</v>
      </c>
      <c r="NR328" s="27">
        <v>19404</v>
      </c>
      <c r="NS328" s="37">
        <f t="shared" si="1249"/>
        <v>1.2487116058544629</v>
      </c>
      <c r="NT328" s="37">
        <f t="shared" si="1250"/>
        <v>0.33694812202244923</v>
      </c>
      <c r="NU328" s="37">
        <f t="shared" si="1251"/>
        <v>0.8008254230293026</v>
      </c>
      <c r="NV328" s="17">
        <f t="shared" si="1252"/>
        <v>0.16261659100288897</v>
      </c>
      <c r="NW328" s="10">
        <f t="shared" si="1253"/>
        <v>8705</v>
      </c>
      <c r="NX328" s="17">
        <f t="shared" si="1254"/>
        <v>0.44861884147598435</v>
      </c>
      <c r="NY328" s="19">
        <f t="shared" si="1255"/>
        <v>0.15687793977184666</v>
      </c>
      <c r="NZ328" s="18">
        <v>1401</v>
      </c>
      <c r="OA328" s="25">
        <v>10699</v>
      </c>
      <c r="OB328" s="25">
        <v>1505</v>
      </c>
      <c r="OC328" s="25">
        <v>10105</v>
      </c>
      <c r="OD328" s="18">
        <v>249</v>
      </c>
      <c r="OE328" s="18">
        <v>271</v>
      </c>
      <c r="OF328" s="17">
        <f t="shared" si="1256"/>
        <v>0.52076891362605648</v>
      </c>
      <c r="OG328" s="17">
        <f t="shared" si="1257"/>
        <v>7.2201607915893626E-2</v>
      </c>
      <c r="OH328" s="17">
        <f t="shared" si="1258"/>
        <v>0.5513811585240157</v>
      </c>
      <c r="OI328" s="69">
        <f t="shared" si="1259"/>
        <v>1.396619253762111E-2</v>
      </c>
      <c r="OJ328" s="27">
        <v>19404</v>
      </c>
      <c r="OK328" s="18">
        <v>1607</v>
      </c>
      <c r="OL328" s="25">
        <v>14071</v>
      </c>
      <c r="OM328" s="18">
        <v>1045</v>
      </c>
      <c r="ON328" s="25">
        <v>2994</v>
      </c>
      <c r="OO328" s="18">
        <v>16</v>
      </c>
      <c r="OP328" s="18">
        <v>81</v>
      </c>
      <c r="OQ328" s="25">
        <v>2444</v>
      </c>
      <c r="OR328" s="69">
        <f t="shared" si="1260"/>
        <v>0.96645021645021645</v>
      </c>
      <c r="OS328" s="22">
        <v>41564</v>
      </c>
      <c r="OT328" s="22">
        <v>41564</v>
      </c>
      <c r="OU328" s="38">
        <f t="shared" si="1138"/>
        <v>0.69060397108914184</v>
      </c>
      <c r="OV328" s="39">
        <v>0.76548695986911752</v>
      </c>
      <c r="OW328" s="22">
        <v>3181670</v>
      </c>
      <c r="OX328" s="36">
        <f t="shared" si="1139"/>
        <v>130187573.06</v>
      </c>
      <c r="OY328" s="36">
        <f t="shared" si="1140"/>
        <v>2816143.1058440744</v>
      </c>
      <c r="OZ328" s="22">
        <v>8958</v>
      </c>
      <c r="PA328" s="22">
        <v>8958</v>
      </c>
      <c r="PB328" s="38">
        <f t="shared" si="1141"/>
        <v>0.1488410733571488</v>
      </c>
      <c r="PC328" s="39">
        <v>0.569194016521545</v>
      </c>
      <c r="PD328" s="22">
        <v>509884</v>
      </c>
      <c r="PE328" s="40">
        <f t="shared" si="1261"/>
        <v>20863433.511999998</v>
      </c>
      <c r="PF328" s="36">
        <f t="shared" si="1262"/>
        <v>2751511.300864005</v>
      </c>
      <c r="PG328" s="22">
        <v>653</v>
      </c>
      <c r="PH328" s="22">
        <v>653</v>
      </c>
      <c r="PI328" s="38">
        <f t="shared" si="1142"/>
        <v>1.0849879538090886E-2</v>
      </c>
      <c r="PJ328" s="39">
        <v>8.8912710566615621E-2</v>
      </c>
      <c r="PK328" s="22">
        <v>5806</v>
      </c>
      <c r="PL328" s="41">
        <f t="shared" si="1263"/>
        <v>237569.908</v>
      </c>
      <c r="PM328" s="36">
        <f t="shared" si="1264"/>
        <v>53380.546731146678</v>
      </c>
      <c r="PN328" s="22">
        <v>2619</v>
      </c>
      <c r="PO328" s="22">
        <v>2619</v>
      </c>
      <c r="PP328" s="38">
        <f t="shared" si="1143"/>
        <v>4.3515826202542164E-2</v>
      </c>
      <c r="PQ328" s="39">
        <v>0.51256204658266513</v>
      </c>
      <c r="PR328" s="22">
        <v>134240</v>
      </c>
      <c r="PS328" s="41">
        <f t="shared" si="1265"/>
        <v>5492832.3200000003</v>
      </c>
      <c r="PT328" s="36">
        <f t="shared" si="1266"/>
        <v>343398.95995629387</v>
      </c>
      <c r="PU328" s="22">
        <v>553</v>
      </c>
      <c r="PV328" s="22">
        <v>553</v>
      </c>
      <c r="PW328" s="38">
        <f t="shared" si="1144"/>
        <v>9.1883359641106582E-3</v>
      </c>
      <c r="PX328" s="39">
        <v>0.27414104882459311</v>
      </c>
      <c r="PY328" s="22">
        <v>15160</v>
      </c>
      <c r="PZ328" s="36">
        <f t="shared" si="1267"/>
        <v>84369.397624491612</v>
      </c>
      <c r="QA328" s="22"/>
      <c r="QB328" s="22"/>
      <c r="QC328" s="39">
        <v>0</v>
      </c>
      <c r="QD328" s="22"/>
      <c r="QE328" s="22">
        <f t="shared" si="1268"/>
        <v>0</v>
      </c>
      <c r="QF328" s="22"/>
      <c r="QG328" s="22">
        <v>5538</v>
      </c>
      <c r="QH328" s="22">
        <v>5538</v>
      </c>
      <c r="QI328" s="38">
        <f t="shared" si="1145"/>
        <v>9.2016283127025006E-2</v>
      </c>
      <c r="QJ328" s="39">
        <v>0.32340736728060671</v>
      </c>
      <c r="QK328" s="22">
        <v>179103</v>
      </c>
      <c r="QL328" s="42">
        <f t="shared" si="1269"/>
        <v>80.567243336944742</v>
      </c>
      <c r="QM328" s="22">
        <f t="shared" si="1146"/>
        <v>300</v>
      </c>
      <c r="QN328" s="22"/>
      <c r="QO328" s="22"/>
      <c r="QP328" s="38">
        <f t="shared" si="1147"/>
        <v>0</v>
      </c>
      <c r="QQ328" s="39">
        <v>0</v>
      </c>
      <c r="QR328" s="22"/>
      <c r="QS328" s="36">
        <f t="shared" si="1168"/>
        <v>0</v>
      </c>
      <c r="QT328" s="22">
        <v>300</v>
      </c>
      <c r="QU328" s="22">
        <v>300</v>
      </c>
      <c r="QV328" s="38">
        <f t="shared" si="1148"/>
        <v>4.9846307219406829E-3</v>
      </c>
      <c r="QW328" s="39">
        <v>8.72E-2</v>
      </c>
      <c r="QX328" s="22">
        <v>2616</v>
      </c>
      <c r="QY328" s="36">
        <f t="shared" si="1270"/>
        <v>70536.816333137729</v>
      </c>
      <c r="QZ328" s="22"/>
      <c r="RA328" s="22"/>
      <c r="RB328" s="38">
        <f t="shared" si="1149"/>
        <v>0</v>
      </c>
      <c r="RC328" s="39">
        <v>0</v>
      </c>
      <c r="RD328" s="22"/>
      <c r="RE328" s="36">
        <f t="shared" si="1271"/>
        <v>0</v>
      </c>
      <c r="RF328" s="10">
        <f t="shared" si="1150"/>
        <v>60185</v>
      </c>
      <c r="RG328" s="10">
        <f t="shared" si="1151"/>
        <v>60185</v>
      </c>
      <c r="RH328" s="17">
        <f t="shared" si="1152"/>
        <v>7.740706586256435E-2</v>
      </c>
      <c r="RI328" s="17">
        <f t="shared" si="1153"/>
        <v>1.7685000651158286E-3</v>
      </c>
      <c r="RJ328" s="17">
        <f t="shared" si="1154"/>
        <v>0.46019766353549751</v>
      </c>
      <c r="RK328" s="17">
        <f t="shared" si="1155"/>
        <v>0.44963591133612024</v>
      </c>
      <c r="RL328" s="17">
        <f t="shared" si="1156"/>
        <v>5.6116253007334305E-2</v>
      </c>
      <c r="RM328" s="17">
        <f t="shared" si="1157"/>
        <v>1.3787154345997275E-2</v>
      </c>
      <c r="RN328" s="17">
        <f t="shared" si="1158"/>
        <v>0</v>
      </c>
      <c r="RO328" s="17">
        <f t="shared" si="1159"/>
        <v>1.1526714676672335E-2</v>
      </c>
      <c r="RP328" s="17">
        <f t="shared" si="1160"/>
        <v>0</v>
      </c>
      <c r="RQ328" s="17">
        <f t="shared" si="1161"/>
        <v>1.3165828492243797E-5</v>
      </c>
      <c r="RR328" s="36">
        <f t="shared" si="1162"/>
        <v>6119420.6945964862</v>
      </c>
      <c r="RS328" s="36">
        <f t="shared" si="1163"/>
        <v>56.848164750768603</v>
      </c>
      <c r="RT328" s="10">
        <f t="shared" si="1164"/>
        <v>0</v>
      </c>
      <c r="RU328" s="17">
        <f t="shared" si="1165"/>
        <v>0</v>
      </c>
      <c r="RV328" s="37">
        <f t="shared" si="1166"/>
        <v>1.7885685802110161</v>
      </c>
      <c r="RW328" s="36">
        <f t="shared" si="1167"/>
        <v>0.55910632170560637</v>
      </c>
      <c r="RX328" s="85">
        <v>-0.70554050000000001</v>
      </c>
      <c r="RY328" s="93">
        <v>192</v>
      </c>
      <c r="RZ328" s="43" t="b">
        <v>0</v>
      </c>
      <c r="SA328" s="18" t="b">
        <v>0</v>
      </c>
      <c r="SB328" s="18" t="b">
        <v>0</v>
      </c>
      <c r="SC328" s="18" t="b">
        <v>0</v>
      </c>
      <c r="SD328" s="18" t="b">
        <v>0</v>
      </c>
      <c r="SE328" s="32" t="b">
        <v>1</v>
      </c>
      <c r="SF328" s="43" t="b">
        <v>0</v>
      </c>
      <c r="SG328" s="18" t="b">
        <v>1</v>
      </c>
      <c r="SH328" s="18">
        <v>0</v>
      </c>
      <c r="SI328" s="18"/>
      <c r="SJ328" s="22"/>
      <c r="SK328" s="22"/>
      <c r="SL328" s="22">
        <v>1</v>
      </c>
      <c r="SM328" s="22">
        <v>0</v>
      </c>
      <c r="SN328" s="18"/>
      <c r="SO328" s="18"/>
      <c r="SP328" s="18"/>
      <c r="SQ328" s="17">
        <f t="shared" si="1272"/>
        <v>0</v>
      </c>
      <c r="SR328" s="17">
        <f t="shared" si="1273"/>
        <v>0</v>
      </c>
      <c r="SS328" s="17">
        <f t="shared" si="1274"/>
        <v>0</v>
      </c>
      <c r="ST328" s="17">
        <f t="shared" si="1275"/>
        <v>0</v>
      </c>
      <c r="SU328" s="17">
        <f t="shared" si="1276"/>
        <v>0</v>
      </c>
      <c r="SV328" s="17">
        <f t="shared" si="1127"/>
        <v>0</v>
      </c>
      <c r="SW328" s="17">
        <f t="shared" si="1277"/>
        <v>0</v>
      </c>
      <c r="SX328" s="17">
        <f t="shared" si="1278"/>
        <v>0</v>
      </c>
      <c r="SY328" s="17">
        <f t="shared" si="1279"/>
        <v>0</v>
      </c>
      <c r="SZ328" s="17">
        <f t="shared" si="1280"/>
        <v>0</v>
      </c>
      <c r="TA328" s="17">
        <f t="shared" si="1281"/>
        <v>0</v>
      </c>
      <c r="TB328" s="24">
        <f t="shared" si="1137"/>
        <v>620</v>
      </c>
      <c r="TC328" s="69">
        <f t="shared" si="1282"/>
        <v>1</v>
      </c>
      <c r="TD328" s="17">
        <f t="shared" si="1304"/>
        <v>2.6014568158168575E-6</v>
      </c>
      <c r="TE328" s="95"/>
      <c r="TF328" s="71"/>
      <c r="TG328" s="71"/>
      <c r="TH328" s="71"/>
      <c r="TI328" s="71"/>
      <c r="TJ328" s="71"/>
      <c r="TK328" s="71">
        <v>4</v>
      </c>
      <c r="TL328" s="71"/>
      <c r="TM328" s="71">
        <v>1</v>
      </c>
      <c r="TN328" s="71"/>
      <c r="TO328" s="71"/>
      <c r="TP328" s="71"/>
      <c r="TQ328" s="71"/>
      <c r="TR328" s="72"/>
      <c r="TS328" s="72"/>
      <c r="TT328" s="72"/>
      <c r="TU328" s="72"/>
      <c r="TV328" s="72"/>
      <c r="TW328" s="72"/>
      <c r="TX328" s="72"/>
      <c r="TY328" s="72">
        <v>1</v>
      </c>
      <c r="TZ328" s="72">
        <v>2</v>
      </c>
      <c r="UA328" s="72"/>
      <c r="UB328" s="72"/>
      <c r="UC328" s="72"/>
      <c r="UD328" s="72"/>
      <c r="UE328" s="72"/>
      <c r="UF328" s="72"/>
      <c r="UG328" s="72">
        <v>1</v>
      </c>
      <c r="UH328" s="72"/>
      <c r="UI328" s="72"/>
      <c r="UJ328" s="73"/>
      <c r="UK328" s="73"/>
      <c r="UL328" s="73"/>
      <c r="UM328" s="73"/>
      <c r="UN328" s="73">
        <v>1</v>
      </c>
      <c r="UO328" s="73"/>
      <c r="UP328" s="73"/>
      <c r="UQ328" s="73"/>
      <c r="UR328" s="73">
        <v>3</v>
      </c>
      <c r="US328" s="73"/>
      <c r="UT328" s="73"/>
      <c r="UU328" s="73"/>
      <c r="UV328" s="73"/>
      <c r="UW328" s="73"/>
      <c r="UX328" s="73"/>
      <c r="UY328" s="73"/>
      <c r="UZ328" s="73"/>
      <c r="VA328" s="73"/>
      <c r="VB328" s="73"/>
      <c r="VC328" s="73"/>
      <c r="VD328" s="73"/>
      <c r="VE328" s="73"/>
      <c r="VF328" s="73">
        <v>1</v>
      </c>
      <c r="VG328" s="73"/>
      <c r="VH328" s="73"/>
      <c r="VI328" s="73"/>
      <c r="VJ328" s="73">
        <v>4</v>
      </c>
      <c r="VK328" s="73"/>
      <c r="VL328" s="73"/>
      <c r="VM328" s="73"/>
      <c r="VN328" s="73"/>
      <c r="VO328" s="73"/>
      <c r="VP328" s="73"/>
      <c r="VQ328" s="73"/>
      <c r="VR328" s="73"/>
      <c r="VS328" s="73"/>
      <c r="VT328" s="73"/>
      <c r="VU328" s="73"/>
      <c r="VV328" s="73"/>
      <c r="VW328" s="73">
        <v>2</v>
      </c>
      <c r="VX328" s="73"/>
      <c r="VY328" s="73"/>
      <c r="VZ328" s="73"/>
      <c r="WA328" s="73">
        <v>10</v>
      </c>
      <c r="WB328" s="73"/>
      <c r="WC328" s="73"/>
      <c r="WD328" s="73"/>
      <c r="WE328" s="73"/>
      <c r="WF328" s="73"/>
      <c r="WG328" s="73"/>
      <c r="WH328" s="73"/>
      <c r="WI328" s="73"/>
      <c r="WJ328" s="73"/>
      <c r="WK328" s="73"/>
      <c r="WL328" s="73"/>
      <c r="WM328" s="73"/>
      <c r="WN328" s="73"/>
      <c r="WO328" s="22">
        <f t="shared" si="1283"/>
        <v>0</v>
      </c>
      <c r="WP328" s="22">
        <f t="shared" si="1284"/>
        <v>0</v>
      </c>
      <c r="WQ328" s="22">
        <f t="shared" si="1285"/>
        <v>0</v>
      </c>
      <c r="WR328" s="22">
        <f t="shared" si="1286"/>
        <v>0</v>
      </c>
      <c r="WS328" s="22">
        <f t="shared" si="1287"/>
        <v>4</v>
      </c>
      <c r="WT328" s="22">
        <f t="shared" si="1288"/>
        <v>0</v>
      </c>
      <c r="WU328" s="22">
        <f t="shared" si="1289"/>
        <v>0</v>
      </c>
      <c r="WV328" s="22">
        <f t="shared" si="1290"/>
        <v>1</v>
      </c>
      <c r="WW328" s="22">
        <f t="shared" si="1291"/>
        <v>23</v>
      </c>
      <c r="WX328" s="22">
        <f t="shared" si="1292"/>
        <v>0</v>
      </c>
      <c r="WY328" s="22">
        <f t="shared" si="1293"/>
        <v>1</v>
      </c>
      <c r="WZ328" s="22">
        <f t="shared" si="1294"/>
        <v>0</v>
      </c>
      <c r="XA328" s="22">
        <f t="shared" si="1295"/>
        <v>0</v>
      </c>
      <c r="XB328" s="22">
        <f t="shared" si="1296"/>
        <v>0</v>
      </c>
      <c r="XC328" s="22">
        <f t="shared" si="1297"/>
        <v>0</v>
      </c>
      <c r="XD328" s="22">
        <f t="shared" si="1298"/>
        <v>0</v>
      </c>
      <c r="XE328" s="22">
        <f t="shared" si="1299"/>
        <v>1</v>
      </c>
      <c r="XF328" s="22">
        <f t="shared" si="1300"/>
        <v>0</v>
      </c>
      <c r="XG328" s="93">
        <f t="shared" si="1301"/>
        <v>0</v>
      </c>
    </row>
    <row r="329" spans="1:631" ht="17.100000000000001" customHeight="1" x14ac:dyDescent="0.2">
      <c r="A329" s="101"/>
      <c r="B329" s="27" t="s">
        <v>560</v>
      </c>
      <c r="C329" s="535" t="s">
        <v>561</v>
      </c>
      <c r="D329" s="25" t="s">
        <v>658</v>
      </c>
      <c r="E329" s="535" t="s">
        <v>659</v>
      </c>
      <c r="F329" s="25" t="s">
        <v>665</v>
      </c>
      <c r="G329" s="535" t="s">
        <v>666</v>
      </c>
      <c r="H329" s="25">
        <v>9</v>
      </c>
      <c r="I329" s="28">
        <v>2</v>
      </c>
      <c r="J329" s="17">
        <f t="shared" si="1169"/>
        <v>0.70746927803379411</v>
      </c>
      <c r="K329" s="17">
        <f t="shared" si="1170"/>
        <v>0.57987711213517668</v>
      </c>
      <c r="L329" s="17">
        <f t="shared" si="1171"/>
        <v>1</v>
      </c>
      <c r="M329" s="17">
        <f t="shared" si="1172"/>
        <v>6.4688850438349876E-2</v>
      </c>
      <c r="N329" s="17">
        <f t="shared" si="1173"/>
        <v>0.3711531958065607</v>
      </c>
      <c r="O329" s="17">
        <f t="shared" si="1174"/>
        <v>0.59984639016897079</v>
      </c>
      <c r="P329" s="17">
        <f t="shared" si="1175"/>
        <v>0.64466511954233896</v>
      </c>
      <c r="Q329" s="17">
        <f t="shared" si="1176"/>
        <v>0.72657965357404253</v>
      </c>
      <c r="R329" s="69">
        <f t="shared" si="1177"/>
        <v>0.29714912280701755</v>
      </c>
      <c r="S329" s="422">
        <f t="shared" si="1178"/>
        <v>0.55460319138958347</v>
      </c>
      <c r="T329" s="17">
        <f t="shared" si="1302"/>
        <v>0.44539680861041653</v>
      </c>
      <c r="U329" s="10">
        <f t="shared" si="1179"/>
        <v>19182.349753233419</v>
      </c>
      <c r="V329" s="32">
        <v>3</v>
      </c>
      <c r="W329" s="550">
        <f t="shared" si="1180"/>
        <v>0</v>
      </c>
      <c r="X329" s="550">
        <f t="shared" si="1181"/>
        <v>0.44349208027847237</v>
      </c>
      <c r="Y329" s="550">
        <f t="shared" si="1182"/>
        <v>0.55650791972152769</v>
      </c>
      <c r="Z329" s="551">
        <f t="shared" si="1183"/>
        <v>23967.683086566754</v>
      </c>
      <c r="AA329" s="426">
        <f t="shared" si="1184"/>
        <v>0.47490015788984863</v>
      </c>
      <c r="AB329" s="59">
        <f t="shared" si="1185"/>
        <v>0.41129966262148143</v>
      </c>
      <c r="AC329" s="59">
        <f t="shared" si="1186"/>
        <v>0.49315184308420695</v>
      </c>
      <c r="AD329" s="59">
        <f t="shared" si="1187"/>
        <v>0.3711531958065607</v>
      </c>
      <c r="AE329" s="59">
        <f t="shared" si="1188"/>
        <v>0.27342034642595753</v>
      </c>
      <c r="AF329" s="59">
        <f t="shared" si="1189"/>
        <v>7.5268817204301078E-2</v>
      </c>
      <c r="AG329" s="59">
        <f t="shared" si="1190"/>
        <v>9.8310291858678955E-2</v>
      </c>
      <c r="AH329" s="59">
        <f t="shared" si="1191"/>
        <v>0.59984639016897079</v>
      </c>
      <c r="AI329" s="59">
        <f t="shared" si="1192"/>
        <v>0.68241167434715821</v>
      </c>
      <c r="AJ329" s="59">
        <f t="shared" si="1193"/>
        <v>0.73252688172043012</v>
      </c>
      <c r="AK329" s="59">
        <f t="shared" si="1194"/>
        <v>0.35533488045766098</v>
      </c>
      <c r="AL329" s="35">
        <f t="shared" si="1195"/>
        <v>1</v>
      </c>
      <c r="AM329" s="27">
        <v>43068</v>
      </c>
      <c r="AN329" s="25">
        <v>22266</v>
      </c>
      <c r="AO329" s="25">
        <v>20802</v>
      </c>
      <c r="AP329" s="17">
        <f t="shared" si="1196"/>
        <v>8.3649513201125743E-4</v>
      </c>
      <c r="AQ329" s="63">
        <v>107.03778482838189</v>
      </c>
      <c r="AR329" s="58">
        <v>1946.19742916</v>
      </c>
      <c r="AS329" s="24">
        <f t="shared" si="1197"/>
        <v>22.129306798328585</v>
      </c>
      <c r="AT329" s="17">
        <f t="shared" si="1135"/>
        <v>1.911109203348094E-2</v>
      </c>
      <c r="AU329" s="25">
        <v>27691</v>
      </c>
      <c r="AV329" s="25">
        <v>13644</v>
      </c>
      <c r="AW329" s="25">
        <v>14047</v>
      </c>
      <c r="AX329" s="25">
        <v>15377</v>
      </c>
      <c r="AY329" s="25">
        <v>8622</v>
      </c>
      <c r="AZ329" s="25">
        <v>6755</v>
      </c>
      <c r="BA329" s="25">
        <v>20453</v>
      </c>
      <c r="BB329" s="25">
        <v>11028</v>
      </c>
      <c r="BC329" s="25">
        <v>9425</v>
      </c>
      <c r="BD329" s="63">
        <v>117.0079575596817</v>
      </c>
      <c r="BE329" s="25">
        <v>22615</v>
      </c>
      <c r="BF329" s="25">
        <v>11238</v>
      </c>
      <c r="BG329" s="25">
        <v>11377</v>
      </c>
      <c r="BH329" s="63">
        <v>98.778236793530809</v>
      </c>
      <c r="BI329" s="17">
        <v>0.47490015788984863</v>
      </c>
      <c r="BJ329" s="25">
        <v>8966</v>
      </c>
      <c r="BK329" s="25">
        <v>32792</v>
      </c>
      <c r="BL329" s="25">
        <v>1310</v>
      </c>
      <c r="BM329" s="17">
        <v>0.31336911441815074</v>
      </c>
      <c r="BN329" s="10">
        <f t="shared" si="1198"/>
        <v>29571.818980239084</v>
      </c>
      <c r="BO329" s="29">
        <v>0.27342034642595753</v>
      </c>
      <c r="BP329" s="30">
        <f t="shared" si="1199"/>
        <v>0.72657965357404253</v>
      </c>
      <c r="BQ329" s="31">
        <v>3.9948767992193219</v>
      </c>
      <c r="BR329" s="25">
        <v>34102</v>
      </c>
      <c r="BS329" s="25">
        <v>10753</v>
      </c>
      <c r="BT329" s="25">
        <v>21361</v>
      </c>
      <c r="BU329" s="25">
        <v>1294</v>
      </c>
      <c r="BV329" s="18">
        <v>467</v>
      </c>
      <c r="BW329" s="18">
        <v>227</v>
      </c>
      <c r="BX329" s="25">
        <v>5208</v>
      </c>
      <c r="BY329" s="25">
        <v>4734</v>
      </c>
      <c r="BZ329" s="18">
        <v>474</v>
      </c>
      <c r="CA329" s="59">
        <v>9.1013824884792621E-2</v>
      </c>
      <c r="CB329" s="25">
        <v>27691</v>
      </c>
      <c r="CC329" s="25">
        <v>15377</v>
      </c>
      <c r="CD329" s="17">
        <f t="shared" si="1200"/>
        <v>0.55530677837564557</v>
      </c>
      <c r="CE329" s="18">
        <v>74</v>
      </c>
      <c r="CF329" s="18">
        <v>284</v>
      </c>
      <c r="CG329" s="18">
        <v>762</v>
      </c>
      <c r="CH329" s="25">
        <v>1060</v>
      </c>
      <c r="CI329" s="18">
        <v>963</v>
      </c>
      <c r="CJ329" s="18">
        <v>791</v>
      </c>
      <c r="CK329" s="18">
        <v>466</v>
      </c>
      <c r="CL329" s="18">
        <v>355</v>
      </c>
      <c r="CM329" s="18">
        <v>453</v>
      </c>
      <c r="CN329" s="26">
        <v>5.3170122887864819</v>
      </c>
      <c r="CO329" s="27">
        <v>5208</v>
      </c>
      <c r="CP329" s="34">
        <f t="shared" si="1201"/>
        <v>8.2695852534562206</v>
      </c>
      <c r="CQ329" s="25">
        <v>122</v>
      </c>
      <c r="CR329" s="18">
        <v>745</v>
      </c>
      <c r="CS329" s="18">
        <v>275</v>
      </c>
      <c r="CT329" s="25">
        <v>3692</v>
      </c>
      <c r="CU329" s="18">
        <v>348</v>
      </c>
      <c r="CV329" s="18">
        <v>5</v>
      </c>
      <c r="CW329" s="18">
        <v>1</v>
      </c>
      <c r="CX329" s="18">
        <v>20</v>
      </c>
      <c r="CY329" s="25">
        <v>5208</v>
      </c>
      <c r="CZ329" s="25">
        <v>4951</v>
      </c>
      <c r="DA329" s="18">
        <v>175</v>
      </c>
      <c r="DB329" s="18">
        <v>54</v>
      </c>
      <c r="DC329" s="18">
        <v>10</v>
      </c>
      <c r="DD329" s="18">
        <v>12</v>
      </c>
      <c r="DE329" s="18">
        <v>6</v>
      </c>
      <c r="DF329" s="25">
        <v>5208</v>
      </c>
      <c r="DG329" s="18">
        <v>379</v>
      </c>
      <c r="DH329" s="18">
        <v>5</v>
      </c>
      <c r="DI329" s="18">
        <v>8</v>
      </c>
      <c r="DJ329" s="25">
        <v>1023</v>
      </c>
      <c r="DK329" s="25">
        <v>3692</v>
      </c>
      <c r="DL329" s="18">
        <v>101</v>
      </c>
      <c r="DM329" s="25">
        <f t="shared" si="1202"/>
        <v>2041.7327188940089</v>
      </c>
      <c r="DN329" s="17">
        <f t="shared" si="1203"/>
        <v>0.19642857142857142</v>
      </c>
      <c r="DO329" s="17">
        <f t="shared" si="1204"/>
        <v>0.7089093701996928</v>
      </c>
      <c r="DP329" s="23">
        <f t="shared" si="1205"/>
        <v>7.5268817204301078E-2</v>
      </c>
      <c r="DQ329" s="23">
        <f t="shared" si="1206"/>
        <v>0.92473118279569888</v>
      </c>
      <c r="DR329" s="25">
        <v>5208</v>
      </c>
      <c r="DS329" s="18">
        <v>19</v>
      </c>
      <c r="DT329" s="18">
        <v>334</v>
      </c>
      <c r="DU329" s="18">
        <v>17</v>
      </c>
      <c r="DV329" s="25">
        <v>3614</v>
      </c>
      <c r="DW329" s="18">
        <v>14</v>
      </c>
      <c r="DX329" s="25">
        <v>1201</v>
      </c>
      <c r="DY329" s="18">
        <v>9</v>
      </c>
      <c r="DZ329" s="17">
        <f t="shared" si="1207"/>
        <v>0.76497695852534564</v>
      </c>
      <c r="EA329" s="17">
        <f t="shared" si="1208"/>
        <v>0.23502304147465436</v>
      </c>
      <c r="EB329" s="25">
        <v>5208</v>
      </c>
      <c r="EC329" s="18">
        <v>249</v>
      </c>
      <c r="ED329" s="18">
        <v>263</v>
      </c>
      <c r="EE329" s="25">
        <v>3315</v>
      </c>
      <c r="EF329" s="17">
        <f t="shared" si="1128"/>
        <v>0.63652073732718895</v>
      </c>
      <c r="EG329" s="25">
        <v>1267</v>
      </c>
      <c r="EH329" s="18">
        <v>114</v>
      </c>
      <c r="EI329" s="17">
        <f t="shared" si="1209"/>
        <v>9.8310291858678955E-2</v>
      </c>
      <c r="EJ329" s="17">
        <f t="shared" si="1210"/>
        <v>0.24327956989247312</v>
      </c>
      <c r="EK329" s="69">
        <f t="shared" si="1211"/>
        <v>0.57987711213517668</v>
      </c>
      <c r="EL329" s="27">
        <v>19859</v>
      </c>
      <c r="EM329" s="25">
        <v>8168</v>
      </c>
      <c r="EN329" s="25">
        <v>11691</v>
      </c>
      <c r="EO329" s="59">
        <v>0.41129966262148143</v>
      </c>
      <c r="EP329" s="25">
        <v>9827</v>
      </c>
      <c r="EQ329" s="25">
        <v>5187</v>
      </c>
      <c r="ER329" s="25">
        <v>4640</v>
      </c>
      <c r="ES329" s="59">
        <v>0.52783148468505137</v>
      </c>
      <c r="ET329" s="25">
        <v>10032</v>
      </c>
      <c r="EU329" s="25">
        <v>2981</v>
      </c>
      <c r="EV329" s="25">
        <v>7051</v>
      </c>
      <c r="EW329" s="59">
        <v>0.29714912280701755</v>
      </c>
      <c r="EX329" s="25">
        <v>6647</v>
      </c>
      <c r="EY329" s="25">
        <v>4097</v>
      </c>
      <c r="EZ329" s="25">
        <v>2550</v>
      </c>
      <c r="FA329" s="59">
        <v>0.61636828644501274</v>
      </c>
      <c r="FB329" s="25">
        <v>13212</v>
      </c>
      <c r="FC329" s="25">
        <v>4071</v>
      </c>
      <c r="FD329" s="25">
        <v>9141</v>
      </c>
      <c r="FE329" s="59">
        <v>0.30812897366030884</v>
      </c>
      <c r="FF329" s="25">
        <v>12780</v>
      </c>
      <c r="FG329" s="25">
        <v>2479</v>
      </c>
      <c r="FH329" s="25">
        <v>3578</v>
      </c>
      <c r="FI329" s="25">
        <v>6723</v>
      </c>
      <c r="FJ329" s="23">
        <f t="shared" si="1212"/>
        <v>0.52605633802816898</v>
      </c>
      <c r="FK329" s="23">
        <f t="shared" si="1213"/>
        <v>0.27996870109546168</v>
      </c>
      <c r="FL329" s="36">
        <f t="shared" si="1214"/>
        <v>0.36873419604343299</v>
      </c>
      <c r="FM329" s="25">
        <v>6274</v>
      </c>
      <c r="FN329" s="25">
        <v>1215</v>
      </c>
      <c r="FO329" s="17">
        <f t="shared" si="1215"/>
        <v>0.19365635957921581</v>
      </c>
      <c r="FP329" s="60">
        <v>1904</v>
      </c>
      <c r="FQ329" s="17">
        <f t="shared" si="1216"/>
        <v>0.30347465731590689</v>
      </c>
      <c r="FR329" s="61">
        <v>3155</v>
      </c>
      <c r="FS329" s="17">
        <f t="shared" si="1217"/>
        <v>0.50286898310487727</v>
      </c>
      <c r="FT329" s="25">
        <v>6506</v>
      </c>
      <c r="FU329" s="25">
        <v>1264</v>
      </c>
      <c r="FV329" s="25">
        <v>1674</v>
      </c>
      <c r="FW329" s="17">
        <f t="shared" si="1218"/>
        <v>0.54841684598831852</v>
      </c>
      <c r="FX329" s="17">
        <f t="shared" si="1219"/>
        <v>0.25730095296649247</v>
      </c>
      <c r="FY329" s="25">
        <v>3568</v>
      </c>
      <c r="FZ329" s="25">
        <v>23656</v>
      </c>
      <c r="GA329" s="25">
        <v>11666</v>
      </c>
      <c r="GB329" s="25">
        <v>3210</v>
      </c>
      <c r="GC329" s="25">
        <v>6270</v>
      </c>
      <c r="GD329" s="18">
        <v>1171</v>
      </c>
      <c r="GE329" s="18">
        <v>44</v>
      </c>
      <c r="GF329" s="18">
        <v>725</v>
      </c>
      <c r="GG329" s="18">
        <v>39</v>
      </c>
      <c r="GH329" s="18">
        <v>58</v>
      </c>
      <c r="GI329" s="18">
        <v>473</v>
      </c>
      <c r="GJ329" s="10">
        <f t="shared" si="1220"/>
        <v>11666</v>
      </c>
      <c r="GK329" s="10">
        <f t="shared" si="1129"/>
        <v>11989.999999999998</v>
      </c>
      <c r="GL329" s="10">
        <f t="shared" si="1130"/>
        <v>8780</v>
      </c>
      <c r="GM329" s="10">
        <f t="shared" si="1221"/>
        <v>14876</v>
      </c>
      <c r="GN329" s="10">
        <f t="shared" si="1131"/>
        <v>2510</v>
      </c>
      <c r="GO329" s="17">
        <f t="shared" si="1222"/>
        <v>0.49315184308420695</v>
      </c>
      <c r="GP329" s="17">
        <f t="shared" si="1132"/>
        <v>0.50684815691579299</v>
      </c>
      <c r="GQ329" s="17">
        <f t="shared" si="1133"/>
        <v>0.3711531958065607</v>
      </c>
      <c r="GR329" s="17">
        <f t="shared" si="1134"/>
        <v>0.10610415962123775</v>
      </c>
      <c r="GS329" s="17">
        <f t="shared" si="1223"/>
        <v>0.43900067636117684</v>
      </c>
      <c r="GT329" s="25">
        <v>13035</v>
      </c>
      <c r="GU329" s="25">
        <v>5222</v>
      </c>
      <c r="GV329" s="25">
        <v>2169</v>
      </c>
      <c r="GW329" s="25">
        <v>3970</v>
      </c>
      <c r="GX329" s="18">
        <v>749</v>
      </c>
      <c r="GY329" s="18">
        <v>26</v>
      </c>
      <c r="GZ329" s="18">
        <v>433</v>
      </c>
      <c r="HA329" s="18">
        <v>26</v>
      </c>
      <c r="HB329" s="18">
        <v>36</v>
      </c>
      <c r="HC329" s="18">
        <v>404</v>
      </c>
      <c r="HD329" s="23">
        <f t="shared" si="1224"/>
        <v>0.40061373225930186</v>
      </c>
      <c r="HE329" s="23">
        <f t="shared" si="1225"/>
        <v>0.59938626774069814</v>
      </c>
      <c r="HF329" s="23">
        <f t="shared" si="1226"/>
        <v>0.43298810893747602</v>
      </c>
      <c r="HG329" s="23">
        <f t="shared" si="1227"/>
        <v>0.12842347525891828</v>
      </c>
      <c r="HH329" s="25">
        <v>10621</v>
      </c>
      <c r="HI329" s="25">
        <v>6444</v>
      </c>
      <c r="HJ329" s="25">
        <v>1041</v>
      </c>
      <c r="HK329" s="25">
        <v>2300</v>
      </c>
      <c r="HL329" s="18">
        <v>422</v>
      </c>
      <c r="HM329" s="18">
        <v>18</v>
      </c>
      <c r="HN329" s="18">
        <v>292</v>
      </c>
      <c r="HO329" s="18">
        <v>13</v>
      </c>
      <c r="HP329" s="18">
        <v>22</v>
      </c>
      <c r="HQ329" s="18">
        <v>69</v>
      </c>
      <c r="HR329" s="23">
        <f t="shared" si="1228"/>
        <v>0.60672253083513794</v>
      </c>
      <c r="HS329" s="23">
        <f t="shared" si="1229"/>
        <v>0.39327746916486206</v>
      </c>
      <c r="HT329" s="80">
        <f t="shared" si="1230"/>
        <v>0.29526409942566612</v>
      </c>
      <c r="HU329" s="27">
        <v>37058</v>
      </c>
      <c r="HV329" s="18">
        <v>151</v>
      </c>
      <c r="HW329" s="25">
        <v>11578</v>
      </c>
      <c r="HX329" s="18">
        <v>695</v>
      </c>
      <c r="HY329" s="25">
        <v>7548</v>
      </c>
      <c r="HZ329" s="25">
        <v>7831</v>
      </c>
      <c r="IA329" s="18">
        <v>723</v>
      </c>
      <c r="IB329" s="18">
        <v>527</v>
      </c>
      <c r="IC329" s="18">
        <v>1815</v>
      </c>
      <c r="ID329" s="25">
        <v>3454</v>
      </c>
      <c r="IE329" s="18">
        <v>1180</v>
      </c>
      <c r="IF329" s="18">
        <v>69</v>
      </c>
      <c r="IG329" s="18">
        <v>1487</v>
      </c>
      <c r="IH329" s="17">
        <f t="shared" si="1231"/>
        <v>0.30452264018565495</v>
      </c>
      <c r="II329" s="17">
        <f t="shared" si="1232"/>
        <v>0.21131739435479518</v>
      </c>
      <c r="IJ329" s="30">
        <f t="shared" si="1233"/>
        <v>4.7322181075213896</v>
      </c>
      <c r="IK329" s="17">
        <f t="shared" si="1303"/>
        <v>6.4688850438349876E-2</v>
      </c>
      <c r="IL329" s="25">
        <v>19293</v>
      </c>
      <c r="IM329" s="25">
        <v>75</v>
      </c>
      <c r="IN329" s="25">
        <v>6205</v>
      </c>
      <c r="IO329" s="25">
        <v>488</v>
      </c>
      <c r="IP329" s="25">
        <v>5568</v>
      </c>
      <c r="IQ329" s="25">
        <v>3086</v>
      </c>
      <c r="IR329" s="25">
        <v>439</v>
      </c>
      <c r="IS329" s="18">
        <v>275</v>
      </c>
      <c r="IT329" s="25">
        <v>916</v>
      </c>
      <c r="IU329" s="25">
        <v>530</v>
      </c>
      <c r="IV329" s="25">
        <v>450</v>
      </c>
      <c r="IW329" s="18">
        <v>36</v>
      </c>
      <c r="IX329" s="25">
        <v>1225</v>
      </c>
      <c r="IY329" s="17">
        <f t="shared" si="1234"/>
        <v>0.82211164671124237</v>
      </c>
      <c r="IZ329" s="25">
        <v>17765</v>
      </c>
      <c r="JA329" s="18">
        <v>76</v>
      </c>
      <c r="JB329" s="25">
        <v>5373</v>
      </c>
      <c r="JC329" s="18">
        <v>207</v>
      </c>
      <c r="JD329" s="25">
        <v>1980</v>
      </c>
      <c r="JE329" s="25">
        <v>4745</v>
      </c>
      <c r="JF329" s="18">
        <v>284</v>
      </c>
      <c r="JG329" s="18">
        <v>252</v>
      </c>
      <c r="JH329" s="18">
        <v>899</v>
      </c>
      <c r="JI329" s="25">
        <v>2924</v>
      </c>
      <c r="JJ329" s="18">
        <v>730</v>
      </c>
      <c r="JK329" s="18">
        <v>33</v>
      </c>
      <c r="JL329" s="18">
        <v>262</v>
      </c>
      <c r="JM329" s="80">
        <f t="shared" si="1235"/>
        <v>0.71291866028708128</v>
      </c>
      <c r="JN329" s="27">
        <v>37058</v>
      </c>
      <c r="JO329" s="25">
        <v>14579</v>
      </c>
      <c r="JP329" s="18">
        <v>24</v>
      </c>
      <c r="JQ329" s="18">
        <v>31</v>
      </c>
      <c r="JR329" s="18">
        <v>328</v>
      </c>
      <c r="JS329" s="18">
        <v>16</v>
      </c>
      <c r="JT329" s="18">
        <v>533</v>
      </c>
      <c r="JU329" s="18">
        <v>586</v>
      </c>
      <c r="JV329" s="25">
        <v>7793</v>
      </c>
      <c r="JW329" s="25">
        <v>13168</v>
      </c>
      <c r="JX329" s="17">
        <f t="shared" si="1236"/>
        <v>0.35533488045766098</v>
      </c>
      <c r="JY329" s="17">
        <f t="shared" si="1237"/>
        <v>0.64466511954233896</v>
      </c>
      <c r="JZ329" s="25">
        <v>18727</v>
      </c>
      <c r="KA329" s="25">
        <v>6486</v>
      </c>
      <c r="KB329" s="18">
        <v>9</v>
      </c>
      <c r="KC329" s="18">
        <v>23</v>
      </c>
      <c r="KD329" s="18">
        <v>311</v>
      </c>
      <c r="KE329" s="18">
        <v>10</v>
      </c>
      <c r="KF329" s="18">
        <v>426</v>
      </c>
      <c r="KG329" s="18">
        <v>557</v>
      </c>
      <c r="KH329" s="25">
        <v>5319</v>
      </c>
      <c r="KI329" s="25">
        <v>5586</v>
      </c>
      <c r="KJ329" s="17">
        <f t="shared" si="1238"/>
        <v>0.29828589736743738</v>
      </c>
      <c r="KK329" s="25">
        <v>18331</v>
      </c>
      <c r="KL329" s="25">
        <v>8093</v>
      </c>
      <c r="KM329" s="18">
        <v>15</v>
      </c>
      <c r="KN329" s="18">
        <v>8</v>
      </c>
      <c r="KO329" s="18">
        <v>17</v>
      </c>
      <c r="KP329" s="18">
        <v>6</v>
      </c>
      <c r="KQ329" s="18">
        <v>107</v>
      </c>
      <c r="KR329" s="18">
        <v>29</v>
      </c>
      <c r="KS329" s="25">
        <v>2474</v>
      </c>
      <c r="KT329" s="25">
        <v>7582</v>
      </c>
      <c r="KU329" s="69">
        <f t="shared" si="1136"/>
        <v>0.41361627843543725</v>
      </c>
      <c r="KV329" s="27">
        <v>43068</v>
      </c>
      <c r="KW329" s="25">
        <v>42516</v>
      </c>
      <c r="KX329" s="18">
        <v>552</v>
      </c>
      <c r="KY329" s="59">
        <v>1.2816940651992199E-2</v>
      </c>
      <c r="KZ329" s="18">
        <v>268</v>
      </c>
      <c r="LA329" s="18">
        <v>273</v>
      </c>
      <c r="LB329" s="18">
        <v>235</v>
      </c>
      <c r="LC329" s="18">
        <v>180</v>
      </c>
      <c r="LD329" s="25">
        <v>22266</v>
      </c>
      <c r="LE329" s="25">
        <v>21966</v>
      </c>
      <c r="LF329" s="18">
        <v>300</v>
      </c>
      <c r="LG329" s="59">
        <v>1.3473457289140393E-2</v>
      </c>
      <c r="LH329" s="25">
        <v>20802</v>
      </c>
      <c r="LI329" s="25">
        <v>20550</v>
      </c>
      <c r="LJ329" s="18">
        <v>252</v>
      </c>
      <c r="LK329" s="35">
        <v>1.2114219786558987E-2</v>
      </c>
      <c r="LL329" s="27">
        <v>5208</v>
      </c>
      <c r="LM329" s="18">
        <v>150</v>
      </c>
      <c r="LN329" s="25">
        <v>3404</v>
      </c>
      <c r="LO329" s="18">
        <v>102</v>
      </c>
      <c r="LP329" s="18">
        <v>147</v>
      </c>
      <c r="LQ329" s="18">
        <v>33</v>
      </c>
      <c r="LR329" s="25">
        <v>1372</v>
      </c>
      <c r="LS329" s="23">
        <f t="shared" si="1239"/>
        <v>0.26344086021505375</v>
      </c>
      <c r="LT329" s="23">
        <f t="shared" si="1240"/>
        <v>0.73655913978494625</v>
      </c>
      <c r="LU329" s="17">
        <f t="shared" si="1241"/>
        <v>0.68241167434715821</v>
      </c>
      <c r="LV329" s="25">
        <v>5208</v>
      </c>
      <c r="LW329" s="25">
        <v>3533</v>
      </c>
      <c r="LX329" s="18">
        <v>7</v>
      </c>
      <c r="LY329" s="18">
        <v>145</v>
      </c>
      <c r="LZ329" s="18">
        <v>16</v>
      </c>
      <c r="MA329" s="18">
        <v>4</v>
      </c>
      <c r="MB329" s="18">
        <v>207</v>
      </c>
      <c r="MC329" s="25">
        <v>1165</v>
      </c>
      <c r="MD329" s="18">
        <v>130</v>
      </c>
      <c r="ME329" s="18">
        <v>0</v>
      </c>
      <c r="MF329" s="18">
        <v>1</v>
      </c>
      <c r="MG329" s="17">
        <f t="shared" si="1242"/>
        <v>0.2642089093701997</v>
      </c>
      <c r="MH329" s="17">
        <f t="shared" si="1243"/>
        <v>0.73252688172043012</v>
      </c>
      <c r="MI329" s="25">
        <v>5208</v>
      </c>
      <c r="MJ329" s="25">
        <v>3693</v>
      </c>
      <c r="MK329" s="18">
        <v>5</v>
      </c>
      <c r="ML329" s="18">
        <v>121</v>
      </c>
      <c r="MM329" s="18">
        <v>16</v>
      </c>
      <c r="MN329" s="18">
        <v>3</v>
      </c>
      <c r="MO329" s="18">
        <v>208</v>
      </c>
      <c r="MP329" s="25">
        <v>1155</v>
      </c>
      <c r="MQ329" s="18">
        <v>6</v>
      </c>
      <c r="MR329" s="18">
        <v>0</v>
      </c>
      <c r="MS329" s="18">
        <v>1</v>
      </c>
      <c r="MT329" s="17">
        <f t="shared" si="1244"/>
        <v>0.95622119815668205</v>
      </c>
      <c r="MU329" s="69">
        <f t="shared" si="1245"/>
        <v>0.70746927803379411</v>
      </c>
      <c r="MV329" s="27">
        <v>5208</v>
      </c>
      <c r="MW329" s="25">
        <v>3124</v>
      </c>
      <c r="MX329" s="18">
        <v>275</v>
      </c>
      <c r="MY329" s="18">
        <v>885</v>
      </c>
      <c r="MZ329" s="18">
        <v>22</v>
      </c>
      <c r="NA329" s="18">
        <v>47</v>
      </c>
      <c r="NB329" s="18">
        <v>636</v>
      </c>
      <c r="NC329" s="18">
        <v>143</v>
      </c>
      <c r="ND329" s="18">
        <v>76</v>
      </c>
      <c r="NE329" s="17">
        <f t="shared" si="1246"/>
        <v>0.59984639016897079</v>
      </c>
      <c r="NF329" s="10">
        <f t="shared" si="1247"/>
        <v>16610.346390168968</v>
      </c>
      <c r="NG329" s="17">
        <f t="shared" si="1248"/>
        <v>0.63632872503840243</v>
      </c>
      <c r="NH329" s="25">
        <v>5208</v>
      </c>
      <c r="NI329" s="18">
        <v>207</v>
      </c>
      <c r="NJ329" s="18">
        <v>246</v>
      </c>
      <c r="NK329" s="18">
        <v>18</v>
      </c>
      <c r="NL329" s="18">
        <v>90</v>
      </c>
      <c r="NM329" s="25">
        <v>4584</v>
      </c>
      <c r="NN329" s="18">
        <v>60</v>
      </c>
      <c r="NO329" s="18">
        <v>1</v>
      </c>
      <c r="NP329" s="18">
        <v>0</v>
      </c>
      <c r="NQ329" s="32">
        <v>2</v>
      </c>
      <c r="NR329" s="27">
        <v>5208</v>
      </c>
      <c r="NS329" s="37">
        <f t="shared" si="1249"/>
        <v>1.5733486943164363</v>
      </c>
      <c r="NT329" s="37">
        <f t="shared" si="1250"/>
        <v>0.42454709746501956</v>
      </c>
      <c r="NU329" s="37">
        <f t="shared" si="1251"/>
        <v>0.63558701488894309</v>
      </c>
      <c r="NV329" s="17">
        <f t="shared" si="1252"/>
        <v>0.12906307751316293</v>
      </c>
      <c r="NW329" s="10">
        <f t="shared" si="1253"/>
        <v>1702</v>
      </c>
      <c r="NX329" s="17">
        <f t="shared" si="1254"/>
        <v>0.32680491551459295</v>
      </c>
      <c r="NY329" s="19">
        <f t="shared" si="1255"/>
        <v>3.0672745949647678E-2</v>
      </c>
      <c r="NZ329" s="18">
        <v>428</v>
      </c>
      <c r="OA329" s="25">
        <v>3506</v>
      </c>
      <c r="OB329" s="18">
        <v>453</v>
      </c>
      <c r="OC329" s="25">
        <v>2891</v>
      </c>
      <c r="OD329" s="18">
        <v>326</v>
      </c>
      <c r="OE329" s="18">
        <v>590</v>
      </c>
      <c r="OF329" s="17">
        <f t="shared" si="1256"/>
        <v>0.55510752688172038</v>
      </c>
      <c r="OG329" s="17">
        <f t="shared" si="1257"/>
        <v>8.218125960061444E-2</v>
      </c>
      <c r="OH329" s="17">
        <f t="shared" si="1258"/>
        <v>0.6731950844854071</v>
      </c>
      <c r="OI329" s="69">
        <f t="shared" si="1259"/>
        <v>0.11328725038402458</v>
      </c>
      <c r="OJ329" s="27">
        <v>5208</v>
      </c>
      <c r="OK329" s="18">
        <v>929</v>
      </c>
      <c r="OL329" s="25">
        <v>4427</v>
      </c>
      <c r="OM329" s="18">
        <v>385</v>
      </c>
      <c r="ON329" s="25">
        <v>1336</v>
      </c>
      <c r="OO329" s="18">
        <v>4</v>
      </c>
      <c r="OP329" s="18">
        <v>5</v>
      </c>
      <c r="OQ329" s="18">
        <v>598</v>
      </c>
      <c r="OR329" s="69">
        <f t="shared" si="1260"/>
        <v>1.2859062980030722</v>
      </c>
      <c r="OS329" s="22">
        <v>11020</v>
      </c>
      <c r="OT329" s="22">
        <v>11020</v>
      </c>
      <c r="OU329" s="38">
        <f t="shared" si="1138"/>
        <v>0.72633799103611918</v>
      </c>
      <c r="OV329" s="39">
        <v>0.87031941923774947</v>
      </c>
      <c r="OW329" s="22">
        <v>959092</v>
      </c>
      <c r="OX329" s="36">
        <f t="shared" si="1139"/>
        <v>39244126.456</v>
      </c>
      <c r="OY329" s="36">
        <f t="shared" si="1140"/>
        <v>746653.28232128045</v>
      </c>
      <c r="OZ329" s="22">
        <v>2434</v>
      </c>
      <c r="PA329" s="22">
        <v>2434</v>
      </c>
      <c r="PB329" s="38">
        <f t="shared" si="1141"/>
        <v>0.16042710255734247</v>
      </c>
      <c r="PC329" s="39">
        <v>0.51172966310599832</v>
      </c>
      <c r="PD329" s="22">
        <v>124555</v>
      </c>
      <c r="PE329" s="40">
        <f t="shared" si="1261"/>
        <v>5096541.49</v>
      </c>
      <c r="PF329" s="36">
        <f t="shared" si="1262"/>
        <v>747619.83772080694</v>
      </c>
      <c r="PG329" s="22">
        <v>152</v>
      </c>
      <c r="PH329" s="22">
        <v>152</v>
      </c>
      <c r="PI329" s="38">
        <f t="shared" si="1142"/>
        <v>1.0018455048774057E-2</v>
      </c>
      <c r="PJ329" s="39">
        <v>7.6118421052631571E-2</v>
      </c>
      <c r="PK329" s="22">
        <v>1157</v>
      </c>
      <c r="PL329" s="41">
        <f t="shared" si="1263"/>
        <v>47342.125999999997</v>
      </c>
      <c r="PM329" s="36">
        <f t="shared" si="1264"/>
        <v>12425.487141093867</v>
      </c>
      <c r="PN329" s="22">
        <v>1248</v>
      </c>
      <c r="PO329" s="22">
        <v>1248</v>
      </c>
      <c r="PP329" s="38">
        <f t="shared" si="1143"/>
        <v>8.2256788821513313E-2</v>
      </c>
      <c r="PQ329" s="39">
        <v>0.4715464743589744</v>
      </c>
      <c r="PR329" s="22">
        <v>58849</v>
      </c>
      <c r="PS329" s="41">
        <f t="shared" si="1265"/>
        <v>2407983.3819999998</v>
      </c>
      <c r="PT329" s="36">
        <f t="shared" si="1266"/>
        <v>163635.70142247225</v>
      </c>
      <c r="PU329" s="22">
        <v>318</v>
      </c>
      <c r="PV329" s="22">
        <v>318</v>
      </c>
      <c r="PW329" s="38">
        <f t="shared" si="1144"/>
        <v>2.0959662536250988E-2</v>
      </c>
      <c r="PX329" s="39">
        <v>0.29279874213836476</v>
      </c>
      <c r="PY329" s="22">
        <v>9311</v>
      </c>
      <c r="PZ329" s="36">
        <f t="shared" si="1267"/>
        <v>48516.21780214888</v>
      </c>
      <c r="QA329" s="22"/>
      <c r="QB329" s="22"/>
      <c r="QC329" s="39">
        <v>0</v>
      </c>
      <c r="QD329" s="22"/>
      <c r="QE329" s="22">
        <f t="shared" si="1268"/>
        <v>0</v>
      </c>
      <c r="QF329" s="22"/>
      <c r="QG329" s="22"/>
      <c r="QH329" s="22"/>
      <c r="QI329" s="38">
        <f t="shared" si="1145"/>
        <v>0</v>
      </c>
      <c r="QJ329" s="39">
        <v>0</v>
      </c>
      <c r="QK329" s="22"/>
      <c r="QL329" s="42">
        <f t="shared" si="1269"/>
        <v>0</v>
      </c>
      <c r="QM329" s="22">
        <f t="shared" si="1146"/>
        <v>0</v>
      </c>
      <c r="QN329" s="22"/>
      <c r="QO329" s="22"/>
      <c r="QP329" s="38">
        <f t="shared" si="1147"/>
        <v>0</v>
      </c>
      <c r="QQ329" s="39">
        <v>0</v>
      </c>
      <c r="QR329" s="22"/>
      <c r="QS329" s="36">
        <f t="shared" si="1168"/>
        <v>0</v>
      </c>
      <c r="QT329" s="22"/>
      <c r="QU329" s="22"/>
      <c r="QV329" s="38">
        <f t="shared" si="1148"/>
        <v>0</v>
      </c>
      <c r="QW329" s="39">
        <v>0</v>
      </c>
      <c r="QX329" s="22"/>
      <c r="QY329" s="36">
        <f t="shared" si="1270"/>
        <v>0</v>
      </c>
      <c r="QZ329" s="22"/>
      <c r="RA329" s="22"/>
      <c r="RB329" s="38">
        <f t="shared" si="1149"/>
        <v>0</v>
      </c>
      <c r="RC329" s="39">
        <v>0</v>
      </c>
      <c r="RD329" s="22"/>
      <c r="RE329" s="36">
        <f t="shared" si="1271"/>
        <v>0</v>
      </c>
      <c r="RF329" s="10">
        <f t="shared" si="1150"/>
        <v>15172</v>
      </c>
      <c r="RG329" s="10">
        <f t="shared" si="1151"/>
        <v>15172</v>
      </c>
      <c r="RH329" s="17">
        <f t="shared" si="1152"/>
        <v>1.9513500095818332E-2</v>
      </c>
      <c r="RI329" s="17">
        <f t="shared" si="1153"/>
        <v>4.45820104476819E-4</v>
      </c>
      <c r="RJ329" s="17">
        <f t="shared" si="1154"/>
        <v>0.43439104846521992</v>
      </c>
      <c r="RK329" s="17">
        <f t="shared" si="1155"/>
        <v>0.43495337508098819</v>
      </c>
      <c r="RL329" s="17">
        <f t="shared" si="1156"/>
        <v>9.5200658177329603E-2</v>
      </c>
      <c r="RM329" s="17">
        <f t="shared" si="1157"/>
        <v>2.8225966747406551E-2</v>
      </c>
      <c r="RN329" s="17">
        <f t="shared" si="1158"/>
        <v>0</v>
      </c>
      <c r="RO329" s="17">
        <f t="shared" si="1159"/>
        <v>0</v>
      </c>
      <c r="RP329" s="17">
        <f t="shared" si="1160"/>
        <v>0</v>
      </c>
      <c r="RQ329" s="17">
        <f t="shared" si="1161"/>
        <v>0</v>
      </c>
      <c r="RR329" s="36">
        <f t="shared" si="1162"/>
        <v>1718850.5264078025</v>
      </c>
      <c r="RS329" s="36">
        <f t="shared" si="1163"/>
        <v>39.910154323576727</v>
      </c>
      <c r="RT329" s="10">
        <f t="shared" si="1164"/>
        <v>0</v>
      </c>
      <c r="RU329" s="17">
        <f t="shared" si="1165"/>
        <v>0</v>
      </c>
      <c r="RV329" s="37">
        <f t="shared" si="1166"/>
        <v>2.8386501450039545</v>
      </c>
      <c r="RW329" s="36">
        <f t="shared" si="1167"/>
        <v>0.35228011516671309</v>
      </c>
      <c r="RX329" s="85">
        <v>2.58873</v>
      </c>
      <c r="RY329" s="93">
        <v>280</v>
      </c>
      <c r="RZ329" s="43" t="b">
        <v>0</v>
      </c>
      <c r="SA329" s="18" t="b">
        <v>0</v>
      </c>
      <c r="SB329" s="18" t="b">
        <v>0</v>
      </c>
      <c r="SC329" s="18" t="b">
        <v>0</v>
      </c>
      <c r="SD329" s="18" t="b">
        <v>0</v>
      </c>
      <c r="SE329" s="32" t="b">
        <v>0</v>
      </c>
      <c r="SF329" s="43" t="b">
        <v>0</v>
      </c>
      <c r="SG329" s="18" t="b">
        <v>0</v>
      </c>
      <c r="SH329" s="18"/>
      <c r="SI329" s="18"/>
      <c r="SJ329" s="18"/>
      <c r="SK329" s="18"/>
      <c r="SL329" s="18"/>
      <c r="SM329" s="18"/>
      <c r="SN329" s="18"/>
      <c r="SO329" s="18"/>
      <c r="SP329" s="18"/>
      <c r="SQ329" s="17">
        <f t="shared" si="1272"/>
        <v>0</v>
      </c>
      <c r="SR329" s="17">
        <f t="shared" si="1273"/>
        <v>0</v>
      </c>
      <c r="SS329" s="17">
        <f t="shared" si="1274"/>
        <v>0</v>
      </c>
      <c r="ST329" s="17">
        <f t="shared" si="1275"/>
        <v>0</v>
      </c>
      <c r="SU329" s="17">
        <f t="shared" si="1276"/>
        <v>0</v>
      </c>
      <c r="SV329" s="17">
        <f t="shared" si="1127"/>
        <v>0</v>
      </c>
      <c r="SW329" s="17">
        <f t="shared" si="1277"/>
        <v>0</v>
      </c>
      <c r="SX329" s="17">
        <f t="shared" si="1278"/>
        <v>0</v>
      </c>
      <c r="SY329" s="17">
        <f t="shared" si="1279"/>
        <v>0</v>
      </c>
      <c r="SZ329" s="17">
        <f t="shared" si="1280"/>
        <v>0</v>
      </c>
      <c r="TA329" s="17">
        <f t="shared" si="1281"/>
        <v>0</v>
      </c>
      <c r="TB329" s="24">
        <f t="shared" si="1137"/>
        <v>620</v>
      </c>
      <c r="TC329" s="69">
        <f t="shared" si="1282"/>
        <v>1</v>
      </c>
      <c r="TD329" s="17">
        <f t="shared" si="1304"/>
        <v>2.6014568158168575E-6</v>
      </c>
      <c r="TE329" s="95"/>
      <c r="TF329" s="71"/>
      <c r="TG329" s="71"/>
      <c r="TH329" s="71"/>
      <c r="TI329" s="71"/>
      <c r="TJ329" s="71"/>
      <c r="TK329" s="71">
        <v>13</v>
      </c>
      <c r="TL329" s="71"/>
      <c r="TM329" s="71">
        <v>1</v>
      </c>
      <c r="TN329" s="71"/>
      <c r="TO329" s="71"/>
      <c r="TP329" s="71"/>
      <c r="TQ329" s="71">
        <v>6</v>
      </c>
      <c r="TR329" s="72"/>
      <c r="TS329" s="72"/>
      <c r="TT329" s="72"/>
      <c r="TU329" s="72"/>
      <c r="TV329" s="72"/>
      <c r="TW329" s="72"/>
      <c r="TX329" s="72"/>
      <c r="TY329" s="72">
        <v>1</v>
      </c>
      <c r="TZ329" s="72">
        <v>13</v>
      </c>
      <c r="UA329" s="72"/>
      <c r="UB329" s="72"/>
      <c r="UC329" s="72"/>
      <c r="UD329" s="72"/>
      <c r="UE329" s="72"/>
      <c r="UF329" s="72"/>
      <c r="UG329" s="72">
        <v>1</v>
      </c>
      <c r="UH329" s="72"/>
      <c r="UI329" s="72">
        <v>6</v>
      </c>
      <c r="UJ329" s="73"/>
      <c r="UK329" s="73"/>
      <c r="UL329" s="73"/>
      <c r="UM329" s="73"/>
      <c r="UN329" s="73">
        <v>1</v>
      </c>
      <c r="UO329" s="73"/>
      <c r="UP329" s="73">
        <v>1</v>
      </c>
      <c r="UQ329" s="73"/>
      <c r="UR329" s="73">
        <v>7</v>
      </c>
      <c r="US329" s="73"/>
      <c r="UT329" s="73"/>
      <c r="UU329" s="73"/>
      <c r="UV329" s="73"/>
      <c r="UW329" s="73"/>
      <c r="UX329" s="73"/>
      <c r="UY329" s="73"/>
      <c r="UZ329" s="73"/>
      <c r="VA329" s="73">
        <v>5</v>
      </c>
      <c r="VB329" s="73"/>
      <c r="VC329" s="73"/>
      <c r="VD329" s="73"/>
      <c r="VE329" s="73"/>
      <c r="VF329" s="73">
        <v>1</v>
      </c>
      <c r="VG329" s="73"/>
      <c r="VH329" s="73">
        <v>2</v>
      </c>
      <c r="VI329" s="73"/>
      <c r="VJ329" s="73">
        <v>10</v>
      </c>
      <c r="VK329" s="73"/>
      <c r="VL329" s="73"/>
      <c r="VM329" s="73"/>
      <c r="VN329" s="73">
        <v>1</v>
      </c>
      <c r="VO329" s="73"/>
      <c r="VP329" s="73"/>
      <c r="VQ329" s="73"/>
      <c r="VR329" s="73">
        <v>3</v>
      </c>
      <c r="VS329" s="73"/>
      <c r="VT329" s="73"/>
      <c r="VU329" s="73"/>
      <c r="VV329" s="73"/>
      <c r="VW329" s="73">
        <v>2</v>
      </c>
      <c r="VX329" s="73"/>
      <c r="VY329" s="73">
        <v>1</v>
      </c>
      <c r="VZ329" s="73"/>
      <c r="WA329" s="73">
        <v>37</v>
      </c>
      <c r="WB329" s="73"/>
      <c r="WC329" s="73"/>
      <c r="WD329" s="73"/>
      <c r="WE329" s="73"/>
      <c r="WF329" s="73">
        <v>1</v>
      </c>
      <c r="WG329" s="73"/>
      <c r="WH329" s="73"/>
      <c r="WI329" s="73"/>
      <c r="WJ329" s="73"/>
      <c r="WK329" s="73"/>
      <c r="WL329" s="73"/>
      <c r="WM329" s="73"/>
      <c r="WN329" s="73">
        <v>3</v>
      </c>
      <c r="WO329" s="22">
        <f t="shared" si="1283"/>
        <v>0</v>
      </c>
      <c r="WP329" s="22">
        <f t="shared" si="1284"/>
        <v>0</v>
      </c>
      <c r="WQ329" s="22">
        <f t="shared" si="1285"/>
        <v>0</v>
      </c>
      <c r="WR329" s="22">
        <f t="shared" si="1286"/>
        <v>0</v>
      </c>
      <c r="WS329" s="22">
        <f t="shared" si="1287"/>
        <v>4</v>
      </c>
      <c r="WT329" s="22">
        <f t="shared" si="1288"/>
        <v>0</v>
      </c>
      <c r="WU329" s="22">
        <f t="shared" si="1289"/>
        <v>4</v>
      </c>
      <c r="WV329" s="22">
        <f t="shared" si="1290"/>
        <v>1</v>
      </c>
      <c r="WW329" s="22">
        <f t="shared" si="1291"/>
        <v>80</v>
      </c>
      <c r="WX329" s="22">
        <f t="shared" si="1292"/>
        <v>0</v>
      </c>
      <c r="WY329" s="22">
        <f t="shared" si="1293"/>
        <v>1</v>
      </c>
      <c r="WZ329" s="22">
        <f t="shared" si="1294"/>
        <v>0</v>
      </c>
      <c r="XA329" s="22">
        <f t="shared" si="1295"/>
        <v>0</v>
      </c>
      <c r="XB329" s="22">
        <f t="shared" si="1296"/>
        <v>2</v>
      </c>
      <c r="XC329" s="22">
        <f t="shared" si="1297"/>
        <v>0</v>
      </c>
      <c r="XD329" s="22">
        <f t="shared" si="1298"/>
        <v>0</v>
      </c>
      <c r="XE329" s="22">
        <f t="shared" si="1299"/>
        <v>1</v>
      </c>
      <c r="XF329" s="22">
        <f t="shared" si="1300"/>
        <v>0</v>
      </c>
      <c r="XG329" s="93">
        <f t="shared" si="1301"/>
        <v>23</v>
      </c>
    </row>
    <row r="330" spans="1:631" ht="17.100000000000001" customHeight="1" x14ac:dyDescent="0.2">
      <c r="A330" s="101"/>
      <c r="B330" s="27" t="s">
        <v>560</v>
      </c>
      <c r="C330" s="535" t="s">
        <v>561</v>
      </c>
      <c r="D330" s="25" t="s">
        <v>667</v>
      </c>
      <c r="E330" s="535" t="s">
        <v>668</v>
      </c>
      <c r="F330" s="25" t="s">
        <v>669</v>
      </c>
      <c r="G330" s="535" t="s">
        <v>668</v>
      </c>
      <c r="H330" s="25">
        <v>27</v>
      </c>
      <c r="I330" s="28">
        <v>6</v>
      </c>
      <c r="J330" s="17">
        <f t="shared" si="1169"/>
        <v>0.59714300664538755</v>
      </c>
      <c r="K330" s="17">
        <f t="shared" si="1170"/>
        <v>0.4034064151535765</v>
      </c>
      <c r="L330" s="17">
        <f t="shared" si="1171"/>
        <v>1</v>
      </c>
      <c r="M330" s="17">
        <f t="shared" si="1172"/>
        <v>9.8849586272035952E-2</v>
      </c>
      <c r="N330" s="17">
        <f t="shared" si="1173"/>
        <v>0.15394528600497401</v>
      </c>
      <c r="O330" s="17">
        <f t="shared" si="1174"/>
        <v>0.36654282873737637</v>
      </c>
      <c r="P330" s="17">
        <f t="shared" si="1175"/>
        <v>0.57495495018019926</v>
      </c>
      <c r="Q330" s="17">
        <f t="shared" si="1176"/>
        <v>0.30984113267747948</v>
      </c>
      <c r="R330" s="69">
        <f t="shared" si="1177"/>
        <v>0.27429200085172828</v>
      </c>
      <c r="S330" s="422">
        <f t="shared" si="1178"/>
        <v>0.41988613405808423</v>
      </c>
      <c r="T330" s="17">
        <f t="shared" si="1302"/>
        <v>0.58011386594191583</v>
      </c>
      <c r="U330" s="10">
        <f t="shared" si="1179"/>
        <v>60708.335956955547</v>
      </c>
      <c r="V330" s="32">
        <v>1</v>
      </c>
      <c r="W330" s="550">
        <f t="shared" si="1180"/>
        <v>0</v>
      </c>
      <c r="X330" s="550">
        <f t="shared" si="1181"/>
        <v>0.30877502294697312</v>
      </c>
      <c r="Y330" s="550">
        <f t="shared" si="1182"/>
        <v>0.69122497705302688</v>
      </c>
      <c r="Z330" s="551">
        <f t="shared" si="1183"/>
        <v>72336.002623622204</v>
      </c>
      <c r="AA330" s="426">
        <f t="shared" si="1184"/>
        <v>9.0254087473363331E-2</v>
      </c>
      <c r="AB330" s="59">
        <f t="shared" si="1185"/>
        <v>0.31671334875872026</v>
      </c>
      <c r="AC330" s="59">
        <f t="shared" si="1186"/>
        <v>0.71388198055618357</v>
      </c>
      <c r="AD330" s="59">
        <f t="shared" si="1187"/>
        <v>0.15394528600497401</v>
      </c>
      <c r="AE330" s="59">
        <f t="shared" si="1188"/>
        <v>0.69015886732252052</v>
      </c>
      <c r="AF330" s="59">
        <f t="shared" si="1189"/>
        <v>0.45445031657160795</v>
      </c>
      <c r="AG330" s="59">
        <f t="shared" si="1190"/>
        <v>0.57500915702998279</v>
      </c>
      <c r="AH330" s="59">
        <f t="shared" si="1191"/>
        <v>0.36654282873737637</v>
      </c>
      <c r="AI330" s="59">
        <f t="shared" si="1192"/>
        <v>0.42687457485217939</v>
      </c>
      <c r="AJ330" s="59">
        <f t="shared" si="1193"/>
        <v>0.76741143843859561</v>
      </c>
      <c r="AK330" s="59">
        <f t="shared" si="1194"/>
        <v>0.42504504981980074</v>
      </c>
      <c r="AL330" s="35">
        <f t="shared" si="1195"/>
        <v>1</v>
      </c>
      <c r="AM330" s="27">
        <v>104649</v>
      </c>
      <c r="AN330" s="25">
        <v>55274</v>
      </c>
      <c r="AO330" s="25">
        <v>49375</v>
      </c>
      <c r="AP330" s="17">
        <f t="shared" si="1196"/>
        <v>2.032561973387343E-3</v>
      </c>
      <c r="AQ330" s="63">
        <v>111.94734177215192</v>
      </c>
      <c r="AR330" s="58">
        <v>4614.5343051299997</v>
      </c>
      <c r="AS330" s="24">
        <f t="shared" si="1197"/>
        <v>22.678128079720029</v>
      </c>
      <c r="AT330" s="17">
        <f t="shared" si="1135"/>
        <v>1.9585059614760848E-2</v>
      </c>
      <c r="AU330" s="25">
        <v>97313</v>
      </c>
      <c r="AV330" s="25">
        <v>49385</v>
      </c>
      <c r="AW330" s="25">
        <v>47928</v>
      </c>
      <c r="AX330" s="25">
        <v>7336</v>
      </c>
      <c r="AY330" s="25">
        <v>5889</v>
      </c>
      <c r="AZ330" s="25">
        <v>1447</v>
      </c>
      <c r="BA330" s="25">
        <v>9445</v>
      </c>
      <c r="BB330" s="25">
        <v>5239</v>
      </c>
      <c r="BC330" s="25">
        <v>4206</v>
      </c>
      <c r="BD330" s="63">
        <v>124.56015216357585</v>
      </c>
      <c r="BE330" s="25">
        <v>95204</v>
      </c>
      <c r="BF330" s="25">
        <v>50035</v>
      </c>
      <c r="BG330" s="25">
        <v>45169</v>
      </c>
      <c r="BH330" s="63">
        <v>110.77287520201908</v>
      </c>
      <c r="BI330" s="17">
        <v>9.0254087473363331E-2</v>
      </c>
      <c r="BJ330" s="25">
        <v>41531</v>
      </c>
      <c r="BK330" s="25">
        <v>60176</v>
      </c>
      <c r="BL330" s="25">
        <v>2942</v>
      </c>
      <c r="BM330" s="17">
        <v>0.73904879021536818</v>
      </c>
      <c r="BN330" s="10">
        <f t="shared" si="1198"/>
        <v>27308.283152751934</v>
      </c>
      <c r="BO330" s="29">
        <v>0.69015886732252052</v>
      </c>
      <c r="BP330" s="30">
        <f t="shared" si="1199"/>
        <v>0.30984113267747948</v>
      </c>
      <c r="BQ330" s="31">
        <v>4.8889922892847641</v>
      </c>
      <c r="BR330" s="25">
        <v>63118</v>
      </c>
      <c r="BS330" s="25">
        <v>16268</v>
      </c>
      <c r="BT330" s="25">
        <v>42038</v>
      </c>
      <c r="BU330" s="25">
        <v>3530</v>
      </c>
      <c r="BV330" s="18">
        <v>1108</v>
      </c>
      <c r="BW330" s="18">
        <v>174</v>
      </c>
      <c r="BX330" s="25">
        <v>19111</v>
      </c>
      <c r="BY330" s="25">
        <v>16800</v>
      </c>
      <c r="BZ330" s="25">
        <v>2311</v>
      </c>
      <c r="CA330" s="59">
        <v>0.12092512165768406</v>
      </c>
      <c r="CB330" s="25">
        <v>97313</v>
      </c>
      <c r="CC330" s="25">
        <v>7336</v>
      </c>
      <c r="CD330" s="17">
        <f t="shared" si="1200"/>
        <v>7.5385611377719319E-2</v>
      </c>
      <c r="CE330" s="18">
        <v>493</v>
      </c>
      <c r="CF330" s="25">
        <v>1644</v>
      </c>
      <c r="CG330" s="25">
        <v>2815</v>
      </c>
      <c r="CH330" s="25">
        <v>3577</v>
      </c>
      <c r="CI330" s="25">
        <v>3264</v>
      </c>
      <c r="CJ330" s="25">
        <v>2788</v>
      </c>
      <c r="CK330" s="25">
        <v>1911</v>
      </c>
      <c r="CL330" s="25">
        <v>1270</v>
      </c>
      <c r="CM330" s="25">
        <v>1349</v>
      </c>
      <c r="CN330" s="26">
        <v>5.0919889069122499</v>
      </c>
      <c r="CO330" s="27">
        <v>19111</v>
      </c>
      <c r="CP330" s="34">
        <f t="shared" si="1201"/>
        <v>5.475851603788394</v>
      </c>
      <c r="CQ330" s="25">
        <v>1184</v>
      </c>
      <c r="CR330" s="25">
        <v>3044</v>
      </c>
      <c r="CS330" s="25">
        <v>1190</v>
      </c>
      <c r="CT330" s="25">
        <v>2440</v>
      </c>
      <c r="CU330" s="25">
        <v>10174</v>
      </c>
      <c r="CV330" s="18">
        <v>833</v>
      </c>
      <c r="CW330" s="18">
        <v>72</v>
      </c>
      <c r="CX330" s="18">
        <v>174</v>
      </c>
      <c r="CY330" s="25">
        <v>19111</v>
      </c>
      <c r="CZ330" s="25">
        <v>16836</v>
      </c>
      <c r="DA330" s="18">
        <v>501</v>
      </c>
      <c r="DB330" s="18">
        <v>417</v>
      </c>
      <c r="DC330" s="18">
        <v>1013</v>
      </c>
      <c r="DD330" s="18">
        <v>243</v>
      </c>
      <c r="DE330" s="18">
        <v>101</v>
      </c>
      <c r="DF330" s="25">
        <v>19111</v>
      </c>
      <c r="DG330" s="25">
        <v>8612</v>
      </c>
      <c r="DH330" s="18">
        <v>48</v>
      </c>
      <c r="DI330" s="18">
        <v>25</v>
      </c>
      <c r="DJ330" s="25">
        <v>8939</v>
      </c>
      <c r="DK330" s="25">
        <v>1453</v>
      </c>
      <c r="DL330" s="18">
        <v>34</v>
      </c>
      <c r="DM330" s="25">
        <f t="shared" si="1202"/>
        <v>44096.623933860086</v>
      </c>
      <c r="DN330" s="17">
        <f t="shared" si="1203"/>
        <v>0.46774109151797394</v>
      </c>
      <c r="DO330" s="17">
        <f t="shared" si="1204"/>
        <v>7.6029511799487207E-2</v>
      </c>
      <c r="DP330" s="23">
        <f t="shared" si="1205"/>
        <v>0.45445031657160795</v>
      </c>
      <c r="DQ330" s="23">
        <f t="shared" si="1206"/>
        <v>0.54554968342839205</v>
      </c>
      <c r="DR330" s="25">
        <v>19111</v>
      </c>
      <c r="DS330" s="18">
        <v>88</v>
      </c>
      <c r="DT330" s="25">
        <v>11893</v>
      </c>
      <c r="DU330" s="18">
        <v>128</v>
      </c>
      <c r="DV330" s="25">
        <v>2009</v>
      </c>
      <c r="DW330" s="18">
        <v>53</v>
      </c>
      <c r="DX330" s="25">
        <v>4883</v>
      </c>
      <c r="DY330" s="18">
        <v>57</v>
      </c>
      <c r="DZ330" s="17">
        <f t="shared" si="1207"/>
        <v>0.73873685312123905</v>
      </c>
      <c r="EA330" s="17">
        <f t="shared" si="1208"/>
        <v>0.26126314687876095</v>
      </c>
      <c r="EB330" s="25">
        <v>19111</v>
      </c>
      <c r="EC330" s="25">
        <v>6099</v>
      </c>
      <c r="ED330" s="25">
        <v>4890</v>
      </c>
      <c r="EE330" s="25">
        <v>1631</v>
      </c>
      <c r="EF330" s="17">
        <f t="shared" si="1128"/>
        <v>8.5343519439066512E-2</v>
      </c>
      <c r="EG330" s="25">
        <v>6365</v>
      </c>
      <c r="EH330" s="18">
        <v>126</v>
      </c>
      <c r="EI330" s="17">
        <f t="shared" si="1209"/>
        <v>0.57500915702998279</v>
      </c>
      <c r="EJ330" s="17">
        <f t="shared" si="1210"/>
        <v>0.33305426194338339</v>
      </c>
      <c r="EK330" s="69">
        <f t="shared" si="1211"/>
        <v>0.4034064151535765</v>
      </c>
      <c r="EL330" s="27">
        <v>57481</v>
      </c>
      <c r="EM330" s="25">
        <v>18205</v>
      </c>
      <c r="EN330" s="25">
        <v>39276</v>
      </c>
      <c r="EO330" s="59">
        <v>0.31671334875872026</v>
      </c>
      <c r="EP330" s="25">
        <v>29303</v>
      </c>
      <c r="EQ330" s="25">
        <v>10476</v>
      </c>
      <c r="ER330" s="25">
        <v>18827</v>
      </c>
      <c r="ES330" s="59">
        <v>0.3575060574002662</v>
      </c>
      <c r="ET330" s="25">
        <v>28178</v>
      </c>
      <c r="EU330" s="25">
        <v>7729</v>
      </c>
      <c r="EV330" s="25">
        <v>20449</v>
      </c>
      <c r="EW330" s="59">
        <v>0.27429200085172828</v>
      </c>
      <c r="EX330" s="25">
        <v>5745</v>
      </c>
      <c r="EY330" s="25">
        <v>4368</v>
      </c>
      <c r="EZ330" s="25">
        <v>1377</v>
      </c>
      <c r="FA330" s="59">
        <v>0.760313315926893</v>
      </c>
      <c r="FB330" s="25">
        <v>51736</v>
      </c>
      <c r="FC330" s="25">
        <v>13837</v>
      </c>
      <c r="FD330" s="25">
        <v>37899</v>
      </c>
      <c r="FE330" s="59">
        <v>0.26745399721663832</v>
      </c>
      <c r="FF330" s="25">
        <v>49137</v>
      </c>
      <c r="FG330" s="25">
        <v>12359</v>
      </c>
      <c r="FH330" s="25">
        <v>8974</v>
      </c>
      <c r="FI330" s="25">
        <v>27804</v>
      </c>
      <c r="FJ330" s="23">
        <f t="shared" si="1212"/>
        <v>0.56584651077599368</v>
      </c>
      <c r="FK330" s="23">
        <f t="shared" si="1213"/>
        <v>0.18263223233001608</v>
      </c>
      <c r="FL330" s="36">
        <f t="shared" si="1214"/>
        <v>0.44450438785786217</v>
      </c>
      <c r="FM330" s="25">
        <v>24673</v>
      </c>
      <c r="FN330" s="25">
        <v>6218</v>
      </c>
      <c r="FO330" s="17">
        <f t="shared" si="1215"/>
        <v>0.25201637417419853</v>
      </c>
      <c r="FP330" s="60">
        <v>4857</v>
      </c>
      <c r="FQ330" s="17">
        <f t="shared" si="1216"/>
        <v>0.19685486158959187</v>
      </c>
      <c r="FR330" s="61">
        <v>13598</v>
      </c>
      <c r="FS330" s="17">
        <f t="shared" si="1217"/>
        <v>0.5511287642362096</v>
      </c>
      <c r="FT330" s="25">
        <v>24464</v>
      </c>
      <c r="FU330" s="25">
        <v>6141</v>
      </c>
      <c r="FV330" s="25">
        <v>4117</v>
      </c>
      <c r="FW330" s="17">
        <f t="shared" si="1218"/>
        <v>0.58068999345977768</v>
      </c>
      <c r="FX330" s="17">
        <f t="shared" si="1219"/>
        <v>0.16828809679529105</v>
      </c>
      <c r="FY330" s="25">
        <v>14206</v>
      </c>
      <c r="FZ330" s="25">
        <v>44230</v>
      </c>
      <c r="GA330" s="25">
        <v>31575</v>
      </c>
      <c r="GB330" s="25">
        <v>5846</v>
      </c>
      <c r="GC330" s="25">
        <v>3690</v>
      </c>
      <c r="GD330" s="18">
        <v>1530</v>
      </c>
      <c r="GE330" s="18">
        <v>39</v>
      </c>
      <c r="GF330" s="18">
        <v>1005</v>
      </c>
      <c r="GG330" s="18">
        <v>64</v>
      </c>
      <c r="GH330" s="18">
        <v>24</v>
      </c>
      <c r="GI330" s="18">
        <v>457</v>
      </c>
      <c r="GJ330" s="10">
        <f t="shared" si="1220"/>
        <v>31575</v>
      </c>
      <c r="GK330" s="10">
        <f t="shared" si="1129"/>
        <v>12655</v>
      </c>
      <c r="GL330" s="10">
        <f t="shared" si="1130"/>
        <v>6809</v>
      </c>
      <c r="GM330" s="10">
        <f t="shared" si="1221"/>
        <v>37421</v>
      </c>
      <c r="GN330" s="10">
        <f t="shared" si="1131"/>
        <v>3119</v>
      </c>
      <c r="GO330" s="17">
        <f t="shared" si="1222"/>
        <v>0.71388198055618357</v>
      </c>
      <c r="GP330" s="17">
        <f t="shared" si="1132"/>
        <v>0.28611801944381643</v>
      </c>
      <c r="GQ330" s="17">
        <f t="shared" si="1133"/>
        <v>0.15394528600497401</v>
      </c>
      <c r="GR330" s="17">
        <f t="shared" si="1134"/>
        <v>7.0517748134750174E-2</v>
      </c>
      <c r="GS330" s="17">
        <f t="shared" si="1223"/>
        <v>0.22003165272439523</v>
      </c>
      <c r="GT330" s="25">
        <v>23939</v>
      </c>
      <c r="GU330" s="25">
        <v>15581</v>
      </c>
      <c r="GV330" s="25">
        <v>3798</v>
      </c>
      <c r="GW330" s="25">
        <v>2607</v>
      </c>
      <c r="GX330" s="18">
        <v>956</v>
      </c>
      <c r="GY330" s="18">
        <v>28</v>
      </c>
      <c r="GZ330" s="18">
        <v>589</v>
      </c>
      <c r="HA330" s="18">
        <v>44</v>
      </c>
      <c r="HB330" s="18">
        <v>17</v>
      </c>
      <c r="HC330" s="18">
        <v>319</v>
      </c>
      <c r="HD330" s="23">
        <f t="shared" si="1224"/>
        <v>0.6508626091315427</v>
      </c>
      <c r="HE330" s="23">
        <f t="shared" si="1225"/>
        <v>0.34913739086845735</v>
      </c>
      <c r="HF330" s="23">
        <f t="shared" si="1226"/>
        <v>0.19048414720748569</v>
      </c>
      <c r="HG330" s="23">
        <f t="shared" si="1227"/>
        <v>8.1582355152679725E-2</v>
      </c>
      <c r="HH330" s="25">
        <v>20291</v>
      </c>
      <c r="HI330" s="25">
        <v>15994</v>
      </c>
      <c r="HJ330" s="25">
        <v>2048</v>
      </c>
      <c r="HK330" s="25">
        <v>1083</v>
      </c>
      <c r="HL330" s="18">
        <v>574</v>
      </c>
      <c r="HM330" s="18">
        <v>11</v>
      </c>
      <c r="HN330" s="18">
        <v>416</v>
      </c>
      <c r="HO330" s="18">
        <v>20</v>
      </c>
      <c r="HP330" s="18">
        <v>7</v>
      </c>
      <c r="HQ330" s="18">
        <v>138</v>
      </c>
      <c r="HR330" s="23">
        <f t="shared" si="1228"/>
        <v>0.78823123552313834</v>
      </c>
      <c r="HS330" s="23">
        <f t="shared" si="1229"/>
        <v>0.21176876447686166</v>
      </c>
      <c r="HT330" s="80">
        <f t="shared" si="1230"/>
        <v>0.11083731703711004</v>
      </c>
      <c r="HU330" s="27">
        <v>75472</v>
      </c>
      <c r="HV330" s="18">
        <v>3138</v>
      </c>
      <c r="HW330" s="25">
        <v>13781</v>
      </c>
      <c r="HX330" s="18">
        <v>561</v>
      </c>
      <c r="HY330" s="25">
        <v>20296</v>
      </c>
      <c r="HZ330" s="25">
        <v>10437</v>
      </c>
      <c r="IA330" s="18">
        <v>632</v>
      </c>
      <c r="IB330" s="18">
        <v>693</v>
      </c>
      <c r="IC330" s="25">
        <v>9090</v>
      </c>
      <c r="ID330" s="25">
        <v>11451</v>
      </c>
      <c r="IE330" s="25">
        <v>2333</v>
      </c>
      <c r="IF330" s="18">
        <v>350</v>
      </c>
      <c r="IG330" s="18">
        <v>2710</v>
      </c>
      <c r="IH330" s="17">
        <f t="shared" si="1231"/>
        <v>0.29001483994064026</v>
      </c>
      <c r="II330" s="17">
        <f t="shared" si="1232"/>
        <v>0.13828969684121264</v>
      </c>
      <c r="IJ330" s="30">
        <f t="shared" si="1233"/>
        <v>7.2311967040337253</v>
      </c>
      <c r="IK330" s="17">
        <f t="shared" si="1303"/>
        <v>9.8849586272035952E-2</v>
      </c>
      <c r="IL330" s="25">
        <v>40518</v>
      </c>
      <c r="IM330" s="25">
        <v>2724</v>
      </c>
      <c r="IN330" s="25">
        <v>9110</v>
      </c>
      <c r="IO330" s="25">
        <v>421</v>
      </c>
      <c r="IP330" s="25">
        <v>14107</v>
      </c>
      <c r="IQ330" s="25">
        <v>4733</v>
      </c>
      <c r="IR330" s="25">
        <v>388</v>
      </c>
      <c r="IS330" s="18">
        <v>442</v>
      </c>
      <c r="IT330" s="25">
        <v>4746</v>
      </c>
      <c r="IU330" s="25">
        <v>1144</v>
      </c>
      <c r="IV330" s="25">
        <v>860</v>
      </c>
      <c r="IW330" s="18">
        <v>185</v>
      </c>
      <c r="IX330" s="25">
        <v>1658</v>
      </c>
      <c r="IY330" s="17">
        <f t="shared" si="1234"/>
        <v>0.77701268571992699</v>
      </c>
      <c r="IZ330" s="25">
        <v>34954</v>
      </c>
      <c r="JA330" s="18">
        <v>414</v>
      </c>
      <c r="JB330" s="25">
        <v>4671</v>
      </c>
      <c r="JC330" s="18">
        <v>140</v>
      </c>
      <c r="JD330" s="25">
        <v>6189</v>
      </c>
      <c r="JE330" s="25">
        <v>5704</v>
      </c>
      <c r="JF330" s="18">
        <v>244</v>
      </c>
      <c r="JG330" s="18">
        <v>251</v>
      </c>
      <c r="JH330" s="25">
        <v>4344</v>
      </c>
      <c r="JI330" s="25">
        <v>10307</v>
      </c>
      <c r="JJ330" s="25">
        <v>1473</v>
      </c>
      <c r="JK330" s="18">
        <v>165</v>
      </c>
      <c r="JL330" s="18">
        <v>1052</v>
      </c>
      <c r="JM330" s="80">
        <f t="shared" si="1235"/>
        <v>0.49670996166390113</v>
      </c>
      <c r="JN330" s="27">
        <v>75472</v>
      </c>
      <c r="JO330" s="25">
        <v>42487</v>
      </c>
      <c r="JP330" s="18">
        <v>62</v>
      </c>
      <c r="JQ330" s="18">
        <v>41</v>
      </c>
      <c r="JR330" s="18">
        <v>92</v>
      </c>
      <c r="JS330" s="18">
        <v>109</v>
      </c>
      <c r="JT330" s="18">
        <v>578</v>
      </c>
      <c r="JU330" s="18">
        <v>13</v>
      </c>
      <c r="JV330" s="18">
        <v>11</v>
      </c>
      <c r="JW330" s="25">
        <v>32079</v>
      </c>
      <c r="JX330" s="17">
        <f t="shared" si="1236"/>
        <v>0.42504504981980074</v>
      </c>
      <c r="JY330" s="17">
        <f t="shared" si="1237"/>
        <v>0.57495495018019926</v>
      </c>
      <c r="JZ330" s="25">
        <v>7844</v>
      </c>
      <c r="KA330" s="25">
        <v>6860</v>
      </c>
      <c r="KB330" s="18">
        <v>1</v>
      </c>
      <c r="KC330" s="18">
        <v>16</v>
      </c>
      <c r="KD330" s="18">
        <v>29</v>
      </c>
      <c r="KE330" s="18">
        <v>40</v>
      </c>
      <c r="KF330" s="18">
        <v>22</v>
      </c>
      <c r="KG330" s="18">
        <v>10</v>
      </c>
      <c r="KH330" s="18">
        <v>0</v>
      </c>
      <c r="KI330" s="25">
        <v>866</v>
      </c>
      <c r="KJ330" s="17">
        <f t="shared" si="1238"/>
        <v>0.11040285568587456</v>
      </c>
      <c r="KK330" s="25">
        <v>67628</v>
      </c>
      <c r="KL330" s="25">
        <v>35627</v>
      </c>
      <c r="KM330" s="18">
        <v>61</v>
      </c>
      <c r="KN330" s="18">
        <v>25</v>
      </c>
      <c r="KO330" s="18">
        <v>63</v>
      </c>
      <c r="KP330" s="18">
        <v>69</v>
      </c>
      <c r="KQ330" s="18">
        <v>556</v>
      </c>
      <c r="KR330" s="18">
        <v>3</v>
      </c>
      <c r="KS330" s="18">
        <v>11</v>
      </c>
      <c r="KT330" s="25">
        <v>31213</v>
      </c>
      <c r="KU330" s="69">
        <f t="shared" si="1136"/>
        <v>0.46153959898266989</v>
      </c>
      <c r="KV330" s="27">
        <v>104649</v>
      </c>
      <c r="KW330" s="25">
        <v>99811</v>
      </c>
      <c r="KX330" s="25">
        <v>4838</v>
      </c>
      <c r="KY330" s="59">
        <v>4.6230733212930843E-2</v>
      </c>
      <c r="KZ330" s="18">
        <v>2320</v>
      </c>
      <c r="LA330" s="18">
        <v>1812</v>
      </c>
      <c r="LB330" s="18">
        <v>1839</v>
      </c>
      <c r="LC330" s="18">
        <v>1991</v>
      </c>
      <c r="LD330" s="25">
        <v>55274</v>
      </c>
      <c r="LE330" s="25">
        <v>52692</v>
      </c>
      <c r="LF330" s="25">
        <v>2582</v>
      </c>
      <c r="LG330" s="59">
        <v>4.6712740167167206E-2</v>
      </c>
      <c r="LH330" s="25">
        <v>49375</v>
      </c>
      <c r="LI330" s="25">
        <v>47119</v>
      </c>
      <c r="LJ330" s="25">
        <v>2256</v>
      </c>
      <c r="LK330" s="35">
        <v>4.5691139240506329E-2</v>
      </c>
      <c r="LL330" s="27">
        <v>19111</v>
      </c>
      <c r="LM330" s="18">
        <v>373</v>
      </c>
      <c r="LN330" s="25">
        <v>7785</v>
      </c>
      <c r="LO330" s="25">
        <v>4870</v>
      </c>
      <c r="LP330" s="18">
        <v>293</v>
      </c>
      <c r="LQ330" s="18">
        <v>137</v>
      </c>
      <c r="LR330" s="25">
        <v>5653</v>
      </c>
      <c r="LS330" s="23">
        <f t="shared" si="1239"/>
        <v>0.29579823138506617</v>
      </c>
      <c r="LT330" s="23">
        <f t="shared" si="1240"/>
        <v>0.70420176861493378</v>
      </c>
      <c r="LU330" s="17">
        <f t="shared" si="1241"/>
        <v>0.42687457485217939</v>
      </c>
      <c r="LV330" s="25">
        <v>19111</v>
      </c>
      <c r="LW330" s="25">
        <v>8803</v>
      </c>
      <c r="LX330" s="18">
        <v>273</v>
      </c>
      <c r="LY330" s="25">
        <v>4293</v>
      </c>
      <c r="LZ330" s="25">
        <v>1757</v>
      </c>
      <c r="MA330" s="18">
        <v>99</v>
      </c>
      <c r="MB330" s="18">
        <v>1059</v>
      </c>
      <c r="MC330" s="18">
        <v>1370</v>
      </c>
      <c r="MD330" s="25">
        <v>1297</v>
      </c>
      <c r="ME330" s="18">
        <v>2</v>
      </c>
      <c r="MF330" s="18">
        <v>158</v>
      </c>
      <c r="MG330" s="17">
        <f t="shared" si="1242"/>
        <v>0.13227983883627231</v>
      </c>
      <c r="MH330" s="17">
        <f t="shared" si="1243"/>
        <v>0.76741143843859561</v>
      </c>
      <c r="MI330" s="25">
        <v>19111</v>
      </c>
      <c r="MJ330" s="25">
        <v>9547</v>
      </c>
      <c r="MK330" s="18">
        <v>250</v>
      </c>
      <c r="ML330" s="25">
        <v>4680</v>
      </c>
      <c r="MM330" s="25">
        <v>1678</v>
      </c>
      <c r="MN330" s="18">
        <v>94</v>
      </c>
      <c r="MO330" s="18">
        <v>1214</v>
      </c>
      <c r="MP330" s="18">
        <v>1482</v>
      </c>
      <c r="MQ330" s="18">
        <v>35</v>
      </c>
      <c r="MR330" s="18">
        <v>4</v>
      </c>
      <c r="MS330" s="18">
        <v>127</v>
      </c>
      <c r="MT330" s="17">
        <f t="shared" si="1244"/>
        <v>0.83690021453613106</v>
      </c>
      <c r="MU330" s="69">
        <f t="shared" si="1245"/>
        <v>0.59714300664538755</v>
      </c>
      <c r="MV330" s="27">
        <v>19111</v>
      </c>
      <c r="MW330" s="25">
        <v>7005</v>
      </c>
      <c r="MX330" s="25">
        <v>1855</v>
      </c>
      <c r="MY330" s="25">
        <v>3945</v>
      </c>
      <c r="MZ330" s="18">
        <v>132</v>
      </c>
      <c r="NA330" s="18">
        <v>408</v>
      </c>
      <c r="NB330" s="25">
        <v>4053</v>
      </c>
      <c r="NC330" s="18">
        <v>372</v>
      </c>
      <c r="ND330" s="18">
        <v>1341</v>
      </c>
      <c r="NE330" s="17">
        <f t="shared" si="1246"/>
        <v>0.36654282873737637</v>
      </c>
      <c r="NF330" s="10">
        <f t="shared" si="1247"/>
        <v>35669.382292920309</v>
      </c>
      <c r="NG330" s="17">
        <f t="shared" si="1248"/>
        <v>0.40735701951755532</v>
      </c>
      <c r="NH330" s="25">
        <v>19111</v>
      </c>
      <c r="NI330" s="25">
        <v>2065</v>
      </c>
      <c r="NJ330" s="18">
        <v>34</v>
      </c>
      <c r="NK330" s="18">
        <v>39</v>
      </c>
      <c r="NL330" s="18">
        <v>72</v>
      </c>
      <c r="NM330" s="25">
        <v>16594</v>
      </c>
      <c r="NN330" s="18">
        <v>256</v>
      </c>
      <c r="NO330" s="18">
        <v>8</v>
      </c>
      <c r="NP330" s="18">
        <v>1</v>
      </c>
      <c r="NQ330" s="32">
        <v>42</v>
      </c>
      <c r="NR330" s="27">
        <v>19111</v>
      </c>
      <c r="NS330" s="37">
        <f t="shared" si="1249"/>
        <v>0.78902202919784414</v>
      </c>
      <c r="NT330" s="37">
        <f t="shared" si="1250"/>
        <v>0.21290703932445196</v>
      </c>
      <c r="NU330" s="37">
        <f t="shared" si="1251"/>
        <v>1.2673917368525764</v>
      </c>
      <c r="NV330" s="17">
        <f t="shared" si="1252"/>
        <v>0.25735811799353336</v>
      </c>
      <c r="NW330" s="10">
        <f t="shared" si="1253"/>
        <v>10970</v>
      </c>
      <c r="NX330" s="17">
        <f t="shared" si="1254"/>
        <v>0.5740149652032861</v>
      </c>
      <c r="NY330" s="19">
        <f t="shared" si="1255"/>
        <v>0.19769684081529673</v>
      </c>
      <c r="NZ330" s="25">
        <v>2279</v>
      </c>
      <c r="OA330" s="25">
        <v>8141</v>
      </c>
      <c r="OB330" s="18">
        <v>594</v>
      </c>
      <c r="OC330" s="25">
        <v>3320</v>
      </c>
      <c r="OD330" s="18">
        <v>377</v>
      </c>
      <c r="OE330" s="18">
        <v>368</v>
      </c>
      <c r="OF330" s="17">
        <f t="shared" si="1256"/>
        <v>0.17372194024383864</v>
      </c>
      <c r="OG330" s="17">
        <f t="shared" si="1257"/>
        <v>0.11925069331798441</v>
      </c>
      <c r="OH330" s="17">
        <f t="shared" si="1258"/>
        <v>0.42598503479671396</v>
      </c>
      <c r="OI330" s="69">
        <f t="shared" si="1259"/>
        <v>1.9726858877086494E-2</v>
      </c>
      <c r="OJ330" s="27">
        <v>19111</v>
      </c>
      <c r="OK330" s="18">
        <v>1051</v>
      </c>
      <c r="OL330" s="25">
        <v>11080</v>
      </c>
      <c r="OM330" s="25">
        <v>2693</v>
      </c>
      <c r="ON330" s="18">
        <v>433</v>
      </c>
      <c r="OO330" s="18">
        <v>12</v>
      </c>
      <c r="OP330" s="18">
        <v>43</v>
      </c>
      <c r="OQ330" s="25">
        <v>3015</v>
      </c>
      <c r="OR330" s="69">
        <f t="shared" si="1260"/>
        <v>0.6596724399560463</v>
      </c>
      <c r="OS330" s="22">
        <v>44216</v>
      </c>
      <c r="OT330" s="22">
        <v>44216</v>
      </c>
      <c r="OU330" s="38">
        <f t="shared" si="1138"/>
        <v>0.89280161534578495</v>
      </c>
      <c r="OV330" s="39">
        <v>0.7298496019540438</v>
      </c>
      <c r="OW330" s="22">
        <v>3227103</v>
      </c>
      <c r="OX330" s="36">
        <f t="shared" si="1139"/>
        <v>132046600.55399999</v>
      </c>
      <c r="OY330" s="36">
        <f t="shared" si="1140"/>
        <v>2995827.7251467998</v>
      </c>
      <c r="OZ330" s="22">
        <v>4398</v>
      </c>
      <c r="PA330" s="22">
        <v>4398</v>
      </c>
      <c r="PB330" s="38">
        <f t="shared" si="1141"/>
        <v>8.8803634528016151E-2</v>
      </c>
      <c r="PC330" s="39">
        <v>0.54051614370168255</v>
      </c>
      <c r="PD330" s="22">
        <v>237719</v>
      </c>
      <c r="PE330" s="40">
        <f t="shared" si="1261"/>
        <v>9726986.0419999994</v>
      </c>
      <c r="PF330" s="36">
        <f t="shared" si="1262"/>
        <v>1350875.9434248598</v>
      </c>
      <c r="PG330" s="22">
        <v>330</v>
      </c>
      <c r="PH330" s="22">
        <v>330</v>
      </c>
      <c r="PI330" s="38">
        <f t="shared" si="1142"/>
        <v>6.6633013629480058E-3</v>
      </c>
      <c r="PJ330" s="39">
        <v>0.08</v>
      </c>
      <c r="PK330" s="22">
        <v>2640</v>
      </c>
      <c r="PL330" s="41">
        <f t="shared" si="1263"/>
        <v>108023.52</v>
      </c>
      <c r="PM330" s="36">
        <f t="shared" si="1264"/>
        <v>26976.386556322213</v>
      </c>
      <c r="PN330" s="22">
        <v>503</v>
      </c>
      <c r="PO330" s="22">
        <v>503</v>
      </c>
      <c r="PP330" s="38">
        <f t="shared" si="1143"/>
        <v>1.0156486622917718E-2</v>
      </c>
      <c r="PQ330" s="39">
        <v>0.45401590457256463</v>
      </c>
      <c r="PR330" s="22">
        <v>22837</v>
      </c>
      <c r="PS330" s="41">
        <f t="shared" si="1265"/>
        <v>934444.36600000004</v>
      </c>
      <c r="PT330" s="36">
        <f t="shared" si="1266"/>
        <v>65952.530300884246</v>
      </c>
      <c r="PU330" s="22"/>
      <c r="PV330" s="22"/>
      <c r="PW330" s="38">
        <f t="shared" si="1144"/>
        <v>0</v>
      </c>
      <c r="PX330" s="39">
        <v>0</v>
      </c>
      <c r="PY330" s="22"/>
      <c r="PZ330" s="36">
        <f t="shared" si="1267"/>
        <v>0</v>
      </c>
      <c r="QA330" s="22"/>
      <c r="QB330" s="22"/>
      <c r="QC330" s="39">
        <v>0</v>
      </c>
      <c r="QD330" s="22"/>
      <c r="QE330" s="22">
        <f t="shared" si="1268"/>
        <v>0</v>
      </c>
      <c r="QF330" s="22"/>
      <c r="QG330" s="22"/>
      <c r="QH330" s="22"/>
      <c r="QI330" s="38">
        <f t="shared" si="1145"/>
        <v>0</v>
      </c>
      <c r="QJ330" s="39">
        <v>0</v>
      </c>
      <c r="QK330" s="22"/>
      <c r="QL330" s="42">
        <f t="shared" si="1269"/>
        <v>0</v>
      </c>
      <c r="QM330" s="22">
        <f t="shared" si="1146"/>
        <v>78</v>
      </c>
      <c r="QN330" s="22"/>
      <c r="QO330" s="22"/>
      <c r="QP330" s="38">
        <f t="shared" si="1147"/>
        <v>0</v>
      </c>
      <c r="QQ330" s="39">
        <v>0</v>
      </c>
      <c r="QR330" s="22"/>
      <c r="QS330" s="36">
        <f t="shared" si="1168"/>
        <v>0</v>
      </c>
      <c r="QT330" s="22">
        <v>78</v>
      </c>
      <c r="QU330" s="22">
        <v>78</v>
      </c>
      <c r="QV330" s="38">
        <f t="shared" si="1148"/>
        <v>1.5749621403331651E-3</v>
      </c>
      <c r="QW330" s="39">
        <v>8.5000000000000006E-2</v>
      </c>
      <c r="QX330" s="22">
        <v>663</v>
      </c>
      <c r="QY330" s="36">
        <f t="shared" si="1270"/>
        <v>18339.572246615811</v>
      </c>
      <c r="QZ330" s="22"/>
      <c r="RA330" s="22"/>
      <c r="RB330" s="38">
        <f t="shared" si="1149"/>
        <v>0</v>
      </c>
      <c r="RC330" s="39">
        <v>0</v>
      </c>
      <c r="RD330" s="22"/>
      <c r="RE330" s="36">
        <f t="shared" si="1271"/>
        <v>0</v>
      </c>
      <c r="RF330" s="10">
        <f t="shared" si="1150"/>
        <v>49525</v>
      </c>
      <c r="RG330" s="10">
        <f t="shared" si="1151"/>
        <v>49525</v>
      </c>
      <c r="RH330" s="17">
        <f t="shared" si="1152"/>
        <v>6.3696684171197143E-2</v>
      </c>
      <c r="RI330" s="17">
        <f t="shared" si="1153"/>
        <v>1.4552623697742196E-3</v>
      </c>
      <c r="RJ330" s="17">
        <f t="shared" si="1154"/>
        <v>0.6720157998270031</v>
      </c>
      <c r="RK330" s="17">
        <f t="shared" si="1155"/>
        <v>0.3030247600580005</v>
      </c>
      <c r="RL330" s="17">
        <f t="shared" si="1156"/>
        <v>1.4794289414152338E-2</v>
      </c>
      <c r="RM330" s="17">
        <f t="shared" si="1157"/>
        <v>0</v>
      </c>
      <c r="RN330" s="17">
        <f t="shared" si="1158"/>
        <v>0</v>
      </c>
      <c r="RO330" s="17">
        <f t="shared" si="1159"/>
        <v>4.1138821863298944E-3</v>
      </c>
      <c r="RP330" s="17">
        <f t="shared" si="1160"/>
        <v>0</v>
      </c>
      <c r="RQ330" s="17">
        <f t="shared" si="1161"/>
        <v>0</v>
      </c>
      <c r="RR330" s="36">
        <f t="shared" si="1162"/>
        <v>4457972.1576754823</v>
      </c>
      <c r="RS330" s="36">
        <f t="shared" si="1163"/>
        <v>42.59928100292867</v>
      </c>
      <c r="RT330" s="10">
        <f t="shared" si="1164"/>
        <v>0</v>
      </c>
      <c r="RU330" s="17">
        <f t="shared" si="1165"/>
        <v>0</v>
      </c>
      <c r="RV330" s="37">
        <f t="shared" si="1166"/>
        <v>2.1130540131246844</v>
      </c>
      <c r="RW330" s="36">
        <f t="shared" si="1167"/>
        <v>0.47324866936138904</v>
      </c>
      <c r="RX330" s="85">
        <v>-2.4953630000000002</v>
      </c>
      <c r="RY330" s="93">
        <v>62</v>
      </c>
      <c r="RZ330" s="43" t="b">
        <v>0</v>
      </c>
      <c r="SA330" s="18" t="b">
        <v>0</v>
      </c>
      <c r="SB330" s="18" t="b">
        <v>0</v>
      </c>
      <c r="SC330" s="18" t="b">
        <v>0</v>
      </c>
      <c r="SD330" s="18" t="b">
        <v>0</v>
      </c>
      <c r="SE330" s="32" t="b">
        <v>0</v>
      </c>
      <c r="SF330" s="43" t="b">
        <v>0</v>
      </c>
      <c r="SG330" s="18" t="b">
        <v>1</v>
      </c>
      <c r="SH330" s="18">
        <v>0</v>
      </c>
      <c r="SI330" s="18"/>
      <c r="SJ330" s="22">
        <v>1</v>
      </c>
      <c r="SK330" s="22"/>
      <c r="SL330" s="22">
        <v>1</v>
      </c>
      <c r="SM330" s="22">
        <v>0</v>
      </c>
      <c r="SN330" s="18"/>
      <c r="SO330" s="18"/>
      <c r="SP330" s="18"/>
      <c r="SQ330" s="17">
        <f t="shared" si="1272"/>
        <v>4.1322314049586778E-3</v>
      </c>
      <c r="SR330" s="17">
        <f t="shared" si="1273"/>
        <v>0</v>
      </c>
      <c r="SS330" s="17">
        <f t="shared" si="1274"/>
        <v>0</v>
      </c>
      <c r="ST330" s="17">
        <f t="shared" si="1275"/>
        <v>0</v>
      </c>
      <c r="SU330" s="17">
        <f t="shared" si="1276"/>
        <v>0</v>
      </c>
      <c r="SV330" s="17">
        <f t="shared" ref="SV330:SV335" si="1305">SP330/MAX($SP$6:$SP$335)</f>
        <v>0</v>
      </c>
      <c r="SW330" s="17">
        <f t="shared" si="1277"/>
        <v>0</v>
      </c>
      <c r="SX330" s="17">
        <f t="shared" si="1278"/>
        <v>0</v>
      </c>
      <c r="SY330" s="17">
        <f t="shared" si="1279"/>
        <v>0</v>
      </c>
      <c r="SZ330" s="17">
        <f t="shared" si="1280"/>
        <v>0</v>
      </c>
      <c r="TA330" s="17">
        <f t="shared" si="1281"/>
        <v>0</v>
      </c>
      <c r="TB330" s="24">
        <f t="shared" si="1137"/>
        <v>620</v>
      </c>
      <c r="TC330" s="69">
        <f t="shared" si="1282"/>
        <v>1</v>
      </c>
      <c r="TD330" s="17">
        <f t="shared" si="1304"/>
        <v>2.6014568158168575E-6</v>
      </c>
      <c r="TE330" s="95"/>
      <c r="TF330" s="71"/>
      <c r="TG330" s="71">
        <v>3</v>
      </c>
      <c r="TH330" s="71"/>
      <c r="TI330" s="71"/>
      <c r="TJ330" s="71"/>
      <c r="TK330" s="71">
        <v>5</v>
      </c>
      <c r="TL330" s="71"/>
      <c r="TM330" s="71">
        <v>1</v>
      </c>
      <c r="TN330" s="71"/>
      <c r="TO330" s="71"/>
      <c r="TP330" s="71"/>
      <c r="TQ330" s="71"/>
      <c r="TR330" s="72"/>
      <c r="TS330" s="72"/>
      <c r="TT330" s="72"/>
      <c r="TU330" s="72"/>
      <c r="TV330" s="72">
        <v>2</v>
      </c>
      <c r="TW330" s="72"/>
      <c r="TX330" s="72"/>
      <c r="TY330" s="72">
        <v>1</v>
      </c>
      <c r="TZ330" s="72">
        <v>3</v>
      </c>
      <c r="UA330" s="72"/>
      <c r="UB330" s="72"/>
      <c r="UC330" s="72"/>
      <c r="UD330" s="72"/>
      <c r="UE330" s="72"/>
      <c r="UF330" s="72"/>
      <c r="UG330" s="72">
        <v>1</v>
      </c>
      <c r="UH330" s="72"/>
      <c r="UI330" s="72"/>
      <c r="UJ330" s="73">
        <v>1</v>
      </c>
      <c r="UK330" s="73"/>
      <c r="UL330" s="73"/>
      <c r="UM330" s="73"/>
      <c r="UN330" s="73">
        <v>3</v>
      </c>
      <c r="UO330" s="73"/>
      <c r="UP330" s="73"/>
      <c r="UQ330" s="73"/>
      <c r="UR330" s="73">
        <v>4</v>
      </c>
      <c r="US330" s="73"/>
      <c r="UT330" s="73"/>
      <c r="UU330" s="73"/>
      <c r="UV330" s="73"/>
      <c r="UW330" s="73"/>
      <c r="UX330" s="73"/>
      <c r="UY330" s="73"/>
      <c r="UZ330" s="73"/>
      <c r="VA330" s="73"/>
      <c r="VB330" s="73">
        <v>1</v>
      </c>
      <c r="VC330" s="73">
        <v>1</v>
      </c>
      <c r="VD330" s="73"/>
      <c r="VE330" s="73"/>
      <c r="VF330" s="73">
        <v>1</v>
      </c>
      <c r="VG330" s="73"/>
      <c r="VH330" s="73"/>
      <c r="VI330" s="73"/>
      <c r="VJ330" s="73">
        <v>5</v>
      </c>
      <c r="VK330" s="73"/>
      <c r="VL330" s="73"/>
      <c r="VM330" s="73"/>
      <c r="VN330" s="73"/>
      <c r="VO330" s="73"/>
      <c r="VP330" s="73"/>
      <c r="VQ330" s="73"/>
      <c r="VR330" s="73"/>
      <c r="VS330" s="73">
        <v>1</v>
      </c>
      <c r="VT330" s="73"/>
      <c r="VU330" s="73"/>
      <c r="VV330" s="73"/>
      <c r="VW330" s="73">
        <v>2</v>
      </c>
      <c r="VX330" s="73"/>
      <c r="VY330" s="73"/>
      <c r="VZ330" s="73"/>
      <c r="WA330" s="73">
        <v>4</v>
      </c>
      <c r="WB330" s="73"/>
      <c r="WC330" s="73"/>
      <c r="WD330" s="73"/>
      <c r="WE330" s="73"/>
      <c r="WF330" s="73"/>
      <c r="WG330" s="73"/>
      <c r="WH330" s="73"/>
      <c r="WI330" s="73"/>
      <c r="WJ330" s="73"/>
      <c r="WK330" s="73"/>
      <c r="WL330" s="73"/>
      <c r="WM330" s="73"/>
      <c r="WN330" s="73"/>
      <c r="WO330" s="22">
        <f t="shared" si="1283"/>
        <v>3</v>
      </c>
      <c r="WP330" s="22">
        <f t="shared" si="1284"/>
        <v>1</v>
      </c>
      <c r="WQ330" s="22">
        <f t="shared" si="1285"/>
        <v>0</v>
      </c>
      <c r="WR330" s="22">
        <f t="shared" si="1286"/>
        <v>3</v>
      </c>
      <c r="WS330" s="22">
        <f t="shared" si="1287"/>
        <v>8</v>
      </c>
      <c r="WT330" s="22">
        <f t="shared" si="1288"/>
        <v>0</v>
      </c>
      <c r="WU330" s="22">
        <f t="shared" si="1289"/>
        <v>0</v>
      </c>
      <c r="WV330" s="22">
        <f t="shared" si="1290"/>
        <v>1</v>
      </c>
      <c r="WW330" s="22">
        <f t="shared" si="1291"/>
        <v>21</v>
      </c>
      <c r="WX330" s="22">
        <f t="shared" si="1292"/>
        <v>0</v>
      </c>
      <c r="WY330" s="22">
        <f t="shared" si="1293"/>
        <v>1</v>
      </c>
      <c r="WZ330" s="22">
        <f t="shared" si="1294"/>
        <v>0</v>
      </c>
      <c r="XA330" s="22">
        <f t="shared" si="1295"/>
        <v>0</v>
      </c>
      <c r="XB330" s="22">
        <f t="shared" si="1296"/>
        <v>0</v>
      </c>
      <c r="XC330" s="22">
        <f t="shared" si="1297"/>
        <v>0</v>
      </c>
      <c r="XD330" s="22">
        <f t="shared" si="1298"/>
        <v>0</v>
      </c>
      <c r="XE330" s="22">
        <f t="shared" si="1299"/>
        <v>1</v>
      </c>
      <c r="XF330" s="22">
        <f t="shared" si="1300"/>
        <v>0</v>
      </c>
      <c r="XG330" s="93">
        <f t="shared" si="1301"/>
        <v>0</v>
      </c>
    </row>
    <row r="331" spans="1:631" ht="17.100000000000001" customHeight="1" x14ac:dyDescent="0.2">
      <c r="A331" s="101"/>
      <c r="B331" s="27" t="s">
        <v>560</v>
      </c>
      <c r="C331" s="535" t="s">
        <v>561</v>
      </c>
      <c r="D331" s="25" t="s">
        <v>667</v>
      </c>
      <c r="E331" s="535" t="s">
        <v>668</v>
      </c>
      <c r="F331" s="25" t="s">
        <v>670</v>
      </c>
      <c r="G331" s="535" t="s">
        <v>671</v>
      </c>
      <c r="H331" s="25">
        <v>29</v>
      </c>
      <c r="I331" s="28">
        <v>7</v>
      </c>
      <c r="J331" s="17">
        <f t="shared" si="1169"/>
        <v>0.34878562297917137</v>
      </c>
      <c r="K331" s="17">
        <f t="shared" si="1170"/>
        <v>0.27765245507180991</v>
      </c>
      <c r="L331" s="17">
        <f t="shared" si="1171"/>
        <v>1</v>
      </c>
      <c r="M331" s="17">
        <f t="shared" si="1172"/>
        <v>4.4489355183055065E-2</v>
      </c>
      <c r="N331" s="17">
        <f t="shared" si="1173"/>
        <v>0.11379364828566914</v>
      </c>
      <c r="O331" s="17">
        <f t="shared" si="1174"/>
        <v>8.7600571471539213E-2</v>
      </c>
      <c r="P331" s="17">
        <f t="shared" si="1175"/>
        <v>0.65226130653266334</v>
      </c>
      <c r="Q331" s="17">
        <f t="shared" si="1176"/>
        <v>0.36663050981165568</v>
      </c>
      <c r="R331" s="69">
        <f t="shared" si="1177"/>
        <v>0.24359709480122324</v>
      </c>
      <c r="S331" s="422">
        <f t="shared" si="1178"/>
        <v>0.34831228490408744</v>
      </c>
      <c r="T331" s="17">
        <f t="shared" si="1302"/>
        <v>0.65168771509591261</v>
      </c>
      <c r="U331" s="10">
        <f t="shared" si="1179"/>
        <v>44857.620493196955</v>
      </c>
      <c r="V331" s="32">
        <v>2</v>
      </c>
      <c r="W331" s="550">
        <f t="shared" si="1180"/>
        <v>0</v>
      </c>
      <c r="X331" s="550">
        <f t="shared" si="1181"/>
        <v>0.23720117379297634</v>
      </c>
      <c r="Y331" s="550">
        <f t="shared" si="1182"/>
        <v>0.76279882620702366</v>
      </c>
      <c r="Z331" s="551">
        <f t="shared" si="1183"/>
        <v>52505.731604308057</v>
      </c>
      <c r="AA331" s="426">
        <f t="shared" si="1184"/>
        <v>0.12938561445818139</v>
      </c>
      <c r="AB331" s="59">
        <f t="shared" si="1185"/>
        <v>0.29556123069439377</v>
      </c>
      <c r="AC331" s="59">
        <f t="shared" si="1186"/>
        <v>0.79251066519197344</v>
      </c>
      <c r="AD331" s="59">
        <f t="shared" si="1187"/>
        <v>0.11379364828566914</v>
      </c>
      <c r="AE331" s="59">
        <f t="shared" si="1188"/>
        <v>0.63336949018834432</v>
      </c>
      <c r="AF331" s="59">
        <f t="shared" si="1189"/>
        <v>0.53507782540040605</v>
      </c>
      <c r="AG331" s="59">
        <f t="shared" si="1190"/>
        <v>0.61410632378374319</v>
      </c>
      <c r="AH331" s="59">
        <f t="shared" si="1191"/>
        <v>8.7600571471539213E-2</v>
      </c>
      <c r="AI331" s="59">
        <f t="shared" si="1192"/>
        <v>0.32949845853071658</v>
      </c>
      <c r="AJ331" s="59">
        <f t="shared" si="1193"/>
        <v>0.36807278742762611</v>
      </c>
      <c r="AK331" s="59">
        <f t="shared" si="1194"/>
        <v>0.34773869346733666</v>
      </c>
      <c r="AL331" s="35">
        <f t="shared" si="1195"/>
        <v>1</v>
      </c>
      <c r="AM331" s="27">
        <v>68833</v>
      </c>
      <c r="AN331" s="25">
        <v>34992</v>
      </c>
      <c r="AO331" s="25">
        <v>33841</v>
      </c>
      <c r="AP331" s="17">
        <f t="shared" si="1196"/>
        <v>1.3369199735704209E-3</v>
      </c>
      <c r="AQ331" s="63">
        <v>103.40119972814041</v>
      </c>
      <c r="AR331" s="58">
        <v>6027.4212423199997</v>
      </c>
      <c r="AS331" s="24">
        <f t="shared" si="1197"/>
        <v>11.41997501629829</v>
      </c>
      <c r="AT331" s="17">
        <f t="shared" si="1135"/>
        <v>9.8624053408222345E-3</v>
      </c>
      <c r="AU331" s="25">
        <v>65886</v>
      </c>
      <c r="AV331" s="25">
        <v>32377</v>
      </c>
      <c r="AW331" s="25">
        <v>33509</v>
      </c>
      <c r="AX331" s="25">
        <v>2947</v>
      </c>
      <c r="AY331" s="25">
        <v>2615</v>
      </c>
      <c r="AZ331" s="18">
        <v>332</v>
      </c>
      <c r="BA331" s="25">
        <v>8906</v>
      </c>
      <c r="BB331" s="25">
        <v>4669</v>
      </c>
      <c r="BC331" s="25">
        <v>4237</v>
      </c>
      <c r="BD331" s="63">
        <v>110.19589332074582</v>
      </c>
      <c r="BE331" s="25">
        <v>59927</v>
      </c>
      <c r="BF331" s="25">
        <v>30323</v>
      </c>
      <c r="BG331" s="25">
        <v>29604</v>
      </c>
      <c r="BH331" s="63">
        <v>102.4287258478584</v>
      </c>
      <c r="BI331" s="17">
        <v>0.12938561445818139</v>
      </c>
      <c r="BJ331" s="25">
        <v>25692</v>
      </c>
      <c r="BK331" s="25">
        <v>40564</v>
      </c>
      <c r="BL331" s="25">
        <v>2577</v>
      </c>
      <c r="BM331" s="17">
        <v>0.69689872793610097</v>
      </c>
      <c r="BN331" s="10">
        <f t="shared" si="1198"/>
        <v>20863.369859974362</v>
      </c>
      <c r="BO331" s="29">
        <v>0.63336949018834432</v>
      </c>
      <c r="BP331" s="30">
        <f t="shared" si="1199"/>
        <v>0.36663050981165568</v>
      </c>
      <c r="BQ331" s="31">
        <v>6.3529237747756637</v>
      </c>
      <c r="BR331" s="25">
        <v>43141</v>
      </c>
      <c r="BS331" s="25">
        <v>8764</v>
      </c>
      <c r="BT331" s="25">
        <v>30007</v>
      </c>
      <c r="BU331" s="25">
        <v>2936</v>
      </c>
      <c r="BV331" s="18">
        <v>976</v>
      </c>
      <c r="BW331" s="18">
        <v>458</v>
      </c>
      <c r="BX331" s="25">
        <v>13299</v>
      </c>
      <c r="BY331" s="25">
        <v>11353</v>
      </c>
      <c r="BZ331" s="25">
        <v>1946</v>
      </c>
      <c r="CA331" s="59">
        <v>0.14632679148808181</v>
      </c>
      <c r="CB331" s="25">
        <v>65886</v>
      </c>
      <c r="CC331" s="25">
        <v>2947</v>
      </c>
      <c r="CD331" s="17">
        <f t="shared" si="1200"/>
        <v>4.4728773942871017E-2</v>
      </c>
      <c r="CE331" s="18">
        <v>320</v>
      </c>
      <c r="CF331" s="18">
        <v>1169</v>
      </c>
      <c r="CG331" s="25">
        <v>2144</v>
      </c>
      <c r="CH331" s="25">
        <v>2603</v>
      </c>
      <c r="CI331" s="25">
        <v>2331</v>
      </c>
      <c r="CJ331" s="25">
        <v>1875</v>
      </c>
      <c r="CK331" s="18">
        <v>1282</v>
      </c>
      <c r="CL331" s="18">
        <v>815</v>
      </c>
      <c r="CM331" s="18">
        <v>760</v>
      </c>
      <c r="CN331" s="26">
        <v>4.954207083239341</v>
      </c>
      <c r="CO331" s="27">
        <v>13299</v>
      </c>
      <c r="CP331" s="34">
        <f t="shared" si="1201"/>
        <v>5.1758026919317244</v>
      </c>
      <c r="CQ331" s="25">
        <v>219</v>
      </c>
      <c r="CR331" s="18">
        <v>489</v>
      </c>
      <c r="CS331" s="18">
        <v>801</v>
      </c>
      <c r="CT331" s="25">
        <v>3620</v>
      </c>
      <c r="CU331" s="25">
        <v>7727</v>
      </c>
      <c r="CV331" s="18">
        <v>303</v>
      </c>
      <c r="CW331" s="18">
        <v>40</v>
      </c>
      <c r="CX331" s="18">
        <v>100</v>
      </c>
      <c r="CY331" s="25">
        <v>13299</v>
      </c>
      <c r="CZ331" s="25">
        <v>12695</v>
      </c>
      <c r="DA331" s="18">
        <v>85</v>
      </c>
      <c r="DB331" s="18">
        <v>90</v>
      </c>
      <c r="DC331" s="18">
        <v>350</v>
      </c>
      <c r="DD331" s="18">
        <v>12</v>
      </c>
      <c r="DE331" s="18">
        <v>67</v>
      </c>
      <c r="DF331" s="25">
        <v>13299</v>
      </c>
      <c r="DG331" s="25">
        <v>7080</v>
      </c>
      <c r="DH331" s="18">
        <v>32</v>
      </c>
      <c r="DI331" s="18">
        <v>4</v>
      </c>
      <c r="DJ331" s="25">
        <v>4928</v>
      </c>
      <c r="DK331" s="25">
        <v>1184</v>
      </c>
      <c r="DL331" s="18">
        <v>71</v>
      </c>
      <c r="DM331" s="25">
        <f t="shared" si="1202"/>
        <v>35234.320775998196</v>
      </c>
      <c r="DN331" s="17">
        <f t="shared" si="1203"/>
        <v>0.37055417700578991</v>
      </c>
      <c r="DO331" s="17">
        <f t="shared" si="1204"/>
        <v>8.90292503195729E-2</v>
      </c>
      <c r="DP331" s="23">
        <f t="shared" si="1205"/>
        <v>0.53507782540040605</v>
      </c>
      <c r="DQ331" s="23">
        <f t="shared" si="1206"/>
        <v>0.46492217459959395</v>
      </c>
      <c r="DR331" s="25">
        <v>13299</v>
      </c>
      <c r="DS331" s="18">
        <v>38</v>
      </c>
      <c r="DT331" s="25">
        <v>8235</v>
      </c>
      <c r="DU331" s="18">
        <v>19</v>
      </c>
      <c r="DV331" s="25">
        <v>3805</v>
      </c>
      <c r="DW331" s="18">
        <v>30</v>
      </c>
      <c r="DX331" s="18">
        <v>1116</v>
      </c>
      <c r="DY331" s="18">
        <v>56</v>
      </c>
      <c r="DZ331" s="17">
        <f t="shared" si="1207"/>
        <v>0.90961726445597413</v>
      </c>
      <c r="EA331" s="17">
        <f t="shared" si="1208"/>
        <v>9.0382735544025872E-2</v>
      </c>
      <c r="EB331" s="25">
        <v>13299</v>
      </c>
      <c r="EC331" s="25">
        <v>8027</v>
      </c>
      <c r="ED331" s="18">
        <v>140</v>
      </c>
      <c r="EE331" s="25">
        <v>3826</v>
      </c>
      <c r="EF331" s="17">
        <f t="shared" si="1128"/>
        <v>0.28769080381983608</v>
      </c>
      <c r="EG331" s="25">
        <v>1202</v>
      </c>
      <c r="EH331" s="18">
        <v>104</v>
      </c>
      <c r="EI331" s="17">
        <f t="shared" si="1209"/>
        <v>0.61410632378374319</v>
      </c>
      <c r="EJ331" s="17">
        <f t="shared" si="1210"/>
        <v>9.0382735544025872E-2</v>
      </c>
      <c r="EK331" s="69">
        <f t="shared" si="1211"/>
        <v>0.27765245507180991</v>
      </c>
      <c r="EL331" s="27">
        <v>41115</v>
      </c>
      <c r="EM331" s="25">
        <v>12152</v>
      </c>
      <c r="EN331" s="25">
        <v>28963</v>
      </c>
      <c r="EO331" s="59">
        <v>0.29556123069439377</v>
      </c>
      <c r="EP331" s="25">
        <v>20187</v>
      </c>
      <c r="EQ331" s="25">
        <v>7054</v>
      </c>
      <c r="ER331" s="25">
        <v>13133</v>
      </c>
      <c r="ES331" s="59">
        <v>0.34943280328924553</v>
      </c>
      <c r="ET331" s="25">
        <v>20928</v>
      </c>
      <c r="EU331" s="25">
        <v>5098</v>
      </c>
      <c r="EV331" s="25">
        <v>15830</v>
      </c>
      <c r="EW331" s="59">
        <v>0.24359709480122324</v>
      </c>
      <c r="EX331" s="25">
        <v>5403</v>
      </c>
      <c r="EY331" s="25">
        <v>3783</v>
      </c>
      <c r="EZ331" s="25">
        <v>1620</v>
      </c>
      <c r="FA331" s="59">
        <v>0.70016657412548577</v>
      </c>
      <c r="FB331" s="25">
        <v>35712</v>
      </c>
      <c r="FC331" s="25">
        <v>8369</v>
      </c>
      <c r="FD331" s="25">
        <v>27343</v>
      </c>
      <c r="FE331" s="59">
        <v>0.23434699820788529</v>
      </c>
      <c r="FF331" s="25">
        <v>31305</v>
      </c>
      <c r="FG331" s="25">
        <v>5398</v>
      </c>
      <c r="FH331" s="25">
        <v>4924</v>
      </c>
      <c r="FI331" s="25">
        <v>20983</v>
      </c>
      <c r="FJ331" s="23">
        <f t="shared" si="1212"/>
        <v>0.6702763136879093</v>
      </c>
      <c r="FK331" s="23">
        <f t="shared" si="1213"/>
        <v>0.1572911675451206</v>
      </c>
      <c r="FL331" s="36">
        <f t="shared" si="1214"/>
        <v>0.25725587380260212</v>
      </c>
      <c r="FM331" s="25">
        <v>15137</v>
      </c>
      <c r="FN331" s="25">
        <v>2540</v>
      </c>
      <c r="FO331" s="17">
        <f t="shared" si="1215"/>
        <v>0.1678007531214904</v>
      </c>
      <c r="FP331" s="60">
        <v>2436</v>
      </c>
      <c r="FQ331" s="17">
        <f t="shared" si="1216"/>
        <v>0.16093017110391755</v>
      </c>
      <c r="FR331" s="61">
        <v>10161</v>
      </c>
      <c r="FS331" s="17">
        <f t="shared" si="1217"/>
        <v>0.67126907577459205</v>
      </c>
      <c r="FT331" s="25">
        <v>16168</v>
      </c>
      <c r="FU331" s="25">
        <v>2858</v>
      </c>
      <c r="FV331" s="25">
        <v>2488</v>
      </c>
      <c r="FW331" s="17">
        <f t="shared" si="1218"/>
        <v>0.6693468579910935</v>
      </c>
      <c r="FX331" s="17">
        <f t="shared" si="1219"/>
        <v>0.15388421573478475</v>
      </c>
      <c r="FY331" s="25">
        <v>10822</v>
      </c>
      <c r="FZ331" s="25">
        <v>31645</v>
      </c>
      <c r="GA331" s="25">
        <v>25079</v>
      </c>
      <c r="GB331" s="25">
        <v>2965</v>
      </c>
      <c r="GC331" s="18">
        <v>1686</v>
      </c>
      <c r="GD331" s="18">
        <v>794</v>
      </c>
      <c r="GE331" s="18">
        <v>23</v>
      </c>
      <c r="GF331" s="18">
        <v>483</v>
      </c>
      <c r="GG331" s="18">
        <v>52</v>
      </c>
      <c r="GH331" s="18">
        <v>15</v>
      </c>
      <c r="GI331" s="18">
        <v>548</v>
      </c>
      <c r="GJ331" s="10">
        <f t="shared" si="1220"/>
        <v>25079</v>
      </c>
      <c r="GK331" s="10">
        <f t="shared" si="1129"/>
        <v>6566</v>
      </c>
      <c r="GL331" s="10">
        <f t="shared" si="1130"/>
        <v>3601</v>
      </c>
      <c r="GM331" s="10">
        <f t="shared" si="1221"/>
        <v>28044</v>
      </c>
      <c r="GN331" s="10">
        <f t="shared" si="1131"/>
        <v>1915</v>
      </c>
      <c r="GO331" s="17">
        <f t="shared" si="1222"/>
        <v>0.79251066519197344</v>
      </c>
      <c r="GP331" s="17">
        <f t="shared" si="1132"/>
        <v>0.20748933480802653</v>
      </c>
      <c r="GQ331" s="17">
        <f t="shared" si="1133"/>
        <v>0.11379364828566914</v>
      </c>
      <c r="GR331" s="17">
        <f t="shared" si="1134"/>
        <v>6.0515089271606891E-2</v>
      </c>
      <c r="GS331" s="17">
        <f t="shared" si="1223"/>
        <v>0.16064149154684784</v>
      </c>
      <c r="GT331" s="25">
        <v>16036</v>
      </c>
      <c r="GU331" s="25">
        <v>12051</v>
      </c>
      <c r="GV331" s="25">
        <v>1743</v>
      </c>
      <c r="GW331" s="18">
        <v>1063</v>
      </c>
      <c r="GX331" s="18">
        <v>451</v>
      </c>
      <c r="GY331" s="18">
        <v>17</v>
      </c>
      <c r="GZ331" s="18">
        <v>250</v>
      </c>
      <c r="HA331" s="18">
        <v>36</v>
      </c>
      <c r="HB331" s="18">
        <v>9</v>
      </c>
      <c r="HC331" s="18">
        <v>416</v>
      </c>
      <c r="HD331" s="23">
        <f t="shared" si="1224"/>
        <v>0.75149663257670241</v>
      </c>
      <c r="HE331" s="23">
        <f t="shared" si="1225"/>
        <v>0.24850336742329759</v>
      </c>
      <c r="HF331" s="23">
        <f t="shared" si="1226"/>
        <v>0.13981042654028436</v>
      </c>
      <c r="HG331" s="23">
        <f t="shared" si="1227"/>
        <v>7.3522075330506365E-2</v>
      </c>
      <c r="HH331" s="25">
        <v>15609</v>
      </c>
      <c r="HI331" s="25">
        <v>13028</v>
      </c>
      <c r="HJ331" s="25">
        <v>1222</v>
      </c>
      <c r="HK331" s="18">
        <v>623</v>
      </c>
      <c r="HL331" s="18">
        <v>343</v>
      </c>
      <c r="HM331" s="18">
        <v>6</v>
      </c>
      <c r="HN331" s="18">
        <v>233</v>
      </c>
      <c r="HO331" s="18">
        <v>16</v>
      </c>
      <c r="HP331" s="18">
        <v>6</v>
      </c>
      <c r="HQ331" s="18">
        <v>132</v>
      </c>
      <c r="HR331" s="23">
        <f t="shared" si="1228"/>
        <v>0.83464667819847527</v>
      </c>
      <c r="HS331" s="23">
        <f t="shared" si="1229"/>
        <v>0.16535332180152476</v>
      </c>
      <c r="HT331" s="80">
        <f t="shared" si="1230"/>
        <v>8.7065154718431681E-2</v>
      </c>
      <c r="HU331" s="27">
        <v>50745</v>
      </c>
      <c r="HV331" s="18">
        <v>1376</v>
      </c>
      <c r="HW331" s="18">
        <v>1711</v>
      </c>
      <c r="HX331" s="18">
        <v>218</v>
      </c>
      <c r="HY331" s="25">
        <v>16834</v>
      </c>
      <c r="HZ331" s="25">
        <v>15592</v>
      </c>
      <c r="IA331" s="18">
        <v>632</v>
      </c>
      <c r="IB331" s="18">
        <v>158</v>
      </c>
      <c r="IC331" s="25">
        <v>3126</v>
      </c>
      <c r="ID331" s="25">
        <v>6844</v>
      </c>
      <c r="IE331" s="18">
        <v>2038</v>
      </c>
      <c r="IF331" s="18">
        <v>223</v>
      </c>
      <c r="IG331" s="18">
        <v>1993</v>
      </c>
      <c r="IH331" s="17">
        <f t="shared" si="1231"/>
        <v>0.44213222977633265</v>
      </c>
      <c r="II331" s="17">
        <f t="shared" si="1232"/>
        <v>0.30726179919203861</v>
      </c>
      <c r="IJ331" s="30">
        <f t="shared" si="1233"/>
        <v>3.2545536172396101</v>
      </c>
      <c r="IK331" s="17">
        <f t="shared" si="1303"/>
        <v>4.4489355183055065E-2</v>
      </c>
      <c r="IL331" s="25">
        <v>25902</v>
      </c>
      <c r="IM331" s="25">
        <v>1081</v>
      </c>
      <c r="IN331" s="25">
        <v>1216</v>
      </c>
      <c r="IO331" s="25">
        <v>149</v>
      </c>
      <c r="IP331" s="25">
        <v>11756</v>
      </c>
      <c r="IQ331" s="25">
        <v>6587</v>
      </c>
      <c r="IR331" s="25">
        <v>407</v>
      </c>
      <c r="IS331" s="18">
        <v>106</v>
      </c>
      <c r="IT331" s="25">
        <v>1483</v>
      </c>
      <c r="IU331" s="25">
        <v>558</v>
      </c>
      <c r="IV331" s="25">
        <v>855</v>
      </c>
      <c r="IW331" s="18">
        <v>98</v>
      </c>
      <c r="IX331" s="25">
        <v>1606</v>
      </c>
      <c r="IY331" s="17">
        <f t="shared" si="1234"/>
        <v>0.81831518801636938</v>
      </c>
      <c r="IZ331" s="25">
        <v>24843</v>
      </c>
      <c r="JA331" s="18">
        <v>295</v>
      </c>
      <c r="JB331" s="18">
        <v>495</v>
      </c>
      <c r="JC331" s="18">
        <v>69</v>
      </c>
      <c r="JD331" s="25">
        <v>5078</v>
      </c>
      <c r="JE331" s="25">
        <v>9005</v>
      </c>
      <c r="JF331" s="18">
        <v>225</v>
      </c>
      <c r="JG331" s="18">
        <v>52</v>
      </c>
      <c r="JH331" s="25">
        <v>1643</v>
      </c>
      <c r="JI331" s="25">
        <v>6286</v>
      </c>
      <c r="JJ331" s="18">
        <v>1183</v>
      </c>
      <c r="JK331" s="18">
        <v>125</v>
      </c>
      <c r="JL331" s="18">
        <v>387</v>
      </c>
      <c r="JM331" s="80">
        <f t="shared" si="1235"/>
        <v>0.61051402809644573</v>
      </c>
      <c r="JN331" s="27">
        <v>50745</v>
      </c>
      <c r="JO331" s="25">
        <v>32700</v>
      </c>
      <c r="JP331" s="18">
        <v>10</v>
      </c>
      <c r="JQ331" s="18">
        <v>44</v>
      </c>
      <c r="JR331" s="18">
        <v>100</v>
      </c>
      <c r="JS331" s="18">
        <v>122</v>
      </c>
      <c r="JT331" s="18">
        <v>118</v>
      </c>
      <c r="JU331" s="18">
        <v>1</v>
      </c>
      <c r="JV331" s="18">
        <v>4</v>
      </c>
      <c r="JW331" s="25">
        <v>17646</v>
      </c>
      <c r="JX331" s="17">
        <f t="shared" si="1236"/>
        <v>0.34773869346733666</v>
      </c>
      <c r="JY331" s="17">
        <f t="shared" si="1237"/>
        <v>0.65226130653266334</v>
      </c>
      <c r="JZ331" s="25">
        <v>7262</v>
      </c>
      <c r="KA331" s="25">
        <v>6444</v>
      </c>
      <c r="KB331" s="18">
        <v>3</v>
      </c>
      <c r="KC331" s="18">
        <v>8</v>
      </c>
      <c r="KD331" s="18">
        <v>12</v>
      </c>
      <c r="KE331" s="18">
        <v>23</v>
      </c>
      <c r="KF331" s="18">
        <v>10</v>
      </c>
      <c r="KG331" s="18">
        <v>0</v>
      </c>
      <c r="KH331" s="18">
        <v>0</v>
      </c>
      <c r="KI331" s="25">
        <v>762</v>
      </c>
      <c r="KJ331" s="17">
        <f t="shared" si="1238"/>
        <v>0.10492977141283392</v>
      </c>
      <c r="KK331" s="25">
        <v>43483</v>
      </c>
      <c r="KL331" s="25">
        <v>26256</v>
      </c>
      <c r="KM331" s="18">
        <v>7</v>
      </c>
      <c r="KN331" s="18">
        <v>36</v>
      </c>
      <c r="KO331" s="18">
        <v>88</v>
      </c>
      <c r="KP331" s="18">
        <v>99</v>
      </c>
      <c r="KQ331" s="18">
        <v>108</v>
      </c>
      <c r="KR331" s="18">
        <v>1</v>
      </c>
      <c r="KS331" s="18">
        <v>4</v>
      </c>
      <c r="KT331" s="25">
        <v>16884</v>
      </c>
      <c r="KU331" s="69">
        <f t="shared" si="1136"/>
        <v>0.38828967642526963</v>
      </c>
      <c r="KV331" s="27">
        <v>68833</v>
      </c>
      <c r="KW331" s="25">
        <v>67297</v>
      </c>
      <c r="KX331" s="18">
        <v>1536</v>
      </c>
      <c r="KY331" s="59">
        <v>2.2314878038150306E-2</v>
      </c>
      <c r="KZ331" s="18">
        <v>500</v>
      </c>
      <c r="LA331" s="18">
        <v>660</v>
      </c>
      <c r="LB331" s="18">
        <v>561</v>
      </c>
      <c r="LC331" s="18">
        <v>574</v>
      </c>
      <c r="LD331" s="25">
        <v>34992</v>
      </c>
      <c r="LE331" s="25">
        <v>34191</v>
      </c>
      <c r="LF331" s="18">
        <v>801</v>
      </c>
      <c r="LG331" s="59">
        <v>2.2890946502057613E-2</v>
      </c>
      <c r="LH331" s="25">
        <v>33841</v>
      </c>
      <c r="LI331" s="25">
        <v>33106</v>
      </c>
      <c r="LJ331" s="18">
        <v>735</v>
      </c>
      <c r="LK331" s="35">
        <v>2.1719216335214685E-2</v>
      </c>
      <c r="LL331" s="27">
        <v>13299</v>
      </c>
      <c r="LM331" s="18">
        <v>103</v>
      </c>
      <c r="LN331" s="25">
        <v>4279</v>
      </c>
      <c r="LO331" s="18">
        <v>512</v>
      </c>
      <c r="LP331" s="18">
        <v>44</v>
      </c>
      <c r="LQ331" s="18">
        <v>43</v>
      </c>
      <c r="LR331" s="25">
        <v>8318</v>
      </c>
      <c r="LS331" s="23">
        <f t="shared" si="1239"/>
        <v>0.62546056094443192</v>
      </c>
      <c r="LT331" s="23">
        <f t="shared" si="1240"/>
        <v>0.37453943905556808</v>
      </c>
      <c r="LU331" s="17">
        <f t="shared" si="1241"/>
        <v>0.32949845853071658</v>
      </c>
      <c r="LV331" s="25">
        <v>13299</v>
      </c>
      <c r="LW331" s="25">
        <v>3813</v>
      </c>
      <c r="LX331" s="18">
        <v>116</v>
      </c>
      <c r="LY331" s="18">
        <v>919</v>
      </c>
      <c r="LZ331" s="18">
        <v>560</v>
      </c>
      <c r="MA331" s="18">
        <v>69</v>
      </c>
      <c r="MB331" s="18">
        <v>585</v>
      </c>
      <c r="MC331" s="25">
        <v>7180</v>
      </c>
      <c r="MD331" s="18">
        <v>47</v>
      </c>
      <c r="ME331" s="18">
        <v>0</v>
      </c>
      <c r="MF331" s="18">
        <v>10</v>
      </c>
      <c r="MG331" s="17">
        <f t="shared" si="1242"/>
        <v>0.58906684713136326</v>
      </c>
      <c r="MH331" s="17">
        <f t="shared" si="1243"/>
        <v>0.36807278742762611</v>
      </c>
      <c r="MI331" s="25">
        <v>13299</v>
      </c>
      <c r="MJ331" s="25">
        <v>4077</v>
      </c>
      <c r="MK331" s="18">
        <v>86</v>
      </c>
      <c r="ML331" s="18">
        <v>644</v>
      </c>
      <c r="MM331" s="18">
        <v>510</v>
      </c>
      <c r="MN331" s="18">
        <v>64</v>
      </c>
      <c r="MO331" s="18">
        <v>737</v>
      </c>
      <c r="MP331" s="25">
        <v>7170</v>
      </c>
      <c r="MQ331" s="18">
        <v>1</v>
      </c>
      <c r="MR331" s="18">
        <v>0</v>
      </c>
      <c r="MS331" s="18">
        <v>10</v>
      </c>
      <c r="MT331" s="17">
        <f t="shared" si="1244"/>
        <v>0.90066922324986842</v>
      </c>
      <c r="MU331" s="69">
        <f t="shared" si="1245"/>
        <v>0.34878562297917137</v>
      </c>
      <c r="MV331" s="27">
        <v>13299</v>
      </c>
      <c r="MW331" s="18">
        <v>1165</v>
      </c>
      <c r="MX331" s="18">
        <v>56</v>
      </c>
      <c r="MY331" s="25">
        <v>3946</v>
      </c>
      <c r="MZ331" s="18">
        <v>260</v>
      </c>
      <c r="NA331" s="18">
        <v>82</v>
      </c>
      <c r="NB331" s="25">
        <v>4405</v>
      </c>
      <c r="NC331" s="18">
        <v>976</v>
      </c>
      <c r="ND331" s="25">
        <v>2409</v>
      </c>
      <c r="NE331" s="17">
        <f t="shared" si="1246"/>
        <v>8.7600571471539213E-2</v>
      </c>
      <c r="NF331" s="10">
        <f t="shared" si="1247"/>
        <v>5771.6512519738326</v>
      </c>
      <c r="NG331" s="17">
        <f t="shared" si="1248"/>
        <v>0.16715542521994134</v>
      </c>
      <c r="NH331" s="25">
        <v>13299</v>
      </c>
      <c r="NI331" s="18">
        <v>37</v>
      </c>
      <c r="NJ331" s="18">
        <v>2</v>
      </c>
      <c r="NK331" s="18">
        <v>6</v>
      </c>
      <c r="NL331" s="18">
        <v>8</v>
      </c>
      <c r="NM331" s="25">
        <v>12934</v>
      </c>
      <c r="NN331" s="18">
        <v>270</v>
      </c>
      <c r="NO331" s="18">
        <v>9</v>
      </c>
      <c r="NP331" s="18">
        <v>0</v>
      </c>
      <c r="NQ331" s="32">
        <v>33</v>
      </c>
      <c r="NR331" s="27">
        <v>13299</v>
      </c>
      <c r="NS331" s="37">
        <f t="shared" si="1249"/>
        <v>0.68606662155049247</v>
      </c>
      <c r="NT331" s="37">
        <f t="shared" si="1250"/>
        <v>0.18512589987144518</v>
      </c>
      <c r="NU331" s="37">
        <f t="shared" si="1251"/>
        <v>1.457584392810171</v>
      </c>
      <c r="NV331" s="17">
        <f t="shared" si="1252"/>
        <v>0.29597887160124897</v>
      </c>
      <c r="NW331" s="10">
        <f t="shared" si="1253"/>
        <v>9061</v>
      </c>
      <c r="NX331" s="17">
        <f t="shared" si="1254"/>
        <v>0.68132942326490709</v>
      </c>
      <c r="NY331" s="19">
        <f t="shared" si="1255"/>
        <v>0.16329362576366488</v>
      </c>
      <c r="NZ331" s="25">
        <v>2112</v>
      </c>
      <c r="OA331" s="25">
        <v>4238</v>
      </c>
      <c r="OB331" s="18">
        <v>277</v>
      </c>
      <c r="OC331" s="25">
        <v>2199</v>
      </c>
      <c r="OD331" s="18">
        <v>149</v>
      </c>
      <c r="OE331" s="18">
        <v>149</v>
      </c>
      <c r="OF331" s="17">
        <f t="shared" si="1256"/>
        <v>0.16535077825400407</v>
      </c>
      <c r="OG331" s="17">
        <f t="shared" si="1257"/>
        <v>0.15880893300248139</v>
      </c>
      <c r="OH331" s="17">
        <f t="shared" si="1258"/>
        <v>0.31867057673509286</v>
      </c>
      <c r="OI331" s="69">
        <f t="shared" si="1259"/>
        <v>1.1203849913527334E-2</v>
      </c>
      <c r="OJ331" s="27">
        <v>13299</v>
      </c>
      <c r="OK331" s="18">
        <v>190</v>
      </c>
      <c r="OL331" s="25">
        <v>7557</v>
      </c>
      <c r="OM331" s="18">
        <v>782</v>
      </c>
      <c r="ON331" s="18">
        <v>171</v>
      </c>
      <c r="OO331" s="18">
        <v>29</v>
      </c>
      <c r="OP331" s="18">
        <v>21</v>
      </c>
      <c r="OQ331" s="25">
        <v>3242</v>
      </c>
      <c r="OR331" s="69">
        <f t="shared" si="1260"/>
        <v>0.59696217760733894</v>
      </c>
      <c r="OS331" s="22">
        <v>22571</v>
      </c>
      <c r="OT331" s="22">
        <v>22520</v>
      </c>
      <c r="OU331" s="38">
        <f t="shared" si="1138"/>
        <v>0.82718089990817267</v>
      </c>
      <c r="OV331" s="39">
        <v>0.69888454706927172</v>
      </c>
      <c r="OW331" s="22">
        <v>1573888</v>
      </c>
      <c r="OX331" s="36">
        <f t="shared" si="1139"/>
        <v>64400349.184</v>
      </c>
      <c r="OY331" s="36">
        <f t="shared" si="1140"/>
        <v>1525828.6676837781</v>
      </c>
      <c r="OZ331" s="22">
        <v>2950</v>
      </c>
      <c r="PA331" s="22">
        <v>2950</v>
      </c>
      <c r="PB331" s="38">
        <f t="shared" si="1141"/>
        <v>0.10835629017447199</v>
      </c>
      <c r="PC331" s="39">
        <v>0.61881355932203386</v>
      </c>
      <c r="PD331" s="22">
        <v>182550</v>
      </c>
      <c r="PE331" s="40">
        <f t="shared" si="1261"/>
        <v>7469580.8999999994</v>
      </c>
      <c r="PF331" s="36">
        <f t="shared" si="1262"/>
        <v>906112.7860626051</v>
      </c>
      <c r="PG331" s="22">
        <v>1105</v>
      </c>
      <c r="PH331" s="22">
        <v>1105</v>
      </c>
      <c r="PI331" s="38">
        <f t="shared" si="1142"/>
        <v>4.0587695133149679E-2</v>
      </c>
      <c r="PJ331" s="39">
        <v>9.9393665158371045E-2</v>
      </c>
      <c r="PK331" s="22">
        <v>10983</v>
      </c>
      <c r="PL331" s="41">
        <f t="shared" si="1263"/>
        <v>449402.39399999997</v>
      </c>
      <c r="PM331" s="36">
        <f t="shared" si="1264"/>
        <v>90330.021650715295</v>
      </c>
      <c r="PN331" s="22">
        <v>640</v>
      </c>
      <c r="PO331" s="22">
        <v>640</v>
      </c>
      <c r="PP331" s="38">
        <f t="shared" si="1143"/>
        <v>2.3507805325987143E-2</v>
      </c>
      <c r="PQ331" s="39">
        <v>0.47154687500000003</v>
      </c>
      <c r="PR331" s="22">
        <v>30179</v>
      </c>
      <c r="PS331" s="41">
        <f t="shared" si="1265"/>
        <v>1234864.3219999999</v>
      </c>
      <c r="PT331" s="36">
        <f t="shared" si="1266"/>
        <v>83915.744319216537</v>
      </c>
      <c r="PU331" s="22"/>
      <c r="PV331" s="22"/>
      <c r="PW331" s="38">
        <f t="shared" si="1144"/>
        <v>0</v>
      </c>
      <c r="PX331" s="39">
        <v>0</v>
      </c>
      <c r="PY331" s="22"/>
      <c r="PZ331" s="36">
        <f t="shared" si="1267"/>
        <v>0</v>
      </c>
      <c r="QA331" s="22"/>
      <c r="QB331" s="22"/>
      <c r="QC331" s="39">
        <v>0</v>
      </c>
      <c r="QD331" s="22"/>
      <c r="QE331" s="22">
        <f t="shared" si="1268"/>
        <v>0</v>
      </c>
      <c r="QF331" s="22"/>
      <c r="QG331" s="22">
        <v>10</v>
      </c>
      <c r="QH331" s="22">
        <v>10</v>
      </c>
      <c r="QI331" s="38">
        <f t="shared" si="1145"/>
        <v>3.6730945821854911E-4</v>
      </c>
      <c r="QJ331" s="39">
        <v>0.255</v>
      </c>
      <c r="QK331" s="22">
        <v>255</v>
      </c>
      <c r="QL331" s="42">
        <f t="shared" si="1269"/>
        <v>63.525600000000004</v>
      </c>
      <c r="QM331" s="22">
        <f t="shared" si="1146"/>
        <v>0</v>
      </c>
      <c r="QN331" s="22"/>
      <c r="QO331" s="22"/>
      <c r="QP331" s="38">
        <f t="shared" si="1147"/>
        <v>0</v>
      </c>
      <c r="QQ331" s="39">
        <v>0</v>
      </c>
      <c r="QR331" s="22"/>
      <c r="QS331" s="36">
        <f t="shared" si="1168"/>
        <v>0</v>
      </c>
      <c r="QT331" s="22"/>
      <c r="QU331" s="22"/>
      <c r="QV331" s="38">
        <f t="shared" si="1148"/>
        <v>0</v>
      </c>
      <c r="QW331" s="39">
        <v>0</v>
      </c>
      <c r="QX331" s="22"/>
      <c r="QY331" s="36">
        <f t="shared" si="1270"/>
        <v>0</v>
      </c>
      <c r="QZ331" s="22"/>
      <c r="RA331" s="22"/>
      <c r="RB331" s="38">
        <f t="shared" si="1149"/>
        <v>0</v>
      </c>
      <c r="RC331" s="39">
        <v>0</v>
      </c>
      <c r="RD331" s="22"/>
      <c r="RE331" s="36">
        <f t="shared" si="1271"/>
        <v>0</v>
      </c>
      <c r="RF331" s="10">
        <f t="shared" si="1150"/>
        <v>27276</v>
      </c>
      <c r="RG331" s="10">
        <f t="shared" si="1151"/>
        <v>27225</v>
      </c>
      <c r="RH331" s="17">
        <f t="shared" si="1152"/>
        <v>3.5015491702389545E-2</v>
      </c>
      <c r="RI331" s="17">
        <f t="shared" si="1153"/>
        <v>7.9999026788698906E-4</v>
      </c>
      <c r="RJ331" s="17">
        <f t="shared" si="1154"/>
        <v>0.58544968108914308</v>
      </c>
      <c r="RK331" s="17">
        <f t="shared" si="1155"/>
        <v>0.34766907508457406</v>
      </c>
      <c r="RL331" s="17">
        <f t="shared" si="1156"/>
        <v>3.2197878300858525E-2</v>
      </c>
      <c r="RM331" s="17">
        <f t="shared" si="1157"/>
        <v>0</v>
      </c>
      <c r="RN331" s="17">
        <f t="shared" si="1158"/>
        <v>0</v>
      </c>
      <c r="RO331" s="17">
        <f t="shared" si="1159"/>
        <v>0</v>
      </c>
      <c r="RP331" s="17">
        <f t="shared" si="1160"/>
        <v>0</v>
      </c>
      <c r="RQ331" s="17">
        <f t="shared" si="1161"/>
        <v>2.4374323964860886E-5</v>
      </c>
      <c r="RR331" s="36">
        <f t="shared" si="1162"/>
        <v>2606250.745316315</v>
      </c>
      <c r="RS331" s="36">
        <f t="shared" si="1163"/>
        <v>37.863390311570249</v>
      </c>
      <c r="RT331" s="10">
        <f t="shared" si="1164"/>
        <v>51</v>
      </c>
      <c r="RU331" s="17">
        <f t="shared" si="1165"/>
        <v>1.869775626924769E-3</v>
      </c>
      <c r="RV331" s="37">
        <f t="shared" si="1166"/>
        <v>2.5235738378061301</v>
      </c>
      <c r="RW331" s="36">
        <f t="shared" si="1167"/>
        <v>0.39552249647698051</v>
      </c>
      <c r="RX331" s="85">
        <v>-3.986351</v>
      </c>
      <c r="RY331" s="93">
        <v>22</v>
      </c>
      <c r="RZ331" s="43" t="b">
        <v>0</v>
      </c>
      <c r="SA331" s="18" t="b">
        <v>0</v>
      </c>
      <c r="SB331" s="18" t="b">
        <v>0</v>
      </c>
      <c r="SC331" s="18" t="b">
        <v>0</v>
      </c>
      <c r="SD331" s="18" t="b">
        <v>0</v>
      </c>
      <c r="SE331" s="32" t="b">
        <v>1</v>
      </c>
      <c r="SF331" s="43" t="b">
        <v>0</v>
      </c>
      <c r="SG331" s="18" t="b">
        <v>0</v>
      </c>
      <c r="SH331" s="18"/>
      <c r="SI331" s="18"/>
      <c r="SJ331" s="18"/>
      <c r="SK331" s="18"/>
      <c r="SL331" s="18"/>
      <c r="SM331" s="18"/>
      <c r="SN331" s="18"/>
      <c r="SO331" s="18"/>
      <c r="SP331" s="18"/>
      <c r="SQ331" s="17">
        <f t="shared" si="1272"/>
        <v>0</v>
      </c>
      <c r="SR331" s="17">
        <f t="shared" si="1273"/>
        <v>0</v>
      </c>
      <c r="SS331" s="17">
        <f t="shared" si="1274"/>
        <v>0</v>
      </c>
      <c r="ST331" s="17">
        <f t="shared" si="1275"/>
        <v>0</v>
      </c>
      <c r="SU331" s="17">
        <f t="shared" si="1276"/>
        <v>0</v>
      </c>
      <c r="SV331" s="17">
        <f t="shared" si="1305"/>
        <v>0</v>
      </c>
      <c r="SW331" s="17">
        <f t="shared" si="1277"/>
        <v>0</v>
      </c>
      <c r="SX331" s="17">
        <f t="shared" si="1278"/>
        <v>0</v>
      </c>
      <c r="SY331" s="17">
        <f t="shared" si="1279"/>
        <v>0</v>
      </c>
      <c r="SZ331" s="17">
        <f t="shared" si="1280"/>
        <v>0</v>
      </c>
      <c r="TA331" s="17">
        <f t="shared" si="1281"/>
        <v>0</v>
      </c>
      <c r="TB331" s="24">
        <f t="shared" si="1137"/>
        <v>620</v>
      </c>
      <c r="TC331" s="69">
        <f t="shared" si="1282"/>
        <v>1</v>
      </c>
      <c r="TD331" s="17">
        <f t="shared" si="1304"/>
        <v>2.6014568158168575E-6</v>
      </c>
      <c r="TE331" s="95"/>
      <c r="TF331" s="71"/>
      <c r="TG331" s="71"/>
      <c r="TH331" s="71"/>
      <c r="TI331" s="71"/>
      <c r="TJ331" s="71"/>
      <c r="TK331" s="71">
        <v>3</v>
      </c>
      <c r="TL331" s="71"/>
      <c r="TM331" s="71">
        <v>1</v>
      </c>
      <c r="TN331" s="71"/>
      <c r="TO331" s="71"/>
      <c r="TP331" s="71"/>
      <c r="TQ331" s="71"/>
      <c r="TR331" s="72"/>
      <c r="TS331" s="72"/>
      <c r="TT331" s="72"/>
      <c r="TU331" s="72"/>
      <c r="TV331" s="72"/>
      <c r="TW331" s="72"/>
      <c r="TX331" s="72"/>
      <c r="TY331" s="72">
        <v>1</v>
      </c>
      <c r="TZ331" s="72">
        <v>3</v>
      </c>
      <c r="UA331" s="72"/>
      <c r="UB331" s="72"/>
      <c r="UC331" s="72"/>
      <c r="UD331" s="72"/>
      <c r="UE331" s="72"/>
      <c r="UF331" s="72"/>
      <c r="UG331" s="72">
        <v>1</v>
      </c>
      <c r="UH331" s="72"/>
      <c r="UI331" s="72"/>
      <c r="UJ331" s="73"/>
      <c r="UK331" s="73"/>
      <c r="UL331" s="73"/>
      <c r="UM331" s="73"/>
      <c r="UN331" s="73">
        <v>1</v>
      </c>
      <c r="UO331" s="73"/>
      <c r="UP331" s="73"/>
      <c r="UQ331" s="73"/>
      <c r="UR331" s="73">
        <v>5</v>
      </c>
      <c r="US331" s="73"/>
      <c r="UT331" s="73"/>
      <c r="UU331" s="73"/>
      <c r="UV331" s="73"/>
      <c r="UW331" s="73"/>
      <c r="UX331" s="73"/>
      <c r="UY331" s="73"/>
      <c r="UZ331" s="73"/>
      <c r="VA331" s="73"/>
      <c r="VB331" s="73"/>
      <c r="VC331" s="73"/>
      <c r="VD331" s="73"/>
      <c r="VE331" s="73"/>
      <c r="VF331" s="73">
        <v>1</v>
      </c>
      <c r="VG331" s="73"/>
      <c r="VH331" s="73"/>
      <c r="VI331" s="73"/>
      <c r="VJ331" s="73">
        <v>7</v>
      </c>
      <c r="VK331" s="73"/>
      <c r="VL331" s="73"/>
      <c r="VM331" s="73"/>
      <c r="VN331" s="73"/>
      <c r="VO331" s="73"/>
      <c r="VP331" s="73"/>
      <c r="VQ331" s="73"/>
      <c r="VR331" s="73"/>
      <c r="VS331" s="73"/>
      <c r="VT331" s="73"/>
      <c r="VU331" s="73"/>
      <c r="VV331" s="73"/>
      <c r="VW331" s="73">
        <v>2</v>
      </c>
      <c r="VX331" s="73"/>
      <c r="VY331" s="73"/>
      <c r="VZ331" s="73"/>
      <c r="WA331" s="73">
        <v>7</v>
      </c>
      <c r="WB331" s="73"/>
      <c r="WC331" s="73"/>
      <c r="WD331" s="73"/>
      <c r="WE331" s="73"/>
      <c r="WF331" s="73"/>
      <c r="WG331" s="73"/>
      <c r="WH331" s="73"/>
      <c r="WI331" s="73"/>
      <c r="WJ331" s="73"/>
      <c r="WK331" s="73"/>
      <c r="WL331" s="73"/>
      <c r="WM331" s="73"/>
      <c r="WN331" s="73"/>
      <c r="WO331" s="22">
        <f t="shared" si="1283"/>
        <v>0</v>
      </c>
      <c r="WP331" s="22">
        <f t="shared" si="1284"/>
        <v>0</v>
      </c>
      <c r="WQ331" s="22">
        <f t="shared" si="1285"/>
        <v>0</v>
      </c>
      <c r="WR331" s="22">
        <f t="shared" si="1286"/>
        <v>0</v>
      </c>
      <c r="WS331" s="22">
        <f t="shared" si="1287"/>
        <v>4</v>
      </c>
      <c r="WT331" s="22">
        <f t="shared" si="1288"/>
        <v>0</v>
      </c>
      <c r="WU331" s="22">
        <f t="shared" si="1289"/>
        <v>0</v>
      </c>
      <c r="WV331" s="22">
        <f t="shared" si="1290"/>
        <v>1</v>
      </c>
      <c r="WW331" s="22">
        <f t="shared" si="1291"/>
        <v>25</v>
      </c>
      <c r="WX331" s="22">
        <f t="shared" si="1292"/>
        <v>0</v>
      </c>
      <c r="WY331" s="22">
        <f t="shared" si="1293"/>
        <v>1</v>
      </c>
      <c r="WZ331" s="22">
        <f t="shared" si="1294"/>
        <v>0</v>
      </c>
      <c r="XA331" s="22">
        <f t="shared" si="1295"/>
        <v>0</v>
      </c>
      <c r="XB331" s="22">
        <f t="shared" si="1296"/>
        <v>0</v>
      </c>
      <c r="XC331" s="22">
        <f t="shared" si="1297"/>
        <v>0</v>
      </c>
      <c r="XD331" s="22">
        <f t="shared" si="1298"/>
        <v>0</v>
      </c>
      <c r="XE331" s="22">
        <f t="shared" si="1299"/>
        <v>1</v>
      </c>
      <c r="XF331" s="22">
        <f t="shared" si="1300"/>
        <v>0</v>
      </c>
      <c r="XG331" s="93">
        <f t="shared" si="1301"/>
        <v>0</v>
      </c>
    </row>
    <row r="332" spans="1:631" ht="17.100000000000001" customHeight="1" x14ac:dyDescent="0.2">
      <c r="A332" s="101"/>
      <c r="B332" s="27" t="s">
        <v>560</v>
      </c>
      <c r="C332" s="535" t="s">
        <v>561</v>
      </c>
      <c r="D332" s="25" t="s">
        <v>667</v>
      </c>
      <c r="E332" s="535" t="s">
        <v>668</v>
      </c>
      <c r="F332" s="25" t="s">
        <v>672</v>
      </c>
      <c r="G332" s="535" t="s">
        <v>673</v>
      </c>
      <c r="H332" s="25">
        <v>16</v>
      </c>
      <c r="I332" s="28">
        <v>11</v>
      </c>
      <c r="J332" s="17">
        <f t="shared" si="1169"/>
        <v>0.54967654340707617</v>
      </c>
      <c r="K332" s="17">
        <f t="shared" si="1170"/>
        <v>0.3272102867183132</v>
      </c>
      <c r="L332" s="17">
        <f t="shared" si="1171"/>
        <v>0.14716075713143162</v>
      </c>
      <c r="M332" s="17">
        <f t="shared" si="1172"/>
        <v>0.10903994115028491</v>
      </c>
      <c r="N332" s="17">
        <f t="shared" si="1173"/>
        <v>0.15435858393604873</v>
      </c>
      <c r="O332" s="17">
        <f t="shared" si="1174"/>
        <v>9.2883954955674461E-2</v>
      </c>
      <c r="P332" s="17">
        <f t="shared" si="1175"/>
        <v>0.51403166504089448</v>
      </c>
      <c r="Q332" s="17">
        <f t="shared" si="1176"/>
        <v>0.46720151014629541</v>
      </c>
      <c r="R332" s="69">
        <f t="shared" si="1177"/>
        <v>0.34579942878698072</v>
      </c>
      <c r="S332" s="422">
        <f t="shared" si="1178"/>
        <v>0.30081807458588883</v>
      </c>
      <c r="T332" s="17">
        <f t="shared" si="1302"/>
        <v>0.69918192541411117</v>
      </c>
      <c r="U332" s="10">
        <f t="shared" si="1179"/>
        <v>49004.961970349636</v>
      </c>
      <c r="V332" s="32">
        <v>1</v>
      </c>
      <c r="W332" s="550">
        <f t="shared" si="1180"/>
        <v>-0.85283924286856838</v>
      </c>
      <c r="X332" s="550">
        <f t="shared" si="1181"/>
        <v>0.18970696347477778</v>
      </c>
      <c r="Y332" s="550">
        <f t="shared" si="1182"/>
        <v>0.81029303652522222</v>
      </c>
      <c r="Z332" s="551">
        <f t="shared" si="1183"/>
        <v>56792.6286370163</v>
      </c>
      <c r="AA332" s="426">
        <f t="shared" si="1184"/>
        <v>0.13445761817118235</v>
      </c>
      <c r="AB332" s="59">
        <f t="shared" si="1185"/>
        <v>0.40176335292614362</v>
      </c>
      <c r="AC332" s="59">
        <f t="shared" si="1186"/>
        <v>0.67412130440299456</v>
      </c>
      <c r="AD332" s="59">
        <f t="shared" si="1187"/>
        <v>0.15435858393604873</v>
      </c>
      <c r="AE332" s="59">
        <f t="shared" si="1188"/>
        <v>0.53279848985370459</v>
      </c>
      <c r="AF332" s="59">
        <f t="shared" si="1189"/>
        <v>0.4950083859116684</v>
      </c>
      <c r="AG332" s="59">
        <f t="shared" si="1190"/>
        <v>0.63613129941697943</v>
      </c>
      <c r="AH332" s="59">
        <f t="shared" si="1191"/>
        <v>9.2883954955674461E-2</v>
      </c>
      <c r="AI332" s="59">
        <f t="shared" si="1192"/>
        <v>0.44652982988579187</v>
      </c>
      <c r="AJ332" s="59">
        <f t="shared" si="1193"/>
        <v>0.65282325692836041</v>
      </c>
      <c r="AK332" s="59">
        <f t="shared" si="1194"/>
        <v>0.48596833495910557</v>
      </c>
      <c r="AL332" s="35">
        <f t="shared" si="1195"/>
        <v>0.14716075713143162</v>
      </c>
      <c r="AM332" s="27">
        <v>70089</v>
      </c>
      <c r="AN332" s="25">
        <v>38324</v>
      </c>
      <c r="AO332" s="25">
        <v>31765</v>
      </c>
      <c r="AP332" s="17">
        <f t="shared" si="1196"/>
        <v>1.3613148348550438E-3</v>
      </c>
      <c r="AQ332" s="63">
        <v>120.64851251377303</v>
      </c>
      <c r="AR332" s="58">
        <v>5169.0604177900004</v>
      </c>
      <c r="AS332" s="24">
        <f t="shared" si="1197"/>
        <v>13.559330774850203</v>
      </c>
      <c r="AT332" s="17">
        <f t="shared" si="1135"/>
        <v>1.1709974501783529E-2</v>
      </c>
      <c r="AU332" s="25">
        <v>62072</v>
      </c>
      <c r="AV332" s="25">
        <v>32272</v>
      </c>
      <c r="AW332" s="25">
        <v>29800</v>
      </c>
      <c r="AX332" s="25">
        <v>8017</v>
      </c>
      <c r="AY332" s="25">
        <v>6052</v>
      </c>
      <c r="AZ332" s="18">
        <v>1965</v>
      </c>
      <c r="BA332" s="25">
        <v>9424</v>
      </c>
      <c r="BB332" s="25">
        <v>5227</v>
      </c>
      <c r="BC332" s="25">
        <v>4197</v>
      </c>
      <c r="BD332" s="63">
        <v>124.54133905170359</v>
      </c>
      <c r="BE332" s="25">
        <v>60665</v>
      </c>
      <c r="BF332" s="25">
        <v>33097</v>
      </c>
      <c r="BG332" s="25">
        <v>27568</v>
      </c>
      <c r="BH332" s="63">
        <v>120.05586186883343</v>
      </c>
      <c r="BI332" s="17">
        <v>0.13445761817118235</v>
      </c>
      <c r="BJ332" s="25">
        <v>23709</v>
      </c>
      <c r="BK332" s="25">
        <v>44499</v>
      </c>
      <c r="BL332" s="18">
        <v>1881</v>
      </c>
      <c r="BM332" s="17">
        <v>0.57506910267646461</v>
      </c>
      <c r="BN332" s="10">
        <f t="shared" si="1198"/>
        <v>29782.981662509272</v>
      </c>
      <c r="BO332" s="29">
        <v>0.53279848985370459</v>
      </c>
      <c r="BP332" s="30">
        <f t="shared" si="1199"/>
        <v>0.46720151014629541</v>
      </c>
      <c r="BQ332" s="31">
        <v>4.2270612822760061</v>
      </c>
      <c r="BR332" s="25">
        <v>46380</v>
      </c>
      <c r="BS332" s="18">
        <v>14775</v>
      </c>
      <c r="BT332" s="25">
        <v>28354</v>
      </c>
      <c r="BU332" s="18">
        <v>2320</v>
      </c>
      <c r="BV332" s="18">
        <v>790</v>
      </c>
      <c r="BW332" s="18">
        <v>141</v>
      </c>
      <c r="BX332" s="25">
        <v>12521</v>
      </c>
      <c r="BY332" s="25">
        <v>10924</v>
      </c>
      <c r="BZ332" s="18">
        <v>1597</v>
      </c>
      <c r="CA332" s="59">
        <v>0.12754572318504911</v>
      </c>
      <c r="CB332" s="25">
        <v>62072</v>
      </c>
      <c r="CC332" s="25">
        <v>8017</v>
      </c>
      <c r="CD332" s="17">
        <f t="shared" si="1200"/>
        <v>0.1291564634617863</v>
      </c>
      <c r="CE332" s="18">
        <v>390</v>
      </c>
      <c r="CF332" s="18">
        <v>1140</v>
      </c>
      <c r="CG332" s="18">
        <v>2038</v>
      </c>
      <c r="CH332" s="18">
        <v>2383</v>
      </c>
      <c r="CI332" s="18">
        <v>2186</v>
      </c>
      <c r="CJ332" s="18">
        <v>1698</v>
      </c>
      <c r="CK332" s="18">
        <v>1105</v>
      </c>
      <c r="CL332" s="18">
        <v>837</v>
      </c>
      <c r="CM332" s="18">
        <v>744</v>
      </c>
      <c r="CN332" s="26">
        <v>4.9574315150547079</v>
      </c>
      <c r="CO332" s="27">
        <v>12521</v>
      </c>
      <c r="CP332" s="34">
        <f t="shared" si="1201"/>
        <v>5.5977158373931797</v>
      </c>
      <c r="CQ332" s="25">
        <v>521</v>
      </c>
      <c r="CR332" s="18">
        <v>824</v>
      </c>
      <c r="CS332" s="18">
        <v>660</v>
      </c>
      <c r="CT332" s="25">
        <v>3220</v>
      </c>
      <c r="CU332" s="25">
        <v>6808</v>
      </c>
      <c r="CV332" s="18">
        <v>435</v>
      </c>
      <c r="CW332" s="18">
        <v>20</v>
      </c>
      <c r="CX332" s="18">
        <v>33</v>
      </c>
      <c r="CY332" s="25">
        <v>12521</v>
      </c>
      <c r="CZ332" s="25">
        <v>10730</v>
      </c>
      <c r="DA332" s="18">
        <v>413</v>
      </c>
      <c r="DB332" s="18">
        <v>329</v>
      </c>
      <c r="DC332" s="18">
        <v>612</v>
      </c>
      <c r="DD332" s="18">
        <v>403</v>
      </c>
      <c r="DE332" s="18">
        <v>34</v>
      </c>
      <c r="DF332" s="25">
        <v>12521</v>
      </c>
      <c r="DG332" s="25">
        <v>6086</v>
      </c>
      <c r="DH332" s="18">
        <v>96</v>
      </c>
      <c r="DI332" s="18">
        <v>16</v>
      </c>
      <c r="DJ332" s="25">
        <v>5699</v>
      </c>
      <c r="DK332" s="18">
        <v>609</v>
      </c>
      <c r="DL332" s="18">
        <v>15</v>
      </c>
      <c r="DM332" s="25">
        <f t="shared" si="1202"/>
        <v>30646.841626068206</v>
      </c>
      <c r="DN332" s="17">
        <f t="shared" si="1203"/>
        <v>0.45515533903042887</v>
      </c>
      <c r="DO332" s="17">
        <f t="shared" si="1204"/>
        <v>4.863828767670314E-2</v>
      </c>
      <c r="DP332" s="23">
        <f t="shared" si="1205"/>
        <v>0.4950083859116684</v>
      </c>
      <c r="DQ332" s="23">
        <f t="shared" si="1206"/>
        <v>0.5049916140883316</v>
      </c>
      <c r="DR332" s="25">
        <v>12521</v>
      </c>
      <c r="DS332" s="18">
        <v>31</v>
      </c>
      <c r="DT332" s="25">
        <v>7386</v>
      </c>
      <c r="DU332" s="18">
        <v>58</v>
      </c>
      <c r="DV332" s="25">
        <v>3175</v>
      </c>
      <c r="DW332" s="18">
        <v>71</v>
      </c>
      <c r="DX332" s="18">
        <v>1795</v>
      </c>
      <c r="DY332" s="18">
        <v>5</v>
      </c>
      <c r="DZ332" s="17">
        <f t="shared" si="1207"/>
        <v>0.85057104065170519</v>
      </c>
      <c r="EA332" s="17">
        <f t="shared" si="1208"/>
        <v>0.14942895934829481</v>
      </c>
      <c r="EB332" s="25">
        <v>12521</v>
      </c>
      <c r="EC332" s="25">
        <v>3035</v>
      </c>
      <c r="ED332" s="18">
        <v>4930</v>
      </c>
      <c r="EE332" s="25">
        <v>2262</v>
      </c>
      <c r="EF332" s="17">
        <f t="shared" si="1128"/>
        <v>0.18065649708489737</v>
      </c>
      <c r="EG332" s="18">
        <v>2233</v>
      </c>
      <c r="EH332" s="18">
        <v>61</v>
      </c>
      <c r="EI332" s="17">
        <f t="shared" si="1209"/>
        <v>0.63613129941697943</v>
      </c>
      <c r="EJ332" s="17">
        <f t="shared" si="1210"/>
        <v>0.1783403881479115</v>
      </c>
      <c r="EK332" s="69">
        <f t="shared" si="1211"/>
        <v>0.3272102867183132</v>
      </c>
      <c r="EL332" s="27">
        <v>39130</v>
      </c>
      <c r="EM332" s="25">
        <v>15721</v>
      </c>
      <c r="EN332" s="25">
        <v>23409</v>
      </c>
      <c r="EO332" s="59">
        <v>0.40176335292614362</v>
      </c>
      <c r="EP332" s="25">
        <v>20573</v>
      </c>
      <c r="EQ332" s="25">
        <v>9304</v>
      </c>
      <c r="ER332" s="25">
        <v>11269</v>
      </c>
      <c r="ES332" s="59">
        <v>0.45224323141982209</v>
      </c>
      <c r="ET332" s="25">
        <v>18557</v>
      </c>
      <c r="EU332" s="25">
        <v>6417</v>
      </c>
      <c r="EV332" s="25">
        <v>12140</v>
      </c>
      <c r="EW332" s="59">
        <v>0.34579942878698072</v>
      </c>
      <c r="EX332" s="25">
        <v>6085</v>
      </c>
      <c r="EY332" s="25">
        <v>4376</v>
      </c>
      <c r="EZ332" s="25">
        <v>1709</v>
      </c>
      <c r="FA332" s="59">
        <v>0.71914543960558741</v>
      </c>
      <c r="FB332" s="25">
        <v>33045</v>
      </c>
      <c r="FC332" s="25">
        <v>11345</v>
      </c>
      <c r="FD332" s="25">
        <v>21700</v>
      </c>
      <c r="FE332" s="59">
        <v>0.34331971553941593</v>
      </c>
      <c r="FF332" s="25">
        <v>30472</v>
      </c>
      <c r="FG332" s="25">
        <v>8163</v>
      </c>
      <c r="FH332" s="25">
        <v>7655</v>
      </c>
      <c r="FI332" s="25">
        <v>14654</v>
      </c>
      <c r="FJ332" s="23">
        <f t="shared" si="1212"/>
        <v>0.48090049881858754</v>
      </c>
      <c r="FK332" s="23">
        <f t="shared" si="1213"/>
        <v>0.25121422945655025</v>
      </c>
      <c r="FL332" s="36">
        <f t="shared" si="1214"/>
        <v>0.55704926982393888</v>
      </c>
      <c r="FM332" s="25">
        <v>15600</v>
      </c>
      <c r="FN332" s="25">
        <v>4109</v>
      </c>
      <c r="FO332" s="17">
        <f t="shared" si="1215"/>
        <v>0.26339743589743592</v>
      </c>
      <c r="FP332" s="25">
        <v>4210</v>
      </c>
      <c r="FQ332" s="17">
        <f t="shared" si="1216"/>
        <v>0.26987179487179486</v>
      </c>
      <c r="FR332" s="25">
        <v>7281</v>
      </c>
      <c r="FS332" s="17">
        <f t="shared" si="1217"/>
        <v>0.46673076923076923</v>
      </c>
      <c r="FT332" s="25">
        <v>14872</v>
      </c>
      <c r="FU332" s="25">
        <v>4054</v>
      </c>
      <c r="FV332" s="25">
        <v>3445</v>
      </c>
      <c r="FW332" s="17">
        <f t="shared" si="1218"/>
        <v>0.49576385153308228</v>
      </c>
      <c r="FX332" s="17">
        <f t="shared" si="1219"/>
        <v>0.23164335664335664</v>
      </c>
      <c r="FY332" s="25">
        <v>7373</v>
      </c>
      <c r="FZ332" s="25">
        <v>31524</v>
      </c>
      <c r="GA332" s="25">
        <v>21251</v>
      </c>
      <c r="GB332" s="18">
        <v>5407</v>
      </c>
      <c r="GC332" s="18">
        <v>2848</v>
      </c>
      <c r="GD332" s="18">
        <v>1178</v>
      </c>
      <c r="GE332" s="18">
        <v>47</v>
      </c>
      <c r="GF332" s="18">
        <v>640</v>
      </c>
      <c r="GG332" s="18">
        <v>45</v>
      </c>
      <c r="GH332" s="18">
        <v>30</v>
      </c>
      <c r="GI332" s="18">
        <v>78</v>
      </c>
      <c r="GJ332" s="10">
        <f t="shared" si="1220"/>
        <v>21251</v>
      </c>
      <c r="GK332" s="10">
        <f t="shared" si="1129"/>
        <v>10273</v>
      </c>
      <c r="GL332" s="10">
        <f t="shared" si="1130"/>
        <v>4866</v>
      </c>
      <c r="GM332" s="10">
        <f t="shared" si="1221"/>
        <v>26658</v>
      </c>
      <c r="GN332" s="10">
        <f t="shared" si="1131"/>
        <v>2018</v>
      </c>
      <c r="GO332" s="17">
        <f t="shared" si="1222"/>
        <v>0.67412130440299456</v>
      </c>
      <c r="GP332" s="17">
        <f t="shared" si="1132"/>
        <v>0.32587869559700544</v>
      </c>
      <c r="GQ332" s="17">
        <f t="shared" si="1133"/>
        <v>0.15435858393604873</v>
      </c>
      <c r="GR332" s="17">
        <f t="shared" si="1134"/>
        <v>6.4014718944296403E-2</v>
      </c>
      <c r="GS332" s="17">
        <f t="shared" si="1223"/>
        <v>0.24011863976652709</v>
      </c>
      <c r="GT332" s="25">
        <v>17607</v>
      </c>
      <c r="GU332" s="25">
        <v>10962</v>
      </c>
      <c r="GV332" s="18">
        <v>3463</v>
      </c>
      <c r="GW332" s="18">
        <v>1958</v>
      </c>
      <c r="GX332" s="18">
        <v>696</v>
      </c>
      <c r="GY332" s="18">
        <v>31</v>
      </c>
      <c r="GZ332" s="18">
        <v>392</v>
      </c>
      <c r="HA332" s="18">
        <v>25</v>
      </c>
      <c r="HB332" s="18">
        <v>20</v>
      </c>
      <c r="HC332" s="18">
        <v>60</v>
      </c>
      <c r="HD332" s="23">
        <f t="shared" si="1224"/>
        <v>0.62259328676094738</v>
      </c>
      <c r="HE332" s="23">
        <f t="shared" si="1225"/>
        <v>0.37740671323905267</v>
      </c>
      <c r="HF332" s="23">
        <f t="shared" si="1226"/>
        <v>0.18072357585051399</v>
      </c>
      <c r="HG332" s="23">
        <f t="shared" si="1227"/>
        <v>6.9517805418299536E-2</v>
      </c>
      <c r="HH332" s="25">
        <v>13917</v>
      </c>
      <c r="HI332" s="25">
        <v>10289</v>
      </c>
      <c r="HJ332" s="18">
        <v>1944</v>
      </c>
      <c r="HK332" s="18">
        <v>890</v>
      </c>
      <c r="HL332" s="18">
        <v>482</v>
      </c>
      <c r="HM332" s="18">
        <v>16</v>
      </c>
      <c r="HN332" s="18">
        <v>248</v>
      </c>
      <c r="HO332" s="18">
        <v>20</v>
      </c>
      <c r="HP332" s="18">
        <v>10</v>
      </c>
      <c r="HQ332" s="18">
        <v>18</v>
      </c>
      <c r="HR332" s="23">
        <f t="shared" si="1228"/>
        <v>0.73931163325429328</v>
      </c>
      <c r="HS332" s="23">
        <f t="shared" si="1229"/>
        <v>0.26068836674570667</v>
      </c>
      <c r="HT332" s="80">
        <f t="shared" si="1230"/>
        <v>0.12100308974635338</v>
      </c>
      <c r="HU332" s="27">
        <v>53308</v>
      </c>
      <c r="HV332" s="18">
        <v>1872</v>
      </c>
      <c r="HW332" s="18">
        <v>10159</v>
      </c>
      <c r="HX332" s="18">
        <v>374</v>
      </c>
      <c r="HY332" s="25">
        <v>17629</v>
      </c>
      <c r="HZ332" s="18">
        <v>6683</v>
      </c>
      <c r="IA332" s="18">
        <v>686</v>
      </c>
      <c r="IB332" s="18">
        <v>418</v>
      </c>
      <c r="IC332" s="18">
        <v>5886</v>
      </c>
      <c r="ID332" s="25">
        <v>6654</v>
      </c>
      <c r="IE332" s="18">
        <v>1659</v>
      </c>
      <c r="IF332" s="18">
        <v>295</v>
      </c>
      <c r="IG332" s="18">
        <v>993</v>
      </c>
      <c r="IH332" s="17">
        <f t="shared" si="1231"/>
        <v>0.2501875891048248</v>
      </c>
      <c r="II332" s="17">
        <f t="shared" si="1232"/>
        <v>0.12536579875440834</v>
      </c>
      <c r="IJ332" s="30">
        <f t="shared" si="1233"/>
        <v>7.976657189884782</v>
      </c>
      <c r="IK332" s="17">
        <f t="shared" si="1303"/>
        <v>0.10903994115028491</v>
      </c>
      <c r="IL332" s="25">
        <v>29773</v>
      </c>
      <c r="IM332" s="25">
        <v>1644</v>
      </c>
      <c r="IN332" s="25">
        <v>7451</v>
      </c>
      <c r="IO332" s="25">
        <v>262</v>
      </c>
      <c r="IP332" s="25">
        <v>10954</v>
      </c>
      <c r="IQ332" s="25">
        <v>3514</v>
      </c>
      <c r="IR332" s="25">
        <v>486</v>
      </c>
      <c r="IS332" s="18">
        <v>252</v>
      </c>
      <c r="IT332" s="25">
        <v>3099</v>
      </c>
      <c r="IU332" s="25">
        <v>659</v>
      </c>
      <c r="IV332" s="25">
        <v>679</v>
      </c>
      <c r="IW332" s="18">
        <v>163</v>
      </c>
      <c r="IX332" s="25">
        <v>610</v>
      </c>
      <c r="IY332" s="17">
        <f t="shared" si="1234"/>
        <v>0.81654519195244013</v>
      </c>
      <c r="IZ332" s="25">
        <v>23535</v>
      </c>
      <c r="JA332" s="18">
        <v>228</v>
      </c>
      <c r="JB332" s="18">
        <v>2708</v>
      </c>
      <c r="JC332" s="18">
        <v>112</v>
      </c>
      <c r="JD332" s="25">
        <v>6675</v>
      </c>
      <c r="JE332" s="18">
        <v>3169</v>
      </c>
      <c r="JF332" s="18">
        <v>200</v>
      </c>
      <c r="JG332" s="18">
        <v>166</v>
      </c>
      <c r="JH332" s="18">
        <v>2787</v>
      </c>
      <c r="JI332" s="25">
        <v>5995</v>
      </c>
      <c r="JJ332" s="18">
        <v>980</v>
      </c>
      <c r="JK332" s="18">
        <v>132</v>
      </c>
      <c r="JL332" s="18">
        <v>383</v>
      </c>
      <c r="JM332" s="80">
        <f t="shared" si="1235"/>
        <v>0.55627788400254941</v>
      </c>
      <c r="JN332" s="27">
        <v>53308</v>
      </c>
      <c r="JO332" s="25">
        <v>26460</v>
      </c>
      <c r="JP332" s="18">
        <v>25</v>
      </c>
      <c r="JQ332" s="18">
        <v>33</v>
      </c>
      <c r="JR332" s="18">
        <v>85</v>
      </c>
      <c r="JS332" s="18">
        <v>104</v>
      </c>
      <c r="JT332" s="18">
        <v>657</v>
      </c>
      <c r="JU332" s="18">
        <v>3</v>
      </c>
      <c r="JV332" s="18">
        <v>35</v>
      </c>
      <c r="JW332" s="25">
        <v>25906</v>
      </c>
      <c r="JX332" s="17">
        <f t="shared" si="1236"/>
        <v>0.48596833495910557</v>
      </c>
      <c r="JY332" s="17">
        <f t="shared" si="1237"/>
        <v>0.51403166504089448</v>
      </c>
      <c r="JZ332" s="25">
        <v>7851</v>
      </c>
      <c r="KA332" s="25">
        <v>6931</v>
      </c>
      <c r="KB332" s="18">
        <v>0</v>
      </c>
      <c r="KC332" s="18">
        <v>2</v>
      </c>
      <c r="KD332" s="18">
        <v>15</v>
      </c>
      <c r="KE332" s="18">
        <v>34</v>
      </c>
      <c r="KF332" s="18">
        <v>30</v>
      </c>
      <c r="KG332" s="18">
        <v>0</v>
      </c>
      <c r="KH332" s="18">
        <v>0</v>
      </c>
      <c r="KI332" s="25">
        <v>839</v>
      </c>
      <c r="KJ332" s="17">
        <f t="shared" si="1238"/>
        <v>0.10686536746911221</v>
      </c>
      <c r="KK332" s="25">
        <v>45457</v>
      </c>
      <c r="KL332" s="25">
        <v>19529</v>
      </c>
      <c r="KM332" s="18">
        <v>25</v>
      </c>
      <c r="KN332" s="18">
        <v>31</v>
      </c>
      <c r="KO332" s="18">
        <v>70</v>
      </c>
      <c r="KP332" s="18">
        <v>70</v>
      </c>
      <c r="KQ332" s="18">
        <v>627</v>
      </c>
      <c r="KR332" s="18">
        <v>3</v>
      </c>
      <c r="KS332" s="18">
        <v>35</v>
      </c>
      <c r="KT332" s="25">
        <v>25067</v>
      </c>
      <c r="KU332" s="69">
        <f t="shared" si="1136"/>
        <v>0.55144422201201138</v>
      </c>
      <c r="KV332" s="27">
        <v>70089</v>
      </c>
      <c r="KW332" s="25">
        <v>65878</v>
      </c>
      <c r="KX332" s="18">
        <v>4211</v>
      </c>
      <c r="KY332" s="59">
        <v>6.0080754469317578E-2</v>
      </c>
      <c r="KZ332" s="18">
        <v>1822</v>
      </c>
      <c r="LA332" s="18">
        <v>1651</v>
      </c>
      <c r="LB332" s="18">
        <v>1588</v>
      </c>
      <c r="LC332" s="18">
        <v>1890</v>
      </c>
      <c r="LD332" s="25">
        <v>38324</v>
      </c>
      <c r="LE332" s="25">
        <v>35916</v>
      </c>
      <c r="LF332" s="18">
        <v>2408</v>
      </c>
      <c r="LG332" s="59">
        <v>6.2832689698361338E-2</v>
      </c>
      <c r="LH332" s="25">
        <v>31765</v>
      </c>
      <c r="LI332" s="25">
        <v>29962</v>
      </c>
      <c r="LJ332" s="18">
        <v>1803</v>
      </c>
      <c r="LK332" s="35">
        <v>5.6760585550133795E-2</v>
      </c>
      <c r="LL332" s="27">
        <v>12521</v>
      </c>
      <c r="LM332" s="18">
        <v>228</v>
      </c>
      <c r="LN332" s="25">
        <v>5363</v>
      </c>
      <c r="LO332" s="18">
        <v>4904</v>
      </c>
      <c r="LP332" s="18">
        <v>177</v>
      </c>
      <c r="LQ332" s="18">
        <v>201</v>
      </c>
      <c r="LR332" s="25">
        <v>1648</v>
      </c>
      <c r="LS332" s="23">
        <f t="shared" si="1239"/>
        <v>0.1316188802811277</v>
      </c>
      <c r="LT332" s="23">
        <f t="shared" si="1240"/>
        <v>0.86838111971887233</v>
      </c>
      <c r="LU332" s="17">
        <f t="shared" si="1241"/>
        <v>0.44652982988579187</v>
      </c>
      <c r="LV332" s="25">
        <v>12521</v>
      </c>
      <c r="LW332" s="25">
        <v>4072</v>
      </c>
      <c r="LX332" s="18">
        <v>276</v>
      </c>
      <c r="LY332" s="25">
        <v>3622</v>
      </c>
      <c r="LZ332" s="18">
        <v>1560</v>
      </c>
      <c r="MA332" s="18">
        <v>75</v>
      </c>
      <c r="MB332" s="18">
        <v>1701</v>
      </c>
      <c r="MC332" s="18">
        <v>900</v>
      </c>
      <c r="MD332" s="18">
        <v>204</v>
      </c>
      <c r="ME332" s="18">
        <v>2</v>
      </c>
      <c r="MF332" s="18">
        <v>109</v>
      </c>
      <c r="MG332" s="17">
        <f t="shared" si="1242"/>
        <v>0.21372094880600592</v>
      </c>
      <c r="MH332" s="17">
        <f t="shared" si="1243"/>
        <v>0.65282325692836041</v>
      </c>
      <c r="MI332" s="25">
        <v>12521</v>
      </c>
      <c r="MJ332" s="25">
        <v>4376</v>
      </c>
      <c r="MK332" s="18">
        <v>190</v>
      </c>
      <c r="ML332" s="25">
        <v>3270</v>
      </c>
      <c r="MM332" s="18">
        <v>1451</v>
      </c>
      <c r="MN332" s="18">
        <v>87</v>
      </c>
      <c r="MO332" s="18">
        <v>2019</v>
      </c>
      <c r="MP332" s="18">
        <v>1000</v>
      </c>
      <c r="MQ332" s="18">
        <v>5</v>
      </c>
      <c r="MR332" s="18">
        <v>14</v>
      </c>
      <c r="MS332" s="18">
        <v>109</v>
      </c>
      <c r="MT332" s="17">
        <f t="shared" si="1244"/>
        <v>0.70609376247903521</v>
      </c>
      <c r="MU332" s="69">
        <f t="shared" si="1245"/>
        <v>0.54967654340707617</v>
      </c>
      <c r="MV332" s="27">
        <v>12521</v>
      </c>
      <c r="MW332" s="18">
        <v>1163</v>
      </c>
      <c r="MX332" s="18">
        <v>2699</v>
      </c>
      <c r="MY332" s="25">
        <v>4869</v>
      </c>
      <c r="MZ332" s="18">
        <v>61</v>
      </c>
      <c r="NA332" s="18">
        <v>1346</v>
      </c>
      <c r="NB332" s="18">
        <v>1224</v>
      </c>
      <c r="NC332" s="18">
        <v>428</v>
      </c>
      <c r="ND332" s="18">
        <v>731</v>
      </c>
      <c r="NE332" s="17">
        <f t="shared" si="1246"/>
        <v>9.2883954955674461E-2</v>
      </c>
      <c r="NF332" s="10">
        <f t="shared" si="1247"/>
        <v>5765.4928520086251</v>
      </c>
      <c r="NG332" s="17">
        <f t="shared" si="1248"/>
        <v>0.23456592923887867</v>
      </c>
      <c r="NH332" s="25">
        <v>12521</v>
      </c>
      <c r="NI332" s="18">
        <v>64</v>
      </c>
      <c r="NJ332" s="18">
        <v>6</v>
      </c>
      <c r="NK332" s="18">
        <v>78</v>
      </c>
      <c r="NL332" s="18">
        <v>36</v>
      </c>
      <c r="NM332" s="25">
        <v>11916</v>
      </c>
      <c r="NN332" s="18">
        <v>369</v>
      </c>
      <c r="NO332" s="18">
        <v>13</v>
      </c>
      <c r="NP332" s="18">
        <v>0</v>
      </c>
      <c r="NQ332" s="32">
        <v>39</v>
      </c>
      <c r="NR332" s="27">
        <v>12521</v>
      </c>
      <c r="NS332" s="37">
        <f t="shared" si="1249"/>
        <v>0.70912866384474083</v>
      </c>
      <c r="NT332" s="37">
        <f t="shared" si="1250"/>
        <v>0.19134888346879228</v>
      </c>
      <c r="NU332" s="37">
        <f t="shared" si="1251"/>
        <v>1.4101813267259826</v>
      </c>
      <c r="NV332" s="17">
        <f t="shared" si="1252"/>
        <v>0.28635314695762298</v>
      </c>
      <c r="NW332" s="10">
        <f t="shared" si="1253"/>
        <v>8269</v>
      </c>
      <c r="NX332" s="17">
        <f t="shared" si="1254"/>
        <v>0.66041051034262443</v>
      </c>
      <c r="NY332" s="19">
        <f t="shared" si="1255"/>
        <v>0.14902052659085585</v>
      </c>
      <c r="NZ332" s="18">
        <v>1634</v>
      </c>
      <c r="OA332" s="25">
        <v>4252</v>
      </c>
      <c r="OB332" s="18">
        <v>389</v>
      </c>
      <c r="OC332" s="25">
        <v>2171</v>
      </c>
      <c r="OD332" s="18">
        <v>173</v>
      </c>
      <c r="OE332" s="18">
        <v>260</v>
      </c>
      <c r="OF332" s="17">
        <f t="shared" si="1256"/>
        <v>0.17338870697228656</v>
      </c>
      <c r="OG332" s="17">
        <f t="shared" si="1257"/>
        <v>0.13050075872534142</v>
      </c>
      <c r="OH332" s="17">
        <f t="shared" si="1258"/>
        <v>0.33958948965737562</v>
      </c>
      <c r="OI332" s="69">
        <f t="shared" si="1259"/>
        <v>2.0765114607459469E-2</v>
      </c>
      <c r="OJ332" s="27">
        <v>12521</v>
      </c>
      <c r="OK332" s="18">
        <v>511</v>
      </c>
      <c r="OL332" s="25">
        <v>6433</v>
      </c>
      <c r="OM332" s="18">
        <v>1222</v>
      </c>
      <c r="ON332" s="18">
        <v>429</v>
      </c>
      <c r="OO332" s="18">
        <v>16</v>
      </c>
      <c r="OP332" s="18">
        <v>8</v>
      </c>
      <c r="OQ332" s="18">
        <v>1066</v>
      </c>
      <c r="OR332" s="69">
        <f t="shared" si="1260"/>
        <v>0.58948965737560899</v>
      </c>
      <c r="OS332" s="22">
        <v>25884</v>
      </c>
      <c r="OT332" s="22">
        <v>25882</v>
      </c>
      <c r="OU332" s="38">
        <f t="shared" si="1138"/>
        <v>0.82931205741933411</v>
      </c>
      <c r="OV332" s="39">
        <v>0.72525538984622517</v>
      </c>
      <c r="OW332" s="22">
        <v>1877106</v>
      </c>
      <c r="OX332" s="36">
        <f t="shared" si="1139"/>
        <v>76807423.307999998</v>
      </c>
      <c r="OY332" s="36">
        <f t="shared" si="1140"/>
        <v>1753618.897734971</v>
      </c>
      <c r="OZ332" s="22">
        <v>2630</v>
      </c>
      <c r="PA332" s="22">
        <v>2630</v>
      </c>
      <c r="PB332" s="38">
        <f t="shared" si="1141"/>
        <v>8.4270562978627964E-2</v>
      </c>
      <c r="PC332" s="39">
        <v>0.50280988593155895</v>
      </c>
      <c r="PD332" s="22">
        <v>132239</v>
      </c>
      <c r="PE332" s="40">
        <f t="shared" si="1261"/>
        <v>5410955.4019999998</v>
      </c>
      <c r="PF332" s="36">
        <f t="shared" si="1262"/>
        <v>807822.58554055961</v>
      </c>
      <c r="PG332" s="22">
        <v>1552</v>
      </c>
      <c r="PH332" s="22">
        <v>1552</v>
      </c>
      <c r="PI332" s="38">
        <f t="shared" si="1142"/>
        <v>4.9729244769137107E-2</v>
      </c>
      <c r="PJ332" s="39">
        <v>9.9896907216494843E-2</v>
      </c>
      <c r="PK332" s="22">
        <v>15504</v>
      </c>
      <c r="PL332" s="41">
        <f t="shared" si="1263"/>
        <v>634392.67200000002</v>
      </c>
      <c r="PM332" s="36">
        <f t="shared" si="1264"/>
        <v>126870.76344064264</v>
      </c>
      <c r="PN332" s="22">
        <v>647</v>
      </c>
      <c r="PO332" s="22">
        <v>647</v>
      </c>
      <c r="PP332" s="38">
        <f t="shared" si="1143"/>
        <v>2.0731199333525584E-2</v>
      </c>
      <c r="PQ332" s="39">
        <v>0.46726429675425041</v>
      </c>
      <c r="PR332" s="22">
        <v>30232</v>
      </c>
      <c r="PS332" s="41">
        <f t="shared" si="1265"/>
        <v>1237032.976</v>
      </c>
      <c r="PT332" s="36">
        <f t="shared" si="1266"/>
        <v>84833.57277270795</v>
      </c>
      <c r="PU332" s="22">
        <v>183</v>
      </c>
      <c r="PV332" s="22">
        <v>183</v>
      </c>
      <c r="PW332" s="38">
        <f t="shared" si="1144"/>
        <v>5.863693165433048E-3</v>
      </c>
      <c r="PX332" s="39">
        <v>0.2073224043715847</v>
      </c>
      <c r="PY332" s="22">
        <v>3794</v>
      </c>
      <c r="PZ332" s="36">
        <f t="shared" si="1267"/>
        <v>27919.71024463285</v>
      </c>
      <c r="QA332" s="22"/>
      <c r="QB332" s="22"/>
      <c r="QC332" s="39">
        <v>0</v>
      </c>
      <c r="QD332" s="22"/>
      <c r="QE332" s="22">
        <f t="shared" si="1268"/>
        <v>0</v>
      </c>
      <c r="QF332" s="22"/>
      <c r="QG332" s="22"/>
      <c r="QH332" s="22"/>
      <c r="QI332" s="38">
        <f t="shared" si="1145"/>
        <v>0</v>
      </c>
      <c r="QJ332" s="39">
        <v>0</v>
      </c>
      <c r="QK332" s="22"/>
      <c r="QL332" s="42">
        <f t="shared" si="1269"/>
        <v>0</v>
      </c>
      <c r="QM332" s="22">
        <f t="shared" si="1146"/>
        <v>315</v>
      </c>
      <c r="QN332" s="22"/>
      <c r="QO332" s="22"/>
      <c r="QP332" s="38">
        <f t="shared" si="1147"/>
        <v>0</v>
      </c>
      <c r="QQ332" s="39">
        <v>0</v>
      </c>
      <c r="QR332" s="22"/>
      <c r="QS332" s="36">
        <f t="shared" si="1168"/>
        <v>0</v>
      </c>
      <c r="QT332" s="22">
        <v>315</v>
      </c>
      <c r="QU332" s="22">
        <v>315</v>
      </c>
      <c r="QV332" s="38">
        <f t="shared" si="1148"/>
        <v>1.0093242333942131E-2</v>
      </c>
      <c r="QW332" s="39">
        <v>8.6031746031746029E-2</v>
      </c>
      <c r="QX332" s="22">
        <v>2710</v>
      </c>
      <c r="QY332" s="36">
        <f t="shared" si="1270"/>
        <v>74063.657149794628</v>
      </c>
      <c r="QZ332" s="22"/>
      <c r="RA332" s="22"/>
      <c r="RB332" s="38">
        <f t="shared" si="1149"/>
        <v>0</v>
      </c>
      <c r="RC332" s="39">
        <v>0</v>
      </c>
      <c r="RD332" s="22"/>
      <c r="RE332" s="36">
        <f t="shared" si="1271"/>
        <v>0</v>
      </c>
      <c r="RF332" s="10">
        <f t="shared" si="1150"/>
        <v>31211</v>
      </c>
      <c r="RG332" s="10">
        <f t="shared" si="1151"/>
        <v>31209</v>
      </c>
      <c r="RH332" s="17">
        <f t="shared" si="1152"/>
        <v>4.0139521782915528E-2</v>
      </c>
      <c r="RI332" s="17">
        <f t="shared" si="1153"/>
        <v>9.1705771425105748E-4</v>
      </c>
      <c r="RJ332" s="17">
        <f t="shared" si="1154"/>
        <v>0.60992699240618298</v>
      </c>
      <c r="RK332" s="17">
        <f t="shared" si="1155"/>
        <v>0.28096914365655118</v>
      </c>
      <c r="RL332" s="17">
        <f t="shared" si="1156"/>
        <v>2.9506003820534078E-2</v>
      </c>
      <c r="RM332" s="17">
        <f t="shared" si="1157"/>
        <v>9.7107672142197933E-3</v>
      </c>
      <c r="RN332" s="17">
        <f t="shared" si="1158"/>
        <v>0</v>
      </c>
      <c r="RO332" s="17">
        <f t="shared" si="1159"/>
        <v>2.5760114532481563E-2</v>
      </c>
      <c r="RP332" s="17">
        <f t="shared" si="1160"/>
        <v>0</v>
      </c>
      <c r="RQ332" s="17">
        <f t="shared" si="1161"/>
        <v>0</v>
      </c>
      <c r="RR332" s="36">
        <f t="shared" si="1162"/>
        <v>2875129.1868833089</v>
      </c>
      <c r="RS332" s="36">
        <f t="shared" si="1163"/>
        <v>41.021118676016336</v>
      </c>
      <c r="RT332" s="10">
        <f t="shared" si="1164"/>
        <v>2</v>
      </c>
      <c r="RU332" s="17">
        <f t="shared" si="1165"/>
        <v>6.4079971804812411E-5</v>
      </c>
      <c r="RV332" s="37">
        <f t="shared" si="1166"/>
        <v>2.2456505719137483</v>
      </c>
      <c r="RW332" s="36">
        <f t="shared" si="1167"/>
        <v>0.44527671959936654</v>
      </c>
      <c r="RX332" s="85">
        <v>-3.2931819999999998</v>
      </c>
      <c r="RY332" s="93">
        <v>33</v>
      </c>
      <c r="RZ332" s="43" t="b">
        <v>0</v>
      </c>
      <c r="SA332" s="18" t="b">
        <v>0</v>
      </c>
      <c r="SB332" s="18" t="b">
        <v>0</v>
      </c>
      <c r="SC332" s="18" t="b">
        <v>0</v>
      </c>
      <c r="SD332" s="18" t="b">
        <v>0</v>
      </c>
      <c r="SE332" s="32" t="b">
        <v>1</v>
      </c>
      <c r="SF332" s="43" t="b">
        <v>1</v>
      </c>
      <c r="SG332" s="18" t="b">
        <v>1</v>
      </c>
      <c r="SH332" s="18">
        <v>2</v>
      </c>
      <c r="SI332" s="18"/>
      <c r="SJ332" s="22">
        <v>1</v>
      </c>
      <c r="SK332" s="22"/>
      <c r="SL332" s="22">
        <v>3</v>
      </c>
      <c r="SM332" s="22">
        <v>1</v>
      </c>
      <c r="SN332" s="18"/>
      <c r="SO332" s="18"/>
      <c r="SP332" s="18"/>
      <c r="SQ332" s="17">
        <f t="shared" si="1272"/>
        <v>4.1322314049586778E-3</v>
      </c>
      <c r="SR332" s="17">
        <f t="shared" si="1273"/>
        <v>4.9751243781094526E-3</v>
      </c>
      <c r="SS332" s="17">
        <f t="shared" si="1274"/>
        <v>0</v>
      </c>
      <c r="ST332" s="17">
        <f t="shared" si="1275"/>
        <v>9.1324200913242006E-4</v>
      </c>
      <c r="SU332" s="17">
        <f t="shared" si="1276"/>
        <v>0</v>
      </c>
      <c r="SV332" s="17">
        <f t="shared" si="1305"/>
        <v>0</v>
      </c>
      <c r="SW332" s="17">
        <f t="shared" si="1277"/>
        <v>0</v>
      </c>
      <c r="SX332" s="17">
        <f t="shared" si="1278"/>
        <v>4.1666666666666664E-2</v>
      </c>
      <c r="SY332" s="17">
        <f t="shared" si="1279"/>
        <v>2.1739130434782609E-3</v>
      </c>
      <c r="SZ332" s="17">
        <f t="shared" si="1280"/>
        <v>1.4720915968104683E-3</v>
      </c>
      <c r="TA332" s="17">
        <f t="shared" si="1281"/>
        <v>1.0960144927536232E-2</v>
      </c>
      <c r="TB332" s="24">
        <f t="shared" si="1137"/>
        <v>91.239669421487605</v>
      </c>
      <c r="TC332" s="69">
        <f t="shared" si="1282"/>
        <v>0.14716075713143162</v>
      </c>
      <c r="TD332" s="17">
        <f t="shared" si="1304"/>
        <v>1.7677653108929406E-5</v>
      </c>
      <c r="TE332" s="95"/>
      <c r="TF332" s="71"/>
      <c r="TG332" s="71"/>
      <c r="TH332" s="71"/>
      <c r="TI332" s="71"/>
      <c r="TJ332" s="71"/>
      <c r="TK332" s="71">
        <v>3</v>
      </c>
      <c r="TL332" s="71"/>
      <c r="TM332" s="71">
        <v>1</v>
      </c>
      <c r="TN332" s="71"/>
      <c r="TO332" s="71"/>
      <c r="TP332" s="71"/>
      <c r="TQ332" s="71"/>
      <c r="TR332" s="72"/>
      <c r="TS332" s="72"/>
      <c r="TT332" s="72"/>
      <c r="TU332" s="72"/>
      <c r="TV332" s="72">
        <v>1</v>
      </c>
      <c r="TW332" s="72"/>
      <c r="TX332" s="72"/>
      <c r="TY332" s="72">
        <v>1</v>
      </c>
      <c r="TZ332" s="72">
        <v>3</v>
      </c>
      <c r="UA332" s="72"/>
      <c r="UB332" s="72"/>
      <c r="UC332" s="72"/>
      <c r="UD332" s="72"/>
      <c r="UE332" s="72"/>
      <c r="UF332" s="72"/>
      <c r="UG332" s="72">
        <v>1</v>
      </c>
      <c r="UH332" s="72"/>
      <c r="UI332" s="72"/>
      <c r="UJ332" s="73"/>
      <c r="UK332" s="73"/>
      <c r="UL332" s="73"/>
      <c r="UM332" s="73"/>
      <c r="UN332" s="73">
        <v>2</v>
      </c>
      <c r="UO332" s="73"/>
      <c r="UP332" s="73"/>
      <c r="UQ332" s="73"/>
      <c r="UR332" s="73">
        <v>6</v>
      </c>
      <c r="US332" s="73"/>
      <c r="UT332" s="73"/>
      <c r="UU332" s="73"/>
      <c r="UV332" s="73"/>
      <c r="UW332" s="73"/>
      <c r="UX332" s="73"/>
      <c r="UY332" s="73">
        <v>3</v>
      </c>
      <c r="UZ332" s="73"/>
      <c r="VA332" s="73"/>
      <c r="VB332" s="73"/>
      <c r="VC332" s="73"/>
      <c r="VD332" s="73"/>
      <c r="VE332" s="73"/>
      <c r="VF332" s="73">
        <v>1</v>
      </c>
      <c r="VG332" s="73"/>
      <c r="VH332" s="73"/>
      <c r="VI332" s="73"/>
      <c r="VJ332" s="73">
        <v>7</v>
      </c>
      <c r="VK332" s="73"/>
      <c r="VL332" s="73"/>
      <c r="VM332" s="73"/>
      <c r="VN332" s="73"/>
      <c r="VO332" s="73"/>
      <c r="VP332" s="73">
        <v>3</v>
      </c>
      <c r="VQ332" s="73"/>
      <c r="VR332" s="73"/>
      <c r="VS332" s="73"/>
      <c r="VT332" s="73"/>
      <c r="VU332" s="73"/>
      <c r="VV332" s="73"/>
      <c r="VW332" s="73">
        <v>2</v>
      </c>
      <c r="VX332" s="73"/>
      <c r="VY332" s="73"/>
      <c r="VZ332" s="73"/>
      <c r="WA332" s="73">
        <v>5</v>
      </c>
      <c r="WB332" s="73"/>
      <c r="WC332" s="73"/>
      <c r="WD332" s="73"/>
      <c r="WE332" s="73"/>
      <c r="WF332" s="73"/>
      <c r="WG332" s="73"/>
      <c r="WH332" s="73"/>
      <c r="WI332" s="73"/>
      <c r="WJ332" s="73"/>
      <c r="WK332" s="73"/>
      <c r="WL332" s="73"/>
      <c r="WM332" s="73"/>
      <c r="WN332" s="73"/>
      <c r="WO332" s="22">
        <f t="shared" si="1283"/>
        <v>0</v>
      </c>
      <c r="WP332" s="22">
        <f t="shared" si="1284"/>
        <v>0</v>
      </c>
      <c r="WQ332" s="22">
        <f t="shared" si="1285"/>
        <v>0</v>
      </c>
      <c r="WR332" s="22">
        <f t="shared" si="1286"/>
        <v>0</v>
      </c>
      <c r="WS332" s="22">
        <f t="shared" si="1287"/>
        <v>6</v>
      </c>
      <c r="WT332" s="22">
        <f t="shared" si="1288"/>
        <v>0</v>
      </c>
      <c r="WU332" s="22">
        <f t="shared" si="1289"/>
        <v>0</v>
      </c>
      <c r="WV332" s="22">
        <f t="shared" si="1290"/>
        <v>1</v>
      </c>
      <c r="WW332" s="22">
        <f t="shared" si="1291"/>
        <v>24</v>
      </c>
      <c r="WX332" s="22">
        <f t="shared" si="1292"/>
        <v>0</v>
      </c>
      <c r="WY332" s="22">
        <f t="shared" si="1293"/>
        <v>1</v>
      </c>
      <c r="WZ332" s="22">
        <f t="shared" si="1294"/>
        <v>0</v>
      </c>
      <c r="XA332" s="22">
        <f t="shared" si="1295"/>
        <v>0</v>
      </c>
      <c r="XB332" s="22">
        <f t="shared" si="1296"/>
        <v>0</v>
      </c>
      <c r="XC332" s="22">
        <f t="shared" si="1297"/>
        <v>0</v>
      </c>
      <c r="XD332" s="22">
        <f t="shared" si="1298"/>
        <v>0</v>
      </c>
      <c r="XE332" s="22">
        <f t="shared" si="1299"/>
        <v>7</v>
      </c>
      <c r="XF332" s="22">
        <f t="shared" si="1300"/>
        <v>0</v>
      </c>
      <c r="XG332" s="93">
        <f t="shared" si="1301"/>
        <v>0</v>
      </c>
    </row>
    <row r="333" spans="1:631" ht="17.100000000000001" customHeight="1" x14ac:dyDescent="0.2">
      <c r="A333" s="101"/>
      <c r="B333" s="27" t="s">
        <v>560</v>
      </c>
      <c r="C333" s="535" t="s">
        <v>561</v>
      </c>
      <c r="D333" s="25" t="s">
        <v>674</v>
      </c>
      <c r="E333" s="535" t="s">
        <v>675</v>
      </c>
      <c r="F333" s="25" t="s">
        <v>676</v>
      </c>
      <c r="G333" s="535" t="s">
        <v>675</v>
      </c>
      <c r="H333" s="25">
        <v>13</v>
      </c>
      <c r="I333" s="28">
        <v>18</v>
      </c>
      <c r="J333" s="17">
        <f t="shared" si="1169"/>
        <v>0.82024261407373977</v>
      </c>
      <c r="K333" s="17">
        <f t="shared" si="1170"/>
        <v>0.75370955326095612</v>
      </c>
      <c r="L333" s="17">
        <f t="shared" si="1171"/>
        <v>1</v>
      </c>
      <c r="M333" s="17">
        <f t="shared" si="1172"/>
        <v>0.1262473564611146</v>
      </c>
      <c r="N333" s="17">
        <f t="shared" si="1173"/>
        <v>0.34211551624282632</v>
      </c>
      <c r="O333" s="17">
        <f t="shared" si="1174"/>
        <v>0.59902317309478936</v>
      </c>
      <c r="P333" s="17">
        <f t="shared" si="1175"/>
        <v>0.87263095369654109</v>
      </c>
      <c r="Q333" s="17">
        <f t="shared" si="1176"/>
        <v>0.58854560408064938</v>
      </c>
      <c r="R333" s="69">
        <f t="shared" si="1177"/>
        <v>0.58431359717291365</v>
      </c>
      <c r="S333" s="422">
        <f t="shared" si="1178"/>
        <v>0.63186981867594783</v>
      </c>
      <c r="T333" s="17">
        <f t="shared" si="1302"/>
        <v>0.36813018132405217</v>
      </c>
      <c r="U333" s="10">
        <f t="shared" si="1179"/>
        <v>65274.266841111661</v>
      </c>
      <c r="V333" s="32">
        <v>3</v>
      </c>
      <c r="W333" s="550">
        <f t="shared" si="1180"/>
        <v>0</v>
      </c>
      <c r="X333" s="550">
        <f t="shared" si="1181"/>
        <v>0.52075870756483666</v>
      </c>
      <c r="Y333" s="550">
        <f t="shared" si="1182"/>
        <v>0.47924129243516334</v>
      </c>
      <c r="Z333" s="551">
        <f t="shared" si="1183"/>
        <v>84975.711285556114</v>
      </c>
      <c r="AA333" s="426">
        <f t="shared" si="1184"/>
        <v>0.33143085955344503</v>
      </c>
      <c r="AB333" s="59">
        <f t="shared" si="1185"/>
        <v>0.63230154767848223</v>
      </c>
      <c r="AC333" s="59">
        <f t="shared" si="1186"/>
        <v>0.46607697572789974</v>
      </c>
      <c r="AD333" s="59">
        <f t="shared" si="1187"/>
        <v>0.34211551624282632</v>
      </c>
      <c r="AE333" s="59">
        <f t="shared" si="1188"/>
        <v>0.41145439591935068</v>
      </c>
      <c r="AF333" s="59">
        <f t="shared" si="1189"/>
        <v>0.13749900459214823</v>
      </c>
      <c r="AG333" s="59">
        <f t="shared" si="1190"/>
        <v>0.17150213680885515</v>
      </c>
      <c r="AH333" s="59">
        <f t="shared" si="1191"/>
        <v>0.59902317309478936</v>
      </c>
      <c r="AI333" s="59">
        <f t="shared" si="1192"/>
        <v>0.90404268308868418</v>
      </c>
      <c r="AJ333" s="59">
        <f t="shared" si="1193"/>
        <v>0.73644254505879547</v>
      </c>
      <c r="AK333" s="59">
        <f t="shared" si="1194"/>
        <v>0.12736904630345894</v>
      </c>
      <c r="AL333" s="35">
        <f t="shared" si="1195"/>
        <v>1</v>
      </c>
      <c r="AM333" s="27">
        <v>177313</v>
      </c>
      <c r="AN333" s="25">
        <v>90124</v>
      </c>
      <c r="AO333" s="25">
        <v>87189</v>
      </c>
      <c r="AP333" s="17">
        <f t="shared" si="1196"/>
        <v>3.4438901584079151E-3</v>
      </c>
      <c r="AQ333" s="63">
        <v>103.36625032974342</v>
      </c>
      <c r="AR333" s="58">
        <v>3917.3590177800002</v>
      </c>
      <c r="AS333" s="24">
        <f t="shared" si="1197"/>
        <v>45.263403021070239</v>
      </c>
      <c r="AT333" s="17">
        <f t="shared" si="1135"/>
        <v>3.9089930324864401E-2</v>
      </c>
      <c r="AU333" s="25">
        <v>167493</v>
      </c>
      <c r="AV333" s="25">
        <v>82435</v>
      </c>
      <c r="AW333" s="25">
        <v>85058</v>
      </c>
      <c r="AX333" s="25">
        <v>9820</v>
      </c>
      <c r="AY333" s="25">
        <v>7689</v>
      </c>
      <c r="AZ333" s="25">
        <v>2131</v>
      </c>
      <c r="BA333" s="25">
        <v>58767</v>
      </c>
      <c r="BB333" s="25">
        <v>28974</v>
      </c>
      <c r="BC333" s="25">
        <v>29793</v>
      </c>
      <c r="BD333" s="63">
        <v>97.251032121639312</v>
      </c>
      <c r="BE333" s="25">
        <v>118546</v>
      </c>
      <c r="BF333" s="25">
        <v>61150</v>
      </c>
      <c r="BG333" s="25">
        <v>57396</v>
      </c>
      <c r="BH333" s="63">
        <v>106.54052547215834</v>
      </c>
      <c r="BI333" s="17">
        <v>0.33143085955344503</v>
      </c>
      <c r="BJ333" s="25">
        <v>49528</v>
      </c>
      <c r="BK333" s="25">
        <v>120373</v>
      </c>
      <c r="BL333" s="25">
        <v>7412</v>
      </c>
      <c r="BM333" s="17">
        <v>0.47302966612114011</v>
      </c>
      <c r="BN333" s="10">
        <f t="shared" si="1198"/>
        <v>93438.690811062275</v>
      </c>
      <c r="BO333" s="29">
        <v>0.41145439591935068</v>
      </c>
      <c r="BP333" s="30">
        <f t="shared" si="1199"/>
        <v>0.58854560408064938</v>
      </c>
      <c r="BQ333" s="31">
        <v>6.1575270201789438</v>
      </c>
      <c r="BR333" s="25">
        <v>127785</v>
      </c>
      <c r="BS333" s="25">
        <v>36170</v>
      </c>
      <c r="BT333" s="25">
        <v>80516</v>
      </c>
      <c r="BU333" s="25">
        <v>7043</v>
      </c>
      <c r="BV333" s="25">
        <v>2777</v>
      </c>
      <c r="BW333" s="18">
        <v>1279</v>
      </c>
      <c r="BX333" s="25">
        <v>37673</v>
      </c>
      <c r="BY333" s="25">
        <v>29596</v>
      </c>
      <c r="BZ333" s="25">
        <v>8077</v>
      </c>
      <c r="CA333" s="59">
        <v>0.21439757916810445</v>
      </c>
      <c r="CB333" s="25">
        <v>167493</v>
      </c>
      <c r="CC333" s="25">
        <v>9820</v>
      </c>
      <c r="CD333" s="17">
        <f t="shared" si="1200"/>
        <v>5.8629315852005759E-2</v>
      </c>
      <c r="CE333" s="25">
        <v>2069</v>
      </c>
      <c r="CF333" s="25">
        <v>5292</v>
      </c>
      <c r="CG333" s="25">
        <v>7011</v>
      </c>
      <c r="CH333" s="25">
        <v>7347</v>
      </c>
      <c r="CI333" s="25">
        <v>5822</v>
      </c>
      <c r="CJ333" s="25">
        <v>4099</v>
      </c>
      <c r="CK333" s="25">
        <v>2574</v>
      </c>
      <c r="CL333" s="25">
        <v>1871</v>
      </c>
      <c r="CM333" s="25">
        <v>1588</v>
      </c>
      <c r="CN333" s="26">
        <v>4.4459692618055371</v>
      </c>
      <c r="CO333" s="27">
        <v>37673</v>
      </c>
      <c r="CP333" s="34">
        <f t="shared" si="1201"/>
        <v>4.706633397924243</v>
      </c>
      <c r="CQ333" s="25">
        <v>8361</v>
      </c>
      <c r="CR333" s="25">
        <v>12509</v>
      </c>
      <c r="CS333" s="25">
        <v>4780</v>
      </c>
      <c r="CT333" s="25">
        <v>5224</v>
      </c>
      <c r="CU333" s="25">
        <v>6110</v>
      </c>
      <c r="CV333" s="18">
        <v>299</v>
      </c>
      <c r="CW333" s="18">
        <v>132</v>
      </c>
      <c r="CX333" s="18">
        <v>258</v>
      </c>
      <c r="CY333" s="25">
        <v>37673</v>
      </c>
      <c r="CZ333" s="25">
        <v>25780</v>
      </c>
      <c r="DA333" s="25">
        <v>8257</v>
      </c>
      <c r="DB333" s="18">
        <v>980</v>
      </c>
      <c r="DC333" s="25">
        <v>1469</v>
      </c>
      <c r="DD333" s="18">
        <v>898</v>
      </c>
      <c r="DE333" s="18">
        <v>289</v>
      </c>
      <c r="DF333" s="25">
        <v>37673</v>
      </c>
      <c r="DG333" s="25">
        <v>5076</v>
      </c>
      <c r="DH333" s="18">
        <v>55</v>
      </c>
      <c r="DI333" s="18">
        <v>49</v>
      </c>
      <c r="DJ333" s="25">
        <v>17684</v>
      </c>
      <c r="DK333" s="25">
        <v>14586</v>
      </c>
      <c r="DL333" s="18">
        <v>223</v>
      </c>
      <c r="DM333" s="25">
        <f t="shared" si="1202"/>
        <v>22812.26828232421</v>
      </c>
      <c r="DN333" s="17">
        <f t="shared" si="1203"/>
        <v>0.46940779868871607</v>
      </c>
      <c r="DO333" s="17">
        <f t="shared" si="1204"/>
        <v>0.38717383802723437</v>
      </c>
      <c r="DP333" s="23">
        <f t="shared" si="1205"/>
        <v>0.13749900459214823</v>
      </c>
      <c r="DQ333" s="23">
        <f t="shared" si="1206"/>
        <v>0.86250099540785174</v>
      </c>
      <c r="DR333" s="25">
        <v>37673</v>
      </c>
      <c r="DS333" s="18">
        <v>102</v>
      </c>
      <c r="DT333" s="25">
        <v>6964</v>
      </c>
      <c r="DU333" s="18">
        <v>26</v>
      </c>
      <c r="DV333" s="25">
        <v>6285</v>
      </c>
      <c r="DW333" s="18">
        <v>422</v>
      </c>
      <c r="DX333" s="25">
        <v>23710</v>
      </c>
      <c r="DY333" s="18">
        <v>164</v>
      </c>
      <c r="DZ333" s="17">
        <f t="shared" si="1207"/>
        <v>0.35508188888593956</v>
      </c>
      <c r="EA333" s="17">
        <f t="shared" si="1208"/>
        <v>0.6449181111140605</v>
      </c>
      <c r="EB333" s="25">
        <v>37673</v>
      </c>
      <c r="EC333" s="25">
        <v>5149</v>
      </c>
      <c r="ED333" s="25">
        <v>1312</v>
      </c>
      <c r="EE333" s="25">
        <v>5350</v>
      </c>
      <c r="EF333" s="17">
        <f t="shared" ref="EF333:EF335" si="1306">EE333/EB333</f>
        <v>0.14201152018687124</v>
      </c>
      <c r="EG333" s="25">
        <v>25423</v>
      </c>
      <c r="EH333" s="18">
        <v>439</v>
      </c>
      <c r="EI333" s="17">
        <f t="shared" si="1209"/>
        <v>0.17150213680885515</v>
      </c>
      <c r="EJ333" s="17">
        <f t="shared" si="1210"/>
        <v>0.67483343508613591</v>
      </c>
      <c r="EK333" s="69">
        <f t="shared" si="1211"/>
        <v>0.75370955326095612</v>
      </c>
      <c r="EL333" s="27">
        <v>120180</v>
      </c>
      <c r="EM333" s="25">
        <v>75990</v>
      </c>
      <c r="EN333" s="25">
        <v>44190</v>
      </c>
      <c r="EO333" s="59">
        <v>0.63230154767848223</v>
      </c>
      <c r="EP333" s="25">
        <v>59057</v>
      </c>
      <c r="EQ333" s="25">
        <v>40275</v>
      </c>
      <c r="ER333" s="25">
        <v>18782</v>
      </c>
      <c r="ES333" s="59">
        <v>0.68196826794452814</v>
      </c>
      <c r="ET333" s="25">
        <v>61123</v>
      </c>
      <c r="EU333" s="25">
        <v>35715</v>
      </c>
      <c r="EV333" s="25">
        <v>25408</v>
      </c>
      <c r="EW333" s="59">
        <v>0.58431359717291365</v>
      </c>
      <c r="EX333" s="25">
        <v>41451</v>
      </c>
      <c r="EY333" s="25">
        <v>34558</v>
      </c>
      <c r="EZ333" s="25">
        <v>6893</v>
      </c>
      <c r="FA333" s="59">
        <v>0.83370726882343005</v>
      </c>
      <c r="FB333" s="25">
        <v>78729</v>
      </c>
      <c r="FC333" s="25">
        <v>41432</v>
      </c>
      <c r="FD333" s="25">
        <v>37297</v>
      </c>
      <c r="FE333" s="59">
        <v>0.52626097117961612</v>
      </c>
      <c r="FF333" s="25">
        <v>75403</v>
      </c>
      <c r="FG333" s="25">
        <v>23070</v>
      </c>
      <c r="FH333" s="25">
        <v>33337</v>
      </c>
      <c r="FI333" s="25">
        <v>18996</v>
      </c>
      <c r="FJ333" s="23">
        <f t="shared" si="1212"/>
        <v>0.25192631592907444</v>
      </c>
      <c r="FK333" s="23">
        <f t="shared" si="1213"/>
        <v>0.44211768762516079</v>
      </c>
      <c r="FL333" s="36">
        <f t="shared" si="1214"/>
        <v>1.2144662034112446</v>
      </c>
      <c r="FM333" s="25">
        <v>37247</v>
      </c>
      <c r="FN333" s="25">
        <v>11096</v>
      </c>
      <c r="FO333" s="17">
        <f t="shared" si="1215"/>
        <v>0.29790318683383898</v>
      </c>
      <c r="FP333" s="25">
        <v>16539</v>
      </c>
      <c r="FQ333" s="17">
        <f t="shared" si="1216"/>
        <v>0.44403576126936395</v>
      </c>
      <c r="FR333" s="25">
        <v>9612</v>
      </c>
      <c r="FS333" s="17">
        <f t="shared" si="1217"/>
        <v>0.25806105189679707</v>
      </c>
      <c r="FT333" s="25">
        <v>38156</v>
      </c>
      <c r="FU333" s="25">
        <v>11974</v>
      </c>
      <c r="FV333" s="25">
        <v>16798</v>
      </c>
      <c r="FW333" s="17">
        <f t="shared" si="1218"/>
        <v>0.24593772932173183</v>
      </c>
      <c r="FX333" s="17">
        <f t="shared" si="1219"/>
        <v>0.44024530873257156</v>
      </c>
      <c r="FY333" s="25">
        <v>9384</v>
      </c>
      <c r="FZ333" s="25">
        <v>94965</v>
      </c>
      <c r="GA333" s="25">
        <v>44261</v>
      </c>
      <c r="GB333" s="25">
        <v>18215</v>
      </c>
      <c r="GC333" s="25">
        <v>15154</v>
      </c>
      <c r="GD333" s="25">
        <v>9307</v>
      </c>
      <c r="GE333" s="18">
        <v>202</v>
      </c>
      <c r="GF333" s="25">
        <v>5362</v>
      </c>
      <c r="GG333" s="18">
        <v>141</v>
      </c>
      <c r="GH333" s="18">
        <v>55</v>
      </c>
      <c r="GI333" s="18">
        <v>2268</v>
      </c>
      <c r="GJ333" s="10">
        <f t="shared" si="1220"/>
        <v>44261</v>
      </c>
      <c r="GK333" s="10">
        <f t="shared" si="1129"/>
        <v>50704</v>
      </c>
      <c r="GL333" s="10">
        <f t="shared" si="1130"/>
        <v>32489</v>
      </c>
      <c r="GM333" s="10">
        <f t="shared" si="1221"/>
        <v>62476</v>
      </c>
      <c r="GN333" s="10">
        <f t="shared" si="1131"/>
        <v>17335</v>
      </c>
      <c r="GO333" s="17">
        <f t="shared" si="1222"/>
        <v>0.46607697572789974</v>
      </c>
      <c r="GP333" s="17">
        <f t="shared" si="1132"/>
        <v>0.53392302427210026</v>
      </c>
      <c r="GQ333" s="17">
        <f t="shared" si="1133"/>
        <v>0.34211551624282632</v>
      </c>
      <c r="GR333" s="17">
        <f t="shared" si="1134"/>
        <v>0.18254093613436528</v>
      </c>
      <c r="GS333" s="17">
        <f t="shared" si="1223"/>
        <v>0.43801927025746329</v>
      </c>
      <c r="GT333" s="25">
        <v>48098</v>
      </c>
      <c r="GU333" s="25">
        <v>20216</v>
      </c>
      <c r="GV333" s="25">
        <v>9520</v>
      </c>
      <c r="GW333" s="25">
        <v>8665</v>
      </c>
      <c r="GX333" s="25">
        <v>5301</v>
      </c>
      <c r="GY333" s="18">
        <v>119</v>
      </c>
      <c r="GZ333" s="25">
        <v>2684</v>
      </c>
      <c r="HA333" s="18">
        <v>78</v>
      </c>
      <c r="HB333" s="18">
        <v>33</v>
      </c>
      <c r="HC333" s="18">
        <v>1482</v>
      </c>
      <c r="HD333" s="23">
        <f t="shared" si="1224"/>
        <v>0.4203085367374943</v>
      </c>
      <c r="HE333" s="23">
        <f t="shared" si="1225"/>
        <v>0.57969146326250576</v>
      </c>
      <c r="HF333" s="23">
        <f t="shared" si="1226"/>
        <v>0.38176223543598486</v>
      </c>
      <c r="HG333" s="23">
        <f t="shared" si="1227"/>
        <v>0.20160921452035427</v>
      </c>
      <c r="HH333" s="25">
        <v>46867</v>
      </c>
      <c r="HI333" s="25">
        <v>24045</v>
      </c>
      <c r="HJ333" s="25">
        <v>8695</v>
      </c>
      <c r="HK333" s="25">
        <v>6489</v>
      </c>
      <c r="HL333" s="25">
        <v>4006</v>
      </c>
      <c r="HM333" s="18">
        <v>83</v>
      </c>
      <c r="HN333" s="25">
        <v>2678</v>
      </c>
      <c r="HO333" s="18">
        <v>63</v>
      </c>
      <c r="HP333" s="18">
        <v>22</v>
      </c>
      <c r="HQ333" s="18">
        <v>786</v>
      </c>
      <c r="HR333" s="23">
        <f t="shared" si="1228"/>
        <v>0.51304756011692665</v>
      </c>
      <c r="HS333" s="23">
        <f t="shared" si="1229"/>
        <v>0.48695243988307335</v>
      </c>
      <c r="HT333" s="80">
        <f t="shared" si="1230"/>
        <v>0.30142744361704399</v>
      </c>
      <c r="HU333" s="27">
        <v>144784</v>
      </c>
      <c r="HV333" s="18">
        <v>3677</v>
      </c>
      <c r="HW333" s="25">
        <v>30700</v>
      </c>
      <c r="HX333" s="18">
        <v>2373</v>
      </c>
      <c r="HY333" s="25">
        <v>38503</v>
      </c>
      <c r="HZ333" s="25">
        <v>15677</v>
      </c>
      <c r="IA333" s="25">
        <v>2821</v>
      </c>
      <c r="IB333" s="18">
        <v>1159</v>
      </c>
      <c r="IC333" s="25">
        <v>15425</v>
      </c>
      <c r="ID333" s="25">
        <v>21082</v>
      </c>
      <c r="IE333" s="25">
        <v>6978</v>
      </c>
      <c r="IF333" s="18">
        <v>675</v>
      </c>
      <c r="IG333" s="25">
        <v>5714</v>
      </c>
      <c r="IH333" s="17">
        <f t="shared" si="1231"/>
        <v>0.25388855122112941</v>
      </c>
      <c r="II333" s="17">
        <f t="shared" si="1232"/>
        <v>0.10827853906509007</v>
      </c>
      <c r="IJ333" s="30">
        <f t="shared" si="1233"/>
        <v>9.2354404541685273</v>
      </c>
      <c r="IK333" s="17">
        <f t="shared" si="1303"/>
        <v>0.1262473564611146</v>
      </c>
      <c r="IL333" s="25">
        <v>73698</v>
      </c>
      <c r="IM333" s="25">
        <v>2605</v>
      </c>
      <c r="IN333" s="25">
        <v>20719</v>
      </c>
      <c r="IO333" s="25">
        <v>1444</v>
      </c>
      <c r="IP333" s="25">
        <v>23387</v>
      </c>
      <c r="IQ333" s="25">
        <v>7064</v>
      </c>
      <c r="IR333" s="25">
        <v>1650</v>
      </c>
      <c r="IS333" s="18">
        <v>723</v>
      </c>
      <c r="IT333" s="25">
        <v>7275</v>
      </c>
      <c r="IU333" s="25">
        <v>1710</v>
      </c>
      <c r="IV333" s="25">
        <v>2723</v>
      </c>
      <c r="IW333" s="18">
        <v>372</v>
      </c>
      <c r="IX333" s="25">
        <v>4026</v>
      </c>
      <c r="IY333" s="17">
        <f t="shared" si="1234"/>
        <v>0.77164916279953322</v>
      </c>
      <c r="IZ333" s="25">
        <v>71086</v>
      </c>
      <c r="JA333" s="18">
        <v>1072</v>
      </c>
      <c r="JB333" s="25">
        <v>9981</v>
      </c>
      <c r="JC333" s="18">
        <v>929</v>
      </c>
      <c r="JD333" s="25">
        <v>15116</v>
      </c>
      <c r="JE333" s="25">
        <v>8613</v>
      </c>
      <c r="JF333" s="25">
        <v>1171</v>
      </c>
      <c r="JG333" s="18">
        <v>436</v>
      </c>
      <c r="JH333" s="25">
        <v>8150</v>
      </c>
      <c r="JI333" s="25">
        <v>19372</v>
      </c>
      <c r="JJ333" s="25">
        <v>4255</v>
      </c>
      <c r="JK333" s="18">
        <v>303</v>
      </c>
      <c r="JL333" s="25">
        <v>1688</v>
      </c>
      <c r="JM333" s="80">
        <f t="shared" si="1235"/>
        <v>0.51883633908223836</v>
      </c>
      <c r="JN333" s="27">
        <v>144784</v>
      </c>
      <c r="JO333" s="25">
        <v>123514</v>
      </c>
      <c r="JP333" s="18">
        <v>121</v>
      </c>
      <c r="JQ333" s="18">
        <v>205</v>
      </c>
      <c r="JR333" s="18">
        <v>759</v>
      </c>
      <c r="JS333" s="18">
        <v>655</v>
      </c>
      <c r="JT333" s="18">
        <v>807</v>
      </c>
      <c r="JU333" s="18">
        <v>39</v>
      </c>
      <c r="JV333" s="18">
        <v>243</v>
      </c>
      <c r="JW333" s="25">
        <v>18441</v>
      </c>
      <c r="JX333" s="17">
        <f t="shared" si="1236"/>
        <v>0.12736904630345894</v>
      </c>
      <c r="JY333" s="17">
        <f t="shared" si="1237"/>
        <v>0.87263095369654109</v>
      </c>
      <c r="JZ333" s="25">
        <v>49626</v>
      </c>
      <c r="KA333" s="25">
        <v>44628</v>
      </c>
      <c r="KB333" s="18">
        <v>91</v>
      </c>
      <c r="KC333" s="18">
        <v>127</v>
      </c>
      <c r="KD333" s="18">
        <v>329</v>
      </c>
      <c r="KE333" s="18">
        <v>190</v>
      </c>
      <c r="KF333" s="18">
        <v>147</v>
      </c>
      <c r="KG333" s="18">
        <v>34</v>
      </c>
      <c r="KH333" s="18">
        <v>190</v>
      </c>
      <c r="KI333" s="25">
        <v>3890</v>
      </c>
      <c r="KJ333" s="17">
        <f t="shared" si="1238"/>
        <v>7.8386329746503849E-2</v>
      </c>
      <c r="KK333" s="25">
        <v>95158</v>
      </c>
      <c r="KL333" s="25">
        <v>78886</v>
      </c>
      <c r="KM333" s="18">
        <v>30</v>
      </c>
      <c r="KN333" s="18">
        <v>78</v>
      </c>
      <c r="KO333" s="18">
        <v>430</v>
      </c>
      <c r="KP333" s="18">
        <v>465</v>
      </c>
      <c r="KQ333" s="18">
        <v>660</v>
      </c>
      <c r="KR333" s="18">
        <v>5</v>
      </c>
      <c r="KS333" s="18">
        <v>53</v>
      </c>
      <c r="KT333" s="25">
        <v>14551</v>
      </c>
      <c r="KU333" s="69">
        <f t="shared" si="1136"/>
        <v>0.1529141007587381</v>
      </c>
      <c r="KV333" s="27">
        <v>177313</v>
      </c>
      <c r="KW333" s="25">
        <v>172925</v>
      </c>
      <c r="KX333" s="25">
        <v>4388</v>
      </c>
      <c r="KY333" s="59">
        <v>2.4747198456965932E-2</v>
      </c>
      <c r="KZ333" s="18">
        <v>1590</v>
      </c>
      <c r="LA333" s="18">
        <v>1483</v>
      </c>
      <c r="LB333" s="18">
        <v>1585</v>
      </c>
      <c r="LC333" s="18">
        <v>2008</v>
      </c>
      <c r="LD333" s="25">
        <v>90124</v>
      </c>
      <c r="LE333" s="25">
        <v>87940</v>
      </c>
      <c r="LF333" s="25">
        <v>2184</v>
      </c>
      <c r="LG333" s="59">
        <v>2.4233278593937244E-2</v>
      </c>
      <c r="LH333" s="25">
        <v>87189</v>
      </c>
      <c r="LI333" s="25">
        <v>84985</v>
      </c>
      <c r="LJ333" s="25">
        <v>2204</v>
      </c>
      <c r="LK333" s="35">
        <v>2.5278418149078438E-2</v>
      </c>
      <c r="LL333" s="27">
        <v>37673</v>
      </c>
      <c r="LM333" s="18">
        <v>735</v>
      </c>
      <c r="LN333" s="25">
        <v>33323</v>
      </c>
      <c r="LO333" s="18">
        <v>587</v>
      </c>
      <c r="LP333" s="18">
        <v>33</v>
      </c>
      <c r="LQ333" s="18">
        <v>92</v>
      </c>
      <c r="LR333" s="25">
        <v>2903</v>
      </c>
      <c r="LS333" s="23">
        <f t="shared" si="1239"/>
        <v>7.7057839832240599E-2</v>
      </c>
      <c r="LT333" s="23">
        <f t="shared" si="1240"/>
        <v>0.92294216016775943</v>
      </c>
      <c r="LU333" s="17">
        <f t="shared" si="1241"/>
        <v>0.90404268308868418</v>
      </c>
      <c r="LV333" s="25">
        <v>37673</v>
      </c>
      <c r="LW333" s="18">
        <v>2388</v>
      </c>
      <c r="LX333" s="25">
        <v>1387</v>
      </c>
      <c r="LY333" s="25">
        <v>3976</v>
      </c>
      <c r="LZ333" s="18">
        <v>294</v>
      </c>
      <c r="MA333" s="18">
        <v>15</v>
      </c>
      <c r="MB333" s="18">
        <v>1646</v>
      </c>
      <c r="MC333" s="25">
        <v>7845</v>
      </c>
      <c r="MD333" s="25">
        <v>19993</v>
      </c>
      <c r="ME333" s="18">
        <v>101</v>
      </c>
      <c r="MF333" s="18">
        <v>28</v>
      </c>
      <c r="MG333" s="17">
        <f t="shared" si="1242"/>
        <v>0.25232925437315851</v>
      </c>
      <c r="MH333" s="17">
        <f t="shared" si="1243"/>
        <v>0.73644254505879547</v>
      </c>
      <c r="MI333" s="25">
        <v>37673</v>
      </c>
      <c r="MJ333" s="25">
        <v>4968</v>
      </c>
      <c r="MK333" s="25">
        <v>5593</v>
      </c>
      <c r="ML333" s="25">
        <v>14111</v>
      </c>
      <c r="MM333" s="18">
        <v>427</v>
      </c>
      <c r="MN333" s="18">
        <v>39</v>
      </c>
      <c r="MO333" s="25">
        <v>2097</v>
      </c>
      <c r="MP333" s="25">
        <v>10020</v>
      </c>
      <c r="MQ333" s="18">
        <v>366</v>
      </c>
      <c r="MR333" s="18">
        <v>5</v>
      </c>
      <c r="MS333" s="18">
        <v>47</v>
      </c>
      <c r="MT333" s="17">
        <f t="shared" si="1244"/>
        <v>0.93058689246940784</v>
      </c>
      <c r="MU333" s="69">
        <f t="shared" si="1245"/>
        <v>0.82024261407373977</v>
      </c>
      <c r="MV333" s="27">
        <v>37673</v>
      </c>
      <c r="MW333" s="25">
        <v>22567</v>
      </c>
      <c r="MX333" s="18">
        <v>1060</v>
      </c>
      <c r="MY333" s="25">
        <v>5021</v>
      </c>
      <c r="MZ333" s="18">
        <v>1324</v>
      </c>
      <c r="NA333" s="18">
        <v>1379</v>
      </c>
      <c r="NB333" s="25">
        <v>4603</v>
      </c>
      <c r="NC333" s="18">
        <v>1327</v>
      </c>
      <c r="ND333" s="18">
        <v>392</v>
      </c>
      <c r="NE333" s="17">
        <f t="shared" si="1246"/>
        <v>0.59902317309478936</v>
      </c>
      <c r="NF333" s="10">
        <f t="shared" si="1247"/>
        <v>100332.18833116555</v>
      </c>
      <c r="NG333" s="17">
        <f t="shared" si="1248"/>
        <v>0.67085180367902741</v>
      </c>
      <c r="NH333" s="25">
        <v>37673</v>
      </c>
      <c r="NI333" s="25">
        <v>5256</v>
      </c>
      <c r="NJ333" s="18">
        <v>272</v>
      </c>
      <c r="NK333" s="18">
        <v>42</v>
      </c>
      <c r="NL333" s="25">
        <v>5500</v>
      </c>
      <c r="NM333" s="25">
        <v>21381</v>
      </c>
      <c r="NN333" s="25">
        <v>4894</v>
      </c>
      <c r="NO333" s="18">
        <v>61</v>
      </c>
      <c r="NP333" s="18">
        <v>0</v>
      </c>
      <c r="NQ333" s="32">
        <v>267</v>
      </c>
      <c r="NR333" s="27">
        <v>37673</v>
      </c>
      <c r="NS333" s="37">
        <f t="shared" si="1249"/>
        <v>1.9783399251453295</v>
      </c>
      <c r="NT333" s="37">
        <f t="shared" si="1250"/>
        <v>0.53382856327631778</v>
      </c>
      <c r="NU333" s="37">
        <f t="shared" si="1251"/>
        <v>0.50547430564873208</v>
      </c>
      <c r="NV333" s="17">
        <f t="shared" si="1252"/>
        <v>0.1026422314531609</v>
      </c>
      <c r="NW333" s="10">
        <f t="shared" si="1253"/>
        <v>10444</v>
      </c>
      <c r="NX333" s="17">
        <f t="shared" si="1254"/>
        <v>0.27722772277227725</v>
      </c>
      <c r="NY333" s="19">
        <f t="shared" si="1255"/>
        <v>0.18821748454648668</v>
      </c>
      <c r="NZ333" s="25">
        <v>13779</v>
      </c>
      <c r="OA333" s="25">
        <v>27229</v>
      </c>
      <c r="OB333" s="25">
        <v>2210</v>
      </c>
      <c r="OC333" s="25">
        <v>25555</v>
      </c>
      <c r="OD333" s="25">
        <v>2999</v>
      </c>
      <c r="OE333" s="25">
        <v>2758</v>
      </c>
      <c r="OF333" s="17">
        <f t="shared" si="1256"/>
        <v>0.67833727072439143</v>
      </c>
      <c r="OG333" s="17">
        <f t="shared" si="1257"/>
        <v>0.36575266105699039</v>
      </c>
      <c r="OH333" s="17">
        <f t="shared" si="1258"/>
        <v>0.72277227722772275</v>
      </c>
      <c r="OI333" s="69">
        <f t="shared" si="1259"/>
        <v>7.9606083932790062E-2</v>
      </c>
      <c r="OJ333" s="27">
        <v>37673</v>
      </c>
      <c r="OK333" s="25">
        <v>3973</v>
      </c>
      <c r="OL333" s="25">
        <v>27883</v>
      </c>
      <c r="OM333" s="25">
        <v>14212</v>
      </c>
      <c r="ON333" s="18">
        <v>1292</v>
      </c>
      <c r="OO333" s="18">
        <v>24</v>
      </c>
      <c r="OP333" s="18">
        <v>91</v>
      </c>
      <c r="OQ333" s="18">
        <v>1332</v>
      </c>
      <c r="OR333" s="69">
        <f t="shared" si="1260"/>
        <v>0.88230297560587156</v>
      </c>
      <c r="OS333" s="22">
        <v>29734</v>
      </c>
      <c r="OT333" s="22">
        <v>28585</v>
      </c>
      <c r="OU333" s="38">
        <f t="shared" si="1138"/>
        <v>0.86905630548461632</v>
      </c>
      <c r="OV333" s="39">
        <v>0.79669686898723102</v>
      </c>
      <c r="OW333" s="22">
        <v>2277358</v>
      </c>
      <c r="OX333" s="36">
        <f t="shared" si="1139"/>
        <v>93184934.643999994</v>
      </c>
      <c r="OY333" s="36">
        <f t="shared" si="1140"/>
        <v>1936758.990485826</v>
      </c>
      <c r="OZ333" s="22">
        <v>2458</v>
      </c>
      <c r="PA333" s="22">
        <v>2458</v>
      </c>
      <c r="PB333" s="38">
        <f t="shared" si="1141"/>
        <v>7.4729417487534963E-2</v>
      </c>
      <c r="PC333" s="39">
        <v>0.60485760781122866</v>
      </c>
      <c r="PD333" s="22">
        <v>148674</v>
      </c>
      <c r="PE333" s="40">
        <f t="shared" si="1261"/>
        <v>6083442.7319999998</v>
      </c>
      <c r="PF333" s="36">
        <f t="shared" si="1262"/>
        <v>754991.60275996034</v>
      </c>
      <c r="PG333" s="22">
        <v>96</v>
      </c>
      <c r="PH333" s="22">
        <v>96</v>
      </c>
      <c r="PI333" s="38">
        <f t="shared" si="1142"/>
        <v>2.9186428310835461E-3</v>
      </c>
      <c r="PJ333" s="39">
        <v>5.9583333333333328E-2</v>
      </c>
      <c r="PK333" s="22">
        <v>572</v>
      </c>
      <c r="PL333" s="41">
        <f t="shared" si="1263"/>
        <v>23405.096000000001</v>
      </c>
      <c r="PM333" s="36">
        <f t="shared" si="1264"/>
        <v>7847.6760891119156</v>
      </c>
      <c r="PN333" s="22">
        <v>1722</v>
      </c>
      <c r="PO333" s="22">
        <v>1722</v>
      </c>
      <c r="PP333" s="38">
        <f t="shared" si="1143"/>
        <v>5.2353155782561112E-2</v>
      </c>
      <c r="PQ333" s="39">
        <v>0.46743321718931474</v>
      </c>
      <c r="PR333" s="22">
        <v>80492</v>
      </c>
      <c r="PS333" s="41">
        <f t="shared" si="1265"/>
        <v>3293571.656</v>
      </c>
      <c r="PT333" s="36">
        <f t="shared" si="1266"/>
        <v>225785.79955889197</v>
      </c>
      <c r="PU333" s="22"/>
      <c r="PV333" s="22"/>
      <c r="PW333" s="38">
        <f t="shared" si="1144"/>
        <v>0</v>
      </c>
      <c r="PX333" s="39">
        <v>0</v>
      </c>
      <c r="PY333" s="22"/>
      <c r="PZ333" s="36">
        <f t="shared" si="1267"/>
        <v>0</v>
      </c>
      <c r="QA333" s="22"/>
      <c r="QB333" s="22"/>
      <c r="QC333" s="39">
        <v>0</v>
      </c>
      <c r="QD333" s="22"/>
      <c r="QE333" s="22">
        <f t="shared" si="1268"/>
        <v>0</v>
      </c>
      <c r="QF333" s="22"/>
      <c r="QG333" s="22">
        <v>31</v>
      </c>
      <c r="QH333" s="22">
        <v>31</v>
      </c>
      <c r="QI333" s="38">
        <f t="shared" si="1145"/>
        <v>9.4247841420406174E-4</v>
      </c>
      <c r="QJ333" s="39">
        <v>0.17290322580645159</v>
      </c>
      <c r="QK333" s="22">
        <v>536</v>
      </c>
      <c r="QL333" s="42">
        <f t="shared" si="1269"/>
        <v>43.07365161290322</v>
      </c>
      <c r="QM333" s="22">
        <f t="shared" si="1146"/>
        <v>0</v>
      </c>
      <c r="QN333" s="22"/>
      <c r="QO333" s="22"/>
      <c r="QP333" s="38">
        <f t="shared" si="1147"/>
        <v>0</v>
      </c>
      <c r="QQ333" s="39">
        <v>0</v>
      </c>
      <c r="QR333" s="22"/>
      <c r="QS333" s="36">
        <f t="shared" si="1168"/>
        <v>0</v>
      </c>
      <c r="QT333" s="22"/>
      <c r="QU333" s="22"/>
      <c r="QV333" s="38">
        <f t="shared" si="1148"/>
        <v>0</v>
      </c>
      <c r="QW333" s="39">
        <v>0</v>
      </c>
      <c r="QX333" s="22"/>
      <c r="QY333" s="36">
        <f t="shared" si="1270"/>
        <v>0</v>
      </c>
      <c r="QZ333" s="22"/>
      <c r="RA333" s="22"/>
      <c r="RB333" s="38">
        <f t="shared" si="1149"/>
        <v>0</v>
      </c>
      <c r="RC333" s="39">
        <v>0</v>
      </c>
      <c r="RD333" s="22"/>
      <c r="RE333" s="36">
        <f t="shared" si="1271"/>
        <v>0</v>
      </c>
      <c r="RF333" s="10">
        <f t="shared" si="1150"/>
        <v>34041</v>
      </c>
      <c r="RG333" s="10">
        <f t="shared" si="1151"/>
        <v>32892</v>
      </c>
      <c r="RH333" s="17">
        <f t="shared" si="1152"/>
        <v>4.2304115815426882E-2</v>
      </c>
      <c r="RI333" s="17">
        <f t="shared" si="1153"/>
        <v>9.6651165808407137E-4</v>
      </c>
      <c r="RJ333" s="17">
        <f t="shared" si="1154"/>
        <v>0.66204314656103846</v>
      </c>
      <c r="RK333" s="17">
        <f t="shared" si="1155"/>
        <v>0.25807909955434577</v>
      </c>
      <c r="RL333" s="17">
        <f t="shared" si="1156"/>
        <v>7.7180455556461622E-2</v>
      </c>
      <c r="RM333" s="17">
        <f t="shared" si="1157"/>
        <v>0</v>
      </c>
      <c r="RN333" s="17">
        <f t="shared" si="1158"/>
        <v>0</v>
      </c>
      <c r="RO333" s="17">
        <f t="shared" si="1159"/>
        <v>0</v>
      </c>
      <c r="RP333" s="17">
        <f t="shared" si="1160"/>
        <v>0</v>
      </c>
      <c r="RQ333" s="17">
        <f t="shared" si="1161"/>
        <v>1.4723884586448802E-5</v>
      </c>
      <c r="RR333" s="36">
        <f t="shared" si="1162"/>
        <v>2925427.142545403</v>
      </c>
      <c r="RS333" s="36">
        <f t="shared" si="1163"/>
        <v>16.498661364623029</v>
      </c>
      <c r="RT333" s="10">
        <f t="shared" si="1164"/>
        <v>1149</v>
      </c>
      <c r="RU333" s="17">
        <f t="shared" si="1165"/>
        <v>3.3753414999559354E-2</v>
      </c>
      <c r="RV333" s="37">
        <f t="shared" si="1166"/>
        <v>5.2088070268205984</v>
      </c>
      <c r="RW333" s="36">
        <f t="shared" si="1167"/>
        <v>0.18550247302792239</v>
      </c>
      <c r="RX333" s="85">
        <v>4.4407709999999998</v>
      </c>
      <c r="RY333" s="93">
        <v>292</v>
      </c>
      <c r="RZ333" s="43" t="b">
        <v>0</v>
      </c>
      <c r="SA333" s="18" t="b">
        <v>0</v>
      </c>
      <c r="SB333" s="18" t="b">
        <v>0</v>
      </c>
      <c r="SC333" s="18" t="b">
        <v>0</v>
      </c>
      <c r="SD333" s="18" t="b">
        <v>0</v>
      </c>
      <c r="SE333" s="32" t="b">
        <v>1</v>
      </c>
      <c r="SF333" s="43" t="b">
        <v>1</v>
      </c>
      <c r="SG333" s="18" t="b">
        <v>1</v>
      </c>
      <c r="SH333" s="18">
        <v>0</v>
      </c>
      <c r="SI333" s="18"/>
      <c r="SJ333" s="22">
        <v>2</v>
      </c>
      <c r="SK333" s="22"/>
      <c r="SL333" s="22">
        <v>2</v>
      </c>
      <c r="SM333" s="22">
        <v>0</v>
      </c>
      <c r="SN333" s="18"/>
      <c r="SO333" s="18"/>
      <c r="SP333" s="18"/>
      <c r="SQ333" s="17">
        <f t="shared" si="1272"/>
        <v>8.2644628099173556E-3</v>
      </c>
      <c r="SR333" s="17">
        <f t="shared" si="1273"/>
        <v>0</v>
      </c>
      <c r="SS333" s="17">
        <f t="shared" si="1274"/>
        <v>0</v>
      </c>
      <c r="ST333" s="17">
        <f t="shared" si="1275"/>
        <v>0</v>
      </c>
      <c r="SU333" s="17">
        <f t="shared" si="1276"/>
        <v>0</v>
      </c>
      <c r="SV333" s="17">
        <f t="shared" si="1305"/>
        <v>0</v>
      </c>
      <c r="SW333" s="17">
        <f t="shared" si="1277"/>
        <v>0</v>
      </c>
      <c r="SX333" s="17">
        <f t="shared" si="1278"/>
        <v>0</v>
      </c>
      <c r="SY333" s="17">
        <f t="shared" si="1279"/>
        <v>0</v>
      </c>
      <c r="SZ333" s="17">
        <f t="shared" si="1280"/>
        <v>0</v>
      </c>
      <c r="TA333" s="17">
        <f t="shared" si="1281"/>
        <v>0</v>
      </c>
      <c r="TB333" s="24">
        <f t="shared" si="1137"/>
        <v>620</v>
      </c>
      <c r="TC333" s="69">
        <f t="shared" si="1282"/>
        <v>1</v>
      </c>
      <c r="TD333" s="17">
        <f t="shared" si="1304"/>
        <v>2.6014568158168575E-6</v>
      </c>
      <c r="TE333" s="95"/>
      <c r="TF333" s="71"/>
      <c r="TG333" s="71">
        <v>7</v>
      </c>
      <c r="TH333" s="71">
        <v>3</v>
      </c>
      <c r="TI333" s="71"/>
      <c r="TJ333" s="71"/>
      <c r="TK333" s="71">
        <v>23</v>
      </c>
      <c r="TL333" s="71"/>
      <c r="TM333" s="71">
        <v>1</v>
      </c>
      <c r="TN333" s="71"/>
      <c r="TO333" s="71">
        <v>3</v>
      </c>
      <c r="TP333" s="71">
        <v>1</v>
      </c>
      <c r="TQ333" s="71">
        <v>1</v>
      </c>
      <c r="TR333" s="72"/>
      <c r="TS333" s="72"/>
      <c r="TT333" s="72"/>
      <c r="TU333" s="72">
        <v>2</v>
      </c>
      <c r="TV333" s="72">
        <v>4</v>
      </c>
      <c r="TW333" s="72"/>
      <c r="TX333" s="72"/>
      <c r="TY333" s="72">
        <v>1</v>
      </c>
      <c r="TZ333" s="72">
        <v>342</v>
      </c>
      <c r="UA333" s="72"/>
      <c r="UB333" s="72"/>
      <c r="UC333" s="72"/>
      <c r="UD333" s="72"/>
      <c r="UE333" s="72"/>
      <c r="UF333" s="72"/>
      <c r="UG333" s="72">
        <v>14</v>
      </c>
      <c r="UH333" s="72"/>
      <c r="UI333" s="72">
        <v>1</v>
      </c>
      <c r="UJ333" s="73"/>
      <c r="UK333" s="73"/>
      <c r="UL333" s="73"/>
      <c r="UM333" s="73">
        <v>5</v>
      </c>
      <c r="UN333" s="73">
        <v>4</v>
      </c>
      <c r="UO333" s="73"/>
      <c r="UP333" s="73">
        <v>1</v>
      </c>
      <c r="UQ333" s="73"/>
      <c r="UR333" s="73">
        <v>24</v>
      </c>
      <c r="US333" s="73"/>
      <c r="UT333" s="73"/>
      <c r="UU333" s="73"/>
      <c r="UV333" s="73"/>
      <c r="UW333" s="73"/>
      <c r="UX333" s="73"/>
      <c r="UY333" s="73">
        <v>17</v>
      </c>
      <c r="UZ333" s="73"/>
      <c r="VA333" s="73"/>
      <c r="VB333" s="73"/>
      <c r="VC333" s="73"/>
      <c r="VD333" s="73"/>
      <c r="VE333" s="73">
        <v>5</v>
      </c>
      <c r="VF333" s="73">
        <v>3</v>
      </c>
      <c r="VG333" s="73"/>
      <c r="VH333" s="73">
        <v>3</v>
      </c>
      <c r="VI333" s="73"/>
      <c r="VJ333" s="73">
        <v>30</v>
      </c>
      <c r="VK333" s="73"/>
      <c r="VL333" s="73"/>
      <c r="VM333" s="73"/>
      <c r="VN333" s="73">
        <v>1</v>
      </c>
      <c r="VO333" s="73"/>
      <c r="VP333" s="73">
        <v>22</v>
      </c>
      <c r="VQ333" s="73"/>
      <c r="VR333" s="73"/>
      <c r="VS333" s="73"/>
      <c r="VT333" s="73"/>
      <c r="VU333" s="73"/>
      <c r="VV333" s="73"/>
      <c r="VW333" s="73">
        <v>51</v>
      </c>
      <c r="VX333" s="73"/>
      <c r="VY333" s="73">
        <v>2</v>
      </c>
      <c r="VZ333" s="73"/>
      <c r="WA333" s="73">
        <v>105</v>
      </c>
      <c r="WB333" s="73"/>
      <c r="WC333" s="73">
        <v>1</v>
      </c>
      <c r="WD333" s="73"/>
      <c r="WE333" s="73"/>
      <c r="WF333" s="73">
        <v>1</v>
      </c>
      <c r="WG333" s="73"/>
      <c r="WH333" s="73"/>
      <c r="WI333" s="73"/>
      <c r="WJ333" s="73">
        <v>112</v>
      </c>
      <c r="WK333" s="73"/>
      <c r="WL333" s="73"/>
      <c r="WM333" s="73"/>
      <c r="WN333" s="73"/>
      <c r="WO333" s="22">
        <f t="shared" si="1283"/>
        <v>0</v>
      </c>
      <c r="WP333" s="22">
        <f t="shared" si="1284"/>
        <v>0</v>
      </c>
      <c r="WQ333" s="22">
        <f t="shared" si="1285"/>
        <v>0</v>
      </c>
      <c r="WR333" s="22">
        <f t="shared" si="1286"/>
        <v>19</v>
      </c>
      <c r="WS333" s="22">
        <f t="shared" si="1287"/>
        <v>65</v>
      </c>
      <c r="WT333" s="22">
        <f t="shared" si="1288"/>
        <v>0</v>
      </c>
      <c r="WU333" s="22">
        <f t="shared" si="1289"/>
        <v>6</v>
      </c>
      <c r="WV333" s="22">
        <f t="shared" si="1290"/>
        <v>1</v>
      </c>
      <c r="WW333" s="22">
        <f t="shared" si="1291"/>
        <v>524</v>
      </c>
      <c r="WX333" s="22">
        <f t="shared" si="1292"/>
        <v>0</v>
      </c>
      <c r="WY333" s="22">
        <f t="shared" si="1293"/>
        <v>2</v>
      </c>
      <c r="WZ333" s="22">
        <f t="shared" si="1294"/>
        <v>0</v>
      </c>
      <c r="XA333" s="22">
        <f t="shared" si="1295"/>
        <v>0</v>
      </c>
      <c r="XB333" s="22">
        <f t="shared" si="1296"/>
        <v>2</v>
      </c>
      <c r="XC333" s="22">
        <f t="shared" si="1297"/>
        <v>0</v>
      </c>
      <c r="XD333" s="22">
        <f t="shared" si="1298"/>
        <v>0</v>
      </c>
      <c r="XE333" s="22">
        <f t="shared" si="1299"/>
        <v>168</v>
      </c>
      <c r="XF333" s="22">
        <f t="shared" si="1300"/>
        <v>1</v>
      </c>
      <c r="XG333" s="93">
        <f t="shared" si="1301"/>
        <v>2</v>
      </c>
    </row>
    <row r="334" spans="1:631" ht="17.100000000000001" customHeight="1" x14ac:dyDescent="0.2">
      <c r="A334" s="101"/>
      <c r="B334" s="27" t="s">
        <v>560</v>
      </c>
      <c r="C334" s="535" t="s">
        <v>561</v>
      </c>
      <c r="D334" s="25" t="s">
        <v>677</v>
      </c>
      <c r="E334" s="535" t="s">
        <v>678</v>
      </c>
      <c r="F334" s="25" t="s">
        <v>679</v>
      </c>
      <c r="G334" s="535" t="s">
        <v>678</v>
      </c>
      <c r="H334" s="25">
        <v>22</v>
      </c>
      <c r="I334" s="28">
        <v>3</v>
      </c>
      <c r="J334" s="17">
        <f t="shared" si="1169"/>
        <v>0.74371451743714512</v>
      </c>
      <c r="K334" s="17">
        <f t="shared" si="1170"/>
        <v>0.51435523114355242</v>
      </c>
      <c r="L334" s="17">
        <f t="shared" si="1171"/>
        <v>1</v>
      </c>
      <c r="M334" s="17">
        <f t="shared" si="1172"/>
        <v>6.8804959984859901E-2</v>
      </c>
      <c r="N334" s="17">
        <f t="shared" si="1173"/>
        <v>0.23725361366622866</v>
      </c>
      <c r="O334" s="17">
        <f t="shared" si="1174"/>
        <v>0.13771289537712894</v>
      </c>
      <c r="P334" s="17">
        <f t="shared" si="1175"/>
        <v>0.85836074086896308</v>
      </c>
      <c r="Q334" s="17">
        <f t="shared" si="1176"/>
        <v>0.43922195576871836</v>
      </c>
      <c r="R334" s="69">
        <f t="shared" si="1177"/>
        <v>0.35271878127432449</v>
      </c>
      <c r="S334" s="422">
        <f t="shared" si="1178"/>
        <v>0.48357141061343573</v>
      </c>
      <c r="T334" s="17">
        <f t="shared" si="1302"/>
        <v>0.51642858938656433</v>
      </c>
      <c r="U334" s="10">
        <f t="shared" si="1179"/>
        <v>15779.99197729586</v>
      </c>
      <c r="V334" s="32">
        <v>3</v>
      </c>
      <c r="W334" s="550">
        <f t="shared" si="1180"/>
        <v>0</v>
      </c>
      <c r="X334" s="550">
        <f t="shared" si="1181"/>
        <v>0.37246029950232457</v>
      </c>
      <c r="Y334" s="550">
        <f t="shared" si="1182"/>
        <v>0.62753970049767549</v>
      </c>
      <c r="Z334" s="551">
        <f t="shared" si="1183"/>
        <v>19175.103088406973</v>
      </c>
      <c r="AA334" s="426">
        <f t="shared" si="1184"/>
        <v>0.19878256316271764</v>
      </c>
      <c r="AB334" s="59">
        <f t="shared" si="1185"/>
        <v>0.4360844105623688</v>
      </c>
      <c r="AC334" s="59">
        <f t="shared" si="1186"/>
        <v>0.63791064388961893</v>
      </c>
      <c r="AD334" s="59">
        <f t="shared" si="1187"/>
        <v>0.23725361366622866</v>
      </c>
      <c r="AE334" s="59">
        <f t="shared" si="1188"/>
        <v>0.56077804423128164</v>
      </c>
      <c r="AF334" s="59">
        <f t="shared" si="1189"/>
        <v>0.29002433090024332</v>
      </c>
      <c r="AG334" s="59">
        <f t="shared" si="1190"/>
        <v>0.33819951338199511</v>
      </c>
      <c r="AH334" s="59">
        <f t="shared" si="1191"/>
        <v>0.13771289537712894</v>
      </c>
      <c r="AI334" s="59">
        <f t="shared" si="1192"/>
        <v>0.65125709651257091</v>
      </c>
      <c r="AJ334" s="59">
        <f t="shared" si="1193"/>
        <v>0.83617193836171944</v>
      </c>
      <c r="AK334" s="59">
        <f t="shared" si="1194"/>
        <v>0.14163925913103687</v>
      </c>
      <c r="AL334" s="35">
        <f t="shared" si="1195"/>
        <v>1</v>
      </c>
      <c r="AM334" s="27">
        <v>30556</v>
      </c>
      <c r="AN334" s="25">
        <v>16209</v>
      </c>
      <c r="AO334" s="25">
        <v>14347</v>
      </c>
      <c r="AP334" s="17">
        <f t="shared" si="1196"/>
        <v>5.9347880685743431E-4</v>
      </c>
      <c r="AQ334" s="63">
        <v>112.97832299435422</v>
      </c>
      <c r="AR334" s="58">
        <v>2051.8278472900001</v>
      </c>
      <c r="AS334" s="24">
        <f t="shared" si="1197"/>
        <v>14.892087579548916</v>
      </c>
      <c r="AT334" s="17">
        <f t="shared" si="1135"/>
        <v>1.286095668956579E-2</v>
      </c>
      <c r="AU334" s="25">
        <v>28235</v>
      </c>
      <c r="AV334" s="25">
        <v>14098</v>
      </c>
      <c r="AW334" s="25">
        <v>14137</v>
      </c>
      <c r="AX334" s="25">
        <v>2321</v>
      </c>
      <c r="AY334" s="25">
        <v>2111</v>
      </c>
      <c r="AZ334" s="18">
        <v>210</v>
      </c>
      <c r="BA334" s="25">
        <v>6074</v>
      </c>
      <c r="BB334" s="25">
        <v>3251</v>
      </c>
      <c r="BC334" s="25">
        <v>2823</v>
      </c>
      <c r="BD334" s="63">
        <v>115.16117605384343</v>
      </c>
      <c r="BE334" s="25">
        <v>24482</v>
      </c>
      <c r="BF334" s="25">
        <v>12958</v>
      </c>
      <c r="BG334" s="25">
        <v>11524</v>
      </c>
      <c r="BH334" s="63">
        <v>112.44359597362028</v>
      </c>
      <c r="BI334" s="17">
        <v>0.19878256316271764</v>
      </c>
      <c r="BJ334" s="25">
        <v>10523</v>
      </c>
      <c r="BK334" s="25">
        <v>18765</v>
      </c>
      <c r="BL334" s="25">
        <v>1268</v>
      </c>
      <c r="BM334" s="17">
        <v>0.62835065281108449</v>
      </c>
      <c r="BN334" s="10">
        <f t="shared" si="1198"/>
        <v>11356.117452704502</v>
      </c>
      <c r="BO334" s="29">
        <v>0.56077804423128164</v>
      </c>
      <c r="BP334" s="30">
        <f t="shared" si="1199"/>
        <v>0.43922195576871836</v>
      </c>
      <c r="BQ334" s="31">
        <v>6.757260857980282</v>
      </c>
      <c r="BR334" s="25">
        <v>20033</v>
      </c>
      <c r="BS334" s="25">
        <v>4382</v>
      </c>
      <c r="BT334" s="25">
        <v>14028</v>
      </c>
      <c r="BU334" s="18">
        <v>1155</v>
      </c>
      <c r="BV334" s="18">
        <v>307</v>
      </c>
      <c r="BW334" s="18">
        <v>161</v>
      </c>
      <c r="BX334" s="25">
        <v>6165</v>
      </c>
      <c r="BY334" s="25">
        <v>5207</v>
      </c>
      <c r="BZ334" s="18">
        <v>958</v>
      </c>
      <c r="CA334" s="59">
        <v>0.1553933495539335</v>
      </c>
      <c r="CB334" s="25">
        <v>28235</v>
      </c>
      <c r="CC334" s="25">
        <v>2321</v>
      </c>
      <c r="CD334" s="17">
        <f t="shared" si="1200"/>
        <v>8.2202939613954307E-2</v>
      </c>
      <c r="CE334" s="18">
        <v>216</v>
      </c>
      <c r="CF334" s="18">
        <v>725</v>
      </c>
      <c r="CG334" s="25">
        <v>1142</v>
      </c>
      <c r="CH334" s="25">
        <v>1213</v>
      </c>
      <c r="CI334" s="25">
        <v>1048</v>
      </c>
      <c r="CJ334" s="18">
        <v>788</v>
      </c>
      <c r="CK334" s="18">
        <v>494</v>
      </c>
      <c r="CL334" s="18">
        <v>285</v>
      </c>
      <c r="CM334" s="18">
        <v>254</v>
      </c>
      <c r="CN334" s="26">
        <v>4.5798864557988646</v>
      </c>
      <c r="CO334" s="27">
        <v>6165</v>
      </c>
      <c r="CP334" s="34">
        <f t="shared" si="1201"/>
        <v>4.956366585563666</v>
      </c>
      <c r="CQ334" s="25">
        <v>599</v>
      </c>
      <c r="CR334" s="18">
        <v>915</v>
      </c>
      <c r="CS334" s="18">
        <v>525</v>
      </c>
      <c r="CT334" s="25">
        <v>2029</v>
      </c>
      <c r="CU334" s="25">
        <v>1963</v>
      </c>
      <c r="CV334" s="18">
        <v>84</v>
      </c>
      <c r="CW334" s="18">
        <v>12</v>
      </c>
      <c r="CX334" s="18">
        <v>38</v>
      </c>
      <c r="CY334" s="25">
        <v>6165</v>
      </c>
      <c r="CZ334" s="25">
        <v>5364</v>
      </c>
      <c r="DA334" s="18">
        <v>122</v>
      </c>
      <c r="DB334" s="18">
        <v>38</v>
      </c>
      <c r="DC334" s="18">
        <v>604</v>
      </c>
      <c r="DD334" s="18">
        <v>17</v>
      </c>
      <c r="DE334" s="18">
        <v>20</v>
      </c>
      <c r="DF334" s="25">
        <v>6165</v>
      </c>
      <c r="DG334" s="25">
        <v>1768</v>
      </c>
      <c r="DH334" s="18">
        <v>16</v>
      </c>
      <c r="DI334" s="18">
        <v>4</v>
      </c>
      <c r="DJ334" s="25">
        <v>3293</v>
      </c>
      <c r="DK334" s="25">
        <v>1064</v>
      </c>
      <c r="DL334" s="18">
        <v>20</v>
      </c>
      <c r="DM334" s="25">
        <f t="shared" si="1202"/>
        <v>8170.517437145174</v>
      </c>
      <c r="DN334" s="17">
        <f t="shared" si="1203"/>
        <v>0.53414436334144366</v>
      </c>
      <c r="DO334" s="17">
        <f t="shared" si="1204"/>
        <v>0.17258718572587187</v>
      </c>
      <c r="DP334" s="23">
        <f t="shared" si="1205"/>
        <v>0.29002433090024332</v>
      </c>
      <c r="DQ334" s="23">
        <f t="shared" si="1206"/>
        <v>0.70997566909975673</v>
      </c>
      <c r="DR334" s="25">
        <v>6165</v>
      </c>
      <c r="DS334" s="18">
        <v>14</v>
      </c>
      <c r="DT334" s="25">
        <v>2257</v>
      </c>
      <c r="DU334" s="18">
        <v>21</v>
      </c>
      <c r="DV334" s="25">
        <v>1908</v>
      </c>
      <c r="DW334" s="18">
        <v>16</v>
      </c>
      <c r="DX334" s="25">
        <v>1930</v>
      </c>
      <c r="DY334" s="18">
        <v>19</v>
      </c>
      <c r="DZ334" s="17">
        <f t="shared" si="1207"/>
        <v>0.68126520681265201</v>
      </c>
      <c r="EA334" s="17">
        <f t="shared" si="1208"/>
        <v>0.31873479318734799</v>
      </c>
      <c r="EB334" s="25">
        <v>6165</v>
      </c>
      <c r="EC334" s="25">
        <v>1865</v>
      </c>
      <c r="ED334" s="18">
        <v>220</v>
      </c>
      <c r="EE334" s="25">
        <v>1984</v>
      </c>
      <c r="EF334" s="17">
        <f t="shared" si="1306"/>
        <v>0.32181670721816708</v>
      </c>
      <c r="EG334" s="25">
        <v>2061</v>
      </c>
      <c r="EH334" s="18">
        <v>35</v>
      </c>
      <c r="EI334" s="17">
        <f t="shared" si="1209"/>
        <v>0.33819951338199511</v>
      </c>
      <c r="EJ334" s="17">
        <f t="shared" si="1210"/>
        <v>0.33430656934306568</v>
      </c>
      <c r="EK334" s="69">
        <f t="shared" si="1211"/>
        <v>0.51435523114355242</v>
      </c>
      <c r="EL334" s="27">
        <v>18102</v>
      </c>
      <c r="EM334" s="25">
        <v>7894</v>
      </c>
      <c r="EN334" s="25">
        <v>10208</v>
      </c>
      <c r="EO334" s="59">
        <v>0.4360844105623688</v>
      </c>
      <c r="EP334" s="25">
        <v>9109</v>
      </c>
      <c r="EQ334" s="25">
        <v>4722</v>
      </c>
      <c r="ER334" s="25">
        <v>4387</v>
      </c>
      <c r="ES334" s="59">
        <v>0.51838840706993083</v>
      </c>
      <c r="ET334" s="25">
        <v>8993</v>
      </c>
      <c r="EU334" s="25">
        <v>3172</v>
      </c>
      <c r="EV334" s="25">
        <v>5821</v>
      </c>
      <c r="EW334" s="59">
        <v>0.35271878127432449</v>
      </c>
      <c r="EX334" s="25">
        <v>3807</v>
      </c>
      <c r="EY334" s="25">
        <v>2692</v>
      </c>
      <c r="EZ334" s="25">
        <v>1115</v>
      </c>
      <c r="FA334" s="59">
        <v>0.7071184659837142</v>
      </c>
      <c r="FB334" s="25">
        <v>14295</v>
      </c>
      <c r="FC334" s="25">
        <v>5202</v>
      </c>
      <c r="FD334" s="25">
        <v>9093</v>
      </c>
      <c r="FE334" s="59">
        <v>0.36390346274921304</v>
      </c>
      <c r="FF334" s="25">
        <v>12404</v>
      </c>
      <c r="FG334" s="25">
        <v>4213</v>
      </c>
      <c r="FH334" s="25">
        <v>3338</v>
      </c>
      <c r="FI334" s="25">
        <v>4853</v>
      </c>
      <c r="FJ334" s="23">
        <f t="shared" si="1212"/>
        <v>0.39124475975491779</v>
      </c>
      <c r="FK334" s="23">
        <f t="shared" si="1213"/>
        <v>0.26910673976136729</v>
      </c>
      <c r="FL334" s="36">
        <f t="shared" si="1214"/>
        <v>0.86812281063259844</v>
      </c>
      <c r="FM334" s="25">
        <v>6160</v>
      </c>
      <c r="FN334" s="25">
        <v>1947</v>
      </c>
      <c r="FO334" s="17">
        <f t="shared" si="1215"/>
        <v>0.31607142857142856</v>
      </c>
      <c r="FP334" s="25">
        <v>1673</v>
      </c>
      <c r="FQ334" s="17">
        <f t="shared" si="1216"/>
        <v>0.27159090909090911</v>
      </c>
      <c r="FR334" s="25">
        <v>2540</v>
      </c>
      <c r="FS334" s="17">
        <f t="shared" si="1217"/>
        <v>0.41233766233766234</v>
      </c>
      <c r="FT334" s="25">
        <v>6244</v>
      </c>
      <c r="FU334" s="25">
        <v>2266</v>
      </c>
      <c r="FV334" s="25">
        <v>1665</v>
      </c>
      <c r="FW334" s="17">
        <f t="shared" si="1218"/>
        <v>0.37043561819346571</v>
      </c>
      <c r="FX334" s="17">
        <f t="shared" si="1219"/>
        <v>0.26665598975016014</v>
      </c>
      <c r="FY334" s="25">
        <v>2313</v>
      </c>
      <c r="FZ334" s="25">
        <v>15220</v>
      </c>
      <c r="GA334" s="25">
        <v>9709</v>
      </c>
      <c r="GB334" s="18">
        <v>1900</v>
      </c>
      <c r="GC334" s="18">
        <v>1521</v>
      </c>
      <c r="GD334" s="18">
        <v>890</v>
      </c>
      <c r="GE334" s="18">
        <v>15</v>
      </c>
      <c r="GF334" s="18">
        <v>552</v>
      </c>
      <c r="GG334" s="18">
        <v>52</v>
      </c>
      <c r="GH334" s="18">
        <v>7</v>
      </c>
      <c r="GI334" s="18">
        <v>574</v>
      </c>
      <c r="GJ334" s="10">
        <f t="shared" si="1220"/>
        <v>9709</v>
      </c>
      <c r="GK334" s="10">
        <f t="shared" si="1129"/>
        <v>5511</v>
      </c>
      <c r="GL334" s="10">
        <f t="shared" si="1130"/>
        <v>3611</v>
      </c>
      <c r="GM334" s="10">
        <f t="shared" si="1221"/>
        <v>11609</v>
      </c>
      <c r="GN334" s="10">
        <f t="shared" si="1131"/>
        <v>2090</v>
      </c>
      <c r="GO334" s="17">
        <f t="shared" si="1222"/>
        <v>0.63791064388961893</v>
      </c>
      <c r="GP334" s="17">
        <f t="shared" si="1132"/>
        <v>0.36208935611038107</v>
      </c>
      <c r="GQ334" s="17">
        <f t="shared" si="1133"/>
        <v>0.23725361366622866</v>
      </c>
      <c r="GR334" s="17">
        <f t="shared" si="1134"/>
        <v>0.13731931668856767</v>
      </c>
      <c r="GS334" s="17">
        <f t="shared" si="1223"/>
        <v>0.29967148488830486</v>
      </c>
      <c r="GT334" s="25">
        <v>8188</v>
      </c>
      <c r="GU334" s="25">
        <v>4608</v>
      </c>
      <c r="GV334" s="18">
        <v>1149</v>
      </c>
      <c r="GW334" s="18">
        <v>1019</v>
      </c>
      <c r="GX334" s="18">
        <v>554</v>
      </c>
      <c r="GY334" s="18">
        <v>10</v>
      </c>
      <c r="GZ334" s="18">
        <v>323</v>
      </c>
      <c r="HA334" s="18">
        <v>38</v>
      </c>
      <c r="HB334" s="18">
        <v>2</v>
      </c>
      <c r="HC334" s="18">
        <v>485</v>
      </c>
      <c r="HD334" s="23">
        <f t="shared" si="1224"/>
        <v>0.56277479237909134</v>
      </c>
      <c r="HE334" s="23">
        <f t="shared" si="1225"/>
        <v>0.43722520762090866</v>
      </c>
      <c r="HF334" s="23">
        <f t="shared" si="1226"/>
        <v>0.29689789936492428</v>
      </c>
      <c r="HG334" s="23">
        <f t="shared" si="1227"/>
        <v>0.17244748412310698</v>
      </c>
      <c r="HH334" s="25">
        <v>7032</v>
      </c>
      <c r="HI334" s="25">
        <v>5101</v>
      </c>
      <c r="HJ334" s="18">
        <v>751</v>
      </c>
      <c r="HK334" s="18">
        <v>502</v>
      </c>
      <c r="HL334" s="18">
        <v>336</v>
      </c>
      <c r="HM334" s="18">
        <v>5</v>
      </c>
      <c r="HN334" s="18">
        <v>229</v>
      </c>
      <c r="HO334" s="18">
        <v>14</v>
      </c>
      <c r="HP334" s="18">
        <v>5</v>
      </c>
      <c r="HQ334" s="18">
        <v>89</v>
      </c>
      <c r="HR334" s="23">
        <f t="shared" si="1228"/>
        <v>0.72539817974971554</v>
      </c>
      <c r="HS334" s="23">
        <f t="shared" si="1229"/>
        <v>0.2746018202502844</v>
      </c>
      <c r="HT334" s="80">
        <f t="shared" si="1230"/>
        <v>0.16780432309442547</v>
      </c>
      <c r="HU334" s="27">
        <v>23108</v>
      </c>
      <c r="HV334" s="18">
        <v>1959</v>
      </c>
      <c r="HW334" s="18">
        <v>1309</v>
      </c>
      <c r="HX334" s="18">
        <v>179</v>
      </c>
      <c r="HY334" s="25">
        <v>6938</v>
      </c>
      <c r="HZ334" s="25">
        <v>4591</v>
      </c>
      <c r="IA334" s="18">
        <v>269</v>
      </c>
      <c r="IB334" s="18">
        <v>247</v>
      </c>
      <c r="IC334" s="25">
        <v>2207</v>
      </c>
      <c r="ID334" s="25">
        <v>3491</v>
      </c>
      <c r="IE334" s="18">
        <v>1094</v>
      </c>
      <c r="IF334" s="18">
        <v>68</v>
      </c>
      <c r="IG334" s="18">
        <v>756</v>
      </c>
      <c r="IH334" s="17">
        <f t="shared" si="1231"/>
        <v>0.34974900467370607</v>
      </c>
      <c r="II334" s="17">
        <f t="shared" si="1232"/>
        <v>0.19867578327851826</v>
      </c>
      <c r="IJ334" s="30">
        <f t="shared" si="1233"/>
        <v>5.0333260727510343</v>
      </c>
      <c r="IK334" s="17">
        <f t="shared" si="1303"/>
        <v>6.8804959984859901E-2</v>
      </c>
      <c r="IL334" s="25">
        <v>12449</v>
      </c>
      <c r="IM334" s="25">
        <v>1663</v>
      </c>
      <c r="IN334" s="25">
        <v>1086</v>
      </c>
      <c r="IO334" s="25">
        <v>143</v>
      </c>
      <c r="IP334" s="25">
        <v>5155</v>
      </c>
      <c r="IQ334" s="25">
        <v>1731</v>
      </c>
      <c r="IR334" s="25">
        <v>164</v>
      </c>
      <c r="IS334" s="18">
        <v>157</v>
      </c>
      <c r="IT334" s="25">
        <v>984</v>
      </c>
      <c r="IU334" s="25">
        <v>299</v>
      </c>
      <c r="IV334" s="25">
        <v>419</v>
      </c>
      <c r="IW334" s="18">
        <v>33</v>
      </c>
      <c r="IX334" s="25">
        <v>615</v>
      </c>
      <c r="IY334" s="17">
        <f t="shared" si="1234"/>
        <v>0.79861836292071653</v>
      </c>
      <c r="IZ334" s="25">
        <v>10659</v>
      </c>
      <c r="JA334" s="18">
        <v>296</v>
      </c>
      <c r="JB334" s="18">
        <v>223</v>
      </c>
      <c r="JC334" s="18">
        <v>36</v>
      </c>
      <c r="JD334" s="25">
        <v>1783</v>
      </c>
      <c r="JE334" s="25">
        <v>2860</v>
      </c>
      <c r="JF334" s="18">
        <v>105</v>
      </c>
      <c r="JG334" s="18">
        <v>90</v>
      </c>
      <c r="JH334" s="25">
        <v>1223</v>
      </c>
      <c r="JI334" s="25">
        <v>3192</v>
      </c>
      <c r="JJ334" s="18">
        <v>675</v>
      </c>
      <c r="JK334" s="18">
        <v>35</v>
      </c>
      <c r="JL334" s="18">
        <v>141</v>
      </c>
      <c r="JM334" s="80">
        <f t="shared" si="1235"/>
        <v>0.4975138380711136</v>
      </c>
      <c r="JN334" s="27">
        <v>23108</v>
      </c>
      <c r="JO334" s="25">
        <v>19644</v>
      </c>
      <c r="JP334" s="18">
        <v>2</v>
      </c>
      <c r="JQ334" s="18">
        <v>20</v>
      </c>
      <c r="JR334" s="18">
        <v>45</v>
      </c>
      <c r="JS334" s="18">
        <v>83</v>
      </c>
      <c r="JT334" s="18">
        <v>37</v>
      </c>
      <c r="JU334" s="18">
        <v>0</v>
      </c>
      <c r="JV334" s="18">
        <v>4</v>
      </c>
      <c r="JW334" s="25">
        <v>3273</v>
      </c>
      <c r="JX334" s="17">
        <f t="shared" si="1236"/>
        <v>0.14163925913103687</v>
      </c>
      <c r="JY334" s="17">
        <f t="shared" si="1237"/>
        <v>0.85836074086896308</v>
      </c>
      <c r="JZ334" s="25">
        <v>4957</v>
      </c>
      <c r="KA334" s="25">
        <v>4528</v>
      </c>
      <c r="KB334" s="18">
        <v>0</v>
      </c>
      <c r="KC334" s="18">
        <v>11</v>
      </c>
      <c r="KD334" s="18">
        <v>12</v>
      </c>
      <c r="KE334" s="18">
        <v>30</v>
      </c>
      <c r="KF334" s="18">
        <v>2</v>
      </c>
      <c r="KG334" s="18">
        <v>0</v>
      </c>
      <c r="KH334" s="18">
        <v>0</v>
      </c>
      <c r="KI334" s="25">
        <v>374</v>
      </c>
      <c r="KJ334" s="17">
        <f t="shared" si="1238"/>
        <v>7.5448860197700224E-2</v>
      </c>
      <c r="KK334" s="25">
        <v>18151</v>
      </c>
      <c r="KL334" s="25">
        <v>15116</v>
      </c>
      <c r="KM334" s="18">
        <v>2</v>
      </c>
      <c r="KN334" s="18">
        <v>9</v>
      </c>
      <c r="KO334" s="18">
        <v>33</v>
      </c>
      <c r="KP334" s="18">
        <v>53</v>
      </c>
      <c r="KQ334" s="18">
        <v>35</v>
      </c>
      <c r="KR334" s="18">
        <v>0</v>
      </c>
      <c r="KS334" s="18">
        <v>4</v>
      </c>
      <c r="KT334" s="25">
        <v>2899</v>
      </c>
      <c r="KU334" s="69">
        <f t="shared" si="1136"/>
        <v>0.15971571814225111</v>
      </c>
      <c r="KV334" s="27">
        <v>30556</v>
      </c>
      <c r="KW334" s="25">
        <v>29230</v>
      </c>
      <c r="KX334" s="18">
        <v>1326</v>
      </c>
      <c r="KY334" s="59">
        <v>4.3395732425710175E-2</v>
      </c>
      <c r="KZ334" s="18">
        <v>601</v>
      </c>
      <c r="LA334" s="18">
        <v>547</v>
      </c>
      <c r="LB334" s="18">
        <v>500</v>
      </c>
      <c r="LC334" s="18">
        <v>545</v>
      </c>
      <c r="LD334" s="25">
        <v>16209</v>
      </c>
      <c r="LE334" s="25">
        <v>15564</v>
      </c>
      <c r="LF334" s="18">
        <v>645</v>
      </c>
      <c r="LG334" s="59">
        <v>3.9792707754950953E-2</v>
      </c>
      <c r="LH334" s="25">
        <v>14347</v>
      </c>
      <c r="LI334" s="25">
        <v>13666</v>
      </c>
      <c r="LJ334" s="18">
        <v>681</v>
      </c>
      <c r="LK334" s="35">
        <v>4.7466369275806788E-2</v>
      </c>
      <c r="LL334" s="27">
        <v>6165</v>
      </c>
      <c r="LM334" s="18">
        <v>28</v>
      </c>
      <c r="LN334" s="25">
        <v>3987</v>
      </c>
      <c r="LO334" s="18">
        <v>27</v>
      </c>
      <c r="LP334" s="18">
        <v>7</v>
      </c>
      <c r="LQ334" s="18">
        <v>6</v>
      </c>
      <c r="LR334" s="25">
        <v>2110</v>
      </c>
      <c r="LS334" s="23">
        <f t="shared" si="1239"/>
        <v>0.34225466342254662</v>
      </c>
      <c r="LT334" s="23">
        <f t="shared" si="1240"/>
        <v>0.65774533657745338</v>
      </c>
      <c r="LU334" s="17">
        <f t="shared" si="1241"/>
        <v>0.65125709651257091</v>
      </c>
      <c r="LV334" s="25">
        <v>6165</v>
      </c>
      <c r="LW334" s="25">
        <v>3541</v>
      </c>
      <c r="LX334" s="18">
        <v>64</v>
      </c>
      <c r="LY334" s="25">
        <v>1451</v>
      </c>
      <c r="LZ334" s="18">
        <v>111</v>
      </c>
      <c r="MA334" s="18">
        <v>43</v>
      </c>
      <c r="MB334" s="18">
        <v>144</v>
      </c>
      <c r="MC334" s="18">
        <v>701</v>
      </c>
      <c r="MD334" s="18">
        <v>99</v>
      </c>
      <c r="ME334" s="18">
        <v>1</v>
      </c>
      <c r="MF334" s="18">
        <v>10</v>
      </c>
      <c r="MG334" s="17">
        <f t="shared" si="1242"/>
        <v>0.14403892944038929</v>
      </c>
      <c r="MH334" s="17">
        <f t="shared" si="1243"/>
        <v>0.83617193836171944</v>
      </c>
      <c r="MI334" s="25">
        <v>6165</v>
      </c>
      <c r="MJ334" s="25">
        <v>3861</v>
      </c>
      <c r="MK334" s="18">
        <v>48</v>
      </c>
      <c r="ML334" s="25">
        <v>1179</v>
      </c>
      <c r="MM334" s="18">
        <v>79</v>
      </c>
      <c r="MN334" s="18">
        <v>101</v>
      </c>
      <c r="MO334" s="18">
        <v>163</v>
      </c>
      <c r="MP334" s="18">
        <v>723</v>
      </c>
      <c r="MQ334" s="18">
        <v>0</v>
      </c>
      <c r="MR334" s="18">
        <v>0</v>
      </c>
      <c r="MS334" s="18">
        <v>11</v>
      </c>
      <c r="MT334" s="17">
        <f t="shared" si="1244"/>
        <v>0.94257907542579078</v>
      </c>
      <c r="MU334" s="69">
        <f t="shared" si="1245"/>
        <v>0.74371451743714512</v>
      </c>
      <c r="MV334" s="27">
        <v>6165</v>
      </c>
      <c r="MW334" s="18">
        <v>849</v>
      </c>
      <c r="MX334" s="18">
        <v>406</v>
      </c>
      <c r="MY334" s="25">
        <v>1151</v>
      </c>
      <c r="MZ334" s="18">
        <v>128</v>
      </c>
      <c r="NA334" s="18">
        <v>667</v>
      </c>
      <c r="NB334" s="25">
        <v>1861</v>
      </c>
      <c r="NC334" s="25">
        <v>1024</v>
      </c>
      <c r="ND334" s="18">
        <v>79</v>
      </c>
      <c r="NE334" s="17">
        <f t="shared" si="1246"/>
        <v>0.13771289537712894</v>
      </c>
      <c r="NF334" s="10">
        <f t="shared" si="1247"/>
        <v>3888.3236009732359</v>
      </c>
      <c r="NG334" s="17">
        <f t="shared" si="1248"/>
        <v>0.41200324412003242</v>
      </c>
      <c r="NH334" s="25">
        <v>6165</v>
      </c>
      <c r="NI334" s="18">
        <v>21</v>
      </c>
      <c r="NJ334" s="18">
        <v>3</v>
      </c>
      <c r="NK334" s="18">
        <v>15</v>
      </c>
      <c r="NL334" s="18">
        <v>50</v>
      </c>
      <c r="NM334" s="25">
        <v>5759</v>
      </c>
      <c r="NN334" s="18">
        <v>305</v>
      </c>
      <c r="NO334" s="18">
        <v>7</v>
      </c>
      <c r="NP334" s="18">
        <v>0</v>
      </c>
      <c r="NQ334" s="32">
        <v>5</v>
      </c>
      <c r="NR334" s="27">
        <v>6165</v>
      </c>
      <c r="NS334" s="37">
        <f t="shared" si="1249"/>
        <v>1.4063260340632604</v>
      </c>
      <c r="NT334" s="37">
        <f t="shared" si="1250"/>
        <v>0.37947826696512876</v>
      </c>
      <c r="NU334" s="37">
        <f t="shared" si="1251"/>
        <v>0.71107266435986161</v>
      </c>
      <c r="NV334" s="17">
        <f t="shared" si="1252"/>
        <v>0.14439128592613515</v>
      </c>
      <c r="NW334" s="10">
        <f t="shared" si="1253"/>
        <v>3062</v>
      </c>
      <c r="NX334" s="17">
        <f t="shared" si="1254"/>
        <v>0.49667477696674778</v>
      </c>
      <c r="NY334" s="19">
        <f t="shared" si="1255"/>
        <v>5.5182108165582368E-2</v>
      </c>
      <c r="NZ334" s="25">
        <v>2497</v>
      </c>
      <c r="OA334" s="25">
        <v>3103</v>
      </c>
      <c r="OB334" s="18">
        <v>262</v>
      </c>
      <c r="OC334" s="25">
        <v>2354</v>
      </c>
      <c r="OD334" s="18">
        <v>155</v>
      </c>
      <c r="OE334" s="18">
        <v>299</v>
      </c>
      <c r="OF334" s="17">
        <f t="shared" si="1256"/>
        <v>0.38183292781832928</v>
      </c>
      <c r="OG334" s="17">
        <f t="shared" si="1257"/>
        <v>0.40502838605028385</v>
      </c>
      <c r="OH334" s="17">
        <f t="shared" si="1258"/>
        <v>0.50332522303325222</v>
      </c>
      <c r="OI334" s="69">
        <f t="shared" si="1259"/>
        <v>4.8499594484995946E-2</v>
      </c>
      <c r="OJ334" s="27">
        <v>6165</v>
      </c>
      <c r="OK334" s="18">
        <v>122</v>
      </c>
      <c r="OL334" s="25">
        <v>4513</v>
      </c>
      <c r="OM334" s="25">
        <v>1401</v>
      </c>
      <c r="ON334" s="18">
        <v>448</v>
      </c>
      <c r="OO334" s="18">
        <v>1</v>
      </c>
      <c r="OP334" s="18">
        <v>1</v>
      </c>
      <c r="OQ334" s="18">
        <v>388</v>
      </c>
      <c r="OR334" s="69">
        <f t="shared" si="1260"/>
        <v>0.82465531224655308</v>
      </c>
      <c r="OS334" s="22">
        <v>16720</v>
      </c>
      <c r="OT334" s="22">
        <v>16706</v>
      </c>
      <c r="OU334" s="38">
        <f t="shared" si="1138"/>
        <v>0.81912233390536893</v>
      </c>
      <c r="OV334" s="39">
        <v>0.78547886986711357</v>
      </c>
      <c r="OW334" s="22">
        <v>1312221</v>
      </c>
      <c r="OX334" s="36">
        <f t="shared" si="1139"/>
        <v>53693458.877999999</v>
      </c>
      <c r="OY334" s="36">
        <f t="shared" si="1140"/>
        <v>1131904.6945970336</v>
      </c>
      <c r="OZ334" s="22">
        <v>2000</v>
      </c>
      <c r="PA334" s="22">
        <v>2000</v>
      </c>
      <c r="PB334" s="38">
        <f t="shared" si="1141"/>
        <v>9.8063250796763909E-2</v>
      </c>
      <c r="PC334" s="39">
        <v>0.75229000000000001</v>
      </c>
      <c r="PD334" s="22">
        <v>150458</v>
      </c>
      <c r="PE334" s="40">
        <f t="shared" si="1261"/>
        <v>6156440.4440000001</v>
      </c>
      <c r="PF334" s="36">
        <f t="shared" si="1262"/>
        <v>614313.75326278305</v>
      </c>
      <c r="PG334" s="22">
        <v>406</v>
      </c>
      <c r="PH334" s="22">
        <v>406</v>
      </c>
      <c r="PI334" s="38">
        <f t="shared" si="1142"/>
        <v>1.9906839911743076E-2</v>
      </c>
      <c r="PJ334" s="39">
        <v>0.12738916256157634</v>
      </c>
      <c r="PK334" s="22">
        <v>5172</v>
      </c>
      <c r="PL334" s="41">
        <f t="shared" si="1263"/>
        <v>211627.89600000001</v>
      </c>
      <c r="PM334" s="36">
        <f t="shared" si="1264"/>
        <v>33189.130126869146</v>
      </c>
      <c r="PN334" s="22">
        <v>998</v>
      </c>
      <c r="PO334" s="22">
        <v>998</v>
      </c>
      <c r="PP334" s="38">
        <f t="shared" si="1143"/>
        <v>4.8933562147585194E-2</v>
      </c>
      <c r="PQ334" s="39">
        <v>0.5181362725450902</v>
      </c>
      <c r="PR334" s="22">
        <v>51710</v>
      </c>
      <c r="PS334" s="41">
        <f t="shared" si="1265"/>
        <v>2115869.7799999998</v>
      </c>
      <c r="PT334" s="36">
        <f t="shared" si="1266"/>
        <v>130856.11379777828</v>
      </c>
      <c r="PU334" s="22"/>
      <c r="PV334" s="22"/>
      <c r="PW334" s="38">
        <f t="shared" si="1144"/>
        <v>0</v>
      </c>
      <c r="PX334" s="39">
        <v>0</v>
      </c>
      <c r="PY334" s="22"/>
      <c r="PZ334" s="36">
        <f t="shared" si="1267"/>
        <v>0</v>
      </c>
      <c r="QA334" s="22"/>
      <c r="QB334" s="22"/>
      <c r="QC334" s="39">
        <v>0</v>
      </c>
      <c r="QD334" s="22"/>
      <c r="QE334" s="22">
        <f t="shared" si="1268"/>
        <v>0</v>
      </c>
      <c r="QF334" s="22"/>
      <c r="QG334" s="22">
        <v>150</v>
      </c>
      <c r="QH334" s="22">
        <v>150</v>
      </c>
      <c r="QI334" s="38">
        <f t="shared" si="1145"/>
        <v>7.3547438097572937E-3</v>
      </c>
      <c r="QJ334" s="39">
        <v>0.20120000000000002</v>
      </c>
      <c r="QK334" s="22">
        <v>3018</v>
      </c>
      <c r="QL334" s="42">
        <f t="shared" si="1269"/>
        <v>50.122944000000004</v>
      </c>
      <c r="QM334" s="22">
        <f t="shared" si="1146"/>
        <v>135</v>
      </c>
      <c r="QN334" s="22"/>
      <c r="QO334" s="22"/>
      <c r="QP334" s="38">
        <f t="shared" si="1147"/>
        <v>0</v>
      </c>
      <c r="QQ334" s="39">
        <v>0</v>
      </c>
      <c r="QR334" s="22"/>
      <c r="QS334" s="36">
        <f t="shared" si="1168"/>
        <v>0</v>
      </c>
      <c r="QT334" s="22">
        <v>135</v>
      </c>
      <c r="QU334" s="22">
        <v>135</v>
      </c>
      <c r="QV334" s="38">
        <f t="shared" si="1148"/>
        <v>6.6192694287815637E-3</v>
      </c>
      <c r="QW334" s="39">
        <v>8.1037037037037046E-2</v>
      </c>
      <c r="QX334" s="22">
        <v>1094</v>
      </c>
      <c r="QY334" s="36">
        <f t="shared" si="1270"/>
        <v>31741.567349911984</v>
      </c>
      <c r="QZ334" s="22"/>
      <c r="RA334" s="22"/>
      <c r="RB334" s="38">
        <f t="shared" si="1149"/>
        <v>0</v>
      </c>
      <c r="RC334" s="39">
        <v>0</v>
      </c>
      <c r="RD334" s="22"/>
      <c r="RE334" s="36">
        <f t="shared" si="1271"/>
        <v>0</v>
      </c>
      <c r="RF334" s="10">
        <f t="shared" si="1150"/>
        <v>20409</v>
      </c>
      <c r="RG334" s="10">
        <f t="shared" si="1151"/>
        <v>20395</v>
      </c>
      <c r="RH334" s="17">
        <f t="shared" si="1152"/>
        <v>2.6231072663736813E-2</v>
      </c>
      <c r="RI334" s="17">
        <f t="shared" si="1153"/>
        <v>5.9929482143453226E-4</v>
      </c>
      <c r="RJ334" s="17">
        <f t="shared" si="1154"/>
        <v>0.58283852512263368</v>
      </c>
      <c r="RK334" s="17">
        <f t="shared" si="1155"/>
        <v>0.31632143909580379</v>
      </c>
      <c r="RL334" s="17">
        <f t="shared" si="1156"/>
        <v>6.738021737451011E-2</v>
      </c>
      <c r="RM334" s="17">
        <f t="shared" si="1157"/>
        <v>0</v>
      </c>
      <c r="RN334" s="17">
        <f t="shared" si="1158"/>
        <v>0</v>
      </c>
      <c r="RO334" s="17">
        <f t="shared" si="1159"/>
        <v>1.6344316255256505E-2</v>
      </c>
      <c r="RP334" s="17">
        <f t="shared" si="1160"/>
        <v>0</v>
      </c>
      <c r="RQ334" s="17">
        <f t="shared" si="1161"/>
        <v>2.5809224835987288E-5</v>
      </c>
      <c r="RR334" s="36">
        <f t="shared" si="1162"/>
        <v>1942055.3820783761</v>
      </c>
      <c r="RS334" s="36">
        <f t="shared" si="1163"/>
        <v>63.557251671631633</v>
      </c>
      <c r="RT334" s="10">
        <f t="shared" si="1164"/>
        <v>14</v>
      </c>
      <c r="RU334" s="17">
        <f t="shared" si="1165"/>
        <v>6.8597187515311877E-4</v>
      </c>
      <c r="RV334" s="37">
        <f t="shared" si="1166"/>
        <v>1.4971826155127639</v>
      </c>
      <c r="RW334" s="36">
        <f t="shared" si="1167"/>
        <v>0.66746301871972769</v>
      </c>
      <c r="RX334" s="85">
        <v>-0.58317379999999996</v>
      </c>
      <c r="RY334" s="93">
        <v>197</v>
      </c>
      <c r="RZ334" s="43" t="b">
        <v>0</v>
      </c>
      <c r="SA334" s="18" t="b">
        <v>0</v>
      </c>
      <c r="SB334" s="18" t="b">
        <v>0</v>
      </c>
      <c r="SC334" s="18" t="b">
        <v>0</v>
      </c>
      <c r="SD334" s="18" t="b">
        <v>0</v>
      </c>
      <c r="SE334" s="32" t="b">
        <v>1</v>
      </c>
      <c r="SF334" s="43" t="b">
        <v>1</v>
      </c>
      <c r="SG334" s="18" t="b">
        <v>0</v>
      </c>
      <c r="SH334" s="18"/>
      <c r="SI334" s="18"/>
      <c r="SJ334" s="18"/>
      <c r="SK334" s="18"/>
      <c r="SL334" s="18"/>
      <c r="SM334" s="18"/>
      <c r="SN334" s="18"/>
      <c r="SO334" s="18"/>
      <c r="SP334" s="18"/>
      <c r="SQ334" s="17">
        <f t="shared" si="1272"/>
        <v>0</v>
      </c>
      <c r="SR334" s="17">
        <f t="shared" si="1273"/>
        <v>0</v>
      </c>
      <c r="SS334" s="17">
        <f t="shared" si="1274"/>
        <v>0</v>
      </c>
      <c r="ST334" s="17">
        <f t="shared" si="1275"/>
        <v>0</v>
      </c>
      <c r="SU334" s="17">
        <f t="shared" si="1276"/>
        <v>0</v>
      </c>
      <c r="SV334" s="17">
        <f t="shared" si="1305"/>
        <v>0</v>
      </c>
      <c r="SW334" s="17">
        <f t="shared" si="1277"/>
        <v>0</v>
      </c>
      <c r="SX334" s="17">
        <f t="shared" si="1278"/>
        <v>0</v>
      </c>
      <c r="SY334" s="17">
        <f t="shared" si="1279"/>
        <v>0</v>
      </c>
      <c r="SZ334" s="17">
        <f t="shared" si="1280"/>
        <v>0</v>
      </c>
      <c r="TA334" s="17">
        <f t="shared" si="1281"/>
        <v>0</v>
      </c>
      <c r="TB334" s="24">
        <f t="shared" si="1137"/>
        <v>620</v>
      </c>
      <c r="TC334" s="69">
        <f t="shared" si="1282"/>
        <v>1</v>
      </c>
      <c r="TD334" s="17">
        <f t="shared" si="1304"/>
        <v>2.6014568158168575E-6</v>
      </c>
      <c r="TE334" s="95"/>
      <c r="TF334" s="71"/>
      <c r="TG334" s="71">
        <v>2</v>
      </c>
      <c r="TH334" s="71">
        <v>2</v>
      </c>
      <c r="TI334" s="71"/>
      <c r="TJ334" s="71"/>
      <c r="TK334" s="71">
        <v>2</v>
      </c>
      <c r="TL334" s="71"/>
      <c r="TM334" s="71">
        <v>1</v>
      </c>
      <c r="TN334" s="71"/>
      <c r="TO334" s="71"/>
      <c r="TP334" s="71"/>
      <c r="TQ334" s="71"/>
      <c r="TR334" s="72"/>
      <c r="TS334" s="72"/>
      <c r="TT334" s="72"/>
      <c r="TU334" s="72"/>
      <c r="TV334" s="72">
        <v>2</v>
      </c>
      <c r="TW334" s="72"/>
      <c r="TX334" s="72"/>
      <c r="TY334" s="72">
        <v>1</v>
      </c>
      <c r="TZ334" s="72">
        <v>2</v>
      </c>
      <c r="UA334" s="72"/>
      <c r="UB334" s="72"/>
      <c r="UC334" s="72"/>
      <c r="UD334" s="72"/>
      <c r="UE334" s="72"/>
      <c r="UF334" s="72"/>
      <c r="UG334" s="72">
        <v>5</v>
      </c>
      <c r="UH334" s="72"/>
      <c r="UI334" s="72"/>
      <c r="UJ334" s="73"/>
      <c r="UK334" s="73"/>
      <c r="UL334" s="73"/>
      <c r="UM334" s="73"/>
      <c r="UN334" s="73">
        <v>3</v>
      </c>
      <c r="UO334" s="73"/>
      <c r="UP334" s="73"/>
      <c r="UQ334" s="73"/>
      <c r="UR334" s="73">
        <v>17</v>
      </c>
      <c r="US334" s="73"/>
      <c r="UT334" s="73"/>
      <c r="UU334" s="73"/>
      <c r="UV334" s="73"/>
      <c r="UW334" s="73"/>
      <c r="UX334" s="73"/>
      <c r="UY334" s="73">
        <v>5</v>
      </c>
      <c r="UZ334" s="73"/>
      <c r="VA334" s="73"/>
      <c r="VB334" s="73"/>
      <c r="VC334" s="73"/>
      <c r="VD334" s="73"/>
      <c r="VE334" s="73"/>
      <c r="VF334" s="73">
        <v>2</v>
      </c>
      <c r="VG334" s="73"/>
      <c r="VH334" s="73"/>
      <c r="VI334" s="73"/>
      <c r="VJ334" s="73">
        <v>18</v>
      </c>
      <c r="VK334" s="73"/>
      <c r="VL334" s="73"/>
      <c r="VM334" s="73"/>
      <c r="VN334" s="73"/>
      <c r="VO334" s="73"/>
      <c r="VP334" s="73">
        <v>6</v>
      </c>
      <c r="VQ334" s="73"/>
      <c r="VR334" s="73"/>
      <c r="VS334" s="73">
        <v>1</v>
      </c>
      <c r="VT334" s="73"/>
      <c r="VU334" s="73"/>
      <c r="VV334" s="73"/>
      <c r="VW334" s="73">
        <v>4</v>
      </c>
      <c r="VX334" s="73"/>
      <c r="VY334" s="73"/>
      <c r="VZ334" s="73"/>
      <c r="WA334" s="73">
        <v>28</v>
      </c>
      <c r="WB334" s="73">
        <v>1</v>
      </c>
      <c r="WC334" s="73"/>
      <c r="WD334" s="73"/>
      <c r="WE334" s="73"/>
      <c r="WF334" s="73">
        <v>1</v>
      </c>
      <c r="WG334" s="73"/>
      <c r="WH334" s="73"/>
      <c r="WI334" s="73"/>
      <c r="WJ334" s="73">
        <v>6</v>
      </c>
      <c r="WK334" s="73"/>
      <c r="WL334" s="73"/>
      <c r="WM334" s="73"/>
      <c r="WN334" s="73">
        <v>1</v>
      </c>
      <c r="WO334" s="22">
        <f t="shared" si="1283"/>
        <v>1</v>
      </c>
      <c r="WP334" s="22">
        <f t="shared" si="1284"/>
        <v>0</v>
      </c>
      <c r="WQ334" s="22">
        <f t="shared" si="1285"/>
        <v>0</v>
      </c>
      <c r="WR334" s="22">
        <f t="shared" si="1286"/>
        <v>2</v>
      </c>
      <c r="WS334" s="22">
        <f t="shared" si="1287"/>
        <v>13</v>
      </c>
      <c r="WT334" s="22">
        <f t="shared" si="1288"/>
        <v>0</v>
      </c>
      <c r="WU334" s="22">
        <f t="shared" si="1289"/>
        <v>0</v>
      </c>
      <c r="WV334" s="22">
        <f t="shared" si="1290"/>
        <v>1</v>
      </c>
      <c r="WW334" s="22">
        <f t="shared" si="1291"/>
        <v>67</v>
      </c>
      <c r="WX334" s="22">
        <f t="shared" si="1292"/>
        <v>0</v>
      </c>
      <c r="WY334" s="22">
        <f t="shared" si="1293"/>
        <v>2</v>
      </c>
      <c r="WZ334" s="22">
        <f t="shared" si="1294"/>
        <v>0</v>
      </c>
      <c r="XA334" s="22">
        <f t="shared" si="1295"/>
        <v>0</v>
      </c>
      <c r="XB334" s="22">
        <f t="shared" si="1296"/>
        <v>1</v>
      </c>
      <c r="XC334" s="22">
        <f t="shared" si="1297"/>
        <v>0</v>
      </c>
      <c r="XD334" s="22">
        <f t="shared" si="1298"/>
        <v>0</v>
      </c>
      <c r="XE334" s="22">
        <f t="shared" si="1299"/>
        <v>22</v>
      </c>
      <c r="XF334" s="22">
        <f t="shared" si="1300"/>
        <v>0</v>
      </c>
      <c r="XG334" s="93">
        <f t="shared" si="1301"/>
        <v>1</v>
      </c>
    </row>
    <row r="335" spans="1:631" ht="17.100000000000001" customHeight="1" thickBot="1" x14ac:dyDescent="0.25">
      <c r="A335" s="100"/>
      <c r="B335" s="47" t="s">
        <v>560</v>
      </c>
      <c r="C335" s="536" t="s">
        <v>561</v>
      </c>
      <c r="D335" s="46" t="s">
        <v>677</v>
      </c>
      <c r="E335" s="536" t="s">
        <v>678</v>
      </c>
      <c r="F335" s="46" t="s">
        <v>680</v>
      </c>
      <c r="G335" s="536" t="s">
        <v>681</v>
      </c>
      <c r="H335" s="46">
        <v>20</v>
      </c>
      <c r="I335" s="55">
        <v>10</v>
      </c>
      <c r="J335" s="56">
        <f t="shared" si="1169"/>
        <v>0.63476971388695036</v>
      </c>
      <c r="K335" s="56">
        <f t="shared" si="1170"/>
        <v>0.56699232379623177</v>
      </c>
      <c r="L335" s="56">
        <f t="shared" si="1171"/>
        <v>0.1032258064516129</v>
      </c>
      <c r="M335" s="56">
        <f t="shared" si="1172"/>
        <v>5.1362520622872117E-2</v>
      </c>
      <c r="N335" s="56">
        <f t="shared" si="1173"/>
        <v>0.12241901233452311</v>
      </c>
      <c r="O335" s="56">
        <f t="shared" si="1174"/>
        <v>0.25936264247499419</v>
      </c>
      <c r="P335" s="56">
        <f t="shared" si="1175"/>
        <v>0.56847704109083641</v>
      </c>
      <c r="Q335" s="56">
        <f t="shared" si="1176"/>
        <v>0.59165552087977402</v>
      </c>
      <c r="R335" s="70">
        <f t="shared" si="1177"/>
        <v>0.20041098449467587</v>
      </c>
      <c r="S335" s="422">
        <f t="shared" si="1178"/>
        <v>0.34429728511471897</v>
      </c>
      <c r="T335" s="56">
        <f t="shared" si="1302"/>
        <v>0.65570271488528098</v>
      </c>
      <c r="U335" s="54">
        <f t="shared" si="1179"/>
        <v>52384.089892185097</v>
      </c>
      <c r="V335" s="50">
        <v>1</v>
      </c>
      <c r="W335" s="550">
        <f t="shared" si="1180"/>
        <v>-0.89677419354838706</v>
      </c>
      <c r="X335" s="550">
        <f t="shared" si="1181"/>
        <v>0.23318617400360786</v>
      </c>
      <c r="Y335" s="550">
        <f t="shared" si="1182"/>
        <v>0.76681382599639214</v>
      </c>
      <c r="Z335" s="551">
        <f t="shared" si="1183"/>
        <v>61260.756558851768</v>
      </c>
      <c r="AA335" s="427">
        <f t="shared" si="1184"/>
        <v>7.3250719739642006E-2</v>
      </c>
      <c r="AB335" s="62">
        <f t="shared" si="1185"/>
        <v>0.34385445777850843</v>
      </c>
      <c r="AC335" s="62">
        <f t="shared" si="1186"/>
        <v>0.79824244341029227</v>
      </c>
      <c r="AD335" s="62">
        <f t="shared" si="1187"/>
        <v>0.12241901233452311</v>
      </c>
      <c r="AE335" s="62">
        <f t="shared" si="1188"/>
        <v>0.40834447912022592</v>
      </c>
      <c r="AF335" s="62">
        <f t="shared" si="1189"/>
        <v>8.0309374273086764E-2</v>
      </c>
      <c r="AG335" s="62">
        <f t="shared" si="1190"/>
        <v>0.21836473598511283</v>
      </c>
      <c r="AH335" s="62">
        <f t="shared" si="1191"/>
        <v>0.25936264247499419</v>
      </c>
      <c r="AI335" s="62">
        <f t="shared" si="1192"/>
        <v>0.60479181204931376</v>
      </c>
      <c r="AJ335" s="62">
        <f t="shared" si="1193"/>
        <v>0.66474761572458707</v>
      </c>
      <c r="AK335" s="62">
        <f t="shared" si="1194"/>
        <v>0.43152295890916359</v>
      </c>
      <c r="AL335" s="53">
        <f t="shared" si="1195"/>
        <v>0.1032258064516129</v>
      </c>
      <c r="AM335" s="47">
        <v>79890</v>
      </c>
      <c r="AN335" s="46">
        <v>41874</v>
      </c>
      <c r="AO335" s="46">
        <v>38016</v>
      </c>
      <c r="AP335" s="56">
        <f t="shared" si="1196"/>
        <v>1.5516763280481879E-3</v>
      </c>
      <c r="AQ335" s="428">
        <v>110.14835858585859</v>
      </c>
      <c r="AR335" s="75">
        <v>4594.21006304</v>
      </c>
      <c r="AS335" s="76">
        <f t="shared" si="1197"/>
        <v>17.389278875754453</v>
      </c>
      <c r="AT335" s="56">
        <f t="shared" si="1135"/>
        <v>1.501755622166664E-2</v>
      </c>
      <c r="AU335" s="46">
        <v>75413</v>
      </c>
      <c r="AV335" s="46">
        <v>38070</v>
      </c>
      <c r="AW335" s="46">
        <v>37343</v>
      </c>
      <c r="AX335" s="46">
        <v>4477</v>
      </c>
      <c r="AY335" s="46">
        <v>3804</v>
      </c>
      <c r="AZ335" s="49">
        <v>673</v>
      </c>
      <c r="BA335" s="46">
        <v>5852</v>
      </c>
      <c r="BB335" s="46">
        <v>2997</v>
      </c>
      <c r="BC335" s="46">
        <v>2855</v>
      </c>
      <c r="BD335" s="428">
        <v>104.97373029772331</v>
      </c>
      <c r="BE335" s="46">
        <v>74038</v>
      </c>
      <c r="BF335" s="46">
        <v>38877</v>
      </c>
      <c r="BG335" s="46">
        <v>35161</v>
      </c>
      <c r="BH335" s="428">
        <v>110.56852763004466</v>
      </c>
      <c r="BI335" s="56">
        <v>7.3250719739642006E-2</v>
      </c>
      <c r="BJ335" s="46">
        <v>21982</v>
      </c>
      <c r="BK335" s="46">
        <v>53832</v>
      </c>
      <c r="BL335" s="46">
        <v>4076</v>
      </c>
      <c r="BM335" s="56">
        <v>0.48406152474364689</v>
      </c>
      <c r="BN335" s="54">
        <f t="shared" si="1198"/>
        <v>41218.324788230057</v>
      </c>
      <c r="BO335" s="51">
        <v>0.40834447912022592</v>
      </c>
      <c r="BP335" s="77">
        <f t="shared" si="1199"/>
        <v>0.59165552087977402</v>
      </c>
      <c r="BQ335" s="52">
        <v>7.5717045623421022</v>
      </c>
      <c r="BR335" s="46">
        <v>57908</v>
      </c>
      <c r="BS335" s="46">
        <v>13240</v>
      </c>
      <c r="BT335" s="46">
        <v>38611</v>
      </c>
      <c r="BU335" s="46">
        <v>4172</v>
      </c>
      <c r="BV335" s="49">
        <v>1161</v>
      </c>
      <c r="BW335" s="49">
        <v>724</v>
      </c>
      <c r="BX335" s="46">
        <v>17196</v>
      </c>
      <c r="BY335" s="46">
        <v>15505</v>
      </c>
      <c r="BZ335" s="49">
        <v>1691</v>
      </c>
      <c r="CA335" s="62">
        <v>9.8336822516864389E-2</v>
      </c>
      <c r="CB335" s="46">
        <v>75413</v>
      </c>
      <c r="CC335" s="46">
        <v>4477</v>
      </c>
      <c r="CD335" s="56">
        <f t="shared" si="1200"/>
        <v>5.936642223489319E-2</v>
      </c>
      <c r="CE335" s="49">
        <v>746</v>
      </c>
      <c r="CF335" s="49">
        <v>1829</v>
      </c>
      <c r="CG335" s="46">
        <v>3594</v>
      </c>
      <c r="CH335" s="46">
        <v>3840</v>
      </c>
      <c r="CI335" s="46">
        <v>2926</v>
      </c>
      <c r="CJ335" s="49">
        <v>2048</v>
      </c>
      <c r="CK335" s="49">
        <v>1084</v>
      </c>
      <c r="CL335" s="49">
        <v>597</v>
      </c>
      <c r="CM335" s="49">
        <v>532</v>
      </c>
      <c r="CN335" s="429">
        <v>4.3854966271225866</v>
      </c>
      <c r="CO335" s="47">
        <v>17196</v>
      </c>
      <c r="CP335" s="78">
        <f t="shared" si="1201"/>
        <v>4.645847871598046</v>
      </c>
      <c r="CQ335" s="46">
        <v>612</v>
      </c>
      <c r="CR335" s="46">
        <v>1742</v>
      </c>
      <c r="CS335" s="46">
        <v>2114</v>
      </c>
      <c r="CT335" s="46">
        <v>9838</v>
      </c>
      <c r="CU335" s="49">
        <v>2611</v>
      </c>
      <c r="CV335" s="49">
        <v>115</v>
      </c>
      <c r="CW335" s="49">
        <v>47</v>
      </c>
      <c r="CX335" s="49">
        <v>117</v>
      </c>
      <c r="CY335" s="46">
        <v>17196</v>
      </c>
      <c r="CZ335" s="46">
        <v>16369</v>
      </c>
      <c r="DA335" s="49">
        <v>248</v>
      </c>
      <c r="DB335" s="49">
        <v>41</v>
      </c>
      <c r="DC335" s="49">
        <v>398</v>
      </c>
      <c r="DD335" s="49">
        <v>125</v>
      </c>
      <c r="DE335" s="49">
        <v>15</v>
      </c>
      <c r="DF335" s="46">
        <v>17196</v>
      </c>
      <c r="DG335" s="49">
        <v>1324</v>
      </c>
      <c r="DH335" s="49">
        <v>35</v>
      </c>
      <c r="DI335" s="49">
        <v>22</v>
      </c>
      <c r="DJ335" s="46">
        <v>2545</v>
      </c>
      <c r="DK335" s="46">
        <v>13176</v>
      </c>
      <c r="DL335" s="49">
        <v>94</v>
      </c>
      <c r="DM335" s="46">
        <f t="shared" si="1202"/>
        <v>5959.8899162595953</v>
      </c>
      <c r="DN335" s="56">
        <f t="shared" si="1203"/>
        <v>0.14799953477552918</v>
      </c>
      <c r="DO335" s="56">
        <f t="shared" si="1204"/>
        <v>0.76622470341939986</v>
      </c>
      <c r="DP335" s="79">
        <f t="shared" si="1205"/>
        <v>8.0309374273086764E-2</v>
      </c>
      <c r="DQ335" s="79">
        <f t="shared" si="1206"/>
        <v>0.91969062572691329</v>
      </c>
      <c r="DR335" s="46">
        <v>17196</v>
      </c>
      <c r="DS335" s="49">
        <v>25</v>
      </c>
      <c r="DT335" s="49">
        <v>3254</v>
      </c>
      <c r="DU335" s="49">
        <v>103</v>
      </c>
      <c r="DV335" s="46">
        <v>10129</v>
      </c>
      <c r="DW335" s="49">
        <v>169</v>
      </c>
      <c r="DX335" s="46">
        <v>3497</v>
      </c>
      <c r="DY335" s="49">
        <v>19</v>
      </c>
      <c r="DZ335" s="56">
        <f t="shared" si="1207"/>
        <v>0.78570597813444987</v>
      </c>
      <c r="EA335" s="56">
        <f t="shared" si="1208"/>
        <v>0.21429402186555013</v>
      </c>
      <c r="EB335" s="46">
        <v>17196</v>
      </c>
      <c r="EC335" s="49">
        <v>1364</v>
      </c>
      <c r="ED335" s="49">
        <v>2391</v>
      </c>
      <c r="EE335" s="46">
        <v>8552</v>
      </c>
      <c r="EF335" s="56">
        <f t="shared" si="1306"/>
        <v>0.4973249592928588</v>
      </c>
      <c r="EG335" s="46">
        <v>4764</v>
      </c>
      <c r="EH335" s="49">
        <v>125</v>
      </c>
      <c r="EI335" s="56">
        <f t="shared" si="1209"/>
        <v>0.21836473598511283</v>
      </c>
      <c r="EJ335" s="56">
        <f t="shared" si="1210"/>
        <v>0.27704117236566644</v>
      </c>
      <c r="EK335" s="70">
        <f t="shared" si="1211"/>
        <v>0.56699232379623177</v>
      </c>
      <c r="EL335" s="47">
        <v>54747</v>
      </c>
      <c r="EM335" s="46">
        <v>18825</v>
      </c>
      <c r="EN335" s="46">
        <v>35922</v>
      </c>
      <c r="EO335" s="62">
        <v>0.34385445777850843</v>
      </c>
      <c r="EP335" s="46">
        <v>27982</v>
      </c>
      <c r="EQ335" s="46">
        <v>13461</v>
      </c>
      <c r="ER335" s="46">
        <v>14521</v>
      </c>
      <c r="ES335" s="62">
        <v>0.48105925237652775</v>
      </c>
      <c r="ET335" s="46">
        <v>26765</v>
      </c>
      <c r="EU335" s="46">
        <v>5364</v>
      </c>
      <c r="EV335" s="46">
        <v>21401</v>
      </c>
      <c r="EW335" s="62">
        <v>0.20041098449467587</v>
      </c>
      <c r="EX335" s="46">
        <v>4387</v>
      </c>
      <c r="EY335" s="46">
        <v>2622</v>
      </c>
      <c r="EZ335" s="46">
        <v>1765</v>
      </c>
      <c r="FA335" s="62">
        <v>0.59767494871210392</v>
      </c>
      <c r="FB335" s="46">
        <v>50360</v>
      </c>
      <c r="FC335" s="46">
        <v>16203</v>
      </c>
      <c r="FD335" s="46">
        <v>34157</v>
      </c>
      <c r="FE335" s="62">
        <v>0.32174344718030184</v>
      </c>
      <c r="FF335" s="46">
        <v>32452</v>
      </c>
      <c r="FG335" s="46">
        <v>7896</v>
      </c>
      <c r="FH335" s="46">
        <v>6583</v>
      </c>
      <c r="FI335" s="46">
        <v>17973</v>
      </c>
      <c r="FJ335" s="79">
        <f t="shared" si="1212"/>
        <v>0.55383335387649446</v>
      </c>
      <c r="FK335" s="79">
        <f t="shared" si="1213"/>
        <v>0.20285344508813016</v>
      </c>
      <c r="FL335" s="81">
        <f t="shared" si="1214"/>
        <v>0.43932565514939076</v>
      </c>
      <c r="FM335" s="46">
        <v>16182</v>
      </c>
      <c r="FN335" s="46">
        <v>3994</v>
      </c>
      <c r="FO335" s="56">
        <f t="shared" si="1215"/>
        <v>0.24681745148930911</v>
      </c>
      <c r="FP335" s="533">
        <v>3617</v>
      </c>
      <c r="FQ335" s="56">
        <f t="shared" si="1216"/>
        <v>0.22351996044988259</v>
      </c>
      <c r="FR335" s="534">
        <v>8571</v>
      </c>
      <c r="FS335" s="56">
        <f t="shared" si="1217"/>
        <v>0.52966258806080835</v>
      </c>
      <c r="FT335" s="46">
        <v>16270</v>
      </c>
      <c r="FU335" s="46">
        <v>3902</v>
      </c>
      <c r="FV335" s="46">
        <v>2966</v>
      </c>
      <c r="FW335" s="56">
        <f t="shared" si="1218"/>
        <v>0.57787338660110632</v>
      </c>
      <c r="FX335" s="56">
        <f t="shared" si="1219"/>
        <v>0.18229870928088507</v>
      </c>
      <c r="FY335" s="46">
        <v>9402</v>
      </c>
      <c r="FZ335" s="46">
        <v>44266</v>
      </c>
      <c r="GA335" s="46">
        <v>35335</v>
      </c>
      <c r="GB335" s="49">
        <v>3512</v>
      </c>
      <c r="GC335" s="49">
        <v>3350</v>
      </c>
      <c r="GD335" s="49">
        <v>1180</v>
      </c>
      <c r="GE335" s="49">
        <v>27</v>
      </c>
      <c r="GF335" s="49">
        <v>656</v>
      </c>
      <c r="GG335" s="49">
        <v>27</v>
      </c>
      <c r="GH335" s="49">
        <v>41</v>
      </c>
      <c r="GI335" s="49">
        <v>138</v>
      </c>
      <c r="GJ335" s="54">
        <f t="shared" si="1220"/>
        <v>35335</v>
      </c>
      <c r="GK335" s="54">
        <f t="shared" si="1129"/>
        <v>8931</v>
      </c>
      <c r="GL335" s="54">
        <f t="shared" si="1130"/>
        <v>5419</v>
      </c>
      <c r="GM335" s="54">
        <f t="shared" si="1221"/>
        <v>38847</v>
      </c>
      <c r="GN335" s="54">
        <f t="shared" si="1131"/>
        <v>2069</v>
      </c>
      <c r="GO335" s="56">
        <f t="shared" si="1222"/>
        <v>0.79824244341029227</v>
      </c>
      <c r="GP335" s="56">
        <f t="shared" si="1132"/>
        <v>0.20175755658970768</v>
      </c>
      <c r="GQ335" s="56">
        <f t="shared" si="1133"/>
        <v>0.12241901233452311</v>
      </c>
      <c r="GR335" s="56">
        <f t="shared" si="1134"/>
        <v>4.6740161749423935E-2</v>
      </c>
      <c r="GS335" s="56">
        <f t="shared" si="1223"/>
        <v>0.1620882844621154</v>
      </c>
      <c r="GT335" s="46">
        <v>23314</v>
      </c>
      <c r="GU335" s="46">
        <v>17277</v>
      </c>
      <c r="GV335" s="49">
        <v>2483</v>
      </c>
      <c r="GW335" s="49">
        <v>2275</v>
      </c>
      <c r="GX335" s="49">
        <v>706</v>
      </c>
      <c r="GY335" s="49">
        <v>20</v>
      </c>
      <c r="GZ335" s="49">
        <v>381</v>
      </c>
      <c r="HA335" s="49">
        <v>19</v>
      </c>
      <c r="HB335" s="49">
        <v>27</v>
      </c>
      <c r="HC335" s="49">
        <v>126</v>
      </c>
      <c r="HD335" s="79">
        <f t="shared" si="1224"/>
        <v>0.74105687569700607</v>
      </c>
      <c r="HE335" s="79">
        <f t="shared" si="1225"/>
        <v>0.25894312430299393</v>
      </c>
      <c r="HF335" s="79">
        <f t="shared" si="1226"/>
        <v>0.15244059363472592</v>
      </c>
      <c r="HG335" s="79">
        <f t="shared" si="1227"/>
        <v>5.4859740928197648E-2</v>
      </c>
      <c r="HH335" s="46">
        <v>20952</v>
      </c>
      <c r="HI335" s="46">
        <v>18058</v>
      </c>
      <c r="HJ335" s="49">
        <v>1029</v>
      </c>
      <c r="HK335" s="49">
        <v>1075</v>
      </c>
      <c r="HL335" s="49">
        <v>474</v>
      </c>
      <c r="HM335" s="49">
        <v>7</v>
      </c>
      <c r="HN335" s="49">
        <v>275</v>
      </c>
      <c r="HO335" s="49">
        <v>8</v>
      </c>
      <c r="HP335" s="49">
        <v>14</v>
      </c>
      <c r="HQ335" s="49">
        <v>12</v>
      </c>
      <c r="HR335" s="79">
        <f t="shared" si="1228"/>
        <v>0.86187476135929741</v>
      </c>
      <c r="HS335" s="79">
        <f t="shared" si="1229"/>
        <v>0.13812523864070256</v>
      </c>
      <c r="HT335" s="82">
        <f t="shared" si="1230"/>
        <v>8.9012982054219161E-2</v>
      </c>
      <c r="HU335" s="47">
        <v>65051</v>
      </c>
      <c r="HV335" s="49">
        <v>1520</v>
      </c>
      <c r="HW335" s="49">
        <v>3346</v>
      </c>
      <c r="HX335" s="49">
        <v>750</v>
      </c>
      <c r="HY335" s="46">
        <v>24124</v>
      </c>
      <c r="HZ335" s="46">
        <v>17313</v>
      </c>
      <c r="IA335" s="49">
        <v>736</v>
      </c>
      <c r="IB335" s="49">
        <v>293</v>
      </c>
      <c r="IC335" s="49">
        <v>5235</v>
      </c>
      <c r="ID335" s="46">
        <v>6092</v>
      </c>
      <c r="IE335" s="49">
        <v>3725</v>
      </c>
      <c r="IF335" s="49">
        <v>389</v>
      </c>
      <c r="IG335" s="49">
        <v>1528</v>
      </c>
      <c r="IH335" s="56">
        <f t="shared" si="1231"/>
        <v>0.35979462268066592</v>
      </c>
      <c r="II335" s="56">
        <f t="shared" si="1232"/>
        <v>0.26614502467294893</v>
      </c>
      <c r="IJ335" s="77">
        <f t="shared" si="1233"/>
        <v>3.7573499682319644</v>
      </c>
      <c r="IK335" s="56">
        <f t="shared" si="1303"/>
        <v>5.1362520622872117E-2</v>
      </c>
      <c r="IL335" s="46">
        <v>34398</v>
      </c>
      <c r="IM335" s="46">
        <v>1196</v>
      </c>
      <c r="IN335" s="46">
        <v>2445</v>
      </c>
      <c r="IO335" s="46">
        <v>460</v>
      </c>
      <c r="IP335" s="46">
        <v>16295</v>
      </c>
      <c r="IQ335" s="46">
        <v>7252</v>
      </c>
      <c r="IR335" s="46">
        <v>390</v>
      </c>
      <c r="IS335" s="49">
        <v>176</v>
      </c>
      <c r="IT335" s="46">
        <v>2808</v>
      </c>
      <c r="IU335" s="46">
        <v>531</v>
      </c>
      <c r="IV335" s="46">
        <v>1348</v>
      </c>
      <c r="IW335" s="49">
        <v>214</v>
      </c>
      <c r="IX335" s="46">
        <v>1283</v>
      </c>
      <c r="IY335" s="56">
        <f t="shared" si="1234"/>
        <v>0.8151055293912437</v>
      </c>
      <c r="IZ335" s="46">
        <v>30653</v>
      </c>
      <c r="JA335" s="49">
        <v>324</v>
      </c>
      <c r="JB335" s="49">
        <v>901</v>
      </c>
      <c r="JC335" s="49">
        <v>290</v>
      </c>
      <c r="JD335" s="46">
        <v>7829</v>
      </c>
      <c r="JE335" s="46">
        <v>10061</v>
      </c>
      <c r="JF335" s="49">
        <v>346</v>
      </c>
      <c r="JG335" s="49">
        <v>117</v>
      </c>
      <c r="JH335" s="49">
        <v>2427</v>
      </c>
      <c r="JI335" s="46">
        <v>5561</v>
      </c>
      <c r="JJ335" s="49">
        <v>2377</v>
      </c>
      <c r="JK335" s="49">
        <v>175</v>
      </c>
      <c r="JL335" s="49">
        <v>245</v>
      </c>
      <c r="JM335" s="82">
        <f t="shared" si="1235"/>
        <v>0.64434150001631163</v>
      </c>
      <c r="JN335" s="47">
        <v>65051</v>
      </c>
      <c r="JO335" s="46">
        <v>34845</v>
      </c>
      <c r="JP335" s="49">
        <v>96</v>
      </c>
      <c r="JQ335" s="49">
        <v>92</v>
      </c>
      <c r="JR335" s="49">
        <v>159</v>
      </c>
      <c r="JS335" s="49">
        <v>132</v>
      </c>
      <c r="JT335" s="49">
        <v>995</v>
      </c>
      <c r="JU335" s="49">
        <v>440</v>
      </c>
      <c r="JV335" s="49">
        <v>221</v>
      </c>
      <c r="JW335" s="46">
        <v>28071</v>
      </c>
      <c r="JX335" s="56">
        <f t="shared" si="1236"/>
        <v>0.43152295890916359</v>
      </c>
      <c r="JY335" s="56">
        <f t="shared" si="1237"/>
        <v>0.56847704109083641</v>
      </c>
      <c r="JZ335" s="46">
        <v>5057</v>
      </c>
      <c r="KA335" s="46">
        <v>4777</v>
      </c>
      <c r="KB335" s="49">
        <v>0</v>
      </c>
      <c r="KC335" s="49">
        <v>2</v>
      </c>
      <c r="KD335" s="49">
        <v>7</v>
      </c>
      <c r="KE335" s="49">
        <v>22</v>
      </c>
      <c r="KF335" s="49">
        <v>3</v>
      </c>
      <c r="KG335" s="49">
        <v>1</v>
      </c>
      <c r="KH335" s="49">
        <v>0</v>
      </c>
      <c r="KI335" s="46">
        <v>245</v>
      </c>
      <c r="KJ335" s="56">
        <f t="shared" si="1238"/>
        <v>4.8447696262606289E-2</v>
      </c>
      <c r="KK335" s="46">
        <v>59994</v>
      </c>
      <c r="KL335" s="46">
        <v>30068</v>
      </c>
      <c r="KM335" s="49">
        <v>96</v>
      </c>
      <c r="KN335" s="49">
        <v>90</v>
      </c>
      <c r="KO335" s="49">
        <v>152</v>
      </c>
      <c r="KP335" s="49">
        <v>110</v>
      </c>
      <c r="KQ335" s="49">
        <v>992</v>
      </c>
      <c r="KR335" s="49">
        <v>439</v>
      </c>
      <c r="KS335" s="49">
        <v>221</v>
      </c>
      <c r="KT335" s="46">
        <v>27826</v>
      </c>
      <c r="KU335" s="70">
        <f t="shared" si="1136"/>
        <v>0.46381304797146383</v>
      </c>
      <c r="KV335" s="47">
        <v>79890</v>
      </c>
      <c r="KW335" s="46">
        <v>73996</v>
      </c>
      <c r="KX335" s="49">
        <v>5894</v>
      </c>
      <c r="KY335" s="62">
        <v>7.3776442608586804E-2</v>
      </c>
      <c r="KZ335" s="49">
        <v>2587</v>
      </c>
      <c r="LA335" s="49">
        <v>2477</v>
      </c>
      <c r="LB335" s="49">
        <v>3088</v>
      </c>
      <c r="LC335" s="49">
        <v>2699</v>
      </c>
      <c r="LD335" s="46">
        <v>41874</v>
      </c>
      <c r="LE335" s="46">
        <v>38836</v>
      </c>
      <c r="LF335" s="49">
        <v>3038</v>
      </c>
      <c r="LG335" s="62">
        <v>7.2550986292209962E-2</v>
      </c>
      <c r="LH335" s="46">
        <v>38016</v>
      </c>
      <c r="LI335" s="46">
        <v>35160</v>
      </c>
      <c r="LJ335" s="49">
        <v>2856</v>
      </c>
      <c r="LK335" s="53">
        <v>7.5126262626262624E-2</v>
      </c>
      <c r="LL335" s="47">
        <v>17196</v>
      </c>
      <c r="LM335" s="49">
        <v>545</v>
      </c>
      <c r="LN335" s="46">
        <v>9855</v>
      </c>
      <c r="LO335" s="49">
        <v>364</v>
      </c>
      <c r="LP335" s="49">
        <v>70</v>
      </c>
      <c r="LQ335" s="49">
        <v>75</v>
      </c>
      <c r="LR335" s="49">
        <v>6287</v>
      </c>
      <c r="LS335" s="79">
        <f t="shared" si="1239"/>
        <v>0.36560828099558035</v>
      </c>
      <c r="LT335" s="79">
        <f t="shared" si="1240"/>
        <v>0.63439171900441971</v>
      </c>
      <c r="LU335" s="56">
        <f t="shared" si="1241"/>
        <v>0.60479181204931376</v>
      </c>
      <c r="LV335" s="46">
        <v>17196</v>
      </c>
      <c r="LW335" s="46">
        <v>7390</v>
      </c>
      <c r="LX335" s="49">
        <v>78</v>
      </c>
      <c r="LY335" s="46">
        <v>1968</v>
      </c>
      <c r="LZ335" s="49">
        <v>299</v>
      </c>
      <c r="MA335" s="49">
        <v>95</v>
      </c>
      <c r="MB335" s="49">
        <v>387</v>
      </c>
      <c r="MC335" s="49">
        <v>4860</v>
      </c>
      <c r="MD335" s="46">
        <v>1995</v>
      </c>
      <c r="ME335" s="49">
        <v>49</v>
      </c>
      <c r="MF335" s="49">
        <v>75</v>
      </c>
      <c r="MG335" s="56">
        <f t="shared" si="1242"/>
        <v>0.31065364038148408</v>
      </c>
      <c r="MH335" s="56">
        <f t="shared" si="1243"/>
        <v>0.66474761572458707</v>
      </c>
      <c r="MI335" s="46">
        <v>17196</v>
      </c>
      <c r="MJ335" s="46">
        <v>9545</v>
      </c>
      <c r="MK335" s="49">
        <v>72</v>
      </c>
      <c r="ML335" s="46">
        <v>1418</v>
      </c>
      <c r="MM335" s="49">
        <v>178</v>
      </c>
      <c r="MN335" s="49">
        <v>99</v>
      </c>
      <c r="MO335" s="49">
        <v>414</v>
      </c>
      <c r="MP335" s="49">
        <v>5273</v>
      </c>
      <c r="MQ335" s="49">
        <v>125</v>
      </c>
      <c r="MR335" s="49">
        <v>0</v>
      </c>
      <c r="MS335" s="49">
        <v>72</v>
      </c>
      <c r="MT335" s="56">
        <f t="shared" si="1244"/>
        <v>0.95562921609676665</v>
      </c>
      <c r="MU335" s="70">
        <f t="shared" si="1245"/>
        <v>0.63476971388695036</v>
      </c>
      <c r="MV335" s="47">
        <v>17196</v>
      </c>
      <c r="MW335" s="49">
        <v>4460</v>
      </c>
      <c r="MX335" s="49">
        <v>555</v>
      </c>
      <c r="MY335" s="49">
        <v>1595</v>
      </c>
      <c r="MZ335" s="49">
        <v>274</v>
      </c>
      <c r="NA335" s="49">
        <v>212</v>
      </c>
      <c r="NB335" s="46">
        <v>6529</v>
      </c>
      <c r="NC335" s="46">
        <v>3365</v>
      </c>
      <c r="ND335" s="49">
        <v>206</v>
      </c>
      <c r="NE335" s="56">
        <f t="shared" si="1246"/>
        <v>0.25936264247499419</v>
      </c>
      <c r="NF335" s="54">
        <f t="shared" si="1247"/>
        <v>19559.314956966737</v>
      </c>
      <c r="NG335" s="56">
        <f t="shared" si="1248"/>
        <v>0.46737613398464761</v>
      </c>
      <c r="NH335" s="46">
        <v>17196</v>
      </c>
      <c r="NI335" s="49">
        <v>364</v>
      </c>
      <c r="NJ335" s="49">
        <v>67</v>
      </c>
      <c r="NK335" s="49">
        <v>8</v>
      </c>
      <c r="NL335" s="49">
        <v>121</v>
      </c>
      <c r="NM335" s="46">
        <v>16486</v>
      </c>
      <c r="NN335" s="49">
        <v>140</v>
      </c>
      <c r="NO335" s="49">
        <v>8</v>
      </c>
      <c r="NP335" s="49">
        <v>0</v>
      </c>
      <c r="NQ335" s="50">
        <v>2</v>
      </c>
      <c r="NR335" s="47">
        <v>17196</v>
      </c>
      <c r="NS335" s="83">
        <f t="shared" si="1249"/>
        <v>1.4974994184694115</v>
      </c>
      <c r="NT335" s="83">
        <f t="shared" si="1250"/>
        <v>0.40408018506219173</v>
      </c>
      <c r="NU335" s="83">
        <f t="shared" si="1251"/>
        <v>0.66777989204302746</v>
      </c>
      <c r="NV335" s="56">
        <f t="shared" si="1252"/>
        <v>0.13560020256792088</v>
      </c>
      <c r="NW335" s="54">
        <f t="shared" si="1253"/>
        <v>5559</v>
      </c>
      <c r="NX335" s="56">
        <f t="shared" si="1254"/>
        <v>0.32327285415212842</v>
      </c>
      <c r="NY335" s="84">
        <f t="shared" si="1255"/>
        <v>0.10018201805763305</v>
      </c>
      <c r="NZ335" s="46">
        <v>2421</v>
      </c>
      <c r="OA335" s="46">
        <v>11637</v>
      </c>
      <c r="OB335" s="49">
        <v>1571</v>
      </c>
      <c r="OC335" s="46">
        <v>9576</v>
      </c>
      <c r="OD335" s="49">
        <v>237</v>
      </c>
      <c r="OE335" s="49">
        <v>309</v>
      </c>
      <c r="OF335" s="56">
        <f t="shared" si="1256"/>
        <v>0.55687369155617583</v>
      </c>
      <c r="OG335" s="56">
        <f t="shared" si="1257"/>
        <v>0.14078855547801813</v>
      </c>
      <c r="OH335" s="56">
        <f t="shared" si="1258"/>
        <v>0.67672714584787164</v>
      </c>
      <c r="OI335" s="70">
        <f t="shared" si="1259"/>
        <v>1.7969295184926726E-2</v>
      </c>
      <c r="OJ335" s="47">
        <v>17196</v>
      </c>
      <c r="OK335" s="49">
        <v>684</v>
      </c>
      <c r="OL335" s="46">
        <v>14358</v>
      </c>
      <c r="OM335" s="46">
        <v>2229</v>
      </c>
      <c r="ON335" s="46">
        <v>4600</v>
      </c>
      <c r="OO335" s="49">
        <v>32</v>
      </c>
      <c r="OP335" s="49">
        <v>59</v>
      </c>
      <c r="OQ335" s="49">
        <v>1280</v>
      </c>
      <c r="OR335" s="70">
        <f t="shared" si="1260"/>
        <v>1.1456734124214933</v>
      </c>
      <c r="OS335" s="87">
        <v>42978</v>
      </c>
      <c r="OT335" s="87">
        <v>42960</v>
      </c>
      <c r="OU335" s="88">
        <f t="shared" si="1138"/>
        <v>0.84675273479846258</v>
      </c>
      <c r="OV335" s="89">
        <v>0.80082053072625703</v>
      </c>
      <c r="OW335" s="87">
        <v>3440325</v>
      </c>
      <c r="OX335" s="81">
        <f t="shared" si="1139"/>
        <v>140771218.34999999</v>
      </c>
      <c r="OY335" s="81">
        <f t="shared" si="1140"/>
        <v>2910728.2221889482</v>
      </c>
      <c r="OZ335" s="87">
        <v>3325</v>
      </c>
      <c r="PA335" s="87">
        <v>3325</v>
      </c>
      <c r="PB335" s="88">
        <f t="shared" si="1141"/>
        <v>6.5536611806445252E-2</v>
      </c>
      <c r="PC335" s="89">
        <v>0.79588571428571431</v>
      </c>
      <c r="PD335" s="87">
        <v>264632</v>
      </c>
      <c r="PE335" s="90">
        <f t="shared" si="1261"/>
        <v>10828212.175999999</v>
      </c>
      <c r="PF335" s="81">
        <f t="shared" si="1262"/>
        <v>1021296.6147993768</v>
      </c>
      <c r="PG335" s="87">
        <v>570</v>
      </c>
      <c r="PH335" s="87">
        <v>570</v>
      </c>
      <c r="PI335" s="88">
        <f t="shared" si="1142"/>
        <v>1.1234847738247757E-2</v>
      </c>
      <c r="PJ335" s="89">
        <v>8.6491228070175452E-2</v>
      </c>
      <c r="PK335" s="87">
        <v>4930</v>
      </c>
      <c r="PL335" s="91">
        <f t="shared" si="1263"/>
        <v>201725.74</v>
      </c>
      <c r="PM335" s="81">
        <f t="shared" si="1264"/>
        <v>46595.576779101997</v>
      </c>
      <c r="PN335" s="87">
        <v>3865</v>
      </c>
      <c r="PO335" s="87">
        <v>3865</v>
      </c>
      <c r="PP335" s="88">
        <f t="shared" si="1143"/>
        <v>7.6180151768995757E-2</v>
      </c>
      <c r="PQ335" s="89">
        <v>0.52728072445019403</v>
      </c>
      <c r="PR335" s="87">
        <v>203794</v>
      </c>
      <c r="PS335" s="91">
        <f t="shared" si="1265"/>
        <v>8338842.892</v>
      </c>
      <c r="PT335" s="81">
        <f t="shared" si="1266"/>
        <v>506772.42467776855</v>
      </c>
      <c r="PU335" s="87"/>
      <c r="PV335" s="87"/>
      <c r="PW335" s="88">
        <f t="shared" si="1144"/>
        <v>0</v>
      </c>
      <c r="PX335" s="89">
        <v>0</v>
      </c>
      <c r="PY335" s="87"/>
      <c r="PZ335" s="81">
        <f t="shared" si="1267"/>
        <v>0</v>
      </c>
      <c r="QA335" s="87"/>
      <c r="QB335" s="87"/>
      <c r="QC335" s="89">
        <v>0</v>
      </c>
      <c r="QD335" s="87"/>
      <c r="QE335" s="87">
        <f t="shared" si="1268"/>
        <v>0</v>
      </c>
      <c r="QF335" s="87"/>
      <c r="QG335" s="87">
        <v>15</v>
      </c>
      <c r="QH335" s="87">
        <v>15</v>
      </c>
      <c r="QI335" s="88">
        <f t="shared" si="1145"/>
        <v>2.9565388784862518E-4</v>
      </c>
      <c r="QJ335" s="89">
        <v>0.24199999999999999</v>
      </c>
      <c r="QK335" s="87">
        <v>363</v>
      </c>
      <c r="QL335" s="92">
        <f t="shared" si="1269"/>
        <v>60.287039999999998</v>
      </c>
      <c r="QM335" s="87">
        <f t="shared" si="1146"/>
        <v>0</v>
      </c>
      <c r="QN335" s="87"/>
      <c r="QO335" s="87"/>
      <c r="QP335" s="88">
        <f t="shared" si="1147"/>
        <v>0</v>
      </c>
      <c r="QQ335" s="89">
        <v>0</v>
      </c>
      <c r="QR335" s="87"/>
      <c r="QS335" s="81">
        <f t="shared" si="1168"/>
        <v>0</v>
      </c>
      <c r="QT335" s="87"/>
      <c r="QU335" s="87"/>
      <c r="QV335" s="88">
        <f t="shared" si="1148"/>
        <v>0</v>
      </c>
      <c r="QW335" s="89">
        <v>0</v>
      </c>
      <c r="QX335" s="87"/>
      <c r="QY335" s="81">
        <f t="shared" si="1270"/>
        <v>0</v>
      </c>
      <c r="QZ335" s="87"/>
      <c r="RA335" s="87"/>
      <c r="RB335" s="88">
        <f t="shared" si="1149"/>
        <v>0</v>
      </c>
      <c r="RC335" s="89">
        <v>0</v>
      </c>
      <c r="RD335" s="87"/>
      <c r="RE335" s="81">
        <f t="shared" si="1271"/>
        <v>0</v>
      </c>
      <c r="RF335" s="54">
        <f t="shared" si="1150"/>
        <v>50753</v>
      </c>
      <c r="RG335" s="54">
        <f t="shared" si="1151"/>
        <v>50735</v>
      </c>
      <c r="RH335" s="56">
        <f t="shared" si="1152"/>
        <v>6.5252928246858896E-2</v>
      </c>
      <c r="RI335" s="56">
        <f t="shared" si="1153"/>
        <v>1.4908174927914192E-3</v>
      </c>
      <c r="RJ335" s="56">
        <f t="shared" si="1154"/>
        <v>0.64892623794259174</v>
      </c>
      <c r="RK335" s="56">
        <f t="shared" si="1155"/>
        <v>0.22769084554615698</v>
      </c>
      <c r="RL335" s="56">
        <f t="shared" si="1156"/>
        <v>0.11298132217644132</v>
      </c>
      <c r="RM335" s="56">
        <f t="shared" si="1157"/>
        <v>0</v>
      </c>
      <c r="RN335" s="56">
        <f t="shared" si="1158"/>
        <v>0</v>
      </c>
      <c r="RO335" s="56">
        <f t="shared" si="1159"/>
        <v>0</v>
      </c>
      <c r="RP335" s="56">
        <f t="shared" si="1160"/>
        <v>0</v>
      </c>
      <c r="RQ335" s="56">
        <f t="shared" si="1161"/>
        <v>1.3440568502982335E-5</v>
      </c>
      <c r="RR335" s="81">
        <f t="shared" si="1162"/>
        <v>4485453.1254851958</v>
      </c>
      <c r="RS335" s="81">
        <f t="shared" si="1163"/>
        <v>56.145363943987931</v>
      </c>
      <c r="RT335" s="54">
        <f t="shared" si="1164"/>
        <v>18</v>
      </c>
      <c r="RU335" s="56">
        <f t="shared" si="1165"/>
        <v>3.5465883790120783E-4</v>
      </c>
      <c r="RV335" s="83">
        <f t="shared" si="1166"/>
        <v>1.574094142218194</v>
      </c>
      <c r="RW335" s="81">
        <f t="shared" si="1167"/>
        <v>0.63506070847415197</v>
      </c>
      <c r="RX335" s="86">
        <v>0.4268575</v>
      </c>
      <c r="RY335" s="94">
        <v>244</v>
      </c>
      <c r="RZ335" s="48" t="b">
        <v>0</v>
      </c>
      <c r="SA335" s="49" t="b">
        <v>0</v>
      </c>
      <c r="SB335" s="49" t="b">
        <v>0</v>
      </c>
      <c r="SC335" s="49" t="b">
        <v>0</v>
      </c>
      <c r="SD335" s="49" t="b">
        <v>0</v>
      </c>
      <c r="SE335" s="50" t="b">
        <v>1</v>
      </c>
      <c r="SF335" s="48" t="b">
        <v>0</v>
      </c>
      <c r="SG335" s="49" t="b">
        <v>1</v>
      </c>
      <c r="SH335" s="49">
        <v>3</v>
      </c>
      <c r="SI335" s="49"/>
      <c r="SJ335" s="87"/>
      <c r="SK335" s="87"/>
      <c r="SL335" s="87">
        <v>3</v>
      </c>
      <c r="SM335" s="87">
        <v>0</v>
      </c>
      <c r="SN335" s="49"/>
      <c r="SO335" s="49"/>
      <c r="SP335" s="49"/>
      <c r="SQ335" s="56">
        <f t="shared" si="1272"/>
        <v>0</v>
      </c>
      <c r="SR335" s="56">
        <f t="shared" si="1273"/>
        <v>7.462686567164179E-3</v>
      </c>
      <c r="SS335" s="56">
        <f t="shared" si="1274"/>
        <v>0</v>
      </c>
      <c r="ST335" s="56">
        <f t="shared" si="1275"/>
        <v>0</v>
      </c>
      <c r="SU335" s="56">
        <f t="shared" si="1276"/>
        <v>0</v>
      </c>
      <c r="SV335" s="56">
        <f t="shared" si="1305"/>
        <v>0</v>
      </c>
      <c r="SW335" s="56">
        <f t="shared" si="1277"/>
        <v>0</v>
      </c>
      <c r="SX335" s="56">
        <f t="shared" si="1278"/>
        <v>6.25E-2</v>
      </c>
      <c r="SY335" s="56">
        <f t="shared" si="1279"/>
        <v>0</v>
      </c>
      <c r="SZ335" s="56">
        <f t="shared" si="1280"/>
        <v>1.8656716417910447E-3</v>
      </c>
      <c r="TA335" s="56">
        <f t="shared" si="1281"/>
        <v>1.5625E-2</v>
      </c>
      <c r="TB335" s="76">
        <f t="shared" si="1137"/>
        <v>64</v>
      </c>
      <c r="TC335" s="70">
        <f t="shared" si="1282"/>
        <v>0.1032258064516129</v>
      </c>
      <c r="TD335" s="17">
        <f t="shared" si="1304"/>
        <v>2.5201612903225806E-5</v>
      </c>
      <c r="TE335" s="96"/>
      <c r="TF335" s="97"/>
      <c r="TG335" s="97"/>
      <c r="TH335" s="97"/>
      <c r="TI335" s="97"/>
      <c r="TJ335" s="97"/>
      <c r="TK335" s="97">
        <v>3</v>
      </c>
      <c r="TL335" s="97"/>
      <c r="TM335" s="97">
        <v>1</v>
      </c>
      <c r="TN335" s="97"/>
      <c r="TO335" s="97"/>
      <c r="TP335" s="97"/>
      <c r="TQ335" s="97"/>
      <c r="TR335" s="98"/>
      <c r="TS335" s="98"/>
      <c r="TT335" s="98"/>
      <c r="TU335" s="98"/>
      <c r="TV335" s="98"/>
      <c r="TW335" s="98"/>
      <c r="TX335" s="98"/>
      <c r="TY335" s="98">
        <v>1</v>
      </c>
      <c r="TZ335" s="98">
        <v>3</v>
      </c>
      <c r="UA335" s="98"/>
      <c r="UB335" s="98"/>
      <c r="UC335" s="98"/>
      <c r="UD335" s="98"/>
      <c r="UE335" s="98"/>
      <c r="UF335" s="98"/>
      <c r="UG335" s="98">
        <v>2</v>
      </c>
      <c r="UH335" s="98"/>
      <c r="UI335" s="98"/>
      <c r="UJ335" s="99"/>
      <c r="UK335" s="99"/>
      <c r="UL335" s="99"/>
      <c r="UM335" s="99"/>
      <c r="UN335" s="99">
        <v>1</v>
      </c>
      <c r="UO335" s="99"/>
      <c r="UP335" s="99"/>
      <c r="UQ335" s="99"/>
      <c r="UR335" s="99">
        <v>5</v>
      </c>
      <c r="US335" s="99"/>
      <c r="UT335" s="99"/>
      <c r="UU335" s="99"/>
      <c r="UV335" s="99"/>
      <c r="UW335" s="99"/>
      <c r="UX335" s="99"/>
      <c r="UY335" s="99">
        <v>2</v>
      </c>
      <c r="UZ335" s="99"/>
      <c r="VA335" s="99"/>
      <c r="VB335" s="99"/>
      <c r="VC335" s="99"/>
      <c r="VD335" s="99"/>
      <c r="VE335" s="99"/>
      <c r="VF335" s="99">
        <v>1</v>
      </c>
      <c r="VG335" s="99"/>
      <c r="VH335" s="99"/>
      <c r="VI335" s="99"/>
      <c r="VJ335" s="99">
        <v>6</v>
      </c>
      <c r="VK335" s="99"/>
      <c r="VL335" s="99"/>
      <c r="VM335" s="99"/>
      <c r="VN335" s="99"/>
      <c r="VO335" s="99"/>
      <c r="VP335" s="99">
        <v>6</v>
      </c>
      <c r="VQ335" s="99"/>
      <c r="VR335" s="99"/>
      <c r="VS335" s="99">
        <v>1</v>
      </c>
      <c r="VT335" s="99"/>
      <c r="VU335" s="99"/>
      <c r="VV335" s="99"/>
      <c r="VW335" s="99">
        <v>2</v>
      </c>
      <c r="VX335" s="99"/>
      <c r="VY335" s="99"/>
      <c r="VZ335" s="99"/>
      <c r="WA335" s="99">
        <v>10</v>
      </c>
      <c r="WB335" s="99">
        <v>1</v>
      </c>
      <c r="WC335" s="99"/>
      <c r="WD335" s="99"/>
      <c r="WE335" s="99"/>
      <c r="WF335" s="99">
        <v>1</v>
      </c>
      <c r="WG335" s="99"/>
      <c r="WH335" s="99"/>
      <c r="WI335" s="99"/>
      <c r="WJ335" s="99">
        <v>3</v>
      </c>
      <c r="WK335" s="99"/>
      <c r="WL335" s="99"/>
      <c r="WM335" s="99"/>
      <c r="WN335" s="99">
        <v>1</v>
      </c>
      <c r="WO335" s="87">
        <f t="shared" si="1283"/>
        <v>1</v>
      </c>
      <c r="WP335" s="87">
        <f t="shared" si="1284"/>
        <v>0</v>
      </c>
      <c r="WQ335" s="87">
        <f t="shared" si="1285"/>
        <v>0</v>
      </c>
      <c r="WR335" s="87">
        <f t="shared" si="1286"/>
        <v>0</v>
      </c>
      <c r="WS335" s="87">
        <f t="shared" si="1287"/>
        <v>4</v>
      </c>
      <c r="WT335" s="87">
        <f t="shared" si="1288"/>
        <v>0</v>
      </c>
      <c r="WU335" s="87">
        <f t="shared" si="1289"/>
        <v>0</v>
      </c>
      <c r="WV335" s="87">
        <f t="shared" si="1290"/>
        <v>1</v>
      </c>
      <c r="WW335" s="87">
        <f t="shared" si="1291"/>
        <v>27</v>
      </c>
      <c r="WX335" s="87">
        <f t="shared" si="1292"/>
        <v>0</v>
      </c>
      <c r="WY335" s="87">
        <f t="shared" si="1293"/>
        <v>2</v>
      </c>
      <c r="WZ335" s="87">
        <f t="shared" si="1294"/>
        <v>0</v>
      </c>
      <c r="XA335" s="87">
        <f t="shared" si="1295"/>
        <v>0</v>
      </c>
      <c r="XB335" s="87">
        <f t="shared" si="1296"/>
        <v>1</v>
      </c>
      <c r="XC335" s="87">
        <f t="shared" si="1297"/>
        <v>0</v>
      </c>
      <c r="XD335" s="87">
        <f t="shared" si="1298"/>
        <v>0</v>
      </c>
      <c r="XE335" s="87">
        <f t="shared" si="1299"/>
        <v>13</v>
      </c>
      <c r="XF335" s="87">
        <f t="shared" si="1300"/>
        <v>0</v>
      </c>
      <c r="XG335" s="94">
        <f t="shared" si="1301"/>
        <v>1</v>
      </c>
    </row>
    <row r="336" spans="1:631" x14ac:dyDescent="0.2">
      <c r="J336" s="9"/>
      <c r="K336" s="9"/>
      <c r="L336" s="9"/>
      <c r="M336" s="9"/>
      <c r="N336" s="9"/>
      <c r="O336" s="9"/>
      <c r="P336" s="9"/>
      <c r="Q336" s="9"/>
      <c r="R336" s="9"/>
      <c r="S336" s="9"/>
      <c r="T336" s="391"/>
      <c r="U336" s="391"/>
      <c r="W336" s="9"/>
      <c r="X336" s="9"/>
      <c r="Y336" s="391"/>
      <c r="Z336" s="391"/>
      <c r="EK336" s="391"/>
      <c r="MU336" s="391"/>
      <c r="OX336" s="15"/>
      <c r="OY336" s="15"/>
      <c r="PQ336" s="392"/>
      <c r="QL336" s="16"/>
      <c r="QZ336" s="15"/>
      <c r="RA336" s="15"/>
      <c r="RB336" s="15"/>
      <c r="RW336" s="14"/>
      <c r="SE336" s="391"/>
      <c r="SF336" s="391"/>
      <c r="SG336" s="391"/>
      <c r="SH336" s="391"/>
      <c r="SI336" s="391"/>
      <c r="SJ336" s="391"/>
      <c r="SK336" s="391"/>
      <c r="SL336" s="391"/>
      <c r="SM336" s="391"/>
      <c r="SN336" s="391"/>
      <c r="SO336" s="391"/>
      <c r="SP336" s="391"/>
      <c r="SQ336" s="391"/>
      <c r="SR336" s="391"/>
      <c r="SS336" s="391"/>
      <c r="ST336" s="391"/>
      <c r="SU336" s="391"/>
      <c r="SV336" s="391"/>
      <c r="SW336" s="391"/>
      <c r="SX336" s="391"/>
      <c r="SY336" s="391"/>
      <c r="SZ336" s="391"/>
      <c r="TA336" s="391"/>
      <c r="TB336" s="391"/>
      <c r="TC336" s="393"/>
      <c r="TD336" s="393"/>
    </row>
    <row r="337" spans="110:631" x14ac:dyDescent="0.2">
      <c r="DF337" s="394">
        <f>SUM(DF6:DF200)</f>
        <v>6519135</v>
      </c>
      <c r="DJ337" s="394">
        <f>SUM(DJ6:DJ200)</f>
        <v>4113513</v>
      </c>
      <c r="DK337" s="394">
        <f>SUM(DK6:DK200)</f>
        <v>103345</v>
      </c>
      <c r="DN337" s="392"/>
      <c r="GJ337" s="395"/>
      <c r="GO337" s="392">
        <f>AVERAGE(GO6:GO335)</f>
        <v>0.20651716706993431</v>
      </c>
      <c r="GP337" s="392">
        <f>AVERAGE(GP6:GP335)</f>
        <v>0.79380846294992213</v>
      </c>
      <c r="GQ337" s="392">
        <f>AVERAGE(GQ6:GQ335)</f>
        <v>0.36708860715939207</v>
      </c>
      <c r="GR337" s="392">
        <f>AVERAGE(GR6:GR335)</f>
        <v>0.1960931001000237</v>
      </c>
      <c r="MH337" s="2">
        <f>_xlfn.STDEV.P(MH6:MH335)</f>
        <v>0.26756272327479302</v>
      </c>
      <c r="WO337" s="396">
        <f t="shared" ref="WO337:XG337" si="1307">SUM(WO6:WO335)</f>
        <v>90229</v>
      </c>
      <c r="WP337" s="396">
        <f t="shared" si="1307"/>
        <v>765</v>
      </c>
      <c r="WQ337" s="396">
        <f t="shared" si="1307"/>
        <v>704</v>
      </c>
      <c r="WR337" s="396">
        <f t="shared" si="1307"/>
        <v>11584</v>
      </c>
      <c r="WS337" s="396">
        <f t="shared" si="1307"/>
        <v>24235</v>
      </c>
      <c r="WT337" s="396">
        <f t="shared" si="1307"/>
        <v>3060</v>
      </c>
      <c r="WU337" s="396">
        <f t="shared" si="1307"/>
        <v>7687</v>
      </c>
      <c r="WV337" s="396">
        <f t="shared" si="1307"/>
        <v>8154</v>
      </c>
      <c r="WW337" s="396">
        <f t="shared" si="1307"/>
        <v>162893</v>
      </c>
      <c r="WX337" s="396">
        <f t="shared" si="1307"/>
        <v>40</v>
      </c>
      <c r="WY337" s="396">
        <f t="shared" si="1307"/>
        <v>81445</v>
      </c>
      <c r="WZ337" s="396">
        <f t="shared" si="1307"/>
        <v>1480</v>
      </c>
      <c r="XA337" s="396">
        <f t="shared" si="1307"/>
        <v>1094</v>
      </c>
      <c r="XB337" s="396">
        <f t="shared" si="1307"/>
        <v>11061</v>
      </c>
      <c r="XC337" s="396">
        <f t="shared" si="1307"/>
        <v>949</v>
      </c>
      <c r="XD337" s="396">
        <f t="shared" si="1307"/>
        <v>147</v>
      </c>
      <c r="XE337" s="396">
        <f t="shared" si="1307"/>
        <v>43093</v>
      </c>
      <c r="XF337" s="396">
        <f t="shared" si="1307"/>
        <v>1884</v>
      </c>
      <c r="XG337" s="396">
        <f t="shared" si="1307"/>
        <v>41262</v>
      </c>
    </row>
    <row r="338" spans="110:631" x14ac:dyDescent="0.2">
      <c r="GQ338" s="392">
        <f>GQ337/GP337</f>
        <v>0.46243977520122515</v>
      </c>
      <c r="GR338" s="392">
        <f>GR337/GQ337</f>
        <v>0.5341846526304177</v>
      </c>
      <c r="RG338" s="397"/>
      <c r="RH338" s="397"/>
      <c r="RI338" s="398"/>
      <c r="RJ338" s="398"/>
      <c r="RK338" s="398"/>
      <c r="RL338" s="398"/>
      <c r="RM338" s="398"/>
      <c r="RN338" s="398"/>
      <c r="RO338" s="398"/>
      <c r="RP338" s="398"/>
      <c r="RQ338" s="398"/>
      <c r="RR338" s="399"/>
      <c r="RS338" s="398"/>
      <c r="RT338" s="397"/>
      <c r="RU338" s="397">
        <f>SUM(RU6:RU335)</f>
        <v>0.42325014041055631</v>
      </c>
      <c r="WO338" s="106">
        <f>WO337/(SUM($WO$337:$XG$337))</f>
        <v>0.18347954108254738</v>
      </c>
      <c r="WP338" s="106">
        <f t="shared" ref="WP338:XG338" si="1308">WP337/(SUM($WO$337:$XG$337))</f>
        <v>1.5556179158380205E-3</v>
      </c>
      <c r="WQ338" s="106">
        <f t="shared" si="1308"/>
        <v>1.4315751800653156E-3</v>
      </c>
      <c r="WR338" s="106">
        <f t="shared" si="1308"/>
        <v>2.3555918871983831E-2</v>
      </c>
      <c r="WS338" s="106">
        <f t="shared" si="1308"/>
        <v>4.928156887625415E-2</v>
      </c>
      <c r="WT338" s="106">
        <f t="shared" si="1308"/>
        <v>6.2224716633520818E-3</v>
      </c>
      <c r="WU338" s="106">
        <f t="shared" si="1308"/>
        <v>1.5631418194832502E-2</v>
      </c>
      <c r="WV338" s="106">
        <f t="shared" si="1308"/>
        <v>1.6581056844108783E-2</v>
      </c>
      <c r="WW338" s="106">
        <f t="shared" si="1308"/>
        <v>0.33124087472497082</v>
      </c>
      <c r="WX338" s="106">
        <f t="shared" si="1308"/>
        <v>8.1339498867347485E-5</v>
      </c>
      <c r="WY338" s="106">
        <f t="shared" si="1308"/>
        <v>0.16561738713127788</v>
      </c>
      <c r="WZ338" s="106">
        <f t="shared" si="1308"/>
        <v>3.0095614580918566E-3</v>
      </c>
      <c r="XA338" s="106">
        <f t="shared" si="1308"/>
        <v>2.2246352940219535E-3</v>
      </c>
      <c r="XB338" s="106">
        <f t="shared" si="1308"/>
        <v>2.2492404924293261E-2</v>
      </c>
      <c r="XC338" s="106">
        <f t="shared" si="1308"/>
        <v>1.9297796106278189E-3</v>
      </c>
      <c r="XD338" s="106">
        <f t="shared" si="1308"/>
        <v>2.9892265833750199E-4</v>
      </c>
      <c r="XE338" s="106">
        <f t="shared" si="1308"/>
        <v>8.7629075617265129E-2</v>
      </c>
      <c r="XF338" s="106">
        <f t="shared" si="1308"/>
        <v>3.8310903966520663E-3</v>
      </c>
      <c r="XG338" s="106">
        <f t="shared" si="1308"/>
        <v>8.3905760056612294E-2</v>
      </c>
    </row>
    <row r="339" spans="110:631" x14ac:dyDescent="0.2">
      <c r="DJ339" s="400">
        <f>(DJ337+DK337)/DF337</f>
        <v>0.6468431778142345</v>
      </c>
    </row>
  </sheetData>
  <autoFilter ref="B2:XG335"/>
  <sortState ref="B6:XG335">
    <sortCondition ref="B6:B335"/>
    <sortCondition ref="F6:F335"/>
  </sortState>
  <mergeCells count="4">
    <mergeCell ref="AA1:AL1"/>
    <mergeCell ref="J1:R1"/>
    <mergeCell ref="W1:Z1"/>
    <mergeCell ref="S1:V1"/>
  </mergeCells>
  <conditionalFormatting sqref="SV6:SY335">
    <cfRule type="expression" dxfId="41" priority="1">
      <formula>NOT(_xlfn.ISFORMULA(SV6))</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13"/>
  <sheetViews>
    <sheetView zoomScaleNormal="100" zoomScalePageLayoutView="85" workbookViewId="0">
      <selection activeCell="C5" sqref="C5"/>
    </sheetView>
  </sheetViews>
  <sheetFormatPr defaultColWidth="16.7109375" defaultRowHeight="14.25" x14ac:dyDescent="0.2"/>
  <cols>
    <col min="1" max="1" width="23.140625" style="103" bestFit="1" customWidth="1"/>
    <col min="2" max="2" width="9.85546875" style="103" bestFit="1" customWidth="1"/>
    <col min="3" max="3" width="15" style="103" customWidth="1"/>
    <col min="4" max="4" width="9.42578125" style="103" bestFit="1" customWidth="1"/>
    <col min="5" max="5" width="10.7109375" style="103" bestFit="1" customWidth="1"/>
    <col min="6" max="6" width="13.5703125" style="103" bestFit="1" customWidth="1"/>
    <col min="7" max="7" width="11.140625" style="103" bestFit="1" customWidth="1"/>
    <col min="8" max="8" width="13.7109375" style="103" bestFit="1" customWidth="1"/>
    <col min="9" max="9" width="14.140625" style="103" bestFit="1" customWidth="1"/>
    <col min="10" max="10" width="11.28515625" style="103" bestFit="1" customWidth="1"/>
    <col min="11" max="12" width="12.5703125" style="103" bestFit="1" customWidth="1"/>
    <col min="13" max="13" width="11.42578125" style="103" bestFit="1" customWidth="1"/>
    <col min="14" max="14" width="19.7109375" style="103" bestFit="1" customWidth="1"/>
    <col min="15" max="15" width="11.140625" style="103" bestFit="1" customWidth="1"/>
    <col min="16" max="16384" width="16.7109375" style="103"/>
  </cols>
  <sheetData>
    <row r="1" spans="1:19" ht="21" thickBot="1" x14ac:dyDescent="0.35">
      <c r="A1" s="354" t="s">
        <v>3257</v>
      </c>
    </row>
    <row r="2" spans="1:19" s="335" customFormat="1" ht="48" customHeight="1" thickBot="1" x14ac:dyDescent="0.25">
      <c r="A2" s="405" t="s">
        <v>2862</v>
      </c>
      <c r="B2" s="406" t="s">
        <v>2899</v>
      </c>
      <c r="C2" s="407" t="s">
        <v>3157</v>
      </c>
      <c r="D2" s="407" t="s">
        <v>3158</v>
      </c>
      <c r="E2" s="407" t="s">
        <v>3159</v>
      </c>
      <c r="F2" s="407" t="s">
        <v>3160</v>
      </c>
      <c r="G2" s="407" t="s">
        <v>3161</v>
      </c>
      <c r="H2" s="407" t="s">
        <v>3162</v>
      </c>
      <c r="I2" s="407" t="s">
        <v>3163</v>
      </c>
      <c r="J2" s="407" t="s">
        <v>3164</v>
      </c>
      <c r="K2" s="407" t="s">
        <v>3165</v>
      </c>
      <c r="L2" s="407" t="s">
        <v>3166</v>
      </c>
      <c r="M2" s="407" t="s">
        <v>3167</v>
      </c>
      <c r="N2" s="407" t="s">
        <v>3216</v>
      </c>
      <c r="O2" s="408" t="s">
        <v>3215</v>
      </c>
      <c r="P2" s="21"/>
      <c r="Q2" s="21"/>
      <c r="R2" s="21"/>
      <c r="S2" s="21"/>
    </row>
    <row r="3" spans="1:19" s="21" customFormat="1" ht="11.25" x14ac:dyDescent="0.2">
      <c r="A3" s="409">
        <v>1</v>
      </c>
      <c r="B3" s="410">
        <v>36</v>
      </c>
      <c r="C3" s="411">
        <v>0.12148181877942983</v>
      </c>
      <c r="D3" s="411">
        <v>0.50869970021527355</v>
      </c>
      <c r="E3" s="411">
        <v>0.5880207258141491</v>
      </c>
      <c r="F3" s="411">
        <v>0.5905739634540258</v>
      </c>
      <c r="G3" s="411">
        <v>0.15642246673634738</v>
      </c>
      <c r="H3" s="411">
        <v>0.42013383094470319</v>
      </c>
      <c r="I3" s="411">
        <v>0.49444471701614279</v>
      </c>
      <c r="J3" s="411">
        <v>0.1901612904992806</v>
      </c>
      <c r="K3" s="411">
        <v>0.3517326481852821</v>
      </c>
      <c r="L3" s="411">
        <v>0.41845386994156819</v>
      </c>
      <c r="M3" s="411">
        <v>0.52689918198772479</v>
      </c>
      <c r="N3" s="411">
        <v>0.43790022695966463</v>
      </c>
      <c r="O3" s="412">
        <v>2497843.9445839622</v>
      </c>
    </row>
    <row r="4" spans="1:19" s="21" customFormat="1" ht="11.25" x14ac:dyDescent="0.2">
      <c r="A4" s="413">
        <v>2</v>
      </c>
      <c r="B4" s="414">
        <v>25</v>
      </c>
      <c r="C4" s="415">
        <v>0.20469941307947145</v>
      </c>
      <c r="D4" s="415">
        <v>0.67349107589762913</v>
      </c>
      <c r="E4" s="415">
        <v>0.58665840056800778</v>
      </c>
      <c r="F4" s="415">
        <v>0.42558884985686873</v>
      </c>
      <c r="G4" s="415">
        <v>0.2787330505241607</v>
      </c>
      <c r="H4" s="415">
        <v>0.35679927856321297</v>
      </c>
      <c r="I4" s="415">
        <v>0.53893344475573768</v>
      </c>
      <c r="J4" s="415">
        <v>0.22628205859685471</v>
      </c>
      <c r="K4" s="415">
        <v>0.57495473656565865</v>
      </c>
      <c r="L4" s="415">
        <v>0.44331466683257981</v>
      </c>
      <c r="M4" s="415">
        <v>0.26287150766784173</v>
      </c>
      <c r="N4" s="415">
        <v>0.41667073527605697</v>
      </c>
      <c r="O4" s="416">
        <v>1532594.9728185399</v>
      </c>
    </row>
    <row r="5" spans="1:19" s="21" customFormat="1" ht="11.25" x14ac:dyDescent="0.2">
      <c r="A5" s="413">
        <v>3</v>
      </c>
      <c r="B5" s="414">
        <v>21</v>
      </c>
      <c r="C5" s="415">
        <v>0.28325266708935476</v>
      </c>
      <c r="D5" s="415">
        <v>0.70089860778868152</v>
      </c>
      <c r="E5" s="415">
        <v>0.52085309980331895</v>
      </c>
      <c r="F5" s="415">
        <v>0.36832482068863903</v>
      </c>
      <c r="G5" s="415">
        <v>0.32003074389608671</v>
      </c>
      <c r="H5" s="415">
        <v>0.25513024616844454</v>
      </c>
      <c r="I5" s="415">
        <v>0.23654547424405176</v>
      </c>
      <c r="J5" s="415">
        <v>0.34239627550714297</v>
      </c>
      <c r="K5" s="415">
        <v>0.74794639803326834</v>
      </c>
      <c r="L5" s="415">
        <v>0.61483015363736782</v>
      </c>
      <c r="M5" s="415">
        <v>0.23717388457169547</v>
      </c>
      <c r="N5" s="415">
        <v>0.70993595389104147</v>
      </c>
      <c r="O5" s="416">
        <v>1583939.646641555</v>
      </c>
    </row>
    <row r="6" spans="1:19" s="21" customFormat="1" ht="11.25" x14ac:dyDescent="0.2">
      <c r="A6" s="413">
        <v>4</v>
      </c>
      <c r="B6" s="414">
        <v>74</v>
      </c>
      <c r="C6" s="415">
        <v>0.1497454072636846</v>
      </c>
      <c r="D6" s="415">
        <v>0.91858110690971084</v>
      </c>
      <c r="E6" s="415">
        <v>0.53408000211997719</v>
      </c>
      <c r="F6" s="415">
        <v>0.14246265904526317</v>
      </c>
      <c r="G6" s="415">
        <v>0.33426976269575998</v>
      </c>
      <c r="H6" s="415">
        <v>0.52616214843846609</v>
      </c>
      <c r="I6" s="415">
        <v>0.27470620855177419</v>
      </c>
      <c r="J6" s="415">
        <v>0.11621685710802684</v>
      </c>
      <c r="K6" s="415">
        <v>0.68528770283031171</v>
      </c>
      <c r="L6" s="415">
        <v>0.57823113857227959</v>
      </c>
      <c r="M6" s="415">
        <v>0.28617388291530843</v>
      </c>
      <c r="N6" s="415">
        <v>0.91219823698823066</v>
      </c>
      <c r="O6" s="416">
        <v>6382092.9788435828</v>
      </c>
    </row>
    <row r="7" spans="1:19" s="21" customFormat="1" ht="11.25" x14ac:dyDescent="0.2">
      <c r="A7" s="413">
        <v>5</v>
      </c>
      <c r="B7" s="414">
        <v>64</v>
      </c>
      <c r="C7" s="415">
        <v>0.11996643074264977</v>
      </c>
      <c r="D7" s="415">
        <v>0.94470013400844255</v>
      </c>
      <c r="E7" s="415">
        <v>0.39722166870279368</v>
      </c>
      <c r="F7" s="415">
        <v>0.12051387503598963</v>
      </c>
      <c r="G7" s="415">
        <v>0.31166900975481959</v>
      </c>
      <c r="H7" s="415">
        <v>0.40204636427485496</v>
      </c>
      <c r="I7" s="415">
        <v>0.42275624744034773</v>
      </c>
      <c r="J7" s="415">
        <v>0.15234540972933408</v>
      </c>
      <c r="K7" s="415">
        <v>0.73840947155150205</v>
      </c>
      <c r="L7" s="415">
        <v>0.73633426948477865</v>
      </c>
      <c r="M7" s="415">
        <v>0.23837824885980829</v>
      </c>
      <c r="N7" s="415">
        <v>0.96292569887634738</v>
      </c>
      <c r="O7" s="416">
        <v>5352709.9703018479</v>
      </c>
    </row>
    <row r="8" spans="1:19" s="21" customFormat="1" ht="11.25" x14ac:dyDescent="0.2">
      <c r="A8" s="413">
        <v>6</v>
      </c>
      <c r="B8" s="414">
        <v>65</v>
      </c>
      <c r="C8" s="415">
        <v>0.28212544585797183</v>
      </c>
      <c r="D8" s="415">
        <v>0.92782664157185191</v>
      </c>
      <c r="E8" s="415">
        <v>0.42297599450700357</v>
      </c>
      <c r="F8" s="415">
        <v>0.12694542141684817</v>
      </c>
      <c r="G8" s="415">
        <v>0.39293834442156594</v>
      </c>
      <c r="H8" s="415">
        <v>0.30046285677405848</v>
      </c>
      <c r="I8" s="415">
        <v>0.34888295734336633</v>
      </c>
      <c r="J8" s="415">
        <v>0.4043738378578951</v>
      </c>
      <c r="K8" s="415">
        <v>0.80449736646628811</v>
      </c>
      <c r="L8" s="415">
        <v>0.75878983424408475</v>
      </c>
      <c r="M8" s="415">
        <v>0.23840384320086749</v>
      </c>
      <c r="N8" s="415">
        <v>0.87261842531430933</v>
      </c>
      <c r="O8" s="416">
        <v>6166671.5035279188</v>
      </c>
    </row>
    <row r="9" spans="1:19" s="21" customFormat="1" ht="11.25" x14ac:dyDescent="0.2">
      <c r="A9" s="413">
        <v>7</v>
      </c>
      <c r="B9" s="414">
        <v>11</v>
      </c>
      <c r="C9" s="415">
        <v>0.64662713048637543</v>
      </c>
      <c r="D9" s="415">
        <v>0.95493198672239921</v>
      </c>
      <c r="E9" s="415">
        <v>0.38913880123941902</v>
      </c>
      <c r="F9" s="415">
        <v>7.417582357991935E-2</v>
      </c>
      <c r="G9" s="415">
        <v>0.51844175972031892</v>
      </c>
      <c r="H9" s="415">
        <v>0.21899866217469099</v>
      </c>
      <c r="I9" s="415">
        <v>0.2795414674294816</v>
      </c>
      <c r="J9" s="415">
        <v>0.61638039075166795</v>
      </c>
      <c r="K9" s="415">
        <v>0.89179429711076963</v>
      </c>
      <c r="L9" s="415">
        <v>0.73707608265866853</v>
      </c>
      <c r="M9" s="415">
        <v>0.2548907814000913</v>
      </c>
      <c r="N9" s="415">
        <v>0.93724340175953069</v>
      </c>
      <c r="O9" s="416">
        <v>1049070.6504324442</v>
      </c>
    </row>
    <row r="10" spans="1:19" s="21" customFormat="1" ht="11.25" x14ac:dyDescent="0.2">
      <c r="A10" s="413">
        <v>8</v>
      </c>
      <c r="B10" s="414">
        <v>34</v>
      </c>
      <c r="C10" s="415">
        <v>0.97237374083403694</v>
      </c>
      <c r="D10" s="415">
        <v>0.97738884373055801</v>
      </c>
      <c r="E10" s="415">
        <v>0.25650375680401627</v>
      </c>
      <c r="F10" s="415">
        <v>3.5086727785976823E-2</v>
      </c>
      <c r="G10" s="415">
        <v>0.76154202550144101</v>
      </c>
      <c r="H10" s="415">
        <v>4.1067421288622889E-2</v>
      </c>
      <c r="I10" s="415">
        <v>6.1327865238641782E-2</v>
      </c>
      <c r="J10" s="415">
        <v>0.94760161986396052</v>
      </c>
      <c r="K10" s="415">
        <v>0.96650055591625395</v>
      </c>
      <c r="L10" s="415">
        <v>0.96994374901604463</v>
      </c>
      <c r="M10" s="415">
        <v>0.14141320418836226</v>
      </c>
      <c r="N10" s="415">
        <v>0.9724857685009487</v>
      </c>
      <c r="O10" s="416">
        <v>2371269.9780936139</v>
      </c>
    </row>
    <row r="11" spans="1:19" s="21" customFormat="1" ht="11.25" x14ac:dyDescent="0.2">
      <c r="A11" s="413" t="s">
        <v>2918</v>
      </c>
      <c r="B11" s="414">
        <v>1</v>
      </c>
      <c r="C11" s="415" t="e">
        <v>#DIV/0!</v>
      </c>
      <c r="D11" s="415" t="e">
        <v>#DIV/0!</v>
      </c>
      <c r="E11" s="415" t="e">
        <v>#DIV/0!</v>
      </c>
      <c r="F11" s="415" t="e">
        <v>#DIV/0!</v>
      </c>
      <c r="G11" s="415" t="e">
        <v>#DIV/0!</v>
      </c>
      <c r="H11" s="415" t="e">
        <v>#DIV/0!</v>
      </c>
      <c r="I11" s="415" t="e">
        <v>#DIV/0!</v>
      </c>
      <c r="J11" s="415" t="e">
        <v>#DIV/0!</v>
      </c>
      <c r="K11" s="415" t="e">
        <v>#DIV/0!</v>
      </c>
      <c r="L11" s="415" t="e">
        <v>#DIV/0!</v>
      </c>
      <c r="M11" s="415" t="e">
        <v>#DIV/0!</v>
      </c>
      <c r="N11" s="415" t="e">
        <v>#DIV/0!</v>
      </c>
      <c r="O11" s="416">
        <v>0</v>
      </c>
    </row>
    <row r="12" spans="1:19" ht="15" thickBot="1" x14ac:dyDescent="0.25">
      <c r="A12" s="417" t="s">
        <v>3269</v>
      </c>
      <c r="B12" s="414">
        <v>1</v>
      </c>
      <c r="C12" s="415" t="e">
        <v>#DIV/0!</v>
      </c>
      <c r="D12" s="415" t="e">
        <v>#DIV/0!</v>
      </c>
      <c r="E12" s="415" t="e">
        <v>#DIV/0!</v>
      </c>
      <c r="F12" s="415" t="e">
        <v>#DIV/0!</v>
      </c>
      <c r="G12" s="415" t="e">
        <v>#DIV/0!</v>
      </c>
      <c r="H12" s="415" t="e">
        <v>#DIV/0!</v>
      </c>
      <c r="I12" s="415" t="e">
        <v>#DIV/0!</v>
      </c>
      <c r="J12" s="415" t="e">
        <v>#DIV/0!</v>
      </c>
      <c r="K12" s="415" t="e">
        <v>#DIV/0!</v>
      </c>
      <c r="L12" s="415" t="e">
        <v>#DIV/0!</v>
      </c>
      <c r="M12" s="415" t="e">
        <v>#DIV/0!</v>
      </c>
      <c r="N12" s="415" t="e">
        <v>#DIV/0!</v>
      </c>
      <c r="O12" s="416">
        <v>0</v>
      </c>
    </row>
    <row r="13" spans="1:19" ht="15" thickBot="1" x14ac:dyDescent="0.25">
      <c r="A13" s="418" t="s">
        <v>1006</v>
      </c>
      <c r="B13" s="419">
        <v>332</v>
      </c>
      <c r="C13" s="420">
        <v>0.28093911551951661</v>
      </c>
      <c r="D13" s="420">
        <v>0.85560409575626573</v>
      </c>
      <c r="E13" s="420">
        <v>0.46124946176109621</v>
      </c>
      <c r="F13" s="420">
        <v>0.20651716706993434</v>
      </c>
      <c r="G13" s="420">
        <v>0.36708860715939196</v>
      </c>
      <c r="H13" s="420">
        <v>0.35577231710215984</v>
      </c>
      <c r="I13" s="420">
        <v>0.33776653317203087</v>
      </c>
      <c r="J13" s="420">
        <v>0.31310991573219116</v>
      </c>
      <c r="K13" s="420">
        <v>0.71416878571493736</v>
      </c>
      <c r="L13" s="420">
        <v>0.66478909187311075</v>
      </c>
      <c r="M13" s="420">
        <v>0.27291509826630933</v>
      </c>
      <c r="N13" s="420">
        <v>0.8191337486157384</v>
      </c>
      <c r="O13" s="421">
        <v>26936193.645243466</v>
      </c>
    </row>
  </sheetData>
  <conditionalFormatting pivot="1" sqref="C3:C10">
    <cfRule type="colorScale" priority="13">
      <colorScale>
        <cfvo type="min"/>
        <cfvo type="percentile" val="50"/>
        <cfvo type="max"/>
        <color rgb="FFF8696B"/>
        <color rgb="FFFFEB84"/>
        <color rgb="FF63BE7B"/>
      </colorScale>
    </cfRule>
  </conditionalFormatting>
  <conditionalFormatting pivot="1" sqref="D3:D10">
    <cfRule type="colorScale" priority="12">
      <colorScale>
        <cfvo type="min"/>
        <cfvo type="percentile" val="50"/>
        <cfvo type="max"/>
        <color rgb="FFF8696B"/>
        <color rgb="FFFFEB84"/>
        <color rgb="FF63BE7B"/>
      </colorScale>
    </cfRule>
  </conditionalFormatting>
  <conditionalFormatting pivot="1" sqref="E3:E10">
    <cfRule type="colorScale" priority="11">
      <colorScale>
        <cfvo type="min"/>
        <cfvo type="percentile" val="50"/>
        <cfvo type="max"/>
        <color rgb="FF63BE7B"/>
        <color rgb="FFFFEB84"/>
        <color rgb="FFF8696B"/>
      </colorScale>
    </cfRule>
  </conditionalFormatting>
  <conditionalFormatting pivot="1" sqref="F3:F10">
    <cfRule type="colorScale" priority="10">
      <colorScale>
        <cfvo type="min"/>
        <cfvo type="percentile" val="50"/>
        <cfvo type="max"/>
        <color rgb="FF63BE7B"/>
        <color rgb="FFFFEB84"/>
        <color rgb="FFF8696B"/>
      </colorScale>
    </cfRule>
  </conditionalFormatting>
  <conditionalFormatting pivot="1" sqref="G3:G10">
    <cfRule type="colorScale" priority="9">
      <colorScale>
        <cfvo type="min"/>
        <cfvo type="percentile" val="50"/>
        <cfvo type="max"/>
        <color rgb="FFF8696B"/>
        <color rgb="FFFFEB84"/>
        <color rgb="FF63BE7B"/>
      </colorScale>
    </cfRule>
  </conditionalFormatting>
  <conditionalFormatting pivot="1" sqref="H3:H10">
    <cfRule type="colorScale" priority="8">
      <colorScale>
        <cfvo type="min"/>
        <cfvo type="percentile" val="50"/>
        <cfvo type="max"/>
        <color rgb="FF63BE7B"/>
        <color rgb="FFFFEB84"/>
        <color rgb="FFF8696B"/>
      </colorScale>
    </cfRule>
  </conditionalFormatting>
  <conditionalFormatting pivot="1" sqref="I3:I10">
    <cfRule type="colorScale" priority="7">
      <colorScale>
        <cfvo type="min"/>
        <cfvo type="percentile" val="50"/>
        <cfvo type="max"/>
        <color rgb="FF63BE7B"/>
        <color rgb="FFFFEB84"/>
        <color rgb="FFF8696B"/>
      </colorScale>
    </cfRule>
  </conditionalFormatting>
  <conditionalFormatting pivot="1" sqref="J3:J10">
    <cfRule type="colorScale" priority="6">
      <colorScale>
        <cfvo type="min"/>
        <cfvo type="percentile" val="50"/>
        <cfvo type="max"/>
        <color rgb="FFF8696B"/>
        <color rgb="FFFFEB84"/>
        <color rgb="FF63BE7B"/>
      </colorScale>
    </cfRule>
  </conditionalFormatting>
  <conditionalFormatting pivot="1" sqref="K3:K10">
    <cfRule type="colorScale" priority="5">
      <colorScale>
        <cfvo type="min"/>
        <cfvo type="percentile" val="50"/>
        <cfvo type="max"/>
        <color rgb="FFF8696B"/>
        <color rgb="FFFFEB84"/>
        <color rgb="FF63BE7B"/>
      </colorScale>
    </cfRule>
  </conditionalFormatting>
  <conditionalFormatting pivot="1" sqref="L3:L10">
    <cfRule type="colorScale" priority="4">
      <colorScale>
        <cfvo type="min"/>
        <cfvo type="percentile" val="50"/>
        <cfvo type="max"/>
        <color rgb="FFF8696B"/>
        <color rgb="FFFFEB84"/>
        <color rgb="FF63BE7B"/>
      </colorScale>
    </cfRule>
  </conditionalFormatting>
  <conditionalFormatting pivot="1" sqref="M3:M10">
    <cfRule type="colorScale" priority="3">
      <colorScale>
        <cfvo type="min"/>
        <cfvo type="percentile" val="50"/>
        <cfvo type="max"/>
        <color rgb="FF63BE7B"/>
        <color rgb="FFFFEB84"/>
        <color rgb="FFF8696B"/>
      </colorScale>
    </cfRule>
  </conditionalFormatting>
  <conditionalFormatting pivot="1" sqref="N3:N10">
    <cfRule type="colorScale" priority="2">
      <colorScale>
        <cfvo type="min"/>
        <cfvo type="percentile" val="50"/>
        <cfvo type="max"/>
        <color rgb="FFF8696B"/>
        <color rgb="FFFFEB84"/>
        <color rgb="FF63BE7B"/>
      </colorScale>
    </cfRule>
  </conditionalFormatting>
  <conditionalFormatting pivot="1" sqref="O3:O10">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FC708"/>
  <sheetViews>
    <sheetView zoomScaleNormal="100" zoomScalePageLayoutView="131" workbookViewId="0">
      <selection activeCell="A5" sqref="A5"/>
    </sheetView>
  </sheetViews>
  <sheetFormatPr defaultColWidth="10.85546875" defaultRowHeight="15" customHeight="1" x14ac:dyDescent="0.25"/>
  <cols>
    <col min="1" max="1" width="10.85546875" style="5"/>
    <col min="2" max="2" width="15.28515625" style="5" customWidth="1"/>
    <col min="3" max="3" width="10.85546875" style="5"/>
    <col min="4" max="4" width="24" style="7" customWidth="1"/>
    <col min="5" max="6" width="10.85546875" style="5"/>
    <col min="7" max="7" width="21.28515625" style="7" customWidth="1"/>
    <col min="8" max="8" width="29.85546875" style="5" bestFit="1" customWidth="1"/>
    <col min="9" max="10" width="10.85546875" style="5"/>
    <col min="11" max="11" width="24.85546875" style="6" customWidth="1"/>
    <col min="12" max="12" width="10.85546875" style="6"/>
    <col min="13" max="14" width="10.85546875" style="5"/>
    <col min="15" max="15" width="10.85546875" style="5" customWidth="1"/>
    <col min="16" max="16" width="10.85546875" style="7" customWidth="1"/>
    <col min="17" max="17" width="10.85546875" style="6" customWidth="1"/>
    <col min="18" max="19" width="10.85546875" style="5" customWidth="1"/>
    <col min="20" max="21" width="10.85546875" style="7" customWidth="1"/>
    <col min="22" max="24" width="10.85546875" style="5" customWidth="1"/>
    <col min="25" max="25" width="10.85546875" style="6" customWidth="1"/>
    <col min="26" max="26" width="101.28515625" style="6" customWidth="1"/>
    <col min="27" max="27" width="27" style="8" customWidth="1"/>
    <col min="28" max="28" width="22.140625" style="6" customWidth="1"/>
    <col min="29" max="29" width="10.85546875" style="7"/>
    <col min="30" max="16384" width="10.85546875" style="5"/>
  </cols>
  <sheetData>
    <row r="1" spans="1:48" s="155" customFormat="1" ht="21" customHeight="1" x14ac:dyDescent="0.3">
      <c r="A1" s="354" t="s">
        <v>3262</v>
      </c>
      <c r="K1" s="154"/>
      <c r="L1" s="154"/>
      <c r="Q1" s="154"/>
      <c r="Y1" s="154"/>
      <c r="Z1" s="154"/>
      <c r="AA1" s="154"/>
      <c r="AB1" s="154"/>
    </row>
    <row r="2" spans="1:48" s="155" customFormat="1" ht="19.5" customHeight="1" thickBot="1" x14ac:dyDescent="0.25">
      <c r="A2" s="382" t="s">
        <v>3264</v>
      </c>
      <c r="K2" s="154"/>
      <c r="L2" s="154"/>
      <c r="Q2" s="154"/>
      <c r="Y2" s="154"/>
      <c r="Z2" s="154"/>
      <c r="AA2" s="154"/>
      <c r="AB2" s="154"/>
    </row>
    <row r="3" spans="1:48" s="222" customFormat="1" ht="15" customHeight="1" thickTop="1" x14ac:dyDescent="0.25">
      <c r="A3" s="223" t="s">
        <v>1191</v>
      </c>
      <c r="B3" s="224" t="s">
        <v>1192</v>
      </c>
      <c r="C3" s="225" t="s">
        <v>1193</v>
      </c>
      <c r="D3" s="226" t="s">
        <v>1194</v>
      </c>
      <c r="E3" s="227" t="s">
        <v>1195</v>
      </c>
      <c r="F3" s="226" t="s">
        <v>1196</v>
      </c>
      <c r="G3" s="226" t="s">
        <v>1197</v>
      </c>
      <c r="H3" s="226" t="s">
        <v>1198</v>
      </c>
      <c r="I3" s="226" t="s">
        <v>1199</v>
      </c>
      <c r="J3" s="228" t="s">
        <v>1200</v>
      </c>
      <c r="K3" s="226" t="s">
        <v>1201</v>
      </c>
      <c r="L3" s="226" t="s">
        <v>1202</v>
      </c>
      <c r="M3" s="226" t="s">
        <v>1203</v>
      </c>
      <c r="N3" s="226" t="s">
        <v>1204</v>
      </c>
      <c r="O3" s="226" t="s">
        <v>1205</v>
      </c>
      <c r="P3" s="225" t="s">
        <v>1206</v>
      </c>
      <c r="Q3" s="225" t="s">
        <v>1207</v>
      </c>
      <c r="R3" s="225" t="s">
        <v>1208</v>
      </c>
      <c r="S3" s="226" t="s">
        <v>1209</v>
      </c>
      <c r="T3" s="226" t="s">
        <v>1210</v>
      </c>
      <c r="U3" s="226" t="s">
        <v>1211</v>
      </c>
      <c r="V3" s="229" t="s">
        <v>1212</v>
      </c>
      <c r="W3" s="229" t="s">
        <v>1213</v>
      </c>
      <c r="X3" s="226" t="s">
        <v>1214</v>
      </c>
      <c r="Y3" s="226" t="s">
        <v>1215</v>
      </c>
      <c r="Z3" s="226" t="s">
        <v>1216</v>
      </c>
      <c r="AA3" s="226" t="s">
        <v>1217</v>
      </c>
      <c r="AB3" s="226" t="s">
        <v>1218</v>
      </c>
      <c r="AC3" s="225" t="s">
        <v>1219</v>
      </c>
      <c r="AD3" s="230" t="s">
        <v>1220</v>
      </c>
    </row>
    <row r="4" spans="1:48" s="157" customFormat="1" ht="15" customHeight="1" x14ac:dyDescent="0.2">
      <c r="A4" s="172">
        <v>775</v>
      </c>
      <c r="B4" s="173"/>
      <c r="C4" s="174" t="s">
        <v>2839</v>
      </c>
      <c r="D4" s="238">
        <v>42407</v>
      </c>
      <c r="E4" s="175">
        <v>2016</v>
      </c>
      <c r="F4" s="176">
        <v>1</v>
      </c>
      <c r="G4" s="176" t="s">
        <v>1280</v>
      </c>
      <c r="H4" s="176" t="s">
        <v>1281</v>
      </c>
      <c r="I4" s="176"/>
      <c r="J4" s="176">
        <v>6</v>
      </c>
      <c r="K4" s="176"/>
      <c r="L4" s="176"/>
      <c r="M4" s="176">
        <v>0</v>
      </c>
      <c r="N4" s="176">
        <v>60</v>
      </c>
      <c r="O4" s="176" t="s">
        <v>1225</v>
      </c>
      <c r="P4" s="176" t="s">
        <v>2840</v>
      </c>
      <c r="Q4" s="176" t="s">
        <v>2840</v>
      </c>
      <c r="R4" s="176"/>
      <c r="S4" s="176" t="s">
        <v>2840</v>
      </c>
      <c r="T4" s="176"/>
      <c r="U4" s="176"/>
      <c r="V4" s="177">
        <v>18.8</v>
      </c>
      <c r="W4" s="177">
        <v>98.97</v>
      </c>
      <c r="X4" s="176">
        <v>2</v>
      </c>
      <c r="Y4" s="176" t="s">
        <v>1314</v>
      </c>
      <c r="Z4" s="176" t="s">
        <v>2841</v>
      </c>
      <c r="AA4" s="176"/>
      <c r="AB4" s="173"/>
      <c r="AC4" s="191">
        <v>0</v>
      </c>
      <c r="AD4" s="178"/>
      <c r="AE4" s="156"/>
      <c r="AF4" s="156"/>
      <c r="AG4" s="156"/>
      <c r="AH4" s="156"/>
      <c r="AI4" s="156"/>
      <c r="AJ4" s="156"/>
      <c r="AK4" s="156"/>
      <c r="AL4" s="156"/>
      <c r="AM4" s="156"/>
      <c r="AN4" s="156"/>
      <c r="AO4" s="156"/>
      <c r="AP4" s="156"/>
      <c r="AQ4" s="156"/>
      <c r="AR4" s="156"/>
      <c r="AS4" s="156"/>
      <c r="AT4" s="156"/>
      <c r="AU4" s="156"/>
      <c r="AV4" s="156"/>
    </row>
    <row r="5" spans="1:48" s="157" customFormat="1" ht="15" customHeight="1" x14ac:dyDescent="0.2">
      <c r="A5" s="172">
        <v>775</v>
      </c>
      <c r="B5" s="173"/>
      <c r="C5" s="176" t="s">
        <v>2512</v>
      </c>
      <c r="D5" s="238">
        <v>42407</v>
      </c>
      <c r="E5" s="175">
        <v>2016</v>
      </c>
      <c r="F5" s="176">
        <v>1</v>
      </c>
      <c r="G5" s="176" t="s">
        <v>1222</v>
      </c>
      <c r="H5" s="176" t="s">
        <v>1495</v>
      </c>
      <c r="I5" s="176"/>
      <c r="J5" s="176">
        <v>3</v>
      </c>
      <c r="K5" s="176" t="s">
        <v>2322</v>
      </c>
      <c r="L5" s="176"/>
      <c r="M5" s="176">
        <v>3</v>
      </c>
      <c r="N5" s="176">
        <v>33</v>
      </c>
      <c r="O5" s="176" t="s">
        <v>1225</v>
      </c>
      <c r="P5" s="176" t="s">
        <v>561</v>
      </c>
      <c r="Q5" s="176" t="s">
        <v>1410</v>
      </c>
      <c r="R5" s="176"/>
      <c r="S5" s="176" t="s">
        <v>1410</v>
      </c>
      <c r="T5" s="179" t="s">
        <v>1411</v>
      </c>
      <c r="U5" s="239" t="s">
        <v>618</v>
      </c>
      <c r="V5" s="177">
        <v>23.83</v>
      </c>
      <c r="W5" s="177">
        <v>97.67</v>
      </c>
      <c r="X5" s="176">
        <v>2</v>
      </c>
      <c r="Y5" s="176" t="s">
        <v>1237</v>
      </c>
      <c r="Z5" s="176" t="s">
        <v>2504</v>
      </c>
      <c r="AA5" s="179" t="s">
        <v>2497</v>
      </c>
      <c r="AB5" s="173"/>
      <c r="AC5" s="191">
        <v>0</v>
      </c>
      <c r="AD5" s="178"/>
      <c r="AE5" s="156"/>
      <c r="AF5" s="156"/>
      <c r="AG5" s="156"/>
      <c r="AH5" s="156"/>
      <c r="AI5" s="156"/>
      <c r="AJ5" s="156"/>
      <c r="AK5" s="156"/>
      <c r="AL5" s="156"/>
      <c r="AM5" s="156"/>
      <c r="AN5" s="156"/>
      <c r="AO5" s="156"/>
      <c r="AP5" s="156"/>
      <c r="AQ5" s="156"/>
      <c r="AR5" s="156"/>
      <c r="AS5" s="156"/>
      <c r="AT5" s="156"/>
      <c r="AU5" s="156"/>
      <c r="AV5" s="156"/>
    </row>
    <row r="6" spans="1:48" s="157" customFormat="1" ht="15" customHeight="1" x14ac:dyDescent="0.2">
      <c r="A6" s="172">
        <v>775</v>
      </c>
      <c r="B6" s="173"/>
      <c r="C6" s="174" t="s">
        <v>2513</v>
      </c>
      <c r="D6" s="238">
        <v>42408</v>
      </c>
      <c r="E6" s="175">
        <v>2016</v>
      </c>
      <c r="F6" s="176">
        <v>1</v>
      </c>
      <c r="G6" s="176" t="s">
        <v>1222</v>
      </c>
      <c r="H6" s="176" t="s">
        <v>1495</v>
      </c>
      <c r="I6" s="176"/>
      <c r="J6" s="176">
        <v>3</v>
      </c>
      <c r="K6" s="176" t="s">
        <v>2322</v>
      </c>
      <c r="L6" s="176"/>
      <c r="M6" s="176">
        <v>3</v>
      </c>
      <c r="N6" s="176">
        <v>33</v>
      </c>
      <c r="O6" s="176" t="s">
        <v>1225</v>
      </c>
      <c r="P6" s="176" t="s">
        <v>561</v>
      </c>
      <c r="Q6" s="176" t="s">
        <v>1410</v>
      </c>
      <c r="R6" s="176"/>
      <c r="S6" s="176" t="s">
        <v>1410</v>
      </c>
      <c r="T6" s="179" t="s">
        <v>1411</v>
      </c>
      <c r="U6" s="239" t="s">
        <v>618</v>
      </c>
      <c r="V6" s="177">
        <v>23.83</v>
      </c>
      <c r="W6" s="177">
        <v>97.67</v>
      </c>
      <c r="X6" s="176">
        <v>2</v>
      </c>
      <c r="Y6" s="176" t="s">
        <v>1237</v>
      </c>
      <c r="Z6" s="176" t="s">
        <v>2504</v>
      </c>
      <c r="AA6" s="179" t="s">
        <v>2497</v>
      </c>
      <c r="AB6" s="173"/>
      <c r="AC6" s="191">
        <v>0</v>
      </c>
      <c r="AD6" s="178"/>
      <c r="AE6" s="156"/>
      <c r="AF6" s="156"/>
      <c r="AG6" s="156"/>
      <c r="AH6" s="156"/>
      <c r="AI6" s="156"/>
      <c r="AJ6" s="156"/>
      <c r="AK6" s="156"/>
      <c r="AL6" s="156"/>
      <c r="AM6" s="156"/>
      <c r="AN6" s="156"/>
      <c r="AO6" s="156"/>
      <c r="AP6" s="156"/>
      <c r="AQ6" s="156"/>
      <c r="AR6" s="156"/>
      <c r="AS6" s="156"/>
      <c r="AT6" s="156"/>
      <c r="AU6" s="156"/>
      <c r="AV6" s="156"/>
    </row>
    <row r="7" spans="1:48" s="157" customFormat="1" ht="15" customHeight="1" x14ac:dyDescent="0.2">
      <c r="A7" s="172">
        <v>775</v>
      </c>
      <c r="B7" s="173"/>
      <c r="C7" s="176" t="s">
        <v>2626</v>
      </c>
      <c r="D7" s="238">
        <v>42409</v>
      </c>
      <c r="E7" s="175">
        <v>2016</v>
      </c>
      <c r="F7" s="176">
        <v>1</v>
      </c>
      <c r="G7" s="176" t="s">
        <v>1222</v>
      </c>
      <c r="H7" s="176" t="s">
        <v>1495</v>
      </c>
      <c r="I7" s="176"/>
      <c r="J7" s="176">
        <v>3</v>
      </c>
      <c r="K7" s="176" t="s">
        <v>2322</v>
      </c>
      <c r="L7" s="176"/>
      <c r="M7" s="176">
        <v>3</v>
      </c>
      <c r="N7" s="176">
        <v>33</v>
      </c>
      <c r="O7" s="176" t="s">
        <v>1225</v>
      </c>
      <c r="P7" s="176" t="s">
        <v>561</v>
      </c>
      <c r="Q7" s="176" t="s">
        <v>620</v>
      </c>
      <c r="R7" s="176"/>
      <c r="S7" s="176" t="s">
        <v>620</v>
      </c>
      <c r="T7" s="185" t="s">
        <v>620</v>
      </c>
      <c r="U7" s="239" t="s">
        <v>634</v>
      </c>
      <c r="V7" s="177">
        <v>22.53</v>
      </c>
      <c r="W7" s="177">
        <v>97.03</v>
      </c>
      <c r="X7" s="176">
        <v>2</v>
      </c>
      <c r="Y7" s="176" t="s">
        <v>1237</v>
      </c>
      <c r="Z7" s="176" t="s">
        <v>2504</v>
      </c>
      <c r="AA7" s="196" t="s">
        <v>2537</v>
      </c>
      <c r="AB7" s="173"/>
      <c r="AC7" s="191">
        <v>0</v>
      </c>
      <c r="AD7" s="178"/>
      <c r="AE7" s="156"/>
      <c r="AF7" s="156"/>
      <c r="AG7" s="156"/>
      <c r="AH7" s="156"/>
      <c r="AI7" s="156"/>
      <c r="AJ7" s="156"/>
      <c r="AK7" s="156"/>
      <c r="AL7" s="156"/>
      <c r="AM7" s="156"/>
      <c r="AN7" s="156"/>
      <c r="AO7" s="156"/>
      <c r="AP7" s="156"/>
      <c r="AQ7" s="156"/>
      <c r="AR7" s="156"/>
      <c r="AS7" s="156"/>
      <c r="AT7" s="156"/>
      <c r="AU7" s="156"/>
      <c r="AV7" s="156"/>
    </row>
    <row r="8" spans="1:48" s="157" customFormat="1" ht="15" customHeight="1" x14ac:dyDescent="0.2">
      <c r="A8" s="172">
        <v>775</v>
      </c>
      <c r="B8" s="173"/>
      <c r="C8" s="174" t="s">
        <v>2500</v>
      </c>
      <c r="D8" s="238">
        <v>42409</v>
      </c>
      <c r="E8" s="175">
        <v>2016</v>
      </c>
      <c r="F8" s="176">
        <v>2</v>
      </c>
      <c r="G8" s="176" t="s">
        <v>1230</v>
      </c>
      <c r="H8" s="176" t="s">
        <v>1232</v>
      </c>
      <c r="I8" s="176"/>
      <c r="J8" s="176">
        <v>7</v>
      </c>
      <c r="K8" s="176" t="s">
        <v>2322</v>
      </c>
      <c r="L8" s="176" t="s">
        <v>1495</v>
      </c>
      <c r="M8" s="176">
        <v>3</v>
      </c>
      <c r="N8" s="176">
        <v>37</v>
      </c>
      <c r="O8" s="176" t="s">
        <v>1225</v>
      </c>
      <c r="P8" s="176" t="s">
        <v>561</v>
      </c>
      <c r="Q8" s="176" t="s">
        <v>620</v>
      </c>
      <c r="R8" s="176" t="s">
        <v>2501</v>
      </c>
      <c r="S8" s="176" t="s">
        <v>620</v>
      </c>
      <c r="T8" s="185" t="s">
        <v>620</v>
      </c>
      <c r="U8" s="239" t="s">
        <v>638</v>
      </c>
      <c r="V8" s="177">
        <v>22.53</v>
      </c>
      <c r="W8" s="177">
        <v>97.03</v>
      </c>
      <c r="X8" s="176">
        <v>2</v>
      </c>
      <c r="Y8" s="176" t="s">
        <v>1237</v>
      </c>
      <c r="Z8" s="176" t="s">
        <v>2502</v>
      </c>
      <c r="AA8" s="179" t="s">
        <v>2497</v>
      </c>
      <c r="AB8" s="173"/>
      <c r="AC8" s="191">
        <v>0</v>
      </c>
      <c r="AD8" s="178"/>
      <c r="AE8" s="156"/>
      <c r="AF8" s="156"/>
      <c r="AG8" s="156"/>
      <c r="AH8" s="156"/>
      <c r="AI8" s="156"/>
      <c r="AJ8" s="156"/>
      <c r="AK8" s="156"/>
      <c r="AL8" s="156"/>
      <c r="AM8" s="156"/>
      <c r="AN8" s="156"/>
      <c r="AO8" s="156"/>
      <c r="AP8" s="156"/>
      <c r="AQ8" s="156"/>
      <c r="AR8" s="156"/>
      <c r="AS8" s="156"/>
      <c r="AT8" s="156"/>
      <c r="AU8" s="156"/>
      <c r="AV8" s="156"/>
    </row>
    <row r="9" spans="1:48" s="157" customFormat="1" ht="15" customHeight="1" x14ac:dyDescent="0.2">
      <c r="A9" s="172">
        <v>775</v>
      </c>
      <c r="B9" s="173"/>
      <c r="C9" s="176" t="s">
        <v>2514</v>
      </c>
      <c r="D9" s="238">
        <v>42409</v>
      </c>
      <c r="E9" s="175">
        <v>2016</v>
      </c>
      <c r="F9" s="176">
        <v>2</v>
      </c>
      <c r="G9" s="176" t="s">
        <v>1230</v>
      </c>
      <c r="H9" s="176" t="s">
        <v>1232</v>
      </c>
      <c r="I9" s="176"/>
      <c r="J9" s="176">
        <v>7</v>
      </c>
      <c r="K9" s="176" t="s">
        <v>2322</v>
      </c>
      <c r="L9" s="176" t="s">
        <v>1495</v>
      </c>
      <c r="M9" s="176">
        <v>3</v>
      </c>
      <c r="N9" s="176">
        <v>37</v>
      </c>
      <c r="O9" s="176" t="s">
        <v>1225</v>
      </c>
      <c r="P9" s="176" t="s">
        <v>561</v>
      </c>
      <c r="Q9" s="176" t="s">
        <v>1410</v>
      </c>
      <c r="R9" s="176" t="s">
        <v>2515</v>
      </c>
      <c r="S9" s="176" t="s">
        <v>1410</v>
      </c>
      <c r="T9" s="179" t="s">
        <v>1411</v>
      </c>
      <c r="U9" s="239" t="s">
        <v>618</v>
      </c>
      <c r="V9" s="177">
        <v>23.83</v>
      </c>
      <c r="W9" s="177">
        <v>97.67</v>
      </c>
      <c r="X9" s="176">
        <v>2</v>
      </c>
      <c r="Y9" s="176" t="s">
        <v>1237</v>
      </c>
      <c r="Z9" s="176" t="s">
        <v>2516</v>
      </c>
      <c r="AA9" s="179" t="s">
        <v>2497</v>
      </c>
      <c r="AB9" s="173"/>
      <c r="AC9" s="191">
        <v>0</v>
      </c>
      <c r="AD9" s="178"/>
      <c r="AE9" s="156"/>
      <c r="AF9" s="156"/>
      <c r="AG9" s="156"/>
      <c r="AH9" s="156"/>
      <c r="AI9" s="156"/>
      <c r="AJ9" s="156"/>
      <c r="AK9" s="156"/>
      <c r="AL9" s="156"/>
      <c r="AM9" s="156"/>
      <c r="AN9" s="156"/>
      <c r="AO9" s="156"/>
      <c r="AP9" s="156"/>
      <c r="AQ9" s="156"/>
      <c r="AR9" s="156"/>
      <c r="AS9" s="156"/>
      <c r="AT9" s="156"/>
      <c r="AU9" s="156"/>
      <c r="AV9" s="156"/>
    </row>
    <row r="10" spans="1:48" s="157" customFormat="1" ht="15" customHeight="1" x14ac:dyDescent="0.2">
      <c r="A10" s="172">
        <v>775</v>
      </c>
      <c r="B10" s="173"/>
      <c r="C10" s="174" t="s">
        <v>2503</v>
      </c>
      <c r="D10" s="238">
        <v>42410</v>
      </c>
      <c r="E10" s="175">
        <v>2016</v>
      </c>
      <c r="F10" s="176">
        <v>1</v>
      </c>
      <c r="G10" s="176" t="s">
        <v>1222</v>
      </c>
      <c r="H10" s="176" t="s">
        <v>1495</v>
      </c>
      <c r="I10" s="176"/>
      <c r="J10" s="176">
        <v>3</v>
      </c>
      <c r="K10" s="176" t="s">
        <v>2322</v>
      </c>
      <c r="L10" s="176"/>
      <c r="M10" s="176">
        <v>3</v>
      </c>
      <c r="N10" s="176">
        <v>33</v>
      </c>
      <c r="O10" s="176" t="s">
        <v>1225</v>
      </c>
      <c r="P10" s="176" t="s">
        <v>561</v>
      </c>
      <c r="Q10" s="176" t="s">
        <v>620</v>
      </c>
      <c r="R10" s="176"/>
      <c r="S10" s="176" t="s">
        <v>620</v>
      </c>
      <c r="T10" s="185" t="s">
        <v>620</v>
      </c>
      <c r="U10" s="239" t="s">
        <v>638</v>
      </c>
      <c r="V10" s="177">
        <v>22.53</v>
      </c>
      <c r="W10" s="177">
        <v>97.03</v>
      </c>
      <c r="X10" s="176">
        <v>2</v>
      </c>
      <c r="Y10" s="176" t="s">
        <v>1237</v>
      </c>
      <c r="Z10" s="176" t="s">
        <v>2504</v>
      </c>
      <c r="AA10" s="179" t="s">
        <v>2497</v>
      </c>
      <c r="AB10" s="173"/>
      <c r="AC10" s="191">
        <v>0</v>
      </c>
      <c r="AD10" s="178"/>
      <c r="AE10" s="156"/>
      <c r="AF10" s="156"/>
      <c r="AG10" s="156"/>
      <c r="AH10" s="156"/>
      <c r="AI10" s="156"/>
      <c r="AJ10" s="156"/>
      <c r="AK10" s="156"/>
      <c r="AL10" s="156"/>
      <c r="AM10" s="156"/>
      <c r="AN10" s="156"/>
      <c r="AO10" s="156"/>
      <c r="AP10" s="156"/>
      <c r="AQ10" s="156"/>
      <c r="AR10" s="156"/>
      <c r="AS10" s="156"/>
      <c r="AT10" s="156"/>
      <c r="AU10" s="156"/>
      <c r="AV10" s="156"/>
    </row>
    <row r="11" spans="1:48" s="157" customFormat="1" ht="15" customHeight="1" x14ac:dyDescent="0.2">
      <c r="A11" s="172">
        <v>775</v>
      </c>
      <c r="B11" s="173"/>
      <c r="C11" s="176" t="s">
        <v>1902</v>
      </c>
      <c r="D11" s="238">
        <v>42410</v>
      </c>
      <c r="E11" s="175">
        <v>2016</v>
      </c>
      <c r="F11" s="176">
        <v>1</v>
      </c>
      <c r="G11" s="176" t="s">
        <v>1280</v>
      </c>
      <c r="H11" s="176" t="s">
        <v>1281</v>
      </c>
      <c r="I11" s="176"/>
      <c r="J11" s="176">
        <v>6</v>
      </c>
      <c r="K11" s="176"/>
      <c r="L11" s="176"/>
      <c r="M11" s="176">
        <v>0</v>
      </c>
      <c r="N11" s="176">
        <v>60</v>
      </c>
      <c r="O11" s="176" t="s">
        <v>1225</v>
      </c>
      <c r="P11" s="176" t="s">
        <v>332</v>
      </c>
      <c r="Q11" s="176" t="s">
        <v>369</v>
      </c>
      <c r="R11" s="176" t="s">
        <v>1903</v>
      </c>
      <c r="S11" s="176" t="s">
        <v>332</v>
      </c>
      <c r="T11" s="185" t="s">
        <v>369</v>
      </c>
      <c r="U11" s="239" t="s">
        <v>370</v>
      </c>
      <c r="V11" s="177">
        <v>21.95</v>
      </c>
      <c r="W11" s="177">
        <v>96.08</v>
      </c>
      <c r="X11" s="176">
        <v>3</v>
      </c>
      <c r="Y11" s="176" t="s">
        <v>1237</v>
      </c>
      <c r="Z11" s="176" t="s">
        <v>1904</v>
      </c>
      <c r="AA11" s="179" t="s">
        <v>1850</v>
      </c>
      <c r="AB11" s="179"/>
      <c r="AC11" s="191">
        <v>0</v>
      </c>
      <c r="AD11" s="180"/>
      <c r="AE11" s="159"/>
      <c r="AF11" s="159"/>
      <c r="AG11" s="159"/>
      <c r="AH11" s="159"/>
      <c r="AI11" s="159"/>
      <c r="AJ11" s="159"/>
      <c r="AK11" s="159"/>
      <c r="AL11" s="159"/>
      <c r="AM11" s="158"/>
      <c r="AN11" s="158"/>
      <c r="AO11" s="158"/>
      <c r="AP11" s="158"/>
      <c r="AQ11" s="158"/>
      <c r="AR11" s="158"/>
      <c r="AS11" s="158"/>
      <c r="AT11" s="158"/>
      <c r="AU11" s="158"/>
      <c r="AV11" s="158"/>
    </row>
    <row r="12" spans="1:48" s="157" customFormat="1" ht="15" customHeight="1" x14ac:dyDescent="0.2">
      <c r="A12" s="172">
        <v>775</v>
      </c>
      <c r="B12" s="173"/>
      <c r="C12" s="174" t="s">
        <v>2510</v>
      </c>
      <c r="D12" s="238">
        <v>42411</v>
      </c>
      <c r="E12" s="175">
        <v>2016</v>
      </c>
      <c r="F12" s="176">
        <v>1</v>
      </c>
      <c r="G12" s="176" t="s">
        <v>1222</v>
      </c>
      <c r="H12" s="176" t="s">
        <v>1495</v>
      </c>
      <c r="I12" s="176"/>
      <c r="J12" s="176">
        <v>3</v>
      </c>
      <c r="K12" s="176" t="s">
        <v>2322</v>
      </c>
      <c r="L12" s="176"/>
      <c r="M12" s="176">
        <v>3</v>
      </c>
      <c r="N12" s="176">
        <v>33</v>
      </c>
      <c r="O12" s="176" t="s">
        <v>1225</v>
      </c>
      <c r="P12" s="176" t="s">
        <v>561</v>
      </c>
      <c r="Q12" s="176" t="s">
        <v>629</v>
      </c>
      <c r="R12" s="176"/>
      <c r="S12" s="176" t="s">
        <v>1344</v>
      </c>
      <c r="T12" s="185" t="s">
        <v>620</v>
      </c>
      <c r="U12" s="239" t="s">
        <v>638</v>
      </c>
      <c r="V12" s="177">
        <v>23.69</v>
      </c>
      <c r="W12" s="177">
        <v>98.75</v>
      </c>
      <c r="X12" s="176">
        <v>3</v>
      </c>
      <c r="Y12" s="176" t="s">
        <v>1237</v>
      </c>
      <c r="Z12" s="176" t="s">
        <v>2504</v>
      </c>
      <c r="AA12" s="179" t="s">
        <v>2497</v>
      </c>
      <c r="AB12" s="173"/>
      <c r="AC12" s="191">
        <v>0</v>
      </c>
      <c r="AD12" s="178"/>
      <c r="AE12" s="156"/>
      <c r="AF12" s="156"/>
      <c r="AG12" s="156"/>
      <c r="AH12" s="156"/>
      <c r="AI12" s="156"/>
      <c r="AJ12" s="156"/>
      <c r="AK12" s="156"/>
      <c r="AL12" s="156"/>
      <c r="AM12" s="156"/>
      <c r="AN12" s="156"/>
      <c r="AO12" s="156"/>
      <c r="AP12" s="156"/>
      <c r="AQ12" s="156"/>
      <c r="AR12" s="156"/>
      <c r="AS12" s="156"/>
      <c r="AT12" s="156"/>
      <c r="AU12" s="156"/>
      <c r="AV12" s="156"/>
    </row>
    <row r="13" spans="1:48" s="157" customFormat="1" ht="15" customHeight="1" x14ac:dyDescent="0.2">
      <c r="A13" s="172">
        <v>775</v>
      </c>
      <c r="B13" s="173"/>
      <c r="C13" s="176" t="s">
        <v>1857</v>
      </c>
      <c r="D13" s="238">
        <v>42413</v>
      </c>
      <c r="E13" s="175">
        <v>2016</v>
      </c>
      <c r="F13" s="176">
        <v>1</v>
      </c>
      <c r="G13" s="176" t="s">
        <v>1280</v>
      </c>
      <c r="H13" s="176" t="s">
        <v>1281</v>
      </c>
      <c r="I13" s="176"/>
      <c r="J13" s="176">
        <v>6</v>
      </c>
      <c r="K13" s="176"/>
      <c r="L13" s="176"/>
      <c r="M13" s="176">
        <v>0</v>
      </c>
      <c r="N13" s="176">
        <v>60</v>
      </c>
      <c r="O13" s="176" t="s">
        <v>1225</v>
      </c>
      <c r="P13" s="176" t="s">
        <v>7</v>
      </c>
      <c r="Q13" s="176" t="s">
        <v>27</v>
      </c>
      <c r="R13" s="176" t="s">
        <v>1858</v>
      </c>
      <c r="S13" s="176" t="s">
        <v>27</v>
      </c>
      <c r="T13" s="185" t="s">
        <v>27</v>
      </c>
      <c r="U13" s="239" t="s">
        <v>26</v>
      </c>
      <c r="V13" s="177">
        <v>25.61</v>
      </c>
      <c r="W13" s="177">
        <v>96.31</v>
      </c>
      <c r="X13" s="176">
        <v>2</v>
      </c>
      <c r="Y13" s="176" t="s">
        <v>1237</v>
      </c>
      <c r="Z13" s="176" t="s">
        <v>1859</v>
      </c>
      <c r="AA13" s="179" t="s">
        <v>1850</v>
      </c>
      <c r="AB13" s="181"/>
      <c r="AC13" s="191">
        <v>0</v>
      </c>
      <c r="AD13" s="180"/>
      <c r="AE13" s="160"/>
      <c r="AF13" s="160"/>
      <c r="AG13" s="160"/>
      <c r="AH13" s="160"/>
      <c r="AI13" s="160"/>
      <c r="AJ13" s="160"/>
      <c r="AK13" s="160"/>
      <c r="AL13" s="160"/>
      <c r="AM13" s="160"/>
      <c r="AN13" s="160"/>
      <c r="AO13" s="160"/>
      <c r="AP13" s="160"/>
      <c r="AQ13" s="160"/>
      <c r="AR13" s="160"/>
      <c r="AS13" s="160"/>
      <c r="AT13" s="160"/>
      <c r="AU13" s="160"/>
      <c r="AV13" s="160"/>
    </row>
    <row r="14" spans="1:48" s="157" customFormat="1" ht="15" customHeight="1" x14ac:dyDescent="0.2">
      <c r="A14" s="172">
        <v>775</v>
      </c>
      <c r="B14" s="173"/>
      <c r="C14" s="174" t="s">
        <v>1860</v>
      </c>
      <c r="D14" s="238">
        <v>42413</v>
      </c>
      <c r="E14" s="175">
        <v>2016</v>
      </c>
      <c r="F14" s="176">
        <v>1</v>
      </c>
      <c r="G14" s="176" t="s">
        <v>1280</v>
      </c>
      <c r="H14" s="176" t="s">
        <v>1281</v>
      </c>
      <c r="I14" s="176"/>
      <c r="J14" s="176">
        <v>6</v>
      </c>
      <c r="K14" s="176"/>
      <c r="L14" s="176"/>
      <c r="M14" s="176">
        <v>0</v>
      </c>
      <c r="N14" s="176">
        <v>60</v>
      </c>
      <c r="O14" s="176" t="s">
        <v>1225</v>
      </c>
      <c r="P14" s="176" t="s">
        <v>7</v>
      </c>
      <c r="Q14" s="176" t="s">
        <v>27</v>
      </c>
      <c r="R14" s="176" t="s">
        <v>1861</v>
      </c>
      <c r="S14" s="176" t="s">
        <v>27</v>
      </c>
      <c r="T14" s="185" t="s">
        <v>27</v>
      </c>
      <c r="U14" s="239" t="s">
        <v>26</v>
      </c>
      <c r="V14" s="177">
        <v>25.61</v>
      </c>
      <c r="W14" s="177">
        <v>96.31</v>
      </c>
      <c r="X14" s="176">
        <v>2</v>
      </c>
      <c r="Y14" s="176" t="s">
        <v>1237</v>
      </c>
      <c r="Z14" s="176" t="s">
        <v>1859</v>
      </c>
      <c r="AA14" s="179" t="s">
        <v>1850</v>
      </c>
      <c r="AB14" s="181"/>
      <c r="AC14" s="191">
        <v>0</v>
      </c>
      <c r="AD14" s="180"/>
      <c r="AE14" s="160"/>
      <c r="AF14" s="160"/>
      <c r="AG14" s="160"/>
      <c r="AH14" s="160"/>
      <c r="AI14" s="160"/>
      <c r="AJ14" s="160"/>
      <c r="AK14" s="160"/>
      <c r="AL14" s="160"/>
      <c r="AM14" s="160"/>
      <c r="AN14" s="160"/>
      <c r="AO14" s="160"/>
      <c r="AP14" s="160"/>
      <c r="AQ14" s="160"/>
      <c r="AR14" s="160"/>
      <c r="AS14" s="160"/>
      <c r="AT14" s="160"/>
      <c r="AU14" s="160"/>
      <c r="AV14" s="160"/>
    </row>
    <row r="15" spans="1:48" s="157" customFormat="1" ht="15" customHeight="1" x14ac:dyDescent="0.2">
      <c r="A15" s="172">
        <v>775</v>
      </c>
      <c r="B15" s="173"/>
      <c r="C15" s="176" t="s">
        <v>1862</v>
      </c>
      <c r="D15" s="238">
        <v>42413</v>
      </c>
      <c r="E15" s="175">
        <v>2016</v>
      </c>
      <c r="F15" s="176">
        <v>1</v>
      </c>
      <c r="G15" s="176" t="s">
        <v>1280</v>
      </c>
      <c r="H15" s="176" t="s">
        <v>1281</v>
      </c>
      <c r="I15" s="176"/>
      <c r="J15" s="176">
        <v>6</v>
      </c>
      <c r="K15" s="176"/>
      <c r="L15" s="176"/>
      <c r="M15" s="176">
        <v>0</v>
      </c>
      <c r="N15" s="176">
        <v>60</v>
      </c>
      <c r="O15" s="176" t="s">
        <v>1225</v>
      </c>
      <c r="P15" s="176" t="s">
        <v>7</v>
      </c>
      <c r="Q15" s="176" t="s">
        <v>27</v>
      </c>
      <c r="R15" s="176" t="s">
        <v>1863</v>
      </c>
      <c r="S15" s="176" t="s">
        <v>27</v>
      </c>
      <c r="T15" s="185" t="s">
        <v>27</v>
      </c>
      <c r="U15" s="239" t="s">
        <v>26</v>
      </c>
      <c r="V15" s="177">
        <v>25.61</v>
      </c>
      <c r="W15" s="177">
        <v>96.31</v>
      </c>
      <c r="X15" s="176">
        <v>2</v>
      </c>
      <c r="Y15" s="176" t="s">
        <v>1237</v>
      </c>
      <c r="Z15" s="176" t="s">
        <v>1859</v>
      </c>
      <c r="AA15" s="179" t="s">
        <v>1850</v>
      </c>
      <c r="AB15" s="181"/>
      <c r="AC15" s="191">
        <v>0</v>
      </c>
      <c r="AD15" s="180"/>
      <c r="AE15" s="160"/>
      <c r="AF15" s="160"/>
      <c r="AG15" s="160"/>
      <c r="AH15" s="160"/>
      <c r="AI15" s="160"/>
      <c r="AJ15" s="160"/>
      <c r="AK15" s="160"/>
      <c r="AL15" s="160"/>
      <c r="AM15" s="160"/>
      <c r="AN15" s="160"/>
      <c r="AO15" s="160"/>
      <c r="AP15" s="160"/>
      <c r="AQ15" s="160"/>
      <c r="AR15" s="160"/>
      <c r="AS15" s="160"/>
      <c r="AT15" s="160"/>
      <c r="AU15" s="160"/>
      <c r="AV15" s="160"/>
    </row>
    <row r="16" spans="1:48" s="157" customFormat="1" ht="15" customHeight="1" x14ac:dyDescent="0.2">
      <c r="A16" s="172">
        <v>775</v>
      </c>
      <c r="B16" s="173"/>
      <c r="C16" s="174" t="s">
        <v>1864</v>
      </c>
      <c r="D16" s="238">
        <v>42414</v>
      </c>
      <c r="E16" s="175">
        <v>2016</v>
      </c>
      <c r="F16" s="176">
        <v>1</v>
      </c>
      <c r="G16" s="176" t="s">
        <v>1280</v>
      </c>
      <c r="H16" s="176" t="s">
        <v>1281</v>
      </c>
      <c r="I16" s="176"/>
      <c r="J16" s="176">
        <v>6</v>
      </c>
      <c r="K16" s="176"/>
      <c r="L16" s="176"/>
      <c r="M16" s="176">
        <v>0</v>
      </c>
      <c r="N16" s="176">
        <v>60</v>
      </c>
      <c r="O16" s="176" t="s">
        <v>1225</v>
      </c>
      <c r="P16" s="176" t="s">
        <v>7</v>
      </c>
      <c r="Q16" s="176" t="s">
        <v>27</v>
      </c>
      <c r="R16" s="176" t="s">
        <v>1863</v>
      </c>
      <c r="S16" s="176" t="s">
        <v>27</v>
      </c>
      <c r="T16" s="185" t="s">
        <v>27</v>
      </c>
      <c r="U16" s="239" t="s">
        <v>26</v>
      </c>
      <c r="V16" s="177">
        <v>25.61</v>
      </c>
      <c r="W16" s="177">
        <v>96.31</v>
      </c>
      <c r="X16" s="176">
        <v>2</v>
      </c>
      <c r="Y16" s="176" t="s">
        <v>1237</v>
      </c>
      <c r="Z16" s="176" t="s">
        <v>1859</v>
      </c>
      <c r="AA16" s="179" t="s">
        <v>1850</v>
      </c>
      <c r="AB16" s="181"/>
      <c r="AC16" s="191">
        <v>0</v>
      </c>
      <c r="AD16" s="180"/>
      <c r="AE16" s="160"/>
      <c r="AF16" s="160"/>
      <c r="AG16" s="160"/>
      <c r="AH16" s="160"/>
      <c r="AI16" s="160"/>
      <c r="AJ16" s="160"/>
      <c r="AK16" s="160"/>
      <c r="AL16" s="160"/>
      <c r="AM16" s="160"/>
      <c r="AN16" s="160"/>
      <c r="AO16" s="160"/>
      <c r="AP16" s="160"/>
      <c r="AQ16" s="160"/>
      <c r="AR16" s="160"/>
      <c r="AS16" s="160"/>
      <c r="AT16" s="160"/>
      <c r="AU16" s="160"/>
      <c r="AV16" s="160"/>
    </row>
    <row r="17" spans="1:48" s="157" customFormat="1" ht="15" customHeight="1" x14ac:dyDescent="0.2">
      <c r="A17" s="172">
        <v>775</v>
      </c>
      <c r="B17" s="173"/>
      <c r="C17" s="176" t="s">
        <v>1865</v>
      </c>
      <c r="D17" s="238">
        <v>42414</v>
      </c>
      <c r="E17" s="175">
        <v>2016</v>
      </c>
      <c r="F17" s="176">
        <v>1</v>
      </c>
      <c r="G17" s="176" t="s">
        <v>1280</v>
      </c>
      <c r="H17" s="176" t="s">
        <v>1281</v>
      </c>
      <c r="I17" s="176"/>
      <c r="J17" s="176">
        <v>6</v>
      </c>
      <c r="K17" s="176"/>
      <c r="L17" s="176"/>
      <c r="M17" s="176">
        <v>0</v>
      </c>
      <c r="N17" s="176">
        <v>60</v>
      </c>
      <c r="O17" s="176" t="s">
        <v>1225</v>
      </c>
      <c r="P17" s="176" t="s">
        <v>7</v>
      </c>
      <c r="Q17" s="176" t="s">
        <v>27</v>
      </c>
      <c r="R17" s="176" t="s">
        <v>1861</v>
      </c>
      <c r="S17" s="176" t="s">
        <v>27</v>
      </c>
      <c r="T17" s="185" t="s">
        <v>27</v>
      </c>
      <c r="U17" s="239" t="s">
        <v>26</v>
      </c>
      <c r="V17" s="177">
        <v>25.61</v>
      </c>
      <c r="W17" s="177">
        <v>96.31</v>
      </c>
      <c r="X17" s="176">
        <v>2</v>
      </c>
      <c r="Y17" s="176" t="s">
        <v>1237</v>
      </c>
      <c r="Z17" s="176" t="s">
        <v>1859</v>
      </c>
      <c r="AA17" s="179" t="s">
        <v>1850</v>
      </c>
      <c r="AB17" s="181"/>
      <c r="AC17" s="191">
        <v>0</v>
      </c>
      <c r="AD17" s="180"/>
      <c r="AE17" s="160"/>
      <c r="AF17" s="160"/>
      <c r="AG17" s="160"/>
      <c r="AH17" s="160"/>
      <c r="AI17" s="160"/>
      <c r="AJ17" s="160"/>
      <c r="AK17" s="160"/>
      <c r="AL17" s="160"/>
      <c r="AM17" s="160"/>
      <c r="AN17" s="160"/>
      <c r="AO17" s="160"/>
      <c r="AP17" s="160"/>
      <c r="AQ17" s="160"/>
      <c r="AR17" s="160"/>
      <c r="AS17" s="160"/>
      <c r="AT17" s="160"/>
      <c r="AU17" s="160"/>
      <c r="AV17" s="160"/>
    </row>
    <row r="18" spans="1:48" s="157" customFormat="1" ht="15" customHeight="1" x14ac:dyDescent="0.2">
      <c r="A18" s="172">
        <v>775</v>
      </c>
      <c r="B18" s="173"/>
      <c r="C18" s="174" t="s">
        <v>1866</v>
      </c>
      <c r="D18" s="238">
        <v>42414</v>
      </c>
      <c r="E18" s="175">
        <v>2016</v>
      </c>
      <c r="F18" s="176">
        <v>1</v>
      </c>
      <c r="G18" s="176" t="s">
        <v>1280</v>
      </c>
      <c r="H18" s="176" t="s">
        <v>1281</v>
      </c>
      <c r="I18" s="176"/>
      <c r="J18" s="176">
        <v>6</v>
      </c>
      <c r="K18" s="176"/>
      <c r="L18" s="176"/>
      <c r="M18" s="176">
        <v>0</v>
      </c>
      <c r="N18" s="176">
        <v>60</v>
      </c>
      <c r="O18" s="176" t="s">
        <v>1225</v>
      </c>
      <c r="P18" s="176" t="s">
        <v>7</v>
      </c>
      <c r="Q18" s="176" t="s">
        <v>27</v>
      </c>
      <c r="R18" s="176" t="s">
        <v>1858</v>
      </c>
      <c r="S18" s="176" t="s">
        <v>27</v>
      </c>
      <c r="T18" s="185" t="s">
        <v>27</v>
      </c>
      <c r="U18" s="239" t="s">
        <v>26</v>
      </c>
      <c r="V18" s="177">
        <v>25.61</v>
      </c>
      <c r="W18" s="177">
        <v>96.31</v>
      </c>
      <c r="X18" s="176">
        <v>2</v>
      </c>
      <c r="Y18" s="176" t="s">
        <v>1237</v>
      </c>
      <c r="Z18" s="176" t="s">
        <v>1859</v>
      </c>
      <c r="AA18" s="179" t="s">
        <v>1850</v>
      </c>
      <c r="AB18" s="181"/>
      <c r="AC18" s="191">
        <v>0</v>
      </c>
      <c r="AD18" s="180"/>
      <c r="AE18" s="160"/>
      <c r="AF18" s="160"/>
      <c r="AG18" s="160"/>
      <c r="AH18" s="160"/>
      <c r="AI18" s="160"/>
      <c r="AJ18" s="160"/>
      <c r="AK18" s="160"/>
      <c r="AL18" s="160"/>
      <c r="AM18" s="160"/>
      <c r="AN18" s="160"/>
      <c r="AO18" s="160"/>
      <c r="AP18" s="160"/>
      <c r="AQ18" s="160"/>
      <c r="AR18" s="160"/>
      <c r="AS18" s="160"/>
      <c r="AT18" s="160"/>
      <c r="AU18" s="160"/>
      <c r="AV18" s="160"/>
    </row>
    <row r="19" spans="1:48" s="157" customFormat="1" ht="15" customHeight="1" x14ac:dyDescent="0.2">
      <c r="A19" s="172">
        <v>775</v>
      </c>
      <c r="B19" s="173"/>
      <c r="C19" s="176" t="s">
        <v>1867</v>
      </c>
      <c r="D19" s="238">
        <v>42415</v>
      </c>
      <c r="E19" s="175">
        <v>2016</v>
      </c>
      <c r="F19" s="176">
        <v>1</v>
      </c>
      <c r="G19" s="176" t="s">
        <v>1280</v>
      </c>
      <c r="H19" s="176" t="s">
        <v>1281</v>
      </c>
      <c r="I19" s="176"/>
      <c r="J19" s="176">
        <v>6</v>
      </c>
      <c r="K19" s="176"/>
      <c r="L19" s="176"/>
      <c r="M19" s="176">
        <v>0</v>
      </c>
      <c r="N19" s="176">
        <v>60</v>
      </c>
      <c r="O19" s="176" t="s">
        <v>1225</v>
      </c>
      <c r="P19" s="176" t="s">
        <v>7</v>
      </c>
      <c r="Q19" s="176" t="s">
        <v>27</v>
      </c>
      <c r="R19" s="176" t="s">
        <v>1863</v>
      </c>
      <c r="S19" s="176" t="s">
        <v>27</v>
      </c>
      <c r="T19" s="185" t="s">
        <v>27</v>
      </c>
      <c r="U19" s="239" t="s">
        <v>26</v>
      </c>
      <c r="V19" s="177">
        <v>25.61</v>
      </c>
      <c r="W19" s="177">
        <v>96.31</v>
      </c>
      <c r="X19" s="176">
        <v>2</v>
      </c>
      <c r="Y19" s="176" t="s">
        <v>1237</v>
      </c>
      <c r="Z19" s="176" t="s">
        <v>1859</v>
      </c>
      <c r="AA19" s="179" t="s">
        <v>1850</v>
      </c>
      <c r="AB19" s="181"/>
      <c r="AC19" s="191">
        <v>0</v>
      </c>
      <c r="AD19" s="180"/>
      <c r="AE19" s="160"/>
      <c r="AF19" s="160"/>
      <c r="AG19" s="160"/>
      <c r="AH19" s="160"/>
      <c r="AI19" s="160"/>
      <c r="AJ19" s="160"/>
      <c r="AK19" s="160"/>
      <c r="AL19" s="160"/>
      <c r="AM19" s="160"/>
      <c r="AN19" s="160"/>
      <c r="AO19" s="160"/>
      <c r="AP19" s="160"/>
      <c r="AQ19" s="160"/>
      <c r="AR19" s="160"/>
      <c r="AS19" s="160"/>
      <c r="AT19" s="160"/>
      <c r="AU19" s="160"/>
      <c r="AV19" s="160"/>
    </row>
    <row r="20" spans="1:48" s="157" customFormat="1" ht="15" customHeight="1" x14ac:dyDescent="0.2">
      <c r="A20" s="172">
        <v>775</v>
      </c>
      <c r="B20" s="173"/>
      <c r="C20" s="174" t="s">
        <v>1868</v>
      </c>
      <c r="D20" s="238">
        <v>42415</v>
      </c>
      <c r="E20" s="175">
        <v>2016</v>
      </c>
      <c r="F20" s="176">
        <v>1</v>
      </c>
      <c r="G20" s="176" t="s">
        <v>1280</v>
      </c>
      <c r="H20" s="176" t="s">
        <v>1281</v>
      </c>
      <c r="I20" s="176"/>
      <c r="J20" s="176">
        <v>6</v>
      </c>
      <c r="K20" s="176"/>
      <c r="L20" s="176"/>
      <c r="M20" s="176">
        <v>0</v>
      </c>
      <c r="N20" s="176">
        <v>60</v>
      </c>
      <c r="O20" s="176" t="s">
        <v>1225</v>
      </c>
      <c r="P20" s="176" t="s">
        <v>7</v>
      </c>
      <c r="Q20" s="176" t="s">
        <v>27</v>
      </c>
      <c r="R20" s="176" t="s">
        <v>1861</v>
      </c>
      <c r="S20" s="176" t="s">
        <v>27</v>
      </c>
      <c r="T20" s="185" t="s">
        <v>27</v>
      </c>
      <c r="U20" s="239" t="s">
        <v>26</v>
      </c>
      <c r="V20" s="177">
        <v>25.61</v>
      </c>
      <c r="W20" s="177">
        <v>96.31</v>
      </c>
      <c r="X20" s="176">
        <v>2</v>
      </c>
      <c r="Y20" s="176" t="s">
        <v>1237</v>
      </c>
      <c r="Z20" s="176" t="s">
        <v>1859</v>
      </c>
      <c r="AA20" s="179" t="s">
        <v>1850</v>
      </c>
      <c r="AB20" s="181"/>
      <c r="AC20" s="191">
        <v>0</v>
      </c>
      <c r="AD20" s="180"/>
      <c r="AE20" s="160"/>
      <c r="AF20" s="160"/>
      <c r="AG20" s="160"/>
      <c r="AH20" s="160"/>
      <c r="AI20" s="160"/>
      <c r="AJ20" s="160"/>
      <c r="AK20" s="160"/>
      <c r="AL20" s="160"/>
      <c r="AM20" s="160"/>
      <c r="AN20" s="160"/>
      <c r="AO20" s="160"/>
      <c r="AP20" s="160"/>
      <c r="AQ20" s="160"/>
      <c r="AR20" s="160"/>
      <c r="AS20" s="160"/>
      <c r="AT20" s="160"/>
      <c r="AU20" s="160"/>
      <c r="AV20" s="160"/>
    </row>
    <row r="21" spans="1:48" s="157" customFormat="1" ht="15" customHeight="1" x14ac:dyDescent="0.2">
      <c r="A21" s="172">
        <v>775</v>
      </c>
      <c r="B21" s="173"/>
      <c r="C21" s="176" t="s">
        <v>1869</v>
      </c>
      <c r="D21" s="238">
        <v>42415</v>
      </c>
      <c r="E21" s="175">
        <v>2016</v>
      </c>
      <c r="F21" s="176">
        <v>1</v>
      </c>
      <c r="G21" s="176" t="s">
        <v>1280</v>
      </c>
      <c r="H21" s="176" t="s">
        <v>1281</v>
      </c>
      <c r="I21" s="176"/>
      <c r="J21" s="176">
        <v>6</v>
      </c>
      <c r="K21" s="176"/>
      <c r="L21" s="176"/>
      <c r="M21" s="176">
        <v>0</v>
      </c>
      <c r="N21" s="176">
        <v>60</v>
      </c>
      <c r="O21" s="176" t="s">
        <v>1225</v>
      </c>
      <c r="P21" s="176" t="s">
        <v>7</v>
      </c>
      <c r="Q21" s="176" t="s">
        <v>27</v>
      </c>
      <c r="R21" s="176" t="s">
        <v>1858</v>
      </c>
      <c r="S21" s="176" t="s">
        <v>27</v>
      </c>
      <c r="T21" s="185" t="s">
        <v>27</v>
      </c>
      <c r="U21" s="239" t="s">
        <v>26</v>
      </c>
      <c r="V21" s="177">
        <v>25.61</v>
      </c>
      <c r="W21" s="177">
        <v>96.31</v>
      </c>
      <c r="X21" s="176">
        <v>2</v>
      </c>
      <c r="Y21" s="176" t="s">
        <v>1237</v>
      </c>
      <c r="Z21" s="176" t="s">
        <v>1859</v>
      </c>
      <c r="AA21" s="179" t="s">
        <v>1850</v>
      </c>
      <c r="AB21" s="181"/>
      <c r="AC21" s="191">
        <v>0</v>
      </c>
      <c r="AD21" s="180"/>
      <c r="AE21" s="160"/>
      <c r="AF21" s="160"/>
      <c r="AG21" s="160"/>
      <c r="AH21" s="160"/>
      <c r="AI21" s="160"/>
      <c r="AJ21" s="160"/>
      <c r="AK21" s="160"/>
      <c r="AL21" s="160"/>
      <c r="AM21" s="160"/>
      <c r="AN21" s="160"/>
      <c r="AO21" s="160"/>
      <c r="AP21" s="160"/>
      <c r="AQ21" s="160"/>
      <c r="AR21" s="160"/>
      <c r="AS21" s="160"/>
      <c r="AT21" s="160"/>
      <c r="AU21" s="160"/>
      <c r="AV21" s="160"/>
    </row>
    <row r="22" spans="1:48" s="157" customFormat="1" ht="15" customHeight="1" x14ac:dyDescent="0.2">
      <c r="A22" s="172">
        <v>775</v>
      </c>
      <c r="B22" s="173"/>
      <c r="C22" s="174" t="s">
        <v>1478</v>
      </c>
      <c r="D22" s="238">
        <v>42416</v>
      </c>
      <c r="E22" s="175">
        <v>2016</v>
      </c>
      <c r="F22" s="176">
        <v>1</v>
      </c>
      <c r="G22" s="176" t="s">
        <v>1280</v>
      </c>
      <c r="H22" s="176" t="s">
        <v>1281</v>
      </c>
      <c r="I22" s="176"/>
      <c r="J22" s="176">
        <v>6</v>
      </c>
      <c r="K22" s="176" t="s">
        <v>1297</v>
      </c>
      <c r="L22" s="176" t="s">
        <v>1231</v>
      </c>
      <c r="M22" s="176">
        <v>1</v>
      </c>
      <c r="N22" s="176">
        <v>16</v>
      </c>
      <c r="O22" s="176" t="s">
        <v>1225</v>
      </c>
      <c r="P22" s="176" t="s">
        <v>7</v>
      </c>
      <c r="Q22" s="176"/>
      <c r="R22" s="176" t="s">
        <v>1479</v>
      </c>
      <c r="S22" s="176" t="s">
        <v>7</v>
      </c>
      <c r="T22" s="176" t="s">
        <v>12</v>
      </c>
      <c r="U22" s="239" t="s">
        <v>11</v>
      </c>
      <c r="V22" s="177">
        <v>26</v>
      </c>
      <c r="W22" s="177">
        <v>97.5</v>
      </c>
      <c r="X22" s="176">
        <v>3</v>
      </c>
      <c r="Y22" s="176" t="s">
        <v>1480</v>
      </c>
      <c r="Z22" s="176" t="s">
        <v>1481</v>
      </c>
      <c r="AA22" s="176" t="s">
        <v>1475</v>
      </c>
      <c r="AB22" s="181"/>
      <c r="AC22" s="191">
        <v>0</v>
      </c>
      <c r="AD22" s="180"/>
      <c r="AE22" s="160"/>
      <c r="AF22" s="160"/>
      <c r="AG22" s="160"/>
      <c r="AH22" s="160"/>
      <c r="AI22" s="160"/>
      <c r="AJ22" s="160"/>
      <c r="AK22" s="160"/>
      <c r="AL22" s="160"/>
      <c r="AM22" s="160"/>
      <c r="AN22" s="160"/>
      <c r="AO22" s="160"/>
      <c r="AP22" s="160"/>
      <c r="AQ22" s="160"/>
      <c r="AR22" s="160"/>
      <c r="AS22" s="160"/>
      <c r="AT22" s="160"/>
      <c r="AU22" s="160"/>
      <c r="AV22" s="160"/>
    </row>
    <row r="23" spans="1:48" s="157" customFormat="1" ht="15" customHeight="1" x14ac:dyDescent="0.2">
      <c r="A23" s="172">
        <v>775</v>
      </c>
      <c r="B23" s="173"/>
      <c r="C23" s="176" t="s">
        <v>2584</v>
      </c>
      <c r="D23" s="238">
        <v>42416</v>
      </c>
      <c r="E23" s="175">
        <v>2016</v>
      </c>
      <c r="F23" s="176">
        <v>1</v>
      </c>
      <c r="G23" s="176" t="s">
        <v>1236</v>
      </c>
      <c r="H23" s="176" t="s">
        <v>1495</v>
      </c>
      <c r="I23" s="176"/>
      <c r="J23" s="176">
        <v>3</v>
      </c>
      <c r="K23" s="176" t="s">
        <v>1231</v>
      </c>
      <c r="L23" s="176"/>
      <c r="M23" s="176">
        <v>1</v>
      </c>
      <c r="N23" s="176">
        <v>13</v>
      </c>
      <c r="O23" s="176" t="s">
        <v>1225</v>
      </c>
      <c r="P23" s="176" t="s">
        <v>561</v>
      </c>
      <c r="Q23" s="176" t="s">
        <v>1410</v>
      </c>
      <c r="R23" s="176"/>
      <c r="S23" s="176" t="s">
        <v>1410</v>
      </c>
      <c r="T23" s="201" t="s">
        <v>767</v>
      </c>
      <c r="U23" s="239" t="s">
        <v>618</v>
      </c>
      <c r="V23" s="177">
        <v>23.83</v>
      </c>
      <c r="W23" s="177">
        <v>97.67</v>
      </c>
      <c r="X23" s="176">
        <v>2</v>
      </c>
      <c r="Y23" s="176" t="s">
        <v>1237</v>
      </c>
      <c r="Z23" s="176" t="s">
        <v>2585</v>
      </c>
      <c r="AA23" s="196" t="s">
        <v>2537</v>
      </c>
      <c r="AB23" s="173"/>
      <c r="AC23" s="191">
        <v>0</v>
      </c>
      <c r="AD23" s="178"/>
      <c r="AE23" s="156"/>
      <c r="AF23" s="156"/>
      <c r="AG23" s="156"/>
      <c r="AH23" s="156"/>
      <c r="AI23" s="156"/>
      <c r="AJ23" s="156"/>
      <c r="AK23" s="156"/>
      <c r="AL23" s="156"/>
      <c r="AM23" s="156"/>
      <c r="AN23" s="156"/>
      <c r="AO23" s="156"/>
      <c r="AP23" s="156"/>
      <c r="AQ23" s="156"/>
      <c r="AR23" s="156"/>
      <c r="AS23" s="156"/>
      <c r="AT23" s="156"/>
      <c r="AU23" s="156"/>
      <c r="AV23" s="156"/>
    </row>
    <row r="24" spans="1:48" s="157" customFormat="1" ht="15" customHeight="1" x14ac:dyDescent="0.2">
      <c r="A24" s="172">
        <v>775</v>
      </c>
      <c r="B24" s="173"/>
      <c r="C24" s="174" t="s">
        <v>1482</v>
      </c>
      <c r="D24" s="238">
        <v>42417</v>
      </c>
      <c r="E24" s="175">
        <v>2016</v>
      </c>
      <c r="F24" s="176">
        <v>1</v>
      </c>
      <c r="G24" s="176" t="s">
        <v>1280</v>
      </c>
      <c r="H24" s="176" t="s">
        <v>1281</v>
      </c>
      <c r="I24" s="176"/>
      <c r="J24" s="176">
        <v>6</v>
      </c>
      <c r="K24" s="176" t="s">
        <v>1297</v>
      </c>
      <c r="L24" s="176" t="s">
        <v>1231</v>
      </c>
      <c r="M24" s="176">
        <v>1</v>
      </c>
      <c r="N24" s="176">
        <v>16</v>
      </c>
      <c r="O24" s="176" t="s">
        <v>1225</v>
      </c>
      <c r="P24" s="176" t="s">
        <v>7</v>
      </c>
      <c r="Q24" s="176"/>
      <c r="R24" s="176" t="s">
        <v>1479</v>
      </c>
      <c r="S24" s="176" t="s">
        <v>7</v>
      </c>
      <c r="T24" s="176" t="s">
        <v>12</v>
      </c>
      <c r="U24" s="239" t="s">
        <v>11</v>
      </c>
      <c r="V24" s="177">
        <v>26</v>
      </c>
      <c r="W24" s="177">
        <v>97.5</v>
      </c>
      <c r="X24" s="176">
        <v>3</v>
      </c>
      <c r="Y24" s="176" t="s">
        <v>1480</v>
      </c>
      <c r="Z24" s="176" t="s">
        <v>1481</v>
      </c>
      <c r="AA24" s="176" t="s">
        <v>1475</v>
      </c>
      <c r="AB24" s="181"/>
      <c r="AC24" s="191">
        <v>0</v>
      </c>
      <c r="AD24" s="180"/>
      <c r="AE24" s="160"/>
      <c r="AF24" s="160"/>
      <c r="AG24" s="160"/>
      <c r="AH24" s="160"/>
      <c r="AI24" s="160"/>
      <c r="AJ24" s="160"/>
      <c r="AK24" s="160"/>
      <c r="AL24" s="160"/>
      <c r="AM24" s="160"/>
      <c r="AN24" s="160"/>
      <c r="AO24" s="160"/>
      <c r="AP24" s="160"/>
      <c r="AQ24" s="160"/>
      <c r="AR24" s="160"/>
      <c r="AS24" s="160"/>
      <c r="AT24" s="160"/>
      <c r="AU24" s="160"/>
      <c r="AV24" s="160"/>
    </row>
    <row r="25" spans="1:48" s="157" customFormat="1" ht="15" customHeight="1" x14ac:dyDescent="0.2">
      <c r="A25" s="172">
        <v>775</v>
      </c>
      <c r="B25" s="173"/>
      <c r="C25" s="176" t="s">
        <v>2600</v>
      </c>
      <c r="D25" s="238">
        <v>42417</v>
      </c>
      <c r="E25" s="175">
        <v>2016</v>
      </c>
      <c r="F25" s="176">
        <v>1</v>
      </c>
      <c r="G25" s="176" t="s">
        <v>1236</v>
      </c>
      <c r="H25" s="176" t="s">
        <v>1495</v>
      </c>
      <c r="I25" s="176"/>
      <c r="J25" s="176">
        <v>3</v>
      </c>
      <c r="K25" s="176" t="s">
        <v>1231</v>
      </c>
      <c r="L25" s="176"/>
      <c r="M25" s="176">
        <v>1</v>
      </c>
      <c r="N25" s="176">
        <v>13</v>
      </c>
      <c r="O25" s="176" t="s">
        <v>1225</v>
      </c>
      <c r="P25" s="176" t="s">
        <v>561</v>
      </c>
      <c r="Q25" s="176" t="s">
        <v>1354</v>
      </c>
      <c r="R25" s="176" t="s">
        <v>2601</v>
      </c>
      <c r="S25" s="176" t="s">
        <v>1354</v>
      </c>
      <c r="T25" s="185" t="s">
        <v>767</v>
      </c>
      <c r="U25" s="239" t="s">
        <v>618</v>
      </c>
      <c r="V25" s="177">
        <v>23.45</v>
      </c>
      <c r="W25" s="177">
        <v>97.93</v>
      </c>
      <c r="X25" s="176">
        <v>2</v>
      </c>
      <c r="Y25" s="176" t="s">
        <v>1237</v>
      </c>
      <c r="Z25" s="176" t="s">
        <v>2602</v>
      </c>
      <c r="AA25" s="196" t="s">
        <v>2537</v>
      </c>
      <c r="AB25" s="173"/>
      <c r="AC25" s="191">
        <v>0</v>
      </c>
      <c r="AD25" s="178"/>
      <c r="AE25" s="156"/>
      <c r="AF25" s="156"/>
      <c r="AG25" s="156"/>
      <c r="AH25" s="156"/>
      <c r="AI25" s="156"/>
      <c r="AJ25" s="156"/>
      <c r="AK25" s="156"/>
      <c r="AL25" s="156"/>
      <c r="AM25" s="156"/>
      <c r="AN25" s="156"/>
      <c r="AO25" s="156"/>
      <c r="AP25" s="156"/>
      <c r="AQ25" s="156"/>
      <c r="AR25" s="156"/>
      <c r="AS25" s="156"/>
      <c r="AT25" s="156"/>
      <c r="AU25" s="156"/>
      <c r="AV25" s="156"/>
    </row>
    <row r="26" spans="1:48" s="157" customFormat="1" ht="15" customHeight="1" x14ac:dyDescent="0.2">
      <c r="A26" s="172">
        <v>775</v>
      </c>
      <c r="B26" s="173"/>
      <c r="C26" s="174" t="s">
        <v>2586</v>
      </c>
      <c r="D26" s="238">
        <v>42417</v>
      </c>
      <c r="E26" s="175">
        <v>2016</v>
      </c>
      <c r="F26" s="176">
        <v>1</v>
      </c>
      <c r="G26" s="176" t="s">
        <v>1236</v>
      </c>
      <c r="H26" s="176" t="s">
        <v>1495</v>
      </c>
      <c r="I26" s="176"/>
      <c r="J26" s="176">
        <v>3</v>
      </c>
      <c r="K26" s="176" t="s">
        <v>1231</v>
      </c>
      <c r="L26" s="176"/>
      <c r="M26" s="176">
        <v>1</v>
      </c>
      <c r="N26" s="176">
        <v>13</v>
      </c>
      <c r="O26" s="176" t="s">
        <v>1225</v>
      </c>
      <c r="P26" s="176" t="s">
        <v>561</v>
      </c>
      <c r="Q26" s="176" t="s">
        <v>1410</v>
      </c>
      <c r="R26" s="176"/>
      <c r="S26" s="176" t="s">
        <v>1410</v>
      </c>
      <c r="T26" s="201" t="s">
        <v>767</v>
      </c>
      <c r="U26" s="239" t="s">
        <v>618</v>
      </c>
      <c r="V26" s="177">
        <v>23.83</v>
      </c>
      <c r="W26" s="177">
        <v>97.67</v>
      </c>
      <c r="X26" s="176">
        <v>2</v>
      </c>
      <c r="Y26" s="176" t="s">
        <v>1237</v>
      </c>
      <c r="Z26" s="176" t="s">
        <v>2585</v>
      </c>
      <c r="AA26" s="196" t="s">
        <v>2537</v>
      </c>
      <c r="AB26" s="173"/>
      <c r="AC26" s="191">
        <v>0</v>
      </c>
      <c r="AD26" s="178"/>
      <c r="AE26" s="156"/>
      <c r="AF26" s="156"/>
      <c r="AG26" s="156"/>
      <c r="AH26" s="156"/>
      <c r="AI26" s="156"/>
      <c r="AJ26" s="156"/>
      <c r="AK26" s="156"/>
      <c r="AL26" s="156"/>
      <c r="AM26" s="156"/>
      <c r="AN26" s="156"/>
      <c r="AO26" s="156"/>
      <c r="AP26" s="156"/>
      <c r="AQ26" s="156"/>
      <c r="AR26" s="156"/>
      <c r="AS26" s="156"/>
      <c r="AT26" s="156"/>
      <c r="AU26" s="156"/>
      <c r="AV26" s="156"/>
    </row>
    <row r="27" spans="1:48" s="157" customFormat="1" ht="15" customHeight="1" x14ac:dyDescent="0.2">
      <c r="A27" s="172">
        <v>775</v>
      </c>
      <c r="B27" s="173"/>
      <c r="C27" s="176" t="s">
        <v>1483</v>
      </c>
      <c r="D27" s="238">
        <v>42418</v>
      </c>
      <c r="E27" s="175">
        <v>2016</v>
      </c>
      <c r="F27" s="176">
        <v>1</v>
      </c>
      <c r="G27" s="176" t="s">
        <v>1280</v>
      </c>
      <c r="H27" s="176" t="s">
        <v>1281</v>
      </c>
      <c r="I27" s="176"/>
      <c r="J27" s="176">
        <v>6</v>
      </c>
      <c r="K27" s="176" t="s">
        <v>1297</v>
      </c>
      <c r="L27" s="176" t="s">
        <v>1231</v>
      </c>
      <c r="M27" s="176">
        <v>1</v>
      </c>
      <c r="N27" s="176">
        <v>16</v>
      </c>
      <c r="O27" s="176" t="s">
        <v>1225</v>
      </c>
      <c r="P27" s="176" t="s">
        <v>7</v>
      </c>
      <c r="Q27" s="176"/>
      <c r="R27" s="176" t="s">
        <v>1479</v>
      </c>
      <c r="S27" s="176" t="s">
        <v>7</v>
      </c>
      <c r="T27" s="176" t="s">
        <v>12</v>
      </c>
      <c r="U27" s="239" t="s">
        <v>11</v>
      </c>
      <c r="V27" s="177">
        <v>26</v>
      </c>
      <c r="W27" s="177">
        <v>97.5</v>
      </c>
      <c r="X27" s="176">
        <v>3</v>
      </c>
      <c r="Y27" s="176" t="s">
        <v>1480</v>
      </c>
      <c r="Z27" s="176" t="s">
        <v>1481</v>
      </c>
      <c r="AA27" s="176" t="s">
        <v>1475</v>
      </c>
      <c r="AB27" s="181"/>
      <c r="AC27" s="191">
        <v>0</v>
      </c>
      <c r="AD27" s="180"/>
      <c r="AE27" s="160"/>
      <c r="AF27" s="160"/>
      <c r="AG27" s="160"/>
      <c r="AH27" s="160"/>
      <c r="AI27" s="160"/>
      <c r="AJ27" s="160"/>
      <c r="AK27" s="160"/>
      <c r="AL27" s="160"/>
      <c r="AM27" s="160"/>
      <c r="AN27" s="160"/>
      <c r="AO27" s="160"/>
      <c r="AP27" s="160"/>
      <c r="AQ27" s="160"/>
      <c r="AR27" s="160"/>
      <c r="AS27" s="160"/>
      <c r="AT27" s="160"/>
      <c r="AU27" s="160"/>
      <c r="AV27" s="160"/>
    </row>
    <row r="28" spans="1:48" s="157" customFormat="1" ht="15" customHeight="1" x14ac:dyDescent="0.2">
      <c r="A28" s="172">
        <v>775</v>
      </c>
      <c r="B28" s="173"/>
      <c r="C28" s="174" t="s">
        <v>1484</v>
      </c>
      <c r="D28" s="238">
        <v>42419</v>
      </c>
      <c r="E28" s="175">
        <v>2016</v>
      </c>
      <c r="F28" s="176">
        <v>1</v>
      </c>
      <c r="G28" s="176" t="s">
        <v>1280</v>
      </c>
      <c r="H28" s="176" t="s">
        <v>1281</v>
      </c>
      <c r="I28" s="176"/>
      <c r="J28" s="176">
        <v>6</v>
      </c>
      <c r="K28" s="176" t="s">
        <v>1297</v>
      </c>
      <c r="L28" s="176" t="s">
        <v>1231</v>
      </c>
      <c r="M28" s="176">
        <v>1</v>
      </c>
      <c r="N28" s="176">
        <v>16</v>
      </c>
      <c r="O28" s="176" t="s">
        <v>1225</v>
      </c>
      <c r="P28" s="176" t="s">
        <v>7</v>
      </c>
      <c r="Q28" s="176"/>
      <c r="R28" s="176" t="s">
        <v>1479</v>
      </c>
      <c r="S28" s="176" t="s">
        <v>7</v>
      </c>
      <c r="T28" s="176" t="s">
        <v>12</v>
      </c>
      <c r="U28" s="239" t="s">
        <v>11</v>
      </c>
      <c r="V28" s="177">
        <v>26</v>
      </c>
      <c r="W28" s="177">
        <v>97.5</v>
      </c>
      <c r="X28" s="176">
        <v>3</v>
      </c>
      <c r="Y28" s="176" t="s">
        <v>1480</v>
      </c>
      <c r="Z28" s="176" t="s">
        <v>1481</v>
      </c>
      <c r="AA28" s="176" t="s">
        <v>1475</v>
      </c>
      <c r="AB28" s="181"/>
      <c r="AC28" s="191">
        <v>0</v>
      </c>
      <c r="AD28" s="180"/>
      <c r="AE28" s="160"/>
      <c r="AF28" s="160"/>
      <c r="AG28" s="160"/>
      <c r="AH28" s="160"/>
      <c r="AI28" s="160"/>
      <c r="AJ28" s="160"/>
      <c r="AK28" s="160"/>
      <c r="AL28" s="160"/>
      <c r="AM28" s="160"/>
      <c r="AN28" s="160"/>
      <c r="AO28" s="160"/>
      <c r="AP28" s="160"/>
      <c r="AQ28" s="160"/>
      <c r="AR28" s="160"/>
      <c r="AS28" s="160"/>
      <c r="AT28" s="160"/>
      <c r="AU28" s="160"/>
      <c r="AV28" s="160"/>
    </row>
    <row r="29" spans="1:48" s="157" customFormat="1" ht="15" customHeight="1" x14ac:dyDescent="0.2">
      <c r="A29" s="172">
        <v>775</v>
      </c>
      <c r="B29" s="173"/>
      <c r="C29" s="176" t="s">
        <v>1485</v>
      </c>
      <c r="D29" s="238">
        <v>42420</v>
      </c>
      <c r="E29" s="175">
        <v>2016</v>
      </c>
      <c r="F29" s="176">
        <v>1</v>
      </c>
      <c r="G29" s="176" t="s">
        <v>1280</v>
      </c>
      <c r="H29" s="176" t="s">
        <v>1281</v>
      </c>
      <c r="I29" s="176"/>
      <c r="J29" s="176">
        <v>6</v>
      </c>
      <c r="K29" s="176" t="s">
        <v>1297</v>
      </c>
      <c r="L29" s="176" t="s">
        <v>1231</v>
      </c>
      <c r="M29" s="176">
        <v>1</v>
      </c>
      <c r="N29" s="176">
        <v>16</v>
      </c>
      <c r="O29" s="176" t="s">
        <v>1225</v>
      </c>
      <c r="P29" s="176" t="s">
        <v>7</v>
      </c>
      <c r="Q29" s="176"/>
      <c r="R29" s="176" t="s">
        <v>1479</v>
      </c>
      <c r="S29" s="176" t="s">
        <v>7</v>
      </c>
      <c r="T29" s="176" t="s">
        <v>12</v>
      </c>
      <c r="U29" s="239" t="s">
        <v>11</v>
      </c>
      <c r="V29" s="177">
        <v>26</v>
      </c>
      <c r="W29" s="177">
        <v>97.5</v>
      </c>
      <c r="X29" s="176">
        <v>3</v>
      </c>
      <c r="Y29" s="176" t="s">
        <v>1480</v>
      </c>
      <c r="Z29" s="176" t="s">
        <v>1481</v>
      </c>
      <c r="AA29" s="176" t="s">
        <v>1475</v>
      </c>
      <c r="AB29" s="181"/>
      <c r="AC29" s="191">
        <v>0</v>
      </c>
      <c r="AD29" s="180"/>
      <c r="AE29" s="160"/>
      <c r="AF29" s="160"/>
      <c r="AG29" s="160"/>
      <c r="AH29" s="160"/>
      <c r="AI29" s="160"/>
      <c r="AJ29" s="160"/>
      <c r="AK29" s="160"/>
      <c r="AL29" s="160"/>
      <c r="AM29" s="160"/>
      <c r="AN29" s="160"/>
      <c r="AO29" s="160"/>
      <c r="AP29" s="160"/>
      <c r="AQ29" s="160"/>
      <c r="AR29" s="160"/>
      <c r="AS29" s="160"/>
      <c r="AT29" s="160"/>
      <c r="AU29" s="160"/>
      <c r="AV29" s="160"/>
    </row>
    <row r="30" spans="1:48" s="157" customFormat="1" ht="15" customHeight="1" x14ac:dyDescent="0.2">
      <c r="A30" s="172">
        <v>775</v>
      </c>
      <c r="B30" s="173"/>
      <c r="C30" s="174" t="s">
        <v>1486</v>
      </c>
      <c r="D30" s="238">
        <v>42421</v>
      </c>
      <c r="E30" s="175">
        <v>2016</v>
      </c>
      <c r="F30" s="176">
        <v>1</v>
      </c>
      <c r="G30" s="176" t="s">
        <v>1280</v>
      </c>
      <c r="H30" s="176" t="s">
        <v>1281</v>
      </c>
      <c r="I30" s="176"/>
      <c r="J30" s="176">
        <v>6</v>
      </c>
      <c r="K30" s="176" t="s">
        <v>1297</v>
      </c>
      <c r="L30" s="176" t="s">
        <v>1231</v>
      </c>
      <c r="M30" s="176">
        <v>1</v>
      </c>
      <c r="N30" s="176">
        <v>16</v>
      </c>
      <c r="O30" s="176" t="s">
        <v>1225</v>
      </c>
      <c r="P30" s="176" t="s">
        <v>7</v>
      </c>
      <c r="Q30" s="176"/>
      <c r="R30" s="176" t="s">
        <v>1479</v>
      </c>
      <c r="S30" s="176" t="s">
        <v>7</v>
      </c>
      <c r="T30" s="176" t="s">
        <v>12</v>
      </c>
      <c r="U30" s="239" t="s">
        <v>11</v>
      </c>
      <c r="V30" s="177">
        <v>26</v>
      </c>
      <c r="W30" s="177">
        <v>97.5</v>
      </c>
      <c r="X30" s="176">
        <v>3</v>
      </c>
      <c r="Y30" s="176" t="s">
        <v>1480</v>
      </c>
      <c r="Z30" s="176" t="s">
        <v>1481</v>
      </c>
      <c r="AA30" s="176" t="s">
        <v>1475</v>
      </c>
      <c r="AB30" s="181"/>
      <c r="AC30" s="191">
        <v>0</v>
      </c>
      <c r="AD30" s="180"/>
      <c r="AE30" s="160"/>
      <c r="AF30" s="160"/>
      <c r="AG30" s="160"/>
      <c r="AH30" s="160"/>
      <c r="AI30" s="160"/>
      <c r="AJ30" s="160"/>
      <c r="AK30" s="160"/>
      <c r="AL30" s="160"/>
      <c r="AM30" s="160"/>
      <c r="AN30" s="160"/>
      <c r="AO30" s="160"/>
      <c r="AP30" s="160"/>
      <c r="AQ30" s="160"/>
      <c r="AR30" s="160"/>
      <c r="AS30" s="160"/>
      <c r="AT30" s="160"/>
      <c r="AU30" s="160"/>
      <c r="AV30" s="160"/>
    </row>
    <row r="31" spans="1:48" s="157" customFormat="1" ht="15" customHeight="1" x14ac:dyDescent="0.2">
      <c r="A31" s="172">
        <v>775</v>
      </c>
      <c r="B31" s="173"/>
      <c r="C31" s="176" t="s">
        <v>1487</v>
      </c>
      <c r="D31" s="238">
        <v>42422</v>
      </c>
      <c r="E31" s="175">
        <v>2016</v>
      </c>
      <c r="F31" s="176">
        <v>1</v>
      </c>
      <c r="G31" s="176" t="s">
        <v>1280</v>
      </c>
      <c r="H31" s="176" t="s">
        <v>1281</v>
      </c>
      <c r="I31" s="176"/>
      <c r="J31" s="176">
        <v>6</v>
      </c>
      <c r="K31" s="176" t="s">
        <v>1297</v>
      </c>
      <c r="L31" s="176" t="s">
        <v>1231</v>
      </c>
      <c r="M31" s="176">
        <v>1</v>
      </c>
      <c r="N31" s="176">
        <v>16</v>
      </c>
      <c r="O31" s="176" t="s">
        <v>1225</v>
      </c>
      <c r="P31" s="176" t="s">
        <v>7</v>
      </c>
      <c r="Q31" s="176"/>
      <c r="R31" s="176" t="s">
        <v>1479</v>
      </c>
      <c r="S31" s="176" t="s">
        <v>7</v>
      </c>
      <c r="T31" s="176" t="s">
        <v>12</v>
      </c>
      <c r="U31" s="239" t="s">
        <v>11</v>
      </c>
      <c r="V31" s="177">
        <v>26</v>
      </c>
      <c r="W31" s="177">
        <v>97.5</v>
      </c>
      <c r="X31" s="176">
        <v>3</v>
      </c>
      <c r="Y31" s="176" t="s">
        <v>1480</v>
      </c>
      <c r="Z31" s="176" t="s">
        <v>1481</v>
      </c>
      <c r="AA31" s="176" t="s">
        <v>1475</v>
      </c>
      <c r="AB31" s="181"/>
      <c r="AC31" s="191">
        <v>0</v>
      </c>
      <c r="AD31" s="180"/>
      <c r="AE31" s="160"/>
      <c r="AF31" s="160"/>
      <c r="AG31" s="160"/>
      <c r="AH31" s="160"/>
      <c r="AI31" s="160"/>
      <c r="AJ31" s="160"/>
      <c r="AK31" s="160"/>
      <c r="AL31" s="160"/>
      <c r="AM31" s="160"/>
      <c r="AN31" s="160"/>
      <c r="AO31" s="160"/>
      <c r="AP31" s="160"/>
      <c r="AQ31" s="160"/>
      <c r="AR31" s="160"/>
      <c r="AS31" s="160"/>
      <c r="AT31" s="160"/>
      <c r="AU31" s="160"/>
      <c r="AV31" s="160"/>
    </row>
    <row r="32" spans="1:48" s="157" customFormat="1" ht="15" customHeight="1" x14ac:dyDescent="0.2">
      <c r="A32" s="172">
        <v>775</v>
      </c>
      <c r="B32" s="173"/>
      <c r="C32" s="174" t="s">
        <v>1488</v>
      </c>
      <c r="D32" s="238">
        <v>42423</v>
      </c>
      <c r="E32" s="175">
        <v>2016</v>
      </c>
      <c r="F32" s="176">
        <v>1</v>
      </c>
      <c r="G32" s="176" t="s">
        <v>1280</v>
      </c>
      <c r="H32" s="176" t="s">
        <v>1281</v>
      </c>
      <c r="I32" s="176"/>
      <c r="J32" s="176">
        <v>6</v>
      </c>
      <c r="K32" s="176" t="s">
        <v>1297</v>
      </c>
      <c r="L32" s="176" t="s">
        <v>1231</v>
      </c>
      <c r="M32" s="176">
        <v>1</v>
      </c>
      <c r="N32" s="176">
        <v>16</v>
      </c>
      <c r="O32" s="176" t="s">
        <v>1225</v>
      </c>
      <c r="P32" s="176" t="s">
        <v>7</v>
      </c>
      <c r="Q32" s="176"/>
      <c r="R32" s="176" t="s">
        <v>1479</v>
      </c>
      <c r="S32" s="176" t="s">
        <v>7</v>
      </c>
      <c r="T32" s="176" t="s">
        <v>12</v>
      </c>
      <c r="U32" s="239" t="s">
        <v>11</v>
      </c>
      <c r="V32" s="177">
        <v>26</v>
      </c>
      <c r="W32" s="177">
        <v>97.5</v>
      </c>
      <c r="X32" s="176">
        <v>3</v>
      </c>
      <c r="Y32" s="176" t="s">
        <v>1480</v>
      </c>
      <c r="Z32" s="176" t="s">
        <v>1481</v>
      </c>
      <c r="AA32" s="176" t="s">
        <v>1475</v>
      </c>
      <c r="AB32" s="181"/>
      <c r="AC32" s="191">
        <v>0</v>
      </c>
      <c r="AD32" s="180"/>
      <c r="AE32" s="160"/>
      <c r="AF32" s="160"/>
      <c r="AG32" s="160"/>
      <c r="AH32" s="160"/>
      <c r="AI32" s="160"/>
      <c r="AJ32" s="160"/>
      <c r="AK32" s="160"/>
      <c r="AL32" s="160"/>
      <c r="AM32" s="160"/>
      <c r="AN32" s="160"/>
      <c r="AO32" s="160"/>
      <c r="AP32" s="160"/>
      <c r="AQ32" s="160"/>
      <c r="AR32" s="160"/>
      <c r="AS32" s="160"/>
      <c r="AT32" s="160"/>
      <c r="AU32" s="160"/>
      <c r="AV32" s="160"/>
    </row>
    <row r="33" spans="1:48" s="157" customFormat="1" ht="15" customHeight="1" x14ac:dyDescent="0.2">
      <c r="A33" s="172">
        <v>775</v>
      </c>
      <c r="B33" s="173"/>
      <c r="C33" s="176" t="s">
        <v>1506</v>
      </c>
      <c r="D33" s="238">
        <v>42424</v>
      </c>
      <c r="E33" s="175">
        <v>2016</v>
      </c>
      <c r="F33" s="176">
        <v>1</v>
      </c>
      <c r="G33" s="176" t="s">
        <v>1222</v>
      </c>
      <c r="H33" s="176" t="s">
        <v>1231</v>
      </c>
      <c r="I33" s="176"/>
      <c r="J33" s="176">
        <v>1</v>
      </c>
      <c r="K33" s="176" t="s">
        <v>1490</v>
      </c>
      <c r="L33" s="176"/>
      <c r="M33" s="176">
        <v>3</v>
      </c>
      <c r="N33" s="176">
        <v>13</v>
      </c>
      <c r="O33" s="176" t="s">
        <v>1225</v>
      </c>
      <c r="P33" s="176" t="s">
        <v>561</v>
      </c>
      <c r="Q33" s="176"/>
      <c r="R33" s="176"/>
      <c r="S33" s="176" t="s">
        <v>1344</v>
      </c>
      <c r="T33" s="185" t="s">
        <v>643</v>
      </c>
      <c r="U33" s="239" t="s">
        <v>1507</v>
      </c>
      <c r="V33" s="177">
        <v>23.69</v>
      </c>
      <c r="W33" s="177">
        <v>98.75</v>
      </c>
      <c r="X33" s="176">
        <v>3</v>
      </c>
      <c r="Y33" s="176" t="s">
        <v>1237</v>
      </c>
      <c r="Z33" s="176" t="s">
        <v>1508</v>
      </c>
      <c r="AA33" s="196" t="s">
        <v>1497</v>
      </c>
      <c r="AB33" s="173"/>
      <c r="AC33" s="191">
        <v>0</v>
      </c>
      <c r="AD33" s="178"/>
      <c r="AE33" s="156"/>
      <c r="AF33" s="156"/>
      <c r="AG33" s="156"/>
      <c r="AH33" s="156"/>
      <c r="AI33" s="156"/>
      <c r="AJ33" s="156"/>
      <c r="AK33" s="156"/>
      <c r="AL33" s="156"/>
      <c r="AM33" s="156"/>
      <c r="AN33" s="156"/>
      <c r="AO33" s="156"/>
      <c r="AP33" s="156"/>
      <c r="AQ33" s="156"/>
      <c r="AR33" s="156"/>
      <c r="AS33" s="156"/>
      <c r="AT33" s="156"/>
      <c r="AU33" s="156"/>
      <c r="AV33" s="156"/>
    </row>
    <row r="34" spans="1:48" s="157" customFormat="1" ht="15" customHeight="1" x14ac:dyDescent="0.2">
      <c r="A34" s="172">
        <v>775</v>
      </c>
      <c r="B34" s="173"/>
      <c r="C34" s="174" t="s">
        <v>1489</v>
      </c>
      <c r="D34" s="238">
        <v>42425</v>
      </c>
      <c r="E34" s="175">
        <v>2016</v>
      </c>
      <c r="F34" s="176">
        <v>1</v>
      </c>
      <c r="G34" s="176" t="s">
        <v>1324</v>
      </c>
      <c r="H34" s="176" t="s">
        <v>1232</v>
      </c>
      <c r="I34" s="176" t="s">
        <v>1297</v>
      </c>
      <c r="J34" s="176">
        <v>7</v>
      </c>
      <c r="K34" s="176" t="s">
        <v>1490</v>
      </c>
      <c r="L34" s="176"/>
      <c r="M34" s="176">
        <v>3</v>
      </c>
      <c r="N34" s="176">
        <v>37</v>
      </c>
      <c r="O34" s="176" t="s">
        <v>1225</v>
      </c>
      <c r="P34" s="176" t="s">
        <v>7</v>
      </c>
      <c r="Q34" s="176" t="s">
        <v>12</v>
      </c>
      <c r="R34" s="176" t="s">
        <v>1491</v>
      </c>
      <c r="S34" s="176" t="s">
        <v>7</v>
      </c>
      <c r="T34" s="176" t="s">
        <v>12</v>
      </c>
      <c r="U34" s="239" t="s">
        <v>11</v>
      </c>
      <c r="V34" s="177">
        <v>26</v>
      </c>
      <c r="W34" s="177">
        <v>97.5</v>
      </c>
      <c r="X34" s="176">
        <v>3</v>
      </c>
      <c r="Y34" s="176" t="s">
        <v>1237</v>
      </c>
      <c r="Z34" s="176" t="s">
        <v>1492</v>
      </c>
      <c r="AA34" s="176" t="s">
        <v>1475</v>
      </c>
      <c r="AB34" s="181"/>
      <c r="AC34" s="191">
        <v>0</v>
      </c>
      <c r="AD34" s="180"/>
      <c r="AE34" s="160"/>
      <c r="AF34" s="160"/>
      <c r="AG34" s="160"/>
      <c r="AH34" s="160"/>
      <c r="AI34" s="160"/>
      <c r="AJ34" s="160"/>
      <c r="AK34" s="160"/>
      <c r="AL34" s="160"/>
      <c r="AM34" s="160"/>
      <c r="AN34" s="160"/>
      <c r="AO34" s="160"/>
      <c r="AP34" s="160"/>
      <c r="AQ34" s="160"/>
      <c r="AR34" s="160"/>
      <c r="AS34" s="160"/>
      <c r="AT34" s="160"/>
      <c r="AU34" s="160"/>
      <c r="AV34" s="160"/>
    </row>
    <row r="35" spans="1:48" s="157" customFormat="1" ht="15" customHeight="1" x14ac:dyDescent="0.2">
      <c r="A35" s="172">
        <v>775</v>
      </c>
      <c r="B35" s="173"/>
      <c r="C35" s="176" t="s">
        <v>2603</v>
      </c>
      <c r="D35" s="238">
        <v>42426</v>
      </c>
      <c r="E35" s="175">
        <v>2016</v>
      </c>
      <c r="F35" s="176">
        <v>1</v>
      </c>
      <c r="G35" s="176" t="s">
        <v>1222</v>
      </c>
      <c r="H35" s="176" t="s">
        <v>1231</v>
      </c>
      <c r="I35" s="176"/>
      <c r="J35" s="176">
        <v>1</v>
      </c>
      <c r="K35" s="176" t="s">
        <v>1495</v>
      </c>
      <c r="L35" s="176"/>
      <c r="M35" s="176">
        <v>3</v>
      </c>
      <c r="N35" s="176">
        <v>13</v>
      </c>
      <c r="O35" s="176" t="s">
        <v>1225</v>
      </c>
      <c r="P35" s="176" t="s">
        <v>561</v>
      </c>
      <c r="Q35" s="176" t="s">
        <v>1354</v>
      </c>
      <c r="R35" s="176"/>
      <c r="S35" s="176" t="s">
        <v>1354</v>
      </c>
      <c r="T35" s="185" t="s">
        <v>767</v>
      </c>
      <c r="U35" s="239" t="s">
        <v>634</v>
      </c>
      <c r="V35" s="177">
        <v>23.45</v>
      </c>
      <c r="W35" s="177">
        <v>97.93</v>
      </c>
      <c r="X35" s="176">
        <v>2</v>
      </c>
      <c r="Y35" s="176" t="s">
        <v>1237</v>
      </c>
      <c r="Z35" s="176" t="s">
        <v>2604</v>
      </c>
      <c r="AA35" s="196" t="s">
        <v>2537</v>
      </c>
      <c r="AB35" s="173"/>
      <c r="AC35" s="191">
        <v>0</v>
      </c>
      <c r="AD35" s="178"/>
      <c r="AE35" s="156"/>
      <c r="AF35" s="156"/>
      <c r="AG35" s="156"/>
      <c r="AH35" s="156"/>
      <c r="AI35" s="156"/>
      <c r="AJ35" s="156"/>
      <c r="AK35" s="156"/>
      <c r="AL35" s="156"/>
      <c r="AM35" s="156"/>
      <c r="AN35" s="156"/>
      <c r="AO35" s="156"/>
      <c r="AP35" s="156"/>
      <c r="AQ35" s="156"/>
      <c r="AR35" s="156"/>
      <c r="AS35" s="156"/>
      <c r="AT35" s="156"/>
      <c r="AU35" s="156"/>
      <c r="AV35" s="156"/>
    </row>
    <row r="36" spans="1:48" s="157" customFormat="1" ht="15" customHeight="1" x14ac:dyDescent="0.2">
      <c r="A36" s="172">
        <v>775</v>
      </c>
      <c r="B36" s="173"/>
      <c r="C36" s="174" t="s">
        <v>2587</v>
      </c>
      <c r="D36" s="238">
        <v>42428</v>
      </c>
      <c r="E36" s="175">
        <v>2016</v>
      </c>
      <c r="F36" s="176">
        <v>1</v>
      </c>
      <c r="G36" s="176" t="s">
        <v>1222</v>
      </c>
      <c r="H36" s="176" t="s">
        <v>1231</v>
      </c>
      <c r="I36" s="176"/>
      <c r="J36" s="176">
        <v>1</v>
      </c>
      <c r="K36" s="176" t="s">
        <v>1495</v>
      </c>
      <c r="L36" s="176"/>
      <c r="M36" s="176">
        <v>3</v>
      </c>
      <c r="N36" s="176">
        <v>13</v>
      </c>
      <c r="O36" s="176" t="s">
        <v>1225</v>
      </c>
      <c r="P36" s="176" t="s">
        <v>561</v>
      </c>
      <c r="Q36" s="176" t="s">
        <v>1410</v>
      </c>
      <c r="R36" s="176"/>
      <c r="S36" s="176" t="s">
        <v>1410</v>
      </c>
      <c r="T36" s="201" t="s">
        <v>767</v>
      </c>
      <c r="U36" s="239" t="s">
        <v>618</v>
      </c>
      <c r="V36" s="177">
        <v>23.83</v>
      </c>
      <c r="W36" s="177">
        <v>97.67</v>
      </c>
      <c r="X36" s="176">
        <v>2</v>
      </c>
      <c r="Y36" s="176" t="s">
        <v>1237</v>
      </c>
      <c r="Z36" s="176" t="s">
        <v>2588</v>
      </c>
      <c r="AA36" s="196" t="s">
        <v>2537</v>
      </c>
      <c r="AB36" s="173"/>
      <c r="AC36" s="191">
        <v>0</v>
      </c>
      <c r="AD36" s="178"/>
      <c r="AE36" s="156"/>
      <c r="AF36" s="156"/>
      <c r="AG36" s="156"/>
      <c r="AH36" s="156"/>
      <c r="AI36" s="156"/>
      <c r="AJ36" s="156"/>
      <c r="AK36" s="156"/>
      <c r="AL36" s="156"/>
      <c r="AM36" s="156"/>
      <c r="AN36" s="156"/>
      <c r="AO36" s="156"/>
      <c r="AP36" s="156"/>
      <c r="AQ36" s="156"/>
      <c r="AR36" s="156"/>
      <c r="AS36" s="156"/>
      <c r="AT36" s="156"/>
      <c r="AU36" s="156"/>
      <c r="AV36" s="156"/>
    </row>
    <row r="37" spans="1:48" s="157" customFormat="1" ht="15" customHeight="1" x14ac:dyDescent="0.2">
      <c r="A37" s="172">
        <v>775</v>
      </c>
      <c r="B37" s="173"/>
      <c r="C37" s="176" t="s">
        <v>2505</v>
      </c>
      <c r="D37" s="238">
        <v>42429</v>
      </c>
      <c r="E37" s="175">
        <v>2016</v>
      </c>
      <c r="F37" s="176">
        <v>1</v>
      </c>
      <c r="G37" s="176" t="s">
        <v>1222</v>
      </c>
      <c r="H37" s="176" t="s">
        <v>1495</v>
      </c>
      <c r="I37" s="176"/>
      <c r="J37" s="176">
        <v>3</v>
      </c>
      <c r="K37" s="176" t="s">
        <v>2322</v>
      </c>
      <c r="L37" s="176"/>
      <c r="M37" s="176">
        <v>3</v>
      </c>
      <c r="N37" s="176">
        <v>33</v>
      </c>
      <c r="O37" s="176" t="s">
        <v>1225</v>
      </c>
      <c r="P37" s="176" t="s">
        <v>561</v>
      </c>
      <c r="Q37" s="176" t="s">
        <v>620</v>
      </c>
      <c r="R37" s="176"/>
      <c r="S37" s="176" t="s">
        <v>620</v>
      </c>
      <c r="T37" s="185" t="s">
        <v>620</v>
      </c>
      <c r="U37" s="239" t="s">
        <v>638</v>
      </c>
      <c r="V37" s="177">
        <v>22.53</v>
      </c>
      <c r="W37" s="177">
        <v>97.03</v>
      </c>
      <c r="X37" s="176">
        <v>2</v>
      </c>
      <c r="Y37" s="176" t="s">
        <v>1237</v>
      </c>
      <c r="Z37" s="176" t="s">
        <v>2506</v>
      </c>
      <c r="AA37" s="179" t="s">
        <v>2497</v>
      </c>
      <c r="AB37" s="173"/>
      <c r="AC37" s="191">
        <v>0</v>
      </c>
      <c r="AD37" s="178"/>
      <c r="AE37" s="156"/>
      <c r="AF37" s="156"/>
      <c r="AG37" s="156"/>
      <c r="AH37" s="156"/>
      <c r="AI37" s="156"/>
      <c r="AJ37" s="156"/>
      <c r="AK37" s="156"/>
      <c r="AL37" s="156"/>
      <c r="AM37" s="156"/>
      <c r="AN37" s="156"/>
      <c r="AO37" s="156"/>
      <c r="AP37" s="156"/>
      <c r="AQ37" s="156"/>
      <c r="AR37" s="156"/>
      <c r="AS37" s="156"/>
      <c r="AT37" s="156"/>
      <c r="AU37" s="156"/>
      <c r="AV37" s="156"/>
    </row>
    <row r="38" spans="1:48" s="157" customFormat="1" ht="15" customHeight="1" x14ac:dyDescent="0.2">
      <c r="A38" s="172">
        <v>775</v>
      </c>
      <c r="B38" s="182"/>
      <c r="C38" s="183" t="s">
        <v>1350</v>
      </c>
      <c r="D38" s="238">
        <v>42422</v>
      </c>
      <c r="E38" s="175">
        <v>2016</v>
      </c>
      <c r="F38" s="179">
        <v>1</v>
      </c>
      <c r="G38" s="179" t="s">
        <v>1324</v>
      </c>
      <c r="H38" s="179" t="s">
        <v>1231</v>
      </c>
      <c r="I38" s="179"/>
      <c r="J38" s="179">
        <v>1</v>
      </c>
      <c r="K38" s="179" t="s">
        <v>1232</v>
      </c>
      <c r="L38" s="179"/>
      <c r="M38" s="179">
        <v>7</v>
      </c>
      <c r="N38" s="179">
        <v>17</v>
      </c>
      <c r="O38" s="179" t="s">
        <v>1225</v>
      </c>
      <c r="P38" s="179" t="s">
        <v>561</v>
      </c>
      <c r="Q38" s="179"/>
      <c r="R38" s="179" t="s">
        <v>1351</v>
      </c>
      <c r="S38" s="179" t="s">
        <v>1344</v>
      </c>
      <c r="T38" s="185" t="s">
        <v>643</v>
      </c>
      <c r="U38" s="239" t="s">
        <v>642</v>
      </c>
      <c r="V38" s="184">
        <v>23.69</v>
      </c>
      <c r="W38" s="184">
        <v>98.75</v>
      </c>
      <c r="X38" s="179">
        <v>3</v>
      </c>
      <c r="Y38" s="179" t="s">
        <v>1237</v>
      </c>
      <c r="Z38" s="179" t="s">
        <v>1352</v>
      </c>
      <c r="AA38" s="202" t="s">
        <v>1326</v>
      </c>
      <c r="AB38" s="173"/>
      <c r="AC38" s="175">
        <v>0</v>
      </c>
      <c r="AD38" s="178"/>
      <c r="AE38" s="156"/>
      <c r="AF38" s="156"/>
      <c r="AG38" s="156"/>
      <c r="AH38" s="156"/>
      <c r="AI38" s="156"/>
      <c r="AJ38" s="156"/>
      <c r="AK38" s="156"/>
      <c r="AL38" s="156"/>
      <c r="AM38" s="156"/>
      <c r="AN38" s="156"/>
      <c r="AO38" s="156"/>
      <c r="AP38" s="156"/>
      <c r="AQ38" s="156"/>
      <c r="AR38" s="156"/>
      <c r="AS38" s="156"/>
      <c r="AT38" s="156"/>
      <c r="AU38" s="156"/>
      <c r="AV38" s="156"/>
    </row>
    <row r="39" spans="1:48" s="157" customFormat="1" ht="15" customHeight="1" x14ac:dyDescent="0.2">
      <c r="A39" s="172">
        <v>775</v>
      </c>
      <c r="B39" s="182"/>
      <c r="C39" s="179" t="s">
        <v>2557</v>
      </c>
      <c r="D39" s="238">
        <v>42430</v>
      </c>
      <c r="E39" s="175">
        <v>2016</v>
      </c>
      <c r="F39" s="179">
        <v>2</v>
      </c>
      <c r="G39" s="179" t="s">
        <v>1222</v>
      </c>
      <c r="H39" s="179" t="s">
        <v>1495</v>
      </c>
      <c r="I39" s="179"/>
      <c r="J39" s="179">
        <v>3</v>
      </c>
      <c r="K39" s="179" t="s">
        <v>1231</v>
      </c>
      <c r="L39" s="179"/>
      <c r="M39" s="179">
        <v>1</v>
      </c>
      <c r="N39" s="179">
        <v>13</v>
      </c>
      <c r="O39" s="179" t="s">
        <v>1225</v>
      </c>
      <c r="P39" s="179" t="s">
        <v>561</v>
      </c>
      <c r="Q39" s="179"/>
      <c r="R39" s="179"/>
      <c r="S39" s="179" t="s">
        <v>1344</v>
      </c>
      <c r="T39" s="185" t="s">
        <v>643</v>
      </c>
      <c r="U39" s="239" t="s">
        <v>653</v>
      </c>
      <c r="V39" s="184">
        <v>23.69</v>
      </c>
      <c r="W39" s="184">
        <v>98.75</v>
      </c>
      <c r="X39" s="179">
        <v>3</v>
      </c>
      <c r="Y39" s="179" t="s">
        <v>1237</v>
      </c>
      <c r="Z39" s="179" t="s">
        <v>2558</v>
      </c>
      <c r="AA39" s="196" t="s">
        <v>2537</v>
      </c>
      <c r="AB39" s="173"/>
      <c r="AC39" s="175">
        <v>2</v>
      </c>
      <c r="AD39" s="178"/>
      <c r="AE39" s="156"/>
      <c r="AF39" s="156"/>
      <c r="AG39" s="156"/>
      <c r="AH39" s="156"/>
      <c r="AI39" s="156"/>
      <c r="AJ39" s="156"/>
      <c r="AK39" s="156"/>
      <c r="AL39" s="156"/>
      <c r="AM39" s="156"/>
      <c r="AN39" s="156"/>
      <c r="AO39" s="156"/>
      <c r="AP39" s="156"/>
      <c r="AQ39" s="156"/>
      <c r="AR39" s="156"/>
      <c r="AS39" s="156"/>
      <c r="AT39" s="156"/>
      <c r="AU39" s="156"/>
      <c r="AV39" s="156"/>
    </row>
    <row r="40" spans="1:48" s="157" customFormat="1" ht="15" customHeight="1" x14ac:dyDescent="0.2">
      <c r="A40" s="172">
        <v>775</v>
      </c>
      <c r="B40" s="182"/>
      <c r="C40" s="183" t="s">
        <v>2639</v>
      </c>
      <c r="D40" s="238">
        <v>42431</v>
      </c>
      <c r="E40" s="175">
        <v>2016</v>
      </c>
      <c r="F40" s="179">
        <v>1</v>
      </c>
      <c r="G40" s="179" t="s">
        <v>1222</v>
      </c>
      <c r="H40" s="179" t="s">
        <v>1495</v>
      </c>
      <c r="I40" s="179"/>
      <c r="J40" s="179">
        <v>3</v>
      </c>
      <c r="K40" s="179" t="s">
        <v>1231</v>
      </c>
      <c r="L40" s="179"/>
      <c r="M40" s="179">
        <v>1</v>
      </c>
      <c r="N40" s="179">
        <v>13</v>
      </c>
      <c r="O40" s="179" t="s">
        <v>1225</v>
      </c>
      <c r="P40" s="179" t="s">
        <v>561</v>
      </c>
      <c r="Q40" s="179" t="s">
        <v>635</v>
      </c>
      <c r="R40" s="179"/>
      <c r="S40" s="179" t="s">
        <v>635</v>
      </c>
      <c r="T40" s="204" t="s">
        <v>635</v>
      </c>
      <c r="U40" s="239" t="s">
        <v>634</v>
      </c>
      <c r="V40" s="184">
        <v>22.94</v>
      </c>
      <c r="W40" s="184">
        <v>98.6</v>
      </c>
      <c r="X40" s="179">
        <v>2</v>
      </c>
      <c r="Y40" s="179" t="s">
        <v>1237</v>
      </c>
      <c r="Z40" s="179" t="s">
        <v>2583</v>
      </c>
      <c r="AA40" s="196" t="s">
        <v>2537</v>
      </c>
      <c r="AB40" s="173"/>
      <c r="AC40" s="175">
        <v>2</v>
      </c>
      <c r="AD40" s="178"/>
      <c r="AE40" s="156"/>
      <c r="AF40" s="156"/>
      <c r="AG40" s="156"/>
      <c r="AH40" s="156"/>
      <c r="AI40" s="156"/>
      <c r="AJ40" s="156"/>
      <c r="AK40" s="156"/>
      <c r="AL40" s="156"/>
      <c r="AM40" s="156"/>
      <c r="AN40" s="156"/>
      <c r="AO40" s="156"/>
      <c r="AP40" s="156"/>
      <c r="AQ40" s="156"/>
      <c r="AR40" s="156"/>
      <c r="AS40" s="156"/>
      <c r="AT40" s="156"/>
      <c r="AU40" s="156"/>
      <c r="AV40" s="156"/>
    </row>
    <row r="41" spans="1:48" s="157" customFormat="1" ht="15" customHeight="1" x14ac:dyDescent="0.2">
      <c r="A41" s="172">
        <v>775</v>
      </c>
      <c r="B41" s="182"/>
      <c r="C41" s="179" t="s">
        <v>2559</v>
      </c>
      <c r="D41" s="238">
        <v>42432</v>
      </c>
      <c r="E41" s="175">
        <v>2016</v>
      </c>
      <c r="F41" s="179">
        <v>2</v>
      </c>
      <c r="G41" s="179" t="s">
        <v>1222</v>
      </c>
      <c r="H41" s="179" t="s">
        <v>1495</v>
      </c>
      <c r="I41" s="179"/>
      <c r="J41" s="179">
        <v>3</v>
      </c>
      <c r="K41" s="179" t="s">
        <v>1231</v>
      </c>
      <c r="L41" s="179"/>
      <c r="M41" s="179">
        <v>1</v>
      </c>
      <c r="N41" s="179">
        <v>13</v>
      </c>
      <c r="O41" s="179" t="s">
        <v>1225</v>
      </c>
      <c r="P41" s="179" t="s">
        <v>561</v>
      </c>
      <c r="Q41" s="179"/>
      <c r="R41" s="179"/>
      <c r="S41" s="179" t="s">
        <v>1344</v>
      </c>
      <c r="T41" s="185" t="s">
        <v>643</v>
      </c>
      <c r="U41" s="239" t="s">
        <v>2560</v>
      </c>
      <c r="V41" s="184">
        <v>23.69</v>
      </c>
      <c r="W41" s="184">
        <v>98.75</v>
      </c>
      <c r="X41" s="179">
        <v>3</v>
      </c>
      <c r="Y41" s="179" t="s">
        <v>1237</v>
      </c>
      <c r="Z41" s="179" t="s">
        <v>2548</v>
      </c>
      <c r="AA41" s="196" t="s">
        <v>2537</v>
      </c>
      <c r="AB41" s="173"/>
      <c r="AC41" s="175">
        <v>2</v>
      </c>
      <c r="AD41" s="178"/>
      <c r="AE41" s="156"/>
      <c r="AF41" s="156"/>
      <c r="AG41" s="156"/>
      <c r="AH41" s="156"/>
      <c r="AI41" s="156"/>
      <c r="AJ41" s="156"/>
      <c r="AK41" s="156"/>
      <c r="AL41" s="156"/>
      <c r="AM41" s="156"/>
      <c r="AN41" s="156"/>
      <c r="AO41" s="156"/>
      <c r="AP41" s="156"/>
      <c r="AQ41" s="156"/>
      <c r="AR41" s="156"/>
      <c r="AS41" s="156"/>
      <c r="AT41" s="156"/>
      <c r="AU41" s="156"/>
      <c r="AV41" s="156"/>
    </row>
    <row r="42" spans="1:48" s="157" customFormat="1" ht="15" customHeight="1" x14ac:dyDescent="0.2">
      <c r="A42" s="172">
        <v>775</v>
      </c>
      <c r="B42" s="182"/>
      <c r="C42" s="183" t="s">
        <v>2676</v>
      </c>
      <c r="D42" s="238">
        <v>42432</v>
      </c>
      <c r="E42" s="175">
        <v>2016</v>
      </c>
      <c r="F42" s="179">
        <v>2</v>
      </c>
      <c r="G42" s="179" t="s">
        <v>1222</v>
      </c>
      <c r="H42" s="179" t="s">
        <v>1495</v>
      </c>
      <c r="I42" s="179"/>
      <c r="J42" s="179">
        <v>3</v>
      </c>
      <c r="K42" s="179" t="s">
        <v>1231</v>
      </c>
      <c r="L42" s="179"/>
      <c r="M42" s="179">
        <v>1</v>
      </c>
      <c r="N42" s="179">
        <v>13</v>
      </c>
      <c r="O42" s="179" t="s">
        <v>1225</v>
      </c>
      <c r="P42" s="185" t="s">
        <v>561</v>
      </c>
      <c r="Q42" s="185" t="s">
        <v>615</v>
      </c>
      <c r="R42" s="185"/>
      <c r="S42" s="185" t="s">
        <v>615</v>
      </c>
      <c r="T42" s="204" t="s">
        <v>615</v>
      </c>
      <c r="U42" s="239" t="s">
        <v>616</v>
      </c>
      <c r="V42" s="186">
        <v>23.97</v>
      </c>
      <c r="W42" s="186">
        <v>97.9</v>
      </c>
      <c r="X42" s="179">
        <v>3</v>
      </c>
      <c r="Y42" s="179" t="s">
        <v>1237</v>
      </c>
      <c r="Z42" s="179" t="s">
        <v>2548</v>
      </c>
      <c r="AA42" s="196" t="s">
        <v>2537</v>
      </c>
      <c r="AB42" s="173"/>
      <c r="AC42" s="175">
        <v>2</v>
      </c>
      <c r="AD42" s="178"/>
      <c r="AE42" s="156"/>
      <c r="AF42" s="156"/>
      <c r="AG42" s="156"/>
      <c r="AH42" s="156"/>
      <c r="AI42" s="156"/>
      <c r="AJ42" s="156"/>
      <c r="AK42" s="156"/>
      <c r="AL42" s="156"/>
      <c r="AM42" s="156"/>
      <c r="AN42" s="156"/>
      <c r="AO42" s="156"/>
      <c r="AP42" s="156"/>
      <c r="AQ42" s="156"/>
      <c r="AR42" s="156"/>
      <c r="AS42" s="156"/>
      <c r="AT42" s="156"/>
      <c r="AU42" s="156"/>
      <c r="AV42" s="156"/>
    </row>
    <row r="43" spans="1:48" s="157" customFormat="1" ht="15" customHeight="1" x14ac:dyDescent="0.2">
      <c r="A43" s="172">
        <v>775</v>
      </c>
      <c r="B43" s="182"/>
      <c r="C43" s="179" t="s">
        <v>2581</v>
      </c>
      <c r="D43" s="238">
        <v>42432</v>
      </c>
      <c r="E43" s="175">
        <v>2016</v>
      </c>
      <c r="F43" s="179">
        <v>2</v>
      </c>
      <c r="G43" s="179" t="s">
        <v>1222</v>
      </c>
      <c r="H43" s="179" t="s">
        <v>1495</v>
      </c>
      <c r="I43" s="179"/>
      <c r="J43" s="179">
        <v>3</v>
      </c>
      <c r="K43" s="179" t="s">
        <v>1231</v>
      </c>
      <c r="L43" s="179"/>
      <c r="M43" s="179">
        <v>1</v>
      </c>
      <c r="N43" s="179">
        <v>13</v>
      </c>
      <c r="O43" s="179" t="s">
        <v>1225</v>
      </c>
      <c r="P43" s="179" t="s">
        <v>561</v>
      </c>
      <c r="Q43" s="185" t="s">
        <v>1408</v>
      </c>
      <c r="R43" s="185"/>
      <c r="S43" s="185" t="s">
        <v>1408</v>
      </c>
      <c r="T43" s="201" t="s">
        <v>767</v>
      </c>
      <c r="U43" s="239" t="s">
        <v>618</v>
      </c>
      <c r="V43" s="187">
        <v>23.83</v>
      </c>
      <c r="W43" s="187">
        <v>97.67</v>
      </c>
      <c r="X43" s="179">
        <v>3</v>
      </c>
      <c r="Y43" s="179" t="s">
        <v>1237</v>
      </c>
      <c r="Z43" s="179" t="s">
        <v>2548</v>
      </c>
      <c r="AA43" s="196" t="s">
        <v>2537</v>
      </c>
      <c r="AB43" s="173"/>
      <c r="AC43" s="175">
        <v>2</v>
      </c>
      <c r="AD43" s="178"/>
      <c r="AE43" s="156"/>
      <c r="AF43" s="156"/>
      <c r="AG43" s="156"/>
      <c r="AH43" s="156"/>
      <c r="AI43" s="156"/>
      <c r="AJ43" s="156"/>
      <c r="AK43" s="156"/>
      <c r="AL43" s="156"/>
      <c r="AM43" s="156"/>
      <c r="AN43" s="156"/>
      <c r="AO43" s="156"/>
      <c r="AP43" s="156"/>
      <c r="AQ43" s="156"/>
      <c r="AR43" s="156"/>
      <c r="AS43" s="156"/>
      <c r="AT43" s="156"/>
      <c r="AU43" s="156"/>
      <c r="AV43" s="156"/>
    </row>
    <row r="44" spans="1:48" s="157" customFormat="1" ht="15" customHeight="1" x14ac:dyDescent="0.2">
      <c r="A44" s="172">
        <v>775</v>
      </c>
      <c r="B44" s="182"/>
      <c r="C44" s="183" t="s">
        <v>2547</v>
      </c>
      <c r="D44" s="238">
        <v>42432</v>
      </c>
      <c r="E44" s="175">
        <v>2016</v>
      </c>
      <c r="F44" s="179">
        <v>2</v>
      </c>
      <c r="G44" s="179" t="s">
        <v>1222</v>
      </c>
      <c r="H44" s="179" t="s">
        <v>1495</v>
      </c>
      <c r="I44" s="179"/>
      <c r="J44" s="179">
        <v>3</v>
      </c>
      <c r="K44" s="179" t="s">
        <v>1231</v>
      </c>
      <c r="L44" s="179"/>
      <c r="M44" s="179">
        <v>1</v>
      </c>
      <c r="N44" s="179">
        <v>13</v>
      </c>
      <c r="O44" s="179" t="s">
        <v>1225</v>
      </c>
      <c r="P44" s="179" t="s">
        <v>561</v>
      </c>
      <c r="Q44" s="185" t="s">
        <v>625</v>
      </c>
      <c r="R44" s="185"/>
      <c r="S44" s="185" t="s">
        <v>625</v>
      </c>
      <c r="T44" s="185" t="s">
        <v>625</v>
      </c>
      <c r="U44" s="239" t="s">
        <v>624</v>
      </c>
      <c r="V44" s="187">
        <v>22.61</v>
      </c>
      <c r="W44" s="187">
        <v>97.3</v>
      </c>
      <c r="X44" s="179">
        <v>3</v>
      </c>
      <c r="Y44" s="179" t="s">
        <v>1237</v>
      </c>
      <c r="Z44" s="179" t="s">
        <v>2548</v>
      </c>
      <c r="AA44" s="196" t="s">
        <v>2537</v>
      </c>
      <c r="AB44" s="173"/>
      <c r="AC44" s="175">
        <v>2</v>
      </c>
      <c r="AD44" s="188"/>
      <c r="AE44" s="162"/>
      <c r="AF44" s="163"/>
      <c r="AG44" s="163"/>
      <c r="AH44" s="163"/>
      <c r="AI44" s="163"/>
      <c r="AJ44" s="163"/>
      <c r="AK44" s="163"/>
      <c r="AL44" s="163"/>
      <c r="AM44" s="163"/>
      <c r="AN44" s="163"/>
      <c r="AO44" s="163"/>
      <c r="AP44" s="163"/>
      <c r="AQ44" s="163"/>
      <c r="AR44" s="163"/>
      <c r="AS44" s="163"/>
      <c r="AT44" s="163"/>
      <c r="AU44" s="163"/>
      <c r="AV44" s="163"/>
    </row>
    <row r="45" spans="1:48" s="157" customFormat="1" ht="15" customHeight="1" x14ac:dyDescent="0.2">
      <c r="A45" s="172">
        <v>775</v>
      </c>
      <c r="B45" s="182"/>
      <c r="C45" s="179" t="s">
        <v>2551</v>
      </c>
      <c r="D45" s="238">
        <v>42432</v>
      </c>
      <c r="E45" s="175">
        <v>2016</v>
      </c>
      <c r="F45" s="179">
        <v>2</v>
      </c>
      <c r="G45" s="179" t="s">
        <v>1222</v>
      </c>
      <c r="H45" s="179" t="s">
        <v>1495</v>
      </c>
      <c r="I45" s="179"/>
      <c r="J45" s="179">
        <v>3</v>
      </c>
      <c r="K45" s="179" t="s">
        <v>1231</v>
      </c>
      <c r="L45" s="179"/>
      <c r="M45" s="179">
        <v>1</v>
      </c>
      <c r="N45" s="179">
        <v>13</v>
      </c>
      <c r="O45" s="179" t="s">
        <v>1225</v>
      </c>
      <c r="P45" s="179" t="s">
        <v>561</v>
      </c>
      <c r="Q45" s="185" t="s">
        <v>2268</v>
      </c>
      <c r="R45" s="185"/>
      <c r="S45" s="185" t="s">
        <v>2268</v>
      </c>
      <c r="T45" s="185" t="s">
        <v>659</v>
      </c>
      <c r="U45" s="239" t="s">
        <v>660</v>
      </c>
      <c r="V45" s="187">
        <v>21.63</v>
      </c>
      <c r="W45" s="187">
        <v>99.92</v>
      </c>
      <c r="X45" s="179">
        <v>3</v>
      </c>
      <c r="Y45" s="179" t="s">
        <v>1237</v>
      </c>
      <c r="Z45" s="179" t="s">
        <v>2548</v>
      </c>
      <c r="AA45" s="196" t="s">
        <v>2537</v>
      </c>
      <c r="AB45" s="173"/>
      <c r="AC45" s="175">
        <v>2</v>
      </c>
      <c r="AD45" s="178"/>
      <c r="AE45" s="156"/>
      <c r="AF45" s="156"/>
      <c r="AG45" s="156"/>
      <c r="AH45" s="156"/>
      <c r="AI45" s="156"/>
      <c r="AJ45" s="156"/>
      <c r="AK45" s="156"/>
      <c r="AL45" s="156"/>
      <c r="AM45" s="156"/>
      <c r="AN45" s="156"/>
      <c r="AO45" s="156"/>
      <c r="AP45" s="156"/>
      <c r="AQ45" s="156"/>
      <c r="AR45" s="156"/>
      <c r="AS45" s="156"/>
      <c r="AT45" s="156"/>
      <c r="AU45" s="156"/>
      <c r="AV45" s="156"/>
    </row>
    <row r="46" spans="1:48" s="157" customFormat="1" ht="15" customHeight="1" x14ac:dyDescent="0.2">
      <c r="A46" s="172">
        <v>775</v>
      </c>
      <c r="B46" s="173"/>
      <c r="C46" s="183" t="s">
        <v>2589</v>
      </c>
      <c r="D46" s="238">
        <v>42432</v>
      </c>
      <c r="E46" s="175">
        <v>2016</v>
      </c>
      <c r="F46" s="179">
        <v>2</v>
      </c>
      <c r="G46" s="179" t="s">
        <v>1222</v>
      </c>
      <c r="H46" s="179" t="s">
        <v>1495</v>
      </c>
      <c r="I46" s="179"/>
      <c r="J46" s="179">
        <v>3</v>
      </c>
      <c r="K46" s="179" t="s">
        <v>1231</v>
      </c>
      <c r="L46" s="179"/>
      <c r="M46" s="179">
        <v>1</v>
      </c>
      <c r="N46" s="179">
        <v>13</v>
      </c>
      <c r="O46" s="179" t="s">
        <v>1225</v>
      </c>
      <c r="P46" s="179" t="s">
        <v>561</v>
      </c>
      <c r="Q46" s="185" t="s">
        <v>1354</v>
      </c>
      <c r="R46" s="185"/>
      <c r="S46" s="185" t="s">
        <v>1354</v>
      </c>
      <c r="T46" s="185" t="s">
        <v>767</v>
      </c>
      <c r="U46" s="239" t="s">
        <v>622</v>
      </c>
      <c r="V46" s="187">
        <v>23.45</v>
      </c>
      <c r="W46" s="187">
        <v>97.93</v>
      </c>
      <c r="X46" s="179">
        <v>3</v>
      </c>
      <c r="Y46" s="179" t="s">
        <v>1237</v>
      </c>
      <c r="Z46" s="179" t="s">
        <v>2548</v>
      </c>
      <c r="AA46" s="196" t="s">
        <v>2537</v>
      </c>
      <c r="AB46" s="173"/>
      <c r="AC46" s="175">
        <v>2</v>
      </c>
      <c r="AD46" s="178"/>
      <c r="AE46" s="156"/>
      <c r="AF46" s="156"/>
      <c r="AG46" s="156"/>
      <c r="AH46" s="156"/>
      <c r="AI46" s="156"/>
      <c r="AJ46" s="156"/>
      <c r="AK46" s="156"/>
      <c r="AL46" s="156"/>
      <c r="AM46" s="156"/>
      <c r="AN46" s="156"/>
      <c r="AO46" s="156"/>
      <c r="AP46" s="156"/>
      <c r="AQ46" s="156"/>
      <c r="AR46" s="156"/>
      <c r="AS46" s="156"/>
      <c r="AT46" s="156"/>
      <c r="AU46" s="156"/>
      <c r="AV46" s="156"/>
    </row>
    <row r="47" spans="1:48" s="157" customFormat="1" ht="15" customHeight="1" x14ac:dyDescent="0.2">
      <c r="A47" s="172">
        <v>775</v>
      </c>
      <c r="B47" s="173"/>
      <c r="C47" s="179" t="s">
        <v>2674</v>
      </c>
      <c r="D47" s="238">
        <v>42432</v>
      </c>
      <c r="E47" s="175">
        <v>2016</v>
      </c>
      <c r="F47" s="179">
        <v>2</v>
      </c>
      <c r="G47" s="179" t="s">
        <v>1222</v>
      </c>
      <c r="H47" s="179" t="s">
        <v>1495</v>
      </c>
      <c r="I47" s="179"/>
      <c r="J47" s="179">
        <v>3</v>
      </c>
      <c r="K47" s="179" t="s">
        <v>1231</v>
      </c>
      <c r="L47" s="179"/>
      <c r="M47" s="179">
        <v>1</v>
      </c>
      <c r="N47" s="179">
        <v>13</v>
      </c>
      <c r="O47" s="179" t="s">
        <v>1225</v>
      </c>
      <c r="P47" s="179" t="s">
        <v>561</v>
      </c>
      <c r="Q47" s="179"/>
      <c r="R47" s="179" t="s">
        <v>615</v>
      </c>
      <c r="S47" s="179" t="s">
        <v>2675</v>
      </c>
      <c r="T47" s="204" t="s">
        <v>615</v>
      </c>
      <c r="U47" s="239" t="s">
        <v>616</v>
      </c>
      <c r="V47" s="184">
        <v>23.97</v>
      </c>
      <c r="W47" s="184">
        <v>98.98</v>
      </c>
      <c r="X47" s="179">
        <v>1</v>
      </c>
      <c r="Y47" s="179" t="s">
        <v>1237</v>
      </c>
      <c r="Z47" s="179" t="s">
        <v>2558</v>
      </c>
      <c r="AA47" s="196" t="s">
        <v>2537</v>
      </c>
      <c r="AB47" s="173"/>
      <c r="AC47" s="175">
        <v>2</v>
      </c>
      <c r="AD47" s="178"/>
      <c r="AE47" s="156"/>
      <c r="AF47" s="156"/>
      <c r="AG47" s="156"/>
      <c r="AH47" s="156"/>
      <c r="AI47" s="156"/>
      <c r="AJ47" s="156"/>
      <c r="AK47" s="156"/>
      <c r="AL47" s="156"/>
      <c r="AM47" s="156"/>
      <c r="AN47" s="156"/>
      <c r="AO47" s="156"/>
      <c r="AP47" s="156"/>
      <c r="AQ47" s="156"/>
      <c r="AR47" s="156"/>
      <c r="AS47" s="156"/>
      <c r="AT47" s="156"/>
      <c r="AU47" s="156"/>
      <c r="AV47" s="156"/>
    </row>
    <row r="48" spans="1:48" s="157" customFormat="1" ht="15" customHeight="1" x14ac:dyDescent="0.2">
      <c r="A48" s="172">
        <v>775</v>
      </c>
      <c r="B48" s="173"/>
      <c r="C48" s="183" t="s">
        <v>2561</v>
      </c>
      <c r="D48" s="238">
        <v>42433</v>
      </c>
      <c r="E48" s="175">
        <v>2016</v>
      </c>
      <c r="F48" s="179">
        <v>2</v>
      </c>
      <c r="G48" s="179" t="s">
        <v>1222</v>
      </c>
      <c r="H48" s="179" t="s">
        <v>1495</v>
      </c>
      <c r="I48" s="179"/>
      <c r="J48" s="179">
        <v>3</v>
      </c>
      <c r="K48" s="179" t="s">
        <v>1231</v>
      </c>
      <c r="L48" s="179"/>
      <c r="M48" s="179">
        <v>1</v>
      </c>
      <c r="N48" s="179">
        <v>13</v>
      </c>
      <c r="O48" s="179" t="s">
        <v>1225</v>
      </c>
      <c r="P48" s="179" t="s">
        <v>561</v>
      </c>
      <c r="Q48" s="179"/>
      <c r="R48" s="179"/>
      <c r="S48" s="179" t="s">
        <v>1344</v>
      </c>
      <c r="T48" s="185" t="s">
        <v>643</v>
      </c>
      <c r="U48" s="239" t="s">
        <v>2562</v>
      </c>
      <c r="V48" s="184">
        <v>23.69</v>
      </c>
      <c r="W48" s="184">
        <v>98.75</v>
      </c>
      <c r="X48" s="179">
        <v>3</v>
      </c>
      <c r="Y48" s="179" t="s">
        <v>1237</v>
      </c>
      <c r="Z48" s="179" t="s">
        <v>2558</v>
      </c>
      <c r="AA48" s="196" t="s">
        <v>2537</v>
      </c>
      <c r="AB48" s="173"/>
      <c r="AC48" s="175">
        <v>2</v>
      </c>
      <c r="AD48" s="178"/>
      <c r="AE48" s="156"/>
      <c r="AF48" s="156"/>
      <c r="AG48" s="156"/>
      <c r="AH48" s="156"/>
      <c r="AI48" s="156"/>
      <c r="AJ48" s="156"/>
      <c r="AK48" s="156"/>
      <c r="AL48" s="156"/>
      <c r="AM48" s="156"/>
      <c r="AN48" s="156"/>
      <c r="AO48" s="156"/>
      <c r="AP48" s="156"/>
      <c r="AQ48" s="156"/>
      <c r="AR48" s="156"/>
      <c r="AS48" s="156"/>
      <c r="AT48" s="156"/>
      <c r="AU48" s="156"/>
      <c r="AV48" s="156"/>
    </row>
    <row r="49" spans="1:48" s="157" customFormat="1" ht="15" customHeight="1" x14ac:dyDescent="0.2">
      <c r="A49" s="172">
        <v>775</v>
      </c>
      <c r="B49" s="173"/>
      <c r="C49" s="179" t="s">
        <v>1235</v>
      </c>
      <c r="D49" s="238">
        <v>42433</v>
      </c>
      <c r="E49" s="175">
        <v>2016</v>
      </c>
      <c r="F49" s="179">
        <v>1</v>
      </c>
      <c r="G49" s="179" t="s">
        <v>1236</v>
      </c>
      <c r="H49" s="179" t="s">
        <v>1223</v>
      </c>
      <c r="I49" s="179"/>
      <c r="J49" s="179">
        <v>4</v>
      </c>
      <c r="K49" s="179" t="s">
        <v>1231</v>
      </c>
      <c r="L49" s="179"/>
      <c r="M49" s="179">
        <v>1</v>
      </c>
      <c r="N49" s="179">
        <v>14</v>
      </c>
      <c r="O49" s="179" t="s">
        <v>1225</v>
      </c>
      <c r="P49" s="179" t="s">
        <v>421</v>
      </c>
      <c r="Q49" s="179"/>
      <c r="R49" s="179" t="s">
        <v>444</v>
      </c>
      <c r="S49" s="179" t="s">
        <v>444</v>
      </c>
      <c r="T49" s="179" t="s">
        <v>444</v>
      </c>
      <c r="U49" s="239" t="s">
        <v>447</v>
      </c>
      <c r="V49" s="184">
        <v>20.87</v>
      </c>
      <c r="W49" s="184">
        <v>92.52</v>
      </c>
      <c r="X49" s="179">
        <v>1</v>
      </c>
      <c r="Y49" s="179" t="s">
        <v>1237</v>
      </c>
      <c r="Z49" s="179" t="s">
        <v>1238</v>
      </c>
      <c r="AA49" s="196" t="s">
        <v>1234</v>
      </c>
      <c r="AB49" s="179"/>
      <c r="AC49" s="175">
        <v>30</v>
      </c>
      <c r="AD49" s="180"/>
      <c r="AE49" s="159"/>
      <c r="AF49" s="159"/>
      <c r="AG49" s="159"/>
      <c r="AH49" s="159"/>
      <c r="AI49" s="159"/>
      <c r="AJ49" s="159"/>
      <c r="AK49" s="159"/>
      <c r="AL49" s="159"/>
      <c r="AM49" s="158"/>
      <c r="AN49" s="158"/>
      <c r="AO49" s="158"/>
      <c r="AP49" s="158"/>
      <c r="AQ49" s="158"/>
      <c r="AR49" s="158"/>
      <c r="AS49" s="158"/>
      <c r="AT49" s="158"/>
      <c r="AU49" s="158"/>
      <c r="AV49" s="158"/>
    </row>
    <row r="50" spans="1:48" s="157" customFormat="1" ht="15" customHeight="1" x14ac:dyDescent="0.2">
      <c r="A50" s="172">
        <v>775</v>
      </c>
      <c r="B50" s="173"/>
      <c r="C50" s="183" t="s">
        <v>2717</v>
      </c>
      <c r="D50" s="238">
        <v>42434</v>
      </c>
      <c r="E50" s="175">
        <v>2016</v>
      </c>
      <c r="F50" s="179">
        <v>1</v>
      </c>
      <c r="G50" s="179" t="s">
        <v>1222</v>
      </c>
      <c r="H50" s="179" t="s">
        <v>1495</v>
      </c>
      <c r="I50" s="179"/>
      <c r="J50" s="179">
        <v>3</v>
      </c>
      <c r="K50" s="179" t="s">
        <v>1231</v>
      </c>
      <c r="L50" s="179"/>
      <c r="M50" s="179">
        <v>1</v>
      </c>
      <c r="N50" s="179">
        <v>13</v>
      </c>
      <c r="O50" s="179" t="s">
        <v>1225</v>
      </c>
      <c r="P50" s="179" t="s">
        <v>561</v>
      </c>
      <c r="Q50" s="179" t="s">
        <v>2718</v>
      </c>
      <c r="R50" s="179" t="s">
        <v>2719</v>
      </c>
      <c r="S50" s="179" t="s">
        <v>629</v>
      </c>
      <c r="T50" s="185" t="s">
        <v>629</v>
      </c>
      <c r="U50" s="239" t="s">
        <v>628</v>
      </c>
      <c r="V50" s="184">
        <v>22.96</v>
      </c>
      <c r="W50" s="184">
        <v>97.16</v>
      </c>
      <c r="X50" s="179">
        <v>2</v>
      </c>
      <c r="Y50" s="179" t="s">
        <v>1291</v>
      </c>
      <c r="Z50" s="179" t="s">
        <v>2720</v>
      </c>
      <c r="AA50" s="196" t="s">
        <v>2537</v>
      </c>
      <c r="AB50" s="173"/>
      <c r="AC50" s="175">
        <v>8</v>
      </c>
      <c r="AD50" s="178"/>
      <c r="AE50" s="156"/>
      <c r="AF50" s="156"/>
      <c r="AG50" s="156"/>
      <c r="AH50" s="156"/>
      <c r="AI50" s="156"/>
      <c r="AJ50" s="156"/>
      <c r="AK50" s="156"/>
      <c r="AL50" s="156"/>
      <c r="AM50" s="156"/>
      <c r="AN50" s="156"/>
      <c r="AO50" s="156"/>
      <c r="AP50" s="156"/>
      <c r="AQ50" s="156"/>
      <c r="AR50" s="156"/>
      <c r="AS50" s="156"/>
      <c r="AT50" s="156"/>
      <c r="AU50" s="156"/>
      <c r="AV50" s="156"/>
    </row>
    <row r="51" spans="1:48" s="157" customFormat="1" ht="15" customHeight="1" x14ac:dyDescent="0.2">
      <c r="A51" s="172">
        <v>775</v>
      </c>
      <c r="B51" s="173"/>
      <c r="C51" s="179" t="s">
        <v>2590</v>
      </c>
      <c r="D51" s="238">
        <v>42435</v>
      </c>
      <c r="E51" s="175">
        <v>2016</v>
      </c>
      <c r="F51" s="179">
        <v>1</v>
      </c>
      <c r="G51" s="179" t="s">
        <v>1222</v>
      </c>
      <c r="H51" s="179" t="s">
        <v>1495</v>
      </c>
      <c r="I51" s="179"/>
      <c r="J51" s="179">
        <v>3</v>
      </c>
      <c r="K51" s="179" t="s">
        <v>1231</v>
      </c>
      <c r="L51" s="179"/>
      <c r="M51" s="179">
        <v>1</v>
      </c>
      <c r="N51" s="179">
        <v>13</v>
      </c>
      <c r="O51" s="179" t="s">
        <v>1225</v>
      </c>
      <c r="P51" s="179" t="s">
        <v>561</v>
      </c>
      <c r="Q51" s="179" t="s">
        <v>1354</v>
      </c>
      <c r="R51" s="179"/>
      <c r="S51" s="179" t="s">
        <v>1354</v>
      </c>
      <c r="T51" s="185" t="s">
        <v>767</v>
      </c>
      <c r="U51" s="239" t="s">
        <v>624</v>
      </c>
      <c r="V51" s="184">
        <v>23.45</v>
      </c>
      <c r="W51" s="184">
        <v>97.93</v>
      </c>
      <c r="X51" s="179">
        <v>2</v>
      </c>
      <c r="Y51" s="179" t="s">
        <v>1291</v>
      </c>
      <c r="Z51" s="179" t="s">
        <v>2583</v>
      </c>
      <c r="AA51" s="196" t="s">
        <v>2537</v>
      </c>
      <c r="AB51" s="173"/>
      <c r="AC51" s="175">
        <v>2</v>
      </c>
      <c r="AD51" s="178"/>
      <c r="AE51" s="156"/>
      <c r="AF51" s="156"/>
      <c r="AG51" s="156"/>
      <c r="AH51" s="156"/>
      <c r="AI51" s="156"/>
      <c r="AJ51" s="156"/>
      <c r="AK51" s="156"/>
      <c r="AL51" s="156"/>
      <c r="AM51" s="156"/>
      <c r="AN51" s="156"/>
      <c r="AO51" s="156"/>
      <c r="AP51" s="156"/>
      <c r="AQ51" s="156"/>
      <c r="AR51" s="156"/>
      <c r="AS51" s="156"/>
      <c r="AT51" s="156"/>
      <c r="AU51" s="156"/>
      <c r="AV51" s="156"/>
    </row>
    <row r="52" spans="1:48" s="157" customFormat="1" ht="15" customHeight="1" x14ac:dyDescent="0.2">
      <c r="A52" s="172">
        <v>775</v>
      </c>
      <c r="B52" s="173"/>
      <c r="C52" s="183" t="s">
        <v>2640</v>
      </c>
      <c r="D52" s="238">
        <v>42435</v>
      </c>
      <c r="E52" s="175">
        <v>2016</v>
      </c>
      <c r="F52" s="179">
        <v>1</v>
      </c>
      <c r="G52" s="179" t="s">
        <v>1222</v>
      </c>
      <c r="H52" s="179" t="s">
        <v>1495</v>
      </c>
      <c r="I52" s="179"/>
      <c r="J52" s="179">
        <v>3</v>
      </c>
      <c r="K52" s="179" t="s">
        <v>1231</v>
      </c>
      <c r="L52" s="179"/>
      <c r="M52" s="179">
        <v>1</v>
      </c>
      <c r="N52" s="179">
        <v>13</v>
      </c>
      <c r="O52" s="179" t="s">
        <v>1225</v>
      </c>
      <c r="P52" s="179" t="s">
        <v>561</v>
      </c>
      <c r="Q52" s="179" t="s">
        <v>635</v>
      </c>
      <c r="R52" s="179"/>
      <c r="S52" s="179" t="s">
        <v>635</v>
      </c>
      <c r="T52" s="204" t="s">
        <v>635</v>
      </c>
      <c r="U52" s="239" t="s">
        <v>634</v>
      </c>
      <c r="V52" s="184">
        <v>22.94</v>
      </c>
      <c r="W52" s="184">
        <v>98.6</v>
      </c>
      <c r="X52" s="179">
        <v>2</v>
      </c>
      <c r="Y52" s="179" t="s">
        <v>1291</v>
      </c>
      <c r="Z52" s="179" t="s">
        <v>2583</v>
      </c>
      <c r="AA52" s="196" t="s">
        <v>2537</v>
      </c>
      <c r="AB52" s="173"/>
      <c r="AC52" s="175">
        <v>2</v>
      </c>
      <c r="AD52" s="178"/>
      <c r="AE52" s="156"/>
      <c r="AF52" s="156"/>
      <c r="AG52" s="156"/>
      <c r="AH52" s="156"/>
      <c r="AI52" s="156"/>
      <c r="AJ52" s="156"/>
      <c r="AK52" s="156"/>
      <c r="AL52" s="156"/>
      <c r="AM52" s="156"/>
      <c r="AN52" s="156"/>
      <c r="AO52" s="156"/>
      <c r="AP52" s="156"/>
      <c r="AQ52" s="156"/>
      <c r="AR52" s="156"/>
      <c r="AS52" s="156"/>
      <c r="AT52" s="156"/>
      <c r="AU52" s="156"/>
      <c r="AV52" s="156"/>
    </row>
    <row r="53" spans="1:48" s="157" customFormat="1" ht="15" customHeight="1" x14ac:dyDescent="0.2">
      <c r="A53" s="172">
        <v>775</v>
      </c>
      <c r="B53" s="173"/>
      <c r="C53" s="179" t="s">
        <v>2644</v>
      </c>
      <c r="D53" s="238">
        <v>42435</v>
      </c>
      <c r="E53" s="175">
        <v>2016</v>
      </c>
      <c r="F53" s="179">
        <v>1</v>
      </c>
      <c r="G53" s="179" t="s">
        <v>1222</v>
      </c>
      <c r="H53" s="179" t="s">
        <v>1495</v>
      </c>
      <c r="I53" s="179"/>
      <c r="J53" s="179">
        <v>3</v>
      </c>
      <c r="K53" s="179" t="s">
        <v>1231</v>
      </c>
      <c r="L53" s="179"/>
      <c r="M53" s="179">
        <v>1</v>
      </c>
      <c r="N53" s="179">
        <v>13</v>
      </c>
      <c r="O53" s="179" t="s">
        <v>1225</v>
      </c>
      <c r="P53" s="179" t="s">
        <v>561</v>
      </c>
      <c r="Q53" s="179"/>
      <c r="R53" s="179" t="s">
        <v>2425</v>
      </c>
      <c r="S53" s="179" t="s">
        <v>2425</v>
      </c>
      <c r="T53" s="201" t="s">
        <v>596</v>
      </c>
      <c r="U53" s="239" t="s">
        <v>595</v>
      </c>
      <c r="V53" s="184">
        <v>21.9</v>
      </c>
      <c r="W53" s="184">
        <v>98.36</v>
      </c>
      <c r="X53" s="179">
        <v>2</v>
      </c>
      <c r="Y53" s="179" t="s">
        <v>1237</v>
      </c>
      <c r="Z53" s="179" t="s">
        <v>2583</v>
      </c>
      <c r="AA53" s="196" t="s">
        <v>2537</v>
      </c>
      <c r="AB53" s="173"/>
      <c r="AC53" s="175">
        <v>2</v>
      </c>
      <c r="AD53" s="178"/>
      <c r="AE53" s="156"/>
      <c r="AF53" s="156"/>
      <c r="AG53" s="156"/>
      <c r="AH53" s="156"/>
      <c r="AI53" s="156"/>
      <c r="AJ53" s="156"/>
      <c r="AK53" s="156"/>
      <c r="AL53" s="156"/>
      <c r="AM53" s="156"/>
      <c r="AN53" s="156"/>
      <c r="AO53" s="156"/>
      <c r="AP53" s="156"/>
      <c r="AQ53" s="156"/>
      <c r="AR53" s="156"/>
      <c r="AS53" s="156"/>
      <c r="AT53" s="156"/>
      <c r="AU53" s="156"/>
      <c r="AV53" s="156"/>
    </row>
    <row r="54" spans="1:48" s="157" customFormat="1" ht="15" customHeight="1" x14ac:dyDescent="0.2">
      <c r="A54" s="172">
        <v>775</v>
      </c>
      <c r="B54" s="173"/>
      <c r="C54" s="183" t="s">
        <v>2582</v>
      </c>
      <c r="D54" s="238">
        <v>42435</v>
      </c>
      <c r="E54" s="175">
        <v>2016</v>
      </c>
      <c r="F54" s="179">
        <v>1</v>
      </c>
      <c r="G54" s="179" t="s">
        <v>1222</v>
      </c>
      <c r="H54" s="179" t="s">
        <v>1495</v>
      </c>
      <c r="I54" s="179"/>
      <c r="J54" s="179">
        <v>3</v>
      </c>
      <c r="K54" s="179" t="s">
        <v>1231</v>
      </c>
      <c r="L54" s="179"/>
      <c r="M54" s="179">
        <v>1</v>
      </c>
      <c r="N54" s="179">
        <v>13</v>
      </c>
      <c r="O54" s="179" t="s">
        <v>1225</v>
      </c>
      <c r="P54" s="179" t="s">
        <v>561</v>
      </c>
      <c r="Q54" s="179" t="s">
        <v>1408</v>
      </c>
      <c r="R54" s="179"/>
      <c r="S54" s="179" t="s">
        <v>1410</v>
      </c>
      <c r="T54" s="201" t="s">
        <v>767</v>
      </c>
      <c r="U54" s="239" t="s">
        <v>618</v>
      </c>
      <c r="V54" s="184">
        <v>23.83</v>
      </c>
      <c r="W54" s="184">
        <v>97.67</v>
      </c>
      <c r="X54" s="179">
        <v>2</v>
      </c>
      <c r="Y54" s="179" t="s">
        <v>1291</v>
      </c>
      <c r="Z54" s="179" t="s">
        <v>2583</v>
      </c>
      <c r="AA54" s="196" t="s">
        <v>2537</v>
      </c>
      <c r="AB54" s="173"/>
      <c r="AC54" s="175">
        <v>2</v>
      </c>
      <c r="AD54" s="178"/>
      <c r="AE54" s="156"/>
      <c r="AF54" s="156"/>
      <c r="AG54" s="156"/>
      <c r="AH54" s="156"/>
      <c r="AI54" s="156"/>
      <c r="AJ54" s="156"/>
      <c r="AK54" s="156"/>
      <c r="AL54" s="156"/>
      <c r="AM54" s="156"/>
      <c r="AN54" s="156"/>
      <c r="AO54" s="156"/>
      <c r="AP54" s="156"/>
      <c r="AQ54" s="156"/>
      <c r="AR54" s="156"/>
      <c r="AS54" s="156"/>
      <c r="AT54" s="156"/>
      <c r="AU54" s="156"/>
      <c r="AV54" s="156"/>
    </row>
    <row r="55" spans="1:48" s="157" customFormat="1" ht="15" customHeight="1" x14ac:dyDescent="0.2">
      <c r="A55" s="172">
        <v>775</v>
      </c>
      <c r="B55" s="173"/>
      <c r="C55" s="179" t="s">
        <v>2591</v>
      </c>
      <c r="D55" s="238">
        <v>42435</v>
      </c>
      <c r="E55" s="175">
        <v>2016</v>
      </c>
      <c r="F55" s="179">
        <v>1</v>
      </c>
      <c r="G55" s="179" t="s">
        <v>1230</v>
      </c>
      <c r="H55" s="179" t="s">
        <v>1231</v>
      </c>
      <c r="I55" s="179"/>
      <c r="J55" s="179">
        <v>1</v>
      </c>
      <c r="K55" s="179" t="s">
        <v>1232</v>
      </c>
      <c r="L55" s="179"/>
      <c r="M55" s="179">
        <v>7</v>
      </c>
      <c r="N55" s="179">
        <v>17</v>
      </c>
      <c r="O55" s="179" t="s">
        <v>1225</v>
      </c>
      <c r="P55" s="179" t="s">
        <v>561</v>
      </c>
      <c r="Q55" s="179" t="s">
        <v>1354</v>
      </c>
      <c r="R55" s="179" t="s">
        <v>2592</v>
      </c>
      <c r="S55" s="179" t="s">
        <v>1354</v>
      </c>
      <c r="T55" s="185" t="s">
        <v>767</v>
      </c>
      <c r="U55" s="239" t="s">
        <v>626</v>
      </c>
      <c r="V55" s="184">
        <v>23.45</v>
      </c>
      <c r="W55" s="184">
        <v>97.93</v>
      </c>
      <c r="X55" s="179">
        <v>2</v>
      </c>
      <c r="Y55" s="179" t="s">
        <v>1237</v>
      </c>
      <c r="Z55" s="179" t="s">
        <v>2593</v>
      </c>
      <c r="AA55" s="196" t="s">
        <v>2537</v>
      </c>
      <c r="AB55" s="173"/>
      <c r="AC55" s="175">
        <v>0</v>
      </c>
      <c r="AD55" s="178"/>
      <c r="AE55" s="156"/>
      <c r="AF55" s="156"/>
      <c r="AG55" s="156"/>
      <c r="AH55" s="156"/>
      <c r="AI55" s="156"/>
      <c r="AJ55" s="156"/>
      <c r="AK55" s="156"/>
      <c r="AL55" s="156"/>
      <c r="AM55" s="156"/>
      <c r="AN55" s="156"/>
      <c r="AO55" s="156"/>
      <c r="AP55" s="156"/>
      <c r="AQ55" s="156"/>
      <c r="AR55" s="156"/>
      <c r="AS55" s="156"/>
      <c r="AT55" s="156"/>
      <c r="AU55" s="156"/>
      <c r="AV55" s="156"/>
    </row>
    <row r="56" spans="1:48" s="157" customFormat="1" ht="15" customHeight="1" x14ac:dyDescent="0.2">
      <c r="A56" s="172">
        <v>775</v>
      </c>
      <c r="B56" s="173"/>
      <c r="C56" s="183" t="s">
        <v>2625</v>
      </c>
      <c r="D56" s="238">
        <v>42436</v>
      </c>
      <c r="E56" s="175">
        <v>2016</v>
      </c>
      <c r="F56" s="179">
        <v>1</v>
      </c>
      <c r="G56" s="179" t="s">
        <v>1222</v>
      </c>
      <c r="H56" s="179" t="s">
        <v>1495</v>
      </c>
      <c r="I56" s="179"/>
      <c r="J56" s="179">
        <v>3</v>
      </c>
      <c r="K56" s="179" t="s">
        <v>1231</v>
      </c>
      <c r="L56" s="179"/>
      <c r="M56" s="179">
        <v>1</v>
      </c>
      <c r="N56" s="179">
        <v>13</v>
      </c>
      <c r="O56" s="179" t="s">
        <v>1225</v>
      </c>
      <c r="P56" s="179" t="s">
        <v>561</v>
      </c>
      <c r="Q56" s="179" t="s">
        <v>620</v>
      </c>
      <c r="R56" s="179"/>
      <c r="S56" s="179" t="s">
        <v>620</v>
      </c>
      <c r="T56" s="185" t="s">
        <v>620</v>
      </c>
      <c r="U56" s="239" t="s">
        <v>632</v>
      </c>
      <c r="V56" s="184">
        <v>22.53</v>
      </c>
      <c r="W56" s="184">
        <v>97.03</v>
      </c>
      <c r="X56" s="179">
        <v>2</v>
      </c>
      <c r="Y56" s="179" t="s">
        <v>1237</v>
      </c>
      <c r="Z56" s="179" t="s">
        <v>2583</v>
      </c>
      <c r="AA56" s="196" t="s">
        <v>2537</v>
      </c>
      <c r="AB56" s="173"/>
      <c r="AC56" s="175">
        <v>2</v>
      </c>
      <c r="AD56" s="178"/>
      <c r="AE56" s="156"/>
      <c r="AF56" s="156"/>
      <c r="AG56" s="156"/>
      <c r="AH56" s="156"/>
      <c r="AI56" s="156"/>
      <c r="AJ56" s="156"/>
      <c r="AK56" s="156"/>
      <c r="AL56" s="156"/>
      <c r="AM56" s="156"/>
      <c r="AN56" s="156"/>
      <c r="AO56" s="156"/>
      <c r="AP56" s="156"/>
      <c r="AQ56" s="156"/>
      <c r="AR56" s="156"/>
      <c r="AS56" s="156"/>
      <c r="AT56" s="156"/>
      <c r="AU56" s="156"/>
      <c r="AV56" s="156"/>
    </row>
    <row r="57" spans="1:48" s="157" customFormat="1" ht="15" customHeight="1" x14ac:dyDescent="0.2">
      <c r="A57" s="172">
        <v>775</v>
      </c>
      <c r="B57" s="173"/>
      <c r="C57" s="179" t="s">
        <v>2594</v>
      </c>
      <c r="D57" s="238">
        <v>42437</v>
      </c>
      <c r="E57" s="175">
        <v>2016</v>
      </c>
      <c r="F57" s="179">
        <v>1</v>
      </c>
      <c r="G57" s="179" t="s">
        <v>1230</v>
      </c>
      <c r="H57" s="179" t="s">
        <v>1232</v>
      </c>
      <c r="I57" s="179"/>
      <c r="J57" s="179">
        <v>7</v>
      </c>
      <c r="K57" s="179" t="s">
        <v>1495</v>
      </c>
      <c r="L57" s="179" t="s">
        <v>1231</v>
      </c>
      <c r="M57" s="179">
        <v>3</v>
      </c>
      <c r="N57" s="179">
        <v>37</v>
      </c>
      <c r="O57" s="179" t="s">
        <v>1225</v>
      </c>
      <c r="P57" s="179" t="s">
        <v>561</v>
      </c>
      <c r="Q57" s="179" t="s">
        <v>1354</v>
      </c>
      <c r="R57" s="179" t="s">
        <v>2595</v>
      </c>
      <c r="S57" s="179" t="s">
        <v>1354</v>
      </c>
      <c r="T57" s="185" t="s">
        <v>767</v>
      </c>
      <c r="U57" s="239" t="s">
        <v>628</v>
      </c>
      <c r="V57" s="184">
        <v>23.45</v>
      </c>
      <c r="W57" s="184">
        <v>97.93</v>
      </c>
      <c r="X57" s="179">
        <v>2</v>
      </c>
      <c r="Y57" s="179" t="s">
        <v>1237</v>
      </c>
      <c r="Z57" s="179" t="s">
        <v>2596</v>
      </c>
      <c r="AA57" s="196" t="s">
        <v>2537</v>
      </c>
      <c r="AB57" s="173"/>
      <c r="AC57" s="175">
        <v>0</v>
      </c>
      <c r="AD57" s="178"/>
      <c r="AE57" s="156"/>
      <c r="AF57" s="156"/>
      <c r="AG57" s="156"/>
      <c r="AH57" s="156"/>
      <c r="AI57" s="156"/>
      <c r="AJ57" s="156"/>
      <c r="AK57" s="156"/>
      <c r="AL57" s="156"/>
      <c r="AM57" s="156"/>
      <c r="AN57" s="156"/>
      <c r="AO57" s="156"/>
      <c r="AP57" s="156"/>
      <c r="AQ57" s="156"/>
      <c r="AR57" s="156"/>
      <c r="AS57" s="156"/>
      <c r="AT57" s="156"/>
      <c r="AU57" s="156"/>
      <c r="AV57" s="156"/>
    </row>
    <row r="58" spans="1:48" s="157" customFormat="1" ht="15" customHeight="1" x14ac:dyDescent="0.2">
      <c r="A58" s="172">
        <v>775</v>
      </c>
      <c r="B58" s="173"/>
      <c r="C58" s="183" t="s">
        <v>2409</v>
      </c>
      <c r="D58" s="238">
        <v>42439</v>
      </c>
      <c r="E58" s="175">
        <v>2016</v>
      </c>
      <c r="F58" s="179">
        <v>1</v>
      </c>
      <c r="G58" s="179" t="s">
        <v>1236</v>
      </c>
      <c r="H58" s="179" t="s">
        <v>1490</v>
      </c>
      <c r="I58" s="179"/>
      <c r="J58" s="179">
        <v>3</v>
      </c>
      <c r="K58" s="179" t="s">
        <v>1232</v>
      </c>
      <c r="L58" s="179"/>
      <c r="M58" s="179">
        <v>7</v>
      </c>
      <c r="N58" s="179">
        <v>37</v>
      </c>
      <c r="O58" s="179" t="s">
        <v>1225</v>
      </c>
      <c r="P58" s="179" t="s">
        <v>421</v>
      </c>
      <c r="Q58" s="179" t="s">
        <v>423</v>
      </c>
      <c r="R58" s="179"/>
      <c r="S58" s="179" t="s">
        <v>423</v>
      </c>
      <c r="T58" s="179" t="s">
        <v>423</v>
      </c>
      <c r="U58" s="239" t="s">
        <v>425</v>
      </c>
      <c r="V58" s="186">
        <v>20.14</v>
      </c>
      <c r="W58" s="186">
        <v>92.89</v>
      </c>
      <c r="X58" s="179">
        <v>2</v>
      </c>
      <c r="Y58" s="179" t="s">
        <v>1237</v>
      </c>
      <c r="Z58" s="179" t="s">
        <v>2410</v>
      </c>
      <c r="AA58" s="196" t="s">
        <v>2401</v>
      </c>
      <c r="AB58" s="181"/>
      <c r="AC58" s="175">
        <v>0</v>
      </c>
      <c r="AD58" s="180"/>
      <c r="AE58" s="159"/>
      <c r="AF58" s="159"/>
      <c r="AG58" s="159"/>
      <c r="AH58" s="159"/>
      <c r="AI58" s="159"/>
      <c r="AJ58" s="159"/>
      <c r="AK58" s="159"/>
      <c r="AL58" s="159"/>
      <c r="AM58" s="159"/>
      <c r="AN58" s="159"/>
      <c r="AO58" s="159"/>
      <c r="AP58" s="159"/>
      <c r="AQ58" s="159"/>
      <c r="AR58" s="159"/>
      <c r="AS58" s="159"/>
      <c r="AT58" s="159"/>
      <c r="AU58" s="159"/>
      <c r="AV58" s="159"/>
    </row>
    <row r="59" spans="1:48" s="157" customFormat="1" ht="15" customHeight="1" x14ac:dyDescent="0.2">
      <c r="A59" s="172">
        <v>775</v>
      </c>
      <c r="B59" s="173"/>
      <c r="C59" s="179" t="s">
        <v>1905</v>
      </c>
      <c r="D59" s="238">
        <v>42443</v>
      </c>
      <c r="E59" s="175">
        <v>2016</v>
      </c>
      <c r="F59" s="179">
        <v>1</v>
      </c>
      <c r="G59" s="179" t="s">
        <v>1280</v>
      </c>
      <c r="H59" s="179" t="s">
        <v>1281</v>
      </c>
      <c r="I59" s="179"/>
      <c r="J59" s="179">
        <v>6</v>
      </c>
      <c r="K59" s="179"/>
      <c r="L59" s="179"/>
      <c r="M59" s="179">
        <v>0</v>
      </c>
      <c r="N59" s="179">
        <v>60</v>
      </c>
      <c r="O59" s="179" t="s">
        <v>1225</v>
      </c>
      <c r="P59" s="179" t="s">
        <v>7</v>
      </c>
      <c r="Q59" s="179" t="s">
        <v>9</v>
      </c>
      <c r="R59" s="179"/>
      <c r="S59" s="179" t="s">
        <v>9</v>
      </c>
      <c r="T59" s="185" t="s">
        <v>9</v>
      </c>
      <c r="U59" s="239" t="s">
        <v>10</v>
      </c>
      <c r="V59" s="184">
        <v>25.38</v>
      </c>
      <c r="W59" s="184">
        <v>97.39</v>
      </c>
      <c r="X59" s="179">
        <v>2</v>
      </c>
      <c r="Y59" s="179" t="s">
        <v>1291</v>
      </c>
      <c r="Z59" s="179" t="s">
        <v>1906</v>
      </c>
      <c r="AA59" s="179" t="s">
        <v>1850</v>
      </c>
      <c r="AB59" s="173"/>
      <c r="AC59" s="175">
        <v>0</v>
      </c>
      <c r="AD59" s="178"/>
      <c r="AE59" s="161"/>
      <c r="AF59" s="161"/>
      <c r="AG59" s="161"/>
      <c r="AH59" s="161"/>
      <c r="AI59" s="161"/>
      <c r="AJ59" s="161"/>
      <c r="AK59" s="161"/>
      <c r="AL59" s="161"/>
      <c r="AM59" s="161"/>
      <c r="AN59" s="161"/>
      <c r="AO59" s="161"/>
      <c r="AP59" s="161"/>
      <c r="AQ59" s="161"/>
      <c r="AR59" s="161"/>
      <c r="AS59" s="161"/>
      <c r="AT59" s="161"/>
      <c r="AU59" s="161"/>
      <c r="AV59" s="161"/>
    </row>
    <row r="60" spans="1:48" s="157" customFormat="1" ht="15" customHeight="1" x14ac:dyDescent="0.2">
      <c r="A60" s="172">
        <v>775</v>
      </c>
      <c r="B60" s="173"/>
      <c r="C60" s="183" t="s">
        <v>2597</v>
      </c>
      <c r="D60" s="238">
        <v>42443</v>
      </c>
      <c r="E60" s="175">
        <v>2016</v>
      </c>
      <c r="F60" s="179">
        <v>1</v>
      </c>
      <c r="G60" s="179" t="s">
        <v>1230</v>
      </c>
      <c r="H60" s="179" t="s">
        <v>1231</v>
      </c>
      <c r="I60" s="179"/>
      <c r="J60" s="179">
        <v>1</v>
      </c>
      <c r="K60" s="179" t="s">
        <v>1232</v>
      </c>
      <c r="L60" s="179"/>
      <c r="M60" s="179">
        <v>7</v>
      </c>
      <c r="N60" s="179">
        <v>17</v>
      </c>
      <c r="O60" s="179" t="s">
        <v>1225</v>
      </c>
      <c r="P60" s="179" t="s">
        <v>561</v>
      </c>
      <c r="Q60" s="179" t="s">
        <v>1354</v>
      </c>
      <c r="R60" s="179" t="s">
        <v>2598</v>
      </c>
      <c r="S60" s="179" t="s">
        <v>1354</v>
      </c>
      <c r="T60" s="185" t="s">
        <v>767</v>
      </c>
      <c r="U60" s="239" t="s">
        <v>630</v>
      </c>
      <c r="V60" s="184">
        <v>23.45</v>
      </c>
      <c r="W60" s="184">
        <v>97.93</v>
      </c>
      <c r="X60" s="179">
        <v>2</v>
      </c>
      <c r="Y60" s="179" t="s">
        <v>1237</v>
      </c>
      <c r="Z60" s="179" t="s">
        <v>2599</v>
      </c>
      <c r="AA60" s="196" t="s">
        <v>2537</v>
      </c>
      <c r="AB60" s="173"/>
      <c r="AC60" s="175">
        <v>0</v>
      </c>
      <c r="AD60" s="178"/>
      <c r="AE60" s="156"/>
      <c r="AF60" s="156"/>
      <c r="AG60" s="156"/>
      <c r="AH60" s="156"/>
      <c r="AI60" s="156"/>
      <c r="AJ60" s="156"/>
      <c r="AK60" s="156"/>
      <c r="AL60" s="156"/>
      <c r="AM60" s="156"/>
      <c r="AN60" s="156"/>
      <c r="AO60" s="156"/>
      <c r="AP60" s="156"/>
      <c r="AQ60" s="156"/>
      <c r="AR60" s="156"/>
      <c r="AS60" s="156"/>
      <c r="AT60" s="156"/>
      <c r="AU60" s="156"/>
      <c r="AV60" s="156"/>
    </row>
    <row r="61" spans="1:48" s="157" customFormat="1" ht="15" customHeight="1" x14ac:dyDescent="0.2">
      <c r="A61" s="172">
        <v>775</v>
      </c>
      <c r="B61" s="173"/>
      <c r="C61" s="179" t="s">
        <v>1407</v>
      </c>
      <c r="D61" s="238">
        <v>42448</v>
      </c>
      <c r="E61" s="175">
        <v>2016</v>
      </c>
      <c r="F61" s="179">
        <v>1</v>
      </c>
      <c r="G61" s="179" t="s">
        <v>1324</v>
      </c>
      <c r="H61" s="179" t="s">
        <v>1232</v>
      </c>
      <c r="I61" s="179"/>
      <c r="J61" s="179">
        <v>7</v>
      </c>
      <c r="K61" s="179" t="s">
        <v>1231</v>
      </c>
      <c r="L61" s="179"/>
      <c r="M61" s="179">
        <v>1</v>
      </c>
      <c r="N61" s="179">
        <v>17</v>
      </c>
      <c r="O61" s="179" t="s">
        <v>1225</v>
      </c>
      <c r="P61" s="179" t="s">
        <v>561</v>
      </c>
      <c r="Q61" s="179" t="s">
        <v>1408</v>
      </c>
      <c r="R61" s="179" t="s">
        <v>1409</v>
      </c>
      <c r="S61" s="179" t="s">
        <v>1410</v>
      </c>
      <c r="T61" s="179" t="s">
        <v>1411</v>
      </c>
      <c r="U61" s="239" t="s">
        <v>618</v>
      </c>
      <c r="V61" s="184">
        <v>23.83</v>
      </c>
      <c r="W61" s="184">
        <v>97.67</v>
      </c>
      <c r="X61" s="179">
        <v>2</v>
      </c>
      <c r="Y61" s="179" t="s">
        <v>1291</v>
      </c>
      <c r="Z61" s="179" t="s">
        <v>1412</v>
      </c>
      <c r="AA61" s="202" t="s">
        <v>1326</v>
      </c>
      <c r="AB61" s="173"/>
      <c r="AC61" s="175">
        <v>0</v>
      </c>
      <c r="AD61" s="178"/>
      <c r="AE61" s="156"/>
      <c r="AF61" s="156"/>
      <c r="AG61" s="156"/>
      <c r="AH61" s="156"/>
      <c r="AI61" s="156"/>
      <c r="AJ61" s="156"/>
      <c r="AK61" s="156"/>
      <c r="AL61" s="156"/>
      <c r="AM61" s="156"/>
      <c r="AN61" s="156"/>
      <c r="AO61" s="156"/>
      <c r="AP61" s="156"/>
      <c r="AQ61" s="156"/>
      <c r="AR61" s="156"/>
      <c r="AS61" s="156"/>
      <c r="AT61" s="156"/>
      <c r="AU61" s="156"/>
      <c r="AV61" s="156"/>
    </row>
    <row r="62" spans="1:48" s="157" customFormat="1" ht="15" customHeight="1" x14ac:dyDescent="0.2">
      <c r="A62" s="172">
        <v>775</v>
      </c>
      <c r="B62" s="173"/>
      <c r="C62" s="183" t="s">
        <v>2342</v>
      </c>
      <c r="D62" s="238">
        <v>42452</v>
      </c>
      <c r="E62" s="175">
        <v>2016</v>
      </c>
      <c r="F62" s="179">
        <v>2</v>
      </c>
      <c r="G62" s="179" t="s">
        <v>1280</v>
      </c>
      <c r="H62" s="179" t="s">
        <v>1281</v>
      </c>
      <c r="I62" s="179"/>
      <c r="J62" s="179">
        <v>6</v>
      </c>
      <c r="K62" s="179"/>
      <c r="L62" s="179"/>
      <c r="M62" s="179">
        <v>0</v>
      </c>
      <c r="N62" s="179">
        <v>60</v>
      </c>
      <c r="O62" s="179" t="s">
        <v>1225</v>
      </c>
      <c r="P62" s="179" t="s">
        <v>421</v>
      </c>
      <c r="Q62" s="179" t="s">
        <v>423</v>
      </c>
      <c r="R62" s="179"/>
      <c r="S62" s="179" t="s">
        <v>423</v>
      </c>
      <c r="T62" s="179" t="s">
        <v>423</v>
      </c>
      <c r="U62" s="239" t="s">
        <v>433</v>
      </c>
      <c r="V62" s="186">
        <v>20.14</v>
      </c>
      <c r="W62" s="186">
        <v>92.89</v>
      </c>
      <c r="X62" s="179">
        <v>2</v>
      </c>
      <c r="Y62" s="179" t="s">
        <v>1237</v>
      </c>
      <c r="Z62" s="179" t="s">
        <v>2343</v>
      </c>
      <c r="AA62" s="200" t="s">
        <v>2331</v>
      </c>
      <c r="AB62" s="181"/>
      <c r="AC62" s="175">
        <v>0</v>
      </c>
      <c r="AD62" s="180"/>
      <c r="AE62" s="159"/>
      <c r="AF62" s="159"/>
      <c r="AG62" s="159"/>
      <c r="AH62" s="159"/>
      <c r="AI62" s="159"/>
      <c r="AJ62" s="159"/>
      <c r="AK62" s="159"/>
      <c r="AL62" s="159"/>
      <c r="AM62" s="159"/>
      <c r="AN62" s="159"/>
      <c r="AO62" s="159"/>
      <c r="AP62" s="159"/>
      <c r="AQ62" s="159"/>
      <c r="AR62" s="159"/>
      <c r="AS62" s="159"/>
      <c r="AT62" s="159"/>
      <c r="AU62" s="159"/>
      <c r="AV62" s="159"/>
    </row>
    <row r="63" spans="1:48" s="157" customFormat="1" ht="15" customHeight="1" x14ac:dyDescent="0.2">
      <c r="A63" s="172">
        <v>775</v>
      </c>
      <c r="B63" s="173"/>
      <c r="C63" s="179" t="s">
        <v>2332</v>
      </c>
      <c r="D63" s="238">
        <v>42456</v>
      </c>
      <c r="E63" s="175">
        <v>2016</v>
      </c>
      <c r="F63" s="179">
        <v>1</v>
      </c>
      <c r="G63" s="179" t="s">
        <v>1280</v>
      </c>
      <c r="H63" s="179" t="s">
        <v>1281</v>
      </c>
      <c r="I63" s="179"/>
      <c r="J63" s="179">
        <v>6</v>
      </c>
      <c r="K63" s="179"/>
      <c r="L63" s="179"/>
      <c r="M63" s="179">
        <v>0</v>
      </c>
      <c r="N63" s="179">
        <v>60</v>
      </c>
      <c r="O63" s="179" t="s">
        <v>1225</v>
      </c>
      <c r="P63" s="179" t="s">
        <v>421</v>
      </c>
      <c r="Q63" s="179"/>
      <c r="R63" s="179" t="s">
        <v>444</v>
      </c>
      <c r="S63" s="179" t="s">
        <v>444</v>
      </c>
      <c r="T63" s="179" t="s">
        <v>444</v>
      </c>
      <c r="U63" s="239" t="s">
        <v>448</v>
      </c>
      <c r="V63" s="184">
        <v>20.87</v>
      </c>
      <c r="W63" s="184">
        <v>92.52</v>
      </c>
      <c r="X63" s="179">
        <v>1</v>
      </c>
      <c r="Y63" s="179" t="s">
        <v>1237</v>
      </c>
      <c r="Z63" s="179" t="s">
        <v>2333</v>
      </c>
      <c r="AA63" s="200" t="s">
        <v>2331</v>
      </c>
      <c r="AB63" s="179"/>
      <c r="AC63" s="175">
        <v>0</v>
      </c>
      <c r="AD63" s="180"/>
      <c r="AE63" s="159"/>
      <c r="AF63" s="159"/>
      <c r="AG63" s="159"/>
      <c r="AH63" s="159"/>
      <c r="AI63" s="159"/>
      <c r="AJ63" s="159"/>
      <c r="AK63" s="159"/>
      <c r="AL63" s="159"/>
      <c r="AM63" s="158"/>
      <c r="AN63" s="158"/>
      <c r="AO63" s="158"/>
      <c r="AP63" s="158"/>
      <c r="AQ63" s="158"/>
      <c r="AR63" s="158"/>
      <c r="AS63" s="158"/>
      <c r="AT63" s="158"/>
      <c r="AU63" s="158"/>
      <c r="AV63" s="158"/>
    </row>
    <row r="64" spans="1:48" s="157" customFormat="1" ht="15" customHeight="1" x14ac:dyDescent="0.2">
      <c r="A64" s="172">
        <v>775</v>
      </c>
      <c r="B64" s="173"/>
      <c r="C64" s="183" t="s">
        <v>2344</v>
      </c>
      <c r="D64" s="238">
        <v>42457</v>
      </c>
      <c r="E64" s="175">
        <v>2016</v>
      </c>
      <c r="F64" s="179">
        <v>1</v>
      </c>
      <c r="G64" s="179" t="s">
        <v>1280</v>
      </c>
      <c r="H64" s="179" t="s">
        <v>1281</v>
      </c>
      <c r="I64" s="179" t="s">
        <v>2345</v>
      </c>
      <c r="J64" s="179">
        <v>6</v>
      </c>
      <c r="K64" s="179"/>
      <c r="L64" s="179"/>
      <c r="M64" s="179">
        <v>0</v>
      </c>
      <c r="N64" s="179">
        <v>60</v>
      </c>
      <c r="O64" s="179" t="s">
        <v>1225</v>
      </c>
      <c r="P64" s="179" t="s">
        <v>421</v>
      </c>
      <c r="Q64" s="179" t="s">
        <v>423</v>
      </c>
      <c r="R64" s="179"/>
      <c r="S64" s="179" t="s">
        <v>423</v>
      </c>
      <c r="T64" s="179" t="s">
        <v>423</v>
      </c>
      <c r="U64" s="239" t="s">
        <v>434</v>
      </c>
      <c r="V64" s="186">
        <v>20.14</v>
      </c>
      <c r="W64" s="186">
        <v>92.89</v>
      </c>
      <c r="X64" s="179">
        <v>2</v>
      </c>
      <c r="Y64" s="179" t="s">
        <v>1237</v>
      </c>
      <c r="Z64" s="179" t="s">
        <v>2346</v>
      </c>
      <c r="AA64" s="200" t="s">
        <v>2331</v>
      </c>
      <c r="AB64" s="181"/>
      <c r="AC64" s="175">
        <v>0</v>
      </c>
      <c r="AD64" s="180"/>
      <c r="AE64" s="159"/>
      <c r="AF64" s="159"/>
      <c r="AG64" s="159"/>
      <c r="AH64" s="159"/>
      <c r="AI64" s="159"/>
      <c r="AJ64" s="159"/>
      <c r="AK64" s="159"/>
      <c r="AL64" s="159"/>
      <c r="AM64" s="159"/>
      <c r="AN64" s="159"/>
      <c r="AO64" s="159"/>
      <c r="AP64" s="159"/>
      <c r="AQ64" s="159"/>
      <c r="AR64" s="159"/>
      <c r="AS64" s="159"/>
      <c r="AT64" s="159"/>
      <c r="AU64" s="159"/>
      <c r="AV64" s="159"/>
    </row>
    <row r="65" spans="1:48" s="157" customFormat="1" ht="15" customHeight="1" x14ac:dyDescent="0.2">
      <c r="A65" s="172">
        <v>775</v>
      </c>
      <c r="B65" s="173"/>
      <c r="C65" s="179" t="s">
        <v>1872</v>
      </c>
      <c r="D65" s="238">
        <v>42459</v>
      </c>
      <c r="E65" s="175">
        <v>2016</v>
      </c>
      <c r="F65" s="179">
        <v>1</v>
      </c>
      <c r="G65" s="179" t="s">
        <v>1280</v>
      </c>
      <c r="H65" s="179" t="s">
        <v>1281</v>
      </c>
      <c r="I65" s="179"/>
      <c r="J65" s="179">
        <v>6</v>
      </c>
      <c r="K65" s="179"/>
      <c r="L65" s="179"/>
      <c r="M65" s="179">
        <v>0</v>
      </c>
      <c r="N65" s="179">
        <v>60</v>
      </c>
      <c r="O65" s="179" t="s">
        <v>1225</v>
      </c>
      <c r="P65" s="179" t="s">
        <v>561</v>
      </c>
      <c r="Q65" s="179" t="s">
        <v>625</v>
      </c>
      <c r="R65" s="179"/>
      <c r="S65" s="179" t="s">
        <v>625</v>
      </c>
      <c r="T65" s="185" t="s">
        <v>625</v>
      </c>
      <c r="U65" s="239" t="s">
        <v>624</v>
      </c>
      <c r="V65" s="184">
        <v>22.61</v>
      </c>
      <c r="W65" s="184">
        <v>97.3</v>
      </c>
      <c r="X65" s="179">
        <v>2</v>
      </c>
      <c r="Y65" s="179" t="s">
        <v>1237</v>
      </c>
      <c r="Z65" s="179" t="s">
        <v>1873</v>
      </c>
      <c r="AA65" s="179" t="s">
        <v>1850</v>
      </c>
      <c r="AB65" s="181"/>
      <c r="AC65" s="175">
        <v>0</v>
      </c>
      <c r="AD65" s="180"/>
      <c r="AE65" s="159"/>
      <c r="AF65" s="159"/>
      <c r="AG65" s="159"/>
      <c r="AH65" s="159"/>
      <c r="AI65" s="159"/>
      <c r="AJ65" s="159"/>
      <c r="AK65" s="159"/>
      <c r="AL65" s="159"/>
      <c r="AM65" s="159"/>
      <c r="AN65" s="159"/>
      <c r="AO65" s="159"/>
      <c r="AP65" s="159"/>
      <c r="AQ65" s="159"/>
      <c r="AR65" s="159"/>
      <c r="AS65" s="159"/>
      <c r="AT65" s="159"/>
      <c r="AU65" s="159"/>
      <c r="AV65" s="159"/>
    </row>
    <row r="66" spans="1:48" s="157" customFormat="1" ht="15" customHeight="1" x14ac:dyDescent="0.2">
      <c r="A66" s="172">
        <v>775</v>
      </c>
      <c r="B66" s="176"/>
      <c r="C66" s="176" t="s">
        <v>2329</v>
      </c>
      <c r="D66" s="238">
        <v>42465</v>
      </c>
      <c r="E66" s="175">
        <v>2016</v>
      </c>
      <c r="F66" s="175">
        <v>1</v>
      </c>
      <c r="G66" s="179" t="s">
        <v>1280</v>
      </c>
      <c r="H66" s="179" t="s">
        <v>1281</v>
      </c>
      <c r="I66" s="179"/>
      <c r="J66" s="175">
        <v>6</v>
      </c>
      <c r="K66" s="179"/>
      <c r="L66" s="179"/>
      <c r="M66" s="175">
        <v>0</v>
      </c>
      <c r="N66" s="175">
        <v>60</v>
      </c>
      <c r="O66" s="179" t="s">
        <v>1225</v>
      </c>
      <c r="P66" s="179" t="s">
        <v>216</v>
      </c>
      <c r="Q66" s="179" t="s">
        <v>216</v>
      </c>
      <c r="R66" s="179" t="s">
        <v>216</v>
      </c>
      <c r="S66" s="179" t="s">
        <v>216</v>
      </c>
      <c r="T66" s="185" t="s">
        <v>216</v>
      </c>
      <c r="U66" s="239" t="s">
        <v>218</v>
      </c>
      <c r="V66" s="189">
        <v>17.329999999999998</v>
      </c>
      <c r="W66" s="189">
        <v>96.48</v>
      </c>
      <c r="X66" s="175">
        <v>1</v>
      </c>
      <c r="Y66" s="179" t="s">
        <v>1226</v>
      </c>
      <c r="Z66" s="179" t="s">
        <v>2330</v>
      </c>
      <c r="AA66" s="200" t="s">
        <v>2331</v>
      </c>
      <c r="AB66" s="173"/>
      <c r="AC66" s="175">
        <v>0</v>
      </c>
      <c r="AD66" s="178"/>
      <c r="AE66" s="156"/>
      <c r="AF66" s="156"/>
      <c r="AG66" s="156"/>
      <c r="AH66" s="156"/>
      <c r="AI66" s="156"/>
      <c r="AJ66" s="156"/>
      <c r="AK66" s="156"/>
      <c r="AL66" s="156"/>
      <c r="AM66" s="156"/>
      <c r="AN66" s="156"/>
      <c r="AO66" s="156"/>
      <c r="AP66" s="156"/>
      <c r="AQ66" s="156"/>
      <c r="AR66" s="156"/>
      <c r="AS66" s="156"/>
      <c r="AT66" s="156"/>
      <c r="AU66" s="156"/>
      <c r="AV66" s="156"/>
    </row>
    <row r="67" spans="1:48" s="157" customFormat="1" ht="15" customHeight="1" x14ac:dyDescent="0.2">
      <c r="A67" s="172">
        <v>775</v>
      </c>
      <c r="B67" s="176"/>
      <c r="C67" s="176" t="s">
        <v>1268</v>
      </c>
      <c r="D67" s="238">
        <v>42476</v>
      </c>
      <c r="E67" s="175">
        <v>2016</v>
      </c>
      <c r="F67" s="175">
        <v>1</v>
      </c>
      <c r="G67" s="179" t="s">
        <v>1222</v>
      </c>
      <c r="H67" s="179" t="s">
        <v>1231</v>
      </c>
      <c r="I67" s="179"/>
      <c r="J67" s="175">
        <v>1</v>
      </c>
      <c r="K67" s="179" t="s">
        <v>1223</v>
      </c>
      <c r="L67" s="179"/>
      <c r="M67" s="175">
        <v>4</v>
      </c>
      <c r="N67" s="175">
        <v>14</v>
      </c>
      <c r="O67" s="179" t="s">
        <v>1225</v>
      </c>
      <c r="P67" s="179" t="s">
        <v>421</v>
      </c>
      <c r="Q67" s="179" t="s">
        <v>426</v>
      </c>
      <c r="R67" s="179"/>
      <c r="S67" s="179" t="s">
        <v>426</v>
      </c>
      <c r="T67" s="179" t="s">
        <v>426</v>
      </c>
      <c r="U67" s="239" t="s">
        <v>425</v>
      </c>
      <c r="V67" s="189">
        <v>20.329999999999998</v>
      </c>
      <c r="W67" s="189">
        <v>93</v>
      </c>
      <c r="X67" s="175">
        <v>2</v>
      </c>
      <c r="Y67" s="179" t="s">
        <v>1237</v>
      </c>
      <c r="Z67" s="179" t="s">
        <v>1269</v>
      </c>
      <c r="AA67" s="196" t="s">
        <v>1234</v>
      </c>
      <c r="AB67" s="179"/>
      <c r="AC67" s="175">
        <v>10</v>
      </c>
      <c r="AD67" s="180"/>
      <c r="AE67" s="159"/>
      <c r="AF67" s="159"/>
      <c r="AG67" s="159"/>
      <c r="AH67" s="159"/>
      <c r="AI67" s="159"/>
      <c r="AJ67" s="159"/>
      <c r="AK67" s="159"/>
      <c r="AL67" s="159"/>
      <c r="AM67" s="158"/>
      <c r="AN67" s="158"/>
      <c r="AO67" s="158"/>
      <c r="AP67" s="158"/>
      <c r="AQ67" s="158"/>
      <c r="AR67" s="158"/>
      <c r="AS67" s="158"/>
      <c r="AT67" s="158"/>
      <c r="AU67" s="158"/>
      <c r="AV67" s="158"/>
    </row>
    <row r="68" spans="1:48" s="157" customFormat="1" ht="15" customHeight="1" x14ac:dyDescent="0.2">
      <c r="A68" s="172">
        <v>775</v>
      </c>
      <c r="B68" s="176"/>
      <c r="C68" s="176" t="s">
        <v>1272</v>
      </c>
      <c r="D68" s="238">
        <v>42476</v>
      </c>
      <c r="E68" s="175">
        <v>2016</v>
      </c>
      <c r="F68" s="175">
        <v>1</v>
      </c>
      <c r="G68" s="179" t="s">
        <v>1222</v>
      </c>
      <c r="H68" s="179" t="s">
        <v>1231</v>
      </c>
      <c r="I68" s="179"/>
      <c r="J68" s="175">
        <v>1</v>
      </c>
      <c r="K68" s="179" t="s">
        <v>1223</v>
      </c>
      <c r="L68" s="179"/>
      <c r="M68" s="175">
        <v>4</v>
      </c>
      <c r="N68" s="175">
        <v>14</v>
      </c>
      <c r="O68" s="179" t="s">
        <v>1225</v>
      </c>
      <c r="P68" s="179" t="s">
        <v>421</v>
      </c>
      <c r="Q68" s="179" t="s">
        <v>430</v>
      </c>
      <c r="R68" s="179"/>
      <c r="S68" s="179" t="s">
        <v>430</v>
      </c>
      <c r="T68" s="179" t="s">
        <v>430</v>
      </c>
      <c r="U68" s="239" t="s">
        <v>429</v>
      </c>
      <c r="V68" s="189">
        <v>20.48</v>
      </c>
      <c r="W68" s="189">
        <v>92.75</v>
      </c>
      <c r="X68" s="175">
        <v>2</v>
      </c>
      <c r="Y68" s="179" t="s">
        <v>1237</v>
      </c>
      <c r="Z68" s="179" t="s">
        <v>1273</v>
      </c>
      <c r="AA68" s="196" t="s">
        <v>1234</v>
      </c>
      <c r="AB68" s="181"/>
      <c r="AC68" s="175">
        <v>10</v>
      </c>
      <c r="AD68" s="180"/>
      <c r="AE68" s="159"/>
      <c r="AF68" s="159"/>
      <c r="AG68" s="159"/>
      <c r="AH68" s="159"/>
      <c r="AI68" s="159"/>
      <c r="AJ68" s="159"/>
      <c r="AK68" s="159"/>
      <c r="AL68" s="159"/>
      <c r="AM68" s="159"/>
      <c r="AN68" s="159"/>
      <c r="AO68" s="159"/>
      <c r="AP68" s="159"/>
      <c r="AQ68" s="159"/>
      <c r="AR68" s="159"/>
      <c r="AS68" s="159"/>
      <c r="AT68" s="159"/>
      <c r="AU68" s="159"/>
      <c r="AV68" s="159"/>
    </row>
    <row r="69" spans="1:48" s="157" customFormat="1" ht="15" customHeight="1" x14ac:dyDescent="0.2">
      <c r="A69" s="172">
        <v>775</v>
      </c>
      <c r="B69" s="176"/>
      <c r="C69" s="176" t="s">
        <v>1259</v>
      </c>
      <c r="D69" s="238">
        <v>42477</v>
      </c>
      <c r="E69" s="175">
        <v>2016</v>
      </c>
      <c r="F69" s="175">
        <v>1</v>
      </c>
      <c r="G69" s="179" t="s">
        <v>1222</v>
      </c>
      <c r="H69" s="179" t="s">
        <v>1231</v>
      </c>
      <c r="I69" s="179"/>
      <c r="J69" s="175">
        <v>1</v>
      </c>
      <c r="K69" s="179" t="s">
        <v>1223</v>
      </c>
      <c r="L69" s="179"/>
      <c r="M69" s="175">
        <v>4</v>
      </c>
      <c r="N69" s="175">
        <v>14</v>
      </c>
      <c r="O69" s="179" t="s">
        <v>1225</v>
      </c>
      <c r="P69" s="179" t="s">
        <v>421</v>
      </c>
      <c r="Q69" s="179" t="s">
        <v>435</v>
      </c>
      <c r="R69" s="179"/>
      <c r="S69" s="179" t="s">
        <v>435</v>
      </c>
      <c r="T69" s="185" t="s">
        <v>435</v>
      </c>
      <c r="U69" s="239" t="s">
        <v>434</v>
      </c>
      <c r="V69" s="189">
        <v>20.84</v>
      </c>
      <c r="W69" s="189">
        <v>92.97</v>
      </c>
      <c r="X69" s="175">
        <v>2</v>
      </c>
      <c r="Y69" s="179" t="s">
        <v>1226</v>
      </c>
      <c r="Z69" s="179" t="s">
        <v>1260</v>
      </c>
      <c r="AA69" s="196" t="s">
        <v>1234</v>
      </c>
      <c r="AB69" s="179"/>
      <c r="AC69" s="175">
        <v>0</v>
      </c>
      <c r="AD69" s="180"/>
      <c r="AE69" s="159"/>
      <c r="AF69" s="159"/>
      <c r="AG69" s="159"/>
      <c r="AH69" s="159"/>
      <c r="AI69" s="159"/>
      <c r="AJ69" s="159"/>
      <c r="AK69" s="159"/>
      <c r="AL69" s="159"/>
      <c r="AM69" s="158"/>
      <c r="AN69" s="158"/>
      <c r="AO69" s="158"/>
      <c r="AP69" s="158"/>
      <c r="AQ69" s="158"/>
      <c r="AR69" s="158"/>
      <c r="AS69" s="158"/>
      <c r="AT69" s="158"/>
      <c r="AU69" s="158"/>
      <c r="AV69" s="158"/>
    </row>
    <row r="70" spans="1:48" s="157" customFormat="1" ht="15" customHeight="1" x14ac:dyDescent="0.2">
      <c r="A70" s="172">
        <v>775</v>
      </c>
      <c r="B70" s="176"/>
      <c r="C70" s="176" t="s">
        <v>1229</v>
      </c>
      <c r="D70" s="238">
        <v>42481</v>
      </c>
      <c r="E70" s="175">
        <v>2016</v>
      </c>
      <c r="F70" s="175">
        <v>2</v>
      </c>
      <c r="G70" s="179" t="s">
        <v>1230</v>
      </c>
      <c r="H70" s="179" t="s">
        <v>1231</v>
      </c>
      <c r="I70" s="179"/>
      <c r="J70" s="175">
        <v>1</v>
      </c>
      <c r="K70" s="179" t="s">
        <v>1232</v>
      </c>
      <c r="L70" s="179"/>
      <c r="M70" s="175">
        <v>7</v>
      </c>
      <c r="N70" s="175">
        <v>17</v>
      </c>
      <c r="O70" s="179" t="s">
        <v>1225</v>
      </c>
      <c r="P70" s="179" t="s">
        <v>421</v>
      </c>
      <c r="Q70" s="179"/>
      <c r="R70" s="179" t="s">
        <v>444</v>
      </c>
      <c r="S70" s="179" t="s">
        <v>444</v>
      </c>
      <c r="T70" s="179" t="s">
        <v>444</v>
      </c>
      <c r="U70" s="239" t="s">
        <v>443</v>
      </c>
      <c r="V70" s="189">
        <v>20.87</v>
      </c>
      <c r="W70" s="189">
        <v>92.52</v>
      </c>
      <c r="X70" s="175">
        <v>1</v>
      </c>
      <c r="Y70" s="179" t="s">
        <v>1226</v>
      </c>
      <c r="Z70" s="179" t="s">
        <v>1233</v>
      </c>
      <c r="AA70" s="196" t="s">
        <v>1234</v>
      </c>
      <c r="AB70" s="179"/>
      <c r="AC70" s="175">
        <v>0</v>
      </c>
      <c r="AD70" s="180"/>
      <c r="AE70" s="159"/>
      <c r="AF70" s="159"/>
      <c r="AG70" s="159"/>
      <c r="AH70" s="159"/>
      <c r="AI70" s="159"/>
      <c r="AJ70" s="159"/>
      <c r="AK70" s="159"/>
      <c r="AL70" s="159"/>
      <c r="AM70" s="158"/>
      <c r="AN70" s="158"/>
      <c r="AO70" s="158"/>
      <c r="AP70" s="158"/>
      <c r="AQ70" s="158"/>
      <c r="AR70" s="158"/>
      <c r="AS70" s="158"/>
      <c r="AT70" s="158"/>
      <c r="AU70" s="158"/>
      <c r="AV70" s="158"/>
    </row>
    <row r="71" spans="1:48" s="157" customFormat="1" ht="15" customHeight="1" x14ac:dyDescent="0.2">
      <c r="A71" s="172">
        <v>775</v>
      </c>
      <c r="B71" s="176"/>
      <c r="C71" s="176" t="s">
        <v>1473</v>
      </c>
      <c r="D71" s="238">
        <v>42485</v>
      </c>
      <c r="E71" s="175">
        <v>2016</v>
      </c>
      <c r="F71" s="175">
        <v>1</v>
      </c>
      <c r="G71" s="179" t="s">
        <v>1280</v>
      </c>
      <c r="H71" s="179" t="s">
        <v>1281</v>
      </c>
      <c r="I71" s="179"/>
      <c r="J71" s="175">
        <v>6</v>
      </c>
      <c r="K71" s="179"/>
      <c r="L71" s="179"/>
      <c r="M71" s="175">
        <v>0</v>
      </c>
      <c r="N71" s="175">
        <v>60</v>
      </c>
      <c r="O71" s="179" t="s">
        <v>1225</v>
      </c>
      <c r="P71" s="179" t="s">
        <v>561</v>
      </c>
      <c r="Q71" s="179" t="s">
        <v>1354</v>
      </c>
      <c r="R71" s="179"/>
      <c r="S71" s="179" t="s">
        <v>1354</v>
      </c>
      <c r="T71" s="185" t="s">
        <v>767</v>
      </c>
      <c r="U71" s="239" t="s">
        <v>621</v>
      </c>
      <c r="V71" s="189">
        <v>23.45</v>
      </c>
      <c r="W71" s="189">
        <v>97.93</v>
      </c>
      <c r="X71" s="175">
        <v>2</v>
      </c>
      <c r="Y71" s="179" t="s">
        <v>1237</v>
      </c>
      <c r="Z71" s="179" t="s">
        <v>1474</v>
      </c>
      <c r="AA71" s="179" t="s">
        <v>1475</v>
      </c>
      <c r="AB71" s="173"/>
      <c r="AC71" s="175">
        <v>0</v>
      </c>
      <c r="AD71" s="178"/>
      <c r="AE71" s="156"/>
      <c r="AF71" s="156"/>
      <c r="AG71" s="156"/>
      <c r="AH71" s="156"/>
      <c r="AI71" s="156"/>
      <c r="AJ71" s="156"/>
      <c r="AK71" s="156"/>
      <c r="AL71" s="156"/>
      <c r="AM71" s="156"/>
      <c r="AN71" s="156"/>
      <c r="AO71" s="156"/>
      <c r="AP71" s="156"/>
      <c r="AQ71" s="156"/>
      <c r="AR71" s="156"/>
      <c r="AS71" s="156"/>
      <c r="AT71" s="156"/>
      <c r="AU71" s="156"/>
      <c r="AV71" s="156"/>
    </row>
    <row r="72" spans="1:48" s="157" customFormat="1" ht="15" customHeight="1" x14ac:dyDescent="0.2">
      <c r="A72" s="172">
        <v>775</v>
      </c>
      <c r="B72" s="176"/>
      <c r="C72" s="176" t="s">
        <v>1476</v>
      </c>
      <c r="D72" s="238">
        <v>42485</v>
      </c>
      <c r="E72" s="175">
        <v>2016</v>
      </c>
      <c r="F72" s="175">
        <v>1</v>
      </c>
      <c r="G72" s="179" t="s">
        <v>1280</v>
      </c>
      <c r="H72" s="179" t="s">
        <v>1281</v>
      </c>
      <c r="I72" s="179"/>
      <c r="J72" s="175">
        <v>6</v>
      </c>
      <c r="K72" s="179"/>
      <c r="L72" s="179"/>
      <c r="M72" s="175">
        <v>0</v>
      </c>
      <c r="N72" s="175">
        <v>60</v>
      </c>
      <c r="O72" s="179" t="s">
        <v>1225</v>
      </c>
      <c r="P72" s="179" t="s">
        <v>561</v>
      </c>
      <c r="Q72" s="179" t="s">
        <v>607</v>
      </c>
      <c r="R72" s="179"/>
      <c r="S72" s="179" t="s">
        <v>607</v>
      </c>
      <c r="T72" s="201" t="s">
        <v>607</v>
      </c>
      <c r="U72" s="239" t="s">
        <v>608</v>
      </c>
      <c r="V72" s="189">
        <v>23.02</v>
      </c>
      <c r="W72" s="189">
        <v>97.79</v>
      </c>
      <c r="X72" s="175">
        <v>2</v>
      </c>
      <c r="Y72" s="179" t="s">
        <v>1237</v>
      </c>
      <c r="Z72" s="179" t="s">
        <v>1474</v>
      </c>
      <c r="AA72" s="179" t="s">
        <v>1475</v>
      </c>
      <c r="AB72" s="173"/>
      <c r="AC72" s="175">
        <v>0</v>
      </c>
      <c r="AD72" s="178"/>
      <c r="AE72" s="156"/>
      <c r="AF72" s="156"/>
      <c r="AG72" s="156"/>
      <c r="AH72" s="156"/>
      <c r="AI72" s="156"/>
      <c r="AJ72" s="156"/>
      <c r="AK72" s="156"/>
      <c r="AL72" s="156"/>
      <c r="AM72" s="156"/>
      <c r="AN72" s="156"/>
      <c r="AO72" s="156"/>
      <c r="AP72" s="156"/>
      <c r="AQ72" s="156"/>
      <c r="AR72" s="156"/>
      <c r="AS72" s="156"/>
      <c r="AT72" s="156"/>
      <c r="AU72" s="156"/>
      <c r="AV72" s="156"/>
    </row>
    <row r="73" spans="1:48" s="157" customFormat="1" ht="15" customHeight="1" x14ac:dyDescent="0.2">
      <c r="A73" s="172">
        <v>775</v>
      </c>
      <c r="B73" s="176"/>
      <c r="C73" s="176" t="s">
        <v>1477</v>
      </c>
      <c r="D73" s="238">
        <v>42485</v>
      </c>
      <c r="E73" s="175">
        <v>2016</v>
      </c>
      <c r="F73" s="175">
        <v>1</v>
      </c>
      <c r="G73" s="179" t="s">
        <v>1280</v>
      </c>
      <c r="H73" s="179" t="s">
        <v>1281</v>
      </c>
      <c r="I73" s="179"/>
      <c r="J73" s="175">
        <v>6</v>
      </c>
      <c r="K73" s="179"/>
      <c r="L73" s="179"/>
      <c r="M73" s="175">
        <v>0</v>
      </c>
      <c r="N73" s="175">
        <v>60</v>
      </c>
      <c r="O73" s="179" t="s">
        <v>1225</v>
      </c>
      <c r="P73" s="179" t="s">
        <v>561</v>
      </c>
      <c r="Q73" s="179" t="s">
        <v>615</v>
      </c>
      <c r="R73" s="179"/>
      <c r="S73" s="179" t="s">
        <v>615</v>
      </c>
      <c r="T73" s="204" t="s">
        <v>615</v>
      </c>
      <c r="U73" s="239" t="s">
        <v>616</v>
      </c>
      <c r="V73" s="189">
        <v>23.97</v>
      </c>
      <c r="W73" s="189">
        <v>97.9</v>
      </c>
      <c r="X73" s="175">
        <v>2</v>
      </c>
      <c r="Y73" s="179" t="s">
        <v>1237</v>
      </c>
      <c r="Z73" s="179" t="s">
        <v>1474</v>
      </c>
      <c r="AA73" s="179" t="s">
        <v>1475</v>
      </c>
      <c r="AB73" s="173"/>
      <c r="AC73" s="175">
        <v>0</v>
      </c>
      <c r="AD73" s="178"/>
      <c r="AE73" s="156"/>
      <c r="AF73" s="156"/>
      <c r="AG73" s="156"/>
      <c r="AH73" s="156"/>
      <c r="AI73" s="156"/>
      <c r="AJ73" s="156"/>
      <c r="AK73" s="156"/>
      <c r="AL73" s="156"/>
      <c r="AM73" s="156"/>
      <c r="AN73" s="156"/>
      <c r="AO73" s="156"/>
      <c r="AP73" s="156"/>
      <c r="AQ73" s="156"/>
      <c r="AR73" s="156"/>
      <c r="AS73" s="156"/>
      <c r="AT73" s="156"/>
      <c r="AU73" s="156"/>
      <c r="AV73" s="156"/>
    </row>
    <row r="74" spans="1:48" s="157" customFormat="1" ht="15" customHeight="1" x14ac:dyDescent="0.2">
      <c r="A74" s="172">
        <v>775</v>
      </c>
      <c r="B74" s="176"/>
      <c r="C74" s="176" t="s">
        <v>2767</v>
      </c>
      <c r="D74" s="238">
        <v>42486</v>
      </c>
      <c r="E74" s="175">
        <v>2016</v>
      </c>
      <c r="F74" s="175">
        <v>1</v>
      </c>
      <c r="G74" s="179" t="s">
        <v>1236</v>
      </c>
      <c r="H74" s="179" t="s">
        <v>1490</v>
      </c>
      <c r="I74" s="179"/>
      <c r="J74" s="175">
        <v>3</v>
      </c>
      <c r="K74" s="179" t="s">
        <v>2768</v>
      </c>
      <c r="L74" s="179" t="s">
        <v>1232</v>
      </c>
      <c r="M74" s="175">
        <v>7</v>
      </c>
      <c r="N74" s="175">
        <v>37</v>
      </c>
      <c r="O74" s="179" t="s">
        <v>1225</v>
      </c>
      <c r="P74" s="179" t="s">
        <v>561</v>
      </c>
      <c r="Q74" s="179" t="s">
        <v>620</v>
      </c>
      <c r="R74" s="179"/>
      <c r="S74" s="179" t="s">
        <v>620</v>
      </c>
      <c r="T74" s="185" t="s">
        <v>620</v>
      </c>
      <c r="U74" s="239" t="s">
        <v>630</v>
      </c>
      <c r="V74" s="189">
        <v>22.53</v>
      </c>
      <c r="W74" s="189">
        <v>97.03</v>
      </c>
      <c r="X74" s="175">
        <v>2</v>
      </c>
      <c r="Y74" s="179" t="s">
        <v>1237</v>
      </c>
      <c r="Z74" s="179" t="s">
        <v>2769</v>
      </c>
      <c r="AA74" s="179" t="s">
        <v>2746</v>
      </c>
      <c r="AB74" s="173"/>
      <c r="AC74" s="175">
        <v>0</v>
      </c>
      <c r="AD74" s="178"/>
      <c r="AE74" s="156"/>
      <c r="AF74" s="156"/>
      <c r="AG74" s="156"/>
      <c r="AH74" s="156"/>
      <c r="AI74" s="156"/>
      <c r="AJ74" s="156"/>
      <c r="AK74" s="156"/>
      <c r="AL74" s="156"/>
      <c r="AM74" s="156"/>
      <c r="AN74" s="156"/>
      <c r="AO74" s="156"/>
      <c r="AP74" s="156"/>
      <c r="AQ74" s="156"/>
      <c r="AR74" s="156"/>
      <c r="AS74" s="156"/>
      <c r="AT74" s="156"/>
      <c r="AU74" s="156"/>
      <c r="AV74" s="156"/>
    </row>
    <row r="75" spans="1:48" s="157" customFormat="1" ht="15" customHeight="1" x14ac:dyDescent="0.2">
      <c r="A75" s="172">
        <v>775</v>
      </c>
      <c r="B75" s="176"/>
      <c r="C75" s="176" t="s">
        <v>2354</v>
      </c>
      <c r="D75" s="238">
        <v>42488</v>
      </c>
      <c r="E75" s="175">
        <v>2016</v>
      </c>
      <c r="F75" s="175">
        <v>1</v>
      </c>
      <c r="G75" s="179" t="s">
        <v>1280</v>
      </c>
      <c r="H75" s="179" t="s">
        <v>1281</v>
      </c>
      <c r="I75" s="179"/>
      <c r="J75" s="175">
        <v>6</v>
      </c>
      <c r="K75" s="179"/>
      <c r="L75" s="179"/>
      <c r="M75" s="175">
        <v>0</v>
      </c>
      <c r="N75" s="175">
        <v>60</v>
      </c>
      <c r="O75" s="179" t="s">
        <v>1225</v>
      </c>
      <c r="P75" s="179" t="s">
        <v>462</v>
      </c>
      <c r="Q75" s="179" t="s">
        <v>462</v>
      </c>
      <c r="R75" s="179" t="s">
        <v>462</v>
      </c>
      <c r="S75" s="179" t="s">
        <v>462</v>
      </c>
      <c r="T75" s="185" t="s">
        <v>551</v>
      </c>
      <c r="U75" s="239" t="s">
        <v>550</v>
      </c>
      <c r="V75" s="189">
        <v>16.8</v>
      </c>
      <c r="W75" s="189">
        <v>96.15</v>
      </c>
      <c r="X75" s="175">
        <v>1</v>
      </c>
      <c r="Y75" s="190" t="s">
        <v>1237</v>
      </c>
      <c r="Z75" s="179" t="s">
        <v>2355</v>
      </c>
      <c r="AA75" s="179" t="s">
        <v>2349</v>
      </c>
      <c r="AB75" s="173"/>
      <c r="AC75" s="175">
        <v>0</v>
      </c>
      <c r="AD75" s="178"/>
      <c r="AE75" s="156"/>
      <c r="AF75" s="156"/>
      <c r="AG75" s="156"/>
      <c r="AH75" s="156"/>
      <c r="AI75" s="156"/>
      <c r="AJ75" s="156"/>
      <c r="AK75" s="156"/>
      <c r="AL75" s="156"/>
      <c r="AM75" s="156"/>
      <c r="AN75" s="156"/>
      <c r="AO75" s="156"/>
      <c r="AP75" s="156"/>
      <c r="AQ75" s="156"/>
      <c r="AR75" s="156"/>
      <c r="AS75" s="156"/>
      <c r="AT75" s="156"/>
      <c r="AU75" s="156"/>
      <c r="AV75" s="156"/>
    </row>
    <row r="76" spans="1:48" s="157" customFormat="1" ht="15" customHeight="1" thickBot="1" x14ac:dyDescent="0.25">
      <c r="A76" s="172">
        <v>775</v>
      </c>
      <c r="B76" s="176"/>
      <c r="C76" s="176" t="s">
        <v>1802</v>
      </c>
      <c r="D76" s="238">
        <v>42489</v>
      </c>
      <c r="E76" s="175">
        <v>2016</v>
      </c>
      <c r="F76" s="175">
        <v>1</v>
      </c>
      <c r="G76" s="179" t="s">
        <v>1280</v>
      </c>
      <c r="H76" s="179" t="s">
        <v>1281</v>
      </c>
      <c r="I76" s="179"/>
      <c r="J76" s="175">
        <v>6</v>
      </c>
      <c r="K76" s="179" t="s">
        <v>1297</v>
      </c>
      <c r="L76" s="179"/>
      <c r="M76" s="175">
        <v>1</v>
      </c>
      <c r="N76" s="175">
        <v>16</v>
      </c>
      <c r="O76" s="179" t="s">
        <v>1225</v>
      </c>
      <c r="P76" s="179" t="s">
        <v>332</v>
      </c>
      <c r="Q76" s="179"/>
      <c r="R76" s="179"/>
      <c r="S76" s="179" t="s">
        <v>332</v>
      </c>
      <c r="T76" s="240" t="s">
        <v>337</v>
      </c>
      <c r="U76" s="241" t="s">
        <v>340</v>
      </c>
      <c r="V76" s="189">
        <v>21.97</v>
      </c>
      <c r="W76" s="189">
        <v>96.08</v>
      </c>
      <c r="X76" s="175">
        <v>3</v>
      </c>
      <c r="Y76" s="179" t="s">
        <v>1237</v>
      </c>
      <c r="Z76" s="179" t="s">
        <v>1803</v>
      </c>
      <c r="AA76" s="179" t="s">
        <v>1804</v>
      </c>
      <c r="AB76" s="179"/>
      <c r="AC76" s="175">
        <v>0</v>
      </c>
      <c r="AD76" s="180"/>
      <c r="AE76" s="159"/>
      <c r="AF76" s="159"/>
      <c r="AG76" s="159"/>
      <c r="AH76" s="159"/>
      <c r="AI76" s="159"/>
      <c r="AJ76" s="159"/>
      <c r="AK76" s="159"/>
      <c r="AL76" s="159"/>
      <c r="AM76" s="158"/>
      <c r="AN76" s="158"/>
      <c r="AO76" s="158"/>
      <c r="AP76" s="158"/>
      <c r="AQ76" s="158"/>
      <c r="AR76" s="158"/>
      <c r="AS76" s="158"/>
      <c r="AT76" s="158"/>
      <c r="AU76" s="158"/>
      <c r="AV76" s="158"/>
    </row>
    <row r="77" spans="1:48" s="157" customFormat="1" ht="15" customHeight="1" thickBot="1" x14ac:dyDescent="0.25">
      <c r="A77" s="172">
        <v>775</v>
      </c>
      <c r="B77" s="176"/>
      <c r="C77" s="176" t="s">
        <v>1812</v>
      </c>
      <c r="D77" s="238">
        <v>42489</v>
      </c>
      <c r="E77" s="175">
        <v>2016</v>
      </c>
      <c r="F77" s="175">
        <v>1</v>
      </c>
      <c r="G77" s="179" t="s">
        <v>1280</v>
      </c>
      <c r="H77" s="179" t="s">
        <v>1281</v>
      </c>
      <c r="I77" s="179"/>
      <c r="J77" s="175">
        <v>6</v>
      </c>
      <c r="K77" s="179"/>
      <c r="L77" s="179"/>
      <c r="M77" s="175">
        <v>0</v>
      </c>
      <c r="N77" s="175">
        <v>60</v>
      </c>
      <c r="O77" s="179" t="s">
        <v>1225</v>
      </c>
      <c r="P77" s="179" t="s">
        <v>111</v>
      </c>
      <c r="Q77" s="179"/>
      <c r="R77" s="179"/>
      <c r="S77" s="179" t="s">
        <v>111</v>
      </c>
      <c r="T77" s="201" t="s">
        <v>111</v>
      </c>
      <c r="U77" s="241" t="s">
        <v>113</v>
      </c>
      <c r="V77" s="189">
        <v>21.87</v>
      </c>
      <c r="W77" s="189">
        <v>95.97</v>
      </c>
      <c r="X77" s="175">
        <v>3</v>
      </c>
      <c r="Y77" s="179" t="s">
        <v>1237</v>
      </c>
      <c r="Z77" s="179" t="s">
        <v>1813</v>
      </c>
      <c r="AA77" s="173" t="s">
        <v>1804</v>
      </c>
      <c r="AB77" s="173"/>
      <c r="AC77" s="175">
        <v>0</v>
      </c>
      <c r="AD77" s="188"/>
      <c r="AE77" s="162"/>
      <c r="AF77" s="163"/>
      <c r="AG77" s="163"/>
      <c r="AH77" s="163"/>
      <c r="AI77" s="163"/>
      <c r="AJ77" s="163"/>
      <c r="AK77" s="163"/>
      <c r="AL77" s="163"/>
      <c r="AM77" s="163"/>
      <c r="AN77" s="163"/>
      <c r="AO77" s="163"/>
      <c r="AP77" s="163"/>
      <c r="AQ77" s="163"/>
      <c r="AR77" s="163"/>
      <c r="AS77" s="163"/>
      <c r="AT77" s="163"/>
      <c r="AU77" s="163"/>
      <c r="AV77" s="163"/>
    </row>
    <row r="78" spans="1:48" s="157" customFormat="1" ht="15" customHeight="1" x14ac:dyDescent="0.2">
      <c r="A78" s="172">
        <v>775</v>
      </c>
      <c r="B78" s="175">
        <v>45</v>
      </c>
      <c r="C78" s="191" t="s">
        <v>2764</v>
      </c>
      <c r="D78" s="238">
        <v>42491</v>
      </c>
      <c r="E78" s="175">
        <v>2016</v>
      </c>
      <c r="F78" s="175">
        <v>1</v>
      </c>
      <c r="G78" s="179" t="s">
        <v>1236</v>
      </c>
      <c r="H78" s="179" t="s">
        <v>1232</v>
      </c>
      <c r="I78" s="179"/>
      <c r="J78" s="175">
        <v>7</v>
      </c>
      <c r="K78" s="179" t="s">
        <v>1490</v>
      </c>
      <c r="L78" s="179"/>
      <c r="M78" s="175">
        <v>3</v>
      </c>
      <c r="N78" s="175">
        <v>37</v>
      </c>
      <c r="O78" s="179" t="s">
        <v>1225</v>
      </c>
      <c r="P78" s="179" t="s">
        <v>561</v>
      </c>
      <c r="Q78" s="179" t="s">
        <v>620</v>
      </c>
      <c r="R78" s="179"/>
      <c r="S78" s="192" t="s">
        <v>620</v>
      </c>
      <c r="T78" s="185" t="s">
        <v>620</v>
      </c>
      <c r="U78" s="239" t="s">
        <v>621</v>
      </c>
      <c r="V78" s="193">
        <v>22.589300000000001</v>
      </c>
      <c r="W78" s="193">
        <v>96.894099999999995</v>
      </c>
      <c r="X78" s="175">
        <v>2</v>
      </c>
      <c r="Y78" s="179" t="s">
        <v>1226</v>
      </c>
      <c r="Z78" s="179" t="s">
        <v>2765</v>
      </c>
      <c r="AA78" s="179" t="s">
        <v>2746</v>
      </c>
      <c r="AB78" s="173"/>
      <c r="AC78" s="175">
        <v>2</v>
      </c>
      <c r="AD78" s="178"/>
      <c r="AE78" s="156"/>
      <c r="AF78" s="156"/>
      <c r="AG78" s="156"/>
      <c r="AH78" s="156"/>
      <c r="AI78" s="156"/>
      <c r="AJ78" s="156"/>
      <c r="AK78" s="156"/>
      <c r="AL78" s="156"/>
      <c r="AM78" s="156"/>
      <c r="AN78" s="156"/>
      <c r="AO78" s="156"/>
      <c r="AP78" s="156"/>
      <c r="AQ78" s="156"/>
      <c r="AR78" s="156"/>
      <c r="AS78" s="156"/>
      <c r="AT78" s="156"/>
      <c r="AU78" s="156"/>
      <c r="AV78" s="156"/>
    </row>
    <row r="79" spans="1:48" s="157" customFormat="1" ht="15" customHeight="1" x14ac:dyDescent="0.2">
      <c r="A79" s="172">
        <v>775</v>
      </c>
      <c r="B79" s="175">
        <v>43</v>
      </c>
      <c r="C79" s="191" t="s">
        <v>1887</v>
      </c>
      <c r="D79" s="238">
        <v>42494</v>
      </c>
      <c r="E79" s="175">
        <v>2016</v>
      </c>
      <c r="F79" s="175">
        <v>1</v>
      </c>
      <c r="G79" s="179" t="s">
        <v>1280</v>
      </c>
      <c r="H79" s="179" t="s">
        <v>1281</v>
      </c>
      <c r="I79" s="179"/>
      <c r="J79" s="175">
        <v>6</v>
      </c>
      <c r="K79" s="179"/>
      <c r="L79" s="179"/>
      <c r="M79" s="175">
        <v>0</v>
      </c>
      <c r="N79" s="175">
        <v>60</v>
      </c>
      <c r="O79" s="179" t="s">
        <v>1225</v>
      </c>
      <c r="P79" s="179" t="s">
        <v>111</v>
      </c>
      <c r="Q79" s="179" t="s">
        <v>136</v>
      </c>
      <c r="R79" s="179" t="s">
        <v>136</v>
      </c>
      <c r="S79" s="192" t="s">
        <v>136</v>
      </c>
      <c r="T79" s="185" t="s">
        <v>136</v>
      </c>
      <c r="U79" s="239" t="s">
        <v>137</v>
      </c>
      <c r="V79" s="193">
        <v>22.108499999999999</v>
      </c>
      <c r="W79" s="193">
        <v>95.135800000000003</v>
      </c>
      <c r="X79" s="175">
        <v>1</v>
      </c>
      <c r="Y79" s="179" t="s">
        <v>1449</v>
      </c>
      <c r="Z79" s="179" t="s">
        <v>1888</v>
      </c>
      <c r="AA79" s="179" t="s">
        <v>1850</v>
      </c>
      <c r="AB79" s="173"/>
      <c r="AC79" s="175">
        <v>0</v>
      </c>
      <c r="AD79" s="188"/>
      <c r="AE79" s="162"/>
      <c r="AF79" s="163"/>
      <c r="AG79" s="163"/>
      <c r="AH79" s="163"/>
      <c r="AI79" s="163"/>
      <c r="AJ79" s="163"/>
      <c r="AK79" s="163"/>
      <c r="AL79" s="163"/>
      <c r="AM79" s="163"/>
      <c r="AN79" s="163"/>
      <c r="AO79" s="163"/>
      <c r="AP79" s="163"/>
      <c r="AQ79" s="163"/>
      <c r="AR79" s="163"/>
      <c r="AS79" s="163"/>
      <c r="AT79" s="163"/>
      <c r="AU79" s="163"/>
      <c r="AV79" s="163"/>
    </row>
    <row r="80" spans="1:48" s="157" customFormat="1" ht="15" customHeight="1" x14ac:dyDescent="0.2">
      <c r="A80" s="172">
        <v>775</v>
      </c>
      <c r="B80" s="175">
        <v>42</v>
      </c>
      <c r="C80" s="191" t="s">
        <v>1889</v>
      </c>
      <c r="D80" s="238">
        <v>42495</v>
      </c>
      <c r="E80" s="175">
        <v>2016</v>
      </c>
      <c r="F80" s="175">
        <v>1</v>
      </c>
      <c r="G80" s="179" t="s">
        <v>1280</v>
      </c>
      <c r="H80" s="179" t="s">
        <v>1281</v>
      </c>
      <c r="I80" s="179"/>
      <c r="J80" s="175">
        <v>6</v>
      </c>
      <c r="K80" s="179"/>
      <c r="L80" s="179"/>
      <c r="M80" s="175">
        <v>0</v>
      </c>
      <c r="N80" s="175">
        <v>60</v>
      </c>
      <c r="O80" s="179" t="s">
        <v>1225</v>
      </c>
      <c r="P80" s="179" t="s">
        <v>111</v>
      </c>
      <c r="Q80" s="179" t="s">
        <v>136</v>
      </c>
      <c r="R80" s="179" t="s">
        <v>136</v>
      </c>
      <c r="S80" s="192" t="s">
        <v>136</v>
      </c>
      <c r="T80" s="185" t="s">
        <v>136</v>
      </c>
      <c r="U80" s="239" t="s">
        <v>137</v>
      </c>
      <c r="V80" s="193">
        <v>22.108499999999999</v>
      </c>
      <c r="W80" s="193">
        <v>95.135800000000003</v>
      </c>
      <c r="X80" s="175">
        <v>1</v>
      </c>
      <c r="Y80" s="179" t="s">
        <v>1291</v>
      </c>
      <c r="Z80" s="179" t="s">
        <v>1890</v>
      </c>
      <c r="AA80" s="179" t="s">
        <v>1850</v>
      </c>
      <c r="AB80" s="173"/>
      <c r="AC80" s="175">
        <v>0</v>
      </c>
      <c r="AD80" s="188"/>
      <c r="AE80" s="162"/>
      <c r="AF80" s="163"/>
      <c r="AG80" s="163"/>
      <c r="AH80" s="163"/>
      <c r="AI80" s="163"/>
      <c r="AJ80" s="163"/>
      <c r="AK80" s="163"/>
      <c r="AL80" s="163"/>
      <c r="AM80" s="163"/>
      <c r="AN80" s="163"/>
      <c r="AO80" s="163"/>
      <c r="AP80" s="163"/>
      <c r="AQ80" s="163"/>
      <c r="AR80" s="163"/>
      <c r="AS80" s="163"/>
      <c r="AT80" s="163"/>
      <c r="AU80" s="163"/>
      <c r="AV80" s="163"/>
    </row>
    <row r="81" spans="1:48" s="157" customFormat="1" ht="15" customHeight="1" x14ac:dyDescent="0.2">
      <c r="A81" s="172">
        <v>775</v>
      </c>
      <c r="B81" s="175">
        <v>41</v>
      </c>
      <c r="C81" s="191" t="s">
        <v>2511</v>
      </c>
      <c r="D81" s="238">
        <v>42496</v>
      </c>
      <c r="E81" s="175">
        <v>2016</v>
      </c>
      <c r="F81" s="175">
        <v>1</v>
      </c>
      <c r="G81" s="179" t="s">
        <v>1222</v>
      </c>
      <c r="H81" s="179" t="s">
        <v>1495</v>
      </c>
      <c r="I81" s="179"/>
      <c r="J81" s="175">
        <v>3</v>
      </c>
      <c r="K81" s="179" t="s">
        <v>2322</v>
      </c>
      <c r="L81" s="179"/>
      <c r="M81" s="175">
        <v>2</v>
      </c>
      <c r="N81" s="175">
        <v>23</v>
      </c>
      <c r="O81" s="179" t="s">
        <v>1225</v>
      </c>
      <c r="P81" s="179" t="s">
        <v>561</v>
      </c>
      <c r="Q81" s="179" t="s">
        <v>1408</v>
      </c>
      <c r="R81" s="179"/>
      <c r="S81" s="192" t="s">
        <v>1410</v>
      </c>
      <c r="T81" s="179" t="s">
        <v>1411</v>
      </c>
      <c r="U81" s="239" t="s">
        <v>618</v>
      </c>
      <c r="V81" s="193">
        <v>23.833400000000001</v>
      </c>
      <c r="W81" s="193">
        <v>97.6798</v>
      </c>
      <c r="X81" s="175">
        <v>2</v>
      </c>
      <c r="Y81" s="179" t="s">
        <v>1226</v>
      </c>
      <c r="Z81" s="179" t="s">
        <v>2506</v>
      </c>
      <c r="AA81" s="179" t="s">
        <v>2497</v>
      </c>
      <c r="AB81" s="173"/>
      <c r="AC81" s="175">
        <v>0</v>
      </c>
      <c r="AD81" s="178"/>
      <c r="AE81" s="156"/>
      <c r="AF81" s="156"/>
      <c r="AG81" s="156"/>
      <c r="AH81" s="156"/>
      <c r="AI81" s="156"/>
      <c r="AJ81" s="156"/>
      <c r="AK81" s="156"/>
      <c r="AL81" s="156"/>
      <c r="AM81" s="156"/>
      <c r="AN81" s="156"/>
      <c r="AO81" s="156"/>
      <c r="AP81" s="156"/>
      <c r="AQ81" s="156"/>
      <c r="AR81" s="156"/>
      <c r="AS81" s="156"/>
      <c r="AT81" s="156"/>
      <c r="AU81" s="156"/>
      <c r="AV81" s="156"/>
    </row>
    <row r="82" spans="1:48" s="157" customFormat="1" ht="15" customHeight="1" x14ac:dyDescent="0.2">
      <c r="A82" s="172">
        <v>775</v>
      </c>
      <c r="B82" s="175">
        <v>44</v>
      </c>
      <c r="C82" s="191" t="s">
        <v>1891</v>
      </c>
      <c r="D82" s="238">
        <v>42496</v>
      </c>
      <c r="E82" s="175">
        <v>2016</v>
      </c>
      <c r="F82" s="175">
        <v>1</v>
      </c>
      <c r="G82" s="179" t="s">
        <v>1280</v>
      </c>
      <c r="H82" s="179" t="s">
        <v>1281</v>
      </c>
      <c r="I82" s="179"/>
      <c r="J82" s="175">
        <v>6</v>
      </c>
      <c r="K82" s="179" t="s">
        <v>1297</v>
      </c>
      <c r="L82" s="179"/>
      <c r="M82" s="175">
        <v>1</v>
      </c>
      <c r="N82" s="175">
        <v>16</v>
      </c>
      <c r="O82" s="179" t="s">
        <v>1225</v>
      </c>
      <c r="P82" s="179" t="s">
        <v>111</v>
      </c>
      <c r="Q82" s="179" t="s">
        <v>136</v>
      </c>
      <c r="R82" s="179" t="s">
        <v>136</v>
      </c>
      <c r="S82" s="192" t="s">
        <v>136</v>
      </c>
      <c r="T82" s="185" t="s">
        <v>136</v>
      </c>
      <c r="U82" s="239" t="s">
        <v>137</v>
      </c>
      <c r="V82" s="193">
        <v>22.108499999999999</v>
      </c>
      <c r="W82" s="193">
        <v>95.135800000000003</v>
      </c>
      <c r="X82" s="175">
        <v>1</v>
      </c>
      <c r="Y82" s="179" t="s">
        <v>1449</v>
      </c>
      <c r="Z82" s="179" t="s">
        <v>1892</v>
      </c>
      <c r="AA82" s="179" t="s">
        <v>1850</v>
      </c>
      <c r="AB82" s="173"/>
      <c r="AC82" s="175">
        <v>0</v>
      </c>
      <c r="AD82" s="188"/>
      <c r="AE82" s="162"/>
      <c r="AF82" s="163"/>
      <c r="AG82" s="163"/>
      <c r="AH82" s="163"/>
      <c r="AI82" s="163"/>
      <c r="AJ82" s="163"/>
      <c r="AK82" s="163"/>
      <c r="AL82" s="163"/>
      <c r="AM82" s="163"/>
      <c r="AN82" s="163"/>
      <c r="AO82" s="163"/>
      <c r="AP82" s="163"/>
      <c r="AQ82" s="163"/>
      <c r="AR82" s="163"/>
      <c r="AS82" s="163"/>
      <c r="AT82" s="163"/>
      <c r="AU82" s="163"/>
      <c r="AV82" s="163"/>
    </row>
    <row r="83" spans="1:48" s="157" customFormat="1" ht="15" customHeight="1" x14ac:dyDescent="0.2">
      <c r="A83" s="172">
        <v>775</v>
      </c>
      <c r="B83" s="175">
        <v>34</v>
      </c>
      <c r="C83" s="191" t="s">
        <v>2766</v>
      </c>
      <c r="D83" s="238">
        <v>42497</v>
      </c>
      <c r="E83" s="175">
        <v>2016</v>
      </c>
      <c r="F83" s="175">
        <v>1</v>
      </c>
      <c r="G83" s="179" t="s">
        <v>1230</v>
      </c>
      <c r="H83" s="179" t="s">
        <v>1232</v>
      </c>
      <c r="I83" s="179"/>
      <c r="J83" s="175">
        <v>7</v>
      </c>
      <c r="K83" s="179" t="s">
        <v>1490</v>
      </c>
      <c r="L83" s="179"/>
      <c r="M83" s="175">
        <v>3</v>
      </c>
      <c r="N83" s="175">
        <v>37</v>
      </c>
      <c r="O83" s="179" t="s">
        <v>1225</v>
      </c>
      <c r="P83" s="179" t="s">
        <v>561</v>
      </c>
      <c r="Q83" s="179" t="s">
        <v>620</v>
      </c>
      <c r="R83" s="179"/>
      <c r="S83" s="192" t="s">
        <v>620</v>
      </c>
      <c r="T83" s="185" t="s">
        <v>620</v>
      </c>
      <c r="U83" s="239" t="s">
        <v>622</v>
      </c>
      <c r="V83" s="193">
        <v>22.589300000000001</v>
      </c>
      <c r="W83" s="193">
        <v>96.894099999999995</v>
      </c>
      <c r="X83" s="175">
        <v>2</v>
      </c>
      <c r="Y83" s="179" t="s">
        <v>1291</v>
      </c>
      <c r="Z83" s="179" t="s">
        <v>2760</v>
      </c>
      <c r="AA83" s="179" t="s">
        <v>2746</v>
      </c>
      <c r="AB83" s="173"/>
      <c r="AC83" s="175">
        <v>0</v>
      </c>
      <c r="AD83" s="178"/>
      <c r="AE83" s="156"/>
      <c r="AF83" s="156"/>
      <c r="AG83" s="156"/>
      <c r="AH83" s="156"/>
      <c r="AI83" s="156"/>
      <c r="AJ83" s="156"/>
      <c r="AK83" s="156"/>
      <c r="AL83" s="156"/>
      <c r="AM83" s="156"/>
      <c r="AN83" s="156"/>
      <c r="AO83" s="156"/>
      <c r="AP83" s="156"/>
      <c r="AQ83" s="156"/>
      <c r="AR83" s="156"/>
      <c r="AS83" s="156"/>
      <c r="AT83" s="156"/>
      <c r="AU83" s="156"/>
      <c r="AV83" s="156"/>
    </row>
    <row r="84" spans="1:48" s="157" customFormat="1" ht="15" customHeight="1" x14ac:dyDescent="0.2">
      <c r="A84" s="172">
        <v>775</v>
      </c>
      <c r="B84" s="175">
        <v>38</v>
      </c>
      <c r="C84" s="191" t="s">
        <v>1610</v>
      </c>
      <c r="D84" s="238">
        <v>42497</v>
      </c>
      <c r="E84" s="175">
        <v>2016</v>
      </c>
      <c r="F84" s="175">
        <v>1</v>
      </c>
      <c r="G84" s="179" t="s">
        <v>1611</v>
      </c>
      <c r="H84" s="179" t="s">
        <v>1422</v>
      </c>
      <c r="I84" s="179"/>
      <c r="J84" s="175">
        <v>3</v>
      </c>
      <c r="K84" s="179" t="s">
        <v>1231</v>
      </c>
      <c r="L84" s="179"/>
      <c r="M84" s="175">
        <v>1</v>
      </c>
      <c r="N84" s="175">
        <v>13</v>
      </c>
      <c r="O84" s="179" t="s">
        <v>1225</v>
      </c>
      <c r="P84" s="179" t="s">
        <v>7</v>
      </c>
      <c r="Q84" s="179" t="s">
        <v>27</v>
      </c>
      <c r="R84" s="179"/>
      <c r="S84" s="192" t="s">
        <v>27</v>
      </c>
      <c r="T84" s="185" t="s">
        <v>27</v>
      </c>
      <c r="U84" s="239" t="s">
        <v>26</v>
      </c>
      <c r="V84" s="193">
        <v>25.688700000000001</v>
      </c>
      <c r="W84" s="193">
        <v>96.45</v>
      </c>
      <c r="X84" s="175">
        <v>2</v>
      </c>
      <c r="Y84" s="179" t="s">
        <v>1237</v>
      </c>
      <c r="Z84" s="179" t="s">
        <v>1612</v>
      </c>
      <c r="AA84" s="179" t="s">
        <v>1563</v>
      </c>
      <c r="AB84" s="173"/>
      <c r="AC84" s="175">
        <v>0</v>
      </c>
      <c r="AD84" s="178"/>
      <c r="AE84" s="156"/>
      <c r="AF84" s="156"/>
      <c r="AG84" s="156"/>
      <c r="AH84" s="156"/>
      <c r="AI84" s="156"/>
      <c r="AJ84" s="156"/>
      <c r="AK84" s="156"/>
      <c r="AL84" s="156"/>
      <c r="AM84" s="156"/>
      <c r="AN84" s="156"/>
      <c r="AO84" s="156"/>
      <c r="AP84" s="156"/>
      <c r="AQ84" s="156"/>
      <c r="AR84" s="156"/>
      <c r="AS84" s="156"/>
      <c r="AT84" s="156"/>
      <c r="AU84" s="156"/>
      <c r="AV84" s="156"/>
    </row>
    <row r="85" spans="1:48" s="157" customFormat="1" ht="15" customHeight="1" x14ac:dyDescent="0.2">
      <c r="A85" s="172">
        <v>775</v>
      </c>
      <c r="B85" s="175">
        <v>35</v>
      </c>
      <c r="C85" s="191" t="s">
        <v>2759</v>
      </c>
      <c r="D85" s="238">
        <v>42498</v>
      </c>
      <c r="E85" s="175">
        <v>2016</v>
      </c>
      <c r="F85" s="175">
        <v>1</v>
      </c>
      <c r="G85" s="179" t="s">
        <v>1230</v>
      </c>
      <c r="H85" s="179" t="s">
        <v>1232</v>
      </c>
      <c r="I85" s="179"/>
      <c r="J85" s="175">
        <v>7</v>
      </c>
      <c r="K85" s="179" t="s">
        <v>1490</v>
      </c>
      <c r="L85" s="179"/>
      <c r="M85" s="175">
        <v>3</v>
      </c>
      <c r="N85" s="175">
        <v>37</v>
      </c>
      <c r="O85" s="179" t="s">
        <v>1225</v>
      </c>
      <c r="P85" s="179" t="s">
        <v>561</v>
      </c>
      <c r="Q85" s="179" t="s">
        <v>625</v>
      </c>
      <c r="R85" s="179"/>
      <c r="S85" s="192" t="s">
        <v>625</v>
      </c>
      <c r="T85" s="185" t="s">
        <v>625</v>
      </c>
      <c r="U85" s="239" t="s">
        <v>624</v>
      </c>
      <c r="V85" s="193">
        <v>22.616499999999998</v>
      </c>
      <c r="W85" s="193">
        <v>97.300299999999993</v>
      </c>
      <c r="X85" s="175">
        <v>2</v>
      </c>
      <c r="Y85" s="179" t="s">
        <v>1291</v>
      </c>
      <c r="Z85" s="179" t="s">
        <v>2760</v>
      </c>
      <c r="AA85" s="179" t="s">
        <v>2746</v>
      </c>
      <c r="AB85" s="173"/>
      <c r="AC85" s="175">
        <v>0</v>
      </c>
      <c r="AD85" s="188"/>
      <c r="AE85" s="162"/>
      <c r="AF85" s="163"/>
      <c r="AG85" s="163"/>
      <c r="AH85" s="163"/>
      <c r="AI85" s="163"/>
      <c r="AJ85" s="163"/>
      <c r="AK85" s="163"/>
      <c r="AL85" s="163"/>
      <c r="AM85" s="163"/>
      <c r="AN85" s="163"/>
      <c r="AO85" s="163"/>
      <c r="AP85" s="163"/>
      <c r="AQ85" s="163"/>
      <c r="AR85" s="163"/>
      <c r="AS85" s="163"/>
      <c r="AT85" s="163"/>
      <c r="AU85" s="163"/>
      <c r="AV85" s="163"/>
    </row>
    <row r="86" spans="1:48" s="157" customFormat="1" ht="15" customHeight="1" x14ac:dyDescent="0.2">
      <c r="A86" s="172">
        <v>775</v>
      </c>
      <c r="B86" s="175">
        <v>36</v>
      </c>
      <c r="C86" s="191" t="s">
        <v>2747</v>
      </c>
      <c r="D86" s="238">
        <v>42499</v>
      </c>
      <c r="E86" s="175">
        <v>2016</v>
      </c>
      <c r="F86" s="175">
        <v>1</v>
      </c>
      <c r="G86" s="179" t="s">
        <v>1236</v>
      </c>
      <c r="H86" s="179" t="s">
        <v>1490</v>
      </c>
      <c r="I86" s="179"/>
      <c r="J86" s="175">
        <v>3</v>
      </c>
      <c r="K86" s="179"/>
      <c r="L86" s="179"/>
      <c r="M86" s="175">
        <v>0</v>
      </c>
      <c r="N86" s="175">
        <v>30</v>
      </c>
      <c r="O86" s="179" t="s">
        <v>1225</v>
      </c>
      <c r="P86" s="179" t="s">
        <v>7</v>
      </c>
      <c r="Q86" s="179" t="s">
        <v>27</v>
      </c>
      <c r="R86" s="179"/>
      <c r="S86" s="192" t="s">
        <v>27</v>
      </c>
      <c r="T86" s="185" t="s">
        <v>27</v>
      </c>
      <c r="U86" s="239" t="s">
        <v>26</v>
      </c>
      <c r="V86" s="193">
        <v>25.688700000000001</v>
      </c>
      <c r="W86" s="193">
        <v>96.45</v>
      </c>
      <c r="X86" s="175">
        <v>2</v>
      </c>
      <c r="Y86" s="179" t="s">
        <v>1237</v>
      </c>
      <c r="Z86" s="179" t="s">
        <v>2748</v>
      </c>
      <c r="AA86" s="179" t="s">
        <v>2746</v>
      </c>
      <c r="AB86" s="173"/>
      <c r="AC86" s="175">
        <v>0</v>
      </c>
      <c r="AD86" s="178"/>
      <c r="AE86" s="156"/>
      <c r="AF86" s="156"/>
      <c r="AG86" s="156"/>
      <c r="AH86" s="156"/>
      <c r="AI86" s="156"/>
      <c r="AJ86" s="156"/>
      <c r="AK86" s="156"/>
      <c r="AL86" s="156"/>
      <c r="AM86" s="156"/>
      <c r="AN86" s="156"/>
      <c r="AO86" s="156"/>
      <c r="AP86" s="156"/>
      <c r="AQ86" s="156"/>
      <c r="AR86" s="156"/>
      <c r="AS86" s="156"/>
      <c r="AT86" s="156"/>
      <c r="AU86" s="156"/>
      <c r="AV86" s="156"/>
    </row>
    <row r="87" spans="1:48" s="157" customFormat="1" ht="15" customHeight="1" x14ac:dyDescent="0.2">
      <c r="A87" s="172">
        <v>775</v>
      </c>
      <c r="B87" s="175">
        <v>37</v>
      </c>
      <c r="C87" s="191" t="s">
        <v>2749</v>
      </c>
      <c r="D87" s="238">
        <v>42499</v>
      </c>
      <c r="E87" s="175">
        <v>2016</v>
      </c>
      <c r="F87" s="175">
        <v>1</v>
      </c>
      <c r="G87" s="179" t="s">
        <v>1236</v>
      </c>
      <c r="H87" s="179" t="s">
        <v>1490</v>
      </c>
      <c r="I87" s="179"/>
      <c r="J87" s="175">
        <v>3</v>
      </c>
      <c r="K87" s="179"/>
      <c r="L87" s="179"/>
      <c r="M87" s="175">
        <v>0</v>
      </c>
      <c r="N87" s="175">
        <v>30</v>
      </c>
      <c r="O87" s="179" t="s">
        <v>1225</v>
      </c>
      <c r="P87" s="179" t="s">
        <v>7</v>
      </c>
      <c r="Q87" s="179" t="s">
        <v>27</v>
      </c>
      <c r="R87" s="179" t="s">
        <v>2750</v>
      </c>
      <c r="S87" s="192" t="s">
        <v>27</v>
      </c>
      <c r="T87" s="185" t="s">
        <v>27</v>
      </c>
      <c r="U87" s="239" t="s">
        <v>26</v>
      </c>
      <c r="V87" s="193">
        <v>25.688700000000001</v>
      </c>
      <c r="W87" s="193">
        <v>96.45</v>
      </c>
      <c r="X87" s="175">
        <v>2</v>
      </c>
      <c r="Y87" s="179" t="s">
        <v>1237</v>
      </c>
      <c r="Z87" s="179" t="s">
        <v>2751</v>
      </c>
      <c r="AA87" s="179" t="s">
        <v>2746</v>
      </c>
      <c r="AB87" s="181"/>
      <c r="AC87" s="175">
        <v>0</v>
      </c>
      <c r="AD87" s="180"/>
      <c r="AE87" s="160"/>
      <c r="AF87" s="160"/>
      <c r="AG87" s="160"/>
      <c r="AH87" s="160"/>
      <c r="AI87" s="160"/>
      <c r="AJ87" s="160"/>
      <c r="AK87" s="160"/>
      <c r="AL87" s="160"/>
      <c r="AM87" s="160"/>
      <c r="AN87" s="160"/>
      <c r="AO87" s="160"/>
      <c r="AP87" s="160"/>
      <c r="AQ87" s="160"/>
      <c r="AR87" s="160"/>
      <c r="AS87" s="160"/>
      <c r="AT87" s="160"/>
      <c r="AU87" s="160"/>
      <c r="AV87" s="160"/>
    </row>
    <row r="88" spans="1:48" s="157" customFormat="1" ht="15" customHeight="1" x14ac:dyDescent="0.2">
      <c r="A88" s="172">
        <v>775</v>
      </c>
      <c r="B88" s="175">
        <v>39</v>
      </c>
      <c r="C88" s="191" t="s">
        <v>1738</v>
      </c>
      <c r="D88" s="238">
        <v>42499</v>
      </c>
      <c r="E88" s="175">
        <v>2016</v>
      </c>
      <c r="F88" s="175">
        <v>1</v>
      </c>
      <c r="G88" s="179" t="s">
        <v>1236</v>
      </c>
      <c r="H88" s="179" t="s">
        <v>1422</v>
      </c>
      <c r="I88" s="179"/>
      <c r="J88" s="175">
        <v>3</v>
      </c>
      <c r="K88" s="179" t="s">
        <v>1231</v>
      </c>
      <c r="L88" s="179"/>
      <c r="M88" s="175">
        <v>1</v>
      </c>
      <c r="N88" s="175">
        <v>13</v>
      </c>
      <c r="O88" s="179" t="s">
        <v>1225</v>
      </c>
      <c r="P88" s="179" t="s">
        <v>7</v>
      </c>
      <c r="Q88" s="179"/>
      <c r="R88" s="179"/>
      <c r="S88" s="192" t="s">
        <v>9</v>
      </c>
      <c r="T88" s="185" t="s">
        <v>9</v>
      </c>
      <c r="U88" s="239" t="s">
        <v>10</v>
      </c>
      <c r="V88" s="193">
        <v>25.383199999999999</v>
      </c>
      <c r="W88" s="193">
        <v>97.396299999999997</v>
      </c>
      <c r="X88" s="175">
        <v>3</v>
      </c>
      <c r="Y88" s="179" t="s">
        <v>1237</v>
      </c>
      <c r="Z88" s="179" t="s">
        <v>1739</v>
      </c>
      <c r="AA88" s="179" t="s">
        <v>1563</v>
      </c>
      <c r="AB88" s="173"/>
      <c r="AC88" s="175">
        <v>2</v>
      </c>
      <c r="AD88" s="178"/>
      <c r="AE88" s="161"/>
      <c r="AF88" s="161"/>
      <c r="AG88" s="161"/>
      <c r="AH88" s="161"/>
      <c r="AI88" s="161"/>
      <c r="AJ88" s="161"/>
      <c r="AK88" s="161"/>
      <c r="AL88" s="161"/>
      <c r="AM88" s="161"/>
      <c r="AN88" s="161"/>
      <c r="AO88" s="161"/>
      <c r="AP88" s="161"/>
      <c r="AQ88" s="161"/>
      <c r="AR88" s="161"/>
      <c r="AS88" s="161"/>
      <c r="AT88" s="161"/>
      <c r="AU88" s="161"/>
      <c r="AV88" s="161"/>
    </row>
    <row r="89" spans="1:48" s="157" customFormat="1" ht="15" customHeight="1" x14ac:dyDescent="0.2">
      <c r="A89" s="172">
        <v>775</v>
      </c>
      <c r="B89" s="175">
        <v>33</v>
      </c>
      <c r="C89" s="191" t="s">
        <v>1844</v>
      </c>
      <c r="D89" s="238">
        <v>42499</v>
      </c>
      <c r="E89" s="175">
        <v>2016</v>
      </c>
      <c r="F89" s="175">
        <v>1</v>
      </c>
      <c r="G89" s="179" t="s">
        <v>1280</v>
      </c>
      <c r="H89" s="179" t="s">
        <v>1281</v>
      </c>
      <c r="I89" s="179"/>
      <c r="J89" s="175">
        <v>6</v>
      </c>
      <c r="K89" s="179"/>
      <c r="L89" s="179"/>
      <c r="M89" s="175">
        <v>0</v>
      </c>
      <c r="N89" s="175">
        <v>60</v>
      </c>
      <c r="O89" s="179" t="s">
        <v>1225</v>
      </c>
      <c r="P89" s="179" t="s">
        <v>332</v>
      </c>
      <c r="Q89" s="179" t="s">
        <v>395</v>
      </c>
      <c r="R89" s="179"/>
      <c r="S89" s="192" t="s">
        <v>332</v>
      </c>
      <c r="T89" s="239" t="s">
        <v>395</v>
      </c>
      <c r="U89" s="239" t="s">
        <v>394</v>
      </c>
      <c r="V89" s="193">
        <v>21.974699999999999</v>
      </c>
      <c r="W89" s="193">
        <v>96.083500000000001</v>
      </c>
      <c r="X89" s="175">
        <v>3</v>
      </c>
      <c r="Y89" s="179" t="s">
        <v>1237</v>
      </c>
      <c r="Z89" s="179" t="s">
        <v>1845</v>
      </c>
      <c r="AA89" s="179" t="s">
        <v>1804</v>
      </c>
      <c r="AB89" s="179"/>
      <c r="AC89" s="175">
        <v>0</v>
      </c>
      <c r="AD89" s="180"/>
      <c r="AE89" s="159"/>
      <c r="AF89" s="159"/>
      <c r="AG89" s="159"/>
      <c r="AH89" s="159"/>
      <c r="AI89" s="159"/>
      <c r="AJ89" s="159"/>
      <c r="AK89" s="159"/>
      <c r="AL89" s="159"/>
      <c r="AM89" s="158"/>
      <c r="AN89" s="158"/>
      <c r="AO89" s="158"/>
      <c r="AP89" s="158"/>
      <c r="AQ89" s="158"/>
      <c r="AR89" s="158"/>
      <c r="AS89" s="158"/>
      <c r="AT89" s="158"/>
      <c r="AU89" s="158"/>
      <c r="AV89" s="158"/>
    </row>
    <row r="90" spans="1:48" s="157" customFormat="1" ht="15" customHeight="1" x14ac:dyDescent="0.2">
      <c r="A90" s="172">
        <v>775</v>
      </c>
      <c r="B90" s="175">
        <v>85</v>
      </c>
      <c r="C90" s="191" t="s">
        <v>2464</v>
      </c>
      <c r="D90" s="238">
        <v>42502</v>
      </c>
      <c r="E90" s="175">
        <v>2016</v>
      </c>
      <c r="F90" s="175">
        <v>1</v>
      </c>
      <c r="G90" s="179" t="s">
        <v>1222</v>
      </c>
      <c r="H90" s="179" t="s">
        <v>1231</v>
      </c>
      <c r="I90" s="179"/>
      <c r="J90" s="175">
        <v>1</v>
      </c>
      <c r="K90" s="179" t="s">
        <v>2280</v>
      </c>
      <c r="L90" s="179"/>
      <c r="M90" s="175">
        <v>2</v>
      </c>
      <c r="N90" s="175">
        <v>12</v>
      </c>
      <c r="O90" s="179" t="s">
        <v>1225</v>
      </c>
      <c r="P90" s="179" t="s">
        <v>561</v>
      </c>
      <c r="Q90" s="179"/>
      <c r="R90" s="179"/>
      <c r="S90" s="192" t="s">
        <v>563</v>
      </c>
      <c r="T90" s="185"/>
      <c r="U90" s="239"/>
      <c r="V90" s="193">
        <v>20.792300000000001</v>
      </c>
      <c r="W90" s="193">
        <v>97.032799999999995</v>
      </c>
      <c r="X90" s="175">
        <v>3</v>
      </c>
      <c r="Y90" s="179" t="s">
        <v>1237</v>
      </c>
      <c r="Z90" s="179" t="s">
        <v>2465</v>
      </c>
      <c r="AA90" s="206" t="s">
        <v>2418</v>
      </c>
      <c r="AB90" s="173"/>
      <c r="AC90" s="175">
        <v>28</v>
      </c>
      <c r="AD90" s="178"/>
      <c r="AE90" s="156"/>
      <c r="AF90" s="156"/>
      <c r="AG90" s="156"/>
      <c r="AH90" s="156"/>
      <c r="AI90" s="156"/>
      <c r="AJ90" s="156"/>
      <c r="AK90" s="156"/>
      <c r="AL90" s="156"/>
      <c r="AM90" s="156"/>
      <c r="AN90" s="156"/>
      <c r="AO90" s="156"/>
      <c r="AP90" s="156"/>
      <c r="AQ90" s="156"/>
      <c r="AR90" s="156"/>
      <c r="AS90" s="156"/>
      <c r="AT90" s="156"/>
      <c r="AU90" s="156"/>
      <c r="AV90" s="156"/>
    </row>
    <row r="91" spans="1:48" s="157" customFormat="1" ht="15" customHeight="1" x14ac:dyDescent="0.2">
      <c r="A91" s="172">
        <v>775</v>
      </c>
      <c r="B91" s="175">
        <v>32</v>
      </c>
      <c r="C91" s="191" t="s">
        <v>1846</v>
      </c>
      <c r="D91" s="238">
        <v>42502</v>
      </c>
      <c r="E91" s="175">
        <v>2016</v>
      </c>
      <c r="F91" s="175">
        <v>1</v>
      </c>
      <c r="G91" s="179" t="s">
        <v>1280</v>
      </c>
      <c r="H91" s="179" t="s">
        <v>1281</v>
      </c>
      <c r="I91" s="179"/>
      <c r="J91" s="175">
        <v>6</v>
      </c>
      <c r="K91" s="179"/>
      <c r="L91" s="179"/>
      <c r="M91" s="175">
        <v>0</v>
      </c>
      <c r="N91" s="175">
        <v>60</v>
      </c>
      <c r="O91" s="179" t="s">
        <v>1225</v>
      </c>
      <c r="P91" s="179" t="s">
        <v>332</v>
      </c>
      <c r="Q91" s="179" t="s">
        <v>332</v>
      </c>
      <c r="R91" s="179" t="s">
        <v>332</v>
      </c>
      <c r="S91" s="192" t="s">
        <v>332</v>
      </c>
      <c r="T91" s="239" t="s">
        <v>395</v>
      </c>
      <c r="U91" s="239" t="s">
        <v>1847</v>
      </c>
      <c r="V91" s="193">
        <v>21.974699999999999</v>
      </c>
      <c r="W91" s="193">
        <v>96.083500000000001</v>
      </c>
      <c r="X91" s="175">
        <v>1</v>
      </c>
      <c r="Y91" s="179" t="s">
        <v>1237</v>
      </c>
      <c r="Z91" s="179" t="s">
        <v>1845</v>
      </c>
      <c r="AA91" s="179" t="s">
        <v>1804</v>
      </c>
      <c r="AB91" s="179"/>
      <c r="AC91" s="175">
        <v>0</v>
      </c>
      <c r="AD91" s="180"/>
      <c r="AE91" s="159"/>
      <c r="AF91" s="159"/>
      <c r="AG91" s="159"/>
      <c r="AH91" s="159"/>
      <c r="AI91" s="159"/>
      <c r="AJ91" s="159"/>
      <c r="AK91" s="159"/>
      <c r="AL91" s="159"/>
      <c r="AM91" s="158"/>
      <c r="AN91" s="158"/>
      <c r="AO91" s="158"/>
      <c r="AP91" s="158"/>
      <c r="AQ91" s="158"/>
      <c r="AR91" s="158"/>
      <c r="AS91" s="158"/>
      <c r="AT91" s="158"/>
      <c r="AU91" s="158"/>
      <c r="AV91" s="158"/>
    </row>
    <row r="92" spans="1:48" s="157" customFormat="1" ht="15" customHeight="1" x14ac:dyDescent="0.2">
      <c r="A92" s="172">
        <v>775</v>
      </c>
      <c r="B92" s="175">
        <v>86</v>
      </c>
      <c r="C92" s="191" t="s">
        <v>2466</v>
      </c>
      <c r="D92" s="238">
        <v>42502</v>
      </c>
      <c r="E92" s="175">
        <v>2016</v>
      </c>
      <c r="F92" s="175">
        <v>1</v>
      </c>
      <c r="G92" s="179" t="s">
        <v>1230</v>
      </c>
      <c r="H92" s="179" t="s">
        <v>1231</v>
      </c>
      <c r="I92" s="179" t="s">
        <v>2280</v>
      </c>
      <c r="J92" s="175">
        <v>1</v>
      </c>
      <c r="K92" s="179" t="s">
        <v>1232</v>
      </c>
      <c r="L92" s="179"/>
      <c r="M92" s="175">
        <v>7</v>
      </c>
      <c r="N92" s="175">
        <v>17</v>
      </c>
      <c r="O92" s="179" t="s">
        <v>1225</v>
      </c>
      <c r="P92" s="179" t="s">
        <v>561</v>
      </c>
      <c r="Q92" s="179"/>
      <c r="R92" s="179"/>
      <c r="S92" s="192" t="s">
        <v>563</v>
      </c>
      <c r="T92" s="185"/>
      <c r="U92" s="239"/>
      <c r="V92" s="193">
        <v>20.792300000000001</v>
      </c>
      <c r="W92" s="193">
        <v>97.032799999999995</v>
      </c>
      <c r="X92" s="175">
        <v>3</v>
      </c>
      <c r="Y92" s="179" t="s">
        <v>1237</v>
      </c>
      <c r="Z92" s="179" t="s">
        <v>2467</v>
      </c>
      <c r="AA92" s="206" t="s">
        <v>2418</v>
      </c>
      <c r="AB92" s="173"/>
      <c r="AC92" s="175">
        <v>0</v>
      </c>
      <c r="AD92" s="178"/>
      <c r="AE92" s="156"/>
      <c r="AF92" s="156"/>
      <c r="AG92" s="156"/>
      <c r="AH92" s="156"/>
      <c r="AI92" s="156"/>
      <c r="AJ92" s="156"/>
      <c r="AK92" s="156"/>
      <c r="AL92" s="156"/>
      <c r="AM92" s="156"/>
      <c r="AN92" s="156"/>
      <c r="AO92" s="156"/>
      <c r="AP92" s="156"/>
      <c r="AQ92" s="156"/>
      <c r="AR92" s="156"/>
      <c r="AS92" s="156"/>
      <c r="AT92" s="156"/>
      <c r="AU92" s="156"/>
      <c r="AV92" s="156"/>
    </row>
    <row r="93" spans="1:48" s="157" customFormat="1" ht="15" customHeight="1" x14ac:dyDescent="0.2">
      <c r="A93" s="172">
        <v>775</v>
      </c>
      <c r="B93" s="175">
        <v>74</v>
      </c>
      <c r="C93" s="191" t="s">
        <v>1669</v>
      </c>
      <c r="D93" s="238">
        <v>42505</v>
      </c>
      <c r="E93" s="175">
        <v>2016</v>
      </c>
      <c r="F93" s="175">
        <v>1</v>
      </c>
      <c r="G93" s="179" t="s">
        <v>1222</v>
      </c>
      <c r="H93" s="179" t="s">
        <v>1231</v>
      </c>
      <c r="I93" s="179"/>
      <c r="J93" s="175">
        <v>1</v>
      </c>
      <c r="K93" s="179" t="s">
        <v>1422</v>
      </c>
      <c r="L93" s="179"/>
      <c r="M93" s="175">
        <v>3</v>
      </c>
      <c r="N93" s="175">
        <v>13</v>
      </c>
      <c r="O93" s="179" t="s">
        <v>1225</v>
      </c>
      <c r="P93" s="179" t="s">
        <v>7</v>
      </c>
      <c r="Q93" s="179" t="s">
        <v>29</v>
      </c>
      <c r="R93" s="179" t="s">
        <v>36</v>
      </c>
      <c r="S93" s="192" t="s">
        <v>29</v>
      </c>
      <c r="T93" s="204" t="s">
        <v>36</v>
      </c>
      <c r="U93" s="239" t="s">
        <v>35</v>
      </c>
      <c r="V93" s="193">
        <v>24.252500000000001</v>
      </c>
      <c r="W93" s="193">
        <v>97.233500000000006</v>
      </c>
      <c r="X93" s="175">
        <v>2</v>
      </c>
      <c r="Y93" s="179" t="s">
        <v>1291</v>
      </c>
      <c r="Z93" s="179" t="s">
        <v>1670</v>
      </c>
      <c r="AA93" s="179" t="s">
        <v>1563</v>
      </c>
      <c r="AB93" s="173"/>
      <c r="AC93" s="175">
        <v>0</v>
      </c>
      <c r="AD93" s="178"/>
      <c r="AE93" s="156"/>
      <c r="AF93" s="156"/>
      <c r="AG93" s="156"/>
      <c r="AH93" s="156"/>
      <c r="AI93" s="156"/>
      <c r="AJ93" s="156"/>
      <c r="AK93" s="156"/>
      <c r="AL93" s="156"/>
      <c r="AM93" s="156"/>
      <c r="AN93" s="156"/>
      <c r="AO93" s="156"/>
      <c r="AP93" s="156"/>
      <c r="AQ93" s="156"/>
      <c r="AR93" s="156"/>
      <c r="AS93" s="156"/>
      <c r="AT93" s="156"/>
      <c r="AU93" s="156"/>
      <c r="AV93" s="156"/>
    </row>
    <row r="94" spans="1:48" s="157" customFormat="1" ht="15" customHeight="1" x14ac:dyDescent="0.2">
      <c r="A94" s="172">
        <v>775</v>
      </c>
      <c r="B94" s="175">
        <v>87</v>
      </c>
      <c r="C94" s="191" t="s">
        <v>1853</v>
      </c>
      <c r="D94" s="238">
        <v>42505</v>
      </c>
      <c r="E94" s="175">
        <v>2016</v>
      </c>
      <c r="F94" s="175">
        <v>1</v>
      </c>
      <c r="G94" s="179" t="s">
        <v>1230</v>
      </c>
      <c r="H94" s="179" t="s">
        <v>1490</v>
      </c>
      <c r="I94" s="179"/>
      <c r="J94" s="175">
        <v>3</v>
      </c>
      <c r="K94" s="179" t="s">
        <v>1232</v>
      </c>
      <c r="L94" s="179"/>
      <c r="M94" s="175">
        <v>7</v>
      </c>
      <c r="N94" s="175">
        <v>37</v>
      </c>
      <c r="O94" s="179" t="s">
        <v>1225</v>
      </c>
      <c r="P94" s="179" t="s">
        <v>7</v>
      </c>
      <c r="Q94" s="179" t="s">
        <v>27</v>
      </c>
      <c r="R94" s="179"/>
      <c r="S94" s="192" t="s">
        <v>27</v>
      </c>
      <c r="T94" s="185" t="s">
        <v>27</v>
      </c>
      <c r="U94" s="239" t="s">
        <v>26</v>
      </c>
      <c r="V94" s="193">
        <v>25.688700000000001</v>
      </c>
      <c r="W94" s="193">
        <v>96.45</v>
      </c>
      <c r="X94" s="175">
        <v>2</v>
      </c>
      <c r="Y94" s="179" t="s">
        <v>1237</v>
      </c>
      <c r="Z94" s="179" t="s">
        <v>1854</v>
      </c>
      <c r="AA94" s="179" t="s">
        <v>1850</v>
      </c>
      <c r="AB94" s="181"/>
      <c r="AC94" s="175">
        <v>0</v>
      </c>
      <c r="AD94" s="180"/>
      <c r="AE94" s="160"/>
      <c r="AF94" s="160"/>
      <c r="AG94" s="160"/>
      <c r="AH94" s="160"/>
      <c r="AI94" s="160"/>
      <c r="AJ94" s="160"/>
      <c r="AK94" s="160"/>
      <c r="AL94" s="160"/>
      <c r="AM94" s="160"/>
      <c r="AN94" s="160"/>
      <c r="AO94" s="160"/>
      <c r="AP94" s="160"/>
      <c r="AQ94" s="160"/>
      <c r="AR94" s="160"/>
      <c r="AS94" s="160"/>
      <c r="AT94" s="160"/>
      <c r="AU94" s="160"/>
      <c r="AV94" s="160"/>
    </row>
    <row r="95" spans="1:48" s="157" customFormat="1" ht="15" customHeight="1" x14ac:dyDescent="0.2">
      <c r="A95" s="172">
        <v>775</v>
      </c>
      <c r="B95" s="175">
        <v>75</v>
      </c>
      <c r="C95" s="191" t="s">
        <v>1671</v>
      </c>
      <c r="D95" s="238">
        <v>42506</v>
      </c>
      <c r="E95" s="175">
        <v>2016</v>
      </c>
      <c r="F95" s="175">
        <v>1</v>
      </c>
      <c r="G95" s="179" t="s">
        <v>1222</v>
      </c>
      <c r="H95" s="179" t="s">
        <v>1231</v>
      </c>
      <c r="I95" s="179"/>
      <c r="J95" s="175">
        <v>1</v>
      </c>
      <c r="K95" s="179" t="s">
        <v>1422</v>
      </c>
      <c r="L95" s="179"/>
      <c r="M95" s="175">
        <v>3</v>
      </c>
      <c r="N95" s="175">
        <v>13</v>
      </c>
      <c r="O95" s="179" t="s">
        <v>1225</v>
      </c>
      <c r="P95" s="179" t="s">
        <v>7</v>
      </c>
      <c r="Q95" s="179" t="s">
        <v>29</v>
      </c>
      <c r="R95" s="179" t="s">
        <v>36</v>
      </c>
      <c r="S95" s="192" t="s">
        <v>29</v>
      </c>
      <c r="T95" s="204" t="s">
        <v>36</v>
      </c>
      <c r="U95" s="239" t="s">
        <v>35</v>
      </c>
      <c r="V95" s="193">
        <v>24.252500000000001</v>
      </c>
      <c r="W95" s="193">
        <v>97.233500000000006</v>
      </c>
      <c r="X95" s="175">
        <v>2</v>
      </c>
      <c r="Y95" s="179" t="s">
        <v>1291</v>
      </c>
      <c r="Z95" s="179" t="s">
        <v>1672</v>
      </c>
      <c r="AA95" s="179" t="s">
        <v>1563</v>
      </c>
      <c r="AB95" s="173"/>
      <c r="AC95" s="175">
        <v>0</v>
      </c>
      <c r="AD95" s="178"/>
      <c r="AE95" s="156"/>
      <c r="AF95" s="156"/>
      <c r="AG95" s="156"/>
      <c r="AH95" s="156"/>
      <c r="AI95" s="156"/>
      <c r="AJ95" s="156"/>
      <c r="AK95" s="156"/>
      <c r="AL95" s="156"/>
      <c r="AM95" s="156"/>
      <c r="AN95" s="156"/>
      <c r="AO95" s="156"/>
      <c r="AP95" s="156"/>
      <c r="AQ95" s="156"/>
      <c r="AR95" s="156"/>
      <c r="AS95" s="156"/>
      <c r="AT95" s="156"/>
      <c r="AU95" s="156"/>
      <c r="AV95" s="156"/>
    </row>
    <row r="96" spans="1:48" s="157" customFormat="1" ht="15" customHeight="1" x14ac:dyDescent="0.2">
      <c r="A96" s="172">
        <v>775</v>
      </c>
      <c r="B96" s="175">
        <v>76</v>
      </c>
      <c r="C96" s="191" t="s">
        <v>1673</v>
      </c>
      <c r="D96" s="238">
        <v>42507</v>
      </c>
      <c r="E96" s="175">
        <v>2016</v>
      </c>
      <c r="F96" s="175">
        <v>1</v>
      </c>
      <c r="G96" s="179" t="s">
        <v>1222</v>
      </c>
      <c r="H96" s="179" t="s">
        <v>1231</v>
      </c>
      <c r="I96" s="179"/>
      <c r="J96" s="175">
        <v>1</v>
      </c>
      <c r="K96" s="179" t="s">
        <v>1422</v>
      </c>
      <c r="L96" s="179"/>
      <c r="M96" s="175">
        <v>3</v>
      </c>
      <c r="N96" s="175">
        <v>13</v>
      </c>
      <c r="O96" s="179" t="s">
        <v>1225</v>
      </c>
      <c r="P96" s="179" t="s">
        <v>7</v>
      </c>
      <c r="Q96" s="179" t="s">
        <v>29</v>
      </c>
      <c r="R96" s="179" t="s">
        <v>36</v>
      </c>
      <c r="S96" s="192" t="s">
        <v>29</v>
      </c>
      <c r="T96" s="204" t="s">
        <v>36</v>
      </c>
      <c r="U96" s="239" t="s">
        <v>35</v>
      </c>
      <c r="V96" s="193">
        <v>24.252500000000001</v>
      </c>
      <c r="W96" s="193">
        <v>97.233500000000006</v>
      </c>
      <c r="X96" s="175">
        <v>2</v>
      </c>
      <c r="Y96" s="179" t="s">
        <v>1291</v>
      </c>
      <c r="Z96" s="179" t="s">
        <v>1674</v>
      </c>
      <c r="AA96" s="179" t="s">
        <v>1563</v>
      </c>
      <c r="AB96" s="173"/>
      <c r="AC96" s="175">
        <v>0</v>
      </c>
      <c r="AD96" s="178"/>
      <c r="AE96" s="156"/>
      <c r="AF96" s="156"/>
      <c r="AG96" s="156"/>
      <c r="AH96" s="156"/>
      <c r="AI96" s="156"/>
      <c r="AJ96" s="156"/>
      <c r="AK96" s="156"/>
      <c r="AL96" s="156"/>
      <c r="AM96" s="156"/>
      <c r="AN96" s="156"/>
      <c r="AO96" s="156"/>
      <c r="AP96" s="156"/>
      <c r="AQ96" s="156"/>
      <c r="AR96" s="156"/>
      <c r="AS96" s="156"/>
      <c r="AT96" s="156"/>
      <c r="AU96" s="156"/>
      <c r="AV96" s="156"/>
    </row>
    <row r="97" spans="1:48" s="157" customFormat="1" ht="15" customHeight="1" x14ac:dyDescent="0.2">
      <c r="A97" s="172">
        <v>775</v>
      </c>
      <c r="B97" s="175">
        <v>68</v>
      </c>
      <c r="C97" s="191" t="s">
        <v>1675</v>
      </c>
      <c r="D97" s="238">
        <v>42508</v>
      </c>
      <c r="E97" s="175">
        <v>2016</v>
      </c>
      <c r="F97" s="175">
        <v>1</v>
      </c>
      <c r="G97" s="179" t="s">
        <v>1222</v>
      </c>
      <c r="H97" s="179" t="s">
        <v>1231</v>
      </c>
      <c r="I97" s="179"/>
      <c r="J97" s="175">
        <v>1</v>
      </c>
      <c r="K97" s="179" t="s">
        <v>1422</v>
      </c>
      <c r="L97" s="179"/>
      <c r="M97" s="175">
        <v>3</v>
      </c>
      <c r="N97" s="175">
        <v>13</v>
      </c>
      <c r="O97" s="179" t="s">
        <v>1225</v>
      </c>
      <c r="P97" s="179" t="s">
        <v>7</v>
      </c>
      <c r="Q97" s="179" t="s">
        <v>29</v>
      </c>
      <c r="R97" s="179" t="s">
        <v>36</v>
      </c>
      <c r="S97" s="192" t="s">
        <v>29</v>
      </c>
      <c r="T97" s="204" t="s">
        <v>36</v>
      </c>
      <c r="U97" s="239" t="s">
        <v>35</v>
      </c>
      <c r="V97" s="193">
        <v>24.252500000000001</v>
      </c>
      <c r="W97" s="193">
        <v>97.233500000000006</v>
      </c>
      <c r="X97" s="175">
        <v>2</v>
      </c>
      <c r="Y97" s="179" t="s">
        <v>1291</v>
      </c>
      <c r="Z97" s="179" t="s">
        <v>1676</v>
      </c>
      <c r="AA97" s="179" t="s">
        <v>1563</v>
      </c>
      <c r="AB97" s="173"/>
      <c r="AC97" s="175">
        <v>0</v>
      </c>
      <c r="AD97" s="178"/>
      <c r="AE97" s="156"/>
      <c r="AF97" s="156"/>
      <c r="AG97" s="156"/>
      <c r="AH97" s="156"/>
      <c r="AI97" s="156"/>
      <c r="AJ97" s="156"/>
      <c r="AK97" s="156"/>
      <c r="AL97" s="156"/>
      <c r="AM97" s="156"/>
      <c r="AN97" s="156"/>
      <c r="AO97" s="156"/>
      <c r="AP97" s="156"/>
      <c r="AQ97" s="156"/>
      <c r="AR97" s="156"/>
      <c r="AS97" s="156"/>
      <c r="AT97" s="156"/>
      <c r="AU97" s="156"/>
      <c r="AV97" s="156"/>
    </row>
    <row r="98" spans="1:48" s="157" customFormat="1" ht="15" customHeight="1" x14ac:dyDescent="0.2">
      <c r="A98" s="172">
        <v>775</v>
      </c>
      <c r="B98" s="175">
        <v>84</v>
      </c>
      <c r="C98" s="191" t="s">
        <v>2415</v>
      </c>
      <c r="D98" s="238">
        <v>42508</v>
      </c>
      <c r="E98" s="175">
        <v>2016</v>
      </c>
      <c r="F98" s="175">
        <v>1</v>
      </c>
      <c r="G98" s="179" t="s">
        <v>1236</v>
      </c>
      <c r="H98" s="179" t="s">
        <v>1231</v>
      </c>
      <c r="I98" s="179"/>
      <c r="J98" s="175">
        <v>1</v>
      </c>
      <c r="K98" s="179" t="s">
        <v>2280</v>
      </c>
      <c r="L98" s="179"/>
      <c r="M98" s="175">
        <v>2</v>
      </c>
      <c r="N98" s="175">
        <v>12</v>
      </c>
      <c r="O98" s="179" t="s">
        <v>1225</v>
      </c>
      <c r="P98" s="179" t="s">
        <v>561</v>
      </c>
      <c r="Q98" s="179" t="s">
        <v>625</v>
      </c>
      <c r="R98" s="179" t="s">
        <v>2416</v>
      </c>
      <c r="S98" s="192" t="s">
        <v>625</v>
      </c>
      <c r="T98" s="185" t="s">
        <v>625</v>
      </c>
      <c r="U98" s="239" t="s">
        <v>624</v>
      </c>
      <c r="V98" s="193">
        <v>22.616499999999998</v>
      </c>
      <c r="W98" s="193">
        <v>97.300299999999993</v>
      </c>
      <c r="X98" s="175">
        <v>2</v>
      </c>
      <c r="Y98" s="179" t="s">
        <v>1237</v>
      </c>
      <c r="Z98" s="179" t="s">
        <v>2417</v>
      </c>
      <c r="AA98" s="206" t="s">
        <v>2418</v>
      </c>
      <c r="AB98" s="173"/>
      <c r="AC98" s="175">
        <v>0</v>
      </c>
      <c r="AD98" s="188"/>
      <c r="AE98" s="162"/>
      <c r="AF98" s="163"/>
      <c r="AG98" s="163"/>
      <c r="AH98" s="163"/>
      <c r="AI98" s="163"/>
      <c r="AJ98" s="163"/>
      <c r="AK98" s="163"/>
      <c r="AL98" s="163"/>
      <c r="AM98" s="163"/>
      <c r="AN98" s="163"/>
      <c r="AO98" s="163"/>
      <c r="AP98" s="163"/>
      <c r="AQ98" s="163"/>
      <c r="AR98" s="163"/>
      <c r="AS98" s="163"/>
      <c r="AT98" s="163"/>
      <c r="AU98" s="163"/>
      <c r="AV98" s="163"/>
    </row>
    <row r="99" spans="1:48" s="157" customFormat="1" ht="15" customHeight="1" x14ac:dyDescent="0.2">
      <c r="A99" s="172">
        <v>775</v>
      </c>
      <c r="B99" s="175">
        <v>83</v>
      </c>
      <c r="C99" s="191" t="s">
        <v>1740</v>
      </c>
      <c r="D99" s="238">
        <v>42508</v>
      </c>
      <c r="E99" s="175">
        <v>2016</v>
      </c>
      <c r="F99" s="175">
        <v>1</v>
      </c>
      <c r="G99" s="179" t="s">
        <v>1236</v>
      </c>
      <c r="H99" s="179" t="s">
        <v>1231</v>
      </c>
      <c r="I99" s="179"/>
      <c r="J99" s="175">
        <v>1</v>
      </c>
      <c r="K99" s="179" t="s">
        <v>1422</v>
      </c>
      <c r="L99" s="179" t="s">
        <v>1232</v>
      </c>
      <c r="M99" s="175">
        <v>3</v>
      </c>
      <c r="N99" s="175">
        <v>13</v>
      </c>
      <c r="O99" s="179" t="s">
        <v>1225</v>
      </c>
      <c r="P99" s="179" t="s">
        <v>7</v>
      </c>
      <c r="Q99" s="179"/>
      <c r="R99" s="179"/>
      <c r="S99" s="192" t="s">
        <v>9</v>
      </c>
      <c r="T99" s="185" t="s">
        <v>9</v>
      </c>
      <c r="U99" s="239" t="s">
        <v>10</v>
      </c>
      <c r="V99" s="193">
        <v>25.383199999999999</v>
      </c>
      <c r="W99" s="193">
        <v>97.396299999999997</v>
      </c>
      <c r="X99" s="175">
        <v>3</v>
      </c>
      <c r="Y99" s="179" t="s">
        <v>1237</v>
      </c>
      <c r="Z99" s="179" t="s">
        <v>1741</v>
      </c>
      <c r="AA99" s="179" t="s">
        <v>1563</v>
      </c>
      <c r="AB99" s="173"/>
      <c r="AC99" s="175">
        <v>0</v>
      </c>
      <c r="AD99" s="178"/>
      <c r="AE99" s="161"/>
      <c r="AF99" s="161"/>
      <c r="AG99" s="161"/>
      <c r="AH99" s="161"/>
      <c r="AI99" s="161"/>
      <c r="AJ99" s="161"/>
      <c r="AK99" s="161"/>
      <c r="AL99" s="161"/>
      <c r="AM99" s="161"/>
      <c r="AN99" s="161"/>
      <c r="AO99" s="161"/>
      <c r="AP99" s="161"/>
      <c r="AQ99" s="161"/>
      <c r="AR99" s="161"/>
      <c r="AS99" s="161"/>
      <c r="AT99" s="161"/>
      <c r="AU99" s="161"/>
      <c r="AV99" s="161"/>
    </row>
    <row r="100" spans="1:48" s="157" customFormat="1" ht="15" customHeight="1" x14ac:dyDescent="0.2">
      <c r="A100" s="172">
        <v>775</v>
      </c>
      <c r="B100" s="175">
        <v>69</v>
      </c>
      <c r="C100" s="191" t="s">
        <v>1677</v>
      </c>
      <c r="D100" s="238">
        <v>42509</v>
      </c>
      <c r="E100" s="175">
        <v>2016</v>
      </c>
      <c r="F100" s="175">
        <v>1</v>
      </c>
      <c r="G100" s="179" t="s">
        <v>1222</v>
      </c>
      <c r="H100" s="179" t="s">
        <v>1231</v>
      </c>
      <c r="I100" s="179"/>
      <c r="J100" s="175">
        <v>1</v>
      </c>
      <c r="K100" s="179" t="s">
        <v>1422</v>
      </c>
      <c r="L100" s="179"/>
      <c r="M100" s="175">
        <v>3</v>
      </c>
      <c r="N100" s="175">
        <v>13</v>
      </c>
      <c r="O100" s="179" t="s">
        <v>1225</v>
      </c>
      <c r="P100" s="179" t="s">
        <v>7</v>
      </c>
      <c r="Q100" s="179" t="s">
        <v>29</v>
      </c>
      <c r="R100" s="179" t="s">
        <v>36</v>
      </c>
      <c r="S100" s="192" t="s">
        <v>29</v>
      </c>
      <c r="T100" s="204" t="s">
        <v>36</v>
      </c>
      <c r="U100" s="239" t="s">
        <v>35</v>
      </c>
      <c r="V100" s="193">
        <v>24.252500000000001</v>
      </c>
      <c r="W100" s="193">
        <v>97.233500000000006</v>
      </c>
      <c r="X100" s="175">
        <v>2</v>
      </c>
      <c r="Y100" s="179" t="s">
        <v>1291</v>
      </c>
      <c r="Z100" s="179" t="s">
        <v>1678</v>
      </c>
      <c r="AA100" s="179" t="s">
        <v>1563</v>
      </c>
      <c r="AB100" s="173"/>
      <c r="AC100" s="175">
        <v>0</v>
      </c>
      <c r="AD100" s="178"/>
      <c r="AE100" s="156"/>
      <c r="AF100" s="156"/>
      <c r="AG100" s="156"/>
      <c r="AH100" s="156"/>
      <c r="AI100" s="156"/>
      <c r="AJ100" s="156"/>
      <c r="AK100" s="156"/>
      <c r="AL100" s="156"/>
      <c r="AM100" s="156"/>
      <c r="AN100" s="156"/>
      <c r="AO100" s="156"/>
      <c r="AP100" s="156"/>
      <c r="AQ100" s="156"/>
      <c r="AR100" s="156"/>
      <c r="AS100" s="156"/>
      <c r="AT100" s="156"/>
      <c r="AU100" s="156"/>
      <c r="AV100" s="156"/>
    </row>
    <row r="101" spans="1:48" s="157" customFormat="1" ht="15" customHeight="1" x14ac:dyDescent="0.2">
      <c r="A101" s="172">
        <v>775</v>
      </c>
      <c r="B101" s="175">
        <v>70</v>
      </c>
      <c r="C101" s="191" t="s">
        <v>1679</v>
      </c>
      <c r="D101" s="238">
        <v>42510</v>
      </c>
      <c r="E101" s="175">
        <v>2016</v>
      </c>
      <c r="F101" s="175">
        <v>1</v>
      </c>
      <c r="G101" s="179" t="s">
        <v>1222</v>
      </c>
      <c r="H101" s="179" t="s">
        <v>1231</v>
      </c>
      <c r="I101" s="179"/>
      <c r="J101" s="175">
        <v>1</v>
      </c>
      <c r="K101" s="179" t="s">
        <v>1422</v>
      </c>
      <c r="L101" s="179"/>
      <c r="M101" s="175">
        <v>3</v>
      </c>
      <c r="N101" s="175">
        <v>13</v>
      </c>
      <c r="O101" s="179" t="s">
        <v>1225</v>
      </c>
      <c r="P101" s="179" t="s">
        <v>7</v>
      </c>
      <c r="Q101" s="179" t="s">
        <v>29</v>
      </c>
      <c r="R101" s="179" t="s">
        <v>36</v>
      </c>
      <c r="S101" s="192" t="s">
        <v>29</v>
      </c>
      <c r="T101" s="204" t="s">
        <v>36</v>
      </c>
      <c r="U101" s="239" t="s">
        <v>35</v>
      </c>
      <c r="V101" s="193">
        <v>24.252500000000001</v>
      </c>
      <c r="W101" s="193">
        <v>97.233500000000006</v>
      </c>
      <c r="X101" s="175">
        <v>2</v>
      </c>
      <c r="Y101" s="179" t="s">
        <v>1291</v>
      </c>
      <c r="Z101" s="179" t="s">
        <v>1680</v>
      </c>
      <c r="AA101" s="179" t="s">
        <v>1563</v>
      </c>
      <c r="AB101" s="173"/>
      <c r="AC101" s="175">
        <v>0</v>
      </c>
      <c r="AD101" s="178"/>
      <c r="AE101" s="156"/>
      <c r="AF101" s="156"/>
      <c r="AG101" s="156"/>
      <c r="AH101" s="156"/>
      <c r="AI101" s="156"/>
      <c r="AJ101" s="156"/>
      <c r="AK101" s="156"/>
      <c r="AL101" s="156"/>
      <c r="AM101" s="156"/>
      <c r="AN101" s="156"/>
      <c r="AO101" s="156"/>
      <c r="AP101" s="156"/>
      <c r="AQ101" s="156"/>
      <c r="AR101" s="156"/>
      <c r="AS101" s="156"/>
      <c r="AT101" s="156"/>
      <c r="AU101" s="156"/>
      <c r="AV101" s="156"/>
    </row>
    <row r="102" spans="1:48" s="157" customFormat="1" ht="15" customHeight="1" x14ac:dyDescent="0.2">
      <c r="A102" s="172">
        <v>775</v>
      </c>
      <c r="B102" s="175">
        <v>77</v>
      </c>
      <c r="C102" s="191" t="s">
        <v>2620</v>
      </c>
      <c r="D102" s="238">
        <v>42510</v>
      </c>
      <c r="E102" s="175">
        <v>2016</v>
      </c>
      <c r="F102" s="175">
        <v>2</v>
      </c>
      <c r="G102" s="179" t="s">
        <v>1222</v>
      </c>
      <c r="H102" s="179" t="s">
        <v>1231</v>
      </c>
      <c r="I102" s="179"/>
      <c r="J102" s="175">
        <v>1</v>
      </c>
      <c r="K102" s="179" t="s">
        <v>1495</v>
      </c>
      <c r="L102" s="179"/>
      <c r="M102" s="175">
        <v>3</v>
      </c>
      <c r="N102" s="175">
        <v>13</v>
      </c>
      <c r="O102" s="179" t="s">
        <v>1225</v>
      </c>
      <c r="P102" s="179" t="s">
        <v>561</v>
      </c>
      <c r="Q102" s="179" t="s">
        <v>620</v>
      </c>
      <c r="R102" s="179" t="s">
        <v>2621</v>
      </c>
      <c r="S102" s="192" t="s">
        <v>620</v>
      </c>
      <c r="T102" s="185" t="s">
        <v>620</v>
      </c>
      <c r="U102" s="239" t="s">
        <v>624</v>
      </c>
      <c r="V102" s="193">
        <v>22.589300000000001</v>
      </c>
      <c r="W102" s="193">
        <v>96.894099999999995</v>
      </c>
      <c r="X102" s="175">
        <v>2</v>
      </c>
      <c r="Y102" s="179" t="s">
        <v>1291</v>
      </c>
      <c r="Z102" s="179" t="s">
        <v>2622</v>
      </c>
      <c r="AA102" s="196" t="s">
        <v>2537</v>
      </c>
      <c r="AB102" s="173"/>
      <c r="AC102" s="175">
        <v>0</v>
      </c>
      <c r="AD102" s="178"/>
      <c r="AE102" s="156"/>
      <c r="AF102" s="156"/>
      <c r="AG102" s="156"/>
      <c r="AH102" s="156"/>
      <c r="AI102" s="156"/>
      <c r="AJ102" s="156"/>
      <c r="AK102" s="156"/>
      <c r="AL102" s="156"/>
      <c r="AM102" s="156"/>
      <c r="AN102" s="156"/>
      <c r="AO102" s="156"/>
      <c r="AP102" s="156"/>
      <c r="AQ102" s="156"/>
      <c r="AR102" s="156"/>
      <c r="AS102" s="156"/>
      <c r="AT102" s="156"/>
      <c r="AU102" s="156"/>
      <c r="AV102" s="156"/>
    </row>
    <row r="103" spans="1:48" s="157" customFormat="1" ht="15" customHeight="1" x14ac:dyDescent="0.2">
      <c r="A103" s="172">
        <v>775</v>
      </c>
      <c r="B103" s="175">
        <v>71</v>
      </c>
      <c r="C103" s="191" t="s">
        <v>1681</v>
      </c>
      <c r="D103" s="238">
        <v>42511</v>
      </c>
      <c r="E103" s="175">
        <v>2016</v>
      </c>
      <c r="F103" s="175">
        <v>1</v>
      </c>
      <c r="G103" s="179" t="s">
        <v>1222</v>
      </c>
      <c r="H103" s="179" t="s">
        <v>1231</v>
      </c>
      <c r="I103" s="179"/>
      <c r="J103" s="175">
        <v>1</v>
      </c>
      <c r="K103" s="179" t="s">
        <v>1422</v>
      </c>
      <c r="L103" s="179"/>
      <c r="M103" s="175">
        <v>3</v>
      </c>
      <c r="N103" s="175">
        <v>13</v>
      </c>
      <c r="O103" s="179" t="s">
        <v>1225</v>
      </c>
      <c r="P103" s="179" t="s">
        <v>7</v>
      </c>
      <c r="Q103" s="179" t="s">
        <v>29</v>
      </c>
      <c r="R103" s="179" t="s">
        <v>36</v>
      </c>
      <c r="S103" s="192" t="s">
        <v>29</v>
      </c>
      <c r="T103" s="204" t="s">
        <v>36</v>
      </c>
      <c r="U103" s="239" t="s">
        <v>35</v>
      </c>
      <c r="V103" s="193">
        <v>24.252500000000001</v>
      </c>
      <c r="W103" s="193">
        <v>97.233500000000006</v>
      </c>
      <c r="X103" s="175">
        <v>2</v>
      </c>
      <c r="Y103" s="179" t="s">
        <v>1291</v>
      </c>
      <c r="Z103" s="179" t="s">
        <v>1682</v>
      </c>
      <c r="AA103" s="179" t="s">
        <v>1563</v>
      </c>
      <c r="AB103" s="173"/>
      <c r="AC103" s="175">
        <v>0</v>
      </c>
      <c r="AD103" s="178"/>
      <c r="AE103" s="156"/>
      <c r="AF103" s="156"/>
      <c r="AG103" s="156"/>
      <c r="AH103" s="156"/>
      <c r="AI103" s="156"/>
      <c r="AJ103" s="156"/>
      <c r="AK103" s="156"/>
      <c r="AL103" s="156"/>
      <c r="AM103" s="156"/>
      <c r="AN103" s="156"/>
      <c r="AO103" s="156"/>
      <c r="AP103" s="156"/>
      <c r="AQ103" s="156"/>
      <c r="AR103" s="156"/>
      <c r="AS103" s="156"/>
      <c r="AT103" s="156"/>
      <c r="AU103" s="156"/>
      <c r="AV103" s="156"/>
    </row>
    <row r="104" spans="1:48" s="157" customFormat="1" ht="15" customHeight="1" x14ac:dyDescent="0.2">
      <c r="A104" s="172">
        <v>775</v>
      </c>
      <c r="B104" s="175">
        <v>72</v>
      </c>
      <c r="C104" s="191" t="s">
        <v>1683</v>
      </c>
      <c r="D104" s="238">
        <v>42512</v>
      </c>
      <c r="E104" s="175">
        <v>2016</v>
      </c>
      <c r="F104" s="175">
        <v>1</v>
      </c>
      <c r="G104" s="179" t="s">
        <v>1222</v>
      </c>
      <c r="H104" s="179" t="s">
        <v>1231</v>
      </c>
      <c r="I104" s="179"/>
      <c r="J104" s="175">
        <v>1</v>
      </c>
      <c r="K104" s="179" t="s">
        <v>1422</v>
      </c>
      <c r="L104" s="179"/>
      <c r="M104" s="175">
        <v>3</v>
      </c>
      <c r="N104" s="175">
        <v>13</v>
      </c>
      <c r="O104" s="179" t="s">
        <v>1225</v>
      </c>
      <c r="P104" s="179" t="s">
        <v>7</v>
      </c>
      <c r="Q104" s="179" t="s">
        <v>29</v>
      </c>
      <c r="R104" s="179" t="s">
        <v>36</v>
      </c>
      <c r="S104" s="192" t="s">
        <v>29</v>
      </c>
      <c r="T104" s="204" t="s">
        <v>36</v>
      </c>
      <c r="U104" s="239" t="s">
        <v>35</v>
      </c>
      <c r="V104" s="193">
        <v>24.252500000000001</v>
      </c>
      <c r="W104" s="193">
        <v>97.233500000000006</v>
      </c>
      <c r="X104" s="175">
        <v>2</v>
      </c>
      <c r="Y104" s="179" t="s">
        <v>1291</v>
      </c>
      <c r="Z104" s="179" t="s">
        <v>1684</v>
      </c>
      <c r="AA104" s="179" t="s">
        <v>1563</v>
      </c>
      <c r="AB104" s="173"/>
      <c r="AC104" s="175">
        <v>0</v>
      </c>
      <c r="AD104" s="178"/>
      <c r="AE104" s="156"/>
      <c r="AF104" s="156"/>
      <c r="AG104" s="156"/>
      <c r="AH104" s="156"/>
      <c r="AI104" s="156"/>
      <c r="AJ104" s="156"/>
      <c r="AK104" s="156"/>
      <c r="AL104" s="156"/>
      <c r="AM104" s="156"/>
      <c r="AN104" s="156"/>
      <c r="AO104" s="156"/>
      <c r="AP104" s="156"/>
      <c r="AQ104" s="156"/>
      <c r="AR104" s="156"/>
      <c r="AS104" s="156"/>
      <c r="AT104" s="156"/>
      <c r="AU104" s="156"/>
      <c r="AV104" s="156"/>
    </row>
    <row r="105" spans="1:48" s="157" customFormat="1" ht="15" customHeight="1" x14ac:dyDescent="0.2">
      <c r="A105" s="172">
        <v>775</v>
      </c>
      <c r="B105" s="175">
        <v>82</v>
      </c>
      <c r="C105" s="191" t="s">
        <v>2752</v>
      </c>
      <c r="D105" s="238">
        <v>42512</v>
      </c>
      <c r="E105" s="175">
        <v>2016</v>
      </c>
      <c r="F105" s="175">
        <v>1</v>
      </c>
      <c r="G105" s="179" t="s">
        <v>1236</v>
      </c>
      <c r="H105" s="179" t="s">
        <v>1490</v>
      </c>
      <c r="I105" s="179"/>
      <c r="J105" s="175">
        <v>3</v>
      </c>
      <c r="K105" s="179"/>
      <c r="L105" s="179"/>
      <c r="M105" s="175">
        <v>0</v>
      </c>
      <c r="N105" s="175">
        <v>30</v>
      </c>
      <c r="O105" s="179" t="s">
        <v>1225</v>
      </c>
      <c r="P105" s="179" t="s">
        <v>7</v>
      </c>
      <c r="Q105" s="179" t="s">
        <v>27</v>
      </c>
      <c r="R105" s="179" t="s">
        <v>2255</v>
      </c>
      <c r="S105" s="192" t="s">
        <v>27</v>
      </c>
      <c r="T105" s="185" t="s">
        <v>27</v>
      </c>
      <c r="U105" s="239" t="s">
        <v>26</v>
      </c>
      <c r="V105" s="193">
        <v>25.688700000000001</v>
      </c>
      <c r="W105" s="193">
        <v>96.45</v>
      </c>
      <c r="X105" s="175">
        <v>2</v>
      </c>
      <c r="Y105" s="179" t="s">
        <v>1237</v>
      </c>
      <c r="Z105" s="179" t="s">
        <v>2753</v>
      </c>
      <c r="AA105" s="179" t="s">
        <v>2746</v>
      </c>
      <c r="AB105" s="181"/>
      <c r="AC105" s="175">
        <v>0</v>
      </c>
      <c r="AD105" s="180"/>
      <c r="AE105" s="160"/>
      <c r="AF105" s="160"/>
      <c r="AG105" s="160"/>
      <c r="AH105" s="160"/>
      <c r="AI105" s="160"/>
      <c r="AJ105" s="160"/>
      <c r="AK105" s="160"/>
      <c r="AL105" s="160"/>
      <c r="AM105" s="160"/>
      <c r="AN105" s="160"/>
      <c r="AO105" s="160"/>
      <c r="AP105" s="160"/>
      <c r="AQ105" s="160"/>
      <c r="AR105" s="160"/>
      <c r="AS105" s="160"/>
      <c r="AT105" s="160"/>
      <c r="AU105" s="160"/>
      <c r="AV105" s="160"/>
    </row>
    <row r="106" spans="1:48" s="157" customFormat="1" ht="15" customHeight="1" x14ac:dyDescent="0.2">
      <c r="A106" s="172">
        <v>775</v>
      </c>
      <c r="B106" s="175">
        <v>81</v>
      </c>
      <c r="C106" s="191" t="s">
        <v>2254</v>
      </c>
      <c r="D106" s="238">
        <v>42512</v>
      </c>
      <c r="E106" s="175">
        <v>2016</v>
      </c>
      <c r="F106" s="175">
        <v>1</v>
      </c>
      <c r="G106" s="179" t="s">
        <v>1324</v>
      </c>
      <c r="H106" s="179" t="s">
        <v>1232</v>
      </c>
      <c r="I106" s="179"/>
      <c r="J106" s="175">
        <v>7</v>
      </c>
      <c r="K106" s="179" t="s">
        <v>1490</v>
      </c>
      <c r="L106" s="179"/>
      <c r="M106" s="175">
        <v>3</v>
      </c>
      <c r="N106" s="175">
        <v>37</v>
      </c>
      <c r="O106" s="179" t="s">
        <v>1225</v>
      </c>
      <c r="P106" s="179" t="s">
        <v>7</v>
      </c>
      <c r="Q106" s="179" t="s">
        <v>27</v>
      </c>
      <c r="R106" s="179" t="s">
        <v>2255</v>
      </c>
      <c r="S106" s="192" t="s">
        <v>27</v>
      </c>
      <c r="T106" s="185" t="s">
        <v>27</v>
      </c>
      <c r="U106" s="239" t="s">
        <v>26</v>
      </c>
      <c r="V106" s="193">
        <v>25.688700000000001</v>
      </c>
      <c r="W106" s="193">
        <v>96.45</v>
      </c>
      <c r="X106" s="175">
        <v>2</v>
      </c>
      <c r="Y106" s="179" t="s">
        <v>1237</v>
      </c>
      <c r="Z106" s="179" t="s">
        <v>2256</v>
      </c>
      <c r="AA106" s="179" t="s">
        <v>2253</v>
      </c>
      <c r="AB106" s="181"/>
      <c r="AC106" s="175">
        <v>1</v>
      </c>
      <c r="AD106" s="180"/>
      <c r="AE106" s="160"/>
      <c r="AF106" s="160"/>
      <c r="AG106" s="160"/>
      <c r="AH106" s="160"/>
      <c r="AI106" s="160"/>
      <c r="AJ106" s="160"/>
      <c r="AK106" s="160"/>
      <c r="AL106" s="160"/>
      <c r="AM106" s="160"/>
      <c r="AN106" s="160"/>
      <c r="AO106" s="160"/>
      <c r="AP106" s="160"/>
      <c r="AQ106" s="160"/>
      <c r="AR106" s="160"/>
      <c r="AS106" s="160"/>
      <c r="AT106" s="160"/>
      <c r="AU106" s="160"/>
      <c r="AV106" s="160"/>
    </row>
    <row r="107" spans="1:48" s="157" customFormat="1" ht="15" customHeight="1" x14ac:dyDescent="0.2">
      <c r="A107" s="194">
        <v>775</v>
      </c>
      <c r="B107" s="185" t="s">
        <v>2146</v>
      </c>
      <c r="C107" s="185">
        <v>6801</v>
      </c>
      <c r="D107" s="242">
        <v>42046</v>
      </c>
      <c r="E107" s="185">
        <v>2015</v>
      </c>
      <c r="F107" s="185">
        <v>1</v>
      </c>
      <c r="G107" s="179" t="s">
        <v>1230</v>
      </c>
      <c r="H107" s="185" t="s">
        <v>2147</v>
      </c>
      <c r="I107" s="185"/>
      <c r="J107" s="185">
        <v>1</v>
      </c>
      <c r="K107" s="195" t="s">
        <v>1232</v>
      </c>
      <c r="L107" s="196"/>
      <c r="M107" s="185">
        <v>7</v>
      </c>
      <c r="N107" s="185">
        <v>17</v>
      </c>
      <c r="O107" s="185" t="s">
        <v>1225</v>
      </c>
      <c r="P107" s="185" t="s">
        <v>462</v>
      </c>
      <c r="Q107" s="196" t="s">
        <v>462</v>
      </c>
      <c r="R107" s="185" t="s">
        <v>462</v>
      </c>
      <c r="S107" s="185" t="s">
        <v>462</v>
      </c>
      <c r="T107" s="185" t="s">
        <v>535</v>
      </c>
      <c r="U107" s="239" t="s">
        <v>534</v>
      </c>
      <c r="V107" s="187">
        <v>16.8</v>
      </c>
      <c r="W107" s="187">
        <v>96.15</v>
      </c>
      <c r="X107" s="185">
        <v>1</v>
      </c>
      <c r="Y107" s="196" t="s">
        <v>1300</v>
      </c>
      <c r="Z107" s="196" t="s">
        <v>2148</v>
      </c>
      <c r="AA107" s="196" t="s">
        <v>2081</v>
      </c>
      <c r="AB107" s="196"/>
      <c r="AC107" s="243">
        <v>0</v>
      </c>
      <c r="AD107" s="180"/>
    </row>
    <row r="108" spans="1:48" s="157" customFormat="1" ht="15" customHeight="1" x14ac:dyDescent="0.2">
      <c r="A108" s="194">
        <v>775</v>
      </c>
      <c r="B108" s="185" t="s">
        <v>2361</v>
      </c>
      <c r="C108" s="185">
        <v>6802</v>
      </c>
      <c r="D108" s="242">
        <v>42046</v>
      </c>
      <c r="E108" s="185">
        <v>2015</v>
      </c>
      <c r="F108" s="185">
        <v>1</v>
      </c>
      <c r="G108" s="198" t="s">
        <v>1280</v>
      </c>
      <c r="H108" s="185" t="s">
        <v>1281</v>
      </c>
      <c r="I108" s="185" t="s">
        <v>2362</v>
      </c>
      <c r="J108" s="185">
        <v>6</v>
      </c>
      <c r="K108" s="196"/>
      <c r="L108" s="196"/>
      <c r="M108" s="185">
        <v>0</v>
      </c>
      <c r="N108" s="185">
        <v>60</v>
      </c>
      <c r="O108" s="185" t="s">
        <v>1225</v>
      </c>
      <c r="P108" s="185" t="s">
        <v>462</v>
      </c>
      <c r="Q108" s="196" t="s">
        <v>462</v>
      </c>
      <c r="R108" s="185" t="s">
        <v>462</v>
      </c>
      <c r="S108" s="185" t="s">
        <v>462</v>
      </c>
      <c r="T108" s="185" t="s">
        <v>535</v>
      </c>
      <c r="U108" s="239" t="s">
        <v>534</v>
      </c>
      <c r="V108" s="187">
        <v>16.8</v>
      </c>
      <c r="W108" s="187">
        <v>96.15</v>
      </c>
      <c r="X108" s="185">
        <v>1</v>
      </c>
      <c r="Y108" s="196" t="s">
        <v>2017</v>
      </c>
      <c r="Z108" s="196" t="s">
        <v>2363</v>
      </c>
      <c r="AA108" s="196" t="s">
        <v>2349</v>
      </c>
      <c r="AB108" s="196"/>
      <c r="AC108" s="243">
        <v>0</v>
      </c>
      <c r="AD108" s="180"/>
    </row>
    <row r="109" spans="1:48" s="157" customFormat="1" ht="15" customHeight="1" x14ac:dyDescent="0.2">
      <c r="A109" s="194">
        <v>775</v>
      </c>
      <c r="B109" s="185" t="s">
        <v>2314</v>
      </c>
      <c r="C109" s="185">
        <v>6803</v>
      </c>
      <c r="D109" s="242">
        <v>42047</v>
      </c>
      <c r="E109" s="185">
        <v>2015</v>
      </c>
      <c r="F109" s="185">
        <v>1</v>
      </c>
      <c r="G109" s="179" t="s">
        <v>1230</v>
      </c>
      <c r="H109" s="185" t="s">
        <v>1429</v>
      </c>
      <c r="I109" s="185" t="s">
        <v>1447</v>
      </c>
      <c r="J109" s="185">
        <v>3</v>
      </c>
      <c r="K109" s="196" t="s">
        <v>2147</v>
      </c>
      <c r="L109" s="196"/>
      <c r="M109" s="185">
        <v>1</v>
      </c>
      <c r="N109" s="185">
        <v>13</v>
      </c>
      <c r="O109" s="185" t="s">
        <v>1225</v>
      </c>
      <c r="P109" s="185" t="s">
        <v>2311</v>
      </c>
      <c r="Q109" s="196" t="s">
        <v>2311</v>
      </c>
      <c r="R109" s="185" t="s">
        <v>2311</v>
      </c>
      <c r="S109" s="185" t="s">
        <v>2311</v>
      </c>
      <c r="T109" s="185" t="s">
        <v>2312</v>
      </c>
      <c r="U109" s="239" t="s">
        <v>748</v>
      </c>
      <c r="V109" s="187">
        <v>19.739999999999998</v>
      </c>
      <c r="W109" s="187">
        <v>96.12</v>
      </c>
      <c r="X109" s="185">
        <v>1</v>
      </c>
      <c r="Y109" s="196" t="s">
        <v>1300</v>
      </c>
      <c r="Z109" s="196" t="s">
        <v>2315</v>
      </c>
      <c r="AA109" s="196" t="s">
        <v>2266</v>
      </c>
      <c r="AB109" s="196"/>
      <c r="AC109" s="243">
        <v>0</v>
      </c>
      <c r="AD109" s="180"/>
    </row>
    <row r="110" spans="1:48" s="157" customFormat="1" ht="15" customHeight="1" x14ac:dyDescent="0.2">
      <c r="A110" s="194">
        <v>775</v>
      </c>
      <c r="B110" s="185" t="s">
        <v>1938</v>
      </c>
      <c r="C110" s="185">
        <v>6804</v>
      </c>
      <c r="D110" s="242">
        <v>42047</v>
      </c>
      <c r="E110" s="185">
        <v>2015</v>
      </c>
      <c r="F110" s="185">
        <v>1</v>
      </c>
      <c r="G110" s="198" t="s">
        <v>1222</v>
      </c>
      <c r="H110" s="185" t="s">
        <v>1494</v>
      </c>
      <c r="I110" s="185"/>
      <c r="J110" s="185">
        <v>3</v>
      </c>
      <c r="K110" s="196" t="s">
        <v>1231</v>
      </c>
      <c r="L110" s="196"/>
      <c r="M110" s="185">
        <v>1</v>
      </c>
      <c r="N110" s="185">
        <v>13</v>
      </c>
      <c r="O110" s="185" t="s">
        <v>1225</v>
      </c>
      <c r="P110" s="185" t="s">
        <v>561</v>
      </c>
      <c r="Q110" s="196" t="s">
        <v>1939</v>
      </c>
      <c r="R110" s="185"/>
      <c r="S110" s="185" t="s">
        <v>561</v>
      </c>
      <c r="T110" s="185" t="s">
        <v>643</v>
      </c>
      <c r="U110" s="239" t="s">
        <v>642</v>
      </c>
      <c r="V110" s="187">
        <v>22</v>
      </c>
      <c r="W110" s="187">
        <v>98</v>
      </c>
      <c r="X110" s="185">
        <v>3</v>
      </c>
      <c r="Y110" s="196" t="s">
        <v>1300</v>
      </c>
      <c r="Z110" s="196" t="s">
        <v>1940</v>
      </c>
      <c r="AA110" s="202" t="s">
        <v>1934</v>
      </c>
      <c r="AB110" s="196"/>
      <c r="AC110" s="243">
        <v>0</v>
      </c>
      <c r="AD110" s="180"/>
    </row>
    <row r="111" spans="1:48" s="157" customFormat="1" ht="15" customHeight="1" x14ac:dyDescent="0.2">
      <c r="A111" s="197">
        <v>775</v>
      </c>
      <c r="B111" s="185" t="s">
        <v>1366</v>
      </c>
      <c r="C111" s="185">
        <v>6805</v>
      </c>
      <c r="D111" s="244">
        <v>42047</v>
      </c>
      <c r="E111" s="185">
        <v>2015</v>
      </c>
      <c r="F111" s="185">
        <v>1</v>
      </c>
      <c r="G111" s="185" t="s">
        <v>1324</v>
      </c>
      <c r="H111" s="185" t="s">
        <v>1232</v>
      </c>
      <c r="I111" s="185"/>
      <c r="J111" s="185">
        <v>7</v>
      </c>
      <c r="K111" s="196" t="s">
        <v>1231</v>
      </c>
      <c r="L111" s="196"/>
      <c r="M111" s="185">
        <v>1</v>
      </c>
      <c r="N111" s="185">
        <v>17</v>
      </c>
      <c r="O111" s="185" t="s">
        <v>1225</v>
      </c>
      <c r="P111" s="185" t="s">
        <v>561</v>
      </c>
      <c r="Q111" s="196"/>
      <c r="R111" s="185" t="s">
        <v>1367</v>
      </c>
      <c r="S111" s="185" t="s">
        <v>561</v>
      </c>
      <c r="T111" s="185" t="s">
        <v>640</v>
      </c>
      <c r="U111" s="239" t="s">
        <v>641</v>
      </c>
      <c r="V111" s="187">
        <v>22</v>
      </c>
      <c r="W111" s="187">
        <v>98</v>
      </c>
      <c r="X111" s="185">
        <v>3</v>
      </c>
      <c r="Y111" s="196" t="s">
        <v>1340</v>
      </c>
      <c r="Z111" s="196" t="s">
        <v>1368</v>
      </c>
      <c r="AA111" s="202" t="s">
        <v>1326</v>
      </c>
      <c r="AB111" s="196"/>
      <c r="AC111" s="243">
        <v>1</v>
      </c>
      <c r="AD111" s="180"/>
    </row>
    <row r="112" spans="1:48" s="157" customFormat="1" ht="15" customHeight="1" x14ac:dyDescent="0.2">
      <c r="A112" s="194">
        <v>775</v>
      </c>
      <c r="B112" s="185" t="s">
        <v>2107</v>
      </c>
      <c r="C112" s="185">
        <v>6806</v>
      </c>
      <c r="D112" s="242">
        <v>42048</v>
      </c>
      <c r="E112" s="185">
        <v>2015</v>
      </c>
      <c r="F112" s="185">
        <v>1</v>
      </c>
      <c r="G112" s="198" t="s">
        <v>1280</v>
      </c>
      <c r="H112" s="198" t="s">
        <v>1281</v>
      </c>
      <c r="I112" s="185"/>
      <c r="J112" s="185">
        <v>6</v>
      </c>
      <c r="K112" s="196" t="s">
        <v>1297</v>
      </c>
      <c r="L112" s="196"/>
      <c r="M112" s="185">
        <v>1</v>
      </c>
      <c r="N112" s="185">
        <v>16</v>
      </c>
      <c r="O112" s="185" t="s">
        <v>1225</v>
      </c>
      <c r="P112" s="185" t="s">
        <v>216</v>
      </c>
      <c r="Q112" s="196" t="s">
        <v>216</v>
      </c>
      <c r="R112" s="185" t="s">
        <v>216</v>
      </c>
      <c r="S112" s="185" t="s">
        <v>216</v>
      </c>
      <c r="T112" s="185" t="s">
        <v>216</v>
      </c>
      <c r="U112" s="239" t="s">
        <v>218</v>
      </c>
      <c r="V112" s="187">
        <v>17.329999999999998</v>
      </c>
      <c r="W112" s="187">
        <v>96.48</v>
      </c>
      <c r="X112" s="185">
        <v>1</v>
      </c>
      <c r="Y112" s="196" t="s">
        <v>1286</v>
      </c>
      <c r="Z112" s="196" t="s">
        <v>2108</v>
      </c>
      <c r="AA112" s="196" t="s">
        <v>2081</v>
      </c>
      <c r="AB112" s="196"/>
      <c r="AC112" s="243">
        <v>0</v>
      </c>
      <c r="AD112" s="180"/>
    </row>
    <row r="113" spans="1:30" s="157" customFormat="1" ht="15" customHeight="1" x14ac:dyDescent="0.2">
      <c r="A113" s="194">
        <v>775</v>
      </c>
      <c r="B113" s="185" t="s">
        <v>2137</v>
      </c>
      <c r="C113" s="185">
        <v>6807</v>
      </c>
      <c r="D113" s="242">
        <v>42048</v>
      </c>
      <c r="E113" s="185">
        <v>2015</v>
      </c>
      <c r="F113" s="185">
        <v>1</v>
      </c>
      <c r="G113" s="198" t="s">
        <v>1280</v>
      </c>
      <c r="H113" s="198" t="s">
        <v>1281</v>
      </c>
      <c r="I113" s="185"/>
      <c r="J113" s="185">
        <v>6</v>
      </c>
      <c r="K113" s="196" t="s">
        <v>1297</v>
      </c>
      <c r="L113" s="196"/>
      <c r="M113" s="185">
        <v>1</v>
      </c>
      <c r="N113" s="185">
        <v>16</v>
      </c>
      <c r="O113" s="185" t="s">
        <v>1225</v>
      </c>
      <c r="P113" s="185" t="s">
        <v>1309</v>
      </c>
      <c r="Q113" s="196" t="s">
        <v>702</v>
      </c>
      <c r="R113" s="185" t="s">
        <v>702</v>
      </c>
      <c r="S113" s="185" t="s">
        <v>702</v>
      </c>
      <c r="T113" s="185" t="s">
        <v>702</v>
      </c>
      <c r="U113" s="239" t="s">
        <v>701</v>
      </c>
      <c r="V113" s="187">
        <v>16.440000000000001</v>
      </c>
      <c r="W113" s="187">
        <v>95.72</v>
      </c>
      <c r="X113" s="185">
        <v>1</v>
      </c>
      <c r="Y113" s="196" t="s">
        <v>1286</v>
      </c>
      <c r="Z113" s="196" t="s">
        <v>2138</v>
      </c>
      <c r="AA113" s="196" t="s">
        <v>2081</v>
      </c>
      <c r="AB113" s="196"/>
      <c r="AC113" s="243">
        <v>0</v>
      </c>
      <c r="AD113" s="180"/>
    </row>
    <row r="114" spans="1:30" s="157" customFormat="1" ht="15" customHeight="1" x14ac:dyDescent="0.2">
      <c r="A114" s="194">
        <v>775</v>
      </c>
      <c r="B114" s="185" t="s">
        <v>1369</v>
      </c>
      <c r="C114" s="185">
        <v>6808</v>
      </c>
      <c r="D114" s="242">
        <v>42048</v>
      </c>
      <c r="E114" s="185">
        <v>2015</v>
      </c>
      <c r="F114" s="185">
        <v>1</v>
      </c>
      <c r="G114" s="185" t="s">
        <v>1324</v>
      </c>
      <c r="H114" s="185" t="s">
        <v>1232</v>
      </c>
      <c r="I114" s="185"/>
      <c r="J114" s="185">
        <v>7</v>
      </c>
      <c r="K114" s="195" t="s">
        <v>1231</v>
      </c>
      <c r="L114" s="196"/>
      <c r="M114" s="185">
        <v>1</v>
      </c>
      <c r="N114" s="185">
        <v>17</v>
      </c>
      <c r="O114" s="185" t="s">
        <v>1225</v>
      </c>
      <c r="P114" s="185" t="s">
        <v>561</v>
      </c>
      <c r="Q114" s="196" t="s">
        <v>1344</v>
      </c>
      <c r="R114" s="185" t="s">
        <v>1370</v>
      </c>
      <c r="S114" s="185" t="s">
        <v>1370</v>
      </c>
      <c r="T114" s="185" t="s">
        <v>640</v>
      </c>
      <c r="U114" s="239" t="s">
        <v>641</v>
      </c>
      <c r="V114" s="187">
        <v>23.58</v>
      </c>
      <c r="W114" s="187">
        <v>98.5</v>
      </c>
      <c r="X114" s="185">
        <v>1</v>
      </c>
      <c r="Y114" s="196" t="s">
        <v>1237</v>
      </c>
      <c r="Z114" s="196" t="s">
        <v>1371</v>
      </c>
      <c r="AA114" s="202" t="s">
        <v>1326</v>
      </c>
      <c r="AB114" s="196"/>
      <c r="AC114" s="243">
        <v>2</v>
      </c>
      <c r="AD114" s="180"/>
    </row>
    <row r="115" spans="1:30" s="157" customFormat="1" ht="15" customHeight="1" x14ac:dyDescent="0.2">
      <c r="A115" s="194">
        <v>775</v>
      </c>
      <c r="B115" s="185" t="s">
        <v>2190</v>
      </c>
      <c r="C115" s="185">
        <v>6809</v>
      </c>
      <c r="D115" s="242">
        <v>42048</v>
      </c>
      <c r="E115" s="185">
        <v>2015</v>
      </c>
      <c r="F115" s="185">
        <v>2</v>
      </c>
      <c r="G115" s="198" t="s">
        <v>1280</v>
      </c>
      <c r="H115" s="198" t="s">
        <v>1281</v>
      </c>
      <c r="I115" s="185"/>
      <c r="J115" s="185">
        <v>6</v>
      </c>
      <c r="K115" s="196" t="s">
        <v>1297</v>
      </c>
      <c r="L115" s="196"/>
      <c r="M115" s="185">
        <v>1</v>
      </c>
      <c r="N115" s="185">
        <v>16</v>
      </c>
      <c r="O115" s="185" t="s">
        <v>1225</v>
      </c>
      <c r="P115" s="185" t="s">
        <v>1309</v>
      </c>
      <c r="Q115" s="196" t="s">
        <v>709</v>
      </c>
      <c r="R115" s="185" t="s">
        <v>709</v>
      </c>
      <c r="S115" s="185" t="s">
        <v>709</v>
      </c>
      <c r="T115" s="185" t="s">
        <v>709</v>
      </c>
      <c r="U115" s="185" t="s">
        <v>2188</v>
      </c>
      <c r="V115" s="187">
        <v>16.73</v>
      </c>
      <c r="W115" s="187">
        <v>95.65</v>
      </c>
      <c r="X115" s="185">
        <v>1</v>
      </c>
      <c r="Y115" s="196" t="s">
        <v>1286</v>
      </c>
      <c r="Z115" s="196" t="s">
        <v>2191</v>
      </c>
      <c r="AA115" s="196" t="s">
        <v>2081</v>
      </c>
      <c r="AB115" s="196"/>
      <c r="AC115" s="243">
        <v>0</v>
      </c>
      <c r="AD115" s="180"/>
    </row>
    <row r="116" spans="1:30" s="157" customFormat="1" ht="15" customHeight="1" x14ac:dyDescent="0.2">
      <c r="A116" s="194">
        <v>775</v>
      </c>
      <c r="B116" s="185" t="s">
        <v>2230</v>
      </c>
      <c r="C116" s="185">
        <v>6810</v>
      </c>
      <c r="D116" s="242">
        <v>42048</v>
      </c>
      <c r="E116" s="185">
        <v>2015</v>
      </c>
      <c r="F116" s="185">
        <v>1</v>
      </c>
      <c r="G116" s="198" t="s">
        <v>1280</v>
      </c>
      <c r="H116" s="185" t="s">
        <v>1281</v>
      </c>
      <c r="I116" s="185" t="s">
        <v>2231</v>
      </c>
      <c r="J116" s="185">
        <v>6</v>
      </c>
      <c r="K116" s="196"/>
      <c r="L116" s="196"/>
      <c r="M116" s="185">
        <v>0</v>
      </c>
      <c r="N116" s="185">
        <v>60</v>
      </c>
      <c r="O116" s="185" t="s">
        <v>1225</v>
      </c>
      <c r="P116" s="185" t="s">
        <v>216</v>
      </c>
      <c r="Q116" s="196" t="s">
        <v>247</v>
      </c>
      <c r="R116" s="185" t="s">
        <v>254</v>
      </c>
      <c r="S116" s="185" t="s">
        <v>254</v>
      </c>
      <c r="T116" s="185" t="s">
        <v>254</v>
      </c>
      <c r="U116" s="239" t="s">
        <v>253</v>
      </c>
      <c r="V116" s="187">
        <v>18.489999999999998</v>
      </c>
      <c r="W116" s="187">
        <v>95.5</v>
      </c>
      <c r="X116" s="185">
        <v>1</v>
      </c>
      <c r="Y116" s="196" t="s">
        <v>1237</v>
      </c>
      <c r="Z116" s="196" t="s">
        <v>2232</v>
      </c>
      <c r="AA116" s="196" t="s">
        <v>2081</v>
      </c>
      <c r="AB116" s="196"/>
      <c r="AC116" s="243">
        <v>0</v>
      </c>
      <c r="AD116" s="180"/>
    </row>
    <row r="117" spans="1:30" s="157" customFormat="1" ht="15" customHeight="1" x14ac:dyDescent="0.2">
      <c r="A117" s="197">
        <v>775</v>
      </c>
      <c r="B117" s="185" t="s">
        <v>1896</v>
      </c>
      <c r="C117" s="185">
        <v>6711</v>
      </c>
      <c r="D117" s="245">
        <v>42014</v>
      </c>
      <c r="E117" s="185">
        <v>2015</v>
      </c>
      <c r="F117" s="185">
        <v>1</v>
      </c>
      <c r="G117" s="185" t="s">
        <v>1280</v>
      </c>
      <c r="H117" s="185" t="s">
        <v>1281</v>
      </c>
      <c r="I117" s="185" t="s">
        <v>1282</v>
      </c>
      <c r="J117" s="185">
        <v>6</v>
      </c>
      <c r="K117" s="196" t="s">
        <v>1282</v>
      </c>
      <c r="L117" s="196" t="s">
        <v>1282</v>
      </c>
      <c r="M117" s="185">
        <v>0</v>
      </c>
      <c r="N117" s="185">
        <v>60</v>
      </c>
      <c r="O117" s="185" t="s">
        <v>1225</v>
      </c>
      <c r="P117" s="185" t="s">
        <v>111</v>
      </c>
      <c r="Q117" s="196" t="s">
        <v>136</v>
      </c>
      <c r="R117" s="185" t="s">
        <v>1282</v>
      </c>
      <c r="S117" s="185" t="s">
        <v>136</v>
      </c>
      <c r="T117" s="185" t="s">
        <v>136</v>
      </c>
      <c r="U117" s="239" t="s">
        <v>137</v>
      </c>
      <c r="V117" s="187">
        <v>22.1</v>
      </c>
      <c r="W117" s="187">
        <v>95.13</v>
      </c>
      <c r="X117" s="185">
        <v>2</v>
      </c>
      <c r="Y117" s="196" t="s">
        <v>1897</v>
      </c>
      <c r="Z117" s="196" t="s">
        <v>1898</v>
      </c>
      <c r="AA117" s="196" t="s">
        <v>1850</v>
      </c>
      <c r="AB117" s="196"/>
      <c r="AC117" s="243">
        <v>0</v>
      </c>
      <c r="AD117" s="180"/>
    </row>
    <row r="118" spans="1:30" s="157" customFormat="1" ht="15" customHeight="1" x14ac:dyDescent="0.2">
      <c r="A118" s="194">
        <v>775</v>
      </c>
      <c r="B118" s="185" t="s">
        <v>2249</v>
      </c>
      <c r="C118" s="185">
        <v>6811</v>
      </c>
      <c r="D118" s="242">
        <v>42048</v>
      </c>
      <c r="E118" s="185">
        <v>2015</v>
      </c>
      <c r="F118" s="185">
        <v>1</v>
      </c>
      <c r="G118" s="198" t="s">
        <v>1280</v>
      </c>
      <c r="H118" s="198" t="s">
        <v>1281</v>
      </c>
      <c r="I118" s="185"/>
      <c r="J118" s="185">
        <v>6</v>
      </c>
      <c r="K118" s="196" t="s">
        <v>1297</v>
      </c>
      <c r="L118" s="196"/>
      <c r="M118" s="185">
        <v>1</v>
      </c>
      <c r="N118" s="185">
        <v>16</v>
      </c>
      <c r="O118" s="185" t="s">
        <v>1225</v>
      </c>
      <c r="P118" s="185" t="s">
        <v>216</v>
      </c>
      <c r="Q118" s="196" t="s">
        <v>224</v>
      </c>
      <c r="R118" s="185"/>
      <c r="S118" s="185" t="s">
        <v>224</v>
      </c>
      <c r="T118" s="185" t="s">
        <v>224</v>
      </c>
      <c r="U118" s="239" t="s">
        <v>223</v>
      </c>
      <c r="V118" s="187">
        <v>17.47</v>
      </c>
      <c r="W118" s="187">
        <v>96.67</v>
      </c>
      <c r="X118" s="185">
        <v>2</v>
      </c>
      <c r="Y118" s="196" t="s">
        <v>1286</v>
      </c>
      <c r="Z118" s="196" t="s">
        <v>2250</v>
      </c>
      <c r="AA118" s="196" t="s">
        <v>2081</v>
      </c>
      <c r="AB118" s="196"/>
      <c r="AC118" s="243">
        <v>0</v>
      </c>
      <c r="AD118" s="180"/>
    </row>
    <row r="119" spans="1:30" s="157" customFormat="1" ht="15" customHeight="1" x14ac:dyDescent="0.2">
      <c r="A119" s="194">
        <v>775</v>
      </c>
      <c r="B119" s="185" t="s">
        <v>1979</v>
      </c>
      <c r="C119" s="185">
        <v>6812</v>
      </c>
      <c r="D119" s="242">
        <v>42049</v>
      </c>
      <c r="E119" s="185">
        <v>2015</v>
      </c>
      <c r="F119" s="185">
        <v>1</v>
      </c>
      <c r="G119" s="198" t="s">
        <v>1222</v>
      </c>
      <c r="H119" s="185" t="s">
        <v>1494</v>
      </c>
      <c r="I119" s="185"/>
      <c r="J119" s="185">
        <v>3</v>
      </c>
      <c r="K119" s="196" t="s">
        <v>1231</v>
      </c>
      <c r="L119" s="196"/>
      <c r="M119" s="185">
        <v>1</v>
      </c>
      <c r="N119" s="185">
        <v>13</v>
      </c>
      <c r="O119" s="185" t="s">
        <v>1225</v>
      </c>
      <c r="P119" s="185" t="s">
        <v>561</v>
      </c>
      <c r="Q119" s="196" t="s">
        <v>1344</v>
      </c>
      <c r="R119" s="185" t="s">
        <v>1370</v>
      </c>
      <c r="S119" s="185" t="s">
        <v>1370</v>
      </c>
      <c r="T119" s="185" t="s">
        <v>640</v>
      </c>
      <c r="U119" s="239" t="s">
        <v>641</v>
      </c>
      <c r="V119" s="187">
        <v>23.58</v>
      </c>
      <c r="W119" s="187">
        <v>98.5</v>
      </c>
      <c r="X119" s="185">
        <v>1</v>
      </c>
      <c r="Y119" s="196" t="s">
        <v>1480</v>
      </c>
      <c r="Z119" s="196" t="s">
        <v>1980</v>
      </c>
      <c r="AA119" s="202" t="s">
        <v>1934</v>
      </c>
      <c r="AB119" s="196"/>
      <c r="AC119" s="243">
        <v>13</v>
      </c>
      <c r="AD119" s="180"/>
    </row>
    <row r="120" spans="1:30" s="157" customFormat="1" ht="15" customHeight="1" x14ac:dyDescent="0.2">
      <c r="A120" s="194">
        <v>775</v>
      </c>
      <c r="B120" s="185" t="s">
        <v>1977</v>
      </c>
      <c r="C120" s="185">
        <v>6813</v>
      </c>
      <c r="D120" s="242">
        <v>42049</v>
      </c>
      <c r="E120" s="185">
        <v>2015</v>
      </c>
      <c r="F120" s="185">
        <v>1</v>
      </c>
      <c r="G120" s="198" t="s">
        <v>1222</v>
      </c>
      <c r="H120" s="198" t="s">
        <v>1231</v>
      </c>
      <c r="I120" s="185"/>
      <c r="J120" s="185">
        <v>1</v>
      </c>
      <c r="K120" s="196" t="s">
        <v>1494</v>
      </c>
      <c r="L120" s="196" t="s">
        <v>1495</v>
      </c>
      <c r="M120" s="185">
        <v>3</v>
      </c>
      <c r="N120" s="185">
        <v>13</v>
      </c>
      <c r="O120" s="185" t="s">
        <v>1225</v>
      </c>
      <c r="P120" s="185" t="s">
        <v>561</v>
      </c>
      <c r="Q120" s="196" t="s">
        <v>1344</v>
      </c>
      <c r="R120" s="185" t="s">
        <v>1370</v>
      </c>
      <c r="S120" s="185" t="s">
        <v>1370</v>
      </c>
      <c r="T120" s="185" t="s">
        <v>640</v>
      </c>
      <c r="U120" s="239" t="s">
        <v>641</v>
      </c>
      <c r="V120" s="187">
        <v>23.58</v>
      </c>
      <c r="W120" s="187">
        <v>98.5</v>
      </c>
      <c r="X120" s="185">
        <v>1</v>
      </c>
      <c r="Y120" s="196" t="s">
        <v>1226</v>
      </c>
      <c r="Z120" s="196" t="s">
        <v>1978</v>
      </c>
      <c r="AA120" s="202" t="s">
        <v>1934</v>
      </c>
      <c r="AB120" s="196"/>
      <c r="AC120" s="243">
        <v>26</v>
      </c>
      <c r="AD120" s="180"/>
    </row>
    <row r="121" spans="1:30" s="157" customFormat="1" ht="15" customHeight="1" x14ac:dyDescent="0.2">
      <c r="A121" s="194">
        <v>775</v>
      </c>
      <c r="B121" s="185" t="s">
        <v>2534</v>
      </c>
      <c r="C121" s="185">
        <v>6814</v>
      </c>
      <c r="D121" s="242">
        <v>42050</v>
      </c>
      <c r="E121" s="185">
        <v>2015</v>
      </c>
      <c r="F121" s="185">
        <v>1</v>
      </c>
      <c r="G121" s="198" t="s">
        <v>1222</v>
      </c>
      <c r="H121" s="198" t="s">
        <v>1231</v>
      </c>
      <c r="I121" s="185"/>
      <c r="J121" s="185">
        <v>1</v>
      </c>
      <c r="K121" s="196" t="s">
        <v>1495</v>
      </c>
      <c r="L121" s="196"/>
      <c r="M121" s="185">
        <v>3</v>
      </c>
      <c r="N121" s="185">
        <v>13</v>
      </c>
      <c r="O121" s="185" t="s">
        <v>1225</v>
      </c>
      <c r="P121" s="185" t="s">
        <v>561</v>
      </c>
      <c r="Q121" s="196" t="s">
        <v>607</v>
      </c>
      <c r="R121" s="185" t="s">
        <v>2535</v>
      </c>
      <c r="S121" s="185" t="s">
        <v>2535</v>
      </c>
      <c r="T121" s="185" t="s">
        <v>1616</v>
      </c>
      <c r="U121" s="239" t="s">
        <v>609</v>
      </c>
      <c r="V121" s="187">
        <v>23.3</v>
      </c>
      <c r="W121" s="187">
        <v>97.96</v>
      </c>
      <c r="X121" s="185">
        <v>1</v>
      </c>
      <c r="Y121" s="196" t="s">
        <v>1226</v>
      </c>
      <c r="Z121" s="196" t="s">
        <v>2536</v>
      </c>
      <c r="AA121" s="196" t="s">
        <v>2537</v>
      </c>
      <c r="AB121" s="196"/>
      <c r="AC121" s="243">
        <v>6</v>
      </c>
      <c r="AD121" s="180"/>
    </row>
    <row r="122" spans="1:30" s="157" customFormat="1" ht="15" customHeight="1" x14ac:dyDescent="0.2">
      <c r="A122" s="194">
        <v>775</v>
      </c>
      <c r="B122" s="185" t="s">
        <v>1969</v>
      </c>
      <c r="C122" s="185">
        <v>6815</v>
      </c>
      <c r="D122" s="242">
        <v>42050</v>
      </c>
      <c r="E122" s="185">
        <v>2015</v>
      </c>
      <c r="F122" s="185">
        <v>1</v>
      </c>
      <c r="G122" s="198" t="s">
        <v>1222</v>
      </c>
      <c r="H122" s="198" t="s">
        <v>1231</v>
      </c>
      <c r="I122" s="185"/>
      <c r="J122" s="185">
        <v>1</v>
      </c>
      <c r="K122" s="196" t="s">
        <v>1494</v>
      </c>
      <c r="L122" s="196" t="s">
        <v>1495</v>
      </c>
      <c r="M122" s="185">
        <v>3</v>
      </c>
      <c r="N122" s="185">
        <v>13</v>
      </c>
      <c r="O122" s="185" t="s">
        <v>1225</v>
      </c>
      <c r="P122" s="185" t="s">
        <v>561</v>
      </c>
      <c r="Q122" s="196" t="s">
        <v>620</v>
      </c>
      <c r="R122" s="185"/>
      <c r="S122" s="185" t="s">
        <v>620</v>
      </c>
      <c r="T122" s="185" t="s">
        <v>620</v>
      </c>
      <c r="U122" s="239" t="s">
        <v>621</v>
      </c>
      <c r="V122" s="199">
        <v>22.53</v>
      </c>
      <c r="W122" s="199">
        <v>97.03</v>
      </c>
      <c r="X122" s="185">
        <v>2</v>
      </c>
      <c r="Y122" s="196" t="s">
        <v>1226</v>
      </c>
      <c r="Z122" s="196" t="s">
        <v>1970</v>
      </c>
      <c r="AA122" s="202" t="s">
        <v>1934</v>
      </c>
      <c r="AB122" s="196"/>
      <c r="AC122" s="243">
        <v>1</v>
      </c>
      <c r="AD122" s="180"/>
    </row>
    <row r="123" spans="1:30" s="157" customFormat="1" ht="15" customHeight="1" x14ac:dyDescent="0.2">
      <c r="A123" s="194">
        <v>775</v>
      </c>
      <c r="B123" s="185" t="s">
        <v>2474</v>
      </c>
      <c r="C123" s="185">
        <v>6816</v>
      </c>
      <c r="D123" s="242">
        <v>42050</v>
      </c>
      <c r="E123" s="185">
        <v>2015</v>
      </c>
      <c r="F123" s="185">
        <v>3</v>
      </c>
      <c r="G123" s="198" t="s">
        <v>1222</v>
      </c>
      <c r="H123" s="198" t="s">
        <v>1231</v>
      </c>
      <c r="I123" s="185"/>
      <c r="J123" s="185">
        <v>1</v>
      </c>
      <c r="K123" s="196" t="s">
        <v>2475</v>
      </c>
      <c r="L123" s="196"/>
      <c r="M123" s="185">
        <v>3</v>
      </c>
      <c r="N123" s="185">
        <v>13</v>
      </c>
      <c r="O123" s="185" t="s">
        <v>1225</v>
      </c>
      <c r="P123" s="185" t="s">
        <v>1343</v>
      </c>
      <c r="Q123" s="196" t="s">
        <v>620</v>
      </c>
      <c r="R123" s="185"/>
      <c r="S123" s="185" t="s">
        <v>620</v>
      </c>
      <c r="T123" s="185" t="s">
        <v>620</v>
      </c>
      <c r="U123" s="239" t="s">
        <v>621</v>
      </c>
      <c r="V123" s="199">
        <v>22.53</v>
      </c>
      <c r="W123" s="199">
        <v>97.03</v>
      </c>
      <c r="X123" s="185">
        <v>2</v>
      </c>
      <c r="Y123" s="196" t="s">
        <v>1286</v>
      </c>
      <c r="Z123" s="196" t="s">
        <v>2476</v>
      </c>
      <c r="AA123" s="206" t="s">
        <v>2418</v>
      </c>
      <c r="AB123" s="196"/>
      <c r="AC123" s="243">
        <v>0</v>
      </c>
      <c r="AD123" s="180"/>
    </row>
    <row r="124" spans="1:30" s="157" customFormat="1" ht="15" customHeight="1" x14ac:dyDescent="0.2">
      <c r="A124" s="194">
        <v>775</v>
      </c>
      <c r="B124" s="185" t="s">
        <v>2480</v>
      </c>
      <c r="C124" s="185">
        <v>6817</v>
      </c>
      <c r="D124" s="242">
        <v>42050</v>
      </c>
      <c r="E124" s="185">
        <v>2015</v>
      </c>
      <c r="F124" s="185">
        <v>3</v>
      </c>
      <c r="G124" s="198" t="s">
        <v>1222</v>
      </c>
      <c r="H124" s="198" t="s">
        <v>1231</v>
      </c>
      <c r="I124" s="185"/>
      <c r="J124" s="185">
        <v>1</v>
      </c>
      <c r="K124" s="196" t="s">
        <v>2475</v>
      </c>
      <c r="L124" s="196"/>
      <c r="M124" s="185">
        <v>3</v>
      </c>
      <c r="N124" s="185">
        <v>13</v>
      </c>
      <c r="O124" s="185" t="s">
        <v>1225</v>
      </c>
      <c r="P124" s="185" t="s">
        <v>561</v>
      </c>
      <c r="Q124" s="196" t="s">
        <v>607</v>
      </c>
      <c r="R124" s="185"/>
      <c r="S124" s="185" t="s">
        <v>607</v>
      </c>
      <c r="T124" s="185" t="s">
        <v>607</v>
      </c>
      <c r="U124" s="239" t="s">
        <v>608</v>
      </c>
      <c r="V124" s="187">
        <v>23.02</v>
      </c>
      <c r="W124" s="187">
        <v>97.79</v>
      </c>
      <c r="X124" s="185">
        <v>2</v>
      </c>
      <c r="Y124" s="196" t="s">
        <v>1286</v>
      </c>
      <c r="Z124" s="196" t="s">
        <v>2481</v>
      </c>
      <c r="AA124" s="206" t="s">
        <v>2418</v>
      </c>
      <c r="AB124" s="196"/>
      <c r="AC124" s="243">
        <v>0</v>
      </c>
      <c r="AD124" s="180"/>
    </row>
    <row r="125" spans="1:30" s="157" customFormat="1" ht="15" customHeight="1" x14ac:dyDescent="0.2">
      <c r="A125" s="194">
        <v>775</v>
      </c>
      <c r="B125" s="185" t="s">
        <v>1615</v>
      </c>
      <c r="C125" s="185">
        <v>6818</v>
      </c>
      <c r="D125" s="242">
        <v>42050</v>
      </c>
      <c r="E125" s="185">
        <v>2015</v>
      </c>
      <c r="F125" s="185">
        <v>3</v>
      </c>
      <c r="G125" s="198" t="s">
        <v>1222</v>
      </c>
      <c r="H125" s="198" t="s">
        <v>1231</v>
      </c>
      <c r="I125" s="185"/>
      <c r="J125" s="185">
        <v>1</v>
      </c>
      <c r="K125" s="196" t="s">
        <v>1422</v>
      </c>
      <c r="L125" s="196"/>
      <c r="M125" s="185">
        <v>3</v>
      </c>
      <c r="N125" s="185">
        <v>13</v>
      </c>
      <c r="O125" s="185" t="s">
        <v>1225</v>
      </c>
      <c r="P125" s="185" t="s">
        <v>1343</v>
      </c>
      <c r="Q125" s="196" t="s">
        <v>607</v>
      </c>
      <c r="R125" s="185"/>
      <c r="S125" s="185" t="s">
        <v>607</v>
      </c>
      <c r="T125" s="185" t="s">
        <v>1616</v>
      </c>
      <c r="U125" s="239" t="s">
        <v>609</v>
      </c>
      <c r="V125" s="187">
        <v>23.02</v>
      </c>
      <c r="W125" s="187">
        <v>97.79</v>
      </c>
      <c r="X125" s="185">
        <v>2</v>
      </c>
      <c r="Y125" s="196" t="s">
        <v>1286</v>
      </c>
      <c r="Z125" s="196" t="s">
        <v>1617</v>
      </c>
      <c r="AA125" s="179" t="s">
        <v>1563</v>
      </c>
      <c r="AB125" s="196"/>
      <c r="AC125" s="243">
        <v>0</v>
      </c>
      <c r="AD125" s="180"/>
    </row>
    <row r="126" spans="1:30" s="157" customFormat="1" ht="15" customHeight="1" x14ac:dyDescent="0.2">
      <c r="A126" s="194">
        <v>775</v>
      </c>
      <c r="B126" s="185" t="s">
        <v>1981</v>
      </c>
      <c r="C126" s="185">
        <v>6819</v>
      </c>
      <c r="D126" s="242">
        <v>42050</v>
      </c>
      <c r="E126" s="185">
        <v>2015</v>
      </c>
      <c r="F126" s="185">
        <v>1</v>
      </c>
      <c r="G126" s="198" t="s">
        <v>1222</v>
      </c>
      <c r="H126" s="198" t="s">
        <v>1231</v>
      </c>
      <c r="I126" s="185"/>
      <c r="J126" s="185">
        <v>1</v>
      </c>
      <c r="K126" s="196" t="s">
        <v>1494</v>
      </c>
      <c r="L126" s="196" t="s">
        <v>1495</v>
      </c>
      <c r="M126" s="185">
        <v>3</v>
      </c>
      <c r="N126" s="185">
        <v>13</v>
      </c>
      <c r="O126" s="185" t="s">
        <v>1225</v>
      </c>
      <c r="P126" s="185" t="s">
        <v>561</v>
      </c>
      <c r="Q126" s="196" t="s">
        <v>1344</v>
      </c>
      <c r="R126" s="185" t="s">
        <v>1370</v>
      </c>
      <c r="S126" s="185" t="s">
        <v>1370</v>
      </c>
      <c r="T126" s="185" t="s">
        <v>640</v>
      </c>
      <c r="U126" s="239" t="s">
        <v>641</v>
      </c>
      <c r="V126" s="187">
        <v>23.58</v>
      </c>
      <c r="W126" s="187">
        <v>98.5</v>
      </c>
      <c r="X126" s="185">
        <v>1</v>
      </c>
      <c r="Y126" s="196" t="s">
        <v>1237</v>
      </c>
      <c r="Z126" s="196" t="s">
        <v>1982</v>
      </c>
      <c r="AA126" s="202" t="s">
        <v>1934</v>
      </c>
      <c r="AB126" s="196"/>
      <c r="AC126" s="243">
        <v>0</v>
      </c>
      <c r="AD126" s="180"/>
    </row>
    <row r="127" spans="1:30" s="157" customFormat="1" ht="15" customHeight="1" x14ac:dyDescent="0.2">
      <c r="A127" s="194">
        <v>775</v>
      </c>
      <c r="B127" s="185" t="s">
        <v>2065</v>
      </c>
      <c r="C127" s="185">
        <v>6820</v>
      </c>
      <c r="D127" s="242">
        <v>42050</v>
      </c>
      <c r="E127" s="185">
        <v>2015</v>
      </c>
      <c r="F127" s="185">
        <v>3</v>
      </c>
      <c r="G127" s="198" t="s">
        <v>1222</v>
      </c>
      <c r="H127" s="198" t="s">
        <v>1231</v>
      </c>
      <c r="I127" s="185"/>
      <c r="J127" s="185">
        <v>1</v>
      </c>
      <c r="K127" s="196" t="s">
        <v>1494</v>
      </c>
      <c r="L127" s="196"/>
      <c r="M127" s="185">
        <v>3</v>
      </c>
      <c r="N127" s="185">
        <v>13</v>
      </c>
      <c r="O127" s="185" t="s">
        <v>1225</v>
      </c>
      <c r="P127" s="185" t="s">
        <v>561</v>
      </c>
      <c r="Q127" s="196" t="s">
        <v>1344</v>
      </c>
      <c r="R127" s="185"/>
      <c r="S127" s="185" t="s">
        <v>1370</v>
      </c>
      <c r="T127" s="185" t="s">
        <v>640</v>
      </c>
      <c r="U127" s="239" t="s">
        <v>641</v>
      </c>
      <c r="V127" s="187">
        <v>23.58</v>
      </c>
      <c r="W127" s="187">
        <v>98.5</v>
      </c>
      <c r="X127" s="185">
        <v>2</v>
      </c>
      <c r="Y127" s="196" t="s">
        <v>1286</v>
      </c>
      <c r="Z127" s="196" t="s">
        <v>2066</v>
      </c>
      <c r="AA127" s="202" t="s">
        <v>1934</v>
      </c>
      <c r="AB127" s="196"/>
      <c r="AC127" s="243">
        <v>0</v>
      </c>
      <c r="AD127" s="180"/>
    </row>
    <row r="128" spans="1:30" s="157" customFormat="1" ht="15" customHeight="1" x14ac:dyDescent="0.2">
      <c r="A128" s="194">
        <v>775</v>
      </c>
      <c r="B128" s="185" t="s">
        <v>2334</v>
      </c>
      <c r="C128" s="185">
        <v>6712</v>
      </c>
      <c r="D128" s="242">
        <v>42015</v>
      </c>
      <c r="E128" s="185">
        <v>2015</v>
      </c>
      <c r="F128" s="185">
        <v>1</v>
      </c>
      <c r="G128" s="198" t="s">
        <v>1280</v>
      </c>
      <c r="H128" s="198" t="s">
        <v>1281</v>
      </c>
      <c r="I128" s="185"/>
      <c r="J128" s="185">
        <v>6</v>
      </c>
      <c r="K128" s="196"/>
      <c r="L128" s="196"/>
      <c r="M128" s="185">
        <v>0</v>
      </c>
      <c r="N128" s="185">
        <v>60</v>
      </c>
      <c r="O128" s="185" t="s">
        <v>1225</v>
      </c>
      <c r="P128" s="185" t="s">
        <v>111</v>
      </c>
      <c r="Q128" s="196" t="s">
        <v>175</v>
      </c>
      <c r="R128" s="185" t="s">
        <v>178</v>
      </c>
      <c r="S128" s="185" t="s">
        <v>178</v>
      </c>
      <c r="T128" s="185" t="s">
        <v>178</v>
      </c>
      <c r="U128" s="239" t="s">
        <v>177</v>
      </c>
      <c r="V128" s="187">
        <v>24.86</v>
      </c>
      <c r="W128" s="187">
        <v>94.9</v>
      </c>
      <c r="X128" s="185">
        <v>1</v>
      </c>
      <c r="Y128" s="196" t="s">
        <v>1304</v>
      </c>
      <c r="Z128" s="200" t="s">
        <v>2335</v>
      </c>
      <c r="AA128" s="200" t="s">
        <v>2331</v>
      </c>
      <c r="AB128" s="200"/>
      <c r="AC128" s="243">
        <v>0</v>
      </c>
      <c r="AD128" s="180"/>
    </row>
    <row r="129" spans="1:30" s="157" customFormat="1" ht="15" customHeight="1" x14ac:dyDescent="0.2">
      <c r="A129" s="194">
        <v>775</v>
      </c>
      <c r="B129" s="185" t="s">
        <v>1372</v>
      </c>
      <c r="C129" s="185">
        <v>6821</v>
      </c>
      <c r="D129" s="242">
        <v>42050</v>
      </c>
      <c r="E129" s="185">
        <v>2015</v>
      </c>
      <c r="F129" s="185">
        <v>3</v>
      </c>
      <c r="G129" s="185" t="s">
        <v>1324</v>
      </c>
      <c r="H129" s="198" t="s">
        <v>1231</v>
      </c>
      <c r="I129" s="185"/>
      <c r="J129" s="185">
        <v>1</v>
      </c>
      <c r="K129" s="196" t="s">
        <v>1232</v>
      </c>
      <c r="L129" s="196"/>
      <c r="M129" s="185">
        <v>7</v>
      </c>
      <c r="N129" s="185">
        <v>17</v>
      </c>
      <c r="O129" s="185" t="s">
        <v>1225</v>
      </c>
      <c r="P129" s="185" t="s">
        <v>561</v>
      </c>
      <c r="Q129" s="196" t="s">
        <v>1344</v>
      </c>
      <c r="R129" s="185" t="s">
        <v>1370</v>
      </c>
      <c r="S129" s="185" t="s">
        <v>1370</v>
      </c>
      <c r="T129" s="185" t="s">
        <v>640</v>
      </c>
      <c r="U129" s="239" t="s">
        <v>641</v>
      </c>
      <c r="V129" s="187">
        <v>23.58</v>
      </c>
      <c r="W129" s="187">
        <v>98.5</v>
      </c>
      <c r="X129" s="185">
        <v>1</v>
      </c>
      <c r="Y129" s="196" t="s">
        <v>1373</v>
      </c>
      <c r="Z129" s="196" t="s">
        <v>1374</v>
      </c>
      <c r="AA129" s="202" t="s">
        <v>1326</v>
      </c>
      <c r="AB129" s="196"/>
      <c r="AC129" s="243">
        <v>100</v>
      </c>
      <c r="AD129" s="180"/>
    </row>
    <row r="130" spans="1:30" s="157" customFormat="1" ht="15" customHeight="1" x14ac:dyDescent="0.2">
      <c r="A130" s="194">
        <v>775</v>
      </c>
      <c r="B130" s="185" t="s">
        <v>2382</v>
      </c>
      <c r="C130" s="185">
        <v>6822</v>
      </c>
      <c r="D130" s="242">
        <v>42050</v>
      </c>
      <c r="E130" s="185">
        <v>2015</v>
      </c>
      <c r="F130" s="185">
        <v>1</v>
      </c>
      <c r="G130" s="198" t="s">
        <v>1280</v>
      </c>
      <c r="H130" s="198" t="s">
        <v>1281</v>
      </c>
      <c r="I130" s="185"/>
      <c r="J130" s="185">
        <v>6</v>
      </c>
      <c r="K130" s="195"/>
      <c r="L130" s="196"/>
      <c r="M130" s="185">
        <v>0</v>
      </c>
      <c r="N130" s="185">
        <v>60</v>
      </c>
      <c r="O130" s="185" t="s">
        <v>1225</v>
      </c>
      <c r="P130" s="185" t="s">
        <v>421</v>
      </c>
      <c r="Q130" s="196"/>
      <c r="R130" s="185"/>
      <c r="S130" s="185" t="s">
        <v>421</v>
      </c>
      <c r="T130" s="185" t="s">
        <v>423</v>
      </c>
      <c r="U130" s="239" t="s">
        <v>424</v>
      </c>
      <c r="V130" s="187">
        <v>19</v>
      </c>
      <c r="W130" s="187">
        <v>94.25</v>
      </c>
      <c r="X130" s="185">
        <v>3</v>
      </c>
      <c r="Y130" s="196" t="s">
        <v>1300</v>
      </c>
      <c r="Z130" s="196" t="s">
        <v>2383</v>
      </c>
      <c r="AA130" s="196" t="s">
        <v>2349</v>
      </c>
      <c r="AB130" s="196"/>
      <c r="AC130" s="243">
        <v>0</v>
      </c>
      <c r="AD130" s="180"/>
    </row>
    <row r="131" spans="1:30" s="157" customFormat="1" ht="15" customHeight="1" x14ac:dyDescent="0.2">
      <c r="A131" s="197">
        <v>775</v>
      </c>
      <c r="B131" s="185" t="s">
        <v>1338</v>
      </c>
      <c r="C131" s="185">
        <v>6823</v>
      </c>
      <c r="D131" s="244">
        <v>42050</v>
      </c>
      <c r="E131" s="185">
        <v>2015</v>
      </c>
      <c r="F131" s="185">
        <v>2</v>
      </c>
      <c r="G131" s="185" t="s">
        <v>1236</v>
      </c>
      <c r="H131" s="185" t="s">
        <v>1232</v>
      </c>
      <c r="I131" s="185"/>
      <c r="J131" s="185">
        <v>7</v>
      </c>
      <c r="K131" s="196" t="s">
        <v>1231</v>
      </c>
      <c r="L131" s="196"/>
      <c r="M131" s="185">
        <v>1</v>
      </c>
      <c r="N131" s="185">
        <v>17</v>
      </c>
      <c r="O131" s="185" t="s">
        <v>1225</v>
      </c>
      <c r="P131" s="185" t="s">
        <v>561</v>
      </c>
      <c r="Q131" s="196"/>
      <c r="R131" s="185" t="s">
        <v>1339</v>
      </c>
      <c r="S131" s="185" t="s">
        <v>561</v>
      </c>
      <c r="T131" s="185" t="s">
        <v>766</v>
      </c>
      <c r="U131" s="239" t="s">
        <v>592</v>
      </c>
      <c r="V131" s="187">
        <v>22</v>
      </c>
      <c r="W131" s="187">
        <v>98</v>
      </c>
      <c r="X131" s="185">
        <v>3</v>
      </c>
      <c r="Y131" s="196" t="s">
        <v>1340</v>
      </c>
      <c r="Z131" s="196" t="s">
        <v>1341</v>
      </c>
      <c r="AA131" s="196" t="s">
        <v>1326</v>
      </c>
      <c r="AB131" s="196"/>
      <c r="AC131" s="243">
        <v>1</v>
      </c>
      <c r="AD131" s="180"/>
    </row>
    <row r="132" spans="1:30" s="157" customFormat="1" ht="15" customHeight="1" thickBot="1" x14ac:dyDescent="0.25">
      <c r="A132" s="194">
        <v>775</v>
      </c>
      <c r="B132" s="185" t="s">
        <v>2356</v>
      </c>
      <c r="C132" s="185">
        <v>6824</v>
      </c>
      <c r="D132" s="242">
        <v>42051</v>
      </c>
      <c r="E132" s="185">
        <v>2015</v>
      </c>
      <c r="F132" s="185">
        <v>1</v>
      </c>
      <c r="G132" s="185" t="s">
        <v>1280</v>
      </c>
      <c r="H132" s="198" t="s">
        <v>1281</v>
      </c>
      <c r="I132" s="185"/>
      <c r="J132" s="185">
        <v>6</v>
      </c>
      <c r="K132" s="196"/>
      <c r="L132" s="196"/>
      <c r="M132" s="185">
        <v>0</v>
      </c>
      <c r="N132" s="185">
        <v>60</v>
      </c>
      <c r="O132" s="185" t="s">
        <v>1225</v>
      </c>
      <c r="P132" s="185" t="s">
        <v>421</v>
      </c>
      <c r="Q132" s="196" t="s">
        <v>446</v>
      </c>
      <c r="R132" s="185" t="s">
        <v>446</v>
      </c>
      <c r="S132" s="185" t="s">
        <v>446</v>
      </c>
      <c r="T132" s="246" t="s">
        <v>446</v>
      </c>
      <c r="U132" s="241" t="s">
        <v>447</v>
      </c>
      <c r="V132" s="187">
        <v>19.43</v>
      </c>
      <c r="W132" s="187">
        <v>93.55</v>
      </c>
      <c r="X132" s="185">
        <v>1</v>
      </c>
      <c r="Y132" s="196" t="s">
        <v>1226</v>
      </c>
      <c r="Z132" s="196" t="s">
        <v>2357</v>
      </c>
      <c r="AA132" s="196" t="s">
        <v>2349</v>
      </c>
      <c r="AB132" s="179"/>
      <c r="AC132" s="243">
        <v>0</v>
      </c>
      <c r="AD132" s="180"/>
    </row>
    <row r="133" spans="1:30" s="157" customFormat="1" ht="15" customHeight="1" thickBot="1" x14ac:dyDescent="0.25">
      <c r="A133" s="194">
        <v>775</v>
      </c>
      <c r="B133" s="185" t="s">
        <v>1983</v>
      </c>
      <c r="C133" s="185">
        <v>6825</v>
      </c>
      <c r="D133" s="242">
        <v>42051</v>
      </c>
      <c r="E133" s="185">
        <v>2015</v>
      </c>
      <c r="F133" s="185">
        <v>1</v>
      </c>
      <c r="G133" s="198" t="s">
        <v>1222</v>
      </c>
      <c r="H133" s="198" t="s">
        <v>1231</v>
      </c>
      <c r="I133" s="185"/>
      <c r="J133" s="185">
        <v>1</v>
      </c>
      <c r="K133" s="196" t="s">
        <v>1494</v>
      </c>
      <c r="L133" s="196" t="s">
        <v>1495</v>
      </c>
      <c r="M133" s="185">
        <v>3</v>
      </c>
      <c r="N133" s="185">
        <v>13</v>
      </c>
      <c r="O133" s="185" t="s">
        <v>1225</v>
      </c>
      <c r="P133" s="185" t="s">
        <v>561</v>
      </c>
      <c r="Q133" s="196" t="s">
        <v>1344</v>
      </c>
      <c r="R133" s="185" t="s">
        <v>1370</v>
      </c>
      <c r="S133" s="185" t="s">
        <v>1370</v>
      </c>
      <c r="T133" s="246" t="s">
        <v>640</v>
      </c>
      <c r="U133" s="241" t="s">
        <v>641</v>
      </c>
      <c r="V133" s="187">
        <v>23.58</v>
      </c>
      <c r="W133" s="187">
        <v>98.5</v>
      </c>
      <c r="X133" s="185">
        <v>1</v>
      </c>
      <c r="Y133" s="196" t="s">
        <v>1237</v>
      </c>
      <c r="Z133" s="196" t="s">
        <v>1984</v>
      </c>
      <c r="AA133" s="202" t="s">
        <v>1934</v>
      </c>
      <c r="AB133" s="196"/>
      <c r="AC133" s="243">
        <v>0</v>
      </c>
      <c r="AD133" s="180"/>
    </row>
    <row r="134" spans="1:30" s="157" customFormat="1" ht="15" customHeight="1" thickBot="1" x14ac:dyDescent="0.25">
      <c r="A134" s="194">
        <v>775</v>
      </c>
      <c r="B134" s="185" t="s">
        <v>2369</v>
      </c>
      <c r="C134" s="185">
        <v>6826</v>
      </c>
      <c r="D134" s="242">
        <v>42051</v>
      </c>
      <c r="E134" s="185">
        <v>2015</v>
      </c>
      <c r="F134" s="185">
        <v>1</v>
      </c>
      <c r="G134" s="185" t="s">
        <v>1280</v>
      </c>
      <c r="H134" s="198" t="s">
        <v>1281</v>
      </c>
      <c r="I134" s="185"/>
      <c r="J134" s="185">
        <v>6</v>
      </c>
      <c r="K134" s="196"/>
      <c r="L134" s="196"/>
      <c r="M134" s="185">
        <v>0</v>
      </c>
      <c r="N134" s="185">
        <v>60</v>
      </c>
      <c r="O134" s="185" t="s">
        <v>1225</v>
      </c>
      <c r="P134" s="185" t="s">
        <v>421</v>
      </c>
      <c r="Q134" s="196" t="s">
        <v>441</v>
      </c>
      <c r="R134" s="185" t="s">
        <v>441</v>
      </c>
      <c r="S134" s="185" t="s">
        <v>441</v>
      </c>
      <c r="T134" s="246" t="s">
        <v>441</v>
      </c>
      <c r="U134" s="241" t="s">
        <v>442</v>
      </c>
      <c r="V134" s="187">
        <v>20.82</v>
      </c>
      <c r="W134" s="187">
        <v>92.36</v>
      </c>
      <c r="X134" s="185">
        <v>1</v>
      </c>
      <c r="Y134" s="196" t="s">
        <v>1226</v>
      </c>
      <c r="Z134" s="196" t="s">
        <v>2370</v>
      </c>
      <c r="AA134" s="196" t="s">
        <v>2349</v>
      </c>
      <c r="AB134" s="196"/>
      <c r="AC134" s="243">
        <v>0</v>
      </c>
      <c r="AD134" s="180"/>
    </row>
    <row r="135" spans="1:30" s="157" customFormat="1" ht="15" customHeight="1" x14ac:dyDescent="0.2">
      <c r="A135" s="194">
        <v>775</v>
      </c>
      <c r="B135" s="185" t="s">
        <v>2376</v>
      </c>
      <c r="C135" s="185">
        <v>6827</v>
      </c>
      <c r="D135" s="242">
        <v>42051</v>
      </c>
      <c r="E135" s="185">
        <v>2015</v>
      </c>
      <c r="F135" s="185">
        <v>1</v>
      </c>
      <c r="G135" s="185" t="s">
        <v>1280</v>
      </c>
      <c r="H135" s="198" t="s">
        <v>1281</v>
      </c>
      <c r="I135" s="185"/>
      <c r="J135" s="185">
        <v>6</v>
      </c>
      <c r="K135" s="196"/>
      <c r="L135" s="196"/>
      <c r="M135" s="185">
        <v>0</v>
      </c>
      <c r="N135" s="185">
        <v>60</v>
      </c>
      <c r="O135" s="185" t="s">
        <v>1225</v>
      </c>
      <c r="P135" s="185" t="s">
        <v>421</v>
      </c>
      <c r="Q135" s="196" t="s">
        <v>437</v>
      </c>
      <c r="R135" s="185" t="s">
        <v>437</v>
      </c>
      <c r="S135" s="185" t="s">
        <v>437</v>
      </c>
      <c r="T135" s="185" t="s">
        <v>437</v>
      </c>
      <c r="U135" s="239" t="s">
        <v>436</v>
      </c>
      <c r="V135" s="187">
        <v>20.36</v>
      </c>
      <c r="W135" s="187">
        <v>93.27</v>
      </c>
      <c r="X135" s="185">
        <v>1</v>
      </c>
      <c r="Y135" s="196" t="s">
        <v>1226</v>
      </c>
      <c r="Z135" s="196" t="s">
        <v>2377</v>
      </c>
      <c r="AA135" s="196" t="s">
        <v>2349</v>
      </c>
      <c r="AB135" s="196"/>
      <c r="AC135" s="243">
        <v>0</v>
      </c>
      <c r="AD135" s="180"/>
    </row>
    <row r="136" spans="1:30" s="157" customFormat="1" ht="15" customHeight="1" x14ac:dyDescent="0.2">
      <c r="A136" s="194">
        <v>775</v>
      </c>
      <c r="B136" s="185" t="s">
        <v>2378</v>
      </c>
      <c r="C136" s="185">
        <v>6828</v>
      </c>
      <c r="D136" s="242">
        <v>42051</v>
      </c>
      <c r="E136" s="185">
        <v>2015</v>
      </c>
      <c r="F136" s="185">
        <v>1</v>
      </c>
      <c r="G136" s="185" t="s">
        <v>1280</v>
      </c>
      <c r="H136" s="198" t="s">
        <v>1281</v>
      </c>
      <c r="I136" s="185"/>
      <c r="J136" s="185">
        <v>6</v>
      </c>
      <c r="K136" s="196"/>
      <c r="L136" s="196"/>
      <c r="M136" s="185">
        <v>0</v>
      </c>
      <c r="N136" s="185">
        <v>60</v>
      </c>
      <c r="O136" s="185" t="s">
        <v>1225</v>
      </c>
      <c r="P136" s="185" t="s">
        <v>421</v>
      </c>
      <c r="Q136" s="196" t="s">
        <v>432</v>
      </c>
      <c r="R136" s="185" t="s">
        <v>432</v>
      </c>
      <c r="S136" s="185" t="s">
        <v>432</v>
      </c>
      <c r="T136" s="185" t="s">
        <v>432</v>
      </c>
      <c r="U136" s="239" t="s">
        <v>433</v>
      </c>
      <c r="V136" s="187">
        <v>20.59</v>
      </c>
      <c r="W136" s="187">
        <v>93.19</v>
      </c>
      <c r="X136" s="185">
        <v>1</v>
      </c>
      <c r="Y136" s="196" t="s">
        <v>1226</v>
      </c>
      <c r="Z136" s="196" t="s">
        <v>2379</v>
      </c>
      <c r="AA136" s="196" t="s">
        <v>2349</v>
      </c>
      <c r="AB136" s="196"/>
      <c r="AC136" s="243">
        <v>0</v>
      </c>
      <c r="AD136" s="180"/>
    </row>
    <row r="137" spans="1:30" s="157" customFormat="1" ht="15" customHeight="1" x14ac:dyDescent="0.2">
      <c r="A137" s="194">
        <v>775</v>
      </c>
      <c r="B137" s="185" t="s">
        <v>2218</v>
      </c>
      <c r="C137" s="185">
        <v>6829</v>
      </c>
      <c r="D137" s="242">
        <v>42051</v>
      </c>
      <c r="E137" s="185">
        <v>2015</v>
      </c>
      <c r="F137" s="185">
        <v>1</v>
      </c>
      <c r="G137" s="185" t="s">
        <v>1280</v>
      </c>
      <c r="H137" s="185" t="s">
        <v>1281</v>
      </c>
      <c r="I137" s="185"/>
      <c r="J137" s="185">
        <v>6</v>
      </c>
      <c r="K137" s="196"/>
      <c r="L137" s="196"/>
      <c r="M137" s="185">
        <v>0</v>
      </c>
      <c r="N137" s="185">
        <v>60</v>
      </c>
      <c r="O137" s="185" t="s">
        <v>1225</v>
      </c>
      <c r="P137" s="185" t="s">
        <v>216</v>
      </c>
      <c r="Q137" s="196" t="s">
        <v>1516</v>
      </c>
      <c r="R137" s="185" t="s">
        <v>267</v>
      </c>
      <c r="S137" s="185" t="s">
        <v>267</v>
      </c>
      <c r="T137" s="185" t="s">
        <v>267</v>
      </c>
      <c r="U137" s="239" t="s">
        <v>266</v>
      </c>
      <c r="V137" s="187">
        <v>18.11</v>
      </c>
      <c r="W137" s="187">
        <v>95.66</v>
      </c>
      <c r="X137" s="185">
        <v>1</v>
      </c>
      <c r="Y137" s="196" t="s">
        <v>1226</v>
      </c>
      <c r="Z137" s="196" t="s">
        <v>2219</v>
      </c>
      <c r="AA137" s="196" t="s">
        <v>2081</v>
      </c>
      <c r="AB137" s="196"/>
      <c r="AC137" s="243">
        <v>0</v>
      </c>
      <c r="AD137" s="180"/>
    </row>
    <row r="138" spans="1:30" s="157" customFormat="1" ht="15" customHeight="1" x14ac:dyDescent="0.2">
      <c r="A138" s="194">
        <v>775</v>
      </c>
      <c r="B138" s="185" t="s">
        <v>2384</v>
      </c>
      <c r="C138" s="185">
        <v>6830</v>
      </c>
      <c r="D138" s="242">
        <v>42051</v>
      </c>
      <c r="E138" s="185">
        <v>2015</v>
      </c>
      <c r="F138" s="185">
        <v>1</v>
      </c>
      <c r="G138" s="185" t="s">
        <v>1280</v>
      </c>
      <c r="H138" s="198" t="s">
        <v>1281</v>
      </c>
      <c r="I138" s="185"/>
      <c r="J138" s="185">
        <v>6</v>
      </c>
      <c r="K138" s="196"/>
      <c r="L138" s="196"/>
      <c r="M138" s="185">
        <v>0</v>
      </c>
      <c r="N138" s="185">
        <v>60</v>
      </c>
      <c r="O138" s="185" t="s">
        <v>1225</v>
      </c>
      <c r="P138" s="185" t="s">
        <v>421</v>
      </c>
      <c r="Q138" s="196" t="s">
        <v>423</v>
      </c>
      <c r="R138" s="185" t="s">
        <v>423</v>
      </c>
      <c r="S138" s="185" t="s">
        <v>423</v>
      </c>
      <c r="T138" s="185" t="s">
        <v>423</v>
      </c>
      <c r="U138" s="239" t="s">
        <v>424</v>
      </c>
      <c r="V138" s="187">
        <v>20.14</v>
      </c>
      <c r="W138" s="187">
        <v>92.89</v>
      </c>
      <c r="X138" s="185">
        <v>1</v>
      </c>
      <c r="Y138" s="196" t="s">
        <v>1226</v>
      </c>
      <c r="Z138" s="196" t="s">
        <v>2385</v>
      </c>
      <c r="AA138" s="196" t="s">
        <v>2349</v>
      </c>
      <c r="AB138" s="196"/>
      <c r="AC138" s="243">
        <v>0</v>
      </c>
      <c r="AD138" s="180"/>
    </row>
    <row r="139" spans="1:30" s="157" customFormat="1" ht="15" customHeight="1" x14ac:dyDescent="0.2">
      <c r="A139" s="197">
        <v>775</v>
      </c>
      <c r="B139" s="185" t="s">
        <v>1881</v>
      </c>
      <c r="C139" s="185">
        <v>6713</v>
      </c>
      <c r="D139" s="245">
        <v>42015</v>
      </c>
      <c r="E139" s="185">
        <v>2015</v>
      </c>
      <c r="F139" s="185">
        <v>1</v>
      </c>
      <c r="G139" s="185" t="s">
        <v>1280</v>
      </c>
      <c r="H139" s="185" t="s">
        <v>1281</v>
      </c>
      <c r="I139" s="185" t="s">
        <v>1282</v>
      </c>
      <c r="J139" s="185">
        <v>6</v>
      </c>
      <c r="K139" s="196" t="s">
        <v>1282</v>
      </c>
      <c r="L139" s="196" t="s">
        <v>1282</v>
      </c>
      <c r="M139" s="185">
        <v>0</v>
      </c>
      <c r="N139" s="185">
        <v>60</v>
      </c>
      <c r="O139" s="185" t="s">
        <v>1225</v>
      </c>
      <c r="P139" s="185" t="s">
        <v>332</v>
      </c>
      <c r="Q139" s="196" t="s">
        <v>1419</v>
      </c>
      <c r="R139" s="185" t="s">
        <v>1882</v>
      </c>
      <c r="S139" s="185" t="s">
        <v>1882</v>
      </c>
      <c r="T139" s="185" t="s">
        <v>356</v>
      </c>
      <c r="U139" s="239" t="s">
        <v>355</v>
      </c>
      <c r="V139" s="187">
        <v>22.91</v>
      </c>
      <c r="W139" s="187">
        <v>96.5</v>
      </c>
      <c r="X139" s="185">
        <v>1</v>
      </c>
      <c r="Y139" s="196" t="s">
        <v>1226</v>
      </c>
      <c r="Z139" s="196" t="s">
        <v>1883</v>
      </c>
      <c r="AA139" s="196" t="s">
        <v>1850</v>
      </c>
      <c r="AB139" s="196"/>
      <c r="AC139" s="243">
        <v>0</v>
      </c>
      <c r="AD139" s="180"/>
    </row>
    <row r="140" spans="1:30" s="157" customFormat="1" ht="15" customHeight="1" x14ac:dyDescent="0.2">
      <c r="A140" s="194">
        <v>775</v>
      </c>
      <c r="B140" s="185" t="s">
        <v>1922</v>
      </c>
      <c r="C140" s="185">
        <v>6831</v>
      </c>
      <c r="D140" s="242">
        <v>42051</v>
      </c>
      <c r="E140" s="185">
        <v>2015</v>
      </c>
      <c r="F140" s="185">
        <v>1</v>
      </c>
      <c r="G140" s="185" t="s">
        <v>1280</v>
      </c>
      <c r="H140" s="185" t="s">
        <v>1281</v>
      </c>
      <c r="I140" s="185"/>
      <c r="J140" s="185">
        <v>6</v>
      </c>
      <c r="K140" s="196"/>
      <c r="L140" s="196"/>
      <c r="M140" s="185">
        <v>0</v>
      </c>
      <c r="N140" s="185">
        <v>60</v>
      </c>
      <c r="O140" s="185" t="s">
        <v>1225</v>
      </c>
      <c r="P140" s="185" t="s">
        <v>195</v>
      </c>
      <c r="Q140" s="196" t="s">
        <v>195</v>
      </c>
      <c r="R140" s="185" t="s">
        <v>1923</v>
      </c>
      <c r="S140" s="185" t="s">
        <v>195</v>
      </c>
      <c r="T140" s="185" t="s">
        <v>195</v>
      </c>
      <c r="U140" s="239" t="s">
        <v>210</v>
      </c>
      <c r="V140" s="187">
        <v>13</v>
      </c>
      <c r="W140" s="187">
        <v>99</v>
      </c>
      <c r="X140" s="185">
        <v>2</v>
      </c>
      <c r="Y140" s="196" t="s">
        <v>1237</v>
      </c>
      <c r="Z140" s="196" t="s">
        <v>1924</v>
      </c>
      <c r="AA140" s="196" t="s">
        <v>1850</v>
      </c>
      <c r="AB140" s="196"/>
      <c r="AC140" s="243">
        <v>0</v>
      </c>
      <c r="AD140" s="180"/>
    </row>
    <row r="141" spans="1:30" s="157" customFormat="1" ht="15" customHeight="1" x14ac:dyDescent="0.2">
      <c r="A141" s="194">
        <v>775</v>
      </c>
      <c r="B141" s="185" t="s">
        <v>1988</v>
      </c>
      <c r="C141" s="185">
        <v>6832</v>
      </c>
      <c r="D141" s="242">
        <v>42052</v>
      </c>
      <c r="E141" s="185">
        <v>2015</v>
      </c>
      <c r="F141" s="185">
        <v>1</v>
      </c>
      <c r="G141" s="198" t="s">
        <v>1222</v>
      </c>
      <c r="H141" s="198" t="s">
        <v>1231</v>
      </c>
      <c r="I141" s="185"/>
      <c r="J141" s="185">
        <v>1</v>
      </c>
      <c r="K141" s="196" t="s">
        <v>1494</v>
      </c>
      <c r="L141" s="196" t="s">
        <v>1495</v>
      </c>
      <c r="M141" s="185">
        <v>3</v>
      </c>
      <c r="N141" s="185">
        <v>13</v>
      </c>
      <c r="O141" s="185" t="s">
        <v>1225</v>
      </c>
      <c r="P141" s="185" t="s">
        <v>561</v>
      </c>
      <c r="Q141" s="196" t="s">
        <v>1344</v>
      </c>
      <c r="R141" s="185" t="s">
        <v>1370</v>
      </c>
      <c r="S141" s="185" t="s">
        <v>1370</v>
      </c>
      <c r="T141" s="185" t="s">
        <v>640</v>
      </c>
      <c r="U141" s="239" t="s">
        <v>641</v>
      </c>
      <c r="V141" s="187">
        <v>23.58</v>
      </c>
      <c r="W141" s="187">
        <v>98.5</v>
      </c>
      <c r="X141" s="185">
        <v>1</v>
      </c>
      <c r="Y141" s="196" t="s">
        <v>1237</v>
      </c>
      <c r="Z141" s="196" t="s">
        <v>1989</v>
      </c>
      <c r="AA141" s="202" t="s">
        <v>1934</v>
      </c>
      <c r="AB141" s="196"/>
      <c r="AC141" s="243">
        <v>17</v>
      </c>
      <c r="AD141" s="180"/>
    </row>
    <row r="142" spans="1:30" s="157" customFormat="1" ht="15" customHeight="1" x14ac:dyDescent="0.2">
      <c r="A142" s="194">
        <v>775</v>
      </c>
      <c r="B142" s="185" t="s">
        <v>2776</v>
      </c>
      <c r="C142" s="185">
        <v>6833</v>
      </c>
      <c r="D142" s="242">
        <v>42052</v>
      </c>
      <c r="E142" s="185">
        <v>2015</v>
      </c>
      <c r="F142" s="185">
        <v>1</v>
      </c>
      <c r="G142" s="185" t="s">
        <v>1324</v>
      </c>
      <c r="H142" s="198" t="s">
        <v>1232</v>
      </c>
      <c r="I142" s="185"/>
      <c r="J142" s="185">
        <v>7</v>
      </c>
      <c r="K142" s="195" t="s">
        <v>1490</v>
      </c>
      <c r="L142" s="196"/>
      <c r="M142" s="185">
        <v>3</v>
      </c>
      <c r="N142" s="185">
        <v>37</v>
      </c>
      <c r="O142" s="185" t="s">
        <v>1225</v>
      </c>
      <c r="P142" s="185" t="s">
        <v>561</v>
      </c>
      <c r="Q142" s="196" t="s">
        <v>1344</v>
      </c>
      <c r="R142" s="185" t="s">
        <v>1370</v>
      </c>
      <c r="S142" s="185" t="s">
        <v>1370</v>
      </c>
      <c r="T142" s="185" t="s">
        <v>640</v>
      </c>
      <c r="U142" s="239" t="s">
        <v>641</v>
      </c>
      <c r="V142" s="187">
        <v>23.58</v>
      </c>
      <c r="W142" s="187">
        <v>98.5</v>
      </c>
      <c r="X142" s="185">
        <v>1</v>
      </c>
      <c r="Y142" s="196" t="s">
        <v>1237</v>
      </c>
      <c r="Z142" s="196" t="s">
        <v>2777</v>
      </c>
      <c r="AA142" s="179" t="s">
        <v>2746</v>
      </c>
      <c r="AB142" s="196"/>
      <c r="AC142" s="243">
        <v>0</v>
      </c>
      <c r="AD142" s="180"/>
    </row>
    <row r="143" spans="1:30" s="157" customFormat="1" ht="15" customHeight="1" x14ac:dyDescent="0.2">
      <c r="A143" s="194">
        <v>775</v>
      </c>
      <c r="B143" s="185" t="s">
        <v>2194</v>
      </c>
      <c r="C143" s="185">
        <v>6834</v>
      </c>
      <c r="D143" s="242">
        <v>42052</v>
      </c>
      <c r="E143" s="185">
        <v>2015</v>
      </c>
      <c r="F143" s="185">
        <v>1</v>
      </c>
      <c r="G143" s="185" t="s">
        <v>1280</v>
      </c>
      <c r="H143" s="185" t="s">
        <v>1281</v>
      </c>
      <c r="I143" s="185"/>
      <c r="J143" s="185">
        <v>6</v>
      </c>
      <c r="K143" s="196"/>
      <c r="L143" s="196"/>
      <c r="M143" s="185">
        <v>0</v>
      </c>
      <c r="N143" s="185">
        <v>60</v>
      </c>
      <c r="O143" s="185" t="s">
        <v>1225</v>
      </c>
      <c r="P143" s="185" t="s">
        <v>216</v>
      </c>
      <c r="Q143" s="196" t="s">
        <v>1516</v>
      </c>
      <c r="R143" s="185" t="s">
        <v>265</v>
      </c>
      <c r="S143" s="185" t="s">
        <v>265</v>
      </c>
      <c r="T143" s="185" t="s">
        <v>1118</v>
      </c>
      <c r="U143" s="239" t="s">
        <v>264</v>
      </c>
      <c r="V143" s="187">
        <v>17.97</v>
      </c>
      <c r="W143" s="187">
        <v>95.7</v>
      </c>
      <c r="X143" s="185">
        <v>1</v>
      </c>
      <c r="Y143" s="196" t="s">
        <v>1237</v>
      </c>
      <c r="Z143" s="196" t="s">
        <v>2195</v>
      </c>
      <c r="AA143" s="196" t="s">
        <v>2081</v>
      </c>
      <c r="AB143" s="196"/>
      <c r="AC143" s="243">
        <v>0</v>
      </c>
      <c r="AD143" s="180"/>
    </row>
    <row r="144" spans="1:30" s="157" customFormat="1" ht="15" customHeight="1" x14ac:dyDescent="0.2">
      <c r="A144" s="194">
        <v>775</v>
      </c>
      <c r="B144" s="185" t="s">
        <v>1327</v>
      </c>
      <c r="C144" s="185">
        <v>6835</v>
      </c>
      <c r="D144" s="242">
        <v>42052</v>
      </c>
      <c r="E144" s="185">
        <v>2015</v>
      </c>
      <c r="F144" s="185">
        <v>1</v>
      </c>
      <c r="G144" s="185" t="s">
        <v>1236</v>
      </c>
      <c r="H144" s="185" t="s">
        <v>1232</v>
      </c>
      <c r="I144" s="185"/>
      <c r="J144" s="185">
        <v>7</v>
      </c>
      <c r="K144" s="195" t="s">
        <v>1231</v>
      </c>
      <c r="L144" s="196"/>
      <c r="M144" s="185">
        <v>1</v>
      </c>
      <c r="N144" s="185">
        <v>17</v>
      </c>
      <c r="O144" s="185" t="s">
        <v>1225</v>
      </c>
      <c r="P144" s="185" t="s">
        <v>1328</v>
      </c>
      <c r="Q144" s="196" t="s">
        <v>1329</v>
      </c>
      <c r="R144" s="185"/>
      <c r="S144" s="185" t="s">
        <v>1329</v>
      </c>
      <c r="T144" s="185" t="s">
        <v>77</v>
      </c>
      <c r="U144" s="239" t="s">
        <v>78</v>
      </c>
      <c r="V144" s="187">
        <v>18.059999999999999</v>
      </c>
      <c r="W144" s="187">
        <v>97.44</v>
      </c>
      <c r="X144" s="185">
        <v>2</v>
      </c>
      <c r="Y144" s="196" t="s">
        <v>1330</v>
      </c>
      <c r="Z144" s="196" t="s">
        <v>1331</v>
      </c>
      <c r="AA144" s="202" t="s">
        <v>1326</v>
      </c>
      <c r="AB144" s="196"/>
      <c r="AC144" s="243">
        <v>0</v>
      </c>
      <c r="AD144" s="180"/>
    </row>
    <row r="145" spans="1:30" s="157" customFormat="1" ht="15" customHeight="1" x14ac:dyDescent="0.2">
      <c r="A145" s="194">
        <v>775</v>
      </c>
      <c r="B145" s="185" t="s">
        <v>2552</v>
      </c>
      <c r="C145" s="185">
        <v>6836</v>
      </c>
      <c r="D145" s="242">
        <v>42052</v>
      </c>
      <c r="E145" s="185">
        <v>2015</v>
      </c>
      <c r="F145" s="185">
        <v>1</v>
      </c>
      <c r="G145" s="198" t="s">
        <v>1222</v>
      </c>
      <c r="H145" s="198" t="s">
        <v>1231</v>
      </c>
      <c r="I145" s="185"/>
      <c r="J145" s="185">
        <v>1</v>
      </c>
      <c r="K145" s="196" t="s">
        <v>1494</v>
      </c>
      <c r="L145" s="196" t="s">
        <v>1495</v>
      </c>
      <c r="M145" s="185">
        <v>3</v>
      </c>
      <c r="N145" s="185">
        <v>13</v>
      </c>
      <c r="O145" s="185" t="s">
        <v>1225</v>
      </c>
      <c r="P145" s="185" t="s">
        <v>561</v>
      </c>
      <c r="Q145" s="196" t="s">
        <v>2553</v>
      </c>
      <c r="R145" s="185"/>
      <c r="S145" s="185" t="s">
        <v>561</v>
      </c>
      <c r="T145" s="185" t="s">
        <v>643</v>
      </c>
      <c r="U145" s="239" t="s">
        <v>642</v>
      </c>
      <c r="V145" s="187">
        <v>22</v>
      </c>
      <c r="W145" s="187">
        <v>98</v>
      </c>
      <c r="X145" s="185">
        <v>3</v>
      </c>
      <c r="Y145" s="196" t="s">
        <v>1237</v>
      </c>
      <c r="Z145" s="196" t="s">
        <v>2554</v>
      </c>
      <c r="AA145" s="196" t="s">
        <v>2537</v>
      </c>
      <c r="AB145" s="196"/>
      <c r="AC145" s="243">
        <v>2</v>
      </c>
      <c r="AD145" s="180"/>
    </row>
    <row r="146" spans="1:30" s="157" customFormat="1" ht="15" customHeight="1" x14ac:dyDescent="0.2">
      <c r="A146" s="194">
        <v>775</v>
      </c>
      <c r="B146" s="185" t="s">
        <v>1985</v>
      </c>
      <c r="C146" s="185">
        <v>6837</v>
      </c>
      <c r="D146" s="242">
        <v>42052</v>
      </c>
      <c r="E146" s="185">
        <v>2015</v>
      </c>
      <c r="F146" s="185">
        <v>1</v>
      </c>
      <c r="G146" s="185" t="s">
        <v>1324</v>
      </c>
      <c r="H146" s="198" t="s">
        <v>1232</v>
      </c>
      <c r="I146" s="185"/>
      <c r="J146" s="185">
        <v>7</v>
      </c>
      <c r="K146" s="195" t="s">
        <v>1490</v>
      </c>
      <c r="L146" s="196"/>
      <c r="M146" s="185">
        <v>3</v>
      </c>
      <c r="N146" s="185">
        <v>37</v>
      </c>
      <c r="O146" s="185" t="s">
        <v>1225</v>
      </c>
      <c r="P146" s="185" t="s">
        <v>1343</v>
      </c>
      <c r="Q146" s="196" t="s">
        <v>1986</v>
      </c>
      <c r="R146" s="239"/>
      <c r="S146" s="185" t="s">
        <v>561</v>
      </c>
      <c r="T146" s="185" t="s">
        <v>640</v>
      </c>
      <c r="U146" s="239" t="s">
        <v>641</v>
      </c>
      <c r="V146" s="187">
        <v>22</v>
      </c>
      <c r="W146" s="187">
        <v>98</v>
      </c>
      <c r="X146" s="185">
        <v>3</v>
      </c>
      <c r="Y146" s="196" t="s">
        <v>1286</v>
      </c>
      <c r="Z146" s="196" t="s">
        <v>1987</v>
      </c>
      <c r="AA146" s="202" t="s">
        <v>1934</v>
      </c>
      <c r="AB146" s="196"/>
      <c r="AC146" s="243">
        <v>1</v>
      </c>
      <c r="AD146" s="180"/>
    </row>
    <row r="147" spans="1:30" s="157" customFormat="1" ht="15" customHeight="1" x14ac:dyDescent="0.2">
      <c r="A147" s="194">
        <v>775</v>
      </c>
      <c r="B147" s="185" t="s">
        <v>1990</v>
      </c>
      <c r="C147" s="185">
        <v>6838</v>
      </c>
      <c r="D147" s="242">
        <v>42053</v>
      </c>
      <c r="E147" s="185">
        <v>2015</v>
      </c>
      <c r="F147" s="185">
        <v>1</v>
      </c>
      <c r="G147" s="198" t="s">
        <v>1222</v>
      </c>
      <c r="H147" s="198" t="s">
        <v>1231</v>
      </c>
      <c r="I147" s="185"/>
      <c r="J147" s="185">
        <v>1</v>
      </c>
      <c r="K147" s="196" t="s">
        <v>1494</v>
      </c>
      <c r="L147" s="196" t="s">
        <v>1495</v>
      </c>
      <c r="M147" s="185">
        <v>3</v>
      </c>
      <c r="N147" s="185">
        <v>13</v>
      </c>
      <c r="O147" s="185" t="s">
        <v>1225</v>
      </c>
      <c r="P147" s="185" t="s">
        <v>561</v>
      </c>
      <c r="Q147" s="196" t="s">
        <v>1344</v>
      </c>
      <c r="R147" s="185" t="s">
        <v>1370</v>
      </c>
      <c r="S147" s="185" t="s">
        <v>1370</v>
      </c>
      <c r="T147" s="185" t="s">
        <v>640</v>
      </c>
      <c r="U147" s="239" t="s">
        <v>641</v>
      </c>
      <c r="V147" s="187">
        <v>23.58</v>
      </c>
      <c r="W147" s="187">
        <v>98.5</v>
      </c>
      <c r="X147" s="185">
        <v>1</v>
      </c>
      <c r="Y147" s="196" t="s">
        <v>1286</v>
      </c>
      <c r="Z147" s="196" t="s">
        <v>1991</v>
      </c>
      <c r="AA147" s="202" t="s">
        <v>1934</v>
      </c>
      <c r="AB147" s="196"/>
      <c r="AC147" s="243">
        <v>4</v>
      </c>
      <c r="AD147" s="180"/>
    </row>
    <row r="148" spans="1:30" s="157" customFormat="1" ht="15" customHeight="1" x14ac:dyDescent="0.2">
      <c r="A148" s="194">
        <v>775</v>
      </c>
      <c r="B148" s="185" t="s">
        <v>2754</v>
      </c>
      <c r="C148" s="185">
        <v>6839</v>
      </c>
      <c r="D148" s="242">
        <v>42054</v>
      </c>
      <c r="E148" s="185">
        <v>2015</v>
      </c>
      <c r="F148" s="185">
        <v>1</v>
      </c>
      <c r="G148" s="185" t="s">
        <v>1222</v>
      </c>
      <c r="H148" s="198" t="s">
        <v>1231</v>
      </c>
      <c r="I148" s="185"/>
      <c r="J148" s="185">
        <v>1</v>
      </c>
      <c r="K148" s="196" t="s">
        <v>1490</v>
      </c>
      <c r="L148" s="196"/>
      <c r="M148" s="185">
        <v>3</v>
      </c>
      <c r="N148" s="185">
        <v>13</v>
      </c>
      <c r="O148" s="185" t="s">
        <v>1225</v>
      </c>
      <c r="P148" s="185" t="s">
        <v>561</v>
      </c>
      <c r="Q148" s="196" t="s">
        <v>607</v>
      </c>
      <c r="R148" s="185" t="s">
        <v>2535</v>
      </c>
      <c r="S148" s="185" t="s">
        <v>2535</v>
      </c>
      <c r="T148" s="185" t="s">
        <v>1616</v>
      </c>
      <c r="U148" s="239" t="s">
        <v>609</v>
      </c>
      <c r="V148" s="187">
        <v>23.3</v>
      </c>
      <c r="W148" s="187">
        <v>97.96</v>
      </c>
      <c r="X148" s="185">
        <v>1</v>
      </c>
      <c r="Y148" s="196" t="s">
        <v>1314</v>
      </c>
      <c r="Z148" s="196" t="s">
        <v>2755</v>
      </c>
      <c r="AA148" s="179" t="s">
        <v>2746</v>
      </c>
      <c r="AB148" s="196"/>
      <c r="AC148" s="243">
        <v>0</v>
      </c>
      <c r="AD148" s="180"/>
    </row>
    <row r="149" spans="1:30" s="157" customFormat="1" ht="15" customHeight="1" x14ac:dyDescent="0.2">
      <c r="A149" s="194">
        <v>775</v>
      </c>
      <c r="B149" s="185" t="s">
        <v>1874</v>
      </c>
      <c r="C149" s="185">
        <v>6840</v>
      </c>
      <c r="D149" s="242">
        <v>42054</v>
      </c>
      <c r="E149" s="185">
        <v>2015</v>
      </c>
      <c r="F149" s="185">
        <v>1</v>
      </c>
      <c r="G149" s="185" t="s">
        <v>1280</v>
      </c>
      <c r="H149" s="198" t="s">
        <v>1281</v>
      </c>
      <c r="I149" s="185"/>
      <c r="J149" s="185">
        <v>6</v>
      </c>
      <c r="K149" s="196"/>
      <c r="L149" s="196"/>
      <c r="M149" s="185">
        <v>0</v>
      </c>
      <c r="N149" s="185">
        <v>60</v>
      </c>
      <c r="O149" s="185" t="s">
        <v>1225</v>
      </c>
      <c r="P149" s="185" t="s">
        <v>421</v>
      </c>
      <c r="Q149" s="196" t="s">
        <v>446</v>
      </c>
      <c r="R149" s="185"/>
      <c r="S149" s="185" t="s">
        <v>446</v>
      </c>
      <c r="T149" s="185" t="s">
        <v>446</v>
      </c>
      <c r="U149" s="239" t="s">
        <v>424</v>
      </c>
      <c r="V149" s="187">
        <v>19.43</v>
      </c>
      <c r="W149" s="187">
        <v>93.55</v>
      </c>
      <c r="X149" s="185">
        <v>2</v>
      </c>
      <c r="Y149" s="196" t="s">
        <v>1300</v>
      </c>
      <c r="Z149" s="196" t="s">
        <v>1875</v>
      </c>
      <c r="AA149" s="196" t="s">
        <v>1850</v>
      </c>
      <c r="AB149" s="196" t="s">
        <v>1876</v>
      </c>
      <c r="AC149" s="243">
        <v>0</v>
      </c>
      <c r="AD149" s="180"/>
    </row>
    <row r="150" spans="1:30" s="157" customFormat="1" ht="15" customHeight="1" x14ac:dyDescent="0.2">
      <c r="A150" s="197">
        <v>775</v>
      </c>
      <c r="B150" s="185" t="s">
        <v>1621</v>
      </c>
      <c r="C150" s="185">
        <v>6714</v>
      </c>
      <c r="D150" s="245">
        <v>42016</v>
      </c>
      <c r="E150" s="185">
        <v>2015</v>
      </c>
      <c r="F150" s="185">
        <v>1</v>
      </c>
      <c r="G150" s="185" t="s">
        <v>1222</v>
      </c>
      <c r="H150" s="185" t="s">
        <v>1231</v>
      </c>
      <c r="I150" s="185" t="s">
        <v>1282</v>
      </c>
      <c r="J150" s="185">
        <v>1</v>
      </c>
      <c r="K150" s="196" t="s">
        <v>1567</v>
      </c>
      <c r="L150" s="196" t="s">
        <v>1282</v>
      </c>
      <c r="M150" s="185">
        <v>3</v>
      </c>
      <c r="N150" s="185">
        <v>13</v>
      </c>
      <c r="O150" s="185" t="s">
        <v>1225</v>
      </c>
      <c r="P150" s="185" t="s">
        <v>1343</v>
      </c>
      <c r="Q150" s="196" t="s">
        <v>1354</v>
      </c>
      <c r="R150" s="185" t="s">
        <v>1354</v>
      </c>
      <c r="S150" s="185" t="s">
        <v>1354</v>
      </c>
      <c r="T150" s="201" t="s">
        <v>767</v>
      </c>
      <c r="U150" s="239" t="s">
        <v>618</v>
      </c>
      <c r="V150" s="187">
        <v>23.45</v>
      </c>
      <c r="W150" s="187">
        <v>97.93</v>
      </c>
      <c r="X150" s="185">
        <v>1</v>
      </c>
      <c r="Y150" s="196" t="s">
        <v>1226</v>
      </c>
      <c r="Z150" s="196" t="s">
        <v>1622</v>
      </c>
      <c r="AA150" s="179" t="s">
        <v>1563</v>
      </c>
      <c r="AB150" s="196"/>
      <c r="AC150" s="243">
        <v>0</v>
      </c>
      <c r="AD150" s="180"/>
    </row>
    <row r="151" spans="1:30" s="157" customFormat="1" ht="15" customHeight="1" x14ac:dyDescent="0.2">
      <c r="A151" s="194">
        <v>775</v>
      </c>
      <c r="B151" s="185" t="s">
        <v>1375</v>
      </c>
      <c r="C151" s="185">
        <v>6841</v>
      </c>
      <c r="D151" s="242">
        <v>42054</v>
      </c>
      <c r="E151" s="185">
        <v>2015</v>
      </c>
      <c r="F151" s="185">
        <v>1</v>
      </c>
      <c r="G151" s="185" t="s">
        <v>1324</v>
      </c>
      <c r="H151" s="185" t="s">
        <v>1232</v>
      </c>
      <c r="I151" s="185"/>
      <c r="J151" s="185">
        <v>7</v>
      </c>
      <c r="K151" s="195" t="s">
        <v>1231</v>
      </c>
      <c r="L151" s="196"/>
      <c r="M151" s="185">
        <v>1</v>
      </c>
      <c r="N151" s="185">
        <v>17</v>
      </c>
      <c r="O151" s="185" t="s">
        <v>1225</v>
      </c>
      <c r="P151" s="185" t="s">
        <v>561</v>
      </c>
      <c r="Q151" s="196" t="s">
        <v>1344</v>
      </c>
      <c r="R151" s="185" t="s">
        <v>1370</v>
      </c>
      <c r="S151" s="185" t="s">
        <v>1370</v>
      </c>
      <c r="T151" s="185" t="s">
        <v>640</v>
      </c>
      <c r="U151" s="239" t="s">
        <v>641</v>
      </c>
      <c r="V151" s="187">
        <v>23.58</v>
      </c>
      <c r="W151" s="187">
        <v>98.5</v>
      </c>
      <c r="X151" s="185">
        <v>1</v>
      </c>
      <c r="Y151" s="196" t="s">
        <v>1237</v>
      </c>
      <c r="Z151" s="196" t="s">
        <v>1376</v>
      </c>
      <c r="AA151" s="202" t="s">
        <v>1326</v>
      </c>
      <c r="AB151" s="196" t="s">
        <v>1377</v>
      </c>
      <c r="AC151" s="243">
        <v>0</v>
      </c>
      <c r="AD151" s="180"/>
    </row>
    <row r="152" spans="1:30" s="157" customFormat="1" ht="15" customHeight="1" x14ac:dyDescent="0.2">
      <c r="A152" s="194">
        <v>775</v>
      </c>
      <c r="B152" s="185" t="s">
        <v>1833</v>
      </c>
      <c r="C152" s="185">
        <v>6842</v>
      </c>
      <c r="D152" s="242">
        <v>42055</v>
      </c>
      <c r="E152" s="185">
        <v>2015</v>
      </c>
      <c r="F152" s="185">
        <v>1</v>
      </c>
      <c r="G152" s="185" t="s">
        <v>1280</v>
      </c>
      <c r="H152" s="198" t="s">
        <v>1834</v>
      </c>
      <c r="I152" s="185"/>
      <c r="J152" s="185">
        <v>5</v>
      </c>
      <c r="K152" s="196" t="s">
        <v>1297</v>
      </c>
      <c r="L152" s="196"/>
      <c r="M152" s="185">
        <v>1</v>
      </c>
      <c r="N152" s="185">
        <v>15</v>
      </c>
      <c r="O152" s="185" t="s">
        <v>1225</v>
      </c>
      <c r="P152" s="185" t="s">
        <v>462</v>
      </c>
      <c r="Q152" s="196" t="s">
        <v>462</v>
      </c>
      <c r="R152" s="185" t="s">
        <v>462</v>
      </c>
      <c r="S152" s="185" t="s">
        <v>462</v>
      </c>
      <c r="T152" s="185" t="s">
        <v>477</v>
      </c>
      <c r="U152" s="239" t="s">
        <v>476</v>
      </c>
      <c r="V152" s="187">
        <v>16.8</v>
      </c>
      <c r="W152" s="187">
        <v>96.15</v>
      </c>
      <c r="X152" s="185">
        <v>1</v>
      </c>
      <c r="Y152" s="196" t="s">
        <v>1226</v>
      </c>
      <c r="Z152" s="196" t="s">
        <v>1835</v>
      </c>
      <c r="AA152" s="196" t="s">
        <v>1804</v>
      </c>
      <c r="AB152" s="196"/>
      <c r="AC152" s="243">
        <v>0</v>
      </c>
      <c r="AD152" s="180"/>
    </row>
    <row r="153" spans="1:30" s="157" customFormat="1" ht="15" customHeight="1" x14ac:dyDescent="0.2">
      <c r="A153" s="194">
        <v>775</v>
      </c>
      <c r="B153" s="185" t="s">
        <v>2117</v>
      </c>
      <c r="C153" s="185">
        <v>6843</v>
      </c>
      <c r="D153" s="242">
        <v>42055</v>
      </c>
      <c r="E153" s="185">
        <v>2015</v>
      </c>
      <c r="F153" s="185">
        <v>1</v>
      </c>
      <c r="G153" s="185" t="s">
        <v>1280</v>
      </c>
      <c r="H153" s="198" t="s">
        <v>1281</v>
      </c>
      <c r="I153" s="185"/>
      <c r="J153" s="185">
        <v>6</v>
      </c>
      <c r="K153" s="196"/>
      <c r="L153" s="196"/>
      <c r="M153" s="185">
        <v>0</v>
      </c>
      <c r="N153" s="185">
        <v>60</v>
      </c>
      <c r="O153" s="185" t="s">
        <v>1225</v>
      </c>
      <c r="P153" s="185" t="s">
        <v>462</v>
      </c>
      <c r="Q153" s="196" t="s">
        <v>462</v>
      </c>
      <c r="R153" s="185" t="s">
        <v>462</v>
      </c>
      <c r="S153" s="185" t="s">
        <v>462</v>
      </c>
      <c r="T153" s="185" t="s">
        <v>555</v>
      </c>
      <c r="U153" s="239" t="s">
        <v>554</v>
      </c>
      <c r="V153" s="187">
        <v>16.8</v>
      </c>
      <c r="W153" s="187">
        <v>96.15</v>
      </c>
      <c r="X153" s="185">
        <v>1</v>
      </c>
      <c r="Y153" s="196" t="s">
        <v>1237</v>
      </c>
      <c r="Z153" s="196" t="s">
        <v>2118</v>
      </c>
      <c r="AA153" s="196" t="s">
        <v>2081</v>
      </c>
      <c r="AB153" s="196"/>
      <c r="AC153" s="243">
        <v>0</v>
      </c>
      <c r="AD153" s="180"/>
    </row>
    <row r="154" spans="1:30" s="157" customFormat="1" ht="15" customHeight="1" x14ac:dyDescent="0.2">
      <c r="A154" s="194">
        <v>775</v>
      </c>
      <c r="B154" s="185" t="s">
        <v>1941</v>
      </c>
      <c r="C154" s="185">
        <v>6844</v>
      </c>
      <c r="D154" s="242">
        <v>42056</v>
      </c>
      <c r="E154" s="185">
        <v>2015</v>
      </c>
      <c r="F154" s="185">
        <v>1</v>
      </c>
      <c r="G154" s="198" t="s">
        <v>1266</v>
      </c>
      <c r="H154" s="198" t="s">
        <v>1231</v>
      </c>
      <c r="I154" s="185"/>
      <c r="J154" s="185">
        <v>1</v>
      </c>
      <c r="K154" s="196" t="s">
        <v>1494</v>
      </c>
      <c r="L154" s="196"/>
      <c r="M154" s="185">
        <v>3</v>
      </c>
      <c r="N154" s="185">
        <v>13</v>
      </c>
      <c r="O154" s="185" t="s">
        <v>1225</v>
      </c>
      <c r="P154" s="185" t="s">
        <v>561</v>
      </c>
      <c r="Q154" s="196" t="s">
        <v>1344</v>
      </c>
      <c r="R154" s="185"/>
      <c r="S154" s="185" t="s">
        <v>1370</v>
      </c>
      <c r="T154" s="185" t="s">
        <v>643</v>
      </c>
      <c r="U154" s="239" t="s">
        <v>642</v>
      </c>
      <c r="V154" s="187">
        <v>23.58</v>
      </c>
      <c r="W154" s="187">
        <v>98.5</v>
      </c>
      <c r="X154" s="185">
        <v>2</v>
      </c>
      <c r="Y154" s="196" t="s">
        <v>1226</v>
      </c>
      <c r="Z154" s="196" t="s">
        <v>1942</v>
      </c>
      <c r="AA154" s="202" t="s">
        <v>1934</v>
      </c>
      <c r="AB154" s="196"/>
      <c r="AC154" s="243">
        <v>7</v>
      </c>
      <c r="AD154" s="180"/>
    </row>
    <row r="155" spans="1:30" s="157" customFormat="1" ht="15" customHeight="1" x14ac:dyDescent="0.2">
      <c r="A155" s="194">
        <v>775</v>
      </c>
      <c r="B155" s="185" t="s">
        <v>1992</v>
      </c>
      <c r="C155" s="185">
        <v>6845</v>
      </c>
      <c r="D155" s="242">
        <v>42056</v>
      </c>
      <c r="E155" s="185">
        <v>2015</v>
      </c>
      <c r="F155" s="185">
        <v>1</v>
      </c>
      <c r="G155" s="185" t="s">
        <v>1222</v>
      </c>
      <c r="H155" s="198" t="s">
        <v>1231</v>
      </c>
      <c r="I155" s="185"/>
      <c r="J155" s="185">
        <v>1</v>
      </c>
      <c r="K155" s="196" t="s">
        <v>1494</v>
      </c>
      <c r="L155" s="196"/>
      <c r="M155" s="185">
        <v>3</v>
      </c>
      <c r="N155" s="185">
        <v>13</v>
      </c>
      <c r="O155" s="185" t="s">
        <v>1225</v>
      </c>
      <c r="P155" s="185" t="s">
        <v>561</v>
      </c>
      <c r="Q155" s="196" t="s">
        <v>1344</v>
      </c>
      <c r="R155" s="185"/>
      <c r="S155" s="185" t="s">
        <v>1370</v>
      </c>
      <c r="T155" s="185" t="s">
        <v>640</v>
      </c>
      <c r="U155" s="239" t="s">
        <v>641</v>
      </c>
      <c r="V155" s="187">
        <v>23.58</v>
      </c>
      <c r="W155" s="187">
        <v>98.5</v>
      </c>
      <c r="X155" s="185">
        <v>2</v>
      </c>
      <c r="Y155" s="196" t="s">
        <v>1286</v>
      </c>
      <c r="Z155" s="196" t="s">
        <v>1993</v>
      </c>
      <c r="AA155" s="202" t="s">
        <v>1934</v>
      </c>
      <c r="AB155" s="196"/>
      <c r="AC155" s="243">
        <v>0</v>
      </c>
      <c r="AD155" s="180"/>
    </row>
    <row r="156" spans="1:30" s="157" customFormat="1" ht="15" customHeight="1" x14ac:dyDescent="0.2">
      <c r="A156" s="194">
        <v>775</v>
      </c>
      <c r="B156" s="185" t="s">
        <v>2817</v>
      </c>
      <c r="C156" s="185">
        <v>6846</v>
      </c>
      <c r="D156" s="242">
        <v>42057</v>
      </c>
      <c r="E156" s="185">
        <v>2015</v>
      </c>
      <c r="F156" s="185">
        <v>1</v>
      </c>
      <c r="G156" s="185" t="s">
        <v>1222</v>
      </c>
      <c r="H156" s="198" t="s">
        <v>1231</v>
      </c>
      <c r="I156" s="185"/>
      <c r="J156" s="185">
        <v>1</v>
      </c>
      <c r="K156" s="196" t="s">
        <v>1490</v>
      </c>
      <c r="L156" s="196"/>
      <c r="M156" s="185">
        <v>3</v>
      </c>
      <c r="N156" s="185">
        <v>13</v>
      </c>
      <c r="O156" s="185" t="s">
        <v>1225</v>
      </c>
      <c r="P156" s="185" t="s">
        <v>561</v>
      </c>
      <c r="Q156" s="196" t="s">
        <v>607</v>
      </c>
      <c r="R156" s="185" t="s">
        <v>2535</v>
      </c>
      <c r="S156" s="185" t="s">
        <v>2535</v>
      </c>
      <c r="T156" s="185" t="s">
        <v>1616</v>
      </c>
      <c r="U156" s="239" t="s">
        <v>609</v>
      </c>
      <c r="V156" s="187">
        <v>23.3</v>
      </c>
      <c r="W156" s="187">
        <v>97.96</v>
      </c>
      <c r="X156" s="185">
        <v>1</v>
      </c>
      <c r="Y156" s="196" t="s">
        <v>1314</v>
      </c>
      <c r="Z156" s="196" t="s">
        <v>2818</v>
      </c>
      <c r="AA156" s="196" t="s">
        <v>2811</v>
      </c>
      <c r="AB156" s="196"/>
      <c r="AC156" s="243">
        <v>0</v>
      </c>
      <c r="AD156" s="180"/>
    </row>
    <row r="157" spans="1:30" s="157" customFormat="1" ht="15" customHeight="1" x14ac:dyDescent="0.2">
      <c r="A157" s="194">
        <v>775</v>
      </c>
      <c r="B157" s="185" t="s">
        <v>1994</v>
      </c>
      <c r="C157" s="185">
        <v>6847</v>
      </c>
      <c r="D157" s="242">
        <v>42057</v>
      </c>
      <c r="E157" s="185">
        <v>2015</v>
      </c>
      <c r="F157" s="185">
        <v>1</v>
      </c>
      <c r="G157" s="185" t="s">
        <v>1324</v>
      </c>
      <c r="H157" s="198" t="s">
        <v>1232</v>
      </c>
      <c r="I157" s="185"/>
      <c r="J157" s="185">
        <v>7</v>
      </c>
      <c r="K157" s="196" t="s">
        <v>1490</v>
      </c>
      <c r="L157" s="196"/>
      <c r="M157" s="185">
        <v>3</v>
      </c>
      <c r="N157" s="185">
        <v>37</v>
      </c>
      <c r="O157" s="185" t="s">
        <v>1225</v>
      </c>
      <c r="P157" s="185" t="s">
        <v>561</v>
      </c>
      <c r="Q157" s="196" t="s">
        <v>1344</v>
      </c>
      <c r="R157" s="185" t="s">
        <v>1370</v>
      </c>
      <c r="S157" s="185" t="s">
        <v>1370</v>
      </c>
      <c r="T157" s="185" t="s">
        <v>640</v>
      </c>
      <c r="U157" s="239" t="s">
        <v>641</v>
      </c>
      <c r="V157" s="187">
        <v>23.58</v>
      </c>
      <c r="W157" s="187">
        <v>98.5</v>
      </c>
      <c r="X157" s="185">
        <v>1</v>
      </c>
      <c r="Y157" s="196" t="s">
        <v>1300</v>
      </c>
      <c r="Z157" s="196" t="s">
        <v>1995</v>
      </c>
      <c r="AA157" s="202" t="s">
        <v>1934</v>
      </c>
      <c r="AB157" s="196"/>
      <c r="AC157" s="243">
        <v>0</v>
      </c>
      <c r="AD157" s="180"/>
    </row>
    <row r="158" spans="1:30" s="157" customFormat="1" ht="15" customHeight="1" x14ac:dyDescent="0.2">
      <c r="A158" s="194">
        <v>775</v>
      </c>
      <c r="B158" s="185" t="s">
        <v>1332</v>
      </c>
      <c r="C158" s="185">
        <v>6848</v>
      </c>
      <c r="D158" s="242">
        <v>42057</v>
      </c>
      <c r="E158" s="185">
        <v>2015</v>
      </c>
      <c r="F158" s="185">
        <v>1</v>
      </c>
      <c r="G158" s="185" t="s">
        <v>1236</v>
      </c>
      <c r="H158" s="185" t="s">
        <v>1232</v>
      </c>
      <c r="I158" s="185"/>
      <c r="J158" s="185">
        <v>7</v>
      </c>
      <c r="K158" s="195" t="s">
        <v>1231</v>
      </c>
      <c r="L158" s="196"/>
      <c r="M158" s="185">
        <v>1</v>
      </c>
      <c r="N158" s="185">
        <v>17</v>
      </c>
      <c r="O158" s="185" t="s">
        <v>1225</v>
      </c>
      <c r="P158" s="185" t="s">
        <v>1328</v>
      </c>
      <c r="Q158" s="196" t="s">
        <v>1329</v>
      </c>
      <c r="R158" s="185"/>
      <c r="S158" s="185" t="s">
        <v>1329</v>
      </c>
      <c r="T158" s="185" t="s">
        <v>77</v>
      </c>
      <c r="U158" s="239" t="s">
        <v>78</v>
      </c>
      <c r="V158" s="187">
        <v>18.059999999999999</v>
      </c>
      <c r="W158" s="187">
        <v>97.44</v>
      </c>
      <c r="X158" s="185">
        <v>2</v>
      </c>
      <c r="Y158" s="196" t="s">
        <v>1330</v>
      </c>
      <c r="Z158" s="196" t="s">
        <v>1333</v>
      </c>
      <c r="AA158" s="202" t="s">
        <v>1326</v>
      </c>
      <c r="AB158" s="196"/>
      <c r="AC158" s="243">
        <v>0</v>
      </c>
      <c r="AD158" s="180"/>
    </row>
    <row r="159" spans="1:30" s="157" customFormat="1" ht="15" customHeight="1" x14ac:dyDescent="0.2">
      <c r="A159" s="194">
        <v>775</v>
      </c>
      <c r="B159" s="185" t="s">
        <v>1999</v>
      </c>
      <c r="C159" s="185">
        <v>6849</v>
      </c>
      <c r="D159" s="242">
        <v>42058</v>
      </c>
      <c r="E159" s="185">
        <v>2015</v>
      </c>
      <c r="F159" s="185">
        <v>1</v>
      </c>
      <c r="G159" s="185" t="s">
        <v>1222</v>
      </c>
      <c r="H159" s="198" t="s">
        <v>1231</v>
      </c>
      <c r="I159" s="185"/>
      <c r="J159" s="185">
        <v>1</v>
      </c>
      <c r="K159" s="196" t="s">
        <v>1494</v>
      </c>
      <c r="L159" s="196"/>
      <c r="M159" s="185">
        <v>3</v>
      </c>
      <c r="N159" s="185">
        <v>13</v>
      </c>
      <c r="O159" s="185" t="s">
        <v>1225</v>
      </c>
      <c r="P159" s="185" t="s">
        <v>561</v>
      </c>
      <c r="Q159" s="196" t="s">
        <v>1344</v>
      </c>
      <c r="R159" s="185" t="s">
        <v>1370</v>
      </c>
      <c r="S159" s="185" t="s">
        <v>1370</v>
      </c>
      <c r="T159" s="185" t="s">
        <v>640</v>
      </c>
      <c r="U159" s="239" t="s">
        <v>641</v>
      </c>
      <c r="V159" s="187">
        <v>23.58</v>
      </c>
      <c r="W159" s="187">
        <v>98.5</v>
      </c>
      <c r="X159" s="185">
        <v>1</v>
      </c>
      <c r="Y159" s="196" t="s">
        <v>1226</v>
      </c>
      <c r="Z159" s="196" t="s">
        <v>2000</v>
      </c>
      <c r="AA159" s="202" t="s">
        <v>1934</v>
      </c>
      <c r="AB159" s="196"/>
      <c r="AC159" s="243">
        <v>9</v>
      </c>
      <c r="AD159" s="180"/>
    </row>
    <row r="160" spans="1:30" s="157" customFormat="1" ht="15" customHeight="1" x14ac:dyDescent="0.2">
      <c r="A160" s="194">
        <v>775</v>
      </c>
      <c r="B160" s="185" t="s">
        <v>1996</v>
      </c>
      <c r="C160" s="185">
        <v>6850</v>
      </c>
      <c r="D160" s="242">
        <v>42058</v>
      </c>
      <c r="E160" s="185">
        <v>2015</v>
      </c>
      <c r="F160" s="185">
        <v>1</v>
      </c>
      <c r="G160" s="185" t="s">
        <v>1324</v>
      </c>
      <c r="H160" s="198" t="s">
        <v>1232</v>
      </c>
      <c r="I160" s="185"/>
      <c r="J160" s="185">
        <v>7</v>
      </c>
      <c r="K160" s="196" t="s">
        <v>1494</v>
      </c>
      <c r="L160" s="196"/>
      <c r="M160" s="185">
        <v>3</v>
      </c>
      <c r="N160" s="185">
        <v>37</v>
      </c>
      <c r="O160" s="185" t="s">
        <v>1225</v>
      </c>
      <c r="P160" s="185" t="s">
        <v>1343</v>
      </c>
      <c r="Q160" s="196" t="s">
        <v>1997</v>
      </c>
      <c r="R160" s="239"/>
      <c r="S160" s="185" t="s">
        <v>561</v>
      </c>
      <c r="T160" s="185" t="s">
        <v>640</v>
      </c>
      <c r="U160" s="239" t="s">
        <v>641</v>
      </c>
      <c r="V160" s="187">
        <v>22</v>
      </c>
      <c r="W160" s="187">
        <v>98</v>
      </c>
      <c r="X160" s="185">
        <v>3</v>
      </c>
      <c r="Y160" s="196" t="s">
        <v>1226</v>
      </c>
      <c r="Z160" s="196" t="s">
        <v>1998</v>
      </c>
      <c r="AA160" s="202" t="s">
        <v>1934</v>
      </c>
      <c r="AB160" s="196"/>
      <c r="AC160" s="243">
        <v>0</v>
      </c>
      <c r="AD160" s="180"/>
    </row>
    <row r="161" spans="1:30" s="157" customFormat="1" ht="15" customHeight="1" x14ac:dyDescent="0.2">
      <c r="A161" s="194">
        <v>775</v>
      </c>
      <c r="B161" s="185" t="s">
        <v>2082</v>
      </c>
      <c r="C161" s="185">
        <v>6715</v>
      </c>
      <c r="D161" s="242">
        <v>42016</v>
      </c>
      <c r="E161" s="185">
        <v>2015</v>
      </c>
      <c r="F161" s="185">
        <v>1</v>
      </c>
      <c r="G161" s="198" t="s">
        <v>1280</v>
      </c>
      <c r="H161" s="198" t="s">
        <v>1281</v>
      </c>
      <c r="I161" s="185"/>
      <c r="J161" s="185">
        <v>6</v>
      </c>
      <c r="K161" s="196"/>
      <c r="L161" s="196"/>
      <c r="M161" s="185">
        <v>0</v>
      </c>
      <c r="N161" s="185">
        <v>60</v>
      </c>
      <c r="O161" s="185" t="s">
        <v>1225</v>
      </c>
      <c r="P161" s="185" t="s">
        <v>332</v>
      </c>
      <c r="Q161" s="196" t="s">
        <v>332</v>
      </c>
      <c r="R161" s="185" t="s">
        <v>332</v>
      </c>
      <c r="S161" s="185" t="s">
        <v>332</v>
      </c>
      <c r="T161" s="240" t="s">
        <v>337</v>
      </c>
      <c r="U161" s="239" t="s">
        <v>344</v>
      </c>
      <c r="V161" s="186">
        <v>21.97</v>
      </c>
      <c r="W161" s="186">
        <v>96.08</v>
      </c>
      <c r="X161" s="185">
        <v>1</v>
      </c>
      <c r="Y161" s="196" t="s">
        <v>1286</v>
      </c>
      <c r="Z161" s="200" t="s">
        <v>2083</v>
      </c>
      <c r="AA161" s="196" t="s">
        <v>2081</v>
      </c>
      <c r="AB161" s="200"/>
      <c r="AC161" s="243">
        <v>0</v>
      </c>
      <c r="AD161" s="180"/>
    </row>
    <row r="162" spans="1:30" s="157" customFormat="1" ht="15" customHeight="1" x14ac:dyDescent="0.2">
      <c r="A162" s="194">
        <v>775</v>
      </c>
      <c r="B162" s="185" t="s">
        <v>1836</v>
      </c>
      <c r="C162" s="185">
        <v>6851</v>
      </c>
      <c r="D162" s="242">
        <v>42058</v>
      </c>
      <c r="E162" s="185">
        <v>2015</v>
      </c>
      <c r="F162" s="185">
        <v>1</v>
      </c>
      <c r="G162" s="185" t="s">
        <v>1280</v>
      </c>
      <c r="H162" s="198" t="s">
        <v>1281</v>
      </c>
      <c r="I162" s="185" t="s">
        <v>1837</v>
      </c>
      <c r="J162" s="185">
        <v>6</v>
      </c>
      <c r="K162" s="196"/>
      <c r="L162" s="196"/>
      <c r="M162" s="185">
        <v>0</v>
      </c>
      <c r="N162" s="185">
        <v>60</v>
      </c>
      <c r="O162" s="185" t="s">
        <v>1225</v>
      </c>
      <c r="P162" s="185" t="s">
        <v>462</v>
      </c>
      <c r="Q162" s="196" t="s">
        <v>462</v>
      </c>
      <c r="R162" s="185" t="s">
        <v>462</v>
      </c>
      <c r="S162" s="185" t="s">
        <v>462</v>
      </c>
      <c r="T162" s="185" t="s">
        <v>477</v>
      </c>
      <c r="U162" s="239" t="s">
        <v>476</v>
      </c>
      <c r="V162" s="187">
        <v>16.8</v>
      </c>
      <c r="W162" s="187">
        <v>96.15</v>
      </c>
      <c r="X162" s="185">
        <v>1</v>
      </c>
      <c r="Y162" s="196" t="s">
        <v>1345</v>
      </c>
      <c r="Z162" s="196" t="s">
        <v>1838</v>
      </c>
      <c r="AA162" s="196" t="s">
        <v>1804</v>
      </c>
      <c r="AB162" s="196"/>
      <c r="AC162" s="243">
        <v>0</v>
      </c>
      <c r="AD162" s="180"/>
    </row>
    <row r="163" spans="1:30" s="157" customFormat="1" ht="15" customHeight="1" x14ac:dyDescent="0.2">
      <c r="A163" s="194">
        <v>775</v>
      </c>
      <c r="B163" s="185" t="s">
        <v>2404</v>
      </c>
      <c r="C163" s="185">
        <v>6852</v>
      </c>
      <c r="D163" s="242">
        <v>42059</v>
      </c>
      <c r="E163" s="185">
        <v>2015</v>
      </c>
      <c r="F163" s="185">
        <v>1</v>
      </c>
      <c r="G163" s="185" t="s">
        <v>1280</v>
      </c>
      <c r="H163" s="198" t="s">
        <v>1281</v>
      </c>
      <c r="I163" s="185"/>
      <c r="J163" s="185">
        <v>6</v>
      </c>
      <c r="K163" s="196"/>
      <c r="L163" s="196"/>
      <c r="M163" s="185">
        <v>0</v>
      </c>
      <c r="N163" s="185">
        <v>60</v>
      </c>
      <c r="O163" s="185" t="s">
        <v>1225</v>
      </c>
      <c r="P163" s="185" t="s">
        <v>111</v>
      </c>
      <c r="Q163" s="196" t="s">
        <v>119</v>
      </c>
      <c r="R163" s="185" t="s">
        <v>2405</v>
      </c>
      <c r="S163" s="185" t="s">
        <v>2405</v>
      </c>
      <c r="T163" s="185" t="s">
        <v>2405</v>
      </c>
      <c r="U163" s="239" t="s">
        <v>121</v>
      </c>
      <c r="V163" s="187">
        <v>22.76</v>
      </c>
      <c r="W163" s="187">
        <v>95.61</v>
      </c>
      <c r="X163" s="185">
        <v>1</v>
      </c>
      <c r="Y163" s="196" t="s">
        <v>1286</v>
      </c>
      <c r="Z163" s="196" t="s">
        <v>2406</v>
      </c>
      <c r="AA163" s="196" t="s">
        <v>2401</v>
      </c>
      <c r="AB163" s="196"/>
      <c r="AC163" s="243">
        <v>0</v>
      </c>
      <c r="AD163" s="180"/>
    </row>
    <row r="164" spans="1:30" s="157" customFormat="1" ht="15" customHeight="1" x14ac:dyDescent="0.2">
      <c r="A164" s="194">
        <v>775</v>
      </c>
      <c r="B164" s="185" t="s">
        <v>2555</v>
      </c>
      <c r="C164" s="185">
        <v>6853</v>
      </c>
      <c r="D164" s="242">
        <v>42059</v>
      </c>
      <c r="E164" s="185">
        <v>2015</v>
      </c>
      <c r="F164" s="185">
        <v>1</v>
      </c>
      <c r="G164" s="198" t="s">
        <v>1222</v>
      </c>
      <c r="H164" s="185" t="s">
        <v>1495</v>
      </c>
      <c r="I164" s="185"/>
      <c r="J164" s="185">
        <v>3</v>
      </c>
      <c r="K164" s="195" t="s">
        <v>1231</v>
      </c>
      <c r="L164" s="196"/>
      <c r="M164" s="185">
        <v>1</v>
      </c>
      <c r="N164" s="185">
        <v>13</v>
      </c>
      <c r="O164" s="185" t="s">
        <v>1225</v>
      </c>
      <c r="P164" s="185" t="s">
        <v>561</v>
      </c>
      <c r="Q164" s="196"/>
      <c r="R164" s="185"/>
      <c r="S164" s="201" t="s">
        <v>1344</v>
      </c>
      <c r="T164" s="201" t="s">
        <v>643</v>
      </c>
      <c r="U164" s="239" t="s">
        <v>642</v>
      </c>
      <c r="V164" s="199">
        <v>23.69</v>
      </c>
      <c r="W164" s="199">
        <v>98.75</v>
      </c>
      <c r="X164" s="185">
        <v>3</v>
      </c>
      <c r="Y164" s="196" t="s">
        <v>1909</v>
      </c>
      <c r="Z164" s="196" t="s">
        <v>2556</v>
      </c>
      <c r="AA164" s="196" t="s">
        <v>2537</v>
      </c>
      <c r="AB164" s="196"/>
      <c r="AC164" s="243">
        <v>3</v>
      </c>
      <c r="AD164" s="180"/>
    </row>
    <row r="165" spans="1:30" s="157" customFormat="1" ht="15" customHeight="1" x14ac:dyDescent="0.2">
      <c r="A165" s="194">
        <v>775</v>
      </c>
      <c r="B165" s="185" t="s">
        <v>2565</v>
      </c>
      <c r="C165" s="185">
        <v>6854</v>
      </c>
      <c r="D165" s="242">
        <v>42059</v>
      </c>
      <c r="E165" s="185">
        <v>2015</v>
      </c>
      <c r="F165" s="185">
        <v>1</v>
      </c>
      <c r="G165" s="198" t="s">
        <v>1222</v>
      </c>
      <c r="H165" s="185" t="s">
        <v>1495</v>
      </c>
      <c r="I165" s="185"/>
      <c r="J165" s="185">
        <v>3</v>
      </c>
      <c r="K165" s="195" t="s">
        <v>1231</v>
      </c>
      <c r="L165" s="196"/>
      <c r="M165" s="185">
        <v>1</v>
      </c>
      <c r="N165" s="185">
        <v>13</v>
      </c>
      <c r="O165" s="185" t="s">
        <v>1225</v>
      </c>
      <c r="P165" s="185" t="s">
        <v>561</v>
      </c>
      <c r="Q165" s="196" t="s">
        <v>1354</v>
      </c>
      <c r="R165" s="185"/>
      <c r="S165" s="185" t="s">
        <v>1354</v>
      </c>
      <c r="T165" s="185" t="s">
        <v>767</v>
      </c>
      <c r="U165" s="239" t="s">
        <v>618</v>
      </c>
      <c r="V165" s="187">
        <v>23.45</v>
      </c>
      <c r="W165" s="187">
        <v>97.93</v>
      </c>
      <c r="X165" s="185">
        <v>2</v>
      </c>
      <c r="Y165" s="196" t="s">
        <v>1909</v>
      </c>
      <c r="Z165" s="196" t="s">
        <v>2566</v>
      </c>
      <c r="AA165" s="196" t="s">
        <v>2537</v>
      </c>
      <c r="AB165" s="196"/>
      <c r="AC165" s="243">
        <v>0</v>
      </c>
      <c r="AD165" s="180"/>
    </row>
    <row r="166" spans="1:30" s="157" customFormat="1" ht="15" customHeight="1" x14ac:dyDescent="0.2">
      <c r="A166" s="194">
        <v>775</v>
      </c>
      <c r="B166" s="185" t="s">
        <v>2627</v>
      </c>
      <c r="C166" s="185">
        <v>6855</v>
      </c>
      <c r="D166" s="242">
        <v>42059</v>
      </c>
      <c r="E166" s="185">
        <v>2015</v>
      </c>
      <c r="F166" s="185">
        <v>1</v>
      </c>
      <c r="G166" s="198" t="s">
        <v>1222</v>
      </c>
      <c r="H166" s="185" t="s">
        <v>1495</v>
      </c>
      <c r="I166" s="185"/>
      <c r="J166" s="185">
        <v>3</v>
      </c>
      <c r="K166" s="195" t="s">
        <v>1231</v>
      </c>
      <c r="L166" s="196"/>
      <c r="M166" s="185">
        <v>1</v>
      </c>
      <c r="N166" s="185">
        <v>13</v>
      </c>
      <c r="O166" s="185" t="s">
        <v>1225</v>
      </c>
      <c r="P166" s="185" t="s">
        <v>561</v>
      </c>
      <c r="Q166" s="196" t="s">
        <v>1344</v>
      </c>
      <c r="R166" s="185" t="s">
        <v>1370</v>
      </c>
      <c r="S166" s="185" t="s">
        <v>1370</v>
      </c>
      <c r="T166" s="185" t="s">
        <v>640</v>
      </c>
      <c r="U166" s="239" t="s">
        <v>641</v>
      </c>
      <c r="V166" s="187">
        <v>23.58</v>
      </c>
      <c r="W166" s="187">
        <v>98.5</v>
      </c>
      <c r="X166" s="185">
        <v>1</v>
      </c>
      <c r="Y166" s="196" t="s">
        <v>1909</v>
      </c>
      <c r="Z166" s="196" t="s">
        <v>2628</v>
      </c>
      <c r="AA166" s="196" t="s">
        <v>2537</v>
      </c>
      <c r="AB166" s="196"/>
      <c r="AC166" s="243">
        <v>0</v>
      </c>
      <c r="AD166" s="180"/>
    </row>
    <row r="167" spans="1:30" s="157" customFormat="1" ht="15" customHeight="1" x14ac:dyDescent="0.2">
      <c r="A167" s="194">
        <v>775</v>
      </c>
      <c r="B167" s="185" t="s">
        <v>2538</v>
      </c>
      <c r="C167" s="185">
        <v>6856</v>
      </c>
      <c r="D167" s="242">
        <v>42060</v>
      </c>
      <c r="E167" s="185">
        <v>2015</v>
      </c>
      <c r="F167" s="185">
        <v>2</v>
      </c>
      <c r="G167" s="185" t="s">
        <v>1222</v>
      </c>
      <c r="H167" s="198" t="s">
        <v>1231</v>
      </c>
      <c r="I167" s="185"/>
      <c r="J167" s="185">
        <v>1</v>
      </c>
      <c r="K167" s="196" t="s">
        <v>1494</v>
      </c>
      <c r="L167" s="196" t="s">
        <v>1495</v>
      </c>
      <c r="M167" s="185">
        <v>3</v>
      </c>
      <c r="N167" s="185">
        <v>13</v>
      </c>
      <c r="O167" s="185" t="s">
        <v>1225</v>
      </c>
      <c r="P167" s="185" t="s">
        <v>561</v>
      </c>
      <c r="Q167" s="196" t="s">
        <v>607</v>
      </c>
      <c r="R167" s="185" t="s">
        <v>2535</v>
      </c>
      <c r="S167" s="185" t="s">
        <v>2535</v>
      </c>
      <c r="T167" s="185" t="s">
        <v>1616</v>
      </c>
      <c r="U167" s="239" t="s">
        <v>609</v>
      </c>
      <c r="V167" s="187">
        <v>23.3</v>
      </c>
      <c r="W167" s="187">
        <v>97.96</v>
      </c>
      <c r="X167" s="185">
        <v>3</v>
      </c>
      <c r="Y167" s="196" t="s">
        <v>1345</v>
      </c>
      <c r="Z167" s="196" t="s">
        <v>2070</v>
      </c>
      <c r="AA167" s="196" t="s">
        <v>2537</v>
      </c>
      <c r="AB167" s="196"/>
      <c r="AC167" s="243">
        <v>0</v>
      </c>
      <c r="AD167" s="180"/>
    </row>
    <row r="168" spans="1:30" s="157" customFormat="1" ht="15" customHeight="1" x14ac:dyDescent="0.2">
      <c r="A168" s="194">
        <v>775</v>
      </c>
      <c r="B168" s="185" t="s">
        <v>2003</v>
      </c>
      <c r="C168" s="185">
        <v>6857</v>
      </c>
      <c r="D168" s="242">
        <v>42060</v>
      </c>
      <c r="E168" s="185">
        <v>2015</v>
      </c>
      <c r="F168" s="185">
        <v>1</v>
      </c>
      <c r="G168" s="185" t="s">
        <v>1222</v>
      </c>
      <c r="H168" s="198" t="s">
        <v>1231</v>
      </c>
      <c r="I168" s="185"/>
      <c r="J168" s="185">
        <v>1</v>
      </c>
      <c r="K168" s="196" t="s">
        <v>1494</v>
      </c>
      <c r="L168" s="196"/>
      <c r="M168" s="185">
        <v>3</v>
      </c>
      <c r="N168" s="185">
        <v>13</v>
      </c>
      <c r="O168" s="185" t="s">
        <v>1225</v>
      </c>
      <c r="P168" s="185" t="s">
        <v>561</v>
      </c>
      <c r="Q168" s="196" t="s">
        <v>1344</v>
      </c>
      <c r="R168" s="185"/>
      <c r="S168" s="185" t="s">
        <v>1370</v>
      </c>
      <c r="T168" s="185" t="s">
        <v>640</v>
      </c>
      <c r="U168" s="239" t="s">
        <v>641</v>
      </c>
      <c r="V168" s="187">
        <v>23.58</v>
      </c>
      <c r="W168" s="187">
        <v>98.5</v>
      </c>
      <c r="X168" s="185">
        <v>2</v>
      </c>
      <c r="Y168" s="196" t="s">
        <v>1226</v>
      </c>
      <c r="Z168" s="196" t="s">
        <v>2004</v>
      </c>
      <c r="AA168" s="202" t="s">
        <v>1934</v>
      </c>
      <c r="AB168" s="196"/>
      <c r="AC168" s="243">
        <v>0</v>
      </c>
      <c r="AD168" s="180"/>
    </row>
    <row r="169" spans="1:30" s="157" customFormat="1" ht="15" customHeight="1" x14ac:dyDescent="0.2">
      <c r="A169" s="194">
        <v>775</v>
      </c>
      <c r="B169" s="185" t="s">
        <v>2001</v>
      </c>
      <c r="C169" s="185">
        <v>6858</v>
      </c>
      <c r="D169" s="242">
        <v>42060</v>
      </c>
      <c r="E169" s="185">
        <v>2015</v>
      </c>
      <c r="F169" s="185">
        <v>1</v>
      </c>
      <c r="G169" s="185" t="s">
        <v>1324</v>
      </c>
      <c r="H169" s="198" t="s">
        <v>1232</v>
      </c>
      <c r="I169" s="185"/>
      <c r="J169" s="185">
        <v>7</v>
      </c>
      <c r="K169" s="196" t="s">
        <v>1494</v>
      </c>
      <c r="L169" s="196"/>
      <c r="M169" s="185">
        <v>3</v>
      </c>
      <c r="N169" s="185">
        <v>37</v>
      </c>
      <c r="O169" s="185" t="s">
        <v>1225</v>
      </c>
      <c r="P169" s="185" t="s">
        <v>561</v>
      </c>
      <c r="Q169" s="196" t="s">
        <v>1344</v>
      </c>
      <c r="R169" s="185" t="s">
        <v>1370</v>
      </c>
      <c r="S169" s="185" t="s">
        <v>1370</v>
      </c>
      <c r="T169" s="185" t="s">
        <v>640</v>
      </c>
      <c r="U169" s="239" t="s">
        <v>641</v>
      </c>
      <c r="V169" s="187">
        <v>23.58</v>
      </c>
      <c r="W169" s="187">
        <v>98.5</v>
      </c>
      <c r="X169" s="185">
        <v>1</v>
      </c>
      <c r="Y169" s="196" t="s">
        <v>1226</v>
      </c>
      <c r="Z169" s="196" t="s">
        <v>2002</v>
      </c>
      <c r="AA169" s="202" t="s">
        <v>1934</v>
      </c>
      <c r="AB169" s="196"/>
      <c r="AC169" s="243">
        <v>1</v>
      </c>
      <c r="AD169" s="180"/>
    </row>
    <row r="170" spans="1:30" s="157" customFormat="1" ht="15" customHeight="1" x14ac:dyDescent="0.2">
      <c r="A170" s="194">
        <v>775</v>
      </c>
      <c r="B170" s="185" t="s">
        <v>1884</v>
      </c>
      <c r="C170" s="185">
        <v>6859</v>
      </c>
      <c r="D170" s="242">
        <v>42060</v>
      </c>
      <c r="E170" s="185">
        <v>2015</v>
      </c>
      <c r="F170" s="185">
        <v>2</v>
      </c>
      <c r="G170" s="185" t="s">
        <v>1280</v>
      </c>
      <c r="H170" s="198" t="s">
        <v>1281</v>
      </c>
      <c r="I170" s="185" t="s">
        <v>1885</v>
      </c>
      <c r="J170" s="185">
        <v>6</v>
      </c>
      <c r="K170" s="196"/>
      <c r="L170" s="196"/>
      <c r="M170" s="185">
        <v>0</v>
      </c>
      <c r="N170" s="185">
        <v>60</v>
      </c>
      <c r="O170" s="185" t="s">
        <v>1225</v>
      </c>
      <c r="P170" s="185" t="s">
        <v>1418</v>
      </c>
      <c r="Q170" s="196" t="s">
        <v>1419</v>
      </c>
      <c r="R170" s="185" t="s">
        <v>1882</v>
      </c>
      <c r="S170" s="185" t="s">
        <v>1882</v>
      </c>
      <c r="T170" s="185" t="s">
        <v>356</v>
      </c>
      <c r="U170" s="239" t="s">
        <v>355</v>
      </c>
      <c r="V170" s="187">
        <v>22.91</v>
      </c>
      <c r="W170" s="187">
        <v>96.5</v>
      </c>
      <c r="X170" s="185">
        <v>1</v>
      </c>
      <c r="Y170" s="196" t="s">
        <v>1237</v>
      </c>
      <c r="Z170" s="196" t="s">
        <v>1886</v>
      </c>
      <c r="AA170" s="196" t="s">
        <v>1850</v>
      </c>
      <c r="AB170" s="196"/>
      <c r="AC170" s="243">
        <v>0</v>
      </c>
      <c r="AD170" s="180"/>
    </row>
    <row r="171" spans="1:30" s="157" customFormat="1" ht="15" customHeight="1" x14ac:dyDescent="0.2">
      <c r="A171" s="194">
        <v>775</v>
      </c>
      <c r="B171" s="185" t="s">
        <v>2069</v>
      </c>
      <c r="C171" s="185">
        <v>6860</v>
      </c>
      <c r="D171" s="242">
        <v>42060</v>
      </c>
      <c r="E171" s="185">
        <v>2015</v>
      </c>
      <c r="F171" s="185">
        <v>2</v>
      </c>
      <c r="G171" s="185" t="s">
        <v>1222</v>
      </c>
      <c r="H171" s="198" t="s">
        <v>1231</v>
      </c>
      <c r="I171" s="185"/>
      <c r="J171" s="185">
        <v>1</v>
      </c>
      <c r="K171" s="196" t="s">
        <v>1494</v>
      </c>
      <c r="L171" s="196" t="s">
        <v>1495</v>
      </c>
      <c r="M171" s="185">
        <v>3</v>
      </c>
      <c r="N171" s="185">
        <v>13</v>
      </c>
      <c r="O171" s="185" t="s">
        <v>1225</v>
      </c>
      <c r="P171" s="185" t="s">
        <v>561</v>
      </c>
      <c r="Q171" s="196" t="s">
        <v>615</v>
      </c>
      <c r="R171" s="185" t="s">
        <v>1408</v>
      </c>
      <c r="S171" s="185" t="s">
        <v>1408</v>
      </c>
      <c r="T171" s="179" t="s">
        <v>1411</v>
      </c>
      <c r="U171" s="239" t="s">
        <v>617</v>
      </c>
      <c r="V171" s="187">
        <v>23.83</v>
      </c>
      <c r="W171" s="187">
        <v>97.67</v>
      </c>
      <c r="X171" s="185">
        <v>3</v>
      </c>
      <c r="Y171" s="196" t="s">
        <v>1345</v>
      </c>
      <c r="Z171" s="196" t="s">
        <v>2070</v>
      </c>
      <c r="AA171" s="202" t="s">
        <v>1934</v>
      </c>
      <c r="AB171" s="196"/>
      <c r="AC171" s="243">
        <v>0</v>
      </c>
      <c r="AD171" s="180"/>
    </row>
    <row r="172" spans="1:30" s="157" customFormat="1" ht="15" customHeight="1" x14ac:dyDescent="0.2">
      <c r="A172" s="197">
        <v>775</v>
      </c>
      <c r="B172" s="185" t="s">
        <v>1623</v>
      </c>
      <c r="C172" s="185">
        <v>6716</v>
      </c>
      <c r="D172" s="245">
        <v>42017</v>
      </c>
      <c r="E172" s="185">
        <v>2015</v>
      </c>
      <c r="F172" s="185">
        <v>1</v>
      </c>
      <c r="G172" s="185" t="s">
        <v>1222</v>
      </c>
      <c r="H172" s="185" t="s">
        <v>1231</v>
      </c>
      <c r="I172" s="185" t="s">
        <v>1282</v>
      </c>
      <c r="J172" s="185">
        <v>1</v>
      </c>
      <c r="K172" s="196" t="s">
        <v>1567</v>
      </c>
      <c r="L172" s="196" t="s">
        <v>1282</v>
      </c>
      <c r="M172" s="185">
        <v>3</v>
      </c>
      <c r="N172" s="185">
        <v>13</v>
      </c>
      <c r="O172" s="185" t="s">
        <v>1225</v>
      </c>
      <c r="P172" s="185" t="s">
        <v>1343</v>
      </c>
      <c r="Q172" s="196" t="s">
        <v>1354</v>
      </c>
      <c r="R172" s="185" t="s">
        <v>1354</v>
      </c>
      <c r="S172" s="185" t="s">
        <v>1354</v>
      </c>
      <c r="T172" s="201" t="s">
        <v>767</v>
      </c>
      <c r="U172" s="239" t="s">
        <v>618</v>
      </c>
      <c r="V172" s="187">
        <v>23.45</v>
      </c>
      <c r="W172" s="187">
        <v>97.93</v>
      </c>
      <c r="X172" s="185">
        <v>1</v>
      </c>
      <c r="Y172" s="196" t="s">
        <v>1226</v>
      </c>
      <c r="Z172" s="196" t="s">
        <v>1622</v>
      </c>
      <c r="AA172" s="179" t="s">
        <v>1563</v>
      </c>
      <c r="AB172" s="196"/>
      <c r="AC172" s="243">
        <v>0</v>
      </c>
      <c r="AD172" s="180"/>
    </row>
    <row r="173" spans="1:30" s="157" customFormat="1" ht="15" customHeight="1" x14ac:dyDescent="0.2">
      <c r="A173" s="194">
        <v>775</v>
      </c>
      <c r="B173" s="185" t="s">
        <v>1911</v>
      </c>
      <c r="C173" s="185">
        <v>6861</v>
      </c>
      <c r="D173" s="242">
        <v>42061</v>
      </c>
      <c r="E173" s="185">
        <v>2015</v>
      </c>
      <c r="F173" s="185">
        <v>1</v>
      </c>
      <c r="G173" s="185" t="s">
        <v>1280</v>
      </c>
      <c r="H173" s="198" t="s">
        <v>1281</v>
      </c>
      <c r="I173" s="185" t="s">
        <v>1885</v>
      </c>
      <c r="J173" s="185">
        <v>6</v>
      </c>
      <c r="K173" s="196"/>
      <c r="L173" s="196"/>
      <c r="M173" s="185">
        <v>0</v>
      </c>
      <c r="N173" s="185">
        <v>60</v>
      </c>
      <c r="O173" s="185" t="s">
        <v>1225</v>
      </c>
      <c r="P173" s="185" t="s">
        <v>1343</v>
      </c>
      <c r="Q173" s="196" t="s">
        <v>615</v>
      </c>
      <c r="R173" s="185" t="s">
        <v>1408</v>
      </c>
      <c r="S173" s="185" t="s">
        <v>1408</v>
      </c>
      <c r="T173" s="179" t="s">
        <v>1411</v>
      </c>
      <c r="U173" s="239" t="s">
        <v>617</v>
      </c>
      <c r="V173" s="187">
        <v>23.83</v>
      </c>
      <c r="W173" s="187">
        <v>97.67</v>
      </c>
      <c r="X173" s="185">
        <v>1</v>
      </c>
      <c r="Y173" s="196" t="s">
        <v>1226</v>
      </c>
      <c r="Z173" s="196" t="s">
        <v>1912</v>
      </c>
      <c r="AA173" s="196" t="s">
        <v>1850</v>
      </c>
      <c r="AB173" s="196"/>
      <c r="AC173" s="243">
        <v>0</v>
      </c>
      <c r="AD173" s="180"/>
    </row>
    <row r="174" spans="1:30" s="157" customFormat="1" ht="15" customHeight="1" x14ac:dyDescent="0.2">
      <c r="A174" s="194">
        <v>775</v>
      </c>
      <c r="B174" s="185" t="s">
        <v>1913</v>
      </c>
      <c r="C174" s="185">
        <v>6862</v>
      </c>
      <c r="D174" s="242">
        <v>42061</v>
      </c>
      <c r="E174" s="185">
        <v>2015</v>
      </c>
      <c r="F174" s="185">
        <v>1</v>
      </c>
      <c r="G174" s="198" t="s">
        <v>1280</v>
      </c>
      <c r="H174" s="185" t="s">
        <v>1281</v>
      </c>
      <c r="I174" s="185"/>
      <c r="J174" s="185">
        <v>6</v>
      </c>
      <c r="K174" s="195"/>
      <c r="L174" s="196"/>
      <c r="M174" s="185">
        <v>0</v>
      </c>
      <c r="N174" s="185">
        <v>60</v>
      </c>
      <c r="O174" s="185" t="s">
        <v>1225</v>
      </c>
      <c r="P174" s="185" t="s">
        <v>1343</v>
      </c>
      <c r="Q174" s="196" t="s">
        <v>1408</v>
      </c>
      <c r="R174" s="185"/>
      <c r="S174" s="185" t="s">
        <v>1408</v>
      </c>
      <c r="T174" s="179" t="s">
        <v>1411</v>
      </c>
      <c r="U174" s="239" t="s">
        <v>617</v>
      </c>
      <c r="V174" s="187">
        <v>23.83</v>
      </c>
      <c r="W174" s="187">
        <v>97.67</v>
      </c>
      <c r="X174" s="185">
        <v>2</v>
      </c>
      <c r="Y174" s="196" t="s">
        <v>1226</v>
      </c>
      <c r="Z174" s="196" t="s">
        <v>1914</v>
      </c>
      <c r="AA174" s="196" t="s">
        <v>1850</v>
      </c>
      <c r="AB174" s="196"/>
      <c r="AC174" s="243">
        <v>0</v>
      </c>
      <c r="AD174" s="180"/>
    </row>
    <row r="175" spans="1:30" s="157" customFormat="1" ht="15" customHeight="1" x14ac:dyDescent="0.2">
      <c r="A175" s="194">
        <v>775</v>
      </c>
      <c r="B175" s="185" t="s">
        <v>1296</v>
      </c>
      <c r="C175" s="185">
        <v>6863</v>
      </c>
      <c r="D175" s="242">
        <v>42061</v>
      </c>
      <c r="E175" s="185">
        <v>2015</v>
      </c>
      <c r="F175" s="185">
        <v>1</v>
      </c>
      <c r="G175" s="185" t="s">
        <v>1280</v>
      </c>
      <c r="H175" s="198" t="s">
        <v>1281</v>
      </c>
      <c r="I175" s="185"/>
      <c r="J175" s="185">
        <v>6</v>
      </c>
      <c r="K175" s="196" t="s">
        <v>1297</v>
      </c>
      <c r="L175" s="196"/>
      <c r="M175" s="185">
        <v>1</v>
      </c>
      <c r="N175" s="185">
        <v>16</v>
      </c>
      <c r="O175" s="185" t="s">
        <v>1225</v>
      </c>
      <c r="P175" s="185" t="s">
        <v>462</v>
      </c>
      <c r="Q175" s="196" t="s">
        <v>462</v>
      </c>
      <c r="R175" s="185" t="s">
        <v>462</v>
      </c>
      <c r="S175" s="185" t="s">
        <v>462</v>
      </c>
      <c r="T175" s="185" t="s">
        <v>535</v>
      </c>
      <c r="U175" s="239" t="s">
        <v>534</v>
      </c>
      <c r="V175" s="187">
        <v>16.8</v>
      </c>
      <c r="W175" s="187">
        <v>96.15</v>
      </c>
      <c r="X175" s="185">
        <v>1</v>
      </c>
      <c r="Y175" s="196" t="s">
        <v>1226</v>
      </c>
      <c r="Z175" s="196" t="s">
        <v>1298</v>
      </c>
      <c r="AA175" s="196" t="s">
        <v>1284</v>
      </c>
      <c r="AB175" s="196"/>
      <c r="AC175" s="243">
        <v>0</v>
      </c>
      <c r="AD175" s="180"/>
    </row>
    <row r="176" spans="1:30" s="157" customFormat="1" ht="15" customHeight="1" x14ac:dyDescent="0.2">
      <c r="A176" s="194">
        <v>775</v>
      </c>
      <c r="B176" s="185" t="s">
        <v>1299</v>
      </c>
      <c r="C176" s="185">
        <v>6864</v>
      </c>
      <c r="D176" s="242">
        <v>42061</v>
      </c>
      <c r="E176" s="185">
        <v>2015</v>
      </c>
      <c r="F176" s="185">
        <v>1</v>
      </c>
      <c r="G176" s="185" t="s">
        <v>1280</v>
      </c>
      <c r="H176" s="198" t="s">
        <v>1281</v>
      </c>
      <c r="I176" s="185"/>
      <c r="J176" s="185">
        <v>6</v>
      </c>
      <c r="K176" s="196" t="s">
        <v>1297</v>
      </c>
      <c r="L176" s="196"/>
      <c r="M176" s="185">
        <v>1</v>
      </c>
      <c r="N176" s="185">
        <v>16</v>
      </c>
      <c r="O176" s="185" t="s">
        <v>1225</v>
      </c>
      <c r="P176" s="185" t="s">
        <v>462</v>
      </c>
      <c r="Q176" s="196" t="s">
        <v>462</v>
      </c>
      <c r="R176" s="185" t="s">
        <v>462</v>
      </c>
      <c r="S176" s="185" t="s">
        <v>462</v>
      </c>
      <c r="T176" s="185" t="s">
        <v>535</v>
      </c>
      <c r="U176" s="239" t="s">
        <v>534</v>
      </c>
      <c r="V176" s="187">
        <v>16.8</v>
      </c>
      <c r="W176" s="187">
        <v>96.15</v>
      </c>
      <c r="X176" s="185">
        <v>1</v>
      </c>
      <c r="Y176" s="196" t="s">
        <v>1300</v>
      </c>
      <c r="Z176" s="196" t="s">
        <v>1301</v>
      </c>
      <c r="AA176" s="196" t="s">
        <v>1284</v>
      </c>
      <c r="AB176" s="196"/>
      <c r="AC176" s="243">
        <v>0</v>
      </c>
      <c r="AD176" s="180"/>
    </row>
    <row r="177" spans="1:30" s="157" customFormat="1" ht="15" customHeight="1" x14ac:dyDescent="0.2">
      <c r="A177" s="194">
        <v>775</v>
      </c>
      <c r="B177" s="185" t="s">
        <v>1509</v>
      </c>
      <c r="C177" s="185">
        <v>6865</v>
      </c>
      <c r="D177" s="242">
        <v>42061</v>
      </c>
      <c r="E177" s="185">
        <v>2015</v>
      </c>
      <c r="F177" s="185">
        <v>1</v>
      </c>
      <c r="G177" s="185" t="s">
        <v>1280</v>
      </c>
      <c r="H177" s="198" t="s">
        <v>1281</v>
      </c>
      <c r="I177" s="185" t="s">
        <v>1510</v>
      </c>
      <c r="J177" s="185">
        <v>6</v>
      </c>
      <c r="K177" s="196"/>
      <c r="L177" s="196"/>
      <c r="M177" s="185">
        <v>0</v>
      </c>
      <c r="N177" s="185">
        <v>60</v>
      </c>
      <c r="O177" s="185" t="s">
        <v>1225</v>
      </c>
      <c r="P177" s="185" t="s">
        <v>1511</v>
      </c>
      <c r="Q177" s="196" t="s">
        <v>1511</v>
      </c>
      <c r="R177" s="185" t="s">
        <v>1511</v>
      </c>
      <c r="S177" s="185" t="s">
        <v>1511</v>
      </c>
      <c r="T177" s="185" t="s">
        <v>466</v>
      </c>
      <c r="U177" s="239" t="s">
        <v>465</v>
      </c>
      <c r="V177" s="187">
        <v>16.8</v>
      </c>
      <c r="W177" s="187">
        <v>96.15</v>
      </c>
      <c r="X177" s="185">
        <v>1</v>
      </c>
      <c r="Y177" s="196" t="s">
        <v>1286</v>
      </c>
      <c r="Z177" s="196" t="s">
        <v>1512</v>
      </c>
      <c r="AA177" s="196" t="s">
        <v>1377</v>
      </c>
      <c r="AB177" s="196"/>
      <c r="AC177" s="243">
        <v>0</v>
      </c>
      <c r="AD177" s="180"/>
    </row>
    <row r="178" spans="1:30" s="157" customFormat="1" ht="15" customHeight="1" x14ac:dyDescent="0.2">
      <c r="A178" s="194">
        <v>775</v>
      </c>
      <c r="B178" s="185" t="s">
        <v>2679</v>
      </c>
      <c r="C178" s="185">
        <v>6866</v>
      </c>
      <c r="D178" s="242">
        <v>42062</v>
      </c>
      <c r="E178" s="185">
        <v>2015</v>
      </c>
      <c r="F178" s="185">
        <v>1</v>
      </c>
      <c r="G178" s="198" t="s">
        <v>1222</v>
      </c>
      <c r="H178" s="185" t="s">
        <v>1495</v>
      </c>
      <c r="I178" s="185"/>
      <c r="J178" s="185">
        <v>3</v>
      </c>
      <c r="K178" s="195" t="s">
        <v>1231</v>
      </c>
      <c r="L178" s="196"/>
      <c r="M178" s="185">
        <v>1</v>
      </c>
      <c r="N178" s="185">
        <v>13</v>
      </c>
      <c r="O178" s="185" t="s">
        <v>1225</v>
      </c>
      <c r="P178" s="185" t="s">
        <v>561</v>
      </c>
      <c r="Q178" s="196" t="s">
        <v>1408</v>
      </c>
      <c r="R178" s="185" t="s">
        <v>2680</v>
      </c>
      <c r="S178" s="185" t="s">
        <v>1408</v>
      </c>
      <c r="T178" s="179" t="s">
        <v>1411</v>
      </c>
      <c r="U178" s="239" t="s">
        <v>617</v>
      </c>
      <c r="V178" s="187">
        <v>23.83</v>
      </c>
      <c r="W178" s="187">
        <v>97.67</v>
      </c>
      <c r="X178" s="185">
        <v>2</v>
      </c>
      <c r="Y178" s="196" t="s">
        <v>1226</v>
      </c>
      <c r="Z178" s="196" t="s">
        <v>2681</v>
      </c>
      <c r="AA178" s="196" t="s">
        <v>2537</v>
      </c>
      <c r="AB178" s="196"/>
      <c r="AC178" s="243">
        <v>2</v>
      </c>
      <c r="AD178" s="180"/>
    </row>
    <row r="179" spans="1:30" s="157" customFormat="1" ht="15" customHeight="1" x14ac:dyDescent="0.2">
      <c r="A179" s="194">
        <v>775</v>
      </c>
      <c r="B179" s="185" t="s">
        <v>2488</v>
      </c>
      <c r="C179" s="185">
        <v>6867</v>
      </c>
      <c r="D179" s="242">
        <v>42063</v>
      </c>
      <c r="E179" s="185">
        <v>2015</v>
      </c>
      <c r="F179" s="185">
        <v>1</v>
      </c>
      <c r="G179" s="198" t="s">
        <v>1222</v>
      </c>
      <c r="H179" s="185" t="s">
        <v>2322</v>
      </c>
      <c r="I179" s="185"/>
      <c r="J179" s="185">
        <v>3</v>
      </c>
      <c r="K179" s="195" t="s">
        <v>1231</v>
      </c>
      <c r="L179" s="196"/>
      <c r="M179" s="185">
        <v>1</v>
      </c>
      <c r="N179" s="185">
        <v>13</v>
      </c>
      <c r="O179" s="185" t="s">
        <v>1225</v>
      </c>
      <c r="P179" s="185" t="s">
        <v>561</v>
      </c>
      <c r="Q179" s="196" t="s">
        <v>603</v>
      </c>
      <c r="R179" s="185"/>
      <c r="S179" s="185" t="s">
        <v>603</v>
      </c>
      <c r="T179" s="185" t="s">
        <v>603</v>
      </c>
      <c r="U179" s="239" t="s">
        <v>602</v>
      </c>
      <c r="V179" s="187">
        <v>20.22</v>
      </c>
      <c r="W179" s="187">
        <v>97.72</v>
      </c>
      <c r="X179" s="185">
        <v>2</v>
      </c>
      <c r="Y179" s="196" t="s">
        <v>1237</v>
      </c>
      <c r="Z179" s="196" t="s">
        <v>2489</v>
      </c>
      <c r="AA179" s="206" t="s">
        <v>2471</v>
      </c>
      <c r="AB179" s="196"/>
      <c r="AC179" s="243">
        <v>0</v>
      </c>
      <c r="AD179" s="180"/>
    </row>
    <row r="180" spans="1:30" s="157" customFormat="1" ht="15" customHeight="1" x14ac:dyDescent="0.2">
      <c r="A180" s="194">
        <v>775</v>
      </c>
      <c r="B180" s="185" t="s">
        <v>1943</v>
      </c>
      <c r="C180" s="185">
        <v>6868</v>
      </c>
      <c r="D180" s="242">
        <v>42064</v>
      </c>
      <c r="E180" s="185">
        <v>2015</v>
      </c>
      <c r="F180" s="185">
        <v>1</v>
      </c>
      <c r="G180" s="198" t="s">
        <v>1266</v>
      </c>
      <c r="H180" s="185" t="s">
        <v>1231</v>
      </c>
      <c r="I180" s="185"/>
      <c r="J180" s="185">
        <v>1</v>
      </c>
      <c r="K180" s="196" t="s">
        <v>1494</v>
      </c>
      <c r="L180" s="196"/>
      <c r="M180" s="185">
        <v>3</v>
      </c>
      <c r="N180" s="185">
        <v>13</v>
      </c>
      <c r="O180" s="185" t="s">
        <v>1225</v>
      </c>
      <c r="P180" s="185" t="s">
        <v>561</v>
      </c>
      <c r="Q180" s="196"/>
      <c r="R180" s="185"/>
      <c r="S180" s="201" t="s">
        <v>1344</v>
      </c>
      <c r="T180" s="201" t="s">
        <v>643</v>
      </c>
      <c r="U180" s="239" t="s">
        <v>642</v>
      </c>
      <c r="V180" s="199">
        <v>23.69</v>
      </c>
      <c r="W180" s="199">
        <v>98.75</v>
      </c>
      <c r="X180" s="185">
        <v>3</v>
      </c>
      <c r="Y180" s="196" t="s">
        <v>1226</v>
      </c>
      <c r="Z180" s="196" t="s">
        <v>1944</v>
      </c>
      <c r="AA180" s="202" t="s">
        <v>1934</v>
      </c>
      <c r="AB180" s="196"/>
      <c r="AC180" s="243">
        <v>7</v>
      </c>
      <c r="AD180" s="180"/>
    </row>
    <row r="181" spans="1:30" s="157" customFormat="1" ht="15" customHeight="1" x14ac:dyDescent="0.2">
      <c r="A181" s="194">
        <v>775</v>
      </c>
      <c r="B181" s="185" t="s">
        <v>1945</v>
      </c>
      <c r="C181" s="185">
        <v>6869</v>
      </c>
      <c r="D181" s="242">
        <v>42065</v>
      </c>
      <c r="E181" s="185">
        <v>2015</v>
      </c>
      <c r="F181" s="185">
        <v>1</v>
      </c>
      <c r="G181" s="198" t="s">
        <v>1222</v>
      </c>
      <c r="H181" s="185" t="s">
        <v>1231</v>
      </c>
      <c r="I181" s="185"/>
      <c r="J181" s="185">
        <v>1</v>
      </c>
      <c r="K181" s="196" t="s">
        <v>1494</v>
      </c>
      <c r="L181" s="196"/>
      <c r="M181" s="185">
        <v>3</v>
      </c>
      <c r="N181" s="185">
        <v>13</v>
      </c>
      <c r="O181" s="185" t="s">
        <v>1225</v>
      </c>
      <c r="P181" s="185" t="s">
        <v>561</v>
      </c>
      <c r="Q181" s="196"/>
      <c r="R181" s="185"/>
      <c r="S181" s="201" t="s">
        <v>1344</v>
      </c>
      <c r="T181" s="201" t="s">
        <v>643</v>
      </c>
      <c r="U181" s="239" t="s">
        <v>642</v>
      </c>
      <c r="V181" s="199">
        <v>23.69</v>
      </c>
      <c r="W181" s="199">
        <v>98.75</v>
      </c>
      <c r="X181" s="185">
        <v>3</v>
      </c>
      <c r="Y181" s="196" t="s">
        <v>1379</v>
      </c>
      <c r="Z181" s="196" t="s">
        <v>1946</v>
      </c>
      <c r="AA181" s="202" t="s">
        <v>1934</v>
      </c>
      <c r="AB181" s="196"/>
      <c r="AC181" s="243">
        <v>0</v>
      </c>
      <c r="AD181" s="180"/>
    </row>
    <row r="182" spans="1:30" s="157" customFormat="1" ht="15" customHeight="1" x14ac:dyDescent="0.2">
      <c r="A182" s="194">
        <v>775</v>
      </c>
      <c r="B182" s="185" t="s">
        <v>2158</v>
      </c>
      <c r="C182" s="185">
        <v>6870</v>
      </c>
      <c r="D182" s="242">
        <v>42066</v>
      </c>
      <c r="E182" s="185">
        <v>2015</v>
      </c>
      <c r="F182" s="185">
        <v>1</v>
      </c>
      <c r="G182" s="198" t="s">
        <v>1280</v>
      </c>
      <c r="H182" s="198" t="s">
        <v>1281</v>
      </c>
      <c r="I182" s="185"/>
      <c r="J182" s="185">
        <v>6</v>
      </c>
      <c r="K182" s="195" t="s">
        <v>1297</v>
      </c>
      <c r="L182" s="196"/>
      <c r="M182" s="185">
        <v>1</v>
      </c>
      <c r="N182" s="185">
        <v>16</v>
      </c>
      <c r="O182" s="185" t="s">
        <v>1225</v>
      </c>
      <c r="P182" s="185" t="s">
        <v>216</v>
      </c>
      <c r="Q182" s="196" t="s">
        <v>1516</v>
      </c>
      <c r="R182" s="185" t="s">
        <v>263</v>
      </c>
      <c r="S182" s="185" t="s">
        <v>263</v>
      </c>
      <c r="T182" s="185" t="s">
        <v>263</v>
      </c>
      <c r="U182" s="239" t="s">
        <v>262</v>
      </c>
      <c r="V182" s="187">
        <v>17.78</v>
      </c>
      <c r="W182" s="187">
        <v>95.75</v>
      </c>
      <c r="X182" s="185">
        <v>1</v>
      </c>
      <c r="Y182" s="196" t="s">
        <v>1286</v>
      </c>
      <c r="Z182" s="196" t="s">
        <v>2159</v>
      </c>
      <c r="AA182" s="196" t="s">
        <v>2081</v>
      </c>
      <c r="AB182" s="196"/>
      <c r="AC182" s="243">
        <v>0</v>
      </c>
      <c r="AD182" s="180"/>
    </row>
    <row r="183" spans="1:30" s="157" customFormat="1" ht="15" customHeight="1" x14ac:dyDescent="0.2">
      <c r="A183" s="197">
        <v>775</v>
      </c>
      <c r="B183" s="185" t="s">
        <v>1624</v>
      </c>
      <c r="C183" s="185">
        <v>6717</v>
      </c>
      <c r="D183" s="245">
        <v>42018</v>
      </c>
      <c r="E183" s="185">
        <v>2015</v>
      </c>
      <c r="F183" s="185">
        <v>1</v>
      </c>
      <c r="G183" s="185" t="s">
        <v>1222</v>
      </c>
      <c r="H183" s="185" t="s">
        <v>1231</v>
      </c>
      <c r="I183" s="185" t="s">
        <v>1282</v>
      </c>
      <c r="J183" s="185">
        <v>1</v>
      </c>
      <c r="K183" s="196" t="s">
        <v>1567</v>
      </c>
      <c r="L183" s="196" t="s">
        <v>1282</v>
      </c>
      <c r="M183" s="185">
        <v>3</v>
      </c>
      <c r="N183" s="185">
        <v>13</v>
      </c>
      <c r="O183" s="185" t="s">
        <v>1225</v>
      </c>
      <c r="P183" s="185" t="s">
        <v>1343</v>
      </c>
      <c r="Q183" s="196" t="s">
        <v>1354</v>
      </c>
      <c r="R183" s="185" t="s">
        <v>1354</v>
      </c>
      <c r="S183" s="185" t="s">
        <v>1354</v>
      </c>
      <c r="T183" s="201" t="s">
        <v>767</v>
      </c>
      <c r="U183" s="239" t="s">
        <v>618</v>
      </c>
      <c r="V183" s="187">
        <v>23.45</v>
      </c>
      <c r="W183" s="187">
        <v>97.93</v>
      </c>
      <c r="X183" s="185">
        <v>1</v>
      </c>
      <c r="Y183" s="196" t="s">
        <v>1226</v>
      </c>
      <c r="Z183" s="196" t="s">
        <v>1622</v>
      </c>
      <c r="AA183" s="179" t="s">
        <v>1563</v>
      </c>
      <c r="AB183" s="196"/>
      <c r="AC183" s="243">
        <v>0</v>
      </c>
      <c r="AD183" s="180"/>
    </row>
    <row r="184" spans="1:30" s="157" customFormat="1" ht="15" customHeight="1" x14ac:dyDescent="0.2">
      <c r="A184" s="194">
        <v>775</v>
      </c>
      <c r="B184" s="185" t="s">
        <v>2160</v>
      </c>
      <c r="C184" s="185">
        <v>6871</v>
      </c>
      <c r="D184" s="242">
        <v>42067</v>
      </c>
      <c r="E184" s="185">
        <v>2015</v>
      </c>
      <c r="F184" s="185">
        <v>1</v>
      </c>
      <c r="G184" s="198" t="s">
        <v>1280</v>
      </c>
      <c r="H184" s="198" t="s">
        <v>1281</v>
      </c>
      <c r="I184" s="185"/>
      <c r="J184" s="185">
        <v>6</v>
      </c>
      <c r="K184" s="195" t="s">
        <v>1297</v>
      </c>
      <c r="L184" s="196"/>
      <c r="M184" s="185">
        <v>1</v>
      </c>
      <c r="N184" s="185">
        <v>16</v>
      </c>
      <c r="O184" s="185" t="s">
        <v>1225</v>
      </c>
      <c r="P184" s="185" t="s">
        <v>216</v>
      </c>
      <c r="Q184" s="196" t="s">
        <v>1516</v>
      </c>
      <c r="R184" s="185" t="s">
        <v>263</v>
      </c>
      <c r="S184" s="185" t="s">
        <v>263</v>
      </c>
      <c r="T184" s="185" t="s">
        <v>263</v>
      </c>
      <c r="U184" s="239" t="s">
        <v>262</v>
      </c>
      <c r="V184" s="187">
        <v>17.78</v>
      </c>
      <c r="W184" s="187">
        <v>95.75</v>
      </c>
      <c r="X184" s="185">
        <v>1</v>
      </c>
      <c r="Y184" s="196" t="s">
        <v>1286</v>
      </c>
      <c r="Z184" s="196" t="s">
        <v>2161</v>
      </c>
      <c r="AA184" s="196" t="s">
        <v>2081</v>
      </c>
      <c r="AB184" s="196"/>
      <c r="AC184" s="243">
        <v>0</v>
      </c>
      <c r="AD184" s="180"/>
    </row>
    <row r="185" spans="1:30" s="157" customFormat="1" ht="15" customHeight="1" x14ac:dyDescent="0.2">
      <c r="A185" s="194">
        <v>775</v>
      </c>
      <c r="B185" s="185" t="s">
        <v>2196</v>
      </c>
      <c r="C185" s="185">
        <v>6872</v>
      </c>
      <c r="D185" s="242">
        <v>42067</v>
      </c>
      <c r="E185" s="185">
        <v>2015</v>
      </c>
      <c r="F185" s="185">
        <v>1</v>
      </c>
      <c r="G185" s="198" t="s">
        <v>1280</v>
      </c>
      <c r="H185" s="185" t="s">
        <v>1281</v>
      </c>
      <c r="I185" s="185"/>
      <c r="J185" s="185">
        <v>6</v>
      </c>
      <c r="K185" s="195" t="s">
        <v>1297</v>
      </c>
      <c r="L185" s="196"/>
      <c r="M185" s="185">
        <v>1</v>
      </c>
      <c r="N185" s="185">
        <v>16</v>
      </c>
      <c r="O185" s="185" t="s">
        <v>1225</v>
      </c>
      <c r="P185" s="185" t="s">
        <v>277</v>
      </c>
      <c r="Q185" s="196" t="s">
        <v>302</v>
      </c>
      <c r="R185" s="185" t="s">
        <v>265</v>
      </c>
      <c r="S185" s="185" t="s">
        <v>265</v>
      </c>
      <c r="T185" s="185" t="s">
        <v>2197</v>
      </c>
      <c r="U185" s="239" t="s">
        <v>304</v>
      </c>
      <c r="V185" s="187">
        <v>19.96</v>
      </c>
      <c r="W185" s="187">
        <v>95.03</v>
      </c>
      <c r="X185" s="185">
        <v>1</v>
      </c>
      <c r="Y185" s="196" t="s">
        <v>1226</v>
      </c>
      <c r="Z185" s="196" t="s">
        <v>2198</v>
      </c>
      <c r="AA185" s="196" t="s">
        <v>2081</v>
      </c>
      <c r="AB185" s="196"/>
      <c r="AC185" s="243">
        <v>0</v>
      </c>
      <c r="AD185" s="180"/>
    </row>
    <row r="186" spans="1:30" s="157" customFormat="1" ht="15" customHeight="1" x14ac:dyDescent="0.2">
      <c r="A186" s="194">
        <v>775</v>
      </c>
      <c r="B186" s="185" t="s">
        <v>1839</v>
      </c>
      <c r="C186" s="185">
        <v>6873</v>
      </c>
      <c r="D186" s="242">
        <v>42067</v>
      </c>
      <c r="E186" s="185">
        <v>2015</v>
      </c>
      <c r="F186" s="185">
        <v>1</v>
      </c>
      <c r="G186" s="198" t="s">
        <v>1280</v>
      </c>
      <c r="H186" s="185" t="s">
        <v>1281</v>
      </c>
      <c r="I186" s="185"/>
      <c r="J186" s="185">
        <v>6</v>
      </c>
      <c r="K186" s="195" t="s">
        <v>1297</v>
      </c>
      <c r="L186" s="196"/>
      <c r="M186" s="185">
        <v>1</v>
      </c>
      <c r="N186" s="185">
        <v>16</v>
      </c>
      <c r="O186" s="185" t="s">
        <v>1225</v>
      </c>
      <c r="P186" s="185" t="s">
        <v>462</v>
      </c>
      <c r="Q186" s="196" t="s">
        <v>462</v>
      </c>
      <c r="R186" s="185" t="s">
        <v>462</v>
      </c>
      <c r="S186" s="185" t="s">
        <v>462</v>
      </c>
      <c r="T186" s="185" t="s">
        <v>477</v>
      </c>
      <c r="U186" s="239" t="s">
        <v>476</v>
      </c>
      <c r="V186" s="187">
        <v>16.8</v>
      </c>
      <c r="W186" s="187">
        <v>96.15</v>
      </c>
      <c r="X186" s="185">
        <v>1</v>
      </c>
      <c r="Y186" s="196" t="s">
        <v>1226</v>
      </c>
      <c r="Z186" s="196" t="s">
        <v>1840</v>
      </c>
      <c r="AA186" s="196" t="s">
        <v>1804</v>
      </c>
      <c r="AB186" s="196" t="s">
        <v>1841</v>
      </c>
      <c r="AC186" s="243">
        <v>0</v>
      </c>
      <c r="AD186" s="180"/>
    </row>
    <row r="187" spans="1:30" s="157" customFormat="1" ht="15" customHeight="1" x14ac:dyDescent="0.2">
      <c r="A187" s="194">
        <v>775</v>
      </c>
      <c r="B187" s="185" t="s">
        <v>2162</v>
      </c>
      <c r="C187" s="185">
        <v>6874</v>
      </c>
      <c r="D187" s="242">
        <v>42068</v>
      </c>
      <c r="E187" s="185">
        <v>2015</v>
      </c>
      <c r="F187" s="185">
        <v>1</v>
      </c>
      <c r="G187" s="198" t="s">
        <v>1280</v>
      </c>
      <c r="H187" s="198" t="s">
        <v>1281</v>
      </c>
      <c r="I187" s="185"/>
      <c r="J187" s="185">
        <v>6</v>
      </c>
      <c r="K187" s="195" t="s">
        <v>1297</v>
      </c>
      <c r="L187" s="196"/>
      <c r="M187" s="185">
        <v>1</v>
      </c>
      <c r="N187" s="185">
        <v>16</v>
      </c>
      <c r="O187" s="185" t="s">
        <v>1225</v>
      </c>
      <c r="P187" s="185" t="s">
        <v>216</v>
      </c>
      <c r="Q187" s="196" t="s">
        <v>1516</v>
      </c>
      <c r="R187" s="185" t="s">
        <v>263</v>
      </c>
      <c r="S187" s="185" t="s">
        <v>263</v>
      </c>
      <c r="T187" s="185" t="s">
        <v>263</v>
      </c>
      <c r="U187" s="239" t="s">
        <v>262</v>
      </c>
      <c r="V187" s="187">
        <v>17.78</v>
      </c>
      <c r="W187" s="187">
        <v>95.75</v>
      </c>
      <c r="X187" s="185">
        <v>1</v>
      </c>
      <c r="Y187" s="196" t="s">
        <v>1286</v>
      </c>
      <c r="Z187" s="196" t="s">
        <v>2161</v>
      </c>
      <c r="AA187" s="196" t="s">
        <v>2081</v>
      </c>
      <c r="AB187" s="196"/>
      <c r="AC187" s="243">
        <v>0</v>
      </c>
      <c r="AD187" s="180"/>
    </row>
    <row r="188" spans="1:30" s="157" customFormat="1" ht="15" customHeight="1" x14ac:dyDescent="0.2">
      <c r="A188" s="194">
        <v>775</v>
      </c>
      <c r="B188" s="185" t="s">
        <v>2151</v>
      </c>
      <c r="C188" s="185">
        <v>6875</v>
      </c>
      <c r="D188" s="242">
        <v>42068</v>
      </c>
      <c r="E188" s="185">
        <v>2015</v>
      </c>
      <c r="F188" s="185">
        <v>1</v>
      </c>
      <c r="G188" s="198" t="s">
        <v>1280</v>
      </c>
      <c r="H188" s="185" t="s">
        <v>1281</v>
      </c>
      <c r="I188" s="185"/>
      <c r="J188" s="185">
        <v>6</v>
      </c>
      <c r="K188" s="195" t="s">
        <v>1297</v>
      </c>
      <c r="L188" s="196"/>
      <c r="M188" s="185">
        <v>1</v>
      </c>
      <c r="N188" s="185">
        <v>16</v>
      </c>
      <c r="O188" s="185" t="s">
        <v>1225</v>
      </c>
      <c r="P188" s="185" t="s">
        <v>462</v>
      </c>
      <c r="Q188" s="196" t="s">
        <v>462</v>
      </c>
      <c r="R188" s="185" t="s">
        <v>462</v>
      </c>
      <c r="S188" s="185" t="s">
        <v>462</v>
      </c>
      <c r="T188" s="185" t="s">
        <v>535</v>
      </c>
      <c r="U188" s="239" t="s">
        <v>534</v>
      </c>
      <c r="V188" s="187">
        <v>16.8</v>
      </c>
      <c r="W188" s="187">
        <v>96.15</v>
      </c>
      <c r="X188" s="185">
        <v>1</v>
      </c>
      <c r="Y188" s="196" t="s">
        <v>1237</v>
      </c>
      <c r="Z188" s="196" t="s">
        <v>2152</v>
      </c>
      <c r="AA188" s="196" t="s">
        <v>2081</v>
      </c>
      <c r="AB188" s="196"/>
      <c r="AC188" s="243">
        <v>0</v>
      </c>
      <c r="AD188" s="180"/>
    </row>
    <row r="189" spans="1:30" s="157" customFormat="1" ht="15" customHeight="1" x14ac:dyDescent="0.2">
      <c r="A189" s="194">
        <v>775</v>
      </c>
      <c r="B189" s="185" t="s">
        <v>2149</v>
      </c>
      <c r="C189" s="185">
        <v>6876</v>
      </c>
      <c r="D189" s="242">
        <v>42068</v>
      </c>
      <c r="E189" s="185">
        <v>2015</v>
      </c>
      <c r="F189" s="185">
        <v>1</v>
      </c>
      <c r="G189" s="198" t="s">
        <v>1280</v>
      </c>
      <c r="H189" s="185" t="s">
        <v>1281</v>
      </c>
      <c r="I189" s="185"/>
      <c r="J189" s="185">
        <v>6</v>
      </c>
      <c r="K189" s="195" t="s">
        <v>1297</v>
      </c>
      <c r="L189" s="196"/>
      <c r="M189" s="185">
        <v>1</v>
      </c>
      <c r="N189" s="185">
        <v>16</v>
      </c>
      <c r="O189" s="185" t="s">
        <v>1225</v>
      </c>
      <c r="P189" s="185" t="s">
        <v>462</v>
      </c>
      <c r="Q189" s="196" t="s">
        <v>462</v>
      </c>
      <c r="R189" s="185" t="s">
        <v>462</v>
      </c>
      <c r="S189" s="185" t="s">
        <v>462</v>
      </c>
      <c r="T189" s="185" t="s">
        <v>535</v>
      </c>
      <c r="U189" s="239" t="s">
        <v>534</v>
      </c>
      <c r="V189" s="187">
        <v>16.8</v>
      </c>
      <c r="W189" s="187">
        <v>96.15</v>
      </c>
      <c r="X189" s="185">
        <v>1</v>
      </c>
      <c r="Y189" s="196" t="s">
        <v>1304</v>
      </c>
      <c r="Z189" s="196" t="s">
        <v>2150</v>
      </c>
      <c r="AA189" s="196" t="s">
        <v>2081</v>
      </c>
      <c r="AB189" s="196"/>
      <c r="AC189" s="243">
        <v>0</v>
      </c>
      <c r="AD189" s="180"/>
    </row>
    <row r="190" spans="1:30" s="157" customFormat="1" ht="15" customHeight="1" x14ac:dyDescent="0.2">
      <c r="A190" s="194">
        <v>775</v>
      </c>
      <c r="B190" s="185" t="s">
        <v>2163</v>
      </c>
      <c r="C190" s="185">
        <v>6877</v>
      </c>
      <c r="D190" s="242">
        <v>42069</v>
      </c>
      <c r="E190" s="185">
        <v>2015</v>
      </c>
      <c r="F190" s="185">
        <v>1</v>
      </c>
      <c r="G190" s="198" t="s">
        <v>1280</v>
      </c>
      <c r="H190" s="198" t="s">
        <v>1281</v>
      </c>
      <c r="I190" s="185"/>
      <c r="J190" s="185">
        <v>6</v>
      </c>
      <c r="K190" s="195" t="s">
        <v>1297</v>
      </c>
      <c r="L190" s="196"/>
      <c r="M190" s="185">
        <v>1</v>
      </c>
      <c r="N190" s="185">
        <v>16</v>
      </c>
      <c r="O190" s="185" t="s">
        <v>1225</v>
      </c>
      <c r="P190" s="185" t="s">
        <v>216</v>
      </c>
      <c r="Q190" s="196" t="s">
        <v>1516</v>
      </c>
      <c r="R190" s="185" t="s">
        <v>263</v>
      </c>
      <c r="S190" s="185" t="s">
        <v>263</v>
      </c>
      <c r="T190" s="185" t="s">
        <v>263</v>
      </c>
      <c r="U190" s="239" t="s">
        <v>262</v>
      </c>
      <c r="V190" s="187">
        <v>17.78</v>
      </c>
      <c r="W190" s="187">
        <v>95.75</v>
      </c>
      <c r="X190" s="185">
        <v>1</v>
      </c>
      <c r="Y190" s="196" t="s">
        <v>1286</v>
      </c>
      <c r="Z190" s="196" t="s">
        <v>2161</v>
      </c>
      <c r="AA190" s="196" t="s">
        <v>2081</v>
      </c>
      <c r="AB190" s="196"/>
      <c r="AC190" s="243">
        <v>0</v>
      </c>
      <c r="AD190" s="180"/>
    </row>
    <row r="191" spans="1:30" s="157" customFormat="1" ht="15" customHeight="1" x14ac:dyDescent="0.2">
      <c r="A191" s="194">
        <v>775</v>
      </c>
      <c r="B191" s="185" t="s">
        <v>2091</v>
      </c>
      <c r="C191" s="185">
        <v>6878</v>
      </c>
      <c r="D191" s="242">
        <v>42070</v>
      </c>
      <c r="E191" s="185">
        <v>2015</v>
      </c>
      <c r="F191" s="185">
        <v>1</v>
      </c>
      <c r="G191" s="198" t="s">
        <v>1280</v>
      </c>
      <c r="H191" s="185" t="s">
        <v>1281</v>
      </c>
      <c r="I191" s="185"/>
      <c r="J191" s="185">
        <v>6</v>
      </c>
      <c r="K191" s="195"/>
      <c r="L191" s="196"/>
      <c r="M191" s="185">
        <v>0</v>
      </c>
      <c r="N191" s="185">
        <v>60</v>
      </c>
      <c r="O191" s="185" t="s">
        <v>1225</v>
      </c>
      <c r="P191" s="185" t="s">
        <v>332</v>
      </c>
      <c r="Q191" s="196" t="s">
        <v>332</v>
      </c>
      <c r="R191" s="185" t="s">
        <v>332</v>
      </c>
      <c r="S191" s="185" t="s">
        <v>332</v>
      </c>
      <c r="T191" s="240" t="s">
        <v>337</v>
      </c>
      <c r="U191" s="239" t="s">
        <v>355</v>
      </c>
      <c r="V191" s="186">
        <v>21.97</v>
      </c>
      <c r="W191" s="186">
        <v>96.08</v>
      </c>
      <c r="X191" s="185">
        <v>1</v>
      </c>
      <c r="Y191" s="196" t="s">
        <v>1286</v>
      </c>
      <c r="Z191" s="196" t="s">
        <v>2092</v>
      </c>
      <c r="AA191" s="196" t="s">
        <v>2081</v>
      </c>
      <c r="AB191" s="196" t="s">
        <v>1901</v>
      </c>
      <c r="AC191" s="243">
        <v>0</v>
      </c>
      <c r="AD191" s="180"/>
    </row>
    <row r="192" spans="1:30" s="157" customFormat="1" ht="15" customHeight="1" x14ac:dyDescent="0.2">
      <c r="A192" s="194">
        <v>775</v>
      </c>
      <c r="B192" s="185" t="s">
        <v>1947</v>
      </c>
      <c r="C192" s="185">
        <v>6879</v>
      </c>
      <c r="D192" s="242">
        <v>42070</v>
      </c>
      <c r="E192" s="185">
        <v>2015</v>
      </c>
      <c r="F192" s="185">
        <v>1</v>
      </c>
      <c r="G192" s="185" t="s">
        <v>1266</v>
      </c>
      <c r="H192" s="198" t="s">
        <v>1231</v>
      </c>
      <c r="I192" s="185"/>
      <c r="J192" s="185">
        <v>1</v>
      </c>
      <c r="K192" s="196" t="s">
        <v>1494</v>
      </c>
      <c r="L192" s="196"/>
      <c r="M192" s="185">
        <v>3</v>
      </c>
      <c r="N192" s="185">
        <v>13</v>
      </c>
      <c r="O192" s="185" t="s">
        <v>1225</v>
      </c>
      <c r="P192" s="185" t="s">
        <v>561</v>
      </c>
      <c r="Q192" s="196"/>
      <c r="R192" s="185"/>
      <c r="S192" s="185" t="s">
        <v>561</v>
      </c>
      <c r="T192" s="185" t="s">
        <v>643</v>
      </c>
      <c r="U192" s="239" t="s">
        <v>642</v>
      </c>
      <c r="V192" s="187">
        <v>22</v>
      </c>
      <c r="W192" s="187">
        <v>98</v>
      </c>
      <c r="X192" s="185">
        <v>3</v>
      </c>
      <c r="Y192" s="196" t="s">
        <v>1237</v>
      </c>
      <c r="Z192" s="196" t="s">
        <v>1948</v>
      </c>
      <c r="AA192" s="202" t="s">
        <v>1934</v>
      </c>
      <c r="AB192" s="196"/>
      <c r="AC192" s="243">
        <v>0</v>
      </c>
      <c r="AD192" s="180"/>
    </row>
    <row r="193" spans="1:30" s="157" customFormat="1" ht="15" customHeight="1" x14ac:dyDescent="0.2">
      <c r="A193" s="194">
        <v>775</v>
      </c>
      <c r="B193" s="185" t="s">
        <v>2132</v>
      </c>
      <c r="C193" s="185">
        <v>6880</v>
      </c>
      <c r="D193" s="242">
        <v>42070</v>
      </c>
      <c r="E193" s="185">
        <v>2015</v>
      </c>
      <c r="F193" s="185">
        <v>1</v>
      </c>
      <c r="G193" s="198" t="s">
        <v>1280</v>
      </c>
      <c r="H193" s="185" t="s">
        <v>1281</v>
      </c>
      <c r="I193" s="185"/>
      <c r="J193" s="185">
        <v>6</v>
      </c>
      <c r="K193" s="195"/>
      <c r="L193" s="196"/>
      <c r="M193" s="185">
        <v>0</v>
      </c>
      <c r="N193" s="185">
        <v>60</v>
      </c>
      <c r="O193" s="185" t="s">
        <v>1225</v>
      </c>
      <c r="P193" s="185" t="s">
        <v>462</v>
      </c>
      <c r="Q193" s="196" t="s">
        <v>462</v>
      </c>
      <c r="R193" s="185" t="s">
        <v>462</v>
      </c>
      <c r="S193" s="185" t="s">
        <v>462</v>
      </c>
      <c r="T193" s="185" t="s">
        <v>551</v>
      </c>
      <c r="U193" s="239" t="s">
        <v>550</v>
      </c>
      <c r="V193" s="187">
        <v>16.8</v>
      </c>
      <c r="W193" s="187">
        <v>96.15</v>
      </c>
      <c r="X193" s="185">
        <v>1</v>
      </c>
      <c r="Y193" s="196" t="s">
        <v>1304</v>
      </c>
      <c r="Z193" s="196" t="s">
        <v>2133</v>
      </c>
      <c r="AA193" s="196" t="s">
        <v>2081</v>
      </c>
      <c r="AB193" s="196"/>
      <c r="AC193" s="243">
        <v>0</v>
      </c>
      <c r="AD193" s="180"/>
    </row>
    <row r="194" spans="1:30" s="157" customFormat="1" ht="15" customHeight="1" x14ac:dyDescent="0.2">
      <c r="A194" s="197">
        <v>775</v>
      </c>
      <c r="B194" s="185" t="s">
        <v>1566</v>
      </c>
      <c r="C194" s="185">
        <v>6718</v>
      </c>
      <c r="D194" s="245">
        <v>42019</v>
      </c>
      <c r="E194" s="185">
        <v>2015</v>
      </c>
      <c r="F194" s="185">
        <v>1</v>
      </c>
      <c r="G194" s="185" t="s">
        <v>1222</v>
      </c>
      <c r="H194" s="185" t="s">
        <v>1231</v>
      </c>
      <c r="I194" s="185" t="s">
        <v>1282</v>
      </c>
      <c r="J194" s="185">
        <v>1</v>
      </c>
      <c r="K194" s="196" t="s">
        <v>1567</v>
      </c>
      <c r="L194" s="196" t="s">
        <v>1282</v>
      </c>
      <c r="M194" s="185">
        <v>3</v>
      </c>
      <c r="N194" s="185">
        <v>13</v>
      </c>
      <c r="O194" s="185" t="s">
        <v>1225</v>
      </c>
      <c r="P194" s="185" t="s">
        <v>7</v>
      </c>
      <c r="Q194" s="196" t="s">
        <v>27</v>
      </c>
      <c r="R194" s="185" t="s">
        <v>1282</v>
      </c>
      <c r="S194" s="185" t="s">
        <v>27</v>
      </c>
      <c r="T194" s="185" t="s">
        <v>27</v>
      </c>
      <c r="U194" s="239" t="s">
        <v>26</v>
      </c>
      <c r="V194" s="187">
        <v>25.61</v>
      </c>
      <c r="W194" s="187">
        <v>96.31</v>
      </c>
      <c r="X194" s="185">
        <v>2</v>
      </c>
      <c r="Y194" s="196" t="s">
        <v>1226</v>
      </c>
      <c r="Z194" s="196" t="s">
        <v>1568</v>
      </c>
      <c r="AA194" s="179" t="s">
        <v>1563</v>
      </c>
      <c r="AB194" s="196"/>
      <c r="AC194" s="243">
        <v>0</v>
      </c>
      <c r="AD194" s="180"/>
    </row>
    <row r="195" spans="1:30" s="157" customFormat="1" ht="15" customHeight="1" x14ac:dyDescent="0.2">
      <c r="A195" s="194">
        <v>775</v>
      </c>
      <c r="B195" s="185" t="s">
        <v>2005</v>
      </c>
      <c r="C195" s="185">
        <v>6881</v>
      </c>
      <c r="D195" s="242">
        <v>42071</v>
      </c>
      <c r="E195" s="185">
        <v>2015</v>
      </c>
      <c r="F195" s="185">
        <v>1</v>
      </c>
      <c r="G195" s="185" t="s">
        <v>1222</v>
      </c>
      <c r="H195" s="198" t="s">
        <v>1231</v>
      </c>
      <c r="I195" s="185"/>
      <c r="J195" s="185">
        <v>1</v>
      </c>
      <c r="K195" s="196" t="s">
        <v>1494</v>
      </c>
      <c r="L195" s="196"/>
      <c r="M195" s="185">
        <v>3</v>
      </c>
      <c r="N195" s="185">
        <v>13</v>
      </c>
      <c r="O195" s="185" t="s">
        <v>1225</v>
      </c>
      <c r="P195" s="185" t="s">
        <v>561</v>
      </c>
      <c r="Q195" s="196"/>
      <c r="R195" s="185"/>
      <c r="S195" s="185" t="s">
        <v>561</v>
      </c>
      <c r="T195" s="185" t="s">
        <v>640</v>
      </c>
      <c r="U195" s="239" t="s">
        <v>641</v>
      </c>
      <c r="V195" s="187">
        <v>22</v>
      </c>
      <c r="W195" s="187">
        <v>98</v>
      </c>
      <c r="X195" s="185">
        <v>3</v>
      </c>
      <c r="Y195" s="196" t="s">
        <v>1237</v>
      </c>
      <c r="Z195" s="196" t="s">
        <v>2006</v>
      </c>
      <c r="AA195" s="202" t="s">
        <v>1934</v>
      </c>
      <c r="AB195" s="196"/>
      <c r="AC195" s="243">
        <v>8</v>
      </c>
      <c r="AD195" s="180"/>
    </row>
    <row r="196" spans="1:30" s="157" customFormat="1" ht="15" customHeight="1" x14ac:dyDescent="0.2">
      <c r="A196" s="194">
        <v>775</v>
      </c>
      <c r="B196" s="185" t="s">
        <v>2130</v>
      </c>
      <c r="C196" s="185">
        <v>6882</v>
      </c>
      <c r="D196" s="242">
        <v>42071</v>
      </c>
      <c r="E196" s="185">
        <v>2015</v>
      </c>
      <c r="F196" s="185">
        <v>1</v>
      </c>
      <c r="G196" s="198" t="s">
        <v>1280</v>
      </c>
      <c r="H196" s="185" t="s">
        <v>1281</v>
      </c>
      <c r="I196" s="185"/>
      <c r="J196" s="185">
        <v>6</v>
      </c>
      <c r="K196" s="195"/>
      <c r="L196" s="196"/>
      <c r="M196" s="185">
        <v>0</v>
      </c>
      <c r="N196" s="185">
        <v>60</v>
      </c>
      <c r="O196" s="185" t="s">
        <v>1225</v>
      </c>
      <c r="P196" s="185" t="s">
        <v>462</v>
      </c>
      <c r="Q196" s="196" t="s">
        <v>462</v>
      </c>
      <c r="R196" s="185" t="s">
        <v>462</v>
      </c>
      <c r="S196" s="185" t="s">
        <v>462</v>
      </c>
      <c r="T196" s="185" t="s">
        <v>470</v>
      </c>
      <c r="U196" s="239" t="s">
        <v>469</v>
      </c>
      <c r="V196" s="187">
        <v>16.8</v>
      </c>
      <c r="W196" s="187">
        <v>96.15</v>
      </c>
      <c r="X196" s="185">
        <v>1</v>
      </c>
      <c r="Y196" s="196" t="s">
        <v>1304</v>
      </c>
      <c r="Z196" s="196" t="s">
        <v>2131</v>
      </c>
      <c r="AA196" s="196" t="s">
        <v>2081</v>
      </c>
      <c r="AB196" s="196" t="s">
        <v>2844</v>
      </c>
      <c r="AC196" s="243">
        <v>0</v>
      </c>
      <c r="AD196" s="180"/>
    </row>
    <row r="197" spans="1:30" s="157" customFormat="1" ht="15" customHeight="1" x14ac:dyDescent="0.2">
      <c r="A197" s="194">
        <v>775</v>
      </c>
      <c r="B197" s="185" t="s">
        <v>2164</v>
      </c>
      <c r="C197" s="185">
        <v>6883</v>
      </c>
      <c r="D197" s="242">
        <v>42072</v>
      </c>
      <c r="E197" s="185">
        <v>2015</v>
      </c>
      <c r="F197" s="185">
        <v>1</v>
      </c>
      <c r="G197" s="198" t="s">
        <v>1280</v>
      </c>
      <c r="H197" s="185" t="s">
        <v>1281</v>
      </c>
      <c r="I197" s="185"/>
      <c r="J197" s="185">
        <v>6</v>
      </c>
      <c r="K197" s="195" t="s">
        <v>1297</v>
      </c>
      <c r="L197" s="196"/>
      <c r="M197" s="185">
        <v>1</v>
      </c>
      <c r="N197" s="185">
        <v>16</v>
      </c>
      <c r="O197" s="185" t="s">
        <v>1225</v>
      </c>
      <c r="P197" s="185" t="s">
        <v>216</v>
      </c>
      <c r="Q197" s="196" t="s">
        <v>1516</v>
      </c>
      <c r="R197" s="185" t="s">
        <v>263</v>
      </c>
      <c r="S197" s="185" t="s">
        <v>263</v>
      </c>
      <c r="T197" s="185" t="s">
        <v>263</v>
      </c>
      <c r="U197" s="239" t="s">
        <v>262</v>
      </c>
      <c r="V197" s="187">
        <v>17.78</v>
      </c>
      <c r="W197" s="187">
        <v>95.75</v>
      </c>
      <c r="X197" s="185">
        <v>1</v>
      </c>
      <c r="Y197" s="196" t="s">
        <v>1237</v>
      </c>
      <c r="Z197" s="196" t="s">
        <v>2165</v>
      </c>
      <c r="AA197" s="196" t="s">
        <v>2081</v>
      </c>
      <c r="AB197" s="196"/>
      <c r="AC197" s="243">
        <v>0</v>
      </c>
      <c r="AD197" s="180"/>
    </row>
    <row r="198" spans="1:30" s="157" customFormat="1" ht="15" customHeight="1" x14ac:dyDescent="0.2">
      <c r="A198" s="194">
        <v>775</v>
      </c>
      <c r="B198" s="185" t="s">
        <v>2113</v>
      </c>
      <c r="C198" s="185">
        <v>6884</v>
      </c>
      <c r="D198" s="242">
        <v>42072</v>
      </c>
      <c r="E198" s="185">
        <v>2015</v>
      </c>
      <c r="F198" s="185">
        <v>1</v>
      </c>
      <c r="G198" s="198" t="s">
        <v>1280</v>
      </c>
      <c r="H198" s="185" t="s">
        <v>1281</v>
      </c>
      <c r="I198" s="185"/>
      <c r="J198" s="185">
        <v>6</v>
      </c>
      <c r="K198" s="195"/>
      <c r="L198" s="196"/>
      <c r="M198" s="185">
        <v>0</v>
      </c>
      <c r="N198" s="185">
        <v>60</v>
      </c>
      <c r="O198" s="185" t="s">
        <v>1225</v>
      </c>
      <c r="P198" s="185" t="s">
        <v>462</v>
      </c>
      <c r="Q198" s="196" t="s">
        <v>462</v>
      </c>
      <c r="R198" s="185" t="s">
        <v>462</v>
      </c>
      <c r="S198" s="185" t="s">
        <v>462</v>
      </c>
      <c r="T198" s="185" t="s">
        <v>499</v>
      </c>
      <c r="U198" s="239" t="s">
        <v>498</v>
      </c>
      <c r="V198" s="187">
        <v>16.8</v>
      </c>
      <c r="W198" s="187">
        <v>96.15</v>
      </c>
      <c r="X198" s="185">
        <v>1</v>
      </c>
      <c r="Y198" s="196" t="s">
        <v>1286</v>
      </c>
      <c r="Z198" s="196" t="s">
        <v>2114</v>
      </c>
      <c r="AA198" s="196" t="s">
        <v>2081</v>
      </c>
      <c r="AB198" s="196"/>
      <c r="AC198" s="243">
        <v>0</v>
      </c>
      <c r="AD198" s="180"/>
    </row>
    <row r="199" spans="1:30" s="157" customFormat="1" ht="15" customHeight="1" x14ac:dyDescent="0.2">
      <c r="A199" s="194">
        <v>775</v>
      </c>
      <c r="B199" s="185" t="s">
        <v>1378</v>
      </c>
      <c r="C199" s="185">
        <v>6885</v>
      </c>
      <c r="D199" s="242">
        <v>42073</v>
      </c>
      <c r="E199" s="185">
        <v>2015</v>
      </c>
      <c r="F199" s="185">
        <v>1</v>
      </c>
      <c r="G199" s="198" t="s">
        <v>1236</v>
      </c>
      <c r="H199" s="185" t="s">
        <v>1232</v>
      </c>
      <c r="I199" s="185"/>
      <c r="J199" s="185">
        <v>7</v>
      </c>
      <c r="K199" s="195" t="s">
        <v>1231</v>
      </c>
      <c r="L199" s="196"/>
      <c r="M199" s="185">
        <v>1</v>
      </c>
      <c r="N199" s="185">
        <v>17</v>
      </c>
      <c r="O199" s="185" t="s">
        <v>1225</v>
      </c>
      <c r="P199" s="185" t="s">
        <v>561</v>
      </c>
      <c r="Q199" s="196" t="s">
        <v>1344</v>
      </c>
      <c r="R199" s="185" t="s">
        <v>1370</v>
      </c>
      <c r="S199" s="185" t="s">
        <v>1370</v>
      </c>
      <c r="T199" s="185" t="s">
        <v>640</v>
      </c>
      <c r="U199" s="239" t="s">
        <v>641</v>
      </c>
      <c r="V199" s="187">
        <v>23.58</v>
      </c>
      <c r="W199" s="187">
        <v>98.5</v>
      </c>
      <c r="X199" s="185">
        <v>1</v>
      </c>
      <c r="Y199" s="196" t="s">
        <v>1379</v>
      </c>
      <c r="Z199" s="196" t="s">
        <v>1380</v>
      </c>
      <c r="AA199" s="202" t="s">
        <v>1326</v>
      </c>
      <c r="AB199" s="196"/>
      <c r="AC199" s="243">
        <v>2</v>
      </c>
      <c r="AD199" s="180"/>
    </row>
    <row r="200" spans="1:30" s="157" customFormat="1" ht="15" customHeight="1" x14ac:dyDescent="0.2">
      <c r="A200" s="194">
        <v>775</v>
      </c>
      <c r="B200" s="185" t="s">
        <v>2166</v>
      </c>
      <c r="C200" s="185">
        <v>6886</v>
      </c>
      <c r="D200" s="242">
        <v>42073</v>
      </c>
      <c r="E200" s="185">
        <v>2015</v>
      </c>
      <c r="F200" s="185">
        <v>1</v>
      </c>
      <c r="G200" s="198" t="s">
        <v>1280</v>
      </c>
      <c r="H200" s="198" t="s">
        <v>1281</v>
      </c>
      <c r="I200" s="185" t="s">
        <v>2167</v>
      </c>
      <c r="J200" s="185">
        <v>6</v>
      </c>
      <c r="K200" s="195" t="s">
        <v>1297</v>
      </c>
      <c r="L200" s="196"/>
      <c r="M200" s="185">
        <v>1</v>
      </c>
      <c r="N200" s="185">
        <v>16</v>
      </c>
      <c r="O200" s="185" t="s">
        <v>1225</v>
      </c>
      <c r="P200" s="185" t="s">
        <v>216</v>
      </c>
      <c r="Q200" s="196" t="s">
        <v>1516</v>
      </c>
      <c r="R200" s="185" t="s">
        <v>263</v>
      </c>
      <c r="S200" s="185" t="s">
        <v>263</v>
      </c>
      <c r="T200" s="185" t="s">
        <v>263</v>
      </c>
      <c r="U200" s="239" t="s">
        <v>262</v>
      </c>
      <c r="V200" s="187">
        <v>17.78</v>
      </c>
      <c r="W200" s="187">
        <v>95.75</v>
      </c>
      <c r="X200" s="185">
        <v>1</v>
      </c>
      <c r="Y200" s="196" t="s">
        <v>1300</v>
      </c>
      <c r="Z200" s="196" t="s">
        <v>2168</v>
      </c>
      <c r="AA200" s="196" t="s">
        <v>2081</v>
      </c>
      <c r="AB200" s="196" t="s">
        <v>2844</v>
      </c>
      <c r="AC200" s="243">
        <v>0</v>
      </c>
      <c r="AD200" s="180"/>
    </row>
    <row r="201" spans="1:30" s="157" customFormat="1" ht="15" customHeight="1" x14ac:dyDescent="0.2">
      <c r="A201" s="194">
        <v>775</v>
      </c>
      <c r="B201" s="185" t="s">
        <v>1925</v>
      </c>
      <c r="C201" s="185">
        <v>6887</v>
      </c>
      <c r="D201" s="242">
        <v>42073</v>
      </c>
      <c r="E201" s="185">
        <v>2015</v>
      </c>
      <c r="F201" s="185">
        <v>1</v>
      </c>
      <c r="G201" s="198" t="s">
        <v>1280</v>
      </c>
      <c r="H201" s="185" t="s">
        <v>1281</v>
      </c>
      <c r="I201" s="185"/>
      <c r="J201" s="185">
        <v>6</v>
      </c>
      <c r="K201" s="195"/>
      <c r="L201" s="196"/>
      <c r="M201" s="185">
        <v>0</v>
      </c>
      <c r="N201" s="185">
        <v>60</v>
      </c>
      <c r="O201" s="185" t="s">
        <v>1225</v>
      </c>
      <c r="P201" s="185" t="s">
        <v>561</v>
      </c>
      <c r="Q201" s="196" t="s">
        <v>563</v>
      </c>
      <c r="R201" s="185"/>
      <c r="S201" s="185" t="s">
        <v>563</v>
      </c>
      <c r="T201" s="185" t="s">
        <v>563</v>
      </c>
      <c r="U201" s="239" t="s">
        <v>564</v>
      </c>
      <c r="V201" s="187">
        <v>20.78</v>
      </c>
      <c r="W201" s="187">
        <v>97.03</v>
      </c>
      <c r="X201" s="185">
        <v>2</v>
      </c>
      <c r="Y201" s="196" t="s">
        <v>1304</v>
      </c>
      <c r="Z201" s="196" t="s">
        <v>1926</v>
      </c>
      <c r="AA201" s="196" t="s">
        <v>1850</v>
      </c>
      <c r="AB201" s="196"/>
      <c r="AC201" s="243">
        <v>0</v>
      </c>
      <c r="AD201" s="180"/>
    </row>
    <row r="202" spans="1:30" s="157" customFormat="1" ht="15" customHeight="1" x14ac:dyDescent="0.2">
      <c r="A202" s="194">
        <v>775</v>
      </c>
      <c r="B202" s="185" t="s">
        <v>2134</v>
      </c>
      <c r="C202" s="185">
        <v>6888</v>
      </c>
      <c r="D202" s="242">
        <v>42073</v>
      </c>
      <c r="E202" s="185">
        <v>2015</v>
      </c>
      <c r="F202" s="185">
        <v>1</v>
      </c>
      <c r="G202" s="185" t="s">
        <v>1280</v>
      </c>
      <c r="H202" s="185" t="s">
        <v>1297</v>
      </c>
      <c r="I202" s="185"/>
      <c r="J202" s="185">
        <v>1</v>
      </c>
      <c r="K202" s="195" t="s">
        <v>1281</v>
      </c>
      <c r="L202" s="196" t="s">
        <v>2135</v>
      </c>
      <c r="M202" s="185">
        <v>6</v>
      </c>
      <c r="N202" s="185">
        <v>16</v>
      </c>
      <c r="O202" s="185" t="s">
        <v>1225</v>
      </c>
      <c r="P202" s="185" t="s">
        <v>462</v>
      </c>
      <c r="Q202" s="196" t="s">
        <v>462</v>
      </c>
      <c r="R202" s="185" t="s">
        <v>462</v>
      </c>
      <c r="S202" s="185" t="s">
        <v>462</v>
      </c>
      <c r="T202" s="185" t="s">
        <v>551</v>
      </c>
      <c r="U202" s="239" t="s">
        <v>550</v>
      </c>
      <c r="V202" s="187">
        <v>16.8</v>
      </c>
      <c r="W202" s="187">
        <v>96.15</v>
      </c>
      <c r="X202" s="185">
        <v>1</v>
      </c>
      <c r="Y202" s="196" t="s">
        <v>1300</v>
      </c>
      <c r="Z202" s="196" t="s">
        <v>2136</v>
      </c>
      <c r="AA202" s="196" t="s">
        <v>2081</v>
      </c>
      <c r="AB202" s="196" t="s">
        <v>2844</v>
      </c>
      <c r="AC202" s="243">
        <v>0</v>
      </c>
      <c r="AD202" s="180"/>
    </row>
    <row r="203" spans="1:30" s="157" customFormat="1" ht="15" customHeight="1" x14ac:dyDescent="0.2">
      <c r="A203" s="194">
        <v>775</v>
      </c>
      <c r="B203" s="185" t="s">
        <v>1444</v>
      </c>
      <c r="C203" s="185">
        <v>6889</v>
      </c>
      <c r="D203" s="242">
        <v>42074</v>
      </c>
      <c r="E203" s="185">
        <v>2015</v>
      </c>
      <c r="F203" s="185">
        <v>1</v>
      </c>
      <c r="G203" s="198" t="s">
        <v>1222</v>
      </c>
      <c r="H203" s="185" t="s">
        <v>1231</v>
      </c>
      <c r="I203" s="185"/>
      <c r="J203" s="185">
        <v>1</v>
      </c>
      <c r="K203" s="195" t="s">
        <v>1429</v>
      </c>
      <c r="L203" s="196"/>
      <c r="M203" s="185">
        <v>3</v>
      </c>
      <c r="N203" s="185">
        <v>13</v>
      </c>
      <c r="O203" s="185" t="s">
        <v>1225</v>
      </c>
      <c r="P203" s="204" t="s">
        <v>68</v>
      </c>
      <c r="Q203" s="196" t="s">
        <v>83</v>
      </c>
      <c r="R203" s="185"/>
      <c r="S203" s="185" t="s">
        <v>83</v>
      </c>
      <c r="T203" s="204" t="s">
        <v>83</v>
      </c>
      <c r="U203" s="239" t="s">
        <v>84</v>
      </c>
      <c r="V203" s="186">
        <v>16.55</v>
      </c>
      <c r="W203" s="186">
        <v>98.23</v>
      </c>
      <c r="X203" s="185">
        <v>2</v>
      </c>
      <c r="Y203" s="196" t="s">
        <v>1300</v>
      </c>
      <c r="Z203" s="196" t="s">
        <v>1445</v>
      </c>
      <c r="AA203" s="202" t="s">
        <v>1433</v>
      </c>
      <c r="AB203" s="196"/>
      <c r="AC203" s="243">
        <v>0</v>
      </c>
      <c r="AD203" s="180"/>
    </row>
    <row r="204" spans="1:30" s="157" customFormat="1" ht="15" customHeight="1" x14ac:dyDescent="0.2">
      <c r="A204" s="194">
        <v>775</v>
      </c>
      <c r="B204" s="185" t="s">
        <v>1949</v>
      </c>
      <c r="C204" s="185">
        <v>6890</v>
      </c>
      <c r="D204" s="242">
        <v>42074</v>
      </c>
      <c r="E204" s="185">
        <v>2015</v>
      </c>
      <c r="F204" s="185">
        <v>1</v>
      </c>
      <c r="G204" s="198" t="s">
        <v>1222</v>
      </c>
      <c r="H204" s="185" t="s">
        <v>1231</v>
      </c>
      <c r="I204" s="185"/>
      <c r="J204" s="185">
        <v>1</v>
      </c>
      <c r="K204" s="196" t="s">
        <v>1494</v>
      </c>
      <c r="L204" s="196"/>
      <c r="M204" s="185">
        <v>3</v>
      </c>
      <c r="N204" s="185">
        <v>13</v>
      </c>
      <c r="O204" s="185" t="s">
        <v>1225</v>
      </c>
      <c r="P204" s="185" t="s">
        <v>561</v>
      </c>
      <c r="Q204" s="196"/>
      <c r="R204" s="185"/>
      <c r="S204" s="201" t="s">
        <v>1344</v>
      </c>
      <c r="T204" s="201" t="s">
        <v>643</v>
      </c>
      <c r="U204" s="239" t="s">
        <v>642</v>
      </c>
      <c r="V204" s="199">
        <v>23.69</v>
      </c>
      <c r="W204" s="199">
        <v>98.75</v>
      </c>
      <c r="X204" s="185">
        <v>3</v>
      </c>
      <c r="Y204" s="196" t="s">
        <v>1300</v>
      </c>
      <c r="Z204" s="196" t="s">
        <v>1950</v>
      </c>
      <c r="AA204" s="202" t="s">
        <v>1934</v>
      </c>
      <c r="AB204" s="196"/>
      <c r="AC204" s="243">
        <v>4</v>
      </c>
      <c r="AD204" s="180"/>
    </row>
    <row r="205" spans="1:30" s="157" customFormat="1" ht="15" customHeight="1" x14ac:dyDescent="0.2">
      <c r="A205" s="197">
        <v>775</v>
      </c>
      <c r="B205" s="185" t="s">
        <v>1569</v>
      </c>
      <c r="C205" s="185">
        <v>6719</v>
      </c>
      <c r="D205" s="245">
        <v>42020</v>
      </c>
      <c r="E205" s="185">
        <v>2015</v>
      </c>
      <c r="F205" s="185">
        <v>1</v>
      </c>
      <c r="G205" s="185" t="s">
        <v>1222</v>
      </c>
      <c r="H205" s="185" t="s">
        <v>1231</v>
      </c>
      <c r="I205" s="185" t="s">
        <v>1282</v>
      </c>
      <c r="J205" s="185">
        <v>1</v>
      </c>
      <c r="K205" s="196" t="s">
        <v>1567</v>
      </c>
      <c r="L205" s="196" t="s">
        <v>1282</v>
      </c>
      <c r="M205" s="185">
        <v>3</v>
      </c>
      <c r="N205" s="185">
        <v>13</v>
      </c>
      <c r="O205" s="185" t="s">
        <v>1225</v>
      </c>
      <c r="P205" s="185" t="s">
        <v>7</v>
      </c>
      <c r="Q205" s="196" t="s">
        <v>27</v>
      </c>
      <c r="R205" s="185" t="s">
        <v>1282</v>
      </c>
      <c r="S205" s="185" t="s">
        <v>27</v>
      </c>
      <c r="T205" s="185" t="s">
        <v>27</v>
      </c>
      <c r="U205" s="239" t="s">
        <v>26</v>
      </c>
      <c r="V205" s="187">
        <v>25.61</v>
      </c>
      <c r="W205" s="187">
        <v>96.31</v>
      </c>
      <c r="X205" s="185">
        <v>2</v>
      </c>
      <c r="Y205" s="196" t="s">
        <v>1286</v>
      </c>
      <c r="Z205" s="196" t="s">
        <v>1570</v>
      </c>
      <c r="AA205" s="179" t="s">
        <v>1563</v>
      </c>
      <c r="AB205" s="196"/>
      <c r="AC205" s="243">
        <v>5</v>
      </c>
      <c r="AD205" s="180"/>
    </row>
    <row r="206" spans="1:30" s="157" customFormat="1" ht="15" customHeight="1" x14ac:dyDescent="0.2">
      <c r="A206" s="194">
        <v>775</v>
      </c>
      <c r="B206" s="185" t="s">
        <v>2093</v>
      </c>
      <c r="C206" s="185">
        <v>6891</v>
      </c>
      <c r="D206" s="242">
        <v>42074</v>
      </c>
      <c r="E206" s="185">
        <v>2015</v>
      </c>
      <c r="F206" s="185">
        <v>1</v>
      </c>
      <c r="G206" s="198" t="s">
        <v>1280</v>
      </c>
      <c r="H206" s="185" t="s">
        <v>1281</v>
      </c>
      <c r="I206" s="185" t="s">
        <v>2094</v>
      </c>
      <c r="J206" s="185">
        <v>6</v>
      </c>
      <c r="K206" s="196"/>
      <c r="L206" s="196"/>
      <c r="M206" s="185">
        <v>0</v>
      </c>
      <c r="N206" s="185">
        <v>60</v>
      </c>
      <c r="O206" s="185" t="s">
        <v>1225</v>
      </c>
      <c r="P206" s="185" t="s">
        <v>332</v>
      </c>
      <c r="Q206" s="196" t="s">
        <v>332</v>
      </c>
      <c r="R206" s="185" t="s">
        <v>332</v>
      </c>
      <c r="S206" s="185" t="s">
        <v>332</v>
      </c>
      <c r="T206" s="240" t="s">
        <v>337</v>
      </c>
      <c r="U206" s="239" t="s">
        <v>357</v>
      </c>
      <c r="V206" s="186">
        <v>21.97</v>
      </c>
      <c r="W206" s="186">
        <v>96.08</v>
      </c>
      <c r="X206" s="185">
        <v>1</v>
      </c>
      <c r="Y206" s="196" t="s">
        <v>1286</v>
      </c>
      <c r="Z206" s="196" t="s">
        <v>2095</v>
      </c>
      <c r="AA206" s="196" t="s">
        <v>2081</v>
      </c>
      <c r="AB206" s="196"/>
      <c r="AC206" s="243">
        <v>0</v>
      </c>
      <c r="AD206" s="180"/>
    </row>
    <row r="207" spans="1:30" s="157" customFormat="1" ht="15" customHeight="1" x14ac:dyDescent="0.2">
      <c r="A207" s="194">
        <v>775</v>
      </c>
      <c r="B207" s="185" t="s">
        <v>1951</v>
      </c>
      <c r="C207" s="185">
        <v>6892</v>
      </c>
      <c r="D207" s="242">
        <v>42075</v>
      </c>
      <c r="E207" s="185">
        <v>2015</v>
      </c>
      <c r="F207" s="185">
        <v>1</v>
      </c>
      <c r="G207" s="185" t="s">
        <v>1222</v>
      </c>
      <c r="H207" s="185" t="s">
        <v>1231</v>
      </c>
      <c r="I207" s="185"/>
      <c r="J207" s="185">
        <v>1</v>
      </c>
      <c r="K207" s="196" t="s">
        <v>1494</v>
      </c>
      <c r="L207" s="196"/>
      <c r="M207" s="185">
        <v>3</v>
      </c>
      <c r="N207" s="185">
        <v>13</v>
      </c>
      <c r="O207" s="185" t="s">
        <v>1225</v>
      </c>
      <c r="P207" s="185" t="s">
        <v>561</v>
      </c>
      <c r="Q207" s="196"/>
      <c r="R207" s="185"/>
      <c r="S207" s="201" t="s">
        <v>1344</v>
      </c>
      <c r="T207" s="201" t="s">
        <v>643</v>
      </c>
      <c r="U207" s="239" t="s">
        <v>642</v>
      </c>
      <c r="V207" s="199">
        <v>23.69</v>
      </c>
      <c r="W207" s="199">
        <v>98.75</v>
      </c>
      <c r="X207" s="185">
        <v>3</v>
      </c>
      <c r="Y207" s="196" t="s">
        <v>1300</v>
      </c>
      <c r="Z207" s="196" t="s">
        <v>1952</v>
      </c>
      <c r="AA207" s="202" t="s">
        <v>1934</v>
      </c>
      <c r="AB207" s="196"/>
      <c r="AC207" s="243">
        <v>3</v>
      </c>
      <c r="AD207" s="180"/>
    </row>
    <row r="208" spans="1:30" s="157" customFormat="1" ht="15" customHeight="1" x14ac:dyDescent="0.2">
      <c r="A208" s="194">
        <v>775</v>
      </c>
      <c r="B208" s="185" t="s">
        <v>2007</v>
      </c>
      <c r="C208" s="185">
        <v>6893</v>
      </c>
      <c r="D208" s="242">
        <v>42075</v>
      </c>
      <c r="E208" s="185">
        <v>2015</v>
      </c>
      <c r="F208" s="185">
        <v>1</v>
      </c>
      <c r="G208" s="185" t="s">
        <v>1222</v>
      </c>
      <c r="H208" s="185" t="s">
        <v>1231</v>
      </c>
      <c r="I208" s="185"/>
      <c r="J208" s="185">
        <v>1</v>
      </c>
      <c r="K208" s="196" t="s">
        <v>1494</v>
      </c>
      <c r="L208" s="196"/>
      <c r="M208" s="185">
        <v>3</v>
      </c>
      <c r="N208" s="185">
        <v>13</v>
      </c>
      <c r="O208" s="185" t="s">
        <v>1225</v>
      </c>
      <c r="P208" s="185" t="s">
        <v>561</v>
      </c>
      <c r="Q208" s="196" t="s">
        <v>1344</v>
      </c>
      <c r="R208" s="185"/>
      <c r="S208" s="185" t="s">
        <v>1370</v>
      </c>
      <c r="T208" s="185" t="s">
        <v>640</v>
      </c>
      <c r="U208" s="239" t="s">
        <v>641</v>
      </c>
      <c r="V208" s="187">
        <v>23.58</v>
      </c>
      <c r="W208" s="187">
        <v>98.5</v>
      </c>
      <c r="X208" s="185">
        <v>2</v>
      </c>
      <c r="Y208" s="196" t="s">
        <v>1300</v>
      </c>
      <c r="Z208" s="196" t="s">
        <v>2008</v>
      </c>
      <c r="AA208" s="202" t="s">
        <v>1934</v>
      </c>
      <c r="AB208" s="196"/>
      <c r="AC208" s="243">
        <v>0</v>
      </c>
      <c r="AD208" s="180"/>
    </row>
    <row r="209" spans="1:30" s="157" customFormat="1" ht="15" customHeight="1" x14ac:dyDescent="0.2">
      <c r="A209" s="194">
        <v>775</v>
      </c>
      <c r="B209" s="185" t="s">
        <v>1953</v>
      </c>
      <c r="C209" s="185">
        <v>6894</v>
      </c>
      <c r="D209" s="242">
        <v>42078</v>
      </c>
      <c r="E209" s="185">
        <v>2015</v>
      </c>
      <c r="F209" s="185">
        <v>2</v>
      </c>
      <c r="G209" s="198" t="s">
        <v>1222</v>
      </c>
      <c r="H209" s="198" t="s">
        <v>1954</v>
      </c>
      <c r="I209" s="185"/>
      <c r="J209" s="185">
        <v>3</v>
      </c>
      <c r="K209" s="195" t="s">
        <v>1231</v>
      </c>
      <c r="L209" s="196"/>
      <c r="M209" s="185">
        <v>1</v>
      </c>
      <c r="N209" s="185">
        <v>13</v>
      </c>
      <c r="O209" s="185" t="s">
        <v>1225</v>
      </c>
      <c r="P209" s="185" t="s">
        <v>561</v>
      </c>
      <c r="Q209" s="196" t="s">
        <v>1344</v>
      </c>
      <c r="R209" s="185"/>
      <c r="S209" s="201" t="s">
        <v>1344</v>
      </c>
      <c r="T209" s="201" t="s">
        <v>643</v>
      </c>
      <c r="U209" s="239" t="s">
        <v>642</v>
      </c>
      <c r="V209" s="199">
        <v>23.69</v>
      </c>
      <c r="W209" s="199">
        <v>98.75</v>
      </c>
      <c r="X209" s="185">
        <v>2</v>
      </c>
      <c r="Y209" s="196" t="s">
        <v>1345</v>
      </c>
      <c r="Z209" s="196" t="s">
        <v>1955</v>
      </c>
      <c r="AA209" s="202" t="s">
        <v>1934</v>
      </c>
      <c r="AB209" s="196"/>
      <c r="AC209" s="243">
        <v>20</v>
      </c>
      <c r="AD209" s="180"/>
    </row>
    <row r="210" spans="1:30" s="157" customFormat="1" ht="15" customHeight="1" x14ac:dyDescent="0.2">
      <c r="A210" s="194">
        <v>775</v>
      </c>
      <c r="B210" s="185" t="s">
        <v>1956</v>
      </c>
      <c r="C210" s="185">
        <v>6895</v>
      </c>
      <c r="D210" s="242">
        <v>42079</v>
      </c>
      <c r="E210" s="185">
        <v>2015</v>
      </c>
      <c r="F210" s="185">
        <v>2</v>
      </c>
      <c r="G210" s="198" t="s">
        <v>1222</v>
      </c>
      <c r="H210" s="198" t="s">
        <v>1954</v>
      </c>
      <c r="I210" s="185"/>
      <c r="J210" s="185">
        <v>3</v>
      </c>
      <c r="K210" s="195" t="s">
        <v>1231</v>
      </c>
      <c r="L210" s="196"/>
      <c r="M210" s="185">
        <v>1</v>
      </c>
      <c r="N210" s="185">
        <v>13</v>
      </c>
      <c r="O210" s="185" t="s">
        <v>1225</v>
      </c>
      <c r="P210" s="185" t="s">
        <v>561</v>
      </c>
      <c r="Q210" s="196" t="s">
        <v>1344</v>
      </c>
      <c r="R210" s="185"/>
      <c r="S210" s="201" t="s">
        <v>1344</v>
      </c>
      <c r="T210" s="201" t="s">
        <v>643</v>
      </c>
      <c r="U210" s="239" t="s">
        <v>642</v>
      </c>
      <c r="V210" s="199">
        <v>23.69</v>
      </c>
      <c r="W210" s="199">
        <v>98.75</v>
      </c>
      <c r="X210" s="185">
        <v>2</v>
      </c>
      <c r="Y210" s="196" t="s">
        <v>1345</v>
      </c>
      <c r="Z210" s="196" t="s">
        <v>1955</v>
      </c>
      <c r="AA210" s="202" t="s">
        <v>1934</v>
      </c>
      <c r="AB210" s="196"/>
      <c r="AC210" s="243">
        <v>20</v>
      </c>
      <c r="AD210" s="180"/>
    </row>
    <row r="211" spans="1:30" s="157" customFormat="1" ht="15" customHeight="1" x14ac:dyDescent="0.2">
      <c r="A211" s="194">
        <v>775</v>
      </c>
      <c r="B211" s="185" t="s">
        <v>2819</v>
      </c>
      <c r="C211" s="185">
        <v>6896</v>
      </c>
      <c r="D211" s="242">
        <v>42079</v>
      </c>
      <c r="E211" s="185">
        <v>2015</v>
      </c>
      <c r="F211" s="185">
        <v>1</v>
      </c>
      <c r="G211" s="185" t="s">
        <v>1222</v>
      </c>
      <c r="H211" s="198" t="s">
        <v>1490</v>
      </c>
      <c r="I211" s="185"/>
      <c r="J211" s="185">
        <v>3</v>
      </c>
      <c r="K211" s="196" t="s">
        <v>1231</v>
      </c>
      <c r="L211" s="196"/>
      <c r="M211" s="185">
        <v>1</v>
      </c>
      <c r="N211" s="185">
        <v>13</v>
      </c>
      <c r="O211" s="185" t="s">
        <v>1225</v>
      </c>
      <c r="P211" s="185" t="s">
        <v>561</v>
      </c>
      <c r="Q211" s="196" t="s">
        <v>1354</v>
      </c>
      <c r="R211" s="185"/>
      <c r="S211" s="185" t="s">
        <v>1354</v>
      </c>
      <c r="T211" s="185" t="s">
        <v>767</v>
      </c>
      <c r="U211" s="239" t="s">
        <v>618</v>
      </c>
      <c r="V211" s="187">
        <v>23.45</v>
      </c>
      <c r="W211" s="187">
        <v>97.93</v>
      </c>
      <c r="X211" s="185">
        <v>2</v>
      </c>
      <c r="Y211" s="196" t="s">
        <v>1241</v>
      </c>
      <c r="Z211" s="196" t="s">
        <v>2820</v>
      </c>
      <c r="AA211" s="196" t="s">
        <v>2811</v>
      </c>
      <c r="AB211" s="196"/>
      <c r="AC211" s="243">
        <v>0</v>
      </c>
      <c r="AD211" s="180"/>
    </row>
    <row r="212" spans="1:30" s="157" customFormat="1" ht="15" customHeight="1" x14ac:dyDescent="0.2">
      <c r="A212" s="194">
        <v>775</v>
      </c>
      <c r="B212" s="185" t="s">
        <v>2014</v>
      </c>
      <c r="C212" s="185">
        <v>6897</v>
      </c>
      <c r="D212" s="242">
        <v>42080</v>
      </c>
      <c r="E212" s="185">
        <v>2015</v>
      </c>
      <c r="F212" s="185">
        <v>2</v>
      </c>
      <c r="G212" s="198" t="s">
        <v>1222</v>
      </c>
      <c r="H212" s="198" t="s">
        <v>1954</v>
      </c>
      <c r="I212" s="185"/>
      <c r="J212" s="185">
        <v>3</v>
      </c>
      <c r="K212" s="195" t="s">
        <v>1231</v>
      </c>
      <c r="L212" s="196"/>
      <c r="M212" s="185">
        <v>1</v>
      </c>
      <c r="N212" s="185">
        <v>13</v>
      </c>
      <c r="O212" s="185" t="s">
        <v>1225</v>
      </c>
      <c r="P212" s="185" t="s">
        <v>561</v>
      </c>
      <c r="Q212" s="196" t="s">
        <v>1344</v>
      </c>
      <c r="R212" s="185"/>
      <c r="S212" s="201" t="s">
        <v>1344</v>
      </c>
      <c r="T212" s="185" t="s">
        <v>640</v>
      </c>
      <c r="U212" s="239" t="s">
        <v>641</v>
      </c>
      <c r="V212" s="199">
        <v>23.69</v>
      </c>
      <c r="W212" s="199">
        <v>98.75</v>
      </c>
      <c r="X212" s="185">
        <v>2</v>
      </c>
      <c r="Y212" s="196" t="s">
        <v>1345</v>
      </c>
      <c r="Z212" s="196" t="s">
        <v>1955</v>
      </c>
      <c r="AA212" s="202" t="s">
        <v>1934</v>
      </c>
      <c r="AB212" s="196"/>
      <c r="AC212" s="243">
        <v>20</v>
      </c>
      <c r="AD212" s="180"/>
    </row>
    <row r="213" spans="1:30" s="157" customFormat="1" ht="15" customHeight="1" x14ac:dyDescent="0.2">
      <c r="A213" s="194">
        <v>775</v>
      </c>
      <c r="B213" s="185" t="s">
        <v>2009</v>
      </c>
      <c r="C213" s="185">
        <v>6898</v>
      </c>
      <c r="D213" s="242">
        <v>42080</v>
      </c>
      <c r="E213" s="185">
        <v>2015</v>
      </c>
      <c r="F213" s="185">
        <v>1</v>
      </c>
      <c r="G213" s="185" t="s">
        <v>1222</v>
      </c>
      <c r="H213" s="198" t="s">
        <v>1954</v>
      </c>
      <c r="I213" s="185" t="s">
        <v>2010</v>
      </c>
      <c r="J213" s="185">
        <v>3</v>
      </c>
      <c r="K213" s="196" t="s">
        <v>1231</v>
      </c>
      <c r="L213" s="196"/>
      <c r="M213" s="185">
        <v>1</v>
      </c>
      <c r="N213" s="185">
        <v>13</v>
      </c>
      <c r="O213" s="185" t="s">
        <v>1225</v>
      </c>
      <c r="P213" s="185" t="s">
        <v>561</v>
      </c>
      <c r="Q213" s="196" t="s">
        <v>1958</v>
      </c>
      <c r="R213" s="185"/>
      <c r="S213" s="201" t="s">
        <v>1344</v>
      </c>
      <c r="T213" s="185" t="s">
        <v>640</v>
      </c>
      <c r="U213" s="239" t="s">
        <v>641</v>
      </c>
      <c r="V213" s="199">
        <v>23.69</v>
      </c>
      <c r="W213" s="199">
        <v>98.75</v>
      </c>
      <c r="X213" s="185">
        <v>2</v>
      </c>
      <c r="Y213" s="196" t="s">
        <v>1241</v>
      </c>
      <c r="Z213" s="196" t="s">
        <v>2011</v>
      </c>
      <c r="AA213" s="202" t="s">
        <v>1934</v>
      </c>
      <c r="AB213" s="196"/>
      <c r="AC213" s="243">
        <v>3</v>
      </c>
      <c r="AD213" s="180"/>
    </row>
    <row r="214" spans="1:30" s="157" customFormat="1" ht="15" customHeight="1" x14ac:dyDescent="0.2">
      <c r="A214" s="194">
        <v>775</v>
      </c>
      <c r="B214" s="185" t="s">
        <v>2012</v>
      </c>
      <c r="C214" s="185">
        <v>6899</v>
      </c>
      <c r="D214" s="242">
        <v>42080</v>
      </c>
      <c r="E214" s="185">
        <v>2015</v>
      </c>
      <c r="F214" s="185">
        <v>1</v>
      </c>
      <c r="G214" s="185" t="s">
        <v>1222</v>
      </c>
      <c r="H214" s="198" t="s">
        <v>1954</v>
      </c>
      <c r="I214" s="185" t="s">
        <v>2010</v>
      </c>
      <c r="J214" s="185">
        <v>3</v>
      </c>
      <c r="K214" s="196" t="s">
        <v>1231</v>
      </c>
      <c r="L214" s="196"/>
      <c r="M214" s="185">
        <v>1</v>
      </c>
      <c r="N214" s="185">
        <v>13</v>
      </c>
      <c r="O214" s="185" t="s">
        <v>1225</v>
      </c>
      <c r="P214" s="185" t="s">
        <v>561</v>
      </c>
      <c r="Q214" s="196" t="s">
        <v>1344</v>
      </c>
      <c r="R214" s="185" t="s">
        <v>1370</v>
      </c>
      <c r="S214" s="185" t="s">
        <v>1370</v>
      </c>
      <c r="T214" s="185" t="s">
        <v>640</v>
      </c>
      <c r="U214" s="239" t="s">
        <v>641</v>
      </c>
      <c r="V214" s="187">
        <v>23.58</v>
      </c>
      <c r="W214" s="187">
        <v>98.5</v>
      </c>
      <c r="X214" s="185">
        <v>1</v>
      </c>
      <c r="Y214" s="196" t="s">
        <v>1241</v>
      </c>
      <c r="Z214" s="196" t="s">
        <v>2013</v>
      </c>
      <c r="AA214" s="202" t="s">
        <v>1934</v>
      </c>
      <c r="AB214" s="196"/>
      <c r="AC214" s="243">
        <v>0</v>
      </c>
      <c r="AD214" s="180"/>
    </row>
    <row r="215" spans="1:30" s="157" customFormat="1" ht="15" customHeight="1" x14ac:dyDescent="0.2">
      <c r="A215" s="194">
        <v>775</v>
      </c>
      <c r="B215" s="185" t="s">
        <v>2015</v>
      </c>
      <c r="C215" s="185">
        <v>6900</v>
      </c>
      <c r="D215" s="242">
        <v>42081</v>
      </c>
      <c r="E215" s="185">
        <v>2015</v>
      </c>
      <c r="F215" s="185">
        <v>2</v>
      </c>
      <c r="G215" s="198" t="s">
        <v>1222</v>
      </c>
      <c r="H215" s="198" t="s">
        <v>1954</v>
      </c>
      <c r="I215" s="185"/>
      <c r="J215" s="185">
        <v>3</v>
      </c>
      <c r="K215" s="195" t="s">
        <v>1231</v>
      </c>
      <c r="L215" s="196"/>
      <c r="M215" s="185">
        <v>1</v>
      </c>
      <c r="N215" s="185">
        <v>13</v>
      </c>
      <c r="O215" s="185" t="s">
        <v>1225</v>
      </c>
      <c r="P215" s="185" t="s">
        <v>561</v>
      </c>
      <c r="Q215" s="196" t="s">
        <v>1344</v>
      </c>
      <c r="R215" s="185"/>
      <c r="S215" s="201" t="s">
        <v>1344</v>
      </c>
      <c r="T215" s="185" t="s">
        <v>640</v>
      </c>
      <c r="U215" s="239" t="s">
        <v>641</v>
      </c>
      <c r="V215" s="199">
        <v>23.69</v>
      </c>
      <c r="W215" s="199">
        <v>98.75</v>
      </c>
      <c r="X215" s="185">
        <v>2</v>
      </c>
      <c r="Y215" s="196" t="s">
        <v>1345</v>
      </c>
      <c r="Z215" s="196" t="s">
        <v>1955</v>
      </c>
      <c r="AA215" s="202" t="s">
        <v>1934</v>
      </c>
      <c r="AB215" s="196"/>
      <c r="AC215" s="243">
        <v>20</v>
      </c>
      <c r="AD215" s="180"/>
    </row>
    <row r="216" spans="1:30" s="157" customFormat="1" ht="15" customHeight="1" x14ac:dyDescent="0.2">
      <c r="A216" s="197">
        <v>775</v>
      </c>
      <c r="B216" s="185" t="s">
        <v>2809</v>
      </c>
      <c r="C216" s="185">
        <v>6720</v>
      </c>
      <c r="D216" s="245">
        <v>42020</v>
      </c>
      <c r="E216" s="185">
        <v>2015</v>
      </c>
      <c r="F216" s="185">
        <v>1</v>
      </c>
      <c r="G216" s="185" t="s">
        <v>1280</v>
      </c>
      <c r="H216" s="185" t="s">
        <v>1297</v>
      </c>
      <c r="I216" s="185" t="s">
        <v>1282</v>
      </c>
      <c r="J216" s="185">
        <v>1</v>
      </c>
      <c r="K216" s="196" t="s">
        <v>1834</v>
      </c>
      <c r="L216" s="196" t="s">
        <v>1282</v>
      </c>
      <c r="M216" s="185">
        <v>5</v>
      </c>
      <c r="N216" s="185">
        <v>15</v>
      </c>
      <c r="O216" s="185" t="s">
        <v>1225</v>
      </c>
      <c r="P216" s="185" t="s">
        <v>7</v>
      </c>
      <c r="Q216" s="196" t="s">
        <v>27</v>
      </c>
      <c r="R216" s="185" t="s">
        <v>1282</v>
      </c>
      <c r="S216" s="185" t="s">
        <v>27</v>
      </c>
      <c r="T216" s="185" t="s">
        <v>27</v>
      </c>
      <c r="U216" s="239" t="s">
        <v>26</v>
      </c>
      <c r="V216" s="187">
        <v>25.61</v>
      </c>
      <c r="W216" s="187">
        <v>96.31</v>
      </c>
      <c r="X216" s="185">
        <v>2</v>
      </c>
      <c r="Y216" s="196" t="s">
        <v>1237</v>
      </c>
      <c r="Z216" s="196" t="s">
        <v>2810</v>
      </c>
      <c r="AA216" s="196" t="s">
        <v>2811</v>
      </c>
      <c r="AB216" s="196"/>
      <c r="AC216" s="243">
        <v>0</v>
      </c>
      <c r="AD216" s="180"/>
    </row>
    <row r="217" spans="1:30" s="157" customFormat="1" ht="15" customHeight="1" x14ac:dyDescent="0.2">
      <c r="A217" s="197">
        <v>775</v>
      </c>
      <c r="B217" s="185" t="s">
        <v>1851</v>
      </c>
      <c r="C217" s="185">
        <v>6702</v>
      </c>
      <c r="D217" s="245">
        <v>42005</v>
      </c>
      <c r="E217" s="185">
        <v>2015</v>
      </c>
      <c r="F217" s="185">
        <v>1</v>
      </c>
      <c r="G217" s="185" t="s">
        <v>1280</v>
      </c>
      <c r="H217" s="185" t="s">
        <v>1281</v>
      </c>
      <c r="I217" s="185" t="s">
        <v>1282</v>
      </c>
      <c r="J217" s="185">
        <v>6</v>
      </c>
      <c r="K217" s="196" t="s">
        <v>1282</v>
      </c>
      <c r="L217" s="196" t="s">
        <v>1282</v>
      </c>
      <c r="M217" s="185">
        <v>0</v>
      </c>
      <c r="N217" s="185">
        <v>60</v>
      </c>
      <c r="O217" s="185" t="s">
        <v>1225</v>
      </c>
      <c r="P217" s="185" t="s">
        <v>1418</v>
      </c>
      <c r="Q217" s="196" t="s">
        <v>1418</v>
      </c>
      <c r="R217" s="185" t="s">
        <v>1418</v>
      </c>
      <c r="S217" s="185" t="s">
        <v>1418</v>
      </c>
      <c r="T217" s="240" t="s">
        <v>337</v>
      </c>
      <c r="U217" s="239" t="s">
        <v>336</v>
      </c>
      <c r="V217" s="186">
        <v>21.97</v>
      </c>
      <c r="W217" s="186">
        <v>96.08</v>
      </c>
      <c r="X217" s="185">
        <v>1</v>
      </c>
      <c r="Y217" s="196" t="s">
        <v>1541</v>
      </c>
      <c r="Z217" s="196" t="s">
        <v>1852</v>
      </c>
      <c r="AA217" s="196" t="s">
        <v>1850</v>
      </c>
      <c r="AB217" s="196"/>
      <c r="AC217" s="243">
        <v>0</v>
      </c>
      <c r="AD217" s="180"/>
    </row>
    <row r="218" spans="1:30" s="157" customFormat="1" ht="15" customHeight="1" x14ac:dyDescent="0.2">
      <c r="A218" s="194">
        <v>775</v>
      </c>
      <c r="B218" s="185" t="s">
        <v>1957</v>
      </c>
      <c r="C218" s="185">
        <v>6901</v>
      </c>
      <c r="D218" s="242">
        <v>42081</v>
      </c>
      <c r="E218" s="185">
        <v>2015</v>
      </c>
      <c r="F218" s="185">
        <v>1</v>
      </c>
      <c r="G218" s="185" t="s">
        <v>1222</v>
      </c>
      <c r="H218" s="198" t="s">
        <v>1954</v>
      </c>
      <c r="I218" s="185" t="s">
        <v>1495</v>
      </c>
      <c r="J218" s="185">
        <v>3</v>
      </c>
      <c r="K218" s="196" t="s">
        <v>1231</v>
      </c>
      <c r="L218" s="196"/>
      <c r="M218" s="185">
        <v>1</v>
      </c>
      <c r="N218" s="185">
        <v>13</v>
      </c>
      <c r="O218" s="185" t="s">
        <v>1225</v>
      </c>
      <c r="P218" s="185" t="s">
        <v>561</v>
      </c>
      <c r="Q218" s="196" t="s">
        <v>1958</v>
      </c>
      <c r="R218" s="185"/>
      <c r="S218" s="201" t="s">
        <v>1344</v>
      </c>
      <c r="T218" s="201" t="s">
        <v>643</v>
      </c>
      <c r="U218" s="239" t="s">
        <v>642</v>
      </c>
      <c r="V218" s="199">
        <v>23.69</v>
      </c>
      <c r="W218" s="199">
        <v>98.75</v>
      </c>
      <c r="X218" s="185">
        <v>2</v>
      </c>
      <c r="Y218" s="196" t="s">
        <v>1241</v>
      </c>
      <c r="Z218" s="196" t="s">
        <v>1959</v>
      </c>
      <c r="AA218" s="202" t="s">
        <v>1934</v>
      </c>
      <c r="AB218" s="196"/>
      <c r="AC218" s="243">
        <v>0</v>
      </c>
      <c r="AD218" s="180"/>
    </row>
    <row r="219" spans="1:30" s="157" customFormat="1" ht="15" customHeight="1" x14ac:dyDescent="0.2">
      <c r="A219" s="194">
        <v>775</v>
      </c>
      <c r="B219" s="185" t="s">
        <v>2016</v>
      </c>
      <c r="C219" s="185">
        <v>6902</v>
      </c>
      <c r="D219" s="242">
        <v>42082</v>
      </c>
      <c r="E219" s="185">
        <v>2015</v>
      </c>
      <c r="F219" s="185">
        <v>2</v>
      </c>
      <c r="G219" s="198" t="s">
        <v>1266</v>
      </c>
      <c r="H219" s="198" t="s">
        <v>1954</v>
      </c>
      <c r="I219" s="185"/>
      <c r="J219" s="185">
        <v>3</v>
      </c>
      <c r="K219" s="195" t="s">
        <v>1231</v>
      </c>
      <c r="L219" s="196"/>
      <c r="M219" s="185">
        <v>1</v>
      </c>
      <c r="N219" s="185">
        <v>13</v>
      </c>
      <c r="O219" s="185" t="s">
        <v>1225</v>
      </c>
      <c r="P219" s="185" t="s">
        <v>561</v>
      </c>
      <c r="Q219" s="196" t="s">
        <v>1958</v>
      </c>
      <c r="R219" s="185"/>
      <c r="S219" s="201" t="s">
        <v>1344</v>
      </c>
      <c r="T219" s="201" t="s">
        <v>640</v>
      </c>
      <c r="U219" s="239" t="s">
        <v>641</v>
      </c>
      <c r="V219" s="199">
        <v>23.69</v>
      </c>
      <c r="W219" s="199">
        <v>98.75</v>
      </c>
      <c r="X219" s="185">
        <v>2</v>
      </c>
      <c r="Y219" s="196" t="s">
        <v>2017</v>
      </c>
      <c r="Z219" s="196" t="s">
        <v>2018</v>
      </c>
      <c r="AA219" s="202" t="s">
        <v>1934</v>
      </c>
      <c r="AB219" s="196"/>
      <c r="AC219" s="243">
        <v>20</v>
      </c>
      <c r="AD219" s="180"/>
    </row>
    <row r="220" spans="1:30" s="157" customFormat="1" ht="15" customHeight="1" x14ac:dyDescent="0.2">
      <c r="A220" s="194">
        <v>775</v>
      </c>
      <c r="B220" s="185" t="s">
        <v>1342</v>
      </c>
      <c r="C220" s="185">
        <v>6903</v>
      </c>
      <c r="D220" s="242">
        <v>42082</v>
      </c>
      <c r="E220" s="185">
        <v>2015</v>
      </c>
      <c r="F220" s="185">
        <v>1</v>
      </c>
      <c r="G220" s="185" t="s">
        <v>1324</v>
      </c>
      <c r="H220" s="198" t="s">
        <v>1232</v>
      </c>
      <c r="I220" s="185"/>
      <c r="J220" s="185">
        <v>7</v>
      </c>
      <c r="K220" s="196" t="s">
        <v>1231</v>
      </c>
      <c r="L220" s="196"/>
      <c r="M220" s="185">
        <v>1</v>
      </c>
      <c r="N220" s="185">
        <v>17</v>
      </c>
      <c r="O220" s="185" t="s">
        <v>1225</v>
      </c>
      <c r="P220" s="185" t="s">
        <v>1343</v>
      </c>
      <c r="Q220" s="196" t="s">
        <v>1344</v>
      </c>
      <c r="R220" s="185"/>
      <c r="S220" s="201" t="s">
        <v>1344</v>
      </c>
      <c r="T220" s="201" t="s">
        <v>643</v>
      </c>
      <c r="U220" s="239" t="s">
        <v>642</v>
      </c>
      <c r="V220" s="199">
        <v>23.69</v>
      </c>
      <c r="W220" s="199">
        <v>98.75</v>
      </c>
      <c r="X220" s="185">
        <v>2</v>
      </c>
      <c r="Y220" s="196" t="s">
        <v>1345</v>
      </c>
      <c r="Z220" s="196" t="s">
        <v>1346</v>
      </c>
      <c r="AA220" s="202" t="s">
        <v>1326</v>
      </c>
      <c r="AB220" s="196"/>
      <c r="AC220" s="243">
        <v>4</v>
      </c>
      <c r="AD220" s="180"/>
    </row>
    <row r="221" spans="1:30" s="157" customFormat="1" ht="15" customHeight="1" x14ac:dyDescent="0.2">
      <c r="A221" s="194">
        <v>775</v>
      </c>
      <c r="B221" s="185" t="s">
        <v>1960</v>
      </c>
      <c r="C221" s="185">
        <v>6904</v>
      </c>
      <c r="D221" s="242">
        <v>42083</v>
      </c>
      <c r="E221" s="185">
        <v>2015</v>
      </c>
      <c r="F221" s="185">
        <v>1</v>
      </c>
      <c r="G221" s="198" t="s">
        <v>1222</v>
      </c>
      <c r="H221" s="198" t="s">
        <v>1954</v>
      </c>
      <c r="I221" s="185"/>
      <c r="J221" s="185">
        <v>3</v>
      </c>
      <c r="K221" s="195" t="s">
        <v>1231</v>
      </c>
      <c r="L221" s="196"/>
      <c r="M221" s="185">
        <v>1</v>
      </c>
      <c r="N221" s="185">
        <v>13</v>
      </c>
      <c r="O221" s="185" t="s">
        <v>1225</v>
      </c>
      <c r="P221" s="185" t="s">
        <v>561</v>
      </c>
      <c r="Q221" s="196" t="s">
        <v>1344</v>
      </c>
      <c r="R221" s="185"/>
      <c r="S221" s="201" t="s">
        <v>1344</v>
      </c>
      <c r="T221" s="201" t="s">
        <v>643</v>
      </c>
      <c r="U221" s="239" t="s">
        <v>642</v>
      </c>
      <c r="V221" s="199">
        <v>23.69</v>
      </c>
      <c r="W221" s="199">
        <v>98.75</v>
      </c>
      <c r="X221" s="185">
        <v>2</v>
      </c>
      <c r="Y221" s="196" t="s">
        <v>1237</v>
      </c>
      <c r="Z221" s="196" t="s">
        <v>1961</v>
      </c>
      <c r="AA221" s="202" t="s">
        <v>1934</v>
      </c>
      <c r="AB221" s="196"/>
      <c r="AC221" s="243">
        <v>0</v>
      </c>
      <c r="AD221" s="180"/>
    </row>
    <row r="222" spans="1:30" s="157" customFormat="1" ht="15" customHeight="1" x14ac:dyDescent="0.2">
      <c r="A222" s="194">
        <v>775</v>
      </c>
      <c r="B222" s="185" t="s">
        <v>2664</v>
      </c>
      <c r="C222" s="185">
        <v>6905</v>
      </c>
      <c r="D222" s="242">
        <v>42083</v>
      </c>
      <c r="E222" s="185">
        <v>2015</v>
      </c>
      <c r="F222" s="185">
        <v>1</v>
      </c>
      <c r="G222" s="185" t="s">
        <v>1222</v>
      </c>
      <c r="H222" s="198" t="s">
        <v>1495</v>
      </c>
      <c r="I222" s="185"/>
      <c r="J222" s="185">
        <v>3</v>
      </c>
      <c r="K222" s="196" t="s">
        <v>1231</v>
      </c>
      <c r="L222" s="196"/>
      <c r="M222" s="185">
        <v>1</v>
      </c>
      <c r="N222" s="185">
        <v>13</v>
      </c>
      <c r="O222" s="185" t="s">
        <v>1225</v>
      </c>
      <c r="P222" s="185" t="s">
        <v>561</v>
      </c>
      <c r="Q222" s="196" t="s">
        <v>615</v>
      </c>
      <c r="R222" s="185"/>
      <c r="S222" s="185" t="s">
        <v>615</v>
      </c>
      <c r="T222" s="185" t="s">
        <v>615</v>
      </c>
      <c r="U222" s="239" t="s">
        <v>616</v>
      </c>
      <c r="V222" s="186">
        <v>23.97</v>
      </c>
      <c r="W222" s="186">
        <v>97.9</v>
      </c>
      <c r="X222" s="185">
        <v>2</v>
      </c>
      <c r="Y222" s="196" t="s">
        <v>1241</v>
      </c>
      <c r="Z222" s="196" t="s">
        <v>2665</v>
      </c>
      <c r="AA222" s="196" t="s">
        <v>2537</v>
      </c>
      <c r="AB222" s="196"/>
      <c r="AC222" s="243">
        <v>2</v>
      </c>
      <c r="AD222" s="180"/>
    </row>
    <row r="223" spans="1:30" s="157" customFormat="1" ht="15" customHeight="1" x14ac:dyDescent="0.2">
      <c r="A223" s="194">
        <v>775</v>
      </c>
      <c r="B223" s="185" t="s">
        <v>1631</v>
      </c>
      <c r="C223" s="185">
        <v>6906</v>
      </c>
      <c r="D223" s="242">
        <v>42084</v>
      </c>
      <c r="E223" s="185">
        <v>2015</v>
      </c>
      <c r="F223" s="185">
        <v>1</v>
      </c>
      <c r="G223" s="198" t="s">
        <v>1222</v>
      </c>
      <c r="H223" s="185" t="s">
        <v>1422</v>
      </c>
      <c r="I223" s="185"/>
      <c r="J223" s="185">
        <v>3</v>
      </c>
      <c r="K223" s="195" t="s">
        <v>1231</v>
      </c>
      <c r="L223" s="196"/>
      <c r="M223" s="185">
        <v>1</v>
      </c>
      <c r="N223" s="185">
        <v>13</v>
      </c>
      <c r="O223" s="185" t="s">
        <v>1225</v>
      </c>
      <c r="P223" s="185" t="s">
        <v>7</v>
      </c>
      <c r="Q223" s="196" t="s">
        <v>1632</v>
      </c>
      <c r="R223" s="185" t="s">
        <v>36</v>
      </c>
      <c r="S223" s="185" t="s">
        <v>29</v>
      </c>
      <c r="T223" s="185" t="s">
        <v>36</v>
      </c>
      <c r="U223" s="239" t="s">
        <v>35</v>
      </c>
      <c r="V223" s="199">
        <v>24.25</v>
      </c>
      <c r="W223" s="199">
        <v>97.23</v>
      </c>
      <c r="X223" s="185">
        <v>2</v>
      </c>
      <c r="Y223" s="196" t="s">
        <v>1237</v>
      </c>
      <c r="Z223" s="196" t="s">
        <v>1633</v>
      </c>
      <c r="AA223" s="179" t="s">
        <v>1563</v>
      </c>
      <c r="AB223" s="196"/>
      <c r="AC223" s="243">
        <v>0</v>
      </c>
      <c r="AD223" s="180"/>
    </row>
    <row r="224" spans="1:30" s="157" customFormat="1" ht="15" customHeight="1" x14ac:dyDescent="0.2">
      <c r="A224" s="194">
        <v>775</v>
      </c>
      <c r="B224" s="185" t="s">
        <v>1742</v>
      </c>
      <c r="C224" s="185">
        <v>6907</v>
      </c>
      <c r="D224" s="242">
        <v>42084</v>
      </c>
      <c r="E224" s="185">
        <v>2015</v>
      </c>
      <c r="F224" s="185">
        <v>1</v>
      </c>
      <c r="G224" s="198" t="s">
        <v>1222</v>
      </c>
      <c r="H224" s="198" t="s">
        <v>1422</v>
      </c>
      <c r="I224" s="185"/>
      <c r="J224" s="185">
        <v>3</v>
      </c>
      <c r="K224" s="196" t="s">
        <v>1231</v>
      </c>
      <c r="L224" s="196"/>
      <c r="M224" s="185">
        <v>1</v>
      </c>
      <c r="N224" s="185">
        <v>13</v>
      </c>
      <c r="O224" s="185" t="s">
        <v>1225</v>
      </c>
      <c r="P224" s="185" t="s">
        <v>561</v>
      </c>
      <c r="Q224" s="196" t="s">
        <v>1408</v>
      </c>
      <c r="R224" s="185"/>
      <c r="S224" s="185" t="s">
        <v>1408</v>
      </c>
      <c r="T224" s="179" t="s">
        <v>1411</v>
      </c>
      <c r="U224" s="239" t="s">
        <v>617</v>
      </c>
      <c r="V224" s="187">
        <v>23.83</v>
      </c>
      <c r="W224" s="187">
        <v>97.67</v>
      </c>
      <c r="X224" s="185">
        <v>2</v>
      </c>
      <c r="Y224" s="196" t="s">
        <v>1304</v>
      </c>
      <c r="Z224" s="196" t="s">
        <v>1743</v>
      </c>
      <c r="AA224" s="179" t="s">
        <v>1563</v>
      </c>
      <c r="AB224" s="196"/>
      <c r="AC224" s="243">
        <v>0</v>
      </c>
      <c r="AD224" s="180"/>
    </row>
    <row r="225" spans="1:30" s="157" customFormat="1" ht="15" customHeight="1" x14ac:dyDescent="0.2">
      <c r="A225" s="194">
        <v>775</v>
      </c>
      <c r="B225" s="185" t="s">
        <v>1634</v>
      </c>
      <c r="C225" s="185">
        <v>6908</v>
      </c>
      <c r="D225" s="242">
        <v>42085</v>
      </c>
      <c r="E225" s="185">
        <v>2015</v>
      </c>
      <c r="F225" s="185">
        <v>1</v>
      </c>
      <c r="G225" s="198" t="s">
        <v>1222</v>
      </c>
      <c r="H225" s="185" t="s">
        <v>1422</v>
      </c>
      <c r="I225" s="185"/>
      <c r="J225" s="185">
        <v>3</v>
      </c>
      <c r="K225" s="195" t="s">
        <v>1231</v>
      </c>
      <c r="L225" s="196"/>
      <c r="M225" s="185">
        <v>1</v>
      </c>
      <c r="N225" s="185">
        <v>13</v>
      </c>
      <c r="O225" s="185" t="s">
        <v>1225</v>
      </c>
      <c r="P225" s="185" t="s">
        <v>7</v>
      </c>
      <c r="Q225" s="196" t="s">
        <v>1632</v>
      </c>
      <c r="R225" s="185" t="s">
        <v>36</v>
      </c>
      <c r="S225" s="185" t="s">
        <v>29</v>
      </c>
      <c r="T225" s="185" t="s">
        <v>36</v>
      </c>
      <c r="U225" s="239" t="s">
        <v>35</v>
      </c>
      <c r="V225" s="199">
        <v>24.25</v>
      </c>
      <c r="W225" s="199">
        <v>97.23</v>
      </c>
      <c r="X225" s="185">
        <v>2</v>
      </c>
      <c r="Y225" s="196" t="s">
        <v>1237</v>
      </c>
      <c r="Z225" s="196" t="s">
        <v>1633</v>
      </c>
      <c r="AA225" s="179" t="s">
        <v>1563</v>
      </c>
      <c r="AB225" s="196"/>
      <c r="AC225" s="243">
        <v>0</v>
      </c>
      <c r="AD225" s="180"/>
    </row>
    <row r="226" spans="1:30" s="157" customFormat="1" ht="15" customHeight="1" x14ac:dyDescent="0.2">
      <c r="A226" s="194">
        <v>775</v>
      </c>
      <c r="B226" s="185" t="s">
        <v>2096</v>
      </c>
      <c r="C226" s="185">
        <v>6909</v>
      </c>
      <c r="D226" s="242">
        <v>42085</v>
      </c>
      <c r="E226" s="185">
        <v>2015</v>
      </c>
      <c r="F226" s="185">
        <v>2</v>
      </c>
      <c r="G226" s="198" t="s">
        <v>1280</v>
      </c>
      <c r="H226" s="198" t="s">
        <v>1281</v>
      </c>
      <c r="I226" s="185"/>
      <c r="J226" s="185">
        <v>6</v>
      </c>
      <c r="K226" s="196"/>
      <c r="L226" s="196"/>
      <c r="M226" s="185">
        <v>0</v>
      </c>
      <c r="N226" s="185">
        <v>60</v>
      </c>
      <c r="O226" s="185" t="s">
        <v>1225</v>
      </c>
      <c r="P226" s="185" t="s">
        <v>332</v>
      </c>
      <c r="Q226" s="196" t="s">
        <v>332</v>
      </c>
      <c r="R226" s="185" t="s">
        <v>332</v>
      </c>
      <c r="S226" s="185" t="s">
        <v>332</v>
      </c>
      <c r="T226" s="240" t="s">
        <v>337</v>
      </c>
      <c r="U226" s="239" t="s">
        <v>361</v>
      </c>
      <c r="V226" s="186">
        <v>21.97</v>
      </c>
      <c r="W226" s="186">
        <v>96.08</v>
      </c>
      <c r="X226" s="185">
        <v>1</v>
      </c>
      <c r="Y226" s="196" t="s">
        <v>1286</v>
      </c>
      <c r="Z226" s="196" t="s">
        <v>2097</v>
      </c>
      <c r="AA226" s="196" t="s">
        <v>2081</v>
      </c>
      <c r="AB226" s="196"/>
      <c r="AC226" s="243">
        <v>0</v>
      </c>
      <c r="AD226" s="180"/>
    </row>
    <row r="227" spans="1:30" s="157" customFormat="1" ht="15" customHeight="1" x14ac:dyDescent="0.2">
      <c r="A227" s="194">
        <v>775</v>
      </c>
      <c r="B227" s="185" t="s">
        <v>2399</v>
      </c>
      <c r="C227" s="185">
        <v>6910</v>
      </c>
      <c r="D227" s="242">
        <v>42085</v>
      </c>
      <c r="E227" s="185">
        <v>2015</v>
      </c>
      <c r="F227" s="185">
        <v>2</v>
      </c>
      <c r="G227" s="185" t="s">
        <v>1280</v>
      </c>
      <c r="H227" s="198" t="s">
        <v>1281</v>
      </c>
      <c r="I227" s="185"/>
      <c r="J227" s="185">
        <v>6</v>
      </c>
      <c r="K227" s="196"/>
      <c r="L227" s="196"/>
      <c r="M227" s="185">
        <v>0</v>
      </c>
      <c r="N227" s="185">
        <v>60</v>
      </c>
      <c r="O227" s="185" t="s">
        <v>1225</v>
      </c>
      <c r="P227" s="185" t="s">
        <v>332</v>
      </c>
      <c r="Q227" s="196" t="s">
        <v>332</v>
      </c>
      <c r="R227" s="185" t="s">
        <v>332</v>
      </c>
      <c r="S227" s="185" t="s">
        <v>332</v>
      </c>
      <c r="T227" s="240" t="s">
        <v>337</v>
      </c>
      <c r="U227" s="239" t="s">
        <v>370</v>
      </c>
      <c r="V227" s="186">
        <v>21.97</v>
      </c>
      <c r="W227" s="186">
        <v>96.08</v>
      </c>
      <c r="X227" s="185">
        <v>1</v>
      </c>
      <c r="Y227" s="196" t="s">
        <v>1286</v>
      </c>
      <c r="Z227" s="196" t="s">
        <v>2400</v>
      </c>
      <c r="AA227" s="196" t="s">
        <v>2401</v>
      </c>
      <c r="AB227" s="196"/>
      <c r="AC227" s="243">
        <v>0</v>
      </c>
      <c r="AD227" s="180"/>
    </row>
    <row r="228" spans="1:30" s="157" customFormat="1" ht="15" customHeight="1" x14ac:dyDescent="0.2">
      <c r="A228" s="197">
        <v>775</v>
      </c>
      <c r="B228" s="185" t="s">
        <v>1285</v>
      </c>
      <c r="C228" s="185">
        <v>6721</v>
      </c>
      <c r="D228" s="245">
        <v>42020</v>
      </c>
      <c r="E228" s="185">
        <v>2015</v>
      </c>
      <c r="F228" s="185">
        <v>1</v>
      </c>
      <c r="G228" s="185" t="s">
        <v>1280</v>
      </c>
      <c r="H228" s="185" t="s">
        <v>1281</v>
      </c>
      <c r="I228" s="185" t="s">
        <v>1282</v>
      </c>
      <c r="J228" s="185">
        <v>6</v>
      </c>
      <c r="K228" s="196" t="s">
        <v>1282</v>
      </c>
      <c r="L228" s="196" t="s">
        <v>1282</v>
      </c>
      <c r="M228" s="185">
        <v>0</v>
      </c>
      <c r="N228" s="185">
        <v>60</v>
      </c>
      <c r="O228" s="185" t="s">
        <v>1225</v>
      </c>
      <c r="P228" s="185" t="s">
        <v>332</v>
      </c>
      <c r="Q228" s="196" t="s">
        <v>332</v>
      </c>
      <c r="R228" s="185" t="s">
        <v>332</v>
      </c>
      <c r="S228" s="185" t="s">
        <v>332</v>
      </c>
      <c r="T228" s="240" t="s">
        <v>337</v>
      </c>
      <c r="U228" s="239" t="s">
        <v>338</v>
      </c>
      <c r="V228" s="186">
        <v>21.97</v>
      </c>
      <c r="W228" s="186">
        <v>96.08</v>
      </c>
      <c r="X228" s="185">
        <v>1</v>
      </c>
      <c r="Y228" s="196" t="s">
        <v>1286</v>
      </c>
      <c r="Z228" s="196" t="s">
        <v>1287</v>
      </c>
      <c r="AA228" s="196" t="s">
        <v>1284</v>
      </c>
      <c r="AB228" s="196" t="s">
        <v>1288</v>
      </c>
      <c r="AC228" s="243">
        <v>0</v>
      </c>
      <c r="AD228" s="180"/>
    </row>
    <row r="229" spans="1:30" s="157" customFormat="1" ht="15" customHeight="1" x14ac:dyDescent="0.2">
      <c r="A229" s="194">
        <v>775</v>
      </c>
      <c r="B229" s="185" t="s">
        <v>2666</v>
      </c>
      <c r="C229" s="185">
        <v>6911</v>
      </c>
      <c r="D229" s="242">
        <v>42085</v>
      </c>
      <c r="E229" s="185">
        <v>2015</v>
      </c>
      <c r="F229" s="185">
        <v>1</v>
      </c>
      <c r="G229" s="185" t="s">
        <v>1222</v>
      </c>
      <c r="H229" s="198" t="s">
        <v>1495</v>
      </c>
      <c r="I229" s="185"/>
      <c r="J229" s="185">
        <v>3</v>
      </c>
      <c r="K229" s="196" t="s">
        <v>1231</v>
      </c>
      <c r="L229" s="196"/>
      <c r="M229" s="185">
        <v>1</v>
      </c>
      <c r="N229" s="185">
        <v>13</v>
      </c>
      <c r="O229" s="185" t="s">
        <v>1225</v>
      </c>
      <c r="P229" s="185" t="s">
        <v>561</v>
      </c>
      <c r="Q229" s="196" t="s">
        <v>615</v>
      </c>
      <c r="R229" s="185"/>
      <c r="S229" s="185" t="s">
        <v>615</v>
      </c>
      <c r="T229" s="185" t="s">
        <v>615</v>
      </c>
      <c r="U229" s="239" t="s">
        <v>616</v>
      </c>
      <c r="V229" s="186">
        <v>23.97</v>
      </c>
      <c r="W229" s="186">
        <v>97.9</v>
      </c>
      <c r="X229" s="185">
        <v>2</v>
      </c>
      <c r="Y229" s="196" t="s">
        <v>1241</v>
      </c>
      <c r="Z229" s="196" t="s">
        <v>2667</v>
      </c>
      <c r="AA229" s="196" t="s">
        <v>2537</v>
      </c>
      <c r="AB229" s="196"/>
      <c r="AC229" s="243">
        <v>0</v>
      </c>
      <c r="AD229" s="180"/>
    </row>
    <row r="230" spans="1:30" s="157" customFormat="1" ht="15" customHeight="1" x14ac:dyDescent="0.2">
      <c r="A230" s="194">
        <v>775</v>
      </c>
      <c r="B230" s="185" t="s">
        <v>1744</v>
      </c>
      <c r="C230" s="185">
        <v>6912</v>
      </c>
      <c r="D230" s="242">
        <v>42085</v>
      </c>
      <c r="E230" s="185">
        <v>2015</v>
      </c>
      <c r="F230" s="185">
        <v>1</v>
      </c>
      <c r="G230" s="198" t="s">
        <v>1222</v>
      </c>
      <c r="H230" s="198" t="s">
        <v>1422</v>
      </c>
      <c r="I230" s="185"/>
      <c r="J230" s="185">
        <v>3</v>
      </c>
      <c r="K230" s="196" t="s">
        <v>1231</v>
      </c>
      <c r="L230" s="196"/>
      <c r="M230" s="185">
        <v>1</v>
      </c>
      <c r="N230" s="185">
        <v>13</v>
      </c>
      <c r="O230" s="185" t="s">
        <v>1225</v>
      </c>
      <c r="P230" s="185" t="s">
        <v>561</v>
      </c>
      <c r="Q230" s="196" t="s">
        <v>1408</v>
      </c>
      <c r="R230" s="185"/>
      <c r="S230" s="185" t="s">
        <v>1408</v>
      </c>
      <c r="T230" s="179" t="s">
        <v>1411</v>
      </c>
      <c r="U230" s="239" t="s">
        <v>617</v>
      </c>
      <c r="V230" s="187">
        <v>23.83</v>
      </c>
      <c r="W230" s="187">
        <v>97.67</v>
      </c>
      <c r="X230" s="185">
        <v>2</v>
      </c>
      <c r="Y230" s="196" t="s">
        <v>1304</v>
      </c>
      <c r="Z230" s="196" t="s">
        <v>1743</v>
      </c>
      <c r="AA230" s="179" t="s">
        <v>1563</v>
      </c>
      <c r="AB230" s="196"/>
      <c r="AC230" s="243">
        <v>0</v>
      </c>
      <c r="AD230" s="180"/>
    </row>
    <row r="231" spans="1:30" s="157" customFormat="1" ht="15" customHeight="1" x14ac:dyDescent="0.2">
      <c r="A231" s="194">
        <v>775</v>
      </c>
      <c r="B231" s="185" t="s">
        <v>2682</v>
      </c>
      <c r="C231" s="185">
        <v>6913</v>
      </c>
      <c r="D231" s="242">
        <v>42085</v>
      </c>
      <c r="E231" s="185">
        <v>2015</v>
      </c>
      <c r="F231" s="185">
        <v>1</v>
      </c>
      <c r="G231" s="185" t="s">
        <v>1222</v>
      </c>
      <c r="H231" s="198" t="s">
        <v>1495</v>
      </c>
      <c r="I231" s="185"/>
      <c r="J231" s="185">
        <v>3</v>
      </c>
      <c r="K231" s="196" t="s">
        <v>1231</v>
      </c>
      <c r="L231" s="196"/>
      <c r="M231" s="185">
        <v>1</v>
      </c>
      <c r="N231" s="185">
        <v>13</v>
      </c>
      <c r="O231" s="185" t="s">
        <v>1225</v>
      </c>
      <c r="P231" s="185" t="s">
        <v>561</v>
      </c>
      <c r="Q231" s="196" t="s">
        <v>1408</v>
      </c>
      <c r="R231" s="185"/>
      <c r="S231" s="185" t="s">
        <v>1408</v>
      </c>
      <c r="T231" s="179" t="s">
        <v>1411</v>
      </c>
      <c r="U231" s="239" t="s">
        <v>617</v>
      </c>
      <c r="V231" s="187">
        <v>23.83</v>
      </c>
      <c r="W231" s="187">
        <v>97.67</v>
      </c>
      <c r="X231" s="185">
        <v>2</v>
      </c>
      <c r="Y231" s="196" t="s">
        <v>1241</v>
      </c>
      <c r="Z231" s="196" t="s">
        <v>2683</v>
      </c>
      <c r="AA231" s="196" t="s">
        <v>2537</v>
      </c>
      <c r="AB231" s="196"/>
      <c r="AC231" s="243">
        <v>0</v>
      </c>
      <c r="AD231" s="180"/>
    </row>
    <row r="232" spans="1:30" s="157" customFormat="1" ht="15" customHeight="1" x14ac:dyDescent="0.2">
      <c r="A232" s="194">
        <v>775</v>
      </c>
      <c r="B232" s="185" t="s">
        <v>1323</v>
      </c>
      <c r="C232" s="185">
        <v>6914</v>
      </c>
      <c r="D232" s="242">
        <v>42086</v>
      </c>
      <c r="E232" s="185">
        <v>2015</v>
      </c>
      <c r="F232" s="185">
        <v>1</v>
      </c>
      <c r="G232" s="185" t="s">
        <v>1324</v>
      </c>
      <c r="H232" s="198" t="s">
        <v>1232</v>
      </c>
      <c r="I232" s="185"/>
      <c r="J232" s="185">
        <v>7</v>
      </c>
      <c r="K232" s="195" t="s">
        <v>1231</v>
      </c>
      <c r="L232" s="195"/>
      <c r="M232" s="185">
        <v>1</v>
      </c>
      <c r="N232" s="185">
        <v>17</v>
      </c>
      <c r="O232" s="185" t="s">
        <v>1225</v>
      </c>
      <c r="P232" s="185" t="s">
        <v>7</v>
      </c>
      <c r="Q232" s="196" t="s">
        <v>29</v>
      </c>
      <c r="R232" s="185" t="s">
        <v>36</v>
      </c>
      <c r="S232" s="185" t="s">
        <v>29</v>
      </c>
      <c r="T232" s="185" t="s">
        <v>29</v>
      </c>
      <c r="U232" s="239" t="s">
        <v>30</v>
      </c>
      <c r="V232" s="199">
        <v>24.25</v>
      </c>
      <c r="W232" s="199">
        <v>97.23</v>
      </c>
      <c r="X232" s="185">
        <v>2</v>
      </c>
      <c r="Y232" s="196" t="s">
        <v>1300</v>
      </c>
      <c r="Z232" s="196" t="s">
        <v>1325</v>
      </c>
      <c r="AA232" s="202" t="s">
        <v>1326</v>
      </c>
      <c r="AB232" s="196"/>
      <c r="AC232" s="243">
        <v>3</v>
      </c>
      <c r="AD232" s="180"/>
    </row>
    <row r="233" spans="1:30" s="157" customFormat="1" ht="15" customHeight="1" x14ac:dyDescent="0.2">
      <c r="A233" s="194">
        <v>775</v>
      </c>
      <c r="B233" s="185" t="s">
        <v>1635</v>
      </c>
      <c r="C233" s="185">
        <v>6915</v>
      </c>
      <c r="D233" s="242">
        <v>42086</v>
      </c>
      <c r="E233" s="185">
        <v>2015</v>
      </c>
      <c r="F233" s="185">
        <v>1</v>
      </c>
      <c r="G233" s="198" t="s">
        <v>1266</v>
      </c>
      <c r="H233" s="185" t="s">
        <v>1422</v>
      </c>
      <c r="I233" s="185"/>
      <c r="J233" s="185">
        <v>3</v>
      </c>
      <c r="K233" s="195" t="s">
        <v>1231</v>
      </c>
      <c r="L233" s="196"/>
      <c r="M233" s="185">
        <v>1</v>
      </c>
      <c r="N233" s="185">
        <v>13</v>
      </c>
      <c r="O233" s="185" t="s">
        <v>1225</v>
      </c>
      <c r="P233" s="185" t="s">
        <v>7</v>
      </c>
      <c r="Q233" s="196" t="s">
        <v>1632</v>
      </c>
      <c r="R233" s="185" t="s">
        <v>36</v>
      </c>
      <c r="S233" s="185" t="s">
        <v>29</v>
      </c>
      <c r="T233" s="185" t="s">
        <v>36</v>
      </c>
      <c r="U233" s="239" t="s">
        <v>35</v>
      </c>
      <c r="V233" s="199">
        <v>24.25</v>
      </c>
      <c r="W233" s="199">
        <v>97.23</v>
      </c>
      <c r="X233" s="185">
        <v>2</v>
      </c>
      <c r="Y233" s="196" t="s">
        <v>1237</v>
      </c>
      <c r="Z233" s="196" t="s">
        <v>1636</v>
      </c>
      <c r="AA233" s="179" t="s">
        <v>1563</v>
      </c>
      <c r="AB233" s="196"/>
      <c r="AC233" s="243">
        <v>0</v>
      </c>
      <c r="AD233" s="180"/>
    </row>
    <row r="234" spans="1:30" s="157" customFormat="1" ht="15" customHeight="1" x14ac:dyDescent="0.2">
      <c r="A234" s="194">
        <v>775</v>
      </c>
      <c r="B234" s="185" t="s">
        <v>2567</v>
      </c>
      <c r="C234" s="185">
        <v>6916</v>
      </c>
      <c r="D234" s="242">
        <v>42086</v>
      </c>
      <c r="E234" s="185">
        <v>2015</v>
      </c>
      <c r="F234" s="185">
        <v>1</v>
      </c>
      <c r="G234" s="185" t="s">
        <v>1222</v>
      </c>
      <c r="H234" s="198" t="s">
        <v>1495</v>
      </c>
      <c r="I234" s="185"/>
      <c r="J234" s="185">
        <v>3</v>
      </c>
      <c r="K234" s="196" t="s">
        <v>1231</v>
      </c>
      <c r="L234" s="196"/>
      <c r="M234" s="185">
        <v>1</v>
      </c>
      <c r="N234" s="185">
        <v>13</v>
      </c>
      <c r="O234" s="185" t="s">
        <v>1225</v>
      </c>
      <c r="P234" s="185" t="s">
        <v>561</v>
      </c>
      <c r="Q234" s="196" t="s">
        <v>1354</v>
      </c>
      <c r="R234" s="185"/>
      <c r="S234" s="185" t="s">
        <v>1354</v>
      </c>
      <c r="T234" s="185" t="s">
        <v>767</v>
      </c>
      <c r="U234" s="239" t="s">
        <v>618</v>
      </c>
      <c r="V234" s="187">
        <v>23.45</v>
      </c>
      <c r="W234" s="187">
        <v>97.93</v>
      </c>
      <c r="X234" s="185">
        <v>2</v>
      </c>
      <c r="Y234" s="196" t="s">
        <v>1241</v>
      </c>
      <c r="Z234" s="196" t="s">
        <v>2568</v>
      </c>
      <c r="AA234" s="196" t="s">
        <v>2537</v>
      </c>
      <c r="AB234" s="196"/>
      <c r="AC234" s="243">
        <v>0</v>
      </c>
      <c r="AD234" s="180"/>
    </row>
    <row r="235" spans="1:30" s="157" customFormat="1" ht="15" customHeight="1" x14ac:dyDescent="0.2">
      <c r="A235" s="194">
        <v>775</v>
      </c>
      <c r="B235" s="185" t="s">
        <v>2608</v>
      </c>
      <c r="C235" s="185">
        <v>6917</v>
      </c>
      <c r="D235" s="242">
        <v>42086</v>
      </c>
      <c r="E235" s="185">
        <v>2015</v>
      </c>
      <c r="F235" s="185">
        <v>1</v>
      </c>
      <c r="G235" s="185" t="s">
        <v>1222</v>
      </c>
      <c r="H235" s="198" t="s">
        <v>1495</v>
      </c>
      <c r="I235" s="185"/>
      <c r="J235" s="185">
        <v>3</v>
      </c>
      <c r="K235" s="196" t="s">
        <v>1231</v>
      </c>
      <c r="L235" s="196"/>
      <c r="M235" s="185">
        <v>1</v>
      </c>
      <c r="N235" s="185">
        <v>13</v>
      </c>
      <c r="O235" s="185" t="s">
        <v>1225</v>
      </c>
      <c r="P235" s="185" t="s">
        <v>561</v>
      </c>
      <c r="Q235" s="196" t="s">
        <v>620</v>
      </c>
      <c r="R235" s="185"/>
      <c r="S235" s="185" t="s">
        <v>620</v>
      </c>
      <c r="T235" s="185" t="s">
        <v>620</v>
      </c>
      <c r="U235" s="239" t="s">
        <v>621</v>
      </c>
      <c r="V235" s="199">
        <v>22.53</v>
      </c>
      <c r="W235" s="199">
        <v>97.03</v>
      </c>
      <c r="X235" s="185">
        <v>2</v>
      </c>
      <c r="Y235" s="196" t="s">
        <v>1241</v>
      </c>
      <c r="Z235" s="196" t="s">
        <v>2609</v>
      </c>
      <c r="AA235" s="196" t="s">
        <v>2537</v>
      </c>
      <c r="AB235" s="196"/>
      <c r="AC235" s="243">
        <v>0</v>
      </c>
      <c r="AD235" s="180"/>
    </row>
    <row r="236" spans="1:30" s="157" customFormat="1" ht="15" customHeight="1" x14ac:dyDescent="0.2">
      <c r="A236" s="194">
        <v>775</v>
      </c>
      <c r="B236" s="185" t="s">
        <v>1637</v>
      </c>
      <c r="C236" s="185">
        <v>6918</v>
      </c>
      <c r="D236" s="242">
        <v>42087</v>
      </c>
      <c r="E236" s="185">
        <v>2015</v>
      </c>
      <c r="F236" s="185">
        <v>1</v>
      </c>
      <c r="G236" s="185" t="s">
        <v>1222</v>
      </c>
      <c r="H236" s="198" t="s">
        <v>1422</v>
      </c>
      <c r="I236" s="185"/>
      <c r="J236" s="185">
        <v>3</v>
      </c>
      <c r="K236" s="196" t="s">
        <v>1231</v>
      </c>
      <c r="L236" s="196"/>
      <c r="M236" s="185">
        <v>1</v>
      </c>
      <c r="N236" s="185">
        <v>13</v>
      </c>
      <c r="O236" s="185" t="s">
        <v>1225</v>
      </c>
      <c r="P236" s="185" t="s">
        <v>7</v>
      </c>
      <c r="Q236" s="196" t="s">
        <v>1632</v>
      </c>
      <c r="R236" s="185" t="s">
        <v>36</v>
      </c>
      <c r="S236" s="185" t="s">
        <v>29</v>
      </c>
      <c r="T236" s="185" t="s">
        <v>36</v>
      </c>
      <c r="U236" s="239" t="s">
        <v>35</v>
      </c>
      <c r="V236" s="199">
        <v>24.25</v>
      </c>
      <c r="W236" s="199">
        <v>97.23</v>
      </c>
      <c r="X236" s="185">
        <v>2</v>
      </c>
      <c r="Y236" s="196" t="s">
        <v>1241</v>
      </c>
      <c r="Z236" s="196" t="s">
        <v>1638</v>
      </c>
      <c r="AA236" s="179" t="s">
        <v>1563</v>
      </c>
      <c r="AB236" s="196"/>
      <c r="AC236" s="243">
        <v>0</v>
      </c>
      <c r="AD236" s="180"/>
    </row>
    <row r="237" spans="1:30" s="157" customFormat="1" ht="15" customHeight="1" x14ac:dyDescent="0.2">
      <c r="A237" s="194">
        <v>775</v>
      </c>
      <c r="B237" s="185" t="s">
        <v>2610</v>
      </c>
      <c r="C237" s="185">
        <v>6919</v>
      </c>
      <c r="D237" s="242">
        <v>42087</v>
      </c>
      <c r="E237" s="185">
        <v>2015</v>
      </c>
      <c r="F237" s="185">
        <v>1</v>
      </c>
      <c r="G237" s="185" t="s">
        <v>1222</v>
      </c>
      <c r="H237" s="198" t="s">
        <v>1495</v>
      </c>
      <c r="I237" s="185"/>
      <c r="J237" s="185">
        <v>3</v>
      </c>
      <c r="K237" s="196" t="s">
        <v>1231</v>
      </c>
      <c r="L237" s="196"/>
      <c r="M237" s="185">
        <v>1</v>
      </c>
      <c r="N237" s="185">
        <v>13</v>
      </c>
      <c r="O237" s="185" t="s">
        <v>1225</v>
      </c>
      <c r="P237" s="185" t="s">
        <v>561</v>
      </c>
      <c r="Q237" s="196" t="s">
        <v>620</v>
      </c>
      <c r="R237" s="185"/>
      <c r="S237" s="185" t="s">
        <v>620</v>
      </c>
      <c r="T237" s="185" t="s">
        <v>620</v>
      </c>
      <c r="U237" s="239" t="s">
        <v>621</v>
      </c>
      <c r="V237" s="199">
        <v>22.53</v>
      </c>
      <c r="W237" s="199">
        <v>97.03</v>
      </c>
      <c r="X237" s="185">
        <v>2</v>
      </c>
      <c r="Y237" s="196" t="s">
        <v>1241</v>
      </c>
      <c r="Z237" s="196" t="s">
        <v>2611</v>
      </c>
      <c r="AA237" s="196" t="s">
        <v>2537</v>
      </c>
      <c r="AB237" s="196"/>
      <c r="AC237" s="243">
        <v>0</v>
      </c>
      <c r="AD237" s="180"/>
    </row>
    <row r="238" spans="1:30" s="157" customFormat="1" ht="15" customHeight="1" x14ac:dyDescent="0.2">
      <c r="A238" s="194">
        <v>775</v>
      </c>
      <c r="B238" s="185" t="s">
        <v>2684</v>
      </c>
      <c r="C238" s="185">
        <v>6920</v>
      </c>
      <c r="D238" s="242">
        <v>42087</v>
      </c>
      <c r="E238" s="185">
        <v>2015</v>
      </c>
      <c r="F238" s="185">
        <v>1</v>
      </c>
      <c r="G238" s="185" t="s">
        <v>1222</v>
      </c>
      <c r="H238" s="198" t="s">
        <v>1495</v>
      </c>
      <c r="I238" s="185"/>
      <c r="J238" s="185">
        <v>3</v>
      </c>
      <c r="K238" s="196" t="s">
        <v>1231</v>
      </c>
      <c r="L238" s="196"/>
      <c r="M238" s="185">
        <v>1</v>
      </c>
      <c r="N238" s="185">
        <v>13</v>
      </c>
      <c r="O238" s="185" t="s">
        <v>1225</v>
      </c>
      <c r="P238" s="185" t="s">
        <v>561</v>
      </c>
      <c r="Q238" s="196" t="s">
        <v>1408</v>
      </c>
      <c r="R238" s="185"/>
      <c r="S238" s="185" t="s">
        <v>1408</v>
      </c>
      <c r="T238" s="179" t="s">
        <v>1411</v>
      </c>
      <c r="U238" s="239" t="s">
        <v>617</v>
      </c>
      <c r="V238" s="187">
        <v>23.83</v>
      </c>
      <c r="W238" s="187">
        <v>97.67</v>
      </c>
      <c r="X238" s="185">
        <v>2</v>
      </c>
      <c r="Y238" s="196" t="s">
        <v>1241</v>
      </c>
      <c r="Z238" s="196" t="s">
        <v>2685</v>
      </c>
      <c r="AA238" s="196" t="s">
        <v>2537</v>
      </c>
      <c r="AB238" s="196"/>
      <c r="AC238" s="243">
        <v>0</v>
      </c>
      <c r="AD238" s="180"/>
    </row>
    <row r="239" spans="1:30" s="157" customFormat="1" ht="15" customHeight="1" x14ac:dyDescent="0.2">
      <c r="A239" s="197">
        <v>775</v>
      </c>
      <c r="B239" s="185" t="s">
        <v>2358</v>
      </c>
      <c r="C239" s="185">
        <v>6722</v>
      </c>
      <c r="D239" s="245">
        <v>42020</v>
      </c>
      <c r="E239" s="185">
        <v>2015</v>
      </c>
      <c r="F239" s="185">
        <v>1</v>
      </c>
      <c r="G239" s="185" t="s">
        <v>1280</v>
      </c>
      <c r="H239" s="185" t="s">
        <v>1281</v>
      </c>
      <c r="I239" s="185" t="s">
        <v>2359</v>
      </c>
      <c r="J239" s="185">
        <v>6</v>
      </c>
      <c r="K239" s="196" t="s">
        <v>1282</v>
      </c>
      <c r="L239" s="196" t="s">
        <v>1282</v>
      </c>
      <c r="M239" s="185">
        <v>0</v>
      </c>
      <c r="N239" s="185">
        <v>60</v>
      </c>
      <c r="O239" s="185" t="s">
        <v>1225</v>
      </c>
      <c r="P239" s="185" t="s">
        <v>462</v>
      </c>
      <c r="Q239" s="196" t="s">
        <v>462</v>
      </c>
      <c r="R239" s="185" t="s">
        <v>462</v>
      </c>
      <c r="S239" s="185" t="s">
        <v>462</v>
      </c>
      <c r="T239" s="185" t="s">
        <v>535</v>
      </c>
      <c r="U239" s="239" t="s">
        <v>534</v>
      </c>
      <c r="V239" s="187">
        <v>16.8</v>
      </c>
      <c r="W239" s="187">
        <v>96.15</v>
      </c>
      <c r="X239" s="185">
        <v>1</v>
      </c>
      <c r="Y239" s="196" t="s">
        <v>1345</v>
      </c>
      <c r="Z239" s="196" t="s">
        <v>2360</v>
      </c>
      <c r="AA239" s="196" t="s">
        <v>2349</v>
      </c>
      <c r="AB239" s="196"/>
      <c r="AC239" s="243">
        <v>0</v>
      </c>
      <c r="AD239" s="180"/>
    </row>
    <row r="240" spans="1:30" s="157" customFormat="1" ht="15" customHeight="1" x14ac:dyDescent="0.2">
      <c r="A240" s="194">
        <v>775</v>
      </c>
      <c r="B240" s="185" t="s">
        <v>2700</v>
      </c>
      <c r="C240" s="185">
        <v>6921</v>
      </c>
      <c r="D240" s="242">
        <v>42087</v>
      </c>
      <c r="E240" s="185">
        <v>2015</v>
      </c>
      <c r="F240" s="185">
        <v>1</v>
      </c>
      <c r="G240" s="185" t="s">
        <v>1222</v>
      </c>
      <c r="H240" s="198" t="s">
        <v>1495</v>
      </c>
      <c r="I240" s="185"/>
      <c r="J240" s="185">
        <v>3</v>
      </c>
      <c r="K240" s="196" t="s">
        <v>1231</v>
      </c>
      <c r="L240" s="196"/>
      <c r="M240" s="185">
        <v>1</v>
      </c>
      <c r="N240" s="185">
        <v>13</v>
      </c>
      <c r="O240" s="185" t="s">
        <v>1225</v>
      </c>
      <c r="P240" s="185" t="s">
        <v>1343</v>
      </c>
      <c r="Q240" s="196" t="s">
        <v>2701</v>
      </c>
      <c r="R240" s="185" t="s">
        <v>629</v>
      </c>
      <c r="S240" s="185" t="s">
        <v>629</v>
      </c>
      <c r="T240" s="185" t="s">
        <v>629</v>
      </c>
      <c r="U240" s="239" t="s">
        <v>628</v>
      </c>
      <c r="V240" s="187">
        <v>22.96</v>
      </c>
      <c r="W240" s="187">
        <v>97.16</v>
      </c>
      <c r="X240" s="185">
        <v>1</v>
      </c>
      <c r="Y240" s="196" t="s">
        <v>1241</v>
      </c>
      <c r="Z240" s="196" t="s">
        <v>2702</v>
      </c>
      <c r="AA240" s="196" t="s">
        <v>2537</v>
      </c>
      <c r="AB240" s="196"/>
      <c r="AC240" s="243">
        <v>0</v>
      </c>
      <c r="AD240" s="180"/>
    </row>
    <row r="241" spans="1:30" s="157" customFormat="1" ht="15" customHeight="1" x14ac:dyDescent="0.2">
      <c r="A241" s="194">
        <v>775</v>
      </c>
      <c r="B241" s="185" t="s">
        <v>2652</v>
      </c>
      <c r="C241" s="185">
        <v>6922</v>
      </c>
      <c r="D241" s="242">
        <v>42087</v>
      </c>
      <c r="E241" s="185">
        <v>2015</v>
      </c>
      <c r="F241" s="185">
        <v>1</v>
      </c>
      <c r="G241" s="185" t="s">
        <v>1222</v>
      </c>
      <c r="H241" s="198" t="s">
        <v>1495</v>
      </c>
      <c r="I241" s="185"/>
      <c r="J241" s="185">
        <v>3</v>
      </c>
      <c r="K241" s="196" t="s">
        <v>1231</v>
      </c>
      <c r="L241" s="196"/>
      <c r="M241" s="185">
        <v>1</v>
      </c>
      <c r="N241" s="185">
        <v>13</v>
      </c>
      <c r="O241" s="185" t="s">
        <v>1225</v>
      </c>
      <c r="P241" s="185" t="s">
        <v>561</v>
      </c>
      <c r="Q241" s="196" t="s">
        <v>2653</v>
      </c>
      <c r="R241" s="185"/>
      <c r="S241" s="185" t="s">
        <v>561</v>
      </c>
      <c r="T241" s="185" t="s">
        <v>631</v>
      </c>
      <c r="U241" s="239" t="s">
        <v>630</v>
      </c>
      <c r="V241" s="187">
        <v>22</v>
      </c>
      <c r="W241" s="187">
        <v>98</v>
      </c>
      <c r="X241" s="185">
        <v>3</v>
      </c>
      <c r="Y241" s="196" t="s">
        <v>1241</v>
      </c>
      <c r="Z241" s="196" t="s">
        <v>2654</v>
      </c>
      <c r="AA241" s="196" t="s">
        <v>2537</v>
      </c>
      <c r="AB241" s="196"/>
      <c r="AC241" s="243">
        <v>0</v>
      </c>
      <c r="AD241" s="180"/>
    </row>
    <row r="242" spans="1:30" s="157" customFormat="1" ht="15" customHeight="1" x14ac:dyDescent="0.2">
      <c r="A242" s="194">
        <v>775</v>
      </c>
      <c r="B242" s="185" t="s">
        <v>1639</v>
      </c>
      <c r="C242" s="185">
        <v>6923</v>
      </c>
      <c r="D242" s="242">
        <v>42088</v>
      </c>
      <c r="E242" s="185">
        <v>2015</v>
      </c>
      <c r="F242" s="185">
        <v>1</v>
      </c>
      <c r="G242" s="185" t="s">
        <v>1222</v>
      </c>
      <c r="H242" s="198" t="s">
        <v>1422</v>
      </c>
      <c r="I242" s="185"/>
      <c r="J242" s="185">
        <v>3</v>
      </c>
      <c r="K242" s="196" t="s">
        <v>1231</v>
      </c>
      <c r="L242" s="196"/>
      <c r="M242" s="185">
        <v>1</v>
      </c>
      <c r="N242" s="185">
        <v>13</v>
      </c>
      <c r="O242" s="185" t="s">
        <v>1225</v>
      </c>
      <c r="P242" s="185" t="s">
        <v>7</v>
      </c>
      <c r="Q242" s="196" t="s">
        <v>1632</v>
      </c>
      <c r="R242" s="185" t="s">
        <v>36</v>
      </c>
      <c r="S242" s="185" t="s">
        <v>29</v>
      </c>
      <c r="T242" s="185" t="s">
        <v>36</v>
      </c>
      <c r="U242" s="239" t="s">
        <v>35</v>
      </c>
      <c r="V242" s="199">
        <v>24.25</v>
      </c>
      <c r="W242" s="199">
        <v>97.23</v>
      </c>
      <c r="X242" s="185">
        <v>2</v>
      </c>
      <c r="Y242" s="196" t="s">
        <v>1241</v>
      </c>
      <c r="Z242" s="196" t="s">
        <v>1638</v>
      </c>
      <c r="AA242" s="179" t="s">
        <v>1563</v>
      </c>
      <c r="AB242" s="196"/>
      <c r="AC242" s="243">
        <v>0</v>
      </c>
      <c r="AD242" s="180"/>
    </row>
    <row r="243" spans="1:30" s="157" customFormat="1" ht="15" customHeight="1" x14ac:dyDescent="0.2">
      <c r="A243" s="194">
        <v>775</v>
      </c>
      <c r="B243" s="185" t="s">
        <v>2821</v>
      </c>
      <c r="C243" s="185">
        <v>6924</v>
      </c>
      <c r="D243" s="242">
        <v>42088</v>
      </c>
      <c r="E243" s="185">
        <v>2015</v>
      </c>
      <c r="F243" s="185">
        <v>1</v>
      </c>
      <c r="G243" s="198" t="s">
        <v>1222</v>
      </c>
      <c r="H243" s="198" t="s">
        <v>1490</v>
      </c>
      <c r="I243" s="185"/>
      <c r="J243" s="185">
        <v>3</v>
      </c>
      <c r="K243" s="196" t="s">
        <v>1231</v>
      </c>
      <c r="L243" s="196"/>
      <c r="M243" s="185">
        <v>1</v>
      </c>
      <c r="N243" s="185">
        <v>13</v>
      </c>
      <c r="O243" s="185" t="s">
        <v>1225</v>
      </c>
      <c r="P243" s="185" t="s">
        <v>561</v>
      </c>
      <c r="Q243" s="196" t="s">
        <v>607</v>
      </c>
      <c r="R243" s="185" t="s">
        <v>607</v>
      </c>
      <c r="S243" s="185" t="s">
        <v>607</v>
      </c>
      <c r="T243" s="185" t="s">
        <v>607</v>
      </c>
      <c r="U243" s="239" t="s">
        <v>608</v>
      </c>
      <c r="V243" s="187">
        <v>23.02</v>
      </c>
      <c r="W243" s="187">
        <v>97.79</v>
      </c>
      <c r="X243" s="185">
        <v>1</v>
      </c>
      <c r="Y243" s="196" t="s">
        <v>1304</v>
      </c>
      <c r="Z243" s="196" t="s">
        <v>2822</v>
      </c>
      <c r="AA243" s="196" t="s">
        <v>2811</v>
      </c>
      <c r="AB243" s="196"/>
      <c r="AC243" s="243">
        <v>0</v>
      </c>
      <c r="AD243" s="180"/>
    </row>
    <row r="244" spans="1:30" s="157" customFormat="1" ht="15" customHeight="1" x14ac:dyDescent="0.2">
      <c r="A244" s="194">
        <v>775</v>
      </c>
      <c r="B244" s="185" t="s">
        <v>2169</v>
      </c>
      <c r="C244" s="185">
        <v>6925</v>
      </c>
      <c r="D244" s="242">
        <v>42088</v>
      </c>
      <c r="E244" s="185">
        <v>2015</v>
      </c>
      <c r="F244" s="185">
        <v>1</v>
      </c>
      <c r="G244" s="185" t="s">
        <v>1280</v>
      </c>
      <c r="H244" s="198" t="s">
        <v>1281</v>
      </c>
      <c r="I244" s="185"/>
      <c r="J244" s="185">
        <v>6</v>
      </c>
      <c r="K244" s="196" t="s">
        <v>1297</v>
      </c>
      <c r="L244" s="196"/>
      <c r="M244" s="185">
        <v>1</v>
      </c>
      <c r="N244" s="185">
        <v>16</v>
      </c>
      <c r="O244" s="185" t="s">
        <v>1225</v>
      </c>
      <c r="P244" s="185" t="s">
        <v>216</v>
      </c>
      <c r="Q244" s="196" t="s">
        <v>1516</v>
      </c>
      <c r="R244" s="185" t="s">
        <v>263</v>
      </c>
      <c r="S244" s="185" t="s">
        <v>263</v>
      </c>
      <c r="T244" s="185" t="s">
        <v>263</v>
      </c>
      <c r="U244" s="239" t="s">
        <v>262</v>
      </c>
      <c r="V244" s="187">
        <v>17.78</v>
      </c>
      <c r="W244" s="187">
        <v>95.75</v>
      </c>
      <c r="X244" s="185">
        <v>1</v>
      </c>
      <c r="Y244" s="196" t="s">
        <v>1304</v>
      </c>
      <c r="Z244" s="196" t="s">
        <v>2170</v>
      </c>
      <c r="AA244" s="196" t="s">
        <v>2081</v>
      </c>
      <c r="AB244" s="196" t="s">
        <v>1377</v>
      </c>
      <c r="AC244" s="243">
        <v>0</v>
      </c>
      <c r="AD244" s="180"/>
    </row>
    <row r="245" spans="1:30" s="157" customFormat="1" ht="15" customHeight="1" x14ac:dyDescent="0.2">
      <c r="A245" s="194">
        <v>775</v>
      </c>
      <c r="B245" s="185" t="s">
        <v>1640</v>
      </c>
      <c r="C245" s="185">
        <v>6926</v>
      </c>
      <c r="D245" s="242">
        <v>42089</v>
      </c>
      <c r="E245" s="185">
        <v>2015</v>
      </c>
      <c r="F245" s="185">
        <v>1</v>
      </c>
      <c r="G245" s="185" t="s">
        <v>1222</v>
      </c>
      <c r="H245" s="198" t="s">
        <v>1422</v>
      </c>
      <c r="I245" s="185"/>
      <c r="J245" s="185">
        <v>3</v>
      </c>
      <c r="K245" s="196" t="s">
        <v>1231</v>
      </c>
      <c r="L245" s="196"/>
      <c r="M245" s="185">
        <v>1</v>
      </c>
      <c r="N245" s="185">
        <v>13</v>
      </c>
      <c r="O245" s="185" t="s">
        <v>1225</v>
      </c>
      <c r="P245" s="185" t="s">
        <v>7</v>
      </c>
      <c r="Q245" s="196" t="s">
        <v>1632</v>
      </c>
      <c r="R245" s="185" t="s">
        <v>36</v>
      </c>
      <c r="S245" s="185" t="s">
        <v>29</v>
      </c>
      <c r="T245" s="185" t="s">
        <v>36</v>
      </c>
      <c r="U245" s="239" t="s">
        <v>35</v>
      </c>
      <c r="V245" s="199">
        <v>24.25</v>
      </c>
      <c r="W245" s="199">
        <v>97.23</v>
      </c>
      <c r="X245" s="185">
        <v>2</v>
      </c>
      <c r="Y245" s="196" t="s">
        <v>1241</v>
      </c>
      <c r="Z245" s="196" t="s">
        <v>1641</v>
      </c>
      <c r="AA245" s="179" t="s">
        <v>1563</v>
      </c>
      <c r="AB245" s="196"/>
      <c r="AC245" s="243">
        <v>0</v>
      </c>
      <c r="AD245" s="180"/>
    </row>
    <row r="246" spans="1:30" s="157" customFormat="1" ht="15" customHeight="1" x14ac:dyDescent="0.2">
      <c r="A246" s="194">
        <v>775</v>
      </c>
      <c r="B246" s="185" t="s">
        <v>2115</v>
      </c>
      <c r="C246" s="185">
        <v>6927</v>
      </c>
      <c r="D246" s="242">
        <v>42090</v>
      </c>
      <c r="E246" s="185">
        <v>2015</v>
      </c>
      <c r="F246" s="185">
        <v>1</v>
      </c>
      <c r="G246" s="185" t="s">
        <v>1280</v>
      </c>
      <c r="H246" s="198" t="s">
        <v>1281</v>
      </c>
      <c r="I246" s="185"/>
      <c r="J246" s="185">
        <v>6</v>
      </c>
      <c r="K246" s="196"/>
      <c r="L246" s="196"/>
      <c r="M246" s="185">
        <v>0</v>
      </c>
      <c r="N246" s="185">
        <v>60</v>
      </c>
      <c r="O246" s="185" t="s">
        <v>1225</v>
      </c>
      <c r="P246" s="185" t="s">
        <v>277</v>
      </c>
      <c r="Q246" s="196" t="s">
        <v>283</v>
      </c>
      <c r="R246" s="185" t="s">
        <v>283</v>
      </c>
      <c r="S246" s="185" t="s">
        <v>283</v>
      </c>
      <c r="T246" s="185" t="s">
        <v>283</v>
      </c>
      <c r="U246" s="239" t="s">
        <v>282</v>
      </c>
      <c r="V246" s="187">
        <v>20.89</v>
      </c>
      <c r="W246" s="187">
        <v>94.81</v>
      </c>
      <c r="X246" s="185">
        <v>1</v>
      </c>
      <c r="Y246" s="196" t="s">
        <v>1345</v>
      </c>
      <c r="Z246" s="196" t="s">
        <v>2116</v>
      </c>
      <c r="AA246" s="196" t="s">
        <v>2081</v>
      </c>
      <c r="AB246" s="196"/>
      <c r="AC246" s="243">
        <v>0</v>
      </c>
      <c r="AD246" s="180"/>
    </row>
    <row r="247" spans="1:30" s="157" customFormat="1" ht="15" customHeight="1" x14ac:dyDescent="0.2">
      <c r="A247" s="194">
        <v>775</v>
      </c>
      <c r="B247" s="185" t="s">
        <v>2126</v>
      </c>
      <c r="C247" s="185">
        <v>6928</v>
      </c>
      <c r="D247" s="242">
        <v>42090</v>
      </c>
      <c r="E247" s="185">
        <v>2015</v>
      </c>
      <c r="F247" s="185">
        <v>1</v>
      </c>
      <c r="G247" s="185" t="s">
        <v>1280</v>
      </c>
      <c r="H247" s="198" t="s">
        <v>1281</v>
      </c>
      <c r="I247" s="185"/>
      <c r="J247" s="185">
        <v>6</v>
      </c>
      <c r="K247" s="196"/>
      <c r="L247" s="196"/>
      <c r="M247" s="185">
        <v>0</v>
      </c>
      <c r="N247" s="185">
        <v>60</v>
      </c>
      <c r="O247" s="185" t="s">
        <v>1225</v>
      </c>
      <c r="P247" s="185" t="s">
        <v>195</v>
      </c>
      <c r="Q247" s="196" t="s">
        <v>197</v>
      </c>
      <c r="R247" s="185" t="s">
        <v>197</v>
      </c>
      <c r="S247" s="185" t="s">
        <v>197</v>
      </c>
      <c r="T247" s="185" t="s">
        <v>197</v>
      </c>
      <c r="U247" s="239" t="s">
        <v>198</v>
      </c>
      <c r="V247" s="187">
        <v>14.07</v>
      </c>
      <c r="W247" s="187">
        <v>98.19</v>
      </c>
      <c r="X247" s="185">
        <v>1</v>
      </c>
      <c r="Y247" s="196" t="s">
        <v>1345</v>
      </c>
      <c r="Z247" s="196" t="s">
        <v>2127</v>
      </c>
      <c r="AA247" s="196" t="s">
        <v>2081</v>
      </c>
      <c r="AB247" s="196"/>
      <c r="AC247" s="243">
        <v>0</v>
      </c>
      <c r="AD247" s="180"/>
    </row>
    <row r="248" spans="1:30" s="157" customFormat="1" ht="15" customHeight="1" x14ac:dyDescent="0.2">
      <c r="A248" s="194">
        <v>775</v>
      </c>
      <c r="B248" s="185" t="s">
        <v>2128</v>
      </c>
      <c r="C248" s="185">
        <v>6929</v>
      </c>
      <c r="D248" s="242">
        <v>42090</v>
      </c>
      <c r="E248" s="185">
        <v>2015</v>
      </c>
      <c r="F248" s="185">
        <v>1</v>
      </c>
      <c r="G248" s="185" t="s">
        <v>1280</v>
      </c>
      <c r="H248" s="198" t="s">
        <v>1281</v>
      </c>
      <c r="I248" s="185"/>
      <c r="J248" s="185">
        <v>6</v>
      </c>
      <c r="K248" s="196"/>
      <c r="L248" s="196"/>
      <c r="M248" s="185">
        <v>0</v>
      </c>
      <c r="N248" s="185">
        <v>60</v>
      </c>
      <c r="O248" s="185" t="s">
        <v>1225</v>
      </c>
      <c r="P248" s="185" t="s">
        <v>683</v>
      </c>
      <c r="Q248" s="196" t="s">
        <v>730</v>
      </c>
      <c r="R248" s="185" t="s">
        <v>730</v>
      </c>
      <c r="S248" s="185" t="s">
        <v>730</v>
      </c>
      <c r="T248" s="185" t="s">
        <v>730</v>
      </c>
      <c r="U248" s="239" t="s">
        <v>739</v>
      </c>
      <c r="V248" s="187">
        <v>17.64</v>
      </c>
      <c r="W248" s="187">
        <v>95.45</v>
      </c>
      <c r="X248" s="185">
        <v>1</v>
      </c>
      <c r="Y248" s="196" t="s">
        <v>1345</v>
      </c>
      <c r="Z248" s="196" t="s">
        <v>2129</v>
      </c>
      <c r="AA248" s="196" t="s">
        <v>2081</v>
      </c>
      <c r="AB248" s="196"/>
      <c r="AC248" s="243">
        <v>0</v>
      </c>
      <c r="AD248" s="180"/>
    </row>
    <row r="249" spans="1:30" s="157" customFormat="1" ht="15" customHeight="1" x14ac:dyDescent="0.2">
      <c r="A249" s="194">
        <v>775</v>
      </c>
      <c r="B249" s="185" t="s">
        <v>2098</v>
      </c>
      <c r="C249" s="185">
        <v>6930</v>
      </c>
      <c r="D249" s="242">
        <v>42090</v>
      </c>
      <c r="E249" s="185">
        <v>2015</v>
      </c>
      <c r="F249" s="185">
        <v>1</v>
      </c>
      <c r="G249" s="185" t="s">
        <v>1280</v>
      </c>
      <c r="H249" s="198" t="s">
        <v>1281</v>
      </c>
      <c r="I249" s="185"/>
      <c r="J249" s="185">
        <v>6</v>
      </c>
      <c r="K249" s="196"/>
      <c r="L249" s="196"/>
      <c r="M249" s="185">
        <v>0</v>
      </c>
      <c r="N249" s="185">
        <v>60</v>
      </c>
      <c r="O249" s="185" t="s">
        <v>1225</v>
      </c>
      <c r="P249" s="185" t="s">
        <v>332</v>
      </c>
      <c r="Q249" s="196" t="s">
        <v>332</v>
      </c>
      <c r="R249" s="185" t="s">
        <v>332</v>
      </c>
      <c r="S249" s="185" t="s">
        <v>332</v>
      </c>
      <c r="T249" s="240" t="s">
        <v>337</v>
      </c>
      <c r="U249" s="239" t="s">
        <v>362</v>
      </c>
      <c r="V249" s="186">
        <v>21.97</v>
      </c>
      <c r="W249" s="186">
        <v>96.08</v>
      </c>
      <c r="X249" s="185">
        <v>1</v>
      </c>
      <c r="Y249" s="196" t="s">
        <v>1345</v>
      </c>
      <c r="Z249" s="196" t="s">
        <v>2099</v>
      </c>
      <c r="AA249" s="196" t="s">
        <v>2081</v>
      </c>
      <c r="AB249" s="196"/>
      <c r="AC249" s="243">
        <v>0</v>
      </c>
      <c r="AD249" s="180"/>
    </row>
    <row r="250" spans="1:30" s="157" customFormat="1" ht="15" customHeight="1" x14ac:dyDescent="0.2">
      <c r="A250" s="197">
        <v>775</v>
      </c>
      <c r="B250" s="185" t="s">
        <v>1571</v>
      </c>
      <c r="C250" s="185">
        <v>6723</v>
      </c>
      <c r="D250" s="245">
        <v>42021</v>
      </c>
      <c r="E250" s="185">
        <v>2015</v>
      </c>
      <c r="F250" s="185">
        <v>1</v>
      </c>
      <c r="G250" s="185" t="s">
        <v>1222</v>
      </c>
      <c r="H250" s="185" t="s">
        <v>1422</v>
      </c>
      <c r="I250" s="185" t="s">
        <v>1282</v>
      </c>
      <c r="J250" s="185">
        <v>3</v>
      </c>
      <c r="K250" s="196" t="s">
        <v>1231</v>
      </c>
      <c r="L250" s="196" t="s">
        <v>1282</v>
      </c>
      <c r="M250" s="185">
        <v>1</v>
      </c>
      <c r="N250" s="185">
        <v>13</v>
      </c>
      <c r="O250" s="185" t="s">
        <v>1225</v>
      </c>
      <c r="P250" s="185" t="s">
        <v>7</v>
      </c>
      <c r="Q250" s="196" t="s">
        <v>27</v>
      </c>
      <c r="R250" s="185"/>
      <c r="S250" s="185" t="s">
        <v>27</v>
      </c>
      <c r="T250" s="201" t="s">
        <v>27</v>
      </c>
      <c r="U250" s="239" t="s">
        <v>26</v>
      </c>
      <c r="V250" s="187">
        <v>25.61</v>
      </c>
      <c r="W250" s="187">
        <v>96.31</v>
      </c>
      <c r="X250" s="185">
        <v>2</v>
      </c>
      <c r="Y250" s="196" t="s">
        <v>1572</v>
      </c>
      <c r="Z250" s="196" t="s">
        <v>1573</v>
      </c>
      <c r="AA250" s="179" t="s">
        <v>1563</v>
      </c>
      <c r="AB250" s="196"/>
      <c r="AC250" s="243">
        <v>0</v>
      </c>
      <c r="AD250" s="180"/>
    </row>
    <row r="251" spans="1:30" s="157" customFormat="1" ht="15" customHeight="1" x14ac:dyDescent="0.2">
      <c r="A251" s="194">
        <v>775</v>
      </c>
      <c r="B251" s="185" t="s">
        <v>2206</v>
      </c>
      <c r="C251" s="185">
        <v>6931</v>
      </c>
      <c r="D251" s="242">
        <v>42090</v>
      </c>
      <c r="E251" s="185">
        <v>2015</v>
      </c>
      <c r="F251" s="185">
        <v>1</v>
      </c>
      <c r="G251" s="185" t="s">
        <v>1280</v>
      </c>
      <c r="H251" s="198" t="s">
        <v>1281</v>
      </c>
      <c r="I251" s="185"/>
      <c r="J251" s="185">
        <v>6</v>
      </c>
      <c r="K251" s="196"/>
      <c r="L251" s="196"/>
      <c r="M251" s="185">
        <v>0</v>
      </c>
      <c r="N251" s="185">
        <v>60</v>
      </c>
      <c r="O251" s="185" t="s">
        <v>1225</v>
      </c>
      <c r="P251" s="185" t="s">
        <v>332</v>
      </c>
      <c r="Q251" s="196" t="s">
        <v>2207</v>
      </c>
      <c r="R251" s="185"/>
      <c r="S251" s="185" t="s">
        <v>332</v>
      </c>
      <c r="T251" s="185" t="s">
        <v>369</v>
      </c>
      <c r="U251" s="239" t="s">
        <v>370</v>
      </c>
      <c r="V251" s="186">
        <v>21.97</v>
      </c>
      <c r="W251" s="186">
        <v>96.08</v>
      </c>
      <c r="X251" s="185">
        <v>2</v>
      </c>
      <c r="Y251" s="196" t="s">
        <v>1345</v>
      </c>
      <c r="Z251" s="196" t="s">
        <v>2208</v>
      </c>
      <c r="AA251" s="196" t="s">
        <v>2081</v>
      </c>
      <c r="AB251" s="196"/>
      <c r="AC251" s="243">
        <v>0</v>
      </c>
      <c r="AD251" s="180"/>
    </row>
    <row r="252" spans="1:30" s="157" customFormat="1" ht="15" customHeight="1" x14ac:dyDescent="0.2">
      <c r="A252" s="194">
        <v>775</v>
      </c>
      <c r="B252" s="185" t="s">
        <v>2199</v>
      </c>
      <c r="C252" s="185">
        <v>6932</v>
      </c>
      <c r="D252" s="242">
        <v>42090</v>
      </c>
      <c r="E252" s="185">
        <v>2015</v>
      </c>
      <c r="F252" s="185">
        <v>1</v>
      </c>
      <c r="G252" s="185" t="s">
        <v>1280</v>
      </c>
      <c r="H252" s="198" t="s">
        <v>1281</v>
      </c>
      <c r="I252" s="185"/>
      <c r="J252" s="185">
        <v>6</v>
      </c>
      <c r="K252" s="196"/>
      <c r="L252" s="196"/>
      <c r="M252" s="185">
        <v>0</v>
      </c>
      <c r="N252" s="185">
        <v>60</v>
      </c>
      <c r="O252" s="185" t="s">
        <v>1225</v>
      </c>
      <c r="P252" s="185" t="s">
        <v>111</v>
      </c>
      <c r="Q252" s="196" t="s">
        <v>136</v>
      </c>
      <c r="R252" s="185" t="s">
        <v>136</v>
      </c>
      <c r="S252" s="185" t="s">
        <v>136</v>
      </c>
      <c r="T252" s="185" t="s">
        <v>136</v>
      </c>
      <c r="U252" s="239" t="s">
        <v>137</v>
      </c>
      <c r="V252" s="187">
        <v>22.1</v>
      </c>
      <c r="W252" s="187">
        <v>95.13</v>
      </c>
      <c r="X252" s="185">
        <v>1</v>
      </c>
      <c r="Y252" s="196" t="s">
        <v>1345</v>
      </c>
      <c r="Z252" s="196" t="s">
        <v>2200</v>
      </c>
      <c r="AA252" s="196" t="s">
        <v>2081</v>
      </c>
      <c r="AB252" s="196"/>
      <c r="AC252" s="243">
        <v>0</v>
      </c>
      <c r="AD252" s="180"/>
    </row>
    <row r="253" spans="1:30" s="157" customFormat="1" ht="15" customHeight="1" x14ac:dyDescent="0.2">
      <c r="A253" s="194">
        <v>775</v>
      </c>
      <c r="B253" s="185" t="s">
        <v>2201</v>
      </c>
      <c r="C253" s="185">
        <v>6933</v>
      </c>
      <c r="D253" s="242">
        <v>42090</v>
      </c>
      <c r="E253" s="185">
        <v>2015</v>
      </c>
      <c r="F253" s="185">
        <v>1</v>
      </c>
      <c r="G253" s="185" t="s">
        <v>1280</v>
      </c>
      <c r="H253" s="198" t="s">
        <v>1281</v>
      </c>
      <c r="I253" s="185"/>
      <c r="J253" s="185">
        <v>6</v>
      </c>
      <c r="K253" s="196"/>
      <c r="L253" s="196"/>
      <c r="M253" s="185">
        <v>0</v>
      </c>
      <c r="N253" s="185">
        <v>60</v>
      </c>
      <c r="O253" s="185" t="s">
        <v>1225</v>
      </c>
      <c r="P253" s="185" t="s">
        <v>683</v>
      </c>
      <c r="Q253" s="196" t="s">
        <v>718</v>
      </c>
      <c r="R253" s="185" t="s">
        <v>718</v>
      </c>
      <c r="S253" s="185" t="s">
        <v>718</v>
      </c>
      <c r="T253" s="185" t="s">
        <v>718</v>
      </c>
      <c r="U253" s="239" t="s">
        <v>719</v>
      </c>
      <c r="V253" s="187">
        <v>16.59</v>
      </c>
      <c r="W253" s="187">
        <v>94.92</v>
      </c>
      <c r="X253" s="185">
        <v>1</v>
      </c>
      <c r="Y253" s="196" t="s">
        <v>1345</v>
      </c>
      <c r="Z253" s="196" t="s">
        <v>2202</v>
      </c>
      <c r="AA253" s="196" t="s">
        <v>2081</v>
      </c>
      <c r="AB253" s="196"/>
      <c r="AC253" s="243">
        <v>0</v>
      </c>
      <c r="AD253" s="180"/>
    </row>
    <row r="254" spans="1:30" s="157" customFormat="1" ht="15" customHeight="1" x14ac:dyDescent="0.2">
      <c r="A254" s="194">
        <v>775</v>
      </c>
      <c r="B254" s="185" t="s">
        <v>2241</v>
      </c>
      <c r="C254" s="185">
        <v>6934</v>
      </c>
      <c r="D254" s="242">
        <v>42090</v>
      </c>
      <c r="E254" s="185">
        <v>2015</v>
      </c>
      <c r="F254" s="185">
        <v>1</v>
      </c>
      <c r="G254" s="185" t="s">
        <v>1280</v>
      </c>
      <c r="H254" s="198" t="s">
        <v>1281</v>
      </c>
      <c r="I254" s="185"/>
      <c r="J254" s="185">
        <v>6</v>
      </c>
      <c r="K254" s="196"/>
      <c r="L254" s="196"/>
      <c r="M254" s="185">
        <v>0</v>
      </c>
      <c r="N254" s="185">
        <v>60</v>
      </c>
      <c r="O254" s="185" t="s">
        <v>1225</v>
      </c>
      <c r="P254" s="185" t="s">
        <v>277</v>
      </c>
      <c r="Q254" s="196" t="s">
        <v>277</v>
      </c>
      <c r="R254" s="185" t="s">
        <v>285</v>
      </c>
      <c r="S254" s="185" t="s">
        <v>285</v>
      </c>
      <c r="T254" s="239" t="s">
        <v>285</v>
      </c>
      <c r="U254" s="239" t="s">
        <v>284</v>
      </c>
      <c r="V254" s="187">
        <v>20</v>
      </c>
      <c r="W254" s="187">
        <v>95.54</v>
      </c>
      <c r="X254" s="185">
        <v>1</v>
      </c>
      <c r="Y254" s="196" t="s">
        <v>1345</v>
      </c>
      <c r="Z254" s="196" t="s">
        <v>2242</v>
      </c>
      <c r="AA254" s="196" t="s">
        <v>2081</v>
      </c>
      <c r="AB254" s="196"/>
      <c r="AC254" s="243">
        <v>0</v>
      </c>
      <c r="AD254" s="180"/>
    </row>
    <row r="255" spans="1:30" s="157" customFormat="1" ht="15" customHeight="1" x14ac:dyDescent="0.2">
      <c r="A255" s="194">
        <v>775</v>
      </c>
      <c r="B255" s="185" t="s">
        <v>2243</v>
      </c>
      <c r="C255" s="185">
        <v>6935</v>
      </c>
      <c r="D255" s="242">
        <v>42090</v>
      </c>
      <c r="E255" s="185">
        <v>2015</v>
      </c>
      <c r="F255" s="185">
        <v>1</v>
      </c>
      <c r="G255" s="185" t="s">
        <v>1280</v>
      </c>
      <c r="H255" s="198" t="s">
        <v>1281</v>
      </c>
      <c r="I255" s="185"/>
      <c r="J255" s="185">
        <v>6</v>
      </c>
      <c r="K255" s="196"/>
      <c r="L255" s="196"/>
      <c r="M255" s="185">
        <v>0</v>
      </c>
      <c r="N255" s="185">
        <v>60</v>
      </c>
      <c r="O255" s="185" t="s">
        <v>1225</v>
      </c>
      <c r="P255" s="185" t="s">
        <v>216</v>
      </c>
      <c r="Q255" s="196" t="s">
        <v>234</v>
      </c>
      <c r="R255" s="185" t="s">
        <v>234</v>
      </c>
      <c r="S255" s="185" t="s">
        <v>234</v>
      </c>
      <c r="T255" s="185" t="s">
        <v>234</v>
      </c>
      <c r="U255" s="239" t="s">
        <v>235</v>
      </c>
      <c r="V255" s="187">
        <v>18.940000000000001</v>
      </c>
      <c r="W255" s="187">
        <v>96.43</v>
      </c>
      <c r="X255" s="185">
        <v>1</v>
      </c>
      <c r="Y255" s="196" t="s">
        <v>1345</v>
      </c>
      <c r="Z255" s="196" t="s">
        <v>2244</v>
      </c>
      <c r="AA255" s="196" t="s">
        <v>2081</v>
      </c>
      <c r="AB255" s="196"/>
      <c r="AC255" s="243">
        <v>0</v>
      </c>
      <c r="AD255" s="180"/>
    </row>
    <row r="256" spans="1:30" s="157" customFormat="1" ht="15" customHeight="1" x14ac:dyDescent="0.2">
      <c r="A256" s="194">
        <v>775</v>
      </c>
      <c r="B256" s="185" t="s">
        <v>2153</v>
      </c>
      <c r="C256" s="185">
        <v>6936</v>
      </c>
      <c r="D256" s="242">
        <v>42090</v>
      </c>
      <c r="E256" s="185">
        <v>2015</v>
      </c>
      <c r="F256" s="185">
        <v>1</v>
      </c>
      <c r="G256" s="185" t="s">
        <v>1280</v>
      </c>
      <c r="H256" s="198" t="s">
        <v>1281</v>
      </c>
      <c r="I256" s="185" t="s">
        <v>2135</v>
      </c>
      <c r="J256" s="185">
        <v>6</v>
      </c>
      <c r="K256" s="196" t="s">
        <v>1297</v>
      </c>
      <c r="L256" s="196"/>
      <c r="M256" s="185">
        <v>1</v>
      </c>
      <c r="N256" s="185">
        <v>16</v>
      </c>
      <c r="O256" s="185" t="s">
        <v>1225</v>
      </c>
      <c r="P256" s="185" t="s">
        <v>462</v>
      </c>
      <c r="Q256" s="196" t="s">
        <v>462</v>
      </c>
      <c r="R256" s="185" t="s">
        <v>462</v>
      </c>
      <c r="S256" s="185" t="s">
        <v>462</v>
      </c>
      <c r="T256" s="185" t="s">
        <v>535</v>
      </c>
      <c r="U256" s="239" t="s">
        <v>534</v>
      </c>
      <c r="V256" s="187">
        <v>16.8</v>
      </c>
      <c r="W256" s="187">
        <v>96.15</v>
      </c>
      <c r="X256" s="185">
        <v>1</v>
      </c>
      <c r="Y256" s="196" t="s">
        <v>1345</v>
      </c>
      <c r="Z256" s="196" t="s">
        <v>2154</v>
      </c>
      <c r="AA256" s="196" t="s">
        <v>2081</v>
      </c>
      <c r="AB256" s="196"/>
      <c r="AC256" s="243">
        <v>0</v>
      </c>
      <c r="AD256" s="180"/>
    </row>
    <row r="257" spans="1:30" s="157" customFormat="1" ht="15" customHeight="1" x14ac:dyDescent="0.2">
      <c r="A257" s="194">
        <v>775</v>
      </c>
      <c r="B257" s="185" t="s">
        <v>2569</v>
      </c>
      <c r="C257" s="185">
        <v>6937</v>
      </c>
      <c r="D257" s="242">
        <v>42091</v>
      </c>
      <c r="E257" s="185">
        <v>2015</v>
      </c>
      <c r="F257" s="185">
        <v>1</v>
      </c>
      <c r="G257" s="185" t="s">
        <v>1222</v>
      </c>
      <c r="H257" s="198" t="s">
        <v>1495</v>
      </c>
      <c r="I257" s="185"/>
      <c r="J257" s="185">
        <v>3</v>
      </c>
      <c r="K257" s="196" t="s">
        <v>1231</v>
      </c>
      <c r="L257" s="196"/>
      <c r="M257" s="185">
        <v>1</v>
      </c>
      <c r="N257" s="185">
        <v>13</v>
      </c>
      <c r="O257" s="185" t="s">
        <v>1225</v>
      </c>
      <c r="P257" s="185" t="s">
        <v>561</v>
      </c>
      <c r="Q257" s="196" t="s">
        <v>1354</v>
      </c>
      <c r="R257" s="185"/>
      <c r="S257" s="185" t="s">
        <v>1354</v>
      </c>
      <c r="T257" s="185" t="s">
        <v>767</v>
      </c>
      <c r="U257" s="239" t="s">
        <v>618</v>
      </c>
      <c r="V257" s="187">
        <v>23.45</v>
      </c>
      <c r="W257" s="187">
        <v>97.93</v>
      </c>
      <c r="X257" s="185">
        <v>2</v>
      </c>
      <c r="Y257" s="196" t="s">
        <v>1241</v>
      </c>
      <c r="Z257" s="196" t="s">
        <v>2570</v>
      </c>
      <c r="AA257" s="196" t="s">
        <v>2537</v>
      </c>
      <c r="AB257" s="196"/>
      <c r="AC257" s="243">
        <v>0</v>
      </c>
      <c r="AD257" s="180"/>
    </row>
    <row r="258" spans="1:30" s="157" customFormat="1" ht="15" customHeight="1" x14ac:dyDescent="0.2">
      <c r="A258" s="194">
        <v>775</v>
      </c>
      <c r="B258" s="185" t="s">
        <v>2019</v>
      </c>
      <c r="C258" s="185">
        <v>6938</v>
      </c>
      <c r="D258" s="242">
        <v>42091</v>
      </c>
      <c r="E258" s="185">
        <v>2015</v>
      </c>
      <c r="F258" s="185">
        <v>1</v>
      </c>
      <c r="G258" s="185" t="s">
        <v>1222</v>
      </c>
      <c r="H258" s="198" t="s">
        <v>1954</v>
      </c>
      <c r="I258" s="185"/>
      <c r="J258" s="185">
        <v>3</v>
      </c>
      <c r="K258" s="196" t="s">
        <v>1231</v>
      </c>
      <c r="L258" s="196"/>
      <c r="M258" s="185">
        <v>1</v>
      </c>
      <c r="N258" s="185">
        <v>13</v>
      </c>
      <c r="O258" s="185" t="s">
        <v>1225</v>
      </c>
      <c r="P258" s="185" t="s">
        <v>561</v>
      </c>
      <c r="Q258" s="196" t="s">
        <v>1344</v>
      </c>
      <c r="R258" s="185" t="s">
        <v>1370</v>
      </c>
      <c r="S258" s="185" t="s">
        <v>1370</v>
      </c>
      <c r="T258" s="185" t="s">
        <v>640</v>
      </c>
      <c r="U258" s="239" t="s">
        <v>641</v>
      </c>
      <c r="V258" s="187">
        <v>23.58</v>
      </c>
      <c r="W258" s="187">
        <v>98.5</v>
      </c>
      <c r="X258" s="185">
        <v>1</v>
      </c>
      <c r="Y258" s="196" t="s">
        <v>1241</v>
      </c>
      <c r="Z258" s="196" t="s">
        <v>2020</v>
      </c>
      <c r="AA258" s="202" t="s">
        <v>1934</v>
      </c>
      <c r="AB258" s="196"/>
      <c r="AC258" s="243">
        <v>0</v>
      </c>
      <c r="AD258" s="180"/>
    </row>
    <row r="259" spans="1:30" s="157" customFormat="1" ht="15" customHeight="1" x14ac:dyDescent="0.2">
      <c r="A259" s="194">
        <v>775</v>
      </c>
      <c r="B259" s="185" t="s">
        <v>1239</v>
      </c>
      <c r="C259" s="185">
        <v>6939</v>
      </c>
      <c r="D259" s="242">
        <v>42092</v>
      </c>
      <c r="E259" s="185">
        <v>2015</v>
      </c>
      <c r="F259" s="185">
        <v>1</v>
      </c>
      <c r="G259" s="185" t="s">
        <v>1222</v>
      </c>
      <c r="H259" s="198" t="s">
        <v>1223</v>
      </c>
      <c r="I259" s="185"/>
      <c r="J259" s="185">
        <v>4</v>
      </c>
      <c r="K259" s="196" t="s">
        <v>1231</v>
      </c>
      <c r="L259" s="196"/>
      <c r="M259" s="185">
        <v>1</v>
      </c>
      <c r="N259" s="185">
        <v>14</v>
      </c>
      <c r="O259" s="185" t="s">
        <v>1225</v>
      </c>
      <c r="P259" s="185" t="s">
        <v>421</v>
      </c>
      <c r="Q259" s="196" t="s">
        <v>1240</v>
      </c>
      <c r="R259" s="185"/>
      <c r="S259" s="185" t="s">
        <v>1240</v>
      </c>
      <c r="T259" s="185" t="s">
        <v>435</v>
      </c>
      <c r="U259" s="239" t="s">
        <v>434</v>
      </c>
      <c r="V259" s="187">
        <v>22.27</v>
      </c>
      <c r="W259" s="187">
        <v>96.79</v>
      </c>
      <c r="X259" s="185">
        <v>2</v>
      </c>
      <c r="Y259" s="196" t="s">
        <v>1241</v>
      </c>
      <c r="Z259" s="196" t="s">
        <v>1242</v>
      </c>
      <c r="AA259" s="196" t="s">
        <v>1234</v>
      </c>
      <c r="AB259" s="196"/>
      <c r="AC259" s="243">
        <v>1</v>
      </c>
      <c r="AD259" s="180"/>
    </row>
    <row r="260" spans="1:30" s="157" customFormat="1" ht="15" customHeight="1" x14ac:dyDescent="0.2">
      <c r="A260" s="194">
        <v>775</v>
      </c>
      <c r="B260" s="185" t="s">
        <v>2275</v>
      </c>
      <c r="C260" s="185">
        <v>6940</v>
      </c>
      <c r="D260" s="242">
        <v>42094</v>
      </c>
      <c r="E260" s="185">
        <v>2015</v>
      </c>
      <c r="F260" s="185">
        <v>1</v>
      </c>
      <c r="G260" s="179" t="s">
        <v>1230</v>
      </c>
      <c r="H260" s="198" t="s">
        <v>2276</v>
      </c>
      <c r="I260" s="185"/>
      <c r="J260" s="185">
        <v>3</v>
      </c>
      <c r="K260" s="196" t="s">
        <v>1231</v>
      </c>
      <c r="L260" s="196"/>
      <c r="M260" s="185">
        <v>1</v>
      </c>
      <c r="N260" s="185">
        <v>13</v>
      </c>
      <c r="O260" s="185" t="s">
        <v>1225</v>
      </c>
      <c r="P260" s="185" t="s">
        <v>462</v>
      </c>
      <c r="Q260" s="196" t="s">
        <v>462</v>
      </c>
      <c r="R260" s="185" t="s">
        <v>462</v>
      </c>
      <c r="S260" s="185" t="s">
        <v>462</v>
      </c>
      <c r="T260" s="185" t="s">
        <v>535</v>
      </c>
      <c r="U260" s="239" t="s">
        <v>534</v>
      </c>
      <c r="V260" s="187">
        <v>16.8</v>
      </c>
      <c r="W260" s="187">
        <v>96.15</v>
      </c>
      <c r="X260" s="185">
        <v>1</v>
      </c>
      <c r="Y260" s="196" t="s">
        <v>1226</v>
      </c>
      <c r="Z260" s="196" t="s">
        <v>2277</v>
      </c>
      <c r="AA260" s="196" t="s">
        <v>2266</v>
      </c>
      <c r="AB260" s="196"/>
      <c r="AC260" s="243">
        <v>0</v>
      </c>
      <c r="AD260" s="180"/>
    </row>
    <row r="261" spans="1:30" s="157" customFormat="1" ht="15" customHeight="1" x14ac:dyDescent="0.2">
      <c r="A261" s="197">
        <v>775</v>
      </c>
      <c r="B261" s="185" t="s">
        <v>1574</v>
      </c>
      <c r="C261" s="185">
        <v>6724</v>
      </c>
      <c r="D261" s="245">
        <v>42022</v>
      </c>
      <c r="E261" s="185">
        <v>2015</v>
      </c>
      <c r="F261" s="185">
        <v>1</v>
      </c>
      <c r="G261" s="185" t="s">
        <v>1222</v>
      </c>
      <c r="H261" s="185" t="s">
        <v>1422</v>
      </c>
      <c r="I261" s="185" t="s">
        <v>1282</v>
      </c>
      <c r="J261" s="185">
        <v>3</v>
      </c>
      <c r="K261" s="196" t="s">
        <v>1231</v>
      </c>
      <c r="L261" s="196" t="s">
        <v>1282</v>
      </c>
      <c r="M261" s="185">
        <v>1</v>
      </c>
      <c r="N261" s="185">
        <v>13</v>
      </c>
      <c r="O261" s="185" t="s">
        <v>1225</v>
      </c>
      <c r="P261" s="185" t="s">
        <v>7</v>
      </c>
      <c r="Q261" s="196" t="s">
        <v>27</v>
      </c>
      <c r="R261" s="185"/>
      <c r="S261" s="185" t="s">
        <v>27</v>
      </c>
      <c r="T261" s="201" t="s">
        <v>27</v>
      </c>
      <c r="U261" s="239" t="s">
        <v>26</v>
      </c>
      <c r="V261" s="187">
        <v>25.61</v>
      </c>
      <c r="W261" s="187">
        <v>96.31</v>
      </c>
      <c r="X261" s="185">
        <v>2</v>
      </c>
      <c r="Y261" s="196" t="s">
        <v>1572</v>
      </c>
      <c r="Z261" s="196" t="s">
        <v>1573</v>
      </c>
      <c r="AA261" s="179" t="s">
        <v>1563</v>
      </c>
      <c r="AB261" s="196"/>
      <c r="AC261" s="243">
        <v>0</v>
      </c>
      <c r="AD261" s="180"/>
    </row>
    <row r="262" spans="1:30" s="157" customFormat="1" ht="15" customHeight="1" x14ac:dyDescent="0.2">
      <c r="A262" s="194">
        <v>775</v>
      </c>
      <c r="B262" s="185" t="s">
        <v>2021</v>
      </c>
      <c r="C262" s="185">
        <v>6941</v>
      </c>
      <c r="D262" s="242">
        <v>42095</v>
      </c>
      <c r="E262" s="185">
        <v>2015</v>
      </c>
      <c r="F262" s="185">
        <v>1</v>
      </c>
      <c r="G262" s="198" t="s">
        <v>1222</v>
      </c>
      <c r="H262" s="198" t="s">
        <v>1494</v>
      </c>
      <c r="I262" s="185"/>
      <c r="J262" s="185">
        <v>3</v>
      </c>
      <c r="K262" s="195" t="s">
        <v>1231</v>
      </c>
      <c r="L262" s="195"/>
      <c r="M262" s="185">
        <v>1</v>
      </c>
      <c r="N262" s="185">
        <v>13</v>
      </c>
      <c r="O262" s="185" t="s">
        <v>1225</v>
      </c>
      <c r="P262" s="185" t="s">
        <v>1343</v>
      </c>
      <c r="Q262" s="196" t="s">
        <v>1348</v>
      </c>
      <c r="R262" s="185" t="s">
        <v>1370</v>
      </c>
      <c r="S262" s="185" t="s">
        <v>1370</v>
      </c>
      <c r="T262" s="201" t="s">
        <v>640</v>
      </c>
      <c r="U262" s="239" t="s">
        <v>641</v>
      </c>
      <c r="V262" s="187">
        <v>23.58</v>
      </c>
      <c r="W262" s="187">
        <v>98.5</v>
      </c>
      <c r="X262" s="185">
        <v>1</v>
      </c>
      <c r="Y262" s="196" t="s">
        <v>1241</v>
      </c>
      <c r="Z262" s="196" t="s">
        <v>2022</v>
      </c>
      <c r="AA262" s="202" t="s">
        <v>1934</v>
      </c>
      <c r="AB262" s="196"/>
      <c r="AC262" s="243">
        <v>0</v>
      </c>
      <c r="AD262" s="180"/>
    </row>
    <row r="263" spans="1:30" s="157" customFormat="1" ht="15" customHeight="1" x14ac:dyDescent="0.2">
      <c r="A263" s="194">
        <v>775</v>
      </c>
      <c r="B263" s="185" t="s">
        <v>1962</v>
      </c>
      <c r="C263" s="185">
        <v>6942</v>
      </c>
      <c r="D263" s="242">
        <v>42096</v>
      </c>
      <c r="E263" s="185">
        <v>2015</v>
      </c>
      <c r="F263" s="185">
        <v>1</v>
      </c>
      <c r="G263" s="198" t="s">
        <v>1222</v>
      </c>
      <c r="H263" s="198" t="s">
        <v>1494</v>
      </c>
      <c r="I263" s="185"/>
      <c r="J263" s="185">
        <v>3</v>
      </c>
      <c r="K263" s="195" t="s">
        <v>1231</v>
      </c>
      <c r="L263" s="195"/>
      <c r="M263" s="185">
        <v>1</v>
      </c>
      <c r="N263" s="185">
        <v>13</v>
      </c>
      <c r="O263" s="185" t="s">
        <v>1225</v>
      </c>
      <c r="P263" s="185" t="s">
        <v>561</v>
      </c>
      <c r="Q263" s="196" t="s">
        <v>1348</v>
      </c>
      <c r="R263" s="185"/>
      <c r="S263" s="201" t="s">
        <v>1344</v>
      </c>
      <c r="T263" s="201" t="s">
        <v>643</v>
      </c>
      <c r="U263" s="239" t="s">
        <v>642</v>
      </c>
      <c r="V263" s="199">
        <v>23.69</v>
      </c>
      <c r="W263" s="199">
        <v>98.75</v>
      </c>
      <c r="X263" s="185">
        <v>2</v>
      </c>
      <c r="Y263" s="196" t="s">
        <v>1241</v>
      </c>
      <c r="Z263" s="196" t="s">
        <v>1963</v>
      </c>
      <c r="AA263" s="202" t="s">
        <v>1934</v>
      </c>
      <c r="AB263" s="196"/>
      <c r="AC263" s="243">
        <v>0</v>
      </c>
      <c r="AD263" s="180"/>
    </row>
    <row r="264" spans="1:30" s="157" customFormat="1" ht="15" customHeight="1" x14ac:dyDescent="0.2">
      <c r="A264" s="194">
        <v>775</v>
      </c>
      <c r="B264" s="185" t="s">
        <v>2655</v>
      </c>
      <c r="C264" s="185">
        <v>6943</v>
      </c>
      <c r="D264" s="242">
        <v>42096</v>
      </c>
      <c r="E264" s="185">
        <v>2015</v>
      </c>
      <c r="F264" s="185">
        <v>1</v>
      </c>
      <c r="G264" s="198" t="s">
        <v>1222</v>
      </c>
      <c r="H264" s="198" t="s">
        <v>1495</v>
      </c>
      <c r="I264" s="185"/>
      <c r="J264" s="185">
        <v>3</v>
      </c>
      <c r="K264" s="195" t="s">
        <v>1231</v>
      </c>
      <c r="L264" s="195"/>
      <c r="M264" s="185">
        <v>1</v>
      </c>
      <c r="N264" s="185">
        <v>13</v>
      </c>
      <c r="O264" s="185" t="s">
        <v>1225</v>
      </c>
      <c r="P264" s="185" t="s">
        <v>561</v>
      </c>
      <c r="Q264" s="196"/>
      <c r="R264" s="185" t="s">
        <v>2656</v>
      </c>
      <c r="S264" s="185" t="s">
        <v>561</v>
      </c>
      <c r="T264" s="185" t="s">
        <v>631</v>
      </c>
      <c r="U264" s="239" t="s">
        <v>630</v>
      </c>
      <c r="V264" s="187">
        <v>22</v>
      </c>
      <c r="W264" s="187">
        <v>98</v>
      </c>
      <c r="X264" s="185">
        <v>3</v>
      </c>
      <c r="Y264" s="196" t="s">
        <v>1241</v>
      </c>
      <c r="Z264" s="196" t="s">
        <v>2657</v>
      </c>
      <c r="AA264" s="196" t="s">
        <v>2537</v>
      </c>
      <c r="AB264" s="196"/>
      <c r="AC264" s="243">
        <v>0</v>
      </c>
      <c r="AD264" s="180"/>
    </row>
    <row r="265" spans="1:30" s="157" customFormat="1" ht="15" customHeight="1" x14ac:dyDescent="0.2">
      <c r="A265" s="194">
        <v>775</v>
      </c>
      <c r="B265" s="185" t="s">
        <v>1907</v>
      </c>
      <c r="C265" s="185">
        <v>6944</v>
      </c>
      <c r="D265" s="242">
        <v>42097</v>
      </c>
      <c r="E265" s="185">
        <v>2015</v>
      </c>
      <c r="F265" s="185">
        <v>1</v>
      </c>
      <c r="G265" s="198" t="s">
        <v>1280</v>
      </c>
      <c r="H265" s="198" t="s">
        <v>1281</v>
      </c>
      <c r="I265" s="185"/>
      <c r="J265" s="185">
        <v>6</v>
      </c>
      <c r="K265" s="195"/>
      <c r="L265" s="196"/>
      <c r="M265" s="185">
        <v>0</v>
      </c>
      <c r="N265" s="185">
        <v>60</v>
      </c>
      <c r="O265" s="185" t="s">
        <v>1225</v>
      </c>
      <c r="P265" s="185" t="s">
        <v>561</v>
      </c>
      <c r="Q265" s="196" t="s">
        <v>1908</v>
      </c>
      <c r="R265" s="185"/>
      <c r="S265" s="185" t="s">
        <v>561</v>
      </c>
      <c r="T265" s="179" t="s">
        <v>1411</v>
      </c>
      <c r="U265" s="239" t="s">
        <v>617</v>
      </c>
      <c r="V265" s="187">
        <v>22</v>
      </c>
      <c r="W265" s="187">
        <v>98</v>
      </c>
      <c r="X265" s="185">
        <v>3</v>
      </c>
      <c r="Y265" s="196" t="s">
        <v>1909</v>
      </c>
      <c r="Z265" s="196" t="s">
        <v>1910</v>
      </c>
      <c r="AA265" s="196" t="s">
        <v>1850</v>
      </c>
      <c r="AB265" s="196" t="s">
        <v>1876</v>
      </c>
      <c r="AC265" s="243">
        <v>0</v>
      </c>
      <c r="AD265" s="180"/>
    </row>
    <row r="266" spans="1:30" s="157" customFormat="1" ht="15" customHeight="1" x14ac:dyDescent="0.2">
      <c r="A266" s="194">
        <v>775</v>
      </c>
      <c r="B266" s="185" t="s">
        <v>1715</v>
      </c>
      <c r="C266" s="185">
        <v>6945</v>
      </c>
      <c r="D266" s="242">
        <v>42099</v>
      </c>
      <c r="E266" s="185">
        <v>2015</v>
      </c>
      <c r="F266" s="185">
        <v>1</v>
      </c>
      <c r="G266" s="198" t="s">
        <v>1222</v>
      </c>
      <c r="H266" s="198" t="s">
        <v>1422</v>
      </c>
      <c r="I266" s="185"/>
      <c r="J266" s="185">
        <v>3</v>
      </c>
      <c r="K266" s="195" t="s">
        <v>1231</v>
      </c>
      <c r="L266" s="195"/>
      <c r="M266" s="185">
        <v>1</v>
      </c>
      <c r="N266" s="185">
        <v>13</v>
      </c>
      <c r="O266" s="185" t="s">
        <v>1225</v>
      </c>
      <c r="P266" s="185" t="s">
        <v>7</v>
      </c>
      <c r="Q266" s="196"/>
      <c r="R266" s="185" t="s">
        <v>1713</v>
      </c>
      <c r="S266" s="185" t="s">
        <v>7</v>
      </c>
      <c r="T266" s="185" t="s">
        <v>25</v>
      </c>
      <c r="U266" s="239" t="s">
        <v>24</v>
      </c>
      <c r="V266" s="187">
        <v>26</v>
      </c>
      <c r="W266" s="187">
        <v>97.5</v>
      </c>
      <c r="X266" s="185">
        <v>3</v>
      </c>
      <c r="Y266" s="196" t="s">
        <v>1237</v>
      </c>
      <c r="Z266" s="196" t="s">
        <v>1716</v>
      </c>
      <c r="AA266" s="179" t="s">
        <v>1563</v>
      </c>
      <c r="AB266" s="196"/>
      <c r="AC266" s="243">
        <v>0</v>
      </c>
      <c r="AD266" s="180"/>
    </row>
    <row r="267" spans="1:30" s="157" customFormat="1" ht="15" customHeight="1" x14ac:dyDescent="0.2">
      <c r="A267" s="194">
        <v>775</v>
      </c>
      <c r="B267" s="185" t="s">
        <v>1721</v>
      </c>
      <c r="C267" s="185">
        <v>6946</v>
      </c>
      <c r="D267" s="242">
        <v>42099</v>
      </c>
      <c r="E267" s="185">
        <v>2015</v>
      </c>
      <c r="F267" s="185">
        <v>1</v>
      </c>
      <c r="G267" s="198" t="s">
        <v>1222</v>
      </c>
      <c r="H267" s="198" t="s">
        <v>1422</v>
      </c>
      <c r="I267" s="185"/>
      <c r="J267" s="185">
        <v>3</v>
      </c>
      <c r="K267" s="195" t="s">
        <v>1231</v>
      </c>
      <c r="L267" s="195"/>
      <c r="M267" s="185">
        <v>1</v>
      </c>
      <c r="N267" s="185">
        <v>13</v>
      </c>
      <c r="O267" s="185" t="s">
        <v>1225</v>
      </c>
      <c r="P267" s="185" t="s">
        <v>7</v>
      </c>
      <c r="Q267" s="196"/>
      <c r="R267" s="185" t="s">
        <v>1722</v>
      </c>
      <c r="S267" s="185" t="s">
        <v>7</v>
      </c>
      <c r="T267" s="185" t="s">
        <v>22</v>
      </c>
      <c r="U267" s="239" t="s">
        <v>23</v>
      </c>
      <c r="V267" s="187">
        <v>26</v>
      </c>
      <c r="W267" s="187">
        <v>97.5</v>
      </c>
      <c r="X267" s="185">
        <v>3</v>
      </c>
      <c r="Y267" s="196" t="s">
        <v>1241</v>
      </c>
      <c r="Z267" s="196" t="s">
        <v>1723</v>
      </c>
      <c r="AA267" s="179" t="s">
        <v>1563</v>
      </c>
      <c r="AB267" s="196"/>
      <c r="AC267" s="243">
        <v>6</v>
      </c>
      <c r="AD267" s="180"/>
    </row>
    <row r="268" spans="1:30" s="157" customFormat="1" ht="15" customHeight="1" x14ac:dyDescent="0.2">
      <c r="A268" s="194">
        <v>775</v>
      </c>
      <c r="B268" s="185" t="s">
        <v>1712</v>
      </c>
      <c r="C268" s="185">
        <v>6947</v>
      </c>
      <c r="D268" s="242">
        <v>42099</v>
      </c>
      <c r="E268" s="185">
        <v>2015</v>
      </c>
      <c r="F268" s="185">
        <v>1</v>
      </c>
      <c r="G268" s="198" t="s">
        <v>1222</v>
      </c>
      <c r="H268" s="198" t="s">
        <v>1422</v>
      </c>
      <c r="I268" s="185"/>
      <c r="J268" s="185">
        <v>3</v>
      </c>
      <c r="K268" s="195" t="s">
        <v>1231</v>
      </c>
      <c r="L268" s="195"/>
      <c r="M268" s="185">
        <v>1</v>
      </c>
      <c r="N268" s="185">
        <v>13</v>
      </c>
      <c r="O268" s="185" t="s">
        <v>1225</v>
      </c>
      <c r="P268" s="185" t="s">
        <v>7</v>
      </c>
      <c r="Q268" s="196"/>
      <c r="R268" s="185" t="s">
        <v>1713</v>
      </c>
      <c r="S268" s="185" t="s">
        <v>7</v>
      </c>
      <c r="T268" s="185" t="s">
        <v>25</v>
      </c>
      <c r="U268" s="239" t="s">
        <v>24</v>
      </c>
      <c r="V268" s="187">
        <v>26</v>
      </c>
      <c r="W268" s="187">
        <v>97.5</v>
      </c>
      <c r="X268" s="185">
        <v>3</v>
      </c>
      <c r="Y268" s="196" t="s">
        <v>1241</v>
      </c>
      <c r="Z268" s="196" t="s">
        <v>1714</v>
      </c>
      <c r="AA268" s="179" t="s">
        <v>1563</v>
      </c>
      <c r="AB268" s="196"/>
      <c r="AC268" s="243">
        <v>1</v>
      </c>
      <c r="AD268" s="180"/>
    </row>
    <row r="269" spans="1:30" s="157" customFormat="1" ht="15" customHeight="1" x14ac:dyDescent="0.2">
      <c r="A269" s="194">
        <v>775</v>
      </c>
      <c r="B269" s="185" t="s">
        <v>2023</v>
      </c>
      <c r="C269" s="185">
        <v>6948</v>
      </c>
      <c r="D269" s="242">
        <v>42099</v>
      </c>
      <c r="E269" s="185">
        <v>2015</v>
      </c>
      <c r="F269" s="185">
        <v>1</v>
      </c>
      <c r="G269" s="198" t="s">
        <v>1222</v>
      </c>
      <c r="H269" s="198" t="s">
        <v>1494</v>
      </c>
      <c r="I269" s="185"/>
      <c r="J269" s="185">
        <v>3</v>
      </c>
      <c r="K269" s="195" t="s">
        <v>1231</v>
      </c>
      <c r="L269" s="195"/>
      <c r="M269" s="185">
        <v>1</v>
      </c>
      <c r="N269" s="185">
        <v>13</v>
      </c>
      <c r="O269" s="185" t="s">
        <v>1225</v>
      </c>
      <c r="P269" s="185" t="s">
        <v>1343</v>
      </c>
      <c r="Q269" s="196" t="s">
        <v>1348</v>
      </c>
      <c r="R269" s="185" t="s">
        <v>1370</v>
      </c>
      <c r="S269" s="185" t="s">
        <v>1370</v>
      </c>
      <c r="T269" s="201" t="s">
        <v>640</v>
      </c>
      <c r="U269" s="239" t="s">
        <v>641</v>
      </c>
      <c r="V269" s="187">
        <v>23.58</v>
      </c>
      <c r="W269" s="187">
        <v>98.5</v>
      </c>
      <c r="X269" s="185">
        <v>1</v>
      </c>
      <c r="Y269" s="196" t="s">
        <v>1237</v>
      </c>
      <c r="Z269" s="196" t="s">
        <v>2024</v>
      </c>
      <c r="AA269" s="202" t="s">
        <v>1934</v>
      </c>
      <c r="AB269" s="196"/>
      <c r="AC269" s="243">
        <v>35</v>
      </c>
      <c r="AD269" s="180"/>
    </row>
    <row r="270" spans="1:30" s="157" customFormat="1" ht="15" customHeight="1" x14ac:dyDescent="0.2">
      <c r="A270" s="194">
        <v>775</v>
      </c>
      <c r="B270" s="185" t="s">
        <v>1717</v>
      </c>
      <c r="C270" s="185">
        <v>6949</v>
      </c>
      <c r="D270" s="242">
        <v>42100</v>
      </c>
      <c r="E270" s="185">
        <v>2015</v>
      </c>
      <c r="F270" s="185">
        <v>1</v>
      </c>
      <c r="G270" s="198" t="s">
        <v>1222</v>
      </c>
      <c r="H270" s="198" t="s">
        <v>1422</v>
      </c>
      <c r="I270" s="185"/>
      <c r="J270" s="185">
        <v>3</v>
      </c>
      <c r="K270" s="195" t="s">
        <v>1231</v>
      </c>
      <c r="L270" s="195"/>
      <c r="M270" s="185">
        <v>1</v>
      </c>
      <c r="N270" s="185">
        <v>13</v>
      </c>
      <c r="O270" s="185" t="s">
        <v>1225</v>
      </c>
      <c r="P270" s="185" t="s">
        <v>7</v>
      </c>
      <c r="Q270" s="196"/>
      <c r="R270" s="185" t="s">
        <v>1713</v>
      </c>
      <c r="S270" s="185" t="s">
        <v>7</v>
      </c>
      <c r="T270" s="185" t="s">
        <v>25</v>
      </c>
      <c r="U270" s="239" t="s">
        <v>24</v>
      </c>
      <c r="V270" s="187">
        <v>26</v>
      </c>
      <c r="W270" s="187">
        <v>97.5</v>
      </c>
      <c r="X270" s="185">
        <v>3</v>
      </c>
      <c r="Y270" s="196" t="s">
        <v>1237</v>
      </c>
      <c r="Z270" s="196" t="s">
        <v>1716</v>
      </c>
      <c r="AA270" s="179" t="s">
        <v>1563</v>
      </c>
      <c r="AB270" s="196"/>
      <c r="AC270" s="243">
        <v>0</v>
      </c>
      <c r="AD270" s="180"/>
    </row>
    <row r="271" spans="1:30" s="157" customFormat="1" ht="15" customHeight="1" x14ac:dyDescent="0.2">
      <c r="A271" s="194">
        <v>775</v>
      </c>
      <c r="B271" s="185" t="s">
        <v>2025</v>
      </c>
      <c r="C271" s="185">
        <v>6950</v>
      </c>
      <c r="D271" s="242">
        <v>42100</v>
      </c>
      <c r="E271" s="185">
        <v>2015</v>
      </c>
      <c r="F271" s="185">
        <v>1</v>
      </c>
      <c r="G271" s="198" t="s">
        <v>1222</v>
      </c>
      <c r="H271" s="198" t="s">
        <v>1494</v>
      </c>
      <c r="I271" s="185"/>
      <c r="J271" s="185">
        <v>3</v>
      </c>
      <c r="K271" s="195" t="s">
        <v>1231</v>
      </c>
      <c r="L271" s="195"/>
      <c r="M271" s="185">
        <v>1</v>
      </c>
      <c r="N271" s="185">
        <v>13</v>
      </c>
      <c r="O271" s="185" t="s">
        <v>1225</v>
      </c>
      <c r="P271" s="185" t="s">
        <v>561</v>
      </c>
      <c r="Q271" s="196" t="s">
        <v>1348</v>
      </c>
      <c r="R271" s="185"/>
      <c r="S271" s="201" t="s">
        <v>1344</v>
      </c>
      <c r="T271" s="185" t="s">
        <v>640</v>
      </c>
      <c r="U271" s="239" t="s">
        <v>641</v>
      </c>
      <c r="V271" s="199">
        <v>23.69</v>
      </c>
      <c r="W271" s="199">
        <v>98.75</v>
      </c>
      <c r="X271" s="185">
        <v>2</v>
      </c>
      <c r="Y271" s="196" t="s">
        <v>2026</v>
      </c>
      <c r="Z271" s="196" t="s">
        <v>2027</v>
      </c>
      <c r="AA271" s="202" t="s">
        <v>1934</v>
      </c>
      <c r="AB271" s="196"/>
      <c r="AC271" s="243">
        <v>0</v>
      </c>
      <c r="AD271" s="180"/>
    </row>
    <row r="272" spans="1:30" s="157" customFormat="1" ht="15" customHeight="1" x14ac:dyDescent="0.2">
      <c r="A272" s="197">
        <v>775</v>
      </c>
      <c r="B272" s="185" t="s">
        <v>1575</v>
      </c>
      <c r="C272" s="185">
        <v>6725</v>
      </c>
      <c r="D272" s="245">
        <v>42023</v>
      </c>
      <c r="E272" s="185">
        <v>2015</v>
      </c>
      <c r="F272" s="185">
        <v>1</v>
      </c>
      <c r="G272" s="185" t="s">
        <v>1222</v>
      </c>
      <c r="H272" s="185" t="s">
        <v>1422</v>
      </c>
      <c r="I272" s="185" t="s">
        <v>1282</v>
      </c>
      <c r="J272" s="185">
        <v>3</v>
      </c>
      <c r="K272" s="196" t="s">
        <v>1231</v>
      </c>
      <c r="L272" s="196" t="s">
        <v>1282</v>
      </c>
      <c r="M272" s="185">
        <v>1</v>
      </c>
      <c r="N272" s="185">
        <v>13</v>
      </c>
      <c r="O272" s="185" t="s">
        <v>1225</v>
      </c>
      <c r="P272" s="185" t="s">
        <v>7</v>
      </c>
      <c r="Q272" s="196" t="s">
        <v>27</v>
      </c>
      <c r="R272" s="185"/>
      <c r="S272" s="185" t="s">
        <v>27</v>
      </c>
      <c r="T272" s="201" t="s">
        <v>27</v>
      </c>
      <c r="U272" s="239" t="s">
        <v>26</v>
      </c>
      <c r="V272" s="187">
        <v>25.61</v>
      </c>
      <c r="W272" s="187">
        <v>96.31</v>
      </c>
      <c r="X272" s="185">
        <v>2</v>
      </c>
      <c r="Y272" s="196" t="s">
        <v>1572</v>
      </c>
      <c r="Z272" s="196" t="s">
        <v>1576</v>
      </c>
      <c r="AA272" s="179" t="s">
        <v>1563</v>
      </c>
      <c r="AB272" s="196"/>
      <c r="AC272" s="243">
        <v>0</v>
      </c>
      <c r="AD272" s="180"/>
    </row>
    <row r="273" spans="1:30" s="157" customFormat="1" ht="15" customHeight="1" x14ac:dyDescent="0.2">
      <c r="A273" s="197">
        <v>775</v>
      </c>
      <c r="B273" s="185" t="s">
        <v>2300</v>
      </c>
      <c r="C273" s="185">
        <v>6951</v>
      </c>
      <c r="D273" s="242">
        <v>42100</v>
      </c>
      <c r="E273" s="185">
        <v>2015</v>
      </c>
      <c r="F273" s="185">
        <v>1</v>
      </c>
      <c r="G273" s="185" t="s">
        <v>1280</v>
      </c>
      <c r="H273" s="185" t="s">
        <v>1281</v>
      </c>
      <c r="I273" s="185" t="s">
        <v>2301</v>
      </c>
      <c r="J273" s="185">
        <v>6</v>
      </c>
      <c r="K273" s="196"/>
      <c r="L273" s="196"/>
      <c r="M273" s="185">
        <v>0</v>
      </c>
      <c r="N273" s="185">
        <v>60</v>
      </c>
      <c r="O273" s="185" t="s">
        <v>1225</v>
      </c>
      <c r="P273" s="185" t="s">
        <v>561</v>
      </c>
      <c r="Q273" s="196" t="s">
        <v>1389</v>
      </c>
      <c r="R273" s="185"/>
      <c r="S273" s="185" t="s">
        <v>1389</v>
      </c>
      <c r="T273" s="185" t="s">
        <v>580</v>
      </c>
      <c r="U273" s="239" t="s">
        <v>579</v>
      </c>
      <c r="V273" s="187">
        <v>21.31</v>
      </c>
      <c r="W273" s="187">
        <v>97.92</v>
      </c>
      <c r="X273" s="185">
        <v>2</v>
      </c>
      <c r="Y273" s="196" t="s">
        <v>1314</v>
      </c>
      <c r="Z273" s="196" t="s">
        <v>2302</v>
      </c>
      <c r="AA273" s="196" t="s">
        <v>2266</v>
      </c>
      <c r="AB273" s="196"/>
      <c r="AC273" s="243">
        <v>0</v>
      </c>
      <c r="AD273" s="180"/>
    </row>
    <row r="274" spans="1:30" s="157" customFormat="1" ht="15" customHeight="1" x14ac:dyDescent="0.2">
      <c r="A274" s="197">
        <v>775</v>
      </c>
      <c r="B274" s="185" t="s">
        <v>2306</v>
      </c>
      <c r="C274" s="185">
        <v>6952</v>
      </c>
      <c r="D274" s="242">
        <v>42100</v>
      </c>
      <c r="E274" s="185">
        <v>2015</v>
      </c>
      <c r="F274" s="185">
        <v>1</v>
      </c>
      <c r="G274" s="185" t="s">
        <v>1280</v>
      </c>
      <c r="H274" s="185" t="s">
        <v>1281</v>
      </c>
      <c r="I274" s="185" t="s">
        <v>2301</v>
      </c>
      <c r="J274" s="185">
        <v>6</v>
      </c>
      <c r="K274" s="196"/>
      <c r="L274" s="196"/>
      <c r="M274" s="185">
        <v>0</v>
      </c>
      <c r="N274" s="185">
        <v>60</v>
      </c>
      <c r="O274" s="185" t="s">
        <v>1225</v>
      </c>
      <c r="P274" s="185" t="s">
        <v>561</v>
      </c>
      <c r="Q274" s="196" t="s">
        <v>563</v>
      </c>
      <c r="R274" s="185" t="s">
        <v>563</v>
      </c>
      <c r="S274" s="185" t="s">
        <v>563</v>
      </c>
      <c r="T274" s="201" t="s">
        <v>563</v>
      </c>
      <c r="U274" s="239" t="s">
        <v>564</v>
      </c>
      <c r="V274" s="187">
        <v>20.78</v>
      </c>
      <c r="W274" s="187">
        <v>97.03</v>
      </c>
      <c r="X274" s="185">
        <v>1</v>
      </c>
      <c r="Y274" s="196" t="s">
        <v>1314</v>
      </c>
      <c r="Z274" s="196" t="s">
        <v>2307</v>
      </c>
      <c r="AA274" s="196" t="s">
        <v>2266</v>
      </c>
      <c r="AB274" s="196"/>
      <c r="AC274" s="243">
        <v>0</v>
      </c>
      <c r="AD274" s="180"/>
    </row>
    <row r="275" spans="1:30" s="157" customFormat="1" ht="15" customHeight="1" x14ac:dyDescent="0.2">
      <c r="A275" s="194">
        <v>775</v>
      </c>
      <c r="B275" s="185" t="s">
        <v>2028</v>
      </c>
      <c r="C275" s="185">
        <v>6953</v>
      </c>
      <c r="D275" s="242">
        <v>42101</v>
      </c>
      <c r="E275" s="185">
        <v>2015</v>
      </c>
      <c r="F275" s="185">
        <v>1</v>
      </c>
      <c r="G275" s="198" t="s">
        <v>1222</v>
      </c>
      <c r="H275" s="198" t="s">
        <v>1494</v>
      </c>
      <c r="I275" s="185"/>
      <c r="J275" s="185">
        <v>3</v>
      </c>
      <c r="K275" s="195" t="s">
        <v>1231</v>
      </c>
      <c r="L275" s="195"/>
      <c r="M275" s="185">
        <v>1</v>
      </c>
      <c r="N275" s="185">
        <v>13</v>
      </c>
      <c r="O275" s="185" t="s">
        <v>1225</v>
      </c>
      <c r="P275" s="185" t="s">
        <v>561</v>
      </c>
      <c r="Q275" s="196" t="s">
        <v>1348</v>
      </c>
      <c r="R275" s="185"/>
      <c r="S275" s="201" t="s">
        <v>1344</v>
      </c>
      <c r="T275" s="185" t="s">
        <v>640</v>
      </c>
      <c r="U275" s="239" t="s">
        <v>641</v>
      </c>
      <c r="V275" s="199">
        <v>23.69</v>
      </c>
      <c r="W275" s="199">
        <v>98.75</v>
      </c>
      <c r="X275" s="185">
        <v>2</v>
      </c>
      <c r="Y275" s="196" t="s">
        <v>2026</v>
      </c>
      <c r="Z275" s="196" t="s">
        <v>2027</v>
      </c>
      <c r="AA275" s="202" t="s">
        <v>1934</v>
      </c>
      <c r="AB275" s="196"/>
      <c r="AC275" s="243">
        <v>0</v>
      </c>
      <c r="AD275" s="180"/>
    </row>
    <row r="276" spans="1:30" s="157" customFormat="1" ht="15" customHeight="1" x14ac:dyDescent="0.2">
      <c r="A276" s="194">
        <v>775</v>
      </c>
      <c r="B276" s="185" t="s">
        <v>2612</v>
      </c>
      <c r="C276" s="185">
        <v>6954</v>
      </c>
      <c r="D276" s="242">
        <v>42101</v>
      </c>
      <c r="E276" s="185">
        <v>2015</v>
      </c>
      <c r="F276" s="185">
        <v>1</v>
      </c>
      <c r="G276" s="198" t="s">
        <v>1222</v>
      </c>
      <c r="H276" s="198" t="s">
        <v>1495</v>
      </c>
      <c r="I276" s="185"/>
      <c r="J276" s="185">
        <v>3</v>
      </c>
      <c r="K276" s="195" t="s">
        <v>1231</v>
      </c>
      <c r="L276" s="195"/>
      <c r="M276" s="185">
        <v>1</v>
      </c>
      <c r="N276" s="185">
        <v>13</v>
      </c>
      <c r="O276" s="185" t="s">
        <v>1225</v>
      </c>
      <c r="P276" s="185" t="s">
        <v>561</v>
      </c>
      <c r="Q276" s="196" t="s">
        <v>620</v>
      </c>
      <c r="R276" s="185"/>
      <c r="S276" s="185" t="s">
        <v>620</v>
      </c>
      <c r="T276" s="185" t="s">
        <v>620</v>
      </c>
      <c r="U276" s="239" t="s">
        <v>621</v>
      </c>
      <c r="V276" s="199">
        <v>22.53</v>
      </c>
      <c r="W276" s="199">
        <v>97.03</v>
      </c>
      <c r="X276" s="185">
        <v>2</v>
      </c>
      <c r="Y276" s="196" t="s">
        <v>1241</v>
      </c>
      <c r="Z276" s="196" t="s">
        <v>2613</v>
      </c>
      <c r="AA276" s="196" t="s">
        <v>2537</v>
      </c>
      <c r="AB276" s="196"/>
      <c r="AC276" s="243">
        <v>0</v>
      </c>
      <c r="AD276" s="180"/>
    </row>
    <row r="277" spans="1:30" s="157" customFormat="1" ht="15" customHeight="1" x14ac:dyDescent="0.2">
      <c r="A277" s="194">
        <v>775</v>
      </c>
      <c r="B277" s="185" t="s">
        <v>2171</v>
      </c>
      <c r="C277" s="185">
        <v>6955</v>
      </c>
      <c r="D277" s="242">
        <v>42101</v>
      </c>
      <c r="E277" s="185">
        <v>2015</v>
      </c>
      <c r="F277" s="185">
        <v>1</v>
      </c>
      <c r="G277" s="198" t="s">
        <v>1280</v>
      </c>
      <c r="H277" s="198" t="s">
        <v>1281</v>
      </c>
      <c r="I277" s="185" t="s">
        <v>2172</v>
      </c>
      <c r="J277" s="185">
        <v>6</v>
      </c>
      <c r="K277" s="196"/>
      <c r="L277" s="196"/>
      <c r="M277" s="185">
        <v>0</v>
      </c>
      <c r="N277" s="185">
        <v>60</v>
      </c>
      <c r="O277" s="185" t="s">
        <v>1225</v>
      </c>
      <c r="P277" s="185" t="s">
        <v>216</v>
      </c>
      <c r="Q277" s="196" t="s">
        <v>1516</v>
      </c>
      <c r="R277" s="185" t="s">
        <v>263</v>
      </c>
      <c r="S277" s="185" t="s">
        <v>263</v>
      </c>
      <c r="T277" s="185" t="s">
        <v>263</v>
      </c>
      <c r="U277" s="239" t="s">
        <v>262</v>
      </c>
      <c r="V277" s="187">
        <v>17.78</v>
      </c>
      <c r="W277" s="187">
        <v>95.75</v>
      </c>
      <c r="X277" s="185">
        <v>1</v>
      </c>
      <c r="Y277" s="196" t="s">
        <v>1286</v>
      </c>
      <c r="Z277" s="196" t="s">
        <v>2173</v>
      </c>
      <c r="AA277" s="196" t="s">
        <v>2081</v>
      </c>
      <c r="AB277" s="196"/>
      <c r="AC277" s="243">
        <v>0</v>
      </c>
      <c r="AD277" s="180"/>
    </row>
    <row r="278" spans="1:30" s="157" customFormat="1" ht="15" customHeight="1" x14ac:dyDescent="0.2">
      <c r="A278" s="194">
        <v>775</v>
      </c>
      <c r="B278" s="185" t="s">
        <v>2029</v>
      </c>
      <c r="C278" s="185">
        <v>6956</v>
      </c>
      <c r="D278" s="242">
        <v>42102</v>
      </c>
      <c r="E278" s="185">
        <v>2015</v>
      </c>
      <c r="F278" s="185">
        <v>1</v>
      </c>
      <c r="G278" s="198" t="s">
        <v>1222</v>
      </c>
      <c r="H278" s="198" t="s">
        <v>1494</v>
      </c>
      <c r="I278" s="185"/>
      <c r="J278" s="185">
        <v>3</v>
      </c>
      <c r="K278" s="195" t="s">
        <v>1231</v>
      </c>
      <c r="L278" s="195"/>
      <c r="M278" s="185">
        <v>1</v>
      </c>
      <c r="N278" s="185">
        <v>13</v>
      </c>
      <c r="O278" s="185" t="s">
        <v>1225</v>
      </c>
      <c r="P278" s="185" t="s">
        <v>561</v>
      </c>
      <c r="Q278" s="196" t="s">
        <v>1348</v>
      </c>
      <c r="R278" s="185"/>
      <c r="S278" s="201" t="s">
        <v>1344</v>
      </c>
      <c r="T278" s="185" t="s">
        <v>640</v>
      </c>
      <c r="U278" s="239" t="s">
        <v>641</v>
      </c>
      <c r="V278" s="199">
        <v>23.69</v>
      </c>
      <c r="W278" s="199">
        <v>98.75</v>
      </c>
      <c r="X278" s="185">
        <v>2</v>
      </c>
      <c r="Y278" s="196" t="s">
        <v>2026</v>
      </c>
      <c r="Z278" s="196" t="s">
        <v>2027</v>
      </c>
      <c r="AA278" s="202" t="s">
        <v>1934</v>
      </c>
      <c r="AB278" s="196"/>
      <c r="AC278" s="243">
        <v>0</v>
      </c>
      <c r="AD278" s="180"/>
    </row>
    <row r="279" spans="1:30" s="157" customFormat="1" ht="15" customHeight="1" x14ac:dyDescent="0.2">
      <c r="A279" s="194">
        <v>775</v>
      </c>
      <c r="B279" s="185" t="s">
        <v>2571</v>
      </c>
      <c r="C279" s="185">
        <v>6957</v>
      </c>
      <c r="D279" s="242">
        <v>42102</v>
      </c>
      <c r="E279" s="185">
        <v>2015</v>
      </c>
      <c r="F279" s="185">
        <v>1</v>
      </c>
      <c r="G279" s="198" t="s">
        <v>1222</v>
      </c>
      <c r="H279" s="198" t="s">
        <v>1495</v>
      </c>
      <c r="I279" s="185"/>
      <c r="J279" s="185">
        <v>3</v>
      </c>
      <c r="K279" s="195" t="s">
        <v>1231</v>
      </c>
      <c r="L279" s="195"/>
      <c r="M279" s="185">
        <v>1</v>
      </c>
      <c r="N279" s="185">
        <v>13</v>
      </c>
      <c r="O279" s="185" t="s">
        <v>1225</v>
      </c>
      <c r="P279" s="185" t="s">
        <v>561</v>
      </c>
      <c r="Q279" s="196" t="s">
        <v>615</v>
      </c>
      <c r="R279" s="185" t="s">
        <v>1354</v>
      </c>
      <c r="S279" s="185" t="s">
        <v>1354</v>
      </c>
      <c r="T279" s="185" t="s">
        <v>767</v>
      </c>
      <c r="U279" s="239" t="s">
        <v>618</v>
      </c>
      <c r="V279" s="187">
        <v>23.45</v>
      </c>
      <c r="W279" s="187">
        <v>97.93</v>
      </c>
      <c r="X279" s="185">
        <v>1</v>
      </c>
      <c r="Y279" s="196" t="s">
        <v>1241</v>
      </c>
      <c r="Z279" s="196" t="s">
        <v>2572</v>
      </c>
      <c r="AA279" s="196" t="s">
        <v>2537</v>
      </c>
      <c r="AB279" s="196"/>
      <c r="AC279" s="243">
        <v>0</v>
      </c>
      <c r="AD279" s="180"/>
    </row>
    <row r="280" spans="1:30" s="157" customFormat="1" ht="15" customHeight="1" x14ac:dyDescent="0.2">
      <c r="A280" s="194">
        <v>775</v>
      </c>
      <c r="B280" s="185" t="s">
        <v>2030</v>
      </c>
      <c r="C280" s="185">
        <v>6958</v>
      </c>
      <c r="D280" s="242">
        <v>42103</v>
      </c>
      <c r="E280" s="185">
        <v>2015</v>
      </c>
      <c r="F280" s="185">
        <v>1</v>
      </c>
      <c r="G280" s="198" t="s">
        <v>1222</v>
      </c>
      <c r="H280" s="198" t="s">
        <v>1494</v>
      </c>
      <c r="I280" s="185"/>
      <c r="J280" s="185">
        <v>3</v>
      </c>
      <c r="K280" s="195" t="s">
        <v>1231</v>
      </c>
      <c r="L280" s="195"/>
      <c r="M280" s="185">
        <v>1</v>
      </c>
      <c r="N280" s="185">
        <v>13</v>
      </c>
      <c r="O280" s="185" t="s">
        <v>1225</v>
      </c>
      <c r="P280" s="185" t="s">
        <v>561</v>
      </c>
      <c r="Q280" s="196" t="s">
        <v>1348</v>
      </c>
      <c r="R280" s="185"/>
      <c r="S280" s="201" t="s">
        <v>1344</v>
      </c>
      <c r="T280" s="185" t="s">
        <v>640</v>
      </c>
      <c r="U280" s="239" t="s">
        <v>641</v>
      </c>
      <c r="V280" s="199">
        <v>23.69</v>
      </c>
      <c r="W280" s="199">
        <v>98.75</v>
      </c>
      <c r="X280" s="185">
        <v>2</v>
      </c>
      <c r="Y280" s="196" t="s">
        <v>2026</v>
      </c>
      <c r="Z280" s="196" t="s">
        <v>2027</v>
      </c>
      <c r="AA280" s="202" t="s">
        <v>1934</v>
      </c>
      <c r="AB280" s="196"/>
      <c r="AC280" s="243">
        <v>0</v>
      </c>
      <c r="AD280" s="180"/>
    </row>
    <row r="281" spans="1:30" s="157" customFormat="1" ht="15" customHeight="1" x14ac:dyDescent="0.2">
      <c r="A281" s="194">
        <v>775</v>
      </c>
      <c r="B281" s="185" t="s">
        <v>2703</v>
      </c>
      <c r="C281" s="185">
        <v>6959</v>
      </c>
      <c r="D281" s="242">
        <v>42103</v>
      </c>
      <c r="E281" s="185">
        <v>2015</v>
      </c>
      <c r="F281" s="185">
        <v>1</v>
      </c>
      <c r="G281" s="198" t="s">
        <v>1222</v>
      </c>
      <c r="H281" s="198" t="s">
        <v>1495</v>
      </c>
      <c r="I281" s="185"/>
      <c r="J281" s="185">
        <v>3</v>
      </c>
      <c r="K281" s="195" t="s">
        <v>1231</v>
      </c>
      <c r="L281" s="195"/>
      <c r="M281" s="185">
        <v>1</v>
      </c>
      <c r="N281" s="185">
        <v>13</v>
      </c>
      <c r="O281" s="185" t="s">
        <v>1225</v>
      </c>
      <c r="P281" s="185" t="s">
        <v>561</v>
      </c>
      <c r="Q281" s="196" t="s">
        <v>2704</v>
      </c>
      <c r="R281" s="185" t="s">
        <v>629</v>
      </c>
      <c r="S281" s="185" t="s">
        <v>629</v>
      </c>
      <c r="T281" s="185" t="s">
        <v>629</v>
      </c>
      <c r="U281" s="239" t="s">
        <v>628</v>
      </c>
      <c r="V281" s="187">
        <v>22.96</v>
      </c>
      <c r="W281" s="187">
        <v>97.16</v>
      </c>
      <c r="X281" s="185">
        <v>1</v>
      </c>
      <c r="Y281" s="196" t="s">
        <v>1241</v>
      </c>
      <c r="Z281" s="196" t="s">
        <v>2705</v>
      </c>
      <c r="AA281" s="196" t="s">
        <v>2537</v>
      </c>
      <c r="AB281" s="196"/>
      <c r="AC281" s="243">
        <v>0</v>
      </c>
      <c r="AD281" s="180"/>
    </row>
    <row r="282" spans="1:30" s="157" customFormat="1" ht="15" customHeight="1" x14ac:dyDescent="0.2">
      <c r="A282" s="194">
        <v>775</v>
      </c>
      <c r="B282" s="185" t="s">
        <v>2109</v>
      </c>
      <c r="C282" s="185">
        <v>6960</v>
      </c>
      <c r="D282" s="242">
        <v>42104</v>
      </c>
      <c r="E282" s="185">
        <v>2015</v>
      </c>
      <c r="F282" s="185">
        <v>1</v>
      </c>
      <c r="G282" s="198" t="s">
        <v>1280</v>
      </c>
      <c r="H282" s="198" t="s">
        <v>1281</v>
      </c>
      <c r="I282" s="185"/>
      <c r="J282" s="185">
        <v>6</v>
      </c>
      <c r="K282" s="195"/>
      <c r="L282" s="195"/>
      <c r="M282" s="185">
        <v>0</v>
      </c>
      <c r="N282" s="185">
        <v>60</v>
      </c>
      <c r="O282" s="185" t="s">
        <v>1225</v>
      </c>
      <c r="P282" s="185" t="s">
        <v>216</v>
      </c>
      <c r="Q282" s="196" t="s">
        <v>216</v>
      </c>
      <c r="R282" s="185" t="s">
        <v>216</v>
      </c>
      <c r="S282" s="185" t="s">
        <v>216</v>
      </c>
      <c r="T282" s="185" t="s">
        <v>216</v>
      </c>
      <c r="U282" s="239" t="s">
        <v>218</v>
      </c>
      <c r="V282" s="187">
        <v>17.329999999999998</v>
      </c>
      <c r="W282" s="187">
        <v>96.48</v>
      </c>
      <c r="X282" s="185">
        <v>1</v>
      </c>
      <c r="Y282" s="196" t="s">
        <v>1226</v>
      </c>
      <c r="Z282" s="196" t="s">
        <v>2110</v>
      </c>
      <c r="AA282" s="196" t="s">
        <v>2081</v>
      </c>
      <c r="AB282" s="196"/>
      <c r="AC282" s="243">
        <v>0</v>
      </c>
      <c r="AD282" s="180"/>
    </row>
    <row r="283" spans="1:30" s="157" customFormat="1" ht="15" customHeight="1" x14ac:dyDescent="0.2">
      <c r="A283" s="197">
        <v>775</v>
      </c>
      <c r="B283" s="185" t="s">
        <v>1899</v>
      </c>
      <c r="C283" s="185">
        <v>6726</v>
      </c>
      <c r="D283" s="245">
        <v>42023</v>
      </c>
      <c r="E283" s="185">
        <v>2015</v>
      </c>
      <c r="F283" s="185">
        <v>1</v>
      </c>
      <c r="G283" s="185" t="s">
        <v>1280</v>
      </c>
      <c r="H283" s="185" t="s">
        <v>1281</v>
      </c>
      <c r="I283" s="185" t="s">
        <v>1282</v>
      </c>
      <c r="J283" s="185">
        <v>6</v>
      </c>
      <c r="K283" s="196" t="s">
        <v>1282</v>
      </c>
      <c r="L283" s="196" t="s">
        <v>1282</v>
      </c>
      <c r="M283" s="185">
        <v>0</v>
      </c>
      <c r="N283" s="185">
        <v>60</v>
      </c>
      <c r="O283" s="185" t="s">
        <v>1225</v>
      </c>
      <c r="P283" s="185" t="s">
        <v>111</v>
      </c>
      <c r="Q283" s="196" t="s">
        <v>136</v>
      </c>
      <c r="R283" s="185" t="s">
        <v>136</v>
      </c>
      <c r="S283" s="185" t="s">
        <v>136</v>
      </c>
      <c r="T283" s="185" t="s">
        <v>136</v>
      </c>
      <c r="U283" s="239" t="s">
        <v>137</v>
      </c>
      <c r="V283" s="187">
        <v>22.1</v>
      </c>
      <c r="W283" s="187">
        <v>95.13</v>
      </c>
      <c r="X283" s="185">
        <v>1</v>
      </c>
      <c r="Y283" s="196" t="s">
        <v>1541</v>
      </c>
      <c r="Z283" s="196" t="s">
        <v>1900</v>
      </c>
      <c r="AA283" s="196" t="s">
        <v>1850</v>
      </c>
      <c r="AB283" s="196" t="s">
        <v>1901</v>
      </c>
      <c r="AC283" s="243">
        <v>0</v>
      </c>
      <c r="AD283" s="180"/>
    </row>
    <row r="284" spans="1:30" s="157" customFormat="1" ht="15" customHeight="1" x14ac:dyDescent="0.2">
      <c r="A284" s="194">
        <v>775</v>
      </c>
      <c r="B284" s="185" t="s">
        <v>2031</v>
      </c>
      <c r="C284" s="185">
        <v>6961</v>
      </c>
      <c r="D284" s="242">
        <v>42104</v>
      </c>
      <c r="E284" s="185">
        <v>2015</v>
      </c>
      <c r="F284" s="185">
        <v>1</v>
      </c>
      <c r="G284" s="198" t="s">
        <v>1222</v>
      </c>
      <c r="H284" s="198" t="s">
        <v>1494</v>
      </c>
      <c r="I284" s="185"/>
      <c r="J284" s="185">
        <v>3</v>
      </c>
      <c r="K284" s="195" t="s">
        <v>1231</v>
      </c>
      <c r="L284" s="195"/>
      <c r="M284" s="185">
        <v>1</v>
      </c>
      <c r="N284" s="185">
        <v>13</v>
      </c>
      <c r="O284" s="185" t="s">
        <v>1225</v>
      </c>
      <c r="P284" s="185" t="s">
        <v>561</v>
      </c>
      <c r="Q284" s="196" t="s">
        <v>1348</v>
      </c>
      <c r="R284" s="185"/>
      <c r="S284" s="201" t="s">
        <v>1344</v>
      </c>
      <c r="T284" s="185" t="s">
        <v>640</v>
      </c>
      <c r="U284" s="239" t="s">
        <v>641</v>
      </c>
      <c r="V284" s="199">
        <v>23.69</v>
      </c>
      <c r="W284" s="199">
        <v>98.75</v>
      </c>
      <c r="X284" s="185">
        <v>2</v>
      </c>
      <c r="Y284" s="196" t="s">
        <v>2026</v>
      </c>
      <c r="Z284" s="196" t="s">
        <v>2027</v>
      </c>
      <c r="AA284" s="202" t="s">
        <v>1934</v>
      </c>
      <c r="AB284" s="196"/>
      <c r="AC284" s="243">
        <v>0</v>
      </c>
      <c r="AD284" s="180"/>
    </row>
    <row r="285" spans="1:30" s="157" customFormat="1" ht="15" customHeight="1" x14ac:dyDescent="0.2">
      <c r="A285" s="194">
        <v>775</v>
      </c>
      <c r="B285" s="185" t="s">
        <v>2100</v>
      </c>
      <c r="C285" s="185">
        <v>6962</v>
      </c>
      <c r="D285" s="242">
        <v>42104</v>
      </c>
      <c r="E285" s="185">
        <v>2015</v>
      </c>
      <c r="F285" s="185">
        <v>1</v>
      </c>
      <c r="G285" s="198" t="s">
        <v>1280</v>
      </c>
      <c r="H285" s="198" t="s">
        <v>1281</v>
      </c>
      <c r="I285" s="185"/>
      <c r="J285" s="185">
        <v>6</v>
      </c>
      <c r="K285" s="195"/>
      <c r="L285" s="195"/>
      <c r="M285" s="185">
        <v>0</v>
      </c>
      <c r="N285" s="185">
        <v>60</v>
      </c>
      <c r="O285" s="185" t="s">
        <v>1225</v>
      </c>
      <c r="P285" s="185" t="s">
        <v>332</v>
      </c>
      <c r="Q285" s="196" t="s">
        <v>332</v>
      </c>
      <c r="R285" s="185" t="s">
        <v>332</v>
      </c>
      <c r="S285" s="185" t="s">
        <v>332</v>
      </c>
      <c r="T285" s="240" t="s">
        <v>337</v>
      </c>
      <c r="U285" s="239" t="s">
        <v>364</v>
      </c>
      <c r="V285" s="186">
        <v>21.97</v>
      </c>
      <c r="W285" s="186">
        <v>96.08</v>
      </c>
      <c r="X285" s="185">
        <v>1</v>
      </c>
      <c r="Y285" s="196" t="s">
        <v>1226</v>
      </c>
      <c r="Z285" s="196" t="s">
        <v>2101</v>
      </c>
      <c r="AA285" s="196" t="s">
        <v>2081</v>
      </c>
      <c r="AB285" s="196" t="s">
        <v>1377</v>
      </c>
      <c r="AC285" s="243">
        <v>0</v>
      </c>
      <c r="AD285" s="180"/>
    </row>
    <row r="286" spans="1:30" s="157" customFormat="1" ht="15" customHeight="1" x14ac:dyDescent="0.2">
      <c r="A286" s="194">
        <v>775</v>
      </c>
      <c r="B286" s="185" t="s">
        <v>2734</v>
      </c>
      <c r="C286" s="185">
        <v>6963</v>
      </c>
      <c r="D286" s="242">
        <v>42104</v>
      </c>
      <c r="E286" s="185">
        <v>2015</v>
      </c>
      <c r="F286" s="185">
        <v>1</v>
      </c>
      <c r="G286" s="198" t="s">
        <v>1222</v>
      </c>
      <c r="H286" s="198" t="s">
        <v>1495</v>
      </c>
      <c r="I286" s="185"/>
      <c r="J286" s="185">
        <v>3</v>
      </c>
      <c r="K286" s="195" t="s">
        <v>1231</v>
      </c>
      <c r="L286" s="195"/>
      <c r="M286" s="185">
        <v>1</v>
      </c>
      <c r="N286" s="185">
        <v>13</v>
      </c>
      <c r="O286" s="185" t="s">
        <v>1225</v>
      </c>
      <c r="P286" s="185" t="s">
        <v>561</v>
      </c>
      <c r="Q286" s="196" t="s">
        <v>2735</v>
      </c>
      <c r="R286" s="185" t="s">
        <v>623</v>
      </c>
      <c r="S286" s="185" t="s">
        <v>623</v>
      </c>
      <c r="T286" s="185" t="s">
        <v>623</v>
      </c>
      <c r="U286" s="239" t="s">
        <v>622</v>
      </c>
      <c r="V286" s="187">
        <v>22.32</v>
      </c>
      <c r="W286" s="187">
        <v>96.79</v>
      </c>
      <c r="X286" s="185">
        <v>1</v>
      </c>
      <c r="Y286" s="196" t="s">
        <v>1241</v>
      </c>
      <c r="Z286" s="196" t="s">
        <v>2736</v>
      </c>
      <c r="AA286" s="196" t="s">
        <v>2537</v>
      </c>
      <c r="AB286" s="196"/>
      <c r="AC286" s="243">
        <v>0</v>
      </c>
      <c r="AD286" s="180"/>
    </row>
    <row r="287" spans="1:30" s="157" customFormat="1" ht="15" customHeight="1" x14ac:dyDescent="0.2">
      <c r="A287" s="194">
        <v>775</v>
      </c>
      <c r="B287" s="185" t="s">
        <v>2224</v>
      </c>
      <c r="C287" s="185">
        <v>6964</v>
      </c>
      <c r="D287" s="242">
        <v>42104</v>
      </c>
      <c r="E287" s="185">
        <v>2015</v>
      </c>
      <c r="F287" s="185">
        <v>1</v>
      </c>
      <c r="G287" s="198" t="s">
        <v>1222</v>
      </c>
      <c r="H287" s="198" t="s">
        <v>2225</v>
      </c>
      <c r="I287" s="185"/>
      <c r="J287" s="185">
        <v>4</v>
      </c>
      <c r="K287" s="195" t="s">
        <v>1231</v>
      </c>
      <c r="L287" s="195"/>
      <c r="M287" s="185">
        <v>1</v>
      </c>
      <c r="N287" s="185">
        <v>14</v>
      </c>
      <c r="O287" s="185" t="s">
        <v>1225</v>
      </c>
      <c r="P287" s="185" t="s">
        <v>88</v>
      </c>
      <c r="Q287" s="196" t="s">
        <v>102</v>
      </c>
      <c r="R287" s="185" t="s">
        <v>109</v>
      </c>
      <c r="S287" s="185" t="s">
        <v>109</v>
      </c>
      <c r="T287" s="185" t="s">
        <v>109</v>
      </c>
      <c r="U287" s="239" t="s">
        <v>108</v>
      </c>
      <c r="V287" s="187">
        <v>21.3</v>
      </c>
      <c r="W287" s="187">
        <v>92.85</v>
      </c>
      <c r="X287" s="185">
        <v>1</v>
      </c>
      <c r="Y287" s="196" t="s">
        <v>1241</v>
      </c>
      <c r="Z287" s="196" t="s">
        <v>2226</v>
      </c>
      <c r="AA287" s="196" t="s">
        <v>2081</v>
      </c>
      <c r="AB287" s="196"/>
      <c r="AC287" s="243">
        <v>0</v>
      </c>
      <c r="AD287" s="180"/>
    </row>
    <row r="288" spans="1:30" s="157" customFormat="1" ht="15" customHeight="1" x14ac:dyDescent="0.2">
      <c r="A288" s="194">
        <v>775</v>
      </c>
      <c r="B288" s="185" t="s">
        <v>2032</v>
      </c>
      <c r="C288" s="185">
        <v>6965</v>
      </c>
      <c r="D288" s="242">
        <v>42105</v>
      </c>
      <c r="E288" s="185">
        <v>2015</v>
      </c>
      <c r="F288" s="185">
        <v>1</v>
      </c>
      <c r="G288" s="198" t="s">
        <v>1222</v>
      </c>
      <c r="H288" s="198" t="s">
        <v>1494</v>
      </c>
      <c r="I288" s="185"/>
      <c r="J288" s="185">
        <v>3</v>
      </c>
      <c r="K288" s="195" t="s">
        <v>1231</v>
      </c>
      <c r="L288" s="195"/>
      <c r="M288" s="185">
        <v>1</v>
      </c>
      <c r="N288" s="185">
        <v>13</v>
      </c>
      <c r="O288" s="185" t="s">
        <v>1225</v>
      </c>
      <c r="P288" s="185" t="s">
        <v>561</v>
      </c>
      <c r="Q288" s="196" t="s">
        <v>1348</v>
      </c>
      <c r="R288" s="185"/>
      <c r="S288" s="201" t="s">
        <v>1344</v>
      </c>
      <c r="T288" s="185" t="s">
        <v>640</v>
      </c>
      <c r="U288" s="239" t="s">
        <v>641</v>
      </c>
      <c r="V288" s="199">
        <v>23.69</v>
      </c>
      <c r="W288" s="199">
        <v>98.75</v>
      </c>
      <c r="X288" s="185">
        <v>2</v>
      </c>
      <c r="Y288" s="196" t="s">
        <v>2026</v>
      </c>
      <c r="Z288" s="196" t="s">
        <v>2027</v>
      </c>
      <c r="AA288" s="202" t="s">
        <v>1934</v>
      </c>
      <c r="AB288" s="196"/>
      <c r="AC288" s="243">
        <v>0</v>
      </c>
      <c r="AD288" s="180"/>
    </row>
    <row r="289" spans="1:30" s="157" customFormat="1" ht="15" customHeight="1" x14ac:dyDescent="0.2">
      <c r="A289" s="194">
        <v>775</v>
      </c>
      <c r="B289" s="185" t="s">
        <v>2823</v>
      </c>
      <c r="C289" s="185">
        <v>6966</v>
      </c>
      <c r="D289" s="242">
        <v>42105</v>
      </c>
      <c r="E289" s="185">
        <v>2015</v>
      </c>
      <c r="F289" s="185">
        <v>1</v>
      </c>
      <c r="G289" s="198" t="s">
        <v>1236</v>
      </c>
      <c r="H289" s="198" t="s">
        <v>1490</v>
      </c>
      <c r="I289" s="185"/>
      <c r="J289" s="185">
        <v>3</v>
      </c>
      <c r="K289" s="195" t="s">
        <v>1297</v>
      </c>
      <c r="L289" s="195"/>
      <c r="M289" s="185">
        <v>1</v>
      </c>
      <c r="N289" s="185">
        <v>13</v>
      </c>
      <c r="O289" s="185" t="s">
        <v>1225</v>
      </c>
      <c r="P289" s="185" t="s">
        <v>561</v>
      </c>
      <c r="Q289" s="196" t="s">
        <v>615</v>
      </c>
      <c r="R289" s="185"/>
      <c r="S289" s="185" t="s">
        <v>615</v>
      </c>
      <c r="T289" s="185" t="s">
        <v>615</v>
      </c>
      <c r="U289" s="239" t="s">
        <v>616</v>
      </c>
      <c r="V289" s="186">
        <v>23.97</v>
      </c>
      <c r="W289" s="186">
        <v>97.9</v>
      </c>
      <c r="X289" s="185">
        <v>2</v>
      </c>
      <c r="Y289" s="196" t="s">
        <v>2824</v>
      </c>
      <c r="Z289" s="196" t="s">
        <v>2825</v>
      </c>
      <c r="AA289" s="196" t="s">
        <v>2811</v>
      </c>
      <c r="AB289" s="196"/>
      <c r="AC289" s="243">
        <v>2</v>
      </c>
      <c r="AD289" s="180"/>
    </row>
    <row r="290" spans="1:30" s="157" customFormat="1" ht="15" customHeight="1" x14ac:dyDescent="0.2">
      <c r="A290" s="194">
        <v>775</v>
      </c>
      <c r="B290" s="185" t="s">
        <v>2033</v>
      </c>
      <c r="C290" s="185">
        <v>6967</v>
      </c>
      <c r="D290" s="242">
        <v>42106</v>
      </c>
      <c r="E290" s="185">
        <v>2015</v>
      </c>
      <c r="F290" s="185">
        <v>1</v>
      </c>
      <c r="G290" s="198" t="s">
        <v>1222</v>
      </c>
      <c r="H290" s="198" t="s">
        <v>1494</v>
      </c>
      <c r="I290" s="185"/>
      <c r="J290" s="185">
        <v>3</v>
      </c>
      <c r="K290" s="195" t="s">
        <v>1231</v>
      </c>
      <c r="L290" s="195"/>
      <c r="M290" s="185">
        <v>1</v>
      </c>
      <c r="N290" s="185">
        <v>13</v>
      </c>
      <c r="O290" s="185" t="s">
        <v>1225</v>
      </c>
      <c r="P290" s="185" t="s">
        <v>561</v>
      </c>
      <c r="Q290" s="196" t="s">
        <v>1348</v>
      </c>
      <c r="R290" s="185"/>
      <c r="S290" s="201" t="s">
        <v>1344</v>
      </c>
      <c r="T290" s="185" t="s">
        <v>640</v>
      </c>
      <c r="U290" s="239" t="s">
        <v>641</v>
      </c>
      <c r="V290" s="199">
        <v>23.69</v>
      </c>
      <c r="W290" s="199">
        <v>98.75</v>
      </c>
      <c r="X290" s="185">
        <v>2</v>
      </c>
      <c r="Y290" s="196" t="s">
        <v>2026</v>
      </c>
      <c r="Z290" s="196" t="s">
        <v>2027</v>
      </c>
      <c r="AA290" s="202" t="s">
        <v>1934</v>
      </c>
      <c r="AB290" s="196"/>
      <c r="AC290" s="243">
        <v>0</v>
      </c>
      <c r="AD290" s="180"/>
    </row>
    <row r="291" spans="1:30" s="157" customFormat="1" ht="15" customHeight="1" x14ac:dyDescent="0.2">
      <c r="A291" s="194">
        <v>775</v>
      </c>
      <c r="B291" s="185" t="s">
        <v>2034</v>
      </c>
      <c r="C291" s="185">
        <v>6968</v>
      </c>
      <c r="D291" s="242">
        <v>42107</v>
      </c>
      <c r="E291" s="185">
        <v>2015</v>
      </c>
      <c r="F291" s="185">
        <v>1</v>
      </c>
      <c r="G291" s="198" t="s">
        <v>1222</v>
      </c>
      <c r="H291" s="198" t="s">
        <v>1494</v>
      </c>
      <c r="I291" s="185"/>
      <c r="J291" s="185">
        <v>3</v>
      </c>
      <c r="K291" s="195" t="s">
        <v>1231</v>
      </c>
      <c r="L291" s="195"/>
      <c r="M291" s="185">
        <v>1</v>
      </c>
      <c r="N291" s="185">
        <v>13</v>
      </c>
      <c r="O291" s="185" t="s">
        <v>1225</v>
      </c>
      <c r="P291" s="185" t="s">
        <v>561</v>
      </c>
      <c r="Q291" s="196" t="s">
        <v>1348</v>
      </c>
      <c r="R291" s="185"/>
      <c r="S291" s="201" t="s">
        <v>1344</v>
      </c>
      <c r="T291" s="185" t="s">
        <v>640</v>
      </c>
      <c r="U291" s="239" t="s">
        <v>641</v>
      </c>
      <c r="V291" s="199">
        <v>23.69</v>
      </c>
      <c r="W291" s="199">
        <v>98.75</v>
      </c>
      <c r="X291" s="185">
        <v>2</v>
      </c>
      <c r="Y291" s="196" t="s">
        <v>2026</v>
      </c>
      <c r="Z291" s="196" t="s">
        <v>2027</v>
      </c>
      <c r="AA291" s="202" t="s">
        <v>1934</v>
      </c>
      <c r="AB291" s="196"/>
      <c r="AC291" s="243">
        <v>0</v>
      </c>
      <c r="AD291" s="180"/>
    </row>
    <row r="292" spans="1:30" s="157" customFormat="1" ht="15" customHeight="1" x14ac:dyDescent="0.2">
      <c r="A292" s="194">
        <v>775</v>
      </c>
      <c r="B292" s="185" t="s">
        <v>2035</v>
      </c>
      <c r="C292" s="185">
        <v>6969</v>
      </c>
      <c r="D292" s="242">
        <v>42108</v>
      </c>
      <c r="E292" s="185">
        <v>2015</v>
      </c>
      <c r="F292" s="185">
        <v>1</v>
      </c>
      <c r="G292" s="198" t="s">
        <v>1222</v>
      </c>
      <c r="H292" s="198" t="s">
        <v>1494</v>
      </c>
      <c r="I292" s="185"/>
      <c r="J292" s="185">
        <v>3</v>
      </c>
      <c r="K292" s="195" t="s">
        <v>1231</v>
      </c>
      <c r="L292" s="195"/>
      <c r="M292" s="185">
        <v>1</v>
      </c>
      <c r="N292" s="185">
        <v>13</v>
      </c>
      <c r="O292" s="185" t="s">
        <v>1225</v>
      </c>
      <c r="P292" s="185" t="s">
        <v>561</v>
      </c>
      <c r="Q292" s="196" t="s">
        <v>1348</v>
      </c>
      <c r="R292" s="185"/>
      <c r="S292" s="201" t="s">
        <v>1344</v>
      </c>
      <c r="T292" s="185" t="s">
        <v>640</v>
      </c>
      <c r="U292" s="239" t="s">
        <v>641</v>
      </c>
      <c r="V292" s="199">
        <v>23.69</v>
      </c>
      <c r="W292" s="199">
        <v>98.75</v>
      </c>
      <c r="X292" s="185">
        <v>2</v>
      </c>
      <c r="Y292" s="196" t="s">
        <v>2026</v>
      </c>
      <c r="Z292" s="196" t="s">
        <v>2027</v>
      </c>
      <c r="AA292" s="202" t="s">
        <v>1934</v>
      </c>
      <c r="AB292" s="196"/>
      <c r="AC292" s="243">
        <v>0</v>
      </c>
      <c r="AD292" s="180"/>
    </row>
    <row r="293" spans="1:30" s="157" customFormat="1" ht="15" customHeight="1" x14ac:dyDescent="0.2">
      <c r="A293" s="197">
        <v>775</v>
      </c>
      <c r="B293" s="185" t="s">
        <v>1347</v>
      </c>
      <c r="C293" s="185">
        <v>6970</v>
      </c>
      <c r="D293" s="244">
        <v>42108</v>
      </c>
      <c r="E293" s="185">
        <v>2015</v>
      </c>
      <c r="F293" s="185">
        <v>1</v>
      </c>
      <c r="G293" s="185" t="s">
        <v>1324</v>
      </c>
      <c r="H293" s="185" t="s">
        <v>1232</v>
      </c>
      <c r="I293" s="185"/>
      <c r="J293" s="185">
        <v>7</v>
      </c>
      <c r="K293" s="196" t="s">
        <v>1231</v>
      </c>
      <c r="L293" s="196"/>
      <c r="M293" s="185">
        <v>1</v>
      </c>
      <c r="N293" s="185">
        <v>17</v>
      </c>
      <c r="O293" s="185" t="s">
        <v>1225</v>
      </c>
      <c r="P293" s="185" t="s">
        <v>561</v>
      </c>
      <c r="Q293" s="196" t="s">
        <v>1348</v>
      </c>
      <c r="R293" s="185"/>
      <c r="S293" s="201" t="s">
        <v>1344</v>
      </c>
      <c r="T293" s="201" t="s">
        <v>643</v>
      </c>
      <c r="U293" s="239" t="s">
        <v>642</v>
      </c>
      <c r="V293" s="199">
        <v>23.69</v>
      </c>
      <c r="W293" s="199">
        <v>98.75</v>
      </c>
      <c r="X293" s="185">
        <v>1</v>
      </c>
      <c r="Y293" s="196" t="s">
        <v>1304</v>
      </c>
      <c r="Z293" s="196" t="s">
        <v>1349</v>
      </c>
      <c r="AA293" s="202" t="s">
        <v>1326</v>
      </c>
      <c r="AB293" s="173"/>
      <c r="AC293" s="243">
        <v>1</v>
      </c>
      <c r="AD293" s="180"/>
    </row>
    <row r="294" spans="1:30" s="157" customFormat="1" ht="15" customHeight="1" x14ac:dyDescent="0.2">
      <c r="A294" s="197">
        <v>775</v>
      </c>
      <c r="B294" s="185" t="s">
        <v>1546</v>
      </c>
      <c r="C294" s="185">
        <v>6727</v>
      </c>
      <c r="D294" s="245">
        <v>42023</v>
      </c>
      <c r="E294" s="185">
        <v>2015</v>
      </c>
      <c r="F294" s="185">
        <v>1</v>
      </c>
      <c r="G294" s="185" t="s">
        <v>1280</v>
      </c>
      <c r="H294" s="185" t="s">
        <v>1281</v>
      </c>
      <c r="I294" s="185" t="s">
        <v>1282</v>
      </c>
      <c r="J294" s="185">
        <v>6</v>
      </c>
      <c r="K294" s="196" t="s">
        <v>1282</v>
      </c>
      <c r="L294" s="196" t="s">
        <v>1282</v>
      </c>
      <c r="M294" s="185">
        <v>0</v>
      </c>
      <c r="N294" s="185">
        <v>60</v>
      </c>
      <c r="O294" s="185" t="s">
        <v>1225</v>
      </c>
      <c r="P294" s="185" t="s">
        <v>421</v>
      </c>
      <c r="Q294" s="196" t="s">
        <v>455</v>
      </c>
      <c r="R294" s="185" t="s">
        <v>1547</v>
      </c>
      <c r="S294" s="185" t="s">
        <v>455</v>
      </c>
      <c r="T294" s="185" t="s">
        <v>455</v>
      </c>
      <c r="U294" s="239" t="s">
        <v>456</v>
      </c>
      <c r="V294" s="187">
        <v>18.46</v>
      </c>
      <c r="W294" s="187">
        <v>94.3</v>
      </c>
      <c r="X294" s="185">
        <v>2</v>
      </c>
      <c r="Y294" s="196" t="s">
        <v>1318</v>
      </c>
      <c r="Z294" s="196" t="s">
        <v>1548</v>
      </c>
      <c r="AA294" s="196" t="s">
        <v>1543</v>
      </c>
      <c r="AB294" s="196"/>
      <c r="AC294" s="243">
        <v>0</v>
      </c>
      <c r="AD294" s="180"/>
    </row>
    <row r="295" spans="1:30" s="157" customFormat="1" ht="15" customHeight="1" x14ac:dyDescent="0.2">
      <c r="A295" s="197">
        <v>775</v>
      </c>
      <c r="B295" s="185" t="s">
        <v>1381</v>
      </c>
      <c r="C295" s="185">
        <v>6971</v>
      </c>
      <c r="D295" s="244">
        <v>42108</v>
      </c>
      <c r="E295" s="185">
        <v>2015</v>
      </c>
      <c r="F295" s="185">
        <v>1</v>
      </c>
      <c r="G295" s="185" t="s">
        <v>1324</v>
      </c>
      <c r="H295" s="185" t="s">
        <v>1232</v>
      </c>
      <c r="I295" s="185"/>
      <c r="J295" s="185">
        <v>7</v>
      </c>
      <c r="K295" s="196" t="s">
        <v>1231</v>
      </c>
      <c r="L295" s="196"/>
      <c r="M295" s="185">
        <v>1</v>
      </c>
      <c r="N295" s="185">
        <v>17</v>
      </c>
      <c r="O295" s="185" t="s">
        <v>1225</v>
      </c>
      <c r="P295" s="185" t="s">
        <v>561</v>
      </c>
      <c r="Q295" s="196"/>
      <c r="R295" s="185" t="s">
        <v>1382</v>
      </c>
      <c r="S295" s="185" t="s">
        <v>561</v>
      </c>
      <c r="T295" s="185" t="s">
        <v>640</v>
      </c>
      <c r="U295" s="239" t="s">
        <v>641</v>
      </c>
      <c r="V295" s="187">
        <v>22</v>
      </c>
      <c r="W295" s="187">
        <v>98</v>
      </c>
      <c r="X295" s="185">
        <v>3</v>
      </c>
      <c r="Y295" s="196" t="s">
        <v>1340</v>
      </c>
      <c r="Z295" s="196" t="s">
        <v>1383</v>
      </c>
      <c r="AA295" s="202" t="s">
        <v>1326</v>
      </c>
      <c r="AB295" s="196"/>
      <c r="AC295" s="243">
        <v>0</v>
      </c>
      <c r="AD295" s="180"/>
    </row>
    <row r="296" spans="1:30" s="157" customFormat="1" ht="15" customHeight="1" x14ac:dyDescent="0.2">
      <c r="A296" s="194">
        <v>775</v>
      </c>
      <c r="B296" s="185" t="s">
        <v>1618</v>
      </c>
      <c r="C296" s="185">
        <v>6972</v>
      </c>
      <c r="D296" s="242">
        <v>42108</v>
      </c>
      <c r="E296" s="185">
        <v>2015</v>
      </c>
      <c r="F296" s="185">
        <v>1</v>
      </c>
      <c r="G296" s="198" t="s">
        <v>1222</v>
      </c>
      <c r="H296" s="198" t="s">
        <v>1422</v>
      </c>
      <c r="I296" s="185"/>
      <c r="J296" s="185">
        <v>3</v>
      </c>
      <c r="K296" s="195" t="s">
        <v>1231</v>
      </c>
      <c r="L296" s="195"/>
      <c r="M296" s="185">
        <v>1</v>
      </c>
      <c r="N296" s="185">
        <v>13</v>
      </c>
      <c r="O296" s="185" t="s">
        <v>1225</v>
      </c>
      <c r="P296" s="185" t="s">
        <v>561</v>
      </c>
      <c r="Q296" s="196" t="s">
        <v>607</v>
      </c>
      <c r="R296" s="185" t="s">
        <v>1619</v>
      </c>
      <c r="S296" s="185" t="s">
        <v>1619</v>
      </c>
      <c r="T296" s="185" t="s">
        <v>1616</v>
      </c>
      <c r="U296" s="239" t="s">
        <v>609</v>
      </c>
      <c r="V296" s="187">
        <v>23.3</v>
      </c>
      <c r="W296" s="187">
        <v>97.96</v>
      </c>
      <c r="X296" s="185">
        <v>1</v>
      </c>
      <c r="Y296" s="196" t="s">
        <v>1241</v>
      </c>
      <c r="Z296" s="196" t="s">
        <v>1620</v>
      </c>
      <c r="AA296" s="179" t="s">
        <v>1563</v>
      </c>
      <c r="AB296" s="196"/>
      <c r="AC296" s="243">
        <v>6</v>
      </c>
      <c r="AD296" s="180"/>
    </row>
    <row r="297" spans="1:30" s="157" customFormat="1" ht="15" customHeight="1" x14ac:dyDescent="0.2">
      <c r="A297" s="197">
        <v>775</v>
      </c>
      <c r="B297" s="185" t="s">
        <v>2267</v>
      </c>
      <c r="C297" s="185">
        <v>6973</v>
      </c>
      <c r="D297" s="242">
        <v>42109</v>
      </c>
      <c r="E297" s="185">
        <v>2015</v>
      </c>
      <c r="F297" s="185">
        <v>2</v>
      </c>
      <c r="G297" s="185" t="s">
        <v>1280</v>
      </c>
      <c r="H297" s="185" t="s">
        <v>1281</v>
      </c>
      <c r="I297" s="185"/>
      <c r="J297" s="185">
        <v>6</v>
      </c>
      <c r="K297" s="196"/>
      <c r="L297" s="196"/>
      <c r="M297" s="185">
        <v>0</v>
      </c>
      <c r="N297" s="185">
        <v>60</v>
      </c>
      <c r="O297" s="185" t="s">
        <v>1225</v>
      </c>
      <c r="P297" s="185" t="s">
        <v>561</v>
      </c>
      <c r="Q297" s="196" t="s">
        <v>2268</v>
      </c>
      <c r="R297" s="185"/>
      <c r="S297" s="185" t="s">
        <v>2268</v>
      </c>
      <c r="T297" s="185" t="s">
        <v>659</v>
      </c>
      <c r="U297" s="239" t="s">
        <v>660</v>
      </c>
      <c r="V297" s="187">
        <v>21.63</v>
      </c>
      <c r="W297" s="187">
        <v>99.92</v>
      </c>
      <c r="X297" s="185">
        <v>2</v>
      </c>
      <c r="Y297" s="196" t="s">
        <v>1314</v>
      </c>
      <c r="Z297" s="196" t="s">
        <v>2269</v>
      </c>
      <c r="AA297" s="196" t="s">
        <v>2266</v>
      </c>
      <c r="AB297" s="196"/>
      <c r="AC297" s="243">
        <v>0</v>
      </c>
      <c r="AD297" s="180"/>
    </row>
    <row r="298" spans="1:30" s="157" customFormat="1" ht="15" customHeight="1" x14ac:dyDescent="0.2">
      <c r="A298" s="194">
        <v>775</v>
      </c>
      <c r="B298" s="185" t="s">
        <v>2036</v>
      </c>
      <c r="C298" s="185">
        <v>6974</v>
      </c>
      <c r="D298" s="242">
        <v>42109</v>
      </c>
      <c r="E298" s="185">
        <v>2015</v>
      </c>
      <c r="F298" s="185">
        <v>1</v>
      </c>
      <c r="G298" s="198" t="s">
        <v>1266</v>
      </c>
      <c r="H298" s="198" t="s">
        <v>1494</v>
      </c>
      <c r="I298" s="185"/>
      <c r="J298" s="185">
        <v>3</v>
      </c>
      <c r="K298" s="195" t="s">
        <v>1231</v>
      </c>
      <c r="L298" s="195"/>
      <c r="M298" s="185">
        <v>1</v>
      </c>
      <c r="N298" s="185">
        <v>13</v>
      </c>
      <c r="O298" s="185" t="s">
        <v>1225</v>
      </c>
      <c r="P298" s="185" t="s">
        <v>561</v>
      </c>
      <c r="Q298" s="196" t="s">
        <v>1348</v>
      </c>
      <c r="R298" s="185"/>
      <c r="S298" s="201" t="s">
        <v>1344</v>
      </c>
      <c r="T298" s="201" t="s">
        <v>640</v>
      </c>
      <c r="U298" s="239" t="s">
        <v>641</v>
      </c>
      <c r="V298" s="199">
        <v>23.69</v>
      </c>
      <c r="W298" s="199">
        <v>98.75</v>
      </c>
      <c r="X298" s="185">
        <v>2</v>
      </c>
      <c r="Y298" s="196" t="s">
        <v>2026</v>
      </c>
      <c r="Z298" s="196" t="s">
        <v>2037</v>
      </c>
      <c r="AA298" s="202" t="s">
        <v>1934</v>
      </c>
      <c r="AB298" s="196"/>
      <c r="AC298" s="243">
        <v>23</v>
      </c>
      <c r="AD298" s="180"/>
    </row>
    <row r="299" spans="1:30" s="157" customFormat="1" ht="15" customHeight="1" x14ac:dyDescent="0.2">
      <c r="A299" s="197">
        <v>775</v>
      </c>
      <c r="B299" s="185" t="s">
        <v>2273</v>
      </c>
      <c r="C299" s="185">
        <v>6975</v>
      </c>
      <c r="D299" s="242">
        <v>42109</v>
      </c>
      <c r="E299" s="185">
        <v>2015</v>
      </c>
      <c r="F299" s="185">
        <v>2</v>
      </c>
      <c r="G299" s="185" t="s">
        <v>1280</v>
      </c>
      <c r="H299" s="185" t="s">
        <v>1281</v>
      </c>
      <c r="I299" s="185"/>
      <c r="J299" s="185">
        <v>6</v>
      </c>
      <c r="K299" s="196"/>
      <c r="L299" s="196"/>
      <c r="M299" s="185">
        <v>0</v>
      </c>
      <c r="N299" s="185">
        <v>60</v>
      </c>
      <c r="O299" s="185" t="s">
        <v>1225</v>
      </c>
      <c r="P299" s="185" t="s">
        <v>561</v>
      </c>
      <c r="Q299" s="196" t="s">
        <v>620</v>
      </c>
      <c r="R299" s="185"/>
      <c r="S299" s="185" t="s">
        <v>620</v>
      </c>
      <c r="T299" s="185" t="s">
        <v>620</v>
      </c>
      <c r="U299" s="239" t="s">
        <v>621</v>
      </c>
      <c r="V299" s="199">
        <v>22.53</v>
      </c>
      <c r="W299" s="199">
        <v>97.03</v>
      </c>
      <c r="X299" s="185">
        <v>2</v>
      </c>
      <c r="Y299" s="196" t="s">
        <v>1314</v>
      </c>
      <c r="Z299" s="196" t="s">
        <v>2274</v>
      </c>
      <c r="AA299" s="196" t="s">
        <v>2266</v>
      </c>
      <c r="AB299" s="196"/>
      <c r="AC299" s="243">
        <v>0</v>
      </c>
      <c r="AD299" s="180"/>
    </row>
    <row r="300" spans="1:30" s="157" customFormat="1" ht="15" customHeight="1" x14ac:dyDescent="0.2">
      <c r="A300" s="197">
        <v>775</v>
      </c>
      <c r="B300" s="185" t="s">
        <v>2289</v>
      </c>
      <c r="C300" s="185">
        <v>6976</v>
      </c>
      <c r="D300" s="242">
        <v>42109</v>
      </c>
      <c r="E300" s="185">
        <v>2015</v>
      </c>
      <c r="F300" s="185">
        <v>2</v>
      </c>
      <c r="G300" s="185" t="s">
        <v>1280</v>
      </c>
      <c r="H300" s="185" t="s">
        <v>1281</v>
      </c>
      <c r="I300" s="185"/>
      <c r="J300" s="185">
        <v>6</v>
      </c>
      <c r="K300" s="196"/>
      <c r="L300" s="196"/>
      <c r="M300" s="185">
        <v>0</v>
      </c>
      <c r="N300" s="185">
        <v>60</v>
      </c>
      <c r="O300" s="185" t="s">
        <v>1225</v>
      </c>
      <c r="P300" s="185" t="s">
        <v>561</v>
      </c>
      <c r="Q300" s="196" t="s">
        <v>607</v>
      </c>
      <c r="R300" s="185"/>
      <c r="S300" s="185" t="s">
        <v>607</v>
      </c>
      <c r="T300" s="185" t="s">
        <v>607</v>
      </c>
      <c r="U300" s="239" t="s">
        <v>608</v>
      </c>
      <c r="V300" s="187">
        <v>23.02</v>
      </c>
      <c r="W300" s="187">
        <v>97.79</v>
      </c>
      <c r="X300" s="185">
        <v>2</v>
      </c>
      <c r="Y300" s="196" t="s">
        <v>1314</v>
      </c>
      <c r="Z300" s="196" t="s">
        <v>2290</v>
      </c>
      <c r="AA300" s="196" t="s">
        <v>2266</v>
      </c>
      <c r="AB300" s="196"/>
      <c r="AC300" s="243">
        <v>0</v>
      </c>
      <c r="AD300" s="180"/>
    </row>
    <row r="301" spans="1:30" s="157" customFormat="1" ht="15" customHeight="1" x14ac:dyDescent="0.2">
      <c r="A301" s="197">
        <v>775</v>
      </c>
      <c r="B301" s="185" t="s">
        <v>2293</v>
      </c>
      <c r="C301" s="185">
        <v>6977</v>
      </c>
      <c r="D301" s="242">
        <v>42109</v>
      </c>
      <c r="E301" s="185">
        <v>2015</v>
      </c>
      <c r="F301" s="185">
        <v>2</v>
      </c>
      <c r="G301" s="185" t="s">
        <v>1280</v>
      </c>
      <c r="H301" s="185" t="s">
        <v>1281</v>
      </c>
      <c r="I301" s="185"/>
      <c r="J301" s="185">
        <v>6</v>
      </c>
      <c r="K301" s="196"/>
      <c r="L301" s="196"/>
      <c r="M301" s="185">
        <v>0</v>
      </c>
      <c r="N301" s="185">
        <v>60</v>
      </c>
      <c r="O301" s="185" t="s">
        <v>1225</v>
      </c>
      <c r="P301" s="185" t="s">
        <v>561</v>
      </c>
      <c r="Q301" s="196" t="s">
        <v>2294</v>
      </c>
      <c r="R301" s="185"/>
      <c r="S301" s="185" t="s">
        <v>2294</v>
      </c>
      <c r="T301" s="185" t="s">
        <v>668</v>
      </c>
      <c r="U301" s="239" t="s">
        <v>669</v>
      </c>
      <c r="V301" s="187">
        <v>20.66</v>
      </c>
      <c r="W301" s="187">
        <v>99.02</v>
      </c>
      <c r="X301" s="185">
        <v>2</v>
      </c>
      <c r="Y301" s="196" t="s">
        <v>1314</v>
      </c>
      <c r="Z301" s="196" t="s">
        <v>2295</v>
      </c>
      <c r="AA301" s="196" t="s">
        <v>2266</v>
      </c>
      <c r="AB301" s="196"/>
      <c r="AC301" s="243">
        <v>0</v>
      </c>
      <c r="AD301" s="180"/>
    </row>
    <row r="302" spans="1:30" s="157" customFormat="1" ht="15" customHeight="1" x14ac:dyDescent="0.2">
      <c r="A302" s="197">
        <v>775</v>
      </c>
      <c r="B302" s="185" t="s">
        <v>2298</v>
      </c>
      <c r="C302" s="185">
        <v>6978</v>
      </c>
      <c r="D302" s="242">
        <v>42109</v>
      </c>
      <c r="E302" s="185">
        <v>2015</v>
      </c>
      <c r="F302" s="185">
        <v>2</v>
      </c>
      <c r="G302" s="185" t="s">
        <v>1280</v>
      </c>
      <c r="H302" s="185" t="s">
        <v>1281</v>
      </c>
      <c r="I302" s="185"/>
      <c r="J302" s="185">
        <v>6</v>
      </c>
      <c r="K302" s="196"/>
      <c r="L302" s="196"/>
      <c r="M302" s="185">
        <v>0</v>
      </c>
      <c r="N302" s="185">
        <v>60</v>
      </c>
      <c r="O302" s="185" t="s">
        <v>1225</v>
      </c>
      <c r="P302" s="185" t="s">
        <v>561</v>
      </c>
      <c r="Q302" s="196" t="s">
        <v>615</v>
      </c>
      <c r="R302" s="185"/>
      <c r="S302" s="185" t="s">
        <v>615</v>
      </c>
      <c r="T302" s="185" t="s">
        <v>615</v>
      </c>
      <c r="U302" s="239" t="s">
        <v>616</v>
      </c>
      <c r="V302" s="186">
        <v>23.97</v>
      </c>
      <c r="W302" s="186">
        <v>97.9</v>
      </c>
      <c r="X302" s="185">
        <v>2</v>
      </c>
      <c r="Y302" s="196" t="s">
        <v>1314</v>
      </c>
      <c r="Z302" s="196" t="s">
        <v>2299</v>
      </c>
      <c r="AA302" s="196" t="s">
        <v>2266</v>
      </c>
      <c r="AB302" s="196"/>
      <c r="AC302" s="243">
        <v>0</v>
      </c>
      <c r="AD302" s="180"/>
    </row>
    <row r="303" spans="1:30" s="157" customFormat="1" ht="15" customHeight="1" x14ac:dyDescent="0.2">
      <c r="A303" s="197">
        <v>775</v>
      </c>
      <c r="B303" s="185" t="s">
        <v>2270</v>
      </c>
      <c r="C303" s="185">
        <v>6979</v>
      </c>
      <c r="D303" s="242">
        <v>42109</v>
      </c>
      <c r="E303" s="185">
        <v>2015</v>
      </c>
      <c r="F303" s="185">
        <v>2</v>
      </c>
      <c r="G303" s="185" t="s">
        <v>1280</v>
      </c>
      <c r="H303" s="185" t="s">
        <v>1281</v>
      </c>
      <c r="I303" s="185"/>
      <c r="J303" s="185">
        <v>6</v>
      </c>
      <c r="K303" s="196"/>
      <c r="L303" s="196"/>
      <c r="M303" s="185">
        <v>0</v>
      </c>
      <c r="N303" s="185">
        <v>60</v>
      </c>
      <c r="O303" s="185" t="s">
        <v>1225</v>
      </c>
      <c r="P303" s="185" t="s">
        <v>561</v>
      </c>
      <c r="Q303" s="196" t="s">
        <v>2271</v>
      </c>
      <c r="R303" s="185"/>
      <c r="S303" s="185" t="s">
        <v>561</v>
      </c>
      <c r="T303" s="185" t="s">
        <v>591</v>
      </c>
      <c r="U303" s="239" t="s">
        <v>590</v>
      </c>
      <c r="V303" s="187">
        <v>22</v>
      </c>
      <c r="W303" s="187">
        <v>98</v>
      </c>
      <c r="X303" s="185">
        <v>3</v>
      </c>
      <c r="Y303" s="196" t="s">
        <v>1314</v>
      </c>
      <c r="Z303" s="196" t="s">
        <v>2272</v>
      </c>
      <c r="AA303" s="196" t="s">
        <v>2266</v>
      </c>
      <c r="AB303" s="196"/>
      <c r="AC303" s="243">
        <v>0</v>
      </c>
      <c r="AD303" s="180"/>
    </row>
    <row r="304" spans="1:30" s="157" customFormat="1" ht="15" customHeight="1" thickBot="1" x14ac:dyDescent="0.25">
      <c r="A304" s="197">
        <v>775</v>
      </c>
      <c r="B304" s="185" t="s">
        <v>2286</v>
      </c>
      <c r="C304" s="185">
        <v>6980</v>
      </c>
      <c r="D304" s="242">
        <v>42109</v>
      </c>
      <c r="E304" s="185">
        <v>2015</v>
      </c>
      <c r="F304" s="185">
        <v>2</v>
      </c>
      <c r="G304" s="185" t="s">
        <v>1280</v>
      </c>
      <c r="H304" s="185" t="s">
        <v>1281</v>
      </c>
      <c r="I304" s="185"/>
      <c r="J304" s="185">
        <v>6</v>
      </c>
      <c r="K304" s="196"/>
      <c r="L304" s="196"/>
      <c r="M304" s="185">
        <v>0</v>
      </c>
      <c r="N304" s="185">
        <v>60</v>
      </c>
      <c r="O304" s="185" t="s">
        <v>1225</v>
      </c>
      <c r="P304" s="185" t="s">
        <v>561</v>
      </c>
      <c r="Q304" s="196" t="s">
        <v>2287</v>
      </c>
      <c r="R304" s="185"/>
      <c r="S304" s="185" t="s">
        <v>561</v>
      </c>
      <c r="T304" s="185" t="s">
        <v>598</v>
      </c>
      <c r="U304" s="241" t="s">
        <v>599</v>
      </c>
      <c r="V304" s="187">
        <v>22</v>
      </c>
      <c r="W304" s="187">
        <v>98</v>
      </c>
      <c r="X304" s="185">
        <v>3</v>
      </c>
      <c r="Y304" s="196" t="s">
        <v>1314</v>
      </c>
      <c r="Z304" s="196" t="s">
        <v>2288</v>
      </c>
      <c r="AA304" s="196" t="s">
        <v>2266</v>
      </c>
      <c r="AB304" s="196"/>
      <c r="AC304" s="243">
        <v>0</v>
      </c>
      <c r="AD304" s="180"/>
    </row>
    <row r="305" spans="1:30" s="157" customFormat="1" ht="15" customHeight="1" thickBot="1" x14ac:dyDescent="0.25">
      <c r="A305" s="197">
        <v>775</v>
      </c>
      <c r="B305" s="185" t="s">
        <v>2119</v>
      </c>
      <c r="C305" s="185">
        <v>6728</v>
      </c>
      <c r="D305" s="245">
        <v>42024</v>
      </c>
      <c r="E305" s="185">
        <v>2015</v>
      </c>
      <c r="F305" s="185">
        <v>1</v>
      </c>
      <c r="G305" s="185" t="s">
        <v>1280</v>
      </c>
      <c r="H305" s="185" t="s">
        <v>1281</v>
      </c>
      <c r="I305" s="185" t="s">
        <v>1282</v>
      </c>
      <c r="J305" s="185">
        <v>6</v>
      </c>
      <c r="K305" s="196" t="s">
        <v>1282</v>
      </c>
      <c r="L305" s="196" t="s">
        <v>1282</v>
      </c>
      <c r="M305" s="185">
        <v>0</v>
      </c>
      <c r="N305" s="185">
        <v>60</v>
      </c>
      <c r="O305" s="185" t="s">
        <v>1225</v>
      </c>
      <c r="P305" s="185" t="s">
        <v>195</v>
      </c>
      <c r="Q305" s="196" t="s">
        <v>197</v>
      </c>
      <c r="R305" s="185" t="s">
        <v>197</v>
      </c>
      <c r="S305" s="185" t="s">
        <v>197</v>
      </c>
      <c r="T305" s="185" t="s">
        <v>197</v>
      </c>
      <c r="U305" s="241" t="s">
        <v>198</v>
      </c>
      <c r="V305" s="187">
        <v>14.07</v>
      </c>
      <c r="W305" s="187">
        <v>98.19</v>
      </c>
      <c r="X305" s="185">
        <v>1</v>
      </c>
      <c r="Y305" s="196" t="s">
        <v>2120</v>
      </c>
      <c r="Z305" s="196" t="s">
        <v>2121</v>
      </c>
      <c r="AA305" s="196" t="s">
        <v>2081</v>
      </c>
      <c r="AB305" s="196"/>
      <c r="AC305" s="243">
        <v>0</v>
      </c>
      <c r="AD305" s="180"/>
    </row>
    <row r="306" spans="1:30" s="157" customFormat="1" ht="15" customHeight="1" thickBot="1" x14ac:dyDescent="0.25">
      <c r="A306" s="197">
        <v>775</v>
      </c>
      <c r="B306" s="185" t="s">
        <v>2296</v>
      </c>
      <c r="C306" s="185">
        <v>6981</v>
      </c>
      <c r="D306" s="242">
        <v>42109</v>
      </c>
      <c r="E306" s="185">
        <v>2015</v>
      </c>
      <c r="F306" s="185">
        <v>2</v>
      </c>
      <c r="G306" s="185" t="s">
        <v>1280</v>
      </c>
      <c r="H306" s="185" t="s">
        <v>1281</v>
      </c>
      <c r="I306" s="185"/>
      <c r="J306" s="185">
        <v>6</v>
      </c>
      <c r="K306" s="196"/>
      <c r="L306" s="196"/>
      <c r="M306" s="185">
        <v>0</v>
      </c>
      <c r="N306" s="185">
        <v>60</v>
      </c>
      <c r="O306" s="185" t="s">
        <v>1225</v>
      </c>
      <c r="P306" s="185" t="s">
        <v>561</v>
      </c>
      <c r="Q306" s="196" t="s">
        <v>673</v>
      </c>
      <c r="R306" s="185"/>
      <c r="S306" s="185" t="s">
        <v>561</v>
      </c>
      <c r="T306" s="185" t="s">
        <v>673</v>
      </c>
      <c r="U306" s="241" t="s">
        <v>672</v>
      </c>
      <c r="V306" s="187">
        <v>22</v>
      </c>
      <c r="W306" s="187">
        <v>98</v>
      </c>
      <c r="X306" s="185">
        <v>3</v>
      </c>
      <c r="Y306" s="196" t="s">
        <v>1314</v>
      </c>
      <c r="Z306" s="196" t="s">
        <v>2297</v>
      </c>
      <c r="AA306" s="196" t="s">
        <v>2266</v>
      </c>
      <c r="AB306" s="196"/>
      <c r="AC306" s="243">
        <v>0</v>
      </c>
      <c r="AD306" s="180"/>
    </row>
    <row r="307" spans="1:30" s="157" customFormat="1" ht="15" customHeight="1" thickBot="1" x14ac:dyDescent="0.25">
      <c r="A307" s="197">
        <v>775</v>
      </c>
      <c r="B307" s="185" t="s">
        <v>2303</v>
      </c>
      <c r="C307" s="185">
        <v>6982</v>
      </c>
      <c r="D307" s="242">
        <v>42109</v>
      </c>
      <c r="E307" s="185">
        <v>2015</v>
      </c>
      <c r="F307" s="185">
        <v>2</v>
      </c>
      <c r="G307" s="185" t="s">
        <v>1280</v>
      </c>
      <c r="H307" s="185" t="s">
        <v>1281</v>
      </c>
      <c r="I307" s="185"/>
      <c r="J307" s="185">
        <v>6</v>
      </c>
      <c r="K307" s="196"/>
      <c r="L307" s="196"/>
      <c r="M307" s="185">
        <v>0</v>
      </c>
      <c r="N307" s="185">
        <v>60</v>
      </c>
      <c r="O307" s="185" t="s">
        <v>1225</v>
      </c>
      <c r="P307" s="185" t="s">
        <v>561</v>
      </c>
      <c r="Q307" s="196" t="s">
        <v>2304</v>
      </c>
      <c r="R307" s="185"/>
      <c r="S307" s="185" t="s">
        <v>2304</v>
      </c>
      <c r="T307" s="185" t="s">
        <v>675</v>
      </c>
      <c r="U307" s="241" t="s">
        <v>676</v>
      </c>
      <c r="V307" s="187">
        <v>20.67</v>
      </c>
      <c r="W307" s="187">
        <v>100.03</v>
      </c>
      <c r="X307" s="185">
        <v>2</v>
      </c>
      <c r="Y307" s="196" t="s">
        <v>1314</v>
      </c>
      <c r="Z307" s="196" t="s">
        <v>2305</v>
      </c>
      <c r="AA307" s="196" t="s">
        <v>2266</v>
      </c>
      <c r="AB307" s="196"/>
      <c r="AC307" s="243">
        <v>0</v>
      </c>
      <c r="AD307" s="180"/>
    </row>
    <row r="308" spans="1:30" s="157" customFormat="1" ht="15" customHeight="1" thickBot="1" x14ac:dyDescent="0.25">
      <c r="A308" s="194">
        <v>775</v>
      </c>
      <c r="B308" s="185" t="s">
        <v>2038</v>
      </c>
      <c r="C308" s="185">
        <v>6983</v>
      </c>
      <c r="D308" s="242">
        <v>42110</v>
      </c>
      <c r="E308" s="185">
        <v>2015</v>
      </c>
      <c r="F308" s="185">
        <v>1</v>
      </c>
      <c r="G308" s="198" t="s">
        <v>1266</v>
      </c>
      <c r="H308" s="198" t="s">
        <v>1494</v>
      </c>
      <c r="I308" s="185"/>
      <c r="J308" s="185">
        <v>3</v>
      </c>
      <c r="K308" s="195" t="s">
        <v>1231</v>
      </c>
      <c r="L308" s="195"/>
      <c r="M308" s="185">
        <v>1</v>
      </c>
      <c r="N308" s="185">
        <v>13</v>
      </c>
      <c r="O308" s="185" t="s">
        <v>1225</v>
      </c>
      <c r="P308" s="185" t="s">
        <v>1343</v>
      </c>
      <c r="Q308" s="196" t="s">
        <v>1348</v>
      </c>
      <c r="R308" s="185" t="s">
        <v>1370</v>
      </c>
      <c r="S308" s="185" t="s">
        <v>1370</v>
      </c>
      <c r="T308" s="201" t="s">
        <v>640</v>
      </c>
      <c r="U308" s="241" t="s">
        <v>641</v>
      </c>
      <c r="V308" s="187">
        <v>23.58</v>
      </c>
      <c r="W308" s="187">
        <v>98.5</v>
      </c>
      <c r="X308" s="185">
        <v>1</v>
      </c>
      <c r="Y308" s="196" t="s">
        <v>1241</v>
      </c>
      <c r="Z308" s="196" t="s">
        <v>2039</v>
      </c>
      <c r="AA308" s="202" t="s">
        <v>1934</v>
      </c>
      <c r="AB308" s="196"/>
      <c r="AC308" s="243">
        <v>0</v>
      </c>
      <c r="AD308" s="180"/>
    </row>
    <row r="309" spans="1:30" s="157" customFormat="1" ht="15" customHeight="1" x14ac:dyDescent="0.2">
      <c r="A309" s="194">
        <v>775</v>
      </c>
      <c r="B309" s="185" t="s">
        <v>1245</v>
      </c>
      <c r="C309" s="185">
        <v>6984</v>
      </c>
      <c r="D309" s="242">
        <v>42111</v>
      </c>
      <c r="E309" s="185">
        <v>2015</v>
      </c>
      <c r="F309" s="185">
        <v>1</v>
      </c>
      <c r="G309" s="198" t="s">
        <v>1222</v>
      </c>
      <c r="H309" s="198" t="s">
        <v>1223</v>
      </c>
      <c r="I309" s="185"/>
      <c r="J309" s="185">
        <v>4</v>
      </c>
      <c r="K309" s="195" t="s">
        <v>1231</v>
      </c>
      <c r="L309" s="195"/>
      <c r="M309" s="185">
        <v>1</v>
      </c>
      <c r="N309" s="185">
        <v>14</v>
      </c>
      <c r="O309" s="185" t="s">
        <v>1225</v>
      </c>
      <c r="P309" s="185" t="s">
        <v>421</v>
      </c>
      <c r="Q309" s="196" t="s">
        <v>435</v>
      </c>
      <c r="R309" s="185"/>
      <c r="S309" s="185" t="s">
        <v>435</v>
      </c>
      <c r="T309" s="185" t="s">
        <v>435</v>
      </c>
      <c r="U309" s="239" t="s">
        <v>434</v>
      </c>
      <c r="V309" s="187">
        <v>20.84</v>
      </c>
      <c r="W309" s="187">
        <v>92.97</v>
      </c>
      <c r="X309" s="185">
        <v>2</v>
      </c>
      <c r="Y309" s="196" t="s">
        <v>1241</v>
      </c>
      <c r="Z309" s="196" t="s">
        <v>1246</v>
      </c>
      <c r="AA309" s="196" t="s">
        <v>1234</v>
      </c>
      <c r="AB309" s="196"/>
      <c r="AC309" s="243">
        <v>0</v>
      </c>
      <c r="AD309" s="180"/>
    </row>
    <row r="310" spans="1:30" s="157" customFormat="1" ht="15" customHeight="1" x14ac:dyDescent="0.2">
      <c r="A310" s="197">
        <v>775</v>
      </c>
      <c r="B310" s="185" t="s">
        <v>1243</v>
      </c>
      <c r="C310" s="185">
        <v>6985</v>
      </c>
      <c r="D310" s="242">
        <v>42111</v>
      </c>
      <c r="E310" s="185">
        <v>2015</v>
      </c>
      <c r="F310" s="185">
        <v>1</v>
      </c>
      <c r="G310" s="185" t="s">
        <v>1222</v>
      </c>
      <c r="H310" s="185" t="s">
        <v>1223</v>
      </c>
      <c r="I310" s="185"/>
      <c r="J310" s="185">
        <v>4</v>
      </c>
      <c r="K310" s="196" t="s">
        <v>1231</v>
      </c>
      <c r="L310" s="196"/>
      <c r="M310" s="185">
        <v>1</v>
      </c>
      <c r="N310" s="185">
        <v>14</v>
      </c>
      <c r="O310" s="185" t="s">
        <v>1225</v>
      </c>
      <c r="P310" s="185" t="s">
        <v>421</v>
      </c>
      <c r="Q310" s="196" t="s">
        <v>423</v>
      </c>
      <c r="R310" s="185" t="s">
        <v>435</v>
      </c>
      <c r="S310" s="185" t="s">
        <v>435</v>
      </c>
      <c r="T310" s="185" t="s">
        <v>435</v>
      </c>
      <c r="U310" s="239" t="s">
        <v>434</v>
      </c>
      <c r="V310" s="187">
        <v>20.84</v>
      </c>
      <c r="W310" s="187">
        <v>92.97</v>
      </c>
      <c r="X310" s="185">
        <v>1</v>
      </c>
      <c r="Y310" s="196" t="s">
        <v>1226</v>
      </c>
      <c r="Z310" s="196" t="s">
        <v>1244</v>
      </c>
      <c r="AA310" s="196" t="s">
        <v>1234</v>
      </c>
      <c r="AB310" s="196"/>
      <c r="AC310" s="243">
        <v>0</v>
      </c>
      <c r="AD310" s="180"/>
    </row>
    <row r="311" spans="1:30" s="157" customFormat="1" ht="15" customHeight="1" x14ac:dyDescent="0.2">
      <c r="A311" s="197">
        <v>775</v>
      </c>
      <c r="B311" s="185" t="s">
        <v>2686</v>
      </c>
      <c r="C311" s="185">
        <v>6986</v>
      </c>
      <c r="D311" s="242">
        <v>42111</v>
      </c>
      <c r="E311" s="185">
        <v>2015</v>
      </c>
      <c r="F311" s="185">
        <v>1</v>
      </c>
      <c r="G311" s="185" t="s">
        <v>1222</v>
      </c>
      <c r="H311" s="185" t="s">
        <v>1495</v>
      </c>
      <c r="I311" s="185"/>
      <c r="J311" s="185">
        <v>3</v>
      </c>
      <c r="K311" s="196" t="s">
        <v>2687</v>
      </c>
      <c r="L311" s="196" t="s">
        <v>1231</v>
      </c>
      <c r="M311" s="185">
        <v>4</v>
      </c>
      <c r="N311" s="185">
        <v>34</v>
      </c>
      <c r="O311" s="185" t="s">
        <v>1225</v>
      </c>
      <c r="P311" s="185" t="s">
        <v>561</v>
      </c>
      <c r="Q311" s="196" t="s">
        <v>1411</v>
      </c>
      <c r="R311" s="185"/>
      <c r="S311" s="185" t="s">
        <v>1410</v>
      </c>
      <c r="T311" s="179" t="s">
        <v>1411</v>
      </c>
      <c r="U311" s="239" t="s">
        <v>617</v>
      </c>
      <c r="V311" s="187">
        <v>23.83</v>
      </c>
      <c r="W311" s="187">
        <v>97.67</v>
      </c>
      <c r="X311" s="185">
        <v>2</v>
      </c>
      <c r="Y311" s="196" t="s">
        <v>1226</v>
      </c>
      <c r="Z311" s="196" t="s">
        <v>2688</v>
      </c>
      <c r="AA311" s="196" t="s">
        <v>2537</v>
      </c>
      <c r="AB311" s="196"/>
      <c r="AC311" s="243">
        <v>2</v>
      </c>
      <c r="AD311" s="180"/>
    </row>
    <row r="312" spans="1:30" s="157" customFormat="1" ht="15" customHeight="1" x14ac:dyDescent="0.2">
      <c r="A312" s="197">
        <v>775</v>
      </c>
      <c r="B312" s="185" t="s">
        <v>1265</v>
      </c>
      <c r="C312" s="185">
        <v>6987</v>
      </c>
      <c r="D312" s="242">
        <v>42111</v>
      </c>
      <c r="E312" s="185">
        <v>2015</v>
      </c>
      <c r="F312" s="185">
        <v>1</v>
      </c>
      <c r="G312" s="185" t="s">
        <v>1266</v>
      </c>
      <c r="H312" s="185" t="s">
        <v>1223</v>
      </c>
      <c r="I312" s="185"/>
      <c r="J312" s="185">
        <v>4</v>
      </c>
      <c r="K312" s="196" t="s">
        <v>1231</v>
      </c>
      <c r="L312" s="196"/>
      <c r="M312" s="185">
        <v>1</v>
      </c>
      <c r="N312" s="185">
        <v>14</v>
      </c>
      <c r="O312" s="185" t="s">
        <v>1225</v>
      </c>
      <c r="P312" s="185" t="s">
        <v>88</v>
      </c>
      <c r="Q312" s="196" t="s">
        <v>102</v>
      </c>
      <c r="R312" s="185" t="s">
        <v>109</v>
      </c>
      <c r="S312" s="185" t="s">
        <v>109</v>
      </c>
      <c r="T312" s="185" t="s">
        <v>109</v>
      </c>
      <c r="U312" s="239" t="s">
        <v>108</v>
      </c>
      <c r="V312" s="187">
        <v>21.3</v>
      </c>
      <c r="W312" s="187">
        <v>92.85</v>
      </c>
      <c r="X312" s="185">
        <v>1</v>
      </c>
      <c r="Y312" s="196" t="s">
        <v>1226</v>
      </c>
      <c r="Z312" s="196" t="s">
        <v>1267</v>
      </c>
      <c r="AA312" s="196" t="s">
        <v>1234</v>
      </c>
      <c r="AB312" s="196"/>
      <c r="AC312" s="243">
        <v>0</v>
      </c>
      <c r="AD312" s="180"/>
    </row>
    <row r="313" spans="1:30" s="157" customFormat="1" ht="15" customHeight="1" x14ac:dyDescent="0.2">
      <c r="A313" s="197">
        <v>775</v>
      </c>
      <c r="B313" s="185" t="s">
        <v>1583</v>
      </c>
      <c r="C313" s="185">
        <v>6988</v>
      </c>
      <c r="D313" s="242">
        <v>42112</v>
      </c>
      <c r="E313" s="185">
        <v>2015</v>
      </c>
      <c r="F313" s="185">
        <v>1</v>
      </c>
      <c r="G313" s="185" t="s">
        <v>1222</v>
      </c>
      <c r="H313" s="185" t="s">
        <v>1422</v>
      </c>
      <c r="I313" s="185"/>
      <c r="J313" s="185">
        <v>3</v>
      </c>
      <c r="K313" s="196" t="s">
        <v>1231</v>
      </c>
      <c r="L313" s="196"/>
      <c r="M313" s="185">
        <v>1</v>
      </c>
      <c r="N313" s="185">
        <v>13</v>
      </c>
      <c r="O313" s="185" t="s">
        <v>1225</v>
      </c>
      <c r="P313" s="185" t="s">
        <v>7</v>
      </c>
      <c r="Q313" s="196" t="s">
        <v>22</v>
      </c>
      <c r="R313" s="185" t="s">
        <v>27</v>
      </c>
      <c r="S313" s="185" t="s">
        <v>27</v>
      </c>
      <c r="T313" s="185" t="s">
        <v>27</v>
      </c>
      <c r="U313" s="239" t="s">
        <v>26</v>
      </c>
      <c r="V313" s="187">
        <v>25.61</v>
      </c>
      <c r="W313" s="187">
        <v>96.31</v>
      </c>
      <c r="X313" s="185">
        <v>1</v>
      </c>
      <c r="Y313" s="196" t="s">
        <v>1241</v>
      </c>
      <c r="Z313" s="196" t="s">
        <v>1584</v>
      </c>
      <c r="AA313" s="179" t="s">
        <v>1563</v>
      </c>
      <c r="AB313" s="196"/>
      <c r="AC313" s="243">
        <v>0</v>
      </c>
      <c r="AD313" s="180"/>
    </row>
    <row r="314" spans="1:30" s="157" customFormat="1" ht="15" customHeight="1" x14ac:dyDescent="0.2">
      <c r="A314" s="197">
        <v>775</v>
      </c>
      <c r="B314" s="185" t="s">
        <v>1247</v>
      </c>
      <c r="C314" s="185">
        <v>6989</v>
      </c>
      <c r="D314" s="242">
        <v>42112</v>
      </c>
      <c r="E314" s="185">
        <v>2015</v>
      </c>
      <c r="F314" s="185">
        <v>1</v>
      </c>
      <c r="G314" s="185" t="s">
        <v>1222</v>
      </c>
      <c r="H314" s="185" t="s">
        <v>1223</v>
      </c>
      <c r="I314" s="185"/>
      <c r="J314" s="185">
        <v>4</v>
      </c>
      <c r="K314" s="196" t="s">
        <v>1231</v>
      </c>
      <c r="L314" s="196"/>
      <c r="M314" s="185">
        <v>1</v>
      </c>
      <c r="N314" s="185">
        <v>14</v>
      </c>
      <c r="O314" s="185" t="s">
        <v>1225</v>
      </c>
      <c r="P314" s="185" t="s">
        <v>421</v>
      </c>
      <c r="Q314" s="196" t="s">
        <v>423</v>
      </c>
      <c r="R314" s="185" t="s">
        <v>435</v>
      </c>
      <c r="S314" s="185" t="s">
        <v>435</v>
      </c>
      <c r="T314" s="185" t="s">
        <v>435</v>
      </c>
      <c r="U314" s="239" t="s">
        <v>434</v>
      </c>
      <c r="V314" s="187">
        <v>20.84</v>
      </c>
      <c r="W314" s="187">
        <v>92.97</v>
      </c>
      <c r="X314" s="185">
        <v>1</v>
      </c>
      <c r="Y314" s="196" t="s">
        <v>1226</v>
      </c>
      <c r="Z314" s="196" t="s">
        <v>1248</v>
      </c>
      <c r="AA314" s="196" t="s">
        <v>1234</v>
      </c>
      <c r="AB314" s="196"/>
      <c r="AC314" s="243">
        <v>0</v>
      </c>
      <c r="AD314" s="180"/>
    </row>
    <row r="315" spans="1:30" s="157" customFormat="1" ht="15" customHeight="1" x14ac:dyDescent="0.2">
      <c r="A315" s="197">
        <v>775</v>
      </c>
      <c r="B315" s="185" t="s">
        <v>2040</v>
      </c>
      <c r="C315" s="185">
        <v>6990</v>
      </c>
      <c r="D315" s="242">
        <v>42112</v>
      </c>
      <c r="E315" s="185">
        <v>2015</v>
      </c>
      <c r="F315" s="185">
        <v>1</v>
      </c>
      <c r="G315" s="185" t="s">
        <v>1222</v>
      </c>
      <c r="H315" s="185" t="s">
        <v>1494</v>
      </c>
      <c r="I315" s="185"/>
      <c r="J315" s="185">
        <v>3</v>
      </c>
      <c r="K315" s="196" t="s">
        <v>1231</v>
      </c>
      <c r="L315" s="196"/>
      <c r="M315" s="185">
        <v>1</v>
      </c>
      <c r="N315" s="185">
        <v>13</v>
      </c>
      <c r="O315" s="185" t="s">
        <v>1225</v>
      </c>
      <c r="P315" s="185" t="s">
        <v>1343</v>
      </c>
      <c r="Q315" s="196" t="s">
        <v>1348</v>
      </c>
      <c r="R315" s="185" t="s">
        <v>1370</v>
      </c>
      <c r="S315" s="185" t="s">
        <v>1370</v>
      </c>
      <c r="T315" s="201" t="s">
        <v>640</v>
      </c>
      <c r="U315" s="239" t="s">
        <v>641</v>
      </c>
      <c r="V315" s="187">
        <v>23.58</v>
      </c>
      <c r="W315" s="187">
        <v>98.5</v>
      </c>
      <c r="X315" s="185">
        <v>1</v>
      </c>
      <c r="Y315" s="196" t="s">
        <v>1241</v>
      </c>
      <c r="Z315" s="196" t="s">
        <v>2041</v>
      </c>
      <c r="AA315" s="202" t="s">
        <v>1934</v>
      </c>
      <c r="AB315" s="196"/>
      <c r="AC315" s="243">
        <v>23</v>
      </c>
      <c r="AD315" s="180"/>
    </row>
    <row r="316" spans="1:30" s="157" customFormat="1" ht="15" customHeight="1" x14ac:dyDescent="0.2">
      <c r="A316" s="197">
        <v>775</v>
      </c>
      <c r="B316" s="185" t="s">
        <v>1577</v>
      </c>
      <c r="C316" s="185">
        <v>6729</v>
      </c>
      <c r="D316" s="245">
        <v>42024</v>
      </c>
      <c r="E316" s="185">
        <v>2015</v>
      </c>
      <c r="F316" s="185">
        <v>1</v>
      </c>
      <c r="G316" s="185" t="s">
        <v>1222</v>
      </c>
      <c r="H316" s="185" t="s">
        <v>1422</v>
      </c>
      <c r="I316" s="185" t="s">
        <v>1282</v>
      </c>
      <c r="J316" s="185">
        <v>3</v>
      </c>
      <c r="K316" s="196" t="s">
        <v>1231</v>
      </c>
      <c r="L316" s="196" t="s">
        <v>1282</v>
      </c>
      <c r="M316" s="185">
        <v>1</v>
      </c>
      <c r="N316" s="185">
        <v>13</v>
      </c>
      <c r="O316" s="185" t="s">
        <v>1225</v>
      </c>
      <c r="P316" s="185" t="s">
        <v>7</v>
      </c>
      <c r="Q316" s="196" t="s">
        <v>27</v>
      </c>
      <c r="R316" s="185"/>
      <c r="S316" s="185" t="s">
        <v>27</v>
      </c>
      <c r="T316" s="201" t="s">
        <v>27</v>
      </c>
      <c r="U316" s="239" t="s">
        <v>26</v>
      </c>
      <c r="V316" s="187">
        <v>25.61</v>
      </c>
      <c r="W316" s="187">
        <v>96.31</v>
      </c>
      <c r="X316" s="185">
        <v>2</v>
      </c>
      <c r="Y316" s="196" t="s">
        <v>1572</v>
      </c>
      <c r="Z316" s="196" t="s">
        <v>1576</v>
      </c>
      <c r="AA316" s="179" t="s">
        <v>1563</v>
      </c>
      <c r="AB316" s="196"/>
      <c r="AC316" s="243">
        <v>0</v>
      </c>
      <c r="AD316" s="180"/>
    </row>
    <row r="317" spans="1:30" s="157" customFormat="1" ht="15" customHeight="1" x14ac:dyDescent="0.2">
      <c r="A317" s="197">
        <v>775</v>
      </c>
      <c r="B317" s="185" t="s">
        <v>1747</v>
      </c>
      <c r="C317" s="185">
        <v>6991</v>
      </c>
      <c r="D317" s="242">
        <v>42112</v>
      </c>
      <c r="E317" s="185">
        <v>2015</v>
      </c>
      <c r="F317" s="185">
        <v>1</v>
      </c>
      <c r="G317" s="185" t="s">
        <v>1222</v>
      </c>
      <c r="H317" s="185" t="s">
        <v>1422</v>
      </c>
      <c r="I317" s="185"/>
      <c r="J317" s="185">
        <v>3</v>
      </c>
      <c r="K317" s="196" t="s">
        <v>1231</v>
      </c>
      <c r="L317" s="196"/>
      <c r="M317" s="185">
        <v>1</v>
      </c>
      <c r="N317" s="185">
        <v>13</v>
      </c>
      <c r="O317" s="185" t="s">
        <v>1225</v>
      </c>
      <c r="P317" s="185" t="s">
        <v>7</v>
      </c>
      <c r="Q317" s="196" t="s">
        <v>9</v>
      </c>
      <c r="R317" s="185" t="s">
        <v>16</v>
      </c>
      <c r="S317" s="185" t="s">
        <v>9</v>
      </c>
      <c r="T317" s="185" t="s">
        <v>16</v>
      </c>
      <c r="U317" s="239" t="s">
        <v>15</v>
      </c>
      <c r="V317" s="186">
        <v>25.38</v>
      </c>
      <c r="W317" s="186">
        <v>97.39</v>
      </c>
      <c r="X317" s="185">
        <v>2</v>
      </c>
      <c r="Y317" s="196" t="s">
        <v>1304</v>
      </c>
      <c r="Z317" s="196" t="s">
        <v>1748</v>
      </c>
      <c r="AA317" s="179" t="s">
        <v>1563</v>
      </c>
      <c r="AB317" s="196"/>
      <c r="AC317" s="243">
        <v>0</v>
      </c>
      <c r="AD317" s="180"/>
    </row>
    <row r="318" spans="1:30" s="157" customFormat="1" ht="15" customHeight="1" x14ac:dyDescent="0.2">
      <c r="A318" s="197">
        <v>775</v>
      </c>
      <c r="B318" s="185" t="s">
        <v>1585</v>
      </c>
      <c r="C318" s="185">
        <v>6992</v>
      </c>
      <c r="D318" s="242">
        <v>42113</v>
      </c>
      <c r="E318" s="185">
        <v>2015</v>
      </c>
      <c r="F318" s="185">
        <v>1</v>
      </c>
      <c r="G318" s="185" t="s">
        <v>1222</v>
      </c>
      <c r="H318" s="185" t="s">
        <v>1422</v>
      </c>
      <c r="I318" s="185"/>
      <c r="J318" s="185">
        <v>3</v>
      </c>
      <c r="K318" s="196" t="s">
        <v>1231</v>
      </c>
      <c r="L318" s="196"/>
      <c r="M318" s="185">
        <v>1</v>
      </c>
      <c r="N318" s="185">
        <v>13</v>
      </c>
      <c r="O318" s="185" t="s">
        <v>1225</v>
      </c>
      <c r="P318" s="185" t="s">
        <v>7</v>
      </c>
      <c r="Q318" s="196" t="s">
        <v>22</v>
      </c>
      <c r="R318" s="185" t="s">
        <v>27</v>
      </c>
      <c r="S318" s="185" t="s">
        <v>27</v>
      </c>
      <c r="T318" s="185" t="s">
        <v>27</v>
      </c>
      <c r="U318" s="239" t="s">
        <v>26</v>
      </c>
      <c r="V318" s="187">
        <v>25.61</v>
      </c>
      <c r="W318" s="187">
        <v>96.31</v>
      </c>
      <c r="X318" s="185">
        <v>2</v>
      </c>
      <c r="Y318" s="196" t="s">
        <v>1226</v>
      </c>
      <c r="Z318" s="196" t="s">
        <v>1586</v>
      </c>
      <c r="AA318" s="179" t="s">
        <v>1563</v>
      </c>
      <c r="AB318" s="196"/>
      <c r="AC318" s="243">
        <v>0</v>
      </c>
      <c r="AD318" s="180"/>
    </row>
    <row r="319" spans="1:30" s="157" customFormat="1" ht="15" customHeight="1" x14ac:dyDescent="0.2">
      <c r="A319" s="197">
        <v>775</v>
      </c>
      <c r="B319" s="185" t="s">
        <v>1749</v>
      </c>
      <c r="C319" s="185">
        <v>6993</v>
      </c>
      <c r="D319" s="242">
        <v>42113</v>
      </c>
      <c r="E319" s="185">
        <v>2015</v>
      </c>
      <c r="F319" s="185">
        <v>1</v>
      </c>
      <c r="G319" s="185" t="s">
        <v>1222</v>
      </c>
      <c r="H319" s="185" t="s">
        <v>1422</v>
      </c>
      <c r="I319" s="185"/>
      <c r="J319" s="185">
        <v>3</v>
      </c>
      <c r="K319" s="196" t="s">
        <v>1231</v>
      </c>
      <c r="L319" s="196"/>
      <c r="M319" s="185">
        <v>1</v>
      </c>
      <c r="N319" s="185">
        <v>13</v>
      </c>
      <c r="O319" s="185" t="s">
        <v>1225</v>
      </c>
      <c r="P319" s="185" t="s">
        <v>7</v>
      </c>
      <c r="Q319" s="196" t="s">
        <v>9</v>
      </c>
      <c r="R319" s="185" t="s">
        <v>16</v>
      </c>
      <c r="S319" s="185" t="s">
        <v>9</v>
      </c>
      <c r="T319" s="185" t="s">
        <v>16</v>
      </c>
      <c r="U319" s="239" t="s">
        <v>15</v>
      </c>
      <c r="V319" s="186">
        <v>25.38</v>
      </c>
      <c r="W319" s="186">
        <v>97.39</v>
      </c>
      <c r="X319" s="185">
        <v>2</v>
      </c>
      <c r="Y319" s="196" t="s">
        <v>1226</v>
      </c>
      <c r="Z319" s="196" t="s">
        <v>1750</v>
      </c>
      <c r="AA319" s="179" t="s">
        <v>1563</v>
      </c>
      <c r="AB319" s="196"/>
      <c r="AC319" s="243">
        <v>0</v>
      </c>
      <c r="AD319" s="180"/>
    </row>
    <row r="320" spans="1:30" s="157" customFormat="1" ht="15" customHeight="1" x14ac:dyDescent="0.2">
      <c r="A320" s="197">
        <v>775</v>
      </c>
      <c r="B320" s="185" t="s">
        <v>1789</v>
      </c>
      <c r="C320" s="185">
        <v>6994</v>
      </c>
      <c r="D320" s="242">
        <v>42114</v>
      </c>
      <c r="E320" s="185">
        <v>2015</v>
      </c>
      <c r="F320" s="185">
        <v>1</v>
      </c>
      <c r="G320" s="185" t="s">
        <v>1222</v>
      </c>
      <c r="H320" s="185" t="s">
        <v>1784</v>
      </c>
      <c r="I320" s="185"/>
      <c r="J320" s="185">
        <v>2</v>
      </c>
      <c r="K320" s="196" t="s">
        <v>1231</v>
      </c>
      <c r="L320" s="196"/>
      <c r="M320" s="185">
        <v>1</v>
      </c>
      <c r="N320" s="185">
        <v>12</v>
      </c>
      <c r="O320" s="185" t="s">
        <v>1225</v>
      </c>
      <c r="P320" s="185" t="s">
        <v>68</v>
      </c>
      <c r="Q320" s="196" t="s">
        <v>1437</v>
      </c>
      <c r="R320" s="185" t="s">
        <v>1471</v>
      </c>
      <c r="S320" s="185" t="s">
        <v>1437</v>
      </c>
      <c r="T320" s="185" t="s">
        <v>75</v>
      </c>
      <c r="U320" s="239" t="s">
        <v>74</v>
      </c>
      <c r="V320" s="199">
        <v>16.89</v>
      </c>
      <c r="W320" s="199">
        <v>97.63</v>
      </c>
      <c r="X320" s="185">
        <v>2</v>
      </c>
      <c r="Y320" s="196" t="s">
        <v>1330</v>
      </c>
      <c r="Z320" s="196" t="s">
        <v>1790</v>
      </c>
      <c r="AA320" s="196" t="s">
        <v>1788</v>
      </c>
      <c r="AB320" s="196"/>
      <c r="AC320" s="243">
        <v>0</v>
      </c>
      <c r="AD320" s="180"/>
    </row>
    <row r="321" spans="1:30" s="157" customFormat="1" ht="15" customHeight="1" x14ac:dyDescent="0.2">
      <c r="A321" s="197">
        <v>775</v>
      </c>
      <c r="B321" s="185" t="s">
        <v>1587</v>
      </c>
      <c r="C321" s="185">
        <v>6995</v>
      </c>
      <c r="D321" s="242">
        <v>42114</v>
      </c>
      <c r="E321" s="185">
        <v>2015</v>
      </c>
      <c r="F321" s="185">
        <v>1</v>
      </c>
      <c r="G321" s="185" t="s">
        <v>1222</v>
      </c>
      <c r="H321" s="185" t="s">
        <v>1422</v>
      </c>
      <c r="I321" s="185"/>
      <c r="J321" s="185">
        <v>3</v>
      </c>
      <c r="K321" s="196" t="s">
        <v>1231</v>
      </c>
      <c r="L321" s="196"/>
      <c r="M321" s="185">
        <v>1</v>
      </c>
      <c r="N321" s="185">
        <v>13</v>
      </c>
      <c r="O321" s="185" t="s">
        <v>1225</v>
      </c>
      <c r="P321" s="185" t="s">
        <v>7</v>
      </c>
      <c r="Q321" s="196" t="s">
        <v>22</v>
      </c>
      <c r="R321" s="185" t="s">
        <v>27</v>
      </c>
      <c r="S321" s="185" t="s">
        <v>27</v>
      </c>
      <c r="T321" s="185" t="s">
        <v>27</v>
      </c>
      <c r="U321" s="239" t="s">
        <v>26</v>
      </c>
      <c r="V321" s="187">
        <v>25.61</v>
      </c>
      <c r="W321" s="187">
        <v>96.31</v>
      </c>
      <c r="X321" s="185">
        <v>1</v>
      </c>
      <c r="Y321" s="196" t="s">
        <v>1226</v>
      </c>
      <c r="Z321" s="196" t="s">
        <v>1588</v>
      </c>
      <c r="AA321" s="179" t="s">
        <v>1563</v>
      </c>
      <c r="AB321" s="196"/>
      <c r="AC321" s="243">
        <v>0</v>
      </c>
      <c r="AD321" s="180"/>
    </row>
    <row r="322" spans="1:30" s="157" customFormat="1" ht="15" customHeight="1" x14ac:dyDescent="0.2">
      <c r="A322" s="197">
        <v>775</v>
      </c>
      <c r="B322" s="185" t="s">
        <v>1751</v>
      </c>
      <c r="C322" s="185">
        <v>6996</v>
      </c>
      <c r="D322" s="242">
        <v>42114</v>
      </c>
      <c r="E322" s="185">
        <v>2015</v>
      </c>
      <c r="F322" s="185">
        <v>1</v>
      </c>
      <c r="G322" s="185" t="s">
        <v>1222</v>
      </c>
      <c r="H322" s="185" t="s">
        <v>1422</v>
      </c>
      <c r="I322" s="185"/>
      <c r="J322" s="185">
        <v>3</v>
      </c>
      <c r="K322" s="196" t="s">
        <v>1231</v>
      </c>
      <c r="L322" s="196"/>
      <c r="M322" s="185">
        <v>1</v>
      </c>
      <c r="N322" s="185">
        <v>13</v>
      </c>
      <c r="O322" s="185" t="s">
        <v>1225</v>
      </c>
      <c r="P322" s="185" t="s">
        <v>7</v>
      </c>
      <c r="Q322" s="196" t="s">
        <v>9</v>
      </c>
      <c r="R322" s="185" t="s">
        <v>16</v>
      </c>
      <c r="S322" s="185" t="s">
        <v>9</v>
      </c>
      <c r="T322" s="185" t="s">
        <v>16</v>
      </c>
      <c r="U322" s="239" t="s">
        <v>15</v>
      </c>
      <c r="V322" s="186">
        <v>25.38</v>
      </c>
      <c r="W322" s="186">
        <v>97.39</v>
      </c>
      <c r="X322" s="185">
        <v>2</v>
      </c>
      <c r="Y322" s="196" t="s">
        <v>1752</v>
      </c>
      <c r="Z322" s="196" t="s">
        <v>1753</v>
      </c>
      <c r="AA322" s="179" t="s">
        <v>1563</v>
      </c>
      <c r="AB322" s="196"/>
      <c r="AC322" s="243">
        <v>20</v>
      </c>
      <c r="AD322" s="180"/>
    </row>
    <row r="323" spans="1:30" s="157" customFormat="1" ht="15" customHeight="1" x14ac:dyDescent="0.2">
      <c r="A323" s="197">
        <v>775</v>
      </c>
      <c r="B323" s="185" t="s">
        <v>1424</v>
      </c>
      <c r="C323" s="185">
        <v>6997</v>
      </c>
      <c r="D323" s="242">
        <v>42114</v>
      </c>
      <c r="E323" s="185">
        <v>2015</v>
      </c>
      <c r="F323" s="185">
        <v>1</v>
      </c>
      <c r="G323" s="185" t="s">
        <v>1324</v>
      </c>
      <c r="H323" s="185" t="s">
        <v>1232</v>
      </c>
      <c r="I323" s="185"/>
      <c r="J323" s="185">
        <v>7</v>
      </c>
      <c r="K323" s="196" t="s">
        <v>1231</v>
      </c>
      <c r="L323" s="196"/>
      <c r="M323" s="185">
        <v>1</v>
      </c>
      <c r="N323" s="185">
        <v>17</v>
      </c>
      <c r="O323" s="185" t="s">
        <v>1225</v>
      </c>
      <c r="P323" s="185" t="s">
        <v>7</v>
      </c>
      <c r="Q323" s="196" t="s">
        <v>9</v>
      </c>
      <c r="R323" s="185" t="s">
        <v>16</v>
      </c>
      <c r="S323" s="185" t="s">
        <v>9</v>
      </c>
      <c r="T323" s="185" t="s">
        <v>16</v>
      </c>
      <c r="U323" s="239" t="s">
        <v>15</v>
      </c>
      <c r="V323" s="186">
        <v>25.38</v>
      </c>
      <c r="W323" s="186">
        <v>97.39</v>
      </c>
      <c r="X323" s="185">
        <v>2</v>
      </c>
      <c r="Y323" s="196" t="s">
        <v>1300</v>
      </c>
      <c r="Z323" s="196" t="s">
        <v>1425</v>
      </c>
      <c r="AA323" s="202" t="s">
        <v>1326</v>
      </c>
      <c r="AB323" s="173"/>
      <c r="AC323" s="243">
        <v>1</v>
      </c>
      <c r="AD323" s="180"/>
    </row>
    <row r="324" spans="1:30" s="157" customFormat="1" ht="15" customHeight="1" x14ac:dyDescent="0.2">
      <c r="A324" s="197">
        <v>775</v>
      </c>
      <c r="B324" s="185" t="s">
        <v>1249</v>
      </c>
      <c r="C324" s="185">
        <v>6998</v>
      </c>
      <c r="D324" s="242">
        <v>42115</v>
      </c>
      <c r="E324" s="185">
        <v>2015</v>
      </c>
      <c r="F324" s="185">
        <v>1</v>
      </c>
      <c r="G324" s="185" t="s">
        <v>1222</v>
      </c>
      <c r="H324" s="185" t="s">
        <v>1223</v>
      </c>
      <c r="I324" s="185"/>
      <c r="J324" s="185">
        <v>4</v>
      </c>
      <c r="K324" s="196" t="s">
        <v>1231</v>
      </c>
      <c r="L324" s="196"/>
      <c r="M324" s="185">
        <v>1</v>
      </c>
      <c r="N324" s="185">
        <v>14</v>
      </c>
      <c r="O324" s="185" t="s">
        <v>1225</v>
      </c>
      <c r="P324" s="185" t="s">
        <v>421</v>
      </c>
      <c r="Q324" s="196" t="s">
        <v>423</v>
      </c>
      <c r="R324" s="185" t="s">
        <v>435</v>
      </c>
      <c r="S324" s="185" t="s">
        <v>435</v>
      </c>
      <c r="T324" s="185" t="s">
        <v>435</v>
      </c>
      <c r="U324" s="239" t="s">
        <v>434</v>
      </c>
      <c r="V324" s="187">
        <v>20.84</v>
      </c>
      <c r="W324" s="187">
        <v>92.97</v>
      </c>
      <c r="X324" s="185">
        <v>1</v>
      </c>
      <c r="Y324" s="196" t="s">
        <v>1241</v>
      </c>
      <c r="Z324" s="196" t="s">
        <v>1250</v>
      </c>
      <c r="AA324" s="196" t="s">
        <v>1234</v>
      </c>
      <c r="AB324" s="196"/>
      <c r="AC324" s="243">
        <v>0</v>
      </c>
      <c r="AD324" s="180"/>
    </row>
    <row r="325" spans="1:30" s="157" customFormat="1" ht="15" customHeight="1" x14ac:dyDescent="0.2">
      <c r="A325" s="197">
        <v>775</v>
      </c>
      <c r="B325" s="185" t="s">
        <v>1754</v>
      </c>
      <c r="C325" s="185">
        <v>6999</v>
      </c>
      <c r="D325" s="242">
        <v>42115</v>
      </c>
      <c r="E325" s="185">
        <v>2015</v>
      </c>
      <c r="F325" s="185">
        <v>1</v>
      </c>
      <c r="G325" s="185" t="s">
        <v>1222</v>
      </c>
      <c r="H325" s="185" t="s">
        <v>1422</v>
      </c>
      <c r="I325" s="185"/>
      <c r="J325" s="185">
        <v>3</v>
      </c>
      <c r="K325" s="196" t="s">
        <v>1231</v>
      </c>
      <c r="L325" s="196"/>
      <c r="M325" s="185">
        <v>1</v>
      </c>
      <c r="N325" s="185">
        <v>13</v>
      </c>
      <c r="O325" s="185" t="s">
        <v>1225</v>
      </c>
      <c r="P325" s="185" t="s">
        <v>7</v>
      </c>
      <c r="Q325" s="196" t="s">
        <v>9</v>
      </c>
      <c r="R325" s="185" t="s">
        <v>16</v>
      </c>
      <c r="S325" s="185" t="s">
        <v>9</v>
      </c>
      <c r="T325" s="185" t="s">
        <v>16</v>
      </c>
      <c r="U325" s="239" t="s">
        <v>15</v>
      </c>
      <c r="V325" s="186">
        <v>25.38</v>
      </c>
      <c r="W325" s="186">
        <v>97.39</v>
      </c>
      <c r="X325" s="185">
        <v>2</v>
      </c>
      <c r="Y325" s="196" t="s">
        <v>1241</v>
      </c>
      <c r="Z325" s="196" t="s">
        <v>1755</v>
      </c>
      <c r="AA325" s="179" t="s">
        <v>1563</v>
      </c>
      <c r="AB325" s="196"/>
      <c r="AC325" s="243">
        <v>25</v>
      </c>
      <c r="AD325" s="180"/>
    </row>
    <row r="326" spans="1:30" s="157" customFormat="1" ht="15" customHeight="1" x14ac:dyDescent="0.2">
      <c r="A326" s="197">
        <v>775</v>
      </c>
      <c r="B326" s="185" t="s">
        <v>1783</v>
      </c>
      <c r="C326" s="185">
        <v>7000</v>
      </c>
      <c r="D326" s="242">
        <v>42116</v>
      </c>
      <c r="E326" s="185">
        <v>2015</v>
      </c>
      <c r="F326" s="185">
        <v>1</v>
      </c>
      <c r="G326" s="185" t="s">
        <v>1222</v>
      </c>
      <c r="H326" s="185" t="s">
        <v>1784</v>
      </c>
      <c r="I326" s="185"/>
      <c r="J326" s="185">
        <v>2</v>
      </c>
      <c r="K326" s="196" t="s">
        <v>1231</v>
      </c>
      <c r="L326" s="196" t="s">
        <v>1785</v>
      </c>
      <c r="M326" s="185">
        <v>1</v>
      </c>
      <c r="N326" s="185">
        <v>12</v>
      </c>
      <c r="O326" s="185" t="s">
        <v>1225</v>
      </c>
      <c r="P326" s="185" t="s">
        <v>68</v>
      </c>
      <c r="Q326" s="196"/>
      <c r="R326" s="185" t="s">
        <v>1786</v>
      </c>
      <c r="S326" s="185" t="s">
        <v>1786</v>
      </c>
      <c r="T326" s="185" t="s">
        <v>73</v>
      </c>
      <c r="U326" s="239" t="s">
        <v>72</v>
      </c>
      <c r="V326" s="187">
        <v>17.34</v>
      </c>
      <c r="W326" s="187">
        <v>97.65</v>
      </c>
      <c r="X326" s="185">
        <v>1</v>
      </c>
      <c r="Y326" s="196" t="s">
        <v>1241</v>
      </c>
      <c r="Z326" s="196" t="s">
        <v>1787</v>
      </c>
      <c r="AA326" s="196" t="s">
        <v>1788</v>
      </c>
      <c r="AB326" s="196"/>
      <c r="AC326" s="243">
        <v>0</v>
      </c>
      <c r="AD326" s="180"/>
    </row>
    <row r="327" spans="1:30" s="157" customFormat="1" ht="15" customHeight="1" x14ac:dyDescent="0.2">
      <c r="A327" s="194">
        <v>775</v>
      </c>
      <c r="B327" s="185" t="s">
        <v>2477</v>
      </c>
      <c r="C327" s="185">
        <v>6730</v>
      </c>
      <c r="D327" s="242">
        <v>42024</v>
      </c>
      <c r="E327" s="185">
        <v>2015</v>
      </c>
      <c r="F327" s="185">
        <v>1</v>
      </c>
      <c r="G327" s="198" t="s">
        <v>1222</v>
      </c>
      <c r="H327" s="185" t="s">
        <v>2322</v>
      </c>
      <c r="I327" s="185"/>
      <c r="J327" s="185">
        <v>3</v>
      </c>
      <c r="K327" s="196" t="s">
        <v>1231</v>
      </c>
      <c r="L327" s="196"/>
      <c r="M327" s="185">
        <v>1</v>
      </c>
      <c r="N327" s="185">
        <v>13</v>
      </c>
      <c r="O327" s="185" t="s">
        <v>1225</v>
      </c>
      <c r="P327" s="185" t="s">
        <v>561</v>
      </c>
      <c r="Q327" s="196" t="s">
        <v>2478</v>
      </c>
      <c r="R327" s="185"/>
      <c r="S327" s="185" t="s">
        <v>2478</v>
      </c>
      <c r="T327" s="185" t="s">
        <v>2259</v>
      </c>
      <c r="U327" s="239" t="s">
        <v>586</v>
      </c>
      <c r="V327" s="187">
        <v>21.27</v>
      </c>
      <c r="W327" s="187">
        <v>97.66</v>
      </c>
      <c r="X327" s="185">
        <v>2</v>
      </c>
      <c r="Y327" s="196" t="s">
        <v>1318</v>
      </c>
      <c r="Z327" s="200" t="s">
        <v>2479</v>
      </c>
      <c r="AA327" s="206" t="s">
        <v>2471</v>
      </c>
      <c r="AB327" s="200"/>
      <c r="AC327" s="243">
        <v>6</v>
      </c>
      <c r="AD327" s="180"/>
    </row>
    <row r="328" spans="1:30" s="157" customFormat="1" ht="15" customHeight="1" x14ac:dyDescent="0.2">
      <c r="A328" s="197">
        <v>775</v>
      </c>
      <c r="B328" s="185" t="s">
        <v>1879</v>
      </c>
      <c r="C328" s="185">
        <v>6703</v>
      </c>
      <c r="D328" s="245">
        <v>42005</v>
      </c>
      <c r="E328" s="185">
        <v>2015</v>
      </c>
      <c r="F328" s="185">
        <v>1</v>
      </c>
      <c r="G328" s="185" t="s">
        <v>1280</v>
      </c>
      <c r="H328" s="185" t="s">
        <v>1281</v>
      </c>
      <c r="I328" s="185" t="s">
        <v>1282</v>
      </c>
      <c r="J328" s="185">
        <v>6</v>
      </c>
      <c r="K328" s="196" t="s">
        <v>1282</v>
      </c>
      <c r="L328" s="196" t="s">
        <v>1282</v>
      </c>
      <c r="M328" s="185">
        <v>0</v>
      </c>
      <c r="N328" s="185">
        <v>60</v>
      </c>
      <c r="O328" s="185" t="s">
        <v>1225</v>
      </c>
      <c r="P328" s="185" t="s">
        <v>462</v>
      </c>
      <c r="Q328" s="196" t="s">
        <v>462</v>
      </c>
      <c r="R328" s="185" t="s">
        <v>462</v>
      </c>
      <c r="S328" s="185" t="s">
        <v>462</v>
      </c>
      <c r="T328" s="185" t="s">
        <v>535</v>
      </c>
      <c r="U328" s="239" t="s">
        <v>534</v>
      </c>
      <c r="V328" s="187">
        <v>16.8</v>
      </c>
      <c r="W328" s="187">
        <v>96.15</v>
      </c>
      <c r="X328" s="185">
        <v>1</v>
      </c>
      <c r="Y328" s="196" t="s">
        <v>1541</v>
      </c>
      <c r="Z328" s="196" t="s">
        <v>1880</v>
      </c>
      <c r="AA328" s="196" t="s">
        <v>1850</v>
      </c>
      <c r="AB328" s="196"/>
      <c r="AC328" s="243">
        <v>0</v>
      </c>
      <c r="AD328" s="180"/>
    </row>
    <row r="329" spans="1:30" s="157" customFormat="1" ht="15" customHeight="1" x14ac:dyDescent="0.2">
      <c r="A329" s="197">
        <v>775</v>
      </c>
      <c r="B329" s="185" t="s">
        <v>1589</v>
      </c>
      <c r="C329" s="185">
        <v>7001</v>
      </c>
      <c r="D329" s="242">
        <v>42117</v>
      </c>
      <c r="E329" s="185">
        <v>2015</v>
      </c>
      <c r="F329" s="185">
        <v>1</v>
      </c>
      <c r="G329" s="185" t="s">
        <v>1222</v>
      </c>
      <c r="H329" s="185" t="s">
        <v>1422</v>
      </c>
      <c r="I329" s="185"/>
      <c r="J329" s="185">
        <v>3</v>
      </c>
      <c r="K329" s="196" t="s">
        <v>1231</v>
      </c>
      <c r="L329" s="196"/>
      <c r="M329" s="185">
        <v>1</v>
      </c>
      <c r="N329" s="185">
        <v>13</v>
      </c>
      <c r="O329" s="185" t="s">
        <v>1225</v>
      </c>
      <c r="P329" s="185" t="s">
        <v>7</v>
      </c>
      <c r="Q329" s="196" t="s">
        <v>22</v>
      </c>
      <c r="R329" s="185" t="s">
        <v>27</v>
      </c>
      <c r="S329" s="185" t="s">
        <v>27</v>
      </c>
      <c r="T329" s="185" t="s">
        <v>27</v>
      </c>
      <c r="U329" s="239" t="s">
        <v>26</v>
      </c>
      <c r="V329" s="187">
        <v>25.61</v>
      </c>
      <c r="W329" s="187">
        <v>96.31</v>
      </c>
      <c r="X329" s="185">
        <v>1</v>
      </c>
      <c r="Y329" s="196" t="s">
        <v>1241</v>
      </c>
      <c r="Z329" s="196" t="s">
        <v>1590</v>
      </c>
      <c r="AA329" s="179" t="s">
        <v>1563</v>
      </c>
      <c r="AB329" s="196"/>
      <c r="AC329" s="243">
        <v>0</v>
      </c>
      <c r="AD329" s="180"/>
    </row>
    <row r="330" spans="1:30" s="157" customFormat="1" ht="15" customHeight="1" x14ac:dyDescent="0.2">
      <c r="A330" s="197">
        <v>775</v>
      </c>
      <c r="B330" s="185" t="s">
        <v>1524</v>
      </c>
      <c r="C330" s="185">
        <v>7002</v>
      </c>
      <c r="D330" s="242">
        <v>42117</v>
      </c>
      <c r="E330" s="185">
        <v>2015</v>
      </c>
      <c r="F330" s="185">
        <v>1</v>
      </c>
      <c r="G330" s="185" t="s">
        <v>1324</v>
      </c>
      <c r="H330" s="185" t="s">
        <v>1232</v>
      </c>
      <c r="I330" s="185"/>
      <c r="J330" s="185">
        <v>7</v>
      </c>
      <c r="K330" s="196" t="s">
        <v>1231</v>
      </c>
      <c r="L330" s="196"/>
      <c r="M330" s="185">
        <v>1</v>
      </c>
      <c r="N330" s="185">
        <v>17</v>
      </c>
      <c r="O330" s="185" t="s">
        <v>1225</v>
      </c>
      <c r="P330" s="185" t="s">
        <v>421</v>
      </c>
      <c r="Q330" s="196" t="s">
        <v>423</v>
      </c>
      <c r="R330" s="185" t="s">
        <v>435</v>
      </c>
      <c r="S330" s="185" t="s">
        <v>435</v>
      </c>
      <c r="T330" s="185" t="s">
        <v>435</v>
      </c>
      <c r="U330" s="239" t="s">
        <v>434</v>
      </c>
      <c r="V330" s="187">
        <v>20.84</v>
      </c>
      <c r="W330" s="187">
        <v>92.97</v>
      </c>
      <c r="X330" s="185">
        <v>1</v>
      </c>
      <c r="Y330" s="196" t="s">
        <v>1318</v>
      </c>
      <c r="Z330" s="196" t="s">
        <v>1525</v>
      </c>
      <c r="AA330" s="202" t="s">
        <v>1326</v>
      </c>
      <c r="AB330" s="173"/>
      <c r="AC330" s="243">
        <v>0</v>
      </c>
      <c r="AD330" s="180"/>
    </row>
    <row r="331" spans="1:30" s="157" customFormat="1" ht="15" customHeight="1" x14ac:dyDescent="0.2">
      <c r="A331" s="197">
        <v>775</v>
      </c>
      <c r="B331" s="185" t="s">
        <v>2042</v>
      </c>
      <c r="C331" s="185">
        <v>7003</v>
      </c>
      <c r="D331" s="242">
        <v>42117</v>
      </c>
      <c r="E331" s="185">
        <v>2015</v>
      </c>
      <c r="F331" s="185">
        <v>1</v>
      </c>
      <c r="G331" s="185" t="s">
        <v>1222</v>
      </c>
      <c r="H331" s="185" t="s">
        <v>1494</v>
      </c>
      <c r="I331" s="185"/>
      <c r="J331" s="185">
        <v>3</v>
      </c>
      <c r="K331" s="196" t="s">
        <v>1231</v>
      </c>
      <c r="L331" s="196"/>
      <c r="M331" s="185">
        <v>1</v>
      </c>
      <c r="N331" s="185">
        <v>13</v>
      </c>
      <c r="O331" s="185" t="s">
        <v>1225</v>
      </c>
      <c r="P331" s="185" t="s">
        <v>1343</v>
      </c>
      <c r="Q331" s="196" t="s">
        <v>1348</v>
      </c>
      <c r="R331" s="185" t="s">
        <v>1370</v>
      </c>
      <c r="S331" s="185" t="s">
        <v>1370</v>
      </c>
      <c r="T331" s="201" t="s">
        <v>640</v>
      </c>
      <c r="U331" s="239" t="s">
        <v>641</v>
      </c>
      <c r="V331" s="187">
        <v>23.58</v>
      </c>
      <c r="W331" s="187">
        <v>98.5</v>
      </c>
      <c r="X331" s="185">
        <v>1</v>
      </c>
      <c r="Y331" s="196" t="s">
        <v>2043</v>
      </c>
      <c r="Z331" s="196" t="s">
        <v>2044</v>
      </c>
      <c r="AA331" s="202" t="s">
        <v>1934</v>
      </c>
      <c r="AB331" s="196"/>
      <c r="AC331" s="243">
        <v>90</v>
      </c>
      <c r="AD331" s="180"/>
    </row>
    <row r="332" spans="1:30" s="157" customFormat="1" ht="15" customHeight="1" x14ac:dyDescent="0.2">
      <c r="A332" s="197">
        <v>775</v>
      </c>
      <c r="B332" s="185" t="s">
        <v>1526</v>
      </c>
      <c r="C332" s="185">
        <v>7004</v>
      </c>
      <c r="D332" s="242">
        <v>42118</v>
      </c>
      <c r="E332" s="185">
        <v>2015</v>
      </c>
      <c r="F332" s="185">
        <v>1</v>
      </c>
      <c r="G332" s="185" t="s">
        <v>1324</v>
      </c>
      <c r="H332" s="185" t="s">
        <v>1232</v>
      </c>
      <c r="I332" s="185"/>
      <c r="J332" s="185">
        <v>7</v>
      </c>
      <c r="K332" s="196" t="s">
        <v>1231</v>
      </c>
      <c r="L332" s="196"/>
      <c r="M332" s="185">
        <v>1</v>
      </c>
      <c r="N332" s="185">
        <v>17</v>
      </c>
      <c r="O332" s="185" t="s">
        <v>1225</v>
      </c>
      <c r="P332" s="185" t="s">
        <v>421</v>
      </c>
      <c r="Q332" s="196" t="s">
        <v>423</v>
      </c>
      <c r="R332" s="185" t="s">
        <v>435</v>
      </c>
      <c r="S332" s="185" t="s">
        <v>435</v>
      </c>
      <c r="T332" s="185" t="s">
        <v>435</v>
      </c>
      <c r="U332" s="239" t="s">
        <v>434</v>
      </c>
      <c r="V332" s="187">
        <v>20.84</v>
      </c>
      <c r="W332" s="187">
        <v>92.97</v>
      </c>
      <c r="X332" s="185">
        <v>1</v>
      </c>
      <c r="Y332" s="196" t="s">
        <v>1318</v>
      </c>
      <c r="Z332" s="196" t="s">
        <v>1525</v>
      </c>
      <c r="AA332" s="202" t="s">
        <v>1326</v>
      </c>
      <c r="AB332" s="173"/>
      <c r="AC332" s="243">
        <v>0</v>
      </c>
      <c r="AD332" s="180"/>
    </row>
    <row r="333" spans="1:30" s="157" customFormat="1" ht="15" customHeight="1" x14ac:dyDescent="0.2">
      <c r="A333" s="197">
        <v>775</v>
      </c>
      <c r="B333" s="185" t="s">
        <v>1527</v>
      </c>
      <c r="C333" s="185">
        <v>7005</v>
      </c>
      <c r="D333" s="242">
        <v>42119</v>
      </c>
      <c r="E333" s="185">
        <v>2015</v>
      </c>
      <c r="F333" s="185">
        <v>1</v>
      </c>
      <c r="G333" s="185" t="s">
        <v>1324</v>
      </c>
      <c r="H333" s="185" t="s">
        <v>1232</v>
      </c>
      <c r="I333" s="185"/>
      <c r="J333" s="185">
        <v>7</v>
      </c>
      <c r="K333" s="196" t="s">
        <v>1231</v>
      </c>
      <c r="L333" s="196"/>
      <c r="M333" s="185">
        <v>1</v>
      </c>
      <c r="N333" s="185">
        <v>17</v>
      </c>
      <c r="O333" s="185" t="s">
        <v>1225</v>
      </c>
      <c r="P333" s="185" t="s">
        <v>421</v>
      </c>
      <c r="Q333" s="196" t="s">
        <v>423</v>
      </c>
      <c r="R333" s="185" t="s">
        <v>435</v>
      </c>
      <c r="S333" s="185" t="s">
        <v>435</v>
      </c>
      <c r="T333" s="185" t="s">
        <v>435</v>
      </c>
      <c r="U333" s="239" t="s">
        <v>434</v>
      </c>
      <c r="V333" s="187">
        <v>20.84</v>
      </c>
      <c r="W333" s="187">
        <v>92.97</v>
      </c>
      <c r="X333" s="185">
        <v>1</v>
      </c>
      <c r="Y333" s="196" t="s">
        <v>1318</v>
      </c>
      <c r="Z333" s="196" t="s">
        <v>1525</v>
      </c>
      <c r="AA333" s="202" t="s">
        <v>1326</v>
      </c>
      <c r="AB333" s="173"/>
      <c r="AC333" s="243">
        <v>0</v>
      </c>
      <c r="AD333" s="180"/>
    </row>
    <row r="334" spans="1:30" s="157" customFormat="1" ht="15" customHeight="1" x14ac:dyDescent="0.2">
      <c r="A334" s="197">
        <v>775</v>
      </c>
      <c r="B334" s="185" t="s">
        <v>1591</v>
      </c>
      <c r="C334" s="185">
        <v>7006</v>
      </c>
      <c r="D334" s="242">
        <v>42120</v>
      </c>
      <c r="E334" s="185">
        <v>2015</v>
      </c>
      <c r="F334" s="185">
        <v>1</v>
      </c>
      <c r="G334" s="185" t="s">
        <v>1222</v>
      </c>
      <c r="H334" s="185" t="s">
        <v>1422</v>
      </c>
      <c r="I334" s="185"/>
      <c r="J334" s="185">
        <v>3</v>
      </c>
      <c r="K334" s="196" t="s">
        <v>1231</v>
      </c>
      <c r="L334" s="196"/>
      <c r="M334" s="185">
        <v>1</v>
      </c>
      <c r="N334" s="185">
        <v>13</v>
      </c>
      <c r="O334" s="185" t="s">
        <v>1225</v>
      </c>
      <c r="P334" s="185" t="s">
        <v>7</v>
      </c>
      <c r="Q334" s="196" t="s">
        <v>22</v>
      </c>
      <c r="R334" s="185" t="s">
        <v>27</v>
      </c>
      <c r="S334" s="185" t="s">
        <v>27</v>
      </c>
      <c r="T334" s="185" t="s">
        <v>27</v>
      </c>
      <c r="U334" s="239" t="s">
        <v>26</v>
      </c>
      <c r="V334" s="187">
        <v>25.61</v>
      </c>
      <c r="W334" s="187">
        <v>96.31</v>
      </c>
      <c r="X334" s="185">
        <v>1</v>
      </c>
      <c r="Y334" s="196" t="s">
        <v>1241</v>
      </c>
      <c r="Z334" s="196" t="s">
        <v>1592</v>
      </c>
      <c r="AA334" s="179" t="s">
        <v>1563</v>
      </c>
      <c r="AB334" s="196"/>
      <c r="AC334" s="243">
        <v>2</v>
      </c>
      <c r="AD334" s="180"/>
    </row>
    <row r="335" spans="1:30" s="157" customFormat="1" ht="15" customHeight="1" x14ac:dyDescent="0.2">
      <c r="A335" s="197">
        <v>775</v>
      </c>
      <c r="B335" s="185" t="s">
        <v>1718</v>
      </c>
      <c r="C335" s="185">
        <v>7007</v>
      </c>
      <c r="D335" s="242">
        <v>42120</v>
      </c>
      <c r="E335" s="185">
        <v>2015</v>
      </c>
      <c r="F335" s="185">
        <v>1</v>
      </c>
      <c r="G335" s="185" t="s">
        <v>1222</v>
      </c>
      <c r="H335" s="185" t="s">
        <v>1422</v>
      </c>
      <c r="I335" s="185"/>
      <c r="J335" s="185">
        <v>3</v>
      </c>
      <c r="K335" s="196" t="s">
        <v>1231</v>
      </c>
      <c r="L335" s="196"/>
      <c r="M335" s="185">
        <v>1</v>
      </c>
      <c r="N335" s="185">
        <v>13</v>
      </c>
      <c r="O335" s="185" t="s">
        <v>1225</v>
      </c>
      <c r="P335" s="185" t="s">
        <v>7</v>
      </c>
      <c r="Q335" s="196" t="s">
        <v>1719</v>
      </c>
      <c r="R335" s="185"/>
      <c r="S335" s="185" t="s">
        <v>7</v>
      </c>
      <c r="T335" s="185" t="s">
        <v>25</v>
      </c>
      <c r="U335" s="239" t="s">
        <v>24</v>
      </c>
      <c r="V335" s="187">
        <v>26</v>
      </c>
      <c r="W335" s="187">
        <v>97.5</v>
      </c>
      <c r="X335" s="185">
        <v>3</v>
      </c>
      <c r="Y335" s="196" t="s">
        <v>1241</v>
      </c>
      <c r="Z335" s="196" t="s">
        <v>1720</v>
      </c>
      <c r="AA335" s="179" t="s">
        <v>1563</v>
      </c>
      <c r="AB335" s="196"/>
      <c r="AC335" s="243">
        <v>0</v>
      </c>
      <c r="AD335" s="180"/>
    </row>
    <row r="336" spans="1:30" s="157" customFormat="1" ht="15" customHeight="1" x14ac:dyDescent="0.2">
      <c r="A336" s="197">
        <v>775</v>
      </c>
      <c r="B336" s="185" t="s">
        <v>1932</v>
      </c>
      <c r="C336" s="185">
        <v>7008</v>
      </c>
      <c r="D336" s="242">
        <v>42120</v>
      </c>
      <c r="E336" s="185">
        <v>2015</v>
      </c>
      <c r="F336" s="185">
        <v>1</v>
      </c>
      <c r="G336" s="185" t="s">
        <v>1222</v>
      </c>
      <c r="H336" s="185" t="s">
        <v>1494</v>
      </c>
      <c r="I336" s="185"/>
      <c r="J336" s="185">
        <v>3</v>
      </c>
      <c r="K336" s="196" t="s">
        <v>1231</v>
      </c>
      <c r="L336" s="196"/>
      <c r="M336" s="185">
        <v>1</v>
      </c>
      <c r="N336" s="185">
        <v>13</v>
      </c>
      <c r="O336" s="185" t="s">
        <v>1225</v>
      </c>
      <c r="P336" s="185" t="s">
        <v>561</v>
      </c>
      <c r="Q336" s="196" t="s">
        <v>1348</v>
      </c>
      <c r="R336" s="185"/>
      <c r="S336" s="201" t="s">
        <v>1344</v>
      </c>
      <c r="T336" s="201" t="s">
        <v>643</v>
      </c>
      <c r="U336" s="239" t="s">
        <v>641</v>
      </c>
      <c r="V336" s="199">
        <v>23.69</v>
      </c>
      <c r="W336" s="199">
        <v>98.75</v>
      </c>
      <c r="X336" s="185">
        <v>2</v>
      </c>
      <c r="Y336" s="196" t="s">
        <v>1241</v>
      </c>
      <c r="Z336" s="196" t="s">
        <v>1933</v>
      </c>
      <c r="AA336" s="202" t="s">
        <v>1934</v>
      </c>
      <c r="AB336" s="196"/>
      <c r="AC336" s="243">
        <v>0</v>
      </c>
      <c r="AD336" s="180"/>
    </row>
    <row r="337" spans="1:30" s="157" customFormat="1" ht="15" customHeight="1" x14ac:dyDescent="0.2">
      <c r="A337" s="197">
        <v>775</v>
      </c>
      <c r="B337" s="185" t="s">
        <v>1528</v>
      </c>
      <c r="C337" s="185">
        <v>7009</v>
      </c>
      <c r="D337" s="242">
        <v>42120</v>
      </c>
      <c r="E337" s="185">
        <v>2015</v>
      </c>
      <c r="F337" s="185">
        <v>1</v>
      </c>
      <c r="G337" s="185" t="s">
        <v>1324</v>
      </c>
      <c r="H337" s="185" t="s">
        <v>1232</v>
      </c>
      <c r="I337" s="185"/>
      <c r="J337" s="185">
        <v>7</v>
      </c>
      <c r="K337" s="196" t="s">
        <v>1231</v>
      </c>
      <c r="L337" s="196"/>
      <c r="M337" s="185">
        <v>1</v>
      </c>
      <c r="N337" s="185">
        <v>17</v>
      </c>
      <c r="O337" s="185" t="s">
        <v>1225</v>
      </c>
      <c r="P337" s="185" t="s">
        <v>421</v>
      </c>
      <c r="Q337" s="196" t="s">
        <v>423</v>
      </c>
      <c r="R337" s="185" t="s">
        <v>435</v>
      </c>
      <c r="S337" s="185" t="s">
        <v>435</v>
      </c>
      <c r="T337" s="185" t="s">
        <v>435</v>
      </c>
      <c r="U337" s="239" t="s">
        <v>434</v>
      </c>
      <c r="V337" s="187">
        <v>20.84</v>
      </c>
      <c r="W337" s="187">
        <v>92.97</v>
      </c>
      <c r="X337" s="185">
        <v>1</v>
      </c>
      <c r="Y337" s="196" t="s">
        <v>1318</v>
      </c>
      <c r="Z337" s="196" t="s">
        <v>1525</v>
      </c>
      <c r="AA337" s="202" t="s">
        <v>1326</v>
      </c>
      <c r="AB337" s="173"/>
      <c r="AC337" s="243">
        <v>0</v>
      </c>
      <c r="AD337" s="180"/>
    </row>
    <row r="338" spans="1:30" s="157" customFormat="1" ht="15" customHeight="1" x14ac:dyDescent="0.2">
      <c r="A338" s="197">
        <v>775</v>
      </c>
      <c r="B338" s="185" t="s">
        <v>1293</v>
      </c>
      <c r="C338" s="185">
        <v>7010</v>
      </c>
      <c r="D338" s="242">
        <v>42121</v>
      </c>
      <c r="E338" s="185">
        <v>2015</v>
      </c>
      <c r="F338" s="185">
        <v>1</v>
      </c>
      <c r="G338" s="185" t="s">
        <v>1280</v>
      </c>
      <c r="H338" s="185" t="s">
        <v>1281</v>
      </c>
      <c r="I338" s="185" t="s">
        <v>1294</v>
      </c>
      <c r="J338" s="185">
        <v>6</v>
      </c>
      <c r="K338" s="196"/>
      <c r="L338" s="196"/>
      <c r="M338" s="185">
        <v>0</v>
      </c>
      <c r="N338" s="185">
        <v>60</v>
      </c>
      <c r="O338" s="185" t="s">
        <v>1225</v>
      </c>
      <c r="P338" s="185" t="s">
        <v>49</v>
      </c>
      <c r="Q338" s="196" t="s">
        <v>51</v>
      </c>
      <c r="R338" s="185" t="s">
        <v>56</v>
      </c>
      <c r="S338" s="185" t="s">
        <v>56</v>
      </c>
      <c r="T338" s="185" t="s">
        <v>56</v>
      </c>
      <c r="U338" s="239" t="s">
        <v>55</v>
      </c>
      <c r="V338" s="187">
        <v>19.04</v>
      </c>
      <c r="W338" s="187">
        <v>97.12</v>
      </c>
      <c r="X338" s="185">
        <v>1</v>
      </c>
      <c r="Y338" s="196" t="s">
        <v>1226</v>
      </c>
      <c r="Z338" s="196" t="s">
        <v>1295</v>
      </c>
      <c r="AA338" s="196" t="s">
        <v>1284</v>
      </c>
      <c r="AB338" s="196"/>
      <c r="AC338" s="243">
        <v>0</v>
      </c>
      <c r="AD338" s="180"/>
    </row>
    <row r="339" spans="1:30" s="157" customFormat="1" ht="15" customHeight="1" x14ac:dyDescent="0.2">
      <c r="A339" s="197">
        <v>775</v>
      </c>
      <c r="B339" s="185" t="s">
        <v>2084</v>
      </c>
      <c r="C339" s="185">
        <v>6731</v>
      </c>
      <c r="D339" s="245">
        <v>42024</v>
      </c>
      <c r="E339" s="185">
        <v>2015</v>
      </c>
      <c r="F339" s="185">
        <v>1</v>
      </c>
      <c r="G339" s="185" t="s">
        <v>1280</v>
      </c>
      <c r="H339" s="185" t="s">
        <v>1281</v>
      </c>
      <c r="I339" s="185" t="s">
        <v>1282</v>
      </c>
      <c r="J339" s="185">
        <v>6</v>
      </c>
      <c r="K339" s="196" t="s">
        <v>1282</v>
      </c>
      <c r="L339" s="196" t="s">
        <v>1282</v>
      </c>
      <c r="M339" s="185">
        <v>0</v>
      </c>
      <c r="N339" s="185">
        <v>60</v>
      </c>
      <c r="O339" s="185" t="s">
        <v>1225</v>
      </c>
      <c r="P339" s="185" t="s">
        <v>1418</v>
      </c>
      <c r="Q339" s="196" t="s">
        <v>1418</v>
      </c>
      <c r="R339" s="185" t="s">
        <v>1418</v>
      </c>
      <c r="S339" s="185" t="s">
        <v>1418</v>
      </c>
      <c r="T339" s="240" t="s">
        <v>337</v>
      </c>
      <c r="U339" s="239" t="s">
        <v>336</v>
      </c>
      <c r="V339" s="186">
        <v>21.97</v>
      </c>
      <c r="W339" s="186">
        <v>96.08</v>
      </c>
      <c r="X339" s="185">
        <v>1</v>
      </c>
      <c r="Y339" s="196" t="s">
        <v>1300</v>
      </c>
      <c r="Z339" s="196" t="s">
        <v>2085</v>
      </c>
      <c r="AA339" s="196" t="s">
        <v>2081</v>
      </c>
      <c r="AB339" s="196"/>
      <c r="AC339" s="243">
        <v>0</v>
      </c>
      <c r="AD339" s="180"/>
    </row>
    <row r="340" spans="1:30" s="157" customFormat="1" ht="15" customHeight="1" x14ac:dyDescent="0.2">
      <c r="A340" s="197">
        <v>775</v>
      </c>
      <c r="B340" s="185" t="s">
        <v>1529</v>
      </c>
      <c r="C340" s="185">
        <v>7011</v>
      </c>
      <c r="D340" s="242">
        <v>42121</v>
      </c>
      <c r="E340" s="185">
        <v>2015</v>
      </c>
      <c r="F340" s="185">
        <v>1</v>
      </c>
      <c r="G340" s="185" t="s">
        <v>1324</v>
      </c>
      <c r="H340" s="185" t="s">
        <v>1232</v>
      </c>
      <c r="I340" s="185"/>
      <c r="J340" s="185">
        <v>7</v>
      </c>
      <c r="K340" s="196" t="s">
        <v>1231</v>
      </c>
      <c r="L340" s="196"/>
      <c r="M340" s="185">
        <v>1</v>
      </c>
      <c r="N340" s="185">
        <v>17</v>
      </c>
      <c r="O340" s="185" t="s">
        <v>1225</v>
      </c>
      <c r="P340" s="185" t="s">
        <v>421</v>
      </c>
      <c r="Q340" s="196" t="s">
        <v>423</v>
      </c>
      <c r="R340" s="185" t="s">
        <v>435</v>
      </c>
      <c r="S340" s="185" t="s">
        <v>435</v>
      </c>
      <c r="T340" s="185" t="s">
        <v>435</v>
      </c>
      <c r="U340" s="239" t="s">
        <v>434</v>
      </c>
      <c r="V340" s="187">
        <v>20.84</v>
      </c>
      <c r="W340" s="187">
        <v>92.97</v>
      </c>
      <c r="X340" s="185">
        <v>1</v>
      </c>
      <c r="Y340" s="196" t="s">
        <v>1318</v>
      </c>
      <c r="Z340" s="196" t="s">
        <v>1525</v>
      </c>
      <c r="AA340" s="202" t="s">
        <v>1326</v>
      </c>
      <c r="AB340" s="173"/>
      <c r="AC340" s="243">
        <v>0</v>
      </c>
      <c r="AD340" s="180"/>
    </row>
    <row r="341" spans="1:30" s="157" customFormat="1" ht="15" customHeight="1" x14ac:dyDescent="0.2">
      <c r="A341" s="197">
        <v>775</v>
      </c>
      <c r="B341" s="185" t="s">
        <v>2668</v>
      </c>
      <c r="C341" s="185">
        <v>7012</v>
      </c>
      <c r="D341" s="242">
        <v>42121</v>
      </c>
      <c r="E341" s="185">
        <v>2015</v>
      </c>
      <c r="F341" s="185">
        <v>1</v>
      </c>
      <c r="G341" s="185" t="s">
        <v>1222</v>
      </c>
      <c r="H341" s="185" t="s">
        <v>1495</v>
      </c>
      <c r="I341" s="185"/>
      <c r="J341" s="185">
        <v>3</v>
      </c>
      <c r="K341" s="196" t="s">
        <v>1231</v>
      </c>
      <c r="L341" s="196"/>
      <c r="M341" s="185">
        <v>1</v>
      </c>
      <c r="N341" s="185">
        <v>13</v>
      </c>
      <c r="O341" s="185" t="s">
        <v>1225</v>
      </c>
      <c r="P341" s="185" t="s">
        <v>561</v>
      </c>
      <c r="Q341" s="196" t="s">
        <v>615</v>
      </c>
      <c r="R341" s="185"/>
      <c r="S341" s="185" t="s">
        <v>615</v>
      </c>
      <c r="T341" s="185" t="s">
        <v>615</v>
      </c>
      <c r="U341" s="239" t="s">
        <v>616</v>
      </c>
      <c r="V341" s="186">
        <v>23.97</v>
      </c>
      <c r="W341" s="186">
        <v>97.9</v>
      </c>
      <c r="X341" s="185">
        <v>2</v>
      </c>
      <c r="Y341" s="196" t="s">
        <v>1241</v>
      </c>
      <c r="Z341" s="196" t="s">
        <v>2669</v>
      </c>
      <c r="AA341" s="196" t="s">
        <v>2537</v>
      </c>
      <c r="AB341" s="196"/>
      <c r="AC341" s="243">
        <v>0</v>
      </c>
      <c r="AD341" s="180"/>
    </row>
    <row r="342" spans="1:30" s="157" customFormat="1" ht="15" customHeight="1" x14ac:dyDescent="0.2">
      <c r="A342" s="197">
        <v>775</v>
      </c>
      <c r="B342" s="185" t="s">
        <v>1530</v>
      </c>
      <c r="C342" s="185">
        <v>7013</v>
      </c>
      <c r="D342" s="242">
        <v>42122</v>
      </c>
      <c r="E342" s="185">
        <v>2015</v>
      </c>
      <c r="F342" s="185">
        <v>1</v>
      </c>
      <c r="G342" s="185" t="s">
        <v>1324</v>
      </c>
      <c r="H342" s="185" t="s">
        <v>1232</v>
      </c>
      <c r="I342" s="185"/>
      <c r="J342" s="185">
        <v>7</v>
      </c>
      <c r="K342" s="196" t="s">
        <v>1231</v>
      </c>
      <c r="L342" s="196"/>
      <c r="M342" s="185">
        <v>1</v>
      </c>
      <c r="N342" s="185">
        <v>17</v>
      </c>
      <c r="O342" s="185" t="s">
        <v>1225</v>
      </c>
      <c r="P342" s="185" t="s">
        <v>421</v>
      </c>
      <c r="Q342" s="196" t="s">
        <v>423</v>
      </c>
      <c r="R342" s="185" t="s">
        <v>435</v>
      </c>
      <c r="S342" s="185" t="s">
        <v>435</v>
      </c>
      <c r="T342" s="185" t="s">
        <v>435</v>
      </c>
      <c r="U342" s="239" t="s">
        <v>434</v>
      </c>
      <c r="V342" s="187">
        <v>20.84</v>
      </c>
      <c r="W342" s="187">
        <v>92.97</v>
      </c>
      <c r="X342" s="185">
        <v>1</v>
      </c>
      <c r="Y342" s="196" t="s">
        <v>1318</v>
      </c>
      <c r="Z342" s="196" t="s">
        <v>1525</v>
      </c>
      <c r="AA342" s="202" t="s">
        <v>1326</v>
      </c>
      <c r="AB342" s="173"/>
      <c r="AC342" s="243">
        <v>0</v>
      </c>
      <c r="AD342" s="180"/>
    </row>
    <row r="343" spans="1:30" s="157" customFormat="1" ht="15" customHeight="1" x14ac:dyDescent="0.2">
      <c r="A343" s="197">
        <v>775</v>
      </c>
      <c r="B343" s="185" t="s">
        <v>2670</v>
      </c>
      <c r="C343" s="185">
        <v>7014</v>
      </c>
      <c r="D343" s="242">
        <v>42122</v>
      </c>
      <c r="E343" s="185">
        <v>2015</v>
      </c>
      <c r="F343" s="185">
        <v>1</v>
      </c>
      <c r="G343" s="185" t="s">
        <v>1222</v>
      </c>
      <c r="H343" s="185" t="s">
        <v>1495</v>
      </c>
      <c r="I343" s="185"/>
      <c r="J343" s="185">
        <v>3</v>
      </c>
      <c r="K343" s="196" t="s">
        <v>1231</v>
      </c>
      <c r="L343" s="196"/>
      <c r="M343" s="185">
        <v>1</v>
      </c>
      <c r="N343" s="185">
        <v>13</v>
      </c>
      <c r="O343" s="185" t="s">
        <v>1225</v>
      </c>
      <c r="P343" s="185" t="s">
        <v>561</v>
      </c>
      <c r="Q343" s="196" t="s">
        <v>615</v>
      </c>
      <c r="R343" s="185"/>
      <c r="S343" s="185" t="s">
        <v>615</v>
      </c>
      <c r="T343" s="185" t="s">
        <v>615</v>
      </c>
      <c r="U343" s="239" t="s">
        <v>616</v>
      </c>
      <c r="V343" s="186">
        <v>23.97</v>
      </c>
      <c r="W343" s="186">
        <v>97.9</v>
      </c>
      <c r="X343" s="185">
        <v>2</v>
      </c>
      <c r="Y343" s="196" t="s">
        <v>1241</v>
      </c>
      <c r="Z343" s="196" t="s">
        <v>2671</v>
      </c>
      <c r="AA343" s="196" t="s">
        <v>2537</v>
      </c>
      <c r="AB343" s="196"/>
      <c r="AC343" s="243">
        <v>0</v>
      </c>
      <c r="AD343" s="180"/>
    </row>
    <row r="344" spans="1:30" s="157" customFormat="1" ht="15" customHeight="1" x14ac:dyDescent="0.2">
      <c r="A344" s="197">
        <v>775</v>
      </c>
      <c r="B344" s="185" t="s">
        <v>1730</v>
      </c>
      <c r="C344" s="185">
        <v>7015</v>
      </c>
      <c r="D344" s="242">
        <v>42122</v>
      </c>
      <c r="E344" s="185">
        <v>2015</v>
      </c>
      <c r="F344" s="185">
        <v>1</v>
      </c>
      <c r="G344" s="185" t="s">
        <v>1222</v>
      </c>
      <c r="H344" s="185" t="s">
        <v>1422</v>
      </c>
      <c r="I344" s="185"/>
      <c r="J344" s="185">
        <v>3</v>
      </c>
      <c r="K344" s="196" t="s">
        <v>1231</v>
      </c>
      <c r="L344" s="196"/>
      <c r="M344" s="185">
        <v>1</v>
      </c>
      <c r="N344" s="185">
        <v>13</v>
      </c>
      <c r="O344" s="185" t="s">
        <v>1225</v>
      </c>
      <c r="P344" s="185" t="s">
        <v>561</v>
      </c>
      <c r="Q344" s="196" t="s">
        <v>615</v>
      </c>
      <c r="R344" s="185"/>
      <c r="S344" s="185" t="s">
        <v>615</v>
      </c>
      <c r="T344" s="185" t="s">
        <v>615</v>
      </c>
      <c r="U344" s="239" t="s">
        <v>616</v>
      </c>
      <c r="V344" s="186">
        <v>23.97</v>
      </c>
      <c r="W344" s="186">
        <v>97.9</v>
      </c>
      <c r="X344" s="185">
        <v>2</v>
      </c>
      <c r="Y344" s="196" t="s">
        <v>1241</v>
      </c>
      <c r="Z344" s="196" t="s">
        <v>1731</v>
      </c>
      <c r="AA344" s="179" t="s">
        <v>1563</v>
      </c>
      <c r="AB344" s="196"/>
      <c r="AC344" s="243">
        <v>0</v>
      </c>
      <c r="AD344" s="180"/>
    </row>
    <row r="345" spans="1:30" s="157" customFormat="1" ht="15" customHeight="1" x14ac:dyDescent="0.2">
      <c r="A345" s="197">
        <v>775</v>
      </c>
      <c r="B345" s="185" t="s">
        <v>2539</v>
      </c>
      <c r="C345" s="185">
        <v>7016</v>
      </c>
      <c r="D345" s="244">
        <v>42125</v>
      </c>
      <c r="E345" s="185">
        <v>2015</v>
      </c>
      <c r="F345" s="185">
        <v>1</v>
      </c>
      <c r="G345" s="185" t="s">
        <v>1222</v>
      </c>
      <c r="H345" s="185" t="s">
        <v>1495</v>
      </c>
      <c r="I345" s="185"/>
      <c r="J345" s="185">
        <v>3</v>
      </c>
      <c r="K345" s="196" t="s">
        <v>1231</v>
      </c>
      <c r="L345" s="196"/>
      <c r="M345" s="185">
        <v>1</v>
      </c>
      <c r="N345" s="185">
        <v>13</v>
      </c>
      <c r="O345" s="185" t="s">
        <v>1225</v>
      </c>
      <c r="P345" s="185" t="s">
        <v>561</v>
      </c>
      <c r="Q345" s="196" t="s">
        <v>607</v>
      </c>
      <c r="R345" s="185" t="s">
        <v>1619</v>
      </c>
      <c r="S345" s="185" t="s">
        <v>1619</v>
      </c>
      <c r="T345" s="185" t="s">
        <v>1616</v>
      </c>
      <c r="U345" s="239" t="s">
        <v>609</v>
      </c>
      <c r="V345" s="187">
        <v>23.3</v>
      </c>
      <c r="W345" s="187">
        <v>97.96</v>
      </c>
      <c r="X345" s="185">
        <v>1</v>
      </c>
      <c r="Y345" s="196" t="s">
        <v>1241</v>
      </c>
      <c r="Z345" s="196" t="s">
        <v>2540</v>
      </c>
      <c r="AA345" s="196" t="s">
        <v>2537</v>
      </c>
      <c r="AB345" s="196"/>
      <c r="AC345" s="243">
        <v>0</v>
      </c>
      <c r="AD345" s="180"/>
    </row>
    <row r="346" spans="1:30" s="157" customFormat="1" ht="15" customHeight="1" x14ac:dyDescent="0.2">
      <c r="A346" s="197">
        <v>775</v>
      </c>
      <c r="B346" s="185" t="s">
        <v>2545</v>
      </c>
      <c r="C346" s="185">
        <v>7017</v>
      </c>
      <c r="D346" s="244">
        <v>42128</v>
      </c>
      <c r="E346" s="185">
        <v>2015</v>
      </c>
      <c r="F346" s="185">
        <v>1</v>
      </c>
      <c r="G346" s="185" t="s">
        <v>1222</v>
      </c>
      <c r="H346" s="185" t="s">
        <v>1490</v>
      </c>
      <c r="I346" s="185"/>
      <c r="J346" s="185">
        <v>3</v>
      </c>
      <c r="K346" s="196" t="s">
        <v>1231</v>
      </c>
      <c r="L346" s="196"/>
      <c r="M346" s="185">
        <v>1</v>
      </c>
      <c r="N346" s="185">
        <v>13</v>
      </c>
      <c r="O346" s="185" t="s">
        <v>1225</v>
      </c>
      <c r="P346" s="185" t="s">
        <v>561</v>
      </c>
      <c r="Q346" s="196" t="s">
        <v>625</v>
      </c>
      <c r="R346" s="185"/>
      <c r="S346" s="185" t="s">
        <v>625</v>
      </c>
      <c r="T346" s="185" t="s">
        <v>625</v>
      </c>
      <c r="U346" s="239" t="s">
        <v>624</v>
      </c>
      <c r="V346" s="187">
        <v>22.61</v>
      </c>
      <c r="W346" s="187">
        <v>97.3</v>
      </c>
      <c r="X346" s="185">
        <v>2</v>
      </c>
      <c r="Y346" s="196" t="s">
        <v>1314</v>
      </c>
      <c r="Z346" s="196" t="s">
        <v>2546</v>
      </c>
      <c r="AA346" s="196" t="s">
        <v>2537</v>
      </c>
      <c r="AB346" s="196"/>
      <c r="AC346" s="243">
        <v>1</v>
      </c>
      <c r="AD346" s="180"/>
    </row>
    <row r="347" spans="1:30" s="157" customFormat="1" ht="15" customHeight="1" x14ac:dyDescent="0.2">
      <c r="A347" s="197">
        <v>775</v>
      </c>
      <c r="B347" s="185" t="s">
        <v>2614</v>
      </c>
      <c r="C347" s="185">
        <v>7018</v>
      </c>
      <c r="D347" s="244">
        <v>42128</v>
      </c>
      <c r="E347" s="185">
        <v>2015</v>
      </c>
      <c r="F347" s="185">
        <v>1</v>
      </c>
      <c r="G347" s="185" t="s">
        <v>1222</v>
      </c>
      <c r="H347" s="185" t="s">
        <v>1495</v>
      </c>
      <c r="I347" s="185"/>
      <c r="J347" s="185">
        <v>3</v>
      </c>
      <c r="K347" s="196" t="s">
        <v>1231</v>
      </c>
      <c r="L347" s="196"/>
      <c r="M347" s="185">
        <v>1</v>
      </c>
      <c r="N347" s="185">
        <v>13</v>
      </c>
      <c r="O347" s="185" t="s">
        <v>1225</v>
      </c>
      <c r="P347" s="185" t="s">
        <v>561</v>
      </c>
      <c r="Q347" s="196" t="s">
        <v>620</v>
      </c>
      <c r="R347" s="185"/>
      <c r="S347" s="185" t="s">
        <v>620</v>
      </c>
      <c r="T347" s="185" t="s">
        <v>620</v>
      </c>
      <c r="U347" s="239" t="s">
        <v>621</v>
      </c>
      <c r="V347" s="199">
        <v>22.53</v>
      </c>
      <c r="W347" s="199">
        <v>97.03</v>
      </c>
      <c r="X347" s="185">
        <v>2</v>
      </c>
      <c r="Y347" s="196" t="s">
        <v>1241</v>
      </c>
      <c r="Z347" s="196" t="s">
        <v>2615</v>
      </c>
      <c r="AA347" s="196" t="s">
        <v>2537</v>
      </c>
      <c r="AB347" s="196"/>
      <c r="AC347" s="243">
        <v>0</v>
      </c>
      <c r="AD347" s="180"/>
    </row>
    <row r="348" spans="1:30" s="157" customFormat="1" ht="15" customHeight="1" x14ac:dyDescent="0.2">
      <c r="A348" s="197">
        <v>775</v>
      </c>
      <c r="B348" s="185" t="s">
        <v>2045</v>
      </c>
      <c r="C348" s="185">
        <v>7019</v>
      </c>
      <c r="D348" s="244">
        <v>42128</v>
      </c>
      <c r="E348" s="185">
        <v>2015</v>
      </c>
      <c r="F348" s="185">
        <v>1</v>
      </c>
      <c r="G348" s="185" t="s">
        <v>1222</v>
      </c>
      <c r="H348" s="185" t="s">
        <v>1494</v>
      </c>
      <c r="I348" s="185"/>
      <c r="J348" s="185">
        <v>3</v>
      </c>
      <c r="K348" s="196" t="s">
        <v>1231</v>
      </c>
      <c r="L348" s="196"/>
      <c r="M348" s="185">
        <v>1</v>
      </c>
      <c r="N348" s="185">
        <v>13</v>
      </c>
      <c r="O348" s="185" t="s">
        <v>1225</v>
      </c>
      <c r="P348" s="185" t="s">
        <v>561</v>
      </c>
      <c r="Q348" s="196" t="s">
        <v>1348</v>
      </c>
      <c r="R348" s="185" t="s">
        <v>1370</v>
      </c>
      <c r="S348" s="185" t="s">
        <v>1370</v>
      </c>
      <c r="T348" s="185" t="s">
        <v>640</v>
      </c>
      <c r="U348" s="239" t="s">
        <v>641</v>
      </c>
      <c r="V348" s="187">
        <v>23.58</v>
      </c>
      <c r="W348" s="187">
        <v>98.5</v>
      </c>
      <c r="X348" s="185">
        <v>1</v>
      </c>
      <c r="Y348" s="196" t="s">
        <v>1241</v>
      </c>
      <c r="Z348" s="196" t="s">
        <v>2046</v>
      </c>
      <c r="AA348" s="202" t="s">
        <v>1934</v>
      </c>
      <c r="AB348" s="196"/>
      <c r="AC348" s="243">
        <v>0</v>
      </c>
      <c r="AD348" s="180"/>
    </row>
    <row r="349" spans="1:30" s="157" customFormat="1" ht="15" customHeight="1" x14ac:dyDescent="0.2">
      <c r="A349" s="197">
        <v>775</v>
      </c>
      <c r="B349" s="185" t="s">
        <v>1302</v>
      </c>
      <c r="C349" s="185">
        <v>7020</v>
      </c>
      <c r="D349" s="244">
        <v>42128</v>
      </c>
      <c r="E349" s="185">
        <v>2015</v>
      </c>
      <c r="F349" s="185">
        <v>1</v>
      </c>
      <c r="G349" s="185" t="s">
        <v>1280</v>
      </c>
      <c r="H349" s="185" t="s">
        <v>1281</v>
      </c>
      <c r="I349" s="185" t="s">
        <v>1303</v>
      </c>
      <c r="J349" s="185">
        <v>6</v>
      </c>
      <c r="K349" s="196"/>
      <c r="L349" s="196"/>
      <c r="M349" s="185">
        <v>0</v>
      </c>
      <c r="N349" s="185">
        <v>60</v>
      </c>
      <c r="O349" s="185" t="s">
        <v>1225</v>
      </c>
      <c r="P349" s="185" t="s">
        <v>49</v>
      </c>
      <c r="Q349" s="196" t="s">
        <v>51</v>
      </c>
      <c r="R349" s="185" t="s">
        <v>51</v>
      </c>
      <c r="S349" s="185" t="s">
        <v>51</v>
      </c>
      <c r="T349" s="185" t="s">
        <v>51</v>
      </c>
      <c r="U349" s="239" t="s">
        <v>52</v>
      </c>
      <c r="V349" s="187">
        <v>19.670000000000002</v>
      </c>
      <c r="W349" s="187">
        <v>97.2</v>
      </c>
      <c r="X349" s="185">
        <v>1</v>
      </c>
      <c r="Y349" s="196" t="s">
        <v>1304</v>
      </c>
      <c r="Z349" s="196" t="s">
        <v>1305</v>
      </c>
      <c r="AA349" s="196" t="s">
        <v>1284</v>
      </c>
      <c r="AB349" s="196"/>
      <c r="AC349" s="243">
        <v>0</v>
      </c>
      <c r="AD349" s="180"/>
    </row>
    <row r="350" spans="1:30" s="157" customFormat="1" ht="15" customHeight="1" x14ac:dyDescent="0.2">
      <c r="A350" s="197">
        <v>775</v>
      </c>
      <c r="B350" s="185" t="s">
        <v>2122</v>
      </c>
      <c r="C350" s="185">
        <v>6732</v>
      </c>
      <c r="D350" s="245">
        <v>42025</v>
      </c>
      <c r="E350" s="185">
        <v>2015</v>
      </c>
      <c r="F350" s="185">
        <v>1</v>
      </c>
      <c r="G350" s="185" t="s">
        <v>1280</v>
      </c>
      <c r="H350" s="185" t="s">
        <v>1281</v>
      </c>
      <c r="I350" s="185" t="s">
        <v>1282</v>
      </c>
      <c r="J350" s="185">
        <v>6</v>
      </c>
      <c r="K350" s="196" t="s">
        <v>1282</v>
      </c>
      <c r="L350" s="196" t="s">
        <v>1282</v>
      </c>
      <c r="M350" s="185">
        <v>0</v>
      </c>
      <c r="N350" s="185">
        <v>60</v>
      </c>
      <c r="O350" s="185" t="s">
        <v>1225</v>
      </c>
      <c r="P350" s="185" t="s">
        <v>195</v>
      </c>
      <c r="Q350" s="196" t="s">
        <v>197</v>
      </c>
      <c r="R350" s="185" t="s">
        <v>197</v>
      </c>
      <c r="S350" s="185" t="s">
        <v>197</v>
      </c>
      <c r="T350" s="185" t="s">
        <v>197</v>
      </c>
      <c r="U350" s="239" t="s">
        <v>198</v>
      </c>
      <c r="V350" s="187">
        <v>14.07</v>
      </c>
      <c r="W350" s="187">
        <v>98.19</v>
      </c>
      <c r="X350" s="185">
        <v>1</v>
      </c>
      <c r="Y350" s="196" t="s">
        <v>1226</v>
      </c>
      <c r="Z350" s="196" t="s">
        <v>2123</v>
      </c>
      <c r="AA350" s="196" t="s">
        <v>2081</v>
      </c>
      <c r="AB350" s="196"/>
      <c r="AC350" s="243">
        <v>0</v>
      </c>
      <c r="AD350" s="180"/>
    </row>
    <row r="351" spans="1:30" s="157" customFormat="1" ht="15" customHeight="1" x14ac:dyDescent="0.2">
      <c r="A351" s="197">
        <v>775</v>
      </c>
      <c r="B351" s="185" t="s">
        <v>2641</v>
      </c>
      <c r="C351" s="185">
        <v>7021</v>
      </c>
      <c r="D351" s="244">
        <v>42128</v>
      </c>
      <c r="E351" s="185">
        <v>2015</v>
      </c>
      <c r="F351" s="185">
        <v>1</v>
      </c>
      <c r="G351" s="185" t="s">
        <v>1222</v>
      </c>
      <c r="H351" s="185" t="s">
        <v>1495</v>
      </c>
      <c r="I351" s="185"/>
      <c r="J351" s="185">
        <v>3</v>
      </c>
      <c r="K351" s="196" t="s">
        <v>1231</v>
      </c>
      <c r="L351" s="196"/>
      <c r="M351" s="185">
        <v>1</v>
      </c>
      <c r="N351" s="185">
        <v>13</v>
      </c>
      <c r="O351" s="185" t="s">
        <v>1225</v>
      </c>
      <c r="P351" s="185" t="s">
        <v>332</v>
      </c>
      <c r="Q351" s="196" t="s">
        <v>2642</v>
      </c>
      <c r="R351" s="185" t="s">
        <v>1882</v>
      </c>
      <c r="S351" s="185" t="s">
        <v>332</v>
      </c>
      <c r="T351" s="185" t="s">
        <v>356</v>
      </c>
      <c r="U351" s="239" t="s">
        <v>355</v>
      </c>
      <c r="V351" s="186">
        <v>21.97</v>
      </c>
      <c r="W351" s="186">
        <v>96.08</v>
      </c>
      <c r="X351" s="185">
        <v>1</v>
      </c>
      <c r="Y351" s="196" t="s">
        <v>1241</v>
      </c>
      <c r="Z351" s="196" t="s">
        <v>2643</v>
      </c>
      <c r="AA351" s="196" t="s">
        <v>2537</v>
      </c>
      <c r="AB351" s="196"/>
      <c r="AC351" s="243">
        <v>0</v>
      </c>
      <c r="AD351" s="180"/>
    </row>
    <row r="352" spans="1:30" s="157" customFormat="1" ht="15" customHeight="1" x14ac:dyDescent="0.2">
      <c r="A352" s="197">
        <v>775</v>
      </c>
      <c r="B352" s="185" t="s">
        <v>2371</v>
      </c>
      <c r="C352" s="185">
        <v>7022</v>
      </c>
      <c r="D352" s="244">
        <v>42128</v>
      </c>
      <c r="E352" s="185">
        <v>2015</v>
      </c>
      <c r="F352" s="185">
        <v>1</v>
      </c>
      <c r="G352" s="185" t="s">
        <v>1222</v>
      </c>
      <c r="H352" s="185" t="s">
        <v>2372</v>
      </c>
      <c r="I352" s="185"/>
      <c r="J352" s="185">
        <v>3</v>
      </c>
      <c r="K352" s="196" t="s">
        <v>1231</v>
      </c>
      <c r="L352" s="196"/>
      <c r="M352" s="185">
        <v>1</v>
      </c>
      <c r="N352" s="185">
        <v>13</v>
      </c>
      <c r="O352" s="185" t="s">
        <v>1225</v>
      </c>
      <c r="P352" s="185" t="s">
        <v>421</v>
      </c>
      <c r="Q352" s="196" t="s">
        <v>441</v>
      </c>
      <c r="R352" s="185" t="s">
        <v>441</v>
      </c>
      <c r="S352" s="185" t="s">
        <v>441</v>
      </c>
      <c r="T352" s="185" t="s">
        <v>441</v>
      </c>
      <c r="U352" s="239" t="s">
        <v>442</v>
      </c>
      <c r="V352" s="187">
        <v>20.82</v>
      </c>
      <c r="W352" s="187">
        <v>92.36</v>
      </c>
      <c r="X352" s="185">
        <v>1</v>
      </c>
      <c r="Y352" s="196" t="s">
        <v>1241</v>
      </c>
      <c r="Z352" s="196" t="s">
        <v>2373</v>
      </c>
      <c r="AA352" s="196" t="s">
        <v>2349</v>
      </c>
      <c r="AB352" s="196"/>
      <c r="AC352" s="243">
        <v>0</v>
      </c>
      <c r="AD352" s="180"/>
    </row>
    <row r="353" spans="1:30" s="157" customFormat="1" ht="15" customHeight="1" x14ac:dyDescent="0.2">
      <c r="A353" s="197">
        <v>775</v>
      </c>
      <c r="B353" s="185" t="s">
        <v>1642</v>
      </c>
      <c r="C353" s="185">
        <v>7023</v>
      </c>
      <c r="D353" s="244">
        <v>42129</v>
      </c>
      <c r="E353" s="185">
        <v>2015</v>
      </c>
      <c r="F353" s="185">
        <v>1</v>
      </c>
      <c r="G353" s="185" t="s">
        <v>1236</v>
      </c>
      <c r="H353" s="185" t="s">
        <v>1422</v>
      </c>
      <c r="I353" s="185"/>
      <c r="J353" s="185">
        <v>3</v>
      </c>
      <c r="K353" s="196" t="s">
        <v>1231</v>
      </c>
      <c r="L353" s="196"/>
      <c r="M353" s="185">
        <v>1</v>
      </c>
      <c r="N353" s="185">
        <v>13</v>
      </c>
      <c r="O353" s="185" t="s">
        <v>1225</v>
      </c>
      <c r="P353" s="185" t="s">
        <v>7</v>
      </c>
      <c r="Q353" s="196" t="s">
        <v>29</v>
      </c>
      <c r="R353" s="185" t="s">
        <v>36</v>
      </c>
      <c r="S353" s="185" t="s">
        <v>29</v>
      </c>
      <c r="T353" s="185" t="s">
        <v>36</v>
      </c>
      <c r="U353" s="239" t="s">
        <v>35</v>
      </c>
      <c r="V353" s="199">
        <v>24.25</v>
      </c>
      <c r="W353" s="199">
        <v>97.23</v>
      </c>
      <c r="X353" s="185">
        <v>2</v>
      </c>
      <c r="Y353" s="196" t="s">
        <v>1226</v>
      </c>
      <c r="Z353" s="196" t="s">
        <v>1643</v>
      </c>
      <c r="AA353" s="179" t="s">
        <v>1563</v>
      </c>
      <c r="AB353" s="196"/>
      <c r="AC353" s="243">
        <v>0</v>
      </c>
      <c r="AD353" s="180"/>
    </row>
    <row r="354" spans="1:30" s="157" customFormat="1" ht="15" customHeight="1" x14ac:dyDescent="0.2">
      <c r="A354" s="197">
        <v>775</v>
      </c>
      <c r="B354" s="185" t="s">
        <v>1930</v>
      </c>
      <c r="C354" s="185">
        <v>7024</v>
      </c>
      <c r="D354" s="244">
        <v>42129</v>
      </c>
      <c r="E354" s="185">
        <v>2015</v>
      </c>
      <c r="F354" s="185">
        <v>1</v>
      </c>
      <c r="G354" s="185" t="s">
        <v>1280</v>
      </c>
      <c r="H354" s="185" t="s">
        <v>1281</v>
      </c>
      <c r="I354" s="185" t="s">
        <v>1894</v>
      </c>
      <c r="J354" s="185">
        <v>6</v>
      </c>
      <c r="K354" s="196"/>
      <c r="L354" s="196"/>
      <c r="M354" s="185">
        <v>0</v>
      </c>
      <c r="N354" s="185">
        <v>60</v>
      </c>
      <c r="O354" s="185" t="s">
        <v>1225</v>
      </c>
      <c r="P354" s="185" t="s">
        <v>397</v>
      </c>
      <c r="Q354" s="196" t="s">
        <v>410</v>
      </c>
      <c r="R354" s="185"/>
      <c r="S354" s="185" t="s">
        <v>410</v>
      </c>
      <c r="T354" s="185" t="s">
        <v>410</v>
      </c>
      <c r="U354" s="239" t="s">
        <v>409</v>
      </c>
      <c r="V354" s="187">
        <v>15.25</v>
      </c>
      <c r="W354" s="187">
        <v>97.85</v>
      </c>
      <c r="X354" s="185">
        <v>2</v>
      </c>
      <c r="Y354" s="196" t="s">
        <v>1237</v>
      </c>
      <c r="Z354" s="196" t="s">
        <v>1931</v>
      </c>
      <c r="AA354" s="196" t="s">
        <v>1850</v>
      </c>
      <c r="AB354" s="196"/>
      <c r="AC354" s="243">
        <v>0</v>
      </c>
      <c r="AD354" s="180"/>
    </row>
    <row r="355" spans="1:30" s="157" customFormat="1" ht="15" customHeight="1" x14ac:dyDescent="0.2">
      <c r="A355" s="197">
        <v>775</v>
      </c>
      <c r="B355" s="185" t="s">
        <v>1644</v>
      </c>
      <c r="C355" s="185">
        <v>7025</v>
      </c>
      <c r="D355" s="244">
        <v>42130</v>
      </c>
      <c r="E355" s="185">
        <v>2015</v>
      </c>
      <c r="F355" s="185">
        <v>1</v>
      </c>
      <c r="G355" s="185" t="s">
        <v>1222</v>
      </c>
      <c r="H355" s="185" t="s">
        <v>1422</v>
      </c>
      <c r="I355" s="185"/>
      <c r="J355" s="185">
        <v>3</v>
      </c>
      <c r="K355" s="196" t="s">
        <v>1231</v>
      </c>
      <c r="L355" s="196"/>
      <c r="M355" s="185">
        <v>1</v>
      </c>
      <c r="N355" s="185">
        <v>13</v>
      </c>
      <c r="O355" s="185" t="s">
        <v>1225</v>
      </c>
      <c r="P355" s="185" t="s">
        <v>7</v>
      </c>
      <c r="Q355" s="196" t="s">
        <v>29</v>
      </c>
      <c r="R355" s="185" t="s">
        <v>36</v>
      </c>
      <c r="S355" s="185" t="s">
        <v>29</v>
      </c>
      <c r="T355" s="185" t="s">
        <v>36</v>
      </c>
      <c r="U355" s="239" t="s">
        <v>35</v>
      </c>
      <c r="V355" s="199">
        <v>24.25</v>
      </c>
      <c r="W355" s="199">
        <v>97.23</v>
      </c>
      <c r="X355" s="185">
        <v>2</v>
      </c>
      <c r="Y355" s="196" t="s">
        <v>1241</v>
      </c>
      <c r="Z355" s="196" t="s">
        <v>1645</v>
      </c>
      <c r="AA355" s="179" t="s">
        <v>1563</v>
      </c>
      <c r="AB355" s="196"/>
      <c r="AC355" s="243">
        <v>0</v>
      </c>
      <c r="AD355" s="180"/>
    </row>
    <row r="356" spans="1:30" s="157" customFormat="1" ht="15" customHeight="1" x14ac:dyDescent="0.2">
      <c r="A356" s="197">
        <v>775</v>
      </c>
      <c r="B356" s="185" t="s">
        <v>1625</v>
      </c>
      <c r="C356" s="185">
        <v>7026</v>
      </c>
      <c r="D356" s="244">
        <v>42130</v>
      </c>
      <c r="E356" s="185">
        <v>2015</v>
      </c>
      <c r="F356" s="185">
        <v>1</v>
      </c>
      <c r="G356" s="185" t="s">
        <v>1222</v>
      </c>
      <c r="H356" s="185" t="s">
        <v>1422</v>
      </c>
      <c r="I356" s="185"/>
      <c r="J356" s="185">
        <v>3</v>
      </c>
      <c r="K356" s="196" t="s">
        <v>1231</v>
      </c>
      <c r="L356" s="196"/>
      <c r="M356" s="185">
        <v>1</v>
      </c>
      <c r="N356" s="185">
        <v>13</v>
      </c>
      <c r="O356" s="185" t="s">
        <v>1225</v>
      </c>
      <c r="P356" s="185" t="s">
        <v>561</v>
      </c>
      <c r="Q356" s="196" t="s">
        <v>615</v>
      </c>
      <c r="R356" s="185" t="s">
        <v>1354</v>
      </c>
      <c r="S356" s="185" t="s">
        <v>1354</v>
      </c>
      <c r="T356" s="185" t="s">
        <v>767</v>
      </c>
      <c r="U356" s="239" t="s">
        <v>618</v>
      </c>
      <c r="V356" s="187">
        <v>23.45</v>
      </c>
      <c r="W356" s="187">
        <v>97.93</v>
      </c>
      <c r="X356" s="185">
        <v>1</v>
      </c>
      <c r="Y356" s="196" t="s">
        <v>1241</v>
      </c>
      <c r="Z356" s="196" t="s">
        <v>1626</v>
      </c>
      <c r="AA356" s="179" t="s">
        <v>1563</v>
      </c>
      <c r="AB356" s="196"/>
      <c r="AC356" s="243">
        <v>4</v>
      </c>
      <c r="AD356" s="180"/>
    </row>
    <row r="357" spans="1:30" s="157" customFormat="1" ht="15" customHeight="1" x14ac:dyDescent="0.2">
      <c r="A357" s="197">
        <v>775</v>
      </c>
      <c r="B357" s="185" t="s">
        <v>1732</v>
      </c>
      <c r="C357" s="185">
        <v>7027</v>
      </c>
      <c r="D357" s="244">
        <v>42130</v>
      </c>
      <c r="E357" s="185">
        <v>2015</v>
      </c>
      <c r="F357" s="185">
        <v>1</v>
      </c>
      <c r="G357" s="185" t="s">
        <v>1222</v>
      </c>
      <c r="H357" s="185" t="s">
        <v>1422</v>
      </c>
      <c r="I357" s="185"/>
      <c r="J357" s="185">
        <v>3</v>
      </c>
      <c r="K357" s="196" t="s">
        <v>1231</v>
      </c>
      <c r="L357" s="196"/>
      <c r="M357" s="185">
        <v>1</v>
      </c>
      <c r="N357" s="185">
        <v>13</v>
      </c>
      <c r="O357" s="185" t="s">
        <v>1225</v>
      </c>
      <c r="P357" s="185" t="s">
        <v>561</v>
      </c>
      <c r="Q357" s="196" t="s">
        <v>615</v>
      </c>
      <c r="R357" s="185"/>
      <c r="S357" s="185" t="s">
        <v>615</v>
      </c>
      <c r="T357" s="185" t="s">
        <v>615</v>
      </c>
      <c r="U357" s="239" t="s">
        <v>616</v>
      </c>
      <c r="V357" s="186">
        <v>23.97</v>
      </c>
      <c r="W357" s="186">
        <v>97.9</v>
      </c>
      <c r="X357" s="185">
        <v>2</v>
      </c>
      <c r="Y357" s="196" t="s">
        <v>1241</v>
      </c>
      <c r="Z357" s="196" t="s">
        <v>1733</v>
      </c>
      <c r="AA357" s="179" t="s">
        <v>1563</v>
      </c>
      <c r="AB357" s="196"/>
      <c r="AC357" s="243">
        <v>3</v>
      </c>
      <c r="AD357" s="180"/>
    </row>
    <row r="358" spans="1:30" s="157" customFormat="1" ht="15" customHeight="1" x14ac:dyDescent="0.2">
      <c r="A358" s="197">
        <v>775</v>
      </c>
      <c r="B358" s="185" t="s">
        <v>1646</v>
      </c>
      <c r="C358" s="185">
        <v>7028</v>
      </c>
      <c r="D358" s="244">
        <v>42131</v>
      </c>
      <c r="E358" s="185">
        <v>2015</v>
      </c>
      <c r="F358" s="185">
        <v>1</v>
      </c>
      <c r="G358" s="185" t="s">
        <v>1222</v>
      </c>
      <c r="H358" s="185" t="s">
        <v>1422</v>
      </c>
      <c r="I358" s="185"/>
      <c r="J358" s="185">
        <v>3</v>
      </c>
      <c r="K358" s="196" t="s">
        <v>1231</v>
      </c>
      <c r="L358" s="196"/>
      <c r="M358" s="185">
        <v>1</v>
      </c>
      <c r="N358" s="185">
        <v>13</v>
      </c>
      <c r="O358" s="185" t="s">
        <v>1225</v>
      </c>
      <c r="P358" s="185" t="s">
        <v>7</v>
      </c>
      <c r="Q358" s="196" t="s">
        <v>29</v>
      </c>
      <c r="R358" s="185" t="s">
        <v>36</v>
      </c>
      <c r="S358" s="185" t="s">
        <v>29</v>
      </c>
      <c r="T358" s="185" t="s">
        <v>36</v>
      </c>
      <c r="U358" s="239" t="s">
        <v>35</v>
      </c>
      <c r="V358" s="199">
        <v>24.25</v>
      </c>
      <c r="W358" s="199">
        <v>97.23</v>
      </c>
      <c r="X358" s="185">
        <v>2</v>
      </c>
      <c r="Y358" s="196" t="s">
        <v>1241</v>
      </c>
      <c r="Z358" s="196" t="s">
        <v>1647</v>
      </c>
      <c r="AA358" s="179" t="s">
        <v>1563</v>
      </c>
      <c r="AB358" s="196"/>
      <c r="AC358" s="243">
        <v>0</v>
      </c>
      <c r="AD358" s="180"/>
    </row>
    <row r="359" spans="1:30" s="157" customFormat="1" ht="15" customHeight="1" x14ac:dyDescent="0.2">
      <c r="A359" s="197">
        <v>775</v>
      </c>
      <c r="B359" s="185" t="s">
        <v>1809</v>
      </c>
      <c r="C359" s="185">
        <v>7029</v>
      </c>
      <c r="D359" s="244">
        <v>42132</v>
      </c>
      <c r="E359" s="185">
        <v>2015</v>
      </c>
      <c r="F359" s="185">
        <v>1</v>
      </c>
      <c r="G359" s="185" t="s">
        <v>1280</v>
      </c>
      <c r="H359" s="185" t="s">
        <v>1281</v>
      </c>
      <c r="I359" s="185"/>
      <c r="J359" s="185">
        <v>6</v>
      </c>
      <c r="K359" s="196"/>
      <c r="L359" s="196"/>
      <c r="M359" s="185">
        <v>0</v>
      </c>
      <c r="N359" s="185">
        <v>60</v>
      </c>
      <c r="O359" s="185" t="s">
        <v>1225</v>
      </c>
      <c r="P359" s="185" t="s">
        <v>332</v>
      </c>
      <c r="Q359" s="196" t="s">
        <v>1810</v>
      </c>
      <c r="R359" s="185" t="s">
        <v>1810</v>
      </c>
      <c r="S359" s="185" t="s">
        <v>1810</v>
      </c>
      <c r="T359" s="185" t="s">
        <v>380</v>
      </c>
      <c r="U359" s="239" t="s">
        <v>381</v>
      </c>
      <c r="V359" s="187">
        <v>21.17</v>
      </c>
      <c r="W359" s="187">
        <v>94.86</v>
      </c>
      <c r="X359" s="185">
        <v>1</v>
      </c>
      <c r="Y359" s="196" t="s">
        <v>1304</v>
      </c>
      <c r="Z359" s="196" t="s">
        <v>1811</v>
      </c>
      <c r="AA359" s="196" t="s">
        <v>1804</v>
      </c>
      <c r="AB359" s="196"/>
      <c r="AC359" s="243">
        <v>0</v>
      </c>
      <c r="AD359" s="180"/>
    </row>
    <row r="360" spans="1:30" s="157" customFormat="1" ht="15" customHeight="1" x14ac:dyDescent="0.2">
      <c r="A360" s="197">
        <v>775</v>
      </c>
      <c r="B360" s="185" t="s">
        <v>1648</v>
      </c>
      <c r="C360" s="185">
        <v>7030</v>
      </c>
      <c r="D360" s="244">
        <v>42132</v>
      </c>
      <c r="E360" s="185">
        <v>2015</v>
      </c>
      <c r="F360" s="185">
        <v>1</v>
      </c>
      <c r="G360" s="185" t="s">
        <v>1222</v>
      </c>
      <c r="H360" s="185" t="s">
        <v>1422</v>
      </c>
      <c r="I360" s="185"/>
      <c r="J360" s="185">
        <v>3</v>
      </c>
      <c r="K360" s="196" t="s">
        <v>1231</v>
      </c>
      <c r="L360" s="196"/>
      <c r="M360" s="185">
        <v>1</v>
      </c>
      <c r="N360" s="185">
        <v>13</v>
      </c>
      <c r="O360" s="185" t="s">
        <v>1225</v>
      </c>
      <c r="P360" s="185" t="s">
        <v>7</v>
      </c>
      <c r="Q360" s="196" t="s">
        <v>29</v>
      </c>
      <c r="R360" s="185" t="s">
        <v>36</v>
      </c>
      <c r="S360" s="185" t="s">
        <v>29</v>
      </c>
      <c r="T360" s="185" t="s">
        <v>36</v>
      </c>
      <c r="U360" s="239" t="s">
        <v>35</v>
      </c>
      <c r="V360" s="199">
        <v>24.25</v>
      </c>
      <c r="W360" s="199">
        <v>97.23</v>
      </c>
      <c r="X360" s="185">
        <v>2</v>
      </c>
      <c r="Y360" s="196" t="s">
        <v>1241</v>
      </c>
      <c r="Z360" s="196" t="s">
        <v>1649</v>
      </c>
      <c r="AA360" s="179" t="s">
        <v>1563</v>
      </c>
      <c r="AB360" s="196"/>
      <c r="AC360" s="243">
        <v>0</v>
      </c>
      <c r="AD360" s="180"/>
    </row>
    <row r="361" spans="1:30" s="157" customFormat="1" ht="15" customHeight="1" x14ac:dyDescent="0.2">
      <c r="A361" s="197">
        <v>775</v>
      </c>
      <c r="B361" s="185" t="s">
        <v>1578</v>
      </c>
      <c r="C361" s="185">
        <v>6733</v>
      </c>
      <c r="D361" s="245">
        <v>42025</v>
      </c>
      <c r="E361" s="185">
        <v>2015</v>
      </c>
      <c r="F361" s="185">
        <v>1</v>
      </c>
      <c r="G361" s="185" t="s">
        <v>1222</v>
      </c>
      <c r="H361" s="185" t="s">
        <v>1422</v>
      </c>
      <c r="I361" s="185" t="s">
        <v>1282</v>
      </c>
      <c r="J361" s="185">
        <v>3</v>
      </c>
      <c r="K361" s="196" t="s">
        <v>1231</v>
      </c>
      <c r="L361" s="196" t="s">
        <v>1282</v>
      </c>
      <c r="M361" s="185">
        <v>1</v>
      </c>
      <c r="N361" s="185">
        <v>13</v>
      </c>
      <c r="O361" s="185" t="s">
        <v>1225</v>
      </c>
      <c r="P361" s="185" t="s">
        <v>7</v>
      </c>
      <c r="Q361" s="196" t="s">
        <v>27</v>
      </c>
      <c r="R361" s="185"/>
      <c r="S361" s="185" t="s">
        <v>27</v>
      </c>
      <c r="T361" s="201" t="s">
        <v>27</v>
      </c>
      <c r="U361" s="239" t="s">
        <v>26</v>
      </c>
      <c r="V361" s="187">
        <v>25.61</v>
      </c>
      <c r="W361" s="187">
        <v>96.31</v>
      </c>
      <c r="X361" s="185">
        <v>2</v>
      </c>
      <c r="Y361" s="196" t="s">
        <v>1572</v>
      </c>
      <c r="Z361" s="196" t="s">
        <v>1576</v>
      </c>
      <c r="AA361" s="179" t="s">
        <v>1563</v>
      </c>
      <c r="AB361" s="196"/>
      <c r="AC361" s="243">
        <v>0</v>
      </c>
      <c r="AD361" s="180"/>
    </row>
    <row r="362" spans="1:30" s="157" customFormat="1" ht="15" customHeight="1" x14ac:dyDescent="0.2">
      <c r="A362" s="197">
        <v>775</v>
      </c>
      <c r="B362" s="185" t="s">
        <v>1799</v>
      </c>
      <c r="C362" s="185">
        <v>7031</v>
      </c>
      <c r="D362" s="244">
        <v>42133</v>
      </c>
      <c r="E362" s="185">
        <v>2015</v>
      </c>
      <c r="F362" s="185">
        <v>1</v>
      </c>
      <c r="G362" s="185" t="s">
        <v>1222</v>
      </c>
      <c r="H362" s="185" t="s">
        <v>1784</v>
      </c>
      <c r="I362" s="185" t="s">
        <v>1447</v>
      </c>
      <c r="J362" s="185">
        <v>2</v>
      </c>
      <c r="K362" s="196" t="s">
        <v>1231</v>
      </c>
      <c r="L362" s="196"/>
      <c r="M362" s="185">
        <v>1</v>
      </c>
      <c r="N362" s="185">
        <v>12</v>
      </c>
      <c r="O362" s="185" t="s">
        <v>1225</v>
      </c>
      <c r="P362" s="185" t="s">
        <v>68</v>
      </c>
      <c r="Q362" s="196" t="s">
        <v>77</v>
      </c>
      <c r="R362" s="185"/>
      <c r="S362" s="185" t="s">
        <v>77</v>
      </c>
      <c r="T362" s="185" t="s">
        <v>77</v>
      </c>
      <c r="U362" s="239" t="s">
        <v>78</v>
      </c>
      <c r="V362" s="187">
        <v>18</v>
      </c>
      <c r="W362" s="187">
        <v>97.56</v>
      </c>
      <c r="X362" s="185">
        <v>2</v>
      </c>
      <c r="Y362" s="196" t="s">
        <v>1241</v>
      </c>
      <c r="Z362" s="196" t="s">
        <v>1800</v>
      </c>
      <c r="AA362" s="196" t="s">
        <v>1801</v>
      </c>
      <c r="AB362" s="196"/>
      <c r="AC362" s="243">
        <v>0</v>
      </c>
      <c r="AD362" s="180"/>
    </row>
    <row r="363" spans="1:30" s="157" customFormat="1" ht="15" customHeight="1" x14ac:dyDescent="0.2">
      <c r="A363" s="197">
        <v>775</v>
      </c>
      <c r="B363" s="185" t="s">
        <v>1384</v>
      </c>
      <c r="C363" s="185">
        <v>7032</v>
      </c>
      <c r="D363" s="244">
        <v>42133</v>
      </c>
      <c r="E363" s="185">
        <v>2015</v>
      </c>
      <c r="F363" s="185">
        <v>1</v>
      </c>
      <c r="G363" s="185" t="s">
        <v>1324</v>
      </c>
      <c r="H363" s="185" t="s">
        <v>1232</v>
      </c>
      <c r="I363" s="185"/>
      <c r="J363" s="185">
        <v>7</v>
      </c>
      <c r="K363" s="196" t="s">
        <v>1231</v>
      </c>
      <c r="L363" s="196"/>
      <c r="M363" s="185">
        <v>1</v>
      </c>
      <c r="N363" s="185">
        <v>17</v>
      </c>
      <c r="O363" s="185" t="s">
        <v>1225</v>
      </c>
      <c r="P363" s="185" t="s">
        <v>7</v>
      </c>
      <c r="Q363" s="196"/>
      <c r="R363" s="185"/>
      <c r="S363" s="185" t="s">
        <v>7</v>
      </c>
      <c r="T363" s="185" t="s">
        <v>36</v>
      </c>
      <c r="U363" s="239" t="s">
        <v>35</v>
      </c>
      <c r="V363" s="187">
        <v>26</v>
      </c>
      <c r="W363" s="187">
        <v>97.5</v>
      </c>
      <c r="X363" s="185">
        <v>3</v>
      </c>
      <c r="Y363" s="196" t="s">
        <v>1300</v>
      </c>
      <c r="Z363" s="196" t="s">
        <v>1385</v>
      </c>
      <c r="AA363" s="202" t="s">
        <v>1326</v>
      </c>
      <c r="AB363" s="173"/>
      <c r="AC363" s="243">
        <v>1</v>
      </c>
      <c r="AD363" s="180"/>
    </row>
    <row r="364" spans="1:30" s="157" customFormat="1" ht="15" customHeight="1" x14ac:dyDescent="0.2">
      <c r="A364" s="197">
        <v>775</v>
      </c>
      <c r="B364" s="185" t="s">
        <v>1650</v>
      </c>
      <c r="C364" s="185">
        <v>7033</v>
      </c>
      <c r="D364" s="244">
        <v>42134</v>
      </c>
      <c r="E364" s="185">
        <v>2015</v>
      </c>
      <c r="F364" s="185">
        <v>1</v>
      </c>
      <c r="G364" s="185" t="s">
        <v>1222</v>
      </c>
      <c r="H364" s="185" t="s">
        <v>1422</v>
      </c>
      <c r="I364" s="185"/>
      <c r="J364" s="185">
        <v>3</v>
      </c>
      <c r="K364" s="196" t="s">
        <v>1231</v>
      </c>
      <c r="L364" s="196"/>
      <c r="M364" s="185">
        <v>1</v>
      </c>
      <c r="N364" s="185">
        <v>13</v>
      </c>
      <c r="O364" s="185" t="s">
        <v>1225</v>
      </c>
      <c r="P364" s="185" t="s">
        <v>7</v>
      </c>
      <c r="Q364" s="196" t="s">
        <v>29</v>
      </c>
      <c r="R364" s="185" t="s">
        <v>36</v>
      </c>
      <c r="S364" s="185" t="s">
        <v>29</v>
      </c>
      <c r="T364" s="185" t="s">
        <v>36</v>
      </c>
      <c r="U364" s="239" t="s">
        <v>35</v>
      </c>
      <c r="V364" s="199">
        <v>24.25</v>
      </c>
      <c r="W364" s="199">
        <v>97.23</v>
      </c>
      <c r="X364" s="185">
        <v>2</v>
      </c>
      <c r="Y364" s="196" t="s">
        <v>1241</v>
      </c>
      <c r="Z364" s="196" t="s">
        <v>1651</v>
      </c>
      <c r="AA364" s="179" t="s">
        <v>1563</v>
      </c>
      <c r="AB364" s="196"/>
      <c r="AC364" s="243">
        <v>0</v>
      </c>
      <c r="AD364" s="180"/>
    </row>
    <row r="365" spans="1:30" s="157" customFormat="1" ht="15" customHeight="1" x14ac:dyDescent="0.2">
      <c r="A365" s="197">
        <v>775</v>
      </c>
      <c r="B365" s="185" t="s">
        <v>2616</v>
      </c>
      <c r="C365" s="185">
        <v>7034</v>
      </c>
      <c r="D365" s="244">
        <v>42134</v>
      </c>
      <c r="E365" s="185">
        <v>2015</v>
      </c>
      <c r="F365" s="185">
        <v>1</v>
      </c>
      <c r="G365" s="185" t="s">
        <v>1222</v>
      </c>
      <c r="H365" s="185" t="s">
        <v>1495</v>
      </c>
      <c r="I365" s="185"/>
      <c r="J365" s="185">
        <v>3</v>
      </c>
      <c r="K365" s="196" t="s">
        <v>1231</v>
      </c>
      <c r="L365" s="196"/>
      <c r="M365" s="185">
        <v>1</v>
      </c>
      <c r="N365" s="185">
        <v>13</v>
      </c>
      <c r="O365" s="185" t="s">
        <v>1225</v>
      </c>
      <c r="P365" s="185" t="s">
        <v>561</v>
      </c>
      <c r="Q365" s="196" t="s">
        <v>620</v>
      </c>
      <c r="R365" s="185"/>
      <c r="S365" s="185" t="s">
        <v>620</v>
      </c>
      <c r="T365" s="185" t="s">
        <v>620</v>
      </c>
      <c r="U365" s="239" t="s">
        <v>621</v>
      </c>
      <c r="V365" s="199">
        <v>22.53</v>
      </c>
      <c r="W365" s="199">
        <v>97.03</v>
      </c>
      <c r="X365" s="185">
        <v>2</v>
      </c>
      <c r="Y365" s="196" t="s">
        <v>1241</v>
      </c>
      <c r="Z365" s="196" t="s">
        <v>2617</v>
      </c>
      <c r="AA365" s="196" t="s">
        <v>2537</v>
      </c>
      <c r="AB365" s="196"/>
      <c r="AC365" s="243">
        <v>5</v>
      </c>
      <c r="AD365" s="180"/>
    </row>
    <row r="366" spans="1:30" s="157" customFormat="1" ht="15" customHeight="1" x14ac:dyDescent="0.2">
      <c r="A366" s="197">
        <v>775</v>
      </c>
      <c r="B366" s="185" t="s">
        <v>2541</v>
      </c>
      <c r="C366" s="185">
        <v>7035</v>
      </c>
      <c r="D366" s="244">
        <v>42134</v>
      </c>
      <c r="E366" s="185">
        <v>2015</v>
      </c>
      <c r="F366" s="185">
        <v>1</v>
      </c>
      <c r="G366" s="185" t="s">
        <v>1222</v>
      </c>
      <c r="H366" s="185" t="s">
        <v>1495</v>
      </c>
      <c r="I366" s="185"/>
      <c r="J366" s="185">
        <v>3</v>
      </c>
      <c r="K366" s="196" t="s">
        <v>1231</v>
      </c>
      <c r="L366" s="196"/>
      <c r="M366" s="185">
        <v>1</v>
      </c>
      <c r="N366" s="185">
        <v>13</v>
      </c>
      <c r="O366" s="185" t="s">
        <v>1225</v>
      </c>
      <c r="P366" s="185" t="s">
        <v>561</v>
      </c>
      <c r="Q366" s="196" t="s">
        <v>607</v>
      </c>
      <c r="R366" s="185" t="s">
        <v>1619</v>
      </c>
      <c r="S366" s="185" t="s">
        <v>1619</v>
      </c>
      <c r="T366" s="185" t="s">
        <v>1616</v>
      </c>
      <c r="U366" s="239" t="s">
        <v>609</v>
      </c>
      <c r="V366" s="187">
        <v>23.3</v>
      </c>
      <c r="W366" s="187">
        <v>97.96</v>
      </c>
      <c r="X366" s="185">
        <v>1</v>
      </c>
      <c r="Y366" s="196" t="s">
        <v>1241</v>
      </c>
      <c r="Z366" s="196" t="s">
        <v>2542</v>
      </c>
      <c r="AA366" s="196" t="s">
        <v>2537</v>
      </c>
      <c r="AB366" s="196"/>
      <c r="AC366" s="243">
        <v>0</v>
      </c>
      <c r="AD366" s="180"/>
    </row>
    <row r="367" spans="1:30" s="157" customFormat="1" ht="15" customHeight="1" x14ac:dyDescent="0.2">
      <c r="A367" s="197">
        <v>775</v>
      </c>
      <c r="B367" s="185" t="s">
        <v>2047</v>
      </c>
      <c r="C367" s="185">
        <v>7036</v>
      </c>
      <c r="D367" s="244">
        <v>42135</v>
      </c>
      <c r="E367" s="185">
        <v>2015</v>
      </c>
      <c r="F367" s="185">
        <v>1</v>
      </c>
      <c r="G367" s="185" t="s">
        <v>1266</v>
      </c>
      <c r="H367" s="185" t="s">
        <v>1494</v>
      </c>
      <c r="I367" s="185"/>
      <c r="J367" s="185">
        <v>3</v>
      </c>
      <c r="K367" s="196" t="s">
        <v>1231</v>
      </c>
      <c r="L367" s="196"/>
      <c r="M367" s="185">
        <v>1</v>
      </c>
      <c r="N367" s="185">
        <v>13</v>
      </c>
      <c r="O367" s="185" t="s">
        <v>1225</v>
      </c>
      <c r="P367" s="185" t="s">
        <v>561</v>
      </c>
      <c r="Q367" s="196" t="s">
        <v>1348</v>
      </c>
      <c r="R367" s="185"/>
      <c r="S367" s="201" t="s">
        <v>1344</v>
      </c>
      <c r="T367" s="201" t="s">
        <v>640</v>
      </c>
      <c r="U367" s="239" t="s">
        <v>641</v>
      </c>
      <c r="V367" s="199">
        <v>23.69</v>
      </c>
      <c r="W367" s="199">
        <v>98.75</v>
      </c>
      <c r="X367" s="185">
        <v>2</v>
      </c>
      <c r="Y367" s="196" t="s">
        <v>1226</v>
      </c>
      <c r="Z367" s="196" t="s">
        <v>2048</v>
      </c>
      <c r="AA367" s="202" t="s">
        <v>1934</v>
      </c>
      <c r="AB367" s="196"/>
      <c r="AC367" s="243">
        <v>10</v>
      </c>
      <c r="AD367" s="180"/>
    </row>
    <row r="368" spans="1:30" s="157" customFormat="1" ht="15" customHeight="1" x14ac:dyDescent="0.2">
      <c r="A368" s="197">
        <v>775</v>
      </c>
      <c r="B368" s="185" t="s">
        <v>2049</v>
      </c>
      <c r="C368" s="185">
        <v>7037</v>
      </c>
      <c r="D368" s="244">
        <v>42136</v>
      </c>
      <c r="E368" s="185">
        <v>2015</v>
      </c>
      <c r="F368" s="185">
        <v>1</v>
      </c>
      <c r="G368" s="185" t="s">
        <v>1266</v>
      </c>
      <c r="H368" s="185" t="s">
        <v>1494</v>
      </c>
      <c r="I368" s="185" t="s">
        <v>1495</v>
      </c>
      <c r="J368" s="185">
        <v>3</v>
      </c>
      <c r="K368" s="196" t="s">
        <v>1231</v>
      </c>
      <c r="L368" s="196"/>
      <c r="M368" s="185">
        <v>1</v>
      </c>
      <c r="N368" s="185">
        <v>13</v>
      </c>
      <c r="O368" s="185" t="s">
        <v>1225</v>
      </c>
      <c r="P368" s="185" t="s">
        <v>561</v>
      </c>
      <c r="Q368" s="196" t="s">
        <v>1348</v>
      </c>
      <c r="R368" s="185"/>
      <c r="S368" s="201" t="s">
        <v>1344</v>
      </c>
      <c r="T368" s="201" t="s">
        <v>640</v>
      </c>
      <c r="U368" s="239" t="s">
        <v>641</v>
      </c>
      <c r="V368" s="199">
        <v>23.69</v>
      </c>
      <c r="W368" s="199">
        <v>98.75</v>
      </c>
      <c r="X368" s="185">
        <v>2</v>
      </c>
      <c r="Y368" s="196" t="s">
        <v>2050</v>
      </c>
      <c r="Z368" s="196" t="s">
        <v>2051</v>
      </c>
      <c r="AA368" s="202" t="s">
        <v>1934</v>
      </c>
      <c r="AB368" s="196"/>
      <c r="AC368" s="243">
        <v>21</v>
      </c>
      <c r="AD368" s="180"/>
    </row>
    <row r="369" spans="1:30" s="157" customFormat="1" ht="15" customHeight="1" x14ac:dyDescent="0.2">
      <c r="A369" s="197">
        <v>775</v>
      </c>
      <c r="B369" s="185" t="s">
        <v>2052</v>
      </c>
      <c r="C369" s="185">
        <v>7038</v>
      </c>
      <c r="D369" s="244">
        <v>42138</v>
      </c>
      <c r="E369" s="185">
        <v>2015</v>
      </c>
      <c r="F369" s="185">
        <v>1</v>
      </c>
      <c r="G369" s="185" t="s">
        <v>1266</v>
      </c>
      <c r="H369" s="185" t="s">
        <v>1494</v>
      </c>
      <c r="I369" s="185"/>
      <c r="J369" s="185">
        <v>3</v>
      </c>
      <c r="K369" s="196" t="s">
        <v>1231</v>
      </c>
      <c r="L369" s="196"/>
      <c r="M369" s="185">
        <v>1</v>
      </c>
      <c r="N369" s="185">
        <v>13</v>
      </c>
      <c r="O369" s="185" t="s">
        <v>1225</v>
      </c>
      <c r="P369" s="185" t="s">
        <v>561</v>
      </c>
      <c r="Q369" s="196" t="s">
        <v>1348</v>
      </c>
      <c r="R369" s="185"/>
      <c r="S369" s="201" t="s">
        <v>1344</v>
      </c>
      <c r="T369" s="201" t="s">
        <v>640</v>
      </c>
      <c r="U369" s="239" t="s">
        <v>641</v>
      </c>
      <c r="V369" s="199">
        <v>23.69</v>
      </c>
      <c r="W369" s="199">
        <v>98.75</v>
      </c>
      <c r="X369" s="185">
        <v>2</v>
      </c>
      <c r="Y369" s="196" t="s">
        <v>1300</v>
      </c>
      <c r="Z369" s="196" t="s">
        <v>2053</v>
      </c>
      <c r="AA369" s="202" t="s">
        <v>1934</v>
      </c>
      <c r="AB369" s="196"/>
      <c r="AC369" s="243">
        <v>0</v>
      </c>
      <c r="AD369" s="180"/>
    </row>
    <row r="370" spans="1:30" s="157" customFormat="1" ht="15" customHeight="1" x14ac:dyDescent="0.2">
      <c r="A370" s="197">
        <v>775</v>
      </c>
      <c r="B370" s="185" t="s">
        <v>2573</v>
      </c>
      <c r="C370" s="185">
        <v>7039</v>
      </c>
      <c r="D370" s="244">
        <v>42138</v>
      </c>
      <c r="E370" s="185">
        <v>2015</v>
      </c>
      <c r="F370" s="185">
        <v>1</v>
      </c>
      <c r="G370" s="185" t="s">
        <v>1222</v>
      </c>
      <c r="H370" s="185" t="s">
        <v>1495</v>
      </c>
      <c r="I370" s="185"/>
      <c r="J370" s="185">
        <v>3</v>
      </c>
      <c r="K370" s="196" t="s">
        <v>1231</v>
      </c>
      <c r="L370" s="196"/>
      <c r="M370" s="185">
        <v>1</v>
      </c>
      <c r="N370" s="185">
        <v>13</v>
      </c>
      <c r="O370" s="185" t="s">
        <v>1225</v>
      </c>
      <c r="P370" s="185" t="s">
        <v>561</v>
      </c>
      <c r="Q370" s="196" t="s">
        <v>615</v>
      </c>
      <c r="R370" s="185" t="s">
        <v>1354</v>
      </c>
      <c r="S370" s="185" t="s">
        <v>1354</v>
      </c>
      <c r="T370" s="185" t="s">
        <v>767</v>
      </c>
      <c r="U370" s="239" t="s">
        <v>618</v>
      </c>
      <c r="V370" s="187">
        <v>23.45</v>
      </c>
      <c r="W370" s="187">
        <v>97.93</v>
      </c>
      <c r="X370" s="185">
        <v>1</v>
      </c>
      <c r="Y370" s="196" t="s">
        <v>1241</v>
      </c>
      <c r="Z370" s="196" t="s">
        <v>2574</v>
      </c>
      <c r="AA370" s="196" t="s">
        <v>2537</v>
      </c>
      <c r="AB370" s="196"/>
      <c r="AC370" s="243">
        <v>0</v>
      </c>
      <c r="AD370" s="180"/>
    </row>
    <row r="371" spans="1:30" s="157" customFormat="1" ht="15" customHeight="1" x14ac:dyDescent="0.2">
      <c r="A371" s="197">
        <v>775</v>
      </c>
      <c r="B371" s="185" t="s">
        <v>2209</v>
      </c>
      <c r="C371" s="185">
        <v>7040</v>
      </c>
      <c r="D371" s="244">
        <v>42139</v>
      </c>
      <c r="E371" s="185">
        <v>2015</v>
      </c>
      <c r="F371" s="185">
        <v>1</v>
      </c>
      <c r="G371" s="185" t="s">
        <v>1280</v>
      </c>
      <c r="H371" s="185" t="s">
        <v>1281</v>
      </c>
      <c r="I371" s="185"/>
      <c r="J371" s="185">
        <v>6</v>
      </c>
      <c r="K371" s="196"/>
      <c r="L371" s="196"/>
      <c r="M371" s="185">
        <v>0</v>
      </c>
      <c r="N371" s="185">
        <v>60</v>
      </c>
      <c r="O371" s="185" t="s">
        <v>1225</v>
      </c>
      <c r="P371" s="185" t="s">
        <v>332</v>
      </c>
      <c r="Q371" s="196" t="s">
        <v>369</v>
      </c>
      <c r="R371" s="185" t="s">
        <v>369</v>
      </c>
      <c r="S371" s="185" t="s">
        <v>369</v>
      </c>
      <c r="T371" s="185" t="s">
        <v>369</v>
      </c>
      <c r="U371" s="239" t="s">
        <v>370</v>
      </c>
      <c r="V371" s="187">
        <v>21.46</v>
      </c>
      <c r="W371" s="187">
        <v>95.38</v>
      </c>
      <c r="X371" s="185">
        <v>1</v>
      </c>
      <c r="Y371" s="196" t="s">
        <v>1286</v>
      </c>
      <c r="Z371" s="196" t="s">
        <v>2210</v>
      </c>
      <c r="AA371" s="196" t="s">
        <v>2081</v>
      </c>
      <c r="AB371" s="196" t="s">
        <v>1377</v>
      </c>
      <c r="AC371" s="243">
        <v>0</v>
      </c>
      <c r="AD371" s="180"/>
    </row>
    <row r="372" spans="1:30" s="157" customFormat="1" ht="15" customHeight="1" x14ac:dyDescent="0.2">
      <c r="A372" s="197">
        <v>775</v>
      </c>
      <c r="B372" s="185" t="s">
        <v>2142</v>
      </c>
      <c r="C372" s="185">
        <v>6734</v>
      </c>
      <c r="D372" s="245">
        <v>42025</v>
      </c>
      <c r="E372" s="185">
        <v>2015</v>
      </c>
      <c r="F372" s="185">
        <v>1</v>
      </c>
      <c r="G372" s="185" t="s">
        <v>1280</v>
      </c>
      <c r="H372" s="185" t="s">
        <v>1281</v>
      </c>
      <c r="I372" s="185" t="s">
        <v>1282</v>
      </c>
      <c r="J372" s="185">
        <v>6</v>
      </c>
      <c r="K372" s="196" t="s">
        <v>1282</v>
      </c>
      <c r="L372" s="196" t="s">
        <v>1282</v>
      </c>
      <c r="M372" s="185">
        <v>0</v>
      </c>
      <c r="N372" s="185">
        <v>60</v>
      </c>
      <c r="O372" s="185" t="s">
        <v>1225</v>
      </c>
      <c r="P372" s="185" t="s">
        <v>332</v>
      </c>
      <c r="Q372" s="196" t="s">
        <v>1418</v>
      </c>
      <c r="R372" s="185" t="s">
        <v>360</v>
      </c>
      <c r="S372" s="185" t="s">
        <v>360</v>
      </c>
      <c r="T372" s="185" t="s">
        <v>360</v>
      </c>
      <c r="U372" s="239" t="s">
        <v>361</v>
      </c>
      <c r="V372" s="187">
        <v>21.6</v>
      </c>
      <c r="W372" s="187">
        <v>96.13</v>
      </c>
      <c r="X372" s="185">
        <v>1</v>
      </c>
      <c r="Y372" s="196" t="s">
        <v>1286</v>
      </c>
      <c r="Z372" s="196" t="s">
        <v>2143</v>
      </c>
      <c r="AA372" s="196" t="s">
        <v>2081</v>
      </c>
      <c r="AB372" s="196"/>
      <c r="AC372" s="243">
        <v>0</v>
      </c>
      <c r="AD372" s="180"/>
    </row>
    <row r="373" spans="1:30" s="157" customFormat="1" ht="15" customHeight="1" x14ac:dyDescent="0.2">
      <c r="A373" s="197">
        <v>775</v>
      </c>
      <c r="B373" s="185" t="s">
        <v>1544</v>
      </c>
      <c r="C373" s="185">
        <v>7041</v>
      </c>
      <c r="D373" s="244">
        <v>42140</v>
      </c>
      <c r="E373" s="185">
        <v>2015</v>
      </c>
      <c r="F373" s="185">
        <v>1</v>
      </c>
      <c r="G373" s="185" t="s">
        <v>1280</v>
      </c>
      <c r="H373" s="198" t="s">
        <v>1281</v>
      </c>
      <c r="I373" s="185"/>
      <c r="J373" s="185">
        <v>6</v>
      </c>
      <c r="K373" s="196"/>
      <c r="L373" s="196"/>
      <c r="M373" s="185">
        <v>0</v>
      </c>
      <c r="N373" s="185">
        <v>60</v>
      </c>
      <c r="O373" s="185" t="s">
        <v>1225</v>
      </c>
      <c r="P373" s="185" t="s">
        <v>277</v>
      </c>
      <c r="Q373" s="196" t="s">
        <v>314</v>
      </c>
      <c r="R373" s="185" t="s">
        <v>314</v>
      </c>
      <c r="S373" s="185" t="s">
        <v>314</v>
      </c>
      <c r="T373" s="185" t="s">
        <v>314</v>
      </c>
      <c r="U373" s="239" t="s">
        <v>315</v>
      </c>
      <c r="V373" s="187">
        <v>21.33</v>
      </c>
      <c r="W373" s="187">
        <v>95.08</v>
      </c>
      <c r="X373" s="185">
        <v>1</v>
      </c>
      <c r="Y373" s="196" t="s">
        <v>1286</v>
      </c>
      <c r="Z373" s="196" t="s">
        <v>1545</v>
      </c>
      <c r="AA373" s="196" t="s">
        <v>1543</v>
      </c>
      <c r="AB373" s="196"/>
      <c r="AC373" s="243">
        <v>0</v>
      </c>
      <c r="AD373" s="180"/>
    </row>
    <row r="374" spans="1:30" s="157" customFormat="1" ht="15" customHeight="1" x14ac:dyDescent="0.2">
      <c r="A374" s="197">
        <v>775</v>
      </c>
      <c r="B374" s="185" t="s">
        <v>2575</v>
      </c>
      <c r="C374" s="185">
        <v>7042</v>
      </c>
      <c r="D374" s="244">
        <v>42142</v>
      </c>
      <c r="E374" s="185">
        <v>2015</v>
      </c>
      <c r="F374" s="185">
        <v>1</v>
      </c>
      <c r="G374" s="185" t="s">
        <v>1222</v>
      </c>
      <c r="H374" s="198" t="s">
        <v>1495</v>
      </c>
      <c r="I374" s="185"/>
      <c r="J374" s="185">
        <v>3</v>
      </c>
      <c r="K374" s="196" t="s">
        <v>1231</v>
      </c>
      <c r="L374" s="196"/>
      <c r="M374" s="185">
        <v>1</v>
      </c>
      <c r="N374" s="185">
        <v>13</v>
      </c>
      <c r="O374" s="185" t="s">
        <v>1225</v>
      </c>
      <c r="P374" s="185" t="s">
        <v>561</v>
      </c>
      <c r="Q374" s="196" t="s">
        <v>615</v>
      </c>
      <c r="R374" s="185" t="s">
        <v>1354</v>
      </c>
      <c r="S374" s="185" t="s">
        <v>1354</v>
      </c>
      <c r="T374" s="185" t="s">
        <v>767</v>
      </c>
      <c r="U374" s="239" t="s">
        <v>618</v>
      </c>
      <c r="V374" s="187">
        <v>23.45</v>
      </c>
      <c r="W374" s="187">
        <v>97.93</v>
      </c>
      <c r="X374" s="185">
        <v>1</v>
      </c>
      <c r="Y374" s="196" t="s">
        <v>1226</v>
      </c>
      <c r="Z374" s="196" t="s">
        <v>2576</v>
      </c>
      <c r="AA374" s="196" t="s">
        <v>2537</v>
      </c>
      <c r="AB374" s="196"/>
      <c r="AC374" s="243">
        <v>0</v>
      </c>
      <c r="AD374" s="180"/>
    </row>
    <row r="375" spans="1:30" s="157" customFormat="1" ht="15" customHeight="1" x14ac:dyDescent="0.2">
      <c r="A375" s="197">
        <v>775</v>
      </c>
      <c r="B375" s="185" t="s">
        <v>1652</v>
      </c>
      <c r="C375" s="185">
        <v>7043</v>
      </c>
      <c r="D375" s="244">
        <v>42143</v>
      </c>
      <c r="E375" s="185">
        <v>2015</v>
      </c>
      <c r="F375" s="185">
        <v>1</v>
      </c>
      <c r="G375" s="185" t="s">
        <v>1222</v>
      </c>
      <c r="H375" s="198" t="s">
        <v>1567</v>
      </c>
      <c r="I375" s="185"/>
      <c r="J375" s="185">
        <v>3</v>
      </c>
      <c r="K375" s="196" t="s">
        <v>1231</v>
      </c>
      <c r="L375" s="196"/>
      <c r="M375" s="185">
        <v>1</v>
      </c>
      <c r="N375" s="185">
        <v>13</v>
      </c>
      <c r="O375" s="185" t="s">
        <v>1225</v>
      </c>
      <c r="P375" s="185" t="s">
        <v>7</v>
      </c>
      <c r="Q375" s="196" t="s">
        <v>29</v>
      </c>
      <c r="R375" s="185" t="s">
        <v>36</v>
      </c>
      <c r="S375" s="185" t="s">
        <v>29</v>
      </c>
      <c r="T375" s="185" t="s">
        <v>36</v>
      </c>
      <c r="U375" s="239" t="s">
        <v>35</v>
      </c>
      <c r="V375" s="199">
        <v>24.25</v>
      </c>
      <c r="W375" s="199">
        <v>97.23</v>
      </c>
      <c r="X375" s="185">
        <v>2</v>
      </c>
      <c r="Y375" s="196" t="s">
        <v>1241</v>
      </c>
      <c r="Z375" s="196" t="s">
        <v>1653</v>
      </c>
      <c r="AA375" s="179" t="s">
        <v>1563</v>
      </c>
      <c r="AB375" s="196"/>
      <c r="AC375" s="243">
        <v>0</v>
      </c>
      <c r="AD375" s="180"/>
    </row>
    <row r="376" spans="1:30" s="157" customFormat="1" ht="15" customHeight="1" x14ac:dyDescent="0.2">
      <c r="A376" s="197">
        <v>775</v>
      </c>
      <c r="B376" s="185" t="s">
        <v>2054</v>
      </c>
      <c r="C376" s="185">
        <v>7044</v>
      </c>
      <c r="D376" s="244">
        <v>42143</v>
      </c>
      <c r="E376" s="185">
        <v>2015</v>
      </c>
      <c r="F376" s="185">
        <v>1</v>
      </c>
      <c r="G376" s="198" t="s">
        <v>1222</v>
      </c>
      <c r="H376" s="198" t="s">
        <v>1494</v>
      </c>
      <c r="I376" s="185"/>
      <c r="J376" s="185">
        <v>3</v>
      </c>
      <c r="K376" s="196" t="s">
        <v>1231</v>
      </c>
      <c r="L376" s="196"/>
      <c r="M376" s="185">
        <v>1</v>
      </c>
      <c r="N376" s="185">
        <v>13</v>
      </c>
      <c r="O376" s="185" t="s">
        <v>1225</v>
      </c>
      <c r="P376" s="185" t="s">
        <v>1343</v>
      </c>
      <c r="Q376" s="196" t="s">
        <v>1348</v>
      </c>
      <c r="R376" s="185" t="s">
        <v>1370</v>
      </c>
      <c r="S376" s="185" t="s">
        <v>1370</v>
      </c>
      <c r="T376" s="201" t="s">
        <v>640</v>
      </c>
      <c r="U376" s="239" t="s">
        <v>641</v>
      </c>
      <c r="V376" s="187">
        <v>23.58</v>
      </c>
      <c r="W376" s="187">
        <v>98.5</v>
      </c>
      <c r="X376" s="185">
        <v>1</v>
      </c>
      <c r="Y376" s="196" t="s">
        <v>1241</v>
      </c>
      <c r="Z376" s="196" t="s">
        <v>2055</v>
      </c>
      <c r="AA376" s="202" t="s">
        <v>1934</v>
      </c>
      <c r="AB376" s="196"/>
      <c r="AC376" s="243">
        <v>0</v>
      </c>
      <c r="AD376" s="180"/>
    </row>
    <row r="377" spans="1:30" s="157" customFormat="1" ht="15" customHeight="1" x14ac:dyDescent="0.2">
      <c r="A377" s="197">
        <v>775</v>
      </c>
      <c r="B377" s="185" t="s">
        <v>2056</v>
      </c>
      <c r="C377" s="185">
        <v>7045</v>
      </c>
      <c r="D377" s="244">
        <v>42144</v>
      </c>
      <c r="E377" s="185">
        <v>2015</v>
      </c>
      <c r="F377" s="185">
        <v>1</v>
      </c>
      <c r="G377" s="198" t="s">
        <v>1222</v>
      </c>
      <c r="H377" s="198" t="s">
        <v>1494</v>
      </c>
      <c r="I377" s="185"/>
      <c r="J377" s="185">
        <v>3</v>
      </c>
      <c r="K377" s="196" t="s">
        <v>1231</v>
      </c>
      <c r="L377" s="196"/>
      <c r="M377" s="185">
        <v>1</v>
      </c>
      <c r="N377" s="185">
        <v>13</v>
      </c>
      <c r="O377" s="185" t="s">
        <v>1225</v>
      </c>
      <c r="P377" s="185" t="s">
        <v>1343</v>
      </c>
      <c r="Q377" s="196" t="s">
        <v>1348</v>
      </c>
      <c r="R377" s="185" t="s">
        <v>1370</v>
      </c>
      <c r="S377" s="185" t="s">
        <v>1370</v>
      </c>
      <c r="T377" s="201" t="s">
        <v>640</v>
      </c>
      <c r="U377" s="239" t="s">
        <v>641</v>
      </c>
      <c r="V377" s="187">
        <v>23.58</v>
      </c>
      <c r="W377" s="187">
        <v>98.5</v>
      </c>
      <c r="X377" s="185">
        <v>1</v>
      </c>
      <c r="Y377" s="196" t="s">
        <v>1241</v>
      </c>
      <c r="Z377" s="196" t="s">
        <v>2055</v>
      </c>
      <c r="AA377" s="202" t="s">
        <v>1934</v>
      </c>
      <c r="AB377" s="196"/>
      <c r="AC377" s="243">
        <v>0</v>
      </c>
      <c r="AD377" s="180"/>
    </row>
    <row r="378" spans="1:30" s="157" customFormat="1" ht="15" customHeight="1" x14ac:dyDescent="0.2">
      <c r="A378" s="197">
        <v>775</v>
      </c>
      <c r="B378" s="185" t="s">
        <v>2057</v>
      </c>
      <c r="C378" s="185">
        <v>7046</v>
      </c>
      <c r="D378" s="244">
        <v>42145</v>
      </c>
      <c r="E378" s="185">
        <v>2015</v>
      </c>
      <c r="F378" s="185">
        <v>1</v>
      </c>
      <c r="G378" s="198" t="s">
        <v>1222</v>
      </c>
      <c r="H378" s="198" t="s">
        <v>1494</v>
      </c>
      <c r="I378" s="185"/>
      <c r="J378" s="185">
        <v>3</v>
      </c>
      <c r="K378" s="196" t="s">
        <v>1231</v>
      </c>
      <c r="L378" s="196"/>
      <c r="M378" s="185">
        <v>1</v>
      </c>
      <c r="N378" s="185">
        <v>13</v>
      </c>
      <c r="O378" s="185" t="s">
        <v>1225</v>
      </c>
      <c r="P378" s="185" t="s">
        <v>561</v>
      </c>
      <c r="Q378" s="196" t="s">
        <v>1348</v>
      </c>
      <c r="R378" s="185" t="s">
        <v>1370</v>
      </c>
      <c r="S378" s="185" t="s">
        <v>1370</v>
      </c>
      <c r="T378" s="185" t="s">
        <v>640</v>
      </c>
      <c r="U378" s="239" t="s">
        <v>641</v>
      </c>
      <c r="V378" s="187">
        <v>23.58</v>
      </c>
      <c r="W378" s="187">
        <v>98.5</v>
      </c>
      <c r="X378" s="185">
        <v>1</v>
      </c>
      <c r="Y378" s="196" t="s">
        <v>1241</v>
      </c>
      <c r="Z378" s="196" t="s">
        <v>2055</v>
      </c>
      <c r="AA378" s="202" t="s">
        <v>1934</v>
      </c>
      <c r="AB378" s="196"/>
      <c r="AC378" s="243">
        <v>0</v>
      </c>
      <c r="AD378" s="180"/>
    </row>
    <row r="379" spans="1:30" s="157" customFormat="1" ht="15" customHeight="1" x14ac:dyDescent="0.2">
      <c r="A379" s="197">
        <v>775</v>
      </c>
      <c r="B379" s="185" t="s">
        <v>2727</v>
      </c>
      <c r="C379" s="185">
        <v>7047</v>
      </c>
      <c r="D379" s="244">
        <v>42145</v>
      </c>
      <c r="E379" s="185">
        <v>2015</v>
      </c>
      <c r="F379" s="185">
        <v>1</v>
      </c>
      <c r="G379" s="198" t="s">
        <v>1222</v>
      </c>
      <c r="H379" s="198" t="s">
        <v>1495</v>
      </c>
      <c r="I379" s="185"/>
      <c r="J379" s="185">
        <v>3</v>
      </c>
      <c r="K379" s="196" t="s">
        <v>1231</v>
      </c>
      <c r="L379" s="196"/>
      <c r="M379" s="185">
        <v>1</v>
      </c>
      <c r="N379" s="185">
        <v>13</v>
      </c>
      <c r="O379" s="185" t="s">
        <v>1225</v>
      </c>
      <c r="P379" s="185" t="s">
        <v>561</v>
      </c>
      <c r="Q379" s="196" t="s">
        <v>620</v>
      </c>
      <c r="R379" s="185" t="s">
        <v>627</v>
      </c>
      <c r="S379" s="185" t="s">
        <v>627</v>
      </c>
      <c r="T379" s="185" t="s">
        <v>627</v>
      </c>
      <c r="U379" s="239" t="s">
        <v>626</v>
      </c>
      <c r="V379" s="186">
        <v>23.07</v>
      </c>
      <c r="W379" s="186">
        <v>97.4</v>
      </c>
      <c r="X379" s="185">
        <v>1</v>
      </c>
      <c r="Y379" s="196" t="s">
        <v>1241</v>
      </c>
      <c r="Z379" s="196" t="s">
        <v>2728</v>
      </c>
      <c r="AA379" s="196" t="s">
        <v>2537</v>
      </c>
      <c r="AB379" s="196"/>
      <c r="AC379" s="243">
        <v>0</v>
      </c>
      <c r="AD379" s="180"/>
    </row>
    <row r="380" spans="1:30" s="157" customFormat="1" ht="15" customHeight="1" x14ac:dyDescent="0.2">
      <c r="A380" s="197">
        <v>775</v>
      </c>
      <c r="B380" s="185" t="s">
        <v>2058</v>
      </c>
      <c r="C380" s="185">
        <v>7048</v>
      </c>
      <c r="D380" s="244">
        <v>42146</v>
      </c>
      <c r="E380" s="185">
        <v>2015</v>
      </c>
      <c r="F380" s="185">
        <v>1</v>
      </c>
      <c r="G380" s="198" t="s">
        <v>1222</v>
      </c>
      <c r="H380" s="198" t="s">
        <v>1494</v>
      </c>
      <c r="I380" s="185"/>
      <c r="J380" s="185">
        <v>3</v>
      </c>
      <c r="K380" s="196" t="s">
        <v>1231</v>
      </c>
      <c r="L380" s="196"/>
      <c r="M380" s="185">
        <v>1</v>
      </c>
      <c r="N380" s="185">
        <v>13</v>
      </c>
      <c r="O380" s="185" t="s">
        <v>1225</v>
      </c>
      <c r="P380" s="185" t="s">
        <v>561</v>
      </c>
      <c r="Q380" s="196" t="s">
        <v>1348</v>
      </c>
      <c r="R380" s="185" t="s">
        <v>1370</v>
      </c>
      <c r="S380" s="185" t="s">
        <v>1370</v>
      </c>
      <c r="T380" s="185" t="s">
        <v>640</v>
      </c>
      <c r="U380" s="239" t="s">
        <v>641</v>
      </c>
      <c r="V380" s="187">
        <v>23.58</v>
      </c>
      <c r="W380" s="187">
        <v>98.5</v>
      </c>
      <c r="X380" s="185">
        <v>1</v>
      </c>
      <c r="Y380" s="196" t="s">
        <v>1241</v>
      </c>
      <c r="Z380" s="196" t="s">
        <v>2055</v>
      </c>
      <c r="AA380" s="202" t="s">
        <v>1934</v>
      </c>
      <c r="AB380" s="196"/>
      <c r="AC380" s="243">
        <v>0</v>
      </c>
      <c r="AD380" s="180"/>
    </row>
    <row r="381" spans="1:30" s="157" customFormat="1" ht="15" customHeight="1" x14ac:dyDescent="0.2">
      <c r="A381" s="197">
        <v>775</v>
      </c>
      <c r="B381" s="185" t="s">
        <v>2729</v>
      </c>
      <c r="C381" s="185">
        <v>7049</v>
      </c>
      <c r="D381" s="244">
        <v>42146</v>
      </c>
      <c r="E381" s="185">
        <v>2015</v>
      </c>
      <c r="F381" s="185">
        <v>1</v>
      </c>
      <c r="G381" s="185" t="s">
        <v>1266</v>
      </c>
      <c r="H381" s="198" t="s">
        <v>1495</v>
      </c>
      <c r="I381" s="185"/>
      <c r="J381" s="185">
        <v>3</v>
      </c>
      <c r="K381" s="196" t="s">
        <v>1231</v>
      </c>
      <c r="L381" s="196"/>
      <c r="M381" s="185">
        <v>1</v>
      </c>
      <c r="N381" s="185">
        <v>13</v>
      </c>
      <c r="O381" s="185" t="s">
        <v>1225</v>
      </c>
      <c r="P381" s="185" t="s">
        <v>561</v>
      </c>
      <c r="Q381" s="196" t="s">
        <v>620</v>
      </c>
      <c r="R381" s="185" t="s">
        <v>627</v>
      </c>
      <c r="S381" s="185" t="s">
        <v>627</v>
      </c>
      <c r="T381" s="185" t="s">
        <v>627</v>
      </c>
      <c r="U381" s="239" t="s">
        <v>618</v>
      </c>
      <c r="V381" s="186">
        <v>23.07</v>
      </c>
      <c r="W381" s="186">
        <v>97.4</v>
      </c>
      <c r="X381" s="185">
        <v>1</v>
      </c>
      <c r="Y381" s="196" t="s">
        <v>1226</v>
      </c>
      <c r="Z381" s="196" t="s">
        <v>2730</v>
      </c>
      <c r="AA381" s="196" t="s">
        <v>2537</v>
      </c>
      <c r="AB381" s="196"/>
      <c r="AC381" s="243">
        <v>0</v>
      </c>
      <c r="AD381" s="180"/>
    </row>
    <row r="382" spans="1:30" s="157" customFormat="1" ht="15" customHeight="1" x14ac:dyDescent="0.2">
      <c r="A382" s="197">
        <v>775</v>
      </c>
      <c r="B382" s="185" t="s">
        <v>1654</v>
      </c>
      <c r="C382" s="185">
        <v>7050</v>
      </c>
      <c r="D382" s="244">
        <v>42147</v>
      </c>
      <c r="E382" s="185">
        <v>2015</v>
      </c>
      <c r="F382" s="185">
        <v>1</v>
      </c>
      <c r="G382" s="198" t="s">
        <v>1222</v>
      </c>
      <c r="H382" s="198" t="s">
        <v>1567</v>
      </c>
      <c r="I382" s="185"/>
      <c r="J382" s="185">
        <v>3</v>
      </c>
      <c r="K382" s="196" t="s">
        <v>1231</v>
      </c>
      <c r="L382" s="196"/>
      <c r="M382" s="185">
        <v>1</v>
      </c>
      <c r="N382" s="185">
        <v>13</v>
      </c>
      <c r="O382" s="185" t="s">
        <v>1225</v>
      </c>
      <c r="P382" s="185" t="s">
        <v>7</v>
      </c>
      <c r="Q382" s="196" t="s">
        <v>29</v>
      </c>
      <c r="R382" s="185" t="s">
        <v>36</v>
      </c>
      <c r="S382" s="185" t="s">
        <v>29</v>
      </c>
      <c r="T382" s="185" t="s">
        <v>36</v>
      </c>
      <c r="U382" s="239" t="s">
        <v>35</v>
      </c>
      <c r="V382" s="199">
        <v>24.25</v>
      </c>
      <c r="W382" s="199">
        <v>97.23</v>
      </c>
      <c r="X382" s="185">
        <v>2</v>
      </c>
      <c r="Y382" s="196" t="s">
        <v>1241</v>
      </c>
      <c r="Z382" s="196" t="s">
        <v>1655</v>
      </c>
      <c r="AA382" s="179" t="s">
        <v>1563</v>
      </c>
      <c r="AB382" s="196"/>
      <c r="AC382" s="243">
        <v>4</v>
      </c>
      <c r="AD382" s="180"/>
    </row>
    <row r="383" spans="1:30" s="157" customFormat="1" ht="15" customHeight="1" x14ac:dyDescent="0.2">
      <c r="A383" s="194">
        <v>775</v>
      </c>
      <c r="B383" s="185" t="s">
        <v>1413</v>
      </c>
      <c r="C383" s="185">
        <v>6735</v>
      </c>
      <c r="D383" s="242">
        <v>42025</v>
      </c>
      <c r="E383" s="185">
        <v>2015</v>
      </c>
      <c r="F383" s="185">
        <v>1</v>
      </c>
      <c r="G383" s="185" t="s">
        <v>1324</v>
      </c>
      <c r="H383" s="198" t="s">
        <v>1232</v>
      </c>
      <c r="I383" s="185"/>
      <c r="J383" s="185">
        <v>7</v>
      </c>
      <c r="K383" s="195" t="s">
        <v>1231</v>
      </c>
      <c r="L383" s="196"/>
      <c r="M383" s="185">
        <v>1</v>
      </c>
      <c r="N383" s="185">
        <v>17</v>
      </c>
      <c r="O383" s="185" t="s">
        <v>1225</v>
      </c>
      <c r="P383" s="185" t="s">
        <v>561</v>
      </c>
      <c r="Q383" s="196" t="s">
        <v>627</v>
      </c>
      <c r="R383" s="185" t="s">
        <v>1414</v>
      </c>
      <c r="S383" s="185" t="s">
        <v>627</v>
      </c>
      <c r="T383" s="185" t="s">
        <v>627</v>
      </c>
      <c r="U383" s="239" t="s">
        <v>626</v>
      </c>
      <c r="V383" s="186">
        <v>23.07</v>
      </c>
      <c r="W383" s="186">
        <v>97.4</v>
      </c>
      <c r="X383" s="185">
        <v>2</v>
      </c>
      <c r="Y383" s="196" t="s">
        <v>1415</v>
      </c>
      <c r="Z383" s="200" t="s">
        <v>1416</v>
      </c>
      <c r="AA383" s="202" t="s">
        <v>1326</v>
      </c>
      <c r="AB383" s="200"/>
      <c r="AC383" s="243">
        <v>0</v>
      </c>
      <c r="AD383" s="180"/>
    </row>
    <row r="384" spans="1:30" s="157" customFormat="1" ht="15" customHeight="1" x14ac:dyDescent="0.2">
      <c r="A384" s="197">
        <v>775</v>
      </c>
      <c r="B384" s="185" t="s">
        <v>2059</v>
      </c>
      <c r="C384" s="185">
        <v>7051</v>
      </c>
      <c r="D384" s="244">
        <v>42147</v>
      </c>
      <c r="E384" s="185">
        <v>2015</v>
      </c>
      <c r="F384" s="185">
        <v>1</v>
      </c>
      <c r="G384" s="198" t="s">
        <v>1222</v>
      </c>
      <c r="H384" s="198" t="s">
        <v>1494</v>
      </c>
      <c r="I384" s="185"/>
      <c r="J384" s="185">
        <v>3</v>
      </c>
      <c r="K384" s="196" t="s">
        <v>1231</v>
      </c>
      <c r="L384" s="196"/>
      <c r="M384" s="185">
        <v>1</v>
      </c>
      <c r="N384" s="185">
        <v>13</v>
      </c>
      <c r="O384" s="185" t="s">
        <v>1225</v>
      </c>
      <c r="P384" s="185" t="s">
        <v>561</v>
      </c>
      <c r="Q384" s="196" t="s">
        <v>1348</v>
      </c>
      <c r="R384" s="185" t="s">
        <v>1370</v>
      </c>
      <c r="S384" s="185" t="s">
        <v>1370</v>
      </c>
      <c r="T384" s="185" t="s">
        <v>640</v>
      </c>
      <c r="U384" s="239" t="s">
        <v>641</v>
      </c>
      <c r="V384" s="187">
        <v>23.58</v>
      </c>
      <c r="W384" s="187">
        <v>98.5</v>
      </c>
      <c r="X384" s="185">
        <v>1</v>
      </c>
      <c r="Y384" s="196" t="s">
        <v>1241</v>
      </c>
      <c r="Z384" s="196" t="s">
        <v>2060</v>
      </c>
      <c r="AA384" s="202" t="s">
        <v>1934</v>
      </c>
      <c r="AB384" s="196"/>
      <c r="AC384" s="243">
        <v>0</v>
      </c>
      <c r="AD384" s="180"/>
    </row>
    <row r="385" spans="1:30" s="157" customFormat="1" ht="15" customHeight="1" x14ac:dyDescent="0.2">
      <c r="A385" s="197">
        <v>775</v>
      </c>
      <c r="B385" s="185" t="s">
        <v>1656</v>
      </c>
      <c r="C385" s="185">
        <v>7052</v>
      </c>
      <c r="D385" s="244">
        <v>42148</v>
      </c>
      <c r="E385" s="185">
        <v>2015</v>
      </c>
      <c r="F385" s="185">
        <v>1</v>
      </c>
      <c r="G385" s="198" t="s">
        <v>1222</v>
      </c>
      <c r="H385" s="198" t="s">
        <v>1567</v>
      </c>
      <c r="I385" s="185"/>
      <c r="J385" s="185">
        <v>3</v>
      </c>
      <c r="K385" s="196" t="s">
        <v>1231</v>
      </c>
      <c r="L385" s="196"/>
      <c r="M385" s="185">
        <v>1</v>
      </c>
      <c r="N385" s="185">
        <v>13</v>
      </c>
      <c r="O385" s="185" t="s">
        <v>1225</v>
      </c>
      <c r="P385" s="185" t="s">
        <v>7</v>
      </c>
      <c r="Q385" s="196" t="s">
        <v>29</v>
      </c>
      <c r="R385" s="185" t="s">
        <v>36</v>
      </c>
      <c r="S385" s="185" t="s">
        <v>29</v>
      </c>
      <c r="T385" s="185" t="s">
        <v>36</v>
      </c>
      <c r="U385" s="239" t="s">
        <v>35</v>
      </c>
      <c r="V385" s="199">
        <v>24.25</v>
      </c>
      <c r="W385" s="199">
        <v>97.23</v>
      </c>
      <c r="X385" s="185">
        <v>2</v>
      </c>
      <c r="Y385" s="196" t="s">
        <v>1241</v>
      </c>
      <c r="Z385" s="196" t="s">
        <v>1657</v>
      </c>
      <c r="AA385" s="179" t="s">
        <v>1563</v>
      </c>
      <c r="AB385" s="196"/>
      <c r="AC385" s="243">
        <v>0</v>
      </c>
      <c r="AD385" s="180"/>
    </row>
    <row r="386" spans="1:30" s="157" customFormat="1" ht="15" customHeight="1" x14ac:dyDescent="0.2">
      <c r="A386" s="197">
        <v>775</v>
      </c>
      <c r="B386" s="185" t="s">
        <v>2061</v>
      </c>
      <c r="C386" s="185">
        <v>7053</v>
      </c>
      <c r="D386" s="244">
        <v>42148</v>
      </c>
      <c r="E386" s="185">
        <v>2015</v>
      </c>
      <c r="F386" s="185">
        <v>1</v>
      </c>
      <c r="G386" s="198" t="s">
        <v>1222</v>
      </c>
      <c r="H386" s="198" t="s">
        <v>1494</v>
      </c>
      <c r="I386" s="185"/>
      <c r="J386" s="185">
        <v>3</v>
      </c>
      <c r="K386" s="196" t="s">
        <v>1231</v>
      </c>
      <c r="L386" s="196"/>
      <c r="M386" s="185">
        <v>1</v>
      </c>
      <c r="N386" s="185">
        <v>13</v>
      </c>
      <c r="O386" s="185" t="s">
        <v>1225</v>
      </c>
      <c r="P386" s="185" t="s">
        <v>561</v>
      </c>
      <c r="Q386" s="196" t="s">
        <v>1348</v>
      </c>
      <c r="R386" s="185" t="s">
        <v>1370</v>
      </c>
      <c r="S386" s="185" t="s">
        <v>1370</v>
      </c>
      <c r="T386" s="185" t="s">
        <v>640</v>
      </c>
      <c r="U386" s="239" t="s">
        <v>641</v>
      </c>
      <c r="V386" s="187">
        <v>23.58</v>
      </c>
      <c r="W386" s="187">
        <v>98.5</v>
      </c>
      <c r="X386" s="185">
        <v>1</v>
      </c>
      <c r="Y386" s="196" t="s">
        <v>1241</v>
      </c>
      <c r="Z386" s="196" t="s">
        <v>2062</v>
      </c>
      <c r="AA386" s="202" t="s">
        <v>1934</v>
      </c>
      <c r="AB386" s="196"/>
      <c r="AC386" s="243">
        <v>0</v>
      </c>
      <c r="AD386" s="180"/>
    </row>
    <row r="387" spans="1:30" s="157" customFormat="1" ht="15" customHeight="1" x14ac:dyDescent="0.2">
      <c r="A387" s="197">
        <v>775</v>
      </c>
      <c r="B387" s="185" t="s">
        <v>1658</v>
      </c>
      <c r="C387" s="185">
        <v>7054</v>
      </c>
      <c r="D387" s="244">
        <v>42149</v>
      </c>
      <c r="E387" s="185">
        <v>2015</v>
      </c>
      <c r="F387" s="185">
        <v>1</v>
      </c>
      <c r="G387" s="198" t="s">
        <v>1222</v>
      </c>
      <c r="H387" s="198" t="s">
        <v>1567</v>
      </c>
      <c r="I387" s="185"/>
      <c r="J387" s="185">
        <v>3</v>
      </c>
      <c r="K387" s="196" t="s">
        <v>1231</v>
      </c>
      <c r="L387" s="196"/>
      <c r="M387" s="185">
        <v>1</v>
      </c>
      <c r="N387" s="185">
        <v>13</v>
      </c>
      <c r="O387" s="185" t="s">
        <v>1225</v>
      </c>
      <c r="P387" s="185" t="s">
        <v>7</v>
      </c>
      <c r="Q387" s="196" t="s">
        <v>29</v>
      </c>
      <c r="R387" s="185" t="s">
        <v>36</v>
      </c>
      <c r="S387" s="185" t="s">
        <v>29</v>
      </c>
      <c r="T387" s="185" t="s">
        <v>36</v>
      </c>
      <c r="U387" s="239" t="s">
        <v>35</v>
      </c>
      <c r="V387" s="199">
        <v>24.25</v>
      </c>
      <c r="W387" s="199">
        <v>97.23</v>
      </c>
      <c r="X387" s="185">
        <v>2</v>
      </c>
      <c r="Y387" s="196" t="s">
        <v>1659</v>
      </c>
      <c r="Z387" s="196" t="s">
        <v>1653</v>
      </c>
      <c r="AA387" s="179" t="s">
        <v>1563</v>
      </c>
      <c r="AB387" s="196"/>
      <c r="AC387" s="243">
        <v>0</v>
      </c>
      <c r="AD387" s="180"/>
    </row>
    <row r="388" spans="1:30" s="157" customFormat="1" ht="15" customHeight="1" x14ac:dyDescent="0.2">
      <c r="A388" s="197">
        <v>775</v>
      </c>
      <c r="B388" s="185" t="s">
        <v>2364</v>
      </c>
      <c r="C388" s="185">
        <v>7055</v>
      </c>
      <c r="D388" s="244">
        <v>42151</v>
      </c>
      <c r="E388" s="185">
        <v>2015</v>
      </c>
      <c r="F388" s="185">
        <v>1</v>
      </c>
      <c r="G388" s="185" t="s">
        <v>1280</v>
      </c>
      <c r="H388" s="185" t="s">
        <v>1281</v>
      </c>
      <c r="I388" s="185" t="s">
        <v>2365</v>
      </c>
      <c r="J388" s="185">
        <v>6</v>
      </c>
      <c r="K388" s="196"/>
      <c r="L388" s="196"/>
      <c r="M388" s="185">
        <v>0</v>
      </c>
      <c r="N388" s="185">
        <v>60</v>
      </c>
      <c r="O388" s="185" t="s">
        <v>1225</v>
      </c>
      <c r="P388" s="185" t="s">
        <v>462</v>
      </c>
      <c r="Q388" s="196" t="s">
        <v>462</v>
      </c>
      <c r="R388" s="185" t="s">
        <v>462</v>
      </c>
      <c r="S388" s="185" t="s">
        <v>462</v>
      </c>
      <c r="T388" s="185" t="s">
        <v>535</v>
      </c>
      <c r="U388" s="239" t="s">
        <v>534</v>
      </c>
      <c r="V388" s="187">
        <v>16.8</v>
      </c>
      <c r="W388" s="187">
        <v>96.15</v>
      </c>
      <c r="X388" s="185">
        <v>1</v>
      </c>
      <c r="Y388" s="196" t="s">
        <v>1237</v>
      </c>
      <c r="Z388" s="196" t="s">
        <v>2366</v>
      </c>
      <c r="AA388" s="196" t="s">
        <v>2349</v>
      </c>
      <c r="AB388" s="196"/>
      <c r="AC388" s="243">
        <v>0</v>
      </c>
      <c r="AD388" s="180"/>
    </row>
    <row r="389" spans="1:30" s="157" customFormat="1" ht="15" customHeight="1" x14ac:dyDescent="0.2">
      <c r="A389" s="197">
        <v>775</v>
      </c>
      <c r="B389" s="185" t="s">
        <v>2543</v>
      </c>
      <c r="C389" s="185">
        <v>7056</v>
      </c>
      <c r="D389" s="244">
        <v>42152</v>
      </c>
      <c r="E389" s="185">
        <v>2015</v>
      </c>
      <c r="F389" s="185">
        <v>1</v>
      </c>
      <c r="G389" s="198" t="s">
        <v>1222</v>
      </c>
      <c r="H389" s="198" t="s">
        <v>1495</v>
      </c>
      <c r="I389" s="185"/>
      <c r="J389" s="185">
        <v>3</v>
      </c>
      <c r="K389" s="196" t="s">
        <v>1231</v>
      </c>
      <c r="L389" s="196"/>
      <c r="M389" s="185">
        <v>1</v>
      </c>
      <c r="N389" s="185">
        <v>13</v>
      </c>
      <c r="O389" s="185" t="s">
        <v>1225</v>
      </c>
      <c r="P389" s="185" t="s">
        <v>561</v>
      </c>
      <c r="Q389" s="196" t="s">
        <v>607</v>
      </c>
      <c r="R389" s="185" t="s">
        <v>1619</v>
      </c>
      <c r="S389" s="185" t="s">
        <v>1619</v>
      </c>
      <c r="T389" s="185" t="s">
        <v>1616</v>
      </c>
      <c r="U389" s="239" t="s">
        <v>609</v>
      </c>
      <c r="V389" s="187">
        <v>23.3</v>
      </c>
      <c r="W389" s="187">
        <v>97.96</v>
      </c>
      <c r="X389" s="185">
        <v>1</v>
      </c>
      <c r="Y389" s="196" t="s">
        <v>1241</v>
      </c>
      <c r="Z389" s="196" t="s">
        <v>2544</v>
      </c>
      <c r="AA389" s="196" t="s">
        <v>2537</v>
      </c>
      <c r="AB389" s="196"/>
      <c r="AC389" s="243">
        <v>0</v>
      </c>
      <c r="AD389" s="180"/>
    </row>
    <row r="390" spans="1:30" s="157" customFormat="1" ht="15" customHeight="1" x14ac:dyDescent="0.2">
      <c r="A390" s="197">
        <v>775</v>
      </c>
      <c r="B390" s="185" t="s">
        <v>1877</v>
      </c>
      <c r="C390" s="185">
        <v>7057</v>
      </c>
      <c r="D390" s="242">
        <v>42158</v>
      </c>
      <c r="E390" s="185">
        <v>2015</v>
      </c>
      <c r="F390" s="185">
        <v>1</v>
      </c>
      <c r="G390" s="185" t="s">
        <v>1280</v>
      </c>
      <c r="H390" s="185" t="s">
        <v>1281</v>
      </c>
      <c r="I390" s="185" t="s">
        <v>1297</v>
      </c>
      <c r="J390" s="185">
        <v>6</v>
      </c>
      <c r="K390" s="196"/>
      <c r="L390" s="196"/>
      <c r="M390" s="185">
        <v>0</v>
      </c>
      <c r="N390" s="185">
        <v>60</v>
      </c>
      <c r="O390" s="185" t="s">
        <v>1225</v>
      </c>
      <c r="P390" s="185" t="s">
        <v>421</v>
      </c>
      <c r="Q390" s="196" t="s">
        <v>446</v>
      </c>
      <c r="R390" s="185" t="s">
        <v>446</v>
      </c>
      <c r="S390" s="185" t="s">
        <v>446</v>
      </c>
      <c r="T390" s="185" t="s">
        <v>446</v>
      </c>
      <c r="U390" s="239" t="s">
        <v>447</v>
      </c>
      <c r="V390" s="187">
        <v>19.43</v>
      </c>
      <c r="W390" s="187">
        <v>93.55</v>
      </c>
      <c r="X390" s="185">
        <v>1</v>
      </c>
      <c r="Y390" s="196" t="s">
        <v>1237</v>
      </c>
      <c r="Z390" s="196" t="s">
        <v>1878</v>
      </c>
      <c r="AA390" s="196" t="s">
        <v>1850</v>
      </c>
      <c r="AB390" s="196" t="s">
        <v>1876</v>
      </c>
      <c r="AC390" s="243">
        <v>0</v>
      </c>
      <c r="AD390" s="180"/>
    </row>
    <row r="391" spans="1:30" s="157" customFormat="1" ht="15" customHeight="1" x14ac:dyDescent="0.2">
      <c r="A391" s="197">
        <v>775</v>
      </c>
      <c r="B391" s="185" t="s">
        <v>1493</v>
      </c>
      <c r="C391" s="185">
        <v>7058</v>
      </c>
      <c r="D391" s="242">
        <v>42159</v>
      </c>
      <c r="E391" s="185">
        <v>2015</v>
      </c>
      <c r="F391" s="185">
        <v>1</v>
      </c>
      <c r="G391" s="179" t="s">
        <v>1230</v>
      </c>
      <c r="H391" s="185" t="s">
        <v>1494</v>
      </c>
      <c r="I391" s="185" t="s">
        <v>1495</v>
      </c>
      <c r="J391" s="185">
        <v>3</v>
      </c>
      <c r="K391" s="196"/>
      <c r="L391" s="196"/>
      <c r="M391" s="185">
        <v>0</v>
      </c>
      <c r="N391" s="185">
        <v>30</v>
      </c>
      <c r="O391" s="185" t="s">
        <v>1225</v>
      </c>
      <c r="P391" s="185" t="s">
        <v>1430</v>
      </c>
      <c r="Q391" s="196"/>
      <c r="R391" s="185"/>
      <c r="S391" s="185" t="s">
        <v>1430</v>
      </c>
      <c r="T391" s="185"/>
      <c r="U391" s="185"/>
      <c r="V391" s="187">
        <v>17.5</v>
      </c>
      <c r="W391" s="187">
        <v>97.75</v>
      </c>
      <c r="X391" s="185">
        <v>2</v>
      </c>
      <c r="Y391" s="196" t="s">
        <v>1237</v>
      </c>
      <c r="Z391" s="196" t="s">
        <v>1496</v>
      </c>
      <c r="AA391" s="196" t="s">
        <v>1497</v>
      </c>
      <c r="AB391" s="196"/>
      <c r="AC391" s="243">
        <v>0</v>
      </c>
      <c r="AD391" s="180"/>
    </row>
    <row r="392" spans="1:30" s="157" customFormat="1" ht="15" customHeight="1" x14ac:dyDescent="0.2">
      <c r="A392" s="197">
        <v>775</v>
      </c>
      <c r="B392" s="185" t="s">
        <v>1549</v>
      </c>
      <c r="C392" s="185">
        <v>7059</v>
      </c>
      <c r="D392" s="242">
        <v>42164</v>
      </c>
      <c r="E392" s="185">
        <v>2015</v>
      </c>
      <c r="F392" s="185">
        <v>1</v>
      </c>
      <c r="G392" s="185" t="s">
        <v>1222</v>
      </c>
      <c r="H392" s="185" t="s">
        <v>1490</v>
      </c>
      <c r="I392" s="185"/>
      <c r="J392" s="185">
        <v>3</v>
      </c>
      <c r="K392" s="196" t="s">
        <v>1550</v>
      </c>
      <c r="L392" s="196"/>
      <c r="M392" s="185">
        <v>8</v>
      </c>
      <c r="N392" s="185">
        <v>38</v>
      </c>
      <c r="O392" s="185" t="s">
        <v>1225</v>
      </c>
      <c r="P392" s="185" t="s">
        <v>111</v>
      </c>
      <c r="Q392" s="196"/>
      <c r="R392" s="185"/>
      <c r="S392" s="185" t="s">
        <v>111</v>
      </c>
      <c r="T392" s="185" t="s">
        <v>167</v>
      </c>
      <c r="U392" s="240" t="s">
        <v>168</v>
      </c>
      <c r="V392" s="199">
        <v>21.87</v>
      </c>
      <c r="W392" s="199">
        <v>95.97</v>
      </c>
      <c r="X392" s="185">
        <v>3</v>
      </c>
      <c r="Y392" s="196" t="s">
        <v>1551</v>
      </c>
      <c r="Z392" s="196" t="s">
        <v>1552</v>
      </c>
      <c r="AA392" s="196" t="s">
        <v>1553</v>
      </c>
      <c r="AB392" s="196"/>
      <c r="AC392" s="247">
        <v>0</v>
      </c>
      <c r="AD392" s="180" t="s">
        <v>3255</v>
      </c>
    </row>
    <row r="393" spans="1:30" s="157" customFormat="1" ht="15" customHeight="1" x14ac:dyDescent="0.2">
      <c r="A393" s="197">
        <v>775</v>
      </c>
      <c r="B393" s="185" t="s">
        <v>2067</v>
      </c>
      <c r="C393" s="185">
        <v>7060</v>
      </c>
      <c r="D393" s="242">
        <v>42166</v>
      </c>
      <c r="E393" s="185">
        <v>2015</v>
      </c>
      <c r="F393" s="185">
        <v>1</v>
      </c>
      <c r="G393" s="179" t="s">
        <v>1230</v>
      </c>
      <c r="H393" s="185" t="s">
        <v>1494</v>
      </c>
      <c r="I393" s="185"/>
      <c r="J393" s="185">
        <v>3</v>
      </c>
      <c r="K393" s="196"/>
      <c r="L393" s="196"/>
      <c r="M393" s="185">
        <v>0</v>
      </c>
      <c r="N393" s="185">
        <v>30</v>
      </c>
      <c r="O393" s="185" t="s">
        <v>1225</v>
      </c>
      <c r="P393" s="185" t="s">
        <v>561</v>
      </c>
      <c r="Q393" s="196"/>
      <c r="R393" s="185"/>
      <c r="S393" s="185" t="s">
        <v>561</v>
      </c>
      <c r="T393" s="185" t="s">
        <v>640</v>
      </c>
      <c r="U393" s="239" t="s">
        <v>641</v>
      </c>
      <c r="V393" s="187">
        <v>22</v>
      </c>
      <c r="W393" s="187">
        <v>98</v>
      </c>
      <c r="X393" s="185">
        <v>2</v>
      </c>
      <c r="Y393" s="196" t="s">
        <v>1237</v>
      </c>
      <c r="Z393" s="196" t="s">
        <v>2068</v>
      </c>
      <c r="AA393" s="202" t="s">
        <v>1934</v>
      </c>
      <c r="AB393" s="196"/>
      <c r="AC393" s="243">
        <v>0</v>
      </c>
      <c r="AD393" s="180"/>
    </row>
    <row r="394" spans="1:30" s="157" customFormat="1" ht="15" customHeight="1" x14ac:dyDescent="0.2">
      <c r="A394" s="197">
        <v>775</v>
      </c>
      <c r="B394" s="185" t="s">
        <v>2233</v>
      </c>
      <c r="C394" s="185">
        <v>6736</v>
      </c>
      <c r="D394" s="245">
        <v>42025</v>
      </c>
      <c r="E394" s="185">
        <v>2015</v>
      </c>
      <c r="F394" s="185">
        <v>1</v>
      </c>
      <c r="G394" s="185" t="s">
        <v>1280</v>
      </c>
      <c r="H394" s="185" t="s">
        <v>1281</v>
      </c>
      <c r="I394" s="185" t="s">
        <v>2135</v>
      </c>
      <c r="J394" s="185">
        <v>6</v>
      </c>
      <c r="K394" s="196" t="s">
        <v>1282</v>
      </c>
      <c r="L394" s="196" t="s">
        <v>1282</v>
      </c>
      <c r="M394" s="185">
        <v>0</v>
      </c>
      <c r="N394" s="185">
        <v>60</v>
      </c>
      <c r="O394" s="185" t="s">
        <v>1225</v>
      </c>
      <c r="P394" s="185" t="s">
        <v>332</v>
      </c>
      <c r="Q394" s="196" t="s">
        <v>1418</v>
      </c>
      <c r="R394" s="185" t="s">
        <v>2234</v>
      </c>
      <c r="S394" s="185" t="s">
        <v>363</v>
      </c>
      <c r="T394" s="185" t="s">
        <v>363</v>
      </c>
      <c r="U394" s="239" t="s">
        <v>362</v>
      </c>
      <c r="V394" s="187">
        <v>21.73</v>
      </c>
      <c r="W394" s="187">
        <v>96.11</v>
      </c>
      <c r="X394" s="185">
        <v>1</v>
      </c>
      <c r="Y394" s="196" t="s">
        <v>1521</v>
      </c>
      <c r="Z394" s="196" t="s">
        <v>2235</v>
      </c>
      <c r="AA394" s="196" t="s">
        <v>2081</v>
      </c>
      <c r="AB394" s="196"/>
      <c r="AC394" s="243">
        <v>0</v>
      </c>
      <c r="AD394" s="180"/>
    </row>
    <row r="395" spans="1:30" s="157" customFormat="1" ht="15" customHeight="1" x14ac:dyDescent="0.2">
      <c r="A395" s="197">
        <v>775</v>
      </c>
      <c r="B395" s="185" t="s">
        <v>1935</v>
      </c>
      <c r="C395" s="185">
        <v>7061</v>
      </c>
      <c r="D395" s="242">
        <v>42167</v>
      </c>
      <c r="E395" s="185">
        <v>2015</v>
      </c>
      <c r="F395" s="185">
        <v>1</v>
      </c>
      <c r="G395" s="185" t="s">
        <v>1222</v>
      </c>
      <c r="H395" s="185" t="s">
        <v>1494</v>
      </c>
      <c r="I395" s="185"/>
      <c r="J395" s="185">
        <v>3</v>
      </c>
      <c r="K395" s="196" t="s">
        <v>1231</v>
      </c>
      <c r="L395" s="196"/>
      <c r="M395" s="185">
        <v>1</v>
      </c>
      <c r="N395" s="185">
        <v>13</v>
      </c>
      <c r="O395" s="185" t="s">
        <v>1225</v>
      </c>
      <c r="P395" s="185" t="s">
        <v>561</v>
      </c>
      <c r="Q395" s="196"/>
      <c r="R395" s="185"/>
      <c r="S395" s="185" t="s">
        <v>561</v>
      </c>
      <c r="T395" s="185" t="s">
        <v>643</v>
      </c>
      <c r="U395" s="239" t="s">
        <v>641</v>
      </c>
      <c r="V395" s="187">
        <v>22</v>
      </c>
      <c r="W395" s="187">
        <v>98</v>
      </c>
      <c r="X395" s="185">
        <v>3</v>
      </c>
      <c r="Y395" s="196" t="s">
        <v>1291</v>
      </c>
      <c r="Z395" s="196" t="s">
        <v>1936</v>
      </c>
      <c r="AA395" s="202" t="s">
        <v>1934</v>
      </c>
      <c r="AB395" s="196"/>
      <c r="AC395" s="243">
        <v>6</v>
      </c>
      <c r="AD395" s="180"/>
    </row>
    <row r="396" spans="1:30" s="157" customFormat="1" ht="15" customHeight="1" x14ac:dyDescent="0.2">
      <c r="A396" s="197">
        <v>775</v>
      </c>
      <c r="B396" s="185" t="s">
        <v>1937</v>
      </c>
      <c r="C396" s="185">
        <v>7062</v>
      </c>
      <c r="D396" s="242">
        <v>42168</v>
      </c>
      <c r="E396" s="185">
        <v>2015</v>
      </c>
      <c r="F396" s="185">
        <v>1</v>
      </c>
      <c r="G396" s="185" t="s">
        <v>1222</v>
      </c>
      <c r="H396" s="185" t="s">
        <v>1494</v>
      </c>
      <c r="I396" s="185"/>
      <c r="J396" s="185">
        <v>3</v>
      </c>
      <c r="K396" s="196" t="s">
        <v>1231</v>
      </c>
      <c r="L396" s="196"/>
      <c r="M396" s="185">
        <v>1</v>
      </c>
      <c r="N396" s="185">
        <v>13</v>
      </c>
      <c r="O396" s="185" t="s">
        <v>1225</v>
      </c>
      <c r="P396" s="185" t="s">
        <v>561</v>
      </c>
      <c r="Q396" s="196"/>
      <c r="R396" s="185"/>
      <c r="S396" s="185" t="s">
        <v>561</v>
      </c>
      <c r="T396" s="185" t="s">
        <v>643</v>
      </c>
      <c r="U396" s="239" t="s">
        <v>641</v>
      </c>
      <c r="V396" s="187">
        <v>22</v>
      </c>
      <c r="W396" s="187">
        <v>98</v>
      </c>
      <c r="X396" s="185">
        <v>3</v>
      </c>
      <c r="Y396" s="196" t="s">
        <v>1291</v>
      </c>
      <c r="Z396" s="196" t="s">
        <v>1936</v>
      </c>
      <c r="AA396" s="202" t="s">
        <v>1934</v>
      </c>
      <c r="AB396" s="196"/>
      <c r="AC396" s="243">
        <v>5</v>
      </c>
      <c r="AD396" s="180"/>
    </row>
    <row r="397" spans="1:30" s="157" customFormat="1" ht="15" customHeight="1" x14ac:dyDescent="0.2">
      <c r="A397" s="197">
        <v>775</v>
      </c>
      <c r="B397" s="185" t="s">
        <v>2386</v>
      </c>
      <c r="C397" s="185">
        <v>7063</v>
      </c>
      <c r="D397" s="242">
        <v>42169</v>
      </c>
      <c r="E397" s="185">
        <v>2015</v>
      </c>
      <c r="F397" s="185">
        <v>1</v>
      </c>
      <c r="G397" s="185" t="s">
        <v>1280</v>
      </c>
      <c r="H397" s="185" t="s">
        <v>1281</v>
      </c>
      <c r="I397" s="185"/>
      <c r="J397" s="185">
        <v>6</v>
      </c>
      <c r="K397" s="196"/>
      <c r="L397" s="196"/>
      <c r="M397" s="185">
        <v>0</v>
      </c>
      <c r="N397" s="185">
        <v>60</v>
      </c>
      <c r="O397" s="185" t="s">
        <v>1225</v>
      </c>
      <c r="P397" s="185" t="s">
        <v>421</v>
      </c>
      <c r="Q397" s="196"/>
      <c r="R397" s="185"/>
      <c r="S397" s="185" t="s">
        <v>423</v>
      </c>
      <c r="T397" s="185" t="s">
        <v>423</v>
      </c>
      <c r="U397" s="239" t="s">
        <v>424</v>
      </c>
      <c r="V397" s="187">
        <v>20.14</v>
      </c>
      <c r="W397" s="187">
        <v>92.89</v>
      </c>
      <c r="X397" s="185">
        <v>1</v>
      </c>
      <c r="Y397" s="196" t="s">
        <v>2387</v>
      </c>
      <c r="Z397" s="196" t="s">
        <v>2388</v>
      </c>
      <c r="AA397" s="196" t="s">
        <v>2349</v>
      </c>
      <c r="AB397" s="196"/>
      <c r="AC397" s="243">
        <v>0</v>
      </c>
      <c r="AD397" s="180"/>
    </row>
    <row r="398" spans="1:30" s="157" customFormat="1" ht="15" customHeight="1" x14ac:dyDescent="0.2">
      <c r="A398" s="197">
        <v>775</v>
      </c>
      <c r="B398" s="185" t="s">
        <v>1593</v>
      </c>
      <c r="C398" s="185">
        <v>7064</v>
      </c>
      <c r="D398" s="242">
        <v>42170</v>
      </c>
      <c r="E398" s="185">
        <v>2015</v>
      </c>
      <c r="F398" s="185">
        <v>1</v>
      </c>
      <c r="G398" s="185" t="s">
        <v>1222</v>
      </c>
      <c r="H398" s="185" t="s">
        <v>1422</v>
      </c>
      <c r="I398" s="185"/>
      <c r="J398" s="185">
        <v>3</v>
      </c>
      <c r="K398" s="196" t="s">
        <v>1231</v>
      </c>
      <c r="L398" s="196"/>
      <c r="M398" s="185">
        <v>1</v>
      </c>
      <c r="N398" s="185">
        <v>13</v>
      </c>
      <c r="O398" s="185" t="s">
        <v>1225</v>
      </c>
      <c r="P398" s="185" t="s">
        <v>7</v>
      </c>
      <c r="Q398" s="196" t="s">
        <v>27</v>
      </c>
      <c r="R398" s="185" t="s">
        <v>27</v>
      </c>
      <c r="S398" s="185" t="s">
        <v>27</v>
      </c>
      <c r="T398" s="185" t="s">
        <v>27</v>
      </c>
      <c r="U398" s="239" t="s">
        <v>26</v>
      </c>
      <c r="V398" s="187">
        <v>25.61</v>
      </c>
      <c r="W398" s="187">
        <v>96.31</v>
      </c>
      <c r="X398" s="185">
        <v>1</v>
      </c>
      <c r="Y398" s="196" t="s">
        <v>1237</v>
      </c>
      <c r="Z398" s="196" t="s">
        <v>1594</v>
      </c>
      <c r="AA398" s="179" t="s">
        <v>1563</v>
      </c>
      <c r="AB398" s="196"/>
      <c r="AC398" s="243">
        <v>0</v>
      </c>
      <c r="AD398" s="180"/>
    </row>
    <row r="399" spans="1:30" s="157" customFormat="1" ht="15" customHeight="1" x14ac:dyDescent="0.2">
      <c r="A399" s="197">
        <v>775</v>
      </c>
      <c r="B399" s="185" t="s">
        <v>1595</v>
      </c>
      <c r="C399" s="185">
        <v>7065</v>
      </c>
      <c r="D399" s="242">
        <v>42171</v>
      </c>
      <c r="E399" s="185">
        <v>2015</v>
      </c>
      <c r="F399" s="185">
        <v>1</v>
      </c>
      <c r="G399" s="185" t="s">
        <v>1222</v>
      </c>
      <c r="H399" s="185" t="s">
        <v>1422</v>
      </c>
      <c r="I399" s="185"/>
      <c r="J399" s="185">
        <v>3</v>
      </c>
      <c r="K399" s="196" t="s">
        <v>1231</v>
      </c>
      <c r="L399" s="196"/>
      <c r="M399" s="185">
        <v>1</v>
      </c>
      <c r="N399" s="185">
        <v>13</v>
      </c>
      <c r="O399" s="185" t="s">
        <v>1225</v>
      </c>
      <c r="P399" s="185" t="s">
        <v>7</v>
      </c>
      <c r="Q399" s="196" t="s">
        <v>27</v>
      </c>
      <c r="R399" s="185" t="s">
        <v>27</v>
      </c>
      <c r="S399" s="185" t="s">
        <v>27</v>
      </c>
      <c r="T399" s="185" t="s">
        <v>27</v>
      </c>
      <c r="U399" s="239" t="s">
        <v>26</v>
      </c>
      <c r="V399" s="187">
        <v>25.61</v>
      </c>
      <c r="W399" s="187">
        <v>96.31</v>
      </c>
      <c r="X399" s="185">
        <v>1</v>
      </c>
      <c r="Y399" s="196" t="s">
        <v>1237</v>
      </c>
      <c r="Z399" s="196" t="s">
        <v>1596</v>
      </c>
      <c r="AA399" s="179" t="s">
        <v>1563</v>
      </c>
      <c r="AB399" s="196"/>
      <c r="AC399" s="243">
        <v>0</v>
      </c>
      <c r="AD399" s="180"/>
    </row>
    <row r="400" spans="1:30" s="157" customFormat="1" ht="15" customHeight="1" x14ac:dyDescent="0.2">
      <c r="A400" s="197">
        <v>775</v>
      </c>
      <c r="B400" s="185" t="s">
        <v>1597</v>
      </c>
      <c r="C400" s="185">
        <v>7066</v>
      </c>
      <c r="D400" s="242">
        <v>42172</v>
      </c>
      <c r="E400" s="185">
        <v>2015</v>
      </c>
      <c r="F400" s="185">
        <v>1</v>
      </c>
      <c r="G400" s="185" t="s">
        <v>1222</v>
      </c>
      <c r="H400" s="185" t="s">
        <v>1422</v>
      </c>
      <c r="I400" s="185"/>
      <c r="J400" s="185">
        <v>3</v>
      </c>
      <c r="K400" s="196" t="s">
        <v>1231</v>
      </c>
      <c r="L400" s="196"/>
      <c r="M400" s="185">
        <v>1</v>
      </c>
      <c r="N400" s="185">
        <v>13</v>
      </c>
      <c r="O400" s="185" t="s">
        <v>1225</v>
      </c>
      <c r="P400" s="185" t="s">
        <v>7</v>
      </c>
      <c r="Q400" s="196" t="s">
        <v>27</v>
      </c>
      <c r="R400" s="185" t="s">
        <v>27</v>
      </c>
      <c r="S400" s="185" t="s">
        <v>27</v>
      </c>
      <c r="T400" s="185" t="s">
        <v>27</v>
      </c>
      <c r="U400" s="239" t="s">
        <v>26</v>
      </c>
      <c r="V400" s="187">
        <v>25.61</v>
      </c>
      <c r="W400" s="187">
        <v>96.31</v>
      </c>
      <c r="X400" s="185">
        <v>1</v>
      </c>
      <c r="Y400" s="196" t="s">
        <v>1237</v>
      </c>
      <c r="Z400" s="196" t="s">
        <v>1598</v>
      </c>
      <c r="AA400" s="179" t="s">
        <v>1563</v>
      </c>
      <c r="AB400" s="196"/>
      <c r="AC400" s="243">
        <v>0</v>
      </c>
      <c r="AD400" s="180"/>
    </row>
    <row r="401" spans="1:30" s="157" customFormat="1" ht="15" customHeight="1" x14ac:dyDescent="0.2">
      <c r="A401" s="197">
        <v>775</v>
      </c>
      <c r="B401" s="185" t="s">
        <v>2814</v>
      </c>
      <c r="C401" s="185">
        <v>7067</v>
      </c>
      <c r="D401" s="242">
        <v>42172</v>
      </c>
      <c r="E401" s="185">
        <v>2015</v>
      </c>
      <c r="F401" s="185">
        <v>1</v>
      </c>
      <c r="G401" s="185" t="s">
        <v>1236</v>
      </c>
      <c r="H401" s="185" t="s">
        <v>1297</v>
      </c>
      <c r="I401" s="185"/>
      <c r="J401" s="185">
        <v>1</v>
      </c>
      <c r="K401" s="196" t="s">
        <v>1490</v>
      </c>
      <c r="L401" s="196"/>
      <c r="M401" s="185">
        <v>3</v>
      </c>
      <c r="N401" s="185">
        <v>13</v>
      </c>
      <c r="O401" s="185" t="s">
        <v>1225</v>
      </c>
      <c r="P401" s="185" t="s">
        <v>7</v>
      </c>
      <c r="Q401" s="196" t="s">
        <v>27</v>
      </c>
      <c r="R401" s="185" t="s">
        <v>2815</v>
      </c>
      <c r="S401" s="185" t="s">
        <v>27</v>
      </c>
      <c r="T401" s="201" t="s">
        <v>27</v>
      </c>
      <c r="U401" s="239" t="s">
        <v>26</v>
      </c>
      <c r="V401" s="187">
        <v>25.61</v>
      </c>
      <c r="W401" s="187">
        <v>96.31</v>
      </c>
      <c r="X401" s="185">
        <v>1</v>
      </c>
      <c r="Y401" s="196" t="s">
        <v>1237</v>
      </c>
      <c r="Z401" s="196" t="s">
        <v>2816</v>
      </c>
      <c r="AA401" s="196" t="s">
        <v>2811</v>
      </c>
      <c r="AB401" s="196"/>
      <c r="AC401" s="243">
        <v>0</v>
      </c>
      <c r="AD401" s="180"/>
    </row>
    <row r="402" spans="1:30" s="157" customFormat="1" ht="15" customHeight="1" x14ac:dyDescent="0.2">
      <c r="A402" s="197">
        <v>775</v>
      </c>
      <c r="B402" s="185" t="s">
        <v>1320</v>
      </c>
      <c r="C402" s="185">
        <v>7068</v>
      </c>
      <c r="D402" s="242">
        <v>42172</v>
      </c>
      <c r="E402" s="185">
        <v>2015</v>
      </c>
      <c r="F402" s="185">
        <v>1</v>
      </c>
      <c r="G402" s="185" t="s">
        <v>1222</v>
      </c>
      <c r="H402" s="185" t="s">
        <v>1231</v>
      </c>
      <c r="I402" s="185"/>
      <c r="J402" s="185">
        <v>1</v>
      </c>
      <c r="K402" s="196" t="s">
        <v>1275</v>
      </c>
      <c r="L402" s="196"/>
      <c r="M402" s="185">
        <v>8</v>
      </c>
      <c r="N402" s="185">
        <v>18</v>
      </c>
      <c r="O402" s="185" t="s">
        <v>1225</v>
      </c>
      <c r="P402" s="185" t="s">
        <v>421</v>
      </c>
      <c r="Q402" s="196"/>
      <c r="R402" s="185"/>
      <c r="S402" s="185" t="s">
        <v>441</v>
      </c>
      <c r="T402" s="185" t="s">
        <v>441</v>
      </c>
      <c r="U402" s="239" t="s">
        <v>442</v>
      </c>
      <c r="V402" s="187">
        <v>19</v>
      </c>
      <c r="W402" s="187">
        <v>94.25</v>
      </c>
      <c r="X402" s="185">
        <v>3</v>
      </c>
      <c r="Y402" s="196" t="s">
        <v>1237</v>
      </c>
      <c r="Z402" s="196" t="s">
        <v>1321</v>
      </c>
      <c r="AA402" s="196" t="s">
        <v>1322</v>
      </c>
      <c r="AB402" s="196"/>
      <c r="AC402" s="243">
        <v>0</v>
      </c>
      <c r="AD402" s="180"/>
    </row>
    <row r="403" spans="1:30" s="157" customFormat="1" ht="15" customHeight="1" x14ac:dyDescent="0.2">
      <c r="A403" s="197">
        <v>775</v>
      </c>
      <c r="B403" s="185" t="s">
        <v>1599</v>
      </c>
      <c r="C403" s="185">
        <v>7069</v>
      </c>
      <c r="D403" s="242">
        <v>42183</v>
      </c>
      <c r="E403" s="185">
        <v>2015</v>
      </c>
      <c r="F403" s="185">
        <v>1</v>
      </c>
      <c r="G403" s="179" t="s">
        <v>1230</v>
      </c>
      <c r="H403" s="185" t="s">
        <v>1232</v>
      </c>
      <c r="I403" s="185"/>
      <c r="J403" s="185">
        <v>7</v>
      </c>
      <c r="K403" s="196" t="s">
        <v>1231</v>
      </c>
      <c r="L403" s="196"/>
      <c r="M403" s="185">
        <v>1</v>
      </c>
      <c r="N403" s="185">
        <v>17</v>
      </c>
      <c r="O403" s="185" t="s">
        <v>1225</v>
      </c>
      <c r="P403" s="185" t="s">
        <v>7</v>
      </c>
      <c r="Q403" s="196"/>
      <c r="R403" s="185" t="s">
        <v>27</v>
      </c>
      <c r="S403" s="185" t="s">
        <v>27</v>
      </c>
      <c r="T403" s="185" t="s">
        <v>27</v>
      </c>
      <c r="U403" s="239" t="s">
        <v>26</v>
      </c>
      <c r="V403" s="187">
        <v>25.61</v>
      </c>
      <c r="W403" s="187">
        <v>96.31</v>
      </c>
      <c r="X403" s="185">
        <v>1</v>
      </c>
      <c r="Y403" s="196" t="s">
        <v>1226</v>
      </c>
      <c r="Z403" s="196" t="s">
        <v>1600</v>
      </c>
      <c r="AA403" s="179" t="s">
        <v>1563</v>
      </c>
      <c r="AB403" s="196"/>
      <c r="AC403" s="243">
        <v>0</v>
      </c>
      <c r="AD403" s="180"/>
    </row>
    <row r="404" spans="1:30" s="157" customFormat="1" ht="15" customHeight="1" x14ac:dyDescent="0.2">
      <c r="A404" s="197">
        <v>775</v>
      </c>
      <c r="B404" s="185" t="s">
        <v>2394</v>
      </c>
      <c r="C404" s="185">
        <v>7070</v>
      </c>
      <c r="D404" s="242">
        <v>42185</v>
      </c>
      <c r="E404" s="185">
        <v>2015</v>
      </c>
      <c r="F404" s="185">
        <v>1</v>
      </c>
      <c r="G404" s="185" t="s">
        <v>1280</v>
      </c>
      <c r="H404" s="185" t="s">
        <v>1281</v>
      </c>
      <c r="I404" s="185"/>
      <c r="J404" s="185">
        <v>6</v>
      </c>
      <c r="K404" s="196"/>
      <c r="L404" s="196"/>
      <c r="M404" s="185">
        <v>0</v>
      </c>
      <c r="N404" s="185">
        <v>60</v>
      </c>
      <c r="O404" s="185" t="s">
        <v>1225</v>
      </c>
      <c r="P404" s="185" t="s">
        <v>462</v>
      </c>
      <c r="Q404" s="202" t="s">
        <v>462</v>
      </c>
      <c r="R404" s="185" t="s">
        <v>462</v>
      </c>
      <c r="S404" s="185" t="s">
        <v>462</v>
      </c>
      <c r="T404" s="185" t="s">
        <v>535</v>
      </c>
      <c r="U404" s="239" t="s">
        <v>534</v>
      </c>
      <c r="V404" s="187">
        <v>16.8</v>
      </c>
      <c r="W404" s="187">
        <v>96.15</v>
      </c>
      <c r="X404" s="185">
        <v>1</v>
      </c>
      <c r="Y404" s="196" t="s">
        <v>2395</v>
      </c>
      <c r="Z404" s="196" t="s">
        <v>2396</v>
      </c>
      <c r="AA404" s="196" t="s">
        <v>2393</v>
      </c>
      <c r="AB404" s="196"/>
      <c r="AC404" s="243">
        <v>0</v>
      </c>
      <c r="AD404" s="180"/>
    </row>
    <row r="405" spans="1:30" s="157" customFormat="1" ht="15" customHeight="1" x14ac:dyDescent="0.2">
      <c r="A405" s="197">
        <v>775</v>
      </c>
      <c r="B405" s="185" t="s">
        <v>1582</v>
      </c>
      <c r="C405" s="185">
        <v>6737</v>
      </c>
      <c r="D405" s="245">
        <v>42026</v>
      </c>
      <c r="E405" s="185">
        <v>2015</v>
      </c>
      <c r="F405" s="185">
        <v>1</v>
      </c>
      <c r="G405" s="185" t="s">
        <v>1222</v>
      </c>
      <c r="H405" s="185" t="s">
        <v>1422</v>
      </c>
      <c r="I405" s="185" t="s">
        <v>1282</v>
      </c>
      <c r="J405" s="185">
        <v>3</v>
      </c>
      <c r="K405" s="196" t="s">
        <v>1231</v>
      </c>
      <c r="L405" s="196" t="s">
        <v>1282</v>
      </c>
      <c r="M405" s="185">
        <v>1</v>
      </c>
      <c r="N405" s="185">
        <v>13</v>
      </c>
      <c r="O405" s="185" t="s">
        <v>1225</v>
      </c>
      <c r="P405" s="185" t="s">
        <v>7</v>
      </c>
      <c r="Q405" s="196" t="s">
        <v>27</v>
      </c>
      <c r="R405" s="185"/>
      <c r="S405" s="185" t="s">
        <v>27</v>
      </c>
      <c r="T405" s="201" t="s">
        <v>27</v>
      </c>
      <c r="U405" s="239" t="s">
        <v>26</v>
      </c>
      <c r="V405" s="187">
        <v>25.61</v>
      </c>
      <c r="W405" s="187">
        <v>96.31</v>
      </c>
      <c r="X405" s="185">
        <v>2</v>
      </c>
      <c r="Y405" s="196" t="s">
        <v>1572</v>
      </c>
      <c r="Z405" s="196" t="s">
        <v>1573</v>
      </c>
      <c r="AA405" s="179" t="s">
        <v>1563</v>
      </c>
      <c r="AB405" s="196"/>
      <c r="AC405" s="243">
        <v>0</v>
      </c>
      <c r="AD405" s="180"/>
    </row>
    <row r="406" spans="1:30" s="157" customFormat="1" ht="15" customHeight="1" x14ac:dyDescent="0.2">
      <c r="A406" s="203">
        <v>775</v>
      </c>
      <c r="B406" s="185" t="s">
        <v>1446</v>
      </c>
      <c r="C406" s="185">
        <v>7071</v>
      </c>
      <c r="D406" s="248">
        <v>42188</v>
      </c>
      <c r="E406" s="204">
        <v>2015</v>
      </c>
      <c r="F406" s="204">
        <v>1</v>
      </c>
      <c r="G406" s="204" t="s">
        <v>1222</v>
      </c>
      <c r="H406" s="204" t="s">
        <v>1231</v>
      </c>
      <c r="I406" s="204"/>
      <c r="J406" s="204">
        <v>1</v>
      </c>
      <c r="K406" s="202" t="s">
        <v>1429</v>
      </c>
      <c r="L406" s="202" t="s">
        <v>1447</v>
      </c>
      <c r="M406" s="204">
        <v>3</v>
      </c>
      <c r="N406" s="204">
        <v>13</v>
      </c>
      <c r="O406" s="185" t="s">
        <v>1225</v>
      </c>
      <c r="P406" s="204" t="s">
        <v>68</v>
      </c>
      <c r="Q406" s="202"/>
      <c r="R406" s="204" t="s">
        <v>1448</v>
      </c>
      <c r="S406" s="204" t="s">
        <v>1448</v>
      </c>
      <c r="T406" s="239" t="s">
        <v>83</v>
      </c>
      <c r="U406" s="239" t="s">
        <v>84</v>
      </c>
      <c r="V406" s="186">
        <v>16.71</v>
      </c>
      <c r="W406" s="186">
        <v>98.56</v>
      </c>
      <c r="X406" s="204">
        <v>1</v>
      </c>
      <c r="Y406" s="202" t="s">
        <v>1449</v>
      </c>
      <c r="Z406" s="202" t="s">
        <v>1450</v>
      </c>
      <c r="AA406" s="202" t="s">
        <v>1433</v>
      </c>
      <c r="AB406" s="202"/>
      <c r="AC406" s="249">
        <v>2</v>
      </c>
      <c r="AD406" s="180"/>
    </row>
    <row r="407" spans="1:30" s="157" customFormat="1" ht="15" customHeight="1" x14ac:dyDescent="0.2">
      <c r="A407" s="203">
        <v>775</v>
      </c>
      <c r="B407" s="185" t="s">
        <v>1451</v>
      </c>
      <c r="C407" s="185">
        <v>7072</v>
      </c>
      <c r="D407" s="248">
        <v>42189</v>
      </c>
      <c r="E407" s="204">
        <v>2015</v>
      </c>
      <c r="F407" s="204">
        <v>1</v>
      </c>
      <c r="G407" s="204" t="s">
        <v>1222</v>
      </c>
      <c r="H407" s="204" t="s">
        <v>1231</v>
      </c>
      <c r="I407" s="204"/>
      <c r="J407" s="204">
        <v>1</v>
      </c>
      <c r="K407" s="202" t="s">
        <v>1429</v>
      </c>
      <c r="L407" s="202"/>
      <c r="M407" s="204">
        <v>3</v>
      </c>
      <c r="N407" s="204">
        <v>13</v>
      </c>
      <c r="O407" s="185" t="s">
        <v>1225</v>
      </c>
      <c r="P407" s="204" t="s">
        <v>68</v>
      </c>
      <c r="Q407" s="202"/>
      <c r="R407" s="204" t="s">
        <v>83</v>
      </c>
      <c r="S407" s="204" t="s">
        <v>83</v>
      </c>
      <c r="T407" s="204" t="s">
        <v>83</v>
      </c>
      <c r="U407" s="239" t="s">
        <v>84</v>
      </c>
      <c r="V407" s="186">
        <v>16.55</v>
      </c>
      <c r="W407" s="186">
        <v>98.23</v>
      </c>
      <c r="X407" s="204">
        <v>1</v>
      </c>
      <c r="Y407" s="202" t="s">
        <v>1345</v>
      </c>
      <c r="Z407" s="202" t="s">
        <v>1452</v>
      </c>
      <c r="AA407" s="202" t="s">
        <v>1433</v>
      </c>
      <c r="AB407" s="202"/>
      <c r="AC407" s="249">
        <v>0</v>
      </c>
      <c r="AD407" s="180"/>
    </row>
    <row r="408" spans="1:30" s="157" customFormat="1" ht="15" customHeight="1" x14ac:dyDescent="0.2">
      <c r="A408" s="203">
        <v>775</v>
      </c>
      <c r="B408" s="185" t="s">
        <v>2826</v>
      </c>
      <c r="C408" s="185">
        <v>7073</v>
      </c>
      <c r="D408" s="248">
        <v>42190</v>
      </c>
      <c r="E408" s="204">
        <v>2015</v>
      </c>
      <c r="F408" s="204">
        <v>1</v>
      </c>
      <c r="G408" s="204" t="s">
        <v>1222</v>
      </c>
      <c r="H408" s="204" t="s">
        <v>1231</v>
      </c>
      <c r="I408" s="204"/>
      <c r="J408" s="204">
        <v>1</v>
      </c>
      <c r="K408" s="202" t="s">
        <v>1490</v>
      </c>
      <c r="L408" s="202"/>
      <c r="M408" s="204">
        <v>3</v>
      </c>
      <c r="N408" s="204">
        <v>13</v>
      </c>
      <c r="O408" s="185" t="s">
        <v>1225</v>
      </c>
      <c r="P408" s="204" t="s">
        <v>561</v>
      </c>
      <c r="Q408" s="202" t="s">
        <v>620</v>
      </c>
      <c r="R408" s="204" t="s">
        <v>627</v>
      </c>
      <c r="S408" s="204" t="s">
        <v>627</v>
      </c>
      <c r="T408" s="185" t="s">
        <v>627</v>
      </c>
      <c r="U408" s="239" t="s">
        <v>626</v>
      </c>
      <c r="V408" s="186">
        <v>23.07</v>
      </c>
      <c r="W408" s="186">
        <v>97.4</v>
      </c>
      <c r="X408" s="204">
        <v>1</v>
      </c>
      <c r="Y408" s="202" t="s">
        <v>1226</v>
      </c>
      <c r="Z408" s="202" t="s">
        <v>2827</v>
      </c>
      <c r="AA408" s="196" t="s">
        <v>2811</v>
      </c>
      <c r="AB408" s="202"/>
      <c r="AC408" s="249">
        <v>2</v>
      </c>
      <c r="AD408" s="180"/>
    </row>
    <row r="409" spans="1:30" s="157" customFormat="1" ht="15" customHeight="1" x14ac:dyDescent="0.2">
      <c r="A409" s="203">
        <v>775</v>
      </c>
      <c r="B409" s="185" t="s">
        <v>1470</v>
      </c>
      <c r="C409" s="185">
        <v>7074</v>
      </c>
      <c r="D409" s="248">
        <v>42191</v>
      </c>
      <c r="E409" s="204">
        <v>2015</v>
      </c>
      <c r="F409" s="204">
        <v>1</v>
      </c>
      <c r="G409" s="204" t="s">
        <v>1222</v>
      </c>
      <c r="H409" s="204" t="s">
        <v>1231</v>
      </c>
      <c r="I409" s="204"/>
      <c r="J409" s="204">
        <v>1</v>
      </c>
      <c r="K409" s="202" t="s">
        <v>1429</v>
      </c>
      <c r="L409" s="202"/>
      <c r="M409" s="204">
        <v>3</v>
      </c>
      <c r="N409" s="204">
        <v>13</v>
      </c>
      <c r="O409" s="185" t="s">
        <v>1225</v>
      </c>
      <c r="P409" s="185" t="s">
        <v>68</v>
      </c>
      <c r="Q409" s="202" t="s">
        <v>1437</v>
      </c>
      <c r="R409" s="204" t="s">
        <v>1471</v>
      </c>
      <c r="S409" s="204" t="s">
        <v>1437</v>
      </c>
      <c r="T409" s="204" t="s">
        <v>75</v>
      </c>
      <c r="U409" s="239" t="s">
        <v>74</v>
      </c>
      <c r="V409" s="199">
        <v>16.89</v>
      </c>
      <c r="W409" s="199">
        <v>97.63</v>
      </c>
      <c r="X409" s="204">
        <v>3</v>
      </c>
      <c r="Y409" s="202" t="s">
        <v>1345</v>
      </c>
      <c r="Z409" s="202" t="s">
        <v>1472</v>
      </c>
      <c r="AA409" s="202" t="s">
        <v>1433</v>
      </c>
      <c r="AB409" s="202"/>
      <c r="AC409" s="249">
        <v>0</v>
      </c>
      <c r="AD409" s="180"/>
    </row>
    <row r="410" spans="1:30" s="157" customFormat="1" ht="15" customHeight="1" x14ac:dyDescent="0.2">
      <c r="A410" s="203">
        <v>775</v>
      </c>
      <c r="B410" s="185" t="s">
        <v>1927</v>
      </c>
      <c r="C410" s="185">
        <v>7075</v>
      </c>
      <c r="D410" s="248">
        <v>42191</v>
      </c>
      <c r="E410" s="204">
        <v>2015</v>
      </c>
      <c r="F410" s="204">
        <v>1</v>
      </c>
      <c r="G410" s="204" t="s">
        <v>1280</v>
      </c>
      <c r="H410" s="204" t="s">
        <v>1834</v>
      </c>
      <c r="I410" s="204"/>
      <c r="J410" s="204">
        <v>5</v>
      </c>
      <c r="K410" s="202" t="s">
        <v>1297</v>
      </c>
      <c r="L410" s="202"/>
      <c r="M410" s="204">
        <v>1</v>
      </c>
      <c r="N410" s="204">
        <v>15</v>
      </c>
      <c r="O410" s="185" t="s">
        <v>1225</v>
      </c>
      <c r="P410" s="204" t="s">
        <v>332</v>
      </c>
      <c r="Q410" s="202" t="s">
        <v>358</v>
      </c>
      <c r="R410" s="204" t="s">
        <v>1928</v>
      </c>
      <c r="S410" s="204" t="s">
        <v>358</v>
      </c>
      <c r="T410" s="204" t="s">
        <v>358</v>
      </c>
      <c r="U410" s="239" t="s">
        <v>357</v>
      </c>
      <c r="V410" s="186">
        <v>22.88</v>
      </c>
      <c r="W410" s="186">
        <v>95.97</v>
      </c>
      <c r="X410" s="204">
        <v>2</v>
      </c>
      <c r="Y410" s="202" t="s">
        <v>1237</v>
      </c>
      <c r="Z410" s="202" t="s">
        <v>1929</v>
      </c>
      <c r="AA410" s="202" t="s">
        <v>1850</v>
      </c>
      <c r="AB410" s="202" t="s">
        <v>1876</v>
      </c>
      <c r="AC410" s="249">
        <v>0</v>
      </c>
      <c r="AD410" s="180"/>
    </row>
    <row r="411" spans="1:30" s="157" customFormat="1" ht="15" customHeight="1" x14ac:dyDescent="0.2">
      <c r="A411" s="203">
        <v>775</v>
      </c>
      <c r="B411" s="185" t="s">
        <v>1453</v>
      </c>
      <c r="C411" s="185">
        <v>7076</v>
      </c>
      <c r="D411" s="248">
        <v>42194</v>
      </c>
      <c r="E411" s="204">
        <v>2015</v>
      </c>
      <c r="F411" s="204">
        <v>1</v>
      </c>
      <c r="G411" s="204" t="s">
        <v>1222</v>
      </c>
      <c r="H411" s="204" t="s">
        <v>1231</v>
      </c>
      <c r="I411" s="204"/>
      <c r="J411" s="204">
        <v>1</v>
      </c>
      <c r="K411" s="202" t="s">
        <v>1429</v>
      </c>
      <c r="L411" s="202"/>
      <c r="M411" s="204">
        <v>3</v>
      </c>
      <c r="N411" s="204">
        <v>13</v>
      </c>
      <c r="O411" s="185" t="s">
        <v>1225</v>
      </c>
      <c r="P411" s="204" t="s">
        <v>68</v>
      </c>
      <c r="Q411" s="202" t="s">
        <v>83</v>
      </c>
      <c r="R411" s="204" t="s">
        <v>1436</v>
      </c>
      <c r="S411" s="204" t="s">
        <v>83</v>
      </c>
      <c r="T411" s="204" t="s">
        <v>83</v>
      </c>
      <c r="U411" s="239" t="s">
        <v>84</v>
      </c>
      <c r="V411" s="186">
        <v>16.55</v>
      </c>
      <c r="W411" s="186">
        <v>98.23</v>
      </c>
      <c r="X411" s="204">
        <v>3</v>
      </c>
      <c r="Y411" s="202" t="s">
        <v>1237</v>
      </c>
      <c r="Z411" s="202" t="s">
        <v>1454</v>
      </c>
      <c r="AA411" s="202" t="s">
        <v>1433</v>
      </c>
      <c r="AB411" s="202"/>
      <c r="AC411" s="249">
        <v>0</v>
      </c>
      <c r="AD411" s="180"/>
    </row>
    <row r="412" spans="1:30" s="157" customFormat="1" ht="15" customHeight="1" x14ac:dyDescent="0.2">
      <c r="A412" s="203">
        <v>775</v>
      </c>
      <c r="B412" s="185" t="s">
        <v>1308</v>
      </c>
      <c r="C412" s="185">
        <v>7077</v>
      </c>
      <c r="D412" s="248">
        <v>42195</v>
      </c>
      <c r="E412" s="204">
        <v>2015</v>
      </c>
      <c r="F412" s="204">
        <v>1</v>
      </c>
      <c r="G412" s="204" t="s">
        <v>1280</v>
      </c>
      <c r="H412" s="204" t="s">
        <v>1281</v>
      </c>
      <c r="I412" s="204"/>
      <c r="J412" s="204">
        <v>6</v>
      </c>
      <c r="K412" s="202"/>
      <c r="L412" s="202"/>
      <c r="M412" s="204">
        <v>0</v>
      </c>
      <c r="N412" s="204">
        <v>60</v>
      </c>
      <c r="O412" s="185" t="s">
        <v>1225</v>
      </c>
      <c r="P412" s="185" t="s">
        <v>1309</v>
      </c>
      <c r="Q412" s="202"/>
      <c r="R412" s="204" t="s">
        <v>715</v>
      </c>
      <c r="S412" s="204" t="s">
        <v>715</v>
      </c>
      <c r="T412" s="204" t="s">
        <v>715</v>
      </c>
      <c r="U412" s="239" t="s">
        <v>714</v>
      </c>
      <c r="V412" s="186">
        <v>16.98</v>
      </c>
      <c r="W412" s="186">
        <v>95.46</v>
      </c>
      <c r="X412" s="204">
        <v>1</v>
      </c>
      <c r="Y412" s="202" t="s">
        <v>1226</v>
      </c>
      <c r="Z412" s="202" t="s">
        <v>1310</v>
      </c>
      <c r="AA412" s="202" t="s">
        <v>1284</v>
      </c>
      <c r="AB412" s="202"/>
      <c r="AC412" s="249">
        <v>0</v>
      </c>
      <c r="AD412" s="180"/>
    </row>
    <row r="413" spans="1:30" s="157" customFormat="1" ht="15" customHeight="1" x14ac:dyDescent="0.2">
      <c r="A413" s="203">
        <v>775</v>
      </c>
      <c r="B413" s="185" t="s">
        <v>1805</v>
      </c>
      <c r="C413" s="185">
        <v>7078</v>
      </c>
      <c r="D413" s="248">
        <v>42197</v>
      </c>
      <c r="E413" s="204">
        <v>2015</v>
      </c>
      <c r="F413" s="204">
        <v>1</v>
      </c>
      <c r="G413" s="204" t="s">
        <v>1280</v>
      </c>
      <c r="H413" s="204" t="s">
        <v>1281</v>
      </c>
      <c r="I413" s="204"/>
      <c r="J413" s="204">
        <v>6</v>
      </c>
      <c r="K413" s="202"/>
      <c r="L413" s="202"/>
      <c r="M413" s="204">
        <v>0</v>
      </c>
      <c r="N413" s="204">
        <v>60</v>
      </c>
      <c r="O413" s="185" t="s">
        <v>1225</v>
      </c>
      <c r="P413" s="204" t="s">
        <v>462</v>
      </c>
      <c r="Q413" s="202" t="s">
        <v>462</v>
      </c>
      <c r="R413" s="204" t="s">
        <v>1806</v>
      </c>
      <c r="S413" s="204" t="s">
        <v>1806</v>
      </c>
      <c r="T413" s="204" t="s">
        <v>479</v>
      </c>
      <c r="U413" s="239" t="s">
        <v>478</v>
      </c>
      <c r="V413" s="186">
        <v>16.850000000000001</v>
      </c>
      <c r="W413" s="186">
        <v>96.06</v>
      </c>
      <c r="X413" s="204">
        <v>1</v>
      </c>
      <c r="Y413" s="202" t="s">
        <v>1807</v>
      </c>
      <c r="Z413" s="202" t="s">
        <v>1808</v>
      </c>
      <c r="AA413" s="202" t="s">
        <v>1804</v>
      </c>
      <c r="AB413" s="202"/>
      <c r="AC413" s="249">
        <v>0</v>
      </c>
      <c r="AD413" s="180"/>
    </row>
    <row r="414" spans="1:30" s="157" customFormat="1" ht="15" customHeight="1" x14ac:dyDescent="0.2">
      <c r="A414" s="203">
        <v>775</v>
      </c>
      <c r="B414" s="185" t="s">
        <v>1842</v>
      </c>
      <c r="C414" s="185">
        <v>7079</v>
      </c>
      <c r="D414" s="248">
        <v>42197</v>
      </c>
      <c r="E414" s="204">
        <v>2015</v>
      </c>
      <c r="F414" s="204">
        <v>1</v>
      </c>
      <c r="G414" s="204" t="s">
        <v>1280</v>
      </c>
      <c r="H414" s="204" t="s">
        <v>1281</v>
      </c>
      <c r="I414" s="204"/>
      <c r="J414" s="204">
        <v>6</v>
      </c>
      <c r="K414" s="202"/>
      <c r="L414" s="202"/>
      <c r="M414" s="204">
        <v>0</v>
      </c>
      <c r="N414" s="204">
        <v>60</v>
      </c>
      <c r="O414" s="185" t="s">
        <v>1225</v>
      </c>
      <c r="P414" s="204" t="s">
        <v>462</v>
      </c>
      <c r="Q414" s="202" t="s">
        <v>462</v>
      </c>
      <c r="R414" s="204" t="s">
        <v>462</v>
      </c>
      <c r="S414" s="204" t="s">
        <v>462</v>
      </c>
      <c r="T414" s="185" t="s">
        <v>477</v>
      </c>
      <c r="U414" s="239" t="s">
        <v>476</v>
      </c>
      <c r="V414" s="186">
        <v>16.8</v>
      </c>
      <c r="W414" s="186">
        <v>96.15</v>
      </c>
      <c r="X414" s="204">
        <v>1</v>
      </c>
      <c r="Y414" s="202" t="s">
        <v>1291</v>
      </c>
      <c r="Z414" s="202" t="s">
        <v>1843</v>
      </c>
      <c r="AA414" s="202" t="s">
        <v>1804</v>
      </c>
      <c r="AB414" s="202"/>
      <c r="AC414" s="249">
        <v>0</v>
      </c>
      <c r="AD414" s="180"/>
    </row>
    <row r="415" spans="1:30" s="157" customFormat="1" ht="15" customHeight="1" x14ac:dyDescent="0.2">
      <c r="A415" s="203">
        <v>775</v>
      </c>
      <c r="B415" s="185" t="s">
        <v>1734</v>
      </c>
      <c r="C415" s="185">
        <v>7080</v>
      </c>
      <c r="D415" s="248">
        <v>42198</v>
      </c>
      <c r="E415" s="204">
        <v>2015</v>
      </c>
      <c r="F415" s="204">
        <v>1</v>
      </c>
      <c r="G415" s="204" t="s">
        <v>1222</v>
      </c>
      <c r="H415" s="204" t="s">
        <v>1231</v>
      </c>
      <c r="I415" s="204"/>
      <c r="J415" s="204">
        <v>1</v>
      </c>
      <c r="K415" s="202" t="s">
        <v>1422</v>
      </c>
      <c r="L415" s="202"/>
      <c r="M415" s="204">
        <v>3</v>
      </c>
      <c r="N415" s="204">
        <v>13</v>
      </c>
      <c r="O415" s="185" t="s">
        <v>1225</v>
      </c>
      <c r="P415" s="204" t="s">
        <v>561</v>
      </c>
      <c r="Q415" s="202"/>
      <c r="R415" s="204" t="s">
        <v>615</v>
      </c>
      <c r="S415" s="204" t="s">
        <v>615</v>
      </c>
      <c r="T415" s="204" t="s">
        <v>615</v>
      </c>
      <c r="U415" s="239" t="s">
        <v>616</v>
      </c>
      <c r="V415" s="186">
        <v>23.97</v>
      </c>
      <c r="W415" s="186">
        <v>97.9</v>
      </c>
      <c r="X415" s="204">
        <v>1</v>
      </c>
      <c r="Y415" s="202" t="s">
        <v>1237</v>
      </c>
      <c r="Z415" s="202" t="s">
        <v>1735</v>
      </c>
      <c r="AA415" s="179" t="s">
        <v>1563</v>
      </c>
      <c r="AB415" s="202"/>
      <c r="AC415" s="249">
        <v>1</v>
      </c>
      <c r="AD415" s="180"/>
    </row>
    <row r="416" spans="1:30" s="157" customFormat="1" ht="15" customHeight="1" x14ac:dyDescent="0.2">
      <c r="A416" s="197">
        <v>775</v>
      </c>
      <c r="B416" s="185" t="s">
        <v>1579</v>
      </c>
      <c r="C416" s="185">
        <v>6738</v>
      </c>
      <c r="D416" s="245">
        <v>42026</v>
      </c>
      <c r="E416" s="185">
        <v>2015</v>
      </c>
      <c r="F416" s="185">
        <v>1</v>
      </c>
      <c r="G416" s="185" t="s">
        <v>1222</v>
      </c>
      <c r="H416" s="185" t="s">
        <v>1422</v>
      </c>
      <c r="I416" s="185" t="s">
        <v>1282</v>
      </c>
      <c r="J416" s="185">
        <v>3</v>
      </c>
      <c r="K416" s="196" t="s">
        <v>1231</v>
      </c>
      <c r="L416" s="196" t="s">
        <v>1282</v>
      </c>
      <c r="M416" s="185">
        <v>1</v>
      </c>
      <c r="N416" s="185">
        <v>13</v>
      </c>
      <c r="O416" s="185" t="s">
        <v>1225</v>
      </c>
      <c r="P416" s="185" t="s">
        <v>7</v>
      </c>
      <c r="Q416" s="196" t="s">
        <v>1282</v>
      </c>
      <c r="R416" s="185" t="s">
        <v>1580</v>
      </c>
      <c r="S416" s="185" t="s">
        <v>1580</v>
      </c>
      <c r="T416" s="185" t="s">
        <v>27</v>
      </c>
      <c r="U416" s="239" t="s">
        <v>26</v>
      </c>
      <c r="V416" s="187">
        <v>25.52</v>
      </c>
      <c r="W416" s="187">
        <v>96.71</v>
      </c>
      <c r="X416" s="185">
        <v>2</v>
      </c>
      <c r="Y416" s="196" t="s">
        <v>1572</v>
      </c>
      <c r="Z416" s="196" t="s">
        <v>1581</v>
      </c>
      <c r="AA416" s="179" t="s">
        <v>1563</v>
      </c>
      <c r="AB416" s="196"/>
      <c r="AC416" s="243">
        <v>0</v>
      </c>
      <c r="AD416" s="180"/>
    </row>
    <row r="417" spans="1:30" s="157" customFormat="1" ht="15" customHeight="1" x14ac:dyDescent="0.2">
      <c r="A417" s="203">
        <v>775</v>
      </c>
      <c r="B417" s="185" t="s">
        <v>1775</v>
      </c>
      <c r="C417" s="185">
        <v>7081</v>
      </c>
      <c r="D417" s="248">
        <v>42199</v>
      </c>
      <c r="E417" s="204">
        <v>2015</v>
      </c>
      <c r="F417" s="204">
        <v>1</v>
      </c>
      <c r="G417" s="204" t="s">
        <v>1222</v>
      </c>
      <c r="H417" s="204" t="s">
        <v>1231</v>
      </c>
      <c r="I417" s="204" t="s">
        <v>1456</v>
      </c>
      <c r="J417" s="204">
        <v>1</v>
      </c>
      <c r="K417" s="202" t="s">
        <v>1776</v>
      </c>
      <c r="L417" s="202"/>
      <c r="M417" s="204">
        <v>3</v>
      </c>
      <c r="N417" s="204">
        <v>13</v>
      </c>
      <c r="O417" s="185" t="s">
        <v>1225</v>
      </c>
      <c r="P417" s="204" t="s">
        <v>68</v>
      </c>
      <c r="Q417" s="202"/>
      <c r="R417" s="204" t="s">
        <v>83</v>
      </c>
      <c r="S417" s="204" t="s">
        <v>83</v>
      </c>
      <c r="T417" s="204" t="s">
        <v>83</v>
      </c>
      <c r="U417" s="239" t="s">
        <v>84</v>
      </c>
      <c r="V417" s="186">
        <v>16.55</v>
      </c>
      <c r="W417" s="186">
        <v>98.23</v>
      </c>
      <c r="X417" s="204">
        <v>1</v>
      </c>
      <c r="Y417" s="202" t="s">
        <v>1291</v>
      </c>
      <c r="Z417" s="202" t="s">
        <v>1777</v>
      </c>
      <c r="AA417" s="202" t="s">
        <v>1778</v>
      </c>
      <c r="AB417" s="202"/>
      <c r="AC417" s="249">
        <v>4</v>
      </c>
      <c r="AD417" s="180"/>
    </row>
    <row r="418" spans="1:30" s="157" customFormat="1" ht="15" customHeight="1" x14ac:dyDescent="0.2">
      <c r="A418" s="203">
        <v>775</v>
      </c>
      <c r="B418" s="185" t="s">
        <v>1779</v>
      </c>
      <c r="C418" s="185">
        <v>7082</v>
      </c>
      <c r="D418" s="248">
        <v>42200</v>
      </c>
      <c r="E418" s="204">
        <v>2015</v>
      </c>
      <c r="F418" s="204">
        <v>2</v>
      </c>
      <c r="G418" s="204" t="s">
        <v>1222</v>
      </c>
      <c r="H418" s="204" t="s">
        <v>1231</v>
      </c>
      <c r="I418" s="204"/>
      <c r="J418" s="204">
        <v>1</v>
      </c>
      <c r="K418" s="202" t="s">
        <v>1776</v>
      </c>
      <c r="L418" s="202"/>
      <c r="M418" s="204">
        <v>3</v>
      </c>
      <c r="N418" s="204">
        <v>13</v>
      </c>
      <c r="O418" s="185" t="s">
        <v>1225</v>
      </c>
      <c r="P418" s="204" t="s">
        <v>68</v>
      </c>
      <c r="Q418" s="202"/>
      <c r="R418" s="204" t="s">
        <v>83</v>
      </c>
      <c r="S418" s="204" t="s">
        <v>83</v>
      </c>
      <c r="T418" s="204" t="s">
        <v>83</v>
      </c>
      <c r="U418" s="239" t="s">
        <v>84</v>
      </c>
      <c r="V418" s="186">
        <v>16.55</v>
      </c>
      <c r="W418" s="186">
        <v>98.23</v>
      </c>
      <c r="X418" s="204">
        <v>1</v>
      </c>
      <c r="Y418" s="202" t="s">
        <v>1291</v>
      </c>
      <c r="Z418" s="202" t="s">
        <v>1780</v>
      </c>
      <c r="AA418" s="202" t="s">
        <v>1778</v>
      </c>
      <c r="AB418" s="202"/>
      <c r="AC418" s="249">
        <v>0</v>
      </c>
      <c r="AD418" s="180"/>
    </row>
    <row r="419" spans="1:30" s="157" customFormat="1" ht="15" customHeight="1" x14ac:dyDescent="0.2">
      <c r="A419" s="203">
        <v>775</v>
      </c>
      <c r="B419" s="185" t="s">
        <v>1439</v>
      </c>
      <c r="C419" s="185">
        <v>7083</v>
      </c>
      <c r="D419" s="248">
        <v>42201</v>
      </c>
      <c r="E419" s="204">
        <v>2015</v>
      </c>
      <c r="F419" s="204">
        <v>2</v>
      </c>
      <c r="G419" s="179" t="s">
        <v>1230</v>
      </c>
      <c r="H419" s="204" t="s">
        <v>1232</v>
      </c>
      <c r="I419" s="204"/>
      <c r="J419" s="204">
        <v>7</v>
      </c>
      <c r="K419" s="202" t="s">
        <v>1429</v>
      </c>
      <c r="L419" s="202" t="s">
        <v>1231</v>
      </c>
      <c r="M419" s="204">
        <v>3</v>
      </c>
      <c r="N419" s="204">
        <v>37</v>
      </c>
      <c r="O419" s="185" t="s">
        <v>1225</v>
      </c>
      <c r="P419" s="185" t="s">
        <v>68</v>
      </c>
      <c r="Q419" s="202"/>
      <c r="R419" s="204"/>
      <c r="S419" s="204" t="s">
        <v>1437</v>
      </c>
      <c r="T419" s="204" t="s">
        <v>77</v>
      </c>
      <c r="U419" s="239" t="s">
        <v>71</v>
      </c>
      <c r="V419" s="199">
        <v>16.89</v>
      </c>
      <c r="W419" s="199">
        <v>97.63</v>
      </c>
      <c r="X419" s="204">
        <v>3</v>
      </c>
      <c r="Y419" s="202" t="s">
        <v>1237</v>
      </c>
      <c r="Z419" s="202" t="s">
        <v>1440</v>
      </c>
      <c r="AA419" s="202" t="s">
        <v>1433</v>
      </c>
      <c r="AB419" s="202"/>
      <c r="AC419" s="249">
        <v>0</v>
      </c>
      <c r="AD419" s="180"/>
    </row>
    <row r="420" spans="1:30" s="157" customFormat="1" ht="15" customHeight="1" x14ac:dyDescent="0.2">
      <c r="A420" s="203">
        <v>775</v>
      </c>
      <c r="B420" s="185" t="s">
        <v>1781</v>
      </c>
      <c r="C420" s="185">
        <v>7084</v>
      </c>
      <c r="D420" s="248">
        <v>42203</v>
      </c>
      <c r="E420" s="204">
        <v>2015</v>
      </c>
      <c r="F420" s="204">
        <v>2</v>
      </c>
      <c r="G420" s="204" t="s">
        <v>1222</v>
      </c>
      <c r="H420" s="204" t="s">
        <v>1231</v>
      </c>
      <c r="I420" s="204"/>
      <c r="J420" s="204">
        <v>1</v>
      </c>
      <c r="K420" s="202" t="s">
        <v>1776</v>
      </c>
      <c r="L420" s="202"/>
      <c r="M420" s="204">
        <v>3</v>
      </c>
      <c r="N420" s="204">
        <v>13</v>
      </c>
      <c r="O420" s="185" t="s">
        <v>1225</v>
      </c>
      <c r="P420" s="204" t="s">
        <v>68</v>
      </c>
      <c r="Q420" s="202"/>
      <c r="R420" s="204" t="s">
        <v>83</v>
      </c>
      <c r="S420" s="204" t="s">
        <v>83</v>
      </c>
      <c r="T420" s="204" t="s">
        <v>83</v>
      </c>
      <c r="U420" s="239" t="s">
        <v>84</v>
      </c>
      <c r="V420" s="186">
        <v>16.55</v>
      </c>
      <c r="W420" s="186">
        <v>98.23</v>
      </c>
      <c r="X420" s="204">
        <v>1</v>
      </c>
      <c r="Y420" s="202" t="s">
        <v>1291</v>
      </c>
      <c r="Z420" s="202" t="s">
        <v>1782</v>
      </c>
      <c r="AA420" s="202" t="s">
        <v>1778</v>
      </c>
      <c r="AB420" s="202"/>
      <c r="AC420" s="249">
        <v>0</v>
      </c>
      <c r="AD420" s="180"/>
    </row>
    <row r="421" spans="1:30" s="157" customFormat="1" ht="15" customHeight="1" x14ac:dyDescent="0.2">
      <c r="A421" s="203">
        <v>775</v>
      </c>
      <c r="B421" s="185" t="s">
        <v>1455</v>
      </c>
      <c r="C421" s="185">
        <v>7085</v>
      </c>
      <c r="D421" s="248">
        <v>42209</v>
      </c>
      <c r="E421" s="204">
        <v>2015</v>
      </c>
      <c r="F421" s="204">
        <v>1</v>
      </c>
      <c r="G421" s="204" t="s">
        <v>1222</v>
      </c>
      <c r="H421" s="204" t="s">
        <v>1429</v>
      </c>
      <c r="I421" s="204"/>
      <c r="J421" s="204">
        <v>3</v>
      </c>
      <c r="K421" s="202" t="s">
        <v>1231</v>
      </c>
      <c r="L421" s="202" t="s">
        <v>1456</v>
      </c>
      <c r="M421" s="204">
        <v>1</v>
      </c>
      <c r="N421" s="204">
        <v>13</v>
      </c>
      <c r="O421" s="185" t="s">
        <v>1225</v>
      </c>
      <c r="P421" s="204" t="s">
        <v>68</v>
      </c>
      <c r="Q421" s="202" t="s">
        <v>83</v>
      </c>
      <c r="R421" s="204" t="s">
        <v>1457</v>
      </c>
      <c r="S421" s="204" t="s">
        <v>83</v>
      </c>
      <c r="T421" s="204" t="s">
        <v>83</v>
      </c>
      <c r="U421" s="239" t="s">
        <v>84</v>
      </c>
      <c r="V421" s="186">
        <v>16.55</v>
      </c>
      <c r="W421" s="186">
        <v>98.23</v>
      </c>
      <c r="X421" s="204">
        <v>1</v>
      </c>
      <c r="Y421" s="202" t="s">
        <v>1226</v>
      </c>
      <c r="Z421" s="202" t="s">
        <v>1458</v>
      </c>
      <c r="AA421" s="202" t="s">
        <v>1433</v>
      </c>
      <c r="AB421" s="202"/>
      <c r="AC421" s="249">
        <v>1</v>
      </c>
      <c r="AD421" s="180"/>
    </row>
    <row r="422" spans="1:30" s="157" customFormat="1" ht="15" customHeight="1" x14ac:dyDescent="0.2">
      <c r="A422" s="205">
        <v>775</v>
      </c>
      <c r="B422" s="185" t="s">
        <v>1915</v>
      </c>
      <c r="C422" s="185">
        <v>7086</v>
      </c>
      <c r="D422" s="250">
        <v>42219</v>
      </c>
      <c r="E422" s="201">
        <v>2015</v>
      </c>
      <c r="F422" s="201">
        <v>1</v>
      </c>
      <c r="G422" s="201" t="s">
        <v>1280</v>
      </c>
      <c r="H422" s="201" t="s">
        <v>1281</v>
      </c>
      <c r="I422" s="201"/>
      <c r="J422" s="201">
        <v>6</v>
      </c>
      <c r="K422" s="206" t="s">
        <v>1297</v>
      </c>
      <c r="L422" s="206"/>
      <c r="M422" s="201">
        <v>1</v>
      </c>
      <c r="N422" s="201">
        <v>16</v>
      </c>
      <c r="O422" s="201" t="s">
        <v>1225</v>
      </c>
      <c r="P422" s="185" t="s">
        <v>111</v>
      </c>
      <c r="Q422" s="206"/>
      <c r="R422" s="201" t="s">
        <v>111</v>
      </c>
      <c r="S422" s="201" t="s">
        <v>111</v>
      </c>
      <c r="T422" s="201" t="s">
        <v>111</v>
      </c>
      <c r="U422" s="239" t="s">
        <v>113</v>
      </c>
      <c r="V422" s="199">
        <v>21.87</v>
      </c>
      <c r="W422" s="199">
        <v>95.97</v>
      </c>
      <c r="X422" s="201">
        <v>1</v>
      </c>
      <c r="Y422" s="206" t="s">
        <v>1237</v>
      </c>
      <c r="Z422" s="207" t="s">
        <v>1916</v>
      </c>
      <c r="AA422" s="207" t="s">
        <v>1850</v>
      </c>
      <c r="AB422" s="207"/>
      <c r="AC422" s="251">
        <v>0</v>
      </c>
      <c r="AD422" s="180"/>
    </row>
    <row r="423" spans="1:30" s="157" customFormat="1" ht="15" customHeight="1" x14ac:dyDescent="0.2">
      <c r="A423" s="205">
        <v>775</v>
      </c>
      <c r="B423" s="185" t="s">
        <v>2340</v>
      </c>
      <c r="C423" s="185">
        <v>7087</v>
      </c>
      <c r="D423" s="250">
        <v>42223</v>
      </c>
      <c r="E423" s="201">
        <v>2015</v>
      </c>
      <c r="F423" s="201">
        <v>1</v>
      </c>
      <c r="G423" s="201" t="s">
        <v>1280</v>
      </c>
      <c r="H423" s="201" t="s">
        <v>1281</v>
      </c>
      <c r="I423" s="201"/>
      <c r="J423" s="201">
        <v>6</v>
      </c>
      <c r="K423" s="206"/>
      <c r="L423" s="206"/>
      <c r="M423" s="201">
        <v>0</v>
      </c>
      <c r="N423" s="201">
        <v>60</v>
      </c>
      <c r="O423" s="201" t="s">
        <v>1225</v>
      </c>
      <c r="P423" s="201" t="s">
        <v>277</v>
      </c>
      <c r="Q423" s="206"/>
      <c r="R423" s="201" t="s">
        <v>277</v>
      </c>
      <c r="S423" s="201" t="s">
        <v>277</v>
      </c>
      <c r="T423" s="201" t="s">
        <v>277</v>
      </c>
      <c r="U423" s="239" t="s">
        <v>279</v>
      </c>
      <c r="V423" s="199">
        <v>20.14</v>
      </c>
      <c r="W423" s="199">
        <v>94.93</v>
      </c>
      <c r="X423" s="201">
        <v>1</v>
      </c>
      <c r="Y423" s="206" t="s">
        <v>1237</v>
      </c>
      <c r="Z423" s="206" t="s">
        <v>2341</v>
      </c>
      <c r="AA423" s="200" t="s">
        <v>2331</v>
      </c>
      <c r="AB423" s="206"/>
      <c r="AC423" s="251">
        <v>0</v>
      </c>
      <c r="AD423" s="180"/>
    </row>
    <row r="424" spans="1:30" s="157" customFormat="1" ht="15" customHeight="1" x14ac:dyDescent="0.2">
      <c r="A424" s="205">
        <v>775</v>
      </c>
      <c r="B424" s="185" t="s">
        <v>2835</v>
      </c>
      <c r="C424" s="185">
        <v>7088</v>
      </c>
      <c r="D424" s="250">
        <v>42228</v>
      </c>
      <c r="E424" s="201">
        <v>2015</v>
      </c>
      <c r="F424" s="201">
        <v>1</v>
      </c>
      <c r="G424" s="179" t="s">
        <v>1230</v>
      </c>
      <c r="H424" s="201" t="s">
        <v>1231</v>
      </c>
      <c r="I424" s="201"/>
      <c r="J424" s="201">
        <v>1</v>
      </c>
      <c r="K424" s="206" t="s">
        <v>1232</v>
      </c>
      <c r="L424" s="206" t="s">
        <v>2832</v>
      </c>
      <c r="M424" s="201">
        <v>7</v>
      </c>
      <c r="N424" s="201">
        <v>17</v>
      </c>
      <c r="O424" s="201" t="s">
        <v>1225</v>
      </c>
      <c r="P424" s="185" t="s">
        <v>2311</v>
      </c>
      <c r="Q424" s="206" t="s">
        <v>2311</v>
      </c>
      <c r="R424" s="185" t="s">
        <v>2311</v>
      </c>
      <c r="S424" s="185" t="s">
        <v>2311</v>
      </c>
      <c r="T424" s="185" t="s">
        <v>2312</v>
      </c>
      <c r="U424" s="239" t="s">
        <v>748</v>
      </c>
      <c r="V424" s="199">
        <v>19.739999999999998</v>
      </c>
      <c r="W424" s="199">
        <v>96.12</v>
      </c>
      <c r="X424" s="201">
        <v>1</v>
      </c>
      <c r="Y424" s="206" t="s">
        <v>2836</v>
      </c>
      <c r="Z424" s="206" t="s">
        <v>2837</v>
      </c>
      <c r="AA424" s="206" t="s">
        <v>2838</v>
      </c>
      <c r="AB424" s="206"/>
      <c r="AC424" s="251">
        <v>0</v>
      </c>
      <c r="AD424" s="180"/>
    </row>
    <row r="425" spans="1:30" s="157" customFormat="1" ht="15" customHeight="1" x14ac:dyDescent="0.2">
      <c r="A425" s="203">
        <v>775</v>
      </c>
      <c r="B425" s="185" t="s">
        <v>2071</v>
      </c>
      <c r="C425" s="185">
        <v>7089</v>
      </c>
      <c r="D425" s="248">
        <v>42234</v>
      </c>
      <c r="E425" s="204">
        <v>2015</v>
      </c>
      <c r="F425" s="204">
        <v>1</v>
      </c>
      <c r="G425" s="204" t="s">
        <v>1236</v>
      </c>
      <c r="H425" s="204" t="s">
        <v>1231</v>
      </c>
      <c r="I425" s="204"/>
      <c r="J425" s="204">
        <v>1</v>
      </c>
      <c r="K425" s="196" t="s">
        <v>1494</v>
      </c>
      <c r="L425" s="202"/>
      <c r="M425" s="204">
        <v>3</v>
      </c>
      <c r="N425" s="204">
        <v>13</v>
      </c>
      <c r="O425" s="204" t="s">
        <v>1225</v>
      </c>
      <c r="P425" s="204" t="s">
        <v>561</v>
      </c>
      <c r="Q425" s="202"/>
      <c r="R425" s="204" t="s">
        <v>2072</v>
      </c>
      <c r="S425" s="204" t="s">
        <v>2072</v>
      </c>
      <c r="T425" s="204" t="s">
        <v>566</v>
      </c>
      <c r="U425" s="239" t="s">
        <v>565</v>
      </c>
      <c r="V425" s="186">
        <v>23.47</v>
      </c>
      <c r="W425" s="186">
        <v>97.95</v>
      </c>
      <c r="X425" s="204">
        <v>1</v>
      </c>
      <c r="Y425" s="202" t="s">
        <v>1226</v>
      </c>
      <c r="Z425" s="202" t="s">
        <v>2073</v>
      </c>
      <c r="AA425" s="202" t="s">
        <v>1934</v>
      </c>
      <c r="AB425" s="202"/>
      <c r="AC425" s="249">
        <v>1</v>
      </c>
      <c r="AD425" s="180"/>
    </row>
    <row r="426" spans="1:30" s="157" customFormat="1" ht="15" customHeight="1" x14ac:dyDescent="0.2">
      <c r="A426" s="203">
        <v>775</v>
      </c>
      <c r="B426" s="185" t="s">
        <v>2706</v>
      </c>
      <c r="C426" s="185">
        <v>7090</v>
      </c>
      <c r="D426" s="248">
        <v>42237</v>
      </c>
      <c r="E426" s="204">
        <v>2015</v>
      </c>
      <c r="F426" s="204">
        <v>2</v>
      </c>
      <c r="G426" s="204" t="s">
        <v>1222</v>
      </c>
      <c r="H426" s="204" t="s">
        <v>1231</v>
      </c>
      <c r="I426" s="204"/>
      <c r="J426" s="204">
        <v>1</v>
      </c>
      <c r="K426" s="202" t="s">
        <v>1495</v>
      </c>
      <c r="L426" s="202"/>
      <c r="M426" s="204">
        <v>3</v>
      </c>
      <c r="N426" s="204">
        <v>13</v>
      </c>
      <c r="O426" s="204" t="s">
        <v>1225</v>
      </c>
      <c r="P426" s="204" t="s">
        <v>561</v>
      </c>
      <c r="Q426" s="202"/>
      <c r="R426" s="204" t="s">
        <v>629</v>
      </c>
      <c r="S426" s="204" t="s">
        <v>629</v>
      </c>
      <c r="T426" s="185" t="s">
        <v>629</v>
      </c>
      <c r="U426" s="239" t="s">
        <v>628</v>
      </c>
      <c r="V426" s="186">
        <v>22.96</v>
      </c>
      <c r="W426" s="186">
        <v>97.16</v>
      </c>
      <c r="X426" s="204">
        <v>1</v>
      </c>
      <c r="Y426" s="202" t="s">
        <v>1237</v>
      </c>
      <c r="Z426" s="202" t="s">
        <v>2707</v>
      </c>
      <c r="AA426" s="196" t="s">
        <v>2537</v>
      </c>
      <c r="AB426" s="202"/>
      <c r="AC426" s="249">
        <v>1</v>
      </c>
      <c r="AD426" s="180"/>
    </row>
    <row r="427" spans="1:30" s="157" customFormat="1" ht="15" customHeight="1" x14ac:dyDescent="0.2">
      <c r="A427" s="197">
        <v>775</v>
      </c>
      <c r="B427" s="185" t="s">
        <v>1400</v>
      </c>
      <c r="C427" s="185">
        <v>6739</v>
      </c>
      <c r="D427" s="245">
        <v>42026</v>
      </c>
      <c r="E427" s="185">
        <v>2015</v>
      </c>
      <c r="F427" s="185">
        <v>2</v>
      </c>
      <c r="G427" s="185" t="s">
        <v>1280</v>
      </c>
      <c r="H427" s="185" t="s">
        <v>1281</v>
      </c>
      <c r="I427" s="185" t="s">
        <v>1282</v>
      </c>
      <c r="J427" s="185">
        <v>6</v>
      </c>
      <c r="K427" s="196" t="s">
        <v>1282</v>
      </c>
      <c r="L427" s="196" t="s">
        <v>1282</v>
      </c>
      <c r="M427" s="185">
        <v>0</v>
      </c>
      <c r="N427" s="185">
        <v>60</v>
      </c>
      <c r="O427" s="185" t="s">
        <v>1225</v>
      </c>
      <c r="P427" s="185" t="s">
        <v>7</v>
      </c>
      <c r="Q427" s="196" t="s">
        <v>9</v>
      </c>
      <c r="R427" s="185" t="s">
        <v>9</v>
      </c>
      <c r="S427" s="185" t="s">
        <v>9</v>
      </c>
      <c r="T427" s="185" t="s">
        <v>9</v>
      </c>
      <c r="U427" s="239" t="s">
        <v>10</v>
      </c>
      <c r="V427" s="186">
        <v>25.38</v>
      </c>
      <c r="W427" s="186">
        <v>97.39</v>
      </c>
      <c r="X427" s="185">
        <v>1</v>
      </c>
      <c r="Y427" s="196" t="s">
        <v>1226</v>
      </c>
      <c r="Z427" s="196" t="s">
        <v>1401</v>
      </c>
      <c r="AA427" s="202" t="s">
        <v>1326</v>
      </c>
      <c r="AB427" s="173"/>
      <c r="AC427" s="243">
        <v>0</v>
      </c>
      <c r="AD427" s="180"/>
    </row>
    <row r="428" spans="1:30" s="157" customFormat="1" ht="15" customHeight="1" x14ac:dyDescent="0.2">
      <c r="A428" s="203">
        <v>775</v>
      </c>
      <c r="B428" s="185" t="s">
        <v>1402</v>
      </c>
      <c r="C428" s="185">
        <v>7091</v>
      </c>
      <c r="D428" s="248">
        <v>42238</v>
      </c>
      <c r="E428" s="204">
        <v>2015</v>
      </c>
      <c r="F428" s="204">
        <v>1</v>
      </c>
      <c r="G428" s="204" t="s">
        <v>1324</v>
      </c>
      <c r="H428" s="204" t="s">
        <v>1232</v>
      </c>
      <c r="I428" s="204"/>
      <c r="J428" s="204">
        <v>7</v>
      </c>
      <c r="K428" s="202" t="s">
        <v>1231</v>
      </c>
      <c r="L428" s="202"/>
      <c r="M428" s="204">
        <v>1</v>
      </c>
      <c r="N428" s="204">
        <v>17</v>
      </c>
      <c r="O428" s="204" t="s">
        <v>1225</v>
      </c>
      <c r="P428" s="204" t="s">
        <v>7</v>
      </c>
      <c r="Q428" s="196" t="s">
        <v>9</v>
      </c>
      <c r="R428" s="204" t="s">
        <v>1403</v>
      </c>
      <c r="S428" s="204" t="s">
        <v>9</v>
      </c>
      <c r="T428" s="185" t="s">
        <v>9</v>
      </c>
      <c r="U428" s="239" t="s">
        <v>10</v>
      </c>
      <c r="V428" s="186">
        <v>25.38</v>
      </c>
      <c r="W428" s="186">
        <v>97.39</v>
      </c>
      <c r="X428" s="204">
        <v>1</v>
      </c>
      <c r="Y428" s="202" t="s">
        <v>1237</v>
      </c>
      <c r="Z428" s="202" t="s">
        <v>1404</v>
      </c>
      <c r="AA428" s="202" t="s">
        <v>1326</v>
      </c>
      <c r="AB428" s="173"/>
      <c r="AC428" s="249">
        <v>1</v>
      </c>
      <c r="AD428" s="180"/>
    </row>
    <row r="429" spans="1:30" s="157" customFormat="1" ht="15" customHeight="1" x14ac:dyDescent="0.2">
      <c r="A429" s="203">
        <v>775</v>
      </c>
      <c r="B429" s="185" t="s">
        <v>2708</v>
      </c>
      <c r="C429" s="185">
        <v>7092</v>
      </c>
      <c r="D429" s="248">
        <v>42239</v>
      </c>
      <c r="E429" s="204">
        <v>2015</v>
      </c>
      <c r="F429" s="204">
        <v>2</v>
      </c>
      <c r="G429" s="204" t="s">
        <v>1222</v>
      </c>
      <c r="H429" s="204" t="s">
        <v>1231</v>
      </c>
      <c r="I429" s="204"/>
      <c r="J429" s="204">
        <v>1</v>
      </c>
      <c r="K429" s="202" t="s">
        <v>1495</v>
      </c>
      <c r="L429" s="202"/>
      <c r="M429" s="204">
        <v>3</v>
      </c>
      <c r="N429" s="204">
        <v>13</v>
      </c>
      <c r="O429" s="204" t="s">
        <v>1225</v>
      </c>
      <c r="P429" s="204" t="s">
        <v>561</v>
      </c>
      <c r="Q429" s="202"/>
      <c r="R429" s="204" t="s">
        <v>629</v>
      </c>
      <c r="S429" s="204" t="s">
        <v>629</v>
      </c>
      <c r="T429" s="185" t="s">
        <v>629</v>
      </c>
      <c r="U429" s="239" t="s">
        <v>628</v>
      </c>
      <c r="V429" s="186">
        <v>22.96</v>
      </c>
      <c r="W429" s="186">
        <v>97.16</v>
      </c>
      <c r="X429" s="204">
        <v>1</v>
      </c>
      <c r="Y429" s="202" t="s">
        <v>1237</v>
      </c>
      <c r="Z429" s="202" t="s">
        <v>2707</v>
      </c>
      <c r="AA429" s="196" t="s">
        <v>2537</v>
      </c>
      <c r="AB429" s="202"/>
      <c r="AC429" s="249">
        <v>0</v>
      </c>
      <c r="AD429" s="180"/>
    </row>
    <row r="430" spans="1:30" s="157" customFormat="1" ht="15" customHeight="1" x14ac:dyDescent="0.2">
      <c r="A430" s="203">
        <v>775</v>
      </c>
      <c r="B430" s="185" t="s">
        <v>2102</v>
      </c>
      <c r="C430" s="185">
        <v>7093</v>
      </c>
      <c r="D430" s="248">
        <v>42240</v>
      </c>
      <c r="E430" s="204">
        <v>2015</v>
      </c>
      <c r="F430" s="204">
        <v>1</v>
      </c>
      <c r="G430" s="204" t="s">
        <v>1280</v>
      </c>
      <c r="H430" s="204" t="s">
        <v>1281</v>
      </c>
      <c r="I430" s="204"/>
      <c r="J430" s="204">
        <v>6</v>
      </c>
      <c r="K430" s="202"/>
      <c r="L430" s="202"/>
      <c r="M430" s="204">
        <v>0</v>
      </c>
      <c r="N430" s="204">
        <v>60</v>
      </c>
      <c r="O430" s="204" t="s">
        <v>1225</v>
      </c>
      <c r="P430" s="204" t="s">
        <v>332</v>
      </c>
      <c r="Q430" s="202"/>
      <c r="R430" s="204"/>
      <c r="S430" s="204" t="s">
        <v>332</v>
      </c>
      <c r="T430" s="240" t="s">
        <v>337</v>
      </c>
      <c r="U430" s="239" t="s">
        <v>366</v>
      </c>
      <c r="V430" s="186">
        <v>21.97</v>
      </c>
      <c r="W430" s="186">
        <v>96.08</v>
      </c>
      <c r="X430" s="204">
        <v>3</v>
      </c>
      <c r="Y430" s="202" t="s">
        <v>2103</v>
      </c>
      <c r="Z430" s="202" t="s">
        <v>2104</v>
      </c>
      <c r="AA430" s="196" t="s">
        <v>2081</v>
      </c>
      <c r="AB430" s="202" t="s">
        <v>1377</v>
      </c>
      <c r="AC430" s="249">
        <v>0</v>
      </c>
      <c r="AD430" s="180"/>
    </row>
    <row r="431" spans="1:30" s="157" customFormat="1" ht="15" customHeight="1" x14ac:dyDescent="0.2">
      <c r="A431" s="203">
        <v>775</v>
      </c>
      <c r="B431" s="185" t="s">
        <v>2629</v>
      </c>
      <c r="C431" s="185">
        <v>7094</v>
      </c>
      <c r="D431" s="248">
        <v>42240</v>
      </c>
      <c r="E431" s="204">
        <v>2015</v>
      </c>
      <c r="F431" s="204">
        <v>2</v>
      </c>
      <c r="G431" s="204" t="s">
        <v>1222</v>
      </c>
      <c r="H431" s="204" t="s">
        <v>1231</v>
      </c>
      <c r="I431" s="204"/>
      <c r="J431" s="204">
        <v>1</v>
      </c>
      <c r="K431" s="202" t="s">
        <v>1495</v>
      </c>
      <c r="L431" s="202"/>
      <c r="M431" s="204">
        <v>3</v>
      </c>
      <c r="N431" s="204">
        <v>13</v>
      </c>
      <c r="O431" s="204" t="s">
        <v>1225</v>
      </c>
      <c r="P431" s="204" t="s">
        <v>561</v>
      </c>
      <c r="Q431" s="202" t="s">
        <v>2630</v>
      </c>
      <c r="R431" s="204" t="s">
        <v>635</v>
      </c>
      <c r="S431" s="204" t="s">
        <v>635</v>
      </c>
      <c r="T431" s="204" t="s">
        <v>635</v>
      </c>
      <c r="U431" s="239" t="s">
        <v>634</v>
      </c>
      <c r="V431" s="186">
        <v>22.94</v>
      </c>
      <c r="W431" s="186">
        <v>98.6</v>
      </c>
      <c r="X431" s="204">
        <v>1</v>
      </c>
      <c r="Y431" s="202" t="s">
        <v>1237</v>
      </c>
      <c r="Z431" s="202" t="s">
        <v>2631</v>
      </c>
      <c r="AA431" s="196" t="s">
        <v>2537</v>
      </c>
      <c r="AB431" s="202"/>
      <c r="AC431" s="249">
        <v>0</v>
      </c>
      <c r="AD431" s="180"/>
    </row>
    <row r="432" spans="1:30" s="157" customFormat="1" ht="15" customHeight="1" x14ac:dyDescent="0.2">
      <c r="A432" s="203">
        <v>775</v>
      </c>
      <c r="B432" s="185" t="s">
        <v>2472</v>
      </c>
      <c r="C432" s="185">
        <v>7095</v>
      </c>
      <c r="D432" s="248">
        <v>42241</v>
      </c>
      <c r="E432" s="204">
        <v>2015</v>
      </c>
      <c r="F432" s="204">
        <v>1</v>
      </c>
      <c r="G432" s="204" t="s">
        <v>1222</v>
      </c>
      <c r="H432" s="204" t="s">
        <v>2322</v>
      </c>
      <c r="I432" s="204"/>
      <c r="J432" s="204">
        <v>3</v>
      </c>
      <c r="K432" s="202" t="s">
        <v>1231</v>
      </c>
      <c r="L432" s="202"/>
      <c r="M432" s="204">
        <v>1</v>
      </c>
      <c r="N432" s="204">
        <v>13</v>
      </c>
      <c r="O432" s="204" t="s">
        <v>1225</v>
      </c>
      <c r="P432" s="204" t="s">
        <v>561</v>
      </c>
      <c r="Q432" s="202"/>
      <c r="R432" s="204" t="s">
        <v>591</v>
      </c>
      <c r="S432" s="204" t="s">
        <v>591</v>
      </c>
      <c r="T432" s="204" t="s">
        <v>591</v>
      </c>
      <c r="U432" s="239" t="s">
        <v>590</v>
      </c>
      <c r="V432" s="186">
        <v>21.3</v>
      </c>
      <c r="W432" s="186">
        <v>98.42</v>
      </c>
      <c r="X432" s="204">
        <v>1</v>
      </c>
      <c r="Y432" s="202" t="s">
        <v>1237</v>
      </c>
      <c r="Z432" s="202" t="s">
        <v>2473</v>
      </c>
      <c r="AA432" s="206" t="s">
        <v>2471</v>
      </c>
      <c r="AB432" s="202"/>
      <c r="AC432" s="249">
        <v>0</v>
      </c>
      <c r="AD432" s="180"/>
    </row>
    <row r="433" spans="1:30" s="157" customFormat="1" ht="15" customHeight="1" x14ac:dyDescent="0.2">
      <c r="A433" s="203">
        <v>775</v>
      </c>
      <c r="B433" s="185" t="s">
        <v>2709</v>
      </c>
      <c r="C433" s="185">
        <v>7096</v>
      </c>
      <c r="D433" s="248">
        <v>42241</v>
      </c>
      <c r="E433" s="204">
        <v>2015</v>
      </c>
      <c r="F433" s="204">
        <v>2</v>
      </c>
      <c r="G433" s="204" t="s">
        <v>1222</v>
      </c>
      <c r="H433" s="204" t="s">
        <v>1231</v>
      </c>
      <c r="I433" s="204"/>
      <c r="J433" s="204">
        <v>1</v>
      </c>
      <c r="K433" s="202" t="s">
        <v>1495</v>
      </c>
      <c r="L433" s="202"/>
      <c r="M433" s="204">
        <v>3</v>
      </c>
      <c r="N433" s="204">
        <v>13</v>
      </c>
      <c r="O433" s="204" t="s">
        <v>1225</v>
      </c>
      <c r="P433" s="204" t="s">
        <v>561</v>
      </c>
      <c r="Q433" s="202"/>
      <c r="R433" s="204" t="s">
        <v>629</v>
      </c>
      <c r="S433" s="204" t="s">
        <v>629</v>
      </c>
      <c r="T433" s="185" t="s">
        <v>629</v>
      </c>
      <c r="U433" s="239" t="s">
        <v>628</v>
      </c>
      <c r="V433" s="186">
        <v>22.96</v>
      </c>
      <c r="W433" s="186">
        <v>97.16</v>
      </c>
      <c r="X433" s="204">
        <v>1</v>
      </c>
      <c r="Y433" s="202" t="s">
        <v>1237</v>
      </c>
      <c r="Z433" s="202" t="s">
        <v>2707</v>
      </c>
      <c r="AA433" s="196" t="s">
        <v>2537</v>
      </c>
      <c r="AB433" s="202"/>
      <c r="AC433" s="249">
        <v>0</v>
      </c>
      <c r="AD433" s="180"/>
    </row>
    <row r="434" spans="1:30" s="157" customFormat="1" ht="15" customHeight="1" x14ac:dyDescent="0.2">
      <c r="A434" s="203">
        <v>775</v>
      </c>
      <c r="B434" s="185" t="s">
        <v>1274</v>
      </c>
      <c r="C434" s="185">
        <v>7097</v>
      </c>
      <c r="D434" s="248">
        <v>42242</v>
      </c>
      <c r="E434" s="204">
        <v>2015</v>
      </c>
      <c r="F434" s="204">
        <v>1</v>
      </c>
      <c r="G434" s="204" t="s">
        <v>1222</v>
      </c>
      <c r="H434" s="204" t="s">
        <v>1223</v>
      </c>
      <c r="I434" s="204"/>
      <c r="J434" s="204">
        <v>4</v>
      </c>
      <c r="K434" s="202" t="s">
        <v>1275</v>
      </c>
      <c r="L434" s="202"/>
      <c r="M434" s="204">
        <v>8</v>
      </c>
      <c r="N434" s="204">
        <v>48</v>
      </c>
      <c r="O434" s="204" t="s">
        <v>1225</v>
      </c>
      <c r="P434" s="204" t="s">
        <v>421</v>
      </c>
      <c r="Q434" s="202" t="s">
        <v>1276</v>
      </c>
      <c r="R434" s="204" t="s">
        <v>1277</v>
      </c>
      <c r="S434" s="204" t="s">
        <v>423</v>
      </c>
      <c r="T434" s="185" t="s">
        <v>423</v>
      </c>
      <c r="U434" s="239" t="s">
        <v>424</v>
      </c>
      <c r="V434" s="186">
        <v>20.14</v>
      </c>
      <c r="W434" s="186">
        <v>92.89</v>
      </c>
      <c r="X434" s="204">
        <v>3</v>
      </c>
      <c r="Y434" s="202" t="s">
        <v>1237</v>
      </c>
      <c r="Z434" s="202" t="s">
        <v>1278</v>
      </c>
      <c r="AA434" s="196" t="s">
        <v>1234</v>
      </c>
      <c r="AB434" s="202"/>
      <c r="AC434" s="249">
        <v>1</v>
      </c>
      <c r="AD434" s="180"/>
    </row>
    <row r="435" spans="1:30" s="157" customFormat="1" ht="15" customHeight="1" x14ac:dyDescent="0.2">
      <c r="A435" s="203">
        <v>775</v>
      </c>
      <c r="B435" s="185" t="s">
        <v>1745</v>
      </c>
      <c r="C435" s="185">
        <v>7098</v>
      </c>
      <c r="D435" s="248">
        <v>42242</v>
      </c>
      <c r="E435" s="204">
        <v>2015</v>
      </c>
      <c r="F435" s="204">
        <v>1</v>
      </c>
      <c r="G435" s="204" t="s">
        <v>1222</v>
      </c>
      <c r="H435" s="204" t="s">
        <v>1231</v>
      </c>
      <c r="I435" s="204"/>
      <c r="J435" s="204">
        <v>1</v>
      </c>
      <c r="K435" s="202" t="s">
        <v>1422</v>
      </c>
      <c r="L435" s="202"/>
      <c r="M435" s="204">
        <v>3</v>
      </c>
      <c r="N435" s="204">
        <v>13</v>
      </c>
      <c r="O435" s="204" t="s">
        <v>1225</v>
      </c>
      <c r="P435" s="204" t="s">
        <v>7</v>
      </c>
      <c r="Q435" s="202"/>
      <c r="R435" s="204" t="s">
        <v>41</v>
      </c>
      <c r="S435" s="204" t="s">
        <v>41</v>
      </c>
      <c r="T435" s="204" t="s">
        <v>41</v>
      </c>
      <c r="U435" s="239" t="s">
        <v>40</v>
      </c>
      <c r="V435" s="186">
        <v>26.54</v>
      </c>
      <c r="W435" s="186">
        <v>97.56</v>
      </c>
      <c r="X435" s="204">
        <v>1</v>
      </c>
      <c r="Y435" s="202" t="s">
        <v>1237</v>
      </c>
      <c r="Z435" s="202" t="s">
        <v>1746</v>
      </c>
      <c r="AA435" s="179" t="s">
        <v>1563</v>
      </c>
      <c r="AB435" s="202"/>
      <c r="AC435" s="249">
        <v>0</v>
      </c>
      <c r="AD435" s="180"/>
    </row>
    <row r="436" spans="1:30" s="157" customFormat="1" ht="15" customHeight="1" x14ac:dyDescent="0.2">
      <c r="A436" s="203">
        <v>775</v>
      </c>
      <c r="B436" s="185" t="s">
        <v>2710</v>
      </c>
      <c r="C436" s="185">
        <v>7099</v>
      </c>
      <c r="D436" s="248">
        <v>42244</v>
      </c>
      <c r="E436" s="204">
        <v>2015</v>
      </c>
      <c r="F436" s="204">
        <v>2</v>
      </c>
      <c r="G436" s="204" t="s">
        <v>1222</v>
      </c>
      <c r="H436" s="204" t="s">
        <v>1231</v>
      </c>
      <c r="I436" s="204"/>
      <c r="J436" s="204">
        <v>1</v>
      </c>
      <c r="K436" s="202" t="s">
        <v>1495</v>
      </c>
      <c r="L436" s="202"/>
      <c r="M436" s="204">
        <v>3</v>
      </c>
      <c r="N436" s="204">
        <v>13</v>
      </c>
      <c r="O436" s="204" t="s">
        <v>1225</v>
      </c>
      <c r="P436" s="204" t="s">
        <v>561</v>
      </c>
      <c r="Q436" s="202"/>
      <c r="R436" s="204" t="s">
        <v>629</v>
      </c>
      <c r="S436" s="204" t="s">
        <v>629</v>
      </c>
      <c r="T436" s="185" t="s">
        <v>629</v>
      </c>
      <c r="U436" s="239" t="s">
        <v>628</v>
      </c>
      <c r="V436" s="186">
        <v>22.96</v>
      </c>
      <c r="W436" s="186">
        <v>97.16</v>
      </c>
      <c r="X436" s="204">
        <v>1</v>
      </c>
      <c r="Y436" s="202" t="s">
        <v>1237</v>
      </c>
      <c r="Z436" s="202" t="s">
        <v>2707</v>
      </c>
      <c r="AA436" s="196" t="s">
        <v>2537</v>
      </c>
      <c r="AB436" s="202"/>
      <c r="AC436" s="249">
        <v>1</v>
      </c>
      <c r="AD436" s="180"/>
    </row>
    <row r="437" spans="1:30" s="157" customFormat="1" ht="15" customHeight="1" x14ac:dyDescent="0.2">
      <c r="A437" s="205">
        <v>775</v>
      </c>
      <c r="B437" s="185" t="s">
        <v>1421</v>
      </c>
      <c r="C437" s="185">
        <v>7100</v>
      </c>
      <c r="D437" s="250">
        <v>42248</v>
      </c>
      <c r="E437" s="201">
        <v>2015</v>
      </c>
      <c r="F437" s="201">
        <v>1</v>
      </c>
      <c r="G437" s="201" t="s">
        <v>1222</v>
      </c>
      <c r="H437" s="201" t="s">
        <v>1231</v>
      </c>
      <c r="I437" s="201"/>
      <c r="J437" s="201">
        <v>1</v>
      </c>
      <c r="K437" s="206" t="s">
        <v>1422</v>
      </c>
      <c r="L437" s="206"/>
      <c r="M437" s="201">
        <v>3</v>
      </c>
      <c r="N437" s="201">
        <v>13</v>
      </c>
      <c r="O437" s="201" t="s">
        <v>1225</v>
      </c>
      <c r="P437" s="201" t="s">
        <v>7</v>
      </c>
      <c r="Q437" s="206"/>
      <c r="R437" s="201" t="s">
        <v>41</v>
      </c>
      <c r="S437" s="201" t="s">
        <v>41</v>
      </c>
      <c r="T437" s="204" t="s">
        <v>41</v>
      </c>
      <c r="U437" s="239" t="s">
        <v>40</v>
      </c>
      <c r="V437" s="199">
        <v>26.54</v>
      </c>
      <c r="W437" s="199">
        <v>97.56</v>
      </c>
      <c r="X437" s="201">
        <v>1</v>
      </c>
      <c r="Y437" s="206" t="s">
        <v>1237</v>
      </c>
      <c r="Z437" s="206" t="s">
        <v>1423</v>
      </c>
      <c r="AA437" s="202" t="s">
        <v>1326</v>
      </c>
      <c r="AB437" s="173"/>
      <c r="AC437" s="251">
        <v>0</v>
      </c>
      <c r="AD437" s="180"/>
    </row>
    <row r="438" spans="1:30" s="157" customFormat="1" ht="15" customHeight="1" x14ac:dyDescent="0.2">
      <c r="A438" s="197">
        <v>775</v>
      </c>
      <c r="B438" s="185" t="s">
        <v>2213</v>
      </c>
      <c r="C438" s="185">
        <v>6740</v>
      </c>
      <c r="D438" s="245">
        <v>42026</v>
      </c>
      <c r="E438" s="185">
        <v>2015</v>
      </c>
      <c r="F438" s="185">
        <v>1</v>
      </c>
      <c r="G438" s="185" t="s">
        <v>1280</v>
      </c>
      <c r="H438" s="185" t="s">
        <v>1281</v>
      </c>
      <c r="I438" s="185" t="s">
        <v>1282</v>
      </c>
      <c r="J438" s="185">
        <v>6</v>
      </c>
      <c r="K438" s="196" t="s">
        <v>1297</v>
      </c>
      <c r="L438" s="196" t="s">
        <v>1282</v>
      </c>
      <c r="M438" s="185">
        <v>1</v>
      </c>
      <c r="N438" s="185">
        <v>16</v>
      </c>
      <c r="O438" s="185" t="s">
        <v>1225</v>
      </c>
      <c r="P438" s="185" t="s">
        <v>332</v>
      </c>
      <c r="Q438" s="196" t="s">
        <v>332</v>
      </c>
      <c r="R438" s="185" t="s">
        <v>2214</v>
      </c>
      <c r="S438" s="185" t="s">
        <v>2214</v>
      </c>
      <c r="T438" s="185" t="s">
        <v>2214</v>
      </c>
      <c r="U438" s="239" t="s">
        <v>364</v>
      </c>
      <c r="V438" s="187">
        <v>21.42</v>
      </c>
      <c r="W438" s="187">
        <v>96.12</v>
      </c>
      <c r="X438" s="185">
        <v>1</v>
      </c>
      <c r="Y438" s="196" t="s">
        <v>1286</v>
      </c>
      <c r="Z438" s="196" t="s">
        <v>2215</v>
      </c>
      <c r="AA438" s="196" t="s">
        <v>2081</v>
      </c>
      <c r="AB438" s="196"/>
      <c r="AC438" s="243">
        <v>0</v>
      </c>
      <c r="AD438" s="180"/>
    </row>
    <row r="439" spans="1:30" s="157" customFormat="1" ht="15" customHeight="1" x14ac:dyDescent="0.2">
      <c r="A439" s="197">
        <v>775</v>
      </c>
      <c r="B439" s="185" t="s">
        <v>2407</v>
      </c>
      <c r="C439" s="185">
        <v>6704</v>
      </c>
      <c r="D439" s="245">
        <v>42008</v>
      </c>
      <c r="E439" s="185">
        <v>2015</v>
      </c>
      <c r="F439" s="185">
        <v>1</v>
      </c>
      <c r="G439" s="185" t="s">
        <v>1280</v>
      </c>
      <c r="H439" s="185" t="s">
        <v>1281</v>
      </c>
      <c r="I439" s="185" t="s">
        <v>1282</v>
      </c>
      <c r="J439" s="185">
        <v>6</v>
      </c>
      <c r="K439" s="196" t="s">
        <v>1282</v>
      </c>
      <c r="L439" s="196" t="s">
        <v>1282</v>
      </c>
      <c r="M439" s="185">
        <v>0</v>
      </c>
      <c r="N439" s="185">
        <v>60</v>
      </c>
      <c r="O439" s="185" t="s">
        <v>1225</v>
      </c>
      <c r="P439" s="185" t="s">
        <v>462</v>
      </c>
      <c r="Q439" s="196" t="s">
        <v>462</v>
      </c>
      <c r="R439" s="185" t="s">
        <v>462</v>
      </c>
      <c r="S439" s="185" t="s">
        <v>462</v>
      </c>
      <c r="T439" s="185" t="s">
        <v>535</v>
      </c>
      <c r="U439" s="239" t="s">
        <v>534</v>
      </c>
      <c r="V439" s="187">
        <v>16.8</v>
      </c>
      <c r="W439" s="187">
        <v>96.15</v>
      </c>
      <c r="X439" s="185">
        <v>1</v>
      </c>
      <c r="Y439" s="196" t="s">
        <v>1286</v>
      </c>
      <c r="Z439" s="196" t="s">
        <v>2408</v>
      </c>
      <c r="AA439" s="196" t="s">
        <v>2401</v>
      </c>
      <c r="AB439" s="196"/>
      <c r="AC439" s="243">
        <v>0</v>
      </c>
      <c r="AD439" s="180"/>
    </row>
    <row r="440" spans="1:30" s="157" customFormat="1" ht="15" customHeight="1" x14ac:dyDescent="0.2">
      <c r="A440" s="205">
        <v>775</v>
      </c>
      <c r="B440" s="185" t="s">
        <v>1554</v>
      </c>
      <c r="C440" s="185">
        <v>7101</v>
      </c>
      <c r="D440" s="250">
        <v>42252</v>
      </c>
      <c r="E440" s="201">
        <v>2015</v>
      </c>
      <c r="F440" s="201">
        <v>1</v>
      </c>
      <c r="G440" s="201" t="s">
        <v>1222</v>
      </c>
      <c r="H440" s="201" t="s">
        <v>1550</v>
      </c>
      <c r="I440" s="201"/>
      <c r="J440" s="201">
        <v>8</v>
      </c>
      <c r="K440" s="206" t="s">
        <v>1555</v>
      </c>
      <c r="L440" s="206"/>
      <c r="M440" s="185">
        <v>3</v>
      </c>
      <c r="N440" s="201">
        <v>38</v>
      </c>
      <c r="O440" s="201" t="s">
        <v>1225</v>
      </c>
      <c r="P440" s="201" t="s">
        <v>111</v>
      </c>
      <c r="Q440" s="206"/>
      <c r="R440" s="201"/>
      <c r="S440" s="201" t="s">
        <v>111</v>
      </c>
      <c r="T440" s="201" t="s">
        <v>167</v>
      </c>
      <c r="U440" s="240" t="s">
        <v>168</v>
      </c>
      <c r="V440" s="199">
        <v>21.87</v>
      </c>
      <c r="W440" s="199">
        <v>95.97</v>
      </c>
      <c r="X440" s="201">
        <v>3</v>
      </c>
      <c r="Y440" s="206" t="s">
        <v>1291</v>
      </c>
      <c r="Z440" s="206" t="s">
        <v>1556</v>
      </c>
      <c r="AA440" s="196" t="s">
        <v>1553</v>
      </c>
      <c r="AB440" s="206"/>
      <c r="AC440" s="251">
        <v>3</v>
      </c>
      <c r="AD440" s="180"/>
    </row>
    <row r="441" spans="1:30" s="157" customFormat="1" ht="15" customHeight="1" x14ac:dyDescent="0.2">
      <c r="A441" s="205">
        <v>775</v>
      </c>
      <c r="B441" s="185" t="s">
        <v>1561</v>
      </c>
      <c r="C441" s="185">
        <v>7102</v>
      </c>
      <c r="D441" s="250">
        <v>42254</v>
      </c>
      <c r="E441" s="201">
        <v>2015</v>
      </c>
      <c r="F441" s="201">
        <v>1</v>
      </c>
      <c r="G441" s="201" t="s">
        <v>1222</v>
      </c>
      <c r="H441" s="201" t="s">
        <v>1422</v>
      </c>
      <c r="I441" s="201"/>
      <c r="J441" s="201">
        <v>3</v>
      </c>
      <c r="K441" s="206" t="s">
        <v>1231</v>
      </c>
      <c r="L441" s="206"/>
      <c r="M441" s="201">
        <v>1</v>
      </c>
      <c r="N441" s="201">
        <v>13</v>
      </c>
      <c r="O441" s="201" t="s">
        <v>1225</v>
      </c>
      <c r="P441" s="201" t="s">
        <v>7</v>
      </c>
      <c r="Q441" s="196" t="s">
        <v>29</v>
      </c>
      <c r="R441" s="201"/>
      <c r="S441" s="201" t="s">
        <v>29</v>
      </c>
      <c r="T441" s="201" t="s">
        <v>29</v>
      </c>
      <c r="U441" s="239" t="s">
        <v>30</v>
      </c>
      <c r="V441" s="199">
        <v>24.25</v>
      </c>
      <c r="W441" s="199">
        <v>97.23</v>
      </c>
      <c r="X441" s="201">
        <v>2</v>
      </c>
      <c r="Y441" s="206" t="s">
        <v>1226</v>
      </c>
      <c r="Z441" s="206" t="s">
        <v>1562</v>
      </c>
      <c r="AA441" s="179" t="s">
        <v>1563</v>
      </c>
      <c r="AB441" s="206"/>
      <c r="AC441" s="251">
        <v>0</v>
      </c>
      <c r="AD441" s="180"/>
    </row>
    <row r="442" spans="1:30" s="157" customFormat="1" ht="15" customHeight="1" x14ac:dyDescent="0.2">
      <c r="A442" s="205">
        <v>775</v>
      </c>
      <c r="B442" s="185" t="s">
        <v>2482</v>
      </c>
      <c r="C442" s="185">
        <v>7103</v>
      </c>
      <c r="D442" s="250">
        <v>42254</v>
      </c>
      <c r="E442" s="201">
        <v>2015</v>
      </c>
      <c r="F442" s="201">
        <v>1</v>
      </c>
      <c r="G442" s="201" t="s">
        <v>1222</v>
      </c>
      <c r="H442" s="201" t="s">
        <v>1231</v>
      </c>
      <c r="I442" s="201"/>
      <c r="J442" s="201">
        <v>1</v>
      </c>
      <c r="K442" s="206" t="s">
        <v>2322</v>
      </c>
      <c r="L442" s="206"/>
      <c r="M442" s="201">
        <v>3</v>
      </c>
      <c r="N442" s="201">
        <v>13</v>
      </c>
      <c r="O442" s="201" t="s">
        <v>1225</v>
      </c>
      <c r="P442" s="201" t="s">
        <v>561</v>
      </c>
      <c r="Q442" s="206"/>
      <c r="R442" s="201" t="s">
        <v>1389</v>
      </c>
      <c r="S442" s="201" t="s">
        <v>1389</v>
      </c>
      <c r="T442" s="201" t="s">
        <v>584</v>
      </c>
      <c r="U442" s="239" t="s">
        <v>585</v>
      </c>
      <c r="V442" s="199">
        <v>21.31</v>
      </c>
      <c r="W442" s="199">
        <v>97.92</v>
      </c>
      <c r="X442" s="201">
        <v>1</v>
      </c>
      <c r="Y442" s="206" t="s">
        <v>1237</v>
      </c>
      <c r="Z442" s="206" t="s">
        <v>2483</v>
      </c>
      <c r="AA442" s="206" t="s">
        <v>2471</v>
      </c>
      <c r="AB442" s="206"/>
      <c r="AC442" s="251">
        <v>0</v>
      </c>
      <c r="AD442" s="180"/>
    </row>
    <row r="443" spans="1:30" s="157" customFormat="1" ht="15" customHeight="1" x14ac:dyDescent="0.2">
      <c r="A443" s="205">
        <v>775</v>
      </c>
      <c r="B443" s="185" t="s">
        <v>1564</v>
      </c>
      <c r="C443" s="185">
        <v>7104</v>
      </c>
      <c r="D443" s="250">
        <v>42255</v>
      </c>
      <c r="E443" s="201">
        <v>2015</v>
      </c>
      <c r="F443" s="201">
        <v>1</v>
      </c>
      <c r="G443" s="201" t="s">
        <v>1222</v>
      </c>
      <c r="H443" s="201" t="s">
        <v>1422</v>
      </c>
      <c r="I443" s="201"/>
      <c r="J443" s="201">
        <v>3</v>
      </c>
      <c r="K443" s="206" t="s">
        <v>1231</v>
      </c>
      <c r="L443" s="206"/>
      <c r="M443" s="201">
        <v>1</v>
      </c>
      <c r="N443" s="201">
        <v>13</v>
      </c>
      <c r="O443" s="201" t="s">
        <v>1225</v>
      </c>
      <c r="P443" s="201" t="s">
        <v>7</v>
      </c>
      <c r="Q443" s="196" t="s">
        <v>29</v>
      </c>
      <c r="R443" s="201"/>
      <c r="S443" s="201" t="s">
        <v>29</v>
      </c>
      <c r="T443" s="201" t="s">
        <v>29</v>
      </c>
      <c r="U443" s="239" t="s">
        <v>30</v>
      </c>
      <c r="V443" s="199">
        <v>24.25</v>
      </c>
      <c r="W443" s="199">
        <v>97.23</v>
      </c>
      <c r="X443" s="201">
        <v>2</v>
      </c>
      <c r="Y443" s="206" t="s">
        <v>1226</v>
      </c>
      <c r="Z443" s="206" t="s">
        <v>1562</v>
      </c>
      <c r="AA443" s="179" t="s">
        <v>1563</v>
      </c>
      <c r="AB443" s="206"/>
      <c r="AC443" s="251">
        <v>0</v>
      </c>
      <c r="AD443" s="180"/>
    </row>
    <row r="444" spans="1:30" s="157" customFormat="1" ht="15" customHeight="1" x14ac:dyDescent="0.2">
      <c r="A444" s="205">
        <v>775</v>
      </c>
      <c r="B444" s="185" t="s">
        <v>2577</v>
      </c>
      <c r="C444" s="185">
        <v>7105</v>
      </c>
      <c r="D444" s="250">
        <v>42255</v>
      </c>
      <c r="E444" s="201">
        <v>2015</v>
      </c>
      <c r="F444" s="201">
        <v>1</v>
      </c>
      <c r="G444" s="201" t="s">
        <v>1222</v>
      </c>
      <c r="H444" s="201" t="s">
        <v>1495</v>
      </c>
      <c r="I444" s="201"/>
      <c r="J444" s="201">
        <v>3</v>
      </c>
      <c r="K444" s="206" t="s">
        <v>1231</v>
      </c>
      <c r="L444" s="206"/>
      <c r="M444" s="201">
        <v>1</v>
      </c>
      <c r="N444" s="201">
        <v>13</v>
      </c>
      <c r="O444" s="201" t="s">
        <v>1225</v>
      </c>
      <c r="P444" s="201" t="s">
        <v>561</v>
      </c>
      <c r="Q444" s="206" t="s">
        <v>1354</v>
      </c>
      <c r="R444" s="201"/>
      <c r="S444" s="201" t="s">
        <v>1354</v>
      </c>
      <c r="T444" s="201" t="s">
        <v>767</v>
      </c>
      <c r="U444" s="239" t="s">
        <v>618</v>
      </c>
      <c r="V444" s="199">
        <v>23.45</v>
      </c>
      <c r="W444" s="199">
        <v>97.93</v>
      </c>
      <c r="X444" s="201">
        <v>1</v>
      </c>
      <c r="Y444" s="206" t="s">
        <v>1237</v>
      </c>
      <c r="Z444" s="206" t="s">
        <v>2578</v>
      </c>
      <c r="AA444" s="196" t="s">
        <v>2537</v>
      </c>
      <c r="AB444" s="206"/>
      <c r="AC444" s="251">
        <v>0</v>
      </c>
      <c r="AD444" s="180"/>
    </row>
    <row r="445" spans="1:30" s="157" customFormat="1" ht="15" customHeight="1" x14ac:dyDescent="0.2">
      <c r="A445" s="205">
        <v>775</v>
      </c>
      <c r="B445" s="185" t="s">
        <v>2618</v>
      </c>
      <c r="C445" s="185">
        <v>7106</v>
      </c>
      <c r="D445" s="250">
        <v>42255</v>
      </c>
      <c r="E445" s="201">
        <v>2015</v>
      </c>
      <c r="F445" s="201">
        <v>1</v>
      </c>
      <c r="G445" s="201" t="s">
        <v>1222</v>
      </c>
      <c r="H445" s="201" t="s">
        <v>1495</v>
      </c>
      <c r="I445" s="201"/>
      <c r="J445" s="201">
        <v>3</v>
      </c>
      <c r="K445" s="206" t="s">
        <v>1231</v>
      </c>
      <c r="L445" s="206"/>
      <c r="M445" s="201">
        <v>1</v>
      </c>
      <c r="N445" s="201">
        <v>13</v>
      </c>
      <c r="O445" s="201" t="s">
        <v>1225</v>
      </c>
      <c r="P445" s="201" t="s">
        <v>561</v>
      </c>
      <c r="Q445" s="206" t="s">
        <v>620</v>
      </c>
      <c r="R445" s="201"/>
      <c r="S445" s="201" t="s">
        <v>620</v>
      </c>
      <c r="T445" s="201" t="s">
        <v>620</v>
      </c>
      <c r="U445" s="239" t="s">
        <v>621</v>
      </c>
      <c r="V445" s="199">
        <v>22.53</v>
      </c>
      <c r="W445" s="199">
        <v>97.03</v>
      </c>
      <c r="X445" s="201">
        <v>1</v>
      </c>
      <c r="Y445" s="206" t="s">
        <v>1237</v>
      </c>
      <c r="Z445" s="206" t="s">
        <v>2619</v>
      </c>
      <c r="AA445" s="196" t="s">
        <v>2537</v>
      </c>
      <c r="AB445" s="206"/>
      <c r="AC445" s="251">
        <v>0</v>
      </c>
      <c r="AD445" s="180"/>
    </row>
    <row r="446" spans="1:30" s="157" customFormat="1" ht="15" customHeight="1" x14ac:dyDescent="0.2">
      <c r="A446" s="205">
        <v>775</v>
      </c>
      <c r="B446" s="185" t="s">
        <v>2660</v>
      </c>
      <c r="C446" s="185">
        <v>7107</v>
      </c>
      <c r="D446" s="250">
        <v>42255</v>
      </c>
      <c r="E446" s="201">
        <v>2015</v>
      </c>
      <c r="F446" s="201">
        <v>1</v>
      </c>
      <c r="G446" s="201" t="s">
        <v>1222</v>
      </c>
      <c r="H446" s="201" t="s">
        <v>1495</v>
      </c>
      <c r="I446" s="201"/>
      <c r="J446" s="201">
        <v>3</v>
      </c>
      <c r="K446" s="206" t="s">
        <v>1297</v>
      </c>
      <c r="L446" s="206"/>
      <c r="M446" s="201">
        <v>1</v>
      </c>
      <c r="N446" s="201">
        <v>13</v>
      </c>
      <c r="O446" s="201" t="s">
        <v>1225</v>
      </c>
      <c r="P446" s="201" t="s">
        <v>561</v>
      </c>
      <c r="Q446" s="206" t="s">
        <v>2661</v>
      </c>
      <c r="R446" s="201" t="s">
        <v>2662</v>
      </c>
      <c r="S446" s="201" t="s">
        <v>563</v>
      </c>
      <c r="T446" s="201" t="s">
        <v>673</v>
      </c>
      <c r="U446" s="239" t="s">
        <v>672</v>
      </c>
      <c r="V446" s="199">
        <v>20.78</v>
      </c>
      <c r="W446" s="199">
        <v>97.03</v>
      </c>
      <c r="X446" s="201">
        <v>2</v>
      </c>
      <c r="Y446" s="206" t="s">
        <v>1237</v>
      </c>
      <c r="Z446" s="206" t="s">
        <v>2663</v>
      </c>
      <c r="AA446" s="196" t="s">
        <v>2537</v>
      </c>
      <c r="AB446" s="206"/>
      <c r="AC446" s="251">
        <v>0</v>
      </c>
      <c r="AD446" s="180"/>
    </row>
    <row r="447" spans="1:30" s="157" customFormat="1" ht="15" customHeight="1" x14ac:dyDescent="0.2">
      <c r="A447" s="205">
        <v>775</v>
      </c>
      <c r="B447" s="185" t="s">
        <v>1565</v>
      </c>
      <c r="C447" s="185">
        <v>7108</v>
      </c>
      <c r="D447" s="250">
        <v>42256</v>
      </c>
      <c r="E447" s="201">
        <v>2015</v>
      </c>
      <c r="F447" s="201">
        <v>1</v>
      </c>
      <c r="G447" s="201" t="s">
        <v>1222</v>
      </c>
      <c r="H447" s="201" t="s">
        <v>1422</v>
      </c>
      <c r="I447" s="201"/>
      <c r="J447" s="201">
        <v>3</v>
      </c>
      <c r="K447" s="206" t="s">
        <v>1231</v>
      </c>
      <c r="L447" s="206"/>
      <c r="M447" s="201">
        <v>1</v>
      </c>
      <c r="N447" s="201">
        <v>13</v>
      </c>
      <c r="O447" s="201" t="s">
        <v>1225</v>
      </c>
      <c r="P447" s="201" t="s">
        <v>7</v>
      </c>
      <c r="Q447" s="196" t="s">
        <v>29</v>
      </c>
      <c r="R447" s="201"/>
      <c r="S447" s="201" t="s">
        <v>29</v>
      </c>
      <c r="T447" s="201" t="s">
        <v>29</v>
      </c>
      <c r="U447" s="239" t="s">
        <v>30</v>
      </c>
      <c r="V447" s="199">
        <v>24.25</v>
      </c>
      <c r="W447" s="199">
        <v>97.23</v>
      </c>
      <c r="X447" s="201">
        <v>2</v>
      </c>
      <c r="Y447" s="206" t="s">
        <v>1226</v>
      </c>
      <c r="Z447" s="206" t="s">
        <v>1562</v>
      </c>
      <c r="AA447" s="179" t="s">
        <v>1563</v>
      </c>
      <c r="AB447" s="206"/>
      <c r="AC447" s="251">
        <v>0</v>
      </c>
      <c r="AD447" s="180"/>
    </row>
    <row r="448" spans="1:30" s="157" customFormat="1" ht="15" customHeight="1" x14ac:dyDescent="0.2">
      <c r="A448" s="203">
        <v>775</v>
      </c>
      <c r="B448" s="185" t="s">
        <v>2490</v>
      </c>
      <c r="C448" s="185">
        <v>7109</v>
      </c>
      <c r="D448" s="248">
        <v>42256</v>
      </c>
      <c r="E448" s="204">
        <v>2015</v>
      </c>
      <c r="F448" s="204">
        <v>2</v>
      </c>
      <c r="G448" s="204" t="s">
        <v>1222</v>
      </c>
      <c r="H448" s="204" t="s">
        <v>1231</v>
      </c>
      <c r="I448" s="204"/>
      <c r="J448" s="204">
        <v>1</v>
      </c>
      <c r="K448" s="202" t="s">
        <v>2322</v>
      </c>
      <c r="L448" s="202"/>
      <c r="M448" s="204">
        <v>3</v>
      </c>
      <c r="N448" s="204">
        <v>13</v>
      </c>
      <c r="O448" s="204" t="s">
        <v>1225</v>
      </c>
      <c r="P448" s="204" t="s">
        <v>561</v>
      </c>
      <c r="Q448" s="202" t="s">
        <v>2491</v>
      </c>
      <c r="R448" s="204"/>
      <c r="S448" s="204" t="s">
        <v>2491</v>
      </c>
      <c r="T448" s="204" t="s">
        <v>605</v>
      </c>
      <c r="U448" s="239" t="s">
        <v>604</v>
      </c>
      <c r="V448" s="186">
        <v>20.81</v>
      </c>
      <c r="W448" s="186">
        <v>97.45</v>
      </c>
      <c r="X448" s="204">
        <v>1</v>
      </c>
      <c r="Y448" s="202" t="s">
        <v>1314</v>
      </c>
      <c r="Z448" s="202" t="s">
        <v>2492</v>
      </c>
      <c r="AA448" s="206" t="s">
        <v>2471</v>
      </c>
      <c r="AB448" s="202"/>
      <c r="AC448" s="249">
        <v>4</v>
      </c>
      <c r="AD448" s="180"/>
    </row>
    <row r="449" spans="1:30" s="157" customFormat="1" ht="15" customHeight="1" x14ac:dyDescent="0.2">
      <c r="A449" s="203">
        <v>775</v>
      </c>
      <c r="B449" s="185" t="s">
        <v>1388</v>
      </c>
      <c r="C449" s="185">
        <v>7110</v>
      </c>
      <c r="D449" s="248">
        <v>42259</v>
      </c>
      <c r="E449" s="204">
        <v>2015</v>
      </c>
      <c r="F449" s="204">
        <v>1</v>
      </c>
      <c r="G449" s="204" t="s">
        <v>1324</v>
      </c>
      <c r="H449" s="204" t="s">
        <v>1231</v>
      </c>
      <c r="I449" s="204"/>
      <c r="J449" s="204">
        <v>1</v>
      </c>
      <c r="K449" s="202" t="s">
        <v>1232</v>
      </c>
      <c r="L449" s="202"/>
      <c r="M449" s="204">
        <v>7</v>
      </c>
      <c r="N449" s="204">
        <v>17</v>
      </c>
      <c r="O449" s="204" t="s">
        <v>1225</v>
      </c>
      <c r="P449" s="204" t="s">
        <v>561</v>
      </c>
      <c r="Q449" s="202" t="s">
        <v>1389</v>
      </c>
      <c r="R449" s="204" t="s">
        <v>1390</v>
      </c>
      <c r="S449" s="204" t="s">
        <v>1389</v>
      </c>
      <c r="T449" s="204" t="s">
        <v>605</v>
      </c>
      <c r="U449" s="239" t="s">
        <v>604</v>
      </c>
      <c r="V449" s="186">
        <v>21.31</v>
      </c>
      <c r="W449" s="186">
        <v>97.92</v>
      </c>
      <c r="X449" s="204">
        <v>2</v>
      </c>
      <c r="Y449" s="202" t="s">
        <v>1314</v>
      </c>
      <c r="Z449" s="202" t="s">
        <v>1391</v>
      </c>
      <c r="AA449" s="202" t="s">
        <v>1326</v>
      </c>
      <c r="AB449" s="202"/>
      <c r="AC449" s="249">
        <v>1</v>
      </c>
      <c r="AD449" s="180"/>
    </row>
    <row r="450" spans="1:30" s="157" customFormat="1" ht="15" customHeight="1" x14ac:dyDescent="0.2">
      <c r="A450" s="197">
        <v>775</v>
      </c>
      <c r="B450" s="185" t="s">
        <v>1540</v>
      </c>
      <c r="C450" s="185">
        <v>6741</v>
      </c>
      <c r="D450" s="245">
        <v>42027</v>
      </c>
      <c r="E450" s="185">
        <v>2015</v>
      </c>
      <c r="F450" s="185">
        <v>1</v>
      </c>
      <c r="G450" s="185" t="s">
        <v>1280</v>
      </c>
      <c r="H450" s="185" t="s">
        <v>1281</v>
      </c>
      <c r="I450" s="185" t="s">
        <v>1282</v>
      </c>
      <c r="J450" s="185">
        <v>6</v>
      </c>
      <c r="K450" s="196" t="s">
        <v>1282</v>
      </c>
      <c r="L450" s="196" t="s">
        <v>1282</v>
      </c>
      <c r="M450" s="185">
        <v>0</v>
      </c>
      <c r="N450" s="185">
        <v>60</v>
      </c>
      <c r="O450" s="185" t="s">
        <v>1225</v>
      </c>
      <c r="P450" s="185" t="s">
        <v>195</v>
      </c>
      <c r="Q450" s="196" t="s">
        <v>197</v>
      </c>
      <c r="R450" s="185" t="s">
        <v>197</v>
      </c>
      <c r="S450" s="185" t="s">
        <v>197</v>
      </c>
      <c r="T450" s="185" t="s">
        <v>197</v>
      </c>
      <c r="U450" s="239" t="s">
        <v>198</v>
      </c>
      <c r="V450" s="187">
        <v>14.07</v>
      </c>
      <c r="W450" s="187">
        <v>98.19</v>
      </c>
      <c r="X450" s="185">
        <v>1</v>
      </c>
      <c r="Y450" s="196" t="s">
        <v>1541</v>
      </c>
      <c r="Z450" s="196" t="s">
        <v>1542</v>
      </c>
      <c r="AA450" s="196" t="s">
        <v>1543</v>
      </c>
      <c r="AB450" s="196"/>
      <c r="AC450" s="243">
        <v>0</v>
      </c>
      <c r="AD450" s="180"/>
    </row>
    <row r="451" spans="1:30" s="157" customFormat="1" ht="15" customHeight="1" x14ac:dyDescent="0.2">
      <c r="A451" s="203">
        <v>775</v>
      </c>
      <c r="B451" s="185" t="s">
        <v>1513</v>
      </c>
      <c r="C451" s="185">
        <v>7111</v>
      </c>
      <c r="D451" s="248">
        <v>42259</v>
      </c>
      <c r="E451" s="204">
        <v>2015</v>
      </c>
      <c r="F451" s="204">
        <v>1</v>
      </c>
      <c r="G451" s="204" t="s">
        <v>1324</v>
      </c>
      <c r="H451" s="204" t="s">
        <v>1232</v>
      </c>
      <c r="I451" s="204"/>
      <c r="J451" s="204">
        <v>7</v>
      </c>
      <c r="K451" s="202" t="s">
        <v>1231</v>
      </c>
      <c r="L451" s="202"/>
      <c r="M451" s="204">
        <v>1</v>
      </c>
      <c r="N451" s="204">
        <v>17</v>
      </c>
      <c r="O451" s="204" t="s">
        <v>1225</v>
      </c>
      <c r="P451" s="204" t="s">
        <v>561</v>
      </c>
      <c r="Q451" s="202" t="s">
        <v>615</v>
      </c>
      <c r="R451" s="204"/>
      <c r="S451" s="204" t="s">
        <v>615</v>
      </c>
      <c r="T451" s="204" t="s">
        <v>615</v>
      </c>
      <c r="U451" s="239" t="s">
        <v>616</v>
      </c>
      <c r="V451" s="186">
        <v>23.97</v>
      </c>
      <c r="W451" s="186">
        <v>97.9</v>
      </c>
      <c r="X451" s="204">
        <v>1</v>
      </c>
      <c r="Y451" s="202" t="s">
        <v>1314</v>
      </c>
      <c r="Z451" s="202" t="s">
        <v>1514</v>
      </c>
      <c r="AA451" s="202" t="s">
        <v>1377</v>
      </c>
      <c r="AB451" s="202"/>
      <c r="AC451" s="249">
        <v>0</v>
      </c>
      <c r="AD451" s="180"/>
    </row>
    <row r="452" spans="1:30" s="157" customFormat="1" ht="15" customHeight="1" x14ac:dyDescent="0.2">
      <c r="A452" s="203">
        <v>775</v>
      </c>
      <c r="B452" s="185" t="s">
        <v>2397</v>
      </c>
      <c r="C452" s="185">
        <v>7112</v>
      </c>
      <c r="D452" s="248">
        <v>42262</v>
      </c>
      <c r="E452" s="204">
        <v>2015</v>
      </c>
      <c r="F452" s="204">
        <v>1</v>
      </c>
      <c r="G452" s="204" t="s">
        <v>1280</v>
      </c>
      <c r="H452" s="204" t="s">
        <v>1281</v>
      </c>
      <c r="I452" s="204"/>
      <c r="J452" s="204">
        <v>6</v>
      </c>
      <c r="K452" s="202"/>
      <c r="L452" s="202"/>
      <c r="M452" s="204">
        <v>0</v>
      </c>
      <c r="N452" s="204">
        <v>60</v>
      </c>
      <c r="O452" s="204" t="s">
        <v>1225</v>
      </c>
      <c r="P452" s="185" t="s">
        <v>277</v>
      </c>
      <c r="Q452" s="196" t="s">
        <v>277</v>
      </c>
      <c r="R452" s="204" t="s">
        <v>285</v>
      </c>
      <c r="S452" s="204" t="s">
        <v>285</v>
      </c>
      <c r="T452" s="239" t="s">
        <v>285</v>
      </c>
      <c r="U452" s="239" t="s">
        <v>284</v>
      </c>
      <c r="V452" s="186">
        <v>20</v>
      </c>
      <c r="W452" s="186">
        <v>95.54</v>
      </c>
      <c r="X452" s="204">
        <v>1</v>
      </c>
      <c r="Y452" s="202" t="s">
        <v>1304</v>
      </c>
      <c r="Z452" s="202" t="s">
        <v>2398</v>
      </c>
      <c r="AA452" s="202" t="s">
        <v>2393</v>
      </c>
      <c r="AB452" s="202"/>
      <c r="AC452" s="249">
        <v>0</v>
      </c>
      <c r="AD452" s="180"/>
    </row>
    <row r="453" spans="1:30" s="157" customFormat="1" ht="15" customHeight="1" x14ac:dyDescent="0.2">
      <c r="A453" s="203">
        <v>775</v>
      </c>
      <c r="B453" s="185" t="s">
        <v>1660</v>
      </c>
      <c r="C453" s="185">
        <v>7113</v>
      </c>
      <c r="D453" s="248">
        <v>42265</v>
      </c>
      <c r="E453" s="204">
        <v>2015</v>
      </c>
      <c r="F453" s="204">
        <v>1</v>
      </c>
      <c r="G453" s="204" t="s">
        <v>1222</v>
      </c>
      <c r="H453" s="204" t="s">
        <v>1231</v>
      </c>
      <c r="I453" s="204"/>
      <c r="J453" s="204">
        <v>1</v>
      </c>
      <c r="K453" s="202" t="s">
        <v>1422</v>
      </c>
      <c r="L453" s="202"/>
      <c r="M453" s="204">
        <v>3</v>
      </c>
      <c r="N453" s="204">
        <v>13</v>
      </c>
      <c r="O453" s="204" t="s">
        <v>1225</v>
      </c>
      <c r="P453" s="204" t="s">
        <v>7</v>
      </c>
      <c r="Q453" s="202" t="s">
        <v>36</v>
      </c>
      <c r="R453" s="204"/>
      <c r="S453" s="204" t="s">
        <v>36</v>
      </c>
      <c r="T453" s="204" t="s">
        <v>36</v>
      </c>
      <c r="U453" s="239" t="s">
        <v>35</v>
      </c>
      <c r="V453" s="186">
        <v>24.11</v>
      </c>
      <c r="W453" s="186">
        <v>97.3</v>
      </c>
      <c r="X453" s="204">
        <v>2</v>
      </c>
      <c r="Y453" s="202" t="s">
        <v>1237</v>
      </c>
      <c r="Z453" s="202" t="s">
        <v>1661</v>
      </c>
      <c r="AA453" s="179" t="s">
        <v>1563</v>
      </c>
      <c r="AB453" s="202"/>
      <c r="AC453" s="249">
        <v>0</v>
      </c>
      <c r="AD453" s="180"/>
    </row>
    <row r="454" spans="1:30" s="157" customFormat="1" ht="15" customHeight="1" x14ac:dyDescent="0.2">
      <c r="A454" s="203">
        <v>775</v>
      </c>
      <c r="B454" s="185" t="s">
        <v>2391</v>
      </c>
      <c r="C454" s="185">
        <v>7114</v>
      </c>
      <c r="D454" s="248">
        <v>42266</v>
      </c>
      <c r="E454" s="204">
        <v>2015</v>
      </c>
      <c r="F454" s="204">
        <v>1</v>
      </c>
      <c r="G454" s="204" t="s">
        <v>1280</v>
      </c>
      <c r="H454" s="204" t="s">
        <v>1281</v>
      </c>
      <c r="I454" s="204"/>
      <c r="J454" s="204">
        <v>6</v>
      </c>
      <c r="K454" s="202"/>
      <c r="L454" s="202"/>
      <c r="M454" s="204">
        <v>0</v>
      </c>
      <c r="N454" s="204">
        <v>60</v>
      </c>
      <c r="O454" s="204" t="s">
        <v>1225</v>
      </c>
      <c r="P454" s="204" t="s">
        <v>462</v>
      </c>
      <c r="Q454" s="202" t="s">
        <v>462</v>
      </c>
      <c r="R454" s="204" t="s">
        <v>462</v>
      </c>
      <c r="S454" s="204" t="s">
        <v>462</v>
      </c>
      <c r="T454" s="185" t="s">
        <v>551</v>
      </c>
      <c r="U454" s="239" t="s">
        <v>550</v>
      </c>
      <c r="V454" s="186">
        <v>16.8</v>
      </c>
      <c r="W454" s="186">
        <v>96.15</v>
      </c>
      <c r="X454" s="204">
        <v>1</v>
      </c>
      <c r="Y454" s="202" t="s">
        <v>1304</v>
      </c>
      <c r="Z454" s="202" t="s">
        <v>2392</v>
      </c>
      <c r="AA454" s="202" t="s">
        <v>2393</v>
      </c>
      <c r="AB454" s="202"/>
      <c r="AC454" s="249">
        <v>0</v>
      </c>
      <c r="AD454" s="180"/>
    </row>
    <row r="455" spans="1:30" s="157" customFormat="1" ht="15" customHeight="1" x14ac:dyDescent="0.2">
      <c r="A455" s="203">
        <v>775</v>
      </c>
      <c r="B455" s="185" t="s">
        <v>1662</v>
      </c>
      <c r="C455" s="185">
        <v>7115</v>
      </c>
      <c r="D455" s="248">
        <v>42267</v>
      </c>
      <c r="E455" s="204">
        <v>2015</v>
      </c>
      <c r="F455" s="204">
        <v>1</v>
      </c>
      <c r="G455" s="204" t="s">
        <v>1222</v>
      </c>
      <c r="H455" s="204" t="s">
        <v>1231</v>
      </c>
      <c r="I455" s="204"/>
      <c r="J455" s="204">
        <v>1</v>
      </c>
      <c r="K455" s="202" t="s">
        <v>1422</v>
      </c>
      <c r="L455" s="202"/>
      <c r="M455" s="204">
        <v>3</v>
      </c>
      <c r="N455" s="204">
        <v>13</v>
      </c>
      <c r="O455" s="204" t="s">
        <v>1225</v>
      </c>
      <c r="P455" s="204" t="s">
        <v>7</v>
      </c>
      <c r="Q455" s="202" t="s">
        <v>36</v>
      </c>
      <c r="R455" s="204"/>
      <c r="S455" s="204" t="s">
        <v>36</v>
      </c>
      <c r="T455" s="204" t="s">
        <v>36</v>
      </c>
      <c r="U455" s="239" t="s">
        <v>35</v>
      </c>
      <c r="V455" s="186">
        <v>24.11</v>
      </c>
      <c r="W455" s="186">
        <v>97.3</v>
      </c>
      <c r="X455" s="204">
        <v>2</v>
      </c>
      <c r="Y455" s="202" t="s">
        <v>1572</v>
      </c>
      <c r="Z455" s="202" t="s">
        <v>1663</v>
      </c>
      <c r="AA455" s="179" t="s">
        <v>1563</v>
      </c>
      <c r="AB455" s="202"/>
      <c r="AC455" s="249">
        <v>0</v>
      </c>
      <c r="AD455" s="180"/>
    </row>
    <row r="456" spans="1:30" s="157" customFormat="1" ht="15" customHeight="1" x14ac:dyDescent="0.2">
      <c r="A456" s="203">
        <v>775</v>
      </c>
      <c r="B456" s="185" t="s">
        <v>2658</v>
      </c>
      <c r="C456" s="185">
        <v>7116</v>
      </c>
      <c r="D456" s="248">
        <v>42268</v>
      </c>
      <c r="E456" s="204">
        <v>2015</v>
      </c>
      <c r="F456" s="204">
        <v>1</v>
      </c>
      <c r="G456" s="204" t="s">
        <v>1222</v>
      </c>
      <c r="H456" s="204" t="s">
        <v>1231</v>
      </c>
      <c r="I456" s="204"/>
      <c r="J456" s="204">
        <v>1</v>
      </c>
      <c r="K456" s="202" t="s">
        <v>1495</v>
      </c>
      <c r="L456" s="202"/>
      <c r="M456" s="204">
        <v>3</v>
      </c>
      <c r="N456" s="204">
        <v>13</v>
      </c>
      <c r="O456" s="204" t="s">
        <v>1225</v>
      </c>
      <c r="P456" s="204" t="s">
        <v>561</v>
      </c>
      <c r="Q456" s="202" t="s">
        <v>631</v>
      </c>
      <c r="R456" s="204"/>
      <c r="S456" s="204" t="s">
        <v>563</v>
      </c>
      <c r="T456" s="204" t="s">
        <v>631</v>
      </c>
      <c r="U456" s="239" t="s">
        <v>630</v>
      </c>
      <c r="V456" s="186">
        <v>20.78</v>
      </c>
      <c r="W456" s="186">
        <v>97.03</v>
      </c>
      <c r="X456" s="204">
        <v>3</v>
      </c>
      <c r="Y456" s="202" t="s">
        <v>1314</v>
      </c>
      <c r="Z456" s="202" t="s">
        <v>2659</v>
      </c>
      <c r="AA456" s="196" t="s">
        <v>2537</v>
      </c>
      <c r="AB456" s="202"/>
      <c r="AC456" s="249">
        <v>0</v>
      </c>
      <c r="AD456" s="180"/>
    </row>
    <row r="457" spans="1:30" s="157" customFormat="1" ht="15" customHeight="1" x14ac:dyDescent="0.2">
      <c r="A457" s="203">
        <v>775</v>
      </c>
      <c r="B457" s="185" t="s">
        <v>2672</v>
      </c>
      <c r="C457" s="185">
        <v>7117</v>
      </c>
      <c r="D457" s="248">
        <v>42269</v>
      </c>
      <c r="E457" s="204">
        <v>2015</v>
      </c>
      <c r="F457" s="204">
        <v>1</v>
      </c>
      <c r="G457" s="204" t="s">
        <v>1222</v>
      </c>
      <c r="H457" s="204" t="s">
        <v>1231</v>
      </c>
      <c r="I457" s="204"/>
      <c r="J457" s="204">
        <v>1</v>
      </c>
      <c r="K457" s="202" t="s">
        <v>1495</v>
      </c>
      <c r="L457" s="202"/>
      <c r="M457" s="204">
        <v>3</v>
      </c>
      <c r="N457" s="204">
        <v>13</v>
      </c>
      <c r="O457" s="204" t="s">
        <v>1225</v>
      </c>
      <c r="P457" s="204" t="s">
        <v>561</v>
      </c>
      <c r="Q457" s="202" t="s">
        <v>615</v>
      </c>
      <c r="R457" s="204" t="s">
        <v>2673</v>
      </c>
      <c r="S457" s="204" t="s">
        <v>615</v>
      </c>
      <c r="T457" s="204" t="s">
        <v>615</v>
      </c>
      <c r="U457" s="239" t="s">
        <v>616</v>
      </c>
      <c r="V457" s="186">
        <v>23.97</v>
      </c>
      <c r="W457" s="186">
        <v>97.9</v>
      </c>
      <c r="X457" s="204">
        <v>1</v>
      </c>
      <c r="Y457" s="202" t="s">
        <v>1314</v>
      </c>
      <c r="Z457" s="202" t="s">
        <v>2659</v>
      </c>
      <c r="AA457" s="196" t="s">
        <v>2537</v>
      </c>
      <c r="AB457" s="202"/>
      <c r="AC457" s="249">
        <v>0</v>
      </c>
      <c r="AD457" s="180"/>
    </row>
    <row r="458" spans="1:30" s="157" customFormat="1" ht="15" customHeight="1" x14ac:dyDescent="0.2">
      <c r="A458" s="203">
        <v>775</v>
      </c>
      <c r="B458" s="185" t="s">
        <v>1397</v>
      </c>
      <c r="C458" s="185">
        <v>7118</v>
      </c>
      <c r="D458" s="248">
        <v>42269</v>
      </c>
      <c r="E458" s="204">
        <v>2015</v>
      </c>
      <c r="F458" s="204">
        <v>1</v>
      </c>
      <c r="G458" s="204" t="s">
        <v>1324</v>
      </c>
      <c r="H458" s="204" t="s">
        <v>1231</v>
      </c>
      <c r="I458" s="204"/>
      <c r="J458" s="204">
        <v>1</v>
      </c>
      <c r="K458" s="202" t="s">
        <v>1232</v>
      </c>
      <c r="L458" s="202"/>
      <c r="M458" s="204">
        <v>7</v>
      </c>
      <c r="N458" s="204">
        <v>17</v>
      </c>
      <c r="O458" s="204" t="s">
        <v>1225</v>
      </c>
      <c r="P458" s="204" t="s">
        <v>561</v>
      </c>
      <c r="Q458" s="202" t="s">
        <v>615</v>
      </c>
      <c r="R458" s="204" t="s">
        <v>1398</v>
      </c>
      <c r="S458" s="204" t="s">
        <v>615</v>
      </c>
      <c r="T458" s="204" t="s">
        <v>615</v>
      </c>
      <c r="U458" s="239" t="s">
        <v>616</v>
      </c>
      <c r="V458" s="186">
        <v>23.97</v>
      </c>
      <c r="W458" s="186">
        <v>97.9</v>
      </c>
      <c r="X458" s="204">
        <v>1</v>
      </c>
      <c r="Y458" s="202" t="s">
        <v>1314</v>
      </c>
      <c r="Z458" s="202" t="s">
        <v>1399</v>
      </c>
      <c r="AA458" s="202" t="s">
        <v>1326</v>
      </c>
      <c r="AB458" s="202"/>
      <c r="AC458" s="249">
        <v>0</v>
      </c>
      <c r="AD458" s="180"/>
    </row>
    <row r="459" spans="1:30" s="157" customFormat="1" ht="15" customHeight="1" x14ac:dyDescent="0.2">
      <c r="A459" s="203">
        <v>775</v>
      </c>
      <c r="B459" s="185" t="s">
        <v>1664</v>
      </c>
      <c r="C459" s="185">
        <v>7119</v>
      </c>
      <c r="D459" s="248">
        <v>42270</v>
      </c>
      <c r="E459" s="204">
        <v>2015</v>
      </c>
      <c r="F459" s="204">
        <v>1</v>
      </c>
      <c r="G459" s="204" t="s">
        <v>1222</v>
      </c>
      <c r="H459" s="204" t="s">
        <v>1231</v>
      </c>
      <c r="I459" s="204"/>
      <c r="J459" s="204">
        <v>1</v>
      </c>
      <c r="K459" s="202" t="s">
        <v>1422</v>
      </c>
      <c r="L459" s="202" t="s">
        <v>1232</v>
      </c>
      <c r="M459" s="204">
        <v>3</v>
      </c>
      <c r="N459" s="204">
        <v>13</v>
      </c>
      <c r="O459" s="204" t="s">
        <v>1225</v>
      </c>
      <c r="P459" s="204" t="s">
        <v>7</v>
      </c>
      <c r="Q459" s="202" t="s">
        <v>36</v>
      </c>
      <c r="R459" s="204" t="s">
        <v>1665</v>
      </c>
      <c r="S459" s="204" t="s">
        <v>36</v>
      </c>
      <c r="T459" s="204" t="s">
        <v>36</v>
      </c>
      <c r="U459" s="239" t="s">
        <v>35</v>
      </c>
      <c r="V459" s="186">
        <v>24.11</v>
      </c>
      <c r="W459" s="186">
        <v>97.3</v>
      </c>
      <c r="X459" s="204">
        <v>2</v>
      </c>
      <c r="Y459" s="202" t="s">
        <v>1572</v>
      </c>
      <c r="Z459" s="202" t="s">
        <v>1666</v>
      </c>
      <c r="AA459" s="179" t="s">
        <v>1563</v>
      </c>
      <c r="AB459" s="202"/>
      <c r="AC459" s="249">
        <v>3</v>
      </c>
      <c r="AD459" s="180"/>
    </row>
    <row r="460" spans="1:30" s="157" customFormat="1" ht="15" customHeight="1" x14ac:dyDescent="0.2">
      <c r="A460" s="203">
        <v>775</v>
      </c>
      <c r="B460" s="185" t="s">
        <v>2782</v>
      </c>
      <c r="C460" s="185">
        <v>7120</v>
      </c>
      <c r="D460" s="248">
        <v>42270</v>
      </c>
      <c r="E460" s="204">
        <v>2015</v>
      </c>
      <c r="F460" s="204">
        <v>1</v>
      </c>
      <c r="G460" s="204" t="s">
        <v>1222</v>
      </c>
      <c r="H460" s="185" t="s">
        <v>2147</v>
      </c>
      <c r="I460" s="204"/>
      <c r="J460" s="204">
        <v>1</v>
      </c>
      <c r="K460" s="202" t="s">
        <v>2783</v>
      </c>
      <c r="L460" s="202"/>
      <c r="M460" s="204">
        <v>3</v>
      </c>
      <c r="N460" s="204">
        <v>13</v>
      </c>
      <c r="O460" s="204" t="s">
        <v>1225</v>
      </c>
      <c r="P460" s="204" t="s">
        <v>561</v>
      </c>
      <c r="Q460" s="202" t="s">
        <v>2661</v>
      </c>
      <c r="R460" s="204"/>
      <c r="S460" s="204" t="s">
        <v>2661</v>
      </c>
      <c r="T460" s="204" t="s">
        <v>673</v>
      </c>
      <c r="U460" s="239" t="s">
        <v>672</v>
      </c>
      <c r="V460" s="186">
        <v>20.29</v>
      </c>
      <c r="W460" s="186">
        <v>98.89</v>
      </c>
      <c r="X460" s="204">
        <v>1</v>
      </c>
      <c r="Y460" s="202" t="s">
        <v>1314</v>
      </c>
      <c r="Z460" s="202" t="s">
        <v>2784</v>
      </c>
      <c r="AA460" s="179" t="s">
        <v>2746</v>
      </c>
      <c r="AB460" s="202"/>
      <c r="AC460" s="249">
        <v>1</v>
      </c>
      <c r="AD460" s="180"/>
    </row>
    <row r="461" spans="1:30" s="157" customFormat="1" ht="15" customHeight="1" x14ac:dyDescent="0.2">
      <c r="A461" s="194">
        <v>775</v>
      </c>
      <c r="B461" s="185" t="s">
        <v>1353</v>
      </c>
      <c r="C461" s="185">
        <v>6742</v>
      </c>
      <c r="D461" s="242">
        <v>42027</v>
      </c>
      <c r="E461" s="185">
        <v>2015</v>
      </c>
      <c r="F461" s="185">
        <v>1</v>
      </c>
      <c r="G461" s="185" t="s">
        <v>1324</v>
      </c>
      <c r="H461" s="198" t="s">
        <v>1232</v>
      </c>
      <c r="I461" s="185"/>
      <c r="J461" s="185">
        <v>7</v>
      </c>
      <c r="K461" s="195" t="s">
        <v>1231</v>
      </c>
      <c r="L461" s="196"/>
      <c r="M461" s="185">
        <v>1</v>
      </c>
      <c r="N461" s="185">
        <v>17</v>
      </c>
      <c r="O461" s="185" t="s">
        <v>1225</v>
      </c>
      <c r="P461" s="185" t="s">
        <v>561</v>
      </c>
      <c r="Q461" s="196" t="s">
        <v>1354</v>
      </c>
      <c r="R461" s="185" t="s">
        <v>1355</v>
      </c>
      <c r="S461" s="185" t="s">
        <v>1354</v>
      </c>
      <c r="T461" s="185" t="s">
        <v>767</v>
      </c>
      <c r="U461" s="239" t="s">
        <v>618</v>
      </c>
      <c r="V461" s="187">
        <v>23.45</v>
      </c>
      <c r="W461" s="187">
        <v>97.93</v>
      </c>
      <c r="X461" s="185">
        <v>2</v>
      </c>
      <c r="Y461" s="196" t="s">
        <v>1237</v>
      </c>
      <c r="Z461" s="200" t="s">
        <v>1356</v>
      </c>
      <c r="AA461" s="202" t="s">
        <v>1326</v>
      </c>
      <c r="AB461" s="200"/>
      <c r="AC461" s="243">
        <v>2</v>
      </c>
      <c r="AD461" s="180"/>
    </row>
    <row r="462" spans="1:30" s="157" customFormat="1" ht="15" customHeight="1" x14ac:dyDescent="0.2">
      <c r="A462" s="203">
        <v>775</v>
      </c>
      <c r="B462" s="185" t="s">
        <v>1667</v>
      </c>
      <c r="C462" s="185">
        <v>7121</v>
      </c>
      <c r="D462" s="248">
        <v>42275</v>
      </c>
      <c r="E462" s="204">
        <v>2015</v>
      </c>
      <c r="F462" s="204">
        <v>1</v>
      </c>
      <c r="G462" s="204" t="s">
        <v>1222</v>
      </c>
      <c r="H462" s="204" t="s">
        <v>1231</v>
      </c>
      <c r="I462" s="204"/>
      <c r="J462" s="204">
        <v>1</v>
      </c>
      <c r="K462" s="202" t="s">
        <v>1422</v>
      </c>
      <c r="L462" s="202"/>
      <c r="M462" s="204">
        <v>3</v>
      </c>
      <c r="N462" s="204">
        <v>13</v>
      </c>
      <c r="O462" s="204" t="s">
        <v>1225</v>
      </c>
      <c r="P462" s="204" t="s">
        <v>7</v>
      </c>
      <c r="Q462" s="202" t="s">
        <v>36</v>
      </c>
      <c r="R462" s="204"/>
      <c r="S462" s="204" t="s">
        <v>36</v>
      </c>
      <c r="T462" s="204" t="s">
        <v>36</v>
      </c>
      <c r="U462" s="239" t="s">
        <v>35</v>
      </c>
      <c r="V462" s="186">
        <v>24.11</v>
      </c>
      <c r="W462" s="186">
        <v>97.3</v>
      </c>
      <c r="X462" s="204">
        <v>2</v>
      </c>
      <c r="Y462" s="202" t="s">
        <v>1226</v>
      </c>
      <c r="Z462" s="202" t="s">
        <v>1668</v>
      </c>
      <c r="AA462" s="179" t="s">
        <v>1563</v>
      </c>
      <c r="AB462" s="202"/>
      <c r="AC462" s="249">
        <v>0</v>
      </c>
      <c r="AD462" s="180"/>
    </row>
    <row r="463" spans="1:30" s="157" customFormat="1" ht="15" customHeight="1" x14ac:dyDescent="0.2">
      <c r="A463" s="203">
        <v>775</v>
      </c>
      <c r="B463" s="185" t="s">
        <v>2804</v>
      </c>
      <c r="C463" s="185">
        <v>7122</v>
      </c>
      <c r="D463" s="248">
        <v>42276</v>
      </c>
      <c r="E463" s="204">
        <v>2015</v>
      </c>
      <c r="F463" s="204">
        <v>1</v>
      </c>
      <c r="G463" s="204" t="s">
        <v>1236</v>
      </c>
      <c r="H463" s="204" t="s">
        <v>1490</v>
      </c>
      <c r="I463" s="204"/>
      <c r="J463" s="204">
        <v>3</v>
      </c>
      <c r="K463" s="202" t="s">
        <v>1297</v>
      </c>
      <c r="L463" s="202"/>
      <c r="M463" s="204">
        <v>1</v>
      </c>
      <c r="N463" s="204">
        <v>13</v>
      </c>
      <c r="O463" s="204" t="s">
        <v>1225</v>
      </c>
      <c r="P463" s="204" t="s">
        <v>561</v>
      </c>
      <c r="Q463" s="202"/>
      <c r="R463" s="204" t="s">
        <v>2287</v>
      </c>
      <c r="S463" s="204" t="s">
        <v>563</v>
      </c>
      <c r="T463" s="204"/>
      <c r="U463" s="239"/>
      <c r="V463" s="186">
        <v>20.78</v>
      </c>
      <c r="W463" s="186">
        <v>97.03</v>
      </c>
      <c r="X463" s="204">
        <v>3</v>
      </c>
      <c r="Y463" s="202" t="s">
        <v>1314</v>
      </c>
      <c r="Z463" s="202" t="s">
        <v>2805</v>
      </c>
      <c r="AA463" s="179" t="s">
        <v>2746</v>
      </c>
      <c r="AB463" s="202"/>
      <c r="AC463" s="249">
        <v>0</v>
      </c>
      <c r="AD463" s="180"/>
    </row>
    <row r="464" spans="1:30" s="157" customFormat="1" ht="15" customHeight="1" x14ac:dyDescent="0.2">
      <c r="A464" s="203">
        <v>775</v>
      </c>
      <c r="B464" s="185" t="s">
        <v>2468</v>
      </c>
      <c r="C464" s="185">
        <v>7123</v>
      </c>
      <c r="D464" s="248">
        <v>42277</v>
      </c>
      <c r="E464" s="204">
        <v>2015</v>
      </c>
      <c r="F464" s="204">
        <v>1</v>
      </c>
      <c r="G464" s="204" t="s">
        <v>1222</v>
      </c>
      <c r="H464" s="204" t="s">
        <v>1231</v>
      </c>
      <c r="I464" s="204"/>
      <c r="J464" s="204">
        <v>1</v>
      </c>
      <c r="K464" s="202" t="s">
        <v>2322</v>
      </c>
      <c r="L464" s="202"/>
      <c r="M464" s="204">
        <v>3</v>
      </c>
      <c r="N464" s="204">
        <v>13</v>
      </c>
      <c r="O464" s="204" t="s">
        <v>1225</v>
      </c>
      <c r="P464" s="204" t="s">
        <v>561</v>
      </c>
      <c r="Q464" s="202" t="s">
        <v>2469</v>
      </c>
      <c r="R464" s="204" t="s">
        <v>2469</v>
      </c>
      <c r="S464" s="204" t="s">
        <v>563</v>
      </c>
      <c r="T464" s="204" t="s">
        <v>766</v>
      </c>
      <c r="U464" s="239" t="s">
        <v>592</v>
      </c>
      <c r="V464" s="186">
        <v>20.78</v>
      </c>
      <c r="W464" s="186">
        <v>97.03</v>
      </c>
      <c r="X464" s="204">
        <v>3</v>
      </c>
      <c r="Y464" s="202" t="s">
        <v>1314</v>
      </c>
      <c r="Z464" s="202" t="s">
        <v>2470</v>
      </c>
      <c r="AA464" s="206" t="s">
        <v>2418</v>
      </c>
      <c r="AB464" s="202"/>
      <c r="AC464" s="249">
        <v>3</v>
      </c>
      <c r="AD464" s="180"/>
    </row>
    <row r="465" spans="1:30" s="157" customFormat="1" ht="15" customHeight="1" x14ac:dyDescent="0.2">
      <c r="A465" s="205">
        <v>775</v>
      </c>
      <c r="B465" s="185" t="s">
        <v>1796</v>
      </c>
      <c r="C465" s="185">
        <v>7124</v>
      </c>
      <c r="D465" s="250">
        <v>42280</v>
      </c>
      <c r="E465" s="201">
        <v>2015</v>
      </c>
      <c r="F465" s="201">
        <v>1</v>
      </c>
      <c r="G465" s="179" t="s">
        <v>1230</v>
      </c>
      <c r="H465" s="201" t="s">
        <v>1232</v>
      </c>
      <c r="I465" s="201"/>
      <c r="J465" s="201">
        <v>7</v>
      </c>
      <c r="K465" s="206" t="s">
        <v>1784</v>
      </c>
      <c r="L465" s="206" t="s">
        <v>1447</v>
      </c>
      <c r="M465" s="201">
        <v>2</v>
      </c>
      <c r="N465" s="201">
        <v>27</v>
      </c>
      <c r="O465" s="201" t="s">
        <v>1225</v>
      </c>
      <c r="P465" s="201" t="s">
        <v>68</v>
      </c>
      <c r="Q465" s="206" t="s">
        <v>77</v>
      </c>
      <c r="R465" s="201"/>
      <c r="S465" s="185" t="s">
        <v>77</v>
      </c>
      <c r="T465" s="185" t="s">
        <v>77</v>
      </c>
      <c r="U465" s="239" t="s">
        <v>78</v>
      </c>
      <c r="V465" s="199">
        <v>18</v>
      </c>
      <c r="W465" s="199">
        <v>97.56</v>
      </c>
      <c r="X465" s="201">
        <v>1</v>
      </c>
      <c r="Y465" s="206" t="s">
        <v>1237</v>
      </c>
      <c r="Z465" s="206" t="s">
        <v>1797</v>
      </c>
      <c r="AA465" s="206" t="s">
        <v>1798</v>
      </c>
      <c r="AB465" s="206"/>
      <c r="AC465" s="251">
        <v>0</v>
      </c>
      <c r="AD465" s="180"/>
    </row>
    <row r="466" spans="1:30" s="157" customFormat="1" ht="15" customHeight="1" x14ac:dyDescent="0.2">
      <c r="A466" s="205">
        <v>775</v>
      </c>
      <c r="B466" s="185" t="s">
        <v>2336</v>
      </c>
      <c r="C466" s="185">
        <v>7125</v>
      </c>
      <c r="D466" s="250">
        <v>42281</v>
      </c>
      <c r="E466" s="201">
        <v>2015</v>
      </c>
      <c r="F466" s="201">
        <v>1</v>
      </c>
      <c r="G466" s="201" t="s">
        <v>1280</v>
      </c>
      <c r="H466" s="201" t="s">
        <v>1281</v>
      </c>
      <c r="I466" s="201"/>
      <c r="J466" s="201">
        <v>6</v>
      </c>
      <c r="K466" s="206"/>
      <c r="L466" s="206"/>
      <c r="M466" s="201">
        <v>0</v>
      </c>
      <c r="N466" s="201">
        <v>60</v>
      </c>
      <c r="O466" s="201" t="s">
        <v>1225</v>
      </c>
      <c r="P466" s="201" t="s">
        <v>462</v>
      </c>
      <c r="Q466" s="202" t="s">
        <v>462</v>
      </c>
      <c r="R466" s="201" t="s">
        <v>462</v>
      </c>
      <c r="S466" s="201" t="s">
        <v>462</v>
      </c>
      <c r="T466" s="185" t="s">
        <v>535</v>
      </c>
      <c r="U466" s="239" t="s">
        <v>534</v>
      </c>
      <c r="V466" s="199">
        <v>16.8</v>
      </c>
      <c r="W466" s="199">
        <v>96.15</v>
      </c>
      <c r="X466" s="201">
        <v>1</v>
      </c>
      <c r="Y466" s="206" t="s">
        <v>2324</v>
      </c>
      <c r="Z466" s="206" t="s">
        <v>2337</v>
      </c>
      <c r="AA466" s="200" t="s">
        <v>2331</v>
      </c>
      <c r="AB466" s="206"/>
      <c r="AC466" s="251">
        <v>0</v>
      </c>
      <c r="AD466" s="180"/>
    </row>
    <row r="467" spans="1:30" s="157" customFormat="1" ht="15" customHeight="1" x14ac:dyDescent="0.2">
      <c r="A467" s="205">
        <v>775</v>
      </c>
      <c r="B467" s="185" t="s">
        <v>1557</v>
      </c>
      <c r="C467" s="185">
        <v>7126</v>
      </c>
      <c r="D467" s="250">
        <v>42282</v>
      </c>
      <c r="E467" s="201">
        <v>2015</v>
      </c>
      <c r="F467" s="201">
        <v>1</v>
      </c>
      <c r="G467" s="201" t="s">
        <v>1324</v>
      </c>
      <c r="H467" s="201" t="s">
        <v>1232</v>
      </c>
      <c r="I467" s="201" t="s">
        <v>1558</v>
      </c>
      <c r="J467" s="201">
        <v>7</v>
      </c>
      <c r="K467" s="206" t="s">
        <v>1422</v>
      </c>
      <c r="L467" s="206"/>
      <c r="M467" s="201">
        <v>3</v>
      </c>
      <c r="N467" s="201">
        <v>37</v>
      </c>
      <c r="O467" s="201" t="s">
        <v>1225</v>
      </c>
      <c r="P467" s="201" t="s">
        <v>7</v>
      </c>
      <c r="Q467" s="206" t="s">
        <v>27</v>
      </c>
      <c r="R467" s="201"/>
      <c r="S467" s="201" t="s">
        <v>27</v>
      </c>
      <c r="T467" s="201" t="s">
        <v>27</v>
      </c>
      <c r="U467" s="239" t="s">
        <v>26</v>
      </c>
      <c r="V467" s="199">
        <v>25.61</v>
      </c>
      <c r="W467" s="199">
        <v>96.31</v>
      </c>
      <c r="X467" s="201">
        <v>1</v>
      </c>
      <c r="Y467" s="206" t="s">
        <v>1237</v>
      </c>
      <c r="Z467" s="206" t="s">
        <v>1559</v>
      </c>
      <c r="AA467" s="206" t="s">
        <v>1560</v>
      </c>
      <c r="AB467" s="206"/>
      <c r="AC467" s="251">
        <v>1</v>
      </c>
      <c r="AD467" s="180"/>
    </row>
    <row r="468" spans="1:30" s="157" customFormat="1" ht="15" customHeight="1" x14ac:dyDescent="0.2">
      <c r="A468" s="205">
        <v>775</v>
      </c>
      <c r="B468" s="185" t="s">
        <v>2251</v>
      </c>
      <c r="C468" s="185">
        <v>7127</v>
      </c>
      <c r="D468" s="250">
        <v>42283</v>
      </c>
      <c r="E468" s="201">
        <v>2015</v>
      </c>
      <c r="F468" s="201">
        <v>1</v>
      </c>
      <c r="G468" s="201" t="s">
        <v>1324</v>
      </c>
      <c r="H468" s="201" t="s">
        <v>1232</v>
      </c>
      <c r="I468" s="201" t="s">
        <v>1558</v>
      </c>
      <c r="J468" s="201">
        <v>7</v>
      </c>
      <c r="K468" s="206" t="s">
        <v>1490</v>
      </c>
      <c r="L468" s="206"/>
      <c r="M468" s="201">
        <v>3</v>
      </c>
      <c r="N468" s="201">
        <v>37</v>
      </c>
      <c r="O468" s="201" t="s">
        <v>1225</v>
      </c>
      <c r="P468" s="201" t="s">
        <v>7</v>
      </c>
      <c r="Q468" s="206" t="s">
        <v>27</v>
      </c>
      <c r="R468" s="201"/>
      <c r="S468" s="201" t="s">
        <v>27</v>
      </c>
      <c r="T468" s="201" t="s">
        <v>27</v>
      </c>
      <c r="U468" s="239" t="s">
        <v>26</v>
      </c>
      <c r="V468" s="199">
        <v>25.61</v>
      </c>
      <c r="W468" s="199">
        <v>96.31</v>
      </c>
      <c r="X468" s="201">
        <v>1</v>
      </c>
      <c r="Y468" s="206" t="s">
        <v>1237</v>
      </c>
      <c r="Z468" s="206" t="s">
        <v>2252</v>
      </c>
      <c r="AA468" s="206" t="s">
        <v>2253</v>
      </c>
      <c r="AB468" s="206"/>
      <c r="AC468" s="251">
        <v>1</v>
      </c>
      <c r="AD468" s="180"/>
    </row>
    <row r="469" spans="1:30" s="157" customFormat="1" ht="15" customHeight="1" x14ac:dyDescent="0.2">
      <c r="A469" s="205">
        <v>775</v>
      </c>
      <c r="B469" s="185" t="s">
        <v>2419</v>
      </c>
      <c r="C469" s="185">
        <v>7128</v>
      </c>
      <c r="D469" s="250">
        <v>42283</v>
      </c>
      <c r="E469" s="201">
        <v>2015</v>
      </c>
      <c r="F469" s="201">
        <v>1</v>
      </c>
      <c r="G469" s="201" t="s">
        <v>1222</v>
      </c>
      <c r="H469" s="201" t="s">
        <v>1231</v>
      </c>
      <c r="I469" s="201"/>
      <c r="J469" s="201">
        <v>1</v>
      </c>
      <c r="K469" s="206" t="s">
        <v>2280</v>
      </c>
      <c r="L469" s="206"/>
      <c r="M469" s="201">
        <v>3</v>
      </c>
      <c r="N469" s="201">
        <v>13</v>
      </c>
      <c r="O469" s="201" t="s">
        <v>1225</v>
      </c>
      <c r="P469" s="201" t="s">
        <v>561</v>
      </c>
      <c r="Q469" s="206" t="s">
        <v>1389</v>
      </c>
      <c r="R469" s="201" t="s">
        <v>2420</v>
      </c>
      <c r="S469" s="201" t="s">
        <v>1389</v>
      </c>
      <c r="T469" s="201" t="s">
        <v>766</v>
      </c>
      <c r="U469" s="239" t="s">
        <v>592</v>
      </c>
      <c r="V469" s="199">
        <v>21.31</v>
      </c>
      <c r="W469" s="199">
        <v>97.92</v>
      </c>
      <c r="X469" s="201">
        <v>2</v>
      </c>
      <c r="Y469" s="206" t="s">
        <v>1226</v>
      </c>
      <c r="Z469" s="206" t="s">
        <v>2421</v>
      </c>
      <c r="AA469" s="206" t="s">
        <v>2418</v>
      </c>
      <c r="AB469" s="206"/>
      <c r="AC469" s="251">
        <v>0</v>
      </c>
      <c r="AD469" s="180"/>
    </row>
    <row r="470" spans="1:30" s="157" customFormat="1" ht="15" customHeight="1" x14ac:dyDescent="0.2">
      <c r="A470" s="205">
        <v>775</v>
      </c>
      <c r="B470" s="185" t="s">
        <v>2424</v>
      </c>
      <c r="C470" s="185">
        <v>7129</v>
      </c>
      <c r="D470" s="250">
        <v>42283</v>
      </c>
      <c r="E470" s="201">
        <v>2015</v>
      </c>
      <c r="F470" s="201">
        <v>1</v>
      </c>
      <c r="G470" s="201" t="s">
        <v>1222</v>
      </c>
      <c r="H470" s="201" t="s">
        <v>1231</v>
      </c>
      <c r="I470" s="201"/>
      <c r="J470" s="201">
        <v>1</v>
      </c>
      <c r="K470" s="206" t="s">
        <v>2280</v>
      </c>
      <c r="L470" s="206"/>
      <c r="M470" s="201">
        <v>3</v>
      </c>
      <c r="N470" s="201">
        <v>13</v>
      </c>
      <c r="O470" s="201" t="s">
        <v>1225</v>
      </c>
      <c r="P470" s="201" t="s">
        <v>561</v>
      </c>
      <c r="Q470" s="206"/>
      <c r="R470" s="201" t="s">
        <v>2425</v>
      </c>
      <c r="S470" s="201" t="s">
        <v>2425</v>
      </c>
      <c r="T470" s="201" t="s">
        <v>596</v>
      </c>
      <c r="U470" s="239" t="s">
        <v>595</v>
      </c>
      <c r="V470" s="199">
        <v>21.9</v>
      </c>
      <c r="W470" s="199">
        <v>98.36</v>
      </c>
      <c r="X470" s="201">
        <v>1</v>
      </c>
      <c r="Y470" s="206" t="s">
        <v>1237</v>
      </c>
      <c r="Z470" s="206" t="s">
        <v>2426</v>
      </c>
      <c r="AA470" s="206" t="s">
        <v>2418</v>
      </c>
      <c r="AB470" s="206"/>
      <c r="AC470" s="251">
        <v>0</v>
      </c>
      <c r="AD470" s="180"/>
    </row>
    <row r="471" spans="1:30" s="157" customFormat="1" ht="15" customHeight="1" x14ac:dyDescent="0.2">
      <c r="A471" s="205">
        <v>775</v>
      </c>
      <c r="B471" s="185" t="s">
        <v>1601</v>
      </c>
      <c r="C471" s="185">
        <v>7130</v>
      </c>
      <c r="D471" s="250">
        <v>42284</v>
      </c>
      <c r="E471" s="201">
        <v>2015</v>
      </c>
      <c r="F471" s="201">
        <v>1</v>
      </c>
      <c r="G471" s="201" t="s">
        <v>1222</v>
      </c>
      <c r="H471" s="201" t="s">
        <v>1231</v>
      </c>
      <c r="I471" s="201"/>
      <c r="J471" s="201">
        <v>1</v>
      </c>
      <c r="K471" s="206" t="s">
        <v>1422</v>
      </c>
      <c r="L471" s="206"/>
      <c r="M471" s="201">
        <v>3</v>
      </c>
      <c r="N471" s="201">
        <v>13</v>
      </c>
      <c r="O471" s="201" t="s">
        <v>1225</v>
      </c>
      <c r="P471" s="201" t="s">
        <v>7</v>
      </c>
      <c r="Q471" s="206" t="s">
        <v>27</v>
      </c>
      <c r="R471" s="201" t="s">
        <v>1602</v>
      </c>
      <c r="S471" s="201" t="s">
        <v>27</v>
      </c>
      <c r="T471" s="201" t="s">
        <v>27</v>
      </c>
      <c r="U471" s="239" t="s">
        <v>26</v>
      </c>
      <c r="V471" s="199">
        <v>25.61</v>
      </c>
      <c r="W471" s="199">
        <v>96.31</v>
      </c>
      <c r="X471" s="201">
        <v>1</v>
      </c>
      <c r="Y471" s="206" t="s">
        <v>1237</v>
      </c>
      <c r="Z471" s="206" t="s">
        <v>1603</v>
      </c>
      <c r="AA471" s="179" t="s">
        <v>1563</v>
      </c>
      <c r="AB471" s="206"/>
      <c r="AC471" s="251">
        <v>0</v>
      </c>
      <c r="AD471" s="180"/>
    </row>
    <row r="472" spans="1:30" s="157" customFormat="1" ht="15" customHeight="1" x14ac:dyDescent="0.2">
      <c r="A472" s="197">
        <v>775</v>
      </c>
      <c r="B472" s="185" t="s">
        <v>2086</v>
      </c>
      <c r="C472" s="185">
        <v>6743</v>
      </c>
      <c r="D472" s="245">
        <v>42027</v>
      </c>
      <c r="E472" s="185">
        <v>2015</v>
      </c>
      <c r="F472" s="185">
        <v>1</v>
      </c>
      <c r="G472" s="185" t="s">
        <v>1280</v>
      </c>
      <c r="H472" s="185" t="s">
        <v>1281</v>
      </c>
      <c r="I472" s="185" t="s">
        <v>1282</v>
      </c>
      <c r="J472" s="185">
        <v>6</v>
      </c>
      <c r="K472" s="196" t="s">
        <v>1282</v>
      </c>
      <c r="L472" s="196" t="s">
        <v>1282</v>
      </c>
      <c r="M472" s="185">
        <v>0</v>
      </c>
      <c r="N472" s="185">
        <v>60</v>
      </c>
      <c r="O472" s="185" t="s">
        <v>1225</v>
      </c>
      <c r="P472" s="185" t="s">
        <v>332</v>
      </c>
      <c r="Q472" s="196" t="s">
        <v>332</v>
      </c>
      <c r="R472" s="185" t="s">
        <v>1282</v>
      </c>
      <c r="S472" s="185" t="s">
        <v>332</v>
      </c>
      <c r="T472" s="240" t="s">
        <v>337</v>
      </c>
      <c r="U472" s="239" t="s">
        <v>346</v>
      </c>
      <c r="V472" s="186">
        <v>21.97</v>
      </c>
      <c r="W472" s="186">
        <v>96.08</v>
      </c>
      <c r="X472" s="185">
        <v>2</v>
      </c>
      <c r="Y472" s="196" t="s">
        <v>1300</v>
      </c>
      <c r="Z472" s="196" t="s">
        <v>2087</v>
      </c>
      <c r="AA472" s="196" t="s">
        <v>2081</v>
      </c>
      <c r="AB472" s="196"/>
      <c r="AC472" s="243">
        <v>0</v>
      </c>
      <c r="AD472" s="180"/>
    </row>
    <row r="473" spans="1:30" s="157" customFormat="1" ht="15" customHeight="1" x14ac:dyDescent="0.2">
      <c r="A473" s="205">
        <v>775</v>
      </c>
      <c r="B473" s="185" t="s">
        <v>2484</v>
      </c>
      <c r="C473" s="185">
        <v>7131</v>
      </c>
      <c r="D473" s="250">
        <v>42284</v>
      </c>
      <c r="E473" s="201">
        <v>2015</v>
      </c>
      <c r="F473" s="201">
        <v>1</v>
      </c>
      <c r="G473" s="201" t="s">
        <v>1222</v>
      </c>
      <c r="H473" s="201" t="s">
        <v>1231</v>
      </c>
      <c r="I473" s="201"/>
      <c r="J473" s="201">
        <v>1</v>
      </c>
      <c r="K473" s="206" t="s">
        <v>2280</v>
      </c>
      <c r="L473" s="206"/>
      <c r="M473" s="201">
        <v>3</v>
      </c>
      <c r="N473" s="201">
        <v>13</v>
      </c>
      <c r="O473" s="201" t="s">
        <v>1225</v>
      </c>
      <c r="P473" s="201" t="s">
        <v>561</v>
      </c>
      <c r="Q473" s="206" t="s">
        <v>1389</v>
      </c>
      <c r="R473" s="201"/>
      <c r="S473" s="201" t="s">
        <v>1389</v>
      </c>
      <c r="T473" s="201" t="s">
        <v>584</v>
      </c>
      <c r="U473" s="239" t="s">
        <v>585</v>
      </c>
      <c r="V473" s="199">
        <v>21.31</v>
      </c>
      <c r="W473" s="199">
        <v>97.92</v>
      </c>
      <c r="X473" s="201">
        <v>2</v>
      </c>
      <c r="Y473" s="206" t="s">
        <v>1226</v>
      </c>
      <c r="Z473" s="206" t="s">
        <v>2429</v>
      </c>
      <c r="AA473" s="206" t="s">
        <v>2418</v>
      </c>
      <c r="AB473" s="206"/>
      <c r="AC473" s="251">
        <v>0</v>
      </c>
      <c r="AD473" s="180"/>
    </row>
    <row r="474" spans="1:30" s="157" customFormat="1" ht="15" customHeight="1" x14ac:dyDescent="0.2">
      <c r="A474" s="205">
        <v>775</v>
      </c>
      <c r="B474" s="185" t="s">
        <v>1435</v>
      </c>
      <c r="C474" s="185">
        <v>7132</v>
      </c>
      <c r="D474" s="250">
        <v>42285</v>
      </c>
      <c r="E474" s="201">
        <v>2015</v>
      </c>
      <c r="F474" s="201">
        <v>1</v>
      </c>
      <c r="G474" s="201" t="s">
        <v>1222</v>
      </c>
      <c r="H474" s="201" t="s">
        <v>1429</v>
      </c>
      <c r="I474" s="201"/>
      <c r="J474" s="201">
        <v>3</v>
      </c>
      <c r="K474" s="206" t="s">
        <v>1231</v>
      </c>
      <c r="L474" s="206"/>
      <c r="M474" s="201">
        <v>1</v>
      </c>
      <c r="N474" s="201">
        <v>13</v>
      </c>
      <c r="O474" s="201" t="s">
        <v>1225</v>
      </c>
      <c r="P474" s="185" t="s">
        <v>68</v>
      </c>
      <c r="Q474" s="206"/>
      <c r="R474" s="201" t="s">
        <v>1436</v>
      </c>
      <c r="S474" s="201" t="s">
        <v>1437</v>
      </c>
      <c r="T474" s="201" t="s">
        <v>1437</v>
      </c>
      <c r="U474" s="239" t="s">
        <v>71</v>
      </c>
      <c r="V474" s="199">
        <v>16.89</v>
      </c>
      <c r="W474" s="199">
        <v>97.63</v>
      </c>
      <c r="X474" s="201">
        <v>3</v>
      </c>
      <c r="Y474" s="206" t="s">
        <v>1237</v>
      </c>
      <c r="Z474" s="206" t="s">
        <v>1438</v>
      </c>
      <c r="AA474" s="202" t="s">
        <v>1433</v>
      </c>
      <c r="AB474" s="206"/>
      <c r="AC474" s="251">
        <v>0</v>
      </c>
      <c r="AD474" s="180"/>
    </row>
    <row r="475" spans="1:30" s="157" customFormat="1" ht="15" customHeight="1" x14ac:dyDescent="0.2">
      <c r="A475" s="205">
        <v>775</v>
      </c>
      <c r="B475" s="185" t="s">
        <v>2485</v>
      </c>
      <c r="C475" s="185">
        <v>7133</v>
      </c>
      <c r="D475" s="250">
        <v>42285</v>
      </c>
      <c r="E475" s="201">
        <v>2015</v>
      </c>
      <c r="F475" s="201">
        <v>1</v>
      </c>
      <c r="G475" s="201" t="s">
        <v>1222</v>
      </c>
      <c r="H475" s="201" t="s">
        <v>1231</v>
      </c>
      <c r="I475" s="201"/>
      <c r="J475" s="201">
        <v>1</v>
      </c>
      <c r="K475" s="206" t="s">
        <v>2280</v>
      </c>
      <c r="L475" s="206"/>
      <c r="M475" s="201">
        <v>3</v>
      </c>
      <c r="N475" s="201">
        <v>13</v>
      </c>
      <c r="O475" s="201" t="s">
        <v>1225</v>
      </c>
      <c r="P475" s="201" t="s">
        <v>561</v>
      </c>
      <c r="Q475" s="206" t="s">
        <v>1389</v>
      </c>
      <c r="R475" s="201"/>
      <c r="S475" s="201" t="s">
        <v>1389</v>
      </c>
      <c r="T475" s="201" t="s">
        <v>584</v>
      </c>
      <c r="U475" s="239" t="s">
        <v>585</v>
      </c>
      <c r="V475" s="199">
        <v>21.31</v>
      </c>
      <c r="W475" s="199">
        <v>97.92</v>
      </c>
      <c r="X475" s="201">
        <v>2</v>
      </c>
      <c r="Y475" s="206" t="s">
        <v>1226</v>
      </c>
      <c r="Z475" s="206" t="s">
        <v>2429</v>
      </c>
      <c r="AA475" s="206" t="s">
        <v>2418</v>
      </c>
      <c r="AB475" s="206"/>
      <c r="AC475" s="251">
        <v>0</v>
      </c>
      <c r="AD475" s="180"/>
    </row>
    <row r="476" spans="1:30" s="157" customFormat="1" ht="15" customHeight="1" x14ac:dyDescent="0.2">
      <c r="A476" s="205">
        <v>775</v>
      </c>
      <c r="B476" s="185" t="s">
        <v>2486</v>
      </c>
      <c r="C476" s="185">
        <v>7134</v>
      </c>
      <c r="D476" s="250">
        <v>42287</v>
      </c>
      <c r="E476" s="201">
        <v>2015</v>
      </c>
      <c r="F476" s="201">
        <v>1</v>
      </c>
      <c r="G476" s="201" t="s">
        <v>1222</v>
      </c>
      <c r="H476" s="201" t="s">
        <v>1231</v>
      </c>
      <c r="I476" s="201"/>
      <c r="J476" s="201">
        <v>1</v>
      </c>
      <c r="K476" s="206" t="s">
        <v>2280</v>
      </c>
      <c r="L476" s="206"/>
      <c r="M476" s="201">
        <v>3</v>
      </c>
      <c r="N476" s="201">
        <v>13</v>
      </c>
      <c r="O476" s="201" t="s">
        <v>1225</v>
      </c>
      <c r="P476" s="201" t="s">
        <v>561</v>
      </c>
      <c r="Q476" s="206" t="s">
        <v>1389</v>
      </c>
      <c r="R476" s="201"/>
      <c r="S476" s="201" t="s">
        <v>1389</v>
      </c>
      <c r="T476" s="201" t="s">
        <v>584</v>
      </c>
      <c r="U476" s="239" t="s">
        <v>585</v>
      </c>
      <c r="V476" s="199">
        <v>21.31</v>
      </c>
      <c r="W476" s="199">
        <v>97.92</v>
      </c>
      <c r="X476" s="201">
        <v>2</v>
      </c>
      <c r="Y476" s="206" t="s">
        <v>1226</v>
      </c>
      <c r="Z476" s="206" t="s">
        <v>2487</v>
      </c>
      <c r="AA476" s="206" t="s">
        <v>2418</v>
      </c>
      <c r="AB476" s="206"/>
      <c r="AC476" s="251">
        <v>0</v>
      </c>
      <c r="AD476" s="180"/>
    </row>
    <row r="477" spans="1:30" s="157" customFormat="1" ht="15" customHeight="1" x14ac:dyDescent="0.2">
      <c r="A477" s="205">
        <v>775</v>
      </c>
      <c r="B477" s="185" t="s">
        <v>2430</v>
      </c>
      <c r="C477" s="185">
        <v>7135</v>
      </c>
      <c r="D477" s="250">
        <v>42288</v>
      </c>
      <c r="E477" s="201">
        <v>2015</v>
      </c>
      <c r="F477" s="201">
        <v>1</v>
      </c>
      <c r="G477" s="201" t="s">
        <v>1222</v>
      </c>
      <c r="H477" s="201" t="s">
        <v>1231</v>
      </c>
      <c r="I477" s="201"/>
      <c r="J477" s="201">
        <v>1</v>
      </c>
      <c r="K477" s="206" t="s">
        <v>2280</v>
      </c>
      <c r="L477" s="206"/>
      <c r="M477" s="201">
        <v>3</v>
      </c>
      <c r="N477" s="201">
        <v>13</v>
      </c>
      <c r="O477" s="201" t="s">
        <v>1225</v>
      </c>
      <c r="P477" s="201" t="s">
        <v>561</v>
      </c>
      <c r="Q477" s="206" t="s">
        <v>1389</v>
      </c>
      <c r="R477" s="201" t="s">
        <v>2425</v>
      </c>
      <c r="S477" s="201" t="s">
        <v>2425</v>
      </c>
      <c r="T477" s="201" t="s">
        <v>596</v>
      </c>
      <c r="U477" s="239" t="s">
        <v>595</v>
      </c>
      <c r="V477" s="199">
        <v>21.9</v>
      </c>
      <c r="W477" s="199">
        <v>98.36</v>
      </c>
      <c r="X477" s="201">
        <v>1</v>
      </c>
      <c r="Y477" s="206" t="s">
        <v>1226</v>
      </c>
      <c r="Z477" s="206" t="s">
        <v>2429</v>
      </c>
      <c r="AA477" s="206" t="s">
        <v>2418</v>
      </c>
      <c r="AB477" s="206"/>
      <c r="AC477" s="251">
        <v>0</v>
      </c>
      <c r="AD477" s="180"/>
    </row>
    <row r="478" spans="1:30" s="157" customFormat="1" ht="15" customHeight="1" x14ac:dyDescent="0.2">
      <c r="A478" s="205">
        <v>775</v>
      </c>
      <c r="B478" s="185" t="s">
        <v>2427</v>
      </c>
      <c r="C478" s="185">
        <v>7136</v>
      </c>
      <c r="D478" s="250">
        <v>42288</v>
      </c>
      <c r="E478" s="201">
        <v>2015</v>
      </c>
      <c r="F478" s="201">
        <v>2</v>
      </c>
      <c r="G478" s="201" t="s">
        <v>1222</v>
      </c>
      <c r="H478" s="201" t="s">
        <v>1231</v>
      </c>
      <c r="I478" s="201"/>
      <c r="J478" s="201">
        <v>1</v>
      </c>
      <c r="K478" s="206" t="s">
        <v>2280</v>
      </c>
      <c r="L478" s="206"/>
      <c r="M478" s="201">
        <v>3</v>
      </c>
      <c r="N478" s="201">
        <v>13</v>
      </c>
      <c r="O478" s="201" t="s">
        <v>1225</v>
      </c>
      <c r="P478" s="201" t="s">
        <v>561</v>
      </c>
      <c r="Q478" s="206"/>
      <c r="R478" s="201" t="s">
        <v>2428</v>
      </c>
      <c r="S478" s="201" t="s">
        <v>563</v>
      </c>
      <c r="T478" s="201" t="s">
        <v>596</v>
      </c>
      <c r="U478" s="239" t="s">
        <v>595</v>
      </c>
      <c r="V478" s="199">
        <v>20.78</v>
      </c>
      <c r="W478" s="199">
        <v>97.03</v>
      </c>
      <c r="X478" s="201">
        <v>1</v>
      </c>
      <c r="Y478" s="206" t="s">
        <v>1226</v>
      </c>
      <c r="Z478" s="206" t="s">
        <v>2429</v>
      </c>
      <c r="AA478" s="206" t="s">
        <v>2418</v>
      </c>
      <c r="AB478" s="206"/>
      <c r="AC478" s="251">
        <v>0</v>
      </c>
      <c r="AD478" s="180"/>
    </row>
    <row r="479" spans="1:30" s="157" customFormat="1" ht="15" customHeight="1" x14ac:dyDescent="0.2">
      <c r="A479" s="205">
        <v>775</v>
      </c>
      <c r="B479" s="185" t="s">
        <v>2831</v>
      </c>
      <c r="C479" s="185">
        <v>7137</v>
      </c>
      <c r="D479" s="250">
        <v>42289</v>
      </c>
      <c r="E479" s="201">
        <v>2015</v>
      </c>
      <c r="F479" s="201">
        <v>1</v>
      </c>
      <c r="G479" s="201" t="s">
        <v>1280</v>
      </c>
      <c r="H479" s="201" t="s">
        <v>1232</v>
      </c>
      <c r="I479" s="201" t="s">
        <v>1317</v>
      </c>
      <c r="J479" s="201">
        <v>7</v>
      </c>
      <c r="K479" s="206" t="s">
        <v>1834</v>
      </c>
      <c r="L479" s="206" t="s">
        <v>2832</v>
      </c>
      <c r="M479" s="201">
        <v>5</v>
      </c>
      <c r="N479" s="201">
        <v>57</v>
      </c>
      <c r="O479" s="201" t="s">
        <v>1225</v>
      </c>
      <c r="P479" s="201" t="s">
        <v>7</v>
      </c>
      <c r="Q479" s="206" t="s">
        <v>18</v>
      </c>
      <c r="R479" s="201"/>
      <c r="S479" s="201" t="s">
        <v>18</v>
      </c>
      <c r="T479" s="201" t="s">
        <v>18</v>
      </c>
      <c r="U479" s="239" t="s">
        <v>17</v>
      </c>
      <c r="V479" s="199">
        <v>25.89</v>
      </c>
      <c r="W479" s="199">
        <v>98.13</v>
      </c>
      <c r="X479" s="201">
        <v>1</v>
      </c>
      <c r="Y479" s="206" t="s">
        <v>1237</v>
      </c>
      <c r="Z479" s="206" t="s">
        <v>2833</v>
      </c>
      <c r="AA479" s="206" t="s">
        <v>2834</v>
      </c>
      <c r="AB479" s="206"/>
      <c r="AC479" s="251">
        <v>0</v>
      </c>
      <c r="AD479" s="180"/>
    </row>
    <row r="480" spans="1:30" s="157" customFormat="1" ht="15" customHeight="1" x14ac:dyDescent="0.2">
      <c r="A480" s="205">
        <v>775</v>
      </c>
      <c r="B480" s="185" t="s">
        <v>2579</v>
      </c>
      <c r="C480" s="185">
        <v>7138</v>
      </c>
      <c r="D480" s="250">
        <v>42289</v>
      </c>
      <c r="E480" s="201">
        <v>2015</v>
      </c>
      <c r="F480" s="201">
        <v>1</v>
      </c>
      <c r="G480" s="201" t="s">
        <v>1222</v>
      </c>
      <c r="H480" s="201" t="s">
        <v>1231</v>
      </c>
      <c r="I480" s="201"/>
      <c r="J480" s="201">
        <v>1</v>
      </c>
      <c r="K480" s="206" t="s">
        <v>1495</v>
      </c>
      <c r="L480" s="206"/>
      <c r="M480" s="201">
        <v>3</v>
      </c>
      <c r="N480" s="201">
        <v>13</v>
      </c>
      <c r="O480" s="201" t="s">
        <v>1225</v>
      </c>
      <c r="P480" s="201" t="s">
        <v>561</v>
      </c>
      <c r="Q480" s="206" t="s">
        <v>1354</v>
      </c>
      <c r="R480" s="201"/>
      <c r="S480" s="201" t="s">
        <v>1354</v>
      </c>
      <c r="T480" s="201" t="s">
        <v>767</v>
      </c>
      <c r="U480" s="239" t="s">
        <v>618</v>
      </c>
      <c r="V480" s="199">
        <v>23.45</v>
      </c>
      <c r="W480" s="199">
        <v>97.93</v>
      </c>
      <c r="X480" s="201">
        <v>1</v>
      </c>
      <c r="Y480" s="206" t="s">
        <v>1237</v>
      </c>
      <c r="Z480" s="206" t="s">
        <v>2580</v>
      </c>
      <c r="AA480" s="196" t="s">
        <v>2537</v>
      </c>
      <c r="AB480" s="206"/>
      <c r="AC480" s="251">
        <v>2</v>
      </c>
      <c r="AD480" s="180"/>
    </row>
    <row r="481" spans="1:30" s="157" customFormat="1" ht="15" customHeight="1" x14ac:dyDescent="0.2">
      <c r="A481" s="205">
        <v>775</v>
      </c>
      <c r="B481" s="185" t="s">
        <v>2733</v>
      </c>
      <c r="C481" s="185">
        <v>7139</v>
      </c>
      <c r="D481" s="250">
        <v>42289</v>
      </c>
      <c r="E481" s="201">
        <v>2015</v>
      </c>
      <c r="F481" s="201">
        <v>1</v>
      </c>
      <c r="G481" s="201" t="s">
        <v>1222</v>
      </c>
      <c r="H481" s="201" t="s">
        <v>1231</v>
      </c>
      <c r="I481" s="201"/>
      <c r="J481" s="201">
        <v>1</v>
      </c>
      <c r="K481" s="206" t="s">
        <v>1495</v>
      </c>
      <c r="L481" s="206"/>
      <c r="M481" s="201">
        <v>3</v>
      </c>
      <c r="N481" s="201">
        <v>13</v>
      </c>
      <c r="O481" s="201" t="s">
        <v>1225</v>
      </c>
      <c r="P481" s="201" t="s">
        <v>561</v>
      </c>
      <c r="Q481" s="206" t="s">
        <v>589</v>
      </c>
      <c r="R481" s="201"/>
      <c r="S481" s="201" t="s">
        <v>589</v>
      </c>
      <c r="T481" s="201" t="s">
        <v>589</v>
      </c>
      <c r="U481" s="239" t="s">
        <v>588</v>
      </c>
      <c r="V481" s="199">
        <v>20.89</v>
      </c>
      <c r="W481" s="199">
        <v>97.71</v>
      </c>
      <c r="X481" s="201">
        <v>1</v>
      </c>
      <c r="Y481" s="206" t="s">
        <v>1237</v>
      </c>
      <c r="Z481" s="206" t="s">
        <v>2580</v>
      </c>
      <c r="AA481" s="196" t="s">
        <v>2537</v>
      </c>
      <c r="AB481" s="206"/>
      <c r="AC481" s="251">
        <v>2</v>
      </c>
      <c r="AD481" s="180"/>
    </row>
    <row r="482" spans="1:30" s="157" customFormat="1" ht="15" customHeight="1" x14ac:dyDescent="0.2">
      <c r="A482" s="205">
        <v>775</v>
      </c>
      <c r="B482" s="185" t="s">
        <v>2737</v>
      </c>
      <c r="C482" s="185">
        <v>7140</v>
      </c>
      <c r="D482" s="250">
        <v>42289</v>
      </c>
      <c r="E482" s="201">
        <v>2015</v>
      </c>
      <c r="F482" s="201">
        <v>1</v>
      </c>
      <c r="G482" s="201" t="s">
        <v>1222</v>
      </c>
      <c r="H482" s="201" t="s">
        <v>1231</v>
      </c>
      <c r="I482" s="201"/>
      <c r="J482" s="201">
        <v>1</v>
      </c>
      <c r="K482" s="206" t="s">
        <v>1495</v>
      </c>
      <c r="L482" s="206"/>
      <c r="M482" s="201">
        <v>3</v>
      </c>
      <c r="N482" s="201">
        <v>13</v>
      </c>
      <c r="O482" s="201" t="s">
        <v>1225</v>
      </c>
      <c r="P482" s="201" t="s">
        <v>561</v>
      </c>
      <c r="Q482" s="206" t="s">
        <v>563</v>
      </c>
      <c r="R482" s="201" t="s">
        <v>563</v>
      </c>
      <c r="S482" s="201" t="s">
        <v>2738</v>
      </c>
      <c r="T482" s="201" t="s">
        <v>582</v>
      </c>
      <c r="U482" s="239" t="s">
        <v>581</v>
      </c>
      <c r="V482" s="199">
        <v>19.86</v>
      </c>
      <c r="W482" s="199">
        <v>97</v>
      </c>
      <c r="X482" s="201">
        <v>2</v>
      </c>
      <c r="Y482" s="206" t="s">
        <v>1237</v>
      </c>
      <c r="Z482" s="206" t="s">
        <v>2739</v>
      </c>
      <c r="AA482" s="196" t="s">
        <v>2537</v>
      </c>
      <c r="AB482" s="206"/>
      <c r="AC482" s="251">
        <v>2</v>
      </c>
      <c r="AD482" s="180"/>
    </row>
    <row r="483" spans="1:30" s="157" customFormat="1" ht="15" customHeight="1" x14ac:dyDescent="0.2">
      <c r="A483" s="197">
        <v>775</v>
      </c>
      <c r="B483" s="185" t="s">
        <v>1535</v>
      </c>
      <c r="C483" s="185">
        <v>6744</v>
      </c>
      <c r="D483" s="245">
        <v>42027</v>
      </c>
      <c r="E483" s="185">
        <v>2015</v>
      </c>
      <c r="F483" s="185">
        <v>1</v>
      </c>
      <c r="G483" s="185" t="s">
        <v>1280</v>
      </c>
      <c r="H483" s="185" t="s">
        <v>1281</v>
      </c>
      <c r="I483" s="185" t="s">
        <v>1536</v>
      </c>
      <c r="J483" s="185">
        <v>6</v>
      </c>
      <c r="K483" s="196" t="s">
        <v>1282</v>
      </c>
      <c r="L483" s="196" t="s">
        <v>1282</v>
      </c>
      <c r="M483" s="185">
        <v>0</v>
      </c>
      <c r="N483" s="185">
        <v>60</v>
      </c>
      <c r="O483" s="185" t="s">
        <v>1225</v>
      </c>
      <c r="P483" s="185" t="s">
        <v>7</v>
      </c>
      <c r="Q483" s="196" t="s">
        <v>9</v>
      </c>
      <c r="R483" s="185" t="s">
        <v>9</v>
      </c>
      <c r="S483" s="185" t="s">
        <v>9</v>
      </c>
      <c r="T483" s="185" t="s">
        <v>9</v>
      </c>
      <c r="U483" s="239" t="s">
        <v>10</v>
      </c>
      <c r="V483" s="186">
        <v>25.38</v>
      </c>
      <c r="W483" s="186">
        <v>97.39</v>
      </c>
      <c r="X483" s="185">
        <v>1</v>
      </c>
      <c r="Y483" s="196" t="s">
        <v>1521</v>
      </c>
      <c r="Z483" s="196" t="s">
        <v>1537</v>
      </c>
      <c r="AA483" s="196" t="s">
        <v>1523</v>
      </c>
      <c r="AB483" s="173"/>
      <c r="AC483" s="243">
        <v>0</v>
      </c>
      <c r="AD483" s="180"/>
    </row>
    <row r="484" spans="1:30" s="157" customFormat="1" ht="15" customHeight="1" x14ac:dyDescent="0.2">
      <c r="A484" s="205">
        <v>775</v>
      </c>
      <c r="B484" s="185" t="s">
        <v>2740</v>
      </c>
      <c r="C484" s="185">
        <v>7141</v>
      </c>
      <c r="D484" s="250">
        <v>42289</v>
      </c>
      <c r="E484" s="201">
        <v>2015</v>
      </c>
      <c r="F484" s="201">
        <v>1</v>
      </c>
      <c r="G484" s="201" t="s">
        <v>1222</v>
      </c>
      <c r="H484" s="201" t="s">
        <v>1231</v>
      </c>
      <c r="I484" s="201"/>
      <c r="J484" s="201">
        <v>1</v>
      </c>
      <c r="K484" s="206" t="s">
        <v>1495</v>
      </c>
      <c r="L484" s="206"/>
      <c r="M484" s="201">
        <v>3</v>
      </c>
      <c r="N484" s="201">
        <v>13</v>
      </c>
      <c r="O484" s="201" t="s">
        <v>1225</v>
      </c>
      <c r="P484" s="201" t="s">
        <v>561</v>
      </c>
      <c r="Q484" s="206" t="s">
        <v>563</v>
      </c>
      <c r="R484" s="201" t="s">
        <v>563</v>
      </c>
      <c r="S484" s="201" t="s">
        <v>580</v>
      </c>
      <c r="T484" s="201" t="s">
        <v>580</v>
      </c>
      <c r="U484" s="239" t="s">
        <v>579</v>
      </c>
      <c r="V484" s="199">
        <v>20.12</v>
      </c>
      <c r="W484" s="199">
        <v>96.78</v>
      </c>
      <c r="X484" s="201">
        <v>2</v>
      </c>
      <c r="Y484" s="206" t="s">
        <v>1237</v>
      </c>
      <c r="Z484" s="206" t="s">
        <v>2739</v>
      </c>
      <c r="AA484" s="196" t="s">
        <v>2537</v>
      </c>
      <c r="AB484" s="206"/>
      <c r="AC484" s="251">
        <v>2</v>
      </c>
      <c r="AD484" s="180"/>
    </row>
    <row r="485" spans="1:30" s="157" customFormat="1" ht="15" customHeight="1" x14ac:dyDescent="0.2">
      <c r="A485" s="205">
        <v>775</v>
      </c>
      <c r="B485" s="185" t="s">
        <v>2743</v>
      </c>
      <c r="C485" s="185">
        <v>7142</v>
      </c>
      <c r="D485" s="250">
        <v>42289</v>
      </c>
      <c r="E485" s="201">
        <v>2015</v>
      </c>
      <c r="F485" s="201">
        <v>1</v>
      </c>
      <c r="G485" s="201" t="s">
        <v>1222</v>
      </c>
      <c r="H485" s="201" t="s">
        <v>1231</v>
      </c>
      <c r="I485" s="201"/>
      <c r="J485" s="201">
        <v>1</v>
      </c>
      <c r="K485" s="206" t="s">
        <v>1495</v>
      </c>
      <c r="L485" s="206"/>
      <c r="M485" s="201">
        <v>3</v>
      </c>
      <c r="N485" s="201">
        <v>13</v>
      </c>
      <c r="O485" s="201" t="s">
        <v>1225</v>
      </c>
      <c r="P485" s="201" t="s">
        <v>561</v>
      </c>
      <c r="Q485" s="206" t="s">
        <v>563</v>
      </c>
      <c r="R485" s="201" t="s">
        <v>563</v>
      </c>
      <c r="S485" s="201" t="s">
        <v>563</v>
      </c>
      <c r="T485" s="201"/>
      <c r="U485" s="239"/>
      <c r="V485" s="199">
        <v>20.78</v>
      </c>
      <c r="W485" s="199">
        <v>97.03</v>
      </c>
      <c r="X485" s="201">
        <v>2</v>
      </c>
      <c r="Y485" s="206" t="s">
        <v>1237</v>
      </c>
      <c r="Z485" s="206" t="s">
        <v>2739</v>
      </c>
      <c r="AA485" s="196" t="s">
        <v>2537</v>
      </c>
      <c r="AB485" s="206"/>
      <c r="AC485" s="251">
        <v>2</v>
      </c>
      <c r="AD485" s="180"/>
    </row>
    <row r="486" spans="1:30" s="157" customFormat="1" ht="15" customHeight="1" x14ac:dyDescent="0.2">
      <c r="A486" s="205">
        <v>775</v>
      </c>
      <c r="B486" s="185" t="s">
        <v>2316</v>
      </c>
      <c r="C486" s="185">
        <v>7143</v>
      </c>
      <c r="D486" s="250">
        <v>42292</v>
      </c>
      <c r="E486" s="201">
        <v>2015</v>
      </c>
      <c r="F486" s="201">
        <v>1</v>
      </c>
      <c r="G486" s="179" t="s">
        <v>1230</v>
      </c>
      <c r="H486" s="185" t="s">
        <v>2147</v>
      </c>
      <c r="I486" s="201"/>
      <c r="J486" s="201">
        <v>1</v>
      </c>
      <c r="K486" s="206" t="s">
        <v>2317</v>
      </c>
      <c r="L486" s="206" t="s">
        <v>1429</v>
      </c>
      <c r="M486" s="201">
        <v>3</v>
      </c>
      <c r="N486" s="201">
        <v>13</v>
      </c>
      <c r="O486" s="201" t="s">
        <v>1225</v>
      </c>
      <c r="P486" s="185" t="s">
        <v>2311</v>
      </c>
      <c r="Q486" s="206"/>
      <c r="R486" s="185" t="s">
        <v>2311</v>
      </c>
      <c r="S486" s="185" t="s">
        <v>2311</v>
      </c>
      <c r="T486" s="185" t="s">
        <v>2312</v>
      </c>
      <c r="U486" s="239" t="s">
        <v>748</v>
      </c>
      <c r="V486" s="199">
        <v>19.739999999999998</v>
      </c>
      <c r="W486" s="199">
        <v>96.12</v>
      </c>
      <c r="X486" s="201">
        <v>1</v>
      </c>
      <c r="Y486" s="206" t="s">
        <v>1237</v>
      </c>
      <c r="Z486" s="206" t="s">
        <v>2318</v>
      </c>
      <c r="AA486" s="206" t="s">
        <v>2266</v>
      </c>
      <c r="AB486" s="206"/>
      <c r="AC486" s="251">
        <v>0</v>
      </c>
      <c r="AD486" s="180"/>
    </row>
    <row r="487" spans="1:30" s="157" customFormat="1" ht="15" customHeight="1" x14ac:dyDescent="0.2">
      <c r="A487" s="205">
        <v>775</v>
      </c>
      <c r="B487" s="185" t="s">
        <v>2448</v>
      </c>
      <c r="C487" s="185">
        <v>7144</v>
      </c>
      <c r="D487" s="250">
        <v>42295</v>
      </c>
      <c r="E487" s="201">
        <v>2015</v>
      </c>
      <c r="F487" s="201">
        <v>1</v>
      </c>
      <c r="G487" s="201" t="s">
        <v>1222</v>
      </c>
      <c r="H487" s="201" t="s">
        <v>1231</v>
      </c>
      <c r="I487" s="201"/>
      <c r="J487" s="201">
        <v>1</v>
      </c>
      <c r="K487" s="206" t="s">
        <v>2280</v>
      </c>
      <c r="L487" s="206"/>
      <c r="M487" s="201">
        <v>3</v>
      </c>
      <c r="N487" s="201">
        <v>13</v>
      </c>
      <c r="O487" s="201" t="s">
        <v>1225</v>
      </c>
      <c r="P487" s="201" t="s">
        <v>561</v>
      </c>
      <c r="Q487" s="206" t="s">
        <v>2449</v>
      </c>
      <c r="R487" s="201"/>
      <c r="S487" s="201" t="s">
        <v>563</v>
      </c>
      <c r="T487" s="201" t="s">
        <v>681</v>
      </c>
      <c r="U487" s="239" t="s">
        <v>680</v>
      </c>
      <c r="V487" s="199">
        <v>20.78</v>
      </c>
      <c r="W487" s="199">
        <v>97.03</v>
      </c>
      <c r="X487" s="201">
        <v>2</v>
      </c>
      <c r="Y487" s="206" t="s">
        <v>1237</v>
      </c>
      <c r="Z487" s="206" t="s">
        <v>2450</v>
      </c>
      <c r="AA487" s="206" t="s">
        <v>2418</v>
      </c>
      <c r="AB487" s="206"/>
      <c r="AC487" s="251">
        <v>0</v>
      </c>
      <c r="AD487" s="180"/>
    </row>
    <row r="488" spans="1:30" s="157" customFormat="1" ht="15" customHeight="1" x14ac:dyDescent="0.2">
      <c r="A488" s="205">
        <v>775</v>
      </c>
      <c r="B488" s="185" t="s">
        <v>2422</v>
      </c>
      <c r="C488" s="185">
        <v>7145</v>
      </c>
      <c r="D488" s="250">
        <v>42296</v>
      </c>
      <c r="E488" s="201">
        <v>2015</v>
      </c>
      <c r="F488" s="201">
        <v>3</v>
      </c>
      <c r="G488" s="179" t="s">
        <v>1230</v>
      </c>
      <c r="H488" s="201" t="s">
        <v>1231</v>
      </c>
      <c r="I488" s="201" t="s">
        <v>2280</v>
      </c>
      <c r="J488" s="201">
        <v>1</v>
      </c>
      <c r="K488" s="206" t="s">
        <v>1232</v>
      </c>
      <c r="L488" s="206"/>
      <c r="M488" s="201">
        <v>7</v>
      </c>
      <c r="N488" s="201">
        <v>17</v>
      </c>
      <c r="O488" s="201" t="s">
        <v>1225</v>
      </c>
      <c r="P488" s="201" t="s">
        <v>561</v>
      </c>
      <c r="Q488" s="206" t="s">
        <v>1389</v>
      </c>
      <c r="R488" s="201" t="s">
        <v>2420</v>
      </c>
      <c r="S488" s="201" t="s">
        <v>1389</v>
      </c>
      <c r="T488" s="201" t="s">
        <v>766</v>
      </c>
      <c r="U488" s="239" t="s">
        <v>592</v>
      </c>
      <c r="V488" s="199">
        <v>21.31</v>
      </c>
      <c r="W488" s="199">
        <v>97.92</v>
      </c>
      <c r="X488" s="201">
        <v>2</v>
      </c>
      <c r="Y488" s="206" t="s">
        <v>1237</v>
      </c>
      <c r="Z488" s="206" t="s">
        <v>2423</v>
      </c>
      <c r="AA488" s="206" t="s">
        <v>2418</v>
      </c>
      <c r="AB488" s="206"/>
      <c r="AC488" s="251">
        <v>0</v>
      </c>
      <c r="AD488" s="180"/>
    </row>
    <row r="489" spans="1:30" s="157" customFormat="1" ht="15" customHeight="1" x14ac:dyDescent="0.2">
      <c r="A489" s="205">
        <v>775</v>
      </c>
      <c r="B489" s="185" t="s">
        <v>2451</v>
      </c>
      <c r="C489" s="185">
        <v>7146</v>
      </c>
      <c r="D489" s="250">
        <v>42296</v>
      </c>
      <c r="E489" s="201">
        <v>2015</v>
      </c>
      <c r="F489" s="201">
        <v>1</v>
      </c>
      <c r="G489" s="201" t="s">
        <v>1222</v>
      </c>
      <c r="H489" s="201" t="s">
        <v>1231</v>
      </c>
      <c r="I489" s="201"/>
      <c r="J489" s="201">
        <v>1</v>
      </c>
      <c r="K489" s="206" t="s">
        <v>2280</v>
      </c>
      <c r="L489" s="206"/>
      <c r="M489" s="201">
        <v>3</v>
      </c>
      <c r="N489" s="201">
        <v>13</v>
      </c>
      <c r="O489" s="201" t="s">
        <v>1225</v>
      </c>
      <c r="P489" s="201" t="s">
        <v>561</v>
      </c>
      <c r="Q489" s="206" t="s">
        <v>2449</v>
      </c>
      <c r="R489" s="201"/>
      <c r="S489" s="201" t="s">
        <v>563</v>
      </c>
      <c r="T489" s="201" t="s">
        <v>681</v>
      </c>
      <c r="U489" s="239" t="s">
        <v>680</v>
      </c>
      <c r="V489" s="199">
        <v>20.78</v>
      </c>
      <c r="W489" s="199">
        <v>97.03</v>
      </c>
      <c r="X489" s="201">
        <v>2</v>
      </c>
      <c r="Y489" s="206" t="s">
        <v>1237</v>
      </c>
      <c r="Z489" s="206" t="s">
        <v>2450</v>
      </c>
      <c r="AA489" s="206" t="s">
        <v>2418</v>
      </c>
      <c r="AB489" s="206"/>
      <c r="AC489" s="251">
        <v>0</v>
      </c>
      <c r="AD489" s="180"/>
    </row>
    <row r="490" spans="1:30" s="157" customFormat="1" ht="15" customHeight="1" x14ac:dyDescent="0.2">
      <c r="A490" s="197">
        <v>775</v>
      </c>
      <c r="B490" s="185" t="s">
        <v>2806</v>
      </c>
      <c r="C490" s="185">
        <v>7147</v>
      </c>
      <c r="D490" s="242">
        <v>42296</v>
      </c>
      <c r="E490" s="185">
        <v>2015</v>
      </c>
      <c r="F490" s="185">
        <v>1</v>
      </c>
      <c r="G490" s="179" t="s">
        <v>1230</v>
      </c>
      <c r="H490" s="185" t="s">
        <v>2317</v>
      </c>
      <c r="I490" s="185" t="s">
        <v>1231</v>
      </c>
      <c r="J490" s="185">
        <v>3</v>
      </c>
      <c r="K490" s="196" t="s">
        <v>1490</v>
      </c>
      <c r="L490" s="196"/>
      <c r="M490" s="185">
        <v>3</v>
      </c>
      <c r="N490" s="185">
        <v>33</v>
      </c>
      <c r="O490" s="185" t="s">
        <v>1225</v>
      </c>
      <c r="P490" s="185" t="s">
        <v>88</v>
      </c>
      <c r="Q490" s="196"/>
      <c r="R490" s="185" t="s">
        <v>98</v>
      </c>
      <c r="S490" s="185" t="s">
        <v>98</v>
      </c>
      <c r="T490" s="185" t="s">
        <v>98</v>
      </c>
      <c r="U490" s="239" t="s">
        <v>97</v>
      </c>
      <c r="V490" s="187">
        <v>23.37</v>
      </c>
      <c r="W490" s="187">
        <v>93.65</v>
      </c>
      <c r="X490" s="185">
        <v>1</v>
      </c>
      <c r="Y490" s="196" t="s">
        <v>1237</v>
      </c>
      <c r="Z490" s="196" t="s">
        <v>2807</v>
      </c>
      <c r="AA490" s="196" t="s">
        <v>2808</v>
      </c>
      <c r="AB490" s="196"/>
      <c r="AC490" s="243">
        <v>0</v>
      </c>
      <c r="AD490" s="180"/>
    </row>
    <row r="491" spans="1:30" s="157" customFormat="1" ht="15" customHeight="1" x14ac:dyDescent="0.2">
      <c r="A491" s="205">
        <v>775</v>
      </c>
      <c r="B491" s="185" t="s">
        <v>2778</v>
      </c>
      <c r="C491" s="185">
        <v>7148</v>
      </c>
      <c r="D491" s="250">
        <v>42298</v>
      </c>
      <c r="E491" s="201">
        <v>2015</v>
      </c>
      <c r="F491" s="201">
        <v>1</v>
      </c>
      <c r="G491" s="201" t="s">
        <v>1236</v>
      </c>
      <c r="H491" s="201" t="s">
        <v>1232</v>
      </c>
      <c r="I491" s="201"/>
      <c r="J491" s="201">
        <v>7</v>
      </c>
      <c r="K491" s="206" t="s">
        <v>1490</v>
      </c>
      <c r="L491" s="206"/>
      <c r="M491" s="201">
        <v>3</v>
      </c>
      <c r="N491" s="201">
        <v>37</v>
      </c>
      <c r="O491" s="201" t="s">
        <v>1225</v>
      </c>
      <c r="P491" s="201" t="s">
        <v>561</v>
      </c>
      <c r="Q491" s="206" t="s">
        <v>2425</v>
      </c>
      <c r="R491" s="201"/>
      <c r="S491" s="201" t="s">
        <v>2425</v>
      </c>
      <c r="T491" s="201" t="s">
        <v>596</v>
      </c>
      <c r="U491" s="239" t="s">
        <v>595</v>
      </c>
      <c r="V491" s="199">
        <v>21.9</v>
      </c>
      <c r="W491" s="199">
        <v>98.36</v>
      </c>
      <c r="X491" s="201">
        <v>1</v>
      </c>
      <c r="Y491" s="206" t="s">
        <v>1237</v>
      </c>
      <c r="Z491" s="206" t="s">
        <v>2779</v>
      </c>
      <c r="AA491" s="179" t="s">
        <v>2746</v>
      </c>
      <c r="AB491" s="206"/>
      <c r="AC491" s="251">
        <v>0</v>
      </c>
      <c r="AD491" s="180"/>
    </row>
    <row r="492" spans="1:30" s="157" customFormat="1" ht="15" customHeight="1" x14ac:dyDescent="0.2">
      <c r="A492" s="205">
        <v>775</v>
      </c>
      <c r="B492" s="185" t="s">
        <v>2431</v>
      </c>
      <c r="C492" s="185">
        <v>7149</v>
      </c>
      <c r="D492" s="250">
        <v>42298</v>
      </c>
      <c r="E492" s="201">
        <v>2015</v>
      </c>
      <c r="F492" s="201">
        <v>1</v>
      </c>
      <c r="G492" s="201" t="s">
        <v>1222</v>
      </c>
      <c r="H492" s="201" t="s">
        <v>1231</v>
      </c>
      <c r="I492" s="201"/>
      <c r="J492" s="201">
        <v>1</v>
      </c>
      <c r="K492" s="206" t="s">
        <v>2280</v>
      </c>
      <c r="L492" s="206"/>
      <c r="M492" s="201">
        <v>3</v>
      </c>
      <c r="N492" s="201">
        <v>13</v>
      </c>
      <c r="O492" s="201" t="s">
        <v>1225</v>
      </c>
      <c r="P492" s="201" t="s">
        <v>561</v>
      </c>
      <c r="Q492" s="206" t="s">
        <v>2432</v>
      </c>
      <c r="R492" s="201"/>
      <c r="S492" s="201" t="s">
        <v>563</v>
      </c>
      <c r="T492" s="201" t="s">
        <v>596</v>
      </c>
      <c r="U492" s="239" t="s">
        <v>595</v>
      </c>
      <c r="V492" s="199">
        <v>20.78</v>
      </c>
      <c r="W492" s="199">
        <v>97.03</v>
      </c>
      <c r="X492" s="201">
        <v>3</v>
      </c>
      <c r="Y492" s="206" t="s">
        <v>1237</v>
      </c>
      <c r="Z492" s="206" t="s">
        <v>2433</v>
      </c>
      <c r="AA492" s="206" t="s">
        <v>2418</v>
      </c>
      <c r="AB492" s="206"/>
      <c r="AC492" s="251">
        <v>0</v>
      </c>
      <c r="AD492" s="180"/>
    </row>
    <row r="493" spans="1:30" s="157" customFormat="1" ht="15" customHeight="1" x14ac:dyDescent="0.2">
      <c r="A493" s="205">
        <v>775</v>
      </c>
      <c r="B493" s="185" t="s">
        <v>1515</v>
      </c>
      <c r="C493" s="185">
        <v>7150</v>
      </c>
      <c r="D493" s="250">
        <v>42300</v>
      </c>
      <c r="E493" s="201">
        <v>2015</v>
      </c>
      <c r="F493" s="201">
        <v>1</v>
      </c>
      <c r="G493" s="201" t="s">
        <v>1280</v>
      </c>
      <c r="H493" s="201" t="s">
        <v>1281</v>
      </c>
      <c r="I493" s="201"/>
      <c r="J493" s="201">
        <v>6</v>
      </c>
      <c r="K493" s="206"/>
      <c r="L493" s="206"/>
      <c r="M493" s="201">
        <v>0</v>
      </c>
      <c r="N493" s="201">
        <v>60</v>
      </c>
      <c r="O493" s="201" t="s">
        <v>1225</v>
      </c>
      <c r="P493" s="201" t="s">
        <v>216</v>
      </c>
      <c r="Q493" s="196" t="s">
        <v>1516</v>
      </c>
      <c r="R493" s="201"/>
      <c r="S493" s="185" t="s">
        <v>1516</v>
      </c>
      <c r="T493" s="185" t="s">
        <v>1517</v>
      </c>
      <c r="U493" s="239" t="s">
        <v>261</v>
      </c>
      <c r="V493" s="199">
        <v>17.649999999999999</v>
      </c>
      <c r="W493" s="199">
        <v>95.77</v>
      </c>
      <c r="X493" s="201">
        <v>2</v>
      </c>
      <c r="Y493" s="206" t="s">
        <v>1480</v>
      </c>
      <c r="Z493" s="206" t="s">
        <v>1518</v>
      </c>
      <c r="AA493" s="206" t="s">
        <v>1377</v>
      </c>
      <c r="AB493" s="206"/>
      <c r="AC493" s="251">
        <v>0</v>
      </c>
      <c r="AD493" s="180"/>
    </row>
    <row r="494" spans="1:30" s="157" customFormat="1" ht="15" customHeight="1" x14ac:dyDescent="0.2">
      <c r="A494" s="197">
        <v>775</v>
      </c>
      <c r="B494" s="185" t="s">
        <v>1519</v>
      </c>
      <c r="C494" s="185">
        <v>6745</v>
      </c>
      <c r="D494" s="245">
        <v>42027</v>
      </c>
      <c r="E494" s="185">
        <v>2015</v>
      </c>
      <c r="F494" s="185">
        <v>1</v>
      </c>
      <c r="G494" s="185" t="s">
        <v>1280</v>
      </c>
      <c r="H494" s="185" t="s">
        <v>1281</v>
      </c>
      <c r="I494" s="185" t="s">
        <v>1520</v>
      </c>
      <c r="J494" s="185">
        <v>6</v>
      </c>
      <c r="K494" s="196" t="s">
        <v>1282</v>
      </c>
      <c r="L494" s="196" t="s">
        <v>1282</v>
      </c>
      <c r="M494" s="185">
        <v>0</v>
      </c>
      <c r="N494" s="185">
        <v>60</v>
      </c>
      <c r="O494" s="185" t="s">
        <v>1225</v>
      </c>
      <c r="P494" s="185" t="s">
        <v>462</v>
      </c>
      <c r="Q494" s="196" t="s">
        <v>462</v>
      </c>
      <c r="R494" s="185" t="s">
        <v>462</v>
      </c>
      <c r="S494" s="185" t="s">
        <v>462</v>
      </c>
      <c r="T494" s="185" t="s">
        <v>535</v>
      </c>
      <c r="U494" s="239" t="s">
        <v>534</v>
      </c>
      <c r="V494" s="187">
        <v>16.8</v>
      </c>
      <c r="W494" s="187">
        <v>96.15</v>
      </c>
      <c r="X494" s="185">
        <v>1</v>
      </c>
      <c r="Y494" s="196" t="s">
        <v>1521</v>
      </c>
      <c r="Z494" s="196" t="s">
        <v>1522</v>
      </c>
      <c r="AA494" s="196" t="s">
        <v>1523</v>
      </c>
      <c r="AB494" s="196"/>
      <c r="AC494" s="243">
        <v>0</v>
      </c>
      <c r="AD494" s="180"/>
    </row>
    <row r="495" spans="1:30" s="157" customFormat="1" ht="15" customHeight="1" x14ac:dyDescent="0.2">
      <c r="A495" s="205">
        <v>775</v>
      </c>
      <c r="B495" s="185" t="s">
        <v>1771</v>
      </c>
      <c r="C495" s="185">
        <v>7151</v>
      </c>
      <c r="D495" s="250">
        <v>42300</v>
      </c>
      <c r="E495" s="201">
        <v>2015</v>
      </c>
      <c r="F495" s="201">
        <v>1</v>
      </c>
      <c r="G495" s="201" t="s">
        <v>1222</v>
      </c>
      <c r="H495" s="201" t="s">
        <v>1231</v>
      </c>
      <c r="I495" s="201"/>
      <c r="J495" s="201">
        <v>1</v>
      </c>
      <c r="K495" s="206" t="s">
        <v>1422</v>
      </c>
      <c r="L495" s="206"/>
      <c r="M495" s="201">
        <v>3</v>
      </c>
      <c r="N495" s="201">
        <v>13</v>
      </c>
      <c r="O495" s="201" t="s">
        <v>1225</v>
      </c>
      <c r="P495" s="201" t="s">
        <v>561</v>
      </c>
      <c r="Q495" s="206"/>
      <c r="R495" s="201"/>
      <c r="S495" s="201" t="s">
        <v>563</v>
      </c>
      <c r="T495" s="201"/>
      <c r="U495" s="239"/>
      <c r="V495" s="199">
        <v>20.78</v>
      </c>
      <c r="W495" s="199">
        <v>97.03</v>
      </c>
      <c r="X495" s="201">
        <v>3</v>
      </c>
      <c r="Y495" s="206" t="s">
        <v>1226</v>
      </c>
      <c r="Z495" s="206" t="s">
        <v>1772</v>
      </c>
      <c r="AA495" s="179" t="s">
        <v>1563</v>
      </c>
      <c r="AB495" s="206"/>
      <c r="AC495" s="251">
        <v>0</v>
      </c>
      <c r="AD495" s="180"/>
    </row>
    <row r="496" spans="1:30" s="157" customFormat="1" ht="15" customHeight="1" x14ac:dyDescent="0.2">
      <c r="A496" s="205">
        <v>775</v>
      </c>
      <c r="B496" s="185" t="s">
        <v>1964</v>
      </c>
      <c r="C496" s="185">
        <v>7152</v>
      </c>
      <c r="D496" s="250">
        <v>42301</v>
      </c>
      <c r="E496" s="201">
        <v>2015</v>
      </c>
      <c r="F496" s="201">
        <v>1</v>
      </c>
      <c r="G496" s="201" t="s">
        <v>1222</v>
      </c>
      <c r="H496" s="201" t="s">
        <v>1231</v>
      </c>
      <c r="I496" s="201"/>
      <c r="J496" s="201">
        <v>1</v>
      </c>
      <c r="K496" s="196" t="s">
        <v>1494</v>
      </c>
      <c r="L496" s="206"/>
      <c r="M496" s="201">
        <v>3</v>
      </c>
      <c r="N496" s="201">
        <v>13</v>
      </c>
      <c r="O496" s="201" t="s">
        <v>1225</v>
      </c>
      <c r="P496" s="201" t="s">
        <v>561</v>
      </c>
      <c r="Q496" s="206" t="s">
        <v>1344</v>
      </c>
      <c r="R496" s="201"/>
      <c r="S496" s="201" t="s">
        <v>1344</v>
      </c>
      <c r="T496" s="201" t="s">
        <v>643</v>
      </c>
      <c r="U496" s="239" t="s">
        <v>642</v>
      </c>
      <c r="V496" s="199">
        <v>23.69</v>
      </c>
      <c r="W496" s="199">
        <v>98.75</v>
      </c>
      <c r="X496" s="201">
        <v>1</v>
      </c>
      <c r="Y496" s="206" t="s">
        <v>1226</v>
      </c>
      <c r="Z496" s="206" t="s">
        <v>1965</v>
      </c>
      <c r="AA496" s="202" t="s">
        <v>1934</v>
      </c>
      <c r="AB496" s="206"/>
      <c r="AC496" s="251">
        <v>0</v>
      </c>
      <c r="AD496" s="180"/>
    </row>
    <row r="497" spans="1:30" s="157" customFormat="1" ht="15" customHeight="1" x14ac:dyDescent="0.2">
      <c r="A497" s="205">
        <v>775</v>
      </c>
      <c r="B497" s="185" t="s">
        <v>1773</v>
      </c>
      <c r="C497" s="185">
        <v>7153</v>
      </c>
      <c r="D497" s="250">
        <v>42301</v>
      </c>
      <c r="E497" s="201">
        <v>2015</v>
      </c>
      <c r="F497" s="201">
        <v>1</v>
      </c>
      <c r="G497" s="201" t="s">
        <v>1222</v>
      </c>
      <c r="H497" s="201" t="s">
        <v>1231</v>
      </c>
      <c r="I497" s="201"/>
      <c r="J497" s="201">
        <v>1</v>
      </c>
      <c r="K497" s="206" t="s">
        <v>1422</v>
      </c>
      <c r="L497" s="206"/>
      <c r="M497" s="201">
        <v>3</v>
      </c>
      <c r="N497" s="201">
        <v>13</v>
      </c>
      <c r="O497" s="201" t="s">
        <v>1225</v>
      </c>
      <c r="P497" s="201" t="s">
        <v>561</v>
      </c>
      <c r="Q497" s="206"/>
      <c r="R497" s="201"/>
      <c r="S497" s="201" t="s">
        <v>563</v>
      </c>
      <c r="T497" s="201"/>
      <c r="U497" s="239"/>
      <c r="V497" s="199">
        <v>20.78</v>
      </c>
      <c r="W497" s="199">
        <v>97.03</v>
      </c>
      <c r="X497" s="201">
        <v>3</v>
      </c>
      <c r="Y497" s="206" t="s">
        <v>1226</v>
      </c>
      <c r="Z497" s="206" t="s">
        <v>1774</v>
      </c>
      <c r="AA497" s="179" t="s">
        <v>1563</v>
      </c>
      <c r="AB497" s="206"/>
      <c r="AC497" s="251">
        <v>0</v>
      </c>
      <c r="AD497" s="180"/>
    </row>
    <row r="498" spans="1:30" s="157" customFormat="1" ht="15" customHeight="1" x14ac:dyDescent="0.2">
      <c r="A498" s="205">
        <v>775</v>
      </c>
      <c r="B498" s="185" t="s">
        <v>1627</v>
      </c>
      <c r="C498" s="185">
        <v>7154</v>
      </c>
      <c r="D498" s="250">
        <v>42302</v>
      </c>
      <c r="E498" s="201">
        <v>2015</v>
      </c>
      <c r="F498" s="201">
        <v>1</v>
      </c>
      <c r="G498" s="201" t="s">
        <v>1266</v>
      </c>
      <c r="H498" s="201" t="s">
        <v>1231</v>
      </c>
      <c r="I498" s="201"/>
      <c r="J498" s="201">
        <v>1</v>
      </c>
      <c r="K498" s="206" t="s">
        <v>1422</v>
      </c>
      <c r="L498" s="206"/>
      <c r="M498" s="201">
        <v>3</v>
      </c>
      <c r="N498" s="201">
        <v>13</v>
      </c>
      <c r="O498" s="201" t="s">
        <v>1225</v>
      </c>
      <c r="P498" s="201" t="s">
        <v>561</v>
      </c>
      <c r="Q498" s="206"/>
      <c r="R498" s="201"/>
      <c r="S498" s="201" t="s">
        <v>563</v>
      </c>
      <c r="T498" s="201" t="s">
        <v>767</v>
      </c>
      <c r="U498" s="239" t="s">
        <v>618</v>
      </c>
      <c r="V498" s="199">
        <v>20.78</v>
      </c>
      <c r="W498" s="199">
        <v>97.03</v>
      </c>
      <c r="X498" s="201">
        <v>3</v>
      </c>
      <c r="Y498" s="206" t="s">
        <v>1226</v>
      </c>
      <c r="Z498" s="206" t="s">
        <v>1628</v>
      </c>
      <c r="AA498" s="179" t="s">
        <v>1563</v>
      </c>
      <c r="AB498" s="206"/>
      <c r="AC498" s="251">
        <v>0</v>
      </c>
      <c r="AD498" s="180"/>
    </row>
    <row r="499" spans="1:30" s="157" customFormat="1" ht="15" customHeight="1" x14ac:dyDescent="0.2">
      <c r="A499" s="205">
        <v>775</v>
      </c>
      <c r="B499" s="185" t="s">
        <v>2802</v>
      </c>
      <c r="C499" s="185">
        <v>7155</v>
      </c>
      <c r="D499" s="250">
        <v>42302</v>
      </c>
      <c r="E499" s="201">
        <v>2015</v>
      </c>
      <c r="F499" s="201">
        <v>1</v>
      </c>
      <c r="G499" s="201" t="s">
        <v>1324</v>
      </c>
      <c r="H499" s="201" t="s">
        <v>1490</v>
      </c>
      <c r="I499" s="201"/>
      <c r="J499" s="201">
        <v>3</v>
      </c>
      <c r="K499" s="206" t="s">
        <v>1232</v>
      </c>
      <c r="L499" s="206"/>
      <c r="M499" s="201">
        <v>7</v>
      </c>
      <c r="N499" s="201">
        <v>37</v>
      </c>
      <c r="O499" s="201" t="s">
        <v>1225</v>
      </c>
      <c r="P499" s="201" t="s">
        <v>561</v>
      </c>
      <c r="Q499" s="206"/>
      <c r="R499" s="201" t="s">
        <v>563</v>
      </c>
      <c r="S499" s="201" t="s">
        <v>563</v>
      </c>
      <c r="T499" s="201" t="s">
        <v>563</v>
      </c>
      <c r="U499" s="239" t="s">
        <v>564</v>
      </c>
      <c r="V499" s="199">
        <v>20.78</v>
      </c>
      <c r="W499" s="199">
        <v>97.03</v>
      </c>
      <c r="X499" s="201">
        <v>1</v>
      </c>
      <c r="Y499" s="206" t="s">
        <v>1226</v>
      </c>
      <c r="Z499" s="206" t="s">
        <v>2803</v>
      </c>
      <c r="AA499" s="179" t="s">
        <v>2746</v>
      </c>
      <c r="AB499" s="206"/>
      <c r="AC499" s="251">
        <v>0</v>
      </c>
      <c r="AD499" s="180"/>
    </row>
    <row r="500" spans="1:30" s="157" customFormat="1" ht="15" customHeight="1" x14ac:dyDescent="0.2">
      <c r="A500" s="205">
        <v>775</v>
      </c>
      <c r="B500" s="185" t="s">
        <v>2456</v>
      </c>
      <c r="C500" s="185">
        <v>7156</v>
      </c>
      <c r="D500" s="250">
        <v>42304</v>
      </c>
      <c r="E500" s="201">
        <v>2015</v>
      </c>
      <c r="F500" s="201">
        <v>1</v>
      </c>
      <c r="G500" s="201" t="s">
        <v>2457</v>
      </c>
      <c r="H500" s="201" t="s">
        <v>1231</v>
      </c>
      <c r="I500" s="201"/>
      <c r="J500" s="201">
        <v>1</v>
      </c>
      <c r="K500" s="206" t="s">
        <v>2280</v>
      </c>
      <c r="L500" s="206"/>
      <c r="M500" s="201">
        <v>3</v>
      </c>
      <c r="N500" s="201">
        <v>13</v>
      </c>
      <c r="O500" s="201" t="s">
        <v>1225</v>
      </c>
      <c r="P500" s="201" t="s">
        <v>561</v>
      </c>
      <c r="Q500" s="206"/>
      <c r="R500" s="201"/>
      <c r="S500" s="201"/>
      <c r="T500" s="201"/>
      <c r="U500" s="239"/>
      <c r="V500" s="199">
        <v>20.78</v>
      </c>
      <c r="W500" s="199">
        <v>97.03</v>
      </c>
      <c r="X500" s="201">
        <v>3</v>
      </c>
      <c r="Y500" s="206" t="s">
        <v>1226</v>
      </c>
      <c r="Z500" s="206" t="s">
        <v>2458</v>
      </c>
      <c r="AA500" s="206" t="s">
        <v>2418</v>
      </c>
      <c r="AB500" s="206"/>
      <c r="AC500" s="251">
        <v>0</v>
      </c>
      <c r="AD500" s="180"/>
    </row>
    <row r="501" spans="1:30" s="157" customFormat="1" ht="15" customHeight="1" x14ac:dyDescent="0.2">
      <c r="A501" s="205">
        <v>775</v>
      </c>
      <c r="B501" s="185" t="s">
        <v>2434</v>
      </c>
      <c r="C501" s="185">
        <v>7157</v>
      </c>
      <c r="D501" s="250">
        <v>42305</v>
      </c>
      <c r="E501" s="201">
        <v>2015</v>
      </c>
      <c r="F501" s="201">
        <v>1</v>
      </c>
      <c r="G501" s="201" t="s">
        <v>1222</v>
      </c>
      <c r="H501" s="201" t="s">
        <v>1231</v>
      </c>
      <c r="I501" s="201"/>
      <c r="J501" s="201">
        <v>1</v>
      </c>
      <c r="K501" s="206" t="s">
        <v>2280</v>
      </c>
      <c r="L501" s="206"/>
      <c r="M501" s="201">
        <v>3</v>
      </c>
      <c r="N501" s="201">
        <v>13</v>
      </c>
      <c r="O501" s="201" t="s">
        <v>1225</v>
      </c>
      <c r="P501" s="201" t="s">
        <v>561</v>
      </c>
      <c r="Q501" s="206" t="s">
        <v>2425</v>
      </c>
      <c r="R501" s="201" t="s">
        <v>2435</v>
      </c>
      <c r="S501" s="201" t="s">
        <v>2425</v>
      </c>
      <c r="T501" s="201" t="s">
        <v>596</v>
      </c>
      <c r="U501" s="239" t="s">
        <v>595</v>
      </c>
      <c r="V501" s="199">
        <v>21.9</v>
      </c>
      <c r="W501" s="199">
        <v>98.36</v>
      </c>
      <c r="X501" s="201">
        <v>1</v>
      </c>
      <c r="Y501" s="206" t="s">
        <v>1226</v>
      </c>
      <c r="Z501" s="206" t="s">
        <v>2436</v>
      </c>
      <c r="AA501" s="206" t="s">
        <v>2418</v>
      </c>
      <c r="AB501" s="206"/>
      <c r="AC501" s="251">
        <v>0</v>
      </c>
      <c r="AD501" s="180"/>
    </row>
    <row r="502" spans="1:30" s="157" customFormat="1" ht="15" customHeight="1" x14ac:dyDescent="0.2">
      <c r="A502" s="205">
        <v>775</v>
      </c>
      <c r="B502" s="185" t="s">
        <v>2437</v>
      </c>
      <c r="C502" s="185">
        <v>7158</v>
      </c>
      <c r="D502" s="250">
        <v>42306</v>
      </c>
      <c r="E502" s="201">
        <v>2015</v>
      </c>
      <c r="F502" s="201">
        <v>1</v>
      </c>
      <c r="G502" s="201" t="s">
        <v>1222</v>
      </c>
      <c r="H502" s="201" t="s">
        <v>1231</v>
      </c>
      <c r="I502" s="201"/>
      <c r="J502" s="201">
        <v>1</v>
      </c>
      <c r="K502" s="206" t="s">
        <v>2280</v>
      </c>
      <c r="L502" s="206"/>
      <c r="M502" s="201">
        <v>3</v>
      </c>
      <c r="N502" s="201">
        <v>13</v>
      </c>
      <c r="O502" s="201" t="s">
        <v>1225</v>
      </c>
      <c r="P502" s="201" t="s">
        <v>561</v>
      </c>
      <c r="Q502" s="206" t="s">
        <v>2432</v>
      </c>
      <c r="R502" s="201"/>
      <c r="S502" s="201" t="s">
        <v>563</v>
      </c>
      <c r="T502" s="201" t="s">
        <v>596</v>
      </c>
      <c r="U502" s="239" t="s">
        <v>595</v>
      </c>
      <c r="V502" s="199">
        <v>20.78</v>
      </c>
      <c r="W502" s="199">
        <v>97.03</v>
      </c>
      <c r="X502" s="201">
        <v>3</v>
      </c>
      <c r="Y502" s="206" t="s">
        <v>1226</v>
      </c>
      <c r="Z502" s="206" t="s">
        <v>2438</v>
      </c>
      <c r="AA502" s="206" t="s">
        <v>2418</v>
      </c>
      <c r="AB502" s="206"/>
      <c r="AC502" s="251">
        <v>0</v>
      </c>
      <c r="AD502" s="180"/>
    </row>
    <row r="503" spans="1:30" s="157" customFormat="1" ht="15" customHeight="1" x14ac:dyDescent="0.2">
      <c r="A503" s="205">
        <v>775</v>
      </c>
      <c r="B503" s="185" t="s">
        <v>2828</v>
      </c>
      <c r="C503" s="185">
        <v>7159</v>
      </c>
      <c r="D503" s="250">
        <v>42306</v>
      </c>
      <c r="E503" s="201">
        <v>2015</v>
      </c>
      <c r="F503" s="201">
        <v>1</v>
      </c>
      <c r="G503" s="201" t="s">
        <v>1324</v>
      </c>
      <c r="H503" s="201" t="s">
        <v>1490</v>
      </c>
      <c r="I503" s="201"/>
      <c r="J503" s="201">
        <v>3</v>
      </c>
      <c r="K503" s="206" t="s">
        <v>1232</v>
      </c>
      <c r="L503" s="206" t="s">
        <v>1317</v>
      </c>
      <c r="M503" s="201">
        <v>7</v>
      </c>
      <c r="N503" s="201">
        <v>37</v>
      </c>
      <c r="O503" s="201" t="s">
        <v>1225</v>
      </c>
      <c r="P503" s="201" t="s">
        <v>462</v>
      </c>
      <c r="Q503" s="206" t="s">
        <v>491</v>
      </c>
      <c r="R503" s="201"/>
      <c r="S503" s="201" t="s">
        <v>491</v>
      </c>
      <c r="T503" s="201" t="s">
        <v>491</v>
      </c>
      <c r="U503" s="239" t="s">
        <v>490</v>
      </c>
      <c r="V503" s="199">
        <v>16.79</v>
      </c>
      <c r="W503" s="199">
        <v>96.2</v>
      </c>
      <c r="X503" s="201">
        <v>1</v>
      </c>
      <c r="Y503" s="206" t="s">
        <v>1237</v>
      </c>
      <c r="Z503" s="206" t="s">
        <v>2829</v>
      </c>
      <c r="AA503" s="206" t="s">
        <v>2830</v>
      </c>
      <c r="AB503" s="206"/>
      <c r="AC503" s="251">
        <v>0</v>
      </c>
      <c r="AD503" s="180"/>
    </row>
    <row r="504" spans="1:30" s="157" customFormat="1" ht="15" customHeight="1" x14ac:dyDescent="0.2">
      <c r="A504" s="205">
        <v>775</v>
      </c>
      <c r="B504" s="185" t="s">
        <v>2247</v>
      </c>
      <c r="C504" s="185">
        <v>7160</v>
      </c>
      <c r="D504" s="250">
        <v>42310</v>
      </c>
      <c r="E504" s="201">
        <v>2015</v>
      </c>
      <c r="F504" s="201">
        <v>2</v>
      </c>
      <c r="G504" s="185" t="s">
        <v>1280</v>
      </c>
      <c r="H504" s="201" t="s">
        <v>1281</v>
      </c>
      <c r="I504" s="201"/>
      <c r="J504" s="201">
        <v>6</v>
      </c>
      <c r="K504" s="206"/>
      <c r="L504" s="206"/>
      <c r="M504" s="201">
        <v>0</v>
      </c>
      <c r="N504" s="201">
        <v>60</v>
      </c>
      <c r="O504" s="201" t="s">
        <v>1225</v>
      </c>
      <c r="P504" s="201" t="s">
        <v>216</v>
      </c>
      <c r="Q504" s="196" t="s">
        <v>1516</v>
      </c>
      <c r="R504" s="201"/>
      <c r="S504" s="185" t="s">
        <v>1516</v>
      </c>
      <c r="T504" s="185" t="s">
        <v>1517</v>
      </c>
      <c r="U504" s="239" t="s">
        <v>261</v>
      </c>
      <c r="V504" s="199">
        <v>17.649999999999999</v>
      </c>
      <c r="W504" s="199">
        <v>95.77</v>
      </c>
      <c r="X504" s="201">
        <v>1</v>
      </c>
      <c r="Y504" s="206" t="s">
        <v>1237</v>
      </c>
      <c r="Z504" s="208" t="s">
        <v>2248</v>
      </c>
      <c r="AA504" s="196" t="s">
        <v>2081</v>
      </c>
      <c r="AB504" s="208" t="s">
        <v>1377</v>
      </c>
      <c r="AC504" s="251">
        <v>0</v>
      </c>
      <c r="AD504" s="180"/>
    </row>
    <row r="505" spans="1:30" s="157" customFormat="1" ht="15" customHeight="1" x14ac:dyDescent="0.2">
      <c r="A505" s="197">
        <v>775</v>
      </c>
      <c r="B505" s="185" t="s">
        <v>2216</v>
      </c>
      <c r="C505" s="185">
        <v>6746</v>
      </c>
      <c r="D505" s="245">
        <v>42028</v>
      </c>
      <c r="E505" s="185">
        <v>2015</v>
      </c>
      <c r="F505" s="185">
        <v>1</v>
      </c>
      <c r="G505" s="185" t="s">
        <v>1280</v>
      </c>
      <c r="H505" s="185" t="s">
        <v>1281</v>
      </c>
      <c r="I505" s="185" t="s">
        <v>1282</v>
      </c>
      <c r="J505" s="185">
        <v>6</v>
      </c>
      <c r="K505" s="196" t="s">
        <v>1282</v>
      </c>
      <c r="L505" s="196" t="s">
        <v>1282</v>
      </c>
      <c r="M505" s="185">
        <v>0</v>
      </c>
      <c r="N505" s="185">
        <v>60</v>
      </c>
      <c r="O505" s="185" t="s">
        <v>1225</v>
      </c>
      <c r="P505" s="185" t="s">
        <v>332</v>
      </c>
      <c r="Q505" s="196" t="s">
        <v>1418</v>
      </c>
      <c r="R505" s="185" t="s">
        <v>374</v>
      </c>
      <c r="S505" s="185" t="s">
        <v>374</v>
      </c>
      <c r="T505" s="185" t="s">
        <v>374</v>
      </c>
      <c r="U505" s="239" t="s">
        <v>373</v>
      </c>
      <c r="V505" s="187">
        <v>21.42</v>
      </c>
      <c r="W505" s="187">
        <v>95.65</v>
      </c>
      <c r="X505" s="185">
        <v>1</v>
      </c>
      <c r="Y505" s="196" t="s">
        <v>1286</v>
      </c>
      <c r="Z505" s="196" t="s">
        <v>2217</v>
      </c>
      <c r="AA505" s="196" t="s">
        <v>2081</v>
      </c>
      <c r="AB505" s="196"/>
      <c r="AC505" s="243">
        <v>0</v>
      </c>
      <c r="AD505" s="180"/>
    </row>
    <row r="506" spans="1:30" s="157" customFormat="1" ht="15" customHeight="1" x14ac:dyDescent="0.2">
      <c r="A506" s="205">
        <v>775</v>
      </c>
      <c r="B506" s="185" t="s">
        <v>2374</v>
      </c>
      <c r="C506" s="185">
        <v>7161</v>
      </c>
      <c r="D506" s="250">
        <v>42312</v>
      </c>
      <c r="E506" s="201">
        <v>2015</v>
      </c>
      <c r="F506" s="201">
        <v>1</v>
      </c>
      <c r="G506" s="185" t="s">
        <v>1280</v>
      </c>
      <c r="H506" s="201" t="s">
        <v>1281</v>
      </c>
      <c r="I506" s="201"/>
      <c r="J506" s="201">
        <v>6</v>
      </c>
      <c r="K506" s="206"/>
      <c r="L506" s="206"/>
      <c r="M506" s="201">
        <v>0</v>
      </c>
      <c r="N506" s="201">
        <v>60</v>
      </c>
      <c r="O506" s="201" t="s">
        <v>1225</v>
      </c>
      <c r="P506" s="201" t="s">
        <v>421</v>
      </c>
      <c r="Q506" s="206" t="s">
        <v>441</v>
      </c>
      <c r="R506" s="201" t="s">
        <v>441</v>
      </c>
      <c r="S506" s="201" t="s">
        <v>441</v>
      </c>
      <c r="T506" s="185" t="s">
        <v>441</v>
      </c>
      <c r="U506" s="239" t="s">
        <v>442</v>
      </c>
      <c r="V506" s="199">
        <v>20.82</v>
      </c>
      <c r="W506" s="199">
        <v>92.36</v>
      </c>
      <c r="X506" s="201">
        <v>1</v>
      </c>
      <c r="Y506" s="206" t="s">
        <v>1237</v>
      </c>
      <c r="Z506" s="208" t="s">
        <v>2375</v>
      </c>
      <c r="AA506" s="208" t="s">
        <v>2349</v>
      </c>
      <c r="AB506" s="208"/>
      <c r="AC506" s="251">
        <v>0</v>
      </c>
      <c r="AD506" s="180"/>
    </row>
    <row r="507" spans="1:30" s="157" customFormat="1" ht="15" customHeight="1" x14ac:dyDescent="0.2">
      <c r="A507" s="205">
        <v>775</v>
      </c>
      <c r="B507" s="185" t="s">
        <v>1334</v>
      </c>
      <c r="C507" s="185">
        <v>7162</v>
      </c>
      <c r="D507" s="250">
        <v>42316</v>
      </c>
      <c r="E507" s="201">
        <v>2015</v>
      </c>
      <c r="F507" s="201">
        <v>1</v>
      </c>
      <c r="G507" s="201" t="s">
        <v>1324</v>
      </c>
      <c r="H507" s="201" t="s">
        <v>1231</v>
      </c>
      <c r="I507" s="201"/>
      <c r="J507" s="201">
        <v>1</v>
      </c>
      <c r="K507" s="206" t="s">
        <v>1232</v>
      </c>
      <c r="L507" s="206"/>
      <c r="M507" s="201">
        <v>7</v>
      </c>
      <c r="N507" s="201">
        <v>17</v>
      </c>
      <c r="O507" s="201" t="s">
        <v>1225</v>
      </c>
      <c r="P507" s="201" t="s">
        <v>561</v>
      </c>
      <c r="Q507" s="206" t="s">
        <v>1335</v>
      </c>
      <c r="R507" s="201" t="s">
        <v>1336</v>
      </c>
      <c r="S507" s="201" t="s">
        <v>563</v>
      </c>
      <c r="T507" s="201" t="s">
        <v>766</v>
      </c>
      <c r="U507" s="239" t="s">
        <v>592</v>
      </c>
      <c r="V507" s="199">
        <v>20.78</v>
      </c>
      <c r="W507" s="199">
        <v>97.03</v>
      </c>
      <c r="X507" s="201">
        <v>3</v>
      </c>
      <c r="Y507" s="206" t="s">
        <v>1314</v>
      </c>
      <c r="Z507" s="208" t="s">
        <v>1337</v>
      </c>
      <c r="AA507" s="202" t="s">
        <v>1326</v>
      </c>
      <c r="AB507" s="208"/>
      <c r="AC507" s="251">
        <v>0</v>
      </c>
      <c r="AD507" s="180"/>
    </row>
    <row r="508" spans="1:30" s="157" customFormat="1" ht="15" customHeight="1" x14ac:dyDescent="0.2">
      <c r="A508" s="205">
        <v>775</v>
      </c>
      <c r="B508" s="185" t="s">
        <v>2452</v>
      </c>
      <c r="C508" s="185">
        <v>7163</v>
      </c>
      <c r="D508" s="250">
        <v>42318</v>
      </c>
      <c r="E508" s="201">
        <v>2015</v>
      </c>
      <c r="F508" s="201">
        <v>1</v>
      </c>
      <c r="G508" s="201" t="s">
        <v>1222</v>
      </c>
      <c r="H508" s="201" t="s">
        <v>1231</v>
      </c>
      <c r="I508" s="201"/>
      <c r="J508" s="201">
        <v>1</v>
      </c>
      <c r="K508" s="206" t="s">
        <v>2280</v>
      </c>
      <c r="L508" s="206"/>
      <c r="M508" s="201">
        <v>3</v>
      </c>
      <c r="N508" s="201">
        <v>13</v>
      </c>
      <c r="O508" s="201" t="s">
        <v>1225</v>
      </c>
      <c r="P508" s="201" t="s">
        <v>561</v>
      </c>
      <c r="Q508" s="206" t="s">
        <v>1389</v>
      </c>
      <c r="R508" s="201" t="s">
        <v>2449</v>
      </c>
      <c r="S508" s="201" t="s">
        <v>1389</v>
      </c>
      <c r="T508" s="201" t="s">
        <v>681</v>
      </c>
      <c r="U508" s="239" t="s">
        <v>680</v>
      </c>
      <c r="V508" s="199">
        <v>21.31</v>
      </c>
      <c r="W508" s="199">
        <v>97.92</v>
      </c>
      <c r="X508" s="201">
        <v>2</v>
      </c>
      <c r="Y508" s="206" t="s">
        <v>1226</v>
      </c>
      <c r="Z508" s="208" t="s">
        <v>2453</v>
      </c>
      <c r="AA508" s="206" t="s">
        <v>2418</v>
      </c>
      <c r="AB508" s="208"/>
      <c r="AC508" s="251">
        <v>0</v>
      </c>
      <c r="AD508" s="180"/>
    </row>
    <row r="509" spans="1:30" s="157" customFormat="1" ht="15" customHeight="1" x14ac:dyDescent="0.2">
      <c r="A509" s="205">
        <v>775</v>
      </c>
      <c r="B509" s="185" t="s">
        <v>2439</v>
      </c>
      <c r="C509" s="185">
        <v>7164</v>
      </c>
      <c r="D509" s="250">
        <v>42318</v>
      </c>
      <c r="E509" s="201">
        <v>2015</v>
      </c>
      <c r="F509" s="201">
        <v>1</v>
      </c>
      <c r="G509" s="179" t="s">
        <v>1230</v>
      </c>
      <c r="H509" s="201" t="s">
        <v>1232</v>
      </c>
      <c r="I509" s="201"/>
      <c r="J509" s="201">
        <v>7</v>
      </c>
      <c r="K509" s="206" t="s">
        <v>2280</v>
      </c>
      <c r="L509" s="206" t="s">
        <v>1231</v>
      </c>
      <c r="M509" s="201">
        <v>3</v>
      </c>
      <c r="N509" s="201">
        <v>37</v>
      </c>
      <c r="O509" s="201" t="s">
        <v>1225</v>
      </c>
      <c r="P509" s="201" t="s">
        <v>561</v>
      </c>
      <c r="Q509" s="206" t="s">
        <v>1389</v>
      </c>
      <c r="R509" s="201"/>
      <c r="S509" s="201" t="s">
        <v>1389</v>
      </c>
      <c r="T509" s="201" t="s">
        <v>596</v>
      </c>
      <c r="U509" s="239" t="s">
        <v>595</v>
      </c>
      <c r="V509" s="199">
        <v>21.31</v>
      </c>
      <c r="W509" s="199">
        <v>97.92</v>
      </c>
      <c r="X509" s="201">
        <v>2</v>
      </c>
      <c r="Y509" s="206" t="s">
        <v>1226</v>
      </c>
      <c r="Z509" s="208" t="s">
        <v>2440</v>
      </c>
      <c r="AA509" s="206" t="s">
        <v>2418</v>
      </c>
      <c r="AB509" s="208"/>
      <c r="AC509" s="251">
        <v>0</v>
      </c>
      <c r="AD509" s="180"/>
    </row>
    <row r="510" spans="1:30" s="157" customFormat="1" ht="15" customHeight="1" x14ac:dyDescent="0.2">
      <c r="A510" s="205">
        <v>775</v>
      </c>
      <c r="B510" s="185" t="s">
        <v>2441</v>
      </c>
      <c r="C510" s="185">
        <v>7165</v>
      </c>
      <c r="D510" s="250">
        <v>42318</v>
      </c>
      <c r="E510" s="201">
        <v>2015</v>
      </c>
      <c r="F510" s="201">
        <v>1</v>
      </c>
      <c r="G510" s="201" t="s">
        <v>1236</v>
      </c>
      <c r="H510" s="201" t="s">
        <v>1231</v>
      </c>
      <c r="I510" s="201"/>
      <c r="J510" s="201">
        <v>1</v>
      </c>
      <c r="K510" s="206" t="s">
        <v>2280</v>
      </c>
      <c r="L510" s="206"/>
      <c r="M510" s="201">
        <v>3</v>
      </c>
      <c r="N510" s="201">
        <v>13</v>
      </c>
      <c r="O510" s="201" t="s">
        <v>1225</v>
      </c>
      <c r="P510" s="201" t="s">
        <v>561</v>
      </c>
      <c r="Q510" s="206" t="s">
        <v>2432</v>
      </c>
      <c r="R510" s="201" t="s">
        <v>2442</v>
      </c>
      <c r="S510" s="201" t="s">
        <v>563</v>
      </c>
      <c r="T510" s="201" t="s">
        <v>596</v>
      </c>
      <c r="U510" s="239" t="s">
        <v>595</v>
      </c>
      <c r="V510" s="199">
        <v>20.78</v>
      </c>
      <c r="W510" s="199">
        <v>97.03</v>
      </c>
      <c r="X510" s="201">
        <v>3</v>
      </c>
      <c r="Y510" s="206" t="s">
        <v>1226</v>
      </c>
      <c r="Z510" s="208" t="s">
        <v>2443</v>
      </c>
      <c r="AA510" s="206" t="s">
        <v>2418</v>
      </c>
      <c r="AB510" s="208"/>
      <c r="AC510" s="251">
        <v>0</v>
      </c>
      <c r="AD510" s="180"/>
    </row>
    <row r="511" spans="1:30" s="157" customFormat="1" ht="15" customHeight="1" x14ac:dyDescent="0.2">
      <c r="A511" s="205">
        <v>775</v>
      </c>
      <c r="B511" s="185" t="s">
        <v>2632</v>
      </c>
      <c r="C511" s="185">
        <v>7166</v>
      </c>
      <c r="D511" s="250">
        <v>42319</v>
      </c>
      <c r="E511" s="201">
        <v>2015</v>
      </c>
      <c r="F511" s="201">
        <v>1</v>
      </c>
      <c r="G511" s="201" t="s">
        <v>1222</v>
      </c>
      <c r="H511" s="201" t="s">
        <v>1231</v>
      </c>
      <c r="I511" s="201"/>
      <c r="J511" s="201">
        <v>1</v>
      </c>
      <c r="K511" s="206" t="s">
        <v>1495</v>
      </c>
      <c r="L511" s="206"/>
      <c r="M511" s="201">
        <v>3</v>
      </c>
      <c r="N511" s="201">
        <v>13</v>
      </c>
      <c r="O511" s="201" t="s">
        <v>1225</v>
      </c>
      <c r="P511" s="201" t="s">
        <v>561</v>
      </c>
      <c r="Q511" s="206" t="s">
        <v>635</v>
      </c>
      <c r="R511" s="201" t="s">
        <v>2633</v>
      </c>
      <c r="S511" s="201" t="s">
        <v>635</v>
      </c>
      <c r="T511" s="201" t="s">
        <v>635</v>
      </c>
      <c r="U511" s="239" t="s">
        <v>634</v>
      </c>
      <c r="V511" s="199">
        <v>22.94</v>
      </c>
      <c r="W511" s="199">
        <v>98.6</v>
      </c>
      <c r="X511" s="201">
        <v>2</v>
      </c>
      <c r="Y511" s="206" t="s">
        <v>1237</v>
      </c>
      <c r="Z511" s="208" t="s">
        <v>2634</v>
      </c>
      <c r="AA511" s="196" t="s">
        <v>2537</v>
      </c>
      <c r="AB511" s="208"/>
      <c r="AC511" s="251">
        <v>1</v>
      </c>
      <c r="AD511" s="180"/>
    </row>
    <row r="512" spans="1:30" s="157" customFormat="1" ht="15" customHeight="1" x14ac:dyDescent="0.2">
      <c r="A512" s="205">
        <v>775</v>
      </c>
      <c r="B512" s="185" t="s">
        <v>2635</v>
      </c>
      <c r="C512" s="185">
        <v>7167</v>
      </c>
      <c r="D512" s="250">
        <v>42320</v>
      </c>
      <c r="E512" s="201">
        <v>2015</v>
      </c>
      <c r="F512" s="201">
        <v>1</v>
      </c>
      <c r="G512" s="201" t="s">
        <v>1222</v>
      </c>
      <c r="H512" s="201" t="s">
        <v>1231</v>
      </c>
      <c r="I512" s="201"/>
      <c r="J512" s="201">
        <v>1</v>
      </c>
      <c r="K512" s="206" t="s">
        <v>1495</v>
      </c>
      <c r="L512" s="206"/>
      <c r="M512" s="201">
        <v>3</v>
      </c>
      <c r="N512" s="201">
        <v>13</v>
      </c>
      <c r="O512" s="201" t="s">
        <v>1225</v>
      </c>
      <c r="P512" s="201" t="s">
        <v>561</v>
      </c>
      <c r="Q512" s="206" t="s">
        <v>635</v>
      </c>
      <c r="R512" s="201" t="s">
        <v>2633</v>
      </c>
      <c r="S512" s="201" t="s">
        <v>635</v>
      </c>
      <c r="T512" s="201" t="s">
        <v>635</v>
      </c>
      <c r="U512" s="239" t="s">
        <v>634</v>
      </c>
      <c r="V512" s="199">
        <v>22.94</v>
      </c>
      <c r="W512" s="199">
        <v>98.6</v>
      </c>
      <c r="X512" s="201">
        <v>2</v>
      </c>
      <c r="Y512" s="206" t="s">
        <v>1237</v>
      </c>
      <c r="Z512" s="208" t="s">
        <v>2634</v>
      </c>
      <c r="AA512" s="196" t="s">
        <v>2537</v>
      </c>
      <c r="AB512" s="208"/>
      <c r="AC512" s="251">
        <v>1</v>
      </c>
      <c r="AD512" s="180"/>
    </row>
    <row r="513" spans="1:48" s="157" customFormat="1" ht="15" customHeight="1" x14ac:dyDescent="0.2">
      <c r="A513" s="205">
        <v>775</v>
      </c>
      <c r="B513" s="185" t="s">
        <v>2636</v>
      </c>
      <c r="C513" s="185">
        <v>7168</v>
      </c>
      <c r="D513" s="250">
        <v>42321</v>
      </c>
      <c r="E513" s="201">
        <v>2015</v>
      </c>
      <c r="F513" s="201">
        <v>1</v>
      </c>
      <c r="G513" s="201" t="s">
        <v>1222</v>
      </c>
      <c r="H513" s="201" t="s">
        <v>1231</v>
      </c>
      <c r="I513" s="201"/>
      <c r="J513" s="201">
        <v>1</v>
      </c>
      <c r="K513" s="206" t="s">
        <v>1495</v>
      </c>
      <c r="L513" s="206"/>
      <c r="M513" s="201">
        <v>3</v>
      </c>
      <c r="N513" s="201">
        <v>13</v>
      </c>
      <c r="O513" s="201" t="s">
        <v>1225</v>
      </c>
      <c r="P513" s="201" t="s">
        <v>561</v>
      </c>
      <c r="Q513" s="206" t="s">
        <v>635</v>
      </c>
      <c r="R513" s="201" t="s">
        <v>2633</v>
      </c>
      <c r="S513" s="201" t="s">
        <v>635</v>
      </c>
      <c r="T513" s="201" t="s">
        <v>635</v>
      </c>
      <c r="U513" s="239" t="s">
        <v>634</v>
      </c>
      <c r="V513" s="199">
        <v>22.94</v>
      </c>
      <c r="W513" s="199">
        <v>98.6</v>
      </c>
      <c r="X513" s="201">
        <v>2</v>
      </c>
      <c r="Y513" s="206" t="s">
        <v>1237</v>
      </c>
      <c r="Z513" s="208" t="s">
        <v>2634</v>
      </c>
      <c r="AA513" s="196" t="s">
        <v>2537</v>
      </c>
      <c r="AB513" s="208"/>
      <c r="AC513" s="251">
        <v>1</v>
      </c>
      <c r="AD513" s="180"/>
    </row>
    <row r="514" spans="1:48" s="161" customFormat="1" ht="11.25" x14ac:dyDescent="0.2">
      <c r="A514" s="205">
        <v>775</v>
      </c>
      <c r="B514" s="185" t="s">
        <v>2637</v>
      </c>
      <c r="C514" s="185">
        <v>7169</v>
      </c>
      <c r="D514" s="250">
        <v>42322</v>
      </c>
      <c r="E514" s="201">
        <v>2015</v>
      </c>
      <c r="F514" s="201">
        <v>1</v>
      </c>
      <c r="G514" s="201" t="s">
        <v>1222</v>
      </c>
      <c r="H514" s="201" t="s">
        <v>1231</v>
      </c>
      <c r="I514" s="201"/>
      <c r="J514" s="201">
        <v>1</v>
      </c>
      <c r="K514" s="206" t="s">
        <v>1495</v>
      </c>
      <c r="L514" s="206"/>
      <c r="M514" s="201">
        <v>3</v>
      </c>
      <c r="N514" s="201">
        <v>13</v>
      </c>
      <c r="O514" s="201" t="s">
        <v>1225</v>
      </c>
      <c r="P514" s="201" t="s">
        <v>561</v>
      </c>
      <c r="Q514" s="206" t="s">
        <v>635</v>
      </c>
      <c r="R514" s="201" t="s">
        <v>2633</v>
      </c>
      <c r="S514" s="201" t="s">
        <v>635</v>
      </c>
      <c r="T514" s="201" t="s">
        <v>635</v>
      </c>
      <c r="U514" s="239" t="s">
        <v>634</v>
      </c>
      <c r="V514" s="199">
        <v>22.94</v>
      </c>
      <c r="W514" s="199">
        <v>98.6</v>
      </c>
      <c r="X514" s="201">
        <v>2</v>
      </c>
      <c r="Y514" s="206" t="s">
        <v>1237</v>
      </c>
      <c r="Z514" s="208" t="s">
        <v>2634</v>
      </c>
      <c r="AA514" s="196" t="s">
        <v>2537</v>
      </c>
      <c r="AB514" s="208"/>
      <c r="AC514" s="251">
        <v>1</v>
      </c>
      <c r="AD514" s="180"/>
      <c r="AE514" s="157"/>
      <c r="AF514" s="157"/>
      <c r="AG514" s="157"/>
      <c r="AH514" s="157"/>
      <c r="AI514" s="157"/>
      <c r="AJ514" s="157"/>
      <c r="AK514" s="157"/>
      <c r="AL514" s="157"/>
      <c r="AM514" s="157"/>
      <c r="AN514" s="157"/>
      <c r="AO514" s="157"/>
      <c r="AP514" s="157"/>
      <c r="AQ514" s="157"/>
      <c r="AR514" s="157"/>
      <c r="AS514" s="157"/>
      <c r="AT514" s="157"/>
      <c r="AU514" s="157"/>
      <c r="AV514" s="157"/>
    </row>
    <row r="515" spans="1:48" s="161" customFormat="1" ht="11.25" x14ac:dyDescent="0.2">
      <c r="A515" s="205">
        <v>775</v>
      </c>
      <c r="B515" s="185" t="s">
        <v>1724</v>
      </c>
      <c r="C515" s="185">
        <v>7170</v>
      </c>
      <c r="D515" s="250">
        <v>42322</v>
      </c>
      <c r="E515" s="201">
        <v>2015</v>
      </c>
      <c r="F515" s="201">
        <v>1</v>
      </c>
      <c r="G515" s="201" t="s">
        <v>1222</v>
      </c>
      <c r="H515" s="201" t="s">
        <v>1231</v>
      </c>
      <c r="I515" s="201"/>
      <c r="J515" s="201">
        <v>1</v>
      </c>
      <c r="K515" s="206" t="s">
        <v>1422</v>
      </c>
      <c r="L515" s="206"/>
      <c r="M515" s="201">
        <v>3</v>
      </c>
      <c r="N515" s="201">
        <v>13</v>
      </c>
      <c r="O515" s="201" t="s">
        <v>1225</v>
      </c>
      <c r="P515" s="201" t="s">
        <v>7</v>
      </c>
      <c r="Q515" s="206" t="s">
        <v>22</v>
      </c>
      <c r="R515" s="201"/>
      <c r="S515" s="201" t="s">
        <v>22</v>
      </c>
      <c r="T515" s="201" t="s">
        <v>22</v>
      </c>
      <c r="U515" s="239" t="s">
        <v>23</v>
      </c>
      <c r="V515" s="199">
        <v>24.77</v>
      </c>
      <c r="W515" s="199">
        <v>96.36</v>
      </c>
      <c r="X515" s="201">
        <v>2</v>
      </c>
      <c r="Y515" s="206" t="s">
        <v>1237</v>
      </c>
      <c r="Z515" s="208" t="s">
        <v>1725</v>
      </c>
      <c r="AA515" s="179" t="s">
        <v>1563</v>
      </c>
      <c r="AB515" s="208"/>
      <c r="AC515" s="251">
        <v>0</v>
      </c>
      <c r="AD515" s="180"/>
      <c r="AE515" s="157"/>
      <c r="AF515" s="157"/>
      <c r="AG515" s="157"/>
      <c r="AH515" s="157"/>
      <c r="AI515" s="157"/>
      <c r="AJ515" s="157"/>
      <c r="AK515" s="157"/>
      <c r="AL515" s="157"/>
      <c r="AM515" s="157"/>
      <c r="AN515" s="157"/>
      <c r="AO515" s="157"/>
      <c r="AP515" s="157"/>
      <c r="AQ515" s="157"/>
      <c r="AR515" s="157"/>
      <c r="AS515" s="157"/>
      <c r="AT515" s="157"/>
      <c r="AU515" s="157"/>
      <c r="AV515" s="157"/>
    </row>
    <row r="516" spans="1:48" s="161" customFormat="1" ht="22.5" x14ac:dyDescent="0.2">
      <c r="A516" s="197">
        <v>775</v>
      </c>
      <c r="B516" s="185" t="s">
        <v>2088</v>
      </c>
      <c r="C516" s="185">
        <v>6747</v>
      </c>
      <c r="D516" s="245">
        <v>42029</v>
      </c>
      <c r="E516" s="185">
        <v>2015</v>
      </c>
      <c r="F516" s="185">
        <v>1</v>
      </c>
      <c r="G516" s="185" t="s">
        <v>1280</v>
      </c>
      <c r="H516" s="185" t="s">
        <v>1281</v>
      </c>
      <c r="I516" s="185" t="s">
        <v>1282</v>
      </c>
      <c r="J516" s="185">
        <v>6</v>
      </c>
      <c r="K516" s="196" t="s">
        <v>1282</v>
      </c>
      <c r="L516" s="196" t="s">
        <v>1282</v>
      </c>
      <c r="M516" s="185">
        <v>0</v>
      </c>
      <c r="N516" s="185">
        <v>60</v>
      </c>
      <c r="O516" s="185" t="s">
        <v>1225</v>
      </c>
      <c r="P516" s="185" t="s">
        <v>332</v>
      </c>
      <c r="Q516" s="196" t="s">
        <v>332</v>
      </c>
      <c r="R516" s="185" t="s">
        <v>1282</v>
      </c>
      <c r="S516" s="185" t="s">
        <v>332</v>
      </c>
      <c r="T516" s="240" t="s">
        <v>337</v>
      </c>
      <c r="U516" s="239" t="s">
        <v>350</v>
      </c>
      <c r="V516" s="186">
        <v>21.97</v>
      </c>
      <c r="W516" s="186">
        <v>96.08</v>
      </c>
      <c r="X516" s="185">
        <v>2</v>
      </c>
      <c r="Y516" s="196" t="s">
        <v>1300</v>
      </c>
      <c r="Z516" s="196" t="s">
        <v>2087</v>
      </c>
      <c r="AA516" s="196" t="s">
        <v>2081</v>
      </c>
      <c r="AB516" s="196"/>
      <c r="AC516" s="243">
        <v>0</v>
      </c>
      <c r="AD516" s="180"/>
      <c r="AE516" s="157"/>
      <c r="AF516" s="157"/>
      <c r="AG516" s="157"/>
      <c r="AH516" s="157"/>
      <c r="AI516" s="157"/>
      <c r="AJ516" s="157"/>
      <c r="AK516" s="157"/>
      <c r="AL516" s="157"/>
      <c r="AM516" s="157"/>
      <c r="AN516" s="157"/>
      <c r="AO516" s="157"/>
      <c r="AP516" s="157"/>
      <c r="AQ516" s="157"/>
      <c r="AR516" s="157"/>
      <c r="AS516" s="157"/>
      <c r="AT516" s="157"/>
      <c r="AU516" s="157"/>
      <c r="AV516" s="157"/>
    </row>
    <row r="517" spans="1:48" s="161" customFormat="1" ht="22.5" x14ac:dyDescent="0.2">
      <c r="A517" s="205">
        <v>775</v>
      </c>
      <c r="B517" s="185" t="s">
        <v>2278</v>
      </c>
      <c r="C517" s="185">
        <v>7171</v>
      </c>
      <c r="D517" s="250">
        <v>42322</v>
      </c>
      <c r="E517" s="201">
        <v>2015</v>
      </c>
      <c r="F517" s="201">
        <v>1</v>
      </c>
      <c r="G517" s="179" t="s">
        <v>1230</v>
      </c>
      <c r="H517" s="201" t="s">
        <v>1231</v>
      </c>
      <c r="I517" s="201" t="s">
        <v>2279</v>
      </c>
      <c r="J517" s="201">
        <v>1</v>
      </c>
      <c r="K517" s="206" t="s">
        <v>2280</v>
      </c>
      <c r="L517" s="206"/>
      <c r="M517" s="201">
        <v>3</v>
      </c>
      <c r="N517" s="201">
        <v>13</v>
      </c>
      <c r="O517" s="201" t="s">
        <v>1225</v>
      </c>
      <c r="P517" s="201" t="s">
        <v>462</v>
      </c>
      <c r="Q517" s="202" t="s">
        <v>462</v>
      </c>
      <c r="R517" s="201" t="s">
        <v>462</v>
      </c>
      <c r="S517" s="201" t="s">
        <v>462</v>
      </c>
      <c r="T517" s="185" t="s">
        <v>535</v>
      </c>
      <c r="U517" s="239" t="s">
        <v>534</v>
      </c>
      <c r="V517" s="199">
        <v>16.8</v>
      </c>
      <c r="W517" s="199">
        <v>96.15</v>
      </c>
      <c r="X517" s="201">
        <v>1</v>
      </c>
      <c r="Y517" s="206" t="s">
        <v>1226</v>
      </c>
      <c r="Z517" s="208" t="s">
        <v>2281</v>
      </c>
      <c r="AA517" s="208" t="s">
        <v>2266</v>
      </c>
      <c r="AB517" s="208"/>
      <c r="AC517" s="251">
        <v>0</v>
      </c>
      <c r="AD517" s="180"/>
      <c r="AE517" s="157"/>
      <c r="AF517" s="157"/>
      <c r="AG517" s="157"/>
      <c r="AH517" s="157"/>
      <c r="AI517" s="157"/>
      <c r="AJ517" s="157"/>
      <c r="AK517" s="157"/>
      <c r="AL517" s="157"/>
      <c r="AM517" s="157"/>
      <c r="AN517" s="157"/>
      <c r="AO517" s="157"/>
      <c r="AP517" s="157"/>
      <c r="AQ517" s="157"/>
      <c r="AR517" s="157"/>
      <c r="AS517" s="157"/>
      <c r="AT517" s="157"/>
      <c r="AU517" s="157"/>
      <c r="AV517" s="157"/>
    </row>
    <row r="518" spans="1:48" s="161" customFormat="1" ht="11.25" x14ac:dyDescent="0.2">
      <c r="A518" s="205">
        <v>775</v>
      </c>
      <c r="B518" s="185" t="s">
        <v>2638</v>
      </c>
      <c r="C518" s="185">
        <v>7172</v>
      </c>
      <c r="D518" s="250">
        <v>42323</v>
      </c>
      <c r="E518" s="201">
        <v>2015</v>
      </c>
      <c r="F518" s="201">
        <v>1</v>
      </c>
      <c r="G518" s="201" t="s">
        <v>1222</v>
      </c>
      <c r="H518" s="201" t="s">
        <v>1231</v>
      </c>
      <c r="I518" s="201"/>
      <c r="J518" s="201">
        <v>1</v>
      </c>
      <c r="K518" s="206" t="s">
        <v>1495</v>
      </c>
      <c r="L518" s="206"/>
      <c r="M518" s="201">
        <v>3</v>
      </c>
      <c r="N518" s="201">
        <v>13</v>
      </c>
      <c r="O518" s="201" t="s">
        <v>1225</v>
      </c>
      <c r="P518" s="201" t="s">
        <v>561</v>
      </c>
      <c r="Q518" s="206" t="s">
        <v>635</v>
      </c>
      <c r="R518" s="201" t="s">
        <v>2633</v>
      </c>
      <c r="S518" s="201" t="s">
        <v>635</v>
      </c>
      <c r="T518" s="201" t="s">
        <v>635</v>
      </c>
      <c r="U518" s="239" t="s">
        <v>634</v>
      </c>
      <c r="V518" s="199">
        <v>22.94</v>
      </c>
      <c r="W518" s="199">
        <v>98.6</v>
      </c>
      <c r="X518" s="201">
        <v>2</v>
      </c>
      <c r="Y518" s="206" t="s">
        <v>1237</v>
      </c>
      <c r="Z518" s="208" t="s">
        <v>2634</v>
      </c>
      <c r="AA518" s="196" t="s">
        <v>2537</v>
      </c>
      <c r="AB518" s="208"/>
      <c r="AC518" s="251">
        <v>1</v>
      </c>
      <c r="AD518" s="180"/>
      <c r="AE518" s="157"/>
      <c r="AF518" s="157"/>
      <c r="AG518" s="157"/>
      <c r="AH518" s="157"/>
      <c r="AI518" s="157"/>
      <c r="AJ518" s="157"/>
      <c r="AK518" s="157"/>
      <c r="AL518" s="157"/>
      <c r="AM518" s="157"/>
      <c r="AN518" s="157"/>
      <c r="AO518" s="157"/>
      <c r="AP518" s="157"/>
      <c r="AQ518" s="157"/>
      <c r="AR518" s="157"/>
      <c r="AS518" s="157"/>
      <c r="AT518" s="157"/>
      <c r="AU518" s="157"/>
      <c r="AV518" s="157"/>
    </row>
    <row r="519" spans="1:48" s="161" customFormat="1" ht="11.25" x14ac:dyDescent="0.2">
      <c r="A519" s="205">
        <v>775</v>
      </c>
      <c r="B519" s="185" t="s">
        <v>1726</v>
      </c>
      <c r="C519" s="185">
        <v>7173</v>
      </c>
      <c r="D519" s="250">
        <v>42324</v>
      </c>
      <c r="E519" s="201">
        <v>2015</v>
      </c>
      <c r="F519" s="201">
        <v>1</v>
      </c>
      <c r="G519" s="201" t="s">
        <v>1236</v>
      </c>
      <c r="H519" s="201" t="s">
        <v>1231</v>
      </c>
      <c r="I519" s="201"/>
      <c r="J519" s="201">
        <v>1</v>
      </c>
      <c r="K519" s="206" t="s">
        <v>1422</v>
      </c>
      <c r="L519" s="206"/>
      <c r="M519" s="201">
        <v>3</v>
      </c>
      <c r="N519" s="201">
        <v>13</v>
      </c>
      <c r="O519" s="201" t="s">
        <v>1225</v>
      </c>
      <c r="P519" s="201" t="s">
        <v>7</v>
      </c>
      <c r="Q519" s="206" t="s">
        <v>22</v>
      </c>
      <c r="R519" s="201"/>
      <c r="S519" s="201" t="s">
        <v>22</v>
      </c>
      <c r="T519" s="201" t="s">
        <v>22</v>
      </c>
      <c r="U519" s="239" t="s">
        <v>23</v>
      </c>
      <c r="V519" s="199">
        <v>24.77</v>
      </c>
      <c r="W519" s="199">
        <v>96.36</v>
      </c>
      <c r="X519" s="201">
        <v>2</v>
      </c>
      <c r="Y519" s="206" t="s">
        <v>1237</v>
      </c>
      <c r="Z519" s="208" t="s">
        <v>1727</v>
      </c>
      <c r="AA519" s="179" t="s">
        <v>1563</v>
      </c>
      <c r="AB519" s="208"/>
      <c r="AC519" s="251">
        <v>0</v>
      </c>
      <c r="AD519" s="180"/>
      <c r="AE519" s="157"/>
      <c r="AF519" s="157"/>
      <c r="AG519" s="157"/>
      <c r="AH519" s="157"/>
      <c r="AI519" s="157"/>
      <c r="AJ519" s="157"/>
      <c r="AK519" s="157"/>
      <c r="AL519" s="157"/>
      <c r="AM519" s="157"/>
      <c r="AN519" s="157"/>
      <c r="AO519" s="157"/>
      <c r="AP519" s="157"/>
      <c r="AQ519" s="157"/>
      <c r="AR519" s="157"/>
      <c r="AS519" s="157"/>
      <c r="AT519" s="157"/>
      <c r="AU519" s="157"/>
      <c r="AV519" s="157"/>
    </row>
    <row r="520" spans="1:48" s="160" customFormat="1" ht="11.25" x14ac:dyDescent="0.2">
      <c r="A520" s="205">
        <v>775</v>
      </c>
      <c r="B520" s="185" t="s">
        <v>2459</v>
      </c>
      <c r="C520" s="185">
        <v>7174</v>
      </c>
      <c r="D520" s="250">
        <v>42324</v>
      </c>
      <c r="E520" s="201">
        <v>2015</v>
      </c>
      <c r="F520" s="201">
        <v>1</v>
      </c>
      <c r="G520" s="201" t="s">
        <v>1222</v>
      </c>
      <c r="H520" s="201" t="s">
        <v>1231</v>
      </c>
      <c r="I520" s="201"/>
      <c r="J520" s="201">
        <v>1</v>
      </c>
      <c r="K520" s="206" t="s">
        <v>2280</v>
      </c>
      <c r="L520" s="206"/>
      <c r="M520" s="201">
        <v>3</v>
      </c>
      <c r="N520" s="201">
        <v>13</v>
      </c>
      <c r="O520" s="201" t="s">
        <v>1225</v>
      </c>
      <c r="P520" s="201" t="s">
        <v>561</v>
      </c>
      <c r="Q520" s="206"/>
      <c r="R520" s="201"/>
      <c r="S520" s="201" t="s">
        <v>563</v>
      </c>
      <c r="T520" s="201"/>
      <c r="U520" s="239"/>
      <c r="V520" s="199">
        <v>20.78</v>
      </c>
      <c r="W520" s="199">
        <v>97.03</v>
      </c>
      <c r="X520" s="201">
        <v>3</v>
      </c>
      <c r="Y520" s="206" t="s">
        <v>1237</v>
      </c>
      <c r="Z520" s="208" t="s">
        <v>2460</v>
      </c>
      <c r="AA520" s="206" t="s">
        <v>2418</v>
      </c>
      <c r="AB520" s="208"/>
      <c r="AC520" s="251">
        <v>0</v>
      </c>
      <c r="AD520" s="180"/>
      <c r="AE520" s="157"/>
      <c r="AF520" s="157"/>
      <c r="AG520" s="157"/>
      <c r="AH520" s="157"/>
      <c r="AI520" s="157"/>
      <c r="AJ520" s="157"/>
      <c r="AK520" s="157"/>
      <c r="AL520" s="157"/>
      <c r="AM520" s="157"/>
      <c r="AN520" s="157"/>
      <c r="AO520" s="157"/>
      <c r="AP520" s="157"/>
      <c r="AQ520" s="157"/>
      <c r="AR520" s="157"/>
      <c r="AS520" s="157"/>
      <c r="AT520" s="157"/>
      <c r="AU520" s="157"/>
      <c r="AV520" s="157"/>
    </row>
    <row r="521" spans="1:48" s="160" customFormat="1" ht="11.25" x14ac:dyDescent="0.2">
      <c r="A521" s="205">
        <v>775</v>
      </c>
      <c r="B521" s="185" t="s">
        <v>2111</v>
      </c>
      <c r="C521" s="185">
        <v>7175</v>
      </c>
      <c r="D521" s="250">
        <v>42325</v>
      </c>
      <c r="E521" s="201">
        <v>2015</v>
      </c>
      <c r="F521" s="201">
        <v>1</v>
      </c>
      <c r="G521" s="185" t="s">
        <v>1280</v>
      </c>
      <c r="H521" s="201" t="s">
        <v>1281</v>
      </c>
      <c r="I521" s="201"/>
      <c r="J521" s="201">
        <v>6</v>
      </c>
      <c r="K521" s="206"/>
      <c r="L521" s="206"/>
      <c r="M521" s="201">
        <v>0</v>
      </c>
      <c r="N521" s="201">
        <v>60</v>
      </c>
      <c r="O521" s="201" t="s">
        <v>1225</v>
      </c>
      <c r="P521" s="201" t="s">
        <v>216</v>
      </c>
      <c r="Q521" s="196" t="s">
        <v>216</v>
      </c>
      <c r="R521" s="201" t="s">
        <v>216</v>
      </c>
      <c r="S521" s="201" t="s">
        <v>216</v>
      </c>
      <c r="T521" s="185" t="s">
        <v>216</v>
      </c>
      <c r="U521" s="239" t="s">
        <v>218</v>
      </c>
      <c r="V521" s="199">
        <v>17.329999999999998</v>
      </c>
      <c r="W521" s="199">
        <v>96.48</v>
      </c>
      <c r="X521" s="201">
        <v>1</v>
      </c>
      <c r="Y521" s="206" t="s">
        <v>1226</v>
      </c>
      <c r="Z521" s="208" t="s">
        <v>2112</v>
      </c>
      <c r="AA521" s="196" t="s">
        <v>2081</v>
      </c>
      <c r="AB521" s="208"/>
      <c r="AC521" s="251">
        <v>0</v>
      </c>
      <c r="AD521" s="180"/>
      <c r="AE521" s="157"/>
      <c r="AF521" s="157"/>
      <c r="AG521" s="157"/>
      <c r="AH521" s="157"/>
      <c r="AI521" s="157"/>
      <c r="AJ521" s="157"/>
      <c r="AK521" s="157"/>
      <c r="AL521" s="157"/>
      <c r="AM521" s="157"/>
      <c r="AN521" s="157"/>
      <c r="AO521" s="157"/>
      <c r="AP521" s="157"/>
      <c r="AQ521" s="157"/>
      <c r="AR521" s="157"/>
      <c r="AS521" s="157"/>
      <c r="AT521" s="157"/>
      <c r="AU521" s="157"/>
      <c r="AV521" s="157"/>
    </row>
    <row r="522" spans="1:48" s="160" customFormat="1" ht="11.25" x14ac:dyDescent="0.2">
      <c r="A522" s="205">
        <v>775</v>
      </c>
      <c r="B522" s="185" t="s">
        <v>2444</v>
      </c>
      <c r="C522" s="185">
        <v>7176</v>
      </c>
      <c r="D522" s="250">
        <v>42325</v>
      </c>
      <c r="E522" s="201">
        <v>2015</v>
      </c>
      <c r="F522" s="201">
        <v>1</v>
      </c>
      <c r="G522" s="201" t="s">
        <v>1222</v>
      </c>
      <c r="H522" s="201" t="s">
        <v>1231</v>
      </c>
      <c r="I522" s="201"/>
      <c r="J522" s="201">
        <v>1</v>
      </c>
      <c r="K522" s="206" t="s">
        <v>2280</v>
      </c>
      <c r="L522" s="206"/>
      <c r="M522" s="201">
        <v>3</v>
      </c>
      <c r="N522" s="201">
        <v>13</v>
      </c>
      <c r="O522" s="201" t="s">
        <v>1225</v>
      </c>
      <c r="P522" s="201" t="s">
        <v>561</v>
      </c>
      <c r="Q522" s="206" t="s">
        <v>2425</v>
      </c>
      <c r="R522" s="201"/>
      <c r="S522" s="201" t="s">
        <v>2425</v>
      </c>
      <c r="T522" s="201" t="s">
        <v>596</v>
      </c>
      <c r="U522" s="239" t="s">
        <v>595</v>
      </c>
      <c r="V522" s="199">
        <v>21.9</v>
      </c>
      <c r="W522" s="199">
        <v>98.36</v>
      </c>
      <c r="X522" s="201">
        <v>2</v>
      </c>
      <c r="Y522" s="206" t="s">
        <v>1291</v>
      </c>
      <c r="Z522" s="208" t="s">
        <v>2445</v>
      </c>
      <c r="AA522" s="206" t="s">
        <v>2418</v>
      </c>
      <c r="AB522" s="208"/>
      <c r="AC522" s="251">
        <v>0</v>
      </c>
      <c r="AD522" s="180"/>
      <c r="AE522" s="157"/>
      <c r="AF522" s="157"/>
      <c r="AG522" s="157"/>
      <c r="AH522" s="157"/>
      <c r="AI522" s="157"/>
      <c r="AJ522" s="157"/>
      <c r="AK522" s="157"/>
      <c r="AL522" s="157"/>
      <c r="AM522" s="157"/>
      <c r="AN522" s="157"/>
      <c r="AO522" s="157"/>
      <c r="AP522" s="157"/>
      <c r="AQ522" s="157"/>
      <c r="AR522" s="157"/>
      <c r="AS522" s="157"/>
      <c r="AT522" s="157"/>
      <c r="AU522" s="157"/>
      <c r="AV522" s="157"/>
    </row>
    <row r="523" spans="1:48" s="160" customFormat="1" ht="11.25" x14ac:dyDescent="0.2">
      <c r="A523" s="205">
        <v>775</v>
      </c>
      <c r="B523" s="185" t="s">
        <v>2741</v>
      </c>
      <c r="C523" s="185">
        <v>7177</v>
      </c>
      <c r="D523" s="250">
        <v>42325</v>
      </c>
      <c r="E523" s="201">
        <v>2015</v>
      </c>
      <c r="F523" s="201">
        <v>2</v>
      </c>
      <c r="G523" s="201" t="s">
        <v>1222</v>
      </c>
      <c r="H523" s="201" t="s">
        <v>1231</v>
      </c>
      <c r="I523" s="201"/>
      <c r="J523" s="201">
        <v>1</v>
      </c>
      <c r="K523" s="206" t="s">
        <v>1495</v>
      </c>
      <c r="L523" s="206"/>
      <c r="M523" s="201">
        <v>3</v>
      </c>
      <c r="N523" s="201">
        <v>13</v>
      </c>
      <c r="O523" s="201" t="s">
        <v>1225</v>
      </c>
      <c r="P523" s="201" t="s">
        <v>561</v>
      </c>
      <c r="Q523" s="206"/>
      <c r="R523" s="201"/>
      <c r="S523" s="201" t="s">
        <v>563</v>
      </c>
      <c r="T523" s="201"/>
      <c r="U523" s="239" t="s">
        <v>595</v>
      </c>
      <c r="V523" s="199">
        <v>20.78</v>
      </c>
      <c r="W523" s="199">
        <v>97.03</v>
      </c>
      <c r="X523" s="201">
        <v>3</v>
      </c>
      <c r="Y523" s="206" t="s">
        <v>1291</v>
      </c>
      <c r="Z523" s="208" t="s">
        <v>2742</v>
      </c>
      <c r="AA523" s="196" t="s">
        <v>2537</v>
      </c>
      <c r="AB523" s="208"/>
      <c r="AC523" s="251">
        <v>0</v>
      </c>
      <c r="AD523" s="180"/>
      <c r="AE523" s="157"/>
      <c r="AF523" s="157"/>
      <c r="AG523" s="157"/>
      <c r="AH523" s="157"/>
      <c r="AI523" s="157"/>
      <c r="AJ523" s="157"/>
      <c r="AK523" s="157"/>
      <c r="AL523" s="157"/>
      <c r="AM523" s="157"/>
      <c r="AN523" s="157"/>
      <c r="AO523" s="157"/>
      <c r="AP523" s="157"/>
      <c r="AQ523" s="157"/>
      <c r="AR523" s="157"/>
      <c r="AS523" s="157"/>
      <c r="AT523" s="157"/>
      <c r="AU523" s="157"/>
      <c r="AV523" s="157"/>
    </row>
    <row r="524" spans="1:48" s="160" customFormat="1" ht="11.25" x14ac:dyDescent="0.2">
      <c r="A524" s="205">
        <v>775</v>
      </c>
      <c r="B524" s="185" t="s">
        <v>2461</v>
      </c>
      <c r="C524" s="185">
        <v>7178</v>
      </c>
      <c r="D524" s="250">
        <v>42326</v>
      </c>
      <c r="E524" s="201">
        <v>2015</v>
      </c>
      <c r="F524" s="201">
        <v>1</v>
      </c>
      <c r="G524" s="201" t="s">
        <v>1222</v>
      </c>
      <c r="H524" s="201" t="s">
        <v>1231</v>
      </c>
      <c r="I524" s="201"/>
      <c r="J524" s="201">
        <v>1</v>
      </c>
      <c r="K524" s="206" t="s">
        <v>2280</v>
      </c>
      <c r="L524" s="206"/>
      <c r="M524" s="201">
        <v>3</v>
      </c>
      <c r="N524" s="201">
        <v>13</v>
      </c>
      <c r="O524" s="201" t="s">
        <v>1225</v>
      </c>
      <c r="P524" s="201" t="s">
        <v>561</v>
      </c>
      <c r="Q524" s="206" t="s">
        <v>2462</v>
      </c>
      <c r="R524" s="201"/>
      <c r="S524" s="201" t="s">
        <v>563</v>
      </c>
      <c r="T524" s="201"/>
      <c r="U524" s="239"/>
      <c r="V524" s="199">
        <v>20.78</v>
      </c>
      <c r="W524" s="199">
        <v>97.03</v>
      </c>
      <c r="X524" s="201">
        <v>3</v>
      </c>
      <c r="Y524" s="206" t="s">
        <v>1226</v>
      </c>
      <c r="Z524" s="208" t="s">
        <v>2463</v>
      </c>
      <c r="AA524" s="206" t="s">
        <v>2418</v>
      </c>
      <c r="AB524" s="208"/>
      <c r="AC524" s="251">
        <v>0</v>
      </c>
      <c r="AD524" s="180"/>
      <c r="AE524" s="157"/>
      <c r="AF524" s="157"/>
      <c r="AG524" s="157"/>
      <c r="AH524" s="157"/>
      <c r="AI524" s="157"/>
      <c r="AJ524" s="157"/>
      <c r="AK524" s="157"/>
      <c r="AL524" s="157"/>
      <c r="AM524" s="157"/>
      <c r="AN524" s="157"/>
      <c r="AO524" s="157"/>
      <c r="AP524" s="157"/>
      <c r="AQ524" s="157"/>
      <c r="AR524" s="157"/>
      <c r="AS524" s="157"/>
      <c r="AT524" s="157"/>
      <c r="AU524" s="157"/>
      <c r="AV524" s="157"/>
    </row>
    <row r="525" spans="1:48" s="160" customFormat="1" ht="11.25" x14ac:dyDescent="0.2">
      <c r="A525" s="205">
        <v>775</v>
      </c>
      <c r="B525" s="185" t="s">
        <v>1386</v>
      </c>
      <c r="C525" s="185">
        <v>7179</v>
      </c>
      <c r="D525" s="250">
        <v>42327</v>
      </c>
      <c r="E525" s="201">
        <v>2015</v>
      </c>
      <c r="F525" s="201">
        <v>1</v>
      </c>
      <c r="G525" s="201" t="s">
        <v>1324</v>
      </c>
      <c r="H525" s="201" t="s">
        <v>1232</v>
      </c>
      <c r="I525" s="201"/>
      <c r="J525" s="201">
        <v>7</v>
      </c>
      <c r="K525" s="206" t="s">
        <v>1231</v>
      </c>
      <c r="L525" s="206"/>
      <c r="M525" s="201">
        <v>1</v>
      </c>
      <c r="N525" s="201">
        <v>17</v>
      </c>
      <c r="O525" s="201" t="s">
        <v>1225</v>
      </c>
      <c r="P525" s="201" t="s">
        <v>7</v>
      </c>
      <c r="Q525" s="206"/>
      <c r="R525" s="201" t="s">
        <v>36</v>
      </c>
      <c r="S525" s="201" t="s">
        <v>36</v>
      </c>
      <c r="T525" s="201" t="s">
        <v>36</v>
      </c>
      <c r="U525" s="239" t="s">
        <v>35</v>
      </c>
      <c r="V525" s="199">
        <v>24.11</v>
      </c>
      <c r="W525" s="199">
        <v>97.3</v>
      </c>
      <c r="X525" s="201">
        <v>1</v>
      </c>
      <c r="Y525" s="206" t="s">
        <v>1226</v>
      </c>
      <c r="Z525" s="208" t="s">
        <v>1387</v>
      </c>
      <c r="AA525" s="202" t="s">
        <v>1326</v>
      </c>
      <c r="AB525" s="208"/>
      <c r="AC525" s="251">
        <v>0</v>
      </c>
      <c r="AD525" s="180"/>
      <c r="AE525" s="157"/>
      <c r="AF525" s="157"/>
      <c r="AG525" s="157"/>
      <c r="AH525" s="157"/>
      <c r="AI525" s="157"/>
      <c r="AJ525" s="157"/>
      <c r="AK525" s="157"/>
      <c r="AL525" s="157"/>
      <c r="AM525" s="157"/>
      <c r="AN525" s="157"/>
      <c r="AO525" s="157"/>
      <c r="AP525" s="157"/>
      <c r="AQ525" s="157"/>
      <c r="AR525" s="157"/>
      <c r="AS525" s="157"/>
      <c r="AT525" s="157"/>
      <c r="AU525" s="157"/>
      <c r="AV525" s="157"/>
    </row>
    <row r="526" spans="1:48" s="160" customFormat="1" ht="11.25" x14ac:dyDescent="0.2">
      <c r="A526" s="205">
        <v>775</v>
      </c>
      <c r="B526" s="185" t="s">
        <v>1728</v>
      </c>
      <c r="C526" s="185">
        <v>7180</v>
      </c>
      <c r="D526" s="250">
        <v>42327</v>
      </c>
      <c r="E526" s="201">
        <v>2015</v>
      </c>
      <c r="F526" s="201">
        <v>1</v>
      </c>
      <c r="G526" s="201" t="s">
        <v>1222</v>
      </c>
      <c r="H526" s="201" t="s">
        <v>1231</v>
      </c>
      <c r="I526" s="201"/>
      <c r="J526" s="201">
        <v>1</v>
      </c>
      <c r="K526" s="206" t="s">
        <v>1422</v>
      </c>
      <c r="L526" s="206"/>
      <c r="M526" s="201">
        <v>3</v>
      </c>
      <c r="N526" s="201">
        <v>13</v>
      </c>
      <c r="O526" s="201" t="s">
        <v>1225</v>
      </c>
      <c r="P526" s="201" t="s">
        <v>7</v>
      </c>
      <c r="Q526" s="206" t="s">
        <v>22</v>
      </c>
      <c r="R526" s="201"/>
      <c r="S526" s="201" t="s">
        <v>22</v>
      </c>
      <c r="T526" s="201" t="s">
        <v>22</v>
      </c>
      <c r="U526" s="239" t="s">
        <v>23</v>
      </c>
      <c r="V526" s="199">
        <v>24.77</v>
      </c>
      <c r="W526" s="199">
        <v>96.36</v>
      </c>
      <c r="X526" s="201">
        <v>2</v>
      </c>
      <c r="Y526" s="206" t="s">
        <v>1237</v>
      </c>
      <c r="Z526" s="208" t="s">
        <v>1729</v>
      </c>
      <c r="AA526" s="179" t="s">
        <v>1563</v>
      </c>
      <c r="AB526" s="208"/>
      <c r="AC526" s="251">
        <v>0</v>
      </c>
      <c r="AD526" s="180"/>
      <c r="AE526" s="157"/>
      <c r="AF526" s="157"/>
      <c r="AG526" s="157"/>
      <c r="AH526" s="157"/>
      <c r="AI526" s="157"/>
      <c r="AJ526" s="157"/>
      <c r="AK526" s="157"/>
      <c r="AL526" s="157"/>
      <c r="AM526" s="157"/>
      <c r="AN526" s="157"/>
      <c r="AO526" s="157"/>
      <c r="AP526" s="157"/>
      <c r="AQ526" s="157"/>
      <c r="AR526" s="157"/>
      <c r="AS526" s="157"/>
      <c r="AT526" s="157"/>
      <c r="AU526" s="157"/>
      <c r="AV526" s="157"/>
    </row>
    <row r="527" spans="1:48" s="160" customFormat="1" ht="45" x14ac:dyDescent="0.2">
      <c r="A527" s="197">
        <v>775</v>
      </c>
      <c r="B527" s="185" t="s">
        <v>2203</v>
      </c>
      <c r="C527" s="185">
        <v>6748</v>
      </c>
      <c r="D527" s="245">
        <v>42029</v>
      </c>
      <c r="E527" s="185">
        <v>2015</v>
      </c>
      <c r="F527" s="185">
        <v>1</v>
      </c>
      <c r="G527" s="185" t="s">
        <v>1280</v>
      </c>
      <c r="H527" s="185" t="s">
        <v>1281</v>
      </c>
      <c r="I527" s="185" t="s">
        <v>2204</v>
      </c>
      <c r="J527" s="185">
        <v>6</v>
      </c>
      <c r="K527" s="196" t="s">
        <v>1282</v>
      </c>
      <c r="L527" s="196" t="s">
        <v>1282</v>
      </c>
      <c r="M527" s="185">
        <v>0</v>
      </c>
      <c r="N527" s="185">
        <v>60</v>
      </c>
      <c r="O527" s="185" t="s">
        <v>1225</v>
      </c>
      <c r="P527" s="185" t="s">
        <v>332</v>
      </c>
      <c r="Q527" s="196" t="s">
        <v>1418</v>
      </c>
      <c r="R527" s="185" t="s">
        <v>369</v>
      </c>
      <c r="S527" s="185" t="s">
        <v>369</v>
      </c>
      <c r="T527" s="185" t="s">
        <v>369</v>
      </c>
      <c r="U527" s="239" t="s">
        <v>370</v>
      </c>
      <c r="V527" s="187">
        <v>21.46</v>
      </c>
      <c r="W527" s="187">
        <v>95.38</v>
      </c>
      <c r="X527" s="185">
        <v>1</v>
      </c>
      <c r="Y527" s="196" t="s">
        <v>1521</v>
      </c>
      <c r="Z527" s="196" t="s">
        <v>2205</v>
      </c>
      <c r="AA527" s="196" t="s">
        <v>2081</v>
      </c>
      <c r="AB527" s="196"/>
      <c r="AC527" s="243">
        <v>0</v>
      </c>
      <c r="AD527" s="180"/>
      <c r="AE527" s="157"/>
      <c r="AF527" s="157"/>
      <c r="AG527" s="157"/>
      <c r="AH527" s="157"/>
      <c r="AI527" s="157"/>
      <c r="AJ527" s="157"/>
      <c r="AK527" s="157"/>
      <c r="AL527" s="157"/>
      <c r="AM527" s="157"/>
      <c r="AN527" s="157"/>
      <c r="AO527" s="157"/>
      <c r="AP527" s="157"/>
      <c r="AQ527" s="157"/>
      <c r="AR527" s="157"/>
      <c r="AS527" s="157"/>
      <c r="AT527" s="157"/>
      <c r="AU527" s="157"/>
      <c r="AV527" s="157"/>
    </row>
    <row r="528" spans="1:48" s="156" customFormat="1" ht="11.25" x14ac:dyDescent="0.2">
      <c r="A528" s="205">
        <v>775</v>
      </c>
      <c r="B528" s="185" t="s">
        <v>2446</v>
      </c>
      <c r="C528" s="185">
        <v>7181</v>
      </c>
      <c r="D528" s="250">
        <v>42331</v>
      </c>
      <c r="E528" s="201">
        <v>2015</v>
      </c>
      <c r="F528" s="201">
        <v>1</v>
      </c>
      <c r="G528" s="201" t="s">
        <v>1222</v>
      </c>
      <c r="H528" s="201" t="s">
        <v>1231</v>
      </c>
      <c r="I528" s="201"/>
      <c r="J528" s="201">
        <v>1</v>
      </c>
      <c r="K528" s="206" t="s">
        <v>2280</v>
      </c>
      <c r="L528" s="206"/>
      <c r="M528" s="201">
        <v>3</v>
      </c>
      <c r="N528" s="201">
        <v>13</v>
      </c>
      <c r="O528" s="201" t="s">
        <v>1225</v>
      </c>
      <c r="P528" s="201" t="s">
        <v>561</v>
      </c>
      <c r="Q528" s="206" t="s">
        <v>2432</v>
      </c>
      <c r="R528" s="201"/>
      <c r="S528" s="201" t="s">
        <v>2432</v>
      </c>
      <c r="T528" s="201" t="s">
        <v>596</v>
      </c>
      <c r="U528" s="239" t="s">
        <v>595</v>
      </c>
      <c r="V528" s="199">
        <v>20.72</v>
      </c>
      <c r="W528" s="199">
        <v>98.16</v>
      </c>
      <c r="X528" s="201">
        <v>2</v>
      </c>
      <c r="Y528" s="206" t="s">
        <v>1226</v>
      </c>
      <c r="Z528" s="208" t="s">
        <v>2447</v>
      </c>
      <c r="AA528" s="206" t="s">
        <v>2418</v>
      </c>
      <c r="AB528" s="208"/>
      <c r="AC528" s="251">
        <v>0</v>
      </c>
      <c r="AD528" s="180"/>
      <c r="AE528" s="157"/>
      <c r="AF528" s="157"/>
      <c r="AG528" s="157"/>
      <c r="AH528" s="157"/>
      <c r="AI528" s="157"/>
      <c r="AJ528" s="157"/>
      <c r="AK528" s="157"/>
      <c r="AL528" s="157"/>
      <c r="AM528" s="157"/>
      <c r="AN528" s="157"/>
      <c r="AO528" s="157"/>
      <c r="AP528" s="157"/>
      <c r="AQ528" s="157"/>
      <c r="AR528" s="157"/>
      <c r="AS528" s="157"/>
      <c r="AT528" s="157"/>
      <c r="AU528" s="157"/>
      <c r="AV528" s="157"/>
    </row>
    <row r="529" spans="1:48" s="156" customFormat="1" ht="11.25" x14ac:dyDescent="0.2">
      <c r="A529" s="205">
        <v>775</v>
      </c>
      <c r="B529" s="185" t="s">
        <v>2780</v>
      </c>
      <c r="C529" s="185">
        <v>7182</v>
      </c>
      <c r="D529" s="250">
        <v>42332</v>
      </c>
      <c r="E529" s="201">
        <v>2015</v>
      </c>
      <c r="F529" s="201">
        <v>1</v>
      </c>
      <c r="G529" s="201" t="s">
        <v>1236</v>
      </c>
      <c r="H529" s="201" t="s">
        <v>1232</v>
      </c>
      <c r="I529" s="201"/>
      <c r="J529" s="201">
        <v>7</v>
      </c>
      <c r="K529" s="206" t="s">
        <v>1490</v>
      </c>
      <c r="L529" s="206"/>
      <c r="M529" s="201">
        <v>3</v>
      </c>
      <c r="N529" s="201">
        <v>37</v>
      </c>
      <c r="O529" s="201" t="s">
        <v>1225</v>
      </c>
      <c r="P529" s="201" t="s">
        <v>561</v>
      </c>
      <c r="Q529" s="206" t="s">
        <v>2425</v>
      </c>
      <c r="R529" s="201"/>
      <c r="S529" s="201" t="s">
        <v>2425</v>
      </c>
      <c r="T529" s="201" t="s">
        <v>596</v>
      </c>
      <c r="U529" s="239" t="s">
        <v>595</v>
      </c>
      <c r="V529" s="199">
        <v>21.9</v>
      </c>
      <c r="W529" s="199">
        <v>98.36</v>
      </c>
      <c r="X529" s="201">
        <v>2</v>
      </c>
      <c r="Y529" s="206" t="s">
        <v>1237</v>
      </c>
      <c r="Z529" s="208" t="s">
        <v>2781</v>
      </c>
      <c r="AA529" s="179" t="s">
        <v>2746</v>
      </c>
      <c r="AB529" s="208"/>
      <c r="AC529" s="251">
        <v>0</v>
      </c>
      <c r="AD529" s="180"/>
      <c r="AE529" s="157"/>
      <c r="AF529" s="157"/>
      <c r="AG529" s="157"/>
      <c r="AH529" s="157"/>
      <c r="AI529" s="157"/>
      <c r="AJ529" s="157"/>
      <c r="AK529" s="157"/>
      <c r="AL529" s="157"/>
      <c r="AM529" s="157"/>
      <c r="AN529" s="157"/>
      <c r="AO529" s="157"/>
      <c r="AP529" s="157"/>
      <c r="AQ529" s="157"/>
      <c r="AR529" s="157"/>
      <c r="AS529" s="157"/>
      <c r="AT529" s="157"/>
      <c r="AU529" s="157"/>
      <c r="AV529" s="157"/>
    </row>
    <row r="530" spans="1:48" s="156" customFormat="1" ht="11.25" x14ac:dyDescent="0.2">
      <c r="A530" s="205">
        <v>775</v>
      </c>
      <c r="B530" s="185" t="s">
        <v>2770</v>
      </c>
      <c r="C530" s="185">
        <v>7183</v>
      </c>
      <c r="D530" s="250">
        <v>42334</v>
      </c>
      <c r="E530" s="201">
        <v>2015</v>
      </c>
      <c r="F530" s="201">
        <v>1</v>
      </c>
      <c r="G530" s="201" t="s">
        <v>1324</v>
      </c>
      <c r="H530" s="201" t="s">
        <v>1490</v>
      </c>
      <c r="I530" s="201"/>
      <c r="J530" s="201">
        <v>3</v>
      </c>
      <c r="K530" s="206" t="s">
        <v>1232</v>
      </c>
      <c r="L530" s="206"/>
      <c r="M530" s="201">
        <v>7</v>
      </c>
      <c r="N530" s="201">
        <v>37</v>
      </c>
      <c r="O530" s="201" t="s">
        <v>1225</v>
      </c>
      <c r="P530" s="201" t="s">
        <v>561</v>
      </c>
      <c r="Q530" s="206"/>
      <c r="R530" s="201" t="s">
        <v>2771</v>
      </c>
      <c r="S530" s="201" t="s">
        <v>2771</v>
      </c>
      <c r="T530" s="201" t="s">
        <v>607</v>
      </c>
      <c r="U530" s="239" t="s">
        <v>608</v>
      </c>
      <c r="V530" s="199">
        <v>22.78</v>
      </c>
      <c r="W530" s="199">
        <v>97.6</v>
      </c>
      <c r="X530" s="201">
        <v>1</v>
      </c>
      <c r="Y530" s="206" t="s">
        <v>1345</v>
      </c>
      <c r="Z530" s="208" t="s">
        <v>2772</v>
      </c>
      <c r="AA530" s="179" t="s">
        <v>2746</v>
      </c>
      <c r="AB530" s="208"/>
      <c r="AC530" s="251">
        <v>0</v>
      </c>
      <c r="AD530" s="180"/>
      <c r="AE530" s="157"/>
      <c r="AF530" s="157"/>
      <c r="AG530" s="157"/>
      <c r="AH530" s="157"/>
      <c r="AI530" s="157"/>
      <c r="AJ530" s="157"/>
      <c r="AK530" s="157"/>
      <c r="AL530" s="157"/>
      <c r="AM530" s="157"/>
      <c r="AN530" s="157"/>
      <c r="AO530" s="157"/>
      <c r="AP530" s="157"/>
      <c r="AQ530" s="157"/>
      <c r="AR530" s="157"/>
      <c r="AS530" s="157"/>
      <c r="AT530" s="157"/>
      <c r="AU530" s="157"/>
      <c r="AV530" s="157"/>
    </row>
    <row r="531" spans="1:48" s="156" customFormat="1" ht="11.25" x14ac:dyDescent="0.2">
      <c r="A531" s="205">
        <v>775</v>
      </c>
      <c r="B531" s="185" t="s">
        <v>2063</v>
      </c>
      <c r="C531" s="185">
        <v>7184</v>
      </c>
      <c r="D531" s="250">
        <v>42336</v>
      </c>
      <c r="E531" s="201">
        <v>2015</v>
      </c>
      <c r="F531" s="201">
        <v>1</v>
      </c>
      <c r="G531" s="201" t="s">
        <v>1222</v>
      </c>
      <c r="H531" s="201" t="s">
        <v>1231</v>
      </c>
      <c r="I531" s="201"/>
      <c r="J531" s="201">
        <v>1</v>
      </c>
      <c r="K531" s="196" t="s">
        <v>1494</v>
      </c>
      <c r="L531" s="206"/>
      <c r="M531" s="201">
        <v>3</v>
      </c>
      <c r="N531" s="201">
        <v>13</v>
      </c>
      <c r="O531" s="201" t="s">
        <v>1225</v>
      </c>
      <c r="P531" s="201" t="s">
        <v>561</v>
      </c>
      <c r="Q531" s="206"/>
      <c r="R531" s="201" t="s">
        <v>1370</v>
      </c>
      <c r="S531" s="201" t="s">
        <v>1370</v>
      </c>
      <c r="T531" s="185" t="s">
        <v>640</v>
      </c>
      <c r="U531" s="239" t="s">
        <v>641</v>
      </c>
      <c r="V531" s="199">
        <v>23.58</v>
      </c>
      <c r="W531" s="199">
        <v>98.5</v>
      </c>
      <c r="X531" s="201">
        <v>1</v>
      </c>
      <c r="Y531" s="206" t="s">
        <v>1237</v>
      </c>
      <c r="Z531" s="208" t="s">
        <v>2064</v>
      </c>
      <c r="AA531" s="202" t="s">
        <v>1934</v>
      </c>
      <c r="AB531" s="208"/>
      <c r="AC531" s="251">
        <v>0</v>
      </c>
      <c r="AD531" s="180"/>
      <c r="AE531" s="157"/>
      <c r="AF531" s="157"/>
      <c r="AG531" s="157"/>
      <c r="AH531" s="157"/>
      <c r="AI531" s="157"/>
      <c r="AJ531" s="157"/>
      <c r="AK531" s="157"/>
      <c r="AL531" s="157"/>
      <c r="AM531" s="157"/>
      <c r="AN531" s="157"/>
      <c r="AO531" s="157"/>
      <c r="AP531" s="157"/>
      <c r="AQ531" s="157"/>
      <c r="AR531" s="157"/>
      <c r="AS531" s="157"/>
      <c r="AT531" s="157"/>
      <c r="AU531" s="157"/>
      <c r="AV531" s="157"/>
    </row>
    <row r="532" spans="1:48" s="160" customFormat="1" ht="11.25" x14ac:dyDescent="0.2">
      <c r="A532" s="209">
        <v>775</v>
      </c>
      <c r="B532" s="185" t="s">
        <v>1870</v>
      </c>
      <c r="C532" s="185">
        <v>7185</v>
      </c>
      <c r="D532" s="252">
        <v>42346</v>
      </c>
      <c r="E532" s="179">
        <v>2015</v>
      </c>
      <c r="F532" s="179">
        <v>2</v>
      </c>
      <c r="G532" s="179" t="s">
        <v>1280</v>
      </c>
      <c r="H532" s="179" t="s">
        <v>1281</v>
      </c>
      <c r="I532" s="179"/>
      <c r="J532" s="179">
        <v>6</v>
      </c>
      <c r="K532" s="179"/>
      <c r="L532" s="179"/>
      <c r="M532" s="179">
        <v>0</v>
      </c>
      <c r="N532" s="179">
        <v>60</v>
      </c>
      <c r="O532" s="179" t="s">
        <v>1225</v>
      </c>
      <c r="P532" s="179" t="s">
        <v>7</v>
      </c>
      <c r="Q532" s="179" t="s">
        <v>27</v>
      </c>
      <c r="R532" s="179"/>
      <c r="S532" s="179" t="s">
        <v>27</v>
      </c>
      <c r="T532" s="201" t="s">
        <v>27</v>
      </c>
      <c r="U532" s="239" t="s">
        <v>26</v>
      </c>
      <c r="V532" s="184">
        <v>25.61</v>
      </c>
      <c r="W532" s="184">
        <v>96.31</v>
      </c>
      <c r="X532" s="179">
        <v>2</v>
      </c>
      <c r="Y532" s="179" t="s">
        <v>1237</v>
      </c>
      <c r="Z532" s="179" t="s">
        <v>1871</v>
      </c>
      <c r="AA532" s="179" t="s">
        <v>1850</v>
      </c>
      <c r="AB532" s="179"/>
      <c r="AC532" s="175">
        <v>0</v>
      </c>
      <c r="AD532" s="180"/>
      <c r="AE532" s="157"/>
      <c r="AF532" s="157"/>
      <c r="AG532" s="157"/>
      <c r="AH532" s="157"/>
      <c r="AI532" s="157"/>
      <c r="AJ532" s="157"/>
      <c r="AK532" s="157"/>
      <c r="AL532" s="157"/>
      <c r="AM532" s="157"/>
      <c r="AN532" s="157"/>
      <c r="AO532" s="157"/>
      <c r="AP532" s="157"/>
      <c r="AQ532" s="157"/>
      <c r="AR532" s="157"/>
      <c r="AS532" s="157"/>
      <c r="AT532" s="157"/>
      <c r="AU532" s="157"/>
      <c r="AV532" s="157"/>
    </row>
    <row r="533" spans="1:48" s="160" customFormat="1" ht="16.149999999999999" customHeight="1" x14ac:dyDescent="0.2">
      <c r="A533" s="209">
        <v>775</v>
      </c>
      <c r="B533" s="185" t="s">
        <v>2319</v>
      </c>
      <c r="C533" s="185">
        <v>7186</v>
      </c>
      <c r="D533" s="252">
        <v>42346</v>
      </c>
      <c r="E533" s="179">
        <v>2015</v>
      </c>
      <c r="F533" s="179">
        <v>1</v>
      </c>
      <c r="G533" s="179" t="s">
        <v>1230</v>
      </c>
      <c r="H533" s="179" t="s">
        <v>2280</v>
      </c>
      <c r="I533" s="179"/>
      <c r="J533" s="179">
        <v>3</v>
      </c>
      <c r="K533" s="179" t="s">
        <v>2279</v>
      </c>
      <c r="L533" s="179"/>
      <c r="M533" s="179">
        <v>1</v>
      </c>
      <c r="N533" s="179">
        <v>13</v>
      </c>
      <c r="O533" s="179" t="s">
        <v>1225</v>
      </c>
      <c r="P533" s="185" t="s">
        <v>2311</v>
      </c>
      <c r="Q533" s="196" t="s">
        <v>2311</v>
      </c>
      <c r="R533" s="185" t="s">
        <v>2311</v>
      </c>
      <c r="S533" s="185" t="s">
        <v>2311</v>
      </c>
      <c r="T533" s="185" t="s">
        <v>2312</v>
      </c>
      <c r="U533" s="239" t="s">
        <v>748</v>
      </c>
      <c r="V533" s="184">
        <v>19.739999999999998</v>
      </c>
      <c r="W533" s="184">
        <v>96.12</v>
      </c>
      <c r="X533" s="179">
        <v>1</v>
      </c>
      <c r="Y533" s="179" t="s">
        <v>1237</v>
      </c>
      <c r="Z533" s="179" t="s">
        <v>2320</v>
      </c>
      <c r="AA533" s="179" t="s">
        <v>2266</v>
      </c>
      <c r="AB533" s="179"/>
      <c r="AC533" s="175">
        <v>0</v>
      </c>
      <c r="AD533" s="180"/>
      <c r="AE533" s="157"/>
      <c r="AF533" s="157"/>
      <c r="AG533" s="157"/>
      <c r="AH533" s="157"/>
      <c r="AI533" s="157"/>
      <c r="AJ533" s="157"/>
      <c r="AK533" s="157"/>
      <c r="AL533" s="157"/>
      <c r="AM533" s="157"/>
      <c r="AN533" s="157"/>
      <c r="AO533" s="157"/>
      <c r="AP533" s="157"/>
      <c r="AQ533" s="157"/>
      <c r="AR533" s="157"/>
      <c r="AS533" s="157"/>
      <c r="AT533" s="157"/>
      <c r="AU533" s="157"/>
      <c r="AV533" s="157"/>
    </row>
    <row r="534" spans="1:48" s="160" customFormat="1" ht="11.25" x14ac:dyDescent="0.2">
      <c r="A534" s="209">
        <v>775</v>
      </c>
      <c r="B534" s="185" t="s">
        <v>2761</v>
      </c>
      <c r="C534" s="185">
        <v>7187</v>
      </c>
      <c r="D534" s="252">
        <v>42347</v>
      </c>
      <c r="E534" s="179">
        <v>2015</v>
      </c>
      <c r="F534" s="179">
        <v>1</v>
      </c>
      <c r="G534" s="179" t="s">
        <v>1236</v>
      </c>
      <c r="H534" s="179" t="s">
        <v>1232</v>
      </c>
      <c r="I534" s="179"/>
      <c r="J534" s="179">
        <v>7</v>
      </c>
      <c r="K534" s="179" t="s">
        <v>1490</v>
      </c>
      <c r="L534" s="179"/>
      <c r="M534" s="179">
        <v>3</v>
      </c>
      <c r="N534" s="179">
        <v>37</v>
      </c>
      <c r="O534" s="179" t="s">
        <v>1225</v>
      </c>
      <c r="P534" s="179" t="s">
        <v>561</v>
      </c>
      <c r="Q534" s="179"/>
      <c r="R534" s="179" t="s">
        <v>2762</v>
      </c>
      <c r="S534" s="179" t="s">
        <v>2762</v>
      </c>
      <c r="T534" s="239" t="s">
        <v>643</v>
      </c>
      <c r="U534" s="239" t="s">
        <v>642</v>
      </c>
      <c r="V534" s="184">
        <v>24.1</v>
      </c>
      <c r="W534" s="184">
        <v>98.31</v>
      </c>
      <c r="X534" s="179">
        <v>1</v>
      </c>
      <c r="Y534" s="179" t="s">
        <v>1237</v>
      </c>
      <c r="Z534" s="179" t="s">
        <v>2763</v>
      </c>
      <c r="AA534" s="179" t="s">
        <v>2746</v>
      </c>
      <c r="AB534" s="179"/>
      <c r="AC534" s="175">
        <v>0</v>
      </c>
      <c r="AD534" s="180"/>
      <c r="AE534" s="157"/>
      <c r="AF534" s="157"/>
      <c r="AG534" s="157"/>
      <c r="AH534" s="157"/>
      <c r="AI534" s="157"/>
      <c r="AJ534" s="157"/>
      <c r="AK534" s="157"/>
      <c r="AL534" s="157"/>
      <c r="AM534" s="157"/>
      <c r="AN534" s="157"/>
      <c r="AO534" s="157"/>
      <c r="AP534" s="157"/>
      <c r="AQ534" s="157"/>
      <c r="AR534" s="157"/>
      <c r="AS534" s="157"/>
      <c r="AT534" s="157"/>
      <c r="AU534" s="157"/>
      <c r="AV534" s="157"/>
    </row>
    <row r="535" spans="1:48" s="156" customFormat="1" ht="11.25" x14ac:dyDescent="0.2">
      <c r="A535" s="209">
        <v>775</v>
      </c>
      <c r="B535" s="185" t="s">
        <v>2689</v>
      </c>
      <c r="C535" s="185">
        <v>7188</v>
      </c>
      <c r="D535" s="252">
        <v>42347</v>
      </c>
      <c r="E535" s="179">
        <v>2015</v>
      </c>
      <c r="F535" s="179">
        <v>1</v>
      </c>
      <c r="G535" s="179" t="s">
        <v>1222</v>
      </c>
      <c r="H535" s="179" t="s">
        <v>2280</v>
      </c>
      <c r="I535" s="179"/>
      <c r="J535" s="179">
        <v>3</v>
      </c>
      <c r="K535" s="179" t="s">
        <v>1495</v>
      </c>
      <c r="L535" s="179"/>
      <c r="M535" s="179">
        <v>3</v>
      </c>
      <c r="N535" s="179">
        <v>33</v>
      </c>
      <c r="O535" s="179" t="s">
        <v>1225</v>
      </c>
      <c r="P535" s="179" t="s">
        <v>561</v>
      </c>
      <c r="Q535" s="179" t="s">
        <v>1408</v>
      </c>
      <c r="R535" s="179" t="s">
        <v>2690</v>
      </c>
      <c r="S535" s="179" t="s">
        <v>1410</v>
      </c>
      <c r="T535" s="179" t="s">
        <v>1411</v>
      </c>
      <c r="U535" s="239" t="s">
        <v>617</v>
      </c>
      <c r="V535" s="184">
        <v>23.83</v>
      </c>
      <c r="W535" s="184">
        <v>97.67</v>
      </c>
      <c r="X535" s="179">
        <v>2</v>
      </c>
      <c r="Y535" s="179" t="s">
        <v>1226</v>
      </c>
      <c r="Z535" s="179" t="s">
        <v>2691</v>
      </c>
      <c r="AA535" s="196" t="s">
        <v>2537</v>
      </c>
      <c r="AB535" s="179" t="s">
        <v>2692</v>
      </c>
      <c r="AC535" s="175">
        <v>0</v>
      </c>
      <c r="AD535" s="180"/>
      <c r="AE535" s="157"/>
      <c r="AF535" s="157"/>
      <c r="AG535" s="157"/>
      <c r="AH535" s="157"/>
      <c r="AI535" s="157"/>
      <c r="AJ535" s="157"/>
      <c r="AK535" s="157"/>
      <c r="AL535" s="157"/>
      <c r="AM535" s="157"/>
      <c r="AN535" s="157"/>
      <c r="AO535" s="157"/>
      <c r="AP535" s="157"/>
      <c r="AQ535" s="157"/>
      <c r="AR535" s="157"/>
      <c r="AS535" s="157"/>
      <c r="AT535" s="157"/>
      <c r="AU535" s="157"/>
      <c r="AV535" s="157"/>
    </row>
    <row r="536" spans="1:48" s="156" customFormat="1" ht="11.25" x14ac:dyDescent="0.2">
      <c r="A536" s="209">
        <v>775</v>
      </c>
      <c r="B536" s="185" t="s">
        <v>2350</v>
      </c>
      <c r="C536" s="185">
        <v>7189</v>
      </c>
      <c r="D536" s="253">
        <v>42348</v>
      </c>
      <c r="E536" s="179">
        <v>2015</v>
      </c>
      <c r="F536" s="179">
        <v>1</v>
      </c>
      <c r="G536" s="179" t="s">
        <v>1280</v>
      </c>
      <c r="H536" s="179" t="s">
        <v>1281</v>
      </c>
      <c r="I536" s="179"/>
      <c r="J536" s="179">
        <v>6</v>
      </c>
      <c r="K536" s="179"/>
      <c r="L536" s="179"/>
      <c r="M536" s="179">
        <v>0</v>
      </c>
      <c r="N536" s="179">
        <v>60</v>
      </c>
      <c r="O536" s="179" t="s">
        <v>1225</v>
      </c>
      <c r="P536" s="179" t="s">
        <v>421</v>
      </c>
      <c r="Q536" s="179"/>
      <c r="R536" s="179" t="s">
        <v>444</v>
      </c>
      <c r="S536" s="179" t="s">
        <v>444</v>
      </c>
      <c r="T536" s="179" t="s">
        <v>444</v>
      </c>
      <c r="U536" s="239" t="s">
        <v>443</v>
      </c>
      <c r="V536" s="184">
        <v>20.87</v>
      </c>
      <c r="W536" s="184">
        <v>92.52</v>
      </c>
      <c r="X536" s="179">
        <v>1</v>
      </c>
      <c r="Y536" s="179" t="s">
        <v>1291</v>
      </c>
      <c r="Z536" s="179" t="s">
        <v>2351</v>
      </c>
      <c r="AA536" s="179" t="s">
        <v>2349</v>
      </c>
      <c r="AB536" s="179" t="s">
        <v>1901</v>
      </c>
      <c r="AC536" s="175">
        <v>0</v>
      </c>
      <c r="AD536" s="180"/>
      <c r="AE536" s="157"/>
      <c r="AF536" s="157"/>
      <c r="AG536" s="157"/>
      <c r="AH536" s="157"/>
      <c r="AI536" s="157"/>
      <c r="AJ536" s="157"/>
      <c r="AK536" s="157"/>
      <c r="AL536" s="157"/>
      <c r="AM536" s="157"/>
      <c r="AN536" s="157"/>
      <c r="AO536" s="157"/>
      <c r="AP536" s="157"/>
      <c r="AQ536" s="157"/>
      <c r="AR536" s="157"/>
      <c r="AS536" s="157"/>
      <c r="AT536" s="157"/>
      <c r="AU536" s="157"/>
      <c r="AV536" s="157"/>
    </row>
    <row r="537" spans="1:48" s="160" customFormat="1" ht="11.25" x14ac:dyDescent="0.2">
      <c r="A537" s="209">
        <v>775</v>
      </c>
      <c r="B537" s="185" t="s">
        <v>2693</v>
      </c>
      <c r="C537" s="185">
        <v>7190</v>
      </c>
      <c r="D537" s="252">
        <v>42348</v>
      </c>
      <c r="E537" s="179">
        <v>2015</v>
      </c>
      <c r="F537" s="179">
        <v>1</v>
      </c>
      <c r="G537" s="179" t="s">
        <v>1222</v>
      </c>
      <c r="H537" s="179" t="s">
        <v>2322</v>
      </c>
      <c r="I537" s="179" t="s">
        <v>1231</v>
      </c>
      <c r="J537" s="179">
        <v>3</v>
      </c>
      <c r="K537" s="179" t="s">
        <v>1495</v>
      </c>
      <c r="L537" s="179"/>
      <c r="M537" s="179">
        <v>3</v>
      </c>
      <c r="N537" s="179">
        <v>33</v>
      </c>
      <c r="O537" s="179" t="s">
        <v>1225</v>
      </c>
      <c r="P537" s="179" t="s">
        <v>561</v>
      </c>
      <c r="Q537" s="179" t="s">
        <v>1408</v>
      </c>
      <c r="R537" s="179" t="s">
        <v>2690</v>
      </c>
      <c r="S537" s="179" t="s">
        <v>1410</v>
      </c>
      <c r="T537" s="179" t="s">
        <v>1411</v>
      </c>
      <c r="U537" s="239" t="s">
        <v>617</v>
      </c>
      <c r="V537" s="184">
        <v>23.83</v>
      </c>
      <c r="W537" s="184">
        <v>97.67</v>
      </c>
      <c r="X537" s="179">
        <v>2</v>
      </c>
      <c r="Y537" s="179" t="s">
        <v>1291</v>
      </c>
      <c r="Z537" s="179" t="s">
        <v>2694</v>
      </c>
      <c r="AA537" s="196" t="s">
        <v>2537</v>
      </c>
      <c r="AB537" s="179" t="s">
        <v>2695</v>
      </c>
      <c r="AC537" s="175">
        <v>0</v>
      </c>
      <c r="AD537" s="180"/>
      <c r="AE537" s="157"/>
      <c r="AF537" s="157"/>
      <c r="AG537" s="157"/>
      <c r="AH537" s="157"/>
      <c r="AI537" s="157"/>
      <c r="AJ537" s="157"/>
      <c r="AK537" s="157"/>
      <c r="AL537" s="157"/>
      <c r="AM537" s="157"/>
      <c r="AN537" s="157"/>
      <c r="AO537" s="157"/>
      <c r="AP537" s="157"/>
      <c r="AQ537" s="157"/>
      <c r="AR537" s="157"/>
      <c r="AS537" s="157"/>
      <c r="AT537" s="157"/>
      <c r="AU537" s="157"/>
      <c r="AV537" s="157"/>
    </row>
    <row r="538" spans="1:48" s="160" customFormat="1" ht="11.25" x14ac:dyDescent="0.2">
      <c r="A538" s="197">
        <v>775</v>
      </c>
      <c r="B538" s="185" t="s">
        <v>2677</v>
      </c>
      <c r="C538" s="185">
        <v>6749</v>
      </c>
      <c r="D538" s="245">
        <v>42029</v>
      </c>
      <c r="E538" s="185">
        <v>2015</v>
      </c>
      <c r="F538" s="185">
        <v>2</v>
      </c>
      <c r="G538" s="185" t="s">
        <v>1222</v>
      </c>
      <c r="H538" s="185" t="s">
        <v>1495</v>
      </c>
      <c r="I538" s="185" t="s">
        <v>1282</v>
      </c>
      <c r="J538" s="185">
        <v>3</v>
      </c>
      <c r="K538" s="196" t="s">
        <v>1231</v>
      </c>
      <c r="L538" s="196" t="s">
        <v>1282</v>
      </c>
      <c r="M538" s="185">
        <v>1</v>
      </c>
      <c r="N538" s="185">
        <v>13</v>
      </c>
      <c r="O538" s="185" t="s">
        <v>1225</v>
      </c>
      <c r="P538" s="185" t="s">
        <v>561</v>
      </c>
      <c r="Q538" s="196" t="s">
        <v>2678</v>
      </c>
      <c r="R538" s="185" t="s">
        <v>1410</v>
      </c>
      <c r="S538" s="185" t="s">
        <v>1410</v>
      </c>
      <c r="T538" s="179" t="s">
        <v>1411</v>
      </c>
      <c r="U538" s="239" t="s">
        <v>617</v>
      </c>
      <c r="V538" s="187">
        <v>23.83</v>
      </c>
      <c r="W538" s="187">
        <v>97.67</v>
      </c>
      <c r="X538" s="185">
        <v>1</v>
      </c>
      <c r="Y538" s="196" t="s">
        <v>1541</v>
      </c>
      <c r="Z538" s="196" t="s">
        <v>2564</v>
      </c>
      <c r="AA538" s="196" t="s">
        <v>2537</v>
      </c>
      <c r="AB538" s="196"/>
      <c r="AC538" s="243">
        <v>0</v>
      </c>
      <c r="AD538" s="180"/>
      <c r="AE538" s="157"/>
      <c r="AF538" s="157"/>
      <c r="AG538" s="157"/>
      <c r="AH538" s="157"/>
      <c r="AI538" s="157"/>
      <c r="AJ538" s="157"/>
      <c r="AK538" s="157"/>
      <c r="AL538" s="157"/>
      <c r="AM538" s="157"/>
      <c r="AN538" s="157"/>
      <c r="AO538" s="157"/>
      <c r="AP538" s="157"/>
      <c r="AQ538" s="157"/>
      <c r="AR538" s="157"/>
      <c r="AS538" s="157"/>
      <c r="AT538" s="157"/>
      <c r="AU538" s="157"/>
      <c r="AV538" s="157"/>
    </row>
    <row r="539" spans="1:48" s="156" customFormat="1" ht="11.25" x14ac:dyDescent="0.2">
      <c r="A539" s="209">
        <v>775</v>
      </c>
      <c r="B539" s="185" t="s">
        <v>2518</v>
      </c>
      <c r="C539" s="185">
        <v>7191</v>
      </c>
      <c r="D539" s="252">
        <v>42349</v>
      </c>
      <c r="E539" s="179">
        <v>2015</v>
      </c>
      <c r="F539" s="179">
        <v>1</v>
      </c>
      <c r="G539" s="179" t="s">
        <v>1222</v>
      </c>
      <c r="H539" s="179" t="s">
        <v>2322</v>
      </c>
      <c r="I539" s="179" t="s">
        <v>1231</v>
      </c>
      <c r="J539" s="179">
        <v>3</v>
      </c>
      <c r="K539" s="179" t="s">
        <v>1495</v>
      </c>
      <c r="L539" s="179"/>
      <c r="M539" s="179">
        <v>3</v>
      </c>
      <c r="N539" s="179">
        <v>33</v>
      </c>
      <c r="O539" s="179" t="s">
        <v>1225</v>
      </c>
      <c r="P539" s="179" t="s">
        <v>561</v>
      </c>
      <c r="Q539" s="179"/>
      <c r="R539" s="179"/>
      <c r="S539" s="179" t="s">
        <v>563</v>
      </c>
      <c r="T539" s="179"/>
      <c r="U539" s="239"/>
      <c r="V539" s="184">
        <v>20.78</v>
      </c>
      <c r="W539" s="184">
        <v>97.03</v>
      </c>
      <c r="X539" s="179">
        <v>3</v>
      </c>
      <c r="Y539" s="179" t="s">
        <v>1291</v>
      </c>
      <c r="Z539" s="179" t="s">
        <v>2519</v>
      </c>
      <c r="AA539" s="179" t="s">
        <v>2497</v>
      </c>
      <c r="AB539" s="179"/>
      <c r="AC539" s="175">
        <v>0</v>
      </c>
      <c r="AD539" s="180"/>
      <c r="AE539" s="157"/>
      <c r="AF539" s="157"/>
      <c r="AG539" s="157"/>
      <c r="AH539" s="157"/>
      <c r="AI539" s="157"/>
      <c r="AJ539" s="157"/>
      <c r="AK539" s="157"/>
      <c r="AL539" s="157"/>
      <c r="AM539" s="157"/>
      <c r="AN539" s="157"/>
      <c r="AO539" s="157"/>
      <c r="AP539" s="157"/>
      <c r="AQ539" s="157"/>
      <c r="AR539" s="157"/>
      <c r="AS539" s="157"/>
      <c r="AT539" s="157"/>
      <c r="AU539" s="157"/>
      <c r="AV539" s="157"/>
    </row>
    <row r="540" spans="1:48" s="160" customFormat="1" ht="11.25" x14ac:dyDescent="0.2">
      <c r="A540" s="209">
        <v>775</v>
      </c>
      <c r="B540" s="185" t="s">
        <v>2520</v>
      </c>
      <c r="C540" s="185">
        <v>7192</v>
      </c>
      <c r="D540" s="252">
        <v>42350</v>
      </c>
      <c r="E540" s="179">
        <v>2015</v>
      </c>
      <c r="F540" s="179">
        <v>1</v>
      </c>
      <c r="G540" s="179" t="s">
        <v>1222</v>
      </c>
      <c r="H540" s="179" t="s">
        <v>2322</v>
      </c>
      <c r="I540" s="179" t="s">
        <v>1231</v>
      </c>
      <c r="J540" s="179">
        <v>3</v>
      </c>
      <c r="K540" s="179" t="s">
        <v>1495</v>
      </c>
      <c r="L540" s="179"/>
      <c r="M540" s="179">
        <v>3</v>
      </c>
      <c r="N540" s="179">
        <v>33</v>
      </c>
      <c r="O540" s="179" t="s">
        <v>1225</v>
      </c>
      <c r="P540" s="179" t="s">
        <v>561</v>
      </c>
      <c r="Q540" s="179"/>
      <c r="R540" s="179"/>
      <c r="S540" s="179" t="s">
        <v>563</v>
      </c>
      <c r="T540" s="179"/>
      <c r="U540" s="239"/>
      <c r="V540" s="184">
        <v>20.78</v>
      </c>
      <c r="W540" s="184">
        <v>97.03</v>
      </c>
      <c r="X540" s="179">
        <v>3</v>
      </c>
      <c r="Y540" s="179" t="s">
        <v>1291</v>
      </c>
      <c r="Z540" s="179" t="s">
        <v>2519</v>
      </c>
      <c r="AA540" s="179" t="s">
        <v>2497</v>
      </c>
      <c r="AB540" s="179"/>
      <c r="AC540" s="175">
        <v>0</v>
      </c>
      <c r="AD540" s="180"/>
      <c r="AE540" s="157"/>
      <c r="AF540" s="157"/>
      <c r="AG540" s="157"/>
      <c r="AH540" s="157"/>
      <c r="AI540" s="157"/>
      <c r="AJ540" s="157"/>
      <c r="AK540" s="157"/>
      <c r="AL540" s="157"/>
      <c r="AM540" s="157"/>
      <c r="AN540" s="157"/>
      <c r="AO540" s="157"/>
      <c r="AP540" s="157"/>
      <c r="AQ540" s="157"/>
      <c r="AR540" s="157"/>
      <c r="AS540" s="157"/>
      <c r="AT540" s="157"/>
      <c r="AU540" s="157"/>
      <c r="AV540" s="157"/>
    </row>
    <row r="541" spans="1:48" s="161" customFormat="1" ht="11.25" x14ac:dyDescent="0.2">
      <c r="A541" s="209">
        <v>775</v>
      </c>
      <c r="B541" s="185" t="s">
        <v>2711</v>
      </c>
      <c r="C541" s="185">
        <v>7193</v>
      </c>
      <c r="D541" s="252">
        <v>42351</v>
      </c>
      <c r="E541" s="179">
        <v>2015</v>
      </c>
      <c r="F541" s="179">
        <v>1</v>
      </c>
      <c r="G541" s="179" t="s">
        <v>1222</v>
      </c>
      <c r="H541" s="179" t="s">
        <v>1495</v>
      </c>
      <c r="I541" s="179"/>
      <c r="J541" s="179">
        <v>3</v>
      </c>
      <c r="K541" s="179" t="s">
        <v>1231</v>
      </c>
      <c r="L541" s="179"/>
      <c r="M541" s="179">
        <v>1</v>
      </c>
      <c r="N541" s="179">
        <v>13</v>
      </c>
      <c r="O541" s="179" t="s">
        <v>1225</v>
      </c>
      <c r="P541" s="179" t="s">
        <v>561</v>
      </c>
      <c r="Q541" s="196" t="s">
        <v>2704</v>
      </c>
      <c r="R541" s="185" t="s">
        <v>629</v>
      </c>
      <c r="S541" s="179" t="s">
        <v>629</v>
      </c>
      <c r="T541" s="185" t="s">
        <v>629</v>
      </c>
      <c r="U541" s="239" t="s">
        <v>628</v>
      </c>
      <c r="V541" s="184">
        <v>22.96</v>
      </c>
      <c r="W541" s="184">
        <v>97.16</v>
      </c>
      <c r="X541" s="179">
        <v>2</v>
      </c>
      <c r="Y541" s="179" t="s">
        <v>1237</v>
      </c>
      <c r="Z541" s="179" t="s">
        <v>2712</v>
      </c>
      <c r="AA541" s="196" t="s">
        <v>2537</v>
      </c>
      <c r="AB541" s="179"/>
      <c r="AC541" s="175">
        <v>0</v>
      </c>
      <c r="AD541" s="180"/>
      <c r="AE541" s="157"/>
      <c r="AF541" s="157"/>
      <c r="AG541" s="157"/>
      <c r="AH541" s="157"/>
      <c r="AI541" s="157"/>
      <c r="AJ541" s="157"/>
      <c r="AK541" s="157"/>
      <c r="AL541" s="157"/>
      <c r="AM541" s="157"/>
      <c r="AN541" s="157"/>
      <c r="AO541" s="157"/>
      <c r="AP541" s="157"/>
      <c r="AQ541" s="157"/>
      <c r="AR541" s="157"/>
      <c r="AS541" s="157"/>
      <c r="AT541" s="157"/>
      <c r="AU541" s="157"/>
      <c r="AV541" s="157"/>
    </row>
    <row r="542" spans="1:48" s="161" customFormat="1" ht="11.25" x14ac:dyDescent="0.2">
      <c r="A542" s="209">
        <v>775</v>
      </c>
      <c r="B542" s="185" t="s">
        <v>2521</v>
      </c>
      <c r="C542" s="185">
        <v>7194</v>
      </c>
      <c r="D542" s="252">
        <v>42351</v>
      </c>
      <c r="E542" s="179">
        <v>2015</v>
      </c>
      <c r="F542" s="179">
        <v>1</v>
      </c>
      <c r="G542" s="179" t="s">
        <v>1222</v>
      </c>
      <c r="H542" s="179" t="s">
        <v>2322</v>
      </c>
      <c r="I542" s="179" t="s">
        <v>1231</v>
      </c>
      <c r="J542" s="179">
        <v>3</v>
      </c>
      <c r="K542" s="179" t="s">
        <v>1495</v>
      </c>
      <c r="L542" s="179"/>
      <c r="M542" s="179">
        <v>3</v>
      </c>
      <c r="N542" s="179">
        <v>33</v>
      </c>
      <c r="O542" s="179" t="s">
        <v>1225</v>
      </c>
      <c r="P542" s="179" t="s">
        <v>561</v>
      </c>
      <c r="Q542" s="179"/>
      <c r="R542" s="179"/>
      <c r="S542" s="179" t="s">
        <v>563</v>
      </c>
      <c r="T542" s="179"/>
      <c r="U542" s="239"/>
      <c r="V542" s="184">
        <v>20.78</v>
      </c>
      <c r="W542" s="184">
        <v>97.03</v>
      </c>
      <c r="X542" s="179">
        <v>3</v>
      </c>
      <c r="Y542" s="179" t="s">
        <v>1291</v>
      </c>
      <c r="Z542" s="179" t="s">
        <v>2519</v>
      </c>
      <c r="AA542" s="179" t="s">
        <v>2497</v>
      </c>
      <c r="AB542" s="179"/>
      <c r="AC542" s="175">
        <v>0</v>
      </c>
      <c r="AD542" s="180"/>
      <c r="AE542" s="157"/>
      <c r="AF542" s="157"/>
      <c r="AG542" s="157"/>
      <c r="AH542" s="157"/>
      <c r="AI542" s="157"/>
      <c r="AJ542" s="157"/>
      <c r="AK542" s="157"/>
      <c r="AL542" s="157"/>
      <c r="AM542" s="157"/>
      <c r="AN542" s="157"/>
      <c r="AO542" s="157"/>
      <c r="AP542" s="157"/>
      <c r="AQ542" s="157"/>
      <c r="AR542" s="157"/>
      <c r="AS542" s="157"/>
      <c r="AT542" s="157"/>
      <c r="AU542" s="157"/>
      <c r="AV542" s="157"/>
    </row>
    <row r="543" spans="1:48" s="161" customFormat="1" ht="11.25" x14ac:dyDescent="0.2">
      <c r="A543" s="209">
        <v>775</v>
      </c>
      <c r="B543" s="185" t="s">
        <v>2713</v>
      </c>
      <c r="C543" s="185">
        <v>7195</v>
      </c>
      <c r="D543" s="252">
        <v>42352</v>
      </c>
      <c r="E543" s="179">
        <v>2015</v>
      </c>
      <c r="F543" s="179">
        <v>1</v>
      </c>
      <c r="G543" s="179" t="s">
        <v>1222</v>
      </c>
      <c r="H543" s="179" t="s">
        <v>1495</v>
      </c>
      <c r="I543" s="179"/>
      <c r="J543" s="179">
        <v>3</v>
      </c>
      <c r="K543" s="179" t="s">
        <v>1231</v>
      </c>
      <c r="L543" s="179"/>
      <c r="M543" s="179">
        <v>1</v>
      </c>
      <c r="N543" s="179">
        <v>13</v>
      </c>
      <c r="O543" s="179" t="s">
        <v>1225</v>
      </c>
      <c r="P543" s="179" t="s">
        <v>561</v>
      </c>
      <c r="Q543" s="196" t="s">
        <v>2704</v>
      </c>
      <c r="R543" s="185" t="s">
        <v>629</v>
      </c>
      <c r="S543" s="179" t="s">
        <v>629</v>
      </c>
      <c r="T543" s="185" t="s">
        <v>629</v>
      </c>
      <c r="U543" s="239" t="s">
        <v>628</v>
      </c>
      <c r="V543" s="184">
        <v>22.96</v>
      </c>
      <c r="W543" s="184">
        <v>97.16</v>
      </c>
      <c r="X543" s="179">
        <v>2</v>
      </c>
      <c r="Y543" s="179" t="s">
        <v>1237</v>
      </c>
      <c r="Z543" s="179" t="s">
        <v>2712</v>
      </c>
      <c r="AA543" s="196" t="s">
        <v>2537</v>
      </c>
      <c r="AB543" s="179"/>
      <c r="AC543" s="175">
        <v>0</v>
      </c>
      <c r="AD543" s="180"/>
      <c r="AE543" s="157"/>
      <c r="AF543" s="157"/>
      <c r="AG543" s="157"/>
      <c r="AH543" s="157"/>
      <c r="AI543" s="157"/>
      <c r="AJ543" s="157"/>
      <c r="AK543" s="157"/>
      <c r="AL543" s="157"/>
      <c r="AM543" s="157"/>
      <c r="AN543" s="157"/>
      <c r="AO543" s="157"/>
      <c r="AP543" s="157"/>
      <c r="AQ543" s="157"/>
      <c r="AR543" s="157"/>
      <c r="AS543" s="157"/>
      <c r="AT543" s="157"/>
      <c r="AU543" s="157"/>
      <c r="AV543" s="157"/>
    </row>
    <row r="544" spans="1:48" s="161" customFormat="1" ht="11.25" x14ac:dyDescent="0.2">
      <c r="A544" s="209">
        <v>775</v>
      </c>
      <c r="B544" s="185" t="s">
        <v>2714</v>
      </c>
      <c r="C544" s="185">
        <v>7196</v>
      </c>
      <c r="D544" s="252">
        <v>42353</v>
      </c>
      <c r="E544" s="179">
        <v>2015</v>
      </c>
      <c r="F544" s="179">
        <v>1</v>
      </c>
      <c r="G544" s="179" t="s">
        <v>1222</v>
      </c>
      <c r="H544" s="179" t="s">
        <v>1495</v>
      </c>
      <c r="I544" s="179"/>
      <c r="J544" s="179">
        <v>3</v>
      </c>
      <c r="K544" s="179" t="s">
        <v>1231</v>
      </c>
      <c r="L544" s="179"/>
      <c r="M544" s="179">
        <v>1</v>
      </c>
      <c r="N544" s="179">
        <v>13</v>
      </c>
      <c r="O544" s="179" t="s">
        <v>1225</v>
      </c>
      <c r="P544" s="179" t="s">
        <v>561</v>
      </c>
      <c r="Q544" s="196" t="s">
        <v>2704</v>
      </c>
      <c r="R544" s="185" t="s">
        <v>629</v>
      </c>
      <c r="S544" s="179" t="s">
        <v>629</v>
      </c>
      <c r="T544" s="185" t="s">
        <v>629</v>
      </c>
      <c r="U544" s="239" t="s">
        <v>628</v>
      </c>
      <c r="V544" s="184">
        <v>22.96</v>
      </c>
      <c r="W544" s="184">
        <v>97.16</v>
      </c>
      <c r="X544" s="179">
        <v>2</v>
      </c>
      <c r="Y544" s="179" t="s">
        <v>1237</v>
      </c>
      <c r="Z544" s="179" t="s">
        <v>2712</v>
      </c>
      <c r="AA544" s="196" t="s">
        <v>2537</v>
      </c>
      <c r="AB544" s="179"/>
      <c r="AC544" s="175">
        <v>0</v>
      </c>
      <c r="AD544" s="180"/>
      <c r="AE544" s="157"/>
      <c r="AF544" s="157"/>
      <c r="AG544" s="157"/>
      <c r="AH544" s="157"/>
      <c r="AI544" s="157"/>
      <c r="AJ544" s="157"/>
      <c r="AK544" s="157"/>
      <c r="AL544" s="157"/>
      <c r="AM544" s="157"/>
      <c r="AN544" s="157"/>
      <c r="AO544" s="157"/>
      <c r="AP544" s="157"/>
      <c r="AQ544" s="157"/>
      <c r="AR544" s="157"/>
      <c r="AS544" s="157"/>
      <c r="AT544" s="157"/>
      <c r="AU544" s="157"/>
      <c r="AV544" s="157"/>
    </row>
    <row r="545" spans="1:48" s="161" customFormat="1" ht="11.25" x14ac:dyDescent="0.2">
      <c r="A545" s="209">
        <v>775</v>
      </c>
      <c r="B545" s="185" t="s">
        <v>2715</v>
      </c>
      <c r="C545" s="185">
        <v>7197</v>
      </c>
      <c r="D545" s="252">
        <v>42354</v>
      </c>
      <c r="E545" s="179">
        <v>2015</v>
      </c>
      <c r="F545" s="179">
        <v>1</v>
      </c>
      <c r="G545" s="179" t="s">
        <v>1222</v>
      </c>
      <c r="H545" s="179" t="s">
        <v>1495</v>
      </c>
      <c r="I545" s="179"/>
      <c r="J545" s="179">
        <v>3</v>
      </c>
      <c r="K545" s="179" t="s">
        <v>1231</v>
      </c>
      <c r="L545" s="179"/>
      <c r="M545" s="179">
        <v>1</v>
      </c>
      <c r="N545" s="179">
        <v>13</v>
      </c>
      <c r="O545" s="179" t="s">
        <v>1225</v>
      </c>
      <c r="P545" s="179" t="s">
        <v>561</v>
      </c>
      <c r="Q545" s="196" t="s">
        <v>2704</v>
      </c>
      <c r="R545" s="185" t="s">
        <v>629</v>
      </c>
      <c r="S545" s="179" t="s">
        <v>629</v>
      </c>
      <c r="T545" s="185" t="s">
        <v>629</v>
      </c>
      <c r="U545" s="239" t="s">
        <v>628</v>
      </c>
      <c r="V545" s="184">
        <v>22.96</v>
      </c>
      <c r="W545" s="184">
        <v>97.16</v>
      </c>
      <c r="X545" s="179">
        <v>2</v>
      </c>
      <c r="Y545" s="179" t="s">
        <v>1237</v>
      </c>
      <c r="Z545" s="179" t="s">
        <v>2712</v>
      </c>
      <c r="AA545" s="196" t="s">
        <v>2537</v>
      </c>
      <c r="AB545" s="179"/>
      <c r="AC545" s="175">
        <v>0</v>
      </c>
      <c r="AD545" s="180"/>
      <c r="AE545" s="157"/>
      <c r="AF545" s="157"/>
      <c r="AG545" s="157"/>
      <c r="AH545" s="157"/>
      <c r="AI545" s="157"/>
      <c r="AJ545" s="157"/>
      <c r="AK545" s="157"/>
      <c r="AL545" s="157"/>
      <c r="AM545" s="157"/>
      <c r="AN545" s="157"/>
      <c r="AO545" s="157"/>
      <c r="AP545" s="157"/>
      <c r="AQ545" s="157"/>
      <c r="AR545" s="157"/>
      <c r="AS545" s="157"/>
      <c r="AT545" s="157"/>
      <c r="AU545" s="157"/>
      <c r="AV545" s="157"/>
    </row>
    <row r="546" spans="1:48" s="161" customFormat="1" ht="11.25" x14ac:dyDescent="0.2">
      <c r="A546" s="209">
        <v>775</v>
      </c>
      <c r="B546" s="185" t="s">
        <v>2716</v>
      </c>
      <c r="C546" s="185">
        <v>7198</v>
      </c>
      <c r="D546" s="252">
        <v>42355</v>
      </c>
      <c r="E546" s="179">
        <v>2015</v>
      </c>
      <c r="F546" s="179">
        <v>1</v>
      </c>
      <c r="G546" s="179" t="s">
        <v>1222</v>
      </c>
      <c r="H546" s="179" t="s">
        <v>1495</v>
      </c>
      <c r="I546" s="179"/>
      <c r="J546" s="179">
        <v>3</v>
      </c>
      <c r="K546" s="179" t="s">
        <v>1231</v>
      </c>
      <c r="L546" s="179"/>
      <c r="M546" s="179">
        <v>1</v>
      </c>
      <c r="N546" s="179">
        <v>13</v>
      </c>
      <c r="O546" s="179" t="s">
        <v>1225</v>
      </c>
      <c r="P546" s="179" t="s">
        <v>561</v>
      </c>
      <c r="Q546" s="196" t="s">
        <v>2704</v>
      </c>
      <c r="R546" s="185" t="s">
        <v>629</v>
      </c>
      <c r="S546" s="179" t="s">
        <v>629</v>
      </c>
      <c r="T546" s="185" t="s">
        <v>629</v>
      </c>
      <c r="U546" s="239" t="s">
        <v>628</v>
      </c>
      <c r="V546" s="184">
        <v>22.96</v>
      </c>
      <c r="W546" s="184">
        <v>97.16</v>
      </c>
      <c r="X546" s="179">
        <v>2</v>
      </c>
      <c r="Y546" s="179" t="s">
        <v>1237</v>
      </c>
      <c r="Z546" s="179" t="s">
        <v>2712</v>
      </c>
      <c r="AA546" s="196" t="s">
        <v>2537</v>
      </c>
      <c r="AB546" s="179"/>
      <c r="AC546" s="175">
        <v>0</v>
      </c>
      <c r="AD546" s="180"/>
      <c r="AE546" s="157"/>
      <c r="AF546" s="157"/>
      <c r="AG546" s="157"/>
      <c r="AH546" s="157"/>
      <c r="AI546" s="157"/>
      <c r="AJ546" s="157"/>
      <c r="AK546" s="157"/>
      <c r="AL546" s="157"/>
      <c r="AM546" s="157"/>
      <c r="AN546" s="157"/>
      <c r="AO546" s="157"/>
      <c r="AP546" s="157"/>
      <c r="AQ546" s="157"/>
      <c r="AR546" s="157"/>
      <c r="AS546" s="157"/>
      <c r="AT546" s="157"/>
      <c r="AU546" s="157"/>
      <c r="AV546" s="157"/>
    </row>
    <row r="547" spans="1:48" s="158" customFormat="1" ht="14.1" customHeight="1" x14ac:dyDescent="0.2">
      <c r="A547" s="209">
        <v>775</v>
      </c>
      <c r="B547" s="185" t="s">
        <v>2522</v>
      </c>
      <c r="C547" s="185">
        <v>7199</v>
      </c>
      <c r="D547" s="252">
        <v>42362</v>
      </c>
      <c r="E547" s="179">
        <v>2015</v>
      </c>
      <c r="F547" s="179">
        <v>1</v>
      </c>
      <c r="G547" s="179" t="s">
        <v>1280</v>
      </c>
      <c r="H547" s="179" t="s">
        <v>1281</v>
      </c>
      <c r="I547" s="179"/>
      <c r="J547" s="179">
        <v>6</v>
      </c>
      <c r="K547" s="179"/>
      <c r="L547" s="179"/>
      <c r="M547" s="179">
        <v>0</v>
      </c>
      <c r="N547" s="179">
        <v>60</v>
      </c>
      <c r="O547" s="179" t="s">
        <v>1225</v>
      </c>
      <c r="P547" s="179" t="s">
        <v>462</v>
      </c>
      <c r="Q547" s="202" t="s">
        <v>462</v>
      </c>
      <c r="R547" s="179" t="s">
        <v>462</v>
      </c>
      <c r="S547" s="179" t="s">
        <v>462</v>
      </c>
      <c r="T547" s="179" t="s">
        <v>555</v>
      </c>
      <c r="U547" s="239" t="s">
        <v>554</v>
      </c>
      <c r="V547" s="184">
        <v>16.8</v>
      </c>
      <c r="W547" s="184">
        <v>96.15</v>
      </c>
      <c r="X547" s="179">
        <v>1</v>
      </c>
      <c r="Y547" s="179" t="s">
        <v>1449</v>
      </c>
      <c r="Z547" s="179" t="s">
        <v>2523</v>
      </c>
      <c r="AA547" s="179" t="s">
        <v>2524</v>
      </c>
      <c r="AB547" s="179"/>
      <c r="AC547" s="175">
        <v>0</v>
      </c>
      <c r="AD547" s="180"/>
      <c r="AE547" s="157"/>
      <c r="AF547" s="157"/>
      <c r="AG547" s="157"/>
      <c r="AH547" s="157"/>
      <c r="AI547" s="157"/>
      <c r="AJ547" s="157"/>
      <c r="AK547" s="157"/>
      <c r="AL547" s="157"/>
      <c r="AM547" s="157"/>
      <c r="AN547" s="157"/>
      <c r="AO547" s="157"/>
      <c r="AP547" s="157"/>
      <c r="AQ547" s="157"/>
      <c r="AR547" s="157"/>
      <c r="AS547" s="157"/>
      <c r="AT547" s="157"/>
      <c r="AU547" s="157"/>
      <c r="AV547" s="157"/>
    </row>
    <row r="548" spans="1:48" s="158" customFormat="1" ht="14.1" customHeight="1" x14ac:dyDescent="0.2">
      <c r="A548" s="209">
        <v>775</v>
      </c>
      <c r="B548" s="185" t="s">
        <v>2525</v>
      </c>
      <c r="C548" s="185">
        <v>7200</v>
      </c>
      <c r="D548" s="252">
        <v>42363</v>
      </c>
      <c r="E548" s="179">
        <v>2015</v>
      </c>
      <c r="F548" s="179">
        <v>1</v>
      </c>
      <c r="G548" s="179" t="s">
        <v>1280</v>
      </c>
      <c r="H548" s="179" t="s">
        <v>1281</v>
      </c>
      <c r="I548" s="179"/>
      <c r="J548" s="179">
        <v>6</v>
      </c>
      <c r="K548" s="179"/>
      <c r="L548" s="179"/>
      <c r="M548" s="179">
        <v>0</v>
      </c>
      <c r="N548" s="179">
        <v>60</v>
      </c>
      <c r="O548" s="179" t="s">
        <v>1225</v>
      </c>
      <c r="P548" s="179" t="s">
        <v>462</v>
      </c>
      <c r="Q548" s="202" t="s">
        <v>462</v>
      </c>
      <c r="R548" s="179" t="s">
        <v>462</v>
      </c>
      <c r="S548" s="179" t="s">
        <v>462</v>
      </c>
      <c r="T548" s="179" t="s">
        <v>555</v>
      </c>
      <c r="U548" s="239" t="s">
        <v>554</v>
      </c>
      <c r="V548" s="184">
        <v>16.8</v>
      </c>
      <c r="W548" s="184">
        <v>96.15</v>
      </c>
      <c r="X548" s="179">
        <v>1</v>
      </c>
      <c r="Y548" s="179" t="s">
        <v>1449</v>
      </c>
      <c r="Z548" s="179" t="s">
        <v>2523</v>
      </c>
      <c r="AA548" s="179" t="s">
        <v>2524</v>
      </c>
      <c r="AB548" s="179"/>
      <c r="AC548" s="175">
        <v>0</v>
      </c>
      <c r="AD548" s="180"/>
      <c r="AE548" s="157"/>
      <c r="AF548" s="157"/>
      <c r="AG548" s="157"/>
      <c r="AH548" s="157"/>
      <c r="AI548" s="157"/>
      <c r="AJ548" s="157"/>
      <c r="AK548" s="157"/>
      <c r="AL548" s="157"/>
      <c r="AM548" s="157"/>
      <c r="AN548" s="157"/>
      <c r="AO548" s="157"/>
      <c r="AP548" s="157"/>
      <c r="AQ548" s="157"/>
      <c r="AR548" s="157"/>
      <c r="AS548" s="157"/>
      <c r="AT548" s="157"/>
      <c r="AU548" s="157"/>
      <c r="AV548" s="157"/>
    </row>
    <row r="549" spans="1:48" s="158" customFormat="1" ht="14.1" customHeight="1" x14ac:dyDescent="0.2">
      <c r="A549" s="194">
        <v>775</v>
      </c>
      <c r="B549" s="185" t="s">
        <v>1357</v>
      </c>
      <c r="C549" s="185">
        <v>6750</v>
      </c>
      <c r="D549" s="242">
        <v>42029</v>
      </c>
      <c r="E549" s="185">
        <v>2015</v>
      </c>
      <c r="F549" s="185">
        <v>3</v>
      </c>
      <c r="G549" s="185" t="s">
        <v>1324</v>
      </c>
      <c r="H549" s="198" t="s">
        <v>1232</v>
      </c>
      <c r="I549" s="185"/>
      <c r="J549" s="185">
        <v>7</v>
      </c>
      <c r="K549" s="196" t="s">
        <v>1231</v>
      </c>
      <c r="L549" s="196"/>
      <c r="M549" s="185">
        <v>1</v>
      </c>
      <c r="N549" s="185">
        <v>17</v>
      </c>
      <c r="O549" s="185" t="s">
        <v>1225</v>
      </c>
      <c r="P549" s="185" t="s">
        <v>561</v>
      </c>
      <c r="Q549" s="196"/>
      <c r="R549" s="185" t="s">
        <v>1358</v>
      </c>
      <c r="S549" s="185" t="s">
        <v>561</v>
      </c>
      <c r="T549" s="185" t="s">
        <v>767</v>
      </c>
      <c r="U549" s="239" t="s">
        <v>618</v>
      </c>
      <c r="V549" s="187">
        <v>22</v>
      </c>
      <c r="W549" s="187">
        <v>98</v>
      </c>
      <c r="X549" s="185">
        <v>3</v>
      </c>
      <c r="Y549" s="196" t="s">
        <v>1237</v>
      </c>
      <c r="Z549" s="200" t="s">
        <v>1359</v>
      </c>
      <c r="AA549" s="202" t="s">
        <v>1326</v>
      </c>
      <c r="AB549" s="200"/>
      <c r="AC549" s="243">
        <v>3</v>
      </c>
      <c r="AD549" s="180"/>
      <c r="AE549" s="157"/>
      <c r="AF549" s="157"/>
      <c r="AG549" s="157"/>
      <c r="AH549" s="157"/>
      <c r="AI549" s="157"/>
      <c r="AJ549" s="157"/>
      <c r="AK549" s="157"/>
      <c r="AL549" s="157"/>
      <c r="AM549" s="157"/>
      <c r="AN549" s="157"/>
      <c r="AO549" s="157"/>
      <c r="AP549" s="157"/>
      <c r="AQ549" s="157"/>
      <c r="AR549" s="157"/>
      <c r="AS549" s="157"/>
      <c r="AT549" s="157"/>
      <c r="AU549" s="157"/>
      <c r="AV549" s="157"/>
    </row>
    <row r="550" spans="1:48" s="160" customFormat="1" ht="22.5" x14ac:dyDescent="0.2">
      <c r="A550" s="197">
        <v>775</v>
      </c>
      <c r="B550" s="185" t="s">
        <v>1279</v>
      </c>
      <c r="C550" s="185">
        <v>6705</v>
      </c>
      <c r="D550" s="245">
        <v>42009</v>
      </c>
      <c r="E550" s="185">
        <v>2015</v>
      </c>
      <c r="F550" s="185">
        <v>1</v>
      </c>
      <c r="G550" s="185" t="s">
        <v>1280</v>
      </c>
      <c r="H550" s="185" t="s">
        <v>1281</v>
      </c>
      <c r="I550" s="185" t="s">
        <v>1282</v>
      </c>
      <c r="J550" s="185">
        <v>6</v>
      </c>
      <c r="K550" s="196" t="s">
        <v>1282</v>
      </c>
      <c r="L550" s="196" t="s">
        <v>1282</v>
      </c>
      <c r="M550" s="185">
        <v>0</v>
      </c>
      <c r="N550" s="185">
        <v>60</v>
      </c>
      <c r="O550" s="185" t="s">
        <v>1225</v>
      </c>
      <c r="P550" s="185" t="s">
        <v>332</v>
      </c>
      <c r="Q550" s="196" t="s">
        <v>332</v>
      </c>
      <c r="R550" s="185" t="s">
        <v>332</v>
      </c>
      <c r="S550" s="185" t="s">
        <v>332</v>
      </c>
      <c r="T550" s="240" t="s">
        <v>337</v>
      </c>
      <c r="U550" s="239" t="s">
        <v>336</v>
      </c>
      <c r="V550" s="186">
        <v>21.97</v>
      </c>
      <c r="W550" s="186">
        <v>96.08</v>
      </c>
      <c r="X550" s="185">
        <v>1</v>
      </c>
      <c r="Y550" s="196" t="s">
        <v>1237</v>
      </c>
      <c r="Z550" s="196" t="s">
        <v>1283</v>
      </c>
      <c r="AA550" s="196" t="s">
        <v>1284</v>
      </c>
      <c r="AB550" s="196"/>
      <c r="AC550" s="243">
        <v>0</v>
      </c>
      <c r="AD550" s="180"/>
      <c r="AE550" s="157"/>
      <c r="AF550" s="157"/>
      <c r="AG550" s="157"/>
      <c r="AH550" s="157"/>
      <c r="AI550" s="157"/>
      <c r="AJ550" s="157"/>
      <c r="AK550" s="157"/>
      <c r="AL550" s="157"/>
      <c r="AM550" s="157"/>
      <c r="AN550" s="157"/>
      <c r="AO550" s="157"/>
      <c r="AP550" s="157"/>
      <c r="AQ550" s="157"/>
      <c r="AR550" s="157"/>
      <c r="AS550" s="157"/>
      <c r="AT550" s="157"/>
      <c r="AU550" s="157"/>
      <c r="AV550" s="157"/>
    </row>
    <row r="551" spans="1:48" s="156" customFormat="1" ht="11.25" x14ac:dyDescent="0.2">
      <c r="A551" s="209">
        <v>775</v>
      </c>
      <c r="B551" s="185" t="s">
        <v>1966</v>
      </c>
      <c r="C551" s="185">
        <v>7201</v>
      </c>
      <c r="D551" s="252">
        <v>42364</v>
      </c>
      <c r="E551" s="179">
        <v>2015</v>
      </c>
      <c r="F551" s="179">
        <v>1</v>
      </c>
      <c r="G551" s="179" t="s">
        <v>1236</v>
      </c>
      <c r="H551" s="179" t="s">
        <v>1232</v>
      </c>
      <c r="I551" s="179"/>
      <c r="J551" s="179">
        <v>7</v>
      </c>
      <c r="K551" s="179" t="s">
        <v>1494</v>
      </c>
      <c r="L551" s="179"/>
      <c r="M551" s="179">
        <v>3</v>
      </c>
      <c r="N551" s="179">
        <v>37</v>
      </c>
      <c r="O551" s="179" t="s">
        <v>1225</v>
      </c>
      <c r="P551" s="179" t="s">
        <v>561</v>
      </c>
      <c r="Q551" s="179" t="s">
        <v>637</v>
      </c>
      <c r="R551" s="179" t="s">
        <v>1967</v>
      </c>
      <c r="S551" s="179" t="s">
        <v>637</v>
      </c>
      <c r="T551" s="179" t="s">
        <v>637</v>
      </c>
      <c r="U551" s="239" t="s">
        <v>638</v>
      </c>
      <c r="V551" s="184">
        <v>23.41</v>
      </c>
      <c r="W551" s="184">
        <v>98.64</v>
      </c>
      <c r="X551" s="179">
        <v>2</v>
      </c>
      <c r="Y551" s="179" t="s">
        <v>1237</v>
      </c>
      <c r="Z551" s="179" t="s">
        <v>1968</v>
      </c>
      <c r="AA551" s="202" t="s">
        <v>1934</v>
      </c>
      <c r="AB551" s="179"/>
      <c r="AC551" s="175">
        <v>3</v>
      </c>
      <c r="AD551" s="180"/>
      <c r="AE551" s="157"/>
      <c r="AF551" s="157"/>
      <c r="AG551" s="157"/>
      <c r="AH551" s="157"/>
      <c r="AI551" s="157"/>
      <c r="AJ551" s="157"/>
      <c r="AK551" s="157"/>
      <c r="AL551" s="157"/>
      <c r="AM551" s="157"/>
      <c r="AN551" s="157"/>
      <c r="AO551" s="157"/>
      <c r="AP551" s="157"/>
      <c r="AQ551" s="157"/>
      <c r="AR551" s="157"/>
      <c r="AS551" s="157"/>
      <c r="AT551" s="157"/>
      <c r="AU551" s="157"/>
      <c r="AV551" s="157"/>
    </row>
    <row r="552" spans="1:48" s="160" customFormat="1" ht="11.25" x14ac:dyDescent="0.2">
      <c r="A552" s="209">
        <v>775</v>
      </c>
      <c r="B552" s="185" t="s">
        <v>2527</v>
      </c>
      <c r="C552" s="185">
        <v>7202</v>
      </c>
      <c r="D552" s="252">
        <v>42364</v>
      </c>
      <c r="E552" s="179">
        <v>2015</v>
      </c>
      <c r="F552" s="179">
        <v>1</v>
      </c>
      <c r="G552" s="179" t="s">
        <v>1280</v>
      </c>
      <c r="H552" s="179" t="s">
        <v>1281</v>
      </c>
      <c r="I552" s="179"/>
      <c r="J552" s="179">
        <v>6</v>
      </c>
      <c r="K552" s="179" t="s">
        <v>1231</v>
      </c>
      <c r="L552" s="179"/>
      <c r="M552" s="179">
        <v>1</v>
      </c>
      <c r="N552" s="179">
        <v>16</v>
      </c>
      <c r="O552" s="179" t="s">
        <v>1225</v>
      </c>
      <c r="P552" s="179" t="s">
        <v>68</v>
      </c>
      <c r="Q552" s="179"/>
      <c r="R552" s="179" t="s">
        <v>2528</v>
      </c>
      <c r="S552" s="179" t="s">
        <v>2528</v>
      </c>
      <c r="T552" s="204" t="s">
        <v>83</v>
      </c>
      <c r="U552" s="239" t="s">
        <v>84</v>
      </c>
      <c r="V552" s="184">
        <v>15.31</v>
      </c>
      <c r="W552" s="184">
        <v>98.38</v>
      </c>
      <c r="X552" s="179">
        <v>1</v>
      </c>
      <c r="Y552" s="179" t="s">
        <v>1449</v>
      </c>
      <c r="Z552" s="179" t="s">
        <v>2529</v>
      </c>
      <c r="AA552" s="179" t="s">
        <v>2524</v>
      </c>
      <c r="AB552" s="179"/>
      <c r="AC552" s="175">
        <v>0</v>
      </c>
      <c r="AD552" s="180"/>
      <c r="AE552" s="157"/>
      <c r="AF552" s="157"/>
      <c r="AG552" s="157"/>
      <c r="AH552" s="157"/>
      <c r="AI552" s="157"/>
      <c r="AJ552" s="157"/>
      <c r="AK552" s="157"/>
      <c r="AL552" s="157"/>
      <c r="AM552" s="157"/>
      <c r="AN552" s="157"/>
      <c r="AO552" s="157"/>
      <c r="AP552" s="157"/>
      <c r="AQ552" s="157"/>
      <c r="AR552" s="157"/>
      <c r="AS552" s="157"/>
      <c r="AT552" s="157"/>
      <c r="AU552" s="157"/>
      <c r="AV552" s="157"/>
    </row>
    <row r="553" spans="1:48" s="160" customFormat="1" ht="11.25" x14ac:dyDescent="0.2">
      <c r="A553" s="209">
        <v>775</v>
      </c>
      <c r="B553" s="185" t="s">
        <v>2532</v>
      </c>
      <c r="C553" s="185">
        <v>7203</v>
      </c>
      <c r="D553" s="252">
        <v>42364</v>
      </c>
      <c r="E553" s="179">
        <v>2015</v>
      </c>
      <c r="F553" s="179">
        <v>1</v>
      </c>
      <c r="G553" s="179" t="s">
        <v>1280</v>
      </c>
      <c r="H553" s="179" t="s">
        <v>1281</v>
      </c>
      <c r="I553" s="179"/>
      <c r="J553" s="179">
        <v>6</v>
      </c>
      <c r="K553" s="179"/>
      <c r="L553" s="179"/>
      <c r="M553" s="179">
        <v>0</v>
      </c>
      <c r="N553" s="179">
        <v>60</v>
      </c>
      <c r="O553" s="179" t="s">
        <v>1225</v>
      </c>
      <c r="P553" s="179" t="s">
        <v>561</v>
      </c>
      <c r="Q553" s="196" t="s">
        <v>2304</v>
      </c>
      <c r="R553" s="179" t="s">
        <v>2304</v>
      </c>
      <c r="S553" s="179" t="s">
        <v>2304</v>
      </c>
      <c r="T553" s="179" t="s">
        <v>675</v>
      </c>
      <c r="U553" s="239" t="s">
        <v>676</v>
      </c>
      <c r="V553" s="187">
        <v>20.67</v>
      </c>
      <c r="W553" s="187">
        <v>100.03</v>
      </c>
      <c r="X553" s="179">
        <v>1</v>
      </c>
      <c r="Y553" s="179" t="s">
        <v>1449</v>
      </c>
      <c r="Z553" s="179" t="s">
        <v>2533</v>
      </c>
      <c r="AA553" s="179" t="s">
        <v>2524</v>
      </c>
      <c r="AB553" s="179"/>
      <c r="AC553" s="175">
        <v>0</v>
      </c>
      <c r="AD553" s="180"/>
      <c r="AE553" s="157"/>
      <c r="AF553" s="157"/>
      <c r="AG553" s="157"/>
      <c r="AH553" s="157"/>
      <c r="AI553" s="157"/>
      <c r="AJ553" s="157"/>
      <c r="AK553" s="157"/>
      <c r="AL553" s="157"/>
      <c r="AM553" s="157"/>
      <c r="AN553" s="157"/>
      <c r="AO553" s="157"/>
      <c r="AP553" s="157"/>
      <c r="AQ553" s="157"/>
      <c r="AR553" s="157"/>
      <c r="AS553" s="157"/>
      <c r="AT553" s="157"/>
      <c r="AU553" s="157"/>
      <c r="AV553" s="157"/>
    </row>
    <row r="554" spans="1:48" s="156" customFormat="1" ht="11.25" x14ac:dyDescent="0.2">
      <c r="A554" s="209">
        <v>775</v>
      </c>
      <c r="B554" s="185" t="s">
        <v>2526</v>
      </c>
      <c r="C554" s="185">
        <v>7204</v>
      </c>
      <c r="D554" s="252">
        <v>42364</v>
      </c>
      <c r="E554" s="179">
        <v>2015</v>
      </c>
      <c r="F554" s="179">
        <v>1</v>
      </c>
      <c r="G554" s="179" t="s">
        <v>1280</v>
      </c>
      <c r="H554" s="179" t="s">
        <v>1281</v>
      </c>
      <c r="I554" s="179"/>
      <c r="J554" s="179">
        <v>6</v>
      </c>
      <c r="K554" s="179"/>
      <c r="L554" s="179"/>
      <c r="M554" s="179">
        <v>0</v>
      </c>
      <c r="N554" s="179">
        <v>60</v>
      </c>
      <c r="O554" s="179" t="s">
        <v>1225</v>
      </c>
      <c r="P554" s="179" t="s">
        <v>462</v>
      </c>
      <c r="Q554" s="202" t="s">
        <v>462</v>
      </c>
      <c r="R554" s="179" t="s">
        <v>462</v>
      </c>
      <c r="S554" s="179" t="s">
        <v>462</v>
      </c>
      <c r="T554" s="179" t="s">
        <v>555</v>
      </c>
      <c r="U554" s="239" t="s">
        <v>554</v>
      </c>
      <c r="V554" s="184">
        <v>16.8</v>
      </c>
      <c r="W554" s="184">
        <v>96.15</v>
      </c>
      <c r="X554" s="179">
        <v>1</v>
      </c>
      <c r="Y554" s="179" t="s">
        <v>1449</v>
      </c>
      <c r="Z554" s="179" t="s">
        <v>2523</v>
      </c>
      <c r="AA554" s="179" t="s">
        <v>2524</v>
      </c>
      <c r="AB554" s="179"/>
      <c r="AC554" s="175">
        <v>0</v>
      </c>
      <c r="AD554" s="180"/>
      <c r="AE554" s="157"/>
      <c r="AF554" s="157"/>
      <c r="AG554" s="157"/>
      <c r="AH554" s="157"/>
      <c r="AI554" s="157"/>
      <c r="AJ554" s="157"/>
      <c r="AK554" s="157"/>
      <c r="AL554" s="157"/>
      <c r="AM554" s="157"/>
      <c r="AN554" s="157"/>
      <c r="AO554" s="157"/>
      <c r="AP554" s="157"/>
      <c r="AQ554" s="157"/>
      <c r="AR554" s="157"/>
      <c r="AS554" s="157"/>
      <c r="AT554" s="157"/>
      <c r="AU554" s="157"/>
      <c r="AV554" s="157"/>
    </row>
    <row r="555" spans="1:48" s="156" customFormat="1" ht="11.25" x14ac:dyDescent="0.2">
      <c r="A555" s="209">
        <v>775</v>
      </c>
      <c r="B555" s="185" t="s">
        <v>1251</v>
      </c>
      <c r="C555" s="185">
        <v>7205</v>
      </c>
      <c r="D555" s="252">
        <v>42365</v>
      </c>
      <c r="E555" s="179">
        <v>2015</v>
      </c>
      <c r="F555" s="179">
        <v>1</v>
      </c>
      <c r="G555" s="179" t="s">
        <v>1222</v>
      </c>
      <c r="H555" s="179" t="s">
        <v>1223</v>
      </c>
      <c r="I555" s="179"/>
      <c r="J555" s="179">
        <v>4</v>
      </c>
      <c r="K555" s="179" t="s">
        <v>1231</v>
      </c>
      <c r="L555" s="179"/>
      <c r="M555" s="179">
        <v>1</v>
      </c>
      <c r="N555" s="179">
        <v>14</v>
      </c>
      <c r="O555" s="179" t="s">
        <v>1225</v>
      </c>
      <c r="P555" s="179" t="s">
        <v>421</v>
      </c>
      <c r="Q555" s="179"/>
      <c r="R555" s="179" t="s">
        <v>435</v>
      </c>
      <c r="S555" s="179" t="s">
        <v>435</v>
      </c>
      <c r="T555" s="185" t="s">
        <v>435</v>
      </c>
      <c r="U555" s="239" t="s">
        <v>434</v>
      </c>
      <c r="V555" s="184">
        <v>20.84</v>
      </c>
      <c r="W555" s="184">
        <v>92.97</v>
      </c>
      <c r="X555" s="179">
        <v>1</v>
      </c>
      <c r="Y555" s="179" t="s">
        <v>1237</v>
      </c>
      <c r="Z555" s="179" t="s">
        <v>1252</v>
      </c>
      <c r="AA555" s="196" t="s">
        <v>1234</v>
      </c>
      <c r="AB555" s="179"/>
      <c r="AC555" s="175">
        <v>1</v>
      </c>
      <c r="AD555" s="180"/>
      <c r="AE555" s="157"/>
      <c r="AF555" s="157"/>
      <c r="AG555" s="157"/>
      <c r="AH555" s="157"/>
      <c r="AI555" s="157"/>
      <c r="AJ555" s="157"/>
      <c r="AK555" s="157"/>
      <c r="AL555" s="157"/>
      <c r="AM555" s="157"/>
      <c r="AN555" s="157"/>
      <c r="AO555" s="157"/>
      <c r="AP555" s="157"/>
      <c r="AQ555" s="157"/>
      <c r="AR555" s="157"/>
      <c r="AS555" s="157"/>
      <c r="AT555" s="157"/>
      <c r="AU555" s="157"/>
      <c r="AV555" s="157"/>
    </row>
    <row r="556" spans="1:48" s="156" customFormat="1" ht="11.25" x14ac:dyDescent="0.2">
      <c r="A556" s="209">
        <v>775</v>
      </c>
      <c r="B556" s="185" t="s">
        <v>1253</v>
      </c>
      <c r="C556" s="185">
        <v>7206</v>
      </c>
      <c r="D556" s="252">
        <v>42366</v>
      </c>
      <c r="E556" s="179">
        <v>2015</v>
      </c>
      <c r="F556" s="179">
        <v>1</v>
      </c>
      <c r="G556" s="179" t="s">
        <v>1222</v>
      </c>
      <c r="H556" s="179" t="s">
        <v>1223</v>
      </c>
      <c r="I556" s="179"/>
      <c r="J556" s="179">
        <v>4</v>
      </c>
      <c r="K556" s="179" t="s">
        <v>1231</v>
      </c>
      <c r="L556" s="179"/>
      <c r="M556" s="179">
        <v>1</v>
      </c>
      <c r="N556" s="179">
        <v>14</v>
      </c>
      <c r="O556" s="179" t="s">
        <v>1225</v>
      </c>
      <c r="P556" s="179" t="s">
        <v>421</v>
      </c>
      <c r="Q556" s="179"/>
      <c r="R556" s="179" t="s">
        <v>435</v>
      </c>
      <c r="S556" s="179" t="s">
        <v>435</v>
      </c>
      <c r="T556" s="185" t="s">
        <v>435</v>
      </c>
      <c r="U556" s="239" t="s">
        <v>434</v>
      </c>
      <c r="V556" s="184">
        <v>20.84</v>
      </c>
      <c r="W556" s="184">
        <v>92.97</v>
      </c>
      <c r="X556" s="179">
        <v>1</v>
      </c>
      <c r="Y556" s="179" t="s">
        <v>1237</v>
      </c>
      <c r="Z556" s="179" t="s">
        <v>1252</v>
      </c>
      <c r="AA556" s="196" t="s">
        <v>1234</v>
      </c>
      <c r="AB556" s="179"/>
      <c r="AC556" s="175">
        <v>1</v>
      </c>
      <c r="AD556" s="180"/>
      <c r="AE556" s="157"/>
      <c r="AF556" s="157"/>
      <c r="AG556" s="157"/>
      <c r="AH556" s="157"/>
      <c r="AI556" s="157"/>
      <c r="AJ556" s="157"/>
      <c r="AK556" s="157"/>
      <c r="AL556" s="157"/>
      <c r="AM556" s="157"/>
      <c r="AN556" s="157"/>
      <c r="AO556" s="157"/>
      <c r="AP556" s="157"/>
      <c r="AQ556" s="157"/>
      <c r="AR556" s="157"/>
      <c r="AS556" s="157"/>
      <c r="AT556" s="157"/>
      <c r="AU556" s="157"/>
      <c r="AV556" s="157"/>
    </row>
    <row r="557" spans="1:48" s="156" customFormat="1" ht="11.25" x14ac:dyDescent="0.2">
      <c r="A557" s="209">
        <v>775</v>
      </c>
      <c r="B557" s="185" t="s">
        <v>1254</v>
      </c>
      <c r="C557" s="185">
        <v>7207</v>
      </c>
      <c r="D557" s="252">
        <v>42367</v>
      </c>
      <c r="E557" s="179">
        <v>2015</v>
      </c>
      <c r="F557" s="179">
        <v>1</v>
      </c>
      <c r="G557" s="179" t="s">
        <v>1222</v>
      </c>
      <c r="H557" s="179" t="s">
        <v>1223</v>
      </c>
      <c r="I557" s="179"/>
      <c r="J557" s="179">
        <v>4</v>
      </c>
      <c r="K557" s="179" t="s">
        <v>1231</v>
      </c>
      <c r="L557" s="179"/>
      <c r="M557" s="179">
        <v>1</v>
      </c>
      <c r="N557" s="179">
        <v>14</v>
      </c>
      <c r="O557" s="179" t="s">
        <v>1225</v>
      </c>
      <c r="P557" s="179" t="s">
        <v>421</v>
      </c>
      <c r="Q557" s="179"/>
      <c r="R557" s="179" t="s">
        <v>435</v>
      </c>
      <c r="S557" s="179" t="s">
        <v>435</v>
      </c>
      <c r="T557" s="185" t="s">
        <v>435</v>
      </c>
      <c r="U557" s="239" t="s">
        <v>434</v>
      </c>
      <c r="V557" s="184">
        <v>20.84</v>
      </c>
      <c r="W557" s="184">
        <v>92.97</v>
      </c>
      <c r="X557" s="179">
        <v>1</v>
      </c>
      <c r="Y557" s="179" t="s">
        <v>1237</v>
      </c>
      <c r="Z557" s="179" t="s">
        <v>1252</v>
      </c>
      <c r="AA557" s="196" t="s">
        <v>1234</v>
      </c>
      <c r="AB557" s="179"/>
      <c r="AC557" s="175">
        <v>1</v>
      </c>
      <c r="AD557" s="180"/>
      <c r="AE557" s="157"/>
      <c r="AF557" s="157"/>
      <c r="AG557" s="157"/>
      <c r="AH557" s="157"/>
      <c r="AI557" s="157"/>
      <c r="AJ557" s="157"/>
      <c r="AK557" s="157"/>
      <c r="AL557" s="157"/>
      <c r="AM557" s="157"/>
      <c r="AN557" s="157"/>
      <c r="AO557" s="157"/>
      <c r="AP557" s="157"/>
      <c r="AQ557" s="157"/>
      <c r="AR557" s="157"/>
      <c r="AS557" s="157"/>
      <c r="AT557" s="157"/>
      <c r="AU557" s="157"/>
      <c r="AV557" s="157"/>
    </row>
    <row r="558" spans="1:48" s="156" customFormat="1" ht="11.25" x14ac:dyDescent="0.2">
      <c r="A558" s="209">
        <v>775</v>
      </c>
      <c r="B558" s="185" t="s">
        <v>1255</v>
      </c>
      <c r="C558" s="185">
        <v>7208</v>
      </c>
      <c r="D558" s="252">
        <v>42368</v>
      </c>
      <c r="E558" s="179">
        <v>2015</v>
      </c>
      <c r="F558" s="179">
        <v>1</v>
      </c>
      <c r="G558" s="179" t="s">
        <v>1222</v>
      </c>
      <c r="H558" s="179" t="s">
        <v>1223</v>
      </c>
      <c r="I558" s="179"/>
      <c r="J558" s="179">
        <v>4</v>
      </c>
      <c r="K558" s="179" t="s">
        <v>1231</v>
      </c>
      <c r="L558" s="179"/>
      <c r="M558" s="179">
        <v>1</v>
      </c>
      <c r="N558" s="179">
        <v>14</v>
      </c>
      <c r="O558" s="179" t="s">
        <v>1225</v>
      </c>
      <c r="P558" s="179" t="s">
        <v>421</v>
      </c>
      <c r="Q558" s="179"/>
      <c r="R558" s="179" t="s">
        <v>435</v>
      </c>
      <c r="S558" s="179" t="s">
        <v>435</v>
      </c>
      <c r="T558" s="185" t="s">
        <v>435</v>
      </c>
      <c r="U558" s="239" t="s">
        <v>434</v>
      </c>
      <c r="V558" s="184">
        <v>20.84</v>
      </c>
      <c r="W558" s="184">
        <v>92.97</v>
      </c>
      <c r="X558" s="179">
        <v>1</v>
      </c>
      <c r="Y558" s="179" t="s">
        <v>1237</v>
      </c>
      <c r="Z558" s="179" t="s">
        <v>1252</v>
      </c>
      <c r="AA558" s="196" t="s">
        <v>1234</v>
      </c>
      <c r="AB558" s="179"/>
      <c r="AC558" s="175">
        <v>0</v>
      </c>
      <c r="AD558" s="180"/>
      <c r="AE558" s="157"/>
      <c r="AF558" s="157"/>
      <c r="AG558" s="157"/>
      <c r="AH558" s="157"/>
      <c r="AI558" s="157"/>
      <c r="AJ558" s="157"/>
      <c r="AK558" s="157"/>
      <c r="AL558" s="157"/>
      <c r="AM558" s="157"/>
      <c r="AN558" s="157"/>
      <c r="AO558" s="157"/>
      <c r="AP558" s="157"/>
      <c r="AQ558" s="157"/>
      <c r="AR558" s="157"/>
      <c r="AS558" s="157"/>
      <c r="AT558" s="157"/>
      <c r="AU558" s="157"/>
      <c r="AV558" s="157"/>
    </row>
    <row r="559" spans="1:48" s="156" customFormat="1" ht="11.25" x14ac:dyDescent="0.2">
      <c r="A559" s="209">
        <v>775</v>
      </c>
      <c r="B559" s="185" t="s">
        <v>2530</v>
      </c>
      <c r="C559" s="185">
        <v>7209</v>
      </c>
      <c r="D559" s="252">
        <v>42368</v>
      </c>
      <c r="E559" s="179">
        <v>2015</v>
      </c>
      <c r="F559" s="179">
        <v>1</v>
      </c>
      <c r="G559" s="179" t="s">
        <v>1280</v>
      </c>
      <c r="H559" s="179" t="s">
        <v>1281</v>
      </c>
      <c r="I559" s="179"/>
      <c r="J559" s="179">
        <v>6</v>
      </c>
      <c r="K559" s="179"/>
      <c r="L559" s="179"/>
      <c r="M559" s="179">
        <v>0</v>
      </c>
      <c r="N559" s="179">
        <v>60</v>
      </c>
      <c r="O559" s="179" t="s">
        <v>1225</v>
      </c>
      <c r="P559" s="179" t="s">
        <v>68</v>
      </c>
      <c r="Q559" s="179"/>
      <c r="R559" s="179" t="s">
        <v>2528</v>
      </c>
      <c r="S559" s="179" t="s">
        <v>2528</v>
      </c>
      <c r="T559" s="204" t="s">
        <v>83</v>
      </c>
      <c r="U559" s="239" t="s">
        <v>84</v>
      </c>
      <c r="V559" s="184">
        <v>15.31</v>
      </c>
      <c r="W559" s="184">
        <v>98.38</v>
      </c>
      <c r="X559" s="179">
        <v>1</v>
      </c>
      <c r="Y559" s="179" t="s">
        <v>1449</v>
      </c>
      <c r="Z559" s="179" t="s">
        <v>2531</v>
      </c>
      <c r="AA559" s="179" t="s">
        <v>2524</v>
      </c>
      <c r="AB559" s="179"/>
      <c r="AC559" s="175">
        <v>0</v>
      </c>
      <c r="AD559" s="180"/>
      <c r="AE559" s="157"/>
      <c r="AF559" s="157"/>
      <c r="AG559" s="157"/>
      <c r="AH559" s="157"/>
      <c r="AI559" s="157"/>
      <c r="AJ559" s="157"/>
      <c r="AK559" s="157"/>
      <c r="AL559" s="157"/>
      <c r="AM559" s="157"/>
      <c r="AN559" s="157"/>
      <c r="AO559" s="157"/>
      <c r="AP559" s="157"/>
      <c r="AQ559" s="157"/>
      <c r="AR559" s="157"/>
      <c r="AS559" s="157"/>
      <c r="AT559" s="157"/>
      <c r="AU559" s="157"/>
      <c r="AV559" s="157"/>
    </row>
    <row r="560" spans="1:48" s="156" customFormat="1" ht="11.25" x14ac:dyDescent="0.2">
      <c r="A560" s="210">
        <v>775</v>
      </c>
      <c r="B560" s="185" t="s">
        <v>1256</v>
      </c>
      <c r="C560" s="185">
        <v>7210</v>
      </c>
      <c r="D560" s="254">
        <v>42369</v>
      </c>
      <c r="E560" s="211">
        <v>2015</v>
      </c>
      <c r="F560" s="211">
        <v>1</v>
      </c>
      <c r="G560" s="211" t="s">
        <v>1222</v>
      </c>
      <c r="H560" s="211" t="s">
        <v>1231</v>
      </c>
      <c r="I560" s="211"/>
      <c r="J560" s="211">
        <v>1</v>
      </c>
      <c r="K560" s="211" t="s">
        <v>1223</v>
      </c>
      <c r="L560" s="211"/>
      <c r="M560" s="211">
        <v>4</v>
      </c>
      <c r="N560" s="211">
        <v>14</v>
      </c>
      <c r="O560" s="211" t="s">
        <v>1225</v>
      </c>
      <c r="P560" s="211" t="s">
        <v>421</v>
      </c>
      <c r="Q560" s="211" t="s">
        <v>435</v>
      </c>
      <c r="R560" s="211" t="s">
        <v>1257</v>
      </c>
      <c r="S560" s="211" t="s">
        <v>435</v>
      </c>
      <c r="T560" s="211" t="s">
        <v>435</v>
      </c>
      <c r="U560" s="239" t="s">
        <v>434</v>
      </c>
      <c r="V560" s="212">
        <v>20.84</v>
      </c>
      <c r="W560" s="212">
        <v>92.97</v>
      </c>
      <c r="X560" s="211">
        <v>2</v>
      </c>
      <c r="Y560" s="211" t="s">
        <v>1237</v>
      </c>
      <c r="Z560" s="211" t="s">
        <v>1258</v>
      </c>
      <c r="AA560" s="196" t="s">
        <v>1234</v>
      </c>
      <c r="AB560" s="211"/>
      <c r="AC560" s="191">
        <v>1</v>
      </c>
      <c r="AD560" s="180"/>
      <c r="AE560" s="157"/>
      <c r="AF560" s="157"/>
      <c r="AG560" s="157"/>
      <c r="AH560" s="157"/>
      <c r="AI560" s="157"/>
      <c r="AJ560" s="157"/>
      <c r="AK560" s="157"/>
      <c r="AL560" s="157"/>
      <c r="AM560" s="157"/>
      <c r="AN560" s="157"/>
      <c r="AO560" s="157"/>
      <c r="AP560" s="157"/>
      <c r="AQ560" s="157"/>
      <c r="AR560" s="157"/>
      <c r="AS560" s="157"/>
      <c r="AT560" s="157"/>
      <c r="AU560" s="157"/>
      <c r="AV560" s="157"/>
    </row>
    <row r="561" spans="1:48" s="156" customFormat="1" ht="11.25" x14ac:dyDescent="0.2">
      <c r="A561" s="197">
        <v>775</v>
      </c>
      <c r="B561" s="185" t="s">
        <v>2812</v>
      </c>
      <c r="C561" s="185">
        <v>6751</v>
      </c>
      <c r="D561" s="245">
        <v>42030</v>
      </c>
      <c r="E561" s="185">
        <v>2015</v>
      </c>
      <c r="F561" s="185">
        <v>1</v>
      </c>
      <c r="G561" s="185" t="s">
        <v>1236</v>
      </c>
      <c r="H561" s="185" t="s">
        <v>1490</v>
      </c>
      <c r="I561" s="185" t="s">
        <v>1282</v>
      </c>
      <c r="J561" s="185">
        <v>3</v>
      </c>
      <c r="K561" s="196" t="s">
        <v>1232</v>
      </c>
      <c r="L561" s="196" t="s">
        <v>1282</v>
      </c>
      <c r="M561" s="185">
        <v>7</v>
      </c>
      <c r="N561" s="185">
        <v>37</v>
      </c>
      <c r="O561" s="185" t="s">
        <v>1225</v>
      </c>
      <c r="P561" s="185" t="s">
        <v>7</v>
      </c>
      <c r="Q561" s="196" t="s">
        <v>27</v>
      </c>
      <c r="R561" s="185"/>
      <c r="S561" s="185" t="s">
        <v>27</v>
      </c>
      <c r="T561" s="201" t="s">
        <v>27</v>
      </c>
      <c r="U561" s="239" t="s">
        <v>26</v>
      </c>
      <c r="V561" s="187">
        <v>25.61</v>
      </c>
      <c r="W561" s="187">
        <v>96.31</v>
      </c>
      <c r="X561" s="185">
        <v>2</v>
      </c>
      <c r="Y561" s="196" t="s">
        <v>1541</v>
      </c>
      <c r="Z561" s="196" t="s">
        <v>2813</v>
      </c>
      <c r="AA561" s="196" t="s">
        <v>2811</v>
      </c>
      <c r="AB561" s="196"/>
      <c r="AC561" s="243">
        <v>0</v>
      </c>
      <c r="AD561" s="180"/>
      <c r="AE561" s="157"/>
      <c r="AF561" s="157"/>
      <c r="AG561" s="157"/>
      <c r="AH561" s="157"/>
      <c r="AI561" s="157"/>
      <c r="AJ561" s="157"/>
      <c r="AK561" s="157"/>
      <c r="AL561" s="157"/>
      <c r="AM561" s="157"/>
      <c r="AN561" s="157"/>
      <c r="AO561" s="157"/>
      <c r="AP561" s="157"/>
      <c r="AQ561" s="157"/>
      <c r="AR561" s="157"/>
      <c r="AS561" s="157"/>
      <c r="AT561" s="157"/>
      <c r="AU561" s="157"/>
      <c r="AV561" s="157"/>
    </row>
    <row r="562" spans="1:48" s="156" customFormat="1" ht="11.25" x14ac:dyDescent="0.2">
      <c r="A562" s="209">
        <v>775</v>
      </c>
      <c r="B562" s="185" t="s">
        <v>2696</v>
      </c>
      <c r="C562" s="185">
        <v>7211</v>
      </c>
      <c r="D562" s="252">
        <v>42369</v>
      </c>
      <c r="E562" s="179">
        <v>2015</v>
      </c>
      <c r="F562" s="179">
        <v>1</v>
      </c>
      <c r="G562" s="179" t="s">
        <v>1324</v>
      </c>
      <c r="H562" s="179" t="s">
        <v>1495</v>
      </c>
      <c r="I562" s="179" t="s">
        <v>2697</v>
      </c>
      <c r="J562" s="179">
        <v>3</v>
      </c>
      <c r="K562" s="179" t="s">
        <v>1232</v>
      </c>
      <c r="L562" s="179"/>
      <c r="M562" s="179">
        <v>7</v>
      </c>
      <c r="N562" s="179">
        <v>37</v>
      </c>
      <c r="O562" s="179" t="s">
        <v>1225</v>
      </c>
      <c r="P562" s="179" t="s">
        <v>561</v>
      </c>
      <c r="Q562" s="179" t="s">
        <v>1408</v>
      </c>
      <c r="R562" s="179"/>
      <c r="S562" s="179" t="s">
        <v>1410</v>
      </c>
      <c r="T562" s="179" t="s">
        <v>1411</v>
      </c>
      <c r="U562" s="239" t="s">
        <v>617</v>
      </c>
      <c r="V562" s="184">
        <v>23.83</v>
      </c>
      <c r="W562" s="184">
        <v>97.67</v>
      </c>
      <c r="X562" s="179">
        <v>2</v>
      </c>
      <c r="Y562" s="179" t="s">
        <v>1314</v>
      </c>
      <c r="Z562" s="179" t="s">
        <v>2698</v>
      </c>
      <c r="AA562" s="196" t="s">
        <v>2537</v>
      </c>
      <c r="AB562" s="179" t="s">
        <v>2699</v>
      </c>
      <c r="AC562" s="175">
        <v>0</v>
      </c>
      <c r="AD562" s="180"/>
      <c r="AE562" s="157"/>
      <c r="AF562" s="157"/>
      <c r="AG562" s="157"/>
      <c r="AH562" s="157"/>
      <c r="AI562" s="157"/>
      <c r="AJ562" s="157"/>
      <c r="AK562" s="157"/>
      <c r="AL562" s="157"/>
      <c r="AM562" s="157"/>
      <c r="AN562" s="157"/>
      <c r="AO562" s="157"/>
      <c r="AP562" s="157"/>
      <c r="AQ562" s="157"/>
      <c r="AR562" s="157"/>
      <c r="AS562" s="157"/>
      <c r="AT562" s="157"/>
      <c r="AU562" s="157"/>
      <c r="AV562" s="157"/>
    </row>
    <row r="563" spans="1:48" s="160" customFormat="1" ht="11.25" x14ac:dyDescent="0.2">
      <c r="A563" s="197">
        <v>775</v>
      </c>
      <c r="B563" s="185" t="s">
        <v>2563</v>
      </c>
      <c r="C563" s="185">
        <v>6752</v>
      </c>
      <c r="D563" s="245">
        <v>42030</v>
      </c>
      <c r="E563" s="185">
        <v>2015</v>
      </c>
      <c r="F563" s="185">
        <v>2</v>
      </c>
      <c r="G563" s="185" t="s">
        <v>1222</v>
      </c>
      <c r="H563" s="185" t="s">
        <v>1495</v>
      </c>
      <c r="I563" s="185" t="s">
        <v>1282</v>
      </c>
      <c r="J563" s="185">
        <v>3</v>
      </c>
      <c r="K563" s="196" t="s">
        <v>1231</v>
      </c>
      <c r="L563" s="196" t="s">
        <v>1282</v>
      </c>
      <c r="M563" s="185">
        <v>1</v>
      </c>
      <c r="N563" s="185">
        <v>13</v>
      </c>
      <c r="O563" s="185" t="s">
        <v>1225</v>
      </c>
      <c r="P563" s="185" t="s">
        <v>561</v>
      </c>
      <c r="Q563" s="196" t="s">
        <v>1354</v>
      </c>
      <c r="R563" s="185" t="s">
        <v>1354</v>
      </c>
      <c r="S563" s="185" t="s">
        <v>1354</v>
      </c>
      <c r="T563" s="185" t="s">
        <v>767</v>
      </c>
      <c r="U563" s="239" t="s">
        <v>618</v>
      </c>
      <c r="V563" s="187">
        <v>23.45</v>
      </c>
      <c r="W563" s="187">
        <v>97.93</v>
      </c>
      <c r="X563" s="185">
        <v>1</v>
      </c>
      <c r="Y563" s="196" t="s">
        <v>1541</v>
      </c>
      <c r="Z563" s="196" t="s">
        <v>2564</v>
      </c>
      <c r="AA563" s="196" t="s">
        <v>2537</v>
      </c>
      <c r="AB563" s="196"/>
      <c r="AC563" s="243">
        <v>0</v>
      </c>
      <c r="AD563" s="180"/>
      <c r="AE563" s="157"/>
      <c r="AF563" s="157"/>
      <c r="AG563" s="157"/>
      <c r="AH563" s="157"/>
      <c r="AI563" s="157"/>
      <c r="AJ563" s="157"/>
      <c r="AK563" s="157"/>
      <c r="AL563" s="157"/>
      <c r="AM563" s="157"/>
      <c r="AN563" s="157"/>
      <c r="AO563" s="157"/>
      <c r="AP563" s="157"/>
      <c r="AQ563" s="157"/>
      <c r="AR563" s="157"/>
      <c r="AS563" s="157"/>
      <c r="AT563" s="157"/>
      <c r="AU563" s="157"/>
      <c r="AV563" s="157"/>
    </row>
    <row r="564" spans="1:48" s="160" customFormat="1" ht="22.5" x14ac:dyDescent="0.2">
      <c r="A564" s="197">
        <v>775</v>
      </c>
      <c r="B564" s="185" t="s">
        <v>2089</v>
      </c>
      <c r="C564" s="185">
        <v>6753</v>
      </c>
      <c r="D564" s="245">
        <v>42030</v>
      </c>
      <c r="E564" s="185">
        <v>2015</v>
      </c>
      <c r="F564" s="185">
        <v>1</v>
      </c>
      <c r="G564" s="185" t="s">
        <v>1280</v>
      </c>
      <c r="H564" s="185" t="s">
        <v>1281</v>
      </c>
      <c r="I564" s="185" t="s">
        <v>1282</v>
      </c>
      <c r="J564" s="185">
        <v>6</v>
      </c>
      <c r="K564" s="196" t="s">
        <v>1282</v>
      </c>
      <c r="L564" s="196" t="s">
        <v>1282</v>
      </c>
      <c r="M564" s="185">
        <v>0</v>
      </c>
      <c r="N564" s="185">
        <v>60</v>
      </c>
      <c r="O564" s="185" t="s">
        <v>1225</v>
      </c>
      <c r="P564" s="185" t="s">
        <v>332</v>
      </c>
      <c r="Q564" s="196" t="s">
        <v>332</v>
      </c>
      <c r="R564" s="185" t="s">
        <v>1282</v>
      </c>
      <c r="S564" s="185" t="s">
        <v>332</v>
      </c>
      <c r="T564" s="240" t="s">
        <v>337</v>
      </c>
      <c r="U564" s="239" t="s">
        <v>351</v>
      </c>
      <c r="V564" s="186">
        <v>21.97</v>
      </c>
      <c r="W564" s="186">
        <v>96.08</v>
      </c>
      <c r="X564" s="185">
        <v>2</v>
      </c>
      <c r="Y564" s="196" t="s">
        <v>1300</v>
      </c>
      <c r="Z564" s="196" t="s">
        <v>2087</v>
      </c>
      <c r="AA564" s="196" t="s">
        <v>2081</v>
      </c>
      <c r="AB564" s="196"/>
      <c r="AC564" s="243">
        <v>0</v>
      </c>
      <c r="AD564" s="180"/>
      <c r="AE564" s="157"/>
      <c r="AF564" s="157"/>
      <c r="AG564" s="157"/>
      <c r="AH564" s="157"/>
      <c r="AI564" s="157"/>
      <c r="AJ564" s="157"/>
      <c r="AK564" s="157"/>
      <c r="AL564" s="157"/>
      <c r="AM564" s="157"/>
      <c r="AN564" s="157"/>
      <c r="AO564" s="157"/>
      <c r="AP564" s="157"/>
      <c r="AQ564" s="157"/>
      <c r="AR564" s="157"/>
      <c r="AS564" s="157"/>
      <c r="AT564" s="157"/>
      <c r="AU564" s="157"/>
      <c r="AV564" s="157"/>
    </row>
    <row r="565" spans="1:48" s="160" customFormat="1" ht="11.25" x14ac:dyDescent="0.2">
      <c r="A565" s="197">
        <v>775</v>
      </c>
      <c r="B565" s="185" t="s">
        <v>2725</v>
      </c>
      <c r="C565" s="185">
        <v>6754</v>
      </c>
      <c r="D565" s="245">
        <v>42031</v>
      </c>
      <c r="E565" s="185">
        <v>2015</v>
      </c>
      <c r="F565" s="185">
        <v>1</v>
      </c>
      <c r="G565" s="185" t="s">
        <v>1222</v>
      </c>
      <c r="H565" s="185" t="s">
        <v>1495</v>
      </c>
      <c r="I565" s="185" t="s">
        <v>1282</v>
      </c>
      <c r="J565" s="185">
        <v>3</v>
      </c>
      <c r="K565" s="196" t="s">
        <v>1231</v>
      </c>
      <c r="L565" s="196" t="s">
        <v>1282</v>
      </c>
      <c r="M565" s="185">
        <v>1</v>
      </c>
      <c r="N565" s="185">
        <v>13</v>
      </c>
      <c r="O565" s="185" t="s">
        <v>1225</v>
      </c>
      <c r="P565" s="185" t="s">
        <v>1343</v>
      </c>
      <c r="Q565" s="196" t="s">
        <v>2678</v>
      </c>
      <c r="R565" s="185" t="s">
        <v>1410</v>
      </c>
      <c r="S565" s="185" t="s">
        <v>1410</v>
      </c>
      <c r="T565" s="179" t="s">
        <v>1411</v>
      </c>
      <c r="U565" s="239" t="s">
        <v>617</v>
      </c>
      <c r="V565" s="187">
        <v>23.83</v>
      </c>
      <c r="W565" s="187">
        <v>97.67</v>
      </c>
      <c r="X565" s="185">
        <v>1</v>
      </c>
      <c r="Y565" s="196" t="s">
        <v>1541</v>
      </c>
      <c r="Z565" s="196" t="s">
        <v>2726</v>
      </c>
      <c r="AA565" s="196" t="s">
        <v>2537</v>
      </c>
      <c r="AB565" s="196"/>
      <c r="AC565" s="243">
        <v>0</v>
      </c>
      <c r="AD565" s="180"/>
      <c r="AE565" s="157"/>
      <c r="AF565" s="157"/>
      <c r="AG565" s="157"/>
      <c r="AH565" s="157"/>
      <c r="AI565" s="157"/>
      <c r="AJ565" s="157"/>
      <c r="AK565" s="157"/>
      <c r="AL565" s="157"/>
      <c r="AM565" s="157"/>
      <c r="AN565" s="157"/>
      <c r="AO565" s="157"/>
      <c r="AP565" s="157"/>
      <c r="AQ565" s="157"/>
      <c r="AR565" s="157"/>
      <c r="AS565" s="157"/>
      <c r="AT565" s="157"/>
      <c r="AU565" s="157"/>
      <c r="AV565" s="157"/>
    </row>
    <row r="566" spans="1:48" s="160" customFormat="1" ht="11.25" x14ac:dyDescent="0.2">
      <c r="A566" s="197">
        <v>775</v>
      </c>
      <c r="B566" s="185" t="s">
        <v>2220</v>
      </c>
      <c r="C566" s="185">
        <v>6755</v>
      </c>
      <c r="D566" s="245">
        <v>42031</v>
      </c>
      <c r="E566" s="185">
        <v>2015</v>
      </c>
      <c r="F566" s="185">
        <v>1</v>
      </c>
      <c r="G566" s="185" t="s">
        <v>1280</v>
      </c>
      <c r="H566" s="185" t="s">
        <v>1281</v>
      </c>
      <c r="I566" s="185" t="s">
        <v>1282</v>
      </c>
      <c r="J566" s="185">
        <v>6</v>
      </c>
      <c r="K566" s="196" t="s">
        <v>1282</v>
      </c>
      <c r="L566" s="196" t="s">
        <v>1282</v>
      </c>
      <c r="M566" s="185">
        <v>0</v>
      </c>
      <c r="N566" s="185">
        <v>60</v>
      </c>
      <c r="O566" s="185" t="s">
        <v>1225</v>
      </c>
      <c r="P566" s="185" t="s">
        <v>277</v>
      </c>
      <c r="Q566" s="196" t="s">
        <v>314</v>
      </c>
      <c r="R566" s="185" t="s">
        <v>314</v>
      </c>
      <c r="S566" s="185" t="s">
        <v>314</v>
      </c>
      <c r="T566" s="185" t="s">
        <v>314</v>
      </c>
      <c r="U566" s="239" t="s">
        <v>315</v>
      </c>
      <c r="V566" s="187">
        <v>21.33</v>
      </c>
      <c r="W566" s="187">
        <v>95.08</v>
      </c>
      <c r="X566" s="185">
        <v>1</v>
      </c>
      <c r="Y566" s="196" t="s">
        <v>1226</v>
      </c>
      <c r="Z566" s="196" t="s">
        <v>2221</v>
      </c>
      <c r="AA566" s="196" t="s">
        <v>2081</v>
      </c>
      <c r="AB566" s="196"/>
      <c r="AC566" s="243">
        <v>0</v>
      </c>
      <c r="AD566" s="180"/>
      <c r="AE566" s="157"/>
      <c r="AF566" s="157"/>
      <c r="AG566" s="157"/>
      <c r="AH566" s="157"/>
      <c r="AI566" s="157"/>
      <c r="AJ566" s="157"/>
      <c r="AK566" s="157"/>
      <c r="AL566" s="157"/>
      <c r="AM566" s="157"/>
      <c r="AN566" s="157"/>
      <c r="AO566" s="157"/>
      <c r="AP566" s="157"/>
      <c r="AQ566" s="157"/>
      <c r="AR566" s="157"/>
      <c r="AS566" s="157"/>
      <c r="AT566" s="157"/>
      <c r="AU566" s="157"/>
      <c r="AV566" s="157"/>
    </row>
    <row r="567" spans="1:48" s="160" customFormat="1" ht="11.25" x14ac:dyDescent="0.2">
      <c r="A567" s="197">
        <v>775</v>
      </c>
      <c r="B567" s="185" t="s">
        <v>1417</v>
      </c>
      <c r="C567" s="185">
        <v>6756</v>
      </c>
      <c r="D567" s="245">
        <v>42031</v>
      </c>
      <c r="E567" s="185">
        <v>2015</v>
      </c>
      <c r="F567" s="185">
        <v>1</v>
      </c>
      <c r="G567" s="185" t="s">
        <v>1324</v>
      </c>
      <c r="H567" s="185" t="s">
        <v>1232</v>
      </c>
      <c r="I567" s="185" t="s">
        <v>1282</v>
      </c>
      <c r="J567" s="185">
        <v>7</v>
      </c>
      <c r="K567" s="196" t="s">
        <v>1231</v>
      </c>
      <c r="L567" s="196" t="s">
        <v>1282</v>
      </c>
      <c r="M567" s="185">
        <v>1</v>
      </c>
      <c r="N567" s="185">
        <v>17</v>
      </c>
      <c r="O567" s="185" t="s">
        <v>1225</v>
      </c>
      <c r="P567" s="185" t="s">
        <v>1418</v>
      </c>
      <c r="Q567" s="196" t="s">
        <v>1419</v>
      </c>
      <c r="R567" s="185" t="s">
        <v>1419</v>
      </c>
      <c r="S567" s="185" t="s">
        <v>1419</v>
      </c>
      <c r="T567" s="185" t="s">
        <v>349</v>
      </c>
      <c r="U567" s="239" t="s">
        <v>350</v>
      </c>
      <c r="V567" s="187">
        <v>22.03</v>
      </c>
      <c r="W567" s="187">
        <v>96.45</v>
      </c>
      <c r="X567" s="185">
        <v>1</v>
      </c>
      <c r="Y567" s="196" t="s">
        <v>1304</v>
      </c>
      <c r="Z567" s="196" t="s">
        <v>1420</v>
      </c>
      <c r="AA567" s="202" t="s">
        <v>1326</v>
      </c>
      <c r="AB567" s="173"/>
      <c r="AC567" s="243">
        <v>0</v>
      </c>
      <c r="AD567" s="180"/>
      <c r="AE567" s="157"/>
      <c r="AF567" s="157"/>
      <c r="AG567" s="157"/>
      <c r="AH567" s="157"/>
      <c r="AI567" s="157"/>
      <c r="AJ567" s="157"/>
      <c r="AK567" s="157"/>
      <c r="AL567" s="157"/>
      <c r="AM567" s="157"/>
      <c r="AN567" s="157"/>
      <c r="AO567" s="157"/>
      <c r="AP567" s="157"/>
      <c r="AQ567" s="157"/>
      <c r="AR567" s="157"/>
      <c r="AS567" s="157"/>
      <c r="AT567" s="157"/>
      <c r="AU567" s="157"/>
      <c r="AV567" s="157"/>
    </row>
    <row r="568" spans="1:48" s="160" customFormat="1" ht="11.25" x14ac:dyDescent="0.2">
      <c r="A568" s="197">
        <v>775</v>
      </c>
      <c r="B568" s="185" t="s">
        <v>2245</v>
      </c>
      <c r="C568" s="185">
        <v>6757</v>
      </c>
      <c r="D568" s="245">
        <v>42031</v>
      </c>
      <c r="E568" s="185">
        <v>2015</v>
      </c>
      <c r="F568" s="185">
        <v>1</v>
      </c>
      <c r="G568" s="185" t="s">
        <v>1280</v>
      </c>
      <c r="H568" s="185" t="s">
        <v>1281</v>
      </c>
      <c r="I568" s="185" t="s">
        <v>1282</v>
      </c>
      <c r="J568" s="185">
        <v>6</v>
      </c>
      <c r="K568" s="196" t="s">
        <v>1297</v>
      </c>
      <c r="L568" s="196" t="s">
        <v>1282</v>
      </c>
      <c r="M568" s="185">
        <v>1</v>
      </c>
      <c r="N568" s="185">
        <v>16</v>
      </c>
      <c r="O568" s="185" t="s">
        <v>1225</v>
      </c>
      <c r="P568" s="185" t="s">
        <v>332</v>
      </c>
      <c r="Q568" s="196" t="s">
        <v>1418</v>
      </c>
      <c r="R568" s="185" t="s">
        <v>372</v>
      </c>
      <c r="S568" s="185" t="s">
        <v>372</v>
      </c>
      <c r="T568" s="185" t="s">
        <v>372</v>
      </c>
      <c r="U568" s="239" t="s">
        <v>371</v>
      </c>
      <c r="V568" s="187">
        <v>21.28</v>
      </c>
      <c r="W568" s="187">
        <v>95.44</v>
      </c>
      <c r="X568" s="185">
        <v>1</v>
      </c>
      <c r="Y568" s="196" t="s">
        <v>1237</v>
      </c>
      <c r="Z568" s="196" t="s">
        <v>2246</v>
      </c>
      <c r="AA568" s="196" t="s">
        <v>2081</v>
      </c>
      <c r="AB568" s="196"/>
      <c r="AC568" s="243">
        <v>0</v>
      </c>
      <c r="AD568" s="180"/>
      <c r="AE568" s="157"/>
      <c r="AF568" s="157"/>
      <c r="AG568" s="157"/>
      <c r="AH568" s="157"/>
      <c r="AI568" s="157"/>
      <c r="AJ568" s="157"/>
      <c r="AK568" s="157"/>
      <c r="AL568" s="157"/>
      <c r="AM568" s="157"/>
      <c r="AN568" s="157"/>
      <c r="AO568" s="157"/>
      <c r="AP568" s="157"/>
      <c r="AQ568" s="157"/>
      <c r="AR568" s="157"/>
      <c r="AS568" s="157"/>
      <c r="AT568" s="157"/>
      <c r="AU568" s="157"/>
      <c r="AV568" s="157"/>
    </row>
    <row r="569" spans="1:48" s="160" customFormat="1" ht="22.5" x14ac:dyDescent="0.2">
      <c r="A569" s="197">
        <v>775</v>
      </c>
      <c r="B569" s="185" t="s">
        <v>2090</v>
      </c>
      <c r="C569" s="185">
        <v>6758</v>
      </c>
      <c r="D569" s="245">
        <v>42032</v>
      </c>
      <c r="E569" s="185">
        <v>2015</v>
      </c>
      <c r="F569" s="185">
        <v>1</v>
      </c>
      <c r="G569" s="185" t="s">
        <v>1280</v>
      </c>
      <c r="H569" s="185" t="s">
        <v>1281</v>
      </c>
      <c r="I569" s="185" t="s">
        <v>1282</v>
      </c>
      <c r="J569" s="185">
        <v>6</v>
      </c>
      <c r="K569" s="196" t="s">
        <v>1282</v>
      </c>
      <c r="L569" s="196" t="s">
        <v>1282</v>
      </c>
      <c r="M569" s="185">
        <v>0</v>
      </c>
      <c r="N569" s="185">
        <v>60</v>
      </c>
      <c r="O569" s="185" t="s">
        <v>1225</v>
      </c>
      <c r="P569" s="185" t="s">
        <v>332</v>
      </c>
      <c r="Q569" s="196" t="s">
        <v>332</v>
      </c>
      <c r="R569" s="185" t="s">
        <v>1282</v>
      </c>
      <c r="S569" s="185" t="s">
        <v>332</v>
      </c>
      <c r="T569" s="240" t="s">
        <v>337</v>
      </c>
      <c r="U569" s="239" t="s">
        <v>353</v>
      </c>
      <c r="V569" s="186">
        <v>21.97</v>
      </c>
      <c r="W569" s="186">
        <v>96.08</v>
      </c>
      <c r="X569" s="185">
        <v>2</v>
      </c>
      <c r="Y569" s="196" t="s">
        <v>1300</v>
      </c>
      <c r="Z569" s="196" t="s">
        <v>2087</v>
      </c>
      <c r="AA569" s="196" t="s">
        <v>2081</v>
      </c>
      <c r="AB569" s="196"/>
      <c r="AC569" s="243">
        <v>0</v>
      </c>
      <c r="AD569" s="180"/>
      <c r="AE569" s="157"/>
      <c r="AF569" s="157"/>
      <c r="AG569" s="157"/>
      <c r="AH569" s="157"/>
      <c r="AI569" s="157"/>
      <c r="AJ569" s="157"/>
      <c r="AK569" s="157"/>
      <c r="AL569" s="157"/>
      <c r="AM569" s="157"/>
      <c r="AN569" s="157"/>
      <c r="AO569" s="157"/>
      <c r="AP569" s="157"/>
      <c r="AQ569" s="157"/>
      <c r="AR569" s="157"/>
      <c r="AS569" s="157"/>
      <c r="AT569" s="157"/>
      <c r="AU569" s="157"/>
      <c r="AV569" s="157"/>
    </row>
    <row r="570" spans="1:48" s="160" customFormat="1" ht="11.25" x14ac:dyDescent="0.2">
      <c r="A570" s="194">
        <v>775</v>
      </c>
      <c r="B570" s="185" t="s">
        <v>1816</v>
      </c>
      <c r="C570" s="185">
        <v>6759</v>
      </c>
      <c r="D570" s="242">
        <v>42032</v>
      </c>
      <c r="E570" s="185">
        <v>2015</v>
      </c>
      <c r="F570" s="185">
        <v>1</v>
      </c>
      <c r="G570" s="198" t="s">
        <v>1280</v>
      </c>
      <c r="H570" s="185" t="s">
        <v>1281</v>
      </c>
      <c r="I570" s="185"/>
      <c r="J570" s="185">
        <v>6</v>
      </c>
      <c r="K570" s="196"/>
      <c r="L570" s="196"/>
      <c r="M570" s="185">
        <v>0</v>
      </c>
      <c r="N570" s="185">
        <v>60</v>
      </c>
      <c r="O570" s="185" t="s">
        <v>1225</v>
      </c>
      <c r="P570" s="185" t="s">
        <v>462</v>
      </c>
      <c r="Q570" s="196" t="s">
        <v>462</v>
      </c>
      <c r="R570" s="185" t="s">
        <v>462</v>
      </c>
      <c r="S570" s="185" t="s">
        <v>462</v>
      </c>
      <c r="T570" s="185" t="s">
        <v>477</v>
      </c>
      <c r="U570" s="239" t="s">
        <v>476</v>
      </c>
      <c r="V570" s="187">
        <v>16.8</v>
      </c>
      <c r="W570" s="187">
        <v>96.15</v>
      </c>
      <c r="X570" s="185">
        <v>1</v>
      </c>
      <c r="Y570" s="196" t="s">
        <v>1286</v>
      </c>
      <c r="Z570" s="200" t="s">
        <v>1817</v>
      </c>
      <c r="AA570" s="200" t="s">
        <v>1804</v>
      </c>
      <c r="AB570" s="200"/>
      <c r="AC570" s="243">
        <v>0</v>
      </c>
      <c r="AD570" s="180"/>
      <c r="AE570" s="157"/>
      <c r="AF570" s="157"/>
      <c r="AG570" s="157"/>
      <c r="AH570" s="157"/>
      <c r="AI570" s="157"/>
      <c r="AJ570" s="157"/>
      <c r="AK570" s="157"/>
      <c r="AL570" s="157"/>
      <c r="AM570" s="157"/>
      <c r="AN570" s="157"/>
      <c r="AO570" s="157"/>
      <c r="AP570" s="157"/>
      <c r="AQ570" s="157"/>
      <c r="AR570" s="157"/>
      <c r="AS570" s="157"/>
      <c r="AT570" s="157"/>
      <c r="AU570" s="157"/>
      <c r="AV570" s="157"/>
    </row>
    <row r="571" spans="1:48" s="160" customFormat="1" ht="22.5" x14ac:dyDescent="0.2">
      <c r="A571" s="197">
        <v>775</v>
      </c>
      <c r="B571" s="185" t="s">
        <v>2139</v>
      </c>
      <c r="C571" s="185">
        <v>6760</v>
      </c>
      <c r="D571" s="245">
        <v>42033</v>
      </c>
      <c r="E571" s="185">
        <v>2015</v>
      </c>
      <c r="F571" s="185">
        <v>1</v>
      </c>
      <c r="G571" s="185" t="s">
        <v>1280</v>
      </c>
      <c r="H571" s="185" t="s">
        <v>1281</v>
      </c>
      <c r="I571" s="185" t="s">
        <v>1282</v>
      </c>
      <c r="J571" s="185">
        <v>6</v>
      </c>
      <c r="K571" s="196" t="s">
        <v>1282</v>
      </c>
      <c r="L571" s="196" t="s">
        <v>1282</v>
      </c>
      <c r="M571" s="185">
        <v>0</v>
      </c>
      <c r="N571" s="185">
        <v>60</v>
      </c>
      <c r="O571" s="185" t="s">
        <v>1225</v>
      </c>
      <c r="P571" s="185" t="s">
        <v>332</v>
      </c>
      <c r="Q571" s="196" t="s">
        <v>1418</v>
      </c>
      <c r="R571" s="185" t="s">
        <v>2140</v>
      </c>
      <c r="S571" s="185" t="s">
        <v>2140</v>
      </c>
      <c r="T571" s="185" t="s">
        <v>376</v>
      </c>
      <c r="U571" s="239" t="s">
        <v>375</v>
      </c>
      <c r="V571" s="187">
        <v>20.81</v>
      </c>
      <c r="W571" s="187">
        <v>95.12</v>
      </c>
      <c r="X571" s="185">
        <v>1</v>
      </c>
      <c r="Y571" s="196" t="s">
        <v>1237</v>
      </c>
      <c r="Z571" s="196" t="s">
        <v>2141</v>
      </c>
      <c r="AA571" s="196" t="s">
        <v>2081</v>
      </c>
      <c r="AB571" s="196"/>
      <c r="AC571" s="243">
        <v>0</v>
      </c>
      <c r="AD571" s="180"/>
      <c r="AE571" s="157"/>
      <c r="AF571" s="157"/>
      <c r="AG571" s="157"/>
      <c r="AH571" s="157"/>
      <c r="AI571" s="157"/>
      <c r="AJ571" s="157"/>
      <c r="AK571" s="157"/>
      <c r="AL571" s="157"/>
      <c r="AM571" s="157"/>
      <c r="AN571" s="157"/>
      <c r="AO571" s="157"/>
      <c r="AP571" s="157"/>
      <c r="AQ571" s="157"/>
      <c r="AR571" s="157"/>
      <c r="AS571" s="157"/>
      <c r="AT571" s="157"/>
      <c r="AU571" s="157"/>
      <c r="AV571" s="157"/>
    </row>
    <row r="572" spans="1:48" s="160" customFormat="1" ht="67.5" x14ac:dyDescent="0.2">
      <c r="A572" s="197">
        <v>775</v>
      </c>
      <c r="B572" s="185" t="s">
        <v>1893</v>
      </c>
      <c r="C572" s="185">
        <v>6706</v>
      </c>
      <c r="D572" s="245">
        <v>42009</v>
      </c>
      <c r="E572" s="185">
        <v>2015</v>
      </c>
      <c r="F572" s="185">
        <v>1</v>
      </c>
      <c r="G572" s="185" t="s">
        <v>1280</v>
      </c>
      <c r="H572" s="185" t="s">
        <v>1281</v>
      </c>
      <c r="I572" s="185" t="s">
        <v>1894</v>
      </c>
      <c r="J572" s="185">
        <v>6</v>
      </c>
      <c r="K572" s="196" t="s">
        <v>1282</v>
      </c>
      <c r="L572" s="196" t="s">
        <v>1282</v>
      </c>
      <c r="M572" s="185">
        <v>0</v>
      </c>
      <c r="N572" s="185">
        <v>60</v>
      </c>
      <c r="O572" s="185" t="s">
        <v>1225</v>
      </c>
      <c r="P572" s="185" t="s">
        <v>111</v>
      </c>
      <c r="Q572" s="196" t="s">
        <v>136</v>
      </c>
      <c r="R572" s="185" t="s">
        <v>136</v>
      </c>
      <c r="S572" s="185" t="s">
        <v>136</v>
      </c>
      <c r="T572" s="185" t="s">
        <v>136</v>
      </c>
      <c r="U572" s="239" t="s">
        <v>137</v>
      </c>
      <c r="V572" s="187">
        <v>22.1</v>
      </c>
      <c r="W572" s="187">
        <v>95.13</v>
      </c>
      <c r="X572" s="185">
        <v>1</v>
      </c>
      <c r="Y572" s="196" t="s">
        <v>1226</v>
      </c>
      <c r="Z572" s="196" t="s">
        <v>1895</v>
      </c>
      <c r="AA572" s="196" t="s">
        <v>1850</v>
      </c>
      <c r="AB572" s="196"/>
      <c r="AC572" s="243">
        <v>0</v>
      </c>
      <c r="AD572" s="180"/>
      <c r="AE572" s="157"/>
      <c r="AF572" s="157"/>
      <c r="AG572" s="157"/>
      <c r="AH572" s="157"/>
      <c r="AI572" s="157"/>
      <c r="AJ572" s="157"/>
      <c r="AK572" s="157"/>
      <c r="AL572" s="157"/>
      <c r="AM572" s="157"/>
      <c r="AN572" s="157"/>
      <c r="AO572" s="157"/>
      <c r="AP572" s="157"/>
      <c r="AQ572" s="157"/>
      <c r="AR572" s="157"/>
      <c r="AS572" s="157"/>
      <c r="AT572" s="157"/>
      <c r="AU572" s="157"/>
      <c r="AV572" s="157"/>
    </row>
    <row r="573" spans="1:48" s="160" customFormat="1" ht="22.5" x14ac:dyDescent="0.2">
      <c r="A573" s="197">
        <v>775</v>
      </c>
      <c r="B573" s="185" t="s">
        <v>2236</v>
      </c>
      <c r="C573" s="185">
        <v>6761</v>
      </c>
      <c r="D573" s="245">
        <v>42033</v>
      </c>
      <c r="E573" s="185">
        <v>2015</v>
      </c>
      <c r="F573" s="185">
        <v>1</v>
      </c>
      <c r="G573" s="185" t="s">
        <v>1280</v>
      </c>
      <c r="H573" s="185" t="s">
        <v>1281</v>
      </c>
      <c r="I573" s="185" t="s">
        <v>2237</v>
      </c>
      <c r="J573" s="185">
        <v>6</v>
      </c>
      <c r="K573" s="196" t="s">
        <v>1282</v>
      </c>
      <c r="L573" s="196" t="s">
        <v>1282</v>
      </c>
      <c r="M573" s="185">
        <v>0</v>
      </c>
      <c r="N573" s="185">
        <v>60</v>
      </c>
      <c r="O573" s="185" t="s">
        <v>1225</v>
      </c>
      <c r="P573" s="185" t="s">
        <v>421</v>
      </c>
      <c r="Q573" s="196" t="s">
        <v>423</v>
      </c>
      <c r="R573" s="185" t="s">
        <v>423</v>
      </c>
      <c r="S573" s="185" t="s">
        <v>423</v>
      </c>
      <c r="T573" s="185" t="s">
        <v>423</v>
      </c>
      <c r="U573" s="239" t="s">
        <v>424</v>
      </c>
      <c r="V573" s="187">
        <v>20.14</v>
      </c>
      <c r="W573" s="187">
        <v>92.89</v>
      </c>
      <c r="X573" s="185">
        <v>1</v>
      </c>
      <c r="Y573" s="196" t="s">
        <v>1286</v>
      </c>
      <c r="Z573" s="196" t="s">
        <v>2238</v>
      </c>
      <c r="AA573" s="196" t="s">
        <v>2081</v>
      </c>
      <c r="AB573" s="196"/>
      <c r="AC573" s="243">
        <v>0</v>
      </c>
      <c r="AD573" s="180"/>
      <c r="AE573" s="157"/>
      <c r="AF573" s="157"/>
      <c r="AG573" s="157"/>
      <c r="AH573" s="157"/>
      <c r="AI573" s="157"/>
      <c r="AJ573" s="157"/>
      <c r="AK573" s="157"/>
      <c r="AL573" s="157"/>
      <c r="AM573" s="157"/>
      <c r="AN573" s="157"/>
      <c r="AO573" s="157"/>
      <c r="AP573" s="157"/>
      <c r="AQ573" s="157"/>
      <c r="AR573" s="157"/>
      <c r="AS573" s="157"/>
      <c r="AT573" s="157"/>
      <c r="AU573" s="157"/>
      <c r="AV573" s="157"/>
    </row>
    <row r="574" spans="1:48" s="160" customFormat="1" ht="11.25" x14ac:dyDescent="0.2">
      <c r="A574" s="194">
        <v>775</v>
      </c>
      <c r="B574" s="185" t="s">
        <v>1818</v>
      </c>
      <c r="C574" s="185">
        <v>6762</v>
      </c>
      <c r="D574" s="242">
        <v>42033</v>
      </c>
      <c r="E574" s="185">
        <v>2015</v>
      </c>
      <c r="F574" s="185">
        <v>1</v>
      </c>
      <c r="G574" s="198" t="s">
        <v>1280</v>
      </c>
      <c r="H574" s="185" t="s">
        <v>1281</v>
      </c>
      <c r="I574" s="185"/>
      <c r="J574" s="185">
        <v>6</v>
      </c>
      <c r="K574" s="196"/>
      <c r="L574" s="196"/>
      <c r="M574" s="185">
        <v>0</v>
      </c>
      <c r="N574" s="185">
        <v>60</v>
      </c>
      <c r="O574" s="185" t="s">
        <v>1225</v>
      </c>
      <c r="P574" s="185" t="s">
        <v>462</v>
      </c>
      <c r="Q574" s="196" t="s">
        <v>462</v>
      </c>
      <c r="R574" s="185" t="s">
        <v>462</v>
      </c>
      <c r="S574" s="185" t="s">
        <v>462</v>
      </c>
      <c r="T574" s="185" t="s">
        <v>477</v>
      </c>
      <c r="U574" s="239" t="s">
        <v>476</v>
      </c>
      <c r="V574" s="187">
        <v>16.8</v>
      </c>
      <c r="W574" s="187">
        <v>96.15</v>
      </c>
      <c r="X574" s="185">
        <v>1</v>
      </c>
      <c r="Y574" s="196" t="s">
        <v>1286</v>
      </c>
      <c r="Z574" s="200" t="s">
        <v>1819</v>
      </c>
      <c r="AA574" s="200" t="s">
        <v>1804</v>
      </c>
      <c r="AB574" s="200"/>
      <c r="AC574" s="243">
        <v>0</v>
      </c>
      <c r="AD574" s="180"/>
      <c r="AE574" s="157"/>
      <c r="AF574" s="157"/>
      <c r="AG574" s="157"/>
      <c r="AH574" s="157"/>
      <c r="AI574" s="157"/>
      <c r="AJ574" s="157"/>
      <c r="AK574" s="157"/>
      <c r="AL574" s="157"/>
      <c r="AM574" s="157"/>
      <c r="AN574" s="157"/>
      <c r="AO574" s="157"/>
      <c r="AP574" s="157"/>
      <c r="AQ574" s="157"/>
      <c r="AR574" s="157"/>
      <c r="AS574" s="157"/>
      <c r="AT574" s="157"/>
      <c r="AU574" s="157"/>
      <c r="AV574" s="157"/>
    </row>
    <row r="575" spans="1:48" s="160" customFormat="1" ht="11.25" x14ac:dyDescent="0.2">
      <c r="A575" s="194">
        <v>775</v>
      </c>
      <c r="B575" s="185" t="s">
        <v>1820</v>
      </c>
      <c r="C575" s="185">
        <v>6763</v>
      </c>
      <c r="D575" s="242">
        <v>42034</v>
      </c>
      <c r="E575" s="185">
        <v>2015</v>
      </c>
      <c r="F575" s="185">
        <v>1</v>
      </c>
      <c r="G575" s="198" t="s">
        <v>1280</v>
      </c>
      <c r="H575" s="185" t="s">
        <v>1281</v>
      </c>
      <c r="I575" s="185"/>
      <c r="J575" s="185">
        <v>6</v>
      </c>
      <c r="K575" s="196"/>
      <c r="L575" s="196"/>
      <c r="M575" s="185">
        <v>0</v>
      </c>
      <c r="N575" s="185">
        <v>60</v>
      </c>
      <c r="O575" s="185" t="s">
        <v>1225</v>
      </c>
      <c r="P575" s="185" t="s">
        <v>462</v>
      </c>
      <c r="Q575" s="196" t="s">
        <v>462</v>
      </c>
      <c r="R575" s="185" t="s">
        <v>462</v>
      </c>
      <c r="S575" s="185" t="s">
        <v>462</v>
      </c>
      <c r="T575" s="185" t="s">
        <v>477</v>
      </c>
      <c r="U575" s="239" t="s">
        <v>476</v>
      </c>
      <c r="V575" s="187">
        <v>16.8</v>
      </c>
      <c r="W575" s="187">
        <v>96.15</v>
      </c>
      <c r="X575" s="185">
        <v>1</v>
      </c>
      <c r="Y575" s="196" t="s">
        <v>1286</v>
      </c>
      <c r="Z575" s="200" t="s">
        <v>1819</v>
      </c>
      <c r="AA575" s="200" t="s">
        <v>1804</v>
      </c>
      <c r="AB575" s="200"/>
      <c r="AC575" s="243">
        <v>0</v>
      </c>
      <c r="AD575" s="180"/>
      <c r="AE575" s="157"/>
      <c r="AF575" s="157"/>
      <c r="AG575" s="157"/>
      <c r="AH575" s="157"/>
      <c r="AI575" s="157"/>
      <c r="AJ575" s="157"/>
      <c r="AK575" s="157"/>
      <c r="AL575" s="157"/>
      <c r="AM575" s="157"/>
      <c r="AN575" s="157"/>
      <c r="AO575" s="157"/>
      <c r="AP575" s="157"/>
      <c r="AQ575" s="157"/>
      <c r="AR575" s="157"/>
      <c r="AS575" s="157"/>
      <c r="AT575" s="157"/>
      <c r="AU575" s="157"/>
      <c r="AV575" s="157"/>
    </row>
    <row r="576" spans="1:48" s="160" customFormat="1" ht="11.25" x14ac:dyDescent="0.2">
      <c r="A576" s="194">
        <v>775</v>
      </c>
      <c r="B576" s="185" t="s">
        <v>1821</v>
      </c>
      <c r="C576" s="185">
        <v>6764</v>
      </c>
      <c r="D576" s="242">
        <v>42035</v>
      </c>
      <c r="E576" s="185">
        <v>2015</v>
      </c>
      <c r="F576" s="185">
        <v>1</v>
      </c>
      <c r="G576" s="198" t="s">
        <v>1280</v>
      </c>
      <c r="H576" s="185" t="s">
        <v>1281</v>
      </c>
      <c r="I576" s="185"/>
      <c r="J576" s="185">
        <v>6</v>
      </c>
      <c r="K576" s="196"/>
      <c r="L576" s="196"/>
      <c r="M576" s="185">
        <v>0</v>
      </c>
      <c r="N576" s="185">
        <v>60</v>
      </c>
      <c r="O576" s="185" t="s">
        <v>1225</v>
      </c>
      <c r="P576" s="185" t="s">
        <v>462</v>
      </c>
      <c r="Q576" s="196" t="s">
        <v>462</v>
      </c>
      <c r="R576" s="185" t="s">
        <v>462</v>
      </c>
      <c r="S576" s="185" t="s">
        <v>462</v>
      </c>
      <c r="T576" s="185" t="s">
        <v>477</v>
      </c>
      <c r="U576" s="239" t="s">
        <v>476</v>
      </c>
      <c r="V576" s="187">
        <v>16.8</v>
      </c>
      <c r="W576" s="187">
        <v>96.15</v>
      </c>
      <c r="X576" s="185">
        <v>1</v>
      </c>
      <c r="Y576" s="196" t="s">
        <v>1286</v>
      </c>
      <c r="Z576" s="200" t="s">
        <v>1819</v>
      </c>
      <c r="AA576" s="200" t="s">
        <v>1804</v>
      </c>
      <c r="AB576" s="200"/>
      <c r="AC576" s="243">
        <v>0</v>
      </c>
      <c r="AD576" s="180"/>
      <c r="AE576" s="157"/>
      <c r="AF576" s="157"/>
      <c r="AG576" s="157"/>
      <c r="AH576" s="157"/>
      <c r="AI576" s="157"/>
      <c r="AJ576" s="157"/>
      <c r="AK576" s="157"/>
      <c r="AL576" s="157"/>
      <c r="AM576" s="157"/>
      <c r="AN576" s="157"/>
      <c r="AO576" s="157"/>
      <c r="AP576" s="157"/>
      <c r="AQ576" s="157"/>
      <c r="AR576" s="157"/>
      <c r="AS576" s="157"/>
      <c r="AT576" s="157"/>
      <c r="AU576" s="157"/>
      <c r="AV576" s="157"/>
    </row>
    <row r="577" spans="1:16383" s="160" customFormat="1" ht="11.25" x14ac:dyDescent="0.2">
      <c r="A577" s="194">
        <v>775</v>
      </c>
      <c r="B577" s="185" t="s">
        <v>2174</v>
      </c>
      <c r="C577" s="185">
        <v>6765</v>
      </c>
      <c r="D577" s="242">
        <v>42036</v>
      </c>
      <c r="E577" s="185">
        <v>2015</v>
      </c>
      <c r="F577" s="185">
        <v>2</v>
      </c>
      <c r="G577" s="198" t="s">
        <v>1280</v>
      </c>
      <c r="H577" s="198" t="s">
        <v>1281</v>
      </c>
      <c r="I577" s="185"/>
      <c r="J577" s="185">
        <v>6</v>
      </c>
      <c r="K577" s="196"/>
      <c r="L577" s="196"/>
      <c r="M577" s="185">
        <v>0</v>
      </c>
      <c r="N577" s="185">
        <v>60</v>
      </c>
      <c r="O577" s="185" t="s">
        <v>1225</v>
      </c>
      <c r="P577" s="185" t="s">
        <v>277</v>
      </c>
      <c r="Q577" s="196" t="s">
        <v>277</v>
      </c>
      <c r="R577" s="185" t="s">
        <v>2175</v>
      </c>
      <c r="S577" s="185" t="s">
        <v>277</v>
      </c>
      <c r="T577" s="185" t="s">
        <v>277</v>
      </c>
      <c r="U577" s="239" t="s">
        <v>279</v>
      </c>
      <c r="V577" s="199">
        <v>20.14</v>
      </c>
      <c r="W577" s="199">
        <v>94.93</v>
      </c>
      <c r="X577" s="185">
        <v>2</v>
      </c>
      <c r="Y577" s="196" t="s">
        <v>1226</v>
      </c>
      <c r="Z577" s="196" t="s">
        <v>2176</v>
      </c>
      <c r="AA577" s="196" t="s">
        <v>2081</v>
      </c>
      <c r="AB577" s="196"/>
      <c r="AC577" s="243">
        <v>0</v>
      </c>
      <c r="AD577" s="180"/>
      <c r="AE577" s="157"/>
      <c r="AF577" s="157"/>
      <c r="AG577" s="157"/>
      <c r="AH577" s="157"/>
      <c r="AI577" s="157"/>
      <c r="AJ577" s="157"/>
      <c r="AK577" s="157"/>
      <c r="AL577" s="157"/>
      <c r="AM577" s="157"/>
      <c r="AN577" s="157"/>
      <c r="AO577" s="157"/>
      <c r="AP577" s="157"/>
      <c r="AQ577" s="157"/>
      <c r="AR577" s="157"/>
      <c r="AS577" s="157"/>
      <c r="AT577" s="157"/>
      <c r="AU577" s="157"/>
      <c r="AV577" s="157"/>
    </row>
    <row r="578" spans="1:16383" s="160" customFormat="1" ht="11.25" x14ac:dyDescent="0.2">
      <c r="A578" s="194">
        <v>775</v>
      </c>
      <c r="B578" s="185" t="s">
        <v>1822</v>
      </c>
      <c r="C578" s="185">
        <v>6766</v>
      </c>
      <c r="D578" s="242">
        <v>42036</v>
      </c>
      <c r="E578" s="185">
        <v>2015</v>
      </c>
      <c r="F578" s="185">
        <v>1</v>
      </c>
      <c r="G578" s="198" t="s">
        <v>1280</v>
      </c>
      <c r="H578" s="185" t="s">
        <v>1281</v>
      </c>
      <c r="I578" s="185"/>
      <c r="J578" s="185">
        <v>6</v>
      </c>
      <c r="K578" s="196"/>
      <c r="L578" s="196"/>
      <c r="M578" s="185">
        <v>0</v>
      </c>
      <c r="N578" s="185">
        <v>60</v>
      </c>
      <c r="O578" s="185" t="s">
        <v>1225</v>
      </c>
      <c r="P578" s="185" t="s">
        <v>462</v>
      </c>
      <c r="Q578" s="196" t="s">
        <v>462</v>
      </c>
      <c r="R578" s="185" t="s">
        <v>462</v>
      </c>
      <c r="S578" s="185" t="s">
        <v>462</v>
      </c>
      <c r="T578" s="185" t="s">
        <v>477</v>
      </c>
      <c r="U578" s="239" t="s">
        <v>476</v>
      </c>
      <c r="V578" s="187">
        <v>16.8</v>
      </c>
      <c r="W578" s="187">
        <v>96.15</v>
      </c>
      <c r="X578" s="185">
        <v>1</v>
      </c>
      <c r="Y578" s="196" t="s">
        <v>1286</v>
      </c>
      <c r="Z578" s="196" t="s">
        <v>1819</v>
      </c>
      <c r="AA578" s="196" t="s">
        <v>1804</v>
      </c>
      <c r="AB578" s="196"/>
      <c r="AC578" s="243">
        <v>0</v>
      </c>
      <c r="AD578" s="180"/>
      <c r="AE578" s="157"/>
      <c r="AF578" s="157"/>
      <c r="AG578" s="157"/>
      <c r="AH578" s="157"/>
      <c r="AI578" s="157"/>
      <c r="AJ578" s="157"/>
      <c r="AK578" s="157"/>
      <c r="AL578" s="157"/>
      <c r="AM578" s="157"/>
      <c r="AN578" s="157"/>
      <c r="AO578" s="157"/>
      <c r="AP578" s="157"/>
      <c r="AQ578" s="157"/>
      <c r="AR578" s="157"/>
      <c r="AS578" s="157"/>
      <c r="AT578" s="157"/>
      <c r="AU578" s="157"/>
      <c r="AV578" s="157"/>
    </row>
    <row r="579" spans="1:16383" s="160" customFormat="1" ht="11.25" x14ac:dyDescent="0.2">
      <c r="A579" s="194">
        <v>775</v>
      </c>
      <c r="B579" s="185" t="s">
        <v>2184</v>
      </c>
      <c r="C579" s="185">
        <v>6767</v>
      </c>
      <c r="D579" s="242">
        <v>42037</v>
      </c>
      <c r="E579" s="185">
        <v>2015</v>
      </c>
      <c r="F579" s="185">
        <v>1</v>
      </c>
      <c r="G579" s="198" t="s">
        <v>1280</v>
      </c>
      <c r="H579" s="198" t="s">
        <v>1281</v>
      </c>
      <c r="I579" s="185"/>
      <c r="J579" s="185">
        <v>6</v>
      </c>
      <c r="K579" s="196"/>
      <c r="L579" s="196"/>
      <c r="M579" s="185">
        <v>0</v>
      </c>
      <c r="N579" s="185">
        <v>60</v>
      </c>
      <c r="O579" s="185" t="s">
        <v>1225</v>
      </c>
      <c r="P579" s="185" t="s">
        <v>277</v>
      </c>
      <c r="Q579" s="196" t="s">
        <v>277</v>
      </c>
      <c r="R579" s="185" t="s">
        <v>2185</v>
      </c>
      <c r="S579" s="185" t="s">
        <v>277</v>
      </c>
      <c r="T579" s="185" t="s">
        <v>277</v>
      </c>
      <c r="U579" s="239" t="s">
        <v>280</v>
      </c>
      <c r="V579" s="199">
        <v>20.14</v>
      </c>
      <c r="W579" s="199">
        <v>94.93</v>
      </c>
      <c r="X579" s="185">
        <v>2</v>
      </c>
      <c r="Y579" s="196" t="s">
        <v>1226</v>
      </c>
      <c r="Z579" s="196" t="s">
        <v>2186</v>
      </c>
      <c r="AA579" s="196" t="s">
        <v>2081</v>
      </c>
      <c r="AB579" s="196"/>
      <c r="AC579" s="243">
        <v>0</v>
      </c>
      <c r="AD579" s="180"/>
      <c r="AE579" s="157"/>
      <c r="AF579" s="157"/>
      <c r="AG579" s="157"/>
      <c r="AH579" s="157"/>
      <c r="AI579" s="157"/>
      <c r="AJ579" s="157"/>
      <c r="AK579" s="157"/>
      <c r="AL579" s="157"/>
      <c r="AM579" s="157"/>
      <c r="AN579" s="157"/>
      <c r="AO579" s="157"/>
      <c r="AP579" s="157"/>
      <c r="AQ579" s="157"/>
      <c r="AR579" s="157"/>
      <c r="AS579" s="157"/>
      <c r="AT579" s="157"/>
      <c r="AU579" s="157"/>
      <c r="AV579" s="157"/>
    </row>
    <row r="580" spans="1:16383" s="158" customFormat="1" ht="14.1" customHeight="1" x14ac:dyDescent="0.2">
      <c r="A580" s="194">
        <v>775</v>
      </c>
      <c r="B580" s="185" t="s">
        <v>2645</v>
      </c>
      <c r="C580" s="185">
        <v>6768</v>
      </c>
      <c r="D580" s="242">
        <v>42037</v>
      </c>
      <c r="E580" s="185">
        <v>2015</v>
      </c>
      <c r="F580" s="185">
        <v>1</v>
      </c>
      <c r="G580" s="198" t="s">
        <v>1222</v>
      </c>
      <c r="H580" s="185" t="s">
        <v>1495</v>
      </c>
      <c r="I580" s="185"/>
      <c r="J580" s="185">
        <v>3</v>
      </c>
      <c r="K580" s="195" t="s">
        <v>1231</v>
      </c>
      <c r="L580" s="196"/>
      <c r="M580" s="185">
        <v>1</v>
      </c>
      <c r="N580" s="185">
        <v>13</v>
      </c>
      <c r="O580" s="185" t="s">
        <v>1225</v>
      </c>
      <c r="P580" s="185" t="s">
        <v>561</v>
      </c>
      <c r="Q580" s="196" t="s">
        <v>631</v>
      </c>
      <c r="R580" s="185"/>
      <c r="S580" s="185" t="s">
        <v>631</v>
      </c>
      <c r="T580" s="185" t="s">
        <v>631</v>
      </c>
      <c r="U580" s="239" t="s">
        <v>630</v>
      </c>
      <c r="V580" s="187">
        <v>23.12</v>
      </c>
      <c r="W580" s="187">
        <v>96.68</v>
      </c>
      <c r="X580" s="185">
        <v>2</v>
      </c>
      <c r="Y580" s="196" t="s">
        <v>2646</v>
      </c>
      <c r="Z580" s="196" t="s">
        <v>2647</v>
      </c>
      <c r="AA580" s="196" t="s">
        <v>2537</v>
      </c>
      <c r="AB580" s="196"/>
      <c r="AC580" s="243">
        <v>10</v>
      </c>
      <c r="AD580" s="180"/>
      <c r="AE580" s="157"/>
      <c r="AF580" s="157"/>
      <c r="AG580" s="157"/>
      <c r="AH580" s="157"/>
      <c r="AI580" s="157"/>
      <c r="AJ580" s="157"/>
      <c r="AK580" s="157"/>
      <c r="AL580" s="157"/>
      <c r="AM580" s="157"/>
      <c r="AN580" s="157"/>
      <c r="AO580" s="157"/>
      <c r="AP580" s="157"/>
      <c r="AQ580" s="157"/>
      <c r="AR580" s="157"/>
      <c r="AS580" s="157"/>
      <c r="AT580" s="157"/>
      <c r="AU580" s="157"/>
      <c r="AV580" s="157"/>
    </row>
    <row r="581" spans="1:16383" s="158" customFormat="1" ht="14.1" customHeight="1" x14ac:dyDescent="0.2">
      <c r="A581" s="194">
        <v>775</v>
      </c>
      <c r="B581" s="185" t="s">
        <v>1823</v>
      </c>
      <c r="C581" s="185">
        <v>6769</v>
      </c>
      <c r="D581" s="242">
        <v>42037</v>
      </c>
      <c r="E581" s="185">
        <v>2015</v>
      </c>
      <c r="F581" s="185">
        <v>1</v>
      </c>
      <c r="G581" s="198" t="s">
        <v>1280</v>
      </c>
      <c r="H581" s="185" t="s">
        <v>1281</v>
      </c>
      <c r="I581" s="185"/>
      <c r="J581" s="185">
        <v>6</v>
      </c>
      <c r="K581" s="196"/>
      <c r="L581" s="196"/>
      <c r="M581" s="185">
        <v>0</v>
      </c>
      <c r="N581" s="185">
        <v>60</v>
      </c>
      <c r="O581" s="185" t="s">
        <v>1225</v>
      </c>
      <c r="P581" s="185" t="s">
        <v>462</v>
      </c>
      <c r="Q581" s="196" t="s">
        <v>462</v>
      </c>
      <c r="R581" s="185" t="s">
        <v>462</v>
      </c>
      <c r="S581" s="185" t="s">
        <v>462</v>
      </c>
      <c r="T581" s="185" t="s">
        <v>477</v>
      </c>
      <c r="U581" s="239" t="s">
        <v>476</v>
      </c>
      <c r="V581" s="187">
        <v>16.8</v>
      </c>
      <c r="W581" s="187">
        <v>96.15</v>
      </c>
      <c r="X581" s="185">
        <v>1</v>
      </c>
      <c r="Y581" s="196" t="s">
        <v>1286</v>
      </c>
      <c r="Z581" s="196" t="s">
        <v>1819</v>
      </c>
      <c r="AA581" s="196" t="s">
        <v>1804</v>
      </c>
      <c r="AB581" s="196"/>
      <c r="AC581" s="243">
        <v>0</v>
      </c>
      <c r="AD581" s="180"/>
      <c r="AE581" s="157"/>
      <c r="AF581" s="157"/>
      <c r="AG581" s="157"/>
      <c r="AH581" s="157"/>
      <c r="AI581" s="157"/>
      <c r="AJ581" s="157"/>
      <c r="AK581" s="157"/>
      <c r="AL581" s="157"/>
      <c r="AM581" s="157"/>
      <c r="AN581" s="157"/>
      <c r="AO581" s="157"/>
      <c r="AP581" s="157"/>
      <c r="AQ581" s="157"/>
      <c r="AR581" s="157"/>
      <c r="AS581" s="157"/>
      <c r="AT581" s="157"/>
      <c r="AU581" s="157"/>
      <c r="AV581" s="157"/>
    </row>
    <row r="582" spans="1:16383" s="158" customFormat="1" ht="14.1" customHeight="1" x14ac:dyDescent="0.2">
      <c r="A582" s="194">
        <v>775</v>
      </c>
      <c r="B582" s="185" t="s">
        <v>2648</v>
      </c>
      <c r="C582" s="185">
        <v>6770</v>
      </c>
      <c r="D582" s="242">
        <v>42038</v>
      </c>
      <c r="E582" s="185">
        <v>2015</v>
      </c>
      <c r="F582" s="185">
        <v>1</v>
      </c>
      <c r="G582" s="198" t="s">
        <v>1222</v>
      </c>
      <c r="H582" s="185" t="s">
        <v>1495</v>
      </c>
      <c r="I582" s="185"/>
      <c r="J582" s="185">
        <v>3</v>
      </c>
      <c r="K582" s="195" t="s">
        <v>1231</v>
      </c>
      <c r="L582" s="196"/>
      <c r="M582" s="185">
        <v>1</v>
      </c>
      <c r="N582" s="185">
        <v>13</v>
      </c>
      <c r="O582" s="185" t="s">
        <v>1225</v>
      </c>
      <c r="P582" s="185" t="s">
        <v>561</v>
      </c>
      <c r="Q582" s="196" t="s">
        <v>631</v>
      </c>
      <c r="R582" s="185"/>
      <c r="S582" s="185" t="s">
        <v>631</v>
      </c>
      <c r="T582" s="185" t="s">
        <v>631</v>
      </c>
      <c r="U582" s="239" t="s">
        <v>630</v>
      </c>
      <c r="V582" s="187">
        <v>23.12</v>
      </c>
      <c r="W582" s="187">
        <v>96.68</v>
      </c>
      <c r="X582" s="185">
        <v>2</v>
      </c>
      <c r="Y582" s="196" t="s">
        <v>2646</v>
      </c>
      <c r="Z582" s="196" t="s">
        <v>2649</v>
      </c>
      <c r="AA582" s="196" t="s">
        <v>2537</v>
      </c>
      <c r="AB582" s="196"/>
      <c r="AC582" s="243">
        <v>2</v>
      </c>
      <c r="AD582" s="180"/>
      <c r="AE582" s="157"/>
      <c r="AF582" s="157"/>
      <c r="AG582" s="157"/>
      <c r="AH582" s="157"/>
      <c r="AI582" s="157"/>
      <c r="AJ582" s="157"/>
      <c r="AK582" s="157"/>
      <c r="AL582" s="157"/>
      <c r="AM582" s="157"/>
      <c r="AN582" s="157"/>
      <c r="AO582" s="157"/>
      <c r="AP582" s="157"/>
      <c r="AQ582" s="157"/>
      <c r="AR582" s="157"/>
      <c r="AS582" s="157"/>
      <c r="AT582" s="157"/>
      <c r="AU582" s="157"/>
      <c r="AV582" s="157"/>
    </row>
    <row r="583" spans="1:16383" s="158" customFormat="1" ht="14.1" customHeight="1" x14ac:dyDescent="0.2">
      <c r="A583" s="197">
        <v>775</v>
      </c>
      <c r="B583" s="185" t="s">
        <v>2308</v>
      </c>
      <c r="C583" s="185">
        <v>6707</v>
      </c>
      <c r="D583" s="245">
        <v>42009</v>
      </c>
      <c r="E583" s="185">
        <v>2015</v>
      </c>
      <c r="F583" s="185">
        <v>1</v>
      </c>
      <c r="G583" s="179" t="s">
        <v>1230</v>
      </c>
      <c r="H583" s="185" t="s">
        <v>2147</v>
      </c>
      <c r="I583" s="185" t="s">
        <v>1282</v>
      </c>
      <c r="J583" s="185">
        <v>1</v>
      </c>
      <c r="K583" s="196" t="s">
        <v>2309</v>
      </c>
      <c r="L583" s="196" t="s">
        <v>2310</v>
      </c>
      <c r="M583" s="185">
        <v>2</v>
      </c>
      <c r="N583" s="185">
        <v>12</v>
      </c>
      <c r="O583" s="185" t="s">
        <v>1225</v>
      </c>
      <c r="P583" s="185" t="s">
        <v>2311</v>
      </c>
      <c r="Q583" s="196" t="s">
        <v>2311</v>
      </c>
      <c r="R583" s="185" t="s">
        <v>2311</v>
      </c>
      <c r="S583" s="185" t="s">
        <v>2311</v>
      </c>
      <c r="T583" s="185" t="s">
        <v>2312</v>
      </c>
      <c r="U583" s="239" t="s">
        <v>748</v>
      </c>
      <c r="V583" s="187">
        <v>19.739999999999998</v>
      </c>
      <c r="W583" s="187">
        <v>96.12</v>
      </c>
      <c r="X583" s="185">
        <v>1</v>
      </c>
      <c r="Y583" s="196" t="s">
        <v>1286</v>
      </c>
      <c r="Z583" s="196" t="s">
        <v>2313</v>
      </c>
      <c r="AA583" s="196" t="s">
        <v>2266</v>
      </c>
      <c r="AB583" s="196"/>
      <c r="AC583" s="243">
        <v>0</v>
      </c>
      <c r="AD583" s="180"/>
      <c r="AE583" s="157"/>
      <c r="AF583" s="157"/>
      <c r="AG583" s="157"/>
      <c r="AH583" s="157"/>
      <c r="AI583" s="157"/>
      <c r="AJ583" s="157"/>
      <c r="AK583" s="157"/>
      <c r="AL583" s="157"/>
      <c r="AM583" s="157"/>
      <c r="AN583" s="157"/>
      <c r="AO583" s="157"/>
      <c r="AP583" s="157"/>
      <c r="AQ583" s="157"/>
      <c r="AR583" s="157"/>
      <c r="AS583" s="157"/>
      <c r="AT583" s="157"/>
      <c r="AU583" s="157"/>
      <c r="AV583" s="157"/>
    </row>
    <row r="584" spans="1:16383" s="158" customFormat="1" ht="14.1" customHeight="1" x14ac:dyDescent="0.2">
      <c r="A584" s="194">
        <v>775</v>
      </c>
      <c r="B584" s="185" t="s">
        <v>1824</v>
      </c>
      <c r="C584" s="185">
        <v>6771</v>
      </c>
      <c r="D584" s="242">
        <v>42038</v>
      </c>
      <c r="E584" s="185">
        <v>2015</v>
      </c>
      <c r="F584" s="185">
        <v>1</v>
      </c>
      <c r="G584" s="198" t="s">
        <v>1280</v>
      </c>
      <c r="H584" s="185" t="s">
        <v>1281</v>
      </c>
      <c r="I584" s="185"/>
      <c r="J584" s="185">
        <v>6</v>
      </c>
      <c r="K584" s="196"/>
      <c r="L584" s="196"/>
      <c r="M584" s="185">
        <v>0</v>
      </c>
      <c r="N584" s="185">
        <v>60</v>
      </c>
      <c r="O584" s="185" t="s">
        <v>1225</v>
      </c>
      <c r="P584" s="185" t="s">
        <v>462</v>
      </c>
      <c r="Q584" s="196" t="s">
        <v>462</v>
      </c>
      <c r="R584" s="185" t="s">
        <v>462</v>
      </c>
      <c r="S584" s="185" t="s">
        <v>462</v>
      </c>
      <c r="T584" s="185" t="s">
        <v>477</v>
      </c>
      <c r="U584" s="239" t="s">
        <v>476</v>
      </c>
      <c r="V584" s="187">
        <v>16.8</v>
      </c>
      <c r="W584" s="187">
        <v>96.15</v>
      </c>
      <c r="X584" s="185">
        <v>1</v>
      </c>
      <c r="Y584" s="196" t="s">
        <v>1286</v>
      </c>
      <c r="Z584" s="196" t="s">
        <v>1819</v>
      </c>
      <c r="AA584" s="196" t="s">
        <v>1804</v>
      </c>
      <c r="AB584" s="196"/>
      <c r="AC584" s="243">
        <v>0</v>
      </c>
      <c r="AD584" s="180"/>
      <c r="AE584" s="157"/>
      <c r="AF584" s="157"/>
      <c r="AG584" s="157"/>
      <c r="AH584" s="157"/>
      <c r="AI584" s="157"/>
      <c r="AJ584" s="157"/>
      <c r="AK584" s="157"/>
      <c r="AL584" s="157"/>
      <c r="AM584" s="157"/>
      <c r="AN584" s="157"/>
      <c r="AO584" s="157"/>
      <c r="AP584" s="157"/>
      <c r="AQ584" s="157"/>
      <c r="AR584" s="157"/>
      <c r="AS584" s="157"/>
      <c r="AT584" s="157"/>
      <c r="AU584" s="157"/>
      <c r="AV584" s="157"/>
    </row>
    <row r="585" spans="1:16383" s="158" customFormat="1" ht="14.1" customHeight="1" x14ac:dyDescent="0.2">
      <c r="A585" s="194">
        <v>775</v>
      </c>
      <c r="B585" s="185" t="s">
        <v>2155</v>
      </c>
      <c r="C585" s="185">
        <v>6772</v>
      </c>
      <c r="D585" s="242">
        <v>42039</v>
      </c>
      <c r="E585" s="185">
        <v>2015</v>
      </c>
      <c r="F585" s="185">
        <v>1</v>
      </c>
      <c r="G585" s="185" t="s">
        <v>1280</v>
      </c>
      <c r="H585" s="185" t="s">
        <v>2079</v>
      </c>
      <c r="I585" s="185"/>
      <c r="J585" s="185">
        <v>6</v>
      </c>
      <c r="K585" s="196"/>
      <c r="L585" s="196"/>
      <c r="M585" s="185">
        <v>0</v>
      </c>
      <c r="N585" s="185">
        <v>60</v>
      </c>
      <c r="O585" s="185" t="s">
        <v>1225</v>
      </c>
      <c r="P585" s="185" t="s">
        <v>1309</v>
      </c>
      <c r="Q585" s="196" t="s">
        <v>2156</v>
      </c>
      <c r="R585" s="185" t="s">
        <v>689</v>
      </c>
      <c r="S585" s="185" t="s">
        <v>689</v>
      </c>
      <c r="T585" s="185" t="s">
        <v>689</v>
      </c>
      <c r="U585" s="239" t="s">
        <v>688</v>
      </c>
      <c r="V585" s="187">
        <v>17.100000000000001</v>
      </c>
      <c r="W585" s="187">
        <v>95.18</v>
      </c>
      <c r="X585" s="185">
        <v>1</v>
      </c>
      <c r="Y585" s="196" t="s">
        <v>1226</v>
      </c>
      <c r="Z585" s="196" t="s">
        <v>2157</v>
      </c>
      <c r="AA585" s="196" t="s">
        <v>2081</v>
      </c>
      <c r="AB585" s="196"/>
      <c r="AC585" s="243">
        <v>0</v>
      </c>
      <c r="AD585" s="180"/>
      <c r="AE585" s="157"/>
      <c r="AF585" s="157"/>
      <c r="AG585" s="157"/>
      <c r="AH585" s="157"/>
      <c r="AI585" s="157"/>
      <c r="AJ585" s="157"/>
      <c r="AK585" s="157"/>
      <c r="AL585" s="157"/>
      <c r="AM585" s="157"/>
      <c r="AN585" s="157"/>
      <c r="AO585" s="157"/>
      <c r="AP585" s="157"/>
      <c r="AQ585" s="157"/>
      <c r="AR585" s="157"/>
      <c r="AS585" s="157"/>
      <c r="AT585" s="157"/>
      <c r="AU585" s="157"/>
      <c r="AV585" s="157"/>
    </row>
    <row r="586" spans="1:16383" s="158" customFormat="1" ht="14.1" customHeight="1" x14ac:dyDescent="0.2">
      <c r="A586" s="194">
        <v>775</v>
      </c>
      <c r="B586" s="185" t="s">
        <v>2180</v>
      </c>
      <c r="C586" s="185">
        <v>6773</v>
      </c>
      <c r="D586" s="242">
        <v>42039</v>
      </c>
      <c r="E586" s="185">
        <v>2015</v>
      </c>
      <c r="F586" s="185">
        <v>1</v>
      </c>
      <c r="G586" s="185" t="s">
        <v>1280</v>
      </c>
      <c r="H586" s="185" t="s">
        <v>2079</v>
      </c>
      <c r="I586" s="185"/>
      <c r="J586" s="185">
        <v>6</v>
      </c>
      <c r="K586" s="196"/>
      <c r="L586" s="196"/>
      <c r="M586" s="185">
        <v>0</v>
      </c>
      <c r="N586" s="185">
        <v>60</v>
      </c>
      <c r="O586" s="185" t="s">
        <v>1225</v>
      </c>
      <c r="P586" s="185" t="s">
        <v>277</v>
      </c>
      <c r="Q586" s="196" t="s">
        <v>277</v>
      </c>
      <c r="R586" s="185"/>
      <c r="S586" s="185" t="s">
        <v>277</v>
      </c>
      <c r="T586" s="185" t="s">
        <v>277</v>
      </c>
      <c r="U586" s="239" t="s">
        <v>279</v>
      </c>
      <c r="V586" s="199">
        <v>20.14</v>
      </c>
      <c r="W586" s="199">
        <v>94.93</v>
      </c>
      <c r="X586" s="185">
        <v>2</v>
      </c>
      <c r="Y586" s="196" t="s">
        <v>1226</v>
      </c>
      <c r="Z586" s="196" t="s">
        <v>2181</v>
      </c>
      <c r="AA586" s="196" t="s">
        <v>2081</v>
      </c>
      <c r="AB586" s="196"/>
      <c r="AC586" s="243">
        <v>0</v>
      </c>
      <c r="AD586" s="180"/>
      <c r="AE586" s="157"/>
      <c r="AF586" s="157"/>
      <c r="AG586" s="157"/>
      <c r="AH586" s="157"/>
      <c r="AI586" s="157"/>
      <c r="AJ586" s="157"/>
      <c r="AK586" s="157"/>
      <c r="AL586" s="157"/>
      <c r="AM586" s="157"/>
      <c r="AN586" s="157"/>
      <c r="AO586" s="157"/>
      <c r="AP586" s="157"/>
      <c r="AQ586" s="157"/>
      <c r="AR586" s="157"/>
      <c r="AS586" s="157"/>
      <c r="AT586" s="157"/>
      <c r="AU586" s="157"/>
      <c r="AV586" s="157"/>
    </row>
    <row r="587" spans="1:16383" s="158" customFormat="1" ht="14.1" customHeight="1" x14ac:dyDescent="0.2">
      <c r="A587" s="194">
        <v>775</v>
      </c>
      <c r="B587" s="185" t="s">
        <v>2177</v>
      </c>
      <c r="C587" s="185">
        <v>6774</v>
      </c>
      <c r="D587" s="242">
        <v>42039</v>
      </c>
      <c r="E587" s="185">
        <v>2015</v>
      </c>
      <c r="F587" s="185">
        <v>1</v>
      </c>
      <c r="G587" s="185" t="s">
        <v>1280</v>
      </c>
      <c r="H587" s="185" t="s">
        <v>2079</v>
      </c>
      <c r="I587" s="185"/>
      <c r="J587" s="185">
        <v>6</v>
      </c>
      <c r="K587" s="196"/>
      <c r="L587" s="196"/>
      <c r="M587" s="185">
        <v>0</v>
      </c>
      <c r="N587" s="185">
        <v>60</v>
      </c>
      <c r="O587" s="185" t="s">
        <v>1225</v>
      </c>
      <c r="P587" s="185" t="s">
        <v>277</v>
      </c>
      <c r="Q587" s="196"/>
      <c r="R587" s="185" t="s">
        <v>2178</v>
      </c>
      <c r="S587" s="185" t="s">
        <v>277</v>
      </c>
      <c r="T587" s="185" t="s">
        <v>277</v>
      </c>
      <c r="U587" s="239" t="s">
        <v>279</v>
      </c>
      <c r="V587" s="199">
        <v>20.14</v>
      </c>
      <c r="W587" s="199">
        <v>94.93</v>
      </c>
      <c r="X587" s="185">
        <v>3</v>
      </c>
      <c r="Y587" s="196" t="s">
        <v>1226</v>
      </c>
      <c r="Z587" s="196" t="s">
        <v>2179</v>
      </c>
      <c r="AA587" s="196" t="s">
        <v>2081</v>
      </c>
      <c r="AB587" s="196"/>
      <c r="AC587" s="243">
        <v>0</v>
      </c>
      <c r="AD587" s="180"/>
      <c r="AE587" s="157"/>
      <c r="AF587" s="157"/>
      <c r="AG587" s="157"/>
      <c r="AH587" s="157"/>
      <c r="AI587" s="157"/>
      <c r="AJ587" s="157"/>
      <c r="AK587" s="157"/>
      <c r="AL587" s="157"/>
      <c r="AM587" s="157"/>
      <c r="AN587" s="157"/>
      <c r="AO587" s="157"/>
      <c r="AP587" s="157"/>
      <c r="AQ587" s="157"/>
      <c r="AR587" s="157"/>
      <c r="AS587" s="157"/>
      <c r="AT587" s="157"/>
      <c r="AU587" s="157"/>
      <c r="AV587" s="157"/>
    </row>
    <row r="588" spans="1:16383" s="156" customFormat="1" ht="11.25" x14ac:dyDescent="0.2">
      <c r="A588" s="194">
        <v>775</v>
      </c>
      <c r="B588" s="185" t="s">
        <v>2650</v>
      </c>
      <c r="C588" s="185">
        <v>6775</v>
      </c>
      <c r="D588" s="242">
        <v>42039</v>
      </c>
      <c r="E588" s="185">
        <v>2015</v>
      </c>
      <c r="F588" s="185">
        <v>1</v>
      </c>
      <c r="G588" s="198" t="s">
        <v>1222</v>
      </c>
      <c r="H588" s="185" t="s">
        <v>1495</v>
      </c>
      <c r="I588" s="185"/>
      <c r="J588" s="185">
        <v>3</v>
      </c>
      <c r="K588" s="195" t="s">
        <v>1231</v>
      </c>
      <c r="L588" s="196"/>
      <c r="M588" s="185">
        <v>1</v>
      </c>
      <c r="N588" s="185">
        <v>13</v>
      </c>
      <c r="O588" s="185" t="s">
        <v>1225</v>
      </c>
      <c r="P588" s="185" t="s">
        <v>561</v>
      </c>
      <c r="Q588" s="196" t="s">
        <v>631</v>
      </c>
      <c r="R588" s="185"/>
      <c r="S588" s="185" t="s">
        <v>631</v>
      </c>
      <c r="T588" s="185" t="s">
        <v>631</v>
      </c>
      <c r="U588" s="239" t="s">
        <v>630</v>
      </c>
      <c r="V588" s="187">
        <v>23.12</v>
      </c>
      <c r="W588" s="187">
        <v>96.68</v>
      </c>
      <c r="X588" s="185">
        <v>2</v>
      </c>
      <c r="Y588" s="196" t="s">
        <v>2646</v>
      </c>
      <c r="Z588" s="196" t="s">
        <v>2651</v>
      </c>
      <c r="AA588" s="196" t="s">
        <v>2537</v>
      </c>
      <c r="AB588" s="196"/>
      <c r="AC588" s="243">
        <v>0</v>
      </c>
      <c r="AD588" s="180"/>
      <c r="AE588" s="157"/>
      <c r="AF588" s="157"/>
      <c r="AG588" s="157"/>
      <c r="AH588" s="157"/>
      <c r="AI588" s="157"/>
      <c r="AJ588" s="157"/>
      <c r="AK588" s="157"/>
      <c r="AL588" s="157"/>
      <c r="AM588" s="157"/>
      <c r="AN588" s="157"/>
      <c r="AO588" s="157"/>
      <c r="AP588" s="157"/>
      <c r="AQ588" s="157"/>
      <c r="AR588" s="157"/>
      <c r="AS588" s="157"/>
      <c r="AT588" s="157"/>
      <c r="AU588" s="157"/>
      <c r="AV588" s="157"/>
    </row>
    <row r="589" spans="1:16383" s="156" customFormat="1" ht="11.25" x14ac:dyDescent="0.2">
      <c r="A589" s="194">
        <v>775</v>
      </c>
      <c r="B589" s="185" t="s">
        <v>1825</v>
      </c>
      <c r="C589" s="185">
        <v>6776</v>
      </c>
      <c r="D589" s="242">
        <v>42039</v>
      </c>
      <c r="E589" s="185">
        <v>2015</v>
      </c>
      <c r="F589" s="185">
        <v>1</v>
      </c>
      <c r="G589" s="198" t="s">
        <v>1280</v>
      </c>
      <c r="H589" s="185" t="s">
        <v>1281</v>
      </c>
      <c r="I589" s="185"/>
      <c r="J589" s="185">
        <v>6</v>
      </c>
      <c r="K589" s="196"/>
      <c r="L589" s="196"/>
      <c r="M589" s="185">
        <v>0</v>
      </c>
      <c r="N589" s="185">
        <v>60</v>
      </c>
      <c r="O589" s="185" t="s">
        <v>1225</v>
      </c>
      <c r="P589" s="185" t="s">
        <v>462</v>
      </c>
      <c r="Q589" s="196" t="s">
        <v>462</v>
      </c>
      <c r="R589" s="185" t="s">
        <v>462</v>
      </c>
      <c r="S589" s="185" t="s">
        <v>462</v>
      </c>
      <c r="T589" s="185" t="s">
        <v>477</v>
      </c>
      <c r="U589" s="239" t="s">
        <v>476</v>
      </c>
      <c r="V589" s="187">
        <v>16.8</v>
      </c>
      <c r="W589" s="187">
        <v>96.15</v>
      </c>
      <c r="X589" s="185">
        <v>1</v>
      </c>
      <c r="Y589" s="196" t="s">
        <v>1286</v>
      </c>
      <c r="Z589" s="196" t="s">
        <v>1819</v>
      </c>
      <c r="AA589" s="196" t="s">
        <v>1804</v>
      </c>
      <c r="AB589" s="196"/>
      <c r="AC589" s="243">
        <v>0</v>
      </c>
      <c r="AD589" s="180"/>
      <c r="AE589" s="157"/>
      <c r="AF589" s="157"/>
      <c r="AG589" s="157"/>
      <c r="AH589" s="157"/>
      <c r="AI589" s="157"/>
      <c r="AJ589" s="157"/>
      <c r="AK589" s="157"/>
      <c r="AL589" s="157"/>
      <c r="AM589" s="157"/>
      <c r="AN589" s="157"/>
      <c r="AO589" s="157"/>
      <c r="AP589" s="157"/>
      <c r="AQ589" s="157"/>
      <c r="AR589" s="157"/>
      <c r="AS589" s="157"/>
      <c r="AT589" s="157"/>
      <c r="AU589" s="157"/>
      <c r="AV589" s="157"/>
      <c r="AW589" s="163"/>
      <c r="AX589" s="163"/>
      <c r="AY589" s="163"/>
      <c r="AZ589" s="163"/>
      <c r="BA589" s="163"/>
      <c r="BB589" s="163"/>
      <c r="BC589" s="163"/>
      <c r="BD589" s="163"/>
      <c r="BE589" s="163"/>
      <c r="BF589" s="163"/>
      <c r="BG589" s="163"/>
      <c r="BH589" s="163"/>
      <c r="BI589" s="163"/>
      <c r="BJ589" s="163"/>
      <c r="BK589" s="163"/>
      <c r="BL589" s="163"/>
      <c r="BM589" s="163"/>
      <c r="BN589" s="163"/>
      <c r="BO589" s="163"/>
      <c r="BP589" s="163"/>
      <c r="BQ589" s="163"/>
      <c r="BR589" s="163"/>
      <c r="BS589" s="163"/>
      <c r="BT589" s="163"/>
      <c r="BU589" s="163"/>
      <c r="BV589" s="163"/>
      <c r="BW589" s="163"/>
      <c r="BX589" s="163"/>
      <c r="BY589" s="163"/>
      <c r="BZ589" s="163"/>
      <c r="CA589" s="163"/>
      <c r="CB589" s="163"/>
      <c r="CC589" s="163"/>
      <c r="CD589" s="163"/>
      <c r="CE589" s="163"/>
      <c r="CF589" s="163"/>
      <c r="CG589" s="163"/>
      <c r="CH589" s="163"/>
      <c r="CI589" s="163"/>
      <c r="CJ589" s="163"/>
      <c r="CK589" s="163"/>
      <c r="CL589" s="163"/>
      <c r="CM589" s="163"/>
      <c r="CN589" s="163"/>
      <c r="CO589" s="163"/>
      <c r="CP589" s="163"/>
      <c r="CQ589" s="163"/>
      <c r="CR589" s="163"/>
      <c r="CS589" s="163"/>
      <c r="CT589" s="163"/>
      <c r="CU589" s="163"/>
      <c r="CV589" s="163"/>
      <c r="CW589" s="163"/>
      <c r="CX589" s="163"/>
      <c r="CY589" s="163"/>
      <c r="CZ589" s="163"/>
      <c r="DA589" s="163"/>
      <c r="DB589" s="163"/>
      <c r="DC589" s="163"/>
      <c r="DD589" s="163"/>
      <c r="DE589" s="163"/>
      <c r="DF589" s="163"/>
      <c r="DG589" s="163"/>
      <c r="DH589" s="163"/>
      <c r="DI589" s="163"/>
      <c r="DJ589" s="163"/>
      <c r="DK589" s="163"/>
      <c r="DL589" s="163"/>
      <c r="DM589" s="163"/>
      <c r="DN589" s="163"/>
      <c r="DO589" s="163"/>
      <c r="DP589" s="163"/>
      <c r="DQ589" s="163"/>
      <c r="DR589" s="163"/>
      <c r="DS589" s="163"/>
      <c r="DT589" s="163"/>
      <c r="DU589" s="163"/>
      <c r="DV589" s="163"/>
      <c r="DW589" s="163"/>
      <c r="DX589" s="163"/>
      <c r="DY589" s="163"/>
      <c r="DZ589" s="163"/>
      <c r="EA589" s="163"/>
      <c r="EB589" s="163"/>
      <c r="EC589" s="163"/>
      <c r="ED589" s="163"/>
      <c r="EE589" s="163"/>
      <c r="EF589" s="163"/>
      <c r="EG589" s="163"/>
      <c r="EH589" s="163"/>
      <c r="EI589" s="163"/>
      <c r="EJ589" s="163"/>
      <c r="EK589" s="163"/>
      <c r="EL589" s="163"/>
      <c r="EM589" s="163"/>
      <c r="EN589" s="163"/>
      <c r="EO589" s="163"/>
      <c r="EP589" s="163"/>
      <c r="EQ589" s="163"/>
      <c r="ER589" s="163"/>
      <c r="ES589" s="163"/>
      <c r="ET589" s="163"/>
      <c r="EU589" s="163"/>
      <c r="EV589" s="163"/>
      <c r="EW589" s="163"/>
      <c r="EX589" s="163"/>
      <c r="EY589" s="163"/>
      <c r="EZ589" s="163"/>
      <c r="FA589" s="163"/>
      <c r="FB589" s="163"/>
      <c r="FC589" s="163"/>
      <c r="FD589" s="163"/>
      <c r="FE589" s="163"/>
      <c r="FF589" s="163"/>
      <c r="FG589" s="163"/>
      <c r="FH589" s="163"/>
      <c r="FI589" s="163"/>
      <c r="FJ589" s="163"/>
      <c r="FK589" s="163"/>
      <c r="FL589" s="163"/>
      <c r="FM589" s="163"/>
      <c r="FN589" s="163"/>
      <c r="FO589" s="163"/>
      <c r="FP589" s="163"/>
      <c r="FQ589" s="163"/>
      <c r="FR589" s="163"/>
      <c r="FS589" s="163"/>
      <c r="FT589" s="163"/>
      <c r="FU589" s="163"/>
      <c r="FV589" s="163"/>
      <c r="FW589" s="163"/>
      <c r="FX589" s="163"/>
      <c r="FY589" s="163"/>
      <c r="FZ589" s="163"/>
      <c r="GA589" s="163"/>
      <c r="GB589" s="163"/>
      <c r="GC589" s="163"/>
      <c r="GD589" s="163"/>
      <c r="GE589" s="163"/>
      <c r="GF589" s="163"/>
      <c r="GG589" s="163"/>
      <c r="GH589" s="163"/>
      <c r="GI589" s="163"/>
      <c r="GJ589" s="163"/>
      <c r="GK589" s="163"/>
      <c r="GL589" s="163"/>
      <c r="GM589" s="163"/>
      <c r="GN589" s="163"/>
      <c r="GO589" s="163"/>
      <c r="GP589" s="163"/>
      <c r="GQ589" s="163"/>
      <c r="GR589" s="163"/>
      <c r="GS589" s="163"/>
      <c r="GT589" s="163"/>
      <c r="GU589" s="163"/>
      <c r="GV589" s="163"/>
      <c r="GW589" s="163"/>
      <c r="GX589" s="163"/>
      <c r="GY589" s="163"/>
      <c r="GZ589" s="163"/>
      <c r="HA589" s="163"/>
      <c r="HB589" s="163"/>
      <c r="HC589" s="163"/>
      <c r="HD589" s="163"/>
      <c r="HE589" s="163"/>
      <c r="HF589" s="163"/>
      <c r="HG589" s="163"/>
      <c r="HH589" s="163"/>
      <c r="HI589" s="163"/>
      <c r="HJ589" s="163"/>
      <c r="HK589" s="163"/>
      <c r="HL589" s="163"/>
      <c r="HM589" s="163"/>
      <c r="HN589" s="163"/>
      <c r="HO589" s="163"/>
      <c r="HP589" s="163"/>
      <c r="HQ589" s="163"/>
      <c r="HR589" s="163"/>
      <c r="HS589" s="163"/>
      <c r="HT589" s="163"/>
      <c r="HU589" s="163"/>
      <c r="HV589" s="163"/>
      <c r="HW589" s="163"/>
      <c r="HX589" s="163"/>
      <c r="HY589" s="163"/>
      <c r="HZ589" s="163"/>
      <c r="IA589" s="163"/>
      <c r="IB589" s="163"/>
      <c r="IC589" s="163"/>
      <c r="ID589" s="163"/>
      <c r="IE589" s="163"/>
      <c r="IF589" s="163"/>
      <c r="IG589" s="163"/>
      <c r="IH589" s="163"/>
      <c r="II589" s="163"/>
      <c r="IJ589" s="163"/>
      <c r="IK589" s="163"/>
      <c r="IL589" s="163"/>
      <c r="IM589" s="163"/>
      <c r="IN589" s="163"/>
      <c r="IO589" s="163"/>
      <c r="IP589" s="163"/>
      <c r="IQ589" s="163"/>
      <c r="IR589" s="163"/>
      <c r="IS589" s="163"/>
      <c r="IT589" s="163"/>
      <c r="IU589" s="163"/>
      <c r="IV589" s="163"/>
      <c r="IW589" s="163"/>
      <c r="IX589" s="163"/>
      <c r="IY589" s="163"/>
      <c r="IZ589" s="163"/>
      <c r="JA589" s="163"/>
      <c r="JB589" s="163"/>
      <c r="JC589" s="163"/>
      <c r="JD589" s="163"/>
      <c r="JE589" s="163"/>
      <c r="JF589" s="163"/>
      <c r="JG589" s="163"/>
      <c r="JH589" s="163"/>
      <c r="JI589" s="163"/>
      <c r="JJ589" s="163"/>
      <c r="JK589" s="163"/>
      <c r="JL589" s="163"/>
      <c r="JM589" s="163"/>
      <c r="JN589" s="163"/>
      <c r="JO589" s="163"/>
      <c r="JP589" s="163"/>
      <c r="JQ589" s="163"/>
      <c r="JR589" s="163"/>
      <c r="JS589" s="163"/>
      <c r="JT589" s="163"/>
      <c r="JU589" s="163"/>
      <c r="JV589" s="163"/>
      <c r="JW589" s="163"/>
      <c r="JX589" s="163"/>
      <c r="JY589" s="163"/>
      <c r="JZ589" s="163"/>
      <c r="KA589" s="163"/>
      <c r="KB589" s="163"/>
      <c r="KC589" s="163"/>
      <c r="KD589" s="163"/>
      <c r="KE589" s="163"/>
      <c r="KF589" s="163"/>
      <c r="KG589" s="163"/>
      <c r="KH589" s="163"/>
      <c r="KI589" s="163"/>
      <c r="KJ589" s="163"/>
      <c r="KK589" s="163"/>
      <c r="KL589" s="163"/>
      <c r="KM589" s="163"/>
      <c r="KN589" s="163"/>
      <c r="KO589" s="163"/>
      <c r="KP589" s="163"/>
      <c r="KQ589" s="163"/>
      <c r="KR589" s="163"/>
      <c r="KS589" s="163"/>
      <c r="KT589" s="163"/>
      <c r="KU589" s="163"/>
      <c r="KV589" s="163"/>
      <c r="KW589" s="163"/>
      <c r="KX589" s="163"/>
      <c r="KY589" s="163"/>
      <c r="KZ589" s="163"/>
      <c r="LA589" s="163"/>
      <c r="LB589" s="163"/>
      <c r="LC589" s="163"/>
      <c r="LD589" s="163"/>
      <c r="LE589" s="163"/>
      <c r="LF589" s="163"/>
      <c r="LG589" s="163"/>
      <c r="LH589" s="163"/>
      <c r="LI589" s="163"/>
      <c r="LJ589" s="163"/>
      <c r="LK589" s="163"/>
      <c r="LL589" s="163"/>
      <c r="LM589" s="163"/>
      <c r="LN589" s="163"/>
      <c r="LO589" s="163"/>
      <c r="LP589" s="163"/>
      <c r="LQ589" s="163"/>
      <c r="LR589" s="163"/>
      <c r="LS589" s="163"/>
      <c r="LT589" s="163"/>
      <c r="LU589" s="163"/>
      <c r="LV589" s="163"/>
      <c r="LW589" s="163"/>
      <c r="LX589" s="163"/>
      <c r="LY589" s="163"/>
      <c r="LZ589" s="163"/>
      <c r="MA589" s="163"/>
      <c r="MB589" s="163"/>
      <c r="MC589" s="163"/>
      <c r="MD589" s="163"/>
      <c r="ME589" s="163"/>
      <c r="MF589" s="163"/>
      <c r="MG589" s="163"/>
      <c r="MH589" s="163"/>
      <c r="MI589" s="163"/>
      <c r="MJ589" s="163"/>
      <c r="MK589" s="163"/>
      <c r="ML589" s="163"/>
      <c r="MM589" s="163"/>
      <c r="MN589" s="163"/>
      <c r="MO589" s="163"/>
      <c r="MP589" s="163"/>
      <c r="MQ589" s="163"/>
      <c r="MR589" s="163"/>
      <c r="MS589" s="163"/>
      <c r="MT589" s="163"/>
      <c r="MU589" s="163"/>
      <c r="MV589" s="163"/>
      <c r="MW589" s="163"/>
      <c r="MX589" s="163"/>
      <c r="MY589" s="163"/>
      <c r="MZ589" s="163"/>
      <c r="NA589" s="163"/>
      <c r="NB589" s="163"/>
      <c r="NC589" s="163"/>
      <c r="ND589" s="163"/>
      <c r="NE589" s="163"/>
      <c r="NF589" s="163"/>
      <c r="NG589" s="163"/>
      <c r="NH589" s="163"/>
      <c r="NI589" s="163"/>
      <c r="NJ589" s="163"/>
      <c r="NK589" s="163"/>
      <c r="NL589" s="163"/>
      <c r="NM589" s="163"/>
      <c r="NN589" s="163"/>
      <c r="NO589" s="163"/>
      <c r="NP589" s="163"/>
      <c r="NQ589" s="163"/>
      <c r="NR589" s="163"/>
      <c r="NS589" s="163"/>
      <c r="NT589" s="163"/>
      <c r="NU589" s="163"/>
      <c r="NV589" s="163"/>
      <c r="NW589" s="163"/>
      <c r="NX589" s="163"/>
      <c r="NY589" s="163"/>
      <c r="NZ589" s="163"/>
      <c r="OA589" s="163"/>
      <c r="OB589" s="163"/>
      <c r="OC589" s="163"/>
      <c r="OD589" s="163"/>
      <c r="OE589" s="163"/>
      <c r="OF589" s="163"/>
      <c r="OG589" s="163"/>
      <c r="OH589" s="163"/>
      <c r="OI589" s="163"/>
      <c r="OJ589" s="163"/>
      <c r="OK589" s="163"/>
      <c r="OL589" s="163"/>
      <c r="OM589" s="163"/>
      <c r="ON589" s="163"/>
      <c r="OO589" s="163"/>
      <c r="OP589" s="163"/>
      <c r="OQ589" s="163"/>
      <c r="OR589" s="163"/>
      <c r="OS589" s="163"/>
      <c r="OT589" s="163"/>
      <c r="OU589" s="163"/>
      <c r="OV589" s="163"/>
      <c r="OW589" s="163"/>
      <c r="OX589" s="163"/>
      <c r="OY589" s="163"/>
      <c r="OZ589" s="163"/>
      <c r="PA589" s="163"/>
      <c r="PB589" s="163"/>
      <c r="PC589" s="163"/>
      <c r="PD589" s="163"/>
      <c r="PE589" s="163"/>
      <c r="PF589" s="163"/>
      <c r="PG589" s="163"/>
      <c r="PH589" s="163"/>
      <c r="PI589" s="163"/>
      <c r="PJ589" s="163"/>
      <c r="PK589" s="163"/>
      <c r="PL589" s="163"/>
      <c r="PM589" s="163"/>
      <c r="PN589" s="163"/>
      <c r="PO589" s="163"/>
      <c r="PP589" s="163"/>
      <c r="PQ589" s="163"/>
      <c r="PR589" s="163"/>
      <c r="PS589" s="163"/>
      <c r="PT589" s="163"/>
      <c r="PU589" s="163"/>
      <c r="PV589" s="163"/>
      <c r="PW589" s="163"/>
      <c r="PX589" s="163"/>
      <c r="PY589" s="163"/>
      <c r="PZ589" s="163"/>
      <c r="QA589" s="163"/>
      <c r="QB589" s="163"/>
      <c r="QC589" s="163"/>
      <c r="QD589" s="163"/>
      <c r="QE589" s="163"/>
      <c r="QF589" s="163"/>
      <c r="QG589" s="163"/>
      <c r="QH589" s="163"/>
      <c r="QI589" s="163"/>
      <c r="QJ589" s="163"/>
      <c r="QK589" s="163"/>
      <c r="QL589" s="163"/>
      <c r="QM589" s="163"/>
      <c r="QN589" s="163"/>
      <c r="QO589" s="163"/>
      <c r="QP589" s="163"/>
      <c r="QQ589" s="163"/>
      <c r="QR589" s="163"/>
      <c r="QS589" s="163"/>
      <c r="QT589" s="163"/>
      <c r="QU589" s="163"/>
      <c r="QV589" s="163"/>
      <c r="QW589" s="163"/>
      <c r="QX589" s="163"/>
      <c r="QY589" s="163"/>
      <c r="QZ589" s="163"/>
      <c r="RA589" s="163"/>
      <c r="RB589" s="163"/>
      <c r="RC589" s="163"/>
      <c r="RD589" s="163"/>
      <c r="RE589" s="163"/>
      <c r="RF589" s="163"/>
      <c r="RG589" s="163"/>
      <c r="RH589" s="163"/>
      <c r="RI589" s="163"/>
      <c r="RJ589" s="163"/>
      <c r="RK589" s="163"/>
      <c r="RL589" s="163"/>
      <c r="RM589" s="163"/>
      <c r="RN589" s="163"/>
      <c r="RO589" s="163"/>
      <c r="RP589" s="163"/>
      <c r="RQ589" s="163"/>
      <c r="RR589" s="163"/>
      <c r="RS589" s="163"/>
      <c r="RT589" s="163"/>
      <c r="RU589" s="163"/>
      <c r="RV589" s="163"/>
      <c r="RW589" s="163"/>
      <c r="RX589" s="163"/>
      <c r="RY589" s="163"/>
      <c r="RZ589" s="163"/>
      <c r="SA589" s="163"/>
      <c r="SB589" s="163"/>
      <c r="SC589" s="163"/>
      <c r="SD589" s="163"/>
      <c r="SE589" s="163"/>
      <c r="SF589" s="163"/>
      <c r="SG589" s="163"/>
      <c r="SH589" s="163"/>
      <c r="SI589" s="163"/>
      <c r="SJ589" s="163"/>
      <c r="SK589" s="163"/>
      <c r="SL589" s="163"/>
      <c r="SM589" s="163"/>
      <c r="SN589" s="163"/>
      <c r="SO589" s="163"/>
      <c r="SP589" s="163"/>
      <c r="SQ589" s="163"/>
      <c r="SR589" s="163"/>
      <c r="SS589" s="163"/>
      <c r="ST589" s="163"/>
      <c r="SU589" s="163"/>
      <c r="SV589" s="163"/>
      <c r="SW589" s="163"/>
      <c r="SX589" s="163"/>
      <c r="SY589" s="163"/>
      <c r="SZ589" s="163"/>
      <c r="TA589" s="163"/>
      <c r="TB589" s="163"/>
      <c r="TC589" s="163"/>
      <c r="TD589" s="163"/>
      <c r="TE589" s="163"/>
      <c r="TF589" s="163"/>
      <c r="TG589" s="163"/>
      <c r="TH589" s="163"/>
      <c r="TI589" s="163"/>
      <c r="TJ589" s="163"/>
      <c r="TK589" s="163"/>
      <c r="TL589" s="163"/>
      <c r="TM589" s="163"/>
      <c r="TN589" s="163"/>
      <c r="TO589" s="163"/>
      <c r="TP589" s="163"/>
      <c r="TQ589" s="163"/>
      <c r="TR589" s="163"/>
      <c r="TS589" s="163"/>
      <c r="TT589" s="163"/>
      <c r="TU589" s="163"/>
      <c r="TV589" s="163"/>
      <c r="TW589" s="163"/>
      <c r="TX589" s="163"/>
      <c r="TY589" s="163"/>
      <c r="TZ589" s="163"/>
      <c r="UA589" s="163"/>
      <c r="UB589" s="163"/>
      <c r="UC589" s="163"/>
      <c r="UD589" s="163"/>
      <c r="UE589" s="163"/>
      <c r="UF589" s="163"/>
      <c r="UG589" s="163"/>
      <c r="UH589" s="163"/>
      <c r="UI589" s="163"/>
      <c r="UJ589" s="163"/>
      <c r="UK589" s="163"/>
      <c r="UL589" s="163"/>
      <c r="UM589" s="163"/>
      <c r="UN589" s="163"/>
      <c r="UO589" s="163"/>
      <c r="UP589" s="163"/>
      <c r="UQ589" s="163"/>
      <c r="UR589" s="163"/>
      <c r="US589" s="163"/>
      <c r="UT589" s="163"/>
      <c r="UU589" s="163"/>
      <c r="UV589" s="163"/>
      <c r="UW589" s="163"/>
      <c r="UX589" s="163"/>
      <c r="UY589" s="163"/>
      <c r="UZ589" s="163"/>
      <c r="VA589" s="163"/>
      <c r="VB589" s="163"/>
      <c r="VC589" s="163"/>
      <c r="VD589" s="163"/>
      <c r="VE589" s="163"/>
      <c r="VF589" s="163"/>
      <c r="VG589" s="163"/>
      <c r="VH589" s="163"/>
      <c r="VI589" s="163"/>
      <c r="VJ589" s="163"/>
      <c r="VK589" s="163"/>
      <c r="VL589" s="163"/>
      <c r="VM589" s="163"/>
      <c r="VN589" s="163"/>
      <c r="VO589" s="163"/>
      <c r="VP589" s="163"/>
      <c r="VQ589" s="163"/>
      <c r="VR589" s="163"/>
      <c r="VS589" s="163"/>
      <c r="VT589" s="163"/>
      <c r="VU589" s="163"/>
      <c r="VV589" s="163"/>
      <c r="VW589" s="163"/>
      <c r="VX589" s="163"/>
      <c r="VY589" s="163"/>
      <c r="VZ589" s="163"/>
      <c r="WA589" s="163"/>
      <c r="WB589" s="163"/>
      <c r="WC589" s="163"/>
      <c r="WD589" s="163"/>
      <c r="WE589" s="163"/>
      <c r="WF589" s="163"/>
      <c r="WG589" s="163"/>
      <c r="WH589" s="163"/>
      <c r="WI589" s="163"/>
      <c r="WJ589" s="163"/>
      <c r="WK589" s="163"/>
      <c r="WL589" s="163"/>
      <c r="WM589" s="163"/>
      <c r="WN589" s="163"/>
      <c r="WO589" s="163"/>
      <c r="WP589" s="163"/>
      <c r="WQ589" s="163"/>
      <c r="WR589" s="163"/>
      <c r="WS589" s="163"/>
      <c r="WT589" s="163"/>
      <c r="WU589" s="163"/>
      <c r="WV589" s="163"/>
      <c r="WW589" s="163"/>
      <c r="WX589" s="163"/>
      <c r="WY589" s="163"/>
      <c r="WZ589" s="163"/>
      <c r="XA589" s="163"/>
      <c r="XB589" s="163"/>
      <c r="XC589" s="163"/>
      <c r="XD589" s="163"/>
      <c r="XE589" s="163"/>
      <c r="XF589" s="163"/>
      <c r="XG589" s="163"/>
      <c r="XH589" s="163"/>
      <c r="XI589" s="163"/>
      <c r="XJ589" s="163"/>
      <c r="XK589" s="163"/>
      <c r="XL589" s="163"/>
      <c r="XM589" s="163"/>
      <c r="XN589" s="163"/>
      <c r="XO589" s="163"/>
      <c r="XP589" s="163"/>
      <c r="XQ589" s="163"/>
      <c r="XR589" s="163"/>
      <c r="XS589" s="163"/>
      <c r="XT589" s="163"/>
      <c r="XU589" s="163"/>
      <c r="XV589" s="163"/>
      <c r="XW589" s="163"/>
      <c r="XX589" s="163"/>
      <c r="XY589" s="163"/>
      <c r="XZ589" s="163"/>
      <c r="YA589" s="163"/>
      <c r="YB589" s="163"/>
      <c r="YC589" s="163"/>
      <c r="YD589" s="163"/>
      <c r="YE589" s="163"/>
      <c r="YF589" s="163"/>
      <c r="YG589" s="163"/>
      <c r="YH589" s="163"/>
      <c r="YI589" s="163"/>
      <c r="YJ589" s="163"/>
      <c r="YK589" s="163"/>
      <c r="YL589" s="163"/>
      <c r="YM589" s="163"/>
      <c r="YN589" s="163"/>
      <c r="YO589" s="163"/>
      <c r="YP589" s="163"/>
      <c r="YQ589" s="163"/>
      <c r="YR589" s="163"/>
      <c r="YS589" s="163"/>
      <c r="YT589" s="163"/>
      <c r="YU589" s="163"/>
      <c r="YV589" s="163"/>
      <c r="YW589" s="163"/>
      <c r="YX589" s="163"/>
      <c r="YY589" s="163"/>
      <c r="YZ589" s="163"/>
      <c r="ZA589" s="163"/>
      <c r="ZB589" s="163"/>
      <c r="ZC589" s="163"/>
      <c r="ZD589" s="163"/>
      <c r="ZE589" s="163"/>
      <c r="ZF589" s="163"/>
      <c r="ZG589" s="163"/>
      <c r="ZH589" s="163"/>
      <c r="ZI589" s="163"/>
      <c r="ZJ589" s="163"/>
      <c r="ZK589" s="163"/>
      <c r="ZL589" s="163"/>
      <c r="ZM589" s="163"/>
      <c r="ZN589" s="163"/>
      <c r="ZO589" s="163"/>
      <c r="ZP589" s="163"/>
      <c r="ZQ589" s="163"/>
      <c r="ZR589" s="163"/>
      <c r="ZS589" s="163"/>
      <c r="ZT589" s="163"/>
      <c r="ZU589" s="163"/>
      <c r="ZV589" s="163"/>
      <c r="ZW589" s="163"/>
      <c r="ZX589" s="163"/>
      <c r="ZY589" s="163"/>
      <c r="ZZ589" s="163"/>
      <c r="AAA589" s="163"/>
      <c r="AAB589" s="163"/>
      <c r="AAC589" s="163"/>
      <c r="AAD589" s="163"/>
      <c r="AAE589" s="163"/>
      <c r="AAF589" s="163"/>
      <c r="AAG589" s="163"/>
      <c r="AAH589" s="163"/>
      <c r="AAI589" s="163"/>
      <c r="AAJ589" s="163"/>
      <c r="AAK589" s="163"/>
      <c r="AAL589" s="163"/>
      <c r="AAM589" s="163"/>
      <c r="AAN589" s="163"/>
      <c r="AAO589" s="163"/>
      <c r="AAP589" s="163"/>
      <c r="AAQ589" s="163"/>
      <c r="AAR589" s="163"/>
      <c r="AAS589" s="163"/>
      <c r="AAT589" s="163"/>
      <c r="AAU589" s="163"/>
      <c r="AAV589" s="163"/>
      <c r="AAW589" s="163"/>
      <c r="AAX589" s="163"/>
      <c r="AAY589" s="163"/>
      <c r="AAZ589" s="163"/>
      <c r="ABA589" s="163"/>
      <c r="ABB589" s="163"/>
      <c r="ABC589" s="163"/>
      <c r="ABD589" s="163"/>
      <c r="ABE589" s="163"/>
      <c r="ABF589" s="163"/>
      <c r="ABG589" s="163"/>
      <c r="ABH589" s="163"/>
      <c r="ABI589" s="163"/>
      <c r="ABJ589" s="163"/>
      <c r="ABK589" s="163"/>
      <c r="ABL589" s="163"/>
      <c r="ABM589" s="163"/>
      <c r="ABN589" s="163"/>
      <c r="ABO589" s="163"/>
      <c r="ABP589" s="163"/>
      <c r="ABQ589" s="163"/>
      <c r="ABR589" s="163"/>
      <c r="ABS589" s="163"/>
      <c r="ABT589" s="163"/>
      <c r="ABU589" s="163"/>
      <c r="ABV589" s="163"/>
      <c r="ABW589" s="163"/>
      <c r="ABX589" s="163"/>
      <c r="ABY589" s="163"/>
      <c r="ABZ589" s="163"/>
      <c r="ACA589" s="163"/>
      <c r="ACB589" s="163"/>
      <c r="ACC589" s="163"/>
      <c r="ACD589" s="163"/>
      <c r="ACE589" s="163"/>
      <c r="ACF589" s="163"/>
      <c r="ACG589" s="163"/>
      <c r="ACH589" s="163"/>
      <c r="ACI589" s="163"/>
      <c r="ACJ589" s="163"/>
      <c r="ACK589" s="163"/>
      <c r="ACL589" s="163"/>
      <c r="ACM589" s="163"/>
      <c r="ACN589" s="163"/>
      <c r="ACO589" s="163"/>
      <c r="ACP589" s="163"/>
      <c r="ACQ589" s="163"/>
      <c r="ACR589" s="163"/>
      <c r="ACS589" s="163"/>
      <c r="ACT589" s="163"/>
      <c r="ACU589" s="163"/>
      <c r="ACV589" s="163"/>
      <c r="ACW589" s="163"/>
      <c r="ACX589" s="163"/>
      <c r="ACY589" s="163"/>
      <c r="ACZ589" s="163"/>
      <c r="ADA589" s="163"/>
      <c r="ADB589" s="163"/>
      <c r="ADC589" s="163"/>
      <c r="ADD589" s="163"/>
      <c r="ADE589" s="163"/>
      <c r="ADF589" s="163"/>
      <c r="ADG589" s="163"/>
      <c r="ADH589" s="163"/>
      <c r="ADI589" s="163"/>
      <c r="ADJ589" s="163"/>
      <c r="ADK589" s="163"/>
      <c r="ADL589" s="163"/>
      <c r="ADM589" s="163"/>
      <c r="ADN589" s="163"/>
      <c r="ADO589" s="163"/>
      <c r="ADP589" s="163"/>
      <c r="ADQ589" s="163"/>
      <c r="ADR589" s="163"/>
      <c r="ADS589" s="163"/>
      <c r="ADT589" s="163"/>
      <c r="ADU589" s="163"/>
      <c r="ADV589" s="163"/>
      <c r="ADW589" s="163"/>
      <c r="ADX589" s="163"/>
      <c r="ADY589" s="163"/>
      <c r="ADZ589" s="163"/>
      <c r="AEA589" s="163"/>
      <c r="AEB589" s="163"/>
      <c r="AEC589" s="163"/>
      <c r="AED589" s="163"/>
      <c r="AEE589" s="163"/>
      <c r="AEF589" s="163"/>
      <c r="AEG589" s="163"/>
      <c r="AEH589" s="163"/>
      <c r="AEI589" s="163"/>
      <c r="AEJ589" s="163"/>
      <c r="AEK589" s="163"/>
      <c r="AEL589" s="163"/>
      <c r="AEM589" s="163"/>
      <c r="AEN589" s="163"/>
      <c r="AEO589" s="163"/>
      <c r="AEP589" s="163"/>
      <c r="AEQ589" s="163"/>
      <c r="AER589" s="163"/>
      <c r="AES589" s="163"/>
      <c r="AET589" s="163"/>
      <c r="AEU589" s="163"/>
      <c r="AEV589" s="163"/>
      <c r="AEW589" s="163"/>
      <c r="AEX589" s="163"/>
      <c r="AEY589" s="163"/>
      <c r="AEZ589" s="163"/>
      <c r="AFA589" s="163"/>
      <c r="AFB589" s="163"/>
      <c r="AFC589" s="163"/>
      <c r="AFD589" s="163"/>
      <c r="AFE589" s="163"/>
      <c r="AFF589" s="163"/>
      <c r="AFG589" s="163"/>
      <c r="AFH589" s="163"/>
      <c r="AFI589" s="163"/>
      <c r="AFJ589" s="163"/>
      <c r="AFK589" s="163"/>
      <c r="AFL589" s="163"/>
      <c r="AFM589" s="163"/>
      <c r="AFN589" s="163"/>
      <c r="AFO589" s="163"/>
      <c r="AFP589" s="163"/>
      <c r="AFQ589" s="163"/>
      <c r="AFR589" s="163"/>
      <c r="AFS589" s="163"/>
      <c r="AFT589" s="163"/>
      <c r="AFU589" s="163"/>
      <c r="AFV589" s="163"/>
      <c r="AFW589" s="163"/>
      <c r="AFX589" s="163"/>
      <c r="AFY589" s="163"/>
      <c r="AFZ589" s="163"/>
      <c r="AGA589" s="163"/>
      <c r="AGB589" s="163"/>
      <c r="AGC589" s="163"/>
      <c r="AGD589" s="163"/>
      <c r="AGE589" s="163"/>
      <c r="AGF589" s="163"/>
      <c r="AGG589" s="163"/>
      <c r="AGH589" s="163"/>
      <c r="AGI589" s="163"/>
      <c r="AGJ589" s="163"/>
      <c r="AGK589" s="163"/>
      <c r="AGL589" s="163"/>
      <c r="AGM589" s="163"/>
      <c r="AGN589" s="163"/>
      <c r="AGO589" s="163"/>
      <c r="AGP589" s="163"/>
      <c r="AGQ589" s="163"/>
      <c r="AGR589" s="163"/>
      <c r="AGS589" s="163"/>
      <c r="AGT589" s="163"/>
      <c r="AGU589" s="163"/>
      <c r="AGV589" s="163"/>
      <c r="AGW589" s="163"/>
      <c r="AGX589" s="163"/>
      <c r="AGY589" s="163"/>
      <c r="AGZ589" s="163"/>
      <c r="AHA589" s="163"/>
      <c r="AHB589" s="163"/>
      <c r="AHC589" s="163"/>
      <c r="AHD589" s="163"/>
      <c r="AHE589" s="163"/>
      <c r="AHF589" s="163"/>
      <c r="AHG589" s="163"/>
      <c r="AHH589" s="163"/>
      <c r="AHI589" s="163"/>
      <c r="AHJ589" s="163"/>
      <c r="AHK589" s="163"/>
      <c r="AHL589" s="163"/>
      <c r="AHM589" s="163"/>
      <c r="AHN589" s="163"/>
      <c r="AHO589" s="163"/>
      <c r="AHP589" s="163"/>
      <c r="AHQ589" s="163"/>
      <c r="AHR589" s="163"/>
      <c r="AHS589" s="163"/>
      <c r="AHT589" s="163"/>
      <c r="AHU589" s="163"/>
      <c r="AHV589" s="163"/>
      <c r="AHW589" s="163"/>
      <c r="AHX589" s="163"/>
      <c r="AHY589" s="163"/>
      <c r="AHZ589" s="163"/>
      <c r="AIA589" s="163"/>
      <c r="AIB589" s="163"/>
      <c r="AIC589" s="163"/>
      <c r="AID589" s="163"/>
      <c r="AIE589" s="163"/>
      <c r="AIF589" s="163"/>
      <c r="AIG589" s="163"/>
      <c r="AIH589" s="163"/>
      <c r="AII589" s="163"/>
      <c r="AIJ589" s="163"/>
      <c r="AIK589" s="163"/>
      <c r="AIL589" s="163"/>
      <c r="AIM589" s="163"/>
      <c r="AIN589" s="163"/>
      <c r="AIO589" s="163"/>
      <c r="AIP589" s="163"/>
      <c r="AIQ589" s="163"/>
      <c r="AIR589" s="163"/>
      <c r="AIS589" s="163"/>
      <c r="AIT589" s="163"/>
      <c r="AIU589" s="163"/>
      <c r="AIV589" s="163"/>
      <c r="AIW589" s="163"/>
      <c r="AIX589" s="163"/>
      <c r="AIY589" s="163"/>
      <c r="AIZ589" s="163"/>
      <c r="AJA589" s="163"/>
      <c r="AJB589" s="163"/>
      <c r="AJC589" s="163"/>
      <c r="AJD589" s="163"/>
      <c r="AJE589" s="163"/>
      <c r="AJF589" s="163"/>
      <c r="AJG589" s="163"/>
      <c r="AJH589" s="163"/>
      <c r="AJI589" s="163"/>
      <c r="AJJ589" s="163"/>
      <c r="AJK589" s="163"/>
      <c r="AJL589" s="163"/>
      <c r="AJM589" s="163"/>
      <c r="AJN589" s="163"/>
      <c r="AJO589" s="163"/>
      <c r="AJP589" s="163"/>
      <c r="AJQ589" s="163"/>
      <c r="AJR589" s="163"/>
      <c r="AJS589" s="163"/>
      <c r="AJT589" s="163"/>
      <c r="AJU589" s="163"/>
      <c r="AJV589" s="163"/>
      <c r="AJW589" s="163"/>
      <c r="AJX589" s="163"/>
      <c r="AJY589" s="163"/>
      <c r="AJZ589" s="163"/>
      <c r="AKA589" s="163"/>
      <c r="AKB589" s="163"/>
      <c r="AKC589" s="163"/>
      <c r="AKD589" s="163"/>
      <c r="AKE589" s="163"/>
      <c r="AKF589" s="163"/>
      <c r="AKG589" s="163"/>
      <c r="AKH589" s="163"/>
      <c r="AKI589" s="163"/>
      <c r="AKJ589" s="163"/>
      <c r="AKK589" s="163"/>
      <c r="AKL589" s="163"/>
      <c r="AKM589" s="163"/>
      <c r="AKN589" s="163"/>
      <c r="AKO589" s="163"/>
      <c r="AKP589" s="163"/>
      <c r="AKQ589" s="163"/>
      <c r="AKR589" s="163"/>
      <c r="AKS589" s="163"/>
      <c r="AKT589" s="163"/>
      <c r="AKU589" s="163"/>
      <c r="AKV589" s="163"/>
      <c r="AKW589" s="163"/>
      <c r="AKX589" s="163"/>
      <c r="AKY589" s="163"/>
      <c r="AKZ589" s="163"/>
      <c r="ALA589" s="163"/>
      <c r="ALB589" s="163"/>
      <c r="ALC589" s="163"/>
      <c r="ALD589" s="163"/>
      <c r="ALE589" s="163"/>
      <c r="ALF589" s="163"/>
      <c r="ALG589" s="163"/>
      <c r="ALH589" s="163"/>
      <c r="ALI589" s="163"/>
      <c r="ALJ589" s="163"/>
      <c r="ALK589" s="163"/>
      <c r="ALL589" s="163"/>
      <c r="ALM589" s="163"/>
      <c r="ALN589" s="163"/>
      <c r="ALO589" s="163"/>
      <c r="ALP589" s="163"/>
      <c r="ALQ589" s="163"/>
      <c r="ALR589" s="163"/>
      <c r="ALS589" s="163"/>
      <c r="ALT589" s="163"/>
      <c r="ALU589" s="163"/>
      <c r="ALV589" s="163"/>
      <c r="ALW589" s="163"/>
      <c r="ALX589" s="163"/>
      <c r="ALY589" s="163"/>
      <c r="ALZ589" s="163"/>
      <c r="AMA589" s="163"/>
      <c r="AMB589" s="163"/>
      <c r="AMC589" s="163"/>
      <c r="AMD589" s="163"/>
      <c r="AME589" s="163"/>
      <c r="AMF589" s="163"/>
      <c r="AMG589" s="163"/>
      <c r="AMH589" s="163"/>
      <c r="AMI589" s="163"/>
      <c r="AMJ589" s="163"/>
      <c r="AMK589" s="163"/>
      <c r="AML589" s="163"/>
      <c r="AMM589" s="163"/>
      <c r="AMN589" s="163"/>
      <c r="AMO589" s="163"/>
      <c r="AMP589" s="163"/>
      <c r="AMQ589" s="163"/>
      <c r="AMR589" s="163"/>
      <c r="AMS589" s="163"/>
      <c r="AMT589" s="163"/>
      <c r="AMU589" s="163"/>
      <c r="AMV589" s="163"/>
      <c r="AMW589" s="163"/>
      <c r="AMX589" s="163"/>
      <c r="AMY589" s="163"/>
      <c r="AMZ589" s="163"/>
      <c r="ANA589" s="163"/>
      <c r="ANB589" s="163"/>
      <c r="ANC589" s="163"/>
      <c r="AND589" s="163"/>
      <c r="ANE589" s="163"/>
      <c r="ANF589" s="163"/>
      <c r="ANG589" s="163"/>
      <c r="ANH589" s="163"/>
      <c r="ANI589" s="163"/>
      <c r="ANJ589" s="163"/>
      <c r="ANK589" s="163"/>
      <c r="ANL589" s="163"/>
      <c r="ANM589" s="163"/>
      <c r="ANN589" s="163"/>
      <c r="ANO589" s="163"/>
      <c r="ANP589" s="163"/>
      <c r="ANQ589" s="163"/>
      <c r="ANR589" s="163"/>
      <c r="ANS589" s="163"/>
      <c r="ANT589" s="163"/>
      <c r="ANU589" s="163"/>
      <c r="ANV589" s="163"/>
      <c r="ANW589" s="163"/>
      <c r="ANX589" s="163"/>
      <c r="ANY589" s="163"/>
      <c r="ANZ589" s="163"/>
      <c r="AOA589" s="163"/>
      <c r="AOB589" s="163"/>
      <c r="AOC589" s="163"/>
      <c r="AOD589" s="163"/>
      <c r="AOE589" s="163"/>
      <c r="AOF589" s="163"/>
      <c r="AOG589" s="163"/>
      <c r="AOH589" s="163"/>
      <c r="AOI589" s="163"/>
      <c r="AOJ589" s="163"/>
      <c r="AOK589" s="163"/>
      <c r="AOL589" s="163"/>
      <c r="AOM589" s="163"/>
      <c r="AON589" s="163"/>
      <c r="AOO589" s="163"/>
      <c r="AOP589" s="163"/>
      <c r="AOQ589" s="163"/>
      <c r="AOR589" s="163"/>
      <c r="AOS589" s="163"/>
      <c r="AOT589" s="163"/>
      <c r="AOU589" s="163"/>
      <c r="AOV589" s="163"/>
      <c r="AOW589" s="163"/>
      <c r="AOX589" s="163"/>
      <c r="AOY589" s="163"/>
      <c r="AOZ589" s="163"/>
      <c r="APA589" s="163"/>
      <c r="APB589" s="163"/>
      <c r="APC589" s="163"/>
      <c r="APD589" s="163"/>
      <c r="APE589" s="163"/>
      <c r="APF589" s="163"/>
      <c r="APG589" s="163"/>
      <c r="APH589" s="163"/>
      <c r="API589" s="163"/>
      <c r="APJ589" s="163"/>
      <c r="APK589" s="163"/>
      <c r="APL589" s="163"/>
      <c r="APM589" s="163"/>
      <c r="APN589" s="163"/>
      <c r="APO589" s="163"/>
      <c r="APP589" s="163"/>
      <c r="APQ589" s="163"/>
      <c r="APR589" s="163"/>
      <c r="APS589" s="163"/>
      <c r="APT589" s="163"/>
      <c r="APU589" s="163"/>
      <c r="APV589" s="163"/>
      <c r="APW589" s="163"/>
      <c r="APX589" s="163"/>
      <c r="APY589" s="163"/>
      <c r="APZ589" s="163"/>
      <c r="AQA589" s="163"/>
      <c r="AQB589" s="163"/>
      <c r="AQC589" s="163"/>
      <c r="AQD589" s="163"/>
      <c r="AQE589" s="163"/>
      <c r="AQF589" s="163"/>
      <c r="AQG589" s="163"/>
      <c r="AQH589" s="163"/>
      <c r="AQI589" s="163"/>
      <c r="AQJ589" s="163"/>
      <c r="AQK589" s="163"/>
      <c r="AQL589" s="163"/>
      <c r="AQM589" s="163"/>
      <c r="AQN589" s="163"/>
      <c r="AQO589" s="163"/>
      <c r="AQP589" s="163"/>
      <c r="AQQ589" s="163"/>
      <c r="AQR589" s="163"/>
      <c r="AQS589" s="163"/>
      <c r="AQT589" s="163"/>
      <c r="AQU589" s="163"/>
      <c r="AQV589" s="163"/>
      <c r="AQW589" s="163"/>
      <c r="AQX589" s="163"/>
      <c r="AQY589" s="163"/>
      <c r="AQZ589" s="163"/>
      <c r="ARA589" s="163"/>
      <c r="ARB589" s="163"/>
      <c r="ARC589" s="163"/>
      <c r="ARD589" s="163"/>
      <c r="ARE589" s="163"/>
      <c r="ARF589" s="163"/>
      <c r="ARG589" s="163"/>
      <c r="ARH589" s="163"/>
      <c r="ARI589" s="163"/>
      <c r="ARJ589" s="163"/>
      <c r="ARK589" s="163"/>
      <c r="ARL589" s="163"/>
      <c r="ARM589" s="163"/>
      <c r="ARN589" s="163"/>
      <c r="ARO589" s="163"/>
      <c r="ARP589" s="163"/>
      <c r="ARQ589" s="163"/>
      <c r="ARR589" s="163"/>
      <c r="ARS589" s="163"/>
      <c r="ART589" s="163"/>
      <c r="ARU589" s="163"/>
      <c r="ARV589" s="163"/>
      <c r="ARW589" s="163"/>
      <c r="ARX589" s="163"/>
      <c r="ARY589" s="163"/>
      <c r="ARZ589" s="163"/>
      <c r="ASA589" s="163"/>
      <c r="ASB589" s="163"/>
      <c r="ASC589" s="163"/>
      <c r="ASD589" s="163"/>
      <c r="ASE589" s="163"/>
      <c r="ASF589" s="163"/>
      <c r="ASG589" s="163"/>
      <c r="ASH589" s="163"/>
      <c r="ASI589" s="163"/>
      <c r="ASJ589" s="163"/>
      <c r="ASK589" s="163"/>
      <c r="ASL589" s="163"/>
      <c r="ASM589" s="163"/>
      <c r="ASN589" s="163"/>
      <c r="ASO589" s="163"/>
      <c r="ASP589" s="163"/>
      <c r="ASQ589" s="163"/>
      <c r="ASR589" s="163"/>
      <c r="ASS589" s="163"/>
      <c r="AST589" s="163"/>
      <c r="ASU589" s="163"/>
      <c r="ASV589" s="163"/>
      <c r="ASW589" s="163"/>
      <c r="ASX589" s="163"/>
      <c r="ASY589" s="163"/>
      <c r="ASZ589" s="163"/>
      <c r="ATA589" s="163"/>
      <c r="ATB589" s="163"/>
      <c r="ATC589" s="163"/>
      <c r="ATD589" s="163"/>
      <c r="ATE589" s="163"/>
      <c r="ATF589" s="163"/>
      <c r="ATG589" s="163"/>
      <c r="ATH589" s="163"/>
      <c r="ATI589" s="163"/>
      <c r="ATJ589" s="163"/>
      <c r="ATK589" s="163"/>
      <c r="ATL589" s="163"/>
      <c r="ATM589" s="163"/>
      <c r="ATN589" s="163"/>
      <c r="ATO589" s="163"/>
      <c r="ATP589" s="163"/>
      <c r="ATQ589" s="163"/>
      <c r="ATR589" s="163"/>
      <c r="ATS589" s="163"/>
      <c r="ATT589" s="163"/>
      <c r="ATU589" s="163"/>
      <c r="ATV589" s="163"/>
      <c r="ATW589" s="163"/>
      <c r="ATX589" s="163"/>
      <c r="ATY589" s="163"/>
      <c r="ATZ589" s="163"/>
      <c r="AUA589" s="163"/>
      <c r="AUB589" s="163"/>
      <c r="AUC589" s="163"/>
      <c r="AUD589" s="163"/>
      <c r="AUE589" s="163"/>
      <c r="AUF589" s="163"/>
      <c r="AUG589" s="163"/>
      <c r="AUH589" s="163"/>
      <c r="AUI589" s="163"/>
      <c r="AUJ589" s="163"/>
      <c r="AUK589" s="163"/>
      <c r="AUL589" s="163"/>
      <c r="AUM589" s="163"/>
      <c r="AUN589" s="163"/>
      <c r="AUO589" s="163"/>
      <c r="AUP589" s="163"/>
      <c r="AUQ589" s="163"/>
      <c r="AUR589" s="163"/>
      <c r="AUS589" s="163"/>
      <c r="AUT589" s="163"/>
      <c r="AUU589" s="163"/>
      <c r="AUV589" s="163"/>
      <c r="AUW589" s="163"/>
      <c r="AUX589" s="163"/>
      <c r="AUY589" s="163"/>
      <c r="AUZ589" s="163"/>
      <c r="AVA589" s="163"/>
      <c r="AVB589" s="163"/>
      <c r="AVC589" s="163"/>
      <c r="AVD589" s="163"/>
      <c r="AVE589" s="163"/>
      <c r="AVF589" s="163"/>
      <c r="AVG589" s="163"/>
      <c r="AVH589" s="163"/>
      <c r="AVI589" s="163"/>
      <c r="AVJ589" s="163"/>
      <c r="AVK589" s="163"/>
      <c r="AVL589" s="163"/>
      <c r="AVM589" s="163"/>
      <c r="AVN589" s="163"/>
      <c r="AVO589" s="163"/>
      <c r="AVP589" s="163"/>
      <c r="AVQ589" s="163"/>
      <c r="AVR589" s="163"/>
      <c r="AVS589" s="163"/>
      <c r="AVT589" s="163"/>
      <c r="AVU589" s="163"/>
      <c r="AVV589" s="163"/>
      <c r="AVW589" s="163"/>
      <c r="AVX589" s="163"/>
      <c r="AVY589" s="163"/>
      <c r="AVZ589" s="163"/>
      <c r="AWA589" s="163"/>
      <c r="AWB589" s="163"/>
      <c r="AWC589" s="163"/>
      <c r="AWD589" s="163"/>
      <c r="AWE589" s="163"/>
      <c r="AWF589" s="163"/>
      <c r="AWG589" s="163"/>
      <c r="AWH589" s="163"/>
      <c r="AWI589" s="163"/>
      <c r="AWJ589" s="163"/>
      <c r="AWK589" s="163"/>
      <c r="AWL589" s="163"/>
      <c r="AWM589" s="163"/>
      <c r="AWN589" s="163"/>
      <c r="AWO589" s="163"/>
      <c r="AWP589" s="163"/>
      <c r="AWQ589" s="163"/>
      <c r="AWR589" s="163"/>
      <c r="AWS589" s="163"/>
      <c r="AWT589" s="163"/>
      <c r="AWU589" s="163"/>
      <c r="AWV589" s="163"/>
      <c r="AWW589" s="163"/>
      <c r="AWX589" s="163"/>
      <c r="AWY589" s="163"/>
      <c r="AWZ589" s="163"/>
      <c r="AXA589" s="163"/>
      <c r="AXB589" s="163"/>
      <c r="AXC589" s="163"/>
      <c r="AXD589" s="163"/>
      <c r="AXE589" s="163"/>
      <c r="AXF589" s="163"/>
      <c r="AXG589" s="163"/>
      <c r="AXH589" s="163"/>
      <c r="AXI589" s="163"/>
      <c r="AXJ589" s="163"/>
      <c r="AXK589" s="163"/>
      <c r="AXL589" s="163"/>
      <c r="AXM589" s="163"/>
      <c r="AXN589" s="163"/>
      <c r="AXO589" s="163"/>
      <c r="AXP589" s="163"/>
      <c r="AXQ589" s="163"/>
      <c r="AXR589" s="163"/>
      <c r="AXS589" s="163"/>
      <c r="AXT589" s="163"/>
      <c r="AXU589" s="163"/>
      <c r="AXV589" s="163"/>
      <c r="AXW589" s="163"/>
      <c r="AXX589" s="163"/>
      <c r="AXY589" s="163"/>
      <c r="AXZ589" s="163"/>
      <c r="AYA589" s="163"/>
      <c r="AYB589" s="163"/>
      <c r="AYC589" s="163"/>
      <c r="AYD589" s="163"/>
      <c r="AYE589" s="163"/>
      <c r="AYF589" s="163"/>
      <c r="AYG589" s="163"/>
      <c r="AYH589" s="163"/>
      <c r="AYI589" s="163"/>
      <c r="AYJ589" s="163"/>
      <c r="AYK589" s="163"/>
      <c r="AYL589" s="163"/>
      <c r="AYM589" s="163"/>
      <c r="AYN589" s="163"/>
      <c r="AYO589" s="163"/>
      <c r="AYP589" s="163"/>
      <c r="AYQ589" s="163"/>
      <c r="AYR589" s="163"/>
      <c r="AYS589" s="163"/>
      <c r="AYT589" s="163"/>
      <c r="AYU589" s="163"/>
      <c r="AYV589" s="163"/>
      <c r="AYW589" s="163"/>
      <c r="AYX589" s="163"/>
      <c r="AYY589" s="163"/>
      <c r="AYZ589" s="163"/>
      <c r="AZA589" s="163"/>
      <c r="AZB589" s="163"/>
      <c r="AZC589" s="163"/>
      <c r="AZD589" s="163"/>
      <c r="AZE589" s="163"/>
      <c r="AZF589" s="163"/>
      <c r="AZG589" s="163"/>
      <c r="AZH589" s="163"/>
      <c r="AZI589" s="163"/>
      <c r="AZJ589" s="163"/>
      <c r="AZK589" s="163"/>
      <c r="AZL589" s="163"/>
      <c r="AZM589" s="163"/>
      <c r="AZN589" s="163"/>
      <c r="AZO589" s="163"/>
      <c r="AZP589" s="163"/>
      <c r="AZQ589" s="163"/>
      <c r="AZR589" s="163"/>
      <c r="AZS589" s="163"/>
      <c r="AZT589" s="163"/>
      <c r="AZU589" s="163"/>
      <c r="AZV589" s="163"/>
      <c r="AZW589" s="163"/>
      <c r="AZX589" s="163"/>
      <c r="AZY589" s="163"/>
      <c r="AZZ589" s="163"/>
      <c r="BAA589" s="163"/>
      <c r="BAB589" s="163"/>
      <c r="BAC589" s="163"/>
      <c r="BAD589" s="163"/>
      <c r="BAE589" s="163"/>
      <c r="BAF589" s="163"/>
      <c r="BAG589" s="163"/>
      <c r="BAH589" s="163"/>
      <c r="BAI589" s="163"/>
      <c r="BAJ589" s="163"/>
      <c r="BAK589" s="163"/>
      <c r="BAL589" s="163"/>
      <c r="BAM589" s="163"/>
      <c r="BAN589" s="163"/>
      <c r="BAO589" s="163"/>
      <c r="BAP589" s="163"/>
      <c r="BAQ589" s="163"/>
      <c r="BAR589" s="163"/>
      <c r="BAS589" s="163"/>
      <c r="BAT589" s="163"/>
      <c r="BAU589" s="163"/>
      <c r="BAV589" s="163"/>
      <c r="BAW589" s="163"/>
      <c r="BAX589" s="163"/>
      <c r="BAY589" s="163"/>
      <c r="BAZ589" s="163"/>
      <c r="BBA589" s="163"/>
      <c r="BBB589" s="163"/>
      <c r="BBC589" s="163"/>
      <c r="BBD589" s="163"/>
      <c r="BBE589" s="163"/>
      <c r="BBF589" s="163"/>
      <c r="BBG589" s="163"/>
      <c r="BBH589" s="163"/>
      <c r="BBI589" s="163"/>
      <c r="BBJ589" s="163"/>
      <c r="BBK589" s="163"/>
      <c r="BBL589" s="163"/>
      <c r="BBM589" s="163"/>
      <c r="BBN589" s="163"/>
      <c r="BBO589" s="163"/>
      <c r="BBP589" s="163"/>
      <c r="BBQ589" s="163"/>
      <c r="BBR589" s="163"/>
      <c r="BBS589" s="163"/>
      <c r="BBT589" s="163"/>
      <c r="BBU589" s="163"/>
      <c r="BBV589" s="163"/>
      <c r="BBW589" s="163"/>
      <c r="BBX589" s="163"/>
      <c r="BBY589" s="163"/>
      <c r="BBZ589" s="163"/>
      <c r="BCA589" s="163"/>
      <c r="BCB589" s="163"/>
      <c r="BCC589" s="163"/>
      <c r="BCD589" s="163"/>
      <c r="BCE589" s="163"/>
      <c r="BCF589" s="163"/>
      <c r="BCG589" s="163"/>
      <c r="BCH589" s="163"/>
      <c r="BCI589" s="163"/>
      <c r="BCJ589" s="163"/>
      <c r="BCK589" s="163"/>
      <c r="BCL589" s="163"/>
      <c r="BCM589" s="163"/>
      <c r="BCN589" s="163"/>
      <c r="BCO589" s="163"/>
      <c r="BCP589" s="163"/>
      <c r="BCQ589" s="163"/>
      <c r="BCR589" s="163"/>
      <c r="BCS589" s="163"/>
      <c r="BCT589" s="163"/>
      <c r="BCU589" s="163"/>
      <c r="BCV589" s="163"/>
      <c r="BCW589" s="163"/>
      <c r="BCX589" s="163"/>
      <c r="BCY589" s="163"/>
      <c r="BCZ589" s="163"/>
      <c r="BDA589" s="163"/>
      <c r="BDB589" s="163"/>
      <c r="BDC589" s="163"/>
      <c r="BDD589" s="163"/>
      <c r="BDE589" s="163"/>
      <c r="BDF589" s="163"/>
      <c r="BDG589" s="163"/>
      <c r="BDH589" s="163"/>
      <c r="BDI589" s="163"/>
      <c r="BDJ589" s="163"/>
      <c r="BDK589" s="163"/>
      <c r="BDL589" s="163"/>
      <c r="BDM589" s="163"/>
      <c r="BDN589" s="163"/>
      <c r="BDO589" s="163"/>
      <c r="BDP589" s="163"/>
      <c r="BDQ589" s="163"/>
      <c r="BDR589" s="163"/>
      <c r="BDS589" s="163"/>
      <c r="BDT589" s="163"/>
      <c r="BDU589" s="163"/>
      <c r="BDV589" s="163"/>
      <c r="BDW589" s="163"/>
      <c r="BDX589" s="163"/>
      <c r="BDY589" s="163"/>
      <c r="BDZ589" s="163"/>
      <c r="BEA589" s="163"/>
      <c r="BEB589" s="163"/>
      <c r="BEC589" s="163"/>
      <c r="BED589" s="163"/>
      <c r="BEE589" s="163"/>
      <c r="BEF589" s="163"/>
      <c r="BEG589" s="163"/>
      <c r="BEH589" s="163"/>
      <c r="BEI589" s="163"/>
      <c r="BEJ589" s="163"/>
      <c r="BEK589" s="163"/>
      <c r="BEL589" s="163"/>
      <c r="BEM589" s="163"/>
      <c r="BEN589" s="163"/>
      <c r="BEO589" s="163"/>
      <c r="BEP589" s="163"/>
      <c r="BEQ589" s="163"/>
      <c r="BER589" s="163"/>
      <c r="BES589" s="163"/>
      <c r="BET589" s="163"/>
      <c r="BEU589" s="163"/>
      <c r="BEV589" s="163"/>
      <c r="BEW589" s="163"/>
      <c r="BEX589" s="163"/>
      <c r="BEY589" s="163"/>
      <c r="BEZ589" s="163"/>
      <c r="BFA589" s="163"/>
      <c r="BFB589" s="163"/>
      <c r="BFC589" s="163"/>
      <c r="BFD589" s="163"/>
      <c r="BFE589" s="163"/>
      <c r="BFF589" s="163"/>
      <c r="BFG589" s="163"/>
      <c r="BFH589" s="163"/>
      <c r="BFI589" s="163"/>
      <c r="BFJ589" s="163"/>
      <c r="BFK589" s="163"/>
      <c r="BFL589" s="163"/>
      <c r="BFM589" s="163"/>
      <c r="BFN589" s="163"/>
      <c r="BFO589" s="163"/>
      <c r="BFP589" s="163"/>
      <c r="BFQ589" s="163"/>
      <c r="BFR589" s="163"/>
      <c r="BFS589" s="163"/>
      <c r="BFT589" s="163"/>
      <c r="BFU589" s="163"/>
      <c r="BFV589" s="163"/>
      <c r="BFW589" s="163"/>
      <c r="BFX589" s="163"/>
      <c r="BFY589" s="163"/>
      <c r="BFZ589" s="163"/>
      <c r="BGA589" s="163"/>
      <c r="BGB589" s="163"/>
      <c r="BGC589" s="163"/>
      <c r="BGD589" s="163"/>
      <c r="BGE589" s="163"/>
      <c r="BGF589" s="163"/>
      <c r="BGG589" s="163"/>
      <c r="BGH589" s="163"/>
      <c r="BGI589" s="163"/>
      <c r="BGJ589" s="163"/>
      <c r="BGK589" s="163"/>
      <c r="BGL589" s="163"/>
      <c r="BGM589" s="163"/>
      <c r="BGN589" s="163"/>
      <c r="BGO589" s="163"/>
      <c r="BGP589" s="163"/>
      <c r="BGQ589" s="163"/>
      <c r="BGR589" s="163"/>
      <c r="BGS589" s="163"/>
      <c r="BGT589" s="163"/>
      <c r="BGU589" s="163"/>
      <c r="BGV589" s="163"/>
      <c r="BGW589" s="163"/>
      <c r="BGX589" s="163"/>
      <c r="BGY589" s="163"/>
      <c r="BGZ589" s="163"/>
      <c r="BHA589" s="163"/>
      <c r="BHB589" s="163"/>
      <c r="BHC589" s="163"/>
      <c r="BHD589" s="163"/>
      <c r="BHE589" s="163"/>
      <c r="BHF589" s="163"/>
      <c r="BHG589" s="163"/>
      <c r="BHH589" s="163"/>
      <c r="BHI589" s="163"/>
      <c r="BHJ589" s="163"/>
      <c r="BHK589" s="163"/>
      <c r="BHL589" s="163"/>
      <c r="BHM589" s="163"/>
      <c r="BHN589" s="163"/>
      <c r="BHO589" s="163"/>
      <c r="BHP589" s="163"/>
      <c r="BHQ589" s="163"/>
      <c r="BHR589" s="163"/>
      <c r="BHS589" s="163"/>
      <c r="BHT589" s="163"/>
      <c r="BHU589" s="163"/>
      <c r="BHV589" s="163"/>
      <c r="BHW589" s="163"/>
      <c r="BHX589" s="163"/>
      <c r="BHY589" s="163"/>
      <c r="BHZ589" s="163"/>
      <c r="BIA589" s="163"/>
      <c r="BIB589" s="163"/>
      <c r="BIC589" s="163"/>
      <c r="BID589" s="163"/>
      <c r="BIE589" s="163"/>
      <c r="BIF589" s="163"/>
      <c r="BIG589" s="163"/>
      <c r="BIH589" s="163"/>
      <c r="BII589" s="163"/>
      <c r="BIJ589" s="163"/>
      <c r="BIK589" s="163"/>
      <c r="BIL589" s="163"/>
      <c r="BIM589" s="163"/>
      <c r="BIN589" s="163"/>
      <c r="BIO589" s="163"/>
      <c r="BIP589" s="163"/>
      <c r="BIQ589" s="163"/>
      <c r="BIR589" s="163"/>
      <c r="BIS589" s="163"/>
      <c r="BIT589" s="163"/>
      <c r="BIU589" s="163"/>
      <c r="BIV589" s="163"/>
      <c r="BIW589" s="163"/>
      <c r="BIX589" s="163"/>
      <c r="BIY589" s="163"/>
      <c r="BIZ589" s="163"/>
      <c r="BJA589" s="163"/>
      <c r="BJB589" s="163"/>
      <c r="BJC589" s="163"/>
      <c r="BJD589" s="163"/>
      <c r="BJE589" s="163"/>
      <c r="BJF589" s="163"/>
      <c r="BJG589" s="163"/>
      <c r="BJH589" s="163"/>
      <c r="BJI589" s="163"/>
      <c r="BJJ589" s="163"/>
      <c r="BJK589" s="163"/>
      <c r="BJL589" s="163"/>
      <c r="BJM589" s="163"/>
      <c r="BJN589" s="163"/>
      <c r="BJO589" s="163"/>
      <c r="BJP589" s="163"/>
      <c r="BJQ589" s="163"/>
      <c r="BJR589" s="163"/>
      <c r="BJS589" s="163"/>
      <c r="BJT589" s="163"/>
      <c r="BJU589" s="163"/>
      <c r="BJV589" s="163"/>
      <c r="BJW589" s="163"/>
      <c r="BJX589" s="163"/>
      <c r="BJY589" s="163"/>
      <c r="BJZ589" s="163"/>
      <c r="BKA589" s="163"/>
      <c r="BKB589" s="163"/>
      <c r="BKC589" s="163"/>
      <c r="BKD589" s="163"/>
      <c r="BKE589" s="163"/>
      <c r="BKF589" s="163"/>
      <c r="BKG589" s="163"/>
      <c r="BKH589" s="163"/>
      <c r="BKI589" s="163"/>
      <c r="BKJ589" s="163"/>
      <c r="BKK589" s="163"/>
      <c r="BKL589" s="163"/>
      <c r="BKM589" s="163"/>
      <c r="BKN589" s="163"/>
      <c r="BKO589" s="163"/>
      <c r="BKP589" s="163"/>
      <c r="BKQ589" s="163"/>
      <c r="BKR589" s="163"/>
      <c r="BKS589" s="163"/>
      <c r="BKT589" s="163"/>
      <c r="BKU589" s="163"/>
      <c r="BKV589" s="163"/>
      <c r="BKW589" s="163"/>
      <c r="BKX589" s="163"/>
      <c r="BKY589" s="163"/>
      <c r="BKZ589" s="163"/>
      <c r="BLA589" s="163"/>
      <c r="BLB589" s="163"/>
      <c r="BLC589" s="163"/>
      <c r="BLD589" s="163"/>
      <c r="BLE589" s="163"/>
      <c r="BLF589" s="163"/>
      <c r="BLG589" s="163"/>
      <c r="BLH589" s="163"/>
      <c r="BLI589" s="163"/>
      <c r="BLJ589" s="163"/>
      <c r="BLK589" s="163"/>
      <c r="BLL589" s="163"/>
      <c r="BLM589" s="163"/>
      <c r="BLN589" s="163"/>
      <c r="BLO589" s="163"/>
      <c r="BLP589" s="163"/>
      <c r="BLQ589" s="163"/>
      <c r="BLR589" s="163"/>
      <c r="BLS589" s="163"/>
      <c r="BLT589" s="163"/>
      <c r="BLU589" s="163"/>
      <c r="BLV589" s="163"/>
      <c r="BLW589" s="163"/>
      <c r="BLX589" s="163"/>
      <c r="BLY589" s="163"/>
      <c r="BLZ589" s="163"/>
      <c r="BMA589" s="163"/>
      <c r="BMB589" s="163"/>
      <c r="BMC589" s="163"/>
      <c r="BMD589" s="163"/>
      <c r="BME589" s="163"/>
      <c r="BMF589" s="163"/>
      <c r="BMG589" s="163"/>
      <c r="BMH589" s="163"/>
      <c r="BMI589" s="163"/>
      <c r="BMJ589" s="163"/>
      <c r="BMK589" s="163"/>
      <c r="BML589" s="163"/>
      <c r="BMM589" s="163"/>
      <c r="BMN589" s="163"/>
      <c r="BMO589" s="163"/>
      <c r="BMP589" s="163"/>
      <c r="BMQ589" s="163"/>
      <c r="BMR589" s="163"/>
      <c r="BMS589" s="163"/>
      <c r="BMT589" s="163"/>
      <c r="BMU589" s="163"/>
      <c r="BMV589" s="163"/>
      <c r="BMW589" s="163"/>
      <c r="BMX589" s="163"/>
      <c r="BMY589" s="163"/>
      <c r="BMZ589" s="163"/>
      <c r="BNA589" s="163"/>
      <c r="BNB589" s="163"/>
      <c r="BNC589" s="163"/>
      <c r="BND589" s="163"/>
      <c r="BNE589" s="163"/>
      <c r="BNF589" s="163"/>
      <c r="BNG589" s="163"/>
      <c r="BNH589" s="163"/>
      <c r="BNI589" s="163"/>
      <c r="BNJ589" s="163"/>
      <c r="BNK589" s="163"/>
      <c r="BNL589" s="163"/>
      <c r="BNM589" s="163"/>
      <c r="BNN589" s="163"/>
      <c r="BNO589" s="163"/>
      <c r="BNP589" s="163"/>
      <c r="BNQ589" s="163"/>
      <c r="BNR589" s="163"/>
      <c r="BNS589" s="163"/>
      <c r="BNT589" s="163"/>
      <c r="BNU589" s="163"/>
      <c r="BNV589" s="163"/>
      <c r="BNW589" s="163"/>
      <c r="BNX589" s="163"/>
      <c r="BNY589" s="163"/>
      <c r="BNZ589" s="163"/>
      <c r="BOA589" s="163"/>
      <c r="BOB589" s="163"/>
      <c r="BOC589" s="163"/>
      <c r="BOD589" s="163"/>
      <c r="BOE589" s="163"/>
      <c r="BOF589" s="163"/>
      <c r="BOG589" s="163"/>
      <c r="BOH589" s="163"/>
      <c r="BOI589" s="163"/>
      <c r="BOJ589" s="163"/>
      <c r="BOK589" s="163"/>
      <c r="BOL589" s="163"/>
      <c r="BOM589" s="163"/>
      <c r="BON589" s="163"/>
      <c r="BOO589" s="163"/>
      <c r="BOP589" s="163"/>
      <c r="BOQ589" s="163"/>
      <c r="BOR589" s="163"/>
      <c r="BOS589" s="163"/>
      <c r="BOT589" s="163"/>
      <c r="BOU589" s="163"/>
      <c r="BOV589" s="163"/>
      <c r="BOW589" s="163"/>
      <c r="BOX589" s="163"/>
      <c r="BOY589" s="163"/>
      <c r="BOZ589" s="163"/>
      <c r="BPA589" s="163"/>
      <c r="BPB589" s="163"/>
      <c r="BPC589" s="163"/>
      <c r="BPD589" s="163"/>
      <c r="BPE589" s="163"/>
      <c r="BPF589" s="163"/>
      <c r="BPG589" s="163"/>
      <c r="BPH589" s="163"/>
      <c r="BPI589" s="163"/>
      <c r="BPJ589" s="163"/>
      <c r="BPK589" s="163"/>
      <c r="BPL589" s="163"/>
      <c r="BPM589" s="163"/>
      <c r="BPN589" s="163"/>
      <c r="BPO589" s="163"/>
      <c r="BPP589" s="163"/>
      <c r="BPQ589" s="163"/>
      <c r="BPR589" s="163"/>
      <c r="BPS589" s="163"/>
      <c r="BPT589" s="163"/>
      <c r="BPU589" s="163"/>
      <c r="BPV589" s="163"/>
      <c r="BPW589" s="163"/>
      <c r="BPX589" s="163"/>
      <c r="BPY589" s="163"/>
      <c r="BPZ589" s="163"/>
      <c r="BQA589" s="163"/>
      <c r="BQB589" s="163"/>
      <c r="BQC589" s="163"/>
      <c r="BQD589" s="163"/>
      <c r="BQE589" s="163"/>
      <c r="BQF589" s="163"/>
      <c r="BQG589" s="163"/>
      <c r="BQH589" s="163"/>
      <c r="BQI589" s="163"/>
      <c r="BQJ589" s="163"/>
      <c r="BQK589" s="163"/>
      <c r="BQL589" s="163"/>
      <c r="BQM589" s="163"/>
      <c r="BQN589" s="163"/>
      <c r="BQO589" s="163"/>
      <c r="BQP589" s="163"/>
      <c r="BQQ589" s="163"/>
      <c r="BQR589" s="163"/>
      <c r="BQS589" s="163"/>
      <c r="BQT589" s="163"/>
      <c r="BQU589" s="163"/>
      <c r="BQV589" s="163"/>
      <c r="BQW589" s="163"/>
      <c r="BQX589" s="163"/>
      <c r="BQY589" s="163"/>
      <c r="BQZ589" s="163"/>
      <c r="BRA589" s="163"/>
      <c r="BRB589" s="163"/>
      <c r="BRC589" s="163"/>
      <c r="BRD589" s="163"/>
      <c r="BRE589" s="163"/>
      <c r="BRF589" s="163"/>
      <c r="BRG589" s="163"/>
      <c r="BRH589" s="163"/>
      <c r="BRI589" s="163"/>
      <c r="BRJ589" s="163"/>
      <c r="BRK589" s="163"/>
      <c r="BRL589" s="163"/>
      <c r="BRM589" s="163"/>
      <c r="BRN589" s="163"/>
      <c r="BRO589" s="163"/>
      <c r="BRP589" s="163"/>
      <c r="BRQ589" s="163"/>
      <c r="BRR589" s="163"/>
      <c r="BRS589" s="163"/>
      <c r="BRT589" s="163"/>
      <c r="BRU589" s="163"/>
      <c r="BRV589" s="163"/>
      <c r="BRW589" s="163"/>
      <c r="BRX589" s="163"/>
      <c r="BRY589" s="163"/>
      <c r="BRZ589" s="163"/>
      <c r="BSA589" s="163"/>
      <c r="BSB589" s="163"/>
      <c r="BSC589" s="163"/>
      <c r="BSD589" s="163"/>
      <c r="BSE589" s="163"/>
      <c r="BSF589" s="163"/>
      <c r="BSG589" s="163"/>
      <c r="BSH589" s="163"/>
      <c r="BSI589" s="163"/>
      <c r="BSJ589" s="163"/>
      <c r="BSK589" s="163"/>
      <c r="BSL589" s="163"/>
      <c r="BSM589" s="163"/>
      <c r="BSN589" s="163"/>
      <c r="BSO589" s="163"/>
      <c r="BSP589" s="163"/>
      <c r="BSQ589" s="163"/>
      <c r="BSR589" s="163"/>
      <c r="BSS589" s="163"/>
      <c r="BST589" s="163"/>
      <c r="BSU589" s="163"/>
      <c r="BSV589" s="163"/>
      <c r="BSW589" s="163"/>
      <c r="BSX589" s="163"/>
      <c r="BSY589" s="163"/>
      <c r="BSZ589" s="163"/>
      <c r="BTA589" s="163"/>
      <c r="BTB589" s="163"/>
      <c r="BTC589" s="163"/>
      <c r="BTD589" s="163"/>
      <c r="BTE589" s="163"/>
      <c r="BTF589" s="163"/>
      <c r="BTG589" s="163"/>
      <c r="BTH589" s="163"/>
      <c r="BTI589" s="163"/>
      <c r="BTJ589" s="163"/>
      <c r="BTK589" s="163"/>
      <c r="BTL589" s="163"/>
      <c r="BTM589" s="163"/>
      <c r="BTN589" s="163"/>
      <c r="BTO589" s="163"/>
      <c r="BTP589" s="163"/>
      <c r="BTQ589" s="163"/>
      <c r="BTR589" s="163"/>
      <c r="BTS589" s="163"/>
      <c r="BTT589" s="163"/>
      <c r="BTU589" s="163"/>
      <c r="BTV589" s="163"/>
      <c r="BTW589" s="163"/>
      <c r="BTX589" s="163"/>
      <c r="BTY589" s="163"/>
      <c r="BTZ589" s="163"/>
      <c r="BUA589" s="163"/>
      <c r="BUB589" s="163"/>
      <c r="BUC589" s="163"/>
      <c r="BUD589" s="163"/>
      <c r="BUE589" s="163"/>
      <c r="BUF589" s="163"/>
      <c r="BUG589" s="163"/>
      <c r="BUH589" s="163"/>
      <c r="BUI589" s="163"/>
      <c r="BUJ589" s="163"/>
      <c r="BUK589" s="163"/>
      <c r="BUL589" s="163"/>
      <c r="BUM589" s="163"/>
      <c r="BUN589" s="163"/>
      <c r="BUO589" s="163"/>
      <c r="BUP589" s="163"/>
      <c r="BUQ589" s="163"/>
      <c r="BUR589" s="163"/>
      <c r="BUS589" s="163"/>
      <c r="BUT589" s="163"/>
      <c r="BUU589" s="163"/>
      <c r="BUV589" s="163"/>
      <c r="BUW589" s="163"/>
      <c r="BUX589" s="163"/>
      <c r="BUY589" s="163"/>
      <c r="BUZ589" s="163"/>
      <c r="BVA589" s="163"/>
      <c r="BVB589" s="163"/>
      <c r="BVC589" s="163"/>
      <c r="BVD589" s="163"/>
      <c r="BVE589" s="163"/>
      <c r="BVF589" s="163"/>
      <c r="BVG589" s="163"/>
      <c r="BVH589" s="163"/>
      <c r="BVI589" s="163"/>
      <c r="BVJ589" s="163"/>
      <c r="BVK589" s="163"/>
      <c r="BVL589" s="163"/>
      <c r="BVM589" s="163"/>
      <c r="BVN589" s="163"/>
      <c r="BVO589" s="163"/>
      <c r="BVP589" s="163"/>
      <c r="BVQ589" s="163"/>
      <c r="BVR589" s="163"/>
      <c r="BVS589" s="163"/>
      <c r="BVT589" s="163"/>
      <c r="BVU589" s="163"/>
      <c r="BVV589" s="163"/>
      <c r="BVW589" s="163"/>
      <c r="BVX589" s="163"/>
      <c r="BVY589" s="163"/>
      <c r="BVZ589" s="163"/>
      <c r="BWA589" s="163"/>
      <c r="BWB589" s="163"/>
      <c r="BWC589" s="163"/>
      <c r="BWD589" s="163"/>
      <c r="BWE589" s="163"/>
      <c r="BWF589" s="163"/>
      <c r="BWG589" s="163"/>
      <c r="BWH589" s="163"/>
      <c r="BWI589" s="163"/>
      <c r="BWJ589" s="163"/>
      <c r="BWK589" s="163"/>
      <c r="BWL589" s="163"/>
      <c r="BWM589" s="163"/>
      <c r="BWN589" s="163"/>
      <c r="BWO589" s="163"/>
      <c r="BWP589" s="163"/>
      <c r="BWQ589" s="163"/>
      <c r="BWR589" s="163"/>
      <c r="BWS589" s="163"/>
      <c r="BWT589" s="163"/>
      <c r="BWU589" s="163"/>
      <c r="BWV589" s="163"/>
      <c r="BWW589" s="163"/>
      <c r="BWX589" s="163"/>
      <c r="BWY589" s="163"/>
      <c r="BWZ589" s="163"/>
      <c r="BXA589" s="163"/>
      <c r="BXB589" s="163"/>
      <c r="BXC589" s="163"/>
      <c r="BXD589" s="163"/>
      <c r="BXE589" s="163"/>
      <c r="BXF589" s="163"/>
      <c r="BXG589" s="163"/>
      <c r="BXH589" s="163"/>
      <c r="BXI589" s="163"/>
      <c r="BXJ589" s="163"/>
      <c r="BXK589" s="163"/>
      <c r="BXL589" s="163"/>
      <c r="BXM589" s="163"/>
      <c r="BXN589" s="163"/>
      <c r="BXO589" s="163"/>
      <c r="BXP589" s="163"/>
      <c r="BXQ589" s="163"/>
      <c r="BXR589" s="163"/>
      <c r="BXS589" s="163"/>
      <c r="BXT589" s="163"/>
      <c r="BXU589" s="163"/>
      <c r="BXV589" s="163"/>
      <c r="BXW589" s="163"/>
      <c r="BXX589" s="163"/>
      <c r="BXY589" s="163"/>
      <c r="BXZ589" s="163"/>
      <c r="BYA589" s="163"/>
      <c r="BYB589" s="163"/>
      <c r="BYC589" s="163"/>
      <c r="BYD589" s="163"/>
      <c r="BYE589" s="163"/>
      <c r="BYF589" s="163"/>
      <c r="BYG589" s="163"/>
      <c r="BYH589" s="163"/>
      <c r="BYI589" s="163"/>
      <c r="BYJ589" s="163"/>
      <c r="BYK589" s="163"/>
      <c r="BYL589" s="163"/>
      <c r="BYM589" s="163"/>
      <c r="BYN589" s="163"/>
      <c r="BYO589" s="163"/>
      <c r="BYP589" s="163"/>
      <c r="BYQ589" s="163"/>
      <c r="BYR589" s="163"/>
      <c r="BYS589" s="163"/>
      <c r="BYT589" s="163"/>
      <c r="BYU589" s="163"/>
      <c r="BYV589" s="163"/>
      <c r="BYW589" s="163"/>
      <c r="BYX589" s="163"/>
      <c r="BYY589" s="163"/>
      <c r="BYZ589" s="163"/>
      <c r="BZA589" s="163"/>
      <c r="BZB589" s="163"/>
      <c r="BZC589" s="163"/>
      <c r="BZD589" s="163"/>
      <c r="BZE589" s="163"/>
      <c r="BZF589" s="163"/>
      <c r="BZG589" s="163"/>
      <c r="BZH589" s="163"/>
      <c r="BZI589" s="163"/>
      <c r="BZJ589" s="163"/>
      <c r="BZK589" s="163"/>
      <c r="BZL589" s="163"/>
      <c r="BZM589" s="163"/>
      <c r="BZN589" s="163"/>
      <c r="BZO589" s="163"/>
      <c r="BZP589" s="163"/>
      <c r="BZQ589" s="163"/>
      <c r="BZR589" s="163"/>
      <c r="BZS589" s="163"/>
      <c r="BZT589" s="163"/>
      <c r="BZU589" s="163"/>
      <c r="BZV589" s="163"/>
      <c r="BZW589" s="163"/>
      <c r="BZX589" s="163"/>
      <c r="BZY589" s="163"/>
      <c r="BZZ589" s="163"/>
      <c r="CAA589" s="163"/>
      <c r="CAB589" s="163"/>
      <c r="CAC589" s="163"/>
      <c r="CAD589" s="163"/>
      <c r="CAE589" s="163"/>
      <c r="CAF589" s="163"/>
      <c r="CAG589" s="163"/>
      <c r="CAH589" s="163"/>
      <c r="CAI589" s="163"/>
      <c r="CAJ589" s="163"/>
      <c r="CAK589" s="163"/>
      <c r="CAL589" s="163"/>
      <c r="CAM589" s="163"/>
      <c r="CAN589" s="163"/>
      <c r="CAO589" s="163"/>
      <c r="CAP589" s="163"/>
      <c r="CAQ589" s="163"/>
      <c r="CAR589" s="163"/>
      <c r="CAS589" s="163"/>
      <c r="CAT589" s="163"/>
      <c r="CAU589" s="163"/>
      <c r="CAV589" s="163"/>
      <c r="CAW589" s="163"/>
      <c r="CAX589" s="163"/>
      <c r="CAY589" s="163"/>
      <c r="CAZ589" s="163"/>
      <c r="CBA589" s="163"/>
      <c r="CBB589" s="163"/>
      <c r="CBC589" s="163"/>
      <c r="CBD589" s="163"/>
      <c r="CBE589" s="163"/>
      <c r="CBF589" s="163"/>
      <c r="CBG589" s="163"/>
      <c r="CBH589" s="163"/>
      <c r="CBI589" s="163"/>
      <c r="CBJ589" s="163"/>
      <c r="CBK589" s="163"/>
      <c r="CBL589" s="163"/>
      <c r="CBM589" s="163"/>
      <c r="CBN589" s="163"/>
      <c r="CBO589" s="163"/>
      <c r="CBP589" s="163"/>
      <c r="CBQ589" s="163"/>
      <c r="CBR589" s="163"/>
      <c r="CBS589" s="163"/>
      <c r="CBT589" s="163"/>
      <c r="CBU589" s="163"/>
      <c r="CBV589" s="163"/>
      <c r="CBW589" s="163"/>
      <c r="CBX589" s="163"/>
      <c r="CBY589" s="163"/>
      <c r="CBZ589" s="163"/>
      <c r="CCA589" s="163"/>
      <c r="CCB589" s="163"/>
      <c r="CCC589" s="163"/>
      <c r="CCD589" s="163"/>
      <c r="CCE589" s="163"/>
      <c r="CCF589" s="163"/>
      <c r="CCG589" s="163"/>
      <c r="CCH589" s="163"/>
      <c r="CCI589" s="163"/>
      <c r="CCJ589" s="163"/>
      <c r="CCK589" s="163"/>
      <c r="CCL589" s="163"/>
      <c r="CCM589" s="163"/>
      <c r="CCN589" s="163"/>
      <c r="CCO589" s="163"/>
      <c r="CCP589" s="163"/>
      <c r="CCQ589" s="163"/>
      <c r="CCR589" s="163"/>
      <c r="CCS589" s="163"/>
      <c r="CCT589" s="163"/>
      <c r="CCU589" s="163"/>
      <c r="CCV589" s="163"/>
      <c r="CCW589" s="163"/>
      <c r="CCX589" s="163"/>
      <c r="CCY589" s="163"/>
      <c r="CCZ589" s="163"/>
      <c r="CDA589" s="163"/>
      <c r="CDB589" s="163"/>
      <c r="CDC589" s="163"/>
      <c r="CDD589" s="163"/>
      <c r="CDE589" s="163"/>
      <c r="CDF589" s="163"/>
      <c r="CDG589" s="163"/>
      <c r="CDH589" s="163"/>
      <c r="CDI589" s="163"/>
      <c r="CDJ589" s="163"/>
      <c r="CDK589" s="163"/>
      <c r="CDL589" s="163"/>
      <c r="CDM589" s="163"/>
      <c r="CDN589" s="163"/>
      <c r="CDO589" s="163"/>
      <c r="CDP589" s="163"/>
      <c r="CDQ589" s="163"/>
      <c r="CDR589" s="163"/>
      <c r="CDS589" s="163"/>
      <c r="CDT589" s="163"/>
      <c r="CDU589" s="163"/>
      <c r="CDV589" s="163"/>
      <c r="CDW589" s="163"/>
      <c r="CDX589" s="163"/>
      <c r="CDY589" s="163"/>
      <c r="CDZ589" s="163"/>
      <c r="CEA589" s="163"/>
      <c r="CEB589" s="163"/>
      <c r="CEC589" s="163"/>
      <c r="CED589" s="163"/>
      <c r="CEE589" s="163"/>
      <c r="CEF589" s="163"/>
      <c r="CEG589" s="163"/>
      <c r="CEH589" s="163"/>
      <c r="CEI589" s="163"/>
      <c r="CEJ589" s="163"/>
      <c r="CEK589" s="163"/>
      <c r="CEL589" s="163"/>
      <c r="CEM589" s="163"/>
      <c r="CEN589" s="163"/>
      <c r="CEO589" s="163"/>
      <c r="CEP589" s="163"/>
      <c r="CEQ589" s="163"/>
      <c r="CER589" s="163"/>
      <c r="CES589" s="163"/>
      <c r="CET589" s="163"/>
      <c r="CEU589" s="163"/>
      <c r="CEV589" s="163"/>
      <c r="CEW589" s="163"/>
      <c r="CEX589" s="163"/>
      <c r="CEY589" s="163"/>
      <c r="CEZ589" s="163"/>
      <c r="CFA589" s="163"/>
      <c r="CFB589" s="163"/>
      <c r="CFC589" s="163"/>
      <c r="CFD589" s="163"/>
      <c r="CFE589" s="163"/>
      <c r="CFF589" s="163"/>
      <c r="CFG589" s="163"/>
      <c r="CFH589" s="163"/>
      <c r="CFI589" s="163"/>
      <c r="CFJ589" s="163"/>
      <c r="CFK589" s="163"/>
      <c r="CFL589" s="163"/>
      <c r="CFM589" s="163"/>
      <c r="CFN589" s="163"/>
      <c r="CFO589" s="163"/>
      <c r="CFP589" s="163"/>
      <c r="CFQ589" s="163"/>
      <c r="CFR589" s="163"/>
      <c r="CFS589" s="163"/>
      <c r="CFT589" s="163"/>
      <c r="CFU589" s="163"/>
      <c r="CFV589" s="163"/>
      <c r="CFW589" s="163"/>
      <c r="CFX589" s="163"/>
      <c r="CFY589" s="163"/>
      <c r="CFZ589" s="163"/>
      <c r="CGA589" s="163"/>
      <c r="CGB589" s="163"/>
      <c r="CGC589" s="163"/>
      <c r="CGD589" s="163"/>
      <c r="CGE589" s="163"/>
      <c r="CGF589" s="163"/>
      <c r="CGG589" s="163"/>
      <c r="CGH589" s="163"/>
      <c r="CGI589" s="163"/>
      <c r="CGJ589" s="163"/>
      <c r="CGK589" s="163"/>
      <c r="CGL589" s="163"/>
      <c r="CGM589" s="163"/>
      <c r="CGN589" s="163"/>
      <c r="CGO589" s="163"/>
      <c r="CGP589" s="163"/>
      <c r="CGQ589" s="163"/>
      <c r="CGR589" s="163"/>
      <c r="CGS589" s="163"/>
      <c r="CGT589" s="163"/>
      <c r="CGU589" s="163"/>
      <c r="CGV589" s="163"/>
      <c r="CGW589" s="163"/>
      <c r="CGX589" s="163"/>
      <c r="CGY589" s="163"/>
      <c r="CGZ589" s="163"/>
      <c r="CHA589" s="163"/>
      <c r="CHB589" s="163"/>
      <c r="CHC589" s="163"/>
      <c r="CHD589" s="163"/>
      <c r="CHE589" s="163"/>
      <c r="CHF589" s="163"/>
      <c r="CHG589" s="163"/>
      <c r="CHH589" s="163"/>
      <c r="CHI589" s="163"/>
      <c r="CHJ589" s="163"/>
      <c r="CHK589" s="163"/>
      <c r="CHL589" s="163"/>
      <c r="CHM589" s="163"/>
      <c r="CHN589" s="163"/>
      <c r="CHO589" s="163"/>
      <c r="CHP589" s="163"/>
      <c r="CHQ589" s="163"/>
      <c r="CHR589" s="163"/>
      <c r="CHS589" s="163"/>
      <c r="CHT589" s="163"/>
      <c r="CHU589" s="163"/>
      <c r="CHV589" s="163"/>
      <c r="CHW589" s="163"/>
      <c r="CHX589" s="163"/>
      <c r="CHY589" s="163"/>
      <c r="CHZ589" s="163"/>
      <c r="CIA589" s="163"/>
      <c r="CIB589" s="163"/>
      <c r="CIC589" s="163"/>
      <c r="CID589" s="163"/>
      <c r="CIE589" s="163"/>
      <c r="CIF589" s="163"/>
      <c r="CIG589" s="163"/>
      <c r="CIH589" s="163"/>
      <c r="CII589" s="163"/>
      <c r="CIJ589" s="163"/>
      <c r="CIK589" s="163"/>
      <c r="CIL589" s="163"/>
      <c r="CIM589" s="163"/>
      <c r="CIN589" s="163"/>
      <c r="CIO589" s="163"/>
      <c r="CIP589" s="163"/>
      <c r="CIQ589" s="163"/>
      <c r="CIR589" s="163"/>
      <c r="CIS589" s="163"/>
      <c r="CIT589" s="163"/>
      <c r="CIU589" s="163"/>
      <c r="CIV589" s="163"/>
      <c r="CIW589" s="163"/>
      <c r="CIX589" s="163"/>
      <c r="CIY589" s="163"/>
      <c r="CIZ589" s="163"/>
      <c r="CJA589" s="163"/>
      <c r="CJB589" s="163"/>
      <c r="CJC589" s="163"/>
      <c r="CJD589" s="163"/>
      <c r="CJE589" s="163"/>
      <c r="CJF589" s="163"/>
      <c r="CJG589" s="163"/>
      <c r="CJH589" s="163"/>
      <c r="CJI589" s="163"/>
      <c r="CJJ589" s="163"/>
      <c r="CJK589" s="163"/>
      <c r="CJL589" s="163"/>
      <c r="CJM589" s="163"/>
      <c r="CJN589" s="163"/>
      <c r="CJO589" s="163"/>
      <c r="CJP589" s="163"/>
      <c r="CJQ589" s="163"/>
      <c r="CJR589" s="163"/>
      <c r="CJS589" s="163"/>
      <c r="CJT589" s="163"/>
      <c r="CJU589" s="163"/>
      <c r="CJV589" s="163"/>
      <c r="CJW589" s="163"/>
      <c r="CJX589" s="163"/>
      <c r="CJY589" s="163"/>
      <c r="CJZ589" s="163"/>
      <c r="CKA589" s="163"/>
      <c r="CKB589" s="163"/>
      <c r="CKC589" s="163"/>
      <c r="CKD589" s="163"/>
      <c r="CKE589" s="163"/>
      <c r="CKF589" s="163"/>
      <c r="CKG589" s="163"/>
      <c r="CKH589" s="163"/>
      <c r="CKI589" s="163"/>
      <c r="CKJ589" s="163"/>
      <c r="CKK589" s="163"/>
      <c r="CKL589" s="163"/>
      <c r="CKM589" s="163"/>
      <c r="CKN589" s="163"/>
      <c r="CKO589" s="163"/>
      <c r="CKP589" s="163"/>
      <c r="CKQ589" s="163"/>
      <c r="CKR589" s="163"/>
      <c r="CKS589" s="163"/>
      <c r="CKT589" s="163"/>
      <c r="CKU589" s="163"/>
      <c r="CKV589" s="163"/>
      <c r="CKW589" s="163"/>
      <c r="CKX589" s="163"/>
      <c r="CKY589" s="163"/>
      <c r="CKZ589" s="163"/>
      <c r="CLA589" s="163"/>
      <c r="CLB589" s="163"/>
      <c r="CLC589" s="163"/>
      <c r="CLD589" s="163"/>
      <c r="CLE589" s="163"/>
      <c r="CLF589" s="163"/>
      <c r="CLG589" s="163"/>
      <c r="CLH589" s="163"/>
      <c r="CLI589" s="163"/>
      <c r="CLJ589" s="163"/>
      <c r="CLK589" s="163"/>
      <c r="CLL589" s="163"/>
      <c r="CLM589" s="163"/>
      <c r="CLN589" s="163"/>
      <c r="CLO589" s="163"/>
      <c r="CLP589" s="163"/>
      <c r="CLQ589" s="163"/>
      <c r="CLR589" s="163"/>
      <c r="CLS589" s="163"/>
      <c r="CLT589" s="163"/>
      <c r="CLU589" s="163"/>
      <c r="CLV589" s="163"/>
      <c r="CLW589" s="163"/>
      <c r="CLX589" s="163"/>
      <c r="CLY589" s="163"/>
      <c r="CLZ589" s="163"/>
      <c r="CMA589" s="163"/>
      <c r="CMB589" s="163"/>
      <c r="CMC589" s="163"/>
      <c r="CMD589" s="163"/>
      <c r="CME589" s="163"/>
      <c r="CMF589" s="163"/>
      <c r="CMG589" s="163"/>
      <c r="CMH589" s="163"/>
      <c r="CMI589" s="163"/>
      <c r="CMJ589" s="163"/>
      <c r="CMK589" s="163"/>
      <c r="CML589" s="163"/>
      <c r="CMM589" s="163"/>
      <c r="CMN589" s="163"/>
      <c r="CMO589" s="163"/>
      <c r="CMP589" s="163"/>
      <c r="CMQ589" s="163"/>
      <c r="CMR589" s="163"/>
      <c r="CMS589" s="163"/>
      <c r="CMT589" s="163"/>
      <c r="CMU589" s="163"/>
      <c r="CMV589" s="163"/>
      <c r="CMW589" s="163"/>
      <c r="CMX589" s="163"/>
      <c r="CMY589" s="163"/>
      <c r="CMZ589" s="163"/>
      <c r="CNA589" s="163"/>
      <c r="CNB589" s="163"/>
      <c r="CNC589" s="163"/>
      <c r="CND589" s="163"/>
      <c r="CNE589" s="163"/>
      <c r="CNF589" s="163"/>
      <c r="CNG589" s="163"/>
      <c r="CNH589" s="163"/>
      <c r="CNI589" s="163"/>
      <c r="CNJ589" s="163"/>
      <c r="CNK589" s="163"/>
      <c r="CNL589" s="163"/>
      <c r="CNM589" s="163"/>
      <c r="CNN589" s="163"/>
      <c r="CNO589" s="163"/>
      <c r="CNP589" s="163"/>
      <c r="CNQ589" s="163"/>
      <c r="CNR589" s="163"/>
      <c r="CNS589" s="163"/>
      <c r="CNT589" s="163"/>
      <c r="CNU589" s="163"/>
      <c r="CNV589" s="163"/>
      <c r="CNW589" s="163"/>
      <c r="CNX589" s="163"/>
      <c r="CNY589" s="163"/>
      <c r="CNZ589" s="163"/>
      <c r="COA589" s="163"/>
      <c r="COB589" s="163"/>
      <c r="COC589" s="163"/>
      <c r="COD589" s="163"/>
      <c r="COE589" s="163"/>
      <c r="COF589" s="163"/>
      <c r="COG589" s="163"/>
      <c r="COH589" s="163"/>
      <c r="COI589" s="163"/>
      <c r="COJ589" s="163"/>
      <c r="COK589" s="163"/>
      <c r="COL589" s="163"/>
      <c r="COM589" s="163"/>
      <c r="CON589" s="163"/>
      <c r="COO589" s="163"/>
      <c r="COP589" s="163"/>
      <c r="COQ589" s="163"/>
      <c r="COR589" s="163"/>
      <c r="COS589" s="163"/>
      <c r="COT589" s="163"/>
      <c r="COU589" s="163"/>
      <c r="COV589" s="163"/>
      <c r="COW589" s="163"/>
      <c r="COX589" s="163"/>
      <c r="COY589" s="163"/>
      <c r="COZ589" s="163"/>
      <c r="CPA589" s="163"/>
      <c r="CPB589" s="163"/>
      <c r="CPC589" s="163"/>
      <c r="CPD589" s="163"/>
      <c r="CPE589" s="163"/>
      <c r="CPF589" s="163"/>
      <c r="CPG589" s="163"/>
      <c r="CPH589" s="163"/>
      <c r="CPI589" s="163"/>
      <c r="CPJ589" s="163"/>
      <c r="CPK589" s="163"/>
      <c r="CPL589" s="163"/>
      <c r="CPM589" s="163"/>
      <c r="CPN589" s="163"/>
      <c r="CPO589" s="163"/>
      <c r="CPP589" s="163"/>
      <c r="CPQ589" s="163"/>
      <c r="CPR589" s="163"/>
      <c r="CPS589" s="163"/>
      <c r="CPT589" s="163"/>
      <c r="CPU589" s="163"/>
      <c r="CPV589" s="163"/>
      <c r="CPW589" s="163"/>
      <c r="CPX589" s="163"/>
      <c r="CPY589" s="163"/>
      <c r="CPZ589" s="163"/>
      <c r="CQA589" s="163"/>
      <c r="CQB589" s="163"/>
      <c r="CQC589" s="163"/>
      <c r="CQD589" s="163"/>
      <c r="CQE589" s="163"/>
      <c r="CQF589" s="163"/>
      <c r="CQG589" s="163"/>
      <c r="CQH589" s="163"/>
      <c r="CQI589" s="163"/>
      <c r="CQJ589" s="163"/>
      <c r="CQK589" s="163"/>
      <c r="CQL589" s="163"/>
      <c r="CQM589" s="163"/>
      <c r="CQN589" s="163"/>
      <c r="CQO589" s="163"/>
      <c r="CQP589" s="163"/>
      <c r="CQQ589" s="163"/>
      <c r="CQR589" s="163"/>
      <c r="CQS589" s="163"/>
      <c r="CQT589" s="163"/>
      <c r="CQU589" s="163"/>
      <c r="CQV589" s="163"/>
      <c r="CQW589" s="163"/>
      <c r="CQX589" s="163"/>
      <c r="CQY589" s="163"/>
      <c r="CQZ589" s="163"/>
      <c r="CRA589" s="163"/>
      <c r="CRB589" s="163"/>
      <c r="CRC589" s="163"/>
      <c r="CRD589" s="163"/>
      <c r="CRE589" s="163"/>
      <c r="CRF589" s="163"/>
      <c r="CRG589" s="163"/>
      <c r="CRH589" s="163"/>
      <c r="CRI589" s="163"/>
      <c r="CRJ589" s="163"/>
      <c r="CRK589" s="163"/>
      <c r="CRL589" s="163"/>
      <c r="CRM589" s="163"/>
      <c r="CRN589" s="163"/>
      <c r="CRO589" s="163"/>
      <c r="CRP589" s="163"/>
      <c r="CRQ589" s="163"/>
      <c r="CRR589" s="163"/>
      <c r="CRS589" s="163"/>
      <c r="CRT589" s="163"/>
      <c r="CRU589" s="163"/>
      <c r="CRV589" s="163"/>
      <c r="CRW589" s="163"/>
      <c r="CRX589" s="163"/>
      <c r="CRY589" s="163"/>
      <c r="CRZ589" s="163"/>
      <c r="CSA589" s="163"/>
      <c r="CSB589" s="163"/>
      <c r="CSC589" s="163"/>
      <c r="CSD589" s="163"/>
      <c r="CSE589" s="163"/>
      <c r="CSF589" s="163"/>
      <c r="CSG589" s="163"/>
      <c r="CSH589" s="163"/>
      <c r="CSI589" s="163"/>
      <c r="CSJ589" s="163"/>
      <c r="CSK589" s="163"/>
      <c r="CSL589" s="163"/>
      <c r="CSM589" s="163"/>
      <c r="CSN589" s="163"/>
      <c r="CSO589" s="163"/>
      <c r="CSP589" s="163"/>
      <c r="CSQ589" s="163"/>
      <c r="CSR589" s="163"/>
      <c r="CSS589" s="163"/>
      <c r="CST589" s="163"/>
      <c r="CSU589" s="163"/>
      <c r="CSV589" s="163"/>
      <c r="CSW589" s="163"/>
      <c r="CSX589" s="163"/>
      <c r="CSY589" s="163"/>
      <c r="CSZ589" s="163"/>
      <c r="CTA589" s="163"/>
      <c r="CTB589" s="163"/>
      <c r="CTC589" s="163"/>
      <c r="CTD589" s="163"/>
      <c r="CTE589" s="163"/>
      <c r="CTF589" s="163"/>
      <c r="CTG589" s="163"/>
      <c r="CTH589" s="163"/>
      <c r="CTI589" s="163"/>
      <c r="CTJ589" s="163"/>
      <c r="CTK589" s="163"/>
      <c r="CTL589" s="163"/>
      <c r="CTM589" s="163"/>
      <c r="CTN589" s="163"/>
      <c r="CTO589" s="163"/>
      <c r="CTP589" s="163"/>
      <c r="CTQ589" s="163"/>
      <c r="CTR589" s="163"/>
      <c r="CTS589" s="163"/>
      <c r="CTT589" s="163"/>
      <c r="CTU589" s="163"/>
      <c r="CTV589" s="163"/>
      <c r="CTW589" s="163"/>
      <c r="CTX589" s="163"/>
      <c r="CTY589" s="163"/>
      <c r="CTZ589" s="163"/>
      <c r="CUA589" s="163"/>
      <c r="CUB589" s="163"/>
      <c r="CUC589" s="163"/>
      <c r="CUD589" s="163"/>
      <c r="CUE589" s="163"/>
      <c r="CUF589" s="163"/>
      <c r="CUG589" s="163"/>
      <c r="CUH589" s="163"/>
      <c r="CUI589" s="163"/>
      <c r="CUJ589" s="163"/>
      <c r="CUK589" s="163"/>
      <c r="CUL589" s="163"/>
      <c r="CUM589" s="163"/>
      <c r="CUN589" s="163"/>
      <c r="CUO589" s="163"/>
      <c r="CUP589" s="163"/>
      <c r="CUQ589" s="163"/>
      <c r="CUR589" s="163"/>
      <c r="CUS589" s="163"/>
      <c r="CUT589" s="163"/>
      <c r="CUU589" s="163"/>
      <c r="CUV589" s="163"/>
      <c r="CUW589" s="163"/>
      <c r="CUX589" s="163"/>
      <c r="CUY589" s="163"/>
      <c r="CUZ589" s="163"/>
      <c r="CVA589" s="163"/>
      <c r="CVB589" s="163"/>
      <c r="CVC589" s="163"/>
      <c r="CVD589" s="163"/>
      <c r="CVE589" s="163"/>
      <c r="CVF589" s="163"/>
      <c r="CVG589" s="163"/>
      <c r="CVH589" s="163"/>
      <c r="CVI589" s="163"/>
      <c r="CVJ589" s="163"/>
      <c r="CVK589" s="163"/>
      <c r="CVL589" s="163"/>
      <c r="CVM589" s="163"/>
      <c r="CVN589" s="163"/>
      <c r="CVO589" s="163"/>
      <c r="CVP589" s="163"/>
      <c r="CVQ589" s="163"/>
      <c r="CVR589" s="163"/>
      <c r="CVS589" s="163"/>
      <c r="CVT589" s="163"/>
      <c r="CVU589" s="163"/>
      <c r="CVV589" s="163"/>
      <c r="CVW589" s="163"/>
      <c r="CVX589" s="163"/>
      <c r="CVY589" s="163"/>
      <c r="CVZ589" s="163"/>
      <c r="CWA589" s="163"/>
      <c r="CWB589" s="163"/>
      <c r="CWC589" s="163"/>
      <c r="CWD589" s="163"/>
      <c r="CWE589" s="163"/>
      <c r="CWF589" s="163"/>
      <c r="CWG589" s="163"/>
      <c r="CWH589" s="163"/>
      <c r="CWI589" s="163"/>
      <c r="CWJ589" s="163"/>
      <c r="CWK589" s="163"/>
      <c r="CWL589" s="163"/>
      <c r="CWM589" s="163"/>
      <c r="CWN589" s="163"/>
      <c r="CWO589" s="163"/>
      <c r="CWP589" s="163"/>
      <c r="CWQ589" s="163"/>
      <c r="CWR589" s="163"/>
      <c r="CWS589" s="163"/>
      <c r="CWT589" s="163"/>
      <c r="CWU589" s="163"/>
      <c r="CWV589" s="163"/>
      <c r="CWW589" s="163"/>
      <c r="CWX589" s="163"/>
      <c r="CWY589" s="163"/>
      <c r="CWZ589" s="163"/>
      <c r="CXA589" s="163"/>
      <c r="CXB589" s="163"/>
      <c r="CXC589" s="163"/>
      <c r="CXD589" s="163"/>
      <c r="CXE589" s="163"/>
      <c r="CXF589" s="163"/>
      <c r="CXG589" s="163"/>
      <c r="CXH589" s="163"/>
      <c r="CXI589" s="163"/>
      <c r="CXJ589" s="163"/>
      <c r="CXK589" s="163"/>
      <c r="CXL589" s="163"/>
      <c r="CXM589" s="163"/>
      <c r="CXN589" s="163"/>
      <c r="CXO589" s="163"/>
      <c r="CXP589" s="163"/>
      <c r="CXQ589" s="163"/>
      <c r="CXR589" s="163"/>
      <c r="CXS589" s="163"/>
      <c r="CXT589" s="163"/>
      <c r="CXU589" s="163"/>
      <c r="CXV589" s="163"/>
      <c r="CXW589" s="163"/>
      <c r="CXX589" s="163"/>
      <c r="CXY589" s="163"/>
      <c r="CXZ589" s="163"/>
      <c r="CYA589" s="163"/>
      <c r="CYB589" s="163"/>
      <c r="CYC589" s="163"/>
      <c r="CYD589" s="163"/>
      <c r="CYE589" s="163"/>
      <c r="CYF589" s="163"/>
      <c r="CYG589" s="163"/>
      <c r="CYH589" s="163"/>
      <c r="CYI589" s="163"/>
      <c r="CYJ589" s="163"/>
      <c r="CYK589" s="163"/>
      <c r="CYL589" s="163"/>
      <c r="CYM589" s="163"/>
      <c r="CYN589" s="163"/>
      <c r="CYO589" s="163"/>
      <c r="CYP589" s="163"/>
      <c r="CYQ589" s="163"/>
      <c r="CYR589" s="163"/>
      <c r="CYS589" s="163"/>
      <c r="CYT589" s="163"/>
      <c r="CYU589" s="163"/>
      <c r="CYV589" s="163"/>
      <c r="CYW589" s="163"/>
      <c r="CYX589" s="163"/>
      <c r="CYY589" s="163"/>
      <c r="CYZ589" s="163"/>
      <c r="CZA589" s="163"/>
      <c r="CZB589" s="163"/>
      <c r="CZC589" s="163"/>
      <c r="CZD589" s="163"/>
      <c r="CZE589" s="163"/>
      <c r="CZF589" s="163"/>
      <c r="CZG589" s="163"/>
      <c r="CZH589" s="163"/>
      <c r="CZI589" s="163"/>
      <c r="CZJ589" s="163"/>
      <c r="CZK589" s="163"/>
      <c r="CZL589" s="163"/>
      <c r="CZM589" s="163"/>
      <c r="CZN589" s="163"/>
      <c r="CZO589" s="163"/>
      <c r="CZP589" s="163"/>
      <c r="CZQ589" s="163"/>
      <c r="CZR589" s="163"/>
      <c r="CZS589" s="163"/>
      <c r="CZT589" s="163"/>
      <c r="CZU589" s="163"/>
      <c r="CZV589" s="163"/>
      <c r="CZW589" s="163"/>
      <c r="CZX589" s="163"/>
      <c r="CZY589" s="163"/>
      <c r="CZZ589" s="163"/>
      <c r="DAA589" s="163"/>
      <c r="DAB589" s="163"/>
      <c r="DAC589" s="163"/>
      <c r="DAD589" s="163"/>
      <c r="DAE589" s="163"/>
      <c r="DAF589" s="163"/>
      <c r="DAG589" s="163"/>
      <c r="DAH589" s="163"/>
      <c r="DAI589" s="163"/>
      <c r="DAJ589" s="163"/>
      <c r="DAK589" s="163"/>
      <c r="DAL589" s="163"/>
      <c r="DAM589" s="163"/>
      <c r="DAN589" s="163"/>
      <c r="DAO589" s="163"/>
      <c r="DAP589" s="163"/>
      <c r="DAQ589" s="163"/>
      <c r="DAR589" s="163"/>
      <c r="DAS589" s="163"/>
      <c r="DAT589" s="163"/>
      <c r="DAU589" s="163"/>
      <c r="DAV589" s="163"/>
      <c r="DAW589" s="163"/>
      <c r="DAX589" s="163"/>
      <c r="DAY589" s="163"/>
      <c r="DAZ589" s="163"/>
      <c r="DBA589" s="163"/>
      <c r="DBB589" s="163"/>
      <c r="DBC589" s="163"/>
      <c r="DBD589" s="163"/>
      <c r="DBE589" s="163"/>
      <c r="DBF589" s="163"/>
      <c r="DBG589" s="163"/>
      <c r="DBH589" s="163"/>
      <c r="DBI589" s="163"/>
      <c r="DBJ589" s="163"/>
      <c r="DBK589" s="163"/>
      <c r="DBL589" s="163"/>
      <c r="DBM589" s="163"/>
      <c r="DBN589" s="163"/>
      <c r="DBO589" s="163"/>
      <c r="DBP589" s="163"/>
      <c r="DBQ589" s="163"/>
      <c r="DBR589" s="163"/>
      <c r="DBS589" s="163"/>
      <c r="DBT589" s="163"/>
      <c r="DBU589" s="163"/>
      <c r="DBV589" s="163"/>
      <c r="DBW589" s="163"/>
      <c r="DBX589" s="163"/>
      <c r="DBY589" s="163"/>
      <c r="DBZ589" s="163"/>
      <c r="DCA589" s="163"/>
      <c r="DCB589" s="163"/>
      <c r="DCC589" s="163"/>
      <c r="DCD589" s="163"/>
      <c r="DCE589" s="163"/>
      <c r="DCF589" s="163"/>
      <c r="DCG589" s="163"/>
      <c r="DCH589" s="163"/>
      <c r="DCI589" s="163"/>
      <c r="DCJ589" s="163"/>
      <c r="DCK589" s="163"/>
      <c r="DCL589" s="163"/>
      <c r="DCM589" s="163"/>
      <c r="DCN589" s="163"/>
      <c r="DCO589" s="163"/>
      <c r="DCP589" s="163"/>
      <c r="DCQ589" s="163"/>
      <c r="DCR589" s="163"/>
      <c r="DCS589" s="163"/>
      <c r="DCT589" s="163"/>
      <c r="DCU589" s="163"/>
      <c r="DCV589" s="163"/>
      <c r="DCW589" s="163"/>
      <c r="DCX589" s="163"/>
      <c r="DCY589" s="163"/>
      <c r="DCZ589" s="163"/>
      <c r="DDA589" s="163"/>
      <c r="DDB589" s="163"/>
      <c r="DDC589" s="163"/>
      <c r="DDD589" s="163"/>
      <c r="DDE589" s="163"/>
      <c r="DDF589" s="163"/>
      <c r="DDG589" s="163"/>
      <c r="DDH589" s="163"/>
      <c r="DDI589" s="163"/>
      <c r="DDJ589" s="163"/>
      <c r="DDK589" s="163"/>
      <c r="DDL589" s="163"/>
      <c r="DDM589" s="163"/>
      <c r="DDN589" s="163"/>
      <c r="DDO589" s="163"/>
      <c r="DDP589" s="163"/>
      <c r="DDQ589" s="163"/>
      <c r="DDR589" s="163"/>
      <c r="DDS589" s="163"/>
      <c r="DDT589" s="163"/>
      <c r="DDU589" s="163"/>
      <c r="DDV589" s="163"/>
      <c r="DDW589" s="163"/>
      <c r="DDX589" s="163"/>
      <c r="DDY589" s="163"/>
      <c r="DDZ589" s="163"/>
      <c r="DEA589" s="163"/>
      <c r="DEB589" s="163"/>
      <c r="DEC589" s="163"/>
      <c r="DED589" s="163"/>
      <c r="DEE589" s="163"/>
      <c r="DEF589" s="163"/>
      <c r="DEG589" s="163"/>
      <c r="DEH589" s="163"/>
      <c r="DEI589" s="163"/>
      <c r="DEJ589" s="163"/>
      <c r="DEK589" s="163"/>
      <c r="DEL589" s="163"/>
      <c r="DEM589" s="163"/>
      <c r="DEN589" s="163"/>
      <c r="DEO589" s="163"/>
      <c r="DEP589" s="163"/>
      <c r="DEQ589" s="163"/>
      <c r="DER589" s="163"/>
      <c r="DES589" s="163"/>
      <c r="DET589" s="163"/>
      <c r="DEU589" s="163"/>
      <c r="DEV589" s="163"/>
      <c r="DEW589" s="163"/>
      <c r="DEX589" s="163"/>
      <c r="DEY589" s="163"/>
      <c r="DEZ589" s="163"/>
      <c r="DFA589" s="163"/>
      <c r="DFB589" s="163"/>
      <c r="DFC589" s="163"/>
      <c r="DFD589" s="163"/>
      <c r="DFE589" s="163"/>
      <c r="DFF589" s="163"/>
      <c r="DFG589" s="163"/>
      <c r="DFH589" s="163"/>
      <c r="DFI589" s="163"/>
      <c r="DFJ589" s="163"/>
      <c r="DFK589" s="163"/>
      <c r="DFL589" s="163"/>
      <c r="DFM589" s="163"/>
      <c r="DFN589" s="163"/>
      <c r="DFO589" s="163"/>
      <c r="DFP589" s="163"/>
      <c r="DFQ589" s="163"/>
      <c r="DFR589" s="163"/>
      <c r="DFS589" s="163"/>
      <c r="DFT589" s="163"/>
      <c r="DFU589" s="163"/>
      <c r="DFV589" s="163"/>
      <c r="DFW589" s="163"/>
      <c r="DFX589" s="163"/>
      <c r="DFY589" s="163"/>
      <c r="DFZ589" s="163"/>
      <c r="DGA589" s="163"/>
      <c r="DGB589" s="163"/>
      <c r="DGC589" s="163"/>
      <c r="DGD589" s="163"/>
      <c r="DGE589" s="163"/>
      <c r="DGF589" s="163"/>
      <c r="DGG589" s="163"/>
      <c r="DGH589" s="163"/>
      <c r="DGI589" s="163"/>
      <c r="DGJ589" s="163"/>
      <c r="DGK589" s="163"/>
      <c r="DGL589" s="163"/>
      <c r="DGM589" s="163"/>
      <c r="DGN589" s="163"/>
      <c r="DGO589" s="163"/>
      <c r="DGP589" s="163"/>
      <c r="DGQ589" s="163"/>
      <c r="DGR589" s="163"/>
      <c r="DGS589" s="163"/>
      <c r="DGT589" s="163"/>
      <c r="DGU589" s="163"/>
      <c r="DGV589" s="163"/>
      <c r="DGW589" s="163"/>
      <c r="DGX589" s="163"/>
      <c r="DGY589" s="163"/>
      <c r="DGZ589" s="163"/>
      <c r="DHA589" s="163"/>
      <c r="DHB589" s="163"/>
      <c r="DHC589" s="163"/>
      <c r="DHD589" s="163"/>
      <c r="DHE589" s="163"/>
      <c r="DHF589" s="163"/>
      <c r="DHG589" s="163"/>
      <c r="DHH589" s="163"/>
      <c r="DHI589" s="163"/>
      <c r="DHJ589" s="163"/>
      <c r="DHK589" s="163"/>
      <c r="DHL589" s="163"/>
      <c r="DHM589" s="163"/>
      <c r="DHN589" s="163"/>
      <c r="DHO589" s="163"/>
      <c r="DHP589" s="163"/>
      <c r="DHQ589" s="163"/>
      <c r="DHR589" s="163"/>
      <c r="DHS589" s="163"/>
      <c r="DHT589" s="163"/>
      <c r="DHU589" s="163"/>
      <c r="DHV589" s="163"/>
      <c r="DHW589" s="163"/>
      <c r="DHX589" s="163"/>
      <c r="DHY589" s="163"/>
      <c r="DHZ589" s="163"/>
      <c r="DIA589" s="163"/>
      <c r="DIB589" s="163"/>
      <c r="DIC589" s="163"/>
      <c r="DID589" s="163"/>
      <c r="DIE589" s="163"/>
      <c r="DIF589" s="163"/>
      <c r="DIG589" s="163"/>
      <c r="DIH589" s="163"/>
      <c r="DII589" s="163"/>
      <c r="DIJ589" s="163"/>
      <c r="DIK589" s="163"/>
      <c r="DIL589" s="163"/>
      <c r="DIM589" s="163"/>
      <c r="DIN589" s="163"/>
      <c r="DIO589" s="163"/>
      <c r="DIP589" s="163"/>
      <c r="DIQ589" s="163"/>
      <c r="DIR589" s="163"/>
      <c r="DIS589" s="163"/>
      <c r="DIT589" s="163"/>
      <c r="DIU589" s="163"/>
      <c r="DIV589" s="163"/>
      <c r="DIW589" s="163"/>
      <c r="DIX589" s="163"/>
      <c r="DIY589" s="163"/>
      <c r="DIZ589" s="163"/>
      <c r="DJA589" s="163"/>
      <c r="DJB589" s="163"/>
      <c r="DJC589" s="163"/>
      <c r="DJD589" s="163"/>
      <c r="DJE589" s="163"/>
      <c r="DJF589" s="163"/>
      <c r="DJG589" s="163"/>
      <c r="DJH589" s="163"/>
      <c r="DJI589" s="163"/>
      <c r="DJJ589" s="163"/>
      <c r="DJK589" s="163"/>
      <c r="DJL589" s="163"/>
      <c r="DJM589" s="163"/>
      <c r="DJN589" s="163"/>
      <c r="DJO589" s="163"/>
      <c r="DJP589" s="163"/>
      <c r="DJQ589" s="163"/>
      <c r="DJR589" s="163"/>
      <c r="DJS589" s="163"/>
      <c r="DJT589" s="163"/>
      <c r="DJU589" s="163"/>
      <c r="DJV589" s="163"/>
      <c r="DJW589" s="163"/>
      <c r="DJX589" s="163"/>
      <c r="DJY589" s="163"/>
      <c r="DJZ589" s="163"/>
      <c r="DKA589" s="163"/>
      <c r="DKB589" s="163"/>
      <c r="DKC589" s="163"/>
      <c r="DKD589" s="163"/>
      <c r="DKE589" s="163"/>
      <c r="DKF589" s="163"/>
      <c r="DKG589" s="163"/>
      <c r="DKH589" s="163"/>
      <c r="DKI589" s="163"/>
      <c r="DKJ589" s="163"/>
      <c r="DKK589" s="163"/>
      <c r="DKL589" s="163"/>
      <c r="DKM589" s="163"/>
      <c r="DKN589" s="163"/>
      <c r="DKO589" s="163"/>
      <c r="DKP589" s="163"/>
      <c r="DKQ589" s="163"/>
      <c r="DKR589" s="163"/>
      <c r="DKS589" s="163"/>
      <c r="DKT589" s="163"/>
      <c r="DKU589" s="163"/>
      <c r="DKV589" s="163"/>
      <c r="DKW589" s="163"/>
      <c r="DKX589" s="163"/>
      <c r="DKY589" s="163"/>
      <c r="DKZ589" s="163"/>
      <c r="DLA589" s="163"/>
      <c r="DLB589" s="163"/>
      <c r="DLC589" s="163"/>
      <c r="DLD589" s="163"/>
      <c r="DLE589" s="163"/>
      <c r="DLF589" s="163"/>
      <c r="DLG589" s="163"/>
      <c r="DLH589" s="163"/>
      <c r="DLI589" s="163"/>
      <c r="DLJ589" s="163"/>
      <c r="DLK589" s="163"/>
      <c r="DLL589" s="163"/>
      <c r="DLM589" s="163"/>
      <c r="DLN589" s="163"/>
      <c r="DLO589" s="163"/>
      <c r="DLP589" s="163"/>
      <c r="DLQ589" s="163"/>
      <c r="DLR589" s="163"/>
      <c r="DLS589" s="163"/>
      <c r="DLT589" s="163"/>
      <c r="DLU589" s="163"/>
      <c r="DLV589" s="163"/>
      <c r="DLW589" s="163"/>
      <c r="DLX589" s="163"/>
      <c r="DLY589" s="163"/>
      <c r="DLZ589" s="163"/>
      <c r="DMA589" s="163"/>
      <c r="DMB589" s="163"/>
      <c r="DMC589" s="163"/>
      <c r="DMD589" s="163"/>
      <c r="DME589" s="163"/>
      <c r="DMF589" s="163"/>
      <c r="DMG589" s="163"/>
      <c r="DMH589" s="163"/>
      <c r="DMI589" s="163"/>
      <c r="DMJ589" s="163"/>
      <c r="DMK589" s="163"/>
      <c r="DML589" s="163"/>
      <c r="DMM589" s="163"/>
      <c r="DMN589" s="163"/>
      <c r="DMO589" s="163"/>
      <c r="DMP589" s="163"/>
      <c r="DMQ589" s="163"/>
      <c r="DMR589" s="163"/>
      <c r="DMS589" s="163"/>
      <c r="DMT589" s="163"/>
      <c r="DMU589" s="163"/>
      <c r="DMV589" s="163"/>
      <c r="DMW589" s="163"/>
      <c r="DMX589" s="163"/>
      <c r="DMY589" s="163"/>
      <c r="DMZ589" s="163"/>
      <c r="DNA589" s="163"/>
      <c r="DNB589" s="163"/>
      <c r="DNC589" s="163"/>
      <c r="DND589" s="163"/>
      <c r="DNE589" s="163"/>
      <c r="DNF589" s="163"/>
      <c r="DNG589" s="163"/>
      <c r="DNH589" s="163"/>
      <c r="DNI589" s="163"/>
      <c r="DNJ589" s="163"/>
      <c r="DNK589" s="163"/>
      <c r="DNL589" s="163"/>
      <c r="DNM589" s="163"/>
      <c r="DNN589" s="163"/>
      <c r="DNO589" s="163"/>
      <c r="DNP589" s="163"/>
      <c r="DNQ589" s="163"/>
      <c r="DNR589" s="163"/>
      <c r="DNS589" s="163"/>
      <c r="DNT589" s="163"/>
      <c r="DNU589" s="163"/>
      <c r="DNV589" s="163"/>
      <c r="DNW589" s="163"/>
      <c r="DNX589" s="163"/>
      <c r="DNY589" s="163"/>
      <c r="DNZ589" s="163"/>
      <c r="DOA589" s="163"/>
      <c r="DOB589" s="163"/>
      <c r="DOC589" s="163"/>
      <c r="DOD589" s="163"/>
      <c r="DOE589" s="163"/>
      <c r="DOF589" s="163"/>
      <c r="DOG589" s="163"/>
      <c r="DOH589" s="163"/>
      <c r="DOI589" s="163"/>
      <c r="DOJ589" s="163"/>
      <c r="DOK589" s="163"/>
      <c r="DOL589" s="163"/>
      <c r="DOM589" s="163"/>
      <c r="DON589" s="163"/>
      <c r="DOO589" s="163"/>
      <c r="DOP589" s="163"/>
      <c r="DOQ589" s="163"/>
      <c r="DOR589" s="163"/>
      <c r="DOS589" s="163"/>
      <c r="DOT589" s="163"/>
      <c r="DOU589" s="163"/>
      <c r="DOV589" s="163"/>
      <c r="DOW589" s="163"/>
      <c r="DOX589" s="163"/>
      <c r="DOY589" s="163"/>
      <c r="DOZ589" s="163"/>
      <c r="DPA589" s="163"/>
      <c r="DPB589" s="163"/>
      <c r="DPC589" s="163"/>
      <c r="DPD589" s="163"/>
      <c r="DPE589" s="163"/>
      <c r="DPF589" s="163"/>
      <c r="DPG589" s="163"/>
      <c r="DPH589" s="163"/>
      <c r="DPI589" s="163"/>
      <c r="DPJ589" s="163"/>
      <c r="DPK589" s="163"/>
      <c r="DPL589" s="163"/>
      <c r="DPM589" s="163"/>
      <c r="DPN589" s="163"/>
      <c r="DPO589" s="163"/>
      <c r="DPP589" s="163"/>
      <c r="DPQ589" s="163"/>
      <c r="DPR589" s="163"/>
      <c r="DPS589" s="163"/>
      <c r="DPT589" s="163"/>
      <c r="DPU589" s="163"/>
      <c r="DPV589" s="163"/>
      <c r="DPW589" s="163"/>
      <c r="DPX589" s="163"/>
      <c r="DPY589" s="163"/>
      <c r="DPZ589" s="163"/>
      <c r="DQA589" s="163"/>
      <c r="DQB589" s="163"/>
      <c r="DQC589" s="163"/>
      <c r="DQD589" s="163"/>
      <c r="DQE589" s="163"/>
      <c r="DQF589" s="163"/>
      <c r="DQG589" s="163"/>
      <c r="DQH589" s="163"/>
      <c r="DQI589" s="163"/>
      <c r="DQJ589" s="163"/>
      <c r="DQK589" s="163"/>
      <c r="DQL589" s="163"/>
      <c r="DQM589" s="163"/>
      <c r="DQN589" s="163"/>
      <c r="DQO589" s="163"/>
      <c r="DQP589" s="163"/>
      <c r="DQQ589" s="163"/>
      <c r="DQR589" s="163"/>
      <c r="DQS589" s="163"/>
      <c r="DQT589" s="163"/>
      <c r="DQU589" s="163"/>
      <c r="DQV589" s="163"/>
      <c r="DQW589" s="163"/>
      <c r="DQX589" s="163"/>
      <c r="DQY589" s="163"/>
      <c r="DQZ589" s="163"/>
      <c r="DRA589" s="163"/>
      <c r="DRB589" s="163"/>
      <c r="DRC589" s="163"/>
      <c r="DRD589" s="163"/>
      <c r="DRE589" s="163"/>
      <c r="DRF589" s="163"/>
      <c r="DRG589" s="163"/>
      <c r="DRH589" s="163"/>
      <c r="DRI589" s="163"/>
      <c r="DRJ589" s="163"/>
      <c r="DRK589" s="163"/>
      <c r="DRL589" s="163"/>
      <c r="DRM589" s="163"/>
      <c r="DRN589" s="163"/>
      <c r="DRO589" s="163"/>
      <c r="DRP589" s="163"/>
      <c r="DRQ589" s="163"/>
      <c r="DRR589" s="163"/>
      <c r="DRS589" s="163"/>
      <c r="DRT589" s="163"/>
      <c r="DRU589" s="163"/>
      <c r="DRV589" s="163"/>
      <c r="DRW589" s="163"/>
      <c r="DRX589" s="163"/>
      <c r="DRY589" s="163"/>
      <c r="DRZ589" s="163"/>
      <c r="DSA589" s="163"/>
      <c r="DSB589" s="163"/>
      <c r="DSC589" s="163"/>
      <c r="DSD589" s="163"/>
      <c r="DSE589" s="163"/>
      <c r="DSF589" s="163"/>
      <c r="DSG589" s="163"/>
      <c r="DSH589" s="163"/>
      <c r="DSI589" s="163"/>
      <c r="DSJ589" s="163"/>
      <c r="DSK589" s="163"/>
      <c r="DSL589" s="163"/>
      <c r="DSM589" s="163"/>
      <c r="DSN589" s="163"/>
      <c r="DSO589" s="163"/>
      <c r="DSP589" s="163"/>
      <c r="DSQ589" s="163"/>
      <c r="DSR589" s="163"/>
      <c r="DSS589" s="163"/>
      <c r="DST589" s="163"/>
      <c r="DSU589" s="163"/>
      <c r="DSV589" s="163"/>
      <c r="DSW589" s="163"/>
      <c r="DSX589" s="163"/>
      <c r="DSY589" s="163"/>
      <c r="DSZ589" s="163"/>
      <c r="DTA589" s="163"/>
      <c r="DTB589" s="163"/>
      <c r="DTC589" s="163"/>
      <c r="DTD589" s="163"/>
      <c r="DTE589" s="163"/>
      <c r="DTF589" s="163"/>
      <c r="DTG589" s="163"/>
      <c r="DTH589" s="163"/>
      <c r="DTI589" s="163"/>
      <c r="DTJ589" s="163"/>
      <c r="DTK589" s="163"/>
      <c r="DTL589" s="163"/>
      <c r="DTM589" s="163"/>
      <c r="DTN589" s="163"/>
      <c r="DTO589" s="163"/>
      <c r="DTP589" s="163"/>
      <c r="DTQ589" s="163"/>
      <c r="DTR589" s="163"/>
      <c r="DTS589" s="163"/>
      <c r="DTT589" s="163"/>
      <c r="DTU589" s="163"/>
      <c r="DTV589" s="163"/>
      <c r="DTW589" s="163"/>
      <c r="DTX589" s="163"/>
      <c r="DTY589" s="163"/>
      <c r="DTZ589" s="163"/>
      <c r="DUA589" s="163"/>
      <c r="DUB589" s="163"/>
      <c r="DUC589" s="163"/>
      <c r="DUD589" s="163"/>
      <c r="DUE589" s="163"/>
      <c r="DUF589" s="163"/>
      <c r="DUG589" s="163"/>
      <c r="DUH589" s="163"/>
      <c r="DUI589" s="163"/>
      <c r="DUJ589" s="163"/>
      <c r="DUK589" s="163"/>
      <c r="DUL589" s="163"/>
      <c r="DUM589" s="163"/>
      <c r="DUN589" s="163"/>
      <c r="DUO589" s="163"/>
      <c r="DUP589" s="163"/>
      <c r="DUQ589" s="163"/>
      <c r="DUR589" s="163"/>
      <c r="DUS589" s="163"/>
      <c r="DUT589" s="163"/>
      <c r="DUU589" s="163"/>
      <c r="DUV589" s="163"/>
      <c r="DUW589" s="163"/>
      <c r="DUX589" s="163"/>
      <c r="DUY589" s="163"/>
      <c r="DUZ589" s="163"/>
      <c r="DVA589" s="163"/>
      <c r="DVB589" s="163"/>
      <c r="DVC589" s="163"/>
      <c r="DVD589" s="163"/>
      <c r="DVE589" s="163"/>
      <c r="DVF589" s="163"/>
      <c r="DVG589" s="163"/>
      <c r="DVH589" s="163"/>
      <c r="DVI589" s="163"/>
      <c r="DVJ589" s="163"/>
      <c r="DVK589" s="163"/>
      <c r="DVL589" s="163"/>
      <c r="DVM589" s="163"/>
      <c r="DVN589" s="163"/>
      <c r="DVO589" s="163"/>
      <c r="DVP589" s="163"/>
      <c r="DVQ589" s="163"/>
      <c r="DVR589" s="163"/>
      <c r="DVS589" s="163"/>
      <c r="DVT589" s="163"/>
      <c r="DVU589" s="163"/>
      <c r="DVV589" s="163"/>
      <c r="DVW589" s="163"/>
      <c r="DVX589" s="163"/>
      <c r="DVY589" s="163"/>
      <c r="DVZ589" s="163"/>
      <c r="DWA589" s="163"/>
      <c r="DWB589" s="163"/>
      <c r="DWC589" s="163"/>
      <c r="DWD589" s="163"/>
      <c r="DWE589" s="163"/>
      <c r="DWF589" s="163"/>
      <c r="DWG589" s="163"/>
      <c r="DWH589" s="163"/>
      <c r="DWI589" s="163"/>
      <c r="DWJ589" s="163"/>
      <c r="DWK589" s="163"/>
      <c r="DWL589" s="163"/>
      <c r="DWM589" s="163"/>
      <c r="DWN589" s="163"/>
      <c r="DWO589" s="163"/>
      <c r="DWP589" s="163"/>
      <c r="DWQ589" s="163"/>
      <c r="DWR589" s="163"/>
      <c r="DWS589" s="163"/>
      <c r="DWT589" s="163"/>
      <c r="DWU589" s="163"/>
      <c r="DWV589" s="163"/>
      <c r="DWW589" s="163"/>
      <c r="DWX589" s="163"/>
      <c r="DWY589" s="163"/>
      <c r="DWZ589" s="163"/>
      <c r="DXA589" s="163"/>
      <c r="DXB589" s="163"/>
      <c r="DXC589" s="163"/>
      <c r="DXD589" s="163"/>
      <c r="DXE589" s="163"/>
      <c r="DXF589" s="163"/>
      <c r="DXG589" s="163"/>
      <c r="DXH589" s="163"/>
      <c r="DXI589" s="163"/>
      <c r="DXJ589" s="163"/>
      <c r="DXK589" s="163"/>
      <c r="DXL589" s="163"/>
      <c r="DXM589" s="163"/>
      <c r="DXN589" s="163"/>
      <c r="DXO589" s="163"/>
      <c r="DXP589" s="163"/>
      <c r="DXQ589" s="163"/>
      <c r="DXR589" s="163"/>
      <c r="DXS589" s="163"/>
      <c r="DXT589" s="163"/>
      <c r="DXU589" s="163"/>
      <c r="DXV589" s="163"/>
      <c r="DXW589" s="163"/>
      <c r="DXX589" s="163"/>
      <c r="DXY589" s="163"/>
      <c r="DXZ589" s="163"/>
      <c r="DYA589" s="163"/>
      <c r="DYB589" s="163"/>
      <c r="DYC589" s="163"/>
      <c r="DYD589" s="163"/>
      <c r="DYE589" s="163"/>
      <c r="DYF589" s="163"/>
      <c r="DYG589" s="163"/>
      <c r="DYH589" s="163"/>
      <c r="DYI589" s="163"/>
      <c r="DYJ589" s="163"/>
      <c r="DYK589" s="163"/>
      <c r="DYL589" s="163"/>
      <c r="DYM589" s="163"/>
      <c r="DYN589" s="163"/>
      <c r="DYO589" s="163"/>
      <c r="DYP589" s="163"/>
      <c r="DYQ589" s="163"/>
      <c r="DYR589" s="163"/>
      <c r="DYS589" s="163"/>
      <c r="DYT589" s="163"/>
      <c r="DYU589" s="163"/>
      <c r="DYV589" s="163"/>
      <c r="DYW589" s="163"/>
      <c r="DYX589" s="163"/>
      <c r="DYY589" s="163"/>
      <c r="DYZ589" s="163"/>
      <c r="DZA589" s="163"/>
      <c r="DZB589" s="163"/>
      <c r="DZC589" s="163"/>
      <c r="DZD589" s="163"/>
      <c r="DZE589" s="163"/>
      <c r="DZF589" s="163"/>
      <c r="DZG589" s="163"/>
      <c r="DZH589" s="163"/>
      <c r="DZI589" s="163"/>
      <c r="DZJ589" s="163"/>
      <c r="DZK589" s="163"/>
      <c r="DZL589" s="163"/>
      <c r="DZM589" s="163"/>
      <c r="DZN589" s="163"/>
      <c r="DZO589" s="163"/>
      <c r="DZP589" s="163"/>
      <c r="DZQ589" s="163"/>
      <c r="DZR589" s="163"/>
      <c r="DZS589" s="163"/>
      <c r="DZT589" s="163"/>
      <c r="DZU589" s="163"/>
      <c r="DZV589" s="163"/>
      <c r="DZW589" s="163"/>
      <c r="DZX589" s="163"/>
      <c r="DZY589" s="163"/>
      <c r="DZZ589" s="163"/>
      <c r="EAA589" s="163"/>
      <c r="EAB589" s="163"/>
      <c r="EAC589" s="163"/>
      <c r="EAD589" s="163"/>
      <c r="EAE589" s="163"/>
      <c r="EAF589" s="163"/>
      <c r="EAG589" s="163"/>
      <c r="EAH589" s="163"/>
      <c r="EAI589" s="163"/>
      <c r="EAJ589" s="163"/>
      <c r="EAK589" s="163"/>
      <c r="EAL589" s="163"/>
      <c r="EAM589" s="163"/>
      <c r="EAN589" s="163"/>
      <c r="EAO589" s="163"/>
      <c r="EAP589" s="163"/>
      <c r="EAQ589" s="163"/>
      <c r="EAR589" s="163"/>
      <c r="EAS589" s="163"/>
      <c r="EAT589" s="163"/>
      <c r="EAU589" s="163"/>
      <c r="EAV589" s="163"/>
      <c r="EAW589" s="163"/>
      <c r="EAX589" s="163"/>
      <c r="EAY589" s="163"/>
      <c r="EAZ589" s="163"/>
      <c r="EBA589" s="163"/>
      <c r="EBB589" s="163"/>
      <c r="EBC589" s="163"/>
      <c r="EBD589" s="163"/>
      <c r="EBE589" s="163"/>
      <c r="EBF589" s="163"/>
      <c r="EBG589" s="163"/>
      <c r="EBH589" s="163"/>
      <c r="EBI589" s="163"/>
      <c r="EBJ589" s="163"/>
      <c r="EBK589" s="163"/>
      <c r="EBL589" s="163"/>
      <c r="EBM589" s="163"/>
      <c r="EBN589" s="163"/>
      <c r="EBO589" s="163"/>
      <c r="EBP589" s="163"/>
      <c r="EBQ589" s="163"/>
      <c r="EBR589" s="163"/>
      <c r="EBS589" s="163"/>
      <c r="EBT589" s="163"/>
      <c r="EBU589" s="163"/>
      <c r="EBV589" s="163"/>
      <c r="EBW589" s="163"/>
      <c r="EBX589" s="163"/>
      <c r="EBY589" s="163"/>
      <c r="EBZ589" s="163"/>
      <c r="ECA589" s="163"/>
      <c r="ECB589" s="163"/>
      <c r="ECC589" s="163"/>
      <c r="ECD589" s="163"/>
      <c r="ECE589" s="163"/>
      <c r="ECF589" s="163"/>
      <c r="ECG589" s="163"/>
      <c r="ECH589" s="163"/>
      <c r="ECI589" s="163"/>
      <c r="ECJ589" s="163"/>
      <c r="ECK589" s="163"/>
      <c r="ECL589" s="163"/>
      <c r="ECM589" s="163"/>
      <c r="ECN589" s="163"/>
      <c r="ECO589" s="163"/>
      <c r="ECP589" s="163"/>
      <c r="ECQ589" s="163"/>
      <c r="ECR589" s="163"/>
      <c r="ECS589" s="163"/>
      <c r="ECT589" s="163"/>
      <c r="ECU589" s="163"/>
      <c r="ECV589" s="163"/>
      <c r="ECW589" s="163"/>
      <c r="ECX589" s="163"/>
      <c r="ECY589" s="163"/>
      <c r="ECZ589" s="163"/>
      <c r="EDA589" s="163"/>
      <c r="EDB589" s="163"/>
      <c r="EDC589" s="163"/>
      <c r="EDD589" s="163"/>
      <c r="EDE589" s="163"/>
      <c r="EDF589" s="163"/>
      <c r="EDG589" s="163"/>
      <c r="EDH589" s="163"/>
      <c r="EDI589" s="163"/>
      <c r="EDJ589" s="163"/>
      <c r="EDK589" s="163"/>
      <c r="EDL589" s="163"/>
      <c r="EDM589" s="163"/>
      <c r="EDN589" s="163"/>
      <c r="EDO589" s="163"/>
      <c r="EDP589" s="163"/>
      <c r="EDQ589" s="163"/>
      <c r="EDR589" s="163"/>
      <c r="EDS589" s="163"/>
      <c r="EDT589" s="163"/>
      <c r="EDU589" s="163"/>
      <c r="EDV589" s="163"/>
      <c r="EDW589" s="163"/>
      <c r="EDX589" s="163"/>
      <c r="EDY589" s="163"/>
      <c r="EDZ589" s="163"/>
      <c r="EEA589" s="163"/>
      <c r="EEB589" s="163"/>
      <c r="EEC589" s="163"/>
      <c r="EED589" s="163"/>
      <c r="EEE589" s="163"/>
      <c r="EEF589" s="163"/>
      <c r="EEG589" s="163"/>
      <c r="EEH589" s="163"/>
      <c r="EEI589" s="163"/>
      <c r="EEJ589" s="163"/>
      <c r="EEK589" s="163"/>
      <c r="EEL589" s="163"/>
      <c r="EEM589" s="163"/>
      <c r="EEN589" s="163"/>
      <c r="EEO589" s="163"/>
      <c r="EEP589" s="163"/>
      <c r="EEQ589" s="163"/>
      <c r="EER589" s="163"/>
      <c r="EES589" s="163"/>
      <c r="EET589" s="163"/>
      <c r="EEU589" s="163"/>
      <c r="EEV589" s="163"/>
      <c r="EEW589" s="163"/>
      <c r="EEX589" s="163"/>
      <c r="EEY589" s="163"/>
      <c r="EEZ589" s="163"/>
      <c r="EFA589" s="163"/>
      <c r="EFB589" s="163"/>
      <c r="EFC589" s="163"/>
      <c r="EFD589" s="163"/>
      <c r="EFE589" s="163"/>
      <c r="EFF589" s="163"/>
      <c r="EFG589" s="163"/>
      <c r="EFH589" s="163"/>
      <c r="EFI589" s="163"/>
      <c r="EFJ589" s="163"/>
      <c r="EFK589" s="163"/>
      <c r="EFL589" s="163"/>
      <c r="EFM589" s="163"/>
      <c r="EFN589" s="163"/>
      <c r="EFO589" s="163"/>
      <c r="EFP589" s="163"/>
      <c r="EFQ589" s="163"/>
      <c r="EFR589" s="163"/>
      <c r="EFS589" s="163"/>
      <c r="EFT589" s="163"/>
      <c r="EFU589" s="163"/>
      <c r="EFV589" s="163"/>
      <c r="EFW589" s="163"/>
      <c r="EFX589" s="163"/>
      <c r="EFY589" s="163"/>
      <c r="EFZ589" s="163"/>
      <c r="EGA589" s="163"/>
      <c r="EGB589" s="163"/>
      <c r="EGC589" s="163"/>
      <c r="EGD589" s="163"/>
      <c r="EGE589" s="163"/>
      <c r="EGF589" s="163"/>
      <c r="EGG589" s="163"/>
      <c r="EGH589" s="163"/>
      <c r="EGI589" s="163"/>
      <c r="EGJ589" s="163"/>
      <c r="EGK589" s="163"/>
      <c r="EGL589" s="163"/>
      <c r="EGM589" s="163"/>
      <c r="EGN589" s="163"/>
      <c r="EGO589" s="163"/>
      <c r="EGP589" s="163"/>
      <c r="EGQ589" s="163"/>
      <c r="EGR589" s="163"/>
      <c r="EGS589" s="163"/>
      <c r="EGT589" s="163"/>
      <c r="EGU589" s="163"/>
      <c r="EGV589" s="163"/>
      <c r="EGW589" s="163"/>
      <c r="EGX589" s="163"/>
      <c r="EGY589" s="163"/>
      <c r="EGZ589" s="163"/>
      <c r="EHA589" s="163"/>
      <c r="EHB589" s="163"/>
      <c r="EHC589" s="163"/>
      <c r="EHD589" s="163"/>
      <c r="EHE589" s="163"/>
      <c r="EHF589" s="163"/>
      <c r="EHG589" s="163"/>
      <c r="EHH589" s="163"/>
      <c r="EHI589" s="163"/>
      <c r="EHJ589" s="163"/>
      <c r="EHK589" s="163"/>
      <c r="EHL589" s="163"/>
      <c r="EHM589" s="163"/>
      <c r="EHN589" s="163"/>
      <c r="EHO589" s="163"/>
      <c r="EHP589" s="163"/>
      <c r="EHQ589" s="163"/>
      <c r="EHR589" s="163"/>
      <c r="EHS589" s="163"/>
      <c r="EHT589" s="163"/>
      <c r="EHU589" s="163"/>
      <c r="EHV589" s="163"/>
      <c r="EHW589" s="163"/>
      <c r="EHX589" s="163"/>
      <c r="EHY589" s="163"/>
      <c r="EHZ589" s="163"/>
      <c r="EIA589" s="163"/>
      <c r="EIB589" s="163"/>
      <c r="EIC589" s="163"/>
      <c r="EID589" s="163"/>
      <c r="EIE589" s="163"/>
      <c r="EIF589" s="163"/>
      <c r="EIG589" s="163"/>
      <c r="EIH589" s="163"/>
      <c r="EII589" s="163"/>
      <c r="EIJ589" s="163"/>
      <c r="EIK589" s="163"/>
      <c r="EIL589" s="163"/>
      <c r="EIM589" s="163"/>
      <c r="EIN589" s="163"/>
      <c r="EIO589" s="163"/>
      <c r="EIP589" s="163"/>
      <c r="EIQ589" s="163"/>
      <c r="EIR589" s="163"/>
      <c r="EIS589" s="163"/>
      <c r="EIT589" s="163"/>
      <c r="EIU589" s="163"/>
      <c r="EIV589" s="163"/>
      <c r="EIW589" s="163"/>
      <c r="EIX589" s="163"/>
      <c r="EIY589" s="163"/>
      <c r="EIZ589" s="163"/>
      <c r="EJA589" s="163"/>
      <c r="EJB589" s="163"/>
      <c r="EJC589" s="163"/>
      <c r="EJD589" s="163"/>
      <c r="EJE589" s="163"/>
      <c r="EJF589" s="163"/>
      <c r="EJG589" s="163"/>
      <c r="EJH589" s="163"/>
      <c r="EJI589" s="163"/>
      <c r="EJJ589" s="163"/>
      <c r="EJK589" s="163"/>
      <c r="EJL589" s="163"/>
      <c r="EJM589" s="163"/>
      <c r="EJN589" s="163"/>
      <c r="EJO589" s="163"/>
      <c r="EJP589" s="163"/>
      <c r="EJQ589" s="163"/>
      <c r="EJR589" s="163"/>
      <c r="EJS589" s="163"/>
      <c r="EJT589" s="163"/>
      <c r="EJU589" s="163"/>
      <c r="EJV589" s="163"/>
      <c r="EJW589" s="163"/>
      <c r="EJX589" s="163"/>
      <c r="EJY589" s="163"/>
      <c r="EJZ589" s="163"/>
      <c r="EKA589" s="163"/>
      <c r="EKB589" s="163"/>
      <c r="EKC589" s="163"/>
      <c r="EKD589" s="163"/>
      <c r="EKE589" s="163"/>
      <c r="EKF589" s="163"/>
      <c r="EKG589" s="163"/>
      <c r="EKH589" s="163"/>
      <c r="EKI589" s="163"/>
      <c r="EKJ589" s="163"/>
      <c r="EKK589" s="163"/>
      <c r="EKL589" s="163"/>
      <c r="EKM589" s="163"/>
      <c r="EKN589" s="163"/>
      <c r="EKO589" s="163"/>
      <c r="EKP589" s="163"/>
      <c r="EKQ589" s="163"/>
      <c r="EKR589" s="163"/>
      <c r="EKS589" s="163"/>
      <c r="EKT589" s="163"/>
      <c r="EKU589" s="163"/>
      <c r="EKV589" s="163"/>
      <c r="EKW589" s="163"/>
      <c r="EKX589" s="163"/>
      <c r="EKY589" s="163"/>
      <c r="EKZ589" s="163"/>
      <c r="ELA589" s="163"/>
      <c r="ELB589" s="163"/>
      <c r="ELC589" s="163"/>
      <c r="ELD589" s="163"/>
      <c r="ELE589" s="163"/>
      <c r="ELF589" s="163"/>
      <c r="ELG589" s="163"/>
      <c r="ELH589" s="163"/>
      <c r="ELI589" s="163"/>
      <c r="ELJ589" s="163"/>
      <c r="ELK589" s="163"/>
      <c r="ELL589" s="163"/>
      <c r="ELM589" s="163"/>
      <c r="ELN589" s="163"/>
      <c r="ELO589" s="163"/>
      <c r="ELP589" s="163"/>
      <c r="ELQ589" s="163"/>
      <c r="ELR589" s="163"/>
      <c r="ELS589" s="163"/>
      <c r="ELT589" s="163"/>
      <c r="ELU589" s="163"/>
      <c r="ELV589" s="163"/>
      <c r="ELW589" s="163"/>
      <c r="ELX589" s="163"/>
      <c r="ELY589" s="163"/>
      <c r="ELZ589" s="163"/>
      <c r="EMA589" s="163"/>
      <c r="EMB589" s="163"/>
      <c r="EMC589" s="163"/>
      <c r="EMD589" s="163"/>
      <c r="EME589" s="163"/>
      <c r="EMF589" s="163"/>
      <c r="EMG589" s="163"/>
      <c r="EMH589" s="163"/>
      <c r="EMI589" s="163"/>
      <c r="EMJ589" s="163"/>
      <c r="EMK589" s="163"/>
      <c r="EML589" s="163"/>
      <c r="EMM589" s="163"/>
      <c r="EMN589" s="163"/>
      <c r="EMO589" s="163"/>
      <c r="EMP589" s="163"/>
      <c r="EMQ589" s="163"/>
      <c r="EMR589" s="163"/>
      <c r="EMS589" s="163"/>
      <c r="EMT589" s="163"/>
      <c r="EMU589" s="163"/>
      <c r="EMV589" s="163"/>
      <c r="EMW589" s="163"/>
      <c r="EMX589" s="163"/>
      <c r="EMY589" s="163"/>
      <c r="EMZ589" s="163"/>
      <c r="ENA589" s="163"/>
      <c r="ENB589" s="163"/>
      <c r="ENC589" s="163"/>
      <c r="END589" s="163"/>
      <c r="ENE589" s="163"/>
      <c r="ENF589" s="163"/>
      <c r="ENG589" s="163"/>
      <c r="ENH589" s="163"/>
      <c r="ENI589" s="163"/>
      <c r="ENJ589" s="163"/>
      <c r="ENK589" s="163"/>
      <c r="ENL589" s="163"/>
      <c r="ENM589" s="163"/>
      <c r="ENN589" s="163"/>
      <c r="ENO589" s="163"/>
      <c r="ENP589" s="163"/>
      <c r="ENQ589" s="163"/>
      <c r="ENR589" s="163"/>
      <c r="ENS589" s="163"/>
      <c r="ENT589" s="163"/>
      <c r="ENU589" s="163"/>
      <c r="ENV589" s="163"/>
      <c r="ENW589" s="163"/>
      <c r="ENX589" s="163"/>
      <c r="ENY589" s="163"/>
      <c r="ENZ589" s="163"/>
      <c r="EOA589" s="163"/>
      <c r="EOB589" s="163"/>
      <c r="EOC589" s="163"/>
      <c r="EOD589" s="163"/>
      <c r="EOE589" s="163"/>
      <c r="EOF589" s="163"/>
      <c r="EOG589" s="163"/>
      <c r="EOH589" s="163"/>
      <c r="EOI589" s="163"/>
      <c r="EOJ589" s="163"/>
      <c r="EOK589" s="163"/>
      <c r="EOL589" s="163"/>
      <c r="EOM589" s="163"/>
      <c r="EON589" s="163"/>
      <c r="EOO589" s="163"/>
      <c r="EOP589" s="163"/>
      <c r="EOQ589" s="163"/>
      <c r="EOR589" s="163"/>
      <c r="EOS589" s="163"/>
      <c r="EOT589" s="163"/>
      <c r="EOU589" s="163"/>
      <c r="EOV589" s="163"/>
      <c r="EOW589" s="163"/>
      <c r="EOX589" s="163"/>
      <c r="EOY589" s="163"/>
      <c r="EOZ589" s="163"/>
      <c r="EPA589" s="163"/>
      <c r="EPB589" s="163"/>
      <c r="EPC589" s="163"/>
      <c r="EPD589" s="163"/>
      <c r="EPE589" s="163"/>
      <c r="EPF589" s="163"/>
      <c r="EPG589" s="163"/>
      <c r="EPH589" s="163"/>
      <c r="EPI589" s="163"/>
      <c r="EPJ589" s="163"/>
      <c r="EPK589" s="163"/>
      <c r="EPL589" s="163"/>
      <c r="EPM589" s="163"/>
      <c r="EPN589" s="163"/>
      <c r="EPO589" s="163"/>
      <c r="EPP589" s="163"/>
      <c r="EPQ589" s="163"/>
      <c r="EPR589" s="163"/>
      <c r="EPS589" s="163"/>
      <c r="EPT589" s="163"/>
      <c r="EPU589" s="163"/>
      <c r="EPV589" s="163"/>
      <c r="EPW589" s="163"/>
      <c r="EPX589" s="163"/>
      <c r="EPY589" s="163"/>
      <c r="EPZ589" s="163"/>
      <c r="EQA589" s="163"/>
      <c r="EQB589" s="163"/>
      <c r="EQC589" s="163"/>
      <c r="EQD589" s="163"/>
      <c r="EQE589" s="163"/>
      <c r="EQF589" s="163"/>
      <c r="EQG589" s="163"/>
      <c r="EQH589" s="163"/>
      <c r="EQI589" s="163"/>
      <c r="EQJ589" s="163"/>
      <c r="EQK589" s="163"/>
      <c r="EQL589" s="163"/>
      <c r="EQM589" s="163"/>
      <c r="EQN589" s="163"/>
      <c r="EQO589" s="163"/>
      <c r="EQP589" s="163"/>
      <c r="EQQ589" s="163"/>
      <c r="EQR589" s="163"/>
      <c r="EQS589" s="163"/>
      <c r="EQT589" s="163"/>
      <c r="EQU589" s="163"/>
      <c r="EQV589" s="163"/>
      <c r="EQW589" s="163"/>
      <c r="EQX589" s="163"/>
      <c r="EQY589" s="163"/>
      <c r="EQZ589" s="163"/>
      <c r="ERA589" s="163"/>
      <c r="ERB589" s="163"/>
      <c r="ERC589" s="163"/>
      <c r="ERD589" s="163"/>
      <c r="ERE589" s="163"/>
      <c r="ERF589" s="163"/>
      <c r="ERG589" s="163"/>
      <c r="ERH589" s="163"/>
      <c r="ERI589" s="163"/>
      <c r="ERJ589" s="163"/>
      <c r="ERK589" s="163"/>
      <c r="ERL589" s="163"/>
      <c r="ERM589" s="163"/>
      <c r="ERN589" s="163"/>
      <c r="ERO589" s="163"/>
      <c r="ERP589" s="163"/>
      <c r="ERQ589" s="163"/>
      <c r="ERR589" s="163"/>
      <c r="ERS589" s="163"/>
      <c r="ERT589" s="163"/>
      <c r="ERU589" s="163"/>
      <c r="ERV589" s="163"/>
      <c r="ERW589" s="163"/>
      <c r="ERX589" s="163"/>
      <c r="ERY589" s="163"/>
      <c r="ERZ589" s="163"/>
      <c r="ESA589" s="163"/>
      <c r="ESB589" s="163"/>
      <c r="ESC589" s="163"/>
      <c r="ESD589" s="163"/>
      <c r="ESE589" s="163"/>
      <c r="ESF589" s="163"/>
      <c r="ESG589" s="163"/>
      <c r="ESH589" s="163"/>
      <c r="ESI589" s="163"/>
      <c r="ESJ589" s="163"/>
      <c r="ESK589" s="163"/>
      <c r="ESL589" s="163"/>
      <c r="ESM589" s="163"/>
      <c r="ESN589" s="163"/>
      <c r="ESO589" s="163"/>
      <c r="ESP589" s="163"/>
      <c r="ESQ589" s="163"/>
      <c r="ESR589" s="163"/>
      <c r="ESS589" s="163"/>
      <c r="EST589" s="163"/>
      <c r="ESU589" s="163"/>
      <c r="ESV589" s="163"/>
      <c r="ESW589" s="163"/>
      <c r="ESX589" s="163"/>
      <c r="ESY589" s="163"/>
      <c r="ESZ589" s="163"/>
      <c r="ETA589" s="163"/>
      <c r="ETB589" s="163"/>
      <c r="ETC589" s="163"/>
      <c r="ETD589" s="163"/>
      <c r="ETE589" s="163"/>
      <c r="ETF589" s="163"/>
      <c r="ETG589" s="163"/>
      <c r="ETH589" s="163"/>
      <c r="ETI589" s="163"/>
      <c r="ETJ589" s="163"/>
      <c r="ETK589" s="163"/>
      <c r="ETL589" s="163"/>
      <c r="ETM589" s="163"/>
      <c r="ETN589" s="163"/>
      <c r="ETO589" s="163"/>
      <c r="ETP589" s="163"/>
      <c r="ETQ589" s="163"/>
      <c r="ETR589" s="163"/>
      <c r="ETS589" s="163"/>
      <c r="ETT589" s="163"/>
      <c r="ETU589" s="163"/>
      <c r="ETV589" s="163"/>
      <c r="ETW589" s="163"/>
      <c r="ETX589" s="163"/>
      <c r="ETY589" s="163"/>
      <c r="ETZ589" s="163"/>
      <c r="EUA589" s="163"/>
      <c r="EUB589" s="163"/>
      <c r="EUC589" s="163"/>
      <c r="EUD589" s="163"/>
      <c r="EUE589" s="163"/>
      <c r="EUF589" s="163"/>
      <c r="EUG589" s="163"/>
      <c r="EUH589" s="163"/>
      <c r="EUI589" s="163"/>
      <c r="EUJ589" s="163"/>
      <c r="EUK589" s="163"/>
      <c r="EUL589" s="163"/>
      <c r="EUM589" s="163"/>
      <c r="EUN589" s="163"/>
      <c r="EUO589" s="163"/>
      <c r="EUP589" s="163"/>
      <c r="EUQ589" s="163"/>
      <c r="EUR589" s="163"/>
      <c r="EUS589" s="163"/>
      <c r="EUT589" s="163"/>
      <c r="EUU589" s="163"/>
      <c r="EUV589" s="163"/>
      <c r="EUW589" s="163"/>
      <c r="EUX589" s="163"/>
      <c r="EUY589" s="163"/>
      <c r="EUZ589" s="163"/>
      <c r="EVA589" s="163"/>
      <c r="EVB589" s="163"/>
      <c r="EVC589" s="163"/>
      <c r="EVD589" s="163"/>
      <c r="EVE589" s="163"/>
      <c r="EVF589" s="163"/>
      <c r="EVG589" s="163"/>
      <c r="EVH589" s="163"/>
      <c r="EVI589" s="163"/>
      <c r="EVJ589" s="163"/>
      <c r="EVK589" s="163"/>
      <c r="EVL589" s="163"/>
      <c r="EVM589" s="163"/>
      <c r="EVN589" s="163"/>
      <c r="EVO589" s="163"/>
      <c r="EVP589" s="163"/>
      <c r="EVQ589" s="163"/>
      <c r="EVR589" s="163"/>
      <c r="EVS589" s="163"/>
      <c r="EVT589" s="163"/>
      <c r="EVU589" s="163"/>
      <c r="EVV589" s="163"/>
      <c r="EVW589" s="163"/>
      <c r="EVX589" s="163"/>
      <c r="EVY589" s="163"/>
      <c r="EVZ589" s="163"/>
      <c r="EWA589" s="163"/>
      <c r="EWB589" s="163"/>
      <c r="EWC589" s="163"/>
      <c r="EWD589" s="163"/>
      <c r="EWE589" s="163"/>
      <c r="EWF589" s="163"/>
      <c r="EWG589" s="163"/>
      <c r="EWH589" s="163"/>
      <c r="EWI589" s="163"/>
      <c r="EWJ589" s="163"/>
      <c r="EWK589" s="163"/>
      <c r="EWL589" s="163"/>
      <c r="EWM589" s="163"/>
      <c r="EWN589" s="163"/>
      <c r="EWO589" s="163"/>
      <c r="EWP589" s="163"/>
      <c r="EWQ589" s="163"/>
      <c r="EWR589" s="163"/>
      <c r="EWS589" s="163"/>
      <c r="EWT589" s="163"/>
      <c r="EWU589" s="163"/>
      <c r="EWV589" s="163"/>
      <c r="EWW589" s="163"/>
      <c r="EWX589" s="163"/>
      <c r="EWY589" s="163"/>
      <c r="EWZ589" s="163"/>
      <c r="EXA589" s="163"/>
      <c r="EXB589" s="163"/>
      <c r="EXC589" s="163"/>
      <c r="EXD589" s="163"/>
      <c r="EXE589" s="163"/>
      <c r="EXF589" s="163"/>
      <c r="EXG589" s="163"/>
      <c r="EXH589" s="163"/>
      <c r="EXI589" s="163"/>
      <c r="EXJ589" s="163"/>
      <c r="EXK589" s="163"/>
      <c r="EXL589" s="163"/>
      <c r="EXM589" s="163"/>
      <c r="EXN589" s="163"/>
      <c r="EXO589" s="163"/>
      <c r="EXP589" s="163"/>
      <c r="EXQ589" s="163"/>
      <c r="EXR589" s="163"/>
      <c r="EXS589" s="163"/>
      <c r="EXT589" s="163"/>
      <c r="EXU589" s="163"/>
      <c r="EXV589" s="163"/>
      <c r="EXW589" s="163"/>
      <c r="EXX589" s="163"/>
      <c r="EXY589" s="163"/>
      <c r="EXZ589" s="163"/>
      <c r="EYA589" s="163"/>
      <c r="EYB589" s="163"/>
      <c r="EYC589" s="163"/>
      <c r="EYD589" s="163"/>
      <c r="EYE589" s="163"/>
      <c r="EYF589" s="163"/>
      <c r="EYG589" s="163"/>
      <c r="EYH589" s="163"/>
      <c r="EYI589" s="163"/>
      <c r="EYJ589" s="163"/>
      <c r="EYK589" s="163"/>
      <c r="EYL589" s="163"/>
      <c r="EYM589" s="163"/>
      <c r="EYN589" s="163"/>
      <c r="EYO589" s="163"/>
      <c r="EYP589" s="163"/>
      <c r="EYQ589" s="163"/>
      <c r="EYR589" s="163"/>
      <c r="EYS589" s="163"/>
      <c r="EYT589" s="163"/>
      <c r="EYU589" s="163"/>
      <c r="EYV589" s="163"/>
      <c r="EYW589" s="163"/>
      <c r="EYX589" s="163"/>
      <c r="EYY589" s="163"/>
      <c r="EYZ589" s="163"/>
      <c r="EZA589" s="163"/>
      <c r="EZB589" s="163"/>
      <c r="EZC589" s="163"/>
      <c r="EZD589" s="163"/>
      <c r="EZE589" s="163"/>
      <c r="EZF589" s="163"/>
      <c r="EZG589" s="163"/>
      <c r="EZH589" s="163"/>
      <c r="EZI589" s="163"/>
      <c r="EZJ589" s="163"/>
      <c r="EZK589" s="163"/>
      <c r="EZL589" s="163"/>
      <c r="EZM589" s="163"/>
      <c r="EZN589" s="163"/>
      <c r="EZO589" s="163"/>
      <c r="EZP589" s="163"/>
      <c r="EZQ589" s="163"/>
      <c r="EZR589" s="163"/>
      <c r="EZS589" s="163"/>
      <c r="EZT589" s="163"/>
      <c r="EZU589" s="163"/>
      <c r="EZV589" s="163"/>
      <c r="EZW589" s="163"/>
      <c r="EZX589" s="163"/>
      <c r="EZY589" s="163"/>
      <c r="EZZ589" s="163"/>
      <c r="FAA589" s="163"/>
      <c r="FAB589" s="163"/>
      <c r="FAC589" s="163"/>
      <c r="FAD589" s="163"/>
      <c r="FAE589" s="163"/>
      <c r="FAF589" s="163"/>
      <c r="FAG589" s="163"/>
      <c r="FAH589" s="163"/>
      <c r="FAI589" s="163"/>
      <c r="FAJ589" s="163"/>
      <c r="FAK589" s="163"/>
      <c r="FAL589" s="163"/>
      <c r="FAM589" s="163"/>
      <c r="FAN589" s="163"/>
      <c r="FAO589" s="163"/>
      <c r="FAP589" s="163"/>
      <c r="FAQ589" s="163"/>
      <c r="FAR589" s="163"/>
      <c r="FAS589" s="163"/>
      <c r="FAT589" s="163"/>
      <c r="FAU589" s="163"/>
      <c r="FAV589" s="163"/>
      <c r="FAW589" s="163"/>
      <c r="FAX589" s="163"/>
      <c r="FAY589" s="163"/>
      <c r="FAZ589" s="163"/>
      <c r="FBA589" s="163"/>
      <c r="FBB589" s="163"/>
      <c r="FBC589" s="163"/>
      <c r="FBD589" s="163"/>
      <c r="FBE589" s="163"/>
      <c r="FBF589" s="163"/>
      <c r="FBG589" s="163"/>
      <c r="FBH589" s="163"/>
      <c r="FBI589" s="163"/>
      <c r="FBJ589" s="163"/>
      <c r="FBK589" s="163"/>
      <c r="FBL589" s="163"/>
      <c r="FBM589" s="163"/>
      <c r="FBN589" s="163"/>
      <c r="FBO589" s="163"/>
      <c r="FBP589" s="163"/>
      <c r="FBQ589" s="163"/>
      <c r="FBR589" s="163"/>
      <c r="FBS589" s="163"/>
      <c r="FBT589" s="163"/>
      <c r="FBU589" s="163"/>
      <c r="FBV589" s="163"/>
      <c r="FBW589" s="163"/>
      <c r="FBX589" s="163"/>
      <c r="FBY589" s="163"/>
      <c r="FBZ589" s="163"/>
      <c r="FCA589" s="163"/>
      <c r="FCB589" s="163"/>
      <c r="FCC589" s="163"/>
      <c r="FCD589" s="163"/>
      <c r="FCE589" s="163"/>
      <c r="FCF589" s="163"/>
      <c r="FCG589" s="163"/>
      <c r="FCH589" s="163"/>
      <c r="FCI589" s="163"/>
      <c r="FCJ589" s="163"/>
      <c r="FCK589" s="163"/>
      <c r="FCL589" s="163"/>
      <c r="FCM589" s="163"/>
      <c r="FCN589" s="163"/>
      <c r="FCO589" s="163"/>
      <c r="FCP589" s="163"/>
      <c r="FCQ589" s="163"/>
      <c r="FCR589" s="163"/>
      <c r="FCS589" s="163"/>
      <c r="FCT589" s="163"/>
      <c r="FCU589" s="163"/>
      <c r="FCV589" s="163"/>
      <c r="FCW589" s="163"/>
      <c r="FCX589" s="163"/>
      <c r="FCY589" s="163"/>
      <c r="FCZ589" s="163"/>
      <c r="FDA589" s="163"/>
      <c r="FDB589" s="163"/>
      <c r="FDC589" s="163"/>
      <c r="FDD589" s="163"/>
      <c r="FDE589" s="163"/>
      <c r="FDF589" s="163"/>
      <c r="FDG589" s="163"/>
      <c r="FDH589" s="163"/>
      <c r="FDI589" s="163"/>
      <c r="FDJ589" s="163"/>
      <c r="FDK589" s="163"/>
      <c r="FDL589" s="163"/>
      <c r="FDM589" s="163"/>
      <c r="FDN589" s="163"/>
      <c r="FDO589" s="163"/>
      <c r="FDP589" s="163"/>
      <c r="FDQ589" s="163"/>
      <c r="FDR589" s="163"/>
      <c r="FDS589" s="163"/>
      <c r="FDT589" s="163"/>
      <c r="FDU589" s="163"/>
      <c r="FDV589" s="163"/>
      <c r="FDW589" s="163"/>
      <c r="FDX589" s="163"/>
      <c r="FDY589" s="163"/>
      <c r="FDZ589" s="163"/>
      <c r="FEA589" s="163"/>
      <c r="FEB589" s="163"/>
      <c r="FEC589" s="163"/>
      <c r="FED589" s="163"/>
      <c r="FEE589" s="163"/>
      <c r="FEF589" s="163"/>
      <c r="FEG589" s="163"/>
      <c r="FEH589" s="163"/>
      <c r="FEI589" s="163"/>
      <c r="FEJ589" s="163"/>
      <c r="FEK589" s="163"/>
      <c r="FEL589" s="163"/>
      <c r="FEM589" s="163"/>
      <c r="FEN589" s="163"/>
      <c r="FEO589" s="163"/>
      <c r="FEP589" s="163"/>
      <c r="FEQ589" s="163"/>
      <c r="FER589" s="163"/>
      <c r="FES589" s="163"/>
      <c r="FET589" s="163"/>
      <c r="FEU589" s="163"/>
      <c r="FEV589" s="163"/>
      <c r="FEW589" s="163"/>
      <c r="FEX589" s="163"/>
      <c r="FEY589" s="163"/>
      <c r="FEZ589" s="163"/>
      <c r="FFA589" s="163"/>
      <c r="FFB589" s="163"/>
      <c r="FFC589" s="163"/>
      <c r="FFD589" s="163"/>
      <c r="FFE589" s="163"/>
      <c r="FFF589" s="163"/>
      <c r="FFG589" s="163"/>
      <c r="FFH589" s="163"/>
      <c r="FFI589" s="163"/>
      <c r="FFJ589" s="163"/>
      <c r="FFK589" s="163"/>
      <c r="FFL589" s="163"/>
      <c r="FFM589" s="163"/>
      <c r="FFN589" s="163"/>
      <c r="FFO589" s="163"/>
      <c r="FFP589" s="163"/>
      <c r="FFQ589" s="163"/>
      <c r="FFR589" s="163"/>
      <c r="FFS589" s="163"/>
      <c r="FFT589" s="163"/>
      <c r="FFU589" s="163"/>
      <c r="FFV589" s="163"/>
      <c r="FFW589" s="163"/>
      <c r="FFX589" s="163"/>
      <c r="FFY589" s="163"/>
      <c r="FFZ589" s="163"/>
      <c r="FGA589" s="163"/>
      <c r="FGB589" s="163"/>
      <c r="FGC589" s="163"/>
      <c r="FGD589" s="163"/>
      <c r="FGE589" s="163"/>
      <c r="FGF589" s="163"/>
      <c r="FGG589" s="163"/>
      <c r="FGH589" s="163"/>
      <c r="FGI589" s="163"/>
      <c r="FGJ589" s="163"/>
      <c r="FGK589" s="163"/>
      <c r="FGL589" s="163"/>
      <c r="FGM589" s="163"/>
      <c r="FGN589" s="163"/>
      <c r="FGO589" s="163"/>
      <c r="FGP589" s="163"/>
      <c r="FGQ589" s="163"/>
      <c r="FGR589" s="163"/>
      <c r="FGS589" s="163"/>
      <c r="FGT589" s="163"/>
      <c r="FGU589" s="163"/>
      <c r="FGV589" s="163"/>
      <c r="FGW589" s="163"/>
      <c r="FGX589" s="163"/>
      <c r="FGY589" s="163"/>
      <c r="FGZ589" s="163"/>
      <c r="FHA589" s="163"/>
      <c r="FHB589" s="163"/>
      <c r="FHC589" s="163"/>
      <c r="FHD589" s="163"/>
      <c r="FHE589" s="163"/>
      <c r="FHF589" s="163"/>
      <c r="FHG589" s="163"/>
      <c r="FHH589" s="163"/>
      <c r="FHI589" s="163"/>
      <c r="FHJ589" s="163"/>
      <c r="FHK589" s="163"/>
      <c r="FHL589" s="163"/>
      <c r="FHM589" s="163"/>
      <c r="FHN589" s="163"/>
      <c r="FHO589" s="163"/>
      <c r="FHP589" s="163"/>
      <c r="FHQ589" s="163"/>
      <c r="FHR589" s="163"/>
      <c r="FHS589" s="163"/>
      <c r="FHT589" s="163"/>
      <c r="FHU589" s="163"/>
      <c r="FHV589" s="163"/>
      <c r="FHW589" s="163"/>
      <c r="FHX589" s="163"/>
      <c r="FHY589" s="163"/>
      <c r="FHZ589" s="163"/>
      <c r="FIA589" s="163"/>
      <c r="FIB589" s="163"/>
      <c r="FIC589" s="163"/>
      <c r="FID589" s="163"/>
      <c r="FIE589" s="163"/>
      <c r="FIF589" s="163"/>
      <c r="FIG589" s="163"/>
      <c r="FIH589" s="163"/>
      <c r="FII589" s="163"/>
      <c r="FIJ589" s="163"/>
      <c r="FIK589" s="163"/>
      <c r="FIL589" s="163"/>
      <c r="FIM589" s="163"/>
      <c r="FIN589" s="163"/>
      <c r="FIO589" s="163"/>
      <c r="FIP589" s="163"/>
      <c r="FIQ589" s="163"/>
      <c r="FIR589" s="163"/>
      <c r="FIS589" s="163"/>
      <c r="FIT589" s="163"/>
      <c r="FIU589" s="163"/>
      <c r="FIV589" s="163"/>
      <c r="FIW589" s="163"/>
      <c r="FIX589" s="163"/>
      <c r="FIY589" s="163"/>
      <c r="FIZ589" s="163"/>
      <c r="FJA589" s="163"/>
      <c r="FJB589" s="163"/>
      <c r="FJC589" s="163"/>
      <c r="FJD589" s="163"/>
      <c r="FJE589" s="163"/>
      <c r="FJF589" s="163"/>
      <c r="FJG589" s="163"/>
      <c r="FJH589" s="163"/>
      <c r="FJI589" s="163"/>
      <c r="FJJ589" s="163"/>
      <c r="FJK589" s="163"/>
      <c r="FJL589" s="163"/>
      <c r="FJM589" s="163"/>
      <c r="FJN589" s="163"/>
      <c r="FJO589" s="163"/>
      <c r="FJP589" s="163"/>
      <c r="FJQ589" s="163"/>
      <c r="FJR589" s="163"/>
      <c r="FJS589" s="163"/>
      <c r="FJT589" s="163"/>
      <c r="FJU589" s="163"/>
      <c r="FJV589" s="163"/>
      <c r="FJW589" s="163"/>
      <c r="FJX589" s="163"/>
      <c r="FJY589" s="163"/>
      <c r="FJZ589" s="163"/>
      <c r="FKA589" s="163"/>
      <c r="FKB589" s="163"/>
      <c r="FKC589" s="163"/>
      <c r="FKD589" s="163"/>
      <c r="FKE589" s="163"/>
      <c r="FKF589" s="163"/>
      <c r="FKG589" s="163"/>
      <c r="FKH589" s="163"/>
      <c r="FKI589" s="163"/>
      <c r="FKJ589" s="163"/>
      <c r="FKK589" s="163"/>
      <c r="FKL589" s="163"/>
      <c r="FKM589" s="163"/>
      <c r="FKN589" s="163"/>
      <c r="FKO589" s="163"/>
      <c r="FKP589" s="163"/>
      <c r="FKQ589" s="163"/>
      <c r="FKR589" s="163"/>
      <c r="FKS589" s="163"/>
      <c r="FKT589" s="163"/>
      <c r="FKU589" s="163"/>
      <c r="FKV589" s="163"/>
      <c r="FKW589" s="163"/>
      <c r="FKX589" s="163"/>
      <c r="FKY589" s="163"/>
      <c r="FKZ589" s="163"/>
      <c r="FLA589" s="163"/>
      <c r="FLB589" s="163"/>
      <c r="FLC589" s="163"/>
      <c r="FLD589" s="163"/>
      <c r="FLE589" s="163"/>
      <c r="FLF589" s="163"/>
      <c r="FLG589" s="163"/>
      <c r="FLH589" s="163"/>
      <c r="FLI589" s="163"/>
      <c r="FLJ589" s="163"/>
      <c r="FLK589" s="163"/>
      <c r="FLL589" s="163"/>
      <c r="FLM589" s="163"/>
      <c r="FLN589" s="163"/>
      <c r="FLO589" s="163"/>
      <c r="FLP589" s="163"/>
      <c r="FLQ589" s="163"/>
      <c r="FLR589" s="163"/>
      <c r="FLS589" s="163"/>
      <c r="FLT589" s="163"/>
      <c r="FLU589" s="163"/>
      <c r="FLV589" s="163"/>
      <c r="FLW589" s="163"/>
      <c r="FLX589" s="163"/>
      <c r="FLY589" s="163"/>
      <c r="FLZ589" s="163"/>
      <c r="FMA589" s="163"/>
      <c r="FMB589" s="163"/>
      <c r="FMC589" s="163"/>
      <c r="FMD589" s="163"/>
      <c r="FME589" s="163"/>
      <c r="FMF589" s="163"/>
      <c r="FMG589" s="163"/>
      <c r="FMH589" s="163"/>
      <c r="FMI589" s="163"/>
      <c r="FMJ589" s="163"/>
      <c r="FMK589" s="163"/>
      <c r="FML589" s="163"/>
      <c r="FMM589" s="163"/>
      <c r="FMN589" s="163"/>
      <c r="FMO589" s="163"/>
      <c r="FMP589" s="163"/>
      <c r="FMQ589" s="163"/>
      <c r="FMR589" s="163"/>
      <c r="FMS589" s="163"/>
      <c r="FMT589" s="163"/>
      <c r="FMU589" s="163"/>
      <c r="FMV589" s="163"/>
      <c r="FMW589" s="163"/>
      <c r="FMX589" s="163"/>
      <c r="FMY589" s="163"/>
      <c r="FMZ589" s="163"/>
      <c r="FNA589" s="163"/>
      <c r="FNB589" s="163"/>
      <c r="FNC589" s="163"/>
      <c r="FND589" s="163"/>
      <c r="FNE589" s="163"/>
      <c r="FNF589" s="163"/>
      <c r="FNG589" s="163"/>
      <c r="FNH589" s="163"/>
      <c r="FNI589" s="163"/>
      <c r="FNJ589" s="163"/>
      <c r="FNK589" s="163"/>
      <c r="FNL589" s="163"/>
      <c r="FNM589" s="163"/>
      <c r="FNN589" s="163"/>
      <c r="FNO589" s="163"/>
      <c r="FNP589" s="163"/>
      <c r="FNQ589" s="163"/>
      <c r="FNR589" s="163"/>
      <c r="FNS589" s="163"/>
      <c r="FNT589" s="163"/>
      <c r="FNU589" s="163"/>
      <c r="FNV589" s="163"/>
      <c r="FNW589" s="163"/>
      <c r="FNX589" s="163"/>
      <c r="FNY589" s="163"/>
      <c r="FNZ589" s="163"/>
      <c r="FOA589" s="163"/>
      <c r="FOB589" s="163"/>
      <c r="FOC589" s="163"/>
      <c r="FOD589" s="163"/>
      <c r="FOE589" s="163"/>
      <c r="FOF589" s="163"/>
      <c r="FOG589" s="163"/>
      <c r="FOH589" s="163"/>
      <c r="FOI589" s="163"/>
      <c r="FOJ589" s="163"/>
      <c r="FOK589" s="163"/>
      <c r="FOL589" s="163"/>
      <c r="FOM589" s="163"/>
      <c r="FON589" s="163"/>
      <c r="FOO589" s="163"/>
      <c r="FOP589" s="163"/>
      <c r="FOQ589" s="163"/>
      <c r="FOR589" s="163"/>
      <c r="FOS589" s="163"/>
      <c r="FOT589" s="163"/>
      <c r="FOU589" s="163"/>
      <c r="FOV589" s="163"/>
      <c r="FOW589" s="163"/>
      <c r="FOX589" s="163"/>
      <c r="FOY589" s="163"/>
      <c r="FOZ589" s="163"/>
      <c r="FPA589" s="163"/>
      <c r="FPB589" s="163"/>
      <c r="FPC589" s="163"/>
      <c r="FPD589" s="163"/>
      <c r="FPE589" s="163"/>
      <c r="FPF589" s="163"/>
      <c r="FPG589" s="163"/>
      <c r="FPH589" s="163"/>
      <c r="FPI589" s="163"/>
      <c r="FPJ589" s="163"/>
      <c r="FPK589" s="163"/>
      <c r="FPL589" s="163"/>
      <c r="FPM589" s="163"/>
      <c r="FPN589" s="163"/>
      <c r="FPO589" s="163"/>
      <c r="FPP589" s="163"/>
      <c r="FPQ589" s="163"/>
      <c r="FPR589" s="163"/>
      <c r="FPS589" s="163"/>
      <c r="FPT589" s="163"/>
      <c r="FPU589" s="163"/>
      <c r="FPV589" s="163"/>
      <c r="FPW589" s="163"/>
      <c r="FPX589" s="163"/>
      <c r="FPY589" s="163"/>
      <c r="FPZ589" s="163"/>
      <c r="FQA589" s="163"/>
      <c r="FQB589" s="163"/>
      <c r="FQC589" s="163"/>
      <c r="FQD589" s="163"/>
      <c r="FQE589" s="163"/>
      <c r="FQF589" s="163"/>
      <c r="FQG589" s="163"/>
      <c r="FQH589" s="163"/>
      <c r="FQI589" s="163"/>
      <c r="FQJ589" s="163"/>
      <c r="FQK589" s="163"/>
      <c r="FQL589" s="163"/>
      <c r="FQM589" s="163"/>
      <c r="FQN589" s="163"/>
      <c r="FQO589" s="163"/>
      <c r="FQP589" s="163"/>
      <c r="FQQ589" s="163"/>
      <c r="FQR589" s="163"/>
      <c r="FQS589" s="163"/>
      <c r="FQT589" s="163"/>
      <c r="FQU589" s="163"/>
      <c r="FQV589" s="163"/>
      <c r="FQW589" s="163"/>
      <c r="FQX589" s="163"/>
      <c r="FQY589" s="163"/>
      <c r="FQZ589" s="163"/>
      <c r="FRA589" s="163"/>
      <c r="FRB589" s="163"/>
      <c r="FRC589" s="163"/>
      <c r="FRD589" s="163"/>
      <c r="FRE589" s="163"/>
      <c r="FRF589" s="163"/>
      <c r="FRG589" s="163"/>
      <c r="FRH589" s="163"/>
      <c r="FRI589" s="163"/>
      <c r="FRJ589" s="163"/>
      <c r="FRK589" s="163"/>
      <c r="FRL589" s="163"/>
      <c r="FRM589" s="163"/>
      <c r="FRN589" s="163"/>
      <c r="FRO589" s="163"/>
      <c r="FRP589" s="163"/>
      <c r="FRQ589" s="163"/>
      <c r="FRR589" s="163"/>
      <c r="FRS589" s="163"/>
      <c r="FRT589" s="163"/>
      <c r="FRU589" s="163"/>
      <c r="FRV589" s="163"/>
      <c r="FRW589" s="163"/>
      <c r="FRX589" s="163"/>
      <c r="FRY589" s="163"/>
      <c r="FRZ589" s="163"/>
      <c r="FSA589" s="163"/>
      <c r="FSB589" s="163"/>
      <c r="FSC589" s="163"/>
      <c r="FSD589" s="163"/>
      <c r="FSE589" s="163"/>
      <c r="FSF589" s="163"/>
      <c r="FSG589" s="163"/>
      <c r="FSH589" s="163"/>
      <c r="FSI589" s="163"/>
      <c r="FSJ589" s="163"/>
      <c r="FSK589" s="163"/>
      <c r="FSL589" s="163"/>
      <c r="FSM589" s="163"/>
      <c r="FSN589" s="163"/>
      <c r="FSO589" s="163"/>
      <c r="FSP589" s="163"/>
      <c r="FSQ589" s="163"/>
      <c r="FSR589" s="163"/>
      <c r="FSS589" s="163"/>
      <c r="FST589" s="163"/>
      <c r="FSU589" s="163"/>
      <c r="FSV589" s="163"/>
      <c r="FSW589" s="163"/>
      <c r="FSX589" s="163"/>
      <c r="FSY589" s="163"/>
      <c r="FSZ589" s="163"/>
      <c r="FTA589" s="163"/>
      <c r="FTB589" s="163"/>
      <c r="FTC589" s="163"/>
      <c r="FTD589" s="163"/>
      <c r="FTE589" s="163"/>
      <c r="FTF589" s="163"/>
      <c r="FTG589" s="163"/>
      <c r="FTH589" s="163"/>
      <c r="FTI589" s="163"/>
      <c r="FTJ589" s="163"/>
      <c r="FTK589" s="163"/>
      <c r="FTL589" s="163"/>
      <c r="FTM589" s="163"/>
      <c r="FTN589" s="163"/>
      <c r="FTO589" s="163"/>
      <c r="FTP589" s="163"/>
      <c r="FTQ589" s="163"/>
      <c r="FTR589" s="163"/>
      <c r="FTS589" s="163"/>
      <c r="FTT589" s="163"/>
      <c r="FTU589" s="163"/>
      <c r="FTV589" s="163"/>
      <c r="FTW589" s="163"/>
      <c r="FTX589" s="163"/>
      <c r="FTY589" s="163"/>
      <c r="FTZ589" s="163"/>
      <c r="FUA589" s="163"/>
      <c r="FUB589" s="163"/>
      <c r="FUC589" s="163"/>
      <c r="FUD589" s="163"/>
      <c r="FUE589" s="163"/>
      <c r="FUF589" s="163"/>
      <c r="FUG589" s="163"/>
      <c r="FUH589" s="163"/>
      <c r="FUI589" s="163"/>
      <c r="FUJ589" s="163"/>
      <c r="FUK589" s="163"/>
      <c r="FUL589" s="163"/>
      <c r="FUM589" s="163"/>
      <c r="FUN589" s="163"/>
      <c r="FUO589" s="163"/>
      <c r="FUP589" s="163"/>
      <c r="FUQ589" s="163"/>
      <c r="FUR589" s="163"/>
      <c r="FUS589" s="163"/>
      <c r="FUT589" s="163"/>
      <c r="FUU589" s="163"/>
      <c r="FUV589" s="163"/>
      <c r="FUW589" s="163"/>
      <c r="FUX589" s="163"/>
      <c r="FUY589" s="163"/>
      <c r="FUZ589" s="163"/>
      <c r="FVA589" s="163"/>
      <c r="FVB589" s="163"/>
      <c r="FVC589" s="163"/>
      <c r="FVD589" s="163"/>
      <c r="FVE589" s="163"/>
      <c r="FVF589" s="163"/>
      <c r="FVG589" s="163"/>
      <c r="FVH589" s="163"/>
      <c r="FVI589" s="163"/>
      <c r="FVJ589" s="163"/>
      <c r="FVK589" s="163"/>
      <c r="FVL589" s="163"/>
      <c r="FVM589" s="163"/>
      <c r="FVN589" s="163"/>
      <c r="FVO589" s="163"/>
      <c r="FVP589" s="163"/>
      <c r="FVQ589" s="163"/>
      <c r="FVR589" s="163"/>
      <c r="FVS589" s="163"/>
      <c r="FVT589" s="163"/>
      <c r="FVU589" s="163"/>
      <c r="FVV589" s="163"/>
      <c r="FVW589" s="163"/>
      <c r="FVX589" s="163"/>
      <c r="FVY589" s="163"/>
      <c r="FVZ589" s="163"/>
      <c r="FWA589" s="163"/>
      <c r="FWB589" s="163"/>
      <c r="FWC589" s="163"/>
      <c r="FWD589" s="163"/>
      <c r="FWE589" s="163"/>
      <c r="FWF589" s="163"/>
      <c r="FWG589" s="163"/>
      <c r="FWH589" s="163"/>
      <c r="FWI589" s="163"/>
      <c r="FWJ589" s="163"/>
      <c r="FWK589" s="163"/>
      <c r="FWL589" s="163"/>
      <c r="FWM589" s="163"/>
      <c r="FWN589" s="163"/>
      <c r="FWO589" s="163"/>
      <c r="FWP589" s="163"/>
      <c r="FWQ589" s="163"/>
      <c r="FWR589" s="163"/>
      <c r="FWS589" s="163"/>
      <c r="FWT589" s="163"/>
      <c r="FWU589" s="163"/>
      <c r="FWV589" s="163"/>
      <c r="FWW589" s="163"/>
      <c r="FWX589" s="163"/>
      <c r="FWY589" s="163"/>
      <c r="FWZ589" s="163"/>
      <c r="FXA589" s="163"/>
      <c r="FXB589" s="163"/>
      <c r="FXC589" s="163"/>
      <c r="FXD589" s="163"/>
      <c r="FXE589" s="163"/>
      <c r="FXF589" s="163"/>
      <c r="FXG589" s="163"/>
      <c r="FXH589" s="163"/>
      <c r="FXI589" s="163"/>
      <c r="FXJ589" s="163"/>
      <c r="FXK589" s="163"/>
      <c r="FXL589" s="163"/>
      <c r="FXM589" s="163"/>
      <c r="FXN589" s="163"/>
      <c r="FXO589" s="163"/>
      <c r="FXP589" s="163"/>
      <c r="FXQ589" s="163"/>
      <c r="FXR589" s="163"/>
      <c r="FXS589" s="163"/>
      <c r="FXT589" s="163"/>
      <c r="FXU589" s="163"/>
      <c r="FXV589" s="163"/>
      <c r="FXW589" s="163"/>
      <c r="FXX589" s="163"/>
      <c r="FXY589" s="163"/>
      <c r="FXZ589" s="163"/>
      <c r="FYA589" s="163"/>
      <c r="FYB589" s="163"/>
      <c r="FYC589" s="163"/>
      <c r="FYD589" s="163"/>
      <c r="FYE589" s="163"/>
      <c r="FYF589" s="163"/>
      <c r="FYG589" s="163"/>
      <c r="FYH589" s="163"/>
      <c r="FYI589" s="163"/>
      <c r="FYJ589" s="163"/>
      <c r="FYK589" s="163"/>
      <c r="FYL589" s="163"/>
      <c r="FYM589" s="163"/>
      <c r="FYN589" s="163"/>
      <c r="FYO589" s="163"/>
      <c r="FYP589" s="163"/>
      <c r="FYQ589" s="163"/>
      <c r="FYR589" s="163"/>
      <c r="FYS589" s="163"/>
      <c r="FYT589" s="163"/>
      <c r="FYU589" s="163"/>
      <c r="FYV589" s="163"/>
      <c r="FYW589" s="163"/>
      <c r="FYX589" s="163"/>
      <c r="FYY589" s="163"/>
      <c r="FYZ589" s="163"/>
      <c r="FZA589" s="163"/>
      <c r="FZB589" s="163"/>
      <c r="FZC589" s="163"/>
      <c r="FZD589" s="163"/>
      <c r="FZE589" s="163"/>
      <c r="FZF589" s="163"/>
      <c r="FZG589" s="163"/>
      <c r="FZH589" s="163"/>
      <c r="FZI589" s="163"/>
      <c r="FZJ589" s="163"/>
      <c r="FZK589" s="163"/>
      <c r="FZL589" s="163"/>
      <c r="FZM589" s="163"/>
      <c r="FZN589" s="163"/>
      <c r="FZO589" s="163"/>
      <c r="FZP589" s="163"/>
      <c r="FZQ589" s="163"/>
      <c r="FZR589" s="163"/>
      <c r="FZS589" s="163"/>
      <c r="FZT589" s="163"/>
      <c r="FZU589" s="163"/>
      <c r="FZV589" s="163"/>
      <c r="FZW589" s="163"/>
      <c r="FZX589" s="163"/>
      <c r="FZY589" s="163"/>
      <c r="FZZ589" s="163"/>
      <c r="GAA589" s="163"/>
      <c r="GAB589" s="163"/>
      <c r="GAC589" s="163"/>
      <c r="GAD589" s="163"/>
      <c r="GAE589" s="163"/>
      <c r="GAF589" s="163"/>
      <c r="GAG589" s="163"/>
      <c r="GAH589" s="163"/>
      <c r="GAI589" s="163"/>
      <c r="GAJ589" s="163"/>
      <c r="GAK589" s="163"/>
      <c r="GAL589" s="163"/>
      <c r="GAM589" s="163"/>
      <c r="GAN589" s="163"/>
      <c r="GAO589" s="163"/>
      <c r="GAP589" s="163"/>
      <c r="GAQ589" s="163"/>
      <c r="GAR589" s="163"/>
      <c r="GAS589" s="163"/>
      <c r="GAT589" s="163"/>
      <c r="GAU589" s="163"/>
      <c r="GAV589" s="163"/>
      <c r="GAW589" s="163"/>
      <c r="GAX589" s="163"/>
      <c r="GAY589" s="163"/>
      <c r="GAZ589" s="163"/>
      <c r="GBA589" s="163"/>
      <c r="GBB589" s="163"/>
      <c r="GBC589" s="163"/>
      <c r="GBD589" s="163"/>
      <c r="GBE589" s="163"/>
      <c r="GBF589" s="163"/>
      <c r="GBG589" s="163"/>
      <c r="GBH589" s="163"/>
      <c r="GBI589" s="163"/>
      <c r="GBJ589" s="163"/>
      <c r="GBK589" s="163"/>
      <c r="GBL589" s="163"/>
      <c r="GBM589" s="163"/>
      <c r="GBN589" s="163"/>
      <c r="GBO589" s="163"/>
      <c r="GBP589" s="163"/>
      <c r="GBQ589" s="163"/>
      <c r="GBR589" s="163"/>
      <c r="GBS589" s="163"/>
      <c r="GBT589" s="163"/>
      <c r="GBU589" s="163"/>
      <c r="GBV589" s="163"/>
      <c r="GBW589" s="163"/>
      <c r="GBX589" s="163"/>
      <c r="GBY589" s="163"/>
      <c r="GBZ589" s="163"/>
      <c r="GCA589" s="163"/>
      <c r="GCB589" s="163"/>
      <c r="GCC589" s="163"/>
      <c r="GCD589" s="163"/>
      <c r="GCE589" s="163"/>
      <c r="GCF589" s="163"/>
      <c r="GCG589" s="163"/>
      <c r="GCH589" s="163"/>
      <c r="GCI589" s="163"/>
      <c r="GCJ589" s="163"/>
      <c r="GCK589" s="163"/>
      <c r="GCL589" s="163"/>
      <c r="GCM589" s="163"/>
      <c r="GCN589" s="163"/>
      <c r="GCO589" s="163"/>
      <c r="GCP589" s="163"/>
      <c r="GCQ589" s="163"/>
      <c r="GCR589" s="163"/>
      <c r="GCS589" s="163"/>
      <c r="GCT589" s="163"/>
      <c r="GCU589" s="163"/>
      <c r="GCV589" s="163"/>
      <c r="GCW589" s="163"/>
      <c r="GCX589" s="163"/>
      <c r="GCY589" s="163"/>
      <c r="GCZ589" s="163"/>
      <c r="GDA589" s="163"/>
      <c r="GDB589" s="163"/>
      <c r="GDC589" s="163"/>
      <c r="GDD589" s="163"/>
      <c r="GDE589" s="163"/>
      <c r="GDF589" s="163"/>
      <c r="GDG589" s="163"/>
      <c r="GDH589" s="163"/>
      <c r="GDI589" s="163"/>
      <c r="GDJ589" s="163"/>
      <c r="GDK589" s="163"/>
      <c r="GDL589" s="163"/>
      <c r="GDM589" s="163"/>
      <c r="GDN589" s="163"/>
      <c r="GDO589" s="163"/>
      <c r="GDP589" s="163"/>
      <c r="GDQ589" s="163"/>
      <c r="GDR589" s="163"/>
      <c r="GDS589" s="163"/>
      <c r="GDT589" s="163"/>
      <c r="GDU589" s="163"/>
      <c r="GDV589" s="163"/>
      <c r="GDW589" s="163"/>
      <c r="GDX589" s="163"/>
      <c r="GDY589" s="163"/>
      <c r="GDZ589" s="163"/>
      <c r="GEA589" s="163"/>
      <c r="GEB589" s="163"/>
      <c r="GEC589" s="163"/>
      <c r="GED589" s="163"/>
      <c r="GEE589" s="163"/>
      <c r="GEF589" s="163"/>
      <c r="GEG589" s="163"/>
      <c r="GEH589" s="163"/>
      <c r="GEI589" s="163"/>
      <c r="GEJ589" s="163"/>
      <c r="GEK589" s="163"/>
      <c r="GEL589" s="163"/>
      <c r="GEM589" s="163"/>
      <c r="GEN589" s="163"/>
      <c r="GEO589" s="163"/>
      <c r="GEP589" s="163"/>
      <c r="GEQ589" s="163"/>
      <c r="GER589" s="163"/>
      <c r="GES589" s="163"/>
      <c r="GET589" s="163"/>
      <c r="GEU589" s="163"/>
      <c r="GEV589" s="163"/>
      <c r="GEW589" s="163"/>
      <c r="GEX589" s="163"/>
      <c r="GEY589" s="163"/>
      <c r="GEZ589" s="163"/>
      <c r="GFA589" s="163"/>
      <c r="GFB589" s="163"/>
      <c r="GFC589" s="163"/>
      <c r="GFD589" s="163"/>
      <c r="GFE589" s="163"/>
      <c r="GFF589" s="163"/>
      <c r="GFG589" s="163"/>
      <c r="GFH589" s="163"/>
      <c r="GFI589" s="163"/>
      <c r="GFJ589" s="163"/>
      <c r="GFK589" s="163"/>
      <c r="GFL589" s="163"/>
      <c r="GFM589" s="163"/>
      <c r="GFN589" s="163"/>
      <c r="GFO589" s="163"/>
      <c r="GFP589" s="163"/>
      <c r="GFQ589" s="163"/>
      <c r="GFR589" s="163"/>
      <c r="GFS589" s="163"/>
      <c r="GFT589" s="163"/>
      <c r="GFU589" s="163"/>
      <c r="GFV589" s="163"/>
      <c r="GFW589" s="163"/>
      <c r="GFX589" s="163"/>
      <c r="GFY589" s="163"/>
      <c r="GFZ589" s="163"/>
      <c r="GGA589" s="163"/>
      <c r="GGB589" s="163"/>
      <c r="GGC589" s="163"/>
      <c r="GGD589" s="163"/>
      <c r="GGE589" s="163"/>
      <c r="GGF589" s="163"/>
      <c r="GGG589" s="163"/>
      <c r="GGH589" s="163"/>
      <c r="GGI589" s="163"/>
      <c r="GGJ589" s="163"/>
      <c r="GGK589" s="163"/>
      <c r="GGL589" s="163"/>
      <c r="GGM589" s="163"/>
      <c r="GGN589" s="163"/>
      <c r="GGO589" s="163"/>
      <c r="GGP589" s="163"/>
      <c r="GGQ589" s="163"/>
      <c r="GGR589" s="163"/>
      <c r="GGS589" s="163"/>
      <c r="GGT589" s="163"/>
      <c r="GGU589" s="163"/>
      <c r="GGV589" s="163"/>
      <c r="GGW589" s="163"/>
      <c r="GGX589" s="163"/>
      <c r="GGY589" s="163"/>
      <c r="GGZ589" s="163"/>
      <c r="GHA589" s="163"/>
      <c r="GHB589" s="163"/>
      <c r="GHC589" s="163"/>
      <c r="GHD589" s="163"/>
      <c r="GHE589" s="163"/>
      <c r="GHF589" s="163"/>
      <c r="GHG589" s="163"/>
      <c r="GHH589" s="163"/>
      <c r="GHI589" s="163"/>
      <c r="GHJ589" s="163"/>
      <c r="GHK589" s="163"/>
      <c r="GHL589" s="163"/>
      <c r="GHM589" s="163"/>
      <c r="GHN589" s="163"/>
      <c r="GHO589" s="163"/>
      <c r="GHP589" s="163"/>
      <c r="GHQ589" s="163"/>
      <c r="GHR589" s="163"/>
      <c r="GHS589" s="163"/>
      <c r="GHT589" s="163"/>
      <c r="GHU589" s="163"/>
      <c r="GHV589" s="163"/>
      <c r="GHW589" s="163"/>
      <c r="GHX589" s="163"/>
      <c r="GHY589" s="163"/>
      <c r="GHZ589" s="163"/>
      <c r="GIA589" s="163"/>
      <c r="GIB589" s="163"/>
      <c r="GIC589" s="163"/>
      <c r="GID589" s="163"/>
      <c r="GIE589" s="163"/>
      <c r="GIF589" s="163"/>
      <c r="GIG589" s="163"/>
      <c r="GIH589" s="163"/>
      <c r="GII589" s="163"/>
      <c r="GIJ589" s="163"/>
      <c r="GIK589" s="163"/>
      <c r="GIL589" s="163"/>
      <c r="GIM589" s="163"/>
      <c r="GIN589" s="163"/>
      <c r="GIO589" s="163"/>
      <c r="GIP589" s="163"/>
      <c r="GIQ589" s="163"/>
      <c r="GIR589" s="163"/>
      <c r="GIS589" s="163"/>
      <c r="GIT589" s="163"/>
      <c r="GIU589" s="163"/>
      <c r="GIV589" s="163"/>
      <c r="GIW589" s="163"/>
      <c r="GIX589" s="163"/>
      <c r="GIY589" s="163"/>
      <c r="GIZ589" s="163"/>
      <c r="GJA589" s="163"/>
      <c r="GJB589" s="163"/>
      <c r="GJC589" s="163"/>
      <c r="GJD589" s="163"/>
      <c r="GJE589" s="163"/>
      <c r="GJF589" s="163"/>
      <c r="GJG589" s="163"/>
      <c r="GJH589" s="163"/>
      <c r="GJI589" s="163"/>
      <c r="GJJ589" s="163"/>
      <c r="GJK589" s="163"/>
      <c r="GJL589" s="163"/>
      <c r="GJM589" s="163"/>
      <c r="GJN589" s="163"/>
      <c r="GJO589" s="163"/>
      <c r="GJP589" s="163"/>
      <c r="GJQ589" s="163"/>
      <c r="GJR589" s="163"/>
      <c r="GJS589" s="163"/>
      <c r="GJT589" s="163"/>
      <c r="GJU589" s="163"/>
      <c r="GJV589" s="163"/>
      <c r="GJW589" s="163"/>
      <c r="GJX589" s="163"/>
      <c r="GJY589" s="163"/>
      <c r="GJZ589" s="163"/>
      <c r="GKA589" s="163"/>
      <c r="GKB589" s="163"/>
      <c r="GKC589" s="163"/>
      <c r="GKD589" s="163"/>
      <c r="GKE589" s="163"/>
      <c r="GKF589" s="163"/>
      <c r="GKG589" s="163"/>
      <c r="GKH589" s="163"/>
      <c r="GKI589" s="163"/>
      <c r="GKJ589" s="163"/>
      <c r="GKK589" s="163"/>
      <c r="GKL589" s="163"/>
      <c r="GKM589" s="163"/>
      <c r="GKN589" s="163"/>
      <c r="GKO589" s="163"/>
      <c r="GKP589" s="163"/>
      <c r="GKQ589" s="163"/>
      <c r="GKR589" s="163"/>
      <c r="GKS589" s="163"/>
      <c r="GKT589" s="163"/>
      <c r="GKU589" s="163"/>
      <c r="GKV589" s="163"/>
      <c r="GKW589" s="163"/>
      <c r="GKX589" s="163"/>
      <c r="GKY589" s="163"/>
      <c r="GKZ589" s="163"/>
      <c r="GLA589" s="163"/>
      <c r="GLB589" s="163"/>
      <c r="GLC589" s="163"/>
      <c r="GLD589" s="163"/>
      <c r="GLE589" s="163"/>
      <c r="GLF589" s="163"/>
      <c r="GLG589" s="163"/>
      <c r="GLH589" s="163"/>
      <c r="GLI589" s="163"/>
      <c r="GLJ589" s="163"/>
      <c r="GLK589" s="163"/>
      <c r="GLL589" s="163"/>
      <c r="GLM589" s="163"/>
      <c r="GLN589" s="163"/>
      <c r="GLO589" s="163"/>
      <c r="GLP589" s="163"/>
      <c r="GLQ589" s="163"/>
      <c r="GLR589" s="163"/>
      <c r="GLS589" s="163"/>
      <c r="GLT589" s="163"/>
      <c r="GLU589" s="163"/>
      <c r="GLV589" s="163"/>
      <c r="GLW589" s="163"/>
      <c r="GLX589" s="163"/>
      <c r="GLY589" s="163"/>
      <c r="GLZ589" s="163"/>
      <c r="GMA589" s="163"/>
      <c r="GMB589" s="163"/>
      <c r="GMC589" s="163"/>
      <c r="GMD589" s="163"/>
      <c r="GME589" s="163"/>
      <c r="GMF589" s="163"/>
      <c r="GMG589" s="163"/>
      <c r="GMH589" s="163"/>
      <c r="GMI589" s="163"/>
      <c r="GMJ589" s="163"/>
      <c r="GMK589" s="163"/>
      <c r="GML589" s="163"/>
      <c r="GMM589" s="163"/>
      <c r="GMN589" s="163"/>
      <c r="GMO589" s="163"/>
      <c r="GMP589" s="163"/>
      <c r="GMQ589" s="163"/>
      <c r="GMR589" s="163"/>
      <c r="GMS589" s="163"/>
      <c r="GMT589" s="163"/>
      <c r="GMU589" s="163"/>
      <c r="GMV589" s="163"/>
      <c r="GMW589" s="163"/>
      <c r="GMX589" s="163"/>
      <c r="GMY589" s="163"/>
      <c r="GMZ589" s="163"/>
      <c r="GNA589" s="163"/>
      <c r="GNB589" s="163"/>
      <c r="GNC589" s="163"/>
      <c r="GND589" s="163"/>
      <c r="GNE589" s="163"/>
      <c r="GNF589" s="163"/>
      <c r="GNG589" s="163"/>
      <c r="GNH589" s="163"/>
      <c r="GNI589" s="163"/>
      <c r="GNJ589" s="163"/>
      <c r="GNK589" s="163"/>
      <c r="GNL589" s="163"/>
      <c r="GNM589" s="163"/>
      <c r="GNN589" s="163"/>
      <c r="GNO589" s="163"/>
      <c r="GNP589" s="163"/>
      <c r="GNQ589" s="163"/>
      <c r="GNR589" s="163"/>
      <c r="GNS589" s="163"/>
      <c r="GNT589" s="163"/>
      <c r="GNU589" s="163"/>
      <c r="GNV589" s="163"/>
      <c r="GNW589" s="163"/>
      <c r="GNX589" s="163"/>
      <c r="GNY589" s="163"/>
      <c r="GNZ589" s="163"/>
      <c r="GOA589" s="163"/>
      <c r="GOB589" s="163"/>
      <c r="GOC589" s="163"/>
      <c r="GOD589" s="163"/>
      <c r="GOE589" s="163"/>
      <c r="GOF589" s="163"/>
      <c r="GOG589" s="163"/>
      <c r="GOH589" s="163"/>
      <c r="GOI589" s="163"/>
      <c r="GOJ589" s="163"/>
      <c r="GOK589" s="163"/>
      <c r="GOL589" s="163"/>
      <c r="GOM589" s="163"/>
      <c r="GON589" s="163"/>
      <c r="GOO589" s="163"/>
      <c r="GOP589" s="163"/>
      <c r="GOQ589" s="163"/>
      <c r="GOR589" s="163"/>
      <c r="GOS589" s="163"/>
      <c r="GOT589" s="163"/>
      <c r="GOU589" s="163"/>
      <c r="GOV589" s="163"/>
      <c r="GOW589" s="163"/>
      <c r="GOX589" s="163"/>
      <c r="GOY589" s="163"/>
      <c r="GOZ589" s="163"/>
      <c r="GPA589" s="163"/>
      <c r="GPB589" s="163"/>
      <c r="GPC589" s="163"/>
      <c r="GPD589" s="163"/>
      <c r="GPE589" s="163"/>
      <c r="GPF589" s="163"/>
      <c r="GPG589" s="163"/>
      <c r="GPH589" s="163"/>
      <c r="GPI589" s="163"/>
      <c r="GPJ589" s="163"/>
      <c r="GPK589" s="163"/>
      <c r="GPL589" s="163"/>
      <c r="GPM589" s="163"/>
      <c r="GPN589" s="163"/>
      <c r="GPO589" s="163"/>
      <c r="GPP589" s="163"/>
      <c r="GPQ589" s="163"/>
      <c r="GPR589" s="163"/>
      <c r="GPS589" s="163"/>
      <c r="GPT589" s="163"/>
      <c r="GPU589" s="163"/>
      <c r="GPV589" s="163"/>
      <c r="GPW589" s="163"/>
      <c r="GPX589" s="163"/>
      <c r="GPY589" s="163"/>
      <c r="GPZ589" s="163"/>
      <c r="GQA589" s="163"/>
      <c r="GQB589" s="163"/>
      <c r="GQC589" s="163"/>
      <c r="GQD589" s="163"/>
      <c r="GQE589" s="163"/>
      <c r="GQF589" s="163"/>
      <c r="GQG589" s="163"/>
      <c r="GQH589" s="163"/>
      <c r="GQI589" s="163"/>
      <c r="GQJ589" s="163"/>
      <c r="GQK589" s="163"/>
      <c r="GQL589" s="163"/>
      <c r="GQM589" s="163"/>
      <c r="GQN589" s="163"/>
      <c r="GQO589" s="163"/>
      <c r="GQP589" s="163"/>
      <c r="GQQ589" s="163"/>
      <c r="GQR589" s="163"/>
      <c r="GQS589" s="163"/>
      <c r="GQT589" s="163"/>
      <c r="GQU589" s="163"/>
      <c r="GQV589" s="163"/>
      <c r="GQW589" s="163"/>
      <c r="GQX589" s="163"/>
      <c r="GQY589" s="163"/>
      <c r="GQZ589" s="163"/>
      <c r="GRA589" s="163"/>
      <c r="GRB589" s="163"/>
      <c r="GRC589" s="163"/>
      <c r="GRD589" s="163"/>
      <c r="GRE589" s="163"/>
      <c r="GRF589" s="163"/>
      <c r="GRG589" s="163"/>
      <c r="GRH589" s="163"/>
      <c r="GRI589" s="163"/>
      <c r="GRJ589" s="163"/>
      <c r="GRK589" s="163"/>
      <c r="GRL589" s="163"/>
      <c r="GRM589" s="163"/>
      <c r="GRN589" s="163"/>
      <c r="GRO589" s="163"/>
      <c r="GRP589" s="163"/>
      <c r="GRQ589" s="163"/>
      <c r="GRR589" s="163"/>
      <c r="GRS589" s="163"/>
      <c r="GRT589" s="163"/>
      <c r="GRU589" s="163"/>
      <c r="GRV589" s="163"/>
      <c r="GRW589" s="163"/>
      <c r="GRX589" s="163"/>
      <c r="GRY589" s="163"/>
      <c r="GRZ589" s="163"/>
      <c r="GSA589" s="163"/>
      <c r="GSB589" s="163"/>
      <c r="GSC589" s="163"/>
      <c r="GSD589" s="163"/>
      <c r="GSE589" s="163"/>
      <c r="GSF589" s="163"/>
      <c r="GSG589" s="163"/>
      <c r="GSH589" s="163"/>
      <c r="GSI589" s="163"/>
      <c r="GSJ589" s="163"/>
      <c r="GSK589" s="163"/>
      <c r="GSL589" s="163"/>
      <c r="GSM589" s="163"/>
      <c r="GSN589" s="163"/>
      <c r="GSO589" s="163"/>
      <c r="GSP589" s="163"/>
      <c r="GSQ589" s="163"/>
      <c r="GSR589" s="163"/>
      <c r="GSS589" s="163"/>
      <c r="GST589" s="163"/>
      <c r="GSU589" s="163"/>
      <c r="GSV589" s="163"/>
      <c r="GSW589" s="163"/>
      <c r="GSX589" s="163"/>
      <c r="GSY589" s="163"/>
      <c r="GSZ589" s="163"/>
      <c r="GTA589" s="163"/>
      <c r="GTB589" s="163"/>
      <c r="GTC589" s="163"/>
      <c r="GTD589" s="163"/>
      <c r="GTE589" s="163"/>
      <c r="GTF589" s="163"/>
      <c r="GTG589" s="163"/>
      <c r="GTH589" s="163"/>
      <c r="GTI589" s="163"/>
      <c r="GTJ589" s="163"/>
      <c r="GTK589" s="163"/>
      <c r="GTL589" s="163"/>
      <c r="GTM589" s="163"/>
      <c r="GTN589" s="163"/>
      <c r="GTO589" s="163"/>
      <c r="GTP589" s="163"/>
      <c r="GTQ589" s="163"/>
      <c r="GTR589" s="163"/>
      <c r="GTS589" s="163"/>
      <c r="GTT589" s="163"/>
      <c r="GTU589" s="163"/>
      <c r="GTV589" s="163"/>
      <c r="GTW589" s="163"/>
      <c r="GTX589" s="163"/>
      <c r="GTY589" s="163"/>
      <c r="GTZ589" s="163"/>
      <c r="GUA589" s="163"/>
      <c r="GUB589" s="163"/>
      <c r="GUC589" s="163"/>
      <c r="GUD589" s="163"/>
      <c r="GUE589" s="163"/>
      <c r="GUF589" s="163"/>
      <c r="GUG589" s="163"/>
      <c r="GUH589" s="163"/>
      <c r="GUI589" s="163"/>
      <c r="GUJ589" s="163"/>
      <c r="GUK589" s="163"/>
      <c r="GUL589" s="163"/>
      <c r="GUM589" s="163"/>
      <c r="GUN589" s="163"/>
      <c r="GUO589" s="163"/>
      <c r="GUP589" s="163"/>
      <c r="GUQ589" s="163"/>
      <c r="GUR589" s="163"/>
      <c r="GUS589" s="163"/>
      <c r="GUT589" s="163"/>
      <c r="GUU589" s="163"/>
      <c r="GUV589" s="163"/>
      <c r="GUW589" s="163"/>
      <c r="GUX589" s="163"/>
      <c r="GUY589" s="163"/>
      <c r="GUZ589" s="163"/>
      <c r="GVA589" s="163"/>
      <c r="GVB589" s="163"/>
      <c r="GVC589" s="163"/>
      <c r="GVD589" s="163"/>
      <c r="GVE589" s="163"/>
      <c r="GVF589" s="163"/>
      <c r="GVG589" s="163"/>
      <c r="GVH589" s="163"/>
      <c r="GVI589" s="163"/>
      <c r="GVJ589" s="163"/>
      <c r="GVK589" s="163"/>
      <c r="GVL589" s="163"/>
      <c r="GVM589" s="163"/>
      <c r="GVN589" s="163"/>
      <c r="GVO589" s="163"/>
      <c r="GVP589" s="163"/>
      <c r="GVQ589" s="163"/>
      <c r="GVR589" s="163"/>
      <c r="GVS589" s="163"/>
      <c r="GVT589" s="163"/>
      <c r="GVU589" s="163"/>
      <c r="GVV589" s="163"/>
      <c r="GVW589" s="163"/>
      <c r="GVX589" s="163"/>
      <c r="GVY589" s="163"/>
      <c r="GVZ589" s="163"/>
      <c r="GWA589" s="163"/>
      <c r="GWB589" s="163"/>
      <c r="GWC589" s="163"/>
      <c r="GWD589" s="163"/>
      <c r="GWE589" s="163"/>
      <c r="GWF589" s="163"/>
      <c r="GWG589" s="163"/>
      <c r="GWH589" s="163"/>
      <c r="GWI589" s="163"/>
      <c r="GWJ589" s="163"/>
      <c r="GWK589" s="163"/>
      <c r="GWL589" s="163"/>
      <c r="GWM589" s="163"/>
      <c r="GWN589" s="163"/>
      <c r="GWO589" s="163"/>
      <c r="GWP589" s="163"/>
      <c r="GWQ589" s="163"/>
      <c r="GWR589" s="163"/>
      <c r="GWS589" s="163"/>
      <c r="GWT589" s="163"/>
      <c r="GWU589" s="163"/>
      <c r="GWV589" s="163"/>
      <c r="GWW589" s="163"/>
      <c r="GWX589" s="163"/>
      <c r="GWY589" s="163"/>
      <c r="GWZ589" s="163"/>
      <c r="GXA589" s="163"/>
      <c r="GXB589" s="163"/>
      <c r="GXC589" s="163"/>
      <c r="GXD589" s="163"/>
      <c r="GXE589" s="163"/>
      <c r="GXF589" s="163"/>
      <c r="GXG589" s="163"/>
      <c r="GXH589" s="163"/>
      <c r="GXI589" s="163"/>
      <c r="GXJ589" s="163"/>
      <c r="GXK589" s="163"/>
      <c r="GXL589" s="163"/>
      <c r="GXM589" s="163"/>
      <c r="GXN589" s="163"/>
      <c r="GXO589" s="163"/>
      <c r="GXP589" s="163"/>
      <c r="GXQ589" s="163"/>
      <c r="GXR589" s="163"/>
      <c r="GXS589" s="163"/>
      <c r="GXT589" s="163"/>
      <c r="GXU589" s="163"/>
      <c r="GXV589" s="163"/>
      <c r="GXW589" s="163"/>
      <c r="GXX589" s="163"/>
      <c r="GXY589" s="163"/>
      <c r="GXZ589" s="163"/>
      <c r="GYA589" s="163"/>
      <c r="GYB589" s="163"/>
      <c r="GYC589" s="163"/>
      <c r="GYD589" s="163"/>
      <c r="GYE589" s="163"/>
      <c r="GYF589" s="163"/>
      <c r="GYG589" s="163"/>
      <c r="GYH589" s="163"/>
      <c r="GYI589" s="163"/>
      <c r="GYJ589" s="163"/>
      <c r="GYK589" s="163"/>
      <c r="GYL589" s="163"/>
      <c r="GYM589" s="163"/>
      <c r="GYN589" s="163"/>
      <c r="GYO589" s="163"/>
      <c r="GYP589" s="163"/>
      <c r="GYQ589" s="163"/>
      <c r="GYR589" s="163"/>
      <c r="GYS589" s="163"/>
      <c r="GYT589" s="163"/>
      <c r="GYU589" s="163"/>
      <c r="GYV589" s="163"/>
      <c r="GYW589" s="163"/>
      <c r="GYX589" s="163"/>
      <c r="GYY589" s="163"/>
      <c r="GYZ589" s="163"/>
      <c r="GZA589" s="163"/>
      <c r="GZB589" s="163"/>
      <c r="GZC589" s="163"/>
      <c r="GZD589" s="163"/>
      <c r="GZE589" s="163"/>
      <c r="GZF589" s="163"/>
      <c r="GZG589" s="163"/>
      <c r="GZH589" s="163"/>
      <c r="GZI589" s="163"/>
      <c r="GZJ589" s="163"/>
      <c r="GZK589" s="163"/>
      <c r="GZL589" s="163"/>
      <c r="GZM589" s="163"/>
      <c r="GZN589" s="163"/>
      <c r="GZO589" s="163"/>
      <c r="GZP589" s="163"/>
      <c r="GZQ589" s="163"/>
      <c r="GZR589" s="163"/>
      <c r="GZS589" s="163"/>
      <c r="GZT589" s="163"/>
      <c r="GZU589" s="163"/>
      <c r="GZV589" s="163"/>
      <c r="GZW589" s="163"/>
      <c r="GZX589" s="163"/>
      <c r="GZY589" s="163"/>
      <c r="GZZ589" s="163"/>
      <c r="HAA589" s="163"/>
      <c r="HAB589" s="163"/>
      <c r="HAC589" s="163"/>
      <c r="HAD589" s="163"/>
      <c r="HAE589" s="163"/>
      <c r="HAF589" s="163"/>
      <c r="HAG589" s="163"/>
      <c r="HAH589" s="163"/>
      <c r="HAI589" s="163"/>
      <c r="HAJ589" s="163"/>
      <c r="HAK589" s="163"/>
      <c r="HAL589" s="163"/>
      <c r="HAM589" s="163"/>
      <c r="HAN589" s="163"/>
      <c r="HAO589" s="163"/>
      <c r="HAP589" s="163"/>
      <c r="HAQ589" s="163"/>
      <c r="HAR589" s="163"/>
      <c r="HAS589" s="163"/>
      <c r="HAT589" s="163"/>
      <c r="HAU589" s="163"/>
      <c r="HAV589" s="163"/>
      <c r="HAW589" s="163"/>
      <c r="HAX589" s="163"/>
      <c r="HAY589" s="163"/>
      <c r="HAZ589" s="163"/>
      <c r="HBA589" s="163"/>
      <c r="HBB589" s="163"/>
      <c r="HBC589" s="163"/>
      <c r="HBD589" s="163"/>
      <c r="HBE589" s="163"/>
      <c r="HBF589" s="163"/>
      <c r="HBG589" s="163"/>
      <c r="HBH589" s="163"/>
      <c r="HBI589" s="163"/>
      <c r="HBJ589" s="163"/>
      <c r="HBK589" s="163"/>
      <c r="HBL589" s="163"/>
      <c r="HBM589" s="163"/>
      <c r="HBN589" s="163"/>
      <c r="HBO589" s="163"/>
      <c r="HBP589" s="163"/>
      <c r="HBQ589" s="163"/>
      <c r="HBR589" s="163"/>
      <c r="HBS589" s="163"/>
      <c r="HBT589" s="163"/>
      <c r="HBU589" s="163"/>
      <c r="HBV589" s="163"/>
      <c r="HBW589" s="163"/>
      <c r="HBX589" s="163"/>
      <c r="HBY589" s="163"/>
      <c r="HBZ589" s="163"/>
      <c r="HCA589" s="163"/>
      <c r="HCB589" s="163"/>
      <c r="HCC589" s="163"/>
      <c r="HCD589" s="163"/>
      <c r="HCE589" s="163"/>
      <c r="HCF589" s="163"/>
      <c r="HCG589" s="163"/>
      <c r="HCH589" s="163"/>
      <c r="HCI589" s="163"/>
      <c r="HCJ589" s="163"/>
      <c r="HCK589" s="163"/>
      <c r="HCL589" s="163"/>
      <c r="HCM589" s="163"/>
      <c r="HCN589" s="163"/>
      <c r="HCO589" s="163"/>
      <c r="HCP589" s="163"/>
      <c r="HCQ589" s="163"/>
      <c r="HCR589" s="163"/>
      <c r="HCS589" s="163"/>
      <c r="HCT589" s="163"/>
      <c r="HCU589" s="163"/>
      <c r="HCV589" s="163"/>
      <c r="HCW589" s="163"/>
      <c r="HCX589" s="163"/>
      <c r="HCY589" s="163"/>
      <c r="HCZ589" s="163"/>
      <c r="HDA589" s="163"/>
      <c r="HDB589" s="163"/>
      <c r="HDC589" s="163"/>
      <c r="HDD589" s="163"/>
      <c r="HDE589" s="163"/>
      <c r="HDF589" s="163"/>
      <c r="HDG589" s="163"/>
      <c r="HDH589" s="163"/>
      <c r="HDI589" s="163"/>
      <c r="HDJ589" s="163"/>
      <c r="HDK589" s="163"/>
      <c r="HDL589" s="163"/>
      <c r="HDM589" s="163"/>
      <c r="HDN589" s="163"/>
      <c r="HDO589" s="163"/>
      <c r="HDP589" s="163"/>
      <c r="HDQ589" s="163"/>
      <c r="HDR589" s="163"/>
      <c r="HDS589" s="163"/>
      <c r="HDT589" s="163"/>
      <c r="HDU589" s="163"/>
      <c r="HDV589" s="163"/>
      <c r="HDW589" s="163"/>
      <c r="HDX589" s="163"/>
      <c r="HDY589" s="163"/>
      <c r="HDZ589" s="163"/>
      <c r="HEA589" s="163"/>
      <c r="HEB589" s="163"/>
      <c r="HEC589" s="163"/>
      <c r="HED589" s="163"/>
      <c r="HEE589" s="163"/>
      <c r="HEF589" s="163"/>
      <c r="HEG589" s="163"/>
      <c r="HEH589" s="163"/>
      <c r="HEI589" s="163"/>
      <c r="HEJ589" s="163"/>
      <c r="HEK589" s="163"/>
      <c r="HEL589" s="163"/>
      <c r="HEM589" s="163"/>
      <c r="HEN589" s="163"/>
      <c r="HEO589" s="163"/>
      <c r="HEP589" s="163"/>
      <c r="HEQ589" s="163"/>
      <c r="HER589" s="163"/>
      <c r="HES589" s="163"/>
      <c r="HET589" s="163"/>
      <c r="HEU589" s="163"/>
      <c r="HEV589" s="163"/>
      <c r="HEW589" s="163"/>
      <c r="HEX589" s="163"/>
      <c r="HEY589" s="163"/>
      <c r="HEZ589" s="163"/>
      <c r="HFA589" s="163"/>
      <c r="HFB589" s="163"/>
      <c r="HFC589" s="163"/>
      <c r="HFD589" s="163"/>
      <c r="HFE589" s="163"/>
      <c r="HFF589" s="163"/>
      <c r="HFG589" s="163"/>
      <c r="HFH589" s="163"/>
      <c r="HFI589" s="163"/>
      <c r="HFJ589" s="163"/>
      <c r="HFK589" s="163"/>
      <c r="HFL589" s="163"/>
      <c r="HFM589" s="163"/>
      <c r="HFN589" s="163"/>
      <c r="HFO589" s="163"/>
      <c r="HFP589" s="163"/>
      <c r="HFQ589" s="163"/>
      <c r="HFR589" s="163"/>
      <c r="HFS589" s="163"/>
      <c r="HFT589" s="163"/>
      <c r="HFU589" s="163"/>
      <c r="HFV589" s="163"/>
      <c r="HFW589" s="163"/>
      <c r="HFX589" s="163"/>
      <c r="HFY589" s="163"/>
      <c r="HFZ589" s="163"/>
      <c r="HGA589" s="163"/>
      <c r="HGB589" s="163"/>
      <c r="HGC589" s="163"/>
      <c r="HGD589" s="163"/>
      <c r="HGE589" s="163"/>
      <c r="HGF589" s="163"/>
      <c r="HGG589" s="163"/>
      <c r="HGH589" s="163"/>
      <c r="HGI589" s="163"/>
      <c r="HGJ589" s="163"/>
      <c r="HGK589" s="163"/>
      <c r="HGL589" s="163"/>
      <c r="HGM589" s="163"/>
      <c r="HGN589" s="163"/>
      <c r="HGO589" s="163"/>
      <c r="HGP589" s="163"/>
      <c r="HGQ589" s="163"/>
      <c r="HGR589" s="163"/>
      <c r="HGS589" s="163"/>
      <c r="HGT589" s="163"/>
      <c r="HGU589" s="163"/>
      <c r="HGV589" s="163"/>
      <c r="HGW589" s="163"/>
      <c r="HGX589" s="163"/>
      <c r="HGY589" s="163"/>
      <c r="HGZ589" s="163"/>
      <c r="HHA589" s="163"/>
      <c r="HHB589" s="163"/>
      <c r="HHC589" s="163"/>
      <c r="HHD589" s="163"/>
      <c r="HHE589" s="163"/>
      <c r="HHF589" s="163"/>
      <c r="HHG589" s="163"/>
      <c r="HHH589" s="163"/>
      <c r="HHI589" s="163"/>
      <c r="HHJ589" s="163"/>
      <c r="HHK589" s="163"/>
      <c r="HHL589" s="163"/>
      <c r="HHM589" s="163"/>
      <c r="HHN589" s="163"/>
      <c r="HHO589" s="163"/>
      <c r="HHP589" s="163"/>
      <c r="HHQ589" s="163"/>
      <c r="HHR589" s="163"/>
      <c r="HHS589" s="163"/>
      <c r="HHT589" s="163"/>
      <c r="HHU589" s="163"/>
      <c r="HHV589" s="163"/>
      <c r="HHW589" s="163"/>
      <c r="HHX589" s="163"/>
      <c r="HHY589" s="163"/>
      <c r="HHZ589" s="163"/>
      <c r="HIA589" s="163"/>
      <c r="HIB589" s="163"/>
      <c r="HIC589" s="163"/>
      <c r="HID589" s="163"/>
      <c r="HIE589" s="163"/>
      <c r="HIF589" s="163"/>
      <c r="HIG589" s="163"/>
      <c r="HIH589" s="163"/>
      <c r="HII589" s="163"/>
      <c r="HIJ589" s="163"/>
      <c r="HIK589" s="163"/>
      <c r="HIL589" s="163"/>
      <c r="HIM589" s="163"/>
      <c r="HIN589" s="163"/>
      <c r="HIO589" s="163"/>
      <c r="HIP589" s="163"/>
      <c r="HIQ589" s="163"/>
      <c r="HIR589" s="163"/>
      <c r="HIS589" s="163"/>
      <c r="HIT589" s="163"/>
      <c r="HIU589" s="163"/>
      <c r="HIV589" s="163"/>
      <c r="HIW589" s="163"/>
      <c r="HIX589" s="163"/>
      <c r="HIY589" s="163"/>
      <c r="HIZ589" s="163"/>
      <c r="HJA589" s="163"/>
      <c r="HJB589" s="163"/>
      <c r="HJC589" s="163"/>
      <c r="HJD589" s="163"/>
      <c r="HJE589" s="163"/>
      <c r="HJF589" s="163"/>
      <c r="HJG589" s="163"/>
      <c r="HJH589" s="163"/>
      <c r="HJI589" s="163"/>
      <c r="HJJ589" s="163"/>
      <c r="HJK589" s="163"/>
      <c r="HJL589" s="163"/>
      <c r="HJM589" s="163"/>
      <c r="HJN589" s="163"/>
      <c r="HJO589" s="163"/>
      <c r="HJP589" s="163"/>
      <c r="HJQ589" s="163"/>
      <c r="HJR589" s="163"/>
      <c r="HJS589" s="163"/>
      <c r="HJT589" s="163"/>
      <c r="HJU589" s="163"/>
      <c r="HJV589" s="163"/>
      <c r="HJW589" s="163"/>
      <c r="HJX589" s="163"/>
      <c r="HJY589" s="163"/>
      <c r="HJZ589" s="163"/>
      <c r="HKA589" s="163"/>
      <c r="HKB589" s="163"/>
      <c r="HKC589" s="163"/>
      <c r="HKD589" s="163"/>
      <c r="HKE589" s="163"/>
      <c r="HKF589" s="163"/>
      <c r="HKG589" s="163"/>
      <c r="HKH589" s="163"/>
      <c r="HKI589" s="163"/>
      <c r="HKJ589" s="163"/>
      <c r="HKK589" s="163"/>
      <c r="HKL589" s="163"/>
      <c r="HKM589" s="163"/>
      <c r="HKN589" s="163"/>
      <c r="HKO589" s="163"/>
      <c r="HKP589" s="163"/>
      <c r="HKQ589" s="163"/>
      <c r="HKR589" s="163"/>
      <c r="HKS589" s="163"/>
      <c r="HKT589" s="163"/>
      <c r="HKU589" s="163"/>
      <c r="HKV589" s="163"/>
      <c r="HKW589" s="163"/>
      <c r="HKX589" s="163"/>
      <c r="HKY589" s="163"/>
      <c r="HKZ589" s="163"/>
      <c r="HLA589" s="163"/>
      <c r="HLB589" s="163"/>
      <c r="HLC589" s="163"/>
      <c r="HLD589" s="163"/>
      <c r="HLE589" s="163"/>
      <c r="HLF589" s="163"/>
      <c r="HLG589" s="163"/>
      <c r="HLH589" s="163"/>
      <c r="HLI589" s="163"/>
      <c r="HLJ589" s="163"/>
      <c r="HLK589" s="163"/>
      <c r="HLL589" s="163"/>
      <c r="HLM589" s="163"/>
      <c r="HLN589" s="163"/>
      <c r="HLO589" s="163"/>
      <c r="HLP589" s="163"/>
      <c r="HLQ589" s="163"/>
      <c r="HLR589" s="163"/>
      <c r="HLS589" s="163"/>
      <c r="HLT589" s="163"/>
      <c r="HLU589" s="163"/>
      <c r="HLV589" s="163"/>
      <c r="HLW589" s="163"/>
      <c r="HLX589" s="163"/>
      <c r="HLY589" s="163"/>
      <c r="HLZ589" s="163"/>
      <c r="HMA589" s="163"/>
      <c r="HMB589" s="163"/>
      <c r="HMC589" s="163"/>
      <c r="HMD589" s="163"/>
      <c r="HME589" s="163"/>
      <c r="HMF589" s="163"/>
      <c r="HMG589" s="163"/>
      <c r="HMH589" s="163"/>
      <c r="HMI589" s="163"/>
      <c r="HMJ589" s="163"/>
      <c r="HMK589" s="163"/>
      <c r="HML589" s="163"/>
      <c r="HMM589" s="163"/>
      <c r="HMN589" s="163"/>
      <c r="HMO589" s="163"/>
      <c r="HMP589" s="163"/>
      <c r="HMQ589" s="163"/>
      <c r="HMR589" s="163"/>
      <c r="HMS589" s="163"/>
      <c r="HMT589" s="163"/>
      <c r="HMU589" s="163"/>
      <c r="HMV589" s="163"/>
      <c r="HMW589" s="163"/>
      <c r="HMX589" s="163"/>
      <c r="HMY589" s="163"/>
      <c r="HMZ589" s="163"/>
      <c r="HNA589" s="163"/>
      <c r="HNB589" s="163"/>
      <c r="HNC589" s="163"/>
      <c r="HND589" s="163"/>
      <c r="HNE589" s="163"/>
      <c r="HNF589" s="163"/>
      <c r="HNG589" s="163"/>
      <c r="HNH589" s="163"/>
      <c r="HNI589" s="163"/>
      <c r="HNJ589" s="163"/>
      <c r="HNK589" s="163"/>
      <c r="HNL589" s="163"/>
      <c r="HNM589" s="163"/>
      <c r="HNN589" s="163"/>
      <c r="HNO589" s="163"/>
      <c r="HNP589" s="163"/>
      <c r="HNQ589" s="163"/>
      <c r="HNR589" s="163"/>
      <c r="HNS589" s="163"/>
      <c r="HNT589" s="163"/>
      <c r="HNU589" s="163"/>
      <c r="HNV589" s="163"/>
      <c r="HNW589" s="163"/>
      <c r="HNX589" s="163"/>
      <c r="HNY589" s="163"/>
      <c r="HNZ589" s="163"/>
      <c r="HOA589" s="163"/>
      <c r="HOB589" s="163"/>
      <c r="HOC589" s="163"/>
      <c r="HOD589" s="163"/>
      <c r="HOE589" s="163"/>
      <c r="HOF589" s="163"/>
      <c r="HOG589" s="163"/>
      <c r="HOH589" s="163"/>
      <c r="HOI589" s="163"/>
      <c r="HOJ589" s="163"/>
      <c r="HOK589" s="163"/>
      <c r="HOL589" s="163"/>
      <c r="HOM589" s="163"/>
      <c r="HON589" s="163"/>
      <c r="HOO589" s="163"/>
      <c r="HOP589" s="163"/>
      <c r="HOQ589" s="163"/>
      <c r="HOR589" s="163"/>
      <c r="HOS589" s="163"/>
      <c r="HOT589" s="163"/>
      <c r="HOU589" s="163"/>
      <c r="HOV589" s="163"/>
      <c r="HOW589" s="163"/>
      <c r="HOX589" s="163"/>
      <c r="HOY589" s="163"/>
      <c r="HOZ589" s="163"/>
      <c r="HPA589" s="163"/>
      <c r="HPB589" s="163"/>
      <c r="HPC589" s="163"/>
      <c r="HPD589" s="163"/>
      <c r="HPE589" s="163"/>
      <c r="HPF589" s="163"/>
      <c r="HPG589" s="163"/>
      <c r="HPH589" s="163"/>
      <c r="HPI589" s="163"/>
      <c r="HPJ589" s="163"/>
      <c r="HPK589" s="163"/>
      <c r="HPL589" s="163"/>
      <c r="HPM589" s="163"/>
      <c r="HPN589" s="163"/>
      <c r="HPO589" s="163"/>
      <c r="HPP589" s="163"/>
      <c r="HPQ589" s="163"/>
      <c r="HPR589" s="163"/>
      <c r="HPS589" s="163"/>
      <c r="HPT589" s="163"/>
      <c r="HPU589" s="163"/>
      <c r="HPV589" s="163"/>
      <c r="HPW589" s="163"/>
      <c r="HPX589" s="163"/>
      <c r="HPY589" s="163"/>
      <c r="HPZ589" s="163"/>
      <c r="HQA589" s="163"/>
      <c r="HQB589" s="163"/>
      <c r="HQC589" s="163"/>
      <c r="HQD589" s="163"/>
      <c r="HQE589" s="163"/>
      <c r="HQF589" s="163"/>
      <c r="HQG589" s="163"/>
      <c r="HQH589" s="163"/>
      <c r="HQI589" s="163"/>
      <c r="HQJ589" s="163"/>
      <c r="HQK589" s="163"/>
      <c r="HQL589" s="163"/>
      <c r="HQM589" s="163"/>
      <c r="HQN589" s="163"/>
      <c r="HQO589" s="163"/>
      <c r="HQP589" s="163"/>
      <c r="HQQ589" s="163"/>
      <c r="HQR589" s="163"/>
      <c r="HQS589" s="163"/>
      <c r="HQT589" s="163"/>
      <c r="HQU589" s="163"/>
      <c r="HQV589" s="163"/>
      <c r="HQW589" s="163"/>
      <c r="HQX589" s="163"/>
      <c r="HQY589" s="163"/>
      <c r="HQZ589" s="163"/>
      <c r="HRA589" s="163"/>
      <c r="HRB589" s="163"/>
      <c r="HRC589" s="163"/>
      <c r="HRD589" s="163"/>
      <c r="HRE589" s="163"/>
      <c r="HRF589" s="163"/>
      <c r="HRG589" s="163"/>
      <c r="HRH589" s="163"/>
      <c r="HRI589" s="163"/>
      <c r="HRJ589" s="163"/>
      <c r="HRK589" s="163"/>
      <c r="HRL589" s="163"/>
      <c r="HRM589" s="163"/>
      <c r="HRN589" s="163"/>
      <c r="HRO589" s="163"/>
      <c r="HRP589" s="163"/>
      <c r="HRQ589" s="163"/>
      <c r="HRR589" s="163"/>
      <c r="HRS589" s="163"/>
      <c r="HRT589" s="163"/>
      <c r="HRU589" s="163"/>
      <c r="HRV589" s="163"/>
      <c r="HRW589" s="163"/>
      <c r="HRX589" s="163"/>
      <c r="HRY589" s="163"/>
      <c r="HRZ589" s="163"/>
      <c r="HSA589" s="163"/>
      <c r="HSB589" s="163"/>
      <c r="HSC589" s="163"/>
      <c r="HSD589" s="163"/>
      <c r="HSE589" s="163"/>
      <c r="HSF589" s="163"/>
      <c r="HSG589" s="163"/>
      <c r="HSH589" s="163"/>
      <c r="HSI589" s="163"/>
      <c r="HSJ589" s="163"/>
      <c r="HSK589" s="163"/>
      <c r="HSL589" s="163"/>
      <c r="HSM589" s="163"/>
      <c r="HSN589" s="163"/>
      <c r="HSO589" s="163"/>
      <c r="HSP589" s="163"/>
      <c r="HSQ589" s="163"/>
      <c r="HSR589" s="163"/>
      <c r="HSS589" s="163"/>
      <c r="HST589" s="163"/>
      <c r="HSU589" s="163"/>
      <c r="HSV589" s="163"/>
      <c r="HSW589" s="163"/>
      <c r="HSX589" s="163"/>
      <c r="HSY589" s="163"/>
      <c r="HSZ589" s="163"/>
      <c r="HTA589" s="163"/>
      <c r="HTB589" s="163"/>
      <c r="HTC589" s="163"/>
      <c r="HTD589" s="163"/>
      <c r="HTE589" s="163"/>
      <c r="HTF589" s="163"/>
      <c r="HTG589" s="163"/>
      <c r="HTH589" s="163"/>
      <c r="HTI589" s="163"/>
      <c r="HTJ589" s="163"/>
      <c r="HTK589" s="163"/>
      <c r="HTL589" s="163"/>
      <c r="HTM589" s="163"/>
      <c r="HTN589" s="163"/>
      <c r="HTO589" s="163"/>
      <c r="HTP589" s="163"/>
      <c r="HTQ589" s="163"/>
      <c r="HTR589" s="163"/>
      <c r="HTS589" s="163"/>
      <c r="HTT589" s="163"/>
      <c r="HTU589" s="163"/>
      <c r="HTV589" s="163"/>
      <c r="HTW589" s="163"/>
      <c r="HTX589" s="163"/>
      <c r="HTY589" s="163"/>
      <c r="HTZ589" s="163"/>
      <c r="HUA589" s="163"/>
      <c r="HUB589" s="163"/>
      <c r="HUC589" s="163"/>
      <c r="HUD589" s="163"/>
      <c r="HUE589" s="163"/>
      <c r="HUF589" s="163"/>
      <c r="HUG589" s="163"/>
      <c r="HUH589" s="163"/>
      <c r="HUI589" s="163"/>
      <c r="HUJ589" s="163"/>
      <c r="HUK589" s="163"/>
      <c r="HUL589" s="163"/>
      <c r="HUM589" s="163"/>
      <c r="HUN589" s="163"/>
      <c r="HUO589" s="163"/>
      <c r="HUP589" s="163"/>
      <c r="HUQ589" s="163"/>
      <c r="HUR589" s="163"/>
      <c r="HUS589" s="163"/>
      <c r="HUT589" s="163"/>
      <c r="HUU589" s="163"/>
      <c r="HUV589" s="163"/>
      <c r="HUW589" s="163"/>
      <c r="HUX589" s="163"/>
      <c r="HUY589" s="163"/>
      <c r="HUZ589" s="163"/>
      <c r="HVA589" s="163"/>
      <c r="HVB589" s="163"/>
      <c r="HVC589" s="163"/>
      <c r="HVD589" s="163"/>
      <c r="HVE589" s="163"/>
      <c r="HVF589" s="163"/>
      <c r="HVG589" s="163"/>
      <c r="HVH589" s="163"/>
      <c r="HVI589" s="163"/>
      <c r="HVJ589" s="163"/>
      <c r="HVK589" s="163"/>
      <c r="HVL589" s="163"/>
      <c r="HVM589" s="163"/>
      <c r="HVN589" s="163"/>
      <c r="HVO589" s="163"/>
      <c r="HVP589" s="163"/>
      <c r="HVQ589" s="163"/>
      <c r="HVR589" s="163"/>
      <c r="HVS589" s="163"/>
      <c r="HVT589" s="163"/>
      <c r="HVU589" s="163"/>
      <c r="HVV589" s="163"/>
      <c r="HVW589" s="163"/>
      <c r="HVX589" s="163"/>
      <c r="HVY589" s="163"/>
      <c r="HVZ589" s="163"/>
      <c r="HWA589" s="163"/>
      <c r="HWB589" s="163"/>
      <c r="HWC589" s="163"/>
      <c r="HWD589" s="163"/>
      <c r="HWE589" s="163"/>
      <c r="HWF589" s="163"/>
      <c r="HWG589" s="163"/>
      <c r="HWH589" s="163"/>
      <c r="HWI589" s="163"/>
      <c r="HWJ589" s="163"/>
      <c r="HWK589" s="163"/>
      <c r="HWL589" s="163"/>
      <c r="HWM589" s="163"/>
      <c r="HWN589" s="163"/>
      <c r="HWO589" s="163"/>
      <c r="HWP589" s="163"/>
      <c r="HWQ589" s="163"/>
      <c r="HWR589" s="163"/>
      <c r="HWS589" s="163"/>
      <c r="HWT589" s="163"/>
      <c r="HWU589" s="163"/>
      <c r="HWV589" s="163"/>
      <c r="HWW589" s="163"/>
      <c r="HWX589" s="163"/>
      <c r="HWY589" s="163"/>
      <c r="HWZ589" s="163"/>
      <c r="HXA589" s="163"/>
      <c r="HXB589" s="163"/>
      <c r="HXC589" s="163"/>
      <c r="HXD589" s="163"/>
      <c r="HXE589" s="163"/>
      <c r="HXF589" s="163"/>
      <c r="HXG589" s="163"/>
      <c r="HXH589" s="163"/>
      <c r="HXI589" s="163"/>
      <c r="HXJ589" s="163"/>
      <c r="HXK589" s="163"/>
      <c r="HXL589" s="163"/>
      <c r="HXM589" s="163"/>
      <c r="HXN589" s="163"/>
      <c r="HXO589" s="163"/>
      <c r="HXP589" s="163"/>
      <c r="HXQ589" s="163"/>
      <c r="HXR589" s="163"/>
      <c r="HXS589" s="163"/>
      <c r="HXT589" s="163"/>
      <c r="HXU589" s="163"/>
      <c r="HXV589" s="163"/>
      <c r="HXW589" s="163"/>
      <c r="HXX589" s="163"/>
      <c r="HXY589" s="163"/>
      <c r="HXZ589" s="163"/>
      <c r="HYA589" s="163"/>
      <c r="HYB589" s="163"/>
      <c r="HYC589" s="163"/>
      <c r="HYD589" s="163"/>
      <c r="HYE589" s="163"/>
      <c r="HYF589" s="163"/>
      <c r="HYG589" s="163"/>
      <c r="HYH589" s="163"/>
      <c r="HYI589" s="163"/>
      <c r="HYJ589" s="163"/>
      <c r="HYK589" s="163"/>
      <c r="HYL589" s="163"/>
      <c r="HYM589" s="163"/>
      <c r="HYN589" s="163"/>
      <c r="HYO589" s="163"/>
      <c r="HYP589" s="163"/>
      <c r="HYQ589" s="163"/>
      <c r="HYR589" s="163"/>
      <c r="HYS589" s="163"/>
      <c r="HYT589" s="163"/>
      <c r="HYU589" s="163"/>
      <c r="HYV589" s="163"/>
      <c r="HYW589" s="163"/>
      <c r="HYX589" s="163"/>
      <c r="HYY589" s="163"/>
      <c r="HYZ589" s="163"/>
      <c r="HZA589" s="163"/>
      <c r="HZB589" s="163"/>
      <c r="HZC589" s="163"/>
      <c r="HZD589" s="163"/>
      <c r="HZE589" s="163"/>
      <c r="HZF589" s="163"/>
      <c r="HZG589" s="163"/>
      <c r="HZH589" s="163"/>
      <c r="HZI589" s="163"/>
      <c r="HZJ589" s="163"/>
      <c r="HZK589" s="163"/>
      <c r="HZL589" s="163"/>
      <c r="HZM589" s="163"/>
      <c r="HZN589" s="163"/>
      <c r="HZO589" s="163"/>
      <c r="HZP589" s="163"/>
      <c r="HZQ589" s="163"/>
      <c r="HZR589" s="163"/>
      <c r="HZS589" s="163"/>
      <c r="HZT589" s="163"/>
      <c r="HZU589" s="163"/>
      <c r="HZV589" s="163"/>
      <c r="HZW589" s="163"/>
      <c r="HZX589" s="163"/>
      <c r="HZY589" s="163"/>
      <c r="HZZ589" s="163"/>
      <c r="IAA589" s="163"/>
      <c r="IAB589" s="163"/>
      <c r="IAC589" s="163"/>
      <c r="IAD589" s="163"/>
      <c r="IAE589" s="163"/>
      <c r="IAF589" s="163"/>
      <c r="IAG589" s="163"/>
      <c r="IAH589" s="163"/>
      <c r="IAI589" s="163"/>
      <c r="IAJ589" s="163"/>
      <c r="IAK589" s="163"/>
      <c r="IAL589" s="163"/>
      <c r="IAM589" s="163"/>
      <c r="IAN589" s="163"/>
      <c r="IAO589" s="163"/>
      <c r="IAP589" s="163"/>
      <c r="IAQ589" s="163"/>
      <c r="IAR589" s="163"/>
      <c r="IAS589" s="163"/>
      <c r="IAT589" s="163"/>
      <c r="IAU589" s="163"/>
      <c r="IAV589" s="163"/>
      <c r="IAW589" s="163"/>
      <c r="IAX589" s="163"/>
      <c r="IAY589" s="163"/>
      <c r="IAZ589" s="163"/>
      <c r="IBA589" s="163"/>
      <c r="IBB589" s="163"/>
      <c r="IBC589" s="163"/>
      <c r="IBD589" s="163"/>
      <c r="IBE589" s="163"/>
      <c r="IBF589" s="163"/>
      <c r="IBG589" s="163"/>
      <c r="IBH589" s="163"/>
      <c r="IBI589" s="163"/>
      <c r="IBJ589" s="163"/>
      <c r="IBK589" s="163"/>
      <c r="IBL589" s="163"/>
      <c r="IBM589" s="163"/>
      <c r="IBN589" s="163"/>
      <c r="IBO589" s="163"/>
      <c r="IBP589" s="163"/>
      <c r="IBQ589" s="163"/>
      <c r="IBR589" s="163"/>
      <c r="IBS589" s="163"/>
      <c r="IBT589" s="163"/>
      <c r="IBU589" s="163"/>
      <c r="IBV589" s="163"/>
      <c r="IBW589" s="163"/>
      <c r="IBX589" s="163"/>
      <c r="IBY589" s="163"/>
      <c r="IBZ589" s="163"/>
      <c r="ICA589" s="163"/>
      <c r="ICB589" s="163"/>
      <c r="ICC589" s="163"/>
      <c r="ICD589" s="163"/>
      <c r="ICE589" s="163"/>
      <c r="ICF589" s="163"/>
      <c r="ICG589" s="163"/>
      <c r="ICH589" s="163"/>
      <c r="ICI589" s="163"/>
      <c r="ICJ589" s="163"/>
      <c r="ICK589" s="163"/>
      <c r="ICL589" s="163"/>
      <c r="ICM589" s="163"/>
      <c r="ICN589" s="163"/>
      <c r="ICO589" s="163"/>
      <c r="ICP589" s="163"/>
      <c r="ICQ589" s="163"/>
      <c r="ICR589" s="163"/>
      <c r="ICS589" s="163"/>
      <c r="ICT589" s="163"/>
      <c r="ICU589" s="163"/>
      <c r="ICV589" s="163"/>
      <c r="ICW589" s="163"/>
      <c r="ICX589" s="163"/>
      <c r="ICY589" s="163"/>
      <c r="ICZ589" s="163"/>
      <c r="IDA589" s="163"/>
      <c r="IDB589" s="163"/>
      <c r="IDC589" s="163"/>
      <c r="IDD589" s="163"/>
      <c r="IDE589" s="163"/>
      <c r="IDF589" s="163"/>
      <c r="IDG589" s="163"/>
      <c r="IDH589" s="163"/>
      <c r="IDI589" s="163"/>
      <c r="IDJ589" s="163"/>
      <c r="IDK589" s="163"/>
      <c r="IDL589" s="163"/>
      <c r="IDM589" s="163"/>
      <c r="IDN589" s="163"/>
      <c r="IDO589" s="163"/>
      <c r="IDP589" s="163"/>
      <c r="IDQ589" s="163"/>
      <c r="IDR589" s="163"/>
      <c r="IDS589" s="163"/>
      <c r="IDT589" s="163"/>
      <c r="IDU589" s="163"/>
      <c r="IDV589" s="163"/>
      <c r="IDW589" s="163"/>
      <c r="IDX589" s="163"/>
      <c r="IDY589" s="163"/>
      <c r="IDZ589" s="163"/>
      <c r="IEA589" s="163"/>
      <c r="IEB589" s="163"/>
      <c r="IEC589" s="163"/>
      <c r="IED589" s="163"/>
      <c r="IEE589" s="163"/>
      <c r="IEF589" s="163"/>
      <c r="IEG589" s="163"/>
      <c r="IEH589" s="163"/>
      <c r="IEI589" s="163"/>
      <c r="IEJ589" s="163"/>
      <c r="IEK589" s="163"/>
      <c r="IEL589" s="163"/>
      <c r="IEM589" s="163"/>
      <c r="IEN589" s="163"/>
      <c r="IEO589" s="163"/>
      <c r="IEP589" s="163"/>
      <c r="IEQ589" s="163"/>
      <c r="IER589" s="163"/>
      <c r="IES589" s="163"/>
      <c r="IET589" s="163"/>
      <c r="IEU589" s="163"/>
      <c r="IEV589" s="163"/>
      <c r="IEW589" s="163"/>
      <c r="IEX589" s="163"/>
      <c r="IEY589" s="163"/>
      <c r="IEZ589" s="163"/>
      <c r="IFA589" s="163"/>
      <c r="IFB589" s="163"/>
      <c r="IFC589" s="163"/>
      <c r="IFD589" s="163"/>
      <c r="IFE589" s="163"/>
      <c r="IFF589" s="163"/>
      <c r="IFG589" s="163"/>
      <c r="IFH589" s="163"/>
      <c r="IFI589" s="163"/>
      <c r="IFJ589" s="163"/>
      <c r="IFK589" s="163"/>
      <c r="IFL589" s="163"/>
      <c r="IFM589" s="163"/>
      <c r="IFN589" s="163"/>
      <c r="IFO589" s="163"/>
      <c r="IFP589" s="163"/>
      <c r="IFQ589" s="163"/>
      <c r="IFR589" s="163"/>
      <c r="IFS589" s="163"/>
      <c r="IFT589" s="163"/>
      <c r="IFU589" s="163"/>
      <c r="IFV589" s="163"/>
      <c r="IFW589" s="163"/>
      <c r="IFX589" s="163"/>
      <c r="IFY589" s="163"/>
      <c r="IFZ589" s="163"/>
      <c r="IGA589" s="163"/>
      <c r="IGB589" s="163"/>
      <c r="IGC589" s="163"/>
      <c r="IGD589" s="163"/>
      <c r="IGE589" s="163"/>
      <c r="IGF589" s="163"/>
      <c r="IGG589" s="163"/>
      <c r="IGH589" s="163"/>
      <c r="IGI589" s="163"/>
      <c r="IGJ589" s="163"/>
      <c r="IGK589" s="163"/>
      <c r="IGL589" s="163"/>
      <c r="IGM589" s="163"/>
      <c r="IGN589" s="163"/>
      <c r="IGO589" s="163"/>
      <c r="IGP589" s="163"/>
      <c r="IGQ589" s="163"/>
      <c r="IGR589" s="163"/>
      <c r="IGS589" s="163"/>
      <c r="IGT589" s="163"/>
      <c r="IGU589" s="163"/>
      <c r="IGV589" s="163"/>
      <c r="IGW589" s="163"/>
      <c r="IGX589" s="163"/>
      <c r="IGY589" s="163"/>
      <c r="IGZ589" s="163"/>
      <c r="IHA589" s="163"/>
      <c r="IHB589" s="163"/>
      <c r="IHC589" s="163"/>
      <c r="IHD589" s="163"/>
      <c r="IHE589" s="163"/>
      <c r="IHF589" s="163"/>
      <c r="IHG589" s="163"/>
      <c r="IHH589" s="163"/>
      <c r="IHI589" s="163"/>
      <c r="IHJ589" s="163"/>
      <c r="IHK589" s="163"/>
      <c r="IHL589" s="163"/>
      <c r="IHM589" s="163"/>
      <c r="IHN589" s="163"/>
      <c r="IHO589" s="163"/>
      <c r="IHP589" s="163"/>
      <c r="IHQ589" s="163"/>
      <c r="IHR589" s="163"/>
      <c r="IHS589" s="163"/>
      <c r="IHT589" s="163"/>
      <c r="IHU589" s="163"/>
      <c r="IHV589" s="163"/>
      <c r="IHW589" s="163"/>
      <c r="IHX589" s="163"/>
      <c r="IHY589" s="163"/>
      <c r="IHZ589" s="163"/>
      <c r="IIA589" s="163"/>
      <c r="IIB589" s="163"/>
      <c r="IIC589" s="163"/>
      <c r="IID589" s="163"/>
      <c r="IIE589" s="163"/>
      <c r="IIF589" s="163"/>
      <c r="IIG589" s="163"/>
      <c r="IIH589" s="163"/>
      <c r="III589" s="163"/>
      <c r="IIJ589" s="163"/>
      <c r="IIK589" s="163"/>
      <c r="IIL589" s="163"/>
      <c r="IIM589" s="163"/>
      <c r="IIN589" s="163"/>
      <c r="IIO589" s="163"/>
      <c r="IIP589" s="163"/>
      <c r="IIQ589" s="163"/>
      <c r="IIR589" s="163"/>
      <c r="IIS589" s="163"/>
      <c r="IIT589" s="163"/>
      <c r="IIU589" s="163"/>
      <c r="IIV589" s="163"/>
      <c r="IIW589" s="163"/>
      <c r="IIX589" s="163"/>
      <c r="IIY589" s="163"/>
      <c r="IIZ589" s="163"/>
      <c r="IJA589" s="163"/>
      <c r="IJB589" s="163"/>
      <c r="IJC589" s="163"/>
      <c r="IJD589" s="163"/>
      <c r="IJE589" s="163"/>
      <c r="IJF589" s="163"/>
      <c r="IJG589" s="163"/>
      <c r="IJH589" s="163"/>
      <c r="IJI589" s="163"/>
      <c r="IJJ589" s="163"/>
      <c r="IJK589" s="163"/>
      <c r="IJL589" s="163"/>
      <c r="IJM589" s="163"/>
      <c r="IJN589" s="163"/>
      <c r="IJO589" s="163"/>
      <c r="IJP589" s="163"/>
      <c r="IJQ589" s="163"/>
      <c r="IJR589" s="163"/>
      <c r="IJS589" s="163"/>
      <c r="IJT589" s="163"/>
      <c r="IJU589" s="163"/>
      <c r="IJV589" s="163"/>
      <c r="IJW589" s="163"/>
      <c r="IJX589" s="163"/>
      <c r="IJY589" s="163"/>
      <c r="IJZ589" s="163"/>
      <c r="IKA589" s="163"/>
      <c r="IKB589" s="163"/>
      <c r="IKC589" s="163"/>
      <c r="IKD589" s="163"/>
      <c r="IKE589" s="163"/>
      <c r="IKF589" s="163"/>
      <c r="IKG589" s="163"/>
      <c r="IKH589" s="163"/>
      <c r="IKI589" s="163"/>
      <c r="IKJ589" s="163"/>
      <c r="IKK589" s="163"/>
      <c r="IKL589" s="163"/>
      <c r="IKM589" s="163"/>
      <c r="IKN589" s="163"/>
      <c r="IKO589" s="163"/>
      <c r="IKP589" s="163"/>
      <c r="IKQ589" s="163"/>
      <c r="IKR589" s="163"/>
      <c r="IKS589" s="163"/>
      <c r="IKT589" s="163"/>
      <c r="IKU589" s="163"/>
      <c r="IKV589" s="163"/>
      <c r="IKW589" s="163"/>
      <c r="IKX589" s="163"/>
      <c r="IKY589" s="163"/>
      <c r="IKZ589" s="163"/>
      <c r="ILA589" s="163"/>
      <c r="ILB589" s="163"/>
      <c r="ILC589" s="163"/>
      <c r="ILD589" s="163"/>
      <c r="ILE589" s="163"/>
      <c r="ILF589" s="163"/>
      <c r="ILG589" s="163"/>
      <c r="ILH589" s="163"/>
      <c r="ILI589" s="163"/>
      <c r="ILJ589" s="163"/>
      <c r="ILK589" s="163"/>
      <c r="ILL589" s="163"/>
      <c r="ILM589" s="163"/>
      <c r="ILN589" s="163"/>
      <c r="ILO589" s="163"/>
      <c r="ILP589" s="163"/>
      <c r="ILQ589" s="163"/>
      <c r="ILR589" s="163"/>
      <c r="ILS589" s="163"/>
      <c r="ILT589" s="163"/>
      <c r="ILU589" s="163"/>
      <c r="ILV589" s="163"/>
      <c r="ILW589" s="163"/>
      <c r="ILX589" s="163"/>
      <c r="ILY589" s="163"/>
      <c r="ILZ589" s="163"/>
      <c r="IMA589" s="163"/>
      <c r="IMB589" s="163"/>
      <c r="IMC589" s="163"/>
      <c r="IMD589" s="163"/>
      <c r="IME589" s="163"/>
      <c r="IMF589" s="163"/>
      <c r="IMG589" s="163"/>
      <c r="IMH589" s="163"/>
      <c r="IMI589" s="163"/>
      <c r="IMJ589" s="163"/>
      <c r="IMK589" s="163"/>
      <c r="IML589" s="163"/>
      <c r="IMM589" s="163"/>
      <c r="IMN589" s="163"/>
      <c r="IMO589" s="163"/>
      <c r="IMP589" s="163"/>
      <c r="IMQ589" s="163"/>
      <c r="IMR589" s="163"/>
      <c r="IMS589" s="163"/>
      <c r="IMT589" s="163"/>
      <c r="IMU589" s="163"/>
      <c r="IMV589" s="163"/>
      <c r="IMW589" s="163"/>
      <c r="IMX589" s="163"/>
      <c r="IMY589" s="163"/>
      <c r="IMZ589" s="163"/>
      <c r="INA589" s="163"/>
      <c r="INB589" s="163"/>
      <c r="INC589" s="163"/>
      <c r="IND589" s="163"/>
      <c r="INE589" s="163"/>
      <c r="INF589" s="163"/>
      <c r="ING589" s="163"/>
      <c r="INH589" s="163"/>
      <c r="INI589" s="163"/>
      <c r="INJ589" s="163"/>
      <c r="INK589" s="163"/>
      <c r="INL589" s="163"/>
      <c r="INM589" s="163"/>
      <c r="INN589" s="163"/>
      <c r="INO589" s="163"/>
      <c r="INP589" s="163"/>
      <c r="INQ589" s="163"/>
      <c r="INR589" s="163"/>
      <c r="INS589" s="163"/>
      <c r="INT589" s="163"/>
      <c r="INU589" s="163"/>
      <c r="INV589" s="163"/>
      <c r="INW589" s="163"/>
      <c r="INX589" s="163"/>
      <c r="INY589" s="163"/>
      <c r="INZ589" s="163"/>
      <c r="IOA589" s="163"/>
      <c r="IOB589" s="163"/>
      <c r="IOC589" s="163"/>
      <c r="IOD589" s="163"/>
      <c r="IOE589" s="163"/>
      <c r="IOF589" s="163"/>
      <c r="IOG589" s="163"/>
      <c r="IOH589" s="163"/>
      <c r="IOI589" s="163"/>
      <c r="IOJ589" s="163"/>
      <c r="IOK589" s="163"/>
      <c r="IOL589" s="163"/>
      <c r="IOM589" s="163"/>
      <c r="ION589" s="163"/>
      <c r="IOO589" s="163"/>
      <c r="IOP589" s="163"/>
      <c r="IOQ589" s="163"/>
      <c r="IOR589" s="163"/>
      <c r="IOS589" s="163"/>
      <c r="IOT589" s="163"/>
      <c r="IOU589" s="163"/>
      <c r="IOV589" s="163"/>
      <c r="IOW589" s="163"/>
      <c r="IOX589" s="163"/>
      <c r="IOY589" s="163"/>
      <c r="IOZ589" s="163"/>
      <c r="IPA589" s="163"/>
      <c r="IPB589" s="163"/>
      <c r="IPC589" s="163"/>
      <c r="IPD589" s="163"/>
      <c r="IPE589" s="163"/>
      <c r="IPF589" s="163"/>
      <c r="IPG589" s="163"/>
      <c r="IPH589" s="163"/>
      <c r="IPI589" s="163"/>
      <c r="IPJ589" s="163"/>
      <c r="IPK589" s="163"/>
      <c r="IPL589" s="163"/>
      <c r="IPM589" s="163"/>
      <c r="IPN589" s="163"/>
      <c r="IPO589" s="163"/>
      <c r="IPP589" s="163"/>
      <c r="IPQ589" s="163"/>
      <c r="IPR589" s="163"/>
      <c r="IPS589" s="163"/>
      <c r="IPT589" s="163"/>
      <c r="IPU589" s="163"/>
      <c r="IPV589" s="163"/>
      <c r="IPW589" s="163"/>
      <c r="IPX589" s="163"/>
      <c r="IPY589" s="163"/>
      <c r="IPZ589" s="163"/>
      <c r="IQA589" s="163"/>
      <c r="IQB589" s="163"/>
      <c r="IQC589" s="163"/>
      <c r="IQD589" s="163"/>
      <c r="IQE589" s="163"/>
      <c r="IQF589" s="163"/>
      <c r="IQG589" s="163"/>
      <c r="IQH589" s="163"/>
      <c r="IQI589" s="163"/>
      <c r="IQJ589" s="163"/>
      <c r="IQK589" s="163"/>
      <c r="IQL589" s="163"/>
      <c r="IQM589" s="163"/>
      <c r="IQN589" s="163"/>
      <c r="IQO589" s="163"/>
      <c r="IQP589" s="163"/>
      <c r="IQQ589" s="163"/>
      <c r="IQR589" s="163"/>
      <c r="IQS589" s="163"/>
      <c r="IQT589" s="163"/>
      <c r="IQU589" s="163"/>
      <c r="IQV589" s="163"/>
      <c r="IQW589" s="163"/>
      <c r="IQX589" s="163"/>
      <c r="IQY589" s="163"/>
      <c r="IQZ589" s="163"/>
      <c r="IRA589" s="163"/>
      <c r="IRB589" s="163"/>
      <c r="IRC589" s="163"/>
      <c r="IRD589" s="163"/>
      <c r="IRE589" s="163"/>
      <c r="IRF589" s="163"/>
      <c r="IRG589" s="163"/>
      <c r="IRH589" s="163"/>
      <c r="IRI589" s="163"/>
      <c r="IRJ589" s="163"/>
      <c r="IRK589" s="163"/>
      <c r="IRL589" s="163"/>
      <c r="IRM589" s="163"/>
      <c r="IRN589" s="163"/>
      <c r="IRO589" s="163"/>
      <c r="IRP589" s="163"/>
      <c r="IRQ589" s="163"/>
      <c r="IRR589" s="163"/>
      <c r="IRS589" s="163"/>
      <c r="IRT589" s="163"/>
      <c r="IRU589" s="163"/>
      <c r="IRV589" s="163"/>
      <c r="IRW589" s="163"/>
      <c r="IRX589" s="163"/>
      <c r="IRY589" s="163"/>
      <c r="IRZ589" s="163"/>
      <c r="ISA589" s="163"/>
      <c r="ISB589" s="163"/>
      <c r="ISC589" s="163"/>
      <c r="ISD589" s="163"/>
      <c r="ISE589" s="163"/>
      <c r="ISF589" s="163"/>
      <c r="ISG589" s="163"/>
      <c r="ISH589" s="163"/>
      <c r="ISI589" s="163"/>
      <c r="ISJ589" s="163"/>
      <c r="ISK589" s="163"/>
      <c r="ISL589" s="163"/>
      <c r="ISM589" s="163"/>
      <c r="ISN589" s="163"/>
      <c r="ISO589" s="163"/>
      <c r="ISP589" s="163"/>
      <c r="ISQ589" s="163"/>
      <c r="ISR589" s="163"/>
      <c r="ISS589" s="163"/>
      <c r="IST589" s="163"/>
      <c r="ISU589" s="163"/>
      <c r="ISV589" s="163"/>
      <c r="ISW589" s="163"/>
      <c r="ISX589" s="163"/>
      <c r="ISY589" s="163"/>
      <c r="ISZ589" s="163"/>
      <c r="ITA589" s="163"/>
      <c r="ITB589" s="163"/>
      <c r="ITC589" s="163"/>
      <c r="ITD589" s="163"/>
      <c r="ITE589" s="163"/>
      <c r="ITF589" s="163"/>
      <c r="ITG589" s="163"/>
      <c r="ITH589" s="163"/>
      <c r="ITI589" s="163"/>
      <c r="ITJ589" s="163"/>
      <c r="ITK589" s="163"/>
      <c r="ITL589" s="163"/>
      <c r="ITM589" s="163"/>
      <c r="ITN589" s="163"/>
      <c r="ITO589" s="163"/>
      <c r="ITP589" s="163"/>
      <c r="ITQ589" s="163"/>
      <c r="ITR589" s="163"/>
      <c r="ITS589" s="163"/>
      <c r="ITT589" s="163"/>
      <c r="ITU589" s="163"/>
      <c r="ITV589" s="163"/>
      <c r="ITW589" s="163"/>
      <c r="ITX589" s="163"/>
      <c r="ITY589" s="163"/>
      <c r="ITZ589" s="163"/>
      <c r="IUA589" s="163"/>
      <c r="IUB589" s="163"/>
      <c r="IUC589" s="163"/>
      <c r="IUD589" s="163"/>
      <c r="IUE589" s="163"/>
      <c r="IUF589" s="163"/>
      <c r="IUG589" s="163"/>
      <c r="IUH589" s="163"/>
      <c r="IUI589" s="163"/>
      <c r="IUJ589" s="163"/>
      <c r="IUK589" s="163"/>
      <c r="IUL589" s="163"/>
      <c r="IUM589" s="163"/>
      <c r="IUN589" s="163"/>
      <c r="IUO589" s="163"/>
      <c r="IUP589" s="163"/>
      <c r="IUQ589" s="163"/>
      <c r="IUR589" s="163"/>
      <c r="IUS589" s="163"/>
      <c r="IUT589" s="163"/>
      <c r="IUU589" s="163"/>
      <c r="IUV589" s="163"/>
      <c r="IUW589" s="163"/>
      <c r="IUX589" s="163"/>
      <c r="IUY589" s="163"/>
      <c r="IUZ589" s="163"/>
      <c r="IVA589" s="163"/>
      <c r="IVB589" s="163"/>
      <c r="IVC589" s="163"/>
      <c r="IVD589" s="163"/>
      <c r="IVE589" s="163"/>
      <c r="IVF589" s="163"/>
      <c r="IVG589" s="163"/>
      <c r="IVH589" s="163"/>
      <c r="IVI589" s="163"/>
      <c r="IVJ589" s="163"/>
      <c r="IVK589" s="163"/>
      <c r="IVL589" s="163"/>
      <c r="IVM589" s="163"/>
      <c r="IVN589" s="163"/>
      <c r="IVO589" s="163"/>
      <c r="IVP589" s="163"/>
      <c r="IVQ589" s="163"/>
      <c r="IVR589" s="163"/>
      <c r="IVS589" s="163"/>
      <c r="IVT589" s="163"/>
      <c r="IVU589" s="163"/>
      <c r="IVV589" s="163"/>
      <c r="IVW589" s="163"/>
      <c r="IVX589" s="163"/>
      <c r="IVY589" s="163"/>
      <c r="IVZ589" s="163"/>
      <c r="IWA589" s="163"/>
      <c r="IWB589" s="163"/>
      <c r="IWC589" s="163"/>
      <c r="IWD589" s="163"/>
      <c r="IWE589" s="163"/>
      <c r="IWF589" s="163"/>
      <c r="IWG589" s="163"/>
      <c r="IWH589" s="163"/>
      <c r="IWI589" s="163"/>
      <c r="IWJ589" s="163"/>
      <c r="IWK589" s="163"/>
      <c r="IWL589" s="163"/>
      <c r="IWM589" s="163"/>
      <c r="IWN589" s="163"/>
      <c r="IWO589" s="163"/>
      <c r="IWP589" s="163"/>
      <c r="IWQ589" s="163"/>
      <c r="IWR589" s="163"/>
      <c r="IWS589" s="163"/>
      <c r="IWT589" s="163"/>
      <c r="IWU589" s="163"/>
      <c r="IWV589" s="163"/>
      <c r="IWW589" s="163"/>
      <c r="IWX589" s="163"/>
      <c r="IWY589" s="163"/>
      <c r="IWZ589" s="163"/>
      <c r="IXA589" s="163"/>
      <c r="IXB589" s="163"/>
      <c r="IXC589" s="163"/>
      <c r="IXD589" s="163"/>
      <c r="IXE589" s="163"/>
      <c r="IXF589" s="163"/>
      <c r="IXG589" s="163"/>
      <c r="IXH589" s="163"/>
      <c r="IXI589" s="163"/>
      <c r="IXJ589" s="163"/>
      <c r="IXK589" s="163"/>
      <c r="IXL589" s="163"/>
      <c r="IXM589" s="163"/>
      <c r="IXN589" s="163"/>
      <c r="IXO589" s="163"/>
      <c r="IXP589" s="163"/>
      <c r="IXQ589" s="163"/>
      <c r="IXR589" s="163"/>
      <c r="IXS589" s="163"/>
      <c r="IXT589" s="163"/>
      <c r="IXU589" s="163"/>
      <c r="IXV589" s="163"/>
      <c r="IXW589" s="163"/>
      <c r="IXX589" s="163"/>
      <c r="IXY589" s="163"/>
      <c r="IXZ589" s="163"/>
      <c r="IYA589" s="163"/>
      <c r="IYB589" s="163"/>
      <c r="IYC589" s="163"/>
      <c r="IYD589" s="163"/>
      <c r="IYE589" s="163"/>
      <c r="IYF589" s="163"/>
      <c r="IYG589" s="163"/>
      <c r="IYH589" s="163"/>
      <c r="IYI589" s="163"/>
      <c r="IYJ589" s="163"/>
      <c r="IYK589" s="163"/>
      <c r="IYL589" s="163"/>
      <c r="IYM589" s="163"/>
      <c r="IYN589" s="163"/>
      <c r="IYO589" s="163"/>
      <c r="IYP589" s="163"/>
      <c r="IYQ589" s="163"/>
      <c r="IYR589" s="163"/>
      <c r="IYS589" s="163"/>
      <c r="IYT589" s="163"/>
      <c r="IYU589" s="163"/>
      <c r="IYV589" s="163"/>
      <c r="IYW589" s="163"/>
      <c r="IYX589" s="163"/>
      <c r="IYY589" s="163"/>
      <c r="IYZ589" s="163"/>
      <c r="IZA589" s="163"/>
      <c r="IZB589" s="163"/>
      <c r="IZC589" s="163"/>
      <c r="IZD589" s="163"/>
      <c r="IZE589" s="163"/>
      <c r="IZF589" s="163"/>
      <c r="IZG589" s="163"/>
      <c r="IZH589" s="163"/>
      <c r="IZI589" s="163"/>
      <c r="IZJ589" s="163"/>
      <c r="IZK589" s="163"/>
      <c r="IZL589" s="163"/>
      <c r="IZM589" s="163"/>
      <c r="IZN589" s="163"/>
      <c r="IZO589" s="163"/>
      <c r="IZP589" s="163"/>
      <c r="IZQ589" s="163"/>
      <c r="IZR589" s="163"/>
      <c r="IZS589" s="163"/>
      <c r="IZT589" s="163"/>
      <c r="IZU589" s="163"/>
      <c r="IZV589" s="163"/>
      <c r="IZW589" s="163"/>
      <c r="IZX589" s="163"/>
      <c r="IZY589" s="163"/>
      <c r="IZZ589" s="163"/>
      <c r="JAA589" s="163"/>
      <c r="JAB589" s="163"/>
      <c r="JAC589" s="163"/>
      <c r="JAD589" s="163"/>
      <c r="JAE589" s="163"/>
      <c r="JAF589" s="163"/>
      <c r="JAG589" s="163"/>
      <c r="JAH589" s="163"/>
      <c r="JAI589" s="163"/>
      <c r="JAJ589" s="163"/>
      <c r="JAK589" s="163"/>
      <c r="JAL589" s="163"/>
      <c r="JAM589" s="163"/>
      <c r="JAN589" s="163"/>
      <c r="JAO589" s="163"/>
      <c r="JAP589" s="163"/>
      <c r="JAQ589" s="163"/>
      <c r="JAR589" s="163"/>
      <c r="JAS589" s="163"/>
      <c r="JAT589" s="163"/>
      <c r="JAU589" s="163"/>
      <c r="JAV589" s="163"/>
      <c r="JAW589" s="163"/>
      <c r="JAX589" s="163"/>
      <c r="JAY589" s="163"/>
      <c r="JAZ589" s="163"/>
      <c r="JBA589" s="163"/>
      <c r="JBB589" s="163"/>
      <c r="JBC589" s="163"/>
      <c r="JBD589" s="163"/>
      <c r="JBE589" s="163"/>
      <c r="JBF589" s="163"/>
      <c r="JBG589" s="163"/>
      <c r="JBH589" s="163"/>
      <c r="JBI589" s="163"/>
      <c r="JBJ589" s="163"/>
      <c r="JBK589" s="163"/>
      <c r="JBL589" s="163"/>
      <c r="JBM589" s="163"/>
      <c r="JBN589" s="163"/>
      <c r="JBO589" s="163"/>
      <c r="JBP589" s="163"/>
      <c r="JBQ589" s="163"/>
      <c r="JBR589" s="163"/>
      <c r="JBS589" s="163"/>
      <c r="JBT589" s="163"/>
      <c r="JBU589" s="163"/>
      <c r="JBV589" s="163"/>
      <c r="JBW589" s="163"/>
      <c r="JBX589" s="163"/>
      <c r="JBY589" s="163"/>
      <c r="JBZ589" s="163"/>
      <c r="JCA589" s="163"/>
      <c r="JCB589" s="163"/>
      <c r="JCC589" s="163"/>
      <c r="JCD589" s="163"/>
      <c r="JCE589" s="163"/>
      <c r="JCF589" s="163"/>
      <c r="JCG589" s="163"/>
      <c r="JCH589" s="163"/>
      <c r="JCI589" s="163"/>
      <c r="JCJ589" s="163"/>
      <c r="JCK589" s="163"/>
      <c r="JCL589" s="163"/>
      <c r="JCM589" s="163"/>
      <c r="JCN589" s="163"/>
      <c r="JCO589" s="163"/>
      <c r="JCP589" s="163"/>
      <c r="JCQ589" s="163"/>
      <c r="JCR589" s="163"/>
      <c r="JCS589" s="163"/>
      <c r="JCT589" s="163"/>
      <c r="JCU589" s="163"/>
      <c r="JCV589" s="163"/>
      <c r="JCW589" s="163"/>
      <c r="JCX589" s="163"/>
      <c r="JCY589" s="163"/>
      <c r="JCZ589" s="163"/>
      <c r="JDA589" s="163"/>
      <c r="JDB589" s="163"/>
      <c r="JDC589" s="163"/>
      <c r="JDD589" s="163"/>
      <c r="JDE589" s="163"/>
      <c r="JDF589" s="163"/>
      <c r="JDG589" s="163"/>
      <c r="JDH589" s="163"/>
      <c r="JDI589" s="163"/>
      <c r="JDJ589" s="163"/>
      <c r="JDK589" s="163"/>
      <c r="JDL589" s="163"/>
      <c r="JDM589" s="163"/>
      <c r="JDN589" s="163"/>
      <c r="JDO589" s="163"/>
      <c r="JDP589" s="163"/>
      <c r="JDQ589" s="163"/>
      <c r="JDR589" s="163"/>
      <c r="JDS589" s="163"/>
      <c r="JDT589" s="163"/>
      <c r="JDU589" s="163"/>
      <c r="JDV589" s="163"/>
      <c r="JDW589" s="163"/>
      <c r="JDX589" s="163"/>
      <c r="JDY589" s="163"/>
      <c r="JDZ589" s="163"/>
      <c r="JEA589" s="163"/>
      <c r="JEB589" s="163"/>
      <c r="JEC589" s="163"/>
      <c r="JED589" s="163"/>
      <c r="JEE589" s="163"/>
      <c r="JEF589" s="163"/>
      <c r="JEG589" s="163"/>
      <c r="JEH589" s="163"/>
      <c r="JEI589" s="163"/>
      <c r="JEJ589" s="163"/>
      <c r="JEK589" s="163"/>
      <c r="JEL589" s="163"/>
      <c r="JEM589" s="163"/>
      <c r="JEN589" s="163"/>
      <c r="JEO589" s="163"/>
      <c r="JEP589" s="163"/>
      <c r="JEQ589" s="163"/>
      <c r="JER589" s="163"/>
      <c r="JES589" s="163"/>
      <c r="JET589" s="163"/>
      <c r="JEU589" s="163"/>
      <c r="JEV589" s="163"/>
      <c r="JEW589" s="163"/>
      <c r="JEX589" s="163"/>
      <c r="JEY589" s="163"/>
      <c r="JEZ589" s="163"/>
      <c r="JFA589" s="163"/>
      <c r="JFB589" s="163"/>
      <c r="JFC589" s="163"/>
      <c r="JFD589" s="163"/>
      <c r="JFE589" s="163"/>
      <c r="JFF589" s="163"/>
      <c r="JFG589" s="163"/>
      <c r="JFH589" s="163"/>
      <c r="JFI589" s="163"/>
      <c r="JFJ589" s="163"/>
      <c r="JFK589" s="163"/>
      <c r="JFL589" s="163"/>
      <c r="JFM589" s="163"/>
      <c r="JFN589" s="163"/>
      <c r="JFO589" s="163"/>
      <c r="JFP589" s="163"/>
      <c r="JFQ589" s="163"/>
      <c r="JFR589" s="163"/>
      <c r="JFS589" s="163"/>
      <c r="JFT589" s="163"/>
      <c r="JFU589" s="163"/>
      <c r="JFV589" s="163"/>
      <c r="JFW589" s="163"/>
      <c r="JFX589" s="163"/>
      <c r="JFY589" s="163"/>
      <c r="JFZ589" s="163"/>
      <c r="JGA589" s="163"/>
      <c r="JGB589" s="163"/>
      <c r="JGC589" s="163"/>
      <c r="JGD589" s="163"/>
      <c r="JGE589" s="163"/>
      <c r="JGF589" s="163"/>
      <c r="JGG589" s="163"/>
      <c r="JGH589" s="163"/>
      <c r="JGI589" s="163"/>
      <c r="JGJ589" s="163"/>
      <c r="JGK589" s="163"/>
      <c r="JGL589" s="163"/>
      <c r="JGM589" s="163"/>
      <c r="JGN589" s="163"/>
      <c r="JGO589" s="163"/>
      <c r="JGP589" s="163"/>
      <c r="JGQ589" s="163"/>
      <c r="JGR589" s="163"/>
      <c r="JGS589" s="163"/>
      <c r="JGT589" s="163"/>
      <c r="JGU589" s="163"/>
      <c r="JGV589" s="163"/>
      <c r="JGW589" s="163"/>
      <c r="JGX589" s="163"/>
      <c r="JGY589" s="163"/>
      <c r="JGZ589" s="163"/>
      <c r="JHA589" s="163"/>
      <c r="JHB589" s="163"/>
      <c r="JHC589" s="163"/>
      <c r="JHD589" s="163"/>
      <c r="JHE589" s="163"/>
      <c r="JHF589" s="163"/>
      <c r="JHG589" s="163"/>
      <c r="JHH589" s="163"/>
      <c r="JHI589" s="163"/>
      <c r="JHJ589" s="163"/>
      <c r="JHK589" s="163"/>
      <c r="JHL589" s="163"/>
      <c r="JHM589" s="163"/>
      <c r="JHN589" s="163"/>
      <c r="JHO589" s="163"/>
      <c r="JHP589" s="163"/>
      <c r="JHQ589" s="163"/>
      <c r="JHR589" s="163"/>
      <c r="JHS589" s="163"/>
      <c r="JHT589" s="163"/>
      <c r="JHU589" s="163"/>
      <c r="JHV589" s="163"/>
      <c r="JHW589" s="163"/>
      <c r="JHX589" s="163"/>
      <c r="JHY589" s="163"/>
      <c r="JHZ589" s="163"/>
      <c r="JIA589" s="163"/>
      <c r="JIB589" s="163"/>
      <c r="JIC589" s="163"/>
      <c r="JID589" s="163"/>
      <c r="JIE589" s="163"/>
      <c r="JIF589" s="163"/>
      <c r="JIG589" s="163"/>
      <c r="JIH589" s="163"/>
      <c r="JII589" s="163"/>
      <c r="JIJ589" s="163"/>
      <c r="JIK589" s="163"/>
      <c r="JIL589" s="163"/>
      <c r="JIM589" s="163"/>
      <c r="JIN589" s="163"/>
      <c r="JIO589" s="163"/>
      <c r="JIP589" s="163"/>
      <c r="JIQ589" s="163"/>
      <c r="JIR589" s="163"/>
      <c r="JIS589" s="163"/>
      <c r="JIT589" s="163"/>
      <c r="JIU589" s="163"/>
      <c r="JIV589" s="163"/>
      <c r="JIW589" s="163"/>
      <c r="JIX589" s="163"/>
      <c r="JIY589" s="163"/>
      <c r="JIZ589" s="163"/>
      <c r="JJA589" s="163"/>
      <c r="JJB589" s="163"/>
      <c r="JJC589" s="163"/>
      <c r="JJD589" s="163"/>
      <c r="JJE589" s="163"/>
      <c r="JJF589" s="163"/>
      <c r="JJG589" s="163"/>
      <c r="JJH589" s="163"/>
      <c r="JJI589" s="163"/>
      <c r="JJJ589" s="163"/>
      <c r="JJK589" s="163"/>
      <c r="JJL589" s="163"/>
      <c r="JJM589" s="163"/>
      <c r="JJN589" s="163"/>
      <c r="JJO589" s="163"/>
      <c r="JJP589" s="163"/>
      <c r="JJQ589" s="163"/>
      <c r="JJR589" s="163"/>
      <c r="JJS589" s="163"/>
      <c r="JJT589" s="163"/>
      <c r="JJU589" s="163"/>
      <c r="JJV589" s="163"/>
      <c r="JJW589" s="163"/>
      <c r="JJX589" s="163"/>
      <c r="JJY589" s="163"/>
      <c r="JJZ589" s="163"/>
      <c r="JKA589" s="163"/>
      <c r="JKB589" s="163"/>
      <c r="JKC589" s="163"/>
      <c r="JKD589" s="163"/>
      <c r="JKE589" s="163"/>
      <c r="JKF589" s="163"/>
      <c r="JKG589" s="163"/>
      <c r="JKH589" s="163"/>
      <c r="JKI589" s="163"/>
      <c r="JKJ589" s="163"/>
      <c r="JKK589" s="163"/>
      <c r="JKL589" s="163"/>
      <c r="JKM589" s="163"/>
      <c r="JKN589" s="163"/>
      <c r="JKO589" s="163"/>
      <c r="JKP589" s="163"/>
      <c r="JKQ589" s="163"/>
      <c r="JKR589" s="163"/>
      <c r="JKS589" s="163"/>
      <c r="JKT589" s="163"/>
      <c r="JKU589" s="163"/>
      <c r="JKV589" s="163"/>
      <c r="JKW589" s="163"/>
      <c r="JKX589" s="163"/>
      <c r="JKY589" s="163"/>
      <c r="JKZ589" s="163"/>
      <c r="JLA589" s="163"/>
      <c r="JLB589" s="163"/>
      <c r="JLC589" s="163"/>
      <c r="JLD589" s="163"/>
      <c r="JLE589" s="163"/>
      <c r="JLF589" s="163"/>
      <c r="JLG589" s="163"/>
      <c r="JLH589" s="163"/>
      <c r="JLI589" s="163"/>
      <c r="JLJ589" s="163"/>
      <c r="JLK589" s="163"/>
      <c r="JLL589" s="163"/>
      <c r="JLM589" s="163"/>
      <c r="JLN589" s="163"/>
      <c r="JLO589" s="163"/>
      <c r="JLP589" s="163"/>
      <c r="JLQ589" s="163"/>
      <c r="JLR589" s="163"/>
      <c r="JLS589" s="163"/>
      <c r="JLT589" s="163"/>
      <c r="JLU589" s="163"/>
      <c r="JLV589" s="163"/>
      <c r="JLW589" s="163"/>
      <c r="JLX589" s="163"/>
      <c r="JLY589" s="163"/>
      <c r="JLZ589" s="163"/>
      <c r="JMA589" s="163"/>
      <c r="JMB589" s="163"/>
      <c r="JMC589" s="163"/>
      <c r="JMD589" s="163"/>
      <c r="JME589" s="163"/>
      <c r="JMF589" s="163"/>
      <c r="JMG589" s="163"/>
      <c r="JMH589" s="163"/>
      <c r="JMI589" s="163"/>
      <c r="JMJ589" s="163"/>
      <c r="JMK589" s="163"/>
      <c r="JML589" s="163"/>
      <c r="JMM589" s="163"/>
      <c r="JMN589" s="163"/>
      <c r="JMO589" s="163"/>
      <c r="JMP589" s="163"/>
      <c r="JMQ589" s="163"/>
      <c r="JMR589" s="163"/>
      <c r="JMS589" s="163"/>
      <c r="JMT589" s="163"/>
      <c r="JMU589" s="163"/>
      <c r="JMV589" s="163"/>
      <c r="JMW589" s="163"/>
      <c r="JMX589" s="163"/>
      <c r="JMY589" s="163"/>
      <c r="JMZ589" s="163"/>
      <c r="JNA589" s="163"/>
      <c r="JNB589" s="163"/>
      <c r="JNC589" s="163"/>
      <c r="JND589" s="163"/>
      <c r="JNE589" s="163"/>
      <c r="JNF589" s="163"/>
      <c r="JNG589" s="163"/>
      <c r="JNH589" s="163"/>
      <c r="JNI589" s="163"/>
      <c r="JNJ589" s="163"/>
      <c r="JNK589" s="163"/>
      <c r="JNL589" s="163"/>
      <c r="JNM589" s="163"/>
      <c r="JNN589" s="163"/>
      <c r="JNO589" s="163"/>
      <c r="JNP589" s="163"/>
      <c r="JNQ589" s="163"/>
      <c r="JNR589" s="163"/>
      <c r="JNS589" s="163"/>
      <c r="JNT589" s="163"/>
      <c r="JNU589" s="163"/>
      <c r="JNV589" s="163"/>
      <c r="JNW589" s="163"/>
      <c r="JNX589" s="163"/>
      <c r="JNY589" s="163"/>
      <c r="JNZ589" s="163"/>
      <c r="JOA589" s="163"/>
      <c r="JOB589" s="163"/>
      <c r="JOC589" s="163"/>
      <c r="JOD589" s="163"/>
      <c r="JOE589" s="163"/>
      <c r="JOF589" s="163"/>
      <c r="JOG589" s="163"/>
      <c r="JOH589" s="163"/>
      <c r="JOI589" s="163"/>
      <c r="JOJ589" s="163"/>
      <c r="JOK589" s="163"/>
      <c r="JOL589" s="163"/>
      <c r="JOM589" s="163"/>
      <c r="JON589" s="163"/>
      <c r="JOO589" s="163"/>
      <c r="JOP589" s="163"/>
      <c r="JOQ589" s="163"/>
      <c r="JOR589" s="163"/>
      <c r="JOS589" s="163"/>
      <c r="JOT589" s="163"/>
      <c r="JOU589" s="163"/>
      <c r="JOV589" s="163"/>
      <c r="JOW589" s="163"/>
      <c r="JOX589" s="163"/>
      <c r="JOY589" s="163"/>
      <c r="JOZ589" s="163"/>
      <c r="JPA589" s="163"/>
      <c r="JPB589" s="163"/>
      <c r="JPC589" s="163"/>
      <c r="JPD589" s="163"/>
      <c r="JPE589" s="163"/>
      <c r="JPF589" s="163"/>
      <c r="JPG589" s="163"/>
      <c r="JPH589" s="163"/>
      <c r="JPI589" s="163"/>
      <c r="JPJ589" s="163"/>
      <c r="JPK589" s="163"/>
      <c r="JPL589" s="163"/>
      <c r="JPM589" s="163"/>
      <c r="JPN589" s="163"/>
      <c r="JPO589" s="163"/>
      <c r="JPP589" s="163"/>
      <c r="JPQ589" s="163"/>
      <c r="JPR589" s="163"/>
      <c r="JPS589" s="163"/>
      <c r="JPT589" s="163"/>
      <c r="JPU589" s="163"/>
      <c r="JPV589" s="163"/>
      <c r="JPW589" s="163"/>
      <c r="JPX589" s="163"/>
      <c r="JPY589" s="163"/>
      <c r="JPZ589" s="163"/>
      <c r="JQA589" s="163"/>
      <c r="JQB589" s="163"/>
      <c r="JQC589" s="163"/>
      <c r="JQD589" s="163"/>
      <c r="JQE589" s="163"/>
      <c r="JQF589" s="163"/>
      <c r="JQG589" s="163"/>
      <c r="JQH589" s="163"/>
      <c r="JQI589" s="163"/>
      <c r="JQJ589" s="163"/>
      <c r="JQK589" s="163"/>
      <c r="JQL589" s="163"/>
      <c r="JQM589" s="163"/>
      <c r="JQN589" s="163"/>
      <c r="JQO589" s="163"/>
      <c r="JQP589" s="163"/>
      <c r="JQQ589" s="163"/>
      <c r="JQR589" s="163"/>
      <c r="JQS589" s="163"/>
      <c r="JQT589" s="163"/>
      <c r="JQU589" s="163"/>
      <c r="JQV589" s="163"/>
      <c r="JQW589" s="163"/>
      <c r="JQX589" s="163"/>
      <c r="JQY589" s="163"/>
      <c r="JQZ589" s="163"/>
      <c r="JRA589" s="163"/>
      <c r="JRB589" s="163"/>
      <c r="JRC589" s="163"/>
      <c r="JRD589" s="163"/>
      <c r="JRE589" s="163"/>
      <c r="JRF589" s="163"/>
      <c r="JRG589" s="163"/>
      <c r="JRH589" s="163"/>
      <c r="JRI589" s="163"/>
      <c r="JRJ589" s="163"/>
      <c r="JRK589" s="163"/>
      <c r="JRL589" s="163"/>
      <c r="JRM589" s="163"/>
      <c r="JRN589" s="163"/>
      <c r="JRO589" s="163"/>
      <c r="JRP589" s="163"/>
      <c r="JRQ589" s="163"/>
      <c r="JRR589" s="163"/>
      <c r="JRS589" s="163"/>
      <c r="JRT589" s="163"/>
      <c r="JRU589" s="163"/>
      <c r="JRV589" s="163"/>
      <c r="JRW589" s="163"/>
      <c r="JRX589" s="163"/>
      <c r="JRY589" s="163"/>
      <c r="JRZ589" s="163"/>
      <c r="JSA589" s="163"/>
      <c r="JSB589" s="163"/>
      <c r="JSC589" s="163"/>
      <c r="JSD589" s="163"/>
      <c r="JSE589" s="163"/>
      <c r="JSF589" s="163"/>
      <c r="JSG589" s="163"/>
      <c r="JSH589" s="163"/>
      <c r="JSI589" s="163"/>
      <c r="JSJ589" s="163"/>
      <c r="JSK589" s="163"/>
      <c r="JSL589" s="163"/>
      <c r="JSM589" s="163"/>
      <c r="JSN589" s="163"/>
      <c r="JSO589" s="163"/>
      <c r="JSP589" s="163"/>
      <c r="JSQ589" s="163"/>
      <c r="JSR589" s="163"/>
      <c r="JSS589" s="163"/>
      <c r="JST589" s="163"/>
      <c r="JSU589" s="163"/>
      <c r="JSV589" s="163"/>
      <c r="JSW589" s="163"/>
      <c r="JSX589" s="163"/>
      <c r="JSY589" s="163"/>
      <c r="JSZ589" s="163"/>
      <c r="JTA589" s="163"/>
      <c r="JTB589" s="163"/>
      <c r="JTC589" s="163"/>
      <c r="JTD589" s="163"/>
      <c r="JTE589" s="163"/>
      <c r="JTF589" s="163"/>
      <c r="JTG589" s="163"/>
      <c r="JTH589" s="163"/>
      <c r="JTI589" s="163"/>
      <c r="JTJ589" s="163"/>
      <c r="JTK589" s="163"/>
      <c r="JTL589" s="163"/>
      <c r="JTM589" s="163"/>
      <c r="JTN589" s="163"/>
      <c r="JTO589" s="163"/>
      <c r="JTP589" s="163"/>
      <c r="JTQ589" s="163"/>
      <c r="JTR589" s="163"/>
      <c r="JTS589" s="163"/>
      <c r="JTT589" s="163"/>
      <c r="JTU589" s="163"/>
      <c r="JTV589" s="163"/>
      <c r="JTW589" s="163"/>
      <c r="JTX589" s="163"/>
      <c r="JTY589" s="163"/>
      <c r="JTZ589" s="163"/>
      <c r="JUA589" s="163"/>
      <c r="JUB589" s="163"/>
      <c r="JUC589" s="163"/>
      <c r="JUD589" s="163"/>
      <c r="JUE589" s="163"/>
      <c r="JUF589" s="163"/>
      <c r="JUG589" s="163"/>
      <c r="JUH589" s="163"/>
      <c r="JUI589" s="163"/>
      <c r="JUJ589" s="163"/>
      <c r="JUK589" s="163"/>
      <c r="JUL589" s="163"/>
      <c r="JUM589" s="163"/>
      <c r="JUN589" s="163"/>
      <c r="JUO589" s="163"/>
      <c r="JUP589" s="163"/>
      <c r="JUQ589" s="163"/>
      <c r="JUR589" s="163"/>
      <c r="JUS589" s="163"/>
      <c r="JUT589" s="163"/>
      <c r="JUU589" s="163"/>
      <c r="JUV589" s="163"/>
      <c r="JUW589" s="163"/>
      <c r="JUX589" s="163"/>
      <c r="JUY589" s="163"/>
      <c r="JUZ589" s="163"/>
      <c r="JVA589" s="163"/>
      <c r="JVB589" s="163"/>
      <c r="JVC589" s="163"/>
      <c r="JVD589" s="163"/>
      <c r="JVE589" s="163"/>
      <c r="JVF589" s="163"/>
      <c r="JVG589" s="163"/>
      <c r="JVH589" s="163"/>
      <c r="JVI589" s="163"/>
      <c r="JVJ589" s="163"/>
      <c r="JVK589" s="163"/>
      <c r="JVL589" s="163"/>
      <c r="JVM589" s="163"/>
      <c r="JVN589" s="163"/>
      <c r="JVO589" s="163"/>
      <c r="JVP589" s="163"/>
      <c r="JVQ589" s="163"/>
      <c r="JVR589" s="163"/>
      <c r="JVS589" s="163"/>
      <c r="JVT589" s="163"/>
      <c r="JVU589" s="163"/>
      <c r="JVV589" s="163"/>
      <c r="JVW589" s="163"/>
      <c r="JVX589" s="163"/>
      <c r="JVY589" s="163"/>
      <c r="JVZ589" s="163"/>
      <c r="JWA589" s="163"/>
      <c r="JWB589" s="163"/>
      <c r="JWC589" s="163"/>
      <c r="JWD589" s="163"/>
      <c r="JWE589" s="163"/>
      <c r="JWF589" s="163"/>
      <c r="JWG589" s="163"/>
      <c r="JWH589" s="163"/>
      <c r="JWI589" s="163"/>
      <c r="JWJ589" s="163"/>
      <c r="JWK589" s="163"/>
      <c r="JWL589" s="163"/>
      <c r="JWM589" s="163"/>
      <c r="JWN589" s="163"/>
      <c r="JWO589" s="163"/>
      <c r="JWP589" s="163"/>
      <c r="JWQ589" s="163"/>
      <c r="JWR589" s="163"/>
      <c r="JWS589" s="163"/>
      <c r="JWT589" s="163"/>
      <c r="JWU589" s="163"/>
      <c r="JWV589" s="163"/>
      <c r="JWW589" s="163"/>
      <c r="JWX589" s="163"/>
      <c r="JWY589" s="163"/>
      <c r="JWZ589" s="163"/>
      <c r="JXA589" s="163"/>
      <c r="JXB589" s="163"/>
      <c r="JXC589" s="163"/>
      <c r="JXD589" s="163"/>
      <c r="JXE589" s="163"/>
      <c r="JXF589" s="163"/>
      <c r="JXG589" s="163"/>
      <c r="JXH589" s="163"/>
      <c r="JXI589" s="163"/>
      <c r="JXJ589" s="163"/>
      <c r="JXK589" s="163"/>
      <c r="JXL589" s="163"/>
      <c r="JXM589" s="163"/>
      <c r="JXN589" s="163"/>
      <c r="JXO589" s="163"/>
      <c r="JXP589" s="163"/>
      <c r="JXQ589" s="163"/>
      <c r="JXR589" s="163"/>
      <c r="JXS589" s="163"/>
      <c r="JXT589" s="163"/>
      <c r="JXU589" s="163"/>
      <c r="JXV589" s="163"/>
      <c r="JXW589" s="163"/>
      <c r="JXX589" s="163"/>
      <c r="JXY589" s="163"/>
      <c r="JXZ589" s="163"/>
      <c r="JYA589" s="163"/>
      <c r="JYB589" s="163"/>
      <c r="JYC589" s="163"/>
      <c r="JYD589" s="163"/>
      <c r="JYE589" s="163"/>
      <c r="JYF589" s="163"/>
      <c r="JYG589" s="163"/>
      <c r="JYH589" s="163"/>
      <c r="JYI589" s="163"/>
      <c r="JYJ589" s="163"/>
      <c r="JYK589" s="163"/>
      <c r="JYL589" s="163"/>
      <c r="JYM589" s="163"/>
      <c r="JYN589" s="163"/>
      <c r="JYO589" s="163"/>
      <c r="JYP589" s="163"/>
      <c r="JYQ589" s="163"/>
      <c r="JYR589" s="163"/>
      <c r="JYS589" s="163"/>
      <c r="JYT589" s="163"/>
      <c r="JYU589" s="163"/>
      <c r="JYV589" s="163"/>
      <c r="JYW589" s="163"/>
      <c r="JYX589" s="163"/>
      <c r="JYY589" s="163"/>
      <c r="JYZ589" s="163"/>
      <c r="JZA589" s="163"/>
      <c r="JZB589" s="163"/>
      <c r="JZC589" s="163"/>
      <c r="JZD589" s="163"/>
      <c r="JZE589" s="163"/>
      <c r="JZF589" s="163"/>
      <c r="JZG589" s="163"/>
      <c r="JZH589" s="163"/>
      <c r="JZI589" s="163"/>
      <c r="JZJ589" s="163"/>
      <c r="JZK589" s="163"/>
      <c r="JZL589" s="163"/>
      <c r="JZM589" s="163"/>
      <c r="JZN589" s="163"/>
      <c r="JZO589" s="163"/>
      <c r="JZP589" s="163"/>
      <c r="JZQ589" s="163"/>
      <c r="JZR589" s="163"/>
      <c r="JZS589" s="163"/>
      <c r="JZT589" s="163"/>
      <c r="JZU589" s="163"/>
      <c r="JZV589" s="163"/>
      <c r="JZW589" s="163"/>
      <c r="JZX589" s="163"/>
      <c r="JZY589" s="163"/>
      <c r="JZZ589" s="163"/>
      <c r="KAA589" s="163"/>
      <c r="KAB589" s="163"/>
      <c r="KAC589" s="163"/>
      <c r="KAD589" s="163"/>
      <c r="KAE589" s="163"/>
      <c r="KAF589" s="163"/>
      <c r="KAG589" s="163"/>
      <c r="KAH589" s="163"/>
      <c r="KAI589" s="163"/>
      <c r="KAJ589" s="163"/>
      <c r="KAK589" s="163"/>
      <c r="KAL589" s="163"/>
      <c r="KAM589" s="163"/>
      <c r="KAN589" s="163"/>
      <c r="KAO589" s="163"/>
      <c r="KAP589" s="163"/>
      <c r="KAQ589" s="163"/>
      <c r="KAR589" s="163"/>
      <c r="KAS589" s="163"/>
      <c r="KAT589" s="163"/>
      <c r="KAU589" s="163"/>
      <c r="KAV589" s="163"/>
      <c r="KAW589" s="163"/>
      <c r="KAX589" s="163"/>
      <c r="KAY589" s="163"/>
      <c r="KAZ589" s="163"/>
      <c r="KBA589" s="163"/>
      <c r="KBB589" s="163"/>
      <c r="KBC589" s="163"/>
      <c r="KBD589" s="163"/>
      <c r="KBE589" s="163"/>
      <c r="KBF589" s="163"/>
      <c r="KBG589" s="163"/>
      <c r="KBH589" s="163"/>
      <c r="KBI589" s="163"/>
      <c r="KBJ589" s="163"/>
      <c r="KBK589" s="163"/>
      <c r="KBL589" s="163"/>
      <c r="KBM589" s="163"/>
      <c r="KBN589" s="163"/>
      <c r="KBO589" s="163"/>
      <c r="KBP589" s="163"/>
      <c r="KBQ589" s="163"/>
      <c r="KBR589" s="163"/>
      <c r="KBS589" s="163"/>
      <c r="KBT589" s="163"/>
      <c r="KBU589" s="163"/>
      <c r="KBV589" s="163"/>
      <c r="KBW589" s="163"/>
      <c r="KBX589" s="163"/>
      <c r="KBY589" s="163"/>
      <c r="KBZ589" s="163"/>
      <c r="KCA589" s="163"/>
      <c r="KCB589" s="163"/>
      <c r="KCC589" s="163"/>
      <c r="KCD589" s="163"/>
      <c r="KCE589" s="163"/>
      <c r="KCF589" s="163"/>
      <c r="KCG589" s="163"/>
      <c r="KCH589" s="163"/>
      <c r="KCI589" s="163"/>
      <c r="KCJ589" s="163"/>
      <c r="KCK589" s="163"/>
      <c r="KCL589" s="163"/>
      <c r="KCM589" s="163"/>
      <c r="KCN589" s="163"/>
      <c r="KCO589" s="163"/>
      <c r="KCP589" s="163"/>
      <c r="KCQ589" s="163"/>
      <c r="KCR589" s="163"/>
      <c r="KCS589" s="163"/>
      <c r="KCT589" s="163"/>
      <c r="KCU589" s="163"/>
      <c r="KCV589" s="163"/>
      <c r="KCW589" s="163"/>
      <c r="KCX589" s="163"/>
      <c r="KCY589" s="163"/>
      <c r="KCZ589" s="163"/>
      <c r="KDA589" s="163"/>
      <c r="KDB589" s="163"/>
      <c r="KDC589" s="163"/>
      <c r="KDD589" s="163"/>
      <c r="KDE589" s="163"/>
      <c r="KDF589" s="163"/>
      <c r="KDG589" s="163"/>
      <c r="KDH589" s="163"/>
      <c r="KDI589" s="163"/>
      <c r="KDJ589" s="163"/>
      <c r="KDK589" s="163"/>
      <c r="KDL589" s="163"/>
      <c r="KDM589" s="163"/>
      <c r="KDN589" s="163"/>
      <c r="KDO589" s="163"/>
      <c r="KDP589" s="163"/>
      <c r="KDQ589" s="163"/>
      <c r="KDR589" s="163"/>
      <c r="KDS589" s="163"/>
      <c r="KDT589" s="163"/>
      <c r="KDU589" s="163"/>
      <c r="KDV589" s="163"/>
      <c r="KDW589" s="163"/>
      <c r="KDX589" s="163"/>
      <c r="KDY589" s="163"/>
      <c r="KDZ589" s="163"/>
      <c r="KEA589" s="163"/>
      <c r="KEB589" s="163"/>
      <c r="KEC589" s="163"/>
      <c r="KED589" s="163"/>
      <c r="KEE589" s="163"/>
      <c r="KEF589" s="163"/>
      <c r="KEG589" s="163"/>
      <c r="KEH589" s="163"/>
      <c r="KEI589" s="163"/>
      <c r="KEJ589" s="163"/>
      <c r="KEK589" s="163"/>
      <c r="KEL589" s="163"/>
      <c r="KEM589" s="163"/>
      <c r="KEN589" s="163"/>
      <c r="KEO589" s="163"/>
      <c r="KEP589" s="163"/>
      <c r="KEQ589" s="163"/>
      <c r="KER589" s="163"/>
      <c r="KES589" s="163"/>
      <c r="KET589" s="163"/>
      <c r="KEU589" s="163"/>
      <c r="KEV589" s="163"/>
      <c r="KEW589" s="163"/>
      <c r="KEX589" s="163"/>
      <c r="KEY589" s="163"/>
      <c r="KEZ589" s="163"/>
      <c r="KFA589" s="163"/>
      <c r="KFB589" s="163"/>
      <c r="KFC589" s="163"/>
      <c r="KFD589" s="163"/>
      <c r="KFE589" s="163"/>
      <c r="KFF589" s="163"/>
      <c r="KFG589" s="163"/>
      <c r="KFH589" s="163"/>
      <c r="KFI589" s="163"/>
      <c r="KFJ589" s="163"/>
      <c r="KFK589" s="163"/>
      <c r="KFL589" s="163"/>
      <c r="KFM589" s="163"/>
      <c r="KFN589" s="163"/>
      <c r="KFO589" s="163"/>
      <c r="KFP589" s="163"/>
      <c r="KFQ589" s="163"/>
      <c r="KFR589" s="163"/>
      <c r="KFS589" s="163"/>
      <c r="KFT589" s="163"/>
      <c r="KFU589" s="163"/>
      <c r="KFV589" s="163"/>
      <c r="KFW589" s="163"/>
      <c r="KFX589" s="163"/>
      <c r="KFY589" s="163"/>
      <c r="KFZ589" s="163"/>
      <c r="KGA589" s="163"/>
      <c r="KGB589" s="163"/>
      <c r="KGC589" s="163"/>
      <c r="KGD589" s="163"/>
      <c r="KGE589" s="163"/>
      <c r="KGF589" s="163"/>
      <c r="KGG589" s="163"/>
      <c r="KGH589" s="163"/>
      <c r="KGI589" s="163"/>
      <c r="KGJ589" s="163"/>
      <c r="KGK589" s="163"/>
      <c r="KGL589" s="163"/>
      <c r="KGM589" s="163"/>
      <c r="KGN589" s="163"/>
      <c r="KGO589" s="163"/>
      <c r="KGP589" s="163"/>
      <c r="KGQ589" s="163"/>
      <c r="KGR589" s="163"/>
      <c r="KGS589" s="163"/>
      <c r="KGT589" s="163"/>
      <c r="KGU589" s="163"/>
      <c r="KGV589" s="163"/>
      <c r="KGW589" s="163"/>
      <c r="KGX589" s="163"/>
      <c r="KGY589" s="163"/>
      <c r="KGZ589" s="163"/>
      <c r="KHA589" s="163"/>
      <c r="KHB589" s="163"/>
      <c r="KHC589" s="163"/>
      <c r="KHD589" s="163"/>
      <c r="KHE589" s="163"/>
      <c r="KHF589" s="163"/>
      <c r="KHG589" s="163"/>
      <c r="KHH589" s="163"/>
      <c r="KHI589" s="163"/>
      <c r="KHJ589" s="163"/>
      <c r="KHK589" s="163"/>
      <c r="KHL589" s="163"/>
      <c r="KHM589" s="163"/>
      <c r="KHN589" s="163"/>
      <c r="KHO589" s="163"/>
      <c r="KHP589" s="163"/>
      <c r="KHQ589" s="163"/>
      <c r="KHR589" s="163"/>
      <c r="KHS589" s="163"/>
      <c r="KHT589" s="163"/>
      <c r="KHU589" s="163"/>
      <c r="KHV589" s="163"/>
      <c r="KHW589" s="163"/>
      <c r="KHX589" s="163"/>
      <c r="KHY589" s="163"/>
      <c r="KHZ589" s="163"/>
      <c r="KIA589" s="163"/>
      <c r="KIB589" s="163"/>
      <c r="KIC589" s="163"/>
      <c r="KID589" s="163"/>
      <c r="KIE589" s="163"/>
      <c r="KIF589" s="163"/>
      <c r="KIG589" s="163"/>
      <c r="KIH589" s="163"/>
      <c r="KII589" s="163"/>
      <c r="KIJ589" s="163"/>
      <c r="KIK589" s="163"/>
      <c r="KIL589" s="163"/>
      <c r="KIM589" s="163"/>
      <c r="KIN589" s="163"/>
      <c r="KIO589" s="163"/>
      <c r="KIP589" s="163"/>
      <c r="KIQ589" s="163"/>
      <c r="KIR589" s="163"/>
      <c r="KIS589" s="163"/>
      <c r="KIT589" s="163"/>
      <c r="KIU589" s="163"/>
      <c r="KIV589" s="163"/>
      <c r="KIW589" s="163"/>
      <c r="KIX589" s="163"/>
      <c r="KIY589" s="163"/>
      <c r="KIZ589" s="163"/>
      <c r="KJA589" s="163"/>
      <c r="KJB589" s="163"/>
      <c r="KJC589" s="163"/>
      <c r="KJD589" s="163"/>
      <c r="KJE589" s="163"/>
      <c r="KJF589" s="163"/>
      <c r="KJG589" s="163"/>
      <c r="KJH589" s="163"/>
      <c r="KJI589" s="163"/>
      <c r="KJJ589" s="163"/>
      <c r="KJK589" s="163"/>
      <c r="KJL589" s="163"/>
      <c r="KJM589" s="163"/>
      <c r="KJN589" s="163"/>
      <c r="KJO589" s="163"/>
      <c r="KJP589" s="163"/>
      <c r="KJQ589" s="163"/>
      <c r="KJR589" s="163"/>
      <c r="KJS589" s="163"/>
      <c r="KJT589" s="163"/>
      <c r="KJU589" s="163"/>
      <c r="KJV589" s="163"/>
      <c r="KJW589" s="163"/>
      <c r="KJX589" s="163"/>
      <c r="KJY589" s="163"/>
      <c r="KJZ589" s="163"/>
      <c r="KKA589" s="163"/>
      <c r="KKB589" s="163"/>
      <c r="KKC589" s="163"/>
      <c r="KKD589" s="163"/>
      <c r="KKE589" s="163"/>
      <c r="KKF589" s="163"/>
      <c r="KKG589" s="163"/>
      <c r="KKH589" s="163"/>
      <c r="KKI589" s="163"/>
      <c r="KKJ589" s="163"/>
      <c r="KKK589" s="163"/>
      <c r="KKL589" s="163"/>
      <c r="KKM589" s="163"/>
      <c r="KKN589" s="163"/>
      <c r="KKO589" s="163"/>
      <c r="KKP589" s="163"/>
      <c r="KKQ589" s="163"/>
      <c r="KKR589" s="163"/>
      <c r="KKS589" s="163"/>
      <c r="KKT589" s="163"/>
      <c r="KKU589" s="163"/>
      <c r="KKV589" s="163"/>
      <c r="KKW589" s="163"/>
      <c r="KKX589" s="163"/>
      <c r="KKY589" s="163"/>
      <c r="KKZ589" s="163"/>
      <c r="KLA589" s="163"/>
      <c r="KLB589" s="163"/>
      <c r="KLC589" s="163"/>
      <c r="KLD589" s="163"/>
      <c r="KLE589" s="163"/>
      <c r="KLF589" s="163"/>
      <c r="KLG589" s="163"/>
      <c r="KLH589" s="163"/>
      <c r="KLI589" s="163"/>
      <c r="KLJ589" s="163"/>
      <c r="KLK589" s="163"/>
      <c r="KLL589" s="163"/>
      <c r="KLM589" s="163"/>
      <c r="KLN589" s="163"/>
      <c r="KLO589" s="163"/>
      <c r="KLP589" s="163"/>
      <c r="KLQ589" s="163"/>
      <c r="KLR589" s="163"/>
      <c r="KLS589" s="163"/>
      <c r="KLT589" s="163"/>
      <c r="KLU589" s="163"/>
      <c r="KLV589" s="163"/>
      <c r="KLW589" s="163"/>
      <c r="KLX589" s="163"/>
      <c r="KLY589" s="163"/>
      <c r="KLZ589" s="163"/>
      <c r="KMA589" s="163"/>
      <c r="KMB589" s="163"/>
      <c r="KMC589" s="163"/>
      <c r="KMD589" s="163"/>
      <c r="KME589" s="163"/>
      <c r="KMF589" s="163"/>
      <c r="KMG589" s="163"/>
      <c r="KMH589" s="163"/>
      <c r="KMI589" s="163"/>
      <c r="KMJ589" s="163"/>
      <c r="KMK589" s="163"/>
      <c r="KML589" s="163"/>
      <c r="KMM589" s="163"/>
      <c r="KMN589" s="163"/>
      <c r="KMO589" s="163"/>
      <c r="KMP589" s="163"/>
      <c r="KMQ589" s="163"/>
      <c r="KMR589" s="163"/>
      <c r="KMS589" s="163"/>
      <c r="KMT589" s="163"/>
      <c r="KMU589" s="163"/>
      <c r="KMV589" s="163"/>
      <c r="KMW589" s="163"/>
      <c r="KMX589" s="163"/>
      <c r="KMY589" s="163"/>
      <c r="KMZ589" s="163"/>
      <c r="KNA589" s="163"/>
      <c r="KNB589" s="163"/>
      <c r="KNC589" s="163"/>
      <c r="KND589" s="163"/>
      <c r="KNE589" s="163"/>
      <c r="KNF589" s="163"/>
      <c r="KNG589" s="163"/>
      <c r="KNH589" s="163"/>
      <c r="KNI589" s="163"/>
      <c r="KNJ589" s="163"/>
      <c r="KNK589" s="163"/>
      <c r="KNL589" s="163"/>
      <c r="KNM589" s="163"/>
      <c r="KNN589" s="163"/>
      <c r="KNO589" s="163"/>
      <c r="KNP589" s="163"/>
      <c r="KNQ589" s="163"/>
      <c r="KNR589" s="163"/>
      <c r="KNS589" s="163"/>
      <c r="KNT589" s="163"/>
      <c r="KNU589" s="163"/>
      <c r="KNV589" s="163"/>
      <c r="KNW589" s="163"/>
      <c r="KNX589" s="163"/>
      <c r="KNY589" s="163"/>
      <c r="KNZ589" s="163"/>
      <c r="KOA589" s="163"/>
      <c r="KOB589" s="163"/>
      <c r="KOC589" s="163"/>
      <c r="KOD589" s="163"/>
      <c r="KOE589" s="163"/>
      <c r="KOF589" s="163"/>
      <c r="KOG589" s="163"/>
      <c r="KOH589" s="163"/>
      <c r="KOI589" s="163"/>
      <c r="KOJ589" s="163"/>
      <c r="KOK589" s="163"/>
      <c r="KOL589" s="163"/>
      <c r="KOM589" s="163"/>
      <c r="KON589" s="163"/>
      <c r="KOO589" s="163"/>
      <c r="KOP589" s="163"/>
      <c r="KOQ589" s="163"/>
      <c r="KOR589" s="163"/>
      <c r="KOS589" s="163"/>
      <c r="KOT589" s="163"/>
      <c r="KOU589" s="163"/>
      <c r="KOV589" s="163"/>
      <c r="KOW589" s="163"/>
      <c r="KOX589" s="163"/>
      <c r="KOY589" s="163"/>
      <c r="KOZ589" s="163"/>
      <c r="KPA589" s="163"/>
      <c r="KPB589" s="163"/>
      <c r="KPC589" s="163"/>
      <c r="KPD589" s="163"/>
      <c r="KPE589" s="163"/>
      <c r="KPF589" s="163"/>
      <c r="KPG589" s="163"/>
      <c r="KPH589" s="163"/>
      <c r="KPI589" s="163"/>
      <c r="KPJ589" s="163"/>
      <c r="KPK589" s="163"/>
      <c r="KPL589" s="163"/>
      <c r="KPM589" s="163"/>
      <c r="KPN589" s="163"/>
      <c r="KPO589" s="163"/>
      <c r="KPP589" s="163"/>
      <c r="KPQ589" s="163"/>
      <c r="KPR589" s="163"/>
      <c r="KPS589" s="163"/>
      <c r="KPT589" s="163"/>
      <c r="KPU589" s="163"/>
      <c r="KPV589" s="163"/>
      <c r="KPW589" s="163"/>
      <c r="KPX589" s="163"/>
      <c r="KPY589" s="163"/>
      <c r="KPZ589" s="163"/>
      <c r="KQA589" s="163"/>
      <c r="KQB589" s="163"/>
      <c r="KQC589" s="163"/>
      <c r="KQD589" s="163"/>
      <c r="KQE589" s="163"/>
      <c r="KQF589" s="163"/>
      <c r="KQG589" s="163"/>
      <c r="KQH589" s="163"/>
      <c r="KQI589" s="163"/>
      <c r="KQJ589" s="163"/>
      <c r="KQK589" s="163"/>
      <c r="KQL589" s="163"/>
      <c r="KQM589" s="163"/>
      <c r="KQN589" s="163"/>
      <c r="KQO589" s="163"/>
      <c r="KQP589" s="163"/>
      <c r="KQQ589" s="163"/>
      <c r="KQR589" s="163"/>
      <c r="KQS589" s="163"/>
      <c r="KQT589" s="163"/>
      <c r="KQU589" s="163"/>
      <c r="KQV589" s="163"/>
      <c r="KQW589" s="163"/>
      <c r="KQX589" s="163"/>
      <c r="KQY589" s="163"/>
      <c r="KQZ589" s="163"/>
      <c r="KRA589" s="163"/>
      <c r="KRB589" s="163"/>
      <c r="KRC589" s="163"/>
      <c r="KRD589" s="163"/>
      <c r="KRE589" s="163"/>
      <c r="KRF589" s="163"/>
      <c r="KRG589" s="163"/>
      <c r="KRH589" s="163"/>
      <c r="KRI589" s="163"/>
      <c r="KRJ589" s="163"/>
      <c r="KRK589" s="163"/>
      <c r="KRL589" s="163"/>
      <c r="KRM589" s="163"/>
      <c r="KRN589" s="163"/>
      <c r="KRO589" s="163"/>
      <c r="KRP589" s="163"/>
      <c r="KRQ589" s="163"/>
      <c r="KRR589" s="163"/>
      <c r="KRS589" s="163"/>
      <c r="KRT589" s="163"/>
      <c r="KRU589" s="163"/>
      <c r="KRV589" s="163"/>
      <c r="KRW589" s="163"/>
      <c r="KRX589" s="163"/>
      <c r="KRY589" s="163"/>
      <c r="KRZ589" s="163"/>
      <c r="KSA589" s="163"/>
      <c r="KSB589" s="163"/>
      <c r="KSC589" s="163"/>
      <c r="KSD589" s="163"/>
      <c r="KSE589" s="163"/>
      <c r="KSF589" s="163"/>
      <c r="KSG589" s="163"/>
      <c r="KSH589" s="163"/>
      <c r="KSI589" s="163"/>
      <c r="KSJ589" s="163"/>
      <c r="KSK589" s="163"/>
      <c r="KSL589" s="163"/>
      <c r="KSM589" s="163"/>
      <c r="KSN589" s="163"/>
      <c r="KSO589" s="163"/>
      <c r="KSP589" s="163"/>
      <c r="KSQ589" s="163"/>
      <c r="KSR589" s="163"/>
      <c r="KSS589" s="163"/>
      <c r="KST589" s="163"/>
      <c r="KSU589" s="163"/>
      <c r="KSV589" s="163"/>
      <c r="KSW589" s="163"/>
      <c r="KSX589" s="163"/>
      <c r="KSY589" s="163"/>
      <c r="KSZ589" s="163"/>
      <c r="KTA589" s="163"/>
      <c r="KTB589" s="163"/>
      <c r="KTC589" s="163"/>
      <c r="KTD589" s="163"/>
      <c r="KTE589" s="163"/>
      <c r="KTF589" s="163"/>
      <c r="KTG589" s="163"/>
      <c r="KTH589" s="163"/>
      <c r="KTI589" s="163"/>
      <c r="KTJ589" s="163"/>
      <c r="KTK589" s="163"/>
      <c r="KTL589" s="163"/>
      <c r="KTM589" s="163"/>
      <c r="KTN589" s="163"/>
      <c r="KTO589" s="163"/>
      <c r="KTP589" s="163"/>
      <c r="KTQ589" s="163"/>
      <c r="KTR589" s="163"/>
      <c r="KTS589" s="163"/>
      <c r="KTT589" s="163"/>
      <c r="KTU589" s="163"/>
      <c r="KTV589" s="163"/>
      <c r="KTW589" s="163"/>
      <c r="KTX589" s="163"/>
      <c r="KTY589" s="163"/>
      <c r="KTZ589" s="163"/>
      <c r="KUA589" s="163"/>
      <c r="KUB589" s="163"/>
      <c r="KUC589" s="163"/>
      <c r="KUD589" s="163"/>
      <c r="KUE589" s="163"/>
      <c r="KUF589" s="163"/>
      <c r="KUG589" s="163"/>
      <c r="KUH589" s="163"/>
      <c r="KUI589" s="163"/>
      <c r="KUJ589" s="163"/>
      <c r="KUK589" s="163"/>
      <c r="KUL589" s="163"/>
      <c r="KUM589" s="163"/>
      <c r="KUN589" s="163"/>
      <c r="KUO589" s="163"/>
      <c r="KUP589" s="163"/>
      <c r="KUQ589" s="163"/>
      <c r="KUR589" s="163"/>
      <c r="KUS589" s="163"/>
      <c r="KUT589" s="163"/>
      <c r="KUU589" s="163"/>
      <c r="KUV589" s="163"/>
      <c r="KUW589" s="163"/>
      <c r="KUX589" s="163"/>
      <c r="KUY589" s="163"/>
      <c r="KUZ589" s="163"/>
      <c r="KVA589" s="163"/>
      <c r="KVB589" s="163"/>
      <c r="KVC589" s="163"/>
      <c r="KVD589" s="163"/>
      <c r="KVE589" s="163"/>
      <c r="KVF589" s="163"/>
      <c r="KVG589" s="163"/>
      <c r="KVH589" s="163"/>
      <c r="KVI589" s="163"/>
      <c r="KVJ589" s="163"/>
      <c r="KVK589" s="163"/>
      <c r="KVL589" s="163"/>
      <c r="KVM589" s="163"/>
      <c r="KVN589" s="163"/>
      <c r="KVO589" s="163"/>
      <c r="KVP589" s="163"/>
      <c r="KVQ589" s="163"/>
      <c r="KVR589" s="163"/>
      <c r="KVS589" s="163"/>
      <c r="KVT589" s="163"/>
      <c r="KVU589" s="163"/>
      <c r="KVV589" s="163"/>
      <c r="KVW589" s="163"/>
      <c r="KVX589" s="163"/>
      <c r="KVY589" s="163"/>
      <c r="KVZ589" s="163"/>
      <c r="KWA589" s="163"/>
      <c r="KWB589" s="163"/>
      <c r="KWC589" s="163"/>
      <c r="KWD589" s="163"/>
      <c r="KWE589" s="163"/>
      <c r="KWF589" s="163"/>
      <c r="KWG589" s="163"/>
      <c r="KWH589" s="163"/>
      <c r="KWI589" s="163"/>
      <c r="KWJ589" s="163"/>
      <c r="KWK589" s="163"/>
      <c r="KWL589" s="163"/>
      <c r="KWM589" s="163"/>
      <c r="KWN589" s="163"/>
      <c r="KWO589" s="163"/>
      <c r="KWP589" s="163"/>
      <c r="KWQ589" s="163"/>
      <c r="KWR589" s="163"/>
      <c r="KWS589" s="163"/>
      <c r="KWT589" s="163"/>
      <c r="KWU589" s="163"/>
      <c r="KWV589" s="163"/>
      <c r="KWW589" s="163"/>
      <c r="KWX589" s="163"/>
      <c r="KWY589" s="163"/>
      <c r="KWZ589" s="163"/>
      <c r="KXA589" s="163"/>
      <c r="KXB589" s="163"/>
      <c r="KXC589" s="163"/>
      <c r="KXD589" s="163"/>
      <c r="KXE589" s="163"/>
      <c r="KXF589" s="163"/>
      <c r="KXG589" s="163"/>
      <c r="KXH589" s="163"/>
      <c r="KXI589" s="163"/>
      <c r="KXJ589" s="163"/>
      <c r="KXK589" s="163"/>
      <c r="KXL589" s="163"/>
      <c r="KXM589" s="163"/>
      <c r="KXN589" s="163"/>
      <c r="KXO589" s="163"/>
      <c r="KXP589" s="163"/>
      <c r="KXQ589" s="163"/>
      <c r="KXR589" s="163"/>
      <c r="KXS589" s="163"/>
      <c r="KXT589" s="163"/>
      <c r="KXU589" s="163"/>
      <c r="KXV589" s="163"/>
      <c r="KXW589" s="163"/>
      <c r="KXX589" s="163"/>
      <c r="KXY589" s="163"/>
      <c r="KXZ589" s="163"/>
      <c r="KYA589" s="163"/>
      <c r="KYB589" s="163"/>
      <c r="KYC589" s="163"/>
      <c r="KYD589" s="163"/>
      <c r="KYE589" s="163"/>
      <c r="KYF589" s="163"/>
      <c r="KYG589" s="163"/>
      <c r="KYH589" s="163"/>
      <c r="KYI589" s="163"/>
      <c r="KYJ589" s="163"/>
      <c r="KYK589" s="163"/>
      <c r="KYL589" s="163"/>
      <c r="KYM589" s="163"/>
      <c r="KYN589" s="163"/>
      <c r="KYO589" s="163"/>
      <c r="KYP589" s="163"/>
      <c r="KYQ589" s="163"/>
      <c r="KYR589" s="163"/>
      <c r="KYS589" s="163"/>
      <c r="KYT589" s="163"/>
      <c r="KYU589" s="163"/>
      <c r="KYV589" s="163"/>
      <c r="KYW589" s="163"/>
      <c r="KYX589" s="163"/>
      <c r="KYY589" s="163"/>
      <c r="KYZ589" s="163"/>
      <c r="KZA589" s="163"/>
      <c r="KZB589" s="163"/>
      <c r="KZC589" s="163"/>
      <c r="KZD589" s="163"/>
      <c r="KZE589" s="163"/>
      <c r="KZF589" s="163"/>
      <c r="KZG589" s="163"/>
      <c r="KZH589" s="163"/>
      <c r="KZI589" s="163"/>
      <c r="KZJ589" s="163"/>
      <c r="KZK589" s="163"/>
      <c r="KZL589" s="163"/>
      <c r="KZM589" s="163"/>
      <c r="KZN589" s="163"/>
      <c r="KZO589" s="163"/>
      <c r="KZP589" s="163"/>
      <c r="KZQ589" s="163"/>
      <c r="KZR589" s="163"/>
      <c r="KZS589" s="163"/>
      <c r="KZT589" s="163"/>
      <c r="KZU589" s="163"/>
      <c r="KZV589" s="163"/>
      <c r="KZW589" s="163"/>
      <c r="KZX589" s="163"/>
      <c r="KZY589" s="163"/>
      <c r="KZZ589" s="163"/>
      <c r="LAA589" s="163"/>
      <c r="LAB589" s="163"/>
      <c r="LAC589" s="163"/>
      <c r="LAD589" s="163"/>
      <c r="LAE589" s="163"/>
      <c r="LAF589" s="163"/>
      <c r="LAG589" s="163"/>
      <c r="LAH589" s="163"/>
      <c r="LAI589" s="163"/>
      <c r="LAJ589" s="163"/>
      <c r="LAK589" s="163"/>
      <c r="LAL589" s="163"/>
      <c r="LAM589" s="163"/>
      <c r="LAN589" s="163"/>
      <c r="LAO589" s="163"/>
      <c r="LAP589" s="163"/>
      <c r="LAQ589" s="163"/>
      <c r="LAR589" s="163"/>
      <c r="LAS589" s="163"/>
      <c r="LAT589" s="163"/>
      <c r="LAU589" s="163"/>
      <c r="LAV589" s="163"/>
      <c r="LAW589" s="163"/>
      <c r="LAX589" s="163"/>
      <c r="LAY589" s="163"/>
      <c r="LAZ589" s="163"/>
      <c r="LBA589" s="163"/>
      <c r="LBB589" s="163"/>
      <c r="LBC589" s="163"/>
      <c r="LBD589" s="163"/>
      <c r="LBE589" s="163"/>
      <c r="LBF589" s="163"/>
      <c r="LBG589" s="163"/>
      <c r="LBH589" s="163"/>
      <c r="LBI589" s="163"/>
      <c r="LBJ589" s="163"/>
      <c r="LBK589" s="163"/>
      <c r="LBL589" s="163"/>
      <c r="LBM589" s="163"/>
      <c r="LBN589" s="163"/>
      <c r="LBO589" s="163"/>
      <c r="LBP589" s="163"/>
      <c r="LBQ589" s="163"/>
      <c r="LBR589" s="163"/>
      <c r="LBS589" s="163"/>
      <c r="LBT589" s="163"/>
      <c r="LBU589" s="163"/>
      <c r="LBV589" s="163"/>
      <c r="LBW589" s="163"/>
      <c r="LBX589" s="163"/>
      <c r="LBY589" s="163"/>
      <c r="LBZ589" s="163"/>
      <c r="LCA589" s="163"/>
      <c r="LCB589" s="163"/>
      <c r="LCC589" s="163"/>
      <c r="LCD589" s="163"/>
      <c r="LCE589" s="163"/>
      <c r="LCF589" s="163"/>
      <c r="LCG589" s="163"/>
      <c r="LCH589" s="163"/>
      <c r="LCI589" s="163"/>
      <c r="LCJ589" s="163"/>
      <c r="LCK589" s="163"/>
      <c r="LCL589" s="163"/>
      <c r="LCM589" s="163"/>
      <c r="LCN589" s="163"/>
      <c r="LCO589" s="163"/>
      <c r="LCP589" s="163"/>
      <c r="LCQ589" s="163"/>
      <c r="LCR589" s="163"/>
      <c r="LCS589" s="163"/>
      <c r="LCT589" s="163"/>
      <c r="LCU589" s="163"/>
      <c r="LCV589" s="163"/>
      <c r="LCW589" s="163"/>
      <c r="LCX589" s="163"/>
      <c r="LCY589" s="163"/>
      <c r="LCZ589" s="163"/>
      <c r="LDA589" s="163"/>
      <c r="LDB589" s="163"/>
      <c r="LDC589" s="163"/>
      <c r="LDD589" s="163"/>
      <c r="LDE589" s="163"/>
      <c r="LDF589" s="163"/>
      <c r="LDG589" s="163"/>
      <c r="LDH589" s="163"/>
      <c r="LDI589" s="163"/>
      <c r="LDJ589" s="163"/>
      <c r="LDK589" s="163"/>
      <c r="LDL589" s="163"/>
      <c r="LDM589" s="163"/>
      <c r="LDN589" s="163"/>
      <c r="LDO589" s="163"/>
      <c r="LDP589" s="163"/>
      <c r="LDQ589" s="163"/>
      <c r="LDR589" s="163"/>
      <c r="LDS589" s="163"/>
      <c r="LDT589" s="163"/>
      <c r="LDU589" s="163"/>
      <c r="LDV589" s="163"/>
      <c r="LDW589" s="163"/>
      <c r="LDX589" s="163"/>
      <c r="LDY589" s="163"/>
      <c r="LDZ589" s="163"/>
      <c r="LEA589" s="163"/>
      <c r="LEB589" s="163"/>
      <c r="LEC589" s="163"/>
      <c r="LED589" s="163"/>
      <c r="LEE589" s="163"/>
      <c r="LEF589" s="163"/>
      <c r="LEG589" s="163"/>
      <c r="LEH589" s="163"/>
      <c r="LEI589" s="163"/>
      <c r="LEJ589" s="163"/>
      <c r="LEK589" s="163"/>
      <c r="LEL589" s="163"/>
      <c r="LEM589" s="163"/>
      <c r="LEN589" s="163"/>
      <c r="LEO589" s="163"/>
      <c r="LEP589" s="163"/>
      <c r="LEQ589" s="163"/>
      <c r="LER589" s="163"/>
      <c r="LES589" s="163"/>
      <c r="LET589" s="163"/>
      <c r="LEU589" s="163"/>
      <c r="LEV589" s="163"/>
      <c r="LEW589" s="163"/>
      <c r="LEX589" s="163"/>
      <c r="LEY589" s="163"/>
      <c r="LEZ589" s="163"/>
      <c r="LFA589" s="163"/>
      <c r="LFB589" s="163"/>
      <c r="LFC589" s="163"/>
      <c r="LFD589" s="163"/>
      <c r="LFE589" s="163"/>
      <c r="LFF589" s="163"/>
      <c r="LFG589" s="163"/>
      <c r="LFH589" s="163"/>
      <c r="LFI589" s="163"/>
      <c r="LFJ589" s="163"/>
      <c r="LFK589" s="163"/>
      <c r="LFL589" s="163"/>
      <c r="LFM589" s="163"/>
      <c r="LFN589" s="163"/>
      <c r="LFO589" s="163"/>
      <c r="LFP589" s="163"/>
      <c r="LFQ589" s="163"/>
      <c r="LFR589" s="163"/>
      <c r="LFS589" s="163"/>
      <c r="LFT589" s="163"/>
      <c r="LFU589" s="163"/>
      <c r="LFV589" s="163"/>
      <c r="LFW589" s="163"/>
      <c r="LFX589" s="163"/>
      <c r="LFY589" s="163"/>
      <c r="LFZ589" s="163"/>
      <c r="LGA589" s="163"/>
      <c r="LGB589" s="163"/>
      <c r="LGC589" s="163"/>
      <c r="LGD589" s="163"/>
      <c r="LGE589" s="163"/>
      <c r="LGF589" s="163"/>
      <c r="LGG589" s="163"/>
      <c r="LGH589" s="163"/>
      <c r="LGI589" s="163"/>
      <c r="LGJ589" s="163"/>
      <c r="LGK589" s="163"/>
      <c r="LGL589" s="163"/>
      <c r="LGM589" s="163"/>
      <c r="LGN589" s="163"/>
      <c r="LGO589" s="163"/>
      <c r="LGP589" s="163"/>
      <c r="LGQ589" s="163"/>
      <c r="LGR589" s="163"/>
      <c r="LGS589" s="163"/>
      <c r="LGT589" s="163"/>
      <c r="LGU589" s="163"/>
      <c r="LGV589" s="163"/>
      <c r="LGW589" s="163"/>
      <c r="LGX589" s="163"/>
      <c r="LGY589" s="163"/>
      <c r="LGZ589" s="163"/>
      <c r="LHA589" s="163"/>
      <c r="LHB589" s="163"/>
      <c r="LHC589" s="163"/>
      <c r="LHD589" s="163"/>
      <c r="LHE589" s="163"/>
      <c r="LHF589" s="163"/>
      <c r="LHG589" s="163"/>
      <c r="LHH589" s="163"/>
      <c r="LHI589" s="163"/>
      <c r="LHJ589" s="163"/>
      <c r="LHK589" s="163"/>
      <c r="LHL589" s="163"/>
      <c r="LHM589" s="163"/>
      <c r="LHN589" s="163"/>
      <c r="LHO589" s="163"/>
      <c r="LHP589" s="163"/>
      <c r="LHQ589" s="163"/>
      <c r="LHR589" s="163"/>
      <c r="LHS589" s="163"/>
      <c r="LHT589" s="163"/>
      <c r="LHU589" s="163"/>
      <c r="LHV589" s="163"/>
      <c r="LHW589" s="163"/>
      <c r="LHX589" s="163"/>
      <c r="LHY589" s="163"/>
      <c r="LHZ589" s="163"/>
      <c r="LIA589" s="163"/>
      <c r="LIB589" s="163"/>
      <c r="LIC589" s="163"/>
      <c r="LID589" s="163"/>
      <c r="LIE589" s="163"/>
      <c r="LIF589" s="163"/>
      <c r="LIG589" s="163"/>
      <c r="LIH589" s="163"/>
      <c r="LII589" s="163"/>
      <c r="LIJ589" s="163"/>
      <c r="LIK589" s="163"/>
      <c r="LIL589" s="163"/>
      <c r="LIM589" s="163"/>
      <c r="LIN589" s="163"/>
      <c r="LIO589" s="163"/>
      <c r="LIP589" s="163"/>
      <c r="LIQ589" s="163"/>
      <c r="LIR589" s="163"/>
      <c r="LIS589" s="163"/>
      <c r="LIT589" s="163"/>
      <c r="LIU589" s="163"/>
      <c r="LIV589" s="163"/>
      <c r="LIW589" s="163"/>
      <c r="LIX589" s="163"/>
      <c r="LIY589" s="163"/>
      <c r="LIZ589" s="163"/>
      <c r="LJA589" s="163"/>
      <c r="LJB589" s="163"/>
      <c r="LJC589" s="163"/>
      <c r="LJD589" s="163"/>
      <c r="LJE589" s="163"/>
      <c r="LJF589" s="163"/>
      <c r="LJG589" s="163"/>
      <c r="LJH589" s="163"/>
      <c r="LJI589" s="163"/>
      <c r="LJJ589" s="163"/>
      <c r="LJK589" s="163"/>
      <c r="LJL589" s="163"/>
      <c r="LJM589" s="163"/>
      <c r="LJN589" s="163"/>
      <c r="LJO589" s="163"/>
      <c r="LJP589" s="163"/>
      <c r="LJQ589" s="163"/>
      <c r="LJR589" s="163"/>
      <c r="LJS589" s="163"/>
      <c r="LJT589" s="163"/>
      <c r="LJU589" s="163"/>
      <c r="LJV589" s="163"/>
      <c r="LJW589" s="163"/>
      <c r="LJX589" s="163"/>
      <c r="LJY589" s="163"/>
      <c r="LJZ589" s="163"/>
      <c r="LKA589" s="163"/>
      <c r="LKB589" s="163"/>
      <c r="LKC589" s="163"/>
      <c r="LKD589" s="163"/>
      <c r="LKE589" s="163"/>
      <c r="LKF589" s="163"/>
      <c r="LKG589" s="163"/>
      <c r="LKH589" s="163"/>
      <c r="LKI589" s="163"/>
      <c r="LKJ589" s="163"/>
      <c r="LKK589" s="163"/>
      <c r="LKL589" s="163"/>
      <c r="LKM589" s="163"/>
      <c r="LKN589" s="163"/>
      <c r="LKO589" s="163"/>
      <c r="LKP589" s="163"/>
      <c r="LKQ589" s="163"/>
      <c r="LKR589" s="163"/>
      <c r="LKS589" s="163"/>
      <c r="LKT589" s="163"/>
      <c r="LKU589" s="163"/>
      <c r="LKV589" s="163"/>
      <c r="LKW589" s="163"/>
      <c r="LKX589" s="163"/>
      <c r="LKY589" s="163"/>
      <c r="LKZ589" s="163"/>
      <c r="LLA589" s="163"/>
      <c r="LLB589" s="163"/>
      <c r="LLC589" s="163"/>
      <c r="LLD589" s="163"/>
      <c r="LLE589" s="163"/>
      <c r="LLF589" s="163"/>
      <c r="LLG589" s="163"/>
      <c r="LLH589" s="163"/>
      <c r="LLI589" s="163"/>
      <c r="LLJ589" s="163"/>
      <c r="LLK589" s="163"/>
      <c r="LLL589" s="163"/>
      <c r="LLM589" s="163"/>
      <c r="LLN589" s="163"/>
      <c r="LLO589" s="163"/>
      <c r="LLP589" s="163"/>
      <c r="LLQ589" s="163"/>
      <c r="LLR589" s="163"/>
      <c r="LLS589" s="163"/>
      <c r="LLT589" s="163"/>
      <c r="LLU589" s="163"/>
      <c r="LLV589" s="163"/>
      <c r="LLW589" s="163"/>
      <c r="LLX589" s="163"/>
      <c r="LLY589" s="163"/>
      <c r="LLZ589" s="163"/>
      <c r="LMA589" s="163"/>
      <c r="LMB589" s="163"/>
      <c r="LMC589" s="163"/>
      <c r="LMD589" s="163"/>
      <c r="LME589" s="163"/>
      <c r="LMF589" s="163"/>
      <c r="LMG589" s="163"/>
      <c r="LMH589" s="163"/>
      <c r="LMI589" s="163"/>
      <c r="LMJ589" s="163"/>
      <c r="LMK589" s="163"/>
      <c r="LML589" s="163"/>
      <c r="LMM589" s="163"/>
      <c r="LMN589" s="163"/>
      <c r="LMO589" s="163"/>
      <c r="LMP589" s="163"/>
      <c r="LMQ589" s="163"/>
      <c r="LMR589" s="163"/>
      <c r="LMS589" s="163"/>
      <c r="LMT589" s="163"/>
      <c r="LMU589" s="163"/>
      <c r="LMV589" s="163"/>
      <c r="LMW589" s="163"/>
      <c r="LMX589" s="163"/>
      <c r="LMY589" s="163"/>
      <c r="LMZ589" s="163"/>
      <c r="LNA589" s="163"/>
      <c r="LNB589" s="163"/>
      <c r="LNC589" s="163"/>
      <c r="LND589" s="163"/>
      <c r="LNE589" s="163"/>
      <c r="LNF589" s="163"/>
      <c r="LNG589" s="163"/>
      <c r="LNH589" s="163"/>
      <c r="LNI589" s="163"/>
      <c r="LNJ589" s="163"/>
      <c r="LNK589" s="163"/>
      <c r="LNL589" s="163"/>
      <c r="LNM589" s="163"/>
      <c r="LNN589" s="163"/>
      <c r="LNO589" s="163"/>
      <c r="LNP589" s="163"/>
      <c r="LNQ589" s="163"/>
      <c r="LNR589" s="163"/>
      <c r="LNS589" s="163"/>
      <c r="LNT589" s="163"/>
      <c r="LNU589" s="163"/>
      <c r="LNV589" s="163"/>
      <c r="LNW589" s="163"/>
      <c r="LNX589" s="163"/>
      <c r="LNY589" s="163"/>
      <c r="LNZ589" s="163"/>
      <c r="LOA589" s="163"/>
      <c r="LOB589" s="163"/>
      <c r="LOC589" s="163"/>
      <c r="LOD589" s="163"/>
      <c r="LOE589" s="163"/>
      <c r="LOF589" s="163"/>
      <c r="LOG589" s="163"/>
      <c r="LOH589" s="163"/>
      <c r="LOI589" s="163"/>
      <c r="LOJ589" s="163"/>
      <c r="LOK589" s="163"/>
      <c r="LOL589" s="163"/>
      <c r="LOM589" s="163"/>
      <c r="LON589" s="163"/>
      <c r="LOO589" s="163"/>
      <c r="LOP589" s="163"/>
      <c r="LOQ589" s="163"/>
      <c r="LOR589" s="163"/>
      <c r="LOS589" s="163"/>
      <c r="LOT589" s="163"/>
      <c r="LOU589" s="163"/>
      <c r="LOV589" s="163"/>
      <c r="LOW589" s="163"/>
      <c r="LOX589" s="163"/>
      <c r="LOY589" s="163"/>
      <c r="LOZ589" s="163"/>
      <c r="LPA589" s="163"/>
      <c r="LPB589" s="163"/>
      <c r="LPC589" s="163"/>
      <c r="LPD589" s="163"/>
      <c r="LPE589" s="163"/>
      <c r="LPF589" s="163"/>
      <c r="LPG589" s="163"/>
      <c r="LPH589" s="163"/>
      <c r="LPI589" s="163"/>
      <c r="LPJ589" s="163"/>
      <c r="LPK589" s="163"/>
      <c r="LPL589" s="163"/>
      <c r="LPM589" s="163"/>
      <c r="LPN589" s="163"/>
      <c r="LPO589" s="163"/>
      <c r="LPP589" s="163"/>
      <c r="LPQ589" s="163"/>
      <c r="LPR589" s="163"/>
      <c r="LPS589" s="163"/>
      <c r="LPT589" s="163"/>
      <c r="LPU589" s="163"/>
      <c r="LPV589" s="163"/>
      <c r="LPW589" s="163"/>
      <c r="LPX589" s="163"/>
      <c r="LPY589" s="163"/>
      <c r="LPZ589" s="163"/>
      <c r="LQA589" s="163"/>
      <c r="LQB589" s="163"/>
      <c r="LQC589" s="163"/>
      <c r="LQD589" s="163"/>
      <c r="LQE589" s="163"/>
      <c r="LQF589" s="163"/>
      <c r="LQG589" s="163"/>
      <c r="LQH589" s="163"/>
      <c r="LQI589" s="163"/>
      <c r="LQJ589" s="163"/>
      <c r="LQK589" s="163"/>
      <c r="LQL589" s="163"/>
      <c r="LQM589" s="163"/>
      <c r="LQN589" s="163"/>
      <c r="LQO589" s="163"/>
      <c r="LQP589" s="163"/>
      <c r="LQQ589" s="163"/>
      <c r="LQR589" s="163"/>
      <c r="LQS589" s="163"/>
      <c r="LQT589" s="163"/>
      <c r="LQU589" s="163"/>
      <c r="LQV589" s="163"/>
      <c r="LQW589" s="163"/>
      <c r="LQX589" s="163"/>
      <c r="LQY589" s="163"/>
      <c r="LQZ589" s="163"/>
      <c r="LRA589" s="163"/>
      <c r="LRB589" s="163"/>
      <c r="LRC589" s="163"/>
      <c r="LRD589" s="163"/>
      <c r="LRE589" s="163"/>
      <c r="LRF589" s="163"/>
      <c r="LRG589" s="163"/>
      <c r="LRH589" s="163"/>
      <c r="LRI589" s="163"/>
      <c r="LRJ589" s="163"/>
      <c r="LRK589" s="163"/>
      <c r="LRL589" s="163"/>
      <c r="LRM589" s="163"/>
      <c r="LRN589" s="163"/>
      <c r="LRO589" s="163"/>
      <c r="LRP589" s="163"/>
      <c r="LRQ589" s="163"/>
      <c r="LRR589" s="163"/>
      <c r="LRS589" s="163"/>
      <c r="LRT589" s="163"/>
      <c r="LRU589" s="163"/>
      <c r="LRV589" s="163"/>
      <c r="LRW589" s="163"/>
      <c r="LRX589" s="163"/>
      <c r="LRY589" s="163"/>
      <c r="LRZ589" s="163"/>
      <c r="LSA589" s="163"/>
      <c r="LSB589" s="163"/>
      <c r="LSC589" s="163"/>
      <c r="LSD589" s="163"/>
      <c r="LSE589" s="163"/>
      <c r="LSF589" s="163"/>
      <c r="LSG589" s="163"/>
      <c r="LSH589" s="163"/>
      <c r="LSI589" s="163"/>
      <c r="LSJ589" s="163"/>
      <c r="LSK589" s="163"/>
      <c r="LSL589" s="163"/>
      <c r="LSM589" s="163"/>
      <c r="LSN589" s="163"/>
      <c r="LSO589" s="163"/>
      <c r="LSP589" s="163"/>
      <c r="LSQ589" s="163"/>
      <c r="LSR589" s="163"/>
      <c r="LSS589" s="163"/>
      <c r="LST589" s="163"/>
      <c r="LSU589" s="163"/>
      <c r="LSV589" s="163"/>
      <c r="LSW589" s="163"/>
      <c r="LSX589" s="163"/>
      <c r="LSY589" s="163"/>
      <c r="LSZ589" s="163"/>
      <c r="LTA589" s="163"/>
      <c r="LTB589" s="163"/>
      <c r="LTC589" s="163"/>
      <c r="LTD589" s="163"/>
      <c r="LTE589" s="163"/>
      <c r="LTF589" s="163"/>
      <c r="LTG589" s="163"/>
      <c r="LTH589" s="163"/>
      <c r="LTI589" s="163"/>
      <c r="LTJ589" s="163"/>
      <c r="LTK589" s="163"/>
      <c r="LTL589" s="163"/>
      <c r="LTM589" s="163"/>
      <c r="LTN589" s="163"/>
      <c r="LTO589" s="163"/>
      <c r="LTP589" s="163"/>
      <c r="LTQ589" s="163"/>
      <c r="LTR589" s="163"/>
      <c r="LTS589" s="163"/>
      <c r="LTT589" s="163"/>
      <c r="LTU589" s="163"/>
      <c r="LTV589" s="163"/>
      <c r="LTW589" s="163"/>
      <c r="LTX589" s="163"/>
      <c r="LTY589" s="163"/>
      <c r="LTZ589" s="163"/>
      <c r="LUA589" s="163"/>
      <c r="LUB589" s="163"/>
      <c r="LUC589" s="163"/>
      <c r="LUD589" s="163"/>
      <c r="LUE589" s="163"/>
      <c r="LUF589" s="163"/>
      <c r="LUG589" s="163"/>
      <c r="LUH589" s="163"/>
      <c r="LUI589" s="163"/>
      <c r="LUJ589" s="163"/>
      <c r="LUK589" s="163"/>
      <c r="LUL589" s="163"/>
      <c r="LUM589" s="163"/>
      <c r="LUN589" s="163"/>
      <c r="LUO589" s="163"/>
      <c r="LUP589" s="163"/>
      <c r="LUQ589" s="163"/>
      <c r="LUR589" s="163"/>
      <c r="LUS589" s="163"/>
      <c r="LUT589" s="163"/>
      <c r="LUU589" s="163"/>
      <c r="LUV589" s="163"/>
      <c r="LUW589" s="163"/>
      <c r="LUX589" s="163"/>
      <c r="LUY589" s="163"/>
      <c r="LUZ589" s="163"/>
      <c r="LVA589" s="163"/>
      <c r="LVB589" s="163"/>
      <c r="LVC589" s="163"/>
      <c r="LVD589" s="163"/>
      <c r="LVE589" s="163"/>
      <c r="LVF589" s="163"/>
      <c r="LVG589" s="163"/>
      <c r="LVH589" s="163"/>
      <c r="LVI589" s="163"/>
      <c r="LVJ589" s="163"/>
      <c r="LVK589" s="163"/>
      <c r="LVL589" s="163"/>
      <c r="LVM589" s="163"/>
      <c r="LVN589" s="163"/>
      <c r="LVO589" s="163"/>
      <c r="LVP589" s="163"/>
      <c r="LVQ589" s="163"/>
      <c r="LVR589" s="163"/>
      <c r="LVS589" s="163"/>
      <c r="LVT589" s="163"/>
      <c r="LVU589" s="163"/>
      <c r="LVV589" s="163"/>
      <c r="LVW589" s="163"/>
      <c r="LVX589" s="163"/>
      <c r="LVY589" s="163"/>
      <c r="LVZ589" s="163"/>
      <c r="LWA589" s="163"/>
      <c r="LWB589" s="163"/>
      <c r="LWC589" s="163"/>
      <c r="LWD589" s="163"/>
      <c r="LWE589" s="163"/>
      <c r="LWF589" s="163"/>
      <c r="LWG589" s="163"/>
      <c r="LWH589" s="163"/>
      <c r="LWI589" s="163"/>
      <c r="LWJ589" s="163"/>
      <c r="LWK589" s="163"/>
      <c r="LWL589" s="163"/>
      <c r="LWM589" s="163"/>
      <c r="LWN589" s="163"/>
      <c r="LWO589" s="163"/>
      <c r="LWP589" s="163"/>
      <c r="LWQ589" s="163"/>
      <c r="LWR589" s="163"/>
      <c r="LWS589" s="163"/>
      <c r="LWT589" s="163"/>
      <c r="LWU589" s="163"/>
      <c r="LWV589" s="163"/>
      <c r="LWW589" s="163"/>
      <c r="LWX589" s="163"/>
      <c r="LWY589" s="163"/>
      <c r="LWZ589" s="163"/>
      <c r="LXA589" s="163"/>
      <c r="LXB589" s="163"/>
      <c r="LXC589" s="163"/>
      <c r="LXD589" s="163"/>
      <c r="LXE589" s="163"/>
      <c r="LXF589" s="163"/>
      <c r="LXG589" s="163"/>
      <c r="LXH589" s="163"/>
      <c r="LXI589" s="163"/>
      <c r="LXJ589" s="163"/>
      <c r="LXK589" s="163"/>
      <c r="LXL589" s="163"/>
      <c r="LXM589" s="163"/>
      <c r="LXN589" s="163"/>
      <c r="LXO589" s="163"/>
      <c r="LXP589" s="163"/>
      <c r="LXQ589" s="163"/>
      <c r="LXR589" s="163"/>
      <c r="LXS589" s="163"/>
      <c r="LXT589" s="163"/>
      <c r="LXU589" s="163"/>
      <c r="LXV589" s="163"/>
      <c r="LXW589" s="163"/>
      <c r="LXX589" s="163"/>
      <c r="LXY589" s="163"/>
      <c r="LXZ589" s="163"/>
      <c r="LYA589" s="163"/>
      <c r="LYB589" s="163"/>
      <c r="LYC589" s="163"/>
      <c r="LYD589" s="163"/>
      <c r="LYE589" s="163"/>
      <c r="LYF589" s="163"/>
      <c r="LYG589" s="163"/>
      <c r="LYH589" s="163"/>
      <c r="LYI589" s="163"/>
      <c r="LYJ589" s="163"/>
      <c r="LYK589" s="163"/>
      <c r="LYL589" s="163"/>
      <c r="LYM589" s="163"/>
      <c r="LYN589" s="163"/>
      <c r="LYO589" s="163"/>
      <c r="LYP589" s="163"/>
      <c r="LYQ589" s="163"/>
      <c r="LYR589" s="163"/>
      <c r="LYS589" s="163"/>
      <c r="LYT589" s="163"/>
      <c r="LYU589" s="163"/>
      <c r="LYV589" s="163"/>
      <c r="LYW589" s="163"/>
      <c r="LYX589" s="163"/>
      <c r="LYY589" s="163"/>
      <c r="LYZ589" s="163"/>
      <c r="LZA589" s="163"/>
      <c r="LZB589" s="163"/>
      <c r="LZC589" s="163"/>
      <c r="LZD589" s="163"/>
      <c r="LZE589" s="163"/>
      <c r="LZF589" s="163"/>
      <c r="LZG589" s="163"/>
      <c r="LZH589" s="163"/>
      <c r="LZI589" s="163"/>
      <c r="LZJ589" s="163"/>
      <c r="LZK589" s="163"/>
      <c r="LZL589" s="163"/>
      <c r="LZM589" s="163"/>
      <c r="LZN589" s="163"/>
      <c r="LZO589" s="163"/>
      <c r="LZP589" s="163"/>
      <c r="LZQ589" s="163"/>
      <c r="LZR589" s="163"/>
      <c r="LZS589" s="163"/>
      <c r="LZT589" s="163"/>
      <c r="LZU589" s="163"/>
      <c r="LZV589" s="163"/>
      <c r="LZW589" s="163"/>
      <c r="LZX589" s="163"/>
      <c r="LZY589" s="163"/>
      <c r="LZZ589" s="163"/>
      <c r="MAA589" s="163"/>
      <c r="MAB589" s="163"/>
      <c r="MAC589" s="163"/>
      <c r="MAD589" s="163"/>
      <c r="MAE589" s="163"/>
      <c r="MAF589" s="163"/>
      <c r="MAG589" s="163"/>
      <c r="MAH589" s="163"/>
      <c r="MAI589" s="163"/>
      <c r="MAJ589" s="163"/>
      <c r="MAK589" s="163"/>
      <c r="MAL589" s="163"/>
      <c r="MAM589" s="163"/>
      <c r="MAN589" s="163"/>
      <c r="MAO589" s="163"/>
      <c r="MAP589" s="163"/>
      <c r="MAQ589" s="163"/>
      <c r="MAR589" s="163"/>
      <c r="MAS589" s="163"/>
      <c r="MAT589" s="163"/>
      <c r="MAU589" s="163"/>
      <c r="MAV589" s="163"/>
      <c r="MAW589" s="163"/>
      <c r="MAX589" s="163"/>
      <c r="MAY589" s="163"/>
      <c r="MAZ589" s="163"/>
      <c r="MBA589" s="163"/>
      <c r="MBB589" s="163"/>
      <c r="MBC589" s="163"/>
      <c r="MBD589" s="163"/>
      <c r="MBE589" s="163"/>
      <c r="MBF589" s="163"/>
      <c r="MBG589" s="163"/>
      <c r="MBH589" s="163"/>
      <c r="MBI589" s="163"/>
      <c r="MBJ589" s="163"/>
      <c r="MBK589" s="163"/>
      <c r="MBL589" s="163"/>
      <c r="MBM589" s="163"/>
      <c r="MBN589" s="163"/>
      <c r="MBO589" s="163"/>
      <c r="MBP589" s="163"/>
      <c r="MBQ589" s="163"/>
      <c r="MBR589" s="163"/>
      <c r="MBS589" s="163"/>
      <c r="MBT589" s="163"/>
      <c r="MBU589" s="163"/>
      <c r="MBV589" s="163"/>
      <c r="MBW589" s="163"/>
      <c r="MBX589" s="163"/>
      <c r="MBY589" s="163"/>
      <c r="MBZ589" s="163"/>
      <c r="MCA589" s="163"/>
      <c r="MCB589" s="163"/>
      <c r="MCC589" s="163"/>
      <c r="MCD589" s="163"/>
      <c r="MCE589" s="163"/>
      <c r="MCF589" s="163"/>
      <c r="MCG589" s="163"/>
      <c r="MCH589" s="163"/>
      <c r="MCI589" s="163"/>
      <c r="MCJ589" s="163"/>
      <c r="MCK589" s="163"/>
      <c r="MCL589" s="163"/>
      <c r="MCM589" s="163"/>
      <c r="MCN589" s="163"/>
      <c r="MCO589" s="163"/>
      <c r="MCP589" s="163"/>
      <c r="MCQ589" s="163"/>
      <c r="MCR589" s="163"/>
      <c r="MCS589" s="163"/>
      <c r="MCT589" s="163"/>
      <c r="MCU589" s="163"/>
      <c r="MCV589" s="163"/>
      <c r="MCW589" s="163"/>
      <c r="MCX589" s="163"/>
      <c r="MCY589" s="163"/>
      <c r="MCZ589" s="163"/>
      <c r="MDA589" s="163"/>
      <c r="MDB589" s="163"/>
      <c r="MDC589" s="163"/>
      <c r="MDD589" s="163"/>
      <c r="MDE589" s="163"/>
      <c r="MDF589" s="163"/>
      <c r="MDG589" s="163"/>
      <c r="MDH589" s="163"/>
      <c r="MDI589" s="163"/>
      <c r="MDJ589" s="163"/>
      <c r="MDK589" s="163"/>
      <c r="MDL589" s="163"/>
      <c r="MDM589" s="163"/>
      <c r="MDN589" s="163"/>
      <c r="MDO589" s="163"/>
      <c r="MDP589" s="163"/>
      <c r="MDQ589" s="163"/>
      <c r="MDR589" s="163"/>
      <c r="MDS589" s="163"/>
      <c r="MDT589" s="163"/>
      <c r="MDU589" s="163"/>
      <c r="MDV589" s="163"/>
      <c r="MDW589" s="163"/>
      <c r="MDX589" s="163"/>
      <c r="MDY589" s="163"/>
      <c r="MDZ589" s="163"/>
      <c r="MEA589" s="163"/>
      <c r="MEB589" s="163"/>
      <c r="MEC589" s="163"/>
      <c r="MED589" s="163"/>
      <c r="MEE589" s="163"/>
      <c r="MEF589" s="163"/>
      <c r="MEG589" s="163"/>
      <c r="MEH589" s="163"/>
      <c r="MEI589" s="163"/>
      <c r="MEJ589" s="163"/>
      <c r="MEK589" s="163"/>
      <c r="MEL589" s="163"/>
      <c r="MEM589" s="163"/>
      <c r="MEN589" s="163"/>
      <c r="MEO589" s="163"/>
      <c r="MEP589" s="163"/>
      <c r="MEQ589" s="163"/>
      <c r="MER589" s="163"/>
      <c r="MES589" s="163"/>
      <c r="MET589" s="163"/>
      <c r="MEU589" s="163"/>
      <c r="MEV589" s="163"/>
      <c r="MEW589" s="163"/>
      <c r="MEX589" s="163"/>
      <c r="MEY589" s="163"/>
      <c r="MEZ589" s="163"/>
      <c r="MFA589" s="163"/>
      <c r="MFB589" s="163"/>
      <c r="MFC589" s="163"/>
      <c r="MFD589" s="163"/>
      <c r="MFE589" s="163"/>
      <c r="MFF589" s="163"/>
      <c r="MFG589" s="163"/>
      <c r="MFH589" s="163"/>
      <c r="MFI589" s="163"/>
      <c r="MFJ589" s="163"/>
      <c r="MFK589" s="163"/>
      <c r="MFL589" s="163"/>
      <c r="MFM589" s="163"/>
      <c r="MFN589" s="163"/>
      <c r="MFO589" s="163"/>
      <c r="MFP589" s="163"/>
      <c r="MFQ589" s="163"/>
      <c r="MFR589" s="163"/>
      <c r="MFS589" s="163"/>
      <c r="MFT589" s="163"/>
      <c r="MFU589" s="163"/>
      <c r="MFV589" s="163"/>
      <c r="MFW589" s="163"/>
      <c r="MFX589" s="163"/>
      <c r="MFY589" s="163"/>
      <c r="MFZ589" s="163"/>
      <c r="MGA589" s="163"/>
      <c r="MGB589" s="163"/>
      <c r="MGC589" s="163"/>
      <c r="MGD589" s="163"/>
      <c r="MGE589" s="163"/>
      <c r="MGF589" s="163"/>
      <c r="MGG589" s="163"/>
      <c r="MGH589" s="163"/>
      <c r="MGI589" s="163"/>
      <c r="MGJ589" s="163"/>
      <c r="MGK589" s="163"/>
      <c r="MGL589" s="163"/>
      <c r="MGM589" s="163"/>
      <c r="MGN589" s="163"/>
      <c r="MGO589" s="163"/>
      <c r="MGP589" s="163"/>
      <c r="MGQ589" s="163"/>
      <c r="MGR589" s="163"/>
      <c r="MGS589" s="163"/>
      <c r="MGT589" s="163"/>
      <c r="MGU589" s="163"/>
      <c r="MGV589" s="163"/>
      <c r="MGW589" s="163"/>
      <c r="MGX589" s="163"/>
      <c r="MGY589" s="163"/>
      <c r="MGZ589" s="163"/>
      <c r="MHA589" s="163"/>
      <c r="MHB589" s="163"/>
      <c r="MHC589" s="163"/>
      <c r="MHD589" s="163"/>
      <c r="MHE589" s="163"/>
      <c r="MHF589" s="163"/>
      <c r="MHG589" s="163"/>
      <c r="MHH589" s="163"/>
      <c r="MHI589" s="163"/>
      <c r="MHJ589" s="163"/>
      <c r="MHK589" s="163"/>
      <c r="MHL589" s="163"/>
      <c r="MHM589" s="163"/>
      <c r="MHN589" s="163"/>
      <c r="MHO589" s="163"/>
      <c r="MHP589" s="163"/>
      <c r="MHQ589" s="163"/>
      <c r="MHR589" s="163"/>
      <c r="MHS589" s="163"/>
      <c r="MHT589" s="163"/>
      <c r="MHU589" s="163"/>
      <c r="MHV589" s="163"/>
      <c r="MHW589" s="163"/>
      <c r="MHX589" s="163"/>
      <c r="MHY589" s="163"/>
      <c r="MHZ589" s="163"/>
      <c r="MIA589" s="163"/>
      <c r="MIB589" s="163"/>
      <c r="MIC589" s="163"/>
      <c r="MID589" s="163"/>
      <c r="MIE589" s="163"/>
      <c r="MIF589" s="163"/>
      <c r="MIG589" s="163"/>
      <c r="MIH589" s="163"/>
      <c r="MII589" s="163"/>
      <c r="MIJ589" s="163"/>
      <c r="MIK589" s="163"/>
      <c r="MIL589" s="163"/>
      <c r="MIM589" s="163"/>
      <c r="MIN589" s="163"/>
      <c r="MIO589" s="163"/>
      <c r="MIP589" s="163"/>
      <c r="MIQ589" s="163"/>
      <c r="MIR589" s="163"/>
      <c r="MIS589" s="163"/>
      <c r="MIT589" s="163"/>
      <c r="MIU589" s="163"/>
      <c r="MIV589" s="163"/>
      <c r="MIW589" s="163"/>
      <c r="MIX589" s="163"/>
      <c r="MIY589" s="163"/>
      <c r="MIZ589" s="163"/>
      <c r="MJA589" s="163"/>
      <c r="MJB589" s="163"/>
      <c r="MJC589" s="163"/>
      <c r="MJD589" s="163"/>
      <c r="MJE589" s="163"/>
      <c r="MJF589" s="163"/>
      <c r="MJG589" s="163"/>
      <c r="MJH589" s="163"/>
      <c r="MJI589" s="163"/>
      <c r="MJJ589" s="163"/>
      <c r="MJK589" s="163"/>
      <c r="MJL589" s="163"/>
      <c r="MJM589" s="163"/>
      <c r="MJN589" s="163"/>
      <c r="MJO589" s="163"/>
      <c r="MJP589" s="163"/>
      <c r="MJQ589" s="163"/>
      <c r="MJR589" s="163"/>
      <c r="MJS589" s="163"/>
      <c r="MJT589" s="163"/>
      <c r="MJU589" s="163"/>
      <c r="MJV589" s="163"/>
      <c r="MJW589" s="163"/>
      <c r="MJX589" s="163"/>
      <c r="MJY589" s="163"/>
      <c r="MJZ589" s="163"/>
      <c r="MKA589" s="163"/>
      <c r="MKB589" s="163"/>
      <c r="MKC589" s="163"/>
      <c r="MKD589" s="163"/>
      <c r="MKE589" s="163"/>
      <c r="MKF589" s="163"/>
      <c r="MKG589" s="163"/>
      <c r="MKH589" s="163"/>
      <c r="MKI589" s="163"/>
      <c r="MKJ589" s="163"/>
      <c r="MKK589" s="163"/>
      <c r="MKL589" s="163"/>
      <c r="MKM589" s="163"/>
      <c r="MKN589" s="163"/>
      <c r="MKO589" s="163"/>
      <c r="MKP589" s="163"/>
      <c r="MKQ589" s="163"/>
      <c r="MKR589" s="163"/>
      <c r="MKS589" s="163"/>
      <c r="MKT589" s="163"/>
      <c r="MKU589" s="163"/>
      <c r="MKV589" s="163"/>
      <c r="MKW589" s="163"/>
      <c r="MKX589" s="163"/>
      <c r="MKY589" s="163"/>
      <c r="MKZ589" s="163"/>
      <c r="MLA589" s="163"/>
      <c r="MLB589" s="163"/>
      <c r="MLC589" s="163"/>
      <c r="MLD589" s="163"/>
      <c r="MLE589" s="163"/>
      <c r="MLF589" s="163"/>
      <c r="MLG589" s="163"/>
      <c r="MLH589" s="163"/>
      <c r="MLI589" s="163"/>
      <c r="MLJ589" s="163"/>
      <c r="MLK589" s="163"/>
      <c r="MLL589" s="163"/>
      <c r="MLM589" s="163"/>
      <c r="MLN589" s="163"/>
      <c r="MLO589" s="163"/>
      <c r="MLP589" s="163"/>
      <c r="MLQ589" s="163"/>
      <c r="MLR589" s="163"/>
      <c r="MLS589" s="163"/>
      <c r="MLT589" s="163"/>
      <c r="MLU589" s="163"/>
      <c r="MLV589" s="163"/>
      <c r="MLW589" s="163"/>
      <c r="MLX589" s="163"/>
      <c r="MLY589" s="163"/>
      <c r="MLZ589" s="163"/>
      <c r="MMA589" s="163"/>
      <c r="MMB589" s="163"/>
      <c r="MMC589" s="163"/>
      <c r="MMD589" s="163"/>
      <c r="MME589" s="163"/>
      <c r="MMF589" s="163"/>
      <c r="MMG589" s="163"/>
      <c r="MMH589" s="163"/>
      <c r="MMI589" s="163"/>
      <c r="MMJ589" s="163"/>
      <c r="MMK589" s="163"/>
      <c r="MML589" s="163"/>
      <c r="MMM589" s="163"/>
      <c r="MMN589" s="163"/>
      <c r="MMO589" s="163"/>
      <c r="MMP589" s="163"/>
      <c r="MMQ589" s="163"/>
      <c r="MMR589" s="163"/>
      <c r="MMS589" s="163"/>
      <c r="MMT589" s="163"/>
      <c r="MMU589" s="163"/>
      <c r="MMV589" s="163"/>
      <c r="MMW589" s="163"/>
      <c r="MMX589" s="163"/>
      <c r="MMY589" s="163"/>
      <c r="MMZ589" s="163"/>
      <c r="MNA589" s="163"/>
      <c r="MNB589" s="163"/>
      <c r="MNC589" s="163"/>
      <c r="MND589" s="163"/>
      <c r="MNE589" s="163"/>
      <c r="MNF589" s="163"/>
      <c r="MNG589" s="163"/>
      <c r="MNH589" s="163"/>
      <c r="MNI589" s="163"/>
      <c r="MNJ589" s="163"/>
      <c r="MNK589" s="163"/>
      <c r="MNL589" s="163"/>
      <c r="MNM589" s="163"/>
      <c r="MNN589" s="163"/>
      <c r="MNO589" s="163"/>
      <c r="MNP589" s="163"/>
      <c r="MNQ589" s="163"/>
      <c r="MNR589" s="163"/>
      <c r="MNS589" s="163"/>
      <c r="MNT589" s="163"/>
      <c r="MNU589" s="163"/>
      <c r="MNV589" s="163"/>
      <c r="MNW589" s="163"/>
      <c r="MNX589" s="163"/>
      <c r="MNY589" s="163"/>
      <c r="MNZ589" s="163"/>
      <c r="MOA589" s="163"/>
      <c r="MOB589" s="163"/>
      <c r="MOC589" s="163"/>
      <c r="MOD589" s="163"/>
      <c r="MOE589" s="163"/>
      <c r="MOF589" s="163"/>
      <c r="MOG589" s="163"/>
      <c r="MOH589" s="163"/>
      <c r="MOI589" s="163"/>
      <c r="MOJ589" s="163"/>
      <c r="MOK589" s="163"/>
      <c r="MOL589" s="163"/>
      <c r="MOM589" s="163"/>
      <c r="MON589" s="163"/>
      <c r="MOO589" s="163"/>
      <c r="MOP589" s="163"/>
      <c r="MOQ589" s="163"/>
      <c r="MOR589" s="163"/>
      <c r="MOS589" s="163"/>
      <c r="MOT589" s="163"/>
      <c r="MOU589" s="163"/>
      <c r="MOV589" s="163"/>
      <c r="MOW589" s="163"/>
      <c r="MOX589" s="163"/>
      <c r="MOY589" s="163"/>
      <c r="MOZ589" s="163"/>
      <c r="MPA589" s="163"/>
      <c r="MPB589" s="163"/>
      <c r="MPC589" s="163"/>
      <c r="MPD589" s="163"/>
      <c r="MPE589" s="163"/>
      <c r="MPF589" s="163"/>
      <c r="MPG589" s="163"/>
      <c r="MPH589" s="163"/>
      <c r="MPI589" s="163"/>
      <c r="MPJ589" s="163"/>
      <c r="MPK589" s="163"/>
      <c r="MPL589" s="163"/>
      <c r="MPM589" s="163"/>
      <c r="MPN589" s="163"/>
      <c r="MPO589" s="163"/>
      <c r="MPP589" s="163"/>
      <c r="MPQ589" s="163"/>
      <c r="MPR589" s="163"/>
      <c r="MPS589" s="163"/>
      <c r="MPT589" s="163"/>
      <c r="MPU589" s="163"/>
      <c r="MPV589" s="163"/>
      <c r="MPW589" s="163"/>
      <c r="MPX589" s="163"/>
      <c r="MPY589" s="163"/>
      <c r="MPZ589" s="163"/>
      <c r="MQA589" s="163"/>
      <c r="MQB589" s="163"/>
      <c r="MQC589" s="163"/>
      <c r="MQD589" s="163"/>
      <c r="MQE589" s="163"/>
      <c r="MQF589" s="163"/>
      <c r="MQG589" s="163"/>
      <c r="MQH589" s="163"/>
      <c r="MQI589" s="163"/>
      <c r="MQJ589" s="163"/>
      <c r="MQK589" s="163"/>
      <c r="MQL589" s="163"/>
      <c r="MQM589" s="163"/>
      <c r="MQN589" s="163"/>
      <c r="MQO589" s="163"/>
      <c r="MQP589" s="163"/>
      <c r="MQQ589" s="163"/>
      <c r="MQR589" s="163"/>
      <c r="MQS589" s="163"/>
      <c r="MQT589" s="163"/>
      <c r="MQU589" s="163"/>
      <c r="MQV589" s="163"/>
      <c r="MQW589" s="163"/>
      <c r="MQX589" s="163"/>
      <c r="MQY589" s="163"/>
      <c r="MQZ589" s="163"/>
      <c r="MRA589" s="163"/>
      <c r="MRB589" s="163"/>
      <c r="MRC589" s="163"/>
      <c r="MRD589" s="163"/>
      <c r="MRE589" s="163"/>
      <c r="MRF589" s="163"/>
      <c r="MRG589" s="163"/>
      <c r="MRH589" s="163"/>
      <c r="MRI589" s="163"/>
      <c r="MRJ589" s="163"/>
      <c r="MRK589" s="163"/>
      <c r="MRL589" s="163"/>
      <c r="MRM589" s="163"/>
      <c r="MRN589" s="163"/>
      <c r="MRO589" s="163"/>
      <c r="MRP589" s="163"/>
      <c r="MRQ589" s="163"/>
      <c r="MRR589" s="163"/>
      <c r="MRS589" s="163"/>
      <c r="MRT589" s="163"/>
      <c r="MRU589" s="163"/>
      <c r="MRV589" s="163"/>
      <c r="MRW589" s="163"/>
      <c r="MRX589" s="163"/>
      <c r="MRY589" s="163"/>
      <c r="MRZ589" s="163"/>
      <c r="MSA589" s="163"/>
      <c r="MSB589" s="163"/>
      <c r="MSC589" s="163"/>
      <c r="MSD589" s="163"/>
      <c r="MSE589" s="163"/>
      <c r="MSF589" s="163"/>
      <c r="MSG589" s="163"/>
      <c r="MSH589" s="163"/>
      <c r="MSI589" s="163"/>
      <c r="MSJ589" s="163"/>
      <c r="MSK589" s="163"/>
      <c r="MSL589" s="163"/>
      <c r="MSM589" s="163"/>
      <c r="MSN589" s="163"/>
      <c r="MSO589" s="163"/>
      <c r="MSP589" s="163"/>
      <c r="MSQ589" s="163"/>
      <c r="MSR589" s="163"/>
      <c r="MSS589" s="163"/>
      <c r="MST589" s="163"/>
      <c r="MSU589" s="163"/>
      <c r="MSV589" s="163"/>
      <c r="MSW589" s="163"/>
      <c r="MSX589" s="163"/>
      <c r="MSY589" s="163"/>
      <c r="MSZ589" s="163"/>
      <c r="MTA589" s="163"/>
      <c r="MTB589" s="163"/>
      <c r="MTC589" s="163"/>
      <c r="MTD589" s="163"/>
      <c r="MTE589" s="163"/>
      <c r="MTF589" s="163"/>
      <c r="MTG589" s="163"/>
      <c r="MTH589" s="163"/>
      <c r="MTI589" s="163"/>
      <c r="MTJ589" s="163"/>
      <c r="MTK589" s="163"/>
      <c r="MTL589" s="163"/>
      <c r="MTM589" s="163"/>
      <c r="MTN589" s="163"/>
      <c r="MTO589" s="163"/>
      <c r="MTP589" s="163"/>
      <c r="MTQ589" s="163"/>
      <c r="MTR589" s="163"/>
      <c r="MTS589" s="163"/>
      <c r="MTT589" s="163"/>
      <c r="MTU589" s="163"/>
      <c r="MTV589" s="163"/>
      <c r="MTW589" s="163"/>
      <c r="MTX589" s="163"/>
      <c r="MTY589" s="163"/>
      <c r="MTZ589" s="163"/>
      <c r="MUA589" s="163"/>
      <c r="MUB589" s="163"/>
      <c r="MUC589" s="163"/>
      <c r="MUD589" s="163"/>
      <c r="MUE589" s="163"/>
      <c r="MUF589" s="163"/>
      <c r="MUG589" s="163"/>
      <c r="MUH589" s="163"/>
      <c r="MUI589" s="163"/>
      <c r="MUJ589" s="163"/>
      <c r="MUK589" s="163"/>
      <c r="MUL589" s="163"/>
      <c r="MUM589" s="163"/>
      <c r="MUN589" s="163"/>
      <c r="MUO589" s="163"/>
      <c r="MUP589" s="163"/>
      <c r="MUQ589" s="163"/>
      <c r="MUR589" s="163"/>
      <c r="MUS589" s="163"/>
      <c r="MUT589" s="163"/>
      <c r="MUU589" s="163"/>
      <c r="MUV589" s="163"/>
      <c r="MUW589" s="163"/>
      <c r="MUX589" s="163"/>
      <c r="MUY589" s="163"/>
      <c r="MUZ589" s="163"/>
      <c r="MVA589" s="163"/>
      <c r="MVB589" s="163"/>
      <c r="MVC589" s="163"/>
      <c r="MVD589" s="163"/>
      <c r="MVE589" s="163"/>
      <c r="MVF589" s="163"/>
      <c r="MVG589" s="163"/>
      <c r="MVH589" s="163"/>
      <c r="MVI589" s="163"/>
      <c r="MVJ589" s="163"/>
      <c r="MVK589" s="163"/>
      <c r="MVL589" s="163"/>
      <c r="MVM589" s="163"/>
      <c r="MVN589" s="163"/>
      <c r="MVO589" s="163"/>
      <c r="MVP589" s="163"/>
      <c r="MVQ589" s="163"/>
      <c r="MVR589" s="163"/>
      <c r="MVS589" s="163"/>
      <c r="MVT589" s="163"/>
      <c r="MVU589" s="163"/>
      <c r="MVV589" s="163"/>
      <c r="MVW589" s="163"/>
      <c r="MVX589" s="163"/>
      <c r="MVY589" s="163"/>
      <c r="MVZ589" s="163"/>
      <c r="MWA589" s="163"/>
      <c r="MWB589" s="163"/>
      <c r="MWC589" s="163"/>
      <c r="MWD589" s="163"/>
      <c r="MWE589" s="163"/>
      <c r="MWF589" s="163"/>
      <c r="MWG589" s="163"/>
      <c r="MWH589" s="163"/>
      <c r="MWI589" s="163"/>
      <c r="MWJ589" s="163"/>
      <c r="MWK589" s="163"/>
      <c r="MWL589" s="163"/>
      <c r="MWM589" s="163"/>
      <c r="MWN589" s="163"/>
      <c r="MWO589" s="163"/>
      <c r="MWP589" s="163"/>
      <c r="MWQ589" s="163"/>
      <c r="MWR589" s="163"/>
      <c r="MWS589" s="163"/>
      <c r="MWT589" s="163"/>
      <c r="MWU589" s="163"/>
      <c r="MWV589" s="163"/>
      <c r="MWW589" s="163"/>
      <c r="MWX589" s="163"/>
      <c r="MWY589" s="163"/>
      <c r="MWZ589" s="163"/>
      <c r="MXA589" s="163"/>
      <c r="MXB589" s="163"/>
      <c r="MXC589" s="163"/>
      <c r="MXD589" s="163"/>
      <c r="MXE589" s="163"/>
      <c r="MXF589" s="163"/>
      <c r="MXG589" s="163"/>
      <c r="MXH589" s="163"/>
      <c r="MXI589" s="163"/>
      <c r="MXJ589" s="163"/>
      <c r="MXK589" s="163"/>
      <c r="MXL589" s="163"/>
      <c r="MXM589" s="163"/>
      <c r="MXN589" s="163"/>
      <c r="MXO589" s="163"/>
      <c r="MXP589" s="163"/>
      <c r="MXQ589" s="163"/>
      <c r="MXR589" s="163"/>
      <c r="MXS589" s="163"/>
      <c r="MXT589" s="163"/>
      <c r="MXU589" s="163"/>
      <c r="MXV589" s="163"/>
      <c r="MXW589" s="163"/>
      <c r="MXX589" s="163"/>
      <c r="MXY589" s="163"/>
      <c r="MXZ589" s="163"/>
      <c r="MYA589" s="163"/>
      <c r="MYB589" s="163"/>
      <c r="MYC589" s="163"/>
      <c r="MYD589" s="163"/>
      <c r="MYE589" s="163"/>
      <c r="MYF589" s="163"/>
      <c r="MYG589" s="163"/>
      <c r="MYH589" s="163"/>
      <c r="MYI589" s="163"/>
      <c r="MYJ589" s="163"/>
      <c r="MYK589" s="163"/>
      <c r="MYL589" s="163"/>
      <c r="MYM589" s="163"/>
      <c r="MYN589" s="163"/>
      <c r="MYO589" s="163"/>
      <c r="MYP589" s="163"/>
      <c r="MYQ589" s="163"/>
      <c r="MYR589" s="163"/>
      <c r="MYS589" s="163"/>
      <c r="MYT589" s="163"/>
      <c r="MYU589" s="163"/>
      <c r="MYV589" s="163"/>
      <c r="MYW589" s="163"/>
      <c r="MYX589" s="163"/>
      <c r="MYY589" s="163"/>
      <c r="MYZ589" s="163"/>
      <c r="MZA589" s="163"/>
      <c r="MZB589" s="163"/>
      <c r="MZC589" s="163"/>
      <c r="MZD589" s="163"/>
      <c r="MZE589" s="163"/>
      <c r="MZF589" s="163"/>
      <c r="MZG589" s="163"/>
      <c r="MZH589" s="163"/>
      <c r="MZI589" s="163"/>
      <c r="MZJ589" s="163"/>
      <c r="MZK589" s="163"/>
      <c r="MZL589" s="163"/>
      <c r="MZM589" s="163"/>
      <c r="MZN589" s="163"/>
      <c r="MZO589" s="163"/>
      <c r="MZP589" s="163"/>
      <c r="MZQ589" s="163"/>
      <c r="MZR589" s="163"/>
      <c r="MZS589" s="163"/>
      <c r="MZT589" s="163"/>
      <c r="MZU589" s="163"/>
      <c r="MZV589" s="163"/>
      <c r="MZW589" s="163"/>
      <c r="MZX589" s="163"/>
      <c r="MZY589" s="163"/>
      <c r="MZZ589" s="163"/>
      <c r="NAA589" s="163"/>
      <c r="NAB589" s="163"/>
      <c r="NAC589" s="163"/>
      <c r="NAD589" s="163"/>
      <c r="NAE589" s="163"/>
      <c r="NAF589" s="163"/>
      <c r="NAG589" s="163"/>
      <c r="NAH589" s="163"/>
      <c r="NAI589" s="163"/>
      <c r="NAJ589" s="163"/>
      <c r="NAK589" s="163"/>
      <c r="NAL589" s="163"/>
      <c r="NAM589" s="163"/>
      <c r="NAN589" s="163"/>
      <c r="NAO589" s="163"/>
      <c r="NAP589" s="163"/>
      <c r="NAQ589" s="163"/>
      <c r="NAR589" s="163"/>
      <c r="NAS589" s="163"/>
      <c r="NAT589" s="163"/>
      <c r="NAU589" s="163"/>
      <c r="NAV589" s="163"/>
      <c r="NAW589" s="163"/>
      <c r="NAX589" s="163"/>
      <c r="NAY589" s="163"/>
      <c r="NAZ589" s="163"/>
      <c r="NBA589" s="163"/>
      <c r="NBB589" s="163"/>
      <c r="NBC589" s="163"/>
      <c r="NBD589" s="163"/>
      <c r="NBE589" s="163"/>
      <c r="NBF589" s="163"/>
      <c r="NBG589" s="163"/>
      <c r="NBH589" s="163"/>
      <c r="NBI589" s="163"/>
      <c r="NBJ589" s="163"/>
      <c r="NBK589" s="163"/>
      <c r="NBL589" s="163"/>
      <c r="NBM589" s="163"/>
      <c r="NBN589" s="163"/>
      <c r="NBO589" s="163"/>
      <c r="NBP589" s="163"/>
      <c r="NBQ589" s="163"/>
      <c r="NBR589" s="163"/>
      <c r="NBS589" s="163"/>
      <c r="NBT589" s="163"/>
      <c r="NBU589" s="163"/>
      <c r="NBV589" s="163"/>
      <c r="NBW589" s="163"/>
      <c r="NBX589" s="163"/>
      <c r="NBY589" s="163"/>
      <c r="NBZ589" s="163"/>
      <c r="NCA589" s="163"/>
      <c r="NCB589" s="163"/>
      <c r="NCC589" s="163"/>
      <c r="NCD589" s="163"/>
      <c r="NCE589" s="163"/>
      <c r="NCF589" s="163"/>
      <c r="NCG589" s="163"/>
      <c r="NCH589" s="163"/>
      <c r="NCI589" s="163"/>
      <c r="NCJ589" s="163"/>
      <c r="NCK589" s="163"/>
      <c r="NCL589" s="163"/>
      <c r="NCM589" s="163"/>
      <c r="NCN589" s="163"/>
      <c r="NCO589" s="163"/>
      <c r="NCP589" s="163"/>
      <c r="NCQ589" s="163"/>
      <c r="NCR589" s="163"/>
      <c r="NCS589" s="163"/>
      <c r="NCT589" s="163"/>
      <c r="NCU589" s="163"/>
      <c r="NCV589" s="163"/>
      <c r="NCW589" s="163"/>
      <c r="NCX589" s="163"/>
      <c r="NCY589" s="163"/>
      <c r="NCZ589" s="163"/>
      <c r="NDA589" s="163"/>
      <c r="NDB589" s="163"/>
      <c r="NDC589" s="163"/>
      <c r="NDD589" s="163"/>
      <c r="NDE589" s="163"/>
      <c r="NDF589" s="163"/>
      <c r="NDG589" s="163"/>
      <c r="NDH589" s="163"/>
      <c r="NDI589" s="163"/>
      <c r="NDJ589" s="163"/>
      <c r="NDK589" s="163"/>
      <c r="NDL589" s="163"/>
      <c r="NDM589" s="163"/>
      <c r="NDN589" s="163"/>
      <c r="NDO589" s="163"/>
      <c r="NDP589" s="163"/>
      <c r="NDQ589" s="163"/>
      <c r="NDR589" s="163"/>
      <c r="NDS589" s="163"/>
      <c r="NDT589" s="163"/>
      <c r="NDU589" s="163"/>
      <c r="NDV589" s="163"/>
      <c r="NDW589" s="163"/>
      <c r="NDX589" s="163"/>
      <c r="NDY589" s="163"/>
      <c r="NDZ589" s="163"/>
      <c r="NEA589" s="163"/>
      <c r="NEB589" s="163"/>
      <c r="NEC589" s="163"/>
      <c r="NED589" s="163"/>
      <c r="NEE589" s="163"/>
      <c r="NEF589" s="163"/>
      <c r="NEG589" s="163"/>
      <c r="NEH589" s="163"/>
      <c r="NEI589" s="163"/>
      <c r="NEJ589" s="163"/>
      <c r="NEK589" s="163"/>
      <c r="NEL589" s="163"/>
      <c r="NEM589" s="163"/>
      <c r="NEN589" s="163"/>
      <c r="NEO589" s="163"/>
      <c r="NEP589" s="163"/>
      <c r="NEQ589" s="163"/>
      <c r="NER589" s="163"/>
      <c r="NES589" s="163"/>
      <c r="NET589" s="163"/>
      <c r="NEU589" s="163"/>
      <c r="NEV589" s="163"/>
      <c r="NEW589" s="163"/>
      <c r="NEX589" s="163"/>
      <c r="NEY589" s="163"/>
      <c r="NEZ589" s="163"/>
      <c r="NFA589" s="163"/>
      <c r="NFB589" s="163"/>
      <c r="NFC589" s="163"/>
      <c r="NFD589" s="163"/>
      <c r="NFE589" s="163"/>
      <c r="NFF589" s="163"/>
      <c r="NFG589" s="163"/>
      <c r="NFH589" s="163"/>
      <c r="NFI589" s="163"/>
      <c r="NFJ589" s="163"/>
      <c r="NFK589" s="163"/>
      <c r="NFL589" s="163"/>
      <c r="NFM589" s="163"/>
      <c r="NFN589" s="163"/>
      <c r="NFO589" s="163"/>
      <c r="NFP589" s="163"/>
      <c r="NFQ589" s="163"/>
      <c r="NFR589" s="163"/>
      <c r="NFS589" s="163"/>
      <c r="NFT589" s="163"/>
      <c r="NFU589" s="163"/>
      <c r="NFV589" s="163"/>
      <c r="NFW589" s="163"/>
      <c r="NFX589" s="163"/>
      <c r="NFY589" s="163"/>
      <c r="NFZ589" s="163"/>
      <c r="NGA589" s="163"/>
      <c r="NGB589" s="163"/>
      <c r="NGC589" s="163"/>
      <c r="NGD589" s="163"/>
      <c r="NGE589" s="163"/>
      <c r="NGF589" s="163"/>
      <c r="NGG589" s="163"/>
      <c r="NGH589" s="163"/>
      <c r="NGI589" s="163"/>
      <c r="NGJ589" s="163"/>
      <c r="NGK589" s="163"/>
      <c r="NGL589" s="163"/>
      <c r="NGM589" s="163"/>
      <c r="NGN589" s="163"/>
      <c r="NGO589" s="163"/>
      <c r="NGP589" s="163"/>
      <c r="NGQ589" s="163"/>
      <c r="NGR589" s="163"/>
      <c r="NGS589" s="163"/>
      <c r="NGT589" s="163"/>
      <c r="NGU589" s="163"/>
      <c r="NGV589" s="163"/>
      <c r="NGW589" s="163"/>
      <c r="NGX589" s="163"/>
      <c r="NGY589" s="163"/>
      <c r="NGZ589" s="163"/>
      <c r="NHA589" s="163"/>
      <c r="NHB589" s="163"/>
      <c r="NHC589" s="163"/>
      <c r="NHD589" s="163"/>
      <c r="NHE589" s="163"/>
      <c r="NHF589" s="163"/>
      <c r="NHG589" s="163"/>
      <c r="NHH589" s="163"/>
      <c r="NHI589" s="163"/>
      <c r="NHJ589" s="163"/>
      <c r="NHK589" s="163"/>
      <c r="NHL589" s="163"/>
      <c r="NHM589" s="163"/>
      <c r="NHN589" s="163"/>
      <c r="NHO589" s="163"/>
      <c r="NHP589" s="163"/>
      <c r="NHQ589" s="163"/>
      <c r="NHR589" s="163"/>
      <c r="NHS589" s="163"/>
      <c r="NHT589" s="163"/>
      <c r="NHU589" s="163"/>
      <c r="NHV589" s="163"/>
      <c r="NHW589" s="163"/>
      <c r="NHX589" s="163"/>
      <c r="NHY589" s="163"/>
      <c r="NHZ589" s="163"/>
      <c r="NIA589" s="163"/>
      <c r="NIB589" s="163"/>
      <c r="NIC589" s="163"/>
      <c r="NID589" s="163"/>
      <c r="NIE589" s="163"/>
      <c r="NIF589" s="163"/>
      <c r="NIG589" s="163"/>
      <c r="NIH589" s="163"/>
      <c r="NII589" s="163"/>
      <c r="NIJ589" s="163"/>
      <c r="NIK589" s="163"/>
      <c r="NIL589" s="163"/>
      <c r="NIM589" s="163"/>
      <c r="NIN589" s="163"/>
      <c r="NIO589" s="163"/>
      <c r="NIP589" s="163"/>
      <c r="NIQ589" s="163"/>
      <c r="NIR589" s="163"/>
      <c r="NIS589" s="163"/>
      <c r="NIT589" s="163"/>
      <c r="NIU589" s="163"/>
      <c r="NIV589" s="163"/>
      <c r="NIW589" s="163"/>
      <c r="NIX589" s="163"/>
      <c r="NIY589" s="163"/>
      <c r="NIZ589" s="163"/>
      <c r="NJA589" s="163"/>
      <c r="NJB589" s="163"/>
      <c r="NJC589" s="163"/>
      <c r="NJD589" s="163"/>
      <c r="NJE589" s="163"/>
      <c r="NJF589" s="163"/>
      <c r="NJG589" s="163"/>
      <c r="NJH589" s="163"/>
      <c r="NJI589" s="163"/>
      <c r="NJJ589" s="163"/>
      <c r="NJK589" s="163"/>
      <c r="NJL589" s="163"/>
      <c r="NJM589" s="163"/>
      <c r="NJN589" s="163"/>
      <c r="NJO589" s="163"/>
      <c r="NJP589" s="163"/>
      <c r="NJQ589" s="163"/>
      <c r="NJR589" s="163"/>
      <c r="NJS589" s="163"/>
      <c r="NJT589" s="163"/>
      <c r="NJU589" s="163"/>
      <c r="NJV589" s="163"/>
      <c r="NJW589" s="163"/>
      <c r="NJX589" s="163"/>
      <c r="NJY589" s="163"/>
      <c r="NJZ589" s="163"/>
      <c r="NKA589" s="163"/>
      <c r="NKB589" s="163"/>
      <c r="NKC589" s="163"/>
      <c r="NKD589" s="163"/>
      <c r="NKE589" s="163"/>
      <c r="NKF589" s="163"/>
      <c r="NKG589" s="163"/>
      <c r="NKH589" s="163"/>
      <c r="NKI589" s="163"/>
      <c r="NKJ589" s="163"/>
      <c r="NKK589" s="163"/>
      <c r="NKL589" s="163"/>
      <c r="NKM589" s="163"/>
      <c r="NKN589" s="163"/>
      <c r="NKO589" s="163"/>
      <c r="NKP589" s="163"/>
      <c r="NKQ589" s="163"/>
      <c r="NKR589" s="163"/>
      <c r="NKS589" s="163"/>
      <c r="NKT589" s="163"/>
      <c r="NKU589" s="163"/>
      <c r="NKV589" s="163"/>
      <c r="NKW589" s="163"/>
      <c r="NKX589" s="163"/>
      <c r="NKY589" s="163"/>
      <c r="NKZ589" s="163"/>
      <c r="NLA589" s="163"/>
      <c r="NLB589" s="163"/>
      <c r="NLC589" s="163"/>
      <c r="NLD589" s="163"/>
      <c r="NLE589" s="163"/>
      <c r="NLF589" s="163"/>
      <c r="NLG589" s="163"/>
      <c r="NLH589" s="163"/>
      <c r="NLI589" s="163"/>
      <c r="NLJ589" s="163"/>
      <c r="NLK589" s="163"/>
      <c r="NLL589" s="163"/>
      <c r="NLM589" s="163"/>
      <c r="NLN589" s="163"/>
      <c r="NLO589" s="163"/>
      <c r="NLP589" s="163"/>
      <c r="NLQ589" s="163"/>
      <c r="NLR589" s="163"/>
      <c r="NLS589" s="163"/>
      <c r="NLT589" s="163"/>
      <c r="NLU589" s="163"/>
      <c r="NLV589" s="163"/>
      <c r="NLW589" s="163"/>
      <c r="NLX589" s="163"/>
      <c r="NLY589" s="163"/>
      <c r="NLZ589" s="163"/>
      <c r="NMA589" s="163"/>
      <c r="NMB589" s="163"/>
      <c r="NMC589" s="163"/>
      <c r="NMD589" s="163"/>
      <c r="NME589" s="163"/>
      <c r="NMF589" s="163"/>
      <c r="NMG589" s="163"/>
      <c r="NMH589" s="163"/>
      <c r="NMI589" s="163"/>
      <c r="NMJ589" s="163"/>
      <c r="NMK589" s="163"/>
      <c r="NML589" s="163"/>
      <c r="NMM589" s="163"/>
      <c r="NMN589" s="163"/>
      <c r="NMO589" s="163"/>
      <c r="NMP589" s="163"/>
      <c r="NMQ589" s="163"/>
      <c r="NMR589" s="163"/>
      <c r="NMS589" s="163"/>
      <c r="NMT589" s="163"/>
      <c r="NMU589" s="163"/>
      <c r="NMV589" s="163"/>
      <c r="NMW589" s="163"/>
      <c r="NMX589" s="163"/>
      <c r="NMY589" s="163"/>
      <c r="NMZ589" s="163"/>
      <c r="NNA589" s="163"/>
      <c r="NNB589" s="163"/>
      <c r="NNC589" s="163"/>
      <c r="NND589" s="163"/>
      <c r="NNE589" s="163"/>
      <c r="NNF589" s="163"/>
      <c r="NNG589" s="163"/>
      <c r="NNH589" s="163"/>
      <c r="NNI589" s="163"/>
      <c r="NNJ589" s="163"/>
      <c r="NNK589" s="163"/>
      <c r="NNL589" s="163"/>
      <c r="NNM589" s="163"/>
      <c r="NNN589" s="163"/>
      <c r="NNO589" s="163"/>
      <c r="NNP589" s="163"/>
      <c r="NNQ589" s="163"/>
      <c r="NNR589" s="163"/>
      <c r="NNS589" s="163"/>
      <c r="NNT589" s="163"/>
      <c r="NNU589" s="163"/>
      <c r="NNV589" s="163"/>
      <c r="NNW589" s="163"/>
      <c r="NNX589" s="163"/>
      <c r="NNY589" s="163"/>
      <c r="NNZ589" s="163"/>
      <c r="NOA589" s="163"/>
      <c r="NOB589" s="163"/>
      <c r="NOC589" s="163"/>
      <c r="NOD589" s="163"/>
      <c r="NOE589" s="163"/>
      <c r="NOF589" s="163"/>
      <c r="NOG589" s="163"/>
      <c r="NOH589" s="163"/>
      <c r="NOI589" s="163"/>
      <c r="NOJ589" s="163"/>
      <c r="NOK589" s="163"/>
      <c r="NOL589" s="163"/>
      <c r="NOM589" s="163"/>
      <c r="NON589" s="163"/>
      <c r="NOO589" s="163"/>
      <c r="NOP589" s="163"/>
      <c r="NOQ589" s="163"/>
      <c r="NOR589" s="163"/>
      <c r="NOS589" s="163"/>
      <c r="NOT589" s="163"/>
      <c r="NOU589" s="163"/>
      <c r="NOV589" s="163"/>
      <c r="NOW589" s="163"/>
      <c r="NOX589" s="163"/>
      <c r="NOY589" s="163"/>
      <c r="NOZ589" s="163"/>
      <c r="NPA589" s="163"/>
      <c r="NPB589" s="163"/>
      <c r="NPC589" s="163"/>
      <c r="NPD589" s="163"/>
      <c r="NPE589" s="163"/>
      <c r="NPF589" s="163"/>
      <c r="NPG589" s="163"/>
      <c r="NPH589" s="163"/>
      <c r="NPI589" s="163"/>
      <c r="NPJ589" s="163"/>
      <c r="NPK589" s="163"/>
      <c r="NPL589" s="163"/>
      <c r="NPM589" s="163"/>
      <c r="NPN589" s="163"/>
      <c r="NPO589" s="163"/>
      <c r="NPP589" s="163"/>
      <c r="NPQ589" s="163"/>
      <c r="NPR589" s="163"/>
      <c r="NPS589" s="163"/>
      <c r="NPT589" s="163"/>
      <c r="NPU589" s="163"/>
      <c r="NPV589" s="163"/>
      <c r="NPW589" s="163"/>
      <c r="NPX589" s="163"/>
      <c r="NPY589" s="163"/>
      <c r="NPZ589" s="163"/>
      <c r="NQA589" s="163"/>
      <c r="NQB589" s="163"/>
      <c r="NQC589" s="163"/>
      <c r="NQD589" s="163"/>
      <c r="NQE589" s="163"/>
      <c r="NQF589" s="163"/>
      <c r="NQG589" s="163"/>
      <c r="NQH589" s="163"/>
      <c r="NQI589" s="163"/>
      <c r="NQJ589" s="163"/>
      <c r="NQK589" s="163"/>
      <c r="NQL589" s="163"/>
      <c r="NQM589" s="163"/>
      <c r="NQN589" s="163"/>
      <c r="NQO589" s="163"/>
      <c r="NQP589" s="163"/>
      <c r="NQQ589" s="163"/>
      <c r="NQR589" s="163"/>
      <c r="NQS589" s="163"/>
      <c r="NQT589" s="163"/>
      <c r="NQU589" s="163"/>
      <c r="NQV589" s="163"/>
      <c r="NQW589" s="163"/>
      <c r="NQX589" s="163"/>
      <c r="NQY589" s="163"/>
      <c r="NQZ589" s="163"/>
      <c r="NRA589" s="163"/>
      <c r="NRB589" s="163"/>
      <c r="NRC589" s="163"/>
      <c r="NRD589" s="163"/>
      <c r="NRE589" s="163"/>
      <c r="NRF589" s="163"/>
      <c r="NRG589" s="163"/>
      <c r="NRH589" s="163"/>
      <c r="NRI589" s="163"/>
      <c r="NRJ589" s="163"/>
      <c r="NRK589" s="163"/>
      <c r="NRL589" s="163"/>
      <c r="NRM589" s="163"/>
      <c r="NRN589" s="163"/>
      <c r="NRO589" s="163"/>
      <c r="NRP589" s="163"/>
      <c r="NRQ589" s="163"/>
      <c r="NRR589" s="163"/>
      <c r="NRS589" s="163"/>
      <c r="NRT589" s="163"/>
      <c r="NRU589" s="163"/>
      <c r="NRV589" s="163"/>
      <c r="NRW589" s="163"/>
      <c r="NRX589" s="163"/>
      <c r="NRY589" s="163"/>
      <c r="NRZ589" s="163"/>
      <c r="NSA589" s="163"/>
      <c r="NSB589" s="163"/>
      <c r="NSC589" s="163"/>
      <c r="NSD589" s="163"/>
      <c r="NSE589" s="163"/>
      <c r="NSF589" s="163"/>
      <c r="NSG589" s="163"/>
      <c r="NSH589" s="163"/>
      <c r="NSI589" s="163"/>
      <c r="NSJ589" s="163"/>
      <c r="NSK589" s="163"/>
      <c r="NSL589" s="163"/>
      <c r="NSM589" s="163"/>
      <c r="NSN589" s="163"/>
      <c r="NSO589" s="163"/>
      <c r="NSP589" s="163"/>
      <c r="NSQ589" s="163"/>
      <c r="NSR589" s="163"/>
      <c r="NSS589" s="163"/>
      <c r="NST589" s="163"/>
      <c r="NSU589" s="163"/>
      <c r="NSV589" s="163"/>
      <c r="NSW589" s="163"/>
      <c r="NSX589" s="163"/>
      <c r="NSY589" s="163"/>
      <c r="NSZ589" s="163"/>
      <c r="NTA589" s="163"/>
      <c r="NTB589" s="163"/>
      <c r="NTC589" s="163"/>
      <c r="NTD589" s="163"/>
      <c r="NTE589" s="163"/>
      <c r="NTF589" s="163"/>
      <c r="NTG589" s="163"/>
      <c r="NTH589" s="163"/>
      <c r="NTI589" s="163"/>
      <c r="NTJ589" s="163"/>
      <c r="NTK589" s="163"/>
      <c r="NTL589" s="163"/>
      <c r="NTM589" s="163"/>
      <c r="NTN589" s="163"/>
      <c r="NTO589" s="163"/>
      <c r="NTP589" s="163"/>
      <c r="NTQ589" s="163"/>
      <c r="NTR589" s="163"/>
      <c r="NTS589" s="163"/>
      <c r="NTT589" s="163"/>
      <c r="NTU589" s="163"/>
      <c r="NTV589" s="163"/>
      <c r="NTW589" s="163"/>
      <c r="NTX589" s="163"/>
      <c r="NTY589" s="163"/>
      <c r="NTZ589" s="163"/>
      <c r="NUA589" s="163"/>
      <c r="NUB589" s="163"/>
      <c r="NUC589" s="163"/>
      <c r="NUD589" s="163"/>
      <c r="NUE589" s="163"/>
      <c r="NUF589" s="163"/>
      <c r="NUG589" s="163"/>
      <c r="NUH589" s="163"/>
      <c r="NUI589" s="163"/>
      <c r="NUJ589" s="163"/>
      <c r="NUK589" s="163"/>
      <c r="NUL589" s="163"/>
      <c r="NUM589" s="163"/>
      <c r="NUN589" s="163"/>
      <c r="NUO589" s="163"/>
      <c r="NUP589" s="163"/>
      <c r="NUQ589" s="163"/>
      <c r="NUR589" s="163"/>
      <c r="NUS589" s="163"/>
      <c r="NUT589" s="163"/>
      <c r="NUU589" s="163"/>
      <c r="NUV589" s="163"/>
      <c r="NUW589" s="163"/>
      <c r="NUX589" s="163"/>
      <c r="NUY589" s="163"/>
      <c r="NUZ589" s="163"/>
      <c r="NVA589" s="163"/>
      <c r="NVB589" s="163"/>
      <c r="NVC589" s="163"/>
      <c r="NVD589" s="163"/>
      <c r="NVE589" s="163"/>
      <c r="NVF589" s="163"/>
      <c r="NVG589" s="163"/>
      <c r="NVH589" s="163"/>
      <c r="NVI589" s="163"/>
      <c r="NVJ589" s="163"/>
      <c r="NVK589" s="163"/>
      <c r="NVL589" s="163"/>
      <c r="NVM589" s="163"/>
      <c r="NVN589" s="163"/>
      <c r="NVO589" s="163"/>
      <c r="NVP589" s="163"/>
      <c r="NVQ589" s="163"/>
      <c r="NVR589" s="163"/>
      <c r="NVS589" s="163"/>
      <c r="NVT589" s="163"/>
      <c r="NVU589" s="163"/>
      <c r="NVV589" s="163"/>
      <c r="NVW589" s="163"/>
      <c r="NVX589" s="163"/>
      <c r="NVY589" s="163"/>
      <c r="NVZ589" s="163"/>
      <c r="NWA589" s="163"/>
      <c r="NWB589" s="163"/>
      <c r="NWC589" s="163"/>
      <c r="NWD589" s="163"/>
      <c r="NWE589" s="163"/>
      <c r="NWF589" s="163"/>
      <c r="NWG589" s="163"/>
      <c r="NWH589" s="163"/>
      <c r="NWI589" s="163"/>
      <c r="NWJ589" s="163"/>
      <c r="NWK589" s="163"/>
      <c r="NWL589" s="163"/>
      <c r="NWM589" s="163"/>
      <c r="NWN589" s="163"/>
      <c r="NWO589" s="163"/>
      <c r="NWP589" s="163"/>
      <c r="NWQ589" s="163"/>
      <c r="NWR589" s="163"/>
      <c r="NWS589" s="163"/>
      <c r="NWT589" s="163"/>
      <c r="NWU589" s="163"/>
      <c r="NWV589" s="163"/>
      <c r="NWW589" s="163"/>
      <c r="NWX589" s="163"/>
      <c r="NWY589" s="163"/>
      <c r="NWZ589" s="163"/>
      <c r="NXA589" s="163"/>
      <c r="NXB589" s="163"/>
      <c r="NXC589" s="163"/>
      <c r="NXD589" s="163"/>
      <c r="NXE589" s="163"/>
      <c r="NXF589" s="163"/>
      <c r="NXG589" s="163"/>
      <c r="NXH589" s="163"/>
      <c r="NXI589" s="163"/>
      <c r="NXJ589" s="163"/>
      <c r="NXK589" s="163"/>
      <c r="NXL589" s="163"/>
      <c r="NXM589" s="163"/>
      <c r="NXN589" s="163"/>
      <c r="NXO589" s="163"/>
      <c r="NXP589" s="163"/>
      <c r="NXQ589" s="163"/>
      <c r="NXR589" s="163"/>
      <c r="NXS589" s="163"/>
      <c r="NXT589" s="163"/>
      <c r="NXU589" s="163"/>
      <c r="NXV589" s="163"/>
      <c r="NXW589" s="163"/>
      <c r="NXX589" s="163"/>
      <c r="NXY589" s="163"/>
      <c r="NXZ589" s="163"/>
      <c r="NYA589" s="163"/>
      <c r="NYB589" s="163"/>
      <c r="NYC589" s="163"/>
      <c r="NYD589" s="163"/>
      <c r="NYE589" s="163"/>
      <c r="NYF589" s="163"/>
      <c r="NYG589" s="163"/>
      <c r="NYH589" s="163"/>
      <c r="NYI589" s="163"/>
      <c r="NYJ589" s="163"/>
      <c r="NYK589" s="163"/>
      <c r="NYL589" s="163"/>
      <c r="NYM589" s="163"/>
      <c r="NYN589" s="163"/>
      <c r="NYO589" s="163"/>
      <c r="NYP589" s="163"/>
      <c r="NYQ589" s="163"/>
      <c r="NYR589" s="163"/>
      <c r="NYS589" s="163"/>
      <c r="NYT589" s="163"/>
      <c r="NYU589" s="163"/>
      <c r="NYV589" s="163"/>
      <c r="NYW589" s="163"/>
      <c r="NYX589" s="163"/>
      <c r="NYY589" s="163"/>
      <c r="NYZ589" s="163"/>
      <c r="NZA589" s="163"/>
      <c r="NZB589" s="163"/>
      <c r="NZC589" s="163"/>
      <c r="NZD589" s="163"/>
      <c r="NZE589" s="163"/>
      <c r="NZF589" s="163"/>
      <c r="NZG589" s="163"/>
      <c r="NZH589" s="163"/>
      <c r="NZI589" s="163"/>
      <c r="NZJ589" s="163"/>
      <c r="NZK589" s="163"/>
      <c r="NZL589" s="163"/>
      <c r="NZM589" s="163"/>
      <c r="NZN589" s="163"/>
      <c r="NZO589" s="163"/>
      <c r="NZP589" s="163"/>
      <c r="NZQ589" s="163"/>
      <c r="NZR589" s="163"/>
      <c r="NZS589" s="163"/>
      <c r="NZT589" s="163"/>
      <c r="NZU589" s="163"/>
      <c r="NZV589" s="163"/>
      <c r="NZW589" s="163"/>
      <c r="NZX589" s="163"/>
      <c r="NZY589" s="163"/>
      <c r="NZZ589" s="163"/>
      <c r="OAA589" s="163"/>
      <c r="OAB589" s="163"/>
      <c r="OAC589" s="163"/>
      <c r="OAD589" s="163"/>
      <c r="OAE589" s="163"/>
      <c r="OAF589" s="163"/>
      <c r="OAG589" s="163"/>
      <c r="OAH589" s="163"/>
      <c r="OAI589" s="163"/>
      <c r="OAJ589" s="163"/>
      <c r="OAK589" s="163"/>
      <c r="OAL589" s="163"/>
      <c r="OAM589" s="163"/>
      <c r="OAN589" s="163"/>
      <c r="OAO589" s="163"/>
      <c r="OAP589" s="163"/>
      <c r="OAQ589" s="163"/>
      <c r="OAR589" s="163"/>
      <c r="OAS589" s="163"/>
      <c r="OAT589" s="163"/>
      <c r="OAU589" s="163"/>
      <c r="OAV589" s="163"/>
      <c r="OAW589" s="163"/>
      <c r="OAX589" s="163"/>
      <c r="OAY589" s="163"/>
      <c r="OAZ589" s="163"/>
      <c r="OBA589" s="163"/>
      <c r="OBB589" s="163"/>
      <c r="OBC589" s="163"/>
      <c r="OBD589" s="163"/>
      <c r="OBE589" s="163"/>
      <c r="OBF589" s="163"/>
      <c r="OBG589" s="163"/>
      <c r="OBH589" s="163"/>
      <c r="OBI589" s="163"/>
      <c r="OBJ589" s="163"/>
      <c r="OBK589" s="163"/>
      <c r="OBL589" s="163"/>
      <c r="OBM589" s="163"/>
      <c r="OBN589" s="163"/>
      <c r="OBO589" s="163"/>
      <c r="OBP589" s="163"/>
      <c r="OBQ589" s="163"/>
      <c r="OBR589" s="163"/>
      <c r="OBS589" s="163"/>
      <c r="OBT589" s="163"/>
      <c r="OBU589" s="163"/>
      <c r="OBV589" s="163"/>
      <c r="OBW589" s="163"/>
      <c r="OBX589" s="163"/>
      <c r="OBY589" s="163"/>
      <c r="OBZ589" s="163"/>
      <c r="OCA589" s="163"/>
      <c r="OCB589" s="163"/>
      <c r="OCC589" s="163"/>
      <c r="OCD589" s="163"/>
      <c r="OCE589" s="163"/>
      <c r="OCF589" s="163"/>
      <c r="OCG589" s="163"/>
      <c r="OCH589" s="163"/>
      <c r="OCI589" s="163"/>
      <c r="OCJ589" s="163"/>
      <c r="OCK589" s="163"/>
      <c r="OCL589" s="163"/>
      <c r="OCM589" s="163"/>
      <c r="OCN589" s="163"/>
      <c r="OCO589" s="163"/>
      <c r="OCP589" s="163"/>
      <c r="OCQ589" s="163"/>
      <c r="OCR589" s="163"/>
      <c r="OCS589" s="163"/>
      <c r="OCT589" s="163"/>
      <c r="OCU589" s="163"/>
      <c r="OCV589" s="163"/>
      <c r="OCW589" s="163"/>
      <c r="OCX589" s="163"/>
      <c r="OCY589" s="163"/>
      <c r="OCZ589" s="163"/>
      <c r="ODA589" s="163"/>
      <c r="ODB589" s="163"/>
      <c r="ODC589" s="163"/>
      <c r="ODD589" s="163"/>
      <c r="ODE589" s="163"/>
      <c r="ODF589" s="163"/>
      <c r="ODG589" s="163"/>
      <c r="ODH589" s="163"/>
      <c r="ODI589" s="163"/>
      <c r="ODJ589" s="163"/>
      <c r="ODK589" s="163"/>
      <c r="ODL589" s="163"/>
      <c r="ODM589" s="163"/>
      <c r="ODN589" s="163"/>
      <c r="ODO589" s="163"/>
      <c r="ODP589" s="163"/>
      <c r="ODQ589" s="163"/>
      <c r="ODR589" s="163"/>
      <c r="ODS589" s="163"/>
      <c r="ODT589" s="163"/>
      <c r="ODU589" s="163"/>
      <c r="ODV589" s="163"/>
      <c r="ODW589" s="163"/>
      <c r="ODX589" s="163"/>
      <c r="ODY589" s="163"/>
      <c r="ODZ589" s="163"/>
      <c r="OEA589" s="163"/>
      <c r="OEB589" s="163"/>
      <c r="OEC589" s="163"/>
      <c r="OED589" s="163"/>
      <c r="OEE589" s="163"/>
      <c r="OEF589" s="163"/>
      <c r="OEG589" s="163"/>
      <c r="OEH589" s="163"/>
      <c r="OEI589" s="163"/>
      <c r="OEJ589" s="163"/>
      <c r="OEK589" s="163"/>
      <c r="OEL589" s="163"/>
      <c r="OEM589" s="163"/>
      <c r="OEN589" s="163"/>
      <c r="OEO589" s="163"/>
      <c r="OEP589" s="163"/>
      <c r="OEQ589" s="163"/>
      <c r="OER589" s="163"/>
      <c r="OES589" s="163"/>
      <c r="OET589" s="163"/>
      <c r="OEU589" s="163"/>
      <c r="OEV589" s="163"/>
      <c r="OEW589" s="163"/>
      <c r="OEX589" s="163"/>
      <c r="OEY589" s="163"/>
      <c r="OEZ589" s="163"/>
      <c r="OFA589" s="163"/>
      <c r="OFB589" s="163"/>
      <c r="OFC589" s="163"/>
      <c r="OFD589" s="163"/>
      <c r="OFE589" s="163"/>
      <c r="OFF589" s="163"/>
      <c r="OFG589" s="163"/>
      <c r="OFH589" s="163"/>
      <c r="OFI589" s="163"/>
      <c r="OFJ589" s="163"/>
      <c r="OFK589" s="163"/>
      <c r="OFL589" s="163"/>
      <c r="OFM589" s="163"/>
      <c r="OFN589" s="163"/>
      <c r="OFO589" s="163"/>
      <c r="OFP589" s="163"/>
      <c r="OFQ589" s="163"/>
      <c r="OFR589" s="163"/>
      <c r="OFS589" s="163"/>
      <c r="OFT589" s="163"/>
      <c r="OFU589" s="163"/>
      <c r="OFV589" s="163"/>
      <c r="OFW589" s="163"/>
      <c r="OFX589" s="163"/>
      <c r="OFY589" s="163"/>
      <c r="OFZ589" s="163"/>
      <c r="OGA589" s="163"/>
      <c r="OGB589" s="163"/>
      <c r="OGC589" s="163"/>
      <c r="OGD589" s="163"/>
      <c r="OGE589" s="163"/>
      <c r="OGF589" s="163"/>
      <c r="OGG589" s="163"/>
      <c r="OGH589" s="163"/>
      <c r="OGI589" s="163"/>
      <c r="OGJ589" s="163"/>
      <c r="OGK589" s="163"/>
      <c r="OGL589" s="163"/>
      <c r="OGM589" s="163"/>
      <c r="OGN589" s="163"/>
      <c r="OGO589" s="163"/>
      <c r="OGP589" s="163"/>
      <c r="OGQ589" s="163"/>
      <c r="OGR589" s="163"/>
      <c r="OGS589" s="163"/>
      <c r="OGT589" s="163"/>
      <c r="OGU589" s="163"/>
      <c r="OGV589" s="163"/>
      <c r="OGW589" s="163"/>
      <c r="OGX589" s="163"/>
      <c r="OGY589" s="163"/>
      <c r="OGZ589" s="163"/>
      <c r="OHA589" s="163"/>
      <c r="OHB589" s="163"/>
      <c r="OHC589" s="163"/>
      <c r="OHD589" s="163"/>
      <c r="OHE589" s="163"/>
      <c r="OHF589" s="163"/>
      <c r="OHG589" s="163"/>
      <c r="OHH589" s="163"/>
      <c r="OHI589" s="163"/>
      <c r="OHJ589" s="163"/>
      <c r="OHK589" s="163"/>
      <c r="OHL589" s="163"/>
      <c r="OHM589" s="163"/>
      <c r="OHN589" s="163"/>
      <c r="OHO589" s="163"/>
      <c r="OHP589" s="163"/>
      <c r="OHQ589" s="163"/>
      <c r="OHR589" s="163"/>
      <c r="OHS589" s="163"/>
      <c r="OHT589" s="163"/>
      <c r="OHU589" s="163"/>
      <c r="OHV589" s="163"/>
      <c r="OHW589" s="163"/>
      <c r="OHX589" s="163"/>
      <c r="OHY589" s="163"/>
      <c r="OHZ589" s="163"/>
      <c r="OIA589" s="163"/>
      <c r="OIB589" s="163"/>
      <c r="OIC589" s="163"/>
      <c r="OID589" s="163"/>
      <c r="OIE589" s="163"/>
      <c r="OIF589" s="163"/>
      <c r="OIG589" s="163"/>
      <c r="OIH589" s="163"/>
      <c r="OII589" s="163"/>
      <c r="OIJ589" s="163"/>
      <c r="OIK589" s="163"/>
      <c r="OIL589" s="163"/>
      <c r="OIM589" s="163"/>
      <c r="OIN589" s="163"/>
      <c r="OIO589" s="163"/>
      <c r="OIP589" s="163"/>
      <c r="OIQ589" s="163"/>
      <c r="OIR589" s="163"/>
      <c r="OIS589" s="163"/>
      <c r="OIT589" s="163"/>
      <c r="OIU589" s="163"/>
      <c r="OIV589" s="163"/>
      <c r="OIW589" s="163"/>
      <c r="OIX589" s="163"/>
      <c r="OIY589" s="163"/>
      <c r="OIZ589" s="163"/>
      <c r="OJA589" s="163"/>
      <c r="OJB589" s="163"/>
      <c r="OJC589" s="163"/>
      <c r="OJD589" s="163"/>
      <c r="OJE589" s="163"/>
      <c r="OJF589" s="163"/>
      <c r="OJG589" s="163"/>
      <c r="OJH589" s="163"/>
      <c r="OJI589" s="163"/>
      <c r="OJJ589" s="163"/>
      <c r="OJK589" s="163"/>
      <c r="OJL589" s="163"/>
      <c r="OJM589" s="163"/>
      <c r="OJN589" s="163"/>
      <c r="OJO589" s="163"/>
      <c r="OJP589" s="163"/>
      <c r="OJQ589" s="163"/>
      <c r="OJR589" s="163"/>
      <c r="OJS589" s="163"/>
      <c r="OJT589" s="163"/>
      <c r="OJU589" s="163"/>
      <c r="OJV589" s="163"/>
      <c r="OJW589" s="163"/>
      <c r="OJX589" s="163"/>
      <c r="OJY589" s="163"/>
      <c r="OJZ589" s="163"/>
      <c r="OKA589" s="163"/>
      <c r="OKB589" s="163"/>
      <c r="OKC589" s="163"/>
      <c r="OKD589" s="163"/>
      <c r="OKE589" s="163"/>
      <c r="OKF589" s="163"/>
      <c r="OKG589" s="163"/>
      <c r="OKH589" s="163"/>
      <c r="OKI589" s="163"/>
      <c r="OKJ589" s="163"/>
      <c r="OKK589" s="163"/>
      <c r="OKL589" s="163"/>
      <c r="OKM589" s="163"/>
      <c r="OKN589" s="163"/>
      <c r="OKO589" s="163"/>
      <c r="OKP589" s="163"/>
      <c r="OKQ589" s="163"/>
      <c r="OKR589" s="163"/>
      <c r="OKS589" s="163"/>
      <c r="OKT589" s="163"/>
      <c r="OKU589" s="163"/>
      <c r="OKV589" s="163"/>
      <c r="OKW589" s="163"/>
      <c r="OKX589" s="163"/>
      <c r="OKY589" s="163"/>
      <c r="OKZ589" s="163"/>
      <c r="OLA589" s="163"/>
      <c r="OLB589" s="163"/>
      <c r="OLC589" s="163"/>
      <c r="OLD589" s="163"/>
      <c r="OLE589" s="163"/>
      <c r="OLF589" s="163"/>
      <c r="OLG589" s="163"/>
      <c r="OLH589" s="163"/>
      <c r="OLI589" s="163"/>
      <c r="OLJ589" s="163"/>
      <c r="OLK589" s="163"/>
      <c r="OLL589" s="163"/>
      <c r="OLM589" s="163"/>
      <c r="OLN589" s="163"/>
      <c r="OLO589" s="163"/>
      <c r="OLP589" s="163"/>
      <c r="OLQ589" s="163"/>
      <c r="OLR589" s="163"/>
      <c r="OLS589" s="163"/>
      <c r="OLT589" s="163"/>
      <c r="OLU589" s="163"/>
      <c r="OLV589" s="163"/>
      <c r="OLW589" s="163"/>
      <c r="OLX589" s="163"/>
      <c r="OLY589" s="163"/>
      <c r="OLZ589" s="163"/>
      <c r="OMA589" s="163"/>
      <c r="OMB589" s="163"/>
      <c r="OMC589" s="163"/>
      <c r="OMD589" s="163"/>
      <c r="OME589" s="163"/>
      <c r="OMF589" s="163"/>
      <c r="OMG589" s="163"/>
      <c r="OMH589" s="163"/>
      <c r="OMI589" s="163"/>
      <c r="OMJ589" s="163"/>
      <c r="OMK589" s="163"/>
      <c r="OML589" s="163"/>
      <c r="OMM589" s="163"/>
      <c r="OMN589" s="163"/>
      <c r="OMO589" s="163"/>
      <c r="OMP589" s="163"/>
      <c r="OMQ589" s="163"/>
      <c r="OMR589" s="163"/>
      <c r="OMS589" s="163"/>
      <c r="OMT589" s="163"/>
      <c r="OMU589" s="163"/>
      <c r="OMV589" s="163"/>
      <c r="OMW589" s="163"/>
      <c r="OMX589" s="163"/>
      <c r="OMY589" s="163"/>
      <c r="OMZ589" s="163"/>
      <c r="ONA589" s="163"/>
      <c r="ONB589" s="163"/>
      <c r="ONC589" s="163"/>
      <c r="OND589" s="163"/>
      <c r="ONE589" s="163"/>
      <c r="ONF589" s="163"/>
      <c r="ONG589" s="163"/>
      <c r="ONH589" s="163"/>
      <c r="ONI589" s="163"/>
      <c r="ONJ589" s="163"/>
      <c r="ONK589" s="163"/>
      <c r="ONL589" s="163"/>
      <c r="ONM589" s="163"/>
      <c r="ONN589" s="163"/>
      <c r="ONO589" s="163"/>
      <c r="ONP589" s="163"/>
      <c r="ONQ589" s="163"/>
      <c r="ONR589" s="163"/>
      <c r="ONS589" s="163"/>
      <c r="ONT589" s="163"/>
      <c r="ONU589" s="163"/>
      <c r="ONV589" s="163"/>
      <c r="ONW589" s="163"/>
      <c r="ONX589" s="163"/>
      <c r="ONY589" s="163"/>
      <c r="ONZ589" s="163"/>
      <c r="OOA589" s="163"/>
      <c r="OOB589" s="163"/>
      <c r="OOC589" s="163"/>
      <c r="OOD589" s="163"/>
      <c r="OOE589" s="163"/>
      <c r="OOF589" s="163"/>
      <c r="OOG589" s="163"/>
      <c r="OOH589" s="163"/>
      <c r="OOI589" s="163"/>
      <c r="OOJ589" s="163"/>
      <c r="OOK589" s="163"/>
      <c r="OOL589" s="163"/>
      <c r="OOM589" s="163"/>
      <c r="OON589" s="163"/>
      <c r="OOO589" s="163"/>
      <c r="OOP589" s="163"/>
      <c r="OOQ589" s="163"/>
      <c r="OOR589" s="163"/>
      <c r="OOS589" s="163"/>
      <c r="OOT589" s="163"/>
      <c r="OOU589" s="163"/>
      <c r="OOV589" s="163"/>
      <c r="OOW589" s="163"/>
      <c r="OOX589" s="163"/>
      <c r="OOY589" s="163"/>
      <c r="OOZ589" s="163"/>
      <c r="OPA589" s="163"/>
      <c r="OPB589" s="163"/>
      <c r="OPC589" s="163"/>
      <c r="OPD589" s="163"/>
      <c r="OPE589" s="163"/>
      <c r="OPF589" s="163"/>
      <c r="OPG589" s="163"/>
      <c r="OPH589" s="163"/>
      <c r="OPI589" s="163"/>
      <c r="OPJ589" s="163"/>
      <c r="OPK589" s="163"/>
      <c r="OPL589" s="163"/>
      <c r="OPM589" s="163"/>
      <c r="OPN589" s="163"/>
      <c r="OPO589" s="163"/>
      <c r="OPP589" s="163"/>
      <c r="OPQ589" s="163"/>
      <c r="OPR589" s="163"/>
      <c r="OPS589" s="163"/>
      <c r="OPT589" s="163"/>
      <c r="OPU589" s="163"/>
      <c r="OPV589" s="163"/>
      <c r="OPW589" s="163"/>
      <c r="OPX589" s="163"/>
      <c r="OPY589" s="163"/>
      <c r="OPZ589" s="163"/>
      <c r="OQA589" s="163"/>
      <c r="OQB589" s="163"/>
      <c r="OQC589" s="163"/>
      <c r="OQD589" s="163"/>
      <c r="OQE589" s="163"/>
      <c r="OQF589" s="163"/>
      <c r="OQG589" s="163"/>
      <c r="OQH589" s="163"/>
      <c r="OQI589" s="163"/>
      <c r="OQJ589" s="163"/>
      <c r="OQK589" s="163"/>
      <c r="OQL589" s="163"/>
      <c r="OQM589" s="163"/>
      <c r="OQN589" s="163"/>
      <c r="OQO589" s="163"/>
      <c r="OQP589" s="163"/>
      <c r="OQQ589" s="163"/>
      <c r="OQR589" s="163"/>
      <c r="OQS589" s="163"/>
      <c r="OQT589" s="163"/>
      <c r="OQU589" s="163"/>
      <c r="OQV589" s="163"/>
      <c r="OQW589" s="163"/>
      <c r="OQX589" s="163"/>
      <c r="OQY589" s="163"/>
      <c r="OQZ589" s="163"/>
      <c r="ORA589" s="163"/>
      <c r="ORB589" s="163"/>
      <c r="ORC589" s="163"/>
      <c r="ORD589" s="163"/>
      <c r="ORE589" s="163"/>
      <c r="ORF589" s="163"/>
      <c r="ORG589" s="163"/>
      <c r="ORH589" s="163"/>
      <c r="ORI589" s="163"/>
      <c r="ORJ589" s="163"/>
      <c r="ORK589" s="163"/>
      <c r="ORL589" s="163"/>
      <c r="ORM589" s="163"/>
      <c r="ORN589" s="163"/>
      <c r="ORO589" s="163"/>
      <c r="ORP589" s="163"/>
      <c r="ORQ589" s="163"/>
      <c r="ORR589" s="163"/>
      <c r="ORS589" s="163"/>
      <c r="ORT589" s="163"/>
      <c r="ORU589" s="163"/>
      <c r="ORV589" s="163"/>
      <c r="ORW589" s="163"/>
      <c r="ORX589" s="163"/>
      <c r="ORY589" s="163"/>
      <c r="ORZ589" s="163"/>
      <c r="OSA589" s="163"/>
      <c r="OSB589" s="163"/>
      <c r="OSC589" s="163"/>
      <c r="OSD589" s="163"/>
      <c r="OSE589" s="163"/>
      <c r="OSF589" s="163"/>
      <c r="OSG589" s="163"/>
      <c r="OSH589" s="163"/>
      <c r="OSI589" s="163"/>
      <c r="OSJ589" s="163"/>
      <c r="OSK589" s="163"/>
      <c r="OSL589" s="163"/>
      <c r="OSM589" s="163"/>
      <c r="OSN589" s="163"/>
      <c r="OSO589" s="163"/>
      <c r="OSP589" s="163"/>
      <c r="OSQ589" s="163"/>
      <c r="OSR589" s="163"/>
      <c r="OSS589" s="163"/>
      <c r="OST589" s="163"/>
      <c r="OSU589" s="163"/>
      <c r="OSV589" s="163"/>
      <c r="OSW589" s="163"/>
      <c r="OSX589" s="163"/>
      <c r="OSY589" s="163"/>
      <c r="OSZ589" s="163"/>
      <c r="OTA589" s="163"/>
      <c r="OTB589" s="163"/>
      <c r="OTC589" s="163"/>
      <c r="OTD589" s="163"/>
      <c r="OTE589" s="163"/>
      <c r="OTF589" s="163"/>
      <c r="OTG589" s="163"/>
      <c r="OTH589" s="163"/>
      <c r="OTI589" s="163"/>
      <c r="OTJ589" s="163"/>
      <c r="OTK589" s="163"/>
      <c r="OTL589" s="163"/>
      <c r="OTM589" s="163"/>
      <c r="OTN589" s="163"/>
      <c r="OTO589" s="163"/>
      <c r="OTP589" s="163"/>
      <c r="OTQ589" s="163"/>
      <c r="OTR589" s="163"/>
      <c r="OTS589" s="163"/>
      <c r="OTT589" s="163"/>
      <c r="OTU589" s="163"/>
      <c r="OTV589" s="163"/>
      <c r="OTW589" s="163"/>
      <c r="OTX589" s="163"/>
      <c r="OTY589" s="163"/>
      <c r="OTZ589" s="163"/>
      <c r="OUA589" s="163"/>
      <c r="OUB589" s="163"/>
      <c r="OUC589" s="163"/>
      <c r="OUD589" s="163"/>
      <c r="OUE589" s="163"/>
      <c r="OUF589" s="163"/>
      <c r="OUG589" s="163"/>
      <c r="OUH589" s="163"/>
      <c r="OUI589" s="163"/>
      <c r="OUJ589" s="163"/>
      <c r="OUK589" s="163"/>
      <c r="OUL589" s="163"/>
      <c r="OUM589" s="163"/>
      <c r="OUN589" s="163"/>
      <c r="OUO589" s="163"/>
      <c r="OUP589" s="163"/>
      <c r="OUQ589" s="163"/>
      <c r="OUR589" s="163"/>
      <c r="OUS589" s="163"/>
      <c r="OUT589" s="163"/>
      <c r="OUU589" s="163"/>
      <c r="OUV589" s="163"/>
      <c r="OUW589" s="163"/>
      <c r="OUX589" s="163"/>
      <c r="OUY589" s="163"/>
      <c r="OUZ589" s="163"/>
      <c r="OVA589" s="163"/>
      <c r="OVB589" s="163"/>
      <c r="OVC589" s="163"/>
      <c r="OVD589" s="163"/>
      <c r="OVE589" s="163"/>
      <c r="OVF589" s="163"/>
      <c r="OVG589" s="163"/>
      <c r="OVH589" s="163"/>
      <c r="OVI589" s="163"/>
      <c r="OVJ589" s="163"/>
      <c r="OVK589" s="163"/>
      <c r="OVL589" s="163"/>
      <c r="OVM589" s="163"/>
      <c r="OVN589" s="163"/>
      <c r="OVO589" s="163"/>
      <c r="OVP589" s="163"/>
      <c r="OVQ589" s="163"/>
      <c r="OVR589" s="163"/>
      <c r="OVS589" s="163"/>
      <c r="OVT589" s="163"/>
      <c r="OVU589" s="163"/>
      <c r="OVV589" s="163"/>
      <c r="OVW589" s="163"/>
      <c r="OVX589" s="163"/>
      <c r="OVY589" s="163"/>
      <c r="OVZ589" s="163"/>
      <c r="OWA589" s="163"/>
      <c r="OWB589" s="163"/>
      <c r="OWC589" s="163"/>
      <c r="OWD589" s="163"/>
      <c r="OWE589" s="163"/>
      <c r="OWF589" s="163"/>
      <c r="OWG589" s="163"/>
      <c r="OWH589" s="163"/>
      <c r="OWI589" s="163"/>
      <c r="OWJ589" s="163"/>
      <c r="OWK589" s="163"/>
      <c r="OWL589" s="163"/>
      <c r="OWM589" s="163"/>
      <c r="OWN589" s="163"/>
      <c r="OWO589" s="163"/>
      <c r="OWP589" s="163"/>
      <c r="OWQ589" s="163"/>
      <c r="OWR589" s="163"/>
      <c r="OWS589" s="163"/>
      <c r="OWT589" s="163"/>
      <c r="OWU589" s="163"/>
      <c r="OWV589" s="163"/>
      <c r="OWW589" s="163"/>
      <c r="OWX589" s="163"/>
      <c r="OWY589" s="163"/>
      <c r="OWZ589" s="163"/>
      <c r="OXA589" s="163"/>
      <c r="OXB589" s="163"/>
      <c r="OXC589" s="163"/>
      <c r="OXD589" s="163"/>
      <c r="OXE589" s="163"/>
      <c r="OXF589" s="163"/>
      <c r="OXG589" s="163"/>
      <c r="OXH589" s="163"/>
      <c r="OXI589" s="163"/>
      <c r="OXJ589" s="163"/>
      <c r="OXK589" s="163"/>
      <c r="OXL589" s="163"/>
      <c r="OXM589" s="163"/>
      <c r="OXN589" s="163"/>
      <c r="OXO589" s="163"/>
      <c r="OXP589" s="163"/>
      <c r="OXQ589" s="163"/>
      <c r="OXR589" s="163"/>
      <c r="OXS589" s="163"/>
      <c r="OXT589" s="163"/>
      <c r="OXU589" s="163"/>
      <c r="OXV589" s="163"/>
      <c r="OXW589" s="163"/>
      <c r="OXX589" s="163"/>
      <c r="OXY589" s="163"/>
      <c r="OXZ589" s="163"/>
      <c r="OYA589" s="163"/>
      <c r="OYB589" s="163"/>
      <c r="OYC589" s="163"/>
      <c r="OYD589" s="163"/>
      <c r="OYE589" s="163"/>
      <c r="OYF589" s="163"/>
      <c r="OYG589" s="163"/>
      <c r="OYH589" s="163"/>
      <c r="OYI589" s="163"/>
      <c r="OYJ589" s="163"/>
      <c r="OYK589" s="163"/>
      <c r="OYL589" s="163"/>
      <c r="OYM589" s="163"/>
      <c r="OYN589" s="163"/>
      <c r="OYO589" s="163"/>
      <c r="OYP589" s="163"/>
      <c r="OYQ589" s="163"/>
      <c r="OYR589" s="163"/>
      <c r="OYS589" s="163"/>
      <c r="OYT589" s="163"/>
      <c r="OYU589" s="163"/>
      <c r="OYV589" s="163"/>
      <c r="OYW589" s="163"/>
      <c r="OYX589" s="163"/>
      <c r="OYY589" s="163"/>
      <c r="OYZ589" s="163"/>
      <c r="OZA589" s="163"/>
      <c r="OZB589" s="163"/>
      <c r="OZC589" s="163"/>
      <c r="OZD589" s="163"/>
      <c r="OZE589" s="163"/>
      <c r="OZF589" s="163"/>
      <c r="OZG589" s="163"/>
      <c r="OZH589" s="163"/>
      <c r="OZI589" s="163"/>
      <c r="OZJ589" s="163"/>
      <c r="OZK589" s="163"/>
      <c r="OZL589" s="163"/>
      <c r="OZM589" s="163"/>
      <c r="OZN589" s="163"/>
      <c r="OZO589" s="163"/>
      <c r="OZP589" s="163"/>
      <c r="OZQ589" s="163"/>
      <c r="OZR589" s="163"/>
      <c r="OZS589" s="163"/>
      <c r="OZT589" s="163"/>
      <c r="OZU589" s="163"/>
      <c r="OZV589" s="163"/>
      <c r="OZW589" s="163"/>
      <c r="OZX589" s="163"/>
      <c r="OZY589" s="163"/>
      <c r="OZZ589" s="163"/>
      <c r="PAA589" s="163"/>
      <c r="PAB589" s="163"/>
      <c r="PAC589" s="163"/>
      <c r="PAD589" s="163"/>
      <c r="PAE589" s="163"/>
      <c r="PAF589" s="163"/>
      <c r="PAG589" s="163"/>
      <c r="PAH589" s="163"/>
      <c r="PAI589" s="163"/>
      <c r="PAJ589" s="163"/>
      <c r="PAK589" s="163"/>
      <c r="PAL589" s="163"/>
      <c r="PAM589" s="163"/>
      <c r="PAN589" s="163"/>
      <c r="PAO589" s="163"/>
      <c r="PAP589" s="163"/>
      <c r="PAQ589" s="163"/>
      <c r="PAR589" s="163"/>
      <c r="PAS589" s="163"/>
      <c r="PAT589" s="163"/>
      <c r="PAU589" s="163"/>
      <c r="PAV589" s="163"/>
      <c r="PAW589" s="163"/>
      <c r="PAX589" s="163"/>
      <c r="PAY589" s="163"/>
      <c r="PAZ589" s="163"/>
      <c r="PBA589" s="163"/>
      <c r="PBB589" s="163"/>
      <c r="PBC589" s="163"/>
      <c r="PBD589" s="163"/>
      <c r="PBE589" s="163"/>
      <c r="PBF589" s="163"/>
      <c r="PBG589" s="163"/>
      <c r="PBH589" s="163"/>
      <c r="PBI589" s="163"/>
      <c r="PBJ589" s="163"/>
      <c r="PBK589" s="163"/>
      <c r="PBL589" s="163"/>
      <c r="PBM589" s="163"/>
      <c r="PBN589" s="163"/>
      <c r="PBO589" s="163"/>
      <c r="PBP589" s="163"/>
      <c r="PBQ589" s="163"/>
      <c r="PBR589" s="163"/>
      <c r="PBS589" s="163"/>
      <c r="PBT589" s="163"/>
      <c r="PBU589" s="163"/>
      <c r="PBV589" s="163"/>
      <c r="PBW589" s="163"/>
      <c r="PBX589" s="163"/>
      <c r="PBY589" s="163"/>
      <c r="PBZ589" s="163"/>
      <c r="PCA589" s="163"/>
      <c r="PCB589" s="163"/>
      <c r="PCC589" s="163"/>
      <c r="PCD589" s="163"/>
      <c r="PCE589" s="163"/>
      <c r="PCF589" s="163"/>
      <c r="PCG589" s="163"/>
      <c r="PCH589" s="163"/>
      <c r="PCI589" s="163"/>
      <c r="PCJ589" s="163"/>
      <c r="PCK589" s="163"/>
      <c r="PCL589" s="163"/>
      <c r="PCM589" s="163"/>
      <c r="PCN589" s="163"/>
      <c r="PCO589" s="163"/>
      <c r="PCP589" s="163"/>
      <c r="PCQ589" s="163"/>
      <c r="PCR589" s="163"/>
      <c r="PCS589" s="163"/>
      <c r="PCT589" s="163"/>
      <c r="PCU589" s="163"/>
      <c r="PCV589" s="163"/>
      <c r="PCW589" s="163"/>
      <c r="PCX589" s="163"/>
      <c r="PCY589" s="163"/>
      <c r="PCZ589" s="163"/>
      <c r="PDA589" s="163"/>
      <c r="PDB589" s="163"/>
      <c r="PDC589" s="163"/>
      <c r="PDD589" s="163"/>
      <c r="PDE589" s="163"/>
      <c r="PDF589" s="163"/>
      <c r="PDG589" s="163"/>
      <c r="PDH589" s="163"/>
      <c r="PDI589" s="163"/>
      <c r="PDJ589" s="163"/>
      <c r="PDK589" s="163"/>
      <c r="PDL589" s="163"/>
      <c r="PDM589" s="163"/>
      <c r="PDN589" s="163"/>
      <c r="PDO589" s="163"/>
      <c r="PDP589" s="163"/>
      <c r="PDQ589" s="163"/>
      <c r="PDR589" s="163"/>
      <c r="PDS589" s="163"/>
      <c r="PDT589" s="163"/>
      <c r="PDU589" s="163"/>
      <c r="PDV589" s="163"/>
      <c r="PDW589" s="163"/>
      <c r="PDX589" s="163"/>
      <c r="PDY589" s="163"/>
      <c r="PDZ589" s="163"/>
      <c r="PEA589" s="163"/>
      <c r="PEB589" s="163"/>
      <c r="PEC589" s="163"/>
      <c r="PED589" s="163"/>
      <c r="PEE589" s="163"/>
      <c r="PEF589" s="163"/>
      <c r="PEG589" s="163"/>
      <c r="PEH589" s="163"/>
      <c r="PEI589" s="163"/>
      <c r="PEJ589" s="163"/>
      <c r="PEK589" s="163"/>
      <c r="PEL589" s="163"/>
      <c r="PEM589" s="163"/>
      <c r="PEN589" s="163"/>
      <c r="PEO589" s="163"/>
      <c r="PEP589" s="163"/>
      <c r="PEQ589" s="163"/>
      <c r="PER589" s="163"/>
      <c r="PES589" s="163"/>
      <c r="PET589" s="163"/>
      <c r="PEU589" s="163"/>
      <c r="PEV589" s="163"/>
      <c r="PEW589" s="163"/>
      <c r="PEX589" s="163"/>
      <c r="PEY589" s="163"/>
      <c r="PEZ589" s="163"/>
      <c r="PFA589" s="163"/>
      <c r="PFB589" s="163"/>
      <c r="PFC589" s="163"/>
      <c r="PFD589" s="163"/>
      <c r="PFE589" s="163"/>
      <c r="PFF589" s="163"/>
      <c r="PFG589" s="163"/>
      <c r="PFH589" s="163"/>
      <c r="PFI589" s="163"/>
      <c r="PFJ589" s="163"/>
      <c r="PFK589" s="163"/>
      <c r="PFL589" s="163"/>
      <c r="PFM589" s="163"/>
      <c r="PFN589" s="163"/>
      <c r="PFO589" s="163"/>
      <c r="PFP589" s="163"/>
      <c r="PFQ589" s="163"/>
      <c r="PFR589" s="163"/>
      <c r="PFS589" s="163"/>
      <c r="PFT589" s="163"/>
      <c r="PFU589" s="163"/>
      <c r="PFV589" s="163"/>
      <c r="PFW589" s="163"/>
      <c r="PFX589" s="163"/>
      <c r="PFY589" s="163"/>
      <c r="PFZ589" s="163"/>
      <c r="PGA589" s="163"/>
      <c r="PGB589" s="163"/>
      <c r="PGC589" s="163"/>
      <c r="PGD589" s="163"/>
      <c r="PGE589" s="163"/>
      <c r="PGF589" s="163"/>
      <c r="PGG589" s="163"/>
      <c r="PGH589" s="163"/>
      <c r="PGI589" s="163"/>
      <c r="PGJ589" s="163"/>
      <c r="PGK589" s="163"/>
      <c r="PGL589" s="163"/>
      <c r="PGM589" s="163"/>
      <c r="PGN589" s="163"/>
      <c r="PGO589" s="163"/>
      <c r="PGP589" s="163"/>
      <c r="PGQ589" s="163"/>
      <c r="PGR589" s="163"/>
      <c r="PGS589" s="163"/>
      <c r="PGT589" s="163"/>
      <c r="PGU589" s="163"/>
      <c r="PGV589" s="163"/>
      <c r="PGW589" s="163"/>
      <c r="PGX589" s="163"/>
      <c r="PGY589" s="163"/>
      <c r="PGZ589" s="163"/>
      <c r="PHA589" s="163"/>
      <c r="PHB589" s="163"/>
      <c r="PHC589" s="163"/>
      <c r="PHD589" s="163"/>
      <c r="PHE589" s="163"/>
      <c r="PHF589" s="163"/>
      <c r="PHG589" s="163"/>
      <c r="PHH589" s="163"/>
      <c r="PHI589" s="163"/>
      <c r="PHJ589" s="163"/>
      <c r="PHK589" s="163"/>
      <c r="PHL589" s="163"/>
      <c r="PHM589" s="163"/>
      <c r="PHN589" s="163"/>
      <c r="PHO589" s="163"/>
      <c r="PHP589" s="163"/>
      <c r="PHQ589" s="163"/>
      <c r="PHR589" s="163"/>
      <c r="PHS589" s="163"/>
      <c r="PHT589" s="163"/>
      <c r="PHU589" s="163"/>
      <c r="PHV589" s="163"/>
      <c r="PHW589" s="163"/>
      <c r="PHX589" s="163"/>
      <c r="PHY589" s="163"/>
      <c r="PHZ589" s="163"/>
      <c r="PIA589" s="163"/>
      <c r="PIB589" s="163"/>
      <c r="PIC589" s="163"/>
      <c r="PID589" s="163"/>
      <c r="PIE589" s="163"/>
      <c r="PIF589" s="163"/>
      <c r="PIG589" s="163"/>
      <c r="PIH589" s="163"/>
      <c r="PII589" s="163"/>
      <c r="PIJ589" s="163"/>
      <c r="PIK589" s="163"/>
      <c r="PIL589" s="163"/>
      <c r="PIM589" s="163"/>
      <c r="PIN589" s="163"/>
      <c r="PIO589" s="163"/>
      <c r="PIP589" s="163"/>
      <c r="PIQ589" s="163"/>
      <c r="PIR589" s="163"/>
      <c r="PIS589" s="163"/>
      <c r="PIT589" s="163"/>
      <c r="PIU589" s="163"/>
      <c r="PIV589" s="163"/>
      <c r="PIW589" s="163"/>
      <c r="PIX589" s="163"/>
      <c r="PIY589" s="163"/>
      <c r="PIZ589" s="163"/>
      <c r="PJA589" s="163"/>
      <c r="PJB589" s="163"/>
      <c r="PJC589" s="163"/>
      <c r="PJD589" s="163"/>
      <c r="PJE589" s="163"/>
      <c r="PJF589" s="163"/>
      <c r="PJG589" s="163"/>
      <c r="PJH589" s="163"/>
      <c r="PJI589" s="163"/>
      <c r="PJJ589" s="163"/>
      <c r="PJK589" s="163"/>
      <c r="PJL589" s="163"/>
      <c r="PJM589" s="163"/>
      <c r="PJN589" s="163"/>
      <c r="PJO589" s="163"/>
      <c r="PJP589" s="163"/>
      <c r="PJQ589" s="163"/>
      <c r="PJR589" s="163"/>
      <c r="PJS589" s="163"/>
      <c r="PJT589" s="163"/>
      <c r="PJU589" s="163"/>
      <c r="PJV589" s="163"/>
      <c r="PJW589" s="163"/>
      <c r="PJX589" s="163"/>
      <c r="PJY589" s="163"/>
      <c r="PJZ589" s="163"/>
      <c r="PKA589" s="163"/>
      <c r="PKB589" s="163"/>
      <c r="PKC589" s="163"/>
      <c r="PKD589" s="163"/>
      <c r="PKE589" s="163"/>
      <c r="PKF589" s="163"/>
      <c r="PKG589" s="163"/>
      <c r="PKH589" s="163"/>
      <c r="PKI589" s="163"/>
      <c r="PKJ589" s="163"/>
      <c r="PKK589" s="163"/>
      <c r="PKL589" s="163"/>
      <c r="PKM589" s="163"/>
      <c r="PKN589" s="163"/>
      <c r="PKO589" s="163"/>
      <c r="PKP589" s="163"/>
      <c r="PKQ589" s="163"/>
      <c r="PKR589" s="163"/>
      <c r="PKS589" s="163"/>
      <c r="PKT589" s="163"/>
      <c r="PKU589" s="163"/>
      <c r="PKV589" s="163"/>
      <c r="PKW589" s="163"/>
      <c r="PKX589" s="163"/>
      <c r="PKY589" s="163"/>
      <c r="PKZ589" s="163"/>
      <c r="PLA589" s="163"/>
      <c r="PLB589" s="163"/>
      <c r="PLC589" s="163"/>
      <c r="PLD589" s="163"/>
      <c r="PLE589" s="163"/>
      <c r="PLF589" s="163"/>
      <c r="PLG589" s="163"/>
      <c r="PLH589" s="163"/>
      <c r="PLI589" s="163"/>
      <c r="PLJ589" s="163"/>
      <c r="PLK589" s="163"/>
      <c r="PLL589" s="163"/>
      <c r="PLM589" s="163"/>
      <c r="PLN589" s="163"/>
      <c r="PLO589" s="163"/>
      <c r="PLP589" s="163"/>
      <c r="PLQ589" s="163"/>
      <c r="PLR589" s="163"/>
      <c r="PLS589" s="163"/>
      <c r="PLT589" s="163"/>
      <c r="PLU589" s="163"/>
      <c r="PLV589" s="163"/>
      <c r="PLW589" s="163"/>
      <c r="PLX589" s="163"/>
      <c r="PLY589" s="163"/>
      <c r="PLZ589" s="163"/>
      <c r="PMA589" s="163"/>
      <c r="PMB589" s="163"/>
      <c r="PMC589" s="163"/>
      <c r="PMD589" s="163"/>
      <c r="PME589" s="163"/>
      <c r="PMF589" s="163"/>
      <c r="PMG589" s="163"/>
      <c r="PMH589" s="163"/>
      <c r="PMI589" s="163"/>
      <c r="PMJ589" s="163"/>
      <c r="PMK589" s="163"/>
      <c r="PML589" s="163"/>
      <c r="PMM589" s="163"/>
      <c r="PMN589" s="163"/>
      <c r="PMO589" s="163"/>
      <c r="PMP589" s="163"/>
      <c r="PMQ589" s="163"/>
      <c r="PMR589" s="163"/>
      <c r="PMS589" s="163"/>
      <c r="PMT589" s="163"/>
      <c r="PMU589" s="163"/>
      <c r="PMV589" s="163"/>
      <c r="PMW589" s="163"/>
      <c r="PMX589" s="163"/>
      <c r="PMY589" s="163"/>
      <c r="PMZ589" s="163"/>
      <c r="PNA589" s="163"/>
      <c r="PNB589" s="163"/>
      <c r="PNC589" s="163"/>
      <c r="PND589" s="163"/>
      <c r="PNE589" s="163"/>
      <c r="PNF589" s="163"/>
      <c r="PNG589" s="163"/>
      <c r="PNH589" s="163"/>
      <c r="PNI589" s="163"/>
      <c r="PNJ589" s="163"/>
      <c r="PNK589" s="163"/>
      <c r="PNL589" s="163"/>
      <c r="PNM589" s="163"/>
      <c r="PNN589" s="163"/>
      <c r="PNO589" s="163"/>
      <c r="PNP589" s="163"/>
      <c r="PNQ589" s="163"/>
      <c r="PNR589" s="163"/>
      <c r="PNS589" s="163"/>
      <c r="PNT589" s="163"/>
      <c r="PNU589" s="163"/>
      <c r="PNV589" s="163"/>
      <c r="PNW589" s="163"/>
      <c r="PNX589" s="163"/>
      <c r="PNY589" s="163"/>
      <c r="PNZ589" s="163"/>
      <c r="POA589" s="163"/>
      <c r="POB589" s="163"/>
      <c r="POC589" s="163"/>
      <c r="POD589" s="163"/>
      <c r="POE589" s="163"/>
      <c r="POF589" s="163"/>
      <c r="POG589" s="163"/>
      <c r="POH589" s="163"/>
      <c r="POI589" s="163"/>
      <c r="POJ589" s="163"/>
      <c r="POK589" s="163"/>
      <c r="POL589" s="163"/>
      <c r="POM589" s="163"/>
      <c r="PON589" s="163"/>
      <c r="POO589" s="163"/>
      <c r="POP589" s="163"/>
      <c r="POQ589" s="163"/>
      <c r="POR589" s="163"/>
      <c r="POS589" s="163"/>
      <c r="POT589" s="163"/>
      <c r="POU589" s="163"/>
      <c r="POV589" s="163"/>
      <c r="POW589" s="163"/>
      <c r="POX589" s="163"/>
      <c r="POY589" s="163"/>
      <c r="POZ589" s="163"/>
      <c r="PPA589" s="163"/>
      <c r="PPB589" s="163"/>
      <c r="PPC589" s="163"/>
      <c r="PPD589" s="163"/>
      <c r="PPE589" s="163"/>
      <c r="PPF589" s="163"/>
      <c r="PPG589" s="163"/>
      <c r="PPH589" s="163"/>
      <c r="PPI589" s="163"/>
      <c r="PPJ589" s="163"/>
      <c r="PPK589" s="163"/>
      <c r="PPL589" s="163"/>
      <c r="PPM589" s="163"/>
      <c r="PPN589" s="163"/>
      <c r="PPO589" s="163"/>
      <c r="PPP589" s="163"/>
      <c r="PPQ589" s="163"/>
      <c r="PPR589" s="163"/>
      <c r="PPS589" s="163"/>
      <c r="PPT589" s="163"/>
      <c r="PPU589" s="163"/>
      <c r="PPV589" s="163"/>
      <c r="PPW589" s="163"/>
      <c r="PPX589" s="163"/>
      <c r="PPY589" s="163"/>
      <c r="PPZ589" s="163"/>
      <c r="PQA589" s="163"/>
      <c r="PQB589" s="163"/>
      <c r="PQC589" s="163"/>
      <c r="PQD589" s="163"/>
      <c r="PQE589" s="163"/>
      <c r="PQF589" s="163"/>
      <c r="PQG589" s="163"/>
      <c r="PQH589" s="163"/>
      <c r="PQI589" s="163"/>
      <c r="PQJ589" s="163"/>
      <c r="PQK589" s="163"/>
      <c r="PQL589" s="163"/>
      <c r="PQM589" s="163"/>
      <c r="PQN589" s="163"/>
      <c r="PQO589" s="163"/>
      <c r="PQP589" s="163"/>
      <c r="PQQ589" s="163"/>
      <c r="PQR589" s="163"/>
      <c r="PQS589" s="163"/>
      <c r="PQT589" s="163"/>
      <c r="PQU589" s="163"/>
      <c r="PQV589" s="163"/>
      <c r="PQW589" s="163"/>
      <c r="PQX589" s="163"/>
      <c r="PQY589" s="163"/>
      <c r="PQZ589" s="163"/>
      <c r="PRA589" s="163"/>
      <c r="PRB589" s="163"/>
      <c r="PRC589" s="163"/>
      <c r="PRD589" s="163"/>
      <c r="PRE589" s="163"/>
      <c r="PRF589" s="163"/>
      <c r="PRG589" s="163"/>
      <c r="PRH589" s="163"/>
      <c r="PRI589" s="163"/>
      <c r="PRJ589" s="163"/>
      <c r="PRK589" s="163"/>
      <c r="PRL589" s="163"/>
      <c r="PRM589" s="163"/>
      <c r="PRN589" s="163"/>
      <c r="PRO589" s="163"/>
      <c r="PRP589" s="163"/>
      <c r="PRQ589" s="163"/>
      <c r="PRR589" s="163"/>
      <c r="PRS589" s="163"/>
      <c r="PRT589" s="163"/>
      <c r="PRU589" s="163"/>
      <c r="PRV589" s="163"/>
      <c r="PRW589" s="163"/>
      <c r="PRX589" s="163"/>
      <c r="PRY589" s="163"/>
      <c r="PRZ589" s="163"/>
      <c r="PSA589" s="163"/>
      <c r="PSB589" s="163"/>
      <c r="PSC589" s="163"/>
      <c r="PSD589" s="163"/>
      <c r="PSE589" s="163"/>
      <c r="PSF589" s="163"/>
      <c r="PSG589" s="163"/>
      <c r="PSH589" s="163"/>
      <c r="PSI589" s="163"/>
      <c r="PSJ589" s="163"/>
      <c r="PSK589" s="163"/>
      <c r="PSL589" s="163"/>
      <c r="PSM589" s="163"/>
      <c r="PSN589" s="163"/>
      <c r="PSO589" s="163"/>
      <c r="PSP589" s="163"/>
      <c r="PSQ589" s="163"/>
      <c r="PSR589" s="163"/>
      <c r="PSS589" s="163"/>
      <c r="PST589" s="163"/>
      <c r="PSU589" s="163"/>
      <c r="PSV589" s="163"/>
      <c r="PSW589" s="163"/>
      <c r="PSX589" s="163"/>
      <c r="PSY589" s="163"/>
      <c r="PSZ589" s="163"/>
      <c r="PTA589" s="163"/>
      <c r="PTB589" s="163"/>
      <c r="PTC589" s="163"/>
      <c r="PTD589" s="163"/>
      <c r="PTE589" s="163"/>
      <c r="PTF589" s="163"/>
      <c r="PTG589" s="163"/>
      <c r="PTH589" s="163"/>
      <c r="PTI589" s="163"/>
      <c r="PTJ589" s="163"/>
      <c r="PTK589" s="163"/>
      <c r="PTL589" s="163"/>
      <c r="PTM589" s="163"/>
      <c r="PTN589" s="163"/>
      <c r="PTO589" s="163"/>
      <c r="PTP589" s="163"/>
      <c r="PTQ589" s="163"/>
      <c r="PTR589" s="163"/>
      <c r="PTS589" s="163"/>
      <c r="PTT589" s="163"/>
      <c r="PTU589" s="163"/>
      <c r="PTV589" s="163"/>
      <c r="PTW589" s="163"/>
      <c r="PTX589" s="163"/>
      <c r="PTY589" s="163"/>
      <c r="PTZ589" s="163"/>
      <c r="PUA589" s="163"/>
      <c r="PUB589" s="163"/>
      <c r="PUC589" s="163"/>
      <c r="PUD589" s="163"/>
      <c r="PUE589" s="163"/>
      <c r="PUF589" s="163"/>
      <c r="PUG589" s="163"/>
      <c r="PUH589" s="163"/>
      <c r="PUI589" s="163"/>
      <c r="PUJ589" s="163"/>
      <c r="PUK589" s="163"/>
      <c r="PUL589" s="163"/>
      <c r="PUM589" s="163"/>
      <c r="PUN589" s="163"/>
      <c r="PUO589" s="163"/>
      <c r="PUP589" s="163"/>
      <c r="PUQ589" s="163"/>
      <c r="PUR589" s="163"/>
      <c r="PUS589" s="163"/>
      <c r="PUT589" s="163"/>
      <c r="PUU589" s="163"/>
      <c r="PUV589" s="163"/>
      <c r="PUW589" s="163"/>
      <c r="PUX589" s="163"/>
      <c r="PUY589" s="163"/>
      <c r="PUZ589" s="163"/>
      <c r="PVA589" s="163"/>
      <c r="PVB589" s="163"/>
      <c r="PVC589" s="163"/>
      <c r="PVD589" s="163"/>
      <c r="PVE589" s="163"/>
      <c r="PVF589" s="163"/>
      <c r="PVG589" s="163"/>
      <c r="PVH589" s="163"/>
      <c r="PVI589" s="163"/>
      <c r="PVJ589" s="163"/>
      <c r="PVK589" s="163"/>
      <c r="PVL589" s="163"/>
      <c r="PVM589" s="163"/>
      <c r="PVN589" s="163"/>
      <c r="PVO589" s="163"/>
      <c r="PVP589" s="163"/>
      <c r="PVQ589" s="163"/>
      <c r="PVR589" s="163"/>
      <c r="PVS589" s="163"/>
      <c r="PVT589" s="163"/>
      <c r="PVU589" s="163"/>
      <c r="PVV589" s="163"/>
      <c r="PVW589" s="163"/>
      <c r="PVX589" s="163"/>
      <c r="PVY589" s="163"/>
      <c r="PVZ589" s="163"/>
      <c r="PWA589" s="163"/>
      <c r="PWB589" s="163"/>
      <c r="PWC589" s="163"/>
      <c r="PWD589" s="163"/>
      <c r="PWE589" s="163"/>
      <c r="PWF589" s="163"/>
      <c r="PWG589" s="163"/>
      <c r="PWH589" s="163"/>
      <c r="PWI589" s="163"/>
      <c r="PWJ589" s="163"/>
      <c r="PWK589" s="163"/>
      <c r="PWL589" s="163"/>
      <c r="PWM589" s="163"/>
      <c r="PWN589" s="163"/>
      <c r="PWO589" s="163"/>
      <c r="PWP589" s="163"/>
      <c r="PWQ589" s="163"/>
      <c r="PWR589" s="163"/>
      <c r="PWS589" s="163"/>
      <c r="PWT589" s="163"/>
      <c r="PWU589" s="163"/>
      <c r="PWV589" s="163"/>
      <c r="PWW589" s="163"/>
      <c r="PWX589" s="163"/>
      <c r="PWY589" s="163"/>
      <c r="PWZ589" s="163"/>
      <c r="PXA589" s="163"/>
      <c r="PXB589" s="163"/>
      <c r="PXC589" s="163"/>
      <c r="PXD589" s="163"/>
      <c r="PXE589" s="163"/>
      <c r="PXF589" s="163"/>
      <c r="PXG589" s="163"/>
      <c r="PXH589" s="163"/>
      <c r="PXI589" s="163"/>
      <c r="PXJ589" s="163"/>
      <c r="PXK589" s="163"/>
      <c r="PXL589" s="163"/>
      <c r="PXM589" s="163"/>
      <c r="PXN589" s="163"/>
      <c r="PXO589" s="163"/>
      <c r="PXP589" s="163"/>
      <c r="PXQ589" s="163"/>
      <c r="PXR589" s="163"/>
      <c r="PXS589" s="163"/>
      <c r="PXT589" s="163"/>
      <c r="PXU589" s="163"/>
      <c r="PXV589" s="163"/>
      <c r="PXW589" s="163"/>
      <c r="PXX589" s="163"/>
      <c r="PXY589" s="163"/>
      <c r="PXZ589" s="163"/>
      <c r="PYA589" s="163"/>
      <c r="PYB589" s="163"/>
      <c r="PYC589" s="163"/>
      <c r="PYD589" s="163"/>
      <c r="PYE589" s="163"/>
      <c r="PYF589" s="163"/>
      <c r="PYG589" s="163"/>
      <c r="PYH589" s="163"/>
      <c r="PYI589" s="163"/>
      <c r="PYJ589" s="163"/>
      <c r="PYK589" s="163"/>
      <c r="PYL589" s="163"/>
      <c r="PYM589" s="163"/>
      <c r="PYN589" s="163"/>
      <c r="PYO589" s="163"/>
      <c r="PYP589" s="163"/>
      <c r="PYQ589" s="163"/>
      <c r="PYR589" s="163"/>
      <c r="PYS589" s="163"/>
      <c r="PYT589" s="163"/>
      <c r="PYU589" s="163"/>
      <c r="PYV589" s="163"/>
      <c r="PYW589" s="163"/>
      <c r="PYX589" s="163"/>
      <c r="PYY589" s="163"/>
      <c r="PYZ589" s="163"/>
      <c r="PZA589" s="163"/>
      <c r="PZB589" s="163"/>
      <c r="PZC589" s="163"/>
      <c r="PZD589" s="163"/>
      <c r="PZE589" s="163"/>
      <c r="PZF589" s="163"/>
      <c r="PZG589" s="163"/>
      <c r="PZH589" s="163"/>
      <c r="PZI589" s="163"/>
      <c r="PZJ589" s="163"/>
      <c r="PZK589" s="163"/>
      <c r="PZL589" s="163"/>
      <c r="PZM589" s="163"/>
      <c r="PZN589" s="163"/>
      <c r="PZO589" s="163"/>
      <c r="PZP589" s="163"/>
      <c r="PZQ589" s="163"/>
      <c r="PZR589" s="163"/>
      <c r="PZS589" s="163"/>
      <c r="PZT589" s="163"/>
      <c r="PZU589" s="163"/>
      <c r="PZV589" s="163"/>
      <c r="PZW589" s="163"/>
      <c r="PZX589" s="163"/>
      <c r="PZY589" s="163"/>
      <c r="PZZ589" s="163"/>
      <c r="QAA589" s="163"/>
      <c r="QAB589" s="163"/>
      <c r="QAC589" s="163"/>
      <c r="QAD589" s="163"/>
      <c r="QAE589" s="163"/>
      <c r="QAF589" s="163"/>
      <c r="QAG589" s="163"/>
      <c r="QAH589" s="163"/>
      <c r="QAI589" s="163"/>
      <c r="QAJ589" s="163"/>
      <c r="QAK589" s="163"/>
      <c r="QAL589" s="163"/>
      <c r="QAM589" s="163"/>
      <c r="QAN589" s="163"/>
      <c r="QAO589" s="163"/>
      <c r="QAP589" s="163"/>
      <c r="QAQ589" s="163"/>
      <c r="QAR589" s="163"/>
      <c r="QAS589" s="163"/>
      <c r="QAT589" s="163"/>
      <c r="QAU589" s="163"/>
      <c r="QAV589" s="163"/>
      <c r="QAW589" s="163"/>
      <c r="QAX589" s="163"/>
      <c r="QAY589" s="163"/>
      <c r="QAZ589" s="163"/>
      <c r="QBA589" s="163"/>
      <c r="QBB589" s="163"/>
      <c r="QBC589" s="163"/>
      <c r="QBD589" s="163"/>
      <c r="QBE589" s="163"/>
      <c r="QBF589" s="163"/>
      <c r="QBG589" s="163"/>
      <c r="QBH589" s="163"/>
      <c r="QBI589" s="163"/>
      <c r="QBJ589" s="163"/>
      <c r="QBK589" s="163"/>
      <c r="QBL589" s="163"/>
      <c r="QBM589" s="163"/>
      <c r="QBN589" s="163"/>
      <c r="QBO589" s="163"/>
      <c r="QBP589" s="163"/>
      <c r="QBQ589" s="163"/>
      <c r="QBR589" s="163"/>
      <c r="QBS589" s="163"/>
      <c r="QBT589" s="163"/>
      <c r="QBU589" s="163"/>
      <c r="QBV589" s="163"/>
      <c r="QBW589" s="163"/>
      <c r="QBX589" s="163"/>
      <c r="QBY589" s="163"/>
      <c r="QBZ589" s="163"/>
      <c r="QCA589" s="163"/>
      <c r="QCB589" s="163"/>
      <c r="QCC589" s="163"/>
      <c r="QCD589" s="163"/>
      <c r="QCE589" s="163"/>
      <c r="QCF589" s="163"/>
      <c r="QCG589" s="163"/>
      <c r="QCH589" s="163"/>
      <c r="QCI589" s="163"/>
      <c r="QCJ589" s="163"/>
      <c r="QCK589" s="163"/>
      <c r="QCL589" s="163"/>
      <c r="QCM589" s="163"/>
      <c r="QCN589" s="163"/>
      <c r="QCO589" s="163"/>
      <c r="QCP589" s="163"/>
      <c r="QCQ589" s="163"/>
      <c r="QCR589" s="163"/>
      <c r="QCS589" s="163"/>
      <c r="QCT589" s="163"/>
      <c r="QCU589" s="163"/>
      <c r="QCV589" s="163"/>
      <c r="QCW589" s="163"/>
      <c r="QCX589" s="163"/>
      <c r="QCY589" s="163"/>
      <c r="QCZ589" s="163"/>
      <c r="QDA589" s="163"/>
      <c r="QDB589" s="163"/>
      <c r="QDC589" s="163"/>
      <c r="QDD589" s="163"/>
      <c r="QDE589" s="163"/>
      <c r="QDF589" s="163"/>
      <c r="QDG589" s="163"/>
      <c r="QDH589" s="163"/>
      <c r="QDI589" s="163"/>
      <c r="QDJ589" s="163"/>
      <c r="QDK589" s="163"/>
      <c r="QDL589" s="163"/>
      <c r="QDM589" s="163"/>
      <c r="QDN589" s="163"/>
      <c r="QDO589" s="163"/>
      <c r="QDP589" s="163"/>
      <c r="QDQ589" s="163"/>
      <c r="QDR589" s="163"/>
      <c r="QDS589" s="163"/>
      <c r="QDT589" s="163"/>
      <c r="QDU589" s="163"/>
      <c r="QDV589" s="163"/>
      <c r="QDW589" s="163"/>
      <c r="QDX589" s="163"/>
      <c r="QDY589" s="163"/>
      <c r="QDZ589" s="163"/>
      <c r="QEA589" s="163"/>
      <c r="QEB589" s="163"/>
      <c r="QEC589" s="163"/>
      <c r="QED589" s="163"/>
      <c r="QEE589" s="163"/>
      <c r="QEF589" s="163"/>
      <c r="QEG589" s="163"/>
      <c r="QEH589" s="163"/>
      <c r="QEI589" s="163"/>
      <c r="QEJ589" s="163"/>
      <c r="QEK589" s="163"/>
      <c r="QEL589" s="163"/>
      <c r="QEM589" s="163"/>
      <c r="QEN589" s="163"/>
      <c r="QEO589" s="163"/>
      <c r="QEP589" s="163"/>
      <c r="QEQ589" s="163"/>
      <c r="QER589" s="163"/>
      <c r="QES589" s="163"/>
      <c r="QET589" s="163"/>
      <c r="QEU589" s="163"/>
      <c r="QEV589" s="163"/>
      <c r="QEW589" s="163"/>
      <c r="QEX589" s="163"/>
      <c r="QEY589" s="163"/>
      <c r="QEZ589" s="163"/>
      <c r="QFA589" s="163"/>
      <c r="QFB589" s="163"/>
      <c r="QFC589" s="163"/>
      <c r="QFD589" s="163"/>
      <c r="QFE589" s="163"/>
      <c r="QFF589" s="163"/>
      <c r="QFG589" s="163"/>
      <c r="QFH589" s="163"/>
      <c r="QFI589" s="163"/>
      <c r="QFJ589" s="163"/>
      <c r="QFK589" s="163"/>
      <c r="QFL589" s="163"/>
      <c r="QFM589" s="163"/>
      <c r="QFN589" s="163"/>
      <c r="QFO589" s="163"/>
      <c r="QFP589" s="163"/>
      <c r="QFQ589" s="163"/>
      <c r="QFR589" s="163"/>
      <c r="QFS589" s="163"/>
      <c r="QFT589" s="163"/>
      <c r="QFU589" s="163"/>
      <c r="QFV589" s="163"/>
      <c r="QFW589" s="163"/>
      <c r="QFX589" s="163"/>
      <c r="QFY589" s="163"/>
      <c r="QFZ589" s="163"/>
      <c r="QGA589" s="163"/>
      <c r="QGB589" s="163"/>
      <c r="QGC589" s="163"/>
      <c r="QGD589" s="163"/>
      <c r="QGE589" s="163"/>
      <c r="QGF589" s="163"/>
      <c r="QGG589" s="163"/>
      <c r="QGH589" s="163"/>
      <c r="QGI589" s="163"/>
      <c r="QGJ589" s="163"/>
      <c r="QGK589" s="163"/>
      <c r="QGL589" s="163"/>
      <c r="QGM589" s="163"/>
      <c r="QGN589" s="163"/>
      <c r="QGO589" s="163"/>
      <c r="QGP589" s="163"/>
      <c r="QGQ589" s="163"/>
      <c r="QGR589" s="163"/>
      <c r="QGS589" s="163"/>
      <c r="QGT589" s="163"/>
      <c r="QGU589" s="163"/>
      <c r="QGV589" s="163"/>
      <c r="QGW589" s="163"/>
      <c r="QGX589" s="163"/>
      <c r="QGY589" s="163"/>
      <c r="QGZ589" s="163"/>
      <c r="QHA589" s="163"/>
      <c r="QHB589" s="163"/>
      <c r="QHC589" s="163"/>
      <c r="QHD589" s="163"/>
      <c r="QHE589" s="163"/>
      <c r="QHF589" s="163"/>
      <c r="QHG589" s="163"/>
      <c r="QHH589" s="163"/>
      <c r="QHI589" s="163"/>
      <c r="QHJ589" s="163"/>
      <c r="QHK589" s="163"/>
      <c r="QHL589" s="163"/>
      <c r="QHM589" s="163"/>
      <c r="QHN589" s="163"/>
      <c r="QHO589" s="163"/>
      <c r="QHP589" s="163"/>
      <c r="QHQ589" s="163"/>
      <c r="QHR589" s="163"/>
      <c r="QHS589" s="163"/>
      <c r="QHT589" s="163"/>
      <c r="QHU589" s="163"/>
      <c r="QHV589" s="163"/>
      <c r="QHW589" s="163"/>
      <c r="QHX589" s="163"/>
      <c r="QHY589" s="163"/>
      <c r="QHZ589" s="163"/>
      <c r="QIA589" s="163"/>
      <c r="QIB589" s="163"/>
      <c r="QIC589" s="163"/>
      <c r="QID589" s="163"/>
      <c r="QIE589" s="163"/>
      <c r="QIF589" s="163"/>
      <c r="QIG589" s="163"/>
      <c r="QIH589" s="163"/>
      <c r="QII589" s="163"/>
      <c r="QIJ589" s="163"/>
      <c r="QIK589" s="163"/>
      <c r="QIL589" s="163"/>
      <c r="QIM589" s="163"/>
      <c r="QIN589" s="163"/>
      <c r="QIO589" s="163"/>
      <c r="QIP589" s="163"/>
      <c r="QIQ589" s="163"/>
      <c r="QIR589" s="163"/>
      <c r="QIS589" s="163"/>
      <c r="QIT589" s="163"/>
      <c r="QIU589" s="163"/>
      <c r="QIV589" s="163"/>
      <c r="QIW589" s="163"/>
      <c r="QIX589" s="163"/>
      <c r="QIY589" s="163"/>
      <c r="QIZ589" s="163"/>
      <c r="QJA589" s="163"/>
      <c r="QJB589" s="163"/>
      <c r="QJC589" s="163"/>
      <c r="QJD589" s="163"/>
      <c r="QJE589" s="163"/>
      <c r="QJF589" s="163"/>
      <c r="QJG589" s="163"/>
      <c r="QJH589" s="163"/>
      <c r="QJI589" s="163"/>
      <c r="QJJ589" s="163"/>
      <c r="QJK589" s="163"/>
      <c r="QJL589" s="163"/>
      <c r="QJM589" s="163"/>
      <c r="QJN589" s="163"/>
      <c r="QJO589" s="163"/>
      <c r="QJP589" s="163"/>
      <c r="QJQ589" s="163"/>
      <c r="QJR589" s="163"/>
      <c r="QJS589" s="163"/>
      <c r="QJT589" s="163"/>
      <c r="QJU589" s="163"/>
      <c r="QJV589" s="163"/>
      <c r="QJW589" s="163"/>
      <c r="QJX589" s="163"/>
      <c r="QJY589" s="163"/>
      <c r="QJZ589" s="163"/>
      <c r="QKA589" s="163"/>
      <c r="QKB589" s="163"/>
      <c r="QKC589" s="163"/>
      <c r="QKD589" s="163"/>
      <c r="QKE589" s="163"/>
      <c r="QKF589" s="163"/>
      <c r="QKG589" s="163"/>
      <c r="QKH589" s="163"/>
      <c r="QKI589" s="163"/>
      <c r="QKJ589" s="163"/>
      <c r="QKK589" s="163"/>
      <c r="QKL589" s="163"/>
      <c r="QKM589" s="163"/>
      <c r="QKN589" s="163"/>
      <c r="QKO589" s="163"/>
      <c r="QKP589" s="163"/>
      <c r="QKQ589" s="163"/>
      <c r="QKR589" s="163"/>
      <c r="QKS589" s="163"/>
      <c r="QKT589" s="163"/>
      <c r="QKU589" s="163"/>
      <c r="QKV589" s="163"/>
      <c r="QKW589" s="163"/>
      <c r="QKX589" s="163"/>
      <c r="QKY589" s="163"/>
      <c r="QKZ589" s="163"/>
      <c r="QLA589" s="163"/>
      <c r="QLB589" s="163"/>
      <c r="QLC589" s="163"/>
      <c r="QLD589" s="163"/>
      <c r="QLE589" s="163"/>
      <c r="QLF589" s="163"/>
      <c r="QLG589" s="163"/>
      <c r="QLH589" s="163"/>
      <c r="QLI589" s="163"/>
      <c r="QLJ589" s="163"/>
      <c r="QLK589" s="163"/>
      <c r="QLL589" s="163"/>
      <c r="QLM589" s="163"/>
      <c r="QLN589" s="163"/>
      <c r="QLO589" s="163"/>
      <c r="QLP589" s="163"/>
      <c r="QLQ589" s="163"/>
      <c r="QLR589" s="163"/>
      <c r="QLS589" s="163"/>
      <c r="QLT589" s="163"/>
      <c r="QLU589" s="163"/>
      <c r="QLV589" s="163"/>
      <c r="QLW589" s="163"/>
      <c r="QLX589" s="163"/>
      <c r="QLY589" s="163"/>
      <c r="QLZ589" s="163"/>
      <c r="QMA589" s="163"/>
      <c r="QMB589" s="163"/>
      <c r="QMC589" s="163"/>
      <c r="QMD589" s="163"/>
      <c r="QME589" s="163"/>
      <c r="QMF589" s="163"/>
      <c r="QMG589" s="163"/>
      <c r="QMH589" s="163"/>
      <c r="QMI589" s="163"/>
      <c r="QMJ589" s="163"/>
      <c r="QMK589" s="163"/>
      <c r="QML589" s="163"/>
      <c r="QMM589" s="163"/>
      <c r="QMN589" s="163"/>
      <c r="QMO589" s="163"/>
      <c r="QMP589" s="163"/>
      <c r="QMQ589" s="163"/>
      <c r="QMR589" s="163"/>
      <c r="QMS589" s="163"/>
      <c r="QMT589" s="163"/>
      <c r="QMU589" s="163"/>
      <c r="QMV589" s="163"/>
      <c r="QMW589" s="163"/>
      <c r="QMX589" s="163"/>
      <c r="QMY589" s="163"/>
      <c r="QMZ589" s="163"/>
      <c r="QNA589" s="163"/>
      <c r="QNB589" s="163"/>
      <c r="QNC589" s="163"/>
      <c r="QND589" s="163"/>
      <c r="QNE589" s="163"/>
      <c r="QNF589" s="163"/>
      <c r="QNG589" s="163"/>
      <c r="QNH589" s="163"/>
      <c r="QNI589" s="163"/>
      <c r="QNJ589" s="163"/>
      <c r="QNK589" s="163"/>
      <c r="QNL589" s="163"/>
      <c r="QNM589" s="163"/>
      <c r="QNN589" s="163"/>
      <c r="QNO589" s="163"/>
      <c r="QNP589" s="163"/>
      <c r="QNQ589" s="163"/>
      <c r="QNR589" s="163"/>
      <c r="QNS589" s="163"/>
      <c r="QNT589" s="163"/>
      <c r="QNU589" s="163"/>
      <c r="QNV589" s="163"/>
      <c r="QNW589" s="163"/>
      <c r="QNX589" s="163"/>
      <c r="QNY589" s="163"/>
      <c r="QNZ589" s="163"/>
      <c r="QOA589" s="163"/>
      <c r="QOB589" s="163"/>
      <c r="QOC589" s="163"/>
      <c r="QOD589" s="163"/>
      <c r="QOE589" s="163"/>
      <c r="QOF589" s="163"/>
      <c r="QOG589" s="163"/>
      <c r="QOH589" s="163"/>
      <c r="QOI589" s="163"/>
      <c r="QOJ589" s="163"/>
      <c r="QOK589" s="163"/>
      <c r="QOL589" s="163"/>
      <c r="QOM589" s="163"/>
      <c r="QON589" s="163"/>
      <c r="QOO589" s="163"/>
      <c r="QOP589" s="163"/>
      <c r="QOQ589" s="163"/>
      <c r="QOR589" s="163"/>
      <c r="QOS589" s="163"/>
      <c r="QOT589" s="163"/>
      <c r="QOU589" s="163"/>
      <c r="QOV589" s="163"/>
      <c r="QOW589" s="163"/>
      <c r="QOX589" s="163"/>
      <c r="QOY589" s="163"/>
      <c r="QOZ589" s="163"/>
      <c r="QPA589" s="163"/>
      <c r="QPB589" s="163"/>
      <c r="QPC589" s="163"/>
      <c r="QPD589" s="163"/>
      <c r="QPE589" s="163"/>
      <c r="QPF589" s="163"/>
      <c r="QPG589" s="163"/>
      <c r="QPH589" s="163"/>
      <c r="QPI589" s="163"/>
      <c r="QPJ589" s="163"/>
      <c r="QPK589" s="163"/>
      <c r="QPL589" s="163"/>
      <c r="QPM589" s="163"/>
      <c r="QPN589" s="163"/>
      <c r="QPO589" s="163"/>
      <c r="QPP589" s="163"/>
      <c r="QPQ589" s="163"/>
      <c r="QPR589" s="163"/>
      <c r="QPS589" s="163"/>
      <c r="QPT589" s="163"/>
      <c r="QPU589" s="163"/>
      <c r="QPV589" s="163"/>
      <c r="QPW589" s="163"/>
      <c r="QPX589" s="163"/>
      <c r="QPY589" s="163"/>
      <c r="QPZ589" s="163"/>
      <c r="QQA589" s="163"/>
      <c r="QQB589" s="163"/>
      <c r="QQC589" s="163"/>
      <c r="QQD589" s="163"/>
      <c r="QQE589" s="163"/>
      <c r="QQF589" s="163"/>
      <c r="QQG589" s="163"/>
      <c r="QQH589" s="163"/>
      <c r="QQI589" s="163"/>
      <c r="QQJ589" s="163"/>
      <c r="QQK589" s="163"/>
      <c r="QQL589" s="163"/>
      <c r="QQM589" s="163"/>
      <c r="QQN589" s="163"/>
      <c r="QQO589" s="163"/>
      <c r="QQP589" s="163"/>
      <c r="QQQ589" s="163"/>
      <c r="QQR589" s="163"/>
      <c r="QQS589" s="163"/>
      <c r="QQT589" s="163"/>
      <c r="QQU589" s="163"/>
      <c r="QQV589" s="163"/>
      <c r="QQW589" s="163"/>
      <c r="QQX589" s="163"/>
      <c r="QQY589" s="163"/>
      <c r="QQZ589" s="163"/>
      <c r="QRA589" s="163"/>
      <c r="QRB589" s="163"/>
      <c r="QRC589" s="163"/>
      <c r="QRD589" s="163"/>
      <c r="QRE589" s="163"/>
      <c r="QRF589" s="163"/>
      <c r="QRG589" s="163"/>
      <c r="QRH589" s="163"/>
      <c r="QRI589" s="163"/>
      <c r="QRJ589" s="163"/>
      <c r="QRK589" s="163"/>
      <c r="QRL589" s="163"/>
      <c r="QRM589" s="163"/>
      <c r="QRN589" s="163"/>
      <c r="QRO589" s="163"/>
      <c r="QRP589" s="163"/>
      <c r="QRQ589" s="163"/>
      <c r="QRR589" s="163"/>
      <c r="QRS589" s="163"/>
      <c r="QRT589" s="163"/>
      <c r="QRU589" s="163"/>
      <c r="QRV589" s="163"/>
      <c r="QRW589" s="163"/>
      <c r="QRX589" s="163"/>
      <c r="QRY589" s="163"/>
      <c r="QRZ589" s="163"/>
      <c r="QSA589" s="163"/>
      <c r="QSB589" s="163"/>
      <c r="QSC589" s="163"/>
      <c r="QSD589" s="163"/>
      <c r="QSE589" s="163"/>
      <c r="QSF589" s="163"/>
      <c r="QSG589" s="163"/>
      <c r="QSH589" s="163"/>
      <c r="QSI589" s="163"/>
      <c r="QSJ589" s="163"/>
      <c r="QSK589" s="163"/>
      <c r="QSL589" s="163"/>
      <c r="QSM589" s="163"/>
      <c r="QSN589" s="163"/>
      <c r="QSO589" s="163"/>
      <c r="QSP589" s="163"/>
      <c r="QSQ589" s="163"/>
      <c r="QSR589" s="163"/>
      <c r="QSS589" s="163"/>
      <c r="QST589" s="163"/>
      <c r="QSU589" s="163"/>
      <c r="QSV589" s="163"/>
      <c r="QSW589" s="163"/>
      <c r="QSX589" s="163"/>
      <c r="QSY589" s="163"/>
      <c r="QSZ589" s="163"/>
      <c r="QTA589" s="163"/>
      <c r="QTB589" s="163"/>
      <c r="QTC589" s="163"/>
      <c r="QTD589" s="163"/>
      <c r="QTE589" s="163"/>
      <c r="QTF589" s="163"/>
      <c r="QTG589" s="163"/>
      <c r="QTH589" s="163"/>
      <c r="QTI589" s="163"/>
      <c r="QTJ589" s="163"/>
      <c r="QTK589" s="163"/>
      <c r="QTL589" s="163"/>
      <c r="QTM589" s="163"/>
      <c r="QTN589" s="163"/>
      <c r="QTO589" s="163"/>
      <c r="QTP589" s="163"/>
      <c r="QTQ589" s="163"/>
      <c r="QTR589" s="163"/>
      <c r="QTS589" s="163"/>
      <c r="QTT589" s="163"/>
      <c r="QTU589" s="163"/>
      <c r="QTV589" s="163"/>
      <c r="QTW589" s="163"/>
      <c r="QTX589" s="163"/>
      <c r="QTY589" s="163"/>
      <c r="QTZ589" s="163"/>
      <c r="QUA589" s="163"/>
      <c r="QUB589" s="163"/>
      <c r="QUC589" s="163"/>
      <c r="QUD589" s="163"/>
      <c r="QUE589" s="163"/>
      <c r="QUF589" s="163"/>
      <c r="QUG589" s="163"/>
      <c r="QUH589" s="163"/>
      <c r="QUI589" s="163"/>
      <c r="QUJ589" s="163"/>
      <c r="QUK589" s="163"/>
      <c r="QUL589" s="163"/>
      <c r="QUM589" s="163"/>
      <c r="QUN589" s="163"/>
      <c r="QUO589" s="163"/>
      <c r="QUP589" s="163"/>
      <c r="QUQ589" s="163"/>
      <c r="QUR589" s="163"/>
      <c r="QUS589" s="163"/>
      <c r="QUT589" s="163"/>
      <c r="QUU589" s="163"/>
      <c r="QUV589" s="163"/>
      <c r="QUW589" s="163"/>
      <c r="QUX589" s="163"/>
      <c r="QUY589" s="163"/>
      <c r="QUZ589" s="163"/>
      <c r="QVA589" s="163"/>
      <c r="QVB589" s="163"/>
      <c r="QVC589" s="163"/>
      <c r="QVD589" s="163"/>
      <c r="QVE589" s="163"/>
      <c r="QVF589" s="163"/>
      <c r="QVG589" s="163"/>
      <c r="QVH589" s="163"/>
      <c r="QVI589" s="163"/>
      <c r="QVJ589" s="163"/>
      <c r="QVK589" s="163"/>
      <c r="QVL589" s="163"/>
      <c r="QVM589" s="163"/>
      <c r="QVN589" s="163"/>
      <c r="QVO589" s="163"/>
      <c r="QVP589" s="163"/>
      <c r="QVQ589" s="163"/>
      <c r="QVR589" s="163"/>
      <c r="QVS589" s="163"/>
      <c r="QVT589" s="163"/>
      <c r="QVU589" s="163"/>
      <c r="QVV589" s="163"/>
      <c r="QVW589" s="163"/>
      <c r="QVX589" s="163"/>
      <c r="QVY589" s="163"/>
      <c r="QVZ589" s="163"/>
      <c r="QWA589" s="163"/>
      <c r="QWB589" s="163"/>
      <c r="QWC589" s="163"/>
      <c r="QWD589" s="163"/>
      <c r="QWE589" s="163"/>
      <c r="QWF589" s="163"/>
      <c r="QWG589" s="163"/>
      <c r="QWH589" s="163"/>
      <c r="QWI589" s="163"/>
      <c r="QWJ589" s="163"/>
      <c r="QWK589" s="163"/>
      <c r="QWL589" s="163"/>
      <c r="QWM589" s="163"/>
      <c r="QWN589" s="163"/>
      <c r="QWO589" s="163"/>
      <c r="QWP589" s="163"/>
      <c r="QWQ589" s="163"/>
      <c r="QWR589" s="163"/>
      <c r="QWS589" s="163"/>
      <c r="QWT589" s="163"/>
      <c r="QWU589" s="163"/>
      <c r="QWV589" s="163"/>
      <c r="QWW589" s="163"/>
      <c r="QWX589" s="163"/>
      <c r="QWY589" s="163"/>
      <c r="QWZ589" s="163"/>
      <c r="QXA589" s="163"/>
      <c r="QXB589" s="163"/>
      <c r="QXC589" s="163"/>
      <c r="QXD589" s="163"/>
      <c r="QXE589" s="163"/>
      <c r="QXF589" s="163"/>
      <c r="QXG589" s="163"/>
      <c r="QXH589" s="163"/>
      <c r="QXI589" s="163"/>
      <c r="QXJ589" s="163"/>
      <c r="QXK589" s="163"/>
      <c r="QXL589" s="163"/>
      <c r="QXM589" s="163"/>
      <c r="QXN589" s="163"/>
      <c r="QXO589" s="163"/>
      <c r="QXP589" s="163"/>
      <c r="QXQ589" s="163"/>
      <c r="QXR589" s="163"/>
      <c r="QXS589" s="163"/>
      <c r="QXT589" s="163"/>
      <c r="QXU589" s="163"/>
      <c r="QXV589" s="163"/>
      <c r="QXW589" s="163"/>
      <c r="QXX589" s="163"/>
      <c r="QXY589" s="163"/>
      <c r="QXZ589" s="163"/>
      <c r="QYA589" s="163"/>
      <c r="QYB589" s="163"/>
      <c r="QYC589" s="163"/>
      <c r="QYD589" s="163"/>
      <c r="QYE589" s="163"/>
      <c r="QYF589" s="163"/>
      <c r="QYG589" s="163"/>
      <c r="QYH589" s="163"/>
      <c r="QYI589" s="163"/>
      <c r="QYJ589" s="163"/>
      <c r="QYK589" s="163"/>
      <c r="QYL589" s="163"/>
      <c r="QYM589" s="163"/>
      <c r="QYN589" s="163"/>
      <c r="QYO589" s="163"/>
      <c r="QYP589" s="163"/>
      <c r="QYQ589" s="163"/>
      <c r="QYR589" s="163"/>
      <c r="QYS589" s="163"/>
      <c r="QYT589" s="163"/>
      <c r="QYU589" s="163"/>
      <c r="QYV589" s="163"/>
      <c r="QYW589" s="163"/>
      <c r="QYX589" s="163"/>
      <c r="QYY589" s="163"/>
      <c r="QYZ589" s="163"/>
      <c r="QZA589" s="163"/>
      <c r="QZB589" s="163"/>
      <c r="QZC589" s="163"/>
      <c r="QZD589" s="163"/>
      <c r="QZE589" s="163"/>
      <c r="QZF589" s="163"/>
      <c r="QZG589" s="163"/>
      <c r="QZH589" s="163"/>
      <c r="QZI589" s="163"/>
      <c r="QZJ589" s="163"/>
      <c r="QZK589" s="163"/>
      <c r="QZL589" s="163"/>
      <c r="QZM589" s="163"/>
      <c r="QZN589" s="163"/>
      <c r="QZO589" s="163"/>
      <c r="QZP589" s="163"/>
      <c r="QZQ589" s="163"/>
      <c r="QZR589" s="163"/>
      <c r="QZS589" s="163"/>
      <c r="QZT589" s="163"/>
      <c r="QZU589" s="163"/>
      <c r="QZV589" s="163"/>
      <c r="QZW589" s="163"/>
      <c r="QZX589" s="163"/>
      <c r="QZY589" s="163"/>
      <c r="QZZ589" s="163"/>
      <c r="RAA589" s="163"/>
      <c r="RAB589" s="163"/>
      <c r="RAC589" s="163"/>
      <c r="RAD589" s="163"/>
      <c r="RAE589" s="163"/>
      <c r="RAF589" s="163"/>
      <c r="RAG589" s="163"/>
      <c r="RAH589" s="163"/>
      <c r="RAI589" s="163"/>
      <c r="RAJ589" s="163"/>
      <c r="RAK589" s="163"/>
      <c r="RAL589" s="163"/>
      <c r="RAM589" s="163"/>
      <c r="RAN589" s="163"/>
      <c r="RAO589" s="163"/>
      <c r="RAP589" s="163"/>
      <c r="RAQ589" s="163"/>
      <c r="RAR589" s="163"/>
      <c r="RAS589" s="163"/>
      <c r="RAT589" s="163"/>
      <c r="RAU589" s="163"/>
      <c r="RAV589" s="163"/>
      <c r="RAW589" s="163"/>
      <c r="RAX589" s="163"/>
      <c r="RAY589" s="163"/>
      <c r="RAZ589" s="163"/>
      <c r="RBA589" s="163"/>
      <c r="RBB589" s="163"/>
      <c r="RBC589" s="163"/>
      <c r="RBD589" s="163"/>
      <c r="RBE589" s="163"/>
      <c r="RBF589" s="163"/>
      <c r="RBG589" s="163"/>
      <c r="RBH589" s="163"/>
      <c r="RBI589" s="163"/>
      <c r="RBJ589" s="163"/>
      <c r="RBK589" s="163"/>
      <c r="RBL589" s="163"/>
      <c r="RBM589" s="163"/>
      <c r="RBN589" s="163"/>
      <c r="RBO589" s="163"/>
      <c r="RBP589" s="163"/>
      <c r="RBQ589" s="163"/>
      <c r="RBR589" s="163"/>
      <c r="RBS589" s="163"/>
      <c r="RBT589" s="163"/>
      <c r="RBU589" s="163"/>
      <c r="RBV589" s="163"/>
      <c r="RBW589" s="163"/>
      <c r="RBX589" s="163"/>
      <c r="RBY589" s="163"/>
      <c r="RBZ589" s="163"/>
      <c r="RCA589" s="163"/>
      <c r="RCB589" s="163"/>
      <c r="RCC589" s="163"/>
      <c r="RCD589" s="163"/>
      <c r="RCE589" s="163"/>
      <c r="RCF589" s="163"/>
      <c r="RCG589" s="163"/>
      <c r="RCH589" s="163"/>
      <c r="RCI589" s="163"/>
      <c r="RCJ589" s="163"/>
      <c r="RCK589" s="163"/>
      <c r="RCL589" s="163"/>
      <c r="RCM589" s="163"/>
      <c r="RCN589" s="163"/>
      <c r="RCO589" s="163"/>
      <c r="RCP589" s="163"/>
      <c r="RCQ589" s="163"/>
      <c r="RCR589" s="163"/>
      <c r="RCS589" s="163"/>
      <c r="RCT589" s="163"/>
      <c r="RCU589" s="163"/>
      <c r="RCV589" s="163"/>
      <c r="RCW589" s="163"/>
      <c r="RCX589" s="163"/>
      <c r="RCY589" s="163"/>
      <c r="RCZ589" s="163"/>
      <c r="RDA589" s="163"/>
      <c r="RDB589" s="163"/>
      <c r="RDC589" s="163"/>
      <c r="RDD589" s="163"/>
      <c r="RDE589" s="163"/>
      <c r="RDF589" s="163"/>
      <c r="RDG589" s="163"/>
      <c r="RDH589" s="163"/>
      <c r="RDI589" s="163"/>
      <c r="RDJ589" s="163"/>
      <c r="RDK589" s="163"/>
      <c r="RDL589" s="163"/>
      <c r="RDM589" s="163"/>
      <c r="RDN589" s="163"/>
      <c r="RDO589" s="163"/>
      <c r="RDP589" s="163"/>
      <c r="RDQ589" s="163"/>
      <c r="RDR589" s="163"/>
      <c r="RDS589" s="163"/>
      <c r="RDT589" s="163"/>
      <c r="RDU589" s="163"/>
      <c r="RDV589" s="163"/>
      <c r="RDW589" s="163"/>
      <c r="RDX589" s="163"/>
      <c r="RDY589" s="163"/>
      <c r="RDZ589" s="163"/>
      <c r="REA589" s="163"/>
      <c r="REB589" s="163"/>
      <c r="REC589" s="163"/>
      <c r="RED589" s="163"/>
      <c r="REE589" s="163"/>
      <c r="REF589" s="163"/>
      <c r="REG589" s="163"/>
      <c r="REH589" s="163"/>
      <c r="REI589" s="163"/>
      <c r="REJ589" s="163"/>
      <c r="REK589" s="163"/>
      <c r="REL589" s="163"/>
      <c r="REM589" s="163"/>
      <c r="REN589" s="163"/>
      <c r="REO589" s="163"/>
      <c r="REP589" s="163"/>
      <c r="REQ589" s="163"/>
      <c r="RER589" s="163"/>
      <c r="RES589" s="163"/>
      <c r="RET589" s="163"/>
      <c r="REU589" s="163"/>
      <c r="REV589" s="163"/>
      <c r="REW589" s="163"/>
      <c r="REX589" s="163"/>
      <c r="REY589" s="163"/>
      <c r="REZ589" s="163"/>
      <c r="RFA589" s="163"/>
      <c r="RFB589" s="163"/>
      <c r="RFC589" s="163"/>
      <c r="RFD589" s="163"/>
      <c r="RFE589" s="163"/>
      <c r="RFF589" s="163"/>
      <c r="RFG589" s="163"/>
      <c r="RFH589" s="163"/>
      <c r="RFI589" s="163"/>
      <c r="RFJ589" s="163"/>
      <c r="RFK589" s="163"/>
      <c r="RFL589" s="163"/>
      <c r="RFM589" s="163"/>
      <c r="RFN589" s="163"/>
      <c r="RFO589" s="163"/>
      <c r="RFP589" s="163"/>
      <c r="RFQ589" s="163"/>
      <c r="RFR589" s="163"/>
      <c r="RFS589" s="163"/>
      <c r="RFT589" s="163"/>
      <c r="RFU589" s="163"/>
      <c r="RFV589" s="163"/>
      <c r="RFW589" s="163"/>
      <c r="RFX589" s="163"/>
      <c r="RFY589" s="163"/>
      <c r="RFZ589" s="163"/>
      <c r="RGA589" s="163"/>
      <c r="RGB589" s="163"/>
      <c r="RGC589" s="163"/>
      <c r="RGD589" s="163"/>
      <c r="RGE589" s="163"/>
      <c r="RGF589" s="163"/>
      <c r="RGG589" s="163"/>
      <c r="RGH589" s="163"/>
      <c r="RGI589" s="163"/>
      <c r="RGJ589" s="163"/>
      <c r="RGK589" s="163"/>
      <c r="RGL589" s="163"/>
      <c r="RGM589" s="163"/>
      <c r="RGN589" s="163"/>
      <c r="RGO589" s="163"/>
      <c r="RGP589" s="163"/>
      <c r="RGQ589" s="163"/>
      <c r="RGR589" s="163"/>
      <c r="RGS589" s="163"/>
      <c r="RGT589" s="163"/>
      <c r="RGU589" s="163"/>
      <c r="RGV589" s="163"/>
      <c r="RGW589" s="163"/>
      <c r="RGX589" s="163"/>
      <c r="RGY589" s="163"/>
      <c r="RGZ589" s="163"/>
      <c r="RHA589" s="163"/>
      <c r="RHB589" s="163"/>
      <c r="RHC589" s="163"/>
      <c r="RHD589" s="163"/>
      <c r="RHE589" s="163"/>
      <c r="RHF589" s="163"/>
      <c r="RHG589" s="163"/>
      <c r="RHH589" s="163"/>
      <c r="RHI589" s="163"/>
      <c r="RHJ589" s="163"/>
      <c r="RHK589" s="163"/>
      <c r="RHL589" s="163"/>
      <c r="RHM589" s="163"/>
      <c r="RHN589" s="163"/>
      <c r="RHO589" s="163"/>
      <c r="RHP589" s="163"/>
      <c r="RHQ589" s="163"/>
      <c r="RHR589" s="163"/>
      <c r="RHS589" s="163"/>
      <c r="RHT589" s="163"/>
      <c r="RHU589" s="163"/>
      <c r="RHV589" s="163"/>
      <c r="RHW589" s="163"/>
      <c r="RHX589" s="163"/>
      <c r="RHY589" s="163"/>
      <c r="RHZ589" s="163"/>
      <c r="RIA589" s="163"/>
      <c r="RIB589" s="163"/>
      <c r="RIC589" s="163"/>
      <c r="RID589" s="163"/>
      <c r="RIE589" s="163"/>
      <c r="RIF589" s="163"/>
      <c r="RIG589" s="163"/>
      <c r="RIH589" s="163"/>
      <c r="RII589" s="163"/>
      <c r="RIJ589" s="163"/>
      <c r="RIK589" s="163"/>
      <c r="RIL589" s="163"/>
      <c r="RIM589" s="163"/>
      <c r="RIN589" s="163"/>
      <c r="RIO589" s="163"/>
      <c r="RIP589" s="163"/>
      <c r="RIQ589" s="163"/>
      <c r="RIR589" s="163"/>
      <c r="RIS589" s="163"/>
      <c r="RIT589" s="163"/>
      <c r="RIU589" s="163"/>
      <c r="RIV589" s="163"/>
      <c r="RIW589" s="163"/>
      <c r="RIX589" s="163"/>
      <c r="RIY589" s="163"/>
      <c r="RIZ589" s="163"/>
      <c r="RJA589" s="163"/>
      <c r="RJB589" s="163"/>
      <c r="RJC589" s="163"/>
      <c r="RJD589" s="163"/>
      <c r="RJE589" s="163"/>
      <c r="RJF589" s="163"/>
      <c r="RJG589" s="163"/>
      <c r="RJH589" s="163"/>
      <c r="RJI589" s="163"/>
      <c r="RJJ589" s="163"/>
      <c r="RJK589" s="163"/>
      <c r="RJL589" s="163"/>
      <c r="RJM589" s="163"/>
      <c r="RJN589" s="163"/>
      <c r="RJO589" s="163"/>
      <c r="RJP589" s="163"/>
      <c r="RJQ589" s="163"/>
      <c r="RJR589" s="163"/>
      <c r="RJS589" s="163"/>
      <c r="RJT589" s="163"/>
      <c r="RJU589" s="163"/>
      <c r="RJV589" s="163"/>
      <c r="RJW589" s="163"/>
      <c r="RJX589" s="163"/>
      <c r="RJY589" s="163"/>
      <c r="RJZ589" s="163"/>
      <c r="RKA589" s="163"/>
      <c r="RKB589" s="163"/>
      <c r="RKC589" s="163"/>
      <c r="RKD589" s="163"/>
      <c r="RKE589" s="163"/>
      <c r="RKF589" s="163"/>
      <c r="RKG589" s="163"/>
      <c r="RKH589" s="163"/>
      <c r="RKI589" s="163"/>
      <c r="RKJ589" s="163"/>
      <c r="RKK589" s="163"/>
      <c r="RKL589" s="163"/>
      <c r="RKM589" s="163"/>
      <c r="RKN589" s="163"/>
      <c r="RKO589" s="163"/>
      <c r="RKP589" s="163"/>
      <c r="RKQ589" s="163"/>
      <c r="RKR589" s="163"/>
      <c r="RKS589" s="163"/>
      <c r="RKT589" s="163"/>
      <c r="RKU589" s="163"/>
      <c r="RKV589" s="163"/>
      <c r="RKW589" s="163"/>
      <c r="RKX589" s="163"/>
      <c r="RKY589" s="163"/>
      <c r="RKZ589" s="163"/>
      <c r="RLA589" s="163"/>
      <c r="RLB589" s="163"/>
      <c r="RLC589" s="163"/>
      <c r="RLD589" s="163"/>
      <c r="RLE589" s="163"/>
      <c r="RLF589" s="163"/>
      <c r="RLG589" s="163"/>
      <c r="RLH589" s="163"/>
      <c r="RLI589" s="163"/>
      <c r="RLJ589" s="163"/>
      <c r="RLK589" s="163"/>
      <c r="RLL589" s="163"/>
      <c r="RLM589" s="163"/>
      <c r="RLN589" s="163"/>
      <c r="RLO589" s="163"/>
      <c r="RLP589" s="163"/>
      <c r="RLQ589" s="163"/>
      <c r="RLR589" s="163"/>
      <c r="RLS589" s="163"/>
      <c r="RLT589" s="163"/>
      <c r="RLU589" s="163"/>
      <c r="RLV589" s="163"/>
      <c r="RLW589" s="163"/>
      <c r="RLX589" s="163"/>
      <c r="RLY589" s="163"/>
      <c r="RLZ589" s="163"/>
      <c r="RMA589" s="163"/>
      <c r="RMB589" s="163"/>
      <c r="RMC589" s="163"/>
      <c r="RMD589" s="163"/>
      <c r="RME589" s="163"/>
      <c r="RMF589" s="163"/>
      <c r="RMG589" s="163"/>
      <c r="RMH589" s="163"/>
      <c r="RMI589" s="163"/>
      <c r="RMJ589" s="163"/>
      <c r="RMK589" s="163"/>
      <c r="RML589" s="163"/>
      <c r="RMM589" s="163"/>
      <c r="RMN589" s="163"/>
      <c r="RMO589" s="163"/>
      <c r="RMP589" s="163"/>
      <c r="RMQ589" s="163"/>
      <c r="RMR589" s="163"/>
      <c r="RMS589" s="163"/>
      <c r="RMT589" s="163"/>
      <c r="RMU589" s="163"/>
      <c r="RMV589" s="163"/>
      <c r="RMW589" s="163"/>
      <c r="RMX589" s="163"/>
      <c r="RMY589" s="163"/>
      <c r="RMZ589" s="163"/>
      <c r="RNA589" s="163"/>
      <c r="RNB589" s="163"/>
      <c r="RNC589" s="163"/>
      <c r="RND589" s="163"/>
      <c r="RNE589" s="163"/>
      <c r="RNF589" s="163"/>
      <c r="RNG589" s="163"/>
      <c r="RNH589" s="163"/>
      <c r="RNI589" s="163"/>
      <c r="RNJ589" s="163"/>
      <c r="RNK589" s="163"/>
      <c r="RNL589" s="163"/>
      <c r="RNM589" s="163"/>
      <c r="RNN589" s="163"/>
      <c r="RNO589" s="163"/>
      <c r="RNP589" s="163"/>
      <c r="RNQ589" s="163"/>
      <c r="RNR589" s="163"/>
      <c r="RNS589" s="163"/>
      <c r="RNT589" s="163"/>
      <c r="RNU589" s="163"/>
      <c r="RNV589" s="163"/>
      <c r="RNW589" s="163"/>
      <c r="RNX589" s="163"/>
      <c r="RNY589" s="163"/>
      <c r="RNZ589" s="163"/>
      <c r="ROA589" s="163"/>
      <c r="ROB589" s="163"/>
      <c r="ROC589" s="163"/>
      <c r="ROD589" s="163"/>
      <c r="ROE589" s="163"/>
      <c r="ROF589" s="163"/>
      <c r="ROG589" s="163"/>
      <c r="ROH589" s="163"/>
      <c r="ROI589" s="163"/>
      <c r="ROJ589" s="163"/>
      <c r="ROK589" s="163"/>
      <c r="ROL589" s="163"/>
      <c r="ROM589" s="163"/>
      <c r="RON589" s="163"/>
      <c r="ROO589" s="163"/>
      <c r="ROP589" s="163"/>
      <c r="ROQ589" s="163"/>
      <c r="ROR589" s="163"/>
      <c r="ROS589" s="163"/>
      <c r="ROT589" s="163"/>
      <c r="ROU589" s="163"/>
      <c r="ROV589" s="163"/>
      <c r="ROW589" s="163"/>
      <c r="ROX589" s="163"/>
      <c r="ROY589" s="163"/>
      <c r="ROZ589" s="163"/>
      <c r="RPA589" s="163"/>
      <c r="RPB589" s="163"/>
      <c r="RPC589" s="163"/>
      <c r="RPD589" s="163"/>
      <c r="RPE589" s="163"/>
      <c r="RPF589" s="163"/>
      <c r="RPG589" s="163"/>
      <c r="RPH589" s="163"/>
      <c r="RPI589" s="163"/>
      <c r="RPJ589" s="163"/>
      <c r="RPK589" s="163"/>
      <c r="RPL589" s="163"/>
      <c r="RPM589" s="163"/>
      <c r="RPN589" s="163"/>
      <c r="RPO589" s="163"/>
      <c r="RPP589" s="163"/>
      <c r="RPQ589" s="163"/>
      <c r="RPR589" s="163"/>
      <c r="RPS589" s="163"/>
      <c r="RPT589" s="163"/>
      <c r="RPU589" s="163"/>
      <c r="RPV589" s="163"/>
      <c r="RPW589" s="163"/>
      <c r="RPX589" s="163"/>
      <c r="RPY589" s="163"/>
      <c r="RPZ589" s="163"/>
      <c r="RQA589" s="163"/>
      <c r="RQB589" s="163"/>
      <c r="RQC589" s="163"/>
      <c r="RQD589" s="163"/>
      <c r="RQE589" s="163"/>
      <c r="RQF589" s="163"/>
      <c r="RQG589" s="163"/>
      <c r="RQH589" s="163"/>
      <c r="RQI589" s="163"/>
      <c r="RQJ589" s="163"/>
      <c r="RQK589" s="163"/>
      <c r="RQL589" s="163"/>
      <c r="RQM589" s="163"/>
      <c r="RQN589" s="163"/>
      <c r="RQO589" s="163"/>
      <c r="RQP589" s="163"/>
      <c r="RQQ589" s="163"/>
      <c r="RQR589" s="163"/>
      <c r="RQS589" s="163"/>
      <c r="RQT589" s="163"/>
      <c r="RQU589" s="163"/>
      <c r="RQV589" s="163"/>
      <c r="RQW589" s="163"/>
      <c r="RQX589" s="163"/>
      <c r="RQY589" s="163"/>
      <c r="RQZ589" s="163"/>
      <c r="RRA589" s="163"/>
      <c r="RRB589" s="163"/>
      <c r="RRC589" s="163"/>
      <c r="RRD589" s="163"/>
      <c r="RRE589" s="163"/>
      <c r="RRF589" s="163"/>
      <c r="RRG589" s="163"/>
      <c r="RRH589" s="163"/>
      <c r="RRI589" s="163"/>
      <c r="RRJ589" s="163"/>
      <c r="RRK589" s="163"/>
      <c r="RRL589" s="163"/>
      <c r="RRM589" s="163"/>
      <c r="RRN589" s="163"/>
      <c r="RRO589" s="163"/>
      <c r="RRP589" s="163"/>
      <c r="RRQ589" s="163"/>
      <c r="RRR589" s="163"/>
      <c r="RRS589" s="163"/>
      <c r="RRT589" s="163"/>
      <c r="RRU589" s="163"/>
      <c r="RRV589" s="163"/>
      <c r="RRW589" s="163"/>
      <c r="RRX589" s="163"/>
      <c r="RRY589" s="163"/>
      <c r="RRZ589" s="163"/>
      <c r="RSA589" s="163"/>
      <c r="RSB589" s="163"/>
      <c r="RSC589" s="163"/>
      <c r="RSD589" s="163"/>
      <c r="RSE589" s="163"/>
      <c r="RSF589" s="163"/>
      <c r="RSG589" s="163"/>
      <c r="RSH589" s="163"/>
      <c r="RSI589" s="163"/>
      <c r="RSJ589" s="163"/>
      <c r="RSK589" s="163"/>
      <c r="RSL589" s="163"/>
      <c r="RSM589" s="163"/>
      <c r="RSN589" s="163"/>
      <c r="RSO589" s="163"/>
      <c r="RSP589" s="163"/>
      <c r="RSQ589" s="163"/>
      <c r="RSR589" s="163"/>
      <c r="RSS589" s="163"/>
      <c r="RST589" s="163"/>
      <c r="RSU589" s="163"/>
      <c r="RSV589" s="163"/>
      <c r="RSW589" s="163"/>
      <c r="RSX589" s="163"/>
      <c r="RSY589" s="163"/>
      <c r="RSZ589" s="163"/>
      <c r="RTA589" s="163"/>
      <c r="RTB589" s="163"/>
      <c r="RTC589" s="163"/>
      <c r="RTD589" s="163"/>
      <c r="RTE589" s="163"/>
      <c r="RTF589" s="163"/>
      <c r="RTG589" s="163"/>
      <c r="RTH589" s="163"/>
      <c r="RTI589" s="163"/>
      <c r="RTJ589" s="163"/>
      <c r="RTK589" s="163"/>
      <c r="RTL589" s="163"/>
      <c r="RTM589" s="163"/>
      <c r="RTN589" s="163"/>
      <c r="RTO589" s="163"/>
      <c r="RTP589" s="163"/>
      <c r="RTQ589" s="163"/>
      <c r="RTR589" s="163"/>
      <c r="RTS589" s="163"/>
      <c r="RTT589" s="163"/>
      <c r="RTU589" s="163"/>
      <c r="RTV589" s="163"/>
      <c r="RTW589" s="163"/>
      <c r="RTX589" s="163"/>
      <c r="RTY589" s="163"/>
      <c r="RTZ589" s="163"/>
      <c r="RUA589" s="163"/>
      <c r="RUB589" s="163"/>
      <c r="RUC589" s="163"/>
      <c r="RUD589" s="163"/>
      <c r="RUE589" s="163"/>
      <c r="RUF589" s="163"/>
      <c r="RUG589" s="163"/>
      <c r="RUH589" s="163"/>
      <c r="RUI589" s="163"/>
      <c r="RUJ589" s="163"/>
      <c r="RUK589" s="163"/>
      <c r="RUL589" s="163"/>
      <c r="RUM589" s="163"/>
      <c r="RUN589" s="163"/>
      <c r="RUO589" s="163"/>
      <c r="RUP589" s="163"/>
      <c r="RUQ589" s="163"/>
      <c r="RUR589" s="163"/>
      <c r="RUS589" s="163"/>
      <c r="RUT589" s="163"/>
      <c r="RUU589" s="163"/>
      <c r="RUV589" s="163"/>
      <c r="RUW589" s="163"/>
      <c r="RUX589" s="163"/>
      <c r="RUY589" s="163"/>
      <c r="RUZ589" s="163"/>
      <c r="RVA589" s="163"/>
      <c r="RVB589" s="163"/>
      <c r="RVC589" s="163"/>
      <c r="RVD589" s="163"/>
      <c r="RVE589" s="163"/>
      <c r="RVF589" s="163"/>
      <c r="RVG589" s="163"/>
      <c r="RVH589" s="163"/>
      <c r="RVI589" s="163"/>
      <c r="RVJ589" s="163"/>
      <c r="RVK589" s="163"/>
      <c r="RVL589" s="163"/>
      <c r="RVM589" s="163"/>
      <c r="RVN589" s="163"/>
      <c r="RVO589" s="163"/>
      <c r="RVP589" s="163"/>
      <c r="RVQ589" s="163"/>
      <c r="RVR589" s="163"/>
      <c r="RVS589" s="163"/>
      <c r="RVT589" s="163"/>
      <c r="RVU589" s="163"/>
      <c r="RVV589" s="163"/>
      <c r="RVW589" s="163"/>
      <c r="RVX589" s="163"/>
      <c r="RVY589" s="163"/>
      <c r="RVZ589" s="163"/>
      <c r="RWA589" s="163"/>
      <c r="RWB589" s="163"/>
      <c r="RWC589" s="163"/>
      <c r="RWD589" s="163"/>
      <c r="RWE589" s="163"/>
      <c r="RWF589" s="163"/>
      <c r="RWG589" s="163"/>
      <c r="RWH589" s="163"/>
      <c r="RWI589" s="163"/>
      <c r="RWJ589" s="163"/>
      <c r="RWK589" s="163"/>
      <c r="RWL589" s="163"/>
      <c r="RWM589" s="163"/>
      <c r="RWN589" s="163"/>
      <c r="RWO589" s="163"/>
      <c r="RWP589" s="163"/>
      <c r="RWQ589" s="163"/>
      <c r="RWR589" s="163"/>
      <c r="RWS589" s="163"/>
      <c r="RWT589" s="163"/>
      <c r="RWU589" s="163"/>
      <c r="RWV589" s="163"/>
      <c r="RWW589" s="163"/>
      <c r="RWX589" s="163"/>
      <c r="RWY589" s="163"/>
      <c r="RWZ589" s="163"/>
      <c r="RXA589" s="163"/>
      <c r="RXB589" s="163"/>
      <c r="RXC589" s="163"/>
      <c r="RXD589" s="163"/>
      <c r="RXE589" s="163"/>
      <c r="RXF589" s="163"/>
      <c r="RXG589" s="163"/>
      <c r="RXH589" s="163"/>
      <c r="RXI589" s="163"/>
      <c r="RXJ589" s="163"/>
      <c r="RXK589" s="163"/>
      <c r="RXL589" s="163"/>
      <c r="RXM589" s="163"/>
      <c r="RXN589" s="163"/>
      <c r="RXO589" s="163"/>
      <c r="RXP589" s="163"/>
      <c r="RXQ589" s="163"/>
      <c r="RXR589" s="163"/>
      <c r="RXS589" s="163"/>
      <c r="RXT589" s="163"/>
      <c r="RXU589" s="163"/>
      <c r="RXV589" s="163"/>
      <c r="RXW589" s="163"/>
      <c r="RXX589" s="163"/>
      <c r="RXY589" s="163"/>
      <c r="RXZ589" s="163"/>
      <c r="RYA589" s="163"/>
      <c r="RYB589" s="163"/>
      <c r="RYC589" s="163"/>
      <c r="RYD589" s="163"/>
      <c r="RYE589" s="163"/>
      <c r="RYF589" s="163"/>
      <c r="RYG589" s="163"/>
      <c r="RYH589" s="163"/>
      <c r="RYI589" s="163"/>
      <c r="RYJ589" s="163"/>
      <c r="RYK589" s="163"/>
      <c r="RYL589" s="163"/>
      <c r="RYM589" s="163"/>
      <c r="RYN589" s="163"/>
      <c r="RYO589" s="163"/>
      <c r="RYP589" s="163"/>
      <c r="RYQ589" s="163"/>
      <c r="RYR589" s="163"/>
      <c r="RYS589" s="163"/>
      <c r="RYT589" s="163"/>
      <c r="RYU589" s="163"/>
      <c r="RYV589" s="163"/>
      <c r="RYW589" s="163"/>
      <c r="RYX589" s="163"/>
      <c r="RYY589" s="163"/>
      <c r="RYZ589" s="163"/>
      <c r="RZA589" s="163"/>
      <c r="RZB589" s="163"/>
      <c r="RZC589" s="163"/>
      <c r="RZD589" s="163"/>
      <c r="RZE589" s="163"/>
      <c r="RZF589" s="163"/>
      <c r="RZG589" s="163"/>
      <c r="RZH589" s="163"/>
      <c r="RZI589" s="163"/>
      <c r="RZJ589" s="163"/>
      <c r="RZK589" s="163"/>
      <c r="RZL589" s="163"/>
      <c r="RZM589" s="163"/>
      <c r="RZN589" s="163"/>
      <c r="RZO589" s="163"/>
      <c r="RZP589" s="163"/>
      <c r="RZQ589" s="163"/>
      <c r="RZR589" s="163"/>
      <c r="RZS589" s="163"/>
      <c r="RZT589" s="163"/>
      <c r="RZU589" s="163"/>
      <c r="RZV589" s="163"/>
      <c r="RZW589" s="163"/>
      <c r="RZX589" s="163"/>
      <c r="RZY589" s="163"/>
      <c r="RZZ589" s="163"/>
      <c r="SAA589" s="163"/>
      <c r="SAB589" s="163"/>
      <c r="SAC589" s="163"/>
      <c r="SAD589" s="163"/>
      <c r="SAE589" s="163"/>
      <c r="SAF589" s="163"/>
      <c r="SAG589" s="163"/>
      <c r="SAH589" s="163"/>
      <c r="SAI589" s="163"/>
      <c r="SAJ589" s="163"/>
      <c r="SAK589" s="163"/>
      <c r="SAL589" s="163"/>
      <c r="SAM589" s="163"/>
      <c r="SAN589" s="163"/>
      <c r="SAO589" s="163"/>
      <c r="SAP589" s="163"/>
      <c r="SAQ589" s="163"/>
      <c r="SAR589" s="163"/>
      <c r="SAS589" s="163"/>
      <c r="SAT589" s="163"/>
      <c r="SAU589" s="163"/>
      <c r="SAV589" s="163"/>
      <c r="SAW589" s="163"/>
      <c r="SAX589" s="163"/>
      <c r="SAY589" s="163"/>
      <c r="SAZ589" s="163"/>
      <c r="SBA589" s="163"/>
      <c r="SBB589" s="163"/>
      <c r="SBC589" s="163"/>
      <c r="SBD589" s="163"/>
      <c r="SBE589" s="163"/>
      <c r="SBF589" s="163"/>
      <c r="SBG589" s="163"/>
      <c r="SBH589" s="163"/>
      <c r="SBI589" s="163"/>
      <c r="SBJ589" s="163"/>
      <c r="SBK589" s="163"/>
      <c r="SBL589" s="163"/>
      <c r="SBM589" s="163"/>
      <c r="SBN589" s="163"/>
      <c r="SBO589" s="163"/>
      <c r="SBP589" s="163"/>
      <c r="SBQ589" s="163"/>
      <c r="SBR589" s="163"/>
      <c r="SBS589" s="163"/>
      <c r="SBT589" s="163"/>
      <c r="SBU589" s="163"/>
      <c r="SBV589" s="163"/>
      <c r="SBW589" s="163"/>
      <c r="SBX589" s="163"/>
      <c r="SBY589" s="163"/>
      <c r="SBZ589" s="163"/>
      <c r="SCA589" s="163"/>
      <c r="SCB589" s="163"/>
      <c r="SCC589" s="163"/>
      <c r="SCD589" s="163"/>
      <c r="SCE589" s="163"/>
      <c r="SCF589" s="163"/>
      <c r="SCG589" s="163"/>
      <c r="SCH589" s="163"/>
      <c r="SCI589" s="163"/>
      <c r="SCJ589" s="163"/>
      <c r="SCK589" s="163"/>
      <c r="SCL589" s="163"/>
      <c r="SCM589" s="163"/>
      <c r="SCN589" s="163"/>
      <c r="SCO589" s="163"/>
      <c r="SCP589" s="163"/>
      <c r="SCQ589" s="163"/>
      <c r="SCR589" s="163"/>
      <c r="SCS589" s="163"/>
      <c r="SCT589" s="163"/>
      <c r="SCU589" s="163"/>
      <c r="SCV589" s="163"/>
      <c r="SCW589" s="163"/>
      <c r="SCX589" s="163"/>
      <c r="SCY589" s="163"/>
      <c r="SCZ589" s="163"/>
      <c r="SDA589" s="163"/>
      <c r="SDB589" s="163"/>
      <c r="SDC589" s="163"/>
      <c r="SDD589" s="163"/>
      <c r="SDE589" s="163"/>
      <c r="SDF589" s="163"/>
      <c r="SDG589" s="163"/>
      <c r="SDH589" s="163"/>
      <c r="SDI589" s="163"/>
      <c r="SDJ589" s="163"/>
      <c r="SDK589" s="163"/>
      <c r="SDL589" s="163"/>
      <c r="SDM589" s="163"/>
      <c r="SDN589" s="163"/>
      <c r="SDO589" s="163"/>
      <c r="SDP589" s="163"/>
      <c r="SDQ589" s="163"/>
      <c r="SDR589" s="163"/>
      <c r="SDS589" s="163"/>
      <c r="SDT589" s="163"/>
      <c r="SDU589" s="163"/>
      <c r="SDV589" s="163"/>
      <c r="SDW589" s="163"/>
      <c r="SDX589" s="163"/>
      <c r="SDY589" s="163"/>
      <c r="SDZ589" s="163"/>
      <c r="SEA589" s="163"/>
      <c r="SEB589" s="163"/>
      <c r="SEC589" s="163"/>
      <c r="SED589" s="163"/>
      <c r="SEE589" s="163"/>
      <c r="SEF589" s="163"/>
      <c r="SEG589" s="163"/>
      <c r="SEH589" s="163"/>
      <c r="SEI589" s="163"/>
      <c r="SEJ589" s="163"/>
      <c r="SEK589" s="163"/>
      <c r="SEL589" s="163"/>
      <c r="SEM589" s="163"/>
      <c r="SEN589" s="163"/>
      <c r="SEO589" s="163"/>
      <c r="SEP589" s="163"/>
      <c r="SEQ589" s="163"/>
      <c r="SER589" s="163"/>
      <c r="SES589" s="163"/>
      <c r="SET589" s="163"/>
      <c r="SEU589" s="163"/>
      <c r="SEV589" s="163"/>
      <c r="SEW589" s="163"/>
      <c r="SEX589" s="163"/>
      <c r="SEY589" s="163"/>
      <c r="SEZ589" s="163"/>
      <c r="SFA589" s="163"/>
      <c r="SFB589" s="163"/>
      <c r="SFC589" s="163"/>
      <c r="SFD589" s="163"/>
      <c r="SFE589" s="163"/>
      <c r="SFF589" s="163"/>
      <c r="SFG589" s="163"/>
      <c r="SFH589" s="163"/>
      <c r="SFI589" s="163"/>
      <c r="SFJ589" s="163"/>
      <c r="SFK589" s="163"/>
      <c r="SFL589" s="163"/>
      <c r="SFM589" s="163"/>
      <c r="SFN589" s="163"/>
      <c r="SFO589" s="163"/>
      <c r="SFP589" s="163"/>
      <c r="SFQ589" s="163"/>
      <c r="SFR589" s="163"/>
      <c r="SFS589" s="163"/>
      <c r="SFT589" s="163"/>
      <c r="SFU589" s="163"/>
      <c r="SFV589" s="163"/>
      <c r="SFW589" s="163"/>
      <c r="SFX589" s="163"/>
      <c r="SFY589" s="163"/>
      <c r="SFZ589" s="163"/>
      <c r="SGA589" s="163"/>
      <c r="SGB589" s="163"/>
      <c r="SGC589" s="163"/>
      <c r="SGD589" s="163"/>
      <c r="SGE589" s="163"/>
      <c r="SGF589" s="163"/>
      <c r="SGG589" s="163"/>
      <c r="SGH589" s="163"/>
      <c r="SGI589" s="163"/>
      <c r="SGJ589" s="163"/>
      <c r="SGK589" s="163"/>
      <c r="SGL589" s="163"/>
      <c r="SGM589" s="163"/>
      <c r="SGN589" s="163"/>
      <c r="SGO589" s="163"/>
      <c r="SGP589" s="163"/>
      <c r="SGQ589" s="163"/>
      <c r="SGR589" s="163"/>
      <c r="SGS589" s="163"/>
      <c r="SGT589" s="163"/>
      <c r="SGU589" s="163"/>
      <c r="SGV589" s="163"/>
      <c r="SGW589" s="163"/>
      <c r="SGX589" s="163"/>
      <c r="SGY589" s="163"/>
      <c r="SGZ589" s="163"/>
      <c r="SHA589" s="163"/>
      <c r="SHB589" s="163"/>
      <c r="SHC589" s="163"/>
      <c r="SHD589" s="163"/>
      <c r="SHE589" s="163"/>
      <c r="SHF589" s="163"/>
      <c r="SHG589" s="163"/>
      <c r="SHH589" s="163"/>
      <c r="SHI589" s="163"/>
      <c r="SHJ589" s="163"/>
      <c r="SHK589" s="163"/>
      <c r="SHL589" s="163"/>
      <c r="SHM589" s="163"/>
      <c r="SHN589" s="163"/>
      <c r="SHO589" s="163"/>
      <c r="SHP589" s="163"/>
      <c r="SHQ589" s="163"/>
      <c r="SHR589" s="163"/>
      <c r="SHS589" s="163"/>
      <c r="SHT589" s="163"/>
      <c r="SHU589" s="163"/>
      <c r="SHV589" s="163"/>
      <c r="SHW589" s="163"/>
      <c r="SHX589" s="163"/>
      <c r="SHY589" s="163"/>
      <c r="SHZ589" s="163"/>
      <c r="SIA589" s="163"/>
      <c r="SIB589" s="163"/>
      <c r="SIC589" s="163"/>
      <c r="SID589" s="163"/>
      <c r="SIE589" s="163"/>
      <c r="SIF589" s="163"/>
      <c r="SIG589" s="163"/>
      <c r="SIH589" s="163"/>
      <c r="SII589" s="163"/>
      <c r="SIJ589" s="163"/>
      <c r="SIK589" s="163"/>
      <c r="SIL589" s="163"/>
      <c r="SIM589" s="163"/>
      <c r="SIN589" s="163"/>
      <c r="SIO589" s="163"/>
      <c r="SIP589" s="163"/>
      <c r="SIQ589" s="163"/>
      <c r="SIR589" s="163"/>
      <c r="SIS589" s="163"/>
      <c r="SIT589" s="163"/>
      <c r="SIU589" s="163"/>
      <c r="SIV589" s="163"/>
      <c r="SIW589" s="163"/>
      <c r="SIX589" s="163"/>
      <c r="SIY589" s="163"/>
      <c r="SIZ589" s="163"/>
      <c r="SJA589" s="163"/>
      <c r="SJB589" s="163"/>
      <c r="SJC589" s="163"/>
      <c r="SJD589" s="163"/>
      <c r="SJE589" s="163"/>
      <c r="SJF589" s="163"/>
      <c r="SJG589" s="163"/>
      <c r="SJH589" s="163"/>
      <c r="SJI589" s="163"/>
      <c r="SJJ589" s="163"/>
      <c r="SJK589" s="163"/>
      <c r="SJL589" s="163"/>
      <c r="SJM589" s="163"/>
      <c r="SJN589" s="163"/>
      <c r="SJO589" s="163"/>
      <c r="SJP589" s="163"/>
      <c r="SJQ589" s="163"/>
      <c r="SJR589" s="163"/>
      <c r="SJS589" s="163"/>
      <c r="SJT589" s="163"/>
      <c r="SJU589" s="163"/>
      <c r="SJV589" s="163"/>
      <c r="SJW589" s="163"/>
      <c r="SJX589" s="163"/>
      <c r="SJY589" s="163"/>
      <c r="SJZ589" s="163"/>
      <c r="SKA589" s="163"/>
      <c r="SKB589" s="163"/>
      <c r="SKC589" s="163"/>
      <c r="SKD589" s="163"/>
      <c r="SKE589" s="163"/>
      <c r="SKF589" s="163"/>
      <c r="SKG589" s="163"/>
      <c r="SKH589" s="163"/>
      <c r="SKI589" s="163"/>
      <c r="SKJ589" s="163"/>
      <c r="SKK589" s="163"/>
      <c r="SKL589" s="163"/>
      <c r="SKM589" s="163"/>
      <c r="SKN589" s="163"/>
      <c r="SKO589" s="163"/>
      <c r="SKP589" s="163"/>
      <c r="SKQ589" s="163"/>
      <c r="SKR589" s="163"/>
      <c r="SKS589" s="163"/>
      <c r="SKT589" s="163"/>
      <c r="SKU589" s="163"/>
      <c r="SKV589" s="163"/>
      <c r="SKW589" s="163"/>
      <c r="SKX589" s="163"/>
      <c r="SKY589" s="163"/>
      <c r="SKZ589" s="163"/>
      <c r="SLA589" s="163"/>
      <c r="SLB589" s="163"/>
      <c r="SLC589" s="163"/>
      <c r="SLD589" s="163"/>
      <c r="SLE589" s="163"/>
      <c r="SLF589" s="163"/>
      <c r="SLG589" s="163"/>
      <c r="SLH589" s="163"/>
      <c r="SLI589" s="163"/>
      <c r="SLJ589" s="163"/>
      <c r="SLK589" s="163"/>
      <c r="SLL589" s="163"/>
      <c r="SLM589" s="163"/>
      <c r="SLN589" s="163"/>
      <c r="SLO589" s="163"/>
      <c r="SLP589" s="163"/>
      <c r="SLQ589" s="163"/>
      <c r="SLR589" s="163"/>
      <c r="SLS589" s="163"/>
      <c r="SLT589" s="163"/>
      <c r="SLU589" s="163"/>
      <c r="SLV589" s="163"/>
      <c r="SLW589" s="163"/>
      <c r="SLX589" s="163"/>
      <c r="SLY589" s="163"/>
      <c r="SLZ589" s="163"/>
      <c r="SMA589" s="163"/>
      <c r="SMB589" s="163"/>
      <c r="SMC589" s="163"/>
      <c r="SMD589" s="163"/>
      <c r="SME589" s="163"/>
      <c r="SMF589" s="163"/>
      <c r="SMG589" s="163"/>
      <c r="SMH589" s="163"/>
      <c r="SMI589" s="163"/>
      <c r="SMJ589" s="163"/>
      <c r="SMK589" s="163"/>
      <c r="SML589" s="163"/>
      <c r="SMM589" s="163"/>
      <c r="SMN589" s="163"/>
      <c r="SMO589" s="163"/>
      <c r="SMP589" s="163"/>
      <c r="SMQ589" s="163"/>
      <c r="SMR589" s="163"/>
      <c r="SMS589" s="163"/>
      <c r="SMT589" s="163"/>
      <c r="SMU589" s="163"/>
      <c r="SMV589" s="163"/>
      <c r="SMW589" s="163"/>
      <c r="SMX589" s="163"/>
      <c r="SMY589" s="163"/>
      <c r="SMZ589" s="163"/>
      <c r="SNA589" s="163"/>
      <c r="SNB589" s="163"/>
      <c r="SNC589" s="163"/>
      <c r="SND589" s="163"/>
      <c r="SNE589" s="163"/>
      <c r="SNF589" s="163"/>
      <c r="SNG589" s="163"/>
      <c r="SNH589" s="163"/>
      <c r="SNI589" s="163"/>
      <c r="SNJ589" s="163"/>
      <c r="SNK589" s="163"/>
      <c r="SNL589" s="163"/>
      <c r="SNM589" s="163"/>
      <c r="SNN589" s="163"/>
      <c r="SNO589" s="163"/>
      <c r="SNP589" s="163"/>
      <c r="SNQ589" s="163"/>
      <c r="SNR589" s="163"/>
      <c r="SNS589" s="163"/>
      <c r="SNT589" s="163"/>
      <c r="SNU589" s="163"/>
      <c r="SNV589" s="163"/>
      <c r="SNW589" s="163"/>
      <c r="SNX589" s="163"/>
      <c r="SNY589" s="163"/>
      <c r="SNZ589" s="163"/>
      <c r="SOA589" s="163"/>
      <c r="SOB589" s="163"/>
      <c r="SOC589" s="163"/>
      <c r="SOD589" s="163"/>
      <c r="SOE589" s="163"/>
      <c r="SOF589" s="163"/>
      <c r="SOG589" s="163"/>
      <c r="SOH589" s="163"/>
      <c r="SOI589" s="163"/>
      <c r="SOJ589" s="163"/>
      <c r="SOK589" s="163"/>
      <c r="SOL589" s="163"/>
      <c r="SOM589" s="163"/>
      <c r="SON589" s="163"/>
      <c r="SOO589" s="163"/>
      <c r="SOP589" s="163"/>
      <c r="SOQ589" s="163"/>
      <c r="SOR589" s="163"/>
      <c r="SOS589" s="163"/>
      <c r="SOT589" s="163"/>
      <c r="SOU589" s="163"/>
      <c r="SOV589" s="163"/>
      <c r="SOW589" s="163"/>
      <c r="SOX589" s="163"/>
      <c r="SOY589" s="163"/>
      <c r="SOZ589" s="163"/>
      <c r="SPA589" s="163"/>
      <c r="SPB589" s="163"/>
      <c r="SPC589" s="163"/>
      <c r="SPD589" s="163"/>
      <c r="SPE589" s="163"/>
      <c r="SPF589" s="163"/>
      <c r="SPG589" s="163"/>
      <c r="SPH589" s="163"/>
      <c r="SPI589" s="163"/>
      <c r="SPJ589" s="163"/>
      <c r="SPK589" s="163"/>
      <c r="SPL589" s="163"/>
      <c r="SPM589" s="163"/>
      <c r="SPN589" s="163"/>
      <c r="SPO589" s="163"/>
      <c r="SPP589" s="163"/>
      <c r="SPQ589" s="163"/>
      <c r="SPR589" s="163"/>
      <c r="SPS589" s="163"/>
      <c r="SPT589" s="163"/>
      <c r="SPU589" s="163"/>
      <c r="SPV589" s="163"/>
      <c r="SPW589" s="163"/>
      <c r="SPX589" s="163"/>
      <c r="SPY589" s="163"/>
      <c r="SPZ589" s="163"/>
      <c r="SQA589" s="163"/>
      <c r="SQB589" s="163"/>
      <c r="SQC589" s="163"/>
      <c r="SQD589" s="163"/>
      <c r="SQE589" s="163"/>
      <c r="SQF589" s="163"/>
      <c r="SQG589" s="163"/>
      <c r="SQH589" s="163"/>
      <c r="SQI589" s="163"/>
      <c r="SQJ589" s="163"/>
      <c r="SQK589" s="163"/>
      <c r="SQL589" s="163"/>
      <c r="SQM589" s="163"/>
      <c r="SQN589" s="163"/>
      <c r="SQO589" s="163"/>
      <c r="SQP589" s="163"/>
      <c r="SQQ589" s="163"/>
      <c r="SQR589" s="163"/>
      <c r="SQS589" s="163"/>
      <c r="SQT589" s="163"/>
      <c r="SQU589" s="163"/>
      <c r="SQV589" s="163"/>
      <c r="SQW589" s="163"/>
      <c r="SQX589" s="163"/>
      <c r="SQY589" s="163"/>
      <c r="SQZ589" s="163"/>
      <c r="SRA589" s="163"/>
      <c r="SRB589" s="163"/>
      <c r="SRC589" s="163"/>
      <c r="SRD589" s="163"/>
      <c r="SRE589" s="163"/>
      <c r="SRF589" s="163"/>
      <c r="SRG589" s="163"/>
      <c r="SRH589" s="163"/>
      <c r="SRI589" s="163"/>
      <c r="SRJ589" s="163"/>
      <c r="SRK589" s="163"/>
      <c r="SRL589" s="163"/>
      <c r="SRM589" s="163"/>
      <c r="SRN589" s="163"/>
      <c r="SRO589" s="163"/>
      <c r="SRP589" s="163"/>
      <c r="SRQ589" s="163"/>
      <c r="SRR589" s="163"/>
      <c r="SRS589" s="163"/>
      <c r="SRT589" s="163"/>
      <c r="SRU589" s="163"/>
      <c r="SRV589" s="163"/>
      <c r="SRW589" s="163"/>
      <c r="SRX589" s="163"/>
      <c r="SRY589" s="163"/>
      <c r="SRZ589" s="163"/>
      <c r="SSA589" s="163"/>
      <c r="SSB589" s="163"/>
      <c r="SSC589" s="163"/>
      <c r="SSD589" s="163"/>
      <c r="SSE589" s="163"/>
      <c r="SSF589" s="163"/>
      <c r="SSG589" s="163"/>
      <c r="SSH589" s="163"/>
      <c r="SSI589" s="163"/>
      <c r="SSJ589" s="163"/>
      <c r="SSK589" s="163"/>
      <c r="SSL589" s="163"/>
      <c r="SSM589" s="163"/>
      <c r="SSN589" s="163"/>
      <c r="SSO589" s="163"/>
      <c r="SSP589" s="163"/>
      <c r="SSQ589" s="163"/>
      <c r="SSR589" s="163"/>
      <c r="SSS589" s="163"/>
      <c r="SST589" s="163"/>
      <c r="SSU589" s="163"/>
      <c r="SSV589" s="163"/>
      <c r="SSW589" s="163"/>
      <c r="SSX589" s="163"/>
      <c r="SSY589" s="163"/>
      <c r="SSZ589" s="163"/>
      <c r="STA589" s="163"/>
      <c r="STB589" s="163"/>
      <c r="STC589" s="163"/>
      <c r="STD589" s="163"/>
      <c r="STE589" s="163"/>
      <c r="STF589" s="163"/>
      <c r="STG589" s="163"/>
      <c r="STH589" s="163"/>
      <c r="STI589" s="163"/>
      <c r="STJ589" s="163"/>
      <c r="STK589" s="163"/>
      <c r="STL589" s="163"/>
      <c r="STM589" s="163"/>
      <c r="STN589" s="163"/>
      <c r="STO589" s="163"/>
      <c r="STP589" s="163"/>
      <c r="STQ589" s="163"/>
      <c r="STR589" s="163"/>
      <c r="STS589" s="163"/>
      <c r="STT589" s="163"/>
      <c r="STU589" s="163"/>
      <c r="STV589" s="163"/>
      <c r="STW589" s="163"/>
      <c r="STX589" s="163"/>
      <c r="STY589" s="163"/>
      <c r="STZ589" s="163"/>
      <c r="SUA589" s="163"/>
      <c r="SUB589" s="163"/>
      <c r="SUC589" s="163"/>
      <c r="SUD589" s="163"/>
      <c r="SUE589" s="163"/>
      <c r="SUF589" s="163"/>
      <c r="SUG589" s="163"/>
      <c r="SUH589" s="163"/>
      <c r="SUI589" s="163"/>
      <c r="SUJ589" s="163"/>
      <c r="SUK589" s="163"/>
      <c r="SUL589" s="163"/>
      <c r="SUM589" s="163"/>
      <c r="SUN589" s="163"/>
      <c r="SUO589" s="163"/>
      <c r="SUP589" s="163"/>
      <c r="SUQ589" s="163"/>
      <c r="SUR589" s="163"/>
      <c r="SUS589" s="163"/>
      <c r="SUT589" s="163"/>
      <c r="SUU589" s="163"/>
      <c r="SUV589" s="163"/>
      <c r="SUW589" s="163"/>
      <c r="SUX589" s="163"/>
      <c r="SUY589" s="163"/>
      <c r="SUZ589" s="163"/>
      <c r="SVA589" s="163"/>
      <c r="SVB589" s="163"/>
      <c r="SVC589" s="163"/>
      <c r="SVD589" s="163"/>
      <c r="SVE589" s="163"/>
      <c r="SVF589" s="163"/>
      <c r="SVG589" s="163"/>
      <c r="SVH589" s="163"/>
      <c r="SVI589" s="163"/>
      <c r="SVJ589" s="163"/>
      <c r="SVK589" s="163"/>
      <c r="SVL589" s="163"/>
      <c r="SVM589" s="163"/>
      <c r="SVN589" s="163"/>
      <c r="SVO589" s="163"/>
      <c r="SVP589" s="163"/>
      <c r="SVQ589" s="163"/>
      <c r="SVR589" s="163"/>
      <c r="SVS589" s="163"/>
      <c r="SVT589" s="163"/>
      <c r="SVU589" s="163"/>
      <c r="SVV589" s="163"/>
      <c r="SVW589" s="163"/>
      <c r="SVX589" s="163"/>
      <c r="SVY589" s="163"/>
      <c r="SVZ589" s="163"/>
      <c r="SWA589" s="163"/>
      <c r="SWB589" s="163"/>
      <c r="SWC589" s="163"/>
      <c r="SWD589" s="163"/>
      <c r="SWE589" s="163"/>
      <c r="SWF589" s="163"/>
      <c r="SWG589" s="163"/>
      <c r="SWH589" s="163"/>
      <c r="SWI589" s="163"/>
      <c r="SWJ589" s="163"/>
      <c r="SWK589" s="163"/>
      <c r="SWL589" s="163"/>
      <c r="SWM589" s="163"/>
      <c r="SWN589" s="163"/>
      <c r="SWO589" s="163"/>
      <c r="SWP589" s="163"/>
      <c r="SWQ589" s="163"/>
      <c r="SWR589" s="163"/>
      <c r="SWS589" s="163"/>
      <c r="SWT589" s="163"/>
      <c r="SWU589" s="163"/>
      <c r="SWV589" s="163"/>
      <c r="SWW589" s="163"/>
      <c r="SWX589" s="163"/>
      <c r="SWY589" s="163"/>
      <c r="SWZ589" s="163"/>
      <c r="SXA589" s="163"/>
      <c r="SXB589" s="163"/>
      <c r="SXC589" s="163"/>
      <c r="SXD589" s="163"/>
      <c r="SXE589" s="163"/>
      <c r="SXF589" s="163"/>
      <c r="SXG589" s="163"/>
      <c r="SXH589" s="163"/>
      <c r="SXI589" s="163"/>
      <c r="SXJ589" s="163"/>
      <c r="SXK589" s="163"/>
      <c r="SXL589" s="163"/>
      <c r="SXM589" s="163"/>
      <c r="SXN589" s="163"/>
      <c r="SXO589" s="163"/>
      <c r="SXP589" s="163"/>
      <c r="SXQ589" s="163"/>
      <c r="SXR589" s="163"/>
      <c r="SXS589" s="163"/>
      <c r="SXT589" s="163"/>
      <c r="SXU589" s="163"/>
      <c r="SXV589" s="163"/>
      <c r="SXW589" s="163"/>
      <c r="SXX589" s="163"/>
      <c r="SXY589" s="163"/>
      <c r="SXZ589" s="163"/>
      <c r="SYA589" s="163"/>
      <c r="SYB589" s="163"/>
      <c r="SYC589" s="163"/>
      <c r="SYD589" s="163"/>
      <c r="SYE589" s="163"/>
      <c r="SYF589" s="163"/>
      <c r="SYG589" s="163"/>
      <c r="SYH589" s="163"/>
      <c r="SYI589" s="163"/>
      <c r="SYJ589" s="163"/>
      <c r="SYK589" s="163"/>
      <c r="SYL589" s="163"/>
      <c r="SYM589" s="163"/>
      <c r="SYN589" s="163"/>
      <c r="SYO589" s="163"/>
      <c r="SYP589" s="163"/>
      <c r="SYQ589" s="163"/>
      <c r="SYR589" s="163"/>
      <c r="SYS589" s="163"/>
      <c r="SYT589" s="163"/>
      <c r="SYU589" s="163"/>
      <c r="SYV589" s="163"/>
      <c r="SYW589" s="163"/>
      <c r="SYX589" s="163"/>
      <c r="SYY589" s="163"/>
      <c r="SYZ589" s="163"/>
      <c r="SZA589" s="163"/>
      <c r="SZB589" s="163"/>
      <c r="SZC589" s="163"/>
      <c r="SZD589" s="163"/>
      <c r="SZE589" s="163"/>
      <c r="SZF589" s="163"/>
      <c r="SZG589" s="163"/>
      <c r="SZH589" s="163"/>
      <c r="SZI589" s="163"/>
      <c r="SZJ589" s="163"/>
      <c r="SZK589" s="163"/>
      <c r="SZL589" s="163"/>
      <c r="SZM589" s="163"/>
      <c r="SZN589" s="163"/>
      <c r="SZO589" s="163"/>
      <c r="SZP589" s="163"/>
      <c r="SZQ589" s="163"/>
      <c r="SZR589" s="163"/>
      <c r="SZS589" s="163"/>
      <c r="SZT589" s="163"/>
      <c r="SZU589" s="163"/>
      <c r="SZV589" s="163"/>
      <c r="SZW589" s="163"/>
      <c r="SZX589" s="163"/>
      <c r="SZY589" s="163"/>
      <c r="SZZ589" s="163"/>
      <c r="TAA589" s="163"/>
      <c r="TAB589" s="163"/>
      <c r="TAC589" s="163"/>
      <c r="TAD589" s="163"/>
      <c r="TAE589" s="163"/>
      <c r="TAF589" s="163"/>
      <c r="TAG589" s="163"/>
      <c r="TAH589" s="163"/>
      <c r="TAI589" s="163"/>
      <c r="TAJ589" s="163"/>
      <c r="TAK589" s="163"/>
      <c r="TAL589" s="163"/>
      <c r="TAM589" s="163"/>
      <c r="TAN589" s="163"/>
      <c r="TAO589" s="163"/>
      <c r="TAP589" s="163"/>
      <c r="TAQ589" s="163"/>
      <c r="TAR589" s="163"/>
      <c r="TAS589" s="163"/>
      <c r="TAT589" s="163"/>
      <c r="TAU589" s="163"/>
      <c r="TAV589" s="163"/>
      <c r="TAW589" s="163"/>
      <c r="TAX589" s="163"/>
      <c r="TAY589" s="163"/>
      <c r="TAZ589" s="163"/>
      <c r="TBA589" s="163"/>
      <c r="TBB589" s="163"/>
      <c r="TBC589" s="163"/>
      <c r="TBD589" s="163"/>
      <c r="TBE589" s="163"/>
      <c r="TBF589" s="163"/>
      <c r="TBG589" s="163"/>
      <c r="TBH589" s="163"/>
      <c r="TBI589" s="163"/>
      <c r="TBJ589" s="163"/>
      <c r="TBK589" s="163"/>
      <c r="TBL589" s="163"/>
      <c r="TBM589" s="163"/>
      <c r="TBN589" s="163"/>
      <c r="TBO589" s="163"/>
      <c r="TBP589" s="163"/>
      <c r="TBQ589" s="163"/>
      <c r="TBR589" s="163"/>
      <c r="TBS589" s="163"/>
      <c r="TBT589" s="163"/>
      <c r="TBU589" s="163"/>
      <c r="TBV589" s="163"/>
      <c r="TBW589" s="163"/>
      <c r="TBX589" s="163"/>
      <c r="TBY589" s="163"/>
      <c r="TBZ589" s="163"/>
      <c r="TCA589" s="163"/>
      <c r="TCB589" s="163"/>
      <c r="TCC589" s="163"/>
      <c r="TCD589" s="163"/>
      <c r="TCE589" s="163"/>
      <c r="TCF589" s="163"/>
      <c r="TCG589" s="163"/>
      <c r="TCH589" s="163"/>
      <c r="TCI589" s="163"/>
      <c r="TCJ589" s="163"/>
      <c r="TCK589" s="163"/>
      <c r="TCL589" s="163"/>
      <c r="TCM589" s="163"/>
      <c r="TCN589" s="163"/>
      <c r="TCO589" s="163"/>
      <c r="TCP589" s="163"/>
      <c r="TCQ589" s="163"/>
      <c r="TCR589" s="163"/>
      <c r="TCS589" s="163"/>
      <c r="TCT589" s="163"/>
      <c r="TCU589" s="163"/>
      <c r="TCV589" s="163"/>
      <c r="TCW589" s="163"/>
      <c r="TCX589" s="163"/>
      <c r="TCY589" s="163"/>
      <c r="TCZ589" s="163"/>
      <c r="TDA589" s="163"/>
      <c r="TDB589" s="163"/>
      <c r="TDC589" s="163"/>
      <c r="TDD589" s="163"/>
      <c r="TDE589" s="163"/>
      <c r="TDF589" s="163"/>
      <c r="TDG589" s="163"/>
      <c r="TDH589" s="163"/>
      <c r="TDI589" s="163"/>
      <c r="TDJ589" s="163"/>
      <c r="TDK589" s="163"/>
      <c r="TDL589" s="163"/>
      <c r="TDM589" s="163"/>
      <c r="TDN589" s="163"/>
      <c r="TDO589" s="163"/>
      <c r="TDP589" s="163"/>
      <c r="TDQ589" s="163"/>
      <c r="TDR589" s="163"/>
      <c r="TDS589" s="163"/>
      <c r="TDT589" s="163"/>
      <c r="TDU589" s="163"/>
      <c r="TDV589" s="163"/>
      <c r="TDW589" s="163"/>
      <c r="TDX589" s="163"/>
      <c r="TDY589" s="163"/>
      <c r="TDZ589" s="163"/>
      <c r="TEA589" s="163"/>
      <c r="TEB589" s="163"/>
      <c r="TEC589" s="163"/>
      <c r="TED589" s="163"/>
      <c r="TEE589" s="163"/>
      <c r="TEF589" s="163"/>
      <c r="TEG589" s="163"/>
      <c r="TEH589" s="163"/>
      <c r="TEI589" s="163"/>
      <c r="TEJ589" s="163"/>
      <c r="TEK589" s="163"/>
      <c r="TEL589" s="163"/>
      <c r="TEM589" s="163"/>
      <c r="TEN589" s="163"/>
      <c r="TEO589" s="163"/>
      <c r="TEP589" s="163"/>
      <c r="TEQ589" s="163"/>
      <c r="TER589" s="163"/>
      <c r="TES589" s="163"/>
      <c r="TET589" s="163"/>
      <c r="TEU589" s="163"/>
      <c r="TEV589" s="163"/>
      <c r="TEW589" s="163"/>
      <c r="TEX589" s="163"/>
      <c r="TEY589" s="163"/>
      <c r="TEZ589" s="163"/>
      <c r="TFA589" s="163"/>
      <c r="TFB589" s="163"/>
      <c r="TFC589" s="163"/>
      <c r="TFD589" s="163"/>
      <c r="TFE589" s="163"/>
      <c r="TFF589" s="163"/>
      <c r="TFG589" s="163"/>
      <c r="TFH589" s="163"/>
      <c r="TFI589" s="163"/>
      <c r="TFJ589" s="163"/>
      <c r="TFK589" s="163"/>
      <c r="TFL589" s="163"/>
      <c r="TFM589" s="163"/>
      <c r="TFN589" s="163"/>
      <c r="TFO589" s="163"/>
      <c r="TFP589" s="163"/>
      <c r="TFQ589" s="163"/>
      <c r="TFR589" s="163"/>
      <c r="TFS589" s="163"/>
      <c r="TFT589" s="163"/>
      <c r="TFU589" s="163"/>
      <c r="TFV589" s="163"/>
      <c r="TFW589" s="163"/>
      <c r="TFX589" s="163"/>
      <c r="TFY589" s="163"/>
      <c r="TFZ589" s="163"/>
      <c r="TGA589" s="163"/>
      <c r="TGB589" s="163"/>
      <c r="TGC589" s="163"/>
      <c r="TGD589" s="163"/>
      <c r="TGE589" s="163"/>
      <c r="TGF589" s="163"/>
      <c r="TGG589" s="163"/>
      <c r="TGH589" s="163"/>
      <c r="TGI589" s="163"/>
      <c r="TGJ589" s="163"/>
      <c r="TGK589" s="163"/>
      <c r="TGL589" s="163"/>
      <c r="TGM589" s="163"/>
      <c r="TGN589" s="163"/>
      <c r="TGO589" s="163"/>
      <c r="TGP589" s="163"/>
      <c r="TGQ589" s="163"/>
      <c r="TGR589" s="163"/>
      <c r="TGS589" s="163"/>
      <c r="TGT589" s="163"/>
      <c r="TGU589" s="163"/>
      <c r="TGV589" s="163"/>
      <c r="TGW589" s="163"/>
      <c r="TGX589" s="163"/>
      <c r="TGY589" s="163"/>
      <c r="TGZ589" s="163"/>
      <c r="THA589" s="163"/>
      <c r="THB589" s="163"/>
      <c r="THC589" s="163"/>
      <c r="THD589" s="163"/>
      <c r="THE589" s="163"/>
      <c r="THF589" s="163"/>
      <c r="THG589" s="163"/>
      <c r="THH589" s="163"/>
      <c r="THI589" s="163"/>
      <c r="THJ589" s="163"/>
      <c r="THK589" s="163"/>
      <c r="THL589" s="163"/>
      <c r="THM589" s="163"/>
      <c r="THN589" s="163"/>
      <c r="THO589" s="163"/>
      <c r="THP589" s="163"/>
      <c r="THQ589" s="163"/>
      <c r="THR589" s="163"/>
      <c r="THS589" s="163"/>
      <c r="THT589" s="163"/>
      <c r="THU589" s="163"/>
      <c r="THV589" s="163"/>
      <c r="THW589" s="163"/>
      <c r="THX589" s="163"/>
      <c r="THY589" s="163"/>
      <c r="THZ589" s="163"/>
      <c r="TIA589" s="163"/>
      <c r="TIB589" s="163"/>
      <c r="TIC589" s="163"/>
      <c r="TID589" s="163"/>
      <c r="TIE589" s="163"/>
      <c r="TIF589" s="163"/>
      <c r="TIG589" s="163"/>
      <c r="TIH589" s="163"/>
      <c r="TII589" s="163"/>
      <c r="TIJ589" s="163"/>
      <c r="TIK589" s="163"/>
      <c r="TIL589" s="163"/>
      <c r="TIM589" s="163"/>
      <c r="TIN589" s="163"/>
      <c r="TIO589" s="163"/>
      <c r="TIP589" s="163"/>
      <c r="TIQ589" s="163"/>
      <c r="TIR589" s="163"/>
      <c r="TIS589" s="163"/>
      <c r="TIT589" s="163"/>
      <c r="TIU589" s="163"/>
      <c r="TIV589" s="163"/>
      <c r="TIW589" s="163"/>
      <c r="TIX589" s="163"/>
      <c r="TIY589" s="163"/>
      <c r="TIZ589" s="163"/>
      <c r="TJA589" s="163"/>
      <c r="TJB589" s="163"/>
      <c r="TJC589" s="163"/>
      <c r="TJD589" s="163"/>
      <c r="TJE589" s="163"/>
      <c r="TJF589" s="163"/>
      <c r="TJG589" s="163"/>
      <c r="TJH589" s="163"/>
      <c r="TJI589" s="163"/>
      <c r="TJJ589" s="163"/>
      <c r="TJK589" s="163"/>
      <c r="TJL589" s="163"/>
      <c r="TJM589" s="163"/>
      <c r="TJN589" s="163"/>
      <c r="TJO589" s="163"/>
      <c r="TJP589" s="163"/>
      <c r="TJQ589" s="163"/>
      <c r="TJR589" s="163"/>
      <c r="TJS589" s="163"/>
      <c r="TJT589" s="163"/>
      <c r="TJU589" s="163"/>
      <c r="TJV589" s="163"/>
      <c r="TJW589" s="163"/>
      <c r="TJX589" s="163"/>
      <c r="TJY589" s="163"/>
      <c r="TJZ589" s="163"/>
      <c r="TKA589" s="163"/>
      <c r="TKB589" s="163"/>
      <c r="TKC589" s="163"/>
      <c r="TKD589" s="163"/>
      <c r="TKE589" s="163"/>
      <c r="TKF589" s="163"/>
      <c r="TKG589" s="163"/>
      <c r="TKH589" s="163"/>
      <c r="TKI589" s="163"/>
      <c r="TKJ589" s="163"/>
      <c r="TKK589" s="163"/>
      <c r="TKL589" s="163"/>
      <c r="TKM589" s="163"/>
      <c r="TKN589" s="163"/>
      <c r="TKO589" s="163"/>
      <c r="TKP589" s="163"/>
      <c r="TKQ589" s="163"/>
      <c r="TKR589" s="163"/>
      <c r="TKS589" s="163"/>
      <c r="TKT589" s="163"/>
      <c r="TKU589" s="163"/>
      <c r="TKV589" s="163"/>
      <c r="TKW589" s="163"/>
      <c r="TKX589" s="163"/>
      <c r="TKY589" s="163"/>
      <c r="TKZ589" s="163"/>
      <c r="TLA589" s="163"/>
      <c r="TLB589" s="163"/>
      <c r="TLC589" s="163"/>
      <c r="TLD589" s="163"/>
      <c r="TLE589" s="163"/>
      <c r="TLF589" s="163"/>
      <c r="TLG589" s="163"/>
      <c r="TLH589" s="163"/>
      <c r="TLI589" s="163"/>
      <c r="TLJ589" s="163"/>
      <c r="TLK589" s="163"/>
      <c r="TLL589" s="163"/>
      <c r="TLM589" s="163"/>
      <c r="TLN589" s="163"/>
      <c r="TLO589" s="163"/>
      <c r="TLP589" s="163"/>
      <c r="TLQ589" s="163"/>
      <c r="TLR589" s="163"/>
      <c r="TLS589" s="163"/>
      <c r="TLT589" s="163"/>
      <c r="TLU589" s="163"/>
      <c r="TLV589" s="163"/>
      <c r="TLW589" s="163"/>
      <c r="TLX589" s="163"/>
      <c r="TLY589" s="163"/>
      <c r="TLZ589" s="163"/>
      <c r="TMA589" s="163"/>
      <c r="TMB589" s="163"/>
      <c r="TMC589" s="163"/>
      <c r="TMD589" s="163"/>
      <c r="TME589" s="163"/>
      <c r="TMF589" s="163"/>
      <c r="TMG589" s="163"/>
      <c r="TMH589" s="163"/>
      <c r="TMI589" s="163"/>
      <c r="TMJ589" s="163"/>
      <c r="TMK589" s="163"/>
      <c r="TML589" s="163"/>
      <c r="TMM589" s="163"/>
      <c r="TMN589" s="163"/>
      <c r="TMO589" s="163"/>
      <c r="TMP589" s="163"/>
      <c r="TMQ589" s="163"/>
      <c r="TMR589" s="163"/>
      <c r="TMS589" s="163"/>
      <c r="TMT589" s="163"/>
      <c r="TMU589" s="163"/>
      <c r="TMV589" s="163"/>
      <c r="TMW589" s="163"/>
      <c r="TMX589" s="163"/>
      <c r="TMY589" s="163"/>
      <c r="TMZ589" s="163"/>
      <c r="TNA589" s="163"/>
      <c r="TNB589" s="163"/>
      <c r="TNC589" s="163"/>
      <c r="TND589" s="163"/>
      <c r="TNE589" s="163"/>
      <c r="TNF589" s="163"/>
      <c r="TNG589" s="163"/>
      <c r="TNH589" s="163"/>
      <c r="TNI589" s="163"/>
      <c r="TNJ589" s="163"/>
      <c r="TNK589" s="163"/>
      <c r="TNL589" s="163"/>
      <c r="TNM589" s="163"/>
      <c r="TNN589" s="163"/>
      <c r="TNO589" s="163"/>
      <c r="TNP589" s="163"/>
      <c r="TNQ589" s="163"/>
      <c r="TNR589" s="163"/>
      <c r="TNS589" s="163"/>
      <c r="TNT589" s="163"/>
      <c r="TNU589" s="163"/>
      <c r="TNV589" s="163"/>
      <c r="TNW589" s="163"/>
      <c r="TNX589" s="163"/>
      <c r="TNY589" s="163"/>
      <c r="TNZ589" s="163"/>
      <c r="TOA589" s="163"/>
      <c r="TOB589" s="163"/>
      <c r="TOC589" s="163"/>
      <c r="TOD589" s="163"/>
      <c r="TOE589" s="163"/>
      <c r="TOF589" s="163"/>
      <c r="TOG589" s="163"/>
      <c r="TOH589" s="163"/>
      <c r="TOI589" s="163"/>
      <c r="TOJ589" s="163"/>
      <c r="TOK589" s="163"/>
      <c r="TOL589" s="163"/>
      <c r="TOM589" s="163"/>
      <c r="TON589" s="163"/>
      <c r="TOO589" s="163"/>
      <c r="TOP589" s="163"/>
      <c r="TOQ589" s="163"/>
      <c r="TOR589" s="163"/>
      <c r="TOS589" s="163"/>
      <c r="TOT589" s="163"/>
      <c r="TOU589" s="163"/>
      <c r="TOV589" s="163"/>
      <c r="TOW589" s="163"/>
      <c r="TOX589" s="163"/>
      <c r="TOY589" s="163"/>
      <c r="TOZ589" s="163"/>
      <c r="TPA589" s="163"/>
      <c r="TPB589" s="163"/>
      <c r="TPC589" s="163"/>
      <c r="TPD589" s="163"/>
      <c r="TPE589" s="163"/>
      <c r="TPF589" s="163"/>
      <c r="TPG589" s="163"/>
      <c r="TPH589" s="163"/>
      <c r="TPI589" s="163"/>
      <c r="TPJ589" s="163"/>
      <c r="TPK589" s="163"/>
      <c r="TPL589" s="163"/>
      <c r="TPM589" s="163"/>
      <c r="TPN589" s="163"/>
      <c r="TPO589" s="163"/>
      <c r="TPP589" s="163"/>
      <c r="TPQ589" s="163"/>
      <c r="TPR589" s="163"/>
      <c r="TPS589" s="163"/>
      <c r="TPT589" s="163"/>
      <c r="TPU589" s="163"/>
      <c r="TPV589" s="163"/>
      <c r="TPW589" s="163"/>
      <c r="TPX589" s="163"/>
      <c r="TPY589" s="163"/>
      <c r="TPZ589" s="163"/>
      <c r="TQA589" s="163"/>
      <c r="TQB589" s="163"/>
      <c r="TQC589" s="163"/>
      <c r="TQD589" s="163"/>
      <c r="TQE589" s="163"/>
      <c r="TQF589" s="163"/>
      <c r="TQG589" s="163"/>
      <c r="TQH589" s="163"/>
      <c r="TQI589" s="163"/>
      <c r="TQJ589" s="163"/>
      <c r="TQK589" s="163"/>
      <c r="TQL589" s="163"/>
      <c r="TQM589" s="163"/>
      <c r="TQN589" s="163"/>
      <c r="TQO589" s="163"/>
      <c r="TQP589" s="163"/>
      <c r="TQQ589" s="163"/>
      <c r="TQR589" s="163"/>
      <c r="TQS589" s="163"/>
      <c r="TQT589" s="163"/>
      <c r="TQU589" s="163"/>
      <c r="TQV589" s="163"/>
      <c r="TQW589" s="163"/>
      <c r="TQX589" s="163"/>
      <c r="TQY589" s="163"/>
      <c r="TQZ589" s="163"/>
      <c r="TRA589" s="163"/>
      <c r="TRB589" s="163"/>
      <c r="TRC589" s="163"/>
      <c r="TRD589" s="163"/>
      <c r="TRE589" s="163"/>
      <c r="TRF589" s="163"/>
      <c r="TRG589" s="163"/>
      <c r="TRH589" s="163"/>
      <c r="TRI589" s="163"/>
      <c r="TRJ589" s="163"/>
      <c r="TRK589" s="163"/>
      <c r="TRL589" s="163"/>
      <c r="TRM589" s="163"/>
      <c r="TRN589" s="163"/>
      <c r="TRO589" s="163"/>
      <c r="TRP589" s="163"/>
      <c r="TRQ589" s="163"/>
      <c r="TRR589" s="163"/>
      <c r="TRS589" s="163"/>
      <c r="TRT589" s="163"/>
      <c r="TRU589" s="163"/>
      <c r="TRV589" s="163"/>
      <c r="TRW589" s="163"/>
      <c r="TRX589" s="163"/>
      <c r="TRY589" s="163"/>
      <c r="TRZ589" s="163"/>
      <c r="TSA589" s="163"/>
      <c r="TSB589" s="163"/>
      <c r="TSC589" s="163"/>
      <c r="TSD589" s="163"/>
      <c r="TSE589" s="163"/>
      <c r="TSF589" s="163"/>
      <c r="TSG589" s="163"/>
      <c r="TSH589" s="163"/>
      <c r="TSI589" s="163"/>
      <c r="TSJ589" s="163"/>
      <c r="TSK589" s="163"/>
      <c r="TSL589" s="163"/>
      <c r="TSM589" s="163"/>
      <c r="TSN589" s="163"/>
      <c r="TSO589" s="163"/>
      <c r="TSP589" s="163"/>
      <c r="TSQ589" s="163"/>
      <c r="TSR589" s="163"/>
      <c r="TSS589" s="163"/>
      <c r="TST589" s="163"/>
      <c r="TSU589" s="163"/>
      <c r="TSV589" s="163"/>
      <c r="TSW589" s="163"/>
      <c r="TSX589" s="163"/>
      <c r="TSY589" s="163"/>
      <c r="TSZ589" s="163"/>
      <c r="TTA589" s="163"/>
      <c r="TTB589" s="163"/>
      <c r="TTC589" s="163"/>
      <c r="TTD589" s="163"/>
      <c r="TTE589" s="163"/>
      <c r="TTF589" s="163"/>
      <c r="TTG589" s="163"/>
      <c r="TTH589" s="163"/>
      <c r="TTI589" s="163"/>
      <c r="TTJ589" s="163"/>
      <c r="TTK589" s="163"/>
      <c r="TTL589" s="163"/>
      <c r="TTM589" s="163"/>
      <c r="TTN589" s="163"/>
      <c r="TTO589" s="163"/>
      <c r="TTP589" s="163"/>
      <c r="TTQ589" s="163"/>
      <c r="TTR589" s="163"/>
      <c r="TTS589" s="163"/>
      <c r="TTT589" s="163"/>
      <c r="TTU589" s="163"/>
      <c r="TTV589" s="163"/>
      <c r="TTW589" s="163"/>
      <c r="TTX589" s="163"/>
      <c r="TTY589" s="163"/>
      <c r="TTZ589" s="163"/>
      <c r="TUA589" s="163"/>
      <c r="TUB589" s="163"/>
      <c r="TUC589" s="163"/>
      <c r="TUD589" s="163"/>
      <c r="TUE589" s="163"/>
      <c r="TUF589" s="163"/>
      <c r="TUG589" s="163"/>
      <c r="TUH589" s="163"/>
      <c r="TUI589" s="163"/>
      <c r="TUJ589" s="163"/>
      <c r="TUK589" s="163"/>
      <c r="TUL589" s="163"/>
      <c r="TUM589" s="163"/>
      <c r="TUN589" s="163"/>
      <c r="TUO589" s="163"/>
      <c r="TUP589" s="163"/>
      <c r="TUQ589" s="163"/>
      <c r="TUR589" s="163"/>
      <c r="TUS589" s="163"/>
      <c r="TUT589" s="163"/>
      <c r="TUU589" s="163"/>
      <c r="TUV589" s="163"/>
      <c r="TUW589" s="163"/>
      <c r="TUX589" s="163"/>
      <c r="TUY589" s="163"/>
      <c r="TUZ589" s="163"/>
      <c r="TVA589" s="163"/>
      <c r="TVB589" s="163"/>
      <c r="TVC589" s="163"/>
      <c r="TVD589" s="163"/>
      <c r="TVE589" s="163"/>
      <c r="TVF589" s="163"/>
      <c r="TVG589" s="163"/>
      <c r="TVH589" s="163"/>
      <c r="TVI589" s="163"/>
      <c r="TVJ589" s="163"/>
      <c r="TVK589" s="163"/>
      <c r="TVL589" s="163"/>
      <c r="TVM589" s="163"/>
      <c r="TVN589" s="163"/>
      <c r="TVO589" s="163"/>
      <c r="TVP589" s="163"/>
      <c r="TVQ589" s="163"/>
      <c r="TVR589" s="163"/>
      <c r="TVS589" s="163"/>
      <c r="TVT589" s="163"/>
      <c r="TVU589" s="163"/>
      <c r="TVV589" s="163"/>
      <c r="TVW589" s="163"/>
      <c r="TVX589" s="163"/>
      <c r="TVY589" s="163"/>
      <c r="TVZ589" s="163"/>
      <c r="TWA589" s="163"/>
      <c r="TWB589" s="163"/>
      <c r="TWC589" s="163"/>
      <c r="TWD589" s="163"/>
      <c r="TWE589" s="163"/>
      <c r="TWF589" s="163"/>
      <c r="TWG589" s="163"/>
      <c r="TWH589" s="163"/>
      <c r="TWI589" s="163"/>
      <c r="TWJ589" s="163"/>
      <c r="TWK589" s="163"/>
      <c r="TWL589" s="163"/>
      <c r="TWM589" s="163"/>
      <c r="TWN589" s="163"/>
      <c r="TWO589" s="163"/>
      <c r="TWP589" s="163"/>
      <c r="TWQ589" s="163"/>
      <c r="TWR589" s="163"/>
      <c r="TWS589" s="163"/>
      <c r="TWT589" s="163"/>
      <c r="TWU589" s="163"/>
      <c r="TWV589" s="163"/>
      <c r="TWW589" s="163"/>
      <c r="TWX589" s="163"/>
      <c r="TWY589" s="163"/>
      <c r="TWZ589" s="163"/>
      <c r="TXA589" s="163"/>
      <c r="TXB589" s="163"/>
      <c r="TXC589" s="163"/>
      <c r="TXD589" s="163"/>
      <c r="TXE589" s="163"/>
      <c r="TXF589" s="163"/>
      <c r="TXG589" s="163"/>
      <c r="TXH589" s="163"/>
      <c r="TXI589" s="163"/>
      <c r="TXJ589" s="163"/>
      <c r="TXK589" s="163"/>
      <c r="TXL589" s="163"/>
      <c r="TXM589" s="163"/>
      <c r="TXN589" s="163"/>
      <c r="TXO589" s="163"/>
      <c r="TXP589" s="163"/>
      <c r="TXQ589" s="163"/>
      <c r="TXR589" s="163"/>
      <c r="TXS589" s="163"/>
      <c r="TXT589" s="163"/>
      <c r="TXU589" s="163"/>
      <c r="TXV589" s="163"/>
      <c r="TXW589" s="163"/>
      <c r="TXX589" s="163"/>
      <c r="TXY589" s="163"/>
      <c r="TXZ589" s="163"/>
      <c r="TYA589" s="163"/>
      <c r="TYB589" s="163"/>
      <c r="TYC589" s="163"/>
      <c r="TYD589" s="163"/>
      <c r="TYE589" s="163"/>
      <c r="TYF589" s="163"/>
      <c r="TYG589" s="163"/>
      <c r="TYH589" s="163"/>
      <c r="TYI589" s="163"/>
      <c r="TYJ589" s="163"/>
      <c r="TYK589" s="163"/>
      <c r="TYL589" s="163"/>
      <c r="TYM589" s="163"/>
      <c r="TYN589" s="163"/>
      <c r="TYO589" s="163"/>
      <c r="TYP589" s="163"/>
      <c r="TYQ589" s="163"/>
      <c r="TYR589" s="163"/>
      <c r="TYS589" s="163"/>
      <c r="TYT589" s="163"/>
      <c r="TYU589" s="163"/>
      <c r="TYV589" s="163"/>
      <c r="TYW589" s="163"/>
      <c r="TYX589" s="163"/>
      <c r="TYY589" s="163"/>
      <c r="TYZ589" s="163"/>
      <c r="TZA589" s="163"/>
      <c r="TZB589" s="163"/>
      <c r="TZC589" s="163"/>
      <c r="TZD589" s="163"/>
      <c r="TZE589" s="163"/>
      <c r="TZF589" s="163"/>
      <c r="TZG589" s="163"/>
      <c r="TZH589" s="163"/>
      <c r="TZI589" s="163"/>
      <c r="TZJ589" s="163"/>
      <c r="TZK589" s="163"/>
      <c r="TZL589" s="163"/>
      <c r="TZM589" s="163"/>
      <c r="TZN589" s="163"/>
      <c r="TZO589" s="163"/>
      <c r="TZP589" s="163"/>
      <c r="TZQ589" s="163"/>
      <c r="TZR589" s="163"/>
      <c r="TZS589" s="163"/>
      <c r="TZT589" s="163"/>
      <c r="TZU589" s="163"/>
      <c r="TZV589" s="163"/>
      <c r="TZW589" s="163"/>
      <c r="TZX589" s="163"/>
      <c r="TZY589" s="163"/>
      <c r="TZZ589" s="163"/>
      <c r="UAA589" s="163"/>
      <c r="UAB589" s="163"/>
      <c r="UAC589" s="163"/>
      <c r="UAD589" s="163"/>
      <c r="UAE589" s="163"/>
      <c r="UAF589" s="163"/>
      <c r="UAG589" s="163"/>
      <c r="UAH589" s="163"/>
      <c r="UAI589" s="163"/>
      <c r="UAJ589" s="163"/>
      <c r="UAK589" s="163"/>
      <c r="UAL589" s="163"/>
      <c r="UAM589" s="163"/>
      <c r="UAN589" s="163"/>
      <c r="UAO589" s="163"/>
      <c r="UAP589" s="163"/>
      <c r="UAQ589" s="163"/>
      <c r="UAR589" s="163"/>
      <c r="UAS589" s="163"/>
      <c r="UAT589" s="163"/>
      <c r="UAU589" s="163"/>
      <c r="UAV589" s="163"/>
      <c r="UAW589" s="163"/>
      <c r="UAX589" s="163"/>
      <c r="UAY589" s="163"/>
      <c r="UAZ589" s="163"/>
      <c r="UBA589" s="163"/>
      <c r="UBB589" s="163"/>
      <c r="UBC589" s="163"/>
      <c r="UBD589" s="163"/>
      <c r="UBE589" s="163"/>
      <c r="UBF589" s="163"/>
      <c r="UBG589" s="163"/>
      <c r="UBH589" s="163"/>
      <c r="UBI589" s="163"/>
      <c r="UBJ589" s="163"/>
      <c r="UBK589" s="163"/>
      <c r="UBL589" s="163"/>
      <c r="UBM589" s="163"/>
      <c r="UBN589" s="163"/>
      <c r="UBO589" s="163"/>
      <c r="UBP589" s="163"/>
      <c r="UBQ589" s="163"/>
      <c r="UBR589" s="163"/>
      <c r="UBS589" s="163"/>
      <c r="UBT589" s="163"/>
      <c r="UBU589" s="163"/>
      <c r="UBV589" s="163"/>
      <c r="UBW589" s="163"/>
      <c r="UBX589" s="163"/>
      <c r="UBY589" s="163"/>
      <c r="UBZ589" s="163"/>
      <c r="UCA589" s="163"/>
      <c r="UCB589" s="163"/>
      <c r="UCC589" s="163"/>
      <c r="UCD589" s="163"/>
      <c r="UCE589" s="163"/>
      <c r="UCF589" s="163"/>
      <c r="UCG589" s="163"/>
      <c r="UCH589" s="163"/>
      <c r="UCI589" s="163"/>
      <c r="UCJ589" s="163"/>
      <c r="UCK589" s="163"/>
      <c r="UCL589" s="163"/>
      <c r="UCM589" s="163"/>
      <c r="UCN589" s="163"/>
      <c r="UCO589" s="163"/>
      <c r="UCP589" s="163"/>
      <c r="UCQ589" s="163"/>
      <c r="UCR589" s="163"/>
      <c r="UCS589" s="163"/>
      <c r="UCT589" s="163"/>
      <c r="UCU589" s="163"/>
      <c r="UCV589" s="163"/>
      <c r="UCW589" s="163"/>
      <c r="UCX589" s="163"/>
      <c r="UCY589" s="163"/>
      <c r="UCZ589" s="163"/>
      <c r="UDA589" s="163"/>
      <c r="UDB589" s="163"/>
      <c r="UDC589" s="163"/>
      <c r="UDD589" s="163"/>
      <c r="UDE589" s="163"/>
      <c r="UDF589" s="163"/>
      <c r="UDG589" s="163"/>
      <c r="UDH589" s="163"/>
      <c r="UDI589" s="163"/>
      <c r="UDJ589" s="163"/>
      <c r="UDK589" s="163"/>
      <c r="UDL589" s="163"/>
      <c r="UDM589" s="163"/>
      <c r="UDN589" s="163"/>
      <c r="UDO589" s="163"/>
      <c r="UDP589" s="163"/>
      <c r="UDQ589" s="163"/>
      <c r="UDR589" s="163"/>
      <c r="UDS589" s="163"/>
      <c r="UDT589" s="163"/>
      <c r="UDU589" s="163"/>
      <c r="UDV589" s="163"/>
      <c r="UDW589" s="163"/>
      <c r="UDX589" s="163"/>
      <c r="UDY589" s="163"/>
      <c r="UDZ589" s="163"/>
      <c r="UEA589" s="163"/>
      <c r="UEB589" s="163"/>
      <c r="UEC589" s="163"/>
      <c r="UED589" s="163"/>
      <c r="UEE589" s="163"/>
      <c r="UEF589" s="163"/>
      <c r="UEG589" s="163"/>
      <c r="UEH589" s="163"/>
      <c r="UEI589" s="163"/>
      <c r="UEJ589" s="163"/>
      <c r="UEK589" s="163"/>
      <c r="UEL589" s="163"/>
      <c r="UEM589" s="163"/>
      <c r="UEN589" s="163"/>
      <c r="UEO589" s="163"/>
      <c r="UEP589" s="163"/>
      <c r="UEQ589" s="163"/>
      <c r="UER589" s="163"/>
      <c r="UES589" s="163"/>
      <c r="UET589" s="163"/>
      <c r="UEU589" s="163"/>
      <c r="UEV589" s="163"/>
      <c r="UEW589" s="163"/>
      <c r="UEX589" s="163"/>
      <c r="UEY589" s="163"/>
      <c r="UEZ589" s="163"/>
      <c r="UFA589" s="163"/>
      <c r="UFB589" s="163"/>
      <c r="UFC589" s="163"/>
      <c r="UFD589" s="163"/>
      <c r="UFE589" s="163"/>
      <c r="UFF589" s="163"/>
      <c r="UFG589" s="163"/>
      <c r="UFH589" s="163"/>
      <c r="UFI589" s="163"/>
      <c r="UFJ589" s="163"/>
      <c r="UFK589" s="163"/>
      <c r="UFL589" s="163"/>
      <c r="UFM589" s="163"/>
      <c r="UFN589" s="163"/>
      <c r="UFO589" s="163"/>
      <c r="UFP589" s="163"/>
      <c r="UFQ589" s="163"/>
      <c r="UFR589" s="163"/>
      <c r="UFS589" s="163"/>
      <c r="UFT589" s="163"/>
      <c r="UFU589" s="163"/>
      <c r="UFV589" s="163"/>
      <c r="UFW589" s="163"/>
      <c r="UFX589" s="163"/>
      <c r="UFY589" s="163"/>
      <c r="UFZ589" s="163"/>
      <c r="UGA589" s="163"/>
      <c r="UGB589" s="163"/>
      <c r="UGC589" s="163"/>
      <c r="UGD589" s="163"/>
      <c r="UGE589" s="163"/>
      <c r="UGF589" s="163"/>
      <c r="UGG589" s="163"/>
      <c r="UGH589" s="163"/>
      <c r="UGI589" s="163"/>
      <c r="UGJ589" s="163"/>
      <c r="UGK589" s="163"/>
      <c r="UGL589" s="163"/>
      <c r="UGM589" s="163"/>
      <c r="UGN589" s="163"/>
      <c r="UGO589" s="163"/>
      <c r="UGP589" s="163"/>
      <c r="UGQ589" s="163"/>
      <c r="UGR589" s="163"/>
      <c r="UGS589" s="163"/>
      <c r="UGT589" s="163"/>
      <c r="UGU589" s="163"/>
      <c r="UGV589" s="163"/>
      <c r="UGW589" s="163"/>
      <c r="UGX589" s="163"/>
      <c r="UGY589" s="163"/>
      <c r="UGZ589" s="163"/>
      <c r="UHA589" s="163"/>
      <c r="UHB589" s="163"/>
      <c r="UHC589" s="163"/>
      <c r="UHD589" s="163"/>
      <c r="UHE589" s="163"/>
      <c r="UHF589" s="163"/>
      <c r="UHG589" s="163"/>
      <c r="UHH589" s="163"/>
      <c r="UHI589" s="163"/>
      <c r="UHJ589" s="163"/>
      <c r="UHK589" s="163"/>
      <c r="UHL589" s="163"/>
      <c r="UHM589" s="163"/>
      <c r="UHN589" s="163"/>
      <c r="UHO589" s="163"/>
      <c r="UHP589" s="163"/>
      <c r="UHQ589" s="163"/>
      <c r="UHR589" s="163"/>
      <c r="UHS589" s="163"/>
      <c r="UHT589" s="163"/>
      <c r="UHU589" s="163"/>
      <c r="UHV589" s="163"/>
      <c r="UHW589" s="163"/>
      <c r="UHX589" s="163"/>
      <c r="UHY589" s="163"/>
      <c r="UHZ589" s="163"/>
      <c r="UIA589" s="163"/>
      <c r="UIB589" s="163"/>
      <c r="UIC589" s="163"/>
      <c r="UID589" s="163"/>
      <c r="UIE589" s="163"/>
      <c r="UIF589" s="163"/>
      <c r="UIG589" s="163"/>
      <c r="UIH589" s="163"/>
      <c r="UII589" s="163"/>
      <c r="UIJ589" s="163"/>
      <c r="UIK589" s="163"/>
      <c r="UIL589" s="163"/>
      <c r="UIM589" s="163"/>
      <c r="UIN589" s="163"/>
      <c r="UIO589" s="163"/>
      <c r="UIP589" s="163"/>
      <c r="UIQ589" s="163"/>
      <c r="UIR589" s="163"/>
      <c r="UIS589" s="163"/>
      <c r="UIT589" s="163"/>
      <c r="UIU589" s="163"/>
      <c r="UIV589" s="163"/>
      <c r="UIW589" s="163"/>
      <c r="UIX589" s="163"/>
      <c r="UIY589" s="163"/>
      <c r="UIZ589" s="163"/>
      <c r="UJA589" s="163"/>
      <c r="UJB589" s="163"/>
      <c r="UJC589" s="163"/>
      <c r="UJD589" s="163"/>
      <c r="UJE589" s="163"/>
      <c r="UJF589" s="163"/>
      <c r="UJG589" s="163"/>
      <c r="UJH589" s="163"/>
      <c r="UJI589" s="163"/>
      <c r="UJJ589" s="163"/>
      <c r="UJK589" s="163"/>
      <c r="UJL589" s="163"/>
      <c r="UJM589" s="163"/>
      <c r="UJN589" s="163"/>
      <c r="UJO589" s="163"/>
      <c r="UJP589" s="163"/>
      <c r="UJQ589" s="163"/>
      <c r="UJR589" s="163"/>
      <c r="UJS589" s="163"/>
      <c r="UJT589" s="163"/>
      <c r="UJU589" s="163"/>
      <c r="UJV589" s="163"/>
      <c r="UJW589" s="163"/>
      <c r="UJX589" s="163"/>
      <c r="UJY589" s="163"/>
      <c r="UJZ589" s="163"/>
      <c r="UKA589" s="163"/>
      <c r="UKB589" s="163"/>
      <c r="UKC589" s="163"/>
      <c r="UKD589" s="163"/>
      <c r="UKE589" s="163"/>
      <c r="UKF589" s="163"/>
      <c r="UKG589" s="163"/>
      <c r="UKH589" s="163"/>
      <c r="UKI589" s="163"/>
      <c r="UKJ589" s="163"/>
      <c r="UKK589" s="163"/>
      <c r="UKL589" s="163"/>
      <c r="UKM589" s="163"/>
      <c r="UKN589" s="163"/>
      <c r="UKO589" s="163"/>
      <c r="UKP589" s="163"/>
      <c r="UKQ589" s="163"/>
      <c r="UKR589" s="163"/>
      <c r="UKS589" s="163"/>
      <c r="UKT589" s="163"/>
      <c r="UKU589" s="163"/>
      <c r="UKV589" s="163"/>
      <c r="UKW589" s="163"/>
      <c r="UKX589" s="163"/>
      <c r="UKY589" s="163"/>
      <c r="UKZ589" s="163"/>
      <c r="ULA589" s="163"/>
      <c r="ULB589" s="163"/>
      <c r="ULC589" s="163"/>
      <c r="ULD589" s="163"/>
      <c r="ULE589" s="163"/>
      <c r="ULF589" s="163"/>
      <c r="ULG589" s="163"/>
      <c r="ULH589" s="163"/>
      <c r="ULI589" s="163"/>
      <c r="ULJ589" s="163"/>
      <c r="ULK589" s="163"/>
      <c r="ULL589" s="163"/>
      <c r="ULM589" s="163"/>
      <c r="ULN589" s="163"/>
      <c r="ULO589" s="163"/>
      <c r="ULP589" s="163"/>
      <c r="ULQ589" s="163"/>
      <c r="ULR589" s="163"/>
      <c r="ULS589" s="163"/>
      <c r="ULT589" s="163"/>
      <c r="ULU589" s="163"/>
      <c r="ULV589" s="163"/>
      <c r="ULW589" s="163"/>
      <c r="ULX589" s="163"/>
      <c r="ULY589" s="163"/>
      <c r="ULZ589" s="163"/>
      <c r="UMA589" s="163"/>
      <c r="UMB589" s="163"/>
      <c r="UMC589" s="163"/>
      <c r="UMD589" s="163"/>
      <c r="UME589" s="163"/>
      <c r="UMF589" s="163"/>
      <c r="UMG589" s="163"/>
      <c r="UMH589" s="163"/>
      <c r="UMI589" s="163"/>
      <c r="UMJ589" s="163"/>
      <c r="UMK589" s="163"/>
      <c r="UML589" s="163"/>
      <c r="UMM589" s="163"/>
      <c r="UMN589" s="163"/>
      <c r="UMO589" s="163"/>
      <c r="UMP589" s="163"/>
      <c r="UMQ589" s="163"/>
      <c r="UMR589" s="163"/>
      <c r="UMS589" s="163"/>
      <c r="UMT589" s="163"/>
      <c r="UMU589" s="163"/>
      <c r="UMV589" s="163"/>
      <c r="UMW589" s="163"/>
      <c r="UMX589" s="163"/>
      <c r="UMY589" s="163"/>
      <c r="UMZ589" s="163"/>
      <c r="UNA589" s="163"/>
      <c r="UNB589" s="163"/>
      <c r="UNC589" s="163"/>
      <c r="UND589" s="163"/>
      <c r="UNE589" s="163"/>
      <c r="UNF589" s="163"/>
      <c r="UNG589" s="163"/>
      <c r="UNH589" s="163"/>
      <c r="UNI589" s="163"/>
      <c r="UNJ589" s="163"/>
      <c r="UNK589" s="163"/>
      <c r="UNL589" s="163"/>
      <c r="UNM589" s="163"/>
      <c r="UNN589" s="163"/>
      <c r="UNO589" s="163"/>
      <c r="UNP589" s="163"/>
      <c r="UNQ589" s="163"/>
      <c r="UNR589" s="163"/>
      <c r="UNS589" s="163"/>
      <c r="UNT589" s="163"/>
      <c r="UNU589" s="163"/>
      <c r="UNV589" s="163"/>
      <c r="UNW589" s="163"/>
      <c r="UNX589" s="163"/>
      <c r="UNY589" s="163"/>
      <c r="UNZ589" s="163"/>
      <c r="UOA589" s="163"/>
      <c r="UOB589" s="163"/>
      <c r="UOC589" s="163"/>
      <c r="UOD589" s="163"/>
      <c r="UOE589" s="163"/>
      <c r="UOF589" s="163"/>
      <c r="UOG589" s="163"/>
      <c r="UOH589" s="163"/>
      <c r="UOI589" s="163"/>
      <c r="UOJ589" s="163"/>
      <c r="UOK589" s="163"/>
      <c r="UOL589" s="163"/>
      <c r="UOM589" s="163"/>
      <c r="UON589" s="163"/>
      <c r="UOO589" s="163"/>
      <c r="UOP589" s="163"/>
      <c r="UOQ589" s="163"/>
      <c r="UOR589" s="163"/>
      <c r="UOS589" s="163"/>
      <c r="UOT589" s="163"/>
      <c r="UOU589" s="163"/>
      <c r="UOV589" s="163"/>
      <c r="UOW589" s="163"/>
      <c r="UOX589" s="163"/>
      <c r="UOY589" s="163"/>
      <c r="UOZ589" s="163"/>
      <c r="UPA589" s="163"/>
      <c r="UPB589" s="163"/>
      <c r="UPC589" s="163"/>
      <c r="UPD589" s="163"/>
      <c r="UPE589" s="163"/>
      <c r="UPF589" s="163"/>
      <c r="UPG589" s="163"/>
      <c r="UPH589" s="163"/>
      <c r="UPI589" s="163"/>
      <c r="UPJ589" s="163"/>
      <c r="UPK589" s="163"/>
      <c r="UPL589" s="163"/>
      <c r="UPM589" s="163"/>
      <c r="UPN589" s="163"/>
      <c r="UPO589" s="163"/>
      <c r="UPP589" s="163"/>
      <c r="UPQ589" s="163"/>
      <c r="UPR589" s="163"/>
      <c r="UPS589" s="163"/>
      <c r="UPT589" s="163"/>
      <c r="UPU589" s="163"/>
      <c r="UPV589" s="163"/>
      <c r="UPW589" s="163"/>
      <c r="UPX589" s="163"/>
      <c r="UPY589" s="163"/>
      <c r="UPZ589" s="163"/>
      <c r="UQA589" s="163"/>
      <c r="UQB589" s="163"/>
      <c r="UQC589" s="163"/>
      <c r="UQD589" s="163"/>
      <c r="UQE589" s="163"/>
      <c r="UQF589" s="163"/>
      <c r="UQG589" s="163"/>
      <c r="UQH589" s="163"/>
      <c r="UQI589" s="163"/>
      <c r="UQJ589" s="163"/>
      <c r="UQK589" s="163"/>
      <c r="UQL589" s="163"/>
      <c r="UQM589" s="163"/>
      <c r="UQN589" s="163"/>
      <c r="UQO589" s="163"/>
      <c r="UQP589" s="163"/>
      <c r="UQQ589" s="163"/>
      <c r="UQR589" s="163"/>
      <c r="UQS589" s="163"/>
      <c r="UQT589" s="163"/>
      <c r="UQU589" s="163"/>
      <c r="UQV589" s="163"/>
      <c r="UQW589" s="163"/>
      <c r="UQX589" s="163"/>
      <c r="UQY589" s="163"/>
      <c r="UQZ589" s="163"/>
      <c r="URA589" s="163"/>
      <c r="URB589" s="163"/>
      <c r="URC589" s="163"/>
      <c r="URD589" s="163"/>
      <c r="URE589" s="163"/>
      <c r="URF589" s="163"/>
      <c r="URG589" s="163"/>
      <c r="URH589" s="163"/>
      <c r="URI589" s="163"/>
      <c r="URJ589" s="163"/>
      <c r="URK589" s="163"/>
      <c r="URL589" s="163"/>
      <c r="URM589" s="163"/>
      <c r="URN589" s="163"/>
      <c r="URO589" s="163"/>
      <c r="URP589" s="163"/>
      <c r="URQ589" s="163"/>
      <c r="URR589" s="163"/>
      <c r="URS589" s="163"/>
      <c r="URT589" s="163"/>
      <c r="URU589" s="163"/>
      <c r="URV589" s="163"/>
      <c r="URW589" s="163"/>
      <c r="URX589" s="163"/>
      <c r="URY589" s="163"/>
      <c r="URZ589" s="163"/>
      <c r="USA589" s="163"/>
      <c r="USB589" s="163"/>
      <c r="USC589" s="163"/>
      <c r="USD589" s="163"/>
      <c r="USE589" s="163"/>
      <c r="USF589" s="163"/>
      <c r="USG589" s="163"/>
      <c r="USH589" s="163"/>
      <c r="USI589" s="163"/>
      <c r="USJ589" s="163"/>
      <c r="USK589" s="163"/>
      <c r="USL589" s="163"/>
      <c r="USM589" s="163"/>
      <c r="USN589" s="163"/>
      <c r="USO589" s="163"/>
      <c r="USP589" s="163"/>
      <c r="USQ589" s="163"/>
      <c r="USR589" s="163"/>
      <c r="USS589" s="163"/>
      <c r="UST589" s="163"/>
      <c r="USU589" s="163"/>
      <c r="USV589" s="163"/>
      <c r="USW589" s="163"/>
      <c r="USX589" s="163"/>
      <c r="USY589" s="163"/>
      <c r="USZ589" s="163"/>
      <c r="UTA589" s="163"/>
      <c r="UTB589" s="163"/>
      <c r="UTC589" s="163"/>
      <c r="UTD589" s="163"/>
      <c r="UTE589" s="163"/>
      <c r="UTF589" s="163"/>
      <c r="UTG589" s="163"/>
      <c r="UTH589" s="163"/>
      <c r="UTI589" s="163"/>
      <c r="UTJ589" s="163"/>
      <c r="UTK589" s="163"/>
      <c r="UTL589" s="163"/>
      <c r="UTM589" s="163"/>
      <c r="UTN589" s="163"/>
      <c r="UTO589" s="163"/>
      <c r="UTP589" s="163"/>
      <c r="UTQ589" s="163"/>
      <c r="UTR589" s="163"/>
      <c r="UTS589" s="163"/>
      <c r="UTT589" s="163"/>
      <c r="UTU589" s="163"/>
      <c r="UTV589" s="163"/>
      <c r="UTW589" s="163"/>
      <c r="UTX589" s="163"/>
      <c r="UTY589" s="163"/>
      <c r="UTZ589" s="163"/>
      <c r="UUA589" s="163"/>
      <c r="UUB589" s="163"/>
      <c r="UUC589" s="163"/>
      <c r="UUD589" s="163"/>
      <c r="UUE589" s="163"/>
      <c r="UUF589" s="163"/>
      <c r="UUG589" s="163"/>
      <c r="UUH589" s="163"/>
      <c r="UUI589" s="163"/>
      <c r="UUJ589" s="163"/>
      <c r="UUK589" s="163"/>
      <c r="UUL589" s="163"/>
      <c r="UUM589" s="163"/>
      <c r="UUN589" s="163"/>
      <c r="UUO589" s="163"/>
      <c r="UUP589" s="163"/>
      <c r="UUQ589" s="163"/>
      <c r="UUR589" s="163"/>
      <c r="UUS589" s="163"/>
      <c r="UUT589" s="163"/>
      <c r="UUU589" s="163"/>
      <c r="UUV589" s="163"/>
      <c r="UUW589" s="163"/>
      <c r="UUX589" s="163"/>
      <c r="UUY589" s="163"/>
      <c r="UUZ589" s="163"/>
      <c r="UVA589" s="163"/>
      <c r="UVB589" s="163"/>
      <c r="UVC589" s="163"/>
      <c r="UVD589" s="163"/>
      <c r="UVE589" s="163"/>
      <c r="UVF589" s="163"/>
      <c r="UVG589" s="163"/>
      <c r="UVH589" s="163"/>
      <c r="UVI589" s="163"/>
      <c r="UVJ589" s="163"/>
      <c r="UVK589" s="163"/>
      <c r="UVL589" s="163"/>
      <c r="UVM589" s="163"/>
      <c r="UVN589" s="163"/>
      <c r="UVO589" s="163"/>
      <c r="UVP589" s="163"/>
      <c r="UVQ589" s="163"/>
      <c r="UVR589" s="163"/>
      <c r="UVS589" s="163"/>
      <c r="UVT589" s="163"/>
      <c r="UVU589" s="163"/>
      <c r="UVV589" s="163"/>
      <c r="UVW589" s="163"/>
      <c r="UVX589" s="163"/>
      <c r="UVY589" s="163"/>
      <c r="UVZ589" s="163"/>
      <c r="UWA589" s="163"/>
      <c r="UWB589" s="163"/>
      <c r="UWC589" s="163"/>
      <c r="UWD589" s="163"/>
      <c r="UWE589" s="163"/>
      <c r="UWF589" s="163"/>
      <c r="UWG589" s="163"/>
      <c r="UWH589" s="163"/>
      <c r="UWI589" s="163"/>
      <c r="UWJ589" s="163"/>
      <c r="UWK589" s="163"/>
      <c r="UWL589" s="163"/>
      <c r="UWM589" s="163"/>
      <c r="UWN589" s="163"/>
      <c r="UWO589" s="163"/>
      <c r="UWP589" s="163"/>
      <c r="UWQ589" s="163"/>
      <c r="UWR589" s="163"/>
      <c r="UWS589" s="163"/>
      <c r="UWT589" s="163"/>
      <c r="UWU589" s="163"/>
      <c r="UWV589" s="163"/>
      <c r="UWW589" s="163"/>
      <c r="UWX589" s="163"/>
      <c r="UWY589" s="163"/>
      <c r="UWZ589" s="163"/>
      <c r="UXA589" s="163"/>
      <c r="UXB589" s="163"/>
      <c r="UXC589" s="163"/>
      <c r="UXD589" s="163"/>
      <c r="UXE589" s="163"/>
      <c r="UXF589" s="163"/>
      <c r="UXG589" s="163"/>
      <c r="UXH589" s="163"/>
      <c r="UXI589" s="163"/>
      <c r="UXJ589" s="163"/>
      <c r="UXK589" s="163"/>
      <c r="UXL589" s="163"/>
      <c r="UXM589" s="163"/>
      <c r="UXN589" s="163"/>
      <c r="UXO589" s="163"/>
      <c r="UXP589" s="163"/>
      <c r="UXQ589" s="163"/>
      <c r="UXR589" s="163"/>
      <c r="UXS589" s="163"/>
      <c r="UXT589" s="163"/>
      <c r="UXU589" s="163"/>
      <c r="UXV589" s="163"/>
      <c r="UXW589" s="163"/>
      <c r="UXX589" s="163"/>
      <c r="UXY589" s="163"/>
      <c r="UXZ589" s="163"/>
      <c r="UYA589" s="163"/>
      <c r="UYB589" s="163"/>
      <c r="UYC589" s="163"/>
      <c r="UYD589" s="163"/>
      <c r="UYE589" s="163"/>
      <c r="UYF589" s="163"/>
      <c r="UYG589" s="163"/>
      <c r="UYH589" s="163"/>
      <c r="UYI589" s="163"/>
      <c r="UYJ589" s="163"/>
      <c r="UYK589" s="163"/>
      <c r="UYL589" s="163"/>
      <c r="UYM589" s="163"/>
      <c r="UYN589" s="163"/>
      <c r="UYO589" s="163"/>
      <c r="UYP589" s="163"/>
      <c r="UYQ589" s="163"/>
      <c r="UYR589" s="163"/>
      <c r="UYS589" s="163"/>
      <c r="UYT589" s="163"/>
      <c r="UYU589" s="163"/>
      <c r="UYV589" s="163"/>
      <c r="UYW589" s="163"/>
      <c r="UYX589" s="163"/>
      <c r="UYY589" s="163"/>
      <c r="UYZ589" s="163"/>
      <c r="UZA589" s="163"/>
      <c r="UZB589" s="163"/>
      <c r="UZC589" s="163"/>
      <c r="UZD589" s="163"/>
      <c r="UZE589" s="163"/>
      <c r="UZF589" s="163"/>
      <c r="UZG589" s="163"/>
      <c r="UZH589" s="163"/>
      <c r="UZI589" s="163"/>
      <c r="UZJ589" s="163"/>
      <c r="UZK589" s="163"/>
      <c r="UZL589" s="163"/>
      <c r="UZM589" s="163"/>
      <c r="UZN589" s="163"/>
      <c r="UZO589" s="163"/>
      <c r="UZP589" s="163"/>
      <c r="UZQ589" s="163"/>
      <c r="UZR589" s="163"/>
      <c r="UZS589" s="163"/>
      <c r="UZT589" s="163"/>
      <c r="UZU589" s="163"/>
      <c r="UZV589" s="163"/>
      <c r="UZW589" s="163"/>
      <c r="UZX589" s="163"/>
      <c r="UZY589" s="163"/>
      <c r="UZZ589" s="163"/>
      <c r="VAA589" s="163"/>
      <c r="VAB589" s="163"/>
      <c r="VAC589" s="163"/>
      <c r="VAD589" s="163"/>
      <c r="VAE589" s="163"/>
      <c r="VAF589" s="163"/>
      <c r="VAG589" s="163"/>
      <c r="VAH589" s="163"/>
      <c r="VAI589" s="163"/>
      <c r="VAJ589" s="163"/>
      <c r="VAK589" s="163"/>
      <c r="VAL589" s="163"/>
      <c r="VAM589" s="163"/>
      <c r="VAN589" s="163"/>
      <c r="VAO589" s="163"/>
      <c r="VAP589" s="163"/>
      <c r="VAQ589" s="163"/>
      <c r="VAR589" s="163"/>
      <c r="VAS589" s="163"/>
      <c r="VAT589" s="163"/>
      <c r="VAU589" s="163"/>
      <c r="VAV589" s="163"/>
      <c r="VAW589" s="163"/>
      <c r="VAX589" s="163"/>
      <c r="VAY589" s="163"/>
      <c r="VAZ589" s="163"/>
      <c r="VBA589" s="163"/>
      <c r="VBB589" s="163"/>
      <c r="VBC589" s="163"/>
      <c r="VBD589" s="163"/>
      <c r="VBE589" s="163"/>
      <c r="VBF589" s="163"/>
      <c r="VBG589" s="163"/>
      <c r="VBH589" s="163"/>
      <c r="VBI589" s="163"/>
      <c r="VBJ589" s="163"/>
      <c r="VBK589" s="163"/>
      <c r="VBL589" s="163"/>
      <c r="VBM589" s="163"/>
      <c r="VBN589" s="163"/>
      <c r="VBO589" s="163"/>
      <c r="VBP589" s="163"/>
      <c r="VBQ589" s="163"/>
      <c r="VBR589" s="163"/>
      <c r="VBS589" s="163"/>
      <c r="VBT589" s="163"/>
      <c r="VBU589" s="163"/>
      <c r="VBV589" s="163"/>
      <c r="VBW589" s="163"/>
      <c r="VBX589" s="163"/>
      <c r="VBY589" s="163"/>
      <c r="VBZ589" s="163"/>
      <c r="VCA589" s="163"/>
      <c r="VCB589" s="163"/>
      <c r="VCC589" s="163"/>
      <c r="VCD589" s="163"/>
      <c r="VCE589" s="163"/>
      <c r="VCF589" s="163"/>
      <c r="VCG589" s="163"/>
      <c r="VCH589" s="163"/>
      <c r="VCI589" s="163"/>
      <c r="VCJ589" s="163"/>
      <c r="VCK589" s="163"/>
      <c r="VCL589" s="163"/>
      <c r="VCM589" s="163"/>
      <c r="VCN589" s="163"/>
      <c r="VCO589" s="163"/>
      <c r="VCP589" s="163"/>
      <c r="VCQ589" s="163"/>
      <c r="VCR589" s="163"/>
      <c r="VCS589" s="163"/>
      <c r="VCT589" s="163"/>
      <c r="VCU589" s="163"/>
      <c r="VCV589" s="163"/>
      <c r="VCW589" s="163"/>
      <c r="VCX589" s="163"/>
      <c r="VCY589" s="163"/>
      <c r="VCZ589" s="163"/>
      <c r="VDA589" s="163"/>
      <c r="VDB589" s="163"/>
      <c r="VDC589" s="163"/>
      <c r="VDD589" s="163"/>
      <c r="VDE589" s="163"/>
      <c r="VDF589" s="163"/>
      <c r="VDG589" s="163"/>
      <c r="VDH589" s="163"/>
      <c r="VDI589" s="163"/>
      <c r="VDJ589" s="163"/>
      <c r="VDK589" s="163"/>
      <c r="VDL589" s="163"/>
      <c r="VDM589" s="163"/>
      <c r="VDN589" s="163"/>
      <c r="VDO589" s="163"/>
      <c r="VDP589" s="163"/>
      <c r="VDQ589" s="163"/>
      <c r="VDR589" s="163"/>
      <c r="VDS589" s="163"/>
      <c r="VDT589" s="163"/>
      <c r="VDU589" s="163"/>
      <c r="VDV589" s="163"/>
      <c r="VDW589" s="163"/>
      <c r="VDX589" s="163"/>
      <c r="VDY589" s="163"/>
      <c r="VDZ589" s="163"/>
      <c r="VEA589" s="163"/>
      <c r="VEB589" s="163"/>
      <c r="VEC589" s="163"/>
      <c r="VED589" s="163"/>
      <c r="VEE589" s="163"/>
      <c r="VEF589" s="163"/>
      <c r="VEG589" s="163"/>
      <c r="VEH589" s="163"/>
      <c r="VEI589" s="163"/>
      <c r="VEJ589" s="163"/>
      <c r="VEK589" s="163"/>
      <c r="VEL589" s="163"/>
      <c r="VEM589" s="163"/>
      <c r="VEN589" s="163"/>
      <c r="VEO589" s="163"/>
      <c r="VEP589" s="163"/>
      <c r="VEQ589" s="163"/>
      <c r="VER589" s="163"/>
      <c r="VES589" s="163"/>
      <c r="VET589" s="163"/>
      <c r="VEU589" s="163"/>
      <c r="VEV589" s="163"/>
      <c r="VEW589" s="163"/>
      <c r="VEX589" s="163"/>
      <c r="VEY589" s="163"/>
      <c r="VEZ589" s="163"/>
      <c r="VFA589" s="163"/>
      <c r="VFB589" s="163"/>
      <c r="VFC589" s="163"/>
      <c r="VFD589" s="163"/>
      <c r="VFE589" s="163"/>
      <c r="VFF589" s="163"/>
      <c r="VFG589" s="163"/>
      <c r="VFH589" s="163"/>
      <c r="VFI589" s="163"/>
      <c r="VFJ589" s="163"/>
      <c r="VFK589" s="163"/>
      <c r="VFL589" s="163"/>
      <c r="VFM589" s="163"/>
      <c r="VFN589" s="163"/>
      <c r="VFO589" s="163"/>
      <c r="VFP589" s="163"/>
      <c r="VFQ589" s="163"/>
      <c r="VFR589" s="163"/>
      <c r="VFS589" s="163"/>
      <c r="VFT589" s="163"/>
      <c r="VFU589" s="163"/>
      <c r="VFV589" s="163"/>
      <c r="VFW589" s="163"/>
      <c r="VFX589" s="163"/>
      <c r="VFY589" s="163"/>
      <c r="VFZ589" s="163"/>
      <c r="VGA589" s="163"/>
      <c r="VGB589" s="163"/>
      <c r="VGC589" s="163"/>
      <c r="VGD589" s="163"/>
      <c r="VGE589" s="163"/>
      <c r="VGF589" s="163"/>
      <c r="VGG589" s="163"/>
      <c r="VGH589" s="163"/>
      <c r="VGI589" s="163"/>
      <c r="VGJ589" s="163"/>
      <c r="VGK589" s="163"/>
      <c r="VGL589" s="163"/>
      <c r="VGM589" s="163"/>
      <c r="VGN589" s="163"/>
      <c r="VGO589" s="163"/>
      <c r="VGP589" s="163"/>
      <c r="VGQ589" s="163"/>
      <c r="VGR589" s="163"/>
      <c r="VGS589" s="163"/>
      <c r="VGT589" s="163"/>
      <c r="VGU589" s="163"/>
      <c r="VGV589" s="163"/>
      <c r="VGW589" s="163"/>
      <c r="VGX589" s="163"/>
      <c r="VGY589" s="163"/>
      <c r="VGZ589" s="163"/>
      <c r="VHA589" s="163"/>
      <c r="VHB589" s="163"/>
      <c r="VHC589" s="163"/>
      <c r="VHD589" s="163"/>
      <c r="VHE589" s="163"/>
      <c r="VHF589" s="163"/>
      <c r="VHG589" s="163"/>
      <c r="VHH589" s="163"/>
      <c r="VHI589" s="163"/>
      <c r="VHJ589" s="163"/>
      <c r="VHK589" s="163"/>
      <c r="VHL589" s="163"/>
      <c r="VHM589" s="163"/>
      <c r="VHN589" s="163"/>
      <c r="VHO589" s="163"/>
      <c r="VHP589" s="163"/>
      <c r="VHQ589" s="163"/>
      <c r="VHR589" s="163"/>
      <c r="VHS589" s="163"/>
      <c r="VHT589" s="163"/>
      <c r="VHU589" s="163"/>
      <c r="VHV589" s="163"/>
      <c r="VHW589" s="163"/>
      <c r="VHX589" s="163"/>
      <c r="VHY589" s="163"/>
      <c r="VHZ589" s="163"/>
      <c r="VIA589" s="163"/>
      <c r="VIB589" s="163"/>
      <c r="VIC589" s="163"/>
      <c r="VID589" s="163"/>
      <c r="VIE589" s="163"/>
      <c r="VIF589" s="163"/>
      <c r="VIG589" s="163"/>
      <c r="VIH589" s="163"/>
      <c r="VII589" s="163"/>
      <c r="VIJ589" s="163"/>
      <c r="VIK589" s="163"/>
      <c r="VIL589" s="163"/>
      <c r="VIM589" s="163"/>
      <c r="VIN589" s="163"/>
      <c r="VIO589" s="163"/>
      <c r="VIP589" s="163"/>
      <c r="VIQ589" s="163"/>
      <c r="VIR589" s="163"/>
      <c r="VIS589" s="163"/>
      <c r="VIT589" s="163"/>
      <c r="VIU589" s="163"/>
      <c r="VIV589" s="163"/>
      <c r="VIW589" s="163"/>
      <c r="VIX589" s="163"/>
      <c r="VIY589" s="163"/>
      <c r="VIZ589" s="163"/>
      <c r="VJA589" s="163"/>
      <c r="VJB589" s="163"/>
      <c r="VJC589" s="163"/>
      <c r="VJD589" s="163"/>
      <c r="VJE589" s="163"/>
      <c r="VJF589" s="163"/>
      <c r="VJG589" s="163"/>
      <c r="VJH589" s="163"/>
      <c r="VJI589" s="163"/>
      <c r="VJJ589" s="163"/>
      <c r="VJK589" s="163"/>
      <c r="VJL589" s="163"/>
      <c r="VJM589" s="163"/>
      <c r="VJN589" s="163"/>
      <c r="VJO589" s="163"/>
      <c r="VJP589" s="163"/>
      <c r="VJQ589" s="163"/>
      <c r="VJR589" s="163"/>
      <c r="VJS589" s="163"/>
      <c r="VJT589" s="163"/>
      <c r="VJU589" s="163"/>
      <c r="VJV589" s="163"/>
      <c r="VJW589" s="163"/>
      <c r="VJX589" s="163"/>
      <c r="VJY589" s="163"/>
      <c r="VJZ589" s="163"/>
      <c r="VKA589" s="163"/>
      <c r="VKB589" s="163"/>
      <c r="VKC589" s="163"/>
      <c r="VKD589" s="163"/>
      <c r="VKE589" s="163"/>
      <c r="VKF589" s="163"/>
      <c r="VKG589" s="163"/>
      <c r="VKH589" s="163"/>
      <c r="VKI589" s="163"/>
      <c r="VKJ589" s="163"/>
      <c r="VKK589" s="163"/>
      <c r="VKL589" s="163"/>
      <c r="VKM589" s="163"/>
      <c r="VKN589" s="163"/>
      <c r="VKO589" s="163"/>
      <c r="VKP589" s="163"/>
      <c r="VKQ589" s="163"/>
      <c r="VKR589" s="163"/>
      <c r="VKS589" s="163"/>
      <c r="VKT589" s="163"/>
      <c r="VKU589" s="163"/>
      <c r="VKV589" s="163"/>
      <c r="VKW589" s="163"/>
      <c r="VKX589" s="163"/>
      <c r="VKY589" s="163"/>
      <c r="VKZ589" s="163"/>
      <c r="VLA589" s="163"/>
      <c r="VLB589" s="163"/>
      <c r="VLC589" s="163"/>
      <c r="VLD589" s="163"/>
      <c r="VLE589" s="163"/>
      <c r="VLF589" s="163"/>
      <c r="VLG589" s="163"/>
      <c r="VLH589" s="163"/>
      <c r="VLI589" s="163"/>
      <c r="VLJ589" s="163"/>
      <c r="VLK589" s="163"/>
      <c r="VLL589" s="163"/>
      <c r="VLM589" s="163"/>
      <c r="VLN589" s="163"/>
      <c r="VLO589" s="163"/>
      <c r="VLP589" s="163"/>
      <c r="VLQ589" s="163"/>
      <c r="VLR589" s="163"/>
      <c r="VLS589" s="163"/>
      <c r="VLT589" s="163"/>
      <c r="VLU589" s="163"/>
      <c r="VLV589" s="163"/>
      <c r="VLW589" s="163"/>
      <c r="VLX589" s="163"/>
      <c r="VLY589" s="163"/>
      <c r="VLZ589" s="163"/>
      <c r="VMA589" s="163"/>
      <c r="VMB589" s="163"/>
      <c r="VMC589" s="163"/>
      <c r="VMD589" s="163"/>
      <c r="VME589" s="163"/>
      <c r="VMF589" s="163"/>
      <c r="VMG589" s="163"/>
      <c r="VMH589" s="163"/>
      <c r="VMI589" s="163"/>
      <c r="VMJ589" s="163"/>
      <c r="VMK589" s="163"/>
      <c r="VML589" s="163"/>
      <c r="VMM589" s="163"/>
      <c r="VMN589" s="163"/>
      <c r="VMO589" s="163"/>
      <c r="VMP589" s="163"/>
      <c r="VMQ589" s="163"/>
      <c r="VMR589" s="163"/>
      <c r="VMS589" s="163"/>
      <c r="VMT589" s="163"/>
      <c r="VMU589" s="163"/>
      <c r="VMV589" s="163"/>
      <c r="VMW589" s="163"/>
      <c r="VMX589" s="163"/>
      <c r="VMY589" s="163"/>
      <c r="VMZ589" s="163"/>
      <c r="VNA589" s="163"/>
      <c r="VNB589" s="163"/>
      <c r="VNC589" s="163"/>
      <c r="VND589" s="163"/>
      <c r="VNE589" s="163"/>
      <c r="VNF589" s="163"/>
      <c r="VNG589" s="163"/>
      <c r="VNH589" s="163"/>
      <c r="VNI589" s="163"/>
      <c r="VNJ589" s="163"/>
      <c r="VNK589" s="163"/>
      <c r="VNL589" s="163"/>
      <c r="VNM589" s="163"/>
      <c r="VNN589" s="163"/>
      <c r="VNO589" s="163"/>
      <c r="VNP589" s="163"/>
      <c r="VNQ589" s="163"/>
      <c r="VNR589" s="163"/>
      <c r="VNS589" s="163"/>
      <c r="VNT589" s="163"/>
      <c r="VNU589" s="163"/>
      <c r="VNV589" s="163"/>
      <c r="VNW589" s="163"/>
      <c r="VNX589" s="163"/>
      <c r="VNY589" s="163"/>
      <c r="VNZ589" s="163"/>
      <c r="VOA589" s="163"/>
      <c r="VOB589" s="163"/>
      <c r="VOC589" s="163"/>
      <c r="VOD589" s="163"/>
      <c r="VOE589" s="163"/>
      <c r="VOF589" s="163"/>
      <c r="VOG589" s="163"/>
      <c r="VOH589" s="163"/>
      <c r="VOI589" s="163"/>
      <c r="VOJ589" s="163"/>
      <c r="VOK589" s="163"/>
      <c r="VOL589" s="163"/>
      <c r="VOM589" s="163"/>
      <c r="VON589" s="163"/>
      <c r="VOO589" s="163"/>
      <c r="VOP589" s="163"/>
      <c r="VOQ589" s="163"/>
      <c r="VOR589" s="163"/>
      <c r="VOS589" s="163"/>
      <c r="VOT589" s="163"/>
      <c r="VOU589" s="163"/>
      <c r="VOV589" s="163"/>
      <c r="VOW589" s="163"/>
      <c r="VOX589" s="163"/>
      <c r="VOY589" s="163"/>
      <c r="VOZ589" s="163"/>
      <c r="VPA589" s="163"/>
      <c r="VPB589" s="163"/>
      <c r="VPC589" s="163"/>
      <c r="VPD589" s="163"/>
      <c r="VPE589" s="163"/>
      <c r="VPF589" s="163"/>
      <c r="VPG589" s="163"/>
      <c r="VPH589" s="163"/>
      <c r="VPI589" s="163"/>
      <c r="VPJ589" s="163"/>
      <c r="VPK589" s="163"/>
      <c r="VPL589" s="163"/>
      <c r="VPM589" s="163"/>
      <c r="VPN589" s="163"/>
      <c r="VPO589" s="163"/>
      <c r="VPP589" s="163"/>
      <c r="VPQ589" s="163"/>
      <c r="VPR589" s="163"/>
      <c r="VPS589" s="163"/>
      <c r="VPT589" s="163"/>
      <c r="VPU589" s="163"/>
      <c r="VPV589" s="163"/>
      <c r="VPW589" s="163"/>
      <c r="VPX589" s="163"/>
      <c r="VPY589" s="163"/>
      <c r="VPZ589" s="163"/>
      <c r="VQA589" s="163"/>
      <c r="VQB589" s="163"/>
      <c r="VQC589" s="163"/>
      <c r="VQD589" s="163"/>
      <c r="VQE589" s="163"/>
      <c r="VQF589" s="163"/>
      <c r="VQG589" s="163"/>
      <c r="VQH589" s="163"/>
      <c r="VQI589" s="163"/>
      <c r="VQJ589" s="163"/>
      <c r="VQK589" s="163"/>
      <c r="VQL589" s="163"/>
      <c r="VQM589" s="163"/>
      <c r="VQN589" s="163"/>
      <c r="VQO589" s="163"/>
      <c r="VQP589" s="163"/>
      <c r="VQQ589" s="163"/>
      <c r="VQR589" s="163"/>
      <c r="VQS589" s="163"/>
      <c r="VQT589" s="163"/>
      <c r="VQU589" s="163"/>
      <c r="VQV589" s="163"/>
      <c r="VQW589" s="163"/>
      <c r="VQX589" s="163"/>
      <c r="VQY589" s="163"/>
      <c r="VQZ589" s="163"/>
      <c r="VRA589" s="163"/>
      <c r="VRB589" s="163"/>
      <c r="VRC589" s="163"/>
      <c r="VRD589" s="163"/>
      <c r="VRE589" s="163"/>
      <c r="VRF589" s="163"/>
      <c r="VRG589" s="163"/>
      <c r="VRH589" s="163"/>
      <c r="VRI589" s="163"/>
      <c r="VRJ589" s="163"/>
      <c r="VRK589" s="163"/>
      <c r="VRL589" s="163"/>
      <c r="VRM589" s="163"/>
      <c r="VRN589" s="163"/>
      <c r="VRO589" s="163"/>
      <c r="VRP589" s="163"/>
      <c r="VRQ589" s="163"/>
      <c r="VRR589" s="163"/>
      <c r="VRS589" s="163"/>
      <c r="VRT589" s="163"/>
      <c r="VRU589" s="163"/>
      <c r="VRV589" s="163"/>
      <c r="VRW589" s="163"/>
      <c r="VRX589" s="163"/>
      <c r="VRY589" s="163"/>
      <c r="VRZ589" s="163"/>
      <c r="VSA589" s="163"/>
      <c r="VSB589" s="163"/>
      <c r="VSC589" s="163"/>
      <c r="VSD589" s="163"/>
      <c r="VSE589" s="163"/>
      <c r="VSF589" s="163"/>
      <c r="VSG589" s="163"/>
      <c r="VSH589" s="163"/>
      <c r="VSI589" s="163"/>
      <c r="VSJ589" s="163"/>
      <c r="VSK589" s="163"/>
      <c r="VSL589" s="163"/>
      <c r="VSM589" s="163"/>
      <c r="VSN589" s="163"/>
      <c r="VSO589" s="163"/>
      <c r="VSP589" s="163"/>
      <c r="VSQ589" s="163"/>
      <c r="VSR589" s="163"/>
      <c r="VSS589" s="163"/>
      <c r="VST589" s="163"/>
      <c r="VSU589" s="163"/>
      <c r="VSV589" s="163"/>
      <c r="VSW589" s="163"/>
      <c r="VSX589" s="163"/>
      <c r="VSY589" s="163"/>
      <c r="VSZ589" s="163"/>
      <c r="VTA589" s="163"/>
      <c r="VTB589" s="163"/>
      <c r="VTC589" s="163"/>
      <c r="VTD589" s="163"/>
      <c r="VTE589" s="163"/>
      <c r="VTF589" s="163"/>
      <c r="VTG589" s="163"/>
      <c r="VTH589" s="163"/>
      <c r="VTI589" s="163"/>
      <c r="VTJ589" s="163"/>
      <c r="VTK589" s="163"/>
      <c r="VTL589" s="163"/>
      <c r="VTM589" s="163"/>
      <c r="VTN589" s="163"/>
      <c r="VTO589" s="163"/>
      <c r="VTP589" s="163"/>
      <c r="VTQ589" s="163"/>
      <c r="VTR589" s="163"/>
      <c r="VTS589" s="163"/>
      <c r="VTT589" s="163"/>
      <c r="VTU589" s="163"/>
      <c r="VTV589" s="163"/>
      <c r="VTW589" s="163"/>
      <c r="VTX589" s="163"/>
      <c r="VTY589" s="163"/>
      <c r="VTZ589" s="163"/>
      <c r="VUA589" s="163"/>
      <c r="VUB589" s="163"/>
      <c r="VUC589" s="163"/>
      <c r="VUD589" s="163"/>
      <c r="VUE589" s="163"/>
      <c r="VUF589" s="163"/>
      <c r="VUG589" s="163"/>
      <c r="VUH589" s="163"/>
      <c r="VUI589" s="163"/>
      <c r="VUJ589" s="163"/>
      <c r="VUK589" s="163"/>
      <c r="VUL589" s="163"/>
      <c r="VUM589" s="163"/>
      <c r="VUN589" s="163"/>
      <c r="VUO589" s="163"/>
      <c r="VUP589" s="163"/>
      <c r="VUQ589" s="163"/>
      <c r="VUR589" s="163"/>
      <c r="VUS589" s="163"/>
      <c r="VUT589" s="163"/>
      <c r="VUU589" s="163"/>
      <c r="VUV589" s="163"/>
      <c r="VUW589" s="163"/>
      <c r="VUX589" s="163"/>
      <c r="VUY589" s="163"/>
      <c r="VUZ589" s="163"/>
      <c r="VVA589" s="163"/>
      <c r="VVB589" s="163"/>
      <c r="VVC589" s="163"/>
      <c r="VVD589" s="163"/>
      <c r="VVE589" s="163"/>
      <c r="VVF589" s="163"/>
      <c r="VVG589" s="163"/>
      <c r="VVH589" s="163"/>
      <c r="VVI589" s="163"/>
      <c r="VVJ589" s="163"/>
      <c r="VVK589" s="163"/>
      <c r="VVL589" s="163"/>
      <c r="VVM589" s="163"/>
      <c r="VVN589" s="163"/>
      <c r="VVO589" s="163"/>
      <c r="VVP589" s="163"/>
      <c r="VVQ589" s="163"/>
      <c r="VVR589" s="163"/>
      <c r="VVS589" s="163"/>
      <c r="VVT589" s="163"/>
      <c r="VVU589" s="163"/>
      <c r="VVV589" s="163"/>
      <c r="VVW589" s="163"/>
      <c r="VVX589" s="163"/>
      <c r="VVY589" s="163"/>
      <c r="VVZ589" s="163"/>
      <c r="VWA589" s="163"/>
      <c r="VWB589" s="163"/>
      <c r="VWC589" s="163"/>
      <c r="VWD589" s="163"/>
      <c r="VWE589" s="163"/>
      <c r="VWF589" s="163"/>
      <c r="VWG589" s="163"/>
      <c r="VWH589" s="163"/>
      <c r="VWI589" s="163"/>
      <c r="VWJ589" s="163"/>
      <c r="VWK589" s="163"/>
      <c r="VWL589" s="163"/>
      <c r="VWM589" s="163"/>
      <c r="VWN589" s="163"/>
      <c r="VWO589" s="163"/>
      <c r="VWP589" s="163"/>
      <c r="VWQ589" s="163"/>
      <c r="VWR589" s="163"/>
      <c r="VWS589" s="163"/>
      <c r="VWT589" s="163"/>
      <c r="VWU589" s="163"/>
      <c r="VWV589" s="163"/>
      <c r="VWW589" s="163"/>
      <c r="VWX589" s="163"/>
      <c r="VWY589" s="163"/>
      <c r="VWZ589" s="163"/>
      <c r="VXA589" s="163"/>
      <c r="VXB589" s="163"/>
      <c r="VXC589" s="163"/>
      <c r="VXD589" s="163"/>
      <c r="VXE589" s="163"/>
      <c r="VXF589" s="163"/>
      <c r="VXG589" s="163"/>
      <c r="VXH589" s="163"/>
      <c r="VXI589" s="163"/>
      <c r="VXJ589" s="163"/>
      <c r="VXK589" s="163"/>
      <c r="VXL589" s="163"/>
      <c r="VXM589" s="163"/>
      <c r="VXN589" s="163"/>
      <c r="VXO589" s="163"/>
      <c r="VXP589" s="163"/>
      <c r="VXQ589" s="163"/>
      <c r="VXR589" s="163"/>
      <c r="VXS589" s="163"/>
      <c r="VXT589" s="163"/>
      <c r="VXU589" s="163"/>
      <c r="VXV589" s="163"/>
      <c r="VXW589" s="163"/>
      <c r="VXX589" s="163"/>
      <c r="VXY589" s="163"/>
      <c r="VXZ589" s="163"/>
      <c r="VYA589" s="163"/>
      <c r="VYB589" s="163"/>
      <c r="VYC589" s="163"/>
      <c r="VYD589" s="163"/>
      <c r="VYE589" s="163"/>
      <c r="VYF589" s="163"/>
      <c r="VYG589" s="163"/>
      <c r="VYH589" s="163"/>
      <c r="VYI589" s="163"/>
      <c r="VYJ589" s="163"/>
      <c r="VYK589" s="163"/>
      <c r="VYL589" s="163"/>
      <c r="VYM589" s="163"/>
      <c r="VYN589" s="163"/>
      <c r="VYO589" s="163"/>
      <c r="VYP589" s="163"/>
      <c r="VYQ589" s="163"/>
      <c r="VYR589" s="163"/>
      <c r="VYS589" s="163"/>
      <c r="VYT589" s="163"/>
      <c r="VYU589" s="163"/>
      <c r="VYV589" s="163"/>
      <c r="VYW589" s="163"/>
      <c r="VYX589" s="163"/>
      <c r="VYY589" s="163"/>
      <c r="VYZ589" s="163"/>
      <c r="VZA589" s="163"/>
      <c r="VZB589" s="163"/>
      <c r="VZC589" s="163"/>
      <c r="VZD589" s="163"/>
      <c r="VZE589" s="163"/>
      <c r="VZF589" s="163"/>
      <c r="VZG589" s="163"/>
      <c r="VZH589" s="163"/>
      <c r="VZI589" s="163"/>
      <c r="VZJ589" s="163"/>
      <c r="VZK589" s="163"/>
      <c r="VZL589" s="163"/>
      <c r="VZM589" s="163"/>
      <c r="VZN589" s="163"/>
      <c r="VZO589" s="163"/>
      <c r="VZP589" s="163"/>
      <c r="VZQ589" s="163"/>
      <c r="VZR589" s="163"/>
      <c r="VZS589" s="163"/>
      <c r="VZT589" s="163"/>
      <c r="VZU589" s="163"/>
      <c r="VZV589" s="163"/>
      <c r="VZW589" s="163"/>
      <c r="VZX589" s="163"/>
      <c r="VZY589" s="163"/>
      <c r="VZZ589" s="163"/>
      <c r="WAA589" s="163"/>
      <c r="WAB589" s="163"/>
      <c r="WAC589" s="163"/>
      <c r="WAD589" s="163"/>
      <c r="WAE589" s="163"/>
      <c r="WAF589" s="163"/>
      <c r="WAG589" s="163"/>
      <c r="WAH589" s="163"/>
      <c r="WAI589" s="163"/>
      <c r="WAJ589" s="163"/>
      <c r="WAK589" s="163"/>
      <c r="WAL589" s="163"/>
      <c r="WAM589" s="163"/>
      <c r="WAN589" s="163"/>
      <c r="WAO589" s="163"/>
      <c r="WAP589" s="163"/>
      <c r="WAQ589" s="163"/>
      <c r="WAR589" s="163"/>
      <c r="WAS589" s="163"/>
      <c r="WAT589" s="163"/>
      <c r="WAU589" s="163"/>
      <c r="WAV589" s="163"/>
      <c r="WAW589" s="163"/>
      <c r="WAX589" s="163"/>
      <c r="WAY589" s="163"/>
      <c r="WAZ589" s="163"/>
      <c r="WBA589" s="163"/>
      <c r="WBB589" s="163"/>
      <c r="WBC589" s="163"/>
      <c r="WBD589" s="163"/>
      <c r="WBE589" s="163"/>
      <c r="WBF589" s="163"/>
      <c r="WBG589" s="163"/>
      <c r="WBH589" s="163"/>
      <c r="WBI589" s="163"/>
      <c r="WBJ589" s="163"/>
      <c r="WBK589" s="163"/>
      <c r="WBL589" s="163"/>
      <c r="WBM589" s="163"/>
      <c r="WBN589" s="163"/>
      <c r="WBO589" s="163"/>
      <c r="WBP589" s="163"/>
      <c r="WBQ589" s="163"/>
      <c r="WBR589" s="163"/>
      <c r="WBS589" s="163"/>
      <c r="WBT589" s="163"/>
      <c r="WBU589" s="163"/>
      <c r="WBV589" s="163"/>
      <c r="WBW589" s="163"/>
      <c r="WBX589" s="163"/>
      <c r="WBY589" s="163"/>
      <c r="WBZ589" s="163"/>
      <c r="WCA589" s="163"/>
      <c r="WCB589" s="163"/>
      <c r="WCC589" s="163"/>
      <c r="WCD589" s="163"/>
      <c r="WCE589" s="163"/>
      <c r="WCF589" s="163"/>
      <c r="WCG589" s="163"/>
      <c r="WCH589" s="163"/>
      <c r="WCI589" s="163"/>
      <c r="WCJ589" s="163"/>
      <c r="WCK589" s="163"/>
      <c r="WCL589" s="163"/>
      <c r="WCM589" s="163"/>
      <c r="WCN589" s="163"/>
      <c r="WCO589" s="163"/>
      <c r="WCP589" s="163"/>
      <c r="WCQ589" s="163"/>
      <c r="WCR589" s="163"/>
      <c r="WCS589" s="163"/>
      <c r="WCT589" s="163"/>
      <c r="WCU589" s="163"/>
      <c r="WCV589" s="163"/>
      <c r="WCW589" s="163"/>
      <c r="WCX589" s="163"/>
      <c r="WCY589" s="163"/>
      <c r="WCZ589" s="163"/>
      <c r="WDA589" s="163"/>
      <c r="WDB589" s="163"/>
      <c r="WDC589" s="163"/>
      <c r="WDD589" s="163"/>
      <c r="WDE589" s="163"/>
      <c r="WDF589" s="163"/>
      <c r="WDG589" s="163"/>
      <c r="WDH589" s="163"/>
      <c r="WDI589" s="163"/>
      <c r="WDJ589" s="163"/>
      <c r="WDK589" s="163"/>
      <c r="WDL589" s="163"/>
      <c r="WDM589" s="163"/>
      <c r="WDN589" s="163"/>
      <c r="WDO589" s="163"/>
      <c r="WDP589" s="163"/>
      <c r="WDQ589" s="163"/>
      <c r="WDR589" s="163"/>
      <c r="WDS589" s="163"/>
      <c r="WDT589" s="163"/>
      <c r="WDU589" s="163"/>
      <c r="WDV589" s="163"/>
      <c r="WDW589" s="163"/>
      <c r="WDX589" s="163"/>
      <c r="WDY589" s="163"/>
      <c r="WDZ589" s="163"/>
      <c r="WEA589" s="163"/>
      <c r="WEB589" s="163"/>
      <c r="WEC589" s="163"/>
      <c r="WED589" s="163"/>
      <c r="WEE589" s="163"/>
      <c r="WEF589" s="163"/>
      <c r="WEG589" s="163"/>
      <c r="WEH589" s="163"/>
      <c r="WEI589" s="163"/>
      <c r="WEJ589" s="163"/>
      <c r="WEK589" s="163"/>
      <c r="WEL589" s="163"/>
      <c r="WEM589" s="163"/>
      <c r="WEN589" s="163"/>
      <c r="WEO589" s="163"/>
      <c r="WEP589" s="163"/>
      <c r="WEQ589" s="163"/>
      <c r="WER589" s="163"/>
      <c r="WES589" s="163"/>
      <c r="WET589" s="163"/>
      <c r="WEU589" s="163"/>
      <c r="WEV589" s="163"/>
      <c r="WEW589" s="163"/>
      <c r="WEX589" s="163"/>
      <c r="WEY589" s="163"/>
      <c r="WEZ589" s="163"/>
      <c r="WFA589" s="163"/>
      <c r="WFB589" s="163"/>
      <c r="WFC589" s="163"/>
      <c r="WFD589" s="163"/>
      <c r="WFE589" s="163"/>
      <c r="WFF589" s="163"/>
      <c r="WFG589" s="163"/>
      <c r="WFH589" s="163"/>
      <c r="WFI589" s="163"/>
      <c r="WFJ589" s="163"/>
      <c r="WFK589" s="163"/>
      <c r="WFL589" s="163"/>
      <c r="WFM589" s="163"/>
      <c r="WFN589" s="163"/>
      <c r="WFO589" s="163"/>
      <c r="WFP589" s="163"/>
      <c r="WFQ589" s="163"/>
      <c r="WFR589" s="163"/>
      <c r="WFS589" s="163"/>
      <c r="WFT589" s="163"/>
      <c r="WFU589" s="163"/>
      <c r="WFV589" s="163"/>
      <c r="WFW589" s="163"/>
      <c r="WFX589" s="163"/>
      <c r="WFY589" s="163"/>
      <c r="WFZ589" s="163"/>
      <c r="WGA589" s="163"/>
      <c r="WGB589" s="163"/>
      <c r="WGC589" s="163"/>
      <c r="WGD589" s="163"/>
      <c r="WGE589" s="163"/>
      <c r="WGF589" s="163"/>
      <c r="WGG589" s="163"/>
      <c r="WGH589" s="163"/>
      <c r="WGI589" s="163"/>
      <c r="WGJ589" s="163"/>
      <c r="WGK589" s="163"/>
      <c r="WGL589" s="163"/>
      <c r="WGM589" s="163"/>
      <c r="WGN589" s="163"/>
      <c r="WGO589" s="163"/>
      <c r="WGP589" s="163"/>
      <c r="WGQ589" s="163"/>
      <c r="WGR589" s="163"/>
      <c r="WGS589" s="163"/>
      <c r="WGT589" s="163"/>
      <c r="WGU589" s="163"/>
      <c r="WGV589" s="163"/>
      <c r="WGW589" s="163"/>
      <c r="WGX589" s="163"/>
      <c r="WGY589" s="163"/>
      <c r="WGZ589" s="163"/>
      <c r="WHA589" s="163"/>
      <c r="WHB589" s="163"/>
      <c r="WHC589" s="163"/>
      <c r="WHD589" s="163"/>
      <c r="WHE589" s="163"/>
      <c r="WHF589" s="163"/>
      <c r="WHG589" s="163"/>
      <c r="WHH589" s="163"/>
      <c r="WHI589" s="163"/>
      <c r="WHJ589" s="163"/>
      <c r="WHK589" s="163"/>
      <c r="WHL589" s="163"/>
      <c r="WHM589" s="163"/>
      <c r="WHN589" s="163"/>
      <c r="WHO589" s="163"/>
      <c r="WHP589" s="163"/>
      <c r="WHQ589" s="163"/>
      <c r="WHR589" s="163"/>
      <c r="WHS589" s="163"/>
      <c r="WHT589" s="163"/>
      <c r="WHU589" s="163"/>
      <c r="WHV589" s="163"/>
      <c r="WHW589" s="163"/>
      <c r="WHX589" s="163"/>
      <c r="WHY589" s="163"/>
      <c r="WHZ589" s="163"/>
      <c r="WIA589" s="163"/>
      <c r="WIB589" s="163"/>
      <c r="WIC589" s="163"/>
      <c r="WID589" s="163"/>
      <c r="WIE589" s="163"/>
      <c r="WIF589" s="163"/>
      <c r="WIG589" s="163"/>
      <c r="WIH589" s="163"/>
      <c r="WII589" s="163"/>
      <c r="WIJ589" s="163"/>
      <c r="WIK589" s="163"/>
      <c r="WIL589" s="163"/>
      <c r="WIM589" s="163"/>
      <c r="WIN589" s="163"/>
      <c r="WIO589" s="163"/>
      <c r="WIP589" s="163"/>
      <c r="WIQ589" s="163"/>
      <c r="WIR589" s="163"/>
      <c r="WIS589" s="163"/>
      <c r="WIT589" s="163"/>
      <c r="WIU589" s="163"/>
      <c r="WIV589" s="163"/>
      <c r="WIW589" s="163"/>
      <c r="WIX589" s="163"/>
      <c r="WIY589" s="163"/>
      <c r="WIZ589" s="163"/>
      <c r="WJA589" s="163"/>
      <c r="WJB589" s="163"/>
      <c r="WJC589" s="163"/>
      <c r="WJD589" s="163"/>
      <c r="WJE589" s="163"/>
      <c r="WJF589" s="163"/>
      <c r="WJG589" s="163"/>
      <c r="WJH589" s="163"/>
      <c r="WJI589" s="163"/>
      <c r="WJJ589" s="163"/>
      <c r="WJK589" s="163"/>
      <c r="WJL589" s="163"/>
      <c r="WJM589" s="163"/>
      <c r="WJN589" s="163"/>
      <c r="WJO589" s="163"/>
      <c r="WJP589" s="163"/>
      <c r="WJQ589" s="163"/>
      <c r="WJR589" s="163"/>
      <c r="WJS589" s="163"/>
      <c r="WJT589" s="163"/>
      <c r="WJU589" s="163"/>
      <c r="WJV589" s="163"/>
      <c r="WJW589" s="163"/>
      <c r="WJX589" s="163"/>
      <c r="WJY589" s="163"/>
      <c r="WJZ589" s="163"/>
      <c r="WKA589" s="163"/>
      <c r="WKB589" s="163"/>
      <c r="WKC589" s="163"/>
      <c r="WKD589" s="163"/>
      <c r="WKE589" s="163"/>
      <c r="WKF589" s="163"/>
      <c r="WKG589" s="163"/>
      <c r="WKH589" s="163"/>
      <c r="WKI589" s="163"/>
      <c r="WKJ589" s="163"/>
      <c r="WKK589" s="163"/>
      <c r="WKL589" s="163"/>
      <c r="WKM589" s="163"/>
      <c r="WKN589" s="163"/>
      <c r="WKO589" s="163"/>
      <c r="WKP589" s="163"/>
      <c r="WKQ589" s="163"/>
      <c r="WKR589" s="163"/>
      <c r="WKS589" s="163"/>
      <c r="WKT589" s="163"/>
      <c r="WKU589" s="163"/>
      <c r="WKV589" s="163"/>
      <c r="WKW589" s="163"/>
      <c r="WKX589" s="163"/>
      <c r="WKY589" s="163"/>
      <c r="WKZ589" s="163"/>
      <c r="WLA589" s="163"/>
      <c r="WLB589" s="163"/>
      <c r="WLC589" s="163"/>
      <c r="WLD589" s="163"/>
      <c r="WLE589" s="163"/>
      <c r="WLF589" s="163"/>
      <c r="WLG589" s="163"/>
      <c r="WLH589" s="163"/>
      <c r="WLI589" s="163"/>
      <c r="WLJ589" s="163"/>
      <c r="WLK589" s="163"/>
      <c r="WLL589" s="163"/>
      <c r="WLM589" s="163"/>
      <c r="WLN589" s="163"/>
      <c r="WLO589" s="163"/>
      <c r="WLP589" s="163"/>
      <c r="WLQ589" s="163"/>
      <c r="WLR589" s="163"/>
      <c r="WLS589" s="163"/>
      <c r="WLT589" s="163"/>
      <c r="WLU589" s="163"/>
      <c r="WLV589" s="163"/>
      <c r="WLW589" s="163"/>
      <c r="WLX589" s="163"/>
      <c r="WLY589" s="163"/>
      <c r="WLZ589" s="163"/>
      <c r="WMA589" s="163"/>
      <c r="WMB589" s="163"/>
      <c r="WMC589" s="163"/>
      <c r="WMD589" s="163"/>
      <c r="WME589" s="163"/>
      <c r="WMF589" s="163"/>
      <c r="WMG589" s="163"/>
      <c r="WMH589" s="163"/>
      <c r="WMI589" s="163"/>
      <c r="WMJ589" s="163"/>
      <c r="WMK589" s="163"/>
      <c r="WML589" s="163"/>
      <c r="WMM589" s="163"/>
      <c r="WMN589" s="163"/>
      <c r="WMO589" s="163"/>
      <c r="WMP589" s="163"/>
      <c r="WMQ589" s="163"/>
      <c r="WMR589" s="163"/>
      <c r="WMS589" s="163"/>
      <c r="WMT589" s="163"/>
      <c r="WMU589" s="163"/>
      <c r="WMV589" s="163"/>
      <c r="WMW589" s="163"/>
      <c r="WMX589" s="163"/>
      <c r="WMY589" s="163"/>
      <c r="WMZ589" s="163"/>
      <c r="WNA589" s="163"/>
      <c r="WNB589" s="163"/>
      <c r="WNC589" s="163"/>
      <c r="WND589" s="163"/>
      <c r="WNE589" s="163"/>
      <c r="WNF589" s="163"/>
      <c r="WNG589" s="163"/>
      <c r="WNH589" s="163"/>
      <c r="WNI589" s="163"/>
      <c r="WNJ589" s="163"/>
      <c r="WNK589" s="163"/>
      <c r="WNL589" s="163"/>
      <c r="WNM589" s="163"/>
      <c r="WNN589" s="163"/>
      <c r="WNO589" s="163"/>
      <c r="WNP589" s="163"/>
      <c r="WNQ589" s="163"/>
      <c r="WNR589" s="163"/>
      <c r="WNS589" s="163"/>
      <c r="WNT589" s="163"/>
      <c r="WNU589" s="163"/>
      <c r="WNV589" s="163"/>
      <c r="WNW589" s="163"/>
      <c r="WNX589" s="163"/>
      <c r="WNY589" s="163"/>
      <c r="WNZ589" s="163"/>
      <c r="WOA589" s="163"/>
      <c r="WOB589" s="163"/>
      <c r="WOC589" s="163"/>
      <c r="WOD589" s="163"/>
      <c r="WOE589" s="163"/>
      <c r="WOF589" s="163"/>
      <c r="WOG589" s="163"/>
      <c r="WOH589" s="163"/>
      <c r="WOI589" s="163"/>
      <c r="WOJ589" s="163"/>
      <c r="WOK589" s="163"/>
      <c r="WOL589" s="163"/>
      <c r="WOM589" s="163"/>
      <c r="WON589" s="163"/>
      <c r="WOO589" s="163"/>
      <c r="WOP589" s="163"/>
      <c r="WOQ589" s="163"/>
      <c r="WOR589" s="163"/>
      <c r="WOS589" s="163"/>
      <c r="WOT589" s="163"/>
      <c r="WOU589" s="163"/>
      <c r="WOV589" s="163"/>
      <c r="WOW589" s="163"/>
      <c r="WOX589" s="163"/>
      <c r="WOY589" s="163"/>
      <c r="WOZ589" s="163"/>
      <c r="WPA589" s="163"/>
      <c r="WPB589" s="163"/>
      <c r="WPC589" s="163"/>
      <c r="WPD589" s="163"/>
      <c r="WPE589" s="163"/>
      <c r="WPF589" s="163"/>
      <c r="WPG589" s="163"/>
      <c r="WPH589" s="163"/>
      <c r="WPI589" s="163"/>
      <c r="WPJ589" s="163"/>
      <c r="WPK589" s="163"/>
      <c r="WPL589" s="163"/>
      <c r="WPM589" s="163"/>
      <c r="WPN589" s="163"/>
      <c r="WPO589" s="163"/>
      <c r="WPP589" s="163"/>
      <c r="WPQ589" s="163"/>
      <c r="WPR589" s="163"/>
      <c r="WPS589" s="163"/>
      <c r="WPT589" s="163"/>
      <c r="WPU589" s="163"/>
      <c r="WPV589" s="163"/>
      <c r="WPW589" s="163"/>
      <c r="WPX589" s="163"/>
      <c r="WPY589" s="163"/>
      <c r="WPZ589" s="163"/>
      <c r="WQA589" s="163"/>
      <c r="WQB589" s="163"/>
      <c r="WQC589" s="163"/>
      <c r="WQD589" s="163"/>
      <c r="WQE589" s="163"/>
      <c r="WQF589" s="163"/>
      <c r="WQG589" s="163"/>
      <c r="WQH589" s="163"/>
      <c r="WQI589" s="163"/>
      <c r="WQJ589" s="163"/>
      <c r="WQK589" s="163"/>
      <c r="WQL589" s="163"/>
      <c r="WQM589" s="163"/>
      <c r="WQN589" s="163"/>
      <c r="WQO589" s="163"/>
      <c r="WQP589" s="163"/>
      <c r="WQQ589" s="163"/>
      <c r="WQR589" s="163"/>
      <c r="WQS589" s="163"/>
      <c r="WQT589" s="163"/>
      <c r="WQU589" s="163"/>
      <c r="WQV589" s="163"/>
      <c r="WQW589" s="163"/>
      <c r="WQX589" s="163"/>
      <c r="WQY589" s="163"/>
      <c r="WQZ589" s="163"/>
      <c r="WRA589" s="163"/>
      <c r="WRB589" s="163"/>
      <c r="WRC589" s="163"/>
      <c r="WRD589" s="163"/>
      <c r="WRE589" s="163"/>
      <c r="WRF589" s="163"/>
      <c r="WRG589" s="163"/>
      <c r="WRH589" s="163"/>
      <c r="WRI589" s="163"/>
      <c r="WRJ589" s="163"/>
      <c r="WRK589" s="163"/>
      <c r="WRL589" s="163"/>
      <c r="WRM589" s="163"/>
      <c r="WRN589" s="163"/>
      <c r="WRO589" s="163"/>
      <c r="WRP589" s="163"/>
      <c r="WRQ589" s="163"/>
      <c r="WRR589" s="163"/>
      <c r="WRS589" s="163"/>
      <c r="WRT589" s="163"/>
      <c r="WRU589" s="163"/>
      <c r="WRV589" s="163"/>
      <c r="WRW589" s="163"/>
      <c r="WRX589" s="163"/>
      <c r="WRY589" s="163"/>
      <c r="WRZ589" s="163"/>
      <c r="WSA589" s="163"/>
      <c r="WSB589" s="163"/>
      <c r="WSC589" s="163"/>
      <c r="WSD589" s="163"/>
      <c r="WSE589" s="163"/>
      <c r="WSF589" s="163"/>
      <c r="WSG589" s="163"/>
      <c r="WSH589" s="163"/>
      <c r="WSI589" s="163"/>
      <c r="WSJ589" s="163"/>
      <c r="WSK589" s="163"/>
      <c r="WSL589" s="163"/>
      <c r="WSM589" s="163"/>
      <c r="WSN589" s="163"/>
      <c r="WSO589" s="163"/>
      <c r="WSP589" s="163"/>
      <c r="WSQ589" s="163"/>
      <c r="WSR589" s="163"/>
      <c r="WSS589" s="163"/>
      <c r="WST589" s="163"/>
      <c r="WSU589" s="163"/>
      <c r="WSV589" s="163"/>
      <c r="WSW589" s="163"/>
      <c r="WSX589" s="163"/>
      <c r="WSY589" s="163"/>
      <c r="WSZ589" s="163"/>
      <c r="WTA589" s="163"/>
      <c r="WTB589" s="163"/>
      <c r="WTC589" s="163"/>
      <c r="WTD589" s="163"/>
      <c r="WTE589" s="163"/>
      <c r="WTF589" s="163"/>
      <c r="WTG589" s="163"/>
      <c r="WTH589" s="163"/>
      <c r="WTI589" s="163"/>
      <c r="WTJ589" s="163"/>
      <c r="WTK589" s="163"/>
      <c r="WTL589" s="163"/>
      <c r="WTM589" s="163"/>
      <c r="WTN589" s="163"/>
      <c r="WTO589" s="163"/>
      <c r="WTP589" s="163"/>
      <c r="WTQ589" s="163"/>
      <c r="WTR589" s="163"/>
      <c r="WTS589" s="163"/>
      <c r="WTT589" s="163"/>
      <c r="WTU589" s="163"/>
      <c r="WTV589" s="163"/>
      <c r="WTW589" s="163"/>
      <c r="WTX589" s="163"/>
      <c r="WTY589" s="163"/>
      <c r="WTZ589" s="163"/>
      <c r="WUA589" s="163"/>
      <c r="WUB589" s="163"/>
      <c r="WUC589" s="163"/>
      <c r="WUD589" s="163"/>
      <c r="WUE589" s="163"/>
      <c r="WUF589" s="163"/>
      <c r="WUG589" s="163"/>
      <c r="WUH589" s="163"/>
      <c r="WUI589" s="163"/>
      <c r="WUJ589" s="163"/>
      <c r="WUK589" s="163"/>
      <c r="WUL589" s="163"/>
      <c r="WUM589" s="163"/>
      <c r="WUN589" s="163"/>
      <c r="WUO589" s="163"/>
      <c r="WUP589" s="163"/>
      <c r="WUQ589" s="163"/>
      <c r="WUR589" s="163"/>
      <c r="WUS589" s="163"/>
      <c r="WUT589" s="163"/>
      <c r="WUU589" s="163"/>
      <c r="WUV589" s="163"/>
      <c r="WUW589" s="163"/>
      <c r="WUX589" s="163"/>
      <c r="WUY589" s="163"/>
      <c r="WUZ589" s="163"/>
      <c r="WVA589" s="163"/>
      <c r="WVB589" s="163"/>
      <c r="WVC589" s="163"/>
      <c r="WVD589" s="163"/>
      <c r="WVE589" s="163"/>
      <c r="WVF589" s="163"/>
      <c r="WVG589" s="163"/>
      <c r="WVH589" s="163"/>
      <c r="WVI589" s="163"/>
      <c r="WVJ589" s="163"/>
      <c r="WVK589" s="163"/>
      <c r="WVL589" s="163"/>
      <c r="WVM589" s="163"/>
      <c r="WVN589" s="163"/>
      <c r="WVO589" s="163"/>
      <c r="WVP589" s="163"/>
      <c r="WVQ589" s="163"/>
      <c r="WVR589" s="163"/>
      <c r="WVS589" s="163"/>
      <c r="WVT589" s="163"/>
      <c r="WVU589" s="163"/>
      <c r="WVV589" s="163"/>
      <c r="WVW589" s="163"/>
      <c r="WVX589" s="163"/>
      <c r="WVY589" s="163"/>
      <c r="WVZ589" s="163"/>
      <c r="WWA589" s="163"/>
      <c r="WWB589" s="163"/>
      <c r="WWC589" s="163"/>
      <c r="WWD589" s="163"/>
      <c r="WWE589" s="163"/>
      <c r="WWF589" s="163"/>
      <c r="WWG589" s="163"/>
      <c r="WWH589" s="163"/>
      <c r="WWI589" s="163"/>
      <c r="WWJ589" s="163"/>
      <c r="WWK589" s="163"/>
      <c r="WWL589" s="163"/>
      <c r="WWM589" s="163"/>
      <c r="WWN589" s="163"/>
      <c r="WWO589" s="163"/>
      <c r="WWP589" s="163"/>
      <c r="WWQ589" s="163"/>
      <c r="WWR589" s="163"/>
      <c r="WWS589" s="163"/>
      <c r="WWT589" s="163"/>
      <c r="WWU589" s="163"/>
      <c r="WWV589" s="163"/>
      <c r="WWW589" s="163"/>
      <c r="WWX589" s="163"/>
      <c r="WWY589" s="163"/>
      <c r="WWZ589" s="163"/>
      <c r="WXA589" s="163"/>
      <c r="WXB589" s="163"/>
      <c r="WXC589" s="163"/>
      <c r="WXD589" s="163"/>
      <c r="WXE589" s="163"/>
      <c r="WXF589" s="163"/>
      <c r="WXG589" s="163"/>
      <c r="WXH589" s="163"/>
      <c r="WXI589" s="163"/>
      <c r="WXJ589" s="163"/>
      <c r="WXK589" s="163"/>
      <c r="WXL589" s="163"/>
      <c r="WXM589" s="163"/>
      <c r="WXN589" s="163"/>
      <c r="WXO589" s="163"/>
      <c r="WXP589" s="163"/>
      <c r="WXQ589" s="163"/>
      <c r="WXR589" s="163"/>
      <c r="WXS589" s="163"/>
      <c r="WXT589" s="163"/>
      <c r="WXU589" s="163"/>
      <c r="WXV589" s="163"/>
      <c r="WXW589" s="163"/>
      <c r="WXX589" s="163"/>
      <c r="WXY589" s="163"/>
      <c r="WXZ589" s="163"/>
      <c r="WYA589" s="163"/>
      <c r="WYB589" s="163"/>
      <c r="WYC589" s="163"/>
      <c r="WYD589" s="163"/>
      <c r="WYE589" s="163"/>
      <c r="WYF589" s="163"/>
      <c r="WYG589" s="163"/>
      <c r="WYH589" s="163"/>
      <c r="WYI589" s="163"/>
      <c r="WYJ589" s="163"/>
      <c r="WYK589" s="163"/>
      <c r="WYL589" s="163"/>
      <c r="WYM589" s="163"/>
      <c r="WYN589" s="163"/>
      <c r="WYO589" s="163"/>
      <c r="WYP589" s="163"/>
      <c r="WYQ589" s="163"/>
      <c r="WYR589" s="163"/>
      <c r="WYS589" s="163"/>
      <c r="WYT589" s="163"/>
      <c r="WYU589" s="163"/>
      <c r="WYV589" s="163"/>
      <c r="WYW589" s="163"/>
      <c r="WYX589" s="163"/>
      <c r="WYY589" s="163"/>
      <c r="WYZ589" s="163"/>
      <c r="WZA589" s="163"/>
      <c r="WZB589" s="163"/>
      <c r="WZC589" s="163"/>
      <c r="WZD589" s="163"/>
      <c r="WZE589" s="163"/>
      <c r="WZF589" s="163"/>
      <c r="WZG589" s="163"/>
      <c r="WZH589" s="163"/>
      <c r="WZI589" s="163"/>
      <c r="WZJ589" s="163"/>
      <c r="WZK589" s="163"/>
      <c r="WZL589" s="163"/>
      <c r="WZM589" s="163"/>
      <c r="WZN589" s="163"/>
      <c r="WZO589" s="163"/>
      <c r="WZP589" s="163"/>
      <c r="WZQ589" s="163"/>
      <c r="WZR589" s="163"/>
      <c r="WZS589" s="163"/>
      <c r="WZT589" s="163"/>
      <c r="WZU589" s="163"/>
      <c r="WZV589" s="163"/>
      <c r="WZW589" s="163"/>
      <c r="WZX589" s="163"/>
      <c r="WZY589" s="163"/>
      <c r="WZZ589" s="163"/>
      <c r="XAA589" s="163"/>
      <c r="XAB589" s="163"/>
      <c r="XAC589" s="163"/>
      <c r="XAD589" s="163"/>
      <c r="XAE589" s="163"/>
      <c r="XAF589" s="163"/>
      <c r="XAG589" s="163"/>
      <c r="XAH589" s="163"/>
      <c r="XAI589" s="163"/>
      <c r="XAJ589" s="163"/>
      <c r="XAK589" s="163"/>
      <c r="XAL589" s="163"/>
      <c r="XAM589" s="163"/>
      <c r="XAN589" s="163"/>
      <c r="XAO589" s="163"/>
      <c r="XAP589" s="163"/>
      <c r="XAQ589" s="163"/>
      <c r="XAR589" s="163"/>
      <c r="XAS589" s="163"/>
      <c r="XAT589" s="163"/>
      <c r="XAU589" s="163"/>
      <c r="XAV589" s="163"/>
      <c r="XAW589" s="163"/>
      <c r="XAX589" s="163"/>
      <c r="XAY589" s="163"/>
      <c r="XAZ589" s="163"/>
      <c r="XBA589" s="163"/>
      <c r="XBB589" s="163"/>
      <c r="XBC589" s="163"/>
      <c r="XBD589" s="163"/>
      <c r="XBE589" s="163"/>
      <c r="XBF589" s="163"/>
      <c r="XBG589" s="163"/>
      <c r="XBH589" s="163"/>
      <c r="XBI589" s="163"/>
      <c r="XBJ589" s="163"/>
      <c r="XBK589" s="163"/>
      <c r="XBL589" s="163"/>
      <c r="XBM589" s="163"/>
      <c r="XBN589" s="163"/>
      <c r="XBO589" s="163"/>
      <c r="XBP589" s="163"/>
      <c r="XBQ589" s="163"/>
      <c r="XBR589" s="163"/>
      <c r="XBS589" s="163"/>
      <c r="XBT589" s="163"/>
      <c r="XBU589" s="163"/>
      <c r="XBV589" s="163"/>
      <c r="XBW589" s="163"/>
      <c r="XBX589" s="163"/>
      <c r="XBY589" s="163"/>
      <c r="XBZ589" s="163"/>
      <c r="XCA589" s="163"/>
      <c r="XCB589" s="163"/>
      <c r="XCC589" s="163"/>
      <c r="XCD589" s="163"/>
      <c r="XCE589" s="163"/>
      <c r="XCF589" s="163"/>
      <c r="XCG589" s="163"/>
      <c r="XCH589" s="163"/>
      <c r="XCI589" s="163"/>
      <c r="XCJ589" s="163"/>
      <c r="XCK589" s="163"/>
      <c r="XCL589" s="163"/>
      <c r="XCM589" s="163"/>
      <c r="XCN589" s="163"/>
      <c r="XCO589" s="163"/>
      <c r="XCP589" s="163"/>
      <c r="XCQ589" s="163"/>
      <c r="XCR589" s="163"/>
      <c r="XCS589" s="163"/>
      <c r="XCT589" s="163"/>
      <c r="XCU589" s="163"/>
      <c r="XCV589" s="163"/>
      <c r="XCW589" s="163"/>
      <c r="XCX589" s="163"/>
      <c r="XCY589" s="163"/>
      <c r="XCZ589" s="163"/>
      <c r="XDA589" s="163"/>
      <c r="XDB589" s="163"/>
      <c r="XDC589" s="163"/>
      <c r="XDD589" s="163"/>
      <c r="XDE589" s="163"/>
      <c r="XDF589" s="163"/>
      <c r="XDG589" s="163"/>
      <c r="XDH589" s="163"/>
      <c r="XDI589" s="163"/>
      <c r="XDJ589" s="163"/>
      <c r="XDK589" s="163"/>
      <c r="XDL589" s="163"/>
      <c r="XDM589" s="163"/>
      <c r="XDN589" s="163"/>
      <c r="XDO589" s="163"/>
      <c r="XDP589" s="163"/>
      <c r="XDQ589" s="163"/>
      <c r="XDR589" s="163"/>
      <c r="XDS589" s="163"/>
      <c r="XDT589" s="163"/>
      <c r="XDU589" s="163"/>
      <c r="XDV589" s="163"/>
      <c r="XDW589" s="163"/>
      <c r="XDX589" s="163"/>
      <c r="XDY589" s="163"/>
      <c r="XDZ589" s="163"/>
      <c r="XEA589" s="163"/>
      <c r="XEB589" s="163"/>
      <c r="XEC589" s="163"/>
      <c r="XED589" s="163"/>
      <c r="XEE589" s="163"/>
      <c r="XEF589" s="163"/>
      <c r="XEG589" s="163"/>
      <c r="XEH589" s="163"/>
      <c r="XEI589" s="163"/>
      <c r="XEJ589" s="163"/>
      <c r="XEK589" s="163"/>
      <c r="XEL589" s="163"/>
      <c r="XEM589" s="163"/>
      <c r="XEN589" s="163"/>
      <c r="XEO589" s="163"/>
      <c r="XEP589" s="163"/>
      <c r="XEQ589" s="163"/>
      <c r="XER589" s="163"/>
      <c r="XES589" s="163"/>
      <c r="XET589" s="163"/>
      <c r="XEU589" s="163"/>
      <c r="XEV589" s="163"/>
      <c r="XEW589" s="163"/>
      <c r="XEX589" s="163"/>
      <c r="XEY589" s="163"/>
      <c r="XEZ589" s="163"/>
      <c r="XFA589" s="163"/>
      <c r="XFB589" s="163"/>
      <c r="XFC589" s="163"/>
    </row>
    <row r="590" spans="1:16383" s="156" customFormat="1" ht="11.25" x14ac:dyDescent="0.2">
      <c r="A590" s="194">
        <v>775</v>
      </c>
      <c r="B590" s="185" t="s">
        <v>2239</v>
      </c>
      <c r="C590" s="185">
        <v>6777</v>
      </c>
      <c r="D590" s="242">
        <v>42040</v>
      </c>
      <c r="E590" s="185">
        <v>2015</v>
      </c>
      <c r="F590" s="185">
        <v>1</v>
      </c>
      <c r="G590" s="185" t="s">
        <v>1280</v>
      </c>
      <c r="H590" s="185" t="s">
        <v>2079</v>
      </c>
      <c r="I590" s="185"/>
      <c r="J590" s="185">
        <v>6</v>
      </c>
      <c r="K590" s="196"/>
      <c r="L590" s="196"/>
      <c r="M590" s="185">
        <v>0</v>
      </c>
      <c r="N590" s="185">
        <v>60</v>
      </c>
      <c r="O590" s="185" t="s">
        <v>1225</v>
      </c>
      <c r="P590" s="185" t="s">
        <v>277</v>
      </c>
      <c r="Q590" s="196" t="s">
        <v>285</v>
      </c>
      <c r="R590" s="185" t="s">
        <v>285</v>
      </c>
      <c r="S590" s="185" t="s">
        <v>285</v>
      </c>
      <c r="T590" s="239" t="s">
        <v>285</v>
      </c>
      <c r="U590" s="239" t="s">
        <v>284</v>
      </c>
      <c r="V590" s="187">
        <v>20</v>
      </c>
      <c r="W590" s="187">
        <v>95.54</v>
      </c>
      <c r="X590" s="185">
        <v>1</v>
      </c>
      <c r="Y590" s="196" t="s">
        <v>1286</v>
      </c>
      <c r="Z590" s="196" t="s">
        <v>2240</v>
      </c>
      <c r="AA590" s="196" t="s">
        <v>2081</v>
      </c>
      <c r="AB590" s="196"/>
      <c r="AC590" s="243">
        <v>0</v>
      </c>
      <c r="AD590" s="180"/>
      <c r="AE590" s="157"/>
      <c r="AF590" s="157"/>
      <c r="AG590" s="157"/>
      <c r="AH590" s="157"/>
      <c r="AI590" s="157"/>
      <c r="AJ590" s="157"/>
      <c r="AK590" s="157"/>
      <c r="AL590" s="157"/>
      <c r="AM590" s="157"/>
      <c r="AN590" s="157"/>
      <c r="AO590" s="157"/>
      <c r="AP590" s="157"/>
      <c r="AQ590" s="157"/>
      <c r="AR590" s="157"/>
      <c r="AS590" s="157"/>
      <c r="AT590" s="157"/>
      <c r="AU590" s="157"/>
      <c r="AV590" s="157"/>
      <c r="AW590" s="163"/>
      <c r="AX590" s="163"/>
      <c r="AY590" s="163"/>
      <c r="AZ590" s="163"/>
      <c r="BA590" s="163"/>
      <c r="BB590" s="163"/>
      <c r="BC590" s="163"/>
      <c r="BD590" s="163"/>
      <c r="BE590" s="163"/>
      <c r="BF590" s="163"/>
      <c r="BG590" s="163"/>
      <c r="BH590" s="163"/>
      <c r="BI590" s="163"/>
      <c r="BJ590" s="163"/>
      <c r="BK590" s="163"/>
      <c r="BL590" s="163"/>
      <c r="BM590" s="163"/>
      <c r="BN590" s="163"/>
      <c r="BO590" s="163"/>
      <c r="BP590" s="163"/>
      <c r="BQ590" s="163"/>
      <c r="BR590" s="163"/>
      <c r="BS590" s="163"/>
      <c r="BT590" s="163"/>
      <c r="BU590" s="163"/>
      <c r="BV590" s="163"/>
      <c r="BW590" s="163"/>
      <c r="BX590" s="163"/>
      <c r="BY590" s="163"/>
      <c r="BZ590" s="163"/>
      <c r="CA590" s="163"/>
      <c r="CB590" s="163"/>
      <c r="CC590" s="163"/>
      <c r="CD590" s="163"/>
      <c r="CE590" s="163"/>
      <c r="CF590" s="163"/>
      <c r="CG590" s="163"/>
      <c r="CH590" s="163"/>
      <c r="CI590" s="163"/>
      <c r="CJ590" s="163"/>
      <c r="CK590" s="163"/>
      <c r="CL590" s="163"/>
      <c r="CM590" s="163"/>
      <c r="CN590" s="163"/>
      <c r="CO590" s="163"/>
      <c r="CP590" s="163"/>
      <c r="CQ590" s="163"/>
      <c r="CR590" s="163"/>
      <c r="CS590" s="163"/>
      <c r="CT590" s="163"/>
      <c r="CU590" s="163"/>
      <c r="CV590" s="163"/>
      <c r="CW590" s="163"/>
      <c r="CX590" s="163"/>
      <c r="CY590" s="163"/>
      <c r="CZ590" s="163"/>
      <c r="DA590" s="163"/>
      <c r="DB590" s="163"/>
      <c r="DC590" s="163"/>
      <c r="DD590" s="163"/>
      <c r="DE590" s="163"/>
      <c r="DF590" s="163"/>
      <c r="DG590" s="163"/>
      <c r="DH590" s="163"/>
      <c r="DI590" s="163"/>
      <c r="DJ590" s="163"/>
      <c r="DK590" s="163"/>
      <c r="DL590" s="163"/>
      <c r="DM590" s="163"/>
      <c r="DN590" s="163"/>
      <c r="DO590" s="163"/>
      <c r="DP590" s="163"/>
      <c r="DQ590" s="163"/>
      <c r="DR590" s="163"/>
      <c r="DS590" s="163"/>
      <c r="DT590" s="163"/>
      <c r="DU590" s="163"/>
      <c r="DV590" s="163"/>
      <c r="DW590" s="163"/>
      <c r="DX590" s="163"/>
      <c r="DY590" s="163"/>
      <c r="DZ590" s="163"/>
      <c r="EA590" s="163"/>
      <c r="EB590" s="163"/>
      <c r="EC590" s="163"/>
      <c r="ED590" s="163"/>
      <c r="EE590" s="163"/>
      <c r="EF590" s="163"/>
      <c r="EG590" s="163"/>
      <c r="EH590" s="163"/>
      <c r="EI590" s="163"/>
      <c r="EJ590" s="163"/>
      <c r="EK590" s="163"/>
      <c r="EL590" s="163"/>
      <c r="EM590" s="163"/>
      <c r="EN590" s="163"/>
      <c r="EO590" s="163"/>
      <c r="EP590" s="163"/>
      <c r="EQ590" s="163"/>
      <c r="ER590" s="163"/>
      <c r="ES590" s="163"/>
      <c r="ET590" s="163"/>
      <c r="EU590" s="163"/>
      <c r="EV590" s="163"/>
      <c r="EW590" s="163"/>
      <c r="EX590" s="163"/>
      <c r="EY590" s="163"/>
      <c r="EZ590" s="163"/>
      <c r="FA590" s="163"/>
      <c r="FB590" s="163"/>
      <c r="FC590" s="163"/>
      <c r="FD590" s="163"/>
      <c r="FE590" s="163"/>
      <c r="FF590" s="163"/>
      <c r="FG590" s="163"/>
      <c r="FH590" s="163"/>
      <c r="FI590" s="163"/>
      <c r="FJ590" s="163"/>
      <c r="FK590" s="163"/>
      <c r="FL590" s="163"/>
      <c r="FM590" s="163"/>
      <c r="FN590" s="163"/>
      <c r="FO590" s="163"/>
      <c r="FP590" s="163"/>
      <c r="FQ590" s="163"/>
      <c r="FR590" s="163"/>
      <c r="FS590" s="163"/>
      <c r="FT590" s="163"/>
      <c r="FU590" s="163"/>
      <c r="FV590" s="163"/>
      <c r="FW590" s="163"/>
      <c r="FX590" s="163"/>
      <c r="FY590" s="163"/>
      <c r="FZ590" s="163"/>
      <c r="GA590" s="163"/>
      <c r="GB590" s="163"/>
      <c r="GC590" s="163"/>
      <c r="GD590" s="163"/>
      <c r="GE590" s="163"/>
      <c r="GF590" s="163"/>
      <c r="GG590" s="163"/>
      <c r="GH590" s="163"/>
      <c r="GI590" s="163"/>
      <c r="GJ590" s="163"/>
      <c r="GK590" s="163"/>
      <c r="GL590" s="163"/>
      <c r="GM590" s="163"/>
      <c r="GN590" s="163"/>
      <c r="GO590" s="163"/>
      <c r="GP590" s="163"/>
      <c r="GQ590" s="163"/>
      <c r="GR590" s="163"/>
      <c r="GS590" s="163"/>
      <c r="GT590" s="163"/>
      <c r="GU590" s="163"/>
      <c r="GV590" s="163"/>
      <c r="GW590" s="163"/>
      <c r="GX590" s="163"/>
      <c r="GY590" s="163"/>
      <c r="GZ590" s="163"/>
      <c r="HA590" s="163"/>
      <c r="HB590" s="163"/>
      <c r="HC590" s="163"/>
      <c r="HD590" s="163"/>
      <c r="HE590" s="163"/>
      <c r="HF590" s="163"/>
      <c r="HG590" s="163"/>
      <c r="HH590" s="163"/>
      <c r="HI590" s="163"/>
      <c r="HJ590" s="163"/>
      <c r="HK590" s="163"/>
      <c r="HL590" s="163"/>
      <c r="HM590" s="163"/>
      <c r="HN590" s="163"/>
      <c r="HO590" s="163"/>
      <c r="HP590" s="163"/>
      <c r="HQ590" s="163"/>
      <c r="HR590" s="163"/>
      <c r="HS590" s="163"/>
      <c r="HT590" s="163"/>
      <c r="HU590" s="163"/>
      <c r="HV590" s="163"/>
      <c r="HW590" s="163"/>
      <c r="HX590" s="163"/>
      <c r="HY590" s="163"/>
      <c r="HZ590" s="163"/>
      <c r="IA590" s="163"/>
      <c r="IB590" s="163"/>
      <c r="IC590" s="163"/>
      <c r="ID590" s="163"/>
      <c r="IE590" s="163"/>
      <c r="IF590" s="163"/>
      <c r="IG590" s="163"/>
      <c r="IH590" s="163"/>
      <c r="II590" s="163"/>
      <c r="IJ590" s="163"/>
      <c r="IK590" s="163"/>
      <c r="IL590" s="163"/>
      <c r="IM590" s="163"/>
      <c r="IN590" s="163"/>
      <c r="IO590" s="163"/>
      <c r="IP590" s="163"/>
      <c r="IQ590" s="163"/>
      <c r="IR590" s="163"/>
      <c r="IS590" s="163"/>
      <c r="IT590" s="163"/>
      <c r="IU590" s="163"/>
      <c r="IV590" s="163"/>
      <c r="IW590" s="163"/>
      <c r="IX590" s="163"/>
      <c r="IY590" s="163"/>
      <c r="IZ590" s="163"/>
      <c r="JA590" s="163"/>
      <c r="JB590" s="163"/>
      <c r="JC590" s="163"/>
      <c r="JD590" s="163"/>
      <c r="JE590" s="163"/>
      <c r="JF590" s="163"/>
      <c r="JG590" s="163"/>
      <c r="JH590" s="163"/>
      <c r="JI590" s="163"/>
      <c r="JJ590" s="163"/>
      <c r="JK590" s="163"/>
      <c r="JL590" s="163"/>
      <c r="JM590" s="163"/>
      <c r="JN590" s="163"/>
      <c r="JO590" s="163"/>
      <c r="JP590" s="163"/>
      <c r="JQ590" s="163"/>
      <c r="JR590" s="163"/>
      <c r="JS590" s="163"/>
      <c r="JT590" s="163"/>
      <c r="JU590" s="163"/>
      <c r="JV590" s="163"/>
      <c r="JW590" s="163"/>
      <c r="JX590" s="163"/>
      <c r="JY590" s="163"/>
      <c r="JZ590" s="163"/>
      <c r="KA590" s="163"/>
      <c r="KB590" s="163"/>
      <c r="KC590" s="163"/>
      <c r="KD590" s="163"/>
      <c r="KE590" s="163"/>
      <c r="KF590" s="163"/>
      <c r="KG590" s="163"/>
      <c r="KH590" s="163"/>
      <c r="KI590" s="163"/>
      <c r="KJ590" s="163"/>
      <c r="KK590" s="163"/>
      <c r="KL590" s="163"/>
      <c r="KM590" s="163"/>
      <c r="KN590" s="163"/>
      <c r="KO590" s="163"/>
      <c r="KP590" s="163"/>
      <c r="KQ590" s="163"/>
      <c r="KR590" s="163"/>
      <c r="KS590" s="163"/>
      <c r="KT590" s="163"/>
      <c r="KU590" s="163"/>
      <c r="KV590" s="163"/>
      <c r="KW590" s="163"/>
      <c r="KX590" s="163"/>
      <c r="KY590" s="163"/>
      <c r="KZ590" s="163"/>
      <c r="LA590" s="163"/>
      <c r="LB590" s="163"/>
      <c r="LC590" s="163"/>
      <c r="LD590" s="163"/>
      <c r="LE590" s="163"/>
      <c r="LF590" s="163"/>
      <c r="LG590" s="163"/>
      <c r="LH590" s="163"/>
      <c r="LI590" s="163"/>
      <c r="LJ590" s="163"/>
      <c r="LK590" s="163"/>
      <c r="LL590" s="163"/>
      <c r="LM590" s="163"/>
      <c r="LN590" s="163"/>
      <c r="LO590" s="163"/>
      <c r="LP590" s="163"/>
      <c r="LQ590" s="163"/>
      <c r="LR590" s="163"/>
      <c r="LS590" s="163"/>
      <c r="LT590" s="163"/>
      <c r="LU590" s="163"/>
      <c r="LV590" s="163"/>
      <c r="LW590" s="163"/>
      <c r="LX590" s="163"/>
      <c r="LY590" s="163"/>
      <c r="LZ590" s="163"/>
      <c r="MA590" s="163"/>
      <c r="MB590" s="163"/>
      <c r="MC590" s="163"/>
      <c r="MD590" s="163"/>
      <c r="ME590" s="163"/>
      <c r="MF590" s="163"/>
      <c r="MG590" s="163"/>
      <c r="MH590" s="163"/>
      <c r="MI590" s="163"/>
      <c r="MJ590" s="163"/>
      <c r="MK590" s="163"/>
      <c r="ML590" s="163"/>
      <c r="MM590" s="163"/>
      <c r="MN590" s="163"/>
      <c r="MO590" s="163"/>
      <c r="MP590" s="163"/>
      <c r="MQ590" s="163"/>
      <c r="MR590" s="163"/>
      <c r="MS590" s="163"/>
      <c r="MT590" s="163"/>
      <c r="MU590" s="163"/>
      <c r="MV590" s="163"/>
      <c r="MW590" s="163"/>
      <c r="MX590" s="163"/>
      <c r="MY590" s="163"/>
      <c r="MZ590" s="163"/>
      <c r="NA590" s="163"/>
      <c r="NB590" s="163"/>
      <c r="NC590" s="163"/>
      <c r="ND590" s="163"/>
      <c r="NE590" s="163"/>
      <c r="NF590" s="163"/>
      <c r="NG590" s="163"/>
      <c r="NH590" s="163"/>
      <c r="NI590" s="163"/>
      <c r="NJ590" s="163"/>
      <c r="NK590" s="163"/>
      <c r="NL590" s="163"/>
      <c r="NM590" s="163"/>
      <c r="NN590" s="163"/>
      <c r="NO590" s="163"/>
      <c r="NP590" s="163"/>
      <c r="NQ590" s="163"/>
      <c r="NR590" s="163"/>
      <c r="NS590" s="163"/>
      <c r="NT590" s="163"/>
      <c r="NU590" s="163"/>
      <c r="NV590" s="163"/>
      <c r="NW590" s="163"/>
      <c r="NX590" s="163"/>
      <c r="NY590" s="163"/>
      <c r="NZ590" s="163"/>
      <c r="OA590" s="163"/>
      <c r="OB590" s="163"/>
      <c r="OC590" s="163"/>
      <c r="OD590" s="163"/>
      <c r="OE590" s="163"/>
      <c r="OF590" s="163"/>
      <c r="OG590" s="163"/>
      <c r="OH590" s="163"/>
      <c r="OI590" s="163"/>
      <c r="OJ590" s="163"/>
      <c r="OK590" s="163"/>
      <c r="OL590" s="163"/>
      <c r="OM590" s="163"/>
      <c r="ON590" s="163"/>
      <c r="OO590" s="163"/>
      <c r="OP590" s="163"/>
      <c r="OQ590" s="163"/>
      <c r="OR590" s="163"/>
      <c r="OS590" s="163"/>
      <c r="OT590" s="163"/>
      <c r="OU590" s="163"/>
      <c r="OV590" s="163"/>
      <c r="OW590" s="163"/>
      <c r="OX590" s="163"/>
      <c r="OY590" s="163"/>
      <c r="OZ590" s="163"/>
      <c r="PA590" s="163"/>
      <c r="PB590" s="163"/>
      <c r="PC590" s="163"/>
      <c r="PD590" s="163"/>
      <c r="PE590" s="163"/>
      <c r="PF590" s="163"/>
      <c r="PG590" s="163"/>
      <c r="PH590" s="163"/>
      <c r="PI590" s="163"/>
      <c r="PJ590" s="163"/>
      <c r="PK590" s="163"/>
      <c r="PL590" s="163"/>
      <c r="PM590" s="163"/>
      <c r="PN590" s="163"/>
      <c r="PO590" s="163"/>
      <c r="PP590" s="163"/>
      <c r="PQ590" s="163"/>
      <c r="PR590" s="163"/>
      <c r="PS590" s="163"/>
      <c r="PT590" s="163"/>
      <c r="PU590" s="163"/>
      <c r="PV590" s="163"/>
      <c r="PW590" s="163"/>
      <c r="PX590" s="163"/>
      <c r="PY590" s="163"/>
      <c r="PZ590" s="163"/>
      <c r="QA590" s="163"/>
      <c r="QB590" s="163"/>
      <c r="QC590" s="163"/>
      <c r="QD590" s="163"/>
      <c r="QE590" s="163"/>
      <c r="QF590" s="163"/>
      <c r="QG590" s="163"/>
      <c r="QH590" s="163"/>
      <c r="QI590" s="163"/>
      <c r="QJ590" s="163"/>
      <c r="QK590" s="163"/>
      <c r="QL590" s="163"/>
      <c r="QM590" s="163"/>
      <c r="QN590" s="163"/>
      <c r="QO590" s="163"/>
      <c r="QP590" s="163"/>
      <c r="QQ590" s="163"/>
      <c r="QR590" s="163"/>
      <c r="QS590" s="163"/>
      <c r="QT590" s="163"/>
      <c r="QU590" s="163"/>
      <c r="QV590" s="163"/>
      <c r="QW590" s="163"/>
      <c r="QX590" s="163"/>
      <c r="QY590" s="163"/>
      <c r="QZ590" s="163"/>
      <c r="RA590" s="163"/>
      <c r="RB590" s="163"/>
      <c r="RC590" s="163"/>
      <c r="RD590" s="163"/>
      <c r="RE590" s="163"/>
      <c r="RF590" s="163"/>
      <c r="RG590" s="163"/>
      <c r="RH590" s="163"/>
      <c r="RI590" s="163"/>
      <c r="RJ590" s="163"/>
      <c r="RK590" s="163"/>
      <c r="RL590" s="163"/>
      <c r="RM590" s="163"/>
      <c r="RN590" s="163"/>
      <c r="RO590" s="163"/>
      <c r="RP590" s="163"/>
      <c r="RQ590" s="163"/>
      <c r="RR590" s="163"/>
      <c r="RS590" s="163"/>
      <c r="RT590" s="163"/>
      <c r="RU590" s="163"/>
      <c r="RV590" s="163"/>
      <c r="RW590" s="163"/>
      <c r="RX590" s="163"/>
      <c r="RY590" s="163"/>
      <c r="RZ590" s="163"/>
      <c r="SA590" s="163"/>
      <c r="SB590" s="163"/>
      <c r="SC590" s="163"/>
      <c r="SD590" s="163"/>
      <c r="SE590" s="163"/>
      <c r="SF590" s="163"/>
      <c r="SG590" s="163"/>
      <c r="SH590" s="163"/>
      <c r="SI590" s="163"/>
      <c r="SJ590" s="163"/>
      <c r="SK590" s="163"/>
      <c r="SL590" s="163"/>
      <c r="SM590" s="163"/>
      <c r="SN590" s="163"/>
      <c r="SO590" s="163"/>
      <c r="SP590" s="163"/>
      <c r="SQ590" s="163"/>
      <c r="SR590" s="163"/>
      <c r="SS590" s="163"/>
      <c r="ST590" s="163"/>
      <c r="SU590" s="163"/>
      <c r="SV590" s="163"/>
      <c r="SW590" s="163"/>
      <c r="SX590" s="163"/>
      <c r="SY590" s="163"/>
      <c r="SZ590" s="163"/>
      <c r="TA590" s="163"/>
      <c r="TB590" s="163"/>
      <c r="TC590" s="163"/>
      <c r="TD590" s="163"/>
      <c r="TE590" s="163"/>
      <c r="TF590" s="163"/>
      <c r="TG590" s="163"/>
      <c r="TH590" s="163"/>
      <c r="TI590" s="163"/>
      <c r="TJ590" s="163"/>
      <c r="TK590" s="163"/>
      <c r="TL590" s="163"/>
      <c r="TM590" s="163"/>
      <c r="TN590" s="163"/>
      <c r="TO590" s="163"/>
      <c r="TP590" s="163"/>
      <c r="TQ590" s="163"/>
      <c r="TR590" s="163"/>
      <c r="TS590" s="163"/>
      <c r="TT590" s="163"/>
      <c r="TU590" s="163"/>
      <c r="TV590" s="163"/>
      <c r="TW590" s="163"/>
      <c r="TX590" s="163"/>
      <c r="TY590" s="163"/>
      <c r="TZ590" s="163"/>
      <c r="UA590" s="163"/>
      <c r="UB590" s="163"/>
      <c r="UC590" s="163"/>
      <c r="UD590" s="163"/>
      <c r="UE590" s="163"/>
      <c r="UF590" s="163"/>
      <c r="UG590" s="163"/>
      <c r="UH590" s="163"/>
      <c r="UI590" s="163"/>
      <c r="UJ590" s="163"/>
      <c r="UK590" s="163"/>
      <c r="UL590" s="163"/>
      <c r="UM590" s="163"/>
      <c r="UN590" s="163"/>
      <c r="UO590" s="163"/>
      <c r="UP590" s="163"/>
      <c r="UQ590" s="163"/>
      <c r="UR590" s="163"/>
      <c r="US590" s="163"/>
      <c r="UT590" s="163"/>
      <c r="UU590" s="163"/>
      <c r="UV590" s="163"/>
      <c r="UW590" s="163"/>
      <c r="UX590" s="163"/>
      <c r="UY590" s="163"/>
      <c r="UZ590" s="163"/>
      <c r="VA590" s="163"/>
      <c r="VB590" s="163"/>
      <c r="VC590" s="163"/>
      <c r="VD590" s="163"/>
      <c r="VE590" s="163"/>
      <c r="VF590" s="163"/>
      <c r="VG590" s="163"/>
      <c r="VH590" s="163"/>
      <c r="VI590" s="163"/>
      <c r="VJ590" s="163"/>
      <c r="VK590" s="163"/>
      <c r="VL590" s="163"/>
      <c r="VM590" s="163"/>
      <c r="VN590" s="163"/>
      <c r="VO590" s="163"/>
      <c r="VP590" s="163"/>
      <c r="VQ590" s="163"/>
      <c r="VR590" s="163"/>
      <c r="VS590" s="163"/>
      <c r="VT590" s="163"/>
      <c r="VU590" s="163"/>
      <c r="VV590" s="163"/>
      <c r="VW590" s="163"/>
      <c r="VX590" s="163"/>
      <c r="VY590" s="163"/>
      <c r="VZ590" s="163"/>
      <c r="WA590" s="163"/>
      <c r="WB590" s="163"/>
      <c r="WC590" s="163"/>
      <c r="WD590" s="163"/>
      <c r="WE590" s="163"/>
      <c r="WF590" s="163"/>
      <c r="WG590" s="163"/>
      <c r="WH590" s="163"/>
      <c r="WI590" s="163"/>
      <c r="WJ590" s="163"/>
      <c r="WK590" s="163"/>
      <c r="WL590" s="163"/>
      <c r="WM590" s="163"/>
      <c r="WN590" s="163"/>
      <c r="WO590" s="163"/>
      <c r="WP590" s="163"/>
      <c r="WQ590" s="163"/>
      <c r="WR590" s="163"/>
      <c r="WS590" s="163"/>
      <c r="WT590" s="163"/>
      <c r="WU590" s="163"/>
      <c r="WV590" s="163"/>
      <c r="WW590" s="163"/>
      <c r="WX590" s="163"/>
      <c r="WY590" s="163"/>
      <c r="WZ590" s="163"/>
      <c r="XA590" s="163"/>
      <c r="XB590" s="163"/>
      <c r="XC590" s="163"/>
      <c r="XD590" s="163"/>
      <c r="XE590" s="163"/>
      <c r="XF590" s="163"/>
      <c r="XG590" s="163"/>
      <c r="XH590" s="163"/>
      <c r="XI590" s="163"/>
      <c r="XJ590" s="163"/>
      <c r="XK590" s="163"/>
      <c r="XL590" s="163"/>
      <c r="XM590" s="163"/>
      <c r="XN590" s="163"/>
      <c r="XO590" s="163"/>
      <c r="XP590" s="163"/>
      <c r="XQ590" s="163"/>
      <c r="XR590" s="163"/>
      <c r="XS590" s="163"/>
      <c r="XT590" s="163"/>
      <c r="XU590" s="163"/>
      <c r="XV590" s="163"/>
      <c r="XW590" s="163"/>
      <c r="XX590" s="163"/>
      <c r="XY590" s="163"/>
      <c r="XZ590" s="163"/>
      <c r="YA590" s="163"/>
      <c r="YB590" s="163"/>
      <c r="YC590" s="163"/>
      <c r="YD590" s="163"/>
      <c r="YE590" s="163"/>
      <c r="YF590" s="163"/>
      <c r="YG590" s="163"/>
      <c r="YH590" s="163"/>
      <c r="YI590" s="163"/>
      <c r="YJ590" s="163"/>
      <c r="YK590" s="163"/>
      <c r="YL590" s="163"/>
      <c r="YM590" s="163"/>
      <c r="YN590" s="163"/>
      <c r="YO590" s="163"/>
      <c r="YP590" s="163"/>
      <c r="YQ590" s="163"/>
      <c r="YR590" s="163"/>
      <c r="YS590" s="163"/>
      <c r="YT590" s="163"/>
      <c r="YU590" s="163"/>
      <c r="YV590" s="163"/>
      <c r="YW590" s="163"/>
      <c r="YX590" s="163"/>
      <c r="YY590" s="163"/>
      <c r="YZ590" s="163"/>
      <c r="ZA590" s="163"/>
      <c r="ZB590" s="163"/>
      <c r="ZC590" s="163"/>
      <c r="ZD590" s="163"/>
      <c r="ZE590" s="163"/>
      <c r="ZF590" s="163"/>
      <c r="ZG590" s="163"/>
      <c r="ZH590" s="163"/>
      <c r="ZI590" s="163"/>
      <c r="ZJ590" s="163"/>
      <c r="ZK590" s="163"/>
      <c r="ZL590" s="163"/>
      <c r="ZM590" s="163"/>
      <c r="ZN590" s="163"/>
      <c r="ZO590" s="163"/>
      <c r="ZP590" s="163"/>
      <c r="ZQ590" s="163"/>
      <c r="ZR590" s="163"/>
      <c r="ZS590" s="163"/>
      <c r="ZT590" s="163"/>
      <c r="ZU590" s="163"/>
      <c r="ZV590" s="163"/>
      <c r="ZW590" s="163"/>
      <c r="ZX590" s="163"/>
      <c r="ZY590" s="163"/>
      <c r="ZZ590" s="163"/>
      <c r="AAA590" s="163"/>
      <c r="AAB590" s="163"/>
      <c r="AAC590" s="163"/>
      <c r="AAD590" s="163"/>
      <c r="AAE590" s="163"/>
      <c r="AAF590" s="163"/>
      <c r="AAG590" s="163"/>
      <c r="AAH590" s="163"/>
      <c r="AAI590" s="163"/>
      <c r="AAJ590" s="163"/>
      <c r="AAK590" s="163"/>
      <c r="AAL590" s="163"/>
      <c r="AAM590" s="163"/>
      <c r="AAN590" s="163"/>
      <c r="AAO590" s="163"/>
      <c r="AAP590" s="163"/>
      <c r="AAQ590" s="163"/>
      <c r="AAR590" s="163"/>
      <c r="AAS590" s="163"/>
      <c r="AAT590" s="163"/>
      <c r="AAU590" s="163"/>
      <c r="AAV590" s="163"/>
      <c r="AAW590" s="163"/>
      <c r="AAX590" s="163"/>
      <c r="AAY590" s="163"/>
      <c r="AAZ590" s="163"/>
      <c r="ABA590" s="163"/>
      <c r="ABB590" s="163"/>
      <c r="ABC590" s="163"/>
      <c r="ABD590" s="163"/>
      <c r="ABE590" s="163"/>
      <c r="ABF590" s="163"/>
      <c r="ABG590" s="163"/>
      <c r="ABH590" s="163"/>
      <c r="ABI590" s="163"/>
      <c r="ABJ590" s="163"/>
      <c r="ABK590" s="163"/>
      <c r="ABL590" s="163"/>
      <c r="ABM590" s="163"/>
      <c r="ABN590" s="163"/>
      <c r="ABO590" s="163"/>
      <c r="ABP590" s="163"/>
      <c r="ABQ590" s="163"/>
      <c r="ABR590" s="163"/>
      <c r="ABS590" s="163"/>
      <c r="ABT590" s="163"/>
      <c r="ABU590" s="163"/>
      <c r="ABV590" s="163"/>
      <c r="ABW590" s="163"/>
      <c r="ABX590" s="163"/>
      <c r="ABY590" s="163"/>
      <c r="ABZ590" s="163"/>
      <c r="ACA590" s="163"/>
      <c r="ACB590" s="163"/>
      <c r="ACC590" s="163"/>
      <c r="ACD590" s="163"/>
      <c r="ACE590" s="163"/>
      <c r="ACF590" s="163"/>
      <c r="ACG590" s="163"/>
      <c r="ACH590" s="163"/>
      <c r="ACI590" s="163"/>
      <c r="ACJ590" s="163"/>
      <c r="ACK590" s="163"/>
      <c r="ACL590" s="163"/>
      <c r="ACM590" s="163"/>
      <c r="ACN590" s="163"/>
      <c r="ACO590" s="163"/>
      <c r="ACP590" s="163"/>
      <c r="ACQ590" s="163"/>
      <c r="ACR590" s="163"/>
      <c r="ACS590" s="163"/>
      <c r="ACT590" s="163"/>
      <c r="ACU590" s="163"/>
      <c r="ACV590" s="163"/>
      <c r="ACW590" s="163"/>
      <c r="ACX590" s="163"/>
      <c r="ACY590" s="163"/>
      <c r="ACZ590" s="163"/>
      <c r="ADA590" s="163"/>
      <c r="ADB590" s="163"/>
      <c r="ADC590" s="163"/>
      <c r="ADD590" s="163"/>
      <c r="ADE590" s="163"/>
      <c r="ADF590" s="163"/>
      <c r="ADG590" s="163"/>
      <c r="ADH590" s="163"/>
      <c r="ADI590" s="163"/>
      <c r="ADJ590" s="163"/>
      <c r="ADK590" s="163"/>
      <c r="ADL590" s="163"/>
      <c r="ADM590" s="163"/>
      <c r="ADN590" s="163"/>
      <c r="ADO590" s="163"/>
      <c r="ADP590" s="163"/>
      <c r="ADQ590" s="163"/>
      <c r="ADR590" s="163"/>
      <c r="ADS590" s="163"/>
      <c r="ADT590" s="163"/>
      <c r="ADU590" s="163"/>
      <c r="ADV590" s="163"/>
      <c r="ADW590" s="163"/>
      <c r="ADX590" s="163"/>
      <c r="ADY590" s="163"/>
      <c r="ADZ590" s="163"/>
      <c r="AEA590" s="163"/>
      <c r="AEB590" s="163"/>
      <c r="AEC590" s="163"/>
      <c r="AED590" s="163"/>
      <c r="AEE590" s="163"/>
      <c r="AEF590" s="163"/>
      <c r="AEG590" s="163"/>
      <c r="AEH590" s="163"/>
      <c r="AEI590" s="163"/>
      <c r="AEJ590" s="163"/>
      <c r="AEK590" s="163"/>
      <c r="AEL590" s="163"/>
      <c r="AEM590" s="163"/>
      <c r="AEN590" s="163"/>
      <c r="AEO590" s="163"/>
      <c r="AEP590" s="163"/>
      <c r="AEQ590" s="163"/>
      <c r="AER590" s="163"/>
      <c r="AES590" s="163"/>
      <c r="AET590" s="163"/>
      <c r="AEU590" s="163"/>
      <c r="AEV590" s="163"/>
      <c r="AEW590" s="163"/>
      <c r="AEX590" s="163"/>
      <c r="AEY590" s="163"/>
      <c r="AEZ590" s="163"/>
      <c r="AFA590" s="163"/>
      <c r="AFB590" s="163"/>
      <c r="AFC590" s="163"/>
      <c r="AFD590" s="163"/>
      <c r="AFE590" s="163"/>
      <c r="AFF590" s="163"/>
      <c r="AFG590" s="163"/>
      <c r="AFH590" s="163"/>
      <c r="AFI590" s="163"/>
      <c r="AFJ590" s="163"/>
      <c r="AFK590" s="163"/>
      <c r="AFL590" s="163"/>
      <c r="AFM590" s="163"/>
      <c r="AFN590" s="163"/>
      <c r="AFO590" s="163"/>
      <c r="AFP590" s="163"/>
      <c r="AFQ590" s="163"/>
      <c r="AFR590" s="163"/>
      <c r="AFS590" s="163"/>
      <c r="AFT590" s="163"/>
      <c r="AFU590" s="163"/>
      <c r="AFV590" s="163"/>
      <c r="AFW590" s="163"/>
      <c r="AFX590" s="163"/>
      <c r="AFY590" s="163"/>
      <c r="AFZ590" s="163"/>
      <c r="AGA590" s="163"/>
      <c r="AGB590" s="163"/>
      <c r="AGC590" s="163"/>
      <c r="AGD590" s="163"/>
      <c r="AGE590" s="163"/>
      <c r="AGF590" s="163"/>
      <c r="AGG590" s="163"/>
      <c r="AGH590" s="163"/>
      <c r="AGI590" s="163"/>
      <c r="AGJ590" s="163"/>
      <c r="AGK590" s="163"/>
      <c r="AGL590" s="163"/>
      <c r="AGM590" s="163"/>
      <c r="AGN590" s="163"/>
      <c r="AGO590" s="163"/>
      <c r="AGP590" s="163"/>
      <c r="AGQ590" s="163"/>
      <c r="AGR590" s="163"/>
      <c r="AGS590" s="163"/>
      <c r="AGT590" s="163"/>
      <c r="AGU590" s="163"/>
      <c r="AGV590" s="163"/>
      <c r="AGW590" s="163"/>
      <c r="AGX590" s="163"/>
      <c r="AGY590" s="163"/>
      <c r="AGZ590" s="163"/>
      <c r="AHA590" s="163"/>
      <c r="AHB590" s="163"/>
      <c r="AHC590" s="163"/>
      <c r="AHD590" s="163"/>
      <c r="AHE590" s="163"/>
      <c r="AHF590" s="163"/>
      <c r="AHG590" s="163"/>
      <c r="AHH590" s="163"/>
      <c r="AHI590" s="163"/>
      <c r="AHJ590" s="163"/>
      <c r="AHK590" s="163"/>
      <c r="AHL590" s="163"/>
      <c r="AHM590" s="163"/>
      <c r="AHN590" s="163"/>
      <c r="AHO590" s="163"/>
      <c r="AHP590" s="163"/>
      <c r="AHQ590" s="163"/>
      <c r="AHR590" s="163"/>
      <c r="AHS590" s="163"/>
      <c r="AHT590" s="163"/>
      <c r="AHU590" s="163"/>
      <c r="AHV590" s="163"/>
      <c r="AHW590" s="163"/>
      <c r="AHX590" s="163"/>
      <c r="AHY590" s="163"/>
      <c r="AHZ590" s="163"/>
      <c r="AIA590" s="163"/>
      <c r="AIB590" s="163"/>
      <c r="AIC590" s="163"/>
      <c r="AID590" s="163"/>
      <c r="AIE590" s="163"/>
      <c r="AIF590" s="163"/>
      <c r="AIG590" s="163"/>
      <c r="AIH590" s="163"/>
      <c r="AII590" s="163"/>
      <c r="AIJ590" s="163"/>
      <c r="AIK590" s="163"/>
      <c r="AIL590" s="163"/>
      <c r="AIM590" s="163"/>
      <c r="AIN590" s="163"/>
      <c r="AIO590" s="163"/>
      <c r="AIP590" s="163"/>
      <c r="AIQ590" s="163"/>
      <c r="AIR590" s="163"/>
      <c r="AIS590" s="163"/>
      <c r="AIT590" s="163"/>
      <c r="AIU590" s="163"/>
      <c r="AIV590" s="163"/>
      <c r="AIW590" s="163"/>
      <c r="AIX590" s="163"/>
      <c r="AIY590" s="163"/>
      <c r="AIZ590" s="163"/>
      <c r="AJA590" s="163"/>
      <c r="AJB590" s="163"/>
      <c r="AJC590" s="163"/>
      <c r="AJD590" s="163"/>
      <c r="AJE590" s="163"/>
      <c r="AJF590" s="163"/>
      <c r="AJG590" s="163"/>
      <c r="AJH590" s="163"/>
      <c r="AJI590" s="163"/>
      <c r="AJJ590" s="163"/>
      <c r="AJK590" s="163"/>
      <c r="AJL590" s="163"/>
      <c r="AJM590" s="163"/>
      <c r="AJN590" s="163"/>
      <c r="AJO590" s="163"/>
      <c r="AJP590" s="163"/>
      <c r="AJQ590" s="163"/>
      <c r="AJR590" s="163"/>
      <c r="AJS590" s="163"/>
      <c r="AJT590" s="163"/>
      <c r="AJU590" s="163"/>
      <c r="AJV590" s="163"/>
      <c r="AJW590" s="163"/>
      <c r="AJX590" s="163"/>
      <c r="AJY590" s="163"/>
      <c r="AJZ590" s="163"/>
      <c r="AKA590" s="163"/>
      <c r="AKB590" s="163"/>
      <c r="AKC590" s="163"/>
      <c r="AKD590" s="163"/>
      <c r="AKE590" s="163"/>
      <c r="AKF590" s="163"/>
      <c r="AKG590" s="163"/>
      <c r="AKH590" s="163"/>
      <c r="AKI590" s="163"/>
      <c r="AKJ590" s="163"/>
      <c r="AKK590" s="163"/>
      <c r="AKL590" s="163"/>
      <c r="AKM590" s="163"/>
      <c r="AKN590" s="163"/>
      <c r="AKO590" s="163"/>
      <c r="AKP590" s="163"/>
      <c r="AKQ590" s="163"/>
      <c r="AKR590" s="163"/>
      <c r="AKS590" s="163"/>
      <c r="AKT590" s="163"/>
      <c r="AKU590" s="163"/>
      <c r="AKV590" s="163"/>
      <c r="AKW590" s="163"/>
      <c r="AKX590" s="163"/>
      <c r="AKY590" s="163"/>
      <c r="AKZ590" s="163"/>
      <c r="ALA590" s="163"/>
      <c r="ALB590" s="163"/>
      <c r="ALC590" s="163"/>
      <c r="ALD590" s="163"/>
      <c r="ALE590" s="163"/>
      <c r="ALF590" s="163"/>
      <c r="ALG590" s="163"/>
      <c r="ALH590" s="163"/>
      <c r="ALI590" s="163"/>
      <c r="ALJ590" s="163"/>
      <c r="ALK590" s="163"/>
      <c r="ALL590" s="163"/>
      <c r="ALM590" s="163"/>
      <c r="ALN590" s="163"/>
      <c r="ALO590" s="163"/>
      <c r="ALP590" s="163"/>
      <c r="ALQ590" s="163"/>
      <c r="ALR590" s="163"/>
      <c r="ALS590" s="163"/>
      <c r="ALT590" s="163"/>
      <c r="ALU590" s="163"/>
      <c r="ALV590" s="163"/>
      <c r="ALW590" s="163"/>
      <c r="ALX590" s="163"/>
      <c r="ALY590" s="163"/>
      <c r="ALZ590" s="163"/>
      <c r="AMA590" s="163"/>
      <c r="AMB590" s="163"/>
      <c r="AMC590" s="163"/>
      <c r="AMD590" s="163"/>
      <c r="AME590" s="163"/>
      <c r="AMF590" s="163"/>
      <c r="AMG590" s="163"/>
      <c r="AMH590" s="163"/>
      <c r="AMI590" s="163"/>
      <c r="AMJ590" s="163"/>
      <c r="AMK590" s="163"/>
      <c r="AML590" s="163"/>
      <c r="AMM590" s="163"/>
      <c r="AMN590" s="163"/>
      <c r="AMO590" s="163"/>
      <c r="AMP590" s="163"/>
      <c r="AMQ590" s="163"/>
      <c r="AMR590" s="163"/>
      <c r="AMS590" s="163"/>
      <c r="AMT590" s="163"/>
      <c r="AMU590" s="163"/>
      <c r="AMV590" s="163"/>
      <c r="AMW590" s="163"/>
      <c r="AMX590" s="163"/>
      <c r="AMY590" s="163"/>
      <c r="AMZ590" s="163"/>
      <c r="ANA590" s="163"/>
      <c r="ANB590" s="163"/>
      <c r="ANC590" s="163"/>
      <c r="AND590" s="163"/>
      <c r="ANE590" s="163"/>
      <c r="ANF590" s="163"/>
      <c r="ANG590" s="163"/>
      <c r="ANH590" s="163"/>
      <c r="ANI590" s="163"/>
      <c r="ANJ590" s="163"/>
      <c r="ANK590" s="163"/>
      <c r="ANL590" s="163"/>
      <c r="ANM590" s="163"/>
      <c r="ANN590" s="163"/>
      <c r="ANO590" s="163"/>
      <c r="ANP590" s="163"/>
      <c r="ANQ590" s="163"/>
      <c r="ANR590" s="163"/>
      <c r="ANS590" s="163"/>
      <c r="ANT590" s="163"/>
      <c r="ANU590" s="163"/>
      <c r="ANV590" s="163"/>
      <c r="ANW590" s="163"/>
      <c r="ANX590" s="163"/>
      <c r="ANY590" s="163"/>
      <c r="ANZ590" s="163"/>
      <c r="AOA590" s="163"/>
      <c r="AOB590" s="163"/>
      <c r="AOC590" s="163"/>
      <c r="AOD590" s="163"/>
      <c r="AOE590" s="163"/>
      <c r="AOF590" s="163"/>
      <c r="AOG590" s="163"/>
      <c r="AOH590" s="163"/>
      <c r="AOI590" s="163"/>
      <c r="AOJ590" s="163"/>
      <c r="AOK590" s="163"/>
      <c r="AOL590" s="163"/>
      <c r="AOM590" s="163"/>
      <c r="AON590" s="163"/>
      <c r="AOO590" s="163"/>
      <c r="AOP590" s="163"/>
      <c r="AOQ590" s="163"/>
      <c r="AOR590" s="163"/>
      <c r="AOS590" s="163"/>
      <c r="AOT590" s="163"/>
      <c r="AOU590" s="163"/>
      <c r="AOV590" s="163"/>
      <c r="AOW590" s="163"/>
      <c r="AOX590" s="163"/>
      <c r="AOY590" s="163"/>
      <c r="AOZ590" s="163"/>
      <c r="APA590" s="163"/>
      <c r="APB590" s="163"/>
      <c r="APC590" s="163"/>
      <c r="APD590" s="163"/>
      <c r="APE590" s="163"/>
      <c r="APF590" s="163"/>
      <c r="APG590" s="163"/>
      <c r="APH590" s="163"/>
      <c r="API590" s="163"/>
      <c r="APJ590" s="163"/>
      <c r="APK590" s="163"/>
      <c r="APL590" s="163"/>
      <c r="APM590" s="163"/>
      <c r="APN590" s="163"/>
      <c r="APO590" s="163"/>
      <c r="APP590" s="163"/>
      <c r="APQ590" s="163"/>
      <c r="APR590" s="163"/>
      <c r="APS590" s="163"/>
      <c r="APT590" s="163"/>
      <c r="APU590" s="163"/>
      <c r="APV590" s="163"/>
      <c r="APW590" s="163"/>
      <c r="APX590" s="163"/>
      <c r="APY590" s="163"/>
      <c r="APZ590" s="163"/>
      <c r="AQA590" s="163"/>
      <c r="AQB590" s="163"/>
      <c r="AQC590" s="163"/>
      <c r="AQD590" s="163"/>
      <c r="AQE590" s="163"/>
      <c r="AQF590" s="163"/>
      <c r="AQG590" s="163"/>
      <c r="AQH590" s="163"/>
      <c r="AQI590" s="163"/>
      <c r="AQJ590" s="163"/>
      <c r="AQK590" s="163"/>
      <c r="AQL590" s="163"/>
      <c r="AQM590" s="163"/>
      <c r="AQN590" s="163"/>
      <c r="AQO590" s="163"/>
      <c r="AQP590" s="163"/>
      <c r="AQQ590" s="163"/>
      <c r="AQR590" s="163"/>
      <c r="AQS590" s="163"/>
      <c r="AQT590" s="163"/>
      <c r="AQU590" s="163"/>
      <c r="AQV590" s="163"/>
      <c r="AQW590" s="163"/>
      <c r="AQX590" s="163"/>
      <c r="AQY590" s="163"/>
      <c r="AQZ590" s="163"/>
      <c r="ARA590" s="163"/>
      <c r="ARB590" s="163"/>
      <c r="ARC590" s="163"/>
      <c r="ARD590" s="163"/>
      <c r="ARE590" s="163"/>
      <c r="ARF590" s="163"/>
      <c r="ARG590" s="163"/>
      <c r="ARH590" s="163"/>
      <c r="ARI590" s="163"/>
      <c r="ARJ590" s="163"/>
      <c r="ARK590" s="163"/>
      <c r="ARL590" s="163"/>
      <c r="ARM590" s="163"/>
      <c r="ARN590" s="163"/>
      <c r="ARO590" s="163"/>
      <c r="ARP590" s="163"/>
      <c r="ARQ590" s="163"/>
      <c r="ARR590" s="163"/>
      <c r="ARS590" s="163"/>
      <c r="ART590" s="163"/>
      <c r="ARU590" s="163"/>
      <c r="ARV590" s="163"/>
      <c r="ARW590" s="163"/>
      <c r="ARX590" s="163"/>
      <c r="ARY590" s="163"/>
      <c r="ARZ590" s="163"/>
      <c r="ASA590" s="163"/>
      <c r="ASB590" s="163"/>
      <c r="ASC590" s="163"/>
      <c r="ASD590" s="163"/>
      <c r="ASE590" s="163"/>
      <c r="ASF590" s="163"/>
      <c r="ASG590" s="163"/>
      <c r="ASH590" s="163"/>
      <c r="ASI590" s="163"/>
      <c r="ASJ590" s="163"/>
      <c r="ASK590" s="163"/>
      <c r="ASL590" s="163"/>
      <c r="ASM590" s="163"/>
      <c r="ASN590" s="163"/>
      <c r="ASO590" s="163"/>
      <c r="ASP590" s="163"/>
      <c r="ASQ590" s="163"/>
      <c r="ASR590" s="163"/>
      <c r="ASS590" s="163"/>
      <c r="AST590" s="163"/>
      <c r="ASU590" s="163"/>
      <c r="ASV590" s="163"/>
      <c r="ASW590" s="163"/>
      <c r="ASX590" s="163"/>
      <c r="ASY590" s="163"/>
      <c r="ASZ590" s="163"/>
      <c r="ATA590" s="163"/>
      <c r="ATB590" s="163"/>
      <c r="ATC590" s="163"/>
      <c r="ATD590" s="163"/>
      <c r="ATE590" s="163"/>
      <c r="ATF590" s="163"/>
      <c r="ATG590" s="163"/>
      <c r="ATH590" s="163"/>
      <c r="ATI590" s="163"/>
      <c r="ATJ590" s="163"/>
      <c r="ATK590" s="163"/>
      <c r="ATL590" s="163"/>
      <c r="ATM590" s="163"/>
      <c r="ATN590" s="163"/>
      <c r="ATO590" s="163"/>
      <c r="ATP590" s="163"/>
      <c r="ATQ590" s="163"/>
      <c r="ATR590" s="163"/>
      <c r="ATS590" s="163"/>
      <c r="ATT590" s="163"/>
      <c r="ATU590" s="163"/>
      <c r="ATV590" s="163"/>
      <c r="ATW590" s="163"/>
      <c r="ATX590" s="163"/>
      <c r="ATY590" s="163"/>
      <c r="ATZ590" s="163"/>
      <c r="AUA590" s="163"/>
      <c r="AUB590" s="163"/>
      <c r="AUC590" s="163"/>
      <c r="AUD590" s="163"/>
      <c r="AUE590" s="163"/>
      <c r="AUF590" s="163"/>
      <c r="AUG590" s="163"/>
      <c r="AUH590" s="163"/>
      <c r="AUI590" s="163"/>
      <c r="AUJ590" s="163"/>
      <c r="AUK590" s="163"/>
      <c r="AUL590" s="163"/>
      <c r="AUM590" s="163"/>
      <c r="AUN590" s="163"/>
      <c r="AUO590" s="163"/>
      <c r="AUP590" s="163"/>
      <c r="AUQ590" s="163"/>
      <c r="AUR590" s="163"/>
      <c r="AUS590" s="163"/>
      <c r="AUT590" s="163"/>
      <c r="AUU590" s="163"/>
      <c r="AUV590" s="163"/>
      <c r="AUW590" s="163"/>
      <c r="AUX590" s="163"/>
      <c r="AUY590" s="163"/>
      <c r="AUZ590" s="163"/>
      <c r="AVA590" s="163"/>
      <c r="AVB590" s="163"/>
      <c r="AVC590" s="163"/>
      <c r="AVD590" s="163"/>
      <c r="AVE590" s="163"/>
      <c r="AVF590" s="163"/>
      <c r="AVG590" s="163"/>
      <c r="AVH590" s="163"/>
      <c r="AVI590" s="163"/>
      <c r="AVJ590" s="163"/>
      <c r="AVK590" s="163"/>
      <c r="AVL590" s="163"/>
      <c r="AVM590" s="163"/>
      <c r="AVN590" s="163"/>
      <c r="AVO590" s="163"/>
      <c r="AVP590" s="163"/>
      <c r="AVQ590" s="163"/>
      <c r="AVR590" s="163"/>
      <c r="AVS590" s="163"/>
      <c r="AVT590" s="163"/>
      <c r="AVU590" s="163"/>
      <c r="AVV590" s="163"/>
      <c r="AVW590" s="163"/>
      <c r="AVX590" s="163"/>
      <c r="AVY590" s="163"/>
      <c r="AVZ590" s="163"/>
      <c r="AWA590" s="163"/>
      <c r="AWB590" s="163"/>
      <c r="AWC590" s="163"/>
      <c r="AWD590" s="163"/>
      <c r="AWE590" s="163"/>
      <c r="AWF590" s="163"/>
      <c r="AWG590" s="163"/>
      <c r="AWH590" s="163"/>
      <c r="AWI590" s="163"/>
      <c r="AWJ590" s="163"/>
      <c r="AWK590" s="163"/>
      <c r="AWL590" s="163"/>
      <c r="AWM590" s="163"/>
      <c r="AWN590" s="163"/>
      <c r="AWO590" s="163"/>
      <c r="AWP590" s="163"/>
      <c r="AWQ590" s="163"/>
      <c r="AWR590" s="163"/>
      <c r="AWS590" s="163"/>
      <c r="AWT590" s="163"/>
      <c r="AWU590" s="163"/>
      <c r="AWV590" s="163"/>
      <c r="AWW590" s="163"/>
      <c r="AWX590" s="163"/>
      <c r="AWY590" s="163"/>
      <c r="AWZ590" s="163"/>
      <c r="AXA590" s="163"/>
      <c r="AXB590" s="163"/>
      <c r="AXC590" s="163"/>
      <c r="AXD590" s="163"/>
      <c r="AXE590" s="163"/>
      <c r="AXF590" s="163"/>
      <c r="AXG590" s="163"/>
      <c r="AXH590" s="163"/>
      <c r="AXI590" s="163"/>
      <c r="AXJ590" s="163"/>
      <c r="AXK590" s="163"/>
      <c r="AXL590" s="163"/>
      <c r="AXM590" s="163"/>
      <c r="AXN590" s="163"/>
      <c r="AXO590" s="163"/>
      <c r="AXP590" s="163"/>
      <c r="AXQ590" s="163"/>
      <c r="AXR590" s="163"/>
      <c r="AXS590" s="163"/>
      <c r="AXT590" s="163"/>
      <c r="AXU590" s="163"/>
      <c r="AXV590" s="163"/>
      <c r="AXW590" s="163"/>
      <c r="AXX590" s="163"/>
      <c r="AXY590" s="163"/>
      <c r="AXZ590" s="163"/>
      <c r="AYA590" s="163"/>
      <c r="AYB590" s="163"/>
      <c r="AYC590" s="163"/>
      <c r="AYD590" s="163"/>
      <c r="AYE590" s="163"/>
      <c r="AYF590" s="163"/>
      <c r="AYG590" s="163"/>
      <c r="AYH590" s="163"/>
      <c r="AYI590" s="163"/>
      <c r="AYJ590" s="163"/>
      <c r="AYK590" s="163"/>
      <c r="AYL590" s="163"/>
      <c r="AYM590" s="163"/>
      <c r="AYN590" s="163"/>
      <c r="AYO590" s="163"/>
      <c r="AYP590" s="163"/>
      <c r="AYQ590" s="163"/>
      <c r="AYR590" s="163"/>
      <c r="AYS590" s="163"/>
      <c r="AYT590" s="163"/>
      <c r="AYU590" s="163"/>
      <c r="AYV590" s="163"/>
      <c r="AYW590" s="163"/>
      <c r="AYX590" s="163"/>
      <c r="AYY590" s="163"/>
      <c r="AYZ590" s="163"/>
      <c r="AZA590" s="163"/>
      <c r="AZB590" s="163"/>
      <c r="AZC590" s="163"/>
      <c r="AZD590" s="163"/>
      <c r="AZE590" s="163"/>
      <c r="AZF590" s="163"/>
      <c r="AZG590" s="163"/>
      <c r="AZH590" s="163"/>
      <c r="AZI590" s="163"/>
      <c r="AZJ590" s="163"/>
      <c r="AZK590" s="163"/>
      <c r="AZL590" s="163"/>
      <c r="AZM590" s="163"/>
      <c r="AZN590" s="163"/>
      <c r="AZO590" s="163"/>
      <c r="AZP590" s="163"/>
      <c r="AZQ590" s="163"/>
      <c r="AZR590" s="163"/>
      <c r="AZS590" s="163"/>
      <c r="AZT590" s="163"/>
      <c r="AZU590" s="163"/>
      <c r="AZV590" s="163"/>
      <c r="AZW590" s="163"/>
      <c r="AZX590" s="163"/>
      <c r="AZY590" s="163"/>
      <c r="AZZ590" s="163"/>
      <c r="BAA590" s="163"/>
      <c r="BAB590" s="163"/>
      <c r="BAC590" s="163"/>
      <c r="BAD590" s="163"/>
      <c r="BAE590" s="163"/>
      <c r="BAF590" s="163"/>
      <c r="BAG590" s="163"/>
      <c r="BAH590" s="163"/>
      <c r="BAI590" s="163"/>
      <c r="BAJ590" s="163"/>
      <c r="BAK590" s="163"/>
      <c r="BAL590" s="163"/>
      <c r="BAM590" s="163"/>
      <c r="BAN590" s="163"/>
      <c r="BAO590" s="163"/>
      <c r="BAP590" s="163"/>
      <c r="BAQ590" s="163"/>
      <c r="BAR590" s="163"/>
      <c r="BAS590" s="163"/>
      <c r="BAT590" s="163"/>
      <c r="BAU590" s="163"/>
      <c r="BAV590" s="163"/>
      <c r="BAW590" s="163"/>
      <c r="BAX590" s="163"/>
      <c r="BAY590" s="163"/>
      <c r="BAZ590" s="163"/>
      <c r="BBA590" s="163"/>
      <c r="BBB590" s="163"/>
      <c r="BBC590" s="163"/>
      <c r="BBD590" s="163"/>
      <c r="BBE590" s="163"/>
      <c r="BBF590" s="163"/>
      <c r="BBG590" s="163"/>
      <c r="BBH590" s="163"/>
      <c r="BBI590" s="163"/>
      <c r="BBJ590" s="163"/>
      <c r="BBK590" s="163"/>
      <c r="BBL590" s="163"/>
      <c r="BBM590" s="163"/>
      <c r="BBN590" s="163"/>
      <c r="BBO590" s="163"/>
      <c r="BBP590" s="163"/>
      <c r="BBQ590" s="163"/>
      <c r="BBR590" s="163"/>
      <c r="BBS590" s="163"/>
      <c r="BBT590" s="163"/>
      <c r="BBU590" s="163"/>
      <c r="BBV590" s="163"/>
      <c r="BBW590" s="163"/>
      <c r="BBX590" s="163"/>
      <c r="BBY590" s="163"/>
      <c r="BBZ590" s="163"/>
      <c r="BCA590" s="163"/>
      <c r="BCB590" s="163"/>
      <c r="BCC590" s="163"/>
      <c r="BCD590" s="163"/>
      <c r="BCE590" s="163"/>
      <c r="BCF590" s="163"/>
      <c r="BCG590" s="163"/>
      <c r="BCH590" s="163"/>
      <c r="BCI590" s="163"/>
      <c r="BCJ590" s="163"/>
      <c r="BCK590" s="163"/>
      <c r="BCL590" s="163"/>
      <c r="BCM590" s="163"/>
      <c r="BCN590" s="163"/>
      <c r="BCO590" s="163"/>
      <c r="BCP590" s="163"/>
      <c r="BCQ590" s="163"/>
      <c r="BCR590" s="163"/>
      <c r="BCS590" s="163"/>
      <c r="BCT590" s="163"/>
      <c r="BCU590" s="163"/>
      <c r="BCV590" s="163"/>
      <c r="BCW590" s="163"/>
      <c r="BCX590" s="163"/>
      <c r="BCY590" s="163"/>
      <c r="BCZ590" s="163"/>
      <c r="BDA590" s="163"/>
      <c r="BDB590" s="163"/>
      <c r="BDC590" s="163"/>
      <c r="BDD590" s="163"/>
      <c r="BDE590" s="163"/>
      <c r="BDF590" s="163"/>
      <c r="BDG590" s="163"/>
      <c r="BDH590" s="163"/>
      <c r="BDI590" s="163"/>
      <c r="BDJ590" s="163"/>
      <c r="BDK590" s="163"/>
      <c r="BDL590" s="163"/>
      <c r="BDM590" s="163"/>
      <c r="BDN590" s="163"/>
      <c r="BDO590" s="163"/>
      <c r="BDP590" s="163"/>
      <c r="BDQ590" s="163"/>
      <c r="BDR590" s="163"/>
      <c r="BDS590" s="163"/>
      <c r="BDT590" s="163"/>
      <c r="BDU590" s="163"/>
      <c r="BDV590" s="163"/>
      <c r="BDW590" s="163"/>
      <c r="BDX590" s="163"/>
      <c r="BDY590" s="163"/>
      <c r="BDZ590" s="163"/>
      <c r="BEA590" s="163"/>
      <c r="BEB590" s="163"/>
      <c r="BEC590" s="163"/>
      <c r="BED590" s="163"/>
      <c r="BEE590" s="163"/>
      <c r="BEF590" s="163"/>
      <c r="BEG590" s="163"/>
      <c r="BEH590" s="163"/>
      <c r="BEI590" s="163"/>
      <c r="BEJ590" s="163"/>
      <c r="BEK590" s="163"/>
      <c r="BEL590" s="163"/>
      <c r="BEM590" s="163"/>
      <c r="BEN590" s="163"/>
      <c r="BEO590" s="163"/>
      <c r="BEP590" s="163"/>
      <c r="BEQ590" s="163"/>
      <c r="BER590" s="163"/>
      <c r="BES590" s="163"/>
      <c r="BET590" s="163"/>
      <c r="BEU590" s="163"/>
      <c r="BEV590" s="163"/>
      <c r="BEW590" s="163"/>
      <c r="BEX590" s="163"/>
      <c r="BEY590" s="163"/>
      <c r="BEZ590" s="163"/>
      <c r="BFA590" s="163"/>
      <c r="BFB590" s="163"/>
      <c r="BFC590" s="163"/>
      <c r="BFD590" s="163"/>
      <c r="BFE590" s="163"/>
      <c r="BFF590" s="163"/>
      <c r="BFG590" s="163"/>
      <c r="BFH590" s="163"/>
      <c r="BFI590" s="163"/>
      <c r="BFJ590" s="163"/>
      <c r="BFK590" s="163"/>
      <c r="BFL590" s="163"/>
      <c r="BFM590" s="163"/>
      <c r="BFN590" s="163"/>
      <c r="BFO590" s="163"/>
      <c r="BFP590" s="163"/>
      <c r="BFQ590" s="163"/>
      <c r="BFR590" s="163"/>
      <c r="BFS590" s="163"/>
      <c r="BFT590" s="163"/>
      <c r="BFU590" s="163"/>
      <c r="BFV590" s="163"/>
      <c r="BFW590" s="163"/>
      <c r="BFX590" s="163"/>
      <c r="BFY590" s="163"/>
      <c r="BFZ590" s="163"/>
      <c r="BGA590" s="163"/>
      <c r="BGB590" s="163"/>
      <c r="BGC590" s="163"/>
      <c r="BGD590" s="163"/>
      <c r="BGE590" s="163"/>
      <c r="BGF590" s="163"/>
      <c r="BGG590" s="163"/>
      <c r="BGH590" s="163"/>
      <c r="BGI590" s="163"/>
      <c r="BGJ590" s="163"/>
      <c r="BGK590" s="163"/>
      <c r="BGL590" s="163"/>
      <c r="BGM590" s="163"/>
      <c r="BGN590" s="163"/>
      <c r="BGO590" s="163"/>
      <c r="BGP590" s="163"/>
      <c r="BGQ590" s="163"/>
      <c r="BGR590" s="163"/>
      <c r="BGS590" s="163"/>
      <c r="BGT590" s="163"/>
      <c r="BGU590" s="163"/>
      <c r="BGV590" s="163"/>
      <c r="BGW590" s="163"/>
      <c r="BGX590" s="163"/>
      <c r="BGY590" s="163"/>
      <c r="BGZ590" s="163"/>
      <c r="BHA590" s="163"/>
      <c r="BHB590" s="163"/>
      <c r="BHC590" s="163"/>
      <c r="BHD590" s="163"/>
      <c r="BHE590" s="163"/>
      <c r="BHF590" s="163"/>
      <c r="BHG590" s="163"/>
      <c r="BHH590" s="163"/>
      <c r="BHI590" s="163"/>
      <c r="BHJ590" s="163"/>
      <c r="BHK590" s="163"/>
      <c r="BHL590" s="163"/>
      <c r="BHM590" s="163"/>
      <c r="BHN590" s="163"/>
      <c r="BHO590" s="163"/>
      <c r="BHP590" s="163"/>
      <c r="BHQ590" s="163"/>
      <c r="BHR590" s="163"/>
      <c r="BHS590" s="163"/>
      <c r="BHT590" s="163"/>
      <c r="BHU590" s="163"/>
      <c r="BHV590" s="163"/>
      <c r="BHW590" s="163"/>
      <c r="BHX590" s="163"/>
      <c r="BHY590" s="163"/>
      <c r="BHZ590" s="163"/>
      <c r="BIA590" s="163"/>
      <c r="BIB590" s="163"/>
      <c r="BIC590" s="163"/>
      <c r="BID590" s="163"/>
      <c r="BIE590" s="163"/>
      <c r="BIF590" s="163"/>
      <c r="BIG590" s="163"/>
      <c r="BIH590" s="163"/>
      <c r="BII590" s="163"/>
      <c r="BIJ590" s="163"/>
      <c r="BIK590" s="163"/>
      <c r="BIL590" s="163"/>
      <c r="BIM590" s="163"/>
      <c r="BIN590" s="163"/>
      <c r="BIO590" s="163"/>
      <c r="BIP590" s="163"/>
      <c r="BIQ590" s="163"/>
      <c r="BIR590" s="163"/>
      <c r="BIS590" s="163"/>
      <c r="BIT590" s="163"/>
      <c r="BIU590" s="163"/>
      <c r="BIV590" s="163"/>
      <c r="BIW590" s="163"/>
      <c r="BIX590" s="163"/>
      <c r="BIY590" s="163"/>
      <c r="BIZ590" s="163"/>
      <c r="BJA590" s="163"/>
      <c r="BJB590" s="163"/>
      <c r="BJC590" s="163"/>
      <c r="BJD590" s="163"/>
      <c r="BJE590" s="163"/>
      <c r="BJF590" s="163"/>
      <c r="BJG590" s="163"/>
      <c r="BJH590" s="163"/>
      <c r="BJI590" s="163"/>
      <c r="BJJ590" s="163"/>
      <c r="BJK590" s="163"/>
      <c r="BJL590" s="163"/>
      <c r="BJM590" s="163"/>
      <c r="BJN590" s="163"/>
      <c r="BJO590" s="163"/>
      <c r="BJP590" s="163"/>
      <c r="BJQ590" s="163"/>
      <c r="BJR590" s="163"/>
      <c r="BJS590" s="163"/>
      <c r="BJT590" s="163"/>
      <c r="BJU590" s="163"/>
      <c r="BJV590" s="163"/>
      <c r="BJW590" s="163"/>
      <c r="BJX590" s="163"/>
      <c r="BJY590" s="163"/>
      <c r="BJZ590" s="163"/>
      <c r="BKA590" s="163"/>
      <c r="BKB590" s="163"/>
      <c r="BKC590" s="163"/>
      <c r="BKD590" s="163"/>
      <c r="BKE590" s="163"/>
      <c r="BKF590" s="163"/>
      <c r="BKG590" s="163"/>
      <c r="BKH590" s="163"/>
      <c r="BKI590" s="163"/>
      <c r="BKJ590" s="163"/>
      <c r="BKK590" s="163"/>
      <c r="BKL590" s="163"/>
      <c r="BKM590" s="163"/>
      <c r="BKN590" s="163"/>
      <c r="BKO590" s="163"/>
      <c r="BKP590" s="163"/>
      <c r="BKQ590" s="163"/>
      <c r="BKR590" s="163"/>
      <c r="BKS590" s="163"/>
      <c r="BKT590" s="163"/>
      <c r="BKU590" s="163"/>
      <c r="BKV590" s="163"/>
      <c r="BKW590" s="163"/>
      <c r="BKX590" s="163"/>
      <c r="BKY590" s="163"/>
      <c r="BKZ590" s="163"/>
      <c r="BLA590" s="163"/>
      <c r="BLB590" s="163"/>
      <c r="BLC590" s="163"/>
      <c r="BLD590" s="163"/>
      <c r="BLE590" s="163"/>
      <c r="BLF590" s="163"/>
      <c r="BLG590" s="163"/>
      <c r="BLH590" s="163"/>
      <c r="BLI590" s="163"/>
      <c r="BLJ590" s="163"/>
      <c r="BLK590" s="163"/>
      <c r="BLL590" s="163"/>
      <c r="BLM590" s="163"/>
      <c r="BLN590" s="163"/>
      <c r="BLO590" s="163"/>
      <c r="BLP590" s="163"/>
      <c r="BLQ590" s="163"/>
      <c r="BLR590" s="163"/>
      <c r="BLS590" s="163"/>
      <c r="BLT590" s="163"/>
      <c r="BLU590" s="163"/>
      <c r="BLV590" s="163"/>
      <c r="BLW590" s="163"/>
      <c r="BLX590" s="163"/>
      <c r="BLY590" s="163"/>
      <c r="BLZ590" s="163"/>
      <c r="BMA590" s="163"/>
      <c r="BMB590" s="163"/>
      <c r="BMC590" s="163"/>
      <c r="BMD590" s="163"/>
      <c r="BME590" s="163"/>
      <c r="BMF590" s="163"/>
      <c r="BMG590" s="163"/>
      <c r="BMH590" s="163"/>
      <c r="BMI590" s="163"/>
      <c r="BMJ590" s="163"/>
      <c r="BMK590" s="163"/>
      <c r="BML590" s="163"/>
      <c r="BMM590" s="163"/>
      <c r="BMN590" s="163"/>
      <c r="BMO590" s="163"/>
      <c r="BMP590" s="163"/>
      <c r="BMQ590" s="163"/>
      <c r="BMR590" s="163"/>
      <c r="BMS590" s="163"/>
      <c r="BMT590" s="163"/>
      <c r="BMU590" s="163"/>
      <c r="BMV590" s="163"/>
      <c r="BMW590" s="163"/>
      <c r="BMX590" s="163"/>
      <c r="BMY590" s="163"/>
      <c r="BMZ590" s="163"/>
      <c r="BNA590" s="163"/>
      <c r="BNB590" s="163"/>
      <c r="BNC590" s="163"/>
      <c r="BND590" s="163"/>
      <c r="BNE590" s="163"/>
      <c r="BNF590" s="163"/>
      <c r="BNG590" s="163"/>
      <c r="BNH590" s="163"/>
      <c r="BNI590" s="163"/>
      <c r="BNJ590" s="163"/>
      <c r="BNK590" s="163"/>
      <c r="BNL590" s="163"/>
      <c r="BNM590" s="163"/>
      <c r="BNN590" s="163"/>
      <c r="BNO590" s="163"/>
      <c r="BNP590" s="163"/>
      <c r="BNQ590" s="163"/>
      <c r="BNR590" s="163"/>
      <c r="BNS590" s="163"/>
      <c r="BNT590" s="163"/>
      <c r="BNU590" s="163"/>
      <c r="BNV590" s="163"/>
      <c r="BNW590" s="163"/>
      <c r="BNX590" s="163"/>
      <c r="BNY590" s="163"/>
      <c r="BNZ590" s="163"/>
      <c r="BOA590" s="163"/>
      <c r="BOB590" s="163"/>
      <c r="BOC590" s="163"/>
      <c r="BOD590" s="163"/>
      <c r="BOE590" s="163"/>
      <c r="BOF590" s="163"/>
      <c r="BOG590" s="163"/>
      <c r="BOH590" s="163"/>
      <c r="BOI590" s="163"/>
      <c r="BOJ590" s="163"/>
      <c r="BOK590" s="163"/>
      <c r="BOL590" s="163"/>
      <c r="BOM590" s="163"/>
      <c r="BON590" s="163"/>
      <c r="BOO590" s="163"/>
      <c r="BOP590" s="163"/>
      <c r="BOQ590" s="163"/>
      <c r="BOR590" s="163"/>
      <c r="BOS590" s="163"/>
      <c r="BOT590" s="163"/>
      <c r="BOU590" s="163"/>
      <c r="BOV590" s="163"/>
      <c r="BOW590" s="163"/>
      <c r="BOX590" s="163"/>
      <c r="BOY590" s="163"/>
      <c r="BOZ590" s="163"/>
      <c r="BPA590" s="163"/>
      <c r="BPB590" s="163"/>
      <c r="BPC590" s="163"/>
      <c r="BPD590" s="163"/>
      <c r="BPE590" s="163"/>
      <c r="BPF590" s="163"/>
      <c r="BPG590" s="163"/>
      <c r="BPH590" s="163"/>
      <c r="BPI590" s="163"/>
      <c r="BPJ590" s="163"/>
      <c r="BPK590" s="163"/>
      <c r="BPL590" s="163"/>
      <c r="BPM590" s="163"/>
      <c r="BPN590" s="163"/>
      <c r="BPO590" s="163"/>
      <c r="BPP590" s="163"/>
      <c r="BPQ590" s="163"/>
      <c r="BPR590" s="163"/>
      <c r="BPS590" s="163"/>
      <c r="BPT590" s="163"/>
      <c r="BPU590" s="163"/>
      <c r="BPV590" s="163"/>
      <c r="BPW590" s="163"/>
      <c r="BPX590" s="163"/>
      <c r="BPY590" s="163"/>
      <c r="BPZ590" s="163"/>
      <c r="BQA590" s="163"/>
      <c r="BQB590" s="163"/>
      <c r="BQC590" s="163"/>
      <c r="BQD590" s="163"/>
      <c r="BQE590" s="163"/>
      <c r="BQF590" s="163"/>
      <c r="BQG590" s="163"/>
      <c r="BQH590" s="163"/>
      <c r="BQI590" s="163"/>
      <c r="BQJ590" s="163"/>
      <c r="BQK590" s="163"/>
      <c r="BQL590" s="163"/>
      <c r="BQM590" s="163"/>
      <c r="BQN590" s="163"/>
      <c r="BQO590" s="163"/>
      <c r="BQP590" s="163"/>
      <c r="BQQ590" s="163"/>
      <c r="BQR590" s="163"/>
      <c r="BQS590" s="163"/>
      <c r="BQT590" s="163"/>
      <c r="BQU590" s="163"/>
      <c r="BQV590" s="163"/>
      <c r="BQW590" s="163"/>
      <c r="BQX590" s="163"/>
      <c r="BQY590" s="163"/>
      <c r="BQZ590" s="163"/>
      <c r="BRA590" s="163"/>
      <c r="BRB590" s="163"/>
      <c r="BRC590" s="163"/>
      <c r="BRD590" s="163"/>
      <c r="BRE590" s="163"/>
      <c r="BRF590" s="163"/>
      <c r="BRG590" s="163"/>
      <c r="BRH590" s="163"/>
      <c r="BRI590" s="163"/>
      <c r="BRJ590" s="163"/>
      <c r="BRK590" s="163"/>
      <c r="BRL590" s="163"/>
      <c r="BRM590" s="163"/>
      <c r="BRN590" s="163"/>
      <c r="BRO590" s="163"/>
      <c r="BRP590" s="163"/>
      <c r="BRQ590" s="163"/>
      <c r="BRR590" s="163"/>
      <c r="BRS590" s="163"/>
      <c r="BRT590" s="163"/>
      <c r="BRU590" s="163"/>
      <c r="BRV590" s="163"/>
      <c r="BRW590" s="163"/>
      <c r="BRX590" s="163"/>
      <c r="BRY590" s="163"/>
      <c r="BRZ590" s="163"/>
      <c r="BSA590" s="163"/>
      <c r="BSB590" s="163"/>
      <c r="BSC590" s="163"/>
      <c r="BSD590" s="163"/>
      <c r="BSE590" s="163"/>
      <c r="BSF590" s="163"/>
      <c r="BSG590" s="163"/>
      <c r="BSH590" s="163"/>
      <c r="BSI590" s="163"/>
      <c r="BSJ590" s="163"/>
      <c r="BSK590" s="163"/>
      <c r="BSL590" s="163"/>
      <c r="BSM590" s="163"/>
      <c r="BSN590" s="163"/>
      <c r="BSO590" s="163"/>
      <c r="BSP590" s="163"/>
      <c r="BSQ590" s="163"/>
      <c r="BSR590" s="163"/>
      <c r="BSS590" s="163"/>
      <c r="BST590" s="163"/>
      <c r="BSU590" s="163"/>
      <c r="BSV590" s="163"/>
      <c r="BSW590" s="163"/>
      <c r="BSX590" s="163"/>
      <c r="BSY590" s="163"/>
      <c r="BSZ590" s="163"/>
      <c r="BTA590" s="163"/>
      <c r="BTB590" s="163"/>
      <c r="BTC590" s="163"/>
      <c r="BTD590" s="163"/>
      <c r="BTE590" s="163"/>
      <c r="BTF590" s="163"/>
      <c r="BTG590" s="163"/>
      <c r="BTH590" s="163"/>
      <c r="BTI590" s="163"/>
      <c r="BTJ590" s="163"/>
      <c r="BTK590" s="163"/>
      <c r="BTL590" s="163"/>
      <c r="BTM590" s="163"/>
      <c r="BTN590" s="163"/>
      <c r="BTO590" s="163"/>
      <c r="BTP590" s="163"/>
      <c r="BTQ590" s="163"/>
      <c r="BTR590" s="163"/>
      <c r="BTS590" s="163"/>
      <c r="BTT590" s="163"/>
      <c r="BTU590" s="163"/>
      <c r="BTV590" s="163"/>
      <c r="BTW590" s="163"/>
      <c r="BTX590" s="163"/>
      <c r="BTY590" s="163"/>
      <c r="BTZ590" s="163"/>
      <c r="BUA590" s="163"/>
      <c r="BUB590" s="163"/>
      <c r="BUC590" s="163"/>
      <c r="BUD590" s="163"/>
      <c r="BUE590" s="163"/>
      <c r="BUF590" s="163"/>
      <c r="BUG590" s="163"/>
      <c r="BUH590" s="163"/>
      <c r="BUI590" s="163"/>
      <c r="BUJ590" s="163"/>
      <c r="BUK590" s="163"/>
      <c r="BUL590" s="163"/>
      <c r="BUM590" s="163"/>
      <c r="BUN590" s="163"/>
      <c r="BUO590" s="163"/>
      <c r="BUP590" s="163"/>
      <c r="BUQ590" s="163"/>
      <c r="BUR590" s="163"/>
      <c r="BUS590" s="163"/>
      <c r="BUT590" s="163"/>
      <c r="BUU590" s="163"/>
      <c r="BUV590" s="163"/>
      <c r="BUW590" s="163"/>
      <c r="BUX590" s="163"/>
      <c r="BUY590" s="163"/>
      <c r="BUZ590" s="163"/>
      <c r="BVA590" s="163"/>
      <c r="BVB590" s="163"/>
      <c r="BVC590" s="163"/>
      <c r="BVD590" s="163"/>
      <c r="BVE590" s="163"/>
      <c r="BVF590" s="163"/>
      <c r="BVG590" s="163"/>
      <c r="BVH590" s="163"/>
      <c r="BVI590" s="163"/>
      <c r="BVJ590" s="163"/>
      <c r="BVK590" s="163"/>
      <c r="BVL590" s="163"/>
      <c r="BVM590" s="163"/>
      <c r="BVN590" s="163"/>
      <c r="BVO590" s="163"/>
      <c r="BVP590" s="163"/>
      <c r="BVQ590" s="163"/>
      <c r="BVR590" s="163"/>
      <c r="BVS590" s="163"/>
      <c r="BVT590" s="163"/>
      <c r="BVU590" s="163"/>
      <c r="BVV590" s="163"/>
      <c r="BVW590" s="163"/>
      <c r="BVX590" s="163"/>
      <c r="BVY590" s="163"/>
      <c r="BVZ590" s="163"/>
      <c r="BWA590" s="163"/>
      <c r="BWB590" s="163"/>
      <c r="BWC590" s="163"/>
      <c r="BWD590" s="163"/>
      <c r="BWE590" s="163"/>
      <c r="BWF590" s="163"/>
      <c r="BWG590" s="163"/>
      <c r="BWH590" s="163"/>
      <c r="BWI590" s="163"/>
      <c r="BWJ590" s="163"/>
      <c r="BWK590" s="163"/>
      <c r="BWL590" s="163"/>
      <c r="BWM590" s="163"/>
      <c r="BWN590" s="163"/>
      <c r="BWO590" s="163"/>
      <c r="BWP590" s="163"/>
      <c r="BWQ590" s="163"/>
      <c r="BWR590" s="163"/>
      <c r="BWS590" s="163"/>
      <c r="BWT590" s="163"/>
      <c r="BWU590" s="163"/>
      <c r="BWV590" s="163"/>
      <c r="BWW590" s="163"/>
      <c r="BWX590" s="163"/>
      <c r="BWY590" s="163"/>
      <c r="BWZ590" s="163"/>
      <c r="BXA590" s="163"/>
      <c r="BXB590" s="163"/>
      <c r="BXC590" s="163"/>
      <c r="BXD590" s="163"/>
      <c r="BXE590" s="163"/>
      <c r="BXF590" s="163"/>
      <c r="BXG590" s="163"/>
      <c r="BXH590" s="163"/>
      <c r="BXI590" s="163"/>
      <c r="BXJ590" s="163"/>
      <c r="BXK590" s="163"/>
      <c r="BXL590" s="163"/>
      <c r="BXM590" s="163"/>
      <c r="BXN590" s="163"/>
      <c r="BXO590" s="163"/>
      <c r="BXP590" s="163"/>
      <c r="BXQ590" s="163"/>
      <c r="BXR590" s="163"/>
      <c r="BXS590" s="163"/>
      <c r="BXT590" s="163"/>
      <c r="BXU590" s="163"/>
      <c r="BXV590" s="163"/>
      <c r="BXW590" s="163"/>
      <c r="BXX590" s="163"/>
      <c r="BXY590" s="163"/>
      <c r="BXZ590" s="163"/>
      <c r="BYA590" s="163"/>
      <c r="BYB590" s="163"/>
      <c r="BYC590" s="163"/>
      <c r="BYD590" s="163"/>
      <c r="BYE590" s="163"/>
      <c r="BYF590" s="163"/>
      <c r="BYG590" s="163"/>
      <c r="BYH590" s="163"/>
      <c r="BYI590" s="163"/>
      <c r="BYJ590" s="163"/>
      <c r="BYK590" s="163"/>
      <c r="BYL590" s="163"/>
      <c r="BYM590" s="163"/>
      <c r="BYN590" s="163"/>
      <c r="BYO590" s="163"/>
      <c r="BYP590" s="163"/>
      <c r="BYQ590" s="163"/>
      <c r="BYR590" s="163"/>
      <c r="BYS590" s="163"/>
      <c r="BYT590" s="163"/>
      <c r="BYU590" s="163"/>
      <c r="BYV590" s="163"/>
      <c r="BYW590" s="163"/>
      <c r="BYX590" s="163"/>
      <c r="BYY590" s="163"/>
      <c r="BYZ590" s="163"/>
      <c r="BZA590" s="163"/>
      <c r="BZB590" s="163"/>
      <c r="BZC590" s="163"/>
      <c r="BZD590" s="163"/>
      <c r="BZE590" s="163"/>
      <c r="BZF590" s="163"/>
      <c r="BZG590" s="163"/>
      <c r="BZH590" s="163"/>
      <c r="BZI590" s="163"/>
      <c r="BZJ590" s="163"/>
      <c r="BZK590" s="163"/>
      <c r="BZL590" s="163"/>
      <c r="BZM590" s="163"/>
      <c r="BZN590" s="163"/>
      <c r="BZO590" s="163"/>
      <c r="BZP590" s="163"/>
      <c r="BZQ590" s="163"/>
      <c r="BZR590" s="163"/>
      <c r="BZS590" s="163"/>
      <c r="BZT590" s="163"/>
      <c r="BZU590" s="163"/>
      <c r="BZV590" s="163"/>
      <c r="BZW590" s="163"/>
      <c r="BZX590" s="163"/>
      <c r="BZY590" s="163"/>
      <c r="BZZ590" s="163"/>
      <c r="CAA590" s="163"/>
      <c r="CAB590" s="163"/>
      <c r="CAC590" s="163"/>
      <c r="CAD590" s="163"/>
      <c r="CAE590" s="163"/>
      <c r="CAF590" s="163"/>
      <c r="CAG590" s="163"/>
      <c r="CAH590" s="163"/>
      <c r="CAI590" s="163"/>
      <c r="CAJ590" s="163"/>
      <c r="CAK590" s="163"/>
      <c r="CAL590" s="163"/>
      <c r="CAM590" s="163"/>
      <c r="CAN590" s="163"/>
      <c r="CAO590" s="163"/>
      <c r="CAP590" s="163"/>
      <c r="CAQ590" s="163"/>
      <c r="CAR590" s="163"/>
      <c r="CAS590" s="163"/>
      <c r="CAT590" s="163"/>
      <c r="CAU590" s="163"/>
      <c r="CAV590" s="163"/>
      <c r="CAW590" s="163"/>
      <c r="CAX590" s="163"/>
      <c r="CAY590" s="163"/>
      <c r="CAZ590" s="163"/>
      <c r="CBA590" s="163"/>
      <c r="CBB590" s="163"/>
      <c r="CBC590" s="163"/>
      <c r="CBD590" s="163"/>
      <c r="CBE590" s="163"/>
      <c r="CBF590" s="163"/>
      <c r="CBG590" s="163"/>
      <c r="CBH590" s="163"/>
      <c r="CBI590" s="163"/>
      <c r="CBJ590" s="163"/>
      <c r="CBK590" s="163"/>
      <c r="CBL590" s="163"/>
      <c r="CBM590" s="163"/>
      <c r="CBN590" s="163"/>
      <c r="CBO590" s="163"/>
      <c r="CBP590" s="163"/>
      <c r="CBQ590" s="163"/>
      <c r="CBR590" s="163"/>
      <c r="CBS590" s="163"/>
      <c r="CBT590" s="163"/>
      <c r="CBU590" s="163"/>
      <c r="CBV590" s="163"/>
      <c r="CBW590" s="163"/>
      <c r="CBX590" s="163"/>
      <c r="CBY590" s="163"/>
      <c r="CBZ590" s="163"/>
      <c r="CCA590" s="163"/>
      <c r="CCB590" s="163"/>
      <c r="CCC590" s="163"/>
      <c r="CCD590" s="163"/>
      <c r="CCE590" s="163"/>
      <c r="CCF590" s="163"/>
      <c r="CCG590" s="163"/>
      <c r="CCH590" s="163"/>
      <c r="CCI590" s="163"/>
      <c r="CCJ590" s="163"/>
      <c r="CCK590" s="163"/>
      <c r="CCL590" s="163"/>
      <c r="CCM590" s="163"/>
      <c r="CCN590" s="163"/>
      <c r="CCO590" s="163"/>
      <c r="CCP590" s="163"/>
      <c r="CCQ590" s="163"/>
      <c r="CCR590" s="163"/>
      <c r="CCS590" s="163"/>
      <c r="CCT590" s="163"/>
      <c r="CCU590" s="163"/>
      <c r="CCV590" s="163"/>
      <c r="CCW590" s="163"/>
      <c r="CCX590" s="163"/>
      <c r="CCY590" s="163"/>
      <c r="CCZ590" s="163"/>
      <c r="CDA590" s="163"/>
      <c r="CDB590" s="163"/>
      <c r="CDC590" s="163"/>
      <c r="CDD590" s="163"/>
      <c r="CDE590" s="163"/>
      <c r="CDF590" s="163"/>
      <c r="CDG590" s="163"/>
      <c r="CDH590" s="163"/>
      <c r="CDI590" s="163"/>
      <c r="CDJ590" s="163"/>
      <c r="CDK590" s="163"/>
      <c r="CDL590" s="163"/>
      <c r="CDM590" s="163"/>
      <c r="CDN590" s="163"/>
      <c r="CDO590" s="163"/>
      <c r="CDP590" s="163"/>
      <c r="CDQ590" s="163"/>
      <c r="CDR590" s="163"/>
      <c r="CDS590" s="163"/>
      <c r="CDT590" s="163"/>
      <c r="CDU590" s="163"/>
      <c r="CDV590" s="163"/>
      <c r="CDW590" s="163"/>
      <c r="CDX590" s="163"/>
      <c r="CDY590" s="163"/>
      <c r="CDZ590" s="163"/>
      <c r="CEA590" s="163"/>
      <c r="CEB590" s="163"/>
      <c r="CEC590" s="163"/>
      <c r="CED590" s="163"/>
      <c r="CEE590" s="163"/>
      <c r="CEF590" s="163"/>
      <c r="CEG590" s="163"/>
      <c r="CEH590" s="163"/>
      <c r="CEI590" s="163"/>
      <c r="CEJ590" s="163"/>
      <c r="CEK590" s="163"/>
      <c r="CEL590" s="163"/>
      <c r="CEM590" s="163"/>
      <c r="CEN590" s="163"/>
      <c r="CEO590" s="163"/>
      <c r="CEP590" s="163"/>
      <c r="CEQ590" s="163"/>
      <c r="CER590" s="163"/>
      <c r="CES590" s="163"/>
      <c r="CET590" s="163"/>
      <c r="CEU590" s="163"/>
      <c r="CEV590" s="163"/>
      <c r="CEW590" s="163"/>
      <c r="CEX590" s="163"/>
      <c r="CEY590" s="163"/>
      <c r="CEZ590" s="163"/>
      <c r="CFA590" s="163"/>
      <c r="CFB590" s="163"/>
      <c r="CFC590" s="163"/>
      <c r="CFD590" s="163"/>
      <c r="CFE590" s="163"/>
      <c r="CFF590" s="163"/>
      <c r="CFG590" s="163"/>
      <c r="CFH590" s="163"/>
      <c r="CFI590" s="163"/>
      <c r="CFJ590" s="163"/>
      <c r="CFK590" s="163"/>
      <c r="CFL590" s="163"/>
      <c r="CFM590" s="163"/>
      <c r="CFN590" s="163"/>
      <c r="CFO590" s="163"/>
      <c r="CFP590" s="163"/>
      <c r="CFQ590" s="163"/>
      <c r="CFR590" s="163"/>
      <c r="CFS590" s="163"/>
      <c r="CFT590" s="163"/>
      <c r="CFU590" s="163"/>
      <c r="CFV590" s="163"/>
      <c r="CFW590" s="163"/>
      <c r="CFX590" s="163"/>
      <c r="CFY590" s="163"/>
      <c r="CFZ590" s="163"/>
      <c r="CGA590" s="163"/>
      <c r="CGB590" s="163"/>
      <c r="CGC590" s="163"/>
      <c r="CGD590" s="163"/>
      <c r="CGE590" s="163"/>
      <c r="CGF590" s="163"/>
      <c r="CGG590" s="163"/>
      <c r="CGH590" s="163"/>
      <c r="CGI590" s="163"/>
      <c r="CGJ590" s="163"/>
      <c r="CGK590" s="163"/>
      <c r="CGL590" s="163"/>
      <c r="CGM590" s="163"/>
      <c r="CGN590" s="163"/>
      <c r="CGO590" s="163"/>
      <c r="CGP590" s="163"/>
      <c r="CGQ590" s="163"/>
      <c r="CGR590" s="163"/>
      <c r="CGS590" s="163"/>
      <c r="CGT590" s="163"/>
      <c r="CGU590" s="163"/>
      <c r="CGV590" s="163"/>
      <c r="CGW590" s="163"/>
      <c r="CGX590" s="163"/>
      <c r="CGY590" s="163"/>
      <c r="CGZ590" s="163"/>
      <c r="CHA590" s="163"/>
      <c r="CHB590" s="163"/>
      <c r="CHC590" s="163"/>
      <c r="CHD590" s="163"/>
      <c r="CHE590" s="163"/>
      <c r="CHF590" s="163"/>
      <c r="CHG590" s="163"/>
      <c r="CHH590" s="163"/>
      <c r="CHI590" s="163"/>
      <c r="CHJ590" s="163"/>
      <c r="CHK590" s="163"/>
      <c r="CHL590" s="163"/>
      <c r="CHM590" s="163"/>
      <c r="CHN590" s="163"/>
      <c r="CHO590" s="163"/>
      <c r="CHP590" s="163"/>
      <c r="CHQ590" s="163"/>
      <c r="CHR590" s="163"/>
      <c r="CHS590" s="163"/>
      <c r="CHT590" s="163"/>
      <c r="CHU590" s="163"/>
      <c r="CHV590" s="163"/>
      <c r="CHW590" s="163"/>
      <c r="CHX590" s="163"/>
      <c r="CHY590" s="163"/>
      <c r="CHZ590" s="163"/>
      <c r="CIA590" s="163"/>
      <c r="CIB590" s="163"/>
      <c r="CIC590" s="163"/>
      <c r="CID590" s="163"/>
      <c r="CIE590" s="163"/>
      <c r="CIF590" s="163"/>
      <c r="CIG590" s="163"/>
      <c r="CIH590" s="163"/>
      <c r="CII590" s="163"/>
      <c r="CIJ590" s="163"/>
      <c r="CIK590" s="163"/>
      <c r="CIL590" s="163"/>
      <c r="CIM590" s="163"/>
      <c r="CIN590" s="163"/>
      <c r="CIO590" s="163"/>
      <c r="CIP590" s="163"/>
      <c r="CIQ590" s="163"/>
      <c r="CIR590" s="163"/>
      <c r="CIS590" s="163"/>
      <c r="CIT590" s="163"/>
      <c r="CIU590" s="163"/>
      <c r="CIV590" s="163"/>
      <c r="CIW590" s="163"/>
      <c r="CIX590" s="163"/>
      <c r="CIY590" s="163"/>
      <c r="CIZ590" s="163"/>
      <c r="CJA590" s="163"/>
      <c r="CJB590" s="163"/>
      <c r="CJC590" s="163"/>
      <c r="CJD590" s="163"/>
      <c r="CJE590" s="163"/>
      <c r="CJF590" s="163"/>
      <c r="CJG590" s="163"/>
      <c r="CJH590" s="163"/>
      <c r="CJI590" s="163"/>
      <c r="CJJ590" s="163"/>
      <c r="CJK590" s="163"/>
      <c r="CJL590" s="163"/>
      <c r="CJM590" s="163"/>
      <c r="CJN590" s="163"/>
      <c r="CJO590" s="163"/>
      <c r="CJP590" s="163"/>
      <c r="CJQ590" s="163"/>
      <c r="CJR590" s="163"/>
      <c r="CJS590" s="163"/>
      <c r="CJT590" s="163"/>
      <c r="CJU590" s="163"/>
      <c r="CJV590" s="163"/>
      <c r="CJW590" s="163"/>
      <c r="CJX590" s="163"/>
      <c r="CJY590" s="163"/>
      <c r="CJZ590" s="163"/>
      <c r="CKA590" s="163"/>
      <c r="CKB590" s="163"/>
      <c r="CKC590" s="163"/>
      <c r="CKD590" s="163"/>
      <c r="CKE590" s="163"/>
      <c r="CKF590" s="163"/>
      <c r="CKG590" s="163"/>
      <c r="CKH590" s="163"/>
      <c r="CKI590" s="163"/>
      <c r="CKJ590" s="163"/>
      <c r="CKK590" s="163"/>
      <c r="CKL590" s="163"/>
      <c r="CKM590" s="163"/>
      <c r="CKN590" s="163"/>
      <c r="CKO590" s="163"/>
      <c r="CKP590" s="163"/>
      <c r="CKQ590" s="163"/>
      <c r="CKR590" s="163"/>
      <c r="CKS590" s="163"/>
      <c r="CKT590" s="163"/>
      <c r="CKU590" s="163"/>
      <c r="CKV590" s="163"/>
      <c r="CKW590" s="163"/>
      <c r="CKX590" s="163"/>
      <c r="CKY590" s="163"/>
      <c r="CKZ590" s="163"/>
      <c r="CLA590" s="163"/>
      <c r="CLB590" s="163"/>
      <c r="CLC590" s="163"/>
      <c r="CLD590" s="163"/>
      <c r="CLE590" s="163"/>
      <c r="CLF590" s="163"/>
      <c r="CLG590" s="163"/>
      <c r="CLH590" s="163"/>
      <c r="CLI590" s="163"/>
      <c r="CLJ590" s="163"/>
      <c r="CLK590" s="163"/>
      <c r="CLL590" s="163"/>
      <c r="CLM590" s="163"/>
      <c r="CLN590" s="163"/>
      <c r="CLO590" s="163"/>
      <c r="CLP590" s="163"/>
      <c r="CLQ590" s="163"/>
      <c r="CLR590" s="163"/>
      <c r="CLS590" s="163"/>
      <c r="CLT590" s="163"/>
      <c r="CLU590" s="163"/>
      <c r="CLV590" s="163"/>
      <c r="CLW590" s="163"/>
      <c r="CLX590" s="163"/>
      <c r="CLY590" s="163"/>
      <c r="CLZ590" s="163"/>
      <c r="CMA590" s="163"/>
      <c r="CMB590" s="163"/>
      <c r="CMC590" s="163"/>
      <c r="CMD590" s="163"/>
      <c r="CME590" s="163"/>
      <c r="CMF590" s="163"/>
      <c r="CMG590" s="163"/>
      <c r="CMH590" s="163"/>
      <c r="CMI590" s="163"/>
      <c r="CMJ590" s="163"/>
      <c r="CMK590" s="163"/>
      <c r="CML590" s="163"/>
      <c r="CMM590" s="163"/>
      <c r="CMN590" s="163"/>
      <c r="CMO590" s="163"/>
      <c r="CMP590" s="163"/>
      <c r="CMQ590" s="163"/>
      <c r="CMR590" s="163"/>
      <c r="CMS590" s="163"/>
      <c r="CMT590" s="163"/>
      <c r="CMU590" s="163"/>
      <c r="CMV590" s="163"/>
      <c r="CMW590" s="163"/>
      <c r="CMX590" s="163"/>
      <c r="CMY590" s="163"/>
      <c r="CMZ590" s="163"/>
      <c r="CNA590" s="163"/>
      <c r="CNB590" s="163"/>
      <c r="CNC590" s="163"/>
      <c r="CND590" s="163"/>
      <c r="CNE590" s="163"/>
      <c r="CNF590" s="163"/>
      <c r="CNG590" s="163"/>
      <c r="CNH590" s="163"/>
      <c r="CNI590" s="163"/>
      <c r="CNJ590" s="163"/>
      <c r="CNK590" s="163"/>
      <c r="CNL590" s="163"/>
      <c r="CNM590" s="163"/>
      <c r="CNN590" s="163"/>
      <c r="CNO590" s="163"/>
      <c r="CNP590" s="163"/>
      <c r="CNQ590" s="163"/>
      <c r="CNR590" s="163"/>
      <c r="CNS590" s="163"/>
      <c r="CNT590" s="163"/>
      <c r="CNU590" s="163"/>
      <c r="CNV590" s="163"/>
      <c r="CNW590" s="163"/>
      <c r="CNX590" s="163"/>
      <c r="CNY590" s="163"/>
      <c r="CNZ590" s="163"/>
      <c r="COA590" s="163"/>
      <c r="COB590" s="163"/>
      <c r="COC590" s="163"/>
      <c r="COD590" s="163"/>
      <c r="COE590" s="163"/>
      <c r="COF590" s="163"/>
      <c r="COG590" s="163"/>
      <c r="COH590" s="163"/>
      <c r="COI590" s="163"/>
      <c r="COJ590" s="163"/>
      <c r="COK590" s="163"/>
      <c r="COL590" s="163"/>
      <c r="COM590" s="163"/>
      <c r="CON590" s="163"/>
      <c r="COO590" s="163"/>
      <c r="COP590" s="163"/>
      <c r="COQ590" s="163"/>
      <c r="COR590" s="163"/>
      <c r="COS590" s="163"/>
      <c r="COT590" s="163"/>
      <c r="COU590" s="163"/>
      <c r="COV590" s="163"/>
      <c r="COW590" s="163"/>
      <c r="COX590" s="163"/>
      <c r="COY590" s="163"/>
      <c r="COZ590" s="163"/>
      <c r="CPA590" s="163"/>
      <c r="CPB590" s="163"/>
      <c r="CPC590" s="163"/>
      <c r="CPD590" s="163"/>
      <c r="CPE590" s="163"/>
      <c r="CPF590" s="163"/>
      <c r="CPG590" s="163"/>
      <c r="CPH590" s="163"/>
      <c r="CPI590" s="163"/>
      <c r="CPJ590" s="163"/>
      <c r="CPK590" s="163"/>
      <c r="CPL590" s="163"/>
      <c r="CPM590" s="163"/>
      <c r="CPN590" s="163"/>
      <c r="CPO590" s="163"/>
      <c r="CPP590" s="163"/>
      <c r="CPQ590" s="163"/>
      <c r="CPR590" s="163"/>
      <c r="CPS590" s="163"/>
      <c r="CPT590" s="163"/>
      <c r="CPU590" s="163"/>
      <c r="CPV590" s="163"/>
      <c r="CPW590" s="163"/>
      <c r="CPX590" s="163"/>
      <c r="CPY590" s="163"/>
      <c r="CPZ590" s="163"/>
      <c r="CQA590" s="163"/>
      <c r="CQB590" s="163"/>
      <c r="CQC590" s="163"/>
      <c r="CQD590" s="163"/>
      <c r="CQE590" s="163"/>
      <c r="CQF590" s="163"/>
      <c r="CQG590" s="163"/>
      <c r="CQH590" s="163"/>
      <c r="CQI590" s="163"/>
      <c r="CQJ590" s="163"/>
      <c r="CQK590" s="163"/>
      <c r="CQL590" s="163"/>
      <c r="CQM590" s="163"/>
      <c r="CQN590" s="163"/>
      <c r="CQO590" s="163"/>
      <c r="CQP590" s="163"/>
      <c r="CQQ590" s="163"/>
      <c r="CQR590" s="163"/>
      <c r="CQS590" s="163"/>
      <c r="CQT590" s="163"/>
      <c r="CQU590" s="163"/>
      <c r="CQV590" s="163"/>
      <c r="CQW590" s="163"/>
      <c r="CQX590" s="163"/>
      <c r="CQY590" s="163"/>
      <c r="CQZ590" s="163"/>
      <c r="CRA590" s="163"/>
      <c r="CRB590" s="163"/>
      <c r="CRC590" s="163"/>
      <c r="CRD590" s="163"/>
      <c r="CRE590" s="163"/>
      <c r="CRF590" s="163"/>
      <c r="CRG590" s="163"/>
      <c r="CRH590" s="163"/>
      <c r="CRI590" s="163"/>
      <c r="CRJ590" s="163"/>
      <c r="CRK590" s="163"/>
      <c r="CRL590" s="163"/>
      <c r="CRM590" s="163"/>
      <c r="CRN590" s="163"/>
      <c r="CRO590" s="163"/>
      <c r="CRP590" s="163"/>
      <c r="CRQ590" s="163"/>
      <c r="CRR590" s="163"/>
      <c r="CRS590" s="163"/>
      <c r="CRT590" s="163"/>
      <c r="CRU590" s="163"/>
      <c r="CRV590" s="163"/>
      <c r="CRW590" s="163"/>
      <c r="CRX590" s="163"/>
      <c r="CRY590" s="163"/>
      <c r="CRZ590" s="163"/>
      <c r="CSA590" s="163"/>
      <c r="CSB590" s="163"/>
      <c r="CSC590" s="163"/>
      <c r="CSD590" s="163"/>
      <c r="CSE590" s="163"/>
      <c r="CSF590" s="163"/>
      <c r="CSG590" s="163"/>
      <c r="CSH590" s="163"/>
      <c r="CSI590" s="163"/>
      <c r="CSJ590" s="163"/>
      <c r="CSK590" s="163"/>
      <c r="CSL590" s="163"/>
      <c r="CSM590" s="163"/>
      <c r="CSN590" s="163"/>
      <c r="CSO590" s="163"/>
      <c r="CSP590" s="163"/>
      <c r="CSQ590" s="163"/>
      <c r="CSR590" s="163"/>
      <c r="CSS590" s="163"/>
      <c r="CST590" s="163"/>
      <c r="CSU590" s="163"/>
      <c r="CSV590" s="163"/>
      <c r="CSW590" s="163"/>
      <c r="CSX590" s="163"/>
      <c r="CSY590" s="163"/>
      <c r="CSZ590" s="163"/>
      <c r="CTA590" s="163"/>
      <c r="CTB590" s="163"/>
      <c r="CTC590" s="163"/>
      <c r="CTD590" s="163"/>
      <c r="CTE590" s="163"/>
      <c r="CTF590" s="163"/>
      <c r="CTG590" s="163"/>
      <c r="CTH590" s="163"/>
      <c r="CTI590" s="163"/>
      <c r="CTJ590" s="163"/>
      <c r="CTK590" s="163"/>
      <c r="CTL590" s="163"/>
      <c r="CTM590" s="163"/>
      <c r="CTN590" s="163"/>
      <c r="CTO590" s="163"/>
      <c r="CTP590" s="163"/>
      <c r="CTQ590" s="163"/>
      <c r="CTR590" s="163"/>
      <c r="CTS590" s="163"/>
      <c r="CTT590" s="163"/>
      <c r="CTU590" s="163"/>
      <c r="CTV590" s="163"/>
      <c r="CTW590" s="163"/>
      <c r="CTX590" s="163"/>
      <c r="CTY590" s="163"/>
      <c r="CTZ590" s="163"/>
      <c r="CUA590" s="163"/>
      <c r="CUB590" s="163"/>
      <c r="CUC590" s="163"/>
      <c r="CUD590" s="163"/>
      <c r="CUE590" s="163"/>
      <c r="CUF590" s="163"/>
      <c r="CUG590" s="163"/>
      <c r="CUH590" s="163"/>
      <c r="CUI590" s="163"/>
      <c r="CUJ590" s="163"/>
      <c r="CUK590" s="163"/>
      <c r="CUL590" s="163"/>
      <c r="CUM590" s="163"/>
      <c r="CUN590" s="163"/>
      <c r="CUO590" s="163"/>
      <c r="CUP590" s="163"/>
      <c r="CUQ590" s="163"/>
      <c r="CUR590" s="163"/>
      <c r="CUS590" s="163"/>
      <c r="CUT590" s="163"/>
      <c r="CUU590" s="163"/>
      <c r="CUV590" s="163"/>
      <c r="CUW590" s="163"/>
      <c r="CUX590" s="163"/>
      <c r="CUY590" s="163"/>
      <c r="CUZ590" s="163"/>
      <c r="CVA590" s="163"/>
      <c r="CVB590" s="163"/>
      <c r="CVC590" s="163"/>
      <c r="CVD590" s="163"/>
      <c r="CVE590" s="163"/>
      <c r="CVF590" s="163"/>
      <c r="CVG590" s="163"/>
      <c r="CVH590" s="163"/>
      <c r="CVI590" s="163"/>
      <c r="CVJ590" s="163"/>
      <c r="CVK590" s="163"/>
      <c r="CVL590" s="163"/>
      <c r="CVM590" s="163"/>
      <c r="CVN590" s="163"/>
      <c r="CVO590" s="163"/>
      <c r="CVP590" s="163"/>
      <c r="CVQ590" s="163"/>
      <c r="CVR590" s="163"/>
      <c r="CVS590" s="163"/>
      <c r="CVT590" s="163"/>
      <c r="CVU590" s="163"/>
      <c r="CVV590" s="163"/>
      <c r="CVW590" s="163"/>
      <c r="CVX590" s="163"/>
      <c r="CVY590" s="163"/>
      <c r="CVZ590" s="163"/>
      <c r="CWA590" s="163"/>
      <c r="CWB590" s="163"/>
      <c r="CWC590" s="163"/>
      <c r="CWD590" s="163"/>
      <c r="CWE590" s="163"/>
      <c r="CWF590" s="163"/>
      <c r="CWG590" s="163"/>
      <c r="CWH590" s="163"/>
      <c r="CWI590" s="163"/>
      <c r="CWJ590" s="163"/>
      <c r="CWK590" s="163"/>
      <c r="CWL590" s="163"/>
      <c r="CWM590" s="163"/>
      <c r="CWN590" s="163"/>
      <c r="CWO590" s="163"/>
      <c r="CWP590" s="163"/>
      <c r="CWQ590" s="163"/>
      <c r="CWR590" s="163"/>
      <c r="CWS590" s="163"/>
      <c r="CWT590" s="163"/>
      <c r="CWU590" s="163"/>
      <c r="CWV590" s="163"/>
      <c r="CWW590" s="163"/>
      <c r="CWX590" s="163"/>
      <c r="CWY590" s="163"/>
      <c r="CWZ590" s="163"/>
      <c r="CXA590" s="163"/>
      <c r="CXB590" s="163"/>
      <c r="CXC590" s="163"/>
      <c r="CXD590" s="163"/>
      <c r="CXE590" s="163"/>
      <c r="CXF590" s="163"/>
      <c r="CXG590" s="163"/>
      <c r="CXH590" s="163"/>
      <c r="CXI590" s="163"/>
      <c r="CXJ590" s="163"/>
      <c r="CXK590" s="163"/>
      <c r="CXL590" s="163"/>
      <c r="CXM590" s="163"/>
      <c r="CXN590" s="163"/>
      <c r="CXO590" s="163"/>
      <c r="CXP590" s="163"/>
      <c r="CXQ590" s="163"/>
      <c r="CXR590" s="163"/>
      <c r="CXS590" s="163"/>
      <c r="CXT590" s="163"/>
      <c r="CXU590" s="163"/>
      <c r="CXV590" s="163"/>
      <c r="CXW590" s="163"/>
      <c r="CXX590" s="163"/>
      <c r="CXY590" s="163"/>
      <c r="CXZ590" s="163"/>
      <c r="CYA590" s="163"/>
      <c r="CYB590" s="163"/>
      <c r="CYC590" s="163"/>
      <c r="CYD590" s="163"/>
      <c r="CYE590" s="163"/>
      <c r="CYF590" s="163"/>
      <c r="CYG590" s="163"/>
      <c r="CYH590" s="163"/>
      <c r="CYI590" s="163"/>
      <c r="CYJ590" s="163"/>
      <c r="CYK590" s="163"/>
      <c r="CYL590" s="163"/>
      <c r="CYM590" s="163"/>
      <c r="CYN590" s="163"/>
      <c r="CYO590" s="163"/>
      <c r="CYP590" s="163"/>
      <c r="CYQ590" s="163"/>
      <c r="CYR590" s="163"/>
      <c r="CYS590" s="163"/>
      <c r="CYT590" s="163"/>
      <c r="CYU590" s="163"/>
      <c r="CYV590" s="163"/>
      <c r="CYW590" s="163"/>
      <c r="CYX590" s="163"/>
      <c r="CYY590" s="163"/>
      <c r="CYZ590" s="163"/>
      <c r="CZA590" s="163"/>
      <c r="CZB590" s="163"/>
      <c r="CZC590" s="163"/>
      <c r="CZD590" s="163"/>
      <c r="CZE590" s="163"/>
      <c r="CZF590" s="163"/>
      <c r="CZG590" s="163"/>
      <c r="CZH590" s="163"/>
      <c r="CZI590" s="163"/>
      <c r="CZJ590" s="163"/>
      <c r="CZK590" s="163"/>
      <c r="CZL590" s="163"/>
      <c r="CZM590" s="163"/>
      <c r="CZN590" s="163"/>
      <c r="CZO590" s="163"/>
      <c r="CZP590" s="163"/>
      <c r="CZQ590" s="163"/>
      <c r="CZR590" s="163"/>
      <c r="CZS590" s="163"/>
      <c r="CZT590" s="163"/>
      <c r="CZU590" s="163"/>
      <c r="CZV590" s="163"/>
      <c r="CZW590" s="163"/>
      <c r="CZX590" s="163"/>
      <c r="CZY590" s="163"/>
      <c r="CZZ590" s="163"/>
      <c r="DAA590" s="163"/>
      <c r="DAB590" s="163"/>
      <c r="DAC590" s="163"/>
      <c r="DAD590" s="163"/>
      <c r="DAE590" s="163"/>
      <c r="DAF590" s="163"/>
      <c r="DAG590" s="163"/>
      <c r="DAH590" s="163"/>
      <c r="DAI590" s="163"/>
      <c r="DAJ590" s="163"/>
      <c r="DAK590" s="163"/>
      <c r="DAL590" s="163"/>
      <c r="DAM590" s="163"/>
      <c r="DAN590" s="163"/>
      <c r="DAO590" s="163"/>
      <c r="DAP590" s="163"/>
      <c r="DAQ590" s="163"/>
      <c r="DAR590" s="163"/>
      <c r="DAS590" s="163"/>
      <c r="DAT590" s="163"/>
      <c r="DAU590" s="163"/>
      <c r="DAV590" s="163"/>
      <c r="DAW590" s="163"/>
      <c r="DAX590" s="163"/>
      <c r="DAY590" s="163"/>
      <c r="DAZ590" s="163"/>
      <c r="DBA590" s="163"/>
      <c r="DBB590" s="163"/>
      <c r="DBC590" s="163"/>
      <c r="DBD590" s="163"/>
      <c r="DBE590" s="163"/>
      <c r="DBF590" s="163"/>
      <c r="DBG590" s="163"/>
      <c r="DBH590" s="163"/>
      <c r="DBI590" s="163"/>
      <c r="DBJ590" s="163"/>
      <c r="DBK590" s="163"/>
      <c r="DBL590" s="163"/>
      <c r="DBM590" s="163"/>
      <c r="DBN590" s="163"/>
      <c r="DBO590" s="163"/>
      <c r="DBP590" s="163"/>
      <c r="DBQ590" s="163"/>
      <c r="DBR590" s="163"/>
      <c r="DBS590" s="163"/>
      <c r="DBT590" s="163"/>
      <c r="DBU590" s="163"/>
      <c r="DBV590" s="163"/>
      <c r="DBW590" s="163"/>
      <c r="DBX590" s="163"/>
      <c r="DBY590" s="163"/>
      <c r="DBZ590" s="163"/>
      <c r="DCA590" s="163"/>
      <c r="DCB590" s="163"/>
      <c r="DCC590" s="163"/>
      <c r="DCD590" s="163"/>
      <c r="DCE590" s="163"/>
      <c r="DCF590" s="163"/>
      <c r="DCG590" s="163"/>
      <c r="DCH590" s="163"/>
      <c r="DCI590" s="163"/>
      <c r="DCJ590" s="163"/>
      <c r="DCK590" s="163"/>
      <c r="DCL590" s="163"/>
      <c r="DCM590" s="163"/>
      <c r="DCN590" s="163"/>
      <c r="DCO590" s="163"/>
      <c r="DCP590" s="163"/>
      <c r="DCQ590" s="163"/>
      <c r="DCR590" s="163"/>
      <c r="DCS590" s="163"/>
      <c r="DCT590" s="163"/>
      <c r="DCU590" s="163"/>
      <c r="DCV590" s="163"/>
      <c r="DCW590" s="163"/>
      <c r="DCX590" s="163"/>
      <c r="DCY590" s="163"/>
      <c r="DCZ590" s="163"/>
      <c r="DDA590" s="163"/>
      <c r="DDB590" s="163"/>
      <c r="DDC590" s="163"/>
      <c r="DDD590" s="163"/>
      <c r="DDE590" s="163"/>
      <c r="DDF590" s="163"/>
      <c r="DDG590" s="163"/>
      <c r="DDH590" s="163"/>
      <c r="DDI590" s="163"/>
      <c r="DDJ590" s="163"/>
      <c r="DDK590" s="163"/>
      <c r="DDL590" s="163"/>
      <c r="DDM590" s="163"/>
      <c r="DDN590" s="163"/>
      <c r="DDO590" s="163"/>
      <c r="DDP590" s="163"/>
      <c r="DDQ590" s="163"/>
      <c r="DDR590" s="163"/>
      <c r="DDS590" s="163"/>
      <c r="DDT590" s="163"/>
      <c r="DDU590" s="163"/>
      <c r="DDV590" s="163"/>
      <c r="DDW590" s="163"/>
      <c r="DDX590" s="163"/>
      <c r="DDY590" s="163"/>
      <c r="DDZ590" s="163"/>
      <c r="DEA590" s="163"/>
      <c r="DEB590" s="163"/>
      <c r="DEC590" s="163"/>
      <c r="DED590" s="163"/>
      <c r="DEE590" s="163"/>
      <c r="DEF590" s="163"/>
      <c r="DEG590" s="163"/>
      <c r="DEH590" s="163"/>
      <c r="DEI590" s="163"/>
      <c r="DEJ590" s="163"/>
      <c r="DEK590" s="163"/>
      <c r="DEL590" s="163"/>
      <c r="DEM590" s="163"/>
      <c r="DEN590" s="163"/>
      <c r="DEO590" s="163"/>
      <c r="DEP590" s="163"/>
      <c r="DEQ590" s="163"/>
      <c r="DER590" s="163"/>
      <c r="DES590" s="163"/>
      <c r="DET590" s="163"/>
      <c r="DEU590" s="163"/>
      <c r="DEV590" s="163"/>
      <c r="DEW590" s="163"/>
      <c r="DEX590" s="163"/>
      <c r="DEY590" s="163"/>
      <c r="DEZ590" s="163"/>
      <c r="DFA590" s="163"/>
      <c r="DFB590" s="163"/>
      <c r="DFC590" s="163"/>
      <c r="DFD590" s="163"/>
      <c r="DFE590" s="163"/>
      <c r="DFF590" s="163"/>
      <c r="DFG590" s="163"/>
      <c r="DFH590" s="163"/>
      <c r="DFI590" s="163"/>
      <c r="DFJ590" s="163"/>
      <c r="DFK590" s="163"/>
      <c r="DFL590" s="163"/>
      <c r="DFM590" s="163"/>
      <c r="DFN590" s="163"/>
      <c r="DFO590" s="163"/>
      <c r="DFP590" s="163"/>
      <c r="DFQ590" s="163"/>
      <c r="DFR590" s="163"/>
      <c r="DFS590" s="163"/>
      <c r="DFT590" s="163"/>
      <c r="DFU590" s="163"/>
      <c r="DFV590" s="163"/>
      <c r="DFW590" s="163"/>
      <c r="DFX590" s="163"/>
      <c r="DFY590" s="163"/>
      <c r="DFZ590" s="163"/>
      <c r="DGA590" s="163"/>
      <c r="DGB590" s="163"/>
      <c r="DGC590" s="163"/>
      <c r="DGD590" s="163"/>
      <c r="DGE590" s="163"/>
      <c r="DGF590" s="163"/>
      <c r="DGG590" s="163"/>
      <c r="DGH590" s="163"/>
      <c r="DGI590" s="163"/>
      <c r="DGJ590" s="163"/>
      <c r="DGK590" s="163"/>
      <c r="DGL590" s="163"/>
      <c r="DGM590" s="163"/>
      <c r="DGN590" s="163"/>
      <c r="DGO590" s="163"/>
      <c r="DGP590" s="163"/>
      <c r="DGQ590" s="163"/>
      <c r="DGR590" s="163"/>
      <c r="DGS590" s="163"/>
      <c r="DGT590" s="163"/>
      <c r="DGU590" s="163"/>
      <c r="DGV590" s="163"/>
      <c r="DGW590" s="163"/>
      <c r="DGX590" s="163"/>
      <c r="DGY590" s="163"/>
      <c r="DGZ590" s="163"/>
      <c r="DHA590" s="163"/>
      <c r="DHB590" s="163"/>
      <c r="DHC590" s="163"/>
      <c r="DHD590" s="163"/>
      <c r="DHE590" s="163"/>
      <c r="DHF590" s="163"/>
      <c r="DHG590" s="163"/>
      <c r="DHH590" s="163"/>
      <c r="DHI590" s="163"/>
      <c r="DHJ590" s="163"/>
      <c r="DHK590" s="163"/>
      <c r="DHL590" s="163"/>
      <c r="DHM590" s="163"/>
      <c r="DHN590" s="163"/>
      <c r="DHO590" s="163"/>
      <c r="DHP590" s="163"/>
      <c r="DHQ590" s="163"/>
      <c r="DHR590" s="163"/>
      <c r="DHS590" s="163"/>
      <c r="DHT590" s="163"/>
      <c r="DHU590" s="163"/>
      <c r="DHV590" s="163"/>
      <c r="DHW590" s="163"/>
      <c r="DHX590" s="163"/>
      <c r="DHY590" s="163"/>
      <c r="DHZ590" s="163"/>
      <c r="DIA590" s="163"/>
      <c r="DIB590" s="163"/>
      <c r="DIC590" s="163"/>
      <c r="DID590" s="163"/>
      <c r="DIE590" s="163"/>
      <c r="DIF590" s="163"/>
      <c r="DIG590" s="163"/>
      <c r="DIH590" s="163"/>
      <c r="DII590" s="163"/>
      <c r="DIJ590" s="163"/>
      <c r="DIK590" s="163"/>
      <c r="DIL590" s="163"/>
      <c r="DIM590" s="163"/>
      <c r="DIN590" s="163"/>
      <c r="DIO590" s="163"/>
      <c r="DIP590" s="163"/>
      <c r="DIQ590" s="163"/>
      <c r="DIR590" s="163"/>
      <c r="DIS590" s="163"/>
      <c r="DIT590" s="163"/>
      <c r="DIU590" s="163"/>
      <c r="DIV590" s="163"/>
      <c r="DIW590" s="163"/>
      <c r="DIX590" s="163"/>
      <c r="DIY590" s="163"/>
      <c r="DIZ590" s="163"/>
      <c r="DJA590" s="163"/>
      <c r="DJB590" s="163"/>
      <c r="DJC590" s="163"/>
      <c r="DJD590" s="163"/>
      <c r="DJE590" s="163"/>
      <c r="DJF590" s="163"/>
      <c r="DJG590" s="163"/>
      <c r="DJH590" s="163"/>
      <c r="DJI590" s="163"/>
      <c r="DJJ590" s="163"/>
      <c r="DJK590" s="163"/>
      <c r="DJL590" s="163"/>
      <c r="DJM590" s="163"/>
      <c r="DJN590" s="163"/>
      <c r="DJO590" s="163"/>
      <c r="DJP590" s="163"/>
      <c r="DJQ590" s="163"/>
      <c r="DJR590" s="163"/>
      <c r="DJS590" s="163"/>
      <c r="DJT590" s="163"/>
      <c r="DJU590" s="163"/>
      <c r="DJV590" s="163"/>
      <c r="DJW590" s="163"/>
      <c r="DJX590" s="163"/>
      <c r="DJY590" s="163"/>
      <c r="DJZ590" s="163"/>
      <c r="DKA590" s="163"/>
      <c r="DKB590" s="163"/>
      <c r="DKC590" s="163"/>
      <c r="DKD590" s="163"/>
      <c r="DKE590" s="163"/>
      <c r="DKF590" s="163"/>
      <c r="DKG590" s="163"/>
      <c r="DKH590" s="163"/>
      <c r="DKI590" s="163"/>
      <c r="DKJ590" s="163"/>
      <c r="DKK590" s="163"/>
      <c r="DKL590" s="163"/>
      <c r="DKM590" s="163"/>
      <c r="DKN590" s="163"/>
      <c r="DKO590" s="163"/>
      <c r="DKP590" s="163"/>
      <c r="DKQ590" s="163"/>
      <c r="DKR590" s="163"/>
      <c r="DKS590" s="163"/>
      <c r="DKT590" s="163"/>
      <c r="DKU590" s="163"/>
      <c r="DKV590" s="163"/>
      <c r="DKW590" s="163"/>
      <c r="DKX590" s="163"/>
      <c r="DKY590" s="163"/>
      <c r="DKZ590" s="163"/>
      <c r="DLA590" s="163"/>
      <c r="DLB590" s="163"/>
      <c r="DLC590" s="163"/>
      <c r="DLD590" s="163"/>
      <c r="DLE590" s="163"/>
      <c r="DLF590" s="163"/>
      <c r="DLG590" s="163"/>
      <c r="DLH590" s="163"/>
      <c r="DLI590" s="163"/>
      <c r="DLJ590" s="163"/>
      <c r="DLK590" s="163"/>
      <c r="DLL590" s="163"/>
      <c r="DLM590" s="163"/>
      <c r="DLN590" s="163"/>
      <c r="DLO590" s="163"/>
      <c r="DLP590" s="163"/>
      <c r="DLQ590" s="163"/>
      <c r="DLR590" s="163"/>
      <c r="DLS590" s="163"/>
      <c r="DLT590" s="163"/>
      <c r="DLU590" s="163"/>
      <c r="DLV590" s="163"/>
      <c r="DLW590" s="163"/>
      <c r="DLX590" s="163"/>
      <c r="DLY590" s="163"/>
      <c r="DLZ590" s="163"/>
      <c r="DMA590" s="163"/>
      <c r="DMB590" s="163"/>
      <c r="DMC590" s="163"/>
      <c r="DMD590" s="163"/>
      <c r="DME590" s="163"/>
      <c r="DMF590" s="163"/>
      <c r="DMG590" s="163"/>
      <c r="DMH590" s="163"/>
      <c r="DMI590" s="163"/>
      <c r="DMJ590" s="163"/>
      <c r="DMK590" s="163"/>
      <c r="DML590" s="163"/>
      <c r="DMM590" s="163"/>
      <c r="DMN590" s="163"/>
      <c r="DMO590" s="163"/>
      <c r="DMP590" s="163"/>
      <c r="DMQ590" s="163"/>
      <c r="DMR590" s="163"/>
      <c r="DMS590" s="163"/>
      <c r="DMT590" s="163"/>
      <c r="DMU590" s="163"/>
      <c r="DMV590" s="163"/>
      <c r="DMW590" s="163"/>
      <c r="DMX590" s="163"/>
      <c r="DMY590" s="163"/>
      <c r="DMZ590" s="163"/>
      <c r="DNA590" s="163"/>
      <c r="DNB590" s="163"/>
      <c r="DNC590" s="163"/>
      <c r="DND590" s="163"/>
      <c r="DNE590" s="163"/>
      <c r="DNF590" s="163"/>
      <c r="DNG590" s="163"/>
      <c r="DNH590" s="163"/>
      <c r="DNI590" s="163"/>
      <c r="DNJ590" s="163"/>
      <c r="DNK590" s="163"/>
      <c r="DNL590" s="163"/>
      <c r="DNM590" s="163"/>
      <c r="DNN590" s="163"/>
      <c r="DNO590" s="163"/>
      <c r="DNP590" s="163"/>
      <c r="DNQ590" s="163"/>
      <c r="DNR590" s="163"/>
      <c r="DNS590" s="163"/>
      <c r="DNT590" s="163"/>
      <c r="DNU590" s="163"/>
      <c r="DNV590" s="163"/>
      <c r="DNW590" s="163"/>
      <c r="DNX590" s="163"/>
      <c r="DNY590" s="163"/>
      <c r="DNZ590" s="163"/>
      <c r="DOA590" s="163"/>
      <c r="DOB590" s="163"/>
      <c r="DOC590" s="163"/>
      <c r="DOD590" s="163"/>
      <c r="DOE590" s="163"/>
      <c r="DOF590" s="163"/>
      <c r="DOG590" s="163"/>
      <c r="DOH590" s="163"/>
      <c r="DOI590" s="163"/>
      <c r="DOJ590" s="163"/>
      <c r="DOK590" s="163"/>
      <c r="DOL590" s="163"/>
      <c r="DOM590" s="163"/>
      <c r="DON590" s="163"/>
      <c r="DOO590" s="163"/>
      <c r="DOP590" s="163"/>
      <c r="DOQ590" s="163"/>
      <c r="DOR590" s="163"/>
      <c r="DOS590" s="163"/>
      <c r="DOT590" s="163"/>
      <c r="DOU590" s="163"/>
      <c r="DOV590" s="163"/>
      <c r="DOW590" s="163"/>
      <c r="DOX590" s="163"/>
      <c r="DOY590" s="163"/>
      <c r="DOZ590" s="163"/>
      <c r="DPA590" s="163"/>
      <c r="DPB590" s="163"/>
      <c r="DPC590" s="163"/>
      <c r="DPD590" s="163"/>
      <c r="DPE590" s="163"/>
      <c r="DPF590" s="163"/>
      <c r="DPG590" s="163"/>
      <c r="DPH590" s="163"/>
      <c r="DPI590" s="163"/>
      <c r="DPJ590" s="163"/>
      <c r="DPK590" s="163"/>
      <c r="DPL590" s="163"/>
      <c r="DPM590" s="163"/>
      <c r="DPN590" s="163"/>
      <c r="DPO590" s="163"/>
      <c r="DPP590" s="163"/>
      <c r="DPQ590" s="163"/>
      <c r="DPR590" s="163"/>
      <c r="DPS590" s="163"/>
      <c r="DPT590" s="163"/>
      <c r="DPU590" s="163"/>
      <c r="DPV590" s="163"/>
      <c r="DPW590" s="163"/>
      <c r="DPX590" s="163"/>
      <c r="DPY590" s="163"/>
      <c r="DPZ590" s="163"/>
      <c r="DQA590" s="163"/>
      <c r="DQB590" s="163"/>
      <c r="DQC590" s="163"/>
      <c r="DQD590" s="163"/>
      <c r="DQE590" s="163"/>
      <c r="DQF590" s="163"/>
      <c r="DQG590" s="163"/>
      <c r="DQH590" s="163"/>
      <c r="DQI590" s="163"/>
      <c r="DQJ590" s="163"/>
      <c r="DQK590" s="163"/>
      <c r="DQL590" s="163"/>
      <c r="DQM590" s="163"/>
      <c r="DQN590" s="163"/>
      <c r="DQO590" s="163"/>
      <c r="DQP590" s="163"/>
      <c r="DQQ590" s="163"/>
      <c r="DQR590" s="163"/>
      <c r="DQS590" s="163"/>
      <c r="DQT590" s="163"/>
      <c r="DQU590" s="163"/>
      <c r="DQV590" s="163"/>
      <c r="DQW590" s="163"/>
      <c r="DQX590" s="163"/>
      <c r="DQY590" s="163"/>
      <c r="DQZ590" s="163"/>
      <c r="DRA590" s="163"/>
      <c r="DRB590" s="163"/>
      <c r="DRC590" s="163"/>
      <c r="DRD590" s="163"/>
      <c r="DRE590" s="163"/>
      <c r="DRF590" s="163"/>
      <c r="DRG590" s="163"/>
      <c r="DRH590" s="163"/>
      <c r="DRI590" s="163"/>
      <c r="DRJ590" s="163"/>
      <c r="DRK590" s="163"/>
      <c r="DRL590" s="163"/>
      <c r="DRM590" s="163"/>
      <c r="DRN590" s="163"/>
      <c r="DRO590" s="163"/>
      <c r="DRP590" s="163"/>
      <c r="DRQ590" s="163"/>
      <c r="DRR590" s="163"/>
      <c r="DRS590" s="163"/>
      <c r="DRT590" s="163"/>
      <c r="DRU590" s="163"/>
      <c r="DRV590" s="163"/>
      <c r="DRW590" s="163"/>
      <c r="DRX590" s="163"/>
      <c r="DRY590" s="163"/>
      <c r="DRZ590" s="163"/>
      <c r="DSA590" s="163"/>
      <c r="DSB590" s="163"/>
      <c r="DSC590" s="163"/>
      <c r="DSD590" s="163"/>
      <c r="DSE590" s="163"/>
      <c r="DSF590" s="163"/>
      <c r="DSG590" s="163"/>
      <c r="DSH590" s="163"/>
      <c r="DSI590" s="163"/>
      <c r="DSJ590" s="163"/>
      <c r="DSK590" s="163"/>
      <c r="DSL590" s="163"/>
      <c r="DSM590" s="163"/>
      <c r="DSN590" s="163"/>
      <c r="DSO590" s="163"/>
      <c r="DSP590" s="163"/>
      <c r="DSQ590" s="163"/>
      <c r="DSR590" s="163"/>
      <c r="DSS590" s="163"/>
      <c r="DST590" s="163"/>
      <c r="DSU590" s="163"/>
      <c r="DSV590" s="163"/>
      <c r="DSW590" s="163"/>
      <c r="DSX590" s="163"/>
      <c r="DSY590" s="163"/>
      <c r="DSZ590" s="163"/>
      <c r="DTA590" s="163"/>
      <c r="DTB590" s="163"/>
      <c r="DTC590" s="163"/>
      <c r="DTD590" s="163"/>
      <c r="DTE590" s="163"/>
      <c r="DTF590" s="163"/>
      <c r="DTG590" s="163"/>
      <c r="DTH590" s="163"/>
      <c r="DTI590" s="163"/>
      <c r="DTJ590" s="163"/>
      <c r="DTK590" s="163"/>
      <c r="DTL590" s="163"/>
      <c r="DTM590" s="163"/>
      <c r="DTN590" s="163"/>
      <c r="DTO590" s="163"/>
      <c r="DTP590" s="163"/>
      <c r="DTQ590" s="163"/>
      <c r="DTR590" s="163"/>
      <c r="DTS590" s="163"/>
      <c r="DTT590" s="163"/>
      <c r="DTU590" s="163"/>
      <c r="DTV590" s="163"/>
      <c r="DTW590" s="163"/>
      <c r="DTX590" s="163"/>
      <c r="DTY590" s="163"/>
      <c r="DTZ590" s="163"/>
      <c r="DUA590" s="163"/>
      <c r="DUB590" s="163"/>
      <c r="DUC590" s="163"/>
      <c r="DUD590" s="163"/>
      <c r="DUE590" s="163"/>
      <c r="DUF590" s="163"/>
      <c r="DUG590" s="163"/>
      <c r="DUH590" s="163"/>
      <c r="DUI590" s="163"/>
      <c r="DUJ590" s="163"/>
      <c r="DUK590" s="163"/>
      <c r="DUL590" s="163"/>
      <c r="DUM590" s="163"/>
      <c r="DUN590" s="163"/>
      <c r="DUO590" s="163"/>
      <c r="DUP590" s="163"/>
      <c r="DUQ590" s="163"/>
      <c r="DUR590" s="163"/>
      <c r="DUS590" s="163"/>
      <c r="DUT590" s="163"/>
      <c r="DUU590" s="163"/>
      <c r="DUV590" s="163"/>
      <c r="DUW590" s="163"/>
      <c r="DUX590" s="163"/>
      <c r="DUY590" s="163"/>
      <c r="DUZ590" s="163"/>
      <c r="DVA590" s="163"/>
      <c r="DVB590" s="163"/>
      <c r="DVC590" s="163"/>
      <c r="DVD590" s="163"/>
      <c r="DVE590" s="163"/>
      <c r="DVF590" s="163"/>
      <c r="DVG590" s="163"/>
      <c r="DVH590" s="163"/>
      <c r="DVI590" s="163"/>
      <c r="DVJ590" s="163"/>
      <c r="DVK590" s="163"/>
      <c r="DVL590" s="163"/>
      <c r="DVM590" s="163"/>
      <c r="DVN590" s="163"/>
      <c r="DVO590" s="163"/>
      <c r="DVP590" s="163"/>
      <c r="DVQ590" s="163"/>
      <c r="DVR590" s="163"/>
      <c r="DVS590" s="163"/>
      <c r="DVT590" s="163"/>
      <c r="DVU590" s="163"/>
      <c r="DVV590" s="163"/>
      <c r="DVW590" s="163"/>
      <c r="DVX590" s="163"/>
      <c r="DVY590" s="163"/>
      <c r="DVZ590" s="163"/>
      <c r="DWA590" s="163"/>
      <c r="DWB590" s="163"/>
      <c r="DWC590" s="163"/>
      <c r="DWD590" s="163"/>
      <c r="DWE590" s="163"/>
      <c r="DWF590" s="163"/>
      <c r="DWG590" s="163"/>
      <c r="DWH590" s="163"/>
      <c r="DWI590" s="163"/>
      <c r="DWJ590" s="163"/>
      <c r="DWK590" s="163"/>
      <c r="DWL590" s="163"/>
      <c r="DWM590" s="163"/>
      <c r="DWN590" s="163"/>
      <c r="DWO590" s="163"/>
      <c r="DWP590" s="163"/>
      <c r="DWQ590" s="163"/>
      <c r="DWR590" s="163"/>
      <c r="DWS590" s="163"/>
      <c r="DWT590" s="163"/>
      <c r="DWU590" s="163"/>
      <c r="DWV590" s="163"/>
      <c r="DWW590" s="163"/>
      <c r="DWX590" s="163"/>
      <c r="DWY590" s="163"/>
      <c r="DWZ590" s="163"/>
      <c r="DXA590" s="163"/>
      <c r="DXB590" s="163"/>
      <c r="DXC590" s="163"/>
      <c r="DXD590" s="163"/>
      <c r="DXE590" s="163"/>
      <c r="DXF590" s="163"/>
      <c r="DXG590" s="163"/>
      <c r="DXH590" s="163"/>
      <c r="DXI590" s="163"/>
      <c r="DXJ590" s="163"/>
      <c r="DXK590" s="163"/>
      <c r="DXL590" s="163"/>
      <c r="DXM590" s="163"/>
      <c r="DXN590" s="163"/>
      <c r="DXO590" s="163"/>
      <c r="DXP590" s="163"/>
      <c r="DXQ590" s="163"/>
      <c r="DXR590" s="163"/>
      <c r="DXS590" s="163"/>
      <c r="DXT590" s="163"/>
      <c r="DXU590" s="163"/>
      <c r="DXV590" s="163"/>
      <c r="DXW590" s="163"/>
      <c r="DXX590" s="163"/>
      <c r="DXY590" s="163"/>
      <c r="DXZ590" s="163"/>
      <c r="DYA590" s="163"/>
      <c r="DYB590" s="163"/>
      <c r="DYC590" s="163"/>
      <c r="DYD590" s="163"/>
      <c r="DYE590" s="163"/>
      <c r="DYF590" s="163"/>
      <c r="DYG590" s="163"/>
      <c r="DYH590" s="163"/>
      <c r="DYI590" s="163"/>
      <c r="DYJ590" s="163"/>
      <c r="DYK590" s="163"/>
      <c r="DYL590" s="163"/>
      <c r="DYM590" s="163"/>
      <c r="DYN590" s="163"/>
      <c r="DYO590" s="163"/>
      <c r="DYP590" s="163"/>
      <c r="DYQ590" s="163"/>
      <c r="DYR590" s="163"/>
      <c r="DYS590" s="163"/>
      <c r="DYT590" s="163"/>
      <c r="DYU590" s="163"/>
      <c r="DYV590" s="163"/>
      <c r="DYW590" s="163"/>
      <c r="DYX590" s="163"/>
      <c r="DYY590" s="163"/>
      <c r="DYZ590" s="163"/>
      <c r="DZA590" s="163"/>
      <c r="DZB590" s="163"/>
      <c r="DZC590" s="163"/>
      <c r="DZD590" s="163"/>
      <c r="DZE590" s="163"/>
      <c r="DZF590" s="163"/>
      <c r="DZG590" s="163"/>
      <c r="DZH590" s="163"/>
      <c r="DZI590" s="163"/>
      <c r="DZJ590" s="163"/>
      <c r="DZK590" s="163"/>
      <c r="DZL590" s="163"/>
      <c r="DZM590" s="163"/>
      <c r="DZN590" s="163"/>
      <c r="DZO590" s="163"/>
      <c r="DZP590" s="163"/>
      <c r="DZQ590" s="163"/>
      <c r="DZR590" s="163"/>
      <c r="DZS590" s="163"/>
      <c r="DZT590" s="163"/>
      <c r="DZU590" s="163"/>
      <c r="DZV590" s="163"/>
      <c r="DZW590" s="163"/>
      <c r="DZX590" s="163"/>
      <c r="DZY590" s="163"/>
      <c r="DZZ590" s="163"/>
      <c r="EAA590" s="163"/>
      <c r="EAB590" s="163"/>
      <c r="EAC590" s="163"/>
      <c r="EAD590" s="163"/>
      <c r="EAE590" s="163"/>
      <c r="EAF590" s="163"/>
      <c r="EAG590" s="163"/>
      <c r="EAH590" s="163"/>
      <c r="EAI590" s="163"/>
      <c r="EAJ590" s="163"/>
      <c r="EAK590" s="163"/>
      <c r="EAL590" s="163"/>
      <c r="EAM590" s="163"/>
      <c r="EAN590" s="163"/>
      <c r="EAO590" s="163"/>
      <c r="EAP590" s="163"/>
      <c r="EAQ590" s="163"/>
      <c r="EAR590" s="163"/>
      <c r="EAS590" s="163"/>
      <c r="EAT590" s="163"/>
      <c r="EAU590" s="163"/>
      <c r="EAV590" s="163"/>
      <c r="EAW590" s="163"/>
      <c r="EAX590" s="163"/>
      <c r="EAY590" s="163"/>
      <c r="EAZ590" s="163"/>
      <c r="EBA590" s="163"/>
      <c r="EBB590" s="163"/>
      <c r="EBC590" s="163"/>
      <c r="EBD590" s="163"/>
      <c r="EBE590" s="163"/>
      <c r="EBF590" s="163"/>
      <c r="EBG590" s="163"/>
      <c r="EBH590" s="163"/>
      <c r="EBI590" s="163"/>
      <c r="EBJ590" s="163"/>
      <c r="EBK590" s="163"/>
      <c r="EBL590" s="163"/>
      <c r="EBM590" s="163"/>
      <c r="EBN590" s="163"/>
      <c r="EBO590" s="163"/>
      <c r="EBP590" s="163"/>
      <c r="EBQ590" s="163"/>
      <c r="EBR590" s="163"/>
      <c r="EBS590" s="163"/>
      <c r="EBT590" s="163"/>
      <c r="EBU590" s="163"/>
      <c r="EBV590" s="163"/>
      <c r="EBW590" s="163"/>
      <c r="EBX590" s="163"/>
      <c r="EBY590" s="163"/>
      <c r="EBZ590" s="163"/>
      <c r="ECA590" s="163"/>
      <c r="ECB590" s="163"/>
      <c r="ECC590" s="163"/>
      <c r="ECD590" s="163"/>
      <c r="ECE590" s="163"/>
      <c r="ECF590" s="163"/>
      <c r="ECG590" s="163"/>
      <c r="ECH590" s="163"/>
      <c r="ECI590" s="163"/>
      <c r="ECJ590" s="163"/>
      <c r="ECK590" s="163"/>
      <c r="ECL590" s="163"/>
      <c r="ECM590" s="163"/>
      <c r="ECN590" s="163"/>
      <c r="ECO590" s="163"/>
      <c r="ECP590" s="163"/>
      <c r="ECQ590" s="163"/>
      <c r="ECR590" s="163"/>
      <c r="ECS590" s="163"/>
      <c r="ECT590" s="163"/>
      <c r="ECU590" s="163"/>
      <c r="ECV590" s="163"/>
      <c r="ECW590" s="163"/>
      <c r="ECX590" s="163"/>
      <c r="ECY590" s="163"/>
      <c r="ECZ590" s="163"/>
      <c r="EDA590" s="163"/>
      <c r="EDB590" s="163"/>
      <c r="EDC590" s="163"/>
      <c r="EDD590" s="163"/>
      <c r="EDE590" s="163"/>
      <c r="EDF590" s="163"/>
      <c r="EDG590" s="163"/>
      <c r="EDH590" s="163"/>
      <c r="EDI590" s="163"/>
      <c r="EDJ590" s="163"/>
      <c r="EDK590" s="163"/>
      <c r="EDL590" s="163"/>
      <c r="EDM590" s="163"/>
      <c r="EDN590" s="163"/>
      <c r="EDO590" s="163"/>
      <c r="EDP590" s="163"/>
      <c r="EDQ590" s="163"/>
      <c r="EDR590" s="163"/>
      <c r="EDS590" s="163"/>
      <c r="EDT590" s="163"/>
      <c r="EDU590" s="163"/>
      <c r="EDV590" s="163"/>
      <c r="EDW590" s="163"/>
      <c r="EDX590" s="163"/>
      <c r="EDY590" s="163"/>
      <c r="EDZ590" s="163"/>
      <c r="EEA590" s="163"/>
      <c r="EEB590" s="163"/>
      <c r="EEC590" s="163"/>
      <c r="EED590" s="163"/>
      <c r="EEE590" s="163"/>
      <c r="EEF590" s="163"/>
      <c r="EEG590" s="163"/>
      <c r="EEH590" s="163"/>
      <c r="EEI590" s="163"/>
      <c r="EEJ590" s="163"/>
      <c r="EEK590" s="163"/>
      <c r="EEL590" s="163"/>
      <c r="EEM590" s="163"/>
      <c r="EEN590" s="163"/>
      <c r="EEO590" s="163"/>
      <c r="EEP590" s="163"/>
      <c r="EEQ590" s="163"/>
      <c r="EER590" s="163"/>
      <c r="EES590" s="163"/>
      <c r="EET590" s="163"/>
      <c r="EEU590" s="163"/>
      <c r="EEV590" s="163"/>
      <c r="EEW590" s="163"/>
      <c r="EEX590" s="163"/>
      <c r="EEY590" s="163"/>
      <c r="EEZ590" s="163"/>
      <c r="EFA590" s="163"/>
      <c r="EFB590" s="163"/>
      <c r="EFC590" s="163"/>
      <c r="EFD590" s="163"/>
      <c r="EFE590" s="163"/>
      <c r="EFF590" s="163"/>
      <c r="EFG590" s="163"/>
      <c r="EFH590" s="163"/>
      <c r="EFI590" s="163"/>
      <c r="EFJ590" s="163"/>
      <c r="EFK590" s="163"/>
      <c r="EFL590" s="163"/>
      <c r="EFM590" s="163"/>
      <c r="EFN590" s="163"/>
      <c r="EFO590" s="163"/>
      <c r="EFP590" s="163"/>
      <c r="EFQ590" s="163"/>
      <c r="EFR590" s="163"/>
      <c r="EFS590" s="163"/>
      <c r="EFT590" s="163"/>
      <c r="EFU590" s="163"/>
      <c r="EFV590" s="163"/>
      <c r="EFW590" s="163"/>
      <c r="EFX590" s="163"/>
      <c r="EFY590" s="163"/>
      <c r="EFZ590" s="163"/>
      <c r="EGA590" s="163"/>
      <c r="EGB590" s="163"/>
      <c r="EGC590" s="163"/>
      <c r="EGD590" s="163"/>
      <c r="EGE590" s="163"/>
      <c r="EGF590" s="163"/>
      <c r="EGG590" s="163"/>
      <c r="EGH590" s="163"/>
      <c r="EGI590" s="163"/>
      <c r="EGJ590" s="163"/>
      <c r="EGK590" s="163"/>
      <c r="EGL590" s="163"/>
      <c r="EGM590" s="163"/>
      <c r="EGN590" s="163"/>
      <c r="EGO590" s="163"/>
      <c r="EGP590" s="163"/>
      <c r="EGQ590" s="163"/>
      <c r="EGR590" s="163"/>
      <c r="EGS590" s="163"/>
      <c r="EGT590" s="163"/>
      <c r="EGU590" s="163"/>
      <c r="EGV590" s="163"/>
      <c r="EGW590" s="163"/>
      <c r="EGX590" s="163"/>
      <c r="EGY590" s="163"/>
      <c r="EGZ590" s="163"/>
      <c r="EHA590" s="163"/>
      <c r="EHB590" s="163"/>
      <c r="EHC590" s="163"/>
      <c r="EHD590" s="163"/>
      <c r="EHE590" s="163"/>
      <c r="EHF590" s="163"/>
      <c r="EHG590" s="163"/>
      <c r="EHH590" s="163"/>
      <c r="EHI590" s="163"/>
      <c r="EHJ590" s="163"/>
      <c r="EHK590" s="163"/>
      <c r="EHL590" s="163"/>
      <c r="EHM590" s="163"/>
      <c r="EHN590" s="163"/>
      <c r="EHO590" s="163"/>
      <c r="EHP590" s="163"/>
      <c r="EHQ590" s="163"/>
      <c r="EHR590" s="163"/>
      <c r="EHS590" s="163"/>
      <c r="EHT590" s="163"/>
      <c r="EHU590" s="163"/>
      <c r="EHV590" s="163"/>
      <c r="EHW590" s="163"/>
      <c r="EHX590" s="163"/>
      <c r="EHY590" s="163"/>
      <c r="EHZ590" s="163"/>
      <c r="EIA590" s="163"/>
      <c r="EIB590" s="163"/>
      <c r="EIC590" s="163"/>
      <c r="EID590" s="163"/>
      <c r="EIE590" s="163"/>
      <c r="EIF590" s="163"/>
      <c r="EIG590" s="163"/>
      <c r="EIH590" s="163"/>
      <c r="EII590" s="163"/>
      <c r="EIJ590" s="163"/>
      <c r="EIK590" s="163"/>
      <c r="EIL590" s="163"/>
      <c r="EIM590" s="163"/>
      <c r="EIN590" s="163"/>
      <c r="EIO590" s="163"/>
      <c r="EIP590" s="163"/>
      <c r="EIQ590" s="163"/>
      <c r="EIR590" s="163"/>
      <c r="EIS590" s="163"/>
      <c r="EIT590" s="163"/>
      <c r="EIU590" s="163"/>
      <c r="EIV590" s="163"/>
      <c r="EIW590" s="163"/>
      <c r="EIX590" s="163"/>
      <c r="EIY590" s="163"/>
      <c r="EIZ590" s="163"/>
      <c r="EJA590" s="163"/>
      <c r="EJB590" s="163"/>
      <c r="EJC590" s="163"/>
      <c r="EJD590" s="163"/>
      <c r="EJE590" s="163"/>
      <c r="EJF590" s="163"/>
      <c r="EJG590" s="163"/>
      <c r="EJH590" s="163"/>
      <c r="EJI590" s="163"/>
      <c r="EJJ590" s="163"/>
      <c r="EJK590" s="163"/>
      <c r="EJL590" s="163"/>
      <c r="EJM590" s="163"/>
      <c r="EJN590" s="163"/>
      <c r="EJO590" s="163"/>
      <c r="EJP590" s="163"/>
      <c r="EJQ590" s="163"/>
      <c r="EJR590" s="163"/>
      <c r="EJS590" s="163"/>
      <c r="EJT590" s="163"/>
      <c r="EJU590" s="163"/>
      <c r="EJV590" s="163"/>
      <c r="EJW590" s="163"/>
      <c r="EJX590" s="163"/>
      <c r="EJY590" s="163"/>
      <c r="EJZ590" s="163"/>
      <c r="EKA590" s="163"/>
      <c r="EKB590" s="163"/>
      <c r="EKC590" s="163"/>
      <c r="EKD590" s="163"/>
      <c r="EKE590" s="163"/>
      <c r="EKF590" s="163"/>
      <c r="EKG590" s="163"/>
      <c r="EKH590" s="163"/>
      <c r="EKI590" s="163"/>
      <c r="EKJ590" s="163"/>
      <c r="EKK590" s="163"/>
      <c r="EKL590" s="163"/>
      <c r="EKM590" s="163"/>
      <c r="EKN590" s="163"/>
      <c r="EKO590" s="163"/>
      <c r="EKP590" s="163"/>
      <c r="EKQ590" s="163"/>
      <c r="EKR590" s="163"/>
      <c r="EKS590" s="163"/>
      <c r="EKT590" s="163"/>
      <c r="EKU590" s="163"/>
      <c r="EKV590" s="163"/>
      <c r="EKW590" s="163"/>
      <c r="EKX590" s="163"/>
      <c r="EKY590" s="163"/>
      <c r="EKZ590" s="163"/>
      <c r="ELA590" s="163"/>
      <c r="ELB590" s="163"/>
      <c r="ELC590" s="163"/>
      <c r="ELD590" s="163"/>
      <c r="ELE590" s="163"/>
      <c r="ELF590" s="163"/>
      <c r="ELG590" s="163"/>
      <c r="ELH590" s="163"/>
      <c r="ELI590" s="163"/>
      <c r="ELJ590" s="163"/>
      <c r="ELK590" s="163"/>
      <c r="ELL590" s="163"/>
      <c r="ELM590" s="163"/>
      <c r="ELN590" s="163"/>
      <c r="ELO590" s="163"/>
      <c r="ELP590" s="163"/>
      <c r="ELQ590" s="163"/>
      <c r="ELR590" s="163"/>
      <c r="ELS590" s="163"/>
      <c r="ELT590" s="163"/>
      <c r="ELU590" s="163"/>
      <c r="ELV590" s="163"/>
      <c r="ELW590" s="163"/>
      <c r="ELX590" s="163"/>
      <c r="ELY590" s="163"/>
      <c r="ELZ590" s="163"/>
      <c r="EMA590" s="163"/>
      <c r="EMB590" s="163"/>
      <c r="EMC590" s="163"/>
      <c r="EMD590" s="163"/>
      <c r="EME590" s="163"/>
      <c r="EMF590" s="163"/>
      <c r="EMG590" s="163"/>
      <c r="EMH590" s="163"/>
      <c r="EMI590" s="163"/>
      <c r="EMJ590" s="163"/>
      <c r="EMK590" s="163"/>
      <c r="EML590" s="163"/>
      <c r="EMM590" s="163"/>
      <c r="EMN590" s="163"/>
      <c r="EMO590" s="163"/>
      <c r="EMP590" s="163"/>
      <c r="EMQ590" s="163"/>
      <c r="EMR590" s="163"/>
      <c r="EMS590" s="163"/>
      <c r="EMT590" s="163"/>
      <c r="EMU590" s="163"/>
      <c r="EMV590" s="163"/>
      <c r="EMW590" s="163"/>
      <c r="EMX590" s="163"/>
      <c r="EMY590" s="163"/>
      <c r="EMZ590" s="163"/>
      <c r="ENA590" s="163"/>
      <c r="ENB590" s="163"/>
      <c r="ENC590" s="163"/>
      <c r="END590" s="163"/>
      <c r="ENE590" s="163"/>
      <c r="ENF590" s="163"/>
      <c r="ENG590" s="163"/>
      <c r="ENH590" s="163"/>
      <c r="ENI590" s="163"/>
      <c r="ENJ590" s="163"/>
      <c r="ENK590" s="163"/>
      <c r="ENL590" s="163"/>
      <c r="ENM590" s="163"/>
      <c r="ENN590" s="163"/>
      <c r="ENO590" s="163"/>
      <c r="ENP590" s="163"/>
      <c r="ENQ590" s="163"/>
      <c r="ENR590" s="163"/>
      <c r="ENS590" s="163"/>
      <c r="ENT590" s="163"/>
      <c r="ENU590" s="163"/>
      <c r="ENV590" s="163"/>
      <c r="ENW590" s="163"/>
      <c r="ENX590" s="163"/>
      <c r="ENY590" s="163"/>
      <c r="ENZ590" s="163"/>
      <c r="EOA590" s="163"/>
      <c r="EOB590" s="163"/>
      <c r="EOC590" s="163"/>
      <c r="EOD590" s="163"/>
      <c r="EOE590" s="163"/>
      <c r="EOF590" s="163"/>
      <c r="EOG590" s="163"/>
      <c r="EOH590" s="163"/>
      <c r="EOI590" s="163"/>
      <c r="EOJ590" s="163"/>
      <c r="EOK590" s="163"/>
      <c r="EOL590" s="163"/>
      <c r="EOM590" s="163"/>
      <c r="EON590" s="163"/>
      <c r="EOO590" s="163"/>
      <c r="EOP590" s="163"/>
      <c r="EOQ590" s="163"/>
      <c r="EOR590" s="163"/>
      <c r="EOS590" s="163"/>
      <c r="EOT590" s="163"/>
      <c r="EOU590" s="163"/>
      <c r="EOV590" s="163"/>
      <c r="EOW590" s="163"/>
      <c r="EOX590" s="163"/>
      <c r="EOY590" s="163"/>
      <c r="EOZ590" s="163"/>
      <c r="EPA590" s="163"/>
      <c r="EPB590" s="163"/>
      <c r="EPC590" s="163"/>
      <c r="EPD590" s="163"/>
      <c r="EPE590" s="163"/>
      <c r="EPF590" s="163"/>
      <c r="EPG590" s="163"/>
      <c r="EPH590" s="163"/>
      <c r="EPI590" s="163"/>
      <c r="EPJ590" s="163"/>
      <c r="EPK590" s="163"/>
      <c r="EPL590" s="163"/>
      <c r="EPM590" s="163"/>
      <c r="EPN590" s="163"/>
      <c r="EPO590" s="163"/>
      <c r="EPP590" s="163"/>
      <c r="EPQ590" s="163"/>
      <c r="EPR590" s="163"/>
      <c r="EPS590" s="163"/>
      <c r="EPT590" s="163"/>
      <c r="EPU590" s="163"/>
      <c r="EPV590" s="163"/>
      <c r="EPW590" s="163"/>
      <c r="EPX590" s="163"/>
      <c r="EPY590" s="163"/>
      <c r="EPZ590" s="163"/>
      <c r="EQA590" s="163"/>
      <c r="EQB590" s="163"/>
      <c r="EQC590" s="163"/>
      <c r="EQD590" s="163"/>
      <c r="EQE590" s="163"/>
      <c r="EQF590" s="163"/>
      <c r="EQG590" s="163"/>
      <c r="EQH590" s="163"/>
      <c r="EQI590" s="163"/>
      <c r="EQJ590" s="163"/>
      <c r="EQK590" s="163"/>
      <c r="EQL590" s="163"/>
      <c r="EQM590" s="163"/>
      <c r="EQN590" s="163"/>
      <c r="EQO590" s="163"/>
      <c r="EQP590" s="163"/>
      <c r="EQQ590" s="163"/>
      <c r="EQR590" s="163"/>
      <c r="EQS590" s="163"/>
      <c r="EQT590" s="163"/>
      <c r="EQU590" s="163"/>
      <c r="EQV590" s="163"/>
      <c r="EQW590" s="163"/>
      <c r="EQX590" s="163"/>
      <c r="EQY590" s="163"/>
      <c r="EQZ590" s="163"/>
      <c r="ERA590" s="163"/>
      <c r="ERB590" s="163"/>
      <c r="ERC590" s="163"/>
      <c r="ERD590" s="163"/>
      <c r="ERE590" s="163"/>
      <c r="ERF590" s="163"/>
      <c r="ERG590" s="163"/>
      <c r="ERH590" s="163"/>
      <c r="ERI590" s="163"/>
      <c r="ERJ590" s="163"/>
      <c r="ERK590" s="163"/>
      <c r="ERL590" s="163"/>
      <c r="ERM590" s="163"/>
      <c r="ERN590" s="163"/>
      <c r="ERO590" s="163"/>
      <c r="ERP590" s="163"/>
      <c r="ERQ590" s="163"/>
      <c r="ERR590" s="163"/>
      <c r="ERS590" s="163"/>
      <c r="ERT590" s="163"/>
      <c r="ERU590" s="163"/>
      <c r="ERV590" s="163"/>
      <c r="ERW590" s="163"/>
      <c r="ERX590" s="163"/>
      <c r="ERY590" s="163"/>
      <c r="ERZ590" s="163"/>
      <c r="ESA590" s="163"/>
      <c r="ESB590" s="163"/>
      <c r="ESC590" s="163"/>
      <c r="ESD590" s="163"/>
      <c r="ESE590" s="163"/>
      <c r="ESF590" s="163"/>
      <c r="ESG590" s="163"/>
      <c r="ESH590" s="163"/>
      <c r="ESI590" s="163"/>
      <c r="ESJ590" s="163"/>
      <c r="ESK590" s="163"/>
      <c r="ESL590" s="163"/>
      <c r="ESM590" s="163"/>
      <c r="ESN590" s="163"/>
      <c r="ESO590" s="163"/>
      <c r="ESP590" s="163"/>
      <c r="ESQ590" s="163"/>
      <c r="ESR590" s="163"/>
      <c r="ESS590" s="163"/>
      <c r="EST590" s="163"/>
      <c r="ESU590" s="163"/>
      <c r="ESV590" s="163"/>
      <c r="ESW590" s="163"/>
      <c r="ESX590" s="163"/>
      <c r="ESY590" s="163"/>
      <c r="ESZ590" s="163"/>
      <c r="ETA590" s="163"/>
      <c r="ETB590" s="163"/>
      <c r="ETC590" s="163"/>
      <c r="ETD590" s="163"/>
      <c r="ETE590" s="163"/>
      <c r="ETF590" s="163"/>
      <c r="ETG590" s="163"/>
      <c r="ETH590" s="163"/>
      <c r="ETI590" s="163"/>
      <c r="ETJ590" s="163"/>
      <c r="ETK590" s="163"/>
      <c r="ETL590" s="163"/>
      <c r="ETM590" s="163"/>
      <c r="ETN590" s="163"/>
      <c r="ETO590" s="163"/>
      <c r="ETP590" s="163"/>
      <c r="ETQ590" s="163"/>
      <c r="ETR590" s="163"/>
      <c r="ETS590" s="163"/>
      <c r="ETT590" s="163"/>
      <c r="ETU590" s="163"/>
      <c r="ETV590" s="163"/>
      <c r="ETW590" s="163"/>
      <c r="ETX590" s="163"/>
      <c r="ETY590" s="163"/>
      <c r="ETZ590" s="163"/>
      <c r="EUA590" s="163"/>
      <c r="EUB590" s="163"/>
      <c r="EUC590" s="163"/>
      <c r="EUD590" s="163"/>
      <c r="EUE590" s="163"/>
      <c r="EUF590" s="163"/>
      <c r="EUG590" s="163"/>
      <c r="EUH590" s="163"/>
      <c r="EUI590" s="163"/>
      <c r="EUJ590" s="163"/>
      <c r="EUK590" s="163"/>
      <c r="EUL590" s="163"/>
      <c r="EUM590" s="163"/>
      <c r="EUN590" s="163"/>
      <c r="EUO590" s="163"/>
      <c r="EUP590" s="163"/>
      <c r="EUQ590" s="163"/>
      <c r="EUR590" s="163"/>
      <c r="EUS590" s="163"/>
      <c r="EUT590" s="163"/>
      <c r="EUU590" s="163"/>
      <c r="EUV590" s="163"/>
      <c r="EUW590" s="163"/>
      <c r="EUX590" s="163"/>
      <c r="EUY590" s="163"/>
      <c r="EUZ590" s="163"/>
      <c r="EVA590" s="163"/>
      <c r="EVB590" s="163"/>
      <c r="EVC590" s="163"/>
      <c r="EVD590" s="163"/>
      <c r="EVE590" s="163"/>
      <c r="EVF590" s="163"/>
      <c r="EVG590" s="163"/>
      <c r="EVH590" s="163"/>
      <c r="EVI590" s="163"/>
      <c r="EVJ590" s="163"/>
      <c r="EVK590" s="163"/>
      <c r="EVL590" s="163"/>
      <c r="EVM590" s="163"/>
      <c r="EVN590" s="163"/>
      <c r="EVO590" s="163"/>
      <c r="EVP590" s="163"/>
      <c r="EVQ590" s="163"/>
      <c r="EVR590" s="163"/>
      <c r="EVS590" s="163"/>
      <c r="EVT590" s="163"/>
      <c r="EVU590" s="163"/>
      <c r="EVV590" s="163"/>
      <c r="EVW590" s="163"/>
      <c r="EVX590" s="163"/>
      <c r="EVY590" s="163"/>
      <c r="EVZ590" s="163"/>
      <c r="EWA590" s="163"/>
      <c r="EWB590" s="163"/>
      <c r="EWC590" s="163"/>
      <c r="EWD590" s="163"/>
      <c r="EWE590" s="163"/>
      <c r="EWF590" s="163"/>
      <c r="EWG590" s="163"/>
      <c r="EWH590" s="163"/>
      <c r="EWI590" s="163"/>
      <c r="EWJ590" s="163"/>
      <c r="EWK590" s="163"/>
      <c r="EWL590" s="163"/>
      <c r="EWM590" s="163"/>
      <c r="EWN590" s="163"/>
      <c r="EWO590" s="163"/>
      <c r="EWP590" s="163"/>
      <c r="EWQ590" s="163"/>
      <c r="EWR590" s="163"/>
      <c r="EWS590" s="163"/>
      <c r="EWT590" s="163"/>
      <c r="EWU590" s="163"/>
      <c r="EWV590" s="163"/>
      <c r="EWW590" s="163"/>
      <c r="EWX590" s="163"/>
      <c r="EWY590" s="163"/>
      <c r="EWZ590" s="163"/>
      <c r="EXA590" s="163"/>
      <c r="EXB590" s="163"/>
      <c r="EXC590" s="163"/>
      <c r="EXD590" s="163"/>
      <c r="EXE590" s="163"/>
      <c r="EXF590" s="163"/>
      <c r="EXG590" s="163"/>
      <c r="EXH590" s="163"/>
      <c r="EXI590" s="163"/>
      <c r="EXJ590" s="163"/>
      <c r="EXK590" s="163"/>
      <c r="EXL590" s="163"/>
      <c r="EXM590" s="163"/>
      <c r="EXN590" s="163"/>
      <c r="EXO590" s="163"/>
      <c r="EXP590" s="163"/>
      <c r="EXQ590" s="163"/>
      <c r="EXR590" s="163"/>
      <c r="EXS590" s="163"/>
      <c r="EXT590" s="163"/>
      <c r="EXU590" s="163"/>
      <c r="EXV590" s="163"/>
      <c r="EXW590" s="163"/>
      <c r="EXX590" s="163"/>
      <c r="EXY590" s="163"/>
      <c r="EXZ590" s="163"/>
      <c r="EYA590" s="163"/>
      <c r="EYB590" s="163"/>
      <c r="EYC590" s="163"/>
      <c r="EYD590" s="163"/>
      <c r="EYE590" s="163"/>
      <c r="EYF590" s="163"/>
      <c r="EYG590" s="163"/>
      <c r="EYH590" s="163"/>
      <c r="EYI590" s="163"/>
      <c r="EYJ590" s="163"/>
      <c r="EYK590" s="163"/>
      <c r="EYL590" s="163"/>
      <c r="EYM590" s="163"/>
      <c r="EYN590" s="163"/>
      <c r="EYO590" s="163"/>
      <c r="EYP590" s="163"/>
      <c r="EYQ590" s="163"/>
      <c r="EYR590" s="163"/>
      <c r="EYS590" s="163"/>
      <c r="EYT590" s="163"/>
      <c r="EYU590" s="163"/>
      <c r="EYV590" s="163"/>
      <c r="EYW590" s="163"/>
      <c r="EYX590" s="163"/>
      <c r="EYY590" s="163"/>
      <c r="EYZ590" s="163"/>
      <c r="EZA590" s="163"/>
      <c r="EZB590" s="163"/>
      <c r="EZC590" s="163"/>
      <c r="EZD590" s="163"/>
      <c r="EZE590" s="163"/>
      <c r="EZF590" s="163"/>
      <c r="EZG590" s="163"/>
      <c r="EZH590" s="163"/>
      <c r="EZI590" s="163"/>
      <c r="EZJ590" s="163"/>
      <c r="EZK590" s="163"/>
      <c r="EZL590" s="163"/>
      <c r="EZM590" s="163"/>
      <c r="EZN590" s="163"/>
      <c r="EZO590" s="163"/>
      <c r="EZP590" s="163"/>
      <c r="EZQ590" s="163"/>
      <c r="EZR590" s="163"/>
      <c r="EZS590" s="163"/>
      <c r="EZT590" s="163"/>
      <c r="EZU590" s="163"/>
      <c r="EZV590" s="163"/>
      <c r="EZW590" s="163"/>
      <c r="EZX590" s="163"/>
      <c r="EZY590" s="163"/>
      <c r="EZZ590" s="163"/>
      <c r="FAA590" s="163"/>
      <c r="FAB590" s="163"/>
      <c r="FAC590" s="163"/>
      <c r="FAD590" s="163"/>
      <c r="FAE590" s="163"/>
      <c r="FAF590" s="163"/>
      <c r="FAG590" s="163"/>
      <c r="FAH590" s="163"/>
      <c r="FAI590" s="163"/>
      <c r="FAJ590" s="163"/>
      <c r="FAK590" s="163"/>
      <c r="FAL590" s="163"/>
      <c r="FAM590" s="163"/>
      <c r="FAN590" s="163"/>
      <c r="FAO590" s="163"/>
      <c r="FAP590" s="163"/>
      <c r="FAQ590" s="163"/>
      <c r="FAR590" s="163"/>
      <c r="FAS590" s="163"/>
      <c r="FAT590" s="163"/>
      <c r="FAU590" s="163"/>
      <c r="FAV590" s="163"/>
      <c r="FAW590" s="163"/>
      <c r="FAX590" s="163"/>
      <c r="FAY590" s="163"/>
      <c r="FAZ590" s="163"/>
      <c r="FBA590" s="163"/>
      <c r="FBB590" s="163"/>
      <c r="FBC590" s="163"/>
      <c r="FBD590" s="163"/>
      <c r="FBE590" s="163"/>
      <c r="FBF590" s="163"/>
      <c r="FBG590" s="163"/>
      <c r="FBH590" s="163"/>
      <c r="FBI590" s="163"/>
      <c r="FBJ590" s="163"/>
      <c r="FBK590" s="163"/>
      <c r="FBL590" s="163"/>
      <c r="FBM590" s="163"/>
      <c r="FBN590" s="163"/>
      <c r="FBO590" s="163"/>
      <c r="FBP590" s="163"/>
      <c r="FBQ590" s="163"/>
      <c r="FBR590" s="163"/>
      <c r="FBS590" s="163"/>
      <c r="FBT590" s="163"/>
      <c r="FBU590" s="163"/>
      <c r="FBV590" s="163"/>
      <c r="FBW590" s="163"/>
      <c r="FBX590" s="163"/>
      <c r="FBY590" s="163"/>
      <c r="FBZ590" s="163"/>
      <c r="FCA590" s="163"/>
      <c r="FCB590" s="163"/>
      <c r="FCC590" s="163"/>
      <c r="FCD590" s="163"/>
      <c r="FCE590" s="163"/>
      <c r="FCF590" s="163"/>
      <c r="FCG590" s="163"/>
      <c r="FCH590" s="163"/>
      <c r="FCI590" s="163"/>
      <c r="FCJ590" s="163"/>
      <c r="FCK590" s="163"/>
      <c r="FCL590" s="163"/>
      <c r="FCM590" s="163"/>
      <c r="FCN590" s="163"/>
      <c r="FCO590" s="163"/>
      <c r="FCP590" s="163"/>
      <c r="FCQ590" s="163"/>
      <c r="FCR590" s="163"/>
      <c r="FCS590" s="163"/>
      <c r="FCT590" s="163"/>
      <c r="FCU590" s="163"/>
      <c r="FCV590" s="163"/>
      <c r="FCW590" s="163"/>
      <c r="FCX590" s="163"/>
      <c r="FCY590" s="163"/>
      <c r="FCZ590" s="163"/>
      <c r="FDA590" s="163"/>
      <c r="FDB590" s="163"/>
      <c r="FDC590" s="163"/>
      <c r="FDD590" s="163"/>
      <c r="FDE590" s="163"/>
      <c r="FDF590" s="163"/>
      <c r="FDG590" s="163"/>
      <c r="FDH590" s="163"/>
      <c r="FDI590" s="163"/>
      <c r="FDJ590" s="163"/>
      <c r="FDK590" s="163"/>
      <c r="FDL590" s="163"/>
      <c r="FDM590" s="163"/>
      <c r="FDN590" s="163"/>
      <c r="FDO590" s="163"/>
      <c r="FDP590" s="163"/>
      <c r="FDQ590" s="163"/>
      <c r="FDR590" s="163"/>
      <c r="FDS590" s="163"/>
      <c r="FDT590" s="163"/>
      <c r="FDU590" s="163"/>
      <c r="FDV590" s="163"/>
      <c r="FDW590" s="163"/>
      <c r="FDX590" s="163"/>
      <c r="FDY590" s="163"/>
      <c r="FDZ590" s="163"/>
      <c r="FEA590" s="163"/>
      <c r="FEB590" s="163"/>
      <c r="FEC590" s="163"/>
      <c r="FED590" s="163"/>
      <c r="FEE590" s="163"/>
      <c r="FEF590" s="163"/>
      <c r="FEG590" s="163"/>
      <c r="FEH590" s="163"/>
      <c r="FEI590" s="163"/>
      <c r="FEJ590" s="163"/>
      <c r="FEK590" s="163"/>
      <c r="FEL590" s="163"/>
      <c r="FEM590" s="163"/>
      <c r="FEN590" s="163"/>
      <c r="FEO590" s="163"/>
      <c r="FEP590" s="163"/>
      <c r="FEQ590" s="163"/>
      <c r="FER590" s="163"/>
      <c r="FES590" s="163"/>
      <c r="FET590" s="163"/>
      <c r="FEU590" s="163"/>
      <c r="FEV590" s="163"/>
      <c r="FEW590" s="163"/>
      <c r="FEX590" s="163"/>
      <c r="FEY590" s="163"/>
      <c r="FEZ590" s="163"/>
      <c r="FFA590" s="163"/>
      <c r="FFB590" s="163"/>
      <c r="FFC590" s="163"/>
      <c r="FFD590" s="163"/>
      <c r="FFE590" s="163"/>
      <c r="FFF590" s="163"/>
      <c r="FFG590" s="163"/>
      <c r="FFH590" s="163"/>
      <c r="FFI590" s="163"/>
      <c r="FFJ590" s="163"/>
      <c r="FFK590" s="163"/>
      <c r="FFL590" s="163"/>
      <c r="FFM590" s="163"/>
      <c r="FFN590" s="163"/>
      <c r="FFO590" s="163"/>
      <c r="FFP590" s="163"/>
      <c r="FFQ590" s="163"/>
      <c r="FFR590" s="163"/>
      <c r="FFS590" s="163"/>
      <c r="FFT590" s="163"/>
      <c r="FFU590" s="163"/>
      <c r="FFV590" s="163"/>
      <c r="FFW590" s="163"/>
      <c r="FFX590" s="163"/>
      <c r="FFY590" s="163"/>
      <c r="FFZ590" s="163"/>
      <c r="FGA590" s="163"/>
      <c r="FGB590" s="163"/>
      <c r="FGC590" s="163"/>
      <c r="FGD590" s="163"/>
      <c r="FGE590" s="163"/>
      <c r="FGF590" s="163"/>
      <c r="FGG590" s="163"/>
      <c r="FGH590" s="163"/>
      <c r="FGI590" s="163"/>
      <c r="FGJ590" s="163"/>
      <c r="FGK590" s="163"/>
      <c r="FGL590" s="163"/>
      <c r="FGM590" s="163"/>
      <c r="FGN590" s="163"/>
      <c r="FGO590" s="163"/>
      <c r="FGP590" s="163"/>
      <c r="FGQ590" s="163"/>
      <c r="FGR590" s="163"/>
      <c r="FGS590" s="163"/>
      <c r="FGT590" s="163"/>
      <c r="FGU590" s="163"/>
      <c r="FGV590" s="163"/>
      <c r="FGW590" s="163"/>
      <c r="FGX590" s="163"/>
      <c r="FGY590" s="163"/>
      <c r="FGZ590" s="163"/>
      <c r="FHA590" s="163"/>
      <c r="FHB590" s="163"/>
      <c r="FHC590" s="163"/>
      <c r="FHD590" s="163"/>
      <c r="FHE590" s="163"/>
      <c r="FHF590" s="163"/>
      <c r="FHG590" s="163"/>
      <c r="FHH590" s="163"/>
      <c r="FHI590" s="163"/>
      <c r="FHJ590" s="163"/>
      <c r="FHK590" s="163"/>
      <c r="FHL590" s="163"/>
      <c r="FHM590" s="163"/>
      <c r="FHN590" s="163"/>
      <c r="FHO590" s="163"/>
      <c r="FHP590" s="163"/>
      <c r="FHQ590" s="163"/>
      <c r="FHR590" s="163"/>
      <c r="FHS590" s="163"/>
      <c r="FHT590" s="163"/>
      <c r="FHU590" s="163"/>
      <c r="FHV590" s="163"/>
      <c r="FHW590" s="163"/>
      <c r="FHX590" s="163"/>
      <c r="FHY590" s="163"/>
      <c r="FHZ590" s="163"/>
      <c r="FIA590" s="163"/>
      <c r="FIB590" s="163"/>
      <c r="FIC590" s="163"/>
      <c r="FID590" s="163"/>
      <c r="FIE590" s="163"/>
      <c r="FIF590" s="163"/>
      <c r="FIG590" s="163"/>
      <c r="FIH590" s="163"/>
      <c r="FII590" s="163"/>
      <c r="FIJ590" s="163"/>
      <c r="FIK590" s="163"/>
      <c r="FIL590" s="163"/>
      <c r="FIM590" s="163"/>
      <c r="FIN590" s="163"/>
      <c r="FIO590" s="163"/>
      <c r="FIP590" s="163"/>
      <c r="FIQ590" s="163"/>
      <c r="FIR590" s="163"/>
      <c r="FIS590" s="163"/>
      <c r="FIT590" s="163"/>
      <c r="FIU590" s="163"/>
      <c r="FIV590" s="163"/>
      <c r="FIW590" s="163"/>
      <c r="FIX590" s="163"/>
      <c r="FIY590" s="163"/>
      <c r="FIZ590" s="163"/>
      <c r="FJA590" s="163"/>
      <c r="FJB590" s="163"/>
      <c r="FJC590" s="163"/>
      <c r="FJD590" s="163"/>
      <c r="FJE590" s="163"/>
      <c r="FJF590" s="163"/>
      <c r="FJG590" s="163"/>
      <c r="FJH590" s="163"/>
      <c r="FJI590" s="163"/>
      <c r="FJJ590" s="163"/>
      <c r="FJK590" s="163"/>
      <c r="FJL590" s="163"/>
      <c r="FJM590" s="163"/>
      <c r="FJN590" s="163"/>
      <c r="FJO590" s="163"/>
      <c r="FJP590" s="163"/>
      <c r="FJQ590" s="163"/>
      <c r="FJR590" s="163"/>
      <c r="FJS590" s="163"/>
      <c r="FJT590" s="163"/>
      <c r="FJU590" s="163"/>
      <c r="FJV590" s="163"/>
      <c r="FJW590" s="163"/>
      <c r="FJX590" s="163"/>
      <c r="FJY590" s="163"/>
      <c r="FJZ590" s="163"/>
      <c r="FKA590" s="163"/>
      <c r="FKB590" s="163"/>
      <c r="FKC590" s="163"/>
      <c r="FKD590" s="163"/>
      <c r="FKE590" s="163"/>
      <c r="FKF590" s="163"/>
      <c r="FKG590" s="163"/>
      <c r="FKH590" s="163"/>
      <c r="FKI590" s="163"/>
      <c r="FKJ590" s="163"/>
      <c r="FKK590" s="163"/>
      <c r="FKL590" s="163"/>
      <c r="FKM590" s="163"/>
      <c r="FKN590" s="163"/>
      <c r="FKO590" s="163"/>
      <c r="FKP590" s="163"/>
      <c r="FKQ590" s="163"/>
      <c r="FKR590" s="163"/>
      <c r="FKS590" s="163"/>
      <c r="FKT590" s="163"/>
      <c r="FKU590" s="163"/>
      <c r="FKV590" s="163"/>
      <c r="FKW590" s="163"/>
      <c r="FKX590" s="163"/>
      <c r="FKY590" s="163"/>
      <c r="FKZ590" s="163"/>
      <c r="FLA590" s="163"/>
      <c r="FLB590" s="163"/>
      <c r="FLC590" s="163"/>
      <c r="FLD590" s="163"/>
      <c r="FLE590" s="163"/>
      <c r="FLF590" s="163"/>
      <c r="FLG590" s="163"/>
      <c r="FLH590" s="163"/>
      <c r="FLI590" s="163"/>
      <c r="FLJ590" s="163"/>
      <c r="FLK590" s="163"/>
      <c r="FLL590" s="163"/>
      <c r="FLM590" s="163"/>
      <c r="FLN590" s="163"/>
      <c r="FLO590" s="163"/>
      <c r="FLP590" s="163"/>
      <c r="FLQ590" s="163"/>
      <c r="FLR590" s="163"/>
      <c r="FLS590" s="163"/>
      <c r="FLT590" s="163"/>
      <c r="FLU590" s="163"/>
      <c r="FLV590" s="163"/>
      <c r="FLW590" s="163"/>
      <c r="FLX590" s="163"/>
      <c r="FLY590" s="163"/>
      <c r="FLZ590" s="163"/>
      <c r="FMA590" s="163"/>
      <c r="FMB590" s="163"/>
      <c r="FMC590" s="163"/>
      <c r="FMD590" s="163"/>
      <c r="FME590" s="163"/>
      <c r="FMF590" s="163"/>
      <c r="FMG590" s="163"/>
      <c r="FMH590" s="163"/>
      <c r="FMI590" s="163"/>
      <c r="FMJ590" s="163"/>
      <c r="FMK590" s="163"/>
      <c r="FML590" s="163"/>
      <c r="FMM590" s="163"/>
      <c r="FMN590" s="163"/>
      <c r="FMO590" s="163"/>
      <c r="FMP590" s="163"/>
      <c r="FMQ590" s="163"/>
      <c r="FMR590" s="163"/>
      <c r="FMS590" s="163"/>
      <c r="FMT590" s="163"/>
      <c r="FMU590" s="163"/>
      <c r="FMV590" s="163"/>
      <c r="FMW590" s="163"/>
      <c r="FMX590" s="163"/>
      <c r="FMY590" s="163"/>
      <c r="FMZ590" s="163"/>
      <c r="FNA590" s="163"/>
      <c r="FNB590" s="163"/>
      <c r="FNC590" s="163"/>
      <c r="FND590" s="163"/>
      <c r="FNE590" s="163"/>
      <c r="FNF590" s="163"/>
      <c r="FNG590" s="163"/>
      <c r="FNH590" s="163"/>
      <c r="FNI590" s="163"/>
      <c r="FNJ590" s="163"/>
      <c r="FNK590" s="163"/>
      <c r="FNL590" s="163"/>
      <c r="FNM590" s="163"/>
      <c r="FNN590" s="163"/>
      <c r="FNO590" s="163"/>
      <c r="FNP590" s="163"/>
      <c r="FNQ590" s="163"/>
      <c r="FNR590" s="163"/>
      <c r="FNS590" s="163"/>
      <c r="FNT590" s="163"/>
      <c r="FNU590" s="163"/>
      <c r="FNV590" s="163"/>
      <c r="FNW590" s="163"/>
      <c r="FNX590" s="163"/>
      <c r="FNY590" s="163"/>
      <c r="FNZ590" s="163"/>
      <c r="FOA590" s="163"/>
      <c r="FOB590" s="163"/>
      <c r="FOC590" s="163"/>
      <c r="FOD590" s="163"/>
      <c r="FOE590" s="163"/>
      <c r="FOF590" s="163"/>
      <c r="FOG590" s="163"/>
      <c r="FOH590" s="163"/>
      <c r="FOI590" s="163"/>
      <c r="FOJ590" s="163"/>
      <c r="FOK590" s="163"/>
      <c r="FOL590" s="163"/>
      <c r="FOM590" s="163"/>
      <c r="FON590" s="163"/>
      <c r="FOO590" s="163"/>
      <c r="FOP590" s="163"/>
      <c r="FOQ590" s="163"/>
      <c r="FOR590" s="163"/>
      <c r="FOS590" s="163"/>
      <c r="FOT590" s="163"/>
      <c r="FOU590" s="163"/>
      <c r="FOV590" s="163"/>
      <c r="FOW590" s="163"/>
      <c r="FOX590" s="163"/>
      <c r="FOY590" s="163"/>
      <c r="FOZ590" s="163"/>
      <c r="FPA590" s="163"/>
      <c r="FPB590" s="163"/>
      <c r="FPC590" s="163"/>
      <c r="FPD590" s="163"/>
      <c r="FPE590" s="163"/>
      <c r="FPF590" s="163"/>
      <c r="FPG590" s="163"/>
      <c r="FPH590" s="163"/>
      <c r="FPI590" s="163"/>
      <c r="FPJ590" s="163"/>
      <c r="FPK590" s="163"/>
      <c r="FPL590" s="163"/>
      <c r="FPM590" s="163"/>
      <c r="FPN590" s="163"/>
      <c r="FPO590" s="163"/>
      <c r="FPP590" s="163"/>
      <c r="FPQ590" s="163"/>
      <c r="FPR590" s="163"/>
      <c r="FPS590" s="163"/>
      <c r="FPT590" s="163"/>
      <c r="FPU590" s="163"/>
      <c r="FPV590" s="163"/>
      <c r="FPW590" s="163"/>
      <c r="FPX590" s="163"/>
      <c r="FPY590" s="163"/>
      <c r="FPZ590" s="163"/>
      <c r="FQA590" s="163"/>
      <c r="FQB590" s="163"/>
      <c r="FQC590" s="163"/>
      <c r="FQD590" s="163"/>
      <c r="FQE590" s="163"/>
      <c r="FQF590" s="163"/>
      <c r="FQG590" s="163"/>
      <c r="FQH590" s="163"/>
      <c r="FQI590" s="163"/>
      <c r="FQJ590" s="163"/>
      <c r="FQK590" s="163"/>
      <c r="FQL590" s="163"/>
      <c r="FQM590" s="163"/>
      <c r="FQN590" s="163"/>
      <c r="FQO590" s="163"/>
      <c r="FQP590" s="163"/>
      <c r="FQQ590" s="163"/>
      <c r="FQR590" s="163"/>
      <c r="FQS590" s="163"/>
      <c r="FQT590" s="163"/>
      <c r="FQU590" s="163"/>
      <c r="FQV590" s="163"/>
      <c r="FQW590" s="163"/>
      <c r="FQX590" s="163"/>
      <c r="FQY590" s="163"/>
      <c r="FQZ590" s="163"/>
      <c r="FRA590" s="163"/>
      <c r="FRB590" s="163"/>
      <c r="FRC590" s="163"/>
      <c r="FRD590" s="163"/>
      <c r="FRE590" s="163"/>
      <c r="FRF590" s="163"/>
      <c r="FRG590" s="163"/>
      <c r="FRH590" s="163"/>
      <c r="FRI590" s="163"/>
      <c r="FRJ590" s="163"/>
      <c r="FRK590" s="163"/>
      <c r="FRL590" s="163"/>
      <c r="FRM590" s="163"/>
      <c r="FRN590" s="163"/>
      <c r="FRO590" s="163"/>
      <c r="FRP590" s="163"/>
      <c r="FRQ590" s="163"/>
      <c r="FRR590" s="163"/>
      <c r="FRS590" s="163"/>
      <c r="FRT590" s="163"/>
      <c r="FRU590" s="163"/>
      <c r="FRV590" s="163"/>
      <c r="FRW590" s="163"/>
      <c r="FRX590" s="163"/>
      <c r="FRY590" s="163"/>
      <c r="FRZ590" s="163"/>
      <c r="FSA590" s="163"/>
      <c r="FSB590" s="163"/>
      <c r="FSC590" s="163"/>
      <c r="FSD590" s="163"/>
      <c r="FSE590" s="163"/>
      <c r="FSF590" s="163"/>
      <c r="FSG590" s="163"/>
      <c r="FSH590" s="163"/>
      <c r="FSI590" s="163"/>
      <c r="FSJ590" s="163"/>
      <c r="FSK590" s="163"/>
      <c r="FSL590" s="163"/>
      <c r="FSM590" s="163"/>
      <c r="FSN590" s="163"/>
      <c r="FSO590" s="163"/>
      <c r="FSP590" s="163"/>
      <c r="FSQ590" s="163"/>
      <c r="FSR590" s="163"/>
      <c r="FSS590" s="163"/>
      <c r="FST590" s="163"/>
      <c r="FSU590" s="163"/>
      <c r="FSV590" s="163"/>
      <c r="FSW590" s="163"/>
      <c r="FSX590" s="163"/>
      <c r="FSY590" s="163"/>
      <c r="FSZ590" s="163"/>
      <c r="FTA590" s="163"/>
      <c r="FTB590" s="163"/>
      <c r="FTC590" s="163"/>
      <c r="FTD590" s="163"/>
      <c r="FTE590" s="163"/>
      <c r="FTF590" s="163"/>
      <c r="FTG590" s="163"/>
      <c r="FTH590" s="163"/>
      <c r="FTI590" s="163"/>
      <c r="FTJ590" s="163"/>
      <c r="FTK590" s="163"/>
      <c r="FTL590" s="163"/>
      <c r="FTM590" s="163"/>
      <c r="FTN590" s="163"/>
      <c r="FTO590" s="163"/>
      <c r="FTP590" s="163"/>
      <c r="FTQ590" s="163"/>
      <c r="FTR590" s="163"/>
      <c r="FTS590" s="163"/>
      <c r="FTT590" s="163"/>
      <c r="FTU590" s="163"/>
      <c r="FTV590" s="163"/>
      <c r="FTW590" s="163"/>
      <c r="FTX590" s="163"/>
      <c r="FTY590" s="163"/>
      <c r="FTZ590" s="163"/>
      <c r="FUA590" s="163"/>
      <c r="FUB590" s="163"/>
      <c r="FUC590" s="163"/>
      <c r="FUD590" s="163"/>
      <c r="FUE590" s="163"/>
      <c r="FUF590" s="163"/>
      <c r="FUG590" s="163"/>
      <c r="FUH590" s="163"/>
      <c r="FUI590" s="163"/>
      <c r="FUJ590" s="163"/>
      <c r="FUK590" s="163"/>
      <c r="FUL590" s="163"/>
      <c r="FUM590" s="163"/>
      <c r="FUN590" s="163"/>
      <c r="FUO590" s="163"/>
      <c r="FUP590" s="163"/>
      <c r="FUQ590" s="163"/>
      <c r="FUR590" s="163"/>
      <c r="FUS590" s="163"/>
      <c r="FUT590" s="163"/>
      <c r="FUU590" s="163"/>
      <c r="FUV590" s="163"/>
      <c r="FUW590" s="163"/>
      <c r="FUX590" s="163"/>
      <c r="FUY590" s="163"/>
      <c r="FUZ590" s="163"/>
      <c r="FVA590" s="163"/>
      <c r="FVB590" s="163"/>
      <c r="FVC590" s="163"/>
      <c r="FVD590" s="163"/>
      <c r="FVE590" s="163"/>
      <c r="FVF590" s="163"/>
      <c r="FVG590" s="163"/>
      <c r="FVH590" s="163"/>
      <c r="FVI590" s="163"/>
      <c r="FVJ590" s="163"/>
      <c r="FVK590" s="163"/>
      <c r="FVL590" s="163"/>
      <c r="FVM590" s="163"/>
      <c r="FVN590" s="163"/>
      <c r="FVO590" s="163"/>
      <c r="FVP590" s="163"/>
      <c r="FVQ590" s="163"/>
      <c r="FVR590" s="163"/>
      <c r="FVS590" s="163"/>
      <c r="FVT590" s="163"/>
      <c r="FVU590" s="163"/>
      <c r="FVV590" s="163"/>
      <c r="FVW590" s="163"/>
      <c r="FVX590" s="163"/>
      <c r="FVY590" s="163"/>
      <c r="FVZ590" s="163"/>
      <c r="FWA590" s="163"/>
      <c r="FWB590" s="163"/>
      <c r="FWC590" s="163"/>
      <c r="FWD590" s="163"/>
      <c r="FWE590" s="163"/>
      <c r="FWF590" s="163"/>
      <c r="FWG590" s="163"/>
      <c r="FWH590" s="163"/>
      <c r="FWI590" s="163"/>
      <c r="FWJ590" s="163"/>
      <c r="FWK590" s="163"/>
      <c r="FWL590" s="163"/>
      <c r="FWM590" s="163"/>
      <c r="FWN590" s="163"/>
      <c r="FWO590" s="163"/>
      <c r="FWP590" s="163"/>
      <c r="FWQ590" s="163"/>
      <c r="FWR590" s="163"/>
      <c r="FWS590" s="163"/>
      <c r="FWT590" s="163"/>
      <c r="FWU590" s="163"/>
      <c r="FWV590" s="163"/>
      <c r="FWW590" s="163"/>
      <c r="FWX590" s="163"/>
      <c r="FWY590" s="163"/>
      <c r="FWZ590" s="163"/>
      <c r="FXA590" s="163"/>
      <c r="FXB590" s="163"/>
      <c r="FXC590" s="163"/>
      <c r="FXD590" s="163"/>
      <c r="FXE590" s="163"/>
      <c r="FXF590" s="163"/>
      <c r="FXG590" s="163"/>
      <c r="FXH590" s="163"/>
      <c r="FXI590" s="163"/>
      <c r="FXJ590" s="163"/>
      <c r="FXK590" s="163"/>
      <c r="FXL590" s="163"/>
      <c r="FXM590" s="163"/>
      <c r="FXN590" s="163"/>
      <c r="FXO590" s="163"/>
      <c r="FXP590" s="163"/>
      <c r="FXQ590" s="163"/>
      <c r="FXR590" s="163"/>
      <c r="FXS590" s="163"/>
      <c r="FXT590" s="163"/>
      <c r="FXU590" s="163"/>
      <c r="FXV590" s="163"/>
      <c r="FXW590" s="163"/>
      <c r="FXX590" s="163"/>
      <c r="FXY590" s="163"/>
      <c r="FXZ590" s="163"/>
      <c r="FYA590" s="163"/>
      <c r="FYB590" s="163"/>
      <c r="FYC590" s="163"/>
      <c r="FYD590" s="163"/>
      <c r="FYE590" s="163"/>
      <c r="FYF590" s="163"/>
      <c r="FYG590" s="163"/>
      <c r="FYH590" s="163"/>
      <c r="FYI590" s="163"/>
      <c r="FYJ590" s="163"/>
      <c r="FYK590" s="163"/>
      <c r="FYL590" s="163"/>
      <c r="FYM590" s="163"/>
      <c r="FYN590" s="163"/>
      <c r="FYO590" s="163"/>
      <c r="FYP590" s="163"/>
      <c r="FYQ590" s="163"/>
      <c r="FYR590" s="163"/>
      <c r="FYS590" s="163"/>
      <c r="FYT590" s="163"/>
      <c r="FYU590" s="163"/>
      <c r="FYV590" s="163"/>
      <c r="FYW590" s="163"/>
      <c r="FYX590" s="163"/>
      <c r="FYY590" s="163"/>
      <c r="FYZ590" s="163"/>
      <c r="FZA590" s="163"/>
      <c r="FZB590" s="163"/>
      <c r="FZC590" s="163"/>
      <c r="FZD590" s="163"/>
      <c r="FZE590" s="163"/>
      <c r="FZF590" s="163"/>
      <c r="FZG590" s="163"/>
      <c r="FZH590" s="163"/>
      <c r="FZI590" s="163"/>
      <c r="FZJ590" s="163"/>
      <c r="FZK590" s="163"/>
      <c r="FZL590" s="163"/>
      <c r="FZM590" s="163"/>
      <c r="FZN590" s="163"/>
      <c r="FZO590" s="163"/>
      <c r="FZP590" s="163"/>
      <c r="FZQ590" s="163"/>
      <c r="FZR590" s="163"/>
      <c r="FZS590" s="163"/>
      <c r="FZT590" s="163"/>
      <c r="FZU590" s="163"/>
      <c r="FZV590" s="163"/>
      <c r="FZW590" s="163"/>
      <c r="FZX590" s="163"/>
      <c r="FZY590" s="163"/>
      <c r="FZZ590" s="163"/>
      <c r="GAA590" s="163"/>
      <c r="GAB590" s="163"/>
      <c r="GAC590" s="163"/>
      <c r="GAD590" s="163"/>
      <c r="GAE590" s="163"/>
      <c r="GAF590" s="163"/>
      <c r="GAG590" s="163"/>
      <c r="GAH590" s="163"/>
      <c r="GAI590" s="163"/>
      <c r="GAJ590" s="163"/>
      <c r="GAK590" s="163"/>
      <c r="GAL590" s="163"/>
      <c r="GAM590" s="163"/>
      <c r="GAN590" s="163"/>
      <c r="GAO590" s="163"/>
      <c r="GAP590" s="163"/>
      <c r="GAQ590" s="163"/>
      <c r="GAR590" s="163"/>
      <c r="GAS590" s="163"/>
      <c r="GAT590" s="163"/>
      <c r="GAU590" s="163"/>
      <c r="GAV590" s="163"/>
      <c r="GAW590" s="163"/>
      <c r="GAX590" s="163"/>
      <c r="GAY590" s="163"/>
      <c r="GAZ590" s="163"/>
      <c r="GBA590" s="163"/>
      <c r="GBB590" s="163"/>
      <c r="GBC590" s="163"/>
      <c r="GBD590" s="163"/>
      <c r="GBE590" s="163"/>
      <c r="GBF590" s="163"/>
      <c r="GBG590" s="163"/>
      <c r="GBH590" s="163"/>
      <c r="GBI590" s="163"/>
      <c r="GBJ590" s="163"/>
      <c r="GBK590" s="163"/>
      <c r="GBL590" s="163"/>
      <c r="GBM590" s="163"/>
      <c r="GBN590" s="163"/>
      <c r="GBO590" s="163"/>
      <c r="GBP590" s="163"/>
      <c r="GBQ590" s="163"/>
      <c r="GBR590" s="163"/>
      <c r="GBS590" s="163"/>
      <c r="GBT590" s="163"/>
      <c r="GBU590" s="163"/>
      <c r="GBV590" s="163"/>
      <c r="GBW590" s="163"/>
      <c r="GBX590" s="163"/>
      <c r="GBY590" s="163"/>
      <c r="GBZ590" s="163"/>
      <c r="GCA590" s="163"/>
      <c r="GCB590" s="163"/>
      <c r="GCC590" s="163"/>
      <c r="GCD590" s="163"/>
      <c r="GCE590" s="163"/>
      <c r="GCF590" s="163"/>
      <c r="GCG590" s="163"/>
      <c r="GCH590" s="163"/>
      <c r="GCI590" s="163"/>
      <c r="GCJ590" s="163"/>
      <c r="GCK590" s="163"/>
      <c r="GCL590" s="163"/>
      <c r="GCM590" s="163"/>
      <c r="GCN590" s="163"/>
      <c r="GCO590" s="163"/>
      <c r="GCP590" s="163"/>
      <c r="GCQ590" s="163"/>
      <c r="GCR590" s="163"/>
      <c r="GCS590" s="163"/>
      <c r="GCT590" s="163"/>
      <c r="GCU590" s="163"/>
      <c r="GCV590" s="163"/>
      <c r="GCW590" s="163"/>
      <c r="GCX590" s="163"/>
      <c r="GCY590" s="163"/>
      <c r="GCZ590" s="163"/>
      <c r="GDA590" s="163"/>
      <c r="GDB590" s="163"/>
      <c r="GDC590" s="163"/>
      <c r="GDD590" s="163"/>
      <c r="GDE590" s="163"/>
      <c r="GDF590" s="163"/>
      <c r="GDG590" s="163"/>
      <c r="GDH590" s="163"/>
      <c r="GDI590" s="163"/>
      <c r="GDJ590" s="163"/>
      <c r="GDK590" s="163"/>
      <c r="GDL590" s="163"/>
      <c r="GDM590" s="163"/>
      <c r="GDN590" s="163"/>
      <c r="GDO590" s="163"/>
      <c r="GDP590" s="163"/>
      <c r="GDQ590" s="163"/>
      <c r="GDR590" s="163"/>
      <c r="GDS590" s="163"/>
      <c r="GDT590" s="163"/>
      <c r="GDU590" s="163"/>
      <c r="GDV590" s="163"/>
      <c r="GDW590" s="163"/>
      <c r="GDX590" s="163"/>
      <c r="GDY590" s="163"/>
      <c r="GDZ590" s="163"/>
      <c r="GEA590" s="163"/>
      <c r="GEB590" s="163"/>
      <c r="GEC590" s="163"/>
      <c r="GED590" s="163"/>
      <c r="GEE590" s="163"/>
      <c r="GEF590" s="163"/>
      <c r="GEG590" s="163"/>
      <c r="GEH590" s="163"/>
      <c r="GEI590" s="163"/>
      <c r="GEJ590" s="163"/>
      <c r="GEK590" s="163"/>
      <c r="GEL590" s="163"/>
      <c r="GEM590" s="163"/>
      <c r="GEN590" s="163"/>
      <c r="GEO590" s="163"/>
      <c r="GEP590" s="163"/>
      <c r="GEQ590" s="163"/>
      <c r="GER590" s="163"/>
      <c r="GES590" s="163"/>
      <c r="GET590" s="163"/>
      <c r="GEU590" s="163"/>
      <c r="GEV590" s="163"/>
      <c r="GEW590" s="163"/>
      <c r="GEX590" s="163"/>
      <c r="GEY590" s="163"/>
      <c r="GEZ590" s="163"/>
      <c r="GFA590" s="163"/>
      <c r="GFB590" s="163"/>
      <c r="GFC590" s="163"/>
      <c r="GFD590" s="163"/>
      <c r="GFE590" s="163"/>
      <c r="GFF590" s="163"/>
      <c r="GFG590" s="163"/>
      <c r="GFH590" s="163"/>
      <c r="GFI590" s="163"/>
      <c r="GFJ590" s="163"/>
      <c r="GFK590" s="163"/>
      <c r="GFL590" s="163"/>
      <c r="GFM590" s="163"/>
      <c r="GFN590" s="163"/>
      <c r="GFO590" s="163"/>
      <c r="GFP590" s="163"/>
      <c r="GFQ590" s="163"/>
      <c r="GFR590" s="163"/>
      <c r="GFS590" s="163"/>
      <c r="GFT590" s="163"/>
      <c r="GFU590" s="163"/>
      <c r="GFV590" s="163"/>
      <c r="GFW590" s="163"/>
      <c r="GFX590" s="163"/>
      <c r="GFY590" s="163"/>
      <c r="GFZ590" s="163"/>
      <c r="GGA590" s="163"/>
      <c r="GGB590" s="163"/>
      <c r="GGC590" s="163"/>
      <c r="GGD590" s="163"/>
      <c r="GGE590" s="163"/>
      <c r="GGF590" s="163"/>
      <c r="GGG590" s="163"/>
      <c r="GGH590" s="163"/>
      <c r="GGI590" s="163"/>
      <c r="GGJ590" s="163"/>
      <c r="GGK590" s="163"/>
      <c r="GGL590" s="163"/>
      <c r="GGM590" s="163"/>
      <c r="GGN590" s="163"/>
      <c r="GGO590" s="163"/>
      <c r="GGP590" s="163"/>
      <c r="GGQ590" s="163"/>
      <c r="GGR590" s="163"/>
      <c r="GGS590" s="163"/>
      <c r="GGT590" s="163"/>
      <c r="GGU590" s="163"/>
      <c r="GGV590" s="163"/>
      <c r="GGW590" s="163"/>
      <c r="GGX590" s="163"/>
      <c r="GGY590" s="163"/>
      <c r="GGZ590" s="163"/>
      <c r="GHA590" s="163"/>
      <c r="GHB590" s="163"/>
      <c r="GHC590" s="163"/>
      <c r="GHD590" s="163"/>
      <c r="GHE590" s="163"/>
      <c r="GHF590" s="163"/>
      <c r="GHG590" s="163"/>
      <c r="GHH590" s="163"/>
      <c r="GHI590" s="163"/>
      <c r="GHJ590" s="163"/>
      <c r="GHK590" s="163"/>
      <c r="GHL590" s="163"/>
      <c r="GHM590" s="163"/>
      <c r="GHN590" s="163"/>
      <c r="GHO590" s="163"/>
      <c r="GHP590" s="163"/>
      <c r="GHQ590" s="163"/>
      <c r="GHR590" s="163"/>
      <c r="GHS590" s="163"/>
      <c r="GHT590" s="163"/>
      <c r="GHU590" s="163"/>
      <c r="GHV590" s="163"/>
      <c r="GHW590" s="163"/>
      <c r="GHX590" s="163"/>
      <c r="GHY590" s="163"/>
      <c r="GHZ590" s="163"/>
      <c r="GIA590" s="163"/>
      <c r="GIB590" s="163"/>
      <c r="GIC590" s="163"/>
      <c r="GID590" s="163"/>
      <c r="GIE590" s="163"/>
      <c r="GIF590" s="163"/>
      <c r="GIG590" s="163"/>
      <c r="GIH590" s="163"/>
      <c r="GII590" s="163"/>
      <c r="GIJ590" s="163"/>
      <c r="GIK590" s="163"/>
      <c r="GIL590" s="163"/>
      <c r="GIM590" s="163"/>
      <c r="GIN590" s="163"/>
      <c r="GIO590" s="163"/>
      <c r="GIP590" s="163"/>
      <c r="GIQ590" s="163"/>
      <c r="GIR590" s="163"/>
      <c r="GIS590" s="163"/>
      <c r="GIT590" s="163"/>
      <c r="GIU590" s="163"/>
      <c r="GIV590" s="163"/>
      <c r="GIW590" s="163"/>
      <c r="GIX590" s="163"/>
      <c r="GIY590" s="163"/>
      <c r="GIZ590" s="163"/>
      <c r="GJA590" s="163"/>
      <c r="GJB590" s="163"/>
      <c r="GJC590" s="163"/>
      <c r="GJD590" s="163"/>
      <c r="GJE590" s="163"/>
      <c r="GJF590" s="163"/>
      <c r="GJG590" s="163"/>
      <c r="GJH590" s="163"/>
      <c r="GJI590" s="163"/>
      <c r="GJJ590" s="163"/>
      <c r="GJK590" s="163"/>
      <c r="GJL590" s="163"/>
      <c r="GJM590" s="163"/>
      <c r="GJN590" s="163"/>
      <c r="GJO590" s="163"/>
      <c r="GJP590" s="163"/>
      <c r="GJQ590" s="163"/>
      <c r="GJR590" s="163"/>
      <c r="GJS590" s="163"/>
      <c r="GJT590" s="163"/>
      <c r="GJU590" s="163"/>
      <c r="GJV590" s="163"/>
      <c r="GJW590" s="163"/>
      <c r="GJX590" s="163"/>
      <c r="GJY590" s="163"/>
      <c r="GJZ590" s="163"/>
      <c r="GKA590" s="163"/>
      <c r="GKB590" s="163"/>
      <c r="GKC590" s="163"/>
      <c r="GKD590" s="163"/>
      <c r="GKE590" s="163"/>
      <c r="GKF590" s="163"/>
      <c r="GKG590" s="163"/>
      <c r="GKH590" s="163"/>
      <c r="GKI590" s="163"/>
      <c r="GKJ590" s="163"/>
      <c r="GKK590" s="163"/>
      <c r="GKL590" s="163"/>
      <c r="GKM590" s="163"/>
      <c r="GKN590" s="163"/>
      <c r="GKO590" s="163"/>
      <c r="GKP590" s="163"/>
      <c r="GKQ590" s="163"/>
      <c r="GKR590" s="163"/>
      <c r="GKS590" s="163"/>
      <c r="GKT590" s="163"/>
      <c r="GKU590" s="163"/>
      <c r="GKV590" s="163"/>
      <c r="GKW590" s="163"/>
      <c r="GKX590" s="163"/>
      <c r="GKY590" s="163"/>
      <c r="GKZ590" s="163"/>
      <c r="GLA590" s="163"/>
      <c r="GLB590" s="163"/>
      <c r="GLC590" s="163"/>
      <c r="GLD590" s="163"/>
      <c r="GLE590" s="163"/>
      <c r="GLF590" s="163"/>
      <c r="GLG590" s="163"/>
      <c r="GLH590" s="163"/>
      <c r="GLI590" s="163"/>
      <c r="GLJ590" s="163"/>
      <c r="GLK590" s="163"/>
      <c r="GLL590" s="163"/>
      <c r="GLM590" s="163"/>
      <c r="GLN590" s="163"/>
      <c r="GLO590" s="163"/>
      <c r="GLP590" s="163"/>
      <c r="GLQ590" s="163"/>
      <c r="GLR590" s="163"/>
      <c r="GLS590" s="163"/>
      <c r="GLT590" s="163"/>
      <c r="GLU590" s="163"/>
      <c r="GLV590" s="163"/>
      <c r="GLW590" s="163"/>
      <c r="GLX590" s="163"/>
      <c r="GLY590" s="163"/>
      <c r="GLZ590" s="163"/>
      <c r="GMA590" s="163"/>
      <c r="GMB590" s="163"/>
      <c r="GMC590" s="163"/>
      <c r="GMD590" s="163"/>
      <c r="GME590" s="163"/>
      <c r="GMF590" s="163"/>
      <c r="GMG590" s="163"/>
      <c r="GMH590" s="163"/>
      <c r="GMI590" s="163"/>
      <c r="GMJ590" s="163"/>
      <c r="GMK590" s="163"/>
      <c r="GML590" s="163"/>
      <c r="GMM590" s="163"/>
      <c r="GMN590" s="163"/>
      <c r="GMO590" s="163"/>
      <c r="GMP590" s="163"/>
      <c r="GMQ590" s="163"/>
      <c r="GMR590" s="163"/>
      <c r="GMS590" s="163"/>
      <c r="GMT590" s="163"/>
      <c r="GMU590" s="163"/>
      <c r="GMV590" s="163"/>
      <c r="GMW590" s="163"/>
      <c r="GMX590" s="163"/>
      <c r="GMY590" s="163"/>
      <c r="GMZ590" s="163"/>
      <c r="GNA590" s="163"/>
      <c r="GNB590" s="163"/>
      <c r="GNC590" s="163"/>
      <c r="GND590" s="163"/>
      <c r="GNE590" s="163"/>
      <c r="GNF590" s="163"/>
      <c r="GNG590" s="163"/>
      <c r="GNH590" s="163"/>
      <c r="GNI590" s="163"/>
      <c r="GNJ590" s="163"/>
      <c r="GNK590" s="163"/>
      <c r="GNL590" s="163"/>
      <c r="GNM590" s="163"/>
      <c r="GNN590" s="163"/>
      <c r="GNO590" s="163"/>
      <c r="GNP590" s="163"/>
      <c r="GNQ590" s="163"/>
      <c r="GNR590" s="163"/>
      <c r="GNS590" s="163"/>
      <c r="GNT590" s="163"/>
      <c r="GNU590" s="163"/>
      <c r="GNV590" s="163"/>
      <c r="GNW590" s="163"/>
      <c r="GNX590" s="163"/>
      <c r="GNY590" s="163"/>
      <c r="GNZ590" s="163"/>
      <c r="GOA590" s="163"/>
      <c r="GOB590" s="163"/>
      <c r="GOC590" s="163"/>
      <c r="GOD590" s="163"/>
      <c r="GOE590" s="163"/>
      <c r="GOF590" s="163"/>
      <c r="GOG590" s="163"/>
      <c r="GOH590" s="163"/>
      <c r="GOI590" s="163"/>
      <c r="GOJ590" s="163"/>
      <c r="GOK590" s="163"/>
      <c r="GOL590" s="163"/>
      <c r="GOM590" s="163"/>
      <c r="GON590" s="163"/>
      <c r="GOO590" s="163"/>
      <c r="GOP590" s="163"/>
      <c r="GOQ590" s="163"/>
      <c r="GOR590" s="163"/>
      <c r="GOS590" s="163"/>
      <c r="GOT590" s="163"/>
      <c r="GOU590" s="163"/>
      <c r="GOV590" s="163"/>
      <c r="GOW590" s="163"/>
      <c r="GOX590" s="163"/>
      <c r="GOY590" s="163"/>
      <c r="GOZ590" s="163"/>
      <c r="GPA590" s="163"/>
      <c r="GPB590" s="163"/>
      <c r="GPC590" s="163"/>
      <c r="GPD590" s="163"/>
      <c r="GPE590" s="163"/>
      <c r="GPF590" s="163"/>
      <c r="GPG590" s="163"/>
      <c r="GPH590" s="163"/>
      <c r="GPI590" s="163"/>
      <c r="GPJ590" s="163"/>
      <c r="GPK590" s="163"/>
      <c r="GPL590" s="163"/>
      <c r="GPM590" s="163"/>
      <c r="GPN590" s="163"/>
      <c r="GPO590" s="163"/>
      <c r="GPP590" s="163"/>
      <c r="GPQ590" s="163"/>
      <c r="GPR590" s="163"/>
      <c r="GPS590" s="163"/>
      <c r="GPT590" s="163"/>
      <c r="GPU590" s="163"/>
      <c r="GPV590" s="163"/>
      <c r="GPW590" s="163"/>
      <c r="GPX590" s="163"/>
      <c r="GPY590" s="163"/>
      <c r="GPZ590" s="163"/>
      <c r="GQA590" s="163"/>
      <c r="GQB590" s="163"/>
      <c r="GQC590" s="163"/>
      <c r="GQD590" s="163"/>
      <c r="GQE590" s="163"/>
      <c r="GQF590" s="163"/>
      <c r="GQG590" s="163"/>
      <c r="GQH590" s="163"/>
      <c r="GQI590" s="163"/>
      <c r="GQJ590" s="163"/>
      <c r="GQK590" s="163"/>
      <c r="GQL590" s="163"/>
      <c r="GQM590" s="163"/>
      <c r="GQN590" s="163"/>
      <c r="GQO590" s="163"/>
      <c r="GQP590" s="163"/>
      <c r="GQQ590" s="163"/>
      <c r="GQR590" s="163"/>
      <c r="GQS590" s="163"/>
      <c r="GQT590" s="163"/>
      <c r="GQU590" s="163"/>
      <c r="GQV590" s="163"/>
      <c r="GQW590" s="163"/>
      <c r="GQX590" s="163"/>
      <c r="GQY590" s="163"/>
      <c r="GQZ590" s="163"/>
      <c r="GRA590" s="163"/>
      <c r="GRB590" s="163"/>
      <c r="GRC590" s="163"/>
      <c r="GRD590" s="163"/>
      <c r="GRE590" s="163"/>
      <c r="GRF590" s="163"/>
      <c r="GRG590" s="163"/>
      <c r="GRH590" s="163"/>
      <c r="GRI590" s="163"/>
      <c r="GRJ590" s="163"/>
      <c r="GRK590" s="163"/>
      <c r="GRL590" s="163"/>
      <c r="GRM590" s="163"/>
      <c r="GRN590" s="163"/>
      <c r="GRO590" s="163"/>
      <c r="GRP590" s="163"/>
      <c r="GRQ590" s="163"/>
      <c r="GRR590" s="163"/>
      <c r="GRS590" s="163"/>
      <c r="GRT590" s="163"/>
      <c r="GRU590" s="163"/>
      <c r="GRV590" s="163"/>
      <c r="GRW590" s="163"/>
      <c r="GRX590" s="163"/>
      <c r="GRY590" s="163"/>
      <c r="GRZ590" s="163"/>
      <c r="GSA590" s="163"/>
      <c r="GSB590" s="163"/>
      <c r="GSC590" s="163"/>
      <c r="GSD590" s="163"/>
      <c r="GSE590" s="163"/>
      <c r="GSF590" s="163"/>
      <c r="GSG590" s="163"/>
      <c r="GSH590" s="163"/>
      <c r="GSI590" s="163"/>
      <c r="GSJ590" s="163"/>
      <c r="GSK590" s="163"/>
      <c r="GSL590" s="163"/>
      <c r="GSM590" s="163"/>
      <c r="GSN590" s="163"/>
      <c r="GSO590" s="163"/>
      <c r="GSP590" s="163"/>
      <c r="GSQ590" s="163"/>
      <c r="GSR590" s="163"/>
      <c r="GSS590" s="163"/>
      <c r="GST590" s="163"/>
      <c r="GSU590" s="163"/>
      <c r="GSV590" s="163"/>
      <c r="GSW590" s="163"/>
      <c r="GSX590" s="163"/>
      <c r="GSY590" s="163"/>
      <c r="GSZ590" s="163"/>
      <c r="GTA590" s="163"/>
      <c r="GTB590" s="163"/>
      <c r="GTC590" s="163"/>
      <c r="GTD590" s="163"/>
      <c r="GTE590" s="163"/>
      <c r="GTF590" s="163"/>
      <c r="GTG590" s="163"/>
      <c r="GTH590" s="163"/>
      <c r="GTI590" s="163"/>
      <c r="GTJ590" s="163"/>
      <c r="GTK590" s="163"/>
      <c r="GTL590" s="163"/>
      <c r="GTM590" s="163"/>
      <c r="GTN590" s="163"/>
      <c r="GTO590" s="163"/>
      <c r="GTP590" s="163"/>
      <c r="GTQ590" s="163"/>
      <c r="GTR590" s="163"/>
      <c r="GTS590" s="163"/>
      <c r="GTT590" s="163"/>
      <c r="GTU590" s="163"/>
      <c r="GTV590" s="163"/>
      <c r="GTW590" s="163"/>
      <c r="GTX590" s="163"/>
      <c r="GTY590" s="163"/>
      <c r="GTZ590" s="163"/>
      <c r="GUA590" s="163"/>
      <c r="GUB590" s="163"/>
      <c r="GUC590" s="163"/>
      <c r="GUD590" s="163"/>
      <c r="GUE590" s="163"/>
      <c r="GUF590" s="163"/>
      <c r="GUG590" s="163"/>
      <c r="GUH590" s="163"/>
      <c r="GUI590" s="163"/>
      <c r="GUJ590" s="163"/>
      <c r="GUK590" s="163"/>
      <c r="GUL590" s="163"/>
      <c r="GUM590" s="163"/>
      <c r="GUN590" s="163"/>
      <c r="GUO590" s="163"/>
      <c r="GUP590" s="163"/>
      <c r="GUQ590" s="163"/>
      <c r="GUR590" s="163"/>
      <c r="GUS590" s="163"/>
      <c r="GUT590" s="163"/>
      <c r="GUU590" s="163"/>
      <c r="GUV590" s="163"/>
      <c r="GUW590" s="163"/>
      <c r="GUX590" s="163"/>
      <c r="GUY590" s="163"/>
      <c r="GUZ590" s="163"/>
      <c r="GVA590" s="163"/>
      <c r="GVB590" s="163"/>
      <c r="GVC590" s="163"/>
      <c r="GVD590" s="163"/>
      <c r="GVE590" s="163"/>
      <c r="GVF590" s="163"/>
      <c r="GVG590" s="163"/>
      <c r="GVH590" s="163"/>
      <c r="GVI590" s="163"/>
      <c r="GVJ590" s="163"/>
      <c r="GVK590" s="163"/>
      <c r="GVL590" s="163"/>
      <c r="GVM590" s="163"/>
      <c r="GVN590" s="163"/>
      <c r="GVO590" s="163"/>
      <c r="GVP590" s="163"/>
      <c r="GVQ590" s="163"/>
      <c r="GVR590" s="163"/>
      <c r="GVS590" s="163"/>
      <c r="GVT590" s="163"/>
      <c r="GVU590" s="163"/>
      <c r="GVV590" s="163"/>
      <c r="GVW590" s="163"/>
      <c r="GVX590" s="163"/>
      <c r="GVY590" s="163"/>
      <c r="GVZ590" s="163"/>
      <c r="GWA590" s="163"/>
      <c r="GWB590" s="163"/>
      <c r="GWC590" s="163"/>
      <c r="GWD590" s="163"/>
      <c r="GWE590" s="163"/>
      <c r="GWF590" s="163"/>
      <c r="GWG590" s="163"/>
      <c r="GWH590" s="163"/>
      <c r="GWI590" s="163"/>
      <c r="GWJ590" s="163"/>
      <c r="GWK590" s="163"/>
      <c r="GWL590" s="163"/>
      <c r="GWM590" s="163"/>
      <c r="GWN590" s="163"/>
      <c r="GWO590" s="163"/>
      <c r="GWP590" s="163"/>
      <c r="GWQ590" s="163"/>
      <c r="GWR590" s="163"/>
      <c r="GWS590" s="163"/>
      <c r="GWT590" s="163"/>
      <c r="GWU590" s="163"/>
      <c r="GWV590" s="163"/>
      <c r="GWW590" s="163"/>
      <c r="GWX590" s="163"/>
      <c r="GWY590" s="163"/>
      <c r="GWZ590" s="163"/>
      <c r="GXA590" s="163"/>
      <c r="GXB590" s="163"/>
      <c r="GXC590" s="163"/>
      <c r="GXD590" s="163"/>
      <c r="GXE590" s="163"/>
      <c r="GXF590" s="163"/>
      <c r="GXG590" s="163"/>
      <c r="GXH590" s="163"/>
      <c r="GXI590" s="163"/>
      <c r="GXJ590" s="163"/>
      <c r="GXK590" s="163"/>
      <c r="GXL590" s="163"/>
      <c r="GXM590" s="163"/>
      <c r="GXN590" s="163"/>
      <c r="GXO590" s="163"/>
      <c r="GXP590" s="163"/>
      <c r="GXQ590" s="163"/>
      <c r="GXR590" s="163"/>
      <c r="GXS590" s="163"/>
      <c r="GXT590" s="163"/>
      <c r="GXU590" s="163"/>
      <c r="GXV590" s="163"/>
      <c r="GXW590" s="163"/>
      <c r="GXX590" s="163"/>
      <c r="GXY590" s="163"/>
      <c r="GXZ590" s="163"/>
      <c r="GYA590" s="163"/>
      <c r="GYB590" s="163"/>
      <c r="GYC590" s="163"/>
      <c r="GYD590" s="163"/>
      <c r="GYE590" s="163"/>
      <c r="GYF590" s="163"/>
      <c r="GYG590" s="163"/>
      <c r="GYH590" s="163"/>
      <c r="GYI590" s="163"/>
      <c r="GYJ590" s="163"/>
      <c r="GYK590" s="163"/>
      <c r="GYL590" s="163"/>
      <c r="GYM590" s="163"/>
      <c r="GYN590" s="163"/>
      <c r="GYO590" s="163"/>
      <c r="GYP590" s="163"/>
      <c r="GYQ590" s="163"/>
      <c r="GYR590" s="163"/>
      <c r="GYS590" s="163"/>
      <c r="GYT590" s="163"/>
      <c r="GYU590" s="163"/>
      <c r="GYV590" s="163"/>
      <c r="GYW590" s="163"/>
      <c r="GYX590" s="163"/>
      <c r="GYY590" s="163"/>
      <c r="GYZ590" s="163"/>
      <c r="GZA590" s="163"/>
      <c r="GZB590" s="163"/>
      <c r="GZC590" s="163"/>
      <c r="GZD590" s="163"/>
      <c r="GZE590" s="163"/>
      <c r="GZF590" s="163"/>
      <c r="GZG590" s="163"/>
      <c r="GZH590" s="163"/>
      <c r="GZI590" s="163"/>
      <c r="GZJ590" s="163"/>
      <c r="GZK590" s="163"/>
      <c r="GZL590" s="163"/>
      <c r="GZM590" s="163"/>
      <c r="GZN590" s="163"/>
      <c r="GZO590" s="163"/>
      <c r="GZP590" s="163"/>
      <c r="GZQ590" s="163"/>
      <c r="GZR590" s="163"/>
      <c r="GZS590" s="163"/>
      <c r="GZT590" s="163"/>
      <c r="GZU590" s="163"/>
      <c r="GZV590" s="163"/>
      <c r="GZW590" s="163"/>
      <c r="GZX590" s="163"/>
      <c r="GZY590" s="163"/>
      <c r="GZZ590" s="163"/>
      <c r="HAA590" s="163"/>
      <c r="HAB590" s="163"/>
      <c r="HAC590" s="163"/>
      <c r="HAD590" s="163"/>
      <c r="HAE590" s="163"/>
      <c r="HAF590" s="163"/>
      <c r="HAG590" s="163"/>
      <c r="HAH590" s="163"/>
      <c r="HAI590" s="163"/>
      <c r="HAJ590" s="163"/>
      <c r="HAK590" s="163"/>
      <c r="HAL590" s="163"/>
      <c r="HAM590" s="163"/>
      <c r="HAN590" s="163"/>
      <c r="HAO590" s="163"/>
      <c r="HAP590" s="163"/>
      <c r="HAQ590" s="163"/>
      <c r="HAR590" s="163"/>
      <c r="HAS590" s="163"/>
      <c r="HAT590" s="163"/>
      <c r="HAU590" s="163"/>
      <c r="HAV590" s="163"/>
      <c r="HAW590" s="163"/>
      <c r="HAX590" s="163"/>
      <c r="HAY590" s="163"/>
      <c r="HAZ590" s="163"/>
      <c r="HBA590" s="163"/>
      <c r="HBB590" s="163"/>
      <c r="HBC590" s="163"/>
      <c r="HBD590" s="163"/>
      <c r="HBE590" s="163"/>
      <c r="HBF590" s="163"/>
      <c r="HBG590" s="163"/>
      <c r="HBH590" s="163"/>
      <c r="HBI590" s="163"/>
      <c r="HBJ590" s="163"/>
      <c r="HBK590" s="163"/>
      <c r="HBL590" s="163"/>
      <c r="HBM590" s="163"/>
      <c r="HBN590" s="163"/>
      <c r="HBO590" s="163"/>
      <c r="HBP590" s="163"/>
      <c r="HBQ590" s="163"/>
      <c r="HBR590" s="163"/>
      <c r="HBS590" s="163"/>
      <c r="HBT590" s="163"/>
      <c r="HBU590" s="163"/>
      <c r="HBV590" s="163"/>
      <c r="HBW590" s="163"/>
      <c r="HBX590" s="163"/>
      <c r="HBY590" s="163"/>
      <c r="HBZ590" s="163"/>
      <c r="HCA590" s="163"/>
      <c r="HCB590" s="163"/>
      <c r="HCC590" s="163"/>
      <c r="HCD590" s="163"/>
      <c r="HCE590" s="163"/>
      <c r="HCF590" s="163"/>
      <c r="HCG590" s="163"/>
      <c r="HCH590" s="163"/>
      <c r="HCI590" s="163"/>
      <c r="HCJ590" s="163"/>
      <c r="HCK590" s="163"/>
      <c r="HCL590" s="163"/>
      <c r="HCM590" s="163"/>
      <c r="HCN590" s="163"/>
      <c r="HCO590" s="163"/>
      <c r="HCP590" s="163"/>
      <c r="HCQ590" s="163"/>
      <c r="HCR590" s="163"/>
      <c r="HCS590" s="163"/>
      <c r="HCT590" s="163"/>
      <c r="HCU590" s="163"/>
      <c r="HCV590" s="163"/>
      <c r="HCW590" s="163"/>
      <c r="HCX590" s="163"/>
      <c r="HCY590" s="163"/>
      <c r="HCZ590" s="163"/>
      <c r="HDA590" s="163"/>
      <c r="HDB590" s="163"/>
      <c r="HDC590" s="163"/>
      <c r="HDD590" s="163"/>
      <c r="HDE590" s="163"/>
      <c r="HDF590" s="163"/>
      <c r="HDG590" s="163"/>
      <c r="HDH590" s="163"/>
      <c r="HDI590" s="163"/>
      <c r="HDJ590" s="163"/>
      <c r="HDK590" s="163"/>
      <c r="HDL590" s="163"/>
      <c r="HDM590" s="163"/>
      <c r="HDN590" s="163"/>
      <c r="HDO590" s="163"/>
      <c r="HDP590" s="163"/>
      <c r="HDQ590" s="163"/>
      <c r="HDR590" s="163"/>
      <c r="HDS590" s="163"/>
      <c r="HDT590" s="163"/>
      <c r="HDU590" s="163"/>
      <c r="HDV590" s="163"/>
      <c r="HDW590" s="163"/>
      <c r="HDX590" s="163"/>
      <c r="HDY590" s="163"/>
      <c r="HDZ590" s="163"/>
      <c r="HEA590" s="163"/>
      <c r="HEB590" s="163"/>
      <c r="HEC590" s="163"/>
      <c r="HED590" s="163"/>
      <c r="HEE590" s="163"/>
      <c r="HEF590" s="163"/>
      <c r="HEG590" s="163"/>
      <c r="HEH590" s="163"/>
      <c r="HEI590" s="163"/>
      <c r="HEJ590" s="163"/>
      <c r="HEK590" s="163"/>
      <c r="HEL590" s="163"/>
      <c r="HEM590" s="163"/>
      <c r="HEN590" s="163"/>
      <c r="HEO590" s="163"/>
      <c r="HEP590" s="163"/>
      <c r="HEQ590" s="163"/>
      <c r="HER590" s="163"/>
      <c r="HES590" s="163"/>
      <c r="HET590" s="163"/>
      <c r="HEU590" s="163"/>
      <c r="HEV590" s="163"/>
      <c r="HEW590" s="163"/>
      <c r="HEX590" s="163"/>
      <c r="HEY590" s="163"/>
      <c r="HEZ590" s="163"/>
      <c r="HFA590" s="163"/>
      <c r="HFB590" s="163"/>
      <c r="HFC590" s="163"/>
      <c r="HFD590" s="163"/>
      <c r="HFE590" s="163"/>
      <c r="HFF590" s="163"/>
      <c r="HFG590" s="163"/>
      <c r="HFH590" s="163"/>
      <c r="HFI590" s="163"/>
      <c r="HFJ590" s="163"/>
      <c r="HFK590" s="163"/>
      <c r="HFL590" s="163"/>
      <c r="HFM590" s="163"/>
      <c r="HFN590" s="163"/>
      <c r="HFO590" s="163"/>
      <c r="HFP590" s="163"/>
      <c r="HFQ590" s="163"/>
      <c r="HFR590" s="163"/>
      <c r="HFS590" s="163"/>
      <c r="HFT590" s="163"/>
      <c r="HFU590" s="163"/>
      <c r="HFV590" s="163"/>
      <c r="HFW590" s="163"/>
      <c r="HFX590" s="163"/>
      <c r="HFY590" s="163"/>
      <c r="HFZ590" s="163"/>
      <c r="HGA590" s="163"/>
      <c r="HGB590" s="163"/>
      <c r="HGC590" s="163"/>
      <c r="HGD590" s="163"/>
      <c r="HGE590" s="163"/>
      <c r="HGF590" s="163"/>
      <c r="HGG590" s="163"/>
      <c r="HGH590" s="163"/>
      <c r="HGI590" s="163"/>
      <c r="HGJ590" s="163"/>
      <c r="HGK590" s="163"/>
      <c r="HGL590" s="163"/>
      <c r="HGM590" s="163"/>
      <c r="HGN590" s="163"/>
      <c r="HGO590" s="163"/>
      <c r="HGP590" s="163"/>
      <c r="HGQ590" s="163"/>
      <c r="HGR590" s="163"/>
      <c r="HGS590" s="163"/>
      <c r="HGT590" s="163"/>
      <c r="HGU590" s="163"/>
      <c r="HGV590" s="163"/>
      <c r="HGW590" s="163"/>
      <c r="HGX590" s="163"/>
      <c r="HGY590" s="163"/>
      <c r="HGZ590" s="163"/>
      <c r="HHA590" s="163"/>
      <c r="HHB590" s="163"/>
      <c r="HHC590" s="163"/>
      <c r="HHD590" s="163"/>
      <c r="HHE590" s="163"/>
      <c r="HHF590" s="163"/>
      <c r="HHG590" s="163"/>
      <c r="HHH590" s="163"/>
      <c r="HHI590" s="163"/>
      <c r="HHJ590" s="163"/>
      <c r="HHK590" s="163"/>
      <c r="HHL590" s="163"/>
      <c r="HHM590" s="163"/>
      <c r="HHN590" s="163"/>
      <c r="HHO590" s="163"/>
      <c r="HHP590" s="163"/>
      <c r="HHQ590" s="163"/>
      <c r="HHR590" s="163"/>
      <c r="HHS590" s="163"/>
      <c r="HHT590" s="163"/>
      <c r="HHU590" s="163"/>
      <c r="HHV590" s="163"/>
      <c r="HHW590" s="163"/>
      <c r="HHX590" s="163"/>
      <c r="HHY590" s="163"/>
      <c r="HHZ590" s="163"/>
      <c r="HIA590" s="163"/>
      <c r="HIB590" s="163"/>
      <c r="HIC590" s="163"/>
      <c r="HID590" s="163"/>
      <c r="HIE590" s="163"/>
      <c r="HIF590" s="163"/>
      <c r="HIG590" s="163"/>
      <c r="HIH590" s="163"/>
      <c r="HII590" s="163"/>
      <c r="HIJ590" s="163"/>
      <c r="HIK590" s="163"/>
      <c r="HIL590" s="163"/>
      <c r="HIM590" s="163"/>
      <c r="HIN590" s="163"/>
      <c r="HIO590" s="163"/>
      <c r="HIP590" s="163"/>
      <c r="HIQ590" s="163"/>
      <c r="HIR590" s="163"/>
      <c r="HIS590" s="163"/>
      <c r="HIT590" s="163"/>
      <c r="HIU590" s="163"/>
      <c r="HIV590" s="163"/>
      <c r="HIW590" s="163"/>
      <c r="HIX590" s="163"/>
      <c r="HIY590" s="163"/>
      <c r="HIZ590" s="163"/>
      <c r="HJA590" s="163"/>
      <c r="HJB590" s="163"/>
      <c r="HJC590" s="163"/>
      <c r="HJD590" s="163"/>
      <c r="HJE590" s="163"/>
      <c r="HJF590" s="163"/>
      <c r="HJG590" s="163"/>
      <c r="HJH590" s="163"/>
      <c r="HJI590" s="163"/>
      <c r="HJJ590" s="163"/>
      <c r="HJK590" s="163"/>
      <c r="HJL590" s="163"/>
      <c r="HJM590" s="163"/>
      <c r="HJN590" s="163"/>
      <c r="HJO590" s="163"/>
      <c r="HJP590" s="163"/>
      <c r="HJQ590" s="163"/>
      <c r="HJR590" s="163"/>
      <c r="HJS590" s="163"/>
      <c r="HJT590" s="163"/>
      <c r="HJU590" s="163"/>
      <c r="HJV590" s="163"/>
      <c r="HJW590" s="163"/>
      <c r="HJX590" s="163"/>
      <c r="HJY590" s="163"/>
      <c r="HJZ590" s="163"/>
      <c r="HKA590" s="163"/>
      <c r="HKB590" s="163"/>
      <c r="HKC590" s="163"/>
      <c r="HKD590" s="163"/>
      <c r="HKE590" s="163"/>
      <c r="HKF590" s="163"/>
      <c r="HKG590" s="163"/>
      <c r="HKH590" s="163"/>
      <c r="HKI590" s="163"/>
      <c r="HKJ590" s="163"/>
      <c r="HKK590" s="163"/>
      <c r="HKL590" s="163"/>
      <c r="HKM590" s="163"/>
      <c r="HKN590" s="163"/>
      <c r="HKO590" s="163"/>
      <c r="HKP590" s="163"/>
      <c r="HKQ590" s="163"/>
      <c r="HKR590" s="163"/>
      <c r="HKS590" s="163"/>
      <c r="HKT590" s="163"/>
      <c r="HKU590" s="163"/>
      <c r="HKV590" s="163"/>
      <c r="HKW590" s="163"/>
      <c r="HKX590" s="163"/>
      <c r="HKY590" s="163"/>
      <c r="HKZ590" s="163"/>
      <c r="HLA590" s="163"/>
      <c r="HLB590" s="163"/>
      <c r="HLC590" s="163"/>
      <c r="HLD590" s="163"/>
      <c r="HLE590" s="163"/>
      <c r="HLF590" s="163"/>
      <c r="HLG590" s="163"/>
      <c r="HLH590" s="163"/>
      <c r="HLI590" s="163"/>
      <c r="HLJ590" s="163"/>
      <c r="HLK590" s="163"/>
      <c r="HLL590" s="163"/>
      <c r="HLM590" s="163"/>
      <c r="HLN590" s="163"/>
      <c r="HLO590" s="163"/>
      <c r="HLP590" s="163"/>
      <c r="HLQ590" s="163"/>
      <c r="HLR590" s="163"/>
      <c r="HLS590" s="163"/>
      <c r="HLT590" s="163"/>
      <c r="HLU590" s="163"/>
      <c r="HLV590" s="163"/>
      <c r="HLW590" s="163"/>
      <c r="HLX590" s="163"/>
      <c r="HLY590" s="163"/>
      <c r="HLZ590" s="163"/>
      <c r="HMA590" s="163"/>
      <c r="HMB590" s="163"/>
      <c r="HMC590" s="163"/>
      <c r="HMD590" s="163"/>
      <c r="HME590" s="163"/>
      <c r="HMF590" s="163"/>
      <c r="HMG590" s="163"/>
      <c r="HMH590" s="163"/>
      <c r="HMI590" s="163"/>
      <c r="HMJ590" s="163"/>
      <c r="HMK590" s="163"/>
      <c r="HML590" s="163"/>
      <c r="HMM590" s="163"/>
      <c r="HMN590" s="163"/>
      <c r="HMO590" s="163"/>
      <c r="HMP590" s="163"/>
      <c r="HMQ590" s="163"/>
      <c r="HMR590" s="163"/>
      <c r="HMS590" s="163"/>
      <c r="HMT590" s="163"/>
      <c r="HMU590" s="163"/>
      <c r="HMV590" s="163"/>
      <c r="HMW590" s="163"/>
      <c r="HMX590" s="163"/>
      <c r="HMY590" s="163"/>
      <c r="HMZ590" s="163"/>
      <c r="HNA590" s="163"/>
      <c r="HNB590" s="163"/>
      <c r="HNC590" s="163"/>
      <c r="HND590" s="163"/>
      <c r="HNE590" s="163"/>
      <c r="HNF590" s="163"/>
      <c r="HNG590" s="163"/>
      <c r="HNH590" s="163"/>
      <c r="HNI590" s="163"/>
      <c r="HNJ590" s="163"/>
      <c r="HNK590" s="163"/>
      <c r="HNL590" s="163"/>
      <c r="HNM590" s="163"/>
      <c r="HNN590" s="163"/>
      <c r="HNO590" s="163"/>
      <c r="HNP590" s="163"/>
      <c r="HNQ590" s="163"/>
      <c r="HNR590" s="163"/>
      <c r="HNS590" s="163"/>
      <c r="HNT590" s="163"/>
      <c r="HNU590" s="163"/>
      <c r="HNV590" s="163"/>
      <c r="HNW590" s="163"/>
      <c r="HNX590" s="163"/>
      <c r="HNY590" s="163"/>
      <c r="HNZ590" s="163"/>
      <c r="HOA590" s="163"/>
      <c r="HOB590" s="163"/>
      <c r="HOC590" s="163"/>
      <c r="HOD590" s="163"/>
      <c r="HOE590" s="163"/>
      <c r="HOF590" s="163"/>
      <c r="HOG590" s="163"/>
      <c r="HOH590" s="163"/>
      <c r="HOI590" s="163"/>
      <c r="HOJ590" s="163"/>
      <c r="HOK590" s="163"/>
      <c r="HOL590" s="163"/>
      <c r="HOM590" s="163"/>
      <c r="HON590" s="163"/>
      <c r="HOO590" s="163"/>
      <c r="HOP590" s="163"/>
      <c r="HOQ590" s="163"/>
      <c r="HOR590" s="163"/>
      <c r="HOS590" s="163"/>
      <c r="HOT590" s="163"/>
      <c r="HOU590" s="163"/>
      <c r="HOV590" s="163"/>
      <c r="HOW590" s="163"/>
      <c r="HOX590" s="163"/>
      <c r="HOY590" s="163"/>
      <c r="HOZ590" s="163"/>
      <c r="HPA590" s="163"/>
      <c r="HPB590" s="163"/>
      <c r="HPC590" s="163"/>
      <c r="HPD590" s="163"/>
      <c r="HPE590" s="163"/>
      <c r="HPF590" s="163"/>
      <c r="HPG590" s="163"/>
      <c r="HPH590" s="163"/>
      <c r="HPI590" s="163"/>
      <c r="HPJ590" s="163"/>
      <c r="HPK590" s="163"/>
      <c r="HPL590" s="163"/>
      <c r="HPM590" s="163"/>
      <c r="HPN590" s="163"/>
      <c r="HPO590" s="163"/>
      <c r="HPP590" s="163"/>
      <c r="HPQ590" s="163"/>
      <c r="HPR590" s="163"/>
      <c r="HPS590" s="163"/>
      <c r="HPT590" s="163"/>
      <c r="HPU590" s="163"/>
      <c r="HPV590" s="163"/>
      <c r="HPW590" s="163"/>
      <c r="HPX590" s="163"/>
      <c r="HPY590" s="163"/>
      <c r="HPZ590" s="163"/>
      <c r="HQA590" s="163"/>
      <c r="HQB590" s="163"/>
      <c r="HQC590" s="163"/>
      <c r="HQD590" s="163"/>
      <c r="HQE590" s="163"/>
      <c r="HQF590" s="163"/>
      <c r="HQG590" s="163"/>
      <c r="HQH590" s="163"/>
      <c r="HQI590" s="163"/>
      <c r="HQJ590" s="163"/>
      <c r="HQK590" s="163"/>
      <c r="HQL590" s="163"/>
      <c r="HQM590" s="163"/>
      <c r="HQN590" s="163"/>
      <c r="HQO590" s="163"/>
      <c r="HQP590" s="163"/>
      <c r="HQQ590" s="163"/>
      <c r="HQR590" s="163"/>
      <c r="HQS590" s="163"/>
      <c r="HQT590" s="163"/>
      <c r="HQU590" s="163"/>
      <c r="HQV590" s="163"/>
      <c r="HQW590" s="163"/>
      <c r="HQX590" s="163"/>
      <c r="HQY590" s="163"/>
      <c r="HQZ590" s="163"/>
      <c r="HRA590" s="163"/>
      <c r="HRB590" s="163"/>
      <c r="HRC590" s="163"/>
      <c r="HRD590" s="163"/>
      <c r="HRE590" s="163"/>
      <c r="HRF590" s="163"/>
      <c r="HRG590" s="163"/>
      <c r="HRH590" s="163"/>
      <c r="HRI590" s="163"/>
      <c r="HRJ590" s="163"/>
      <c r="HRK590" s="163"/>
      <c r="HRL590" s="163"/>
      <c r="HRM590" s="163"/>
      <c r="HRN590" s="163"/>
      <c r="HRO590" s="163"/>
      <c r="HRP590" s="163"/>
      <c r="HRQ590" s="163"/>
      <c r="HRR590" s="163"/>
      <c r="HRS590" s="163"/>
      <c r="HRT590" s="163"/>
      <c r="HRU590" s="163"/>
      <c r="HRV590" s="163"/>
      <c r="HRW590" s="163"/>
      <c r="HRX590" s="163"/>
      <c r="HRY590" s="163"/>
      <c r="HRZ590" s="163"/>
      <c r="HSA590" s="163"/>
      <c r="HSB590" s="163"/>
      <c r="HSC590" s="163"/>
      <c r="HSD590" s="163"/>
      <c r="HSE590" s="163"/>
      <c r="HSF590" s="163"/>
      <c r="HSG590" s="163"/>
      <c r="HSH590" s="163"/>
      <c r="HSI590" s="163"/>
      <c r="HSJ590" s="163"/>
      <c r="HSK590" s="163"/>
      <c r="HSL590" s="163"/>
      <c r="HSM590" s="163"/>
      <c r="HSN590" s="163"/>
      <c r="HSO590" s="163"/>
      <c r="HSP590" s="163"/>
      <c r="HSQ590" s="163"/>
      <c r="HSR590" s="163"/>
      <c r="HSS590" s="163"/>
      <c r="HST590" s="163"/>
      <c r="HSU590" s="163"/>
      <c r="HSV590" s="163"/>
      <c r="HSW590" s="163"/>
      <c r="HSX590" s="163"/>
      <c r="HSY590" s="163"/>
      <c r="HSZ590" s="163"/>
      <c r="HTA590" s="163"/>
      <c r="HTB590" s="163"/>
      <c r="HTC590" s="163"/>
      <c r="HTD590" s="163"/>
      <c r="HTE590" s="163"/>
      <c r="HTF590" s="163"/>
      <c r="HTG590" s="163"/>
      <c r="HTH590" s="163"/>
      <c r="HTI590" s="163"/>
      <c r="HTJ590" s="163"/>
      <c r="HTK590" s="163"/>
      <c r="HTL590" s="163"/>
      <c r="HTM590" s="163"/>
      <c r="HTN590" s="163"/>
      <c r="HTO590" s="163"/>
      <c r="HTP590" s="163"/>
      <c r="HTQ590" s="163"/>
      <c r="HTR590" s="163"/>
      <c r="HTS590" s="163"/>
      <c r="HTT590" s="163"/>
      <c r="HTU590" s="163"/>
      <c r="HTV590" s="163"/>
      <c r="HTW590" s="163"/>
      <c r="HTX590" s="163"/>
      <c r="HTY590" s="163"/>
      <c r="HTZ590" s="163"/>
      <c r="HUA590" s="163"/>
      <c r="HUB590" s="163"/>
      <c r="HUC590" s="163"/>
      <c r="HUD590" s="163"/>
      <c r="HUE590" s="163"/>
      <c r="HUF590" s="163"/>
      <c r="HUG590" s="163"/>
      <c r="HUH590" s="163"/>
      <c r="HUI590" s="163"/>
      <c r="HUJ590" s="163"/>
      <c r="HUK590" s="163"/>
      <c r="HUL590" s="163"/>
      <c r="HUM590" s="163"/>
      <c r="HUN590" s="163"/>
      <c r="HUO590" s="163"/>
      <c r="HUP590" s="163"/>
      <c r="HUQ590" s="163"/>
      <c r="HUR590" s="163"/>
      <c r="HUS590" s="163"/>
      <c r="HUT590" s="163"/>
      <c r="HUU590" s="163"/>
      <c r="HUV590" s="163"/>
      <c r="HUW590" s="163"/>
      <c r="HUX590" s="163"/>
      <c r="HUY590" s="163"/>
      <c r="HUZ590" s="163"/>
      <c r="HVA590" s="163"/>
      <c r="HVB590" s="163"/>
      <c r="HVC590" s="163"/>
      <c r="HVD590" s="163"/>
      <c r="HVE590" s="163"/>
      <c r="HVF590" s="163"/>
      <c r="HVG590" s="163"/>
      <c r="HVH590" s="163"/>
      <c r="HVI590" s="163"/>
      <c r="HVJ590" s="163"/>
      <c r="HVK590" s="163"/>
      <c r="HVL590" s="163"/>
      <c r="HVM590" s="163"/>
      <c r="HVN590" s="163"/>
      <c r="HVO590" s="163"/>
      <c r="HVP590" s="163"/>
      <c r="HVQ590" s="163"/>
      <c r="HVR590" s="163"/>
      <c r="HVS590" s="163"/>
      <c r="HVT590" s="163"/>
      <c r="HVU590" s="163"/>
      <c r="HVV590" s="163"/>
      <c r="HVW590" s="163"/>
      <c r="HVX590" s="163"/>
      <c r="HVY590" s="163"/>
      <c r="HVZ590" s="163"/>
      <c r="HWA590" s="163"/>
      <c r="HWB590" s="163"/>
      <c r="HWC590" s="163"/>
      <c r="HWD590" s="163"/>
      <c r="HWE590" s="163"/>
      <c r="HWF590" s="163"/>
      <c r="HWG590" s="163"/>
      <c r="HWH590" s="163"/>
      <c r="HWI590" s="163"/>
      <c r="HWJ590" s="163"/>
      <c r="HWK590" s="163"/>
      <c r="HWL590" s="163"/>
      <c r="HWM590" s="163"/>
      <c r="HWN590" s="163"/>
      <c r="HWO590" s="163"/>
      <c r="HWP590" s="163"/>
      <c r="HWQ590" s="163"/>
      <c r="HWR590" s="163"/>
      <c r="HWS590" s="163"/>
      <c r="HWT590" s="163"/>
      <c r="HWU590" s="163"/>
      <c r="HWV590" s="163"/>
      <c r="HWW590" s="163"/>
      <c r="HWX590" s="163"/>
      <c r="HWY590" s="163"/>
      <c r="HWZ590" s="163"/>
      <c r="HXA590" s="163"/>
      <c r="HXB590" s="163"/>
      <c r="HXC590" s="163"/>
      <c r="HXD590" s="163"/>
      <c r="HXE590" s="163"/>
      <c r="HXF590" s="163"/>
      <c r="HXG590" s="163"/>
      <c r="HXH590" s="163"/>
      <c r="HXI590" s="163"/>
      <c r="HXJ590" s="163"/>
      <c r="HXK590" s="163"/>
      <c r="HXL590" s="163"/>
      <c r="HXM590" s="163"/>
      <c r="HXN590" s="163"/>
      <c r="HXO590" s="163"/>
      <c r="HXP590" s="163"/>
      <c r="HXQ590" s="163"/>
      <c r="HXR590" s="163"/>
      <c r="HXS590" s="163"/>
      <c r="HXT590" s="163"/>
      <c r="HXU590" s="163"/>
      <c r="HXV590" s="163"/>
      <c r="HXW590" s="163"/>
      <c r="HXX590" s="163"/>
      <c r="HXY590" s="163"/>
      <c r="HXZ590" s="163"/>
      <c r="HYA590" s="163"/>
      <c r="HYB590" s="163"/>
      <c r="HYC590" s="163"/>
      <c r="HYD590" s="163"/>
      <c r="HYE590" s="163"/>
      <c r="HYF590" s="163"/>
      <c r="HYG590" s="163"/>
      <c r="HYH590" s="163"/>
      <c r="HYI590" s="163"/>
      <c r="HYJ590" s="163"/>
      <c r="HYK590" s="163"/>
      <c r="HYL590" s="163"/>
      <c r="HYM590" s="163"/>
      <c r="HYN590" s="163"/>
      <c r="HYO590" s="163"/>
      <c r="HYP590" s="163"/>
      <c r="HYQ590" s="163"/>
      <c r="HYR590" s="163"/>
      <c r="HYS590" s="163"/>
      <c r="HYT590" s="163"/>
      <c r="HYU590" s="163"/>
      <c r="HYV590" s="163"/>
      <c r="HYW590" s="163"/>
      <c r="HYX590" s="163"/>
      <c r="HYY590" s="163"/>
      <c r="HYZ590" s="163"/>
      <c r="HZA590" s="163"/>
      <c r="HZB590" s="163"/>
      <c r="HZC590" s="163"/>
      <c r="HZD590" s="163"/>
      <c r="HZE590" s="163"/>
      <c r="HZF590" s="163"/>
      <c r="HZG590" s="163"/>
      <c r="HZH590" s="163"/>
      <c r="HZI590" s="163"/>
      <c r="HZJ590" s="163"/>
      <c r="HZK590" s="163"/>
      <c r="HZL590" s="163"/>
      <c r="HZM590" s="163"/>
      <c r="HZN590" s="163"/>
      <c r="HZO590" s="163"/>
      <c r="HZP590" s="163"/>
      <c r="HZQ590" s="163"/>
      <c r="HZR590" s="163"/>
      <c r="HZS590" s="163"/>
      <c r="HZT590" s="163"/>
      <c r="HZU590" s="163"/>
      <c r="HZV590" s="163"/>
      <c r="HZW590" s="163"/>
      <c r="HZX590" s="163"/>
      <c r="HZY590" s="163"/>
      <c r="HZZ590" s="163"/>
      <c r="IAA590" s="163"/>
      <c r="IAB590" s="163"/>
      <c r="IAC590" s="163"/>
      <c r="IAD590" s="163"/>
      <c r="IAE590" s="163"/>
      <c r="IAF590" s="163"/>
      <c r="IAG590" s="163"/>
      <c r="IAH590" s="163"/>
      <c r="IAI590" s="163"/>
      <c r="IAJ590" s="163"/>
      <c r="IAK590" s="163"/>
      <c r="IAL590" s="163"/>
      <c r="IAM590" s="163"/>
      <c r="IAN590" s="163"/>
      <c r="IAO590" s="163"/>
      <c r="IAP590" s="163"/>
      <c r="IAQ590" s="163"/>
      <c r="IAR590" s="163"/>
      <c r="IAS590" s="163"/>
      <c r="IAT590" s="163"/>
      <c r="IAU590" s="163"/>
      <c r="IAV590" s="163"/>
      <c r="IAW590" s="163"/>
      <c r="IAX590" s="163"/>
      <c r="IAY590" s="163"/>
      <c r="IAZ590" s="163"/>
      <c r="IBA590" s="163"/>
      <c r="IBB590" s="163"/>
      <c r="IBC590" s="163"/>
      <c r="IBD590" s="163"/>
      <c r="IBE590" s="163"/>
      <c r="IBF590" s="163"/>
      <c r="IBG590" s="163"/>
      <c r="IBH590" s="163"/>
      <c r="IBI590" s="163"/>
      <c r="IBJ590" s="163"/>
      <c r="IBK590" s="163"/>
      <c r="IBL590" s="163"/>
      <c r="IBM590" s="163"/>
      <c r="IBN590" s="163"/>
      <c r="IBO590" s="163"/>
      <c r="IBP590" s="163"/>
      <c r="IBQ590" s="163"/>
      <c r="IBR590" s="163"/>
      <c r="IBS590" s="163"/>
      <c r="IBT590" s="163"/>
      <c r="IBU590" s="163"/>
      <c r="IBV590" s="163"/>
      <c r="IBW590" s="163"/>
      <c r="IBX590" s="163"/>
      <c r="IBY590" s="163"/>
      <c r="IBZ590" s="163"/>
      <c r="ICA590" s="163"/>
      <c r="ICB590" s="163"/>
      <c r="ICC590" s="163"/>
      <c r="ICD590" s="163"/>
      <c r="ICE590" s="163"/>
      <c r="ICF590" s="163"/>
      <c r="ICG590" s="163"/>
      <c r="ICH590" s="163"/>
      <c r="ICI590" s="163"/>
      <c r="ICJ590" s="163"/>
      <c r="ICK590" s="163"/>
      <c r="ICL590" s="163"/>
      <c r="ICM590" s="163"/>
      <c r="ICN590" s="163"/>
      <c r="ICO590" s="163"/>
      <c r="ICP590" s="163"/>
      <c r="ICQ590" s="163"/>
      <c r="ICR590" s="163"/>
      <c r="ICS590" s="163"/>
      <c r="ICT590" s="163"/>
      <c r="ICU590" s="163"/>
      <c r="ICV590" s="163"/>
      <c r="ICW590" s="163"/>
      <c r="ICX590" s="163"/>
      <c r="ICY590" s="163"/>
      <c r="ICZ590" s="163"/>
      <c r="IDA590" s="163"/>
      <c r="IDB590" s="163"/>
      <c r="IDC590" s="163"/>
      <c r="IDD590" s="163"/>
      <c r="IDE590" s="163"/>
      <c r="IDF590" s="163"/>
      <c r="IDG590" s="163"/>
      <c r="IDH590" s="163"/>
      <c r="IDI590" s="163"/>
      <c r="IDJ590" s="163"/>
      <c r="IDK590" s="163"/>
      <c r="IDL590" s="163"/>
      <c r="IDM590" s="163"/>
      <c r="IDN590" s="163"/>
      <c r="IDO590" s="163"/>
      <c r="IDP590" s="163"/>
      <c r="IDQ590" s="163"/>
      <c r="IDR590" s="163"/>
      <c r="IDS590" s="163"/>
      <c r="IDT590" s="163"/>
      <c r="IDU590" s="163"/>
      <c r="IDV590" s="163"/>
      <c r="IDW590" s="163"/>
      <c r="IDX590" s="163"/>
      <c r="IDY590" s="163"/>
      <c r="IDZ590" s="163"/>
      <c r="IEA590" s="163"/>
      <c r="IEB590" s="163"/>
      <c r="IEC590" s="163"/>
      <c r="IED590" s="163"/>
      <c r="IEE590" s="163"/>
      <c r="IEF590" s="163"/>
      <c r="IEG590" s="163"/>
      <c r="IEH590" s="163"/>
      <c r="IEI590" s="163"/>
      <c r="IEJ590" s="163"/>
      <c r="IEK590" s="163"/>
      <c r="IEL590" s="163"/>
      <c r="IEM590" s="163"/>
      <c r="IEN590" s="163"/>
      <c r="IEO590" s="163"/>
      <c r="IEP590" s="163"/>
      <c r="IEQ590" s="163"/>
      <c r="IER590" s="163"/>
      <c r="IES590" s="163"/>
      <c r="IET590" s="163"/>
      <c r="IEU590" s="163"/>
      <c r="IEV590" s="163"/>
      <c r="IEW590" s="163"/>
      <c r="IEX590" s="163"/>
      <c r="IEY590" s="163"/>
      <c r="IEZ590" s="163"/>
      <c r="IFA590" s="163"/>
      <c r="IFB590" s="163"/>
      <c r="IFC590" s="163"/>
      <c r="IFD590" s="163"/>
      <c r="IFE590" s="163"/>
      <c r="IFF590" s="163"/>
      <c r="IFG590" s="163"/>
      <c r="IFH590" s="163"/>
      <c r="IFI590" s="163"/>
      <c r="IFJ590" s="163"/>
      <c r="IFK590" s="163"/>
      <c r="IFL590" s="163"/>
      <c r="IFM590" s="163"/>
      <c r="IFN590" s="163"/>
      <c r="IFO590" s="163"/>
      <c r="IFP590" s="163"/>
      <c r="IFQ590" s="163"/>
      <c r="IFR590" s="163"/>
      <c r="IFS590" s="163"/>
      <c r="IFT590" s="163"/>
      <c r="IFU590" s="163"/>
      <c r="IFV590" s="163"/>
      <c r="IFW590" s="163"/>
      <c r="IFX590" s="163"/>
      <c r="IFY590" s="163"/>
      <c r="IFZ590" s="163"/>
      <c r="IGA590" s="163"/>
      <c r="IGB590" s="163"/>
      <c r="IGC590" s="163"/>
      <c r="IGD590" s="163"/>
      <c r="IGE590" s="163"/>
      <c r="IGF590" s="163"/>
      <c r="IGG590" s="163"/>
      <c r="IGH590" s="163"/>
      <c r="IGI590" s="163"/>
      <c r="IGJ590" s="163"/>
      <c r="IGK590" s="163"/>
      <c r="IGL590" s="163"/>
      <c r="IGM590" s="163"/>
      <c r="IGN590" s="163"/>
      <c r="IGO590" s="163"/>
      <c r="IGP590" s="163"/>
      <c r="IGQ590" s="163"/>
      <c r="IGR590" s="163"/>
      <c r="IGS590" s="163"/>
      <c r="IGT590" s="163"/>
      <c r="IGU590" s="163"/>
      <c r="IGV590" s="163"/>
      <c r="IGW590" s="163"/>
      <c r="IGX590" s="163"/>
      <c r="IGY590" s="163"/>
      <c r="IGZ590" s="163"/>
      <c r="IHA590" s="163"/>
      <c r="IHB590" s="163"/>
      <c r="IHC590" s="163"/>
      <c r="IHD590" s="163"/>
      <c r="IHE590" s="163"/>
      <c r="IHF590" s="163"/>
      <c r="IHG590" s="163"/>
      <c r="IHH590" s="163"/>
      <c r="IHI590" s="163"/>
      <c r="IHJ590" s="163"/>
      <c r="IHK590" s="163"/>
      <c r="IHL590" s="163"/>
      <c r="IHM590" s="163"/>
      <c r="IHN590" s="163"/>
      <c r="IHO590" s="163"/>
      <c r="IHP590" s="163"/>
      <c r="IHQ590" s="163"/>
      <c r="IHR590" s="163"/>
      <c r="IHS590" s="163"/>
      <c r="IHT590" s="163"/>
      <c r="IHU590" s="163"/>
      <c r="IHV590" s="163"/>
      <c r="IHW590" s="163"/>
      <c r="IHX590" s="163"/>
      <c r="IHY590" s="163"/>
      <c r="IHZ590" s="163"/>
      <c r="IIA590" s="163"/>
      <c r="IIB590" s="163"/>
      <c r="IIC590" s="163"/>
      <c r="IID590" s="163"/>
      <c r="IIE590" s="163"/>
      <c r="IIF590" s="163"/>
      <c r="IIG590" s="163"/>
      <c r="IIH590" s="163"/>
      <c r="III590" s="163"/>
      <c r="IIJ590" s="163"/>
      <c r="IIK590" s="163"/>
      <c r="IIL590" s="163"/>
      <c r="IIM590" s="163"/>
      <c r="IIN590" s="163"/>
      <c r="IIO590" s="163"/>
      <c r="IIP590" s="163"/>
      <c r="IIQ590" s="163"/>
      <c r="IIR590" s="163"/>
      <c r="IIS590" s="163"/>
      <c r="IIT590" s="163"/>
      <c r="IIU590" s="163"/>
      <c r="IIV590" s="163"/>
      <c r="IIW590" s="163"/>
      <c r="IIX590" s="163"/>
      <c r="IIY590" s="163"/>
      <c r="IIZ590" s="163"/>
      <c r="IJA590" s="163"/>
      <c r="IJB590" s="163"/>
      <c r="IJC590" s="163"/>
      <c r="IJD590" s="163"/>
      <c r="IJE590" s="163"/>
      <c r="IJF590" s="163"/>
      <c r="IJG590" s="163"/>
      <c r="IJH590" s="163"/>
      <c r="IJI590" s="163"/>
      <c r="IJJ590" s="163"/>
      <c r="IJK590" s="163"/>
      <c r="IJL590" s="163"/>
      <c r="IJM590" s="163"/>
      <c r="IJN590" s="163"/>
      <c r="IJO590" s="163"/>
      <c r="IJP590" s="163"/>
      <c r="IJQ590" s="163"/>
      <c r="IJR590" s="163"/>
      <c r="IJS590" s="163"/>
      <c r="IJT590" s="163"/>
      <c r="IJU590" s="163"/>
      <c r="IJV590" s="163"/>
      <c r="IJW590" s="163"/>
      <c r="IJX590" s="163"/>
      <c r="IJY590" s="163"/>
      <c r="IJZ590" s="163"/>
      <c r="IKA590" s="163"/>
      <c r="IKB590" s="163"/>
      <c r="IKC590" s="163"/>
      <c r="IKD590" s="163"/>
      <c r="IKE590" s="163"/>
      <c r="IKF590" s="163"/>
      <c r="IKG590" s="163"/>
      <c r="IKH590" s="163"/>
      <c r="IKI590" s="163"/>
      <c r="IKJ590" s="163"/>
      <c r="IKK590" s="163"/>
      <c r="IKL590" s="163"/>
      <c r="IKM590" s="163"/>
      <c r="IKN590" s="163"/>
      <c r="IKO590" s="163"/>
      <c r="IKP590" s="163"/>
      <c r="IKQ590" s="163"/>
      <c r="IKR590" s="163"/>
      <c r="IKS590" s="163"/>
      <c r="IKT590" s="163"/>
      <c r="IKU590" s="163"/>
      <c r="IKV590" s="163"/>
      <c r="IKW590" s="163"/>
      <c r="IKX590" s="163"/>
      <c r="IKY590" s="163"/>
      <c r="IKZ590" s="163"/>
      <c r="ILA590" s="163"/>
      <c r="ILB590" s="163"/>
      <c r="ILC590" s="163"/>
      <c r="ILD590" s="163"/>
      <c r="ILE590" s="163"/>
      <c r="ILF590" s="163"/>
      <c r="ILG590" s="163"/>
      <c r="ILH590" s="163"/>
      <c r="ILI590" s="163"/>
      <c r="ILJ590" s="163"/>
      <c r="ILK590" s="163"/>
      <c r="ILL590" s="163"/>
      <c r="ILM590" s="163"/>
      <c r="ILN590" s="163"/>
      <c r="ILO590" s="163"/>
      <c r="ILP590" s="163"/>
      <c r="ILQ590" s="163"/>
      <c r="ILR590" s="163"/>
      <c r="ILS590" s="163"/>
      <c r="ILT590" s="163"/>
      <c r="ILU590" s="163"/>
      <c r="ILV590" s="163"/>
      <c r="ILW590" s="163"/>
      <c r="ILX590" s="163"/>
      <c r="ILY590" s="163"/>
      <c r="ILZ590" s="163"/>
      <c r="IMA590" s="163"/>
      <c r="IMB590" s="163"/>
      <c r="IMC590" s="163"/>
      <c r="IMD590" s="163"/>
      <c r="IME590" s="163"/>
      <c r="IMF590" s="163"/>
      <c r="IMG590" s="163"/>
      <c r="IMH590" s="163"/>
      <c r="IMI590" s="163"/>
      <c r="IMJ590" s="163"/>
      <c r="IMK590" s="163"/>
      <c r="IML590" s="163"/>
      <c r="IMM590" s="163"/>
      <c r="IMN590" s="163"/>
      <c r="IMO590" s="163"/>
      <c r="IMP590" s="163"/>
      <c r="IMQ590" s="163"/>
      <c r="IMR590" s="163"/>
      <c r="IMS590" s="163"/>
      <c r="IMT590" s="163"/>
      <c r="IMU590" s="163"/>
      <c r="IMV590" s="163"/>
      <c r="IMW590" s="163"/>
      <c r="IMX590" s="163"/>
      <c r="IMY590" s="163"/>
      <c r="IMZ590" s="163"/>
      <c r="INA590" s="163"/>
      <c r="INB590" s="163"/>
      <c r="INC590" s="163"/>
      <c r="IND590" s="163"/>
      <c r="INE590" s="163"/>
      <c r="INF590" s="163"/>
      <c r="ING590" s="163"/>
      <c r="INH590" s="163"/>
      <c r="INI590" s="163"/>
      <c r="INJ590" s="163"/>
      <c r="INK590" s="163"/>
      <c r="INL590" s="163"/>
      <c r="INM590" s="163"/>
      <c r="INN590" s="163"/>
      <c r="INO590" s="163"/>
      <c r="INP590" s="163"/>
      <c r="INQ590" s="163"/>
      <c r="INR590" s="163"/>
      <c r="INS590" s="163"/>
      <c r="INT590" s="163"/>
      <c r="INU590" s="163"/>
      <c r="INV590" s="163"/>
      <c r="INW590" s="163"/>
      <c r="INX590" s="163"/>
      <c r="INY590" s="163"/>
      <c r="INZ590" s="163"/>
      <c r="IOA590" s="163"/>
      <c r="IOB590" s="163"/>
      <c r="IOC590" s="163"/>
      <c r="IOD590" s="163"/>
      <c r="IOE590" s="163"/>
      <c r="IOF590" s="163"/>
      <c r="IOG590" s="163"/>
      <c r="IOH590" s="163"/>
      <c r="IOI590" s="163"/>
      <c r="IOJ590" s="163"/>
      <c r="IOK590" s="163"/>
      <c r="IOL590" s="163"/>
      <c r="IOM590" s="163"/>
      <c r="ION590" s="163"/>
      <c r="IOO590" s="163"/>
      <c r="IOP590" s="163"/>
      <c r="IOQ590" s="163"/>
      <c r="IOR590" s="163"/>
      <c r="IOS590" s="163"/>
      <c r="IOT590" s="163"/>
      <c r="IOU590" s="163"/>
      <c r="IOV590" s="163"/>
      <c r="IOW590" s="163"/>
      <c r="IOX590" s="163"/>
      <c r="IOY590" s="163"/>
      <c r="IOZ590" s="163"/>
      <c r="IPA590" s="163"/>
      <c r="IPB590" s="163"/>
      <c r="IPC590" s="163"/>
      <c r="IPD590" s="163"/>
      <c r="IPE590" s="163"/>
      <c r="IPF590" s="163"/>
      <c r="IPG590" s="163"/>
      <c r="IPH590" s="163"/>
      <c r="IPI590" s="163"/>
      <c r="IPJ590" s="163"/>
      <c r="IPK590" s="163"/>
      <c r="IPL590" s="163"/>
      <c r="IPM590" s="163"/>
      <c r="IPN590" s="163"/>
      <c r="IPO590" s="163"/>
      <c r="IPP590" s="163"/>
      <c r="IPQ590" s="163"/>
      <c r="IPR590" s="163"/>
      <c r="IPS590" s="163"/>
      <c r="IPT590" s="163"/>
      <c r="IPU590" s="163"/>
      <c r="IPV590" s="163"/>
      <c r="IPW590" s="163"/>
      <c r="IPX590" s="163"/>
      <c r="IPY590" s="163"/>
      <c r="IPZ590" s="163"/>
      <c r="IQA590" s="163"/>
      <c r="IQB590" s="163"/>
      <c r="IQC590" s="163"/>
      <c r="IQD590" s="163"/>
      <c r="IQE590" s="163"/>
      <c r="IQF590" s="163"/>
      <c r="IQG590" s="163"/>
      <c r="IQH590" s="163"/>
      <c r="IQI590" s="163"/>
      <c r="IQJ590" s="163"/>
      <c r="IQK590" s="163"/>
      <c r="IQL590" s="163"/>
      <c r="IQM590" s="163"/>
      <c r="IQN590" s="163"/>
      <c r="IQO590" s="163"/>
      <c r="IQP590" s="163"/>
      <c r="IQQ590" s="163"/>
      <c r="IQR590" s="163"/>
      <c r="IQS590" s="163"/>
      <c r="IQT590" s="163"/>
      <c r="IQU590" s="163"/>
      <c r="IQV590" s="163"/>
      <c r="IQW590" s="163"/>
      <c r="IQX590" s="163"/>
      <c r="IQY590" s="163"/>
      <c r="IQZ590" s="163"/>
      <c r="IRA590" s="163"/>
      <c r="IRB590" s="163"/>
      <c r="IRC590" s="163"/>
      <c r="IRD590" s="163"/>
      <c r="IRE590" s="163"/>
      <c r="IRF590" s="163"/>
      <c r="IRG590" s="163"/>
      <c r="IRH590" s="163"/>
      <c r="IRI590" s="163"/>
      <c r="IRJ590" s="163"/>
      <c r="IRK590" s="163"/>
      <c r="IRL590" s="163"/>
      <c r="IRM590" s="163"/>
      <c r="IRN590" s="163"/>
      <c r="IRO590" s="163"/>
      <c r="IRP590" s="163"/>
      <c r="IRQ590" s="163"/>
      <c r="IRR590" s="163"/>
      <c r="IRS590" s="163"/>
      <c r="IRT590" s="163"/>
      <c r="IRU590" s="163"/>
      <c r="IRV590" s="163"/>
      <c r="IRW590" s="163"/>
      <c r="IRX590" s="163"/>
      <c r="IRY590" s="163"/>
      <c r="IRZ590" s="163"/>
      <c r="ISA590" s="163"/>
      <c r="ISB590" s="163"/>
      <c r="ISC590" s="163"/>
      <c r="ISD590" s="163"/>
      <c r="ISE590" s="163"/>
      <c r="ISF590" s="163"/>
      <c r="ISG590" s="163"/>
      <c r="ISH590" s="163"/>
      <c r="ISI590" s="163"/>
      <c r="ISJ590" s="163"/>
      <c r="ISK590" s="163"/>
      <c r="ISL590" s="163"/>
      <c r="ISM590" s="163"/>
      <c r="ISN590" s="163"/>
      <c r="ISO590" s="163"/>
      <c r="ISP590" s="163"/>
      <c r="ISQ590" s="163"/>
      <c r="ISR590" s="163"/>
      <c r="ISS590" s="163"/>
      <c r="IST590" s="163"/>
      <c r="ISU590" s="163"/>
      <c r="ISV590" s="163"/>
      <c r="ISW590" s="163"/>
      <c r="ISX590" s="163"/>
      <c r="ISY590" s="163"/>
      <c r="ISZ590" s="163"/>
      <c r="ITA590" s="163"/>
      <c r="ITB590" s="163"/>
      <c r="ITC590" s="163"/>
      <c r="ITD590" s="163"/>
      <c r="ITE590" s="163"/>
      <c r="ITF590" s="163"/>
      <c r="ITG590" s="163"/>
      <c r="ITH590" s="163"/>
      <c r="ITI590" s="163"/>
      <c r="ITJ590" s="163"/>
      <c r="ITK590" s="163"/>
      <c r="ITL590" s="163"/>
      <c r="ITM590" s="163"/>
      <c r="ITN590" s="163"/>
      <c r="ITO590" s="163"/>
      <c r="ITP590" s="163"/>
      <c r="ITQ590" s="163"/>
      <c r="ITR590" s="163"/>
      <c r="ITS590" s="163"/>
      <c r="ITT590" s="163"/>
      <c r="ITU590" s="163"/>
      <c r="ITV590" s="163"/>
      <c r="ITW590" s="163"/>
      <c r="ITX590" s="163"/>
      <c r="ITY590" s="163"/>
      <c r="ITZ590" s="163"/>
      <c r="IUA590" s="163"/>
      <c r="IUB590" s="163"/>
      <c r="IUC590" s="163"/>
      <c r="IUD590" s="163"/>
      <c r="IUE590" s="163"/>
      <c r="IUF590" s="163"/>
      <c r="IUG590" s="163"/>
      <c r="IUH590" s="163"/>
      <c r="IUI590" s="163"/>
      <c r="IUJ590" s="163"/>
      <c r="IUK590" s="163"/>
      <c r="IUL590" s="163"/>
      <c r="IUM590" s="163"/>
      <c r="IUN590" s="163"/>
      <c r="IUO590" s="163"/>
      <c r="IUP590" s="163"/>
      <c r="IUQ590" s="163"/>
      <c r="IUR590" s="163"/>
      <c r="IUS590" s="163"/>
      <c r="IUT590" s="163"/>
      <c r="IUU590" s="163"/>
      <c r="IUV590" s="163"/>
      <c r="IUW590" s="163"/>
      <c r="IUX590" s="163"/>
      <c r="IUY590" s="163"/>
      <c r="IUZ590" s="163"/>
      <c r="IVA590" s="163"/>
      <c r="IVB590" s="163"/>
      <c r="IVC590" s="163"/>
      <c r="IVD590" s="163"/>
      <c r="IVE590" s="163"/>
      <c r="IVF590" s="163"/>
      <c r="IVG590" s="163"/>
      <c r="IVH590" s="163"/>
      <c r="IVI590" s="163"/>
      <c r="IVJ590" s="163"/>
      <c r="IVK590" s="163"/>
      <c r="IVL590" s="163"/>
      <c r="IVM590" s="163"/>
      <c r="IVN590" s="163"/>
      <c r="IVO590" s="163"/>
      <c r="IVP590" s="163"/>
      <c r="IVQ590" s="163"/>
      <c r="IVR590" s="163"/>
      <c r="IVS590" s="163"/>
      <c r="IVT590" s="163"/>
      <c r="IVU590" s="163"/>
      <c r="IVV590" s="163"/>
      <c r="IVW590" s="163"/>
      <c r="IVX590" s="163"/>
      <c r="IVY590" s="163"/>
      <c r="IVZ590" s="163"/>
      <c r="IWA590" s="163"/>
      <c r="IWB590" s="163"/>
      <c r="IWC590" s="163"/>
      <c r="IWD590" s="163"/>
      <c r="IWE590" s="163"/>
      <c r="IWF590" s="163"/>
      <c r="IWG590" s="163"/>
      <c r="IWH590" s="163"/>
      <c r="IWI590" s="163"/>
      <c r="IWJ590" s="163"/>
      <c r="IWK590" s="163"/>
      <c r="IWL590" s="163"/>
      <c r="IWM590" s="163"/>
      <c r="IWN590" s="163"/>
      <c r="IWO590" s="163"/>
      <c r="IWP590" s="163"/>
      <c r="IWQ590" s="163"/>
      <c r="IWR590" s="163"/>
      <c r="IWS590" s="163"/>
      <c r="IWT590" s="163"/>
      <c r="IWU590" s="163"/>
      <c r="IWV590" s="163"/>
      <c r="IWW590" s="163"/>
      <c r="IWX590" s="163"/>
      <c r="IWY590" s="163"/>
      <c r="IWZ590" s="163"/>
      <c r="IXA590" s="163"/>
      <c r="IXB590" s="163"/>
      <c r="IXC590" s="163"/>
      <c r="IXD590" s="163"/>
      <c r="IXE590" s="163"/>
      <c r="IXF590" s="163"/>
      <c r="IXG590" s="163"/>
      <c r="IXH590" s="163"/>
      <c r="IXI590" s="163"/>
      <c r="IXJ590" s="163"/>
      <c r="IXK590" s="163"/>
      <c r="IXL590" s="163"/>
      <c r="IXM590" s="163"/>
      <c r="IXN590" s="163"/>
      <c r="IXO590" s="163"/>
      <c r="IXP590" s="163"/>
      <c r="IXQ590" s="163"/>
      <c r="IXR590" s="163"/>
      <c r="IXS590" s="163"/>
      <c r="IXT590" s="163"/>
      <c r="IXU590" s="163"/>
      <c r="IXV590" s="163"/>
      <c r="IXW590" s="163"/>
      <c r="IXX590" s="163"/>
      <c r="IXY590" s="163"/>
      <c r="IXZ590" s="163"/>
      <c r="IYA590" s="163"/>
      <c r="IYB590" s="163"/>
      <c r="IYC590" s="163"/>
      <c r="IYD590" s="163"/>
      <c r="IYE590" s="163"/>
      <c r="IYF590" s="163"/>
      <c r="IYG590" s="163"/>
      <c r="IYH590" s="163"/>
      <c r="IYI590" s="163"/>
      <c r="IYJ590" s="163"/>
      <c r="IYK590" s="163"/>
      <c r="IYL590" s="163"/>
      <c r="IYM590" s="163"/>
      <c r="IYN590" s="163"/>
      <c r="IYO590" s="163"/>
      <c r="IYP590" s="163"/>
      <c r="IYQ590" s="163"/>
      <c r="IYR590" s="163"/>
      <c r="IYS590" s="163"/>
      <c r="IYT590" s="163"/>
      <c r="IYU590" s="163"/>
      <c r="IYV590" s="163"/>
      <c r="IYW590" s="163"/>
      <c r="IYX590" s="163"/>
      <c r="IYY590" s="163"/>
      <c r="IYZ590" s="163"/>
      <c r="IZA590" s="163"/>
      <c r="IZB590" s="163"/>
      <c r="IZC590" s="163"/>
      <c r="IZD590" s="163"/>
      <c r="IZE590" s="163"/>
      <c r="IZF590" s="163"/>
      <c r="IZG590" s="163"/>
      <c r="IZH590" s="163"/>
      <c r="IZI590" s="163"/>
      <c r="IZJ590" s="163"/>
      <c r="IZK590" s="163"/>
      <c r="IZL590" s="163"/>
      <c r="IZM590" s="163"/>
      <c r="IZN590" s="163"/>
      <c r="IZO590" s="163"/>
      <c r="IZP590" s="163"/>
      <c r="IZQ590" s="163"/>
      <c r="IZR590" s="163"/>
      <c r="IZS590" s="163"/>
      <c r="IZT590" s="163"/>
      <c r="IZU590" s="163"/>
      <c r="IZV590" s="163"/>
      <c r="IZW590" s="163"/>
      <c r="IZX590" s="163"/>
      <c r="IZY590" s="163"/>
      <c r="IZZ590" s="163"/>
      <c r="JAA590" s="163"/>
      <c r="JAB590" s="163"/>
      <c r="JAC590" s="163"/>
      <c r="JAD590" s="163"/>
      <c r="JAE590" s="163"/>
      <c r="JAF590" s="163"/>
      <c r="JAG590" s="163"/>
      <c r="JAH590" s="163"/>
      <c r="JAI590" s="163"/>
      <c r="JAJ590" s="163"/>
      <c r="JAK590" s="163"/>
      <c r="JAL590" s="163"/>
      <c r="JAM590" s="163"/>
      <c r="JAN590" s="163"/>
      <c r="JAO590" s="163"/>
      <c r="JAP590" s="163"/>
      <c r="JAQ590" s="163"/>
      <c r="JAR590" s="163"/>
      <c r="JAS590" s="163"/>
      <c r="JAT590" s="163"/>
      <c r="JAU590" s="163"/>
      <c r="JAV590" s="163"/>
      <c r="JAW590" s="163"/>
      <c r="JAX590" s="163"/>
      <c r="JAY590" s="163"/>
      <c r="JAZ590" s="163"/>
      <c r="JBA590" s="163"/>
      <c r="JBB590" s="163"/>
      <c r="JBC590" s="163"/>
      <c r="JBD590" s="163"/>
      <c r="JBE590" s="163"/>
      <c r="JBF590" s="163"/>
      <c r="JBG590" s="163"/>
      <c r="JBH590" s="163"/>
      <c r="JBI590" s="163"/>
      <c r="JBJ590" s="163"/>
      <c r="JBK590" s="163"/>
      <c r="JBL590" s="163"/>
      <c r="JBM590" s="163"/>
      <c r="JBN590" s="163"/>
      <c r="JBO590" s="163"/>
      <c r="JBP590" s="163"/>
      <c r="JBQ590" s="163"/>
      <c r="JBR590" s="163"/>
      <c r="JBS590" s="163"/>
      <c r="JBT590" s="163"/>
      <c r="JBU590" s="163"/>
      <c r="JBV590" s="163"/>
      <c r="JBW590" s="163"/>
      <c r="JBX590" s="163"/>
      <c r="JBY590" s="163"/>
      <c r="JBZ590" s="163"/>
      <c r="JCA590" s="163"/>
      <c r="JCB590" s="163"/>
      <c r="JCC590" s="163"/>
      <c r="JCD590" s="163"/>
      <c r="JCE590" s="163"/>
      <c r="JCF590" s="163"/>
      <c r="JCG590" s="163"/>
      <c r="JCH590" s="163"/>
      <c r="JCI590" s="163"/>
      <c r="JCJ590" s="163"/>
      <c r="JCK590" s="163"/>
      <c r="JCL590" s="163"/>
      <c r="JCM590" s="163"/>
      <c r="JCN590" s="163"/>
      <c r="JCO590" s="163"/>
      <c r="JCP590" s="163"/>
      <c r="JCQ590" s="163"/>
      <c r="JCR590" s="163"/>
      <c r="JCS590" s="163"/>
      <c r="JCT590" s="163"/>
      <c r="JCU590" s="163"/>
      <c r="JCV590" s="163"/>
      <c r="JCW590" s="163"/>
      <c r="JCX590" s="163"/>
      <c r="JCY590" s="163"/>
      <c r="JCZ590" s="163"/>
      <c r="JDA590" s="163"/>
      <c r="JDB590" s="163"/>
      <c r="JDC590" s="163"/>
      <c r="JDD590" s="163"/>
      <c r="JDE590" s="163"/>
      <c r="JDF590" s="163"/>
      <c r="JDG590" s="163"/>
      <c r="JDH590" s="163"/>
      <c r="JDI590" s="163"/>
      <c r="JDJ590" s="163"/>
      <c r="JDK590" s="163"/>
      <c r="JDL590" s="163"/>
      <c r="JDM590" s="163"/>
      <c r="JDN590" s="163"/>
      <c r="JDO590" s="163"/>
      <c r="JDP590" s="163"/>
      <c r="JDQ590" s="163"/>
      <c r="JDR590" s="163"/>
      <c r="JDS590" s="163"/>
      <c r="JDT590" s="163"/>
      <c r="JDU590" s="163"/>
      <c r="JDV590" s="163"/>
      <c r="JDW590" s="163"/>
      <c r="JDX590" s="163"/>
      <c r="JDY590" s="163"/>
      <c r="JDZ590" s="163"/>
      <c r="JEA590" s="163"/>
      <c r="JEB590" s="163"/>
      <c r="JEC590" s="163"/>
      <c r="JED590" s="163"/>
      <c r="JEE590" s="163"/>
      <c r="JEF590" s="163"/>
      <c r="JEG590" s="163"/>
      <c r="JEH590" s="163"/>
      <c r="JEI590" s="163"/>
      <c r="JEJ590" s="163"/>
      <c r="JEK590" s="163"/>
      <c r="JEL590" s="163"/>
      <c r="JEM590" s="163"/>
      <c r="JEN590" s="163"/>
      <c r="JEO590" s="163"/>
      <c r="JEP590" s="163"/>
      <c r="JEQ590" s="163"/>
      <c r="JER590" s="163"/>
      <c r="JES590" s="163"/>
      <c r="JET590" s="163"/>
      <c r="JEU590" s="163"/>
      <c r="JEV590" s="163"/>
      <c r="JEW590" s="163"/>
      <c r="JEX590" s="163"/>
      <c r="JEY590" s="163"/>
      <c r="JEZ590" s="163"/>
      <c r="JFA590" s="163"/>
      <c r="JFB590" s="163"/>
      <c r="JFC590" s="163"/>
      <c r="JFD590" s="163"/>
      <c r="JFE590" s="163"/>
      <c r="JFF590" s="163"/>
      <c r="JFG590" s="163"/>
      <c r="JFH590" s="163"/>
      <c r="JFI590" s="163"/>
      <c r="JFJ590" s="163"/>
      <c r="JFK590" s="163"/>
      <c r="JFL590" s="163"/>
      <c r="JFM590" s="163"/>
      <c r="JFN590" s="163"/>
      <c r="JFO590" s="163"/>
      <c r="JFP590" s="163"/>
      <c r="JFQ590" s="163"/>
      <c r="JFR590" s="163"/>
      <c r="JFS590" s="163"/>
      <c r="JFT590" s="163"/>
      <c r="JFU590" s="163"/>
      <c r="JFV590" s="163"/>
      <c r="JFW590" s="163"/>
      <c r="JFX590" s="163"/>
      <c r="JFY590" s="163"/>
      <c r="JFZ590" s="163"/>
      <c r="JGA590" s="163"/>
      <c r="JGB590" s="163"/>
      <c r="JGC590" s="163"/>
      <c r="JGD590" s="163"/>
      <c r="JGE590" s="163"/>
      <c r="JGF590" s="163"/>
      <c r="JGG590" s="163"/>
      <c r="JGH590" s="163"/>
      <c r="JGI590" s="163"/>
      <c r="JGJ590" s="163"/>
      <c r="JGK590" s="163"/>
      <c r="JGL590" s="163"/>
      <c r="JGM590" s="163"/>
      <c r="JGN590" s="163"/>
      <c r="JGO590" s="163"/>
      <c r="JGP590" s="163"/>
      <c r="JGQ590" s="163"/>
      <c r="JGR590" s="163"/>
      <c r="JGS590" s="163"/>
      <c r="JGT590" s="163"/>
      <c r="JGU590" s="163"/>
      <c r="JGV590" s="163"/>
      <c r="JGW590" s="163"/>
      <c r="JGX590" s="163"/>
      <c r="JGY590" s="163"/>
      <c r="JGZ590" s="163"/>
      <c r="JHA590" s="163"/>
      <c r="JHB590" s="163"/>
      <c r="JHC590" s="163"/>
      <c r="JHD590" s="163"/>
      <c r="JHE590" s="163"/>
      <c r="JHF590" s="163"/>
      <c r="JHG590" s="163"/>
      <c r="JHH590" s="163"/>
      <c r="JHI590" s="163"/>
      <c r="JHJ590" s="163"/>
      <c r="JHK590" s="163"/>
      <c r="JHL590" s="163"/>
      <c r="JHM590" s="163"/>
      <c r="JHN590" s="163"/>
      <c r="JHO590" s="163"/>
      <c r="JHP590" s="163"/>
      <c r="JHQ590" s="163"/>
      <c r="JHR590" s="163"/>
      <c r="JHS590" s="163"/>
      <c r="JHT590" s="163"/>
      <c r="JHU590" s="163"/>
      <c r="JHV590" s="163"/>
      <c r="JHW590" s="163"/>
      <c r="JHX590" s="163"/>
      <c r="JHY590" s="163"/>
      <c r="JHZ590" s="163"/>
      <c r="JIA590" s="163"/>
      <c r="JIB590" s="163"/>
      <c r="JIC590" s="163"/>
      <c r="JID590" s="163"/>
      <c r="JIE590" s="163"/>
      <c r="JIF590" s="163"/>
      <c r="JIG590" s="163"/>
      <c r="JIH590" s="163"/>
      <c r="JII590" s="163"/>
      <c r="JIJ590" s="163"/>
      <c r="JIK590" s="163"/>
      <c r="JIL590" s="163"/>
      <c r="JIM590" s="163"/>
      <c r="JIN590" s="163"/>
      <c r="JIO590" s="163"/>
      <c r="JIP590" s="163"/>
      <c r="JIQ590" s="163"/>
      <c r="JIR590" s="163"/>
      <c r="JIS590" s="163"/>
      <c r="JIT590" s="163"/>
      <c r="JIU590" s="163"/>
      <c r="JIV590" s="163"/>
      <c r="JIW590" s="163"/>
      <c r="JIX590" s="163"/>
      <c r="JIY590" s="163"/>
      <c r="JIZ590" s="163"/>
      <c r="JJA590" s="163"/>
      <c r="JJB590" s="163"/>
      <c r="JJC590" s="163"/>
      <c r="JJD590" s="163"/>
      <c r="JJE590" s="163"/>
      <c r="JJF590" s="163"/>
      <c r="JJG590" s="163"/>
      <c r="JJH590" s="163"/>
      <c r="JJI590" s="163"/>
      <c r="JJJ590" s="163"/>
      <c r="JJK590" s="163"/>
      <c r="JJL590" s="163"/>
      <c r="JJM590" s="163"/>
      <c r="JJN590" s="163"/>
      <c r="JJO590" s="163"/>
      <c r="JJP590" s="163"/>
      <c r="JJQ590" s="163"/>
      <c r="JJR590" s="163"/>
      <c r="JJS590" s="163"/>
      <c r="JJT590" s="163"/>
      <c r="JJU590" s="163"/>
      <c r="JJV590" s="163"/>
      <c r="JJW590" s="163"/>
      <c r="JJX590" s="163"/>
      <c r="JJY590" s="163"/>
      <c r="JJZ590" s="163"/>
      <c r="JKA590" s="163"/>
      <c r="JKB590" s="163"/>
      <c r="JKC590" s="163"/>
      <c r="JKD590" s="163"/>
      <c r="JKE590" s="163"/>
      <c r="JKF590" s="163"/>
      <c r="JKG590" s="163"/>
      <c r="JKH590" s="163"/>
      <c r="JKI590" s="163"/>
      <c r="JKJ590" s="163"/>
      <c r="JKK590" s="163"/>
      <c r="JKL590" s="163"/>
      <c r="JKM590" s="163"/>
      <c r="JKN590" s="163"/>
      <c r="JKO590" s="163"/>
      <c r="JKP590" s="163"/>
      <c r="JKQ590" s="163"/>
      <c r="JKR590" s="163"/>
      <c r="JKS590" s="163"/>
      <c r="JKT590" s="163"/>
      <c r="JKU590" s="163"/>
      <c r="JKV590" s="163"/>
      <c r="JKW590" s="163"/>
      <c r="JKX590" s="163"/>
      <c r="JKY590" s="163"/>
      <c r="JKZ590" s="163"/>
      <c r="JLA590" s="163"/>
      <c r="JLB590" s="163"/>
      <c r="JLC590" s="163"/>
      <c r="JLD590" s="163"/>
      <c r="JLE590" s="163"/>
      <c r="JLF590" s="163"/>
      <c r="JLG590" s="163"/>
      <c r="JLH590" s="163"/>
      <c r="JLI590" s="163"/>
      <c r="JLJ590" s="163"/>
      <c r="JLK590" s="163"/>
      <c r="JLL590" s="163"/>
      <c r="JLM590" s="163"/>
      <c r="JLN590" s="163"/>
      <c r="JLO590" s="163"/>
      <c r="JLP590" s="163"/>
      <c r="JLQ590" s="163"/>
      <c r="JLR590" s="163"/>
      <c r="JLS590" s="163"/>
      <c r="JLT590" s="163"/>
      <c r="JLU590" s="163"/>
      <c r="JLV590" s="163"/>
      <c r="JLW590" s="163"/>
      <c r="JLX590" s="163"/>
      <c r="JLY590" s="163"/>
      <c r="JLZ590" s="163"/>
      <c r="JMA590" s="163"/>
      <c r="JMB590" s="163"/>
      <c r="JMC590" s="163"/>
      <c r="JMD590" s="163"/>
      <c r="JME590" s="163"/>
      <c r="JMF590" s="163"/>
      <c r="JMG590" s="163"/>
      <c r="JMH590" s="163"/>
      <c r="JMI590" s="163"/>
      <c r="JMJ590" s="163"/>
      <c r="JMK590" s="163"/>
      <c r="JML590" s="163"/>
      <c r="JMM590" s="163"/>
      <c r="JMN590" s="163"/>
      <c r="JMO590" s="163"/>
      <c r="JMP590" s="163"/>
      <c r="JMQ590" s="163"/>
      <c r="JMR590" s="163"/>
      <c r="JMS590" s="163"/>
      <c r="JMT590" s="163"/>
      <c r="JMU590" s="163"/>
      <c r="JMV590" s="163"/>
      <c r="JMW590" s="163"/>
      <c r="JMX590" s="163"/>
      <c r="JMY590" s="163"/>
      <c r="JMZ590" s="163"/>
      <c r="JNA590" s="163"/>
      <c r="JNB590" s="163"/>
      <c r="JNC590" s="163"/>
      <c r="JND590" s="163"/>
      <c r="JNE590" s="163"/>
      <c r="JNF590" s="163"/>
      <c r="JNG590" s="163"/>
      <c r="JNH590" s="163"/>
      <c r="JNI590" s="163"/>
      <c r="JNJ590" s="163"/>
      <c r="JNK590" s="163"/>
      <c r="JNL590" s="163"/>
      <c r="JNM590" s="163"/>
      <c r="JNN590" s="163"/>
      <c r="JNO590" s="163"/>
      <c r="JNP590" s="163"/>
      <c r="JNQ590" s="163"/>
      <c r="JNR590" s="163"/>
      <c r="JNS590" s="163"/>
      <c r="JNT590" s="163"/>
      <c r="JNU590" s="163"/>
      <c r="JNV590" s="163"/>
      <c r="JNW590" s="163"/>
      <c r="JNX590" s="163"/>
      <c r="JNY590" s="163"/>
      <c r="JNZ590" s="163"/>
      <c r="JOA590" s="163"/>
      <c r="JOB590" s="163"/>
      <c r="JOC590" s="163"/>
      <c r="JOD590" s="163"/>
      <c r="JOE590" s="163"/>
      <c r="JOF590" s="163"/>
      <c r="JOG590" s="163"/>
      <c r="JOH590" s="163"/>
      <c r="JOI590" s="163"/>
      <c r="JOJ590" s="163"/>
      <c r="JOK590" s="163"/>
      <c r="JOL590" s="163"/>
      <c r="JOM590" s="163"/>
      <c r="JON590" s="163"/>
      <c r="JOO590" s="163"/>
      <c r="JOP590" s="163"/>
      <c r="JOQ590" s="163"/>
      <c r="JOR590" s="163"/>
      <c r="JOS590" s="163"/>
      <c r="JOT590" s="163"/>
      <c r="JOU590" s="163"/>
      <c r="JOV590" s="163"/>
      <c r="JOW590" s="163"/>
      <c r="JOX590" s="163"/>
      <c r="JOY590" s="163"/>
      <c r="JOZ590" s="163"/>
      <c r="JPA590" s="163"/>
      <c r="JPB590" s="163"/>
      <c r="JPC590" s="163"/>
      <c r="JPD590" s="163"/>
      <c r="JPE590" s="163"/>
      <c r="JPF590" s="163"/>
      <c r="JPG590" s="163"/>
      <c r="JPH590" s="163"/>
      <c r="JPI590" s="163"/>
      <c r="JPJ590" s="163"/>
      <c r="JPK590" s="163"/>
      <c r="JPL590" s="163"/>
      <c r="JPM590" s="163"/>
      <c r="JPN590" s="163"/>
      <c r="JPO590" s="163"/>
      <c r="JPP590" s="163"/>
      <c r="JPQ590" s="163"/>
      <c r="JPR590" s="163"/>
      <c r="JPS590" s="163"/>
      <c r="JPT590" s="163"/>
      <c r="JPU590" s="163"/>
      <c r="JPV590" s="163"/>
      <c r="JPW590" s="163"/>
      <c r="JPX590" s="163"/>
      <c r="JPY590" s="163"/>
      <c r="JPZ590" s="163"/>
      <c r="JQA590" s="163"/>
      <c r="JQB590" s="163"/>
      <c r="JQC590" s="163"/>
      <c r="JQD590" s="163"/>
      <c r="JQE590" s="163"/>
      <c r="JQF590" s="163"/>
      <c r="JQG590" s="163"/>
      <c r="JQH590" s="163"/>
      <c r="JQI590" s="163"/>
      <c r="JQJ590" s="163"/>
      <c r="JQK590" s="163"/>
      <c r="JQL590" s="163"/>
      <c r="JQM590" s="163"/>
      <c r="JQN590" s="163"/>
      <c r="JQO590" s="163"/>
      <c r="JQP590" s="163"/>
      <c r="JQQ590" s="163"/>
      <c r="JQR590" s="163"/>
      <c r="JQS590" s="163"/>
      <c r="JQT590" s="163"/>
      <c r="JQU590" s="163"/>
      <c r="JQV590" s="163"/>
      <c r="JQW590" s="163"/>
      <c r="JQX590" s="163"/>
      <c r="JQY590" s="163"/>
      <c r="JQZ590" s="163"/>
      <c r="JRA590" s="163"/>
      <c r="JRB590" s="163"/>
      <c r="JRC590" s="163"/>
      <c r="JRD590" s="163"/>
      <c r="JRE590" s="163"/>
      <c r="JRF590" s="163"/>
      <c r="JRG590" s="163"/>
      <c r="JRH590" s="163"/>
      <c r="JRI590" s="163"/>
      <c r="JRJ590" s="163"/>
      <c r="JRK590" s="163"/>
      <c r="JRL590" s="163"/>
      <c r="JRM590" s="163"/>
      <c r="JRN590" s="163"/>
      <c r="JRO590" s="163"/>
      <c r="JRP590" s="163"/>
      <c r="JRQ590" s="163"/>
      <c r="JRR590" s="163"/>
      <c r="JRS590" s="163"/>
      <c r="JRT590" s="163"/>
      <c r="JRU590" s="163"/>
      <c r="JRV590" s="163"/>
      <c r="JRW590" s="163"/>
      <c r="JRX590" s="163"/>
      <c r="JRY590" s="163"/>
      <c r="JRZ590" s="163"/>
      <c r="JSA590" s="163"/>
      <c r="JSB590" s="163"/>
      <c r="JSC590" s="163"/>
      <c r="JSD590" s="163"/>
      <c r="JSE590" s="163"/>
      <c r="JSF590" s="163"/>
      <c r="JSG590" s="163"/>
      <c r="JSH590" s="163"/>
      <c r="JSI590" s="163"/>
      <c r="JSJ590" s="163"/>
      <c r="JSK590" s="163"/>
      <c r="JSL590" s="163"/>
      <c r="JSM590" s="163"/>
      <c r="JSN590" s="163"/>
      <c r="JSO590" s="163"/>
      <c r="JSP590" s="163"/>
      <c r="JSQ590" s="163"/>
      <c r="JSR590" s="163"/>
      <c r="JSS590" s="163"/>
      <c r="JST590" s="163"/>
      <c r="JSU590" s="163"/>
      <c r="JSV590" s="163"/>
      <c r="JSW590" s="163"/>
      <c r="JSX590" s="163"/>
      <c r="JSY590" s="163"/>
      <c r="JSZ590" s="163"/>
      <c r="JTA590" s="163"/>
      <c r="JTB590" s="163"/>
      <c r="JTC590" s="163"/>
      <c r="JTD590" s="163"/>
      <c r="JTE590" s="163"/>
      <c r="JTF590" s="163"/>
      <c r="JTG590" s="163"/>
      <c r="JTH590" s="163"/>
      <c r="JTI590" s="163"/>
      <c r="JTJ590" s="163"/>
      <c r="JTK590" s="163"/>
      <c r="JTL590" s="163"/>
      <c r="JTM590" s="163"/>
      <c r="JTN590" s="163"/>
      <c r="JTO590" s="163"/>
      <c r="JTP590" s="163"/>
      <c r="JTQ590" s="163"/>
      <c r="JTR590" s="163"/>
      <c r="JTS590" s="163"/>
      <c r="JTT590" s="163"/>
      <c r="JTU590" s="163"/>
      <c r="JTV590" s="163"/>
      <c r="JTW590" s="163"/>
      <c r="JTX590" s="163"/>
      <c r="JTY590" s="163"/>
      <c r="JTZ590" s="163"/>
      <c r="JUA590" s="163"/>
      <c r="JUB590" s="163"/>
      <c r="JUC590" s="163"/>
      <c r="JUD590" s="163"/>
      <c r="JUE590" s="163"/>
      <c r="JUF590" s="163"/>
      <c r="JUG590" s="163"/>
      <c r="JUH590" s="163"/>
      <c r="JUI590" s="163"/>
      <c r="JUJ590" s="163"/>
      <c r="JUK590" s="163"/>
      <c r="JUL590" s="163"/>
      <c r="JUM590" s="163"/>
      <c r="JUN590" s="163"/>
      <c r="JUO590" s="163"/>
      <c r="JUP590" s="163"/>
      <c r="JUQ590" s="163"/>
      <c r="JUR590" s="163"/>
      <c r="JUS590" s="163"/>
      <c r="JUT590" s="163"/>
      <c r="JUU590" s="163"/>
      <c r="JUV590" s="163"/>
      <c r="JUW590" s="163"/>
      <c r="JUX590" s="163"/>
      <c r="JUY590" s="163"/>
      <c r="JUZ590" s="163"/>
      <c r="JVA590" s="163"/>
      <c r="JVB590" s="163"/>
      <c r="JVC590" s="163"/>
      <c r="JVD590" s="163"/>
      <c r="JVE590" s="163"/>
      <c r="JVF590" s="163"/>
      <c r="JVG590" s="163"/>
      <c r="JVH590" s="163"/>
      <c r="JVI590" s="163"/>
      <c r="JVJ590" s="163"/>
      <c r="JVK590" s="163"/>
      <c r="JVL590" s="163"/>
      <c r="JVM590" s="163"/>
      <c r="JVN590" s="163"/>
      <c r="JVO590" s="163"/>
      <c r="JVP590" s="163"/>
      <c r="JVQ590" s="163"/>
      <c r="JVR590" s="163"/>
      <c r="JVS590" s="163"/>
      <c r="JVT590" s="163"/>
      <c r="JVU590" s="163"/>
      <c r="JVV590" s="163"/>
      <c r="JVW590" s="163"/>
      <c r="JVX590" s="163"/>
      <c r="JVY590" s="163"/>
      <c r="JVZ590" s="163"/>
      <c r="JWA590" s="163"/>
      <c r="JWB590" s="163"/>
      <c r="JWC590" s="163"/>
      <c r="JWD590" s="163"/>
      <c r="JWE590" s="163"/>
      <c r="JWF590" s="163"/>
      <c r="JWG590" s="163"/>
      <c r="JWH590" s="163"/>
      <c r="JWI590" s="163"/>
      <c r="JWJ590" s="163"/>
      <c r="JWK590" s="163"/>
      <c r="JWL590" s="163"/>
      <c r="JWM590" s="163"/>
      <c r="JWN590" s="163"/>
      <c r="JWO590" s="163"/>
      <c r="JWP590" s="163"/>
      <c r="JWQ590" s="163"/>
      <c r="JWR590" s="163"/>
      <c r="JWS590" s="163"/>
      <c r="JWT590" s="163"/>
      <c r="JWU590" s="163"/>
      <c r="JWV590" s="163"/>
      <c r="JWW590" s="163"/>
      <c r="JWX590" s="163"/>
      <c r="JWY590" s="163"/>
      <c r="JWZ590" s="163"/>
      <c r="JXA590" s="163"/>
      <c r="JXB590" s="163"/>
      <c r="JXC590" s="163"/>
      <c r="JXD590" s="163"/>
      <c r="JXE590" s="163"/>
      <c r="JXF590" s="163"/>
      <c r="JXG590" s="163"/>
      <c r="JXH590" s="163"/>
      <c r="JXI590" s="163"/>
      <c r="JXJ590" s="163"/>
      <c r="JXK590" s="163"/>
      <c r="JXL590" s="163"/>
      <c r="JXM590" s="163"/>
      <c r="JXN590" s="163"/>
      <c r="JXO590" s="163"/>
      <c r="JXP590" s="163"/>
      <c r="JXQ590" s="163"/>
      <c r="JXR590" s="163"/>
      <c r="JXS590" s="163"/>
      <c r="JXT590" s="163"/>
      <c r="JXU590" s="163"/>
      <c r="JXV590" s="163"/>
      <c r="JXW590" s="163"/>
      <c r="JXX590" s="163"/>
      <c r="JXY590" s="163"/>
      <c r="JXZ590" s="163"/>
      <c r="JYA590" s="163"/>
      <c r="JYB590" s="163"/>
      <c r="JYC590" s="163"/>
      <c r="JYD590" s="163"/>
      <c r="JYE590" s="163"/>
      <c r="JYF590" s="163"/>
      <c r="JYG590" s="163"/>
      <c r="JYH590" s="163"/>
      <c r="JYI590" s="163"/>
      <c r="JYJ590" s="163"/>
      <c r="JYK590" s="163"/>
      <c r="JYL590" s="163"/>
      <c r="JYM590" s="163"/>
      <c r="JYN590" s="163"/>
      <c r="JYO590" s="163"/>
      <c r="JYP590" s="163"/>
      <c r="JYQ590" s="163"/>
      <c r="JYR590" s="163"/>
      <c r="JYS590" s="163"/>
      <c r="JYT590" s="163"/>
      <c r="JYU590" s="163"/>
      <c r="JYV590" s="163"/>
      <c r="JYW590" s="163"/>
      <c r="JYX590" s="163"/>
      <c r="JYY590" s="163"/>
      <c r="JYZ590" s="163"/>
      <c r="JZA590" s="163"/>
      <c r="JZB590" s="163"/>
      <c r="JZC590" s="163"/>
      <c r="JZD590" s="163"/>
      <c r="JZE590" s="163"/>
      <c r="JZF590" s="163"/>
      <c r="JZG590" s="163"/>
      <c r="JZH590" s="163"/>
      <c r="JZI590" s="163"/>
      <c r="JZJ590" s="163"/>
      <c r="JZK590" s="163"/>
      <c r="JZL590" s="163"/>
      <c r="JZM590" s="163"/>
      <c r="JZN590" s="163"/>
      <c r="JZO590" s="163"/>
      <c r="JZP590" s="163"/>
      <c r="JZQ590" s="163"/>
      <c r="JZR590" s="163"/>
      <c r="JZS590" s="163"/>
      <c r="JZT590" s="163"/>
      <c r="JZU590" s="163"/>
      <c r="JZV590" s="163"/>
      <c r="JZW590" s="163"/>
      <c r="JZX590" s="163"/>
      <c r="JZY590" s="163"/>
      <c r="JZZ590" s="163"/>
      <c r="KAA590" s="163"/>
      <c r="KAB590" s="163"/>
      <c r="KAC590" s="163"/>
      <c r="KAD590" s="163"/>
      <c r="KAE590" s="163"/>
      <c r="KAF590" s="163"/>
      <c r="KAG590" s="163"/>
      <c r="KAH590" s="163"/>
      <c r="KAI590" s="163"/>
      <c r="KAJ590" s="163"/>
      <c r="KAK590" s="163"/>
      <c r="KAL590" s="163"/>
      <c r="KAM590" s="163"/>
      <c r="KAN590" s="163"/>
      <c r="KAO590" s="163"/>
      <c r="KAP590" s="163"/>
      <c r="KAQ590" s="163"/>
      <c r="KAR590" s="163"/>
      <c r="KAS590" s="163"/>
      <c r="KAT590" s="163"/>
      <c r="KAU590" s="163"/>
      <c r="KAV590" s="163"/>
      <c r="KAW590" s="163"/>
      <c r="KAX590" s="163"/>
      <c r="KAY590" s="163"/>
      <c r="KAZ590" s="163"/>
      <c r="KBA590" s="163"/>
      <c r="KBB590" s="163"/>
      <c r="KBC590" s="163"/>
      <c r="KBD590" s="163"/>
      <c r="KBE590" s="163"/>
      <c r="KBF590" s="163"/>
      <c r="KBG590" s="163"/>
      <c r="KBH590" s="163"/>
      <c r="KBI590" s="163"/>
      <c r="KBJ590" s="163"/>
      <c r="KBK590" s="163"/>
      <c r="KBL590" s="163"/>
      <c r="KBM590" s="163"/>
      <c r="KBN590" s="163"/>
      <c r="KBO590" s="163"/>
      <c r="KBP590" s="163"/>
      <c r="KBQ590" s="163"/>
      <c r="KBR590" s="163"/>
      <c r="KBS590" s="163"/>
      <c r="KBT590" s="163"/>
      <c r="KBU590" s="163"/>
      <c r="KBV590" s="163"/>
      <c r="KBW590" s="163"/>
      <c r="KBX590" s="163"/>
      <c r="KBY590" s="163"/>
      <c r="KBZ590" s="163"/>
      <c r="KCA590" s="163"/>
      <c r="KCB590" s="163"/>
      <c r="KCC590" s="163"/>
      <c r="KCD590" s="163"/>
      <c r="KCE590" s="163"/>
      <c r="KCF590" s="163"/>
      <c r="KCG590" s="163"/>
      <c r="KCH590" s="163"/>
      <c r="KCI590" s="163"/>
      <c r="KCJ590" s="163"/>
      <c r="KCK590" s="163"/>
      <c r="KCL590" s="163"/>
      <c r="KCM590" s="163"/>
      <c r="KCN590" s="163"/>
      <c r="KCO590" s="163"/>
      <c r="KCP590" s="163"/>
      <c r="KCQ590" s="163"/>
      <c r="KCR590" s="163"/>
      <c r="KCS590" s="163"/>
      <c r="KCT590" s="163"/>
      <c r="KCU590" s="163"/>
      <c r="KCV590" s="163"/>
      <c r="KCW590" s="163"/>
      <c r="KCX590" s="163"/>
      <c r="KCY590" s="163"/>
      <c r="KCZ590" s="163"/>
      <c r="KDA590" s="163"/>
      <c r="KDB590" s="163"/>
      <c r="KDC590" s="163"/>
      <c r="KDD590" s="163"/>
      <c r="KDE590" s="163"/>
      <c r="KDF590" s="163"/>
      <c r="KDG590" s="163"/>
      <c r="KDH590" s="163"/>
      <c r="KDI590" s="163"/>
      <c r="KDJ590" s="163"/>
      <c r="KDK590" s="163"/>
      <c r="KDL590" s="163"/>
      <c r="KDM590" s="163"/>
      <c r="KDN590" s="163"/>
      <c r="KDO590" s="163"/>
      <c r="KDP590" s="163"/>
      <c r="KDQ590" s="163"/>
      <c r="KDR590" s="163"/>
      <c r="KDS590" s="163"/>
      <c r="KDT590" s="163"/>
      <c r="KDU590" s="163"/>
      <c r="KDV590" s="163"/>
      <c r="KDW590" s="163"/>
      <c r="KDX590" s="163"/>
      <c r="KDY590" s="163"/>
      <c r="KDZ590" s="163"/>
      <c r="KEA590" s="163"/>
      <c r="KEB590" s="163"/>
      <c r="KEC590" s="163"/>
      <c r="KED590" s="163"/>
      <c r="KEE590" s="163"/>
      <c r="KEF590" s="163"/>
      <c r="KEG590" s="163"/>
      <c r="KEH590" s="163"/>
      <c r="KEI590" s="163"/>
      <c r="KEJ590" s="163"/>
      <c r="KEK590" s="163"/>
      <c r="KEL590" s="163"/>
      <c r="KEM590" s="163"/>
      <c r="KEN590" s="163"/>
      <c r="KEO590" s="163"/>
      <c r="KEP590" s="163"/>
      <c r="KEQ590" s="163"/>
      <c r="KER590" s="163"/>
      <c r="KES590" s="163"/>
      <c r="KET590" s="163"/>
      <c r="KEU590" s="163"/>
      <c r="KEV590" s="163"/>
      <c r="KEW590" s="163"/>
      <c r="KEX590" s="163"/>
      <c r="KEY590" s="163"/>
      <c r="KEZ590" s="163"/>
      <c r="KFA590" s="163"/>
      <c r="KFB590" s="163"/>
      <c r="KFC590" s="163"/>
      <c r="KFD590" s="163"/>
      <c r="KFE590" s="163"/>
      <c r="KFF590" s="163"/>
      <c r="KFG590" s="163"/>
      <c r="KFH590" s="163"/>
      <c r="KFI590" s="163"/>
      <c r="KFJ590" s="163"/>
      <c r="KFK590" s="163"/>
      <c r="KFL590" s="163"/>
      <c r="KFM590" s="163"/>
      <c r="KFN590" s="163"/>
      <c r="KFO590" s="163"/>
      <c r="KFP590" s="163"/>
      <c r="KFQ590" s="163"/>
      <c r="KFR590" s="163"/>
      <c r="KFS590" s="163"/>
      <c r="KFT590" s="163"/>
      <c r="KFU590" s="163"/>
      <c r="KFV590" s="163"/>
      <c r="KFW590" s="163"/>
      <c r="KFX590" s="163"/>
      <c r="KFY590" s="163"/>
      <c r="KFZ590" s="163"/>
      <c r="KGA590" s="163"/>
      <c r="KGB590" s="163"/>
      <c r="KGC590" s="163"/>
      <c r="KGD590" s="163"/>
      <c r="KGE590" s="163"/>
      <c r="KGF590" s="163"/>
      <c r="KGG590" s="163"/>
      <c r="KGH590" s="163"/>
      <c r="KGI590" s="163"/>
      <c r="KGJ590" s="163"/>
      <c r="KGK590" s="163"/>
      <c r="KGL590" s="163"/>
      <c r="KGM590" s="163"/>
      <c r="KGN590" s="163"/>
      <c r="KGO590" s="163"/>
      <c r="KGP590" s="163"/>
      <c r="KGQ590" s="163"/>
      <c r="KGR590" s="163"/>
      <c r="KGS590" s="163"/>
      <c r="KGT590" s="163"/>
      <c r="KGU590" s="163"/>
      <c r="KGV590" s="163"/>
      <c r="KGW590" s="163"/>
      <c r="KGX590" s="163"/>
      <c r="KGY590" s="163"/>
      <c r="KGZ590" s="163"/>
      <c r="KHA590" s="163"/>
      <c r="KHB590" s="163"/>
      <c r="KHC590" s="163"/>
      <c r="KHD590" s="163"/>
      <c r="KHE590" s="163"/>
      <c r="KHF590" s="163"/>
      <c r="KHG590" s="163"/>
      <c r="KHH590" s="163"/>
      <c r="KHI590" s="163"/>
      <c r="KHJ590" s="163"/>
      <c r="KHK590" s="163"/>
      <c r="KHL590" s="163"/>
      <c r="KHM590" s="163"/>
      <c r="KHN590" s="163"/>
      <c r="KHO590" s="163"/>
      <c r="KHP590" s="163"/>
      <c r="KHQ590" s="163"/>
      <c r="KHR590" s="163"/>
      <c r="KHS590" s="163"/>
      <c r="KHT590" s="163"/>
      <c r="KHU590" s="163"/>
      <c r="KHV590" s="163"/>
      <c r="KHW590" s="163"/>
      <c r="KHX590" s="163"/>
      <c r="KHY590" s="163"/>
      <c r="KHZ590" s="163"/>
      <c r="KIA590" s="163"/>
      <c r="KIB590" s="163"/>
      <c r="KIC590" s="163"/>
      <c r="KID590" s="163"/>
      <c r="KIE590" s="163"/>
      <c r="KIF590" s="163"/>
      <c r="KIG590" s="163"/>
      <c r="KIH590" s="163"/>
      <c r="KII590" s="163"/>
      <c r="KIJ590" s="163"/>
      <c r="KIK590" s="163"/>
      <c r="KIL590" s="163"/>
      <c r="KIM590" s="163"/>
      <c r="KIN590" s="163"/>
      <c r="KIO590" s="163"/>
      <c r="KIP590" s="163"/>
      <c r="KIQ590" s="163"/>
      <c r="KIR590" s="163"/>
      <c r="KIS590" s="163"/>
      <c r="KIT590" s="163"/>
      <c r="KIU590" s="163"/>
      <c r="KIV590" s="163"/>
      <c r="KIW590" s="163"/>
      <c r="KIX590" s="163"/>
      <c r="KIY590" s="163"/>
      <c r="KIZ590" s="163"/>
      <c r="KJA590" s="163"/>
      <c r="KJB590" s="163"/>
      <c r="KJC590" s="163"/>
      <c r="KJD590" s="163"/>
      <c r="KJE590" s="163"/>
      <c r="KJF590" s="163"/>
      <c r="KJG590" s="163"/>
      <c r="KJH590" s="163"/>
      <c r="KJI590" s="163"/>
      <c r="KJJ590" s="163"/>
      <c r="KJK590" s="163"/>
      <c r="KJL590" s="163"/>
      <c r="KJM590" s="163"/>
      <c r="KJN590" s="163"/>
      <c r="KJO590" s="163"/>
      <c r="KJP590" s="163"/>
      <c r="KJQ590" s="163"/>
      <c r="KJR590" s="163"/>
      <c r="KJS590" s="163"/>
      <c r="KJT590" s="163"/>
      <c r="KJU590" s="163"/>
      <c r="KJV590" s="163"/>
      <c r="KJW590" s="163"/>
      <c r="KJX590" s="163"/>
      <c r="KJY590" s="163"/>
      <c r="KJZ590" s="163"/>
      <c r="KKA590" s="163"/>
      <c r="KKB590" s="163"/>
      <c r="KKC590" s="163"/>
      <c r="KKD590" s="163"/>
      <c r="KKE590" s="163"/>
      <c r="KKF590" s="163"/>
      <c r="KKG590" s="163"/>
      <c r="KKH590" s="163"/>
      <c r="KKI590" s="163"/>
      <c r="KKJ590" s="163"/>
      <c r="KKK590" s="163"/>
      <c r="KKL590" s="163"/>
      <c r="KKM590" s="163"/>
      <c r="KKN590" s="163"/>
      <c r="KKO590" s="163"/>
      <c r="KKP590" s="163"/>
      <c r="KKQ590" s="163"/>
      <c r="KKR590" s="163"/>
      <c r="KKS590" s="163"/>
      <c r="KKT590" s="163"/>
      <c r="KKU590" s="163"/>
      <c r="KKV590" s="163"/>
      <c r="KKW590" s="163"/>
      <c r="KKX590" s="163"/>
      <c r="KKY590" s="163"/>
      <c r="KKZ590" s="163"/>
      <c r="KLA590" s="163"/>
      <c r="KLB590" s="163"/>
      <c r="KLC590" s="163"/>
      <c r="KLD590" s="163"/>
      <c r="KLE590" s="163"/>
      <c r="KLF590" s="163"/>
      <c r="KLG590" s="163"/>
      <c r="KLH590" s="163"/>
      <c r="KLI590" s="163"/>
      <c r="KLJ590" s="163"/>
      <c r="KLK590" s="163"/>
      <c r="KLL590" s="163"/>
      <c r="KLM590" s="163"/>
      <c r="KLN590" s="163"/>
      <c r="KLO590" s="163"/>
      <c r="KLP590" s="163"/>
      <c r="KLQ590" s="163"/>
      <c r="KLR590" s="163"/>
      <c r="KLS590" s="163"/>
      <c r="KLT590" s="163"/>
      <c r="KLU590" s="163"/>
      <c r="KLV590" s="163"/>
      <c r="KLW590" s="163"/>
      <c r="KLX590" s="163"/>
      <c r="KLY590" s="163"/>
      <c r="KLZ590" s="163"/>
      <c r="KMA590" s="163"/>
      <c r="KMB590" s="163"/>
      <c r="KMC590" s="163"/>
      <c r="KMD590" s="163"/>
      <c r="KME590" s="163"/>
      <c r="KMF590" s="163"/>
      <c r="KMG590" s="163"/>
      <c r="KMH590" s="163"/>
      <c r="KMI590" s="163"/>
      <c r="KMJ590" s="163"/>
      <c r="KMK590" s="163"/>
      <c r="KML590" s="163"/>
      <c r="KMM590" s="163"/>
      <c r="KMN590" s="163"/>
      <c r="KMO590" s="163"/>
      <c r="KMP590" s="163"/>
      <c r="KMQ590" s="163"/>
      <c r="KMR590" s="163"/>
      <c r="KMS590" s="163"/>
      <c r="KMT590" s="163"/>
      <c r="KMU590" s="163"/>
      <c r="KMV590" s="163"/>
      <c r="KMW590" s="163"/>
      <c r="KMX590" s="163"/>
      <c r="KMY590" s="163"/>
      <c r="KMZ590" s="163"/>
      <c r="KNA590" s="163"/>
      <c r="KNB590" s="163"/>
      <c r="KNC590" s="163"/>
      <c r="KND590" s="163"/>
      <c r="KNE590" s="163"/>
      <c r="KNF590" s="163"/>
      <c r="KNG590" s="163"/>
      <c r="KNH590" s="163"/>
      <c r="KNI590" s="163"/>
      <c r="KNJ590" s="163"/>
      <c r="KNK590" s="163"/>
      <c r="KNL590" s="163"/>
      <c r="KNM590" s="163"/>
      <c r="KNN590" s="163"/>
      <c r="KNO590" s="163"/>
      <c r="KNP590" s="163"/>
      <c r="KNQ590" s="163"/>
      <c r="KNR590" s="163"/>
      <c r="KNS590" s="163"/>
      <c r="KNT590" s="163"/>
      <c r="KNU590" s="163"/>
      <c r="KNV590" s="163"/>
      <c r="KNW590" s="163"/>
      <c r="KNX590" s="163"/>
      <c r="KNY590" s="163"/>
      <c r="KNZ590" s="163"/>
      <c r="KOA590" s="163"/>
      <c r="KOB590" s="163"/>
      <c r="KOC590" s="163"/>
      <c r="KOD590" s="163"/>
      <c r="KOE590" s="163"/>
      <c r="KOF590" s="163"/>
      <c r="KOG590" s="163"/>
      <c r="KOH590" s="163"/>
      <c r="KOI590" s="163"/>
      <c r="KOJ590" s="163"/>
      <c r="KOK590" s="163"/>
      <c r="KOL590" s="163"/>
      <c r="KOM590" s="163"/>
      <c r="KON590" s="163"/>
      <c r="KOO590" s="163"/>
      <c r="KOP590" s="163"/>
      <c r="KOQ590" s="163"/>
      <c r="KOR590" s="163"/>
      <c r="KOS590" s="163"/>
      <c r="KOT590" s="163"/>
      <c r="KOU590" s="163"/>
      <c r="KOV590" s="163"/>
      <c r="KOW590" s="163"/>
      <c r="KOX590" s="163"/>
      <c r="KOY590" s="163"/>
      <c r="KOZ590" s="163"/>
      <c r="KPA590" s="163"/>
      <c r="KPB590" s="163"/>
      <c r="KPC590" s="163"/>
      <c r="KPD590" s="163"/>
      <c r="KPE590" s="163"/>
      <c r="KPF590" s="163"/>
      <c r="KPG590" s="163"/>
      <c r="KPH590" s="163"/>
      <c r="KPI590" s="163"/>
      <c r="KPJ590" s="163"/>
      <c r="KPK590" s="163"/>
      <c r="KPL590" s="163"/>
      <c r="KPM590" s="163"/>
      <c r="KPN590" s="163"/>
      <c r="KPO590" s="163"/>
      <c r="KPP590" s="163"/>
      <c r="KPQ590" s="163"/>
      <c r="KPR590" s="163"/>
      <c r="KPS590" s="163"/>
      <c r="KPT590" s="163"/>
      <c r="KPU590" s="163"/>
      <c r="KPV590" s="163"/>
      <c r="KPW590" s="163"/>
      <c r="KPX590" s="163"/>
      <c r="KPY590" s="163"/>
      <c r="KPZ590" s="163"/>
      <c r="KQA590" s="163"/>
      <c r="KQB590" s="163"/>
      <c r="KQC590" s="163"/>
      <c r="KQD590" s="163"/>
      <c r="KQE590" s="163"/>
      <c r="KQF590" s="163"/>
      <c r="KQG590" s="163"/>
      <c r="KQH590" s="163"/>
      <c r="KQI590" s="163"/>
      <c r="KQJ590" s="163"/>
      <c r="KQK590" s="163"/>
      <c r="KQL590" s="163"/>
      <c r="KQM590" s="163"/>
      <c r="KQN590" s="163"/>
      <c r="KQO590" s="163"/>
      <c r="KQP590" s="163"/>
      <c r="KQQ590" s="163"/>
      <c r="KQR590" s="163"/>
      <c r="KQS590" s="163"/>
      <c r="KQT590" s="163"/>
      <c r="KQU590" s="163"/>
      <c r="KQV590" s="163"/>
      <c r="KQW590" s="163"/>
      <c r="KQX590" s="163"/>
      <c r="KQY590" s="163"/>
      <c r="KQZ590" s="163"/>
      <c r="KRA590" s="163"/>
      <c r="KRB590" s="163"/>
      <c r="KRC590" s="163"/>
      <c r="KRD590" s="163"/>
      <c r="KRE590" s="163"/>
      <c r="KRF590" s="163"/>
      <c r="KRG590" s="163"/>
      <c r="KRH590" s="163"/>
      <c r="KRI590" s="163"/>
      <c r="KRJ590" s="163"/>
      <c r="KRK590" s="163"/>
      <c r="KRL590" s="163"/>
      <c r="KRM590" s="163"/>
      <c r="KRN590" s="163"/>
      <c r="KRO590" s="163"/>
      <c r="KRP590" s="163"/>
      <c r="KRQ590" s="163"/>
      <c r="KRR590" s="163"/>
      <c r="KRS590" s="163"/>
      <c r="KRT590" s="163"/>
      <c r="KRU590" s="163"/>
      <c r="KRV590" s="163"/>
      <c r="KRW590" s="163"/>
      <c r="KRX590" s="163"/>
      <c r="KRY590" s="163"/>
      <c r="KRZ590" s="163"/>
      <c r="KSA590" s="163"/>
      <c r="KSB590" s="163"/>
      <c r="KSC590" s="163"/>
      <c r="KSD590" s="163"/>
      <c r="KSE590" s="163"/>
      <c r="KSF590" s="163"/>
      <c r="KSG590" s="163"/>
      <c r="KSH590" s="163"/>
      <c r="KSI590" s="163"/>
      <c r="KSJ590" s="163"/>
      <c r="KSK590" s="163"/>
      <c r="KSL590" s="163"/>
      <c r="KSM590" s="163"/>
      <c r="KSN590" s="163"/>
      <c r="KSO590" s="163"/>
      <c r="KSP590" s="163"/>
      <c r="KSQ590" s="163"/>
      <c r="KSR590" s="163"/>
      <c r="KSS590" s="163"/>
      <c r="KST590" s="163"/>
      <c r="KSU590" s="163"/>
      <c r="KSV590" s="163"/>
      <c r="KSW590" s="163"/>
      <c r="KSX590" s="163"/>
      <c r="KSY590" s="163"/>
      <c r="KSZ590" s="163"/>
      <c r="KTA590" s="163"/>
      <c r="KTB590" s="163"/>
      <c r="KTC590" s="163"/>
      <c r="KTD590" s="163"/>
      <c r="KTE590" s="163"/>
      <c r="KTF590" s="163"/>
      <c r="KTG590" s="163"/>
      <c r="KTH590" s="163"/>
      <c r="KTI590" s="163"/>
      <c r="KTJ590" s="163"/>
      <c r="KTK590" s="163"/>
      <c r="KTL590" s="163"/>
      <c r="KTM590" s="163"/>
      <c r="KTN590" s="163"/>
      <c r="KTO590" s="163"/>
      <c r="KTP590" s="163"/>
      <c r="KTQ590" s="163"/>
      <c r="KTR590" s="163"/>
      <c r="KTS590" s="163"/>
      <c r="KTT590" s="163"/>
      <c r="KTU590" s="163"/>
      <c r="KTV590" s="163"/>
      <c r="KTW590" s="163"/>
      <c r="KTX590" s="163"/>
      <c r="KTY590" s="163"/>
      <c r="KTZ590" s="163"/>
      <c r="KUA590" s="163"/>
      <c r="KUB590" s="163"/>
      <c r="KUC590" s="163"/>
      <c r="KUD590" s="163"/>
      <c r="KUE590" s="163"/>
      <c r="KUF590" s="163"/>
      <c r="KUG590" s="163"/>
      <c r="KUH590" s="163"/>
      <c r="KUI590" s="163"/>
      <c r="KUJ590" s="163"/>
      <c r="KUK590" s="163"/>
      <c r="KUL590" s="163"/>
      <c r="KUM590" s="163"/>
      <c r="KUN590" s="163"/>
      <c r="KUO590" s="163"/>
      <c r="KUP590" s="163"/>
      <c r="KUQ590" s="163"/>
      <c r="KUR590" s="163"/>
      <c r="KUS590" s="163"/>
      <c r="KUT590" s="163"/>
      <c r="KUU590" s="163"/>
      <c r="KUV590" s="163"/>
      <c r="KUW590" s="163"/>
      <c r="KUX590" s="163"/>
      <c r="KUY590" s="163"/>
      <c r="KUZ590" s="163"/>
      <c r="KVA590" s="163"/>
      <c r="KVB590" s="163"/>
      <c r="KVC590" s="163"/>
      <c r="KVD590" s="163"/>
      <c r="KVE590" s="163"/>
      <c r="KVF590" s="163"/>
      <c r="KVG590" s="163"/>
      <c r="KVH590" s="163"/>
      <c r="KVI590" s="163"/>
      <c r="KVJ590" s="163"/>
      <c r="KVK590" s="163"/>
      <c r="KVL590" s="163"/>
      <c r="KVM590" s="163"/>
      <c r="KVN590" s="163"/>
      <c r="KVO590" s="163"/>
      <c r="KVP590" s="163"/>
      <c r="KVQ590" s="163"/>
      <c r="KVR590" s="163"/>
      <c r="KVS590" s="163"/>
      <c r="KVT590" s="163"/>
      <c r="KVU590" s="163"/>
      <c r="KVV590" s="163"/>
      <c r="KVW590" s="163"/>
      <c r="KVX590" s="163"/>
      <c r="KVY590" s="163"/>
      <c r="KVZ590" s="163"/>
      <c r="KWA590" s="163"/>
      <c r="KWB590" s="163"/>
      <c r="KWC590" s="163"/>
      <c r="KWD590" s="163"/>
      <c r="KWE590" s="163"/>
      <c r="KWF590" s="163"/>
      <c r="KWG590" s="163"/>
      <c r="KWH590" s="163"/>
      <c r="KWI590" s="163"/>
      <c r="KWJ590" s="163"/>
      <c r="KWK590" s="163"/>
      <c r="KWL590" s="163"/>
      <c r="KWM590" s="163"/>
      <c r="KWN590" s="163"/>
      <c r="KWO590" s="163"/>
      <c r="KWP590" s="163"/>
      <c r="KWQ590" s="163"/>
      <c r="KWR590" s="163"/>
      <c r="KWS590" s="163"/>
      <c r="KWT590" s="163"/>
      <c r="KWU590" s="163"/>
      <c r="KWV590" s="163"/>
      <c r="KWW590" s="163"/>
      <c r="KWX590" s="163"/>
      <c r="KWY590" s="163"/>
      <c r="KWZ590" s="163"/>
      <c r="KXA590" s="163"/>
      <c r="KXB590" s="163"/>
      <c r="KXC590" s="163"/>
      <c r="KXD590" s="163"/>
      <c r="KXE590" s="163"/>
      <c r="KXF590" s="163"/>
      <c r="KXG590" s="163"/>
      <c r="KXH590" s="163"/>
      <c r="KXI590" s="163"/>
      <c r="KXJ590" s="163"/>
      <c r="KXK590" s="163"/>
      <c r="KXL590" s="163"/>
      <c r="KXM590" s="163"/>
      <c r="KXN590" s="163"/>
      <c r="KXO590" s="163"/>
      <c r="KXP590" s="163"/>
      <c r="KXQ590" s="163"/>
      <c r="KXR590" s="163"/>
      <c r="KXS590" s="163"/>
      <c r="KXT590" s="163"/>
      <c r="KXU590" s="163"/>
      <c r="KXV590" s="163"/>
      <c r="KXW590" s="163"/>
      <c r="KXX590" s="163"/>
      <c r="KXY590" s="163"/>
      <c r="KXZ590" s="163"/>
      <c r="KYA590" s="163"/>
      <c r="KYB590" s="163"/>
      <c r="KYC590" s="163"/>
      <c r="KYD590" s="163"/>
      <c r="KYE590" s="163"/>
      <c r="KYF590" s="163"/>
      <c r="KYG590" s="163"/>
      <c r="KYH590" s="163"/>
      <c r="KYI590" s="163"/>
      <c r="KYJ590" s="163"/>
      <c r="KYK590" s="163"/>
      <c r="KYL590" s="163"/>
      <c r="KYM590" s="163"/>
      <c r="KYN590" s="163"/>
      <c r="KYO590" s="163"/>
      <c r="KYP590" s="163"/>
      <c r="KYQ590" s="163"/>
      <c r="KYR590" s="163"/>
      <c r="KYS590" s="163"/>
      <c r="KYT590" s="163"/>
      <c r="KYU590" s="163"/>
      <c r="KYV590" s="163"/>
      <c r="KYW590" s="163"/>
      <c r="KYX590" s="163"/>
      <c r="KYY590" s="163"/>
      <c r="KYZ590" s="163"/>
      <c r="KZA590" s="163"/>
      <c r="KZB590" s="163"/>
      <c r="KZC590" s="163"/>
      <c r="KZD590" s="163"/>
      <c r="KZE590" s="163"/>
      <c r="KZF590" s="163"/>
      <c r="KZG590" s="163"/>
      <c r="KZH590" s="163"/>
      <c r="KZI590" s="163"/>
      <c r="KZJ590" s="163"/>
      <c r="KZK590" s="163"/>
      <c r="KZL590" s="163"/>
      <c r="KZM590" s="163"/>
      <c r="KZN590" s="163"/>
      <c r="KZO590" s="163"/>
      <c r="KZP590" s="163"/>
      <c r="KZQ590" s="163"/>
      <c r="KZR590" s="163"/>
      <c r="KZS590" s="163"/>
      <c r="KZT590" s="163"/>
      <c r="KZU590" s="163"/>
      <c r="KZV590" s="163"/>
      <c r="KZW590" s="163"/>
      <c r="KZX590" s="163"/>
      <c r="KZY590" s="163"/>
      <c r="KZZ590" s="163"/>
      <c r="LAA590" s="163"/>
      <c r="LAB590" s="163"/>
      <c r="LAC590" s="163"/>
      <c r="LAD590" s="163"/>
      <c r="LAE590" s="163"/>
      <c r="LAF590" s="163"/>
      <c r="LAG590" s="163"/>
      <c r="LAH590" s="163"/>
      <c r="LAI590" s="163"/>
      <c r="LAJ590" s="163"/>
      <c r="LAK590" s="163"/>
      <c r="LAL590" s="163"/>
      <c r="LAM590" s="163"/>
      <c r="LAN590" s="163"/>
      <c r="LAO590" s="163"/>
      <c r="LAP590" s="163"/>
      <c r="LAQ590" s="163"/>
      <c r="LAR590" s="163"/>
      <c r="LAS590" s="163"/>
      <c r="LAT590" s="163"/>
      <c r="LAU590" s="163"/>
      <c r="LAV590" s="163"/>
      <c r="LAW590" s="163"/>
      <c r="LAX590" s="163"/>
      <c r="LAY590" s="163"/>
      <c r="LAZ590" s="163"/>
      <c r="LBA590" s="163"/>
      <c r="LBB590" s="163"/>
      <c r="LBC590" s="163"/>
      <c r="LBD590" s="163"/>
      <c r="LBE590" s="163"/>
      <c r="LBF590" s="163"/>
      <c r="LBG590" s="163"/>
      <c r="LBH590" s="163"/>
      <c r="LBI590" s="163"/>
      <c r="LBJ590" s="163"/>
      <c r="LBK590" s="163"/>
      <c r="LBL590" s="163"/>
      <c r="LBM590" s="163"/>
      <c r="LBN590" s="163"/>
      <c r="LBO590" s="163"/>
      <c r="LBP590" s="163"/>
      <c r="LBQ590" s="163"/>
      <c r="LBR590" s="163"/>
      <c r="LBS590" s="163"/>
      <c r="LBT590" s="163"/>
      <c r="LBU590" s="163"/>
      <c r="LBV590" s="163"/>
      <c r="LBW590" s="163"/>
      <c r="LBX590" s="163"/>
      <c r="LBY590" s="163"/>
      <c r="LBZ590" s="163"/>
      <c r="LCA590" s="163"/>
      <c r="LCB590" s="163"/>
      <c r="LCC590" s="163"/>
      <c r="LCD590" s="163"/>
      <c r="LCE590" s="163"/>
      <c r="LCF590" s="163"/>
      <c r="LCG590" s="163"/>
      <c r="LCH590" s="163"/>
      <c r="LCI590" s="163"/>
      <c r="LCJ590" s="163"/>
      <c r="LCK590" s="163"/>
      <c r="LCL590" s="163"/>
      <c r="LCM590" s="163"/>
      <c r="LCN590" s="163"/>
      <c r="LCO590" s="163"/>
      <c r="LCP590" s="163"/>
      <c r="LCQ590" s="163"/>
      <c r="LCR590" s="163"/>
      <c r="LCS590" s="163"/>
      <c r="LCT590" s="163"/>
      <c r="LCU590" s="163"/>
      <c r="LCV590" s="163"/>
      <c r="LCW590" s="163"/>
      <c r="LCX590" s="163"/>
      <c r="LCY590" s="163"/>
      <c r="LCZ590" s="163"/>
      <c r="LDA590" s="163"/>
      <c r="LDB590" s="163"/>
      <c r="LDC590" s="163"/>
      <c r="LDD590" s="163"/>
      <c r="LDE590" s="163"/>
      <c r="LDF590" s="163"/>
      <c r="LDG590" s="163"/>
      <c r="LDH590" s="163"/>
      <c r="LDI590" s="163"/>
      <c r="LDJ590" s="163"/>
      <c r="LDK590" s="163"/>
      <c r="LDL590" s="163"/>
      <c r="LDM590" s="163"/>
      <c r="LDN590" s="163"/>
      <c r="LDO590" s="163"/>
      <c r="LDP590" s="163"/>
      <c r="LDQ590" s="163"/>
      <c r="LDR590" s="163"/>
      <c r="LDS590" s="163"/>
      <c r="LDT590" s="163"/>
      <c r="LDU590" s="163"/>
      <c r="LDV590" s="163"/>
      <c r="LDW590" s="163"/>
      <c r="LDX590" s="163"/>
      <c r="LDY590" s="163"/>
      <c r="LDZ590" s="163"/>
      <c r="LEA590" s="163"/>
      <c r="LEB590" s="163"/>
      <c r="LEC590" s="163"/>
      <c r="LED590" s="163"/>
      <c r="LEE590" s="163"/>
      <c r="LEF590" s="163"/>
      <c r="LEG590" s="163"/>
      <c r="LEH590" s="163"/>
      <c r="LEI590" s="163"/>
      <c r="LEJ590" s="163"/>
      <c r="LEK590" s="163"/>
      <c r="LEL590" s="163"/>
      <c r="LEM590" s="163"/>
      <c r="LEN590" s="163"/>
      <c r="LEO590" s="163"/>
      <c r="LEP590" s="163"/>
      <c r="LEQ590" s="163"/>
      <c r="LER590" s="163"/>
      <c r="LES590" s="163"/>
      <c r="LET590" s="163"/>
      <c r="LEU590" s="163"/>
      <c r="LEV590" s="163"/>
      <c r="LEW590" s="163"/>
      <c r="LEX590" s="163"/>
      <c r="LEY590" s="163"/>
      <c r="LEZ590" s="163"/>
      <c r="LFA590" s="163"/>
      <c r="LFB590" s="163"/>
      <c r="LFC590" s="163"/>
      <c r="LFD590" s="163"/>
      <c r="LFE590" s="163"/>
      <c r="LFF590" s="163"/>
      <c r="LFG590" s="163"/>
      <c r="LFH590" s="163"/>
      <c r="LFI590" s="163"/>
      <c r="LFJ590" s="163"/>
      <c r="LFK590" s="163"/>
      <c r="LFL590" s="163"/>
      <c r="LFM590" s="163"/>
      <c r="LFN590" s="163"/>
      <c r="LFO590" s="163"/>
      <c r="LFP590" s="163"/>
      <c r="LFQ590" s="163"/>
      <c r="LFR590" s="163"/>
      <c r="LFS590" s="163"/>
      <c r="LFT590" s="163"/>
      <c r="LFU590" s="163"/>
      <c r="LFV590" s="163"/>
      <c r="LFW590" s="163"/>
      <c r="LFX590" s="163"/>
      <c r="LFY590" s="163"/>
      <c r="LFZ590" s="163"/>
      <c r="LGA590" s="163"/>
      <c r="LGB590" s="163"/>
      <c r="LGC590" s="163"/>
      <c r="LGD590" s="163"/>
      <c r="LGE590" s="163"/>
      <c r="LGF590" s="163"/>
      <c r="LGG590" s="163"/>
      <c r="LGH590" s="163"/>
      <c r="LGI590" s="163"/>
      <c r="LGJ590" s="163"/>
      <c r="LGK590" s="163"/>
      <c r="LGL590" s="163"/>
      <c r="LGM590" s="163"/>
      <c r="LGN590" s="163"/>
      <c r="LGO590" s="163"/>
      <c r="LGP590" s="163"/>
      <c r="LGQ590" s="163"/>
      <c r="LGR590" s="163"/>
      <c r="LGS590" s="163"/>
      <c r="LGT590" s="163"/>
      <c r="LGU590" s="163"/>
      <c r="LGV590" s="163"/>
      <c r="LGW590" s="163"/>
      <c r="LGX590" s="163"/>
      <c r="LGY590" s="163"/>
      <c r="LGZ590" s="163"/>
      <c r="LHA590" s="163"/>
      <c r="LHB590" s="163"/>
      <c r="LHC590" s="163"/>
      <c r="LHD590" s="163"/>
      <c r="LHE590" s="163"/>
      <c r="LHF590" s="163"/>
      <c r="LHG590" s="163"/>
      <c r="LHH590" s="163"/>
      <c r="LHI590" s="163"/>
      <c r="LHJ590" s="163"/>
      <c r="LHK590" s="163"/>
      <c r="LHL590" s="163"/>
      <c r="LHM590" s="163"/>
      <c r="LHN590" s="163"/>
      <c r="LHO590" s="163"/>
      <c r="LHP590" s="163"/>
      <c r="LHQ590" s="163"/>
      <c r="LHR590" s="163"/>
      <c r="LHS590" s="163"/>
      <c r="LHT590" s="163"/>
      <c r="LHU590" s="163"/>
      <c r="LHV590" s="163"/>
      <c r="LHW590" s="163"/>
      <c r="LHX590" s="163"/>
      <c r="LHY590" s="163"/>
      <c r="LHZ590" s="163"/>
      <c r="LIA590" s="163"/>
      <c r="LIB590" s="163"/>
      <c r="LIC590" s="163"/>
      <c r="LID590" s="163"/>
      <c r="LIE590" s="163"/>
      <c r="LIF590" s="163"/>
      <c r="LIG590" s="163"/>
      <c r="LIH590" s="163"/>
      <c r="LII590" s="163"/>
      <c r="LIJ590" s="163"/>
      <c r="LIK590" s="163"/>
      <c r="LIL590" s="163"/>
      <c r="LIM590" s="163"/>
      <c r="LIN590" s="163"/>
      <c r="LIO590" s="163"/>
      <c r="LIP590" s="163"/>
      <c r="LIQ590" s="163"/>
      <c r="LIR590" s="163"/>
      <c r="LIS590" s="163"/>
      <c r="LIT590" s="163"/>
      <c r="LIU590" s="163"/>
      <c r="LIV590" s="163"/>
      <c r="LIW590" s="163"/>
      <c r="LIX590" s="163"/>
      <c r="LIY590" s="163"/>
      <c r="LIZ590" s="163"/>
      <c r="LJA590" s="163"/>
      <c r="LJB590" s="163"/>
      <c r="LJC590" s="163"/>
      <c r="LJD590" s="163"/>
      <c r="LJE590" s="163"/>
      <c r="LJF590" s="163"/>
      <c r="LJG590" s="163"/>
      <c r="LJH590" s="163"/>
      <c r="LJI590" s="163"/>
      <c r="LJJ590" s="163"/>
      <c r="LJK590" s="163"/>
      <c r="LJL590" s="163"/>
      <c r="LJM590" s="163"/>
      <c r="LJN590" s="163"/>
      <c r="LJO590" s="163"/>
      <c r="LJP590" s="163"/>
      <c r="LJQ590" s="163"/>
      <c r="LJR590" s="163"/>
      <c r="LJS590" s="163"/>
      <c r="LJT590" s="163"/>
      <c r="LJU590" s="163"/>
      <c r="LJV590" s="163"/>
      <c r="LJW590" s="163"/>
      <c r="LJX590" s="163"/>
      <c r="LJY590" s="163"/>
      <c r="LJZ590" s="163"/>
      <c r="LKA590" s="163"/>
      <c r="LKB590" s="163"/>
      <c r="LKC590" s="163"/>
      <c r="LKD590" s="163"/>
      <c r="LKE590" s="163"/>
      <c r="LKF590" s="163"/>
      <c r="LKG590" s="163"/>
      <c r="LKH590" s="163"/>
      <c r="LKI590" s="163"/>
      <c r="LKJ590" s="163"/>
      <c r="LKK590" s="163"/>
      <c r="LKL590" s="163"/>
      <c r="LKM590" s="163"/>
      <c r="LKN590" s="163"/>
      <c r="LKO590" s="163"/>
      <c r="LKP590" s="163"/>
      <c r="LKQ590" s="163"/>
      <c r="LKR590" s="163"/>
      <c r="LKS590" s="163"/>
      <c r="LKT590" s="163"/>
      <c r="LKU590" s="163"/>
      <c r="LKV590" s="163"/>
      <c r="LKW590" s="163"/>
      <c r="LKX590" s="163"/>
      <c r="LKY590" s="163"/>
      <c r="LKZ590" s="163"/>
      <c r="LLA590" s="163"/>
      <c r="LLB590" s="163"/>
      <c r="LLC590" s="163"/>
      <c r="LLD590" s="163"/>
      <c r="LLE590" s="163"/>
      <c r="LLF590" s="163"/>
      <c r="LLG590" s="163"/>
      <c r="LLH590" s="163"/>
      <c r="LLI590" s="163"/>
      <c r="LLJ590" s="163"/>
      <c r="LLK590" s="163"/>
      <c r="LLL590" s="163"/>
      <c r="LLM590" s="163"/>
      <c r="LLN590" s="163"/>
      <c r="LLO590" s="163"/>
      <c r="LLP590" s="163"/>
      <c r="LLQ590" s="163"/>
      <c r="LLR590" s="163"/>
      <c r="LLS590" s="163"/>
      <c r="LLT590" s="163"/>
      <c r="LLU590" s="163"/>
      <c r="LLV590" s="163"/>
      <c r="LLW590" s="163"/>
      <c r="LLX590" s="163"/>
      <c r="LLY590" s="163"/>
      <c r="LLZ590" s="163"/>
      <c r="LMA590" s="163"/>
      <c r="LMB590" s="163"/>
      <c r="LMC590" s="163"/>
      <c r="LMD590" s="163"/>
      <c r="LME590" s="163"/>
      <c r="LMF590" s="163"/>
      <c r="LMG590" s="163"/>
      <c r="LMH590" s="163"/>
      <c r="LMI590" s="163"/>
      <c r="LMJ590" s="163"/>
      <c r="LMK590" s="163"/>
      <c r="LML590" s="163"/>
      <c r="LMM590" s="163"/>
      <c r="LMN590" s="163"/>
      <c r="LMO590" s="163"/>
      <c r="LMP590" s="163"/>
      <c r="LMQ590" s="163"/>
      <c r="LMR590" s="163"/>
      <c r="LMS590" s="163"/>
      <c r="LMT590" s="163"/>
      <c r="LMU590" s="163"/>
      <c r="LMV590" s="163"/>
      <c r="LMW590" s="163"/>
      <c r="LMX590" s="163"/>
      <c r="LMY590" s="163"/>
      <c r="LMZ590" s="163"/>
      <c r="LNA590" s="163"/>
      <c r="LNB590" s="163"/>
      <c r="LNC590" s="163"/>
      <c r="LND590" s="163"/>
      <c r="LNE590" s="163"/>
      <c r="LNF590" s="163"/>
      <c r="LNG590" s="163"/>
      <c r="LNH590" s="163"/>
      <c r="LNI590" s="163"/>
      <c r="LNJ590" s="163"/>
      <c r="LNK590" s="163"/>
      <c r="LNL590" s="163"/>
      <c r="LNM590" s="163"/>
      <c r="LNN590" s="163"/>
      <c r="LNO590" s="163"/>
      <c r="LNP590" s="163"/>
      <c r="LNQ590" s="163"/>
      <c r="LNR590" s="163"/>
      <c r="LNS590" s="163"/>
      <c r="LNT590" s="163"/>
      <c r="LNU590" s="163"/>
      <c r="LNV590" s="163"/>
      <c r="LNW590" s="163"/>
      <c r="LNX590" s="163"/>
      <c r="LNY590" s="163"/>
      <c r="LNZ590" s="163"/>
      <c r="LOA590" s="163"/>
      <c r="LOB590" s="163"/>
      <c r="LOC590" s="163"/>
      <c r="LOD590" s="163"/>
      <c r="LOE590" s="163"/>
      <c r="LOF590" s="163"/>
      <c r="LOG590" s="163"/>
      <c r="LOH590" s="163"/>
      <c r="LOI590" s="163"/>
      <c r="LOJ590" s="163"/>
      <c r="LOK590" s="163"/>
      <c r="LOL590" s="163"/>
      <c r="LOM590" s="163"/>
      <c r="LON590" s="163"/>
      <c r="LOO590" s="163"/>
      <c r="LOP590" s="163"/>
      <c r="LOQ590" s="163"/>
      <c r="LOR590" s="163"/>
      <c r="LOS590" s="163"/>
      <c r="LOT590" s="163"/>
      <c r="LOU590" s="163"/>
      <c r="LOV590" s="163"/>
      <c r="LOW590" s="163"/>
      <c r="LOX590" s="163"/>
      <c r="LOY590" s="163"/>
      <c r="LOZ590" s="163"/>
      <c r="LPA590" s="163"/>
      <c r="LPB590" s="163"/>
      <c r="LPC590" s="163"/>
      <c r="LPD590" s="163"/>
      <c r="LPE590" s="163"/>
      <c r="LPF590" s="163"/>
      <c r="LPG590" s="163"/>
      <c r="LPH590" s="163"/>
      <c r="LPI590" s="163"/>
      <c r="LPJ590" s="163"/>
      <c r="LPK590" s="163"/>
      <c r="LPL590" s="163"/>
      <c r="LPM590" s="163"/>
      <c r="LPN590" s="163"/>
      <c r="LPO590" s="163"/>
      <c r="LPP590" s="163"/>
      <c r="LPQ590" s="163"/>
      <c r="LPR590" s="163"/>
      <c r="LPS590" s="163"/>
      <c r="LPT590" s="163"/>
      <c r="LPU590" s="163"/>
      <c r="LPV590" s="163"/>
      <c r="LPW590" s="163"/>
      <c r="LPX590" s="163"/>
      <c r="LPY590" s="163"/>
      <c r="LPZ590" s="163"/>
      <c r="LQA590" s="163"/>
      <c r="LQB590" s="163"/>
      <c r="LQC590" s="163"/>
      <c r="LQD590" s="163"/>
      <c r="LQE590" s="163"/>
      <c r="LQF590" s="163"/>
      <c r="LQG590" s="163"/>
      <c r="LQH590" s="163"/>
      <c r="LQI590" s="163"/>
      <c r="LQJ590" s="163"/>
      <c r="LQK590" s="163"/>
      <c r="LQL590" s="163"/>
      <c r="LQM590" s="163"/>
      <c r="LQN590" s="163"/>
      <c r="LQO590" s="163"/>
      <c r="LQP590" s="163"/>
      <c r="LQQ590" s="163"/>
      <c r="LQR590" s="163"/>
      <c r="LQS590" s="163"/>
      <c r="LQT590" s="163"/>
      <c r="LQU590" s="163"/>
      <c r="LQV590" s="163"/>
      <c r="LQW590" s="163"/>
      <c r="LQX590" s="163"/>
      <c r="LQY590" s="163"/>
      <c r="LQZ590" s="163"/>
      <c r="LRA590" s="163"/>
      <c r="LRB590" s="163"/>
      <c r="LRC590" s="163"/>
      <c r="LRD590" s="163"/>
      <c r="LRE590" s="163"/>
      <c r="LRF590" s="163"/>
      <c r="LRG590" s="163"/>
      <c r="LRH590" s="163"/>
      <c r="LRI590" s="163"/>
      <c r="LRJ590" s="163"/>
      <c r="LRK590" s="163"/>
      <c r="LRL590" s="163"/>
      <c r="LRM590" s="163"/>
      <c r="LRN590" s="163"/>
      <c r="LRO590" s="163"/>
      <c r="LRP590" s="163"/>
      <c r="LRQ590" s="163"/>
      <c r="LRR590" s="163"/>
      <c r="LRS590" s="163"/>
      <c r="LRT590" s="163"/>
      <c r="LRU590" s="163"/>
      <c r="LRV590" s="163"/>
      <c r="LRW590" s="163"/>
      <c r="LRX590" s="163"/>
      <c r="LRY590" s="163"/>
      <c r="LRZ590" s="163"/>
      <c r="LSA590" s="163"/>
      <c r="LSB590" s="163"/>
      <c r="LSC590" s="163"/>
      <c r="LSD590" s="163"/>
      <c r="LSE590" s="163"/>
      <c r="LSF590" s="163"/>
      <c r="LSG590" s="163"/>
      <c r="LSH590" s="163"/>
      <c r="LSI590" s="163"/>
      <c r="LSJ590" s="163"/>
      <c r="LSK590" s="163"/>
      <c r="LSL590" s="163"/>
      <c r="LSM590" s="163"/>
      <c r="LSN590" s="163"/>
      <c r="LSO590" s="163"/>
      <c r="LSP590" s="163"/>
      <c r="LSQ590" s="163"/>
      <c r="LSR590" s="163"/>
      <c r="LSS590" s="163"/>
      <c r="LST590" s="163"/>
      <c r="LSU590" s="163"/>
      <c r="LSV590" s="163"/>
      <c r="LSW590" s="163"/>
      <c r="LSX590" s="163"/>
      <c r="LSY590" s="163"/>
      <c r="LSZ590" s="163"/>
      <c r="LTA590" s="163"/>
      <c r="LTB590" s="163"/>
      <c r="LTC590" s="163"/>
      <c r="LTD590" s="163"/>
      <c r="LTE590" s="163"/>
      <c r="LTF590" s="163"/>
      <c r="LTG590" s="163"/>
      <c r="LTH590" s="163"/>
      <c r="LTI590" s="163"/>
      <c r="LTJ590" s="163"/>
      <c r="LTK590" s="163"/>
      <c r="LTL590" s="163"/>
      <c r="LTM590" s="163"/>
      <c r="LTN590" s="163"/>
      <c r="LTO590" s="163"/>
      <c r="LTP590" s="163"/>
      <c r="LTQ590" s="163"/>
      <c r="LTR590" s="163"/>
      <c r="LTS590" s="163"/>
      <c r="LTT590" s="163"/>
      <c r="LTU590" s="163"/>
      <c r="LTV590" s="163"/>
      <c r="LTW590" s="163"/>
      <c r="LTX590" s="163"/>
      <c r="LTY590" s="163"/>
      <c r="LTZ590" s="163"/>
      <c r="LUA590" s="163"/>
      <c r="LUB590" s="163"/>
      <c r="LUC590" s="163"/>
      <c r="LUD590" s="163"/>
      <c r="LUE590" s="163"/>
      <c r="LUF590" s="163"/>
      <c r="LUG590" s="163"/>
      <c r="LUH590" s="163"/>
      <c r="LUI590" s="163"/>
      <c r="LUJ590" s="163"/>
      <c r="LUK590" s="163"/>
      <c r="LUL590" s="163"/>
      <c r="LUM590" s="163"/>
      <c r="LUN590" s="163"/>
      <c r="LUO590" s="163"/>
      <c r="LUP590" s="163"/>
      <c r="LUQ590" s="163"/>
      <c r="LUR590" s="163"/>
      <c r="LUS590" s="163"/>
      <c r="LUT590" s="163"/>
      <c r="LUU590" s="163"/>
      <c r="LUV590" s="163"/>
      <c r="LUW590" s="163"/>
      <c r="LUX590" s="163"/>
      <c r="LUY590" s="163"/>
      <c r="LUZ590" s="163"/>
      <c r="LVA590" s="163"/>
      <c r="LVB590" s="163"/>
      <c r="LVC590" s="163"/>
      <c r="LVD590" s="163"/>
      <c r="LVE590" s="163"/>
      <c r="LVF590" s="163"/>
      <c r="LVG590" s="163"/>
      <c r="LVH590" s="163"/>
      <c r="LVI590" s="163"/>
      <c r="LVJ590" s="163"/>
      <c r="LVK590" s="163"/>
      <c r="LVL590" s="163"/>
      <c r="LVM590" s="163"/>
      <c r="LVN590" s="163"/>
      <c r="LVO590" s="163"/>
      <c r="LVP590" s="163"/>
      <c r="LVQ590" s="163"/>
      <c r="LVR590" s="163"/>
      <c r="LVS590" s="163"/>
      <c r="LVT590" s="163"/>
      <c r="LVU590" s="163"/>
      <c r="LVV590" s="163"/>
      <c r="LVW590" s="163"/>
      <c r="LVX590" s="163"/>
      <c r="LVY590" s="163"/>
      <c r="LVZ590" s="163"/>
      <c r="LWA590" s="163"/>
      <c r="LWB590" s="163"/>
      <c r="LWC590" s="163"/>
      <c r="LWD590" s="163"/>
      <c r="LWE590" s="163"/>
      <c r="LWF590" s="163"/>
      <c r="LWG590" s="163"/>
      <c r="LWH590" s="163"/>
      <c r="LWI590" s="163"/>
      <c r="LWJ590" s="163"/>
      <c r="LWK590" s="163"/>
      <c r="LWL590" s="163"/>
      <c r="LWM590" s="163"/>
      <c r="LWN590" s="163"/>
      <c r="LWO590" s="163"/>
      <c r="LWP590" s="163"/>
      <c r="LWQ590" s="163"/>
      <c r="LWR590" s="163"/>
      <c r="LWS590" s="163"/>
      <c r="LWT590" s="163"/>
      <c r="LWU590" s="163"/>
      <c r="LWV590" s="163"/>
      <c r="LWW590" s="163"/>
      <c r="LWX590" s="163"/>
      <c r="LWY590" s="163"/>
      <c r="LWZ590" s="163"/>
      <c r="LXA590" s="163"/>
      <c r="LXB590" s="163"/>
      <c r="LXC590" s="163"/>
      <c r="LXD590" s="163"/>
      <c r="LXE590" s="163"/>
      <c r="LXF590" s="163"/>
      <c r="LXG590" s="163"/>
      <c r="LXH590" s="163"/>
      <c r="LXI590" s="163"/>
      <c r="LXJ590" s="163"/>
      <c r="LXK590" s="163"/>
      <c r="LXL590" s="163"/>
      <c r="LXM590" s="163"/>
      <c r="LXN590" s="163"/>
      <c r="LXO590" s="163"/>
      <c r="LXP590" s="163"/>
      <c r="LXQ590" s="163"/>
      <c r="LXR590" s="163"/>
      <c r="LXS590" s="163"/>
      <c r="LXT590" s="163"/>
      <c r="LXU590" s="163"/>
      <c r="LXV590" s="163"/>
      <c r="LXW590" s="163"/>
      <c r="LXX590" s="163"/>
      <c r="LXY590" s="163"/>
      <c r="LXZ590" s="163"/>
      <c r="LYA590" s="163"/>
      <c r="LYB590" s="163"/>
      <c r="LYC590" s="163"/>
      <c r="LYD590" s="163"/>
      <c r="LYE590" s="163"/>
      <c r="LYF590" s="163"/>
      <c r="LYG590" s="163"/>
      <c r="LYH590" s="163"/>
      <c r="LYI590" s="163"/>
      <c r="LYJ590" s="163"/>
      <c r="LYK590" s="163"/>
      <c r="LYL590" s="163"/>
      <c r="LYM590" s="163"/>
      <c r="LYN590" s="163"/>
      <c r="LYO590" s="163"/>
      <c r="LYP590" s="163"/>
      <c r="LYQ590" s="163"/>
      <c r="LYR590" s="163"/>
      <c r="LYS590" s="163"/>
      <c r="LYT590" s="163"/>
      <c r="LYU590" s="163"/>
      <c r="LYV590" s="163"/>
      <c r="LYW590" s="163"/>
      <c r="LYX590" s="163"/>
      <c r="LYY590" s="163"/>
      <c r="LYZ590" s="163"/>
      <c r="LZA590" s="163"/>
      <c r="LZB590" s="163"/>
      <c r="LZC590" s="163"/>
      <c r="LZD590" s="163"/>
      <c r="LZE590" s="163"/>
      <c r="LZF590" s="163"/>
      <c r="LZG590" s="163"/>
      <c r="LZH590" s="163"/>
      <c r="LZI590" s="163"/>
      <c r="LZJ590" s="163"/>
      <c r="LZK590" s="163"/>
      <c r="LZL590" s="163"/>
      <c r="LZM590" s="163"/>
      <c r="LZN590" s="163"/>
      <c r="LZO590" s="163"/>
      <c r="LZP590" s="163"/>
      <c r="LZQ590" s="163"/>
      <c r="LZR590" s="163"/>
      <c r="LZS590" s="163"/>
      <c r="LZT590" s="163"/>
      <c r="LZU590" s="163"/>
      <c r="LZV590" s="163"/>
      <c r="LZW590" s="163"/>
      <c r="LZX590" s="163"/>
      <c r="LZY590" s="163"/>
      <c r="LZZ590" s="163"/>
      <c r="MAA590" s="163"/>
      <c r="MAB590" s="163"/>
      <c r="MAC590" s="163"/>
      <c r="MAD590" s="163"/>
      <c r="MAE590" s="163"/>
      <c r="MAF590" s="163"/>
      <c r="MAG590" s="163"/>
      <c r="MAH590" s="163"/>
      <c r="MAI590" s="163"/>
      <c r="MAJ590" s="163"/>
      <c r="MAK590" s="163"/>
      <c r="MAL590" s="163"/>
      <c r="MAM590" s="163"/>
      <c r="MAN590" s="163"/>
      <c r="MAO590" s="163"/>
      <c r="MAP590" s="163"/>
      <c r="MAQ590" s="163"/>
      <c r="MAR590" s="163"/>
      <c r="MAS590" s="163"/>
      <c r="MAT590" s="163"/>
      <c r="MAU590" s="163"/>
      <c r="MAV590" s="163"/>
      <c r="MAW590" s="163"/>
      <c r="MAX590" s="163"/>
      <c r="MAY590" s="163"/>
      <c r="MAZ590" s="163"/>
      <c r="MBA590" s="163"/>
      <c r="MBB590" s="163"/>
      <c r="MBC590" s="163"/>
      <c r="MBD590" s="163"/>
      <c r="MBE590" s="163"/>
      <c r="MBF590" s="163"/>
      <c r="MBG590" s="163"/>
      <c r="MBH590" s="163"/>
      <c r="MBI590" s="163"/>
      <c r="MBJ590" s="163"/>
      <c r="MBK590" s="163"/>
      <c r="MBL590" s="163"/>
      <c r="MBM590" s="163"/>
      <c r="MBN590" s="163"/>
      <c r="MBO590" s="163"/>
      <c r="MBP590" s="163"/>
      <c r="MBQ590" s="163"/>
      <c r="MBR590" s="163"/>
      <c r="MBS590" s="163"/>
      <c r="MBT590" s="163"/>
      <c r="MBU590" s="163"/>
      <c r="MBV590" s="163"/>
      <c r="MBW590" s="163"/>
      <c r="MBX590" s="163"/>
      <c r="MBY590" s="163"/>
      <c r="MBZ590" s="163"/>
      <c r="MCA590" s="163"/>
      <c r="MCB590" s="163"/>
      <c r="MCC590" s="163"/>
      <c r="MCD590" s="163"/>
      <c r="MCE590" s="163"/>
      <c r="MCF590" s="163"/>
      <c r="MCG590" s="163"/>
      <c r="MCH590" s="163"/>
      <c r="MCI590" s="163"/>
      <c r="MCJ590" s="163"/>
      <c r="MCK590" s="163"/>
      <c r="MCL590" s="163"/>
      <c r="MCM590" s="163"/>
      <c r="MCN590" s="163"/>
      <c r="MCO590" s="163"/>
      <c r="MCP590" s="163"/>
      <c r="MCQ590" s="163"/>
      <c r="MCR590" s="163"/>
      <c r="MCS590" s="163"/>
      <c r="MCT590" s="163"/>
      <c r="MCU590" s="163"/>
      <c r="MCV590" s="163"/>
      <c r="MCW590" s="163"/>
      <c r="MCX590" s="163"/>
      <c r="MCY590" s="163"/>
      <c r="MCZ590" s="163"/>
      <c r="MDA590" s="163"/>
      <c r="MDB590" s="163"/>
      <c r="MDC590" s="163"/>
      <c r="MDD590" s="163"/>
      <c r="MDE590" s="163"/>
      <c r="MDF590" s="163"/>
      <c r="MDG590" s="163"/>
      <c r="MDH590" s="163"/>
      <c r="MDI590" s="163"/>
      <c r="MDJ590" s="163"/>
      <c r="MDK590" s="163"/>
      <c r="MDL590" s="163"/>
      <c r="MDM590" s="163"/>
      <c r="MDN590" s="163"/>
      <c r="MDO590" s="163"/>
      <c r="MDP590" s="163"/>
      <c r="MDQ590" s="163"/>
      <c r="MDR590" s="163"/>
      <c r="MDS590" s="163"/>
      <c r="MDT590" s="163"/>
      <c r="MDU590" s="163"/>
      <c r="MDV590" s="163"/>
      <c r="MDW590" s="163"/>
      <c r="MDX590" s="163"/>
      <c r="MDY590" s="163"/>
      <c r="MDZ590" s="163"/>
      <c r="MEA590" s="163"/>
      <c r="MEB590" s="163"/>
      <c r="MEC590" s="163"/>
      <c r="MED590" s="163"/>
      <c r="MEE590" s="163"/>
      <c r="MEF590" s="163"/>
      <c r="MEG590" s="163"/>
      <c r="MEH590" s="163"/>
      <c r="MEI590" s="163"/>
      <c r="MEJ590" s="163"/>
      <c r="MEK590" s="163"/>
      <c r="MEL590" s="163"/>
      <c r="MEM590" s="163"/>
      <c r="MEN590" s="163"/>
      <c r="MEO590" s="163"/>
      <c r="MEP590" s="163"/>
      <c r="MEQ590" s="163"/>
      <c r="MER590" s="163"/>
      <c r="MES590" s="163"/>
      <c r="MET590" s="163"/>
      <c r="MEU590" s="163"/>
      <c r="MEV590" s="163"/>
      <c r="MEW590" s="163"/>
      <c r="MEX590" s="163"/>
      <c r="MEY590" s="163"/>
      <c r="MEZ590" s="163"/>
      <c r="MFA590" s="163"/>
      <c r="MFB590" s="163"/>
      <c r="MFC590" s="163"/>
      <c r="MFD590" s="163"/>
      <c r="MFE590" s="163"/>
      <c r="MFF590" s="163"/>
      <c r="MFG590" s="163"/>
      <c r="MFH590" s="163"/>
      <c r="MFI590" s="163"/>
      <c r="MFJ590" s="163"/>
      <c r="MFK590" s="163"/>
      <c r="MFL590" s="163"/>
      <c r="MFM590" s="163"/>
      <c r="MFN590" s="163"/>
      <c r="MFO590" s="163"/>
      <c r="MFP590" s="163"/>
      <c r="MFQ590" s="163"/>
      <c r="MFR590" s="163"/>
      <c r="MFS590" s="163"/>
      <c r="MFT590" s="163"/>
      <c r="MFU590" s="163"/>
      <c r="MFV590" s="163"/>
      <c r="MFW590" s="163"/>
      <c r="MFX590" s="163"/>
      <c r="MFY590" s="163"/>
      <c r="MFZ590" s="163"/>
      <c r="MGA590" s="163"/>
      <c r="MGB590" s="163"/>
      <c r="MGC590" s="163"/>
      <c r="MGD590" s="163"/>
      <c r="MGE590" s="163"/>
      <c r="MGF590" s="163"/>
      <c r="MGG590" s="163"/>
      <c r="MGH590" s="163"/>
      <c r="MGI590" s="163"/>
      <c r="MGJ590" s="163"/>
      <c r="MGK590" s="163"/>
      <c r="MGL590" s="163"/>
      <c r="MGM590" s="163"/>
      <c r="MGN590" s="163"/>
      <c r="MGO590" s="163"/>
      <c r="MGP590" s="163"/>
      <c r="MGQ590" s="163"/>
      <c r="MGR590" s="163"/>
      <c r="MGS590" s="163"/>
      <c r="MGT590" s="163"/>
      <c r="MGU590" s="163"/>
      <c r="MGV590" s="163"/>
      <c r="MGW590" s="163"/>
      <c r="MGX590" s="163"/>
      <c r="MGY590" s="163"/>
      <c r="MGZ590" s="163"/>
      <c r="MHA590" s="163"/>
      <c r="MHB590" s="163"/>
      <c r="MHC590" s="163"/>
      <c r="MHD590" s="163"/>
      <c r="MHE590" s="163"/>
      <c r="MHF590" s="163"/>
      <c r="MHG590" s="163"/>
      <c r="MHH590" s="163"/>
      <c r="MHI590" s="163"/>
      <c r="MHJ590" s="163"/>
      <c r="MHK590" s="163"/>
      <c r="MHL590" s="163"/>
      <c r="MHM590" s="163"/>
      <c r="MHN590" s="163"/>
      <c r="MHO590" s="163"/>
      <c r="MHP590" s="163"/>
      <c r="MHQ590" s="163"/>
      <c r="MHR590" s="163"/>
      <c r="MHS590" s="163"/>
      <c r="MHT590" s="163"/>
      <c r="MHU590" s="163"/>
      <c r="MHV590" s="163"/>
      <c r="MHW590" s="163"/>
      <c r="MHX590" s="163"/>
      <c r="MHY590" s="163"/>
      <c r="MHZ590" s="163"/>
      <c r="MIA590" s="163"/>
      <c r="MIB590" s="163"/>
      <c r="MIC590" s="163"/>
      <c r="MID590" s="163"/>
      <c r="MIE590" s="163"/>
      <c r="MIF590" s="163"/>
      <c r="MIG590" s="163"/>
      <c r="MIH590" s="163"/>
      <c r="MII590" s="163"/>
      <c r="MIJ590" s="163"/>
      <c r="MIK590" s="163"/>
      <c r="MIL590" s="163"/>
      <c r="MIM590" s="163"/>
      <c r="MIN590" s="163"/>
      <c r="MIO590" s="163"/>
      <c r="MIP590" s="163"/>
      <c r="MIQ590" s="163"/>
      <c r="MIR590" s="163"/>
      <c r="MIS590" s="163"/>
      <c r="MIT590" s="163"/>
      <c r="MIU590" s="163"/>
      <c r="MIV590" s="163"/>
      <c r="MIW590" s="163"/>
      <c r="MIX590" s="163"/>
      <c r="MIY590" s="163"/>
      <c r="MIZ590" s="163"/>
      <c r="MJA590" s="163"/>
      <c r="MJB590" s="163"/>
      <c r="MJC590" s="163"/>
      <c r="MJD590" s="163"/>
      <c r="MJE590" s="163"/>
      <c r="MJF590" s="163"/>
      <c r="MJG590" s="163"/>
      <c r="MJH590" s="163"/>
      <c r="MJI590" s="163"/>
      <c r="MJJ590" s="163"/>
      <c r="MJK590" s="163"/>
      <c r="MJL590" s="163"/>
      <c r="MJM590" s="163"/>
      <c r="MJN590" s="163"/>
      <c r="MJO590" s="163"/>
      <c r="MJP590" s="163"/>
      <c r="MJQ590" s="163"/>
      <c r="MJR590" s="163"/>
      <c r="MJS590" s="163"/>
      <c r="MJT590" s="163"/>
      <c r="MJU590" s="163"/>
      <c r="MJV590" s="163"/>
      <c r="MJW590" s="163"/>
      <c r="MJX590" s="163"/>
      <c r="MJY590" s="163"/>
      <c r="MJZ590" s="163"/>
      <c r="MKA590" s="163"/>
      <c r="MKB590" s="163"/>
      <c r="MKC590" s="163"/>
      <c r="MKD590" s="163"/>
      <c r="MKE590" s="163"/>
      <c r="MKF590" s="163"/>
      <c r="MKG590" s="163"/>
      <c r="MKH590" s="163"/>
      <c r="MKI590" s="163"/>
      <c r="MKJ590" s="163"/>
      <c r="MKK590" s="163"/>
      <c r="MKL590" s="163"/>
      <c r="MKM590" s="163"/>
      <c r="MKN590" s="163"/>
      <c r="MKO590" s="163"/>
      <c r="MKP590" s="163"/>
      <c r="MKQ590" s="163"/>
      <c r="MKR590" s="163"/>
      <c r="MKS590" s="163"/>
      <c r="MKT590" s="163"/>
      <c r="MKU590" s="163"/>
      <c r="MKV590" s="163"/>
      <c r="MKW590" s="163"/>
      <c r="MKX590" s="163"/>
      <c r="MKY590" s="163"/>
      <c r="MKZ590" s="163"/>
      <c r="MLA590" s="163"/>
      <c r="MLB590" s="163"/>
      <c r="MLC590" s="163"/>
      <c r="MLD590" s="163"/>
      <c r="MLE590" s="163"/>
      <c r="MLF590" s="163"/>
      <c r="MLG590" s="163"/>
      <c r="MLH590" s="163"/>
      <c r="MLI590" s="163"/>
      <c r="MLJ590" s="163"/>
      <c r="MLK590" s="163"/>
      <c r="MLL590" s="163"/>
      <c r="MLM590" s="163"/>
      <c r="MLN590" s="163"/>
      <c r="MLO590" s="163"/>
      <c r="MLP590" s="163"/>
      <c r="MLQ590" s="163"/>
      <c r="MLR590" s="163"/>
      <c r="MLS590" s="163"/>
      <c r="MLT590" s="163"/>
      <c r="MLU590" s="163"/>
      <c r="MLV590" s="163"/>
      <c r="MLW590" s="163"/>
      <c r="MLX590" s="163"/>
      <c r="MLY590" s="163"/>
      <c r="MLZ590" s="163"/>
      <c r="MMA590" s="163"/>
      <c r="MMB590" s="163"/>
      <c r="MMC590" s="163"/>
      <c r="MMD590" s="163"/>
      <c r="MME590" s="163"/>
      <c r="MMF590" s="163"/>
      <c r="MMG590" s="163"/>
      <c r="MMH590" s="163"/>
      <c r="MMI590" s="163"/>
      <c r="MMJ590" s="163"/>
      <c r="MMK590" s="163"/>
      <c r="MML590" s="163"/>
      <c r="MMM590" s="163"/>
      <c r="MMN590" s="163"/>
      <c r="MMO590" s="163"/>
      <c r="MMP590" s="163"/>
      <c r="MMQ590" s="163"/>
      <c r="MMR590" s="163"/>
      <c r="MMS590" s="163"/>
      <c r="MMT590" s="163"/>
      <c r="MMU590" s="163"/>
      <c r="MMV590" s="163"/>
      <c r="MMW590" s="163"/>
      <c r="MMX590" s="163"/>
      <c r="MMY590" s="163"/>
      <c r="MMZ590" s="163"/>
      <c r="MNA590" s="163"/>
      <c r="MNB590" s="163"/>
      <c r="MNC590" s="163"/>
      <c r="MND590" s="163"/>
      <c r="MNE590" s="163"/>
      <c r="MNF590" s="163"/>
      <c r="MNG590" s="163"/>
      <c r="MNH590" s="163"/>
      <c r="MNI590" s="163"/>
      <c r="MNJ590" s="163"/>
      <c r="MNK590" s="163"/>
      <c r="MNL590" s="163"/>
      <c r="MNM590" s="163"/>
      <c r="MNN590" s="163"/>
      <c r="MNO590" s="163"/>
      <c r="MNP590" s="163"/>
      <c r="MNQ590" s="163"/>
      <c r="MNR590" s="163"/>
      <c r="MNS590" s="163"/>
      <c r="MNT590" s="163"/>
      <c r="MNU590" s="163"/>
      <c r="MNV590" s="163"/>
      <c r="MNW590" s="163"/>
      <c r="MNX590" s="163"/>
      <c r="MNY590" s="163"/>
      <c r="MNZ590" s="163"/>
      <c r="MOA590" s="163"/>
      <c r="MOB590" s="163"/>
      <c r="MOC590" s="163"/>
      <c r="MOD590" s="163"/>
      <c r="MOE590" s="163"/>
      <c r="MOF590" s="163"/>
      <c r="MOG590" s="163"/>
      <c r="MOH590" s="163"/>
      <c r="MOI590" s="163"/>
      <c r="MOJ590" s="163"/>
      <c r="MOK590" s="163"/>
      <c r="MOL590" s="163"/>
      <c r="MOM590" s="163"/>
      <c r="MON590" s="163"/>
      <c r="MOO590" s="163"/>
      <c r="MOP590" s="163"/>
      <c r="MOQ590" s="163"/>
      <c r="MOR590" s="163"/>
      <c r="MOS590" s="163"/>
      <c r="MOT590" s="163"/>
      <c r="MOU590" s="163"/>
      <c r="MOV590" s="163"/>
      <c r="MOW590" s="163"/>
      <c r="MOX590" s="163"/>
      <c r="MOY590" s="163"/>
      <c r="MOZ590" s="163"/>
      <c r="MPA590" s="163"/>
      <c r="MPB590" s="163"/>
      <c r="MPC590" s="163"/>
      <c r="MPD590" s="163"/>
      <c r="MPE590" s="163"/>
      <c r="MPF590" s="163"/>
      <c r="MPG590" s="163"/>
      <c r="MPH590" s="163"/>
      <c r="MPI590" s="163"/>
      <c r="MPJ590" s="163"/>
      <c r="MPK590" s="163"/>
      <c r="MPL590" s="163"/>
      <c r="MPM590" s="163"/>
      <c r="MPN590" s="163"/>
      <c r="MPO590" s="163"/>
      <c r="MPP590" s="163"/>
      <c r="MPQ590" s="163"/>
      <c r="MPR590" s="163"/>
      <c r="MPS590" s="163"/>
      <c r="MPT590" s="163"/>
      <c r="MPU590" s="163"/>
      <c r="MPV590" s="163"/>
      <c r="MPW590" s="163"/>
      <c r="MPX590" s="163"/>
      <c r="MPY590" s="163"/>
      <c r="MPZ590" s="163"/>
      <c r="MQA590" s="163"/>
      <c r="MQB590" s="163"/>
      <c r="MQC590" s="163"/>
      <c r="MQD590" s="163"/>
      <c r="MQE590" s="163"/>
      <c r="MQF590" s="163"/>
      <c r="MQG590" s="163"/>
      <c r="MQH590" s="163"/>
      <c r="MQI590" s="163"/>
      <c r="MQJ590" s="163"/>
      <c r="MQK590" s="163"/>
      <c r="MQL590" s="163"/>
      <c r="MQM590" s="163"/>
      <c r="MQN590" s="163"/>
      <c r="MQO590" s="163"/>
      <c r="MQP590" s="163"/>
      <c r="MQQ590" s="163"/>
      <c r="MQR590" s="163"/>
      <c r="MQS590" s="163"/>
      <c r="MQT590" s="163"/>
      <c r="MQU590" s="163"/>
      <c r="MQV590" s="163"/>
      <c r="MQW590" s="163"/>
      <c r="MQX590" s="163"/>
      <c r="MQY590" s="163"/>
      <c r="MQZ590" s="163"/>
      <c r="MRA590" s="163"/>
      <c r="MRB590" s="163"/>
      <c r="MRC590" s="163"/>
      <c r="MRD590" s="163"/>
      <c r="MRE590" s="163"/>
      <c r="MRF590" s="163"/>
      <c r="MRG590" s="163"/>
      <c r="MRH590" s="163"/>
      <c r="MRI590" s="163"/>
      <c r="MRJ590" s="163"/>
      <c r="MRK590" s="163"/>
      <c r="MRL590" s="163"/>
      <c r="MRM590" s="163"/>
      <c r="MRN590" s="163"/>
      <c r="MRO590" s="163"/>
      <c r="MRP590" s="163"/>
      <c r="MRQ590" s="163"/>
      <c r="MRR590" s="163"/>
      <c r="MRS590" s="163"/>
      <c r="MRT590" s="163"/>
      <c r="MRU590" s="163"/>
      <c r="MRV590" s="163"/>
      <c r="MRW590" s="163"/>
      <c r="MRX590" s="163"/>
      <c r="MRY590" s="163"/>
      <c r="MRZ590" s="163"/>
      <c r="MSA590" s="163"/>
      <c r="MSB590" s="163"/>
      <c r="MSC590" s="163"/>
      <c r="MSD590" s="163"/>
      <c r="MSE590" s="163"/>
      <c r="MSF590" s="163"/>
      <c r="MSG590" s="163"/>
      <c r="MSH590" s="163"/>
      <c r="MSI590" s="163"/>
      <c r="MSJ590" s="163"/>
      <c r="MSK590" s="163"/>
      <c r="MSL590" s="163"/>
      <c r="MSM590" s="163"/>
      <c r="MSN590" s="163"/>
      <c r="MSO590" s="163"/>
      <c r="MSP590" s="163"/>
      <c r="MSQ590" s="163"/>
      <c r="MSR590" s="163"/>
      <c r="MSS590" s="163"/>
      <c r="MST590" s="163"/>
      <c r="MSU590" s="163"/>
      <c r="MSV590" s="163"/>
      <c r="MSW590" s="163"/>
      <c r="MSX590" s="163"/>
      <c r="MSY590" s="163"/>
      <c r="MSZ590" s="163"/>
      <c r="MTA590" s="163"/>
      <c r="MTB590" s="163"/>
      <c r="MTC590" s="163"/>
      <c r="MTD590" s="163"/>
      <c r="MTE590" s="163"/>
      <c r="MTF590" s="163"/>
      <c r="MTG590" s="163"/>
      <c r="MTH590" s="163"/>
      <c r="MTI590" s="163"/>
      <c r="MTJ590" s="163"/>
      <c r="MTK590" s="163"/>
      <c r="MTL590" s="163"/>
      <c r="MTM590" s="163"/>
      <c r="MTN590" s="163"/>
      <c r="MTO590" s="163"/>
      <c r="MTP590" s="163"/>
      <c r="MTQ590" s="163"/>
      <c r="MTR590" s="163"/>
      <c r="MTS590" s="163"/>
      <c r="MTT590" s="163"/>
      <c r="MTU590" s="163"/>
      <c r="MTV590" s="163"/>
      <c r="MTW590" s="163"/>
      <c r="MTX590" s="163"/>
      <c r="MTY590" s="163"/>
      <c r="MTZ590" s="163"/>
      <c r="MUA590" s="163"/>
      <c r="MUB590" s="163"/>
      <c r="MUC590" s="163"/>
      <c r="MUD590" s="163"/>
      <c r="MUE590" s="163"/>
      <c r="MUF590" s="163"/>
      <c r="MUG590" s="163"/>
      <c r="MUH590" s="163"/>
      <c r="MUI590" s="163"/>
      <c r="MUJ590" s="163"/>
      <c r="MUK590" s="163"/>
      <c r="MUL590" s="163"/>
      <c r="MUM590" s="163"/>
      <c r="MUN590" s="163"/>
      <c r="MUO590" s="163"/>
      <c r="MUP590" s="163"/>
      <c r="MUQ590" s="163"/>
      <c r="MUR590" s="163"/>
      <c r="MUS590" s="163"/>
      <c r="MUT590" s="163"/>
      <c r="MUU590" s="163"/>
      <c r="MUV590" s="163"/>
      <c r="MUW590" s="163"/>
      <c r="MUX590" s="163"/>
      <c r="MUY590" s="163"/>
      <c r="MUZ590" s="163"/>
      <c r="MVA590" s="163"/>
      <c r="MVB590" s="163"/>
      <c r="MVC590" s="163"/>
      <c r="MVD590" s="163"/>
      <c r="MVE590" s="163"/>
      <c r="MVF590" s="163"/>
      <c r="MVG590" s="163"/>
      <c r="MVH590" s="163"/>
      <c r="MVI590" s="163"/>
      <c r="MVJ590" s="163"/>
      <c r="MVK590" s="163"/>
      <c r="MVL590" s="163"/>
      <c r="MVM590" s="163"/>
      <c r="MVN590" s="163"/>
      <c r="MVO590" s="163"/>
      <c r="MVP590" s="163"/>
      <c r="MVQ590" s="163"/>
      <c r="MVR590" s="163"/>
      <c r="MVS590" s="163"/>
      <c r="MVT590" s="163"/>
      <c r="MVU590" s="163"/>
      <c r="MVV590" s="163"/>
      <c r="MVW590" s="163"/>
      <c r="MVX590" s="163"/>
      <c r="MVY590" s="163"/>
      <c r="MVZ590" s="163"/>
      <c r="MWA590" s="163"/>
      <c r="MWB590" s="163"/>
      <c r="MWC590" s="163"/>
      <c r="MWD590" s="163"/>
      <c r="MWE590" s="163"/>
      <c r="MWF590" s="163"/>
      <c r="MWG590" s="163"/>
      <c r="MWH590" s="163"/>
      <c r="MWI590" s="163"/>
      <c r="MWJ590" s="163"/>
      <c r="MWK590" s="163"/>
      <c r="MWL590" s="163"/>
      <c r="MWM590" s="163"/>
      <c r="MWN590" s="163"/>
      <c r="MWO590" s="163"/>
      <c r="MWP590" s="163"/>
      <c r="MWQ590" s="163"/>
      <c r="MWR590" s="163"/>
      <c r="MWS590" s="163"/>
      <c r="MWT590" s="163"/>
      <c r="MWU590" s="163"/>
      <c r="MWV590" s="163"/>
      <c r="MWW590" s="163"/>
      <c r="MWX590" s="163"/>
      <c r="MWY590" s="163"/>
      <c r="MWZ590" s="163"/>
      <c r="MXA590" s="163"/>
      <c r="MXB590" s="163"/>
      <c r="MXC590" s="163"/>
      <c r="MXD590" s="163"/>
      <c r="MXE590" s="163"/>
      <c r="MXF590" s="163"/>
      <c r="MXG590" s="163"/>
      <c r="MXH590" s="163"/>
      <c r="MXI590" s="163"/>
      <c r="MXJ590" s="163"/>
      <c r="MXK590" s="163"/>
      <c r="MXL590" s="163"/>
      <c r="MXM590" s="163"/>
      <c r="MXN590" s="163"/>
      <c r="MXO590" s="163"/>
      <c r="MXP590" s="163"/>
      <c r="MXQ590" s="163"/>
      <c r="MXR590" s="163"/>
      <c r="MXS590" s="163"/>
      <c r="MXT590" s="163"/>
      <c r="MXU590" s="163"/>
      <c r="MXV590" s="163"/>
      <c r="MXW590" s="163"/>
      <c r="MXX590" s="163"/>
      <c r="MXY590" s="163"/>
      <c r="MXZ590" s="163"/>
      <c r="MYA590" s="163"/>
      <c r="MYB590" s="163"/>
      <c r="MYC590" s="163"/>
      <c r="MYD590" s="163"/>
      <c r="MYE590" s="163"/>
      <c r="MYF590" s="163"/>
      <c r="MYG590" s="163"/>
      <c r="MYH590" s="163"/>
      <c r="MYI590" s="163"/>
      <c r="MYJ590" s="163"/>
      <c r="MYK590" s="163"/>
      <c r="MYL590" s="163"/>
      <c r="MYM590" s="163"/>
      <c r="MYN590" s="163"/>
      <c r="MYO590" s="163"/>
      <c r="MYP590" s="163"/>
      <c r="MYQ590" s="163"/>
      <c r="MYR590" s="163"/>
      <c r="MYS590" s="163"/>
      <c r="MYT590" s="163"/>
      <c r="MYU590" s="163"/>
      <c r="MYV590" s="163"/>
      <c r="MYW590" s="163"/>
      <c r="MYX590" s="163"/>
      <c r="MYY590" s="163"/>
      <c r="MYZ590" s="163"/>
      <c r="MZA590" s="163"/>
      <c r="MZB590" s="163"/>
      <c r="MZC590" s="163"/>
      <c r="MZD590" s="163"/>
      <c r="MZE590" s="163"/>
      <c r="MZF590" s="163"/>
      <c r="MZG590" s="163"/>
      <c r="MZH590" s="163"/>
      <c r="MZI590" s="163"/>
      <c r="MZJ590" s="163"/>
      <c r="MZK590" s="163"/>
      <c r="MZL590" s="163"/>
      <c r="MZM590" s="163"/>
      <c r="MZN590" s="163"/>
      <c r="MZO590" s="163"/>
      <c r="MZP590" s="163"/>
      <c r="MZQ590" s="163"/>
      <c r="MZR590" s="163"/>
      <c r="MZS590" s="163"/>
      <c r="MZT590" s="163"/>
      <c r="MZU590" s="163"/>
      <c r="MZV590" s="163"/>
      <c r="MZW590" s="163"/>
      <c r="MZX590" s="163"/>
      <c r="MZY590" s="163"/>
      <c r="MZZ590" s="163"/>
      <c r="NAA590" s="163"/>
      <c r="NAB590" s="163"/>
      <c r="NAC590" s="163"/>
      <c r="NAD590" s="163"/>
      <c r="NAE590" s="163"/>
      <c r="NAF590" s="163"/>
      <c r="NAG590" s="163"/>
      <c r="NAH590" s="163"/>
      <c r="NAI590" s="163"/>
      <c r="NAJ590" s="163"/>
      <c r="NAK590" s="163"/>
      <c r="NAL590" s="163"/>
      <c r="NAM590" s="163"/>
      <c r="NAN590" s="163"/>
      <c r="NAO590" s="163"/>
      <c r="NAP590" s="163"/>
      <c r="NAQ590" s="163"/>
      <c r="NAR590" s="163"/>
      <c r="NAS590" s="163"/>
      <c r="NAT590" s="163"/>
      <c r="NAU590" s="163"/>
      <c r="NAV590" s="163"/>
      <c r="NAW590" s="163"/>
      <c r="NAX590" s="163"/>
      <c r="NAY590" s="163"/>
      <c r="NAZ590" s="163"/>
      <c r="NBA590" s="163"/>
      <c r="NBB590" s="163"/>
      <c r="NBC590" s="163"/>
      <c r="NBD590" s="163"/>
      <c r="NBE590" s="163"/>
      <c r="NBF590" s="163"/>
      <c r="NBG590" s="163"/>
      <c r="NBH590" s="163"/>
      <c r="NBI590" s="163"/>
      <c r="NBJ590" s="163"/>
      <c r="NBK590" s="163"/>
      <c r="NBL590" s="163"/>
      <c r="NBM590" s="163"/>
      <c r="NBN590" s="163"/>
      <c r="NBO590" s="163"/>
      <c r="NBP590" s="163"/>
      <c r="NBQ590" s="163"/>
      <c r="NBR590" s="163"/>
      <c r="NBS590" s="163"/>
      <c r="NBT590" s="163"/>
      <c r="NBU590" s="163"/>
      <c r="NBV590" s="163"/>
      <c r="NBW590" s="163"/>
      <c r="NBX590" s="163"/>
      <c r="NBY590" s="163"/>
      <c r="NBZ590" s="163"/>
      <c r="NCA590" s="163"/>
      <c r="NCB590" s="163"/>
      <c r="NCC590" s="163"/>
      <c r="NCD590" s="163"/>
      <c r="NCE590" s="163"/>
      <c r="NCF590" s="163"/>
      <c r="NCG590" s="163"/>
      <c r="NCH590" s="163"/>
      <c r="NCI590" s="163"/>
      <c r="NCJ590" s="163"/>
      <c r="NCK590" s="163"/>
      <c r="NCL590" s="163"/>
      <c r="NCM590" s="163"/>
      <c r="NCN590" s="163"/>
      <c r="NCO590" s="163"/>
      <c r="NCP590" s="163"/>
      <c r="NCQ590" s="163"/>
      <c r="NCR590" s="163"/>
      <c r="NCS590" s="163"/>
      <c r="NCT590" s="163"/>
      <c r="NCU590" s="163"/>
      <c r="NCV590" s="163"/>
      <c r="NCW590" s="163"/>
      <c r="NCX590" s="163"/>
      <c r="NCY590" s="163"/>
      <c r="NCZ590" s="163"/>
      <c r="NDA590" s="163"/>
      <c r="NDB590" s="163"/>
      <c r="NDC590" s="163"/>
      <c r="NDD590" s="163"/>
      <c r="NDE590" s="163"/>
      <c r="NDF590" s="163"/>
      <c r="NDG590" s="163"/>
      <c r="NDH590" s="163"/>
      <c r="NDI590" s="163"/>
      <c r="NDJ590" s="163"/>
      <c r="NDK590" s="163"/>
      <c r="NDL590" s="163"/>
      <c r="NDM590" s="163"/>
      <c r="NDN590" s="163"/>
      <c r="NDO590" s="163"/>
      <c r="NDP590" s="163"/>
      <c r="NDQ590" s="163"/>
      <c r="NDR590" s="163"/>
      <c r="NDS590" s="163"/>
      <c r="NDT590" s="163"/>
      <c r="NDU590" s="163"/>
      <c r="NDV590" s="163"/>
      <c r="NDW590" s="163"/>
      <c r="NDX590" s="163"/>
      <c r="NDY590" s="163"/>
      <c r="NDZ590" s="163"/>
      <c r="NEA590" s="163"/>
      <c r="NEB590" s="163"/>
      <c r="NEC590" s="163"/>
      <c r="NED590" s="163"/>
      <c r="NEE590" s="163"/>
      <c r="NEF590" s="163"/>
      <c r="NEG590" s="163"/>
      <c r="NEH590" s="163"/>
      <c r="NEI590" s="163"/>
      <c r="NEJ590" s="163"/>
      <c r="NEK590" s="163"/>
      <c r="NEL590" s="163"/>
      <c r="NEM590" s="163"/>
      <c r="NEN590" s="163"/>
      <c r="NEO590" s="163"/>
      <c r="NEP590" s="163"/>
      <c r="NEQ590" s="163"/>
      <c r="NER590" s="163"/>
      <c r="NES590" s="163"/>
      <c r="NET590" s="163"/>
      <c r="NEU590" s="163"/>
      <c r="NEV590" s="163"/>
      <c r="NEW590" s="163"/>
      <c r="NEX590" s="163"/>
      <c r="NEY590" s="163"/>
      <c r="NEZ590" s="163"/>
      <c r="NFA590" s="163"/>
      <c r="NFB590" s="163"/>
      <c r="NFC590" s="163"/>
      <c r="NFD590" s="163"/>
      <c r="NFE590" s="163"/>
      <c r="NFF590" s="163"/>
      <c r="NFG590" s="163"/>
      <c r="NFH590" s="163"/>
      <c r="NFI590" s="163"/>
      <c r="NFJ590" s="163"/>
      <c r="NFK590" s="163"/>
      <c r="NFL590" s="163"/>
      <c r="NFM590" s="163"/>
      <c r="NFN590" s="163"/>
      <c r="NFO590" s="163"/>
      <c r="NFP590" s="163"/>
      <c r="NFQ590" s="163"/>
      <c r="NFR590" s="163"/>
      <c r="NFS590" s="163"/>
      <c r="NFT590" s="163"/>
      <c r="NFU590" s="163"/>
      <c r="NFV590" s="163"/>
      <c r="NFW590" s="163"/>
      <c r="NFX590" s="163"/>
      <c r="NFY590" s="163"/>
      <c r="NFZ590" s="163"/>
      <c r="NGA590" s="163"/>
      <c r="NGB590" s="163"/>
      <c r="NGC590" s="163"/>
      <c r="NGD590" s="163"/>
      <c r="NGE590" s="163"/>
      <c r="NGF590" s="163"/>
      <c r="NGG590" s="163"/>
      <c r="NGH590" s="163"/>
      <c r="NGI590" s="163"/>
      <c r="NGJ590" s="163"/>
      <c r="NGK590" s="163"/>
      <c r="NGL590" s="163"/>
      <c r="NGM590" s="163"/>
      <c r="NGN590" s="163"/>
      <c r="NGO590" s="163"/>
      <c r="NGP590" s="163"/>
      <c r="NGQ590" s="163"/>
      <c r="NGR590" s="163"/>
      <c r="NGS590" s="163"/>
      <c r="NGT590" s="163"/>
      <c r="NGU590" s="163"/>
      <c r="NGV590" s="163"/>
      <c r="NGW590" s="163"/>
      <c r="NGX590" s="163"/>
      <c r="NGY590" s="163"/>
      <c r="NGZ590" s="163"/>
      <c r="NHA590" s="163"/>
      <c r="NHB590" s="163"/>
      <c r="NHC590" s="163"/>
      <c r="NHD590" s="163"/>
      <c r="NHE590" s="163"/>
      <c r="NHF590" s="163"/>
      <c r="NHG590" s="163"/>
      <c r="NHH590" s="163"/>
      <c r="NHI590" s="163"/>
      <c r="NHJ590" s="163"/>
      <c r="NHK590" s="163"/>
      <c r="NHL590" s="163"/>
      <c r="NHM590" s="163"/>
      <c r="NHN590" s="163"/>
      <c r="NHO590" s="163"/>
      <c r="NHP590" s="163"/>
      <c r="NHQ590" s="163"/>
      <c r="NHR590" s="163"/>
      <c r="NHS590" s="163"/>
      <c r="NHT590" s="163"/>
      <c r="NHU590" s="163"/>
      <c r="NHV590" s="163"/>
      <c r="NHW590" s="163"/>
      <c r="NHX590" s="163"/>
      <c r="NHY590" s="163"/>
      <c r="NHZ590" s="163"/>
      <c r="NIA590" s="163"/>
      <c r="NIB590" s="163"/>
      <c r="NIC590" s="163"/>
      <c r="NID590" s="163"/>
      <c r="NIE590" s="163"/>
      <c r="NIF590" s="163"/>
      <c r="NIG590" s="163"/>
      <c r="NIH590" s="163"/>
      <c r="NII590" s="163"/>
      <c r="NIJ590" s="163"/>
      <c r="NIK590" s="163"/>
      <c r="NIL590" s="163"/>
      <c r="NIM590" s="163"/>
      <c r="NIN590" s="163"/>
      <c r="NIO590" s="163"/>
      <c r="NIP590" s="163"/>
      <c r="NIQ590" s="163"/>
      <c r="NIR590" s="163"/>
      <c r="NIS590" s="163"/>
      <c r="NIT590" s="163"/>
      <c r="NIU590" s="163"/>
      <c r="NIV590" s="163"/>
      <c r="NIW590" s="163"/>
      <c r="NIX590" s="163"/>
      <c r="NIY590" s="163"/>
      <c r="NIZ590" s="163"/>
      <c r="NJA590" s="163"/>
      <c r="NJB590" s="163"/>
      <c r="NJC590" s="163"/>
      <c r="NJD590" s="163"/>
      <c r="NJE590" s="163"/>
      <c r="NJF590" s="163"/>
      <c r="NJG590" s="163"/>
      <c r="NJH590" s="163"/>
      <c r="NJI590" s="163"/>
      <c r="NJJ590" s="163"/>
      <c r="NJK590" s="163"/>
      <c r="NJL590" s="163"/>
      <c r="NJM590" s="163"/>
      <c r="NJN590" s="163"/>
      <c r="NJO590" s="163"/>
      <c r="NJP590" s="163"/>
      <c r="NJQ590" s="163"/>
      <c r="NJR590" s="163"/>
      <c r="NJS590" s="163"/>
      <c r="NJT590" s="163"/>
      <c r="NJU590" s="163"/>
      <c r="NJV590" s="163"/>
      <c r="NJW590" s="163"/>
      <c r="NJX590" s="163"/>
      <c r="NJY590" s="163"/>
      <c r="NJZ590" s="163"/>
      <c r="NKA590" s="163"/>
      <c r="NKB590" s="163"/>
      <c r="NKC590" s="163"/>
      <c r="NKD590" s="163"/>
      <c r="NKE590" s="163"/>
      <c r="NKF590" s="163"/>
      <c r="NKG590" s="163"/>
      <c r="NKH590" s="163"/>
      <c r="NKI590" s="163"/>
      <c r="NKJ590" s="163"/>
      <c r="NKK590" s="163"/>
      <c r="NKL590" s="163"/>
      <c r="NKM590" s="163"/>
      <c r="NKN590" s="163"/>
      <c r="NKO590" s="163"/>
      <c r="NKP590" s="163"/>
      <c r="NKQ590" s="163"/>
      <c r="NKR590" s="163"/>
      <c r="NKS590" s="163"/>
      <c r="NKT590" s="163"/>
      <c r="NKU590" s="163"/>
      <c r="NKV590" s="163"/>
      <c r="NKW590" s="163"/>
      <c r="NKX590" s="163"/>
      <c r="NKY590" s="163"/>
      <c r="NKZ590" s="163"/>
      <c r="NLA590" s="163"/>
      <c r="NLB590" s="163"/>
      <c r="NLC590" s="163"/>
      <c r="NLD590" s="163"/>
      <c r="NLE590" s="163"/>
      <c r="NLF590" s="163"/>
      <c r="NLG590" s="163"/>
      <c r="NLH590" s="163"/>
      <c r="NLI590" s="163"/>
      <c r="NLJ590" s="163"/>
      <c r="NLK590" s="163"/>
      <c r="NLL590" s="163"/>
      <c r="NLM590" s="163"/>
      <c r="NLN590" s="163"/>
      <c r="NLO590" s="163"/>
      <c r="NLP590" s="163"/>
      <c r="NLQ590" s="163"/>
      <c r="NLR590" s="163"/>
      <c r="NLS590" s="163"/>
      <c r="NLT590" s="163"/>
      <c r="NLU590" s="163"/>
      <c r="NLV590" s="163"/>
      <c r="NLW590" s="163"/>
      <c r="NLX590" s="163"/>
      <c r="NLY590" s="163"/>
      <c r="NLZ590" s="163"/>
      <c r="NMA590" s="163"/>
      <c r="NMB590" s="163"/>
      <c r="NMC590" s="163"/>
      <c r="NMD590" s="163"/>
      <c r="NME590" s="163"/>
      <c r="NMF590" s="163"/>
      <c r="NMG590" s="163"/>
      <c r="NMH590" s="163"/>
      <c r="NMI590" s="163"/>
      <c r="NMJ590" s="163"/>
      <c r="NMK590" s="163"/>
      <c r="NML590" s="163"/>
      <c r="NMM590" s="163"/>
      <c r="NMN590" s="163"/>
      <c r="NMO590" s="163"/>
      <c r="NMP590" s="163"/>
      <c r="NMQ590" s="163"/>
      <c r="NMR590" s="163"/>
      <c r="NMS590" s="163"/>
      <c r="NMT590" s="163"/>
      <c r="NMU590" s="163"/>
      <c r="NMV590" s="163"/>
      <c r="NMW590" s="163"/>
      <c r="NMX590" s="163"/>
      <c r="NMY590" s="163"/>
      <c r="NMZ590" s="163"/>
      <c r="NNA590" s="163"/>
      <c r="NNB590" s="163"/>
      <c r="NNC590" s="163"/>
      <c r="NND590" s="163"/>
      <c r="NNE590" s="163"/>
      <c r="NNF590" s="163"/>
      <c r="NNG590" s="163"/>
      <c r="NNH590" s="163"/>
      <c r="NNI590" s="163"/>
      <c r="NNJ590" s="163"/>
      <c r="NNK590" s="163"/>
      <c r="NNL590" s="163"/>
      <c r="NNM590" s="163"/>
      <c r="NNN590" s="163"/>
      <c r="NNO590" s="163"/>
      <c r="NNP590" s="163"/>
      <c r="NNQ590" s="163"/>
      <c r="NNR590" s="163"/>
      <c r="NNS590" s="163"/>
      <c r="NNT590" s="163"/>
      <c r="NNU590" s="163"/>
      <c r="NNV590" s="163"/>
      <c r="NNW590" s="163"/>
      <c r="NNX590" s="163"/>
      <c r="NNY590" s="163"/>
      <c r="NNZ590" s="163"/>
      <c r="NOA590" s="163"/>
      <c r="NOB590" s="163"/>
      <c r="NOC590" s="163"/>
      <c r="NOD590" s="163"/>
      <c r="NOE590" s="163"/>
      <c r="NOF590" s="163"/>
      <c r="NOG590" s="163"/>
      <c r="NOH590" s="163"/>
      <c r="NOI590" s="163"/>
      <c r="NOJ590" s="163"/>
      <c r="NOK590" s="163"/>
      <c r="NOL590" s="163"/>
      <c r="NOM590" s="163"/>
      <c r="NON590" s="163"/>
      <c r="NOO590" s="163"/>
      <c r="NOP590" s="163"/>
      <c r="NOQ590" s="163"/>
      <c r="NOR590" s="163"/>
      <c r="NOS590" s="163"/>
      <c r="NOT590" s="163"/>
      <c r="NOU590" s="163"/>
      <c r="NOV590" s="163"/>
      <c r="NOW590" s="163"/>
      <c r="NOX590" s="163"/>
      <c r="NOY590" s="163"/>
      <c r="NOZ590" s="163"/>
      <c r="NPA590" s="163"/>
      <c r="NPB590" s="163"/>
      <c r="NPC590" s="163"/>
      <c r="NPD590" s="163"/>
      <c r="NPE590" s="163"/>
      <c r="NPF590" s="163"/>
      <c r="NPG590" s="163"/>
      <c r="NPH590" s="163"/>
      <c r="NPI590" s="163"/>
      <c r="NPJ590" s="163"/>
      <c r="NPK590" s="163"/>
      <c r="NPL590" s="163"/>
      <c r="NPM590" s="163"/>
      <c r="NPN590" s="163"/>
      <c r="NPO590" s="163"/>
      <c r="NPP590" s="163"/>
      <c r="NPQ590" s="163"/>
      <c r="NPR590" s="163"/>
      <c r="NPS590" s="163"/>
      <c r="NPT590" s="163"/>
      <c r="NPU590" s="163"/>
      <c r="NPV590" s="163"/>
      <c r="NPW590" s="163"/>
      <c r="NPX590" s="163"/>
      <c r="NPY590" s="163"/>
      <c r="NPZ590" s="163"/>
      <c r="NQA590" s="163"/>
      <c r="NQB590" s="163"/>
      <c r="NQC590" s="163"/>
      <c r="NQD590" s="163"/>
      <c r="NQE590" s="163"/>
      <c r="NQF590" s="163"/>
      <c r="NQG590" s="163"/>
      <c r="NQH590" s="163"/>
      <c r="NQI590" s="163"/>
      <c r="NQJ590" s="163"/>
      <c r="NQK590" s="163"/>
      <c r="NQL590" s="163"/>
      <c r="NQM590" s="163"/>
      <c r="NQN590" s="163"/>
      <c r="NQO590" s="163"/>
      <c r="NQP590" s="163"/>
      <c r="NQQ590" s="163"/>
      <c r="NQR590" s="163"/>
      <c r="NQS590" s="163"/>
      <c r="NQT590" s="163"/>
      <c r="NQU590" s="163"/>
      <c r="NQV590" s="163"/>
      <c r="NQW590" s="163"/>
      <c r="NQX590" s="163"/>
      <c r="NQY590" s="163"/>
      <c r="NQZ590" s="163"/>
      <c r="NRA590" s="163"/>
      <c r="NRB590" s="163"/>
      <c r="NRC590" s="163"/>
      <c r="NRD590" s="163"/>
      <c r="NRE590" s="163"/>
      <c r="NRF590" s="163"/>
      <c r="NRG590" s="163"/>
      <c r="NRH590" s="163"/>
      <c r="NRI590" s="163"/>
      <c r="NRJ590" s="163"/>
      <c r="NRK590" s="163"/>
      <c r="NRL590" s="163"/>
      <c r="NRM590" s="163"/>
      <c r="NRN590" s="163"/>
      <c r="NRO590" s="163"/>
      <c r="NRP590" s="163"/>
      <c r="NRQ590" s="163"/>
      <c r="NRR590" s="163"/>
      <c r="NRS590" s="163"/>
      <c r="NRT590" s="163"/>
      <c r="NRU590" s="163"/>
      <c r="NRV590" s="163"/>
      <c r="NRW590" s="163"/>
      <c r="NRX590" s="163"/>
      <c r="NRY590" s="163"/>
      <c r="NRZ590" s="163"/>
      <c r="NSA590" s="163"/>
      <c r="NSB590" s="163"/>
      <c r="NSC590" s="163"/>
      <c r="NSD590" s="163"/>
      <c r="NSE590" s="163"/>
      <c r="NSF590" s="163"/>
      <c r="NSG590" s="163"/>
      <c r="NSH590" s="163"/>
      <c r="NSI590" s="163"/>
      <c r="NSJ590" s="163"/>
      <c r="NSK590" s="163"/>
      <c r="NSL590" s="163"/>
      <c r="NSM590" s="163"/>
      <c r="NSN590" s="163"/>
      <c r="NSO590" s="163"/>
      <c r="NSP590" s="163"/>
      <c r="NSQ590" s="163"/>
      <c r="NSR590" s="163"/>
      <c r="NSS590" s="163"/>
      <c r="NST590" s="163"/>
      <c r="NSU590" s="163"/>
      <c r="NSV590" s="163"/>
      <c r="NSW590" s="163"/>
      <c r="NSX590" s="163"/>
      <c r="NSY590" s="163"/>
      <c r="NSZ590" s="163"/>
      <c r="NTA590" s="163"/>
      <c r="NTB590" s="163"/>
      <c r="NTC590" s="163"/>
      <c r="NTD590" s="163"/>
      <c r="NTE590" s="163"/>
      <c r="NTF590" s="163"/>
      <c r="NTG590" s="163"/>
      <c r="NTH590" s="163"/>
      <c r="NTI590" s="163"/>
      <c r="NTJ590" s="163"/>
      <c r="NTK590" s="163"/>
      <c r="NTL590" s="163"/>
      <c r="NTM590" s="163"/>
      <c r="NTN590" s="163"/>
      <c r="NTO590" s="163"/>
      <c r="NTP590" s="163"/>
      <c r="NTQ590" s="163"/>
      <c r="NTR590" s="163"/>
      <c r="NTS590" s="163"/>
      <c r="NTT590" s="163"/>
      <c r="NTU590" s="163"/>
      <c r="NTV590" s="163"/>
      <c r="NTW590" s="163"/>
      <c r="NTX590" s="163"/>
      <c r="NTY590" s="163"/>
      <c r="NTZ590" s="163"/>
      <c r="NUA590" s="163"/>
      <c r="NUB590" s="163"/>
      <c r="NUC590" s="163"/>
      <c r="NUD590" s="163"/>
      <c r="NUE590" s="163"/>
      <c r="NUF590" s="163"/>
      <c r="NUG590" s="163"/>
      <c r="NUH590" s="163"/>
      <c r="NUI590" s="163"/>
      <c r="NUJ590" s="163"/>
      <c r="NUK590" s="163"/>
      <c r="NUL590" s="163"/>
      <c r="NUM590" s="163"/>
      <c r="NUN590" s="163"/>
      <c r="NUO590" s="163"/>
      <c r="NUP590" s="163"/>
      <c r="NUQ590" s="163"/>
      <c r="NUR590" s="163"/>
      <c r="NUS590" s="163"/>
      <c r="NUT590" s="163"/>
      <c r="NUU590" s="163"/>
      <c r="NUV590" s="163"/>
      <c r="NUW590" s="163"/>
      <c r="NUX590" s="163"/>
      <c r="NUY590" s="163"/>
      <c r="NUZ590" s="163"/>
      <c r="NVA590" s="163"/>
      <c r="NVB590" s="163"/>
      <c r="NVC590" s="163"/>
      <c r="NVD590" s="163"/>
      <c r="NVE590" s="163"/>
      <c r="NVF590" s="163"/>
      <c r="NVG590" s="163"/>
      <c r="NVH590" s="163"/>
      <c r="NVI590" s="163"/>
      <c r="NVJ590" s="163"/>
      <c r="NVK590" s="163"/>
      <c r="NVL590" s="163"/>
      <c r="NVM590" s="163"/>
      <c r="NVN590" s="163"/>
      <c r="NVO590" s="163"/>
      <c r="NVP590" s="163"/>
      <c r="NVQ590" s="163"/>
      <c r="NVR590" s="163"/>
      <c r="NVS590" s="163"/>
      <c r="NVT590" s="163"/>
      <c r="NVU590" s="163"/>
      <c r="NVV590" s="163"/>
      <c r="NVW590" s="163"/>
      <c r="NVX590" s="163"/>
      <c r="NVY590" s="163"/>
      <c r="NVZ590" s="163"/>
      <c r="NWA590" s="163"/>
      <c r="NWB590" s="163"/>
      <c r="NWC590" s="163"/>
      <c r="NWD590" s="163"/>
      <c r="NWE590" s="163"/>
      <c r="NWF590" s="163"/>
      <c r="NWG590" s="163"/>
      <c r="NWH590" s="163"/>
      <c r="NWI590" s="163"/>
      <c r="NWJ590" s="163"/>
      <c r="NWK590" s="163"/>
      <c r="NWL590" s="163"/>
      <c r="NWM590" s="163"/>
      <c r="NWN590" s="163"/>
      <c r="NWO590" s="163"/>
      <c r="NWP590" s="163"/>
      <c r="NWQ590" s="163"/>
      <c r="NWR590" s="163"/>
      <c r="NWS590" s="163"/>
      <c r="NWT590" s="163"/>
      <c r="NWU590" s="163"/>
      <c r="NWV590" s="163"/>
      <c r="NWW590" s="163"/>
      <c r="NWX590" s="163"/>
      <c r="NWY590" s="163"/>
      <c r="NWZ590" s="163"/>
      <c r="NXA590" s="163"/>
      <c r="NXB590" s="163"/>
      <c r="NXC590" s="163"/>
      <c r="NXD590" s="163"/>
      <c r="NXE590" s="163"/>
      <c r="NXF590" s="163"/>
      <c r="NXG590" s="163"/>
      <c r="NXH590" s="163"/>
      <c r="NXI590" s="163"/>
      <c r="NXJ590" s="163"/>
      <c r="NXK590" s="163"/>
      <c r="NXL590" s="163"/>
      <c r="NXM590" s="163"/>
      <c r="NXN590" s="163"/>
      <c r="NXO590" s="163"/>
      <c r="NXP590" s="163"/>
      <c r="NXQ590" s="163"/>
      <c r="NXR590" s="163"/>
      <c r="NXS590" s="163"/>
      <c r="NXT590" s="163"/>
      <c r="NXU590" s="163"/>
      <c r="NXV590" s="163"/>
      <c r="NXW590" s="163"/>
      <c r="NXX590" s="163"/>
      <c r="NXY590" s="163"/>
      <c r="NXZ590" s="163"/>
      <c r="NYA590" s="163"/>
      <c r="NYB590" s="163"/>
      <c r="NYC590" s="163"/>
      <c r="NYD590" s="163"/>
      <c r="NYE590" s="163"/>
      <c r="NYF590" s="163"/>
      <c r="NYG590" s="163"/>
      <c r="NYH590" s="163"/>
      <c r="NYI590" s="163"/>
      <c r="NYJ590" s="163"/>
      <c r="NYK590" s="163"/>
      <c r="NYL590" s="163"/>
      <c r="NYM590" s="163"/>
      <c r="NYN590" s="163"/>
      <c r="NYO590" s="163"/>
      <c r="NYP590" s="163"/>
      <c r="NYQ590" s="163"/>
      <c r="NYR590" s="163"/>
      <c r="NYS590" s="163"/>
      <c r="NYT590" s="163"/>
      <c r="NYU590" s="163"/>
      <c r="NYV590" s="163"/>
      <c r="NYW590" s="163"/>
      <c r="NYX590" s="163"/>
      <c r="NYY590" s="163"/>
      <c r="NYZ590" s="163"/>
      <c r="NZA590" s="163"/>
      <c r="NZB590" s="163"/>
      <c r="NZC590" s="163"/>
      <c r="NZD590" s="163"/>
      <c r="NZE590" s="163"/>
      <c r="NZF590" s="163"/>
      <c r="NZG590" s="163"/>
      <c r="NZH590" s="163"/>
      <c r="NZI590" s="163"/>
      <c r="NZJ590" s="163"/>
      <c r="NZK590" s="163"/>
      <c r="NZL590" s="163"/>
      <c r="NZM590" s="163"/>
      <c r="NZN590" s="163"/>
      <c r="NZO590" s="163"/>
      <c r="NZP590" s="163"/>
      <c r="NZQ590" s="163"/>
      <c r="NZR590" s="163"/>
      <c r="NZS590" s="163"/>
      <c r="NZT590" s="163"/>
      <c r="NZU590" s="163"/>
      <c r="NZV590" s="163"/>
      <c r="NZW590" s="163"/>
      <c r="NZX590" s="163"/>
      <c r="NZY590" s="163"/>
      <c r="NZZ590" s="163"/>
      <c r="OAA590" s="163"/>
      <c r="OAB590" s="163"/>
      <c r="OAC590" s="163"/>
      <c r="OAD590" s="163"/>
      <c r="OAE590" s="163"/>
      <c r="OAF590" s="163"/>
      <c r="OAG590" s="163"/>
      <c r="OAH590" s="163"/>
      <c r="OAI590" s="163"/>
      <c r="OAJ590" s="163"/>
      <c r="OAK590" s="163"/>
      <c r="OAL590" s="163"/>
      <c r="OAM590" s="163"/>
      <c r="OAN590" s="163"/>
      <c r="OAO590" s="163"/>
      <c r="OAP590" s="163"/>
      <c r="OAQ590" s="163"/>
      <c r="OAR590" s="163"/>
      <c r="OAS590" s="163"/>
      <c r="OAT590" s="163"/>
      <c r="OAU590" s="163"/>
      <c r="OAV590" s="163"/>
      <c r="OAW590" s="163"/>
      <c r="OAX590" s="163"/>
      <c r="OAY590" s="163"/>
      <c r="OAZ590" s="163"/>
      <c r="OBA590" s="163"/>
      <c r="OBB590" s="163"/>
      <c r="OBC590" s="163"/>
      <c r="OBD590" s="163"/>
      <c r="OBE590" s="163"/>
      <c r="OBF590" s="163"/>
      <c r="OBG590" s="163"/>
      <c r="OBH590" s="163"/>
      <c r="OBI590" s="163"/>
      <c r="OBJ590" s="163"/>
      <c r="OBK590" s="163"/>
      <c r="OBL590" s="163"/>
      <c r="OBM590" s="163"/>
      <c r="OBN590" s="163"/>
      <c r="OBO590" s="163"/>
      <c r="OBP590" s="163"/>
      <c r="OBQ590" s="163"/>
      <c r="OBR590" s="163"/>
      <c r="OBS590" s="163"/>
      <c r="OBT590" s="163"/>
      <c r="OBU590" s="163"/>
      <c r="OBV590" s="163"/>
      <c r="OBW590" s="163"/>
      <c r="OBX590" s="163"/>
      <c r="OBY590" s="163"/>
      <c r="OBZ590" s="163"/>
      <c r="OCA590" s="163"/>
      <c r="OCB590" s="163"/>
      <c r="OCC590" s="163"/>
      <c r="OCD590" s="163"/>
      <c r="OCE590" s="163"/>
      <c r="OCF590" s="163"/>
      <c r="OCG590" s="163"/>
      <c r="OCH590" s="163"/>
      <c r="OCI590" s="163"/>
      <c r="OCJ590" s="163"/>
      <c r="OCK590" s="163"/>
      <c r="OCL590" s="163"/>
      <c r="OCM590" s="163"/>
      <c r="OCN590" s="163"/>
      <c r="OCO590" s="163"/>
      <c r="OCP590" s="163"/>
      <c r="OCQ590" s="163"/>
      <c r="OCR590" s="163"/>
      <c r="OCS590" s="163"/>
      <c r="OCT590" s="163"/>
      <c r="OCU590" s="163"/>
      <c r="OCV590" s="163"/>
      <c r="OCW590" s="163"/>
      <c r="OCX590" s="163"/>
      <c r="OCY590" s="163"/>
      <c r="OCZ590" s="163"/>
      <c r="ODA590" s="163"/>
      <c r="ODB590" s="163"/>
      <c r="ODC590" s="163"/>
      <c r="ODD590" s="163"/>
      <c r="ODE590" s="163"/>
      <c r="ODF590" s="163"/>
      <c r="ODG590" s="163"/>
      <c r="ODH590" s="163"/>
      <c r="ODI590" s="163"/>
      <c r="ODJ590" s="163"/>
      <c r="ODK590" s="163"/>
      <c r="ODL590" s="163"/>
      <c r="ODM590" s="163"/>
      <c r="ODN590" s="163"/>
      <c r="ODO590" s="163"/>
      <c r="ODP590" s="163"/>
      <c r="ODQ590" s="163"/>
      <c r="ODR590" s="163"/>
      <c r="ODS590" s="163"/>
      <c r="ODT590" s="163"/>
      <c r="ODU590" s="163"/>
      <c r="ODV590" s="163"/>
      <c r="ODW590" s="163"/>
      <c r="ODX590" s="163"/>
      <c r="ODY590" s="163"/>
      <c r="ODZ590" s="163"/>
      <c r="OEA590" s="163"/>
      <c r="OEB590" s="163"/>
      <c r="OEC590" s="163"/>
      <c r="OED590" s="163"/>
      <c r="OEE590" s="163"/>
      <c r="OEF590" s="163"/>
      <c r="OEG590" s="163"/>
      <c r="OEH590" s="163"/>
      <c r="OEI590" s="163"/>
      <c r="OEJ590" s="163"/>
      <c r="OEK590" s="163"/>
      <c r="OEL590" s="163"/>
      <c r="OEM590" s="163"/>
      <c r="OEN590" s="163"/>
      <c r="OEO590" s="163"/>
      <c r="OEP590" s="163"/>
      <c r="OEQ590" s="163"/>
      <c r="OER590" s="163"/>
      <c r="OES590" s="163"/>
      <c r="OET590" s="163"/>
      <c r="OEU590" s="163"/>
      <c r="OEV590" s="163"/>
      <c r="OEW590" s="163"/>
      <c r="OEX590" s="163"/>
      <c r="OEY590" s="163"/>
      <c r="OEZ590" s="163"/>
      <c r="OFA590" s="163"/>
      <c r="OFB590" s="163"/>
      <c r="OFC590" s="163"/>
      <c r="OFD590" s="163"/>
      <c r="OFE590" s="163"/>
      <c r="OFF590" s="163"/>
      <c r="OFG590" s="163"/>
      <c r="OFH590" s="163"/>
      <c r="OFI590" s="163"/>
      <c r="OFJ590" s="163"/>
      <c r="OFK590" s="163"/>
      <c r="OFL590" s="163"/>
      <c r="OFM590" s="163"/>
      <c r="OFN590" s="163"/>
      <c r="OFO590" s="163"/>
      <c r="OFP590" s="163"/>
      <c r="OFQ590" s="163"/>
      <c r="OFR590" s="163"/>
      <c r="OFS590" s="163"/>
      <c r="OFT590" s="163"/>
      <c r="OFU590" s="163"/>
      <c r="OFV590" s="163"/>
      <c r="OFW590" s="163"/>
      <c r="OFX590" s="163"/>
      <c r="OFY590" s="163"/>
      <c r="OFZ590" s="163"/>
      <c r="OGA590" s="163"/>
      <c r="OGB590" s="163"/>
      <c r="OGC590" s="163"/>
      <c r="OGD590" s="163"/>
      <c r="OGE590" s="163"/>
      <c r="OGF590" s="163"/>
      <c r="OGG590" s="163"/>
      <c r="OGH590" s="163"/>
      <c r="OGI590" s="163"/>
      <c r="OGJ590" s="163"/>
      <c r="OGK590" s="163"/>
      <c r="OGL590" s="163"/>
      <c r="OGM590" s="163"/>
      <c r="OGN590" s="163"/>
      <c r="OGO590" s="163"/>
      <c r="OGP590" s="163"/>
      <c r="OGQ590" s="163"/>
      <c r="OGR590" s="163"/>
      <c r="OGS590" s="163"/>
      <c r="OGT590" s="163"/>
      <c r="OGU590" s="163"/>
      <c r="OGV590" s="163"/>
      <c r="OGW590" s="163"/>
      <c r="OGX590" s="163"/>
      <c r="OGY590" s="163"/>
      <c r="OGZ590" s="163"/>
      <c r="OHA590" s="163"/>
      <c r="OHB590" s="163"/>
      <c r="OHC590" s="163"/>
      <c r="OHD590" s="163"/>
      <c r="OHE590" s="163"/>
      <c r="OHF590" s="163"/>
      <c r="OHG590" s="163"/>
      <c r="OHH590" s="163"/>
      <c r="OHI590" s="163"/>
      <c r="OHJ590" s="163"/>
      <c r="OHK590" s="163"/>
      <c r="OHL590" s="163"/>
      <c r="OHM590" s="163"/>
      <c r="OHN590" s="163"/>
      <c r="OHO590" s="163"/>
      <c r="OHP590" s="163"/>
      <c r="OHQ590" s="163"/>
      <c r="OHR590" s="163"/>
      <c r="OHS590" s="163"/>
      <c r="OHT590" s="163"/>
      <c r="OHU590" s="163"/>
      <c r="OHV590" s="163"/>
      <c r="OHW590" s="163"/>
      <c r="OHX590" s="163"/>
      <c r="OHY590" s="163"/>
      <c r="OHZ590" s="163"/>
      <c r="OIA590" s="163"/>
      <c r="OIB590" s="163"/>
      <c r="OIC590" s="163"/>
      <c r="OID590" s="163"/>
      <c r="OIE590" s="163"/>
      <c r="OIF590" s="163"/>
      <c r="OIG590" s="163"/>
      <c r="OIH590" s="163"/>
      <c r="OII590" s="163"/>
      <c r="OIJ590" s="163"/>
      <c r="OIK590" s="163"/>
      <c r="OIL590" s="163"/>
      <c r="OIM590" s="163"/>
      <c r="OIN590" s="163"/>
      <c r="OIO590" s="163"/>
      <c r="OIP590" s="163"/>
      <c r="OIQ590" s="163"/>
      <c r="OIR590" s="163"/>
      <c r="OIS590" s="163"/>
      <c r="OIT590" s="163"/>
      <c r="OIU590" s="163"/>
      <c r="OIV590" s="163"/>
      <c r="OIW590" s="163"/>
      <c r="OIX590" s="163"/>
      <c r="OIY590" s="163"/>
      <c r="OIZ590" s="163"/>
      <c r="OJA590" s="163"/>
      <c r="OJB590" s="163"/>
      <c r="OJC590" s="163"/>
      <c r="OJD590" s="163"/>
      <c r="OJE590" s="163"/>
      <c r="OJF590" s="163"/>
      <c r="OJG590" s="163"/>
      <c r="OJH590" s="163"/>
      <c r="OJI590" s="163"/>
      <c r="OJJ590" s="163"/>
      <c r="OJK590" s="163"/>
      <c r="OJL590" s="163"/>
      <c r="OJM590" s="163"/>
      <c r="OJN590" s="163"/>
      <c r="OJO590" s="163"/>
      <c r="OJP590" s="163"/>
      <c r="OJQ590" s="163"/>
      <c r="OJR590" s="163"/>
      <c r="OJS590" s="163"/>
      <c r="OJT590" s="163"/>
      <c r="OJU590" s="163"/>
      <c r="OJV590" s="163"/>
      <c r="OJW590" s="163"/>
      <c r="OJX590" s="163"/>
      <c r="OJY590" s="163"/>
      <c r="OJZ590" s="163"/>
      <c r="OKA590" s="163"/>
      <c r="OKB590" s="163"/>
      <c r="OKC590" s="163"/>
      <c r="OKD590" s="163"/>
      <c r="OKE590" s="163"/>
      <c r="OKF590" s="163"/>
      <c r="OKG590" s="163"/>
      <c r="OKH590" s="163"/>
      <c r="OKI590" s="163"/>
      <c r="OKJ590" s="163"/>
      <c r="OKK590" s="163"/>
      <c r="OKL590" s="163"/>
      <c r="OKM590" s="163"/>
      <c r="OKN590" s="163"/>
      <c r="OKO590" s="163"/>
      <c r="OKP590" s="163"/>
      <c r="OKQ590" s="163"/>
      <c r="OKR590" s="163"/>
      <c r="OKS590" s="163"/>
      <c r="OKT590" s="163"/>
      <c r="OKU590" s="163"/>
      <c r="OKV590" s="163"/>
      <c r="OKW590" s="163"/>
      <c r="OKX590" s="163"/>
      <c r="OKY590" s="163"/>
      <c r="OKZ590" s="163"/>
      <c r="OLA590" s="163"/>
      <c r="OLB590" s="163"/>
      <c r="OLC590" s="163"/>
      <c r="OLD590" s="163"/>
      <c r="OLE590" s="163"/>
      <c r="OLF590" s="163"/>
      <c r="OLG590" s="163"/>
      <c r="OLH590" s="163"/>
      <c r="OLI590" s="163"/>
      <c r="OLJ590" s="163"/>
      <c r="OLK590" s="163"/>
      <c r="OLL590" s="163"/>
      <c r="OLM590" s="163"/>
      <c r="OLN590" s="163"/>
      <c r="OLO590" s="163"/>
      <c r="OLP590" s="163"/>
      <c r="OLQ590" s="163"/>
      <c r="OLR590" s="163"/>
      <c r="OLS590" s="163"/>
      <c r="OLT590" s="163"/>
      <c r="OLU590" s="163"/>
      <c r="OLV590" s="163"/>
      <c r="OLW590" s="163"/>
      <c r="OLX590" s="163"/>
      <c r="OLY590" s="163"/>
      <c r="OLZ590" s="163"/>
      <c r="OMA590" s="163"/>
      <c r="OMB590" s="163"/>
      <c r="OMC590" s="163"/>
      <c r="OMD590" s="163"/>
      <c r="OME590" s="163"/>
      <c r="OMF590" s="163"/>
      <c r="OMG590" s="163"/>
      <c r="OMH590" s="163"/>
      <c r="OMI590" s="163"/>
      <c r="OMJ590" s="163"/>
      <c r="OMK590" s="163"/>
      <c r="OML590" s="163"/>
      <c r="OMM590" s="163"/>
      <c r="OMN590" s="163"/>
      <c r="OMO590" s="163"/>
      <c r="OMP590" s="163"/>
      <c r="OMQ590" s="163"/>
      <c r="OMR590" s="163"/>
      <c r="OMS590" s="163"/>
      <c r="OMT590" s="163"/>
      <c r="OMU590" s="163"/>
      <c r="OMV590" s="163"/>
      <c r="OMW590" s="163"/>
      <c r="OMX590" s="163"/>
      <c r="OMY590" s="163"/>
      <c r="OMZ590" s="163"/>
      <c r="ONA590" s="163"/>
      <c r="ONB590" s="163"/>
      <c r="ONC590" s="163"/>
      <c r="OND590" s="163"/>
      <c r="ONE590" s="163"/>
      <c r="ONF590" s="163"/>
      <c r="ONG590" s="163"/>
      <c r="ONH590" s="163"/>
      <c r="ONI590" s="163"/>
      <c r="ONJ590" s="163"/>
      <c r="ONK590" s="163"/>
      <c r="ONL590" s="163"/>
      <c r="ONM590" s="163"/>
      <c r="ONN590" s="163"/>
      <c r="ONO590" s="163"/>
      <c r="ONP590" s="163"/>
      <c r="ONQ590" s="163"/>
      <c r="ONR590" s="163"/>
      <c r="ONS590" s="163"/>
      <c r="ONT590" s="163"/>
      <c r="ONU590" s="163"/>
      <c r="ONV590" s="163"/>
      <c r="ONW590" s="163"/>
      <c r="ONX590" s="163"/>
      <c r="ONY590" s="163"/>
      <c r="ONZ590" s="163"/>
      <c r="OOA590" s="163"/>
      <c r="OOB590" s="163"/>
      <c r="OOC590" s="163"/>
      <c r="OOD590" s="163"/>
      <c r="OOE590" s="163"/>
      <c r="OOF590" s="163"/>
      <c r="OOG590" s="163"/>
      <c r="OOH590" s="163"/>
      <c r="OOI590" s="163"/>
      <c r="OOJ590" s="163"/>
      <c r="OOK590" s="163"/>
      <c r="OOL590" s="163"/>
      <c r="OOM590" s="163"/>
      <c r="OON590" s="163"/>
      <c r="OOO590" s="163"/>
      <c r="OOP590" s="163"/>
      <c r="OOQ590" s="163"/>
      <c r="OOR590" s="163"/>
      <c r="OOS590" s="163"/>
      <c r="OOT590" s="163"/>
      <c r="OOU590" s="163"/>
      <c r="OOV590" s="163"/>
      <c r="OOW590" s="163"/>
      <c r="OOX590" s="163"/>
      <c r="OOY590" s="163"/>
      <c r="OOZ590" s="163"/>
      <c r="OPA590" s="163"/>
      <c r="OPB590" s="163"/>
      <c r="OPC590" s="163"/>
      <c r="OPD590" s="163"/>
      <c r="OPE590" s="163"/>
      <c r="OPF590" s="163"/>
      <c r="OPG590" s="163"/>
      <c r="OPH590" s="163"/>
      <c r="OPI590" s="163"/>
      <c r="OPJ590" s="163"/>
      <c r="OPK590" s="163"/>
      <c r="OPL590" s="163"/>
      <c r="OPM590" s="163"/>
      <c r="OPN590" s="163"/>
      <c r="OPO590" s="163"/>
      <c r="OPP590" s="163"/>
      <c r="OPQ590" s="163"/>
      <c r="OPR590" s="163"/>
      <c r="OPS590" s="163"/>
      <c r="OPT590" s="163"/>
      <c r="OPU590" s="163"/>
      <c r="OPV590" s="163"/>
      <c r="OPW590" s="163"/>
      <c r="OPX590" s="163"/>
      <c r="OPY590" s="163"/>
      <c r="OPZ590" s="163"/>
      <c r="OQA590" s="163"/>
      <c r="OQB590" s="163"/>
      <c r="OQC590" s="163"/>
      <c r="OQD590" s="163"/>
      <c r="OQE590" s="163"/>
      <c r="OQF590" s="163"/>
      <c r="OQG590" s="163"/>
      <c r="OQH590" s="163"/>
      <c r="OQI590" s="163"/>
      <c r="OQJ590" s="163"/>
      <c r="OQK590" s="163"/>
      <c r="OQL590" s="163"/>
      <c r="OQM590" s="163"/>
      <c r="OQN590" s="163"/>
      <c r="OQO590" s="163"/>
      <c r="OQP590" s="163"/>
      <c r="OQQ590" s="163"/>
      <c r="OQR590" s="163"/>
      <c r="OQS590" s="163"/>
      <c r="OQT590" s="163"/>
      <c r="OQU590" s="163"/>
      <c r="OQV590" s="163"/>
      <c r="OQW590" s="163"/>
      <c r="OQX590" s="163"/>
      <c r="OQY590" s="163"/>
      <c r="OQZ590" s="163"/>
      <c r="ORA590" s="163"/>
      <c r="ORB590" s="163"/>
      <c r="ORC590" s="163"/>
      <c r="ORD590" s="163"/>
      <c r="ORE590" s="163"/>
      <c r="ORF590" s="163"/>
      <c r="ORG590" s="163"/>
      <c r="ORH590" s="163"/>
      <c r="ORI590" s="163"/>
      <c r="ORJ590" s="163"/>
      <c r="ORK590" s="163"/>
      <c r="ORL590" s="163"/>
      <c r="ORM590" s="163"/>
      <c r="ORN590" s="163"/>
      <c r="ORO590" s="163"/>
      <c r="ORP590" s="163"/>
      <c r="ORQ590" s="163"/>
      <c r="ORR590" s="163"/>
      <c r="ORS590" s="163"/>
      <c r="ORT590" s="163"/>
      <c r="ORU590" s="163"/>
      <c r="ORV590" s="163"/>
      <c r="ORW590" s="163"/>
      <c r="ORX590" s="163"/>
      <c r="ORY590" s="163"/>
      <c r="ORZ590" s="163"/>
      <c r="OSA590" s="163"/>
      <c r="OSB590" s="163"/>
      <c r="OSC590" s="163"/>
      <c r="OSD590" s="163"/>
      <c r="OSE590" s="163"/>
      <c r="OSF590" s="163"/>
      <c r="OSG590" s="163"/>
      <c r="OSH590" s="163"/>
      <c r="OSI590" s="163"/>
      <c r="OSJ590" s="163"/>
      <c r="OSK590" s="163"/>
      <c r="OSL590" s="163"/>
      <c r="OSM590" s="163"/>
      <c r="OSN590" s="163"/>
      <c r="OSO590" s="163"/>
      <c r="OSP590" s="163"/>
      <c r="OSQ590" s="163"/>
      <c r="OSR590" s="163"/>
      <c r="OSS590" s="163"/>
      <c r="OST590" s="163"/>
      <c r="OSU590" s="163"/>
      <c r="OSV590" s="163"/>
      <c r="OSW590" s="163"/>
      <c r="OSX590" s="163"/>
      <c r="OSY590" s="163"/>
      <c r="OSZ590" s="163"/>
      <c r="OTA590" s="163"/>
      <c r="OTB590" s="163"/>
      <c r="OTC590" s="163"/>
      <c r="OTD590" s="163"/>
      <c r="OTE590" s="163"/>
      <c r="OTF590" s="163"/>
      <c r="OTG590" s="163"/>
      <c r="OTH590" s="163"/>
      <c r="OTI590" s="163"/>
      <c r="OTJ590" s="163"/>
      <c r="OTK590" s="163"/>
      <c r="OTL590" s="163"/>
      <c r="OTM590" s="163"/>
      <c r="OTN590" s="163"/>
      <c r="OTO590" s="163"/>
      <c r="OTP590" s="163"/>
      <c r="OTQ590" s="163"/>
      <c r="OTR590" s="163"/>
      <c r="OTS590" s="163"/>
      <c r="OTT590" s="163"/>
      <c r="OTU590" s="163"/>
      <c r="OTV590" s="163"/>
      <c r="OTW590" s="163"/>
      <c r="OTX590" s="163"/>
      <c r="OTY590" s="163"/>
      <c r="OTZ590" s="163"/>
      <c r="OUA590" s="163"/>
      <c r="OUB590" s="163"/>
      <c r="OUC590" s="163"/>
      <c r="OUD590" s="163"/>
      <c r="OUE590" s="163"/>
      <c r="OUF590" s="163"/>
      <c r="OUG590" s="163"/>
      <c r="OUH590" s="163"/>
      <c r="OUI590" s="163"/>
      <c r="OUJ590" s="163"/>
      <c r="OUK590" s="163"/>
      <c r="OUL590" s="163"/>
      <c r="OUM590" s="163"/>
      <c r="OUN590" s="163"/>
      <c r="OUO590" s="163"/>
      <c r="OUP590" s="163"/>
      <c r="OUQ590" s="163"/>
      <c r="OUR590" s="163"/>
      <c r="OUS590" s="163"/>
      <c r="OUT590" s="163"/>
      <c r="OUU590" s="163"/>
      <c r="OUV590" s="163"/>
      <c r="OUW590" s="163"/>
      <c r="OUX590" s="163"/>
      <c r="OUY590" s="163"/>
      <c r="OUZ590" s="163"/>
      <c r="OVA590" s="163"/>
      <c r="OVB590" s="163"/>
      <c r="OVC590" s="163"/>
      <c r="OVD590" s="163"/>
      <c r="OVE590" s="163"/>
      <c r="OVF590" s="163"/>
      <c r="OVG590" s="163"/>
      <c r="OVH590" s="163"/>
      <c r="OVI590" s="163"/>
      <c r="OVJ590" s="163"/>
      <c r="OVK590" s="163"/>
      <c r="OVL590" s="163"/>
      <c r="OVM590" s="163"/>
      <c r="OVN590" s="163"/>
      <c r="OVO590" s="163"/>
      <c r="OVP590" s="163"/>
      <c r="OVQ590" s="163"/>
      <c r="OVR590" s="163"/>
      <c r="OVS590" s="163"/>
      <c r="OVT590" s="163"/>
      <c r="OVU590" s="163"/>
      <c r="OVV590" s="163"/>
      <c r="OVW590" s="163"/>
      <c r="OVX590" s="163"/>
      <c r="OVY590" s="163"/>
      <c r="OVZ590" s="163"/>
      <c r="OWA590" s="163"/>
      <c r="OWB590" s="163"/>
      <c r="OWC590" s="163"/>
      <c r="OWD590" s="163"/>
      <c r="OWE590" s="163"/>
      <c r="OWF590" s="163"/>
      <c r="OWG590" s="163"/>
      <c r="OWH590" s="163"/>
      <c r="OWI590" s="163"/>
      <c r="OWJ590" s="163"/>
      <c r="OWK590" s="163"/>
      <c r="OWL590" s="163"/>
      <c r="OWM590" s="163"/>
      <c r="OWN590" s="163"/>
      <c r="OWO590" s="163"/>
      <c r="OWP590" s="163"/>
      <c r="OWQ590" s="163"/>
      <c r="OWR590" s="163"/>
      <c r="OWS590" s="163"/>
      <c r="OWT590" s="163"/>
      <c r="OWU590" s="163"/>
      <c r="OWV590" s="163"/>
      <c r="OWW590" s="163"/>
      <c r="OWX590" s="163"/>
      <c r="OWY590" s="163"/>
      <c r="OWZ590" s="163"/>
      <c r="OXA590" s="163"/>
      <c r="OXB590" s="163"/>
      <c r="OXC590" s="163"/>
      <c r="OXD590" s="163"/>
      <c r="OXE590" s="163"/>
      <c r="OXF590" s="163"/>
      <c r="OXG590" s="163"/>
      <c r="OXH590" s="163"/>
      <c r="OXI590" s="163"/>
      <c r="OXJ590" s="163"/>
      <c r="OXK590" s="163"/>
      <c r="OXL590" s="163"/>
      <c r="OXM590" s="163"/>
      <c r="OXN590" s="163"/>
      <c r="OXO590" s="163"/>
      <c r="OXP590" s="163"/>
      <c r="OXQ590" s="163"/>
      <c r="OXR590" s="163"/>
      <c r="OXS590" s="163"/>
      <c r="OXT590" s="163"/>
      <c r="OXU590" s="163"/>
      <c r="OXV590" s="163"/>
      <c r="OXW590" s="163"/>
      <c r="OXX590" s="163"/>
      <c r="OXY590" s="163"/>
      <c r="OXZ590" s="163"/>
      <c r="OYA590" s="163"/>
      <c r="OYB590" s="163"/>
      <c r="OYC590" s="163"/>
      <c r="OYD590" s="163"/>
      <c r="OYE590" s="163"/>
      <c r="OYF590" s="163"/>
      <c r="OYG590" s="163"/>
      <c r="OYH590" s="163"/>
      <c r="OYI590" s="163"/>
      <c r="OYJ590" s="163"/>
      <c r="OYK590" s="163"/>
      <c r="OYL590" s="163"/>
      <c r="OYM590" s="163"/>
      <c r="OYN590" s="163"/>
      <c r="OYO590" s="163"/>
      <c r="OYP590" s="163"/>
      <c r="OYQ590" s="163"/>
      <c r="OYR590" s="163"/>
      <c r="OYS590" s="163"/>
      <c r="OYT590" s="163"/>
      <c r="OYU590" s="163"/>
      <c r="OYV590" s="163"/>
      <c r="OYW590" s="163"/>
      <c r="OYX590" s="163"/>
      <c r="OYY590" s="163"/>
      <c r="OYZ590" s="163"/>
      <c r="OZA590" s="163"/>
      <c r="OZB590" s="163"/>
      <c r="OZC590" s="163"/>
      <c r="OZD590" s="163"/>
      <c r="OZE590" s="163"/>
      <c r="OZF590" s="163"/>
      <c r="OZG590" s="163"/>
      <c r="OZH590" s="163"/>
      <c r="OZI590" s="163"/>
      <c r="OZJ590" s="163"/>
      <c r="OZK590" s="163"/>
      <c r="OZL590" s="163"/>
      <c r="OZM590" s="163"/>
      <c r="OZN590" s="163"/>
      <c r="OZO590" s="163"/>
      <c r="OZP590" s="163"/>
      <c r="OZQ590" s="163"/>
      <c r="OZR590" s="163"/>
      <c r="OZS590" s="163"/>
      <c r="OZT590" s="163"/>
      <c r="OZU590" s="163"/>
      <c r="OZV590" s="163"/>
      <c r="OZW590" s="163"/>
      <c r="OZX590" s="163"/>
      <c r="OZY590" s="163"/>
      <c r="OZZ590" s="163"/>
      <c r="PAA590" s="163"/>
      <c r="PAB590" s="163"/>
      <c r="PAC590" s="163"/>
      <c r="PAD590" s="163"/>
      <c r="PAE590" s="163"/>
      <c r="PAF590" s="163"/>
      <c r="PAG590" s="163"/>
      <c r="PAH590" s="163"/>
      <c r="PAI590" s="163"/>
      <c r="PAJ590" s="163"/>
      <c r="PAK590" s="163"/>
      <c r="PAL590" s="163"/>
      <c r="PAM590" s="163"/>
      <c r="PAN590" s="163"/>
      <c r="PAO590" s="163"/>
      <c r="PAP590" s="163"/>
      <c r="PAQ590" s="163"/>
      <c r="PAR590" s="163"/>
      <c r="PAS590" s="163"/>
      <c r="PAT590" s="163"/>
      <c r="PAU590" s="163"/>
      <c r="PAV590" s="163"/>
      <c r="PAW590" s="163"/>
      <c r="PAX590" s="163"/>
      <c r="PAY590" s="163"/>
      <c r="PAZ590" s="163"/>
      <c r="PBA590" s="163"/>
      <c r="PBB590" s="163"/>
      <c r="PBC590" s="163"/>
      <c r="PBD590" s="163"/>
      <c r="PBE590" s="163"/>
      <c r="PBF590" s="163"/>
      <c r="PBG590" s="163"/>
      <c r="PBH590" s="163"/>
      <c r="PBI590" s="163"/>
      <c r="PBJ590" s="163"/>
      <c r="PBK590" s="163"/>
      <c r="PBL590" s="163"/>
      <c r="PBM590" s="163"/>
      <c r="PBN590" s="163"/>
      <c r="PBO590" s="163"/>
      <c r="PBP590" s="163"/>
      <c r="PBQ590" s="163"/>
      <c r="PBR590" s="163"/>
      <c r="PBS590" s="163"/>
      <c r="PBT590" s="163"/>
      <c r="PBU590" s="163"/>
      <c r="PBV590" s="163"/>
      <c r="PBW590" s="163"/>
      <c r="PBX590" s="163"/>
      <c r="PBY590" s="163"/>
      <c r="PBZ590" s="163"/>
      <c r="PCA590" s="163"/>
      <c r="PCB590" s="163"/>
      <c r="PCC590" s="163"/>
      <c r="PCD590" s="163"/>
      <c r="PCE590" s="163"/>
      <c r="PCF590" s="163"/>
      <c r="PCG590" s="163"/>
      <c r="PCH590" s="163"/>
      <c r="PCI590" s="163"/>
      <c r="PCJ590" s="163"/>
      <c r="PCK590" s="163"/>
      <c r="PCL590" s="163"/>
      <c r="PCM590" s="163"/>
      <c r="PCN590" s="163"/>
      <c r="PCO590" s="163"/>
      <c r="PCP590" s="163"/>
      <c r="PCQ590" s="163"/>
      <c r="PCR590" s="163"/>
      <c r="PCS590" s="163"/>
      <c r="PCT590" s="163"/>
      <c r="PCU590" s="163"/>
      <c r="PCV590" s="163"/>
      <c r="PCW590" s="163"/>
      <c r="PCX590" s="163"/>
      <c r="PCY590" s="163"/>
      <c r="PCZ590" s="163"/>
      <c r="PDA590" s="163"/>
      <c r="PDB590" s="163"/>
      <c r="PDC590" s="163"/>
      <c r="PDD590" s="163"/>
      <c r="PDE590" s="163"/>
      <c r="PDF590" s="163"/>
      <c r="PDG590" s="163"/>
      <c r="PDH590" s="163"/>
      <c r="PDI590" s="163"/>
      <c r="PDJ590" s="163"/>
      <c r="PDK590" s="163"/>
      <c r="PDL590" s="163"/>
      <c r="PDM590" s="163"/>
      <c r="PDN590" s="163"/>
      <c r="PDO590" s="163"/>
      <c r="PDP590" s="163"/>
      <c r="PDQ590" s="163"/>
      <c r="PDR590" s="163"/>
      <c r="PDS590" s="163"/>
      <c r="PDT590" s="163"/>
      <c r="PDU590" s="163"/>
      <c r="PDV590" s="163"/>
      <c r="PDW590" s="163"/>
      <c r="PDX590" s="163"/>
      <c r="PDY590" s="163"/>
      <c r="PDZ590" s="163"/>
      <c r="PEA590" s="163"/>
      <c r="PEB590" s="163"/>
      <c r="PEC590" s="163"/>
      <c r="PED590" s="163"/>
      <c r="PEE590" s="163"/>
      <c r="PEF590" s="163"/>
      <c r="PEG590" s="163"/>
      <c r="PEH590" s="163"/>
      <c r="PEI590" s="163"/>
      <c r="PEJ590" s="163"/>
      <c r="PEK590" s="163"/>
      <c r="PEL590" s="163"/>
      <c r="PEM590" s="163"/>
      <c r="PEN590" s="163"/>
      <c r="PEO590" s="163"/>
      <c r="PEP590" s="163"/>
      <c r="PEQ590" s="163"/>
      <c r="PER590" s="163"/>
      <c r="PES590" s="163"/>
      <c r="PET590" s="163"/>
      <c r="PEU590" s="163"/>
      <c r="PEV590" s="163"/>
      <c r="PEW590" s="163"/>
      <c r="PEX590" s="163"/>
      <c r="PEY590" s="163"/>
      <c r="PEZ590" s="163"/>
      <c r="PFA590" s="163"/>
      <c r="PFB590" s="163"/>
      <c r="PFC590" s="163"/>
      <c r="PFD590" s="163"/>
      <c r="PFE590" s="163"/>
      <c r="PFF590" s="163"/>
      <c r="PFG590" s="163"/>
      <c r="PFH590" s="163"/>
      <c r="PFI590" s="163"/>
      <c r="PFJ590" s="163"/>
      <c r="PFK590" s="163"/>
      <c r="PFL590" s="163"/>
      <c r="PFM590" s="163"/>
      <c r="PFN590" s="163"/>
      <c r="PFO590" s="163"/>
      <c r="PFP590" s="163"/>
      <c r="PFQ590" s="163"/>
      <c r="PFR590" s="163"/>
      <c r="PFS590" s="163"/>
      <c r="PFT590" s="163"/>
      <c r="PFU590" s="163"/>
      <c r="PFV590" s="163"/>
      <c r="PFW590" s="163"/>
      <c r="PFX590" s="163"/>
      <c r="PFY590" s="163"/>
      <c r="PFZ590" s="163"/>
      <c r="PGA590" s="163"/>
      <c r="PGB590" s="163"/>
      <c r="PGC590" s="163"/>
      <c r="PGD590" s="163"/>
      <c r="PGE590" s="163"/>
      <c r="PGF590" s="163"/>
      <c r="PGG590" s="163"/>
      <c r="PGH590" s="163"/>
      <c r="PGI590" s="163"/>
      <c r="PGJ590" s="163"/>
      <c r="PGK590" s="163"/>
      <c r="PGL590" s="163"/>
      <c r="PGM590" s="163"/>
      <c r="PGN590" s="163"/>
      <c r="PGO590" s="163"/>
      <c r="PGP590" s="163"/>
      <c r="PGQ590" s="163"/>
      <c r="PGR590" s="163"/>
      <c r="PGS590" s="163"/>
      <c r="PGT590" s="163"/>
      <c r="PGU590" s="163"/>
      <c r="PGV590" s="163"/>
      <c r="PGW590" s="163"/>
      <c r="PGX590" s="163"/>
      <c r="PGY590" s="163"/>
      <c r="PGZ590" s="163"/>
      <c r="PHA590" s="163"/>
      <c r="PHB590" s="163"/>
      <c r="PHC590" s="163"/>
      <c r="PHD590" s="163"/>
      <c r="PHE590" s="163"/>
      <c r="PHF590" s="163"/>
      <c r="PHG590" s="163"/>
      <c r="PHH590" s="163"/>
      <c r="PHI590" s="163"/>
      <c r="PHJ590" s="163"/>
      <c r="PHK590" s="163"/>
      <c r="PHL590" s="163"/>
      <c r="PHM590" s="163"/>
      <c r="PHN590" s="163"/>
      <c r="PHO590" s="163"/>
      <c r="PHP590" s="163"/>
      <c r="PHQ590" s="163"/>
      <c r="PHR590" s="163"/>
      <c r="PHS590" s="163"/>
      <c r="PHT590" s="163"/>
      <c r="PHU590" s="163"/>
      <c r="PHV590" s="163"/>
      <c r="PHW590" s="163"/>
      <c r="PHX590" s="163"/>
      <c r="PHY590" s="163"/>
      <c r="PHZ590" s="163"/>
      <c r="PIA590" s="163"/>
      <c r="PIB590" s="163"/>
      <c r="PIC590" s="163"/>
      <c r="PID590" s="163"/>
      <c r="PIE590" s="163"/>
      <c r="PIF590" s="163"/>
      <c r="PIG590" s="163"/>
      <c r="PIH590" s="163"/>
      <c r="PII590" s="163"/>
      <c r="PIJ590" s="163"/>
      <c r="PIK590" s="163"/>
      <c r="PIL590" s="163"/>
      <c r="PIM590" s="163"/>
      <c r="PIN590" s="163"/>
      <c r="PIO590" s="163"/>
      <c r="PIP590" s="163"/>
      <c r="PIQ590" s="163"/>
      <c r="PIR590" s="163"/>
      <c r="PIS590" s="163"/>
      <c r="PIT590" s="163"/>
      <c r="PIU590" s="163"/>
      <c r="PIV590" s="163"/>
      <c r="PIW590" s="163"/>
      <c r="PIX590" s="163"/>
      <c r="PIY590" s="163"/>
      <c r="PIZ590" s="163"/>
      <c r="PJA590" s="163"/>
      <c r="PJB590" s="163"/>
      <c r="PJC590" s="163"/>
      <c r="PJD590" s="163"/>
      <c r="PJE590" s="163"/>
      <c r="PJF590" s="163"/>
      <c r="PJG590" s="163"/>
      <c r="PJH590" s="163"/>
      <c r="PJI590" s="163"/>
      <c r="PJJ590" s="163"/>
      <c r="PJK590" s="163"/>
      <c r="PJL590" s="163"/>
      <c r="PJM590" s="163"/>
      <c r="PJN590" s="163"/>
      <c r="PJO590" s="163"/>
      <c r="PJP590" s="163"/>
      <c r="PJQ590" s="163"/>
      <c r="PJR590" s="163"/>
      <c r="PJS590" s="163"/>
      <c r="PJT590" s="163"/>
      <c r="PJU590" s="163"/>
      <c r="PJV590" s="163"/>
      <c r="PJW590" s="163"/>
      <c r="PJX590" s="163"/>
      <c r="PJY590" s="163"/>
      <c r="PJZ590" s="163"/>
      <c r="PKA590" s="163"/>
      <c r="PKB590" s="163"/>
      <c r="PKC590" s="163"/>
      <c r="PKD590" s="163"/>
      <c r="PKE590" s="163"/>
      <c r="PKF590" s="163"/>
      <c r="PKG590" s="163"/>
      <c r="PKH590" s="163"/>
      <c r="PKI590" s="163"/>
      <c r="PKJ590" s="163"/>
      <c r="PKK590" s="163"/>
      <c r="PKL590" s="163"/>
      <c r="PKM590" s="163"/>
      <c r="PKN590" s="163"/>
      <c r="PKO590" s="163"/>
      <c r="PKP590" s="163"/>
      <c r="PKQ590" s="163"/>
      <c r="PKR590" s="163"/>
      <c r="PKS590" s="163"/>
      <c r="PKT590" s="163"/>
      <c r="PKU590" s="163"/>
      <c r="PKV590" s="163"/>
      <c r="PKW590" s="163"/>
      <c r="PKX590" s="163"/>
      <c r="PKY590" s="163"/>
      <c r="PKZ590" s="163"/>
      <c r="PLA590" s="163"/>
      <c r="PLB590" s="163"/>
      <c r="PLC590" s="163"/>
      <c r="PLD590" s="163"/>
      <c r="PLE590" s="163"/>
      <c r="PLF590" s="163"/>
      <c r="PLG590" s="163"/>
      <c r="PLH590" s="163"/>
      <c r="PLI590" s="163"/>
      <c r="PLJ590" s="163"/>
      <c r="PLK590" s="163"/>
      <c r="PLL590" s="163"/>
      <c r="PLM590" s="163"/>
      <c r="PLN590" s="163"/>
      <c r="PLO590" s="163"/>
      <c r="PLP590" s="163"/>
      <c r="PLQ590" s="163"/>
      <c r="PLR590" s="163"/>
      <c r="PLS590" s="163"/>
      <c r="PLT590" s="163"/>
      <c r="PLU590" s="163"/>
      <c r="PLV590" s="163"/>
      <c r="PLW590" s="163"/>
      <c r="PLX590" s="163"/>
      <c r="PLY590" s="163"/>
      <c r="PLZ590" s="163"/>
      <c r="PMA590" s="163"/>
      <c r="PMB590" s="163"/>
      <c r="PMC590" s="163"/>
      <c r="PMD590" s="163"/>
      <c r="PME590" s="163"/>
      <c r="PMF590" s="163"/>
      <c r="PMG590" s="163"/>
      <c r="PMH590" s="163"/>
      <c r="PMI590" s="163"/>
      <c r="PMJ590" s="163"/>
      <c r="PMK590" s="163"/>
      <c r="PML590" s="163"/>
      <c r="PMM590" s="163"/>
      <c r="PMN590" s="163"/>
      <c r="PMO590" s="163"/>
      <c r="PMP590" s="163"/>
      <c r="PMQ590" s="163"/>
      <c r="PMR590" s="163"/>
      <c r="PMS590" s="163"/>
      <c r="PMT590" s="163"/>
      <c r="PMU590" s="163"/>
      <c r="PMV590" s="163"/>
      <c r="PMW590" s="163"/>
      <c r="PMX590" s="163"/>
      <c r="PMY590" s="163"/>
      <c r="PMZ590" s="163"/>
      <c r="PNA590" s="163"/>
      <c r="PNB590" s="163"/>
      <c r="PNC590" s="163"/>
      <c r="PND590" s="163"/>
      <c r="PNE590" s="163"/>
      <c r="PNF590" s="163"/>
      <c r="PNG590" s="163"/>
      <c r="PNH590" s="163"/>
      <c r="PNI590" s="163"/>
      <c r="PNJ590" s="163"/>
      <c r="PNK590" s="163"/>
      <c r="PNL590" s="163"/>
      <c r="PNM590" s="163"/>
      <c r="PNN590" s="163"/>
      <c r="PNO590" s="163"/>
      <c r="PNP590" s="163"/>
      <c r="PNQ590" s="163"/>
      <c r="PNR590" s="163"/>
      <c r="PNS590" s="163"/>
      <c r="PNT590" s="163"/>
      <c r="PNU590" s="163"/>
      <c r="PNV590" s="163"/>
      <c r="PNW590" s="163"/>
      <c r="PNX590" s="163"/>
      <c r="PNY590" s="163"/>
      <c r="PNZ590" s="163"/>
      <c r="POA590" s="163"/>
      <c r="POB590" s="163"/>
      <c r="POC590" s="163"/>
      <c r="POD590" s="163"/>
      <c r="POE590" s="163"/>
      <c r="POF590" s="163"/>
      <c r="POG590" s="163"/>
      <c r="POH590" s="163"/>
      <c r="POI590" s="163"/>
      <c r="POJ590" s="163"/>
      <c r="POK590" s="163"/>
      <c r="POL590" s="163"/>
      <c r="POM590" s="163"/>
      <c r="PON590" s="163"/>
      <c r="POO590" s="163"/>
      <c r="POP590" s="163"/>
      <c r="POQ590" s="163"/>
      <c r="POR590" s="163"/>
      <c r="POS590" s="163"/>
      <c r="POT590" s="163"/>
      <c r="POU590" s="163"/>
      <c r="POV590" s="163"/>
      <c r="POW590" s="163"/>
      <c r="POX590" s="163"/>
      <c r="POY590" s="163"/>
      <c r="POZ590" s="163"/>
      <c r="PPA590" s="163"/>
      <c r="PPB590" s="163"/>
      <c r="PPC590" s="163"/>
      <c r="PPD590" s="163"/>
      <c r="PPE590" s="163"/>
      <c r="PPF590" s="163"/>
      <c r="PPG590" s="163"/>
      <c r="PPH590" s="163"/>
      <c r="PPI590" s="163"/>
      <c r="PPJ590" s="163"/>
      <c r="PPK590" s="163"/>
      <c r="PPL590" s="163"/>
      <c r="PPM590" s="163"/>
      <c r="PPN590" s="163"/>
      <c r="PPO590" s="163"/>
      <c r="PPP590" s="163"/>
      <c r="PPQ590" s="163"/>
      <c r="PPR590" s="163"/>
      <c r="PPS590" s="163"/>
      <c r="PPT590" s="163"/>
      <c r="PPU590" s="163"/>
      <c r="PPV590" s="163"/>
      <c r="PPW590" s="163"/>
      <c r="PPX590" s="163"/>
      <c r="PPY590" s="163"/>
      <c r="PPZ590" s="163"/>
      <c r="PQA590" s="163"/>
      <c r="PQB590" s="163"/>
      <c r="PQC590" s="163"/>
      <c r="PQD590" s="163"/>
      <c r="PQE590" s="163"/>
      <c r="PQF590" s="163"/>
      <c r="PQG590" s="163"/>
      <c r="PQH590" s="163"/>
      <c r="PQI590" s="163"/>
      <c r="PQJ590" s="163"/>
      <c r="PQK590" s="163"/>
      <c r="PQL590" s="163"/>
      <c r="PQM590" s="163"/>
      <c r="PQN590" s="163"/>
      <c r="PQO590" s="163"/>
      <c r="PQP590" s="163"/>
      <c r="PQQ590" s="163"/>
      <c r="PQR590" s="163"/>
      <c r="PQS590" s="163"/>
      <c r="PQT590" s="163"/>
      <c r="PQU590" s="163"/>
      <c r="PQV590" s="163"/>
      <c r="PQW590" s="163"/>
      <c r="PQX590" s="163"/>
      <c r="PQY590" s="163"/>
      <c r="PQZ590" s="163"/>
      <c r="PRA590" s="163"/>
      <c r="PRB590" s="163"/>
      <c r="PRC590" s="163"/>
      <c r="PRD590" s="163"/>
      <c r="PRE590" s="163"/>
      <c r="PRF590" s="163"/>
      <c r="PRG590" s="163"/>
      <c r="PRH590" s="163"/>
      <c r="PRI590" s="163"/>
      <c r="PRJ590" s="163"/>
      <c r="PRK590" s="163"/>
      <c r="PRL590" s="163"/>
      <c r="PRM590" s="163"/>
      <c r="PRN590" s="163"/>
      <c r="PRO590" s="163"/>
      <c r="PRP590" s="163"/>
      <c r="PRQ590" s="163"/>
      <c r="PRR590" s="163"/>
      <c r="PRS590" s="163"/>
      <c r="PRT590" s="163"/>
      <c r="PRU590" s="163"/>
      <c r="PRV590" s="163"/>
      <c r="PRW590" s="163"/>
      <c r="PRX590" s="163"/>
      <c r="PRY590" s="163"/>
      <c r="PRZ590" s="163"/>
      <c r="PSA590" s="163"/>
      <c r="PSB590" s="163"/>
      <c r="PSC590" s="163"/>
      <c r="PSD590" s="163"/>
      <c r="PSE590" s="163"/>
      <c r="PSF590" s="163"/>
      <c r="PSG590" s="163"/>
      <c r="PSH590" s="163"/>
      <c r="PSI590" s="163"/>
      <c r="PSJ590" s="163"/>
      <c r="PSK590" s="163"/>
      <c r="PSL590" s="163"/>
      <c r="PSM590" s="163"/>
      <c r="PSN590" s="163"/>
      <c r="PSO590" s="163"/>
      <c r="PSP590" s="163"/>
      <c r="PSQ590" s="163"/>
      <c r="PSR590" s="163"/>
      <c r="PSS590" s="163"/>
      <c r="PST590" s="163"/>
      <c r="PSU590" s="163"/>
      <c r="PSV590" s="163"/>
      <c r="PSW590" s="163"/>
      <c r="PSX590" s="163"/>
      <c r="PSY590" s="163"/>
      <c r="PSZ590" s="163"/>
      <c r="PTA590" s="163"/>
      <c r="PTB590" s="163"/>
      <c r="PTC590" s="163"/>
      <c r="PTD590" s="163"/>
      <c r="PTE590" s="163"/>
      <c r="PTF590" s="163"/>
      <c r="PTG590" s="163"/>
      <c r="PTH590" s="163"/>
      <c r="PTI590" s="163"/>
      <c r="PTJ590" s="163"/>
      <c r="PTK590" s="163"/>
      <c r="PTL590" s="163"/>
      <c r="PTM590" s="163"/>
      <c r="PTN590" s="163"/>
      <c r="PTO590" s="163"/>
      <c r="PTP590" s="163"/>
      <c r="PTQ590" s="163"/>
      <c r="PTR590" s="163"/>
      <c r="PTS590" s="163"/>
      <c r="PTT590" s="163"/>
      <c r="PTU590" s="163"/>
      <c r="PTV590" s="163"/>
      <c r="PTW590" s="163"/>
      <c r="PTX590" s="163"/>
      <c r="PTY590" s="163"/>
      <c r="PTZ590" s="163"/>
      <c r="PUA590" s="163"/>
      <c r="PUB590" s="163"/>
      <c r="PUC590" s="163"/>
      <c r="PUD590" s="163"/>
      <c r="PUE590" s="163"/>
      <c r="PUF590" s="163"/>
      <c r="PUG590" s="163"/>
      <c r="PUH590" s="163"/>
      <c r="PUI590" s="163"/>
      <c r="PUJ590" s="163"/>
      <c r="PUK590" s="163"/>
      <c r="PUL590" s="163"/>
      <c r="PUM590" s="163"/>
      <c r="PUN590" s="163"/>
      <c r="PUO590" s="163"/>
      <c r="PUP590" s="163"/>
      <c r="PUQ590" s="163"/>
      <c r="PUR590" s="163"/>
      <c r="PUS590" s="163"/>
      <c r="PUT590" s="163"/>
      <c r="PUU590" s="163"/>
      <c r="PUV590" s="163"/>
      <c r="PUW590" s="163"/>
      <c r="PUX590" s="163"/>
      <c r="PUY590" s="163"/>
      <c r="PUZ590" s="163"/>
      <c r="PVA590" s="163"/>
      <c r="PVB590" s="163"/>
      <c r="PVC590" s="163"/>
      <c r="PVD590" s="163"/>
      <c r="PVE590" s="163"/>
      <c r="PVF590" s="163"/>
      <c r="PVG590" s="163"/>
      <c r="PVH590" s="163"/>
      <c r="PVI590" s="163"/>
      <c r="PVJ590" s="163"/>
      <c r="PVK590" s="163"/>
      <c r="PVL590" s="163"/>
      <c r="PVM590" s="163"/>
      <c r="PVN590" s="163"/>
      <c r="PVO590" s="163"/>
      <c r="PVP590" s="163"/>
      <c r="PVQ590" s="163"/>
      <c r="PVR590" s="163"/>
      <c r="PVS590" s="163"/>
      <c r="PVT590" s="163"/>
      <c r="PVU590" s="163"/>
      <c r="PVV590" s="163"/>
      <c r="PVW590" s="163"/>
      <c r="PVX590" s="163"/>
      <c r="PVY590" s="163"/>
      <c r="PVZ590" s="163"/>
      <c r="PWA590" s="163"/>
      <c r="PWB590" s="163"/>
      <c r="PWC590" s="163"/>
      <c r="PWD590" s="163"/>
      <c r="PWE590" s="163"/>
      <c r="PWF590" s="163"/>
      <c r="PWG590" s="163"/>
      <c r="PWH590" s="163"/>
      <c r="PWI590" s="163"/>
      <c r="PWJ590" s="163"/>
      <c r="PWK590" s="163"/>
      <c r="PWL590" s="163"/>
      <c r="PWM590" s="163"/>
      <c r="PWN590" s="163"/>
      <c r="PWO590" s="163"/>
      <c r="PWP590" s="163"/>
      <c r="PWQ590" s="163"/>
      <c r="PWR590" s="163"/>
      <c r="PWS590" s="163"/>
      <c r="PWT590" s="163"/>
      <c r="PWU590" s="163"/>
      <c r="PWV590" s="163"/>
      <c r="PWW590" s="163"/>
      <c r="PWX590" s="163"/>
      <c r="PWY590" s="163"/>
      <c r="PWZ590" s="163"/>
      <c r="PXA590" s="163"/>
      <c r="PXB590" s="163"/>
      <c r="PXC590" s="163"/>
      <c r="PXD590" s="163"/>
      <c r="PXE590" s="163"/>
      <c r="PXF590" s="163"/>
      <c r="PXG590" s="163"/>
      <c r="PXH590" s="163"/>
      <c r="PXI590" s="163"/>
      <c r="PXJ590" s="163"/>
      <c r="PXK590" s="163"/>
      <c r="PXL590" s="163"/>
      <c r="PXM590" s="163"/>
      <c r="PXN590" s="163"/>
      <c r="PXO590" s="163"/>
      <c r="PXP590" s="163"/>
      <c r="PXQ590" s="163"/>
      <c r="PXR590" s="163"/>
      <c r="PXS590" s="163"/>
      <c r="PXT590" s="163"/>
      <c r="PXU590" s="163"/>
      <c r="PXV590" s="163"/>
      <c r="PXW590" s="163"/>
      <c r="PXX590" s="163"/>
      <c r="PXY590" s="163"/>
      <c r="PXZ590" s="163"/>
      <c r="PYA590" s="163"/>
      <c r="PYB590" s="163"/>
      <c r="PYC590" s="163"/>
      <c r="PYD590" s="163"/>
      <c r="PYE590" s="163"/>
      <c r="PYF590" s="163"/>
      <c r="PYG590" s="163"/>
      <c r="PYH590" s="163"/>
      <c r="PYI590" s="163"/>
      <c r="PYJ590" s="163"/>
      <c r="PYK590" s="163"/>
      <c r="PYL590" s="163"/>
      <c r="PYM590" s="163"/>
      <c r="PYN590" s="163"/>
      <c r="PYO590" s="163"/>
      <c r="PYP590" s="163"/>
      <c r="PYQ590" s="163"/>
      <c r="PYR590" s="163"/>
      <c r="PYS590" s="163"/>
      <c r="PYT590" s="163"/>
      <c r="PYU590" s="163"/>
      <c r="PYV590" s="163"/>
      <c r="PYW590" s="163"/>
      <c r="PYX590" s="163"/>
      <c r="PYY590" s="163"/>
      <c r="PYZ590" s="163"/>
      <c r="PZA590" s="163"/>
      <c r="PZB590" s="163"/>
      <c r="PZC590" s="163"/>
      <c r="PZD590" s="163"/>
      <c r="PZE590" s="163"/>
      <c r="PZF590" s="163"/>
      <c r="PZG590" s="163"/>
      <c r="PZH590" s="163"/>
      <c r="PZI590" s="163"/>
      <c r="PZJ590" s="163"/>
      <c r="PZK590" s="163"/>
      <c r="PZL590" s="163"/>
      <c r="PZM590" s="163"/>
      <c r="PZN590" s="163"/>
      <c r="PZO590" s="163"/>
      <c r="PZP590" s="163"/>
      <c r="PZQ590" s="163"/>
      <c r="PZR590" s="163"/>
      <c r="PZS590" s="163"/>
      <c r="PZT590" s="163"/>
      <c r="PZU590" s="163"/>
      <c r="PZV590" s="163"/>
      <c r="PZW590" s="163"/>
      <c r="PZX590" s="163"/>
      <c r="PZY590" s="163"/>
      <c r="PZZ590" s="163"/>
      <c r="QAA590" s="163"/>
      <c r="QAB590" s="163"/>
      <c r="QAC590" s="163"/>
      <c r="QAD590" s="163"/>
      <c r="QAE590" s="163"/>
      <c r="QAF590" s="163"/>
      <c r="QAG590" s="163"/>
      <c r="QAH590" s="163"/>
      <c r="QAI590" s="163"/>
      <c r="QAJ590" s="163"/>
      <c r="QAK590" s="163"/>
      <c r="QAL590" s="163"/>
      <c r="QAM590" s="163"/>
      <c r="QAN590" s="163"/>
      <c r="QAO590" s="163"/>
      <c r="QAP590" s="163"/>
      <c r="QAQ590" s="163"/>
      <c r="QAR590" s="163"/>
      <c r="QAS590" s="163"/>
      <c r="QAT590" s="163"/>
      <c r="QAU590" s="163"/>
      <c r="QAV590" s="163"/>
      <c r="QAW590" s="163"/>
      <c r="QAX590" s="163"/>
      <c r="QAY590" s="163"/>
      <c r="QAZ590" s="163"/>
      <c r="QBA590" s="163"/>
      <c r="QBB590" s="163"/>
      <c r="QBC590" s="163"/>
      <c r="QBD590" s="163"/>
      <c r="QBE590" s="163"/>
      <c r="QBF590" s="163"/>
      <c r="QBG590" s="163"/>
      <c r="QBH590" s="163"/>
      <c r="QBI590" s="163"/>
      <c r="QBJ590" s="163"/>
      <c r="QBK590" s="163"/>
      <c r="QBL590" s="163"/>
      <c r="QBM590" s="163"/>
      <c r="QBN590" s="163"/>
      <c r="QBO590" s="163"/>
      <c r="QBP590" s="163"/>
      <c r="QBQ590" s="163"/>
      <c r="QBR590" s="163"/>
      <c r="QBS590" s="163"/>
      <c r="QBT590" s="163"/>
      <c r="QBU590" s="163"/>
      <c r="QBV590" s="163"/>
      <c r="QBW590" s="163"/>
      <c r="QBX590" s="163"/>
      <c r="QBY590" s="163"/>
      <c r="QBZ590" s="163"/>
      <c r="QCA590" s="163"/>
      <c r="QCB590" s="163"/>
      <c r="QCC590" s="163"/>
      <c r="QCD590" s="163"/>
      <c r="QCE590" s="163"/>
      <c r="QCF590" s="163"/>
      <c r="QCG590" s="163"/>
      <c r="QCH590" s="163"/>
      <c r="QCI590" s="163"/>
      <c r="QCJ590" s="163"/>
      <c r="QCK590" s="163"/>
      <c r="QCL590" s="163"/>
      <c r="QCM590" s="163"/>
      <c r="QCN590" s="163"/>
      <c r="QCO590" s="163"/>
      <c r="QCP590" s="163"/>
      <c r="QCQ590" s="163"/>
      <c r="QCR590" s="163"/>
      <c r="QCS590" s="163"/>
      <c r="QCT590" s="163"/>
      <c r="QCU590" s="163"/>
      <c r="QCV590" s="163"/>
      <c r="QCW590" s="163"/>
      <c r="QCX590" s="163"/>
      <c r="QCY590" s="163"/>
      <c r="QCZ590" s="163"/>
      <c r="QDA590" s="163"/>
      <c r="QDB590" s="163"/>
      <c r="QDC590" s="163"/>
      <c r="QDD590" s="163"/>
      <c r="QDE590" s="163"/>
      <c r="QDF590" s="163"/>
      <c r="QDG590" s="163"/>
      <c r="QDH590" s="163"/>
      <c r="QDI590" s="163"/>
      <c r="QDJ590" s="163"/>
      <c r="QDK590" s="163"/>
      <c r="QDL590" s="163"/>
      <c r="QDM590" s="163"/>
      <c r="QDN590" s="163"/>
      <c r="QDO590" s="163"/>
      <c r="QDP590" s="163"/>
      <c r="QDQ590" s="163"/>
      <c r="QDR590" s="163"/>
      <c r="QDS590" s="163"/>
      <c r="QDT590" s="163"/>
      <c r="QDU590" s="163"/>
      <c r="QDV590" s="163"/>
      <c r="QDW590" s="163"/>
      <c r="QDX590" s="163"/>
      <c r="QDY590" s="163"/>
      <c r="QDZ590" s="163"/>
      <c r="QEA590" s="163"/>
      <c r="QEB590" s="163"/>
      <c r="QEC590" s="163"/>
      <c r="QED590" s="163"/>
      <c r="QEE590" s="163"/>
      <c r="QEF590" s="163"/>
      <c r="QEG590" s="163"/>
      <c r="QEH590" s="163"/>
      <c r="QEI590" s="163"/>
      <c r="QEJ590" s="163"/>
      <c r="QEK590" s="163"/>
      <c r="QEL590" s="163"/>
      <c r="QEM590" s="163"/>
      <c r="QEN590" s="163"/>
      <c r="QEO590" s="163"/>
      <c r="QEP590" s="163"/>
      <c r="QEQ590" s="163"/>
      <c r="QER590" s="163"/>
      <c r="QES590" s="163"/>
      <c r="QET590" s="163"/>
      <c r="QEU590" s="163"/>
      <c r="QEV590" s="163"/>
      <c r="QEW590" s="163"/>
      <c r="QEX590" s="163"/>
      <c r="QEY590" s="163"/>
      <c r="QEZ590" s="163"/>
      <c r="QFA590" s="163"/>
      <c r="QFB590" s="163"/>
      <c r="QFC590" s="163"/>
      <c r="QFD590" s="163"/>
      <c r="QFE590" s="163"/>
      <c r="QFF590" s="163"/>
      <c r="QFG590" s="163"/>
      <c r="QFH590" s="163"/>
      <c r="QFI590" s="163"/>
      <c r="QFJ590" s="163"/>
      <c r="QFK590" s="163"/>
      <c r="QFL590" s="163"/>
      <c r="QFM590" s="163"/>
      <c r="QFN590" s="163"/>
      <c r="QFO590" s="163"/>
      <c r="QFP590" s="163"/>
      <c r="QFQ590" s="163"/>
      <c r="QFR590" s="163"/>
      <c r="QFS590" s="163"/>
      <c r="QFT590" s="163"/>
      <c r="QFU590" s="163"/>
      <c r="QFV590" s="163"/>
      <c r="QFW590" s="163"/>
      <c r="QFX590" s="163"/>
      <c r="QFY590" s="163"/>
      <c r="QFZ590" s="163"/>
      <c r="QGA590" s="163"/>
      <c r="QGB590" s="163"/>
      <c r="QGC590" s="163"/>
      <c r="QGD590" s="163"/>
      <c r="QGE590" s="163"/>
      <c r="QGF590" s="163"/>
      <c r="QGG590" s="163"/>
      <c r="QGH590" s="163"/>
      <c r="QGI590" s="163"/>
      <c r="QGJ590" s="163"/>
      <c r="QGK590" s="163"/>
      <c r="QGL590" s="163"/>
      <c r="QGM590" s="163"/>
      <c r="QGN590" s="163"/>
      <c r="QGO590" s="163"/>
      <c r="QGP590" s="163"/>
      <c r="QGQ590" s="163"/>
      <c r="QGR590" s="163"/>
      <c r="QGS590" s="163"/>
      <c r="QGT590" s="163"/>
      <c r="QGU590" s="163"/>
      <c r="QGV590" s="163"/>
      <c r="QGW590" s="163"/>
      <c r="QGX590" s="163"/>
      <c r="QGY590" s="163"/>
      <c r="QGZ590" s="163"/>
      <c r="QHA590" s="163"/>
      <c r="QHB590" s="163"/>
      <c r="QHC590" s="163"/>
      <c r="QHD590" s="163"/>
      <c r="QHE590" s="163"/>
      <c r="QHF590" s="163"/>
      <c r="QHG590" s="163"/>
      <c r="QHH590" s="163"/>
      <c r="QHI590" s="163"/>
      <c r="QHJ590" s="163"/>
      <c r="QHK590" s="163"/>
      <c r="QHL590" s="163"/>
      <c r="QHM590" s="163"/>
      <c r="QHN590" s="163"/>
      <c r="QHO590" s="163"/>
      <c r="QHP590" s="163"/>
      <c r="QHQ590" s="163"/>
      <c r="QHR590" s="163"/>
      <c r="QHS590" s="163"/>
      <c r="QHT590" s="163"/>
      <c r="QHU590" s="163"/>
      <c r="QHV590" s="163"/>
      <c r="QHW590" s="163"/>
      <c r="QHX590" s="163"/>
      <c r="QHY590" s="163"/>
      <c r="QHZ590" s="163"/>
      <c r="QIA590" s="163"/>
      <c r="QIB590" s="163"/>
      <c r="QIC590" s="163"/>
      <c r="QID590" s="163"/>
      <c r="QIE590" s="163"/>
      <c r="QIF590" s="163"/>
      <c r="QIG590" s="163"/>
      <c r="QIH590" s="163"/>
      <c r="QII590" s="163"/>
      <c r="QIJ590" s="163"/>
      <c r="QIK590" s="163"/>
      <c r="QIL590" s="163"/>
      <c r="QIM590" s="163"/>
      <c r="QIN590" s="163"/>
      <c r="QIO590" s="163"/>
      <c r="QIP590" s="163"/>
      <c r="QIQ590" s="163"/>
      <c r="QIR590" s="163"/>
      <c r="QIS590" s="163"/>
      <c r="QIT590" s="163"/>
      <c r="QIU590" s="163"/>
      <c r="QIV590" s="163"/>
      <c r="QIW590" s="163"/>
      <c r="QIX590" s="163"/>
      <c r="QIY590" s="163"/>
      <c r="QIZ590" s="163"/>
      <c r="QJA590" s="163"/>
      <c r="QJB590" s="163"/>
      <c r="QJC590" s="163"/>
      <c r="QJD590" s="163"/>
      <c r="QJE590" s="163"/>
      <c r="QJF590" s="163"/>
      <c r="QJG590" s="163"/>
      <c r="QJH590" s="163"/>
      <c r="QJI590" s="163"/>
      <c r="QJJ590" s="163"/>
      <c r="QJK590" s="163"/>
      <c r="QJL590" s="163"/>
      <c r="QJM590" s="163"/>
      <c r="QJN590" s="163"/>
      <c r="QJO590" s="163"/>
      <c r="QJP590" s="163"/>
      <c r="QJQ590" s="163"/>
      <c r="QJR590" s="163"/>
      <c r="QJS590" s="163"/>
      <c r="QJT590" s="163"/>
      <c r="QJU590" s="163"/>
      <c r="QJV590" s="163"/>
      <c r="QJW590" s="163"/>
      <c r="QJX590" s="163"/>
      <c r="QJY590" s="163"/>
      <c r="QJZ590" s="163"/>
      <c r="QKA590" s="163"/>
      <c r="QKB590" s="163"/>
      <c r="QKC590" s="163"/>
      <c r="QKD590" s="163"/>
      <c r="QKE590" s="163"/>
      <c r="QKF590" s="163"/>
      <c r="QKG590" s="163"/>
      <c r="QKH590" s="163"/>
      <c r="QKI590" s="163"/>
      <c r="QKJ590" s="163"/>
      <c r="QKK590" s="163"/>
      <c r="QKL590" s="163"/>
      <c r="QKM590" s="163"/>
      <c r="QKN590" s="163"/>
      <c r="QKO590" s="163"/>
      <c r="QKP590" s="163"/>
      <c r="QKQ590" s="163"/>
      <c r="QKR590" s="163"/>
      <c r="QKS590" s="163"/>
      <c r="QKT590" s="163"/>
      <c r="QKU590" s="163"/>
      <c r="QKV590" s="163"/>
      <c r="QKW590" s="163"/>
      <c r="QKX590" s="163"/>
      <c r="QKY590" s="163"/>
      <c r="QKZ590" s="163"/>
      <c r="QLA590" s="163"/>
      <c r="QLB590" s="163"/>
      <c r="QLC590" s="163"/>
      <c r="QLD590" s="163"/>
      <c r="QLE590" s="163"/>
      <c r="QLF590" s="163"/>
      <c r="QLG590" s="163"/>
      <c r="QLH590" s="163"/>
      <c r="QLI590" s="163"/>
      <c r="QLJ590" s="163"/>
      <c r="QLK590" s="163"/>
      <c r="QLL590" s="163"/>
      <c r="QLM590" s="163"/>
      <c r="QLN590" s="163"/>
      <c r="QLO590" s="163"/>
      <c r="QLP590" s="163"/>
      <c r="QLQ590" s="163"/>
      <c r="QLR590" s="163"/>
      <c r="QLS590" s="163"/>
      <c r="QLT590" s="163"/>
      <c r="QLU590" s="163"/>
      <c r="QLV590" s="163"/>
      <c r="QLW590" s="163"/>
      <c r="QLX590" s="163"/>
      <c r="QLY590" s="163"/>
      <c r="QLZ590" s="163"/>
      <c r="QMA590" s="163"/>
      <c r="QMB590" s="163"/>
      <c r="QMC590" s="163"/>
      <c r="QMD590" s="163"/>
      <c r="QME590" s="163"/>
      <c r="QMF590" s="163"/>
      <c r="QMG590" s="163"/>
      <c r="QMH590" s="163"/>
      <c r="QMI590" s="163"/>
      <c r="QMJ590" s="163"/>
      <c r="QMK590" s="163"/>
      <c r="QML590" s="163"/>
      <c r="QMM590" s="163"/>
      <c r="QMN590" s="163"/>
      <c r="QMO590" s="163"/>
      <c r="QMP590" s="163"/>
      <c r="QMQ590" s="163"/>
      <c r="QMR590" s="163"/>
      <c r="QMS590" s="163"/>
      <c r="QMT590" s="163"/>
      <c r="QMU590" s="163"/>
      <c r="QMV590" s="163"/>
      <c r="QMW590" s="163"/>
      <c r="QMX590" s="163"/>
      <c r="QMY590" s="163"/>
      <c r="QMZ590" s="163"/>
      <c r="QNA590" s="163"/>
      <c r="QNB590" s="163"/>
      <c r="QNC590" s="163"/>
      <c r="QND590" s="163"/>
      <c r="QNE590" s="163"/>
      <c r="QNF590" s="163"/>
      <c r="QNG590" s="163"/>
      <c r="QNH590" s="163"/>
      <c r="QNI590" s="163"/>
      <c r="QNJ590" s="163"/>
      <c r="QNK590" s="163"/>
      <c r="QNL590" s="163"/>
      <c r="QNM590" s="163"/>
      <c r="QNN590" s="163"/>
      <c r="QNO590" s="163"/>
      <c r="QNP590" s="163"/>
      <c r="QNQ590" s="163"/>
      <c r="QNR590" s="163"/>
      <c r="QNS590" s="163"/>
      <c r="QNT590" s="163"/>
      <c r="QNU590" s="163"/>
      <c r="QNV590" s="163"/>
      <c r="QNW590" s="163"/>
      <c r="QNX590" s="163"/>
      <c r="QNY590" s="163"/>
      <c r="QNZ590" s="163"/>
      <c r="QOA590" s="163"/>
      <c r="QOB590" s="163"/>
      <c r="QOC590" s="163"/>
      <c r="QOD590" s="163"/>
      <c r="QOE590" s="163"/>
      <c r="QOF590" s="163"/>
      <c r="QOG590" s="163"/>
      <c r="QOH590" s="163"/>
      <c r="QOI590" s="163"/>
      <c r="QOJ590" s="163"/>
      <c r="QOK590" s="163"/>
      <c r="QOL590" s="163"/>
      <c r="QOM590" s="163"/>
      <c r="QON590" s="163"/>
      <c r="QOO590" s="163"/>
      <c r="QOP590" s="163"/>
      <c r="QOQ590" s="163"/>
      <c r="QOR590" s="163"/>
      <c r="QOS590" s="163"/>
      <c r="QOT590" s="163"/>
      <c r="QOU590" s="163"/>
      <c r="QOV590" s="163"/>
      <c r="QOW590" s="163"/>
      <c r="QOX590" s="163"/>
      <c r="QOY590" s="163"/>
      <c r="QOZ590" s="163"/>
      <c r="QPA590" s="163"/>
      <c r="QPB590" s="163"/>
      <c r="QPC590" s="163"/>
      <c r="QPD590" s="163"/>
      <c r="QPE590" s="163"/>
      <c r="QPF590" s="163"/>
      <c r="QPG590" s="163"/>
      <c r="QPH590" s="163"/>
      <c r="QPI590" s="163"/>
      <c r="QPJ590" s="163"/>
      <c r="QPK590" s="163"/>
      <c r="QPL590" s="163"/>
      <c r="QPM590" s="163"/>
      <c r="QPN590" s="163"/>
      <c r="QPO590" s="163"/>
      <c r="QPP590" s="163"/>
      <c r="QPQ590" s="163"/>
      <c r="QPR590" s="163"/>
      <c r="QPS590" s="163"/>
      <c r="QPT590" s="163"/>
      <c r="QPU590" s="163"/>
      <c r="QPV590" s="163"/>
      <c r="QPW590" s="163"/>
      <c r="QPX590" s="163"/>
      <c r="QPY590" s="163"/>
      <c r="QPZ590" s="163"/>
      <c r="QQA590" s="163"/>
      <c r="QQB590" s="163"/>
      <c r="QQC590" s="163"/>
      <c r="QQD590" s="163"/>
      <c r="QQE590" s="163"/>
      <c r="QQF590" s="163"/>
      <c r="QQG590" s="163"/>
      <c r="QQH590" s="163"/>
      <c r="QQI590" s="163"/>
      <c r="QQJ590" s="163"/>
      <c r="QQK590" s="163"/>
      <c r="QQL590" s="163"/>
      <c r="QQM590" s="163"/>
      <c r="QQN590" s="163"/>
      <c r="QQO590" s="163"/>
      <c r="QQP590" s="163"/>
      <c r="QQQ590" s="163"/>
      <c r="QQR590" s="163"/>
      <c r="QQS590" s="163"/>
      <c r="QQT590" s="163"/>
      <c r="QQU590" s="163"/>
      <c r="QQV590" s="163"/>
      <c r="QQW590" s="163"/>
      <c r="QQX590" s="163"/>
      <c r="QQY590" s="163"/>
      <c r="QQZ590" s="163"/>
      <c r="QRA590" s="163"/>
      <c r="QRB590" s="163"/>
      <c r="QRC590" s="163"/>
      <c r="QRD590" s="163"/>
      <c r="QRE590" s="163"/>
      <c r="QRF590" s="163"/>
      <c r="QRG590" s="163"/>
      <c r="QRH590" s="163"/>
      <c r="QRI590" s="163"/>
      <c r="QRJ590" s="163"/>
      <c r="QRK590" s="163"/>
      <c r="QRL590" s="163"/>
      <c r="QRM590" s="163"/>
      <c r="QRN590" s="163"/>
      <c r="QRO590" s="163"/>
      <c r="QRP590" s="163"/>
      <c r="QRQ590" s="163"/>
      <c r="QRR590" s="163"/>
      <c r="QRS590" s="163"/>
      <c r="QRT590" s="163"/>
      <c r="QRU590" s="163"/>
      <c r="QRV590" s="163"/>
      <c r="QRW590" s="163"/>
      <c r="QRX590" s="163"/>
      <c r="QRY590" s="163"/>
      <c r="QRZ590" s="163"/>
      <c r="QSA590" s="163"/>
      <c r="QSB590" s="163"/>
      <c r="QSC590" s="163"/>
      <c r="QSD590" s="163"/>
      <c r="QSE590" s="163"/>
      <c r="QSF590" s="163"/>
      <c r="QSG590" s="163"/>
      <c r="QSH590" s="163"/>
      <c r="QSI590" s="163"/>
      <c r="QSJ590" s="163"/>
      <c r="QSK590" s="163"/>
      <c r="QSL590" s="163"/>
      <c r="QSM590" s="163"/>
      <c r="QSN590" s="163"/>
      <c r="QSO590" s="163"/>
      <c r="QSP590" s="163"/>
      <c r="QSQ590" s="163"/>
      <c r="QSR590" s="163"/>
      <c r="QSS590" s="163"/>
      <c r="QST590" s="163"/>
      <c r="QSU590" s="163"/>
      <c r="QSV590" s="163"/>
      <c r="QSW590" s="163"/>
      <c r="QSX590" s="163"/>
      <c r="QSY590" s="163"/>
      <c r="QSZ590" s="163"/>
      <c r="QTA590" s="163"/>
      <c r="QTB590" s="163"/>
      <c r="QTC590" s="163"/>
      <c r="QTD590" s="163"/>
      <c r="QTE590" s="163"/>
      <c r="QTF590" s="163"/>
      <c r="QTG590" s="163"/>
      <c r="QTH590" s="163"/>
      <c r="QTI590" s="163"/>
      <c r="QTJ590" s="163"/>
      <c r="QTK590" s="163"/>
      <c r="QTL590" s="163"/>
      <c r="QTM590" s="163"/>
      <c r="QTN590" s="163"/>
      <c r="QTO590" s="163"/>
      <c r="QTP590" s="163"/>
      <c r="QTQ590" s="163"/>
      <c r="QTR590" s="163"/>
      <c r="QTS590" s="163"/>
      <c r="QTT590" s="163"/>
      <c r="QTU590" s="163"/>
      <c r="QTV590" s="163"/>
      <c r="QTW590" s="163"/>
      <c r="QTX590" s="163"/>
      <c r="QTY590" s="163"/>
      <c r="QTZ590" s="163"/>
      <c r="QUA590" s="163"/>
      <c r="QUB590" s="163"/>
      <c r="QUC590" s="163"/>
      <c r="QUD590" s="163"/>
      <c r="QUE590" s="163"/>
      <c r="QUF590" s="163"/>
      <c r="QUG590" s="163"/>
      <c r="QUH590" s="163"/>
      <c r="QUI590" s="163"/>
      <c r="QUJ590" s="163"/>
      <c r="QUK590" s="163"/>
      <c r="QUL590" s="163"/>
      <c r="QUM590" s="163"/>
      <c r="QUN590" s="163"/>
      <c r="QUO590" s="163"/>
      <c r="QUP590" s="163"/>
      <c r="QUQ590" s="163"/>
      <c r="QUR590" s="163"/>
      <c r="QUS590" s="163"/>
      <c r="QUT590" s="163"/>
      <c r="QUU590" s="163"/>
      <c r="QUV590" s="163"/>
      <c r="QUW590" s="163"/>
      <c r="QUX590" s="163"/>
      <c r="QUY590" s="163"/>
      <c r="QUZ590" s="163"/>
      <c r="QVA590" s="163"/>
      <c r="QVB590" s="163"/>
      <c r="QVC590" s="163"/>
      <c r="QVD590" s="163"/>
      <c r="QVE590" s="163"/>
      <c r="QVF590" s="163"/>
      <c r="QVG590" s="163"/>
      <c r="QVH590" s="163"/>
      <c r="QVI590" s="163"/>
      <c r="QVJ590" s="163"/>
      <c r="QVK590" s="163"/>
      <c r="QVL590" s="163"/>
      <c r="QVM590" s="163"/>
      <c r="QVN590" s="163"/>
      <c r="QVO590" s="163"/>
      <c r="QVP590" s="163"/>
      <c r="QVQ590" s="163"/>
      <c r="QVR590" s="163"/>
      <c r="QVS590" s="163"/>
      <c r="QVT590" s="163"/>
      <c r="QVU590" s="163"/>
      <c r="QVV590" s="163"/>
      <c r="QVW590" s="163"/>
      <c r="QVX590" s="163"/>
      <c r="QVY590" s="163"/>
      <c r="QVZ590" s="163"/>
      <c r="QWA590" s="163"/>
      <c r="QWB590" s="163"/>
      <c r="QWC590" s="163"/>
      <c r="QWD590" s="163"/>
      <c r="QWE590" s="163"/>
      <c r="QWF590" s="163"/>
      <c r="QWG590" s="163"/>
      <c r="QWH590" s="163"/>
      <c r="QWI590" s="163"/>
      <c r="QWJ590" s="163"/>
      <c r="QWK590" s="163"/>
      <c r="QWL590" s="163"/>
      <c r="QWM590" s="163"/>
      <c r="QWN590" s="163"/>
      <c r="QWO590" s="163"/>
      <c r="QWP590" s="163"/>
      <c r="QWQ590" s="163"/>
      <c r="QWR590" s="163"/>
      <c r="QWS590" s="163"/>
      <c r="QWT590" s="163"/>
      <c r="QWU590" s="163"/>
      <c r="QWV590" s="163"/>
      <c r="QWW590" s="163"/>
      <c r="QWX590" s="163"/>
      <c r="QWY590" s="163"/>
      <c r="QWZ590" s="163"/>
      <c r="QXA590" s="163"/>
      <c r="QXB590" s="163"/>
      <c r="QXC590" s="163"/>
      <c r="QXD590" s="163"/>
      <c r="QXE590" s="163"/>
      <c r="QXF590" s="163"/>
      <c r="QXG590" s="163"/>
      <c r="QXH590" s="163"/>
      <c r="QXI590" s="163"/>
      <c r="QXJ590" s="163"/>
      <c r="QXK590" s="163"/>
      <c r="QXL590" s="163"/>
      <c r="QXM590" s="163"/>
      <c r="QXN590" s="163"/>
      <c r="QXO590" s="163"/>
      <c r="QXP590" s="163"/>
      <c r="QXQ590" s="163"/>
      <c r="QXR590" s="163"/>
      <c r="QXS590" s="163"/>
      <c r="QXT590" s="163"/>
      <c r="QXU590" s="163"/>
      <c r="QXV590" s="163"/>
      <c r="QXW590" s="163"/>
      <c r="QXX590" s="163"/>
      <c r="QXY590" s="163"/>
      <c r="QXZ590" s="163"/>
      <c r="QYA590" s="163"/>
      <c r="QYB590" s="163"/>
      <c r="QYC590" s="163"/>
      <c r="QYD590" s="163"/>
      <c r="QYE590" s="163"/>
      <c r="QYF590" s="163"/>
      <c r="QYG590" s="163"/>
      <c r="QYH590" s="163"/>
      <c r="QYI590" s="163"/>
      <c r="QYJ590" s="163"/>
      <c r="QYK590" s="163"/>
      <c r="QYL590" s="163"/>
      <c r="QYM590" s="163"/>
      <c r="QYN590" s="163"/>
      <c r="QYO590" s="163"/>
      <c r="QYP590" s="163"/>
      <c r="QYQ590" s="163"/>
      <c r="QYR590" s="163"/>
      <c r="QYS590" s="163"/>
      <c r="QYT590" s="163"/>
      <c r="QYU590" s="163"/>
      <c r="QYV590" s="163"/>
      <c r="QYW590" s="163"/>
      <c r="QYX590" s="163"/>
      <c r="QYY590" s="163"/>
      <c r="QYZ590" s="163"/>
      <c r="QZA590" s="163"/>
      <c r="QZB590" s="163"/>
      <c r="QZC590" s="163"/>
      <c r="QZD590" s="163"/>
      <c r="QZE590" s="163"/>
      <c r="QZF590" s="163"/>
      <c r="QZG590" s="163"/>
      <c r="QZH590" s="163"/>
      <c r="QZI590" s="163"/>
      <c r="QZJ590" s="163"/>
      <c r="QZK590" s="163"/>
      <c r="QZL590" s="163"/>
      <c r="QZM590" s="163"/>
      <c r="QZN590" s="163"/>
      <c r="QZO590" s="163"/>
      <c r="QZP590" s="163"/>
      <c r="QZQ590" s="163"/>
      <c r="QZR590" s="163"/>
      <c r="QZS590" s="163"/>
      <c r="QZT590" s="163"/>
      <c r="QZU590" s="163"/>
      <c r="QZV590" s="163"/>
      <c r="QZW590" s="163"/>
      <c r="QZX590" s="163"/>
      <c r="QZY590" s="163"/>
      <c r="QZZ590" s="163"/>
      <c r="RAA590" s="163"/>
      <c r="RAB590" s="163"/>
      <c r="RAC590" s="163"/>
      <c r="RAD590" s="163"/>
      <c r="RAE590" s="163"/>
      <c r="RAF590" s="163"/>
      <c r="RAG590" s="163"/>
      <c r="RAH590" s="163"/>
      <c r="RAI590" s="163"/>
      <c r="RAJ590" s="163"/>
      <c r="RAK590" s="163"/>
      <c r="RAL590" s="163"/>
      <c r="RAM590" s="163"/>
      <c r="RAN590" s="163"/>
      <c r="RAO590" s="163"/>
      <c r="RAP590" s="163"/>
      <c r="RAQ590" s="163"/>
      <c r="RAR590" s="163"/>
      <c r="RAS590" s="163"/>
      <c r="RAT590" s="163"/>
      <c r="RAU590" s="163"/>
      <c r="RAV590" s="163"/>
      <c r="RAW590" s="163"/>
      <c r="RAX590" s="163"/>
      <c r="RAY590" s="163"/>
      <c r="RAZ590" s="163"/>
      <c r="RBA590" s="163"/>
      <c r="RBB590" s="163"/>
      <c r="RBC590" s="163"/>
      <c r="RBD590" s="163"/>
      <c r="RBE590" s="163"/>
      <c r="RBF590" s="163"/>
      <c r="RBG590" s="163"/>
      <c r="RBH590" s="163"/>
      <c r="RBI590" s="163"/>
      <c r="RBJ590" s="163"/>
      <c r="RBK590" s="163"/>
      <c r="RBL590" s="163"/>
      <c r="RBM590" s="163"/>
      <c r="RBN590" s="163"/>
      <c r="RBO590" s="163"/>
      <c r="RBP590" s="163"/>
      <c r="RBQ590" s="163"/>
      <c r="RBR590" s="163"/>
      <c r="RBS590" s="163"/>
      <c r="RBT590" s="163"/>
      <c r="RBU590" s="163"/>
      <c r="RBV590" s="163"/>
      <c r="RBW590" s="163"/>
      <c r="RBX590" s="163"/>
      <c r="RBY590" s="163"/>
      <c r="RBZ590" s="163"/>
      <c r="RCA590" s="163"/>
      <c r="RCB590" s="163"/>
      <c r="RCC590" s="163"/>
      <c r="RCD590" s="163"/>
      <c r="RCE590" s="163"/>
      <c r="RCF590" s="163"/>
      <c r="RCG590" s="163"/>
      <c r="RCH590" s="163"/>
      <c r="RCI590" s="163"/>
      <c r="RCJ590" s="163"/>
      <c r="RCK590" s="163"/>
      <c r="RCL590" s="163"/>
      <c r="RCM590" s="163"/>
      <c r="RCN590" s="163"/>
      <c r="RCO590" s="163"/>
      <c r="RCP590" s="163"/>
      <c r="RCQ590" s="163"/>
      <c r="RCR590" s="163"/>
      <c r="RCS590" s="163"/>
      <c r="RCT590" s="163"/>
      <c r="RCU590" s="163"/>
      <c r="RCV590" s="163"/>
      <c r="RCW590" s="163"/>
      <c r="RCX590" s="163"/>
      <c r="RCY590" s="163"/>
      <c r="RCZ590" s="163"/>
      <c r="RDA590" s="163"/>
      <c r="RDB590" s="163"/>
      <c r="RDC590" s="163"/>
      <c r="RDD590" s="163"/>
      <c r="RDE590" s="163"/>
      <c r="RDF590" s="163"/>
      <c r="RDG590" s="163"/>
      <c r="RDH590" s="163"/>
      <c r="RDI590" s="163"/>
      <c r="RDJ590" s="163"/>
      <c r="RDK590" s="163"/>
      <c r="RDL590" s="163"/>
      <c r="RDM590" s="163"/>
      <c r="RDN590" s="163"/>
      <c r="RDO590" s="163"/>
      <c r="RDP590" s="163"/>
      <c r="RDQ590" s="163"/>
      <c r="RDR590" s="163"/>
      <c r="RDS590" s="163"/>
      <c r="RDT590" s="163"/>
      <c r="RDU590" s="163"/>
      <c r="RDV590" s="163"/>
      <c r="RDW590" s="163"/>
      <c r="RDX590" s="163"/>
      <c r="RDY590" s="163"/>
      <c r="RDZ590" s="163"/>
      <c r="REA590" s="163"/>
      <c r="REB590" s="163"/>
      <c r="REC590" s="163"/>
      <c r="RED590" s="163"/>
      <c r="REE590" s="163"/>
      <c r="REF590" s="163"/>
      <c r="REG590" s="163"/>
      <c r="REH590" s="163"/>
      <c r="REI590" s="163"/>
      <c r="REJ590" s="163"/>
      <c r="REK590" s="163"/>
      <c r="REL590" s="163"/>
      <c r="REM590" s="163"/>
      <c r="REN590" s="163"/>
      <c r="REO590" s="163"/>
      <c r="REP590" s="163"/>
      <c r="REQ590" s="163"/>
      <c r="RER590" s="163"/>
      <c r="RES590" s="163"/>
      <c r="RET590" s="163"/>
      <c r="REU590" s="163"/>
      <c r="REV590" s="163"/>
      <c r="REW590" s="163"/>
      <c r="REX590" s="163"/>
      <c r="REY590" s="163"/>
      <c r="REZ590" s="163"/>
      <c r="RFA590" s="163"/>
      <c r="RFB590" s="163"/>
      <c r="RFC590" s="163"/>
      <c r="RFD590" s="163"/>
      <c r="RFE590" s="163"/>
      <c r="RFF590" s="163"/>
      <c r="RFG590" s="163"/>
      <c r="RFH590" s="163"/>
      <c r="RFI590" s="163"/>
      <c r="RFJ590" s="163"/>
      <c r="RFK590" s="163"/>
      <c r="RFL590" s="163"/>
      <c r="RFM590" s="163"/>
      <c r="RFN590" s="163"/>
      <c r="RFO590" s="163"/>
      <c r="RFP590" s="163"/>
      <c r="RFQ590" s="163"/>
      <c r="RFR590" s="163"/>
      <c r="RFS590" s="163"/>
      <c r="RFT590" s="163"/>
      <c r="RFU590" s="163"/>
      <c r="RFV590" s="163"/>
      <c r="RFW590" s="163"/>
      <c r="RFX590" s="163"/>
      <c r="RFY590" s="163"/>
      <c r="RFZ590" s="163"/>
      <c r="RGA590" s="163"/>
      <c r="RGB590" s="163"/>
      <c r="RGC590" s="163"/>
      <c r="RGD590" s="163"/>
      <c r="RGE590" s="163"/>
      <c r="RGF590" s="163"/>
      <c r="RGG590" s="163"/>
      <c r="RGH590" s="163"/>
      <c r="RGI590" s="163"/>
      <c r="RGJ590" s="163"/>
      <c r="RGK590" s="163"/>
      <c r="RGL590" s="163"/>
      <c r="RGM590" s="163"/>
      <c r="RGN590" s="163"/>
      <c r="RGO590" s="163"/>
      <c r="RGP590" s="163"/>
      <c r="RGQ590" s="163"/>
      <c r="RGR590" s="163"/>
      <c r="RGS590" s="163"/>
      <c r="RGT590" s="163"/>
      <c r="RGU590" s="163"/>
      <c r="RGV590" s="163"/>
      <c r="RGW590" s="163"/>
      <c r="RGX590" s="163"/>
      <c r="RGY590" s="163"/>
      <c r="RGZ590" s="163"/>
      <c r="RHA590" s="163"/>
      <c r="RHB590" s="163"/>
      <c r="RHC590" s="163"/>
      <c r="RHD590" s="163"/>
      <c r="RHE590" s="163"/>
      <c r="RHF590" s="163"/>
      <c r="RHG590" s="163"/>
      <c r="RHH590" s="163"/>
      <c r="RHI590" s="163"/>
      <c r="RHJ590" s="163"/>
      <c r="RHK590" s="163"/>
      <c r="RHL590" s="163"/>
      <c r="RHM590" s="163"/>
      <c r="RHN590" s="163"/>
      <c r="RHO590" s="163"/>
      <c r="RHP590" s="163"/>
      <c r="RHQ590" s="163"/>
      <c r="RHR590" s="163"/>
      <c r="RHS590" s="163"/>
      <c r="RHT590" s="163"/>
      <c r="RHU590" s="163"/>
      <c r="RHV590" s="163"/>
      <c r="RHW590" s="163"/>
      <c r="RHX590" s="163"/>
      <c r="RHY590" s="163"/>
      <c r="RHZ590" s="163"/>
      <c r="RIA590" s="163"/>
      <c r="RIB590" s="163"/>
      <c r="RIC590" s="163"/>
      <c r="RID590" s="163"/>
      <c r="RIE590" s="163"/>
      <c r="RIF590" s="163"/>
      <c r="RIG590" s="163"/>
      <c r="RIH590" s="163"/>
      <c r="RII590" s="163"/>
      <c r="RIJ590" s="163"/>
      <c r="RIK590" s="163"/>
      <c r="RIL590" s="163"/>
      <c r="RIM590" s="163"/>
      <c r="RIN590" s="163"/>
      <c r="RIO590" s="163"/>
      <c r="RIP590" s="163"/>
      <c r="RIQ590" s="163"/>
      <c r="RIR590" s="163"/>
      <c r="RIS590" s="163"/>
      <c r="RIT590" s="163"/>
      <c r="RIU590" s="163"/>
      <c r="RIV590" s="163"/>
      <c r="RIW590" s="163"/>
      <c r="RIX590" s="163"/>
      <c r="RIY590" s="163"/>
      <c r="RIZ590" s="163"/>
      <c r="RJA590" s="163"/>
      <c r="RJB590" s="163"/>
      <c r="RJC590" s="163"/>
      <c r="RJD590" s="163"/>
      <c r="RJE590" s="163"/>
      <c r="RJF590" s="163"/>
      <c r="RJG590" s="163"/>
      <c r="RJH590" s="163"/>
      <c r="RJI590" s="163"/>
      <c r="RJJ590" s="163"/>
      <c r="RJK590" s="163"/>
      <c r="RJL590" s="163"/>
      <c r="RJM590" s="163"/>
      <c r="RJN590" s="163"/>
      <c r="RJO590" s="163"/>
      <c r="RJP590" s="163"/>
      <c r="RJQ590" s="163"/>
      <c r="RJR590" s="163"/>
      <c r="RJS590" s="163"/>
      <c r="RJT590" s="163"/>
      <c r="RJU590" s="163"/>
      <c r="RJV590" s="163"/>
      <c r="RJW590" s="163"/>
      <c r="RJX590" s="163"/>
      <c r="RJY590" s="163"/>
      <c r="RJZ590" s="163"/>
      <c r="RKA590" s="163"/>
      <c r="RKB590" s="163"/>
      <c r="RKC590" s="163"/>
      <c r="RKD590" s="163"/>
      <c r="RKE590" s="163"/>
      <c r="RKF590" s="163"/>
      <c r="RKG590" s="163"/>
      <c r="RKH590" s="163"/>
      <c r="RKI590" s="163"/>
      <c r="RKJ590" s="163"/>
      <c r="RKK590" s="163"/>
      <c r="RKL590" s="163"/>
      <c r="RKM590" s="163"/>
      <c r="RKN590" s="163"/>
      <c r="RKO590" s="163"/>
      <c r="RKP590" s="163"/>
      <c r="RKQ590" s="163"/>
      <c r="RKR590" s="163"/>
      <c r="RKS590" s="163"/>
      <c r="RKT590" s="163"/>
      <c r="RKU590" s="163"/>
      <c r="RKV590" s="163"/>
      <c r="RKW590" s="163"/>
      <c r="RKX590" s="163"/>
      <c r="RKY590" s="163"/>
      <c r="RKZ590" s="163"/>
      <c r="RLA590" s="163"/>
      <c r="RLB590" s="163"/>
      <c r="RLC590" s="163"/>
      <c r="RLD590" s="163"/>
      <c r="RLE590" s="163"/>
      <c r="RLF590" s="163"/>
      <c r="RLG590" s="163"/>
      <c r="RLH590" s="163"/>
      <c r="RLI590" s="163"/>
      <c r="RLJ590" s="163"/>
      <c r="RLK590" s="163"/>
      <c r="RLL590" s="163"/>
      <c r="RLM590" s="163"/>
      <c r="RLN590" s="163"/>
      <c r="RLO590" s="163"/>
      <c r="RLP590" s="163"/>
      <c r="RLQ590" s="163"/>
      <c r="RLR590" s="163"/>
      <c r="RLS590" s="163"/>
      <c r="RLT590" s="163"/>
      <c r="RLU590" s="163"/>
      <c r="RLV590" s="163"/>
      <c r="RLW590" s="163"/>
      <c r="RLX590" s="163"/>
      <c r="RLY590" s="163"/>
      <c r="RLZ590" s="163"/>
      <c r="RMA590" s="163"/>
      <c r="RMB590" s="163"/>
      <c r="RMC590" s="163"/>
      <c r="RMD590" s="163"/>
      <c r="RME590" s="163"/>
      <c r="RMF590" s="163"/>
      <c r="RMG590" s="163"/>
      <c r="RMH590" s="163"/>
      <c r="RMI590" s="163"/>
      <c r="RMJ590" s="163"/>
      <c r="RMK590" s="163"/>
      <c r="RML590" s="163"/>
      <c r="RMM590" s="163"/>
      <c r="RMN590" s="163"/>
      <c r="RMO590" s="163"/>
      <c r="RMP590" s="163"/>
      <c r="RMQ590" s="163"/>
      <c r="RMR590" s="163"/>
      <c r="RMS590" s="163"/>
      <c r="RMT590" s="163"/>
      <c r="RMU590" s="163"/>
      <c r="RMV590" s="163"/>
      <c r="RMW590" s="163"/>
      <c r="RMX590" s="163"/>
      <c r="RMY590" s="163"/>
      <c r="RMZ590" s="163"/>
      <c r="RNA590" s="163"/>
      <c r="RNB590" s="163"/>
      <c r="RNC590" s="163"/>
      <c r="RND590" s="163"/>
      <c r="RNE590" s="163"/>
      <c r="RNF590" s="163"/>
      <c r="RNG590" s="163"/>
      <c r="RNH590" s="163"/>
      <c r="RNI590" s="163"/>
      <c r="RNJ590" s="163"/>
      <c r="RNK590" s="163"/>
      <c r="RNL590" s="163"/>
      <c r="RNM590" s="163"/>
      <c r="RNN590" s="163"/>
      <c r="RNO590" s="163"/>
      <c r="RNP590" s="163"/>
      <c r="RNQ590" s="163"/>
      <c r="RNR590" s="163"/>
      <c r="RNS590" s="163"/>
      <c r="RNT590" s="163"/>
      <c r="RNU590" s="163"/>
      <c r="RNV590" s="163"/>
      <c r="RNW590" s="163"/>
      <c r="RNX590" s="163"/>
      <c r="RNY590" s="163"/>
      <c r="RNZ590" s="163"/>
      <c r="ROA590" s="163"/>
      <c r="ROB590" s="163"/>
      <c r="ROC590" s="163"/>
      <c r="ROD590" s="163"/>
      <c r="ROE590" s="163"/>
      <c r="ROF590" s="163"/>
      <c r="ROG590" s="163"/>
      <c r="ROH590" s="163"/>
      <c r="ROI590" s="163"/>
      <c r="ROJ590" s="163"/>
      <c r="ROK590" s="163"/>
      <c r="ROL590" s="163"/>
      <c r="ROM590" s="163"/>
      <c r="RON590" s="163"/>
      <c r="ROO590" s="163"/>
      <c r="ROP590" s="163"/>
      <c r="ROQ590" s="163"/>
      <c r="ROR590" s="163"/>
      <c r="ROS590" s="163"/>
      <c r="ROT590" s="163"/>
      <c r="ROU590" s="163"/>
      <c r="ROV590" s="163"/>
      <c r="ROW590" s="163"/>
      <c r="ROX590" s="163"/>
      <c r="ROY590" s="163"/>
      <c r="ROZ590" s="163"/>
      <c r="RPA590" s="163"/>
      <c r="RPB590" s="163"/>
      <c r="RPC590" s="163"/>
      <c r="RPD590" s="163"/>
      <c r="RPE590" s="163"/>
      <c r="RPF590" s="163"/>
      <c r="RPG590" s="163"/>
      <c r="RPH590" s="163"/>
      <c r="RPI590" s="163"/>
      <c r="RPJ590" s="163"/>
      <c r="RPK590" s="163"/>
      <c r="RPL590" s="163"/>
      <c r="RPM590" s="163"/>
      <c r="RPN590" s="163"/>
      <c r="RPO590" s="163"/>
      <c r="RPP590" s="163"/>
      <c r="RPQ590" s="163"/>
      <c r="RPR590" s="163"/>
      <c r="RPS590" s="163"/>
      <c r="RPT590" s="163"/>
      <c r="RPU590" s="163"/>
      <c r="RPV590" s="163"/>
      <c r="RPW590" s="163"/>
      <c r="RPX590" s="163"/>
      <c r="RPY590" s="163"/>
      <c r="RPZ590" s="163"/>
      <c r="RQA590" s="163"/>
      <c r="RQB590" s="163"/>
      <c r="RQC590" s="163"/>
      <c r="RQD590" s="163"/>
      <c r="RQE590" s="163"/>
      <c r="RQF590" s="163"/>
      <c r="RQG590" s="163"/>
      <c r="RQH590" s="163"/>
      <c r="RQI590" s="163"/>
      <c r="RQJ590" s="163"/>
      <c r="RQK590" s="163"/>
      <c r="RQL590" s="163"/>
      <c r="RQM590" s="163"/>
      <c r="RQN590" s="163"/>
      <c r="RQO590" s="163"/>
      <c r="RQP590" s="163"/>
      <c r="RQQ590" s="163"/>
      <c r="RQR590" s="163"/>
      <c r="RQS590" s="163"/>
      <c r="RQT590" s="163"/>
      <c r="RQU590" s="163"/>
      <c r="RQV590" s="163"/>
      <c r="RQW590" s="163"/>
      <c r="RQX590" s="163"/>
      <c r="RQY590" s="163"/>
      <c r="RQZ590" s="163"/>
      <c r="RRA590" s="163"/>
      <c r="RRB590" s="163"/>
      <c r="RRC590" s="163"/>
      <c r="RRD590" s="163"/>
      <c r="RRE590" s="163"/>
      <c r="RRF590" s="163"/>
      <c r="RRG590" s="163"/>
      <c r="RRH590" s="163"/>
      <c r="RRI590" s="163"/>
      <c r="RRJ590" s="163"/>
      <c r="RRK590" s="163"/>
      <c r="RRL590" s="163"/>
      <c r="RRM590" s="163"/>
      <c r="RRN590" s="163"/>
      <c r="RRO590" s="163"/>
      <c r="RRP590" s="163"/>
      <c r="RRQ590" s="163"/>
      <c r="RRR590" s="163"/>
      <c r="RRS590" s="163"/>
      <c r="RRT590" s="163"/>
      <c r="RRU590" s="163"/>
      <c r="RRV590" s="163"/>
      <c r="RRW590" s="163"/>
      <c r="RRX590" s="163"/>
      <c r="RRY590" s="163"/>
      <c r="RRZ590" s="163"/>
      <c r="RSA590" s="163"/>
      <c r="RSB590" s="163"/>
      <c r="RSC590" s="163"/>
      <c r="RSD590" s="163"/>
      <c r="RSE590" s="163"/>
      <c r="RSF590" s="163"/>
      <c r="RSG590" s="163"/>
      <c r="RSH590" s="163"/>
      <c r="RSI590" s="163"/>
      <c r="RSJ590" s="163"/>
      <c r="RSK590" s="163"/>
      <c r="RSL590" s="163"/>
      <c r="RSM590" s="163"/>
      <c r="RSN590" s="163"/>
      <c r="RSO590" s="163"/>
      <c r="RSP590" s="163"/>
      <c r="RSQ590" s="163"/>
      <c r="RSR590" s="163"/>
      <c r="RSS590" s="163"/>
      <c r="RST590" s="163"/>
      <c r="RSU590" s="163"/>
      <c r="RSV590" s="163"/>
      <c r="RSW590" s="163"/>
      <c r="RSX590" s="163"/>
      <c r="RSY590" s="163"/>
      <c r="RSZ590" s="163"/>
      <c r="RTA590" s="163"/>
      <c r="RTB590" s="163"/>
      <c r="RTC590" s="163"/>
      <c r="RTD590" s="163"/>
      <c r="RTE590" s="163"/>
      <c r="RTF590" s="163"/>
      <c r="RTG590" s="163"/>
      <c r="RTH590" s="163"/>
      <c r="RTI590" s="163"/>
      <c r="RTJ590" s="163"/>
      <c r="RTK590" s="163"/>
      <c r="RTL590" s="163"/>
      <c r="RTM590" s="163"/>
      <c r="RTN590" s="163"/>
      <c r="RTO590" s="163"/>
      <c r="RTP590" s="163"/>
      <c r="RTQ590" s="163"/>
      <c r="RTR590" s="163"/>
      <c r="RTS590" s="163"/>
      <c r="RTT590" s="163"/>
      <c r="RTU590" s="163"/>
      <c r="RTV590" s="163"/>
      <c r="RTW590" s="163"/>
      <c r="RTX590" s="163"/>
      <c r="RTY590" s="163"/>
      <c r="RTZ590" s="163"/>
      <c r="RUA590" s="163"/>
      <c r="RUB590" s="163"/>
      <c r="RUC590" s="163"/>
      <c r="RUD590" s="163"/>
      <c r="RUE590" s="163"/>
      <c r="RUF590" s="163"/>
      <c r="RUG590" s="163"/>
      <c r="RUH590" s="163"/>
      <c r="RUI590" s="163"/>
      <c r="RUJ590" s="163"/>
      <c r="RUK590" s="163"/>
      <c r="RUL590" s="163"/>
      <c r="RUM590" s="163"/>
      <c r="RUN590" s="163"/>
      <c r="RUO590" s="163"/>
      <c r="RUP590" s="163"/>
      <c r="RUQ590" s="163"/>
      <c r="RUR590" s="163"/>
      <c r="RUS590" s="163"/>
      <c r="RUT590" s="163"/>
      <c r="RUU590" s="163"/>
      <c r="RUV590" s="163"/>
      <c r="RUW590" s="163"/>
      <c r="RUX590" s="163"/>
      <c r="RUY590" s="163"/>
      <c r="RUZ590" s="163"/>
      <c r="RVA590" s="163"/>
      <c r="RVB590" s="163"/>
      <c r="RVC590" s="163"/>
      <c r="RVD590" s="163"/>
      <c r="RVE590" s="163"/>
      <c r="RVF590" s="163"/>
      <c r="RVG590" s="163"/>
      <c r="RVH590" s="163"/>
      <c r="RVI590" s="163"/>
      <c r="RVJ590" s="163"/>
      <c r="RVK590" s="163"/>
      <c r="RVL590" s="163"/>
      <c r="RVM590" s="163"/>
      <c r="RVN590" s="163"/>
      <c r="RVO590" s="163"/>
      <c r="RVP590" s="163"/>
      <c r="RVQ590" s="163"/>
      <c r="RVR590" s="163"/>
      <c r="RVS590" s="163"/>
      <c r="RVT590" s="163"/>
      <c r="RVU590" s="163"/>
      <c r="RVV590" s="163"/>
      <c r="RVW590" s="163"/>
      <c r="RVX590" s="163"/>
      <c r="RVY590" s="163"/>
      <c r="RVZ590" s="163"/>
      <c r="RWA590" s="163"/>
      <c r="RWB590" s="163"/>
      <c r="RWC590" s="163"/>
      <c r="RWD590" s="163"/>
      <c r="RWE590" s="163"/>
      <c r="RWF590" s="163"/>
      <c r="RWG590" s="163"/>
      <c r="RWH590" s="163"/>
      <c r="RWI590" s="163"/>
      <c r="RWJ590" s="163"/>
      <c r="RWK590" s="163"/>
      <c r="RWL590" s="163"/>
      <c r="RWM590" s="163"/>
      <c r="RWN590" s="163"/>
      <c r="RWO590" s="163"/>
      <c r="RWP590" s="163"/>
      <c r="RWQ590" s="163"/>
      <c r="RWR590" s="163"/>
      <c r="RWS590" s="163"/>
      <c r="RWT590" s="163"/>
      <c r="RWU590" s="163"/>
      <c r="RWV590" s="163"/>
      <c r="RWW590" s="163"/>
      <c r="RWX590" s="163"/>
      <c r="RWY590" s="163"/>
      <c r="RWZ590" s="163"/>
      <c r="RXA590" s="163"/>
      <c r="RXB590" s="163"/>
      <c r="RXC590" s="163"/>
      <c r="RXD590" s="163"/>
      <c r="RXE590" s="163"/>
      <c r="RXF590" s="163"/>
      <c r="RXG590" s="163"/>
      <c r="RXH590" s="163"/>
      <c r="RXI590" s="163"/>
      <c r="RXJ590" s="163"/>
      <c r="RXK590" s="163"/>
      <c r="RXL590" s="163"/>
      <c r="RXM590" s="163"/>
      <c r="RXN590" s="163"/>
      <c r="RXO590" s="163"/>
      <c r="RXP590" s="163"/>
      <c r="RXQ590" s="163"/>
      <c r="RXR590" s="163"/>
      <c r="RXS590" s="163"/>
      <c r="RXT590" s="163"/>
      <c r="RXU590" s="163"/>
      <c r="RXV590" s="163"/>
      <c r="RXW590" s="163"/>
      <c r="RXX590" s="163"/>
      <c r="RXY590" s="163"/>
      <c r="RXZ590" s="163"/>
      <c r="RYA590" s="163"/>
      <c r="RYB590" s="163"/>
      <c r="RYC590" s="163"/>
      <c r="RYD590" s="163"/>
      <c r="RYE590" s="163"/>
      <c r="RYF590" s="163"/>
      <c r="RYG590" s="163"/>
      <c r="RYH590" s="163"/>
      <c r="RYI590" s="163"/>
      <c r="RYJ590" s="163"/>
      <c r="RYK590" s="163"/>
      <c r="RYL590" s="163"/>
      <c r="RYM590" s="163"/>
      <c r="RYN590" s="163"/>
      <c r="RYO590" s="163"/>
      <c r="RYP590" s="163"/>
      <c r="RYQ590" s="163"/>
      <c r="RYR590" s="163"/>
      <c r="RYS590" s="163"/>
      <c r="RYT590" s="163"/>
      <c r="RYU590" s="163"/>
      <c r="RYV590" s="163"/>
      <c r="RYW590" s="163"/>
      <c r="RYX590" s="163"/>
      <c r="RYY590" s="163"/>
      <c r="RYZ590" s="163"/>
      <c r="RZA590" s="163"/>
      <c r="RZB590" s="163"/>
      <c r="RZC590" s="163"/>
      <c r="RZD590" s="163"/>
      <c r="RZE590" s="163"/>
      <c r="RZF590" s="163"/>
      <c r="RZG590" s="163"/>
      <c r="RZH590" s="163"/>
      <c r="RZI590" s="163"/>
      <c r="RZJ590" s="163"/>
      <c r="RZK590" s="163"/>
      <c r="RZL590" s="163"/>
      <c r="RZM590" s="163"/>
      <c r="RZN590" s="163"/>
      <c r="RZO590" s="163"/>
      <c r="RZP590" s="163"/>
      <c r="RZQ590" s="163"/>
      <c r="RZR590" s="163"/>
      <c r="RZS590" s="163"/>
      <c r="RZT590" s="163"/>
      <c r="RZU590" s="163"/>
      <c r="RZV590" s="163"/>
      <c r="RZW590" s="163"/>
      <c r="RZX590" s="163"/>
      <c r="RZY590" s="163"/>
      <c r="RZZ590" s="163"/>
      <c r="SAA590" s="163"/>
      <c r="SAB590" s="163"/>
      <c r="SAC590" s="163"/>
      <c r="SAD590" s="163"/>
      <c r="SAE590" s="163"/>
      <c r="SAF590" s="163"/>
      <c r="SAG590" s="163"/>
      <c r="SAH590" s="163"/>
      <c r="SAI590" s="163"/>
      <c r="SAJ590" s="163"/>
      <c r="SAK590" s="163"/>
      <c r="SAL590" s="163"/>
      <c r="SAM590" s="163"/>
      <c r="SAN590" s="163"/>
      <c r="SAO590" s="163"/>
      <c r="SAP590" s="163"/>
      <c r="SAQ590" s="163"/>
      <c r="SAR590" s="163"/>
      <c r="SAS590" s="163"/>
      <c r="SAT590" s="163"/>
      <c r="SAU590" s="163"/>
      <c r="SAV590" s="163"/>
      <c r="SAW590" s="163"/>
      <c r="SAX590" s="163"/>
      <c r="SAY590" s="163"/>
      <c r="SAZ590" s="163"/>
      <c r="SBA590" s="163"/>
      <c r="SBB590" s="163"/>
      <c r="SBC590" s="163"/>
      <c r="SBD590" s="163"/>
      <c r="SBE590" s="163"/>
      <c r="SBF590" s="163"/>
      <c r="SBG590" s="163"/>
      <c r="SBH590" s="163"/>
      <c r="SBI590" s="163"/>
      <c r="SBJ590" s="163"/>
      <c r="SBK590" s="163"/>
      <c r="SBL590" s="163"/>
      <c r="SBM590" s="163"/>
      <c r="SBN590" s="163"/>
      <c r="SBO590" s="163"/>
      <c r="SBP590" s="163"/>
      <c r="SBQ590" s="163"/>
      <c r="SBR590" s="163"/>
      <c r="SBS590" s="163"/>
      <c r="SBT590" s="163"/>
      <c r="SBU590" s="163"/>
      <c r="SBV590" s="163"/>
      <c r="SBW590" s="163"/>
      <c r="SBX590" s="163"/>
      <c r="SBY590" s="163"/>
      <c r="SBZ590" s="163"/>
      <c r="SCA590" s="163"/>
      <c r="SCB590" s="163"/>
      <c r="SCC590" s="163"/>
      <c r="SCD590" s="163"/>
      <c r="SCE590" s="163"/>
      <c r="SCF590" s="163"/>
      <c r="SCG590" s="163"/>
      <c r="SCH590" s="163"/>
      <c r="SCI590" s="163"/>
      <c r="SCJ590" s="163"/>
      <c r="SCK590" s="163"/>
      <c r="SCL590" s="163"/>
      <c r="SCM590" s="163"/>
      <c r="SCN590" s="163"/>
      <c r="SCO590" s="163"/>
      <c r="SCP590" s="163"/>
      <c r="SCQ590" s="163"/>
      <c r="SCR590" s="163"/>
      <c r="SCS590" s="163"/>
      <c r="SCT590" s="163"/>
      <c r="SCU590" s="163"/>
      <c r="SCV590" s="163"/>
      <c r="SCW590" s="163"/>
      <c r="SCX590" s="163"/>
      <c r="SCY590" s="163"/>
      <c r="SCZ590" s="163"/>
      <c r="SDA590" s="163"/>
      <c r="SDB590" s="163"/>
      <c r="SDC590" s="163"/>
      <c r="SDD590" s="163"/>
      <c r="SDE590" s="163"/>
      <c r="SDF590" s="163"/>
      <c r="SDG590" s="163"/>
      <c r="SDH590" s="163"/>
      <c r="SDI590" s="163"/>
      <c r="SDJ590" s="163"/>
      <c r="SDK590" s="163"/>
      <c r="SDL590" s="163"/>
      <c r="SDM590" s="163"/>
      <c r="SDN590" s="163"/>
      <c r="SDO590" s="163"/>
      <c r="SDP590" s="163"/>
      <c r="SDQ590" s="163"/>
      <c r="SDR590" s="163"/>
      <c r="SDS590" s="163"/>
      <c r="SDT590" s="163"/>
      <c r="SDU590" s="163"/>
      <c r="SDV590" s="163"/>
      <c r="SDW590" s="163"/>
      <c r="SDX590" s="163"/>
      <c r="SDY590" s="163"/>
      <c r="SDZ590" s="163"/>
      <c r="SEA590" s="163"/>
      <c r="SEB590" s="163"/>
      <c r="SEC590" s="163"/>
      <c r="SED590" s="163"/>
      <c r="SEE590" s="163"/>
      <c r="SEF590" s="163"/>
      <c r="SEG590" s="163"/>
      <c r="SEH590" s="163"/>
      <c r="SEI590" s="163"/>
      <c r="SEJ590" s="163"/>
      <c r="SEK590" s="163"/>
      <c r="SEL590" s="163"/>
      <c r="SEM590" s="163"/>
      <c r="SEN590" s="163"/>
      <c r="SEO590" s="163"/>
      <c r="SEP590" s="163"/>
      <c r="SEQ590" s="163"/>
      <c r="SER590" s="163"/>
      <c r="SES590" s="163"/>
      <c r="SET590" s="163"/>
      <c r="SEU590" s="163"/>
      <c r="SEV590" s="163"/>
      <c r="SEW590" s="163"/>
      <c r="SEX590" s="163"/>
      <c r="SEY590" s="163"/>
      <c r="SEZ590" s="163"/>
      <c r="SFA590" s="163"/>
      <c r="SFB590" s="163"/>
      <c r="SFC590" s="163"/>
      <c r="SFD590" s="163"/>
      <c r="SFE590" s="163"/>
      <c r="SFF590" s="163"/>
      <c r="SFG590" s="163"/>
      <c r="SFH590" s="163"/>
      <c r="SFI590" s="163"/>
      <c r="SFJ590" s="163"/>
      <c r="SFK590" s="163"/>
      <c r="SFL590" s="163"/>
      <c r="SFM590" s="163"/>
      <c r="SFN590" s="163"/>
      <c r="SFO590" s="163"/>
      <c r="SFP590" s="163"/>
      <c r="SFQ590" s="163"/>
      <c r="SFR590" s="163"/>
      <c r="SFS590" s="163"/>
      <c r="SFT590" s="163"/>
      <c r="SFU590" s="163"/>
      <c r="SFV590" s="163"/>
      <c r="SFW590" s="163"/>
      <c r="SFX590" s="163"/>
      <c r="SFY590" s="163"/>
      <c r="SFZ590" s="163"/>
      <c r="SGA590" s="163"/>
      <c r="SGB590" s="163"/>
      <c r="SGC590" s="163"/>
      <c r="SGD590" s="163"/>
      <c r="SGE590" s="163"/>
      <c r="SGF590" s="163"/>
      <c r="SGG590" s="163"/>
      <c r="SGH590" s="163"/>
      <c r="SGI590" s="163"/>
      <c r="SGJ590" s="163"/>
      <c r="SGK590" s="163"/>
      <c r="SGL590" s="163"/>
      <c r="SGM590" s="163"/>
      <c r="SGN590" s="163"/>
      <c r="SGO590" s="163"/>
      <c r="SGP590" s="163"/>
      <c r="SGQ590" s="163"/>
      <c r="SGR590" s="163"/>
      <c r="SGS590" s="163"/>
      <c r="SGT590" s="163"/>
      <c r="SGU590" s="163"/>
      <c r="SGV590" s="163"/>
      <c r="SGW590" s="163"/>
      <c r="SGX590" s="163"/>
      <c r="SGY590" s="163"/>
      <c r="SGZ590" s="163"/>
      <c r="SHA590" s="163"/>
      <c r="SHB590" s="163"/>
      <c r="SHC590" s="163"/>
      <c r="SHD590" s="163"/>
      <c r="SHE590" s="163"/>
      <c r="SHF590" s="163"/>
      <c r="SHG590" s="163"/>
      <c r="SHH590" s="163"/>
      <c r="SHI590" s="163"/>
      <c r="SHJ590" s="163"/>
      <c r="SHK590" s="163"/>
      <c r="SHL590" s="163"/>
      <c r="SHM590" s="163"/>
      <c r="SHN590" s="163"/>
      <c r="SHO590" s="163"/>
      <c r="SHP590" s="163"/>
      <c r="SHQ590" s="163"/>
      <c r="SHR590" s="163"/>
      <c r="SHS590" s="163"/>
      <c r="SHT590" s="163"/>
      <c r="SHU590" s="163"/>
      <c r="SHV590" s="163"/>
      <c r="SHW590" s="163"/>
      <c r="SHX590" s="163"/>
      <c r="SHY590" s="163"/>
      <c r="SHZ590" s="163"/>
      <c r="SIA590" s="163"/>
      <c r="SIB590" s="163"/>
      <c r="SIC590" s="163"/>
      <c r="SID590" s="163"/>
      <c r="SIE590" s="163"/>
      <c r="SIF590" s="163"/>
      <c r="SIG590" s="163"/>
      <c r="SIH590" s="163"/>
      <c r="SII590" s="163"/>
      <c r="SIJ590" s="163"/>
      <c r="SIK590" s="163"/>
      <c r="SIL590" s="163"/>
      <c r="SIM590" s="163"/>
      <c r="SIN590" s="163"/>
      <c r="SIO590" s="163"/>
      <c r="SIP590" s="163"/>
      <c r="SIQ590" s="163"/>
      <c r="SIR590" s="163"/>
      <c r="SIS590" s="163"/>
      <c r="SIT590" s="163"/>
      <c r="SIU590" s="163"/>
      <c r="SIV590" s="163"/>
      <c r="SIW590" s="163"/>
      <c r="SIX590" s="163"/>
      <c r="SIY590" s="163"/>
      <c r="SIZ590" s="163"/>
      <c r="SJA590" s="163"/>
      <c r="SJB590" s="163"/>
      <c r="SJC590" s="163"/>
      <c r="SJD590" s="163"/>
      <c r="SJE590" s="163"/>
      <c r="SJF590" s="163"/>
      <c r="SJG590" s="163"/>
      <c r="SJH590" s="163"/>
      <c r="SJI590" s="163"/>
      <c r="SJJ590" s="163"/>
      <c r="SJK590" s="163"/>
      <c r="SJL590" s="163"/>
      <c r="SJM590" s="163"/>
      <c r="SJN590" s="163"/>
      <c r="SJO590" s="163"/>
      <c r="SJP590" s="163"/>
      <c r="SJQ590" s="163"/>
      <c r="SJR590" s="163"/>
      <c r="SJS590" s="163"/>
      <c r="SJT590" s="163"/>
      <c r="SJU590" s="163"/>
      <c r="SJV590" s="163"/>
      <c r="SJW590" s="163"/>
      <c r="SJX590" s="163"/>
      <c r="SJY590" s="163"/>
      <c r="SJZ590" s="163"/>
      <c r="SKA590" s="163"/>
      <c r="SKB590" s="163"/>
      <c r="SKC590" s="163"/>
      <c r="SKD590" s="163"/>
      <c r="SKE590" s="163"/>
      <c r="SKF590" s="163"/>
      <c r="SKG590" s="163"/>
      <c r="SKH590" s="163"/>
      <c r="SKI590" s="163"/>
      <c r="SKJ590" s="163"/>
      <c r="SKK590" s="163"/>
      <c r="SKL590" s="163"/>
      <c r="SKM590" s="163"/>
      <c r="SKN590" s="163"/>
      <c r="SKO590" s="163"/>
      <c r="SKP590" s="163"/>
      <c r="SKQ590" s="163"/>
      <c r="SKR590" s="163"/>
      <c r="SKS590" s="163"/>
      <c r="SKT590" s="163"/>
      <c r="SKU590" s="163"/>
      <c r="SKV590" s="163"/>
      <c r="SKW590" s="163"/>
      <c r="SKX590" s="163"/>
      <c r="SKY590" s="163"/>
      <c r="SKZ590" s="163"/>
      <c r="SLA590" s="163"/>
      <c r="SLB590" s="163"/>
      <c r="SLC590" s="163"/>
      <c r="SLD590" s="163"/>
      <c r="SLE590" s="163"/>
      <c r="SLF590" s="163"/>
      <c r="SLG590" s="163"/>
      <c r="SLH590" s="163"/>
      <c r="SLI590" s="163"/>
      <c r="SLJ590" s="163"/>
      <c r="SLK590" s="163"/>
      <c r="SLL590" s="163"/>
      <c r="SLM590" s="163"/>
      <c r="SLN590" s="163"/>
      <c r="SLO590" s="163"/>
      <c r="SLP590" s="163"/>
      <c r="SLQ590" s="163"/>
      <c r="SLR590" s="163"/>
      <c r="SLS590" s="163"/>
      <c r="SLT590" s="163"/>
      <c r="SLU590" s="163"/>
      <c r="SLV590" s="163"/>
      <c r="SLW590" s="163"/>
      <c r="SLX590" s="163"/>
      <c r="SLY590" s="163"/>
      <c r="SLZ590" s="163"/>
      <c r="SMA590" s="163"/>
      <c r="SMB590" s="163"/>
      <c r="SMC590" s="163"/>
      <c r="SMD590" s="163"/>
      <c r="SME590" s="163"/>
      <c r="SMF590" s="163"/>
      <c r="SMG590" s="163"/>
      <c r="SMH590" s="163"/>
      <c r="SMI590" s="163"/>
      <c r="SMJ590" s="163"/>
      <c r="SMK590" s="163"/>
      <c r="SML590" s="163"/>
      <c r="SMM590" s="163"/>
      <c r="SMN590" s="163"/>
      <c r="SMO590" s="163"/>
      <c r="SMP590" s="163"/>
      <c r="SMQ590" s="163"/>
      <c r="SMR590" s="163"/>
      <c r="SMS590" s="163"/>
      <c r="SMT590" s="163"/>
      <c r="SMU590" s="163"/>
      <c r="SMV590" s="163"/>
      <c r="SMW590" s="163"/>
      <c r="SMX590" s="163"/>
      <c r="SMY590" s="163"/>
      <c r="SMZ590" s="163"/>
      <c r="SNA590" s="163"/>
      <c r="SNB590" s="163"/>
      <c r="SNC590" s="163"/>
      <c r="SND590" s="163"/>
      <c r="SNE590" s="163"/>
      <c r="SNF590" s="163"/>
      <c r="SNG590" s="163"/>
      <c r="SNH590" s="163"/>
      <c r="SNI590" s="163"/>
      <c r="SNJ590" s="163"/>
      <c r="SNK590" s="163"/>
      <c r="SNL590" s="163"/>
      <c r="SNM590" s="163"/>
      <c r="SNN590" s="163"/>
      <c r="SNO590" s="163"/>
      <c r="SNP590" s="163"/>
      <c r="SNQ590" s="163"/>
      <c r="SNR590" s="163"/>
      <c r="SNS590" s="163"/>
      <c r="SNT590" s="163"/>
      <c r="SNU590" s="163"/>
      <c r="SNV590" s="163"/>
      <c r="SNW590" s="163"/>
      <c r="SNX590" s="163"/>
      <c r="SNY590" s="163"/>
      <c r="SNZ590" s="163"/>
      <c r="SOA590" s="163"/>
      <c r="SOB590" s="163"/>
      <c r="SOC590" s="163"/>
      <c r="SOD590" s="163"/>
      <c r="SOE590" s="163"/>
      <c r="SOF590" s="163"/>
      <c r="SOG590" s="163"/>
      <c r="SOH590" s="163"/>
      <c r="SOI590" s="163"/>
      <c r="SOJ590" s="163"/>
      <c r="SOK590" s="163"/>
      <c r="SOL590" s="163"/>
      <c r="SOM590" s="163"/>
      <c r="SON590" s="163"/>
      <c r="SOO590" s="163"/>
      <c r="SOP590" s="163"/>
      <c r="SOQ590" s="163"/>
      <c r="SOR590" s="163"/>
      <c r="SOS590" s="163"/>
      <c r="SOT590" s="163"/>
      <c r="SOU590" s="163"/>
      <c r="SOV590" s="163"/>
      <c r="SOW590" s="163"/>
      <c r="SOX590" s="163"/>
      <c r="SOY590" s="163"/>
      <c r="SOZ590" s="163"/>
      <c r="SPA590" s="163"/>
      <c r="SPB590" s="163"/>
      <c r="SPC590" s="163"/>
      <c r="SPD590" s="163"/>
      <c r="SPE590" s="163"/>
      <c r="SPF590" s="163"/>
      <c r="SPG590" s="163"/>
      <c r="SPH590" s="163"/>
      <c r="SPI590" s="163"/>
      <c r="SPJ590" s="163"/>
      <c r="SPK590" s="163"/>
      <c r="SPL590" s="163"/>
      <c r="SPM590" s="163"/>
      <c r="SPN590" s="163"/>
      <c r="SPO590" s="163"/>
      <c r="SPP590" s="163"/>
      <c r="SPQ590" s="163"/>
      <c r="SPR590" s="163"/>
      <c r="SPS590" s="163"/>
      <c r="SPT590" s="163"/>
      <c r="SPU590" s="163"/>
      <c r="SPV590" s="163"/>
      <c r="SPW590" s="163"/>
      <c r="SPX590" s="163"/>
      <c r="SPY590" s="163"/>
      <c r="SPZ590" s="163"/>
      <c r="SQA590" s="163"/>
      <c r="SQB590" s="163"/>
      <c r="SQC590" s="163"/>
      <c r="SQD590" s="163"/>
      <c r="SQE590" s="163"/>
      <c r="SQF590" s="163"/>
      <c r="SQG590" s="163"/>
      <c r="SQH590" s="163"/>
      <c r="SQI590" s="163"/>
      <c r="SQJ590" s="163"/>
      <c r="SQK590" s="163"/>
      <c r="SQL590" s="163"/>
      <c r="SQM590" s="163"/>
      <c r="SQN590" s="163"/>
      <c r="SQO590" s="163"/>
      <c r="SQP590" s="163"/>
      <c r="SQQ590" s="163"/>
      <c r="SQR590" s="163"/>
      <c r="SQS590" s="163"/>
      <c r="SQT590" s="163"/>
      <c r="SQU590" s="163"/>
      <c r="SQV590" s="163"/>
      <c r="SQW590" s="163"/>
      <c r="SQX590" s="163"/>
      <c r="SQY590" s="163"/>
      <c r="SQZ590" s="163"/>
      <c r="SRA590" s="163"/>
      <c r="SRB590" s="163"/>
      <c r="SRC590" s="163"/>
      <c r="SRD590" s="163"/>
      <c r="SRE590" s="163"/>
      <c r="SRF590" s="163"/>
      <c r="SRG590" s="163"/>
      <c r="SRH590" s="163"/>
      <c r="SRI590" s="163"/>
      <c r="SRJ590" s="163"/>
      <c r="SRK590" s="163"/>
      <c r="SRL590" s="163"/>
      <c r="SRM590" s="163"/>
      <c r="SRN590" s="163"/>
      <c r="SRO590" s="163"/>
      <c r="SRP590" s="163"/>
      <c r="SRQ590" s="163"/>
      <c r="SRR590" s="163"/>
      <c r="SRS590" s="163"/>
      <c r="SRT590" s="163"/>
      <c r="SRU590" s="163"/>
      <c r="SRV590" s="163"/>
      <c r="SRW590" s="163"/>
      <c r="SRX590" s="163"/>
      <c r="SRY590" s="163"/>
      <c r="SRZ590" s="163"/>
      <c r="SSA590" s="163"/>
      <c r="SSB590" s="163"/>
      <c r="SSC590" s="163"/>
      <c r="SSD590" s="163"/>
      <c r="SSE590" s="163"/>
      <c r="SSF590" s="163"/>
      <c r="SSG590" s="163"/>
      <c r="SSH590" s="163"/>
      <c r="SSI590" s="163"/>
      <c r="SSJ590" s="163"/>
      <c r="SSK590" s="163"/>
      <c r="SSL590" s="163"/>
      <c r="SSM590" s="163"/>
      <c r="SSN590" s="163"/>
      <c r="SSO590" s="163"/>
      <c r="SSP590" s="163"/>
      <c r="SSQ590" s="163"/>
      <c r="SSR590" s="163"/>
      <c r="SSS590" s="163"/>
      <c r="SST590" s="163"/>
      <c r="SSU590" s="163"/>
      <c r="SSV590" s="163"/>
      <c r="SSW590" s="163"/>
      <c r="SSX590" s="163"/>
      <c r="SSY590" s="163"/>
      <c r="SSZ590" s="163"/>
      <c r="STA590" s="163"/>
      <c r="STB590" s="163"/>
      <c r="STC590" s="163"/>
      <c r="STD590" s="163"/>
      <c r="STE590" s="163"/>
      <c r="STF590" s="163"/>
      <c r="STG590" s="163"/>
      <c r="STH590" s="163"/>
      <c r="STI590" s="163"/>
      <c r="STJ590" s="163"/>
      <c r="STK590" s="163"/>
      <c r="STL590" s="163"/>
      <c r="STM590" s="163"/>
      <c r="STN590" s="163"/>
      <c r="STO590" s="163"/>
      <c r="STP590" s="163"/>
      <c r="STQ590" s="163"/>
      <c r="STR590" s="163"/>
      <c r="STS590" s="163"/>
      <c r="STT590" s="163"/>
      <c r="STU590" s="163"/>
      <c r="STV590" s="163"/>
      <c r="STW590" s="163"/>
      <c r="STX590" s="163"/>
      <c r="STY590" s="163"/>
      <c r="STZ590" s="163"/>
      <c r="SUA590" s="163"/>
      <c r="SUB590" s="163"/>
      <c r="SUC590" s="163"/>
      <c r="SUD590" s="163"/>
      <c r="SUE590" s="163"/>
      <c r="SUF590" s="163"/>
      <c r="SUG590" s="163"/>
      <c r="SUH590" s="163"/>
      <c r="SUI590" s="163"/>
      <c r="SUJ590" s="163"/>
      <c r="SUK590" s="163"/>
      <c r="SUL590" s="163"/>
      <c r="SUM590" s="163"/>
      <c r="SUN590" s="163"/>
      <c r="SUO590" s="163"/>
      <c r="SUP590" s="163"/>
      <c r="SUQ590" s="163"/>
      <c r="SUR590" s="163"/>
      <c r="SUS590" s="163"/>
      <c r="SUT590" s="163"/>
      <c r="SUU590" s="163"/>
      <c r="SUV590" s="163"/>
      <c r="SUW590" s="163"/>
      <c r="SUX590" s="163"/>
      <c r="SUY590" s="163"/>
      <c r="SUZ590" s="163"/>
      <c r="SVA590" s="163"/>
      <c r="SVB590" s="163"/>
      <c r="SVC590" s="163"/>
      <c r="SVD590" s="163"/>
      <c r="SVE590" s="163"/>
      <c r="SVF590" s="163"/>
      <c r="SVG590" s="163"/>
      <c r="SVH590" s="163"/>
      <c r="SVI590" s="163"/>
      <c r="SVJ590" s="163"/>
      <c r="SVK590" s="163"/>
      <c r="SVL590" s="163"/>
      <c r="SVM590" s="163"/>
      <c r="SVN590" s="163"/>
      <c r="SVO590" s="163"/>
      <c r="SVP590" s="163"/>
      <c r="SVQ590" s="163"/>
      <c r="SVR590" s="163"/>
      <c r="SVS590" s="163"/>
      <c r="SVT590" s="163"/>
      <c r="SVU590" s="163"/>
      <c r="SVV590" s="163"/>
      <c r="SVW590" s="163"/>
      <c r="SVX590" s="163"/>
      <c r="SVY590" s="163"/>
      <c r="SVZ590" s="163"/>
      <c r="SWA590" s="163"/>
      <c r="SWB590" s="163"/>
      <c r="SWC590" s="163"/>
      <c r="SWD590" s="163"/>
      <c r="SWE590" s="163"/>
      <c r="SWF590" s="163"/>
      <c r="SWG590" s="163"/>
      <c r="SWH590" s="163"/>
      <c r="SWI590" s="163"/>
      <c r="SWJ590" s="163"/>
      <c r="SWK590" s="163"/>
      <c r="SWL590" s="163"/>
      <c r="SWM590" s="163"/>
      <c r="SWN590" s="163"/>
      <c r="SWO590" s="163"/>
      <c r="SWP590" s="163"/>
      <c r="SWQ590" s="163"/>
      <c r="SWR590" s="163"/>
      <c r="SWS590" s="163"/>
      <c r="SWT590" s="163"/>
      <c r="SWU590" s="163"/>
      <c r="SWV590" s="163"/>
      <c r="SWW590" s="163"/>
      <c r="SWX590" s="163"/>
      <c r="SWY590" s="163"/>
      <c r="SWZ590" s="163"/>
      <c r="SXA590" s="163"/>
      <c r="SXB590" s="163"/>
      <c r="SXC590" s="163"/>
      <c r="SXD590" s="163"/>
      <c r="SXE590" s="163"/>
      <c r="SXF590" s="163"/>
      <c r="SXG590" s="163"/>
      <c r="SXH590" s="163"/>
      <c r="SXI590" s="163"/>
      <c r="SXJ590" s="163"/>
      <c r="SXK590" s="163"/>
      <c r="SXL590" s="163"/>
      <c r="SXM590" s="163"/>
      <c r="SXN590" s="163"/>
      <c r="SXO590" s="163"/>
      <c r="SXP590" s="163"/>
      <c r="SXQ590" s="163"/>
      <c r="SXR590" s="163"/>
      <c r="SXS590" s="163"/>
      <c r="SXT590" s="163"/>
      <c r="SXU590" s="163"/>
      <c r="SXV590" s="163"/>
      <c r="SXW590" s="163"/>
      <c r="SXX590" s="163"/>
      <c r="SXY590" s="163"/>
      <c r="SXZ590" s="163"/>
      <c r="SYA590" s="163"/>
      <c r="SYB590" s="163"/>
      <c r="SYC590" s="163"/>
      <c r="SYD590" s="163"/>
      <c r="SYE590" s="163"/>
      <c r="SYF590" s="163"/>
      <c r="SYG590" s="163"/>
      <c r="SYH590" s="163"/>
      <c r="SYI590" s="163"/>
      <c r="SYJ590" s="163"/>
      <c r="SYK590" s="163"/>
      <c r="SYL590" s="163"/>
      <c r="SYM590" s="163"/>
      <c r="SYN590" s="163"/>
      <c r="SYO590" s="163"/>
      <c r="SYP590" s="163"/>
      <c r="SYQ590" s="163"/>
      <c r="SYR590" s="163"/>
      <c r="SYS590" s="163"/>
      <c r="SYT590" s="163"/>
      <c r="SYU590" s="163"/>
      <c r="SYV590" s="163"/>
      <c r="SYW590" s="163"/>
      <c r="SYX590" s="163"/>
      <c r="SYY590" s="163"/>
      <c r="SYZ590" s="163"/>
      <c r="SZA590" s="163"/>
      <c r="SZB590" s="163"/>
      <c r="SZC590" s="163"/>
      <c r="SZD590" s="163"/>
      <c r="SZE590" s="163"/>
      <c r="SZF590" s="163"/>
      <c r="SZG590" s="163"/>
      <c r="SZH590" s="163"/>
      <c r="SZI590" s="163"/>
      <c r="SZJ590" s="163"/>
      <c r="SZK590" s="163"/>
      <c r="SZL590" s="163"/>
      <c r="SZM590" s="163"/>
      <c r="SZN590" s="163"/>
      <c r="SZO590" s="163"/>
      <c r="SZP590" s="163"/>
      <c r="SZQ590" s="163"/>
      <c r="SZR590" s="163"/>
      <c r="SZS590" s="163"/>
      <c r="SZT590" s="163"/>
      <c r="SZU590" s="163"/>
      <c r="SZV590" s="163"/>
      <c r="SZW590" s="163"/>
      <c r="SZX590" s="163"/>
      <c r="SZY590" s="163"/>
      <c r="SZZ590" s="163"/>
      <c r="TAA590" s="163"/>
      <c r="TAB590" s="163"/>
      <c r="TAC590" s="163"/>
      <c r="TAD590" s="163"/>
      <c r="TAE590" s="163"/>
      <c r="TAF590" s="163"/>
      <c r="TAG590" s="163"/>
      <c r="TAH590" s="163"/>
      <c r="TAI590" s="163"/>
      <c r="TAJ590" s="163"/>
      <c r="TAK590" s="163"/>
      <c r="TAL590" s="163"/>
      <c r="TAM590" s="163"/>
      <c r="TAN590" s="163"/>
      <c r="TAO590" s="163"/>
      <c r="TAP590" s="163"/>
      <c r="TAQ590" s="163"/>
      <c r="TAR590" s="163"/>
      <c r="TAS590" s="163"/>
      <c r="TAT590" s="163"/>
      <c r="TAU590" s="163"/>
      <c r="TAV590" s="163"/>
      <c r="TAW590" s="163"/>
      <c r="TAX590" s="163"/>
      <c r="TAY590" s="163"/>
      <c r="TAZ590" s="163"/>
      <c r="TBA590" s="163"/>
      <c r="TBB590" s="163"/>
      <c r="TBC590" s="163"/>
      <c r="TBD590" s="163"/>
      <c r="TBE590" s="163"/>
      <c r="TBF590" s="163"/>
      <c r="TBG590" s="163"/>
      <c r="TBH590" s="163"/>
      <c r="TBI590" s="163"/>
      <c r="TBJ590" s="163"/>
      <c r="TBK590" s="163"/>
      <c r="TBL590" s="163"/>
      <c r="TBM590" s="163"/>
      <c r="TBN590" s="163"/>
      <c r="TBO590" s="163"/>
      <c r="TBP590" s="163"/>
      <c r="TBQ590" s="163"/>
      <c r="TBR590" s="163"/>
      <c r="TBS590" s="163"/>
      <c r="TBT590" s="163"/>
      <c r="TBU590" s="163"/>
      <c r="TBV590" s="163"/>
      <c r="TBW590" s="163"/>
      <c r="TBX590" s="163"/>
      <c r="TBY590" s="163"/>
      <c r="TBZ590" s="163"/>
      <c r="TCA590" s="163"/>
      <c r="TCB590" s="163"/>
      <c r="TCC590" s="163"/>
      <c r="TCD590" s="163"/>
      <c r="TCE590" s="163"/>
      <c r="TCF590" s="163"/>
      <c r="TCG590" s="163"/>
      <c r="TCH590" s="163"/>
      <c r="TCI590" s="163"/>
      <c r="TCJ590" s="163"/>
      <c r="TCK590" s="163"/>
      <c r="TCL590" s="163"/>
      <c r="TCM590" s="163"/>
      <c r="TCN590" s="163"/>
      <c r="TCO590" s="163"/>
      <c r="TCP590" s="163"/>
      <c r="TCQ590" s="163"/>
      <c r="TCR590" s="163"/>
      <c r="TCS590" s="163"/>
      <c r="TCT590" s="163"/>
      <c r="TCU590" s="163"/>
      <c r="TCV590" s="163"/>
      <c r="TCW590" s="163"/>
      <c r="TCX590" s="163"/>
      <c r="TCY590" s="163"/>
      <c r="TCZ590" s="163"/>
      <c r="TDA590" s="163"/>
      <c r="TDB590" s="163"/>
      <c r="TDC590" s="163"/>
      <c r="TDD590" s="163"/>
      <c r="TDE590" s="163"/>
      <c r="TDF590" s="163"/>
      <c r="TDG590" s="163"/>
      <c r="TDH590" s="163"/>
      <c r="TDI590" s="163"/>
      <c r="TDJ590" s="163"/>
      <c r="TDK590" s="163"/>
      <c r="TDL590" s="163"/>
      <c r="TDM590" s="163"/>
      <c r="TDN590" s="163"/>
      <c r="TDO590" s="163"/>
      <c r="TDP590" s="163"/>
      <c r="TDQ590" s="163"/>
      <c r="TDR590" s="163"/>
      <c r="TDS590" s="163"/>
      <c r="TDT590" s="163"/>
      <c r="TDU590" s="163"/>
      <c r="TDV590" s="163"/>
      <c r="TDW590" s="163"/>
      <c r="TDX590" s="163"/>
      <c r="TDY590" s="163"/>
      <c r="TDZ590" s="163"/>
      <c r="TEA590" s="163"/>
      <c r="TEB590" s="163"/>
      <c r="TEC590" s="163"/>
      <c r="TED590" s="163"/>
      <c r="TEE590" s="163"/>
      <c r="TEF590" s="163"/>
      <c r="TEG590" s="163"/>
      <c r="TEH590" s="163"/>
      <c r="TEI590" s="163"/>
      <c r="TEJ590" s="163"/>
      <c r="TEK590" s="163"/>
      <c r="TEL590" s="163"/>
      <c r="TEM590" s="163"/>
      <c r="TEN590" s="163"/>
      <c r="TEO590" s="163"/>
      <c r="TEP590" s="163"/>
      <c r="TEQ590" s="163"/>
      <c r="TER590" s="163"/>
      <c r="TES590" s="163"/>
      <c r="TET590" s="163"/>
      <c r="TEU590" s="163"/>
      <c r="TEV590" s="163"/>
      <c r="TEW590" s="163"/>
      <c r="TEX590" s="163"/>
      <c r="TEY590" s="163"/>
      <c r="TEZ590" s="163"/>
      <c r="TFA590" s="163"/>
      <c r="TFB590" s="163"/>
      <c r="TFC590" s="163"/>
      <c r="TFD590" s="163"/>
      <c r="TFE590" s="163"/>
      <c r="TFF590" s="163"/>
      <c r="TFG590" s="163"/>
      <c r="TFH590" s="163"/>
      <c r="TFI590" s="163"/>
      <c r="TFJ590" s="163"/>
      <c r="TFK590" s="163"/>
      <c r="TFL590" s="163"/>
      <c r="TFM590" s="163"/>
      <c r="TFN590" s="163"/>
      <c r="TFO590" s="163"/>
      <c r="TFP590" s="163"/>
      <c r="TFQ590" s="163"/>
      <c r="TFR590" s="163"/>
      <c r="TFS590" s="163"/>
      <c r="TFT590" s="163"/>
      <c r="TFU590" s="163"/>
      <c r="TFV590" s="163"/>
      <c r="TFW590" s="163"/>
      <c r="TFX590" s="163"/>
      <c r="TFY590" s="163"/>
      <c r="TFZ590" s="163"/>
      <c r="TGA590" s="163"/>
      <c r="TGB590" s="163"/>
      <c r="TGC590" s="163"/>
      <c r="TGD590" s="163"/>
      <c r="TGE590" s="163"/>
      <c r="TGF590" s="163"/>
      <c r="TGG590" s="163"/>
      <c r="TGH590" s="163"/>
      <c r="TGI590" s="163"/>
      <c r="TGJ590" s="163"/>
      <c r="TGK590" s="163"/>
      <c r="TGL590" s="163"/>
      <c r="TGM590" s="163"/>
      <c r="TGN590" s="163"/>
      <c r="TGO590" s="163"/>
      <c r="TGP590" s="163"/>
      <c r="TGQ590" s="163"/>
      <c r="TGR590" s="163"/>
      <c r="TGS590" s="163"/>
      <c r="TGT590" s="163"/>
      <c r="TGU590" s="163"/>
      <c r="TGV590" s="163"/>
      <c r="TGW590" s="163"/>
      <c r="TGX590" s="163"/>
      <c r="TGY590" s="163"/>
      <c r="TGZ590" s="163"/>
      <c r="THA590" s="163"/>
      <c r="THB590" s="163"/>
      <c r="THC590" s="163"/>
      <c r="THD590" s="163"/>
      <c r="THE590" s="163"/>
      <c r="THF590" s="163"/>
      <c r="THG590" s="163"/>
      <c r="THH590" s="163"/>
      <c r="THI590" s="163"/>
      <c r="THJ590" s="163"/>
      <c r="THK590" s="163"/>
      <c r="THL590" s="163"/>
      <c r="THM590" s="163"/>
      <c r="THN590" s="163"/>
      <c r="THO590" s="163"/>
      <c r="THP590" s="163"/>
      <c r="THQ590" s="163"/>
      <c r="THR590" s="163"/>
      <c r="THS590" s="163"/>
      <c r="THT590" s="163"/>
      <c r="THU590" s="163"/>
      <c r="THV590" s="163"/>
      <c r="THW590" s="163"/>
      <c r="THX590" s="163"/>
      <c r="THY590" s="163"/>
      <c r="THZ590" s="163"/>
      <c r="TIA590" s="163"/>
      <c r="TIB590" s="163"/>
      <c r="TIC590" s="163"/>
      <c r="TID590" s="163"/>
      <c r="TIE590" s="163"/>
      <c r="TIF590" s="163"/>
      <c r="TIG590" s="163"/>
      <c r="TIH590" s="163"/>
      <c r="TII590" s="163"/>
      <c r="TIJ590" s="163"/>
      <c r="TIK590" s="163"/>
      <c r="TIL590" s="163"/>
      <c r="TIM590" s="163"/>
      <c r="TIN590" s="163"/>
      <c r="TIO590" s="163"/>
      <c r="TIP590" s="163"/>
      <c r="TIQ590" s="163"/>
      <c r="TIR590" s="163"/>
      <c r="TIS590" s="163"/>
      <c r="TIT590" s="163"/>
      <c r="TIU590" s="163"/>
      <c r="TIV590" s="163"/>
      <c r="TIW590" s="163"/>
      <c r="TIX590" s="163"/>
      <c r="TIY590" s="163"/>
      <c r="TIZ590" s="163"/>
      <c r="TJA590" s="163"/>
      <c r="TJB590" s="163"/>
      <c r="TJC590" s="163"/>
      <c r="TJD590" s="163"/>
      <c r="TJE590" s="163"/>
      <c r="TJF590" s="163"/>
      <c r="TJG590" s="163"/>
      <c r="TJH590" s="163"/>
      <c r="TJI590" s="163"/>
      <c r="TJJ590" s="163"/>
      <c r="TJK590" s="163"/>
      <c r="TJL590" s="163"/>
      <c r="TJM590" s="163"/>
      <c r="TJN590" s="163"/>
      <c r="TJO590" s="163"/>
      <c r="TJP590" s="163"/>
      <c r="TJQ590" s="163"/>
      <c r="TJR590" s="163"/>
      <c r="TJS590" s="163"/>
      <c r="TJT590" s="163"/>
      <c r="TJU590" s="163"/>
      <c r="TJV590" s="163"/>
      <c r="TJW590" s="163"/>
      <c r="TJX590" s="163"/>
      <c r="TJY590" s="163"/>
      <c r="TJZ590" s="163"/>
      <c r="TKA590" s="163"/>
      <c r="TKB590" s="163"/>
      <c r="TKC590" s="163"/>
      <c r="TKD590" s="163"/>
      <c r="TKE590" s="163"/>
      <c r="TKF590" s="163"/>
      <c r="TKG590" s="163"/>
      <c r="TKH590" s="163"/>
      <c r="TKI590" s="163"/>
      <c r="TKJ590" s="163"/>
      <c r="TKK590" s="163"/>
      <c r="TKL590" s="163"/>
      <c r="TKM590" s="163"/>
      <c r="TKN590" s="163"/>
      <c r="TKO590" s="163"/>
      <c r="TKP590" s="163"/>
      <c r="TKQ590" s="163"/>
      <c r="TKR590" s="163"/>
      <c r="TKS590" s="163"/>
      <c r="TKT590" s="163"/>
      <c r="TKU590" s="163"/>
      <c r="TKV590" s="163"/>
      <c r="TKW590" s="163"/>
      <c r="TKX590" s="163"/>
      <c r="TKY590" s="163"/>
      <c r="TKZ590" s="163"/>
      <c r="TLA590" s="163"/>
      <c r="TLB590" s="163"/>
      <c r="TLC590" s="163"/>
      <c r="TLD590" s="163"/>
      <c r="TLE590" s="163"/>
      <c r="TLF590" s="163"/>
      <c r="TLG590" s="163"/>
      <c r="TLH590" s="163"/>
      <c r="TLI590" s="163"/>
      <c r="TLJ590" s="163"/>
      <c r="TLK590" s="163"/>
      <c r="TLL590" s="163"/>
      <c r="TLM590" s="163"/>
      <c r="TLN590" s="163"/>
      <c r="TLO590" s="163"/>
      <c r="TLP590" s="163"/>
      <c r="TLQ590" s="163"/>
      <c r="TLR590" s="163"/>
      <c r="TLS590" s="163"/>
      <c r="TLT590" s="163"/>
      <c r="TLU590" s="163"/>
      <c r="TLV590" s="163"/>
      <c r="TLW590" s="163"/>
      <c r="TLX590" s="163"/>
      <c r="TLY590" s="163"/>
      <c r="TLZ590" s="163"/>
      <c r="TMA590" s="163"/>
      <c r="TMB590" s="163"/>
      <c r="TMC590" s="163"/>
      <c r="TMD590" s="163"/>
      <c r="TME590" s="163"/>
      <c r="TMF590" s="163"/>
      <c r="TMG590" s="163"/>
      <c r="TMH590" s="163"/>
      <c r="TMI590" s="163"/>
      <c r="TMJ590" s="163"/>
      <c r="TMK590" s="163"/>
      <c r="TML590" s="163"/>
      <c r="TMM590" s="163"/>
      <c r="TMN590" s="163"/>
      <c r="TMO590" s="163"/>
      <c r="TMP590" s="163"/>
      <c r="TMQ590" s="163"/>
      <c r="TMR590" s="163"/>
      <c r="TMS590" s="163"/>
      <c r="TMT590" s="163"/>
      <c r="TMU590" s="163"/>
      <c r="TMV590" s="163"/>
      <c r="TMW590" s="163"/>
      <c r="TMX590" s="163"/>
      <c r="TMY590" s="163"/>
      <c r="TMZ590" s="163"/>
      <c r="TNA590" s="163"/>
      <c r="TNB590" s="163"/>
      <c r="TNC590" s="163"/>
      <c r="TND590" s="163"/>
      <c r="TNE590" s="163"/>
      <c r="TNF590" s="163"/>
      <c r="TNG590" s="163"/>
      <c r="TNH590" s="163"/>
      <c r="TNI590" s="163"/>
      <c r="TNJ590" s="163"/>
      <c r="TNK590" s="163"/>
      <c r="TNL590" s="163"/>
      <c r="TNM590" s="163"/>
      <c r="TNN590" s="163"/>
      <c r="TNO590" s="163"/>
      <c r="TNP590" s="163"/>
      <c r="TNQ590" s="163"/>
      <c r="TNR590" s="163"/>
      <c r="TNS590" s="163"/>
      <c r="TNT590" s="163"/>
      <c r="TNU590" s="163"/>
      <c r="TNV590" s="163"/>
      <c r="TNW590" s="163"/>
      <c r="TNX590" s="163"/>
      <c r="TNY590" s="163"/>
      <c r="TNZ590" s="163"/>
      <c r="TOA590" s="163"/>
      <c r="TOB590" s="163"/>
      <c r="TOC590" s="163"/>
      <c r="TOD590" s="163"/>
      <c r="TOE590" s="163"/>
      <c r="TOF590" s="163"/>
      <c r="TOG590" s="163"/>
      <c r="TOH590" s="163"/>
      <c r="TOI590" s="163"/>
      <c r="TOJ590" s="163"/>
      <c r="TOK590" s="163"/>
      <c r="TOL590" s="163"/>
      <c r="TOM590" s="163"/>
      <c r="TON590" s="163"/>
      <c r="TOO590" s="163"/>
      <c r="TOP590" s="163"/>
      <c r="TOQ590" s="163"/>
      <c r="TOR590" s="163"/>
      <c r="TOS590" s="163"/>
      <c r="TOT590" s="163"/>
      <c r="TOU590" s="163"/>
      <c r="TOV590" s="163"/>
      <c r="TOW590" s="163"/>
      <c r="TOX590" s="163"/>
      <c r="TOY590" s="163"/>
      <c r="TOZ590" s="163"/>
      <c r="TPA590" s="163"/>
      <c r="TPB590" s="163"/>
      <c r="TPC590" s="163"/>
      <c r="TPD590" s="163"/>
      <c r="TPE590" s="163"/>
      <c r="TPF590" s="163"/>
      <c r="TPG590" s="163"/>
      <c r="TPH590" s="163"/>
      <c r="TPI590" s="163"/>
      <c r="TPJ590" s="163"/>
      <c r="TPK590" s="163"/>
      <c r="TPL590" s="163"/>
      <c r="TPM590" s="163"/>
      <c r="TPN590" s="163"/>
      <c r="TPO590" s="163"/>
      <c r="TPP590" s="163"/>
      <c r="TPQ590" s="163"/>
      <c r="TPR590" s="163"/>
      <c r="TPS590" s="163"/>
      <c r="TPT590" s="163"/>
      <c r="TPU590" s="163"/>
      <c r="TPV590" s="163"/>
      <c r="TPW590" s="163"/>
      <c r="TPX590" s="163"/>
      <c r="TPY590" s="163"/>
      <c r="TPZ590" s="163"/>
      <c r="TQA590" s="163"/>
      <c r="TQB590" s="163"/>
      <c r="TQC590" s="163"/>
      <c r="TQD590" s="163"/>
      <c r="TQE590" s="163"/>
      <c r="TQF590" s="163"/>
      <c r="TQG590" s="163"/>
      <c r="TQH590" s="163"/>
      <c r="TQI590" s="163"/>
      <c r="TQJ590" s="163"/>
      <c r="TQK590" s="163"/>
      <c r="TQL590" s="163"/>
      <c r="TQM590" s="163"/>
      <c r="TQN590" s="163"/>
      <c r="TQO590" s="163"/>
      <c r="TQP590" s="163"/>
      <c r="TQQ590" s="163"/>
      <c r="TQR590" s="163"/>
      <c r="TQS590" s="163"/>
      <c r="TQT590" s="163"/>
      <c r="TQU590" s="163"/>
      <c r="TQV590" s="163"/>
      <c r="TQW590" s="163"/>
      <c r="TQX590" s="163"/>
      <c r="TQY590" s="163"/>
      <c r="TQZ590" s="163"/>
      <c r="TRA590" s="163"/>
      <c r="TRB590" s="163"/>
      <c r="TRC590" s="163"/>
      <c r="TRD590" s="163"/>
      <c r="TRE590" s="163"/>
      <c r="TRF590" s="163"/>
      <c r="TRG590" s="163"/>
      <c r="TRH590" s="163"/>
      <c r="TRI590" s="163"/>
      <c r="TRJ590" s="163"/>
      <c r="TRK590" s="163"/>
      <c r="TRL590" s="163"/>
      <c r="TRM590" s="163"/>
      <c r="TRN590" s="163"/>
      <c r="TRO590" s="163"/>
      <c r="TRP590" s="163"/>
      <c r="TRQ590" s="163"/>
      <c r="TRR590" s="163"/>
      <c r="TRS590" s="163"/>
      <c r="TRT590" s="163"/>
      <c r="TRU590" s="163"/>
      <c r="TRV590" s="163"/>
      <c r="TRW590" s="163"/>
      <c r="TRX590" s="163"/>
      <c r="TRY590" s="163"/>
      <c r="TRZ590" s="163"/>
      <c r="TSA590" s="163"/>
      <c r="TSB590" s="163"/>
      <c r="TSC590" s="163"/>
      <c r="TSD590" s="163"/>
      <c r="TSE590" s="163"/>
      <c r="TSF590" s="163"/>
      <c r="TSG590" s="163"/>
      <c r="TSH590" s="163"/>
      <c r="TSI590" s="163"/>
      <c r="TSJ590" s="163"/>
      <c r="TSK590" s="163"/>
      <c r="TSL590" s="163"/>
      <c r="TSM590" s="163"/>
      <c r="TSN590" s="163"/>
      <c r="TSO590" s="163"/>
      <c r="TSP590" s="163"/>
      <c r="TSQ590" s="163"/>
      <c r="TSR590" s="163"/>
      <c r="TSS590" s="163"/>
      <c r="TST590" s="163"/>
      <c r="TSU590" s="163"/>
      <c r="TSV590" s="163"/>
      <c r="TSW590" s="163"/>
      <c r="TSX590" s="163"/>
      <c r="TSY590" s="163"/>
      <c r="TSZ590" s="163"/>
      <c r="TTA590" s="163"/>
      <c r="TTB590" s="163"/>
      <c r="TTC590" s="163"/>
      <c r="TTD590" s="163"/>
      <c r="TTE590" s="163"/>
      <c r="TTF590" s="163"/>
      <c r="TTG590" s="163"/>
      <c r="TTH590" s="163"/>
      <c r="TTI590" s="163"/>
      <c r="TTJ590" s="163"/>
      <c r="TTK590" s="163"/>
      <c r="TTL590" s="163"/>
      <c r="TTM590" s="163"/>
      <c r="TTN590" s="163"/>
      <c r="TTO590" s="163"/>
      <c r="TTP590" s="163"/>
      <c r="TTQ590" s="163"/>
      <c r="TTR590" s="163"/>
      <c r="TTS590" s="163"/>
      <c r="TTT590" s="163"/>
      <c r="TTU590" s="163"/>
      <c r="TTV590" s="163"/>
      <c r="TTW590" s="163"/>
      <c r="TTX590" s="163"/>
      <c r="TTY590" s="163"/>
      <c r="TTZ590" s="163"/>
      <c r="TUA590" s="163"/>
      <c r="TUB590" s="163"/>
      <c r="TUC590" s="163"/>
      <c r="TUD590" s="163"/>
      <c r="TUE590" s="163"/>
      <c r="TUF590" s="163"/>
      <c r="TUG590" s="163"/>
      <c r="TUH590" s="163"/>
      <c r="TUI590" s="163"/>
      <c r="TUJ590" s="163"/>
      <c r="TUK590" s="163"/>
      <c r="TUL590" s="163"/>
      <c r="TUM590" s="163"/>
      <c r="TUN590" s="163"/>
      <c r="TUO590" s="163"/>
      <c r="TUP590" s="163"/>
      <c r="TUQ590" s="163"/>
      <c r="TUR590" s="163"/>
      <c r="TUS590" s="163"/>
      <c r="TUT590" s="163"/>
      <c r="TUU590" s="163"/>
      <c r="TUV590" s="163"/>
      <c r="TUW590" s="163"/>
      <c r="TUX590" s="163"/>
      <c r="TUY590" s="163"/>
      <c r="TUZ590" s="163"/>
      <c r="TVA590" s="163"/>
      <c r="TVB590" s="163"/>
      <c r="TVC590" s="163"/>
      <c r="TVD590" s="163"/>
      <c r="TVE590" s="163"/>
      <c r="TVF590" s="163"/>
      <c r="TVG590" s="163"/>
      <c r="TVH590" s="163"/>
      <c r="TVI590" s="163"/>
      <c r="TVJ590" s="163"/>
      <c r="TVK590" s="163"/>
      <c r="TVL590" s="163"/>
      <c r="TVM590" s="163"/>
      <c r="TVN590" s="163"/>
      <c r="TVO590" s="163"/>
      <c r="TVP590" s="163"/>
      <c r="TVQ590" s="163"/>
      <c r="TVR590" s="163"/>
      <c r="TVS590" s="163"/>
      <c r="TVT590" s="163"/>
      <c r="TVU590" s="163"/>
      <c r="TVV590" s="163"/>
      <c r="TVW590" s="163"/>
      <c r="TVX590" s="163"/>
      <c r="TVY590" s="163"/>
      <c r="TVZ590" s="163"/>
      <c r="TWA590" s="163"/>
      <c r="TWB590" s="163"/>
      <c r="TWC590" s="163"/>
      <c r="TWD590" s="163"/>
      <c r="TWE590" s="163"/>
      <c r="TWF590" s="163"/>
      <c r="TWG590" s="163"/>
      <c r="TWH590" s="163"/>
      <c r="TWI590" s="163"/>
      <c r="TWJ590" s="163"/>
      <c r="TWK590" s="163"/>
      <c r="TWL590" s="163"/>
      <c r="TWM590" s="163"/>
      <c r="TWN590" s="163"/>
      <c r="TWO590" s="163"/>
      <c r="TWP590" s="163"/>
      <c r="TWQ590" s="163"/>
      <c r="TWR590" s="163"/>
      <c r="TWS590" s="163"/>
      <c r="TWT590" s="163"/>
      <c r="TWU590" s="163"/>
      <c r="TWV590" s="163"/>
      <c r="TWW590" s="163"/>
      <c r="TWX590" s="163"/>
      <c r="TWY590" s="163"/>
      <c r="TWZ590" s="163"/>
      <c r="TXA590" s="163"/>
      <c r="TXB590" s="163"/>
      <c r="TXC590" s="163"/>
      <c r="TXD590" s="163"/>
      <c r="TXE590" s="163"/>
      <c r="TXF590" s="163"/>
      <c r="TXG590" s="163"/>
      <c r="TXH590" s="163"/>
      <c r="TXI590" s="163"/>
      <c r="TXJ590" s="163"/>
      <c r="TXK590" s="163"/>
      <c r="TXL590" s="163"/>
      <c r="TXM590" s="163"/>
      <c r="TXN590" s="163"/>
      <c r="TXO590" s="163"/>
      <c r="TXP590" s="163"/>
      <c r="TXQ590" s="163"/>
      <c r="TXR590" s="163"/>
      <c r="TXS590" s="163"/>
      <c r="TXT590" s="163"/>
      <c r="TXU590" s="163"/>
      <c r="TXV590" s="163"/>
      <c r="TXW590" s="163"/>
      <c r="TXX590" s="163"/>
      <c r="TXY590" s="163"/>
      <c r="TXZ590" s="163"/>
      <c r="TYA590" s="163"/>
      <c r="TYB590" s="163"/>
      <c r="TYC590" s="163"/>
      <c r="TYD590" s="163"/>
      <c r="TYE590" s="163"/>
      <c r="TYF590" s="163"/>
      <c r="TYG590" s="163"/>
      <c r="TYH590" s="163"/>
      <c r="TYI590" s="163"/>
      <c r="TYJ590" s="163"/>
      <c r="TYK590" s="163"/>
      <c r="TYL590" s="163"/>
      <c r="TYM590" s="163"/>
      <c r="TYN590" s="163"/>
      <c r="TYO590" s="163"/>
      <c r="TYP590" s="163"/>
      <c r="TYQ590" s="163"/>
      <c r="TYR590" s="163"/>
      <c r="TYS590" s="163"/>
      <c r="TYT590" s="163"/>
      <c r="TYU590" s="163"/>
      <c r="TYV590" s="163"/>
      <c r="TYW590" s="163"/>
      <c r="TYX590" s="163"/>
      <c r="TYY590" s="163"/>
      <c r="TYZ590" s="163"/>
      <c r="TZA590" s="163"/>
      <c r="TZB590" s="163"/>
      <c r="TZC590" s="163"/>
      <c r="TZD590" s="163"/>
      <c r="TZE590" s="163"/>
      <c r="TZF590" s="163"/>
      <c r="TZG590" s="163"/>
      <c r="TZH590" s="163"/>
      <c r="TZI590" s="163"/>
      <c r="TZJ590" s="163"/>
      <c r="TZK590" s="163"/>
      <c r="TZL590" s="163"/>
      <c r="TZM590" s="163"/>
      <c r="TZN590" s="163"/>
      <c r="TZO590" s="163"/>
      <c r="TZP590" s="163"/>
      <c r="TZQ590" s="163"/>
      <c r="TZR590" s="163"/>
      <c r="TZS590" s="163"/>
      <c r="TZT590" s="163"/>
      <c r="TZU590" s="163"/>
      <c r="TZV590" s="163"/>
      <c r="TZW590" s="163"/>
      <c r="TZX590" s="163"/>
      <c r="TZY590" s="163"/>
      <c r="TZZ590" s="163"/>
      <c r="UAA590" s="163"/>
      <c r="UAB590" s="163"/>
      <c r="UAC590" s="163"/>
      <c r="UAD590" s="163"/>
      <c r="UAE590" s="163"/>
      <c r="UAF590" s="163"/>
      <c r="UAG590" s="163"/>
      <c r="UAH590" s="163"/>
      <c r="UAI590" s="163"/>
      <c r="UAJ590" s="163"/>
      <c r="UAK590" s="163"/>
      <c r="UAL590" s="163"/>
      <c r="UAM590" s="163"/>
      <c r="UAN590" s="163"/>
      <c r="UAO590" s="163"/>
      <c r="UAP590" s="163"/>
      <c r="UAQ590" s="163"/>
      <c r="UAR590" s="163"/>
      <c r="UAS590" s="163"/>
      <c r="UAT590" s="163"/>
      <c r="UAU590" s="163"/>
      <c r="UAV590" s="163"/>
      <c r="UAW590" s="163"/>
      <c r="UAX590" s="163"/>
      <c r="UAY590" s="163"/>
      <c r="UAZ590" s="163"/>
      <c r="UBA590" s="163"/>
      <c r="UBB590" s="163"/>
      <c r="UBC590" s="163"/>
      <c r="UBD590" s="163"/>
      <c r="UBE590" s="163"/>
      <c r="UBF590" s="163"/>
      <c r="UBG590" s="163"/>
      <c r="UBH590" s="163"/>
      <c r="UBI590" s="163"/>
      <c r="UBJ590" s="163"/>
      <c r="UBK590" s="163"/>
      <c r="UBL590" s="163"/>
      <c r="UBM590" s="163"/>
      <c r="UBN590" s="163"/>
      <c r="UBO590" s="163"/>
      <c r="UBP590" s="163"/>
      <c r="UBQ590" s="163"/>
      <c r="UBR590" s="163"/>
      <c r="UBS590" s="163"/>
      <c r="UBT590" s="163"/>
      <c r="UBU590" s="163"/>
      <c r="UBV590" s="163"/>
      <c r="UBW590" s="163"/>
      <c r="UBX590" s="163"/>
      <c r="UBY590" s="163"/>
      <c r="UBZ590" s="163"/>
      <c r="UCA590" s="163"/>
      <c r="UCB590" s="163"/>
      <c r="UCC590" s="163"/>
      <c r="UCD590" s="163"/>
      <c r="UCE590" s="163"/>
      <c r="UCF590" s="163"/>
      <c r="UCG590" s="163"/>
      <c r="UCH590" s="163"/>
      <c r="UCI590" s="163"/>
      <c r="UCJ590" s="163"/>
      <c r="UCK590" s="163"/>
      <c r="UCL590" s="163"/>
      <c r="UCM590" s="163"/>
      <c r="UCN590" s="163"/>
      <c r="UCO590" s="163"/>
      <c r="UCP590" s="163"/>
      <c r="UCQ590" s="163"/>
      <c r="UCR590" s="163"/>
      <c r="UCS590" s="163"/>
      <c r="UCT590" s="163"/>
      <c r="UCU590" s="163"/>
      <c r="UCV590" s="163"/>
      <c r="UCW590" s="163"/>
      <c r="UCX590" s="163"/>
      <c r="UCY590" s="163"/>
      <c r="UCZ590" s="163"/>
      <c r="UDA590" s="163"/>
      <c r="UDB590" s="163"/>
      <c r="UDC590" s="163"/>
      <c r="UDD590" s="163"/>
      <c r="UDE590" s="163"/>
      <c r="UDF590" s="163"/>
      <c r="UDG590" s="163"/>
      <c r="UDH590" s="163"/>
      <c r="UDI590" s="163"/>
      <c r="UDJ590" s="163"/>
      <c r="UDK590" s="163"/>
      <c r="UDL590" s="163"/>
      <c r="UDM590" s="163"/>
      <c r="UDN590" s="163"/>
      <c r="UDO590" s="163"/>
      <c r="UDP590" s="163"/>
      <c r="UDQ590" s="163"/>
      <c r="UDR590" s="163"/>
      <c r="UDS590" s="163"/>
      <c r="UDT590" s="163"/>
      <c r="UDU590" s="163"/>
      <c r="UDV590" s="163"/>
      <c r="UDW590" s="163"/>
      <c r="UDX590" s="163"/>
      <c r="UDY590" s="163"/>
      <c r="UDZ590" s="163"/>
      <c r="UEA590" s="163"/>
      <c r="UEB590" s="163"/>
      <c r="UEC590" s="163"/>
      <c r="UED590" s="163"/>
      <c r="UEE590" s="163"/>
      <c r="UEF590" s="163"/>
      <c r="UEG590" s="163"/>
      <c r="UEH590" s="163"/>
      <c r="UEI590" s="163"/>
      <c r="UEJ590" s="163"/>
      <c r="UEK590" s="163"/>
      <c r="UEL590" s="163"/>
      <c r="UEM590" s="163"/>
      <c r="UEN590" s="163"/>
      <c r="UEO590" s="163"/>
      <c r="UEP590" s="163"/>
      <c r="UEQ590" s="163"/>
      <c r="UER590" s="163"/>
      <c r="UES590" s="163"/>
      <c r="UET590" s="163"/>
      <c r="UEU590" s="163"/>
      <c r="UEV590" s="163"/>
      <c r="UEW590" s="163"/>
      <c r="UEX590" s="163"/>
      <c r="UEY590" s="163"/>
      <c r="UEZ590" s="163"/>
      <c r="UFA590" s="163"/>
      <c r="UFB590" s="163"/>
      <c r="UFC590" s="163"/>
      <c r="UFD590" s="163"/>
      <c r="UFE590" s="163"/>
      <c r="UFF590" s="163"/>
      <c r="UFG590" s="163"/>
      <c r="UFH590" s="163"/>
      <c r="UFI590" s="163"/>
      <c r="UFJ590" s="163"/>
      <c r="UFK590" s="163"/>
      <c r="UFL590" s="163"/>
      <c r="UFM590" s="163"/>
      <c r="UFN590" s="163"/>
      <c r="UFO590" s="163"/>
      <c r="UFP590" s="163"/>
      <c r="UFQ590" s="163"/>
      <c r="UFR590" s="163"/>
      <c r="UFS590" s="163"/>
      <c r="UFT590" s="163"/>
      <c r="UFU590" s="163"/>
      <c r="UFV590" s="163"/>
      <c r="UFW590" s="163"/>
      <c r="UFX590" s="163"/>
      <c r="UFY590" s="163"/>
      <c r="UFZ590" s="163"/>
      <c r="UGA590" s="163"/>
      <c r="UGB590" s="163"/>
      <c r="UGC590" s="163"/>
      <c r="UGD590" s="163"/>
      <c r="UGE590" s="163"/>
      <c r="UGF590" s="163"/>
      <c r="UGG590" s="163"/>
      <c r="UGH590" s="163"/>
      <c r="UGI590" s="163"/>
      <c r="UGJ590" s="163"/>
      <c r="UGK590" s="163"/>
      <c r="UGL590" s="163"/>
      <c r="UGM590" s="163"/>
      <c r="UGN590" s="163"/>
      <c r="UGO590" s="163"/>
      <c r="UGP590" s="163"/>
      <c r="UGQ590" s="163"/>
      <c r="UGR590" s="163"/>
      <c r="UGS590" s="163"/>
      <c r="UGT590" s="163"/>
      <c r="UGU590" s="163"/>
      <c r="UGV590" s="163"/>
      <c r="UGW590" s="163"/>
      <c r="UGX590" s="163"/>
      <c r="UGY590" s="163"/>
      <c r="UGZ590" s="163"/>
      <c r="UHA590" s="163"/>
      <c r="UHB590" s="163"/>
      <c r="UHC590" s="163"/>
      <c r="UHD590" s="163"/>
      <c r="UHE590" s="163"/>
      <c r="UHF590" s="163"/>
      <c r="UHG590" s="163"/>
      <c r="UHH590" s="163"/>
      <c r="UHI590" s="163"/>
      <c r="UHJ590" s="163"/>
      <c r="UHK590" s="163"/>
      <c r="UHL590" s="163"/>
      <c r="UHM590" s="163"/>
      <c r="UHN590" s="163"/>
      <c r="UHO590" s="163"/>
      <c r="UHP590" s="163"/>
      <c r="UHQ590" s="163"/>
      <c r="UHR590" s="163"/>
      <c r="UHS590" s="163"/>
      <c r="UHT590" s="163"/>
      <c r="UHU590" s="163"/>
      <c r="UHV590" s="163"/>
      <c r="UHW590" s="163"/>
      <c r="UHX590" s="163"/>
      <c r="UHY590" s="163"/>
      <c r="UHZ590" s="163"/>
      <c r="UIA590" s="163"/>
      <c r="UIB590" s="163"/>
      <c r="UIC590" s="163"/>
      <c r="UID590" s="163"/>
      <c r="UIE590" s="163"/>
      <c r="UIF590" s="163"/>
      <c r="UIG590" s="163"/>
      <c r="UIH590" s="163"/>
      <c r="UII590" s="163"/>
      <c r="UIJ590" s="163"/>
      <c r="UIK590" s="163"/>
      <c r="UIL590" s="163"/>
      <c r="UIM590" s="163"/>
      <c r="UIN590" s="163"/>
      <c r="UIO590" s="163"/>
      <c r="UIP590" s="163"/>
      <c r="UIQ590" s="163"/>
      <c r="UIR590" s="163"/>
      <c r="UIS590" s="163"/>
      <c r="UIT590" s="163"/>
      <c r="UIU590" s="163"/>
      <c r="UIV590" s="163"/>
      <c r="UIW590" s="163"/>
      <c r="UIX590" s="163"/>
      <c r="UIY590" s="163"/>
      <c r="UIZ590" s="163"/>
      <c r="UJA590" s="163"/>
      <c r="UJB590" s="163"/>
      <c r="UJC590" s="163"/>
      <c r="UJD590" s="163"/>
      <c r="UJE590" s="163"/>
      <c r="UJF590" s="163"/>
      <c r="UJG590" s="163"/>
      <c r="UJH590" s="163"/>
      <c r="UJI590" s="163"/>
      <c r="UJJ590" s="163"/>
      <c r="UJK590" s="163"/>
      <c r="UJL590" s="163"/>
      <c r="UJM590" s="163"/>
      <c r="UJN590" s="163"/>
      <c r="UJO590" s="163"/>
      <c r="UJP590" s="163"/>
      <c r="UJQ590" s="163"/>
      <c r="UJR590" s="163"/>
      <c r="UJS590" s="163"/>
      <c r="UJT590" s="163"/>
      <c r="UJU590" s="163"/>
      <c r="UJV590" s="163"/>
      <c r="UJW590" s="163"/>
      <c r="UJX590" s="163"/>
      <c r="UJY590" s="163"/>
      <c r="UJZ590" s="163"/>
      <c r="UKA590" s="163"/>
      <c r="UKB590" s="163"/>
      <c r="UKC590" s="163"/>
      <c r="UKD590" s="163"/>
      <c r="UKE590" s="163"/>
      <c r="UKF590" s="163"/>
      <c r="UKG590" s="163"/>
      <c r="UKH590" s="163"/>
      <c r="UKI590" s="163"/>
      <c r="UKJ590" s="163"/>
      <c r="UKK590" s="163"/>
      <c r="UKL590" s="163"/>
      <c r="UKM590" s="163"/>
      <c r="UKN590" s="163"/>
      <c r="UKO590" s="163"/>
      <c r="UKP590" s="163"/>
      <c r="UKQ590" s="163"/>
      <c r="UKR590" s="163"/>
      <c r="UKS590" s="163"/>
      <c r="UKT590" s="163"/>
      <c r="UKU590" s="163"/>
      <c r="UKV590" s="163"/>
      <c r="UKW590" s="163"/>
      <c r="UKX590" s="163"/>
      <c r="UKY590" s="163"/>
      <c r="UKZ590" s="163"/>
      <c r="ULA590" s="163"/>
      <c r="ULB590" s="163"/>
      <c r="ULC590" s="163"/>
      <c r="ULD590" s="163"/>
      <c r="ULE590" s="163"/>
      <c r="ULF590" s="163"/>
      <c r="ULG590" s="163"/>
      <c r="ULH590" s="163"/>
      <c r="ULI590" s="163"/>
      <c r="ULJ590" s="163"/>
      <c r="ULK590" s="163"/>
      <c r="ULL590" s="163"/>
      <c r="ULM590" s="163"/>
      <c r="ULN590" s="163"/>
      <c r="ULO590" s="163"/>
      <c r="ULP590" s="163"/>
      <c r="ULQ590" s="163"/>
      <c r="ULR590" s="163"/>
      <c r="ULS590" s="163"/>
      <c r="ULT590" s="163"/>
      <c r="ULU590" s="163"/>
      <c r="ULV590" s="163"/>
      <c r="ULW590" s="163"/>
      <c r="ULX590" s="163"/>
      <c r="ULY590" s="163"/>
      <c r="ULZ590" s="163"/>
      <c r="UMA590" s="163"/>
      <c r="UMB590" s="163"/>
      <c r="UMC590" s="163"/>
      <c r="UMD590" s="163"/>
      <c r="UME590" s="163"/>
      <c r="UMF590" s="163"/>
      <c r="UMG590" s="163"/>
      <c r="UMH590" s="163"/>
      <c r="UMI590" s="163"/>
      <c r="UMJ590" s="163"/>
      <c r="UMK590" s="163"/>
      <c r="UML590" s="163"/>
      <c r="UMM590" s="163"/>
      <c r="UMN590" s="163"/>
      <c r="UMO590" s="163"/>
      <c r="UMP590" s="163"/>
      <c r="UMQ590" s="163"/>
      <c r="UMR590" s="163"/>
      <c r="UMS590" s="163"/>
      <c r="UMT590" s="163"/>
      <c r="UMU590" s="163"/>
      <c r="UMV590" s="163"/>
      <c r="UMW590" s="163"/>
      <c r="UMX590" s="163"/>
      <c r="UMY590" s="163"/>
      <c r="UMZ590" s="163"/>
      <c r="UNA590" s="163"/>
      <c r="UNB590" s="163"/>
      <c r="UNC590" s="163"/>
      <c r="UND590" s="163"/>
      <c r="UNE590" s="163"/>
      <c r="UNF590" s="163"/>
      <c r="UNG590" s="163"/>
      <c r="UNH590" s="163"/>
      <c r="UNI590" s="163"/>
      <c r="UNJ590" s="163"/>
      <c r="UNK590" s="163"/>
      <c r="UNL590" s="163"/>
      <c r="UNM590" s="163"/>
      <c r="UNN590" s="163"/>
      <c r="UNO590" s="163"/>
      <c r="UNP590" s="163"/>
      <c r="UNQ590" s="163"/>
      <c r="UNR590" s="163"/>
      <c r="UNS590" s="163"/>
      <c r="UNT590" s="163"/>
      <c r="UNU590" s="163"/>
      <c r="UNV590" s="163"/>
      <c r="UNW590" s="163"/>
      <c r="UNX590" s="163"/>
      <c r="UNY590" s="163"/>
      <c r="UNZ590" s="163"/>
      <c r="UOA590" s="163"/>
      <c r="UOB590" s="163"/>
      <c r="UOC590" s="163"/>
      <c r="UOD590" s="163"/>
      <c r="UOE590" s="163"/>
      <c r="UOF590" s="163"/>
      <c r="UOG590" s="163"/>
      <c r="UOH590" s="163"/>
      <c r="UOI590" s="163"/>
      <c r="UOJ590" s="163"/>
      <c r="UOK590" s="163"/>
      <c r="UOL590" s="163"/>
      <c r="UOM590" s="163"/>
      <c r="UON590" s="163"/>
      <c r="UOO590" s="163"/>
      <c r="UOP590" s="163"/>
      <c r="UOQ590" s="163"/>
      <c r="UOR590" s="163"/>
      <c r="UOS590" s="163"/>
      <c r="UOT590" s="163"/>
      <c r="UOU590" s="163"/>
      <c r="UOV590" s="163"/>
      <c r="UOW590" s="163"/>
      <c r="UOX590" s="163"/>
      <c r="UOY590" s="163"/>
      <c r="UOZ590" s="163"/>
      <c r="UPA590" s="163"/>
      <c r="UPB590" s="163"/>
      <c r="UPC590" s="163"/>
      <c r="UPD590" s="163"/>
      <c r="UPE590" s="163"/>
      <c r="UPF590" s="163"/>
      <c r="UPG590" s="163"/>
      <c r="UPH590" s="163"/>
      <c r="UPI590" s="163"/>
      <c r="UPJ590" s="163"/>
      <c r="UPK590" s="163"/>
      <c r="UPL590" s="163"/>
      <c r="UPM590" s="163"/>
      <c r="UPN590" s="163"/>
      <c r="UPO590" s="163"/>
      <c r="UPP590" s="163"/>
      <c r="UPQ590" s="163"/>
      <c r="UPR590" s="163"/>
      <c r="UPS590" s="163"/>
      <c r="UPT590" s="163"/>
      <c r="UPU590" s="163"/>
      <c r="UPV590" s="163"/>
      <c r="UPW590" s="163"/>
      <c r="UPX590" s="163"/>
      <c r="UPY590" s="163"/>
      <c r="UPZ590" s="163"/>
      <c r="UQA590" s="163"/>
      <c r="UQB590" s="163"/>
      <c r="UQC590" s="163"/>
      <c r="UQD590" s="163"/>
      <c r="UQE590" s="163"/>
      <c r="UQF590" s="163"/>
      <c r="UQG590" s="163"/>
      <c r="UQH590" s="163"/>
      <c r="UQI590" s="163"/>
      <c r="UQJ590" s="163"/>
      <c r="UQK590" s="163"/>
      <c r="UQL590" s="163"/>
      <c r="UQM590" s="163"/>
      <c r="UQN590" s="163"/>
      <c r="UQO590" s="163"/>
      <c r="UQP590" s="163"/>
      <c r="UQQ590" s="163"/>
      <c r="UQR590" s="163"/>
      <c r="UQS590" s="163"/>
      <c r="UQT590" s="163"/>
      <c r="UQU590" s="163"/>
      <c r="UQV590" s="163"/>
      <c r="UQW590" s="163"/>
      <c r="UQX590" s="163"/>
      <c r="UQY590" s="163"/>
      <c r="UQZ590" s="163"/>
      <c r="URA590" s="163"/>
      <c r="URB590" s="163"/>
      <c r="URC590" s="163"/>
      <c r="URD590" s="163"/>
      <c r="URE590" s="163"/>
      <c r="URF590" s="163"/>
      <c r="URG590" s="163"/>
      <c r="URH590" s="163"/>
      <c r="URI590" s="163"/>
      <c r="URJ590" s="163"/>
      <c r="URK590" s="163"/>
      <c r="URL590" s="163"/>
      <c r="URM590" s="163"/>
      <c r="URN590" s="163"/>
      <c r="URO590" s="163"/>
      <c r="URP590" s="163"/>
      <c r="URQ590" s="163"/>
      <c r="URR590" s="163"/>
      <c r="URS590" s="163"/>
      <c r="URT590" s="163"/>
      <c r="URU590" s="163"/>
      <c r="URV590" s="163"/>
      <c r="URW590" s="163"/>
      <c r="URX590" s="163"/>
      <c r="URY590" s="163"/>
      <c r="URZ590" s="163"/>
      <c r="USA590" s="163"/>
      <c r="USB590" s="163"/>
      <c r="USC590" s="163"/>
      <c r="USD590" s="163"/>
      <c r="USE590" s="163"/>
      <c r="USF590" s="163"/>
      <c r="USG590" s="163"/>
      <c r="USH590" s="163"/>
      <c r="USI590" s="163"/>
      <c r="USJ590" s="163"/>
      <c r="USK590" s="163"/>
      <c r="USL590" s="163"/>
      <c r="USM590" s="163"/>
      <c r="USN590" s="163"/>
      <c r="USO590" s="163"/>
      <c r="USP590" s="163"/>
      <c r="USQ590" s="163"/>
      <c r="USR590" s="163"/>
      <c r="USS590" s="163"/>
      <c r="UST590" s="163"/>
      <c r="USU590" s="163"/>
      <c r="USV590" s="163"/>
      <c r="USW590" s="163"/>
      <c r="USX590" s="163"/>
      <c r="USY590" s="163"/>
      <c r="USZ590" s="163"/>
      <c r="UTA590" s="163"/>
      <c r="UTB590" s="163"/>
      <c r="UTC590" s="163"/>
      <c r="UTD590" s="163"/>
      <c r="UTE590" s="163"/>
      <c r="UTF590" s="163"/>
      <c r="UTG590" s="163"/>
      <c r="UTH590" s="163"/>
      <c r="UTI590" s="163"/>
      <c r="UTJ590" s="163"/>
      <c r="UTK590" s="163"/>
      <c r="UTL590" s="163"/>
      <c r="UTM590" s="163"/>
      <c r="UTN590" s="163"/>
      <c r="UTO590" s="163"/>
      <c r="UTP590" s="163"/>
      <c r="UTQ590" s="163"/>
      <c r="UTR590" s="163"/>
      <c r="UTS590" s="163"/>
      <c r="UTT590" s="163"/>
      <c r="UTU590" s="163"/>
      <c r="UTV590" s="163"/>
      <c r="UTW590" s="163"/>
      <c r="UTX590" s="163"/>
      <c r="UTY590" s="163"/>
      <c r="UTZ590" s="163"/>
      <c r="UUA590" s="163"/>
      <c r="UUB590" s="163"/>
      <c r="UUC590" s="163"/>
      <c r="UUD590" s="163"/>
      <c r="UUE590" s="163"/>
      <c r="UUF590" s="163"/>
      <c r="UUG590" s="163"/>
      <c r="UUH590" s="163"/>
      <c r="UUI590" s="163"/>
      <c r="UUJ590" s="163"/>
      <c r="UUK590" s="163"/>
      <c r="UUL590" s="163"/>
      <c r="UUM590" s="163"/>
      <c r="UUN590" s="163"/>
      <c r="UUO590" s="163"/>
      <c r="UUP590" s="163"/>
      <c r="UUQ590" s="163"/>
      <c r="UUR590" s="163"/>
      <c r="UUS590" s="163"/>
      <c r="UUT590" s="163"/>
      <c r="UUU590" s="163"/>
      <c r="UUV590" s="163"/>
      <c r="UUW590" s="163"/>
      <c r="UUX590" s="163"/>
      <c r="UUY590" s="163"/>
      <c r="UUZ590" s="163"/>
      <c r="UVA590" s="163"/>
      <c r="UVB590" s="163"/>
      <c r="UVC590" s="163"/>
      <c r="UVD590" s="163"/>
      <c r="UVE590" s="163"/>
      <c r="UVF590" s="163"/>
      <c r="UVG590" s="163"/>
      <c r="UVH590" s="163"/>
      <c r="UVI590" s="163"/>
      <c r="UVJ590" s="163"/>
      <c r="UVK590" s="163"/>
      <c r="UVL590" s="163"/>
      <c r="UVM590" s="163"/>
      <c r="UVN590" s="163"/>
      <c r="UVO590" s="163"/>
      <c r="UVP590" s="163"/>
      <c r="UVQ590" s="163"/>
      <c r="UVR590" s="163"/>
      <c r="UVS590" s="163"/>
      <c r="UVT590" s="163"/>
      <c r="UVU590" s="163"/>
      <c r="UVV590" s="163"/>
      <c r="UVW590" s="163"/>
      <c r="UVX590" s="163"/>
      <c r="UVY590" s="163"/>
      <c r="UVZ590" s="163"/>
      <c r="UWA590" s="163"/>
      <c r="UWB590" s="163"/>
      <c r="UWC590" s="163"/>
      <c r="UWD590" s="163"/>
      <c r="UWE590" s="163"/>
      <c r="UWF590" s="163"/>
      <c r="UWG590" s="163"/>
      <c r="UWH590" s="163"/>
      <c r="UWI590" s="163"/>
      <c r="UWJ590" s="163"/>
      <c r="UWK590" s="163"/>
      <c r="UWL590" s="163"/>
      <c r="UWM590" s="163"/>
      <c r="UWN590" s="163"/>
      <c r="UWO590" s="163"/>
      <c r="UWP590" s="163"/>
      <c r="UWQ590" s="163"/>
      <c r="UWR590" s="163"/>
      <c r="UWS590" s="163"/>
      <c r="UWT590" s="163"/>
      <c r="UWU590" s="163"/>
      <c r="UWV590" s="163"/>
      <c r="UWW590" s="163"/>
      <c r="UWX590" s="163"/>
      <c r="UWY590" s="163"/>
      <c r="UWZ590" s="163"/>
      <c r="UXA590" s="163"/>
      <c r="UXB590" s="163"/>
      <c r="UXC590" s="163"/>
      <c r="UXD590" s="163"/>
      <c r="UXE590" s="163"/>
      <c r="UXF590" s="163"/>
      <c r="UXG590" s="163"/>
      <c r="UXH590" s="163"/>
      <c r="UXI590" s="163"/>
      <c r="UXJ590" s="163"/>
      <c r="UXK590" s="163"/>
      <c r="UXL590" s="163"/>
      <c r="UXM590" s="163"/>
      <c r="UXN590" s="163"/>
      <c r="UXO590" s="163"/>
      <c r="UXP590" s="163"/>
      <c r="UXQ590" s="163"/>
      <c r="UXR590" s="163"/>
      <c r="UXS590" s="163"/>
      <c r="UXT590" s="163"/>
      <c r="UXU590" s="163"/>
      <c r="UXV590" s="163"/>
      <c r="UXW590" s="163"/>
      <c r="UXX590" s="163"/>
      <c r="UXY590" s="163"/>
      <c r="UXZ590" s="163"/>
      <c r="UYA590" s="163"/>
      <c r="UYB590" s="163"/>
      <c r="UYC590" s="163"/>
      <c r="UYD590" s="163"/>
      <c r="UYE590" s="163"/>
      <c r="UYF590" s="163"/>
      <c r="UYG590" s="163"/>
      <c r="UYH590" s="163"/>
      <c r="UYI590" s="163"/>
      <c r="UYJ590" s="163"/>
      <c r="UYK590" s="163"/>
      <c r="UYL590" s="163"/>
      <c r="UYM590" s="163"/>
      <c r="UYN590" s="163"/>
      <c r="UYO590" s="163"/>
      <c r="UYP590" s="163"/>
      <c r="UYQ590" s="163"/>
      <c r="UYR590" s="163"/>
      <c r="UYS590" s="163"/>
      <c r="UYT590" s="163"/>
      <c r="UYU590" s="163"/>
      <c r="UYV590" s="163"/>
      <c r="UYW590" s="163"/>
      <c r="UYX590" s="163"/>
      <c r="UYY590" s="163"/>
      <c r="UYZ590" s="163"/>
      <c r="UZA590" s="163"/>
      <c r="UZB590" s="163"/>
      <c r="UZC590" s="163"/>
      <c r="UZD590" s="163"/>
      <c r="UZE590" s="163"/>
      <c r="UZF590" s="163"/>
      <c r="UZG590" s="163"/>
      <c r="UZH590" s="163"/>
      <c r="UZI590" s="163"/>
      <c r="UZJ590" s="163"/>
      <c r="UZK590" s="163"/>
      <c r="UZL590" s="163"/>
      <c r="UZM590" s="163"/>
      <c r="UZN590" s="163"/>
      <c r="UZO590" s="163"/>
      <c r="UZP590" s="163"/>
      <c r="UZQ590" s="163"/>
      <c r="UZR590" s="163"/>
      <c r="UZS590" s="163"/>
      <c r="UZT590" s="163"/>
      <c r="UZU590" s="163"/>
      <c r="UZV590" s="163"/>
      <c r="UZW590" s="163"/>
      <c r="UZX590" s="163"/>
      <c r="UZY590" s="163"/>
      <c r="UZZ590" s="163"/>
      <c r="VAA590" s="163"/>
      <c r="VAB590" s="163"/>
      <c r="VAC590" s="163"/>
      <c r="VAD590" s="163"/>
      <c r="VAE590" s="163"/>
      <c r="VAF590" s="163"/>
      <c r="VAG590" s="163"/>
      <c r="VAH590" s="163"/>
      <c r="VAI590" s="163"/>
      <c r="VAJ590" s="163"/>
      <c r="VAK590" s="163"/>
      <c r="VAL590" s="163"/>
      <c r="VAM590" s="163"/>
      <c r="VAN590" s="163"/>
      <c r="VAO590" s="163"/>
      <c r="VAP590" s="163"/>
      <c r="VAQ590" s="163"/>
      <c r="VAR590" s="163"/>
      <c r="VAS590" s="163"/>
      <c r="VAT590" s="163"/>
      <c r="VAU590" s="163"/>
      <c r="VAV590" s="163"/>
      <c r="VAW590" s="163"/>
      <c r="VAX590" s="163"/>
      <c r="VAY590" s="163"/>
      <c r="VAZ590" s="163"/>
      <c r="VBA590" s="163"/>
      <c r="VBB590" s="163"/>
      <c r="VBC590" s="163"/>
      <c r="VBD590" s="163"/>
      <c r="VBE590" s="163"/>
      <c r="VBF590" s="163"/>
      <c r="VBG590" s="163"/>
      <c r="VBH590" s="163"/>
      <c r="VBI590" s="163"/>
      <c r="VBJ590" s="163"/>
      <c r="VBK590" s="163"/>
      <c r="VBL590" s="163"/>
      <c r="VBM590" s="163"/>
      <c r="VBN590" s="163"/>
      <c r="VBO590" s="163"/>
      <c r="VBP590" s="163"/>
      <c r="VBQ590" s="163"/>
      <c r="VBR590" s="163"/>
      <c r="VBS590" s="163"/>
      <c r="VBT590" s="163"/>
      <c r="VBU590" s="163"/>
      <c r="VBV590" s="163"/>
      <c r="VBW590" s="163"/>
      <c r="VBX590" s="163"/>
      <c r="VBY590" s="163"/>
      <c r="VBZ590" s="163"/>
      <c r="VCA590" s="163"/>
      <c r="VCB590" s="163"/>
      <c r="VCC590" s="163"/>
      <c r="VCD590" s="163"/>
      <c r="VCE590" s="163"/>
      <c r="VCF590" s="163"/>
      <c r="VCG590" s="163"/>
      <c r="VCH590" s="163"/>
      <c r="VCI590" s="163"/>
      <c r="VCJ590" s="163"/>
      <c r="VCK590" s="163"/>
      <c r="VCL590" s="163"/>
      <c r="VCM590" s="163"/>
      <c r="VCN590" s="163"/>
      <c r="VCO590" s="163"/>
      <c r="VCP590" s="163"/>
      <c r="VCQ590" s="163"/>
      <c r="VCR590" s="163"/>
      <c r="VCS590" s="163"/>
      <c r="VCT590" s="163"/>
      <c r="VCU590" s="163"/>
      <c r="VCV590" s="163"/>
      <c r="VCW590" s="163"/>
      <c r="VCX590" s="163"/>
      <c r="VCY590" s="163"/>
      <c r="VCZ590" s="163"/>
      <c r="VDA590" s="163"/>
      <c r="VDB590" s="163"/>
      <c r="VDC590" s="163"/>
      <c r="VDD590" s="163"/>
      <c r="VDE590" s="163"/>
      <c r="VDF590" s="163"/>
      <c r="VDG590" s="163"/>
      <c r="VDH590" s="163"/>
      <c r="VDI590" s="163"/>
      <c r="VDJ590" s="163"/>
      <c r="VDK590" s="163"/>
      <c r="VDL590" s="163"/>
      <c r="VDM590" s="163"/>
      <c r="VDN590" s="163"/>
      <c r="VDO590" s="163"/>
      <c r="VDP590" s="163"/>
      <c r="VDQ590" s="163"/>
      <c r="VDR590" s="163"/>
      <c r="VDS590" s="163"/>
      <c r="VDT590" s="163"/>
      <c r="VDU590" s="163"/>
      <c r="VDV590" s="163"/>
      <c r="VDW590" s="163"/>
      <c r="VDX590" s="163"/>
      <c r="VDY590" s="163"/>
      <c r="VDZ590" s="163"/>
      <c r="VEA590" s="163"/>
      <c r="VEB590" s="163"/>
      <c r="VEC590" s="163"/>
      <c r="VED590" s="163"/>
      <c r="VEE590" s="163"/>
      <c r="VEF590" s="163"/>
      <c r="VEG590" s="163"/>
      <c r="VEH590" s="163"/>
      <c r="VEI590" s="163"/>
      <c r="VEJ590" s="163"/>
      <c r="VEK590" s="163"/>
      <c r="VEL590" s="163"/>
      <c r="VEM590" s="163"/>
      <c r="VEN590" s="163"/>
      <c r="VEO590" s="163"/>
      <c r="VEP590" s="163"/>
      <c r="VEQ590" s="163"/>
      <c r="VER590" s="163"/>
      <c r="VES590" s="163"/>
      <c r="VET590" s="163"/>
      <c r="VEU590" s="163"/>
      <c r="VEV590" s="163"/>
      <c r="VEW590" s="163"/>
      <c r="VEX590" s="163"/>
      <c r="VEY590" s="163"/>
      <c r="VEZ590" s="163"/>
      <c r="VFA590" s="163"/>
      <c r="VFB590" s="163"/>
      <c r="VFC590" s="163"/>
      <c r="VFD590" s="163"/>
      <c r="VFE590" s="163"/>
      <c r="VFF590" s="163"/>
      <c r="VFG590" s="163"/>
      <c r="VFH590" s="163"/>
      <c r="VFI590" s="163"/>
      <c r="VFJ590" s="163"/>
      <c r="VFK590" s="163"/>
      <c r="VFL590" s="163"/>
      <c r="VFM590" s="163"/>
      <c r="VFN590" s="163"/>
      <c r="VFO590" s="163"/>
      <c r="VFP590" s="163"/>
      <c r="VFQ590" s="163"/>
      <c r="VFR590" s="163"/>
      <c r="VFS590" s="163"/>
      <c r="VFT590" s="163"/>
      <c r="VFU590" s="163"/>
      <c r="VFV590" s="163"/>
      <c r="VFW590" s="163"/>
      <c r="VFX590" s="163"/>
      <c r="VFY590" s="163"/>
      <c r="VFZ590" s="163"/>
      <c r="VGA590" s="163"/>
      <c r="VGB590" s="163"/>
      <c r="VGC590" s="163"/>
      <c r="VGD590" s="163"/>
      <c r="VGE590" s="163"/>
      <c r="VGF590" s="163"/>
      <c r="VGG590" s="163"/>
      <c r="VGH590" s="163"/>
      <c r="VGI590" s="163"/>
      <c r="VGJ590" s="163"/>
      <c r="VGK590" s="163"/>
      <c r="VGL590" s="163"/>
      <c r="VGM590" s="163"/>
      <c r="VGN590" s="163"/>
      <c r="VGO590" s="163"/>
      <c r="VGP590" s="163"/>
      <c r="VGQ590" s="163"/>
      <c r="VGR590" s="163"/>
      <c r="VGS590" s="163"/>
      <c r="VGT590" s="163"/>
      <c r="VGU590" s="163"/>
      <c r="VGV590" s="163"/>
      <c r="VGW590" s="163"/>
      <c r="VGX590" s="163"/>
      <c r="VGY590" s="163"/>
      <c r="VGZ590" s="163"/>
      <c r="VHA590" s="163"/>
      <c r="VHB590" s="163"/>
      <c r="VHC590" s="163"/>
      <c r="VHD590" s="163"/>
      <c r="VHE590" s="163"/>
      <c r="VHF590" s="163"/>
      <c r="VHG590" s="163"/>
      <c r="VHH590" s="163"/>
      <c r="VHI590" s="163"/>
      <c r="VHJ590" s="163"/>
      <c r="VHK590" s="163"/>
      <c r="VHL590" s="163"/>
      <c r="VHM590" s="163"/>
      <c r="VHN590" s="163"/>
      <c r="VHO590" s="163"/>
      <c r="VHP590" s="163"/>
      <c r="VHQ590" s="163"/>
      <c r="VHR590" s="163"/>
      <c r="VHS590" s="163"/>
      <c r="VHT590" s="163"/>
      <c r="VHU590" s="163"/>
      <c r="VHV590" s="163"/>
      <c r="VHW590" s="163"/>
      <c r="VHX590" s="163"/>
      <c r="VHY590" s="163"/>
      <c r="VHZ590" s="163"/>
      <c r="VIA590" s="163"/>
      <c r="VIB590" s="163"/>
      <c r="VIC590" s="163"/>
      <c r="VID590" s="163"/>
      <c r="VIE590" s="163"/>
      <c r="VIF590" s="163"/>
      <c r="VIG590" s="163"/>
      <c r="VIH590" s="163"/>
      <c r="VII590" s="163"/>
      <c r="VIJ590" s="163"/>
      <c r="VIK590" s="163"/>
      <c r="VIL590" s="163"/>
      <c r="VIM590" s="163"/>
      <c r="VIN590" s="163"/>
      <c r="VIO590" s="163"/>
      <c r="VIP590" s="163"/>
      <c r="VIQ590" s="163"/>
      <c r="VIR590" s="163"/>
      <c r="VIS590" s="163"/>
      <c r="VIT590" s="163"/>
      <c r="VIU590" s="163"/>
      <c r="VIV590" s="163"/>
      <c r="VIW590" s="163"/>
      <c r="VIX590" s="163"/>
      <c r="VIY590" s="163"/>
      <c r="VIZ590" s="163"/>
      <c r="VJA590" s="163"/>
      <c r="VJB590" s="163"/>
      <c r="VJC590" s="163"/>
      <c r="VJD590" s="163"/>
      <c r="VJE590" s="163"/>
      <c r="VJF590" s="163"/>
      <c r="VJG590" s="163"/>
      <c r="VJH590" s="163"/>
      <c r="VJI590" s="163"/>
      <c r="VJJ590" s="163"/>
      <c r="VJK590" s="163"/>
      <c r="VJL590" s="163"/>
      <c r="VJM590" s="163"/>
      <c r="VJN590" s="163"/>
      <c r="VJO590" s="163"/>
      <c r="VJP590" s="163"/>
      <c r="VJQ590" s="163"/>
      <c r="VJR590" s="163"/>
      <c r="VJS590" s="163"/>
      <c r="VJT590" s="163"/>
      <c r="VJU590" s="163"/>
      <c r="VJV590" s="163"/>
      <c r="VJW590" s="163"/>
      <c r="VJX590" s="163"/>
      <c r="VJY590" s="163"/>
      <c r="VJZ590" s="163"/>
      <c r="VKA590" s="163"/>
      <c r="VKB590" s="163"/>
      <c r="VKC590" s="163"/>
      <c r="VKD590" s="163"/>
      <c r="VKE590" s="163"/>
      <c r="VKF590" s="163"/>
      <c r="VKG590" s="163"/>
      <c r="VKH590" s="163"/>
      <c r="VKI590" s="163"/>
      <c r="VKJ590" s="163"/>
      <c r="VKK590" s="163"/>
      <c r="VKL590" s="163"/>
      <c r="VKM590" s="163"/>
      <c r="VKN590" s="163"/>
      <c r="VKO590" s="163"/>
      <c r="VKP590" s="163"/>
      <c r="VKQ590" s="163"/>
      <c r="VKR590" s="163"/>
      <c r="VKS590" s="163"/>
      <c r="VKT590" s="163"/>
      <c r="VKU590" s="163"/>
      <c r="VKV590" s="163"/>
      <c r="VKW590" s="163"/>
      <c r="VKX590" s="163"/>
      <c r="VKY590" s="163"/>
      <c r="VKZ590" s="163"/>
      <c r="VLA590" s="163"/>
      <c r="VLB590" s="163"/>
      <c r="VLC590" s="163"/>
      <c r="VLD590" s="163"/>
      <c r="VLE590" s="163"/>
      <c r="VLF590" s="163"/>
      <c r="VLG590" s="163"/>
      <c r="VLH590" s="163"/>
      <c r="VLI590" s="163"/>
      <c r="VLJ590" s="163"/>
      <c r="VLK590" s="163"/>
      <c r="VLL590" s="163"/>
      <c r="VLM590" s="163"/>
      <c r="VLN590" s="163"/>
      <c r="VLO590" s="163"/>
      <c r="VLP590" s="163"/>
      <c r="VLQ590" s="163"/>
      <c r="VLR590" s="163"/>
      <c r="VLS590" s="163"/>
      <c r="VLT590" s="163"/>
      <c r="VLU590" s="163"/>
      <c r="VLV590" s="163"/>
      <c r="VLW590" s="163"/>
      <c r="VLX590" s="163"/>
      <c r="VLY590" s="163"/>
      <c r="VLZ590" s="163"/>
      <c r="VMA590" s="163"/>
      <c r="VMB590" s="163"/>
      <c r="VMC590" s="163"/>
      <c r="VMD590" s="163"/>
      <c r="VME590" s="163"/>
      <c r="VMF590" s="163"/>
      <c r="VMG590" s="163"/>
      <c r="VMH590" s="163"/>
      <c r="VMI590" s="163"/>
      <c r="VMJ590" s="163"/>
      <c r="VMK590" s="163"/>
      <c r="VML590" s="163"/>
      <c r="VMM590" s="163"/>
      <c r="VMN590" s="163"/>
      <c r="VMO590" s="163"/>
      <c r="VMP590" s="163"/>
      <c r="VMQ590" s="163"/>
      <c r="VMR590" s="163"/>
      <c r="VMS590" s="163"/>
      <c r="VMT590" s="163"/>
      <c r="VMU590" s="163"/>
      <c r="VMV590" s="163"/>
      <c r="VMW590" s="163"/>
      <c r="VMX590" s="163"/>
      <c r="VMY590" s="163"/>
      <c r="VMZ590" s="163"/>
      <c r="VNA590" s="163"/>
      <c r="VNB590" s="163"/>
      <c r="VNC590" s="163"/>
      <c r="VND590" s="163"/>
      <c r="VNE590" s="163"/>
      <c r="VNF590" s="163"/>
      <c r="VNG590" s="163"/>
      <c r="VNH590" s="163"/>
      <c r="VNI590" s="163"/>
      <c r="VNJ590" s="163"/>
      <c r="VNK590" s="163"/>
      <c r="VNL590" s="163"/>
      <c r="VNM590" s="163"/>
      <c r="VNN590" s="163"/>
      <c r="VNO590" s="163"/>
      <c r="VNP590" s="163"/>
      <c r="VNQ590" s="163"/>
      <c r="VNR590" s="163"/>
      <c r="VNS590" s="163"/>
      <c r="VNT590" s="163"/>
      <c r="VNU590" s="163"/>
      <c r="VNV590" s="163"/>
      <c r="VNW590" s="163"/>
      <c r="VNX590" s="163"/>
      <c r="VNY590" s="163"/>
      <c r="VNZ590" s="163"/>
      <c r="VOA590" s="163"/>
      <c r="VOB590" s="163"/>
      <c r="VOC590" s="163"/>
      <c r="VOD590" s="163"/>
      <c r="VOE590" s="163"/>
      <c r="VOF590" s="163"/>
      <c r="VOG590" s="163"/>
      <c r="VOH590" s="163"/>
      <c r="VOI590" s="163"/>
      <c r="VOJ590" s="163"/>
      <c r="VOK590" s="163"/>
      <c r="VOL590" s="163"/>
      <c r="VOM590" s="163"/>
      <c r="VON590" s="163"/>
      <c r="VOO590" s="163"/>
      <c r="VOP590" s="163"/>
      <c r="VOQ590" s="163"/>
      <c r="VOR590" s="163"/>
      <c r="VOS590" s="163"/>
      <c r="VOT590" s="163"/>
      <c r="VOU590" s="163"/>
      <c r="VOV590" s="163"/>
      <c r="VOW590" s="163"/>
      <c r="VOX590" s="163"/>
      <c r="VOY590" s="163"/>
      <c r="VOZ590" s="163"/>
      <c r="VPA590" s="163"/>
      <c r="VPB590" s="163"/>
      <c r="VPC590" s="163"/>
      <c r="VPD590" s="163"/>
      <c r="VPE590" s="163"/>
      <c r="VPF590" s="163"/>
      <c r="VPG590" s="163"/>
      <c r="VPH590" s="163"/>
      <c r="VPI590" s="163"/>
      <c r="VPJ590" s="163"/>
      <c r="VPK590" s="163"/>
      <c r="VPL590" s="163"/>
      <c r="VPM590" s="163"/>
      <c r="VPN590" s="163"/>
      <c r="VPO590" s="163"/>
      <c r="VPP590" s="163"/>
      <c r="VPQ590" s="163"/>
      <c r="VPR590" s="163"/>
      <c r="VPS590" s="163"/>
      <c r="VPT590" s="163"/>
      <c r="VPU590" s="163"/>
      <c r="VPV590" s="163"/>
      <c r="VPW590" s="163"/>
      <c r="VPX590" s="163"/>
      <c r="VPY590" s="163"/>
      <c r="VPZ590" s="163"/>
      <c r="VQA590" s="163"/>
      <c r="VQB590" s="163"/>
      <c r="VQC590" s="163"/>
      <c r="VQD590" s="163"/>
      <c r="VQE590" s="163"/>
      <c r="VQF590" s="163"/>
      <c r="VQG590" s="163"/>
      <c r="VQH590" s="163"/>
      <c r="VQI590" s="163"/>
      <c r="VQJ590" s="163"/>
      <c r="VQK590" s="163"/>
      <c r="VQL590" s="163"/>
      <c r="VQM590" s="163"/>
      <c r="VQN590" s="163"/>
      <c r="VQO590" s="163"/>
      <c r="VQP590" s="163"/>
      <c r="VQQ590" s="163"/>
      <c r="VQR590" s="163"/>
      <c r="VQS590" s="163"/>
      <c r="VQT590" s="163"/>
      <c r="VQU590" s="163"/>
      <c r="VQV590" s="163"/>
      <c r="VQW590" s="163"/>
      <c r="VQX590" s="163"/>
      <c r="VQY590" s="163"/>
      <c r="VQZ590" s="163"/>
      <c r="VRA590" s="163"/>
      <c r="VRB590" s="163"/>
      <c r="VRC590" s="163"/>
      <c r="VRD590" s="163"/>
      <c r="VRE590" s="163"/>
      <c r="VRF590" s="163"/>
      <c r="VRG590" s="163"/>
      <c r="VRH590" s="163"/>
      <c r="VRI590" s="163"/>
      <c r="VRJ590" s="163"/>
      <c r="VRK590" s="163"/>
      <c r="VRL590" s="163"/>
      <c r="VRM590" s="163"/>
      <c r="VRN590" s="163"/>
      <c r="VRO590" s="163"/>
      <c r="VRP590" s="163"/>
      <c r="VRQ590" s="163"/>
      <c r="VRR590" s="163"/>
      <c r="VRS590" s="163"/>
      <c r="VRT590" s="163"/>
      <c r="VRU590" s="163"/>
      <c r="VRV590" s="163"/>
      <c r="VRW590" s="163"/>
      <c r="VRX590" s="163"/>
      <c r="VRY590" s="163"/>
      <c r="VRZ590" s="163"/>
      <c r="VSA590" s="163"/>
      <c r="VSB590" s="163"/>
      <c r="VSC590" s="163"/>
      <c r="VSD590" s="163"/>
      <c r="VSE590" s="163"/>
      <c r="VSF590" s="163"/>
      <c r="VSG590" s="163"/>
      <c r="VSH590" s="163"/>
      <c r="VSI590" s="163"/>
      <c r="VSJ590" s="163"/>
      <c r="VSK590" s="163"/>
      <c r="VSL590" s="163"/>
      <c r="VSM590" s="163"/>
      <c r="VSN590" s="163"/>
      <c r="VSO590" s="163"/>
      <c r="VSP590" s="163"/>
      <c r="VSQ590" s="163"/>
      <c r="VSR590" s="163"/>
      <c r="VSS590" s="163"/>
      <c r="VST590" s="163"/>
      <c r="VSU590" s="163"/>
      <c r="VSV590" s="163"/>
      <c r="VSW590" s="163"/>
      <c r="VSX590" s="163"/>
      <c r="VSY590" s="163"/>
      <c r="VSZ590" s="163"/>
      <c r="VTA590" s="163"/>
      <c r="VTB590" s="163"/>
      <c r="VTC590" s="163"/>
      <c r="VTD590" s="163"/>
      <c r="VTE590" s="163"/>
      <c r="VTF590" s="163"/>
      <c r="VTG590" s="163"/>
      <c r="VTH590" s="163"/>
      <c r="VTI590" s="163"/>
      <c r="VTJ590" s="163"/>
      <c r="VTK590" s="163"/>
      <c r="VTL590" s="163"/>
      <c r="VTM590" s="163"/>
      <c r="VTN590" s="163"/>
      <c r="VTO590" s="163"/>
      <c r="VTP590" s="163"/>
      <c r="VTQ590" s="163"/>
      <c r="VTR590" s="163"/>
      <c r="VTS590" s="163"/>
      <c r="VTT590" s="163"/>
      <c r="VTU590" s="163"/>
      <c r="VTV590" s="163"/>
      <c r="VTW590" s="163"/>
      <c r="VTX590" s="163"/>
      <c r="VTY590" s="163"/>
      <c r="VTZ590" s="163"/>
      <c r="VUA590" s="163"/>
      <c r="VUB590" s="163"/>
      <c r="VUC590" s="163"/>
      <c r="VUD590" s="163"/>
      <c r="VUE590" s="163"/>
      <c r="VUF590" s="163"/>
      <c r="VUG590" s="163"/>
      <c r="VUH590" s="163"/>
      <c r="VUI590" s="163"/>
      <c r="VUJ590" s="163"/>
      <c r="VUK590" s="163"/>
      <c r="VUL590" s="163"/>
      <c r="VUM590" s="163"/>
      <c r="VUN590" s="163"/>
      <c r="VUO590" s="163"/>
      <c r="VUP590" s="163"/>
      <c r="VUQ590" s="163"/>
      <c r="VUR590" s="163"/>
      <c r="VUS590" s="163"/>
      <c r="VUT590" s="163"/>
      <c r="VUU590" s="163"/>
      <c r="VUV590" s="163"/>
      <c r="VUW590" s="163"/>
      <c r="VUX590" s="163"/>
      <c r="VUY590" s="163"/>
      <c r="VUZ590" s="163"/>
      <c r="VVA590" s="163"/>
      <c r="VVB590" s="163"/>
      <c r="VVC590" s="163"/>
      <c r="VVD590" s="163"/>
      <c r="VVE590" s="163"/>
      <c r="VVF590" s="163"/>
      <c r="VVG590" s="163"/>
      <c r="VVH590" s="163"/>
      <c r="VVI590" s="163"/>
      <c r="VVJ590" s="163"/>
      <c r="VVK590" s="163"/>
      <c r="VVL590" s="163"/>
      <c r="VVM590" s="163"/>
      <c r="VVN590" s="163"/>
      <c r="VVO590" s="163"/>
      <c r="VVP590" s="163"/>
      <c r="VVQ590" s="163"/>
      <c r="VVR590" s="163"/>
      <c r="VVS590" s="163"/>
      <c r="VVT590" s="163"/>
      <c r="VVU590" s="163"/>
      <c r="VVV590" s="163"/>
      <c r="VVW590" s="163"/>
      <c r="VVX590" s="163"/>
      <c r="VVY590" s="163"/>
      <c r="VVZ590" s="163"/>
      <c r="VWA590" s="163"/>
      <c r="VWB590" s="163"/>
      <c r="VWC590" s="163"/>
      <c r="VWD590" s="163"/>
      <c r="VWE590" s="163"/>
      <c r="VWF590" s="163"/>
      <c r="VWG590" s="163"/>
      <c r="VWH590" s="163"/>
      <c r="VWI590" s="163"/>
      <c r="VWJ590" s="163"/>
      <c r="VWK590" s="163"/>
      <c r="VWL590" s="163"/>
      <c r="VWM590" s="163"/>
      <c r="VWN590" s="163"/>
      <c r="VWO590" s="163"/>
      <c r="VWP590" s="163"/>
      <c r="VWQ590" s="163"/>
      <c r="VWR590" s="163"/>
      <c r="VWS590" s="163"/>
      <c r="VWT590" s="163"/>
      <c r="VWU590" s="163"/>
      <c r="VWV590" s="163"/>
      <c r="VWW590" s="163"/>
      <c r="VWX590" s="163"/>
      <c r="VWY590" s="163"/>
      <c r="VWZ590" s="163"/>
      <c r="VXA590" s="163"/>
      <c r="VXB590" s="163"/>
      <c r="VXC590" s="163"/>
      <c r="VXD590" s="163"/>
      <c r="VXE590" s="163"/>
      <c r="VXF590" s="163"/>
      <c r="VXG590" s="163"/>
      <c r="VXH590" s="163"/>
      <c r="VXI590" s="163"/>
      <c r="VXJ590" s="163"/>
      <c r="VXK590" s="163"/>
      <c r="VXL590" s="163"/>
      <c r="VXM590" s="163"/>
      <c r="VXN590" s="163"/>
      <c r="VXO590" s="163"/>
      <c r="VXP590" s="163"/>
      <c r="VXQ590" s="163"/>
      <c r="VXR590" s="163"/>
      <c r="VXS590" s="163"/>
      <c r="VXT590" s="163"/>
      <c r="VXU590" s="163"/>
      <c r="VXV590" s="163"/>
      <c r="VXW590" s="163"/>
      <c r="VXX590" s="163"/>
      <c r="VXY590" s="163"/>
      <c r="VXZ590" s="163"/>
      <c r="VYA590" s="163"/>
      <c r="VYB590" s="163"/>
      <c r="VYC590" s="163"/>
      <c r="VYD590" s="163"/>
      <c r="VYE590" s="163"/>
      <c r="VYF590" s="163"/>
      <c r="VYG590" s="163"/>
      <c r="VYH590" s="163"/>
      <c r="VYI590" s="163"/>
      <c r="VYJ590" s="163"/>
      <c r="VYK590" s="163"/>
      <c r="VYL590" s="163"/>
      <c r="VYM590" s="163"/>
      <c r="VYN590" s="163"/>
      <c r="VYO590" s="163"/>
      <c r="VYP590" s="163"/>
      <c r="VYQ590" s="163"/>
      <c r="VYR590" s="163"/>
      <c r="VYS590" s="163"/>
      <c r="VYT590" s="163"/>
      <c r="VYU590" s="163"/>
      <c r="VYV590" s="163"/>
      <c r="VYW590" s="163"/>
      <c r="VYX590" s="163"/>
      <c r="VYY590" s="163"/>
      <c r="VYZ590" s="163"/>
      <c r="VZA590" s="163"/>
      <c r="VZB590" s="163"/>
      <c r="VZC590" s="163"/>
      <c r="VZD590" s="163"/>
      <c r="VZE590" s="163"/>
      <c r="VZF590" s="163"/>
      <c r="VZG590" s="163"/>
      <c r="VZH590" s="163"/>
      <c r="VZI590" s="163"/>
      <c r="VZJ590" s="163"/>
      <c r="VZK590" s="163"/>
      <c r="VZL590" s="163"/>
      <c r="VZM590" s="163"/>
      <c r="VZN590" s="163"/>
      <c r="VZO590" s="163"/>
      <c r="VZP590" s="163"/>
      <c r="VZQ590" s="163"/>
      <c r="VZR590" s="163"/>
      <c r="VZS590" s="163"/>
      <c r="VZT590" s="163"/>
      <c r="VZU590" s="163"/>
      <c r="VZV590" s="163"/>
      <c r="VZW590" s="163"/>
      <c r="VZX590" s="163"/>
      <c r="VZY590" s="163"/>
      <c r="VZZ590" s="163"/>
      <c r="WAA590" s="163"/>
      <c r="WAB590" s="163"/>
      <c r="WAC590" s="163"/>
      <c r="WAD590" s="163"/>
      <c r="WAE590" s="163"/>
      <c r="WAF590" s="163"/>
      <c r="WAG590" s="163"/>
      <c r="WAH590" s="163"/>
      <c r="WAI590" s="163"/>
      <c r="WAJ590" s="163"/>
      <c r="WAK590" s="163"/>
      <c r="WAL590" s="163"/>
      <c r="WAM590" s="163"/>
      <c r="WAN590" s="163"/>
      <c r="WAO590" s="163"/>
      <c r="WAP590" s="163"/>
      <c r="WAQ590" s="163"/>
      <c r="WAR590" s="163"/>
      <c r="WAS590" s="163"/>
      <c r="WAT590" s="163"/>
      <c r="WAU590" s="163"/>
      <c r="WAV590" s="163"/>
      <c r="WAW590" s="163"/>
      <c r="WAX590" s="163"/>
      <c r="WAY590" s="163"/>
      <c r="WAZ590" s="163"/>
      <c r="WBA590" s="163"/>
      <c r="WBB590" s="163"/>
      <c r="WBC590" s="163"/>
      <c r="WBD590" s="163"/>
      <c r="WBE590" s="163"/>
      <c r="WBF590" s="163"/>
      <c r="WBG590" s="163"/>
      <c r="WBH590" s="163"/>
      <c r="WBI590" s="163"/>
      <c r="WBJ590" s="163"/>
      <c r="WBK590" s="163"/>
      <c r="WBL590" s="163"/>
      <c r="WBM590" s="163"/>
      <c r="WBN590" s="163"/>
      <c r="WBO590" s="163"/>
      <c r="WBP590" s="163"/>
      <c r="WBQ590" s="163"/>
      <c r="WBR590" s="163"/>
      <c r="WBS590" s="163"/>
      <c r="WBT590" s="163"/>
      <c r="WBU590" s="163"/>
      <c r="WBV590" s="163"/>
      <c r="WBW590" s="163"/>
      <c r="WBX590" s="163"/>
      <c r="WBY590" s="163"/>
      <c r="WBZ590" s="163"/>
      <c r="WCA590" s="163"/>
      <c r="WCB590" s="163"/>
      <c r="WCC590" s="163"/>
      <c r="WCD590" s="163"/>
      <c r="WCE590" s="163"/>
      <c r="WCF590" s="163"/>
      <c r="WCG590" s="163"/>
      <c r="WCH590" s="163"/>
      <c r="WCI590" s="163"/>
      <c r="WCJ590" s="163"/>
      <c r="WCK590" s="163"/>
      <c r="WCL590" s="163"/>
      <c r="WCM590" s="163"/>
      <c r="WCN590" s="163"/>
      <c r="WCO590" s="163"/>
      <c r="WCP590" s="163"/>
      <c r="WCQ590" s="163"/>
      <c r="WCR590" s="163"/>
      <c r="WCS590" s="163"/>
      <c r="WCT590" s="163"/>
      <c r="WCU590" s="163"/>
      <c r="WCV590" s="163"/>
      <c r="WCW590" s="163"/>
      <c r="WCX590" s="163"/>
      <c r="WCY590" s="163"/>
      <c r="WCZ590" s="163"/>
      <c r="WDA590" s="163"/>
      <c r="WDB590" s="163"/>
      <c r="WDC590" s="163"/>
      <c r="WDD590" s="163"/>
      <c r="WDE590" s="163"/>
      <c r="WDF590" s="163"/>
      <c r="WDG590" s="163"/>
      <c r="WDH590" s="163"/>
      <c r="WDI590" s="163"/>
      <c r="WDJ590" s="163"/>
      <c r="WDK590" s="163"/>
      <c r="WDL590" s="163"/>
      <c r="WDM590" s="163"/>
      <c r="WDN590" s="163"/>
      <c r="WDO590" s="163"/>
      <c r="WDP590" s="163"/>
      <c r="WDQ590" s="163"/>
      <c r="WDR590" s="163"/>
      <c r="WDS590" s="163"/>
      <c r="WDT590" s="163"/>
      <c r="WDU590" s="163"/>
      <c r="WDV590" s="163"/>
      <c r="WDW590" s="163"/>
      <c r="WDX590" s="163"/>
      <c r="WDY590" s="163"/>
      <c r="WDZ590" s="163"/>
      <c r="WEA590" s="163"/>
      <c r="WEB590" s="163"/>
      <c r="WEC590" s="163"/>
      <c r="WED590" s="163"/>
      <c r="WEE590" s="163"/>
      <c r="WEF590" s="163"/>
      <c r="WEG590" s="163"/>
      <c r="WEH590" s="163"/>
      <c r="WEI590" s="163"/>
      <c r="WEJ590" s="163"/>
      <c r="WEK590" s="163"/>
      <c r="WEL590" s="163"/>
      <c r="WEM590" s="163"/>
      <c r="WEN590" s="163"/>
      <c r="WEO590" s="163"/>
      <c r="WEP590" s="163"/>
      <c r="WEQ590" s="163"/>
      <c r="WER590" s="163"/>
      <c r="WES590" s="163"/>
      <c r="WET590" s="163"/>
      <c r="WEU590" s="163"/>
      <c r="WEV590" s="163"/>
      <c r="WEW590" s="163"/>
      <c r="WEX590" s="163"/>
      <c r="WEY590" s="163"/>
      <c r="WEZ590" s="163"/>
      <c r="WFA590" s="163"/>
      <c r="WFB590" s="163"/>
      <c r="WFC590" s="163"/>
      <c r="WFD590" s="163"/>
      <c r="WFE590" s="163"/>
      <c r="WFF590" s="163"/>
      <c r="WFG590" s="163"/>
      <c r="WFH590" s="163"/>
      <c r="WFI590" s="163"/>
      <c r="WFJ590" s="163"/>
      <c r="WFK590" s="163"/>
      <c r="WFL590" s="163"/>
      <c r="WFM590" s="163"/>
      <c r="WFN590" s="163"/>
      <c r="WFO590" s="163"/>
      <c r="WFP590" s="163"/>
      <c r="WFQ590" s="163"/>
      <c r="WFR590" s="163"/>
      <c r="WFS590" s="163"/>
      <c r="WFT590" s="163"/>
      <c r="WFU590" s="163"/>
      <c r="WFV590" s="163"/>
      <c r="WFW590" s="163"/>
      <c r="WFX590" s="163"/>
      <c r="WFY590" s="163"/>
      <c r="WFZ590" s="163"/>
      <c r="WGA590" s="163"/>
      <c r="WGB590" s="163"/>
      <c r="WGC590" s="163"/>
      <c r="WGD590" s="163"/>
      <c r="WGE590" s="163"/>
      <c r="WGF590" s="163"/>
      <c r="WGG590" s="163"/>
      <c r="WGH590" s="163"/>
      <c r="WGI590" s="163"/>
      <c r="WGJ590" s="163"/>
      <c r="WGK590" s="163"/>
      <c r="WGL590" s="163"/>
      <c r="WGM590" s="163"/>
      <c r="WGN590" s="163"/>
      <c r="WGO590" s="163"/>
      <c r="WGP590" s="163"/>
      <c r="WGQ590" s="163"/>
      <c r="WGR590" s="163"/>
      <c r="WGS590" s="163"/>
      <c r="WGT590" s="163"/>
      <c r="WGU590" s="163"/>
      <c r="WGV590" s="163"/>
      <c r="WGW590" s="163"/>
      <c r="WGX590" s="163"/>
      <c r="WGY590" s="163"/>
      <c r="WGZ590" s="163"/>
      <c r="WHA590" s="163"/>
      <c r="WHB590" s="163"/>
      <c r="WHC590" s="163"/>
      <c r="WHD590" s="163"/>
      <c r="WHE590" s="163"/>
      <c r="WHF590" s="163"/>
      <c r="WHG590" s="163"/>
      <c r="WHH590" s="163"/>
      <c r="WHI590" s="163"/>
      <c r="WHJ590" s="163"/>
      <c r="WHK590" s="163"/>
      <c r="WHL590" s="163"/>
      <c r="WHM590" s="163"/>
      <c r="WHN590" s="163"/>
      <c r="WHO590" s="163"/>
      <c r="WHP590" s="163"/>
      <c r="WHQ590" s="163"/>
      <c r="WHR590" s="163"/>
      <c r="WHS590" s="163"/>
      <c r="WHT590" s="163"/>
      <c r="WHU590" s="163"/>
      <c r="WHV590" s="163"/>
      <c r="WHW590" s="163"/>
      <c r="WHX590" s="163"/>
      <c r="WHY590" s="163"/>
      <c r="WHZ590" s="163"/>
      <c r="WIA590" s="163"/>
      <c r="WIB590" s="163"/>
      <c r="WIC590" s="163"/>
      <c r="WID590" s="163"/>
      <c r="WIE590" s="163"/>
      <c r="WIF590" s="163"/>
      <c r="WIG590" s="163"/>
      <c r="WIH590" s="163"/>
      <c r="WII590" s="163"/>
      <c r="WIJ590" s="163"/>
      <c r="WIK590" s="163"/>
      <c r="WIL590" s="163"/>
      <c r="WIM590" s="163"/>
      <c r="WIN590" s="163"/>
      <c r="WIO590" s="163"/>
      <c r="WIP590" s="163"/>
      <c r="WIQ590" s="163"/>
      <c r="WIR590" s="163"/>
      <c r="WIS590" s="163"/>
      <c r="WIT590" s="163"/>
      <c r="WIU590" s="163"/>
      <c r="WIV590" s="163"/>
      <c r="WIW590" s="163"/>
      <c r="WIX590" s="163"/>
      <c r="WIY590" s="163"/>
      <c r="WIZ590" s="163"/>
      <c r="WJA590" s="163"/>
      <c r="WJB590" s="163"/>
      <c r="WJC590" s="163"/>
      <c r="WJD590" s="163"/>
      <c r="WJE590" s="163"/>
      <c r="WJF590" s="163"/>
      <c r="WJG590" s="163"/>
      <c r="WJH590" s="163"/>
      <c r="WJI590" s="163"/>
      <c r="WJJ590" s="163"/>
      <c r="WJK590" s="163"/>
      <c r="WJL590" s="163"/>
      <c r="WJM590" s="163"/>
      <c r="WJN590" s="163"/>
      <c r="WJO590" s="163"/>
      <c r="WJP590" s="163"/>
      <c r="WJQ590" s="163"/>
      <c r="WJR590" s="163"/>
      <c r="WJS590" s="163"/>
      <c r="WJT590" s="163"/>
      <c r="WJU590" s="163"/>
      <c r="WJV590" s="163"/>
      <c r="WJW590" s="163"/>
      <c r="WJX590" s="163"/>
      <c r="WJY590" s="163"/>
      <c r="WJZ590" s="163"/>
      <c r="WKA590" s="163"/>
      <c r="WKB590" s="163"/>
      <c r="WKC590" s="163"/>
      <c r="WKD590" s="163"/>
      <c r="WKE590" s="163"/>
      <c r="WKF590" s="163"/>
      <c r="WKG590" s="163"/>
      <c r="WKH590" s="163"/>
      <c r="WKI590" s="163"/>
      <c r="WKJ590" s="163"/>
      <c r="WKK590" s="163"/>
      <c r="WKL590" s="163"/>
      <c r="WKM590" s="163"/>
      <c r="WKN590" s="163"/>
      <c r="WKO590" s="163"/>
      <c r="WKP590" s="163"/>
      <c r="WKQ590" s="163"/>
      <c r="WKR590" s="163"/>
      <c r="WKS590" s="163"/>
      <c r="WKT590" s="163"/>
      <c r="WKU590" s="163"/>
      <c r="WKV590" s="163"/>
      <c r="WKW590" s="163"/>
      <c r="WKX590" s="163"/>
      <c r="WKY590" s="163"/>
      <c r="WKZ590" s="163"/>
      <c r="WLA590" s="163"/>
      <c r="WLB590" s="163"/>
      <c r="WLC590" s="163"/>
      <c r="WLD590" s="163"/>
      <c r="WLE590" s="163"/>
      <c r="WLF590" s="163"/>
      <c r="WLG590" s="163"/>
      <c r="WLH590" s="163"/>
      <c r="WLI590" s="163"/>
      <c r="WLJ590" s="163"/>
      <c r="WLK590" s="163"/>
      <c r="WLL590" s="163"/>
      <c r="WLM590" s="163"/>
      <c r="WLN590" s="163"/>
      <c r="WLO590" s="163"/>
      <c r="WLP590" s="163"/>
      <c r="WLQ590" s="163"/>
      <c r="WLR590" s="163"/>
      <c r="WLS590" s="163"/>
      <c r="WLT590" s="163"/>
      <c r="WLU590" s="163"/>
      <c r="WLV590" s="163"/>
      <c r="WLW590" s="163"/>
      <c r="WLX590" s="163"/>
      <c r="WLY590" s="163"/>
      <c r="WLZ590" s="163"/>
      <c r="WMA590" s="163"/>
      <c r="WMB590" s="163"/>
      <c r="WMC590" s="163"/>
      <c r="WMD590" s="163"/>
      <c r="WME590" s="163"/>
      <c r="WMF590" s="163"/>
      <c r="WMG590" s="163"/>
      <c r="WMH590" s="163"/>
      <c r="WMI590" s="163"/>
      <c r="WMJ590" s="163"/>
      <c r="WMK590" s="163"/>
      <c r="WML590" s="163"/>
      <c r="WMM590" s="163"/>
      <c r="WMN590" s="163"/>
      <c r="WMO590" s="163"/>
      <c r="WMP590" s="163"/>
      <c r="WMQ590" s="163"/>
      <c r="WMR590" s="163"/>
      <c r="WMS590" s="163"/>
      <c r="WMT590" s="163"/>
      <c r="WMU590" s="163"/>
      <c r="WMV590" s="163"/>
      <c r="WMW590" s="163"/>
      <c r="WMX590" s="163"/>
      <c r="WMY590" s="163"/>
      <c r="WMZ590" s="163"/>
      <c r="WNA590" s="163"/>
      <c r="WNB590" s="163"/>
      <c r="WNC590" s="163"/>
      <c r="WND590" s="163"/>
      <c r="WNE590" s="163"/>
      <c r="WNF590" s="163"/>
      <c r="WNG590" s="163"/>
      <c r="WNH590" s="163"/>
      <c r="WNI590" s="163"/>
      <c r="WNJ590" s="163"/>
      <c r="WNK590" s="163"/>
      <c r="WNL590" s="163"/>
      <c r="WNM590" s="163"/>
      <c r="WNN590" s="163"/>
      <c r="WNO590" s="163"/>
      <c r="WNP590" s="163"/>
      <c r="WNQ590" s="163"/>
      <c r="WNR590" s="163"/>
      <c r="WNS590" s="163"/>
      <c r="WNT590" s="163"/>
      <c r="WNU590" s="163"/>
      <c r="WNV590" s="163"/>
      <c r="WNW590" s="163"/>
      <c r="WNX590" s="163"/>
      <c r="WNY590" s="163"/>
      <c r="WNZ590" s="163"/>
      <c r="WOA590" s="163"/>
      <c r="WOB590" s="163"/>
      <c r="WOC590" s="163"/>
      <c r="WOD590" s="163"/>
      <c r="WOE590" s="163"/>
      <c r="WOF590" s="163"/>
      <c r="WOG590" s="163"/>
      <c r="WOH590" s="163"/>
      <c r="WOI590" s="163"/>
      <c r="WOJ590" s="163"/>
      <c r="WOK590" s="163"/>
      <c r="WOL590" s="163"/>
      <c r="WOM590" s="163"/>
      <c r="WON590" s="163"/>
      <c r="WOO590" s="163"/>
      <c r="WOP590" s="163"/>
      <c r="WOQ590" s="163"/>
      <c r="WOR590" s="163"/>
      <c r="WOS590" s="163"/>
      <c r="WOT590" s="163"/>
      <c r="WOU590" s="163"/>
      <c r="WOV590" s="163"/>
      <c r="WOW590" s="163"/>
      <c r="WOX590" s="163"/>
      <c r="WOY590" s="163"/>
      <c r="WOZ590" s="163"/>
      <c r="WPA590" s="163"/>
      <c r="WPB590" s="163"/>
      <c r="WPC590" s="163"/>
      <c r="WPD590" s="163"/>
      <c r="WPE590" s="163"/>
      <c r="WPF590" s="163"/>
      <c r="WPG590" s="163"/>
      <c r="WPH590" s="163"/>
      <c r="WPI590" s="163"/>
      <c r="WPJ590" s="163"/>
      <c r="WPK590" s="163"/>
      <c r="WPL590" s="163"/>
      <c r="WPM590" s="163"/>
      <c r="WPN590" s="163"/>
      <c r="WPO590" s="163"/>
      <c r="WPP590" s="163"/>
      <c r="WPQ590" s="163"/>
      <c r="WPR590" s="163"/>
      <c r="WPS590" s="163"/>
      <c r="WPT590" s="163"/>
      <c r="WPU590" s="163"/>
      <c r="WPV590" s="163"/>
      <c r="WPW590" s="163"/>
      <c r="WPX590" s="163"/>
      <c r="WPY590" s="163"/>
      <c r="WPZ590" s="163"/>
      <c r="WQA590" s="163"/>
      <c r="WQB590" s="163"/>
      <c r="WQC590" s="163"/>
      <c r="WQD590" s="163"/>
      <c r="WQE590" s="163"/>
      <c r="WQF590" s="163"/>
      <c r="WQG590" s="163"/>
      <c r="WQH590" s="163"/>
      <c r="WQI590" s="163"/>
      <c r="WQJ590" s="163"/>
      <c r="WQK590" s="163"/>
      <c r="WQL590" s="163"/>
      <c r="WQM590" s="163"/>
      <c r="WQN590" s="163"/>
      <c r="WQO590" s="163"/>
      <c r="WQP590" s="163"/>
      <c r="WQQ590" s="163"/>
      <c r="WQR590" s="163"/>
      <c r="WQS590" s="163"/>
      <c r="WQT590" s="163"/>
      <c r="WQU590" s="163"/>
      <c r="WQV590" s="163"/>
      <c r="WQW590" s="163"/>
      <c r="WQX590" s="163"/>
      <c r="WQY590" s="163"/>
      <c r="WQZ590" s="163"/>
      <c r="WRA590" s="163"/>
      <c r="WRB590" s="163"/>
      <c r="WRC590" s="163"/>
      <c r="WRD590" s="163"/>
      <c r="WRE590" s="163"/>
      <c r="WRF590" s="163"/>
      <c r="WRG590" s="163"/>
      <c r="WRH590" s="163"/>
      <c r="WRI590" s="163"/>
      <c r="WRJ590" s="163"/>
      <c r="WRK590" s="163"/>
      <c r="WRL590" s="163"/>
      <c r="WRM590" s="163"/>
      <c r="WRN590" s="163"/>
      <c r="WRO590" s="163"/>
      <c r="WRP590" s="163"/>
      <c r="WRQ590" s="163"/>
      <c r="WRR590" s="163"/>
      <c r="WRS590" s="163"/>
      <c r="WRT590" s="163"/>
      <c r="WRU590" s="163"/>
      <c r="WRV590" s="163"/>
      <c r="WRW590" s="163"/>
      <c r="WRX590" s="163"/>
      <c r="WRY590" s="163"/>
      <c r="WRZ590" s="163"/>
      <c r="WSA590" s="163"/>
      <c r="WSB590" s="163"/>
      <c r="WSC590" s="163"/>
      <c r="WSD590" s="163"/>
      <c r="WSE590" s="163"/>
      <c r="WSF590" s="163"/>
      <c r="WSG590" s="163"/>
      <c r="WSH590" s="163"/>
      <c r="WSI590" s="163"/>
      <c r="WSJ590" s="163"/>
      <c r="WSK590" s="163"/>
      <c r="WSL590" s="163"/>
      <c r="WSM590" s="163"/>
      <c r="WSN590" s="163"/>
      <c r="WSO590" s="163"/>
      <c r="WSP590" s="163"/>
      <c r="WSQ590" s="163"/>
      <c r="WSR590" s="163"/>
      <c r="WSS590" s="163"/>
      <c r="WST590" s="163"/>
      <c r="WSU590" s="163"/>
      <c r="WSV590" s="163"/>
      <c r="WSW590" s="163"/>
      <c r="WSX590" s="163"/>
      <c r="WSY590" s="163"/>
      <c r="WSZ590" s="163"/>
      <c r="WTA590" s="163"/>
      <c r="WTB590" s="163"/>
      <c r="WTC590" s="163"/>
      <c r="WTD590" s="163"/>
      <c r="WTE590" s="163"/>
      <c r="WTF590" s="163"/>
      <c r="WTG590" s="163"/>
      <c r="WTH590" s="163"/>
      <c r="WTI590" s="163"/>
      <c r="WTJ590" s="163"/>
      <c r="WTK590" s="163"/>
      <c r="WTL590" s="163"/>
      <c r="WTM590" s="163"/>
      <c r="WTN590" s="163"/>
      <c r="WTO590" s="163"/>
      <c r="WTP590" s="163"/>
      <c r="WTQ590" s="163"/>
      <c r="WTR590" s="163"/>
      <c r="WTS590" s="163"/>
      <c r="WTT590" s="163"/>
      <c r="WTU590" s="163"/>
      <c r="WTV590" s="163"/>
      <c r="WTW590" s="163"/>
      <c r="WTX590" s="163"/>
      <c r="WTY590" s="163"/>
      <c r="WTZ590" s="163"/>
      <c r="WUA590" s="163"/>
      <c r="WUB590" s="163"/>
      <c r="WUC590" s="163"/>
      <c r="WUD590" s="163"/>
      <c r="WUE590" s="163"/>
      <c r="WUF590" s="163"/>
      <c r="WUG590" s="163"/>
      <c r="WUH590" s="163"/>
      <c r="WUI590" s="163"/>
      <c r="WUJ590" s="163"/>
      <c r="WUK590" s="163"/>
      <c r="WUL590" s="163"/>
      <c r="WUM590" s="163"/>
      <c r="WUN590" s="163"/>
      <c r="WUO590" s="163"/>
      <c r="WUP590" s="163"/>
      <c r="WUQ590" s="163"/>
      <c r="WUR590" s="163"/>
      <c r="WUS590" s="163"/>
      <c r="WUT590" s="163"/>
      <c r="WUU590" s="163"/>
      <c r="WUV590" s="163"/>
      <c r="WUW590" s="163"/>
      <c r="WUX590" s="163"/>
      <c r="WUY590" s="163"/>
      <c r="WUZ590" s="163"/>
      <c r="WVA590" s="163"/>
      <c r="WVB590" s="163"/>
      <c r="WVC590" s="163"/>
      <c r="WVD590" s="163"/>
      <c r="WVE590" s="163"/>
      <c r="WVF590" s="163"/>
      <c r="WVG590" s="163"/>
      <c r="WVH590" s="163"/>
      <c r="WVI590" s="163"/>
      <c r="WVJ590" s="163"/>
      <c r="WVK590" s="163"/>
      <c r="WVL590" s="163"/>
      <c r="WVM590" s="163"/>
      <c r="WVN590" s="163"/>
      <c r="WVO590" s="163"/>
      <c r="WVP590" s="163"/>
      <c r="WVQ590" s="163"/>
      <c r="WVR590" s="163"/>
      <c r="WVS590" s="163"/>
      <c r="WVT590" s="163"/>
      <c r="WVU590" s="163"/>
      <c r="WVV590" s="163"/>
      <c r="WVW590" s="163"/>
      <c r="WVX590" s="163"/>
      <c r="WVY590" s="163"/>
      <c r="WVZ590" s="163"/>
      <c r="WWA590" s="163"/>
      <c r="WWB590" s="163"/>
      <c r="WWC590" s="163"/>
      <c r="WWD590" s="163"/>
      <c r="WWE590" s="163"/>
      <c r="WWF590" s="163"/>
      <c r="WWG590" s="163"/>
      <c r="WWH590" s="163"/>
      <c r="WWI590" s="163"/>
      <c r="WWJ590" s="163"/>
      <c r="WWK590" s="163"/>
      <c r="WWL590" s="163"/>
      <c r="WWM590" s="163"/>
      <c r="WWN590" s="163"/>
      <c r="WWO590" s="163"/>
      <c r="WWP590" s="163"/>
      <c r="WWQ590" s="163"/>
      <c r="WWR590" s="163"/>
      <c r="WWS590" s="163"/>
      <c r="WWT590" s="163"/>
      <c r="WWU590" s="163"/>
      <c r="WWV590" s="163"/>
      <c r="WWW590" s="163"/>
      <c r="WWX590" s="163"/>
      <c r="WWY590" s="163"/>
      <c r="WWZ590" s="163"/>
      <c r="WXA590" s="163"/>
      <c r="WXB590" s="163"/>
      <c r="WXC590" s="163"/>
      <c r="WXD590" s="163"/>
      <c r="WXE590" s="163"/>
      <c r="WXF590" s="163"/>
      <c r="WXG590" s="163"/>
      <c r="WXH590" s="163"/>
      <c r="WXI590" s="163"/>
      <c r="WXJ590" s="163"/>
      <c r="WXK590" s="163"/>
      <c r="WXL590" s="163"/>
      <c r="WXM590" s="163"/>
      <c r="WXN590" s="163"/>
      <c r="WXO590" s="163"/>
      <c r="WXP590" s="163"/>
      <c r="WXQ590" s="163"/>
      <c r="WXR590" s="163"/>
      <c r="WXS590" s="163"/>
      <c r="WXT590" s="163"/>
      <c r="WXU590" s="163"/>
      <c r="WXV590" s="163"/>
      <c r="WXW590" s="163"/>
      <c r="WXX590" s="163"/>
      <c r="WXY590" s="163"/>
      <c r="WXZ590" s="163"/>
      <c r="WYA590" s="163"/>
      <c r="WYB590" s="163"/>
      <c r="WYC590" s="163"/>
      <c r="WYD590" s="163"/>
      <c r="WYE590" s="163"/>
      <c r="WYF590" s="163"/>
      <c r="WYG590" s="163"/>
      <c r="WYH590" s="163"/>
      <c r="WYI590" s="163"/>
      <c r="WYJ590" s="163"/>
      <c r="WYK590" s="163"/>
      <c r="WYL590" s="163"/>
      <c r="WYM590" s="163"/>
      <c r="WYN590" s="163"/>
      <c r="WYO590" s="163"/>
      <c r="WYP590" s="163"/>
      <c r="WYQ590" s="163"/>
      <c r="WYR590" s="163"/>
      <c r="WYS590" s="163"/>
      <c r="WYT590" s="163"/>
      <c r="WYU590" s="163"/>
      <c r="WYV590" s="163"/>
      <c r="WYW590" s="163"/>
      <c r="WYX590" s="163"/>
      <c r="WYY590" s="163"/>
      <c r="WYZ590" s="163"/>
      <c r="WZA590" s="163"/>
      <c r="WZB590" s="163"/>
      <c r="WZC590" s="163"/>
      <c r="WZD590" s="163"/>
      <c r="WZE590" s="163"/>
      <c r="WZF590" s="163"/>
      <c r="WZG590" s="163"/>
      <c r="WZH590" s="163"/>
      <c r="WZI590" s="163"/>
      <c r="WZJ590" s="163"/>
      <c r="WZK590" s="163"/>
      <c r="WZL590" s="163"/>
      <c r="WZM590" s="163"/>
      <c r="WZN590" s="163"/>
      <c r="WZO590" s="163"/>
      <c r="WZP590" s="163"/>
      <c r="WZQ590" s="163"/>
      <c r="WZR590" s="163"/>
      <c r="WZS590" s="163"/>
      <c r="WZT590" s="163"/>
      <c r="WZU590" s="163"/>
      <c r="WZV590" s="163"/>
      <c r="WZW590" s="163"/>
      <c r="WZX590" s="163"/>
      <c r="WZY590" s="163"/>
      <c r="WZZ590" s="163"/>
      <c r="XAA590" s="163"/>
      <c r="XAB590" s="163"/>
      <c r="XAC590" s="163"/>
      <c r="XAD590" s="163"/>
      <c r="XAE590" s="163"/>
      <c r="XAF590" s="163"/>
      <c r="XAG590" s="163"/>
      <c r="XAH590" s="163"/>
      <c r="XAI590" s="163"/>
      <c r="XAJ590" s="163"/>
      <c r="XAK590" s="163"/>
      <c r="XAL590" s="163"/>
      <c r="XAM590" s="163"/>
      <c r="XAN590" s="163"/>
      <c r="XAO590" s="163"/>
      <c r="XAP590" s="163"/>
      <c r="XAQ590" s="163"/>
      <c r="XAR590" s="163"/>
      <c r="XAS590" s="163"/>
      <c r="XAT590" s="163"/>
      <c r="XAU590" s="163"/>
      <c r="XAV590" s="163"/>
      <c r="XAW590" s="163"/>
      <c r="XAX590" s="163"/>
      <c r="XAY590" s="163"/>
      <c r="XAZ590" s="163"/>
      <c r="XBA590" s="163"/>
      <c r="XBB590" s="163"/>
      <c r="XBC590" s="163"/>
      <c r="XBD590" s="163"/>
      <c r="XBE590" s="163"/>
      <c r="XBF590" s="163"/>
      <c r="XBG590" s="163"/>
      <c r="XBH590" s="163"/>
      <c r="XBI590" s="163"/>
      <c r="XBJ590" s="163"/>
      <c r="XBK590" s="163"/>
      <c r="XBL590" s="163"/>
      <c r="XBM590" s="163"/>
      <c r="XBN590" s="163"/>
      <c r="XBO590" s="163"/>
      <c r="XBP590" s="163"/>
      <c r="XBQ590" s="163"/>
      <c r="XBR590" s="163"/>
      <c r="XBS590" s="163"/>
      <c r="XBT590" s="163"/>
      <c r="XBU590" s="163"/>
      <c r="XBV590" s="163"/>
      <c r="XBW590" s="163"/>
      <c r="XBX590" s="163"/>
      <c r="XBY590" s="163"/>
      <c r="XBZ590" s="163"/>
      <c r="XCA590" s="163"/>
      <c r="XCB590" s="163"/>
      <c r="XCC590" s="163"/>
      <c r="XCD590" s="163"/>
      <c r="XCE590" s="163"/>
      <c r="XCF590" s="163"/>
      <c r="XCG590" s="163"/>
      <c r="XCH590" s="163"/>
      <c r="XCI590" s="163"/>
      <c r="XCJ590" s="163"/>
      <c r="XCK590" s="163"/>
      <c r="XCL590" s="163"/>
      <c r="XCM590" s="163"/>
      <c r="XCN590" s="163"/>
      <c r="XCO590" s="163"/>
      <c r="XCP590" s="163"/>
      <c r="XCQ590" s="163"/>
      <c r="XCR590" s="163"/>
      <c r="XCS590" s="163"/>
      <c r="XCT590" s="163"/>
      <c r="XCU590" s="163"/>
      <c r="XCV590" s="163"/>
      <c r="XCW590" s="163"/>
      <c r="XCX590" s="163"/>
      <c r="XCY590" s="163"/>
      <c r="XCZ590" s="163"/>
      <c r="XDA590" s="163"/>
      <c r="XDB590" s="163"/>
      <c r="XDC590" s="163"/>
      <c r="XDD590" s="163"/>
      <c r="XDE590" s="163"/>
      <c r="XDF590" s="163"/>
      <c r="XDG590" s="163"/>
      <c r="XDH590" s="163"/>
      <c r="XDI590" s="163"/>
      <c r="XDJ590" s="163"/>
      <c r="XDK590" s="163"/>
      <c r="XDL590" s="163"/>
      <c r="XDM590" s="163"/>
      <c r="XDN590" s="163"/>
      <c r="XDO590" s="163"/>
      <c r="XDP590" s="163"/>
      <c r="XDQ590" s="163"/>
      <c r="XDR590" s="163"/>
      <c r="XDS590" s="163"/>
      <c r="XDT590" s="163"/>
      <c r="XDU590" s="163"/>
      <c r="XDV590" s="163"/>
      <c r="XDW590" s="163"/>
      <c r="XDX590" s="163"/>
      <c r="XDY590" s="163"/>
      <c r="XDZ590" s="163"/>
      <c r="XEA590" s="163"/>
      <c r="XEB590" s="163"/>
      <c r="XEC590" s="163"/>
      <c r="XED590" s="163"/>
      <c r="XEE590" s="163"/>
      <c r="XEF590" s="163"/>
      <c r="XEG590" s="163"/>
      <c r="XEH590" s="163"/>
      <c r="XEI590" s="163"/>
      <c r="XEJ590" s="163"/>
      <c r="XEK590" s="163"/>
      <c r="XEL590" s="163"/>
      <c r="XEM590" s="163"/>
      <c r="XEN590" s="163"/>
      <c r="XEO590" s="163"/>
      <c r="XEP590" s="163"/>
      <c r="XEQ590" s="163"/>
      <c r="XER590" s="163"/>
      <c r="XES590" s="163"/>
      <c r="XET590" s="163"/>
      <c r="XEU590" s="163"/>
      <c r="XEV590" s="163"/>
      <c r="XEW590" s="163"/>
      <c r="XEX590" s="163"/>
      <c r="XEY590" s="163"/>
      <c r="XEZ590" s="163"/>
      <c r="XFA590" s="163"/>
      <c r="XFB590" s="163"/>
      <c r="XFC590" s="163"/>
    </row>
    <row r="591" spans="1:16383" s="156" customFormat="1" ht="11.25" x14ac:dyDescent="0.2">
      <c r="A591" s="194">
        <v>775</v>
      </c>
      <c r="B591" s="185" t="s">
        <v>1826</v>
      </c>
      <c r="C591" s="185">
        <v>6778</v>
      </c>
      <c r="D591" s="242">
        <v>42040</v>
      </c>
      <c r="E591" s="185">
        <v>2015</v>
      </c>
      <c r="F591" s="185">
        <v>1</v>
      </c>
      <c r="G591" s="198" t="s">
        <v>1280</v>
      </c>
      <c r="H591" s="185" t="s">
        <v>1281</v>
      </c>
      <c r="I591" s="185"/>
      <c r="J591" s="185">
        <v>6</v>
      </c>
      <c r="K591" s="196"/>
      <c r="L591" s="196"/>
      <c r="M591" s="185">
        <v>0</v>
      </c>
      <c r="N591" s="185">
        <v>60</v>
      </c>
      <c r="O591" s="185" t="s">
        <v>1225</v>
      </c>
      <c r="P591" s="185" t="s">
        <v>462</v>
      </c>
      <c r="Q591" s="196" t="s">
        <v>462</v>
      </c>
      <c r="R591" s="185" t="s">
        <v>462</v>
      </c>
      <c r="S591" s="185" t="s">
        <v>462</v>
      </c>
      <c r="T591" s="185" t="s">
        <v>477</v>
      </c>
      <c r="U591" s="239" t="s">
        <v>476</v>
      </c>
      <c r="V591" s="187">
        <v>16.8</v>
      </c>
      <c r="W591" s="187">
        <v>96.15</v>
      </c>
      <c r="X591" s="185">
        <v>1</v>
      </c>
      <c r="Y591" s="196" t="s">
        <v>1286</v>
      </c>
      <c r="Z591" s="196" t="s">
        <v>1819</v>
      </c>
      <c r="AA591" s="196" t="s">
        <v>1804</v>
      </c>
      <c r="AB591" s="196"/>
      <c r="AC591" s="243">
        <v>0</v>
      </c>
      <c r="AD591" s="180"/>
      <c r="AE591" s="157"/>
      <c r="AF591" s="157"/>
      <c r="AG591" s="157"/>
      <c r="AH591" s="157"/>
      <c r="AI591" s="157"/>
      <c r="AJ591" s="157"/>
      <c r="AK591" s="157"/>
      <c r="AL591" s="157"/>
      <c r="AM591" s="157"/>
      <c r="AN591" s="157"/>
      <c r="AO591" s="157"/>
      <c r="AP591" s="157"/>
      <c r="AQ591" s="157"/>
      <c r="AR591" s="157"/>
      <c r="AS591" s="157"/>
      <c r="AT591" s="157"/>
      <c r="AU591" s="157"/>
      <c r="AV591" s="157"/>
      <c r="AW591" s="163"/>
      <c r="AX591" s="163"/>
      <c r="AY591" s="163"/>
      <c r="AZ591" s="163"/>
      <c r="BA591" s="163"/>
      <c r="BB591" s="163"/>
      <c r="BC591" s="163"/>
      <c r="BD591" s="163"/>
      <c r="BE591" s="163"/>
      <c r="BF591" s="163"/>
      <c r="BG591" s="163"/>
      <c r="BH591" s="163"/>
      <c r="BI591" s="163"/>
      <c r="BJ591" s="163"/>
      <c r="BK591" s="163"/>
      <c r="BL591" s="163"/>
      <c r="BM591" s="163"/>
      <c r="BN591" s="163"/>
      <c r="BO591" s="163"/>
      <c r="BP591" s="163"/>
      <c r="BQ591" s="163"/>
      <c r="BR591" s="163"/>
      <c r="BS591" s="163"/>
      <c r="BT591" s="163"/>
      <c r="BU591" s="163"/>
      <c r="BV591" s="163"/>
      <c r="BW591" s="163"/>
      <c r="BX591" s="163"/>
      <c r="BY591" s="163"/>
      <c r="BZ591" s="163"/>
      <c r="CA591" s="163"/>
      <c r="CB591" s="163"/>
      <c r="CC591" s="163"/>
      <c r="CD591" s="163"/>
      <c r="CE591" s="163"/>
      <c r="CF591" s="163"/>
      <c r="CG591" s="163"/>
      <c r="CH591" s="163"/>
      <c r="CI591" s="163"/>
      <c r="CJ591" s="163"/>
      <c r="CK591" s="163"/>
      <c r="CL591" s="163"/>
      <c r="CM591" s="163"/>
      <c r="CN591" s="163"/>
      <c r="CO591" s="163"/>
      <c r="CP591" s="163"/>
      <c r="CQ591" s="163"/>
      <c r="CR591" s="163"/>
      <c r="CS591" s="163"/>
      <c r="CT591" s="163"/>
      <c r="CU591" s="163"/>
      <c r="CV591" s="163"/>
      <c r="CW591" s="163"/>
      <c r="CX591" s="163"/>
      <c r="CY591" s="163"/>
      <c r="CZ591" s="163"/>
      <c r="DA591" s="163"/>
      <c r="DB591" s="163"/>
      <c r="DC591" s="163"/>
      <c r="DD591" s="163"/>
      <c r="DE591" s="163"/>
      <c r="DF591" s="163"/>
      <c r="DG591" s="163"/>
      <c r="DH591" s="163"/>
      <c r="DI591" s="163"/>
      <c r="DJ591" s="163"/>
      <c r="DK591" s="163"/>
      <c r="DL591" s="163"/>
      <c r="DM591" s="163"/>
      <c r="DN591" s="163"/>
      <c r="DO591" s="163"/>
      <c r="DP591" s="163"/>
      <c r="DQ591" s="163"/>
      <c r="DR591" s="163"/>
      <c r="DS591" s="163"/>
      <c r="DT591" s="163"/>
      <c r="DU591" s="163"/>
      <c r="DV591" s="163"/>
      <c r="DW591" s="163"/>
      <c r="DX591" s="163"/>
      <c r="DY591" s="163"/>
      <c r="DZ591" s="163"/>
      <c r="EA591" s="163"/>
      <c r="EB591" s="163"/>
      <c r="EC591" s="163"/>
      <c r="ED591" s="163"/>
      <c r="EE591" s="163"/>
      <c r="EF591" s="163"/>
      <c r="EG591" s="163"/>
      <c r="EH591" s="163"/>
      <c r="EI591" s="163"/>
      <c r="EJ591" s="163"/>
      <c r="EK591" s="163"/>
      <c r="EL591" s="163"/>
      <c r="EM591" s="163"/>
      <c r="EN591" s="163"/>
      <c r="EO591" s="163"/>
      <c r="EP591" s="163"/>
      <c r="EQ591" s="163"/>
      <c r="ER591" s="163"/>
      <c r="ES591" s="163"/>
      <c r="ET591" s="163"/>
      <c r="EU591" s="163"/>
      <c r="EV591" s="163"/>
      <c r="EW591" s="163"/>
      <c r="EX591" s="163"/>
      <c r="EY591" s="163"/>
      <c r="EZ591" s="163"/>
      <c r="FA591" s="163"/>
      <c r="FB591" s="163"/>
      <c r="FC591" s="163"/>
      <c r="FD591" s="163"/>
      <c r="FE591" s="163"/>
      <c r="FF591" s="163"/>
      <c r="FG591" s="163"/>
      <c r="FH591" s="163"/>
      <c r="FI591" s="163"/>
      <c r="FJ591" s="163"/>
      <c r="FK591" s="163"/>
      <c r="FL591" s="163"/>
      <c r="FM591" s="163"/>
      <c r="FN591" s="163"/>
      <c r="FO591" s="163"/>
      <c r="FP591" s="163"/>
      <c r="FQ591" s="163"/>
      <c r="FR591" s="163"/>
      <c r="FS591" s="163"/>
      <c r="FT591" s="163"/>
      <c r="FU591" s="163"/>
      <c r="FV591" s="163"/>
      <c r="FW591" s="163"/>
      <c r="FX591" s="163"/>
      <c r="FY591" s="163"/>
      <c r="FZ591" s="163"/>
      <c r="GA591" s="163"/>
      <c r="GB591" s="163"/>
      <c r="GC591" s="163"/>
      <c r="GD591" s="163"/>
      <c r="GE591" s="163"/>
      <c r="GF591" s="163"/>
      <c r="GG591" s="163"/>
      <c r="GH591" s="163"/>
      <c r="GI591" s="163"/>
      <c r="GJ591" s="163"/>
      <c r="GK591" s="163"/>
      <c r="GL591" s="163"/>
      <c r="GM591" s="163"/>
      <c r="GN591" s="163"/>
      <c r="GO591" s="163"/>
      <c r="GP591" s="163"/>
      <c r="GQ591" s="163"/>
      <c r="GR591" s="163"/>
      <c r="GS591" s="163"/>
      <c r="GT591" s="163"/>
      <c r="GU591" s="163"/>
      <c r="GV591" s="163"/>
      <c r="GW591" s="163"/>
      <c r="GX591" s="163"/>
      <c r="GY591" s="163"/>
      <c r="GZ591" s="163"/>
      <c r="HA591" s="163"/>
      <c r="HB591" s="163"/>
      <c r="HC591" s="163"/>
      <c r="HD591" s="163"/>
      <c r="HE591" s="163"/>
      <c r="HF591" s="163"/>
      <c r="HG591" s="163"/>
      <c r="HH591" s="163"/>
      <c r="HI591" s="163"/>
      <c r="HJ591" s="163"/>
      <c r="HK591" s="163"/>
      <c r="HL591" s="163"/>
      <c r="HM591" s="163"/>
      <c r="HN591" s="163"/>
      <c r="HO591" s="163"/>
      <c r="HP591" s="163"/>
      <c r="HQ591" s="163"/>
      <c r="HR591" s="163"/>
      <c r="HS591" s="163"/>
      <c r="HT591" s="163"/>
      <c r="HU591" s="163"/>
      <c r="HV591" s="163"/>
      <c r="HW591" s="163"/>
      <c r="HX591" s="163"/>
      <c r="HY591" s="163"/>
      <c r="HZ591" s="163"/>
      <c r="IA591" s="163"/>
      <c r="IB591" s="163"/>
      <c r="IC591" s="163"/>
      <c r="ID591" s="163"/>
      <c r="IE591" s="163"/>
      <c r="IF591" s="163"/>
      <c r="IG591" s="163"/>
      <c r="IH591" s="163"/>
      <c r="II591" s="163"/>
      <c r="IJ591" s="163"/>
      <c r="IK591" s="163"/>
      <c r="IL591" s="163"/>
      <c r="IM591" s="163"/>
      <c r="IN591" s="163"/>
      <c r="IO591" s="163"/>
      <c r="IP591" s="163"/>
      <c r="IQ591" s="163"/>
      <c r="IR591" s="163"/>
      <c r="IS591" s="163"/>
      <c r="IT591" s="163"/>
      <c r="IU591" s="163"/>
      <c r="IV591" s="163"/>
      <c r="IW591" s="163"/>
      <c r="IX591" s="163"/>
      <c r="IY591" s="163"/>
      <c r="IZ591" s="163"/>
      <c r="JA591" s="163"/>
      <c r="JB591" s="163"/>
      <c r="JC591" s="163"/>
      <c r="JD591" s="163"/>
      <c r="JE591" s="163"/>
      <c r="JF591" s="163"/>
      <c r="JG591" s="163"/>
      <c r="JH591" s="163"/>
      <c r="JI591" s="163"/>
      <c r="JJ591" s="163"/>
      <c r="JK591" s="163"/>
      <c r="JL591" s="163"/>
      <c r="JM591" s="163"/>
      <c r="JN591" s="163"/>
      <c r="JO591" s="163"/>
      <c r="JP591" s="163"/>
      <c r="JQ591" s="163"/>
      <c r="JR591" s="163"/>
      <c r="JS591" s="163"/>
      <c r="JT591" s="163"/>
      <c r="JU591" s="163"/>
      <c r="JV591" s="163"/>
      <c r="JW591" s="163"/>
      <c r="JX591" s="163"/>
      <c r="JY591" s="163"/>
      <c r="JZ591" s="163"/>
      <c r="KA591" s="163"/>
      <c r="KB591" s="163"/>
      <c r="KC591" s="163"/>
      <c r="KD591" s="163"/>
      <c r="KE591" s="163"/>
      <c r="KF591" s="163"/>
      <c r="KG591" s="163"/>
      <c r="KH591" s="163"/>
      <c r="KI591" s="163"/>
      <c r="KJ591" s="163"/>
      <c r="KK591" s="163"/>
      <c r="KL591" s="163"/>
      <c r="KM591" s="163"/>
      <c r="KN591" s="163"/>
      <c r="KO591" s="163"/>
      <c r="KP591" s="163"/>
      <c r="KQ591" s="163"/>
      <c r="KR591" s="163"/>
      <c r="KS591" s="163"/>
      <c r="KT591" s="163"/>
      <c r="KU591" s="163"/>
      <c r="KV591" s="163"/>
      <c r="KW591" s="163"/>
      <c r="KX591" s="163"/>
      <c r="KY591" s="163"/>
      <c r="KZ591" s="163"/>
      <c r="LA591" s="163"/>
      <c r="LB591" s="163"/>
      <c r="LC591" s="163"/>
      <c r="LD591" s="163"/>
      <c r="LE591" s="163"/>
      <c r="LF591" s="163"/>
      <c r="LG591" s="163"/>
      <c r="LH591" s="163"/>
      <c r="LI591" s="163"/>
      <c r="LJ591" s="163"/>
      <c r="LK591" s="163"/>
      <c r="LL591" s="163"/>
      <c r="LM591" s="163"/>
      <c r="LN591" s="163"/>
      <c r="LO591" s="163"/>
      <c r="LP591" s="163"/>
      <c r="LQ591" s="163"/>
      <c r="LR591" s="163"/>
      <c r="LS591" s="163"/>
      <c r="LT591" s="163"/>
      <c r="LU591" s="163"/>
      <c r="LV591" s="163"/>
      <c r="LW591" s="163"/>
      <c r="LX591" s="163"/>
      <c r="LY591" s="163"/>
      <c r="LZ591" s="163"/>
      <c r="MA591" s="163"/>
      <c r="MB591" s="163"/>
      <c r="MC591" s="163"/>
      <c r="MD591" s="163"/>
      <c r="ME591" s="163"/>
      <c r="MF591" s="163"/>
      <c r="MG591" s="163"/>
      <c r="MH591" s="163"/>
      <c r="MI591" s="163"/>
      <c r="MJ591" s="163"/>
      <c r="MK591" s="163"/>
      <c r="ML591" s="163"/>
      <c r="MM591" s="163"/>
      <c r="MN591" s="163"/>
      <c r="MO591" s="163"/>
      <c r="MP591" s="163"/>
      <c r="MQ591" s="163"/>
      <c r="MR591" s="163"/>
      <c r="MS591" s="163"/>
      <c r="MT591" s="163"/>
      <c r="MU591" s="163"/>
      <c r="MV591" s="163"/>
      <c r="MW591" s="163"/>
      <c r="MX591" s="163"/>
      <c r="MY591" s="163"/>
      <c r="MZ591" s="163"/>
      <c r="NA591" s="163"/>
      <c r="NB591" s="163"/>
      <c r="NC591" s="163"/>
      <c r="ND591" s="163"/>
      <c r="NE591" s="163"/>
      <c r="NF591" s="163"/>
      <c r="NG591" s="163"/>
      <c r="NH591" s="163"/>
      <c r="NI591" s="163"/>
      <c r="NJ591" s="163"/>
      <c r="NK591" s="163"/>
      <c r="NL591" s="163"/>
      <c r="NM591" s="163"/>
      <c r="NN591" s="163"/>
      <c r="NO591" s="163"/>
      <c r="NP591" s="163"/>
      <c r="NQ591" s="163"/>
      <c r="NR591" s="163"/>
      <c r="NS591" s="163"/>
      <c r="NT591" s="163"/>
      <c r="NU591" s="163"/>
      <c r="NV591" s="163"/>
      <c r="NW591" s="163"/>
      <c r="NX591" s="163"/>
      <c r="NY591" s="163"/>
      <c r="NZ591" s="163"/>
      <c r="OA591" s="163"/>
      <c r="OB591" s="163"/>
      <c r="OC591" s="163"/>
      <c r="OD591" s="163"/>
      <c r="OE591" s="163"/>
      <c r="OF591" s="163"/>
      <c r="OG591" s="163"/>
      <c r="OH591" s="163"/>
      <c r="OI591" s="163"/>
      <c r="OJ591" s="163"/>
      <c r="OK591" s="163"/>
      <c r="OL591" s="163"/>
      <c r="OM591" s="163"/>
      <c r="ON591" s="163"/>
      <c r="OO591" s="163"/>
      <c r="OP591" s="163"/>
      <c r="OQ591" s="163"/>
      <c r="OR591" s="163"/>
      <c r="OS591" s="163"/>
      <c r="OT591" s="163"/>
      <c r="OU591" s="163"/>
      <c r="OV591" s="163"/>
      <c r="OW591" s="163"/>
      <c r="OX591" s="163"/>
      <c r="OY591" s="163"/>
      <c r="OZ591" s="163"/>
      <c r="PA591" s="163"/>
      <c r="PB591" s="163"/>
      <c r="PC591" s="163"/>
      <c r="PD591" s="163"/>
      <c r="PE591" s="163"/>
      <c r="PF591" s="163"/>
      <c r="PG591" s="163"/>
      <c r="PH591" s="163"/>
      <c r="PI591" s="163"/>
      <c r="PJ591" s="163"/>
      <c r="PK591" s="163"/>
      <c r="PL591" s="163"/>
      <c r="PM591" s="163"/>
      <c r="PN591" s="163"/>
      <c r="PO591" s="163"/>
      <c r="PP591" s="163"/>
      <c r="PQ591" s="163"/>
      <c r="PR591" s="163"/>
      <c r="PS591" s="163"/>
      <c r="PT591" s="163"/>
      <c r="PU591" s="163"/>
      <c r="PV591" s="163"/>
      <c r="PW591" s="163"/>
      <c r="PX591" s="163"/>
      <c r="PY591" s="163"/>
      <c r="PZ591" s="163"/>
      <c r="QA591" s="163"/>
      <c r="QB591" s="163"/>
      <c r="QC591" s="163"/>
      <c r="QD591" s="163"/>
      <c r="QE591" s="163"/>
      <c r="QF591" s="163"/>
      <c r="QG591" s="163"/>
      <c r="QH591" s="163"/>
      <c r="QI591" s="163"/>
      <c r="QJ591" s="163"/>
      <c r="QK591" s="163"/>
      <c r="QL591" s="163"/>
      <c r="QM591" s="163"/>
      <c r="QN591" s="163"/>
      <c r="QO591" s="163"/>
      <c r="QP591" s="163"/>
      <c r="QQ591" s="163"/>
      <c r="QR591" s="163"/>
      <c r="QS591" s="163"/>
      <c r="QT591" s="163"/>
      <c r="QU591" s="163"/>
      <c r="QV591" s="163"/>
      <c r="QW591" s="163"/>
      <c r="QX591" s="163"/>
      <c r="QY591" s="163"/>
      <c r="QZ591" s="163"/>
      <c r="RA591" s="163"/>
      <c r="RB591" s="163"/>
      <c r="RC591" s="163"/>
      <c r="RD591" s="163"/>
      <c r="RE591" s="163"/>
      <c r="RF591" s="163"/>
      <c r="RG591" s="163"/>
      <c r="RH591" s="163"/>
      <c r="RI591" s="163"/>
      <c r="RJ591" s="163"/>
      <c r="RK591" s="163"/>
      <c r="RL591" s="163"/>
      <c r="RM591" s="163"/>
      <c r="RN591" s="163"/>
      <c r="RO591" s="163"/>
      <c r="RP591" s="163"/>
      <c r="RQ591" s="163"/>
      <c r="RR591" s="163"/>
      <c r="RS591" s="163"/>
      <c r="RT591" s="163"/>
      <c r="RU591" s="163"/>
      <c r="RV591" s="163"/>
      <c r="RW591" s="163"/>
      <c r="RX591" s="163"/>
      <c r="RY591" s="163"/>
      <c r="RZ591" s="163"/>
      <c r="SA591" s="163"/>
      <c r="SB591" s="163"/>
      <c r="SC591" s="163"/>
      <c r="SD591" s="163"/>
      <c r="SE591" s="163"/>
      <c r="SF591" s="163"/>
      <c r="SG591" s="163"/>
      <c r="SH591" s="163"/>
      <c r="SI591" s="163"/>
      <c r="SJ591" s="163"/>
      <c r="SK591" s="163"/>
      <c r="SL591" s="163"/>
      <c r="SM591" s="163"/>
      <c r="SN591" s="163"/>
      <c r="SO591" s="163"/>
      <c r="SP591" s="163"/>
      <c r="SQ591" s="163"/>
      <c r="SR591" s="163"/>
      <c r="SS591" s="163"/>
      <c r="ST591" s="163"/>
      <c r="SU591" s="163"/>
      <c r="SV591" s="163"/>
      <c r="SW591" s="163"/>
      <c r="SX591" s="163"/>
      <c r="SY591" s="163"/>
      <c r="SZ591" s="163"/>
      <c r="TA591" s="163"/>
      <c r="TB591" s="163"/>
      <c r="TC591" s="163"/>
      <c r="TD591" s="163"/>
      <c r="TE591" s="163"/>
      <c r="TF591" s="163"/>
      <c r="TG591" s="163"/>
      <c r="TH591" s="163"/>
      <c r="TI591" s="163"/>
      <c r="TJ591" s="163"/>
      <c r="TK591" s="163"/>
      <c r="TL591" s="163"/>
      <c r="TM591" s="163"/>
      <c r="TN591" s="163"/>
      <c r="TO591" s="163"/>
      <c r="TP591" s="163"/>
      <c r="TQ591" s="163"/>
      <c r="TR591" s="163"/>
      <c r="TS591" s="163"/>
      <c r="TT591" s="163"/>
      <c r="TU591" s="163"/>
      <c r="TV591" s="163"/>
      <c r="TW591" s="163"/>
      <c r="TX591" s="163"/>
      <c r="TY591" s="163"/>
      <c r="TZ591" s="163"/>
      <c r="UA591" s="163"/>
      <c r="UB591" s="163"/>
      <c r="UC591" s="163"/>
      <c r="UD591" s="163"/>
      <c r="UE591" s="163"/>
      <c r="UF591" s="163"/>
      <c r="UG591" s="163"/>
      <c r="UH591" s="163"/>
      <c r="UI591" s="163"/>
      <c r="UJ591" s="163"/>
      <c r="UK591" s="163"/>
      <c r="UL591" s="163"/>
      <c r="UM591" s="163"/>
      <c r="UN591" s="163"/>
      <c r="UO591" s="163"/>
      <c r="UP591" s="163"/>
      <c r="UQ591" s="163"/>
      <c r="UR591" s="163"/>
      <c r="US591" s="163"/>
      <c r="UT591" s="163"/>
      <c r="UU591" s="163"/>
      <c r="UV591" s="163"/>
      <c r="UW591" s="163"/>
      <c r="UX591" s="163"/>
      <c r="UY591" s="163"/>
      <c r="UZ591" s="163"/>
      <c r="VA591" s="163"/>
      <c r="VB591" s="163"/>
      <c r="VC591" s="163"/>
      <c r="VD591" s="163"/>
      <c r="VE591" s="163"/>
      <c r="VF591" s="163"/>
      <c r="VG591" s="163"/>
      <c r="VH591" s="163"/>
      <c r="VI591" s="163"/>
      <c r="VJ591" s="163"/>
      <c r="VK591" s="163"/>
      <c r="VL591" s="163"/>
      <c r="VM591" s="163"/>
      <c r="VN591" s="163"/>
      <c r="VO591" s="163"/>
      <c r="VP591" s="163"/>
      <c r="VQ591" s="163"/>
      <c r="VR591" s="163"/>
      <c r="VS591" s="163"/>
      <c r="VT591" s="163"/>
      <c r="VU591" s="163"/>
      <c r="VV591" s="163"/>
      <c r="VW591" s="163"/>
      <c r="VX591" s="163"/>
      <c r="VY591" s="163"/>
      <c r="VZ591" s="163"/>
      <c r="WA591" s="163"/>
      <c r="WB591" s="163"/>
      <c r="WC591" s="163"/>
      <c r="WD591" s="163"/>
      <c r="WE591" s="163"/>
      <c r="WF591" s="163"/>
      <c r="WG591" s="163"/>
      <c r="WH591" s="163"/>
      <c r="WI591" s="163"/>
      <c r="WJ591" s="163"/>
      <c r="WK591" s="163"/>
      <c r="WL591" s="163"/>
      <c r="WM591" s="163"/>
      <c r="WN591" s="163"/>
      <c r="WO591" s="163"/>
      <c r="WP591" s="163"/>
      <c r="WQ591" s="163"/>
      <c r="WR591" s="163"/>
      <c r="WS591" s="163"/>
      <c r="WT591" s="163"/>
      <c r="WU591" s="163"/>
      <c r="WV591" s="163"/>
      <c r="WW591" s="163"/>
      <c r="WX591" s="163"/>
      <c r="WY591" s="163"/>
      <c r="WZ591" s="163"/>
      <c r="XA591" s="163"/>
      <c r="XB591" s="163"/>
      <c r="XC591" s="163"/>
      <c r="XD591" s="163"/>
      <c r="XE591" s="163"/>
      <c r="XF591" s="163"/>
      <c r="XG591" s="163"/>
      <c r="XH591" s="163"/>
      <c r="XI591" s="163"/>
      <c r="XJ591" s="163"/>
      <c r="XK591" s="163"/>
      <c r="XL591" s="163"/>
      <c r="XM591" s="163"/>
      <c r="XN591" s="163"/>
      <c r="XO591" s="163"/>
      <c r="XP591" s="163"/>
      <c r="XQ591" s="163"/>
      <c r="XR591" s="163"/>
      <c r="XS591" s="163"/>
      <c r="XT591" s="163"/>
      <c r="XU591" s="163"/>
      <c r="XV591" s="163"/>
      <c r="XW591" s="163"/>
      <c r="XX591" s="163"/>
      <c r="XY591" s="163"/>
      <c r="XZ591" s="163"/>
      <c r="YA591" s="163"/>
      <c r="YB591" s="163"/>
      <c r="YC591" s="163"/>
      <c r="YD591" s="163"/>
      <c r="YE591" s="163"/>
      <c r="YF591" s="163"/>
      <c r="YG591" s="163"/>
      <c r="YH591" s="163"/>
      <c r="YI591" s="163"/>
      <c r="YJ591" s="163"/>
      <c r="YK591" s="163"/>
      <c r="YL591" s="163"/>
      <c r="YM591" s="163"/>
      <c r="YN591" s="163"/>
      <c r="YO591" s="163"/>
      <c r="YP591" s="163"/>
      <c r="YQ591" s="163"/>
      <c r="YR591" s="163"/>
      <c r="YS591" s="163"/>
      <c r="YT591" s="163"/>
      <c r="YU591" s="163"/>
      <c r="YV591" s="163"/>
      <c r="YW591" s="163"/>
      <c r="YX591" s="163"/>
      <c r="YY591" s="163"/>
      <c r="YZ591" s="163"/>
      <c r="ZA591" s="163"/>
      <c r="ZB591" s="163"/>
      <c r="ZC591" s="163"/>
      <c r="ZD591" s="163"/>
      <c r="ZE591" s="163"/>
      <c r="ZF591" s="163"/>
      <c r="ZG591" s="163"/>
      <c r="ZH591" s="163"/>
      <c r="ZI591" s="163"/>
      <c r="ZJ591" s="163"/>
      <c r="ZK591" s="163"/>
      <c r="ZL591" s="163"/>
      <c r="ZM591" s="163"/>
      <c r="ZN591" s="163"/>
      <c r="ZO591" s="163"/>
      <c r="ZP591" s="163"/>
      <c r="ZQ591" s="163"/>
      <c r="ZR591" s="163"/>
      <c r="ZS591" s="163"/>
      <c r="ZT591" s="163"/>
      <c r="ZU591" s="163"/>
      <c r="ZV591" s="163"/>
      <c r="ZW591" s="163"/>
      <c r="ZX591" s="163"/>
      <c r="ZY591" s="163"/>
      <c r="ZZ591" s="163"/>
      <c r="AAA591" s="163"/>
      <c r="AAB591" s="163"/>
      <c r="AAC591" s="163"/>
      <c r="AAD591" s="163"/>
      <c r="AAE591" s="163"/>
      <c r="AAF591" s="163"/>
      <c r="AAG591" s="163"/>
      <c r="AAH591" s="163"/>
      <c r="AAI591" s="163"/>
      <c r="AAJ591" s="163"/>
      <c r="AAK591" s="163"/>
      <c r="AAL591" s="163"/>
      <c r="AAM591" s="163"/>
      <c r="AAN591" s="163"/>
      <c r="AAO591" s="163"/>
      <c r="AAP591" s="163"/>
      <c r="AAQ591" s="163"/>
      <c r="AAR591" s="163"/>
      <c r="AAS591" s="163"/>
      <c r="AAT591" s="163"/>
      <c r="AAU591" s="163"/>
      <c r="AAV591" s="163"/>
      <c r="AAW591" s="163"/>
      <c r="AAX591" s="163"/>
      <c r="AAY591" s="163"/>
      <c r="AAZ591" s="163"/>
      <c r="ABA591" s="163"/>
      <c r="ABB591" s="163"/>
      <c r="ABC591" s="163"/>
      <c r="ABD591" s="163"/>
      <c r="ABE591" s="163"/>
      <c r="ABF591" s="163"/>
      <c r="ABG591" s="163"/>
      <c r="ABH591" s="163"/>
      <c r="ABI591" s="163"/>
      <c r="ABJ591" s="163"/>
      <c r="ABK591" s="163"/>
      <c r="ABL591" s="163"/>
      <c r="ABM591" s="163"/>
      <c r="ABN591" s="163"/>
      <c r="ABO591" s="163"/>
      <c r="ABP591" s="163"/>
      <c r="ABQ591" s="163"/>
      <c r="ABR591" s="163"/>
      <c r="ABS591" s="163"/>
      <c r="ABT591" s="163"/>
      <c r="ABU591" s="163"/>
      <c r="ABV591" s="163"/>
      <c r="ABW591" s="163"/>
      <c r="ABX591" s="163"/>
      <c r="ABY591" s="163"/>
      <c r="ABZ591" s="163"/>
      <c r="ACA591" s="163"/>
      <c r="ACB591" s="163"/>
      <c r="ACC591" s="163"/>
      <c r="ACD591" s="163"/>
      <c r="ACE591" s="163"/>
      <c r="ACF591" s="163"/>
      <c r="ACG591" s="163"/>
      <c r="ACH591" s="163"/>
      <c r="ACI591" s="163"/>
      <c r="ACJ591" s="163"/>
      <c r="ACK591" s="163"/>
      <c r="ACL591" s="163"/>
      <c r="ACM591" s="163"/>
      <c r="ACN591" s="163"/>
      <c r="ACO591" s="163"/>
      <c r="ACP591" s="163"/>
      <c r="ACQ591" s="163"/>
      <c r="ACR591" s="163"/>
      <c r="ACS591" s="163"/>
      <c r="ACT591" s="163"/>
      <c r="ACU591" s="163"/>
      <c r="ACV591" s="163"/>
      <c r="ACW591" s="163"/>
      <c r="ACX591" s="163"/>
      <c r="ACY591" s="163"/>
      <c r="ACZ591" s="163"/>
      <c r="ADA591" s="163"/>
      <c r="ADB591" s="163"/>
      <c r="ADC591" s="163"/>
      <c r="ADD591" s="163"/>
      <c r="ADE591" s="163"/>
      <c r="ADF591" s="163"/>
      <c r="ADG591" s="163"/>
      <c r="ADH591" s="163"/>
      <c r="ADI591" s="163"/>
      <c r="ADJ591" s="163"/>
      <c r="ADK591" s="163"/>
      <c r="ADL591" s="163"/>
      <c r="ADM591" s="163"/>
      <c r="ADN591" s="163"/>
      <c r="ADO591" s="163"/>
      <c r="ADP591" s="163"/>
      <c r="ADQ591" s="163"/>
      <c r="ADR591" s="163"/>
      <c r="ADS591" s="163"/>
      <c r="ADT591" s="163"/>
      <c r="ADU591" s="163"/>
      <c r="ADV591" s="163"/>
      <c r="ADW591" s="163"/>
      <c r="ADX591" s="163"/>
      <c r="ADY591" s="163"/>
      <c r="ADZ591" s="163"/>
      <c r="AEA591" s="163"/>
      <c r="AEB591" s="163"/>
      <c r="AEC591" s="163"/>
      <c r="AED591" s="163"/>
      <c r="AEE591" s="163"/>
      <c r="AEF591" s="163"/>
      <c r="AEG591" s="163"/>
      <c r="AEH591" s="163"/>
      <c r="AEI591" s="163"/>
      <c r="AEJ591" s="163"/>
      <c r="AEK591" s="163"/>
      <c r="AEL591" s="163"/>
      <c r="AEM591" s="163"/>
      <c r="AEN591" s="163"/>
      <c r="AEO591" s="163"/>
      <c r="AEP591" s="163"/>
      <c r="AEQ591" s="163"/>
      <c r="AER591" s="163"/>
      <c r="AES591" s="163"/>
      <c r="AET591" s="163"/>
      <c r="AEU591" s="163"/>
      <c r="AEV591" s="163"/>
      <c r="AEW591" s="163"/>
      <c r="AEX591" s="163"/>
      <c r="AEY591" s="163"/>
      <c r="AEZ591" s="163"/>
      <c r="AFA591" s="163"/>
      <c r="AFB591" s="163"/>
      <c r="AFC591" s="163"/>
      <c r="AFD591" s="163"/>
      <c r="AFE591" s="163"/>
      <c r="AFF591" s="163"/>
      <c r="AFG591" s="163"/>
      <c r="AFH591" s="163"/>
      <c r="AFI591" s="163"/>
      <c r="AFJ591" s="163"/>
      <c r="AFK591" s="163"/>
      <c r="AFL591" s="163"/>
      <c r="AFM591" s="163"/>
      <c r="AFN591" s="163"/>
      <c r="AFO591" s="163"/>
      <c r="AFP591" s="163"/>
      <c r="AFQ591" s="163"/>
      <c r="AFR591" s="163"/>
      <c r="AFS591" s="163"/>
      <c r="AFT591" s="163"/>
      <c r="AFU591" s="163"/>
      <c r="AFV591" s="163"/>
      <c r="AFW591" s="163"/>
      <c r="AFX591" s="163"/>
      <c r="AFY591" s="163"/>
      <c r="AFZ591" s="163"/>
      <c r="AGA591" s="163"/>
      <c r="AGB591" s="163"/>
      <c r="AGC591" s="163"/>
      <c r="AGD591" s="163"/>
      <c r="AGE591" s="163"/>
      <c r="AGF591" s="163"/>
      <c r="AGG591" s="163"/>
      <c r="AGH591" s="163"/>
      <c r="AGI591" s="163"/>
      <c r="AGJ591" s="163"/>
      <c r="AGK591" s="163"/>
      <c r="AGL591" s="163"/>
      <c r="AGM591" s="163"/>
      <c r="AGN591" s="163"/>
      <c r="AGO591" s="163"/>
      <c r="AGP591" s="163"/>
      <c r="AGQ591" s="163"/>
      <c r="AGR591" s="163"/>
      <c r="AGS591" s="163"/>
      <c r="AGT591" s="163"/>
      <c r="AGU591" s="163"/>
      <c r="AGV591" s="163"/>
      <c r="AGW591" s="163"/>
      <c r="AGX591" s="163"/>
      <c r="AGY591" s="163"/>
      <c r="AGZ591" s="163"/>
      <c r="AHA591" s="163"/>
      <c r="AHB591" s="163"/>
      <c r="AHC591" s="163"/>
      <c r="AHD591" s="163"/>
      <c r="AHE591" s="163"/>
      <c r="AHF591" s="163"/>
      <c r="AHG591" s="163"/>
      <c r="AHH591" s="163"/>
      <c r="AHI591" s="163"/>
      <c r="AHJ591" s="163"/>
      <c r="AHK591" s="163"/>
      <c r="AHL591" s="163"/>
      <c r="AHM591" s="163"/>
      <c r="AHN591" s="163"/>
      <c r="AHO591" s="163"/>
      <c r="AHP591" s="163"/>
      <c r="AHQ591" s="163"/>
      <c r="AHR591" s="163"/>
      <c r="AHS591" s="163"/>
      <c r="AHT591" s="163"/>
      <c r="AHU591" s="163"/>
      <c r="AHV591" s="163"/>
      <c r="AHW591" s="163"/>
      <c r="AHX591" s="163"/>
      <c r="AHY591" s="163"/>
      <c r="AHZ591" s="163"/>
      <c r="AIA591" s="163"/>
      <c r="AIB591" s="163"/>
      <c r="AIC591" s="163"/>
      <c r="AID591" s="163"/>
      <c r="AIE591" s="163"/>
      <c r="AIF591" s="163"/>
      <c r="AIG591" s="163"/>
      <c r="AIH591" s="163"/>
      <c r="AII591" s="163"/>
      <c r="AIJ591" s="163"/>
      <c r="AIK591" s="163"/>
      <c r="AIL591" s="163"/>
      <c r="AIM591" s="163"/>
      <c r="AIN591" s="163"/>
      <c r="AIO591" s="163"/>
      <c r="AIP591" s="163"/>
      <c r="AIQ591" s="163"/>
      <c r="AIR591" s="163"/>
      <c r="AIS591" s="163"/>
      <c r="AIT591" s="163"/>
      <c r="AIU591" s="163"/>
      <c r="AIV591" s="163"/>
      <c r="AIW591" s="163"/>
      <c r="AIX591" s="163"/>
      <c r="AIY591" s="163"/>
      <c r="AIZ591" s="163"/>
      <c r="AJA591" s="163"/>
      <c r="AJB591" s="163"/>
      <c r="AJC591" s="163"/>
      <c r="AJD591" s="163"/>
      <c r="AJE591" s="163"/>
      <c r="AJF591" s="163"/>
      <c r="AJG591" s="163"/>
      <c r="AJH591" s="163"/>
      <c r="AJI591" s="163"/>
      <c r="AJJ591" s="163"/>
      <c r="AJK591" s="163"/>
      <c r="AJL591" s="163"/>
      <c r="AJM591" s="163"/>
      <c r="AJN591" s="163"/>
      <c r="AJO591" s="163"/>
      <c r="AJP591" s="163"/>
      <c r="AJQ591" s="163"/>
      <c r="AJR591" s="163"/>
      <c r="AJS591" s="163"/>
      <c r="AJT591" s="163"/>
      <c r="AJU591" s="163"/>
      <c r="AJV591" s="163"/>
      <c r="AJW591" s="163"/>
      <c r="AJX591" s="163"/>
      <c r="AJY591" s="163"/>
      <c r="AJZ591" s="163"/>
      <c r="AKA591" s="163"/>
      <c r="AKB591" s="163"/>
      <c r="AKC591" s="163"/>
      <c r="AKD591" s="163"/>
      <c r="AKE591" s="163"/>
      <c r="AKF591" s="163"/>
      <c r="AKG591" s="163"/>
      <c r="AKH591" s="163"/>
      <c r="AKI591" s="163"/>
      <c r="AKJ591" s="163"/>
      <c r="AKK591" s="163"/>
      <c r="AKL591" s="163"/>
      <c r="AKM591" s="163"/>
      <c r="AKN591" s="163"/>
      <c r="AKO591" s="163"/>
      <c r="AKP591" s="163"/>
      <c r="AKQ591" s="163"/>
      <c r="AKR591" s="163"/>
      <c r="AKS591" s="163"/>
      <c r="AKT591" s="163"/>
      <c r="AKU591" s="163"/>
      <c r="AKV591" s="163"/>
      <c r="AKW591" s="163"/>
      <c r="AKX591" s="163"/>
      <c r="AKY591" s="163"/>
      <c r="AKZ591" s="163"/>
      <c r="ALA591" s="163"/>
      <c r="ALB591" s="163"/>
      <c r="ALC591" s="163"/>
      <c r="ALD591" s="163"/>
      <c r="ALE591" s="163"/>
      <c r="ALF591" s="163"/>
      <c r="ALG591" s="163"/>
      <c r="ALH591" s="163"/>
      <c r="ALI591" s="163"/>
      <c r="ALJ591" s="163"/>
      <c r="ALK591" s="163"/>
      <c r="ALL591" s="163"/>
      <c r="ALM591" s="163"/>
      <c r="ALN591" s="163"/>
      <c r="ALO591" s="163"/>
      <c r="ALP591" s="163"/>
      <c r="ALQ591" s="163"/>
      <c r="ALR591" s="163"/>
      <c r="ALS591" s="163"/>
      <c r="ALT591" s="163"/>
      <c r="ALU591" s="163"/>
      <c r="ALV591" s="163"/>
      <c r="ALW591" s="163"/>
      <c r="ALX591" s="163"/>
      <c r="ALY591" s="163"/>
      <c r="ALZ591" s="163"/>
      <c r="AMA591" s="163"/>
      <c r="AMB591" s="163"/>
      <c r="AMC591" s="163"/>
      <c r="AMD591" s="163"/>
      <c r="AME591" s="163"/>
      <c r="AMF591" s="163"/>
      <c r="AMG591" s="163"/>
      <c r="AMH591" s="163"/>
      <c r="AMI591" s="163"/>
      <c r="AMJ591" s="163"/>
      <c r="AMK591" s="163"/>
      <c r="AML591" s="163"/>
      <c r="AMM591" s="163"/>
      <c r="AMN591" s="163"/>
      <c r="AMO591" s="163"/>
      <c r="AMP591" s="163"/>
      <c r="AMQ591" s="163"/>
      <c r="AMR591" s="163"/>
      <c r="AMS591" s="163"/>
      <c r="AMT591" s="163"/>
      <c r="AMU591" s="163"/>
      <c r="AMV591" s="163"/>
      <c r="AMW591" s="163"/>
      <c r="AMX591" s="163"/>
      <c r="AMY591" s="163"/>
      <c r="AMZ591" s="163"/>
      <c r="ANA591" s="163"/>
      <c r="ANB591" s="163"/>
      <c r="ANC591" s="163"/>
      <c r="AND591" s="163"/>
      <c r="ANE591" s="163"/>
      <c r="ANF591" s="163"/>
      <c r="ANG591" s="163"/>
      <c r="ANH591" s="163"/>
      <c r="ANI591" s="163"/>
      <c r="ANJ591" s="163"/>
      <c r="ANK591" s="163"/>
      <c r="ANL591" s="163"/>
      <c r="ANM591" s="163"/>
      <c r="ANN591" s="163"/>
      <c r="ANO591" s="163"/>
      <c r="ANP591" s="163"/>
      <c r="ANQ591" s="163"/>
      <c r="ANR591" s="163"/>
      <c r="ANS591" s="163"/>
      <c r="ANT591" s="163"/>
      <c r="ANU591" s="163"/>
      <c r="ANV591" s="163"/>
      <c r="ANW591" s="163"/>
      <c r="ANX591" s="163"/>
      <c r="ANY591" s="163"/>
      <c r="ANZ591" s="163"/>
      <c r="AOA591" s="163"/>
      <c r="AOB591" s="163"/>
      <c r="AOC591" s="163"/>
      <c r="AOD591" s="163"/>
      <c r="AOE591" s="163"/>
      <c r="AOF591" s="163"/>
      <c r="AOG591" s="163"/>
      <c r="AOH591" s="163"/>
      <c r="AOI591" s="163"/>
      <c r="AOJ591" s="163"/>
      <c r="AOK591" s="163"/>
      <c r="AOL591" s="163"/>
      <c r="AOM591" s="163"/>
      <c r="AON591" s="163"/>
      <c r="AOO591" s="163"/>
      <c r="AOP591" s="163"/>
      <c r="AOQ591" s="163"/>
      <c r="AOR591" s="163"/>
      <c r="AOS591" s="163"/>
      <c r="AOT591" s="163"/>
      <c r="AOU591" s="163"/>
      <c r="AOV591" s="163"/>
      <c r="AOW591" s="163"/>
      <c r="AOX591" s="163"/>
      <c r="AOY591" s="163"/>
      <c r="AOZ591" s="163"/>
      <c r="APA591" s="163"/>
      <c r="APB591" s="163"/>
      <c r="APC591" s="163"/>
      <c r="APD591" s="163"/>
      <c r="APE591" s="163"/>
      <c r="APF591" s="163"/>
      <c r="APG591" s="163"/>
      <c r="APH591" s="163"/>
      <c r="API591" s="163"/>
      <c r="APJ591" s="163"/>
      <c r="APK591" s="163"/>
      <c r="APL591" s="163"/>
      <c r="APM591" s="163"/>
      <c r="APN591" s="163"/>
      <c r="APO591" s="163"/>
      <c r="APP591" s="163"/>
      <c r="APQ591" s="163"/>
      <c r="APR591" s="163"/>
      <c r="APS591" s="163"/>
      <c r="APT591" s="163"/>
      <c r="APU591" s="163"/>
      <c r="APV591" s="163"/>
      <c r="APW591" s="163"/>
      <c r="APX591" s="163"/>
      <c r="APY591" s="163"/>
      <c r="APZ591" s="163"/>
      <c r="AQA591" s="163"/>
      <c r="AQB591" s="163"/>
      <c r="AQC591" s="163"/>
      <c r="AQD591" s="163"/>
      <c r="AQE591" s="163"/>
      <c r="AQF591" s="163"/>
      <c r="AQG591" s="163"/>
      <c r="AQH591" s="163"/>
      <c r="AQI591" s="163"/>
      <c r="AQJ591" s="163"/>
      <c r="AQK591" s="163"/>
      <c r="AQL591" s="163"/>
      <c r="AQM591" s="163"/>
      <c r="AQN591" s="163"/>
      <c r="AQO591" s="163"/>
      <c r="AQP591" s="163"/>
      <c r="AQQ591" s="163"/>
      <c r="AQR591" s="163"/>
      <c r="AQS591" s="163"/>
      <c r="AQT591" s="163"/>
      <c r="AQU591" s="163"/>
      <c r="AQV591" s="163"/>
      <c r="AQW591" s="163"/>
      <c r="AQX591" s="163"/>
      <c r="AQY591" s="163"/>
      <c r="AQZ591" s="163"/>
      <c r="ARA591" s="163"/>
      <c r="ARB591" s="163"/>
      <c r="ARC591" s="163"/>
      <c r="ARD591" s="163"/>
      <c r="ARE591" s="163"/>
      <c r="ARF591" s="163"/>
      <c r="ARG591" s="163"/>
      <c r="ARH591" s="163"/>
      <c r="ARI591" s="163"/>
      <c r="ARJ591" s="163"/>
      <c r="ARK591" s="163"/>
      <c r="ARL591" s="163"/>
      <c r="ARM591" s="163"/>
      <c r="ARN591" s="163"/>
      <c r="ARO591" s="163"/>
      <c r="ARP591" s="163"/>
      <c r="ARQ591" s="163"/>
      <c r="ARR591" s="163"/>
      <c r="ARS591" s="163"/>
      <c r="ART591" s="163"/>
      <c r="ARU591" s="163"/>
      <c r="ARV591" s="163"/>
      <c r="ARW591" s="163"/>
      <c r="ARX591" s="163"/>
      <c r="ARY591" s="163"/>
      <c r="ARZ591" s="163"/>
      <c r="ASA591" s="163"/>
      <c r="ASB591" s="163"/>
      <c r="ASC591" s="163"/>
      <c r="ASD591" s="163"/>
      <c r="ASE591" s="163"/>
      <c r="ASF591" s="163"/>
      <c r="ASG591" s="163"/>
      <c r="ASH591" s="163"/>
      <c r="ASI591" s="163"/>
      <c r="ASJ591" s="163"/>
      <c r="ASK591" s="163"/>
      <c r="ASL591" s="163"/>
      <c r="ASM591" s="163"/>
      <c r="ASN591" s="163"/>
      <c r="ASO591" s="163"/>
      <c r="ASP591" s="163"/>
      <c r="ASQ591" s="163"/>
      <c r="ASR591" s="163"/>
      <c r="ASS591" s="163"/>
      <c r="AST591" s="163"/>
      <c r="ASU591" s="163"/>
      <c r="ASV591" s="163"/>
      <c r="ASW591" s="163"/>
      <c r="ASX591" s="163"/>
      <c r="ASY591" s="163"/>
      <c r="ASZ591" s="163"/>
      <c r="ATA591" s="163"/>
      <c r="ATB591" s="163"/>
      <c r="ATC591" s="163"/>
      <c r="ATD591" s="163"/>
      <c r="ATE591" s="163"/>
      <c r="ATF591" s="163"/>
      <c r="ATG591" s="163"/>
      <c r="ATH591" s="163"/>
      <c r="ATI591" s="163"/>
      <c r="ATJ591" s="163"/>
      <c r="ATK591" s="163"/>
      <c r="ATL591" s="163"/>
      <c r="ATM591" s="163"/>
      <c r="ATN591" s="163"/>
      <c r="ATO591" s="163"/>
      <c r="ATP591" s="163"/>
      <c r="ATQ591" s="163"/>
      <c r="ATR591" s="163"/>
      <c r="ATS591" s="163"/>
      <c r="ATT591" s="163"/>
      <c r="ATU591" s="163"/>
      <c r="ATV591" s="163"/>
      <c r="ATW591" s="163"/>
      <c r="ATX591" s="163"/>
      <c r="ATY591" s="163"/>
      <c r="ATZ591" s="163"/>
      <c r="AUA591" s="163"/>
      <c r="AUB591" s="163"/>
      <c r="AUC591" s="163"/>
      <c r="AUD591" s="163"/>
      <c r="AUE591" s="163"/>
      <c r="AUF591" s="163"/>
      <c r="AUG591" s="163"/>
      <c r="AUH591" s="163"/>
      <c r="AUI591" s="163"/>
      <c r="AUJ591" s="163"/>
      <c r="AUK591" s="163"/>
      <c r="AUL591" s="163"/>
      <c r="AUM591" s="163"/>
      <c r="AUN591" s="163"/>
      <c r="AUO591" s="163"/>
      <c r="AUP591" s="163"/>
      <c r="AUQ591" s="163"/>
      <c r="AUR591" s="163"/>
      <c r="AUS591" s="163"/>
      <c r="AUT591" s="163"/>
      <c r="AUU591" s="163"/>
      <c r="AUV591" s="163"/>
      <c r="AUW591" s="163"/>
      <c r="AUX591" s="163"/>
      <c r="AUY591" s="163"/>
      <c r="AUZ591" s="163"/>
      <c r="AVA591" s="163"/>
      <c r="AVB591" s="163"/>
      <c r="AVC591" s="163"/>
      <c r="AVD591" s="163"/>
      <c r="AVE591" s="163"/>
      <c r="AVF591" s="163"/>
      <c r="AVG591" s="163"/>
      <c r="AVH591" s="163"/>
      <c r="AVI591" s="163"/>
      <c r="AVJ591" s="163"/>
      <c r="AVK591" s="163"/>
      <c r="AVL591" s="163"/>
      <c r="AVM591" s="163"/>
      <c r="AVN591" s="163"/>
      <c r="AVO591" s="163"/>
      <c r="AVP591" s="163"/>
      <c r="AVQ591" s="163"/>
      <c r="AVR591" s="163"/>
      <c r="AVS591" s="163"/>
      <c r="AVT591" s="163"/>
      <c r="AVU591" s="163"/>
      <c r="AVV591" s="163"/>
      <c r="AVW591" s="163"/>
      <c r="AVX591" s="163"/>
      <c r="AVY591" s="163"/>
      <c r="AVZ591" s="163"/>
      <c r="AWA591" s="163"/>
      <c r="AWB591" s="163"/>
      <c r="AWC591" s="163"/>
      <c r="AWD591" s="163"/>
      <c r="AWE591" s="163"/>
      <c r="AWF591" s="163"/>
      <c r="AWG591" s="163"/>
      <c r="AWH591" s="163"/>
      <c r="AWI591" s="163"/>
      <c r="AWJ591" s="163"/>
      <c r="AWK591" s="163"/>
      <c r="AWL591" s="163"/>
      <c r="AWM591" s="163"/>
      <c r="AWN591" s="163"/>
      <c r="AWO591" s="163"/>
      <c r="AWP591" s="163"/>
      <c r="AWQ591" s="163"/>
      <c r="AWR591" s="163"/>
      <c r="AWS591" s="163"/>
      <c r="AWT591" s="163"/>
      <c r="AWU591" s="163"/>
      <c r="AWV591" s="163"/>
      <c r="AWW591" s="163"/>
      <c r="AWX591" s="163"/>
      <c r="AWY591" s="163"/>
      <c r="AWZ591" s="163"/>
      <c r="AXA591" s="163"/>
      <c r="AXB591" s="163"/>
      <c r="AXC591" s="163"/>
      <c r="AXD591" s="163"/>
      <c r="AXE591" s="163"/>
      <c r="AXF591" s="163"/>
      <c r="AXG591" s="163"/>
      <c r="AXH591" s="163"/>
      <c r="AXI591" s="163"/>
      <c r="AXJ591" s="163"/>
      <c r="AXK591" s="163"/>
      <c r="AXL591" s="163"/>
      <c r="AXM591" s="163"/>
      <c r="AXN591" s="163"/>
      <c r="AXO591" s="163"/>
      <c r="AXP591" s="163"/>
      <c r="AXQ591" s="163"/>
      <c r="AXR591" s="163"/>
      <c r="AXS591" s="163"/>
      <c r="AXT591" s="163"/>
      <c r="AXU591" s="163"/>
      <c r="AXV591" s="163"/>
      <c r="AXW591" s="163"/>
      <c r="AXX591" s="163"/>
      <c r="AXY591" s="163"/>
      <c r="AXZ591" s="163"/>
      <c r="AYA591" s="163"/>
      <c r="AYB591" s="163"/>
      <c r="AYC591" s="163"/>
      <c r="AYD591" s="163"/>
      <c r="AYE591" s="163"/>
      <c r="AYF591" s="163"/>
      <c r="AYG591" s="163"/>
      <c r="AYH591" s="163"/>
      <c r="AYI591" s="163"/>
      <c r="AYJ591" s="163"/>
      <c r="AYK591" s="163"/>
      <c r="AYL591" s="163"/>
      <c r="AYM591" s="163"/>
      <c r="AYN591" s="163"/>
      <c r="AYO591" s="163"/>
      <c r="AYP591" s="163"/>
      <c r="AYQ591" s="163"/>
      <c r="AYR591" s="163"/>
      <c r="AYS591" s="163"/>
      <c r="AYT591" s="163"/>
      <c r="AYU591" s="163"/>
      <c r="AYV591" s="163"/>
      <c r="AYW591" s="163"/>
      <c r="AYX591" s="163"/>
      <c r="AYY591" s="163"/>
      <c r="AYZ591" s="163"/>
      <c r="AZA591" s="163"/>
      <c r="AZB591" s="163"/>
      <c r="AZC591" s="163"/>
      <c r="AZD591" s="163"/>
      <c r="AZE591" s="163"/>
      <c r="AZF591" s="163"/>
      <c r="AZG591" s="163"/>
      <c r="AZH591" s="163"/>
      <c r="AZI591" s="163"/>
      <c r="AZJ591" s="163"/>
      <c r="AZK591" s="163"/>
      <c r="AZL591" s="163"/>
      <c r="AZM591" s="163"/>
      <c r="AZN591" s="163"/>
      <c r="AZO591" s="163"/>
      <c r="AZP591" s="163"/>
      <c r="AZQ591" s="163"/>
      <c r="AZR591" s="163"/>
      <c r="AZS591" s="163"/>
      <c r="AZT591" s="163"/>
      <c r="AZU591" s="163"/>
      <c r="AZV591" s="163"/>
      <c r="AZW591" s="163"/>
      <c r="AZX591" s="163"/>
      <c r="AZY591" s="163"/>
      <c r="AZZ591" s="163"/>
      <c r="BAA591" s="163"/>
      <c r="BAB591" s="163"/>
      <c r="BAC591" s="163"/>
      <c r="BAD591" s="163"/>
      <c r="BAE591" s="163"/>
      <c r="BAF591" s="163"/>
      <c r="BAG591" s="163"/>
      <c r="BAH591" s="163"/>
      <c r="BAI591" s="163"/>
      <c r="BAJ591" s="163"/>
      <c r="BAK591" s="163"/>
      <c r="BAL591" s="163"/>
      <c r="BAM591" s="163"/>
      <c r="BAN591" s="163"/>
      <c r="BAO591" s="163"/>
      <c r="BAP591" s="163"/>
      <c r="BAQ591" s="163"/>
      <c r="BAR591" s="163"/>
      <c r="BAS591" s="163"/>
      <c r="BAT591" s="163"/>
      <c r="BAU591" s="163"/>
      <c r="BAV591" s="163"/>
      <c r="BAW591" s="163"/>
      <c r="BAX591" s="163"/>
      <c r="BAY591" s="163"/>
      <c r="BAZ591" s="163"/>
      <c r="BBA591" s="163"/>
      <c r="BBB591" s="163"/>
      <c r="BBC591" s="163"/>
      <c r="BBD591" s="163"/>
      <c r="BBE591" s="163"/>
      <c r="BBF591" s="163"/>
      <c r="BBG591" s="163"/>
      <c r="BBH591" s="163"/>
      <c r="BBI591" s="163"/>
      <c r="BBJ591" s="163"/>
      <c r="BBK591" s="163"/>
      <c r="BBL591" s="163"/>
      <c r="BBM591" s="163"/>
      <c r="BBN591" s="163"/>
      <c r="BBO591" s="163"/>
      <c r="BBP591" s="163"/>
      <c r="BBQ591" s="163"/>
      <c r="BBR591" s="163"/>
      <c r="BBS591" s="163"/>
      <c r="BBT591" s="163"/>
      <c r="BBU591" s="163"/>
      <c r="BBV591" s="163"/>
      <c r="BBW591" s="163"/>
      <c r="BBX591" s="163"/>
      <c r="BBY591" s="163"/>
      <c r="BBZ591" s="163"/>
      <c r="BCA591" s="163"/>
      <c r="BCB591" s="163"/>
      <c r="BCC591" s="163"/>
      <c r="BCD591" s="163"/>
      <c r="BCE591" s="163"/>
      <c r="BCF591" s="163"/>
      <c r="BCG591" s="163"/>
      <c r="BCH591" s="163"/>
      <c r="BCI591" s="163"/>
      <c r="BCJ591" s="163"/>
      <c r="BCK591" s="163"/>
      <c r="BCL591" s="163"/>
      <c r="BCM591" s="163"/>
      <c r="BCN591" s="163"/>
      <c r="BCO591" s="163"/>
      <c r="BCP591" s="163"/>
      <c r="BCQ591" s="163"/>
      <c r="BCR591" s="163"/>
      <c r="BCS591" s="163"/>
      <c r="BCT591" s="163"/>
      <c r="BCU591" s="163"/>
      <c r="BCV591" s="163"/>
      <c r="BCW591" s="163"/>
      <c r="BCX591" s="163"/>
      <c r="BCY591" s="163"/>
      <c r="BCZ591" s="163"/>
      <c r="BDA591" s="163"/>
      <c r="BDB591" s="163"/>
      <c r="BDC591" s="163"/>
      <c r="BDD591" s="163"/>
      <c r="BDE591" s="163"/>
      <c r="BDF591" s="163"/>
      <c r="BDG591" s="163"/>
      <c r="BDH591" s="163"/>
      <c r="BDI591" s="163"/>
      <c r="BDJ591" s="163"/>
      <c r="BDK591" s="163"/>
      <c r="BDL591" s="163"/>
      <c r="BDM591" s="163"/>
      <c r="BDN591" s="163"/>
      <c r="BDO591" s="163"/>
      <c r="BDP591" s="163"/>
      <c r="BDQ591" s="163"/>
      <c r="BDR591" s="163"/>
      <c r="BDS591" s="163"/>
      <c r="BDT591" s="163"/>
      <c r="BDU591" s="163"/>
      <c r="BDV591" s="163"/>
      <c r="BDW591" s="163"/>
      <c r="BDX591" s="163"/>
      <c r="BDY591" s="163"/>
      <c r="BDZ591" s="163"/>
      <c r="BEA591" s="163"/>
      <c r="BEB591" s="163"/>
      <c r="BEC591" s="163"/>
      <c r="BED591" s="163"/>
      <c r="BEE591" s="163"/>
      <c r="BEF591" s="163"/>
      <c r="BEG591" s="163"/>
      <c r="BEH591" s="163"/>
      <c r="BEI591" s="163"/>
      <c r="BEJ591" s="163"/>
      <c r="BEK591" s="163"/>
      <c r="BEL591" s="163"/>
      <c r="BEM591" s="163"/>
      <c r="BEN591" s="163"/>
      <c r="BEO591" s="163"/>
      <c r="BEP591" s="163"/>
      <c r="BEQ591" s="163"/>
      <c r="BER591" s="163"/>
      <c r="BES591" s="163"/>
      <c r="BET591" s="163"/>
      <c r="BEU591" s="163"/>
      <c r="BEV591" s="163"/>
      <c r="BEW591" s="163"/>
      <c r="BEX591" s="163"/>
      <c r="BEY591" s="163"/>
      <c r="BEZ591" s="163"/>
      <c r="BFA591" s="163"/>
      <c r="BFB591" s="163"/>
      <c r="BFC591" s="163"/>
      <c r="BFD591" s="163"/>
      <c r="BFE591" s="163"/>
      <c r="BFF591" s="163"/>
      <c r="BFG591" s="163"/>
      <c r="BFH591" s="163"/>
      <c r="BFI591" s="163"/>
      <c r="BFJ591" s="163"/>
      <c r="BFK591" s="163"/>
      <c r="BFL591" s="163"/>
      <c r="BFM591" s="163"/>
      <c r="BFN591" s="163"/>
      <c r="BFO591" s="163"/>
      <c r="BFP591" s="163"/>
      <c r="BFQ591" s="163"/>
      <c r="BFR591" s="163"/>
      <c r="BFS591" s="163"/>
      <c r="BFT591" s="163"/>
      <c r="BFU591" s="163"/>
      <c r="BFV591" s="163"/>
      <c r="BFW591" s="163"/>
      <c r="BFX591" s="163"/>
      <c r="BFY591" s="163"/>
      <c r="BFZ591" s="163"/>
      <c r="BGA591" s="163"/>
      <c r="BGB591" s="163"/>
      <c r="BGC591" s="163"/>
      <c r="BGD591" s="163"/>
      <c r="BGE591" s="163"/>
      <c r="BGF591" s="163"/>
      <c r="BGG591" s="163"/>
      <c r="BGH591" s="163"/>
      <c r="BGI591" s="163"/>
      <c r="BGJ591" s="163"/>
      <c r="BGK591" s="163"/>
      <c r="BGL591" s="163"/>
      <c r="BGM591" s="163"/>
      <c r="BGN591" s="163"/>
      <c r="BGO591" s="163"/>
      <c r="BGP591" s="163"/>
      <c r="BGQ591" s="163"/>
      <c r="BGR591" s="163"/>
      <c r="BGS591" s="163"/>
      <c r="BGT591" s="163"/>
      <c r="BGU591" s="163"/>
      <c r="BGV591" s="163"/>
      <c r="BGW591" s="163"/>
      <c r="BGX591" s="163"/>
      <c r="BGY591" s="163"/>
      <c r="BGZ591" s="163"/>
      <c r="BHA591" s="163"/>
      <c r="BHB591" s="163"/>
      <c r="BHC591" s="163"/>
      <c r="BHD591" s="163"/>
      <c r="BHE591" s="163"/>
      <c r="BHF591" s="163"/>
      <c r="BHG591" s="163"/>
      <c r="BHH591" s="163"/>
      <c r="BHI591" s="163"/>
      <c r="BHJ591" s="163"/>
      <c r="BHK591" s="163"/>
      <c r="BHL591" s="163"/>
      <c r="BHM591" s="163"/>
      <c r="BHN591" s="163"/>
      <c r="BHO591" s="163"/>
      <c r="BHP591" s="163"/>
      <c r="BHQ591" s="163"/>
      <c r="BHR591" s="163"/>
      <c r="BHS591" s="163"/>
      <c r="BHT591" s="163"/>
      <c r="BHU591" s="163"/>
      <c r="BHV591" s="163"/>
      <c r="BHW591" s="163"/>
      <c r="BHX591" s="163"/>
      <c r="BHY591" s="163"/>
      <c r="BHZ591" s="163"/>
      <c r="BIA591" s="163"/>
      <c r="BIB591" s="163"/>
      <c r="BIC591" s="163"/>
      <c r="BID591" s="163"/>
      <c r="BIE591" s="163"/>
      <c r="BIF591" s="163"/>
      <c r="BIG591" s="163"/>
      <c r="BIH591" s="163"/>
      <c r="BII591" s="163"/>
      <c r="BIJ591" s="163"/>
      <c r="BIK591" s="163"/>
      <c r="BIL591" s="163"/>
      <c r="BIM591" s="163"/>
      <c r="BIN591" s="163"/>
      <c r="BIO591" s="163"/>
      <c r="BIP591" s="163"/>
      <c r="BIQ591" s="163"/>
      <c r="BIR591" s="163"/>
      <c r="BIS591" s="163"/>
      <c r="BIT591" s="163"/>
      <c r="BIU591" s="163"/>
      <c r="BIV591" s="163"/>
      <c r="BIW591" s="163"/>
      <c r="BIX591" s="163"/>
      <c r="BIY591" s="163"/>
      <c r="BIZ591" s="163"/>
      <c r="BJA591" s="163"/>
      <c r="BJB591" s="163"/>
      <c r="BJC591" s="163"/>
      <c r="BJD591" s="163"/>
      <c r="BJE591" s="163"/>
      <c r="BJF591" s="163"/>
      <c r="BJG591" s="163"/>
      <c r="BJH591" s="163"/>
      <c r="BJI591" s="163"/>
      <c r="BJJ591" s="163"/>
      <c r="BJK591" s="163"/>
      <c r="BJL591" s="163"/>
      <c r="BJM591" s="163"/>
      <c r="BJN591" s="163"/>
      <c r="BJO591" s="163"/>
      <c r="BJP591" s="163"/>
      <c r="BJQ591" s="163"/>
      <c r="BJR591" s="163"/>
      <c r="BJS591" s="163"/>
      <c r="BJT591" s="163"/>
      <c r="BJU591" s="163"/>
      <c r="BJV591" s="163"/>
      <c r="BJW591" s="163"/>
      <c r="BJX591" s="163"/>
      <c r="BJY591" s="163"/>
      <c r="BJZ591" s="163"/>
      <c r="BKA591" s="163"/>
      <c r="BKB591" s="163"/>
      <c r="BKC591" s="163"/>
      <c r="BKD591" s="163"/>
      <c r="BKE591" s="163"/>
      <c r="BKF591" s="163"/>
      <c r="BKG591" s="163"/>
      <c r="BKH591" s="163"/>
      <c r="BKI591" s="163"/>
      <c r="BKJ591" s="163"/>
      <c r="BKK591" s="163"/>
      <c r="BKL591" s="163"/>
      <c r="BKM591" s="163"/>
      <c r="BKN591" s="163"/>
      <c r="BKO591" s="163"/>
      <c r="BKP591" s="163"/>
      <c r="BKQ591" s="163"/>
      <c r="BKR591" s="163"/>
      <c r="BKS591" s="163"/>
      <c r="BKT591" s="163"/>
      <c r="BKU591" s="163"/>
      <c r="BKV591" s="163"/>
      <c r="BKW591" s="163"/>
      <c r="BKX591" s="163"/>
      <c r="BKY591" s="163"/>
      <c r="BKZ591" s="163"/>
      <c r="BLA591" s="163"/>
      <c r="BLB591" s="163"/>
      <c r="BLC591" s="163"/>
      <c r="BLD591" s="163"/>
      <c r="BLE591" s="163"/>
      <c r="BLF591" s="163"/>
      <c r="BLG591" s="163"/>
      <c r="BLH591" s="163"/>
      <c r="BLI591" s="163"/>
      <c r="BLJ591" s="163"/>
      <c r="BLK591" s="163"/>
      <c r="BLL591" s="163"/>
      <c r="BLM591" s="163"/>
      <c r="BLN591" s="163"/>
      <c r="BLO591" s="163"/>
      <c r="BLP591" s="163"/>
      <c r="BLQ591" s="163"/>
      <c r="BLR591" s="163"/>
      <c r="BLS591" s="163"/>
      <c r="BLT591" s="163"/>
      <c r="BLU591" s="163"/>
      <c r="BLV591" s="163"/>
      <c r="BLW591" s="163"/>
      <c r="BLX591" s="163"/>
      <c r="BLY591" s="163"/>
      <c r="BLZ591" s="163"/>
      <c r="BMA591" s="163"/>
      <c r="BMB591" s="163"/>
      <c r="BMC591" s="163"/>
      <c r="BMD591" s="163"/>
      <c r="BME591" s="163"/>
      <c r="BMF591" s="163"/>
      <c r="BMG591" s="163"/>
      <c r="BMH591" s="163"/>
      <c r="BMI591" s="163"/>
      <c r="BMJ591" s="163"/>
      <c r="BMK591" s="163"/>
      <c r="BML591" s="163"/>
      <c r="BMM591" s="163"/>
      <c r="BMN591" s="163"/>
      <c r="BMO591" s="163"/>
      <c r="BMP591" s="163"/>
      <c r="BMQ591" s="163"/>
      <c r="BMR591" s="163"/>
      <c r="BMS591" s="163"/>
      <c r="BMT591" s="163"/>
      <c r="BMU591" s="163"/>
      <c r="BMV591" s="163"/>
      <c r="BMW591" s="163"/>
      <c r="BMX591" s="163"/>
      <c r="BMY591" s="163"/>
      <c r="BMZ591" s="163"/>
      <c r="BNA591" s="163"/>
      <c r="BNB591" s="163"/>
      <c r="BNC591" s="163"/>
      <c r="BND591" s="163"/>
      <c r="BNE591" s="163"/>
      <c r="BNF591" s="163"/>
      <c r="BNG591" s="163"/>
      <c r="BNH591" s="163"/>
      <c r="BNI591" s="163"/>
      <c r="BNJ591" s="163"/>
      <c r="BNK591" s="163"/>
      <c r="BNL591" s="163"/>
      <c r="BNM591" s="163"/>
      <c r="BNN591" s="163"/>
      <c r="BNO591" s="163"/>
      <c r="BNP591" s="163"/>
      <c r="BNQ591" s="163"/>
      <c r="BNR591" s="163"/>
      <c r="BNS591" s="163"/>
      <c r="BNT591" s="163"/>
      <c r="BNU591" s="163"/>
      <c r="BNV591" s="163"/>
      <c r="BNW591" s="163"/>
      <c r="BNX591" s="163"/>
      <c r="BNY591" s="163"/>
      <c r="BNZ591" s="163"/>
      <c r="BOA591" s="163"/>
      <c r="BOB591" s="163"/>
      <c r="BOC591" s="163"/>
      <c r="BOD591" s="163"/>
      <c r="BOE591" s="163"/>
      <c r="BOF591" s="163"/>
      <c r="BOG591" s="163"/>
      <c r="BOH591" s="163"/>
      <c r="BOI591" s="163"/>
      <c r="BOJ591" s="163"/>
      <c r="BOK591" s="163"/>
      <c r="BOL591" s="163"/>
      <c r="BOM591" s="163"/>
      <c r="BON591" s="163"/>
      <c r="BOO591" s="163"/>
      <c r="BOP591" s="163"/>
      <c r="BOQ591" s="163"/>
      <c r="BOR591" s="163"/>
      <c r="BOS591" s="163"/>
      <c r="BOT591" s="163"/>
      <c r="BOU591" s="163"/>
      <c r="BOV591" s="163"/>
      <c r="BOW591" s="163"/>
      <c r="BOX591" s="163"/>
      <c r="BOY591" s="163"/>
      <c r="BOZ591" s="163"/>
      <c r="BPA591" s="163"/>
      <c r="BPB591" s="163"/>
      <c r="BPC591" s="163"/>
      <c r="BPD591" s="163"/>
      <c r="BPE591" s="163"/>
      <c r="BPF591" s="163"/>
      <c r="BPG591" s="163"/>
      <c r="BPH591" s="163"/>
      <c r="BPI591" s="163"/>
      <c r="BPJ591" s="163"/>
      <c r="BPK591" s="163"/>
      <c r="BPL591" s="163"/>
      <c r="BPM591" s="163"/>
      <c r="BPN591" s="163"/>
      <c r="BPO591" s="163"/>
      <c r="BPP591" s="163"/>
      <c r="BPQ591" s="163"/>
      <c r="BPR591" s="163"/>
      <c r="BPS591" s="163"/>
      <c r="BPT591" s="163"/>
      <c r="BPU591" s="163"/>
      <c r="BPV591" s="163"/>
      <c r="BPW591" s="163"/>
      <c r="BPX591" s="163"/>
      <c r="BPY591" s="163"/>
      <c r="BPZ591" s="163"/>
      <c r="BQA591" s="163"/>
      <c r="BQB591" s="163"/>
      <c r="BQC591" s="163"/>
      <c r="BQD591" s="163"/>
      <c r="BQE591" s="163"/>
      <c r="BQF591" s="163"/>
      <c r="BQG591" s="163"/>
      <c r="BQH591" s="163"/>
      <c r="BQI591" s="163"/>
      <c r="BQJ591" s="163"/>
      <c r="BQK591" s="163"/>
      <c r="BQL591" s="163"/>
      <c r="BQM591" s="163"/>
      <c r="BQN591" s="163"/>
      <c r="BQO591" s="163"/>
      <c r="BQP591" s="163"/>
      <c r="BQQ591" s="163"/>
      <c r="BQR591" s="163"/>
      <c r="BQS591" s="163"/>
      <c r="BQT591" s="163"/>
      <c r="BQU591" s="163"/>
      <c r="BQV591" s="163"/>
      <c r="BQW591" s="163"/>
      <c r="BQX591" s="163"/>
      <c r="BQY591" s="163"/>
      <c r="BQZ591" s="163"/>
      <c r="BRA591" s="163"/>
      <c r="BRB591" s="163"/>
      <c r="BRC591" s="163"/>
      <c r="BRD591" s="163"/>
      <c r="BRE591" s="163"/>
      <c r="BRF591" s="163"/>
      <c r="BRG591" s="163"/>
      <c r="BRH591" s="163"/>
      <c r="BRI591" s="163"/>
      <c r="BRJ591" s="163"/>
      <c r="BRK591" s="163"/>
      <c r="BRL591" s="163"/>
      <c r="BRM591" s="163"/>
      <c r="BRN591" s="163"/>
      <c r="BRO591" s="163"/>
      <c r="BRP591" s="163"/>
      <c r="BRQ591" s="163"/>
      <c r="BRR591" s="163"/>
      <c r="BRS591" s="163"/>
      <c r="BRT591" s="163"/>
      <c r="BRU591" s="163"/>
      <c r="BRV591" s="163"/>
      <c r="BRW591" s="163"/>
      <c r="BRX591" s="163"/>
      <c r="BRY591" s="163"/>
      <c r="BRZ591" s="163"/>
      <c r="BSA591" s="163"/>
      <c r="BSB591" s="163"/>
      <c r="BSC591" s="163"/>
      <c r="BSD591" s="163"/>
      <c r="BSE591" s="163"/>
      <c r="BSF591" s="163"/>
      <c r="BSG591" s="163"/>
      <c r="BSH591" s="163"/>
      <c r="BSI591" s="163"/>
      <c r="BSJ591" s="163"/>
      <c r="BSK591" s="163"/>
      <c r="BSL591" s="163"/>
      <c r="BSM591" s="163"/>
      <c r="BSN591" s="163"/>
      <c r="BSO591" s="163"/>
      <c r="BSP591" s="163"/>
      <c r="BSQ591" s="163"/>
      <c r="BSR591" s="163"/>
      <c r="BSS591" s="163"/>
      <c r="BST591" s="163"/>
      <c r="BSU591" s="163"/>
      <c r="BSV591" s="163"/>
      <c r="BSW591" s="163"/>
      <c r="BSX591" s="163"/>
      <c r="BSY591" s="163"/>
      <c r="BSZ591" s="163"/>
      <c r="BTA591" s="163"/>
      <c r="BTB591" s="163"/>
      <c r="BTC591" s="163"/>
      <c r="BTD591" s="163"/>
      <c r="BTE591" s="163"/>
      <c r="BTF591" s="163"/>
      <c r="BTG591" s="163"/>
      <c r="BTH591" s="163"/>
      <c r="BTI591" s="163"/>
      <c r="BTJ591" s="163"/>
      <c r="BTK591" s="163"/>
      <c r="BTL591" s="163"/>
      <c r="BTM591" s="163"/>
      <c r="BTN591" s="163"/>
      <c r="BTO591" s="163"/>
      <c r="BTP591" s="163"/>
      <c r="BTQ591" s="163"/>
      <c r="BTR591" s="163"/>
      <c r="BTS591" s="163"/>
      <c r="BTT591" s="163"/>
      <c r="BTU591" s="163"/>
      <c r="BTV591" s="163"/>
      <c r="BTW591" s="163"/>
      <c r="BTX591" s="163"/>
      <c r="BTY591" s="163"/>
      <c r="BTZ591" s="163"/>
      <c r="BUA591" s="163"/>
      <c r="BUB591" s="163"/>
      <c r="BUC591" s="163"/>
      <c r="BUD591" s="163"/>
      <c r="BUE591" s="163"/>
      <c r="BUF591" s="163"/>
      <c r="BUG591" s="163"/>
      <c r="BUH591" s="163"/>
      <c r="BUI591" s="163"/>
      <c r="BUJ591" s="163"/>
      <c r="BUK591" s="163"/>
      <c r="BUL591" s="163"/>
      <c r="BUM591" s="163"/>
      <c r="BUN591" s="163"/>
      <c r="BUO591" s="163"/>
      <c r="BUP591" s="163"/>
      <c r="BUQ591" s="163"/>
      <c r="BUR591" s="163"/>
      <c r="BUS591" s="163"/>
      <c r="BUT591" s="163"/>
      <c r="BUU591" s="163"/>
      <c r="BUV591" s="163"/>
      <c r="BUW591" s="163"/>
      <c r="BUX591" s="163"/>
      <c r="BUY591" s="163"/>
      <c r="BUZ591" s="163"/>
      <c r="BVA591" s="163"/>
      <c r="BVB591" s="163"/>
      <c r="BVC591" s="163"/>
      <c r="BVD591" s="163"/>
      <c r="BVE591" s="163"/>
      <c r="BVF591" s="163"/>
      <c r="BVG591" s="163"/>
      <c r="BVH591" s="163"/>
      <c r="BVI591" s="163"/>
      <c r="BVJ591" s="163"/>
      <c r="BVK591" s="163"/>
      <c r="BVL591" s="163"/>
      <c r="BVM591" s="163"/>
      <c r="BVN591" s="163"/>
      <c r="BVO591" s="163"/>
      <c r="BVP591" s="163"/>
      <c r="BVQ591" s="163"/>
      <c r="BVR591" s="163"/>
      <c r="BVS591" s="163"/>
      <c r="BVT591" s="163"/>
      <c r="BVU591" s="163"/>
      <c r="BVV591" s="163"/>
      <c r="BVW591" s="163"/>
      <c r="BVX591" s="163"/>
      <c r="BVY591" s="163"/>
      <c r="BVZ591" s="163"/>
      <c r="BWA591" s="163"/>
      <c r="BWB591" s="163"/>
      <c r="BWC591" s="163"/>
      <c r="BWD591" s="163"/>
      <c r="BWE591" s="163"/>
      <c r="BWF591" s="163"/>
      <c r="BWG591" s="163"/>
      <c r="BWH591" s="163"/>
      <c r="BWI591" s="163"/>
      <c r="BWJ591" s="163"/>
      <c r="BWK591" s="163"/>
      <c r="BWL591" s="163"/>
      <c r="BWM591" s="163"/>
      <c r="BWN591" s="163"/>
      <c r="BWO591" s="163"/>
      <c r="BWP591" s="163"/>
      <c r="BWQ591" s="163"/>
      <c r="BWR591" s="163"/>
      <c r="BWS591" s="163"/>
      <c r="BWT591" s="163"/>
      <c r="BWU591" s="163"/>
      <c r="BWV591" s="163"/>
      <c r="BWW591" s="163"/>
      <c r="BWX591" s="163"/>
      <c r="BWY591" s="163"/>
      <c r="BWZ591" s="163"/>
      <c r="BXA591" s="163"/>
      <c r="BXB591" s="163"/>
      <c r="BXC591" s="163"/>
      <c r="BXD591" s="163"/>
      <c r="BXE591" s="163"/>
      <c r="BXF591" s="163"/>
      <c r="BXG591" s="163"/>
      <c r="BXH591" s="163"/>
      <c r="BXI591" s="163"/>
      <c r="BXJ591" s="163"/>
      <c r="BXK591" s="163"/>
      <c r="BXL591" s="163"/>
      <c r="BXM591" s="163"/>
      <c r="BXN591" s="163"/>
      <c r="BXO591" s="163"/>
      <c r="BXP591" s="163"/>
      <c r="BXQ591" s="163"/>
      <c r="BXR591" s="163"/>
      <c r="BXS591" s="163"/>
      <c r="BXT591" s="163"/>
      <c r="BXU591" s="163"/>
      <c r="BXV591" s="163"/>
      <c r="BXW591" s="163"/>
      <c r="BXX591" s="163"/>
      <c r="BXY591" s="163"/>
      <c r="BXZ591" s="163"/>
      <c r="BYA591" s="163"/>
      <c r="BYB591" s="163"/>
      <c r="BYC591" s="163"/>
      <c r="BYD591" s="163"/>
      <c r="BYE591" s="163"/>
      <c r="BYF591" s="163"/>
      <c r="BYG591" s="163"/>
      <c r="BYH591" s="163"/>
      <c r="BYI591" s="163"/>
      <c r="BYJ591" s="163"/>
      <c r="BYK591" s="163"/>
      <c r="BYL591" s="163"/>
      <c r="BYM591" s="163"/>
      <c r="BYN591" s="163"/>
      <c r="BYO591" s="163"/>
      <c r="BYP591" s="163"/>
      <c r="BYQ591" s="163"/>
      <c r="BYR591" s="163"/>
      <c r="BYS591" s="163"/>
      <c r="BYT591" s="163"/>
      <c r="BYU591" s="163"/>
      <c r="BYV591" s="163"/>
      <c r="BYW591" s="163"/>
      <c r="BYX591" s="163"/>
      <c r="BYY591" s="163"/>
      <c r="BYZ591" s="163"/>
      <c r="BZA591" s="163"/>
      <c r="BZB591" s="163"/>
      <c r="BZC591" s="163"/>
      <c r="BZD591" s="163"/>
      <c r="BZE591" s="163"/>
      <c r="BZF591" s="163"/>
      <c r="BZG591" s="163"/>
      <c r="BZH591" s="163"/>
      <c r="BZI591" s="163"/>
      <c r="BZJ591" s="163"/>
      <c r="BZK591" s="163"/>
      <c r="BZL591" s="163"/>
      <c r="BZM591" s="163"/>
      <c r="BZN591" s="163"/>
      <c r="BZO591" s="163"/>
      <c r="BZP591" s="163"/>
      <c r="BZQ591" s="163"/>
      <c r="BZR591" s="163"/>
      <c r="BZS591" s="163"/>
      <c r="BZT591" s="163"/>
      <c r="BZU591" s="163"/>
      <c r="BZV591" s="163"/>
      <c r="BZW591" s="163"/>
      <c r="BZX591" s="163"/>
      <c r="BZY591" s="163"/>
      <c r="BZZ591" s="163"/>
      <c r="CAA591" s="163"/>
      <c r="CAB591" s="163"/>
      <c r="CAC591" s="163"/>
      <c r="CAD591" s="163"/>
      <c r="CAE591" s="163"/>
      <c r="CAF591" s="163"/>
      <c r="CAG591" s="163"/>
      <c r="CAH591" s="163"/>
      <c r="CAI591" s="163"/>
      <c r="CAJ591" s="163"/>
      <c r="CAK591" s="163"/>
      <c r="CAL591" s="163"/>
      <c r="CAM591" s="163"/>
      <c r="CAN591" s="163"/>
      <c r="CAO591" s="163"/>
      <c r="CAP591" s="163"/>
      <c r="CAQ591" s="163"/>
      <c r="CAR591" s="163"/>
      <c r="CAS591" s="163"/>
      <c r="CAT591" s="163"/>
      <c r="CAU591" s="163"/>
      <c r="CAV591" s="163"/>
      <c r="CAW591" s="163"/>
      <c r="CAX591" s="163"/>
      <c r="CAY591" s="163"/>
      <c r="CAZ591" s="163"/>
      <c r="CBA591" s="163"/>
      <c r="CBB591" s="163"/>
      <c r="CBC591" s="163"/>
      <c r="CBD591" s="163"/>
      <c r="CBE591" s="163"/>
      <c r="CBF591" s="163"/>
      <c r="CBG591" s="163"/>
      <c r="CBH591" s="163"/>
      <c r="CBI591" s="163"/>
      <c r="CBJ591" s="163"/>
      <c r="CBK591" s="163"/>
      <c r="CBL591" s="163"/>
      <c r="CBM591" s="163"/>
      <c r="CBN591" s="163"/>
      <c r="CBO591" s="163"/>
      <c r="CBP591" s="163"/>
      <c r="CBQ591" s="163"/>
      <c r="CBR591" s="163"/>
      <c r="CBS591" s="163"/>
      <c r="CBT591" s="163"/>
      <c r="CBU591" s="163"/>
      <c r="CBV591" s="163"/>
      <c r="CBW591" s="163"/>
      <c r="CBX591" s="163"/>
      <c r="CBY591" s="163"/>
      <c r="CBZ591" s="163"/>
      <c r="CCA591" s="163"/>
      <c r="CCB591" s="163"/>
      <c r="CCC591" s="163"/>
      <c r="CCD591" s="163"/>
      <c r="CCE591" s="163"/>
      <c r="CCF591" s="163"/>
      <c r="CCG591" s="163"/>
      <c r="CCH591" s="163"/>
      <c r="CCI591" s="163"/>
      <c r="CCJ591" s="163"/>
      <c r="CCK591" s="163"/>
      <c r="CCL591" s="163"/>
      <c r="CCM591" s="163"/>
      <c r="CCN591" s="163"/>
      <c r="CCO591" s="163"/>
      <c r="CCP591" s="163"/>
      <c r="CCQ591" s="163"/>
      <c r="CCR591" s="163"/>
      <c r="CCS591" s="163"/>
      <c r="CCT591" s="163"/>
      <c r="CCU591" s="163"/>
      <c r="CCV591" s="163"/>
      <c r="CCW591" s="163"/>
      <c r="CCX591" s="163"/>
      <c r="CCY591" s="163"/>
      <c r="CCZ591" s="163"/>
      <c r="CDA591" s="163"/>
      <c r="CDB591" s="163"/>
      <c r="CDC591" s="163"/>
      <c r="CDD591" s="163"/>
      <c r="CDE591" s="163"/>
      <c r="CDF591" s="163"/>
      <c r="CDG591" s="163"/>
      <c r="CDH591" s="163"/>
      <c r="CDI591" s="163"/>
      <c r="CDJ591" s="163"/>
      <c r="CDK591" s="163"/>
      <c r="CDL591" s="163"/>
      <c r="CDM591" s="163"/>
      <c r="CDN591" s="163"/>
      <c r="CDO591" s="163"/>
      <c r="CDP591" s="163"/>
      <c r="CDQ591" s="163"/>
      <c r="CDR591" s="163"/>
      <c r="CDS591" s="163"/>
      <c r="CDT591" s="163"/>
      <c r="CDU591" s="163"/>
      <c r="CDV591" s="163"/>
      <c r="CDW591" s="163"/>
      <c r="CDX591" s="163"/>
      <c r="CDY591" s="163"/>
      <c r="CDZ591" s="163"/>
      <c r="CEA591" s="163"/>
      <c r="CEB591" s="163"/>
      <c r="CEC591" s="163"/>
      <c r="CED591" s="163"/>
      <c r="CEE591" s="163"/>
      <c r="CEF591" s="163"/>
      <c r="CEG591" s="163"/>
      <c r="CEH591" s="163"/>
      <c r="CEI591" s="163"/>
      <c r="CEJ591" s="163"/>
      <c r="CEK591" s="163"/>
      <c r="CEL591" s="163"/>
      <c r="CEM591" s="163"/>
      <c r="CEN591" s="163"/>
      <c r="CEO591" s="163"/>
      <c r="CEP591" s="163"/>
      <c r="CEQ591" s="163"/>
      <c r="CER591" s="163"/>
      <c r="CES591" s="163"/>
      <c r="CET591" s="163"/>
      <c r="CEU591" s="163"/>
      <c r="CEV591" s="163"/>
      <c r="CEW591" s="163"/>
      <c r="CEX591" s="163"/>
      <c r="CEY591" s="163"/>
      <c r="CEZ591" s="163"/>
      <c r="CFA591" s="163"/>
      <c r="CFB591" s="163"/>
      <c r="CFC591" s="163"/>
      <c r="CFD591" s="163"/>
      <c r="CFE591" s="163"/>
      <c r="CFF591" s="163"/>
      <c r="CFG591" s="163"/>
      <c r="CFH591" s="163"/>
      <c r="CFI591" s="163"/>
      <c r="CFJ591" s="163"/>
      <c r="CFK591" s="163"/>
      <c r="CFL591" s="163"/>
      <c r="CFM591" s="163"/>
      <c r="CFN591" s="163"/>
      <c r="CFO591" s="163"/>
      <c r="CFP591" s="163"/>
      <c r="CFQ591" s="163"/>
      <c r="CFR591" s="163"/>
      <c r="CFS591" s="163"/>
      <c r="CFT591" s="163"/>
      <c r="CFU591" s="163"/>
      <c r="CFV591" s="163"/>
      <c r="CFW591" s="163"/>
      <c r="CFX591" s="163"/>
      <c r="CFY591" s="163"/>
      <c r="CFZ591" s="163"/>
      <c r="CGA591" s="163"/>
      <c r="CGB591" s="163"/>
      <c r="CGC591" s="163"/>
      <c r="CGD591" s="163"/>
      <c r="CGE591" s="163"/>
      <c r="CGF591" s="163"/>
      <c r="CGG591" s="163"/>
      <c r="CGH591" s="163"/>
      <c r="CGI591" s="163"/>
      <c r="CGJ591" s="163"/>
      <c r="CGK591" s="163"/>
      <c r="CGL591" s="163"/>
      <c r="CGM591" s="163"/>
      <c r="CGN591" s="163"/>
      <c r="CGO591" s="163"/>
      <c r="CGP591" s="163"/>
      <c r="CGQ591" s="163"/>
      <c r="CGR591" s="163"/>
      <c r="CGS591" s="163"/>
      <c r="CGT591" s="163"/>
      <c r="CGU591" s="163"/>
      <c r="CGV591" s="163"/>
      <c r="CGW591" s="163"/>
      <c r="CGX591" s="163"/>
      <c r="CGY591" s="163"/>
      <c r="CGZ591" s="163"/>
      <c r="CHA591" s="163"/>
      <c r="CHB591" s="163"/>
      <c r="CHC591" s="163"/>
      <c r="CHD591" s="163"/>
      <c r="CHE591" s="163"/>
      <c r="CHF591" s="163"/>
      <c r="CHG591" s="163"/>
      <c r="CHH591" s="163"/>
      <c r="CHI591" s="163"/>
      <c r="CHJ591" s="163"/>
      <c r="CHK591" s="163"/>
      <c r="CHL591" s="163"/>
      <c r="CHM591" s="163"/>
      <c r="CHN591" s="163"/>
      <c r="CHO591" s="163"/>
      <c r="CHP591" s="163"/>
      <c r="CHQ591" s="163"/>
      <c r="CHR591" s="163"/>
      <c r="CHS591" s="163"/>
      <c r="CHT591" s="163"/>
      <c r="CHU591" s="163"/>
      <c r="CHV591" s="163"/>
      <c r="CHW591" s="163"/>
      <c r="CHX591" s="163"/>
      <c r="CHY591" s="163"/>
      <c r="CHZ591" s="163"/>
      <c r="CIA591" s="163"/>
      <c r="CIB591" s="163"/>
      <c r="CIC591" s="163"/>
      <c r="CID591" s="163"/>
      <c r="CIE591" s="163"/>
      <c r="CIF591" s="163"/>
      <c r="CIG591" s="163"/>
      <c r="CIH591" s="163"/>
      <c r="CII591" s="163"/>
      <c r="CIJ591" s="163"/>
      <c r="CIK591" s="163"/>
      <c r="CIL591" s="163"/>
      <c r="CIM591" s="163"/>
      <c r="CIN591" s="163"/>
      <c r="CIO591" s="163"/>
      <c r="CIP591" s="163"/>
      <c r="CIQ591" s="163"/>
      <c r="CIR591" s="163"/>
      <c r="CIS591" s="163"/>
      <c r="CIT591" s="163"/>
      <c r="CIU591" s="163"/>
      <c r="CIV591" s="163"/>
      <c r="CIW591" s="163"/>
      <c r="CIX591" s="163"/>
      <c r="CIY591" s="163"/>
      <c r="CIZ591" s="163"/>
      <c r="CJA591" s="163"/>
      <c r="CJB591" s="163"/>
      <c r="CJC591" s="163"/>
      <c r="CJD591" s="163"/>
      <c r="CJE591" s="163"/>
      <c r="CJF591" s="163"/>
      <c r="CJG591" s="163"/>
      <c r="CJH591" s="163"/>
      <c r="CJI591" s="163"/>
      <c r="CJJ591" s="163"/>
      <c r="CJK591" s="163"/>
      <c r="CJL591" s="163"/>
      <c r="CJM591" s="163"/>
      <c r="CJN591" s="163"/>
      <c r="CJO591" s="163"/>
      <c r="CJP591" s="163"/>
      <c r="CJQ591" s="163"/>
      <c r="CJR591" s="163"/>
      <c r="CJS591" s="163"/>
      <c r="CJT591" s="163"/>
      <c r="CJU591" s="163"/>
      <c r="CJV591" s="163"/>
      <c r="CJW591" s="163"/>
      <c r="CJX591" s="163"/>
      <c r="CJY591" s="163"/>
      <c r="CJZ591" s="163"/>
      <c r="CKA591" s="163"/>
      <c r="CKB591" s="163"/>
      <c r="CKC591" s="163"/>
      <c r="CKD591" s="163"/>
      <c r="CKE591" s="163"/>
      <c r="CKF591" s="163"/>
      <c r="CKG591" s="163"/>
      <c r="CKH591" s="163"/>
      <c r="CKI591" s="163"/>
      <c r="CKJ591" s="163"/>
      <c r="CKK591" s="163"/>
      <c r="CKL591" s="163"/>
      <c r="CKM591" s="163"/>
      <c r="CKN591" s="163"/>
      <c r="CKO591" s="163"/>
      <c r="CKP591" s="163"/>
      <c r="CKQ591" s="163"/>
      <c r="CKR591" s="163"/>
      <c r="CKS591" s="163"/>
      <c r="CKT591" s="163"/>
      <c r="CKU591" s="163"/>
      <c r="CKV591" s="163"/>
      <c r="CKW591" s="163"/>
      <c r="CKX591" s="163"/>
      <c r="CKY591" s="163"/>
      <c r="CKZ591" s="163"/>
      <c r="CLA591" s="163"/>
      <c r="CLB591" s="163"/>
      <c r="CLC591" s="163"/>
      <c r="CLD591" s="163"/>
      <c r="CLE591" s="163"/>
      <c r="CLF591" s="163"/>
      <c r="CLG591" s="163"/>
      <c r="CLH591" s="163"/>
      <c r="CLI591" s="163"/>
      <c r="CLJ591" s="163"/>
      <c r="CLK591" s="163"/>
      <c r="CLL591" s="163"/>
      <c r="CLM591" s="163"/>
      <c r="CLN591" s="163"/>
      <c r="CLO591" s="163"/>
      <c r="CLP591" s="163"/>
      <c r="CLQ591" s="163"/>
      <c r="CLR591" s="163"/>
      <c r="CLS591" s="163"/>
      <c r="CLT591" s="163"/>
      <c r="CLU591" s="163"/>
      <c r="CLV591" s="163"/>
      <c r="CLW591" s="163"/>
      <c r="CLX591" s="163"/>
      <c r="CLY591" s="163"/>
      <c r="CLZ591" s="163"/>
      <c r="CMA591" s="163"/>
      <c r="CMB591" s="163"/>
      <c r="CMC591" s="163"/>
      <c r="CMD591" s="163"/>
      <c r="CME591" s="163"/>
      <c r="CMF591" s="163"/>
      <c r="CMG591" s="163"/>
      <c r="CMH591" s="163"/>
      <c r="CMI591" s="163"/>
      <c r="CMJ591" s="163"/>
      <c r="CMK591" s="163"/>
      <c r="CML591" s="163"/>
      <c r="CMM591" s="163"/>
      <c r="CMN591" s="163"/>
      <c r="CMO591" s="163"/>
      <c r="CMP591" s="163"/>
      <c r="CMQ591" s="163"/>
      <c r="CMR591" s="163"/>
      <c r="CMS591" s="163"/>
      <c r="CMT591" s="163"/>
      <c r="CMU591" s="163"/>
      <c r="CMV591" s="163"/>
      <c r="CMW591" s="163"/>
      <c r="CMX591" s="163"/>
      <c r="CMY591" s="163"/>
      <c r="CMZ591" s="163"/>
      <c r="CNA591" s="163"/>
      <c r="CNB591" s="163"/>
      <c r="CNC591" s="163"/>
      <c r="CND591" s="163"/>
      <c r="CNE591" s="163"/>
      <c r="CNF591" s="163"/>
      <c r="CNG591" s="163"/>
      <c r="CNH591" s="163"/>
      <c r="CNI591" s="163"/>
      <c r="CNJ591" s="163"/>
      <c r="CNK591" s="163"/>
      <c r="CNL591" s="163"/>
      <c r="CNM591" s="163"/>
      <c r="CNN591" s="163"/>
      <c r="CNO591" s="163"/>
      <c r="CNP591" s="163"/>
      <c r="CNQ591" s="163"/>
      <c r="CNR591" s="163"/>
      <c r="CNS591" s="163"/>
      <c r="CNT591" s="163"/>
      <c r="CNU591" s="163"/>
      <c r="CNV591" s="163"/>
      <c r="CNW591" s="163"/>
      <c r="CNX591" s="163"/>
      <c r="CNY591" s="163"/>
      <c r="CNZ591" s="163"/>
      <c r="COA591" s="163"/>
      <c r="COB591" s="163"/>
      <c r="COC591" s="163"/>
      <c r="COD591" s="163"/>
      <c r="COE591" s="163"/>
      <c r="COF591" s="163"/>
      <c r="COG591" s="163"/>
      <c r="COH591" s="163"/>
      <c r="COI591" s="163"/>
      <c r="COJ591" s="163"/>
      <c r="COK591" s="163"/>
      <c r="COL591" s="163"/>
      <c r="COM591" s="163"/>
      <c r="CON591" s="163"/>
      <c r="COO591" s="163"/>
      <c r="COP591" s="163"/>
      <c r="COQ591" s="163"/>
      <c r="COR591" s="163"/>
      <c r="COS591" s="163"/>
      <c r="COT591" s="163"/>
      <c r="COU591" s="163"/>
      <c r="COV591" s="163"/>
      <c r="COW591" s="163"/>
      <c r="COX591" s="163"/>
      <c r="COY591" s="163"/>
      <c r="COZ591" s="163"/>
      <c r="CPA591" s="163"/>
      <c r="CPB591" s="163"/>
      <c r="CPC591" s="163"/>
      <c r="CPD591" s="163"/>
      <c r="CPE591" s="163"/>
      <c r="CPF591" s="163"/>
      <c r="CPG591" s="163"/>
      <c r="CPH591" s="163"/>
      <c r="CPI591" s="163"/>
      <c r="CPJ591" s="163"/>
      <c r="CPK591" s="163"/>
      <c r="CPL591" s="163"/>
      <c r="CPM591" s="163"/>
      <c r="CPN591" s="163"/>
      <c r="CPO591" s="163"/>
      <c r="CPP591" s="163"/>
      <c r="CPQ591" s="163"/>
      <c r="CPR591" s="163"/>
      <c r="CPS591" s="163"/>
      <c r="CPT591" s="163"/>
      <c r="CPU591" s="163"/>
      <c r="CPV591" s="163"/>
      <c r="CPW591" s="163"/>
      <c r="CPX591" s="163"/>
      <c r="CPY591" s="163"/>
      <c r="CPZ591" s="163"/>
      <c r="CQA591" s="163"/>
      <c r="CQB591" s="163"/>
      <c r="CQC591" s="163"/>
      <c r="CQD591" s="163"/>
      <c r="CQE591" s="163"/>
      <c r="CQF591" s="163"/>
      <c r="CQG591" s="163"/>
      <c r="CQH591" s="163"/>
      <c r="CQI591" s="163"/>
      <c r="CQJ591" s="163"/>
      <c r="CQK591" s="163"/>
      <c r="CQL591" s="163"/>
      <c r="CQM591" s="163"/>
      <c r="CQN591" s="163"/>
      <c r="CQO591" s="163"/>
      <c r="CQP591" s="163"/>
      <c r="CQQ591" s="163"/>
      <c r="CQR591" s="163"/>
      <c r="CQS591" s="163"/>
      <c r="CQT591" s="163"/>
      <c r="CQU591" s="163"/>
      <c r="CQV591" s="163"/>
      <c r="CQW591" s="163"/>
      <c r="CQX591" s="163"/>
      <c r="CQY591" s="163"/>
      <c r="CQZ591" s="163"/>
      <c r="CRA591" s="163"/>
      <c r="CRB591" s="163"/>
      <c r="CRC591" s="163"/>
      <c r="CRD591" s="163"/>
      <c r="CRE591" s="163"/>
      <c r="CRF591" s="163"/>
      <c r="CRG591" s="163"/>
      <c r="CRH591" s="163"/>
      <c r="CRI591" s="163"/>
      <c r="CRJ591" s="163"/>
      <c r="CRK591" s="163"/>
      <c r="CRL591" s="163"/>
      <c r="CRM591" s="163"/>
      <c r="CRN591" s="163"/>
      <c r="CRO591" s="163"/>
      <c r="CRP591" s="163"/>
      <c r="CRQ591" s="163"/>
      <c r="CRR591" s="163"/>
      <c r="CRS591" s="163"/>
      <c r="CRT591" s="163"/>
      <c r="CRU591" s="163"/>
      <c r="CRV591" s="163"/>
      <c r="CRW591" s="163"/>
      <c r="CRX591" s="163"/>
      <c r="CRY591" s="163"/>
      <c r="CRZ591" s="163"/>
      <c r="CSA591" s="163"/>
      <c r="CSB591" s="163"/>
      <c r="CSC591" s="163"/>
      <c r="CSD591" s="163"/>
      <c r="CSE591" s="163"/>
      <c r="CSF591" s="163"/>
      <c r="CSG591" s="163"/>
      <c r="CSH591" s="163"/>
      <c r="CSI591" s="163"/>
      <c r="CSJ591" s="163"/>
      <c r="CSK591" s="163"/>
      <c r="CSL591" s="163"/>
      <c r="CSM591" s="163"/>
      <c r="CSN591" s="163"/>
      <c r="CSO591" s="163"/>
      <c r="CSP591" s="163"/>
      <c r="CSQ591" s="163"/>
      <c r="CSR591" s="163"/>
      <c r="CSS591" s="163"/>
      <c r="CST591" s="163"/>
      <c r="CSU591" s="163"/>
      <c r="CSV591" s="163"/>
      <c r="CSW591" s="163"/>
      <c r="CSX591" s="163"/>
      <c r="CSY591" s="163"/>
      <c r="CSZ591" s="163"/>
      <c r="CTA591" s="163"/>
      <c r="CTB591" s="163"/>
      <c r="CTC591" s="163"/>
      <c r="CTD591" s="163"/>
      <c r="CTE591" s="163"/>
      <c r="CTF591" s="163"/>
      <c r="CTG591" s="163"/>
      <c r="CTH591" s="163"/>
      <c r="CTI591" s="163"/>
      <c r="CTJ591" s="163"/>
      <c r="CTK591" s="163"/>
      <c r="CTL591" s="163"/>
      <c r="CTM591" s="163"/>
      <c r="CTN591" s="163"/>
      <c r="CTO591" s="163"/>
      <c r="CTP591" s="163"/>
      <c r="CTQ591" s="163"/>
      <c r="CTR591" s="163"/>
      <c r="CTS591" s="163"/>
      <c r="CTT591" s="163"/>
      <c r="CTU591" s="163"/>
      <c r="CTV591" s="163"/>
      <c r="CTW591" s="163"/>
      <c r="CTX591" s="163"/>
      <c r="CTY591" s="163"/>
      <c r="CTZ591" s="163"/>
      <c r="CUA591" s="163"/>
      <c r="CUB591" s="163"/>
      <c r="CUC591" s="163"/>
      <c r="CUD591" s="163"/>
      <c r="CUE591" s="163"/>
      <c r="CUF591" s="163"/>
      <c r="CUG591" s="163"/>
      <c r="CUH591" s="163"/>
      <c r="CUI591" s="163"/>
      <c r="CUJ591" s="163"/>
      <c r="CUK591" s="163"/>
      <c r="CUL591" s="163"/>
      <c r="CUM591" s="163"/>
      <c r="CUN591" s="163"/>
      <c r="CUO591" s="163"/>
      <c r="CUP591" s="163"/>
      <c r="CUQ591" s="163"/>
      <c r="CUR591" s="163"/>
      <c r="CUS591" s="163"/>
      <c r="CUT591" s="163"/>
      <c r="CUU591" s="163"/>
      <c r="CUV591" s="163"/>
      <c r="CUW591" s="163"/>
      <c r="CUX591" s="163"/>
      <c r="CUY591" s="163"/>
      <c r="CUZ591" s="163"/>
      <c r="CVA591" s="163"/>
      <c r="CVB591" s="163"/>
      <c r="CVC591" s="163"/>
      <c r="CVD591" s="163"/>
      <c r="CVE591" s="163"/>
      <c r="CVF591" s="163"/>
      <c r="CVG591" s="163"/>
      <c r="CVH591" s="163"/>
      <c r="CVI591" s="163"/>
      <c r="CVJ591" s="163"/>
      <c r="CVK591" s="163"/>
      <c r="CVL591" s="163"/>
      <c r="CVM591" s="163"/>
      <c r="CVN591" s="163"/>
      <c r="CVO591" s="163"/>
      <c r="CVP591" s="163"/>
      <c r="CVQ591" s="163"/>
      <c r="CVR591" s="163"/>
      <c r="CVS591" s="163"/>
      <c r="CVT591" s="163"/>
      <c r="CVU591" s="163"/>
      <c r="CVV591" s="163"/>
      <c r="CVW591" s="163"/>
      <c r="CVX591" s="163"/>
      <c r="CVY591" s="163"/>
      <c r="CVZ591" s="163"/>
      <c r="CWA591" s="163"/>
      <c r="CWB591" s="163"/>
      <c r="CWC591" s="163"/>
      <c r="CWD591" s="163"/>
      <c r="CWE591" s="163"/>
      <c r="CWF591" s="163"/>
      <c r="CWG591" s="163"/>
      <c r="CWH591" s="163"/>
      <c r="CWI591" s="163"/>
      <c r="CWJ591" s="163"/>
      <c r="CWK591" s="163"/>
      <c r="CWL591" s="163"/>
      <c r="CWM591" s="163"/>
      <c r="CWN591" s="163"/>
      <c r="CWO591" s="163"/>
      <c r="CWP591" s="163"/>
      <c r="CWQ591" s="163"/>
      <c r="CWR591" s="163"/>
      <c r="CWS591" s="163"/>
      <c r="CWT591" s="163"/>
      <c r="CWU591" s="163"/>
      <c r="CWV591" s="163"/>
      <c r="CWW591" s="163"/>
      <c r="CWX591" s="163"/>
      <c r="CWY591" s="163"/>
      <c r="CWZ591" s="163"/>
      <c r="CXA591" s="163"/>
      <c r="CXB591" s="163"/>
      <c r="CXC591" s="163"/>
      <c r="CXD591" s="163"/>
      <c r="CXE591" s="163"/>
      <c r="CXF591" s="163"/>
      <c r="CXG591" s="163"/>
      <c r="CXH591" s="163"/>
      <c r="CXI591" s="163"/>
      <c r="CXJ591" s="163"/>
      <c r="CXK591" s="163"/>
      <c r="CXL591" s="163"/>
      <c r="CXM591" s="163"/>
      <c r="CXN591" s="163"/>
      <c r="CXO591" s="163"/>
      <c r="CXP591" s="163"/>
      <c r="CXQ591" s="163"/>
      <c r="CXR591" s="163"/>
      <c r="CXS591" s="163"/>
      <c r="CXT591" s="163"/>
      <c r="CXU591" s="163"/>
      <c r="CXV591" s="163"/>
      <c r="CXW591" s="163"/>
      <c r="CXX591" s="163"/>
      <c r="CXY591" s="163"/>
      <c r="CXZ591" s="163"/>
      <c r="CYA591" s="163"/>
      <c r="CYB591" s="163"/>
      <c r="CYC591" s="163"/>
      <c r="CYD591" s="163"/>
      <c r="CYE591" s="163"/>
      <c r="CYF591" s="163"/>
      <c r="CYG591" s="163"/>
      <c r="CYH591" s="163"/>
      <c r="CYI591" s="163"/>
      <c r="CYJ591" s="163"/>
      <c r="CYK591" s="163"/>
      <c r="CYL591" s="163"/>
      <c r="CYM591" s="163"/>
      <c r="CYN591" s="163"/>
      <c r="CYO591" s="163"/>
      <c r="CYP591" s="163"/>
      <c r="CYQ591" s="163"/>
      <c r="CYR591" s="163"/>
      <c r="CYS591" s="163"/>
      <c r="CYT591" s="163"/>
      <c r="CYU591" s="163"/>
      <c r="CYV591" s="163"/>
      <c r="CYW591" s="163"/>
      <c r="CYX591" s="163"/>
      <c r="CYY591" s="163"/>
      <c r="CYZ591" s="163"/>
      <c r="CZA591" s="163"/>
      <c r="CZB591" s="163"/>
      <c r="CZC591" s="163"/>
      <c r="CZD591" s="163"/>
      <c r="CZE591" s="163"/>
      <c r="CZF591" s="163"/>
      <c r="CZG591" s="163"/>
      <c r="CZH591" s="163"/>
      <c r="CZI591" s="163"/>
      <c r="CZJ591" s="163"/>
      <c r="CZK591" s="163"/>
      <c r="CZL591" s="163"/>
      <c r="CZM591" s="163"/>
      <c r="CZN591" s="163"/>
      <c r="CZO591" s="163"/>
      <c r="CZP591" s="163"/>
      <c r="CZQ591" s="163"/>
      <c r="CZR591" s="163"/>
      <c r="CZS591" s="163"/>
      <c r="CZT591" s="163"/>
      <c r="CZU591" s="163"/>
      <c r="CZV591" s="163"/>
      <c r="CZW591" s="163"/>
      <c r="CZX591" s="163"/>
      <c r="CZY591" s="163"/>
      <c r="CZZ591" s="163"/>
      <c r="DAA591" s="163"/>
      <c r="DAB591" s="163"/>
      <c r="DAC591" s="163"/>
      <c r="DAD591" s="163"/>
      <c r="DAE591" s="163"/>
      <c r="DAF591" s="163"/>
      <c r="DAG591" s="163"/>
      <c r="DAH591" s="163"/>
      <c r="DAI591" s="163"/>
      <c r="DAJ591" s="163"/>
      <c r="DAK591" s="163"/>
      <c r="DAL591" s="163"/>
      <c r="DAM591" s="163"/>
      <c r="DAN591" s="163"/>
      <c r="DAO591" s="163"/>
      <c r="DAP591" s="163"/>
      <c r="DAQ591" s="163"/>
      <c r="DAR591" s="163"/>
      <c r="DAS591" s="163"/>
      <c r="DAT591" s="163"/>
      <c r="DAU591" s="163"/>
      <c r="DAV591" s="163"/>
      <c r="DAW591" s="163"/>
      <c r="DAX591" s="163"/>
      <c r="DAY591" s="163"/>
      <c r="DAZ591" s="163"/>
      <c r="DBA591" s="163"/>
      <c r="DBB591" s="163"/>
      <c r="DBC591" s="163"/>
      <c r="DBD591" s="163"/>
      <c r="DBE591" s="163"/>
      <c r="DBF591" s="163"/>
      <c r="DBG591" s="163"/>
      <c r="DBH591" s="163"/>
      <c r="DBI591" s="163"/>
      <c r="DBJ591" s="163"/>
      <c r="DBK591" s="163"/>
      <c r="DBL591" s="163"/>
      <c r="DBM591" s="163"/>
      <c r="DBN591" s="163"/>
      <c r="DBO591" s="163"/>
      <c r="DBP591" s="163"/>
      <c r="DBQ591" s="163"/>
      <c r="DBR591" s="163"/>
      <c r="DBS591" s="163"/>
      <c r="DBT591" s="163"/>
      <c r="DBU591" s="163"/>
      <c r="DBV591" s="163"/>
      <c r="DBW591" s="163"/>
      <c r="DBX591" s="163"/>
      <c r="DBY591" s="163"/>
      <c r="DBZ591" s="163"/>
      <c r="DCA591" s="163"/>
      <c r="DCB591" s="163"/>
      <c r="DCC591" s="163"/>
      <c r="DCD591" s="163"/>
      <c r="DCE591" s="163"/>
      <c r="DCF591" s="163"/>
      <c r="DCG591" s="163"/>
      <c r="DCH591" s="163"/>
      <c r="DCI591" s="163"/>
      <c r="DCJ591" s="163"/>
      <c r="DCK591" s="163"/>
      <c r="DCL591" s="163"/>
      <c r="DCM591" s="163"/>
      <c r="DCN591" s="163"/>
      <c r="DCO591" s="163"/>
      <c r="DCP591" s="163"/>
      <c r="DCQ591" s="163"/>
      <c r="DCR591" s="163"/>
      <c r="DCS591" s="163"/>
      <c r="DCT591" s="163"/>
      <c r="DCU591" s="163"/>
      <c r="DCV591" s="163"/>
      <c r="DCW591" s="163"/>
      <c r="DCX591" s="163"/>
      <c r="DCY591" s="163"/>
      <c r="DCZ591" s="163"/>
      <c r="DDA591" s="163"/>
      <c r="DDB591" s="163"/>
      <c r="DDC591" s="163"/>
      <c r="DDD591" s="163"/>
      <c r="DDE591" s="163"/>
      <c r="DDF591" s="163"/>
      <c r="DDG591" s="163"/>
      <c r="DDH591" s="163"/>
      <c r="DDI591" s="163"/>
      <c r="DDJ591" s="163"/>
      <c r="DDK591" s="163"/>
      <c r="DDL591" s="163"/>
      <c r="DDM591" s="163"/>
      <c r="DDN591" s="163"/>
      <c r="DDO591" s="163"/>
      <c r="DDP591" s="163"/>
      <c r="DDQ591" s="163"/>
      <c r="DDR591" s="163"/>
      <c r="DDS591" s="163"/>
      <c r="DDT591" s="163"/>
      <c r="DDU591" s="163"/>
      <c r="DDV591" s="163"/>
      <c r="DDW591" s="163"/>
      <c r="DDX591" s="163"/>
      <c r="DDY591" s="163"/>
      <c r="DDZ591" s="163"/>
      <c r="DEA591" s="163"/>
      <c r="DEB591" s="163"/>
      <c r="DEC591" s="163"/>
      <c r="DED591" s="163"/>
      <c r="DEE591" s="163"/>
      <c r="DEF591" s="163"/>
      <c r="DEG591" s="163"/>
      <c r="DEH591" s="163"/>
      <c r="DEI591" s="163"/>
      <c r="DEJ591" s="163"/>
      <c r="DEK591" s="163"/>
      <c r="DEL591" s="163"/>
      <c r="DEM591" s="163"/>
      <c r="DEN591" s="163"/>
      <c r="DEO591" s="163"/>
      <c r="DEP591" s="163"/>
      <c r="DEQ591" s="163"/>
      <c r="DER591" s="163"/>
      <c r="DES591" s="163"/>
      <c r="DET591" s="163"/>
      <c r="DEU591" s="163"/>
      <c r="DEV591" s="163"/>
      <c r="DEW591" s="163"/>
      <c r="DEX591" s="163"/>
      <c r="DEY591" s="163"/>
      <c r="DEZ591" s="163"/>
      <c r="DFA591" s="163"/>
      <c r="DFB591" s="163"/>
      <c r="DFC591" s="163"/>
      <c r="DFD591" s="163"/>
      <c r="DFE591" s="163"/>
      <c r="DFF591" s="163"/>
      <c r="DFG591" s="163"/>
      <c r="DFH591" s="163"/>
      <c r="DFI591" s="163"/>
      <c r="DFJ591" s="163"/>
      <c r="DFK591" s="163"/>
      <c r="DFL591" s="163"/>
      <c r="DFM591" s="163"/>
      <c r="DFN591" s="163"/>
      <c r="DFO591" s="163"/>
      <c r="DFP591" s="163"/>
      <c r="DFQ591" s="163"/>
      <c r="DFR591" s="163"/>
      <c r="DFS591" s="163"/>
      <c r="DFT591" s="163"/>
      <c r="DFU591" s="163"/>
      <c r="DFV591" s="163"/>
      <c r="DFW591" s="163"/>
      <c r="DFX591" s="163"/>
      <c r="DFY591" s="163"/>
      <c r="DFZ591" s="163"/>
      <c r="DGA591" s="163"/>
      <c r="DGB591" s="163"/>
      <c r="DGC591" s="163"/>
      <c r="DGD591" s="163"/>
      <c r="DGE591" s="163"/>
      <c r="DGF591" s="163"/>
      <c r="DGG591" s="163"/>
      <c r="DGH591" s="163"/>
      <c r="DGI591" s="163"/>
      <c r="DGJ591" s="163"/>
      <c r="DGK591" s="163"/>
      <c r="DGL591" s="163"/>
      <c r="DGM591" s="163"/>
      <c r="DGN591" s="163"/>
      <c r="DGO591" s="163"/>
      <c r="DGP591" s="163"/>
      <c r="DGQ591" s="163"/>
      <c r="DGR591" s="163"/>
      <c r="DGS591" s="163"/>
      <c r="DGT591" s="163"/>
      <c r="DGU591" s="163"/>
      <c r="DGV591" s="163"/>
      <c r="DGW591" s="163"/>
      <c r="DGX591" s="163"/>
      <c r="DGY591" s="163"/>
      <c r="DGZ591" s="163"/>
      <c r="DHA591" s="163"/>
      <c r="DHB591" s="163"/>
      <c r="DHC591" s="163"/>
      <c r="DHD591" s="163"/>
      <c r="DHE591" s="163"/>
      <c r="DHF591" s="163"/>
      <c r="DHG591" s="163"/>
      <c r="DHH591" s="163"/>
      <c r="DHI591" s="163"/>
      <c r="DHJ591" s="163"/>
      <c r="DHK591" s="163"/>
      <c r="DHL591" s="163"/>
      <c r="DHM591" s="163"/>
      <c r="DHN591" s="163"/>
      <c r="DHO591" s="163"/>
      <c r="DHP591" s="163"/>
      <c r="DHQ591" s="163"/>
      <c r="DHR591" s="163"/>
      <c r="DHS591" s="163"/>
      <c r="DHT591" s="163"/>
      <c r="DHU591" s="163"/>
      <c r="DHV591" s="163"/>
      <c r="DHW591" s="163"/>
      <c r="DHX591" s="163"/>
      <c r="DHY591" s="163"/>
      <c r="DHZ591" s="163"/>
      <c r="DIA591" s="163"/>
      <c r="DIB591" s="163"/>
      <c r="DIC591" s="163"/>
      <c r="DID591" s="163"/>
      <c r="DIE591" s="163"/>
      <c r="DIF591" s="163"/>
      <c r="DIG591" s="163"/>
      <c r="DIH591" s="163"/>
      <c r="DII591" s="163"/>
      <c r="DIJ591" s="163"/>
      <c r="DIK591" s="163"/>
      <c r="DIL591" s="163"/>
      <c r="DIM591" s="163"/>
      <c r="DIN591" s="163"/>
      <c r="DIO591" s="163"/>
      <c r="DIP591" s="163"/>
      <c r="DIQ591" s="163"/>
      <c r="DIR591" s="163"/>
      <c r="DIS591" s="163"/>
      <c r="DIT591" s="163"/>
      <c r="DIU591" s="163"/>
      <c r="DIV591" s="163"/>
      <c r="DIW591" s="163"/>
      <c r="DIX591" s="163"/>
      <c r="DIY591" s="163"/>
      <c r="DIZ591" s="163"/>
      <c r="DJA591" s="163"/>
      <c r="DJB591" s="163"/>
      <c r="DJC591" s="163"/>
      <c r="DJD591" s="163"/>
      <c r="DJE591" s="163"/>
      <c r="DJF591" s="163"/>
      <c r="DJG591" s="163"/>
      <c r="DJH591" s="163"/>
      <c r="DJI591" s="163"/>
      <c r="DJJ591" s="163"/>
      <c r="DJK591" s="163"/>
      <c r="DJL591" s="163"/>
      <c r="DJM591" s="163"/>
      <c r="DJN591" s="163"/>
      <c r="DJO591" s="163"/>
      <c r="DJP591" s="163"/>
      <c r="DJQ591" s="163"/>
      <c r="DJR591" s="163"/>
      <c r="DJS591" s="163"/>
      <c r="DJT591" s="163"/>
      <c r="DJU591" s="163"/>
      <c r="DJV591" s="163"/>
      <c r="DJW591" s="163"/>
      <c r="DJX591" s="163"/>
      <c r="DJY591" s="163"/>
      <c r="DJZ591" s="163"/>
      <c r="DKA591" s="163"/>
      <c r="DKB591" s="163"/>
      <c r="DKC591" s="163"/>
      <c r="DKD591" s="163"/>
      <c r="DKE591" s="163"/>
      <c r="DKF591" s="163"/>
      <c r="DKG591" s="163"/>
      <c r="DKH591" s="163"/>
      <c r="DKI591" s="163"/>
      <c r="DKJ591" s="163"/>
      <c r="DKK591" s="163"/>
      <c r="DKL591" s="163"/>
      <c r="DKM591" s="163"/>
      <c r="DKN591" s="163"/>
      <c r="DKO591" s="163"/>
      <c r="DKP591" s="163"/>
      <c r="DKQ591" s="163"/>
      <c r="DKR591" s="163"/>
      <c r="DKS591" s="163"/>
      <c r="DKT591" s="163"/>
      <c r="DKU591" s="163"/>
      <c r="DKV591" s="163"/>
      <c r="DKW591" s="163"/>
      <c r="DKX591" s="163"/>
      <c r="DKY591" s="163"/>
      <c r="DKZ591" s="163"/>
      <c r="DLA591" s="163"/>
      <c r="DLB591" s="163"/>
      <c r="DLC591" s="163"/>
      <c r="DLD591" s="163"/>
      <c r="DLE591" s="163"/>
      <c r="DLF591" s="163"/>
      <c r="DLG591" s="163"/>
      <c r="DLH591" s="163"/>
      <c r="DLI591" s="163"/>
      <c r="DLJ591" s="163"/>
      <c r="DLK591" s="163"/>
      <c r="DLL591" s="163"/>
      <c r="DLM591" s="163"/>
      <c r="DLN591" s="163"/>
      <c r="DLO591" s="163"/>
      <c r="DLP591" s="163"/>
      <c r="DLQ591" s="163"/>
      <c r="DLR591" s="163"/>
      <c r="DLS591" s="163"/>
      <c r="DLT591" s="163"/>
      <c r="DLU591" s="163"/>
      <c r="DLV591" s="163"/>
      <c r="DLW591" s="163"/>
      <c r="DLX591" s="163"/>
      <c r="DLY591" s="163"/>
      <c r="DLZ591" s="163"/>
      <c r="DMA591" s="163"/>
      <c r="DMB591" s="163"/>
      <c r="DMC591" s="163"/>
      <c r="DMD591" s="163"/>
      <c r="DME591" s="163"/>
      <c r="DMF591" s="163"/>
      <c r="DMG591" s="163"/>
      <c r="DMH591" s="163"/>
      <c r="DMI591" s="163"/>
      <c r="DMJ591" s="163"/>
      <c r="DMK591" s="163"/>
      <c r="DML591" s="163"/>
      <c r="DMM591" s="163"/>
      <c r="DMN591" s="163"/>
      <c r="DMO591" s="163"/>
      <c r="DMP591" s="163"/>
      <c r="DMQ591" s="163"/>
      <c r="DMR591" s="163"/>
      <c r="DMS591" s="163"/>
      <c r="DMT591" s="163"/>
      <c r="DMU591" s="163"/>
      <c r="DMV591" s="163"/>
      <c r="DMW591" s="163"/>
      <c r="DMX591" s="163"/>
      <c r="DMY591" s="163"/>
      <c r="DMZ591" s="163"/>
      <c r="DNA591" s="163"/>
      <c r="DNB591" s="163"/>
      <c r="DNC591" s="163"/>
      <c r="DND591" s="163"/>
      <c r="DNE591" s="163"/>
      <c r="DNF591" s="163"/>
      <c r="DNG591" s="163"/>
      <c r="DNH591" s="163"/>
      <c r="DNI591" s="163"/>
      <c r="DNJ591" s="163"/>
      <c r="DNK591" s="163"/>
      <c r="DNL591" s="163"/>
      <c r="DNM591" s="163"/>
      <c r="DNN591" s="163"/>
      <c r="DNO591" s="163"/>
      <c r="DNP591" s="163"/>
      <c r="DNQ591" s="163"/>
      <c r="DNR591" s="163"/>
      <c r="DNS591" s="163"/>
      <c r="DNT591" s="163"/>
      <c r="DNU591" s="163"/>
      <c r="DNV591" s="163"/>
      <c r="DNW591" s="163"/>
      <c r="DNX591" s="163"/>
      <c r="DNY591" s="163"/>
      <c r="DNZ591" s="163"/>
      <c r="DOA591" s="163"/>
      <c r="DOB591" s="163"/>
      <c r="DOC591" s="163"/>
      <c r="DOD591" s="163"/>
      <c r="DOE591" s="163"/>
      <c r="DOF591" s="163"/>
      <c r="DOG591" s="163"/>
      <c r="DOH591" s="163"/>
      <c r="DOI591" s="163"/>
      <c r="DOJ591" s="163"/>
      <c r="DOK591" s="163"/>
      <c r="DOL591" s="163"/>
      <c r="DOM591" s="163"/>
      <c r="DON591" s="163"/>
      <c r="DOO591" s="163"/>
      <c r="DOP591" s="163"/>
      <c r="DOQ591" s="163"/>
      <c r="DOR591" s="163"/>
      <c r="DOS591" s="163"/>
      <c r="DOT591" s="163"/>
      <c r="DOU591" s="163"/>
      <c r="DOV591" s="163"/>
      <c r="DOW591" s="163"/>
      <c r="DOX591" s="163"/>
      <c r="DOY591" s="163"/>
      <c r="DOZ591" s="163"/>
      <c r="DPA591" s="163"/>
      <c r="DPB591" s="163"/>
      <c r="DPC591" s="163"/>
      <c r="DPD591" s="163"/>
      <c r="DPE591" s="163"/>
      <c r="DPF591" s="163"/>
      <c r="DPG591" s="163"/>
      <c r="DPH591" s="163"/>
      <c r="DPI591" s="163"/>
      <c r="DPJ591" s="163"/>
      <c r="DPK591" s="163"/>
      <c r="DPL591" s="163"/>
      <c r="DPM591" s="163"/>
      <c r="DPN591" s="163"/>
      <c r="DPO591" s="163"/>
      <c r="DPP591" s="163"/>
      <c r="DPQ591" s="163"/>
      <c r="DPR591" s="163"/>
      <c r="DPS591" s="163"/>
      <c r="DPT591" s="163"/>
      <c r="DPU591" s="163"/>
      <c r="DPV591" s="163"/>
      <c r="DPW591" s="163"/>
      <c r="DPX591" s="163"/>
      <c r="DPY591" s="163"/>
      <c r="DPZ591" s="163"/>
      <c r="DQA591" s="163"/>
      <c r="DQB591" s="163"/>
      <c r="DQC591" s="163"/>
      <c r="DQD591" s="163"/>
      <c r="DQE591" s="163"/>
      <c r="DQF591" s="163"/>
      <c r="DQG591" s="163"/>
      <c r="DQH591" s="163"/>
      <c r="DQI591" s="163"/>
      <c r="DQJ591" s="163"/>
      <c r="DQK591" s="163"/>
      <c r="DQL591" s="163"/>
      <c r="DQM591" s="163"/>
      <c r="DQN591" s="163"/>
      <c r="DQO591" s="163"/>
      <c r="DQP591" s="163"/>
      <c r="DQQ591" s="163"/>
      <c r="DQR591" s="163"/>
      <c r="DQS591" s="163"/>
      <c r="DQT591" s="163"/>
      <c r="DQU591" s="163"/>
      <c r="DQV591" s="163"/>
      <c r="DQW591" s="163"/>
      <c r="DQX591" s="163"/>
      <c r="DQY591" s="163"/>
      <c r="DQZ591" s="163"/>
      <c r="DRA591" s="163"/>
      <c r="DRB591" s="163"/>
      <c r="DRC591" s="163"/>
      <c r="DRD591" s="163"/>
      <c r="DRE591" s="163"/>
      <c r="DRF591" s="163"/>
      <c r="DRG591" s="163"/>
      <c r="DRH591" s="163"/>
      <c r="DRI591" s="163"/>
      <c r="DRJ591" s="163"/>
      <c r="DRK591" s="163"/>
      <c r="DRL591" s="163"/>
      <c r="DRM591" s="163"/>
      <c r="DRN591" s="163"/>
      <c r="DRO591" s="163"/>
      <c r="DRP591" s="163"/>
      <c r="DRQ591" s="163"/>
      <c r="DRR591" s="163"/>
      <c r="DRS591" s="163"/>
      <c r="DRT591" s="163"/>
      <c r="DRU591" s="163"/>
      <c r="DRV591" s="163"/>
      <c r="DRW591" s="163"/>
      <c r="DRX591" s="163"/>
      <c r="DRY591" s="163"/>
      <c r="DRZ591" s="163"/>
      <c r="DSA591" s="163"/>
      <c r="DSB591" s="163"/>
      <c r="DSC591" s="163"/>
      <c r="DSD591" s="163"/>
      <c r="DSE591" s="163"/>
      <c r="DSF591" s="163"/>
      <c r="DSG591" s="163"/>
      <c r="DSH591" s="163"/>
      <c r="DSI591" s="163"/>
      <c r="DSJ591" s="163"/>
      <c r="DSK591" s="163"/>
      <c r="DSL591" s="163"/>
      <c r="DSM591" s="163"/>
      <c r="DSN591" s="163"/>
      <c r="DSO591" s="163"/>
      <c r="DSP591" s="163"/>
      <c r="DSQ591" s="163"/>
      <c r="DSR591" s="163"/>
      <c r="DSS591" s="163"/>
      <c r="DST591" s="163"/>
      <c r="DSU591" s="163"/>
      <c r="DSV591" s="163"/>
      <c r="DSW591" s="163"/>
      <c r="DSX591" s="163"/>
      <c r="DSY591" s="163"/>
      <c r="DSZ591" s="163"/>
      <c r="DTA591" s="163"/>
      <c r="DTB591" s="163"/>
      <c r="DTC591" s="163"/>
      <c r="DTD591" s="163"/>
      <c r="DTE591" s="163"/>
      <c r="DTF591" s="163"/>
      <c r="DTG591" s="163"/>
      <c r="DTH591" s="163"/>
      <c r="DTI591" s="163"/>
      <c r="DTJ591" s="163"/>
      <c r="DTK591" s="163"/>
      <c r="DTL591" s="163"/>
      <c r="DTM591" s="163"/>
      <c r="DTN591" s="163"/>
      <c r="DTO591" s="163"/>
      <c r="DTP591" s="163"/>
      <c r="DTQ591" s="163"/>
      <c r="DTR591" s="163"/>
      <c r="DTS591" s="163"/>
      <c r="DTT591" s="163"/>
      <c r="DTU591" s="163"/>
      <c r="DTV591" s="163"/>
      <c r="DTW591" s="163"/>
      <c r="DTX591" s="163"/>
      <c r="DTY591" s="163"/>
      <c r="DTZ591" s="163"/>
      <c r="DUA591" s="163"/>
      <c r="DUB591" s="163"/>
      <c r="DUC591" s="163"/>
      <c r="DUD591" s="163"/>
      <c r="DUE591" s="163"/>
      <c r="DUF591" s="163"/>
      <c r="DUG591" s="163"/>
      <c r="DUH591" s="163"/>
      <c r="DUI591" s="163"/>
      <c r="DUJ591" s="163"/>
      <c r="DUK591" s="163"/>
      <c r="DUL591" s="163"/>
      <c r="DUM591" s="163"/>
      <c r="DUN591" s="163"/>
      <c r="DUO591" s="163"/>
      <c r="DUP591" s="163"/>
      <c r="DUQ591" s="163"/>
      <c r="DUR591" s="163"/>
      <c r="DUS591" s="163"/>
      <c r="DUT591" s="163"/>
      <c r="DUU591" s="163"/>
      <c r="DUV591" s="163"/>
      <c r="DUW591" s="163"/>
      <c r="DUX591" s="163"/>
      <c r="DUY591" s="163"/>
      <c r="DUZ591" s="163"/>
      <c r="DVA591" s="163"/>
      <c r="DVB591" s="163"/>
      <c r="DVC591" s="163"/>
      <c r="DVD591" s="163"/>
      <c r="DVE591" s="163"/>
      <c r="DVF591" s="163"/>
      <c r="DVG591" s="163"/>
      <c r="DVH591" s="163"/>
      <c r="DVI591" s="163"/>
      <c r="DVJ591" s="163"/>
      <c r="DVK591" s="163"/>
      <c r="DVL591" s="163"/>
      <c r="DVM591" s="163"/>
      <c r="DVN591" s="163"/>
      <c r="DVO591" s="163"/>
      <c r="DVP591" s="163"/>
      <c r="DVQ591" s="163"/>
      <c r="DVR591" s="163"/>
      <c r="DVS591" s="163"/>
      <c r="DVT591" s="163"/>
      <c r="DVU591" s="163"/>
      <c r="DVV591" s="163"/>
      <c r="DVW591" s="163"/>
      <c r="DVX591" s="163"/>
      <c r="DVY591" s="163"/>
      <c r="DVZ591" s="163"/>
      <c r="DWA591" s="163"/>
      <c r="DWB591" s="163"/>
      <c r="DWC591" s="163"/>
      <c r="DWD591" s="163"/>
      <c r="DWE591" s="163"/>
      <c r="DWF591" s="163"/>
      <c r="DWG591" s="163"/>
      <c r="DWH591" s="163"/>
      <c r="DWI591" s="163"/>
      <c r="DWJ591" s="163"/>
      <c r="DWK591" s="163"/>
      <c r="DWL591" s="163"/>
      <c r="DWM591" s="163"/>
      <c r="DWN591" s="163"/>
      <c r="DWO591" s="163"/>
      <c r="DWP591" s="163"/>
      <c r="DWQ591" s="163"/>
      <c r="DWR591" s="163"/>
      <c r="DWS591" s="163"/>
      <c r="DWT591" s="163"/>
      <c r="DWU591" s="163"/>
      <c r="DWV591" s="163"/>
      <c r="DWW591" s="163"/>
      <c r="DWX591" s="163"/>
      <c r="DWY591" s="163"/>
      <c r="DWZ591" s="163"/>
      <c r="DXA591" s="163"/>
      <c r="DXB591" s="163"/>
      <c r="DXC591" s="163"/>
      <c r="DXD591" s="163"/>
      <c r="DXE591" s="163"/>
      <c r="DXF591" s="163"/>
      <c r="DXG591" s="163"/>
      <c r="DXH591" s="163"/>
      <c r="DXI591" s="163"/>
      <c r="DXJ591" s="163"/>
      <c r="DXK591" s="163"/>
      <c r="DXL591" s="163"/>
      <c r="DXM591" s="163"/>
      <c r="DXN591" s="163"/>
      <c r="DXO591" s="163"/>
      <c r="DXP591" s="163"/>
      <c r="DXQ591" s="163"/>
      <c r="DXR591" s="163"/>
      <c r="DXS591" s="163"/>
      <c r="DXT591" s="163"/>
      <c r="DXU591" s="163"/>
      <c r="DXV591" s="163"/>
      <c r="DXW591" s="163"/>
      <c r="DXX591" s="163"/>
      <c r="DXY591" s="163"/>
      <c r="DXZ591" s="163"/>
      <c r="DYA591" s="163"/>
      <c r="DYB591" s="163"/>
      <c r="DYC591" s="163"/>
      <c r="DYD591" s="163"/>
      <c r="DYE591" s="163"/>
      <c r="DYF591" s="163"/>
      <c r="DYG591" s="163"/>
      <c r="DYH591" s="163"/>
      <c r="DYI591" s="163"/>
      <c r="DYJ591" s="163"/>
      <c r="DYK591" s="163"/>
      <c r="DYL591" s="163"/>
      <c r="DYM591" s="163"/>
      <c r="DYN591" s="163"/>
      <c r="DYO591" s="163"/>
      <c r="DYP591" s="163"/>
      <c r="DYQ591" s="163"/>
      <c r="DYR591" s="163"/>
      <c r="DYS591" s="163"/>
      <c r="DYT591" s="163"/>
      <c r="DYU591" s="163"/>
      <c r="DYV591" s="163"/>
      <c r="DYW591" s="163"/>
      <c r="DYX591" s="163"/>
      <c r="DYY591" s="163"/>
      <c r="DYZ591" s="163"/>
      <c r="DZA591" s="163"/>
      <c r="DZB591" s="163"/>
      <c r="DZC591" s="163"/>
      <c r="DZD591" s="163"/>
      <c r="DZE591" s="163"/>
      <c r="DZF591" s="163"/>
      <c r="DZG591" s="163"/>
      <c r="DZH591" s="163"/>
      <c r="DZI591" s="163"/>
      <c r="DZJ591" s="163"/>
      <c r="DZK591" s="163"/>
      <c r="DZL591" s="163"/>
      <c r="DZM591" s="163"/>
      <c r="DZN591" s="163"/>
      <c r="DZO591" s="163"/>
      <c r="DZP591" s="163"/>
      <c r="DZQ591" s="163"/>
      <c r="DZR591" s="163"/>
      <c r="DZS591" s="163"/>
      <c r="DZT591" s="163"/>
      <c r="DZU591" s="163"/>
      <c r="DZV591" s="163"/>
      <c r="DZW591" s="163"/>
      <c r="DZX591" s="163"/>
      <c r="DZY591" s="163"/>
      <c r="DZZ591" s="163"/>
      <c r="EAA591" s="163"/>
      <c r="EAB591" s="163"/>
      <c r="EAC591" s="163"/>
      <c r="EAD591" s="163"/>
      <c r="EAE591" s="163"/>
      <c r="EAF591" s="163"/>
      <c r="EAG591" s="163"/>
      <c r="EAH591" s="163"/>
      <c r="EAI591" s="163"/>
      <c r="EAJ591" s="163"/>
      <c r="EAK591" s="163"/>
      <c r="EAL591" s="163"/>
      <c r="EAM591" s="163"/>
      <c r="EAN591" s="163"/>
      <c r="EAO591" s="163"/>
      <c r="EAP591" s="163"/>
      <c r="EAQ591" s="163"/>
      <c r="EAR591" s="163"/>
      <c r="EAS591" s="163"/>
      <c r="EAT591" s="163"/>
      <c r="EAU591" s="163"/>
      <c r="EAV591" s="163"/>
      <c r="EAW591" s="163"/>
      <c r="EAX591" s="163"/>
      <c r="EAY591" s="163"/>
      <c r="EAZ591" s="163"/>
      <c r="EBA591" s="163"/>
      <c r="EBB591" s="163"/>
      <c r="EBC591" s="163"/>
      <c r="EBD591" s="163"/>
      <c r="EBE591" s="163"/>
      <c r="EBF591" s="163"/>
      <c r="EBG591" s="163"/>
      <c r="EBH591" s="163"/>
      <c r="EBI591" s="163"/>
      <c r="EBJ591" s="163"/>
      <c r="EBK591" s="163"/>
      <c r="EBL591" s="163"/>
      <c r="EBM591" s="163"/>
      <c r="EBN591" s="163"/>
      <c r="EBO591" s="163"/>
      <c r="EBP591" s="163"/>
      <c r="EBQ591" s="163"/>
      <c r="EBR591" s="163"/>
      <c r="EBS591" s="163"/>
      <c r="EBT591" s="163"/>
      <c r="EBU591" s="163"/>
      <c r="EBV591" s="163"/>
      <c r="EBW591" s="163"/>
      <c r="EBX591" s="163"/>
      <c r="EBY591" s="163"/>
      <c r="EBZ591" s="163"/>
      <c r="ECA591" s="163"/>
      <c r="ECB591" s="163"/>
      <c r="ECC591" s="163"/>
      <c r="ECD591" s="163"/>
      <c r="ECE591" s="163"/>
      <c r="ECF591" s="163"/>
      <c r="ECG591" s="163"/>
      <c r="ECH591" s="163"/>
      <c r="ECI591" s="163"/>
      <c r="ECJ591" s="163"/>
      <c r="ECK591" s="163"/>
      <c r="ECL591" s="163"/>
      <c r="ECM591" s="163"/>
      <c r="ECN591" s="163"/>
      <c r="ECO591" s="163"/>
      <c r="ECP591" s="163"/>
      <c r="ECQ591" s="163"/>
      <c r="ECR591" s="163"/>
      <c r="ECS591" s="163"/>
      <c r="ECT591" s="163"/>
      <c r="ECU591" s="163"/>
      <c r="ECV591" s="163"/>
      <c r="ECW591" s="163"/>
      <c r="ECX591" s="163"/>
      <c r="ECY591" s="163"/>
      <c r="ECZ591" s="163"/>
      <c r="EDA591" s="163"/>
      <c r="EDB591" s="163"/>
      <c r="EDC591" s="163"/>
      <c r="EDD591" s="163"/>
      <c r="EDE591" s="163"/>
      <c r="EDF591" s="163"/>
      <c r="EDG591" s="163"/>
      <c r="EDH591" s="163"/>
      <c r="EDI591" s="163"/>
      <c r="EDJ591" s="163"/>
      <c r="EDK591" s="163"/>
      <c r="EDL591" s="163"/>
      <c r="EDM591" s="163"/>
      <c r="EDN591" s="163"/>
      <c r="EDO591" s="163"/>
      <c r="EDP591" s="163"/>
      <c r="EDQ591" s="163"/>
      <c r="EDR591" s="163"/>
      <c r="EDS591" s="163"/>
      <c r="EDT591" s="163"/>
      <c r="EDU591" s="163"/>
      <c r="EDV591" s="163"/>
      <c r="EDW591" s="163"/>
      <c r="EDX591" s="163"/>
      <c r="EDY591" s="163"/>
      <c r="EDZ591" s="163"/>
      <c r="EEA591" s="163"/>
      <c r="EEB591" s="163"/>
      <c r="EEC591" s="163"/>
      <c r="EED591" s="163"/>
      <c r="EEE591" s="163"/>
      <c r="EEF591" s="163"/>
      <c r="EEG591" s="163"/>
      <c r="EEH591" s="163"/>
      <c r="EEI591" s="163"/>
      <c r="EEJ591" s="163"/>
      <c r="EEK591" s="163"/>
      <c r="EEL591" s="163"/>
      <c r="EEM591" s="163"/>
      <c r="EEN591" s="163"/>
      <c r="EEO591" s="163"/>
      <c r="EEP591" s="163"/>
      <c r="EEQ591" s="163"/>
      <c r="EER591" s="163"/>
      <c r="EES591" s="163"/>
      <c r="EET591" s="163"/>
      <c r="EEU591" s="163"/>
      <c r="EEV591" s="163"/>
      <c r="EEW591" s="163"/>
      <c r="EEX591" s="163"/>
      <c r="EEY591" s="163"/>
      <c r="EEZ591" s="163"/>
      <c r="EFA591" s="163"/>
      <c r="EFB591" s="163"/>
      <c r="EFC591" s="163"/>
      <c r="EFD591" s="163"/>
      <c r="EFE591" s="163"/>
      <c r="EFF591" s="163"/>
      <c r="EFG591" s="163"/>
      <c r="EFH591" s="163"/>
      <c r="EFI591" s="163"/>
      <c r="EFJ591" s="163"/>
      <c r="EFK591" s="163"/>
      <c r="EFL591" s="163"/>
      <c r="EFM591" s="163"/>
      <c r="EFN591" s="163"/>
      <c r="EFO591" s="163"/>
      <c r="EFP591" s="163"/>
      <c r="EFQ591" s="163"/>
      <c r="EFR591" s="163"/>
      <c r="EFS591" s="163"/>
      <c r="EFT591" s="163"/>
      <c r="EFU591" s="163"/>
      <c r="EFV591" s="163"/>
      <c r="EFW591" s="163"/>
      <c r="EFX591" s="163"/>
      <c r="EFY591" s="163"/>
      <c r="EFZ591" s="163"/>
      <c r="EGA591" s="163"/>
      <c r="EGB591" s="163"/>
      <c r="EGC591" s="163"/>
      <c r="EGD591" s="163"/>
      <c r="EGE591" s="163"/>
      <c r="EGF591" s="163"/>
      <c r="EGG591" s="163"/>
      <c r="EGH591" s="163"/>
      <c r="EGI591" s="163"/>
      <c r="EGJ591" s="163"/>
      <c r="EGK591" s="163"/>
      <c r="EGL591" s="163"/>
      <c r="EGM591" s="163"/>
      <c r="EGN591" s="163"/>
      <c r="EGO591" s="163"/>
      <c r="EGP591" s="163"/>
      <c r="EGQ591" s="163"/>
      <c r="EGR591" s="163"/>
      <c r="EGS591" s="163"/>
      <c r="EGT591" s="163"/>
      <c r="EGU591" s="163"/>
      <c r="EGV591" s="163"/>
      <c r="EGW591" s="163"/>
      <c r="EGX591" s="163"/>
      <c r="EGY591" s="163"/>
      <c r="EGZ591" s="163"/>
      <c r="EHA591" s="163"/>
      <c r="EHB591" s="163"/>
      <c r="EHC591" s="163"/>
      <c r="EHD591" s="163"/>
      <c r="EHE591" s="163"/>
      <c r="EHF591" s="163"/>
      <c r="EHG591" s="163"/>
      <c r="EHH591" s="163"/>
      <c r="EHI591" s="163"/>
      <c r="EHJ591" s="163"/>
      <c r="EHK591" s="163"/>
      <c r="EHL591" s="163"/>
      <c r="EHM591" s="163"/>
      <c r="EHN591" s="163"/>
      <c r="EHO591" s="163"/>
      <c r="EHP591" s="163"/>
      <c r="EHQ591" s="163"/>
      <c r="EHR591" s="163"/>
      <c r="EHS591" s="163"/>
      <c r="EHT591" s="163"/>
      <c r="EHU591" s="163"/>
      <c r="EHV591" s="163"/>
      <c r="EHW591" s="163"/>
      <c r="EHX591" s="163"/>
      <c r="EHY591" s="163"/>
      <c r="EHZ591" s="163"/>
      <c r="EIA591" s="163"/>
      <c r="EIB591" s="163"/>
      <c r="EIC591" s="163"/>
      <c r="EID591" s="163"/>
      <c r="EIE591" s="163"/>
      <c r="EIF591" s="163"/>
      <c r="EIG591" s="163"/>
      <c r="EIH591" s="163"/>
      <c r="EII591" s="163"/>
      <c r="EIJ591" s="163"/>
      <c r="EIK591" s="163"/>
      <c r="EIL591" s="163"/>
      <c r="EIM591" s="163"/>
      <c r="EIN591" s="163"/>
      <c r="EIO591" s="163"/>
      <c r="EIP591" s="163"/>
      <c r="EIQ591" s="163"/>
      <c r="EIR591" s="163"/>
      <c r="EIS591" s="163"/>
      <c r="EIT591" s="163"/>
      <c r="EIU591" s="163"/>
      <c r="EIV591" s="163"/>
      <c r="EIW591" s="163"/>
      <c r="EIX591" s="163"/>
      <c r="EIY591" s="163"/>
      <c r="EIZ591" s="163"/>
      <c r="EJA591" s="163"/>
      <c r="EJB591" s="163"/>
      <c r="EJC591" s="163"/>
      <c r="EJD591" s="163"/>
      <c r="EJE591" s="163"/>
      <c r="EJF591" s="163"/>
      <c r="EJG591" s="163"/>
      <c r="EJH591" s="163"/>
      <c r="EJI591" s="163"/>
      <c r="EJJ591" s="163"/>
      <c r="EJK591" s="163"/>
      <c r="EJL591" s="163"/>
      <c r="EJM591" s="163"/>
      <c r="EJN591" s="163"/>
      <c r="EJO591" s="163"/>
      <c r="EJP591" s="163"/>
      <c r="EJQ591" s="163"/>
      <c r="EJR591" s="163"/>
      <c r="EJS591" s="163"/>
      <c r="EJT591" s="163"/>
      <c r="EJU591" s="163"/>
      <c r="EJV591" s="163"/>
      <c r="EJW591" s="163"/>
      <c r="EJX591" s="163"/>
      <c r="EJY591" s="163"/>
      <c r="EJZ591" s="163"/>
      <c r="EKA591" s="163"/>
      <c r="EKB591" s="163"/>
      <c r="EKC591" s="163"/>
      <c r="EKD591" s="163"/>
      <c r="EKE591" s="163"/>
      <c r="EKF591" s="163"/>
      <c r="EKG591" s="163"/>
      <c r="EKH591" s="163"/>
      <c r="EKI591" s="163"/>
      <c r="EKJ591" s="163"/>
      <c r="EKK591" s="163"/>
      <c r="EKL591" s="163"/>
      <c r="EKM591" s="163"/>
      <c r="EKN591" s="163"/>
      <c r="EKO591" s="163"/>
      <c r="EKP591" s="163"/>
      <c r="EKQ591" s="163"/>
      <c r="EKR591" s="163"/>
      <c r="EKS591" s="163"/>
      <c r="EKT591" s="163"/>
      <c r="EKU591" s="163"/>
      <c r="EKV591" s="163"/>
      <c r="EKW591" s="163"/>
      <c r="EKX591" s="163"/>
      <c r="EKY591" s="163"/>
      <c r="EKZ591" s="163"/>
      <c r="ELA591" s="163"/>
      <c r="ELB591" s="163"/>
      <c r="ELC591" s="163"/>
      <c r="ELD591" s="163"/>
      <c r="ELE591" s="163"/>
      <c r="ELF591" s="163"/>
      <c r="ELG591" s="163"/>
      <c r="ELH591" s="163"/>
      <c r="ELI591" s="163"/>
      <c r="ELJ591" s="163"/>
      <c r="ELK591" s="163"/>
      <c r="ELL591" s="163"/>
      <c r="ELM591" s="163"/>
      <c r="ELN591" s="163"/>
      <c r="ELO591" s="163"/>
      <c r="ELP591" s="163"/>
      <c r="ELQ591" s="163"/>
      <c r="ELR591" s="163"/>
      <c r="ELS591" s="163"/>
      <c r="ELT591" s="163"/>
      <c r="ELU591" s="163"/>
      <c r="ELV591" s="163"/>
      <c r="ELW591" s="163"/>
      <c r="ELX591" s="163"/>
      <c r="ELY591" s="163"/>
      <c r="ELZ591" s="163"/>
      <c r="EMA591" s="163"/>
      <c r="EMB591" s="163"/>
      <c r="EMC591" s="163"/>
      <c r="EMD591" s="163"/>
      <c r="EME591" s="163"/>
      <c r="EMF591" s="163"/>
      <c r="EMG591" s="163"/>
      <c r="EMH591" s="163"/>
      <c r="EMI591" s="163"/>
      <c r="EMJ591" s="163"/>
      <c r="EMK591" s="163"/>
      <c r="EML591" s="163"/>
      <c r="EMM591" s="163"/>
      <c r="EMN591" s="163"/>
      <c r="EMO591" s="163"/>
      <c r="EMP591" s="163"/>
      <c r="EMQ591" s="163"/>
      <c r="EMR591" s="163"/>
      <c r="EMS591" s="163"/>
      <c r="EMT591" s="163"/>
      <c r="EMU591" s="163"/>
      <c r="EMV591" s="163"/>
      <c r="EMW591" s="163"/>
      <c r="EMX591" s="163"/>
      <c r="EMY591" s="163"/>
      <c r="EMZ591" s="163"/>
      <c r="ENA591" s="163"/>
      <c r="ENB591" s="163"/>
      <c r="ENC591" s="163"/>
      <c r="END591" s="163"/>
      <c r="ENE591" s="163"/>
      <c r="ENF591" s="163"/>
      <c r="ENG591" s="163"/>
      <c r="ENH591" s="163"/>
      <c r="ENI591" s="163"/>
      <c r="ENJ591" s="163"/>
      <c r="ENK591" s="163"/>
      <c r="ENL591" s="163"/>
      <c r="ENM591" s="163"/>
      <c r="ENN591" s="163"/>
      <c r="ENO591" s="163"/>
      <c r="ENP591" s="163"/>
      <c r="ENQ591" s="163"/>
      <c r="ENR591" s="163"/>
      <c r="ENS591" s="163"/>
      <c r="ENT591" s="163"/>
      <c r="ENU591" s="163"/>
      <c r="ENV591" s="163"/>
      <c r="ENW591" s="163"/>
      <c r="ENX591" s="163"/>
      <c r="ENY591" s="163"/>
      <c r="ENZ591" s="163"/>
      <c r="EOA591" s="163"/>
      <c r="EOB591" s="163"/>
      <c r="EOC591" s="163"/>
      <c r="EOD591" s="163"/>
      <c r="EOE591" s="163"/>
      <c r="EOF591" s="163"/>
      <c r="EOG591" s="163"/>
      <c r="EOH591" s="163"/>
      <c r="EOI591" s="163"/>
      <c r="EOJ591" s="163"/>
      <c r="EOK591" s="163"/>
      <c r="EOL591" s="163"/>
      <c r="EOM591" s="163"/>
      <c r="EON591" s="163"/>
      <c r="EOO591" s="163"/>
      <c r="EOP591" s="163"/>
      <c r="EOQ591" s="163"/>
      <c r="EOR591" s="163"/>
      <c r="EOS591" s="163"/>
      <c r="EOT591" s="163"/>
      <c r="EOU591" s="163"/>
      <c r="EOV591" s="163"/>
      <c r="EOW591" s="163"/>
      <c r="EOX591" s="163"/>
      <c r="EOY591" s="163"/>
      <c r="EOZ591" s="163"/>
      <c r="EPA591" s="163"/>
      <c r="EPB591" s="163"/>
      <c r="EPC591" s="163"/>
      <c r="EPD591" s="163"/>
      <c r="EPE591" s="163"/>
      <c r="EPF591" s="163"/>
      <c r="EPG591" s="163"/>
      <c r="EPH591" s="163"/>
      <c r="EPI591" s="163"/>
      <c r="EPJ591" s="163"/>
      <c r="EPK591" s="163"/>
      <c r="EPL591" s="163"/>
      <c r="EPM591" s="163"/>
      <c r="EPN591" s="163"/>
      <c r="EPO591" s="163"/>
      <c r="EPP591" s="163"/>
      <c r="EPQ591" s="163"/>
      <c r="EPR591" s="163"/>
      <c r="EPS591" s="163"/>
      <c r="EPT591" s="163"/>
      <c r="EPU591" s="163"/>
      <c r="EPV591" s="163"/>
      <c r="EPW591" s="163"/>
      <c r="EPX591" s="163"/>
      <c r="EPY591" s="163"/>
      <c r="EPZ591" s="163"/>
      <c r="EQA591" s="163"/>
      <c r="EQB591" s="163"/>
      <c r="EQC591" s="163"/>
      <c r="EQD591" s="163"/>
      <c r="EQE591" s="163"/>
      <c r="EQF591" s="163"/>
      <c r="EQG591" s="163"/>
      <c r="EQH591" s="163"/>
      <c r="EQI591" s="163"/>
      <c r="EQJ591" s="163"/>
      <c r="EQK591" s="163"/>
      <c r="EQL591" s="163"/>
      <c r="EQM591" s="163"/>
      <c r="EQN591" s="163"/>
      <c r="EQO591" s="163"/>
      <c r="EQP591" s="163"/>
      <c r="EQQ591" s="163"/>
      <c r="EQR591" s="163"/>
      <c r="EQS591" s="163"/>
      <c r="EQT591" s="163"/>
      <c r="EQU591" s="163"/>
      <c r="EQV591" s="163"/>
      <c r="EQW591" s="163"/>
      <c r="EQX591" s="163"/>
      <c r="EQY591" s="163"/>
      <c r="EQZ591" s="163"/>
      <c r="ERA591" s="163"/>
      <c r="ERB591" s="163"/>
      <c r="ERC591" s="163"/>
      <c r="ERD591" s="163"/>
      <c r="ERE591" s="163"/>
      <c r="ERF591" s="163"/>
      <c r="ERG591" s="163"/>
      <c r="ERH591" s="163"/>
      <c r="ERI591" s="163"/>
      <c r="ERJ591" s="163"/>
      <c r="ERK591" s="163"/>
      <c r="ERL591" s="163"/>
      <c r="ERM591" s="163"/>
      <c r="ERN591" s="163"/>
      <c r="ERO591" s="163"/>
      <c r="ERP591" s="163"/>
      <c r="ERQ591" s="163"/>
      <c r="ERR591" s="163"/>
      <c r="ERS591" s="163"/>
      <c r="ERT591" s="163"/>
      <c r="ERU591" s="163"/>
      <c r="ERV591" s="163"/>
      <c r="ERW591" s="163"/>
      <c r="ERX591" s="163"/>
      <c r="ERY591" s="163"/>
      <c r="ERZ591" s="163"/>
      <c r="ESA591" s="163"/>
      <c r="ESB591" s="163"/>
      <c r="ESC591" s="163"/>
      <c r="ESD591" s="163"/>
      <c r="ESE591" s="163"/>
      <c r="ESF591" s="163"/>
      <c r="ESG591" s="163"/>
      <c r="ESH591" s="163"/>
      <c r="ESI591" s="163"/>
      <c r="ESJ591" s="163"/>
      <c r="ESK591" s="163"/>
      <c r="ESL591" s="163"/>
      <c r="ESM591" s="163"/>
      <c r="ESN591" s="163"/>
      <c r="ESO591" s="163"/>
      <c r="ESP591" s="163"/>
      <c r="ESQ591" s="163"/>
      <c r="ESR591" s="163"/>
      <c r="ESS591" s="163"/>
      <c r="EST591" s="163"/>
      <c r="ESU591" s="163"/>
      <c r="ESV591" s="163"/>
      <c r="ESW591" s="163"/>
      <c r="ESX591" s="163"/>
      <c r="ESY591" s="163"/>
      <c r="ESZ591" s="163"/>
      <c r="ETA591" s="163"/>
      <c r="ETB591" s="163"/>
      <c r="ETC591" s="163"/>
      <c r="ETD591" s="163"/>
      <c r="ETE591" s="163"/>
      <c r="ETF591" s="163"/>
      <c r="ETG591" s="163"/>
      <c r="ETH591" s="163"/>
      <c r="ETI591" s="163"/>
      <c r="ETJ591" s="163"/>
      <c r="ETK591" s="163"/>
      <c r="ETL591" s="163"/>
      <c r="ETM591" s="163"/>
      <c r="ETN591" s="163"/>
      <c r="ETO591" s="163"/>
      <c r="ETP591" s="163"/>
      <c r="ETQ591" s="163"/>
      <c r="ETR591" s="163"/>
      <c r="ETS591" s="163"/>
      <c r="ETT591" s="163"/>
      <c r="ETU591" s="163"/>
      <c r="ETV591" s="163"/>
      <c r="ETW591" s="163"/>
      <c r="ETX591" s="163"/>
      <c r="ETY591" s="163"/>
      <c r="ETZ591" s="163"/>
      <c r="EUA591" s="163"/>
      <c r="EUB591" s="163"/>
      <c r="EUC591" s="163"/>
      <c r="EUD591" s="163"/>
      <c r="EUE591" s="163"/>
      <c r="EUF591" s="163"/>
      <c r="EUG591" s="163"/>
      <c r="EUH591" s="163"/>
      <c r="EUI591" s="163"/>
      <c r="EUJ591" s="163"/>
      <c r="EUK591" s="163"/>
      <c r="EUL591" s="163"/>
      <c r="EUM591" s="163"/>
      <c r="EUN591" s="163"/>
      <c r="EUO591" s="163"/>
      <c r="EUP591" s="163"/>
      <c r="EUQ591" s="163"/>
      <c r="EUR591" s="163"/>
      <c r="EUS591" s="163"/>
      <c r="EUT591" s="163"/>
      <c r="EUU591" s="163"/>
      <c r="EUV591" s="163"/>
      <c r="EUW591" s="163"/>
      <c r="EUX591" s="163"/>
      <c r="EUY591" s="163"/>
      <c r="EUZ591" s="163"/>
      <c r="EVA591" s="163"/>
      <c r="EVB591" s="163"/>
      <c r="EVC591" s="163"/>
      <c r="EVD591" s="163"/>
      <c r="EVE591" s="163"/>
      <c r="EVF591" s="163"/>
      <c r="EVG591" s="163"/>
      <c r="EVH591" s="163"/>
      <c r="EVI591" s="163"/>
      <c r="EVJ591" s="163"/>
      <c r="EVK591" s="163"/>
      <c r="EVL591" s="163"/>
      <c r="EVM591" s="163"/>
      <c r="EVN591" s="163"/>
      <c r="EVO591" s="163"/>
      <c r="EVP591" s="163"/>
      <c r="EVQ591" s="163"/>
      <c r="EVR591" s="163"/>
      <c r="EVS591" s="163"/>
      <c r="EVT591" s="163"/>
      <c r="EVU591" s="163"/>
      <c r="EVV591" s="163"/>
      <c r="EVW591" s="163"/>
      <c r="EVX591" s="163"/>
      <c r="EVY591" s="163"/>
      <c r="EVZ591" s="163"/>
      <c r="EWA591" s="163"/>
      <c r="EWB591" s="163"/>
      <c r="EWC591" s="163"/>
      <c r="EWD591" s="163"/>
      <c r="EWE591" s="163"/>
      <c r="EWF591" s="163"/>
      <c r="EWG591" s="163"/>
      <c r="EWH591" s="163"/>
      <c r="EWI591" s="163"/>
      <c r="EWJ591" s="163"/>
      <c r="EWK591" s="163"/>
      <c r="EWL591" s="163"/>
      <c r="EWM591" s="163"/>
      <c r="EWN591" s="163"/>
      <c r="EWO591" s="163"/>
      <c r="EWP591" s="163"/>
      <c r="EWQ591" s="163"/>
      <c r="EWR591" s="163"/>
      <c r="EWS591" s="163"/>
      <c r="EWT591" s="163"/>
      <c r="EWU591" s="163"/>
      <c r="EWV591" s="163"/>
      <c r="EWW591" s="163"/>
      <c r="EWX591" s="163"/>
      <c r="EWY591" s="163"/>
      <c r="EWZ591" s="163"/>
      <c r="EXA591" s="163"/>
      <c r="EXB591" s="163"/>
      <c r="EXC591" s="163"/>
      <c r="EXD591" s="163"/>
      <c r="EXE591" s="163"/>
      <c r="EXF591" s="163"/>
      <c r="EXG591" s="163"/>
      <c r="EXH591" s="163"/>
      <c r="EXI591" s="163"/>
      <c r="EXJ591" s="163"/>
      <c r="EXK591" s="163"/>
      <c r="EXL591" s="163"/>
      <c r="EXM591" s="163"/>
      <c r="EXN591" s="163"/>
      <c r="EXO591" s="163"/>
      <c r="EXP591" s="163"/>
      <c r="EXQ591" s="163"/>
      <c r="EXR591" s="163"/>
      <c r="EXS591" s="163"/>
      <c r="EXT591" s="163"/>
      <c r="EXU591" s="163"/>
      <c r="EXV591" s="163"/>
      <c r="EXW591" s="163"/>
      <c r="EXX591" s="163"/>
      <c r="EXY591" s="163"/>
      <c r="EXZ591" s="163"/>
      <c r="EYA591" s="163"/>
      <c r="EYB591" s="163"/>
      <c r="EYC591" s="163"/>
      <c r="EYD591" s="163"/>
      <c r="EYE591" s="163"/>
      <c r="EYF591" s="163"/>
      <c r="EYG591" s="163"/>
      <c r="EYH591" s="163"/>
      <c r="EYI591" s="163"/>
      <c r="EYJ591" s="163"/>
      <c r="EYK591" s="163"/>
      <c r="EYL591" s="163"/>
      <c r="EYM591" s="163"/>
      <c r="EYN591" s="163"/>
      <c r="EYO591" s="163"/>
      <c r="EYP591" s="163"/>
      <c r="EYQ591" s="163"/>
      <c r="EYR591" s="163"/>
      <c r="EYS591" s="163"/>
      <c r="EYT591" s="163"/>
      <c r="EYU591" s="163"/>
      <c r="EYV591" s="163"/>
      <c r="EYW591" s="163"/>
      <c r="EYX591" s="163"/>
      <c r="EYY591" s="163"/>
      <c r="EYZ591" s="163"/>
      <c r="EZA591" s="163"/>
      <c r="EZB591" s="163"/>
      <c r="EZC591" s="163"/>
      <c r="EZD591" s="163"/>
      <c r="EZE591" s="163"/>
      <c r="EZF591" s="163"/>
      <c r="EZG591" s="163"/>
      <c r="EZH591" s="163"/>
      <c r="EZI591" s="163"/>
      <c r="EZJ591" s="163"/>
      <c r="EZK591" s="163"/>
      <c r="EZL591" s="163"/>
      <c r="EZM591" s="163"/>
      <c r="EZN591" s="163"/>
      <c r="EZO591" s="163"/>
      <c r="EZP591" s="163"/>
      <c r="EZQ591" s="163"/>
      <c r="EZR591" s="163"/>
      <c r="EZS591" s="163"/>
      <c r="EZT591" s="163"/>
      <c r="EZU591" s="163"/>
      <c r="EZV591" s="163"/>
      <c r="EZW591" s="163"/>
      <c r="EZX591" s="163"/>
      <c r="EZY591" s="163"/>
      <c r="EZZ591" s="163"/>
      <c r="FAA591" s="163"/>
      <c r="FAB591" s="163"/>
      <c r="FAC591" s="163"/>
      <c r="FAD591" s="163"/>
      <c r="FAE591" s="163"/>
      <c r="FAF591" s="163"/>
      <c r="FAG591" s="163"/>
      <c r="FAH591" s="163"/>
      <c r="FAI591" s="163"/>
      <c r="FAJ591" s="163"/>
      <c r="FAK591" s="163"/>
      <c r="FAL591" s="163"/>
      <c r="FAM591" s="163"/>
      <c r="FAN591" s="163"/>
      <c r="FAO591" s="163"/>
      <c r="FAP591" s="163"/>
      <c r="FAQ591" s="163"/>
      <c r="FAR591" s="163"/>
      <c r="FAS591" s="163"/>
      <c r="FAT591" s="163"/>
      <c r="FAU591" s="163"/>
      <c r="FAV591" s="163"/>
      <c r="FAW591" s="163"/>
      <c r="FAX591" s="163"/>
      <c r="FAY591" s="163"/>
      <c r="FAZ591" s="163"/>
      <c r="FBA591" s="163"/>
      <c r="FBB591" s="163"/>
      <c r="FBC591" s="163"/>
      <c r="FBD591" s="163"/>
      <c r="FBE591" s="163"/>
      <c r="FBF591" s="163"/>
      <c r="FBG591" s="163"/>
      <c r="FBH591" s="163"/>
      <c r="FBI591" s="163"/>
      <c r="FBJ591" s="163"/>
      <c r="FBK591" s="163"/>
      <c r="FBL591" s="163"/>
      <c r="FBM591" s="163"/>
      <c r="FBN591" s="163"/>
      <c r="FBO591" s="163"/>
      <c r="FBP591" s="163"/>
      <c r="FBQ591" s="163"/>
      <c r="FBR591" s="163"/>
      <c r="FBS591" s="163"/>
      <c r="FBT591" s="163"/>
      <c r="FBU591" s="163"/>
      <c r="FBV591" s="163"/>
      <c r="FBW591" s="163"/>
      <c r="FBX591" s="163"/>
      <c r="FBY591" s="163"/>
      <c r="FBZ591" s="163"/>
      <c r="FCA591" s="163"/>
      <c r="FCB591" s="163"/>
      <c r="FCC591" s="163"/>
      <c r="FCD591" s="163"/>
      <c r="FCE591" s="163"/>
      <c r="FCF591" s="163"/>
      <c r="FCG591" s="163"/>
      <c r="FCH591" s="163"/>
      <c r="FCI591" s="163"/>
      <c r="FCJ591" s="163"/>
      <c r="FCK591" s="163"/>
      <c r="FCL591" s="163"/>
      <c r="FCM591" s="163"/>
      <c r="FCN591" s="163"/>
      <c r="FCO591" s="163"/>
      <c r="FCP591" s="163"/>
      <c r="FCQ591" s="163"/>
      <c r="FCR591" s="163"/>
      <c r="FCS591" s="163"/>
      <c r="FCT591" s="163"/>
      <c r="FCU591" s="163"/>
      <c r="FCV591" s="163"/>
      <c r="FCW591" s="163"/>
      <c r="FCX591" s="163"/>
      <c r="FCY591" s="163"/>
      <c r="FCZ591" s="163"/>
      <c r="FDA591" s="163"/>
      <c r="FDB591" s="163"/>
      <c r="FDC591" s="163"/>
      <c r="FDD591" s="163"/>
      <c r="FDE591" s="163"/>
      <c r="FDF591" s="163"/>
      <c r="FDG591" s="163"/>
      <c r="FDH591" s="163"/>
      <c r="FDI591" s="163"/>
      <c r="FDJ591" s="163"/>
      <c r="FDK591" s="163"/>
      <c r="FDL591" s="163"/>
      <c r="FDM591" s="163"/>
      <c r="FDN591" s="163"/>
      <c r="FDO591" s="163"/>
      <c r="FDP591" s="163"/>
      <c r="FDQ591" s="163"/>
      <c r="FDR591" s="163"/>
      <c r="FDS591" s="163"/>
      <c r="FDT591" s="163"/>
      <c r="FDU591" s="163"/>
      <c r="FDV591" s="163"/>
      <c r="FDW591" s="163"/>
      <c r="FDX591" s="163"/>
      <c r="FDY591" s="163"/>
      <c r="FDZ591" s="163"/>
      <c r="FEA591" s="163"/>
      <c r="FEB591" s="163"/>
      <c r="FEC591" s="163"/>
      <c r="FED591" s="163"/>
      <c r="FEE591" s="163"/>
      <c r="FEF591" s="163"/>
      <c r="FEG591" s="163"/>
      <c r="FEH591" s="163"/>
      <c r="FEI591" s="163"/>
      <c r="FEJ591" s="163"/>
      <c r="FEK591" s="163"/>
      <c r="FEL591" s="163"/>
      <c r="FEM591" s="163"/>
      <c r="FEN591" s="163"/>
      <c r="FEO591" s="163"/>
      <c r="FEP591" s="163"/>
      <c r="FEQ591" s="163"/>
      <c r="FER591" s="163"/>
      <c r="FES591" s="163"/>
      <c r="FET591" s="163"/>
      <c r="FEU591" s="163"/>
      <c r="FEV591" s="163"/>
      <c r="FEW591" s="163"/>
      <c r="FEX591" s="163"/>
      <c r="FEY591" s="163"/>
      <c r="FEZ591" s="163"/>
      <c r="FFA591" s="163"/>
      <c r="FFB591" s="163"/>
      <c r="FFC591" s="163"/>
      <c r="FFD591" s="163"/>
      <c r="FFE591" s="163"/>
      <c r="FFF591" s="163"/>
      <c r="FFG591" s="163"/>
      <c r="FFH591" s="163"/>
      <c r="FFI591" s="163"/>
      <c r="FFJ591" s="163"/>
      <c r="FFK591" s="163"/>
      <c r="FFL591" s="163"/>
      <c r="FFM591" s="163"/>
      <c r="FFN591" s="163"/>
      <c r="FFO591" s="163"/>
      <c r="FFP591" s="163"/>
      <c r="FFQ591" s="163"/>
      <c r="FFR591" s="163"/>
      <c r="FFS591" s="163"/>
      <c r="FFT591" s="163"/>
      <c r="FFU591" s="163"/>
      <c r="FFV591" s="163"/>
      <c r="FFW591" s="163"/>
      <c r="FFX591" s="163"/>
      <c r="FFY591" s="163"/>
      <c r="FFZ591" s="163"/>
      <c r="FGA591" s="163"/>
      <c r="FGB591" s="163"/>
      <c r="FGC591" s="163"/>
      <c r="FGD591" s="163"/>
      <c r="FGE591" s="163"/>
      <c r="FGF591" s="163"/>
      <c r="FGG591" s="163"/>
      <c r="FGH591" s="163"/>
      <c r="FGI591" s="163"/>
      <c r="FGJ591" s="163"/>
      <c r="FGK591" s="163"/>
      <c r="FGL591" s="163"/>
      <c r="FGM591" s="163"/>
      <c r="FGN591" s="163"/>
      <c r="FGO591" s="163"/>
      <c r="FGP591" s="163"/>
      <c r="FGQ591" s="163"/>
      <c r="FGR591" s="163"/>
      <c r="FGS591" s="163"/>
      <c r="FGT591" s="163"/>
      <c r="FGU591" s="163"/>
      <c r="FGV591" s="163"/>
      <c r="FGW591" s="163"/>
      <c r="FGX591" s="163"/>
      <c r="FGY591" s="163"/>
      <c r="FGZ591" s="163"/>
      <c r="FHA591" s="163"/>
      <c r="FHB591" s="163"/>
      <c r="FHC591" s="163"/>
      <c r="FHD591" s="163"/>
      <c r="FHE591" s="163"/>
      <c r="FHF591" s="163"/>
      <c r="FHG591" s="163"/>
      <c r="FHH591" s="163"/>
      <c r="FHI591" s="163"/>
      <c r="FHJ591" s="163"/>
      <c r="FHK591" s="163"/>
      <c r="FHL591" s="163"/>
      <c r="FHM591" s="163"/>
      <c r="FHN591" s="163"/>
      <c r="FHO591" s="163"/>
      <c r="FHP591" s="163"/>
      <c r="FHQ591" s="163"/>
      <c r="FHR591" s="163"/>
      <c r="FHS591" s="163"/>
      <c r="FHT591" s="163"/>
      <c r="FHU591" s="163"/>
      <c r="FHV591" s="163"/>
      <c r="FHW591" s="163"/>
      <c r="FHX591" s="163"/>
      <c r="FHY591" s="163"/>
      <c r="FHZ591" s="163"/>
      <c r="FIA591" s="163"/>
      <c r="FIB591" s="163"/>
      <c r="FIC591" s="163"/>
      <c r="FID591" s="163"/>
      <c r="FIE591" s="163"/>
      <c r="FIF591" s="163"/>
      <c r="FIG591" s="163"/>
      <c r="FIH591" s="163"/>
      <c r="FII591" s="163"/>
      <c r="FIJ591" s="163"/>
      <c r="FIK591" s="163"/>
      <c r="FIL591" s="163"/>
      <c r="FIM591" s="163"/>
      <c r="FIN591" s="163"/>
      <c r="FIO591" s="163"/>
      <c r="FIP591" s="163"/>
      <c r="FIQ591" s="163"/>
      <c r="FIR591" s="163"/>
      <c r="FIS591" s="163"/>
      <c r="FIT591" s="163"/>
      <c r="FIU591" s="163"/>
      <c r="FIV591" s="163"/>
      <c r="FIW591" s="163"/>
      <c r="FIX591" s="163"/>
      <c r="FIY591" s="163"/>
      <c r="FIZ591" s="163"/>
      <c r="FJA591" s="163"/>
      <c r="FJB591" s="163"/>
      <c r="FJC591" s="163"/>
      <c r="FJD591" s="163"/>
      <c r="FJE591" s="163"/>
      <c r="FJF591" s="163"/>
      <c r="FJG591" s="163"/>
      <c r="FJH591" s="163"/>
      <c r="FJI591" s="163"/>
      <c r="FJJ591" s="163"/>
      <c r="FJK591" s="163"/>
      <c r="FJL591" s="163"/>
      <c r="FJM591" s="163"/>
      <c r="FJN591" s="163"/>
      <c r="FJO591" s="163"/>
      <c r="FJP591" s="163"/>
      <c r="FJQ591" s="163"/>
      <c r="FJR591" s="163"/>
      <c r="FJS591" s="163"/>
      <c r="FJT591" s="163"/>
      <c r="FJU591" s="163"/>
      <c r="FJV591" s="163"/>
      <c r="FJW591" s="163"/>
      <c r="FJX591" s="163"/>
      <c r="FJY591" s="163"/>
      <c r="FJZ591" s="163"/>
      <c r="FKA591" s="163"/>
      <c r="FKB591" s="163"/>
      <c r="FKC591" s="163"/>
      <c r="FKD591" s="163"/>
      <c r="FKE591" s="163"/>
      <c r="FKF591" s="163"/>
      <c r="FKG591" s="163"/>
      <c r="FKH591" s="163"/>
      <c r="FKI591" s="163"/>
      <c r="FKJ591" s="163"/>
      <c r="FKK591" s="163"/>
      <c r="FKL591" s="163"/>
      <c r="FKM591" s="163"/>
      <c r="FKN591" s="163"/>
      <c r="FKO591" s="163"/>
      <c r="FKP591" s="163"/>
      <c r="FKQ591" s="163"/>
      <c r="FKR591" s="163"/>
      <c r="FKS591" s="163"/>
      <c r="FKT591" s="163"/>
      <c r="FKU591" s="163"/>
      <c r="FKV591" s="163"/>
      <c r="FKW591" s="163"/>
      <c r="FKX591" s="163"/>
      <c r="FKY591" s="163"/>
      <c r="FKZ591" s="163"/>
      <c r="FLA591" s="163"/>
      <c r="FLB591" s="163"/>
      <c r="FLC591" s="163"/>
      <c r="FLD591" s="163"/>
      <c r="FLE591" s="163"/>
      <c r="FLF591" s="163"/>
      <c r="FLG591" s="163"/>
      <c r="FLH591" s="163"/>
      <c r="FLI591" s="163"/>
      <c r="FLJ591" s="163"/>
      <c r="FLK591" s="163"/>
      <c r="FLL591" s="163"/>
      <c r="FLM591" s="163"/>
      <c r="FLN591" s="163"/>
      <c r="FLO591" s="163"/>
      <c r="FLP591" s="163"/>
      <c r="FLQ591" s="163"/>
      <c r="FLR591" s="163"/>
      <c r="FLS591" s="163"/>
      <c r="FLT591" s="163"/>
      <c r="FLU591" s="163"/>
      <c r="FLV591" s="163"/>
      <c r="FLW591" s="163"/>
      <c r="FLX591" s="163"/>
      <c r="FLY591" s="163"/>
      <c r="FLZ591" s="163"/>
      <c r="FMA591" s="163"/>
      <c r="FMB591" s="163"/>
      <c r="FMC591" s="163"/>
      <c r="FMD591" s="163"/>
      <c r="FME591" s="163"/>
      <c r="FMF591" s="163"/>
      <c r="FMG591" s="163"/>
      <c r="FMH591" s="163"/>
      <c r="FMI591" s="163"/>
      <c r="FMJ591" s="163"/>
      <c r="FMK591" s="163"/>
      <c r="FML591" s="163"/>
      <c r="FMM591" s="163"/>
      <c r="FMN591" s="163"/>
      <c r="FMO591" s="163"/>
      <c r="FMP591" s="163"/>
      <c r="FMQ591" s="163"/>
      <c r="FMR591" s="163"/>
      <c r="FMS591" s="163"/>
      <c r="FMT591" s="163"/>
      <c r="FMU591" s="163"/>
      <c r="FMV591" s="163"/>
      <c r="FMW591" s="163"/>
      <c r="FMX591" s="163"/>
      <c r="FMY591" s="163"/>
      <c r="FMZ591" s="163"/>
      <c r="FNA591" s="163"/>
      <c r="FNB591" s="163"/>
      <c r="FNC591" s="163"/>
      <c r="FND591" s="163"/>
      <c r="FNE591" s="163"/>
      <c r="FNF591" s="163"/>
      <c r="FNG591" s="163"/>
      <c r="FNH591" s="163"/>
      <c r="FNI591" s="163"/>
      <c r="FNJ591" s="163"/>
      <c r="FNK591" s="163"/>
      <c r="FNL591" s="163"/>
      <c r="FNM591" s="163"/>
      <c r="FNN591" s="163"/>
      <c r="FNO591" s="163"/>
      <c r="FNP591" s="163"/>
      <c r="FNQ591" s="163"/>
      <c r="FNR591" s="163"/>
      <c r="FNS591" s="163"/>
      <c r="FNT591" s="163"/>
      <c r="FNU591" s="163"/>
      <c r="FNV591" s="163"/>
      <c r="FNW591" s="163"/>
      <c r="FNX591" s="163"/>
      <c r="FNY591" s="163"/>
      <c r="FNZ591" s="163"/>
      <c r="FOA591" s="163"/>
      <c r="FOB591" s="163"/>
      <c r="FOC591" s="163"/>
      <c r="FOD591" s="163"/>
      <c r="FOE591" s="163"/>
      <c r="FOF591" s="163"/>
      <c r="FOG591" s="163"/>
      <c r="FOH591" s="163"/>
      <c r="FOI591" s="163"/>
      <c r="FOJ591" s="163"/>
      <c r="FOK591" s="163"/>
      <c r="FOL591" s="163"/>
      <c r="FOM591" s="163"/>
      <c r="FON591" s="163"/>
      <c r="FOO591" s="163"/>
      <c r="FOP591" s="163"/>
      <c r="FOQ591" s="163"/>
      <c r="FOR591" s="163"/>
      <c r="FOS591" s="163"/>
      <c r="FOT591" s="163"/>
      <c r="FOU591" s="163"/>
      <c r="FOV591" s="163"/>
      <c r="FOW591" s="163"/>
      <c r="FOX591" s="163"/>
      <c r="FOY591" s="163"/>
      <c r="FOZ591" s="163"/>
      <c r="FPA591" s="163"/>
      <c r="FPB591" s="163"/>
      <c r="FPC591" s="163"/>
      <c r="FPD591" s="163"/>
      <c r="FPE591" s="163"/>
      <c r="FPF591" s="163"/>
      <c r="FPG591" s="163"/>
      <c r="FPH591" s="163"/>
      <c r="FPI591" s="163"/>
      <c r="FPJ591" s="163"/>
      <c r="FPK591" s="163"/>
      <c r="FPL591" s="163"/>
      <c r="FPM591" s="163"/>
      <c r="FPN591" s="163"/>
      <c r="FPO591" s="163"/>
      <c r="FPP591" s="163"/>
      <c r="FPQ591" s="163"/>
      <c r="FPR591" s="163"/>
      <c r="FPS591" s="163"/>
      <c r="FPT591" s="163"/>
      <c r="FPU591" s="163"/>
      <c r="FPV591" s="163"/>
      <c r="FPW591" s="163"/>
      <c r="FPX591" s="163"/>
      <c r="FPY591" s="163"/>
      <c r="FPZ591" s="163"/>
      <c r="FQA591" s="163"/>
      <c r="FQB591" s="163"/>
      <c r="FQC591" s="163"/>
      <c r="FQD591" s="163"/>
      <c r="FQE591" s="163"/>
      <c r="FQF591" s="163"/>
      <c r="FQG591" s="163"/>
      <c r="FQH591" s="163"/>
      <c r="FQI591" s="163"/>
      <c r="FQJ591" s="163"/>
      <c r="FQK591" s="163"/>
      <c r="FQL591" s="163"/>
      <c r="FQM591" s="163"/>
      <c r="FQN591" s="163"/>
      <c r="FQO591" s="163"/>
      <c r="FQP591" s="163"/>
      <c r="FQQ591" s="163"/>
      <c r="FQR591" s="163"/>
      <c r="FQS591" s="163"/>
      <c r="FQT591" s="163"/>
      <c r="FQU591" s="163"/>
      <c r="FQV591" s="163"/>
      <c r="FQW591" s="163"/>
      <c r="FQX591" s="163"/>
      <c r="FQY591" s="163"/>
      <c r="FQZ591" s="163"/>
      <c r="FRA591" s="163"/>
      <c r="FRB591" s="163"/>
      <c r="FRC591" s="163"/>
      <c r="FRD591" s="163"/>
      <c r="FRE591" s="163"/>
      <c r="FRF591" s="163"/>
      <c r="FRG591" s="163"/>
      <c r="FRH591" s="163"/>
      <c r="FRI591" s="163"/>
      <c r="FRJ591" s="163"/>
      <c r="FRK591" s="163"/>
      <c r="FRL591" s="163"/>
      <c r="FRM591" s="163"/>
      <c r="FRN591" s="163"/>
      <c r="FRO591" s="163"/>
      <c r="FRP591" s="163"/>
      <c r="FRQ591" s="163"/>
      <c r="FRR591" s="163"/>
      <c r="FRS591" s="163"/>
      <c r="FRT591" s="163"/>
      <c r="FRU591" s="163"/>
      <c r="FRV591" s="163"/>
      <c r="FRW591" s="163"/>
      <c r="FRX591" s="163"/>
      <c r="FRY591" s="163"/>
      <c r="FRZ591" s="163"/>
      <c r="FSA591" s="163"/>
      <c r="FSB591" s="163"/>
      <c r="FSC591" s="163"/>
      <c r="FSD591" s="163"/>
      <c r="FSE591" s="163"/>
      <c r="FSF591" s="163"/>
      <c r="FSG591" s="163"/>
      <c r="FSH591" s="163"/>
      <c r="FSI591" s="163"/>
      <c r="FSJ591" s="163"/>
      <c r="FSK591" s="163"/>
      <c r="FSL591" s="163"/>
      <c r="FSM591" s="163"/>
      <c r="FSN591" s="163"/>
      <c r="FSO591" s="163"/>
      <c r="FSP591" s="163"/>
      <c r="FSQ591" s="163"/>
      <c r="FSR591" s="163"/>
      <c r="FSS591" s="163"/>
      <c r="FST591" s="163"/>
      <c r="FSU591" s="163"/>
      <c r="FSV591" s="163"/>
      <c r="FSW591" s="163"/>
      <c r="FSX591" s="163"/>
      <c r="FSY591" s="163"/>
      <c r="FSZ591" s="163"/>
      <c r="FTA591" s="163"/>
      <c r="FTB591" s="163"/>
      <c r="FTC591" s="163"/>
      <c r="FTD591" s="163"/>
      <c r="FTE591" s="163"/>
      <c r="FTF591" s="163"/>
      <c r="FTG591" s="163"/>
      <c r="FTH591" s="163"/>
      <c r="FTI591" s="163"/>
      <c r="FTJ591" s="163"/>
      <c r="FTK591" s="163"/>
      <c r="FTL591" s="163"/>
      <c r="FTM591" s="163"/>
      <c r="FTN591" s="163"/>
      <c r="FTO591" s="163"/>
      <c r="FTP591" s="163"/>
      <c r="FTQ591" s="163"/>
      <c r="FTR591" s="163"/>
      <c r="FTS591" s="163"/>
      <c r="FTT591" s="163"/>
      <c r="FTU591" s="163"/>
      <c r="FTV591" s="163"/>
      <c r="FTW591" s="163"/>
      <c r="FTX591" s="163"/>
      <c r="FTY591" s="163"/>
      <c r="FTZ591" s="163"/>
      <c r="FUA591" s="163"/>
      <c r="FUB591" s="163"/>
      <c r="FUC591" s="163"/>
      <c r="FUD591" s="163"/>
      <c r="FUE591" s="163"/>
      <c r="FUF591" s="163"/>
      <c r="FUG591" s="163"/>
      <c r="FUH591" s="163"/>
      <c r="FUI591" s="163"/>
      <c r="FUJ591" s="163"/>
      <c r="FUK591" s="163"/>
      <c r="FUL591" s="163"/>
      <c r="FUM591" s="163"/>
      <c r="FUN591" s="163"/>
      <c r="FUO591" s="163"/>
      <c r="FUP591" s="163"/>
      <c r="FUQ591" s="163"/>
      <c r="FUR591" s="163"/>
      <c r="FUS591" s="163"/>
      <c r="FUT591" s="163"/>
      <c r="FUU591" s="163"/>
      <c r="FUV591" s="163"/>
      <c r="FUW591" s="163"/>
      <c r="FUX591" s="163"/>
      <c r="FUY591" s="163"/>
      <c r="FUZ591" s="163"/>
      <c r="FVA591" s="163"/>
      <c r="FVB591" s="163"/>
      <c r="FVC591" s="163"/>
      <c r="FVD591" s="163"/>
      <c r="FVE591" s="163"/>
      <c r="FVF591" s="163"/>
      <c r="FVG591" s="163"/>
      <c r="FVH591" s="163"/>
      <c r="FVI591" s="163"/>
      <c r="FVJ591" s="163"/>
      <c r="FVK591" s="163"/>
      <c r="FVL591" s="163"/>
      <c r="FVM591" s="163"/>
      <c r="FVN591" s="163"/>
      <c r="FVO591" s="163"/>
      <c r="FVP591" s="163"/>
      <c r="FVQ591" s="163"/>
      <c r="FVR591" s="163"/>
      <c r="FVS591" s="163"/>
      <c r="FVT591" s="163"/>
      <c r="FVU591" s="163"/>
      <c r="FVV591" s="163"/>
      <c r="FVW591" s="163"/>
      <c r="FVX591" s="163"/>
      <c r="FVY591" s="163"/>
      <c r="FVZ591" s="163"/>
      <c r="FWA591" s="163"/>
      <c r="FWB591" s="163"/>
      <c r="FWC591" s="163"/>
      <c r="FWD591" s="163"/>
      <c r="FWE591" s="163"/>
      <c r="FWF591" s="163"/>
      <c r="FWG591" s="163"/>
      <c r="FWH591" s="163"/>
      <c r="FWI591" s="163"/>
      <c r="FWJ591" s="163"/>
      <c r="FWK591" s="163"/>
      <c r="FWL591" s="163"/>
      <c r="FWM591" s="163"/>
      <c r="FWN591" s="163"/>
      <c r="FWO591" s="163"/>
      <c r="FWP591" s="163"/>
      <c r="FWQ591" s="163"/>
      <c r="FWR591" s="163"/>
      <c r="FWS591" s="163"/>
      <c r="FWT591" s="163"/>
      <c r="FWU591" s="163"/>
      <c r="FWV591" s="163"/>
      <c r="FWW591" s="163"/>
      <c r="FWX591" s="163"/>
      <c r="FWY591" s="163"/>
      <c r="FWZ591" s="163"/>
      <c r="FXA591" s="163"/>
      <c r="FXB591" s="163"/>
      <c r="FXC591" s="163"/>
      <c r="FXD591" s="163"/>
      <c r="FXE591" s="163"/>
      <c r="FXF591" s="163"/>
      <c r="FXG591" s="163"/>
      <c r="FXH591" s="163"/>
      <c r="FXI591" s="163"/>
      <c r="FXJ591" s="163"/>
      <c r="FXK591" s="163"/>
      <c r="FXL591" s="163"/>
      <c r="FXM591" s="163"/>
      <c r="FXN591" s="163"/>
      <c r="FXO591" s="163"/>
      <c r="FXP591" s="163"/>
      <c r="FXQ591" s="163"/>
      <c r="FXR591" s="163"/>
      <c r="FXS591" s="163"/>
      <c r="FXT591" s="163"/>
      <c r="FXU591" s="163"/>
      <c r="FXV591" s="163"/>
      <c r="FXW591" s="163"/>
      <c r="FXX591" s="163"/>
      <c r="FXY591" s="163"/>
      <c r="FXZ591" s="163"/>
      <c r="FYA591" s="163"/>
      <c r="FYB591" s="163"/>
      <c r="FYC591" s="163"/>
      <c r="FYD591" s="163"/>
      <c r="FYE591" s="163"/>
      <c r="FYF591" s="163"/>
      <c r="FYG591" s="163"/>
      <c r="FYH591" s="163"/>
      <c r="FYI591" s="163"/>
      <c r="FYJ591" s="163"/>
      <c r="FYK591" s="163"/>
      <c r="FYL591" s="163"/>
      <c r="FYM591" s="163"/>
      <c r="FYN591" s="163"/>
      <c r="FYO591" s="163"/>
      <c r="FYP591" s="163"/>
      <c r="FYQ591" s="163"/>
      <c r="FYR591" s="163"/>
      <c r="FYS591" s="163"/>
      <c r="FYT591" s="163"/>
      <c r="FYU591" s="163"/>
      <c r="FYV591" s="163"/>
      <c r="FYW591" s="163"/>
      <c r="FYX591" s="163"/>
      <c r="FYY591" s="163"/>
      <c r="FYZ591" s="163"/>
      <c r="FZA591" s="163"/>
      <c r="FZB591" s="163"/>
      <c r="FZC591" s="163"/>
      <c r="FZD591" s="163"/>
      <c r="FZE591" s="163"/>
      <c r="FZF591" s="163"/>
      <c r="FZG591" s="163"/>
      <c r="FZH591" s="163"/>
      <c r="FZI591" s="163"/>
      <c r="FZJ591" s="163"/>
      <c r="FZK591" s="163"/>
      <c r="FZL591" s="163"/>
      <c r="FZM591" s="163"/>
      <c r="FZN591" s="163"/>
      <c r="FZO591" s="163"/>
      <c r="FZP591" s="163"/>
      <c r="FZQ591" s="163"/>
      <c r="FZR591" s="163"/>
      <c r="FZS591" s="163"/>
      <c r="FZT591" s="163"/>
      <c r="FZU591" s="163"/>
      <c r="FZV591" s="163"/>
      <c r="FZW591" s="163"/>
      <c r="FZX591" s="163"/>
      <c r="FZY591" s="163"/>
      <c r="FZZ591" s="163"/>
      <c r="GAA591" s="163"/>
      <c r="GAB591" s="163"/>
      <c r="GAC591" s="163"/>
      <c r="GAD591" s="163"/>
      <c r="GAE591" s="163"/>
      <c r="GAF591" s="163"/>
      <c r="GAG591" s="163"/>
      <c r="GAH591" s="163"/>
      <c r="GAI591" s="163"/>
      <c r="GAJ591" s="163"/>
      <c r="GAK591" s="163"/>
      <c r="GAL591" s="163"/>
      <c r="GAM591" s="163"/>
      <c r="GAN591" s="163"/>
      <c r="GAO591" s="163"/>
      <c r="GAP591" s="163"/>
      <c r="GAQ591" s="163"/>
      <c r="GAR591" s="163"/>
      <c r="GAS591" s="163"/>
      <c r="GAT591" s="163"/>
      <c r="GAU591" s="163"/>
      <c r="GAV591" s="163"/>
      <c r="GAW591" s="163"/>
      <c r="GAX591" s="163"/>
      <c r="GAY591" s="163"/>
      <c r="GAZ591" s="163"/>
      <c r="GBA591" s="163"/>
      <c r="GBB591" s="163"/>
      <c r="GBC591" s="163"/>
      <c r="GBD591" s="163"/>
      <c r="GBE591" s="163"/>
      <c r="GBF591" s="163"/>
      <c r="GBG591" s="163"/>
      <c r="GBH591" s="163"/>
      <c r="GBI591" s="163"/>
      <c r="GBJ591" s="163"/>
      <c r="GBK591" s="163"/>
      <c r="GBL591" s="163"/>
      <c r="GBM591" s="163"/>
      <c r="GBN591" s="163"/>
      <c r="GBO591" s="163"/>
      <c r="GBP591" s="163"/>
      <c r="GBQ591" s="163"/>
      <c r="GBR591" s="163"/>
      <c r="GBS591" s="163"/>
      <c r="GBT591" s="163"/>
      <c r="GBU591" s="163"/>
      <c r="GBV591" s="163"/>
      <c r="GBW591" s="163"/>
      <c r="GBX591" s="163"/>
      <c r="GBY591" s="163"/>
      <c r="GBZ591" s="163"/>
      <c r="GCA591" s="163"/>
      <c r="GCB591" s="163"/>
      <c r="GCC591" s="163"/>
      <c r="GCD591" s="163"/>
      <c r="GCE591" s="163"/>
      <c r="GCF591" s="163"/>
      <c r="GCG591" s="163"/>
      <c r="GCH591" s="163"/>
      <c r="GCI591" s="163"/>
      <c r="GCJ591" s="163"/>
      <c r="GCK591" s="163"/>
      <c r="GCL591" s="163"/>
      <c r="GCM591" s="163"/>
      <c r="GCN591" s="163"/>
      <c r="GCO591" s="163"/>
      <c r="GCP591" s="163"/>
      <c r="GCQ591" s="163"/>
      <c r="GCR591" s="163"/>
      <c r="GCS591" s="163"/>
      <c r="GCT591" s="163"/>
      <c r="GCU591" s="163"/>
      <c r="GCV591" s="163"/>
      <c r="GCW591" s="163"/>
      <c r="GCX591" s="163"/>
      <c r="GCY591" s="163"/>
      <c r="GCZ591" s="163"/>
      <c r="GDA591" s="163"/>
      <c r="GDB591" s="163"/>
      <c r="GDC591" s="163"/>
      <c r="GDD591" s="163"/>
      <c r="GDE591" s="163"/>
      <c r="GDF591" s="163"/>
      <c r="GDG591" s="163"/>
      <c r="GDH591" s="163"/>
      <c r="GDI591" s="163"/>
      <c r="GDJ591" s="163"/>
      <c r="GDK591" s="163"/>
      <c r="GDL591" s="163"/>
      <c r="GDM591" s="163"/>
      <c r="GDN591" s="163"/>
      <c r="GDO591" s="163"/>
      <c r="GDP591" s="163"/>
      <c r="GDQ591" s="163"/>
      <c r="GDR591" s="163"/>
      <c r="GDS591" s="163"/>
      <c r="GDT591" s="163"/>
      <c r="GDU591" s="163"/>
      <c r="GDV591" s="163"/>
      <c r="GDW591" s="163"/>
      <c r="GDX591" s="163"/>
      <c r="GDY591" s="163"/>
      <c r="GDZ591" s="163"/>
      <c r="GEA591" s="163"/>
      <c r="GEB591" s="163"/>
      <c r="GEC591" s="163"/>
      <c r="GED591" s="163"/>
      <c r="GEE591" s="163"/>
      <c r="GEF591" s="163"/>
      <c r="GEG591" s="163"/>
      <c r="GEH591" s="163"/>
      <c r="GEI591" s="163"/>
      <c r="GEJ591" s="163"/>
      <c r="GEK591" s="163"/>
      <c r="GEL591" s="163"/>
      <c r="GEM591" s="163"/>
      <c r="GEN591" s="163"/>
      <c r="GEO591" s="163"/>
      <c r="GEP591" s="163"/>
      <c r="GEQ591" s="163"/>
      <c r="GER591" s="163"/>
      <c r="GES591" s="163"/>
      <c r="GET591" s="163"/>
      <c r="GEU591" s="163"/>
      <c r="GEV591" s="163"/>
      <c r="GEW591" s="163"/>
      <c r="GEX591" s="163"/>
      <c r="GEY591" s="163"/>
      <c r="GEZ591" s="163"/>
      <c r="GFA591" s="163"/>
      <c r="GFB591" s="163"/>
      <c r="GFC591" s="163"/>
      <c r="GFD591" s="163"/>
      <c r="GFE591" s="163"/>
      <c r="GFF591" s="163"/>
      <c r="GFG591" s="163"/>
      <c r="GFH591" s="163"/>
      <c r="GFI591" s="163"/>
      <c r="GFJ591" s="163"/>
      <c r="GFK591" s="163"/>
      <c r="GFL591" s="163"/>
      <c r="GFM591" s="163"/>
      <c r="GFN591" s="163"/>
      <c r="GFO591" s="163"/>
      <c r="GFP591" s="163"/>
      <c r="GFQ591" s="163"/>
      <c r="GFR591" s="163"/>
      <c r="GFS591" s="163"/>
      <c r="GFT591" s="163"/>
      <c r="GFU591" s="163"/>
      <c r="GFV591" s="163"/>
      <c r="GFW591" s="163"/>
      <c r="GFX591" s="163"/>
      <c r="GFY591" s="163"/>
      <c r="GFZ591" s="163"/>
      <c r="GGA591" s="163"/>
      <c r="GGB591" s="163"/>
      <c r="GGC591" s="163"/>
      <c r="GGD591" s="163"/>
      <c r="GGE591" s="163"/>
      <c r="GGF591" s="163"/>
      <c r="GGG591" s="163"/>
      <c r="GGH591" s="163"/>
      <c r="GGI591" s="163"/>
      <c r="GGJ591" s="163"/>
      <c r="GGK591" s="163"/>
      <c r="GGL591" s="163"/>
      <c r="GGM591" s="163"/>
      <c r="GGN591" s="163"/>
      <c r="GGO591" s="163"/>
      <c r="GGP591" s="163"/>
      <c r="GGQ591" s="163"/>
      <c r="GGR591" s="163"/>
      <c r="GGS591" s="163"/>
      <c r="GGT591" s="163"/>
      <c r="GGU591" s="163"/>
      <c r="GGV591" s="163"/>
      <c r="GGW591" s="163"/>
      <c r="GGX591" s="163"/>
      <c r="GGY591" s="163"/>
      <c r="GGZ591" s="163"/>
      <c r="GHA591" s="163"/>
      <c r="GHB591" s="163"/>
      <c r="GHC591" s="163"/>
      <c r="GHD591" s="163"/>
      <c r="GHE591" s="163"/>
      <c r="GHF591" s="163"/>
      <c r="GHG591" s="163"/>
      <c r="GHH591" s="163"/>
      <c r="GHI591" s="163"/>
      <c r="GHJ591" s="163"/>
      <c r="GHK591" s="163"/>
      <c r="GHL591" s="163"/>
      <c r="GHM591" s="163"/>
      <c r="GHN591" s="163"/>
      <c r="GHO591" s="163"/>
      <c r="GHP591" s="163"/>
      <c r="GHQ591" s="163"/>
      <c r="GHR591" s="163"/>
      <c r="GHS591" s="163"/>
      <c r="GHT591" s="163"/>
      <c r="GHU591" s="163"/>
      <c r="GHV591" s="163"/>
      <c r="GHW591" s="163"/>
      <c r="GHX591" s="163"/>
      <c r="GHY591" s="163"/>
      <c r="GHZ591" s="163"/>
      <c r="GIA591" s="163"/>
      <c r="GIB591" s="163"/>
      <c r="GIC591" s="163"/>
      <c r="GID591" s="163"/>
      <c r="GIE591" s="163"/>
      <c r="GIF591" s="163"/>
      <c r="GIG591" s="163"/>
      <c r="GIH591" s="163"/>
      <c r="GII591" s="163"/>
      <c r="GIJ591" s="163"/>
      <c r="GIK591" s="163"/>
      <c r="GIL591" s="163"/>
      <c r="GIM591" s="163"/>
      <c r="GIN591" s="163"/>
      <c r="GIO591" s="163"/>
      <c r="GIP591" s="163"/>
      <c r="GIQ591" s="163"/>
      <c r="GIR591" s="163"/>
      <c r="GIS591" s="163"/>
      <c r="GIT591" s="163"/>
      <c r="GIU591" s="163"/>
      <c r="GIV591" s="163"/>
      <c r="GIW591" s="163"/>
      <c r="GIX591" s="163"/>
      <c r="GIY591" s="163"/>
      <c r="GIZ591" s="163"/>
      <c r="GJA591" s="163"/>
      <c r="GJB591" s="163"/>
      <c r="GJC591" s="163"/>
      <c r="GJD591" s="163"/>
      <c r="GJE591" s="163"/>
      <c r="GJF591" s="163"/>
      <c r="GJG591" s="163"/>
      <c r="GJH591" s="163"/>
      <c r="GJI591" s="163"/>
      <c r="GJJ591" s="163"/>
      <c r="GJK591" s="163"/>
      <c r="GJL591" s="163"/>
      <c r="GJM591" s="163"/>
      <c r="GJN591" s="163"/>
      <c r="GJO591" s="163"/>
      <c r="GJP591" s="163"/>
      <c r="GJQ591" s="163"/>
      <c r="GJR591" s="163"/>
      <c r="GJS591" s="163"/>
      <c r="GJT591" s="163"/>
      <c r="GJU591" s="163"/>
      <c r="GJV591" s="163"/>
      <c r="GJW591" s="163"/>
      <c r="GJX591" s="163"/>
      <c r="GJY591" s="163"/>
      <c r="GJZ591" s="163"/>
      <c r="GKA591" s="163"/>
      <c r="GKB591" s="163"/>
      <c r="GKC591" s="163"/>
      <c r="GKD591" s="163"/>
      <c r="GKE591" s="163"/>
      <c r="GKF591" s="163"/>
      <c r="GKG591" s="163"/>
      <c r="GKH591" s="163"/>
      <c r="GKI591" s="163"/>
      <c r="GKJ591" s="163"/>
      <c r="GKK591" s="163"/>
      <c r="GKL591" s="163"/>
      <c r="GKM591" s="163"/>
      <c r="GKN591" s="163"/>
      <c r="GKO591" s="163"/>
      <c r="GKP591" s="163"/>
      <c r="GKQ591" s="163"/>
      <c r="GKR591" s="163"/>
      <c r="GKS591" s="163"/>
      <c r="GKT591" s="163"/>
      <c r="GKU591" s="163"/>
      <c r="GKV591" s="163"/>
      <c r="GKW591" s="163"/>
      <c r="GKX591" s="163"/>
      <c r="GKY591" s="163"/>
      <c r="GKZ591" s="163"/>
      <c r="GLA591" s="163"/>
      <c r="GLB591" s="163"/>
      <c r="GLC591" s="163"/>
      <c r="GLD591" s="163"/>
      <c r="GLE591" s="163"/>
      <c r="GLF591" s="163"/>
      <c r="GLG591" s="163"/>
      <c r="GLH591" s="163"/>
      <c r="GLI591" s="163"/>
      <c r="GLJ591" s="163"/>
      <c r="GLK591" s="163"/>
      <c r="GLL591" s="163"/>
      <c r="GLM591" s="163"/>
      <c r="GLN591" s="163"/>
      <c r="GLO591" s="163"/>
      <c r="GLP591" s="163"/>
      <c r="GLQ591" s="163"/>
      <c r="GLR591" s="163"/>
      <c r="GLS591" s="163"/>
      <c r="GLT591" s="163"/>
      <c r="GLU591" s="163"/>
      <c r="GLV591" s="163"/>
      <c r="GLW591" s="163"/>
      <c r="GLX591" s="163"/>
      <c r="GLY591" s="163"/>
      <c r="GLZ591" s="163"/>
      <c r="GMA591" s="163"/>
      <c r="GMB591" s="163"/>
      <c r="GMC591" s="163"/>
      <c r="GMD591" s="163"/>
      <c r="GME591" s="163"/>
      <c r="GMF591" s="163"/>
      <c r="GMG591" s="163"/>
      <c r="GMH591" s="163"/>
      <c r="GMI591" s="163"/>
      <c r="GMJ591" s="163"/>
      <c r="GMK591" s="163"/>
      <c r="GML591" s="163"/>
      <c r="GMM591" s="163"/>
      <c r="GMN591" s="163"/>
      <c r="GMO591" s="163"/>
      <c r="GMP591" s="163"/>
      <c r="GMQ591" s="163"/>
      <c r="GMR591" s="163"/>
      <c r="GMS591" s="163"/>
      <c r="GMT591" s="163"/>
      <c r="GMU591" s="163"/>
      <c r="GMV591" s="163"/>
      <c r="GMW591" s="163"/>
      <c r="GMX591" s="163"/>
      <c r="GMY591" s="163"/>
      <c r="GMZ591" s="163"/>
      <c r="GNA591" s="163"/>
      <c r="GNB591" s="163"/>
      <c r="GNC591" s="163"/>
      <c r="GND591" s="163"/>
      <c r="GNE591" s="163"/>
      <c r="GNF591" s="163"/>
      <c r="GNG591" s="163"/>
      <c r="GNH591" s="163"/>
      <c r="GNI591" s="163"/>
      <c r="GNJ591" s="163"/>
      <c r="GNK591" s="163"/>
      <c r="GNL591" s="163"/>
      <c r="GNM591" s="163"/>
      <c r="GNN591" s="163"/>
      <c r="GNO591" s="163"/>
      <c r="GNP591" s="163"/>
      <c r="GNQ591" s="163"/>
      <c r="GNR591" s="163"/>
      <c r="GNS591" s="163"/>
      <c r="GNT591" s="163"/>
      <c r="GNU591" s="163"/>
      <c r="GNV591" s="163"/>
      <c r="GNW591" s="163"/>
      <c r="GNX591" s="163"/>
      <c r="GNY591" s="163"/>
      <c r="GNZ591" s="163"/>
      <c r="GOA591" s="163"/>
      <c r="GOB591" s="163"/>
      <c r="GOC591" s="163"/>
      <c r="GOD591" s="163"/>
      <c r="GOE591" s="163"/>
      <c r="GOF591" s="163"/>
      <c r="GOG591" s="163"/>
      <c r="GOH591" s="163"/>
      <c r="GOI591" s="163"/>
      <c r="GOJ591" s="163"/>
      <c r="GOK591" s="163"/>
      <c r="GOL591" s="163"/>
      <c r="GOM591" s="163"/>
      <c r="GON591" s="163"/>
      <c r="GOO591" s="163"/>
      <c r="GOP591" s="163"/>
      <c r="GOQ591" s="163"/>
      <c r="GOR591" s="163"/>
      <c r="GOS591" s="163"/>
      <c r="GOT591" s="163"/>
      <c r="GOU591" s="163"/>
      <c r="GOV591" s="163"/>
      <c r="GOW591" s="163"/>
      <c r="GOX591" s="163"/>
      <c r="GOY591" s="163"/>
      <c r="GOZ591" s="163"/>
      <c r="GPA591" s="163"/>
      <c r="GPB591" s="163"/>
      <c r="GPC591" s="163"/>
      <c r="GPD591" s="163"/>
      <c r="GPE591" s="163"/>
      <c r="GPF591" s="163"/>
      <c r="GPG591" s="163"/>
      <c r="GPH591" s="163"/>
      <c r="GPI591" s="163"/>
      <c r="GPJ591" s="163"/>
      <c r="GPK591" s="163"/>
      <c r="GPL591" s="163"/>
      <c r="GPM591" s="163"/>
      <c r="GPN591" s="163"/>
      <c r="GPO591" s="163"/>
      <c r="GPP591" s="163"/>
      <c r="GPQ591" s="163"/>
      <c r="GPR591" s="163"/>
      <c r="GPS591" s="163"/>
      <c r="GPT591" s="163"/>
      <c r="GPU591" s="163"/>
      <c r="GPV591" s="163"/>
      <c r="GPW591" s="163"/>
      <c r="GPX591" s="163"/>
      <c r="GPY591" s="163"/>
      <c r="GPZ591" s="163"/>
      <c r="GQA591" s="163"/>
      <c r="GQB591" s="163"/>
      <c r="GQC591" s="163"/>
      <c r="GQD591" s="163"/>
      <c r="GQE591" s="163"/>
      <c r="GQF591" s="163"/>
      <c r="GQG591" s="163"/>
      <c r="GQH591" s="163"/>
      <c r="GQI591" s="163"/>
      <c r="GQJ591" s="163"/>
      <c r="GQK591" s="163"/>
      <c r="GQL591" s="163"/>
      <c r="GQM591" s="163"/>
      <c r="GQN591" s="163"/>
      <c r="GQO591" s="163"/>
      <c r="GQP591" s="163"/>
      <c r="GQQ591" s="163"/>
      <c r="GQR591" s="163"/>
      <c r="GQS591" s="163"/>
      <c r="GQT591" s="163"/>
      <c r="GQU591" s="163"/>
      <c r="GQV591" s="163"/>
      <c r="GQW591" s="163"/>
      <c r="GQX591" s="163"/>
      <c r="GQY591" s="163"/>
      <c r="GQZ591" s="163"/>
      <c r="GRA591" s="163"/>
      <c r="GRB591" s="163"/>
      <c r="GRC591" s="163"/>
      <c r="GRD591" s="163"/>
      <c r="GRE591" s="163"/>
      <c r="GRF591" s="163"/>
      <c r="GRG591" s="163"/>
      <c r="GRH591" s="163"/>
      <c r="GRI591" s="163"/>
      <c r="GRJ591" s="163"/>
      <c r="GRK591" s="163"/>
      <c r="GRL591" s="163"/>
      <c r="GRM591" s="163"/>
      <c r="GRN591" s="163"/>
      <c r="GRO591" s="163"/>
      <c r="GRP591" s="163"/>
      <c r="GRQ591" s="163"/>
      <c r="GRR591" s="163"/>
      <c r="GRS591" s="163"/>
      <c r="GRT591" s="163"/>
      <c r="GRU591" s="163"/>
      <c r="GRV591" s="163"/>
      <c r="GRW591" s="163"/>
      <c r="GRX591" s="163"/>
      <c r="GRY591" s="163"/>
      <c r="GRZ591" s="163"/>
      <c r="GSA591" s="163"/>
      <c r="GSB591" s="163"/>
      <c r="GSC591" s="163"/>
      <c r="GSD591" s="163"/>
      <c r="GSE591" s="163"/>
      <c r="GSF591" s="163"/>
      <c r="GSG591" s="163"/>
      <c r="GSH591" s="163"/>
      <c r="GSI591" s="163"/>
      <c r="GSJ591" s="163"/>
      <c r="GSK591" s="163"/>
      <c r="GSL591" s="163"/>
      <c r="GSM591" s="163"/>
      <c r="GSN591" s="163"/>
      <c r="GSO591" s="163"/>
      <c r="GSP591" s="163"/>
      <c r="GSQ591" s="163"/>
      <c r="GSR591" s="163"/>
      <c r="GSS591" s="163"/>
      <c r="GST591" s="163"/>
      <c r="GSU591" s="163"/>
      <c r="GSV591" s="163"/>
      <c r="GSW591" s="163"/>
      <c r="GSX591" s="163"/>
      <c r="GSY591" s="163"/>
      <c r="GSZ591" s="163"/>
      <c r="GTA591" s="163"/>
      <c r="GTB591" s="163"/>
      <c r="GTC591" s="163"/>
      <c r="GTD591" s="163"/>
      <c r="GTE591" s="163"/>
      <c r="GTF591" s="163"/>
      <c r="GTG591" s="163"/>
      <c r="GTH591" s="163"/>
      <c r="GTI591" s="163"/>
      <c r="GTJ591" s="163"/>
      <c r="GTK591" s="163"/>
      <c r="GTL591" s="163"/>
      <c r="GTM591" s="163"/>
      <c r="GTN591" s="163"/>
      <c r="GTO591" s="163"/>
      <c r="GTP591" s="163"/>
      <c r="GTQ591" s="163"/>
      <c r="GTR591" s="163"/>
      <c r="GTS591" s="163"/>
      <c r="GTT591" s="163"/>
      <c r="GTU591" s="163"/>
      <c r="GTV591" s="163"/>
      <c r="GTW591" s="163"/>
      <c r="GTX591" s="163"/>
      <c r="GTY591" s="163"/>
      <c r="GTZ591" s="163"/>
      <c r="GUA591" s="163"/>
      <c r="GUB591" s="163"/>
      <c r="GUC591" s="163"/>
      <c r="GUD591" s="163"/>
      <c r="GUE591" s="163"/>
      <c r="GUF591" s="163"/>
      <c r="GUG591" s="163"/>
      <c r="GUH591" s="163"/>
      <c r="GUI591" s="163"/>
      <c r="GUJ591" s="163"/>
      <c r="GUK591" s="163"/>
      <c r="GUL591" s="163"/>
      <c r="GUM591" s="163"/>
      <c r="GUN591" s="163"/>
      <c r="GUO591" s="163"/>
      <c r="GUP591" s="163"/>
      <c r="GUQ591" s="163"/>
      <c r="GUR591" s="163"/>
      <c r="GUS591" s="163"/>
      <c r="GUT591" s="163"/>
      <c r="GUU591" s="163"/>
      <c r="GUV591" s="163"/>
      <c r="GUW591" s="163"/>
      <c r="GUX591" s="163"/>
      <c r="GUY591" s="163"/>
      <c r="GUZ591" s="163"/>
      <c r="GVA591" s="163"/>
      <c r="GVB591" s="163"/>
      <c r="GVC591" s="163"/>
      <c r="GVD591" s="163"/>
      <c r="GVE591" s="163"/>
      <c r="GVF591" s="163"/>
      <c r="GVG591" s="163"/>
      <c r="GVH591" s="163"/>
      <c r="GVI591" s="163"/>
      <c r="GVJ591" s="163"/>
      <c r="GVK591" s="163"/>
      <c r="GVL591" s="163"/>
      <c r="GVM591" s="163"/>
      <c r="GVN591" s="163"/>
      <c r="GVO591" s="163"/>
      <c r="GVP591" s="163"/>
      <c r="GVQ591" s="163"/>
      <c r="GVR591" s="163"/>
      <c r="GVS591" s="163"/>
      <c r="GVT591" s="163"/>
      <c r="GVU591" s="163"/>
      <c r="GVV591" s="163"/>
      <c r="GVW591" s="163"/>
      <c r="GVX591" s="163"/>
      <c r="GVY591" s="163"/>
      <c r="GVZ591" s="163"/>
      <c r="GWA591" s="163"/>
      <c r="GWB591" s="163"/>
      <c r="GWC591" s="163"/>
      <c r="GWD591" s="163"/>
      <c r="GWE591" s="163"/>
      <c r="GWF591" s="163"/>
      <c r="GWG591" s="163"/>
      <c r="GWH591" s="163"/>
      <c r="GWI591" s="163"/>
      <c r="GWJ591" s="163"/>
      <c r="GWK591" s="163"/>
      <c r="GWL591" s="163"/>
      <c r="GWM591" s="163"/>
      <c r="GWN591" s="163"/>
      <c r="GWO591" s="163"/>
      <c r="GWP591" s="163"/>
      <c r="GWQ591" s="163"/>
      <c r="GWR591" s="163"/>
      <c r="GWS591" s="163"/>
      <c r="GWT591" s="163"/>
      <c r="GWU591" s="163"/>
      <c r="GWV591" s="163"/>
      <c r="GWW591" s="163"/>
      <c r="GWX591" s="163"/>
      <c r="GWY591" s="163"/>
      <c r="GWZ591" s="163"/>
      <c r="GXA591" s="163"/>
      <c r="GXB591" s="163"/>
      <c r="GXC591" s="163"/>
      <c r="GXD591" s="163"/>
      <c r="GXE591" s="163"/>
      <c r="GXF591" s="163"/>
      <c r="GXG591" s="163"/>
      <c r="GXH591" s="163"/>
      <c r="GXI591" s="163"/>
      <c r="GXJ591" s="163"/>
      <c r="GXK591" s="163"/>
      <c r="GXL591" s="163"/>
      <c r="GXM591" s="163"/>
      <c r="GXN591" s="163"/>
      <c r="GXO591" s="163"/>
      <c r="GXP591" s="163"/>
      <c r="GXQ591" s="163"/>
      <c r="GXR591" s="163"/>
      <c r="GXS591" s="163"/>
      <c r="GXT591" s="163"/>
      <c r="GXU591" s="163"/>
      <c r="GXV591" s="163"/>
      <c r="GXW591" s="163"/>
      <c r="GXX591" s="163"/>
      <c r="GXY591" s="163"/>
      <c r="GXZ591" s="163"/>
      <c r="GYA591" s="163"/>
      <c r="GYB591" s="163"/>
      <c r="GYC591" s="163"/>
      <c r="GYD591" s="163"/>
      <c r="GYE591" s="163"/>
      <c r="GYF591" s="163"/>
      <c r="GYG591" s="163"/>
      <c r="GYH591" s="163"/>
      <c r="GYI591" s="163"/>
      <c r="GYJ591" s="163"/>
      <c r="GYK591" s="163"/>
      <c r="GYL591" s="163"/>
      <c r="GYM591" s="163"/>
      <c r="GYN591" s="163"/>
      <c r="GYO591" s="163"/>
      <c r="GYP591" s="163"/>
      <c r="GYQ591" s="163"/>
      <c r="GYR591" s="163"/>
      <c r="GYS591" s="163"/>
      <c r="GYT591" s="163"/>
      <c r="GYU591" s="163"/>
      <c r="GYV591" s="163"/>
      <c r="GYW591" s="163"/>
      <c r="GYX591" s="163"/>
      <c r="GYY591" s="163"/>
      <c r="GYZ591" s="163"/>
      <c r="GZA591" s="163"/>
      <c r="GZB591" s="163"/>
      <c r="GZC591" s="163"/>
      <c r="GZD591" s="163"/>
      <c r="GZE591" s="163"/>
      <c r="GZF591" s="163"/>
      <c r="GZG591" s="163"/>
      <c r="GZH591" s="163"/>
      <c r="GZI591" s="163"/>
      <c r="GZJ591" s="163"/>
      <c r="GZK591" s="163"/>
      <c r="GZL591" s="163"/>
      <c r="GZM591" s="163"/>
      <c r="GZN591" s="163"/>
      <c r="GZO591" s="163"/>
      <c r="GZP591" s="163"/>
      <c r="GZQ591" s="163"/>
      <c r="GZR591" s="163"/>
      <c r="GZS591" s="163"/>
      <c r="GZT591" s="163"/>
      <c r="GZU591" s="163"/>
      <c r="GZV591" s="163"/>
      <c r="GZW591" s="163"/>
      <c r="GZX591" s="163"/>
      <c r="GZY591" s="163"/>
      <c r="GZZ591" s="163"/>
      <c r="HAA591" s="163"/>
      <c r="HAB591" s="163"/>
      <c r="HAC591" s="163"/>
      <c r="HAD591" s="163"/>
      <c r="HAE591" s="163"/>
      <c r="HAF591" s="163"/>
      <c r="HAG591" s="163"/>
      <c r="HAH591" s="163"/>
      <c r="HAI591" s="163"/>
      <c r="HAJ591" s="163"/>
      <c r="HAK591" s="163"/>
      <c r="HAL591" s="163"/>
      <c r="HAM591" s="163"/>
      <c r="HAN591" s="163"/>
      <c r="HAO591" s="163"/>
      <c r="HAP591" s="163"/>
      <c r="HAQ591" s="163"/>
      <c r="HAR591" s="163"/>
      <c r="HAS591" s="163"/>
      <c r="HAT591" s="163"/>
      <c r="HAU591" s="163"/>
      <c r="HAV591" s="163"/>
      <c r="HAW591" s="163"/>
      <c r="HAX591" s="163"/>
      <c r="HAY591" s="163"/>
      <c r="HAZ591" s="163"/>
      <c r="HBA591" s="163"/>
      <c r="HBB591" s="163"/>
      <c r="HBC591" s="163"/>
      <c r="HBD591" s="163"/>
      <c r="HBE591" s="163"/>
      <c r="HBF591" s="163"/>
      <c r="HBG591" s="163"/>
      <c r="HBH591" s="163"/>
      <c r="HBI591" s="163"/>
      <c r="HBJ591" s="163"/>
      <c r="HBK591" s="163"/>
      <c r="HBL591" s="163"/>
      <c r="HBM591" s="163"/>
      <c r="HBN591" s="163"/>
      <c r="HBO591" s="163"/>
      <c r="HBP591" s="163"/>
      <c r="HBQ591" s="163"/>
      <c r="HBR591" s="163"/>
      <c r="HBS591" s="163"/>
      <c r="HBT591" s="163"/>
      <c r="HBU591" s="163"/>
      <c r="HBV591" s="163"/>
      <c r="HBW591" s="163"/>
      <c r="HBX591" s="163"/>
      <c r="HBY591" s="163"/>
      <c r="HBZ591" s="163"/>
      <c r="HCA591" s="163"/>
      <c r="HCB591" s="163"/>
      <c r="HCC591" s="163"/>
      <c r="HCD591" s="163"/>
      <c r="HCE591" s="163"/>
      <c r="HCF591" s="163"/>
      <c r="HCG591" s="163"/>
      <c r="HCH591" s="163"/>
      <c r="HCI591" s="163"/>
      <c r="HCJ591" s="163"/>
      <c r="HCK591" s="163"/>
      <c r="HCL591" s="163"/>
      <c r="HCM591" s="163"/>
      <c r="HCN591" s="163"/>
      <c r="HCO591" s="163"/>
      <c r="HCP591" s="163"/>
      <c r="HCQ591" s="163"/>
      <c r="HCR591" s="163"/>
      <c r="HCS591" s="163"/>
      <c r="HCT591" s="163"/>
      <c r="HCU591" s="163"/>
      <c r="HCV591" s="163"/>
      <c r="HCW591" s="163"/>
      <c r="HCX591" s="163"/>
      <c r="HCY591" s="163"/>
      <c r="HCZ591" s="163"/>
      <c r="HDA591" s="163"/>
      <c r="HDB591" s="163"/>
      <c r="HDC591" s="163"/>
      <c r="HDD591" s="163"/>
      <c r="HDE591" s="163"/>
      <c r="HDF591" s="163"/>
      <c r="HDG591" s="163"/>
      <c r="HDH591" s="163"/>
      <c r="HDI591" s="163"/>
      <c r="HDJ591" s="163"/>
      <c r="HDK591" s="163"/>
      <c r="HDL591" s="163"/>
      <c r="HDM591" s="163"/>
      <c r="HDN591" s="163"/>
      <c r="HDO591" s="163"/>
      <c r="HDP591" s="163"/>
      <c r="HDQ591" s="163"/>
      <c r="HDR591" s="163"/>
      <c r="HDS591" s="163"/>
      <c r="HDT591" s="163"/>
      <c r="HDU591" s="163"/>
      <c r="HDV591" s="163"/>
      <c r="HDW591" s="163"/>
      <c r="HDX591" s="163"/>
      <c r="HDY591" s="163"/>
      <c r="HDZ591" s="163"/>
      <c r="HEA591" s="163"/>
      <c r="HEB591" s="163"/>
      <c r="HEC591" s="163"/>
      <c r="HED591" s="163"/>
      <c r="HEE591" s="163"/>
      <c r="HEF591" s="163"/>
      <c r="HEG591" s="163"/>
      <c r="HEH591" s="163"/>
      <c r="HEI591" s="163"/>
      <c r="HEJ591" s="163"/>
      <c r="HEK591" s="163"/>
      <c r="HEL591" s="163"/>
      <c r="HEM591" s="163"/>
      <c r="HEN591" s="163"/>
      <c r="HEO591" s="163"/>
      <c r="HEP591" s="163"/>
      <c r="HEQ591" s="163"/>
      <c r="HER591" s="163"/>
      <c r="HES591" s="163"/>
      <c r="HET591" s="163"/>
      <c r="HEU591" s="163"/>
      <c r="HEV591" s="163"/>
      <c r="HEW591" s="163"/>
      <c r="HEX591" s="163"/>
      <c r="HEY591" s="163"/>
      <c r="HEZ591" s="163"/>
      <c r="HFA591" s="163"/>
      <c r="HFB591" s="163"/>
      <c r="HFC591" s="163"/>
      <c r="HFD591" s="163"/>
      <c r="HFE591" s="163"/>
      <c r="HFF591" s="163"/>
      <c r="HFG591" s="163"/>
      <c r="HFH591" s="163"/>
      <c r="HFI591" s="163"/>
      <c r="HFJ591" s="163"/>
      <c r="HFK591" s="163"/>
      <c r="HFL591" s="163"/>
      <c r="HFM591" s="163"/>
      <c r="HFN591" s="163"/>
      <c r="HFO591" s="163"/>
      <c r="HFP591" s="163"/>
      <c r="HFQ591" s="163"/>
      <c r="HFR591" s="163"/>
      <c r="HFS591" s="163"/>
      <c r="HFT591" s="163"/>
      <c r="HFU591" s="163"/>
      <c r="HFV591" s="163"/>
      <c r="HFW591" s="163"/>
      <c r="HFX591" s="163"/>
      <c r="HFY591" s="163"/>
      <c r="HFZ591" s="163"/>
      <c r="HGA591" s="163"/>
      <c r="HGB591" s="163"/>
      <c r="HGC591" s="163"/>
      <c r="HGD591" s="163"/>
      <c r="HGE591" s="163"/>
      <c r="HGF591" s="163"/>
      <c r="HGG591" s="163"/>
      <c r="HGH591" s="163"/>
      <c r="HGI591" s="163"/>
      <c r="HGJ591" s="163"/>
      <c r="HGK591" s="163"/>
      <c r="HGL591" s="163"/>
      <c r="HGM591" s="163"/>
      <c r="HGN591" s="163"/>
      <c r="HGO591" s="163"/>
      <c r="HGP591" s="163"/>
      <c r="HGQ591" s="163"/>
      <c r="HGR591" s="163"/>
      <c r="HGS591" s="163"/>
      <c r="HGT591" s="163"/>
      <c r="HGU591" s="163"/>
      <c r="HGV591" s="163"/>
      <c r="HGW591" s="163"/>
      <c r="HGX591" s="163"/>
      <c r="HGY591" s="163"/>
      <c r="HGZ591" s="163"/>
      <c r="HHA591" s="163"/>
      <c r="HHB591" s="163"/>
      <c r="HHC591" s="163"/>
      <c r="HHD591" s="163"/>
      <c r="HHE591" s="163"/>
      <c r="HHF591" s="163"/>
      <c r="HHG591" s="163"/>
      <c r="HHH591" s="163"/>
      <c r="HHI591" s="163"/>
      <c r="HHJ591" s="163"/>
      <c r="HHK591" s="163"/>
      <c r="HHL591" s="163"/>
      <c r="HHM591" s="163"/>
      <c r="HHN591" s="163"/>
      <c r="HHO591" s="163"/>
      <c r="HHP591" s="163"/>
      <c r="HHQ591" s="163"/>
      <c r="HHR591" s="163"/>
      <c r="HHS591" s="163"/>
      <c r="HHT591" s="163"/>
      <c r="HHU591" s="163"/>
      <c r="HHV591" s="163"/>
      <c r="HHW591" s="163"/>
      <c r="HHX591" s="163"/>
      <c r="HHY591" s="163"/>
      <c r="HHZ591" s="163"/>
      <c r="HIA591" s="163"/>
      <c r="HIB591" s="163"/>
      <c r="HIC591" s="163"/>
      <c r="HID591" s="163"/>
      <c r="HIE591" s="163"/>
      <c r="HIF591" s="163"/>
      <c r="HIG591" s="163"/>
      <c r="HIH591" s="163"/>
      <c r="HII591" s="163"/>
      <c r="HIJ591" s="163"/>
      <c r="HIK591" s="163"/>
      <c r="HIL591" s="163"/>
      <c r="HIM591" s="163"/>
      <c r="HIN591" s="163"/>
      <c r="HIO591" s="163"/>
      <c r="HIP591" s="163"/>
      <c r="HIQ591" s="163"/>
      <c r="HIR591" s="163"/>
      <c r="HIS591" s="163"/>
      <c r="HIT591" s="163"/>
      <c r="HIU591" s="163"/>
      <c r="HIV591" s="163"/>
      <c r="HIW591" s="163"/>
      <c r="HIX591" s="163"/>
      <c r="HIY591" s="163"/>
      <c r="HIZ591" s="163"/>
      <c r="HJA591" s="163"/>
      <c r="HJB591" s="163"/>
      <c r="HJC591" s="163"/>
      <c r="HJD591" s="163"/>
      <c r="HJE591" s="163"/>
      <c r="HJF591" s="163"/>
      <c r="HJG591" s="163"/>
      <c r="HJH591" s="163"/>
      <c r="HJI591" s="163"/>
      <c r="HJJ591" s="163"/>
      <c r="HJK591" s="163"/>
      <c r="HJL591" s="163"/>
      <c r="HJM591" s="163"/>
      <c r="HJN591" s="163"/>
      <c r="HJO591" s="163"/>
      <c r="HJP591" s="163"/>
      <c r="HJQ591" s="163"/>
      <c r="HJR591" s="163"/>
      <c r="HJS591" s="163"/>
      <c r="HJT591" s="163"/>
      <c r="HJU591" s="163"/>
      <c r="HJV591" s="163"/>
      <c r="HJW591" s="163"/>
      <c r="HJX591" s="163"/>
      <c r="HJY591" s="163"/>
      <c r="HJZ591" s="163"/>
      <c r="HKA591" s="163"/>
      <c r="HKB591" s="163"/>
      <c r="HKC591" s="163"/>
      <c r="HKD591" s="163"/>
      <c r="HKE591" s="163"/>
      <c r="HKF591" s="163"/>
      <c r="HKG591" s="163"/>
      <c r="HKH591" s="163"/>
      <c r="HKI591" s="163"/>
      <c r="HKJ591" s="163"/>
      <c r="HKK591" s="163"/>
      <c r="HKL591" s="163"/>
      <c r="HKM591" s="163"/>
      <c r="HKN591" s="163"/>
      <c r="HKO591" s="163"/>
      <c r="HKP591" s="163"/>
      <c r="HKQ591" s="163"/>
      <c r="HKR591" s="163"/>
      <c r="HKS591" s="163"/>
      <c r="HKT591" s="163"/>
      <c r="HKU591" s="163"/>
      <c r="HKV591" s="163"/>
      <c r="HKW591" s="163"/>
      <c r="HKX591" s="163"/>
      <c r="HKY591" s="163"/>
      <c r="HKZ591" s="163"/>
      <c r="HLA591" s="163"/>
      <c r="HLB591" s="163"/>
      <c r="HLC591" s="163"/>
      <c r="HLD591" s="163"/>
      <c r="HLE591" s="163"/>
      <c r="HLF591" s="163"/>
      <c r="HLG591" s="163"/>
      <c r="HLH591" s="163"/>
      <c r="HLI591" s="163"/>
      <c r="HLJ591" s="163"/>
      <c r="HLK591" s="163"/>
      <c r="HLL591" s="163"/>
      <c r="HLM591" s="163"/>
      <c r="HLN591" s="163"/>
      <c r="HLO591" s="163"/>
      <c r="HLP591" s="163"/>
      <c r="HLQ591" s="163"/>
      <c r="HLR591" s="163"/>
      <c r="HLS591" s="163"/>
      <c r="HLT591" s="163"/>
      <c r="HLU591" s="163"/>
      <c r="HLV591" s="163"/>
      <c r="HLW591" s="163"/>
      <c r="HLX591" s="163"/>
      <c r="HLY591" s="163"/>
      <c r="HLZ591" s="163"/>
      <c r="HMA591" s="163"/>
      <c r="HMB591" s="163"/>
      <c r="HMC591" s="163"/>
      <c r="HMD591" s="163"/>
      <c r="HME591" s="163"/>
      <c r="HMF591" s="163"/>
      <c r="HMG591" s="163"/>
      <c r="HMH591" s="163"/>
      <c r="HMI591" s="163"/>
      <c r="HMJ591" s="163"/>
      <c r="HMK591" s="163"/>
      <c r="HML591" s="163"/>
      <c r="HMM591" s="163"/>
      <c r="HMN591" s="163"/>
      <c r="HMO591" s="163"/>
      <c r="HMP591" s="163"/>
      <c r="HMQ591" s="163"/>
      <c r="HMR591" s="163"/>
      <c r="HMS591" s="163"/>
      <c r="HMT591" s="163"/>
      <c r="HMU591" s="163"/>
      <c r="HMV591" s="163"/>
      <c r="HMW591" s="163"/>
      <c r="HMX591" s="163"/>
      <c r="HMY591" s="163"/>
      <c r="HMZ591" s="163"/>
      <c r="HNA591" s="163"/>
      <c r="HNB591" s="163"/>
      <c r="HNC591" s="163"/>
      <c r="HND591" s="163"/>
      <c r="HNE591" s="163"/>
      <c r="HNF591" s="163"/>
      <c r="HNG591" s="163"/>
      <c r="HNH591" s="163"/>
      <c r="HNI591" s="163"/>
      <c r="HNJ591" s="163"/>
      <c r="HNK591" s="163"/>
      <c r="HNL591" s="163"/>
      <c r="HNM591" s="163"/>
      <c r="HNN591" s="163"/>
      <c r="HNO591" s="163"/>
      <c r="HNP591" s="163"/>
      <c r="HNQ591" s="163"/>
      <c r="HNR591" s="163"/>
      <c r="HNS591" s="163"/>
      <c r="HNT591" s="163"/>
      <c r="HNU591" s="163"/>
      <c r="HNV591" s="163"/>
      <c r="HNW591" s="163"/>
      <c r="HNX591" s="163"/>
      <c r="HNY591" s="163"/>
      <c r="HNZ591" s="163"/>
      <c r="HOA591" s="163"/>
      <c r="HOB591" s="163"/>
      <c r="HOC591" s="163"/>
      <c r="HOD591" s="163"/>
      <c r="HOE591" s="163"/>
      <c r="HOF591" s="163"/>
      <c r="HOG591" s="163"/>
      <c r="HOH591" s="163"/>
      <c r="HOI591" s="163"/>
      <c r="HOJ591" s="163"/>
      <c r="HOK591" s="163"/>
      <c r="HOL591" s="163"/>
      <c r="HOM591" s="163"/>
      <c r="HON591" s="163"/>
      <c r="HOO591" s="163"/>
      <c r="HOP591" s="163"/>
      <c r="HOQ591" s="163"/>
      <c r="HOR591" s="163"/>
      <c r="HOS591" s="163"/>
      <c r="HOT591" s="163"/>
      <c r="HOU591" s="163"/>
      <c r="HOV591" s="163"/>
      <c r="HOW591" s="163"/>
      <c r="HOX591" s="163"/>
      <c r="HOY591" s="163"/>
      <c r="HOZ591" s="163"/>
      <c r="HPA591" s="163"/>
      <c r="HPB591" s="163"/>
      <c r="HPC591" s="163"/>
      <c r="HPD591" s="163"/>
      <c r="HPE591" s="163"/>
      <c r="HPF591" s="163"/>
      <c r="HPG591" s="163"/>
      <c r="HPH591" s="163"/>
      <c r="HPI591" s="163"/>
      <c r="HPJ591" s="163"/>
      <c r="HPK591" s="163"/>
      <c r="HPL591" s="163"/>
      <c r="HPM591" s="163"/>
      <c r="HPN591" s="163"/>
      <c r="HPO591" s="163"/>
      <c r="HPP591" s="163"/>
      <c r="HPQ591" s="163"/>
      <c r="HPR591" s="163"/>
      <c r="HPS591" s="163"/>
      <c r="HPT591" s="163"/>
      <c r="HPU591" s="163"/>
      <c r="HPV591" s="163"/>
      <c r="HPW591" s="163"/>
      <c r="HPX591" s="163"/>
      <c r="HPY591" s="163"/>
      <c r="HPZ591" s="163"/>
      <c r="HQA591" s="163"/>
      <c r="HQB591" s="163"/>
      <c r="HQC591" s="163"/>
      <c r="HQD591" s="163"/>
      <c r="HQE591" s="163"/>
      <c r="HQF591" s="163"/>
      <c r="HQG591" s="163"/>
      <c r="HQH591" s="163"/>
      <c r="HQI591" s="163"/>
      <c r="HQJ591" s="163"/>
      <c r="HQK591" s="163"/>
      <c r="HQL591" s="163"/>
      <c r="HQM591" s="163"/>
      <c r="HQN591" s="163"/>
      <c r="HQO591" s="163"/>
      <c r="HQP591" s="163"/>
      <c r="HQQ591" s="163"/>
      <c r="HQR591" s="163"/>
      <c r="HQS591" s="163"/>
      <c r="HQT591" s="163"/>
      <c r="HQU591" s="163"/>
      <c r="HQV591" s="163"/>
      <c r="HQW591" s="163"/>
      <c r="HQX591" s="163"/>
      <c r="HQY591" s="163"/>
      <c r="HQZ591" s="163"/>
      <c r="HRA591" s="163"/>
      <c r="HRB591" s="163"/>
      <c r="HRC591" s="163"/>
      <c r="HRD591" s="163"/>
      <c r="HRE591" s="163"/>
      <c r="HRF591" s="163"/>
      <c r="HRG591" s="163"/>
      <c r="HRH591" s="163"/>
      <c r="HRI591" s="163"/>
      <c r="HRJ591" s="163"/>
      <c r="HRK591" s="163"/>
      <c r="HRL591" s="163"/>
      <c r="HRM591" s="163"/>
      <c r="HRN591" s="163"/>
      <c r="HRO591" s="163"/>
      <c r="HRP591" s="163"/>
      <c r="HRQ591" s="163"/>
      <c r="HRR591" s="163"/>
      <c r="HRS591" s="163"/>
      <c r="HRT591" s="163"/>
      <c r="HRU591" s="163"/>
      <c r="HRV591" s="163"/>
      <c r="HRW591" s="163"/>
      <c r="HRX591" s="163"/>
      <c r="HRY591" s="163"/>
      <c r="HRZ591" s="163"/>
      <c r="HSA591" s="163"/>
      <c r="HSB591" s="163"/>
      <c r="HSC591" s="163"/>
      <c r="HSD591" s="163"/>
      <c r="HSE591" s="163"/>
      <c r="HSF591" s="163"/>
      <c r="HSG591" s="163"/>
      <c r="HSH591" s="163"/>
      <c r="HSI591" s="163"/>
      <c r="HSJ591" s="163"/>
      <c r="HSK591" s="163"/>
      <c r="HSL591" s="163"/>
      <c r="HSM591" s="163"/>
      <c r="HSN591" s="163"/>
      <c r="HSO591" s="163"/>
      <c r="HSP591" s="163"/>
      <c r="HSQ591" s="163"/>
      <c r="HSR591" s="163"/>
      <c r="HSS591" s="163"/>
      <c r="HST591" s="163"/>
      <c r="HSU591" s="163"/>
      <c r="HSV591" s="163"/>
      <c r="HSW591" s="163"/>
      <c r="HSX591" s="163"/>
      <c r="HSY591" s="163"/>
      <c r="HSZ591" s="163"/>
      <c r="HTA591" s="163"/>
      <c r="HTB591" s="163"/>
      <c r="HTC591" s="163"/>
      <c r="HTD591" s="163"/>
      <c r="HTE591" s="163"/>
      <c r="HTF591" s="163"/>
      <c r="HTG591" s="163"/>
      <c r="HTH591" s="163"/>
      <c r="HTI591" s="163"/>
      <c r="HTJ591" s="163"/>
      <c r="HTK591" s="163"/>
      <c r="HTL591" s="163"/>
      <c r="HTM591" s="163"/>
      <c r="HTN591" s="163"/>
      <c r="HTO591" s="163"/>
      <c r="HTP591" s="163"/>
      <c r="HTQ591" s="163"/>
      <c r="HTR591" s="163"/>
      <c r="HTS591" s="163"/>
      <c r="HTT591" s="163"/>
      <c r="HTU591" s="163"/>
      <c r="HTV591" s="163"/>
      <c r="HTW591" s="163"/>
      <c r="HTX591" s="163"/>
      <c r="HTY591" s="163"/>
      <c r="HTZ591" s="163"/>
      <c r="HUA591" s="163"/>
      <c r="HUB591" s="163"/>
      <c r="HUC591" s="163"/>
      <c r="HUD591" s="163"/>
      <c r="HUE591" s="163"/>
      <c r="HUF591" s="163"/>
      <c r="HUG591" s="163"/>
      <c r="HUH591" s="163"/>
      <c r="HUI591" s="163"/>
      <c r="HUJ591" s="163"/>
      <c r="HUK591" s="163"/>
      <c r="HUL591" s="163"/>
      <c r="HUM591" s="163"/>
      <c r="HUN591" s="163"/>
      <c r="HUO591" s="163"/>
      <c r="HUP591" s="163"/>
      <c r="HUQ591" s="163"/>
      <c r="HUR591" s="163"/>
      <c r="HUS591" s="163"/>
      <c r="HUT591" s="163"/>
      <c r="HUU591" s="163"/>
      <c r="HUV591" s="163"/>
      <c r="HUW591" s="163"/>
      <c r="HUX591" s="163"/>
      <c r="HUY591" s="163"/>
      <c r="HUZ591" s="163"/>
      <c r="HVA591" s="163"/>
      <c r="HVB591" s="163"/>
      <c r="HVC591" s="163"/>
      <c r="HVD591" s="163"/>
      <c r="HVE591" s="163"/>
      <c r="HVF591" s="163"/>
      <c r="HVG591" s="163"/>
      <c r="HVH591" s="163"/>
      <c r="HVI591" s="163"/>
      <c r="HVJ591" s="163"/>
      <c r="HVK591" s="163"/>
      <c r="HVL591" s="163"/>
      <c r="HVM591" s="163"/>
      <c r="HVN591" s="163"/>
      <c r="HVO591" s="163"/>
      <c r="HVP591" s="163"/>
      <c r="HVQ591" s="163"/>
      <c r="HVR591" s="163"/>
      <c r="HVS591" s="163"/>
      <c r="HVT591" s="163"/>
      <c r="HVU591" s="163"/>
      <c r="HVV591" s="163"/>
      <c r="HVW591" s="163"/>
      <c r="HVX591" s="163"/>
      <c r="HVY591" s="163"/>
      <c r="HVZ591" s="163"/>
      <c r="HWA591" s="163"/>
      <c r="HWB591" s="163"/>
      <c r="HWC591" s="163"/>
      <c r="HWD591" s="163"/>
      <c r="HWE591" s="163"/>
      <c r="HWF591" s="163"/>
      <c r="HWG591" s="163"/>
      <c r="HWH591" s="163"/>
      <c r="HWI591" s="163"/>
      <c r="HWJ591" s="163"/>
      <c r="HWK591" s="163"/>
      <c r="HWL591" s="163"/>
      <c r="HWM591" s="163"/>
      <c r="HWN591" s="163"/>
      <c r="HWO591" s="163"/>
      <c r="HWP591" s="163"/>
      <c r="HWQ591" s="163"/>
      <c r="HWR591" s="163"/>
      <c r="HWS591" s="163"/>
      <c r="HWT591" s="163"/>
      <c r="HWU591" s="163"/>
      <c r="HWV591" s="163"/>
      <c r="HWW591" s="163"/>
      <c r="HWX591" s="163"/>
      <c r="HWY591" s="163"/>
      <c r="HWZ591" s="163"/>
      <c r="HXA591" s="163"/>
      <c r="HXB591" s="163"/>
      <c r="HXC591" s="163"/>
      <c r="HXD591" s="163"/>
      <c r="HXE591" s="163"/>
      <c r="HXF591" s="163"/>
      <c r="HXG591" s="163"/>
      <c r="HXH591" s="163"/>
      <c r="HXI591" s="163"/>
      <c r="HXJ591" s="163"/>
      <c r="HXK591" s="163"/>
      <c r="HXL591" s="163"/>
      <c r="HXM591" s="163"/>
      <c r="HXN591" s="163"/>
      <c r="HXO591" s="163"/>
      <c r="HXP591" s="163"/>
      <c r="HXQ591" s="163"/>
      <c r="HXR591" s="163"/>
      <c r="HXS591" s="163"/>
      <c r="HXT591" s="163"/>
      <c r="HXU591" s="163"/>
      <c r="HXV591" s="163"/>
      <c r="HXW591" s="163"/>
      <c r="HXX591" s="163"/>
      <c r="HXY591" s="163"/>
      <c r="HXZ591" s="163"/>
      <c r="HYA591" s="163"/>
      <c r="HYB591" s="163"/>
      <c r="HYC591" s="163"/>
      <c r="HYD591" s="163"/>
      <c r="HYE591" s="163"/>
      <c r="HYF591" s="163"/>
      <c r="HYG591" s="163"/>
      <c r="HYH591" s="163"/>
      <c r="HYI591" s="163"/>
      <c r="HYJ591" s="163"/>
      <c r="HYK591" s="163"/>
      <c r="HYL591" s="163"/>
      <c r="HYM591" s="163"/>
      <c r="HYN591" s="163"/>
      <c r="HYO591" s="163"/>
      <c r="HYP591" s="163"/>
      <c r="HYQ591" s="163"/>
      <c r="HYR591" s="163"/>
      <c r="HYS591" s="163"/>
      <c r="HYT591" s="163"/>
      <c r="HYU591" s="163"/>
      <c r="HYV591" s="163"/>
      <c r="HYW591" s="163"/>
      <c r="HYX591" s="163"/>
      <c r="HYY591" s="163"/>
      <c r="HYZ591" s="163"/>
      <c r="HZA591" s="163"/>
      <c r="HZB591" s="163"/>
      <c r="HZC591" s="163"/>
      <c r="HZD591" s="163"/>
      <c r="HZE591" s="163"/>
      <c r="HZF591" s="163"/>
      <c r="HZG591" s="163"/>
      <c r="HZH591" s="163"/>
      <c r="HZI591" s="163"/>
      <c r="HZJ591" s="163"/>
      <c r="HZK591" s="163"/>
      <c r="HZL591" s="163"/>
      <c r="HZM591" s="163"/>
      <c r="HZN591" s="163"/>
      <c r="HZO591" s="163"/>
      <c r="HZP591" s="163"/>
      <c r="HZQ591" s="163"/>
      <c r="HZR591" s="163"/>
      <c r="HZS591" s="163"/>
      <c r="HZT591" s="163"/>
      <c r="HZU591" s="163"/>
      <c r="HZV591" s="163"/>
      <c r="HZW591" s="163"/>
      <c r="HZX591" s="163"/>
      <c r="HZY591" s="163"/>
      <c r="HZZ591" s="163"/>
      <c r="IAA591" s="163"/>
      <c r="IAB591" s="163"/>
      <c r="IAC591" s="163"/>
      <c r="IAD591" s="163"/>
      <c r="IAE591" s="163"/>
      <c r="IAF591" s="163"/>
      <c r="IAG591" s="163"/>
      <c r="IAH591" s="163"/>
      <c r="IAI591" s="163"/>
      <c r="IAJ591" s="163"/>
      <c r="IAK591" s="163"/>
      <c r="IAL591" s="163"/>
      <c r="IAM591" s="163"/>
      <c r="IAN591" s="163"/>
      <c r="IAO591" s="163"/>
      <c r="IAP591" s="163"/>
      <c r="IAQ591" s="163"/>
      <c r="IAR591" s="163"/>
      <c r="IAS591" s="163"/>
      <c r="IAT591" s="163"/>
      <c r="IAU591" s="163"/>
      <c r="IAV591" s="163"/>
      <c r="IAW591" s="163"/>
      <c r="IAX591" s="163"/>
      <c r="IAY591" s="163"/>
      <c r="IAZ591" s="163"/>
      <c r="IBA591" s="163"/>
      <c r="IBB591" s="163"/>
      <c r="IBC591" s="163"/>
      <c r="IBD591" s="163"/>
      <c r="IBE591" s="163"/>
      <c r="IBF591" s="163"/>
      <c r="IBG591" s="163"/>
      <c r="IBH591" s="163"/>
      <c r="IBI591" s="163"/>
      <c r="IBJ591" s="163"/>
      <c r="IBK591" s="163"/>
      <c r="IBL591" s="163"/>
      <c r="IBM591" s="163"/>
      <c r="IBN591" s="163"/>
      <c r="IBO591" s="163"/>
      <c r="IBP591" s="163"/>
      <c r="IBQ591" s="163"/>
      <c r="IBR591" s="163"/>
      <c r="IBS591" s="163"/>
      <c r="IBT591" s="163"/>
      <c r="IBU591" s="163"/>
      <c r="IBV591" s="163"/>
      <c r="IBW591" s="163"/>
      <c r="IBX591" s="163"/>
      <c r="IBY591" s="163"/>
      <c r="IBZ591" s="163"/>
      <c r="ICA591" s="163"/>
      <c r="ICB591" s="163"/>
      <c r="ICC591" s="163"/>
      <c r="ICD591" s="163"/>
      <c r="ICE591" s="163"/>
      <c r="ICF591" s="163"/>
      <c r="ICG591" s="163"/>
      <c r="ICH591" s="163"/>
      <c r="ICI591" s="163"/>
      <c r="ICJ591" s="163"/>
      <c r="ICK591" s="163"/>
      <c r="ICL591" s="163"/>
      <c r="ICM591" s="163"/>
      <c r="ICN591" s="163"/>
      <c r="ICO591" s="163"/>
      <c r="ICP591" s="163"/>
      <c r="ICQ591" s="163"/>
      <c r="ICR591" s="163"/>
      <c r="ICS591" s="163"/>
      <c r="ICT591" s="163"/>
      <c r="ICU591" s="163"/>
      <c r="ICV591" s="163"/>
      <c r="ICW591" s="163"/>
      <c r="ICX591" s="163"/>
      <c r="ICY591" s="163"/>
      <c r="ICZ591" s="163"/>
      <c r="IDA591" s="163"/>
      <c r="IDB591" s="163"/>
      <c r="IDC591" s="163"/>
      <c r="IDD591" s="163"/>
      <c r="IDE591" s="163"/>
      <c r="IDF591" s="163"/>
      <c r="IDG591" s="163"/>
      <c r="IDH591" s="163"/>
      <c r="IDI591" s="163"/>
      <c r="IDJ591" s="163"/>
      <c r="IDK591" s="163"/>
      <c r="IDL591" s="163"/>
      <c r="IDM591" s="163"/>
      <c r="IDN591" s="163"/>
      <c r="IDO591" s="163"/>
      <c r="IDP591" s="163"/>
      <c r="IDQ591" s="163"/>
      <c r="IDR591" s="163"/>
      <c r="IDS591" s="163"/>
      <c r="IDT591" s="163"/>
      <c r="IDU591" s="163"/>
      <c r="IDV591" s="163"/>
      <c r="IDW591" s="163"/>
      <c r="IDX591" s="163"/>
      <c r="IDY591" s="163"/>
      <c r="IDZ591" s="163"/>
      <c r="IEA591" s="163"/>
      <c r="IEB591" s="163"/>
      <c r="IEC591" s="163"/>
      <c r="IED591" s="163"/>
      <c r="IEE591" s="163"/>
      <c r="IEF591" s="163"/>
      <c r="IEG591" s="163"/>
      <c r="IEH591" s="163"/>
      <c r="IEI591" s="163"/>
      <c r="IEJ591" s="163"/>
      <c r="IEK591" s="163"/>
      <c r="IEL591" s="163"/>
      <c r="IEM591" s="163"/>
      <c r="IEN591" s="163"/>
      <c r="IEO591" s="163"/>
      <c r="IEP591" s="163"/>
      <c r="IEQ591" s="163"/>
      <c r="IER591" s="163"/>
      <c r="IES591" s="163"/>
      <c r="IET591" s="163"/>
      <c r="IEU591" s="163"/>
      <c r="IEV591" s="163"/>
      <c r="IEW591" s="163"/>
      <c r="IEX591" s="163"/>
      <c r="IEY591" s="163"/>
      <c r="IEZ591" s="163"/>
      <c r="IFA591" s="163"/>
      <c r="IFB591" s="163"/>
      <c r="IFC591" s="163"/>
      <c r="IFD591" s="163"/>
      <c r="IFE591" s="163"/>
      <c r="IFF591" s="163"/>
      <c r="IFG591" s="163"/>
      <c r="IFH591" s="163"/>
      <c r="IFI591" s="163"/>
      <c r="IFJ591" s="163"/>
      <c r="IFK591" s="163"/>
      <c r="IFL591" s="163"/>
      <c r="IFM591" s="163"/>
      <c r="IFN591" s="163"/>
      <c r="IFO591" s="163"/>
      <c r="IFP591" s="163"/>
      <c r="IFQ591" s="163"/>
      <c r="IFR591" s="163"/>
      <c r="IFS591" s="163"/>
      <c r="IFT591" s="163"/>
      <c r="IFU591" s="163"/>
      <c r="IFV591" s="163"/>
      <c r="IFW591" s="163"/>
      <c r="IFX591" s="163"/>
      <c r="IFY591" s="163"/>
      <c r="IFZ591" s="163"/>
      <c r="IGA591" s="163"/>
      <c r="IGB591" s="163"/>
      <c r="IGC591" s="163"/>
      <c r="IGD591" s="163"/>
      <c r="IGE591" s="163"/>
      <c r="IGF591" s="163"/>
      <c r="IGG591" s="163"/>
      <c r="IGH591" s="163"/>
      <c r="IGI591" s="163"/>
      <c r="IGJ591" s="163"/>
      <c r="IGK591" s="163"/>
      <c r="IGL591" s="163"/>
      <c r="IGM591" s="163"/>
      <c r="IGN591" s="163"/>
      <c r="IGO591" s="163"/>
      <c r="IGP591" s="163"/>
      <c r="IGQ591" s="163"/>
      <c r="IGR591" s="163"/>
      <c r="IGS591" s="163"/>
      <c r="IGT591" s="163"/>
      <c r="IGU591" s="163"/>
      <c r="IGV591" s="163"/>
      <c r="IGW591" s="163"/>
      <c r="IGX591" s="163"/>
      <c r="IGY591" s="163"/>
      <c r="IGZ591" s="163"/>
      <c r="IHA591" s="163"/>
      <c r="IHB591" s="163"/>
      <c r="IHC591" s="163"/>
      <c r="IHD591" s="163"/>
      <c r="IHE591" s="163"/>
      <c r="IHF591" s="163"/>
      <c r="IHG591" s="163"/>
      <c r="IHH591" s="163"/>
      <c r="IHI591" s="163"/>
      <c r="IHJ591" s="163"/>
      <c r="IHK591" s="163"/>
      <c r="IHL591" s="163"/>
      <c r="IHM591" s="163"/>
      <c r="IHN591" s="163"/>
      <c r="IHO591" s="163"/>
      <c r="IHP591" s="163"/>
      <c r="IHQ591" s="163"/>
      <c r="IHR591" s="163"/>
      <c r="IHS591" s="163"/>
      <c r="IHT591" s="163"/>
      <c r="IHU591" s="163"/>
      <c r="IHV591" s="163"/>
      <c r="IHW591" s="163"/>
      <c r="IHX591" s="163"/>
      <c r="IHY591" s="163"/>
      <c r="IHZ591" s="163"/>
      <c r="IIA591" s="163"/>
      <c r="IIB591" s="163"/>
      <c r="IIC591" s="163"/>
      <c r="IID591" s="163"/>
      <c r="IIE591" s="163"/>
      <c r="IIF591" s="163"/>
      <c r="IIG591" s="163"/>
      <c r="IIH591" s="163"/>
      <c r="III591" s="163"/>
      <c r="IIJ591" s="163"/>
      <c r="IIK591" s="163"/>
      <c r="IIL591" s="163"/>
      <c r="IIM591" s="163"/>
      <c r="IIN591" s="163"/>
      <c r="IIO591" s="163"/>
      <c r="IIP591" s="163"/>
      <c r="IIQ591" s="163"/>
      <c r="IIR591" s="163"/>
      <c r="IIS591" s="163"/>
      <c r="IIT591" s="163"/>
      <c r="IIU591" s="163"/>
      <c r="IIV591" s="163"/>
      <c r="IIW591" s="163"/>
      <c r="IIX591" s="163"/>
      <c r="IIY591" s="163"/>
      <c r="IIZ591" s="163"/>
      <c r="IJA591" s="163"/>
      <c r="IJB591" s="163"/>
      <c r="IJC591" s="163"/>
      <c r="IJD591" s="163"/>
      <c r="IJE591" s="163"/>
      <c r="IJF591" s="163"/>
      <c r="IJG591" s="163"/>
      <c r="IJH591" s="163"/>
      <c r="IJI591" s="163"/>
      <c r="IJJ591" s="163"/>
      <c r="IJK591" s="163"/>
      <c r="IJL591" s="163"/>
      <c r="IJM591" s="163"/>
      <c r="IJN591" s="163"/>
      <c r="IJO591" s="163"/>
      <c r="IJP591" s="163"/>
      <c r="IJQ591" s="163"/>
      <c r="IJR591" s="163"/>
      <c r="IJS591" s="163"/>
      <c r="IJT591" s="163"/>
      <c r="IJU591" s="163"/>
      <c r="IJV591" s="163"/>
      <c r="IJW591" s="163"/>
      <c r="IJX591" s="163"/>
      <c r="IJY591" s="163"/>
      <c r="IJZ591" s="163"/>
      <c r="IKA591" s="163"/>
      <c r="IKB591" s="163"/>
      <c r="IKC591" s="163"/>
      <c r="IKD591" s="163"/>
      <c r="IKE591" s="163"/>
      <c r="IKF591" s="163"/>
      <c r="IKG591" s="163"/>
      <c r="IKH591" s="163"/>
      <c r="IKI591" s="163"/>
      <c r="IKJ591" s="163"/>
      <c r="IKK591" s="163"/>
      <c r="IKL591" s="163"/>
      <c r="IKM591" s="163"/>
      <c r="IKN591" s="163"/>
      <c r="IKO591" s="163"/>
      <c r="IKP591" s="163"/>
      <c r="IKQ591" s="163"/>
      <c r="IKR591" s="163"/>
      <c r="IKS591" s="163"/>
      <c r="IKT591" s="163"/>
      <c r="IKU591" s="163"/>
      <c r="IKV591" s="163"/>
      <c r="IKW591" s="163"/>
      <c r="IKX591" s="163"/>
      <c r="IKY591" s="163"/>
      <c r="IKZ591" s="163"/>
      <c r="ILA591" s="163"/>
      <c r="ILB591" s="163"/>
      <c r="ILC591" s="163"/>
      <c r="ILD591" s="163"/>
      <c r="ILE591" s="163"/>
      <c r="ILF591" s="163"/>
      <c r="ILG591" s="163"/>
      <c r="ILH591" s="163"/>
      <c r="ILI591" s="163"/>
      <c r="ILJ591" s="163"/>
      <c r="ILK591" s="163"/>
      <c r="ILL591" s="163"/>
      <c r="ILM591" s="163"/>
      <c r="ILN591" s="163"/>
      <c r="ILO591" s="163"/>
      <c r="ILP591" s="163"/>
      <c r="ILQ591" s="163"/>
      <c r="ILR591" s="163"/>
      <c r="ILS591" s="163"/>
      <c r="ILT591" s="163"/>
      <c r="ILU591" s="163"/>
      <c r="ILV591" s="163"/>
      <c r="ILW591" s="163"/>
      <c r="ILX591" s="163"/>
      <c r="ILY591" s="163"/>
      <c r="ILZ591" s="163"/>
      <c r="IMA591" s="163"/>
      <c r="IMB591" s="163"/>
      <c r="IMC591" s="163"/>
      <c r="IMD591" s="163"/>
      <c r="IME591" s="163"/>
      <c r="IMF591" s="163"/>
      <c r="IMG591" s="163"/>
      <c r="IMH591" s="163"/>
      <c r="IMI591" s="163"/>
      <c r="IMJ591" s="163"/>
      <c r="IMK591" s="163"/>
      <c r="IML591" s="163"/>
      <c r="IMM591" s="163"/>
      <c r="IMN591" s="163"/>
      <c r="IMO591" s="163"/>
      <c r="IMP591" s="163"/>
      <c r="IMQ591" s="163"/>
      <c r="IMR591" s="163"/>
      <c r="IMS591" s="163"/>
      <c r="IMT591" s="163"/>
      <c r="IMU591" s="163"/>
      <c r="IMV591" s="163"/>
      <c r="IMW591" s="163"/>
      <c r="IMX591" s="163"/>
      <c r="IMY591" s="163"/>
      <c r="IMZ591" s="163"/>
      <c r="INA591" s="163"/>
      <c r="INB591" s="163"/>
      <c r="INC591" s="163"/>
      <c r="IND591" s="163"/>
      <c r="INE591" s="163"/>
      <c r="INF591" s="163"/>
      <c r="ING591" s="163"/>
      <c r="INH591" s="163"/>
      <c r="INI591" s="163"/>
      <c r="INJ591" s="163"/>
      <c r="INK591" s="163"/>
      <c r="INL591" s="163"/>
      <c r="INM591" s="163"/>
      <c r="INN591" s="163"/>
      <c r="INO591" s="163"/>
      <c r="INP591" s="163"/>
      <c r="INQ591" s="163"/>
      <c r="INR591" s="163"/>
      <c r="INS591" s="163"/>
      <c r="INT591" s="163"/>
      <c r="INU591" s="163"/>
      <c r="INV591" s="163"/>
      <c r="INW591" s="163"/>
      <c r="INX591" s="163"/>
      <c r="INY591" s="163"/>
      <c r="INZ591" s="163"/>
      <c r="IOA591" s="163"/>
      <c r="IOB591" s="163"/>
      <c r="IOC591" s="163"/>
      <c r="IOD591" s="163"/>
      <c r="IOE591" s="163"/>
      <c r="IOF591" s="163"/>
      <c r="IOG591" s="163"/>
      <c r="IOH591" s="163"/>
      <c r="IOI591" s="163"/>
      <c r="IOJ591" s="163"/>
      <c r="IOK591" s="163"/>
      <c r="IOL591" s="163"/>
      <c r="IOM591" s="163"/>
      <c r="ION591" s="163"/>
      <c r="IOO591" s="163"/>
      <c r="IOP591" s="163"/>
      <c r="IOQ591" s="163"/>
      <c r="IOR591" s="163"/>
      <c r="IOS591" s="163"/>
      <c r="IOT591" s="163"/>
      <c r="IOU591" s="163"/>
      <c r="IOV591" s="163"/>
      <c r="IOW591" s="163"/>
      <c r="IOX591" s="163"/>
      <c r="IOY591" s="163"/>
      <c r="IOZ591" s="163"/>
      <c r="IPA591" s="163"/>
      <c r="IPB591" s="163"/>
      <c r="IPC591" s="163"/>
      <c r="IPD591" s="163"/>
      <c r="IPE591" s="163"/>
      <c r="IPF591" s="163"/>
      <c r="IPG591" s="163"/>
      <c r="IPH591" s="163"/>
      <c r="IPI591" s="163"/>
      <c r="IPJ591" s="163"/>
      <c r="IPK591" s="163"/>
      <c r="IPL591" s="163"/>
      <c r="IPM591" s="163"/>
      <c r="IPN591" s="163"/>
      <c r="IPO591" s="163"/>
      <c r="IPP591" s="163"/>
      <c r="IPQ591" s="163"/>
      <c r="IPR591" s="163"/>
      <c r="IPS591" s="163"/>
      <c r="IPT591" s="163"/>
      <c r="IPU591" s="163"/>
      <c r="IPV591" s="163"/>
      <c r="IPW591" s="163"/>
      <c r="IPX591" s="163"/>
      <c r="IPY591" s="163"/>
      <c r="IPZ591" s="163"/>
      <c r="IQA591" s="163"/>
      <c r="IQB591" s="163"/>
      <c r="IQC591" s="163"/>
      <c r="IQD591" s="163"/>
      <c r="IQE591" s="163"/>
      <c r="IQF591" s="163"/>
      <c r="IQG591" s="163"/>
      <c r="IQH591" s="163"/>
      <c r="IQI591" s="163"/>
      <c r="IQJ591" s="163"/>
      <c r="IQK591" s="163"/>
      <c r="IQL591" s="163"/>
      <c r="IQM591" s="163"/>
      <c r="IQN591" s="163"/>
      <c r="IQO591" s="163"/>
      <c r="IQP591" s="163"/>
      <c r="IQQ591" s="163"/>
      <c r="IQR591" s="163"/>
      <c r="IQS591" s="163"/>
      <c r="IQT591" s="163"/>
      <c r="IQU591" s="163"/>
      <c r="IQV591" s="163"/>
      <c r="IQW591" s="163"/>
      <c r="IQX591" s="163"/>
      <c r="IQY591" s="163"/>
      <c r="IQZ591" s="163"/>
      <c r="IRA591" s="163"/>
      <c r="IRB591" s="163"/>
      <c r="IRC591" s="163"/>
      <c r="IRD591" s="163"/>
      <c r="IRE591" s="163"/>
      <c r="IRF591" s="163"/>
      <c r="IRG591" s="163"/>
      <c r="IRH591" s="163"/>
      <c r="IRI591" s="163"/>
      <c r="IRJ591" s="163"/>
      <c r="IRK591" s="163"/>
      <c r="IRL591" s="163"/>
      <c r="IRM591" s="163"/>
      <c r="IRN591" s="163"/>
      <c r="IRO591" s="163"/>
      <c r="IRP591" s="163"/>
      <c r="IRQ591" s="163"/>
      <c r="IRR591" s="163"/>
      <c r="IRS591" s="163"/>
      <c r="IRT591" s="163"/>
      <c r="IRU591" s="163"/>
      <c r="IRV591" s="163"/>
      <c r="IRW591" s="163"/>
      <c r="IRX591" s="163"/>
      <c r="IRY591" s="163"/>
      <c r="IRZ591" s="163"/>
      <c r="ISA591" s="163"/>
      <c r="ISB591" s="163"/>
      <c r="ISC591" s="163"/>
      <c r="ISD591" s="163"/>
      <c r="ISE591" s="163"/>
      <c r="ISF591" s="163"/>
      <c r="ISG591" s="163"/>
      <c r="ISH591" s="163"/>
      <c r="ISI591" s="163"/>
      <c r="ISJ591" s="163"/>
      <c r="ISK591" s="163"/>
      <c r="ISL591" s="163"/>
      <c r="ISM591" s="163"/>
      <c r="ISN591" s="163"/>
      <c r="ISO591" s="163"/>
      <c r="ISP591" s="163"/>
      <c r="ISQ591" s="163"/>
      <c r="ISR591" s="163"/>
      <c r="ISS591" s="163"/>
      <c r="IST591" s="163"/>
      <c r="ISU591" s="163"/>
      <c r="ISV591" s="163"/>
      <c r="ISW591" s="163"/>
      <c r="ISX591" s="163"/>
      <c r="ISY591" s="163"/>
      <c r="ISZ591" s="163"/>
      <c r="ITA591" s="163"/>
      <c r="ITB591" s="163"/>
      <c r="ITC591" s="163"/>
      <c r="ITD591" s="163"/>
      <c r="ITE591" s="163"/>
      <c r="ITF591" s="163"/>
      <c r="ITG591" s="163"/>
      <c r="ITH591" s="163"/>
      <c r="ITI591" s="163"/>
      <c r="ITJ591" s="163"/>
      <c r="ITK591" s="163"/>
      <c r="ITL591" s="163"/>
      <c r="ITM591" s="163"/>
      <c r="ITN591" s="163"/>
      <c r="ITO591" s="163"/>
      <c r="ITP591" s="163"/>
      <c r="ITQ591" s="163"/>
      <c r="ITR591" s="163"/>
      <c r="ITS591" s="163"/>
      <c r="ITT591" s="163"/>
      <c r="ITU591" s="163"/>
      <c r="ITV591" s="163"/>
      <c r="ITW591" s="163"/>
      <c r="ITX591" s="163"/>
      <c r="ITY591" s="163"/>
      <c r="ITZ591" s="163"/>
      <c r="IUA591" s="163"/>
      <c r="IUB591" s="163"/>
      <c r="IUC591" s="163"/>
      <c r="IUD591" s="163"/>
      <c r="IUE591" s="163"/>
      <c r="IUF591" s="163"/>
      <c r="IUG591" s="163"/>
      <c r="IUH591" s="163"/>
      <c r="IUI591" s="163"/>
      <c r="IUJ591" s="163"/>
      <c r="IUK591" s="163"/>
      <c r="IUL591" s="163"/>
      <c r="IUM591" s="163"/>
      <c r="IUN591" s="163"/>
      <c r="IUO591" s="163"/>
      <c r="IUP591" s="163"/>
      <c r="IUQ591" s="163"/>
      <c r="IUR591" s="163"/>
      <c r="IUS591" s="163"/>
      <c r="IUT591" s="163"/>
      <c r="IUU591" s="163"/>
      <c r="IUV591" s="163"/>
      <c r="IUW591" s="163"/>
      <c r="IUX591" s="163"/>
      <c r="IUY591" s="163"/>
      <c r="IUZ591" s="163"/>
      <c r="IVA591" s="163"/>
      <c r="IVB591" s="163"/>
      <c r="IVC591" s="163"/>
      <c r="IVD591" s="163"/>
      <c r="IVE591" s="163"/>
      <c r="IVF591" s="163"/>
      <c r="IVG591" s="163"/>
      <c r="IVH591" s="163"/>
      <c r="IVI591" s="163"/>
      <c r="IVJ591" s="163"/>
      <c r="IVK591" s="163"/>
      <c r="IVL591" s="163"/>
      <c r="IVM591" s="163"/>
      <c r="IVN591" s="163"/>
      <c r="IVO591" s="163"/>
      <c r="IVP591" s="163"/>
      <c r="IVQ591" s="163"/>
      <c r="IVR591" s="163"/>
      <c r="IVS591" s="163"/>
      <c r="IVT591" s="163"/>
      <c r="IVU591" s="163"/>
      <c r="IVV591" s="163"/>
      <c r="IVW591" s="163"/>
      <c r="IVX591" s="163"/>
      <c r="IVY591" s="163"/>
      <c r="IVZ591" s="163"/>
      <c r="IWA591" s="163"/>
      <c r="IWB591" s="163"/>
      <c r="IWC591" s="163"/>
      <c r="IWD591" s="163"/>
      <c r="IWE591" s="163"/>
      <c r="IWF591" s="163"/>
      <c r="IWG591" s="163"/>
      <c r="IWH591" s="163"/>
      <c r="IWI591" s="163"/>
      <c r="IWJ591" s="163"/>
      <c r="IWK591" s="163"/>
      <c r="IWL591" s="163"/>
      <c r="IWM591" s="163"/>
      <c r="IWN591" s="163"/>
      <c r="IWO591" s="163"/>
      <c r="IWP591" s="163"/>
      <c r="IWQ591" s="163"/>
      <c r="IWR591" s="163"/>
      <c r="IWS591" s="163"/>
      <c r="IWT591" s="163"/>
      <c r="IWU591" s="163"/>
      <c r="IWV591" s="163"/>
      <c r="IWW591" s="163"/>
      <c r="IWX591" s="163"/>
      <c r="IWY591" s="163"/>
      <c r="IWZ591" s="163"/>
      <c r="IXA591" s="163"/>
      <c r="IXB591" s="163"/>
      <c r="IXC591" s="163"/>
      <c r="IXD591" s="163"/>
      <c r="IXE591" s="163"/>
      <c r="IXF591" s="163"/>
      <c r="IXG591" s="163"/>
      <c r="IXH591" s="163"/>
      <c r="IXI591" s="163"/>
      <c r="IXJ591" s="163"/>
      <c r="IXK591" s="163"/>
      <c r="IXL591" s="163"/>
      <c r="IXM591" s="163"/>
      <c r="IXN591" s="163"/>
      <c r="IXO591" s="163"/>
      <c r="IXP591" s="163"/>
      <c r="IXQ591" s="163"/>
      <c r="IXR591" s="163"/>
      <c r="IXS591" s="163"/>
      <c r="IXT591" s="163"/>
      <c r="IXU591" s="163"/>
      <c r="IXV591" s="163"/>
      <c r="IXW591" s="163"/>
      <c r="IXX591" s="163"/>
      <c r="IXY591" s="163"/>
      <c r="IXZ591" s="163"/>
      <c r="IYA591" s="163"/>
      <c r="IYB591" s="163"/>
      <c r="IYC591" s="163"/>
      <c r="IYD591" s="163"/>
      <c r="IYE591" s="163"/>
      <c r="IYF591" s="163"/>
      <c r="IYG591" s="163"/>
      <c r="IYH591" s="163"/>
      <c r="IYI591" s="163"/>
      <c r="IYJ591" s="163"/>
      <c r="IYK591" s="163"/>
      <c r="IYL591" s="163"/>
      <c r="IYM591" s="163"/>
      <c r="IYN591" s="163"/>
      <c r="IYO591" s="163"/>
      <c r="IYP591" s="163"/>
      <c r="IYQ591" s="163"/>
      <c r="IYR591" s="163"/>
      <c r="IYS591" s="163"/>
      <c r="IYT591" s="163"/>
      <c r="IYU591" s="163"/>
      <c r="IYV591" s="163"/>
      <c r="IYW591" s="163"/>
      <c r="IYX591" s="163"/>
      <c r="IYY591" s="163"/>
      <c r="IYZ591" s="163"/>
      <c r="IZA591" s="163"/>
      <c r="IZB591" s="163"/>
      <c r="IZC591" s="163"/>
      <c r="IZD591" s="163"/>
      <c r="IZE591" s="163"/>
      <c r="IZF591" s="163"/>
      <c r="IZG591" s="163"/>
      <c r="IZH591" s="163"/>
      <c r="IZI591" s="163"/>
      <c r="IZJ591" s="163"/>
      <c r="IZK591" s="163"/>
      <c r="IZL591" s="163"/>
      <c r="IZM591" s="163"/>
      <c r="IZN591" s="163"/>
      <c r="IZO591" s="163"/>
      <c r="IZP591" s="163"/>
      <c r="IZQ591" s="163"/>
      <c r="IZR591" s="163"/>
      <c r="IZS591" s="163"/>
      <c r="IZT591" s="163"/>
      <c r="IZU591" s="163"/>
      <c r="IZV591" s="163"/>
      <c r="IZW591" s="163"/>
      <c r="IZX591" s="163"/>
      <c r="IZY591" s="163"/>
      <c r="IZZ591" s="163"/>
      <c r="JAA591" s="163"/>
      <c r="JAB591" s="163"/>
      <c r="JAC591" s="163"/>
      <c r="JAD591" s="163"/>
      <c r="JAE591" s="163"/>
      <c r="JAF591" s="163"/>
      <c r="JAG591" s="163"/>
      <c r="JAH591" s="163"/>
      <c r="JAI591" s="163"/>
      <c r="JAJ591" s="163"/>
      <c r="JAK591" s="163"/>
      <c r="JAL591" s="163"/>
      <c r="JAM591" s="163"/>
      <c r="JAN591" s="163"/>
      <c r="JAO591" s="163"/>
      <c r="JAP591" s="163"/>
      <c r="JAQ591" s="163"/>
      <c r="JAR591" s="163"/>
      <c r="JAS591" s="163"/>
      <c r="JAT591" s="163"/>
      <c r="JAU591" s="163"/>
      <c r="JAV591" s="163"/>
      <c r="JAW591" s="163"/>
      <c r="JAX591" s="163"/>
      <c r="JAY591" s="163"/>
      <c r="JAZ591" s="163"/>
      <c r="JBA591" s="163"/>
      <c r="JBB591" s="163"/>
      <c r="JBC591" s="163"/>
      <c r="JBD591" s="163"/>
      <c r="JBE591" s="163"/>
      <c r="JBF591" s="163"/>
      <c r="JBG591" s="163"/>
      <c r="JBH591" s="163"/>
      <c r="JBI591" s="163"/>
      <c r="JBJ591" s="163"/>
      <c r="JBK591" s="163"/>
      <c r="JBL591" s="163"/>
      <c r="JBM591" s="163"/>
      <c r="JBN591" s="163"/>
      <c r="JBO591" s="163"/>
      <c r="JBP591" s="163"/>
      <c r="JBQ591" s="163"/>
      <c r="JBR591" s="163"/>
      <c r="JBS591" s="163"/>
      <c r="JBT591" s="163"/>
      <c r="JBU591" s="163"/>
      <c r="JBV591" s="163"/>
      <c r="JBW591" s="163"/>
      <c r="JBX591" s="163"/>
      <c r="JBY591" s="163"/>
      <c r="JBZ591" s="163"/>
      <c r="JCA591" s="163"/>
      <c r="JCB591" s="163"/>
      <c r="JCC591" s="163"/>
      <c r="JCD591" s="163"/>
      <c r="JCE591" s="163"/>
      <c r="JCF591" s="163"/>
      <c r="JCG591" s="163"/>
      <c r="JCH591" s="163"/>
      <c r="JCI591" s="163"/>
      <c r="JCJ591" s="163"/>
      <c r="JCK591" s="163"/>
      <c r="JCL591" s="163"/>
      <c r="JCM591" s="163"/>
      <c r="JCN591" s="163"/>
      <c r="JCO591" s="163"/>
      <c r="JCP591" s="163"/>
      <c r="JCQ591" s="163"/>
      <c r="JCR591" s="163"/>
      <c r="JCS591" s="163"/>
      <c r="JCT591" s="163"/>
      <c r="JCU591" s="163"/>
      <c r="JCV591" s="163"/>
      <c r="JCW591" s="163"/>
      <c r="JCX591" s="163"/>
      <c r="JCY591" s="163"/>
      <c r="JCZ591" s="163"/>
      <c r="JDA591" s="163"/>
      <c r="JDB591" s="163"/>
      <c r="JDC591" s="163"/>
      <c r="JDD591" s="163"/>
      <c r="JDE591" s="163"/>
      <c r="JDF591" s="163"/>
      <c r="JDG591" s="163"/>
      <c r="JDH591" s="163"/>
      <c r="JDI591" s="163"/>
      <c r="JDJ591" s="163"/>
      <c r="JDK591" s="163"/>
      <c r="JDL591" s="163"/>
      <c r="JDM591" s="163"/>
      <c r="JDN591" s="163"/>
      <c r="JDO591" s="163"/>
      <c r="JDP591" s="163"/>
      <c r="JDQ591" s="163"/>
      <c r="JDR591" s="163"/>
      <c r="JDS591" s="163"/>
      <c r="JDT591" s="163"/>
      <c r="JDU591" s="163"/>
      <c r="JDV591" s="163"/>
      <c r="JDW591" s="163"/>
      <c r="JDX591" s="163"/>
      <c r="JDY591" s="163"/>
      <c r="JDZ591" s="163"/>
      <c r="JEA591" s="163"/>
      <c r="JEB591" s="163"/>
      <c r="JEC591" s="163"/>
      <c r="JED591" s="163"/>
      <c r="JEE591" s="163"/>
      <c r="JEF591" s="163"/>
      <c r="JEG591" s="163"/>
      <c r="JEH591" s="163"/>
      <c r="JEI591" s="163"/>
      <c r="JEJ591" s="163"/>
      <c r="JEK591" s="163"/>
      <c r="JEL591" s="163"/>
      <c r="JEM591" s="163"/>
      <c r="JEN591" s="163"/>
      <c r="JEO591" s="163"/>
      <c r="JEP591" s="163"/>
      <c r="JEQ591" s="163"/>
      <c r="JER591" s="163"/>
      <c r="JES591" s="163"/>
      <c r="JET591" s="163"/>
      <c r="JEU591" s="163"/>
      <c r="JEV591" s="163"/>
      <c r="JEW591" s="163"/>
      <c r="JEX591" s="163"/>
      <c r="JEY591" s="163"/>
      <c r="JEZ591" s="163"/>
      <c r="JFA591" s="163"/>
      <c r="JFB591" s="163"/>
      <c r="JFC591" s="163"/>
      <c r="JFD591" s="163"/>
      <c r="JFE591" s="163"/>
      <c r="JFF591" s="163"/>
      <c r="JFG591" s="163"/>
      <c r="JFH591" s="163"/>
      <c r="JFI591" s="163"/>
      <c r="JFJ591" s="163"/>
      <c r="JFK591" s="163"/>
      <c r="JFL591" s="163"/>
      <c r="JFM591" s="163"/>
      <c r="JFN591" s="163"/>
      <c r="JFO591" s="163"/>
      <c r="JFP591" s="163"/>
      <c r="JFQ591" s="163"/>
      <c r="JFR591" s="163"/>
      <c r="JFS591" s="163"/>
      <c r="JFT591" s="163"/>
      <c r="JFU591" s="163"/>
      <c r="JFV591" s="163"/>
      <c r="JFW591" s="163"/>
      <c r="JFX591" s="163"/>
      <c r="JFY591" s="163"/>
      <c r="JFZ591" s="163"/>
      <c r="JGA591" s="163"/>
      <c r="JGB591" s="163"/>
      <c r="JGC591" s="163"/>
      <c r="JGD591" s="163"/>
      <c r="JGE591" s="163"/>
      <c r="JGF591" s="163"/>
      <c r="JGG591" s="163"/>
      <c r="JGH591" s="163"/>
      <c r="JGI591" s="163"/>
      <c r="JGJ591" s="163"/>
      <c r="JGK591" s="163"/>
      <c r="JGL591" s="163"/>
      <c r="JGM591" s="163"/>
      <c r="JGN591" s="163"/>
      <c r="JGO591" s="163"/>
      <c r="JGP591" s="163"/>
      <c r="JGQ591" s="163"/>
      <c r="JGR591" s="163"/>
      <c r="JGS591" s="163"/>
      <c r="JGT591" s="163"/>
      <c r="JGU591" s="163"/>
      <c r="JGV591" s="163"/>
      <c r="JGW591" s="163"/>
      <c r="JGX591" s="163"/>
      <c r="JGY591" s="163"/>
      <c r="JGZ591" s="163"/>
      <c r="JHA591" s="163"/>
      <c r="JHB591" s="163"/>
      <c r="JHC591" s="163"/>
      <c r="JHD591" s="163"/>
      <c r="JHE591" s="163"/>
      <c r="JHF591" s="163"/>
      <c r="JHG591" s="163"/>
      <c r="JHH591" s="163"/>
      <c r="JHI591" s="163"/>
      <c r="JHJ591" s="163"/>
      <c r="JHK591" s="163"/>
      <c r="JHL591" s="163"/>
      <c r="JHM591" s="163"/>
      <c r="JHN591" s="163"/>
      <c r="JHO591" s="163"/>
      <c r="JHP591" s="163"/>
      <c r="JHQ591" s="163"/>
      <c r="JHR591" s="163"/>
      <c r="JHS591" s="163"/>
      <c r="JHT591" s="163"/>
      <c r="JHU591" s="163"/>
      <c r="JHV591" s="163"/>
      <c r="JHW591" s="163"/>
      <c r="JHX591" s="163"/>
      <c r="JHY591" s="163"/>
      <c r="JHZ591" s="163"/>
      <c r="JIA591" s="163"/>
      <c r="JIB591" s="163"/>
      <c r="JIC591" s="163"/>
      <c r="JID591" s="163"/>
      <c r="JIE591" s="163"/>
      <c r="JIF591" s="163"/>
      <c r="JIG591" s="163"/>
      <c r="JIH591" s="163"/>
      <c r="JII591" s="163"/>
      <c r="JIJ591" s="163"/>
      <c r="JIK591" s="163"/>
      <c r="JIL591" s="163"/>
      <c r="JIM591" s="163"/>
      <c r="JIN591" s="163"/>
      <c r="JIO591" s="163"/>
      <c r="JIP591" s="163"/>
      <c r="JIQ591" s="163"/>
      <c r="JIR591" s="163"/>
      <c r="JIS591" s="163"/>
      <c r="JIT591" s="163"/>
      <c r="JIU591" s="163"/>
      <c r="JIV591" s="163"/>
      <c r="JIW591" s="163"/>
      <c r="JIX591" s="163"/>
      <c r="JIY591" s="163"/>
      <c r="JIZ591" s="163"/>
      <c r="JJA591" s="163"/>
      <c r="JJB591" s="163"/>
      <c r="JJC591" s="163"/>
      <c r="JJD591" s="163"/>
      <c r="JJE591" s="163"/>
      <c r="JJF591" s="163"/>
      <c r="JJG591" s="163"/>
      <c r="JJH591" s="163"/>
      <c r="JJI591" s="163"/>
      <c r="JJJ591" s="163"/>
      <c r="JJK591" s="163"/>
      <c r="JJL591" s="163"/>
      <c r="JJM591" s="163"/>
      <c r="JJN591" s="163"/>
      <c r="JJO591" s="163"/>
      <c r="JJP591" s="163"/>
      <c r="JJQ591" s="163"/>
      <c r="JJR591" s="163"/>
      <c r="JJS591" s="163"/>
      <c r="JJT591" s="163"/>
      <c r="JJU591" s="163"/>
      <c r="JJV591" s="163"/>
      <c r="JJW591" s="163"/>
      <c r="JJX591" s="163"/>
      <c r="JJY591" s="163"/>
      <c r="JJZ591" s="163"/>
      <c r="JKA591" s="163"/>
      <c r="JKB591" s="163"/>
      <c r="JKC591" s="163"/>
      <c r="JKD591" s="163"/>
      <c r="JKE591" s="163"/>
      <c r="JKF591" s="163"/>
      <c r="JKG591" s="163"/>
      <c r="JKH591" s="163"/>
      <c r="JKI591" s="163"/>
      <c r="JKJ591" s="163"/>
      <c r="JKK591" s="163"/>
      <c r="JKL591" s="163"/>
      <c r="JKM591" s="163"/>
      <c r="JKN591" s="163"/>
      <c r="JKO591" s="163"/>
      <c r="JKP591" s="163"/>
      <c r="JKQ591" s="163"/>
      <c r="JKR591" s="163"/>
      <c r="JKS591" s="163"/>
      <c r="JKT591" s="163"/>
      <c r="JKU591" s="163"/>
      <c r="JKV591" s="163"/>
      <c r="JKW591" s="163"/>
      <c r="JKX591" s="163"/>
      <c r="JKY591" s="163"/>
      <c r="JKZ591" s="163"/>
      <c r="JLA591" s="163"/>
      <c r="JLB591" s="163"/>
      <c r="JLC591" s="163"/>
      <c r="JLD591" s="163"/>
      <c r="JLE591" s="163"/>
      <c r="JLF591" s="163"/>
      <c r="JLG591" s="163"/>
      <c r="JLH591" s="163"/>
      <c r="JLI591" s="163"/>
      <c r="JLJ591" s="163"/>
      <c r="JLK591" s="163"/>
      <c r="JLL591" s="163"/>
      <c r="JLM591" s="163"/>
      <c r="JLN591" s="163"/>
      <c r="JLO591" s="163"/>
      <c r="JLP591" s="163"/>
      <c r="JLQ591" s="163"/>
      <c r="JLR591" s="163"/>
      <c r="JLS591" s="163"/>
      <c r="JLT591" s="163"/>
      <c r="JLU591" s="163"/>
      <c r="JLV591" s="163"/>
      <c r="JLW591" s="163"/>
      <c r="JLX591" s="163"/>
      <c r="JLY591" s="163"/>
      <c r="JLZ591" s="163"/>
      <c r="JMA591" s="163"/>
      <c r="JMB591" s="163"/>
      <c r="JMC591" s="163"/>
      <c r="JMD591" s="163"/>
      <c r="JME591" s="163"/>
      <c r="JMF591" s="163"/>
      <c r="JMG591" s="163"/>
      <c r="JMH591" s="163"/>
      <c r="JMI591" s="163"/>
      <c r="JMJ591" s="163"/>
      <c r="JMK591" s="163"/>
      <c r="JML591" s="163"/>
      <c r="JMM591" s="163"/>
      <c r="JMN591" s="163"/>
      <c r="JMO591" s="163"/>
      <c r="JMP591" s="163"/>
      <c r="JMQ591" s="163"/>
      <c r="JMR591" s="163"/>
      <c r="JMS591" s="163"/>
      <c r="JMT591" s="163"/>
      <c r="JMU591" s="163"/>
      <c r="JMV591" s="163"/>
      <c r="JMW591" s="163"/>
      <c r="JMX591" s="163"/>
      <c r="JMY591" s="163"/>
      <c r="JMZ591" s="163"/>
      <c r="JNA591" s="163"/>
      <c r="JNB591" s="163"/>
      <c r="JNC591" s="163"/>
      <c r="JND591" s="163"/>
      <c r="JNE591" s="163"/>
      <c r="JNF591" s="163"/>
      <c r="JNG591" s="163"/>
      <c r="JNH591" s="163"/>
      <c r="JNI591" s="163"/>
      <c r="JNJ591" s="163"/>
      <c r="JNK591" s="163"/>
      <c r="JNL591" s="163"/>
      <c r="JNM591" s="163"/>
      <c r="JNN591" s="163"/>
      <c r="JNO591" s="163"/>
      <c r="JNP591" s="163"/>
      <c r="JNQ591" s="163"/>
      <c r="JNR591" s="163"/>
      <c r="JNS591" s="163"/>
      <c r="JNT591" s="163"/>
      <c r="JNU591" s="163"/>
      <c r="JNV591" s="163"/>
      <c r="JNW591" s="163"/>
      <c r="JNX591" s="163"/>
      <c r="JNY591" s="163"/>
      <c r="JNZ591" s="163"/>
      <c r="JOA591" s="163"/>
      <c r="JOB591" s="163"/>
      <c r="JOC591" s="163"/>
      <c r="JOD591" s="163"/>
      <c r="JOE591" s="163"/>
      <c r="JOF591" s="163"/>
      <c r="JOG591" s="163"/>
      <c r="JOH591" s="163"/>
      <c r="JOI591" s="163"/>
      <c r="JOJ591" s="163"/>
      <c r="JOK591" s="163"/>
      <c r="JOL591" s="163"/>
      <c r="JOM591" s="163"/>
      <c r="JON591" s="163"/>
      <c r="JOO591" s="163"/>
      <c r="JOP591" s="163"/>
      <c r="JOQ591" s="163"/>
      <c r="JOR591" s="163"/>
      <c r="JOS591" s="163"/>
      <c r="JOT591" s="163"/>
      <c r="JOU591" s="163"/>
      <c r="JOV591" s="163"/>
      <c r="JOW591" s="163"/>
      <c r="JOX591" s="163"/>
      <c r="JOY591" s="163"/>
      <c r="JOZ591" s="163"/>
      <c r="JPA591" s="163"/>
      <c r="JPB591" s="163"/>
      <c r="JPC591" s="163"/>
      <c r="JPD591" s="163"/>
      <c r="JPE591" s="163"/>
      <c r="JPF591" s="163"/>
      <c r="JPG591" s="163"/>
      <c r="JPH591" s="163"/>
      <c r="JPI591" s="163"/>
      <c r="JPJ591" s="163"/>
      <c r="JPK591" s="163"/>
      <c r="JPL591" s="163"/>
      <c r="JPM591" s="163"/>
      <c r="JPN591" s="163"/>
      <c r="JPO591" s="163"/>
      <c r="JPP591" s="163"/>
      <c r="JPQ591" s="163"/>
      <c r="JPR591" s="163"/>
      <c r="JPS591" s="163"/>
      <c r="JPT591" s="163"/>
      <c r="JPU591" s="163"/>
      <c r="JPV591" s="163"/>
      <c r="JPW591" s="163"/>
      <c r="JPX591" s="163"/>
      <c r="JPY591" s="163"/>
      <c r="JPZ591" s="163"/>
      <c r="JQA591" s="163"/>
      <c r="JQB591" s="163"/>
      <c r="JQC591" s="163"/>
      <c r="JQD591" s="163"/>
      <c r="JQE591" s="163"/>
      <c r="JQF591" s="163"/>
      <c r="JQG591" s="163"/>
      <c r="JQH591" s="163"/>
      <c r="JQI591" s="163"/>
      <c r="JQJ591" s="163"/>
      <c r="JQK591" s="163"/>
      <c r="JQL591" s="163"/>
      <c r="JQM591" s="163"/>
      <c r="JQN591" s="163"/>
      <c r="JQO591" s="163"/>
      <c r="JQP591" s="163"/>
      <c r="JQQ591" s="163"/>
      <c r="JQR591" s="163"/>
      <c r="JQS591" s="163"/>
      <c r="JQT591" s="163"/>
      <c r="JQU591" s="163"/>
      <c r="JQV591" s="163"/>
      <c r="JQW591" s="163"/>
      <c r="JQX591" s="163"/>
      <c r="JQY591" s="163"/>
      <c r="JQZ591" s="163"/>
      <c r="JRA591" s="163"/>
      <c r="JRB591" s="163"/>
      <c r="JRC591" s="163"/>
      <c r="JRD591" s="163"/>
      <c r="JRE591" s="163"/>
      <c r="JRF591" s="163"/>
      <c r="JRG591" s="163"/>
      <c r="JRH591" s="163"/>
      <c r="JRI591" s="163"/>
      <c r="JRJ591" s="163"/>
      <c r="JRK591" s="163"/>
      <c r="JRL591" s="163"/>
      <c r="JRM591" s="163"/>
      <c r="JRN591" s="163"/>
      <c r="JRO591" s="163"/>
      <c r="JRP591" s="163"/>
      <c r="JRQ591" s="163"/>
      <c r="JRR591" s="163"/>
      <c r="JRS591" s="163"/>
      <c r="JRT591" s="163"/>
      <c r="JRU591" s="163"/>
      <c r="JRV591" s="163"/>
      <c r="JRW591" s="163"/>
      <c r="JRX591" s="163"/>
      <c r="JRY591" s="163"/>
      <c r="JRZ591" s="163"/>
      <c r="JSA591" s="163"/>
      <c r="JSB591" s="163"/>
      <c r="JSC591" s="163"/>
      <c r="JSD591" s="163"/>
      <c r="JSE591" s="163"/>
      <c r="JSF591" s="163"/>
      <c r="JSG591" s="163"/>
      <c r="JSH591" s="163"/>
      <c r="JSI591" s="163"/>
      <c r="JSJ591" s="163"/>
      <c r="JSK591" s="163"/>
      <c r="JSL591" s="163"/>
      <c r="JSM591" s="163"/>
      <c r="JSN591" s="163"/>
      <c r="JSO591" s="163"/>
      <c r="JSP591" s="163"/>
      <c r="JSQ591" s="163"/>
      <c r="JSR591" s="163"/>
      <c r="JSS591" s="163"/>
      <c r="JST591" s="163"/>
      <c r="JSU591" s="163"/>
      <c r="JSV591" s="163"/>
      <c r="JSW591" s="163"/>
      <c r="JSX591" s="163"/>
      <c r="JSY591" s="163"/>
      <c r="JSZ591" s="163"/>
      <c r="JTA591" s="163"/>
      <c r="JTB591" s="163"/>
      <c r="JTC591" s="163"/>
      <c r="JTD591" s="163"/>
      <c r="JTE591" s="163"/>
      <c r="JTF591" s="163"/>
      <c r="JTG591" s="163"/>
      <c r="JTH591" s="163"/>
      <c r="JTI591" s="163"/>
      <c r="JTJ591" s="163"/>
      <c r="JTK591" s="163"/>
      <c r="JTL591" s="163"/>
      <c r="JTM591" s="163"/>
      <c r="JTN591" s="163"/>
      <c r="JTO591" s="163"/>
      <c r="JTP591" s="163"/>
      <c r="JTQ591" s="163"/>
      <c r="JTR591" s="163"/>
      <c r="JTS591" s="163"/>
      <c r="JTT591" s="163"/>
      <c r="JTU591" s="163"/>
      <c r="JTV591" s="163"/>
      <c r="JTW591" s="163"/>
      <c r="JTX591" s="163"/>
      <c r="JTY591" s="163"/>
      <c r="JTZ591" s="163"/>
      <c r="JUA591" s="163"/>
      <c r="JUB591" s="163"/>
      <c r="JUC591" s="163"/>
      <c r="JUD591" s="163"/>
      <c r="JUE591" s="163"/>
      <c r="JUF591" s="163"/>
      <c r="JUG591" s="163"/>
      <c r="JUH591" s="163"/>
      <c r="JUI591" s="163"/>
      <c r="JUJ591" s="163"/>
      <c r="JUK591" s="163"/>
      <c r="JUL591" s="163"/>
      <c r="JUM591" s="163"/>
      <c r="JUN591" s="163"/>
      <c r="JUO591" s="163"/>
      <c r="JUP591" s="163"/>
      <c r="JUQ591" s="163"/>
      <c r="JUR591" s="163"/>
      <c r="JUS591" s="163"/>
      <c r="JUT591" s="163"/>
      <c r="JUU591" s="163"/>
      <c r="JUV591" s="163"/>
      <c r="JUW591" s="163"/>
      <c r="JUX591" s="163"/>
      <c r="JUY591" s="163"/>
      <c r="JUZ591" s="163"/>
      <c r="JVA591" s="163"/>
      <c r="JVB591" s="163"/>
      <c r="JVC591" s="163"/>
      <c r="JVD591" s="163"/>
      <c r="JVE591" s="163"/>
      <c r="JVF591" s="163"/>
      <c r="JVG591" s="163"/>
      <c r="JVH591" s="163"/>
      <c r="JVI591" s="163"/>
      <c r="JVJ591" s="163"/>
      <c r="JVK591" s="163"/>
      <c r="JVL591" s="163"/>
      <c r="JVM591" s="163"/>
      <c r="JVN591" s="163"/>
      <c r="JVO591" s="163"/>
      <c r="JVP591" s="163"/>
      <c r="JVQ591" s="163"/>
      <c r="JVR591" s="163"/>
      <c r="JVS591" s="163"/>
      <c r="JVT591" s="163"/>
      <c r="JVU591" s="163"/>
      <c r="JVV591" s="163"/>
      <c r="JVW591" s="163"/>
      <c r="JVX591" s="163"/>
      <c r="JVY591" s="163"/>
      <c r="JVZ591" s="163"/>
      <c r="JWA591" s="163"/>
      <c r="JWB591" s="163"/>
      <c r="JWC591" s="163"/>
      <c r="JWD591" s="163"/>
      <c r="JWE591" s="163"/>
      <c r="JWF591" s="163"/>
      <c r="JWG591" s="163"/>
      <c r="JWH591" s="163"/>
      <c r="JWI591" s="163"/>
      <c r="JWJ591" s="163"/>
      <c r="JWK591" s="163"/>
      <c r="JWL591" s="163"/>
      <c r="JWM591" s="163"/>
      <c r="JWN591" s="163"/>
      <c r="JWO591" s="163"/>
      <c r="JWP591" s="163"/>
      <c r="JWQ591" s="163"/>
      <c r="JWR591" s="163"/>
      <c r="JWS591" s="163"/>
      <c r="JWT591" s="163"/>
      <c r="JWU591" s="163"/>
      <c r="JWV591" s="163"/>
      <c r="JWW591" s="163"/>
      <c r="JWX591" s="163"/>
      <c r="JWY591" s="163"/>
      <c r="JWZ591" s="163"/>
      <c r="JXA591" s="163"/>
      <c r="JXB591" s="163"/>
      <c r="JXC591" s="163"/>
      <c r="JXD591" s="163"/>
      <c r="JXE591" s="163"/>
      <c r="JXF591" s="163"/>
      <c r="JXG591" s="163"/>
      <c r="JXH591" s="163"/>
      <c r="JXI591" s="163"/>
      <c r="JXJ591" s="163"/>
      <c r="JXK591" s="163"/>
      <c r="JXL591" s="163"/>
      <c r="JXM591" s="163"/>
      <c r="JXN591" s="163"/>
      <c r="JXO591" s="163"/>
      <c r="JXP591" s="163"/>
      <c r="JXQ591" s="163"/>
      <c r="JXR591" s="163"/>
      <c r="JXS591" s="163"/>
      <c r="JXT591" s="163"/>
      <c r="JXU591" s="163"/>
      <c r="JXV591" s="163"/>
      <c r="JXW591" s="163"/>
      <c r="JXX591" s="163"/>
      <c r="JXY591" s="163"/>
      <c r="JXZ591" s="163"/>
      <c r="JYA591" s="163"/>
      <c r="JYB591" s="163"/>
      <c r="JYC591" s="163"/>
      <c r="JYD591" s="163"/>
      <c r="JYE591" s="163"/>
      <c r="JYF591" s="163"/>
      <c r="JYG591" s="163"/>
      <c r="JYH591" s="163"/>
      <c r="JYI591" s="163"/>
      <c r="JYJ591" s="163"/>
      <c r="JYK591" s="163"/>
      <c r="JYL591" s="163"/>
      <c r="JYM591" s="163"/>
      <c r="JYN591" s="163"/>
      <c r="JYO591" s="163"/>
      <c r="JYP591" s="163"/>
      <c r="JYQ591" s="163"/>
      <c r="JYR591" s="163"/>
      <c r="JYS591" s="163"/>
      <c r="JYT591" s="163"/>
      <c r="JYU591" s="163"/>
      <c r="JYV591" s="163"/>
      <c r="JYW591" s="163"/>
      <c r="JYX591" s="163"/>
      <c r="JYY591" s="163"/>
      <c r="JYZ591" s="163"/>
      <c r="JZA591" s="163"/>
      <c r="JZB591" s="163"/>
      <c r="JZC591" s="163"/>
      <c r="JZD591" s="163"/>
      <c r="JZE591" s="163"/>
      <c r="JZF591" s="163"/>
      <c r="JZG591" s="163"/>
      <c r="JZH591" s="163"/>
      <c r="JZI591" s="163"/>
      <c r="JZJ591" s="163"/>
      <c r="JZK591" s="163"/>
      <c r="JZL591" s="163"/>
      <c r="JZM591" s="163"/>
      <c r="JZN591" s="163"/>
      <c r="JZO591" s="163"/>
      <c r="JZP591" s="163"/>
      <c r="JZQ591" s="163"/>
      <c r="JZR591" s="163"/>
      <c r="JZS591" s="163"/>
      <c r="JZT591" s="163"/>
      <c r="JZU591" s="163"/>
      <c r="JZV591" s="163"/>
      <c r="JZW591" s="163"/>
      <c r="JZX591" s="163"/>
      <c r="JZY591" s="163"/>
      <c r="JZZ591" s="163"/>
      <c r="KAA591" s="163"/>
      <c r="KAB591" s="163"/>
      <c r="KAC591" s="163"/>
      <c r="KAD591" s="163"/>
      <c r="KAE591" s="163"/>
      <c r="KAF591" s="163"/>
      <c r="KAG591" s="163"/>
      <c r="KAH591" s="163"/>
      <c r="KAI591" s="163"/>
      <c r="KAJ591" s="163"/>
      <c r="KAK591" s="163"/>
      <c r="KAL591" s="163"/>
      <c r="KAM591" s="163"/>
      <c r="KAN591" s="163"/>
      <c r="KAO591" s="163"/>
      <c r="KAP591" s="163"/>
      <c r="KAQ591" s="163"/>
      <c r="KAR591" s="163"/>
      <c r="KAS591" s="163"/>
      <c r="KAT591" s="163"/>
      <c r="KAU591" s="163"/>
      <c r="KAV591" s="163"/>
      <c r="KAW591" s="163"/>
      <c r="KAX591" s="163"/>
      <c r="KAY591" s="163"/>
      <c r="KAZ591" s="163"/>
      <c r="KBA591" s="163"/>
      <c r="KBB591" s="163"/>
      <c r="KBC591" s="163"/>
      <c r="KBD591" s="163"/>
      <c r="KBE591" s="163"/>
      <c r="KBF591" s="163"/>
      <c r="KBG591" s="163"/>
      <c r="KBH591" s="163"/>
      <c r="KBI591" s="163"/>
      <c r="KBJ591" s="163"/>
      <c r="KBK591" s="163"/>
      <c r="KBL591" s="163"/>
      <c r="KBM591" s="163"/>
      <c r="KBN591" s="163"/>
      <c r="KBO591" s="163"/>
      <c r="KBP591" s="163"/>
      <c r="KBQ591" s="163"/>
      <c r="KBR591" s="163"/>
      <c r="KBS591" s="163"/>
      <c r="KBT591" s="163"/>
      <c r="KBU591" s="163"/>
      <c r="KBV591" s="163"/>
      <c r="KBW591" s="163"/>
      <c r="KBX591" s="163"/>
      <c r="KBY591" s="163"/>
      <c r="KBZ591" s="163"/>
      <c r="KCA591" s="163"/>
      <c r="KCB591" s="163"/>
      <c r="KCC591" s="163"/>
      <c r="KCD591" s="163"/>
      <c r="KCE591" s="163"/>
      <c r="KCF591" s="163"/>
      <c r="KCG591" s="163"/>
      <c r="KCH591" s="163"/>
      <c r="KCI591" s="163"/>
      <c r="KCJ591" s="163"/>
      <c r="KCK591" s="163"/>
      <c r="KCL591" s="163"/>
      <c r="KCM591" s="163"/>
      <c r="KCN591" s="163"/>
      <c r="KCO591" s="163"/>
      <c r="KCP591" s="163"/>
      <c r="KCQ591" s="163"/>
      <c r="KCR591" s="163"/>
      <c r="KCS591" s="163"/>
      <c r="KCT591" s="163"/>
      <c r="KCU591" s="163"/>
      <c r="KCV591" s="163"/>
      <c r="KCW591" s="163"/>
      <c r="KCX591" s="163"/>
      <c r="KCY591" s="163"/>
      <c r="KCZ591" s="163"/>
      <c r="KDA591" s="163"/>
      <c r="KDB591" s="163"/>
      <c r="KDC591" s="163"/>
      <c r="KDD591" s="163"/>
      <c r="KDE591" s="163"/>
      <c r="KDF591" s="163"/>
      <c r="KDG591" s="163"/>
      <c r="KDH591" s="163"/>
      <c r="KDI591" s="163"/>
      <c r="KDJ591" s="163"/>
      <c r="KDK591" s="163"/>
      <c r="KDL591" s="163"/>
      <c r="KDM591" s="163"/>
      <c r="KDN591" s="163"/>
      <c r="KDO591" s="163"/>
      <c r="KDP591" s="163"/>
      <c r="KDQ591" s="163"/>
      <c r="KDR591" s="163"/>
      <c r="KDS591" s="163"/>
      <c r="KDT591" s="163"/>
      <c r="KDU591" s="163"/>
      <c r="KDV591" s="163"/>
      <c r="KDW591" s="163"/>
      <c r="KDX591" s="163"/>
      <c r="KDY591" s="163"/>
      <c r="KDZ591" s="163"/>
      <c r="KEA591" s="163"/>
      <c r="KEB591" s="163"/>
      <c r="KEC591" s="163"/>
      <c r="KED591" s="163"/>
      <c r="KEE591" s="163"/>
      <c r="KEF591" s="163"/>
      <c r="KEG591" s="163"/>
      <c r="KEH591" s="163"/>
      <c r="KEI591" s="163"/>
      <c r="KEJ591" s="163"/>
      <c r="KEK591" s="163"/>
      <c r="KEL591" s="163"/>
      <c r="KEM591" s="163"/>
      <c r="KEN591" s="163"/>
      <c r="KEO591" s="163"/>
      <c r="KEP591" s="163"/>
      <c r="KEQ591" s="163"/>
      <c r="KER591" s="163"/>
      <c r="KES591" s="163"/>
      <c r="KET591" s="163"/>
      <c r="KEU591" s="163"/>
      <c r="KEV591" s="163"/>
      <c r="KEW591" s="163"/>
      <c r="KEX591" s="163"/>
      <c r="KEY591" s="163"/>
      <c r="KEZ591" s="163"/>
      <c r="KFA591" s="163"/>
      <c r="KFB591" s="163"/>
      <c r="KFC591" s="163"/>
      <c r="KFD591" s="163"/>
      <c r="KFE591" s="163"/>
      <c r="KFF591" s="163"/>
      <c r="KFG591" s="163"/>
      <c r="KFH591" s="163"/>
      <c r="KFI591" s="163"/>
      <c r="KFJ591" s="163"/>
      <c r="KFK591" s="163"/>
      <c r="KFL591" s="163"/>
      <c r="KFM591" s="163"/>
      <c r="KFN591" s="163"/>
      <c r="KFO591" s="163"/>
      <c r="KFP591" s="163"/>
      <c r="KFQ591" s="163"/>
      <c r="KFR591" s="163"/>
      <c r="KFS591" s="163"/>
      <c r="KFT591" s="163"/>
      <c r="KFU591" s="163"/>
      <c r="KFV591" s="163"/>
      <c r="KFW591" s="163"/>
      <c r="KFX591" s="163"/>
      <c r="KFY591" s="163"/>
      <c r="KFZ591" s="163"/>
      <c r="KGA591" s="163"/>
      <c r="KGB591" s="163"/>
      <c r="KGC591" s="163"/>
      <c r="KGD591" s="163"/>
      <c r="KGE591" s="163"/>
      <c r="KGF591" s="163"/>
      <c r="KGG591" s="163"/>
      <c r="KGH591" s="163"/>
      <c r="KGI591" s="163"/>
      <c r="KGJ591" s="163"/>
      <c r="KGK591" s="163"/>
      <c r="KGL591" s="163"/>
      <c r="KGM591" s="163"/>
      <c r="KGN591" s="163"/>
      <c r="KGO591" s="163"/>
      <c r="KGP591" s="163"/>
      <c r="KGQ591" s="163"/>
      <c r="KGR591" s="163"/>
      <c r="KGS591" s="163"/>
      <c r="KGT591" s="163"/>
      <c r="KGU591" s="163"/>
      <c r="KGV591" s="163"/>
      <c r="KGW591" s="163"/>
      <c r="KGX591" s="163"/>
      <c r="KGY591" s="163"/>
      <c r="KGZ591" s="163"/>
      <c r="KHA591" s="163"/>
      <c r="KHB591" s="163"/>
      <c r="KHC591" s="163"/>
      <c r="KHD591" s="163"/>
      <c r="KHE591" s="163"/>
      <c r="KHF591" s="163"/>
      <c r="KHG591" s="163"/>
      <c r="KHH591" s="163"/>
      <c r="KHI591" s="163"/>
      <c r="KHJ591" s="163"/>
      <c r="KHK591" s="163"/>
      <c r="KHL591" s="163"/>
      <c r="KHM591" s="163"/>
      <c r="KHN591" s="163"/>
      <c r="KHO591" s="163"/>
      <c r="KHP591" s="163"/>
      <c r="KHQ591" s="163"/>
      <c r="KHR591" s="163"/>
      <c r="KHS591" s="163"/>
      <c r="KHT591" s="163"/>
      <c r="KHU591" s="163"/>
      <c r="KHV591" s="163"/>
      <c r="KHW591" s="163"/>
      <c r="KHX591" s="163"/>
      <c r="KHY591" s="163"/>
      <c r="KHZ591" s="163"/>
      <c r="KIA591" s="163"/>
      <c r="KIB591" s="163"/>
      <c r="KIC591" s="163"/>
      <c r="KID591" s="163"/>
      <c r="KIE591" s="163"/>
      <c r="KIF591" s="163"/>
      <c r="KIG591" s="163"/>
      <c r="KIH591" s="163"/>
      <c r="KII591" s="163"/>
      <c r="KIJ591" s="163"/>
      <c r="KIK591" s="163"/>
      <c r="KIL591" s="163"/>
      <c r="KIM591" s="163"/>
      <c r="KIN591" s="163"/>
      <c r="KIO591" s="163"/>
      <c r="KIP591" s="163"/>
      <c r="KIQ591" s="163"/>
      <c r="KIR591" s="163"/>
      <c r="KIS591" s="163"/>
      <c r="KIT591" s="163"/>
      <c r="KIU591" s="163"/>
      <c r="KIV591" s="163"/>
      <c r="KIW591" s="163"/>
      <c r="KIX591" s="163"/>
      <c r="KIY591" s="163"/>
      <c r="KIZ591" s="163"/>
      <c r="KJA591" s="163"/>
      <c r="KJB591" s="163"/>
      <c r="KJC591" s="163"/>
      <c r="KJD591" s="163"/>
      <c r="KJE591" s="163"/>
      <c r="KJF591" s="163"/>
      <c r="KJG591" s="163"/>
      <c r="KJH591" s="163"/>
      <c r="KJI591" s="163"/>
      <c r="KJJ591" s="163"/>
      <c r="KJK591" s="163"/>
      <c r="KJL591" s="163"/>
      <c r="KJM591" s="163"/>
      <c r="KJN591" s="163"/>
      <c r="KJO591" s="163"/>
      <c r="KJP591" s="163"/>
      <c r="KJQ591" s="163"/>
      <c r="KJR591" s="163"/>
      <c r="KJS591" s="163"/>
      <c r="KJT591" s="163"/>
      <c r="KJU591" s="163"/>
      <c r="KJV591" s="163"/>
      <c r="KJW591" s="163"/>
      <c r="KJX591" s="163"/>
      <c r="KJY591" s="163"/>
      <c r="KJZ591" s="163"/>
      <c r="KKA591" s="163"/>
      <c r="KKB591" s="163"/>
      <c r="KKC591" s="163"/>
      <c r="KKD591" s="163"/>
      <c r="KKE591" s="163"/>
      <c r="KKF591" s="163"/>
      <c r="KKG591" s="163"/>
      <c r="KKH591" s="163"/>
      <c r="KKI591" s="163"/>
      <c r="KKJ591" s="163"/>
      <c r="KKK591" s="163"/>
      <c r="KKL591" s="163"/>
      <c r="KKM591" s="163"/>
      <c r="KKN591" s="163"/>
      <c r="KKO591" s="163"/>
      <c r="KKP591" s="163"/>
      <c r="KKQ591" s="163"/>
      <c r="KKR591" s="163"/>
      <c r="KKS591" s="163"/>
      <c r="KKT591" s="163"/>
      <c r="KKU591" s="163"/>
      <c r="KKV591" s="163"/>
      <c r="KKW591" s="163"/>
      <c r="KKX591" s="163"/>
      <c r="KKY591" s="163"/>
      <c r="KKZ591" s="163"/>
      <c r="KLA591" s="163"/>
      <c r="KLB591" s="163"/>
      <c r="KLC591" s="163"/>
      <c r="KLD591" s="163"/>
      <c r="KLE591" s="163"/>
      <c r="KLF591" s="163"/>
      <c r="KLG591" s="163"/>
      <c r="KLH591" s="163"/>
      <c r="KLI591" s="163"/>
      <c r="KLJ591" s="163"/>
      <c r="KLK591" s="163"/>
      <c r="KLL591" s="163"/>
      <c r="KLM591" s="163"/>
      <c r="KLN591" s="163"/>
      <c r="KLO591" s="163"/>
      <c r="KLP591" s="163"/>
      <c r="KLQ591" s="163"/>
      <c r="KLR591" s="163"/>
      <c r="KLS591" s="163"/>
      <c r="KLT591" s="163"/>
      <c r="KLU591" s="163"/>
      <c r="KLV591" s="163"/>
      <c r="KLW591" s="163"/>
      <c r="KLX591" s="163"/>
      <c r="KLY591" s="163"/>
      <c r="KLZ591" s="163"/>
      <c r="KMA591" s="163"/>
      <c r="KMB591" s="163"/>
      <c r="KMC591" s="163"/>
      <c r="KMD591" s="163"/>
      <c r="KME591" s="163"/>
      <c r="KMF591" s="163"/>
      <c r="KMG591" s="163"/>
      <c r="KMH591" s="163"/>
      <c r="KMI591" s="163"/>
      <c r="KMJ591" s="163"/>
      <c r="KMK591" s="163"/>
      <c r="KML591" s="163"/>
      <c r="KMM591" s="163"/>
      <c r="KMN591" s="163"/>
      <c r="KMO591" s="163"/>
      <c r="KMP591" s="163"/>
      <c r="KMQ591" s="163"/>
      <c r="KMR591" s="163"/>
      <c r="KMS591" s="163"/>
      <c r="KMT591" s="163"/>
      <c r="KMU591" s="163"/>
      <c r="KMV591" s="163"/>
      <c r="KMW591" s="163"/>
      <c r="KMX591" s="163"/>
      <c r="KMY591" s="163"/>
      <c r="KMZ591" s="163"/>
      <c r="KNA591" s="163"/>
      <c r="KNB591" s="163"/>
      <c r="KNC591" s="163"/>
      <c r="KND591" s="163"/>
      <c r="KNE591" s="163"/>
      <c r="KNF591" s="163"/>
      <c r="KNG591" s="163"/>
      <c r="KNH591" s="163"/>
      <c r="KNI591" s="163"/>
      <c r="KNJ591" s="163"/>
      <c r="KNK591" s="163"/>
      <c r="KNL591" s="163"/>
      <c r="KNM591" s="163"/>
      <c r="KNN591" s="163"/>
      <c r="KNO591" s="163"/>
      <c r="KNP591" s="163"/>
      <c r="KNQ591" s="163"/>
      <c r="KNR591" s="163"/>
      <c r="KNS591" s="163"/>
      <c r="KNT591" s="163"/>
      <c r="KNU591" s="163"/>
      <c r="KNV591" s="163"/>
      <c r="KNW591" s="163"/>
      <c r="KNX591" s="163"/>
      <c r="KNY591" s="163"/>
      <c r="KNZ591" s="163"/>
      <c r="KOA591" s="163"/>
      <c r="KOB591" s="163"/>
      <c r="KOC591" s="163"/>
      <c r="KOD591" s="163"/>
      <c r="KOE591" s="163"/>
      <c r="KOF591" s="163"/>
      <c r="KOG591" s="163"/>
      <c r="KOH591" s="163"/>
      <c r="KOI591" s="163"/>
      <c r="KOJ591" s="163"/>
      <c r="KOK591" s="163"/>
      <c r="KOL591" s="163"/>
      <c r="KOM591" s="163"/>
      <c r="KON591" s="163"/>
      <c r="KOO591" s="163"/>
      <c r="KOP591" s="163"/>
      <c r="KOQ591" s="163"/>
      <c r="KOR591" s="163"/>
      <c r="KOS591" s="163"/>
      <c r="KOT591" s="163"/>
      <c r="KOU591" s="163"/>
      <c r="KOV591" s="163"/>
      <c r="KOW591" s="163"/>
      <c r="KOX591" s="163"/>
      <c r="KOY591" s="163"/>
      <c r="KOZ591" s="163"/>
      <c r="KPA591" s="163"/>
      <c r="KPB591" s="163"/>
      <c r="KPC591" s="163"/>
      <c r="KPD591" s="163"/>
      <c r="KPE591" s="163"/>
      <c r="KPF591" s="163"/>
      <c r="KPG591" s="163"/>
      <c r="KPH591" s="163"/>
      <c r="KPI591" s="163"/>
      <c r="KPJ591" s="163"/>
      <c r="KPK591" s="163"/>
      <c r="KPL591" s="163"/>
      <c r="KPM591" s="163"/>
      <c r="KPN591" s="163"/>
      <c r="KPO591" s="163"/>
      <c r="KPP591" s="163"/>
      <c r="KPQ591" s="163"/>
      <c r="KPR591" s="163"/>
      <c r="KPS591" s="163"/>
      <c r="KPT591" s="163"/>
      <c r="KPU591" s="163"/>
      <c r="KPV591" s="163"/>
      <c r="KPW591" s="163"/>
      <c r="KPX591" s="163"/>
      <c r="KPY591" s="163"/>
      <c r="KPZ591" s="163"/>
      <c r="KQA591" s="163"/>
      <c r="KQB591" s="163"/>
      <c r="KQC591" s="163"/>
      <c r="KQD591" s="163"/>
      <c r="KQE591" s="163"/>
      <c r="KQF591" s="163"/>
      <c r="KQG591" s="163"/>
      <c r="KQH591" s="163"/>
      <c r="KQI591" s="163"/>
      <c r="KQJ591" s="163"/>
      <c r="KQK591" s="163"/>
      <c r="KQL591" s="163"/>
      <c r="KQM591" s="163"/>
      <c r="KQN591" s="163"/>
      <c r="KQO591" s="163"/>
      <c r="KQP591" s="163"/>
      <c r="KQQ591" s="163"/>
      <c r="KQR591" s="163"/>
      <c r="KQS591" s="163"/>
      <c r="KQT591" s="163"/>
      <c r="KQU591" s="163"/>
      <c r="KQV591" s="163"/>
      <c r="KQW591" s="163"/>
      <c r="KQX591" s="163"/>
      <c r="KQY591" s="163"/>
      <c r="KQZ591" s="163"/>
      <c r="KRA591" s="163"/>
      <c r="KRB591" s="163"/>
      <c r="KRC591" s="163"/>
      <c r="KRD591" s="163"/>
      <c r="KRE591" s="163"/>
      <c r="KRF591" s="163"/>
      <c r="KRG591" s="163"/>
      <c r="KRH591" s="163"/>
      <c r="KRI591" s="163"/>
      <c r="KRJ591" s="163"/>
      <c r="KRK591" s="163"/>
      <c r="KRL591" s="163"/>
      <c r="KRM591" s="163"/>
      <c r="KRN591" s="163"/>
      <c r="KRO591" s="163"/>
      <c r="KRP591" s="163"/>
      <c r="KRQ591" s="163"/>
      <c r="KRR591" s="163"/>
      <c r="KRS591" s="163"/>
      <c r="KRT591" s="163"/>
      <c r="KRU591" s="163"/>
      <c r="KRV591" s="163"/>
      <c r="KRW591" s="163"/>
      <c r="KRX591" s="163"/>
      <c r="KRY591" s="163"/>
      <c r="KRZ591" s="163"/>
      <c r="KSA591" s="163"/>
      <c r="KSB591" s="163"/>
      <c r="KSC591" s="163"/>
      <c r="KSD591" s="163"/>
      <c r="KSE591" s="163"/>
      <c r="KSF591" s="163"/>
      <c r="KSG591" s="163"/>
      <c r="KSH591" s="163"/>
      <c r="KSI591" s="163"/>
      <c r="KSJ591" s="163"/>
      <c r="KSK591" s="163"/>
      <c r="KSL591" s="163"/>
      <c r="KSM591" s="163"/>
      <c r="KSN591" s="163"/>
      <c r="KSO591" s="163"/>
      <c r="KSP591" s="163"/>
      <c r="KSQ591" s="163"/>
      <c r="KSR591" s="163"/>
      <c r="KSS591" s="163"/>
      <c r="KST591" s="163"/>
      <c r="KSU591" s="163"/>
      <c r="KSV591" s="163"/>
      <c r="KSW591" s="163"/>
      <c r="KSX591" s="163"/>
      <c r="KSY591" s="163"/>
      <c r="KSZ591" s="163"/>
      <c r="KTA591" s="163"/>
      <c r="KTB591" s="163"/>
      <c r="KTC591" s="163"/>
      <c r="KTD591" s="163"/>
      <c r="KTE591" s="163"/>
      <c r="KTF591" s="163"/>
      <c r="KTG591" s="163"/>
      <c r="KTH591" s="163"/>
      <c r="KTI591" s="163"/>
      <c r="KTJ591" s="163"/>
      <c r="KTK591" s="163"/>
      <c r="KTL591" s="163"/>
      <c r="KTM591" s="163"/>
      <c r="KTN591" s="163"/>
      <c r="KTO591" s="163"/>
      <c r="KTP591" s="163"/>
      <c r="KTQ591" s="163"/>
      <c r="KTR591" s="163"/>
      <c r="KTS591" s="163"/>
      <c r="KTT591" s="163"/>
      <c r="KTU591" s="163"/>
      <c r="KTV591" s="163"/>
      <c r="KTW591" s="163"/>
      <c r="KTX591" s="163"/>
      <c r="KTY591" s="163"/>
      <c r="KTZ591" s="163"/>
      <c r="KUA591" s="163"/>
      <c r="KUB591" s="163"/>
      <c r="KUC591" s="163"/>
      <c r="KUD591" s="163"/>
      <c r="KUE591" s="163"/>
      <c r="KUF591" s="163"/>
      <c r="KUG591" s="163"/>
      <c r="KUH591" s="163"/>
      <c r="KUI591" s="163"/>
      <c r="KUJ591" s="163"/>
      <c r="KUK591" s="163"/>
      <c r="KUL591" s="163"/>
      <c r="KUM591" s="163"/>
      <c r="KUN591" s="163"/>
      <c r="KUO591" s="163"/>
      <c r="KUP591" s="163"/>
      <c r="KUQ591" s="163"/>
      <c r="KUR591" s="163"/>
      <c r="KUS591" s="163"/>
      <c r="KUT591" s="163"/>
      <c r="KUU591" s="163"/>
      <c r="KUV591" s="163"/>
      <c r="KUW591" s="163"/>
      <c r="KUX591" s="163"/>
      <c r="KUY591" s="163"/>
      <c r="KUZ591" s="163"/>
      <c r="KVA591" s="163"/>
      <c r="KVB591" s="163"/>
      <c r="KVC591" s="163"/>
      <c r="KVD591" s="163"/>
      <c r="KVE591" s="163"/>
      <c r="KVF591" s="163"/>
      <c r="KVG591" s="163"/>
      <c r="KVH591" s="163"/>
      <c r="KVI591" s="163"/>
      <c r="KVJ591" s="163"/>
      <c r="KVK591" s="163"/>
      <c r="KVL591" s="163"/>
      <c r="KVM591" s="163"/>
      <c r="KVN591" s="163"/>
      <c r="KVO591" s="163"/>
      <c r="KVP591" s="163"/>
      <c r="KVQ591" s="163"/>
      <c r="KVR591" s="163"/>
      <c r="KVS591" s="163"/>
      <c r="KVT591" s="163"/>
      <c r="KVU591" s="163"/>
      <c r="KVV591" s="163"/>
      <c r="KVW591" s="163"/>
      <c r="KVX591" s="163"/>
      <c r="KVY591" s="163"/>
      <c r="KVZ591" s="163"/>
      <c r="KWA591" s="163"/>
      <c r="KWB591" s="163"/>
      <c r="KWC591" s="163"/>
      <c r="KWD591" s="163"/>
      <c r="KWE591" s="163"/>
      <c r="KWF591" s="163"/>
      <c r="KWG591" s="163"/>
      <c r="KWH591" s="163"/>
      <c r="KWI591" s="163"/>
      <c r="KWJ591" s="163"/>
      <c r="KWK591" s="163"/>
      <c r="KWL591" s="163"/>
      <c r="KWM591" s="163"/>
      <c r="KWN591" s="163"/>
      <c r="KWO591" s="163"/>
      <c r="KWP591" s="163"/>
      <c r="KWQ591" s="163"/>
      <c r="KWR591" s="163"/>
      <c r="KWS591" s="163"/>
      <c r="KWT591" s="163"/>
      <c r="KWU591" s="163"/>
      <c r="KWV591" s="163"/>
      <c r="KWW591" s="163"/>
      <c r="KWX591" s="163"/>
      <c r="KWY591" s="163"/>
      <c r="KWZ591" s="163"/>
      <c r="KXA591" s="163"/>
      <c r="KXB591" s="163"/>
      <c r="KXC591" s="163"/>
      <c r="KXD591" s="163"/>
      <c r="KXE591" s="163"/>
      <c r="KXF591" s="163"/>
      <c r="KXG591" s="163"/>
      <c r="KXH591" s="163"/>
      <c r="KXI591" s="163"/>
      <c r="KXJ591" s="163"/>
      <c r="KXK591" s="163"/>
      <c r="KXL591" s="163"/>
      <c r="KXM591" s="163"/>
      <c r="KXN591" s="163"/>
      <c r="KXO591" s="163"/>
      <c r="KXP591" s="163"/>
      <c r="KXQ591" s="163"/>
      <c r="KXR591" s="163"/>
      <c r="KXS591" s="163"/>
      <c r="KXT591" s="163"/>
      <c r="KXU591" s="163"/>
      <c r="KXV591" s="163"/>
      <c r="KXW591" s="163"/>
      <c r="KXX591" s="163"/>
      <c r="KXY591" s="163"/>
      <c r="KXZ591" s="163"/>
      <c r="KYA591" s="163"/>
      <c r="KYB591" s="163"/>
      <c r="KYC591" s="163"/>
      <c r="KYD591" s="163"/>
      <c r="KYE591" s="163"/>
      <c r="KYF591" s="163"/>
      <c r="KYG591" s="163"/>
      <c r="KYH591" s="163"/>
      <c r="KYI591" s="163"/>
      <c r="KYJ591" s="163"/>
      <c r="KYK591" s="163"/>
      <c r="KYL591" s="163"/>
      <c r="KYM591" s="163"/>
      <c r="KYN591" s="163"/>
      <c r="KYO591" s="163"/>
      <c r="KYP591" s="163"/>
      <c r="KYQ591" s="163"/>
      <c r="KYR591" s="163"/>
      <c r="KYS591" s="163"/>
      <c r="KYT591" s="163"/>
      <c r="KYU591" s="163"/>
      <c r="KYV591" s="163"/>
      <c r="KYW591" s="163"/>
      <c r="KYX591" s="163"/>
      <c r="KYY591" s="163"/>
      <c r="KYZ591" s="163"/>
      <c r="KZA591" s="163"/>
      <c r="KZB591" s="163"/>
      <c r="KZC591" s="163"/>
      <c r="KZD591" s="163"/>
      <c r="KZE591" s="163"/>
      <c r="KZF591" s="163"/>
      <c r="KZG591" s="163"/>
      <c r="KZH591" s="163"/>
      <c r="KZI591" s="163"/>
      <c r="KZJ591" s="163"/>
      <c r="KZK591" s="163"/>
      <c r="KZL591" s="163"/>
      <c r="KZM591" s="163"/>
      <c r="KZN591" s="163"/>
      <c r="KZO591" s="163"/>
      <c r="KZP591" s="163"/>
      <c r="KZQ591" s="163"/>
      <c r="KZR591" s="163"/>
      <c r="KZS591" s="163"/>
      <c r="KZT591" s="163"/>
      <c r="KZU591" s="163"/>
      <c r="KZV591" s="163"/>
      <c r="KZW591" s="163"/>
      <c r="KZX591" s="163"/>
      <c r="KZY591" s="163"/>
      <c r="KZZ591" s="163"/>
      <c r="LAA591" s="163"/>
      <c r="LAB591" s="163"/>
      <c r="LAC591" s="163"/>
      <c r="LAD591" s="163"/>
      <c r="LAE591" s="163"/>
      <c r="LAF591" s="163"/>
      <c r="LAG591" s="163"/>
      <c r="LAH591" s="163"/>
      <c r="LAI591" s="163"/>
      <c r="LAJ591" s="163"/>
      <c r="LAK591" s="163"/>
      <c r="LAL591" s="163"/>
      <c r="LAM591" s="163"/>
      <c r="LAN591" s="163"/>
      <c r="LAO591" s="163"/>
      <c r="LAP591" s="163"/>
      <c r="LAQ591" s="163"/>
      <c r="LAR591" s="163"/>
      <c r="LAS591" s="163"/>
      <c r="LAT591" s="163"/>
      <c r="LAU591" s="163"/>
      <c r="LAV591" s="163"/>
      <c r="LAW591" s="163"/>
      <c r="LAX591" s="163"/>
      <c r="LAY591" s="163"/>
      <c r="LAZ591" s="163"/>
      <c r="LBA591" s="163"/>
      <c r="LBB591" s="163"/>
      <c r="LBC591" s="163"/>
      <c r="LBD591" s="163"/>
      <c r="LBE591" s="163"/>
      <c r="LBF591" s="163"/>
      <c r="LBG591" s="163"/>
      <c r="LBH591" s="163"/>
      <c r="LBI591" s="163"/>
      <c r="LBJ591" s="163"/>
      <c r="LBK591" s="163"/>
      <c r="LBL591" s="163"/>
      <c r="LBM591" s="163"/>
      <c r="LBN591" s="163"/>
      <c r="LBO591" s="163"/>
      <c r="LBP591" s="163"/>
      <c r="LBQ591" s="163"/>
      <c r="LBR591" s="163"/>
      <c r="LBS591" s="163"/>
      <c r="LBT591" s="163"/>
      <c r="LBU591" s="163"/>
      <c r="LBV591" s="163"/>
      <c r="LBW591" s="163"/>
      <c r="LBX591" s="163"/>
      <c r="LBY591" s="163"/>
      <c r="LBZ591" s="163"/>
      <c r="LCA591" s="163"/>
      <c r="LCB591" s="163"/>
      <c r="LCC591" s="163"/>
      <c r="LCD591" s="163"/>
      <c r="LCE591" s="163"/>
      <c r="LCF591" s="163"/>
      <c r="LCG591" s="163"/>
      <c r="LCH591" s="163"/>
      <c r="LCI591" s="163"/>
      <c r="LCJ591" s="163"/>
      <c r="LCK591" s="163"/>
      <c r="LCL591" s="163"/>
      <c r="LCM591" s="163"/>
      <c r="LCN591" s="163"/>
      <c r="LCO591" s="163"/>
      <c r="LCP591" s="163"/>
      <c r="LCQ591" s="163"/>
      <c r="LCR591" s="163"/>
      <c r="LCS591" s="163"/>
      <c r="LCT591" s="163"/>
      <c r="LCU591" s="163"/>
      <c r="LCV591" s="163"/>
      <c r="LCW591" s="163"/>
      <c r="LCX591" s="163"/>
      <c r="LCY591" s="163"/>
      <c r="LCZ591" s="163"/>
      <c r="LDA591" s="163"/>
      <c r="LDB591" s="163"/>
      <c r="LDC591" s="163"/>
      <c r="LDD591" s="163"/>
      <c r="LDE591" s="163"/>
      <c r="LDF591" s="163"/>
      <c r="LDG591" s="163"/>
      <c r="LDH591" s="163"/>
      <c r="LDI591" s="163"/>
      <c r="LDJ591" s="163"/>
      <c r="LDK591" s="163"/>
      <c r="LDL591" s="163"/>
      <c r="LDM591" s="163"/>
      <c r="LDN591" s="163"/>
      <c r="LDO591" s="163"/>
      <c r="LDP591" s="163"/>
      <c r="LDQ591" s="163"/>
      <c r="LDR591" s="163"/>
      <c r="LDS591" s="163"/>
      <c r="LDT591" s="163"/>
      <c r="LDU591" s="163"/>
      <c r="LDV591" s="163"/>
      <c r="LDW591" s="163"/>
      <c r="LDX591" s="163"/>
      <c r="LDY591" s="163"/>
      <c r="LDZ591" s="163"/>
      <c r="LEA591" s="163"/>
      <c r="LEB591" s="163"/>
      <c r="LEC591" s="163"/>
      <c r="LED591" s="163"/>
      <c r="LEE591" s="163"/>
      <c r="LEF591" s="163"/>
      <c r="LEG591" s="163"/>
      <c r="LEH591" s="163"/>
      <c r="LEI591" s="163"/>
      <c r="LEJ591" s="163"/>
      <c r="LEK591" s="163"/>
      <c r="LEL591" s="163"/>
      <c r="LEM591" s="163"/>
      <c r="LEN591" s="163"/>
      <c r="LEO591" s="163"/>
      <c r="LEP591" s="163"/>
      <c r="LEQ591" s="163"/>
      <c r="LER591" s="163"/>
      <c r="LES591" s="163"/>
      <c r="LET591" s="163"/>
      <c r="LEU591" s="163"/>
      <c r="LEV591" s="163"/>
      <c r="LEW591" s="163"/>
      <c r="LEX591" s="163"/>
      <c r="LEY591" s="163"/>
      <c r="LEZ591" s="163"/>
      <c r="LFA591" s="163"/>
      <c r="LFB591" s="163"/>
      <c r="LFC591" s="163"/>
      <c r="LFD591" s="163"/>
      <c r="LFE591" s="163"/>
      <c r="LFF591" s="163"/>
      <c r="LFG591" s="163"/>
      <c r="LFH591" s="163"/>
      <c r="LFI591" s="163"/>
      <c r="LFJ591" s="163"/>
      <c r="LFK591" s="163"/>
      <c r="LFL591" s="163"/>
      <c r="LFM591" s="163"/>
      <c r="LFN591" s="163"/>
      <c r="LFO591" s="163"/>
      <c r="LFP591" s="163"/>
      <c r="LFQ591" s="163"/>
      <c r="LFR591" s="163"/>
      <c r="LFS591" s="163"/>
      <c r="LFT591" s="163"/>
      <c r="LFU591" s="163"/>
      <c r="LFV591" s="163"/>
      <c r="LFW591" s="163"/>
      <c r="LFX591" s="163"/>
      <c r="LFY591" s="163"/>
      <c r="LFZ591" s="163"/>
      <c r="LGA591" s="163"/>
      <c r="LGB591" s="163"/>
      <c r="LGC591" s="163"/>
      <c r="LGD591" s="163"/>
      <c r="LGE591" s="163"/>
      <c r="LGF591" s="163"/>
      <c r="LGG591" s="163"/>
      <c r="LGH591" s="163"/>
      <c r="LGI591" s="163"/>
      <c r="LGJ591" s="163"/>
      <c r="LGK591" s="163"/>
      <c r="LGL591" s="163"/>
      <c r="LGM591" s="163"/>
      <c r="LGN591" s="163"/>
      <c r="LGO591" s="163"/>
      <c r="LGP591" s="163"/>
      <c r="LGQ591" s="163"/>
      <c r="LGR591" s="163"/>
      <c r="LGS591" s="163"/>
      <c r="LGT591" s="163"/>
      <c r="LGU591" s="163"/>
      <c r="LGV591" s="163"/>
      <c r="LGW591" s="163"/>
      <c r="LGX591" s="163"/>
      <c r="LGY591" s="163"/>
      <c r="LGZ591" s="163"/>
      <c r="LHA591" s="163"/>
      <c r="LHB591" s="163"/>
      <c r="LHC591" s="163"/>
      <c r="LHD591" s="163"/>
      <c r="LHE591" s="163"/>
      <c r="LHF591" s="163"/>
      <c r="LHG591" s="163"/>
      <c r="LHH591" s="163"/>
      <c r="LHI591" s="163"/>
      <c r="LHJ591" s="163"/>
      <c r="LHK591" s="163"/>
      <c r="LHL591" s="163"/>
      <c r="LHM591" s="163"/>
      <c r="LHN591" s="163"/>
      <c r="LHO591" s="163"/>
      <c r="LHP591" s="163"/>
      <c r="LHQ591" s="163"/>
      <c r="LHR591" s="163"/>
      <c r="LHS591" s="163"/>
      <c r="LHT591" s="163"/>
      <c r="LHU591" s="163"/>
      <c r="LHV591" s="163"/>
      <c r="LHW591" s="163"/>
      <c r="LHX591" s="163"/>
      <c r="LHY591" s="163"/>
      <c r="LHZ591" s="163"/>
      <c r="LIA591" s="163"/>
      <c r="LIB591" s="163"/>
      <c r="LIC591" s="163"/>
      <c r="LID591" s="163"/>
      <c r="LIE591" s="163"/>
      <c r="LIF591" s="163"/>
      <c r="LIG591" s="163"/>
      <c r="LIH591" s="163"/>
      <c r="LII591" s="163"/>
      <c r="LIJ591" s="163"/>
      <c r="LIK591" s="163"/>
      <c r="LIL591" s="163"/>
      <c r="LIM591" s="163"/>
      <c r="LIN591" s="163"/>
      <c r="LIO591" s="163"/>
      <c r="LIP591" s="163"/>
      <c r="LIQ591" s="163"/>
      <c r="LIR591" s="163"/>
      <c r="LIS591" s="163"/>
      <c r="LIT591" s="163"/>
      <c r="LIU591" s="163"/>
      <c r="LIV591" s="163"/>
      <c r="LIW591" s="163"/>
      <c r="LIX591" s="163"/>
      <c r="LIY591" s="163"/>
      <c r="LIZ591" s="163"/>
      <c r="LJA591" s="163"/>
      <c r="LJB591" s="163"/>
      <c r="LJC591" s="163"/>
      <c r="LJD591" s="163"/>
      <c r="LJE591" s="163"/>
      <c r="LJF591" s="163"/>
      <c r="LJG591" s="163"/>
      <c r="LJH591" s="163"/>
      <c r="LJI591" s="163"/>
      <c r="LJJ591" s="163"/>
      <c r="LJK591" s="163"/>
      <c r="LJL591" s="163"/>
      <c r="LJM591" s="163"/>
      <c r="LJN591" s="163"/>
      <c r="LJO591" s="163"/>
      <c r="LJP591" s="163"/>
      <c r="LJQ591" s="163"/>
      <c r="LJR591" s="163"/>
      <c r="LJS591" s="163"/>
      <c r="LJT591" s="163"/>
      <c r="LJU591" s="163"/>
      <c r="LJV591" s="163"/>
      <c r="LJW591" s="163"/>
      <c r="LJX591" s="163"/>
      <c r="LJY591" s="163"/>
      <c r="LJZ591" s="163"/>
      <c r="LKA591" s="163"/>
      <c r="LKB591" s="163"/>
      <c r="LKC591" s="163"/>
      <c r="LKD591" s="163"/>
      <c r="LKE591" s="163"/>
      <c r="LKF591" s="163"/>
      <c r="LKG591" s="163"/>
      <c r="LKH591" s="163"/>
      <c r="LKI591" s="163"/>
      <c r="LKJ591" s="163"/>
      <c r="LKK591" s="163"/>
      <c r="LKL591" s="163"/>
      <c r="LKM591" s="163"/>
      <c r="LKN591" s="163"/>
      <c r="LKO591" s="163"/>
      <c r="LKP591" s="163"/>
      <c r="LKQ591" s="163"/>
      <c r="LKR591" s="163"/>
      <c r="LKS591" s="163"/>
      <c r="LKT591" s="163"/>
      <c r="LKU591" s="163"/>
      <c r="LKV591" s="163"/>
      <c r="LKW591" s="163"/>
      <c r="LKX591" s="163"/>
      <c r="LKY591" s="163"/>
      <c r="LKZ591" s="163"/>
      <c r="LLA591" s="163"/>
      <c r="LLB591" s="163"/>
      <c r="LLC591" s="163"/>
      <c r="LLD591" s="163"/>
      <c r="LLE591" s="163"/>
      <c r="LLF591" s="163"/>
      <c r="LLG591" s="163"/>
      <c r="LLH591" s="163"/>
      <c r="LLI591" s="163"/>
      <c r="LLJ591" s="163"/>
      <c r="LLK591" s="163"/>
      <c r="LLL591" s="163"/>
      <c r="LLM591" s="163"/>
      <c r="LLN591" s="163"/>
      <c r="LLO591" s="163"/>
      <c r="LLP591" s="163"/>
      <c r="LLQ591" s="163"/>
      <c r="LLR591" s="163"/>
      <c r="LLS591" s="163"/>
      <c r="LLT591" s="163"/>
      <c r="LLU591" s="163"/>
      <c r="LLV591" s="163"/>
      <c r="LLW591" s="163"/>
      <c r="LLX591" s="163"/>
      <c r="LLY591" s="163"/>
      <c r="LLZ591" s="163"/>
      <c r="LMA591" s="163"/>
      <c r="LMB591" s="163"/>
      <c r="LMC591" s="163"/>
      <c r="LMD591" s="163"/>
      <c r="LME591" s="163"/>
      <c r="LMF591" s="163"/>
      <c r="LMG591" s="163"/>
      <c r="LMH591" s="163"/>
      <c r="LMI591" s="163"/>
      <c r="LMJ591" s="163"/>
      <c r="LMK591" s="163"/>
      <c r="LML591" s="163"/>
      <c r="LMM591" s="163"/>
      <c r="LMN591" s="163"/>
      <c r="LMO591" s="163"/>
      <c r="LMP591" s="163"/>
      <c r="LMQ591" s="163"/>
      <c r="LMR591" s="163"/>
      <c r="LMS591" s="163"/>
      <c r="LMT591" s="163"/>
      <c r="LMU591" s="163"/>
      <c r="LMV591" s="163"/>
      <c r="LMW591" s="163"/>
      <c r="LMX591" s="163"/>
      <c r="LMY591" s="163"/>
      <c r="LMZ591" s="163"/>
      <c r="LNA591" s="163"/>
      <c r="LNB591" s="163"/>
      <c r="LNC591" s="163"/>
      <c r="LND591" s="163"/>
      <c r="LNE591" s="163"/>
      <c r="LNF591" s="163"/>
      <c r="LNG591" s="163"/>
      <c r="LNH591" s="163"/>
      <c r="LNI591" s="163"/>
      <c r="LNJ591" s="163"/>
      <c r="LNK591" s="163"/>
      <c r="LNL591" s="163"/>
      <c r="LNM591" s="163"/>
      <c r="LNN591" s="163"/>
      <c r="LNO591" s="163"/>
      <c r="LNP591" s="163"/>
      <c r="LNQ591" s="163"/>
      <c r="LNR591" s="163"/>
      <c r="LNS591" s="163"/>
      <c r="LNT591" s="163"/>
      <c r="LNU591" s="163"/>
      <c r="LNV591" s="163"/>
      <c r="LNW591" s="163"/>
      <c r="LNX591" s="163"/>
      <c r="LNY591" s="163"/>
      <c r="LNZ591" s="163"/>
      <c r="LOA591" s="163"/>
      <c r="LOB591" s="163"/>
      <c r="LOC591" s="163"/>
      <c r="LOD591" s="163"/>
      <c r="LOE591" s="163"/>
      <c r="LOF591" s="163"/>
      <c r="LOG591" s="163"/>
      <c r="LOH591" s="163"/>
      <c r="LOI591" s="163"/>
      <c r="LOJ591" s="163"/>
      <c r="LOK591" s="163"/>
      <c r="LOL591" s="163"/>
      <c r="LOM591" s="163"/>
      <c r="LON591" s="163"/>
      <c r="LOO591" s="163"/>
      <c r="LOP591" s="163"/>
      <c r="LOQ591" s="163"/>
      <c r="LOR591" s="163"/>
      <c r="LOS591" s="163"/>
      <c r="LOT591" s="163"/>
      <c r="LOU591" s="163"/>
      <c r="LOV591" s="163"/>
      <c r="LOW591" s="163"/>
      <c r="LOX591" s="163"/>
      <c r="LOY591" s="163"/>
      <c r="LOZ591" s="163"/>
      <c r="LPA591" s="163"/>
      <c r="LPB591" s="163"/>
      <c r="LPC591" s="163"/>
      <c r="LPD591" s="163"/>
      <c r="LPE591" s="163"/>
      <c r="LPF591" s="163"/>
      <c r="LPG591" s="163"/>
      <c r="LPH591" s="163"/>
      <c r="LPI591" s="163"/>
      <c r="LPJ591" s="163"/>
      <c r="LPK591" s="163"/>
      <c r="LPL591" s="163"/>
      <c r="LPM591" s="163"/>
      <c r="LPN591" s="163"/>
      <c r="LPO591" s="163"/>
      <c r="LPP591" s="163"/>
      <c r="LPQ591" s="163"/>
      <c r="LPR591" s="163"/>
      <c r="LPS591" s="163"/>
      <c r="LPT591" s="163"/>
      <c r="LPU591" s="163"/>
      <c r="LPV591" s="163"/>
      <c r="LPW591" s="163"/>
      <c r="LPX591" s="163"/>
      <c r="LPY591" s="163"/>
      <c r="LPZ591" s="163"/>
      <c r="LQA591" s="163"/>
      <c r="LQB591" s="163"/>
      <c r="LQC591" s="163"/>
      <c r="LQD591" s="163"/>
      <c r="LQE591" s="163"/>
      <c r="LQF591" s="163"/>
      <c r="LQG591" s="163"/>
      <c r="LQH591" s="163"/>
      <c r="LQI591" s="163"/>
      <c r="LQJ591" s="163"/>
      <c r="LQK591" s="163"/>
      <c r="LQL591" s="163"/>
      <c r="LQM591" s="163"/>
      <c r="LQN591" s="163"/>
      <c r="LQO591" s="163"/>
      <c r="LQP591" s="163"/>
      <c r="LQQ591" s="163"/>
      <c r="LQR591" s="163"/>
      <c r="LQS591" s="163"/>
      <c r="LQT591" s="163"/>
      <c r="LQU591" s="163"/>
      <c r="LQV591" s="163"/>
      <c r="LQW591" s="163"/>
      <c r="LQX591" s="163"/>
      <c r="LQY591" s="163"/>
      <c r="LQZ591" s="163"/>
      <c r="LRA591" s="163"/>
      <c r="LRB591" s="163"/>
      <c r="LRC591" s="163"/>
      <c r="LRD591" s="163"/>
      <c r="LRE591" s="163"/>
      <c r="LRF591" s="163"/>
      <c r="LRG591" s="163"/>
      <c r="LRH591" s="163"/>
      <c r="LRI591" s="163"/>
      <c r="LRJ591" s="163"/>
      <c r="LRK591" s="163"/>
      <c r="LRL591" s="163"/>
      <c r="LRM591" s="163"/>
      <c r="LRN591" s="163"/>
      <c r="LRO591" s="163"/>
      <c r="LRP591" s="163"/>
      <c r="LRQ591" s="163"/>
      <c r="LRR591" s="163"/>
      <c r="LRS591" s="163"/>
      <c r="LRT591" s="163"/>
      <c r="LRU591" s="163"/>
      <c r="LRV591" s="163"/>
      <c r="LRW591" s="163"/>
      <c r="LRX591" s="163"/>
      <c r="LRY591" s="163"/>
      <c r="LRZ591" s="163"/>
      <c r="LSA591" s="163"/>
      <c r="LSB591" s="163"/>
      <c r="LSC591" s="163"/>
      <c r="LSD591" s="163"/>
      <c r="LSE591" s="163"/>
      <c r="LSF591" s="163"/>
      <c r="LSG591" s="163"/>
      <c r="LSH591" s="163"/>
      <c r="LSI591" s="163"/>
      <c r="LSJ591" s="163"/>
      <c r="LSK591" s="163"/>
      <c r="LSL591" s="163"/>
      <c r="LSM591" s="163"/>
      <c r="LSN591" s="163"/>
      <c r="LSO591" s="163"/>
      <c r="LSP591" s="163"/>
      <c r="LSQ591" s="163"/>
      <c r="LSR591" s="163"/>
      <c r="LSS591" s="163"/>
      <c r="LST591" s="163"/>
      <c r="LSU591" s="163"/>
      <c r="LSV591" s="163"/>
      <c r="LSW591" s="163"/>
      <c r="LSX591" s="163"/>
      <c r="LSY591" s="163"/>
      <c r="LSZ591" s="163"/>
      <c r="LTA591" s="163"/>
      <c r="LTB591" s="163"/>
      <c r="LTC591" s="163"/>
      <c r="LTD591" s="163"/>
      <c r="LTE591" s="163"/>
      <c r="LTF591" s="163"/>
      <c r="LTG591" s="163"/>
      <c r="LTH591" s="163"/>
      <c r="LTI591" s="163"/>
      <c r="LTJ591" s="163"/>
      <c r="LTK591" s="163"/>
      <c r="LTL591" s="163"/>
      <c r="LTM591" s="163"/>
      <c r="LTN591" s="163"/>
      <c r="LTO591" s="163"/>
      <c r="LTP591" s="163"/>
      <c r="LTQ591" s="163"/>
      <c r="LTR591" s="163"/>
      <c r="LTS591" s="163"/>
      <c r="LTT591" s="163"/>
      <c r="LTU591" s="163"/>
      <c r="LTV591" s="163"/>
      <c r="LTW591" s="163"/>
      <c r="LTX591" s="163"/>
      <c r="LTY591" s="163"/>
      <c r="LTZ591" s="163"/>
      <c r="LUA591" s="163"/>
      <c r="LUB591" s="163"/>
      <c r="LUC591" s="163"/>
      <c r="LUD591" s="163"/>
      <c r="LUE591" s="163"/>
      <c r="LUF591" s="163"/>
      <c r="LUG591" s="163"/>
      <c r="LUH591" s="163"/>
      <c r="LUI591" s="163"/>
      <c r="LUJ591" s="163"/>
      <c r="LUK591" s="163"/>
      <c r="LUL591" s="163"/>
      <c r="LUM591" s="163"/>
      <c r="LUN591" s="163"/>
      <c r="LUO591" s="163"/>
      <c r="LUP591" s="163"/>
      <c r="LUQ591" s="163"/>
      <c r="LUR591" s="163"/>
      <c r="LUS591" s="163"/>
      <c r="LUT591" s="163"/>
      <c r="LUU591" s="163"/>
      <c r="LUV591" s="163"/>
      <c r="LUW591" s="163"/>
      <c r="LUX591" s="163"/>
      <c r="LUY591" s="163"/>
      <c r="LUZ591" s="163"/>
      <c r="LVA591" s="163"/>
      <c r="LVB591" s="163"/>
      <c r="LVC591" s="163"/>
      <c r="LVD591" s="163"/>
      <c r="LVE591" s="163"/>
      <c r="LVF591" s="163"/>
      <c r="LVG591" s="163"/>
      <c r="LVH591" s="163"/>
      <c r="LVI591" s="163"/>
      <c r="LVJ591" s="163"/>
      <c r="LVK591" s="163"/>
      <c r="LVL591" s="163"/>
      <c r="LVM591" s="163"/>
      <c r="LVN591" s="163"/>
      <c r="LVO591" s="163"/>
      <c r="LVP591" s="163"/>
      <c r="LVQ591" s="163"/>
      <c r="LVR591" s="163"/>
      <c r="LVS591" s="163"/>
      <c r="LVT591" s="163"/>
      <c r="LVU591" s="163"/>
      <c r="LVV591" s="163"/>
      <c r="LVW591" s="163"/>
      <c r="LVX591" s="163"/>
      <c r="LVY591" s="163"/>
      <c r="LVZ591" s="163"/>
      <c r="LWA591" s="163"/>
      <c r="LWB591" s="163"/>
      <c r="LWC591" s="163"/>
      <c r="LWD591" s="163"/>
      <c r="LWE591" s="163"/>
      <c r="LWF591" s="163"/>
      <c r="LWG591" s="163"/>
      <c r="LWH591" s="163"/>
      <c r="LWI591" s="163"/>
      <c r="LWJ591" s="163"/>
      <c r="LWK591" s="163"/>
      <c r="LWL591" s="163"/>
      <c r="LWM591" s="163"/>
      <c r="LWN591" s="163"/>
      <c r="LWO591" s="163"/>
      <c r="LWP591" s="163"/>
      <c r="LWQ591" s="163"/>
      <c r="LWR591" s="163"/>
      <c r="LWS591" s="163"/>
      <c r="LWT591" s="163"/>
      <c r="LWU591" s="163"/>
      <c r="LWV591" s="163"/>
      <c r="LWW591" s="163"/>
      <c r="LWX591" s="163"/>
      <c r="LWY591" s="163"/>
      <c r="LWZ591" s="163"/>
      <c r="LXA591" s="163"/>
      <c r="LXB591" s="163"/>
      <c r="LXC591" s="163"/>
      <c r="LXD591" s="163"/>
      <c r="LXE591" s="163"/>
      <c r="LXF591" s="163"/>
      <c r="LXG591" s="163"/>
      <c r="LXH591" s="163"/>
      <c r="LXI591" s="163"/>
      <c r="LXJ591" s="163"/>
      <c r="LXK591" s="163"/>
      <c r="LXL591" s="163"/>
      <c r="LXM591" s="163"/>
      <c r="LXN591" s="163"/>
      <c r="LXO591" s="163"/>
      <c r="LXP591" s="163"/>
      <c r="LXQ591" s="163"/>
      <c r="LXR591" s="163"/>
      <c r="LXS591" s="163"/>
      <c r="LXT591" s="163"/>
      <c r="LXU591" s="163"/>
      <c r="LXV591" s="163"/>
      <c r="LXW591" s="163"/>
      <c r="LXX591" s="163"/>
      <c r="LXY591" s="163"/>
      <c r="LXZ591" s="163"/>
      <c r="LYA591" s="163"/>
      <c r="LYB591" s="163"/>
      <c r="LYC591" s="163"/>
      <c r="LYD591" s="163"/>
      <c r="LYE591" s="163"/>
      <c r="LYF591" s="163"/>
      <c r="LYG591" s="163"/>
      <c r="LYH591" s="163"/>
      <c r="LYI591" s="163"/>
      <c r="LYJ591" s="163"/>
      <c r="LYK591" s="163"/>
      <c r="LYL591" s="163"/>
      <c r="LYM591" s="163"/>
      <c r="LYN591" s="163"/>
      <c r="LYO591" s="163"/>
      <c r="LYP591" s="163"/>
      <c r="LYQ591" s="163"/>
      <c r="LYR591" s="163"/>
      <c r="LYS591" s="163"/>
      <c r="LYT591" s="163"/>
      <c r="LYU591" s="163"/>
      <c r="LYV591" s="163"/>
      <c r="LYW591" s="163"/>
      <c r="LYX591" s="163"/>
      <c r="LYY591" s="163"/>
      <c r="LYZ591" s="163"/>
      <c r="LZA591" s="163"/>
      <c r="LZB591" s="163"/>
      <c r="LZC591" s="163"/>
      <c r="LZD591" s="163"/>
      <c r="LZE591" s="163"/>
      <c r="LZF591" s="163"/>
      <c r="LZG591" s="163"/>
      <c r="LZH591" s="163"/>
      <c r="LZI591" s="163"/>
      <c r="LZJ591" s="163"/>
      <c r="LZK591" s="163"/>
      <c r="LZL591" s="163"/>
      <c r="LZM591" s="163"/>
      <c r="LZN591" s="163"/>
      <c r="LZO591" s="163"/>
      <c r="LZP591" s="163"/>
      <c r="LZQ591" s="163"/>
      <c r="LZR591" s="163"/>
      <c r="LZS591" s="163"/>
      <c r="LZT591" s="163"/>
      <c r="LZU591" s="163"/>
      <c r="LZV591" s="163"/>
      <c r="LZW591" s="163"/>
      <c r="LZX591" s="163"/>
      <c r="LZY591" s="163"/>
      <c r="LZZ591" s="163"/>
      <c r="MAA591" s="163"/>
      <c r="MAB591" s="163"/>
      <c r="MAC591" s="163"/>
      <c r="MAD591" s="163"/>
      <c r="MAE591" s="163"/>
      <c r="MAF591" s="163"/>
      <c r="MAG591" s="163"/>
      <c r="MAH591" s="163"/>
      <c r="MAI591" s="163"/>
      <c r="MAJ591" s="163"/>
      <c r="MAK591" s="163"/>
      <c r="MAL591" s="163"/>
      <c r="MAM591" s="163"/>
      <c r="MAN591" s="163"/>
      <c r="MAO591" s="163"/>
      <c r="MAP591" s="163"/>
      <c r="MAQ591" s="163"/>
      <c r="MAR591" s="163"/>
      <c r="MAS591" s="163"/>
      <c r="MAT591" s="163"/>
      <c r="MAU591" s="163"/>
      <c r="MAV591" s="163"/>
      <c r="MAW591" s="163"/>
      <c r="MAX591" s="163"/>
      <c r="MAY591" s="163"/>
      <c r="MAZ591" s="163"/>
      <c r="MBA591" s="163"/>
      <c r="MBB591" s="163"/>
      <c r="MBC591" s="163"/>
      <c r="MBD591" s="163"/>
      <c r="MBE591" s="163"/>
      <c r="MBF591" s="163"/>
      <c r="MBG591" s="163"/>
      <c r="MBH591" s="163"/>
      <c r="MBI591" s="163"/>
      <c r="MBJ591" s="163"/>
      <c r="MBK591" s="163"/>
      <c r="MBL591" s="163"/>
      <c r="MBM591" s="163"/>
      <c r="MBN591" s="163"/>
      <c r="MBO591" s="163"/>
      <c r="MBP591" s="163"/>
      <c r="MBQ591" s="163"/>
      <c r="MBR591" s="163"/>
      <c r="MBS591" s="163"/>
      <c r="MBT591" s="163"/>
      <c r="MBU591" s="163"/>
      <c r="MBV591" s="163"/>
      <c r="MBW591" s="163"/>
      <c r="MBX591" s="163"/>
      <c r="MBY591" s="163"/>
      <c r="MBZ591" s="163"/>
      <c r="MCA591" s="163"/>
      <c r="MCB591" s="163"/>
      <c r="MCC591" s="163"/>
      <c r="MCD591" s="163"/>
      <c r="MCE591" s="163"/>
      <c r="MCF591" s="163"/>
      <c r="MCG591" s="163"/>
      <c r="MCH591" s="163"/>
      <c r="MCI591" s="163"/>
      <c r="MCJ591" s="163"/>
      <c r="MCK591" s="163"/>
      <c r="MCL591" s="163"/>
      <c r="MCM591" s="163"/>
      <c r="MCN591" s="163"/>
      <c r="MCO591" s="163"/>
      <c r="MCP591" s="163"/>
      <c r="MCQ591" s="163"/>
      <c r="MCR591" s="163"/>
      <c r="MCS591" s="163"/>
      <c r="MCT591" s="163"/>
      <c r="MCU591" s="163"/>
      <c r="MCV591" s="163"/>
      <c r="MCW591" s="163"/>
      <c r="MCX591" s="163"/>
      <c r="MCY591" s="163"/>
      <c r="MCZ591" s="163"/>
      <c r="MDA591" s="163"/>
      <c r="MDB591" s="163"/>
      <c r="MDC591" s="163"/>
      <c r="MDD591" s="163"/>
      <c r="MDE591" s="163"/>
      <c r="MDF591" s="163"/>
      <c r="MDG591" s="163"/>
      <c r="MDH591" s="163"/>
      <c r="MDI591" s="163"/>
      <c r="MDJ591" s="163"/>
      <c r="MDK591" s="163"/>
      <c r="MDL591" s="163"/>
      <c r="MDM591" s="163"/>
      <c r="MDN591" s="163"/>
      <c r="MDO591" s="163"/>
      <c r="MDP591" s="163"/>
      <c r="MDQ591" s="163"/>
      <c r="MDR591" s="163"/>
      <c r="MDS591" s="163"/>
      <c r="MDT591" s="163"/>
      <c r="MDU591" s="163"/>
      <c r="MDV591" s="163"/>
      <c r="MDW591" s="163"/>
      <c r="MDX591" s="163"/>
      <c r="MDY591" s="163"/>
      <c r="MDZ591" s="163"/>
      <c r="MEA591" s="163"/>
      <c r="MEB591" s="163"/>
      <c r="MEC591" s="163"/>
      <c r="MED591" s="163"/>
      <c r="MEE591" s="163"/>
      <c r="MEF591" s="163"/>
      <c r="MEG591" s="163"/>
      <c r="MEH591" s="163"/>
      <c r="MEI591" s="163"/>
      <c r="MEJ591" s="163"/>
      <c r="MEK591" s="163"/>
      <c r="MEL591" s="163"/>
      <c r="MEM591" s="163"/>
      <c r="MEN591" s="163"/>
      <c r="MEO591" s="163"/>
      <c r="MEP591" s="163"/>
      <c r="MEQ591" s="163"/>
      <c r="MER591" s="163"/>
      <c r="MES591" s="163"/>
      <c r="MET591" s="163"/>
      <c r="MEU591" s="163"/>
      <c r="MEV591" s="163"/>
      <c r="MEW591" s="163"/>
      <c r="MEX591" s="163"/>
      <c r="MEY591" s="163"/>
      <c r="MEZ591" s="163"/>
      <c r="MFA591" s="163"/>
      <c r="MFB591" s="163"/>
      <c r="MFC591" s="163"/>
      <c r="MFD591" s="163"/>
      <c r="MFE591" s="163"/>
      <c r="MFF591" s="163"/>
      <c r="MFG591" s="163"/>
      <c r="MFH591" s="163"/>
      <c r="MFI591" s="163"/>
      <c r="MFJ591" s="163"/>
      <c r="MFK591" s="163"/>
      <c r="MFL591" s="163"/>
      <c r="MFM591" s="163"/>
      <c r="MFN591" s="163"/>
      <c r="MFO591" s="163"/>
      <c r="MFP591" s="163"/>
      <c r="MFQ591" s="163"/>
      <c r="MFR591" s="163"/>
      <c r="MFS591" s="163"/>
      <c r="MFT591" s="163"/>
      <c r="MFU591" s="163"/>
      <c r="MFV591" s="163"/>
      <c r="MFW591" s="163"/>
      <c r="MFX591" s="163"/>
      <c r="MFY591" s="163"/>
      <c r="MFZ591" s="163"/>
      <c r="MGA591" s="163"/>
      <c r="MGB591" s="163"/>
      <c r="MGC591" s="163"/>
      <c r="MGD591" s="163"/>
      <c r="MGE591" s="163"/>
      <c r="MGF591" s="163"/>
      <c r="MGG591" s="163"/>
      <c r="MGH591" s="163"/>
      <c r="MGI591" s="163"/>
      <c r="MGJ591" s="163"/>
      <c r="MGK591" s="163"/>
      <c r="MGL591" s="163"/>
      <c r="MGM591" s="163"/>
      <c r="MGN591" s="163"/>
      <c r="MGO591" s="163"/>
      <c r="MGP591" s="163"/>
      <c r="MGQ591" s="163"/>
      <c r="MGR591" s="163"/>
      <c r="MGS591" s="163"/>
      <c r="MGT591" s="163"/>
      <c r="MGU591" s="163"/>
      <c r="MGV591" s="163"/>
      <c r="MGW591" s="163"/>
      <c r="MGX591" s="163"/>
      <c r="MGY591" s="163"/>
      <c r="MGZ591" s="163"/>
      <c r="MHA591" s="163"/>
      <c r="MHB591" s="163"/>
      <c r="MHC591" s="163"/>
      <c r="MHD591" s="163"/>
      <c r="MHE591" s="163"/>
      <c r="MHF591" s="163"/>
      <c r="MHG591" s="163"/>
      <c r="MHH591" s="163"/>
      <c r="MHI591" s="163"/>
      <c r="MHJ591" s="163"/>
      <c r="MHK591" s="163"/>
      <c r="MHL591" s="163"/>
      <c r="MHM591" s="163"/>
      <c r="MHN591" s="163"/>
      <c r="MHO591" s="163"/>
      <c r="MHP591" s="163"/>
      <c r="MHQ591" s="163"/>
      <c r="MHR591" s="163"/>
      <c r="MHS591" s="163"/>
      <c r="MHT591" s="163"/>
      <c r="MHU591" s="163"/>
      <c r="MHV591" s="163"/>
      <c r="MHW591" s="163"/>
      <c r="MHX591" s="163"/>
      <c r="MHY591" s="163"/>
      <c r="MHZ591" s="163"/>
      <c r="MIA591" s="163"/>
      <c r="MIB591" s="163"/>
      <c r="MIC591" s="163"/>
      <c r="MID591" s="163"/>
      <c r="MIE591" s="163"/>
      <c r="MIF591" s="163"/>
      <c r="MIG591" s="163"/>
      <c r="MIH591" s="163"/>
      <c r="MII591" s="163"/>
      <c r="MIJ591" s="163"/>
      <c r="MIK591" s="163"/>
      <c r="MIL591" s="163"/>
      <c r="MIM591" s="163"/>
      <c r="MIN591" s="163"/>
      <c r="MIO591" s="163"/>
      <c r="MIP591" s="163"/>
      <c r="MIQ591" s="163"/>
      <c r="MIR591" s="163"/>
      <c r="MIS591" s="163"/>
      <c r="MIT591" s="163"/>
      <c r="MIU591" s="163"/>
      <c r="MIV591" s="163"/>
      <c r="MIW591" s="163"/>
      <c r="MIX591" s="163"/>
      <c r="MIY591" s="163"/>
      <c r="MIZ591" s="163"/>
      <c r="MJA591" s="163"/>
      <c r="MJB591" s="163"/>
      <c r="MJC591" s="163"/>
      <c r="MJD591" s="163"/>
      <c r="MJE591" s="163"/>
      <c r="MJF591" s="163"/>
      <c r="MJG591" s="163"/>
      <c r="MJH591" s="163"/>
      <c r="MJI591" s="163"/>
      <c r="MJJ591" s="163"/>
      <c r="MJK591" s="163"/>
      <c r="MJL591" s="163"/>
      <c r="MJM591" s="163"/>
      <c r="MJN591" s="163"/>
      <c r="MJO591" s="163"/>
      <c r="MJP591" s="163"/>
      <c r="MJQ591" s="163"/>
      <c r="MJR591" s="163"/>
      <c r="MJS591" s="163"/>
      <c r="MJT591" s="163"/>
      <c r="MJU591" s="163"/>
      <c r="MJV591" s="163"/>
      <c r="MJW591" s="163"/>
      <c r="MJX591" s="163"/>
      <c r="MJY591" s="163"/>
      <c r="MJZ591" s="163"/>
      <c r="MKA591" s="163"/>
      <c r="MKB591" s="163"/>
      <c r="MKC591" s="163"/>
      <c r="MKD591" s="163"/>
      <c r="MKE591" s="163"/>
      <c r="MKF591" s="163"/>
      <c r="MKG591" s="163"/>
      <c r="MKH591" s="163"/>
      <c r="MKI591" s="163"/>
      <c r="MKJ591" s="163"/>
      <c r="MKK591" s="163"/>
      <c r="MKL591" s="163"/>
      <c r="MKM591" s="163"/>
      <c r="MKN591" s="163"/>
      <c r="MKO591" s="163"/>
      <c r="MKP591" s="163"/>
      <c r="MKQ591" s="163"/>
      <c r="MKR591" s="163"/>
      <c r="MKS591" s="163"/>
      <c r="MKT591" s="163"/>
      <c r="MKU591" s="163"/>
      <c r="MKV591" s="163"/>
      <c r="MKW591" s="163"/>
      <c r="MKX591" s="163"/>
      <c r="MKY591" s="163"/>
      <c r="MKZ591" s="163"/>
      <c r="MLA591" s="163"/>
      <c r="MLB591" s="163"/>
      <c r="MLC591" s="163"/>
      <c r="MLD591" s="163"/>
      <c r="MLE591" s="163"/>
      <c r="MLF591" s="163"/>
      <c r="MLG591" s="163"/>
      <c r="MLH591" s="163"/>
      <c r="MLI591" s="163"/>
      <c r="MLJ591" s="163"/>
      <c r="MLK591" s="163"/>
      <c r="MLL591" s="163"/>
      <c r="MLM591" s="163"/>
      <c r="MLN591" s="163"/>
      <c r="MLO591" s="163"/>
      <c r="MLP591" s="163"/>
      <c r="MLQ591" s="163"/>
      <c r="MLR591" s="163"/>
      <c r="MLS591" s="163"/>
      <c r="MLT591" s="163"/>
      <c r="MLU591" s="163"/>
      <c r="MLV591" s="163"/>
      <c r="MLW591" s="163"/>
      <c r="MLX591" s="163"/>
      <c r="MLY591" s="163"/>
      <c r="MLZ591" s="163"/>
      <c r="MMA591" s="163"/>
      <c r="MMB591" s="163"/>
      <c r="MMC591" s="163"/>
      <c r="MMD591" s="163"/>
      <c r="MME591" s="163"/>
      <c r="MMF591" s="163"/>
      <c r="MMG591" s="163"/>
      <c r="MMH591" s="163"/>
      <c r="MMI591" s="163"/>
      <c r="MMJ591" s="163"/>
      <c r="MMK591" s="163"/>
      <c r="MML591" s="163"/>
      <c r="MMM591" s="163"/>
      <c r="MMN591" s="163"/>
      <c r="MMO591" s="163"/>
      <c r="MMP591" s="163"/>
      <c r="MMQ591" s="163"/>
      <c r="MMR591" s="163"/>
      <c r="MMS591" s="163"/>
      <c r="MMT591" s="163"/>
      <c r="MMU591" s="163"/>
      <c r="MMV591" s="163"/>
      <c r="MMW591" s="163"/>
      <c r="MMX591" s="163"/>
      <c r="MMY591" s="163"/>
      <c r="MMZ591" s="163"/>
      <c r="MNA591" s="163"/>
      <c r="MNB591" s="163"/>
      <c r="MNC591" s="163"/>
      <c r="MND591" s="163"/>
      <c r="MNE591" s="163"/>
      <c r="MNF591" s="163"/>
      <c r="MNG591" s="163"/>
      <c r="MNH591" s="163"/>
      <c r="MNI591" s="163"/>
      <c r="MNJ591" s="163"/>
      <c r="MNK591" s="163"/>
      <c r="MNL591" s="163"/>
      <c r="MNM591" s="163"/>
      <c r="MNN591" s="163"/>
      <c r="MNO591" s="163"/>
      <c r="MNP591" s="163"/>
      <c r="MNQ591" s="163"/>
      <c r="MNR591" s="163"/>
      <c r="MNS591" s="163"/>
      <c r="MNT591" s="163"/>
      <c r="MNU591" s="163"/>
      <c r="MNV591" s="163"/>
      <c r="MNW591" s="163"/>
      <c r="MNX591" s="163"/>
      <c r="MNY591" s="163"/>
      <c r="MNZ591" s="163"/>
      <c r="MOA591" s="163"/>
      <c r="MOB591" s="163"/>
      <c r="MOC591" s="163"/>
      <c r="MOD591" s="163"/>
      <c r="MOE591" s="163"/>
      <c r="MOF591" s="163"/>
      <c r="MOG591" s="163"/>
      <c r="MOH591" s="163"/>
      <c r="MOI591" s="163"/>
      <c r="MOJ591" s="163"/>
      <c r="MOK591" s="163"/>
      <c r="MOL591" s="163"/>
      <c r="MOM591" s="163"/>
      <c r="MON591" s="163"/>
      <c r="MOO591" s="163"/>
      <c r="MOP591" s="163"/>
      <c r="MOQ591" s="163"/>
      <c r="MOR591" s="163"/>
      <c r="MOS591" s="163"/>
      <c r="MOT591" s="163"/>
      <c r="MOU591" s="163"/>
      <c r="MOV591" s="163"/>
      <c r="MOW591" s="163"/>
      <c r="MOX591" s="163"/>
      <c r="MOY591" s="163"/>
      <c r="MOZ591" s="163"/>
      <c r="MPA591" s="163"/>
      <c r="MPB591" s="163"/>
      <c r="MPC591" s="163"/>
      <c r="MPD591" s="163"/>
      <c r="MPE591" s="163"/>
      <c r="MPF591" s="163"/>
      <c r="MPG591" s="163"/>
      <c r="MPH591" s="163"/>
      <c r="MPI591" s="163"/>
      <c r="MPJ591" s="163"/>
      <c r="MPK591" s="163"/>
      <c r="MPL591" s="163"/>
      <c r="MPM591" s="163"/>
      <c r="MPN591" s="163"/>
      <c r="MPO591" s="163"/>
      <c r="MPP591" s="163"/>
      <c r="MPQ591" s="163"/>
      <c r="MPR591" s="163"/>
      <c r="MPS591" s="163"/>
      <c r="MPT591" s="163"/>
      <c r="MPU591" s="163"/>
      <c r="MPV591" s="163"/>
      <c r="MPW591" s="163"/>
      <c r="MPX591" s="163"/>
      <c r="MPY591" s="163"/>
      <c r="MPZ591" s="163"/>
      <c r="MQA591" s="163"/>
      <c r="MQB591" s="163"/>
      <c r="MQC591" s="163"/>
      <c r="MQD591" s="163"/>
      <c r="MQE591" s="163"/>
      <c r="MQF591" s="163"/>
      <c r="MQG591" s="163"/>
      <c r="MQH591" s="163"/>
      <c r="MQI591" s="163"/>
      <c r="MQJ591" s="163"/>
      <c r="MQK591" s="163"/>
      <c r="MQL591" s="163"/>
      <c r="MQM591" s="163"/>
      <c r="MQN591" s="163"/>
      <c r="MQO591" s="163"/>
      <c r="MQP591" s="163"/>
      <c r="MQQ591" s="163"/>
      <c r="MQR591" s="163"/>
      <c r="MQS591" s="163"/>
      <c r="MQT591" s="163"/>
      <c r="MQU591" s="163"/>
      <c r="MQV591" s="163"/>
      <c r="MQW591" s="163"/>
      <c r="MQX591" s="163"/>
      <c r="MQY591" s="163"/>
      <c r="MQZ591" s="163"/>
      <c r="MRA591" s="163"/>
      <c r="MRB591" s="163"/>
      <c r="MRC591" s="163"/>
      <c r="MRD591" s="163"/>
      <c r="MRE591" s="163"/>
      <c r="MRF591" s="163"/>
      <c r="MRG591" s="163"/>
      <c r="MRH591" s="163"/>
      <c r="MRI591" s="163"/>
      <c r="MRJ591" s="163"/>
      <c r="MRK591" s="163"/>
      <c r="MRL591" s="163"/>
      <c r="MRM591" s="163"/>
      <c r="MRN591" s="163"/>
      <c r="MRO591" s="163"/>
      <c r="MRP591" s="163"/>
      <c r="MRQ591" s="163"/>
      <c r="MRR591" s="163"/>
      <c r="MRS591" s="163"/>
      <c r="MRT591" s="163"/>
      <c r="MRU591" s="163"/>
      <c r="MRV591" s="163"/>
      <c r="MRW591" s="163"/>
      <c r="MRX591" s="163"/>
      <c r="MRY591" s="163"/>
      <c r="MRZ591" s="163"/>
      <c r="MSA591" s="163"/>
      <c r="MSB591" s="163"/>
      <c r="MSC591" s="163"/>
      <c r="MSD591" s="163"/>
      <c r="MSE591" s="163"/>
      <c r="MSF591" s="163"/>
      <c r="MSG591" s="163"/>
      <c r="MSH591" s="163"/>
      <c r="MSI591" s="163"/>
      <c r="MSJ591" s="163"/>
      <c r="MSK591" s="163"/>
      <c r="MSL591" s="163"/>
      <c r="MSM591" s="163"/>
      <c r="MSN591" s="163"/>
      <c r="MSO591" s="163"/>
      <c r="MSP591" s="163"/>
      <c r="MSQ591" s="163"/>
      <c r="MSR591" s="163"/>
      <c r="MSS591" s="163"/>
      <c r="MST591" s="163"/>
      <c r="MSU591" s="163"/>
      <c r="MSV591" s="163"/>
      <c r="MSW591" s="163"/>
      <c r="MSX591" s="163"/>
      <c r="MSY591" s="163"/>
      <c r="MSZ591" s="163"/>
      <c r="MTA591" s="163"/>
      <c r="MTB591" s="163"/>
      <c r="MTC591" s="163"/>
      <c r="MTD591" s="163"/>
      <c r="MTE591" s="163"/>
      <c r="MTF591" s="163"/>
      <c r="MTG591" s="163"/>
      <c r="MTH591" s="163"/>
      <c r="MTI591" s="163"/>
      <c r="MTJ591" s="163"/>
      <c r="MTK591" s="163"/>
      <c r="MTL591" s="163"/>
      <c r="MTM591" s="163"/>
      <c r="MTN591" s="163"/>
      <c r="MTO591" s="163"/>
      <c r="MTP591" s="163"/>
      <c r="MTQ591" s="163"/>
      <c r="MTR591" s="163"/>
      <c r="MTS591" s="163"/>
      <c r="MTT591" s="163"/>
      <c r="MTU591" s="163"/>
      <c r="MTV591" s="163"/>
      <c r="MTW591" s="163"/>
      <c r="MTX591" s="163"/>
      <c r="MTY591" s="163"/>
      <c r="MTZ591" s="163"/>
      <c r="MUA591" s="163"/>
      <c r="MUB591" s="163"/>
      <c r="MUC591" s="163"/>
      <c r="MUD591" s="163"/>
      <c r="MUE591" s="163"/>
      <c r="MUF591" s="163"/>
      <c r="MUG591" s="163"/>
      <c r="MUH591" s="163"/>
      <c r="MUI591" s="163"/>
      <c r="MUJ591" s="163"/>
      <c r="MUK591" s="163"/>
      <c r="MUL591" s="163"/>
      <c r="MUM591" s="163"/>
      <c r="MUN591" s="163"/>
      <c r="MUO591" s="163"/>
      <c r="MUP591" s="163"/>
      <c r="MUQ591" s="163"/>
      <c r="MUR591" s="163"/>
      <c r="MUS591" s="163"/>
      <c r="MUT591" s="163"/>
      <c r="MUU591" s="163"/>
      <c r="MUV591" s="163"/>
      <c r="MUW591" s="163"/>
      <c r="MUX591" s="163"/>
      <c r="MUY591" s="163"/>
      <c r="MUZ591" s="163"/>
      <c r="MVA591" s="163"/>
      <c r="MVB591" s="163"/>
      <c r="MVC591" s="163"/>
      <c r="MVD591" s="163"/>
      <c r="MVE591" s="163"/>
      <c r="MVF591" s="163"/>
      <c r="MVG591" s="163"/>
      <c r="MVH591" s="163"/>
      <c r="MVI591" s="163"/>
      <c r="MVJ591" s="163"/>
      <c r="MVK591" s="163"/>
      <c r="MVL591" s="163"/>
      <c r="MVM591" s="163"/>
      <c r="MVN591" s="163"/>
      <c r="MVO591" s="163"/>
      <c r="MVP591" s="163"/>
      <c r="MVQ591" s="163"/>
      <c r="MVR591" s="163"/>
      <c r="MVS591" s="163"/>
      <c r="MVT591" s="163"/>
      <c r="MVU591" s="163"/>
      <c r="MVV591" s="163"/>
      <c r="MVW591" s="163"/>
      <c r="MVX591" s="163"/>
      <c r="MVY591" s="163"/>
      <c r="MVZ591" s="163"/>
      <c r="MWA591" s="163"/>
      <c r="MWB591" s="163"/>
      <c r="MWC591" s="163"/>
      <c r="MWD591" s="163"/>
      <c r="MWE591" s="163"/>
      <c r="MWF591" s="163"/>
      <c r="MWG591" s="163"/>
      <c r="MWH591" s="163"/>
      <c r="MWI591" s="163"/>
      <c r="MWJ591" s="163"/>
      <c r="MWK591" s="163"/>
      <c r="MWL591" s="163"/>
      <c r="MWM591" s="163"/>
      <c r="MWN591" s="163"/>
      <c r="MWO591" s="163"/>
      <c r="MWP591" s="163"/>
      <c r="MWQ591" s="163"/>
      <c r="MWR591" s="163"/>
      <c r="MWS591" s="163"/>
      <c r="MWT591" s="163"/>
      <c r="MWU591" s="163"/>
      <c r="MWV591" s="163"/>
      <c r="MWW591" s="163"/>
      <c r="MWX591" s="163"/>
      <c r="MWY591" s="163"/>
      <c r="MWZ591" s="163"/>
      <c r="MXA591" s="163"/>
      <c r="MXB591" s="163"/>
      <c r="MXC591" s="163"/>
      <c r="MXD591" s="163"/>
      <c r="MXE591" s="163"/>
      <c r="MXF591" s="163"/>
      <c r="MXG591" s="163"/>
      <c r="MXH591" s="163"/>
      <c r="MXI591" s="163"/>
      <c r="MXJ591" s="163"/>
      <c r="MXK591" s="163"/>
      <c r="MXL591" s="163"/>
      <c r="MXM591" s="163"/>
      <c r="MXN591" s="163"/>
      <c r="MXO591" s="163"/>
      <c r="MXP591" s="163"/>
      <c r="MXQ591" s="163"/>
      <c r="MXR591" s="163"/>
      <c r="MXS591" s="163"/>
      <c r="MXT591" s="163"/>
      <c r="MXU591" s="163"/>
      <c r="MXV591" s="163"/>
      <c r="MXW591" s="163"/>
      <c r="MXX591" s="163"/>
      <c r="MXY591" s="163"/>
      <c r="MXZ591" s="163"/>
      <c r="MYA591" s="163"/>
      <c r="MYB591" s="163"/>
      <c r="MYC591" s="163"/>
      <c r="MYD591" s="163"/>
      <c r="MYE591" s="163"/>
      <c r="MYF591" s="163"/>
      <c r="MYG591" s="163"/>
      <c r="MYH591" s="163"/>
      <c r="MYI591" s="163"/>
      <c r="MYJ591" s="163"/>
      <c r="MYK591" s="163"/>
      <c r="MYL591" s="163"/>
      <c r="MYM591" s="163"/>
      <c r="MYN591" s="163"/>
      <c r="MYO591" s="163"/>
      <c r="MYP591" s="163"/>
      <c r="MYQ591" s="163"/>
      <c r="MYR591" s="163"/>
      <c r="MYS591" s="163"/>
      <c r="MYT591" s="163"/>
      <c r="MYU591" s="163"/>
      <c r="MYV591" s="163"/>
      <c r="MYW591" s="163"/>
      <c r="MYX591" s="163"/>
      <c r="MYY591" s="163"/>
      <c r="MYZ591" s="163"/>
      <c r="MZA591" s="163"/>
      <c r="MZB591" s="163"/>
      <c r="MZC591" s="163"/>
      <c r="MZD591" s="163"/>
      <c r="MZE591" s="163"/>
      <c r="MZF591" s="163"/>
      <c r="MZG591" s="163"/>
      <c r="MZH591" s="163"/>
      <c r="MZI591" s="163"/>
      <c r="MZJ591" s="163"/>
      <c r="MZK591" s="163"/>
      <c r="MZL591" s="163"/>
      <c r="MZM591" s="163"/>
      <c r="MZN591" s="163"/>
      <c r="MZO591" s="163"/>
      <c r="MZP591" s="163"/>
      <c r="MZQ591" s="163"/>
      <c r="MZR591" s="163"/>
      <c r="MZS591" s="163"/>
      <c r="MZT591" s="163"/>
      <c r="MZU591" s="163"/>
      <c r="MZV591" s="163"/>
      <c r="MZW591" s="163"/>
      <c r="MZX591" s="163"/>
      <c r="MZY591" s="163"/>
      <c r="MZZ591" s="163"/>
      <c r="NAA591" s="163"/>
      <c r="NAB591" s="163"/>
      <c r="NAC591" s="163"/>
      <c r="NAD591" s="163"/>
      <c r="NAE591" s="163"/>
      <c r="NAF591" s="163"/>
      <c r="NAG591" s="163"/>
      <c r="NAH591" s="163"/>
      <c r="NAI591" s="163"/>
      <c r="NAJ591" s="163"/>
      <c r="NAK591" s="163"/>
      <c r="NAL591" s="163"/>
      <c r="NAM591" s="163"/>
      <c r="NAN591" s="163"/>
      <c r="NAO591" s="163"/>
      <c r="NAP591" s="163"/>
      <c r="NAQ591" s="163"/>
      <c r="NAR591" s="163"/>
      <c r="NAS591" s="163"/>
      <c r="NAT591" s="163"/>
      <c r="NAU591" s="163"/>
      <c r="NAV591" s="163"/>
      <c r="NAW591" s="163"/>
      <c r="NAX591" s="163"/>
      <c r="NAY591" s="163"/>
      <c r="NAZ591" s="163"/>
      <c r="NBA591" s="163"/>
      <c r="NBB591" s="163"/>
      <c r="NBC591" s="163"/>
      <c r="NBD591" s="163"/>
      <c r="NBE591" s="163"/>
      <c r="NBF591" s="163"/>
      <c r="NBG591" s="163"/>
      <c r="NBH591" s="163"/>
      <c r="NBI591" s="163"/>
      <c r="NBJ591" s="163"/>
      <c r="NBK591" s="163"/>
      <c r="NBL591" s="163"/>
      <c r="NBM591" s="163"/>
      <c r="NBN591" s="163"/>
      <c r="NBO591" s="163"/>
      <c r="NBP591" s="163"/>
      <c r="NBQ591" s="163"/>
      <c r="NBR591" s="163"/>
      <c r="NBS591" s="163"/>
      <c r="NBT591" s="163"/>
      <c r="NBU591" s="163"/>
      <c r="NBV591" s="163"/>
      <c r="NBW591" s="163"/>
      <c r="NBX591" s="163"/>
      <c r="NBY591" s="163"/>
      <c r="NBZ591" s="163"/>
      <c r="NCA591" s="163"/>
      <c r="NCB591" s="163"/>
      <c r="NCC591" s="163"/>
      <c r="NCD591" s="163"/>
      <c r="NCE591" s="163"/>
      <c r="NCF591" s="163"/>
      <c r="NCG591" s="163"/>
      <c r="NCH591" s="163"/>
      <c r="NCI591" s="163"/>
      <c r="NCJ591" s="163"/>
      <c r="NCK591" s="163"/>
      <c r="NCL591" s="163"/>
      <c r="NCM591" s="163"/>
      <c r="NCN591" s="163"/>
      <c r="NCO591" s="163"/>
      <c r="NCP591" s="163"/>
      <c r="NCQ591" s="163"/>
      <c r="NCR591" s="163"/>
      <c r="NCS591" s="163"/>
      <c r="NCT591" s="163"/>
      <c r="NCU591" s="163"/>
      <c r="NCV591" s="163"/>
      <c r="NCW591" s="163"/>
      <c r="NCX591" s="163"/>
      <c r="NCY591" s="163"/>
      <c r="NCZ591" s="163"/>
      <c r="NDA591" s="163"/>
      <c r="NDB591" s="163"/>
      <c r="NDC591" s="163"/>
      <c r="NDD591" s="163"/>
      <c r="NDE591" s="163"/>
      <c r="NDF591" s="163"/>
      <c r="NDG591" s="163"/>
      <c r="NDH591" s="163"/>
      <c r="NDI591" s="163"/>
      <c r="NDJ591" s="163"/>
      <c r="NDK591" s="163"/>
      <c r="NDL591" s="163"/>
      <c r="NDM591" s="163"/>
      <c r="NDN591" s="163"/>
      <c r="NDO591" s="163"/>
      <c r="NDP591" s="163"/>
      <c r="NDQ591" s="163"/>
      <c r="NDR591" s="163"/>
      <c r="NDS591" s="163"/>
      <c r="NDT591" s="163"/>
      <c r="NDU591" s="163"/>
      <c r="NDV591" s="163"/>
      <c r="NDW591" s="163"/>
      <c r="NDX591" s="163"/>
      <c r="NDY591" s="163"/>
      <c r="NDZ591" s="163"/>
      <c r="NEA591" s="163"/>
      <c r="NEB591" s="163"/>
      <c r="NEC591" s="163"/>
      <c r="NED591" s="163"/>
      <c r="NEE591" s="163"/>
      <c r="NEF591" s="163"/>
      <c r="NEG591" s="163"/>
      <c r="NEH591" s="163"/>
      <c r="NEI591" s="163"/>
      <c r="NEJ591" s="163"/>
      <c r="NEK591" s="163"/>
      <c r="NEL591" s="163"/>
      <c r="NEM591" s="163"/>
      <c r="NEN591" s="163"/>
      <c r="NEO591" s="163"/>
      <c r="NEP591" s="163"/>
      <c r="NEQ591" s="163"/>
      <c r="NER591" s="163"/>
      <c r="NES591" s="163"/>
      <c r="NET591" s="163"/>
      <c r="NEU591" s="163"/>
      <c r="NEV591" s="163"/>
      <c r="NEW591" s="163"/>
      <c r="NEX591" s="163"/>
      <c r="NEY591" s="163"/>
      <c r="NEZ591" s="163"/>
      <c r="NFA591" s="163"/>
      <c r="NFB591" s="163"/>
      <c r="NFC591" s="163"/>
      <c r="NFD591" s="163"/>
      <c r="NFE591" s="163"/>
      <c r="NFF591" s="163"/>
      <c r="NFG591" s="163"/>
      <c r="NFH591" s="163"/>
      <c r="NFI591" s="163"/>
      <c r="NFJ591" s="163"/>
      <c r="NFK591" s="163"/>
      <c r="NFL591" s="163"/>
      <c r="NFM591" s="163"/>
      <c r="NFN591" s="163"/>
      <c r="NFO591" s="163"/>
      <c r="NFP591" s="163"/>
      <c r="NFQ591" s="163"/>
      <c r="NFR591" s="163"/>
      <c r="NFS591" s="163"/>
      <c r="NFT591" s="163"/>
      <c r="NFU591" s="163"/>
      <c r="NFV591" s="163"/>
      <c r="NFW591" s="163"/>
      <c r="NFX591" s="163"/>
      <c r="NFY591" s="163"/>
      <c r="NFZ591" s="163"/>
      <c r="NGA591" s="163"/>
      <c r="NGB591" s="163"/>
      <c r="NGC591" s="163"/>
      <c r="NGD591" s="163"/>
      <c r="NGE591" s="163"/>
      <c r="NGF591" s="163"/>
      <c r="NGG591" s="163"/>
      <c r="NGH591" s="163"/>
      <c r="NGI591" s="163"/>
      <c r="NGJ591" s="163"/>
      <c r="NGK591" s="163"/>
      <c r="NGL591" s="163"/>
      <c r="NGM591" s="163"/>
      <c r="NGN591" s="163"/>
      <c r="NGO591" s="163"/>
      <c r="NGP591" s="163"/>
      <c r="NGQ591" s="163"/>
      <c r="NGR591" s="163"/>
      <c r="NGS591" s="163"/>
      <c r="NGT591" s="163"/>
      <c r="NGU591" s="163"/>
      <c r="NGV591" s="163"/>
      <c r="NGW591" s="163"/>
      <c r="NGX591" s="163"/>
      <c r="NGY591" s="163"/>
      <c r="NGZ591" s="163"/>
      <c r="NHA591" s="163"/>
      <c r="NHB591" s="163"/>
      <c r="NHC591" s="163"/>
      <c r="NHD591" s="163"/>
      <c r="NHE591" s="163"/>
      <c r="NHF591" s="163"/>
      <c r="NHG591" s="163"/>
      <c r="NHH591" s="163"/>
      <c r="NHI591" s="163"/>
      <c r="NHJ591" s="163"/>
      <c r="NHK591" s="163"/>
      <c r="NHL591" s="163"/>
      <c r="NHM591" s="163"/>
      <c r="NHN591" s="163"/>
      <c r="NHO591" s="163"/>
      <c r="NHP591" s="163"/>
      <c r="NHQ591" s="163"/>
      <c r="NHR591" s="163"/>
      <c r="NHS591" s="163"/>
      <c r="NHT591" s="163"/>
      <c r="NHU591" s="163"/>
      <c r="NHV591" s="163"/>
      <c r="NHW591" s="163"/>
      <c r="NHX591" s="163"/>
      <c r="NHY591" s="163"/>
      <c r="NHZ591" s="163"/>
      <c r="NIA591" s="163"/>
      <c r="NIB591" s="163"/>
      <c r="NIC591" s="163"/>
      <c r="NID591" s="163"/>
      <c r="NIE591" s="163"/>
      <c r="NIF591" s="163"/>
      <c r="NIG591" s="163"/>
      <c r="NIH591" s="163"/>
      <c r="NII591" s="163"/>
      <c r="NIJ591" s="163"/>
      <c r="NIK591" s="163"/>
      <c r="NIL591" s="163"/>
      <c r="NIM591" s="163"/>
      <c r="NIN591" s="163"/>
      <c r="NIO591" s="163"/>
      <c r="NIP591" s="163"/>
      <c r="NIQ591" s="163"/>
      <c r="NIR591" s="163"/>
      <c r="NIS591" s="163"/>
      <c r="NIT591" s="163"/>
      <c r="NIU591" s="163"/>
      <c r="NIV591" s="163"/>
      <c r="NIW591" s="163"/>
      <c r="NIX591" s="163"/>
      <c r="NIY591" s="163"/>
      <c r="NIZ591" s="163"/>
      <c r="NJA591" s="163"/>
      <c r="NJB591" s="163"/>
      <c r="NJC591" s="163"/>
      <c r="NJD591" s="163"/>
      <c r="NJE591" s="163"/>
      <c r="NJF591" s="163"/>
      <c r="NJG591" s="163"/>
      <c r="NJH591" s="163"/>
      <c r="NJI591" s="163"/>
      <c r="NJJ591" s="163"/>
      <c r="NJK591" s="163"/>
      <c r="NJL591" s="163"/>
      <c r="NJM591" s="163"/>
      <c r="NJN591" s="163"/>
      <c r="NJO591" s="163"/>
      <c r="NJP591" s="163"/>
      <c r="NJQ591" s="163"/>
      <c r="NJR591" s="163"/>
      <c r="NJS591" s="163"/>
      <c r="NJT591" s="163"/>
      <c r="NJU591" s="163"/>
      <c r="NJV591" s="163"/>
      <c r="NJW591" s="163"/>
      <c r="NJX591" s="163"/>
      <c r="NJY591" s="163"/>
      <c r="NJZ591" s="163"/>
      <c r="NKA591" s="163"/>
      <c r="NKB591" s="163"/>
      <c r="NKC591" s="163"/>
      <c r="NKD591" s="163"/>
      <c r="NKE591" s="163"/>
      <c r="NKF591" s="163"/>
      <c r="NKG591" s="163"/>
      <c r="NKH591" s="163"/>
      <c r="NKI591" s="163"/>
      <c r="NKJ591" s="163"/>
      <c r="NKK591" s="163"/>
      <c r="NKL591" s="163"/>
      <c r="NKM591" s="163"/>
      <c r="NKN591" s="163"/>
      <c r="NKO591" s="163"/>
      <c r="NKP591" s="163"/>
      <c r="NKQ591" s="163"/>
      <c r="NKR591" s="163"/>
      <c r="NKS591" s="163"/>
      <c r="NKT591" s="163"/>
      <c r="NKU591" s="163"/>
      <c r="NKV591" s="163"/>
      <c r="NKW591" s="163"/>
      <c r="NKX591" s="163"/>
      <c r="NKY591" s="163"/>
      <c r="NKZ591" s="163"/>
      <c r="NLA591" s="163"/>
      <c r="NLB591" s="163"/>
      <c r="NLC591" s="163"/>
      <c r="NLD591" s="163"/>
      <c r="NLE591" s="163"/>
      <c r="NLF591" s="163"/>
      <c r="NLG591" s="163"/>
      <c r="NLH591" s="163"/>
      <c r="NLI591" s="163"/>
      <c r="NLJ591" s="163"/>
      <c r="NLK591" s="163"/>
      <c r="NLL591" s="163"/>
      <c r="NLM591" s="163"/>
      <c r="NLN591" s="163"/>
      <c r="NLO591" s="163"/>
      <c r="NLP591" s="163"/>
      <c r="NLQ591" s="163"/>
      <c r="NLR591" s="163"/>
      <c r="NLS591" s="163"/>
      <c r="NLT591" s="163"/>
      <c r="NLU591" s="163"/>
      <c r="NLV591" s="163"/>
      <c r="NLW591" s="163"/>
      <c r="NLX591" s="163"/>
      <c r="NLY591" s="163"/>
      <c r="NLZ591" s="163"/>
      <c r="NMA591" s="163"/>
      <c r="NMB591" s="163"/>
      <c r="NMC591" s="163"/>
      <c r="NMD591" s="163"/>
      <c r="NME591" s="163"/>
      <c r="NMF591" s="163"/>
      <c r="NMG591" s="163"/>
      <c r="NMH591" s="163"/>
      <c r="NMI591" s="163"/>
      <c r="NMJ591" s="163"/>
      <c r="NMK591" s="163"/>
      <c r="NML591" s="163"/>
      <c r="NMM591" s="163"/>
      <c r="NMN591" s="163"/>
      <c r="NMO591" s="163"/>
      <c r="NMP591" s="163"/>
      <c r="NMQ591" s="163"/>
      <c r="NMR591" s="163"/>
      <c r="NMS591" s="163"/>
      <c r="NMT591" s="163"/>
      <c r="NMU591" s="163"/>
      <c r="NMV591" s="163"/>
      <c r="NMW591" s="163"/>
      <c r="NMX591" s="163"/>
      <c r="NMY591" s="163"/>
      <c r="NMZ591" s="163"/>
      <c r="NNA591" s="163"/>
      <c r="NNB591" s="163"/>
      <c r="NNC591" s="163"/>
      <c r="NND591" s="163"/>
      <c r="NNE591" s="163"/>
      <c r="NNF591" s="163"/>
      <c r="NNG591" s="163"/>
      <c r="NNH591" s="163"/>
      <c r="NNI591" s="163"/>
      <c r="NNJ591" s="163"/>
      <c r="NNK591" s="163"/>
      <c r="NNL591" s="163"/>
      <c r="NNM591" s="163"/>
      <c r="NNN591" s="163"/>
      <c r="NNO591" s="163"/>
      <c r="NNP591" s="163"/>
      <c r="NNQ591" s="163"/>
      <c r="NNR591" s="163"/>
      <c r="NNS591" s="163"/>
      <c r="NNT591" s="163"/>
      <c r="NNU591" s="163"/>
      <c r="NNV591" s="163"/>
      <c r="NNW591" s="163"/>
      <c r="NNX591" s="163"/>
      <c r="NNY591" s="163"/>
      <c r="NNZ591" s="163"/>
      <c r="NOA591" s="163"/>
      <c r="NOB591" s="163"/>
      <c r="NOC591" s="163"/>
      <c r="NOD591" s="163"/>
      <c r="NOE591" s="163"/>
      <c r="NOF591" s="163"/>
      <c r="NOG591" s="163"/>
      <c r="NOH591" s="163"/>
      <c r="NOI591" s="163"/>
      <c r="NOJ591" s="163"/>
      <c r="NOK591" s="163"/>
      <c r="NOL591" s="163"/>
      <c r="NOM591" s="163"/>
      <c r="NON591" s="163"/>
      <c r="NOO591" s="163"/>
      <c r="NOP591" s="163"/>
      <c r="NOQ591" s="163"/>
      <c r="NOR591" s="163"/>
      <c r="NOS591" s="163"/>
      <c r="NOT591" s="163"/>
      <c r="NOU591" s="163"/>
      <c r="NOV591" s="163"/>
      <c r="NOW591" s="163"/>
      <c r="NOX591" s="163"/>
      <c r="NOY591" s="163"/>
      <c r="NOZ591" s="163"/>
      <c r="NPA591" s="163"/>
      <c r="NPB591" s="163"/>
      <c r="NPC591" s="163"/>
      <c r="NPD591" s="163"/>
      <c r="NPE591" s="163"/>
      <c r="NPF591" s="163"/>
      <c r="NPG591" s="163"/>
      <c r="NPH591" s="163"/>
      <c r="NPI591" s="163"/>
      <c r="NPJ591" s="163"/>
      <c r="NPK591" s="163"/>
      <c r="NPL591" s="163"/>
      <c r="NPM591" s="163"/>
      <c r="NPN591" s="163"/>
      <c r="NPO591" s="163"/>
      <c r="NPP591" s="163"/>
      <c r="NPQ591" s="163"/>
      <c r="NPR591" s="163"/>
      <c r="NPS591" s="163"/>
      <c r="NPT591" s="163"/>
      <c r="NPU591" s="163"/>
      <c r="NPV591" s="163"/>
      <c r="NPW591" s="163"/>
      <c r="NPX591" s="163"/>
      <c r="NPY591" s="163"/>
      <c r="NPZ591" s="163"/>
      <c r="NQA591" s="163"/>
      <c r="NQB591" s="163"/>
      <c r="NQC591" s="163"/>
      <c r="NQD591" s="163"/>
      <c r="NQE591" s="163"/>
      <c r="NQF591" s="163"/>
      <c r="NQG591" s="163"/>
      <c r="NQH591" s="163"/>
      <c r="NQI591" s="163"/>
      <c r="NQJ591" s="163"/>
      <c r="NQK591" s="163"/>
      <c r="NQL591" s="163"/>
      <c r="NQM591" s="163"/>
      <c r="NQN591" s="163"/>
      <c r="NQO591" s="163"/>
      <c r="NQP591" s="163"/>
      <c r="NQQ591" s="163"/>
      <c r="NQR591" s="163"/>
      <c r="NQS591" s="163"/>
      <c r="NQT591" s="163"/>
      <c r="NQU591" s="163"/>
      <c r="NQV591" s="163"/>
      <c r="NQW591" s="163"/>
      <c r="NQX591" s="163"/>
      <c r="NQY591" s="163"/>
      <c r="NQZ591" s="163"/>
      <c r="NRA591" s="163"/>
      <c r="NRB591" s="163"/>
      <c r="NRC591" s="163"/>
      <c r="NRD591" s="163"/>
      <c r="NRE591" s="163"/>
      <c r="NRF591" s="163"/>
      <c r="NRG591" s="163"/>
      <c r="NRH591" s="163"/>
      <c r="NRI591" s="163"/>
      <c r="NRJ591" s="163"/>
      <c r="NRK591" s="163"/>
      <c r="NRL591" s="163"/>
      <c r="NRM591" s="163"/>
      <c r="NRN591" s="163"/>
      <c r="NRO591" s="163"/>
      <c r="NRP591" s="163"/>
      <c r="NRQ591" s="163"/>
      <c r="NRR591" s="163"/>
      <c r="NRS591" s="163"/>
      <c r="NRT591" s="163"/>
      <c r="NRU591" s="163"/>
      <c r="NRV591" s="163"/>
      <c r="NRW591" s="163"/>
      <c r="NRX591" s="163"/>
      <c r="NRY591" s="163"/>
      <c r="NRZ591" s="163"/>
      <c r="NSA591" s="163"/>
      <c r="NSB591" s="163"/>
      <c r="NSC591" s="163"/>
      <c r="NSD591" s="163"/>
      <c r="NSE591" s="163"/>
      <c r="NSF591" s="163"/>
      <c r="NSG591" s="163"/>
      <c r="NSH591" s="163"/>
      <c r="NSI591" s="163"/>
      <c r="NSJ591" s="163"/>
      <c r="NSK591" s="163"/>
      <c r="NSL591" s="163"/>
      <c r="NSM591" s="163"/>
      <c r="NSN591" s="163"/>
      <c r="NSO591" s="163"/>
      <c r="NSP591" s="163"/>
      <c r="NSQ591" s="163"/>
      <c r="NSR591" s="163"/>
      <c r="NSS591" s="163"/>
      <c r="NST591" s="163"/>
      <c r="NSU591" s="163"/>
      <c r="NSV591" s="163"/>
      <c r="NSW591" s="163"/>
      <c r="NSX591" s="163"/>
      <c r="NSY591" s="163"/>
      <c r="NSZ591" s="163"/>
      <c r="NTA591" s="163"/>
      <c r="NTB591" s="163"/>
      <c r="NTC591" s="163"/>
      <c r="NTD591" s="163"/>
      <c r="NTE591" s="163"/>
      <c r="NTF591" s="163"/>
      <c r="NTG591" s="163"/>
      <c r="NTH591" s="163"/>
      <c r="NTI591" s="163"/>
      <c r="NTJ591" s="163"/>
      <c r="NTK591" s="163"/>
      <c r="NTL591" s="163"/>
      <c r="NTM591" s="163"/>
      <c r="NTN591" s="163"/>
      <c r="NTO591" s="163"/>
      <c r="NTP591" s="163"/>
      <c r="NTQ591" s="163"/>
      <c r="NTR591" s="163"/>
      <c r="NTS591" s="163"/>
      <c r="NTT591" s="163"/>
      <c r="NTU591" s="163"/>
      <c r="NTV591" s="163"/>
      <c r="NTW591" s="163"/>
      <c r="NTX591" s="163"/>
      <c r="NTY591" s="163"/>
      <c r="NTZ591" s="163"/>
      <c r="NUA591" s="163"/>
      <c r="NUB591" s="163"/>
      <c r="NUC591" s="163"/>
      <c r="NUD591" s="163"/>
      <c r="NUE591" s="163"/>
      <c r="NUF591" s="163"/>
      <c r="NUG591" s="163"/>
      <c r="NUH591" s="163"/>
      <c r="NUI591" s="163"/>
      <c r="NUJ591" s="163"/>
      <c r="NUK591" s="163"/>
      <c r="NUL591" s="163"/>
      <c r="NUM591" s="163"/>
      <c r="NUN591" s="163"/>
      <c r="NUO591" s="163"/>
      <c r="NUP591" s="163"/>
      <c r="NUQ591" s="163"/>
      <c r="NUR591" s="163"/>
      <c r="NUS591" s="163"/>
      <c r="NUT591" s="163"/>
      <c r="NUU591" s="163"/>
      <c r="NUV591" s="163"/>
      <c r="NUW591" s="163"/>
      <c r="NUX591" s="163"/>
      <c r="NUY591" s="163"/>
      <c r="NUZ591" s="163"/>
      <c r="NVA591" s="163"/>
      <c r="NVB591" s="163"/>
      <c r="NVC591" s="163"/>
      <c r="NVD591" s="163"/>
      <c r="NVE591" s="163"/>
      <c r="NVF591" s="163"/>
      <c r="NVG591" s="163"/>
      <c r="NVH591" s="163"/>
      <c r="NVI591" s="163"/>
      <c r="NVJ591" s="163"/>
      <c r="NVK591" s="163"/>
      <c r="NVL591" s="163"/>
      <c r="NVM591" s="163"/>
      <c r="NVN591" s="163"/>
      <c r="NVO591" s="163"/>
      <c r="NVP591" s="163"/>
      <c r="NVQ591" s="163"/>
      <c r="NVR591" s="163"/>
      <c r="NVS591" s="163"/>
      <c r="NVT591" s="163"/>
      <c r="NVU591" s="163"/>
      <c r="NVV591" s="163"/>
      <c r="NVW591" s="163"/>
      <c r="NVX591" s="163"/>
      <c r="NVY591" s="163"/>
      <c r="NVZ591" s="163"/>
      <c r="NWA591" s="163"/>
      <c r="NWB591" s="163"/>
      <c r="NWC591" s="163"/>
      <c r="NWD591" s="163"/>
      <c r="NWE591" s="163"/>
      <c r="NWF591" s="163"/>
      <c r="NWG591" s="163"/>
      <c r="NWH591" s="163"/>
      <c r="NWI591" s="163"/>
      <c r="NWJ591" s="163"/>
      <c r="NWK591" s="163"/>
      <c r="NWL591" s="163"/>
      <c r="NWM591" s="163"/>
      <c r="NWN591" s="163"/>
      <c r="NWO591" s="163"/>
      <c r="NWP591" s="163"/>
      <c r="NWQ591" s="163"/>
      <c r="NWR591" s="163"/>
      <c r="NWS591" s="163"/>
      <c r="NWT591" s="163"/>
      <c r="NWU591" s="163"/>
      <c r="NWV591" s="163"/>
      <c r="NWW591" s="163"/>
      <c r="NWX591" s="163"/>
      <c r="NWY591" s="163"/>
      <c r="NWZ591" s="163"/>
      <c r="NXA591" s="163"/>
      <c r="NXB591" s="163"/>
      <c r="NXC591" s="163"/>
      <c r="NXD591" s="163"/>
      <c r="NXE591" s="163"/>
      <c r="NXF591" s="163"/>
      <c r="NXG591" s="163"/>
      <c r="NXH591" s="163"/>
      <c r="NXI591" s="163"/>
      <c r="NXJ591" s="163"/>
      <c r="NXK591" s="163"/>
      <c r="NXL591" s="163"/>
      <c r="NXM591" s="163"/>
      <c r="NXN591" s="163"/>
      <c r="NXO591" s="163"/>
      <c r="NXP591" s="163"/>
      <c r="NXQ591" s="163"/>
      <c r="NXR591" s="163"/>
      <c r="NXS591" s="163"/>
      <c r="NXT591" s="163"/>
      <c r="NXU591" s="163"/>
      <c r="NXV591" s="163"/>
      <c r="NXW591" s="163"/>
      <c r="NXX591" s="163"/>
      <c r="NXY591" s="163"/>
      <c r="NXZ591" s="163"/>
      <c r="NYA591" s="163"/>
      <c r="NYB591" s="163"/>
      <c r="NYC591" s="163"/>
      <c r="NYD591" s="163"/>
      <c r="NYE591" s="163"/>
      <c r="NYF591" s="163"/>
      <c r="NYG591" s="163"/>
      <c r="NYH591" s="163"/>
      <c r="NYI591" s="163"/>
      <c r="NYJ591" s="163"/>
      <c r="NYK591" s="163"/>
      <c r="NYL591" s="163"/>
      <c r="NYM591" s="163"/>
      <c r="NYN591" s="163"/>
      <c r="NYO591" s="163"/>
      <c r="NYP591" s="163"/>
      <c r="NYQ591" s="163"/>
      <c r="NYR591" s="163"/>
      <c r="NYS591" s="163"/>
      <c r="NYT591" s="163"/>
      <c r="NYU591" s="163"/>
      <c r="NYV591" s="163"/>
      <c r="NYW591" s="163"/>
      <c r="NYX591" s="163"/>
      <c r="NYY591" s="163"/>
      <c r="NYZ591" s="163"/>
      <c r="NZA591" s="163"/>
      <c r="NZB591" s="163"/>
      <c r="NZC591" s="163"/>
      <c r="NZD591" s="163"/>
      <c r="NZE591" s="163"/>
      <c r="NZF591" s="163"/>
      <c r="NZG591" s="163"/>
      <c r="NZH591" s="163"/>
      <c r="NZI591" s="163"/>
      <c r="NZJ591" s="163"/>
      <c r="NZK591" s="163"/>
      <c r="NZL591" s="163"/>
      <c r="NZM591" s="163"/>
      <c r="NZN591" s="163"/>
      <c r="NZO591" s="163"/>
      <c r="NZP591" s="163"/>
      <c r="NZQ591" s="163"/>
      <c r="NZR591" s="163"/>
      <c r="NZS591" s="163"/>
      <c r="NZT591" s="163"/>
      <c r="NZU591" s="163"/>
      <c r="NZV591" s="163"/>
      <c r="NZW591" s="163"/>
      <c r="NZX591" s="163"/>
      <c r="NZY591" s="163"/>
      <c r="NZZ591" s="163"/>
      <c r="OAA591" s="163"/>
      <c r="OAB591" s="163"/>
      <c r="OAC591" s="163"/>
      <c r="OAD591" s="163"/>
      <c r="OAE591" s="163"/>
      <c r="OAF591" s="163"/>
      <c r="OAG591" s="163"/>
      <c r="OAH591" s="163"/>
      <c r="OAI591" s="163"/>
      <c r="OAJ591" s="163"/>
      <c r="OAK591" s="163"/>
      <c r="OAL591" s="163"/>
      <c r="OAM591" s="163"/>
      <c r="OAN591" s="163"/>
      <c r="OAO591" s="163"/>
      <c r="OAP591" s="163"/>
      <c r="OAQ591" s="163"/>
      <c r="OAR591" s="163"/>
      <c r="OAS591" s="163"/>
      <c r="OAT591" s="163"/>
      <c r="OAU591" s="163"/>
      <c r="OAV591" s="163"/>
      <c r="OAW591" s="163"/>
      <c r="OAX591" s="163"/>
      <c r="OAY591" s="163"/>
      <c r="OAZ591" s="163"/>
      <c r="OBA591" s="163"/>
      <c r="OBB591" s="163"/>
      <c r="OBC591" s="163"/>
      <c r="OBD591" s="163"/>
      <c r="OBE591" s="163"/>
      <c r="OBF591" s="163"/>
      <c r="OBG591" s="163"/>
      <c r="OBH591" s="163"/>
      <c r="OBI591" s="163"/>
      <c r="OBJ591" s="163"/>
      <c r="OBK591" s="163"/>
      <c r="OBL591" s="163"/>
      <c r="OBM591" s="163"/>
      <c r="OBN591" s="163"/>
      <c r="OBO591" s="163"/>
      <c r="OBP591" s="163"/>
      <c r="OBQ591" s="163"/>
      <c r="OBR591" s="163"/>
      <c r="OBS591" s="163"/>
      <c r="OBT591" s="163"/>
      <c r="OBU591" s="163"/>
      <c r="OBV591" s="163"/>
      <c r="OBW591" s="163"/>
      <c r="OBX591" s="163"/>
      <c r="OBY591" s="163"/>
      <c r="OBZ591" s="163"/>
      <c r="OCA591" s="163"/>
      <c r="OCB591" s="163"/>
      <c r="OCC591" s="163"/>
      <c r="OCD591" s="163"/>
      <c r="OCE591" s="163"/>
      <c r="OCF591" s="163"/>
      <c r="OCG591" s="163"/>
      <c r="OCH591" s="163"/>
      <c r="OCI591" s="163"/>
      <c r="OCJ591" s="163"/>
      <c r="OCK591" s="163"/>
      <c r="OCL591" s="163"/>
      <c r="OCM591" s="163"/>
      <c r="OCN591" s="163"/>
      <c r="OCO591" s="163"/>
      <c r="OCP591" s="163"/>
      <c r="OCQ591" s="163"/>
      <c r="OCR591" s="163"/>
      <c r="OCS591" s="163"/>
      <c r="OCT591" s="163"/>
      <c r="OCU591" s="163"/>
      <c r="OCV591" s="163"/>
      <c r="OCW591" s="163"/>
      <c r="OCX591" s="163"/>
      <c r="OCY591" s="163"/>
      <c r="OCZ591" s="163"/>
      <c r="ODA591" s="163"/>
      <c r="ODB591" s="163"/>
      <c r="ODC591" s="163"/>
      <c r="ODD591" s="163"/>
      <c r="ODE591" s="163"/>
      <c r="ODF591" s="163"/>
      <c r="ODG591" s="163"/>
      <c r="ODH591" s="163"/>
      <c r="ODI591" s="163"/>
      <c r="ODJ591" s="163"/>
      <c r="ODK591" s="163"/>
      <c r="ODL591" s="163"/>
      <c r="ODM591" s="163"/>
      <c r="ODN591" s="163"/>
      <c r="ODO591" s="163"/>
      <c r="ODP591" s="163"/>
      <c r="ODQ591" s="163"/>
      <c r="ODR591" s="163"/>
      <c r="ODS591" s="163"/>
      <c r="ODT591" s="163"/>
      <c r="ODU591" s="163"/>
      <c r="ODV591" s="163"/>
      <c r="ODW591" s="163"/>
      <c r="ODX591" s="163"/>
      <c r="ODY591" s="163"/>
      <c r="ODZ591" s="163"/>
      <c r="OEA591" s="163"/>
      <c r="OEB591" s="163"/>
      <c r="OEC591" s="163"/>
      <c r="OED591" s="163"/>
      <c r="OEE591" s="163"/>
      <c r="OEF591" s="163"/>
      <c r="OEG591" s="163"/>
      <c r="OEH591" s="163"/>
      <c r="OEI591" s="163"/>
      <c r="OEJ591" s="163"/>
      <c r="OEK591" s="163"/>
      <c r="OEL591" s="163"/>
      <c r="OEM591" s="163"/>
      <c r="OEN591" s="163"/>
      <c r="OEO591" s="163"/>
      <c r="OEP591" s="163"/>
      <c r="OEQ591" s="163"/>
      <c r="OER591" s="163"/>
      <c r="OES591" s="163"/>
      <c r="OET591" s="163"/>
      <c r="OEU591" s="163"/>
      <c r="OEV591" s="163"/>
      <c r="OEW591" s="163"/>
      <c r="OEX591" s="163"/>
      <c r="OEY591" s="163"/>
      <c r="OEZ591" s="163"/>
      <c r="OFA591" s="163"/>
      <c r="OFB591" s="163"/>
      <c r="OFC591" s="163"/>
      <c r="OFD591" s="163"/>
      <c r="OFE591" s="163"/>
      <c r="OFF591" s="163"/>
      <c r="OFG591" s="163"/>
      <c r="OFH591" s="163"/>
      <c r="OFI591" s="163"/>
      <c r="OFJ591" s="163"/>
      <c r="OFK591" s="163"/>
      <c r="OFL591" s="163"/>
      <c r="OFM591" s="163"/>
      <c r="OFN591" s="163"/>
      <c r="OFO591" s="163"/>
      <c r="OFP591" s="163"/>
      <c r="OFQ591" s="163"/>
      <c r="OFR591" s="163"/>
      <c r="OFS591" s="163"/>
      <c r="OFT591" s="163"/>
      <c r="OFU591" s="163"/>
      <c r="OFV591" s="163"/>
      <c r="OFW591" s="163"/>
      <c r="OFX591" s="163"/>
      <c r="OFY591" s="163"/>
      <c r="OFZ591" s="163"/>
      <c r="OGA591" s="163"/>
      <c r="OGB591" s="163"/>
      <c r="OGC591" s="163"/>
      <c r="OGD591" s="163"/>
      <c r="OGE591" s="163"/>
      <c r="OGF591" s="163"/>
      <c r="OGG591" s="163"/>
      <c r="OGH591" s="163"/>
      <c r="OGI591" s="163"/>
      <c r="OGJ591" s="163"/>
      <c r="OGK591" s="163"/>
      <c r="OGL591" s="163"/>
      <c r="OGM591" s="163"/>
      <c r="OGN591" s="163"/>
      <c r="OGO591" s="163"/>
      <c r="OGP591" s="163"/>
      <c r="OGQ591" s="163"/>
      <c r="OGR591" s="163"/>
      <c r="OGS591" s="163"/>
      <c r="OGT591" s="163"/>
      <c r="OGU591" s="163"/>
      <c r="OGV591" s="163"/>
      <c r="OGW591" s="163"/>
      <c r="OGX591" s="163"/>
      <c r="OGY591" s="163"/>
      <c r="OGZ591" s="163"/>
      <c r="OHA591" s="163"/>
      <c r="OHB591" s="163"/>
      <c r="OHC591" s="163"/>
      <c r="OHD591" s="163"/>
      <c r="OHE591" s="163"/>
      <c r="OHF591" s="163"/>
      <c r="OHG591" s="163"/>
      <c r="OHH591" s="163"/>
      <c r="OHI591" s="163"/>
      <c r="OHJ591" s="163"/>
      <c r="OHK591" s="163"/>
      <c r="OHL591" s="163"/>
      <c r="OHM591" s="163"/>
      <c r="OHN591" s="163"/>
      <c r="OHO591" s="163"/>
      <c r="OHP591" s="163"/>
      <c r="OHQ591" s="163"/>
      <c r="OHR591" s="163"/>
      <c r="OHS591" s="163"/>
      <c r="OHT591" s="163"/>
      <c r="OHU591" s="163"/>
      <c r="OHV591" s="163"/>
      <c r="OHW591" s="163"/>
      <c r="OHX591" s="163"/>
      <c r="OHY591" s="163"/>
      <c r="OHZ591" s="163"/>
      <c r="OIA591" s="163"/>
      <c r="OIB591" s="163"/>
      <c r="OIC591" s="163"/>
      <c r="OID591" s="163"/>
      <c r="OIE591" s="163"/>
      <c r="OIF591" s="163"/>
      <c r="OIG591" s="163"/>
      <c r="OIH591" s="163"/>
      <c r="OII591" s="163"/>
      <c r="OIJ591" s="163"/>
      <c r="OIK591" s="163"/>
      <c r="OIL591" s="163"/>
      <c r="OIM591" s="163"/>
      <c r="OIN591" s="163"/>
      <c r="OIO591" s="163"/>
      <c r="OIP591" s="163"/>
      <c r="OIQ591" s="163"/>
      <c r="OIR591" s="163"/>
      <c r="OIS591" s="163"/>
      <c r="OIT591" s="163"/>
      <c r="OIU591" s="163"/>
      <c r="OIV591" s="163"/>
      <c r="OIW591" s="163"/>
      <c r="OIX591" s="163"/>
      <c r="OIY591" s="163"/>
      <c r="OIZ591" s="163"/>
      <c r="OJA591" s="163"/>
      <c r="OJB591" s="163"/>
      <c r="OJC591" s="163"/>
      <c r="OJD591" s="163"/>
      <c r="OJE591" s="163"/>
      <c r="OJF591" s="163"/>
      <c r="OJG591" s="163"/>
      <c r="OJH591" s="163"/>
      <c r="OJI591" s="163"/>
      <c r="OJJ591" s="163"/>
      <c r="OJK591" s="163"/>
      <c r="OJL591" s="163"/>
      <c r="OJM591" s="163"/>
      <c r="OJN591" s="163"/>
      <c r="OJO591" s="163"/>
      <c r="OJP591" s="163"/>
      <c r="OJQ591" s="163"/>
      <c r="OJR591" s="163"/>
      <c r="OJS591" s="163"/>
      <c r="OJT591" s="163"/>
      <c r="OJU591" s="163"/>
      <c r="OJV591" s="163"/>
      <c r="OJW591" s="163"/>
      <c r="OJX591" s="163"/>
      <c r="OJY591" s="163"/>
      <c r="OJZ591" s="163"/>
      <c r="OKA591" s="163"/>
      <c r="OKB591" s="163"/>
      <c r="OKC591" s="163"/>
      <c r="OKD591" s="163"/>
      <c r="OKE591" s="163"/>
      <c r="OKF591" s="163"/>
      <c r="OKG591" s="163"/>
      <c r="OKH591" s="163"/>
      <c r="OKI591" s="163"/>
      <c r="OKJ591" s="163"/>
      <c r="OKK591" s="163"/>
      <c r="OKL591" s="163"/>
      <c r="OKM591" s="163"/>
      <c r="OKN591" s="163"/>
      <c r="OKO591" s="163"/>
      <c r="OKP591" s="163"/>
      <c r="OKQ591" s="163"/>
      <c r="OKR591" s="163"/>
      <c r="OKS591" s="163"/>
      <c r="OKT591" s="163"/>
      <c r="OKU591" s="163"/>
      <c r="OKV591" s="163"/>
      <c r="OKW591" s="163"/>
      <c r="OKX591" s="163"/>
      <c r="OKY591" s="163"/>
      <c r="OKZ591" s="163"/>
      <c r="OLA591" s="163"/>
      <c r="OLB591" s="163"/>
      <c r="OLC591" s="163"/>
      <c r="OLD591" s="163"/>
      <c r="OLE591" s="163"/>
      <c r="OLF591" s="163"/>
      <c r="OLG591" s="163"/>
      <c r="OLH591" s="163"/>
      <c r="OLI591" s="163"/>
      <c r="OLJ591" s="163"/>
      <c r="OLK591" s="163"/>
      <c r="OLL591" s="163"/>
      <c r="OLM591" s="163"/>
      <c r="OLN591" s="163"/>
      <c r="OLO591" s="163"/>
      <c r="OLP591" s="163"/>
      <c r="OLQ591" s="163"/>
      <c r="OLR591" s="163"/>
      <c r="OLS591" s="163"/>
      <c r="OLT591" s="163"/>
      <c r="OLU591" s="163"/>
      <c r="OLV591" s="163"/>
      <c r="OLW591" s="163"/>
      <c r="OLX591" s="163"/>
      <c r="OLY591" s="163"/>
      <c r="OLZ591" s="163"/>
      <c r="OMA591" s="163"/>
      <c r="OMB591" s="163"/>
      <c r="OMC591" s="163"/>
      <c r="OMD591" s="163"/>
      <c r="OME591" s="163"/>
      <c r="OMF591" s="163"/>
      <c r="OMG591" s="163"/>
      <c r="OMH591" s="163"/>
      <c r="OMI591" s="163"/>
      <c r="OMJ591" s="163"/>
      <c r="OMK591" s="163"/>
      <c r="OML591" s="163"/>
      <c r="OMM591" s="163"/>
      <c r="OMN591" s="163"/>
      <c r="OMO591" s="163"/>
      <c r="OMP591" s="163"/>
      <c r="OMQ591" s="163"/>
      <c r="OMR591" s="163"/>
      <c r="OMS591" s="163"/>
      <c r="OMT591" s="163"/>
      <c r="OMU591" s="163"/>
      <c r="OMV591" s="163"/>
      <c r="OMW591" s="163"/>
      <c r="OMX591" s="163"/>
      <c r="OMY591" s="163"/>
      <c r="OMZ591" s="163"/>
      <c r="ONA591" s="163"/>
      <c r="ONB591" s="163"/>
      <c r="ONC591" s="163"/>
      <c r="OND591" s="163"/>
      <c r="ONE591" s="163"/>
      <c r="ONF591" s="163"/>
      <c r="ONG591" s="163"/>
      <c r="ONH591" s="163"/>
      <c r="ONI591" s="163"/>
      <c r="ONJ591" s="163"/>
      <c r="ONK591" s="163"/>
      <c r="ONL591" s="163"/>
      <c r="ONM591" s="163"/>
      <c r="ONN591" s="163"/>
      <c r="ONO591" s="163"/>
      <c r="ONP591" s="163"/>
      <c r="ONQ591" s="163"/>
      <c r="ONR591" s="163"/>
      <c r="ONS591" s="163"/>
      <c r="ONT591" s="163"/>
      <c r="ONU591" s="163"/>
      <c r="ONV591" s="163"/>
      <c r="ONW591" s="163"/>
      <c r="ONX591" s="163"/>
      <c r="ONY591" s="163"/>
      <c r="ONZ591" s="163"/>
      <c r="OOA591" s="163"/>
      <c r="OOB591" s="163"/>
      <c r="OOC591" s="163"/>
      <c r="OOD591" s="163"/>
      <c r="OOE591" s="163"/>
      <c r="OOF591" s="163"/>
      <c r="OOG591" s="163"/>
      <c r="OOH591" s="163"/>
      <c r="OOI591" s="163"/>
      <c r="OOJ591" s="163"/>
      <c r="OOK591" s="163"/>
      <c r="OOL591" s="163"/>
      <c r="OOM591" s="163"/>
      <c r="OON591" s="163"/>
      <c r="OOO591" s="163"/>
      <c r="OOP591" s="163"/>
      <c r="OOQ591" s="163"/>
      <c r="OOR591" s="163"/>
      <c r="OOS591" s="163"/>
      <c r="OOT591" s="163"/>
      <c r="OOU591" s="163"/>
      <c r="OOV591" s="163"/>
      <c r="OOW591" s="163"/>
      <c r="OOX591" s="163"/>
      <c r="OOY591" s="163"/>
      <c r="OOZ591" s="163"/>
      <c r="OPA591" s="163"/>
      <c r="OPB591" s="163"/>
      <c r="OPC591" s="163"/>
      <c r="OPD591" s="163"/>
      <c r="OPE591" s="163"/>
      <c r="OPF591" s="163"/>
      <c r="OPG591" s="163"/>
      <c r="OPH591" s="163"/>
      <c r="OPI591" s="163"/>
      <c r="OPJ591" s="163"/>
      <c r="OPK591" s="163"/>
      <c r="OPL591" s="163"/>
      <c r="OPM591" s="163"/>
      <c r="OPN591" s="163"/>
      <c r="OPO591" s="163"/>
      <c r="OPP591" s="163"/>
      <c r="OPQ591" s="163"/>
      <c r="OPR591" s="163"/>
      <c r="OPS591" s="163"/>
      <c r="OPT591" s="163"/>
      <c r="OPU591" s="163"/>
      <c r="OPV591" s="163"/>
      <c r="OPW591" s="163"/>
      <c r="OPX591" s="163"/>
      <c r="OPY591" s="163"/>
      <c r="OPZ591" s="163"/>
      <c r="OQA591" s="163"/>
      <c r="OQB591" s="163"/>
      <c r="OQC591" s="163"/>
      <c r="OQD591" s="163"/>
      <c r="OQE591" s="163"/>
      <c r="OQF591" s="163"/>
      <c r="OQG591" s="163"/>
      <c r="OQH591" s="163"/>
      <c r="OQI591" s="163"/>
      <c r="OQJ591" s="163"/>
      <c r="OQK591" s="163"/>
      <c r="OQL591" s="163"/>
      <c r="OQM591" s="163"/>
      <c r="OQN591" s="163"/>
      <c r="OQO591" s="163"/>
      <c r="OQP591" s="163"/>
      <c r="OQQ591" s="163"/>
      <c r="OQR591" s="163"/>
      <c r="OQS591" s="163"/>
      <c r="OQT591" s="163"/>
      <c r="OQU591" s="163"/>
      <c r="OQV591" s="163"/>
      <c r="OQW591" s="163"/>
      <c r="OQX591" s="163"/>
      <c r="OQY591" s="163"/>
      <c r="OQZ591" s="163"/>
      <c r="ORA591" s="163"/>
      <c r="ORB591" s="163"/>
      <c r="ORC591" s="163"/>
      <c r="ORD591" s="163"/>
      <c r="ORE591" s="163"/>
      <c r="ORF591" s="163"/>
      <c r="ORG591" s="163"/>
      <c r="ORH591" s="163"/>
      <c r="ORI591" s="163"/>
      <c r="ORJ591" s="163"/>
      <c r="ORK591" s="163"/>
      <c r="ORL591" s="163"/>
      <c r="ORM591" s="163"/>
      <c r="ORN591" s="163"/>
      <c r="ORO591" s="163"/>
      <c r="ORP591" s="163"/>
      <c r="ORQ591" s="163"/>
      <c r="ORR591" s="163"/>
      <c r="ORS591" s="163"/>
      <c r="ORT591" s="163"/>
      <c r="ORU591" s="163"/>
      <c r="ORV591" s="163"/>
      <c r="ORW591" s="163"/>
      <c r="ORX591" s="163"/>
      <c r="ORY591" s="163"/>
      <c r="ORZ591" s="163"/>
      <c r="OSA591" s="163"/>
      <c r="OSB591" s="163"/>
      <c r="OSC591" s="163"/>
      <c r="OSD591" s="163"/>
      <c r="OSE591" s="163"/>
      <c r="OSF591" s="163"/>
      <c r="OSG591" s="163"/>
      <c r="OSH591" s="163"/>
      <c r="OSI591" s="163"/>
      <c r="OSJ591" s="163"/>
      <c r="OSK591" s="163"/>
      <c r="OSL591" s="163"/>
      <c r="OSM591" s="163"/>
      <c r="OSN591" s="163"/>
      <c r="OSO591" s="163"/>
      <c r="OSP591" s="163"/>
      <c r="OSQ591" s="163"/>
      <c r="OSR591" s="163"/>
      <c r="OSS591" s="163"/>
      <c r="OST591" s="163"/>
      <c r="OSU591" s="163"/>
      <c r="OSV591" s="163"/>
      <c r="OSW591" s="163"/>
      <c r="OSX591" s="163"/>
      <c r="OSY591" s="163"/>
      <c r="OSZ591" s="163"/>
      <c r="OTA591" s="163"/>
      <c r="OTB591" s="163"/>
      <c r="OTC591" s="163"/>
      <c r="OTD591" s="163"/>
      <c r="OTE591" s="163"/>
      <c r="OTF591" s="163"/>
      <c r="OTG591" s="163"/>
      <c r="OTH591" s="163"/>
      <c r="OTI591" s="163"/>
      <c r="OTJ591" s="163"/>
      <c r="OTK591" s="163"/>
      <c r="OTL591" s="163"/>
      <c r="OTM591" s="163"/>
      <c r="OTN591" s="163"/>
      <c r="OTO591" s="163"/>
      <c r="OTP591" s="163"/>
      <c r="OTQ591" s="163"/>
      <c r="OTR591" s="163"/>
      <c r="OTS591" s="163"/>
      <c r="OTT591" s="163"/>
      <c r="OTU591" s="163"/>
      <c r="OTV591" s="163"/>
      <c r="OTW591" s="163"/>
      <c r="OTX591" s="163"/>
      <c r="OTY591" s="163"/>
      <c r="OTZ591" s="163"/>
      <c r="OUA591" s="163"/>
      <c r="OUB591" s="163"/>
      <c r="OUC591" s="163"/>
      <c r="OUD591" s="163"/>
      <c r="OUE591" s="163"/>
      <c r="OUF591" s="163"/>
      <c r="OUG591" s="163"/>
      <c r="OUH591" s="163"/>
      <c r="OUI591" s="163"/>
      <c r="OUJ591" s="163"/>
      <c r="OUK591" s="163"/>
      <c r="OUL591" s="163"/>
      <c r="OUM591" s="163"/>
      <c r="OUN591" s="163"/>
      <c r="OUO591" s="163"/>
      <c r="OUP591" s="163"/>
      <c r="OUQ591" s="163"/>
      <c r="OUR591" s="163"/>
      <c r="OUS591" s="163"/>
      <c r="OUT591" s="163"/>
      <c r="OUU591" s="163"/>
      <c r="OUV591" s="163"/>
      <c r="OUW591" s="163"/>
      <c r="OUX591" s="163"/>
      <c r="OUY591" s="163"/>
      <c r="OUZ591" s="163"/>
      <c r="OVA591" s="163"/>
      <c r="OVB591" s="163"/>
      <c r="OVC591" s="163"/>
      <c r="OVD591" s="163"/>
      <c r="OVE591" s="163"/>
      <c r="OVF591" s="163"/>
      <c r="OVG591" s="163"/>
      <c r="OVH591" s="163"/>
      <c r="OVI591" s="163"/>
      <c r="OVJ591" s="163"/>
      <c r="OVK591" s="163"/>
      <c r="OVL591" s="163"/>
      <c r="OVM591" s="163"/>
      <c r="OVN591" s="163"/>
      <c r="OVO591" s="163"/>
      <c r="OVP591" s="163"/>
      <c r="OVQ591" s="163"/>
      <c r="OVR591" s="163"/>
      <c r="OVS591" s="163"/>
      <c r="OVT591" s="163"/>
      <c r="OVU591" s="163"/>
      <c r="OVV591" s="163"/>
      <c r="OVW591" s="163"/>
      <c r="OVX591" s="163"/>
      <c r="OVY591" s="163"/>
      <c r="OVZ591" s="163"/>
      <c r="OWA591" s="163"/>
      <c r="OWB591" s="163"/>
      <c r="OWC591" s="163"/>
      <c r="OWD591" s="163"/>
      <c r="OWE591" s="163"/>
      <c r="OWF591" s="163"/>
      <c r="OWG591" s="163"/>
      <c r="OWH591" s="163"/>
      <c r="OWI591" s="163"/>
      <c r="OWJ591" s="163"/>
      <c r="OWK591" s="163"/>
      <c r="OWL591" s="163"/>
      <c r="OWM591" s="163"/>
      <c r="OWN591" s="163"/>
      <c r="OWO591" s="163"/>
      <c r="OWP591" s="163"/>
      <c r="OWQ591" s="163"/>
      <c r="OWR591" s="163"/>
      <c r="OWS591" s="163"/>
      <c r="OWT591" s="163"/>
      <c r="OWU591" s="163"/>
      <c r="OWV591" s="163"/>
      <c r="OWW591" s="163"/>
      <c r="OWX591" s="163"/>
      <c r="OWY591" s="163"/>
      <c r="OWZ591" s="163"/>
      <c r="OXA591" s="163"/>
      <c r="OXB591" s="163"/>
      <c r="OXC591" s="163"/>
      <c r="OXD591" s="163"/>
      <c r="OXE591" s="163"/>
      <c r="OXF591" s="163"/>
      <c r="OXG591" s="163"/>
      <c r="OXH591" s="163"/>
      <c r="OXI591" s="163"/>
      <c r="OXJ591" s="163"/>
      <c r="OXK591" s="163"/>
      <c r="OXL591" s="163"/>
      <c r="OXM591" s="163"/>
      <c r="OXN591" s="163"/>
      <c r="OXO591" s="163"/>
      <c r="OXP591" s="163"/>
      <c r="OXQ591" s="163"/>
      <c r="OXR591" s="163"/>
      <c r="OXS591" s="163"/>
      <c r="OXT591" s="163"/>
      <c r="OXU591" s="163"/>
      <c r="OXV591" s="163"/>
      <c r="OXW591" s="163"/>
      <c r="OXX591" s="163"/>
      <c r="OXY591" s="163"/>
      <c r="OXZ591" s="163"/>
      <c r="OYA591" s="163"/>
      <c r="OYB591" s="163"/>
      <c r="OYC591" s="163"/>
      <c r="OYD591" s="163"/>
      <c r="OYE591" s="163"/>
      <c r="OYF591" s="163"/>
      <c r="OYG591" s="163"/>
      <c r="OYH591" s="163"/>
      <c r="OYI591" s="163"/>
      <c r="OYJ591" s="163"/>
      <c r="OYK591" s="163"/>
      <c r="OYL591" s="163"/>
      <c r="OYM591" s="163"/>
      <c r="OYN591" s="163"/>
      <c r="OYO591" s="163"/>
      <c r="OYP591" s="163"/>
      <c r="OYQ591" s="163"/>
      <c r="OYR591" s="163"/>
      <c r="OYS591" s="163"/>
      <c r="OYT591" s="163"/>
      <c r="OYU591" s="163"/>
      <c r="OYV591" s="163"/>
      <c r="OYW591" s="163"/>
      <c r="OYX591" s="163"/>
      <c r="OYY591" s="163"/>
      <c r="OYZ591" s="163"/>
      <c r="OZA591" s="163"/>
      <c r="OZB591" s="163"/>
      <c r="OZC591" s="163"/>
      <c r="OZD591" s="163"/>
      <c r="OZE591" s="163"/>
      <c r="OZF591" s="163"/>
      <c r="OZG591" s="163"/>
      <c r="OZH591" s="163"/>
      <c r="OZI591" s="163"/>
      <c r="OZJ591" s="163"/>
      <c r="OZK591" s="163"/>
      <c r="OZL591" s="163"/>
      <c r="OZM591" s="163"/>
      <c r="OZN591" s="163"/>
      <c r="OZO591" s="163"/>
      <c r="OZP591" s="163"/>
      <c r="OZQ591" s="163"/>
      <c r="OZR591" s="163"/>
      <c r="OZS591" s="163"/>
      <c r="OZT591" s="163"/>
      <c r="OZU591" s="163"/>
      <c r="OZV591" s="163"/>
      <c r="OZW591" s="163"/>
      <c r="OZX591" s="163"/>
      <c r="OZY591" s="163"/>
      <c r="OZZ591" s="163"/>
      <c r="PAA591" s="163"/>
      <c r="PAB591" s="163"/>
      <c r="PAC591" s="163"/>
      <c r="PAD591" s="163"/>
      <c r="PAE591" s="163"/>
      <c r="PAF591" s="163"/>
      <c r="PAG591" s="163"/>
      <c r="PAH591" s="163"/>
      <c r="PAI591" s="163"/>
      <c r="PAJ591" s="163"/>
      <c r="PAK591" s="163"/>
      <c r="PAL591" s="163"/>
      <c r="PAM591" s="163"/>
      <c r="PAN591" s="163"/>
      <c r="PAO591" s="163"/>
      <c r="PAP591" s="163"/>
      <c r="PAQ591" s="163"/>
      <c r="PAR591" s="163"/>
      <c r="PAS591" s="163"/>
      <c r="PAT591" s="163"/>
      <c r="PAU591" s="163"/>
      <c r="PAV591" s="163"/>
      <c r="PAW591" s="163"/>
      <c r="PAX591" s="163"/>
      <c r="PAY591" s="163"/>
      <c r="PAZ591" s="163"/>
      <c r="PBA591" s="163"/>
      <c r="PBB591" s="163"/>
      <c r="PBC591" s="163"/>
      <c r="PBD591" s="163"/>
      <c r="PBE591" s="163"/>
      <c r="PBF591" s="163"/>
      <c r="PBG591" s="163"/>
      <c r="PBH591" s="163"/>
      <c r="PBI591" s="163"/>
      <c r="PBJ591" s="163"/>
      <c r="PBK591" s="163"/>
      <c r="PBL591" s="163"/>
      <c r="PBM591" s="163"/>
      <c r="PBN591" s="163"/>
      <c r="PBO591" s="163"/>
      <c r="PBP591" s="163"/>
      <c r="PBQ591" s="163"/>
      <c r="PBR591" s="163"/>
      <c r="PBS591" s="163"/>
      <c r="PBT591" s="163"/>
      <c r="PBU591" s="163"/>
      <c r="PBV591" s="163"/>
      <c r="PBW591" s="163"/>
      <c r="PBX591" s="163"/>
      <c r="PBY591" s="163"/>
      <c r="PBZ591" s="163"/>
      <c r="PCA591" s="163"/>
      <c r="PCB591" s="163"/>
      <c r="PCC591" s="163"/>
      <c r="PCD591" s="163"/>
      <c r="PCE591" s="163"/>
      <c r="PCF591" s="163"/>
      <c r="PCG591" s="163"/>
      <c r="PCH591" s="163"/>
      <c r="PCI591" s="163"/>
      <c r="PCJ591" s="163"/>
      <c r="PCK591" s="163"/>
      <c r="PCL591" s="163"/>
      <c r="PCM591" s="163"/>
      <c r="PCN591" s="163"/>
      <c r="PCO591" s="163"/>
      <c r="PCP591" s="163"/>
      <c r="PCQ591" s="163"/>
      <c r="PCR591" s="163"/>
      <c r="PCS591" s="163"/>
      <c r="PCT591" s="163"/>
      <c r="PCU591" s="163"/>
      <c r="PCV591" s="163"/>
      <c r="PCW591" s="163"/>
      <c r="PCX591" s="163"/>
      <c r="PCY591" s="163"/>
      <c r="PCZ591" s="163"/>
      <c r="PDA591" s="163"/>
      <c r="PDB591" s="163"/>
      <c r="PDC591" s="163"/>
      <c r="PDD591" s="163"/>
      <c r="PDE591" s="163"/>
      <c r="PDF591" s="163"/>
      <c r="PDG591" s="163"/>
      <c r="PDH591" s="163"/>
      <c r="PDI591" s="163"/>
      <c r="PDJ591" s="163"/>
      <c r="PDK591" s="163"/>
      <c r="PDL591" s="163"/>
      <c r="PDM591" s="163"/>
      <c r="PDN591" s="163"/>
      <c r="PDO591" s="163"/>
      <c r="PDP591" s="163"/>
      <c r="PDQ591" s="163"/>
      <c r="PDR591" s="163"/>
      <c r="PDS591" s="163"/>
      <c r="PDT591" s="163"/>
      <c r="PDU591" s="163"/>
      <c r="PDV591" s="163"/>
      <c r="PDW591" s="163"/>
      <c r="PDX591" s="163"/>
      <c r="PDY591" s="163"/>
      <c r="PDZ591" s="163"/>
      <c r="PEA591" s="163"/>
      <c r="PEB591" s="163"/>
      <c r="PEC591" s="163"/>
      <c r="PED591" s="163"/>
      <c r="PEE591" s="163"/>
      <c r="PEF591" s="163"/>
      <c r="PEG591" s="163"/>
      <c r="PEH591" s="163"/>
      <c r="PEI591" s="163"/>
      <c r="PEJ591" s="163"/>
      <c r="PEK591" s="163"/>
      <c r="PEL591" s="163"/>
      <c r="PEM591" s="163"/>
      <c r="PEN591" s="163"/>
      <c r="PEO591" s="163"/>
      <c r="PEP591" s="163"/>
      <c r="PEQ591" s="163"/>
      <c r="PER591" s="163"/>
      <c r="PES591" s="163"/>
      <c r="PET591" s="163"/>
      <c r="PEU591" s="163"/>
      <c r="PEV591" s="163"/>
      <c r="PEW591" s="163"/>
      <c r="PEX591" s="163"/>
      <c r="PEY591" s="163"/>
      <c r="PEZ591" s="163"/>
      <c r="PFA591" s="163"/>
      <c r="PFB591" s="163"/>
      <c r="PFC591" s="163"/>
      <c r="PFD591" s="163"/>
      <c r="PFE591" s="163"/>
      <c r="PFF591" s="163"/>
      <c r="PFG591" s="163"/>
      <c r="PFH591" s="163"/>
      <c r="PFI591" s="163"/>
      <c r="PFJ591" s="163"/>
      <c r="PFK591" s="163"/>
      <c r="PFL591" s="163"/>
      <c r="PFM591" s="163"/>
      <c r="PFN591" s="163"/>
      <c r="PFO591" s="163"/>
      <c r="PFP591" s="163"/>
      <c r="PFQ591" s="163"/>
      <c r="PFR591" s="163"/>
      <c r="PFS591" s="163"/>
      <c r="PFT591" s="163"/>
      <c r="PFU591" s="163"/>
      <c r="PFV591" s="163"/>
      <c r="PFW591" s="163"/>
      <c r="PFX591" s="163"/>
      <c r="PFY591" s="163"/>
      <c r="PFZ591" s="163"/>
      <c r="PGA591" s="163"/>
      <c r="PGB591" s="163"/>
      <c r="PGC591" s="163"/>
      <c r="PGD591" s="163"/>
      <c r="PGE591" s="163"/>
      <c r="PGF591" s="163"/>
      <c r="PGG591" s="163"/>
      <c r="PGH591" s="163"/>
      <c r="PGI591" s="163"/>
      <c r="PGJ591" s="163"/>
      <c r="PGK591" s="163"/>
      <c r="PGL591" s="163"/>
      <c r="PGM591" s="163"/>
      <c r="PGN591" s="163"/>
      <c r="PGO591" s="163"/>
      <c r="PGP591" s="163"/>
      <c r="PGQ591" s="163"/>
      <c r="PGR591" s="163"/>
      <c r="PGS591" s="163"/>
      <c r="PGT591" s="163"/>
      <c r="PGU591" s="163"/>
      <c r="PGV591" s="163"/>
      <c r="PGW591" s="163"/>
      <c r="PGX591" s="163"/>
      <c r="PGY591" s="163"/>
      <c r="PGZ591" s="163"/>
      <c r="PHA591" s="163"/>
      <c r="PHB591" s="163"/>
      <c r="PHC591" s="163"/>
      <c r="PHD591" s="163"/>
      <c r="PHE591" s="163"/>
      <c r="PHF591" s="163"/>
      <c r="PHG591" s="163"/>
      <c r="PHH591" s="163"/>
      <c r="PHI591" s="163"/>
      <c r="PHJ591" s="163"/>
      <c r="PHK591" s="163"/>
      <c r="PHL591" s="163"/>
      <c r="PHM591" s="163"/>
      <c r="PHN591" s="163"/>
      <c r="PHO591" s="163"/>
      <c r="PHP591" s="163"/>
      <c r="PHQ591" s="163"/>
      <c r="PHR591" s="163"/>
      <c r="PHS591" s="163"/>
      <c r="PHT591" s="163"/>
      <c r="PHU591" s="163"/>
      <c r="PHV591" s="163"/>
      <c r="PHW591" s="163"/>
      <c r="PHX591" s="163"/>
      <c r="PHY591" s="163"/>
      <c r="PHZ591" s="163"/>
      <c r="PIA591" s="163"/>
      <c r="PIB591" s="163"/>
      <c r="PIC591" s="163"/>
      <c r="PID591" s="163"/>
      <c r="PIE591" s="163"/>
      <c r="PIF591" s="163"/>
      <c r="PIG591" s="163"/>
      <c r="PIH591" s="163"/>
      <c r="PII591" s="163"/>
      <c r="PIJ591" s="163"/>
      <c r="PIK591" s="163"/>
      <c r="PIL591" s="163"/>
      <c r="PIM591" s="163"/>
      <c r="PIN591" s="163"/>
      <c r="PIO591" s="163"/>
      <c r="PIP591" s="163"/>
      <c r="PIQ591" s="163"/>
      <c r="PIR591" s="163"/>
      <c r="PIS591" s="163"/>
      <c r="PIT591" s="163"/>
      <c r="PIU591" s="163"/>
      <c r="PIV591" s="163"/>
      <c r="PIW591" s="163"/>
      <c r="PIX591" s="163"/>
      <c r="PIY591" s="163"/>
      <c r="PIZ591" s="163"/>
      <c r="PJA591" s="163"/>
      <c r="PJB591" s="163"/>
      <c r="PJC591" s="163"/>
      <c r="PJD591" s="163"/>
      <c r="PJE591" s="163"/>
      <c r="PJF591" s="163"/>
      <c r="PJG591" s="163"/>
      <c r="PJH591" s="163"/>
      <c r="PJI591" s="163"/>
      <c r="PJJ591" s="163"/>
      <c r="PJK591" s="163"/>
      <c r="PJL591" s="163"/>
      <c r="PJM591" s="163"/>
      <c r="PJN591" s="163"/>
      <c r="PJO591" s="163"/>
      <c r="PJP591" s="163"/>
      <c r="PJQ591" s="163"/>
      <c r="PJR591" s="163"/>
      <c r="PJS591" s="163"/>
      <c r="PJT591" s="163"/>
      <c r="PJU591" s="163"/>
      <c r="PJV591" s="163"/>
      <c r="PJW591" s="163"/>
      <c r="PJX591" s="163"/>
      <c r="PJY591" s="163"/>
      <c r="PJZ591" s="163"/>
      <c r="PKA591" s="163"/>
      <c r="PKB591" s="163"/>
      <c r="PKC591" s="163"/>
      <c r="PKD591" s="163"/>
      <c r="PKE591" s="163"/>
      <c r="PKF591" s="163"/>
      <c r="PKG591" s="163"/>
      <c r="PKH591" s="163"/>
      <c r="PKI591" s="163"/>
      <c r="PKJ591" s="163"/>
      <c r="PKK591" s="163"/>
      <c r="PKL591" s="163"/>
      <c r="PKM591" s="163"/>
      <c r="PKN591" s="163"/>
      <c r="PKO591" s="163"/>
      <c r="PKP591" s="163"/>
      <c r="PKQ591" s="163"/>
      <c r="PKR591" s="163"/>
      <c r="PKS591" s="163"/>
      <c r="PKT591" s="163"/>
      <c r="PKU591" s="163"/>
      <c r="PKV591" s="163"/>
      <c r="PKW591" s="163"/>
      <c r="PKX591" s="163"/>
      <c r="PKY591" s="163"/>
      <c r="PKZ591" s="163"/>
      <c r="PLA591" s="163"/>
      <c r="PLB591" s="163"/>
      <c r="PLC591" s="163"/>
      <c r="PLD591" s="163"/>
      <c r="PLE591" s="163"/>
      <c r="PLF591" s="163"/>
      <c r="PLG591" s="163"/>
      <c r="PLH591" s="163"/>
      <c r="PLI591" s="163"/>
      <c r="PLJ591" s="163"/>
      <c r="PLK591" s="163"/>
      <c r="PLL591" s="163"/>
      <c r="PLM591" s="163"/>
      <c r="PLN591" s="163"/>
      <c r="PLO591" s="163"/>
      <c r="PLP591" s="163"/>
      <c r="PLQ591" s="163"/>
      <c r="PLR591" s="163"/>
      <c r="PLS591" s="163"/>
      <c r="PLT591" s="163"/>
      <c r="PLU591" s="163"/>
      <c r="PLV591" s="163"/>
      <c r="PLW591" s="163"/>
      <c r="PLX591" s="163"/>
      <c r="PLY591" s="163"/>
      <c r="PLZ591" s="163"/>
      <c r="PMA591" s="163"/>
      <c r="PMB591" s="163"/>
      <c r="PMC591" s="163"/>
      <c r="PMD591" s="163"/>
      <c r="PME591" s="163"/>
      <c r="PMF591" s="163"/>
      <c r="PMG591" s="163"/>
      <c r="PMH591" s="163"/>
      <c r="PMI591" s="163"/>
      <c r="PMJ591" s="163"/>
      <c r="PMK591" s="163"/>
      <c r="PML591" s="163"/>
      <c r="PMM591" s="163"/>
      <c r="PMN591" s="163"/>
      <c r="PMO591" s="163"/>
      <c r="PMP591" s="163"/>
      <c r="PMQ591" s="163"/>
      <c r="PMR591" s="163"/>
      <c r="PMS591" s="163"/>
      <c r="PMT591" s="163"/>
      <c r="PMU591" s="163"/>
      <c r="PMV591" s="163"/>
      <c r="PMW591" s="163"/>
      <c r="PMX591" s="163"/>
      <c r="PMY591" s="163"/>
      <c r="PMZ591" s="163"/>
      <c r="PNA591" s="163"/>
      <c r="PNB591" s="163"/>
      <c r="PNC591" s="163"/>
      <c r="PND591" s="163"/>
      <c r="PNE591" s="163"/>
      <c r="PNF591" s="163"/>
      <c r="PNG591" s="163"/>
      <c r="PNH591" s="163"/>
      <c r="PNI591" s="163"/>
      <c r="PNJ591" s="163"/>
      <c r="PNK591" s="163"/>
      <c r="PNL591" s="163"/>
      <c r="PNM591" s="163"/>
      <c r="PNN591" s="163"/>
      <c r="PNO591" s="163"/>
      <c r="PNP591" s="163"/>
      <c r="PNQ591" s="163"/>
      <c r="PNR591" s="163"/>
      <c r="PNS591" s="163"/>
      <c r="PNT591" s="163"/>
      <c r="PNU591" s="163"/>
      <c r="PNV591" s="163"/>
      <c r="PNW591" s="163"/>
      <c r="PNX591" s="163"/>
      <c r="PNY591" s="163"/>
      <c r="PNZ591" s="163"/>
      <c r="POA591" s="163"/>
      <c r="POB591" s="163"/>
      <c r="POC591" s="163"/>
      <c r="POD591" s="163"/>
      <c r="POE591" s="163"/>
      <c r="POF591" s="163"/>
      <c r="POG591" s="163"/>
      <c r="POH591" s="163"/>
      <c r="POI591" s="163"/>
      <c r="POJ591" s="163"/>
      <c r="POK591" s="163"/>
      <c r="POL591" s="163"/>
      <c r="POM591" s="163"/>
      <c r="PON591" s="163"/>
      <c r="POO591" s="163"/>
      <c r="POP591" s="163"/>
      <c r="POQ591" s="163"/>
      <c r="POR591" s="163"/>
      <c r="POS591" s="163"/>
      <c r="POT591" s="163"/>
      <c r="POU591" s="163"/>
      <c r="POV591" s="163"/>
      <c r="POW591" s="163"/>
      <c r="POX591" s="163"/>
      <c r="POY591" s="163"/>
      <c r="POZ591" s="163"/>
      <c r="PPA591" s="163"/>
      <c r="PPB591" s="163"/>
      <c r="PPC591" s="163"/>
      <c r="PPD591" s="163"/>
      <c r="PPE591" s="163"/>
      <c r="PPF591" s="163"/>
      <c r="PPG591" s="163"/>
      <c r="PPH591" s="163"/>
      <c r="PPI591" s="163"/>
      <c r="PPJ591" s="163"/>
      <c r="PPK591" s="163"/>
      <c r="PPL591" s="163"/>
      <c r="PPM591" s="163"/>
      <c r="PPN591" s="163"/>
      <c r="PPO591" s="163"/>
      <c r="PPP591" s="163"/>
      <c r="PPQ591" s="163"/>
      <c r="PPR591" s="163"/>
      <c r="PPS591" s="163"/>
      <c r="PPT591" s="163"/>
      <c r="PPU591" s="163"/>
      <c r="PPV591" s="163"/>
      <c r="PPW591" s="163"/>
      <c r="PPX591" s="163"/>
      <c r="PPY591" s="163"/>
      <c r="PPZ591" s="163"/>
      <c r="PQA591" s="163"/>
      <c r="PQB591" s="163"/>
      <c r="PQC591" s="163"/>
      <c r="PQD591" s="163"/>
      <c r="PQE591" s="163"/>
      <c r="PQF591" s="163"/>
      <c r="PQG591" s="163"/>
      <c r="PQH591" s="163"/>
      <c r="PQI591" s="163"/>
      <c r="PQJ591" s="163"/>
      <c r="PQK591" s="163"/>
      <c r="PQL591" s="163"/>
      <c r="PQM591" s="163"/>
      <c r="PQN591" s="163"/>
      <c r="PQO591" s="163"/>
      <c r="PQP591" s="163"/>
      <c r="PQQ591" s="163"/>
      <c r="PQR591" s="163"/>
      <c r="PQS591" s="163"/>
      <c r="PQT591" s="163"/>
      <c r="PQU591" s="163"/>
      <c r="PQV591" s="163"/>
      <c r="PQW591" s="163"/>
      <c r="PQX591" s="163"/>
      <c r="PQY591" s="163"/>
      <c r="PQZ591" s="163"/>
      <c r="PRA591" s="163"/>
      <c r="PRB591" s="163"/>
      <c r="PRC591" s="163"/>
      <c r="PRD591" s="163"/>
      <c r="PRE591" s="163"/>
      <c r="PRF591" s="163"/>
      <c r="PRG591" s="163"/>
      <c r="PRH591" s="163"/>
      <c r="PRI591" s="163"/>
      <c r="PRJ591" s="163"/>
      <c r="PRK591" s="163"/>
      <c r="PRL591" s="163"/>
      <c r="PRM591" s="163"/>
      <c r="PRN591" s="163"/>
      <c r="PRO591" s="163"/>
      <c r="PRP591" s="163"/>
      <c r="PRQ591" s="163"/>
      <c r="PRR591" s="163"/>
      <c r="PRS591" s="163"/>
      <c r="PRT591" s="163"/>
      <c r="PRU591" s="163"/>
      <c r="PRV591" s="163"/>
      <c r="PRW591" s="163"/>
      <c r="PRX591" s="163"/>
      <c r="PRY591" s="163"/>
      <c r="PRZ591" s="163"/>
      <c r="PSA591" s="163"/>
      <c r="PSB591" s="163"/>
      <c r="PSC591" s="163"/>
      <c r="PSD591" s="163"/>
      <c r="PSE591" s="163"/>
      <c r="PSF591" s="163"/>
      <c r="PSG591" s="163"/>
      <c r="PSH591" s="163"/>
      <c r="PSI591" s="163"/>
      <c r="PSJ591" s="163"/>
      <c r="PSK591" s="163"/>
      <c r="PSL591" s="163"/>
      <c r="PSM591" s="163"/>
      <c r="PSN591" s="163"/>
      <c r="PSO591" s="163"/>
      <c r="PSP591" s="163"/>
      <c r="PSQ591" s="163"/>
      <c r="PSR591" s="163"/>
      <c r="PSS591" s="163"/>
      <c r="PST591" s="163"/>
      <c r="PSU591" s="163"/>
      <c r="PSV591" s="163"/>
      <c r="PSW591" s="163"/>
      <c r="PSX591" s="163"/>
      <c r="PSY591" s="163"/>
      <c r="PSZ591" s="163"/>
      <c r="PTA591" s="163"/>
      <c r="PTB591" s="163"/>
      <c r="PTC591" s="163"/>
      <c r="PTD591" s="163"/>
      <c r="PTE591" s="163"/>
      <c r="PTF591" s="163"/>
      <c r="PTG591" s="163"/>
      <c r="PTH591" s="163"/>
      <c r="PTI591" s="163"/>
      <c r="PTJ591" s="163"/>
      <c r="PTK591" s="163"/>
      <c r="PTL591" s="163"/>
      <c r="PTM591" s="163"/>
      <c r="PTN591" s="163"/>
      <c r="PTO591" s="163"/>
      <c r="PTP591" s="163"/>
      <c r="PTQ591" s="163"/>
      <c r="PTR591" s="163"/>
      <c r="PTS591" s="163"/>
      <c r="PTT591" s="163"/>
      <c r="PTU591" s="163"/>
      <c r="PTV591" s="163"/>
      <c r="PTW591" s="163"/>
      <c r="PTX591" s="163"/>
      <c r="PTY591" s="163"/>
      <c r="PTZ591" s="163"/>
      <c r="PUA591" s="163"/>
      <c r="PUB591" s="163"/>
      <c r="PUC591" s="163"/>
      <c r="PUD591" s="163"/>
      <c r="PUE591" s="163"/>
      <c r="PUF591" s="163"/>
      <c r="PUG591" s="163"/>
      <c r="PUH591" s="163"/>
      <c r="PUI591" s="163"/>
      <c r="PUJ591" s="163"/>
      <c r="PUK591" s="163"/>
      <c r="PUL591" s="163"/>
      <c r="PUM591" s="163"/>
      <c r="PUN591" s="163"/>
      <c r="PUO591" s="163"/>
      <c r="PUP591" s="163"/>
      <c r="PUQ591" s="163"/>
      <c r="PUR591" s="163"/>
      <c r="PUS591" s="163"/>
      <c r="PUT591" s="163"/>
      <c r="PUU591" s="163"/>
      <c r="PUV591" s="163"/>
      <c r="PUW591" s="163"/>
      <c r="PUX591" s="163"/>
      <c r="PUY591" s="163"/>
      <c r="PUZ591" s="163"/>
      <c r="PVA591" s="163"/>
      <c r="PVB591" s="163"/>
      <c r="PVC591" s="163"/>
      <c r="PVD591" s="163"/>
      <c r="PVE591" s="163"/>
      <c r="PVF591" s="163"/>
      <c r="PVG591" s="163"/>
      <c r="PVH591" s="163"/>
      <c r="PVI591" s="163"/>
      <c r="PVJ591" s="163"/>
      <c r="PVK591" s="163"/>
      <c r="PVL591" s="163"/>
      <c r="PVM591" s="163"/>
      <c r="PVN591" s="163"/>
      <c r="PVO591" s="163"/>
      <c r="PVP591" s="163"/>
      <c r="PVQ591" s="163"/>
      <c r="PVR591" s="163"/>
      <c r="PVS591" s="163"/>
      <c r="PVT591" s="163"/>
      <c r="PVU591" s="163"/>
      <c r="PVV591" s="163"/>
      <c r="PVW591" s="163"/>
      <c r="PVX591" s="163"/>
      <c r="PVY591" s="163"/>
      <c r="PVZ591" s="163"/>
      <c r="PWA591" s="163"/>
      <c r="PWB591" s="163"/>
      <c r="PWC591" s="163"/>
      <c r="PWD591" s="163"/>
      <c r="PWE591" s="163"/>
      <c r="PWF591" s="163"/>
      <c r="PWG591" s="163"/>
      <c r="PWH591" s="163"/>
      <c r="PWI591" s="163"/>
      <c r="PWJ591" s="163"/>
      <c r="PWK591" s="163"/>
      <c r="PWL591" s="163"/>
      <c r="PWM591" s="163"/>
      <c r="PWN591" s="163"/>
      <c r="PWO591" s="163"/>
      <c r="PWP591" s="163"/>
      <c r="PWQ591" s="163"/>
      <c r="PWR591" s="163"/>
      <c r="PWS591" s="163"/>
      <c r="PWT591" s="163"/>
      <c r="PWU591" s="163"/>
      <c r="PWV591" s="163"/>
      <c r="PWW591" s="163"/>
      <c r="PWX591" s="163"/>
      <c r="PWY591" s="163"/>
      <c r="PWZ591" s="163"/>
      <c r="PXA591" s="163"/>
      <c r="PXB591" s="163"/>
      <c r="PXC591" s="163"/>
      <c r="PXD591" s="163"/>
      <c r="PXE591" s="163"/>
      <c r="PXF591" s="163"/>
      <c r="PXG591" s="163"/>
      <c r="PXH591" s="163"/>
      <c r="PXI591" s="163"/>
      <c r="PXJ591" s="163"/>
      <c r="PXK591" s="163"/>
      <c r="PXL591" s="163"/>
      <c r="PXM591" s="163"/>
      <c r="PXN591" s="163"/>
      <c r="PXO591" s="163"/>
      <c r="PXP591" s="163"/>
      <c r="PXQ591" s="163"/>
      <c r="PXR591" s="163"/>
      <c r="PXS591" s="163"/>
      <c r="PXT591" s="163"/>
      <c r="PXU591" s="163"/>
      <c r="PXV591" s="163"/>
      <c r="PXW591" s="163"/>
      <c r="PXX591" s="163"/>
      <c r="PXY591" s="163"/>
      <c r="PXZ591" s="163"/>
      <c r="PYA591" s="163"/>
      <c r="PYB591" s="163"/>
      <c r="PYC591" s="163"/>
      <c r="PYD591" s="163"/>
      <c r="PYE591" s="163"/>
      <c r="PYF591" s="163"/>
      <c r="PYG591" s="163"/>
      <c r="PYH591" s="163"/>
      <c r="PYI591" s="163"/>
      <c r="PYJ591" s="163"/>
      <c r="PYK591" s="163"/>
      <c r="PYL591" s="163"/>
      <c r="PYM591" s="163"/>
      <c r="PYN591" s="163"/>
      <c r="PYO591" s="163"/>
      <c r="PYP591" s="163"/>
      <c r="PYQ591" s="163"/>
      <c r="PYR591" s="163"/>
      <c r="PYS591" s="163"/>
      <c r="PYT591" s="163"/>
      <c r="PYU591" s="163"/>
      <c r="PYV591" s="163"/>
      <c r="PYW591" s="163"/>
      <c r="PYX591" s="163"/>
      <c r="PYY591" s="163"/>
      <c r="PYZ591" s="163"/>
      <c r="PZA591" s="163"/>
      <c r="PZB591" s="163"/>
      <c r="PZC591" s="163"/>
      <c r="PZD591" s="163"/>
      <c r="PZE591" s="163"/>
      <c r="PZF591" s="163"/>
      <c r="PZG591" s="163"/>
      <c r="PZH591" s="163"/>
      <c r="PZI591" s="163"/>
      <c r="PZJ591" s="163"/>
      <c r="PZK591" s="163"/>
      <c r="PZL591" s="163"/>
      <c r="PZM591" s="163"/>
      <c r="PZN591" s="163"/>
      <c r="PZO591" s="163"/>
      <c r="PZP591" s="163"/>
      <c r="PZQ591" s="163"/>
      <c r="PZR591" s="163"/>
      <c r="PZS591" s="163"/>
      <c r="PZT591" s="163"/>
      <c r="PZU591" s="163"/>
      <c r="PZV591" s="163"/>
      <c r="PZW591" s="163"/>
      <c r="PZX591" s="163"/>
      <c r="PZY591" s="163"/>
      <c r="PZZ591" s="163"/>
      <c r="QAA591" s="163"/>
      <c r="QAB591" s="163"/>
      <c r="QAC591" s="163"/>
      <c r="QAD591" s="163"/>
      <c r="QAE591" s="163"/>
      <c r="QAF591" s="163"/>
      <c r="QAG591" s="163"/>
      <c r="QAH591" s="163"/>
      <c r="QAI591" s="163"/>
      <c r="QAJ591" s="163"/>
      <c r="QAK591" s="163"/>
      <c r="QAL591" s="163"/>
      <c r="QAM591" s="163"/>
      <c r="QAN591" s="163"/>
      <c r="QAO591" s="163"/>
      <c r="QAP591" s="163"/>
      <c r="QAQ591" s="163"/>
      <c r="QAR591" s="163"/>
      <c r="QAS591" s="163"/>
      <c r="QAT591" s="163"/>
      <c r="QAU591" s="163"/>
      <c r="QAV591" s="163"/>
      <c r="QAW591" s="163"/>
      <c r="QAX591" s="163"/>
      <c r="QAY591" s="163"/>
      <c r="QAZ591" s="163"/>
      <c r="QBA591" s="163"/>
      <c r="QBB591" s="163"/>
      <c r="QBC591" s="163"/>
      <c r="QBD591" s="163"/>
      <c r="QBE591" s="163"/>
      <c r="QBF591" s="163"/>
      <c r="QBG591" s="163"/>
      <c r="QBH591" s="163"/>
      <c r="QBI591" s="163"/>
      <c r="QBJ591" s="163"/>
      <c r="QBK591" s="163"/>
      <c r="QBL591" s="163"/>
      <c r="QBM591" s="163"/>
      <c r="QBN591" s="163"/>
      <c r="QBO591" s="163"/>
      <c r="QBP591" s="163"/>
      <c r="QBQ591" s="163"/>
      <c r="QBR591" s="163"/>
      <c r="QBS591" s="163"/>
      <c r="QBT591" s="163"/>
      <c r="QBU591" s="163"/>
      <c r="QBV591" s="163"/>
      <c r="QBW591" s="163"/>
      <c r="QBX591" s="163"/>
      <c r="QBY591" s="163"/>
      <c r="QBZ591" s="163"/>
      <c r="QCA591" s="163"/>
      <c r="QCB591" s="163"/>
      <c r="QCC591" s="163"/>
      <c r="QCD591" s="163"/>
      <c r="QCE591" s="163"/>
      <c r="QCF591" s="163"/>
      <c r="QCG591" s="163"/>
      <c r="QCH591" s="163"/>
      <c r="QCI591" s="163"/>
      <c r="QCJ591" s="163"/>
      <c r="QCK591" s="163"/>
      <c r="QCL591" s="163"/>
      <c r="QCM591" s="163"/>
      <c r="QCN591" s="163"/>
      <c r="QCO591" s="163"/>
      <c r="QCP591" s="163"/>
      <c r="QCQ591" s="163"/>
      <c r="QCR591" s="163"/>
      <c r="QCS591" s="163"/>
      <c r="QCT591" s="163"/>
      <c r="QCU591" s="163"/>
      <c r="QCV591" s="163"/>
      <c r="QCW591" s="163"/>
      <c r="QCX591" s="163"/>
      <c r="QCY591" s="163"/>
      <c r="QCZ591" s="163"/>
      <c r="QDA591" s="163"/>
      <c r="QDB591" s="163"/>
      <c r="QDC591" s="163"/>
      <c r="QDD591" s="163"/>
      <c r="QDE591" s="163"/>
      <c r="QDF591" s="163"/>
      <c r="QDG591" s="163"/>
      <c r="QDH591" s="163"/>
      <c r="QDI591" s="163"/>
      <c r="QDJ591" s="163"/>
      <c r="QDK591" s="163"/>
      <c r="QDL591" s="163"/>
      <c r="QDM591" s="163"/>
      <c r="QDN591" s="163"/>
      <c r="QDO591" s="163"/>
      <c r="QDP591" s="163"/>
      <c r="QDQ591" s="163"/>
      <c r="QDR591" s="163"/>
      <c r="QDS591" s="163"/>
      <c r="QDT591" s="163"/>
      <c r="QDU591" s="163"/>
      <c r="QDV591" s="163"/>
      <c r="QDW591" s="163"/>
      <c r="QDX591" s="163"/>
      <c r="QDY591" s="163"/>
      <c r="QDZ591" s="163"/>
      <c r="QEA591" s="163"/>
      <c r="QEB591" s="163"/>
      <c r="QEC591" s="163"/>
      <c r="QED591" s="163"/>
      <c r="QEE591" s="163"/>
      <c r="QEF591" s="163"/>
      <c r="QEG591" s="163"/>
      <c r="QEH591" s="163"/>
      <c r="QEI591" s="163"/>
      <c r="QEJ591" s="163"/>
      <c r="QEK591" s="163"/>
      <c r="QEL591" s="163"/>
      <c r="QEM591" s="163"/>
      <c r="QEN591" s="163"/>
      <c r="QEO591" s="163"/>
      <c r="QEP591" s="163"/>
      <c r="QEQ591" s="163"/>
      <c r="QER591" s="163"/>
      <c r="QES591" s="163"/>
      <c r="QET591" s="163"/>
      <c r="QEU591" s="163"/>
      <c r="QEV591" s="163"/>
      <c r="QEW591" s="163"/>
      <c r="QEX591" s="163"/>
      <c r="QEY591" s="163"/>
      <c r="QEZ591" s="163"/>
      <c r="QFA591" s="163"/>
      <c r="QFB591" s="163"/>
      <c r="QFC591" s="163"/>
      <c r="QFD591" s="163"/>
      <c r="QFE591" s="163"/>
      <c r="QFF591" s="163"/>
      <c r="QFG591" s="163"/>
      <c r="QFH591" s="163"/>
      <c r="QFI591" s="163"/>
      <c r="QFJ591" s="163"/>
      <c r="QFK591" s="163"/>
      <c r="QFL591" s="163"/>
      <c r="QFM591" s="163"/>
      <c r="QFN591" s="163"/>
      <c r="QFO591" s="163"/>
      <c r="QFP591" s="163"/>
      <c r="QFQ591" s="163"/>
      <c r="QFR591" s="163"/>
      <c r="QFS591" s="163"/>
      <c r="QFT591" s="163"/>
      <c r="QFU591" s="163"/>
      <c r="QFV591" s="163"/>
      <c r="QFW591" s="163"/>
      <c r="QFX591" s="163"/>
      <c r="QFY591" s="163"/>
      <c r="QFZ591" s="163"/>
      <c r="QGA591" s="163"/>
      <c r="QGB591" s="163"/>
      <c r="QGC591" s="163"/>
      <c r="QGD591" s="163"/>
      <c r="QGE591" s="163"/>
      <c r="QGF591" s="163"/>
      <c r="QGG591" s="163"/>
      <c r="QGH591" s="163"/>
      <c r="QGI591" s="163"/>
      <c r="QGJ591" s="163"/>
      <c r="QGK591" s="163"/>
      <c r="QGL591" s="163"/>
      <c r="QGM591" s="163"/>
      <c r="QGN591" s="163"/>
      <c r="QGO591" s="163"/>
      <c r="QGP591" s="163"/>
      <c r="QGQ591" s="163"/>
      <c r="QGR591" s="163"/>
      <c r="QGS591" s="163"/>
      <c r="QGT591" s="163"/>
      <c r="QGU591" s="163"/>
      <c r="QGV591" s="163"/>
      <c r="QGW591" s="163"/>
      <c r="QGX591" s="163"/>
      <c r="QGY591" s="163"/>
      <c r="QGZ591" s="163"/>
      <c r="QHA591" s="163"/>
      <c r="QHB591" s="163"/>
      <c r="QHC591" s="163"/>
      <c r="QHD591" s="163"/>
      <c r="QHE591" s="163"/>
      <c r="QHF591" s="163"/>
      <c r="QHG591" s="163"/>
      <c r="QHH591" s="163"/>
      <c r="QHI591" s="163"/>
      <c r="QHJ591" s="163"/>
      <c r="QHK591" s="163"/>
      <c r="QHL591" s="163"/>
      <c r="QHM591" s="163"/>
      <c r="QHN591" s="163"/>
      <c r="QHO591" s="163"/>
      <c r="QHP591" s="163"/>
      <c r="QHQ591" s="163"/>
      <c r="QHR591" s="163"/>
      <c r="QHS591" s="163"/>
      <c r="QHT591" s="163"/>
      <c r="QHU591" s="163"/>
      <c r="QHV591" s="163"/>
      <c r="QHW591" s="163"/>
      <c r="QHX591" s="163"/>
      <c r="QHY591" s="163"/>
      <c r="QHZ591" s="163"/>
      <c r="QIA591" s="163"/>
      <c r="QIB591" s="163"/>
      <c r="QIC591" s="163"/>
      <c r="QID591" s="163"/>
      <c r="QIE591" s="163"/>
      <c r="QIF591" s="163"/>
      <c r="QIG591" s="163"/>
      <c r="QIH591" s="163"/>
      <c r="QII591" s="163"/>
      <c r="QIJ591" s="163"/>
      <c r="QIK591" s="163"/>
      <c r="QIL591" s="163"/>
      <c r="QIM591" s="163"/>
      <c r="QIN591" s="163"/>
      <c r="QIO591" s="163"/>
      <c r="QIP591" s="163"/>
      <c r="QIQ591" s="163"/>
      <c r="QIR591" s="163"/>
      <c r="QIS591" s="163"/>
      <c r="QIT591" s="163"/>
      <c r="QIU591" s="163"/>
      <c r="QIV591" s="163"/>
      <c r="QIW591" s="163"/>
      <c r="QIX591" s="163"/>
      <c r="QIY591" s="163"/>
      <c r="QIZ591" s="163"/>
      <c r="QJA591" s="163"/>
      <c r="QJB591" s="163"/>
      <c r="QJC591" s="163"/>
      <c r="QJD591" s="163"/>
      <c r="QJE591" s="163"/>
      <c r="QJF591" s="163"/>
      <c r="QJG591" s="163"/>
      <c r="QJH591" s="163"/>
      <c r="QJI591" s="163"/>
      <c r="QJJ591" s="163"/>
      <c r="QJK591" s="163"/>
      <c r="QJL591" s="163"/>
      <c r="QJM591" s="163"/>
      <c r="QJN591" s="163"/>
      <c r="QJO591" s="163"/>
      <c r="QJP591" s="163"/>
      <c r="QJQ591" s="163"/>
      <c r="QJR591" s="163"/>
      <c r="QJS591" s="163"/>
      <c r="QJT591" s="163"/>
      <c r="QJU591" s="163"/>
      <c r="QJV591" s="163"/>
      <c r="QJW591" s="163"/>
      <c r="QJX591" s="163"/>
      <c r="QJY591" s="163"/>
      <c r="QJZ591" s="163"/>
      <c r="QKA591" s="163"/>
      <c r="QKB591" s="163"/>
      <c r="QKC591" s="163"/>
      <c r="QKD591" s="163"/>
      <c r="QKE591" s="163"/>
      <c r="QKF591" s="163"/>
      <c r="QKG591" s="163"/>
      <c r="QKH591" s="163"/>
      <c r="QKI591" s="163"/>
      <c r="QKJ591" s="163"/>
      <c r="QKK591" s="163"/>
      <c r="QKL591" s="163"/>
      <c r="QKM591" s="163"/>
      <c r="QKN591" s="163"/>
      <c r="QKO591" s="163"/>
      <c r="QKP591" s="163"/>
      <c r="QKQ591" s="163"/>
      <c r="QKR591" s="163"/>
      <c r="QKS591" s="163"/>
      <c r="QKT591" s="163"/>
      <c r="QKU591" s="163"/>
      <c r="QKV591" s="163"/>
      <c r="QKW591" s="163"/>
      <c r="QKX591" s="163"/>
      <c r="QKY591" s="163"/>
      <c r="QKZ591" s="163"/>
      <c r="QLA591" s="163"/>
      <c r="QLB591" s="163"/>
      <c r="QLC591" s="163"/>
      <c r="QLD591" s="163"/>
      <c r="QLE591" s="163"/>
      <c r="QLF591" s="163"/>
      <c r="QLG591" s="163"/>
      <c r="QLH591" s="163"/>
      <c r="QLI591" s="163"/>
      <c r="QLJ591" s="163"/>
      <c r="QLK591" s="163"/>
      <c r="QLL591" s="163"/>
      <c r="QLM591" s="163"/>
      <c r="QLN591" s="163"/>
      <c r="QLO591" s="163"/>
      <c r="QLP591" s="163"/>
      <c r="QLQ591" s="163"/>
      <c r="QLR591" s="163"/>
      <c r="QLS591" s="163"/>
      <c r="QLT591" s="163"/>
      <c r="QLU591" s="163"/>
      <c r="QLV591" s="163"/>
      <c r="QLW591" s="163"/>
      <c r="QLX591" s="163"/>
      <c r="QLY591" s="163"/>
      <c r="QLZ591" s="163"/>
      <c r="QMA591" s="163"/>
      <c r="QMB591" s="163"/>
      <c r="QMC591" s="163"/>
      <c r="QMD591" s="163"/>
      <c r="QME591" s="163"/>
      <c r="QMF591" s="163"/>
      <c r="QMG591" s="163"/>
      <c r="QMH591" s="163"/>
      <c r="QMI591" s="163"/>
      <c r="QMJ591" s="163"/>
      <c r="QMK591" s="163"/>
      <c r="QML591" s="163"/>
      <c r="QMM591" s="163"/>
      <c r="QMN591" s="163"/>
      <c r="QMO591" s="163"/>
      <c r="QMP591" s="163"/>
      <c r="QMQ591" s="163"/>
      <c r="QMR591" s="163"/>
      <c r="QMS591" s="163"/>
      <c r="QMT591" s="163"/>
      <c r="QMU591" s="163"/>
      <c r="QMV591" s="163"/>
      <c r="QMW591" s="163"/>
      <c r="QMX591" s="163"/>
      <c r="QMY591" s="163"/>
      <c r="QMZ591" s="163"/>
      <c r="QNA591" s="163"/>
      <c r="QNB591" s="163"/>
      <c r="QNC591" s="163"/>
      <c r="QND591" s="163"/>
      <c r="QNE591" s="163"/>
      <c r="QNF591" s="163"/>
      <c r="QNG591" s="163"/>
      <c r="QNH591" s="163"/>
      <c r="QNI591" s="163"/>
      <c r="QNJ591" s="163"/>
      <c r="QNK591" s="163"/>
      <c r="QNL591" s="163"/>
      <c r="QNM591" s="163"/>
      <c r="QNN591" s="163"/>
      <c r="QNO591" s="163"/>
      <c r="QNP591" s="163"/>
      <c r="QNQ591" s="163"/>
      <c r="QNR591" s="163"/>
      <c r="QNS591" s="163"/>
      <c r="QNT591" s="163"/>
      <c r="QNU591" s="163"/>
      <c r="QNV591" s="163"/>
      <c r="QNW591" s="163"/>
      <c r="QNX591" s="163"/>
      <c r="QNY591" s="163"/>
      <c r="QNZ591" s="163"/>
      <c r="QOA591" s="163"/>
      <c r="QOB591" s="163"/>
      <c r="QOC591" s="163"/>
      <c r="QOD591" s="163"/>
      <c r="QOE591" s="163"/>
      <c r="QOF591" s="163"/>
      <c r="QOG591" s="163"/>
      <c r="QOH591" s="163"/>
      <c r="QOI591" s="163"/>
      <c r="QOJ591" s="163"/>
      <c r="QOK591" s="163"/>
      <c r="QOL591" s="163"/>
      <c r="QOM591" s="163"/>
      <c r="QON591" s="163"/>
      <c r="QOO591" s="163"/>
      <c r="QOP591" s="163"/>
      <c r="QOQ591" s="163"/>
      <c r="QOR591" s="163"/>
      <c r="QOS591" s="163"/>
      <c r="QOT591" s="163"/>
      <c r="QOU591" s="163"/>
      <c r="QOV591" s="163"/>
      <c r="QOW591" s="163"/>
      <c r="QOX591" s="163"/>
      <c r="QOY591" s="163"/>
      <c r="QOZ591" s="163"/>
      <c r="QPA591" s="163"/>
      <c r="QPB591" s="163"/>
      <c r="QPC591" s="163"/>
      <c r="QPD591" s="163"/>
      <c r="QPE591" s="163"/>
      <c r="QPF591" s="163"/>
      <c r="QPG591" s="163"/>
      <c r="QPH591" s="163"/>
      <c r="QPI591" s="163"/>
      <c r="QPJ591" s="163"/>
      <c r="QPK591" s="163"/>
      <c r="QPL591" s="163"/>
      <c r="QPM591" s="163"/>
      <c r="QPN591" s="163"/>
      <c r="QPO591" s="163"/>
      <c r="QPP591" s="163"/>
      <c r="QPQ591" s="163"/>
      <c r="QPR591" s="163"/>
      <c r="QPS591" s="163"/>
      <c r="QPT591" s="163"/>
      <c r="QPU591" s="163"/>
      <c r="QPV591" s="163"/>
      <c r="QPW591" s="163"/>
      <c r="QPX591" s="163"/>
      <c r="QPY591" s="163"/>
      <c r="QPZ591" s="163"/>
      <c r="QQA591" s="163"/>
      <c r="QQB591" s="163"/>
      <c r="QQC591" s="163"/>
      <c r="QQD591" s="163"/>
      <c r="QQE591" s="163"/>
      <c r="QQF591" s="163"/>
      <c r="QQG591" s="163"/>
      <c r="QQH591" s="163"/>
      <c r="QQI591" s="163"/>
      <c r="QQJ591" s="163"/>
      <c r="QQK591" s="163"/>
      <c r="QQL591" s="163"/>
      <c r="QQM591" s="163"/>
      <c r="QQN591" s="163"/>
      <c r="QQO591" s="163"/>
      <c r="QQP591" s="163"/>
      <c r="QQQ591" s="163"/>
      <c r="QQR591" s="163"/>
      <c r="QQS591" s="163"/>
      <c r="QQT591" s="163"/>
      <c r="QQU591" s="163"/>
      <c r="QQV591" s="163"/>
      <c r="QQW591" s="163"/>
      <c r="QQX591" s="163"/>
      <c r="QQY591" s="163"/>
      <c r="QQZ591" s="163"/>
      <c r="QRA591" s="163"/>
      <c r="QRB591" s="163"/>
      <c r="QRC591" s="163"/>
      <c r="QRD591" s="163"/>
      <c r="QRE591" s="163"/>
      <c r="QRF591" s="163"/>
      <c r="QRG591" s="163"/>
      <c r="QRH591" s="163"/>
      <c r="QRI591" s="163"/>
      <c r="QRJ591" s="163"/>
      <c r="QRK591" s="163"/>
      <c r="QRL591" s="163"/>
      <c r="QRM591" s="163"/>
      <c r="QRN591" s="163"/>
      <c r="QRO591" s="163"/>
      <c r="QRP591" s="163"/>
      <c r="QRQ591" s="163"/>
      <c r="QRR591" s="163"/>
      <c r="QRS591" s="163"/>
      <c r="QRT591" s="163"/>
      <c r="QRU591" s="163"/>
      <c r="QRV591" s="163"/>
      <c r="QRW591" s="163"/>
      <c r="QRX591" s="163"/>
      <c r="QRY591" s="163"/>
      <c r="QRZ591" s="163"/>
      <c r="QSA591" s="163"/>
      <c r="QSB591" s="163"/>
      <c r="QSC591" s="163"/>
      <c r="QSD591" s="163"/>
      <c r="QSE591" s="163"/>
      <c r="QSF591" s="163"/>
      <c r="QSG591" s="163"/>
      <c r="QSH591" s="163"/>
      <c r="QSI591" s="163"/>
      <c r="QSJ591" s="163"/>
      <c r="QSK591" s="163"/>
      <c r="QSL591" s="163"/>
      <c r="QSM591" s="163"/>
      <c r="QSN591" s="163"/>
      <c r="QSO591" s="163"/>
      <c r="QSP591" s="163"/>
      <c r="QSQ591" s="163"/>
      <c r="QSR591" s="163"/>
      <c r="QSS591" s="163"/>
      <c r="QST591" s="163"/>
      <c r="QSU591" s="163"/>
      <c r="QSV591" s="163"/>
      <c r="QSW591" s="163"/>
      <c r="QSX591" s="163"/>
      <c r="QSY591" s="163"/>
      <c r="QSZ591" s="163"/>
      <c r="QTA591" s="163"/>
      <c r="QTB591" s="163"/>
      <c r="QTC591" s="163"/>
      <c r="QTD591" s="163"/>
      <c r="QTE591" s="163"/>
      <c r="QTF591" s="163"/>
      <c r="QTG591" s="163"/>
      <c r="QTH591" s="163"/>
      <c r="QTI591" s="163"/>
      <c r="QTJ591" s="163"/>
      <c r="QTK591" s="163"/>
      <c r="QTL591" s="163"/>
      <c r="QTM591" s="163"/>
      <c r="QTN591" s="163"/>
      <c r="QTO591" s="163"/>
      <c r="QTP591" s="163"/>
      <c r="QTQ591" s="163"/>
      <c r="QTR591" s="163"/>
      <c r="QTS591" s="163"/>
      <c r="QTT591" s="163"/>
      <c r="QTU591" s="163"/>
      <c r="QTV591" s="163"/>
      <c r="QTW591" s="163"/>
      <c r="QTX591" s="163"/>
      <c r="QTY591" s="163"/>
      <c r="QTZ591" s="163"/>
      <c r="QUA591" s="163"/>
      <c r="QUB591" s="163"/>
      <c r="QUC591" s="163"/>
      <c r="QUD591" s="163"/>
      <c r="QUE591" s="163"/>
      <c r="QUF591" s="163"/>
      <c r="QUG591" s="163"/>
      <c r="QUH591" s="163"/>
      <c r="QUI591" s="163"/>
      <c r="QUJ591" s="163"/>
      <c r="QUK591" s="163"/>
      <c r="QUL591" s="163"/>
      <c r="QUM591" s="163"/>
      <c r="QUN591" s="163"/>
      <c r="QUO591" s="163"/>
      <c r="QUP591" s="163"/>
      <c r="QUQ591" s="163"/>
      <c r="QUR591" s="163"/>
      <c r="QUS591" s="163"/>
      <c r="QUT591" s="163"/>
      <c r="QUU591" s="163"/>
      <c r="QUV591" s="163"/>
      <c r="QUW591" s="163"/>
      <c r="QUX591" s="163"/>
      <c r="QUY591" s="163"/>
      <c r="QUZ591" s="163"/>
      <c r="QVA591" s="163"/>
      <c r="QVB591" s="163"/>
      <c r="QVC591" s="163"/>
      <c r="QVD591" s="163"/>
      <c r="QVE591" s="163"/>
      <c r="QVF591" s="163"/>
      <c r="QVG591" s="163"/>
      <c r="QVH591" s="163"/>
      <c r="QVI591" s="163"/>
      <c r="QVJ591" s="163"/>
      <c r="QVK591" s="163"/>
      <c r="QVL591" s="163"/>
      <c r="QVM591" s="163"/>
      <c r="QVN591" s="163"/>
      <c r="QVO591" s="163"/>
      <c r="QVP591" s="163"/>
      <c r="QVQ591" s="163"/>
      <c r="QVR591" s="163"/>
      <c r="QVS591" s="163"/>
      <c r="QVT591" s="163"/>
      <c r="QVU591" s="163"/>
      <c r="QVV591" s="163"/>
      <c r="QVW591" s="163"/>
      <c r="QVX591" s="163"/>
      <c r="QVY591" s="163"/>
      <c r="QVZ591" s="163"/>
      <c r="QWA591" s="163"/>
      <c r="QWB591" s="163"/>
      <c r="QWC591" s="163"/>
      <c r="QWD591" s="163"/>
      <c r="QWE591" s="163"/>
      <c r="QWF591" s="163"/>
      <c r="QWG591" s="163"/>
      <c r="QWH591" s="163"/>
      <c r="QWI591" s="163"/>
      <c r="QWJ591" s="163"/>
      <c r="QWK591" s="163"/>
      <c r="QWL591" s="163"/>
      <c r="QWM591" s="163"/>
      <c r="QWN591" s="163"/>
      <c r="QWO591" s="163"/>
      <c r="QWP591" s="163"/>
      <c r="QWQ591" s="163"/>
      <c r="QWR591" s="163"/>
      <c r="QWS591" s="163"/>
      <c r="QWT591" s="163"/>
      <c r="QWU591" s="163"/>
      <c r="QWV591" s="163"/>
      <c r="QWW591" s="163"/>
      <c r="QWX591" s="163"/>
      <c r="QWY591" s="163"/>
      <c r="QWZ591" s="163"/>
      <c r="QXA591" s="163"/>
      <c r="QXB591" s="163"/>
      <c r="QXC591" s="163"/>
      <c r="QXD591" s="163"/>
      <c r="QXE591" s="163"/>
      <c r="QXF591" s="163"/>
      <c r="QXG591" s="163"/>
      <c r="QXH591" s="163"/>
      <c r="QXI591" s="163"/>
      <c r="QXJ591" s="163"/>
      <c r="QXK591" s="163"/>
      <c r="QXL591" s="163"/>
      <c r="QXM591" s="163"/>
      <c r="QXN591" s="163"/>
      <c r="QXO591" s="163"/>
      <c r="QXP591" s="163"/>
      <c r="QXQ591" s="163"/>
      <c r="QXR591" s="163"/>
      <c r="QXS591" s="163"/>
      <c r="QXT591" s="163"/>
      <c r="QXU591" s="163"/>
      <c r="QXV591" s="163"/>
      <c r="QXW591" s="163"/>
      <c r="QXX591" s="163"/>
      <c r="QXY591" s="163"/>
      <c r="QXZ591" s="163"/>
      <c r="QYA591" s="163"/>
      <c r="QYB591" s="163"/>
      <c r="QYC591" s="163"/>
      <c r="QYD591" s="163"/>
      <c r="QYE591" s="163"/>
      <c r="QYF591" s="163"/>
      <c r="QYG591" s="163"/>
      <c r="QYH591" s="163"/>
      <c r="QYI591" s="163"/>
      <c r="QYJ591" s="163"/>
      <c r="QYK591" s="163"/>
      <c r="QYL591" s="163"/>
      <c r="QYM591" s="163"/>
      <c r="QYN591" s="163"/>
      <c r="QYO591" s="163"/>
      <c r="QYP591" s="163"/>
      <c r="QYQ591" s="163"/>
      <c r="QYR591" s="163"/>
      <c r="QYS591" s="163"/>
      <c r="QYT591" s="163"/>
      <c r="QYU591" s="163"/>
      <c r="QYV591" s="163"/>
      <c r="QYW591" s="163"/>
      <c r="QYX591" s="163"/>
      <c r="QYY591" s="163"/>
      <c r="QYZ591" s="163"/>
      <c r="QZA591" s="163"/>
      <c r="QZB591" s="163"/>
      <c r="QZC591" s="163"/>
      <c r="QZD591" s="163"/>
      <c r="QZE591" s="163"/>
      <c r="QZF591" s="163"/>
      <c r="QZG591" s="163"/>
      <c r="QZH591" s="163"/>
      <c r="QZI591" s="163"/>
      <c r="QZJ591" s="163"/>
      <c r="QZK591" s="163"/>
      <c r="QZL591" s="163"/>
      <c r="QZM591" s="163"/>
      <c r="QZN591" s="163"/>
      <c r="QZO591" s="163"/>
      <c r="QZP591" s="163"/>
      <c r="QZQ591" s="163"/>
      <c r="QZR591" s="163"/>
      <c r="QZS591" s="163"/>
      <c r="QZT591" s="163"/>
      <c r="QZU591" s="163"/>
      <c r="QZV591" s="163"/>
      <c r="QZW591" s="163"/>
      <c r="QZX591" s="163"/>
      <c r="QZY591" s="163"/>
      <c r="QZZ591" s="163"/>
      <c r="RAA591" s="163"/>
      <c r="RAB591" s="163"/>
      <c r="RAC591" s="163"/>
      <c r="RAD591" s="163"/>
      <c r="RAE591" s="163"/>
      <c r="RAF591" s="163"/>
      <c r="RAG591" s="163"/>
      <c r="RAH591" s="163"/>
      <c r="RAI591" s="163"/>
      <c r="RAJ591" s="163"/>
      <c r="RAK591" s="163"/>
      <c r="RAL591" s="163"/>
      <c r="RAM591" s="163"/>
      <c r="RAN591" s="163"/>
      <c r="RAO591" s="163"/>
      <c r="RAP591" s="163"/>
      <c r="RAQ591" s="163"/>
      <c r="RAR591" s="163"/>
      <c r="RAS591" s="163"/>
      <c r="RAT591" s="163"/>
      <c r="RAU591" s="163"/>
      <c r="RAV591" s="163"/>
      <c r="RAW591" s="163"/>
      <c r="RAX591" s="163"/>
      <c r="RAY591" s="163"/>
      <c r="RAZ591" s="163"/>
      <c r="RBA591" s="163"/>
      <c r="RBB591" s="163"/>
      <c r="RBC591" s="163"/>
      <c r="RBD591" s="163"/>
      <c r="RBE591" s="163"/>
      <c r="RBF591" s="163"/>
      <c r="RBG591" s="163"/>
      <c r="RBH591" s="163"/>
      <c r="RBI591" s="163"/>
      <c r="RBJ591" s="163"/>
      <c r="RBK591" s="163"/>
      <c r="RBL591" s="163"/>
      <c r="RBM591" s="163"/>
      <c r="RBN591" s="163"/>
      <c r="RBO591" s="163"/>
      <c r="RBP591" s="163"/>
      <c r="RBQ591" s="163"/>
      <c r="RBR591" s="163"/>
      <c r="RBS591" s="163"/>
      <c r="RBT591" s="163"/>
      <c r="RBU591" s="163"/>
      <c r="RBV591" s="163"/>
      <c r="RBW591" s="163"/>
      <c r="RBX591" s="163"/>
      <c r="RBY591" s="163"/>
      <c r="RBZ591" s="163"/>
      <c r="RCA591" s="163"/>
      <c r="RCB591" s="163"/>
      <c r="RCC591" s="163"/>
      <c r="RCD591" s="163"/>
      <c r="RCE591" s="163"/>
      <c r="RCF591" s="163"/>
      <c r="RCG591" s="163"/>
      <c r="RCH591" s="163"/>
      <c r="RCI591" s="163"/>
      <c r="RCJ591" s="163"/>
      <c r="RCK591" s="163"/>
      <c r="RCL591" s="163"/>
      <c r="RCM591" s="163"/>
      <c r="RCN591" s="163"/>
      <c r="RCO591" s="163"/>
      <c r="RCP591" s="163"/>
      <c r="RCQ591" s="163"/>
      <c r="RCR591" s="163"/>
      <c r="RCS591" s="163"/>
      <c r="RCT591" s="163"/>
      <c r="RCU591" s="163"/>
      <c r="RCV591" s="163"/>
      <c r="RCW591" s="163"/>
      <c r="RCX591" s="163"/>
      <c r="RCY591" s="163"/>
      <c r="RCZ591" s="163"/>
      <c r="RDA591" s="163"/>
      <c r="RDB591" s="163"/>
      <c r="RDC591" s="163"/>
      <c r="RDD591" s="163"/>
      <c r="RDE591" s="163"/>
      <c r="RDF591" s="163"/>
      <c r="RDG591" s="163"/>
      <c r="RDH591" s="163"/>
      <c r="RDI591" s="163"/>
      <c r="RDJ591" s="163"/>
      <c r="RDK591" s="163"/>
      <c r="RDL591" s="163"/>
      <c r="RDM591" s="163"/>
      <c r="RDN591" s="163"/>
      <c r="RDO591" s="163"/>
      <c r="RDP591" s="163"/>
      <c r="RDQ591" s="163"/>
      <c r="RDR591" s="163"/>
      <c r="RDS591" s="163"/>
      <c r="RDT591" s="163"/>
      <c r="RDU591" s="163"/>
      <c r="RDV591" s="163"/>
      <c r="RDW591" s="163"/>
      <c r="RDX591" s="163"/>
      <c r="RDY591" s="163"/>
      <c r="RDZ591" s="163"/>
      <c r="REA591" s="163"/>
      <c r="REB591" s="163"/>
      <c r="REC591" s="163"/>
      <c r="RED591" s="163"/>
      <c r="REE591" s="163"/>
      <c r="REF591" s="163"/>
      <c r="REG591" s="163"/>
      <c r="REH591" s="163"/>
      <c r="REI591" s="163"/>
      <c r="REJ591" s="163"/>
      <c r="REK591" s="163"/>
      <c r="REL591" s="163"/>
      <c r="REM591" s="163"/>
      <c r="REN591" s="163"/>
      <c r="REO591" s="163"/>
      <c r="REP591" s="163"/>
      <c r="REQ591" s="163"/>
      <c r="RER591" s="163"/>
      <c r="RES591" s="163"/>
      <c r="RET591" s="163"/>
      <c r="REU591" s="163"/>
      <c r="REV591" s="163"/>
      <c r="REW591" s="163"/>
      <c r="REX591" s="163"/>
      <c r="REY591" s="163"/>
      <c r="REZ591" s="163"/>
      <c r="RFA591" s="163"/>
      <c r="RFB591" s="163"/>
      <c r="RFC591" s="163"/>
      <c r="RFD591" s="163"/>
      <c r="RFE591" s="163"/>
      <c r="RFF591" s="163"/>
      <c r="RFG591" s="163"/>
      <c r="RFH591" s="163"/>
      <c r="RFI591" s="163"/>
      <c r="RFJ591" s="163"/>
      <c r="RFK591" s="163"/>
      <c r="RFL591" s="163"/>
      <c r="RFM591" s="163"/>
      <c r="RFN591" s="163"/>
      <c r="RFO591" s="163"/>
      <c r="RFP591" s="163"/>
      <c r="RFQ591" s="163"/>
      <c r="RFR591" s="163"/>
      <c r="RFS591" s="163"/>
      <c r="RFT591" s="163"/>
      <c r="RFU591" s="163"/>
      <c r="RFV591" s="163"/>
      <c r="RFW591" s="163"/>
      <c r="RFX591" s="163"/>
      <c r="RFY591" s="163"/>
      <c r="RFZ591" s="163"/>
      <c r="RGA591" s="163"/>
      <c r="RGB591" s="163"/>
      <c r="RGC591" s="163"/>
      <c r="RGD591" s="163"/>
      <c r="RGE591" s="163"/>
      <c r="RGF591" s="163"/>
      <c r="RGG591" s="163"/>
      <c r="RGH591" s="163"/>
      <c r="RGI591" s="163"/>
      <c r="RGJ591" s="163"/>
      <c r="RGK591" s="163"/>
      <c r="RGL591" s="163"/>
      <c r="RGM591" s="163"/>
      <c r="RGN591" s="163"/>
      <c r="RGO591" s="163"/>
      <c r="RGP591" s="163"/>
      <c r="RGQ591" s="163"/>
      <c r="RGR591" s="163"/>
      <c r="RGS591" s="163"/>
      <c r="RGT591" s="163"/>
      <c r="RGU591" s="163"/>
      <c r="RGV591" s="163"/>
      <c r="RGW591" s="163"/>
      <c r="RGX591" s="163"/>
      <c r="RGY591" s="163"/>
      <c r="RGZ591" s="163"/>
      <c r="RHA591" s="163"/>
      <c r="RHB591" s="163"/>
      <c r="RHC591" s="163"/>
      <c r="RHD591" s="163"/>
      <c r="RHE591" s="163"/>
      <c r="RHF591" s="163"/>
      <c r="RHG591" s="163"/>
      <c r="RHH591" s="163"/>
      <c r="RHI591" s="163"/>
      <c r="RHJ591" s="163"/>
      <c r="RHK591" s="163"/>
      <c r="RHL591" s="163"/>
      <c r="RHM591" s="163"/>
      <c r="RHN591" s="163"/>
      <c r="RHO591" s="163"/>
      <c r="RHP591" s="163"/>
      <c r="RHQ591" s="163"/>
      <c r="RHR591" s="163"/>
      <c r="RHS591" s="163"/>
      <c r="RHT591" s="163"/>
      <c r="RHU591" s="163"/>
      <c r="RHV591" s="163"/>
      <c r="RHW591" s="163"/>
      <c r="RHX591" s="163"/>
      <c r="RHY591" s="163"/>
      <c r="RHZ591" s="163"/>
      <c r="RIA591" s="163"/>
      <c r="RIB591" s="163"/>
      <c r="RIC591" s="163"/>
      <c r="RID591" s="163"/>
      <c r="RIE591" s="163"/>
      <c r="RIF591" s="163"/>
      <c r="RIG591" s="163"/>
      <c r="RIH591" s="163"/>
      <c r="RII591" s="163"/>
      <c r="RIJ591" s="163"/>
      <c r="RIK591" s="163"/>
      <c r="RIL591" s="163"/>
      <c r="RIM591" s="163"/>
      <c r="RIN591" s="163"/>
      <c r="RIO591" s="163"/>
      <c r="RIP591" s="163"/>
      <c r="RIQ591" s="163"/>
      <c r="RIR591" s="163"/>
      <c r="RIS591" s="163"/>
      <c r="RIT591" s="163"/>
      <c r="RIU591" s="163"/>
      <c r="RIV591" s="163"/>
      <c r="RIW591" s="163"/>
      <c r="RIX591" s="163"/>
      <c r="RIY591" s="163"/>
      <c r="RIZ591" s="163"/>
      <c r="RJA591" s="163"/>
      <c r="RJB591" s="163"/>
      <c r="RJC591" s="163"/>
      <c r="RJD591" s="163"/>
      <c r="RJE591" s="163"/>
      <c r="RJF591" s="163"/>
      <c r="RJG591" s="163"/>
      <c r="RJH591" s="163"/>
      <c r="RJI591" s="163"/>
      <c r="RJJ591" s="163"/>
      <c r="RJK591" s="163"/>
      <c r="RJL591" s="163"/>
      <c r="RJM591" s="163"/>
      <c r="RJN591" s="163"/>
      <c r="RJO591" s="163"/>
      <c r="RJP591" s="163"/>
      <c r="RJQ591" s="163"/>
      <c r="RJR591" s="163"/>
      <c r="RJS591" s="163"/>
      <c r="RJT591" s="163"/>
      <c r="RJU591" s="163"/>
      <c r="RJV591" s="163"/>
      <c r="RJW591" s="163"/>
      <c r="RJX591" s="163"/>
      <c r="RJY591" s="163"/>
      <c r="RJZ591" s="163"/>
      <c r="RKA591" s="163"/>
      <c r="RKB591" s="163"/>
      <c r="RKC591" s="163"/>
      <c r="RKD591" s="163"/>
      <c r="RKE591" s="163"/>
      <c r="RKF591" s="163"/>
      <c r="RKG591" s="163"/>
      <c r="RKH591" s="163"/>
      <c r="RKI591" s="163"/>
      <c r="RKJ591" s="163"/>
      <c r="RKK591" s="163"/>
      <c r="RKL591" s="163"/>
      <c r="RKM591" s="163"/>
      <c r="RKN591" s="163"/>
      <c r="RKO591" s="163"/>
      <c r="RKP591" s="163"/>
      <c r="RKQ591" s="163"/>
      <c r="RKR591" s="163"/>
      <c r="RKS591" s="163"/>
      <c r="RKT591" s="163"/>
      <c r="RKU591" s="163"/>
      <c r="RKV591" s="163"/>
      <c r="RKW591" s="163"/>
      <c r="RKX591" s="163"/>
      <c r="RKY591" s="163"/>
      <c r="RKZ591" s="163"/>
      <c r="RLA591" s="163"/>
      <c r="RLB591" s="163"/>
      <c r="RLC591" s="163"/>
      <c r="RLD591" s="163"/>
      <c r="RLE591" s="163"/>
      <c r="RLF591" s="163"/>
      <c r="RLG591" s="163"/>
      <c r="RLH591" s="163"/>
      <c r="RLI591" s="163"/>
      <c r="RLJ591" s="163"/>
      <c r="RLK591" s="163"/>
      <c r="RLL591" s="163"/>
      <c r="RLM591" s="163"/>
      <c r="RLN591" s="163"/>
      <c r="RLO591" s="163"/>
      <c r="RLP591" s="163"/>
      <c r="RLQ591" s="163"/>
      <c r="RLR591" s="163"/>
      <c r="RLS591" s="163"/>
      <c r="RLT591" s="163"/>
      <c r="RLU591" s="163"/>
      <c r="RLV591" s="163"/>
      <c r="RLW591" s="163"/>
      <c r="RLX591" s="163"/>
      <c r="RLY591" s="163"/>
      <c r="RLZ591" s="163"/>
      <c r="RMA591" s="163"/>
      <c r="RMB591" s="163"/>
      <c r="RMC591" s="163"/>
      <c r="RMD591" s="163"/>
      <c r="RME591" s="163"/>
      <c r="RMF591" s="163"/>
      <c r="RMG591" s="163"/>
      <c r="RMH591" s="163"/>
      <c r="RMI591" s="163"/>
      <c r="RMJ591" s="163"/>
      <c r="RMK591" s="163"/>
      <c r="RML591" s="163"/>
      <c r="RMM591" s="163"/>
      <c r="RMN591" s="163"/>
      <c r="RMO591" s="163"/>
      <c r="RMP591" s="163"/>
      <c r="RMQ591" s="163"/>
      <c r="RMR591" s="163"/>
      <c r="RMS591" s="163"/>
      <c r="RMT591" s="163"/>
      <c r="RMU591" s="163"/>
      <c r="RMV591" s="163"/>
      <c r="RMW591" s="163"/>
      <c r="RMX591" s="163"/>
      <c r="RMY591" s="163"/>
      <c r="RMZ591" s="163"/>
      <c r="RNA591" s="163"/>
      <c r="RNB591" s="163"/>
      <c r="RNC591" s="163"/>
      <c r="RND591" s="163"/>
      <c r="RNE591" s="163"/>
      <c r="RNF591" s="163"/>
      <c r="RNG591" s="163"/>
      <c r="RNH591" s="163"/>
      <c r="RNI591" s="163"/>
      <c r="RNJ591" s="163"/>
      <c r="RNK591" s="163"/>
      <c r="RNL591" s="163"/>
      <c r="RNM591" s="163"/>
      <c r="RNN591" s="163"/>
      <c r="RNO591" s="163"/>
      <c r="RNP591" s="163"/>
      <c r="RNQ591" s="163"/>
      <c r="RNR591" s="163"/>
      <c r="RNS591" s="163"/>
      <c r="RNT591" s="163"/>
      <c r="RNU591" s="163"/>
      <c r="RNV591" s="163"/>
      <c r="RNW591" s="163"/>
      <c r="RNX591" s="163"/>
      <c r="RNY591" s="163"/>
      <c r="RNZ591" s="163"/>
      <c r="ROA591" s="163"/>
      <c r="ROB591" s="163"/>
      <c r="ROC591" s="163"/>
      <c r="ROD591" s="163"/>
      <c r="ROE591" s="163"/>
      <c r="ROF591" s="163"/>
      <c r="ROG591" s="163"/>
      <c r="ROH591" s="163"/>
      <c r="ROI591" s="163"/>
      <c r="ROJ591" s="163"/>
      <c r="ROK591" s="163"/>
      <c r="ROL591" s="163"/>
      <c r="ROM591" s="163"/>
      <c r="RON591" s="163"/>
      <c r="ROO591" s="163"/>
      <c r="ROP591" s="163"/>
      <c r="ROQ591" s="163"/>
      <c r="ROR591" s="163"/>
      <c r="ROS591" s="163"/>
      <c r="ROT591" s="163"/>
      <c r="ROU591" s="163"/>
      <c r="ROV591" s="163"/>
      <c r="ROW591" s="163"/>
      <c r="ROX591" s="163"/>
      <c r="ROY591" s="163"/>
      <c r="ROZ591" s="163"/>
      <c r="RPA591" s="163"/>
      <c r="RPB591" s="163"/>
      <c r="RPC591" s="163"/>
      <c r="RPD591" s="163"/>
      <c r="RPE591" s="163"/>
      <c r="RPF591" s="163"/>
      <c r="RPG591" s="163"/>
      <c r="RPH591" s="163"/>
      <c r="RPI591" s="163"/>
      <c r="RPJ591" s="163"/>
      <c r="RPK591" s="163"/>
      <c r="RPL591" s="163"/>
      <c r="RPM591" s="163"/>
      <c r="RPN591" s="163"/>
      <c r="RPO591" s="163"/>
      <c r="RPP591" s="163"/>
      <c r="RPQ591" s="163"/>
      <c r="RPR591" s="163"/>
      <c r="RPS591" s="163"/>
      <c r="RPT591" s="163"/>
      <c r="RPU591" s="163"/>
      <c r="RPV591" s="163"/>
      <c r="RPW591" s="163"/>
      <c r="RPX591" s="163"/>
      <c r="RPY591" s="163"/>
      <c r="RPZ591" s="163"/>
      <c r="RQA591" s="163"/>
      <c r="RQB591" s="163"/>
      <c r="RQC591" s="163"/>
      <c r="RQD591" s="163"/>
      <c r="RQE591" s="163"/>
      <c r="RQF591" s="163"/>
      <c r="RQG591" s="163"/>
      <c r="RQH591" s="163"/>
      <c r="RQI591" s="163"/>
      <c r="RQJ591" s="163"/>
      <c r="RQK591" s="163"/>
      <c r="RQL591" s="163"/>
      <c r="RQM591" s="163"/>
      <c r="RQN591" s="163"/>
      <c r="RQO591" s="163"/>
      <c r="RQP591" s="163"/>
      <c r="RQQ591" s="163"/>
      <c r="RQR591" s="163"/>
      <c r="RQS591" s="163"/>
      <c r="RQT591" s="163"/>
      <c r="RQU591" s="163"/>
      <c r="RQV591" s="163"/>
      <c r="RQW591" s="163"/>
      <c r="RQX591" s="163"/>
      <c r="RQY591" s="163"/>
      <c r="RQZ591" s="163"/>
      <c r="RRA591" s="163"/>
      <c r="RRB591" s="163"/>
      <c r="RRC591" s="163"/>
      <c r="RRD591" s="163"/>
      <c r="RRE591" s="163"/>
      <c r="RRF591" s="163"/>
      <c r="RRG591" s="163"/>
      <c r="RRH591" s="163"/>
      <c r="RRI591" s="163"/>
      <c r="RRJ591" s="163"/>
      <c r="RRK591" s="163"/>
      <c r="RRL591" s="163"/>
      <c r="RRM591" s="163"/>
      <c r="RRN591" s="163"/>
      <c r="RRO591" s="163"/>
      <c r="RRP591" s="163"/>
      <c r="RRQ591" s="163"/>
      <c r="RRR591" s="163"/>
      <c r="RRS591" s="163"/>
      <c r="RRT591" s="163"/>
      <c r="RRU591" s="163"/>
      <c r="RRV591" s="163"/>
      <c r="RRW591" s="163"/>
      <c r="RRX591" s="163"/>
      <c r="RRY591" s="163"/>
      <c r="RRZ591" s="163"/>
      <c r="RSA591" s="163"/>
      <c r="RSB591" s="163"/>
      <c r="RSC591" s="163"/>
      <c r="RSD591" s="163"/>
      <c r="RSE591" s="163"/>
      <c r="RSF591" s="163"/>
      <c r="RSG591" s="163"/>
      <c r="RSH591" s="163"/>
      <c r="RSI591" s="163"/>
      <c r="RSJ591" s="163"/>
      <c r="RSK591" s="163"/>
      <c r="RSL591" s="163"/>
      <c r="RSM591" s="163"/>
      <c r="RSN591" s="163"/>
      <c r="RSO591" s="163"/>
      <c r="RSP591" s="163"/>
      <c r="RSQ591" s="163"/>
      <c r="RSR591" s="163"/>
      <c r="RSS591" s="163"/>
      <c r="RST591" s="163"/>
      <c r="RSU591" s="163"/>
      <c r="RSV591" s="163"/>
      <c r="RSW591" s="163"/>
      <c r="RSX591" s="163"/>
      <c r="RSY591" s="163"/>
      <c r="RSZ591" s="163"/>
      <c r="RTA591" s="163"/>
      <c r="RTB591" s="163"/>
      <c r="RTC591" s="163"/>
      <c r="RTD591" s="163"/>
      <c r="RTE591" s="163"/>
      <c r="RTF591" s="163"/>
      <c r="RTG591" s="163"/>
      <c r="RTH591" s="163"/>
      <c r="RTI591" s="163"/>
      <c r="RTJ591" s="163"/>
      <c r="RTK591" s="163"/>
      <c r="RTL591" s="163"/>
      <c r="RTM591" s="163"/>
      <c r="RTN591" s="163"/>
      <c r="RTO591" s="163"/>
      <c r="RTP591" s="163"/>
      <c r="RTQ591" s="163"/>
      <c r="RTR591" s="163"/>
      <c r="RTS591" s="163"/>
      <c r="RTT591" s="163"/>
      <c r="RTU591" s="163"/>
      <c r="RTV591" s="163"/>
      <c r="RTW591" s="163"/>
      <c r="RTX591" s="163"/>
      <c r="RTY591" s="163"/>
      <c r="RTZ591" s="163"/>
      <c r="RUA591" s="163"/>
      <c r="RUB591" s="163"/>
      <c r="RUC591" s="163"/>
      <c r="RUD591" s="163"/>
      <c r="RUE591" s="163"/>
      <c r="RUF591" s="163"/>
      <c r="RUG591" s="163"/>
      <c r="RUH591" s="163"/>
      <c r="RUI591" s="163"/>
      <c r="RUJ591" s="163"/>
      <c r="RUK591" s="163"/>
      <c r="RUL591" s="163"/>
      <c r="RUM591" s="163"/>
      <c r="RUN591" s="163"/>
      <c r="RUO591" s="163"/>
      <c r="RUP591" s="163"/>
      <c r="RUQ591" s="163"/>
      <c r="RUR591" s="163"/>
      <c r="RUS591" s="163"/>
      <c r="RUT591" s="163"/>
      <c r="RUU591" s="163"/>
      <c r="RUV591" s="163"/>
      <c r="RUW591" s="163"/>
      <c r="RUX591" s="163"/>
      <c r="RUY591" s="163"/>
      <c r="RUZ591" s="163"/>
      <c r="RVA591" s="163"/>
      <c r="RVB591" s="163"/>
      <c r="RVC591" s="163"/>
      <c r="RVD591" s="163"/>
      <c r="RVE591" s="163"/>
      <c r="RVF591" s="163"/>
      <c r="RVG591" s="163"/>
      <c r="RVH591" s="163"/>
      <c r="RVI591" s="163"/>
      <c r="RVJ591" s="163"/>
      <c r="RVK591" s="163"/>
      <c r="RVL591" s="163"/>
      <c r="RVM591" s="163"/>
      <c r="RVN591" s="163"/>
      <c r="RVO591" s="163"/>
      <c r="RVP591" s="163"/>
      <c r="RVQ591" s="163"/>
      <c r="RVR591" s="163"/>
      <c r="RVS591" s="163"/>
      <c r="RVT591" s="163"/>
      <c r="RVU591" s="163"/>
      <c r="RVV591" s="163"/>
      <c r="RVW591" s="163"/>
      <c r="RVX591" s="163"/>
      <c r="RVY591" s="163"/>
      <c r="RVZ591" s="163"/>
      <c r="RWA591" s="163"/>
      <c r="RWB591" s="163"/>
      <c r="RWC591" s="163"/>
      <c r="RWD591" s="163"/>
      <c r="RWE591" s="163"/>
      <c r="RWF591" s="163"/>
      <c r="RWG591" s="163"/>
      <c r="RWH591" s="163"/>
      <c r="RWI591" s="163"/>
      <c r="RWJ591" s="163"/>
      <c r="RWK591" s="163"/>
      <c r="RWL591" s="163"/>
      <c r="RWM591" s="163"/>
      <c r="RWN591" s="163"/>
      <c r="RWO591" s="163"/>
      <c r="RWP591" s="163"/>
      <c r="RWQ591" s="163"/>
      <c r="RWR591" s="163"/>
      <c r="RWS591" s="163"/>
      <c r="RWT591" s="163"/>
      <c r="RWU591" s="163"/>
      <c r="RWV591" s="163"/>
      <c r="RWW591" s="163"/>
      <c r="RWX591" s="163"/>
      <c r="RWY591" s="163"/>
      <c r="RWZ591" s="163"/>
      <c r="RXA591" s="163"/>
      <c r="RXB591" s="163"/>
      <c r="RXC591" s="163"/>
      <c r="RXD591" s="163"/>
      <c r="RXE591" s="163"/>
      <c r="RXF591" s="163"/>
      <c r="RXG591" s="163"/>
      <c r="RXH591" s="163"/>
      <c r="RXI591" s="163"/>
      <c r="RXJ591" s="163"/>
      <c r="RXK591" s="163"/>
      <c r="RXL591" s="163"/>
      <c r="RXM591" s="163"/>
      <c r="RXN591" s="163"/>
      <c r="RXO591" s="163"/>
      <c r="RXP591" s="163"/>
      <c r="RXQ591" s="163"/>
      <c r="RXR591" s="163"/>
      <c r="RXS591" s="163"/>
      <c r="RXT591" s="163"/>
      <c r="RXU591" s="163"/>
      <c r="RXV591" s="163"/>
      <c r="RXW591" s="163"/>
      <c r="RXX591" s="163"/>
      <c r="RXY591" s="163"/>
      <c r="RXZ591" s="163"/>
      <c r="RYA591" s="163"/>
      <c r="RYB591" s="163"/>
      <c r="RYC591" s="163"/>
      <c r="RYD591" s="163"/>
      <c r="RYE591" s="163"/>
      <c r="RYF591" s="163"/>
      <c r="RYG591" s="163"/>
      <c r="RYH591" s="163"/>
      <c r="RYI591" s="163"/>
      <c r="RYJ591" s="163"/>
      <c r="RYK591" s="163"/>
      <c r="RYL591" s="163"/>
      <c r="RYM591" s="163"/>
      <c r="RYN591" s="163"/>
      <c r="RYO591" s="163"/>
      <c r="RYP591" s="163"/>
      <c r="RYQ591" s="163"/>
      <c r="RYR591" s="163"/>
      <c r="RYS591" s="163"/>
      <c r="RYT591" s="163"/>
      <c r="RYU591" s="163"/>
      <c r="RYV591" s="163"/>
      <c r="RYW591" s="163"/>
      <c r="RYX591" s="163"/>
      <c r="RYY591" s="163"/>
      <c r="RYZ591" s="163"/>
      <c r="RZA591" s="163"/>
      <c r="RZB591" s="163"/>
      <c r="RZC591" s="163"/>
      <c r="RZD591" s="163"/>
      <c r="RZE591" s="163"/>
      <c r="RZF591" s="163"/>
      <c r="RZG591" s="163"/>
      <c r="RZH591" s="163"/>
      <c r="RZI591" s="163"/>
      <c r="RZJ591" s="163"/>
      <c r="RZK591" s="163"/>
      <c r="RZL591" s="163"/>
      <c r="RZM591" s="163"/>
      <c r="RZN591" s="163"/>
      <c r="RZO591" s="163"/>
      <c r="RZP591" s="163"/>
      <c r="RZQ591" s="163"/>
      <c r="RZR591" s="163"/>
      <c r="RZS591" s="163"/>
      <c r="RZT591" s="163"/>
      <c r="RZU591" s="163"/>
      <c r="RZV591" s="163"/>
      <c r="RZW591" s="163"/>
      <c r="RZX591" s="163"/>
      <c r="RZY591" s="163"/>
      <c r="RZZ591" s="163"/>
      <c r="SAA591" s="163"/>
      <c r="SAB591" s="163"/>
      <c r="SAC591" s="163"/>
      <c r="SAD591" s="163"/>
      <c r="SAE591" s="163"/>
      <c r="SAF591" s="163"/>
      <c r="SAG591" s="163"/>
      <c r="SAH591" s="163"/>
      <c r="SAI591" s="163"/>
      <c r="SAJ591" s="163"/>
      <c r="SAK591" s="163"/>
      <c r="SAL591" s="163"/>
      <c r="SAM591" s="163"/>
      <c r="SAN591" s="163"/>
      <c r="SAO591" s="163"/>
      <c r="SAP591" s="163"/>
      <c r="SAQ591" s="163"/>
      <c r="SAR591" s="163"/>
      <c r="SAS591" s="163"/>
      <c r="SAT591" s="163"/>
      <c r="SAU591" s="163"/>
      <c r="SAV591" s="163"/>
      <c r="SAW591" s="163"/>
      <c r="SAX591" s="163"/>
      <c r="SAY591" s="163"/>
      <c r="SAZ591" s="163"/>
      <c r="SBA591" s="163"/>
      <c r="SBB591" s="163"/>
      <c r="SBC591" s="163"/>
      <c r="SBD591" s="163"/>
      <c r="SBE591" s="163"/>
      <c r="SBF591" s="163"/>
      <c r="SBG591" s="163"/>
      <c r="SBH591" s="163"/>
      <c r="SBI591" s="163"/>
      <c r="SBJ591" s="163"/>
      <c r="SBK591" s="163"/>
      <c r="SBL591" s="163"/>
      <c r="SBM591" s="163"/>
      <c r="SBN591" s="163"/>
      <c r="SBO591" s="163"/>
      <c r="SBP591" s="163"/>
      <c r="SBQ591" s="163"/>
      <c r="SBR591" s="163"/>
      <c r="SBS591" s="163"/>
      <c r="SBT591" s="163"/>
      <c r="SBU591" s="163"/>
      <c r="SBV591" s="163"/>
      <c r="SBW591" s="163"/>
      <c r="SBX591" s="163"/>
      <c r="SBY591" s="163"/>
      <c r="SBZ591" s="163"/>
      <c r="SCA591" s="163"/>
      <c r="SCB591" s="163"/>
      <c r="SCC591" s="163"/>
      <c r="SCD591" s="163"/>
      <c r="SCE591" s="163"/>
      <c r="SCF591" s="163"/>
      <c r="SCG591" s="163"/>
      <c r="SCH591" s="163"/>
      <c r="SCI591" s="163"/>
      <c r="SCJ591" s="163"/>
      <c r="SCK591" s="163"/>
      <c r="SCL591" s="163"/>
      <c r="SCM591" s="163"/>
      <c r="SCN591" s="163"/>
      <c r="SCO591" s="163"/>
      <c r="SCP591" s="163"/>
      <c r="SCQ591" s="163"/>
      <c r="SCR591" s="163"/>
      <c r="SCS591" s="163"/>
      <c r="SCT591" s="163"/>
      <c r="SCU591" s="163"/>
      <c r="SCV591" s="163"/>
      <c r="SCW591" s="163"/>
      <c r="SCX591" s="163"/>
      <c r="SCY591" s="163"/>
      <c r="SCZ591" s="163"/>
      <c r="SDA591" s="163"/>
      <c r="SDB591" s="163"/>
      <c r="SDC591" s="163"/>
      <c r="SDD591" s="163"/>
      <c r="SDE591" s="163"/>
      <c r="SDF591" s="163"/>
      <c r="SDG591" s="163"/>
      <c r="SDH591" s="163"/>
      <c r="SDI591" s="163"/>
      <c r="SDJ591" s="163"/>
      <c r="SDK591" s="163"/>
      <c r="SDL591" s="163"/>
      <c r="SDM591" s="163"/>
      <c r="SDN591" s="163"/>
      <c r="SDO591" s="163"/>
      <c r="SDP591" s="163"/>
      <c r="SDQ591" s="163"/>
      <c r="SDR591" s="163"/>
      <c r="SDS591" s="163"/>
      <c r="SDT591" s="163"/>
      <c r="SDU591" s="163"/>
      <c r="SDV591" s="163"/>
      <c r="SDW591" s="163"/>
      <c r="SDX591" s="163"/>
      <c r="SDY591" s="163"/>
      <c r="SDZ591" s="163"/>
      <c r="SEA591" s="163"/>
      <c r="SEB591" s="163"/>
      <c r="SEC591" s="163"/>
      <c r="SED591" s="163"/>
      <c r="SEE591" s="163"/>
      <c r="SEF591" s="163"/>
      <c r="SEG591" s="163"/>
      <c r="SEH591" s="163"/>
      <c r="SEI591" s="163"/>
      <c r="SEJ591" s="163"/>
      <c r="SEK591" s="163"/>
      <c r="SEL591" s="163"/>
      <c r="SEM591" s="163"/>
      <c r="SEN591" s="163"/>
      <c r="SEO591" s="163"/>
      <c r="SEP591" s="163"/>
      <c r="SEQ591" s="163"/>
      <c r="SER591" s="163"/>
      <c r="SES591" s="163"/>
      <c r="SET591" s="163"/>
      <c r="SEU591" s="163"/>
      <c r="SEV591" s="163"/>
      <c r="SEW591" s="163"/>
      <c r="SEX591" s="163"/>
      <c r="SEY591" s="163"/>
      <c r="SEZ591" s="163"/>
      <c r="SFA591" s="163"/>
      <c r="SFB591" s="163"/>
      <c r="SFC591" s="163"/>
      <c r="SFD591" s="163"/>
      <c r="SFE591" s="163"/>
      <c r="SFF591" s="163"/>
      <c r="SFG591" s="163"/>
      <c r="SFH591" s="163"/>
      <c r="SFI591" s="163"/>
      <c r="SFJ591" s="163"/>
      <c r="SFK591" s="163"/>
      <c r="SFL591" s="163"/>
      <c r="SFM591" s="163"/>
      <c r="SFN591" s="163"/>
      <c r="SFO591" s="163"/>
      <c r="SFP591" s="163"/>
      <c r="SFQ591" s="163"/>
      <c r="SFR591" s="163"/>
      <c r="SFS591" s="163"/>
      <c r="SFT591" s="163"/>
      <c r="SFU591" s="163"/>
      <c r="SFV591" s="163"/>
      <c r="SFW591" s="163"/>
      <c r="SFX591" s="163"/>
      <c r="SFY591" s="163"/>
      <c r="SFZ591" s="163"/>
      <c r="SGA591" s="163"/>
      <c r="SGB591" s="163"/>
      <c r="SGC591" s="163"/>
      <c r="SGD591" s="163"/>
      <c r="SGE591" s="163"/>
      <c r="SGF591" s="163"/>
      <c r="SGG591" s="163"/>
      <c r="SGH591" s="163"/>
      <c r="SGI591" s="163"/>
      <c r="SGJ591" s="163"/>
      <c r="SGK591" s="163"/>
      <c r="SGL591" s="163"/>
      <c r="SGM591" s="163"/>
      <c r="SGN591" s="163"/>
      <c r="SGO591" s="163"/>
      <c r="SGP591" s="163"/>
      <c r="SGQ591" s="163"/>
      <c r="SGR591" s="163"/>
      <c r="SGS591" s="163"/>
      <c r="SGT591" s="163"/>
      <c r="SGU591" s="163"/>
      <c r="SGV591" s="163"/>
      <c r="SGW591" s="163"/>
      <c r="SGX591" s="163"/>
      <c r="SGY591" s="163"/>
      <c r="SGZ591" s="163"/>
      <c r="SHA591" s="163"/>
      <c r="SHB591" s="163"/>
      <c r="SHC591" s="163"/>
      <c r="SHD591" s="163"/>
      <c r="SHE591" s="163"/>
      <c r="SHF591" s="163"/>
      <c r="SHG591" s="163"/>
      <c r="SHH591" s="163"/>
      <c r="SHI591" s="163"/>
      <c r="SHJ591" s="163"/>
      <c r="SHK591" s="163"/>
      <c r="SHL591" s="163"/>
      <c r="SHM591" s="163"/>
      <c r="SHN591" s="163"/>
      <c r="SHO591" s="163"/>
      <c r="SHP591" s="163"/>
      <c r="SHQ591" s="163"/>
      <c r="SHR591" s="163"/>
      <c r="SHS591" s="163"/>
      <c r="SHT591" s="163"/>
      <c r="SHU591" s="163"/>
      <c r="SHV591" s="163"/>
      <c r="SHW591" s="163"/>
      <c r="SHX591" s="163"/>
      <c r="SHY591" s="163"/>
      <c r="SHZ591" s="163"/>
      <c r="SIA591" s="163"/>
      <c r="SIB591" s="163"/>
      <c r="SIC591" s="163"/>
      <c r="SID591" s="163"/>
      <c r="SIE591" s="163"/>
      <c r="SIF591" s="163"/>
      <c r="SIG591" s="163"/>
      <c r="SIH591" s="163"/>
      <c r="SII591" s="163"/>
      <c r="SIJ591" s="163"/>
      <c r="SIK591" s="163"/>
      <c r="SIL591" s="163"/>
      <c r="SIM591" s="163"/>
      <c r="SIN591" s="163"/>
      <c r="SIO591" s="163"/>
      <c r="SIP591" s="163"/>
      <c r="SIQ591" s="163"/>
      <c r="SIR591" s="163"/>
      <c r="SIS591" s="163"/>
      <c r="SIT591" s="163"/>
      <c r="SIU591" s="163"/>
      <c r="SIV591" s="163"/>
      <c r="SIW591" s="163"/>
      <c r="SIX591" s="163"/>
      <c r="SIY591" s="163"/>
      <c r="SIZ591" s="163"/>
      <c r="SJA591" s="163"/>
      <c r="SJB591" s="163"/>
      <c r="SJC591" s="163"/>
      <c r="SJD591" s="163"/>
      <c r="SJE591" s="163"/>
      <c r="SJF591" s="163"/>
      <c r="SJG591" s="163"/>
      <c r="SJH591" s="163"/>
      <c r="SJI591" s="163"/>
      <c r="SJJ591" s="163"/>
      <c r="SJK591" s="163"/>
      <c r="SJL591" s="163"/>
      <c r="SJM591" s="163"/>
      <c r="SJN591" s="163"/>
      <c r="SJO591" s="163"/>
      <c r="SJP591" s="163"/>
      <c r="SJQ591" s="163"/>
      <c r="SJR591" s="163"/>
      <c r="SJS591" s="163"/>
      <c r="SJT591" s="163"/>
      <c r="SJU591" s="163"/>
      <c r="SJV591" s="163"/>
      <c r="SJW591" s="163"/>
      <c r="SJX591" s="163"/>
      <c r="SJY591" s="163"/>
      <c r="SJZ591" s="163"/>
      <c r="SKA591" s="163"/>
      <c r="SKB591" s="163"/>
      <c r="SKC591" s="163"/>
      <c r="SKD591" s="163"/>
      <c r="SKE591" s="163"/>
      <c r="SKF591" s="163"/>
      <c r="SKG591" s="163"/>
      <c r="SKH591" s="163"/>
      <c r="SKI591" s="163"/>
      <c r="SKJ591" s="163"/>
      <c r="SKK591" s="163"/>
      <c r="SKL591" s="163"/>
      <c r="SKM591" s="163"/>
      <c r="SKN591" s="163"/>
      <c r="SKO591" s="163"/>
      <c r="SKP591" s="163"/>
      <c r="SKQ591" s="163"/>
      <c r="SKR591" s="163"/>
      <c r="SKS591" s="163"/>
      <c r="SKT591" s="163"/>
      <c r="SKU591" s="163"/>
      <c r="SKV591" s="163"/>
      <c r="SKW591" s="163"/>
      <c r="SKX591" s="163"/>
      <c r="SKY591" s="163"/>
      <c r="SKZ591" s="163"/>
      <c r="SLA591" s="163"/>
      <c r="SLB591" s="163"/>
      <c r="SLC591" s="163"/>
      <c r="SLD591" s="163"/>
      <c r="SLE591" s="163"/>
      <c r="SLF591" s="163"/>
      <c r="SLG591" s="163"/>
      <c r="SLH591" s="163"/>
      <c r="SLI591" s="163"/>
      <c r="SLJ591" s="163"/>
      <c r="SLK591" s="163"/>
      <c r="SLL591" s="163"/>
      <c r="SLM591" s="163"/>
      <c r="SLN591" s="163"/>
      <c r="SLO591" s="163"/>
      <c r="SLP591" s="163"/>
      <c r="SLQ591" s="163"/>
      <c r="SLR591" s="163"/>
      <c r="SLS591" s="163"/>
      <c r="SLT591" s="163"/>
      <c r="SLU591" s="163"/>
      <c r="SLV591" s="163"/>
      <c r="SLW591" s="163"/>
      <c r="SLX591" s="163"/>
      <c r="SLY591" s="163"/>
      <c r="SLZ591" s="163"/>
      <c r="SMA591" s="163"/>
      <c r="SMB591" s="163"/>
      <c r="SMC591" s="163"/>
      <c r="SMD591" s="163"/>
      <c r="SME591" s="163"/>
      <c r="SMF591" s="163"/>
      <c r="SMG591" s="163"/>
      <c r="SMH591" s="163"/>
      <c r="SMI591" s="163"/>
      <c r="SMJ591" s="163"/>
      <c r="SMK591" s="163"/>
      <c r="SML591" s="163"/>
      <c r="SMM591" s="163"/>
      <c r="SMN591" s="163"/>
      <c r="SMO591" s="163"/>
      <c r="SMP591" s="163"/>
      <c r="SMQ591" s="163"/>
      <c r="SMR591" s="163"/>
      <c r="SMS591" s="163"/>
      <c r="SMT591" s="163"/>
      <c r="SMU591" s="163"/>
      <c r="SMV591" s="163"/>
      <c r="SMW591" s="163"/>
      <c r="SMX591" s="163"/>
      <c r="SMY591" s="163"/>
      <c r="SMZ591" s="163"/>
      <c r="SNA591" s="163"/>
      <c r="SNB591" s="163"/>
      <c r="SNC591" s="163"/>
      <c r="SND591" s="163"/>
      <c r="SNE591" s="163"/>
      <c r="SNF591" s="163"/>
      <c r="SNG591" s="163"/>
      <c r="SNH591" s="163"/>
      <c r="SNI591" s="163"/>
      <c r="SNJ591" s="163"/>
      <c r="SNK591" s="163"/>
      <c r="SNL591" s="163"/>
      <c r="SNM591" s="163"/>
      <c r="SNN591" s="163"/>
      <c r="SNO591" s="163"/>
      <c r="SNP591" s="163"/>
      <c r="SNQ591" s="163"/>
      <c r="SNR591" s="163"/>
      <c r="SNS591" s="163"/>
      <c r="SNT591" s="163"/>
      <c r="SNU591" s="163"/>
      <c r="SNV591" s="163"/>
      <c r="SNW591" s="163"/>
      <c r="SNX591" s="163"/>
      <c r="SNY591" s="163"/>
      <c r="SNZ591" s="163"/>
      <c r="SOA591" s="163"/>
      <c r="SOB591" s="163"/>
      <c r="SOC591" s="163"/>
      <c r="SOD591" s="163"/>
      <c r="SOE591" s="163"/>
      <c r="SOF591" s="163"/>
      <c r="SOG591" s="163"/>
      <c r="SOH591" s="163"/>
      <c r="SOI591" s="163"/>
      <c r="SOJ591" s="163"/>
      <c r="SOK591" s="163"/>
      <c r="SOL591" s="163"/>
      <c r="SOM591" s="163"/>
      <c r="SON591" s="163"/>
      <c r="SOO591" s="163"/>
      <c r="SOP591" s="163"/>
      <c r="SOQ591" s="163"/>
      <c r="SOR591" s="163"/>
      <c r="SOS591" s="163"/>
      <c r="SOT591" s="163"/>
      <c r="SOU591" s="163"/>
      <c r="SOV591" s="163"/>
      <c r="SOW591" s="163"/>
      <c r="SOX591" s="163"/>
      <c r="SOY591" s="163"/>
      <c r="SOZ591" s="163"/>
      <c r="SPA591" s="163"/>
      <c r="SPB591" s="163"/>
      <c r="SPC591" s="163"/>
      <c r="SPD591" s="163"/>
      <c r="SPE591" s="163"/>
      <c r="SPF591" s="163"/>
      <c r="SPG591" s="163"/>
      <c r="SPH591" s="163"/>
      <c r="SPI591" s="163"/>
      <c r="SPJ591" s="163"/>
      <c r="SPK591" s="163"/>
      <c r="SPL591" s="163"/>
      <c r="SPM591" s="163"/>
      <c r="SPN591" s="163"/>
      <c r="SPO591" s="163"/>
      <c r="SPP591" s="163"/>
      <c r="SPQ591" s="163"/>
      <c r="SPR591" s="163"/>
      <c r="SPS591" s="163"/>
      <c r="SPT591" s="163"/>
      <c r="SPU591" s="163"/>
      <c r="SPV591" s="163"/>
      <c r="SPW591" s="163"/>
      <c r="SPX591" s="163"/>
      <c r="SPY591" s="163"/>
      <c r="SPZ591" s="163"/>
      <c r="SQA591" s="163"/>
      <c r="SQB591" s="163"/>
      <c r="SQC591" s="163"/>
      <c r="SQD591" s="163"/>
      <c r="SQE591" s="163"/>
      <c r="SQF591" s="163"/>
      <c r="SQG591" s="163"/>
      <c r="SQH591" s="163"/>
      <c r="SQI591" s="163"/>
      <c r="SQJ591" s="163"/>
      <c r="SQK591" s="163"/>
      <c r="SQL591" s="163"/>
      <c r="SQM591" s="163"/>
      <c r="SQN591" s="163"/>
      <c r="SQO591" s="163"/>
      <c r="SQP591" s="163"/>
      <c r="SQQ591" s="163"/>
      <c r="SQR591" s="163"/>
      <c r="SQS591" s="163"/>
      <c r="SQT591" s="163"/>
      <c r="SQU591" s="163"/>
      <c r="SQV591" s="163"/>
      <c r="SQW591" s="163"/>
      <c r="SQX591" s="163"/>
      <c r="SQY591" s="163"/>
      <c r="SQZ591" s="163"/>
      <c r="SRA591" s="163"/>
      <c r="SRB591" s="163"/>
      <c r="SRC591" s="163"/>
      <c r="SRD591" s="163"/>
      <c r="SRE591" s="163"/>
      <c r="SRF591" s="163"/>
      <c r="SRG591" s="163"/>
      <c r="SRH591" s="163"/>
      <c r="SRI591" s="163"/>
      <c r="SRJ591" s="163"/>
      <c r="SRK591" s="163"/>
      <c r="SRL591" s="163"/>
      <c r="SRM591" s="163"/>
      <c r="SRN591" s="163"/>
      <c r="SRO591" s="163"/>
      <c r="SRP591" s="163"/>
      <c r="SRQ591" s="163"/>
      <c r="SRR591" s="163"/>
      <c r="SRS591" s="163"/>
      <c r="SRT591" s="163"/>
      <c r="SRU591" s="163"/>
      <c r="SRV591" s="163"/>
      <c r="SRW591" s="163"/>
      <c r="SRX591" s="163"/>
      <c r="SRY591" s="163"/>
      <c r="SRZ591" s="163"/>
      <c r="SSA591" s="163"/>
      <c r="SSB591" s="163"/>
      <c r="SSC591" s="163"/>
      <c r="SSD591" s="163"/>
      <c r="SSE591" s="163"/>
      <c r="SSF591" s="163"/>
      <c r="SSG591" s="163"/>
      <c r="SSH591" s="163"/>
      <c r="SSI591" s="163"/>
      <c r="SSJ591" s="163"/>
      <c r="SSK591" s="163"/>
      <c r="SSL591" s="163"/>
      <c r="SSM591" s="163"/>
      <c r="SSN591" s="163"/>
      <c r="SSO591" s="163"/>
      <c r="SSP591" s="163"/>
      <c r="SSQ591" s="163"/>
      <c r="SSR591" s="163"/>
      <c r="SSS591" s="163"/>
      <c r="SST591" s="163"/>
      <c r="SSU591" s="163"/>
      <c r="SSV591" s="163"/>
      <c r="SSW591" s="163"/>
      <c r="SSX591" s="163"/>
      <c r="SSY591" s="163"/>
      <c r="SSZ591" s="163"/>
      <c r="STA591" s="163"/>
      <c r="STB591" s="163"/>
      <c r="STC591" s="163"/>
      <c r="STD591" s="163"/>
      <c r="STE591" s="163"/>
      <c r="STF591" s="163"/>
      <c r="STG591" s="163"/>
      <c r="STH591" s="163"/>
      <c r="STI591" s="163"/>
      <c r="STJ591" s="163"/>
      <c r="STK591" s="163"/>
      <c r="STL591" s="163"/>
      <c r="STM591" s="163"/>
      <c r="STN591" s="163"/>
      <c r="STO591" s="163"/>
      <c r="STP591" s="163"/>
      <c r="STQ591" s="163"/>
      <c r="STR591" s="163"/>
      <c r="STS591" s="163"/>
      <c r="STT591" s="163"/>
      <c r="STU591" s="163"/>
      <c r="STV591" s="163"/>
      <c r="STW591" s="163"/>
      <c r="STX591" s="163"/>
      <c r="STY591" s="163"/>
      <c r="STZ591" s="163"/>
      <c r="SUA591" s="163"/>
      <c r="SUB591" s="163"/>
      <c r="SUC591" s="163"/>
      <c r="SUD591" s="163"/>
      <c r="SUE591" s="163"/>
      <c r="SUF591" s="163"/>
      <c r="SUG591" s="163"/>
      <c r="SUH591" s="163"/>
      <c r="SUI591" s="163"/>
      <c r="SUJ591" s="163"/>
      <c r="SUK591" s="163"/>
      <c r="SUL591" s="163"/>
      <c r="SUM591" s="163"/>
      <c r="SUN591" s="163"/>
      <c r="SUO591" s="163"/>
      <c r="SUP591" s="163"/>
      <c r="SUQ591" s="163"/>
      <c r="SUR591" s="163"/>
      <c r="SUS591" s="163"/>
      <c r="SUT591" s="163"/>
      <c r="SUU591" s="163"/>
      <c r="SUV591" s="163"/>
      <c r="SUW591" s="163"/>
      <c r="SUX591" s="163"/>
      <c r="SUY591" s="163"/>
      <c r="SUZ591" s="163"/>
      <c r="SVA591" s="163"/>
      <c r="SVB591" s="163"/>
      <c r="SVC591" s="163"/>
      <c r="SVD591" s="163"/>
      <c r="SVE591" s="163"/>
      <c r="SVF591" s="163"/>
      <c r="SVG591" s="163"/>
      <c r="SVH591" s="163"/>
      <c r="SVI591" s="163"/>
      <c r="SVJ591" s="163"/>
      <c r="SVK591" s="163"/>
      <c r="SVL591" s="163"/>
      <c r="SVM591" s="163"/>
      <c r="SVN591" s="163"/>
      <c r="SVO591" s="163"/>
      <c r="SVP591" s="163"/>
      <c r="SVQ591" s="163"/>
      <c r="SVR591" s="163"/>
      <c r="SVS591" s="163"/>
      <c r="SVT591" s="163"/>
      <c r="SVU591" s="163"/>
      <c r="SVV591" s="163"/>
      <c r="SVW591" s="163"/>
      <c r="SVX591" s="163"/>
      <c r="SVY591" s="163"/>
      <c r="SVZ591" s="163"/>
      <c r="SWA591" s="163"/>
      <c r="SWB591" s="163"/>
      <c r="SWC591" s="163"/>
      <c r="SWD591" s="163"/>
      <c r="SWE591" s="163"/>
      <c r="SWF591" s="163"/>
      <c r="SWG591" s="163"/>
      <c r="SWH591" s="163"/>
      <c r="SWI591" s="163"/>
      <c r="SWJ591" s="163"/>
      <c r="SWK591" s="163"/>
      <c r="SWL591" s="163"/>
      <c r="SWM591" s="163"/>
      <c r="SWN591" s="163"/>
      <c r="SWO591" s="163"/>
      <c r="SWP591" s="163"/>
      <c r="SWQ591" s="163"/>
      <c r="SWR591" s="163"/>
      <c r="SWS591" s="163"/>
      <c r="SWT591" s="163"/>
      <c r="SWU591" s="163"/>
      <c r="SWV591" s="163"/>
      <c r="SWW591" s="163"/>
      <c r="SWX591" s="163"/>
      <c r="SWY591" s="163"/>
      <c r="SWZ591" s="163"/>
      <c r="SXA591" s="163"/>
      <c r="SXB591" s="163"/>
      <c r="SXC591" s="163"/>
      <c r="SXD591" s="163"/>
      <c r="SXE591" s="163"/>
      <c r="SXF591" s="163"/>
      <c r="SXG591" s="163"/>
      <c r="SXH591" s="163"/>
      <c r="SXI591" s="163"/>
      <c r="SXJ591" s="163"/>
      <c r="SXK591" s="163"/>
      <c r="SXL591" s="163"/>
      <c r="SXM591" s="163"/>
      <c r="SXN591" s="163"/>
      <c r="SXO591" s="163"/>
      <c r="SXP591" s="163"/>
      <c r="SXQ591" s="163"/>
      <c r="SXR591" s="163"/>
      <c r="SXS591" s="163"/>
      <c r="SXT591" s="163"/>
      <c r="SXU591" s="163"/>
      <c r="SXV591" s="163"/>
      <c r="SXW591" s="163"/>
      <c r="SXX591" s="163"/>
      <c r="SXY591" s="163"/>
      <c r="SXZ591" s="163"/>
      <c r="SYA591" s="163"/>
      <c r="SYB591" s="163"/>
      <c r="SYC591" s="163"/>
      <c r="SYD591" s="163"/>
      <c r="SYE591" s="163"/>
      <c r="SYF591" s="163"/>
      <c r="SYG591" s="163"/>
      <c r="SYH591" s="163"/>
      <c r="SYI591" s="163"/>
      <c r="SYJ591" s="163"/>
      <c r="SYK591" s="163"/>
      <c r="SYL591" s="163"/>
      <c r="SYM591" s="163"/>
      <c r="SYN591" s="163"/>
      <c r="SYO591" s="163"/>
      <c r="SYP591" s="163"/>
      <c r="SYQ591" s="163"/>
      <c r="SYR591" s="163"/>
      <c r="SYS591" s="163"/>
      <c r="SYT591" s="163"/>
      <c r="SYU591" s="163"/>
      <c r="SYV591" s="163"/>
      <c r="SYW591" s="163"/>
      <c r="SYX591" s="163"/>
      <c r="SYY591" s="163"/>
      <c r="SYZ591" s="163"/>
      <c r="SZA591" s="163"/>
      <c r="SZB591" s="163"/>
      <c r="SZC591" s="163"/>
      <c r="SZD591" s="163"/>
      <c r="SZE591" s="163"/>
      <c r="SZF591" s="163"/>
      <c r="SZG591" s="163"/>
      <c r="SZH591" s="163"/>
      <c r="SZI591" s="163"/>
      <c r="SZJ591" s="163"/>
      <c r="SZK591" s="163"/>
      <c r="SZL591" s="163"/>
      <c r="SZM591" s="163"/>
      <c r="SZN591" s="163"/>
      <c r="SZO591" s="163"/>
      <c r="SZP591" s="163"/>
      <c r="SZQ591" s="163"/>
      <c r="SZR591" s="163"/>
      <c r="SZS591" s="163"/>
      <c r="SZT591" s="163"/>
      <c r="SZU591" s="163"/>
      <c r="SZV591" s="163"/>
      <c r="SZW591" s="163"/>
      <c r="SZX591" s="163"/>
      <c r="SZY591" s="163"/>
      <c r="SZZ591" s="163"/>
      <c r="TAA591" s="163"/>
      <c r="TAB591" s="163"/>
      <c r="TAC591" s="163"/>
      <c r="TAD591" s="163"/>
      <c r="TAE591" s="163"/>
      <c r="TAF591" s="163"/>
      <c r="TAG591" s="163"/>
      <c r="TAH591" s="163"/>
      <c r="TAI591" s="163"/>
      <c r="TAJ591" s="163"/>
      <c r="TAK591" s="163"/>
      <c r="TAL591" s="163"/>
      <c r="TAM591" s="163"/>
      <c r="TAN591" s="163"/>
      <c r="TAO591" s="163"/>
      <c r="TAP591" s="163"/>
      <c r="TAQ591" s="163"/>
      <c r="TAR591" s="163"/>
      <c r="TAS591" s="163"/>
      <c r="TAT591" s="163"/>
      <c r="TAU591" s="163"/>
      <c r="TAV591" s="163"/>
      <c r="TAW591" s="163"/>
      <c r="TAX591" s="163"/>
      <c r="TAY591" s="163"/>
      <c r="TAZ591" s="163"/>
      <c r="TBA591" s="163"/>
      <c r="TBB591" s="163"/>
      <c r="TBC591" s="163"/>
      <c r="TBD591" s="163"/>
      <c r="TBE591" s="163"/>
      <c r="TBF591" s="163"/>
      <c r="TBG591" s="163"/>
      <c r="TBH591" s="163"/>
      <c r="TBI591" s="163"/>
      <c r="TBJ591" s="163"/>
      <c r="TBK591" s="163"/>
      <c r="TBL591" s="163"/>
      <c r="TBM591" s="163"/>
      <c r="TBN591" s="163"/>
      <c r="TBO591" s="163"/>
      <c r="TBP591" s="163"/>
      <c r="TBQ591" s="163"/>
      <c r="TBR591" s="163"/>
      <c r="TBS591" s="163"/>
      <c r="TBT591" s="163"/>
      <c r="TBU591" s="163"/>
      <c r="TBV591" s="163"/>
      <c r="TBW591" s="163"/>
      <c r="TBX591" s="163"/>
      <c r="TBY591" s="163"/>
      <c r="TBZ591" s="163"/>
      <c r="TCA591" s="163"/>
      <c r="TCB591" s="163"/>
      <c r="TCC591" s="163"/>
      <c r="TCD591" s="163"/>
      <c r="TCE591" s="163"/>
      <c r="TCF591" s="163"/>
      <c r="TCG591" s="163"/>
      <c r="TCH591" s="163"/>
      <c r="TCI591" s="163"/>
      <c r="TCJ591" s="163"/>
      <c r="TCK591" s="163"/>
      <c r="TCL591" s="163"/>
      <c r="TCM591" s="163"/>
      <c r="TCN591" s="163"/>
      <c r="TCO591" s="163"/>
      <c r="TCP591" s="163"/>
      <c r="TCQ591" s="163"/>
      <c r="TCR591" s="163"/>
      <c r="TCS591" s="163"/>
      <c r="TCT591" s="163"/>
      <c r="TCU591" s="163"/>
      <c r="TCV591" s="163"/>
      <c r="TCW591" s="163"/>
      <c r="TCX591" s="163"/>
      <c r="TCY591" s="163"/>
      <c r="TCZ591" s="163"/>
      <c r="TDA591" s="163"/>
      <c r="TDB591" s="163"/>
      <c r="TDC591" s="163"/>
      <c r="TDD591" s="163"/>
      <c r="TDE591" s="163"/>
      <c r="TDF591" s="163"/>
      <c r="TDG591" s="163"/>
      <c r="TDH591" s="163"/>
      <c r="TDI591" s="163"/>
      <c r="TDJ591" s="163"/>
      <c r="TDK591" s="163"/>
      <c r="TDL591" s="163"/>
      <c r="TDM591" s="163"/>
      <c r="TDN591" s="163"/>
      <c r="TDO591" s="163"/>
      <c r="TDP591" s="163"/>
      <c r="TDQ591" s="163"/>
      <c r="TDR591" s="163"/>
      <c r="TDS591" s="163"/>
      <c r="TDT591" s="163"/>
      <c r="TDU591" s="163"/>
      <c r="TDV591" s="163"/>
      <c r="TDW591" s="163"/>
      <c r="TDX591" s="163"/>
      <c r="TDY591" s="163"/>
      <c r="TDZ591" s="163"/>
      <c r="TEA591" s="163"/>
      <c r="TEB591" s="163"/>
      <c r="TEC591" s="163"/>
      <c r="TED591" s="163"/>
      <c r="TEE591" s="163"/>
      <c r="TEF591" s="163"/>
      <c r="TEG591" s="163"/>
      <c r="TEH591" s="163"/>
      <c r="TEI591" s="163"/>
      <c r="TEJ591" s="163"/>
      <c r="TEK591" s="163"/>
      <c r="TEL591" s="163"/>
      <c r="TEM591" s="163"/>
      <c r="TEN591" s="163"/>
      <c r="TEO591" s="163"/>
      <c r="TEP591" s="163"/>
      <c r="TEQ591" s="163"/>
      <c r="TER591" s="163"/>
      <c r="TES591" s="163"/>
      <c r="TET591" s="163"/>
      <c r="TEU591" s="163"/>
      <c r="TEV591" s="163"/>
      <c r="TEW591" s="163"/>
      <c r="TEX591" s="163"/>
      <c r="TEY591" s="163"/>
      <c r="TEZ591" s="163"/>
      <c r="TFA591" s="163"/>
      <c r="TFB591" s="163"/>
      <c r="TFC591" s="163"/>
      <c r="TFD591" s="163"/>
      <c r="TFE591" s="163"/>
      <c r="TFF591" s="163"/>
      <c r="TFG591" s="163"/>
      <c r="TFH591" s="163"/>
      <c r="TFI591" s="163"/>
      <c r="TFJ591" s="163"/>
      <c r="TFK591" s="163"/>
      <c r="TFL591" s="163"/>
      <c r="TFM591" s="163"/>
      <c r="TFN591" s="163"/>
      <c r="TFO591" s="163"/>
      <c r="TFP591" s="163"/>
      <c r="TFQ591" s="163"/>
      <c r="TFR591" s="163"/>
      <c r="TFS591" s="163"/>
      <c r="TFT591" s="163"/>
      <c r="TFU591" s="163"/>
      <c r="TFV591" s="163"/>
      <c r="TFW591" s="163"/>
      <c r="TFX591" s="163"/>
      <c r="TFY591" s="163"/>
      <c r="TFZ591" s="163"/>
      <c r="TGA591" s="163"/>
      <c r="TGB591" s="163"/>
      <c r="TGC591" s="163"/>
      <c r="TGD591" s="163"/>
      <c r="TGE591" s="163"/>
      <c r="TGF591" s="163"/>
      <c r="TGG591" s="163"/>
      <c r="TGH591" s="163"/>
      <c r="TGI591" s="163"/>
      <c r="TGJ591" s="163"/>
      <c r="TGK591" s="163"/>
      <c r="TGL591" s="163"/>
      <c r="TGM591" s="163"/>
      <c r="TGN591" s="163"/>
      <c r="TGO591" s="163"/>
      <c r="TGP591" s="163"/>
      <c r="TGQ591" s="163"/>
      <c r="TGR591" s="163"/>
      <c r="TGS591" s="163"/>
      <c r="TGT591" s="163"/>
      <c r="TGU591" s="163"/>
      <c r="TGV591" s="163"/>
      <c r="TGW591" s="163"/>
      <c r="TGX591" s="163"/>
      <c r="TGY591" s="163"/>
      <c r="TGZ591" s="163"/>
      <c r="THA591" s="163"/>
      <c r="THB591" s="163"/>
      <c r="THC591" s="163"/>
      <c r="THD591" s="163"/>
      <c r="THE591" s="163"/>
      <c r="THF591" s="163"/>
      <c r="THG591" s="163"/>
      <c r="THH591" s="163"/>
      <c r="THI591" s="163"/>
      <c r="THJ591" s="163"/>
      <c r="THK591" s="163"/>
      <c r="THL591" s="163"/>
      <c r="THM591" s="163"/>
      <c r="THN591" s="163"/>
      <c r="THO591" s="163"/>
      <c r="THP591" s="163"/>
      <c r="THQ591" s="163"/>
      <c r="THR591" s="163"/>
      <c r="THS591" s="163"/>
      <c r="THT591" s="163"/>
      <c r="THU591" s="163"/>
      <c r="THV591" s="163"/>
      <c r="THW591" s="163"/>
      <c r="THX591" s="163"/>
      <c r="THY591" s="163"/>
      <c r="THZ591" s="163"/>
      <c r="TIA591" s="163"/>
      <c r="TIB591" s="163"/>
      <c r="TIC591" s="163"/>
      <c r="TID591" s="163"/>
      <c r="TIE591" s="163"/>
      <c r="TIF591" s="163"/>
      <c r="TIG591" s="163"/>
      <c r="TIH591" s="163"/>
      <c r="TII591" s="163"/>
      <c r="TIJ591" s="163"/>
      <c r="TIK591" s="163"/>
      <c r="TIL591" s="163"/>
      <c r="TIM591" s="163"/>
      <c r="TIN591" s="163"/>
      <c r="TIO591" s="163"/>
      <c r="TIP591" s="163"/>
      <c r="TIQ591" s="163"/>
      <c r="TIR591" s="163"/>
      <c r="TIS591" s="163"/>
      <c r="TIT591" s="163"/>
      <c r="TIU591" s="163"/>
      <c r="TIV591" s="163"/>
      <c r="TIW591" s="163"/>
      <c r="TIX591" s="163"/>
      <c r="TIY591" s="163"/>
      <c r="TIZ591" s="163"/>
      <c r="TJA591" s="163"/>
      <c r="TJB591" s="163"/>
      <c r="TJC591" s="163"/>
      <c r="TJD591" s="163"/>
      <c r="TJE591" s="163"/>
      <c r="TJF591" s="163"/>
      <c r="TJG591" s="163"/>
      <c r="TJH591" s="163"/>
      <c r="TJI591" s="163"/>
      <c r="TJJ591" s="163"/>
      <c r="TJK591" s="163"/>
      <c r="TJL591" s="163"/>
      <c r="TJM591" s="163"/>
      <c r="TJN591" s="163"/>
      <c r="TJO591" s="163"/>
      <c r="TJP591" s="163"/>
      <c r="TJQ591" s="163"/>
      <c r="TJR591" s="163"/>
      <c r="TJS591" s="163"/>
      <c r="TJT591" s="163"/>
      <c r="TJU591" s="163"/>
      <c r="TJV591" s="163"/>
      <c r="TJW591" s="163"/>
      <c r="TJX591" s="163"/>
      <c r="TJY591" s="163"/>
      <c r="TJZ591" s="163"/>
      <c r="TKA591" s="163"/>
      <c r="TKB591" s="163"/>
      <c r="TKC591" s="163"/>
      <c r="TKD591" s="163"/>
      <c r="TKE591" s="163"/>
      <c r="TKF591" s="163"/>
      <c r="TKG591" s="163"/>
      <c r="TKH591" s="163"/>
      <c r="TKI591" s="163"/>
      <c r="TKJ591" s="163"/>
      <c r="TKK591" s="163"/>
      <c r="TKL591" s="163"/>
      <c r="TKM591" s="163"/>
      <c r="TKN591" s="163"/>
      <c r="TKO591" s="163"/>
      <c r="TKP591" s="163"/>
      <c r="TKQ591" s="163"/>
      <c r="TKR591" s="163"/>
      <c r="TKS591" s="163"/>
      <c r="TKT591" s="163"/>
      <c r="TKU591" s="163"/>
      <c r="TKV591" s="163"/>
      <c r="TKW591" s="163"/>
      <c r="TKX591" s="163"/>
      <c r="TKY591" s="163"/>
      <c r="TKZ591" s="163"/>
      <c r="TLA591" s="163"/>
      <c r="TLB591" s="163"/>
      <c r="TLC591" s="163"/>
      <c r="TLD591" s="163"/>
      <c r="TLE591" s="163"/>
      <c r="TLF591" s="163"/>
      <c r="TLG591" s="163"/>
      <c r="TLH591" s="163"/>
      <c r="TLI591" s="163"/>
      <c r="TLJ591" s="163"/>
      <c r="TLK591" s="163"/>
      <c r="TLL591" s="163"/>
      <c r="TLM591" s="163"/>
      <c r="TLN591" s="163"/>
      <c r="TLO591" s="163"/>
      <c r="TLP591" s="163"/>
      <c r="TLQ591" s="163"/>
      <c r="TLR591" s="163"/>
      <c r="TLS591" s="163"/>
      <c r="TLT591" s="163"/>
      <c r="TLU591" s="163"/>
      <c r="TLV591" s="163"/>
      <c r="TLW591" s="163"/>
      <c r="TLX591" s="163"/>
      <c r="TLY591" s="163"/>
      <c r="TLZ591" s="163"/>
      <c r="TMA591" s="163"/>
      <c r="TMB591" s="163"/>
      <c r="TMC591" s="163"/>
      <c r="TMD591" s="163"/>
      <c r="TME591" s="163"/>
      <c r="TMF591" s="163"/>
      <c r="TMG591" s="163"/>
      <c r="TMH591" s="163"/>
      <c r="TMI591" s="163"/>
      <c r="TMJ591" s="163"/>
      <c r="TMK591" s="163"/>
      <c r="TML591" s="163"/>
      <c r="TMM591" s="163"/>
      <c r="TMN591" s="163"/>
      <c r="TMO591" s="163"/>
      <c r="TMP591" s="163"/>
      <c r="TMQ591" s="163"/>
      <c r="TMR591" s="163"/>
      <c r="TMS591" s="163"/>
      <c r="TMT591" s="163"/>
      <c r="TMU591" s="163"/>
      <c r="TMV591" s="163"/>
      <c r="TMW591" s="163"/>
      <c r="TMX591" s="163"/>
      <c r="TMY591" s="163"/>
      <c r="TMZ591" s="163"/>
      <c r="TNA591" s="163"/>
      <c r="TNB591" s="163"/>
      <c r="TNC591" s="163"/>
      <c r="TND591" s="163"/>
      <c r="TNE591" s="163"/>
      <c r="TNF591" s="163"/>
      <c r="TNG591" s="163"/>
      <c r="TNH591" s="163"/>
      <c r="TNI591" s="163"/>
      <c r="TNJ591" s="163"/>
      <c r="TNK591" s="163"/>
      <c r="TNL591" s="163"/>
      <c r="TNM591" s="163"/>
      <c r="TNN591" s="163"/>
      <c r="TNO591" s="163"/>
      <c r="TNP591" s="163"/>
      <c r="TNQ591" s="163"/>
      <c r="TNR591" s="163"/>
      <c r="TNS591" s="163"/>
      <c r="TNT591" s="163"/>
      <c r="TNU591" s="163"/>
      <c r="TNV591" s="163"/>
      <c r="TNW591" s="163"/>
      <c r="TNX591" s="163"/>
      <c r="TNY591" s="163"/>
      <c r="TNZ591" s="163"/>
      <c r="TOA591" s="163"/>
      <c r="TOB591" s="163"/>
      <c r="TOC591" s="163"/>
      <c r="TOD591" s="163"/>
      <c r="TOE591" s="163"/>
      <c r="TOF591" s="163"/>
      <c r="TOG591" s="163"/>
      <c r="TOH591" s="163"/>
      <c r="TOI591" s="163"/>
      <c r="TOJ591" s="163"/>
      <c r="TOK591" s="163"/>
      <c r="TOL591" s="163"/>
      <c r="TOM591" s="163"/>
      <c r="TON591" s="163"/>
      <c r="TOO591" s="163"/>
      <c r="TOP591" s="163"/>
      <c r="TOQ591" s="163"/>
      <c r="TOR591" s="163"/>
      <c r="TOS591" s="163"/>
      <c r="TOT591" s="163"/>
      <c r="TOU591" s="163"/>
      <c r="TOV591" s="163"/>
      <c r="TOW591" s="163"/>
      <c r="TOX591" s="163"/>
      <c r="TOY591" s="163"/>
      <c r="TOZ591" s="163"/>
      <c r="TPA591" s="163"/>
      <c r="TPB591" s="163"/>
      <c r="TPC591" s="163"/>
      <c r="TPD591" s="163"/>
      <c r="TPE591" s="163"/>
      <c r="TPF591" s="163"/>
      <c r="TPG591" s="163"/>
      <c r="TPH591" s="163"/>
      <c r="TPI591" s="163"/>
      <c r="TPJ591" s="163"/>
      <c r="TPK591" s="163"/>
      <c r="TPL591" s="163"/>
      <c r="TPM591" s="163"/>
      <c r="TPN591" s="163"/>
      <c r="TPO591" s="163"/>
      <c r="TPP591" s="163"/>
      <c r="TPQ591" s="163"/>
      <c r="TPR591" s="163"/>
      <c r="TPS591" s="163"/>
      <c r="TPT591" s="163"/>
      <c r="TPU591" s="163"/>
      <c r="TPV591" s="163"/>
      <c r="TPW591" s="163"/>
      <c r="TPX591" s="163"/>
      <c r="TPY591" s="163"/>
      <c r="TPZ591" s="163"/>
      <c r="TQA591" s="163"/>
      <c r="TQB591" s="163"/>
      <c r="TQC591" s="163"/>
      <c r="TQD591" s="163"/>
      <c r="TQE591" s="163"/>
      <c r="TQF591" s="163"/>
      <c r="TQG591" s="163"/>
      <c r="TQH591" s="163"/>
      <c r="TQI591" s="163"/>
      <c r="TQJ591" s="163"/>
      <c r="TQK591" s="163"/>
      <c r="TQL591" s="163"/>
      <c r="TQM591" s="163"/>
      <c r="TQN591" s="163"/>
      <c r="TQO591" s="163"/>
      <c r="TQP591" s="163"/>
      <c r="TQQ591" s="163"/>
      <c r="TQR591" s="163"/>
      <c r="TQS591" s="163"/>
      <c r="TQT591" s="163"/>
      <c r="TQU591" s="163"/>
      <c r="TQV591" s="163"/>
      <c r="TQW591" s="163"/>
      <c r="TQX591" s="163"/>
      <c r="TQY591" s="163"/>
      <c r="TQZ591" s="163"/>
      <c r="TRA591" s="163"/>
      <c r="TRB591" s="163"/>
      <c r="TRC591" s="163"/>
      <c r="TRD591" s="163"/>
      <c r="TRE591" s="163"/>
      <c r="TRF591" s="163"/>
      <c r="TRG591" s="163"/>
      <c r="TRH591" s="163"/>
      <c r="TRI591" s="163"/>
      <c r="TRJ591" s="163"/>
      <c r="TRK591" s="163"/>
      <c r="TRL591" s="163"/>
      <c r="TRM591" s="163"/>
      <c r="TRN591" s="163"/>
      <c r="TRO591" s="163"/>
      <c r="TRP591" s="163"/>
      <c r="TRQ591" s="163"/>
      <c r="TRR591" s="163"/>
      <c r="TRS591" s="163"/>
      <c r="TRT591" s="163"/>
      <c r="TRU591" s="163"/>
      <c r="TRV591" s="163"/>
      <c r="TRW591" s="163"/>
      <c r="TRX591" s="163"/>
      <c r="TRY591" s="163"/>
      <c r="TRZ591" s="163"/>
      <c r="TSA591" s="163"/>
      <c r="TSB591" s="163"/>
      <c r="TSC591" s="163"/>
      <c r="TSD591" s="163"/>
      <c r="TSE591" s="163"/>
      <c r="TSF591" s="163"/>
      <c r="TSG591" s="163"/>
      <c r="TSH591" s="163"/>
      <c r="TSI591" s="163"/>
      <c r="TSJ591" s="163"/>
      <c r="TSK591" s="163"/>
      <c r="TSL591" s="163"/>
      <c r="TSM591" s="163"/>
      <c r="TSN591" s="163"/>
      <c r="TSO591" s="163"/>
      <c r="TSP591" s="163"/>
      <c r="TSQ591" s="163"/>
      <c r="TSR591" s="163"/>
      <c r="TSS591" s="163"/>
      <c r="TST591" s="163"/>
      <c r="TSU591" s="163"/>
      <c r="TSV591" s="163"/>
      <c r="TSW591" s="163"/>
      <c r="TSX591" s="163"/>
      <c r="TSY591" s="163"/>
      <c r="TSZ591" s="163"/>
      <c r="TTA591" s="163"/>
      <c r="TTB591" s="163"/>
      <c r="TTC591" s="163"/>
      <c r="TTD591" s="163"/>
      <c r="TTE591" s="163"/>
      <c r="TTF591" s="163"/>
      <c r="TTG591" s="163"/>
      <c r="TTH591" s="163"/>
      <c r="TTI591" s="163"/>
      <c r="TTJ591" s="163"/>
      <c r="TTK591" s="163"/>
      <c r="TTL591" s="163"/>
      <c r="TTM591" s="163"/>
      <c r="TTN591" s="163"/>
      <c r="TTO591" s="163"/>
      <c r="TTP591" s="163"/>
      <c r="TTQ591" s="163"/>
      <c r="TTR591" s="163"/>
      <c r="TTS591" s="163"/>
      <c r="TTT591" s="163"/>
      <c r="TTU591" s="163"/>
      <c r="TTV591" s="163"/>
      <c r="TTW591" s="163"/>
      <c r="TTX591" s="163"/>
      <c r="TTY591" s="163"/>
      <c r="TTZ591" s="163"/>
      <c r="TUA591" s="163"/>
      <c r="TUB591" s="163"/>
      <c r="TUC591" s="163"/>
      <c r="TUD591" s="163"/>
      <c r="TUE591" s="163"/>
      <c r="TUF591" s="163"/>
      <c r="TUG591" s="163"/>
      <c r="TUH591" s="163"/>
      <c r="TUI591" s="163"/>
      <c r="TUJ591" s="163"/>
      <c r="TUK591" s="163"/>
      <c r="TUL591" s="163"/>
      <c r="TUM591" s="163"/>
      <c r="TUN591" s="163"/>
      <c r="TUO591" s="163"/>
      <c r="TUP591" s="163"/>
      <c r="TUQ591" s="163"/>
      <c r="TUR591" s="163"/>
      <c r="TUS591" s="163"/>
      <c r="TUT591" s="163"/>
      <c r="TUU591" s="163"/>
      <c r="TUV591" s="163"/>
      <c r="TUW591" s="163"/>
      <c r="TUX591" s="163"/>
      <c r="TUY591" s="163"/>
      <c r="TUZ591" s="163"/>
      <c r="TVA591" s="163"/>
      <c r="TVB591" s="163"/>
      <c r="TVC591" s="163"/>
      <c r="TVD591" s="163"/>
      <c r="TVE591" s="163"/>
      <c r="TVF591" s="163"/>
      <c r="TVG591" s="163"/>
      <c r="TVH591" s="163"/>
      <c r="TVI591" s="163"/>
      <c r="TVJ591" s="163"/>
      <c r="TVK591" s="163"/>
      <c r="TVL591" s="163"/>
      <c r="TVM591" s="163"/>
      <c r="TVN591" s="163"/>
      <c r="TVO591" s="163"/>
      <c r="TVP591" s="163"/>
      <c r="TVQ591" s="163"/>
      <c r="TVR591" s="163"/>
      <c r="TVS591" s="163"/>
      <c r="TVT591" s="163"/>
      <c r="TVU591" s="163"/>
      <c r="TVV591" s="163"/>
      <c r="TVW591" s="163"/>
      <c r="TVX591" s="163"/>
      <c r="TVY591" s="163"/>
      <c r="TVZ591" s="163"/>
      <c r="TWA591" s="163"/>
      <c r="TWB591" s="163"/>
      <c r="TWC591" s="163"/>
      <c r="TWD591" s="163"/>
      <c r="TWE591" s="163"/>
      <c r="TWF591" s="163"/>
      <c r="TWG591" s="163"/>
      <c r="TWH591" s="163"/>
      <c r="TWI591" s="163"/>
      <c r="TWJ591" s="163"/>
      <c r="TWK591" s="163"/>
      <c r="TWL591" s="163"/>
      <c r="TWM591" s="163"/>
      <c r="TWN591" s="163"/>
      <c r="TWO591" s="163"/>
      <c r="TWP591" s="163"/>
      <c r="TWQ591" s="163"/>
      <c r="TWR591" s="163"/>
      <c r="TWS591" s="163"/>
      <c r="TWT591" s="163"/>
      <c r="TWU591" s="163"/>
      <c r="TWV591" s="163"/>
      <c r="TWW591" s="163"/>
      <c r="TWX591" s="163"/>
      <c r="TWY591" s="163"/>
      <c r="TWZ591" s="163"/>
      <c r="TXA591" s="163"/>
      <c r="TXB591" s="163"/>
      <c r="TXC591" s="163"/>
      <c r="TXD591" s="163"/>
      <c r="TXE591" s="163"/>
      <c r="TXF591" s="163"/>
      <c r="TXG591" s="163"/>
      <c r="TXH591" s="163"/>
      <c r="TXI591" s="163"/>
      <c r="TXJ591" s="163"/>
      <c r="TXK591" s="163"/>
      <c r="TXL591" s="163"/>
      <c r="TXM591" s="163"/>
      <c r="TXN591" s="163"/>
      <c r="TXO591" s="163"/>
      <c r="TXP591" s="163"/>
      <c r="TXQ591" s="163"/>
      <c r="TXR591" s="163"/>
      <c r="TXS591" s="163"/>
      <c r="TXT591" s="163"/>
      <c r="TXU591" s="163"/>
      <c r="TXV591" s="163"/>
      <c r="TXW591" s="163"/>
      <c r="TXX591" s="163"/>
      <c r="TXY591" s="163"/>
      <c r="TXZ591" s="163"/>
      <c r="TYA591" s="163"/>
      <c r="TYB591" s="163"/>
      <c r="TYC591" s="163"/>
      <c r="TYD591" s="163"/>
      <c r="TYE591" s="163"/>
      <c r="TYF591" s="163"/>
      <c r="TYG591" s="163"/>
      <c r="TYH591" s="163"/>
      <c r="TYI591" s="163"/>
      <c r="TYJ591" s="163"/>
      <c r="TYK591" s="163"/>
      <c r="TYL591" s="163"/>
      <c r="TYM591" s="163"/>
      <c r="TYN591" s="163"/>
      <c r="TYO591" s="163"/>
      <c r="TYP591" s="163"/>
      <c r="TYQ591" s="163"/>
      <c r="TYR591" s="163"/>
      <c r="TYS591" s="163"/>
      <c r="TYT591" s="163"/>
      <c r="TYU591" s="163"/>
      <c r="TYV591" s="163"/>
      <c r="TYW591" s="163"/>
      <c r="TYX591" s="163"/>
      <c r="TYY591" s="163"/>
      <c r="TYZ591" s="163"/>
      <c r="TZA591" s="163"/>
      <c r="TZB591" s="163"/>
      <c r="TZC591" s="163"/>
      <c r="TZD591" s="163"/>
      <c r="TZE591" s="163"/>
      <c r="TZF591" s="163"/>
      <c r="TZG591" s="163"/>
      <c r="TZH591" s="163"/>
      <c r="TZI591" s="163"/>
      <c r="TZJ591" s="163"/>
      <c r="TZK591" s="163"/>
      <c r="TZL591" s="163"/>
      <c r="TZM591" s="163"/>
      <c r="TZN591" s="163"/>
      <c r="TZO591" s="163"/>
      <c r="TZP591" s="163"/>
      <c r="TZQ591" s="163"/>
      <c r="TZR591" s="163"/>
      <c r="TZS591" s="163"/>
      <c r="TZT591" s="163"/>
      <c r="TZU591" s="163"/>
      <c r="TZV591" s="163"/>
      <c r="TZW591" s="163"/>
      <c r="TZX591" s="163"/>
      <c r="TZY591" s="163"/>
      <c r="TZZ591" s="163"/>
      <c r="UAA591" s="163"/>
      <c r="UAB591" s="163"/>
      <c r="UAC591" s="163"/>
      <c r="UAD591" s="163"/>
      <c r="UAE591" s="163"/>
      <c r="UAF591" s="163"/>
      <c r="UAG591" s="163"/>
      <c r="UAH591" s="163"/>
      <c r="UAI591" s="163"/>
      <c r="UAJ591" s="163"/>
      <c r="UAK591" s="163"/>
      <c r="UAL591" s="163"/>
      <c r="UAM591" s="163"/>
      <c r="UAN591" s="163"/>
      <c r="UAO591" s="163"/>
      <c r="UAP591" s="163"/>
      <c r="UAQ591" s="163"/>
      <c r="UAR591" s="163"/>
      <c r="UAS591" s="163"/>
      <c r="UAT591" s="163"/>
      <c r="UAU591" s="163"/>
      <c r="UAV591" s="163"/>
      <c r="UAW591" s="163"/>
      <c r="UAX591" s="163"/>
      <c r="UAY591" s="163"/>
      <c r="UAZ591" s="163"/>
      <c r="UBA591" s="163"/>
      <c r="UBB591" s="163"/>
      <c r="UBC591" s="163"/>
      <c r="UBD591" s="163"/>
      <c r="UBE591" s="163"/>
      <c r="UBF591" s="163"/>
      <c r="UBG591" s="163"/>
      <c r="UBH591" s="163"/>
      <c r="UBI591" s="163"/>
      <c r="UBJ591" s="163"/>
      <c r="UBK591" s="163"/>
      <c r="UBL591" s="163"/>
      <c r="UBM591" s="163"/>
      <c r="UBN591" s="163"/>
      <c r="UBO591" s="163"/>
      <c r="UBP591" s="163"/>
      <c r="UBQ591" s="163"/>
      <c r="UBR591" s="163"/>
      <c r="UBS591" s="163"/>
      <c r="UBT591" s="163"/>
      <c r="UBU591" s="163"/>
      <c r="UBV591" s="163"/>
      <c r="UBW591" s="163"/>
      <c r="UBX591" s="163"/>
      <c r="UBY591" s="163"/>
      <c r="UBZ591" s="163"/>
      <c r="UCA591" s="163"/>
      <c r="UCB591" s="163"/>
      <c r="UCC591" s="163"/>
      <c r="UCD591" s="163"/>
      <c r="UCE591" s="163"/>
      <c r="UCF591" s="163"/>
      <c r="UCG591" s="163"/>
      <c r="UCH591" s="163"/>
      <c r="UCI591" s="163"/>
      <c r="UCJ591" s="163"/>
      <c r="UCK591" s="163"/>
      <c r="UCL591" s="163"/>
      <c r="UCM591" s="163"/>
      <c r="UCN591" s="163"/>
      <c r="UCO591" s="163"/>
      <c r="UCP591" s="163"/>
      <c r="UCQ591" s="163"/>
      <c r="UCR591" s="163"/>
      <c r="UCS591" s="163"/>
      <c r="UCT591" s="163"/>
      <c r="UCU591" s="163"/>
      <c r="UCV591" s="163"/>
      <c r="UCW591" s="163"/>
      <c r="UCX591" s="163"/>
      <c r="UCY591" s="163"/>
      <c r="UCZ591" s="163"/>
      <c r="UDA591" s="163"/>
      <c r="UDB591" s="163"/>
      <c r="UDC591" s="163"/>
      <c r="UDD591" s="163"/>
      <c r="UDE591" s="163"/>
      <c r="UDF591" s="163"/>
      <c r="UDG591" s="163"/>
      <c r="UDH591" s="163"/>
      <c r="UDI591" s="163"/>
      <c r="UDJ591" s="163"/>
      <c r="UDK591" s="163"/>
      <c r="UDL591" s="163"/>
      <c r="UDM591" s="163"/>
      <c r="UDN591" s="163"/>
      <c r="UDO591" s="163"/>
      <c r="UDP591" s="163"/>
      <c r="UDQ591" s="163"/>
      <c r="UDR591" s="163"/>
      <c r="UDS591" s="163"/>
      <c r="UDT591" s="163"/>
      <c r="UDU591" s="163"/>
      <c r="UDV591" s="163"/>
      <c r="UDW591" s="163"/>
      <c r="UDX591" s="163"/>
      <c r="UDY591" s="163"/>
      <c r="UDZ591" s="163"/>
      <c r="UEA591" s="163"/>
      <c r="UEB591" s="163"/>
      <c r="UEC591" s="163"/>
      <c r="UED591" s="163"/>
      <c r="UEE591" s="163"/>
      <c r="UEF591" s="163"/>
      <c r="UEG591" s="163"/>
      <c r="UEH591" s="163"/>
      <c r="UEI591" s="163"/>
      <c r="UEJ591" s="163"/>
      <c r="UEK591" s="163"/>
      <c r="UEL591" s="163"/>
      <c r="UEM591" s="163"/>
      <c r="UEN591" s="163"/>
      <c r="UEO591" s="163"/>
      <c r="UEP591" s="163"/>
      <c r="UEQ591" s="163"/>
      <c r="UER591" s="163"/>
      <c r="UES591" s="163"/>
      <c r="UET591" s="163"/>
      <c r="UEU591" s="163"/>
      <c r="UEV591" s="163"/>
      <c r="UEW591" s="163"/>
      <c r="UEX591" s="163"/>
      <c r="UEY591" s="163"/>
      <c r="UEZ591" s="163"/>
      <c r="UFA591" s="163"/>
      <c r="UFB591" s="163"/>
      <c r="UFC591" s="163"/>
      <c r="UFD591" s="163"/>
      <c r="UFE591" s="163"/>
      <c r="UFF591" s="163"/>
      <c r="UFG591" s="163"/>
      <c r="UFH591" s="163"/>
      <c r="UFI591" s="163"/>
      <c r="UFJ591" s="163"/>
      <c r="UFK591" s="163"/>
      <c r="UFL591" s="163"/>
      <c r="UFM591" s="163"/>
      <c r="UFN591" s="163"/>
      <c r="UFO591" s="163"/>
      <c r="UFP591" s="163"/>
      <c r="UFQ591" s="163"/>
      <c r="UFR591" s="163"/>
      <c r="UFS591" s="163"/>
      <c r="UFT591" s="163"/>
      <c r="UFU591" s="163"/>
      <c r="UFV591" s="163"/>
      <c r="UFW591" s="163"/>
      <c r="UFX591" s="163"/>
      <c r="UFY591" s="163"/>
      <c r="UFZ591" s="163"/>
      <c r="UGA591" s="163"/>
      <c r="UGB591" s="163"/>
      <c r="UGC591" s="163"/>
      <c r="UGD591" s="163"/>
      <c r="UGE591" s="163"/>
      <c r="UGF591" s="163"/>
      <c r="UGG591" s="163"/>
      <c r="UGH591" s="163"/>
      <c r="UGI591" s="163"/>
      <c r="UGJ591" s="163"/>
      <c r="UGK591" s="163"/>
      <c r="UGL591" s="163"/>
      <c r="UGM591" s="163"/>
      <c r="UGN591" s="163"/>
      <c r="UGO591" s="163"/>
      <c r="UGP591" s="163"/>
      <c r="UGQ591" s="163"/>
      <c r="UGR591" s="163"/>
      <c r="UGS591" s="163"/>
      <c r="UGT591" s="163"/>
      <c r="UGU591" s="163"/>
      <c r="UGV591" s="163"/>
      <c r="UGW591" s="163"/>
      <c r="UGX591" s="163"/>
      <c r="UGY591" s="163"/>
      <c r="UGZ591" s="163"/>
      <c r="UHA591" s="163"/>
      <c r="UHB591" s="163"/>
      <c r="UHC591" s="163"/>
      <c r="UHD591" s="163"/>
      <c r="UHE591" s="163"/>
      <c r="UHF591" s="163"/>
      <c r="UHG591" s="163"/>
      <c r="UHH591" s="163"/>
      <c r="UHI591" s="163"/>
      <c r="UHJ591" s="163"/>
      <c r="UHK591" s="163"/>
      <c r="UHL591" s="163"/>
      <c r="UHM591" s="163"/>
      <c r="UHN591" s="163"/>
      <c r="UHO591" s="163"/>
      <c r="UHP591" s="163"/>
      <c r="UHQ591" s="163"/>
      <c r="UHR591" s="163"/>
      <c r="UHS591" s="163"/>
      <c r="UHT591" s="163"/>
      <c r="UHU591" s="163"/>
      <c r="UHV591" s="163"/>
      <c r="UHW591" s="163"/>
      <c r="UHX591" s="163"/>
      <c r="UHY591" s="163"/>
      <c r="UHZ591" s="163"/>
      <c r="UIA591" s="163"/>
      <c r="UIB591" s="163"/>
      <c r="UIC591" s="163"/>
      <c r="UID591" s="163"/>
      <c r="UIE591" s="163"/>
      <c r="UIF591" s="163"/>
      <c r="UIG591" s="163"/>
      <c r="UIH591" s="163"/>
      <c r="UII591" s="163"/>
      <c r="UIJ591" s="163"/>
      <c r="UIK591" s="163"/>
      <c r="UIL591" s="163"/>
      <c r="UIM591" s="163"/>
      <c r="UIN591" s="163"/>
      <c r="UIO591" s="163"/>
      <c r="UIP591" s="163"/>
      <c r="UIQ591" s="163"/>
      <c r="UIR591" s="163"/>
      <c r="UIS591" s="163"/>
      <c r="UIT591" s="163"/>
      <c r="UIU591" s="163"/>
      <c r="UIV591" s="163"/>
      <c r="UIW591" s="163"/>
      <c r="UIX591" s="163"/>
      <c r="UIY591" s="163"/>
      <c r="UIZ591" s="163"/>
      <c r="UJA591" s="163"/>
      <c r="UJB591" s="163"/>
      <c r="UJC591" s="163"/>
      <c r="UJD591" s="163"/>
      <c r="UJE591" s="163"/>
      <c r="UJF591" s="163"/>
      <c r="UJG591" s="163"/>
      <c r="UJH591" s="163"/>
      <c r="UJI591" s="163"/>
      <c r="UJJ591" s="163"/>
      <c r="UJK591" s="163"/>
      <c r="UJL591" s="163"/>
      <c r="UJM591" s="163"/>
      <c r="UJN591" s="163"/>
      <c r="UJO591" s="163"/>
      <c r="UJP591" s="163"/>
      <c r="UJQ591" s="163"/>
      <c r="UJR591" s="163"/>
      <c r="UJS591" s="163"/>
      <c r="UJT591" s="163"/>
      <c r="UJU591" s="163"/>
      <c r="UJV591" s="163"/>
      <c r="UJW591" s="163"/>
      <c r="UJX591" s="163"/>
      <c r="UJY591" s="163"/>
      <c r="UJZ591" s="163"/>
      <c r="UKA591" s="163"/>
      <c r="UKB591" s="163"/>
      <c r="UKC591" s="163"/>
      <c r="UKD591" s="163"/>
      <c r="UKE591" s="163"/>
      <c r="UKF591" s="163"/>
      <c r="UKG591" s="163"/>
      <c r="UKH591" s="163"/>
      <c r="UKI591" s="163"/>
      <c r="UKJ591" s="163"/>
      <c r="UKK591" s="163"/>
      <c r="UKL591" s="163"/>
      <c r="UKM591" s="163"/>
      <c r="UKN591" s="163"/>
      <c r="UKO591" s="163"/>
      <c r="UKP591" s="163"/>
      <c r="UKQ591" s="163"/>
      <c r="UKR591" s="163"/>
      <c r="UKS591" s="163"/>
      <c r="UKT591" s="163"/>
      <c r="UKU591" s="163"/>
      <c r="UKV591" s="163"/>
      <c r="UKW591" s="163"/>
      <c r="UKX591" s="163"/>
      <c r="UKY591" s="163"/>
      <c r="UKZ591" s="163"/>
      <c r="ULA591" s="163"/>
      <c r="ULB591" s="163"/>
      <c r="ULC591" s="163"/>
      <c r="ULD591" s="163"/>
      <c r="ULE591" s="163"/>
      <c r="ULF591" s="163"/>
      <c r="ULG591" s="163"/>
      <c r="ULH591" s="163"/>
      <c r="ULI591" s="163"/>
      <c r="ULJ591" s="163"/>
      <c r="ULK591" s="163"/>
      <c r="ULL591" s="163"/>
      <c r="ULM591" s="163"/>
      <c r="ULN591" s="163"/>
      <c r="ULO591" s="163"/>
      <c r="ULP591" s="163"/>
      <c r="ULQ591" s="163"/>
      <c r="ULR591" s="163"/>
      <c r="ULS591" s="163"/>
      <c r="ULT591" s="163"/>
      <c r="ULU591" s="163"/>
      <c r="ULV591" s="163"/>
      <c r="ULW591" s="163"/>
      <c r="ULX591" s="163"/>
      <c r="ULY591" s="163"/>
      <c r="ULZ591" s="163"/>
      <c r="UMA591" s="163"/>
      <c r="UMB591" s="163"/>
      <c r="UMC591" s="163"/>
      <c r="UMD591" s="163"/>
      <c r="UME591" s="163"/>
      <c r="UMF591" s="163"/>
      <c r="UMG591" s="163"/>
      <c r="UMH591" s="163"/>
      <c r="UMI591" s="163"/>
      <c r="UMJ591" s="163"/>
      <c r="UMK591" s="163"/>
      <c r="UML591" s="163"/>
      <c r="UMM591" s="163"/>
      <c r="UMN591" s="163"/>
      <c r="UMO591" s="163"/>
      <c r="UMP591" s="163"/>
      <c r="UMQ591" s="163"/>
      <c r="UMR591" s="163"/>
      <c r="UMS591" s="163"/>
      <c r="UMT591" s="163"/>
      <c r="UMU591" s="163"/>
      <c r="UMV591" s="163"/>
      <c r="UMW591" s="163"/>
      <c r="UMX591" s="163"/>
      <c r="UMY591" s="163"/>
      <c r="UMZ591" s="163"/>
      <c r="UNA591" s="163"/>
      <c r="UNB591" s="163"/>
      <c r="UNC591" s="163"/>
      <c r="UND591" s="163"/>
      <c r="UNE591" s="163"/>
      <c r="UNF591" s="163"/>
      <c r="UNG591" s="163"/>
      <c r="UNH591" s="163"/>
      <c r="UNI591" s="163"/>
      <c r="UNJ591" s="163"/>
      <c r="UNK591" s="163"/>
      <c r="UNL591" s="163"/>
      <c r="UNM591" s="163"/>
      <c r="UNN591" s="163"/>
      <c r="UNO591" s="163"/>
      <c r="UNP591" s="163"/>
      <c r="UNQ591" s="163"/>
      <c r="UNR591" s="163"/>
      <c r="UNS591" s="163"/>
      <c r="UNT591" s="163"/>
      <c r="UNU591" s="163"/>
      <c r="UNV591" s="163"/>
      <c r="UNW591" s="163"/>
      <c r="UNX591" s="163"/>
      <c r="UNY591" s="163"/>
      <c r="UNZ591" s="163"/>
      <c r="UOA591" s="163"/>
      <c r="UOB591" s="163"/>
      <c r="UOC591" s="163"/>
      <c r="UOD591" s="163"/>
      <c r="UOE591" s="163"/>
      <c r="UOF591" s="163"/>
      <c r="UOG591" s="163"/>
      <c r="UOH591" s="163"/>
      <c r="UOI591" s="163"/>
      <c r="UOJ591" s="163"/>
      <c r="UOK591" s="163"/>
      <c r="UOL591" s="163"/>
      <c r="UOM591" s="163"/>
      <c r="UON591" s="163"/>
      <c r="UOO591" s="163"/>
      <c r="UOP591" s="163"/>
      <c r="UOQ591" s="163"/>
      <c r="UOR591" s="163"/>
      <c r="UOS591" s="163"/>
      <c r="UOT591" s="163"/>
      <c r="UOU591" s="163"/>
      <c r="UOV591" s="163"/>
      <c r="UOW591" s="163"/>
      <c r="UOX591" s="163"/>
      <c r="UOY591" s="163"/>
      <c r="UOZ591" s="163"/>
      <c r="UPA591" s="163"/>
      <c r="UPB591" s="163"/>
      <c r="UPC591" s="163"/>
      <c r="UPD591" s="163"/>
      <c r="UPE591" s="163"/>
      <c r="UPF591" s="163"/>
      <c r="UPG591" s="163"/>
      <c r="UPH591" s="163"/>
      <c r="UPI591" s="163"/>
      <c r="UPJ591" s="163"/>
      <c r="UPK591" s="163"/>
      <c r="UPL591" s="163"/>
      <c r="UPM591" s="163"/>
      <c r="UPN591" s="163"/>
      <c r="UPO591" s="163"/>
      <c r="UPP591" s="163"/>
      <c r="UPQ591" s="163"/>
      <c r="UPR591" s="163"/>
      <c r="UPS591" s="163"/>
      <c r="UPT591" s="163"/>
      <c r="UPU591" s="163"/>
      <c r="UPV591" s="163"/>
      <c r="UPW591" s="163"/>
      <c r="UPX591" s="163"/>
      <c r="UPY591" s="163"/>
      <c r="UPZ591" s="163"/>
      <c r="UQA591" s="163"/>
      <c r="UQB591" s="163"/>
      <c r="UQC591" s="163"/>
      <c r="UQD591" s="163"/>
      <c r="UQE591" s="163"/>
      <c r="UQF591" s="163"/>
      <c r="UQG591" s="163"/>
      <c r="UQH591" s="163"/>
      <c r="UQI591" s="163"/>
      <c r="UQJ591" s="163"/>
      <c r="UQK591" s="163"/>
      <c r="UQL591" s="163"/>
      <c r="UQM591" s="163"/>
      <c r="UQN591" s="163"/>
      <c r="UQO591" s="163"/>
      <c r="UQP591" s="163"/>
      <c r="UQQ591" s="163"/>
      <c r="UQR591" s="163"/>
      <c r="UQS591" s="163"/>
      <c r="UQT591" s="163"/>
      <c r="UQU591" s="163"/>
      <c r="UQV591" s="163"/>
      <c r="UQW591" s="163"/>
      <c r="UQX591" s="163"/>
      <c r="UQY591" s="163"/>
      <c r="UQZ591" s="163"/>
      <c r="URA591" s="163"/>
      <c r="URB591" s="163"/>
      <c r="URC591" s="163"/>
      <c r="URD591" s="163"/>
      <c r="URE591" s="163"/>
      <c r="URF591" s="163"/>
      <c r="URG591" s="163"/>
      <c r="URH591" s="163"/>
      <c r="URI591" s="163"/>
      <c r="URJ591" s="163"/>
      <c r="URK591" s="163"/>
      <c r="URL591" s="163"/>
      <c r="URM591" s="163"/>
      <c r="URN591" s="163"/>
      <c r="URO591" s="163"/>
      <c r="URP591" s="163"/>
      <c r="URQ591" s="163"/>
      <c r="URR591" s="163"/>
      <c r="URS591" s="163"/>
      <c r="URT591" s="163"/>
      <c r="URU591" s="163"/>
      <c r="URV591" s="163"/>
      <c r="URW591" s="163"/>
      <c r="URX591" s="163"/>
      <c r="URY591" s="163"/>
      <c r="URZ591" s="163"/>
      <c r="USA591" s="163"/>
      <c r="USB591" s="163"/>
      <c r="USC591" s="163"/>
      <c r="USD591" s="163"/>
      <c r="USE591" s="163"/>
      <c r="USF591" s="163"/>
      <c r="USG591" s="163"/>
      <c r="USH591" s="163"/>
      <c r="USI591" s="163"/>
      <c r="USJ591" s="163"/>
      <c r="USK591" s="163"/>
      <c r="USL591" s="163"/>
      <c r="USM591" s="163"/>
      <c r="USN591" s="163"/>
      <c r="USO591" s="163"/>
      <c r="USP591" s="163"/>
      <c r="USQ591" s="163"/>
      <c r="USR591" s="163"/>
      <c r="USS591" s="163"/>
      <c r="UST591" s="163"/>
      <c r="USU591" s="163"/>
      <c r="USV591" s="163"/>
      <c r="USW591" s="163"/>
      <c r="USX591" s="163"/>
      <c r="USY591" s="163"/>
      <c r="USZ591" s="163"/>
      <c r="UTA591" s="163"/>
      <c r="UTB591" s="163"/>
      <c r="UTC591" s="163"/>
      <c r="UTD591" s="163"/>
      <c r="UTE591" s="163"/>
      <c r="UTF591" s="163"/>
      <c r="UTG591" s="163"/>
      <c r="UTH591" s="163"/>
      <c r="UTI591" s="163"/>
      <c r="UTJ591" s="163"/>
      <c r="UTK591" s="163"/>
      <c r="UTL591" s="163"/>
      <c r="UTM591" s="163"/>
      <c r="UTN591" s="163"/>
      <c r="UTO591" s="163"/>
      <c r="UTP591" s="163"/>
      <c r="UTQ591" s="163"/>
      <c r="UTR591" s="163"/>
      <c r="UTS591" s="163"/>
      <c r="UTT591" s="163"/>
      <c r="UTU591" s="163"/>
      <c r="UTV591" s="163"/>
      <c r="UTW591" s="163"/>
      <c r="UTX591" s="163"/>
      <c r="UTY591" s="163"/>
      <c r="UTZ591" s="163"/>
      <c r="UUA591" s="163"/>
      <c r="UUB591" s="163"/>
      <c r="UUC591" s="163"/>
      <c r="UUD591" s="163"/>
      <c r="UUE591" s="163"/>
      <c r="UUF591" s="163"/>
      <c r="UUG591" s="163"/>
      <c r="UUH591" s="163"/>
      <c r="UUI591" s="163"/>
      <c r="UUJ591" s="163"/>
      <c r="UUK591" s="163"/>
      <c r="UUL591" s="163"/>
      <c r="UUM591" s="163"/>
      <c r="UUN591" s="163"/>
      <c r="UUO591" s="163"/>
      <c r="UUP591" s="163"/>
      <c r="UUQ591" s="163"/>
      <c r="UUR591" s="163"/>
      <c r="UUS591" s="163"/>
      <c r="UUT591" s="163"/>
      <c r="UUU591" s="163"/>
      <c r="UUV591" s="163"/>
      <c r="UUW591" s="163"/>
      <c r="UUX591" s="163"/>
      <c r="UUY591" s="163"/>
      <c r="UUZ591" s="163"/>
      <c r="UVA591" s="163"/>
      <c r="UVB591" s="163"/>
      <c r="UVC591" s="163"/>
      <c r="UVD591" s="163"/>
      <c r="UVE591" s="163"/>
      <c r="UVF591" s="163"/>
      <c r="UVG591" s="163"/>
      <c r="UVH591" s="163"/>
      <c r="UVI591" s="163"/>
      <c r="UVJ591" s="163"/>
      <c r="UVK591" s="163"/>
      <c r="UVL591" s="163"/>
      <c r="UVM591" s="163"/>
      <c r="UVN591" s="163"/>
      <c r="UVO591" s="163"/>
      <c r="UVP591" s="163"/>
      <c r="UVQ591" s="163"/>
      <c r="UVR591" s="163"/>
      <c r="UVS591" s="163"/>
      <c r="UVT591" s="163"/>
      <c r="UVU591" s="163"/>
      <c r="UVV591" s="163"/>
      <c r="UVW591" s="163"/>
      <c r="UVX591" s="163"/>
      <c r="UVY591" s="163"/>
      <c r="UVZ591" s="163"/>
      <c r="UWA591" s="163"/>
      <c r="UWB591" s="163"/>
      <c r="UWC591" s="163"/>
      <c r="UWD591" s="163"/>
      <c r="UWE591" s="163"/>
      <c r="UWF591" s="163"/>
      <c r="UWG591" s="163"/>
      <c r="UWH591" s="163"/>
      <c r="UWI591" s="163"/>
      <c r="UWJ591" s="163"/>
      <c r="UWK591" s="163"/>
      <c r="UWL591" s="163"/>
      <c r="UWM591" s="163"/>
      <c r="UWN591" s="163"/>
      <c r="UWO591" s="163"/>
      <c r="UWP591" s="163"/>
      <c r="UWQ591" s="163"/>
      <c r="UWR591" s="163"/>
      <c r="UWS591" s="163"/>
      <c r="UWT591" s="163"/>
      <c r="UWU591" s="163"/>
      <c r="UWV591" s="163"/>
      <c r="UWW591" s="163"/>
      <c r="UWX591" s="163"/>
      <c r="UWY591" s="163"/>
      <c r="UWZ591" s="163"/>
      <c r="UXA591" s="163"/>
      <c r="UXB591" s="163"/>
      <c r="UXC591" s="163"/>
      <c r="UXD591" s="163"/>
      <c r="UXE591" s="163"/>
      <c r="UXF591" s="163"/>
      <c r="UXG591" s="163"/>
      <c r="UXH591" s="163"/>
      <c r="UXI591" s="163"/>
      <c r="UXJ591" s="163"/>
      <c r="UXK591" s="163"/>
      <c r="UXL591" s="163"/>
      <c r="UXM591" s="163"/>
      <c r="UXN591" s="163"/>
      <c r="UXO591" s="163"/>
      <c r="UXP591" s="163"/>
      <c r="UXQ591" s="163"/>
      <c r="UXR591" s="163"/>
      <c r="UXS591" s="163"/>
      <c r="UXT591" s="163"/>
      <c r="UXU591" s="163"/>
      <c r="UXV591" s="163"/>
      <c r="UXW591" s="163"/>
      <c r="UXX591" s="163"/>
      <c r="UXY591" s="163"/>
      <c r="UXZ591" s="163"/>
      <c r="UYA591" s="163"/>
      <c r="UYB591" s="163"/>
      <c r="UYC591" s="163"/>
      <c r="UYD591" s="163"/>
      <c r="UYE591" s="163"/>
      <c r="UYF591" s="163"/>
      <c r="UYG591" s="163"/>
      <c r="UYH591" s="163"/>
      <c r="UYI591" s="163"/>
      <c r="UYJ591" s="163"/>
      <c r="UYK591" s="163"/>
      <c r="UYL591" s="163"/>
      <c r="UYM591" s="163"/>
      <c r="UYN591" s="163"/>
      <c r="UYO591" s="163"/>
      <c r="UYP591" s="163"/>
      <c r="UYQ591" s="163"/>
      <c r="UYR591" s="163"/>
      <c r="UYS591" s="163"/>
      <c r="UYT591" s="163"/>
      <c r="UYU591" s="163"/>
      <c r="UYV591" s="163"/>
      <c r="UYW591" s="163"/>
      <c r="UYX591" s="163"/>
      <c r="UYY591" s="163"/>
      <c r="UYZ591" s="163"/>
      <c r="UZA591" s="163"/>
      <c r="UZB591" s="163"/>
      <c r="UZC591" s="163"/>
      <c r="UZD591" s="163"/>
      <c r="UZE591" s="163"/>
      <c r="UZF591" s="163"/>
      <c r="UZG591" s="163"/>
      <c r="UZH591" s="163"/>
      <c r="UZI591" s="163"/>
      <c r="UZJ591" s="163"/>
      <c r="UZK591" s="163"/>
      <c r="UZL591" s="163"/>
      <c r="UZM591" s="163"/>
      <c r="UZN591" s="163"/>
      <c r="UZO591" s="163"/>
      <c r="UZP591" s="163"/>
      <c r="UZQ591" s="163"/>
      <c r="UZR591" s="163"/>
      <c r="UZS591" s="163"/>
      <c r="UZT591" s="163"/>
      <c r="UZU591" s="163"/>
      <c r="UZV591" s="163"/>
      <c r="UZW591" s="163"/>
      <c r="UZX591" s="163"/>
      <c r="UZY591" s="163"/>
      <c r="UZZ591" s="163"/>
      <c r="VAA591" s="163"/>
      <c r="VAB591" s="163"/>
      <c r="VAC591" s="163"/>
      <c r="VAD591" s="163"/>
      <c r="VAE591" s="163"/>
      <c r="VAF591" s="163"/>
      <c r="VAG591" s="163"/>
      <c r="VAH591" s="163"/>
      <c r="VAI591" s="163"/>
      <c r="VAJ591" s="163"/>
      <c r="VAK591" s="163"/>
      <c r="VAL591" s="163"/>
      <c r="VAM591" s="163"/>
      <c r="VAN591" s="163"/>
      <c r="VAO591" s="163"/>
      <c r="VAP591" s="163"/>
      <c r="VAQ591" s="163"/>
      <c r="VAR591" s="163"/>
      <c r="VAS591" s="163"/>
      <c r="VAT591" s="163"/>
      <c r="VAU591" s="163"/>
      <c r="VAV591" s="163"/>
      <c r="VAW591" s="163"/>
      <c r="VAX591" s="163"/>
      <c r="VAY591" s="163"/>
      <c r="VAZ591" s="163"/>
      <c r="VBA591" s="163"/>
      <c r="VBB591" s="163"/>
      <c r="VBC591" s="163"/>
      <c r="VBD591" s="163"/>
      <c r="VBE591" s="163"/>
      <c r="VBF591" s="163"/>
      <c r="VBG591" s="163"/>
      <c r="VBH591" s="163"/>
      <c r="VBI591" s="163"/>
      <c r="VBJ591" s="163"/>
      <c r="VBK591" s="163"/>
      <c r="VBL591" s="163"/>
      <c r="VBM591" s="163"/>
      <c r="VBN591" s="163"/>
      <c r="VBO591" s="163"/>
      <c r="VBP591" s="163"/>
      <c r="VBQ591" s="163"/>
      <c r="VBR591" s="163"/>
      <c r="VBS591" s="163"/>
      <c r="VBT591" s="163"/>
      <c r="VBU591" s="163"/>
      <c r="VBV591" s="163"/>
      <c r="VBW591" s="163"/>
      <c r="VBX591" s="163"/>
      <c r="VBY591" s="163"/>
      <c r="VBZ591" s="163"/>
      <c r="VCA591" s="163"/>
      <c r="VCB591" s="163"/>
      <c r="VCC591" s="163"/>
      <c r="VCD591" s="163"/>
      <c r="VCE591" s="163"/>
      <c r="VCF591" s="163"/>
      <c r="VCG591" s="163"/>
      <c r="VCH591" s="163"/>
      <c r="VCI591" s="163"/>
      <c r="VCJ591" s="163"/>
      <c r="VCK591" s="163"/>
      <c r="VCL591" s="163"/>
      <c r="VCM591" s="163"/>
      <c r="VCN591" s="163"/>
      <c r="VCO591" s="163"/>
      <c r="VCP591" s="163"/>
      <c r="VCQ591" s="163"/>
      <c r="VCR591" s="163"/>
      <c r="VCS591" s="163"/>
      <c r="VCT591" s="163"/>
      <c r="VCU591" s="163"/>
      <c r="VCV591" s="163"/>
      <c r="VCW591" s="163"/>
      <c r="VCX591" s="163"/>
      <c r="VCY591" s="163"/>
      <c r="VCZ591" s="163"/>
      <c r="VDA591" s="163"/>
      <c r="VDB591" s="163"/>
      <c r="VDC591" s="163"/>
      <c r="VDD591" s="163"/>
      <c r="VDE591" s="163"/>
      <c r="VDF591" s="163"/>
      <c r="VDG591" s="163"/>
      <c r="VDH591" s="163"/>
      <c r="VDI591" s="163"/>
      <c r="VDJ591" s="163"/>
      <c r="VDK591" s="163"/>
      <c r="VDL591" s="163"/>
      <c r="VDM591" s="163"/>
      <c r="VDN591" s="163"/>
      <c r="VDO591" s="163"/>
      <c r="VDP591" s="163"/>
      <c r="VDQ591" s="163"/>
      <c r="VDR591" s="163"/>
      <c r="VDS591" s="163"/>
      <c r="VDT591" s="163"/>
      <c r="VDU591" s="163"/>
      <c r="VDV591" s="163"/>
      <c r="VDW591" s="163"/>
      <c r="VDX591" s="163"/>
      <c r="VDY591" s="163"/>
      <c r="VDZ591" s="163"/>
      <c r="VEA591" s="163"/>
      <c r="VEB591" s="163"/>
      <c r="VEC591" s="163"/>
      <c r="VED591" s="163"/>
      <c r="VEE591" s="163"/>
      <c r="VEF591" s="163"/>
      <c r="VEG591" s="163"/>
      <c r="VEH591" s="163"/>
      <c r="VEI591" s="163"/>
      <c r="VEJ591" s="163"/>
      <c r="VEK591" s="163"/>
      <c r="VEL591" s="163"/>
      <c r="VEM591" s="163"/>
      <c r="VEN591" s="163"/>
      <c r="VEO591" s="163"/>
      <c r="VEP591" s="163"/>
      <c r="VEQ591" s="163"/>
      <c r="VER591" s="163"/>
      <c r="VES591" s="163"/>
      <c r="VET591" s="163"/>
      <c r="VEU591" s="163"/>
      <c r="VEV591" s="163"/>
      <c r="VEW591" s="163"/>
      <c r="VEX591" s="163"/>
      <c r="VEY591" s="163"/>
      <c r="VEZ591" s="163"/>
      <c r="VFA591" s="163"/>
      <c r="VFB591" s="163"/>
      <c r="VFC591" s="163"/>
      <c r="VFD591" s="163"/>
      <c r="VFE591" s="163"/>
      <c r="VFF591" s="163"/>
      <c r="VFG591" s="163"/>
      <c r="VFH591" s="163"/>
      <c r="VFI591" s="163"/>
      <c r="VFJ591" s="163"/>
      <c r="VFK591" s="163"/>
      <c r="VFL591" s="163"/>
      <c r="VFM591" s="163"/>
      <c r="VFN591" s="163"/>
      <c r="VFO591" s="163"/>
      <c r="VFP591" s="163"/>
      <c r="VFQ591" s="163"/>
      <c r="VFR591" s="163"/>
      <c r="VFS591" s="163"/>
      <c r="VFT591" s="163"/>
      <c r="VFU591" s="163"/>
      <c r="VFV591" s="163"/>
      <c r="VFW591" s="163"/>
      <c r="VFX591" s="163"/>
      <c r="VFY591" s="163"/>
      <c r="VFZ591" s="163"/>
      <c r="VGA591" s="163"/>
      <c r="VGB591" s="163"/>
      <c r="VGC591" s="163"/>
      <c r="VGD591" s="163"/>
      <c r="VGE591" s="163"/>
      <c r="VGF591" s="163"/>
      <c r="VGG591" s="163"/>
      <c r="VGH591" s="163"/>
      <c r="VGI591" s="163"/>
      <c r="VGJ591" s="163"/>
      <c r="VGK591" s="163"/>
      <c r="VGL591" s="163"/>
      <c r="VGM591" s="163"/>
      <c r="VGN591" s="163"/>
      <c r="VGO591" s="163"/>
      <c r="VGP591" s="163"/>
      <c r="VGQ591" s="163"/>
      <c r="VGR591" s="163"/>
      <c r="VGS591" s="163"/>
      <c r="VGT591" s="163"/>
      <c r="VGU591" s="163"/>
      <c r="VGV591" s="163"/>
      <c r="VGW591" s="163"/>
      <c r="VGX591" s="163"/>
      <c r="VGY591" s="163"/>
      <c r="VGZ591" s="163"/>
      <c r="VHA591" s="163"/>
      <c r="VHB591" s="163"/>
      <c r="VHC591" s="163"/>
      <c r="VHD591" s="163"/>
      <c r="VHE591" s="163"/>
      <c r="VHF591" s="163"/>
      <c r="VHG591" s="163"/>
      <c r="VHH591" s="163"/>
      <c r="VHI591" s="163"/>
      <c r="VHJ591" s="163"/>
      <c r="VHK591" s="163"/>
      <c r="VHL591" s="163"/>
      <c r="VHM591" s="163"/>
      <c r="VHN591" s="163"/>
      <c r="VHO591" s="163"/>
      <c r="VHP591" s="163"/>
      <c r="VHQ591" s="163"/>
      <c r="VHR591" s="163"/>
      <c r="VHS591" s="163"/>
      <c r="VHT591" s="163"/>
      <c r="VHU591" s="163"/>
      <c r="VHV591" s="163"/>
      <c r="VHW591" s="163"/>
      <c r="VHX591" s="163"/>
      <c r="VHY591" s="163"/>
      <c r="VHZ591" s="163"/>
      <c r="VIA591" s="163"/>
      <c r="VIB591" s="163"/>
      <c r="VIC591" s="163"/>
      <c r="VID591" s="163"/>
      <c r="VIE591" s="163"/>
      <c r="VIF591" s="163"/>
      <c r="VIG591" s="163"/>
      <c r="VIH591" s="163"/>
      <c r="VII591" s="163"/>
      <c r="VIJ591" s="163"/>
      <c r="VIK591" s="163"/>
      <c r="VIL591" s="163"/>
      <c r="VIM591" s="163"/>
      <c r="VIN591" s="163"/>
      <c r="VIO591" s="163"/>
      <c r="VIP591" s="163"/>
      <c r="VIQ591" s="163"/>
      <c r="VIR591" s="163"/>
      <c r="VIS591" s="163"/>
      <c r="VIT591" s="163"/>
      <c r="VIU591" s="163"/>
      <c r="VIV591" s="163"/>
      <c r="VIW591" s="163"/>
      <c r="VIX591" s="163"/>
      <c r="VIY591" s="163"/>
      <c r="VIZ591" s="163"/>
      <c r="VJA591" s="163"/>
      <c r="VJB591" s="163"/>
      <c r="VJC591" s="163"/>
      <c r="VJD591" s="163"/>
      <c r="VJE591" s="163"/>
      <c r="VJF591" s="163"/>
      <c r="VJG591" s="163"/>
      <c r="VJH591" s="163"/>
      <c r="VJI591" s="163"/>
      <c r="VJJ591" s="163"/>
      <c r="VJK591" s="163"/>
      <c r="VJL591" s="163"/>
      <c r="VJM591" s="163"/>
      <c r="VJN591" s="163"/>
      <c r="VJO591" s="163"/>
      <c r="VJP591" s="163"/>
      <c r="VJQ591" s="163"/>
      <c r="VJR591" s="163"/>
      <c r="VJS591" s="163"/>
      <c r="VJT591" s="163"/>
      <c r="VJU591" s="163"/>
      <c r="VJV591" s="163"/>
      <c r="VJW591" s="163"/>
      <c r="VJX591" s="163"/>
      <c r="VJY591" s="163"/>
      <c r="VJZ591" s="163"/>
      <c r="VKA591" s="163"/>
      <c r="VKB591" s="163"/>
      <c r="VKC591" s="163"/>
      <c r="VKD591" s="163"/>
      <c r="VKE591" s="163"/>
      <c r="VKF591" s="163"/>
      <c r="VKG591" s="163"/>
      <c r="VKH591" s="163"/>
      <c r="VKI591" s="163"/>
      <c r="VKJ591" s="163"/>
      <c r="VKK591" s="163"/>
      <c r="VKL591" s="163"/>
      <c r="VKM591" s="163"/>
      <c r="VKN591" s="163"/>
      <c r="VKO591" s="163"/>
      <c r="VKP591" s="163"/>
      <c r="VKQ591" s="163"/>
      <c r="VKR591" s="163"/>
      <c r="VKS591" s="163"/>
      <c r="VKT591" s="163"/>
      <c r="VKU591" s="163"/>
      <c r="VKV591" s="163"/>
      <c r="VKW591" s="163"/>
      <c r="VKX591" s="163"/>
      <c r="VKY591" s="163"/>
      <c r="VKZ591" s="163"/>
      <c r="VLA591" s="163"/>
      <c r="VLB591" s="163"/>
      <c r="VLC591" s="163"/>
      <c r="VLD591" s="163"/>
      <c r="VLE591" s="163"/>
      <c r="VLF591" s="163"/>
      <c r="VLG591" s="163"/>
      <c r="VLH591" s="163"/>
      <c r="VLI591" s="163"/>
      <c r="VLJ591" s="163"/>
      <c r="VLK591" s="163"/>
      <c r="VLL591" s="163"/>
      <c r="VLM591" s="163"/>
      <c r="VLN591" s="163"/>
      <c r="VLO591" s="163"/>
      <c r="VLP591" s="163"/>
      <c r="VLQ591" s="163"/>
      <c r="VLR591" s="163"/>
      <c r="VLS591" s="163"/>
      <c r="VLT591" s="163"/>
      <c r="VLU591" s="163"/>
      <c r="VLV591" s="163"/>
      <c r="VLW591" s="163"/>
      <c r="VLX591" s="163"/>
      <c r="VLY591" s="163"/>
      <c r="VLZ591" s="163"/>
      <c r="VMA591" s="163"/>
      <c r="VMB591" s="163"/>
      <c r="VMC591" s="163"/>
      <c r="VMD591" s="163"/>
      <c r="VME591" s="163"/>
      <c r="VMF591" s="163"/>
      <c r="VMG591" s="163"/>
      <c r="VMH591" s="163"/>
      <c r="VMI591" s="163"/>
      <c r="VMJ591" s="163"/>
      <c r="VMK591" s="163"/>
      <c r="VML591" s="163"/>
      <c r="VMM591" s="163"/>
      <c r="VMN591" s="163"/>
      <c r="VMO591" s="163"/>
      <c r="VMP591" s="163"/>
      <c r="VMQ591" s="163"/>
      <c r="VMR591" s="163"/>
      <c r="VMS591" s="163"/>
      <c r="VMT591" s="163"/>
      <c r="VMU591" s="163"/>
      <c r="VMV591" s="163"/>
      <c r="VMW591" s="163"/>
      <c r="VMX591" s="163"/>
      <c r="VMY591" s="163"/>
      <c r="VMZ591" s="163"/>
      <c r="VNA591" s="163"/>
      <c r="VNB591" s="163"/>
      <c r="VNC591" s="163"/>
      <c r="VND591" s="163"/>
      <c r="VNE591" s="163"/>
      <c r="VNF591" s="163"/>
      <c r="VNG591" s="163"/>
      <c r="VNH591" s="163"/>
      <c r="VNI591" s="163"/>
      <c r="VNJ591" s="163"/>
      <c r="VNK591" s="163"/>
      <c r="VNL591" s="163"/>
      <c r="VNM591" s="163"/>
      <c r="VNN591" s="163"/>
      <c r="VNO591" s="163"/>
      <c r="VNP591" s="163"/>
      <c r="VNQ591" s="163"/>
      <c r="VNR591" s="163"/>
      <c r="VNS591" s="163"/>
      <c r="VNT591" s="163"/>
      <c r="VNU591" s="163"/>
      <c r="VNV591" s="163"/>
      <c r="VNW591" s="163"/>
      <c r="VNX591" s="163"/>
      <c r="VNY591" s="163"/>
      <c r="VNZ591" s="163"/>
      <c r="VOA591" s="163"/>
      <c r="VOB591" s="163"/>
      <c r="VOC591" s="163"/>
      <c r="VOD591" s="163"/>
      <c r="VOE591" s="163"/>
      <c r="VOF591" s="163"/>
      <c r="VOG591" s="163"/>
      <c r="VOH591" s="163"/>
      <c r="VOI591" s="163"/>
      <c r="VOJ591" s="163"/>
      <c r="VOK591" s="163"/>
      <c r="VOL591" s="163"/>
      <c r="VOM591" s="163"/>
      <c r="VON591" s="163"/>
      <c r="VOO591" s="163"/>
      <c r="VOP591" s="163"/>
      <c r="VOQ591" s="163"/>
      <c r="VOR591" s="163"/>
      <c r="VOS591" s="163"/>
      <c r="VOT591" s="163"/>
      <c r="VOU591" s="163"/>
      <c r="VOV591" s="163"/>
      <c r="VOW591" s="163"/>
      <c r="VOX591" s="163"/>
      <c r="VOY591" s="163"/>
      <c r="VOZ591" s="163"/>
      <c r="VPA591" s="163"/>
      <c r="VPB591" s="163"/>
      <c r="VPC591" s="163"/>
      <c r="VPD591" s="163"/>
      <c r="VPE591" s="163"/>
      <c r="VPF591" s="163"/>
      <c r="VPG591" s="163"/>
      <c r="VPH591" s="163"/>
      <c r="VPI591" s="163"/>
      <c r="VPJ591" s="163"/>
      <c r="VPK591" s="163"/>
      <c r="VPL591" s="163"/>
      <c r="VPM591" s="163"/>
      <c r="VPN591" s="163"/>
      <c r="VPO591" s="163"/>
      <c r="VPP591" s="163"/>
      <c r="VPQ591" s="163"/>
      <c r="VPR591" s="163"/>
      <c r="VPS591" s="163"/>
      <c r="VPT591" s="163"/>
      <c r="VPU591" s="163"/>
      <c r="VPV591" s="163"/>
      <c r="VPW591" s="163"/>
      <c r="VPX591" s="163"/>
      <c r="VPY591" s="163"/>
      <c r="VPZ591" s="163"/>
      <c r="VQA591" s="163"/>
      <c r="VQB591" s="163"/>
      <c r="VQC591" s="163"/>
      <c r="VQD591" s="163"/>
      <c r="VQE591" s="163"/>
      <c r="VQF591" s="163"/>
      <c r="VQG591" s="163"/>
      <c r="VQH591" s="163"/>
      <c r="VQI591" s="163"/>
      <c r="VQJ591" s="163"/>
      <c r="VQK591" s="163"/>
      <c r="VQL591" s="163"/>
      <c r="VQM591" s="163"/>
      <c r="VQN591" s="163"/>
      <c r="VQO591" s="163"/>
      <c r="VQP591" s="163"/>
      <c r="VQQ591" s="163"/>
      <c r="VQR591" s="163"/>
      <c r="VQS591" s="163"/>
      <c r="VQT591" s="163"/>
      <c r="VQU591" s="163"/>
      <c r="VQV591" s="163"/>
      <c r="VQW591" s="163"/>
      <c r="VQX591" s="163"/>
      <c r="VQY591" s="163"/>
      <c r="VQZ591" s="163"/>
      <c r="VRA591" s="163"/>
      <c r="VRB591" s="163"/>
      <c r="VRC591" s="163"/>
      <c r="VRD591" s="163"/>
      <c r="VRE591" s="163"/>
      <c r="VRF591" s="163"/>
      <c r="VRG591" s="163"/>
      <c r="VRH591" s="163"/>
      <c r="VRI591" s="163"/>
      <c r="VRJ591" s="163"/>
      <c r="VRK591" s="163"/>
      <c r="VRL591" s="163"/>
      <c r="VRM591" s="163"/>
      <c r="VRN591" s="163"/>
      <c r="VRO591" s="163"/>
      <c r="VRP591" s="163"/>
      <c r="VRQ591" s="163"/>
      <c r="VRR591" s="163"/>
      <c r="VRS591" s="163"/>
      <c r="VRT591" s="163"/>
      <c r="VRU591" s="163"/>
      <c r="VRV591" s="163"/>
      <c r="VRW591" s="163"/>
      <c r="VRX591" s="163"/>
      <c r="VRY591" s="163"/>
      <c r="VRZ591" s="163"/>
      <c r="VSA591" s="163"/>
      <c r="VSB591" s="163"/>
      <c r="VSC591" s="163"/>
      <c r="VSD591" s="163"/>
      <c r="VSE591" s="163"/>
      <c r="VSF591" s="163"/>
      <c r="VSG591" s="163"/>
      <c r="VSH591" s="163"/>
      <c r="VSI591" s="163"/>
      <c r="VSJ591" s="163"/>
      <c r="VSK591" s="163"/>
      <c r="VSL591" s="163"/>
      <c r="VSM591" s="163"/>
      <c r="VSN591" s="163"/>
      <c r="VSO591" s="163"/>
      <c r="VSP591" s="163"/>
      <c r="VSQ591" s="163"/>
      <c r="VSR591" s="163"/>
      <c r="VSS591" s="163"/>
      <c r="VST591" s="163"/>
      <c r="VSU591" s="163"/>
      <c r="VSV591" s="163"/>
      <c r="VSW591" s="163"/>
      <c r="VSX591" s="163"/>
      <c r="VSY591" s="163"/>
      <c r="VSZ591" s="163"/>
      <c r="VTA591" s="163"/>
      <c r="VTB591" s="163"/>
      <c r="VTC591" s="163"/>
      <c r="VTD591" s="163"/>
      <c r="VTE591" s="163"/>
      <c r="VTF591" s="163"/>
      <c r="VTG591" s="163"/>
      <c r="VTH591" s="163"/>
      <c r="VTI591" s="163"/>
      <c r="VTJ591" s="163"/>
      <c r="VTK591" s="163"/>
      <c r="VTL591" s="163"/>
      <c r="VTM591" s="163"/>
      <c r="VTN591" s="163"/>
      <c r="VTO591" s="163"/>
      <c r="VTP591" s="163"/>
      <c r="VTQ591" s="163"/>
      <c r="VTR591" s="163"/>
      <c r="VTS591" s="163"/>
      <c r="VTT591" s="163"/>
      <c r="VTU591" s="163"/>
      <c r="VTV591" s="163"/>
      <c r="VTW591" s="163"/>
      <c r="VTX591" s="163"/>
      <c r="VTY591" s="163"/>
      <c r="VTZ591" s="163"/>
      <c r="VUA591" s="163"/>
      <c r="VUB591" s="163"/>
      <c r="VUC591" s="163"/>
      <c r="VUD591" s="163"/>
      <c r="VUE591" s="163"/>
      <c r="VUF591" s="163"/>
      <c r="VUG591" s="163"/>
      <c r="VUH591" s="163"/>
      <c r="VUI591" s="163"/>
      <c r="VUJ591" s="163"/>
      <c r="VUK591" s="163"/>
      <c r="VUL591" s="163"/>
      <c r="VUM591" s="163"/>
      <c r="VUN591" s="163"/>
      <c r="VUO591" s="163"/>
      <c r="VUP591" s="163"/>
      <c r="VUQ591" s="163"/>
      <c r="VUR591" s="163"/>
      <c r="VUS591" s="163"/>
      <c r="VUT591" s="163"/>
      <c r="VUU591" s="163"/>
      <c r="VUV591" s="163"/>
      <c r="VUW591" s="163"/>
      <c r="VUX591" s="163"/>
      <c r="VUY591" s="163"/>
      <c r="VUZ591" s="163"/>
      <c r="VVA591" s="163"/>
      <c r="VVB591" s="163"/>
      <c r="VVC591" s="163"/>
      <c r="VVD591" s="163"/>
      <c r="VVE591" s="163"/>
      <c r="VVF591" s="163"/>
      <c r="VVG591" s="163"/>
      <c r="VVH591" s="163"/>
      <c r="VVI591" s="163"/>
      <c r="VVJ591" s="163"/>
      <c r="VVK591" s="163"/>
      <c r="VVL591" s="163"/>
      <c r="VVM591" s="163"/>
      <c r="VVN591" s="163"/>
      <c r="VVO591" s="163"/>
      <c r="VVP591" s="163"/>
      <c r="VVQ591" s="163"/>
      <c r="VVR591" s="163"/>
      <c r="VVS591" s="163"/>
      <c r="VVT591" s="163"/>
      <c r="VVU591" s="163"/>
      <c r="VVV591" s="163"/>
      <c r="VVW591" s="163"/>
      <c r="VVX591" s="163"/>
      <c r="VVY591" s="163"/>
      <c r="VVZ591" s="163"/>
      <c r="VWA591" s="163"/>
      <c r="VWB591" s="163"/>
      <c r="VWC591" s="163"/>
      <c r="VWD591" s="163"/>
      <c r="VWE591" s="163"/>
      <c r="VWF591" s="163"/>
      <c r="VWG591" s="163"/>
      <c r="VWH591" s="163"/>
      <c r="VWI591" s="163"/>
      <c r="VWJ591" s="163"/>
      <c r="VWK591" s="163"/>
      <c r="VWL591" s="163"/>
      <c r="VWM591" s="163"/>
      <c r="VWN591" s="163"/>
      <c r="VWO591" s="163"/>
      <c r="VWP591" s="163"/>
      <c r="VWQ591" s="163"/>
      <c r="VWR591" s="163"/>
      <c r="VWS591" s="163"/>
      <c r="VWT591" s="163"/>
      <c r="VWU591" s="163"/>
      <c r="VWV591" s="163"/>
      <c r="VWW591" s="163"/>
      <c r="VWX591" s="163"/>
      <c r="VWY591" s="163"/>
      <c r="VWZ591" s="163"/>
      <c r="VXA591" s="163"/>
      <c r="VXB591" s="163"/>
      <c r="VXC591" s="163"/>
      <c r="VXD591" s="163"/>
      <c r="VXE591" s="163"/>
      <c r="VXF591" s="163"/>
      <c r="VXG591" s="163"/>
      <c r="VXH591" s="163"/>
      <c r="VXI591" s="163"/>
      <c r="VXJ591" s="163"/>
      <c r="VXK591" s="163"/>
      <c r="VXL591" s="163"/>
      <c r="VXM591" s="163"/>
      <c r="VXN591" s="163"/>
      <c r="VXO591" s="163"/>
      <c r="VXP591" s="163"/>
      <c r="VXQ591" s="163"/>
      <c r="VXR591" s="163"/>
      <c r="VXS591" s="163"/>
      <c r="VXT591" s="163"/>
      <c r="VXU591" s="163"/>
      <c r="VXV591" s="163"/>
      <c r="VXW591" s="163"/>
      <c r="VXX591" s="163"/>
      <c r="VXY591" s="163"/>
      <c r="VXZ591" s="163"/>
      <c r="VYA591" s="163"/>
      <c r="VYB591" s="163"/>
      <c r="VYC591" s="163"/>
      <c r="VYD591" s="163"/>
      <c r="VYE591" s="163"/>
      <c r="VYF591" s="163"/>
      <c r="VYG591" s="163"/>
      <c r="VYH591" s="163"/>
      <c r="VYI591" s="163"/>
      <c r="VYJ591" s="163"/>
      <c r="VYK591" s="163"/>
      <c r="VYL591" s="163"/>
      <c r="VYM591" s="163"/>
      <c r="VYN591" s="163"/>
      <c r="VYO591" s="163"/>
      <c r="VYP591" s="163"/>
      <c r="VYQ591" s="163"/>
      <c r="VYR591" s="163"/>
      <c r="VYS591" s="163"/>
      <c r="VYT591" s="163"/>
      <c r="VYU591" s="163"/>
      <c r="VYV591" s="163"/>
      <c r="VYW591" s="163"/>
      <c r="VYX591" s="163"/>
      <c r="VYY591" s="163"/>
      <c r="VYZ591" s="163"/>
      <c r="VZA591" s="163"/>
      <c r="VZB591" s="163"/>
      <c r="VZC591" s="163"/>
      <c r="VZD591" s="163"/>
      <c r="VZE591" s="163"/>
      <c r="VZF591" s="163"/>
      <c r="VZG591" s="163"/>
      <c r="VZH591" s="163"/>
      <c r="VZI591" s="163"/>
      <c r="VZJ591" s="163"/>
      <c r="VZK591" s="163"/>
      <c r="VZL591" s="163"/>
      <c r="VZM591" s="163"/>
      <c r="VZN591" s="163"/>
      <c r="VZO591" s="163"/>
      <c r="VZP591" s="163"/>
      <c r="VZQ591" s="163"/>
      <c r="VZR591" s="163"/>
      <c r="VZS591" s="163"/>
      <c r="VZT591" s="163"/>
      <c r="VZU591" s="163"/>
      <c r="VZV591" s="163"/>
      <c r="VZW591" s="163"/>
      <c r="VZX591" s="163"/>
      <c r="VZY591" s="163"/>
      <c r="VZZ591" s="163"/>
      <c r="WAA591" s="163"/>
      <c r="WAB591" s="163"/>
      <c r="WAC591" s="163"/>
      <c r="WAD591" s="163"/>
      <c r="WAE591" s="163"/>
      <c r="WAF591" s="163"/>
      <c r="WAG591" s="163"/>
      <c r="WAH591" s="163"/>
      <c r="WAI591" s="163"/>
      <c r="WAJ591" s="163"/>
      <c r="WAK591" s="163"/>
      <c r="WAL591" s="163"/>
      <c r="WAM591" s="163"/>
      <c r="WAN591" s="163"/>
      <c r="WAO591" s="163"/>
      <c r="WAP591" s="163"/>
      <c r="WAQ591" s="163"/>
      <c r="WAR591" s="163"/>
      <c r="WAS591" s="163"/>
      <c r="WAT591" s="163"/>
      <c r="WAU591" s="163"/>
      <c r="WAV591" s="163"/>
      <c r="WAW591" s="163"/>
      <c r="WAX591" s="163"/>
      <c r="WAY591" s="163"/>
      <c r="WAZ591" s="163"/>
      <c r="WBA591" s="163"/>
      <c r="WBB591" s="163"/>
      <c r="WBC591" s="163"/>
      <c r="WBD591" s="163"/>
      <c r="WBE591" s="163"/>
      <c r="WBF591" s="163"/>
      <c r="WBG591" s="163"/>
      <c r="WBH591" s="163"/>
      <c r="WBI591" s="163"/>
      <c r="WBJ591" s="163"/>
      <c r="WBK591" s="163"/>
      <c r="WBL591" s="163"/>
      <c r="WBM591" s="163"/>
      <c r="WBN591" s="163"/>
      <c r="WBO591" s="163"/>
      <c r="WBP591" s="163"/>
      <c r="WBQ591" s="163"/>
      <c r="WBR591" s="163"/>
      <c r="WBS591" s="163"/>
      <c r="WBT591" s="163"/>
      <c r="WBU591" s="163"/>
      <c r="WBV591" s="163"/>
      <c r="WBW591" s="163"/>
      <c r="WBX591" s="163"/>
      <c r="WBY591" s="163"/>
      <c r="WBZ591" s="163"/>
      <c r="WCA591" s="163"/>
      <c r="WCB591" s="163"/>
      <c r="WCC591" s="163"/>
      <c r="WCD591" s="163"/>
      <c r="WCE591" s="163"/>
      <c r="WCF591" s="163"/>
      <c r="WCG591" s="163"/>
      <c r="WCH591" s="163"/>
      <c r="WCI591" s="163"/>
      <c r="WCJ591" s="163"/>
      <c r="WCK591" s="163"/>
      <c r="WCL591" s="163"/>
      <c r="WCM591" s="163"/>
      <c r="WCN591" s="163"/>
      <c r="WCO591" s="163"/>
      <c r="WCP591" s="163"/>
      <c r="WCQ591" s="163"/>
      <c r="WCR591" s="163"/>
      <c r="WCS591" s="163"/>
      <c r="WCT591" s="163"/>
      <c r="WCU591" s="163"/>
      <c r="WCV591" s="163"/>
      <c r="WCW591" s="163"/>
      <c r="WCX591" s="163"/>
      <c r="WCY591" s="163"/>
      <c r="WCZ591" s="163"/>
      <c r="WDA591" s="163"/>
      <c r="WDB591" s="163"/>
      <c r="WDC591" s="163"/>
      <c r="WDD591" s="163"/>
      <c r="WDE591" s="163"/>
      <c r="WDF591" s="163"/>
      <c r="WDG591" s="163"/>
      <c r="WDH591" s="163"/>
      <c r="WDI591" s="163"/>
      <c r="WDJ591" s="163"/>
      <c r="WDK591" s="163"/>
      <c r="WDL591" s="163"/>
      <c r="WDM591" s="163"/>
      <c r="WDN591" s="163"/>
      <c r="WDO591" s="163"/>
      <c r="WDP591" s="163"/>
      <c r="WDQ591" s="163"/>
      <c r="WDR591" s="163"/>
      <c r="WDS591" s="163"/>
      <c r="WDT591" s="163"/>
      <c r="WDU591" s="163"/>
      <c r="WDV591" s="163"/>
      <c r="WDW591" s="163"/>
      <c r="WDX591" s="163"/>
      <c r="WDY591" s="163"/>
      <c r="WDZ591" s="163"/>
      <c r="WEA591" s="163"/>
      <c r="WEB591" s="163"/>
      <c r="WEC591" s="163"/>
      <c r="WED591" s="163"/>
      <c r="WEE591" s="163"/>
      <c r="WEF591" s="163"/>
      <c r="WEG591" s="163"/>
      <c r="WEH591" s="163"/>
      <c r="WEI591" s="163"/>
      <c r="WEJ591" s="163"/>
      <c r="WEK591" s="163"/>
      <c r="WEL591" s="163"/>
      <c r="WEM591" s="163"/>
      <c r="WEN591" s="163"/>
      <c r="WEO591" s="163"/>
      <c r="WEP591" s="163"/>
      <c r="WEQ591" s="163"/>
      <c r="WER591" s="163"/>
      <c r="WES591" s="163"/>
      <c r="WET591" s="163"/>
      <c r="WEU591" s="163"/>
      <c r="WEV591" s="163"/>
      <c r="WEW591" s="163"/>
      <c r="WEX591" s="163"/>
      <c r="WEY591" s="163"/>
      <c r="WEZ591" s="163"/>
      <c r="WFA591" s="163"/>
      <c r="WFB591" s="163"/>
      <c r="WFC591" s="163"/>
      <c r="WFD591" s="163"/>
      <c r="WFE591" s="163"/>
      <c r="WFF591" s="163"/>
      <c r="WFG591" s="163"/>
      <c r="WFH591" s="163"/>
      <c r="WFI591" s="163"/>
      <c r="WFJ591" s="163"/>
      <c r="WFK591" s="163"/>
      <c r="WFL591" s="163"/>
      <c r="WFM591" s="163"/>
      <c r="WFN591" s="163"/>
      <c r="WFO591" s="163"/>
      <c r="WFP591" s="163"/>
      <c r="WFQ591" s="163"/>
      <c r="WFR591" s="163"/>
      <c r="WFS591" s="163"/>
      <c r="WFT591" s="163"/>
      <c r="WFU591" s="163"/>
      <c r="WFV591" s="163"/>
      <c r="WFW591" s="163"/>
      <c r="WFX591" s="163"/>
      <c r="WFY591" s="163"/>
      <c r="WFZ591" s="163"/>
      <c r="WGA591" s="163"/>
      <c r="WGB591" s="163"/>
      <c r="WGC591" s="163"/>
      <c r="WGD591" s="163"/>
      <c r="WGE591" s="163"/>
      <c r="WGF591" s="163"/>
      <c r="WGG591" s="163"/>
      <c r="WGH591" s="163"/>
      <c r="WGI591" s="163"/>
      <c r="WGJ591" s="163"/>
      <c r="WGK591" s="163"/>
      <c r="WGL591" s="163"/>
      <c r="WGM591" s="163"/>
      <c r="WGN591" s="163"/>
      <c r="WGO591" s="163"/>
      <c r="WGP591" s="163"/>
      <c r="WGQ591" s="163"/>
      <c r="WGR591" s="163"/>
      <c r="WGS591" s="163"/>
      <c r="WGT591" s="163"/>
      <c r="WGU591" s="163"/>
      <c r="WGV591" s="163"/>
      <c r="WGW591" s="163"/>
      <c r="WGX591" s="163"/>
      <c r="WGY591" s="163"/>
      <c r="WGZ591" s="163"/>
      <c r="WHA591" s="163"/>
      <c r="WHB591" s="163"/>
      <c r="WHC591" s="163"/>
      <c r="WHD591" s="163"/>
      <c r="WHE591" s="163"/>
      <c r="WHF591" s="163"/>
      <c r="WHG591" s="163"/>
      <c r="WHH591" s="163"/>
      <c r="WHI591" s="163"/>
      <c r="WHJ591" s="163"/>
      <c r="WHK591" s="163"/>
      <c r="WHL591" s="163"/>
      <c r="WHM591" s="163"/>
      <c r="WHN591" s="163"/>
      <c r="WHO591" s="163"/>
      <c r="WHP591" s="163"/>
      <c r="WHQ591" s="163"/>
      <c r="WHR591" s="163"/>
      <c r="WHS591" s="163"/>
      <c r="WHT591" s="163"/>
      <c r="WHU591" s="163"/>
      <c r="WHV591" s="163"/>
      <c r="WHW591" s="163"/>
      <c r="WHX591" s="163"/>
      <c r="WHY591" s="163"/>
      <c r="WHZ591" s="163"/>
      <c r="WIA591" s="163"/>
      <c r="WIB591" s="163"/>
      <c r="WIC591" s="163"/>
      <c r="WID591" s="163"/>
      <c r="WIE591" s="163"/>
      <c r="WIF591" s="163"/>
      <c r="WIG591" s="163"/>
      <c r="WIH591" s="163"/>
      <c r="WII591" s="163"/>
      <c r="WIJ591" s="163"/>
      <c r="WIK591" s="163"/>
      <c r="WIL591" s="163"/>
      <c r="WIM591" s="163"/>
      <c r="WIN591" s="163"/>
      <c r="WIO591" s="163"/>
      <c r="WIP591" s="163"/>
      <c r="WIQ591" s="163"/>
      <c r="WIR591" s="163"/>
      <c r="WIS591" s="163"/>
      <c r="WIT591" s="163"/>
      <c r="WIU591" s="163"/>
      <c r="WIV591" s="163"/>
      <c r="WIW591" s="163"/>
      <c r="WIX591" s="163"/>
      <c r="WIY591" s="163"/>
      <c r="WIZ591" s="163"/>
      <c r="WJA591" s="163"/>
      <c r="WJB591" s="163"/>
      <c r="WJC591" s="163"/>
      <c r="WJD591" s="163"/>
      <c r="WJE591" s="163"/>
      <c r="WJF591" s="163"/>
      <c r="WJG591" s="163"/>
      <c r="WJH591" s="163"/>
      <c r="WJI591" s="163"/>
      <c r="WJJ591" s="163"/>
      <c r="WJK591" s="163"/>
      <c r="WJL591" s="163"/>
      <c r="WJM591" s="163"/>
      <c r="WJN591" s="163"/>
      <c r="WJO591" s="163"/>
      <c r="WJP591" s="163"/>
      <c r="WJQ591" s="163"/>
      <c r="WJR591" s="163"/>
      <c r="WJS591" s="163"/>
      <c r="WJT591" s="163"/>
      <c r="WJU591" s="163"/>
      <c r="WJV591" s="163"/>
      <c r="WJW591" s="163"/>
      <c r="WJX591" s="163"/>
      <c r="WJY591" s="163"/>
      <c r="WJZ591" s="163"/>
      <c r="WKA591" s="163"/>
      <c r="WKB591" s="163"/>
      <c r="WKC591" s="163"/>
      <c r="WKD591" s="163"/>
      <c r="WKE591" s="163"/>
      <c r="WKF591" s="163"/>
      <c r="WKG591" s="163"/>
      <c r="WKH591" s="163"/>
      <c r="WKI591" s="163"/>
      <c r="WKJ591" s="163"/>
      <c r="WKK591" s="163"/>
      <c r="WKL591" s="163"/>
      <c r="WKM591" s="163"/>
      <c r="WKN591" s="163"/>
      <c r="WKO591" s="163"/>
      <c r="WKP591" s="163"/>
      <c r="WKQ591" s="163"/>
      <c r="WKR591" s="163"/>
      <c r="WKS591" s="163"/>
      <c r="WKT591" s="163"/>
      <c r="WKU591" s="163"/>
      <c r="WKV591" s="163"/>
      <c r="WKW591" s="163"/>
      <c r="WKX591" s="163"/>
      <c r="WKY591" s="163"/>
      <c r="WKZ591" s="163"/>
      <c r="WLA591" s="163"/>
      <c r="WLB591" s="163"/>
      <c r="WLC591" s="163"/>
      <c r="WLD591" s="163"/>
      <c r="WLE591" s="163"/>
      <c r="WLF591" s="163"/>
      <c r="WLG591" s="163"/>
      <c r="WLH591" s="163"/>
      <c r="WLI591" s="163"/>
      <c r="WLJ591" s="163"/>
      <c r="WLK591" s="163"/>
      <c r="WLL591" s="163"/>
      <c r="WLM591" s="163"/>
      <c r="WLN591" s="163"/>
      <c r="WLO591" s="163"/>
      <c r="WLP591" s="163"/>
      <c r="WLQ591" s="163"/>
      <c r="WLR591" s="163"/>
      <c r="WLS591" s="163"/>
      <c r="WLT591" s="163"/>
      <c r="WLU591" s="163"/>
      <c r="WLV591" s="163"/>
      <c r="WLW591" s="163"/>
      <c r="WLX591" s="163"/>
      <c r="WLY591" s="163"/>
      <c r="WLZ591" s="163"/>
      <c r="WMA591" s="163"/>
      <c r="WMB591" s="163"/>
      <c r="WMC591" s="163"/>
      <c r="WMD591" s="163"/>
      <c r="WME591" s="163"/>
      <c r="WMF591" s="163"/>
      <c r="WMG591" s="163"/>
      <c r="WMH591" s="163"/>
      <c r="WMI591" s="163"/>
      <c r="WMJ591" s="163"/>
      <c r="WMK591" s="163"/>
      <c r="WML591" s="163"/>
      <c r="WMM591" s="163"/>
      <c r="WMN591" s="163"/>
      <c r="WMO591" s="163"/>
      <c r="WMP591" s="163"/>
      <c r="WMQ591" s="163"/>
      <c r="WMR591" s="163"/>
      <c r="WMS591" s="163"/>
      <c r="WMT591" s="163"/>
      <c r="WMU591" s="163"/>
      <c r="WMV591" s="163"/>
      <c r="WMW591" s="163"/>
      <c r="WMX591" s="163"/>
      <c r="WMY591" s="163"/>
      <c r="WMZ591" s="163"/>
      <c r="WNA591" s="163"/>
      <c r="WNB591" s="163"/>
      <c r="WNC591" s="163"/>
      <c r="WND591" s="163"/>
      <c r="WNE591" s="163"/>
      <c r="WNF591" s="163"/>
      <c r="WNG591" s="163"/>
      <c r="WNH591" s="163"/>
      <c r="WNI591" s="163"/>
      <c r="WNJ591" s="163"/>
      <c r="WNK591" s="163"/>
      <c r="WNL591" s="163"/>
      <c r="WNM591" s="163"/>
      <c r="WNN591" s="163"/>
      <c r="WNO591" s="163"/>
      <c r="WNP591" s="163"/>
      <c r="WNQ591" s="163"/>
      <c r="WNR591" s="163"/>
      <c r="WNS591" s="163"/>
      <c r="WNT591" s="163"/>
      <c r="WNU591" s="163"/>
      <c r="WNV591" s="163"/>
      <c r="WNW591" s="163"/>
      <c r="WNX591" s="163"/>
      <c r="WNY591" s="163"/>
      <c r="WNZ591" s="163"/>
      <c r="WOA591" s="163"/>
      <c r="WOB591" s="163"/>
      <c r="WOC591" s="163"/>
      <c r="WOD591" s="163"/>
      <c r="WOE591" s="163"/>
      <c r="WOF591" s="163"/>
      <c r="WOG591" s="163"/>
      <c r="WOH591" s="163"/>
      <c r="WOI591" s="163"/>
      <c r="WOJ591" s="163"/>
      <c r="WOK591" s="163"/>
      <c r="WOL591" s="163"/>
      <c r="WOM591" s="163"/>
      <c r="WON591" s="163"/>
      <c r="WOO591" s="163"/>
      <c r="WOP591" s="163"/>
      <c r="WOQ591" s="163"/>
      <c r="WOR591" s="163"/>
      <c r="WOS591" s="163"/>
      <c r="WOT591" s="163"/>
      <c r="WOU591" s="163"/>
      <c r="WOV591" s="163"/>
      <c r="WOW591" s="163"/>
      <c r="WOX591" s="163"/>
      <c r="WOY591" s="163"/>
      <c r="WOZ591" s="163"/>
      <c r="WPA591" s="163"/>
      <c r="WPB591" s="163"/>
      <c r="WPC591" s="163"/>
      <c r="WPD591" s="163"/>
      <c r="WPE591" s="163"/>
      <c r="WPF591" s="163"/>
      <c r="WPG591" s="163"/>
      <c r="WPH591" s="163"/>
      <c r="WPI591" s="163"/>
      <c r="WPJ591" s="163"/>
      <c r="WPK591" s="163"/>
      <c r="WPL591" s="163"/>
      <c r="WPM591" s="163"/>
      <c r="WPN591" s="163"/>
      <c r="WPO591" s="163"/>
      <c r="WPP591" s="163"/>
      <c r="WPQ591" s="163"/>
      <c r="WPR591" s="163"/>
      <c r="WPS591" s="163"/>
      <c r="WPT591" s="163"/>
      <c r="WPU591" s="163"/>
      <c r="WPV591" s="163"/>
      <c r="WPW591" s="163"/>
      <c r="WPX591" s="163"/>
      <c r="WPY591" s="163"/>
      <c r="WPZ591" s="163"/>
      <c r="WQA591" s="163"/>
      <c r="WQB591" s="163"/>
      <c r="WQC591" s="163"/>
      <c r="WQD591" s="163"/>
      <c r="WQE591" s="163"/>
      <c r="WQF591" s="163"/>
      <c r="WQG591" s="163"/>
      <c r="WQH591" s="163"/>
      <c r="WQI591" s="163"/>
      <c r="WQJ591" s="163"/>
      <c r="WQK591" s="163"/>
      <c r="WQL591" s="163"/>
      <c r="WQM591" s="163"/>
      <c r="WQN591" s="163"/>
      <c r="WQO591" s="163"/>
      <c r="WQP591" s="163"/>
      <c r="WQQ591" s="163"/>
      <c r="WQR591" s="163"/>
      <c r="WQS591" s="163"/>
      <c r="WQT591" s="163"/>
      <c r="WQU591" s="163"/>
      <c r="WQV591" s="163"/>
      <c r="WQW591" s="163"/>
      <c r="WQX591" s="163"/>
      <c r="WQY591" s="163"/>
      <c r="WQZ591" s="163"/>
      <c r="WRA591" s="163"/>
      <c r="WRB591" s="163"/>
      <c r="WRC591" s="163"/>
      <c r="WRD591" s="163"/>
      <c r="WRE591" s="163"/>
      <c r="WRF591" s="163"/>
      <c r="WRG591" s="163"/>
      <c r="WRH591" s="163"/>
      <c r="WRI591" s="163"/>
      <c r="WRJ591" s="163"/>
      <c r="WRK591" s="163"/>
      <c r="WRL591" s="163"/>
      <c r="WRM591" s="163"/>
      <c r="WRN591" s="163"/>
      <c r="WRO591" s="163"/>
      <c r="WRP591" s="163"/>
      <c r="WRQ591" s="163"/>
      <c r="WRR591" s="163"/>
      <c r="WRS591" s="163"/>
      <c r="WRT591" s="163"/>
      <c r="WRU591" s="163"/>
      <c r="WRV591" s="163"/>
      <c r="WRW591" s="163"/>
      <c r="WRX591" s="163"/>
      <c r="WRY591" s="163"/>
      <c r="WRZ591" s="163"/>
      <c r="WSA591" s="163"/>
      <c r="WSB591" s="163"/>
      <c r="WSC591" s="163"/>
      <c r="WSD591" s="163"/>
      <c r="WSE591" s="163"/>
      <c r="WSF591" s="163"/>
      <c r="WSG591" s="163"/>
      <c r="WSH591" s="163"/>
      <c r="WSI591" s="163"/>
      <c r="WSJ591" s="163"/>
      <c r="WSK591" s="163"/>
      <c r="WSL591" s="163"/>
      <c r="WSM591" s="163"/>
      <c r="WSN591" s="163"/>
      <c r="WSO591" s="163"/>
      <c r="WSP591" s="163"/>
      <c r="WSQ591" s="163"/>
      <c r="WSR591" s="163"/>
      <c r="WSS591" s="163"/>
      <c r="WST591" s="163"/>
      <c r="WSU591" s="163"/>
      <c r="WSV591" s="163"/>
      <c r="WSW591" s="163"/>
      <c r="WSX591" s="163"/>
      <c r="WSY591" s="163"/>
      <c r="WSZ591" s="163"/>
      <c r="WTA591" s="163"/>
      <c r="WTB591" s="163"/>
      <c r="WTC591" s="163"/>
      <c r="WTD591" s="163"/>
      <c r="WTE591" s="163"/>
      <c r="WTF591" s="163"/>
      <c r="WTG591" s="163"/>
      <c r="WTH591" s="163"/>
      <c r="WTI591" s="163"/>
      <c r="WTJ591" s="163"/>
      <c r="WTK591" s="163"/>
      <c r="WTL591" s="163"/>
      <c r="WTM591" s="163"/>
      <c r="WTN591" s="163"/>
      <c r="WTO591" s="163"/>
      <c r="WTP591" s="163"/>
      <c r="WTQ591" s="163"/>
      <c r="WTR591" s="163"/>
      <c r="WTS591" s="163"/>
      <c r="WTT591" s="163"/>
      <c r="WTU591" s="163"/>
      <c r="WTV591" s="163"/>
      <c r="WTW591" s="163"/>
      <c r="WTX591" s="163"/>
      <c r="WTY591" s="163"/>
      <c r="WTZ591" s="163"/>
      <c r="WUA591" s="163"/>
      <c r="WUB591" s="163"/>
      <c r="WUC591" s="163"/>
      <c r="WUD591" s="163"/>
      <c r="WUE591" s="163"/>
      <c r="WUF591" s="163"/>
      <c r="WUG591" s="163"/>
      <c r="WUH591" s="163"/>
      <c r="WUI591" s="163"/>
      <c r="WUJ591" s="163"/>
      <c r="WUK591" s="163"/>
      <c r="WUL591" s="163"/>
      <c r="WUM591" s="163"/>
      <c r="WUN591" s="163"/>
      <c r="WUO591" s="163"/>
      <c r="WUP591" s="163"/>
      <c r="WUQ591" s="163"/>
      <c r="WUR591" s="163"/>
      <c r="WUS591" s="163"/>
      <c r="WUT591" s="163"/>
      <c r="WUU591" s="163"/>
      <c r="WUV591" s="163"/>
      <c r="WUW591" s="163"/>
      <c r="WUX591" s="163"/>
      <c r="WUY591" s="163"/>
      <c r="WUZ591" s="163"/>
      <c r="WVA591" s="163"/>
      <c r="WVB591" s="163"/>
      <c r="WVC591" s="163"/>
      <c r="WVD591" s="163"/>
      <c r="WVE591" s="163"/>
      <c r="WVF591" s="163"/>
      <c r="WVG591" s="163"/>
      <c r="WVH591" s="163"/>
      <c r="WVI591" s="163"/>
      <c r="WVJ591" s="163"/>
      <c r="WVK591" s="163"/>
      <c r="WVL591" s="163"/>
      <c r="WVM591" s="163"/>
      <c r="WVN591" s="163"/>
      <c r="WVO591" s="163"/>
      <c r="WVP591" s="163"/>
      <c r="WVQ591" s="163"/>
      <c r="WVR591" s="163"/>
      <c r="WVS591" s="163"/>
      <c r="WVT591" s="163"/>
      <c r="WVU591" s="163"/>
      <c r="WVV591" s="163"/>
      <c r="WVW591" s="163"/>
      <c r="WVX591" s="163"/>
      <c r="WVY591" s="163"/>
      <c r="WVZ591" s="163"/>
      <c r="WWA591" s="163"/>
      <c r="WWB591" s="163"/>
      <c r="WWC591" s="163"/>
      <c r="WWD591" s="163"/>
      <c r="WWE591" s="163"/>
      <c r="WWF591" s="163"/>
      <c r="WWG591" s="163"/>
      <c r="WWH591" s="163"/>
      <c r="WWI591" s="163"/>
      <c r="WWJ591" s="163"/>
      <c r="WWK591" s="163"/>
      <c r="WWL591" s="163"/>
      <c r="WWM591" s="163"/>
      <c r="WWN591" s="163"/>
      <c r="WWO591" s="163"/>
      <c r="WWP591" s="163"/>
      <c r="WWQ591" s="163"/>
      <c r="WWR591" s="163"/>
      <c r="WWS591" s="163"/>
      <c r="WWT591" s="163"/>
      <c r="WWU591" s="163"/>
      <c r="WWV591" s="163"/>
      <c r="WWW591" s="163"/>
      <c r="WWX591" s="163"/>
      <c r="WWY591" s="163"/>
      <c r="WWZ591" s="163"/>
      <c r="WXA591" s="163"/>
      <c r="WXB591" s="163"/>
      <c r="WXC591" s="163"/>
      <c r="WXD591" s="163"/>
      <c r="WXE591" s="163"/>
      <c r="WXF591" s="163"/>
      <c r="WXG591" s="163"/>
      <c r="WXH591" s="163"/>
      <c r="WXI591" s="163"/>
      <c r="WXJ591" s="163"/>
      <c r="WXK591" s="163"/>
      <c r="WXL591" s="163"/>
      <c r="WXM591" s="163"/>
      <c r="WXN591" s="163"/>
      <c r="WXO591" s="163"/>
      <c r="WXP591" s="163"/>
      <c r="WXQ591" s="163"/>
      <c r="WXR591" s="163"/>
      <c r="WXS591" s="163"/>
      <c r="WXT591" s="163"/>
      <c r="WXU591" s="163"/>
      <c r="WXV591" s="163"/>
      <c r="WXW591" s="163"/>
      <c r="WXX591" s="163"/>
      <c r="WXY591" s="163"/>
      <c r="WXZ591" s="163"/>
      <c r="WYA591" s="163"/>
      <c r="WYB591" s="163"/>
      <c r="WYC591" s="163"/>
      <c r="WYD591" s="163"/>
      <c r="WYE591" s="163"/>
      <c r="WYF591" s="163"/>
      <c r="WYG591" s="163"/>
      <c r="WYH591" s="163"/>
      <c r="WYI591" s="163"/>
      <c r="WYJ591" s="163"/>
      <c r="WYK591" s="163"/>
      <c r="WYL591" s="163"/>
      <c r="WYM591" s="163"/>
      <c r="WYN591" s="163"/>
      <c r="WYO591" s="163"/>
      <c r="WYP591" s="163"/>
      <c r="WYQ591" s="163"/>
      <c r="WYR591" s="163"/>
      <c r="WYS591" s="163"/>
      <c r="WYT591" s="163"/>
      <c r="WYU591" s="163"/>
      <c r="WYV591" s="163"/>
      <c r="WYW591" s="163"/>
      <c r="WYX591" s="163"/>
      <c r="WYY591" s="163"/>
      <c r="WYZ591" s="163"/>
      <c r="WZA591" s="163"/>
      <c r="WZB591" s="163"/>
      <c r="WZC591" s="163"/>
      <c r="WZD591" s="163"/>
      <c r="WZE591" s="163"/>
      <c r="WZF591" s="163"/>
      <c r="WZG591" s="163"/>
      <c r="WZH591" s="163"/>
      <c r="WZI591" s="163"/>
      <c r="WZJ591" s="163"/>
      <c r="WZK591" s="163"/>
      <c r="WZL591" s="163"/>
      <c r="WZM591" s="163"/>
      <c r="WZN591" s="163"/>
      <c r="WZO591" s="163"/>
      <c r="WZP591" s="163"/>
      <c r="WZQ591" s="163"/>
      <c r="WZR591" s="163"/>
      <c r="WZS591" s="163"/>
      <c r="WZT591" s="163"/>
      <c r="WZU591" s="163"/>
      <c r="WZV591" s="163"/>
      <c r="WZW591" s="163"/>
      <c r="WZX591" s="163"/>
      <c r="WZY591" s="163"/>
      <c r="WZZ591" s="163"/>
      <c r="XAA591" s="163"/>
      <c r="XAB591" s="163"/>
      <c r="XAC591" s="163"/>
      <c r="XAD591" s="163"/>
      <c r="XAE591" s="163"/>
      <c r="XAF591" s="163"/>
      <c r="XAG591" s="163"/>
      <c r="XAH591" s="163"/>
      <c r="XAI591" s="163"/>
      <c r="XAJ591" s="163"/>
      <c r="XAK591" s="163"/>
      <c r="XAL591" s="163"/>
      <c r="XAM591" s="163"/>
      <c r="XAN591" s="163"/>
      <c r="XAO591" s="163"/>
      <c r="XAP591" s="163"/>
      <c r="XAQ591" s="163"/>
      <c r="XAR591" s="163"/>
      <c r="XAS591" s="163"/>
      <c r="XAT591" s="163"/>
      <c r="XAU591" s="163"/>
      <c r="XAV591" s="163"/>
      <c r="XAW591" s="163"/>
      <c r="XAX591" s="163"/>
      <c r="XAY591" s="163"/>
      <c r="XAZ591" s="163"/>
      <c r="XBA591" s="163"/>
      <c r="XBB591" s="163"/>
      <c r="XBC591" s="163"/>
      <c r="XBD591" s="163"/>
      <c r="XBE591" s="163"/>
      <c r="XBF591" s="163"/>
      <c r="XBG591" s="163"/>
      <c r="XBH591" s="163"/>
      <c r="XBI591" s="163"/>
      <c r="XBJ591" s="163"/>
      <c r="XBK591" s="163"/>
      <c r="XBL591" s="163"/>
      <c r="XBM591" s="163"/>
      <c r="XBN591" s="163"/>
      <c r="XBO591" s="163"/>
      <c r="XBP591" s="163"/>
      <c r="XBQ591" s="163"/>
      <c r="XBR591" s="163"/>
      <c r="XBS591" s="163"/>
      <c r="XBT591" s="163"/>
      <c r="XBU591" s="163"/>
      <c r="XBV591" s="163"/>
      <c r="XBW591" s="163"/>
      <c r="XBX591" s="163"/>
      <c r="XBY591" s="163"/>
      <c r="XBZ591" s="163"/>
      <c r="XCA591" s="163"/>
      <c r="XCB591" s="163"/>
      <c r="XCC591" s="163"/>
      <c r="XCD591" s="163"/>
      <c r="XCE591" s="163"/>
      <c r="XCF591" s="163"/>
      <c r="XCG591" s="163"/>
      <c r="XCH591" s="163"/>
      <c r="XCI591" s="163"/>
      <c r="XCJ591" s="163"/>
      <c r="XCK591" s="163"/>
      <c r="XCL591" s="163"/>
      <c r="XCM591" s="163"/>
      <c r="XCN591" s="163"/>
      <c r="XCO591" s="163"/>
      <c r="XCP591" s="163"/>
      <c r="XCQ591" s="163"/>
      <c r="XCR591" s="163"/>
      <c r="XCS591" s="163"/>
      <c r="XCT591" s="163"/>
      <c r="XCU591" s="163"/>
      <c r="XCV591" s="163"/>
      <c r="XCW591" s="163"/>
      <c r="XCX591" s="163"/>
      <c r="XCY591" s="163"/>
      <c r="XCZ591" s="163"/>
      <c r="XDA591" s="163"/>
      <c r="XDB591" s="163"/>
      <c r="XDC591" s="163"/>
      <c r="XDD591" s="163"/>
      <c r="XDE591" s="163"/>
      <c r="XDF591" s="163"/>
      <c r="XDG591" s="163"/>
      <c r="XDH591" s="163"/>
      <c r="XDI591" s="163"/>
      <c r="XDJ591" s="163"/>
      <c r="XDK591" s="163"/>
      <c r="XDL591" s="163"/>
      <c r="XDM591" s="163"/>
      <c r="XDN591" s="163"/>
      <c r="XDO591" s="163"/>
      <c r="XDP591" s="163"/>
      <c r="XDQ591" s="163"/>
      <c r="XDR591" s="163"/>
      <c r="XDS591" s="163"/>
      <c r="XDT591" s="163"/>
      <c r="XDU591" s="163"/>
      <c r="XDV591" s="163"/>
      <c r="XDW591" s="163"/>
      <c r="XDX591" s="163"/>
      <c r="XDY591" s="163"/>
      <c r="XDZ591" s="163"/>
      <c r="XEA591" s="163"/>
      <c r="XEB591" s="163"/>
      <c r="XEC591" s="163"/>
      <c r="XED591" s="163"/>
      <c r="XEE591" s="163"/>
      <c r="XEF591" s="163"/>
      <c r="XEG591" s="163"/>
      <c r="XEH591" s="163"/>
      <c r="XEI591" s="163"/>
      <c r="XEJ591" s="163"/>
      <c r="XEK591" s="163"/>
      <c r="XEL591" s="163"/>
      <c r="XEM591" s="163"/>
      <c r="XEN591" s="163"/>
      <c r="XEO591" s="163"/>
      <c r="XEP591" s="163"/>
      <c r="XEQ591" s="163"/>
      <c r="XER591" s="163"/>
      <c r="XES591" s="163"/>
      <c r="XET591" s="163"/>
      <c r="XEU591" s="163"/>
      <c r="XEV591" s="163"/>
      <c r="XEW591" s="163"/>
      <c r="XEX591" s="163"/>
      <c r="XEY591" s="163"/>
      <c r="XEZ591" s="163"/>
      <c r="XFA591" s="163"/>
      <c r="XFB591" s="163"/>
      <c r="XFC591" s="163"/>
    </row>
    <row r="592" spans="1:16383" s="156" customFormat="1" ht="11.25" x14ac:dyDescent="0.2">
      <c r="A592" s="194">
        <v>775</v>
      </c>
      <c r="B592" s="185" t="s">
        <v>2124</v>
      </c>
      <c r="C592" s="185">
        <v>6779</v>
      </c>
      <c r="D592" s="242">
        <v>42041</v>
      </c>
      <c r="E592" s="185">
        <v>2015</v>
      </c>
      <c r="F592" s="185">
        <v>1</v>
      </c>
      <c r="G592" s="185" t="s">
        <v>1280</v>
      </c>
      <c r="H592" s="185" t="s">
        <v>2079</v>
      </c>
      <c r="I592" s="185"/>
      <c r="J592" s="185">
        <v>6</v>
      </c>
      <c r="K592" s="196"/>
      <c r="L592" s="196"/>
      <c r="M592" s="185">
        <v>0</v>
      </c>
      <c r="N592" s="185">
        <v>60</v>
      </c>
      <c r="O592" s="185" t="s">
        <v>1225</v>
      </c>
      <c r="P592" s="185" t="s">
        <v>195</v>
      </c>
      <c r="Q592" s="196" t="s">
        <v>197</v>
      </c>
      <c r="R592" s="185" t="s">
        <v>197</v>
      </c>
      <c r="S592" s="185" t="s">
        <v>197</v>
      </c>
      <c r="T592" s="185" t="s">
        <v>197</v>
      </c>
      <c r="U592" s="239" t="s">
        <v>198</v>
      </c>
      <c r="V592" s="187">
        <v>14.07</v>
      </c>
      <c r="W592" s="187">
        <v>98.19</v>
      </c>
      <c r="X592" s="185">
        <v>1</v>
      </c>
      <c r="Y592" s="196" t="s">
        <v>1226</v>
      </c>
      <c r="Z592" s="196" t="s">
        <v>2125</v>
      </c>
      <c r="AA592" s="196" t="s">
        <v>2081</v>
      </c>
      <c r="AB592" s="196"/>
      <c r="AC592" s="243">
        <v>0</v>
      </c>
      <c r="AD592" s="180"/>
      <c r="AE592" s="157"/>
      <c r="AF592" s="157"/>
      <c r="AG592" s="157"/>
      <c r="AH592" s="157"/>
      <c r="AI592" s="157"/>
      <c r="AJ592" s="157"/>
      <c r="AK592" s="157"/>
      <c r="AL592" s="157"/>
      <c r="AM592" s="157"/>
      <c r="AN592" s="157"/>
      <c r="AO592" s="157"/>
      <c r="AP592" s="157"/>
      <c r="AQ592" s="157"/>
      <c r="AR592" s="157"/>
      <c r="AS592" s="157"/>
      <c r="AT592" s="157"/>
      <c r="AU592" s="157"/>
      <c r="AV592" s="157"/>
      <c r="AW592" s="163"/>
      <c r="AX592" s="163"/>
      <c r="AY592" s="163"/>
      <c r="AZ592" s="163"/>
      <c r="BA592" s="163"/>
      <c r="BB592" s="163"/>
      <c r="BC592" s="163"/>
      <c r="BD592" s="163"/>
      <c r="BE592" s="163"/>
      <c r="BF592" s="163"/>
      <c r="BG592" s="163"/>
      <c r="BH592" s="163"/>
      <c r="BI592" s="163"/>
      <c r="BJ592" s="163"/>
      <c r="BK592" s="163"/>
      <c r="BL592" s="163"/>
      <c r="BM592" s="163"/>
      <c r="BN592" s="163"/>
      <c r="BO592" s="163"/>
      <c r="BP592" s="163"/>
      <c r="BQ592" s="163"/>
      <c r="BR592" s="163"/>
      <c r="BS592" s="163"/>
      <c r="BT592" s="163"/>
      <c r="BU592" s="163"/>
      <c r="BV592" s="163"/>
      <c r="BW592" s="163"/>
      <c r="BX592" s="163"/>
      <c r="BY592" s="163"/>
      <c r="BZ592" s="163"/>
      <c r="CA592" s="163"/>
      <c r="CB592" s="163"/>
      <c r="CC592" s="163"/>
      <c r="CD592" s="163"/>
      <c r="CE592" s="163"/>
      <c r="CF592" s="163"/>
      <c r="CG592" s="163"/>
      <c r="CH592" s="163"/>
      <c r="CI592" s="163"/>
      <c r="CJ592" s="163"/>
      <c r="CK592" s="163"/>
      <c r="CL592" s="163"/>
      <c r="CM592" s="163"/>
      <c r="CN592" s="163"/>
      <c r="CO592" s="163"/>
      <c r="CP592" s="163"/>
      <c r="CQ592" s="163"/>
      <c r="CR592" s="163"/>
      <c r="CS592" s="163"/>
      <c r="CT592" s="163"/>
      <c r="CU592" s="163"/>
      <c r="CV592" s="163"/>
      <c r="CW592" s="163"/>
      <c r="CX592" s="163"/>
      <c r="CY592" s="163"/>
      <c r="CZ592" s="163"/>
      <c r="DA592" s="163"/>
      <c r="DB592" s="163"/>
      <c r="DC592" s="163"/>
      <c r="DD592" s="163"/>
      <c r="DE592" s="163"/>
      <c r="DF592" s="163"/>
      <c r="DG592" s="163"/>
      <c r="DH592" s="163"/>
      <c r="DI592" s="163"/>
      <c r="DJ592" s="163"/>
      <c r="DK592" s="163"/>
      <c r="DL592" s="163"/>
      <c r="DM592" s="163"/>
      <c r="DN592" s="163"/>
      <c r="DO592" s="163"/>
      <c r="DP592" s="163"/>
      <c r="DQ592" s="163"/>
      <c r="DR592" s="163"/>
      <c r="DS592" s="163"/>
      <c r="DT592" s="163"/>
      <c r="DU592" s="163"/>
      <c r="DV592" s="163"/>
      <c r="DW592" s="163"/>
      <c r="DX592" s="163"/>
      <c r="DY592" s="163"/>
      <c r="DZ592" s="163"/>
      <c r="EA592" s="163"/>
      <c r="EB592" s="163"/>
      <c r="EC592" s="163"/>
      <c r="ED592" s="163"/>
      <c r="EE592" s="163"/>
      <c r="EF592" s="163"/>
      <c r="EG592" s="163"/>
      <c r="EH592" s="163"/>
      <c r="EI592" s="163"/>
      <c r="EJ592" s="163"/>
      <c r="EK592" s="163"/>
      <c r="EL592" s="163"/>
      <c r="EM592" s="163"/>
      <c r="EN592" s="163"/>
      <c r="EO592" s="163"/>
      <c r="EP592" s="163"/>
      <c r="EQ592" s="163"/>
      <c r="ER592" s="163"/>
      <c r="ES592" s="163"/>
      <c r="ET592" s="163"/>
      <c r="EU592" s="163"/>
      <c r="EV592" s="163"/>
      <c r="EW592" s="163"/>
      <c r="EX592" s="163"/>
      <c r="EY592" s="163"/>
      <c r="EZ592" s="163"/>
      <c r="FA592" s="163"/>
      <c r="FB592" s="163"/>
      <c r="FC592" s="163"/>
      <c r="FD592" s="163"/>
      <c r="FE592" s="163"/>
      <c r="FF592" s="163"/>
      <c r="FG592" s="163"/>
      <c r="FH592" s="163"/>
      <c r="FI592" s="163"/>
      <c r="FJ592" s="163"/>
      <c r="FK592" s="163"/>
      <c r="FL592" s="163"/>
      <c r="FM592" s="163"/>
      <c r="FN592" s="163"/>
      <c r="FO592" s="163"/>
      <c r="FP592" s="163"/>
      <c r="FQ592" s="163"/>
      <c r="FR592" s="163"/>
      <c r="FS592" s="163"/>
      <c r="FT592" s="163"/>
      <c r="FU592" s="163"/>
      <c r="FV592" s="163"/>
      <c r="FW592" s="163"/>
      <c r="FX592" s="163"/>
      <c r="FY592" s="163"/>
      <c r="FZ592" s="163"/>
      <c r="GA592" s="163"/>
      <c r="GB592" s="163"/>
      <c r="GC592" s="163"/>
      <c r="GD592" s="163"/>
      <c r="GE592" s="163"/>
      <c r="GF592" s="163"/>
      <c r="GG592" s="163"/>
      <c r="GH592" s="163"/>
      <c r="GI592" s="163"/>
      <c r="GJ592" s="163"/>
      <c r="GK592" s="163"/>
      <c r="GL592" s="163"/>
      <c r="GM592" s="163"/>
      <c r="GN592" s="163"/>
      <c r="GO592" s="163"/>
      <c r="GP592" s="163"/>
      <c r="GQ592" s="163"/>
      <c r="GR592" s="163"/>
      <c r="GS592" s="163"/>
      <c r="GT592" s="163"/>
      <c r="GU592" s="163"/>
      <c r="GV592" s="163"/>
      <c r="GW592" s="163"/>
      <c r="GX592" s="163"/>
      <c r="GY592" s="163"/>
      <c r="GZ592" s="163"/>
      <c r="HA592" s="163"/>
      <c r="HB592" s="163"/>
      <c r="HC592" s="163"/>
      <c r="HD592" s="163"/>
      <c r="HE592" s="163"/>
      <c r="HF592" s="163"/>
      <c r="HG592" s="163"/>
      <c r="HH592" s="163"/>
      <c r="HI592" s="163"/>
      <c r="HJ592" s="163"/>
      <c r="HK592" s="163"/>
      <c r="HL592" s="163"/>
      <c r="HM592" s="163"/>
      <c r="HN592" s="163"/>
      <c r="HO592" s="163"/>
      <c r="HP592" s="163"/>
      <c r="HQ592" s="163"/>
      <c r="HR592" s="163"/>
      <c r="HS592" s="163"/>
      <c r="HT592" s="163"/>
      <c r="HU592" s="163"/>
      <c r="HV592" s="163"/>
      <c r="HW592" s="163"/>
      <c r="HX592" s="163"/>
      <c r="HY592" s="163"/>
      <c r="HZ592" s="163"/>
      <c r="IA592" s="163"/>
      <c r="IB592" s="163"/>
      <c r="IC592" s="163"/>
      <c r="ID592" s="163"/>
      <c r="IE592" s="163"/>
      <c r="IF592" s="163"/>
      <c r="IG592" s="163"/>
      <c r="IH592" s="163"/>
      <c r="II592" s="163"/>
      <c r="IJ592" s="163"/>
      <c r="IK592" s="163"/>
      <c r="IL592" s="163"/>
      <c r="IM592" s="163"/>
      <c r="IN592" s="163"/>
      <c r="IO592" s="163"/>
      <c r="IP592" s="163"/>
      <c r="IQ592" s="163"/>
      <c r="IR592" s="163"/>
      <c r="IS592" s="163"/>
      <c r="IT592" s="163"/>
      <c r="IU592" s="163"/>
      <c r="IV592" s="163"/>
      <c r="IW592" s="163"/>
      <c r="IX592" s="163"/>
      <c r="IY592" s="163"/>
      <c r="IZ592" s="163"/>
      <c r="JA592" s="163"/>
      <c r="JB592" s="163"/>
      <c r="JC592" s="163"/>
      <c r="JD592" s="163"/>
      <c r="JE592" s="163"/>
      <c r="JF592" s="163"/>
      <c r="JG592" s="163"/>
      <c r="JH592" s="163"/>
      <c r="JI592" s="163"/>
      <c r="JJ592" s="163"/>
      <c r="JK592" s="163"/>
      <c r="JL592" s="163"/>
      <c r="JM592" s="163"/>
      <c r="JN592" s="163"/>
      <c r="JO592" s="163"/>
      <c r="JP592" s="163"/>
      <c r="JQ592" s="163"/>
      <c r="JR592" s="163"/>
      <c r="JS592" s="163"/>
      <c r="JT592" s="163"/>
      <c r="JU592" s="163"/>
      <c r="JV592" s="163"/>
      <c r="JW592" s="163"/>
      <c r="JX592" s="163"/>
      <c r="JY592" s="163"/>
      <c r="JZ592" s="163"/>
      <c r="KA592" s="163"/>
      <c r="KB592" s="163"/>
      <c r="KC592" s="163"/>
      <c r="KD592" s="163"/>
      <c r="KE592" s="163"/>
      <c r="KF592" s="163"/>
      <c r="KG592" s="163"/>
      <c r="KH592" s="163"/>
      <c r="KI592" s="163"/>
      <c r="KJ592" s="163"/>
      <c r="KK592" s="163"/>
      <c r="KL592" s="163"/>
      <c r="KM592" s="163"/>
      <c r="KN592" s="163"/>
      <c r="KO592" s="163"/>
      <c r="KP592" s="163"/>
      <c r="KQ592" s="163"/>
      <c r="KR592" s="163"/>
      <c r="KS592" s="163"/>
      <c r="KT592" s="163"/>
      <c r="KU592" s="163"/>
      <c r="KV592" s="163"/>
      <c r="KW592" s="163"/>
      <c r="KX592" s="163"/>
      <c r="KY592" s="163"/>
      <c r="KZ592" s="163"/>
      <c r="LA592" s="163"/>
      <c r="LB592" s="163"/>
      <c r="LC592" s="163"/>
      <c r="LD592" s="163"/>
      <c r="LE592" s="163"/>
      <c r="LF592" s="163"/>
      <c r="LG592" s="163"/>
      <c r="LH592" s="163"/>
      <c r="LI592" s="163"/>
      <c r="LJ592" s="163"/>
      <c r="LK592" s="163"/>
      <c r="LL592" s="163"/>
      <c r="LM592" s="163"/>
      <c r="LN592" s="163"/>
      <c r="LO592" s="163"/>
      <c r="LP592" s="163"/>
      <c r="LQ592" s="163"/>
      <c r="LR592" s="163"/>
      <c r="LS592" s="163"/>
      <c r="LT592" s="163"/>
      <c r="LU592" s="163"/>
      <c r="LV592" s="163"/>
      <c r="LW592" s="163"/>
      <c r="LX592" s="163"/>
      <c r="LY592" s="163"/>
      <c r="LZ592" s="163"/>
      <c r="MA592" s="163"/>
      <c r="MB592" s="163"/>
      <c r="MC592" s="163"/>
      <c r="MD592" s="163"/>
      <c r="ME592" s="163"/>
      <c r="MF592" s="163"/>
      <c r="MG592" s="163"/>
      <c r="MH592" s="163"/>
      <c r="MI592" s="163"/>
      <c r="MJ592" s="163"/>
      <c r="MK592" s="163"/>
      <c r="ML592" s="163"/>
      <c r="MM592" s="163"/>
      <c r="MN592" s="163"/>
      <c r="MO592" s="163"/>
      <c r="MP592" s="163"/>
      <c r="MQ592" s="163"/>
      <c r="MR592" s="163"/>
      <c r="MS592" s="163"/>
      <c r="MT592" s="163"/>
      <c r="MU592" s="163"/>
      <c r="MV592" s="163"/>
      <c r="MW592" s="163"/>
      <c r="MX592" s="163"/>
      <c r="MY592" s="163"/>
      <c r="MZ592" s="163"/>
      <c r="NA592" s="163"/>
      <c r="NB592" s="163"/>
      <c r="NC592" s="163"/>
      <c r="ND592" s="163"/>
      <c r="NE592" s="163"/>
      <c r="NF592" s="163"/>
      <c r="NG592" s="163"/>
      <c r="NH592" s="163"/>
      <c r="NI592" s="163"/>
      <c r="NJ592" s="163"/>
      <c r="NK592" s="163"/>
      <c r="NL592" s="163"/>
      <c r="NM592" s="163"/>
      <c r="NN592" s="163"/>
      <c r="NO592" s="163"/>
      <c r="NP592" s="163"/>
      <c r="NQ592" s="163"/>
      <c r="NR592" s="163"/>
      <c r="NS592" s="163"/>
      <c r="NT592" s="163"/>
      <c r="NU592" s="163"/>
      <c r="NV592" s="163"/>
      <c r="NW592" s="163"/>
      <c r="NX592" s="163"/>
      <c r="NY592" s="163"/>
      <c r="NZ592" s="163"/>
      <c r="OA592" s="163"/>
      <c r="OB592" s="163"/>
      <c r="OC592" s="163"/>
      <c r="OD592" s="163"/>
      <c r="OE592" s="163"/>
      <c r="OF592" s="163"/>
      <c r="OG592" s="163"/>
      <c r="OH592" s="163"/>
      <c r="OI592" s="163"/>
      <c r="OJ592" s="163"/>
      <c r="OK592" s="163"/>
      <c r="OL592" s="163"/>
      <c r="OM592" s="163"/>
      <c r="ON592" s="163"/>
      <c r="OO592" s="163"/>
      <c r="OP592" s="163"/>
      <c r="OQ592" s="163"/>
      <c r="OR592" s="163"/>
      <c r="OS592" s="163"/>
      <c r="OT592" s="163"/>
      <c r="OU592" s="163"/>
      <c r="OV592" s="163"/>
      <c r="OW592" s="163"/>
      <c r="OX592" s="163"/>
      <c r="OY592" s="163"/>
      <c r="OZ592" s="163"/>
      <c r="PA592" s="163"/>
      <c r="PB592" s="163"/>
      <c r="PC592" s="163"/>
      <c r="PD592" s="163"/>
      <c r="PE592" s="163"/>
      <c r="PF592" s="163"/>
      <c r="PG592" s="163"/>
      <c r="PH592" s="163"/>
      <c r="PI592" s="163"/>
      <c r="PJ592" s="163"/>
      <c r="PK592" s="163"/>
      <c r="PL592" s="163"/>
      <c r="PM592" s="163"/>
      <c r="PN592" s="163"/>
      <c r="PO592" s="163"/>
      <c r="PP592" s="163"/>
      <c r="PQ592" s="163"/>
      <c r="PR592" s="163"/>
      <c r="PS592" s="163"/>
      <c r="PT592" s="163"/>
      <c r="PU592" s="163"/>
      <c r="PV592" s="163"/>
      <c r="PW592" s="163"/>
      <c r="PX592" s="163"/>
      <c r="PY592" s="163"/>
      <c r="PZ592" s="163"/>
      <c r="QA592" s="163"/>
      <c r="QB592" s="163"/>
      <c r="QC592" s="163"/>
      <c r="QD592" s="163"/>
      <c r="QE592" s="163"/>
      <c r="QF592" s="163"/>
      <c r="QG592" s="163"/>
      <c r="QH592" s="163"/>
      <c r="QI592" s="163"/>
      <c r="QJ592" s="163"/>
      <c r="QK592" s="163"/>
      <c r="QL592" s="163"/>
      <c r="QM592" s="163"/>
      <c r="QN592" s="163"/>
      <c r="QO592" s="163"/>
      <c r="QP592" s="163"/>
      <c r="QQ592" s="163"/>
      <c r="QR592" s="163"/>
      <c r="QS592" s="163"/>
      <c r="QT592" s="163"/>
      <c r="QU592" s="163"/>
      <c r="QV592" s="163"/>
      <c r="QW592" s="163"/>
      <c r="QX592" s="163"/>
      <c r="QY592" s="163"/>
      <c r="QZ592" s="163"/>
      <c r="RA592" s="163"/>
      <c r="RB592" s="163"/>
      <c r="RC592" s="163"/>
      <c r="RD592" s="163"/>
      <c r="RE592" s="163"/>
      <c r="RF592" s="163"/>
      <c r="RG592" s="163"/>
      <c r="RH592" s="163"/>
      <c r="RI592" s="163"/>
      <c r="RJ592" s="163"/>
      <c r="RK592" s="163"/>
      <c r="RL592" s="163"/>
      <c r="RM592" s="163"/>
      <c r="RN592" s="163"/>
      <c r="RO592" s="163"/>
      <c r="RP592" s="163"/>
      <c r="RQ592" s="163"/>
      <c r="RR592" s="163"/>
      <c r="RS592" s="163"/>
      <c r="RT592" s="163"/>
      <c r="RU592" s="163"/>
      <c r="RV592" s="163"/>
      <c r="RW592" s="163"/>
      <c r="RX592" s="163"/>
      <c r="RY592" s="163"/>
      <c r="RZ592" s="163"/>
      <c r="SA592" s="163"/>
      <c r="SB592" s="163"/>
      <c r="SC592" s="163"/>
      <c r="SD592" s="163"/>
      <c r="SE592" s="163"/>
      <c r="SF592" s="163"/>
      <c r="SG592" s="163"/>
      <c r="SH592" s="163"/>
      <c r="SI592" s="163"/>
      <c r="SJ592" s="163"/>
      <c r="SK592" s="163"/>
      <c r="SL592" s="163"/>
      <c r="SM592" s="163"/>
      <c r="SN592" s="163"/>
      <c r="SO592" s="163"/>
      <c r="SP592" s="163"/>
      <c r="SQ592" s="163"/>
      <c r="SR592" s="163"/>
      <c r="SS592" s="163"/>
      <c r="ST592" s="163"/>
      <c r="SU592" s="163"/>
      <c r="SV592" s="163"/>
      <c r="SW592" s="163"/>
      <c r="SX592" s="163"/>
      <c r="SY592" s="163"/>
      <c r="SZ592" s="163"/>
      <c r="TA592" s="163"/>
      <c r="TB592" s="163"/>
      <c r="TC592" s="163"/>
      <c r="TD592" s="163"/>
      <c r="TE592" s="163"/>
      <c r="TF592" s="163"/>
      <c r="TG592" s="163"/>
      <c r="TH592" s="163"/>
      <c r="TI592" s="163"/>
      <c r="TJ592" s="163"/>
      <c r="TK592" s="163"/>
      <c r="TL592" s="163"/>
      <c r="TM592" s="163"/>
      <c r="TN592" s="163"/>
      <c r="TO592" s="163"/>
      <c r="TP592" s="163"/>
      <c r="TQ592" s="163"/>
      <c r="TR592" s="163"/>
      <c r="TS592" s="163"/>
      <c r="TT592" s="163"/>
      <c r="TU592" s="163"/>
      <c r="TV592" s="163"/>
      <c r="TW592" s="163"/>
      <c r="TX592" s="163"/>
      <c r="TY592" s="163"/>
      <c r="TZ592" s="163"/>
      <c r="UA592" s="163"/>
      <c r="UB592" s="163"/>
      <c r="UC592" s="163"/>
      <c r="UD592" s="163"/>
      <c r="UE592" s="163"/>
      <c r="UF592" s="163"/>
      <c r="UG592" s="163"/>
      <c r="UH592" s="163"/>
      <c r="UI592" s="163"/>
      <c r="UJ592" s="163"/>
      <c r="UK592" s="163"/>
      <c r="UL592" s="163"/>
      <c r="UM592" s="163"/>
      <c r="UN592" s="163"/>
      <c r="UO592" s="163"/>
      <c r="UP592" s="163"/>
      <c r="UQ592" s="163"/>
      <c r="UR592" s="163"/>
      <c r="US592" s="163"/>
      <c r="UT592" s="163"/>
      <c r="UU592" s="163"/>
      <c r="UV592" s="163"/>
      <c r="UW592" s="163"/>
      <c r="UX592" s="163"/>
      <c r="UY592" s="163"/>
      <c r="UZ592" s="163"/>
      <c r="VA592" s="163"/>
      <c r="VB592" s="163"/>
      <c r="VC592" s="163"/>
      <c r="VD592" s="163"/>
      <c r="VE592" s="163"/>
      <c r="VF592" s="163"/>
      <c r="VG592" s="163"/>
      <c r="VH592" s="163"/>
      <c r="VI592" s="163"/>
      <c r="VJ592" s="163"/>
      <c r="VK592" s="163"/>
      <c r="VL592" s="163"/>
      <c r="VM592" s="163"/>
      <c r="VN592" s="163"/>
      <c r="VO592" s="163"/>
      <c r="VP592" s="163"/>
      <c r="VQ592" s="163"/>
      <c r="VR592" s="163"/>
      <c r="VS592" s="163"/>
      <c r="VT592" s="163"/>
      <c r="VU592" s="163"/>
      <c r="VV592" s="163"/>
      <c r="VW592" s="163"/>
      <c r="VX592" s="163"/>
      <c r="VY592" s="163"/>
      <c r="VZ592" s="163"/>
      <c r="WA592" s="163"/>
      <c r="WB592" s="163"/>
      <c r="WC592" s="163"/>
      <c r="WD592" s="163"/>
      <c r="WE592" s="163"/>
      <c r="WF592" s="163"/>
      <c r="WG592" s="163"/>
      <c r="WH592" s="163"/>
      <c r="WI592" s="163"/>
      <c r="WJ592" s="163"/>
      <c r="WK592" s="163"/>
      <c r="WL592" s="163"/>
      <c r="WM592" s="163"/>
      <c r="WN592" s="163"/>
      <c r="WO592" s="163"/>
      <c r="WP592" s="163"/>
      <c r="WQ592" s="163"/>
      <c r="WR592" s="163"/>
      <c r="WS592" s="163"/>
      <c r="WT592" s="163"/>
      <c r="WU592" s="163"/>
      <c r="WV592" s="163"/>
      <c r="WW592" s="163"/>
      <c r="WX592" s="163"/>
      <c r="WY592" s="163"/>
      <c r="WZ592" s="163"/>
      <c r="XA592" s="163"/>
      <c r="XB592" s="163"/>
      <c r="XC592" s="163"/>
      <c r="XD592" s="163"/>
      <c r="XE592" s="163"/>
      <c r="XF592" s="163"/>
      <c r="XG592" s="163"/>
      <c r="XH592" s="163"/>
      <c r="XI592" s="163"/>
      <c r="XJ592" s="163"/>
      <c r="XK592" s="163"/>
      <c r="XL592" s="163"/>
      <c r="XM592" s="163"/>
      <c r="XN592" s="163"/>
      <c r="XO592" s="163"/>
      <c r="XP592" s="163"/>
      <c r="XQ592" s="163"/>
      <c r="XR592" s="163"/>
      <c r="XS592" s="163"/>
      <c r="XT592" s="163"/>
      <c r="XU592" s="163"/>
      <c r="XV592" s="163"/>
      <c r="XW592" s="163"/>
      <c r="XX592" s="163"/>
      <c r="XY592" s="163"/>
      <c r="XZ592" s="163"/>
      <c r="YA592" s="163"/>
      <c r="YB592" s="163"/>
      <c r="YC592" s="163"/>
      <c r="YD592" s="163"/>
      <c r="YE592" s="163"/>
      <c r="YF592" s="163"/>
      <c r="YG592" s="163"/>
      <c r="YH592" s="163"/>
      <c r="YI592" s="163"/>
      <c r="YJ592" s="163"/>
      <c r="YK592" s="163"/>
      <c r="YL592" s="163"/>
      <c r="YM592" s="163"/>
      <c r="YN592" s="163"/>
      <c r="YO592" s="163"/>
      <c r="YP592" s="163"/>
      <c r="YQ592" s="163"/>
      <c r="YR592" s="163"/>
      <c r="YS592" s="163"/>
      <c r="YT592" s="163"/>
      <c r="YU592" s="163"/>
      <c r="YV592" s="163"/>
      <c r="YW592" s="163"/>
      <c r="YX592" s="163"/>
      <c r="YY592" s="163"/>
      <c r="YZ592" s="163"/>
      <c r="ZA592" s="163"/>
      <c r="ZB592" s="163"/>
      <c r="ZC592" s="163"/>
      <c r="ZD592" s="163"/>
      <c r="ZE592" s="163"/>
      <c r="ZF592" s="163"/>
      <c r="ZG592" s="163"/>
      <c r="ZH592" s="163"/>
      <c r="ZI592" s="163"/>
      <c r="ZJ592" s="163"/>
      <c r="ZK592" s="163"/>
      <c r="ZL592" s="163"/>
      <c r="ZM592" s="163"/>
      <c r="ZN592" s="163"/>
      <c r="ZO592" s="163"/>
      <c r="ZP592" s="163"/>
      <c r="ZQ592" s="163"/>
      <c r="ZR592" s="163"/>
      <c r="ZS592" s="163"/>
      <c r="ZT592" s="163"/>
      <c r="ZU592" s="163"/>
      <c r="ZV592" s="163"/>
      <c r="ZW592" s="163"/>
      <c r="ZX592" s="163"/>
      <c r="ZY592" s="163"/>
      <c r="ZZ592" s="163"/>
      <c r="AAA592" s="163"/>
      <c r="AAB592" s="163"/>
      <c r="AAC592" s="163"/>
      <c r="AAD592" s="163"/>
      <c r="AAE592" s="163"/>
      <c r="AAF592" s="163"/>
      <c r="AAG592" s="163"/>
      <c r="AAH592" s="163"/>
      <c r="AAI592" s="163"/>
      <c r="AAJ592" s="163"/>
      <c r="AAK592" s="163"/>
      <c r="AAL592" s="163"/>
      <c r="AAM592" s="163"/>
      <c r="AAN592" s="163"/>
      <c r="AAO592" s="163"/>
      <c r="AAP592" s="163"/>
      <c r="AAQ592" s="163"/>
      <c r="AAR592" s="163"/>
      <c r="AAS592" s="163"/>
      <c r="AAT592" s="163"/>
      <c r="AAU592" s="163"/>
      <c r="AAV592" s="163"/>
      <c r="AAW592" s="163"/>
      <c r="AAX592" s="163"/>
      <c r="AAY592" s="163"/>
      <c r="AAZ592" s="163"/>
      <c r="ABA592" s="163"/>
      <c r="ABB592" s="163"/>
      <c r="ABC592" s="163"/>
      <c r="ABD592" s="163"/>
      <c r="ABE592" s="163"/>
      <c r="ABF592" s="163"/>
      <c r="ABG592" s="163"/>
      <c r="ABH592" s="163"/>
      <c r="ABI592" s="163"/>
      <c r="ABJ592" s="163"/>
      <c r="ABK592" s="163"/>
      <c r="ABL592" s="163"/>
      <c r="ABM592" s="163"/>
      <c r="ABN592" s="163"/>
      <c r="ABO592" s="163"/>
      <c r="ABP592" s="163"/>
      <c r="ABQ592" s="163"/>
      <c r="ABR592" s="163"/>
      <c r="ABS592" s="163"/>
      <c r="ABT592" s="163"/>
      <c r="ABU592" s="163"/>
      <c r="ABV592" s="163"/>
      <c r="ABW592" s="163"/>
      <c r="ABX592" s="163"/>
      <c r="ABY592" s="163"/>
      <c r="ABZ592" s="163"/>
      <c r="ACA592" s="163"/>
      <c r="ACB592" s="163"/>
      <c r="ACC592" s="163"/>
      <c r="ACD592" s="163"/>
      <c r="ACE592" s="163"/>
      <c r="ACF592" s="163"/>
      <c r="ACG592" s="163"/>
      <c r="ACH592" s="163"/>
      <c r="ACI592" s="163"/>
      <c r="ACJ592" s="163"/>
      <c r="ACK592" s="163"/>
      <c r="ACL592" s="163"/>
      <c r="ACM592" s="163"/>
      <c r="ACN592" s="163"/>
      <c r="ACO592" s="163"/>
      <c r="ACP592" s="163"/>
      <c r="ACQ592" s="163"/>
      <c r="ACR592" s="163"/>
      <c r="ACS592" s="163"/>
      <c r="ACT592" s="163"/>
      <c r="ACU592" s="163"/>
      <c r="ACV592" s="163"/>
      <c r="ACW592" s="163"/>
      <c r="ACX592" s="163"/>
      <c r="ACY592" s="163"/>
      <c r="ACZ592" s="163"/>
      <c r="ADA592" s="163"/>
      <c r="ADB592" s="163"/>
      <c r="ADC592" s="163"/>
      <c r="ADD592" s="163"/>
      <c r="ADE592" s="163"/>
      <c r="ADF592" s="163"/>
      <c r="ADG592" s="163"/>
      <c r="ADH592" s="163"/>
      <c r="ADI592" s="163"/>
      <c r="ADJ592" s="163"/>
      <c r="ADK592" s="163"/>
      <c r="ADL592" s="163"/>
      <c r="ADM592" s="163"/>
      <c r="ADN592" s="163"/>
      <c r="ADO592" s="163"/>
      <c r="ADP592" s="163"/>
      <c r="ADQ592" s="163"/>
      <c r="ADR592" s="163"/>
      <c r="ADS592" s="163"/>
      <c r="ADT592" s="163"/>
      <c r="ADU592" s="163"/>
      <c r="ADV592" s="163"/>
      <c r="ADW592" s="163"/>
      <c r="ADX592" s="163"/>
      <c r="ADY592" s="163"/>
      <c r="ADZ592" s="163"/>
      <c r="AEA592" s="163"/>
      <c r="AEB592" s="163"/>
      <c r="AEC592" s="163"/>
      <c r="AED592" s="163"/>
      <c r="AEE592" s="163"/>
      <c r="AEF592" s="163"/>
      <c r="AEG592" s="163"/>
      <c r="AEH592" s="163"/>
      <c r="AEI592" s="163"/>
      <c r="AEJ592" s="163"/>
      <c r="AEK592" s="163"/>
      <c r="AEL592" s="163"/>
      <c r="AEM592" s="163"/>
      <c r="AEN592" s="163"/>
      <c r="AEO592" s="163"/>
      <c r="AEP592" s="163"/>
      <c r="AEQ592" s="163"/>
      <c r="AER592" s="163"/>
      <c r="AES592" s="163"/>
      <c r="AET592" s="163"/>
      <c r="AEU592" s="163"/>
      <c r="AEV592" s="163"/>
      <c r="AEW592" s="163"/>
      <c r="AEX592" s="163"/>
      <c r="AEY592" s="163"/>
      <c r="AEZ592" s="163"/>
      <c r="AFA592" s="163"/>
      <c r="AFB592" s="163"/>
      <c r="AFC592" s="163"/>
      <c r="AFD592" s="163"/>
      <c r="AFE592" s="163"/>
      <c r="AFF592" s="163"/>
      <c r="AFG592" s="163"/>
      <c r="AFH592" s="163"/>
      <c r="AFI592" s="163"/>
      <c r="AFJ592" s="163"/>
      <c r="AFK592" s="163"/>
      <c r="AFL592" s="163"/>
      <c r="AFM592" s="163"/>
      <c r="AFN592" s="163"/>
      <c r="AFO592" s="163"/>
      <c r="AFP592" s="163"/>
      <c r="AFQ592" s="163"/>
      <c r="AFR592" s="163"/>
      <c r="AFS592" s="163"/>
      <c r="AFT592" s="163"/>
      <c r="AFU592" s="163"/>
      <c r="AFV592" s="163"/>
      <c r="AFW592" s="163"/>
      <c r="AFX592" s="163"/>
      <c r="AFY592" s="163"/>
      <c r="AFZ592" s="163"/>
      <c r="AGA592" s="163"/>
      <c r="AGB592" s="163"/>
      <c r="AGC592" s="163"/>
      <c r="AGD592" s="163"/>
      <c r="AGE592" s="163"/>
      <c r="AGF592" s="163"/>
      <c r="AGG592" s="163"/>
      <c r="AGH592" s="163"/>
      <c r="AGI592" s="163"/>
      <c r="AGJ592" s="163"/>
      <c r="AGK592" s="163"/>
      <c r="AGL592" s="163"/>
      <c r="AGM592" s="163"/>
      <c r="AGN592" s="163"/>
      <c r="AGO592" s="163"/>
      <c r="AGP592" s="163"/>
      <c r="AGQ592" s="163"/>
      <c r="AGR592" s="163"/>
      <c r="AGS592" s="163"/>
      <c r="AGT592" s="163"/>
      <c r="AGU592" s="163"/>
      <c r="AGV592" s="163"/>
      <c r="AGW592" s="163"/>
      <c r="AGX592" s="163"/>
      <c r="AGY592" s="163"/>
      <c r="AGZ592" s="163"/>
      <c r="AHA592" s="163"/>
      <c r="AHB592" s="163"/>
      <c r="AHC592" s="163"/>
      <c r="AHD592" s="163"/>
      <c r="AHE592" s="163"/>
      <c r="AHF592" s="163"/>
      <c r="AHG592" s="163"/>
      <c r="AHH592" s="163"/>
      <c r="AHI592" s="163"/>
      <c r="AHJ592" s="163"/>
      <c r="AHK592" s="163"/>
      <c r="AHL592" s="163"/>
      <c r="AHM592" s="163"/>
      <c r="AHN592" s="163"/>
      <c r="AHO592" s="163"/>
      <c r="AHP592" s="163"/>
      <c r="AHQ592" s="163"/>
      <c r="AHR592" s="163"/>
      <c r="AHS592" s="163"/>
      <c r="AHT592" s="163"/>
      <c r="AHU592" s="163"/>
      <c r="AHV592" s="163"/>
      <c r="AHW592" s="163"/>
      <c r="AHX592" s="163"/>
      <c r="AHY592" s="163"/>
      <c r="AHZ592" s="163"/>
      <c r="AIA592" s="163"/>
      <c r="AIB592" s="163"/>
      <c r="AIC592" s="163"/>
      <c r="AID592" s="163"/>
      <c r="AIE592" s="163"/>
      <c r="AIF592" s="163"/>
      <c r="AIG592" s="163"/>
      <c r="AIH592" s="163"/>
      <c r="AII592" s="163"/>
      <c r="AIJ592" s="163"/>
      <c r="AIK592" s="163"/>
      <c r="AIL592" s="163"/>
      <c r="AIM592" s="163"/>
      <c r="AIN592" s="163"/>
      <c r="AIO592" s="163"/>
      <c r="AIP592" s="163"/>
      <c r="AIQ592" s="163"/>
      <c r="AIR592" s="163"/>
      <c r="AIS592" s="163"/>
      <c r="AIT592" s="163"/>
      <c r="AIU592" s="163"/>
      <c r="AIV592" s="163"/>
      <c r="AIW592" s="163"/>
      <c r="AIX592" s="163"/>
      <c r="AIY592" s="163"/>
      <c r="AIZ592" s="163"/>
      <c r="AJA592" s="163"/>
      <c r="AJB592" s="163"/>
      <c r="AJC592" s="163"/>
      <c r="AJD592" s="163"/>
      <c r="AJE592" s="163"/>
      <c r="AJF592" s="163"/>
      <c r="AJG592" s="163"/>
      <c r="AJH592" s="163"/>
      <c r="AJI592" s="163"/>
      <c r="AJJ592" s="163"/>
      <c r="AJK592" s="163"/>
      <c r="AJL592" s="163"/>
      <c r="AJM592" s="163"/>
      <c r="AJN592" s="163"/>
      <c r="AJO592" s="163"/>
      <c r="AJP592" s="163"/>
      <c r="AJQ592" s="163"/>
      <c r="AJR592" s="163"/>
      <c r="AJS592" s="163"/>
      <c r="AJT592" s="163"/>
      <c r="AJU592" s="163"/>
      <c r="AJV592" s="163"/>
      <c r="AJW592" s="163"/>
      <c r="AJX592" s="163"/>
      <c r="AJY592" s="163"/>
      <c r="AJZ592" s="163"/>
      <c r="AKA592" s="163"/>
      <c r="AKB592" s="163"/>
      <c r="AKC592" s="163"/>
      <c r="AKD592" s="163"/>
      <c r="AKE592" s="163"/>
      <c r="AKF592" s="163"/>
      <c r="AKG592" s="163"/>
      <c r="AKH592" s="163"/>
      <c r="AKI592" s="163"/>
      <c r="AKJ592" s="163"/>
      <c r="AKK592" s="163"/>
      <c r="AKL592" s="163"/>
      <c r="AKM592" s="163"/>
      <c r="AKN592" s="163"/>
      <c r="AKO592" s="163"/>
      <c r="AKP592" s="163"/>
      <c r="AKQ592" s="163"/>
      <c r="AKR592" s="163"/>
      <c r="AKS592" s="163"/>
      <c r="AKT592" s="163"/>
      <c r="AKU592" s="163"/>
      <c r="AKV592" s="163"/>
      <c r="AKW592" s="163"/>
      <c r="AKX592" s="163"/>
      <c r="AKY592" s="163"/>
      <c r="AKZ592" s="163"/>
      <c r="ALA592" s="163"/>
      <c r="ALB592" s="163"/>
      <c r="ALC592" s="163"/>
      <c r="ALD592" s="163"/>
      <c r="ALE592" s="163"/>
      <c r="ALF592" s="163"/>
      <c r="ALG592" s="163"/>
      <c r="ALH592" s="163"/>
      <c r="ALI592" s="163"/>
      <c r="ALJ592" s="163"/>
      <c r="ALK592" s="163"/>
      <c r="ALL592" s="163"/>
      <c r="ALM592" s="163"/>
      <c r="ALN592" s="163"/>
      <c r="ALO592" s="163"/>
      <c r="ALP592" s="163"/>
      <c r="ALQ592" s="163"/>
      <c r="ALR592" s="163"/>
      <c r="ALS592" s="163"/>
      <c r="ALT592" s="163"/>
      <c r="ALU592" s="163"/>
      <c r="ALV592" s="163"/>
      <c r="ALW592" s="163"/>
      <c r="ALX592" s="163"/>
      <c r="ALY592" s="163"/>
      <c r="ALZ592" s="163"/>
      <c r="AMA592" s="163"/>
      <c r="AMB592" s="163"/>
      <c r="AMC592" s="163"/>
      <c r="AMD592" s="163"/>
      <c r="AME592" s="163"/>
      <c r="AMF592" s="163"/>
      <c r="AMG592" s="163"/>
      <c r="AMH592" s="163"/>
      <c r="AMI592" s="163"/>
      <c r="AMJ592" s="163"/>
      <c r="AMK592" s="163"/>
      <c r="AML592" s="163"/>
      <c r="AMM592" s="163"/>
      <c r="AMN592" s="163"/>
      <c r="AMO592" s="163"/>
      <c r="AMP592" s="163"/>
      <c r="AMQ592" s="163"/>
      <c r="AMR592" s="163"/>
      <c r="AMS592" s="163"/>
      <c r="AMT592" s="163"/>
      <c r="AMU592" s="163"/>
      <c r="AMV592" s="163"/>
      <c r="AMW592" s="163"/>
      <c r="AMX592" s="163"/>
      <c r="AMY592" s="163"/>
      <c r="AMZ592" s="163"/>
      <c r="ANA592" s="163"/>
      <c r="ANB592" s="163"/>
      <c r="ANC592" s="163"/>
      <c r="AND592" s="163"/>
      <c r="ANE592" s="163"/>
      <c r="ANF592" s="163"/>
      <c r="ANG592" s="163"/>
      <c r="ANH592" s="163"/>
      <c r="ANI592" s="163"/>
      <c r="ANJ592" s="163"/>
      <c r="ANK592" s="163"/>
      <c r="ANL592" s="163"/>
      <c r="ANM592" s="163"/>
      <c r="ANN592" s="163"/>
      <c r="ANO592" s="163"/>
      <c r="ANP592" s="163"/>
      <c r="ANQ592" s="163"/>
      <c r="ANR592" s="163"/>
      <c r="ANS592" s="163"/>
      <c r="ANT592" s="163"/>
      <c r="ANU592" s="163"/>
      <c r="ANV592" s="163"/>
      <c r="ANW592" s="163"/>
      <c r="ANX592" s="163"/>
      <c r="ANY592" s="163"/>
      <c r="ANZ592" s="163"/>
      <c r="AOA592" s="163"/>
      <c r="AOB592" s="163"/>
      <c r="AOC592" s="163"/>
      <c r="AOD592" s="163"/>
      <c r="AOE592" s="163"/>
      <c r="AOF592" s="163"/>
      <c r="AOG592" s="163"/>
      <c r="AOH592" s="163"/>
      <c r="AOI592" s="163"/>
      <c r="AOJ592" s="163"/>
      <c r="AOK592" s="163"/>
      <c r="AOL592" s="163"/>
      <c r="AOM592" s="163"/>
      <c r="AON592" s="163"/>
      <c r="AOO592" s="163"/>
      <c r="AOP592" s="163"/>
      <c r="AOQ592" s="163"/>
      <c r="AOR592" s="163"/>
      <c r="AOS592" s="163"/>
      <c r="AOT592" s="163"/>
      <c r="AOU592" s="163"/>
      <c r="AOV592" s="163"/>
      <c r="AOW592" s="163"/>
      <c r="AOX592" s="163"/>
      <c r="AOY592" s="163"/>
      <c r="AOZ592" s="163"/>
      <c r="APA592" s="163"/>
      <c r="APB592" s="163"/>
      <c r="APC592" s="163"/>
      <c r="APD592" s="163"/>
      <c r="APE592" s="163"/>
      <c r="APF592" s="163"/>
      <c r="APG592" s="163"/>
      <c r="APH592" s="163"/>
      <c r="API592" s="163"/>
      <c r="APJ592" s="163"/>
      <c r="APK592" s="163"/>
      <c r="APL592" s="163"/>
      <c r="APM592" s="163"/>
      <c r="APN592" s="163"/>
      <c r="APO592" s="163"/>
      <c r="APP592" s="163"/>
      <c r="APQ592" s="163"/>
      <c r="APR592" s="163"/>
      <c r="APS592" s="163"/>
      <c r="APT592" s="163"/>
      <c r="APU592" s="163"/>
      <c r="APV592" s="163"/>
      <c r="APW592" s="163"/>
      <c r="APX592" s="163"/>
      <c r="APY592" s="163"/>
      <c r="APZ592" s="163"/>
      <c r="AQA592" s="163"/>
      <c r="AQB592" s="163"/>
      <c r="AQC592" s="163"/>
      <c r="AQD592" s="163"/>
      <c r="AQE592" s="163"/>
      <c r="AQF592" s="163"/>
      <c r="AQG592" s="163"/>
      <c r="AQH592" s="163"/>
      <c r="AQI592" s="163"/>
      <c r="AQJ592" s="163"/>
      <c r="AQK592" s="163"/>
      <c r="AQL592" s="163"/>
      <c r="AQM592" s="163"/>
      <c r="AQN592" s="163"/>
      <c r="AQO592" s="163"/>
      <c r="AQP592" s="163"/>
      <c r="AQQ592" s="163"/>
      <c r="AQR592" s="163"/>
      <c r="AQS592" s="163"/>
      <c r="AQT592" s="163"/>
      <c r="AQU592" s="163"/>
      <c r="AQV592" s="163"/>
      <c r="AQW592" s="163"/>
      <c r="AQX592" s="163"/>
      <c r="AQY592" s="163"/>
      <c r="AQZ592" s="163"/>
      <c r="ARA592" s="163"/>
      <c r="ARB592" s="163"/>
      <c r="ARC592" s="163"/>
      <c r="ARD592" s="163"/>
      <c r="ARE592" s="163"/>
      <c r="ARF592" s="163"/>
      <c r="ARG592" s="163"/>
      <c r="ARH592" s="163"/>
      <c r="ARI592" s="163"/>
      <c r="ARJ592" s="163"/>
      <c r="ARK592" s="163"/>
      <c r="ARL592" s="163"/>
      <c r="ARM592" s="163"/>
      <c r="ARN592" s="163"/>
      <c r="ARO592" s="163"/>
      <c r="ARP592" s="163"/>
      <c r="ARQ592" s="163"/>
      <c r="ARR592" s="163"/>
      <c r="ARS592" s="163"/>
      <c r="ART592" s="163"/>
      <c r="ARU592" s="163"/>
      <c r="ARV592" s="163"/>
      <c r="ARW592" s="163"/>
      <c r="ARX592" s="163"/>
      <c r="ARY592" s="163"/>
      <c r="ARZ592" s="163"/>
      <c r="ASA592" s="163"/>
      <c r="ASB592" s="163"/>
      <c r="ASC592" s="163"/>
      <c r="ASD592" s="163"/>
      <c r="ASE592" s="163"/>
      <c r="ASF592" s="163"/>
      <c r="ASG592" s="163"/>
      <c r="ASH592" s="163"/>
      <c r="ASI592" s="163"/>
      <c r="ASJ592" s="163"/>
      <c r="ASK592" s="163"/>
      <c r="ASL592" s="163"/>
      <c r="ASM592" s="163"/>
      <c r="ASN592" s="163"/>
      <c r="ASO592" s="163"/>
      <c r="ASP592" s="163"/>
      <c r="ASQ592" s="163"/>
      <c r="ASR592" s="163"/>
      <c r="ASS592" s="163"/>
      <c r="AST592" s="163"/>
      <c r="ASU592" s="163"/>
      <c r="ASV592" s="163"/>
      <c r="ASW592" s="163"/>
      <c r="ASX592" s="163"/>
      <c r="ASY592" s="163"/>
      <c r="ASZ592" s="163"/>
      <c r="ATA592" s="163"/>
      <c r="ATB592" s="163"/>
      <c r="ATC592" s="163"/>
      <c r="ATD592" s="163"/>
      <c r="ATE592" s="163"/>
      <c r="ATF592" s="163"/>
      <c r="ATG592" s="163"/>
      <c r="ATH592" s="163"/>
      <c r="ATI592" s="163"/>
      <c r="ATJ592" s="163"/>
      <c r="ATK592" s="163"/>
      <c r="ATL592" s="163"/>
      <c r="ATM592" s="163"/>
      <c r="ATN592" s="163"/>
      <c r="ATO592" s="163"/>
      <c r="ATP592" s="163"/>
      <c r="ATQ592" s="163"/>
      <c r="ATR592" s="163"/>
      <c r="ATS592" s="163"/>
      <c r="ATT592" s="163"/>
      <c r="ATU592" s="163"/>
      <c r="ATV592" s="163"/>
      <c r="ATW592" s="163"/>
      <c r="ATX592" s="163"/>
      <c r="ATY592" s="163"/>
      <c r="ATZ592" s="163"/>
      <c r="AUA592" s="163"/>
      <c r="AUB592" s="163"/>
      <c r="AUC592" s="163"/>
      <c r="AUD592" s="163"/>
      <c r="AUE592" s="163"/>
      <c r="AUF592" s="163"/>
      <c r="AUG592" s="163"/>
      <c r="AUH592" s="163"/>
      <c r="AUI592" s="163"/>
      <c r="AUJ592" s="163"/>
      <c r="AUK592" s="163"/>
      <c r="AUL592" s="163"/>
      <c r="AUM592" s="163"/>
      <c r="AUN592" s="163"/>
      <c r="AUO592" s="163"/>
      <c r="AUP592" s="163"/>
      <c r="AUQ592" s="163"/>
      <c r="AUR592" s="163"/>
      <c r="AUS592" s="163"/>
      <c r="AUT592" s="163"/>
      <c r="AUU592" s="163"/>
      <c r="AUV592" s="163"/>
      <c r="AUW592" s="163"/>
      <c r="AUX592" s="163"/>
      <c r="AUY592" s="163"/>
      <c r="AUZ592" s="163"/>
      <c r="AVA592" s="163"/>
      <c r="AVB592" s="163"/>
      <c r="AVC592" s="163"/>
      <c r="AVD592" s="163"/>
      <c r="AVE592" s="163"/>
      <c r="AVF592" s="163"/>
      <c r="AVG592" s="163"/>
      <c r="AVH592" s="163"/>
      <c r="AVI592" s="163"/>
      <c r="AVJ592" s="163"/>
      <c r="AVK592" s="163"/>
      <c r="AVL592" s="163"/>
      <c r="AVM592" s="163"/>
      <c r="AVN592" s="163"/>
      <c r="AVO592" s="163"/>
      <c r="AVP592" s="163"/>
      <c r="AVQ592" s="163"/>
      <c r="AVR592" s="163"/>
      <c r="AVS592" s="163"/>
      <c r="AVT592" s="163"/>
      <c r="AVU592" s="163"/>
      <c r="AVV592" s="163"/>
      <c r="AVW592" s="163"/>
      <c r="AVX592" s="163"/>
      <c r="AVY592" s="163"/>
      <c r="AVZ592" s="163"/>
      <c r="AWA592" s="163"/>
      <c r="AWB592" s="163"/>
      <c r="AWC592" s="163"/>
      <c r="AWD592" s="163"/>
      <c r="AWE592" s="163"/>
      <c r="AWF592" s="163"/>
      <c r="AWG592" s="163"/>
      <c r="AWH592" s="163"/>
      <c r="AWI592" s="163"/>
      <c r="AWJ592" s="163"/>
      <c r="AWK592" s="163"/>
      <c r="AWL592" s="163"/>
      <c r="AWM592" s="163"/>
      <c r="AWN592" s="163"/>
      <c r="AWO592" s="163"/>
      <c r="AWP592" s="163"/>
      <c r="AWQ592" s="163"/>
      <c r="AWR592" s="163"/>
      <c r="AWS592" s="163"/>
      <c r="AWT592" s="163"/>
      <c r="AWU592" s="163"/>
      <c r="AWV592" s="163"/>
      <c r="AWW592" s="163"/>
      <c r="AWX592" s="163"/>
      <c r="AWY592" s="163"/>
      <c r="AWZ592" s="163"/>
      <c r="AXA592" s="163"/>
      <c r="AXB592" s="163"/>
      <c r="AXC592" s="163"/>
      <c r="AXD592" s="163"/>
      <c r="AXE592" s="163"/>
      <c r="AXF592" s="163"/>
      <c r="AXG592" s="163"/>
      <c r="AXH592" s="163"/>
      <c r="AXI592" s="163"/>
      <c r="AXJ592" s="163"/>
      <c r="AXK592" s="163"/>
      <c r="AXL592" s="163"/>
      <c r="AXM592" s="163"/>
      <c r="AXN592" s="163"/>
      <c r="AXO592" s="163"/>
      <c r="AXP592" s="163"/>
      <c r="AXQ592" s="163"/>
      <c r="AXR592" s="163"/>
      <c r="AXS592" s="163"/>
      <c r="AXT592" s="163"/>
      <c r="AXU592" s="163"/>
      <c r="AXV592" s="163"/>
      <c r="AXW592" s="163"/>
      <c r="AXX592" s="163"/>
      <c r="AXY592" s="163"/>
      <c r="AXZ592" s="163"/>
      <c r="AYA592" s="163"/>
      <c r="AYB592" s="163"/>
      <c r="AYC592" s="163"/>
      <c r="AYD592" s="163"/>
      <c r="AYE592" s="163"/>
      <c r="AYF592" s="163"/>
      <c r="AYG592" s="163"/>
      <c r="AYH592" s="163"/>
      <c r="AYI592" s="163"/>
      <c r="AYJ592" s="163"/>
      <c r="AYK592" s="163"/>
      <c r="AYL592" s="163"/>
      <c r="AYM592" s="163"/>
      <c r="AYN592" s="163"/>
      <c r="AYO592" s="163"/>
      <c r="AYP592" s="163"/>
      <c r="AYQ592" s="163"/>
      <c r="AYR592" s="163"/>
      <c r="AYS592" s="163"/>
      <c r="AYT592" s="163"/>
      <c r="AYU592" s="163"/>
      <c r="AYV592" s="163"/>
      <c r="AYW592" s="163"/>
      <c r="AYX592" s="163"/>
      <c r="AYY592" s="163"/>
      <c r="AYZ592" s="163"/>
      <c r="AZA592" s="163"/>
      <c r="AZB592" s="163"/>
      <c r="AZC592" s="163"/>
      <c r="AZD592" s="163"/>
      <c r="AZE592" s="163"/>
      <c r="AZF592" s="163"/>
      <c r="AZG592" s="163"/>
      <c r="AZH592" s="163"/>
      <c r="AZI592" s="163"/>
      <c r="AZJ592" s="163"/>
      <c r="AZK592" s="163"/>
      <c r="AZL592" s="163"/>
      <c r="AZM592" s="163"/>
      <c r="AZN592" s="163"/>
      <c r="AZO592" s="163"/>
      <c r="AZP592" s="163"/>
      <c r="AZQ592" s="163"/>
      <c r="AZR592" s="163"/>
      <c r="AZS592" s="163"/>
      <c r="AZT592" s="163"/>
      <c r="AZU592" s="163"/>
      <c r="AZV592" s="163"/>
      <c r="AZW592" s="163"/>
      <c r="AZX592" s="163"/>
      <c r="AZY592" s="163"/>
      <c r="AZZ592" s="163"/>
      <c r="BAA592" s="163"/>
      <c r="BAB592" s="163"/>
      <c r="BAC592" s="163"/>
      <c r="BAD592" s="163"/>
      <c r="BAE592" s="163"/>
      <c r="BAF592" s="163"/>
      <c r="BAG592" s="163"/>
      <c r="BAH592" s="163"/>
      <c r="BAI592" s="163"/>
      <c r="BAJ592" s="163"/>
      <c r="BAK592" s="163"/>
      <c r="BAL592" s="163"/>
      <c r="BAM592" s="163"/>
      <c r="BAN592" s="163"/>
      <c r="BAO592" s="163"/>
      <c r="BAP592" s="163"/>
      <c r="BAQ592" s="163"/>
      <c r="BAR592" s="163"/>
      <c r="BAS592" s="163"/>
      <c r="BAT592" s="163"/>
      <c r="BAU592" s="163"/>
      <c r="BAV592" s="163"/>
      <c r="BAW592" s="163"/>
      <c r="BAX592" s="163"/>
      <c r="BAY592" s="163"/>
      <c r="BAZ592" s="163"/>
      <c r="BBA592" s="163"/>
      <c r="BBB592" s="163"/>
      <c r="BBC592" s="163"/>
      <c r="BBD592" s="163"/>
      <c r="BBE592" s="163"/>
      <c r="BBF592" s="163"/>
      <c r="BBG592" s="163"/>
      <c r="BBH592" s="163"/>
      <c r="BBI592" s="163"/>
      <c r="BBJ592" s="163"/>
      <c r="BBK592" s="163"/>
      <c r="BBL592" s="163"/>
      <c r="BBM592" s="163"/>
      <c r="BBN592" s="163"/>
      <c r="BBO592" s="163"/>
      <c r="BBP592" s="163"/>
      <c r="BBQ592" s="163"/>
      <c r="BBR592" s="163"/>
      <c r="BBS592" s="163"/>
      <c r="BBT592" s="163"/>
      <c r="BBU592" s="163"/>
      <c r="BBV592" s="163"/>
      <c r="BBW592" s="163"/>
      <c r="BBX592" s="163"/>
      <c r="BBY592" s="163"/>
      <c r="BBZ592" s="163"/>
      <c r="BCA592" s="163"/>
      <c r="BCB592" s="163"/>
      <c r="BCC592" s="163"/>
      <c r="BCD592" s="163"/>
      <c r="BCE592" s="163"/>
      <c r="BCF592" s="163"/>
      <c r="BCG592" s="163"/>
      <c r="BCH592" s="163"/>
      <c r="BCI592" s="163"/>
      <c r="BCJ592" s="163"/>
      <c r="BCK592" s="163"/>
      <c r="BCL592" s="163"/>
      <c r="BCM592" s="163"/>
      <c r="BCN592" s="163"/>
      <c r="BCO592" s="163"/>
      <c r="BCP592" s="163"/>
      <c r="BCQ592" s="163"/>
      <c r="BCR592" s="163"/>
      <c r="BCS592" s="163"/>
      <c r="BCT592" s="163"/>
      <c r="BCU592" s="163"/>
      <c r="BCV592" s="163"/>
      <c r="BCW592" s="163"/>
      <c r="BCX592" s="163"/>
      <c r="BCY592" s="163"/>
      <c r="BCZ592" s="163"/>
      <c r="BDA592" s="163"/>
      <c r="BDB592" s="163"/>
      <c r="BDC592" s="163"/>
      <c r="BDD592" s="163"/>
      <c r="BDE592" s="163"/>
      <c r="BDF592" s="163"/>
      <c r="BDG592" s="163"/>
      <c r="BDH592" s="163"/>
      <c r="BDI592" s="163"/>
      <c r="BDJ592" s="163"/>
      <c r="BDK592" s="163"/>
      <c r="BDL592" s="163"/>
      <c r="BDM592" s="163"/>
      <c r="BDN592" s="163"/>
      <c r="BDO592" s="163"/>
      <c r="BDP592" s="163"/>
      <c r="BDQ592" s="163"/>
      <c r="BDR592" s="163"/>
      <c r="BDS592" s="163"/>
      <c r="BDT592" s="163"/>
      <c r="BDU592" s="163"/>
      <c r="BDV592" s="163"/>
      <c r="BDW592" s="163"/>
      <c r="BDX592" s="163"/>
      <c r="BDY592" s="163"/>
      <c r="BDZ592" s="163"/>
      <c r="BEA592" s="163"/>
      <c r="BEB592" s="163"/>
      <c r="BEC592" s="163"/>
      <c r="BED592" s="163"/>
      <c r="BEE592" s="163"/>
      <c r="BEF592" s="163"/>
      <c r="BEG592" s="163"/>
      <c r="BEH592" s="163"/>
      <c r="BEI592" s="163"/>
      <c r="BEJ592" s="163"/>
      <c r="BEK592" s="163"/>
      <c r="BEL592" s="163"/>
      <c r="BEM592" s="163"/>
      <c r="BEN592" s="163"/>
      <c r="BEO592" s="163"/>
      <c r="BEP592" s="163"/>
      <c r="BEQ592" s="163"/>
      <c r="BER592" s="163"/>
      <c r="BES592" s="163"/>
      <c r="BET592" s="163"/>
      <c r="BEU592" s="163"/>
      <c r="BEV592" s="163"/>
      <c r="BEW592" s="163"/>
      <c r="BEX592" s="163"/>
      <c r="BEY592" s="163"/>
      <c r="BEZ592" s="163"/>
      <c r="BFA592" s="163"/>
      <c r="BFB592" s="163"/>
      <c r="BFC592" s="163"/>
      <c r="BFD592" s="163"/>
      <c r="BFE592" s="163"/>
      <c r="BFF592" s="163"/>
      <c r="BFG592" s="163"/>
      <c r="BFH592" s="163"/>
      <c r="BFI592" s="163"/>
      <c r="BFJ592" s="163"/>
      <c r="BFK592" s="163"/>
      <c r="BFL592" s="163"/>
      <c r="BFM592" s="163"/>
      <c r="BFN592" s="163"/>
      <c r="BFO592" s="163"/>
      <c r="BFP592" s="163"/>
      <c r="BFQ592" s="163"/>
      <c r="BFR592" s="163"/>
      <c r="BFS592" s="163"/>
      <c r="BFT592" s="163"/>
      <c r="BFU592" s="163"/>
      <c r="BFV592" s="163"/>
      <c r="BFW592" s="163"/>
      <c r="BFX592" s="163"/>
      <c r="BFY592" s="163"/>
      <c r="BFZ592" s="163"/>
      <c r="BGA592" s="163"/>
      <c r="BGB592" s="163"/>
      <c r="BGC592" s="163"/>
      <c r="BGD592" s="163"/>
      <c r="BGE592" s="163"/>
      <c r="BGF592" s="163"/>
      <c r="BGG592" s="163"/>
      <c r="BGH592" s="163"/>
      <c r="BGI592" s="163"/>
      <c r="BGJ592" s="163"/>
      <c r="BGK592" s="163"/>
      <c r="BGL592" s="163"/>
      <c r="BGM592" s="163"/>
      <c r="BGN592" s="163"/>
      <c r="BGO592" s="163"/>
      <c r="BGP592" s="163"/>
      <c r="BGQ592" s="163"/>
      <c r="BGR592" s="163"/>
      <c r="BGS592" s="163"/>
      <c r="BGT592" s="163"/>
      <c r="BGU592" s="163"/>
      <c r="BGV592" s="163"/>
      <c r="BGW592" s="163"/>
      <c r="BGX592" s="163"/>
      <c r="BGY592" s="163"/>
      <c r="BGZ592" s="163"/>
      <c r="BHA592" s="163"/>
      <c r="BHB592" s="163"/>
      <c r="BHC592" s="163"/>
      <c r="BHD592" s="163"/>
      <c r="BHE592" s="163"/>
      <c r="BHF592" s="163"/>
      <c r="BHG592" s="163"/>
      <c r="BHH592" s="163"/>
      <c r="BHI592" s="163"/>
      <c r="BHJ592" s="163"/>
      <c r="BHK592" s="163"/>
      <c r="BHL592" s="163"/>
      <c r="BHM592" s="163"/>
      <c r="BHN592" s="163"/>
      <c r="BHO592" s="163"/>
      <c r="BHP592" s="163"/>
      <c r="BHQ592" s="163"/>
      <c r="BHR592" s="163"/>
      <c r="BHS592" s="163"/>
      <c r="BHT592" s="163"/>
      <c r="BHU592" s="163"/>
      <c r="BHV592" s="163"/>
      <c r="BHW592" s="163"/>
      <c r="BHX592" s="163"/>
      <c r="BHY592" s="163"/>
      <c r="BHZ592" s="163"/>
      <c r="BIA592" s="163"/>
      <c r="BIB592" s="163"/>
      <c r="BIC592" s="163"/>
      <c r="BID592" s="163"/>
      <c r="BIE592" s="163"/>
      <c r="BIF592" s="163"/>
      <c r="BIG592" s="163"/>
      <c r="BIH592" s="163"/>
      <c r="BII592" s="163"/>
      <c r="BIJ592" s="163"/>
      <c r="BIK592" s="163"/>
      <c r="BIL592" s="163"/>
      <c r="BIM592" s="163"/>
      <c r="BIN592" s="163"/>
      <c r="BIO592" s="163"/>
      <c r="BIP592" s="163"/>
      <c r="BIQ592" s="163"/>
      <c r="BIR592" s="163"/>
      <c r="BIS592" s="163"/>
      <c r="BIT592" s="163"/>
      <c r="BIU592" s="163"/>
      <c r="BIV592" s="163"/>
      <c r="BIW592" s="163"/>
      <c r="BIX592" s="163"/>
      <c r="BIY592" s="163"/>
      <c r="BIZ592" s="163"/>
      <c r="BJA592" s="163"/>
      <c r="BJB592" s="163"/>
      <c r="BJC592" s="163"/>
      <c r="BJD592" s="163"/>
      <c r="BJE592" s="163"/>
      <c r="BJF592" s="163"/>
      <c r="BJG592" s="163"/>
      <c r="BJH592" s="163"/>
      <c r="BJI592" s="163"/>
      <c r="BJJ592" s="163"/>
      <c r="BJK592" s="163"/>
      <c r="BJL592" s="163"/>
      <c r="BJM592" s="163"/>
      <c r="BJN592" s="163"/>
      <c r="BJO592" s="163"/>
      <c r="BJP592" s="163"/>
      <c r="BJQ592" s="163"/>
      <c r="BJR592" s="163"/>
      <c r="BJS592" s="163"/>
      <c r="BJT592" s="163"/>
      <c r="BJU592" s="163"/>
      <c r="BJV592" s="163"/>
      <c r="BJW592" s="163"/>
      <c r="BJX592" s="163"/>
      <c r="BJY592" s="163"/>
      <c r="BJZ592" s="163"/>
      <c r="BKA592" s="163"/>
      <c r="BKB592" s="163"/>
      <c r="BKC592" s="163"/>
      <c r="BKD592" s="163"/>
      <c r="BKE592" s="163"/>
      <c r="BKF592" s="163"/>
      <c r="BKG592" s="163"/>
      <c r="BKH592" s="163"/>
      <c r="BKI592" s="163"/>
      <c r="BKJ592" s="163"/>
      <c r="BKK592" s="163"/>
      <c r="BKL592" s="163"/>
      <c r="BKM592" s="163"/>
      <c r="BKN592" s="163"/>
      <c r="BKO592" s="163"/>
      <c r="BKP592" s="163"/>
      <c r="BKQ592" s="163"/>
      <c r="BKR592" s="163"/>
      <c r="BKS592" s="163"/>
      <c r="BKT592" s="163"/>
      <c r="BKU592" s="163"/>
      <c r="BKV592" s="163"/>
      <c r="BKW592" s="163"/>
      <c r="BKX592" s="163"/>
      <c r="BKY592" s="163"/>
      <c r="BKZ592" s="163"/>
      <c r="BLA592" s="163"/>
      <c r="BLB592" s="163"/>
      <c r="BLC592" s="163"/>
      <c r="BLD592" s="163"/>
      <c r="BLE592" s="163"/>
      <c r="BLF592" s="163"/>
      <c r="BLG592" s="163"/>
      <c r="BLH592" s="163"/>
      <c r="BLI592" s="163"/>
      <c r="BLJ592" s="163"/>
      <c r="BLK592" s="163"/>
      <c r="BLL592" s="163"/>
      <c r="BLM592" s="163"/>
      <c r="BLN592" s="163"/>
      <c r="BLO592" s="163"/>
      <c r="BLP592" s="163"/>
      <c r="BLQ592" s="163"/>
      <c r="BLR592" s="163"/>
      <c r="BLS592" s="163"/>
      <c r="BLT592" s="163"/>
      <c r="BLU592" s="163"/>
      <c r="BLV592" s="163"/>
      <c r="BLW592" s="163"/>
      <c r="BLX592" s="163"/>
      <c r="BLY592" s="163"/>
      <c r="BLZ592" s="163"/>
      <c r="BMA592" s="163"/>
      <c r="BMB592" s="163"/>
      <c r="BMC592" s="163"/>
      <c r="BMD592" s="163"/>
      <c r="BME592" s="163"/>
      <c r="BMF592" s="163"/>
      <c r="BMG592" s="163"/>
      <c r="BMH592" s="163"/>
      <c r="BMI592" s="163"/>
      <c r="BMJ592" s="163"/>
      <c r="BMK592" s="163"/>
      <c r="BML592" s="163"/>
      <c r="BMM592" s="163"/>
      <c r="BMN592" s="163"/>
      <c r="BMO592" s="163"/>
      <c r="BMP592" s="163"/>
      <c r="BMQ592" s="163"/>
      <c r="BMR592" s="163"/>
      <c r="BMS592" s="163"/>
      <c r="BMT592" s="163"/>
      <c r="BMU592" s="163"/>
      <c r="BMV592" s="163"/>
      <c r="BMW592" s="163"/>
      <c r="BMX592" s="163"/>
      <c r="BMY592" s="163"/>
      <c r="BMZ592" s="163"/>
      <c r="BNA592" s="163"/>
      <c r="BNB592" s="163"/>
      <c r="BNC592" s="163"/>
      <c r="BND592" s="163"/>
      <c r="BNE592" s="163"/>
      <c r="BNF592" s="163"/>
      <c r="BNG592" s="163"/>
      <c r="BNH592" s="163"/>
      <c r="BNI592" s="163"/>
      <c r="BNJ592" s="163"/>
      <c r="BNK592" s="163"/>
      <c r="BNL592" s="163"/>
      <c r="BNM592" s="163"/>
      <c r="BNN592" s="163"/>
      <c r="BNO592" s="163"/>
      <c r="BNP592" s="163"/>
      <c r="BNQ592" s="163"/>
      <c r="BNR592" s="163"/>
      <c r="BNS592" s="163"/>
      <c r="BNT592" s="163"/>
      <c r="BNU592" s="163"/>
      <c r="BNV592" s="163"/>
      <c r="BNW592" s="163"/>
      <c r="BNX592" s="163"/>
      <c r="BNY592" s="163"/>
      <c r="BNZ592" s="163"/>
      <c r="BOA592" s="163"/>
      <c r="BOB592" s="163"/>
      <c r="BOC592" s="163"/>
      <c r="BOD592" s="163"/>
      <c r="BOE592" s="163"/>
      <c r="BOF592" s="163"/>
      <c r="BOG592" s="163"/>
      <c r="BOH592" s="163"/>
      <c r="BOI592" s="163"/>
      <c r="BOJ592" s="163"/>
      <c r="BOK592" s="163"/>
      <c r="BOL592" s="163"/>
      <c r="BOM592" s="163"/>
      <c r="BON592" s="163"/>
      <c r="BOO592" s="163"/>
      <c r="BOP592" s="163"/>
      <c r="BOQ592" s="163"/>
      <c r="BOR592" s="163"/>
      <c r="BOS592" s="163"/>
      <c r="BOT592" s="163"/>
      <c r="BOU592" s="163"/>
      <c r="BOV592" s="163"/>
      <c r="BOW592" s="163"/>
      <c r="BOX592" s="163"/>
      <c r="BOY592" s="163"/>
      <c r="BOZ592" s="163"/>
      <c r="BPA592" s="163"/>
      <c r="BPB592" s="163"/>
      <c r="BPC592" s="163"/>
      <c r="BPD592" s="163"/>
      <c r="BPE592" s="163"/>
      <c r="BPF592" s="163"/>
      <c r="BPG592" s="163"/>
      <c r="BPH592" s="163"/>
      <c r="BPI592" s="163"/>
      <c r="BPJ592" s="163"/>
      <c r="BPK592" s="163"/>
      <c r="BPL592" s="163"/>
      <c r="BPM592" s="163"/>
      <c r="BPN592" s="163"/>
      <c r="BPO592" s="163"/>
      <c r="BPP592" s="163"/>
      <c r="BPQ592" s="163"/>
      <c r="BPR592" s="163"/>
      <c r="BPS592" s="163"/>
      <c r="BPT592" s="163"/>
      <c r="BPU592" s="163"/>
      <c r="BPV592" s="163"/>
      <c r="BPW592" s="163"/>
      <c r="BPX592" s="163"/>
      <c r="BPY592" s="163"/>
      <c r="BPZ592" s="163"/>
      <c r="BQA592" s="163"/>
      <c r="BQB592" s="163"/>
      <c r="BQC592" s="163"/>
      <c r="BQD592" s="163"/>
      <c r="BQE592" s="163"/>
      <c r="BQF592" s="163"/>
      <c r="BQG592" s="163"/>
      <c r="BQH592" s="163"/>
      <c r="BQI592" s="163"/>
      <c r="BQJ592" s="163"/>
      <c r="BQK592" s="163"/>
      <c r="BQL592" s="163"/>
      <c r="BQM592" s="163"/>
      <c r="BQN592" s="163"/>
      <c r="BQO592" s="163"/>
      <c r="BQP592" s="163"/>
      <c r="BQQ592" s="163"/>
      <c r="BQR592" s="163"/>
      <c r="BQS592" s="163"/>
      <c r="BQT592" s="163"/>
      <c r="BQU592" s="163"/>
      <c r="BQV592" s="163"/>
      <c r="BQW592" s="163"/>
      <c r="BQX592" s="163"/>
      <c r="BQY592" s="163"/>
      <c r="BQZ592" s="163"/>
      <c r="BRA592" s="163"/>
      <c r="BRB592" s="163"/>
      <c r="BRC592" s="163"/>
      <c r="BRD592" s="163"/>
      <c r="BRE592" s="163"/>
      <c r="BRF592" s="163"/>
      <c r="BRG592" s="163"/>
      <c r="BRH592" s="163"/>
      <c r="BRI592" s="163"/>
      <c r="BRJ592" s="163"/>
      <c r="BRK592" s="163"/>
      <c r="BRL592" s="163"/>
      <c r="BRM592" s="163"/>
      <c r="BRN592" s="163"/>
      <c r="BRO592" s="163"/>
      <c r="BRP592" s="163"/>
      <c r="BRQ592" s="163"/>
      <c r="BRR592" s="163"/>
      <c r="BRS592" s="163"/>
      <c r="BRT592" s="163"/>
      <c r="BRU592" s="163"/>
      <c r="BRV592" s="163"/>
      <c r="BRW592" s="163"/>
      <c r="BRX592" s="163"/>
      <c r="BRY592" s="163"/>
      <c r="BRZ592" s="163"/>
      <c r="BSA592" s="163"/>
      <c r="BSB592" s="163"/>
      <c r="BSC592" s="163"/>
      <c r="BSD592" s="163"/>
      <c r="BSE592" s="163"/>
      <c r="BSF592" s="163"/>
      <c r="BSG592" s="163"/>
      <c r="BSH592" s="163"/>
      <c r="BSI592" s="163"/>
      <c r="BSJ592" s="163"/>
      <c r="BSK592" s="163"/>
      <c r="BSL592" s="163"/>
      <c r="BSM592" s="163"/>
      <c r="BSN592" s="163"/>
      <c r="BSO592" s="163"/>
      <c r="BSP592" s="163"/>
      <c r="BSQ592" s="163"/>
      <c r="BSR592" s="163"/>
      <c r="BSS592" s="163"/>
      <c r="BST592" s="163"/>
      <c r="BSU592" s="163"/>
      <c r="BSV592" s="163"/>
      <c r="BSW592" s="163"/>
      <c r="BSX592" s="163"/>
      <c r="BSY592" s="163"/>
      <c r="BSZ592" s="163"/>
      <c r="BTA592" s="163"/>
      <c r="BTB592" s="163"/>
      <c r="BTC592" s="163"/>
      <c r="BTD592" s="163"/>
      <c r="BTE592" s="163"/>
      <c r="BTF592" s="163"/>
      <c r="BTG592" s="163"/>
      <c r="BTH592" s="163"/>
      <c r="BTI592" s="163"/>
      <c r="BTJ592" s="163"/>
      <c r="BTK592" s="163"/>
      <c r="BTL592" s="163"/>
      <c r="BTM592" s="163"/>
      <c r="BTN592" s="163"/>
      <c r="BTO592" s="163"/>
      <c r="BTP592" s="163"/>
      <c r="BTQ592" s="163"/>
      <c r="BTR592" s="163"/>
      <c r="BTS592" s="163"/>
      <c r="BTT592" s="163"/>
      <c r="BTU592" s="163"/>
      <c r="BTV592" s="163"/>
      <c r="BTW592" s="163"/>
      <c r="BTX592" s="163"/>
      <c r="BTY592" s="163"/>
      <c r="BTZ592" s="163"/>
      <c r="BUA592" s="163"/>
      <c r="BUB592" s="163"/>
      <c r="BUC592" s="163"/>
      <c r="BUD592" s="163"/>
      <c r="BUE592" s="163"/>
      <c r="BUF592" s="163"/>
      <c r="BUG592" s="163"/>
      <c r="BUH592" s="163"/>
      <c r="BUI592" s="163"/>
      <c r="BUJ592" s="163"/>
      <c r="BUK592" s="163"/>
      <c r="BUL592" s="163"/>
      <c r="BUM592" s="163"/>
      <c r="BUN592" s="163"/>
      <c r="BUO592" s="163"/>
      <c r="BUP592" s="163"/>
      <c r="BUQ592" s="163"/>
      <c r="BUR592" s="163"/>
      <c r="BUS592" s="163"/>
      <c r="BUT592" s="163"/>
      <c r="BUU592" s="163"/>
      <c r="BUV592" s="163"/>
      <c r="BUW592" s="163"/>
      <c r="BUX592" s="163"/>
      <c r="BUY592" s="163"/>
      <c r="BUZ592" s="163"/>
      <c r="BVA592" s="163"/>
      <c r="BVB592" s="163"/>
      <c r="BVC592" s="163"/>
      <c r="BVD592" s="163"/>
      <c r="BVE592" s="163"/>
      <c r="BVF592" s="163"/>
      <c r="BVG592" s="163"/>
      <c r="BVH592" s="163"/>
      <c r="BVI592" s="163"/>
      <c r="BVJ592" s="163"/>
      <c r="BVK592" s="163"/>
      <c r="BVL592" s="163"/>
      <c r="BVM592" s="163"/>
      <c r="BVN592" s="163"/>
      <c r="BVO592" s="163"/>
      <c r="BVP592" s="163"/>
      <c r="BVQ592" s="163"/>
      <c r="BVR592" s="163"/>
      <c r="BVS592" s="163"/>
      <c r="BVT592" s="163"/>
      <c r="BVU592" s="163"/>
      <c r="BVV592" s="163"/>
      <c r="BVW592" s="163"/>
      <c r="BVX592" s="163"/>
      <c r="BVY592" s="163"/>
      <c r="BVZ592" s="163"/>
      <c r="BWA592" s="163"/>
      <c r="BWB592" s="163"/>
      <c r="BWC592" s="163"/>
      <c r="BWD592" s="163"/>
      <c r="BWE592" s="163"/>
      <c r="BWF592" s="163"/>
      <c r="BWG592" s="163"/>
      <c r="BWH592" s="163"/>
      <c r="BWI592" s="163"/>
      <c r="BWJ592" s="163"/>
      <c r="BWK592" s="163"/>
      <c r="BWL592" s="163"/>
      <c r="BWM592" s="163"/>
      <c r="BWN592" s="163"/>
      <c r="BWO592" s="163"/>
      <c r="BWP592" s="163"/>
      <c r="BWQ592" s="163"/>
      <c r="BWR592" s="163"/>
      <c r="BWS592" s="163"/>
      <c r="BWT592" s="163"/>
      <c r="BWU592" s="163"/>
      <c r="BWV592" s="163"/>
      <c r="BWW592" s="163"/>
      <c r="BWX592" s="163"/>
      <c r="BWY592" s="163"/>
      <c r="BWZ592" s="163"/>
      <c r="BXA592" s="163"/>
      <c r="BXB592" s="163"/>
      <c r="BXC592" s="163"/>
      <c r="BXD592" s="163"/>
      <c r="BXE592" s="163"/>
      <c r="BXF592" s="163"/>
      <c r="BXG592" s="163"/>
      <c r="BXH592" s="163"/>
      <c r="BXI592" s="163"/>
      <c r="BXJ592" s="163"/>
      <c r="BXK592" s="163"/>
      <c r="BXL592" s="163"/>
      <c r="BXM592" s="163"/>
      <c r="BXN592" s="163"/>
      <c r="BXO592" s="163"/>
      <c r="BXP592" s="163"/>
      <c r="BXQ592" s="163"/>
      <c r="BXR592" s="163"/>
      <c r="BXS592" s="163"/>
      <c r="BXT592" s="163"/>
      <c r="BXU592" s="163"/>
      <c r="BXV592" s="163"/>
      <c r="BXW592" s="163"/>
      <c r="BXX592" s="163"/>
      <c r="BXY592" s="163"/>
      <c r="BXZ592" s="163"/>
      <c r="BYA592" s="163"/>
      <c r="BYB592" s="163"/>
      <c r="BYC592" s="163"/>
      <c r="BYD592" s="163"/>
      <c r="BYE592" s="163"/>
      <c r="BYF592" s="163"/>
      <c r="BYG592" s="163"/>
      <c r="BYH592" s="163"/>
      <c r="BYI592" s="163"/>
      <c r="BYJ592" s="163"/>
      <c r="BYK592" s="163"/>
      <c r="BYL592" s="163"/>
      <c r="BYM592" s="163"/>
      <c r="BYN592" s="163"/>
      <c r="BYO592" s="163"/>
      <c r="BYP592" s="163"/>
      <c r="BYQ592" s="163"/>
      <c r="BYR592" s="163"/>
      <c r="BYS592" s="163"/>
      <c r="BYT592" s="163"/>
      <c r="BYU592" s="163"/>
      <c r="BYV592" s="163"/>
      <c r="BYW592" s="163"/>
      <c r="BYX592" s="163"/>
      <c r="BYY592" s="163"/>
      <c r="BYZ592" s="163"/>
      <c r="BZA592" s="163"/>
      <c r="BZB592" s="163"/>
      <c r="BZC592" s="163"/>
      <c r="BZD592" s="163"/>
      <c r="BZE592" s="163"/>
      <c r="BZF592" s="163"/>
      <c r="BZG592" s="163"/>
      <c r="BZH592" s="163"/>
      <c r="BZI592" s="163"/>
      <c r="BZJ592" s="163"/>
      <c r="BZK592" s="163"/>
      <c r="BZL592" s="163"/>
      <c r="BZM592" s="163"/>
      <c r="BZN592" s="163"/>
      <c r="BZO592" s="163"/>
      <c r="BZP592" s="163"/>
      <c r="BZQ592" s="163"/>
      <c r="BZR592" s="163"/>
      <c r="BZS592" s="163"/>
      <c r="BZT592" s="163"/>
      <c r="BZU592" s="163"/>
      <c r="BZV592" s="163"/>
      <c r="BZW592" s="163"/>
      <c r="BZX592" s="163"/>
      <c r="BZY592" s="163"/>
      <c r="BZZ592" s="163"/>
      <c r="CAA592" s="163"/>
      <c r="CAB592" s="163"/>
      <c r="CAC592" s="163"/>
      <c r="CAD592" s="163"/>
      <c r="CAE592" s="163"/>
      <c r="CAF592" s="163"/>
      <c r="CAG592" s="163"/>
      <c r="CAH592" s="163"/>
      <c r="CAI592" s="163"/>
      <c r="CAJ592" s="163"/>
      <c r="CAK592" s="163"/>
      <c r="CAL592" s="163"/>
      <c r="CAM592" s="163"/>
      <c r="CAN592" s="163"/>
      <c r="CAO592" s="163"/>
      <c r="CAP592" s="163"/>
      <c r="CAQ592" s="163"/>
      <c r="CAR592" s="163"/>
      <c r="CAS592" s="163"/>
      <c r="CAT592" s="163"/>
      <c r="CAU592" s="163"/>
      <c r="CAV592" s="163"/>
      <c r="CAW592" s="163"/>
      <c r="CAX592" s="163"/>
      <c r="CAY592" s="163"/>
      <c r="CAZ592" s="163"/>
      <c r="CBA592" s="163"/>
      <c r="CBB592" s="163"/>
      <c r="CBC592" s="163"/>
      <c r="CBD592" s="163"/>
      <c r="CBE592" s="163"/>
      <c r="CBF592" s="163"/>
      <c r="CBG592" s="163"/>
      <c r="CBH592" s="163"/>
      <c r="CBI592" s="163"/>
      <c r="CBJ592" s="163"/>
      <c r="CBK592" s="163"/>
      <c r="CBL592" s="163"/>
      <c r="CBM592" s="163"/>
      <c r="CBN592" s="163"/>
      <c r="CBO592" s="163"/>
      <c r="CBP592" s="163"/>
      <c r="CBQ592" s="163"/>
      <c r="CBR592" s="163"/>
      <c r="CBS592" s="163"/>
      <c r="CBT592" s="163"/>
      <c r="CBU592" s="163"/>
      <c r="CBV592" s="163"/>
      <c r="CBW592" s="163"/>
      <c r="CBX592" s="163"/>
      <c r="CBY592" s="163"/>
      <c r="CBZ592" s="163"/>
      <c r="CCA592" s="163"/>
      <c r="CCB592" s="163"/>
      <c r="CCC592" s="163"/>
      <c r="CCD592" s="163"/>
      <c r="CCE592" s="163"/>
      <c r="CCF592" s="163"/>
      <c r="CCG592" s="163"/>
      <c r="CCH592" s="163"/>
      <c r="CCI592" s="163"/>
      <c r="CCJ592" s="163"/>
      <c r="CCK592" s="163"/>
      <c r="CCL592" s="163"/>
      <c r="CCM592" s="163"/>
      <c r="CCN592" s="163"/>
      <c r="CCO592" s="163"/>
      <c r="CCP592" s="163"/>
      <c r="CCQ592" s="163"/>
      <c r="CCR592" s="163"/>
      <c r="CCS592" s="163"/>
      <c r="CCT592" s="163"/>
      <c r="CCU592" s="163"/>
      <c r="CCV592" s="163"/>
      <c r="CCW592" s="163"/>
      <c r="CCX592" s="163"/>
      <c r="CCY592" s="163"/>
      <c r="CCZ592" s="163"/>
      <c r="CDA592" s="163"/>
      <c r="CDB592" s="163"/>
      <c r="CDC592" s="163"/>
      <c r="CDD592" s="163"/>
      <c r="CDE592" s="163"/>
      <c r="CDF592" s="163"/>
      <c r="CDG592" s="163"/>
      <c r="CDH592" s="163"/>
      <c r="CDI592" s="163"/>
      <c r="CDJ592" s="163"/>
      <c r="CDK592" s="163"/>
      <c r="CDL592" s="163"/>
      <c r="CDM592" s="163"/>
      <c r="CDN592" s="163"/>
      <c r="CDO592" s="163"/>
      <c r="CDP592" s="163"/>
      <c r="CDQ592" s="163"/>
      <c r="CDR592" s="163"/>
      <c r="CDS592" s="163"/>
      <c r="CDT592" s="163"/>
      <c r="CDU592" s="163"/>
      <c r="CDV592" s="163"/>
      <c r="CDW592" s="163"/>
      <c r="CDX592" s="163"/>
      <c r="CDY592" s="163"/>
      <c r="CDZ592" s="163"/>
      <c r="CEA592" s="163"/>
      <c r="CEB592" s="163"/>
      <c r="CEC592" s="163"/>
      <c r="CED592" s="163"/>
      <c r="CEE592" s="163"/>
      <c r="CEF592" s="163"/>
      <c r="CEG592" s="163"/>
      <c r="CEH592" s="163"/>
      <c r="CEI592" s="163"/>
      <c r="CEJ592" s="163"/>
      <c r="CEK592" s="163"/>
      <c r="CEL592" s="163"/>
      <c r="CEM592" s="163"/>
      <c r="CEN592" s="163"/>
      <c r="CEO592" s="163"/>
      <c r="CEP592" s="163"/>
      <c r="CEQ592" s="163"/>
      <c r="CER592" s="163"/>
      <c r="CES592" s="163"/>
      <c r="CET592" s="163"/>
      <c r="CEU592" s="163"/>
      <c r="CEV592" s="163"/>
      <c r="CEW592" s="163"/>
      <c r="CEX592" s="163"/>
      <c r="CEY592" s="163"/>
      <c r="CEZ592" s="163"/>
      <c r="CFA592" s="163"/>
      <c r="CFB592" s="163"/>
      <c r="CFC592" s="163"/>
      <c r="CFD592" s="163"/>
      <c r="CFE592" s="163"/>
      <c r="CFF592" s="163"/>
      <c r="CFG592" s="163"/>
      <c r="CFH592" s="163"/>
      <c r="CFI592" s="163"/>
      <c r="CFJ592" s="163"/>
      <c r="CFK592" s="163"/>
      <c r="CFL592" s="163"/>
      <c r="CFM592" s="163"/>
      <c r="CFN592" s="163"/>
      <c r="CFO592" s="163"/>
      <c r="CFP592" s="163"/>
      <c r="CFQ592" s="163"/>
      <c r="CFR592" s="163"/>
      <c r="CFS592" s="163"/>
      <c r="CFT592" s="163"/>
      <c r="CFU592" s="163"/>
      <c r="CFV592" s="163"/>
      <c r="CFW592" s="163"/>
      <c r="CFX592" s="163"/>
      <c r="CFY592" s="163"/>
      <c r="CFZ592" s="163"/>
      <c r="CGA592" s="163"/>
      <c r="CGB592" s="163"/>
      <c r="CGC592" s="163"/>
      <c r="CGD592" s="163"/>
      <c r="CGE592" s="163"/>
      <c r="CGF592" s="163"/>
      <c r="CGG592" s="163"/>
      <c r="CGH592" s="163"/>
      <c r="CGI592" s="163"/>
      <c r="CGJ592" s="163"/>
      <c r="CGK592" s="163"/>
      <c r="CGL592" s="163"/>
      <c r="CGM592" s="163"/>
      <c r="CGN592" s="163"/>
      <c r="CGO592" s="163"/>
      <c r="CGP592" s="163"/>
      <c r="CGQ592" s="163"/>
      <c r="CGR592" s="163"/>
      <c r="CGS592" s="163"/>
      <c r="CGT592" s="163"/>
      <c r="CGU592" s="163"/>
      <c r="CGV592" s="163"/>
      <c r="CGW592" s="163"/>
      <c r="CGX592" s="163"/>
      <c r="CGY592" s="163"/>
      <c r="CGZ592" s="163"/>
      <c r="CHA592" s="163"/>
      <c r="CHB592" s="163"/>
      <c r="CHC592" s="163"/>
      <c r="CHD592" s="163"/>
      <c r="CHE592" s="163"/>
      <c r="CHF592" s="163"/>
      <c r="CHG592" s="163"/>
      <c r="CHH592" s="163"/>
      <c r="CHI592" s="163"/>
      <c r="CHJ592" s="163"/>
      <c r="CHK592" s="163"/>
      <c r="CHL592" s="163"/>
      <c r="CHM592" s="163"/>
      <c r="CHN592" s="163"/>
      <c r="CHO592" s="163"/>
      <c r="CHP592" s="163"/>
      <c r="CHQ592" s="163"/>
      <c r="CHR592" s="163"/>
      <c r="CHS592" s="163"/>
      <c r="CHT592" s="163"/>
      <c r="CHU592" s="163"/>
      <c r="CHV592" s="163"/>
      <c r="CHW592" s="163"/>
      <c r="CHX592" s="163"/>
      <c r="CHY592" s="163"/>
      <c r="CHZ592" s="163"/>
      <c r="CIA592" s="163"/>
      <c r="CIB592" s="163"/>
      <c r="CIC592" s="163"/>
      <c r="CID592" s="163"/>
      <c r="CIE592" s="163"/>
      <c r="CIF592" s="163"/>
      <c r="CIG592" s="163"/>
      <c r="CIH592" s="163"/>
      <c r="CII592" s="163"/>
      <c r="CIJ592" s="163"/>
      <c r="CIK592" s="163"/>
      <c r="CIL592" s="163"/>
      <c r="CIM592" s="163"/>
      <c r="CIN592" s="163"/>
      <c r="CIO592" s="163"/>
      <c r="CIP592" s="163"/>
      <c r="CIQ592" s="163"/>
      <c r="CIR592" s="163"/>
      <c r="CIS592" s="163"/>
      <c r="CIT592" s="163"/>
      <c r="CIU592" s="163"/>
      <c r="CIV592" s="163"/>
      <c r="CIW592" s="163"/>
      <c r="CIX592" s="163"/>
      <c r="CIY592" s="163"/>
      <c r="CIZ592" s="163"/>
      <c r="CJA592" s="163"/>
      <c r="CJB592" s="163"/>
      <c r="CJC592" s="163"/>
      <c r="CJD592" s="163"/>
      <c r="CJE592" s="163"/>
      <c r="CJF592" s="163"/>
      <c r="CJG592" s="163"/>
      <c r="CJH592" s="163"/>
      <c r="CJI592" s="163"/>
      <c r="CJJ592" s="163"/>
      <c r="CJK592" s="163"/>
      <c r="CJL592" s="163"/>
      <c r="CJM592" s="163"/>
      <c r="CJN592" s="163"/>
      <c r="CJO592" s="163"/>
      <c r="CJP592" s="163"/>
      <c r="CJQ592" s="163"/>
      <c r="CJR592" s="163"/>
      <c r="CJS592" s="163"/>
      <c r="CJT592" s="163"/>
      <c r="CJU592" s="163"/>
      <c r="CJV592" s="163"/>
      <c r="CJW592" s="163"/>
      <c r="CJX592" s="163"/>
      <c r="CJY592" s="163"/>
      <c r="CJZ592" s="163"/>
      <c r="CKA592" s="163"/>
      <c r="CKB592" s="163"/>
      <c r="CKC592" s="163"/>
      <c r="CKD592" s="163"/>
      <c r="CKE592" s="163"/>
      <c r="CKF592" s="163"/>
      <c r="CKG592" s="163"/>
      <c r="CKH592" s="163"/>
      <c r="CKI592" s="163"/>
      <c r="CKJ592" s="163"/>
      <c r="CKK592" s="163"/>
      <c r="CKL592" s="163"/>
      <c r="CKM592" s="163"/>
      <c r="CKN592" s="163"/>
      <c r="CKO592" s="163"/>
      <c r="CKP592" s="163"/>
      <c r="CKQ592" s="163"/>
      <c r="CKR592" s="163"/>
      <c r="CKS592" s="163"/>
      <c r="CKT592" s="163"/>
      <c r="CKU592" s="163"/>
      <c r="CKV592" s="163"/>
      <c r="CKW592" s="163"/>
      <c r="CKX592" s="163"/>
      <c r="CKY592" s="163"/>
      <c r="CKZ592" s="163"/>
      <c r="CLA592" s="163"/>
      <c r="CLB592" s="163"/>
      <c r="CLC592" s="163"/>
      <c r="CLD592" s="163"/>
      <c r="CLE592" s="163"/>
      <c r="CLF592" s="163"/>
      <c r="CLG592" s="163"/>
      <c r="CLH592" s="163"/>
      <c r="CLI592" s="163"/>
      <c r="CLJ592" s="163"/>
      <c r="CLK592" s="163"/>
      <c r="CLL592" s="163"/>
      <c r="CLM592" s="163"/>
      <c r="CLN592" s="163"/>
      <c r="CLO592" s="163"/>
      <c r="CLP592" s="163"/>
      <c r="CLQ592" s="163"/>
      <c r="CLR592" s="163"/>
      <c r="CLS592" s="163"/>
      <c r="CLT592" s="163"/>
      <c r="CLU592" s="163"/>
      <c r="CLV592" s="163"/>
      <c r="CLW592" s="163"/>
      <c r="CLX592" s="163"/>
      <c r="CLY592" s="163"/>
      <c r="CLZ592" s="163"/>
      <c r="CMA592" s="163"/>
      <c r="CMB592" s="163"/>
      <c r="CMC592" s="163"/>
      <c r="CMD592" s="163"/>
      <c r="CME592" s="163"/>
      <c r="CMF592" s="163"/>
      <c r="CMG592" s="163"/>
      <c r="CMH592" s="163"/>
      <c r="CMI592" s="163"/>
      <c r="CMJ592" s="163"/>
      <c r="CMK592" s="163"/>
      <c r="CML592" s="163"/>
      <c r="CMM592" s="163"/>
      <c r="CMN592" s="163"/>
      <c r="CMO592" s="163"/>
      <c r="CMP592" s="163"/>
      <c r="CMQ592" s="163"/>
      <c r="CMR592" s="163"/>
      <c r="CMS592" s="163"/>
      <c r="CMT592" s="163"/>
      <c r="CMU592" s="163"/>
      <c r="CMV592" s="163"/>
      <c r="CMW592" s="163"/>
      <c r="CMX592" s="163"/>
      <c r="CMY592" s="163"/>
      <c r="CMZ592" s="163"/>
      <c r="CNA592" s="163"/>
      <c r="CNB592" s="163"/>
      <c r="CNC592" s="163"/>
      <c r="CND592" s="163"/>
      <c r="CNE592" s="163"/>
      <c r="CNF592" s="163"/>
      <c r="CNG592" s="163"/>
      <c r="CNH592" s="163"/>
      <c r="CNI592" s="163"/>
      <c r="CNJ592" s="163"/>
      <c r="CNK592" s="163"/>
      <c r="CNL592" s="163"/>
      <c r="CNM592" s="163"/>
      <c r="CNN592" s="163"/>
      <c r="CNO592" s="163"/>
      <c r="CNP592" s="163"/>
      <c r="CNQ592" s="163"/>
      <c r="CNR592" s="163"/>
      <c r="CNS592" s="163"/>
      <c r="CNT592" s="163"/>
      <c r="CNU592" s="163"/>
      <c r="CNV592" s="163"/>
      <c r="CNW592" s="163"/>
      <c r="CNX592" s="163"/>
      <c r="CNY592" s="163"/>
      <c r="CNZ592" s="163"/>
      <c r="COA592" s="163"/>
      <c r="COB592" s="163"/>
      <c r="COC592" s="163"/>
      <c r="COD592" s="163"/>
      <c r="COE592" s="163"/>
      <c r="COF592" s="163"/>
      <c r="COG592" s="163"/>
      <c r="COH592" s="163"/>
      <c r="COI592" s="163"/>
      <c r="COJ592" s="163"/>
      <c r="COK592" s="163"/>
      <c r="COL592" s="163"/>
      <c r="COM592" s="163"/>
      <c r="CON592" s="163"/>
      <c r="COO592" s="163"/>
      <c r="COP592" s="163"/>
      <c r="COQ592" s="163"/>
      <c r="COR592" s="163"/>
      <c r="COS592" s="163"/>
      <c r="COT592" s="163"/>
      <c r="COU592" s="163"/>
      <c r="COV592" s="163"/>
      <c r="COW592" s="163"/>
      <c r="COX592" s="163"/>
      <c r="COY592" s="163"/>
      <c r="COZ592" s="163"/>
      <c r="CPA592" s="163"/>
      <c r="CPB592" s="163"/>
      <c r="CPC592" s="163"/>
      <c r="CPD592" s="163"/>
      <c r="CPE592" s="163"/>
      <c r="CPF592" s="163"/>
      <c r="CPG592" s="163"/>
      <c r="CPH592" s="163"/>
      <c r="CPI592" s="163"/>
      <c r="CPJ592" s="163"/>
      <c r="CPK592" s="163"/>
      <c r="CPL592" s="163"/>
      <c r="CPM592" s="163"/>
      <c r="CPN592" s="163"/>
      <c r="CPO592" s="163"/>
      <c r="CPP592" s="163"/>
      <c r="CPQ592" s="163"/>
      <c r="CPR592" s="163"/>
      <c r="CPS592" s="163"/>
      <c r="CPT592" s="163"/>
      <c r="CPU592" s="163"/>
      <c r="CPV592" s="163"/>
      <c r="CPW592" s="163"/>
      <c r="CPX592" s="163"/>
      <c r="CPY592" s="163"/>
      <c r="CPZ592" s="163"/>
      <c r="CQA592" s="163"/>
      <c r="CQB592" s="163"/>
      <c r="CQC592" s="163"/>
      <c r="CQD592" s="163"/>
      <c r="CQE592" s="163"/>
      <c r="CQF592" s="163"/>
      <c r="CQG592" s="163"/>
      <c r="CQH592" s="163"/>
      <c r="CQI592" s="163"/>
      <c r="CQJ592" s="163"/>
      <c r="CQK592" s="163"/>
      <c r="CQL592" s="163"/>
      <c r="CQM592" s="163"/>
      <c r="CQN592" s="163"/>
      <c r="CQO592" s="163"/>
      <c r="CQP592" s="163"/>
      <c r="CQQ592" s="163"/>
      <c r="CQR592" s="163"/>
      <c r="CQS592" s="163"/>
      <c r="CQT592" s="163"/>
      <c r="CQU592" s="163"/>
      <c r="CQV592" s="163"/>
      <c r="CQW592" s="163"/>
      <c r="CQX592" s="163"/>
      <c r="CQY592" s="163"/>
      <c r="CQZ592" s="163"/>
      <c r="CRA592" s="163"/>
      <c r="CRB592" s="163"/>
      <c r="CRC592" s="163"/>
      <c r="CRD592" s="163"/>
      <c r="CRE592" s="163"/>
      <c r="CRF592" s="163"/>
      <c r="CRG592" s="163"/>
      <c r="CRH592" s="163"/>
      <c r="CRI592" s="163"/>
      <c r="CRJ592" s="163"/>
      <c r="CRK592" s="163"/>
      <c r="CRL592" s="163"/>
      <c r="CRM592" s="163"/>
      <c r="CRN592" s="163"/>
      <c r="CRO592" s="163"/>
      <c r="CRP592" s="163"/>
      <c r="CRQ592" s="163"/>
      <c r="CRR592" s="163"/>
      <c r="CRS592" s="163"/>
      <c r="CRT592" s="163"/>
      <c r="CRU592" s="163"/>
      <c r="CRV592" s="163"/>
      <c r="CRW592" s="163"/>
      <c r="CRX592" s="163"/>
      <c r="CRY592" s="163"/>
      <c r="CRZ592" s="163"/>
      <c r="CSA592" s="163"/>
      <c r="CSB592" s="163"/>
      <c r="CSC592" s="163"/>
      <c r="CSD592" s="163"/>
      <c r="CSE592" s="163"/>
      <c r="CSF592" s="163"/>
      <c r="CSG592" s="163"/>
      <c r="CSH592" s="163"/>
      <c r="CSI592" s="163"/>
      <c r="CSJ592" s="163"/>
      <c r="CSK592" s="163"/>
      <c r="CSL592" s="163"/>
      <c r="CSM592" s="163"/>
      <c r="CSN592" s="163"/>
      <c r="CSO592" s="163"/>
      <c r="CSP592" s="163"/>
      <c r="CSQ592" s="163"/>
      <c r="CSR592" s="163"/>
      <c r="CSS592" s="163"/>
      <c r="CST592" s="163"/>
      <c r="CSU592" s="163"/>
      <c r="CSV592" s="163"/>
      <c r="CSW592" s="163"/>
      <c r="CSX592" s="163"/>
      <c r="CSY592" s="163"/>
      <c r="CSZ592" s="163"/>
      <c r="CTA592" s="163"/>
      <c r="CTB592" s="163"/>
      <c r="CTC592" s="163"/>
      <c r="CTD592" s="163"/>
      <c r="CTE592" s="163"/>
      <c r="CTF592" s="163"/>
      <c r="CTG592" s="163"/>
      <c r="CTH592" s="163"/>
      <c r="CTI592" s="163"/>
      <c r="CTJ592" s="163"/>
      <c r="CTK592" s="163"/>
      <c r="CTL592" s="163"/>
      <c r="CTM592" s="163"/>
      <c r="CTN592" s="163"/>
      <c r="CTO592" s="163"/>
      <c r="CTP592" s="163"/>
      <c r="CTQ592" s="163"/>
      <c r="CTR592" s="163"/>
      <c r="CTS592" s="163"/>
      <c r="CTT592" s="163"/>
      <c r="CTU592" s="163"/>
      <c r="CTV592" s="163"/>
      <c r="CTW592" s="163"/>
      <c r="CTX592" s="163"/>
      <c r="CTY592" s="163"/>
      <c r="CTZ592" s="163"/>
      <c r="CUA592" s="163"/>
      <c r="CUB592" s="163"/>
      <c r="CUC592" s="163"/>
      <c r="CUD592" s="163"/>
      <c r="CUE592" s="163"/>
      <c r="CUF592" s="163"/>
      <c r="CUG592" s="163"/>
      <c r="CUH592" s="163"/>
      <c r="CUI592" s="163"/>
      <c r="CUJ592" s="163"/>
      <c r="CUK592" s="163"/>
      <c r="CUL592" s="163"/>
      <c r="CUM592" s="163"/>
      <c r="CUN592" s="163"/>
      <c r="CUO592" s="163"/>
      <c r="CUP592" s="163"/>
      <c r="CUQ592" s="163"/>
      <c r="CUR592" s="163"/>
      <c r="CUS592" s="163"/>
      <c r="CUT592" s="163"/>
      <c r="CUU592" s="163"/>
      <c r="CUV592" s="163"/>
      <c r="CUW592" s="163"/>
      <c r="CUX592" s="163"/>
      <c r="CUY592" s="163"/>
      <c r="CUZ592" s="163"/>
      <c r="CVA592" s="163"/>
      <c r="CVB592" s="163"/>
      <c r="CVC592" s="163"/>
      <c r="CVD592" s="163"/>
      <c r="CVE592" s="163"/>
      <c r="CVF592" s="163"/>
      <c r="CVG592" s="163"/>
      <c r="CVH592" s="163"/>
      <c r="CVI592" s="163"/>
      <c r="CVJ592" s="163"/>
      <c r="CVK592" s="163"/>
      <c r="CVL592" s="163"/>
      <c r="CVM592" s="163"/>
      <c r="CVN592" s="163"/>
      <c r="CVO592" s="163"/>
      <c r="CVP592" s="163"/>
      <c r="CVQ592" s="163"/>
      <c r="CVR592" s="163"/>
      <c r="CVS592" s="163"/>
      <c r="CVT592" s="163"/>
      <c r="CVU592" s="163"/>
      <c r="CVV592" s="163"/>
      <c r="CVW592" s="163"/>
      <c r="CVX592" s="163"/>
      <c r="CVY592" s="163"/>
      <c r="CVZ592" s="163"/>
      <c r="CWA592" s="163"/>
      <c r="CWB592" s="163"/>
      <c r="CWC592" s="163"/>
      <c r="CWD592" s="163"/>
      <c r="CWE592" s="163"/>
      <c r="CWF592" s="163"/>
      <c r="CWG592" s="163"/>
      <c r="CWH592" s="163"/>
      <c r="CWI592" s="163"/>
      <c r="CWJ592" s="163"/>
      <c r="CWK592" s="163"/>
      <c r="CWL592" s="163"/>
      <c r="CWM592" s="163"/>
      <c r="CWN592" s="163"/>
      <c r="CWO592" s="163"/>
      <c r="CWP592" s="163"/>
      <c r="CWQ592" s="163"/>
      <c r="CWR592" s="163"/>
      <c r="CWS592" s="163"/>
      <c r="CWT592" s="163"/>
      <c r="CWU592" s="163"/>
      <c r="CWV592" s="163"/>
      <c r="CWW592" s="163"/>
      <c r="CWX592" s="163"/>
      <c r="CWY592" s="163"/>
      <c r="CWZ592" s="163"/>
      <c r="CXA592" s="163"/>
      <c r="CXB592" s="163"/>
      <c r="CXC592" s="163"/>
      <c r="CXD592" s="163"/>
      <c r="CXE592" s="163"/>
      <c r="CXF592" s="163"/>
      <c r="CXG592" s="163"/>
      <c r="CXH592" s="163"/>
      <c r="CXI592" s="163"/>
      <c r="CXJ592" s="163"/>
      <c r="CXK592" s="163"/>
      <c r="CXL592" s="163"/>
      <c r="CXM592" s="163"/>
      <c r="CXN592" s="163"/>
      <c r="CXO592" s="163"/>
      <c r="CXP592" s="163"/>
      <c r="CXQ592" s="163"/>
      <c r="CXR592" s="163"/>
      <c r="CXS592" s="163"/>
      <c r="CXT592" s="163"/>
      <c r="CXU592" s="163"/>
      <c r="CXV592" s="163"/>
      <c r="CXW592" s="163"/>
      <c r="CXX592" s="163"/>
      <c r="CXY592" s="163"/>
      <c r="CXZ592" s="163"/>
      <c r="CYA592" s="163"/>
      <c r="CYB592" s="163"/>
      <c r="CYC592" s="163"/>
      <c r="CYD592" s="163"/>
      <c r="CYE592" s="163"/>
      <c r="CYF592" s="163"/>
      <c r="CYG592" s="163"/>
      <c r="CYH592" s="163"/>
      <c r="CYI592" s="163"/>
      <c r="CYJ592" s="163"/>
      <c r="CYK592" s="163"/>
      <c r="CYL592" s="163"/>
      <c r="CYM592" s="163"/>
      <c r="CYN592" s="163"/>
      <c r="CYO592" s="163"/>
      <c r="CYP592" s="163"/>
      <c r="CYQ592" s="163"/>
      <c r="CYR592" s="163"/>
      <c r="CYS592" s="163"/>
      <c r="CYT592" s="163"/>
      <c r="CYU592" s="163"/>
      <c r="CYV592" s="163"/>
      <c r="CYW592" s="163"/>
      <c r="CYX592" s="163"/>
      <c r="CYY592" s="163"/>
      <c r="CYZ592" s="163"/>
      <c r="CZA592" s="163"/>
      <c r="CZB592" s="163"/>
      <c r="CZC592" s="163"/>
      <c r="CZD592" s="163"/>
      <c r="CZE592" s="163"/>
      <c r="CZF592" s="163"/>
      <c r="CZG592" s="163"/>
      <c r="CZH592" s="163"/>
      <c r="CZI592" s="163"/>
      <c r="CZJ592" s="163"/>
      <c r="CZK592" s="163"/>
      <c r="CZL592" s="163"/>
      <c r="CZM592" s="163"/>
      <c r="CZN592" s="163"/>
      <c r="CZO592" s="163"/>
      <c r="CZP592" s="163"/>
      <c r="CZQ592" s="163"/>
      <c r="CZR592" s="163"/>
      <c r="CZS592" s="163"/>
      <c r="CZT592" s="163"/>
      <c r="CZU592" s="163"/>
      <c r="CZV592" s="163"/>
      <c r="CZW592" s="163"/>
      <c r="CZX592" s="163"/>
      <c r="CZY592" s="163"/>
      <c r="CZZ592" s="163"/>
      <c r="DAA592" s="163"/>
      <c r="DAB592" s="163"/>
      <c r="DAC592" s="163"/>
      <c r="DAD592" s="163"/>
      <c r="DAE592" s="163"/>
      <c r="DAF592" s="163"/>
      <c r="DAG592" s="163"/>
      <c r="DAH592" s="163"/>
      <c r="DAI592" s="163"/>
      <c r="DAJ592" s="163"/>
      <c r="DAK592" s="163"/>
      <c r="DAL592" s="163"/>
      <c r="DAM592" s="163"/>
      <c r="DAN592" s="163"/>
      <c r="DAO592" s="163"/>
      <c r="DAP592" s="163"/>
      <c r="DAQ592" s="163"/>
      <c r="DAR592" s="163"/>
      <c r="DAS592" s="163"/>
      <c r="DAT592" s="163"/>
      <c r="DAU592" s="163"/>
      <c r="DAV592" s="163"/>
      <c r="DAW592" s="163"/>
      <c r="DAX592" s="163"/>
      <c r="DAY592" s="163"/>
      <c r="DAZ592" s="163"/>
      <c r="DBA592" s="163"/>
      <c r="DBB592" s="163"/>
      <c r="DBC592" s="163"/>
      <c r="DBD592" s="163"/>
      <c r="DBE592" s="163"/>
      <c r="DBF592" s="163"/>
      <c r="DBG592" s="163"/>
      <c r="DBH592" s="163"/>
      <c r="DBI592" s="163"/>
      <c r="DBJ592" s="163"/>
      <c r="DBK592" s="163"/>
      <c r="DBL592" s="163"/>
      <c r="DBM592" s="163"/>
      <c r="DBN592" s="163"/>
      <c r="DBO592" s="163"/>
      <c r="DBP592" s="163"/>
      <c r="DBQ592" s="163"/>
      <c r="DBR592" s="163"/>
      <c r="DBS592" s="163"/>
      <c r="DBT592" s="163"/>
      <c r="DBU592" s="163"/>
      <c r="DBV592" s="163"/>
      <c r="DBW592" s="163"/>
      <c r="DBX592" s="163"/>
      <c r="DBY592" s="163"/>
      <c r="DBZ592" s="163"/>
      <c r="DCA592" s="163"/>
      <c r="DCB592" s="163"/>
      <c r="DCC592" s="163"/>
      <c r="DCD592" s="163"/>
      <c r="DCE592" s="163"/>
      <c r="DCF592" s="163"/>
      <c r="DCG592" s="163"/>
      <c r="DCH592" s="163"/>
      <c r="DCI592" s="163"/>
      <c r="DCJ592" s="163"/>
      <c r="DCK592" s="163"/>
      <c r="DCL592" s="163"/>
      <c r="DCM592" s="163"/>
      <c r="DCN592" s="163"/>
      <c r="DCO592" s="163"/>
      <c r="DCP592" s="163"/>
      <c r="DCQ592" s="163"/>
      <c r="DCR592" s="163"/>
      <c r="DCS592" s="163"/>
      <c r="DCT592" s="163"/>
      <c r="DCU592" s="163"/>
      <c r="DCV592" s="163"/>
      <c r="DCW592" s="163"/>
      <c r="DCX592" s="163"/>
      <c r="DCY592" s="163"/>
      <c r="DCZ592" s="163"/>
      <c r="DDA592" s="163"/>
      <c r="DDB592" s="163"/>
      <c r="DDC592" s="163"/>
      <c r="DDD592" s="163"/>
      <c r="DDE592" s="163"/>
      <c r="DDF592" s="163"/>
      <c r="DDG592" s="163"/>
      <c r="DDH592" s="163"/>
      <c r="DDI592" s="163"/>
      <c r="DDJ592" s="163"/>
      <c r="DDK592" s="163"/>
      <c r="DDL592" s="163"/>
      <c r="DDM592" s="163"/>
      <c r="DDN592" s="163"/>
      <c r="DDO592" s="163"/>
      <c r="DDP592" s="163"/>
      <c r="DDQ592" s="163"/>
      <c r="DDR592" s="163"/>
      <c r="DDS592" s="163"/>
      <c r="DDT592" s="163"/>
      <c r="DDU592" s="163"/>
      <c r="DDV592" s="163"/>
      <c r="DDW592" s="163"/>
      <c r="DDX592" s="163"/>
      <c r="DDY592" s="163"/>
      <c r="DDZ592" s="163"/>
      <c r="DEA592" s="163"/>
      <c r="DEB592" s="163"/>
      <c r="DEC592" s="163"/>
      <c r="DED592" s="163"/>
      <c r="DEE592" s="163"/>
      <c r="DEF592" s="163"/>
      <c r="DEG592" s="163"/>
      <c r="DEH592" s="163"/>
      <c r="DEI592" s="163"/>
      <c r="DEJ592" s="163"/>
      <c r="DEK592" s="163"/>
      <c r="DEL592" s="163"/>
      <c r="DEM592" s="163"/>
      <c r="DEN592" s="163"/>
      <c r="DEO592" s="163"/>
      <c r="DEP592" s="163"/>
      <c r="DEQ592" s="163"/>
      <c r="DER592" s="163"/>
      <c r="DES592" s="163"/>
      <c r="DET592" s="163"/>
      <c r="DEU592" s="163"/>
      <c r="DEV592" s="163"/>
      <c r="DEW592" s="163"/>
      <c r="DEX592" s="163"/>
      <c r="DEY592" s="163"/>
      <c r="DEZ592" s="163"/>
      <c r="DFA592" s="163"/>
      <c r="DFB592" s="163"/>
      <c r="DFC592" s="163"/>
      <c r="DFD592" s="163"/>
      <c r="DFE592" s="163"/>
      <c r="DFF592" s="163"/>
      <c r="DFG592" s="163"/>
      <c r="DFH592" s="163"/>
      <c r="DFI592" s="163"/>
      <c r="DFJ592" s="163"/>
      <c r="DFK592" s="163"/>
      <c r="DFL592" s="163"/>
      <c r="DFM592" s="163"/>
      <c r="DFN592" s="163"/>
      <c r="DFO592" s="163"/>
      <c r="DFP592" s="163"/>
      <c r="DFQ592" s="163"/>
      <c r="DFR592" s="163"/>
      <c r="DFS592" s="163"/>
      <c r="DFT592" s="163"/>
      <c r="DFU592" s="163"/>
      <c r="DFV592" s="163"/>
      <c r="DFW592" s="163"/>
      <c r="DFX592" s="163"/>
      <c r="DFY592" s="163"/>
      <c r="DFZ592" s="163"/>
      <c r="DGA592" s="163"/>
      <c r="DGB592" s="163"/>
      <c r="DGC592" s="163"/>
      <c r="DGD592" s="163"/>
      <c r="DGE592" s="163"/>
      <c r="DGF592" s="163"/>
      <c r="DGG592" s="163"/>
      <c r="DGH592" s="163"/>
      <c r="DGI592" s="163"/>
      <c r="DGJ592" s="163"/>
      <c r="DGK592" s="163"/>
      <c r="DGL592" s="163"/>
      <c r="DGM592" s="163"/>
      <c r="DGN592" s="163"/>
      <c r="DGO592" s="163"/>
      <c r="DGP592" s="163"/>
      <c r="DGQ592" s="163"/>
      <c r="DGR592" s="163"/>
      <c r="DGS592" s="163"/>
      <c r="DGT592" s="163"/>
      <c r="DGU592" s="163"/>
      <c r="DGV592" s="163"/>
      <c r="DGW592" s="163"/>
      <c r="DGX592" s="163"/>
      <c r="DGY592" s="163"/>
      <c r="DGZ592" s="163"/>
      <c r="DHA592" s="163"/>
      <c r="DHB592" s="163"/>
      <c r="DHC592" s="163"/>
      <c r="DHD592" s="163"/>
      <c r="DHE592" s="163"/>
      <c r="DHF592" s="163"/>
      <c r="DHG592" s="163"/>
      <c r="DHH592" s="163"/>
      <c r="DHI592" s="163"/>
      <c r="DHJ592" s="163"/>
      <c r="DHK592" s="163"/>
      <c r="DHL592" s="163"/>
      <c r="DHM592" s="163"/>
      <c r="DHN592" s="163"/>
      <c r="DHO592" s="163"/>
      <c r="DHP592" s="163"/>
      <c r="DHQ592" s="163"/>
      <c r="DHR592" s="163"/>
      <c r="DHS592" s="163"/>
      <c r="DHT592" s="163"/>
      <c r="DHU592" s="163"/>
      <c r="DHV592" s="163"/>
      <c r="DHW592" s="163"/>
      <c r="DHX592" s="163"/>
      <c r="DHY592" s="163"/>
      <c r="DHZ592" s="163"/>
      <c r="DIA592" s="163"/>
      <c r="DIB592" s="163"/>
      <c r="DIC592" s="163"/>
      <c r="DID592" s="163"/>
      <c r="DIE592" s="163"/>
      <c r="DIF592" s="163"/>
      <c r="DIG592" s="163"/>
      <c r="DIH592" s="163"/>
      <c r="DII592" s="163"/>
      <c r="DIJ592" s="163"/>
      <c r="DIK592" s="163"/>
      <c r="DIL592" s="163"/>
      <c r="DIM592" s="163"/>
      <c r="DIN592" s="163"/>
      <c r="DIO592" s="163"/>
      <c r="DIP592" s="163"/>
      <c r="DIQ592" s="163"/>
      <c r="DIR592" s="163"/>
      <c r="DIS592" s="163"/>
      <c r="DIT592" s="163"/>
      <c r="DIU592" s="163"/>
      <c r="DIV592" s="163"/>
      <c r="DIW592" s="163"/>
      <c r="DIX592" s="163"/>
      <c r="DIY592" s="163"/>
      <c r="DIZ592" s="163"/>
      <c r="DJA592" s="163"/>
      <c r="DJB592" s="163"/>
      <c r="DJC592" s="163"/>
      <c r="DJD592" s="163"/>
      <c r="DJE592" s="163"/>
      <c r="DJF592" s="163"/>
      <c r="DJG592" s="163"/>
      <c r="DJH592" s="163"/>
      <c r="DJI592" s="163"/>
      <c r="DJJ592" s="163"/>
      <c r="DJK592" s="163"/>
      <c r="DJL592" s="163"/>
      <c r="DJM592" s="163"/>
      <c r="DJN592" s="163"/>
      <c r="DJO592" s="163"/>
      <c r="DJP592" s="163"/>
      <c r="DJQ592" s="163"/>
      <c r="DJR592" s="163"/>
      <c r="DJS592" s="163"/>
      <c r="DJT592" s="163"/>
      <c r="DJU592" s="163"/>
      <c r="DJV592" s="163"/>
      <c r="DJW592" s="163"/>
      <c r="DJX592" s="163"/>
      <c r="DJY592" s="163"/>
      <c r="DJZ592" s="163"/>
      <c r="DKA592" s="163"/>
      <c r="DKB592" s="163"/>
      <c r="DKC592" s="163"/>
      <c r="DKD592" s="163"/>
      <c r="DKE592" s="163"/>
      <c r="DKF592" s="163"/>
      <c r="DKG592" s="163"/>
      <c r="DKH592" s="163"/>
      <c r="DKI592" s="163"/>
      <c r="DKJ592" s="163"/>
      <c r="DKK592" s="163"/>
      <c r="DKL592" s="163"/>
      <c r="DKM592" s="163"/>
      <c r="DKN592" s="163"/>
      <c r="DKO592" s="163"/>
      <c r="DKP592" s="163"/>
      <c r="DKQ592" s="163"/>
      <c r="DKR592" s="163"/>
      <c r="DKS592" s="163"/>
      <c r="DKT592" s="163"/>
      <c r="DKU592" s="163"/>
      <c r="DKV592" s="163"/>
      <c r="DKW592" s="163"/>
      <c r="DKX592" s="163"/>
      <c r="DKY592" s="163"/>
      <c r="DKZ592" s="163"/>
      <c r="DLA592" s="163"/>
      <c r="DLB592" s="163"/>
      <c r="DLC592" s="163"/>
      <c r="DLD592" s="163"/>
      <c r="DLE592" s="163"/>
      <c r="DLF592" s="163"/>
      <c r="DLG592" s="163"/>
      <c r="DLH592" s="163"/>
      <c r="DLI592" s="163"/>
      <c r="DLJ592" s="163"/>
      <c r="DLK592" s="163"/>
      <c r="DLL592" s="163"/>
      <c r="DLM592" s="163"/>
      <c r="DLN592" s="163"/>
      <c r="DLO592" s="163"/>
      <c r="DLP592" s="163"/>
      <c r="DLQ592" s="163"/>
      <c r="DLR592" s="163"/>
      <c r="DLS592" s="163"/>
      <c r="DLT592" s="163"/>
      <c r="DLU592" s="163"/>
      <c r="DLV592" s="163"/>
      <c r="DLW592" s="163"/>
      <c r="DLX592" s="163"/>
      <c r="DLY592" s="163"/>
      <c r="DLZ592" s="163"/>
      <c r="DMA592" s="163"/>
      <c r="DMB592" s="163"/>
      <c r="DMC592" s="163"/>
      <c r="DMD592" s="163"/>
      <c r="DME592" s="163"/>
      <c r="DMF592" s="163"/>
      <c r="DMG592" s="163"/>
      <c r="DMH592" s="163"/>
      <c r="DMI592" s="163"/>
      <c r="DMJ592" s="163"/>
      <c r="DMK592" s="163"/>
      <c r="DML592" s="163"/>
      <c r="DMM592" s="163"/>
      <c r="DMN592" s="163"/>
      <c r="DMO592" s="163"/>
      <c r="DMP592" s="163"/>
      <c r="DMQ592" s="163"/>
      <c r="DMR592" s="163"/>
      <c r="DMS592" s="163"/>
      <c r="DMT592" s="163"/>
      <c r="DMU592" s="163"/>
      <c r="DMV592" s="163"/>
      <c r="DMW592" s="163"/>
      <c r="DMX592" s="163"/>
      <c r="DMY592" s="163"/>
      <c r="DMZ592" s="163"/>
      <c r="DNA592" s="163"/>
      <c r="DNB592" s="163"/>
      <c r="DNC592" s="163"/>
      <c r="DND592" s="163"/>
      <c r="DNE592" s="163"/>
      <c r="DNF592" s="163"/>
      <c r="DNG592" s="163"/>
      <c r="DNH592" s="163"/>
      <c r="DNI592" s="163"/>
      <c r="DNJ592" s="163"/>
      <c r="DNK592" s="163"/>
      <c r="DNL592" s="163"/>
      <c r="DNM592" s="163"/>
      <c r="DNN592" s="163"/>
      <c r="DNO592" s="163"/>
      <c r="DNP592" s="163"/>
      <c r="DNQ592" s="163"/>
      <c r="DNR592" s="163"/>
      <c r="DNS592" s="163"/>
      <c r="DNT592" s="163"/>
      <c r="DNU592" s="163"/>
      <c r="DNV592" s="163"/>
      <c r="DNW592" s="163"/>
      <c r="DNX592" s="163"/>
      <c r="DNY592" s="163"/>
      <c r="DNZ592" s="163"/>
      <c r="DOA592" s="163"/>
      <c r="DOB592" s="163"/>
      <c r="DOC592" s="163"/>
      <c r="DOD592" s="163"/>
      <c r="DOE592" s="163"/>
      <c r="DOF592" s="163"/>
      <c r="DOG592" s="163"/>
      <c r="DOH592" s="163"/>
      <c r="DOI592" s="163"/>
      <c r="DOJ592" s="163"/>
      <c r="DOK592" s="163"/>
      <c r="DOL592" s="163"/>
      <c r="DOM592" s="163"/>
      <c r="DON592" s="163"/>
      <c r="DOO592" s="163"/>
      <c r="DOP592" s="163"/>
      <c r="DOQ592" s="163"/>
      <c r="DOR592" s="163"/>
      <c r="DOS592" s="163"/>
      <c r="DOT592" s="163"/>
      <c r="DOU592" s="163"/>
      <c r="DOV592" s="163"/>
      <c r="DOW592" s="163"/>
      <c r="DOX592" s="163"/>
      <c r="DOY592" s="163"/>
      <c r="DOZ592" s="163"/>
      <c r="DPA592" s="163"/>
      <c r="DPB592" s="163"/>
      <c r="DPC592" s="163"/>
      <c r="DPD592" s="163"/>
      <c r="DPE592" s="163"/>
      <c r="DPF592" s="163"/>
      <c r="DPG592" s="163"/>
      <c r="DPH592" s="163"/>
      <c r="DPI592" s="163"/>
      <c r="DPJ592" s="163"/>
      <c r="DPK592" s="163"/>
      <c r="DPL592" s="163"/>
      <c r="DPM592" s="163"/>
      <c r="DPN592" s="163"/>
      <c r="DPO592" s="163"/>
      <c r="DPP592" s="163"/>
      <c r="DPQ592" s="163"/>
      <c r="DPR592" s="163"/>
      <c r="DPS592" s="163"/>
      <c r="DPT592" s="163"/>
      <c r="DPU592" s="163"/>
      <c r="DPV592" s="163"/>
      <c r="DPW592" s="163"/>
      <c r="DPX592" s="163"/>
      <c r="DPY592" s="163"/>
      <c r="DPZ592" s="163"/>
      <c r="DQA592" s="163"/>
      <c r="DQB592" s="163"/>
      <c r="DQC592" s="163"/>
      <c r="DQD592" s="163"/>
      <c r="DQE592" s="163"/>
      <c r="DQF592" s="163"/>
      <c r="DQG592" s="163"/>
      <c r="DQH592" s="163"/>
      <c r="DQI592" s="163"/>
      <c r="DQJ592" s="163"/>
      <c r="DQK592" s="163"/>
      <c r="DQL592" s="163"/>
      <c r="DQM592" s="163"/>
      <c r="DQN592" s="163"/>
      <c r="DQO592" s="163"/>
      <c r="DQP592" s="163"/>
      <c r="DQQ592" s="163"/>
      <c r="DQR592" s="163"/>
      <c r="DQS592" s="163"/>
      <c r="DQT592" s="163"/>
      <c r="DQU592" s="163"/>
      <c r="DQV592" s="163"/>
      <c r="DQW592" s="163"/>
      <c r="DQX592" s="163"/>
      <c r="DQY592" s="163"/>
      <c r="DQZ592" s="163"/>
      <c r="DRA592" s="163"/>
      <c r="DRB592" s="163"/>
      <c r="DRC592" s="163"/>
      <c r="DRD592" s="163"/>
      <c r="DRE592" s="163"/>
      <c r="DRF592" s="163"/>
      <c r="DRG592" s="163"/>
      <c r="DRH592" s="163"/>
      <c r="DRI592" s="163"/>
      <c r="DRJ592" s="163"/>
      <c r="DRK592" s="163"/>
      <c r="DRL592" s="163"/>
      <c r="DRM592" s="163"/>
      <c r="DRN592" s="163"/>
      <c r="DRO592" s="163"/>
      <c r="DRP592" s="163"/>
      <c r="DRQ592" s="163"/>
      <c r="DRR592" s="163"/>
      <c r="DRS592" s="163"/>
      <c r="DRT592" s="163"/>
      <c r="DRU592" s="163"/>
      <c r="DRV592" s="163"/>
      <c r="DRW592" s="163"/>
      <c r="DRX592" s="163"/>
      <c r="DRY592" s="163"/>
      <c r="DRZ592" s="163"/>
      <c r="DSA592" s="163"/>
      <c r="DSB592" s="163"/>
      <c r="DSC592" s="163"/>
      <c r="DSD592" s="163"/>
      <c r="DSE592" s="163"/>
      <c r="DSF592" s="163"/>
      <c r="DSG592" s="163"/>
      <c r="DSH592" s="163"/>
      <c r="DSI592" s="163"/>
      <c r="DSJ592" s="163"/>
      <c r="DSK592" s="163"/>
      <c r="DSL592" s="163"/>
      <c r="DSM592" s="163"/>
      <c r="DSN592" s="163"/>
      <c r="DSO592" s="163"/>
      <c r="DSP592" s="163"/>
      <c r="DSQ592" s="163"/>
      <c r="DSR592" s="163"/>
      <c r="DSS592" s="163"/>
      <c r="DST592" s="163"/>
      <c r="DSU592" s="163"/>
      <c r="DSV592" s="163"/>
      <c r="DSW592" s="163"/>
      <c r="DSX592" s="163"/>
      <c r="DSY592" s="163"/>
      <c r="DSZ592" s="163"/>
      <c r="DTA592" s="163"/>
      <c r="DTB592" s="163"/>
      <c r="DTC592" s="163"/>
      <c r="DTD592" s="163"/>
      <c r="DTE592" s="163"/>
      <c r="DTF592" s="163"/>
      <c r="DTG592" s="163"/>
      <c r="DTH592" s="163"/>
      <c r="DTI592" s="163"/>
      <c r="DTJ592" s="163"/>
      <c r="DTK592" s="163"/>
      <c r="DTL592" s="163"/>
      <c r="DTM592" s="163"/>
      <c r="DTN592" s="163"/>
      <c r="DTO592" s="163"/>
      <c r="DTP592" s="163"/>
      <c r="DTQ592" s="163"/>
      <c r="DTR592" s="163"/>
      <c r="DTS592" s="163"/>
      <c r="DTT592" s="163"/>
      <c r="DTU592" s="163"/>
      <c r="DTV592" s="163"/>
      <c r="DTW592" s="163"/>
      <c r="DTX592" s="163"/>
      <c r="DTY592" s="163"/>
      <c r="DTZ592" s="163"/>
      <c r="DUA592" s="163"/>
      <c r="DUB592" s="163"/>
      <c r="DUC592" s="163"/>
      <c r="DUD592" s="163"/>
      <c r="DUE592" s="163"/>
      <c r="DUF592" s="163"/>
      <c r="DUG592" s="163"/>
      <c r="DUH592" s="163"/>
      <c r="DUI592" s="163"/>
      <c r="DUJ592" s="163"/>
      <c r="DUK592" s="163"/>
      <c r="DUL592" s="163"/>
      <c r="DUM592" s="163"/>
      <c r="DUN592" s="163"/>
      <c r="DUO592" s="163"/>
      <c r="DUP592" s="163"/>
      <c r="DUQ592" s="163"/>
      <c r="DUR592" s="163"/>
      <c r="DUS592" s="163"/>
      <c r="DUT592" s="163"/>
      <c r="DUU592" s="163"/>
      <c r="DUV592" s="163"/>
      <c r="DUW592" s="163"/>
      <c r="DUX592" s="163"/>
      <c r="DUY592" s="163"/>
      <c r="DUZ592" s="163"/>
      <c r="DVA592" s="163"/>
      <c r="DVB592" s="163"/>
      <c r="DVC592" s="163"/>
      <c r="DVD592" s="163"/>
      <c r="DVE592" s="163"/>
      <c r="DVF592" s="163"/>
      <c r="DVG592" s="163"/>
      <c r="DVH592" s="163"/>
      <c r="DVI592" s="163"/>
      <c r="DVJ592" s="163"/>
      <c r="DVK592" s="163"/>
      <c r="DVL592" s="163"/>
      <c r="DVM592" s="163"/>
      <c r="DVN592" s="163"/>
      <c r="DVO592" s="163"/>
      <c r="DVP592" s="163"/>
      <c r="DVQ592" s="163"/>
      <c r="DVR592" s="163"/>
      <c r="DVS592" s="163"/>
      <c r="DVT592" s="163"/>
      <c r="DVU592" s="163"/>
      <c r="DVV592" s="163"/>
      <c r="DVW592" s="163"/>
      <c r="DVX592" s="163"/>
      <c r="DVY592" s="163"/>
      <c r="DVZ592" s="163"/>
      <c r="DWA592" s="163"/>
      <c r="DWB592" s="163"/>
      <c r="DWC592" s="163"/>
      <c r="DWD592" s="163"/>
      <c r="DWE592" s="163"/>
      <c r="DWF592" s="163"/>
      <c r="DWG592" s="163"/>
      <c r="DWH592" s="163"/>
      <c r="DWI592" s="163"/>
      <c r="DWJ592" s="163"/>
      <c r="DWK592" s="163"/>
      <c r="DWL592" s="163"/>
      <c r="DWM592" s="163"/>
      <c r="DWN592" s="163"/>
      <c r="DWO592" s="163"/>
      <c r="DWP592" s="163"/>
      <c r="DWQ592" s="163"/>
      <c r="DWR592" s="163"/>
      <c r="DWS592" s="163"/>
      <c r="DWT592" s="163"/>
      <c r="DWU592" s="163"/>
      <c r="DWV592" s="163"/>
      <c r="DWW592" s="163"/>
      <c r="DWX592" s="163"/>
      <c r="DWY592" s="163"/>
      <c r="DWZ592" s="163"/>
      <c r="DXA592" s="163"/>
      <c r="DXB592" s="163"/>
      <c r="DXC592" s="163"/>
      <c r="DXD592" s="163"/>
      <c r="DXE592" s="163"/>
      <c r="DXF592" s="163"/>
      <c r="DXG592" s="163"/>
      <c r="DXH592" s="163"/>
      <c r="DXI592" s="163"/>
      <c r="DXJ592" s="163"/>
      <c r="DXK592" s="163"/>
      <c r="DXL592" s="163"/>
      <c r="DXM592" s="163"/>
      <c r="DXN592" s="163"/>
      <c r="DXO592" s="163"/>
      <c r="DXP592" s="163"/>
      <c r="DXQ592" s="163"/>
      <c r="DXR592" s="163"/>
      <c r="DXS592" s="163"/>
      <c r="DXT592" s="163"/>
      <c r="DXU592" s="163"/>
      <c r="DXV592" s="163"/>
      <c r="DXW592" s="163"/>
      <c r="DXX592" s="163"/>
      <c r="DXY592" s="163"/>
      <c r="DXZ592" s="163"/>
      <c r="DYA592" s="163"/>
      <c r="DYB592" s="163"/>
      <c r="DYC592" s="163"/>
      <c r="DYD592" s="163"/>
      <c r="DYE592" s="163"/>
      <c r="DYF592" s="163"/>
      <c r="DYG592" s="163"/>
      <c r="DYH592" s="163"/>
      <c r="DYI592" s="163"/>
      <c r="DYJ592" s="163"/>
      <c r="DYK592" s="163"/>
      <c r="DYL592" s="163"/>
      <c r="DYM592" s="163"/>
      <c r="DYN592" s="163"/>
      <c r="DYO592" s="163"/>
      <c r="DYP592" s="163"/>
      <c r="DYQ592" s="163"/>
      <c r="DYR592" s="163"/>
      <c r="DYS592" s="163"/>
      <c r="DYT592" s="163"/>
      <c r="DYU592" s="163"/>
      <c r="DYV592" s="163"/>
      <c r="DYW592" s="163"/>
      <c r="DYX592" s="163"/>
      <c r="DYY592" s="163"/>
      <c r="DYZ592" s="163"/>
      <c r="DZA592" s="163"/>
      <c r="DZB592" s="163"/>
      <c r="DZC592" s="163"/>
      <c r="DZD592" s="163"/>
      <c r="DZE592" s="163"/>
      <c r="DZF592" s="163"/>
      <c r="DZG592" s="163"/>
      <c r="DZH592" s="163"/>
      <c r="DZI592" s="163"/>
      <c r="DZJ592" s="163"/>
      <c r="DZK592" s="163"/>
      <c r="DZL592" s="163"/>
      <c r="DZM592" s="163"/>
      <c r="DZN592" s="163"/>
      <c r="DZO592" s="163"/>
      <c r="DZP592" s="163"/>
      <c r="DZQ592" s="163"/>
      <c r="DZR592" s="163"/>
      <c r="DZS592" s="163"/>
      <c r="DZT592" s="163"/>
      <c r="DZU592" s="163"/>
      <c r="DZV592" s="163"/>
      <c r="DZW592" s="163"/>
      <c r="DZX592" s="163"/>
      <c r="DZY592" s="163"/>
      <c r="DZZ592" s="163"/>
      <c r="EAA592" s="163"/>
      <c r="EAB592" s="163"/>
      <c r="EAC592" s="163"/>
      <c r="EAD592" s="163"/>
      <c r="EAE592" s="163"/>
      <c r="EAF592" s="163"/>
      <c r="EAG592" s="163"/>
      <c r="EAH592" s="163"/>
      <c r="EAI592" s="163"/>
      <c r="EAJ592" s="163"/>
      <c r="EAK592" s="163"/>
      <c r="EAL592" s="163"/>
      <c r="EAM592" s="163"/>
      <c r="EAN592" s="163"/>
      <c r="EAO592" s="163"/>
      <c r="EAP592" s="163"/>
      <c r="EAQ592" s="163"/>
      <c r="EAR592" s="163"/>
      <c r="EAS592" s="163"/>
      <c r="EAT592" s="163"/>
      <c r="EAU592" s="163"/>
      <c r="EAV592" s="163"/>
      <c r="EAW592" s="163"/>
      <c r="EAX592" s="163"/>
      <c r="EAY592" s="163"/>
      <c r="EAZ592" s="163"/>
      <c r="EBA592" s="163"/>
      <c r="EBB592" s="163"/>
      <c r="EBC592" s="163"/>
      <c r="EBD592" s="163"/>
      <c r="EBE592" s="163"/>
      <c r="EBF592" s="163"/>
      <c r="EBG592" s="163"/>
      <c r="EBH592" s="163"/>
      <c r="EBI592" s="163"/>
      <c r="EBJ592" s="163"/>
      <c r="EBK592" s="163"/>
      <c r="EBL592" s="163"/>
      <c r="EBM592" s="163"/>
      <c r="EBN592" s="163"/>
      <c r="EBO592" s="163"/>
      <c r="EBP592" s="163"/>
      <c r="EBQ592" s="163"/>
      <c r="EBR592" s="163"/>
      <c r="EBS592" s="163"/>
      <c r="EBT592" s="163"/>
      <c r="EBU592" s="163"/>
      <c r="EBV592" s="163"/>
      <c r="EBW592" s="163"/>
      <c r="EBX592" s="163"/>
      <c r="EBY592" s="163"/>
      <c r="EBZ592" s="163"/>
      <c r="ECA592" s="163"/>
      <c r="ECB592" s="163"/>
      <c r="ECC592" s="163"/>
      <c r="ECD592" s="163"/>
      <c r="ECE592" s="163"/>
      <c r="ECF592" s="163"/>
      <c r="ECG592" s="163"/>
      <c r="ECH592" s="163"/>
      <c r="ECI592" s="163"/>
      <c r="ECJ592" s="163"/>
      <c r="ECK592" s="163"/>
      <c r="ECL592" s="163"/>
      <c r="ECM592" s="163"/>
      <c r="ECN592" s="163"/>
      <c r="ECO592" s="163"/>
      <c r="ECP592" s="163"/>
      <c r="ECQ592" s="163"/>
      <c r="ECR592" s="163"/>
      <c r="ECS592" s="163"/>
      <c r="ECT592" s="163"/>
      <c r="ECU592" s="163"/>
      <c r="ECV592" s="163"/>
      <c r="ECW592" s="163"/>
      <c r="ECX592" s="163"/>
      <c r="ECY592" s="163"/>
      <c r="ECZ592" s="163"/>
      <c r="EDA592" s="163"/>
      <c r="EDB592" s="163"/>
      <c r="EDC592" s="163"/>
      <c r="EDD592" s="163"/>
      <c r="EDE592" s="163"/>
      <c r="EDF592" s="163"/>
      <c r="EDG592" s="163"/>
      <c r="EDH592" s="163"/>
      <c r="EDI592" s="163"/>
      <c r="EDJ592" s="163"/>
      <c r="EDK592" s="163"/>
      <c r="EDL592" s="163"/>
      <c r="EDM592" s="163"/>
      <c r="EDN592" s="163"/>
      <c r="EDO592" s="163"/>
      <c r="EDP592" s="163"/>
      <c r="EDQ592" s="163"/>
      <c r="EDR592" s="163"/>
      <c r="EDS592" s="163"/>
      <c r="EDT592" s="163"/>
      <c r="EDU592" s="163"/>
      <c r="EDV592" s="163"/>
      <c r="EDW592" s="163"/>
      <c r="EDX592" s="163"/>
      <c r="EDY592" s="163"/>
      <c r="EDZ592" s="163"/>
      <c r="EEA592" s="163"/>
      <c r="EEB592" s="163"/>
      <c r="EEC592" s="163"/>
      <c r="EED592" s="163"/>
      <c r="EEE592" s="163"/>
      <c r="EEF592" s="163"/>
      <c r="EEG592" s="163"/>
      <c r="EEH592" s="163"/>
      <c r="EEI592" s="163"/>
      <c r="EEJ592" s="163"/>
      <c r="EEK592" s="163"/>
      <c r="EEL592" s="163"/>
      <c r="EEM592" s="163"/>
      <c r="EEN592" s="163"/>
      <c r="EEO592" s="163"/>
      <c r="EEP592" s="163"/>
      <c r="EEQ592" s="163"/>
      <c r="EER592" s="163"/>
      <c r="EES592" s="163"/>
      <c r="EET592" s="163"/>
      <c r="EEU592" s="163"/>
      <c r="EEV592" s="163"/>
      <c r="EEW592" s="163"/>
      <c r="EEX592" s="163"/>
      <c r="EEY592" s="163"/>
      <c r="EEZ592" s="163"/>
      <c r="EFA592" s="163"/>
      <c r="EFB592" s="163"/>
      <c r="EFC592" s="163"/>
      <c r="EFD592" s="163"/>
      <c r="EFE592" s="163"/>
      <c r="EFF592" s="163"/>
      <c r="EFG592" s="163"/>
      <c r="EFH592" s="163"/>
      <c r="EFI592" s="163"/>
      <c r="EFJ592" s="163"/>
      <c r="EFK592" s="163"/>
      <c r="EFL592" s="163"/>
      <c r="EFM592" s="163"/>
      <c r="EFN592" s="163"/>
      <c r="EFO592" s="163"/>
      <c r="EFP592" s="163"/>
      <c r="EFQ592" s="163"/>
      <c r="EFR592" s="163"/>
      <c r="EFS592" s="163"/>
      <c r="EFT592" s="163"/>
      <c r="EFU592" s="163"/>
      <c r="EFV592" s="163"/>
      <c r="EFW592" s="163"/>
      <c r="EFX592" s="163"/>
      <c r="EFY592" s="163"/>
      <c r="EFZ592" s="163"/>
      <c r="EGA592" s="163"/>
      <c r="EGB592" s="163"/>
      <c r="EGC592" s="163"/>
      <c r="EGD592" s="163"/>
      <c r="EGE592" s="163"/>
      <c r="EGF592" s="163"/>
      <c r="EGG592" s="163"/>
      <c r="EGH592" s="163"/>
      <c r="EGI592" s="163"/>
      <c r="EGJ592" s="163"/>
      <c r="EGK592" s="163"/>
      <c r="EGL592" s="163"/>
      <c r="EGM592" s="163"/>
      <c r="EGN592" s="163"/>
      <c r="EGO592" s="163"/>
      <c r="EGP592" s="163"/>
      <c r="EGQ592" s="163"/>
      <c r="EGR592" s="163"/>
      <c r="EGS592" s="163"/>
      <c r="EGT592" s="163"/>
      <c r="EGU592" s="163"/>
      <c r="EGV592" s="163"/>
      <c r="EGW592" s="163"/>
      <c r="EGX592" s="163"/>
      <c r="EGY592" s="163"/>
      <c r="EGZ592" s="163"/>
      <c r="EHA592" s="163"/>
      <c r="EHB592" s="163"/>
      <c r="EHC592" s="163"/>
      <c r="EHD592" s="163"/>
      <c r="EHE592" s="163"/>
      <c r="EHF592" s="163"/>
      <c r="EHG592" s="163"/>
      <c r="EHH592" s="163"/>
      <c r="EHI592" s="163"/>
      <c r="EHJ592" s="163"/>
      <c r="EHK592" s="163"/>
      <c r="EHL592" s="163"/>
      <c r="EHM592" s="163"/>
      <c r="EHN592" s="163"/>
      <c r="EHO592" s="163"/>
      <c r="EHP592" s="163"/>
      <c r="EHQ592" s="163"/>
      <c r="EHR592" s="163"/>
      <c r="EHS592" s="163"/>
      <c r="EHT592" s="163"/>
      <c r="EHU592" s="163"/>
      <c r="EHV592" s="163"/>
      <c r="EHW592" s="163"/>
      <c r="EHX592" s="163"/>
      <c r="EHY592" s="163"/>
      <c r="EHZ592" s="163"/>
      <c r="EIA592" s="163"/>
      <c r="EIB592" s="163"/>
      <c r="EIC592" s="163"/>
      <c r="EID592" s="163"/>
      <c r="EIE592" s="163"/>
      <c r="EIF592" s="163"/>
      <c r="EIG592" s="163"/>
      <c r="EIH592" s="163"/>
      <c r="EII592" s="163"/>
      <c r="EIJ592" s="163"/>
      <c r="EIK592" s="163"/>
      <c r="EIL592" s="163"/>
      <c r="EIM592" s="163"/>
      <c r="EIN592" s="163"/>
      <c r="EIO592" s="163"/>
      <c r="EIP592" s="163"/>
      <c r="EIQ592" s="163"/>
      <c r="EIR592" s="163"/>
      <c r="EIS592" s="163"/>
      <c r="EIT592" s="163"/>
      <c r="EIU592" s="163"/>
      <c r="EIV592" s="163"/>
      <c r="EIW592" s="163"/>
      <c r="EIX592" s="163"/>
      <c r="EIY592" s="163"/>
      <c r="EIZ592" s="163"/>
      <c r="EJA592" s="163"/>
      <c r="EJB592" s="163"/>
      <c r="EJC592" s="163"/>
      <c r="EJD592" s="163"/>
      <c r="EJE592" s="163"/>
      <c r="EJF592" s="163"/>
      <c r="EJG592" s="163"/>
      <c r="EJH592" s="163"/>
      <c r="EJI592" s="163"/>
      <c r="EJJ592" s="163"/>
      <c r="EJK592" s="163"/>
      <c r="EJL592" s="163"/>
      <c r="EJM592" s="163"/>
      <c r="EJN592" s="163"/>
      <c r="EJO592" s="163"/>
      <c r="EJP592" s="163"/>
      <c r="EJQ592" s="163"/>
      <c r="EJR592" s="163"/>
      <c r="EJS592" s="163"/>
      <c r="EJT592" s="163"/>
      <c r="EJU592" s="163"/>
      <c r="EJV592" s="163"/>
      <c r="EJW592" s="163"/>
      <c r="EJX592" s="163"/>
      <c r="EJY592" s="163"/>
      <c r="EJZ592" s="163"/>
      <c r="EKA592" s="163"/>
      <c r="EKB592" s="163"/>
      <c r="EKC592" s="163"/>
      <c r="EKD592" s="163"/>
      <c r="EKE592" s="163"/>
      <c r="EKF592" s="163"/>
      <c r="EKG592" s="163"/>
      <c r="EKH592" s="163"/>
      <c r="EKI592" s="163"/>
      <c r="EKJ592" s="163"/>
      <c r="EKK592" s="163"/>
      <c r="EKL592" s="163"/>
      <c r="EKM592" s="163"/>
      <c r="EKN592" s="163"/>
      <c r="EKO592" s="163"/>
      <c r="EKP592" s="163"/>
      <c r="EKQ592" s="163"/>
      <c r="EKR592" s="163"/>
      <c r="EKS592" s="163"/>
      <c r="EKT592" s="163"/>
      <c r="EKU592" s="163"/>
      <c r="EKV592" s="163"/>
      <c r="EKW592" s="163"/>
      <c r="EKX592" s="163"/>
      <c r="EKY592" s="163"/>
      <c r="EKZ592" s="163"/>
      <c r="ELA592" s="163"/>
      <c r="ELB592" s="163"/>
      <c r="ELC592" s="163"/>
      <c r="ELD592" s="163"/>
      <c r="ELE592" s="163"/>
      <c r="ELF592" s="163"/>
      <c r="ELG592" s="163"/>
      <c r="ELH592" s="163"/>
      <c r="ELI592" s="163"/>
      <c r="ELJ592" s="163"/>
      <c r="ELK592" s="163"/>
      <c r="ELL592" s="163"/>
      <c r="ELM592" s="163"/>
      <c r="ELN592" s="163"/>
      <c r="ELO592" s="163"/>
      <c r="ELP592" s="163"/>
      <c r="ELQ592" s="163"/>
      <c r="ELR592" s="163"/>
      <c r="ELS592" s="163"/>
      <c r="ELT592" s="163"/>
      <c r="ELU592" s="163"/>
      <c r="ELV592" s="163"/>
      <c r="ELW592" s="163"/>
      <c r="ELX592" s="163"/>
      <c r="ELY592" s="163"/>
      <c r="ELZ592" s="163"/>
      <c r="EMA592" s="163"/>
      <c r="EMB592" s="163"/>
      <c r="EMC592" s="163"/>
      <c r="EMD592" s="163"/>
      <c r="EME592" s="163"/>
      <c r="EMF592" s="163"/>
      <c r="EMG592" s="163"/>
      <c r="EMH592" s="163"/>
      <c r="EMI592" s="163"/>
      <c r="EMJ592" s="163"/>
      <c r="EMK592" s="163"/>
      <c r="EML592" s="163"/>
      <c r="EMM592" s="163"/>
      <c r="EMN592" s="163"/>
      <c r="EMO592" s="163"/>
      <c r="EMP592" s="163"/>
      <c r="EMQ592" s="163"/>
      <c r="EMR592" s="163"/>
      <c r="EMS592" s="163"/>
      <c r="EMT592" s="163"/>
      <c r="EMU592" s="163"/>
      <c r="EMV592" s="163"/>
      <c r="EMW592" s="163"/>
      <c r="EMX592" s="163"/>
      <c r="EMY592" s="163"/>
      <c r="EMZ592" s="163"/>
      <c r="ENA592" s="163"/>
      <c r="ENB592" s="163"/>
      <c r="ENC592" s="163"/>
      <c r="END592" s="163"/>
      <c r="ENE592" s="163"/>
      <c r="ENF592" s="163"/>
      <c r="ENG592" s="163"/>
      <c r="ENH592" s="163"/>
      <c r="ENI592" s="163"/>
      <c r="ENJ592" s="163"/>
      <c r="ENK592" s="163"/>
      <c r="ENL592" s="163"/>
      <c r="ENM592" s="163"/>
      <c r="ENN592" s="163"/>
      <c r="ENO592" s="163"/>
      <c r="ENP592" s="163"/>
      <c r="ENQ592" s="163"/>
      <c r="ENR592" s="163"/>
      <c r="ENS592" s="163"/>
      <c r="ENT592" s="163"/>
      <c r="ENU592" s="163"/>
      <c r="ENV592" s="163"/>
      <c r="ENW592" s="163"/>
      <c r="ENX592" s="163"/>
      <c r="ENY592" s="163"/>
      <c r="ENZ592" s="163"/>
      <c r="EOA592" s="163"/>
      <c r="EOB592" s="163"/>
      <c r="EOC592" s="163"/>
      <c r="EOD592" s="163"/>
      <c r="EOE592" s="163"/>
      <c r="EOF592" s="163"/>
      <c r="EOG592" s="163"/>
      <c r="EOH592" s="163"/>
      <c r="EOI592" s="163"/>
      <c r="EOJ592" s="163"/>
      <c r="EOK592" s="163"/>
      <c r="EOL592" s="163"/>
      <c r="EOM592" s="163"/>
      <c r="EON592" s="163"/>
      <c r="EOO592" s="163"/>
      <c r="EOP592" s="163"/>
      <c r="EOQ592" s="163"/>
      <c r="EOR592" s="163"/>
      <c r="EOS592" s="163"/>
      <c r="EOT592" s="163"/>
      <c r="EOU592" s="163"/>
      <c r="EOV592" s="163"/>
      <c r="EOW592" s="163"/>
      <c r="EOX592" s="163"/>
      <c r="EOY592" s="163"/>
      <c r="EOZ592" s="163"/>
      <c r="EPA592" s="163"/>
      <c r="EPB592" s="163"/>
      <c r="EPC592" s="163"/>
      <c r="EPD592" s="163"/>
      <c r="EPE592" s="163"/>
      <c r="EPF592" s="163"/>
      <c r="EPG592" s="163"/>
      <c r="EPH592" s="163"/>
      <c r="EPI592" s="163"/>
      <c r="EPJ592" s="163"/>
      <c r="EPK592" s="163"/>
      <c r="EPL592" s="163"/>
      <c r="EPM592" s="163"/>
      <c r="EPN592" s="163"/>
      <c r="EPO592" s="163"/>
      <c r="EPP592" s="163"/>
      <c r="EPQ592" s="163"/>
      <c r="EPR592" s="163"/>
      <c r="EPS592" s="163"/>
      <c r="EPT592" s="163"/>
      <c r="EPU592" s="163"/>
      <c r="EPV592" s="163"/>
      <c r="EPW592" s="163"/>
      <c r="EPX592" s="163"/>
      <c r="EPY592" s="163"/>
      <c r="EPZ592" s="163"/>
      <c r="EQA592" s="163"/>
      <c r="EQB592" s="163"/>
      <c r="EQC592" s="163"/>
      <c r="EQD592" s="163"/>
      <c r="EQE592" s="163"/>
      <c r="EQF592" s="163"/>
      <c r="EQG592" s="163"/>
      <c r="EQH592" s="163"/>
      <c r="EQI592" s="163"/>
      <c r="EQJ592" s="163"/>
      <c r="EQK592" s="163"/>
      <c r="EQL592" s="163"/>
      <c r="EQM592" s="163"/>
      <c r="EQN592" s="163"/>
      <c r="EQO592" s="163"/>
      <c r="EQP592" s="163"/>
      <c r="EQQ592" s="163"/>
      <c r="EQR592" s="163"/>
      <c r="EQS592" s="163"/>
      <c r="EQT592" s="163"/>
      <c r="EQU592" s="163"/>
      <c r="EQV592" s="163"/>
      <c r="EQW592" s="163"/>
      <c r="EQX592" s="163"/>
      <c r="EQY592" s="163"/>
      <c r="EQZ592" s="163"/>
      <c r="ERA592" s="163"/>
      <c r="ERB592" s="163"/>
      <c r="ERC592" s="163"/>
      <c r="ERD592" s="163"/>
      <c r="ERE592" s="163"/>
      <c r="ERF592" s="163"/>
      <c r="ERG592" s="163"/>
      <c r="ERH592" s="163"/>
      <c r="ERI592" s="163"/>
      <c r="ERJ592" s="163"/>
      <c r="ERK592" s="163"/>
      <c r="ERL592" s="163"/>
      <c r="ERM592" s="163"/>
      <c r="ERN592" s="163"/>
      <c r="ERO592" s="163"/>
      <c r="ERP592" s="163"/>
      <c r="ERQ592" s="163"/>
      <c r="ERR592" s="163"/>
      <c r="ERS592" s="163"/>
      <c r="ERT592" s="163"/>
      <c r="ERU592" s="163"/>
      <c r="ERV592" s="163"/>
      <c r="ERW592" s="163"/>
      <c r="ERX592" s="163"/>
      <c r="ERY592" s="163"/>
      <c r="ERZ592" s="163"/>
      <c r="ESA592" s="163"/>
      <c r="ESB592" s="163"/>
      <c r="ESC592" s="163"/>
      <c r="ESD592" s="163"/>
      <c r="ESE592" s="163"/>
      <c r="ESF592" s="163"/>
      <c r="ESG592" s="163"/>
      <c r="ESH592" s="163"/>
      <c r="ESI592" s="163"/>
      <c r="ESJ592" s="163"/>
      <c r="ESK592" s="163"/>
      <c r="ESL592" s="163"/>
      <c r="ESM592" s="163"/>
      <c r="ESN592" s="163"/>
      <c r="ESO592" s="163"/>
      <c r="ESP592" s="163"/>
      <c r="ESQ592" s="163"/>
      <c r="ESR592" s="163"/>
      <c r="ESS592" s="163"/>
      <c r="EST592" s="163"/>
      <c r="ESU592" s="163"/>
      <c r="ESV592" s="163"/>
      <c r="ESW592" s="163"/>
      <c r="ESX592" s="163"/>
      <c r="ESY592" s="163"/>
      <c r="ESZ592" s="163"/>
      <c r="ETA592" s="163"/>
      <c r="ETB592" s="163"/>
      <c r="ETC592" s="163"/>
      <c r="ETD592" s="163"/>
      <c r="ETE592" s="163"/>
      <c r="ETF592" s="163"/>
      <c r="ETG592" s="163"/>
      <c r="ETH592" s="163"/>
      <c r="ETI592" s="163"/>
      <c r="ETJ592" s="163"/>
      <c r="ETK592" s="163"/>
      <c r="ETL592" s="163"/>
      <c r="ETM592" s="163"/>
      <c r="ETN592" s="163"/>
      <c r="ETO592" s="163"/>
      <c r="ETP592" s="163"/>
      <c r="ETQ592" s="163"/>
      <c r="ETR592" s="163"/>
      <c r="ETS592" s="163"/>
      <c r="ETT592" s="163"/>
      <c r="ETU592" s="163"/>
      <c r="ETV592" s="163"/>
      <c r="ETW592" s="163"/>
      <c r="ETX592" s="163"/>
      <c r="ETY592" s="163"/>
      <c r="ETZ592" s="163"/>
      <c r="EUA592" s="163"/>
      <c r="EUB592" s="163"/>
      <c r="EUC592" s="163"/>
      <c r="EUD592" s="163"/>
      <c r="EUE592" s="163"/>
      <c r="EUF592" s="163"/>
      <c r="EUG592" s="163"/>
      <c r="EUH592" s="163"/>
      <c r="EUI592" s="163"/>
      <c r="EUJ592" s="163"/>
      <c r="EUK592" s="163"/>
      <c r="EUL592" s="163"/>
      <c r="EUM592" s="163"/>
      <c r="EUN592" s="163"/>
      <c r="EUO592" s="163"/>
      <c r="EUP592" s="163"/>
      <c r="EUQ592" s="163"/>
      <c r="EUR592" s="163"/>
      <c r="EUS592" s="163"/>
      <c r="EUT592" s="163"/>
      <c r="EUU592" s="163"/>
      <c r="EUV592" s="163"/>
      <c r="EUW592" s="163"/>
      <c r="EUX592" s="163"/>
      <c r="EUY592" s="163"/>
      <c r="EUZ592" s="163"/>
      <c r="EVA592" s="163"/>
      <c r="EVB592" s="163"/>
      <c r="EVC592" s="163"/>
      <c r="EVD592" s="163"/>
      <c r="EVE592" s="163"/>
      <c r="EVF592" s="163"/>
      <c r="EVG592" s="163"/>
      <c r="EVH592" s="163"/>
      <c r="EVI592" s="163"/>
      <c r="EVJ592" s="163"/>
      <c r="EVK592" s="163"/>
      <c r="EVL592" s="163"/>
      <c r="EVM592" s="163"/>
      <c r="EVN592" s="163"/>
      <c r="EVO592" s="163"/>
      <c r="EVP592" s="163"/>
      <c r="EVQ592" s="163"/>
      <c r="EVR592" s="163"/>
      <c r="EVS592" s="163"/>
      <c r="EVT592" s="163"/>
      <c r="EVU592" s="163"/>
      <c r="EVV592" s="163"/>
      <c r="EVW592" s="163"/>
      <c r="EVX592" s="163"/>
      <c r="EVY592" s="163"/>
      <c r="EVZ592" s="163"/>
      <c r="EWA592" s="163"/>
      <c r="EWB592" s="163"/>
      <c r="EWC592" s="163"/>
      <c r="EWD592" s="163"/>
      <c r="EWE592" s="163"/>
      <c r="EWF592" s="163"/>
      <c r="EWG592" s="163"/>
      <c r="EWH592" s="163"/>
      <c r="EWI592" s="163"/>
      <c r="EWJ592" s="163"/>
      <c r="EWK592" s="163"/>
      <c r="EWL592" s="163"/>
      <c r="EWM592" s="163"/>
      <c r="EWN592" s="163"/>
      <c r="EWO592" s="163"/>
      <c r="EWP592" s="163"/>
      <c r="EWQ592" s="163"/>
      <c r="EWR592" s="163"/>
      <c r="EWS592" s="163"/>
      <c r="EWT592" s="163"/>
      <c r="EWU592" s="163"/>
      <c r="EWV592" s="163"/>
      <c r="EWW592" s="163"/>
      <c r="EWX592" s="163"/>
      <c r="EWY592" s="163"/>
      <c r="EWZ592" s="163"/>
      <c r="EXA592" s="163"/>
      <c r="EXB592" s="163"/>
      <c r="EXC592" s="163"/>
      <c r="EXD592" s="163"/>
      <c r="EXE592" s="163"/>
      <c r="EXF592" s="163"/>
      <c r="EXG592" s="163"/>
      <c r="EXH592" s="163"/>
      <c r="EXI592" s="163"/>
      <c r="EXJ592" s="163"/>
      <c r="EXK592" s="163"/>
      <c r="EXL592" s="163"/>
      <c r="EXM592" s="163"/>
      <c r="EXN592" s="163"/>
      <c r="EXO592" s="163"/>
      <c r="EXP592" s="163"/>
      <c r="EXQ592" s="163"/>
      <c r="EXR592" s="163"/>
      <c r="EXS592" s="163"/>
      <c r="EXT592" s="163"/>
      <c r="EXU592" s="163"/>
      <c r="EXV592" s="163"/>
      <c r="EXW592" s="163"/>
      <c r="EXX592" s="163"/>
      <c r="EXY592" s="163"/>
      <c r="EXZ592" s="163"/>
      <c r="EYA592" s="163"/>
      <c r="EYB592" s="163"/>
      <c r="EYC592" s="163"/>
      <c r="EYD592" s="163"/>
      <c r="EYE592" s="163"/>
      <c r="EYF592" s="163"/>
      <c r="EYG592" s="163"/>
      <c r="EYH592" s="163"/>
      <c r="EYI592" s="163"/>
      <c r="EYJ592" s="163"/>
      <c r="EYK592" s="163"/>
      <c r="EYL592" s="163"/>
      <c r="EYM592" s="163"/>
      <c r="EYN592" s="163"/>
      <c r="EYO592" s="163"/>
      <c r="EYP592" s="163"/>
      <c r="EYQ592" s="163"/>
      <c r="EYR592" s="163"/>
      <c r="EYS592" s="163"/>
      <c r="EYT592" s="163"/>
      <c r="EYU592" s="163"/>
      <c r="EYV592" s="163"/>
      <c r="EYW592" s="163"/>
      <c r="EYX592" s="163"/>
      <c r="EYY592" s="163"/>
      <c r="EYZ592" s="163"/>
      <c r="EZA592" s="163"/>
      <c r="EZB592" s="163"/>
      <c r="EZC592" s="163"/>
      <c r="EZD592" s="163"/>
      <c r="EZE592" s="163"/>
      <c r="EZF592" s="163"/>
      <c r="EZG592" s="163"/>
      <c r="EZH592" s="163"/>
      <c r="EZI592" s="163"/>
      <c r="EZJ592" s="163"/>
      <c r="EZK592" s="163"/>
      <c r="EZL592" s="163"/>
      <c r="EZM592" s="163"/>
      <c r="EZN592" s="163"/>
      <c r="EZO592" s="163"/>
      <c r="EZP592" s="163"/>
      <c r="EZQ592" s="163"/>
      <c r="EZR592" s="163"/>
      <c r="EZS592" s="163"/>
      <c r="EZT592" s="163"/>
      <c r="EZU592" s="163"/>
      <c r="EZV592" s="163"/>
      <c r="EZW592" s="163"/>
      <c r="EZX592" s="163"/>
      <c r="EZY592" s="163"/>
      <c r="EZZ592" s="163"/>
      <c r="FAA592" s="163"/>
      <c r="FAB592" s="163"/>
      <c r="FAC592" s="163"/>
      <c r="FAD592" s="163"/>
      <c r="FAE592" s="163"/>
      <c r="FAF592" s="163"/>
      <c r="FAG592" s="163"/>
      <c r="FAH592" s="163"/>
      <c r="FAI592" s="163"/>
      <c r="FAJ592" s="163"/>
      <c r="FAK592" s="163"/>
      <c r="FAL592" s="163"/>
      <c r="FAM592" s="163"/>
      <c r="FAN592" s="163"/>
      <c r="FAO592" s="163"/>
      <c r="FAP592" s="163"/>
      <c r="FAQ592" s="163"/>
      <c r="FAR592" s="163"/>
      <c r="FAS592" s="163"/>
      <c r="FAT592" s="163"/>
      <c r="FAU592" s="163"/>
      <c r="FAV592" s="163"/>
      <c r="FAW592" s="163"/>
      <c r="FAX592" s="163"/>
      <c r="FAY592" s="163"/>
      <c r="FAZ592" s="163"/>
      <c r="FBA592" s="163"/>
      <c r="FBB592" s="163"/>
      <c r="FBC592" s="163"/>
      <c r="FBD592" s="163"/>
      <c r="FBE592" s="163"/>
      <c r="FBF592" s="163"/>
      <c r="FBG592" s="163"/>
      <c r="FBH592" s="163"/>
      <c r="FBI592" s="163"/>
      <c r="FBJ592" s="163"/>
      <c r="FBK592" s="163"/>
      <c r="FBL592" s="163"/>
      <c r="FBM592" s="163"/>
      <c r="FBN592" s="163"/>
      <c r="FBO592" s="163"/>
      <c r="FBP592" s="163"/>
      <c r="FBQ592" s="163"/>
      <c r="FBR592" s="163"/>
      <c r="FBS592" s="163"/>
      <c r="FBT592" s="163"/>
      <c r="FBU592" s="163"/>
      <c r="FBV592" s="163"/>
      <c r="FBW592" s="163"/>
      <c r="FBX592" s="163"/>
      <c r="FBY592" s="163"/>
      <c r="FBZ592" s="163"/>
      <c r="FCA592" s="163"/>
      <c r="FCB592" s="163"/>
      <c r="FCC592" s="163"/>
      <c r="FCD592" s="163"/>
      <c r="FCE592" s="163"/>
      <c r="FCF592" s="163"/>
      <c r="FCG592" s="163"/>
      <c r="FCH592" s="163"/>
      <c r="FCI592" s="163"/>
      <c r="FCJ592" s="163"/>
      <c r="FCK592" s="163"/>
      <c r="FCL592" s="163"/>
      <c r="FCM592" s="163"/>
      <c r="FCN592" s="163"/>
      <c r="FCO592" s="163"/>
      <c r="FCP592" s="163"/>
      <c r="FCQ592" s="163"/>
      <c r="FCR592" s="163"/>
      <c r="FCS592" s="163"/>
      <c r="FCT592" s="163"/>
      <c r="FCU592" s="163"/>
      <c r="FCV592" s="163"/>
      <c r="FCW592" s="163"/>
      <c r="FCX592" s="163"/>
      <c r="FCY592" s="163"/>
      <c r="FCZ592" s="163"/>
      <c r="FDA592" s="163"/>
      <c r="FDB592" s="163"/>
      <c r="FDC592" s="163"/>
      <c r="FDD592" s="163"/>
      <c r="FDE592" s="163"/>
      <c r="FDF592" s="163"/>
      <c r="FDG592" s="163"/>
      <c r="FDH592" s="163"/>
      <c r="FDI592" s="163"/>
      <c r="FDJ592" s="163"/>
      <c r="FDK592" s="163"/>
      <c r="FDL592" s="163"/>
      <c r="FDM592" s="163"/>
      <c r="FDN592" s="163"/>
      <c r="FDO592" s="163"/>
      <c r="FDP592" s="163"/>
      <c r="FDQ592" s="163"/>
      <c r="FDR592" s="163"/>
      <c r="FDS592" s="163"/>
      <c r="FDT592" s="163"/>
      <c r="FDU592" s="163"/>
      <c r="FDV592" s="163"/>
      <c r="FDW592" s="163"/>
      <c r="FDX592" s="163"/>
      <c r="FDY592" s="163"/>
      <c r="FDZ592" s="163"/>
      <c r="FEA592" s="163"/>
      <c r="FEB592" s="163"/>
      <c r="FEC592" s="163"/>
      <c r="FED592" s="163"/>
      <c r="FEE592" s="163"/>
      <c r="FEF592" s="163"/>
      <c r="FEG592" s="163"/>
      <c r="FEH592" s="163"/>
      <c r="FEI592" s="163"/>
      <c r="FEJ592" s="163"/>
      <c r="FEK592" s="163"/>
      <c r="FEL592" s="163"/>
      <c r="FEM592" s="163"/>
      <c r="FEN592" s="163"/>
      <c r="FEO592" s="163"/>
      <c r="FEP592" s="163"/>
      <c r="FEQ592" s="163"/>
      <c r="FER592" s="163"/>
      <c r="FES592" s="163"/>
      <c r="FET592" s="163"/>
      <c r="FEU592" s="163"/>
      <c r="FEV592" s="163"/>
      <c r="FEW592" s="163"/>
      <c r="FEX592" s="163"/>
      <c r="FEY592" s="163"/>
      <c r="FEZ592" s="163"/>
      <c r="FFA592" s="163"/>
      <c r="FFB592" s="163"/>
      <c r="FFC592" s="163"/>
      <c r="FFD592" s="163"/>
      <c r="FFE592" s="163"/>
      <c r="FFF592" s="163"/>
      <c r="FFG592" s="163"/>
      <c r="FFH592" s="163"/>
      <c r="FFI592" s="163"/>
      <c r="FFJ592" s="163"/>
      <c r="FFK592" s="163"/>
      <c r="FFL592" s="163"/>
      <c r="FFM592" s="163"/>
      <c r="FFN592" s="163"/>
      <c r="FFO592" s="163"/>
      <c r="FFP592" s="163"/>
      <c r="FFQ592" s="163"/>
      <c r="FFR592" s="163"/>
      <c r="FFS592" s="163"/>
      <c r="FFT592" s="163"/>
      <c r="FFU592" s="163"/>
      <c r="FFV592" s="163"/>
      <c r="FFW592" s="163"/>
      <c r="FFX592" s="163"/>
      <c r="FFY592" s="163"/>
      <c r="FFZ592" s="163"/>
      <c r="FGA592" s="163"/>
      <c r="FGB592" s="163"/>
      <c r="FGC592" s="163"/>
      <c r="FGD592" s="163"/>
      <c r="FGE592" s="163"/>
      <c r="FGF592" s="163"/>
      <c r="FGG592" s="163"/>
      <c r="FGH592" s="163"/>
      <c r="FGI592" s="163"/>
      <c r="FGJ592" s="163"/>
      <c r="FGK592" s="163"/>
      <c r="FGL592" s="163"/>
      <c r="FGM592" s="163"/>
      <c r="FGN592" s="163"/>
      <c r="FGO592" s="163"/>
      <c r="FGP592" s="163"/>
      <c r="FGQ592" s="163"/>
      <c r="FGR592" s="163"/>
      <c r="FGS592" s="163"/>
      <c r="FGT592" s="163"/>
      <c r="FGU592" s="163"/>
      <c r="FGV592" s="163"/>
      <c r="FGW592" s="163"/>
      <c r="FGX592" s="163"/>
      <c r="FGY592" s="163"/>
      <c r="FGZ592" s="163"/>
      <c r="FHA592" s="163"/>
      <c r="FHB592" s="163"/>
      <c r="FHC592" s="163"/>
      <c r="FHD592" s="163"/>
      <c r="FHE592" s="163"/>
      <c r="FHF592" s="163"/>
      <c r="FHG592" s="163"/>
      <c r="FHH592" s="163"/>
      <c r="FHI592" s="163"/>
      <c r="FHJ592" s="163"/>
      <c r="FHK592" s="163"/>
      <c r="FHL592" s="163"/>
      <c r="FHM592" s="163"/>
      <c r="FHN592" s="163"/>
      <c r="FHO592" s="163"/>
      <c r="FHP592" s="163"/>
      <c r="FHQ592" s="163"/>
      <c r="FHR592" s="163"/>
      <c r="FHS592" s="163"/>
      <c r="FHT592" s="163"/>
      <c r="FHU592" s="163"/>
      <c r="FHV592" s="163"/>
      <c r="FHW592" s="163"/>
      <c r="FHX592" s="163"/>
      <c r="FHY592" s="163"/>
      <c r="FHZ592" s="163"/>
      <c r="FIA592" s="163"/>
      <c r="FIB592" s="163"/>
      <c r="FIC592" s="163"/>
      <c r="FID592" s="163"/>
      <c r="FIE592" s="163"/>
      <c r="FIF592" s="163"/>
      <c r="FIG592" s="163"/>
      <c r="FIH592" s="163"/>
      <c r="FII592" s="163"/>
      <c r="FIJ592" s="163"/>
      <c r="FIK592" s="163"/>
      <c r="FIL592" s="163"/>
      <c r="FIM592" s="163"/>
      <c r="FIN592" s="163"/>
      <c r="FIO592" s="163"/>
      <c r="FIP592" s="163"/>
      <c r="FIQ592" s="163"/>
      <c r="FIR592" s="163"/>
      <c r="FIS592" s="163"/>
      <c r="FIT592" s="163"/>
      <c r="FIU592" s="163"/>
      <c r="FIV592" s="163"/>
      <c r="FIW592" s="163"/>
      <c r="FIX592" s="163"/>
      <c r="FIY592" s="163"/>
      <c r="FIZ592" s="163"/>
      <c r="FJA592" s="163"/>
      <c r="FJB592" s="163"/>
      <c r="FJC592" s="163"/>
      <c r="FJD592" s="163"/>
      <c r="FJE592" s="163"/>
      <c r="FJF592" s="163"/>
      <c r="FJG592" s="163"/>
      <c r="FJH592" s="163"/>
      <c r="FJI592" s="163"/>
      <c r="FJJ592" s="163"/>
      <c r="FJK592" s="163"/>
      <c r="FJL592" s="163"/>
      <c r="FJM592" s="163"/>
      <c r="FJN592" s="163"/>
      <c r="FJO592" s="163"/>
      <c r="FJP592" s="163"/>
      <c r="FJQ592" s="163"/>
      <c r="FJR592" s="163"/>
      <c r="FJS592" s="163"/>
      <c r="FJT592" s="163"/>
      <c r="FJU592" s="163"/>
      <c r="FJV592" s="163"/>
      <c r="FJW592" s="163"/>
      <c r="FJX592" s="163"/>
      <c r="FJY592" s="163"/>
      <c r="FJZ592" s="163"/>
      <c r="FKA592" s="163"/>
      <c r="FKB592" s="163"/>
      <c r="FKC592" s="163"/>
      <c r="FKD592" s="163"/>
      <c r="FKE592" s="163"/>
      <c r="FKF592" s="163"/>
      <c r="FKG592" s="163"/>
      <c r="FKH592" s="163"/>
      <c r="FKI592" s="163"/>
      <c r="FKJ592" s="163"/>
      <c r="FKK592" s="163"/>
      <c r="FKL592" s="163"/>
      <c r="FKM592" s="163"/>
      <c r="FKN592" s="163"/>
      <c r="FKO592" s="163"/>
      <c r="FKP592" s="163"/>
      <c r="FKQ592" s="163"/>
      <c r="FKR592" s="163"/>
      <c r="FKS592" s="163"/>
      <c r="FKT592" s="163"/>
      <c r="FKU592" s="163"/>
      <c r="FKV592" s="163"/>
      <c r="FKW592" s="163"/>
      <c r="FKX592" s="163"/>
      <c r="FKY592" s="163"/>
      <c r="FKZ592" s="163"/>
      <c r="FLA592" s="163"/>
      <c r="FLB592" s="163"/>
      <c r="FLC592" s="163"/>
      <c r="FLD592" s="163"/>
      <c r="FLE592" s="163"/>
      <c r="FLF592" s="163"/>
      <c r="FLG592" s="163"/>
      <c r="FLH592" s="163"/>
      <c r="FLI592" s="163"/>
      <c r="FLJ592" s="163"/>
      <c r="FLK592" s="163"/>
      <c r="FLL592" s="163"/>
      <c r="FLM592" s="163"/>
      <c r="FLN592" s="163"/>
      <c r="FLO592" s="163"/>
      <c r="FLP592" s="163"/>
      <c r="FLQ592" s="163"/>
      <c r="FLR592" s="163"/>
      <c r="FLS592" s="163"/>
      <c r="FLT592" s="163"/>
      <c r="FLU592" s="163"/>
      <c r="FLV592" s="163"/>
      <c r="FLW592" s="163"/>
      <c r="FLX592" s="163"/>
      <c r="FLY592" s="163"/>
      <c r="FLZ592" s="163"/>
      <c r="FMA592" s="163"/>
      <c r="FMB592" s="163"/>
      <c r="FMC592" s="163"/>
      <c r="FMD592" s="163"/>
      <c r="FME592" s="163"/>
      <c r="FMF592" s="163"/>
      <c r="FMG592" s="163"/>
      <c r="FMH592" s="163"/>
      <c r="FMI592" s="163"/>
      <c r="FMJ592" s="163"/>
      <c r="FMK592" s="163"/>
      <c r="FML592" s="163"/>
      <c r="FMM592" s="163"/>
      <c r="FMN592" s="163"/>
      <c r="FMO592" s="163"/>
      <c r="FMP592" s="163"/>
      <c r="FMQ592" s="163"/>
      <c r="FMR592" s="163"/>
      <c r="FMS592" s="163"/>
      <c r="FMT592" s="163"/>
      <c r="FMU592" s="163"/>
      <c r="FMV592" s="163"/>
      <c r="FMW592" s="163"/>
      <c r="FMX592" s="163"/>
      <c r="FMY592" s="163"/>
      <c r="FMZ592" s="163"/>
      <c r="FNA592" s="163"/>
      <c r="FNB592" s="163"/>
      <c r="FNC592" s="163"/>
      <c r="FND592" s="163"/>
      <c r="FNE592" s="163"/>
      <c r="FNF592" s="163"/>
      <c r="FNG592" s="163"/>
      <c r="FNH592" s="163"/>
      <c r="FNI592" s="163"/>
      <c r="FNJ592" s="163"/>
      <c r="FNK592" s="163"/>
      <c r="FNL592" s="163"/>
      <c r="FNM592" s="163"/>
      <c r="FNN592" s="163"/>
      <c r="FNO592" s="163"/>
      <c r="FNP592" s="163"/>
      <c r="FNQ592" s="163"/>
      <c r="FNR592" s="163"/>
      <c r="FNS592" s="163"/>
      <c r="FNT592" s="163"/>
      <c r="FNU592" s="163"/>
      <c r="FNV592" s="163"/>
      <c r="FNW592" s="163"/>
      <c r="FNX592" s="163"/>
      <c r="FNY592" s="163"/>
      <c r="FNZ592" s="163"/>
      <c r="FOA592" s="163"/>
      <c r="FOB592" s="163"/>
      <c r="FOC592" s="163"/>
      <c r="FOD592" s="163"/>
      <c r="FOE592" s="163"/>
      <c r="FOF592" s="163"/>
      <c r="FOG592" s="163"/>
      <c r="FOH592" s="163"/>
      <c r="FOI592" s="163"/>
      <c r="FOJ592" s="163"/>
      <c r="FOK592" s="163"/>
      <c r="FOL592" s="163"/>
      <c r="FOM592" s="163"/>
      <c r="FON592" s="163"/>
      <c r="FOO592" s="163"/>
      <c r="FOP592" s="163"/>
      <c r="FOQ592" s="163"/>
      <c r="FOR592" s="163"/>
      <c r="FOS592" s="163"/>
      <c r="FOT592" s="163"/>
      <c r="FOU592" s="163"/>
      <c r="FOV592" s="163"/>
      <c r="FOW592" s="163"/>
      <c r="FOX592" s="163"/>
      <c r="FOY592" s="163"/>
      <c r="FOZ592" s="163"/>
      <c r="FPA592" s="163"/>
      <c r="FPB592" s="163"/>
      <c r="FPC592" s="163"/>
      <c r="FPD592" s="163"/>
      <c r="FPE592" s="163"/>
      <c r="FPF592" s="163"/>
      <c r="FPG592" s="163"/>
      <c r="FPH592" s="163"/>
      <c r="FPI592" s="163"/>
      <c r="FPJ592" s="163"/>
      <c r="FPK592" s="163"/>
      <c r="FPL592" s="163"/>
      <c r="FPM592" s="163"/>
      <c r="FPN592" s="163"/>
      <c r="FPO592" s="163"/>
      <c r="FPP592" s="163"/>
      <c r="FPQ592" s="163"/>
      <c r="FPR592" s="163"/>
      <c r="FPS592" s="163"/>
      <c r="FPT592" s="163"/>
      <c r="FPU592" s="163"/>
      <c r="FPV592" s="163"/>
      <c r="FPW592" s="163"/>
      <c r="FPX592" s="163"/>
      <c r="FPY592" s="163"/>
      <c r="FPZ592" s="163"/>
      <c r="FQA592" s="163"/>
      <c r="FQB592" s="163"/>
      <c r="FQC592" s="163"/>
      <c r="FQD592" s="163"/>
      <c r="FQE592" s="163"/>
      <c r="FQF592" s="163"/>
      <c r="FQG592" s="163"/>
      <c r="FQH592" s="163"/>
      <c r="FQI592" s="163"/>
      <c r="FQJ592" s="163"/>
      <c r="FQK592" s="163"/>
      <c r="FQL592" s="163"/>
      <c r="FQM592" s="163"/>
      <c r="FQN592" s="163"/>
      <c r="FQO592" s="163"/>
      <c r="FQP592" s="163"/>
      <c r="FQQ592" s="163"/>
      <c r="FQR592" s="163"/>
      <c r="FQS592" s="163"/>
      <c r="FQT592" s="163"/>
      <c r="FQU592" s="163"/>
      <c r="FQV592" s="163"/>
      <c r="FQW592" s="163"/>
      <c r="FQX592" s="163"/>
      <c r="FQY592" s="163"/>
      <c r="FQZ592" s="163"/>
      <c r="FRA592" s="163"/>
      <c r="FRB592" s="163"/>
      <c r="FRC592" s="163"/>
      <c r="FRD592" s="163"/>
      <c r="FRE592" s="163"/>
      <c r="FRF592" s="163"/>
      <c r="FRG592" s="163"/>
      <c r="FRH592" s="163"/>
      <c r="FRI592" s="163"/>
      <c r="FRJ592" s="163"/>
      <c r="FRK592" s="163"/>
      <c r="FRL592" s="163"/>
      <c r="FRM592" s="163"/>
      <c r="FRN592" s="163"/>
      <c r="FRO592" s="163"/>
      <c r="FRP592" s="163"/>
      <c r="FRQ592" s="163"/>
      <c r="FRR592" s="163"/>
      <c r="FRS592" s="163"/>
      <c r="FRT592" s="163"/>
      <c r="FRU592" s="163"/>
      <c r="FRV592" s="163"/>
      <c r="FRW592" s="163"/>
      <c r="FRX592" s="163"/>
      <c r="FRY592" s="163"/>
      <c r="FRZ592" s="163"/>
      <c r="FSA592" s="163"/>
      <c r="FSB592" s="163"/>
      <c r="FSC592" s="163"/>
      <c r="FSD592" s="163"/>
      <c r="FSE592" s="163"/>
      <c r="FSF592" s="163"/>
      <c r="FSG592" s="163"/>
      <c r="FSH592" s="163"/>
      <c r="FSI592" s="163"/>
      <c r="FSJ592" s="163"/>
      <c r="FSK592" s="163"/>
      <c r="FSL592" s="163"/>
      <c r="FSM592" s="163"/>
      <c r="FSN592" s="163"/>
      <c r="FSO592" s="163"/>
      <c r="FSP592" s="163"/>
      <c r="FSQ592" s="163"/>
      <c r="FSR592" s="163"/>
      <c r="FSS592" s="163"/>
      <c r="FST592" s="163"/>
      <c r="FSU592" s="163"/>
      <c r="FSV592" s="163"/>
      <c r="FSW592" s="163"/>
      <c r="FSX592" s="163"/>
      <c r="FSY592" s="163"/>
      <c r="FSZ592" s="163"/>
      <c r="FTA592" s="163"/>
      <c r="FTB592" s="163"/>
      <c r="FTC592" s="163"/>
      <c r="FTD592" s="163"/>
      <c r="FTE592" s="163"/>
      <c r="FTF592" s="163"/>
      <c r="FTG592" s="163"/>
      <c r="FTH592" s="163"/>
      <c r="FTI592" s="163"/>
      <c r="FTJ592" s="163"/>
      <c r="FTK592" s="163"/>
      <c r="FTL592" s="163"/>
      <c r="FTM592" s="163"/>
      <c r="FTN592" s="163"/>
      <c r="FTO592" s="163"/>
      <c r="FTP592" s="163"/>
      <c r="FTQ592" s="163"/>
      <c r="FTR592" s="163"/>
      <c r="FTS592" s="163"/>
      <c r="FTT592" s="163"/>
      <c r="FTU592" s="163"/>
      <c r="FTV592" s="163"/>
      <c r="FTW592" s="163"/>
      <c r="FTX592" s="163"/>
      <c r="FTY592" s="163"/>
      <c r="FTZ592" s="163"/>
      <c r="FUA592" s="163"/>
      <c r="FUB592" s="163"/>
      <c r="FUC592" s="163"/>
      <c r="FUD592" s="163"/>
      <c r="FUE592" s="163"/>
      <c r="FUF592" s="163"/>
      <c r="FUG592" s="163"/>
      <c r="FUH592" s="163"/>
      <c r="FUI592" s="163"/>
      <c r="FUJ592" s="163"/>
      <c r="FUK592" s="163"/>
      <c r="FUL592" s="163"/>
      <c r="FUM592" s="163"/>
      <c r="FUN592" s="163"/>
      <c r="FUO592" s="163"/>
      <c r="FUP592" s="163"/>
      <c r="FUQ592" s="163"/>
      <c r="FUR592" s="163"/>
      <c r="FUS592" s="163"/>
      <c r="FUT592" s="163"/>
      <c r="FUU592" s="163"/>
      <c r="FUV592" s="163"/>
      <c r="FUW592" s="163"/>
      <c r="FUX592" s="163"/>
      <c r="FUY592" s="163"/>
      <c r="FUZ592" s="163"/>
      <c r="FVA592" s="163"/>
      <c r="FVB592" s="163"/>
      <c r="FVC592" s="163"/>
      <c r="FVD592" s="163"/>
      <c r="FVE592" s="163"/>
      <c r="FVF592" s="163"/>
      <c r="FVG592" s="163"/>
      <c r="FVH592" s="163"/>
      <c r="FVI592" s="163"/>
      <c r="FVJ592" s="163"/>
      <c r="FVK592" s="163"/>
      <c r="FVL592" s="163"/>
      <c r="FVM592" s="163"/>
      <c r="FVN592" s="163"/>
      <c r="FVO592" s="163"/>
      <c r="FVP592" s="163"/>
      <c r="FVQ592" s="163"/>
      <c r="FVR592" s="163"/>
      <c r="FVS592" s="163"/>
      <c r="FVT592" s="163"/>
      <c r="FVU592" s="163"/>
      <c r="FVV592" s="163"/>
      <c r="FVW592" s="163"/>
      <c r="FVX592" s="163"/>
      <c r="FVY592" s="163"/>
      <c r="FVZ592" s="163"/>
      <c r="FWA592" s="163"/>
      <c r="FWB592" s="163"/>
      <c r="FWC592" s="163"/>
      <c r="FWD592" s="163"/>
      <c r="FWE592" s="163"/>
      <c r="FWF592" s="163"/>
      <c r="FWG592" s="163"/>
      <c r="FWH592" s="163"/>
      <c r="FWI592" s="163"/>
      <c r="FWJ592" s="163"/>
      <c r="FWK592" s="163"/>
      <c r="FWL592" s="163"/>
      <c r="FWM592" s="163"/>
      <c r="FWN592" s="163"/>
      <c r="FWO592" s="163"/>
      <c r="FWP592" s="163"/>
      <c r="FWQ592" s="163"/>
      <c r="FWR592" s="163"/>
      <c r="FWS592" s="163"/>
      <c r="FWT592" s="163"/>
      <c r="FWU592" s="163"/>
      <c r="FWV592" s="163"/>
      <c r="FWW592" s="163"/>
      <c r="FWX592" s="163"/>
      <c r="FWY592" s="163"/>
      <c r="FWZ592" s="163"/>
      <c r="FXA592" s="163"/>
      <c r="FXB592" s="163"/>
      <c r="FXC592" s="163"/>
      <c r="FXD592" s="163"/>
      <c r="FXE592" s="163"/>
      <c r="FXF592" s="163"/>
      <c r="FXG592" s="163"/>
      <c r="FXH592" s="163"/>
      <c r="FXI592" s="163"/>
      <c r="FXJ592" s="163"/>
      <c r="FXK592" s="163"/>
      <c r="FXL592" s="163"/>
      <c r="FXM592" s="163"/>
      <c r="FXN592" s="163"/>
      <c r="FXO592" s="163"/>
      <c r="FXP592" s="163"/>
      <c r="FXQ592" s="163"/>
      <c r="FXR592" s="163"/>
      <c r="FXS592" s="163"/>
      <c r="FXT592" s="163"/>
      <c r="FXU592" s="163"/>
      <c r="FXV592" s="163"/>
      <c r="FXW592" s="163"/>
      <c r="FXX592" s="163"/>
      <c r="FXY592" s="163"/>
      <c r="FXZ592" s="163"/>
      <c r="FYA592" s="163"/>
      <c r="FYB592" s="163"/>
      <c r="FYC592" s="163"/>
      <c r="FYD592" s="163"/>
      <c r="FYE592" s="163"/>
      <c r="FYF592" s="163"/>
      <c r="FYG592" s="163"/>
      <c r="FYH592" s="163"/>
      <c r="FYI592" s="163"/>
      <c r="FYJ592" s="163"/>
      <c r="FYK592" s="163"/>
      <c r="FYL592" s="163"/>
      <c r="FYM592" s="163"/>
      <c r="FYN592" s="163"/>
      <c r="FYO592" s="163"/>
      <c r="FYP592" s="163"/>
      <c r="FYQ592" s="163"/>
      <c r="FYR592" s="163"/>
      <c r="FYS592" s="163"/>
      <c r="FYT592" s="163"/>
      <c r="FYU592" s="163"/>
      <c r="FYV592" s="163"/>
      <c r="FYW592" s="163"/>
      <c r="FYX592" s="163"/>
      <c r="FYY592" s="163"/>
      <c r="FYZ592" s="163"/>
      <c r="FZA592" s="163"/>
      <c r="FZB592" s="163"/>
      <c r="FZC592" s="163"/>
      <c r="FZD592" s="163"/>
      <c r="FZE592" s="163"/>
      <c r="FZF592" s="163"/>
      <c r="FZG592" s="163"/>
      <c r="FZH592" s="163"/>
      <c r="FZI592" s="163"/>
      <c r="FZJ592" s="163"/>
      <c r="FZK592" s="163"/>
      <c r="FZL592" s="163"/>
      <c r="FZM592" s="163"/>
      <c r="FZN592" s="163"/>
      <c r="FZO592" s="163"/>
      <c r="FZP592" s="163"/>
      <c r="FZQ592" s="163"/>
      <c r="FZR592" s="163"/>
      <c r="FZS592" s="163"/>
      <c r="FZT592" s="163"/>
      <c r="FZU592" s="163"/>
      <c r="FZV592" s="163"/>
      <c r="FZW592" s="163"/>
      <c r="FZX592" s="163"/>
      <c r="FZY592" s="163"/>
      <c r="FZZ592" s="163"/>
      <c r="GAA592" s="163"/>
      <c r="GAB592" s="163"/>
      <c r="GAC592" s="163"/>
      <c r="GAD592" s="163"/>
      <c r="GAE592" s="163"/>
      <c r="GAF592" s="163"/>
      <c r="GAG592" s="163"/>
      <c r="GAH592" s="163"/>
      <c r="GAI592" s="163"/>
      <c r="GAJ592" s="163"/>
      <c r="GAK592" s="163"/>
      <c r="GAL592" s="163"/>
      <c r="GAM592" s="163"/>
      <c r="GAN592" s="163"/>
      <c r="GAO592" s="163"/>
      <c r="GAP592" s="163"/>
      <c r="GAQ592" s="163"/>
      <c r="GAR592" s="163"/>
      <c r="GAS592" s="163"/>
      <c r="GAT592" s="163"/>
      <c r="GAU592" s="163"/>
      <c r="GAV592" s="163"/>
      <c r="GAW592" s="163"/>
      <c r="GAX592" s="163"/>
      <c r="GAY592" s="163"/>
      <c r="GAZ592" s="163"/>
      <c r="GBA592" s="163"/>
      <c r="GBB592" s="163"/>
      <c r="GBC592" s="163"/>
      <c r="GBD592" s="163"/>
      <c r="GBE592" s="163"/>
      <c r="GBF592" s="163"/>
      <c r="GBG592" s="163"/>
      <c r="GBH592" s="163"/>
      <c r="GBI592" s="163"/>
      <c r="GBJ592" s="163"/>
      <c r="GBK592" s="163"/>
      <c r="GBL592" s="163"/>
      <c r="GBM592" s="163"/>
      <c r="GBN592" s="163"/>
      <c r="GBO592" s="163"/>
      <c r="GBP592" s="163"/>
      <c r="GBQ592" s="163"/>
      <c r="GBR592" s="163"/>
      <c r="GBS592" s="163"/>
      <c r="GBT592" s="163"/>
      <c r="GBU592" s="163"/>
      <c r="GBV592" s="163"/>
      <c r="GBW592" s="163"/>
      <c r="GBX592" s="163"/>
      <c r="GBY592" s="163"/>
      <c r="GBZ592" s="163"/>
      <c r="GCA592" s="163"/>
      <c r="GCB592" s="163"/>
      <c r="GCC592" s="163"/>
      <c r="GCD592" s="163"/>
      <c r="GCE592" s="163"/>
      <c r="GCF592" s="163"/>
      <c r="GCG592" s="163"/>
      <c r="GCH592" s="163"/>
      <c r="GCI592" s="163"/>
      <c r="GCJ592" s="163"/>
      <c r="GCK592" s="163"/>
      <c r="GCL592" s="163"/>
      <c r="GCM592" s="163"/>
      <c r="GCN592" s="163"/>
      <c r="GCO592" s="163"/>
      <c r="GCP592" s="163"/>
      <c r="GCQ592" s="163"/>
      <c r="GCR592" s="163"/>
      <c r="GCS592" s="163"/>
      <c r="GCT592" s="163"/>
      <c r="GCU592" s="163"/>
      <c r="GCV592" s="163"/>
      <c r="GCW592" s="163"/>
      <c r="GCX592" s="163"/>
      <c r="GCY592" s="163"/>
      <c r="GCZ592" s="163"/>
      <c r="GDA592" s="163"/>
      <c r="GDB592" s="163"/>
      <c r="GDC592" s="163"/>
      <c r="GDD592" s="163"/>
      <c r="GDE592" s="163"/>
      <c r="GDF592" s="163"/>
      <c r="GDG592" s="163"/>
      <c r="GDH592" s="163"/>
      <c r="GDI592" s="163"/>
      <c r="GDJ592" s="163"/>
      <c r="GDK592" s="163"/>
      <c r="GDL592" s="163"/>
      <c r="GDM592" s="163"/>
      <c r="GDN592" s="163"/>
      <c r="GDO592" s="163"/>
      <c r="GDP592" s="163"/>
      <c r="GDQ592" s="163"/>
      <c r="GDR592" s="163"/>
      <c r="GDS592" s="163"/>
      <c r="GDT592" s="163"/>
      <c r="GDU592" s="163"/>
      <c r="GDV592" s="163"/>
      <c r="GDW592" s="163"/>
      <c r="GDX592" s="163"/>
      <c r="GDY592" s="163"/>
      <c r="GDZ592" s="163"/>
      <c r="GEA592" s="163"/>
      <c r="GEB592" s="163"/>
      <c r="GEC592" s="163"/>
      <c r="GED592" s="163"/>
      <c r="GEE592" s="163"/>
      <c r="GEF592" s="163"/>
      <c r="GEG592" s="163"/>
      <c r="GEH592" s="163"/>
      <c r="GEI592" s="163"/>
      <c r="GEJ592" s="163"/>
      <c r="GEK592" s="163"/>
      <c r="GEL592" s="163"/>
      <c r="GEM592" s="163"/>
      <c r="GEN592" s="163"/>
      <c r="GEO592" s="163"/>
      <c r="GEP592" s="163"/>
      <c r="GEQ592" s="163"/>
      <c r="GER592" s="163"/>
      <c r="GES592" s="163"/>
      <c r="GET592" s="163"/>
      <c r="GEU592" s="163"/>
      <c r="GEV592" s="163"/>
      <c r="GEW592" s="163"/>
      <c r="GEX592" s="163"/>
      <c r="GEY592" s="163"/>
      <c r="GEZ592" s="163"/>
      <c r="GFA592" s="163"/>
      <c r="GFB592" s="163"/>
      <c r="GFC592" s="163"/>
      <c r="GFD592" s="163"/>
      <c r="GFE592" s="163"/>
      <c r="GFF592" s="163"/>
      <c r="GFG592" s="163"/>
      <c r="GFH592" s="163"/>
      <c r="GFI592" s="163"/>
      <c r="GFJ592" s="163"/>
      <c r="GFK592" s="163"/>
      <c r="GFL592" s="163"/>
      <c r="GFM592" s="163"/>
      <c r="GFN592" s="163"/>
      <c r="GFO592" s="163"/>
      <c r="GFP592" s="163"/>
      <c r="GFQ592" s="163"/>
      <c r="GFR592" s="163"/>
      <c r="GFS592" s="163"/>
      <c r="GFT592" s="163"/>
      <c r="GFU592" s="163"/>
      <c r="GFV592" s="163"/>
      <c r="GFW592" s="163"/>
      <c r="GFX592" s="163"/>
      <c r="GFY592" s="163"/>
      <c r="GFZ592" s="163"/>
      <c r="GGA592" s="163"/>
      <c r="GGB592" s="163"/>
      <c r="GGC592" s="163"/>
      <c r="GGD592" s="163"/>
      <c r="GGE592" s="163"/>
      <c r="GGF592" s="163"/>
      <c r="GGG592" s="163"/>
      <c r="GGH592" s="163"/>
      <c r="GGI592" s="163"/>
      <c r="GGJ592" s="163"/>
      <c r="GGK592" s="163"/>
      <c r="GGL592" s="163"/>
      <c r="GGM592" s="163"/>
      <c r="GGN592" s="163"/>
      <c r="GGO592" s="163"/>
      <c r="GGP592" s="163"/>
      <c r="GGQ592" s="163"/>
      <c r="GGR592" s="163"/>
      <c r="GGS592" s="163"/>
      <c r="GGT592" s="163"/>
      <c r="GGU592" s="163"/>
      <c r="GGV592" s="163"/>
      <c r="GGW592" s="163"/>
      <c r="GGX592" s="163"/>
      <c r="GGY592" s="163"/>
      <c r="GGZ592" s="163"/>
      <c r="GHA592" s="163"/>
      <c r="GHB592" s="163"/>
      <c r="GHC592" s="163"/>
      <c r="GHD592" s="163"/>
      <c r="GHE592" s="163"/>
      <c r="GHF592" s="163"/>
      <c r="GHG592" s="163"/>
      <c r="GHH592" s="163"/>
      <c r="GHI592" s="163"/>
      <c r="GHJ592" s="163"/>
      <c r="GHK592" s="163"/>
      <c r="GHL592" s="163"/>
      <c r="GHM592" s="163"/>
      <c r="GHN592" s="163"/>
      <c r="GHO592" s="163"/>
      <c r="GHP592" s="163"/>
      <c r="GHQ592" s="163"/>
      <c r="GHR592" s="163"/>
      <c r="GHS592" s="163"/>
      <c r="GHT592" s="163"/>
      <c r="GHU592" s="163"/>
      <c r="GHV592" s="163"/>
      <c r="GHW592" s="163"/>
      <c r="GHX592" s="163"/>
      <c r="GHY592" s="163"/>
      <c r="GHZ592" s="163"/>
      <c r="GIA592" s="163"/>
      <c r="GIB592" s="163"/>
      <c r="GIC592" s="163"/>
      <c r="GID592" s="163"/>
      <c r="GIE592" s="163"/>
      <c r="GIF592" s="163"/>
      <c r="GIG592" s="163"/>
      <c r="GIH592" s="163"/>
      <c r="GII592" s="163"/>
      <c r="GIJ592" s="163"/>
      <c r="GIK592" s="163"/>
      <c r="GIL592" s="163"/>
      <c r="GIM592" s="163"/>
      <c r="GIN592" s="163"/>
      <c r="GIO592" s="163"/>
      <c r="GIP592" s="163"/>
      <c r="GIQ592" s="163"/>
      <c r="GIR592" s="163"/>
      <c r="GIS592" s="163"/>
      <c r="GIT592" s="163"/>
      <c r="GIU592" s="163"/>
      <c r="GIV592" s="163"/>
      <c r="GIW592" s="163"/>
      <c r="GIX592" s="163"/>
      <c r="GIY592" s="163"/>
      <c r="GIZ592" s="163"/>
      <c r="GJA592" s="163"/>
      <c r="GJB592" s="163"/>
      <c r="GJC592" s="163"/>
      <c r="GJD592" s="163"/>
      <c r="GJE592" s="163"/>
      <c r="GJF592" s="163"/>
      <c r="GJG592" s="163"/>
      <c r="GJH592" s="163"/>
      <c r="GJI592" s="163"/>
      <c r="GJJ592" s="163"/>
      <c r="GJK592" s="163"/>
      <c r="GJL592" s="163"/>
      <c r="GJM592" s="163"/>
      <c r="GJN592" s="163"/>
      <c r="GJO592" s="163"/>
      <c r="GJP592" s="163"/>
      <c r="GJQ592" s="163"/>
      <c r="GJR592" s="163"/>
      <c r="GJS592" s="163"/>
      <c r="GJT592" s="163"/>
      <c r="GJU592" s="163"/>
      <c r="GJV592" s="163"/>
      <c r="GJW592" s="163"/>
      <c r="GJX592" s="163"/>
      <c r="GJY592" s="163"/>
      <c r="GJZ592" s="163"/>
      <c r="GKA592" s="163"/>
      <c r="GKB592" s="163"/>
      <c r="GKC592" s="163"/>
      <c r="GKD592" s="163"/>
      <c r="GKE592" s="163"/>
      <c r="GKF592" s="163"/>
      <c r="GKG592" s="163"/>
      <c r="GKH592" s="163"/>
      <c r="GKI592" s="163"/>
      <c r="GKJ592" s="163"/>
      <c r="GKK592" s="163"/>
      <c r="GKL592" s="163"/>
      <c r="GKM592" s="163"/>
      <c r="GKN592" s="163"/>
      <c r="GKO592" s="163"/>
      <c r="GKP592" s="163"/>
      <c r="GKQ592" s="163"/>
      <c r="GKR592" s="163"/>
      <c r="GKS592" s="163"/>
      <c r="GKT592" s="163"/>
      <c r="GKU592" s="163"/>
      <c r="GKV592" s="163"/>
      <c r="GKW592" s="163"/>
      <c r="GKX592" s="163"/>
      <c r="GKY592" s="163"/>
      <c r="GKZ592" s="163"/>
      <c r="GLA592" s="163"/>
      <c r="GLB592" s="163"/>
      <c r="GLC592" s="163"/>
      <c r="GLD592" s="163"/>
      <c r="GLE592" s="163"/>
      <c r="GLF592" s="163"/>
      <c r="GLG592" s="163"/>
      <c r="GLH592" s="163"/>
      <c r="GLI592" s="163"/>
      <c r="GLJ592" s="163"/>
      <c r="GLK592" s="163"/>
      <c r="GLL592" s="163"/>
      <c r="GLM592" s="163"/>
      <c r="GLN592" s="163"/>
      <c r="GLO592" s="163"/>
      <c r="GLP592" s="163"/>
      <c r="GLQ592" s="163"/>
      <c r="GLR592" s="163"/>
      <c r="GLS592" s="163"/>
      <c r="GLT592" s="163"/>
      <c r="GLU592" s="163"/>
      <c r="GLV592" s="163"/>
      <c r="GLW592" s="163"/>
      <c r="GLX592" s="163"/>
      <c r="GLY592" s="163"/>
      <c r="GLZ592" s="163"/>
      <c r="GMA592" s="163"/>
      <c r="GMB592" s="163"/>
      <c r="GMC592" s="163"/>
      <c r="GMD592" s="163"/>
      <c r="GME592" s="163"/>
      <c r="GMF592" s="163"/>
      <c r="GMG592" s="163"/>
      <c r="GMH592" s="163"/>
      <c r="GMI592" s="163"/>
      <c r="GMJ592" s="163"/>
      <c r="GMK592" s="163"/>
      <c r="GML592" s="163"/>
      <c r="GMM592" s="163"/>
      <c r="GMN592" s="163"/>
      <c r="GMO592" s="163"/>
      <c r="GMP592" s="163"/>
      <c r="GMQ592" s="163"/>
      <c r="GMR592" s="163"/>
      <c r="GMS592" s="163"/>
      <c r="GMT592" s="163"/>
      <c r="GMU592" s="163"/>
      <c r="GMV592" s="163"/>
      <c r="GMW592" s="163"/>
      <c r="GMX592" s="163"/>
      <c r="GMY592" s="163"/>
      <c r="GMZ592" s="163"/>
      <c r="GNA592" s="163"/>
      <c r="GNB592" s="163"/>
      <c r="GNC592" s="163"/>
      <c r="GND592" s="163"/>
      <c r="GNE592" s="163"/>
      <c r="GNF592" s="163"/>
      <c r="GNG592" s="163"/>
      <c r="GNH592" s="163"/>
      <c r="GNI592" s="163"/>
      <c r="GNJ592" s="163"/>
      <c r="GNK592" s="163"/>
      <c r="GNL592" s="163"/>
      <c r="GNM592" s="163"/>
      <c r="GNN592" s="163"/>
      <c r="GNO592" s="163"/>
      <c r="GNP592" s="163"/>
      <c r="GNQ592" s="163"/>
      <c r="GNR592" s="163"/>
      <c r="GNS592" s="163"/>
      <c r="GNT592" s="163"/>
      <c r="GNU592" s="163"/>
      <c r="GNV592" s="163"/>
      <c r="GNW592" s="163"/>
      <c r="GNX592" s="163"/>
      <c r="GNY592" s="163"/>
      <c r="GNZ592" s="163"/>
      <c r="GOA592" s="163"/>
      <c r="GOB592" s="163"/>
      <c r="GOC592" s="163"/>
      <c r="GOD592" s="163"/>
      <c r="GOE592" s="163"/>
      <c r="GOF592" s="163"/>
      <c r="GOG592" s="163"/>
      <c r="GOH592" s="163"/>
      <c r="GOI592" s="163"/>
      <c r="GOJ592" s="163"/>
      <c r="GOK592" s="163"/>
      <c r="GOL592" s="163"/>
      <c r="GOM592" s="163"/>
      <c r="GON592" s="163"/>
      <c r="GOO592" s="163"/>
      <c r="GOP592" s="163"/>
      <c r="GOQ592" s="163"/>
      <c r="GOR592" s="163"/>
      <c r="GOS592" s="163"/>
      <c r="GOT592" s="163"/>
      <c r="GOU592" s="163"/>
      <c r="GOV592" s="163"/>
      <c r="GOW592" s="163"/>
      <c r="GOX592" s="163"/>
      <c r="GOY592" s="163"/>
      <c r="GOZ592" s="163"/>
      <c r="GPA592" s="163"/>
      <c r="GPB592" s="163"/>
      <c r="GPC592" s="163"/>
      <c r="GPD592" s="163"/>
      <c r="GPE592" s="163"/>
      <c r="GPF592" s="163"/>
      <c r="GPG592" s="163"/>
      <c r="GPH592" s="163"/>
      <c r="GPI592" s="163"/>
      <c r="GPJ592" s="163"/>
      <c r="GPK592" s="163"/>
      <c r="GPL592" s="163"/>
      <c r="GPM592" s="163"/>
      <c r="GPN592" s="163"/>
      <c r="GPO592" s="163"/>
      <c r="GPP592" s="163"/>
      <c r="GPQ592" s="163"/>
      <c r="GPR592" s="163"/>
      <c r="GPS592" s="163"/>
      <c r="GPT592" s="163"/>
      <c r="GPU592" s="163"/>
      <c r="GPV592" s="163"/>
      <c r="GPW592" s="163"/>
      <c r="GPX592" s="163"/>
      <c r="GPY592" s="163"/>
      <c r="GPZ592" s="163"/>
      <c r="GQA592" s="163"/>
      <c r="GQB592" s="163"/>
      <c r="GQC592" s="163"/>
      <c r="GQD592" s="163"/>
      <c r="GQE592" s="163"/>
      <c r="GQF592" s="163"/>
      <c r="GQG592" s="163"/>
      <c r="GQH592" s="163"/>
      <c r="GQI592" s="163"/>
      <c r="GQJ592" s="163"/>
      <c r="GQK592" s="163"/>
      <c r="GQL592" s="163"/>
      <c r="GQM592" s="163"/>
      <c r="GQN592" s="163"/>
      <c r="GQO592" s="163"/>
      <c r="GQP592" s="163"/>
      <c r="GQQ592" s="163"/>
      <c r="GQR592" s="163"/>
      <c r="GQS592" s="163"/>
      <c r="GQT592" s="163"/>
      <c r="GQU592" s="163"/>
      <c r="GQV592" s="163"/>
      <c r="GQW592" s="163"/>
      <c r="GQX592" s="163"/>
      <c r="GQY592" s="163"/>
      <c r="GQZ592" s="163"/>
      <c r="GRA592" s="163"/>
      <c r="GRB592" s="163"/>
      <c r="GRC592" s="163"/>
      <c r="GRD592" s="163"/>
      <c r="GRE592" s="163"/>
      <c r="GRF592" s="163"/>
      <c r="GRG592" s="163"/>
      <c r="GRH592" s="163"/>
      <c r="GRI592" s="163"/>
      <c r="GRJ592" s="163"/>
      <c r="GRK592" s="163"/>
      <c r="GRL592" s="163"/>
      <c r="GRM592" s="163"/>
      <c r="GRN592" s="163"/>
      <c r="GRO592" s="163"/>
      <c r="GRP592" s="163"/>
      <c r="GRQ592" s="163"/>
      <c r="GRR592" s="163"/>
      <c r="GRS592" s="163"/>
      <c r="GRT592" s="163"/>
      <c r="GRU592" s="163"/>
      <c r="GRV592" s="163"/>
      <c r="GRW592" s="163"/>
      <c r="GRX592" s="163"/>
      <c r="GRY592" s="163"/>
      <c r="GRZ592" s="163"/>
      <c r="GSA592" s="163"/>
      <c r="GSB592" s="163"/>
      <c r="GSC592" s="163"/>
      <c r="GSD592" s="163"/>
      <c r="GSE592" s="163"/>
      <c r="GSF592" s="163"/>
      <c r="GSG592" s="163"/>
      <c r="GSH592" s="163"/>
      <c r="GSI592" s="163"/>
      <c r="GSJ592" s="163"/>
      <c r="GSK592" s="163"/>
      <c r="GSL592" s="163"/>
      <c r="GSM592" s="163"/>
      <c r="GSN592" s="163"/>
      <c r="GSO592" s="163"/>
      <c r="GSP592" s="163"/>
      <c r="GSQ592" s="163"/>
      <c r="GSR592" s="163"/>
      <c r="GSS592" s="163"/>
      <c r="GST592" s="163"/>
      <c r="GSU592" s="163"/>
      <c r="GSV592" s="163"/>
      <c r="GSW592" s="163"/>
      <c r="GSX592" s="163"/>
      <c r="GSY592" s="163"/>
      <c r="GSZ592" s="163"/>
      <c r="GTA592" s="163"/>
      <c r="GTB592" s="163"/>
      <c r="GTC592" s="163"/>
      <c r="GTD592" s="163"/>
      <c r="GTE592" s="163"/>
      <c r="GTF592" s="163"/>
      <c r="GTG592" s="163"/>
      <c r="GTH592" s="163"/>
      <c r="GTI592" s="163"/>
      <c r="GTJ592" s="163"/>
      <c r="GTK592" s="163"/>
      <c r="GTL592" s="163"/>
      <c r="GTM592" s="163"/>
      <c r="GTN592" s="163"/>
      <c r="GTO592" s="163"/>
      <c r="GTP592" s="163"/>
      <c r="GTQ592" s="163"/>
      <c r="GTR592" s="163"/>
      <c r="GTS592" s="163"/>
      <c r="GTT592" s="163"/>
      <c r="GTU592" s="163"/>
      <c r="GTV592" s="163"/>
      <c r="GTW592" s="163"/>
      <c r="GTX592" s="163"/>
      <c r="GTY592" s="163"/>
      <c r="GTZ592" s="163"/>
      <c r="GUA592" s="163"/>
      <c r="GUB592" s="163"/>
      <c r="GUC592" s="163"/>
      <c r="GUD592" s="163"/>
      <c r="GUE592" s="163"/>
      <c r="GUF592" s="163"/>
      <c r="GUG592" s="163"/>
      <c r="GUH592" s="163"/>
      <c r="GUI592" s="163"/>
      <c r="GUJ592" s="163"/>
      <c r="GUK592" s="163"/>
      <c r="GUL592" s="163"/>
      <c r="GUM592" s="163"/>
      <c r="GUN592" s="163"/>
      <c r="GUO592" s="163"/>
      <c r="GUP592" s="163"/>
      <c r="GUQ592" s="163"/>
      <c r="GUR592" s="163"/>
      <c r="GUS592" s="163"/>
      <c r="GUT592" s="163"/>
      <c r="GUU592" s="163"/>
      <c r="GUV592" s="163"/>
      <c r="GUW592" s="163"/>
      <c r="GUX592" s="163"/>
      <c r="GUY592" s="163"/>
      <c r="GUZ592" s="163"/>
      <c r="GVA592" s="163"/>
      <c r="GVB592" s="163"/>
      <c r="GVC592" s="163"/>
      <c r="GVD592" s="163"/>
      <c r="GVE592" s="163"/>
      <c r="GVF592" s="163"/>
      <c r="GVG592" s="163"/>
      <c r="GVH592" s="163"/>
      <c r="GVI592" s="163"/>
      <c r="GVJ592" s="163"/>
      <c r="GVK592" s="163"/>
      <c r="GVL592" s="163"/>
      <c r="GVM592" s="163"/>
      <c r="GVN592" s="163"/>
      <c r="GVO592" s="163"/>
      <c r="GVP592" s="163"/>
      <c r="GVQ592" s="163"/>
      <c r="GVR592" s="163"/>
      <c r="GVS592" s="163"/>
      <c r="GVT592" s="163"/>
      <c r="GVU592" s="163"/>
      <c r="GVV592" s="163"/>
      <c r="GVW592" s="163"/>
      <c r="GVX592" s="163"/>
      <c r="GVY592" s="163"/>
      <c r="GVZ592" s="163"/>
      <c r="GWA592" s="163"/>
      <c r="GWB592" s="163"/>
      <c r="GWC592" s="163"/>
      <c r="GWD592" s="163"/>
      <c r="GWE592" s="163"/>
      <c r="GWF592" s="163"/>
      <c r="GWG592" s="163"/>
      <c r="GWH592" s="163"/>
      <c r="GWI592" s="163"/>
      <c r="GWJ592" s="163"/>
      <c r="GWK592" s="163"/>
      <c r="GWL592" s="163"/>
      <c r="GWM592" s="163"/>
      <c r="GWN592" s="163"/>
      <c r="GWO592" s="163"/>
      <c r="GWP592" s="163"/>
      <c r="GWQ592" s="163"/>
      <c r="GWR592" s="163"/>
      <c r="GWS592" s="163"/>
      <c r="GWT592" s="163"/>
      <c r="GWU592" s="163"/>
      <c r="GWV592" s="163"/>
      <c r="GWW592" s="163"/>
      <c r="GWX592" s="163"/>
      <c r="GWY592" s="163"/>
      <c r="GWZ592" s="163"/>
      <c r="GXA592" s="163"/>
      <c r="GXB592" s="163"/>
      <c r="GXC592" s="163"/>
      <c r="GXD592" s="163"/>
      <c r="GXE592" s="163"/>
      <c r="GXF592" s="163"/>
      <c r="GXG592" s="163"/>
      <c r="GXH592" s="163"/>
      <c r="GXI592" s="163"/>
      <c r="GXJ592" s="163"/>
      <c r="GXK592" s="163"/>
      <c r="GXL592" s="163"/>
      <c r="GXM592" s="163"/>
      <c r="GXN592" s="163"/>
      <c r="GXO592" s="163"/>
      <c r="GXP592" s="163"/>
      <c r="GXQ592" s="163"/>
      <c r="GXR592" s="163"/>
      <c r="GXS592" s="163"/>
      <c r="GXT592" s="163"/>
      <c r="GXU592" s="163"/>
      <c r="GXV592" s="163"/>
      <c r="GXW592" s="163"/>
      <c r="GXX592" s="163"/>
      <c r="GXY592" s="163"/>
      <c r="GXZ592" s="163"/>
      <c r="GYA592" s="163"/>
      <c r="GYB592" s="163"/>
      <c r="GYC592" s="163"/>
      <c r="GYD592" s="163"/>
      <c r="GYE592" s="163"/>
      <c r="GYF592" s="163"/>
      <c r="GYG592" s="163"/>
      <c r="GYH592" s="163"/>
      <c r="GYI592" s="163"/>
      <c r="GYJ592" s="163"/>
      <c r="GYK592" s="163"/>
      <c r="GYL592" s="163"/>
      <c r="GYM592" s="163"/>
      <c r="GYN592" s="163"/>
      <c r="GYO592" s="163"/>
      <c r="GYP592" s="163"/>
      <c r="GYQ592" s="163"/>
      <c r="GYR592" s="163"/>
      <c r="GYS592" s="163"/>
      <c r="GYT592" s="163"/>
      <c r="GYU592" s="163"/>
      <c r="GYV592" s="163"/>
      <c r="GYW592" s="163"/>
      <c r="GYX592" s="163"/>
      <c r="GYY592" s="163"/>
      <c r="GYZ592" s="163"/>
      <c r="GZA592" s="163"/>
      <c r="GZB592" s="163"/>
      <c r="GZC592" s="163"/>
      <c r="GZD592" s="163"/>
      <c r="GZE592" s="163"/>
      <c r="GZF592" s="163"/>
      <c r="GZG592" s="163"/>
      <c r="GZH592" s="163"/>
      <c r="GZI592" s="163"/>
      <c r="GZJ592" s="163"/>
      <c r="GZK592" s="163"/>
      <c r="GZL592" s="163"/>
      <c r="GZM592" s="163"/>
      <c r="GZN592" s="163"/>
      <c r="GZO592" s="163"/>
      <c r="GZP592" s="163"/>
      <c r="GZQ592" s="163"/>
      <c r="GZR592" s="163"/>
      <c r="GZS592" s="163"/>
      <c r="GZT592" s="163"/>
      <c r="GZU592" s="163"/>
      <c r="GZV592" s="163"/>
      <c r="GZW592" s="163"/>
      <c r="GZX592" s="163"/>
      <c r="GZY592" s="163"/>
      <c r="GZZ592" s="163"/>
      <c r="HAA592" s="163"/>
      <c r="HAB592" s="163"/>
      <c r="HAC592" s="163"/>
      <c r="HAD592" s="163"/>
      <c r="HAE592" s="163"/>
      <c r="HAF592" s="163"/>
      <c r="HAG592" s="163"/>
      <c r="HAH592" s="163"/>
      <c r="HAI592" s="163"/>
      <c r="HAJ592" s="163"/>
      <c r="HAK592" s="163"/>
      <c r="HAL592" s="163"/>
      <c r="HAM592" s="163"/>
      <c r="HAN592" s="163"/>
      <c r="HAO592" s="163"/>
      <c r="HAP592" s="163"/>
      <c r="HAQ592" s="163"/>
      <c r="HAR592" s="163"/>
      <c r="HAS592" s="163"/>
      <c r="HAT592" s="163"/>
      <c r="HAU592" s="163"/>
      <c r="HAV592" s="163"/>
      <c r="HAW592" s="163"/>
      <c r="HAX592" s="163"/>
      <c r="HAY592" s="163"/>
      <c r="HAZ592" s="163"/>
      <c r="HBA592" s="163"/>
      <c r="HBB592" s="163"/>
      <c r="HBC592" s="163"/>
      <c r="HBD592" s="163"/>
      <c r="HBE592" s="163"/>
      <c r="HBF592" s="163"/>
      <c r="HBG592" s="163"/>
      <c r="HBH592" s="163"/>
      <c r="HBI592" s="163"/>
      <c r="HBJ592" s="163"/>
      <c r="HBK592" s="163"/>
      <c r="HBL592" s="163"/>
      <c r="HBM592" s="163"/>
      <c r="HBN592" s="163"/>
      <c r="HBO592" s="163"/>
      <c r="HBP592" s="163"/>
      <c r="HBQ592" s="163"/>
      <c r="HBR592" s="163"/>
      <c r="HBS592" s="163"/>
      <c r="HBT592" s="163"/>
      <c r="HBU592" s="163"/>
      <c r="HBV592" s="163"/>
      <c r="HBW592" s="163"/>
      <c r="HBX592" s="163"/>
      <c r="HBY592" s="163"/>
      <c r="HBZ592" s="163"/>
      <c r="HCA592" s="163"/>
      <c r="HCB592" s="163"/>
      <c r="HCC592" s="163"/>
      <c r="HCD592" s="163"/>
      <c r="HCE592" s="163"/>
      <c r="HCF592" s="163"/>
      <c r="HCG592" s="163"/>
      <c r="HCH592" s="163"/>
      <c r="HCI592" s="163"/>
      <c r="HCJ592" s="163"/>
      <c r="HCK592" s="163"/>
      <c r="HCL592" s="163"/>
      <c r="HCM592" s="163"/>
      <c r="HCN592" s="163"/>
      <c r="HCO592" s="163"/>
      <c r="HCP592" s="163"/>
      <c r="HCQ592" s="163"/>
      <c r="HCR592" s="163"/>
      <c r="HCS592" s="163"/>
      <c r="HCT592" s="163"/>
      <c r="HCU592" s="163"/>
      <c r="HCV592" s="163"/>
      <c r="HCW592" s="163"/>
      <c r="HCX592" s="163"/>
      <c r="HCY592" s="163"/>
      <c r="HCZ592" s="163"/>
      <c r="HDA592" s="163"/>
      <c r="HDB592" s="163"/>
      <c r="HDC592" s="163"/>
      <c r="HDD592" s="163"/>
      <c r="HDE592" s="163"/>
      <c r="HDF592" s="163"/>
      <c r="HDG592" s="163"/>
      <c r="HDH592" s="163"/>
      <c r="HDI592" s="163"/>
      <c r="HDJ592" s="163"/>
      <c r="HDK592" s="163"/>
      <c r="HDL592" s="163"/>
      <c r="HDM592" s="163"/>
      <c r="HDN592" s="163"/>
      <c r="HDO592" s="163"/>
      <c r="HDP592" s="163"/>
      <c r="HDQ592" s="163"/>
      <c r="HDR592" s="163"/>
      <c r="HDS592" s="163"/>
      <c r="HDT592" s="163"/>
      <c r="HDU592" s="163"/>
      <c r="HDV592" s="163"/>
      <c r="HDW592" s="163"/>
      <c r="HDX592" s="163"/>
      <c r="HDY592" s="163"/>
      <c r="HDZ592" s="163"/>
      <c r="HEA592" s="163"/>
      <c r="HEB592" s="163"/>
      <c r="HEC592" s="163"/>
      <c r="HED592" s="163"/>
      <c r="HEE592" s="163"/>
      <c r="HEF592" s="163"/>
      <c r="HEG592" s="163"/>
      <c r="HEH592" s="163"/>
      <c r="HEI592" s="163"/>
      <c r="HEJ592" s="163"/>
      <c r="HEK592" s="163"/>
      <c r="HEL592" s="163"/>
      <c r="HEM592" s="163"/>
      <c r="HEN592" s="163"/>
      <c r="HEO592" s="163"/>
      <c r="HEP592" s="163"/>
      <c r="HEQ592" s="163"/>
      <c r="HER592" s="163"/>
      <c r="HES592" s="163"/>
      <c r="HET592" s="163"/>
      <c r="HEU592" s="163"/>
      <c r="HEV592" s="163"/>
      <c r="HEW592" s="163"/>
      <c r="HEX592" s="163"/>
      <c r="HEY592" s="163"/>
      <c r="HEZ592" s="163"/>
      <c r="HFA592" s="163"/>
      <c r="HFB592" s="163"/>
      <c r="HFC592" s="163"/>
      <c r="HFD592" s="163"/>
      <c r="HFE592" s="163"/>
      <c r="HFF592" s="163"/>
      <c r="HFG592" s="163"/>
      <c r="HFH592" s="163"/>
      <c r="HFI592" s="163"/>
      <c r="HFJ592" s="163"/>
      <c r="HFK592" s="163"/>
      <c r="HFL592" s="163"/>
      <c r="HFM592" s="163"/>
      <c r="HFN592" s="163"/>
      <c r="HFO592" s="163"/>
      <c r="HFP592" s="163"/>
      <c r="HFQ592" s="163"/>
      <c r="HFR592" s="163"/>
      <c r="HFS592" s="163"/>
      <c r="HFT592" s="163"/>
      <c r="HFU592" s="163"/>
      <c r="HFV592" s="163"/>
      <c r="HFW592" s="163"/>
      <c r="HFX592" s="163"/>
      <c r="HFY592" s="163"/>
      <c r="HFZ592" s="163"/>
      <c r="HGA592" s="163"/>
      <c r="HGB592" s="163"/>
      <c r="HGC592" s="163"/>
      <c r="HGD592" s="163"/>
      <c r="HGE592" s="163"/>
      <c r="HGF592" s="163"/>
      <c r="HGG592" s="163"/>
      <c r="HGH592" s="163"/>
      <c r="HGI592" s="163"/>
      <c r="HGJ592" s="163"/>
      <c r="HGK592" s="163"/>
      <c r="HGL592" s="163"/>
      <c r="HGM592" s="163"/>
      <c r="HGN592" s="163"/>
      <c r="HGO592" s="163"/>
      <c r="HGP592" s="163"/>
      <c r="HGQ592" s="163"/>
      <c r="HGR592" s="163"/>
      <c r="HGS592" s="163"/>
      <c r="HGT592" s="163"/>
      <c r="HGU592" s="163"/>
      <c r="HGV592" s="163"/>
      <c r="HGW592" s="163"/>
      <c r="HGX592" s="163"/>
      <c r="HGY592" s="163"/>
      <c r="HGZ592" s="163"/>
      <c r="HHA592" s="163"/>
      <c r="HHB592" s="163"/>
      <c r="HHC592" s="163"/>
      <c r="HHD592" s="163"/>
      <c r="HHE592" s="163"/>
      <c r="HHF592" s="163"/>
      <c r="HHG592" s="163"/>
      <c r="HHH592" s="163"/>
      <c r="HHI592" s="163"/>
      <c r="HHJ592" s="163"/>
      <c r="HHK592" s="163"/>
      <c r="HHL592" s="163"/>
      <c r="HHM592" s="163"/>
      <c r="HHN592" s="163"/>
      <c r="HHO592" s="163"/>
      <c r="HHP592" s="163"/>
      <c r="HHQ592" s="163"/>
      <c r="HHR592" s="163"/>
      <c r="HHS592" s="163"/>
      <c r="HHT592" s="163"/>
      <c r="HHU592" s="163"/>
      <c r="HHV592" s="163"/>
      <c r="HHW592" s="163"/>
      <c r="HHX592" s="163"/>
      <c r="HHY592" s="163"/>
      <c r="HHZ592" s="163"/>
      <c r="HIA592" s="163"/>
      <c r="HIB592" s="163"/>
      <c r="HIC592" s="163"/>
      <c r="HID592" s="163"/>
      <c r="HIE592" s="163"/>
      <c r="HIF592" s="163"/>
      <c r="HIG592" s="163"/>
      <c r="HIH592" s="163"/>
      <c r="HII592" s="163"/>
      <c r="HIJ592" s="163"/>
      <c r="HIK592" s="163"/>
      <c r="HIL592" s="163"/>
      <c r="HIM592" s="163"/>
      <c r="HIN592" s="163"/>
      <c r="HIO592" s="163"/>
      <c r="HIP592" s="163"/>
      <c r="HIQ592" s="163"/>
      <c r="HIR592" s="163"/>
      <c r="HIS592" s="163"/>
      <c r="HIT592" s="163"/>
      <c r="HIU592" s="163"/>
      <c r="HIV592" s="163"/>
      <c r="HIW592" s="163"/>
      <c r="HIX592" s="163"/>
      <c r="HIY592" s="163"/>
      <c r="HIZ592" s="163"/>
      <c r="HJA592" s="163"/>
      <c r="HJB592" s="163"/>
      <c r="HJC592" s="163"/>
      <c r="HJD592" s="163"/>
      <c r="HJE592" s="163"/>
      <c r="HJF592" s="163"/>
      <c r="HJG592" s="163"/>
      <c r="HJH592" s="163"/>
      <c r="HJI592" s="163"/>
      <c r="HJJ592" s="163"/>
      <c r="HJK592" s="163"/>
      <c r="HJL592" s="163"/>
      <c r="HJM592" s="163"/>
      <c r="HJN592" s="163"/>
      <c r="HJO592" s="163"/>
      <c r="HJP592" s="163"/>
      <c r="HJQ592" s="163"/>
      <c r="HJR592" s="163"/>
      <c r="HJS592" s="163"/>
      <c r="HJT592" s="163"/>
      <c r="HJU592" s="163"/>
      <c r="HJV592" s="163"/>
      <c r="HJW592" s="163"/>
      <c r="HJX592" s="163"/>
      <c r="HJY592" s="163"/>
      <c r="HJZ592" s="163"/>
      <c r="HKA592" s="163"/>
      <c r="HKB592" s="163"/>
      <c r="HKC592" s="163"/>
      <c r="HKD592" s="163"/>
      <c r="HKE592" s="163"/>
      <c r="HKF592" s="163"/>
      <c r="HKG592" s="163"/>
      <c r="HKH592" s="163"/>
      <c r="HKI592" s="163"/>
      <c r="HKJ592" s="163"/>
      <c r="HKK592" s="163"/>
      <c r="HKL592" s="163"/>
      <c r="HKM592" s="163"/>
      <c r="HKN592" s="163"/>
      <c r="HKO592" s="163"/>
      <c r="HKP592" s="163"/>
      <c r="HKQ592" s="163"/>
      <c r="HKR592" s="163"/>
      <c r="HKS592" s="163"/>
      <c r="HKT592" s="163"/>
      <c r="HKU592" s="163"/>
      <c r="HKV592" s="163"/>
      <c r="HKW592" s="163"/>
      <c r="HKX592" s="163"/>
      <c r="HKY592" s="163"/>
      <c r="HKZ592" s="163"/>
      <c r="HLA592" s="163"/>
      <c r="HLB592" s="163"/>
      <c r="HLC592" s="163"/>
      <c r="HLD592" s="163"/>
      <c r="HLE592" s="163"/>
      <c r="HLF592" s="163"/>
      <c r="HLG592" s="163"/>
      <c r="HLH592" s="163"/>
      <c r="HLI592" s="163"/>
      <c r="HLJ592" s="163"/>
      <c r="HLK592" s="163"/>
      <c r="HLL592" s="163"/>
      <c r="HLM592" s="163"/>
      <c r="HLN592" s="163"/>
      <c r="HLO592" s="163"/>
      <c r="HLP592" s="163"/>
      <c r="HLQ592" s="163"/>
      <c r="HLR592" s="163"/>
      <c r="HLS592" s="163"/>
      <c r="HLT592" s="163"/>
      <c r="HLU592" s="163"/>
      <c r="HLV592" s="163"/>
      <c r="HLW592" s="163"/>
      <c r="HLX592" s="163"/>
      <c r="HLY592" s="163"/>
      <c r="HLZ592" s="163"/>
      <c r="HMA592" s="163"/>
      <c r="HMB592" s="163"/>
      <c r="HMC592" s="163"/>
      <c r="HMD592" s="163"/>
      <c r="HME592" s="163"/>
      <c r="HMF592" s="163"/>
      <c r="HMG592" s="163"/>
      <c r="HMH592" s="163"/>
      <c r="HMI592" s="163"/>
      <c r="HMJ592" s="163"/>
      <c r="HMK592" s="163"/>
      <c r="HML592" s="163"/>
      <c r="HMM592" s="163"/>
      <c r="HMN592" s="163"/>
      <c r="HMO592" s="163"/>
      <c r="HMP592" s="163"/>
      <c r="HMQ592" s="163"/>
      <c r="HMR592" s="163"/>
      <c r="HMS592" s="163"/>
      <c r="HMT592" s="163"/>
      <c r="HMU592" s="163"/>
      <c r="HMV592" s="163"/>
      <c r="HMW592" s="163"/>
      <c r="HMX592" s="163"/>
      <c r="HMY592" s="163"/>
      <c r="HMZ592" s="163"/>
      <c r="HNA592" s="163"/>
      <c r="HNB592" s="163"/>
      <c r="HNC592" s="163"/>
      <c r="HND592" s="163"/>
      <c r="HNE592" s="163"/>
      <c r="HNF592" s="163"/>
      <c r="HNG592" s="163"/>
      <c r="HNH592" s="163"/>
      <c r="HNI592" s="163"/>
      <c r="HNJ592" s="163"/>
      <c r="HNK592" s="163"/>
      <c r="HNL592" s="163"/>
      <c r="HNM592" s="163"/>
      <c r="HNN592" s="163"/>
      <c r="HNO592" s="163"/>
      <c r="HNP592" s="163"/>
      <c r="HNQ592" s="163"/>
      <c r="HNR592" s="163"/>
      <c r="HNS592" s="163"/>
      <c r="HNT592" s="163"/>
      <c r="HNU592" s="163"/>
      <c r="HNV592" s="163"/>
      <c r="HNW592" s="163"/>
      <c r="HNX592" s="163"/>
      <c r="HNY592" s="163"/>
      <c r="HNZ592" s="163"/>
      <c r="HOA592" s="163"/>
      <c r="HOB592" s="163"/>
      <c r="HOC592" s="163"/>
      <c r="HOD592" s="163"/>
      <c r="HOE592" s="163"/>
      <c r="HOF592" s="163"/>
      <c r="HOG592" s="163"/>
      <c r="HOH592" s="163"/>
      <c r="HOI592" s="163"/>
      <c r="HOJ592" s="163"/>
      <c r="HOK592" s="163"/>
      <c r="HOL592" s="163"/>
      <c r="HOM592" s="163"/>
      <c r="HON592" s="163"/>
      <c r="HOO592" s="163"/>
      <c r="HOP592" s="163"/>
      <c r="HOQ592" s="163"/>
      <c r="HOR592" s="163"/>
      <c r="HOS592" s="163"/>
      <c r="HOT592" s="163"/>
      <c r="HOU592" s="163"/>
      <c r="HOV592" s="163"/>
      <c r="HOW592" s="163"/>
      <c r="HOX592" s="163"/>
      <c r="HOY592" s="163"/>
      <c r="HOZ592" s="163"/>
      <c r="HPA592" s="163"/>
      <c r="HPB592" s="163"/>
      <c r="HPC592" s="163"/>
      <c r="HPD592" s="163"/>
      <c r="HPE592" s="163"/>
      <c r="HPF592" s="163"/>
      <c r="HPG592" s="163"/>
      <c r="HPH592" s="163"/>
      <c r="HPI592" s="163"/>
      <c r="HPJ592" s="163"/>
      <c r="HPK592" s="163"/>
      <c r="HPL592" s="163"/>
      <c r="HPM592" s="163"/>
      <c r="HPN592" s="163"/>
      <c r="HPO592" s="163"/>
      <c r="HPP592" s="163"/>
      <c r="HPQ592" s="163"/>
      <c r="HPR592" s="163"/>
      <c r="HPS592" s="163"/>
      <c r="HPT592" s="163"/>
      <c r="HPU592" s="163"/>
      <c r="HPV592" s="163"/>
      <c r="HPW592" s="163"/>
      <c r="HPX592" s="163"/>
      <c r="HPY592" s="163"/>
      <c r="HPZ592" s="163"/>
      <c r="HQA592" s="163"/>
      <c r="HQB592" s="163"/>
      <c r="HQC592" s="163"/>
      <c r="HQD592" s="163"/>
      <c r="HQE592" s="163"/>
      <c r="HQF592" s="163"/>
      <c r="HQG592" s="163"/>
      <c r="HQH592" s="163"/>
      <c r="HQI592" s="163"/>
      <c r="HQJ592" s="163"/>
      <c r="HQK592" s="163"/>
      <c r="HQL592" s="163"/>
      <c r="HQM592" s="163"/>
      <c r="HQN592" s="163"/>
      <c r="HQO592" s="163"/>
      <c r="HQP592" s="163"/>
      <c r="HQQ592" s="163"/>
      <c r="HQR592" s="163"/>
      <c r="HQS592" s="163"/>
      <c r="HQT592" s="163"/>
      <c r="HQU592" s="163"/>
      <c r="HQV592" s="163"/>
      <c r="HQW592" s="163"/>
      <c r="HQX592" s="163"/>
      <c r="HQY592" s="163"/>
      <c r="HQZ592" s="163"/>
      <c r="HRA592" s="163"/>
      <c r="HRB592" s="163"/>
      <c r="HRC592" s="163"/>
      <c r="HRD592" s="163"/>
      <c r="HRE592" s="163"/>
      <c r="HRF592" s="163"/>
      <c r="HRG592" s="163"/>
      <c r="HRH592" s="163"/>
      <c r="HRI592" s="163"/>
      <c r="HRJ592" s="163"/>
      <c r="HRK592" s="163"/>
      <c r="HRL592" s="163"/>
      <c r="HRM592" s="163"/>
      <c r="HRN592" s="163"/>
      <c r="HRO592" s="163"/>
      <c r="HRP592" s="163"/>
      <c r="HRQ592" s="163"/>
      <c r="HRR592" s="163"/>
      <c r="HRS592" s="163"/>
      <c r="HRT592" s="163"/>
      <c r="HRU592" s="163"/>
      <c r="HRV592" s="163"/>
      <c r="HRW592" s="163"/>
      <c r="HRX592" s="163"/>
      <c r="HRY592" s="163"/>
      <c r="HRZ592" s="163"/>
      <c r="HSA592" s="163"/>
      <c r="HSB592" s="163"/>
      <c r="HSC592" s="163"/>
      <c r="HSD592" s="163"/>
      <c r="HSE592" s="163"/>
      <c r="HSF592" s="163"/>
      <c r="HSG592" s="163"/>
      <c r="HSH592" s="163"/>
      <c r="HSI592" s="163"/>
      <c r="HSJ592" s="163"/>
      <c r="HSK592" s="163"/>
      <c r="HSL592" s="163"/>
      <c r="HSM592" s="163"/>
      <c r="HSN592" s="163"/>
      <c r="HSO592" s="163"/>
      <c r="HSP592" s="163"/>
      <c r="HSQ592" s="163"/>
      <c r="HSR592" s="163"/>
      <c r="HSS592" s="163"/>
      <c r="HST592" s="163"/>
      <c r="HSU592" s="163"/>
      <c r="HSV592" s="163"/>
      <c r="HSW592" s="163"/>
      <c r="HSX592" s="163"/>
      <c r="HSY592" s="163"/>
      <c r="HSZ592" s="163"/>
      <c r="HTA592" s="163"/>
      <c r="HTB592" s="163"/>
      <c r="HTC592" s="163"/>
      <c r="HTD592" s="163"/>
      <c r="HTE592" s="163"/>
      <c r="HTF592" s="163"/>
      <c r="HTG592" s="163"/>
      <c r="HTH592" s="163"/>
      <c r="HTI592" s="163"/>
      <c r="HTJ592" s="163"/>
      <c r="HTK592" s="163"/>
      <c r="HTL592" s="163"/>
      <c r="HTM592" s="163"/>
      <c r="HTN592" s="163"/>
      <c r="HTO592" s="163"/>
      <c r="HTP592" s="163"/>
      <c r="HTQ592" s="163"/>
      <c r="HTR592" s="163"/>
      <c r="HTS592" s="163"/>
      <c r="HTT592" s="163"/>
      <c r="HTU592" s="163"/>
      <c r="HTV592" s="163"/>
      <c r="HTW592" s="163"/>
      <c r="HTX592" s="163"/>
      <c r="HTY592" s="163"/>
      <c r="HTZ592" s="163"/>
      <c r="HUA592" s="163"/>
      <c r="HUB592" s="163"/>
      <c r="HUC592" s="163"/>
      <c r="HUD592" s="163"/>
      <c r="HUE592" s="163"/>
      <c r="HUF592" s="163"/>
      <c r="HUG592" s="163"/>
      <c r="HUH592" s="163"/>
      <c r="HUI592" s="163"/>
      <c r="HUJ592" s="163"/>
      <c r="HUK592" s="163"/>
      <c r="HUL592" s="163"/>
      <c r="HUM592" s="163"/>
      <c r="HUN592" s="163"/>
      <c r="HUO592" s="163"/>
      <c r="HUP592" s="163"/>
      <c r="HUQ592" s="163"/>
      <c r="HUR592" s="163"/>
      <c r="HUS592" s="163"/>
      <c r="HUT592" s="163"/>
      <c r="HUU592" s="163"/>
      <c r="HUV592" s="163"/>
      <c r="HUW592" s="163"/>
      <c r="HUX592" s="163"/>
      <c r="HUY592" s="163"/>
      <c r="HUZ592" s="163"/>
      <c r="HVA592" s="163"/>
      <c r="HVB592" s="163"/>
      <c r="HVC592" s="163"/>
      <c r="HVD592" s="163"/>
      <c r="HVE592" s="163"/>
      <c r="HVF592" s="163"/>
      <c r="HVG592" s="163"/>
      <c r="HVH592" s="163"/>
      <c r="HVI592" s="163"/>
      <c r="HVJ592" s="163"/>
      <c r="HVK592" s="163"/>
      <c r="HVL592" s="163"/>
      <c r="HVM592" s="163"/>
      <c r="HVN592" s="163"/>
      <c r="HVO592" s="163"/>
      <c r="HVP592" s="163"/>
      <c r="HVQ592" s="163"/>
      <c r="HVR592" s="163"/>
      <c r="HVS592" s="163"/>
      <c r="HVT592" s="163"/>
      <c r="HVU592" s="163"/>
      <c r="HVV592" s="163"/>
      <c r="HVW592" s="163"/>
      <c r="HVX592" s="163"/>
      <c r="HVY592" s="163"/>
      <c r="HVZ592" s="163"/>
      <c r="HWA592" s="163"/>
      <c r="HWB592" s="163"/>
      <c r="HWC592" s="163"/>
      <c r="HWD592" s="163"/>
      <c r="HWE592" s="163"/>
      <c r="HWF592" s="163"/>
      <c r="HWG592" s="163"/>
      <c r="HWH592" s="163"/>
      <c r="HWI592" s="163"/>
      <c r="HWJ592" s="163"/>
      <c r="HWK592" s="163"/>
      <c r="HWL592" s="163"/>
      <c r="HWM592" s="163"/>
      <c r="HWN592" s="163"/>
      <c r="HWO592" s="163"/>
      <c r="HWP592" s="163"/>
      <c r="HWQ592" s="163"/>
      <c r="HWR592" s="163"/>
      <c r="HWS592" s="163"/>
      <c r="HWT592" s="163"/>
      <c r="HWU592" s="163"/>
      <c r="HWV592" s="163"/>
      <c r="HWW592" s="163"/>
      <c r="HWX592" s="163"/>
      <c r="HWY592" s="163"/>
      <c r="HWZ592" s="163"/>
      <c r="HXA592" s="163"/>
      <c r="HXB592" s="163"/>
      <c r="HXC592" s="163"/>
      <c r="HXD592" s="163"/>
      <c r="HXE592" s="163"/>
      <c r="HXF592" s="163"/>
      <c r="HXG592" s="163"/>
      <c r="HXH592" s="163"/>
      <c r="HXI592" s="163"/>
      <c r="HXJ592" s="163"/>
      <c r="HXK592" s="163"/>
      <c r="HXL592" s="163"/>
      <c r="HXM592" s="163"/>
      <c r="HXN592" s="163"/>
      <c r="HXO592" s="163"/>
      <c r="HXP592" s="163"/>
      <c r="HXQ592" s="163"/>
      <c r="HXR592" s="163"/>
      <c r="HXS592" s="163"/>
      <c r="HXT592" s="163"/>
      <c r="HXU592" s="163"/>
      <c r="HXV592" s="163"/>
      <c r="HXW592" s="163"/>
      <c r="HXX592" s="163"/>
      <c r="HXY592" s="163"/>
      <c r="HXZ592" s="163"/>
      <c r="HYA592" s="163"/>
      <c r="HYB592" s="163"/>
      <c r="HYC592" s="163"/>
      <c r="HYD592" s="163"/>
      <c r="HYE592" s="163"/>
      <c r="HYF592" s="163"/>
      <c r="HYG592" s="163"/>
      <c r="HYH592" s="163"/>
      <c r="HYI592" s="163"/>
      <c r="HYJ592" s="163"/>
      <c r="HYK592" s="163"/>
      <c r="HYL592" s="163"/>
      <c r="HYM592" s="163"/>
      <c r="HYN592" s="163"/>
      <c r="HYO592" s="163"/>
      <c r="HYP592" s="163"/>
      <c r="HYQ592" s="163"/>
      <c r="HYR592" s="163"/>
      <c r="HYS592" s="163"/>
      <c r="HYT592" s="163"/>
      <c r="HYU592" s="163"/>
      <c r="HYV592" s="163"/>
      <c r="HYW592" s="163"/>
      <c r="HYX592" s="163"/>
      <c r="HYY592" s="163"/>
      <c r="HYZ592" s="163"/>
      <c r="HZA592" s="163"/>
      <c r="HZB592" s="163"/>
      <c r="HZC592" s="163"/>
      <c r="HZD592" s="163"/>
      <c r="HZE592" s="163"/>
      <c r="HZF592" s="163"/>
      <c r="HZG592" s="163"/>
      <c r="HZH592" s="163"/>
      <c r="HZI592" s="163"/>
      <c r="HZJ592" s="163"/>
      <c r="HZK592" s="163"/>
      <c r="HZL592" s="163"/>
      <c r="HZM592" s="163"/>
      <c r="HZN592" s="163"/>
      <c r="HZO592" s="163"/>
      <c r="HZP592" s="163"/>
      <c r="HZQ592" s="163"/>
      <c r="HZR592" s="163"/>
      <c r="HZS592" s="163"/>
      <c r="HZT592" s="163"/>
      <c r="HZU592" s="163"/>
      <c r="HZV592" s="163"/>
      <c r="HZW592" s="163"/>
      <c r="HZX592" s="163"/>
      <c r="HZY592" s="163"/>
      <c r="HZZ592" s="163"/>
      <c r="IAA592" s="163"/>
      <c r="IAB592" s="163"/>
      <c r="IAC592" s="163"/>
      <c r="IAD592" s="163"/>
      <c r="IAE592" s="163"/>
      <c r="IAF592" s="163"/>
      <c r="IAG592" s="163"/>
      <c r="IAH592" s="163"/>
      <c r="IAI592" s="163"/>
      <c r="IAJ592" s="163"/>
      <c r="IAK592" s="163"/>
      <c r="IAL592" s="163"/>
      <c r="IAM592" s="163"/>
      <c r="IAN592" s="163"/>
      <c r="IAO592" s="163"/>
      <c r="IAP592" s="163"/>
      <c r="IAQ592" s="163"/>
      <c r="IAR592" s="163"/>
      <c r="IAS592" s="163"/>
      <c r="IAT592" s="163"/>
      <c r="IAU592" s="163"/>
      <c r="IAV592" s="163"/>
      <c r="IAW592" s="163"/>
      <c r="IAX592" s="163"/>
      <c r="IAY592" s="163"/>
      <c r="IAZ592" s="163"/>
      <c r="IBA592" s="163"/>
      <c r="IBB592" s="163"/>
      <c r="IBC592" s="163"/>
      <c r="IBD592" s="163"/>
      <c r="IBE592" s="163"/>
      <c r="IBF592" s="163"/>
      <c r="IBG592" s="163"/>
      <c r="IBH592" s="163"/>
      <c r="IBI592" s="163"/>
      <c r="IBJ592" s="163"/>
      <c r="IBK592" s="163"/>
      <c r="IBL592" s="163"/>
      <c r="IBM592" s="163"/>
      <c r="IBN592" s="163"/>
      <c r="IBO592" s="163"/>
      <c r="IBP592" s="163"/>
      <c r="IBQ592" s="163"/>
      <c r="IBR592" s="163"/>
      <c r="IBS592" s="163"/>
      <c r="IBT592" s="163"/>
      <c r="IBU592" s="163"/>
      <c r="IBV592" s="163"/>
      <c r="IBW592" s="163"/>
      <c r="IBX592" s="163"/>
      <c r="IBY592" s="163"/>
      <c r="IBZ592" s="163"/>
      <c r="ICA592" s="163"/>
      <c r="ICB592" s="163"/>
      <c r="ICC592" s="163"/>
      <c r="ICD592" s="163"/>
      <c r="ICE592" s="163"/>
      <c r="ICF592" s="163"/>
      <c r="ICG592" s="163"/>
      <c r="ICH592" s="163"/>
      <c r="ICI592" s="163"/>
      <c r="ICJ592" s="163"/>
      <c r="ICK592" s="163"/>
      <c r="ICL592" s="163"/>
      <c r="ICM592" s="163"/>
      <c r="ICN592" s="163"/>
      <c r="ICO592" s="163"/>
      <c r="ICP592" s="163"/>
      <c r="ICQ592" s="163"/>
      <c r="ICR592" s="163"/>
      <c r="ICS592" s="163"/>
      <c r="ICT592" s="163"/>
      <c r="ICU592" s="163"/>
      <c r="ICV592" s="163"/>
      <c r="ICW592" s="163"/>
      <c r="ICX592" s="163"/>
      <c r="ICY592" s="163"/>
      <c r="ICZ592" s="163"/>
      <c r="IDA592" s="163"/>
      <c r="IDB592" s="163"/>
      <c r="IDC592" s="163"/>
      <c r="IDD592" s="163"/>
      <c r="IDE592" s="163"/>
      <c r="IDF592" s="163"/>
      <c r="IDG592" s="163"/>
      <c r="IDH592" s="163"/>
      <c r="IDI592" s="163"/>
      <c r="IDJ592" s="163"/>
      <c r="IDK592" s="163"/>
      <c r="IDL592" s="163"/>
      <c r="IDM592" s="163"/>
      <c r="IDN592" s="163"/>
      <c r="IDO592" s="163"/>
      <c r="IDP592" s="163"/>
      <c r="IDQ592" s="163"/>
      <c r="IDR592" s="163"/>
      <c r="IDS592" s="163"/>
      <c r="IDT592" s="163"/>
      <c r="IDU592" s="163"/>
      <c r="IDV592" s="163"/>
      <c r="IDW592" s="163"/>
      <c r="IDX592" s="163"/>
      <c r="IDY592" s="163"/>
      <c r="IDZ592" s="163"/>
      <c r="IEA592" s="163"/>
      <c r="IEB592" s="163"/>
      <c r="IEC592" s="163"/>
      <c r="IED592" s="163"/>
      <c r="IEE592" s="163"/>
      <c r="IEF592" s="163"/>
      <c r="IEG592" s="163"/>
      <c r="IEH592" s="163"/>
      <c r="IEI592" s="163"/>
      <c r="IEJ592" s="163"/>
      <c r="IEK592" s="163"/>
      <c r="IEL592" s="163"/>
      <c r="IEM592" s="163"/>
      <c r="IEN592" s="163"/>
      <c r="IEO592" s="163"/>
      <c r="IEP592" s="163"/>
      <c r="IEQ592" s="163"/>
      <c r="IER592" s="163"/>
      <c r="IES592" s="163"/>
      <c r="IET592" s="163"/>
      <c r="IEU592" s="163"/>
      <c r="IEV592" s="163"/>
      <c r="IEW592" s="163"/>
      <c r="IEX592" s="163"/>
      <c r="IEY592" s="163"/>
      <c r="IEZ592" s="163"/>
      <c r="IFA592" s="163"/>
      <c r="IFB592" s="163"/>
      <c r="IFC592" s="163"/>
      <c r="IFD592" s="163"/>
      <c r="IFE592" s="163"/>
      <c r="IFF592" s="163"/>
      <c r="IFG592" s="163"/>
      <c r="IFH592" s="163"/>
      <c r="IFI592" s="163"/>
      <c r="IFJ592" s="163"/>
      <c r="IFK592" s="163"/>
      <c r="IFL592" s="163"/>
      <c r="IFM592" s="163"/>
      <c r="IFN592" s="163"/>
      <c r="IFO592" s="163"/>
      <c r="IFP592" s="163"/>
      <c r="IFQ592" s="163"/>
      <c r="IFR592" s="163"/>
      <c r="IFS592" s="163"/>
      <c r="IFT592" s="163"/>
      <c r="IFU592" s="163"/>
      <c r="IFV592" s="163"/>
      <c r="IFW592" s="163"/>
      <c r="IFX592" s="163"/>
      <c r="IFY592" s="163"/>
      <c r="IFZ592" s="163"/>
      <c r="IGA592" s="163"/>
      <c r="IGB592" s="163"/>
      <c r="IGC592" s="163"/>
      <c r="IGD592" s="163"/>
      <c r="IGE592" s="163"/>
      <c r="IGF592" s="163"/>
      <c r="IGG592" s="163"/>
      <c r="IGH592" s="163"/>
      <c r="IGI592" s="163"/>
      <c r="IGJ592" s="163"/>
      <c r="IGK592" s="163"/>
      <c r="IGL592" s="163"/>
      <c r="IGM592" s="163"/>
      <c r="IGN592" s="163"/>
      <c r="IGO592" s="163"/>
      <c r="IGP592" s="163"/>
      <c r="IGQ592" s="163"/>
      <c r="IGR592" s="163"/>
      <c r="IGS592" s="163"/>
      <c r="IGT592" s="163"/>
      <c r="IGU592" s="163"/>
      <c r="IGV592" s="163"/>
      <c r="IGW592" s="163"/>
      <c r="IGX592" s="163"/>
      <c r="IGY592" s="163"/>
      <c r="IGZ592" s="163"/>
      <c r="IHA592" s="163"/>
      <c r="IHB592" s="163"/>
      <c r="IHC592" s="163"/>
      <c r="IHD592" s="163"/>
      <c r="IHE592" s="163"/>
      <c r="IHF592" s="163"/>
      <c r="IHG592" s="163"/>
      <c r="IHH592" s="163"/>
      <c r="IHI592" s="163"/>
      <c r="IHJ592" s="163"/>
      <c r="IHK592" s="163"/>
      <c r="IHL592" s="163"/>
      <c r="IHM592" s="163"/>
      <c r="IHN592" s="163"/>
      <c r="IHO592" s="163"/>
      <c r="IHP592" s="163"/>
      <c r="IHQ592" s="163"/>
      <c r="IHR592" s="163"/>
      <c r="IHS592" s="163"/>
      <c r="IHT592" s="163"/>
      <c r="IHU592" s="163"/>
      <c r="IHV592" s="163"/>
      <c r="IHW592" s="163"/>
      <c r="IHX592" s="163"/>
      <c r="IHY592" s="163"/>
      <c r="IHZ592" s="163"/>
      <c r="IIA592" s="163"/>
      <c r="IIB592" s="163"/>
      <c r="IIC592" s="163"/>
      <c r="IID592" s="163"/>
      <c r="IIE592" s="163"/>
      <c r="IIF592" s="163"/>
      <c r="IIG592" s="163"/>
      <c r="IIH592" s="163"/>
      <c r="III592" s="163"/>
      <c r="IIJ592" s="163"/>
      <c r="IIK592" s="163"/>
      <c r="IIL592" s="163"/>
      <c r="IIM592" s="163"/>
      <c r="IIN592" s="163"/>
      <c r="IIO592" s="163"/>
      <c r="IIP592" s="163"/>
      <c r="IIQ592" s="163"/>
      <c r="IIR592" s="163"/>
      <c r="IIS592" s="163"/>
      <c r="IIT592" s="163"/>
      <c r="IIU592" s="163"/>
      <c r="IIV592" s="163"/>
      <c r="IIW592" s="163"/>
      <c r="IIX592" s="163"/>
      <c r="IIY592" s="163"/>
      <c r="IIZ592" s="163"/>
      <c r="IJA592" s="163"/>
      <c r="IJB592" s="163"/>
      <c r="IJC592" s="163"/>
      <c r="IJD592" s="163"/>
      <c r="IJE592" s="163"/>
      <c r="IJF592" s="163"/>
      <c r="IJG592" s="163"/>
      <c r="IJH592" s="163"/>
      <c r="IJI592" s="163"/>
      <c r="IJJ592" s="163"/>
      <c r="IJK592" s="163"/>
      <c r="IJL592" s="163"/>
      <c r="IJM592" s="163"/>
      <c r="IJN592" s="163"/>
      <c r="IJO592" s="163"/>
      <c r="IJP592" s="163"/>
      <c r="IJQ592" s="163"/>
      <c r="IJR592" s="163"/>
      <c r="IJS592" s="163"/>
      <c r="IJT592" s="163"/>
      <c r="IJU592" s="163"/>
      <c r="IJV592" s="163"/>
      <c r="IJW592" s="163"/>
      <c r="IJX592" s="163"/>
      <c r="IJY592" s="163"/>
      <c r="IJZ592" s="163"/>
      <c r="IKA592" s="163"/>
      <c r="IKB592" s="163"/>
      <c r="IKC592" s="163"/>
      <c r="IKD592" s="163"/>
      <c r="IKE592" s="163"/>
      <c r="IKF592" s="163"/>
      <c r="IKG592" s="163"/>
      <c r="IKH592" s="163"/>
      <c r="IKI592" s="163"/>
      <c r="IKJ592" s="163"/>
      <c r="IKK592" s="163"/>
      <c r="IKL592" s="163"/>
      <c r="IKM592" s="163"/>
      <c r="IKN592" s="163"/>
      <c r="IKO592" s="163"/>
      <c r="IKP592" s="163"/>
      <c r="IKQ592" s="163"/>
      <c r="IKR592" s="163"/>
      <c r="IKS592" s="163"/>
      <c r="IKT592" s="163"/>
      <c r="IKU592" s="163"/>
      <c r="IKV592" s="163"/>
      <c r="IKW592" s="163"/>
      <c r="IKX592" s="163"/>
      <c r="IKY592" s="163"/>
      <c r="IKZ592" s="163"/>
      <c r="ILA592" s="163"/>
      <c r="ILB592" s="163"/>
      <c r="ILC592" s="163"/>
      <c r="ILD592" s="163"/>
      <c r="ILE592" s="163"/>
      <c r="ILF592" s="163"/>
      <c r="ILG592" s="163"/>
      <c r="ILH592" s="163"/>
      <c r="ILI592" s="163"/>
      <c r="ILJ592" s="163"/>
      <c r="ILK592" s="163"/>
      <c r="ILL592" s="163"/>
      <c r="ILM592" s="163"/>
      <c r="ILN592" s="163"/>
      <c r="ILO592" s="163"/>
      <c r="ILP592" s="163"/>
      <c r="ILQ592" s="163"/>
      <c r="ILR592" s="163"/>
      <c r="ILS592" s="163"/>
      <c r="ILT592" s="163"/>
      <c r="ILU592" s="163"/>
      <c r="ILV592" s="163"/>
      <c r="ILW592" s="163"/>
      <c r="ILX592" s="163"/>
      <c r="ILY592" s="163"/>
      <c r="ILZ592" s="163"/>
      <c r="IMA592" s="163"/>
      <c r="IMB592" s="163"/>
      <c r="IMC592" s="163"/>
      <c r="IMD592" s="163"/>
      <c r="IME592" s="163"/>
      <c r="IMF592" s="163"/>
      <c r="IMG592" s="163"/>
      <c r="IMH592" s="163"/>
      <c r="IMI592" s="163"/>
      <c r="IMJ592" s="163"/>
      <c r="IMK592" s="163"/>
      <c r="IML592" s="163"/>
      <c r="IMM592" s="163"/>
      <c r="IMN592" s="163"/>
      <c r="IMO592" s="163"/>
      <c r="IMP592" s="163"/>
      <c r="IMQ592" s="163"/>
      <c r="IMR592" s="163"/>
      <c r="IMS592" s="163"/>
      <c r="IMT592" s="163"/>
      <c r="IMU592" s="163"/>
      <c r="IMV592" s="163"/>
      <c r="IMW592" s="163"/>
      <c r="IMX592" s="163"/>
      <c r="IMY592" s="163"/>
      <c r="IMZ592" s="163"/>
      <c r="INA592" s="163"/>
      <c r="INB592" s="163"/>
      <c r="INC592" s="163"/>
      <c r="IND592" s="163"/>
      <c r="INE592" s="163"/>
      <c r="INF592" s="163"/>
      <c r="ING592" s="163"/>
      <c r="INH592" s="163"/>
      <c r="INI592" s="163"/>
      <c r="INJ592" s="163"/>
      <c r="INK592" s="163"/>
      <c r="INL592" s="163"/>
      <c r="INM592" s="163"/>
      <c r="INN592" s="163"/>
      <c r="INO592" s="163"/>
      <c r="INP592" s="163"/>
      <c r="INQ592" s="163"/>
      <c r="INR592" s="163"/>
      <c r="INS592" s="163"/>
      <c r="INT592" s="163"/>
      <c r="INU592" s="163"/>
      <c r="INV592" s="163"/>
      <c r="INW592" s="163"/>
      <c r="INX592" s="163"/>
      <c r="INY592" s="163"/>
      <c r="INZ592" s="163"/>
      <c r="IOA592" s="163"/>
      <c r="IOB592" s="163"/>
      <c r="IOC592" s="163"/>
      <c r="IOD592" s="163"/>
      <c r="IOE592" s="163"/>
      <c r="IOF592" s="163"/>
      <c r="IOG592" s="163"/>
      <c r="IOH592" s="163"/>
      <c r="IOI592" s="163"/>
      <c r="IOJ592" s="163"/>
      <c r="IOK592" s="163"/>
      <c r="IOL592" s="163"/>
      <c r="IOM592" s="163"/>
      <c r="ION592" s="163"/>
      <c r="IOO592" s="163"/>
      <c r="IOP592" s="163"/>
      <c r="IOQ592" s="163"/>
      <c r="IOR592" s="163"/>
      <c r="IOS592" s="163"/>
      <c r="IOT592" s="163"/>
      <c r="IOU592" s="163"/>
      <c r="IOV592" s="163"/>
      <c r="IOW592" s="163"/>
      <c r="IOX592" s="163"/>
      <c r="IOY592" s="163"/>
      <c r="IOZ592" s="163"/>
      <c r="IPA592" s="163"/>
      <c r="IPB592" s="163"/>
      <c r="IPC592" s="163"/>
      <c r="IPD592" s="163"/>
      <c r="IPE592" s="163"/>
      <c r="IPF592" s="163"/>
      <c r="IPG592" s="163"/>
      <c r="IPH592" s="163"/>
      <c r="IPI592" s="163"/>
      <c r="IPJ592" s="163"/>
      <c r="IPK592" s="163"/>
      <c r="IPL592" s="163"/>
      <c r="IPM592" s="163"/>
      <c r="IPN592" s="163"/>
      <c r="IPO592" s="163"/>
      <c r="IPP592" s="163"/>
      <c r="IPQ592" s="163"/>
      <c r="IPR592" s="163"/>
      <c r="IPS592" s="163"/>
      <c r="IPT592" s="163"/>
      <c r="IPU592" s="163"/>
      <c r="IPV592" s="163"/>
      <c r="IPW592" s="163"/>
      <c r="IPX592" s="163"/>
      <c r="IPY592" s="163"/>
      <c r="IPZ592" s="163"/>
      <c r="IQA592" s="163"/>
      <c r="IQB592" s="163"/>
      <c r="IQC592" s="163"/>
      <c r="IQD592" s="163"/>
      <c r="IQE592" s="163"/>
      <c r="IQF592" s="163"/>
      <c r="IQG592" s="163"/>
      <c r="IQH592" s="163"/>
      <c r="IQI592" s="163"/>
      <c r="IQJ592" s="163"/>
      <c r="IQK592" s="163"/>
      <c r="IQL592" s="163"/>
      <c r="IQM592" s="163"/>
      <c r="IQN592" s="163"/>
      <c r="IQO592" s="163"/>
      <c r="IQP592" s="163"/>
      <c r="IQQ592" s="163"/>
      <c r="IQR592" s="163"/>
      <c r="IQS592" s="163"/>
      <c r="IQT592" s="163"/>
      <c r="IQU592" s="163"/>
      <c r="IQV592" s="163"/>
      <c r="IQW592" s="163"/>
      <c r="IQX592" s="163"/>
      <c r="IQY592" s="163"/>
      <c r="IQZ592" s="163"/>
      <c r="IRA592" s="163"/>
      <c r="IRB592" s="163"/>
      <c r="IRC592" s="163"/>
      <c r="IRD592" s="163"/>
      <c r="IRE592" s="163"/>
      <c r="IRF592" s="163"/>
      <c r="IRG592" s="163"/>
      <c r="IRH592" s="163"/>
      <c r="IRI592" s="163"/>
      <c r="IRJ592" s="163"/>
      <c r="IRK592" s="163"/>
      <c r="IRL592" s="163"/>
      <c r="IRM592" s="163"/>
      <c r="IRN592" s="163"/>
      <c r="IRO592" s="163"/>
      <c r="IRP592" s="163"/>
      <c r="IRQ592" s="163"/>
      <c r="IRR592" s="163"/>
      <c r="IRS592" s="163"/>
      <c r="IRT592" s="163"/>
      <c r="IRU592" s="163"/>
      <c r="IRV592" s="163"/>
      <c r="IRW592" s="163"/>
      <c r="IRX592" s="163"/>
      <c r="IRY592" s="163"/>
      <c r="IRZ592" s="163"/>
      <c r="ISA592" s="163"/>
      <c r="ISB592" s="163"/>
      <c r="ISC592" s="163"/>
      <c r="ISD592" s="163"/>
      <c r="ISE592" s="163"/>
      <c r="ISF592" s="163"/>
      <c r="ISG592" s="163"/>
      <c r="ISH592" s="163"/>
      <c r="ISI592" s="163"/>
      <c r="ISJ592" s="163"/>
      <c r="ISK592" s="163"/>
      <c r="ISL592" s="163"/>
      <c r="ISM592" s="163"/>
      <c r="ISN592" s="163"/>
      <c r="ISO592" s="163"/>
      <c r="ISP592" s="163"/>
      <c r="ISQ592" s="163"/>
      <c r="ISR592" s="163"/>
      <c r="ISS592" s="163"/>
      <c r="IST592" s="163"/>
      <c r="ISU592" s="163"/>
      <c r="ISV592" s="163"/>
      <c r="ISW592" s="163"/>
      <c r="ISX592" s="163"/>
      <c r="ISY592" s="163"/>
      <c r="ISZ592" s="163"/>
      <c r="ITA592" s="163"/>
      <c r="ITB592" s="163"/>
      <c r="ITC592" s="163"/>
      <c r="ITD592" s="163"/>
      <c r="ITE592" s="163"/>
      <c r="ITF592" s="163"/>
      <c r="ITG592" s="163"/>
      <c r="ITH592" s="163"/>
      <c r="ITI592" s="163"/>
      <c r="ITJ592" s="163"/>
      <c r="ITK592" s="163"/>
      <c r="ITL592" s="163"/>
      <c r="ITM592" s="163"/>
      <c r="ITN592" s="163"/>
      <c r="ITO592" s="163"/>
      <c r="ITP592" s="163"/>
      <c r="ITQ592" s="163"/>
      <c r="ITR592" s="163"/>
      <c r="ITS592" s="163"/>
      <c r="ITT592" s="163"/>
      <c r="ITU592" s="163"/>
      <c r="ITV592" s="163"/>
      <c r="ITW592" s="163"/>
      <c r="ITX592" s="163"/>
      <c r="ITY592" s="163"/>
      <c r="ITZ592" s="163"/>
      <c r="IUA592" s="163"/>
      <c r="IUB592" s="163"/>
      <c r="IUC592" s="163"/>
      <c r="IUD592" s="163"/>
      <c r="IUE592" s="163"/>
      <c r="IUF592" s="163"/>
      <c r="IUG592" s="163"/>
      <c r="IUH592" s="163"/>
      <c r="IUI592" s="163"/>
      <c r="IUJ592" s="163"/>
      <c r="IUK592" s="163"/>
      <c r="IUL592" s="163"/>
      <c r="IUM592" s="163"/>
      <c r="IUN592" s="163"/>
      <c r="IUO592" s="163"/>
      <c r="IUP592" s="163"/>
      <c r="IUQ592" s="163"/>
      <c r="IUR592" s="163"/>
      <c r="IUS592" s="163"/>
      <c r="IUT592" s="163"/>
      <c r="IUU592" s="163"/>
      <c r="IUV592" s="163"/>
      <c r="IUW592" s="163"/>
      <c r="IUX592" s="163"/>
      <c r="IUY592" s="163"/>
      <c r="IUZ592" s="163"/>
      <c r="IVA592" s="163"/>
      <c r="IVB592" s="163"/>
      <c r="IVC592" s="163"/>
      <c r="IVD592" s="163"/>
      <c r="IVE592" s="163"/>
      <c r="IVF592" s="163"/>
      <c r="IVG592" s="163"/>
      <c r="IVH592" s="163"/>
      <c r="IVI592" s="163"/>
      <c r="IVJ592" s="163"/>
      <c r="IVK592" s="163"/>
      <c r="IVL592" s="163"/>
      <c r="IVM592" s="163"/>
      <c r="IVN592" s="163"/>
      <c r="IVO592" s="163"/>
      <c r="IVP592" s="163"/>
      <c r="IVQ592" s="163"/>
      <c r="IVR592" s="163"/>
      <c r="IVS592" s="163"/>
      <c r="IVT592" s="163"/>
      <c r="IVU592" s="163"/>
      <c r="IVV592" s="163"/>
      <c r="IVW592" s="163"/>
      <c r="IVX592" s="163"/>
      <c r="IVY592" s="163"/>
      <c r="IVZ592" s="163"/>
      <c r="IWA592" s="163"/>
      <c r="IWB592" s="163"/>
      <c r="IWC592" s="163"/>
      <c r="IWD592" s="163"/>
      <c r="IWE592" s="163"/>
      <c r="IWF592" s="163"/>
      <c r="IWG592" s="163"/>
      <c r="IWH592" s="163"/>
      <c r="IWI592" s="163"/>
      <c r="IWJ592" s="163"/>
      <c r="IWK592" s="163"/>
      <c r="IWL592" s="163"/>
      <c r="IWM592" s="163"/>
      <c r="IWN592" s="163"/>
      <c r="IWO592" s="163"/>
      <c r="IWP592" s="163"/>
      <c r="IWQ592" s="163"/>
      <c r="IWR592" s="163"/>
      <c r="IWS592" s="163"/>
      <c r="IWT592" s="163"/>
      <c r="IWU592" s="163"/>
      <c r="IWV592" s="163"/>
      <c r="IWW592" s="163"/>
      <c r="IWX592" s="163"/>
      <c r="IWY592" s="163"/>
      <c r="IWZ592" s="163"/>
      <c r="IXA592" s="163"/>
      <c r="IXB592" s="163"/>
      <c r="IXC592" s="163"/>
      <c r="IXD592" s="163"/>
      <c r="IXE592" s="163"/>
      <c r="IXF592" s="163"/>
      <c r="IXG592" s="163"/>
      <c r="IXH592" s="163"/>
      <c r="IXI592" s="163"/>
      <c r="IXJ592" s="163"/>
      <c r="IXK592" s="163"/>
      <c r="IXL592" s="163"/>
      <c r="IXM592" s="163"/>
      <c r="IXN592" s="163"/>
      <c r="IXO592" s="163"/>
      <c r="IXP592" s="163"/>
      <c r="IXQ592" s="163"/>
      <c r="IXR592" s="163"/>
      <c r="IXS592" s="163"/>
      <c r="IXT592" s="163"/>
      <c r="IXU592" s="163"/>
      <c r="IXV592" s="163"/>
      <c r="IXW592" s="163"/>
      <c r="IXX592" s="163"/>
      <c r="IXY592" s="163"/>
      <c r="IXZ592" s="163"/>
      <c r="IYA592" s="163"/>
      <c r="IYB592" s="163"/>
      <c r="IYC592" s="163"/>
      <c r="IYD592" s="163"/>
      <c r="IYE592" s="163"/>
      <c r="IYF592" s="163"/>
      <c r="IYG592" s="163"/>
      <c r="IYH592" s="163"/>
      <c r="IYI592" s="163"/>
      <c r="IYJ592" s="163"/>
      <c r="IYK592" s="163"/>
      <c r="IYL592" s="163"/>
      <c r="IYM592" s="163"/>
      <c r="IYN592" s="163"/>
      <c r="IYO592" s="163"/>
      <c r="IYP592" s="163"/>
      <c r="IYQ592" s="163"/>
      <c r="IYR592" s="163"/>
      <c r="IYS592" s="163"/>
      <c r="IYT592" s="163"/>
      <c r="IYU592" s="163"/>
      <c r="IYV592" s="163"/>
      <c r="IYW592" s="163"/>
      <c r="IYX592" s="163"/>
      <c r="IYY592" s="163"/>
      <c r="IYZ592" s="163"/>
      <c r="IZA592" s="163"/>
      <c r="IZB592" s="163"/>
      <c r="IZC592" s="163"/>
      <c r="IZD592" s="163"/>
      <c r="IZE592" s="163"/>
      <c r="IZF592" s="163"/>
      <c r="IZG592" s="163"/>
      <c r="IZH592" s="163"/>
      <c r="IZI592" s="163"/>
      <c r="IZJ592" s="163"/>
      <c r="IZK592" s="163"/>
      <c r="IZL592" s="163"/>
      <c r="IZM592" s="163"/>
      <c r="IZN592" s="163"/>
      <c r="IZO592" s="163"/>
      <c r="IZP592" s="163"/>
      <c r="IZQ592" s="163"/>
      <c r="IZR592" s="163"/>
      <c r="IZS592" s="163"/>
      <c r="IZT592" s="163"/>
      <c r="IZU592" s="163"/>
      <c r="IZV592" s="163"/>
      <c r="IZW592" s="163"/>
      <c r="IZX592" s="163"/>
      <c r="IZY592" s="163"/>
      <c r="IZZ592" s="163"/>
      <c r="JAA592" s="163"/>
      <c r="JAB592" s="163"/>
      <c r="JAC592" s="163"/>
      <c r="JAD592" s="163"/>
      <c r="JAE592" s="163"/>
      <c r="JAF592" s="163"/>
      <c r="JAG592" s="163"/>
      <c r="JAH592" s="163"/>
      <c r="JAI592" s="163"/>
      <c r="JAJ592" s="163"/>
      <c r="JAK592" s="163"/>
      <c r="JAL592" s="163"/>
      <c r="JAM592" s="163"/>
      <c r="JAN592" s="163"/>
      <c r="JAO592" s="163"/>
      <c r="JAP592" s="163"/>
      <c r="JAQ592" s="163"/>
      <c r="JAR592" s="163"/>
      <c r="JAS592" s="163"/>
      <c r="JAT592" s="163"/>
      <c r="JAU592" s="163"/>
      <c r="JAV592" s="163"/>
      <c r="JAW592" s="163"/>
      <c r="JAX592" s="163"/>
      <c r="JAY592" s="163"/>
      <c r="JAZ592" s="163"/>
      <c r="JBA592" s="163"/>
      <c r="JBB592" s="163"/>
      <c r="JBC592" s="163"/>
      <c r="JBD592" s="163"/>
      <c r="JBE592" s="163"/>
      <c r="JBF592" s="163"/>
      <c r="JBG592" s="163"/>
      <c r="JBH592" s="163"/>
      <c r="JBI592" s="163"/>
      <c r="JBJ592" s="163"/>
      <c r="JBK592" s="163"/>
      <c r="JBL592" s="163"/>
      <c r="JBM592" s="163"/>
      <c r="JBN592" s="163"/>
      <c r="JBO592" s="163"/>
      <c r="JBP592" s="163"/>
      <c r="JBQ592" s="163"/>
      <c r="JBR592" s="163"/>
      <c r="JBS592" s="163"/>
      <c r="JBT592" s="163"/>
      <c r="JBU592" s="163"/>
      <c r="JBV592" s="163"/>
      <c r="JBW592" s="163"/>
      <c r="JBX592" s="163"/>
      <c r="JBY592" s="163"/>
      <c r="JBZ592" s="163"/>
      <c r="JCA592" s="163"/>
      <c r="JCB592" s="163"/>
      <c r="JCC592" s="163"/>
      <c r="JCD592" s="163"/>
      <c r="JCE592" s="163"/>
      <c r="JCF592" s="163"/>
      <c r="JCG592" s="163"/>
      <c r="JCH592" s="163"/>
      <c r="JCI592" s="163"/>
      <c r="JCJ592" s="163"/>
      <c r="JCK592" s="163"/>
      <c r="JCL592" s="163"/>
      <c r="JCM592" s="163"/>
      <c r="JCN592" s="163"/>
      <c r="JCO592" s="163"/>
      <c r="JCP592" s="163"/>
      <c r="JCQ592" s="163"/>
      <c r="JCR592" s="163"/>
      <c r="JCS592" s="163"/>
      <c r="JCT592" s="163"/>
      <c r="JCU592" s="163"/>
      <c r="JCV592" s="163"/>
      <c r="JCW592" s="163"/>
      <c r="JCX592" s="163"/>
      <c r="JCY592" s="163"/>
      <c r="JCZ592" s="163"/>
      <c r="JDA592" s="163"/>
      <c r="JDB592" s="163"/>
      <c r="JDC592" s="163"/>
      <c r="JDD592" s="163"/>
      <c r="JDE592" s="163"/>
      <c r="JDF592" s="163"/>
      <c r="JDG592" s="163"/>
      <c r="JDH592" s="163"/>
      <c r="JDI592" s="163"/>
      <c r="JDJ592" s="163"/>
      <c r="JDK592" s="163"/>
      <c r="JDL592" s="163"/>
      <c r="JDM592" s="163"/>
      <c r="JDN592" s="163"/>
      <c r="JDO592" s="163"/>
      <c r="JDP592" s="163"/>
      <c r="JDQ592" s="163"/>
      <c r="JDR592" s="163"/>
      <c r="JDS592" s="163"/>
      <c r="JDT592" s="163"/>
      <c r="JDU592" s="163"/>
      <c r="JDV592" s="163"/>
      <c r="JDW592" s="163"/>
      <c r="JDX592" s="163"/>
      <c r="JDY592" s="163"/>
      <c r="JDZ592" s="163"/>
      <c r="JEA592" s="163"/>
      <c r="JEB592" s="163"/>
      <c r="JEC592" s="163"/>
      <c r="JED592" s="163"/>
      <c r="JEE592" s="163"/>
      <c r="JEF592" s="163"/>
      <c r="JEG592" s="163"/>
      <c r="JEH592" s="163"/>
      <c r="JEI592" s="163"/>
      <c r="JEJ592" s="163"/>
      <c r="JEK592" s="163"/>
      <c r="JEL592" s="163"/>
      <c r="JEM592" s="163"/>
      <c r="JEN592" s="163"/>
      <c r="JEO592" s="163"/>
      <c r="JEP592" s="163"/>
      <c r="JEQ592" s="163"/>
      <c r="JER592" s="163"/>
      <c r="JES592" s="163"/>
      <c r="JET592" s="163"/>
      <c r="JEU592" s="163"/>
      <c r="JEV592" s="163"/>
      <c r="JEW592" s="163"/>
      <c r="JEX592" s="163"/>
      <c r="JEY592" s="163"/>
      <c r="JEZ592" s="163"/>
      <c r="JFA592" s="163"/>
      <c r="JFB592" s="163"/>
      <c r="JFC592" s="163"/>
      <c r="JFD592" s="163"/>
      <c r="JFE592" s="163"/>
      <c r="JFF592" s="163"/>
      <c r="JFG592" s="163"/>
      <c r="JFH592" s="163"/>
      <c r="JFI592" s="163"/>
      <c r="JFJ592" s="163"/>
      <c r="JFK592" s="163"/>
      <c r="JFL592" s="163"/>
      <c r="JFM592" s="163"/>
      <c r="JFN592" s="163"/>
      <c r="JFO592" s="163"/>
      <c r="JFP592" s="163"/>
      <c r="JFQ592" s="163"/>
      <c r="JFR592" s="163"/>
      <c r="JFS592" s="163"/>
      <c r="JFT592" s="163"/>
      <c r="JFU592" s="163"/>
      <c r="JFV592" s="163"/>
      <c r="JFW592" s="163"/>
      <c r="JFX592" s="163"/>
      <c r="JFY592" s="163"/>
      <c r="JFZ592" s="163"/>
      <c r="JGA592" s="163"/>
      <c r="JGB592" s="163"/>
      <c r="JGC592" s="163"/>
      <c r="JGD592" s="163"/>
      <c r="JGE592" s="163"/>
      <c r="JGF592" s="163"/>
      <c r="JGG592" s="163"/>
      <c r="JGH592" s="163"/>
      <c r="JGI592" s="163"/>
      <c r="JGJ592" s="163"/>
      <c r="JGK592" s="163"/>
      <c r="JGL592" s="163"/>
      <c r="JGM592" s="163"/>
      <c r="JGN592" s="163"/>
      <c r="JGO592" s="163"/>
      <c r="JGP592" s="163"/>
      <c r="JGQ592" s="163"/>
      <c r="JGR592" s="163"/>
      <c r="JGS592" s="163"/>
      <c r="JGT592" s="163"/>
      <c r="JGU592" s="163"/>
      <c r="JGV592" s="163"/>
      <c r="JGW592" s="163"/>
      <c r="JGX592" s="163"/>
      <c r="JGY592" s="163"/>
      <c r="JGZ592" s="163"/>
      <c r="JHA592" s="163"/>
      <c r="JHB592" s="163"/>
      <c r="JHC592" s="163"/>
      <c r="JHD592" s="163"/>
      <c r="JHE592" s="163"/>
      <c r="JHF592" s="163"/>
      <c r="JHG592" s="163"/>
      <c r="JHH592" s="163"/>
      <c r="JHI592" s="163"/>
      <c r="JHJ592" s="163"/>
      <c r="JHK592" s="163"/>
      <c r="JHL592" s="163"/>
      <c r="JHM592" s="163"/>
      <c r="JHN592" s="163"/>
      <c r="JHO592" s="163"/>
      <c r="JHP592" s="163"/>
      <c r="JHQ592" s="163"/>
      <c r="JHR592" s="163"/>
      <c r="JHS592" s="163"/>
      <c r="JHT592" s="163"/>
      <c r="JHU592" s="163"/>
      <c r="JHV592" s="163"/>
      <c r="JHW592" s="163"/>
      <c r="JHX592" s="163"/>
      <c r="JHY592" s="163"/>
      <c r="JHZ592" s="163"/>
      <c r="JIA592" s="163"/>
      <c r="JIB592" s="163"/>
      <c r="JIC592" s="163"/>
      <c r="JID592" s="163"/>
      <c r="JIE592" s="163"/>
      <c r="JIF592" s="163"/>
      <c r="JIG592" s="163"/>
      <c r="JIH592" s="163"/>
      <c r="JII592" s="163"/>
      <c r="JIJ592" s="163"/>
      <c r="JIK592" s="163"/>
      <c r="JIL592" s="163"/>
      <c r="JIM592" s="163"/>
      <c r="JIN592" s="163"/>
      <c r="JIO592" s="163"/>
      <c r="JIP592" s="163"/>
      <c r="JIQ592" s="163"/>
      <c r="JIR592" s="163"/>
      <c r="JIS592" s="163"/>
      <c r="JIT592" s="163"/>
      <c r="JIU592" s="163"/>
      <c r="JIV592" s="163"/>
      <c r="JIW592" s="163"/>
      <c r="JIX592" s="163"/>
      <c r="JIY592" s="163"/>
      <c r="JIZ592" s="163"/>
      <c r="JJA592" s="163"/>
      <c r="JJB592" s="163"/>
      <c r="JJC592" s="163"/>
      <c r="JJD592" s="163"/>
      <c r="JJE592" s="163"/>
      <c r="JJF592" s="163"/>
      <c r="JJG592" s="163"/>
      <c r="JJH592" s="163"/>
      <c r="JJI592" s="163"/>
      <c r="JJJ592" s="163"/>
      <c r="JJK592" s="163"/>
      <c r="JJL592" s="163"/>
      <c r="JJM592" s="163"/>
      <c r="JJN592" s="163"/>
      <c r="JJO592" s="163"/>
      <c r="JJP592" s="163"/>
      <c r="JJQ592" s="163"/>
      <c r="JJR592" s="163"/>
      <c r="JJS592" s="163"/>
      <c r="JJT592" s="163"/>
      <c r="JJU592" s="163"/>
      <c r="JJV592" s="163"/>
      <c r="JJW592" s="163"/>
      <c r="JJX592" s="163"/>
      <c r="JJY592" s="163"/>
      <c r="JJZ592" s="163"/>
      <c r="JKA592" s="163"/>
      <c r="JKB592" s="163"/>
      <c r="JKC592" s="163"/>
      <c r="JKD592" s="163"/>
      <c r="JKE592" s="163"/>
      <c r="JKF592" s="163"/>
      <c r="JKG592" s="163"/>
      <c r="JKH592" s="163"/>
      <c r="JKI592" s="163"/>
      <c r="JKJ592" s="163"/>
      <c r="JKK592" s="163"/>
      <c r="JKL592" s="163"/>
      <c r="JKM592" s="163"/>
      <c r="JKN592" s="163"/>
      <c r="JKO592" s="163"/>
      <c r="JKP592" s="163"/>
      <c r="JKQ592" s="163"/>
      <c r="JKR592" s="163"/>
      <c r="JKS592" s="163"/>
      <c r="JKT592" s="163"/>
      <c r="JKU592" s="163"/>
      <c r="JKV592" s="163"/>
      <c r="JKW592" s="163"/>
      <c r="JKX592" s="163"/>
      <c r="JKY592" s="163"/>
      <c r="JKZ592" s="163"/>
      <c r="JLA592" s="163"/>
      <c r="JLB592" s="163"/>
      <c r="JLC592" s="163"/>
      <c r="JLD592" s="163"/>
      <c r="JLE592" s="163"/>
      <c r="JLF592" s="163"/>
      <c r="JLG592" s="163"/>
      <c r="JLH592" s="163"/>
      <c r="JLI592" s="163"/>
      <c r="JLJ592" s="163"/>
      <c r="JLK592" s="163"/>
      <c r="JLL592" s="163"/>
      <c r="JLM592" s="163"/>
      <c r="JLN592" s="163"/>
      <c r="JLO592" s="163"/>
      <c r="JLP592" s="163"/>
      <c r="JLQ592" s="163"/>
      <c r="JLR592" s="163"/>
      <c r="JLS592" s="163"/>
      <c r="JLT592" s="163"/>
      <c r="JLU592" s="163"/>
      <c r="JLV592" s="163"/>
      <c r="JLW592" s="163"/>
      <c r="JLX592" s="163"/>
      <c r="JLY592" s="163"/>
      <c r="JLZ592" s="163"/>
      <c r="JMA592" s="163"/>
      <c r="JMB592" s="163"/>
      <c r="JMC592" s="163"/>
      <c r="JMD592" s="163"/>
      <c r="JME592" s="163"/>
      <c r="JMF592" s="163"/>
      <c r="JMG592" s="163"/>
      <c r="JMH592" s="163"/>
      <c r="JMI592" s="163"/>
      <c r="JMJ592" s="163"/>
      <c r="JMK592" s="163"/>
      <c r="JML592" s="163"/>
      <c r="JMM592" s="163"/>
      <c r="JMN592" s="163"/>
      <c r="JMO592" s="163"/>
      <c r="JMP592" s="163"/>
      <c r="JMQ592" s="163"/>
      <c r="JMR592" s="163"/>
      <c r="JMS592" s="163"/>
      <c r="JMT592" s="163"/>
      <c r="JMU592" s="163"/>
      <c r="JMV592" s="163"/>
      <c r="JMW592" s="163"/>
      <c r="JMX592" s="163"/>
      <c r="JMY592" s="163"/>
      <c r="JMZ592" s="163"/>
      <c r="JNA592" s="163"/>
      <c r="JNB592" s="163"/>
      <c r="JNC592" s="163"/>
      <c r="JND592" s="163"/>
      <c r="JNE592" s="163"/>
      <c r="JNF592" s="163"/>
      <c r="JNG592" s="163"/>
      <c r="JNH592" s="163"/>
      <c r="JNI592" s="163"/>
      <c r="JNJ592" s="163"/>
      <c r="JNK592" s="163"/>
      <c r="JNL592" s="163"/>
      <c r="JNM592" s="163"/>
      <c r="JNN592" s="163"/>
      <c r="JNO592" s="163"/>
      <c r="JNP592" s="163"/>
      <c r="JNQ592" s="163"/>
      <c r="JNR592" s="163"/>
      <c r="JNS592" s="163"/>
      <c r="JNT592" s="163"/>
      <c r="JNU592" s="163"/>
      <c r="JNV592" s="163"/>
      <c r="JNW592" s="163"/>
      <c r="JNX592" s="163"/>
      <c r="JNY592" s="163"/>
      <c r="JNZ592" s="163"/>
      <c r="JOA592" s="163"/>
      <c r="JOB592" s="163"/>
      <c r="JOC592" s="163"/>
      <c r="JOD592" s="163"/>
      <c r="JOE592" s="163"/>
      <c r="JOF592" s="163"/>
      <c r="JOG592" s="163"/>
      <c r="JOH592" s="163"/>
      <c r="JOI592" s="163"/>
      <c r="JOJ592" s="163"/>
      <c r="JOK592" s="163"/>
      <c r="JOL592" s="163"/>
      <c r="JOM592" s="163"/>
      <c r="JON592" s="163"/>
      <c r="JOO592" s="163"/>
      <c r="JOP592" s="163"/>
      <c r="JOQ592" s="163"/>
      <c r="JOR592" s="163"/>
      <c r="JOS592" s="163"/>
      <c r="JOT592" s="163"/>
      <c r="JOU592" s="163"/>
      <c r="JOV592" s="163"/>
      <c r="JOW592" s="163"/>
      <c r="JOX592" s="163"/>
      <c r="JOY592" s="163"/>
      <c r="JOZ592" s="163"/>
      <c r="JPA592" s="163"/>
      <c r="JPB592" s="163"/>
      <c r="JPC592" s="163"/>
      <c r="JPD592" s="163"/>
      <c r="JPE592" s="163"/>
      <c r="JPF592" s="163"/>
      <c r="JPG592" s="163"/>
      <c r="JPH592" s="163"/>
      <c r="JPI592" s="163"/>
      <c r="JPJ592" s="163"/>
      <c r="JPK592" s="163"/>
      <c r="JPL592" s="163"/>
      <c r="JPM592" s="163"/>
      <c r="JPN592" s="163"/>
      <c r="JPO592" s="163"/>
      <c r="JPP592" s="163"/>
      <c r="JPQ592" s="163"/>
      <c r="JPR592" s="163"/>
      <c r="JPS592" s="163"/>
      <c r="JPT592" s="163"/>
      <c r="JPU592" s="163"/>
      <c r="JPV592" s="163"/>
      <c r="JPW592" s="163"/>
      <c r="JPX592" s="163"/>
      <c r="JPY592" s="163"/>
      <c r="JPZ592" s="163"/>
      <c r="JQA592" s="163"/>
      <c r="JQB592" s="163"/>
      <c r="JQC592" s="163"/>
      <c r="JQD592" s="163"/>
      <c r="JQE592" s="163"/>
      <c r="JQF592" s="163"/>
      <c r="JQG592" s="163"/>
      <c r="JQH592" s="163"/>
      <c r="JQI592" s="163"/>
      <c r="JQJ592" s="163"/>
      <c r="JQK592" s="163"/>
      <c r="JQL592" s="163"/>
      <c r="JQM592" s="163"/>
      <c r="JQN592" s="163"/>
      <c r="JQO592" s="163"/>
      <c r="JQP592" s="163"/>
      <c r="JQQ592" s="163"/>
      <c r="JQR592" s="163"/>
      <c r="JQS592" s="163"/>
      <c r="JQT592" s="163"/>
      <c r="JQU592" s="163"/>
      <c r="JQV592" s="163"/>
      <c r="JQW592" s="163"/>
      <c r="JQX592" s="163"/>
      <c r="JQY592" s="163"/>
      <c r="JQZ592" s="163"/>
      <c r="JRA592" s="163"/>
      <c r="JRB592" s="163"/>
      <c r="JRC592" s="163"/>
      <c r="JRD592" s="163"/>
      <c r="JRE592" s="163"/>
      <c r="JRF592" s="163"/>
      <c r="JRG592" s="163"/>
      <c r="JRH592" s="163"/>
      <c r="JRI592" s="163"/>
      <c r="JRJ592" s="163"/>
      <c r="JRK592" s="163"/>
      <c r="JRL592" s="163"/>
      <c r="JRM592" s="163"/>
      <c r="JRN592" s="163"/>
      <c r="JRO592" s="163"/>
      <c r="JRP592" s="163"/>
      <c r="JRQ592" s="163"/>
      <c r="JRR592" s="163"/>
      <c r="JRS592" s="163"/>
      <c r="JRT592" s="163"/>
      <c r="JRU592" s="163"/>
      <c r="JRV592" s="163"/>
      <c r="JRW592" s="163"/>
      <c r="JRX592" s="163"/>
      <c r="JRY592" s="163"/>
      <c r="JRZ592" s="163"/>
      <c r="JSA592" s="163"/>
      <c r="JSB592" s="163"/>
      <c r="JSC592" s="163"/>
      <c r="JSD592" s="163"/>
      <c r="JSE592" s="163"/>
      <c r="JSF592" s="163"/>
      <c r="JSG592" s="163"/>
      <c r="JSH592" s="163"/>
      <c r="JSI592" s="163"/>
      <c r="JSJ592" s="163"/>
      <c r="JSK592" s="163"/>
      <c r="JSL592" s="163"/>
      <c r="JSM592" s="163"/>
      <c r="JSN592" s="163"/>
      <c r="JSO592" s="163"/>
      <c r="JSP592" s="163"/>
      <c r="JSQ592" s="163"/>
      <c r="JSR592" s="163"/>
      <c r="JSS592" s="163"/>
      <c r="JST592" s="163"/>
      <c r="JSU592" s="163"/>
      <c r="JSV592" s="163"/>
      <c r="JSW592" s="163"/>
      <c r="JSX592" s="163"/>
      <c r="JSY592" s="163"/>
      <c r="JSZ592" s="163"/>
      <c r="JTA592" s="163"/>
      <c r="JTB592" s="163"/>
      <c r="JTC592" s="163"/>
      <c r="JTD592" s="163"/>
      <c r="JTE592" s="163"/>
      <c r="JTF592" s="163"/>
      <c r="JTG592" s="163"/>
      <c r="JTH592" s="163"/>
      <c r="JTI592" s="163"/>
      <c r="JTJ592" s="163"/>
      <c r="JTK592" s="163"/>
      <c r="JTL592" s="163"/>
      <c r="JTM592" s="163"/>
      <c r="JTN592" s="163"/>
      <c r="JTO592" s="163"/>
      <c r="JTP592" s="163"/>
      <c r="JTQ592" s="163"/>
      <c r="JTR592" s="163"/>
      <c r="JTS592" s="163"/>
      <c r="JTT592" s="163"/>
      <c r="JTU592" s="163"/>
      <c r="JTV592" s="163"/>
      <c r="JTW592" s="163"/>
      <c r="JTX592" s="163"/>
      <c r="JTY592" s="163"/>
      <c r="JTZ592" s="163"/>
      <c r="JUA592" s="163"/>
      <c r="JUB592" s="163"/>
      <c r="JUC592" s="163"/>
      <c r="JUD592" s="163"/>
      <c r="JUE592" s="163"/>
      <c r="JUF592" s="163"/>
      <c r="JUG592" s="163"/>
      <c r="JUH592" s="163"/>
      <c r="JUI592" s="163"/>
      <c r="JUJ592" s="163"/>
      <c r="JUK592" s="163"/>
      <c r="JUL592" s="163"/>
      <c r="JUM592" s="163"/>
      <c r="JUN592" s="163"/>
      <c r="JUO592" s="163"/>
      <c r="JUP592" s="163"/>
      <c r="JUQ592" s="163"/>
      <c r="JUR592" s="163"/>
      <c r="JUS592" s="163"/>
      <c r="JUT592" s="163"/>
      <c r="JUU592" s="163"/>
      <c r="JUV592" s="163"/>
      <c r="JUW592" s="163"/>
      <c r="JUX592" s="163"/>
      <c r="JUY592" s="163"/>
      <c r="JUZ592" s="163"/>
      <c r="JVA592" s="163"/>
      <c r="JVB592" s="163"/>
      <c r="JVC592" s="163"/>
      <c r="JVD592" s="163"/>
      <c r="JVE592" s="163"/>
      <c r="JVF592" s="163"/>
      <c r="JVG592" s="163"/>
      <c r="JVH592" s="163"/>
      <c r="JVI592" s="163"/>
      <c r="JVJ592" s="163"/>
      <c r="JVK592" s="163"/>
      <c r="JVL592" s="163"/>
      <c r="JVM592" s="163"/>
      <c r="JVN592" s="163"/>
      <c r="JVO592" s="163"/>
      <c r="JVP592" s="163"/>
      <c r="JVQ592" s="163"/>
      <c r="JVR592" s="163"/>
      <c r="JVS592" s="163"/>
      <c r="JVT592" s="163"/>
      <c r="JVU592" s="163"/>
      <c r="JVV592" s="163"/>
      <c r="JVW592" s="163"/>
      <c r="JVX592" s="163"/>
      <c r="JVY592" s="163"/>
      <c r="JVZ592" s="163"/>
      <c r="JWA592" s="163"/>
      <c r="JWB592" s="163"/>
      <c r="JWC592" s="163"/>
      <c r="JWD592" s="163"/>
      <c r="JWE592" s="163"/>
      <c r="JWF592" s="163"/>
      <c r="JWG592" s="163"/>
      <c r="JWH592" s="163"/>
      <c r="JWI592" s="163"/>
      <c r="JWJ592" s="163"/>
      <c r="JWK592" s="163"/>
      <c r="JWL592" s="163"/>
      <c r="JWM592" s="163"/>
      <c r="JWN592" s="163"/>
      <c r="JWO592" s="163"/>
      <c r="JWP592" s="163"/>
      <c r="JWQ592" s="163"/>
      <c r="JWR592" s="163"/>
      <c r="JWS592" s="163"/>
      <c r="JWT592" s="163"/>
      <c r="JWU592" s="163"/>
      <c r="JWV592" s="163"/>
      <c r="JWW592" s="163"/>
      <c r="JWX592" s="163"/>
      <c r="JWY592" s="163"/>
      <c r="JWZ592" s="163"/>
      <c r="JXA592" s="163"/>
      <c r="JXB592" s="163"/>
      <c r="JXC592" s="163"/>
      <c r="JXD592" s="163"/>
      <c r="JXE592" s="163"/>
      <c r="JXF592" s="163"/>
      <c r="JXG592" s="163"/>
      <c r="JXH592" s="163"/>
      <c r="JXI592" s="163"/>
      <c r="JXJ592" s="163"/>
      <c r="JXK592" s="163"/>
      <c r="JXL592" s="163"/>
      <c r="JXM592" s="163"/>
      <c r="JXN592" s="163"/>
      <c r="JXO592" s="163"/>
      <c r="JXP592" s="163"/>
      <c r="JXQ592" s="163"/>
      <c r="JXR592" s="163"/>
      <c r="JXS592" s="163"/>
      <c r="JXT592" s="163"/>
      <c r="JXU592" s="163"/>
      <c r="JXV592" s="163"/>
      <c r="JXW592" s="163"/>
      <c r="JXX592" s="163"/>
      <c r="JXY592" s="163"/>
      <c r="JXZ592" s="163"/>
      <c r="JYA592" s="163"/>
      <c r="JYB592" s="163"/>
      <c r="JYC592" s="163"/>
      <c r="JYD592" s="163"/>
      <c r="JYE592" s="163"/>
      <c r="JYF592" s="163"/>
      <c r="JYG592" s="163"/>
      <c r="JYH592" s="163"/>
      <c r="JYI592" s="163"/>
      <c r="JYJ592" s="163"/>
      <c r="JYK592" s="163"/>
      <c r="JYL592" s="163"/>
      <c r="JYM592" s="163"/>
      <c r="JYN592" s="163"/>
      <c r="JYO592" s="163"/>
      <c r="JYP592" s="163"/>
      <c r="JYQ592" s="163"/>
      <c r="JYR592" s="163"/>
      <c r="JYS592" s="163"/>
      <c r="JYT592" s="163"/>
      <c r="JYU592" s="163"/>
      <c r="JYV592" s="163"/>
      <c r="JYW592" s="163"/>
      <c r="JYX592" s="163"/>
      <c r="JYY592" s="163"/>
      <c r="JYZ592" s="163"/>
      <c r="JZA592" s="163"/>
      <c r="JZB592" s="163"/>
      <c r="JZC592" s="163"/>
      <c r="JZD592" s="163"/>
      <c r="JZE592" s="163"/>
      <c r="JZF592" s="163"/>
      <c r="JZG592" s="163"/>
      <c r="JZH592" s="163"/>
      <c r="JZI592" s="163"/>
      <c r="JZJ592" s="163"/>
      <c r="JZK592" s="163"/>
      <c r="JZL592" s="163"/>
      <c r="JZM592" s="163"/>
      <c r="JZN592" s="163"/>
      <c r="JZO592" s="163"/>
      <c r="JZP592" s="163"/>
      <c r="JZQ592" s="163"/>
      <c r="JZR592" s="163"/>
      <c r="JZS592" s="163"/>
      <c r="JZT592" s="163"/>
      <c r="JZU592" s="163"/>
      <c r="JZV592" s="163"/>
      <c r="JZW592" s="163"/>
      <c r="JZX592" s="163"/>
      <c r="JZY592" s="163"/>
      <c r="JZZ592" s="163"/>
      <c r="KAA592" s="163"/>
      <c r="KAB592" s="163"/>
      <c r="KAC592" s="163"/>
      <c r="KAD592" s="163"/>
      <c r="KAE592" s="163"/>
      <c r="KAF592" s="163"/>
      <c r="KAG592" s="163"/>
      <c r="KAH592" s="163"/>
      <c r="KAI592" s="163"/>
      <c r="KAJ592" s="163"/>
      <c r="KAK592" s="163"/>
      <c r="KAL592" s="163"/>
      <c r="KAM592" s="163"/>
      <c r="KAN592" s="163"/>
      <c r="KAO592" s="163"/>
      <c r="KAP592" s="163"/>
      <c r="KAQ592" s="163"/>
      <c r="KAR592" s="163"/>
      <c r="KAS592" s="163"/>
      <c r="KAT592" s="163"/>
      <c r="KAU592" s="163"/>
      <c r="KAV592" s="163"/>
      <c r="KAW592" s="163"/>
      <c r="KAX592" s="163"/>
      <c r="KAY592" s="163"/>
      <c r="KAZ592" s="163"/>
      <c r="KBA592" s="163"/>
      <c r="KBB592" s="163"/>
      <c r="KBC592" s="163"/>
      <c r="KBD592" s="163"/>
      <c r="KBE592" s="163"/>
      <c r="KBF592" s="163"/>
      <c r="KBG592" s="163"/>
      <c r="KBH592" s="163"/>
      <c r="KBI592" s="163"/>
      <c r="KBJ592" s="163"/>
      <c r="KBK592" s="163"/>
      <c r="KBL592" s="163"/>
      <c r="KBM592" s="163"/>
      <c r="KBN592" s="163"/>
      <c r="KBO592" s="163"/>
      <c r="KBP592" s="163"/>
      <c r="KBQ592" s="163"/>
      <c r="KBR592" s="163"/>
      <c r="KBS592" s="163"/>
      <c r="KBT592" s="163"/>
      <c r="KBU592" s="163"/>
      <c r="KBV592" s="163"/>
      <c r="KBW592" s="163"/>
      <c r="KBX592" s="163"/>
      <c r="KBY592" s="163"/>
      <c r="KBZ592" s="163"/>
      <c r="KCA592" s="163"/>
      <c r="KCB592" s="163"/>
      <c r="KCC592" s="163"/>
      <c r="KCD592" s="163"/>
      <c r="KCE592" s="163"/>
      <c r="KCF592" s="163"/>
      <c r="KCG592" s="163"/>
      <c r="KCH592" s="163"/>
      <c r="KCI592" s="163"/>
      <c r="KCJ592" s="163"/>
      <c r="KCK592" s="163"/>
      <c r="KCL592" s="163"/>
      <c r="KCM592" s="163"/>
      <c r="KCN592" s="163"/>
      <c r="KCO592" s="163"/>
      <c r="KCP592" s="163"/>
      <c r="KCQ592" s="163"/>
      <c r="KCR592" s="163"/>
      <c r="KCS592" s="163"/>
      <c r="KCT592" s="163"/>
      <c r="KCU592" s="163"/>
      <c r="KCV592" s="163"/>
      <c r="KCW592" s="163"/>
      <c r="KCX592" s="163"/>
      <c r="KCY592" s="163"/>
      <c r="KCZ592" s="163"/>
      <c r="KDA592" s="163"/>
      <c r="KDB592" s="163"/>
      <c r="KDC592" s="163"/>
      <c r="KDD592" s="163"/>
      <c r="KDE592" s="163"/>
      <c r="KDF592" s="163"/>
      <c r="KDG592" s="163"/>
      <c r="KDH592" s="163"/>
      <c r="KDI592" s="163"/>
      <c r="KDJ592" s="163"/>
      <c r="KDK592" s="163"/>
      <c r="KDL592" s="163"/>
      <c r="KDM592" s="163"/>
      <c r="KDN592" s="163"/>
      <c r="KDO592" s="163"/>
      <c r="KDP592" s="163"/>
      <c r="KDQ592" s="163"/>
      <c r="KDR592" s="163"/>
      <c r="KDS592" s="163"/>
      <c r="KDT592" s="163"/>
      <c r="KDU592" s="163"/>
      <c r="KDV592" s="163"/>
      <c r="KDW592" s="163"/>
      <c r="KDX592" s="163"/>
      <c r="KDY592" s="163"/>
      <c r="KDZ592" s="163"/>
      <c r="KEA592" s="163"/>
      <c r="KEB592" s="163"/>
      <c r="KEC592" s="163"/>
      <c r="KED592" s="163"/>
      <c r="KEE592" s="163"/>
      <c r="KEF592" s="163"/>
      <c r="KEG592" s="163"/>
      <c r="KEH592" s="163"/>
      <c r="KEI592" s="163"/>
      <c r="KEJ592" s="163"/>
      <c r="KEK592" s="163"/>
      <c r="KEL592" s="163"/>
      <c r="KEM592" s="163"/>
      <c r="KEN592" s="163"/>
      <c r="KEO592" s="163"/>
      <c r="KEP592" s="163"/>
      <c r="KEQ592" s="163"/>
      <c r="KER592" s="163"/>
      <c r="KES592" s="163"/>
      <c r="KET592" s="163"/>
      <c r="KEU592" s="163"/>
      <c r="KEV592" s="163"/>
      <c r="KEW592" s="163"/>
      <c r="KEX592" s="163"/>
      <c r="KEY592" s="163"/>
      <c r="KEZ592" s="163"/>
      <c r="KFA592" s="163"/>
      <c r="KFB592" s="163"/>
      <c r="KFC592" s="163"/>
      <c r="KFD592" s="163"/>
      <c r="KFE592" s="163"/>
      <c r="KFF592" s="163"/>
      <c r="KFG592" s="163"/>
      <c r="KFH592" s="163"/>
      <c r="KFI592" s="163"/>
      <c r="KFJ592" s="163"/>
      <c r="KFK592" s="163"/>
      <c r="KFL592" s="163"/>
      <c r="KFM592" s="163"/>
      <c r="KFN592" s="163"/>
      <c r="KFO592" s="163"/>
      <c r="KFP592" s="163"/>
      <c r="KFQ592" s="163"/>
      <c r="KFR592" s="163"/>
      <c r="KFS592" s="163"/>
      <c r="KFT592" s="163"/>
      <c r="KFU592" s="163"/>
      <c r="KFV592" s="163"/>
      <c r="KFW592" s="163"/>
      <c r="KFX592" s="163"/>
      <c r="KFY592" s="163"/>
      <c r="KFZ592" s="163"/>
      <c r="KGA592" s="163"/>
      <c r="KGB592" s="163"/>
      <c r="KGC592" s="163"/>
      <c r="KGD592" s="163"/>
      <c r="KGE592" s="163"/>
      <c r="KGF592" s="163"/>
      <c r="KGG592" s="163"/>
      <c r="KGH592" s="163"/>
      <c r="KGI592" s="163"/>
      <c r="KGJ592" s="163"/>
      <c r="KGK592" s="163"/>
      <c r="KGL592" s="163"/>
      <c r="KGM592" s="163"/>
      <c r="KGN592" s="163"/>
      <c r="KGO592" s="163"/>
      <c r="KGP592" s="163"/>
      <c r="KGQ592" s="163"/>
      <c r="KGR592" s="163"/>
      <c r="KGS592" s="163"/>
      <c r="KGT592" s="163"/>
      <c r="KGU592" s="163"/>
      <c r="KGV592" s="163"/>
      <c r="KGW592" s="163"/>
      <c r="KGX592" s="163"/>
      <c r="KGY592" s="163"/>
      <c r="KGZ592" s="163"/>
      <c r="KHA592" s="163"/>
      <c r="KHB592" s="163"/>
      <c r="KHC592" s="163"/>
      <c r="KHD592" s="163"/>
      <c r="KHE592" s="163"/>
      <c r="KHF592" s="163"/>
      <c r="KHG592" s="163"/>
      <c r="KHH592" s="163"/>
      <c r="KHI592" s="163"/>
      <c r="KHJ592" s="163"/>
      <c r="KHK592" s="163"/>
      <c r="KHL592" s="163"/>
      <c r="KHM592" s="163"/>
      <c r="KHN592" s="163"/>
      <c r="KHO592" s="163"/>
      <c r="KHP592" s="163"/>
      <c r="KHQ592" s="163"/>
      <c r="KHR592" s="163"/>
      <c r="KHS592" s="163"/>
      <c r="KHT592" s="163"/>
      <c r="KHU592" s="163"/>
      <c r="KHV592" s="163"/>
      <c r="KHW592" s="163"/>
      <c r="KHX592" s="163"/>
      <c r="KHY592" s="163"/>
      <c r="KHZ592" s="163"/>
      <c r="KIA592" s="163"/>
      <c r="KIB592" s="163"/>
      <c r="KIC592" s="163"/>
      <c r="KID592" s="163"/>
      <c r="KIE592" s="163"/>
      <c r="KIF592" s="163"/>
      <c r="KIG592" s="163"/>
      <c r="KIH592" s="163"/>
      <c r="KII592" s="163"/>
      <c r="KIJ592" s="163"/>
      <c r="KIK592" s="163"/>
      <c r="KIL592" s="163"/>
      <c r="KIM592" s="163"/>
      <c r="KIN592" s="163"/>
      <c r="KIO592" s="163"/>
      <c r="KIP592" s="163"/>
      <c r="KIQ592" s="163"/>
      <c r="KIR592" s="163"/>
      <c r="KIS592" s="163"/>
      <c r="KIT592" s="163"/>
      <c r="KIU592" s="163"/>
      <c r="KIV592" s="163"/>
      <c r="KIW592" s="163"/>
      <c r="KIX592" s="163"/>
      <c r="KIY592" s="163"/>
      <c r="KIZ592" s="163"/>
      <c r="KJA592" s="163"/>
      <c r="KJB592" s="163"/>
      <c r="KJC592" s="163"/>
      <c r="KJD592" s="163"/>
      <c r="KJE592" s="163"/>
      <c r="KJF592" s="163"/>
      <c r="KJG592" s="163"/>
      <c r="KJH592" s="163"/>
      <c r="KJI592" s="163"/>
      <c r="KJJ592" s="163"/>
      <c r="KJK592" s="163"/>
      <c r="KJL592" s="163"/>
      <c r="KJM592" s="163"/>
      <c r="KJN592" s="163"/>
      <c r="KJO592" s="163"/>
      <c r="KJP592" s="163"/>
      <c r="KJQ592" s="163"/>
      <c r="KJR592" s="163"/>
      <c r="KJS592" s="163"/>
      <c r="KJT592" s="163"/>
      <c r="KJU592" s="163"/>
      <c r="KJV592" s="163"/>
      <c r="KJW592" s="163"/>
      <c r="KJX592" s="163"/>
      <c r="KJY592" s="163"/>
      <c r="KJZ592" s="163"/>
      <c r="KKA592" s="163"/>
      <c r="KKB592" s="163"/>
      <c r="KKC592" s="163"/>
      <c r="KKD592" s="163"/>
      <c r="KKE592" s="163"/>
      <c r="KKF592" s="163"/>
      <c r="KKG592" s="163"/>
      <c r="KKH592" s="163"/>
      <c r="KKI592" s="163"/>
      <c r="KKJ592" s="163"/>
      <c r="KKK592" s="163"/>
      <c r="KKL592" s="163"/>
      <c r="KKM592" s="163"/>
      <c r="KKN592" s="163"/>
      <c r="KKO592" s="163"/>
      <c r="KKP592" s="163"/>
      <c r="KKQ592" s="163"/>
      <c r="KKR592" s="163"/>
      <c r="KKS592" s="163"/>
      <c r="KKT592" s="163"/>
      <c r="KKU592" s="163"/>
      <c r="KKV592" s="163"/>
      <c r="KKW592" s="163"/>
      <c r="KKX592" s="163"/>
      <c r="KKY592" s="163"/>
      <c r="KKZ592" s="163"/>
      <c r="KLA592" s="163"/>
      <c r="KLB592" s="163"/>
      <c r="KLC592" s="163"/>
      <c r="KLD592" s="163"/>
      <c r="KLE592" s="163"/>
      <c r="KLF592" s="163"/>
      <c r="KLG592" s="163"/>
      <c r="KLH592" s="163"/>
      <c r="KLI592" s="163"/>
      <c r="KLJ592" s="163"/>
      <c r="KLK592" s="163"/>
      <c r="KLL592" s="163"/>
      <c r="KLM592" s="163"/>
      <c r="KLN592" s="163"/>
      <c r="KLO592" s="163"/>
      <c r="KLP592" s="163"/>
      <c r="KLQ592" s="163"/>
      <c r="KLR592" s="163"/>
      <c r="KLS592" s="163"/>
      <c r="KLT592" s="163"/>
      <c r="KLU592" s="163"/>
      <c r="KLV592" s="163"/>
      <c r="KLW592" s="163"/>
      <c r="KLX592" s="163"/>
      <c r="KLY592" s="163"/>
      <c r="KLZ592" s="163"/>
      <c r="KMA592" s="163"/>
      <c r="KMB592" s="163"/>
      <c r="KMC592" s="163"/>
      <c r="KMD592" s="163"/>
      <c r="KME592" s="163"/>
      <c r="KMF592" s="163"/>
      <c r="KMG592" s="163"/>
      <c r="KMH592" s="163"/>
      <c r="KMI592" s="163"/>
      <c r="KMJ592" s="163"/>
      <c r="KMK592" s="163"/>
      <c r="KML592" s="163"/>
      <c r="KMM592" s="163"/>
      <c r="KMN592" s="163"/>
      <c r="KMO592" s="163"/>
      <c r="KMP592" s="163"/>
      <c r="KMQ592" s="163"/>
      <c r="KMR592" s="163"/>
      <c r="KMS592" s="163"/>
      <c r="KMT592" s="163"/>
      <c r="KMU592" s="163"/>
      <c r="KMV592" s="163"/>
      <c r="KMW592" s="163"/>
      <c r="KMX592" s="163"/>
      <c r="KMY592" s="163"/>
      <c r="KMZ592" s="163"/>
      <c r="KNA592" s="163"/>
      <c r="KNB592" s="163"/>
      <c r="KNC592" s="163"/>
      <c r="KND592" s="163"/>
      <c r="KNE592" s="163"/>
      <c r="KNF592" s="163"/>
      <c r="KNG592" s="163"/>
      <c r="KNH592" s="163"/>
      <c r="KNI592" s="163"/>
      <c r="KNJ592" s="163"/>
      <c r="KNK592" s="163"/>
      <c r="KNL592" s="163"/>
      <c r="KNM592" s="163"/>
      <c r="KNN592" s="163"/>
      <c r="KNO592" s="163"/>
      <c r="KNP592" s="163"/>
      <c r="KNQ592" s="163"/>
      <c r="KNR592" s="163"/>
      <c r="KNS592" s="163"/>
      <c r="KNT592" s="163"/>
      <c r="KNU592" s="163"/>
      <c r="KNV592" s="163"/>
      <c r="KNW592" s="163"/>
      <c r="KNX592" s="163"/>
      <c r="KNY592" s="163"/>
      <c r="KNZ592" s="163"/>
      <c r="KOA592" s="163"/>
      <c r="KOB592" s="163"/>
      <c r="KOC592" s="163"/>
      <c r="KOD592" s="163"/>
      <c r="KOE592" s="163"/>
      <c r="KOF592" s="163"/>
      <c r="KOG592" s="163"/>
      <c r="KOH592" s="163"/>
      <c r="KOI592" s="163"/>
      <c r="KOJ592" s="163"/>
      <c r="KOK592" s="163"/>
      <c r="KOL592" s="163"/>
      <c r="KOM592" s="163"/>
      <c r="KON592" s="163"/>
      <c r="KOO592" s="163"/>
      <c r="KOP592" s="163"/>
      <c r="KOQ592" s="163"/>
      <c r="KOR592" s="163"/>
      <c r="KOS592" s="163"/>
      <c r="KOT592" s="163"/>
      <c r="KOU592" s="163"/>
      <c r="KOV592" s="163"/>
      <c r="KOW592" s="163"/>
      <c r="KOX592" s="163"/>
      <c r="KOY592" s="163"/>
      <c r="KOZ592" s="163"/>
      <c r="KPA592" s="163"/>
      <c r="KPB592" s="163"/>
      <c r="KPC592" s="163"/>
      <c r="KPD592" s="163"/>
      <c r="KPE592" s="163"/>
      <c r="KPF592" s="163"/>
      <c r="KPG592" s="163"/>
      <c r="KPH592" s="163"/>
      <c r="KPI592" s="163"/>
      <c r="KPJ592" s="163"/>
      <c r="KPK592" s="163"/>
      <c r="KPL592" s="163"/>
      <c r="KPM592" s="163"/>
      <c r="KPN592" s="163"/>
      <c r="KPO592" s="163"/>
      <c r="KPP592" s="163"/>
      <c r="KPQ592" s="163"/>
      <c r="KPR592" s="163"/>
      <c r="KPS592" s="163"/>
      <c r="KPT592" s="163"/>
      <c r="KPU592" s="163"/>
      <c r="KPV592" s="163"/>
      <c r="KPW592" s="163"/>
      <c r="KPX592" s="163"/>
      <c r="KPY592" s="163"/>
      <c r="KPZ592" s="163"/>
      <c r="KQA592" s="163"/>
      <c r="KQB592" s="163"/>
      <c r="KQC592" s="163"/>
      <c r="KQD592" s="163"/>
      <c r="KQE592" s="163"/>
      <c r="KQF592" s="163"/>
      <c r="KQG592" s="163"/>
      <c r="KQH592" s="163"/>
      <c r="KQI592" s="163"/>
      <c r="KQJ592" s="163"/>
      <c r="KQK592" s="163"/>
      <c r="KQL592" s="163"/>
      <c r="KQM592" s="163"/>
      <c r="KQN592" s="163"/>
      <c r="KQO592" s="163"/>
      <c r="KQP592" s="163"/>
      <c r="KQQ592" s="163"/>
      <c r="KQR592" s="163"/>
      <c r="KQS592" s="163"/>
      <c r="KQT592" s="163"/>
      <c r="KQU592" s="163"/>
      <c r="KQV592" s="163"/>
      <c r="KQW592" s="163"/>
      <c r="KQX592" s="163"/>
      <c r="KQY592" s="163"/>
      <c r="KQZ592" s="163"/>
      <c r="KRA592" s="163"/>
      <c r="KRB592" s="163"/>
      <c r="KRC592" s="163"/>
      <c r="KRD592" s="163"/>
      <c r="KRE592" s="163"/>
      <c r="KRF592" s="163"/>
      <c r="KRG592" s="163"/>
      <c r="KRH592" s="163"/>
      <c r="KRI592" s="163"/>
      <c r="KRJ592" s="163"/>
      <c r="KRK592" s="163"/>
      <c r="KRL592" s="163"/>
      <c r="KRM592" s="163"/>
      <c r="KRN592" s="163"/>
      <c r="KRO592" s="163"/>
      <c r="KRP592" s="163"/>
      <c r="KRQ592" s="163"/>
      <c r="KRR592" s="163"/>
      <c r="KRS592" s="163"/>
      <c r="KRT592" s="163"/>
      <c r="KRU592" s="163"/>
      <c r="KRV592" s="163"/>
      <c r="KRW592" s="163"/>
      <c r="KRX592" s="163"/>
      <c r="KRY592" s="163"/>
      <c r="KRZ592" s="163"/>
      <c r="KSA592" s="163"/>
      <c r="KSB592" s="163"/>
      <c r="KSC592" s="163"/>
      <c r="KSD592" s="163"/>
      <c r="KSE592" s="163"/>
      <c r="KSF592" s="163"/>
      <c r="KSG592" s="163"/>
      <c r="KSH592" s="163"/>
      <c r="KSI592" s="163"/>
      <c r="KSJ592" s="163"/>
      <c r="KSK592" s="163"/>
      <c r="KSL592" s="163"/>
      <c r="KSM592" s="163"/>
      <c r="KSN592" s="163"/>
      <c r="KSO592" s="163"/>
      <c r="KSP592" s="163"/>
      <c r="KSQ592" s="163"/>
      <c r="KSR592" s="163"/>
      <c r="KSS592" s="163"/>
      <c r="KST592" s="163"/>
      <c r="KSU592" s="163"/>
      <c r="KSV592" s="163"/>
      <c r="KSW592" s="163"/>
      <c r="KSX592" s="163"/>
      <c r="KSY592" s="163"/>
      <c r="KSZ592" s="163"/>
      <c r="KTA592" s="163"/>
      <c r="KTB592" s="163"/>
      <c r="KTC592" s="163"/>
      <c r="KTD592" s="163"/>
      <c r="KTE592" s="163"/>
      <c r="KTF592" s="163"/>
      <c r="KTG592" s="163"/>
      <c r="KTH592" s="163"/>
      <c r="KTI592" s="163"/>
      <c r="KTJ592" s="163"/>
      <c r="KTK592" s="163"/>
      <c r="KTL592" s="163"/>
      <c r="KTM592" s="163"/>
      <c r="KTN592" s="163"/>
      <c r="KTO592" s="163"/>
      <c r="KTP592" s="163"/>
      <c r="KTQ592" s="163"/>
      <c r="KTR592" s="163"/>
      <c r="KTS592" s="163"/>
      <c r="KTT592" s="163"/>
      <c r="KTU592" s="163"/>
      <c r="KTV592" s="163"/>
      <c r="KTW592" s="163"/>
      <c r="KTX592" s="163"/>
      <c r="KTY592" s="163"/>
      <c r="KTZ592" s="163"/>
      <c r="KUA592" s="163"/>
      <c r="KUB592" s="163"/>
      <c r="KUC592" s="163"/>
      <c r="KUD592" s="163"/>
      <c r="KUE592" s="163"/>
      <c r="KUF592" s="163"/>
      <c r="KUG592" s="163"/>
      <c r="KUH592" s="163"/>
      <c r="KUI592" s="163"/>
      <c r="KUJ592" s="163"/>
      <c r="KUK592" s="163"/>
      <c r="KUL592" s="163"/>
      <c r="KUM592" s="163"/>
      <c r="KUN592" s="163"/>
      <c r="KUO592" s="163"/>
      <c r="KUP592" s="163"/>
      <c r="KUQ592" s="163"/>
      <c r="KUR592" s="163"/>
      <c r="KUS592" s="163"/>
      <c r="KUT592" s="163"/>
      <c r="KUU592" s="163"/>
      <c r="KUV592" s="163"/>
      <c r="KUW592" s="163"/>
      <c r="KUX592" s="163"/>
      <c r="KUY592" s="163"/>
      <c r="KUZ592" s="163"/>
      <c r="KVA592" s="163"/>
      <c r="KVB592" s="163"/>
      <c r="KVC592" s="163"/>
      <c r="KVD592" s="163"/>
      <c r="KVE592" s="163"/>
      <c r="KVF592" s="163"/>
      <c r="KVG592" s="163"/>
      <c r="KVH592" s="163"/>
      <c r="KVI592" s="163"/>
      <c r="KVJ592" s="163"/>
      <c r="KVK592" s="163"/>
      <c r="KVL592" s="163"/>
      <c r="KVM592" s="163"/>
      <c r="KVN592" s="163"/>
      <c r="KVO592" s="163"/>
      <c r="KVP592" s="163"/>
      <c r="KVQ592" s="163"/>
      <c r="KVR592" s="163"/>
      <c r="KVS592" s="163"/>
      <c r="KVT592" s="163"/>
      <c r="KVU592" s="163"/>
      <c r="KVV592" s="163"/>
      <c r="KVW592" s="163"/>
      <c r="KVX592" s="163"/>
      <c r="KVY592" s="163"/>
      <c r="KVZ592" s="163"/>
      <c r="KWA592" s="163"/>
      <c r="KWB592" s="163"/>
      <c r="KWC592" s="163"/>
      <c r="KWD592" s="163"/>
      <c r="KWE592" s="163"/>
      <c r="KWF592" s="163"/>
      <c r="KWG592" s="163"/>
      <c r="KWH592" s="163"/>
      <c r="KWI592" s="163"/>
      <c r="KWJ592" s="163"/>
      <c r="KWK592" s="163"/>
      <c r="KWL592" s="163"/>
      <c r="KWM592" s="163"/>
      <c r="KWN592" s="163"/>
      <c r="KWO592" s="163"/>
      <c r="KWP592" s="163"/>
      <c r="KWQ592" s="163"/>
      <c r="KWR592" s="163"/>
      <c r="KWS592" s="163"/>
      <c r="KWT592" s="163"/>
      <c r="KWU592" s="163"/>
      <c r="KWV592" s="163"/>
      <c r="KWW592" s="163"/>
      <c r="KWX592" s="163"/>
      <c r="KWY592" s="163"/>
      <c r="KWZ592" s="163"/>
      <c r="KXA592" s="163"/>
      <c r="KXB592" s="163"/>
      <c r="KXC592" s="163"/>
      <c r="KXD592" s="163"/>
      <c r="KXE592" s="163"/>
      <c r="KXF592" s="163"/>
      <c r="KXG592" s="163"/>
      <c r="KXH592" s="163"/>
      <c r="KXI592" s="163"/>
      <c r="KXJ592" s="163"/>
      <c r="KXK592" s="163"/>
      <c r="KXL592" s="163"/>
      <c r="KXM592" s="163"/>
      <c r="KXN592" s="163"/>
      <c r="KXO592" s="163"/>
      <c r="KXP592" s="163"/>
      <c r="KXQ592" s="163"/>
      <c r="KXR592" s="163"/>
      <c r="KXS592" s="163"/>
      <c r="KXT592" s="163"/>
      <c r="KXU592" s="163"/>
      <c r="KXV592" s="163"/>
      <c r="KXW592" s="163"/>
      <c r="KXX592" s="163"/>
      <c r="KXY592" s="163"/>
      <c r="KXZ592" s="163"/>
      <c r="KYA592" s="163"/>
      <c r="KYB592" s="163"/>
      <c r="KYC592" s="163"/>
      <c r="KYD592" s="163"/>
      <c r="KYE592" s="163"/>
      <c r="KYF592" s="163"/>
      <c r="KYG592" s="163"/>
      <c r="KYH592" s="163"/>
      <c r="KYI592" s="163"/>
      <c r="KYJ592" s="163"/>
      <c r="KYK592" s="163"/>
      <c r="KYL592" s="163"/>
      <c r="KYM592" s="163"/>
      <c r="KYN592" s="163"/>
      <c r="KYO592" s="163"/>
      <c r="KYP592" s="163"/>
      <c r="KYQ592" s="163"/>
      <c r="KYR592" s="163"/>
      <c r="KYS592" s="163"/>
      <c r="KYT592" s="163"/>
      <c r="KYU592" s="163"/>
      <c r="KYV592" s="163"/>
      <c r="KYW592" s="163"/>
      <c r="KYX592" s="163"/>
      <c r="KYY592" s="163"/>
      <c r="KYZ592" s="163"/>
      <c r="KZA592" s="163"/>
      <c r="KZB592" s="163"/>
      <c r="KZC592" s="163"/>
      <c r="KZD592" s="163"/>
      <c r="KZE592" s="163"/>
      <c r="KZF592" s="163"/>
      <c r="KZG592" s="163"/>
      <c r="KZH592" s="163"/>
      <c r="KZI592" s="163"/>
      <c r="KZJ592" s="163"/>
      <c r="KZK592" s="163"/>
      <c r="KZL592" s="163"/>
      <c r="KZM592" s="163"/>
      <c r="KZN592" s="163"/>
      <c r="KZO592" s="163"/>
      <c r="KZP592" s="163"/>
      <c r="KZQ592" s="163"/>
      <c r="KZR592" s="163"/>
      <c r="KZS592" s="163"/>
      <c r="KZT592" s="163"/>
      <c r="KZU592" s="163"/>
      <c r="KZV592" s="163"/>
      <c r="KZW592" s="163"/>
      <c r="KZX592" s="163"/>
      <c r="KZY592" s="163"/>
      <c r="KZZ592" s="163"/>
      <c r="LAA592" s="163"/>
      <c r="LAB592" s="163"/>
      <c r="LAC592" s="163"/>
      <c r="LAD592" s="163"/>
      <c r="LAE592" s="163"/>
      <c r="LAF592" s="163"/>
      <c r="LAG592" s="163"/>
      <c r="LAH592" s="163"/>
      <c r="LAI592" s="163"/>
      <c r="LAJ592" s="163"/>
      <c r="LAK592" s="163"/>
      <c r="LAL592" s="163"/>
      <c r="LAM592" s="163"/>
      <c r="LAN592" s="163"/>
      <c r="LAO592" s="163"/>
      <c r="LAP592" s="163"/>
      <c r="LAQ592" s="163"/>
      <c r="LAR592" s="163"/>
      <c r="LAS592" s="163"/>
      <c r="LAT592" s="163"/>
      <c r="LAU592" s="163"/>
      <c r="LAV592" s="163"/>
      <c r="LAW592" s="163"/>
      <c r="LAX592" s="163"/>
      <c r="LAY592" s="163"/>
      <c r="LAZ592" s="163"/>
      <c r="LBA592" s="163"/>
      <c r="LBB592" s="163"/>
      <c r="LBC592" s="163"/>
      <c r="LBD592" s="163"/>
      <c r="LBE592" s="163"/>
      <c r="LBF592" s="163"/>
      <c r="LBG592" s="163"/>
      <c r="LBH592" s="163"/>
      <c r="LBI592" s="163"/>
      <c r="LBJ592" s="163"/>
      <c r="LBK592" s="163"/>
      <c r="LBL592" s="163"/>
      <c r="LBM592" s="163"/>
      <c r="LBN592" s="163"/>
      <c r="LBO592" s="163"/>
      <c r="LBP592" s="163"/>
      <c r="LBQ592" s="163"/>
      <c r="LBR592" s="163"/>
      <c r="LBS592" s="163"/>
      <c r="LBT592" s="163"/>
      <c r="LBU592" s="163"/>
      <c r="LBV592" s="163"/>
      <c r="LBW592" s="163"/>
      <c r="LBX592" s="163"/>
      <c r="LBY592" s="163"/>
      <c r="LBZ592" s="163"/>
      <c r="LCA592" s="163"/>
      <c r="LCB592" s="163"/>
      <c r="LCC592" s="163"/>
      <c r="LCD592" s="163"/>
      <c r="LCE592" s="163"/>
      <c r="LCF592" s="163"/>
      <c r="LCG592" s="163"/>
      <c r="LCH592" s="163"/>
      <c r="LCI592" s="163"/>
      <c r="LCJ592" s="163"/>
      <c r="LCK592" s="163"/>
      <c r="LCL592" s="163"/>
      <c r="LCM592" s="163"/>
      <c r="LCN592" s="163"/>
      <c r="LCO592" s="163"/>
      <c r="LCP592" s="163"/>
      <c r="LCQ592" s="163"/>
      <c r="LCR592" s="163"/>
      <c r="LCS592" s="163"/>
      <c r="LCT592" s="163"/>
      <c r="LCU592" s="163"/>
      <c r="LCV592" s="163"/>
      <c r="LCW592" s="163"/>
      <c r="LCX592" s="163"/>
      <c r="LCY592" s="163"/>
      <c r="LCZ592" s="163"/>
      <c r="LDA592" s="163"/>
      <c r="LDB592" s="163"/>
      <c r="LDC592" s="163"/>
      <c r="LDD592" s="163"/>
      <c r="LDE592" s="163"/>
      <c r="LDF592" s="163"/>
      <c r="LDG592" s="163"/>
      <c r="LDH592" s="163"/>
      <c r="LDI592" s="163"/>
      <c r="LDJ592" s="163"/>
      <c r="LDK592" s="163"/>
      <c r="LDL592" s="163"/>
      <c r="LDM592" s="163"/>
      <c r="LDN592" s="163"/>
      <c r="LDO592" s="163"/>
      <c r="LDP592" s="163"/>
      <c r="LDQ592" s="163"/>
      <c r="LDR592" s="163"/>
      <c r="LDS592" s="163"/>
      <c r="LDT592" s="163"/>
      <c r="LDU592" s="163"/>
      <c r="LDV592" s="163"/>
      <c r="LDW592" s="163"/>
      <c r="LDX592" s="163"/>
      <c r="LDY592" s="163"/>
      <c r="LDZ592" s="163"/>
      <c r="LEA592" s="163"/>
      <c r="LEB592" s="163"/>
      <c r="LEC592" s="163"/>
      <c r="LED592" s="163"/>
      <c r="LEE592" s="163"/>
      <c r="LEF592" s="163"/>
      <c r="LEG592" s="163"/>
      <c r="LEH592" s="163"/>
      <c r="LEI592" s="163"/>
      <c r="LEJ592" s="163"/>
      <c r="LEK592" s="163"/>
      <c r="LEL592" s="163"/>
      <c r="LEM592" s="163"/>
      <c r="LEN592" s="163"/>
      <c r="LEO592" s="163"/>
      <c r="LEP592" s="163"/>
      <c r="LEQ592" s="163"/>
      <c r="LER592" s="163"/>
      <c r="LES592" s="163"/>
      <c r="LET592" s="163"/>
      <c r="LEU592" s="163"/>
      <c r="LEV592" s="163"/>
      <c r="LEW592" s="163"/>
      <c r="LEX592" s="163"/>
      <c r="LEY592" s="163"/>
      <c r="LEZ592" s="163"/>
      <c r="LFA592" s="163"/>
      <c r="LFB592" s="163"/>
      <c r="LFC592" s="163"/>
      <c r="LFD592" s="163"/>
      <c r="LFE592" s="163"/>
      <c r="LFF592" s="163"/>
      <c r="LFG592" s="163"/>
      <c r="LFH592" s="163"/>
      <c r="LFI592" s="163"/>
      <c r="LFJ592" s="163"/>
      <c r="LFK592" s="163"/>
      <c r="LFL592" s="163"/>
      <c r="LFM592" s="163"/>
      <c r="LFN592" s="163"/>
      <c r="LFO592" s="163"/>
      <c r="LFP592" s="163"/>
      <c r="LFQ592" s="163"/>
      <c r="LFR592" s="163"/>
      <c r="LFS592" s="163"/>
      <c r="LFT592" s="163"/>
      <c r="LFU592" s="163"/>
      <c r="LFV592" s="163"/>
      <c r="LFW592" s="163"/>
      <c r="LFX592" s="163"/>
      <c r="LFY592" s="163"/>
      <c r="LFZ592" s="163"/>
      <c r="LGA592" s="163"/>
      <c r="LGB592" s="163"/>
      <c r="LGC592" s="163"/>
      <c r="LGD592" s="163"/>
      <c r="LGE592" s="163"/>
      <c r="LGF592" s="163"/>
      <c r="LGG592" s="163"/>
      <c r="LGH592" s="163"/>
      <c r="LGI592" s="163"/>
      <c r="LGJ592" s="163"/>
      <c r="LGK592" s="163"/>
      <c r="LGL592" s="163"/>
      <c r="LGM592" s="163"/>
      <c r="LGN592" s="163"/>
      <c r="LGO592" s="163"/>
      <c r="LGP592" s="163"/>
      <c r="LGQ592" s="163"/>
      <c r="LGR592" s="163"/>
      <c r="LGS592" s="163"/>
      <c r="LGT592" s="163"/>
      <c r="LGU592" s="163"/>
      <c r="LGV592" s="163"/>
      <c r="LGW592" s="163"/>
      <c r="LGX592" s="163"/>
      <c r="LGY592" s="163"/>
      <c r="LGZ592" s="163"/>
      <c r="LHA592" s="163"/>
      <c r="LHB592" s="163"/>
      <c r="LHC592" s="163"/>
      <c r="LHD592" s="163"/>
      <c r="LHE592" s="163"/>
      <c r="LHF592" s="163"/>
      <c r="LHG592" s="163"/>
      <c r="LHH592" s="163"/>
      <c r="LHI592" s="163"/>
      <c r="LHJ592" s="163"/>
      <c r="LHK592" s="163"/>
      <c r="LHL592" s="163"/>
      <c r="LHM592" s="163"/>
      <c r="LHN592" s="163"/>
      <c r="LHO592" s="163"/>
      <c r="LHP592" s="163"/>
      <c r="LHQ592" s="163"/>
      <c r="LHR592" s="163"/>
      <c r="LHS592" s="163"/>
      <c r="LHT592" s="163"/>
      <c r="LHU592" s="163"/>
      <c r="LHV592" s="163"/>
      <c r="LHW592" s="163"/>
      <c r="LHX592" s="163"/>
      <c r="LHY592" s="163"/>
      <c r="LHZ592" s="163"/>
      <c r="LIA592" s="163"/>
      <c r="LIB592" s="163"/>
      <c r="LIC592" s="163"/>
      <c r="LID592" s="163"/>
      <c r="LIE592" s="163"/>
      <c r="LIF592" s="163"/>
      <c r="LIG592" s="163"/>
      <c r="LIH592" s="163"/>
      <c r="LII592" s="163"/>
      <c r="LIJ592" s="163"/>
      <c r="LIK592" s="163"/>
      <c r="LIL592" s="163"/>
      <c r="LIM592" s="163"/>
      <c r="LIN592" s="163"/>
      <c r="LIO592" s="163"/>
      <c r="LIP592" s="163"/>
      <c r="LIQ592" s="163"/>
      <c r="LIR592" s="163"/>
      <c r="LIS592" s="163"/>
      <c r="LIT592" s="163"/>
      <c r="LIU592" s="163"/>
      <c r="LIV592" s="163"/>
      <c r="LIW592" s="163"/>
      <c r="LIX592" s="163"/>
      <c r="LIY592" s="163"/>
      <c r="LIZ592" s="163"/>
      <c r="LJA592" s="163"/>
      <c r="LJB592" s="163"/>
      <c r="LJC592" s="163"/>
      <c r="LJD592" s="163"/>
      <c r="LJE592" s="163"/>
      <c r="LJF592" s="163"/>
      <c r="LJG592" s="163"/>
      <c r="LJH592" s="163"/>
      <c r="LJI592" s="163"/>
      <c r="LJJ592" s="163"/>
      <c r="LJK592" s="163"/>
      <c r="LJL592" s="163"/>
      <c r="LJM592" s="163"/>
      <c r="LJN592" s="163"/>
      <c r="LJO592" s="163"/>
      <c r="LJP592" s="163"/>
      <c r="LJQ592" s="163"/>
      <c r="LJR592" s="163"/>
      <c r="LJS592" s="163"/>
      <c r="LJT592" s="163"/>
      <c r="LJU592" s="163"/>
      <c r="LJV592" s="163"/>
      <c r="LJW592" s="163"/>
      <c r="LJX592" s="163"/>
      <c r="LJY592" s="163"/>
      <c r="LJZ592" s="163"/>
      <c r="LKA592" s="163"/>
      <c r="LKB592" s="163"/>
      <c r="LKC592" s="163"/>
      <c r="LKD592" s="163"/>
      <c r="LKE592" s="163"/>
      <c r="LKF592" s="163"/>
      <c r="LKG592" s="163"/>
      <c r="LKH592" s="163"/>
      <c r="LKI592" s="163"/>
      <c r="LKJ592" s="163"/>
      <c r="LKK592" s="163"/>
      <c r="LKL592" s="163"/>
      <c r="LKM592" s="163"/>
      <c r="LKN592" s="163"/>
      <c r="LKO592" s="163"/>
      <c r="LKP592" s="163"/>
      <c r="LKQ592" s="163"/>
      <c r="LKR592" s="163"/>
      <c r="LKS592" s="163"/>
      <c r="LKT592" s="163"/>
      <c r="LKU592" s="163"/>
      <c r="LKV592" s="163"/>
      <c r="LKW592" s="163"/>
      <c r="LKX592" s="163"/>
      <c r="LKY592" s="163"/>
      <c r="LKZ592" s="163"/>
      <c r="LLA592" s="163"/>
      <c r="LLB592" s="163"/>
      <c r="LLC592" s="163"/>
      <c r="LLD592" s="163"/>
      <c r="LLE592" s="163"/>
      <c r="LLF592" s="163"/>
      <c r="LLG592" s="163"/>
      <c r="LLH592" s="163"/>
      <c r="LLI592" s="163"/>
      <c r="LLJ592" s="163"/>
      <c r="LLK592" s="163"/>
      <c r="LLL592" s="163"/>
      <c r="LLM592" s="163"/>
      <c r="LLN592" s="163"/>
      <c r="LLO592" s="163"/>
      <c r="LLP592" s="163"/>
      <c r="LLQ592" s="163"/>
      <c r="LLR592" s="163"/>
      <c r="LLS592" s="163"/>
      <c r="LLT592" s="163"/>
      <c r="LLU592" s="163"/>
      <c r="LLV592" s="163"/>
      <c r="LLW592" s="163"/>
      <c r="LLX592" s="163"/>
      <c r="LLY592" s="163"/>
      <c r="LLZ592" s="163"/>
      <c r="LMA592" s="163"/>
      <c r="LMB592" s="163"/>
      <c r="LMC592" s="163"/>
      <c r="LMD592" s="163"/>
      <c r="LME592" s="163"/>
      <c r="LMF592" s="163"/>
      <c r="LMG592" s="163"/>
      <c r="LMH592" s="163"/>
      <c r="LMI592" s="163"/>
      <c r="LMJ592" s="163"/>
      <c r="LMK592" s="163"/>
      <c r="LML592" s="163"/>
      <c r="LMM592" s="163"/>
      <c r="LMN592" s="163"/>
      <c r="LMO592" s="163"/>
      <c r="LMP592" s="163"/>
      <c r="LMQ592" s="163"/>
      <c r="LMR592" s="163"/>
      <c r="LMS592" s="163"/>
      <c r="LMT592" s="163"/>
      <c r="LMU592" s="163"/>
      <c r="LMV592" s="163"/>
      <c r="LMW592" s="163"/>
      <c r="LMX592" s="163"/>
      <c r="LMY592" s="163"/>
      <c r="LMZ592" s="163"/>
      <c r="LNA592" s="163"/>
      <c r="LNB592" s="163"/>
      <c r="LNC592" s="163"/>
      <c r="LND592" s="163"/>
      <c r="LNE592" s="163"/>
      <c r="LNF592" s="163"/>
      <c r="LNG592" s="163"/>
      <c r="LNH592" s="163"/>
      <c r="LNI592" s="163"/>
      <c r="LNJ592" s="163"/>
      <c r="LNK592" s="163"/>
      <c r="LNL592" s="163"/>
      <c r="LNM592" s="163"/>
      <c r="LNN592" s="163"/>
      <c r="LNO592" s="163"/>
      <c r="LNP592" s="163"/>
      <c r="LNQ592" s="163"/>
      <c r="LNR592" s="163"/>
      <c r="LNS592" s="163"/>
      <c r="LNT592" s="163"/>
      <c r="LNU592" s="163"/>
      <c r="LNV592" s="163"/>
      <c r="LNW592" s="163"/>
      <c r="LNX592" s="163"/>
      <c r="LNY592" s="163"/>
      <c r="LNZ592" s="163"/>
      <c r="LOA592" s="163"/>
      <c r="LOB592" s="163"/>
      <c r="LOC592" s="163"/>
      <c r="LOD592" s="163"/>
      <c r="LOE592" s="163"/>
      <c r="LOF592" s="163"/>
      <c r="LOG592" s="163"/>
      <c r="LOH592" s="163"/>
      <c r="LOI592" s="163"/>
      <c r="LOJ592" s="163"/>
      <c r="LOK592" s="163"/>
      <c r="LOL592" s="163"/>
      <c r="LOM592" s="163"/>
      <c r="LON592" s="163"/>
      <c r="LOO592" s="163"/>
      <c r="LOP592" s="163"/>
      <c r="LOQ592" s="163"/>
      <c r="LOR592" s="163"/>
      <c r="LOS592" s="163"/>
      <c r="LOT592" s="163"/>
      <c r="LOU592" s="163"/>
      <c r="LOV592" s="163"/>
      <c r="LOW592" s="163"/>
      <c r="LOX592" s="163"/>
      <c r="LOY592" s="163"/>
      <c r="LOZ592" s="163"/>
      <c r="LPA592" s="163"/>
      <c r="LPB592" s="163"/>
      <c r="LPC592" s="163"/>
      <c r="LPD592" s="163"/>
      <c r="LPE592" s="163"/>
      <c r="LPF592" s="163"/>
      <c r="LPG592" s="163"/>
      <c r="LPH592" s="163"/>
      <c r="LPI592" s="163"/>
      <c r="LPJ592" s="163"/>
      <c r="LPK592" s="163"/>
      <c r="LPL592" s="163"/>
      <c r="LPM592" s="163"/>
      <c r="LPN592" s="163"/>
      <c r="LPO592" s="163"/>
      <c r="LPP592" s="163"/>
      <c r="LPQ592" s="163"/>
      <c r="LPR592" s="163"/>
      <c r="LPS592" s="163"/>
      <c r="LPT592" s="163"/>
      <c r="LPU592" s="163"/>
      <c r="LPV592" s="163"/>
      <c r="LPW592" s="163"/>
      <c r="LPX592" s="163"/>
      <c r="LPY592" s="163"/>
      <c r="LPZ592" s="163"/>
      <c r="LQA592" s="163"/>
      <c r="LQB592" s="163"/>
      <c r="LQC592" s="163"/>
      <c r="LQD592" s="163"/>
      <c r="LQE592" s="163"/>
      <c r="LQF592" s="163"/>
      <c r="LQG592" s="163"/>
      <c r="LQH592" s="163"/>
      <c r="LQI592" s="163"/>
      <c r="LQJ592" s="163"/>
      <c r="LQK592" s="163"/>
      <c r="LQL592" s="163"/>
      <c r="LQM592" s="163"/>
      <c r="LQN592" s="163"/>
      <c r="LQO592" s="163"/>
      <c r="LQP592" s="163"/>
      <c r="LQQ592" s="163"/>
      <c r="LQR592" s="163"/>
      <c r="LQS592" s="163"/>
      <c r="LQT592" s="163"/>
      <c r="LQU592" s="163"/>
      <c r="LQV592" s="163"/>
      <c r="LQW592" s="163"/>
      <c r="LQX592" s="163"/>
      <c r="LQY592" s="163"/>
      <c r="LQZ592" s="163"/>
      <c r="LRA592" s="163"/>
      <c r="LRB592" s="163"/>
      <c r="LRC592" s="163"/>
      <c r="LRD592" s="163"/>
      <c r="LRE592" s="163"/>
      <c r="LRF592" s="163"/>
      <c r="LRG592" s="163"/>
      <c r="LRH592" s="163"/>
      <c r="LRI592" s="163"/>
      <c r="LRJ592" s="163"/>
      <c r="LRK592" s="163"/>
      <c r="LRL592" s="163"/>
      <c r="LRM592" s="163"/>
      <c r="LRN592" s="163"/>
      <c r="LRO592" s="163"/>
      <c r="LRP592" s="163"/>
      <c r="LRQ592" s="163"/>
      <c r="LRR592" s="163"/>
      <c r="LRS592" s="163"/>
      <c r="LRT592" s="163"/>
      <c r="LRU592" s="163"/>
      <c r="LRV592" s="163"/>
      <c r="LRW592" s="163"/>
      <c r="LRX592" s="163"/>
      <c r="LRY592" s="163"/>
      <c r="LRZ592" s="163"/>
      <c r="LSA592" s="163"/>
      <c r="LSB592" s="163"/>
      <c r="LSC592" s="163"/>
      <c r="LSD592" s="163"/>
      <c r="LSE592" s="163"/>
      <c r="LSF592" s="163"/>
      <c r="LSG592" s="163"/>
      <c r="LSH592" s="163"/>
      <c r="LSI592" s="163"/>
      <c r="LSJ592" s="163"/>
      <c r="LSK592" s="163"/>
      <c r="LSL592" s="163"/>
      <c r="LSM592" s="163"/>
      <c r="LSN592" s="163"/>
      <c r="LSO592" s="163"/>
      <c r="LSP592" s="163"/>
      <c r="LSQ592" s="163"/>
      <c r="LSR592" s="163"/>
      <c r="LSS592" s="163"/>
      <c r="LST592" s="163"/>
      <c r="LSU592" s="163"/>
      <c r="LSV592" s="163"/>
      <c r="LSW592" s="163"/>
      <c r="LSX592" s="163"/>
      <c r="LSY592" s="163"/>
      <c r="LSZ592" s="163"/>
      <c r="LTA592" s="163"/>
      <c r="LTB592" s="163"/>
      <c r="LTC592" s="163"/>
      <c r="LTD592" s="163"/>
      <c r="LTE592" s="163"/>
      <c r="LTF592" s="163"/>
      <c r="LTG592" s="163"/>
      <c r="LTH592" s="163"/>
      <c r="LTI592" s="163"/>
      <c r="LTJ592" s="163"/>
      <c r="LTK592" s="163"/>
      <c r="LTL592" s="163"/>
      <c r="LTM592" s="163"/>
      <c r="LTN592" s="163"/>
      <c r="LTO592" s="163"/>
      <c r="LTP592" s="163"/>
      <c r="LTQ592" s="163"/>
      <c r="LTR592" s="163"/>
      <c r="LTS592" s="163"/>
      <c r="LTT592" s="163"/>
      <c r="LTU592" s="163"/>
      <c r="LTV592" s="163"/>
      <c r="LTW592" s="163"/>
      <c r="LTX592" s="163"/>
      <c r="LTY592" s="163"/>
      <c r="LTZ592" s="163"/>
      <c r="LUA592" s="163"/>
      <c r="LUB592" s="163"/>
      <c r="LUC592" s="163"/>
      <c r="LUD592" s="163"/>
      <c r="LUE592" s="163"/>
      <c r="LUF592" s="163"/>
      <c r="LUG592" s="163"/>
      <c r="LUH592" s="163"/>
      <c r="LUI592" s="163"/>
      <c r="LUJ592" s="163"/>
      <c r="LUK592" s="163"/>
      <c r="LUL592" s="163"/>
      <c r="LUM592" s="163"/>
      <c r="LUN592" s="163"/>
      <c r="LUO592" s="163"/>
      <c r="LUP592" s="163"/>
      <c r="LUQ592" s="163"/>
      <c r="LUR592" s="163"/>
      <c r="LUS592" s="163"/>
      <c r="LUT592" s="163"/>
      <c r="LUU592" s="163"/>
      <c r="LUV592" s="163"/>
      <c r="LUW592" s="163"/>
      <c r="LUX592" s="163"/>
      <c r="LUY592" s="163"/>
      <c r="LUZ592" s="163"/>
      <c r="LVA592" s="163"/>
      <c r="LVB592" s="163"/>
      <c r="LVC592" s="163"/>
      <c r="LVD592" s="163"/>
      <c r="LVE592" s="163"/>
      <c r="LVF592" s="163"/>
      <c r="LVG592" s="163"/>
      <c r="LVH592" s="163"/>
      <c r="LVI592" s="163"/>
      <c r="LVJ592" s="163"/>
      <c r="LVK592" s="163"/>
      <c r="LVL592" s="163"/>
      <c r="LVM592" s="163"/>
      <c r="LVN592" s="163"/>
      <c r="LVO592" s="163"/>
      <c r="LVP592" s="163"/>
      <c r="LVQ592" s="163"/>
      <c r="LVR592" s="163"/>
      <c r="LVS592" s="163"/>
      <c r="LVT592" s="163"/>
      <c r="LVU592" s="163"/>
      <c r="LVV592" s="163"/>
      <c r="LVW592" s="163"/>
      <c r="LVX592" s="163"/>
      <c r="LVY592" s="163"/>
      <c r="LVZ592" s="163"/>
      <c r="LWA592" s="163"/>
      <c r="LWB592" s="163"/>
      <c r="LWC592" s="163"/>
      <c r="LWD592" s="163"/>
      <c r="LWE592" s="163"/>
      <c r="LWF592" s="163"/>
      <c r="LWG592" s="163"/>
      <c r="LWH592" s="163"/>
      <c r="LWI592" s="163"/>
      <c r="LWJ592" s="163"/>
      <c r="LWK592" s="163"/>
      <c r="LWL592" s="163"/>
      <c r="LWM592" s="163"/>
      <c r="LWN592" s="163"/>
      <c r="LWO592" s="163"/>
      <c r="LWP592" s="163"/>
      <c r="LWQ592" s="163"/>
      <c r="LWR592" s="163"/>
      <c r="LWS592" s="163"/>
      <c r="LWT592" s="163"/>
      <c r="LWU592" s="163"/>
      <c r="LWV592" s="163"/>
      <c r="LWW592" s="163"/>
      <c r="LWX592" s="163"/>
      <c r="LWY592" s="163"/>
      <c r="LWZ592" s="163"/>
      <c r="LXA592" s="163"/>
      <c r="LXB592" s="163"/>
      <c r="LXC592" s="163"/>
      <c r="LXD592" s="163"/>
      <c r="LXE592" s="163"/>
      <c r="LXF592" s="163"/>
      <c r="LXG592" s="163"/>
      <c r="LXH592" s="163"/>
      <c r="LXI592" s="163"/>
      <c r="LXJ592" s="163"/>
      <c r="LXK592" s="163"/>
      <c r="LXL592" s="163"/>
      <c r="LXM592" s="163"/>
      <c r="LXN592" s="163"/>
      <c r="LXO592" s="163"/>
      <c r="LXP592" s="163"/>
      <c r="LXQ592" s="163"/>
      <c r="LXR592" s="163"/>
      <c r="LXS592" s="163"/>
      <c r="LXT592" s="163"/>
      <c r="LXU592" s="163"/>
      <c r="LXV592" s="163"/>
      <c r="LXW592" s="163"/>
      <c r="LXX592" s="163"/>
      <c r="LXY592" s="163"/>
      <c r="LXZ592" s="163"/>
      <c r="LYA592" s="163"/>
      <c r="LYB592" s="163"/>
      <c r="LYC592" s="163"/>
      <c r="LYD592" s="163"/>
      <c r="LYE592" s="163"/>
      <c r="LYF592" s="163"/>
      <c r="LYG592" s="163"/>
      <c r="LYH592" s="163"/>
      <c r="LYI592" s="163"/>
      <c r="LYJ592" s="163"/>
      <c r="LYK592" s="163"/>
      <c r="LYL592" s="163"/>
      <c r="LYM592" s="163"/>
      <c r="LYN592" s="163"/>
      <c r="LYO592" s="163"/>
      <c r="LYP592" s="163"/>
      <c r="LYQ592" s="163"/>
      <c r="LYR592" s="163"/>
      <c r="LYS592" s="163"/>
      <c r="LYT592" s="163"/>
      <c r="LYU592" s="163"/>
      <c r="LYV592" s="163"/>
      <c r="LYW592" s="163"/>
      <c r="LYX592" s="163"/>
      <c r="LYY592" s="163"/>
      <c r="LYZ592" s="163"/>
      <c r="LZA592" s="163"/>
      <c r="LZB592" s="163"/>
      <c r="LZC592" s="163"/>
      <c r="LZD592" s="163"/>
      <c r="LZE592" s="163"/>
      <c r="LZF592" s="163"/>
      <c r="LZG592" s="163"/>
      <c r="LZH592" s="163"/>
      <c r="LZI592" s="163"/>
      <c r="LZJ592" s="163"/>
      <c r="LZK592" s="163"/>
      <c r="LZL592" s="163"/>
      <c r="LZM592" s="163"/>
      <c r="LZN592" s="163"/>
      <c r="LZO592" s="163"/>
      <c r="LZP592" s="163"/>
      <c r="LZQ592" s="163"/>
      <c r="LZR592" s="163"/>
      <c r="LZS592" s="163"/>
      <c r="LZT592" s="163"/>
      <c r="LZU592" s="163"/>
      <c r="LZV592" s="163"/>
      <c r="LZW592" s="163"/>
      <c r="LZX592" s="163"/>
      <c r="LZY592" s="163"/>
      <c r="LZZ592" s="163"/>
      <c r="MAA592" s="163"/>
      <c r="MAB592" s="163"/>
      <c r="MAC592" s="163"/>
      <c r="MAD592" s="163"/>
      <c r="MAE592" s="163"/>
      <c r="MAF592" s="163"/>
      <c r="MAG592" s="163"/>
      <c r="MAH592" s="163"/>
      <c r="MAI592" s="163"/>
      <c r="MAJ592" s="163"/>
      <c r="MAK592" s="163"/>
      <c r="MAL592" s="163"/>
      <c r="MAM592" s="163"/>
      <c r="MAN592" s="163"/>
      <c r="MAO592" s="163"/>
      <c r="MAP592" s="163"/>
      <c r="MAQ592" s="163"/>
      <c r="MAR592" s="163"/>
      <c r="MAS592" s="163"/>
      <c r="MAT592" s="163"/>
      <c r="MAU592" s="163"/>
      <c r="MAV592" s="163"/>
      <c r="MAW592" s="163"/>
      <c r="MAX592" s="163"/>
      <c r="MAY592" s="163"/>
      <c r="MAZ592" s="163"/>
      <c r="MBA592" s="163"/>
      <c r="MBB592" s="163"/>
      <c r="MBC592" s="163"/>
      <c r="MBD592" s="163"/>
      <c r="MBE592" s="163"/>
      <c r="MBF592" s="163"/>
      <c r="MBG592" s="163"/>
      <c r="MBH592" s="163"/>
      <c r="MBI592" s="163"/>
      <c r="MBJ592" s="163"/>
      <c r="MBK592" s="163"/>
      <c r="MBL592" s="163"/>
      <c r="MBM592" s="163"/>
      <c r="MBN592" s="163"/>
      <c r="MBO592" s="163"/>
      <c r="MBP592" s="163"/>
      <c r="MBQ592" s="163"/>
      <c r="MBR592" s="163"/>
      <c r="MBS592" s="163"/>
      <c r="MBT592" s="163"/>
      <c r="MBU592" s="163"/>
      <c r="MBV592" s="163"/>
      <c r="MBW592" s="163"/>
      <c r="MBX592" s="163"/>
      <c r="MBY592" s="163"/>
      <c r="MBZ592" s="163"/>
      <c r="MCA592" s="163"/>
      <c r="MCB592" s="163"/>
      <c r="MCC592" s="163"/>
      <c r="MCD592" s="163"/>
      <c r="MCE592" s="163"/>
      <c r="MCF592" s="163"/>
      <c r="MCG592" s="163"/>
      <c r="MCH592" s="163"/>
      <c r="MCI592" s="163"/>
      <c r="MCJ592" s="163"/>
      <c r="MCK592" s="163"/>
      <c r="MCL592" s="163"/>
      <c r="MCM592" s="163"/>
      <c r="MCN592" s="163"/>
      <c r="MCO592" s="163"/>
      <c r="MCP592" s="163"/>
      <c r="MCQ592" s="163"/>
      <c r="MCR592" s="163"/>
      <c r="MCS592" s="163"/>
      <c r="MCT592" s="163"/>
      <c r="MCU592" s="163"/>
      <c r="MCV592" s="163"/>
      <c r="MCW592" s="163"/>
      <c r="MCX592" s="163"/>
      <c r="MCY592" s="163"/>
      <c r="MCZ592" s="163"/>
      <c r="MDA592" s="163"/>
      <c r="MDB592" s="163"/>
      <c r="MDC592" s="163"/>
      <c r="MDD592" s="163"/>
      <c r="MDE592" s="163"/>
      <c r="MDF592" s="163"/>
      <c r="MDG592" s="163"/>
      <c r="MDH592" s="163"/>
      <c r="MDI592" s="163"/>
      <c r="MDJ592" s="163"/>
      <c r="MDK592" s="163"/>
      <c r="MDL592" s="163"/>
      <c r="MDM592" s="163"/>
      <c r="MDN592" s="163"/>
      <c r="MDO592" s="163"/>
      <c r="MDP592" s="163"/>
      <c r="MDQ592" s="163"/>
      <c r="MDR592" s="163"/>
      <c r="MDS592" s="163"/>
      <c r="MDT592" s="163"/>
      <c r="MDU592" s="163"/>
      <c r="MDV592" s="163"/>
      <c r="MDW592" s="163"/>
      <c r="MDX592" s="163"/>
      <c r="MDY592" s="163"/>
      <c r="MDZ592" s="163"/>
      <c r="MEA592" s="163"/>
      <c r="MEB592" s="163"/>
      <c r="MEC592" s="163"/>
      <c r="MED592" s="163"/>
      <c r="MEE592" s="163"/>
      <c r="MEF592" s="163"/>
      <c r="MEG592" s="163"/>
      <c r="MEH592" s="163"/>
      <c r="MEI592" s="163"/>
      <c r="MEJ592" s="163"/>
      <c r="MEK592" s="163"/>
      <c r="MEL592" s="163"/>
      <c r="MEM592" s="163"/>
      <c r="MEN592" s="163"/>
      <c r="MEO592" s="163"/>
      <c r="MEP592" s="163"/>
      <c r="MEQ592" s="163"/>
      <c r="MER592" s="163"/>
      <c r="MES592" s="163"/>
      <c r="MET592" s="163"/>
      <c r="MEU592" s="163"/>
      <c r="MEV592" s="163"/>
      <c r="MEW592" s="163"/>
      <c r="MEX592" s="163"/>
      <c r="MEY592" s="163"/>
      <c r="MEZ592" s="163"/>
      <c r="MFA592" s="163"/>
      <c r="MFB592" s="163"/>
      <c r="MFC592" s="163"/>
      <c r="MFD592" s="163"/>
      <c r="MFE592" s="163"/>
      <c r="MFF592" s="163"/>
      <c r="MFG592" s="163"/>
      <c r="MFH592" s="163"/>
      <c r="MFI592" s="163"/>
      <c r="MFJ592" s="163"/>
      <c r="MFK592" s="163"/>
      <c r="MFL592" s="163"/>
      <c r="MFM592" s="163"/>
      <c r="MFN592" s="163"/>
      <c r="MFO592" s="163"/>
      <c r="MFP592" s="163"/>
      <c r="MFQ592" s="163"/>
      <c r="MFR592" s="163"/>
      <c r="MFS592" s="163"/>
      <c r="MFT592" s="163"/>
      <c r="MFU592" s="163"/>
      <c r="MFV592" s="163"/>
      <c r="MFW592" s="163"/>
      <c r="MFX592" s="163"/>
      <c r="MFY592" s="163"/>
      <c r="MFZ592" s="163"/>
      <c r="MGA592" s="163"/>
      <c r="MGB592" s="163"/>
      <c r="MGC592" s="163"/>
      <c r="MGD592" s="163"/>
      <c r="MGE592" s="163"/>
      <c r="MGF592" s="163"/>
      <c r="MGG592" s="163"/>
      <c r="MGH592" s="163"/>
      <c r="MGI592" s="163"/>
      <c r="MGJ592" s="163"/>
      <c r="MGK592" s="163"/>
      <c r="MGL592" s="163"/>
      <c r="MGM592" s="163"/>
      <c r="MGN592" s="163"/>
      <c r="MGO592" s="163"/>
      <c r="MGP592" s="163"/>
      <c r="MGQ592" s="163"/>
      <c r="MGR592" s="163"/>
      <c r="MGS592" s="163"/>
      <c r="MGT592" s="163"/>
      <c r="MGU592" s="163"/>
      <c r="MGV592" s="163"/>
      <c r="MGW592" s="163"/>
      <c r="MGX592" s="163"/>
      <c r="MGY592" s="163"/>
      <c r="MGZ592" s="163"/>
      <c r="MHA592" s="163"/>
      <c r="MHB592" s="163"/>
      <c r="MHC592" s="163"/>
      <c r="MHD592" s="163"/>
      <c r="MHE592" s="163"/>
      <c r="MHF592" s="163"/>
      <c r="MHG592" s="163"/>
      <c r="MHH592" s="163"/>
      <c r="MHI592" s="163"/>
      <c r="MHJ592" s="163"/>
      <c r="MHK592" s="163"/>
      <c r="MHL592" s="163"/>
      <c r="MHM592" s="163"/>
      <c r="MHN592" s="163"/>
      <c r="MHO592" s="163"/>
      <c r="MHP592" s="163"/>
      <c r="MHQ592" s="163"/>
      <c r="MHR592" s="163"/>
      <c r="MHS592" s="163"/>
      <c r="MHT592" s="163"/>
      <c r="MHU592" s="163"/>
      <c r="MHV592" s="163"/>
      <c r="MHW592" s="163"/>
      <c r="MHX592" s="163"/>
      <c r="MHY592" s="163"/>
      <c r="MHZ592" s="163"/>
      <c r="MIA592" s="163"/>
      <c r="MIB592" s="163"/>
      <c r="MIC592" s="163"/>
      <c r="MID592" s="163"/>
      <c r="MIE592" s="163"/>
      <c r="MIF592" s="163"/>
      <c r="MIG592" s="163"/>
      <c r="MIH592" s="163"/>
      <c r="MII592" s="163"/>
      <c r="MIJ592" s="163"/>
      <c r="MIK592" s="163"/>
      <c r="MIL592" s="163"/>
      <c r="MIM592" s="163"/>
      <c r="MIN592" s="163"/>
      <c r="MIO592" s="163"/>
      <c r="MIP592" s="163"/>
      <c r="MIQ592" s="163"/>
      <c r="MIR592" s="163"/>
      <c r="MIS592" s="163"/>
      <c r="MIT592" s="163"/>
      <c r="MIU592" s="163"/>
      <c r="MIV592" s="163"/>
      <c r="MIW592" s="163"/>
      <c r="MIX592" s="163"/>
      <c r="MIY592" s="163"/>
      <c r="MIZ592" s="163"/>
      <c r="MJA592" s="163"/>
      <c r="MJB592" s="163"/>
      <c r="MJC592" s="163"/>
      <c r="MJD592" s="163"/>
      <c r="MJE592" s="163"/>
      <c r="MJF592" s="163"/>
      <c r="MJG592" s="163"/>
      <c r="MJH592" s="163"/>
      <c r="MJI592" s="163"/>
      <c r="MJJ592" s="163"/>
      <c r="MJK592" s="163"/>
      <c r="MJL592" s="163"/>
      <c r="MJM592" s="163"/>
      <c r="MJN592" s="163"/>
      <c r="MJO592" s="163"/>
      <c r="MJP592" s="163"/>
      <c r="MJQ592" s="163"/>
      <c r="MJR592" s="163"/>
      <c r="MJS592" s="163"/>
      <c r="MJT592" s="163"/>
      <c r="MJU592" s="163"/>
      <c r="MJV592" s="163"/>
      <c r="MJW592" s="163"/>
      <c r="MJX592" s="163"/>
      <c r="MJY592" s="163"/>
      <c r="MJZ592" s="163"/>
      <c r="MKA592" s="163"/>
      <c r="MKB592" s="163"/>
      <c r="MKC592" s="163"/>
      <c r="MKD592" s="163"/>
      <c r="MKE592" s="163"/>
      <c r="MKF592" s="163"/>
      <c r="MKG592" s="163"/>
      <c r="MKH592" s="163"/>
      <c r="MKI592" s="163"/>
      <c r="MKJ592" s="163"/>
      <c r="MKK592" s="163"/>
      <c r="MKL592" s="163"/>
      <c r="MKM592" s="163"/>
      <c r="MKN592" s="163"/>
      <c r="MKO592" s="163"/>
      <c r="MKP592" s="163"/>
      <c r="MKQ592" s="163"/>
      <c r="MKR592" s="163"/>
      <c r="MKS592" s="163"/>
      <c r="MKT592" s="163"/>
      <c r="MKU592" s="163"/>
      <c r="MKV592" s="163"/>
      <c r="MKW592" s="163"/>
      <c r="MKX592" s="163"/>
      <c r="MKY592" s="163"/>
      <c r="MKZ592" s="163"/>
      <c r="MLA592" s="163"/>
      <c r="MLB592" s="163"/>
      <c r="MLC592" s="163"/>
      <c r="MLD592" s="163"/>
      <c r="MLE592" s="163"/>
      <c r="MLF592" s="163"/>
      <c r="MLG592" s="163"/>
      <c r="MLH592" s="163"/>
      <c r="MLI592" s="163"/>
      <c r="MLJ592" s="163"/>
      <c r="MLK592" s="163"/>
      <c r="MLL592" s="163"/>
      <c r="MLM592" s="163"/>
      <c r="MLN592" s="163"/>
      <c r="MLO592" s="163"/>
      <c r="MLP592" s="163"/>
      <c r="MLQ592" s="163"/>
      <c r="MLR592" s="163"/>
      <c r="MLS592" s="163"/>
      <c r="MLT592" s="163"/>
      <c r="MLU592" s="163"/>
      <c r="MLV592" s="163"/>
      <c r="MLW592" s="163"/>
      <c r="MLX592" s="163"/>
      <c r="MLY592" s="163"/>
      <c r="MLZ592" s="163"/>
      <c r="MMA592" s="163"/>
      <c r="MMB592" s="163"/>
      <c r="MMC592" s="163"/>
      <c r="MMD592" s="163"/>
      <c r="MME592" s="163"/>
      <c r="MMF592" s="163"/>
      <c r="MMG592" s="163"/>
      <c r="MMH592" s="163"/>
      <c r="MMI592" s="163"/>
      <c r="MMJ592" s="163"/>
      <c r="MMK592" s="163"/>
      <c r="MML592" s="163"/>
      <c r="MMM592" s="163"/>
      <c r="MMN592" s="163"/>
      <c r="MMO592" s="163"/>
      <c r="MMP592" s="163"/>
      <c r="MMQ592" s="163"/>
      <c r="MMR592" s="163"/>
      <c r="MMS592" s="163"/>
      <c r="MMT592" s="163"/>
      <c r="MMU592" s="163"/>
      <c r="MMV592" s="163"/>
      <c r="MMW592" s="163"/>
      <c r="MMX592" s="163"/>
      <c r="MMY592" s="163"/>
      <c r="MMZ592" s="163"/>
      <c r="MNA592" s="163"/>
      <c r="MNB592" s="163"/>
      <c r="MNC592" s="163"/>
      <c r="MND592" s="163"/>
      <c r="MNE592" s="163"/>
      <c r="MNF592" s="163"/>
      <c r="MNG592" s="163"/>
      <c r="MNH592" s="163"/>
      <c r="MNI592" s="163"/>
      <c r="MNJ592" s="163"/>
      <c r="MNK592" s="163"/>
      <c r="MNL592" s="163"/>
      <c r="MNM592" s="163"/>
      <c r="MNN592" s="163"/>
      <c r="MNO592" s="163"/>
      <c r="MNP592" s="163"/>
      <c r="MNQ592" s="163"/>
      <c r="MNR592" s="163"/>
      <c r="MNS592" s="163"/>
      <c r="MNT592" s="163"/>
      <c r="MNU592" s="163"/>
      <c r="MNV592" s="163"/>
      <c r="MNW592" s="163"/>
      <c r="MNX592" s="163"/>
      <c r="MNY592" s="163"/>
      <c r="MNZ592" s="163"/>
      <c r="MOA592" s="163"/>
      <c r="MOB592" s="163"/>
      <c r="MOC592" s="163"/>
      <c r="MOD592" s="163"/>
      <c r="MOE592" s="163"/>
      <c r="MOF592" s="163"/>
      <c r="MOG592" s="163"/>
      <c r="MOH592" s="163"/>
      <c r="MOI592" s="163"/>
      <c r="MOJ592" s="163"/>
      <c r="MOK592" s="163"/>
      <c r="MOL592" s="163"/>
      <c r="MOM592" s="163"/>
      <c r="MON592" s="163"/>
      <c r="MOO592" s="163"/>
      <c r="MOP592" s="163"/>
      <c r="MOQ592" s="163"/>
      <c r="MOR592" s="163"/>
      <c r="MOS592" s="163"/>
      <c r="MOT592" s="163"/>
      <c r="MOU592" s="163"/>
      <c r="MOV592" s="163"/>
      <c r="MOW592" s="163"/>
      <c r="MOX592" s="163"/>
      <c r="MOY592" s="163"/>
      <c r="MOZ592" s="163"/>
      <c r="MPA592" s="163"/>
      <c r="MPB592" s="163"/>
      <c r="MPC592" s="163"/>
      <c r="MPD592" s="163"/>
      <c r="MPE592" s="163"/>
      <c r="MPF592" s="163"/>
      <c r="MPG592" s="163"/>
      <c r="MPH592" s="163"/>
      <c r="MPI592" s="163"/>
      <c r="MPJ592" s="163"/>
      <c r="MPK592" s="163"/>
      <c r="MPL592" s="163"/>
      <c r="MPM592" s="163"/>
      <c r="MPN592" s="163"/>
      <c r="MPO592" s="163"/>
      <c r="MPP592" s="163"/>
      <c r="MPQ592" s="163"/>
      <c r="MPR592" s="163"/>
      <c r="MPS592" s="163"/>
      <c r="MPT592" s="163"/>
      <c r="MPU592" s="163"/>
      <c r="MPV592" s="163"/>
      <c r="MPW592" s="163"/>
      <c r="MPX592" s="163"/>
      <c r="MPY592" s="163"/>
      <c r="MPZ592" s="163"/>
      <c r="MQA592" s="163"/>
      <c r="MQB592" s="163"/>
      <c r="MQC592" s="163"/>
      <c r="MQD592" s="163"/>
      <c r="MQE592" s="163"/>
      <c r="MQF592" s="163"/>
      <c r="MQG592" s="163"/>
      <c r="MQH592" s="163"/>
      <c r="MQI592" s="163"/>
      <c r="MQJ592" s="163"/>
      <c r="MQK592" s="163"/>
      <c r="MQL592" s="163"/>
      <c r="MQM592" s="163"/>
      <c r="MQN592" s="163"/>
      <c r="MQO592" s="163"/>
      <c r="MQP592" s="163"/>
      <c r="MQQ592" s="163"/>
      <c r="MQR592" s="163"/>
      <c r="MQS592" s="163"/>
      <c r="MQT592" s="163"/>
      <c r="MQU592" s="163"/>
      <c r="MQV592" s="163"/>
      <c r="MQW592" s="163"/>
      <c r="MQX592" s="163"/>
      <c r="MQY592" s="163"/>
      <c r="MQZ592" s="163"/>
      <c r="MRA592" s="163"/>
      <c r="MRB592" s="163"/>
      <c r="MRC592" s="163"/>
      <c r="MRD592" s="163"/>
      <c r="MRE592" s="163"/>
      <c r="MRF592" s="163"/>
      <c r="MRG592" s="163"/>
      <c r="MRH592" s="163"/>
      <c r="MRI592" s="163"/>
      <c r="MRJ592" s="163"/>
      <c r="MRK592" s="163"/>
      <c r="MRL592" s="163"/>
      <c r="MRM592" s="163"/>
      <c r="MRN592" s="163"/>
      <c r="MRO592" s="163"/>
      <c r="MRP592" s="163"/>
      <c r="MRQ592" s="163"/>
      <c r="MRR592" s="163"/>
      <c r="MRS592" s="163"/>
      <c r="MRT592" s="163"/>
      <c r="MRU592" s="163"/>
      <c r="MRV592" s="163"/>
      <c r="MRW592" s="163"/>
      <c r="MRX592" s="163"/>
      <c r="MRY592" s="163"/>
      <c r="MRZ592" s="163"/>
      <c r="MSA592" s="163"/>
      <c r="MSB592" s="163"/>
      <c r="MSC592" s="163"/>
      <c r="MSD592" s="163"/>
      <c r="MSE592" s="163"/>
      <c r="MSF592" s="163"/>
      <c r="MSG592" s="163"/>
      <c r="MSH592" s="163"/>
      <c r="MSI592" s="163"/>
      <c r="MSJ592" s="163"/>
      <c r="MSK592" s="163"/>
      <c r="MSL592" s="163"/>
      <c r="MSM592" s="163"/>
      <c r="MSN592" s="163"/>
      <c r="MSO592" s="163"/>
      <c r="MSP592" s="163"/>
      <c r="MSQ592" s="163"/>
      <c r="MSR592" s="163"/>
      <c r="MSS592" s="163"/>
      <c r="MST592" s="163"/>
      <c r="MSU592" s="163"/>
      <c r="MSV592" s="163"/>
      <c r="MSW592" s="163"/>
      <c r="MSX592" s="163"/>
      <c r="MSY592" s="163"/>
      <c r="MSZ592" s="163"/>
      <c r="MTA592" s="163"/>
      <c r="MTB592" s="163"/>
      <c r="MTC592" s="163"/>
      <c r="MTD592" s="163"/>
      <c r="MTE592" s="163"/>
      <c r="MTF592" s="163"/>
      <c r="MTG592" s="163"/>
      <c r="MTH592" s="163"/>
      <c r="MTI592" s="163"/>
      <c r="MTJ592" s="163"/>
      <c r="MTK592" s="163"/>
      <c r="MTL592" s="163"/>
      <c r="MTM592" s="163"/>
      <c r="MTN592" s="163"/>
      <c r="MTO592" s="163"/>
      <c r="MTP592" s="163"/>
      <c r="MTQ592" s="163"/>
      <c r="MTR592" s="163"/>
      <c r="MTS592" s="163"/>
      <c r="MTT592" s="163"/>
      <c r="MTU592" s="163"/>
      <c r="MTV592" s="163"/>
      <c r="MTW592" s="163"/>
      <c r="MTX592" s="163"/>
      <c r="MTY592" s="163"/>
      <c r="MTZ592" s="163"/>
      <c r="MUA592" s="163"/>
      <c r="MUB592" s="163"/>
      <c r="MUC592" s="163"/>
      <c r="MUD592" s="163"/>
      <c r="MUE592" s="163"/>
      <c r="MUF592" s="163"/>
      <c r="MUG592" s="163"/>
      <c r="MUH592" s="163"/>
      <c r="MUI592" s="163"/>
      <c r="MUJ592" s="163"/>
      <c r="MUK592" s="163"/>
      <c r="MUL592" s="163"/>
      <c r="MUM592" s="163"/>
      <c r="MUN592" s="163"/>
      <c r="MUO592" s="163"/>
      <c r="MUP592" s="163"/>
      <c r="MUQ592" s="163"/>
      <c r="MUR592" s="163"/>
      <c r="MUS592" s="163"/>
      <c r="MUT592" s="163"/>
      <c r="MUU592" s="163"/>
      <c r="MUV592" s="163"/>
      <c r="MUW592" s="163"/>
      <c r="MUX592" s="163"/>
      <c r="MUY592" s="163"/>
      <c r="MUZ592" s="163"/>
      <c r="MVA592" s="163"/>
      <c r="MVB592" s="163"/>
      <c r="MVC592" s="163"/>
      <c r="MVD592" s="163"/>
      <c r="MVE592" s="163"/>
      <c r="MVF592" s="163"/>
      <c r="MVG592" s="163"/>
      <c r="MVH592" s="163"/>
      <c r="MVI592" s="163"/>
      <c r="MVJ592" s="163"/>
      <c r="MVK592" s="163"/>
      <c r="MVL592" s="163"/>
      <c r="MVM592" s="163"/>
      <c r="MVN592" s="163"/>
      <c r="MVO592" s="163"/>
      <c r="MVP592" s="163"/>
      <c r="MVQ592" s="163"/>
      <c r="MVR592" s="163"/>
      <c r="MVS592" s="163"/>
      <c r="MVT592" s="163"/>
      <c r="MVU592" s="163"/>
      <c r="MVV592" s="163"/>
      <c r="MVW592" s="163"/>
      <c r="MVX592" s="163"/>
      <c r="MVY592" s="163"/>
      <c r="MVZ592" s="163"/>
      <c r="MWA592" s="163"/>
      <c r="MWB592" s="163"/>
      <c r="MWC592" s="163"/>
      <c r="MWD592" s="163"/>
      <c r="MWE592" s="163"/>
      <c r="MWF592" s="163"/>
      <c r="MWG592" s="163"/>
      <c r="MWH592" s="163"/>
      <c r="MWI592" s="163"/>
      <c r="MWJ592" s="163"/>
      <c r="MWK592" s="163"/>
      <c r="MWL592" s="163"/>
      <c r="MWM592" s="163"/>
      <c r="MWN592" s="163"/>
      <c r="MWO592" s="163"/>
      <c r="MWP592" s="163"/>
      <c r="MWQ592" s="163"/>
      <c r="MWR592" s="163"/>
      <c r="MWS592" s="163"/>
      <c r="MWT592" s="163"/>
      <c r="MWU592" s="163"/>
      <c r="MWV592" s="163"/>
      <c r="MWW592" s="163"/>
      <c r="MWX592" s="163"/>
      <c r="MWY592" s="163"/>
      <c r="MWZ592" s="163"/>
      <c r="MXA592" s="163"/>
      <c r="MXB592" s="163"/>
      <c r="MXC592" s="163"/>
      <c r="MXD592" s="163"/>
      <c r="MXE592" s="163"/>
      <c r="MXF592" s="163"/>
      <c r="MXG592" s="163"/>
      <c r="MXH592" s="163"/>
      <c r="MXI592" s="163"/>
      <c r="MXJ592" s="163"/>
      <c r="MXK592" s="163"/>
      <c r="MXL592" s="163"/>
      <c r="MXM592" s="163"/>
      <c r="MXN592" s="163"/>
      <c r="MXO592" s="163"/>
      <c r="MXP592" s="163"/>
      <c r="MXQ592" s="163"/>
      <c r="MXR592" s="163"/>
      <c r="MXS592" s="163"/>
      <c r="MXT592" s="163"/>
      <c r="MXU592" s="163"/>
      <c r="MXV592" s="163"/>
      <c r="MXW592" s="163"/>
      <c r="MXX592" s="163"/>
      <c r="MXY592" s="163"/>
      <c r="MXZ592" s="163"/>
      <c r="MYA592" s="163"/>
      <c r="MYB592" s="163"/>
      <c r="MYC592" s="163"/>
      <c r="MYD592" s="163"/>
      <c r="MYE592" s="163"/>
      <c r="MYF592" s="163"/>
      <c r="MYG592" s="163"/>
      <c r="MYH592" s="163"/>
      <c r="MYI592" s="163"/>
      <c r="MYJ592" s="163"/>
      <c r="MYK592" s="163"/>
      <c r="MYL592" s="163"/>
      <c r="MYM592" s="163"/>
      <c r="MYN592" s="163"/>
      <c r="MYO592" s="163"/>
      <c r="MYP592" s="163"/>
      <c r="MYQ592" s="163"/>
      <c r="MYR592" s="163"/>
      <c r="MYS592" s="163"/>
      <c r="MYT592" s="163"/>
      <c r="MYU592" s="163"/>
      <c r="MYV592" s="163"/>
      <c r="MYW592" s="163"/>
      <c r="MYX592" s="163"/>
      <c r="MYY592" s="163"/>
      <c r="MYZ592" s="163"/>
      <c r="MZA592" s="163"/>
      <c r="MZB592" s="163"/>
      <c r="MZC592" s="163"/>
      <c r="MZD592" s="163"/>
      <c r="MZE592" s="163"/>
      <c r="MZF592" s="163"/>
      <c r="MZG592" s="163"/>
      <c r="MZH592" s="163"/>
      <c r="MZI592" s="163"/>
      <c r="MZJ592" s="163"/>
      <c r="MZK592" s="163"/>
      <c r="MZL592" s="163"/>
      <c r="MZM592" s="163"/>
      <c r="MZN592" s="163"/>
      <c r="MZO592" s="163"/>
      <c r="MZP592" s="163"/>
      <c r="MZQ592" s="163"/>
      <c r="MZR592" s="163"/>
      <c r="MZS592" s="163"/>
      <c r="MZT592" s="163"/>
      <c r="MZU592" s="163"/>
      <c r="MZV592" s="163"/>
      <c r="MZW592" s="163"/>
      <c r="MZX592" s="163"/>
      <c r="MZY592" s="163"/>
      <c r="MZZ592" s="163"/>
      <c r="NAA592" s="163"/>
      <c r="NAB592" s="163"/>
      <c r="NAC592" s="163"/>
      <c r="NAD592" s="163"/>
      <c r="NAE592" s="163"/>
      <c r="NAF592" s="163"/>
      <c r="NAG592" s="163"/>
      <c r="NAH592" s="163"/>
      <c r="NAI592" s="163"/>
      <c r="NAJ592" s="163"/>
      <c r="NAK592" s="163"/>
      <c r="NAL592" s="163"/>
      <c r="NAM592" s="163"/>
      <c r="NAN592" s="163"/>
      <c r="NAO592" s="163"/>
      <c r="NAP592" s="163"/>
      <c r="NAQ592" s="163"/>
      <c r="NAR592" s="163"/>
      <c r="NAS592" s="163"/>
      <c r="NAT592" s="163"/>
      <c r="NAU592" s="163"/>
      <c r="NAV592" s="163"/>
      <c r="NAW592" s="163"/>
      <c r="NAX592" s="163"/>
      <c r="NAY592" s="163"/>
      <c r="NAZ592" s="163"/>
      <c r="NBA592" s="163"/>
      <c r="NBB592" s="163"/>
      <c r="NBC592" s="163"/>
      <c r="NBD592" s="163"/>
      <c r="NBE592" s="163"/>
      <c r="NBF592" s="163"/>
      <c r="NBG592" s="163"/>
      <c r="NBH592" s="163"/>
      <c r="NBI592" s="163"/>
      <c r="NBJ592" s="163"/>
      <c r="NBK592" s="163"/>
      <c r="NBL592" s="163"/>
      <c r="NBM592" s="163"/>
      <c r="NBN592" s="163"/>
      <c r="NBO592" s="163"/>
      <c r="NBP592" s="163"/>
      <c r="NBQ592" s="163"/>
      <c r="NBR592" s="163"/>
      <c r="NBS592" s="163"/>
      <c r="NBT592" s="163"/>
      <c r="NBU592" s="163"/>
      <c r="NBV592" s="163"/>
      <c r="NBW592" s="163"/>
      <c r="NBX592" s="163"/>
      <c r="NBY592" s="163"/>
      <c r="NBZ592" s="163"/>
      <c r="NCA592" s="163"/>
      <c r="NCB592" s="163"/>
      <c r="NCC592" s="163"/>
      <c r="NCD592" s="163"/>
      <c r="NCE592" s="163"/>
      <c r="NCF592" s="163"/>
      <c r="NCG592" s="163"/>
      <c r="NCH592" s="163"/>
      <c r="NCI592" s="163"/>
      <c r="NCJ592" s="163"/>
      <c r="NCK592" s="163"/>
      <c r="NCL592" s="163"/>
      <c r="NCM592" s="163"/>
      <c r="NCN592" s="163"/>
      <c r="NCO592" s="163"/>
      <c r="NCP592" s="163"/>
      <c r="NCQ592" s="163"/>
      <c r="NCR592" s="163"/>
      <c r="NCS592" s="163"/>
      <c r="NCT592" s="163"/>
      <c r="NCU592" s="163"/>
      <c r="NCV592" s="163"/>
      <c r="NCW592" s="163"/>
      <c r="NCX592" s="163"/>
      <c r="NCY592" s="163"/>
      <c r="NCZ592" s="163"/>
      <c r="NDA592" s="163"/>
      <c r="NDB592" s="163"/>
      <c r="NDC592" s="163"/>
      <c r="NDD592" s="163"/>
      <c r="NDE592" s="163"/>
      <c r="NDF592" s="163"/>
      <c r="NDG592" s="163"/>
      <c r="NDH592" s="163"/>
      <c r="NDI592" s="163"/>
      <c r="NDJ592" s="163"/>
      <c r="NDK592" s="163"/>
      <c r="NDL592" s="163"/>
      <c r="NDM592" s="163"/>
      <c r="NDN592" s="163"/>
      <c r="NDO592" s="163"/>
      <c r="NDP592" s="163"/>
      <c r="NDQ592" s="163"/>
      <c r="NDR592" s="163"/>
      <c r="NDS592" s="163"/>
      <c r="NDT592" s="163"/>
      <c r="NDU592" s="163"/>
      <c r="NDV592" s="163"/>
      <c r="NDW592" s="163"/>
      <c r="NDX592" s="163"/>
      <c r="NDY592" s="163"/>
      <c r="NDZ592" s="163"/>
      <c r="NEA592" s="163"/>
      <c r="NEB592" s="163"/>
      <c r="NEC592" s="163"/>
      <c r="NED592" s="163"/>
      <c r="NEE592" s="163"/>
      <c r="NEF592" s="163"/>
      <c r="NEG592" s="163"/>
      <c r="NEH592" s="163"/>
      <c r="NEI592" s="163"/>
      <c r="NEJ592" s="163"/>
      <c r="NEK592" s="163"/>
      <c r="NEL592" s="163"/>
      <c r="NEM592" s="163"/>
      <c r="NEN592" s="163"/>
      <c r="NEO592" s="163"/>
      <c r="NEP592" s="163"/>
      <c r="NEQ592" s="163"/>
      <c r="NER592" s="163"/>
      <c r="NES592" s="163"/>
      <c r="NET592" s="163"/>
      <c r="NEU592" s="163"/>
      <c r="NEV592" s="163"/>
      <c r="NEW592" s="163"/>
      <c r="NEX592" s="163"/>
      <c r="NEY592" s="163"/>
      <c r="NEZ592" s="163"/>
      <c r="NFA592" s="163"/>
      <c r="NFB592" s="163"/>
      <c r="NFC592" s="163"/>
      <c r="NFD592" s="163"/>
      <c r="NFE592" s="163"/>
      <c r="NFF592" s="163"/>
      <c r="NFG592" s="163"/>
      <c r="NFH592" s="163"/>
      <c r="NFI592" s="163"/>
      <c r="NFJ592" s="163"/>
      <c r="NFK592" s="163"/>
      <c r="NFL592" s="163"/>
      <c r="NFM592" s="163"/>
      <c r="NFN592" s="163"/>
      <c r="NFO592" s="163"/>
      <c r="NFP592" s="163"/>
      <c r="NFQ592" s="163"/>
      <c r="NFR592" s="163"/>
      <c r="NFS592" s="163"/>
      <c r="NFT592" s="163"/>
      <c r="NFU592" s="163"/>
      <c r="NFV592" s="163"/>
      <c r="NFW592" s="163"/>
      <c r="NFX592" s="163"/>
      <c r="NFY592" s="163"/>
      <c r="NFZ592" s="163"/>
      <c r="NGA592" s="163"/>
      <c r="NGB592" s="163"/>
      <c r="NGC592" s="163"/>
      <c r="NGD592" s="163"/>
      <c r="NGE592" s="163"/>
      <c r="NGF592" s="163"/>
      <c r="NGG592" s="163"/>
      <c r="NGH592" s="163"/>
      <c r="NGI592" s="163"/>
      <c r="NGJ592" s="163"/>
      <c r="NGK592" s="163"/>
      <c r="NGL592" s="163"/>
      <c r="NGM592" s="163"/>
      <c r="NGN592" s="163"/>
      <c r="NGO592" s="163"/>
      <c r="NGP592" s="163"/>
      <c r="NGQ592" s="163"/>
      <c r="NGR592" s="163"/>
      <c r="NGS592" s="163"/>
      <c r="NGT592" s="163"/>
      <c r="NGU592" s="163"/>
      <c r="NGV592" s="163"/>
      <c r="NGW592" s="163"/>
      <c r="NGX592" s="163"/>
      <c r="NGY592" s="163"/>
      <c r="NGZ592" s="163"/>
      <c r="NHA592" s="163"/>
      <c r="NHB592" s="163"/>
      <c r="NHC592" s="163"/>
      <c r="NHD592" s="163"/>
      <c r="NHE592" s="163"/>
      <c r="NHF592" s="163"/>
      <c r="NHG592" s="163"/>
      <c r="NHH592" s="163"/>
      <c r="NHI592" s="163"/>
      <c r="NHJ592" s="163"/>
      <c r="NHK592" s="163"/>
      <c r="NHL592" s="163"/>
      <c r="NHM592" s="163"/>
      <c r="NHN592" s="163"/>
      <c r="NHO592" s="163"/>
      <c r="NHP592" s="163"/>
      <c r="NHQ592" s="163"/>
      <c r="NHR592" s="163"/>
      <c r="NHS592" s="163"/>
      <c r="NHT592" s="163"/>
      <c r="NHU592" s="163"/>
      <c r="NHV592" s="163"/>
      <c r="NHW592" s="163"/>
      <c r="NHX592" s="163"/>
      <c r="NHY592" s="163"/>
      <c r="NHZ592" s="163"/>
      <c r="NIA592" s="163"/>
      <c r="NIB592" s="163"/>
      <c r="NIC592" s="163"/>
      <c r="NID592" s="163"/>
      <c r="NIE592" s="163"/>
      <c r="NIF592" s="163"/>
      <c r="NIG592" s="163"/>
      <c r="NIH592" s="163"/>
      <c r="NII592" s="163"/>
      <c r="NIJ592" s="163"/>
      <c r="NIK592" s="163"/>
      <c r="NIL592" s="163"/>
      <c r="NIM592" s="163"/>
      <c r="NIN592" s="163"/>
      <c r="NIO592" s="163"/>
      <c r="NIP592" s="163"/>
      <c r="NIQ592" s="163"/>
      <c r="NIR592" s="163"/>
      <c r="NIS592" s="163"/>
      <c r="NIT592" s="163"/>
      <c r="NIU592" s="163"/>
      <c r="NIV592" s="163"/>
      <c r="NIW592" s="163"/>
      <c r="NIX592" s="163"/>
      <c r="NIY592" s="163"/>
      <c r="NIZ592" s="163"/>
      <c r="NJA592" s="163"/>
      <c r="NJB592" s="163"/>
      <c r="NJC592" s="163"/>
      <c r="NJD592" s="163"/>
      <c r="NJE592" s="163"/>
      <c r="NJF592" s="163"/>
      <c r="NJG592" s="163"/>
      <c r="NJH592" s="163"/>
      <c r="NJI592" s="163"/>
      <c r="NJJ592" s="163"/>
      <c r="NJK592" s="163"/>
      <c r="NJL592" s="163"/>
      <c r="NJM592" s="163"/>
      <c r="NJN592" s="163"/>
      <c r="NJO592" s="163"/>
      <c r="NJP592" s="163"/>
      <c r="NJQ592" s="163"/>
      <c r="NJR592" s="163"/>
      <c r="NJS592" s="163"/>
      <c r="NJT592" s="163"/>
      <c r="NJU592" s="163"/>
      <c r="NJV592" s="163"/>
      <c r="NJW592" s="163"/>
      <c r="NJX592" s="163"/>
      <c r="NJY592" s="163"/>
      <c r="NJZ592" s="163"/>
      <c r="NKA592" s="163"/>
      <c r="NKB592" s="163"/>
      <c r="NKC592" s="163"/>
      <c r="NKD592" s="163"/>
      <c r="NKE592" s="163"/>
      <c r="NKF592" s="163"/>
      <c r="NKG592" s="163"/>
      <c r="NKH592" s="163"/>
      <c r="NKI592" s="163"/>
      <c r="NKJ592" s="163"/>
      <c r="NKK592" s="163"/>
      <c r="NKL592" s="163"/>
      <c r="NKM592" s="163"/>
      <c r="NKN592" s="163"/>
      <c r="NKO592" s="163"/>
      <c r="NKP592" s="163"/>
      <c r="NKQ592" s="163"/>
      <c r="NKR592" s="163"/>
      <c r="NKS592" s="163"/>
      <c r="NKT592" s="163"/>
      <c r="NKU592" s="163"/>
      <c r="NKV592" s="163"/>
      <c r="NKW592" s="163"/>
      <c r="NKX592" s="163"/>
      <c r="NKY592" s="163"/>
      <c r="NKZ592" s="163"/>
      <c r="NLA592" s="163"/>
      <c r="NLB592" s="163"/>
      <c r="NLC592" s="163"/>
      <c r="NLD592" s="163"/>
      <c r="NLE592" s="163"/>
      <c r="NLF592" s="163"/>
      <c r="NLG592" s="163"/>
      <c r="NLH592" s="163"/>
      <c r="NLI592" s="163"/>
      <c r="NLJ592" s="163"/>
      <c r="NLK592" s="163"/>
      <c r="NLL592" s="163"/>
      <c r="NLM592" s="163"/>
      <c r="NLN592" s="163"/>
      <c r="NLO592" s="163"/>
      <c r="NLP592" s="163"/>
      <c r="NLQ592" s="163"/>
      <c r="NLR592" s="163"/>
      <c r="NLS592" s="163"/>
      <c r="NLT592" s="163"/>
      <c r="NLU592" s="163"/>
      <c r="NLV592" s="163"/>
      <c r="NLW592" s="163"/>
      <c r="NLX592" s="163"/>
      <c r="NLY592" s="163"/>
      <c r="NLZ592" s="163"/>
      <c r="NMA592" s="163"/>
      <c r="NMB592" s="163"/>
      <c r="NMC592" s="163"/>
      <c r="NMD592" s="163"/>
      <c r="NME592" s="163"/>
      <c r="NMF592" s="163"/>
      <c r="NMG592" s="163"/>
      <c r="NMH592" s="163"/>
      <c r="NMI592" s="163"/>
      <c r="NMJ592" s="163"/>
      <c r="NMK592" s="163"/>
      <c r="NML592" s="163"/>
      <c r="NMM592" s="163"/>
      <c r="NMN592" s="163"/>
      <c r="NMO592" s="163"/>
      <c r="NMP592" s="163"/>
      <c r="NMQ592" s="163"/>
      <c r="NMR592" s="163"/>
      <c r="NMS592" s="163"/>
      <c r="NMT592" s="163"/>
      <c r="NMU592" s="163"/>
      <c r="NMV592" s="163"/>
      <c r="NMW592" s="163"/>
      <c r="NMX592" s="163"/>
      <c r="NMY592" s="163"/>
      <c r="NMZ592" s="163"/>
      <c r="NNA592" s="163"/>
      <c r="NNB592" s="163"/>
      <c r="NNC592" s="163"/>
      <c r="NND592" s="163"/>
      <c r="NNE592" s="163"/>
      <c r="NNF592" s="163"/>
      <c r="NNG592" s="163"/>
      <c r="NNH592" s="163"/>
      <c r="NNI592" s="163"/>
      <c r="NNJ592" s="163"/>
      <c r="NNK592" s="163"/>
      <c r="NNL592" s="163"/>
      <c r="NNM592" s="163"/>
      <c r="NNN592" s="163"/>
      <c r="NNO592" s="163"/>
      <c r="NNP592" s="163"/>
      <c r="NNQ592" s="163"/>
      <c r="NNR592" s="163"/>
      <c r="NNS592" s="163"/>
      <c r="NNT592" s="163"/>
      <c r="NNU592" s="163"/>
      <c r="NNV592" s="163"/>
      <c r="NNW592" s="163"/>
      <c r="NNX592" s="163"/>
      <c r="NNY592" s="163"/>
      <c r="NNZ592" s="163"/>
      <c r="NOA592" s="163"/>
      <c r="NOB592" s="163"/>
      <c r="NOC592" s="163"/>
      <c r="NOD592" s="163"/>
      <c r="NOE592" s="163"/>
      <c r="NOF592" s="163"/>
      <c r="NOG592" s="163"/>
      <c r="NOH592" s="163"/>
      <c r="NOI592" s="163"/>
      <c r="NOJ592" s="163"/>
      <c r="NOK592" s="163"/>
      <c r="NOL592" s="163"/>
      <c r="NOM592" s="163"/>
      <c r="NON592" s="163"/>
      <c r="NOO592" s="163"/>
      <c r="NOP592" s="163"/>
      <c r="NOQ592" s="163"/>
      <c r="NOR592" s="163"/>
      <c r="NOS592" s="163"/>
      <c r="NOT592" s="163"/>
      <c r="NOU592" s="163"/>
      <c r="NOV592" s="163"/>
      <c r="NOW592" s="163"/>
      <c r="NOX592" s="163"/>
      <c r="NOY592" s="163"/>
      <c r="NOZ592" s="163"/>
      <c r="NPA592" s="163"/>
      <c r="NPB592" s="163"/>
      <c r="NPC592" s="163"/>
      <c r="NPD592" s="163"/>
      <c r="NPE592" s="163"/>
      <c r="NPF592" s="163"/>
      <c r="NPG592" s="163"/>
      <c r="NPH592" s="163"/>
      <c r="NPI592" s="163"/>
      <c r="NPJ592" s="163"/>
      <c r="NPK592" s="163"/>
      <c r="NPL592" s="163"/>
      <c r="NPM592" s="163"/>
      <c r="NPN592" s="163"/>
      <c r="NPO592" s="163"/>
      <c r="NPP592" s="163"/>
      <c r="NPQ592" s="163"/>
      <c r="NPR592" s="163"/>
      <c r="NPS592" s="163"/>
      <c r="NPT592" s="163"/>
      <c r="NPU592" s="163"/>
      <c r="NPV592" s="163"/>
      <c r="NPW592" s="163"/>
      <c r="NPX592" s="163"/>
      <c r="NPY592" s="163"/>
      <c r="NPZ592" s="163"/>
      <c r="NQA592" s="163"/>
      <c r="NQB592" s="163"/>
      <c r="NQC592" s="163"/>
      <c r="NQD592" s="163"/>
      <c r="NQE592" s="163"/>
      <c r="NQF592" s="163"/>
      <c r="NQG592" s="163"/>
      <c r="NQH592" s="163"/>
      <c r="NQI592" s="163"/>
      <c r="NQJ592" s="163"/>
      <c r="NQK592" s="163"/>
      <c r="NQL592" s="163"/>
      <c r="NQM592" s="163"/>
      <c r="NQN592" s="163"/>
      <c r="NQO592" s="163"/>
      <c r="NQP592" s="163"/>
      <c r="NQQ592" s="163"/>
      <c r="NQR592" s="163"/>
      <c r="NQS592" s="163"/>
      <c r="NQT592" s="163"/>
      <c r="NQU592" s="163"/>
      <c r="NQV592" s="163"/>
      <c r="NQW592" s="163"/>
      <c r="NQX592" s="163"/>
      <c r="NQY592" s="163"/>
      <c r="NQZ592" s="163"/>
      <c r="NRA592" s="163"/>
      <c r="NRB592" s="163"/>
      <c r="NRC592" s="163"/>
      <c r="NRD592" s="163"/>
      <c r="NRE592" s="163"/>
      <c r="NRF592" s="163"/>
      <c r="NRG592" s="163"/>
      <c r="NRH592" s="163"/>
      <c r="NRI592" s="163"/>
      <c r="NRJ592" s="163"/>
      <c r="NRK592" s="163"/>
      <c r="NRL592" s="163"/>
      <c r="NRM592" s="163"/>
      <c r="NRN592" s="163"/>
      <c r="NRO592" s="163"/>
      <c r="NRP592" s="163"/>
      <c r="NRQ592" s="163"/>
      <c r="NRR592" s="163"/>
      <c r="NRS592" s="163"/>
      <c r="NRT592" s="163"/>
      <c r="NRU592" s="163"/>
      <c r="NRV592" s="163"/>
      <c r="NRW592" s="163"/>
      <c r="NRX592" s="163"/>
      <c r="NRY592" s="163"/>
      <c r="NRZ592" s="163"/>
      <c r="NSA592" s="163"/>
      <c r="NSB592" s="163"/>
      <c r="NSC592" s="163"/>
      <c r="NSD592" s="163"/>
      <c r="NSE592" s="163"/>
      <c r="NSF592" s="163"/>
      <c r="NSG592" s="163"/>
      <c r="NSH592" s="163"/>
      <c r="NSI592" s="163"/>
      <c r="NSJ592" s="163"/>
      <c r="NSK592" s="163"/>
      <c r="NSL592" s="163"/>
      <c r="NSM592" s="163"/>
      <c r="NSN592" s="163"/>
      <c r="NSO592" s="163"/>
      <c r="NSP592" s="163"/>
      <c r="NSQ592" s="163"/>
      <c r="NSR592" s="163"/>
      <c r="NSS592" s="163"/>
      <c r="NST592" s="163"/>
      <c r="NSU592" s="163"/>
      <c r="NSV592" s="163"/>
      <c r="NSW592" s="163"/>
      <c r="NSX592" s="163"/>
      <c r="NSY592" s="163"/>
      <c r="NSZ592" s="163"/>
      <c r="NTA592" s="163"/>
      <c r="NTB592" s="163"/>
      <c r="NTC592" s="163"/>
      <c r="NTD592" s="163"/>
      <c r="NTE592" s="163"/>
      <c r="NTF592" s="163"/>
      <c r="NTG592" s="163"/>
      <c r="NTH592" s="163"/>
      <c r="NTI592" s="163"/>
      <c r="NTJ592" s="163"/>
      <c r="NTK592" s="163"/>
      <c r="NTL592" s="163"/>
      <c r="NTM592" s="163"/>
      <c r="NTN592" s="163"/>
      <c r="NTO592" s="163"/>
      <c r="NTP592" s="163"/>
      <c r="NTQ592" s="163"/>
      <c r="NTR592" s="163"/>
      <c r="NTS592" s="163"/>
      <c r="NTT592" s="163"/>
      <c r="NTU592" s="163"/>
      <c r="NTV592" s="163"/>
      <c r="NTW592" s="163"/>
      <c r="NTX592" s="163"/>
      <c r="NTY592" s="163"/>
      <c r="NTZ592" s="163"/>
      <c r="NUA592" s="163"/>
      <c r="NUB592" s="163"/>
      <c r="NUC592" s="163"/>
      <c r="NUD592" s="163"/>
      <c r="NUE592" s="163"/>
      <c r="NUF592" s="163"/>
      <c r="NUG592" s="163"/>
      <c r="NUH592" s="163"/>
      <c r="NUI592" s="163"/>
      <c r="NUJ592" s="163"/>
      <c r="NUK592" s="163"/>
      <c r="NUL592" s="163"/>
      <c r="NUM592" s="163"/>
      <c r="NUN592" s="163"/>
      <c r="NUO592" s="163"/>
      <c r="NUP592" s="163"/>
      <c r="NUQ592" s="163"/>
      <c r="NUR592" s="163"/>
      <c r="NUS592" s="163"/>
      <c r="NUT592" s="163"/>
      <c r="NUU592" s="163"/>
      <c r="NUV592" s="163"/>
      <c r="NUW592" s="163"/>
      <c r="NUX592" s="163"/>
      <c r="NUY592" s="163"/>
      <c r="NUZ592" s="163"/>
      <c r="NVA592" s="163"/>
      <c r="NVB592" s="163"/>
      <c r="NVC592" s="163"/>
      <c r="NVD592" s="163"/>
      <c r="NVE592" s="163"/>
      <c r="NVF592" s="163"/>
      <c r="NVG592" s="163"/>
      <c r="NVH592" s="163"/>
      <c r="NVI592" s="163"/>
      <c r="NVJ592" s="163"/>
      <c r="NVK592" s="163"/>
      <c r="NVL592" s="163"/>
      <c r="NVM592" s="163"/>
      <c r="NVN592" s="163"/>
      <c r="NVO592" s="163"/>
      <c r="NVP592" s="163"/>
      <c r="NVQ592" s="163"/>
      <c r="NVR592" s="163"/>
      <c r="NVS592" s="163"/>
      <c r="NVT592" s="163"/>
      <c r="NVU592" s="163"/>
      <c r="NVV592" s="163"/>
      <c r="NVW592" s="163"/>
      <c r="NVX592" s="163"/>
      <c r="NVY592" s="163"/>
      <c r="NVZ592" s="163"/>
      <c r="NWA592" s="163"/>
      <c r="NWB592" s="163"/>
      <c r="NWC592" s="163"/>
      <c r="NWD592" s="163"/>
      <c r="NWE592" s="163"/>
      <c r="NWF592" s="163"/>
      <c r="NWG592" s="163"/>
      <c r="NWH592" s="163"/>
      <c r="NWI592" s="163"/>
      <c r="NWJ592" s="163"/>
      <c r="NWK592" s="163"/>
      <c r="NWL592" s="163"/>
      <c r="NWM592" s="163"/>
      <c r="NWN592" s="163"/>
      <c r="NWO592" s="163"/>
      <c r="NWP592" s="163"/>
      <c r="NWQ592" s="163"/>
      <c r="NWR592" s="163"/>
      <c r="NWS592" s="163"/>
      <c r="NWT592" s="163"/>
      <c r="NWU592" s="163"/>
      <c r="NWV592" s="163"/>
      <c r="NWW592" s="163"/>
      <c r="NWX592" s="163"/>
      <c r="NWY592" s="163"/>
      <c r="NWZ592" s="163"/>
      <c r="NXA592" s="163"/>
      <c r="NXB592" s="163"/>
      <c r="NXC592" s="163"/>
      <c r="NXD592" s="163"/>
      <c r="NXE592" s="163"/>
      <c r="NXF592" s="163"/>
      <c r="NXG592" s="163"/>
      <c r="NXH592" s="163"/>
      <c r="NXI592" s="163"/>
      <c r="NXJ592" s="163"/>
      <c r="NXK592" s="163"/>
      <c r="NXL592" s="163"/>
      <c r="NXM592" s="163"/>
      <c r="NXN592" s="163"/>
      <c r="NXO592" s="163"/>
      <c r="NXP592" s="163"/>
      <c r="NXQ592" s="163"/>
      <c r="NXR592" s="163"/>
      <c r="NXS592" s="163"/>
      <c r="NXT592" s="163"/>
      <c r="NXU592" s="163"/>
      <c r="NXV592" s="163"/>
      <c r="NXW592" s="163"/>
      <c r="NXX592" s="163"/>
      <c r="NXY592" s="163"/>
      <c r="NXZ592" s="163"/>
      <c r="NYA592" s="163"/>
      <c r="NYB592" s="163"/>
      <c r="NYC592" s="163"/>
      <c r="NYD592" s="163"/>
      <c r="NYE592" s="163"/>
      <c r="NYF592" s="163"/>
      <c r="NYG592" s="163"/>
      <c r="NYH592" s="163"/>
      <c r="NYI592" s="163"/>
      <c r="NYJ592" s="163"/>
      <c r="NYK592" s="163"/>
      <c r="NYL592" s="163"/>
      <c r="NYM592" s="163"/>
      <c r="NYN592" s="163"/>
      <c r="NYO592" s="163"/>
      <c r="NYP592" s="163"/>
      <c r="NYQ592" s="163"/>
      <c r="NYR592" s="163"/>
      <c r="NYS592" s="163"/>
      <c r="NYT592" s="163"/>
      <c r="NYU592" s="163"/>
      <c r="NYV592" s="163"/>
      <c r="NYW592" s="163"/>
      <c r="NYX592" s="163"/>
      <c r="NYY592" s="163"/>
      <c r="NYZ592" s="163"/>
      <c r="NZA592" s="163"/>
      <c r="NZB592" s="163"/>
      <c r="NZC592" s="163"/>
      <c r="NZD592" s="163"/>
      <c r="NZE592" s="163"/>
      <c r="NZF592" s="163"/>
      <c r="NZG592" s="163"/>
      <c r="NZH592" s="163"/>
      <c r="NZI592" s="163"/>
      <c r="NZJ592" s="163"/>
      <c r="NZK592" s="163"/>
      <c r="NZL592" s="163"/>
      <c r="NZM592" s="163"/>
      <c r="NZN592" s="163"/>
      <c r="NZO592" s="163"/>
      <c r="NZP592" s="163"/>
      <c r="NZQ592" s="163"/>
      <c r="NZR592" s="163"/>
      <c r="NZS592" s="163"/>
      <c r="NZT592" s="163"/>
      <c r="NZU592" s="163"/>
      <c r="NZV592" s="163"/>
      <c r="NZW592" s="163"/>
      <c r="NZX592" s="163"/>
      <c r="NZY592" s="163"/>
      <c r="NZZ592" s="163"/>
      <c r="OAA592" s="163"/>
      <c r="OAB592" s="163"/>
      <c r="OAC592" s="163"/>
      <c r="OAD592" s="163"/>
      <c r="OAE592" s="163"/>
      <c r="OAF592" s="163"/>
      <c r="OAG592" s="163"/>
      <c r="OAH592" s="163"/>
      <c r="OAI592" s="163"/>
      <c r="OAJ592" s="163"/>
      <c r="OAK592" s="163"/>
      <c r="OAL592" s="163"/>
      <c r="OAM592" s="163"/>
      <c r="OAN592" s="163"/>
      <c r="OAO592" s="163"/>
      <c r="OAP592" s="163"/>
      <c r="OAQ592" s="163"/>
      <c r="OAR592" s="163"/>
      <c r="OAS592" s="163"/>
      <c r="OAT592" s="163"/>
      <c r="OAU592" s="163"/>
      <c r="OAV592" s="163"/>
      <c r="OAW592" s="163"/>
      <c r="OAX592" s="163"/>
      <c r="OAY592" s="163"/>
      <c r="OAZ592" s="163"/>
      <c r="OBA592" s="163"/>
      <c r="OBB592" s="163"/>
      <c r="OBC592" s="163"/>
      <c r="OBD592" s="163"/>
      <c r="OBE592" s="163"/>
      <c r="OBF592" s="163"/>
      <c r="OBG592" s="163"/>
      <c r="OBH592" s="163"/>
      <c r="OBI592" s="163"/>
      <c r="OBJ592" s="163"/>
      <c r="OBK592" s="163"/>
      <c r="OBL592" s="163"/>
      <c r="OBM592" s="163"/>
      <c r="OBN592" s="163"/>
      <c r="OBO592" s="163"/>
      <c r="OBP592" s="163"/>
      <c r="OBQ592" s="163"/>
      <c r="OBR592" s="163"/>
      <c r="OBS592" s="163"/>
      <c r="OBT592" s="163"/>
      <c r="OBU592" s="163"/>
      <c r="OBV592" s="163"/>
      <c r="OBW592" s="163"/>
      <c r="OBX592" s="163"/>
      <c r="OBY592" s="163"/>
      <c r="OBZ592" s="163"/>
      <c r="OCA592" s="163"/>
      <c r="OCB592" s="163"/>
      <c r="OCC592" s="163"/>
      <c r="OCD592" s="163"/>
      <c r="OCE592" s="163"/>
      <c r="OCF592" s="163"/>
      <c r="OCG592" s="163"/>
      <c r="OCH592" s="163"/>
      <c r="OCI592" s="163"/>
      <c r="OCJ592" s="163"/>
      <c r="OCK592" s="163"/>
      <c r="OCL592" s="163"/>
      <c r="OCM592" s="163"/>
      <c r="OCN592" s="163"/>
      <c r="OCO592" s="163"/>
      <c r="OCP592" s="163"/>
      <c r="OCQ592" s="163"/>
      <c r="OCR592" s="163"/>
      <c r="OCS592" s="163"/>
      <c r="OCT592" s="163"/>
      <c r="OCU592" s="163"/>
      <c r="OCV592" s="163"/>
      <c r="OCW592" s="163"/>
      <c r="OCX592" s="163"/>
      <c r="OCY592" s="163"/>
      <c r="OCZ592" s="163"/>
      <c r="ODA592" s="163"/>
      <c r="ODB592" s="163"/>
      <c r="ODC592" s="163"/>
      <c r="ODD592" s="163"/>
      <c r="ODE592" s="163"/>
      <c r="ODF592" s="163"/>
      <c r="ODG592" s="163"/>
      <c r="ODH592" s="163"/>
      <c r="ODI592" s="163"/>
      <c r="ODJ592" s="163"/>
      <c r="ODK592" s="163"/>
      <c r="ODL592" s="163"/>
      <c r="ODM592" s="163"/>
      <c r="ODN592" s="163"/>
      <c r="ODO592" s="163"/>
      <c r="ODP592" s="163"/>
      <c r="ODQ592" s="163"/>
      <c r="ODR592" s="163"/>
      <c r="ODS592" s="163"/>
      <c r="ODT592" s="163"/>
      <c r="ODU592" s="163"/>
      <c r="ODV592" s="163"/>
      <c r="ODW592" s="163"/>
      <c r="ODX592" s="163"/>
      <c r="ODY592" s="163"/>
      <c r="ODZ592" s="163"/>
      <c r="OEA592" s="163"/>
      <c r="OEB592" s="163"/>
      <c r="OEC592" s="163"/>
      <c r="OED592" s="163"/>
      <c r="OEE592" s="163"/>
      <c r="OEF592" s="163"/>
      <c r="OEG592" s="163"/>
      <c r="OEH592" s="163"/>
      <c r="OEI592" s="163"/>
      <c r="OEJ592" s="163"/>
      <c r="OEK592" s="163"/>
      <c r="OEL592" s="163"/>
      <c r="OEM592" s="163"/>
      <c r="OEN592" s="163"/>
      <c r="OEO592" s="163"/>
      <c r="OEP592" s="163"/>
      <c r="OEQ592" s="163"/>
      <c r="OER592" s="163"/>
      <c r="OES592" s="163"/>
      <c r="OET592" s="163"/>
      <c r="OEU592" s="163"/>
      <c r="OEV592" s="163"/>
      <c r="OEW592" s="163"/>
      <c r="OEX592" s="163"/>
      <c r="OEY592" s="163"/>
      <c r="OEZ592" s="163"/>
      <c r="OFA592" s="163"/>
      <c r="OFB592" s="163"/>
      <c r="OFC592" s="163"/>
      <c r="OFD592" s="163"/>
      <c r="OFE592" s="163"/>
      <c r="OFF592" s="163"/>
      <c r="OFG592" s="163"/>
      <c r="OFH592" s="163"/>
      <c r="OFI592" s="163"/>
      <c r="OFJ592" s="163"/>
      <c r="OFK592" s="163"/>
      <c r="OFL592" s="163"/>
      <c r="OFM592" s="163"/>
      <c r="OFN592" s="163"/>
      <c r="OFO592" s="163"/>
      <c r="OFP592" s="163"/>
      <c r="OFQ592" s="163"/>
      <c r="OFR592" s="163"/>
      <c r="OFS592" s="163"/>
      <c r="OFT592" s="163"/>
      <c r="OFU592" s="163"/>
      <c r="OFV592" s="163"/>
      <c r="OFW592" s="163"/>
      <c r="OFX592" s="163"/>
      <c r="OFY592" s="163"/>
      <c r="OFZ592" s="163"/>
      <c r="OGA592" s="163"/>
      <c r="OGB592" s="163"/>
      <c r="OGC592" s="163"/>
      <c r="OGD592" s="163"/>
      <c r="OGE592" s="163"/>
      <c r="OGF592" s="163"/>
      <c r="OGG592" s="163"/>
      <c r="OGH592" s="163"/>
      <c r="OGI592" s="163"/>
      <c r="OGJ592" s="163"/>
      <c r="OGK592" s="163"/>
      <c r="OGL592" s="163"/>
      <c r="OGM592" s="163"/>
      <c r="OGN592" s="163"/>
      <c r="OGO592" s="163"/>
      <c r="OGP592" s="163"/>
      <c r="OGQ592" s="163"/>
      <c r="OGR592" s="163"/>
      <c r="OGS592" s="163"/>
      <c r="OGT592" s="163"/>
      <c r="OGU592" s="163"/>
      <c r="OGV592" s="163"/>
      <c r="OGW592" s="163"/>
      <c r="OGX592" s="163"/>
      <c r="OGY592" s="163"/>
      <c r="OGZ592" s="163"/>
      <c r="OHA592" s="163"/>
      <c r="OHB592" s="163"/>
      <c r="OHC592" s="163"/>
      <c r="OHD592" s="163"/>
      <c r="OHE592" s="163"/>
      <c r="OHF592" s="163"/>
      <c r="OHG592" s="163"/>
      <c r="OHH592" s="163"/>
      <c r="OHI592" s="163"/>
      <c r="OHJ592" s="163"/>
      <c r="OHK592" s="163"/>
      <c r="OHL592" s="163"/>
      <c r="OHM592" s="163"/>
      <c r="OHN592" s="163"/>
      <c r="OHO592" s="163"/>
      <c r="OHP592" s="163"/>
      <c r="OHQ592" s="163"/>
      <c r="OHR592" s="163"/>
      <c r="OHS592" s="163"/>
      <c r="OHT592" s="163"/>
      <c r="OHU592" s="163"/>
      <c r="OHV592" s="163"/>
      <c r="OHW592" s="163"/>
      <c r="OHX592" s="163"/>
      <c r="OHY592" s="163"/>
      <c r="OHZ592" s="163"/>
      <c r="OIA592" s="163"/>
      <c r="OIB592" s="163"/>
      <c r="OIC592" s="163"/>
      <c r="OID592" s="163"/>
      <c r="OIE592" s="163"/>
      <c r="OIF592" s="163"/>
      <c r="OIG592" s="163"/>
      <c r="OIH592" s="163"/>
      <c r="OII592" s="163"/>
      <c r="OIJ592" s="163"/>
      <c r="OIK592" s="163"/>
      <c r="OIL592" s="163"/>
      <c r="OIM592" s="163"/>
      <c r="OIN592" s="163"/>
      <c r="OIO592" s="163"/>
      <c r="OIP592" s="163"/>
      <c r="OIQ592" s="163"/>
      <c r="OIR592" s="163"/>
      <c r="OIS592" s="163"/>
      <c r="OIT592" s="163"/>
      <c r="OIU592" s="163"/>
      <c r="OIV592" s="163"/>
      <c r="OIW592" s="163"/>
      <c r="OIX592" s="163"/>
      <c r="OIY592" s="163"/>
      <c r="OIZ592" s="163"/>
      <c r="OJA592" s="163"/>
      <c r="OJB592" s="163"/>
      <c r="OJC592" s="163"/>
      <c r="OJD592" s="163"/>
      <c r="OJE592" s="163"/>
      <c r="OJF592" s="163"/>
      <c r="OJG592" s="163"/>
      <c r="OJH592" s="163"/>
      <c r="OJI592" s="163"/>
      <c r="OJJ592" s="163"/>
      <c r="OJK592" s="163"/>
      <c r="OJL592" s="163"/>
      <c r="OJM592" s="163"/>
      <c r="OJN592" s="163"/>
      <c r="OJO592" s="163"/>
      <c r="OJP592" s="163"/>
      <c r="OJQ592" s="163"/>
      <c r="OJR592" s="163"/>
      <c r="OJS592" s="163"/>
      <c r="OJT592" s="163"/>
      <c r="OJU592" s="163"/>
      <c r="OJV592" s="163"/>
      <c r="OJW592" s="163"/>
      <c r="OJX592" s="163"/>
      <c r="OJY592" s="163"/>
      <c r="OJZ592" s="163"/>
      <c r="OKA592" s="163"/>
      <c r="OKB592" s="163"/>
      <c r="OKC592" s="163"/>
      <c r="OKD592" s="163"/>
      <c r="OKE592" s="163"/>
      <c r="OKF592" s="163"/>
      <c r="OKG592" s="163"/>
      <c r="OKH592" s="163"/>
      <c r="OKI592" s="163"/>
      <c r="OKJ592" s="163"/>
      <c r="OKK592" s="163"/>
      <c r="OKL592" s="163"/>
      <c r="OKM592" s="163"/>
      <c r="OKN592" s="163"/>
      <c r="OKO592" s="163"/>
      <c r="OKP592" s="163"/>
      <c r="OKQ592" s="163"/>
      <c r="OKR592" s="163"/>
      <c r="OKS592" s="163"/>
      <c r="OKT592" s="163"/>
      <c r="OKU592" s="163"/>
      <c r="OKV592" s="163"/>
      <c r="OKW592" s="163"/>
      <c r="OKX592" s="163"/>
      <c r="OKY592" s="163"/>
      <c r="OKZ592" s="163"/>
      <c r="OLA592" s="163"/>
      <c r="OLB592" s="163"/>
      <c r="OLC592" s="163"/>
      <c r="OLD592" s="163"/>
      <c r="OLE592" s="163"/>
      <c r="OLF592" s="163"/>
      <c r="OLG592" s="163"/>
      <c r="OLH592" s="163"/>
      <c r="OLI592" s="163"/>
      <c r="OLJ592" s="163"/>
      <c r="OLK592" s="163"/>
      <c r="OLL592" s="163"/>
      <c r="OLM592" s="163"/>
      <c r="OLN592" s="163"/>
      <c r="OLO592" s="163"/>
      <c r="OLP592" s="163"/>
      <c r="OLQ592" s="163"/>
      <c r="OLR592" s="163"/>
      <c r="OLS592" s="163"/>
      <c r="OLT592" s="163"/>
      <c r="OLU592" s="163"/>
      <c r="OLV592" s="163"/>
      <c r="OLW592" s="163"/>
      <c r="OLX592" s="163"/>
      <c r="OLY592" s="163"/>
      <c r="OLZ592" s="163"/>
      <c r="OMA592" s="163"/>
      <c r="OMB592" s="163"/>
      <c r="OMC592" s="163"/>
      <c r="OMD592" s="163"/>
      <c r="OME592" s="163"/>
      <c r="OMF592" s="163"/>
      <c r="OMG592" s="163"/>
      <c r="OMH592" s="163"/>
      <c r="OMI592" s="163"/>
      <c r="OMJ592" s="163"/>
      <c r="OMK592" s="163"/>
      <c r="OML592" s="163"/>
      <c r="OMM592" s="163"/>
      <c r="OMN592" s="163"/>
      <c r="OMO592" s="163"/>
      <c r="OMP592" s="163"/>
      <c r="OMQ592" s="163"/>
      <c r="OMR592" s="163"/>
      <c r="OMS592" s="163"/>
      <c r="OMT592" s="163"/>
      <c r="OMU592" s="163"/>
      <c r="OMV592" s="163"/>
      <c r="OMW592" s="163"/>
      <c r="OMX592" s="163"/>
      <c r="OMY592" s="163"/>
      <c r="OMZ592" s="163"/>
      <c r="ONA592" s="163"/>
      <c r="ONB592" s="163"/>
      <c r="ONC592" s="163"/>
      <c r="OND592" s="163"/>
      <c r="ONE592" s="163"/>
      <c r="ONF592" s="163"/>
      <c r="ONG592" s="163"/>
      <c r="ONH592" s="163"/>
      <c r="ONI592" s="163"/>
      <c r="ONJ592" s="163"/>
      <c r="ONK592" s="163"/>
      <c r="ONL592" s="163"/>
      <c r="ONM592" s="163"/>
      <c r="ONN592" s="163"/>
      <c r="ONO592" s="163"/>
      <c r="ONP592" s="163"/>
      <c r="ONQ592" s="163"/>
      <c r="ONR592" s="163"/>
      <c r="ONS592" s="163"/>
      <c r="ONT592" s="163"/>
      <c r="ONU592" s="163"/>
      <c r="ONV592" s="163"/>
      <c r="ONW592" s="163"/>
      <c r="ONX592" s="163"/>
      <c r="ONY592" s="163"/>
      <c r="ONZ592" s="163"/>
      <c r="OOA592" s="163"/>
      <c r="OOB592" s="163"/>
      <c r="OOC592" s="163"/>
      <c r="OOD592" s="163"/>
      <c r="OOE592" s="163"/>
      <c r="OOF592" s="163"/>
      <c r="OOG592" s="163"/>
      <c r="OOH592" s="163"/>
      <c r="OOI592" s="163"/>
      <c r="OOJ592" s="163"/>
      <c r="OOK592" s="163"/>
      <c r="OOL592" s="163"/>
      <c r="OOM592" s="163"/>
      <c r="OON592" s="163"/>
      <c r="OOO592" s="163"/>
      <c r="OOP592" s="163"/>
      <c r="OOQ592" s="163"/>
      <c r="OOR592" s="163"/>
      <c r="OOS592" s="163"/>
      <c r="OOT592" s="163"/>
      <c r="OOU592" s="163"/>
      <c r="OOV592" s="163"/>
      <c r="OOW592" s="163"/>
      <c r="OOX592" s="163"/>
      <c r="OOY592" s="163"/>
      <c r="OOZ592" s="163"/>
      <c r="OPA592" s="163"/>
      <c r="OPB592" s="163"/>
      <c r="OPC592" s="163"/>
      <c r="OPD592" s="163"/>
      <c r="OPE592" s="163"/>
      <c r="OPF592" s="163"/>
      <c r="OPG592" s="163"/>
      <c r="OPH592" s="163"/>
      <c r="OPI592" s="163"/>
      <c r="OPJ592" s="163"/>
      <c r="OPK592" s="163"/>
      <c r="OPL592" s="163"/>
      <c r="OPM592" s="163"/>
      <c r="OPN592" s="163"/>
      <c r="OPO592" s="163"/>
      <c r="OPP592" s="163"/>
      <c r="OPQ592" s="163"/>
      <c r="OPR592" s="163"/>
      <c r="OPS592" s="163"/>
      <c r="OPT592" s="163"/>
      <c r="OPU592" s="163"/>
      <c r="OPV592" s="163"/>
      <c r="OPW592" s="163"/>
      <c r="OPX592" s="163"/>
      <c r="OPY592" s="163"/>
      <c r="OPZ592" s="163"/>
      <c r="OQA592" s="163"/>
      <c r="OQB592" s="163"/>
      <c r="OQC592" s="163"/>
      <c r="OQD592" s="163"/>
      <c r="OQE592" s="163"/>
      <c r="OQF592" s="163"/>
      <c r="OQG592" s="163"/>
      <c r="OQH592" s="163"/>
      <c r="OQI592" s="163"/>
      <c r="OQJ592" s="163"/>
      <c r="OQK592" s="163"/>
      <c r="OQL592" s="163"/>
      <c r="OQM592" s="163"/>
      <c r="OQN592" s="163"/>
      <c r="OQO592" s="163"/>
      <c r="OQP592" s="163"/>
      <c r="OQQ592" s="163"/>
      <c r="OQR592" s="163"/>
      <c r="OQS592" s="163"/>
      <c r="OQT592" s="163"/>
      <c r="OQU592" s="163"/>
      <c r="OQV592" s="163"/>
      <c r="OQW592" s="163"/>
      <c r="OQX592" s="163"/>
      <c r="OQY592" s="163"/>
      <c r="OQZ592" s="163"/>
      <c r="ORA592" s="163"/>
      <c r="ORB592" s="163"/>
      <c r="ORC592" s="163"/>
      <c r="ORD592" s="163"/>
      <c r="ORE592" s="163"/>
      <c r="ORF592" s="163"/>
      <c r="ORG592" s="163"/>
      <c r="ORH592" s="163"/>
      <c r="ORI592" s="163"/>
      <c r="ORJ592" s="163"/>
      <c r="ORK592" s="163"/>
      <c r="ORL592" s="163"/>
      <c r="ORM592" s="163"/>
      <c r="ORN592" s="163"/>
      <c r="ORO592" s="163"/>
      <c r="ORP592" s="163"/>
      <c r="ORQ592" s="163"/>
      <c r="ORR592" s="163"/>
      <c r="ORS592" s="163"/>
      <c r="ORT592" s="163"/>
      <c r="ORU592" s="163"/>
      <c r="ORV592" s="163"/>
      <c r="ORW592" s="163"/>
      <c r="ORX592" s="163"/>
      <c r="ORY592" s="163"/>
      <c r="ORZ592" s="163"/>
      <c r="OSA592" s="163"/>
      <c r="OSB592" s="163"/>
      <c r="OSC592" s="163"/>
      <c r="OSD592" s="163"/>
      <c r="OSE592" s="163"/>
      <c r="OSF592" s="163"/>
      <c r="OSG592" s="163"/>
      <c r="OSH592" s="163"/>
      <c r="OSI592" s="163"/>
      <c r="OSJ592" s="163"/>
      <c r="OSK592" s="163"/>
      <c r="OSL592" s="163"/>
      <c r="OSM592" s="163"/>
      <c r="OSN592" s="163"/>
      <c r="OSO592" s="163"/>
      <c r="OSP592" s="163"/>
      <c r="OSQ592" s="163"/>
      <c r="OSR592" s="163"/>
      <c r="OSS592" s="163"/>
      <c r="OST592" s="163"/>
      <c r="OSU592" s="163"/>
      <c r="OSV592" s="163"/>
      <c r="OSW592" s="163"/>
      <c r="OSX592" s="163"/>
      <c r="OSY592" s="163"/>
      <c r="OSZ592" s="163"/>
      <c r="OTA592" s="163"/>
      <c r="OTB592" s="163"/>
      <c r="OTC592" s="163"/>
      <c r="OTD592" s="163"/>
      <c r="OTE592" s="163"/>
      <c r="OTF592" s="163"/>
      <c r="OTG592" s="163"/>
      <c r="OTH592" s="163"/>
      <c r="OTI592" s="163"/>
      <c r="OTJ592" s="163"/>
      <c r="OTK592" s="163"/>
      <c r="OTL592" s="163"/>
      <c r="OTM592" s="163"/>
      <c r="OTN592" s="163"/>
      <c r="OTO592" s="163"/>
      <c r="OTP592" s="163"/>
      <c r="OTQ592" s="163"/>
      <c r="OTR592" s="163"/>
      <c r="OTS592" s="163"/>
      <c r="OTT592" s="163"/>
      <c r="OTU592" s="163"/>
      <c r="OTV592" s="163"/>
      <c r="OTW592" s="163"/>
      <c r="OTX592" s="163"/>
      <c r="OTY592" s="163"/>
      <c r="OTZ592" s="163"/>
      <c r="OUA592" s="163"/>
      <c r="OUB592" s="163"/>
      <c r="OUC592" s="163"/>
      <c r="OUD592" s="163"/>
      <c r="OUE592" s="163"/>
      <c r="OUF592" s="163"/>
      <c r="OUG592" s="163"/>
      <c r="OUH592" s="163"/>
      <c r="OUI592" s="163"/>
      <c r="OUJ592" s="163"/>
      <c r="OUK592" s="163"/>
      <c r="OUL592" s="163"/>
      <c r="OUM592" s="163"/>
      <c r="OUN592" s="163"/>
      <c r="OUO592" s="163"/>
      <c r="OUP592" s="163"/>
      <c r="OUQ592" s="163"/>
      <c r="OUR592" s="163"/>
      <c r="OUS592" s="163"/>
      <c r="OUT592" s="163"/>
      <c r="OUU592" s="163"/>
      <c r="OUV592" s="163"/>
      <c r="OUW592" s="163"/>
      <c r="OUX592" s="163"/>
      <c r="OUY592" s="163"/>
      <c r="OUZ592" s="163"/>
      <c r="OVA592" s="163"/>
      <c r="OVB592" s="163"/>
      <c r="OVC592" s="163"/>
      <c r="OVD592" s="163"/>
      <c r="OVE592" s="163"/>
      <c r="OVF592" s="163"/>
      <c r="OVG592" s="163"/>
      <c r="OVH592" s="163"/>
      <c r="OVI592" s="163"/>
      <c r="OVJ592" s="163"/>
      <c r="OVK592" s="163"/>
      <c r="OVL592" s="163"/>
      <c r="OVM592" s="163"/>
      <c r="OVN592" s="163"/>
      <c r="OVO592" s="163"/>
      <c r="OVP592" s="163"/>
      <c r="OVQ592" s="163"/>
      <c r="OVR592" s="163"/>
      <c r="OVS592" s="163"/>
      <c r="OVT592" s="163"/>
      <c r="OVU592" s="163"/>
      <c r="OVV592" s="163"/>
      <c r="OVW592" s="163"/>
      <c r="OVX592" s="163"/>
      <c r="OVY592" s="163"/>
      <c r="OVZ592" s="163"/>
      <c r="OWA592" s="163"/>
      <c r="OWB592" s="163"/>
      <c r="OWC592" s="163"/>
      <c r="OWD592" s="163"/>
      <c r="OWE592" s="163"/>
      <c r="OWF592" s="163"/>
      <c r="OWG592" s="163"/>
      <c r="OWH592" s="163"/>
      <c r="OWI592" s="163"/>
      <c r="OWJ592" s="163"/>
      <c r="OWK592" s="163"/>
      <c r="OWL592" s="163"/>
      <c r="OWM592" s="163"/>
      <c r="OWN592" s="163"/>
      <c r="OWO592" s="163"/>
      <c r="OWP592" s="163"/>
      <c r="OWQ592" s="163"/>
      <c r="OWR592" s="163"/>
      <c r="OWS592" s="163"/>
      <c r="OWT592" s="163"/>
      <c r="OWU592" s="163"/>
      <c r="OWV592" s="163"/>
      <c r="OWW592" s="163"/>
      <c r="OWX592" s="163"/>
      <c r="OWY592" s="163"/>
      <c r="OWZ592" s="163"/>
      <c r="OXA592" s="163"/>
      <c r="OXB592" s="163"/>
      <c r="OXC592" s="163"/>
      <c r="OXD592" s="163"/>
      <c r="OXE592" s="163"/>
      <c r="OXF592" s="163"/>
      <c r="OXG592" s="163"/>
      <c r="OXH592" s="163"/>
      <c r="OXI592" s="163"/>
      <c r="OXJ592" s="163"/>
      <c r="OXK592" s="163"/>
      <c r="OXL592" s="163"/>
      <c r="OXM592" s="163"/>
      <c r="OXN592" s="163"/>
      <c r="OXO592" s="163"/>
      <c r="OXP592" s="163"/>
      <c r="OXQ592" s="163"/>
      <c r="OXR592" s="163"/>
      <c r="OXS592" s="163"/>
      <c r="OXT592" s="163"/>
      <c r="OXU592" s="163"/>
      <c r="OXV592" s="163"/>
      <c r="OXW592" s="163"/>
      <c r="OXX592" s="163"/>
      <c r="OXY592" s="163"/>
      <c r="OXZ592" s="163"/>
      <c r="OYA592" s="163"/>
      <c r="OYB592" s="163"/>
      <c r="OYC592" s="163"/>
      <c r="OYD592" s="163"/>
      <c r="OYE592" s="163"/>
      <c r="OYF592" s="163"/>
      <c r="OYG592" s="163"/>
      <c r="OYH592" s="163"/>
      <c r="OYI592" s="163"/>
      <c r="OYJ592" s="163"/>
      <c r="OYK592" s="163"/>
      <c r="OYL592" s="163"/>
      <c r="OYM592" s="163"/>
      <c r="OYN592" s="163"/>
      <c r="OYO592" s="163"/>
      <c r="OYP592" s="163"/>
      <c r="OYQ592" s="163"/>
      <c r="OYR592" s="163"/>
      <c r="OYS592" s="163"/>
      <c r="OYT592" s="163"/>
      <c r="OYU592" s="163"/>
      <c r="OYV592" s="163"/>
      <c r="OYW592" s="163"/>
      <c r="OYX592" s="163"/>
      <c r="OYY592" s="163"/>
      <c r="OYZ592" s="163"/>
      <c r="OZA592" s="163"/>
      <c r="OZB592" s="163"/>
      <c r="OZC592" s="163"/>
      <c r="OZD592" s="163"/>
      <c r="OZE592" s="163"/>
      <c r="OZF592" s="163"/>
      <c r="OZG592" s="163"/>
      <c r="OZH592" s="163"/>
      <c r="OZI592" s="163"/>
      <c r="OZJ592" s="163"/>
      <c r="OZK592" s="163"/>
      <c r="OZL592" s="163"/>
      <c r="OZM592" s="163"/>
      <c r="OZN592" s="163"/>
      <c r="OZO592" s="163"/>
      <c r="OZP592" s="163"/>
      <c r="OZQ592" s="163"/>
      <c r="OZR592" s="163"/>
      <c r="OZS592" s="163"/>
      <c r="OZT592" s="163"/>
      <c r="OZU592" s="163"/>
      <c r="OZV592" s="163"/>
      <c r="OZW592" s="163"/>
      <c r="OZX592" s="163"/>
      <c r="OZY592" s="163"/>
      <c r="OZZ592" s="163"/>
      <c r="PAA592" s="163"/>
      <c r="PAB592" s="163"/>
      <c r="PAC592" s="163"/>
      <c r="PAD592" s="163"/>
      <c r="PAE592" s="163"/>
      <c r="PAF592" s="163"/>
      <c r="PAG592" s="163"/>
      <c r="PAH592" s="163"/>
      <c r="PAI592" s="163"/>
      <c r="PAJ592" s="163"/>
      <c r="PAK592" s="163"/>
      <c r="PAL592" s="163"/>
      <c r="PAM592" s="163"/>
      <c r="PAN592" s="163"/>
      <c r="PAO592" s="163"/>
      <c r="PAP592" s="163"/>
      <c r="PAQ592" s="163"/>
      <c r="PAR592" s="163"/>
      <c r="PAS592" s="163"/>
      <c r="PAT592" s="163"/>
      <c r="PAU592" s="163"/>
      <c r="PAV592" s="163"/>
      <c r="PAW592" s="163"/>
      <c r="PAX592" s="163"/>
      <c r="PAY592" s="163"/>
      <c r="PAZ592" s="163"/>
      <c r="PBA592" s="163"/>
      <c r="PBB592" s="163"/>
      <c r="PBC592" s="163"/>
      <c r="PBD592" s="163"/>
      <c r="PBE592" s="163"/>
      <c r="PBF592" s="163"/>
      <c r="PBG592" s="163"/>
      <c r="PBH592" s="163"/>
      <c r="PBI592" s="163"/>
      <c r="PBJ592" s="163"/>
      <c r="PBK592" s="163"/>
      <c r="PBL592" s="163"/>
      <c r="PBM592" s="163"/>
      <c r="PBN592" s="163"/>
      <c r="PBO592" s="163"/>
      <c r="PBP592" s="163"/>
      <c r="PBQ592" s="163"/>
      <c r="PBR592" s="163"/>
      <c r="PBS592" s="163"/>
      <c r="PBT592" s="163"/>
      <c r="PBU592" s="163"/>
      <c r="PBV592" s="163"/>
      <c r="PBW592" s="163"/>
      <c r="PBX592" s="163"/>
      <c r="PBY592" s="163"/>
      <c r="PBZ592" s="163"/>
      <c r="PCA592" s="163"/>
      <c r="PCB592" s="163"/>
      <c r="PCC592" s="163"/>
      <c r="PCD592" s="163"/>
      <c r="PCE592" s="163"/>
      <c r="PCF592" s="163"/>
      <c r="PCG592" s="163"/>
      <c r="PCH592" s="163"/>
      <c r="PCI592" s="163"/>
      <c r="PCJ592" s="163"/>
      <c r="PCK592" s="163"/>
      <c r="PCL592" s="163"/>
      <c r="PCM592" s="163"/>
      <c r="PCN592" s="163"/>
      <c r="PCO592" s="163"/>
      <c r="PCP592" s="163"/>
      <c r="PCQ592" s="163"/>
      <c r="PCR592" s="163"/>
      <c r="PCS592" s="163"/>
      <c r="PCT592" s="163"/>
      <c r="PCU592" s="163"/>
      <c r="PCV592" s="163"/>
      <c r="PCW592" s="163"/>
      <c r="PCX592" s="163"/>
      <c r="PCY592" s="163"/>
      <c r="PCZ592" s="163"/>
      <c r="PDA592" s="163"/>
      <c r="PDB592" s="163"/>
      <c r="PDC592" s="163"/>
      <c r="PDD592" s="163"/>
      <c r="PDE592" s="163"/>
      <c r="PDF592" s="163"/>
      <c r="PDG592" s="163"/>
      <c r="PDH592" s="163"/>
      <c r="PDI592" s="163"/>
      <c r="PDJ592" s="163"/>
      <c r="PDK592" s="163"/>
      <c r="PDL592" s="163"/>
      <c r="PDM592" s="163"/>
      <c r="PDN592" s="163"/>
      <c r="PDO592" s="163"/>
      <c r="PDP592" s="163"/>
      <c r="PDQ592" s="163"/>
      <c r="PDR592" s="163"/>
      <c r="PDS592" s="163"/>
      <c r="PDT592" s="163"/>
      <c r="PDU592" s="163"/>
      <c r="PDV592" s="163"/>
      <c r="PDW592" s="163"/>
      <c r="PDX592" s="163"/>
      <c r="PDY592" s="163"/>
      <c r="PDZ592" s="163"/>
      <c r="PEA592" s="163"/>
      <c r="PEB592" s="163"/>
      <c r="PEC592" s="163"/>
      <c r="PED592" s="163"/>
      <c r="PEE592" s="163"/>
      <c r="PEF592" s="163"/>
      <c r="PEG592" s="163"/>
      <c r="PEH592" s="163"/>
      <c r="PEI592" s="163"/>
      <c r="PEJ592" s="163"/>
      <c r="PEK592" s="163"/>
      <c r="PEL592" s="163"/>
      <c r="PEM592" s="163"/>
      <c r="PEN592" s="163"/>
      <c r="PEO592" s="163"/>
      <c r="PEP592" s="163"/>
      <c r="PEQ592" s="163"/>
      <c r="PER592" s="163"/>
      <c r="PES592" s="163"/>
      <c r="PET592" s="163"/>
      <c r="PEU592" s="163"/>
      <c r="PEV592" s="163"/>
      <c r="PEW592" s="163"/>
      <c r="PEX592" s="163"/>
      <c r="PEY592" s="163"/>
      <c r="PEZ592" s="163"/>
      <c r="PFA592" s="163"/>
      <c r="PFB592" s="163"/>
      <c r="PFC592" s="163"/>
      <c r="PFD592" s="163"/>
      <c r="PFE592" s="163"/>
      <c r="PFF592" s="163"/>
      <c r="PFG592" s="163"/>
      <c r="PFH592" s="163"/>
      <c r="PFI592" s="163"/>
      <c r="PFJ592" s="163"/>
      <c r="PFK592" s="163"/>
      <c r="PFL592" s="163"/>
      <c r="PFM592" s="163"/>
      <c r="PFN592" s="163"/>
      <c r="PFO592" s="163"/>
      <c r="PFP592" s="163"/>
      <c r="PFQ592" s="163"/>
      <c r="PFR592" s="163"/>
      <c r="PFS592" s="163"/>
      <c r="PFT592" s="163"/>
      <c r="PFU592" s="163"/>
      <c r="PFV592" s="163"/>
      <c r="PFW592" s="163"/>
      <c r="PFX592" s="163"/>
      <c r="PFY592" s="163"/>
      <c r="PFZ592" s="163"/>
      <c r="PGA592" s="163"/>
      <c r="PGB592" s="163"/>
      <c r="PGC592" s="163"/>
      <c r="PGD592" s="163"/>
      <c r="PGE592" s="163"/>
      <c r="PGF592" s="163"/>
      <c r="PGG592" s="163"/>
      <c r="PGH592" s="163"/>
      <c r="PGI592" s="163"/>
      <c r="PGJ592" s="163"/>
      <c r="PGK592" s="163"/>
      <c r="PGL592" s="163"/>
      <c r="PGM592" s="163"/>
      <c r="PGN592" s="163"/>
      <c r="PGO592" s="163"/>
      <c r="PGP592" s="163"/>
      <c r="PGQ592" s="163"/>
      <c r="PGR592" s="163"/>
      <c r="PGS592" s="163"/>
      <c r="PGT592" s="163"/>
      <c r="PGU592" s="163"/>
      <c r="PGV592" s="163"/>
      <c r="PGW592" s="163"/>
      <c r="PGX592" s="163"/>
      <c r="PGY592" s="163"/>
      <c r="PGZ592" s="163"/>
      <c r="PHA592" s="163"/>
      <c r="PHB592" s="163"/>
      <c r="PHC592" s="163"/>
      <c r="PHD592" s="163"/>
      <c r="PHE592" s="163"/>
      <c r="PHF592" s="163"/>
      <c r="PHG592" s="163"/>
      <c r="PHH592" s="163"/>
      <c r="PHI592" s="163"/>
      <c r="PHJ592" s="163"/>
      <c r="PHK592" s="163"/>
      <c r="PHL592" s="163"/>
      <c r="PHM592" s="163"/>
      <c r="PHN592" s="163"/>
      <c r="PHO592" s="163"/>
      <c r="PHP592" s="163"/>
      <c r="PHQ592" s="163"/>
      <c r="PHR592" s="163"/>
      <c r="PHS592" s="163"/>
      <c r="PHT592" s="163"/>
      <c r="PHU592" s="163"/>
      <c r="PHV592" s="163"/>
      <c r="PHW592" s="163"/>
      <c r="PHX592" s="163"/>
      <c r="PHY592" s="163"/>
      <c r="PHZ592" s="163"/>
      <c r="PIA592" s="163"/>
      <c r="PIB592" s="163"/>
      <c r="PIC592" s="163"/>
      <c r="PID592" s="163"/>
      <c r="PIE592" s="163"/>
      <c r="PIF592" s="163"/>
      <c r="PIG592" s="163"/>
      <c r="PIH592" s="163"/>
      <c r="PII592" s="163"/>
      <c r="PIJ592" s="163"/>
      <c r="PIK592" s="163"/>
      <c r="PIL592" s="163"/>
      <c r="PIM592" s="163"/>
      <c r="PIN592" s="163"/>
      <c r="PIO592" s="163"/>
      <c r="PIP592" s="163"/>
      <c r="PIQ592" s="163"/>
      <c r="PIR592" s="163"/>
      <c r="PIS592" s="163"/>
      <c r="PIT592" s="163"/>
      <c r="PIU592" s="163"/>
      <c r="PIV592" s="163"/>
      <c r="PIW592" s="163"/>
      <c r="PIX592" s="163"/>
      <c r="PIY592" s="163"/>
      <c r="PIZ592" s="163"/>
      <c r="PJA592" s="163"/>
      <c r="PJB592" s="163"/>
      <c r="PJC592" s="163"/>
      <c r="PJD592" s="163"/>
      <c r="PJE592" s="163"/>
      <c r="PJF592" s="163"/>
      <c r="PJG592" s="163"/>
      <c r="PJH592" s="163"/>
      <c r="PJI592" s="163"/>
      <c r="PJJ592" s="163"/>
      <c r="PJK592" s="163"/>
      <c r="PJL592" s="163"/>
      <c r="PJM592" s="163"/>
      <c r="PJN592" s="163"/>
      <c r="PJO592" s="163"/>
      <c r="PJP592" s="163"/>
      <c r="PJQ592" s="163"/>
      <c r="PJR592" s="163"/>
      <c r="PJS592" s="163"/>
      <c r="PJT592" s="163"/>
      <c r="PJU592" s="163"/>
      <c r="PJV592" s="163"/>
      <c r="PJW592" s="163"/>
      <c r="PJX592" s="163"/>
      <c r="PJY592" s="163"/>
      <c r="PJZ592" s="163"/>
      <c r="PKA592" s="163"/>
      <c r="PKB592" s="163"/>
      <c r="PKC592" s="163"/>
      <c r="PKD592" s="163"/>
      <c r="PKE592" s="163"/>
      <c r="PKF592" s="163"/>
      <c r="PKG592" s="163"/>
      <c r="PKH592" s="163"/>
      <c r="PKI592" s="163"/>
      <c r="PKJ592" s="163"/>
      <c r="PKK592" s="163"/>
      <c r="PKL592" s="163"/>
      <c r="PKM592" s="163"/>
      <c r="PKN592" s="163"/>
      <c r="PKO592" s="163"/>
      <c r="PKP592" s="163"/>
      <c r="PKQ592" s="163"/>
      <c r="PKR592" s="163"/>
      <c r="PKS592" s="163"/>
      <c r="PKT592" s="163"/>
      <c r="PKU592" s="163"/>
      <c r="PKV592" s="163"/>
      <c r="PKW592" s="163"/>
      <c r="PKX592" s="163"/>
      <c r="PKY592" s="163"/>
      <c r="PKZ592" s="163"/>
      <c r="PLA592" s="163"/>
      <c r="PLB592" s="163"/>
      <c r="PLC592" s="163"/>
      <c r="PLD592" s="163"/>
      <c r="PLE592" s="163"/>
      <c r="PLF592" s="163"/>
      <c r="PLG592" s="163"/>
      <c r="PLH592" s="163"/>
      <c r="PLI592" s="163"/>
      <c r="PLJ592" s="163"/>
      <c r="PLK592" s="163"/>
      <c r="PLL592" s="163"/>
      <c r="PLM592" s="163"/>
      <c r="PLN592" s="163"/>
      <c r="PLO592" s="163"/>
      <c r="PLP592" s="163"/>
      <c r="PLQ592" s="163"/>
      <c r="PLR592" s="163"/>
      <c r="PLS592" s="163"/>
      <c r="PLT592" s="163"/>
      <c r="PLU592" s="163"/>
      <c r="PLV592" s="163"/>
      <c r="PLW592" s="163"/>
      <c r="PLX592" s="163"/>
      <c r="PLY592" s="163"/>
      <c r="PLZ592" s="163"/>
      <c r="PMA592" s="163"/>
      <c r="PMB592" s="163"/>
      <c r="PMC592" s="163"/>
      <c r="PMD592" s="163"/>
      <c r="PME592" s="163"/>
      <c r="PMF592" s="163"/>
      <c r="PMG592" s="163"/>
      <c r="PMH592" s="163"/>
      <c r="PMI592" s="163"/>
      <c r="PMJ592" s="163"/>
      <c r="PMK592" s="163"/>
      <c r="PML592" s="163"/>
      <c r="PMM592" s="163"/>
      <c r="PMN592" s="163"/>
      <c r="PMO592" s="163"/>
      <c r="PMP592" s="163"/>
      <c r="PMQ592" s="163"/>
      <c r="PMR592" s="163"/>
      <c r="PMS592" s="163"/>
      <c r="PMT592" s="163"/>
      <c r="PMU592" s="163"/>
      <c r="PMV592" s="163"/>
      <c r="PMW592" s="163"/>
      <c r="PMX592" s="163"/>
      <c r="PMY592" s="163"/>
      <c r="PMZ592" s="163"/>
      <c r="PNA592" s="163"/>
      <c r="PNB592" s="163"/>
      <c r="PNC592" s="163"/>
      <c r="PND592" s="163"/>
      <c r="PNE592" s="163"/>
      <c r="PNF592" s="163"/>
      <c r="PNG592" s="163"/>
      <c r="PNH592" s="163"/>
      <c r="PNI592" s="163"/>
      <c r="PNJ592" s="163"/>
      <c r="PNK592" s="163"/>
      <c r="PNL592" s="163"/>
      <c r="PNM592" s="163"/>
      <c r="PNN592" s="163"/>
      <c r="PNO592" s="163"/>
      <c r="PNP592" s="163"/>
      <c r="PNQ592" s="163"/>
      <c r="PNR592" s="163"/>
      <c r="PNS592" s="163"/>
      <c r="PNT592" s="163"/>
      <c r="PNU592" s="163"/>
      <c r="PNV592" s="163"/>
      <c r="PNW592" s="163"/>
      <c r="PNX592" s="163"/>
      <c r="PNY592" s="163"/>
      <c r="PNZ592" s="163"/>
      <c r="POA592" s="163"/>
      <c r="POB592" s="163"/>
      <c r="POC592" s="163"/>
      <c r="POD592" s="163"/>
      <c r="POE592" s="163"/>
      <c r="POF592" s="163"/>
      <c r="POG592" s="163"/>
      <c r="POH592" s="163"/>
      <c r="POI592" s="163"/>
      <c r="POJ592" s="163"/>
      <c r="POK592" s="163"/>
      <c r="POL592" s="163"/>
      <c r="POM592" s="163"/>
      <c r="PON592" s="163"/>
      <c r="POO592" s="163"/>
      <c r="POP592" s="163"/>
      <c r="POQ592" s="163"/>
      <c r="POR592" s="163"/>
      <c r="POS592" s="163"/>
      <c r="POT592" s="163"/>
      <c r="POU592" s="163"/>
      <c r="POV592" s="163"/>
      <c r="POW592" s="163"/>
      <c r="POX592" s="163"/>
      <c r="POY592" s="163"/>
      <c r="POZ592" s="163"/>
      <c r="PPA592" s="163"/>
      <c r="PPB592" s="163"/>
      <c r="PPC592" s="163"/>
      <c r="PPD592" s="163"/>
      <c r="PPE592" s="163"/>
      <c r="PPF592" s="163"/>
      <c r="PPG592" s="163"/>
      <c r="PPH592" s="163"/>
      <c r="PPI592" s="163"/>
      <c r="PPJ592" s="163"/>
      <c r="PPK592" s="163"/>
      <c r="PPL592" s="163"/>
      <c r="PPM592" s="163"/>
      <c r="PPN592" s="163"/>
      <c r="PPO592" s="163"/>
      <c r="PPP592" s="163"/>
      <c r="PPQ592" s="163"/>
      <c r="PPR592" s="163"/>
      <c r="PPS592" s="163"/>
      <c r="PPT592" s="163"/>
      <c r="PPU592" s="163"/>
      <c r="PPV592" s="163"/>
      <c r="PPW592" s="163"/>
      <c r="PPX592" s="163"/>
      <c r="PPY592" s="163"/>
      <c r="PPZ592" s="163"/>
      <c r="PQA592" s="163"/>
      <c r="PQB592" s="163"/>
      <c r="PQC592" s="163"/>
      <c r="PQD592" s="163"/>
      <c r="PQE592" s="163"/>
      <c r="PQF592" s="163"/>
      <c r="PQG592" s="163"/>
      <c r="PQH592" s="163"/>
      <c r="PQI592" s="163"/>
      <c r="PQJ592" s="163"/>
      <c r="PQK592" s="163"/>
      <c r="PQL592" s="163"/>
      <c r="PQM592" s="163"/>
      <c r="PQN592" s="163"/>
      <c r="PQO592" s="163"/>
      <c r="PQP592" s="163"/>
      <c r="PQQ592" s="163"/>
      <c r="PQR592" s="163"/>
      <c r="PQS592" s="163"/>
      <c r="PQT592" s="163"/>
      <c r="PQU592" s="163"/>
      <c r="PQV592" s="163"/>
      <c r="PQW592" s="163"/>
      <c r="PQX592" s="163"/>
      <c r="PQY592" s="163"/>
      <c r="PQZ592" s="163"/>
      <c r="PRA592" s="163"/>
      <c r="PRB592" s="163"/>
      <c r="PRC592" s="163"/>
      <c r="PRD592" s="163"/>
      <c r="PRE592" s="163"/>
      <c r="PRF592" s="163"/>
      <c r="PRG592" s="163"/>
      <c r="PRH592" s="163"/>
      <c r="PRI592" s="163"/>
      <c r="PRJ592" s="163"/>
      <c r="PRK592" s="163"/>
      <c r="PRL592" s="163"/>
      <c r="PRM592" s="163"/>
      <c r="PRN592" s="163"/>
      <c r="PRO592" s="163"/>
      <c r="PRP592" s="163"/>
      <c r="PRQ592" s="163"/>
      <c r="PRR592" s="163"/>
      <c r="PRS592" s="163"/>
      <c r="PRT592" s="163"/>
      <c r="PRU592" s="163"/>
      <c r="PRV592" s="163"/>
      <c r="PRW592" s="163"/>
      <c r="PRX592" s="163"/>
      <c r="PRY592" s="163"/>
      <c r="PRZ592" s="163"/>
      <c r="PSA592" s="163"/>
      <c r="PSB592" s="163"/>
      <c r="PSC592" s="163"/>
      <c r="PSD592" s="163"/>
      <c r="PSE592" s="163"/>
      <c r="PSF592" s="163"/>
      <c r="PSG592" s="163"/>
      <c r="PSH592" s="163"/>
      <c r="PSI592" s="163"/>
      <c r="PSJ592" s="163"/>
      <c r="PSK592" s="163"/>
      <c r="PSL592" s="163"/>
      <c r="PSM592" s="163"/>
      <c r="PSN592" s="163"/>
      <c r="PSO592" s="163"/>
      <c r="PSP592" s="163"/>
      <c r="PSQ592" s="163"/>
      <c r="PSR592" s="163"/>
      <c r="PSS592" s="163"/>
      <c r="PST592" s="163"/>
      <c r="PSU592" s="163"/>
      <c r="PSV592" s="163"/>
      <c r="PSW592" s="163"/>
      <c r="PSX592" s="163"/>
      <c r="PSY592" s="163"/>
      <c r="PSZ592" s="163"/>
      <c r="PTA592" s="163"/>
      <c r="PTB592" s="163"/>
      <c r="PTC592" s="163"/>
      <c r="PTD592" s="163"/>
      <c r="PTE592" s="163"/>
      <c r="PTF592" s="163"/>
      <c r="PTG592" s="163"/>
      <c r="PTH592" s="163"/>
      <c r="PTI592" s="163"/>
      <c r="PTJ592" s="163"/>
      <c r="PTK592" s="163"/>
      <c r="PTL592" s="163"/>
      <c r="PTM592" s="163"/>
      <c r="PTN592" s="163"/>
      <c r="PTO592" s="163"/>
      <c r="PTP592" s="163"/>
      <c r="PTQ592" s="163"/>
      <c r="PTR592" s="163"/>
      <c r="PTS592" s="163"/>
      <c r="PTT592" s="163"/>
      <c r="PTU592" s="163"/>
      <c r="PTV592" s="163"/>
      <c r="PTW592" s="163"/>
      <c r="PTX592" s="163"/>
      <c r="PTY592" s="163"/>
      <c r="PTZ592" s="163"/>
      <c r="PUA592" s="163"/>
      <c r="PUB592" s="163"/>
      <c r="PUC592" s="163"/>
      <c r="PUD592" s="163"/>
      <c r="PUE592" s="163"/>
      <c r="PUF592" s="163"/>
      <c r="PUG592" s="163"/>
      <c r="PUH592" s="163"/>
      <c r="PUI592" s="163"/>
      <c r="PUJ592" s="163"/>
      <c r="PUK592" s="163"/>
      <c r="PUL592" s="163"/>
      <c r="PUM592" s="163"/>
      <c r="PUN592" s="163"/>
      <c r="PUO592" s="163"/>
      <c r="PUP592" s="163"/>
      <c r="PUQ592" s="163"/>
      <c r="PUR592" s="163"/>
      <c r="PUS592" s="163"/>
      <c r="PUT592" s="163"/>
      <c r="PUU592" s="163"/>
      <c r="PUV592" s="163"/>
      <c r="PUW592" s="163"/>
      <c r="PUX592" s="163"/>
      <c r="PUY592" s="163"/>
      <c r="PUZ592" s="163"/>
      <c r="PVA592" s="163"/>
      <c r="PVB592" s="163"/>
      <c r="PVC592" s="163"/>
      <c r="PVD592" s="163"/>
      <c r="PVE592" s="163"/>
      <c r="PVF592" s="163"/>
      <c r="PVG592" s="163"/>
      <c r="PVH592" s="163"/>
      <c r="PVI592" s="163"/>
      <c r="PVJ592" s="163"/>
      <c r="PVK592" s="163"/>
      <c r="PVL592" s="163"/>
      <c r="PVM592" s="163"/>
      <c r="PVN592" s="163"/>
      <c r="PVO592" s="163"/>
      <c r="PVP592" s="163"/>
      <c r="PVQ592" s="163"/>
      <c r="PVR592" s="163"/>
      <c r="PVS592" s="163"/>
      <c r="PVT592" s="163"/>
      <c r="PVU592" s="163"/>
      <c r="PVV592" s="163"/>
      <c r="PVW592" s="163"/>
      <c r="PVX592" s="163"/>
      <c r="PVY592" s="163"/>
      <c r="PVZ592" s="163"/>
      <c r="PWA592" s="163"/>
      <c r="PWB592" s="163"/>
      <c r="PWC592" s="163"/>
      <c r="PWD592" s="163"/>
      <c r="PWE592" s="163"/>
      <c r="PWF592" s="163"/>
      <c r="PWG592" s="163"/>
      <c r="PWH592" s="163"/>
      <c r="PWI592" s="163"/>
      <c r="PWJ592" s="163"/>
      <c r="PWK592" s="163"/>
      <c r="PWL592" s="163"/>
      <c r="PWM592" s="163"/>
      <c r="PWN592" s="163"/>
      <c r="PWO592" s="163"/>
      <c r="PWP592" s="163"/>
      <c r="PWQ592" s="163"/>
      <c r="PWR592" s="163"/>
      <c r="PWS592" s="163"/>
      <c r="PWT592" s="163"/>
      <c r="PWU592" s="163"/>
      <c r="PWV592" s="163"/>
      <c r="PWW592" s="163"/>
      <c r="PWX592" s="163"/>
      <c r="PWY592" s="163"/>
      <c r="PWZ592" s="163"/>
      <c r="PXA592" s="163"/>
      <c r="PXB592" s="163"/>
      <c r="PXC592" s="163"/>
      <c r="PXD592" s="163"/>
      <c r="PXE592" s="163"/>
      <c r="PXF592" s="163"/>
      <c r="PXG592" s="163"/>
      <c r="PXH592" s="163"/>
      <c r="PXI592" s="163"/>
      <c r="PXJ592" s="163"/>
      <c r="PXK592" s="163"/>
      <c r="PXL592" s="163"/>
      <c r="PXM592" s="163"/>
      <c r="PXN592" s="163"/>
      <c r="PXO592" s="163"/>
      <c r="PXP592" s="163"/>
      <c r="PXQ592" s="163"/>
      <c r="PXR592" s="163"/>
      <c r="PXS592" s="163"/>
      <c r="PXT592" s="163"/>
      <c r="PXU592" s="163"/>
      <c r="PXV592" s="163"/>
      <c r="PXW592" s="163"/>
      <c r="PXX592" s="163"/>
      <c r="PXY592" s="163"/>
      <c r="PXZ592" s="163"/>
      <c r="PYA592" s="163"/>
      <c r="PYB592" s="163"/>
      <c r="PYC592" s="163"/>
      <c r="PYD592" s="163"/>
      <c r="PYE592" s="163"/>
      <c r="PYF592" s="163"/>
      <c r="PYG592" s="163"/>
      <c r="PYH592" s="163"/>
      <c r="PYI592" s="163"/>
      <c r="PYJ592" s="163"/>
      <c r="PYK592" s="163"/>
      <c r="PYL592" s="163"/>
      <c r="PYM592" s="163"/>
      <c r="PYN592" s="163"/>
      <c r="PYO592" s="163"/>
      <c r="PYP592" s="163"/>
      <c r="PYQ592" s="163"/>
      <c r="PYR592" s="163"/>
      <c r="PYS592" s="163"/>
      <c r="PYT592" s="163"/>
      <c r="PYU592" s="163"/>
      <c r="PYV592" s="163"/>
      <c r="PYW592" s="163"/>
      <c r="PYX592" s="163"/>
      <c r="PYY592" s="163"/>
      <c r="PYZ592" s="163"/>
      <c r="PZA592" s="163"/>
      <c r="PZB592" s="163"/>
      <c r="PZC592" s="163"/>
      <c r="PZD592" s="163"/>
      <c r="PZE592" s="163"/>
      <c r="PZF592" s="163"/>
      <c r="PZG592" s="163"/>
      <c r="PZH592" s="163"/>
      <c r="PZI592" s="163"/>
      <c r="PZJ592" s="163"/>
      <c r="PZK592" s="163"/>
      <c r="PZL592" s="163"/>
      <c r="PZM592" s="163"/>
      <c r="PZN592" s="163"/>
      <c r="PZO592" s="163"/>
      <c r="PZP592" s="163"/>
      <c r="PZQ592" s="163"/>
      <c r="PZR592" s="163"/>
      <c r="PZS592" s="163"/>
      <c r="PZT592" s="163"/>
      <c r="PZU592" s="163"/>
      <c r="PZV592" s="163"/>
      <c r="PZW592" s="163"/>
      <c r="PZX592" s="163"/>
      <c r="PZY592" s="163"/>
      <c r="PZZ592" s="163"/>
      <c r="QAA592" s="163"/>
      <c r="QAB592" s="163"/>
      <c r="QAC592" s="163"/>
      <c r="QAD592" s="163"/>
      <c r="QAE592" s="163"/>
      <c r="QAF592" s="163"/>
      <c r="QAG592" s="163"/>
      <c r="QAH592" s="163"/>
      <c r="QAI592" s="163"/>
      <c r="QAJ592" s="163"/>
      <c r="QAK592" s="163"/>
      <c r="QAL592" s="163"/>
      <c r="QAM592" s="163"/>
      <c r="QAN592" s="163"/>
      <c r="QAO592" s="163"/>
      <c r="QAP592" s="163"/>
      <c r="QAQ592" s="163"/>
      <c r="QAR592" s="163"/>
      <c r="QAS592" s="163"/>
      <c r="QAT592" s="163"/>
      <c r="QAU592" s="163"/>
      <c r="QAV592" s="163"/>
      <c r="QAW592" s="163"/>
      <c r="QAX592" s="163"/>
      <c r="QAY592" s="163"/>
      <c r="QAZ592" s="163"/>
      <c r="QBA592" s="163"/>
      <c r="QBB592" s="163"/>
      <c r="QBC592" s="163"/>
      <c r="QBD592" s="163"/>
      <c r="QBE592" s="163"/>
      <c r="QBF592" s="163"/>
      <c r="QBG592" s="163"/>
      <c r="QBH592" s="163"/>
      <c r="QBI592" s="163"/>
      <c r="QBJ592" s="163"/>
      <c r="QBK592" s="163"/>
      <c r="QBL592" s="163"/>
      <c r="QBM592" s="163"/>
      <c r="QBN592" s="163"/>
      <c r="QBO592" s="163"/>
      <c r="QBP592" s="163"/>
      <c r="QBQ592" s="163"/>
      <c r="QBR592" s="163"/>
      <c r="QBS592" s="163"/>
      <c r="QBT592" s="163"/>
      <c r="QBU592" s="163"/>
      <c r="QBV592" s="163"/>
      <c r="QBW592" s="163"/>
      <c r="QBX592" s="163"/>
      <c r="QBY592" s="163"/>
      <c r="QBZ592" s="163"/>
      <c r="QCA592" s="163"/>
      <c r="QCB592" s="163"/>
      <c r="QCC592" s="163"/>
      <c r="QCD592" s="163"/>
      <c r="QCE592" s="163"/>
      <c r="QCF592" s="163"/>
      <c r="QCG592" s="163"/>
      <c r="QCH592" s="163"/>
      <c r="QCI592" s="163"/>
      <c r="QCJ592" s="163"/>
      <c r="QCK592" s="163"/>
      <c r="QCL592" s="163"/>
      <c r="QCM592" s="163"/>
      <c r="QCN592" s="163"/>
      <c r="QCO592" s="163"/>
      <c r="QCP592" s="163"/>
      <c r="QCQ592" s="163"/>
      <c r="QCR592" s="163"/>
      <c r="QCS592" s="163"/>
      <c r="QCT592" s="163"/>
      <c r="QCU592" s="163"/>
      <c r="QCV592" s="163"/>
      <c r="QCW592" s="163"/>
      <c r="QCX592" s="163"/>
      <c r="QCY592" s="163"/>
      <c r="QCZ592" s="163"/>
      <c r="QDA592" s="163"/>
      <c r="QDB592" s="163"/>
      <c r="QDC592" s="163"/>
      <c r="QDD592" s="163"/>
      <c r="QDE592" s="163"/>
      <c r="QDF592" s="163"/>
      <c r="QDG592" s="163"/>
      <c r="QDH592" s="163"/>
      <c r="QDI592" s="163"/>
      <c r="QDJ592" s="163"/>
      <c r="QDK592" s="163"/>
      <c r="QDL592" s="163"/>
      <c r="QDM592" s="163"/>
      <c r="QDN592" s="163"/>
      <c r="QDO592" s="163"/>
      <c r="QDP592" s="163"/>
      <c r="QDQ592" s="163"/>
      <c r="QDR592" s="163"/>
      <c r="QDS592" s="163"/>
      <c r="QDT592" s="163"/>
      <c r="QDU592" s="163"/>
      <c r="QDV592" s="163"/>
      <c r="QDW592" s="163"/>
      <c r="QDX592" s="163"/>
      <c r="QDY592" s="163"/>
      <c r="QDZ592" s="163"/>
      <c r="QEA592" s="163"/>
      <c r="QEB592" s="163"/>
      <c r="QEC592" s="163"/>
      <c r="QED592" s="163"/>
      <c r="QEE592" s="163"/>
      <c r="QEF592" s="163"/>
      <c r="QEG592" s="163"/>
      <c r="QEH592" s="163"/>
      <c r="QEI592" s="163"/>
      <c r="QEJ592" s="163"/>
      <c r="QEK592" s="163"/>
      <c r="QEL592" s="163"/>
      <c r="QEM592" s="163"/>
      <c r="QEN592" s="163"/>
      <c r="QEO592" s="163"/>
      <c r="QEP592" s="163"/>
      <c r="QEQ592" s="163"/>
      <c r="QER592" s="163"/>
      <c r="QES592" s="163"/>
      <c r="QET592" s="163"/>
      <c r="QEU592" s="163"/>
      <c r="QEV592" s="163"/>
      <c r="QEW592" s="163"/>
      <c r="QEX592" s="163"/>
      <c r="QEY592" s="163"/>
      <c r="QEZ592" s="163"/>
      <c r="QFA592" s="163"/>
      <c r="QFB592" s="163"/>
      <c r="QFC592" s="163"/>
      <c r="QFD592" s="163"/>
      <c r="QFE592" s="163"/>
      <c r="QFF592" s="163"/>
      <c r="QFG592" s="163"/>
      <c r="QFH592" s="163"/>
      <c r="QFI592" s="163"/>
      <c r="QFJ592" s="163"/>
      <c r="QFK592" s="163"/>
      <c r="QFL592" s="163"/>
      <c r="QFM592" s="163"/>
      <c r="QFN592" s="163"/>
      <c r="QFO592" s="163"/>
      <c r="QFP592" s="163"/>
      <c r="QFQ592" s="163"/>
      <c r="QFR592" s="163"/>
      <c r="QFS592" s="163"/>
      <c r="QFT592" s="163"/>
      <c r="QFU592" s="163"/>
      <c r="QFV592" s="163"/>
      <c r="QFW592" s="163"/>
      <c r="QFX592" s="163"/>
      <c r="QFY592" s="163"/>
      <c r="QFZ592" s="163"/>
      <c r="QGA592" s="163"/>
      <c r="QGB592" s="163"/>
      <c r="QGC592" s="163"/>
      <c r="QGD592" s="163"/>
      <c r="QGE592" s="163"/>
      <c r="QGF592" s="163"/>
      <c r="QGG592" s="163"/>
      <c r="QGH592" s="163"/>
      <c r="QGI592" s="163"/>
      <c r="QGJ592" s="163"/>
      <c r="QGK592" s="163"/>
      <c r="QGL592" s="163"/>
      <c r="QGM592" s="163"/>
      <c r="QGN592" s="163"/>
      <c r="QGO592" s="163"/>
      <c r="QGP592" s="163"/>
      <c r="QGQ592" s="163"/>
      <c r="QGR592" s="163"/>
      <c r="QGS592" s="163"/>
      <c r="QGT592" s="163"/>
      <c r="QGU592" s="163"/>
      <c r="QGV592" s="163"/>
      <c r="QGW592" s="163"/>
      <c r="QGX592" s="163"/>
      <c r="QGY592" s="163"/>
      <c r="QGZ592" s="163"/>
      <c r="QHA592" s="163"/>
      <c r="QHB592" s="163"/>
      <c r="QHC592" s="163"/>
      <c r="QHD592" s="163"/>
      <c r="QHE592" s="163"/>
      <c r="QHF592" s="163"/>
      <c r="QHG592" s="163"/>
      <c r="QHH592" s="163"/>
      <c r="QHI592" s="163"/>
      <c r="QHJ592" s="163"/>
      <c r="QHK592" s="163"/>
      <c r="QHL592" s="163"/>
      <c r="QHM592" s="163"/>
      <c r="QHN592" s="163"/>
      <c r="QHO592" s="163"/>
      <c r="QHP592" s="163"/>
      <c r="QHQ592" s="163"/>
      <c r="QHR592" s="163"/>
      <c r="QHS592" s="163"/>
      <c r="QHT592" s="163"/>
      <c r="QHU592" s="163"/>
      <c r="QHV592" s="163"/>
      <c r="QHW592" s="163"/>
      <c r="QHX592" s="163"/>
      <c r="QHY592" s="163"/>
      <c r="QHZ592" s="163"/>
      <c r="QIA592" s="163"/>
      <c r="QIB592" s="163"/>
      <c r="QIC592" s="163"/>
      <c r="QID592" s="163"/>
      <c r="QIE592" s="163"/>
      <c r="QIF592" s="163"/>
      <c r="QIG592" s="163"/>
      <c r="QIH592" s="163"/>
      <c r="QII592" s="163"/>
      <c r="QIJ592" s="163"/>
      <c r="QIK592" s="163"/>
      <c r="QIL592" s="163"/>
      <c r="QIM592" s="163"/>
      <c r="QIN592" s="163"/>
      <c r="QIO592" s="163"/>
      <c r="QIP592" s="163"/>
      <c r="QIQ592" s="163"/>
      <c r="QIR592" s="163"/>
      <c r="QIS592" s="163"/>
      <c r="QIT592" s="163"/>
      <c r="QIU592" s="163"/>
      <c r="QIV592" s="163"/>
      <c r="QIW592" s="163"/>
      <c r="QIX592" s="163"/>
      <c r="QIY592" s="163"/>
      <c r="QIZ592" s="163"/>
      <c r="QJA592" s="163"/>
      <c r="QJB592" s="163"/>
      <c r="QJC592" s="163"/>
      <c r="QJD592" s="163"/>
      <c r="QJE592" s="163"/>
      <c r="QJF592" s="163"/>
      <c r="QJG592" s="163"/>
      <c r="QJH592" s="163"/>
      <c r="QJI592" s="163"/>
      <c r="QJJ592" s="163"/>
      <c r="QJK592" s="163"/>
      <c r="QJL592" s="163"/>
      <c r="QJM592" s="163"/>
      <c r="QJN592" s="163"/>
      <c r="QJO592" s="163"/>
      <c r="QJP592" s="163"/>
      <c r="QJQ592" s="163"/>
      <c r="QJR592" s="163"/>
      <c r="QJS592" s="163"/>
      <c r="QJT592" s="163"/>
      <c r="QJU592" s="163"/>
      <c r="QJV592" s="163"/>
      <c r="QJW592" s="163"/>
      <c r="QJX592" s="163"/>
      <c r="QJY592" s="163"/>
      <c r="QJZ592" s="163"/>
      <c r="QKA592" s="163"/>
      <c r="QKB592" s="163"/>
      <c r="QKC592" s="163"/>
      <c r="QKD592" s="163"/>
      <c r="QKE592" s="163"/>
      <c r="QKF592" s="163"/>
      <c r="QKG592" s="163"/>
      <c r="QKH592" s="163"/>
      <c r="QKI592" s="163"/>
      <c r="QKJ592" s="163"/>
      <c r="QKK592" s="163"/>
      <c r="QKL592" s="163"/>
      <c r="QKM592" s="163"/>
      <c r="QKN592" s="163"/>
      <c r="QKO592" s="163"/>
      <c r="QKP592" s="163"/>
      <c r="QKQ592" s="163"/>
      <c r="QKR592" s="163"/>
      <c r="QKS592" s="163"/>
      <c r="QKT592" s="163"/>
      <c r="QKU592" s="163"/>
      <c r="QKV592" s="163"/>
      <c r="QKW592" s="163"/>
      <c r="QKX592" s="163"/>
      <c r="QKY592" s="163"/>
      <c r="QKZ592" s="163"/>
      <c r="QLA592" s="163"/>
      <c r="QLB592" s="163"/>
      <c r="QLC592" s="163"/>
      <c r="QLD592" s="163"/>
      <c r="QLE592" s="163"/>
      <c r="QLF592" s="163"/>
      <c r="QLG592" s="163"/>
      <c r="QLH592" s="163"/>
      <c r="QLI592" s="163"/>
      <c r="QLJ592" s="163"/>
      <c r="QLK592" s="163"/>
      <c r="QLL592" s="163"/>
      <c r="QLM592" s="163"/>
      <c r="QLN592" s="163"/>
      <c r="QLO592" s="163"/>
      <c r="QLP592" s="163"/>
      <c r="QLQ592" s="163"/>
      <c r="QLR592" s="163"/>
      <c r="QLS592" s="163"/>
      <c r="QLT592" s="163"/>
      <c r="QLU592" s="163"/>
      <c r="QLV592" s="163"/>
      <c r="QLW592" s="163"/>
      <c r="QLX592" s="163"/>
      <c r="QLY592" s="163"/>
      <c r="QLZ592" s="163"/>
      <c r="QMA592" s="163"/>
      <c r="QMB592" s="163"/>
      <c r="QMC592" s="163"/>
      <c r="QMD592" s="163"/>
      <c r="QME592" s="163"/>
      <c r="QMF592" s="163"/>
      <c r="QMG592" s="163"/>
      <c r="QMH592" s="163"/>
      <c r="QMI592" s="163"/>
      <c r="QMJ592" s="163"/>
      <c r="QMK592" s="163"/>
      <c r="QML592" s="163"/>
      <c r="QMM592" s="163"/>
      <c r="QMN592" s="163"/>
      <c r="QMO592" s="163"/>
      <c r="QMP592" s="163"/>
      <c r="QMQ592" s="163"/>
      <c r="QMR592" s="163"/>
      <c r="QMS592" s="163"/>
      <c r="QMT592" s="163"/>
      <c r="QMU592" s="163"/>
      <c r="QMV592" s="163"/>
      <c r="QMW592" s="163"/>
      <c r="QMX592" s="163"/>
      <c r="QMY592" s="163"/>
      <c r="QMZ592" s="163"/>
      <c r="QNA592" s="163"/>
      <c r="QNB592" s="163"/>
      <c r="QNC592" s="163"/>
      <c r="QND592" s="163"/>
      <c r="QNE592" s="163"/>
      <c r="QNF592" s="163"/>
      <c r="QNG592" s="163"/>
      <c r="QNH592" s="163"/>
      <c r="QNI592" s="163"/>
      <c r="QNJ592" s="163"/>
      <c r="QNK592" s="163"/>
      <c r="QNL592" s="163"/>
      <c r="QNM592" s="163"/>
      <c r="QNN592" s="163"/>
      <c r="QNO592" s="163"/>
      <c r="QNP592" s="163"/>
      <c r="QNQ592" s="163"/>
      <c r="QNR592" s="163"/>
      <c r="QNS592" s="163"/>
      <c r="QNT592" s="163"/>
      <c r="QNU592" s="163"/>
      <c r="QNV592" s="163"/>
      <c r="QNW592" s="163"/>
      <c r="QNX592" s="163"/>
      <c r="QNY592" s="163"/>
      <c r="QNZ592" s="163"/>
      <c r="QOA592" s="163"/>
      <c r="QOB592" s="163"/>
      <c r="QOC592" s="163"/>
      <c r="QOD592" s="163"/>
      <c r="QOE592" s="163"/>
      <c r="QOF592" s="163"/>
      <c r="QOG592" s="163"/>
      <c r="QOH592" s="163"/>
      <c r="QOI592" s="163"/>
      <c r="QOJ592" s="163"/>
      <c r="QOK592" s="163"/>
      <c r="QOL592" s="163"/>
      <c r="QOM592" s="163"/>
      <c r="QON592" s="163"/>
      <c r="QOO592" s="163"/>
      <c r="QOP592" s="163"/>
      <c r="QOQ592" s="163"/>
      <c r="QOR592" s="163"/>
      <c r="QOS592" s="163"/>
      <c r="QOT592" s="163"/>
      <c r="QOU592" s="163"/>
      <c r="QOV592" s="163"/>
      <c r="QOW592" s="163"/>
      <c r="QOX592" s="163"/>
      <c r="QOY592" s="163"/>
      <c r="QOZ592" s="163"/>
      <c r="QPA592" s="163"/>
      <c r="QPB592" s="163"/>
      <c r="QPC592" s="163"/>
      <c r="QPD592" s="163"/>
      <c r="QPE592" s="163"/>
      <c r="QPF592" s="163"/>
      <c r="QPG592" s="163"/>
      <c r="QPH592" s="163"/>
      <c r="QPI592" s="163"/>
      <c r="QPJ592" s="163"/>
      <c r="QPK592" s="163"/>
      <c r="QPL592" s="163"/>
      <c r="QPM592" s="163"/>
      <c r="QPN592" s="163"/>
      <c r="QPO592" s="163"/>
      <c r="QPP592" s="163"/>
      <c r="QPQ592" s="163"/>
      <c r="QPR592" s="163"/>
      <c r="QPS592" s="163"/>
      <c r="QPT592" s="163"/>
      <c r="QPU592" s="163"/>
      <c r="QPV592" s="163"/>
      <c r="QPW592" s="163"/>
      <c r="QPX592" s="163"/>
      <c r="QPY592" s="163"/>
      <c r="QPZ592" s="163"/>
      <c r="QQA592" s="163"/>
      <c r="QQB592" s="163"/>
      <c r="QQC592" s="163"/>
      <c r="QQD592" s="163"/>
      <c r="QQE592" s="163"/>
      <c r="QQF592" s="163"/>
      <c r="QQG592" s="163"/>
      <c r="QQH592" s="163"/>
      <c r="QQI592" s="163"/>
      <c r="QQJ592" s="163"/>
      <c r="QQK592" s="163"/>
      <c r="QQL592" s="163"/>
      <c r="QQM592" s="163"/>
      <c r="QQN592" s="163"/>
      <c r="QQO592" s="163"/>
      <c r="QQP592" s="163"/>
      <c r="QQQ592" s="163"/>
      <c r="QQR592" s="163"/>
      <c r="QQS592" s="163"/>
      <c r="QQT592" s="163"/>
      <c r="QQU592" s="163"/>
      <c r="QQV592" s="163"/>
      <c r="QQW592" s="163"/>
      <c r="QQX592" s="163"/>
      <c r="QQY592" s="163"/>
      <c r="QQZ592" s="163"/>
      <c r="QRA592" s="163"/>
      <c r="QRB592" s="163"/>
      <c r="QRC592" s="163"/>
      <c r="QRD592" s="163"/>
      <c r="QRE592" s="163"/>
      <c r="QRF592" s="163"/>
      <c r="QRG592" s="163"/>
      <c r="QRH592" s="163"/>
      <c r="QRI592" s="163"/>
      <c r="QRJ592" s="163"/>
      <c r="QRK592" s="163"/>
      <c r="QRL592" s="163"/>
      <c r="QRM592" s="163"/>
      <c r="QRN592" s="163"/>
      <c r="QRO592" s="163"/>
      <c r="QRP592" s="163"/>
      <c r="QRQ592" s="163"/>
      <c r="QRR592" s="163"/>
      <c r="QRS592" s="163"/>
      <c r="QRT592" s="163"/>
      <c r="QRU592" s="163"/>
      <c r="QRV592" s="163"/>
      <c r="QRW592" s="163"/>
      <c r="QRX592" s="163"/>
      <c r="QRY592" s="163"/>
      <c r="QRZ592" s="163"/>
      <c r="QSA592" s="163"/>
      <c r="QSB592" s="163"/>
      <c r="QSC592" s="163"/>
      <c r="QSD592" s="163"/>
      <c r="QSE592" s="163"/>
      <c r="QSF592" s="163"/>
      <c r="QSG592" s="163"/>
      <c r="QSH592" s="163"/>
      <c r="QSI592" s="163"/>
      <c r="QSJ592" s="163"/>
      <c r="QSK592" s="163"/>
      <c r="QSL592" s="163"/>
      <c r="QSM592" s="163"/>
      <c r="QSN592" s="163"/>
      <c r="QSO592" s="163"/>
      <c r="QSP592" s="163"/>
      <c r="QSQ592" s="163"/>
      <c r="QSR592" s="163"/>
      <c r="QSS592" s="163"/>
      <c r="QST592" s="163"/>
      <c r="QSU592" s="163"/>
      <c r="QSV592" s="163"/>
      <c r="QSW592" s="163"/>
      <c r="QSX592" s="163"/>
      <c r="QSY592" s="163"/>
      <c r="QSZ592" s="163"/>
      <c r="QTA592" s="163"/>
      <c r="QTB592" s="163"/>
      <c r="QTC592" s="163"/>
      <c r="QTD592" s="163"/>
      <c r="QTE592" s="163"/>
      <c r="QTF592" s="163"/>
      <c r="QTG592" s="163"/>
      <c r="QTH592" s="163"/>
      <c r="QTI592" s="163"/>
      <c r="QTJ592" s="163"/>
      <c r="QTK592" s="163"/>
      <c r="QTL592" s="163"/>
      <c r="QTM592" s="163"/>
      <c r="QTN592" s="163"/>
      <c r="QTO592" s="163"/>
      <c r="QTP592" s="163"/>
      <c r="QTQ592" s="163"/>
      <c r="QTR592" s="163"/>
      <c r="QTS592" s="163"/>
      <c r="QTT592" s="163"/>
      <c r="QTU592" s="163"/>
      <c r="QTV592" s="163"/>
      <c r="QTW592" s="163"/>
      <c r="QTX592" s="163"/>
      <c r="QTY592" s="163"/>
      <c r="QTZ592" s="163"/>
      <c r="QUA592" s="163"/>
      <c r="QUB592" s="163"/>
      <c r="QUC592" s="163"/>
      <c r="QUD592" s="163"/>
      <c r="QUE592" s="163"/>
      <c r="QUF592" s="163"/>
      <c r="QUG592" s="163"/>
      <c r="QUH592" s="163"/>
      <c r="QUI592" s="163"/>
      <c r="QUJ592" s="163"/>
      <c r="QUK592" s="163"/>
      <c r="QUL592" s="163"/>
      <c r="QUM592" s="163"/>
      <c r="QUN592" s="163"/>
      <c r="QUO592" s="163"/>
      <c r="QUP592" s="163"/>
      <c r="QUQ592" s="163"/>
      <c r="QUR592" s="163"/>
      <c r="QUS592" s="163"/>
      <c r="QUT592" s="163"/>
      <c r="QUU592" s="163"/>
      <c r="QUV592" s="163"/>
      <c r="QUW592" s="163"/>
      <c r="QUX592" s="163"/>
      <c r="QUY592" s="163"/>
      <c r="QUZ592" s="163"/>
      <c r="QVA592" s="163"/>
      <c r="QVB592" s="163"/>
      <c r="QVC592" s="163"/>
      <c r="QVD592" s="163"/>
      <c r="QVE592" s="163"/>
      <c r="QVF592" s="163"/>
      <c r="QVG592" s="163"/>
      <c r="QVH592" s="163"/>
      <c r="QVI592" s="163"/>
      <c r="QVJ592" s="163"/>
      <c r="QVK592" s="163"/>
      <c r="QVL592" s="163"/>
      <c r="QVM592" s="163"/>
      <c r="QVN592" s="163"/>
      <c r="QVO592" s="163"/>
      <c r="QVP592" s="163"/>
      <c r="QVQ592" s="163"/>
      <c r="QVR592" s="163"/>
      <c r="QVS592" s="163"/>
      <c r="QVT592" s="163"/>
      <c r="QVU592" s="163"/>
      <c r="QVV592" s="163"/>
      <c r="QVW592" s="163"/>
      <c r="QVX592" s="163"/>
      <c r="QVY592" s="163"/>
      <c r="QVZ592" s="163"/>
      <c r="QWA592" s="163"/>
      <c r="QWB592" s="163"/>
      <c r="QWC592" s="163"/>
      <c r="QWD592" s="163"/>
      <c r="QWE592" s="163"/>
      <c r="QWF592" s="163"/>
      <c r="QWG592" s="163"/>
      <c r="QWH592" s="163"/>
      <c r="QWI592" s="163"/>
      <c r="QWJ592" s="163"/>
      <c r="QWK592" s="163"/>
      <c r="QWL592" s="163"/>
      <c r="QWM592" s="163"/>
      <c r="QWN592" s="163"/>
      <c r="QWO592" s="163"/>
      <c r="QWP592" s="163"/>
      <c r="QWQ592" s="163"/>
      <c r="QWR592" s="163"/>
      <c r="QWS592" s="163"/>
      <c r="QWT592" s="163"/>
      <c r="QWU592" s="163"/>
      <c r="QWV592" s="163"/>
      <c r="QWW592" s="163"/>
      <c r="QWX592" s="163"/>
      <c r="QWY592" s="163"/>
      <c r="QWZ592" s="163"/>
      <c r="QXA592" s="163"/>
      <c r="QXB592" s="163"/>
      <c r="QXC592" s="163"/>
      <c r="QXD592" s="163"/>
      <c r="QXE592" s="163"/>
      <c r="QXF592" s="163"/>
      <c r="QXG592" s="163"/>
      <c r="QXH592" s="163"/>
      <c r="QXI592" s="163"/>
      <c r="QXJ592" s="163"/>
      <c r="QXK592" s="163"/>
      <c r="QXL592" s="163"/>
      <c r="QXM592" s="163"/>
      <c r="QXN592" s="163"/>
      <c r="QXO592" s="163"/>
      <c r="QXP592" s="163"/>
      <c r="QXQ592" s="163"/>
      <c r="QXR592" s="163"/>
      <c r="QXS592" s="163"/>
      <c r="QXT592" s="163"/>
      <c r="QXU592" s="163"/>
      <c r="QXV592" s="163"/>
      <c r="QXW592" s="163"/>
      <c r="QXX592" s="163"/>
      <c r="QXY592" s="163"/>
      <c r="QXZ592" s="163"/>
      <c r="QYA592" s="163"/>
      <c r="QYB592" s="163"/>
      <c r="QYC592" s="163"/>
      <c r="QYD592" s="163"/>
      <c r="QYE592" s="163"/>
      <c r="QYF592" s="163"/>
      <c r="QYG592" s="163"/>
      <c r="QYH592" s="163"/>
      <c r="QYI592" s="163"/>
      <c r="QYJ592" s="163"/>
      <c r="QYK592" s="163"/>
      <c r="QYL592" s="163"/>
      <c r="QYM592" s="163"/>
      <c r="QYN592" s="163"/>
      <c r="QYO592" s="163"/>
      <c r="QYP592" s="163"/>
      <c r="QYQ592" s="163"/>
      <c r="QYR592" s="163"/>
      <c r="QYS592" s="163"/>
      <c r="QYT592" s="163"/>
      <c r="QYU592" s="163"/>
      <c r="QYV592" s="163"/>
      <c r="QYW592" s="163"/>
      <c r="QYX592" s="163"/>
      <c r="QYY592" s="163"/>
      <c r="QYZ592" s="163"/>
      <c r="QZA592" s="163"/>
      <c r="QZB592" s="163"/>
      <c r="QZC592" s="163"/>
      <c r="QZD592" s="163"/>
      <c r="QZE592" s="163"/>
      <c r="QZF592" s="163"/>
      <c r="QZG592" s="163"/>
      <c r="QZH592" s="163"/>
      <c r="QZI592" s="163"/>
      <c r="QZJ592" s="163"/>
      <c r="QZK592" s="163"/>
      <c r="QZL592" s="163"/>
      <c r="QZM592" s="163"/>
      <c r="QZN592" s="163"/>
      <c r="QZO592" s="163"/>
      <c r="QZP592" s="163"/>
      <c r="QZQ592" s="163"/>
      <c r="QZR592" s="163"/>
      <c r="QZS592" s="163"/>
      <c r="QZT592" s="163"/>
      <c r="QZU592" s="163"/>
      <c r="QZV592" s="163"/>
      <c r="QZW592" s="163"/>
      <c r="QZX592" s="163"/>
      <c r="QZY592" s="163"/>
      <c r="QZZ592" s="163"/>
      <c r="RAA592" s="163"/>
      <c r="RAB592" s="163"/>
      <c r="RAC592" s="163"/>
      <c r="RAD592" s="163"/>
      <c r="RAE592" s="163"/>
      <c r="RAF592" s="163"/>
      <c r="RAG592" s="163"/>
      <c r="RAH592" s="163"/>
      <c r="RAI592" s="163"/>
      <c r="RAJ592" s="163"/>
      <c r="RAK592" s="163"/>
      <c r="RAL592" s="163"/>
      <c r="RAM592" s="163"/>
      <c r="RAN592" s="163"/>
      <c r="RAO592" s="163"/>
      <c r="RAP592" s="163"/>
      <c r="RAQ592" s="163"/>
      <c r="RAR592" s="163"/>
      <c r="RAS592" s="163"/>
      <c r="RAT592" s="163"/>
      <c r="RAU592" s="163"/>
      <c r="RAV592" s="163"/>
      <c r="RAW592" s="163"/>
      <c r="RAX592" s="163"/>
      <c r="RAY592" s="163"/>
      <c r="RAZ592" s="163"/>
      <c r="RBA592" s="163"/>
      <c r="RBB592" s="163"/>
      <c r="RBC592" s="163"/>
      <c r="RBD592" s="163"/>
      <c r="RBE592" s="163"/>
      <c r="RBF592" s="163"/>
      <c r="RBG592" s="163"/>
      <c r="RBH592" s="163"/>
      <c r="RBI592" s="163"/>
      <c r="RBJ592" s="163"/>
      <c r="RBK592" s="163"/>
      <c r="RBL592" s="163"/>
      <c r="RBM592" s="163"/>
      <c r="RBN592" s="163"/>
      <c r="RBO592" s="163"/>
      <c r="RBP592" s="163"/>
      <c r="RBQ592" s="163"/>
      <c r="RBR592" s="163"/>
      <c r="RBS592" s="163"/>
      <c r="RBT592" s="163"/>
      <c r="RBU592" s="163"/>
      <c r="RBV592" s="163"/>
      <c r="RBW592" s="163"/>
      <c r="RBX592" s="163"/>
      <c r="RBY592" s="163"/>
      <c r="RBZ592" s="163"/>
      <c r="RCA592" s="163"/>
      <c r="RCB592" s="163"/>
      <c r="RCC592" s="163"/>
      <c r="RCD592" s="163"/>
      <c r="RCE592" s="163"/>
      <c r="RCF592" s="163"/>
      <c r="RCG592" s="163"/>
      <c r="RCH592" s="163"/>
      <c r="RCI592" s="163"/>
      <c r="RCJ592" s="163"/>
      <c r="RCK592" s="163"/>
      <c r="RCL592" s="163"/>
      <c r="RCM592" s="163"/>
      <c r="RCN592" s="163"/>
      <c r="RCO592" s="163"/>
      <c r="RCP592" s="163"/>
      <c r="RCQ592" s="163"/>
      <c r="RCR592" s="163"/>
      <c r="RCS592" s="163"/>
      <c r="RCT592" s="163"/>
      <c r="RCU592" s="163"/>
      <c r="RCV592" s="163"/>
      <c r="RCW592" s="163"/>
      <c r="RCX592" s="163"/>
      <c r="RCY592" s="163"/>
      <c r="RCZ592" s="163"/>
      <c r="RDA592" s="163"/>
      <c r="RDB592" s="163"/>
      <c r="RDC592" s="163"/>
      <c r="RDD592" s="163"/>
      <c r="RDE592" s="163"/>
      <c r="RDF592" s="163"/>
      <c r="RDG592" s="163"/>
      <c r="RDH592" s="163"/>
      <c r="RDI592" s="163"/>
      <c r="RDJ592" s="163"/>
      <c r="RDK592" s="163"/>
      <c r="RDL592" s="163"/>
      <c r="RDM592" s="163"/>
      <c r="RDN592" s="163"/>
      <c r="RDO592" s="163"/>
      <c r="RDP592" s="163"/>
      <c r="RDQ592" s="163"/>
      <c r="RDR592" s="163"/>
      <c r="RDS592" s="163"/>
      <c r="RDT592" s="163"/>
      <c r="RDU592" s="163"/>
      <c r="RDV592" s="163"/>
      <c r="RDW592" s="163"/>
      <c r="RDX592" s="163"/>
      <c r="RDY592" s="163"/>
      <c r="RDZ592" s="163"/>
      <c r="REA592" s="163"/>
      <c r="REB592" s="163"/>
      <c r="REC592" s="163"/>
      <c r="RED592" s="163"/>
      <c r="REE592" s="163"/>
      <c r="REF592" s="163"/>
      <c r="REG592" s="163"/>
      <c r="REH592" s="163"/>
      <c r="REI592" s="163"/>
      <c r="REJ592" s="163"/>
      <c r="REK592" s="163"/>
      <c r="REL592" s="163"/>
      <c r="REM592" s="163"/>
      <c r="REN592" s="163"/>
      <c r="REO592" s="163"/>
      <c r="REP592" s="163"/>
      <c r="REQ592" s="163"/>
      <c r="RER592" s="163"/>
      <c r="RES592" s="163"/>
      <c r="RET592" s="163"/>
      <c r="REU592" s="163"/>
      <c r="REV592" s="163"/>
      <c r="REW592" s="163"/>
      <c r="REX592" s="163"/>
      <c r="REY592" s="163"/>
      <c r="REZ592" s="163"/>
      <c r="RFA592" s="163"/>
      <c r="RFB592" s="163"/>
      <c r="RFC592" s="163"/>
      <c r="RFD592" s="163"/>
      <c r="RFE592" s="163"/>
      <c r="RFF592" s="163"/>
      <c r="RFG592" s="163"/>
      <c r="RFH592" s="163"/>
      <c r="RFI592" s="163"/>
      <c r="RFJ592" s="163"/>
      <c r="RFK592" s="163"/>
      <c r="RFL592" s="163"/>
      <c r="RFM592" s="163"/>
      <c r="RFN592" s="163"/>
      <c r="RFO592" s="163"/>
      <c r="RFP592" s="163"/>
      <c r="RFQ592" s="163"/>
      <c r="RFR592" s="163"/>
      <c r="RFS592" s="163"/>
      <c r="RFT592" s="163"/>
      <c r="RFU592" s="163"/>
      <c r="RFV592" s="163"/>
      <c r="RFW592" s="163"/>
      <c r="RFX592" s="163"/>
      <c r="RFY592" s="163"/>
      <c r="RFZ592" s="163"/>
      <c r="RGA592" s="163"/>
      <c r="RGB592" s="163"/>
      <c r="RGC592" s="163"/>
      <c r="RGD592" s="163"/>
      <c r="RGE592" s="163"/>
      <c r="RGF592" s="163"/>
      <c r="RGG592" s="163"/>
      <c r="RGH592" s="163"/>
      <c r="RGI592" s="163"/>
      <c r="RGJ592" s="163"/>
      <c r="RGK592" s="163"/>
      <c r="RGL592" s="163"/>
      <c r="RGM592" s="163"/>
      <c r="RGN592" s="163"/>
      <c r="RGO592" s="163"/>
      <c r="RGP592" s="163"/>
      <c r="RGQ592" s="163"/>
      <c r="RGR592" s="163"/>
      <c r="RGS592" s="163"/>
      <c r="RGT592" s="163"/>
      <c r="RGU592" s="163"/>
      <c r="RGV592" s="163"/>
      <c r="RGW592" s="163"/>
      <c r="RGX592" s="163"/>
      <c r="RGY592" s="163"/>
      <c r="RGZ592" s="163"/>
      <c r="RHA592" s="163"/>
      <c r="RHB592" s="163"/>
      <c r="RHC592" s="163"/>
      <c r="RHD592" s="163"/>
      <c r="RHE592" s="163"/>
      <c r="RHF592" s="163"/>
      <c r="RHG592" s="163"/>
      <c r="RHH592" s="163"/>
      <c r="RHI592" s="163"/>
      <c r="RHJ592" s="163"/>
      <c r="RHK592" s="163"/>
      <c r="RHL592" s="163"/>
      <c r="RHM592" s="163"/>
      <c r="RHN592" s="163"/>
      <c r="RHO592" s="163"/>
      <c r="RHP592" s="163"/>
      <c r="RHQ592" s="163"/>
      <c r="RHR592" s="163"/>
      <c r="RHS592" s="163"/>
      <c r="RHT592" s="163"/>
      <c r="RHU592" s="163"/>
      <c r="RHV592" s="163"/>
      <c r="RHW592" s="163"/>
      <c r="RHX592" s="163"/>
      <c r="RHY592" s="163"/>
      <c r="RHZ592" s="163"/>
      <c r="RIA592" s="163"/>
      <c r="RIB592" s="163"/>
      <c r="RIC592" s="163"/>
      <c r="RID592" s="163"/>
      <c r="RIE592" s="163"/>
      <c r="RIF592" s="163"/>
      <c r="RIG592" s="163"/>
      <c r="RIH592" s="163"/>
      <c r="RII592" s="163"/>
      <c r="RIJ592" s="163"/>
      <c r="RIK592" s="163"/>
      <c r="RIL592" s="163"/>
      <c r="RIM592" s="163"/>
      <c r="RIN592" s="163"/>
      <c r="RIO592" s="163"/>
      <c r="RIP592" s="163"/>
      <c r="RIQ592" s="163"/>
      <c r="RIR592" s="163"/>
      <c r="RIS592" s="163"/>
      <c r="RIT592" s="163"/>
      <c r="RIU592" s="163"/>
      <c r="RIV592" s="163"/>
      <c r="RIW592" s="163"/>
      <c r="RIX592" s="163"/>
      <c r="RIY592" s="163"/>
      <c r="RIZ592" s="163"/>
      <c r="RJA592" s="163"/>
      <c r="RJB592" s="163"/>
      <c r="RJC592" s="163"/>
      <c r="RJD592" s="163"/>
      <c r="RJE592" s="163"/>
      <c r="RJF592" s="163"/>
      <c r="RJG592" s="163"/>
      <c r="RJH592" s="163"/>
      <c r="RJI592" s="163"/>
      <c r="RJJ592" s="163"/>
      <c r="RJK592" s="163"/>
      <c r="RJL592" s="163"/>
      <c r="RJM592" s="163"/>
      <c r="RJN592" s="163"/>
      <c r="RJO592" s="163"/>
      <c r="RJP592" s="163"/>
      <c r="RJQ592" s="163"/>
      <c r="RJR592" s="163"/>
      <c r="RJS592" s="163"/>
      <c r="RJT592" s="163"/>
      <c r="RJU592" s="163"/>
      <c r="RJV592" s="163"/>
      <c r="RJW592" s="163"/>
      <c r="RJX592" s="163"/>
      <c r="RJY592" s="163"/>
      <c r="RJZ592" s="163"/>
      <c r="RKA592" s="163"/>
      <c r="RKB592" s="163"/>
      <c r="RKC592" s="163"/>
      <c r="RKD592" s="163"/>
      <c r="RKE592" s="163"/>
      <c r="RKF592" s="163"/>
      <c r="RKG592" s="163"/>
      <c r="RKH592" s="163"/>
      <c r="RKI592" s="163"/>
      <c r="RKJ592" s="163"/>
      <c r="RKK592" s="163"/>
      <c r="RKL592" s="163"/>
      <c r="RKM592" s="163"/>
      <c r="RKN592" s="163"/>
      <c r="RKO592" s="163"/>
      <c r="RKP592" s="163"/>
      <c r="RKQ592" s="163"/>
      <c r="RKR592" s="163"/>
      <c r="RKS592" s="163"/>
      <c r="RKT592" s="163"/>
      <c r="RKU592" s="163"/>
      <c r="RKV592" s="163"/>
      <c r="RKW592" s="163"/>
      <c r="RKX592" s="163"/>
      <c r="RKY592" s="163"/>
      <c r="RKZ592" s="163"/>
      <c r="RLA592" s="163"/>
      <c r="RLB592" s="163"/>
      <c r="RLC592" s="163"/>
      <c r="RLD592" s="163"/>
      <c r="RLE592" s="163"/>
      <c r="RLF592" s="163"/>
      <c r="RLG592" s="163"/>
      <c r="RLH592" s="163"/>
      <c r="RLI592" s="163"/>
      <c r="RLJ592" s="163"/>
      <c r="RLK592" s="163"/>
      <c r="RLL592" s="163"/>
      <c r="RLM592" s="163"/>
      <c r="RLN592" s="163"/>
      <c r="RLO592" s="163"/>
      <c r="RLP592" s="163"/>
      <c r="RLQ592" s="163"/>
      <c r="RLR592" s="163"/>
      <c r="RLS592" s="163"/>
      <c r="RLT592" s="163"/>
      <c r="RLU592" s="163"/>
      <c r="RLV592" s="163"/>
      <c r="RLW592" s="163"/>
      <c r="RLX592" s="163"/>
      <c r="RLY592" s="163"/>
      <c r="RLZ592" s="163"/>
      <c r="RMA592" s="163"/>
      <c r="RMB592" s="163"/>
      <c r="RMC592" s="163"/>
      <c r="RMD592" s="163"/>
      <c r="RME592" s="163"/>
      <c r="RMF592" s="163"/>
      <c r="RMG592" s="163"/>
      <c r="RMH592" s="163"/>
      <c r="RMI592" s="163"/>
      <c r="RMJ592" s="163"/>
      <c r="RMK592" s="163"/>
      <c r="RML592" s="163"/>
      <c r="RMM592" s="163"/>
      <c r="RMN592" s="163"/>
      <c r="RMO592" s="163"/>
      <c r="RMP592" s="163"/>
      <c r="RMQ592" s="163"/>
      <c r="RMR592" s="163"/>
      <c r="RMS592" s="163"/>
      <c r="RMT592" s="163"/>
      <c r="RMU592" s="163"/>
      <c r="RMV592" s="163"/>
      <c r="RMW592" s="163"/>
      <c r="RMX592" s="163"/>
      <c r="RMY592" s="163"/>
      <c r="RMZ592" s="163"/>
      <c r="RNA592" s="163"/>
      <c r="RNB592" s="163"/>
      <c r="RNC592" s="163"/>
      <c r="RND592" s="163"/>
      <c r="RNE592" s="163"/>
      <c r="RNF592" s="163"/>
      <c r="RNG592" s="163"/>
      <c r="RNH592" s="163"/>
      <c r="RNI592" s="163"/>
      <c r="RNJ592" s="163"/>
      <c r="RNK592" s="163"/>
      <c r="RNL592" s="163"/>
      <c r="RNM592" s="163"/>
      <c r="RNN592" s="163"/>
      <c r="RNO592" s="163"/>
      <c r="RNP592" s="163"/>
      <c r="RNQ592" s="163"/>
      <c r="RNR592" s="163"/>
      <c r="RNS592" s="163"/>
      <c r="RNT592" s="163"/>
      <c r="RNU592" s="163"/>
      <c r="RNV592" s="163"/>
      <c r="RNW592" s="163"/>
      <c r="RNX592" s="163"/>
      <c r="RNY592" s="163"/>
      <c r="RNZ592" s="163"/>
      <c r="ROA592" s="163"/>
      <c r="ROB592" s="163"/>
      <c r="ROC592" s="163"/>
      <c r="ROD592" s="163"/>
      <c r="ROE592" s="163"/>
      <c r="ROF592" s="163"/>
      <c r="ROG592" s="163"/>
      <c r="ROH592" s="163"/>
      <c r="ROI592" s="163"/>
      <c r="ROJ592" s="163"/>
      <c r="ROK592" s="163"/>
      <c r="ROL592" s="163"/>
      <c r="ROM592" s="163"/>
      <c r="RON592" s="163"/>
      <c r="ROO592" s="163"/>
      <c r="ROP592" s="163"/>
      <c r="ROQ592" s="163"/>
      <c r="ROR592" s="163"/>
      <c r="ROS592" s="163"/>
      <c r="ROT592" s="163"/>
      <c r="ROU592" s="163"/>
      <c r="ROV592" s="163"/>
      <c r="ROW592" s="163"/>
      <c r="ROX592" s="163"/>
      <c r="ROY592" s="163"/>
      <c r="ROZ592" s="163"/>
      <c r="RPA592" s="163"/>
      <c r="RPB592" s="163"/>
      <c r="RPC592" s="163"/>
      <c r="RPD592" s="163"/>
      <c r="RPE592" s="163"/>
      <c r="RPF592" s="163"/>
      <c r="RPG592" s="163"/>
      <c r="RPH592" s="163"/>
      <c r="RPI592" s="163"/>
      <c r="RPJ592" s="163"/>
      <c r="RPK592" s="163"/>
      <c r="RPL592" s="163"/>
      <c r="RPM592" s="163"/>
      <c r="RPN592" s="163"/>
      <c r="RPO592" s="163"/>
      <c r="RPP592" s="163"/>
      <c r="RPQ592" s="163"/>
      <c r="RPR592" s="163"/>
      <c r="RPS592" s="163"/>
      <c r="RPT592" s="163"/>
      <c r="RPU592" s="163"/>
      <c r="RPV592" s="163"/>
      <c r="RPW592" s="163"/>
      <c r="RPX592" s="163"/>
      <c r="RPY592" s="163"/>
      <c r="RPZ592" s="163"/>
      <c r="RQA592" s="163"/>
      <c r="RQB592" s="163"/>
      <c r="RQC592" s="163"/>
      <c r="RQD592" s="163"/>
      <c r="RQE592" s="163"/>
      <c r="RQF592" s="163"/>
      <c r="RQG592" s="163"/>
      <c r="RQH592" s="163"/>
      <c r="RQI592" s="163"/>
      <c r="RQJ592" s="163"/>
      <c r="RQK592" s="163"/>
      <c r="RQL592" s="163"/>
      <c r="RQM592" s="163"/>
      <c r="RQN592" s="163"/>
      <c r="RQO592" s="163"/>
      <c r="RQP592" s="163"/>
      <c r="RQQ592" s="163"/>
      <c r="RQR592" s="163"/>
      <c r="RQS592" s="163"/>
      <c r="RQT592" s="163"/>
      <c r="RQU592" s="163"/>
      <c r="RQV592" s="163"/>
      <c r="RQW592" s="163"/>
      <c r="RQX592" s="163"/>
      <c r="RQY592" s="163"/>
      <c r="RQZ592" s="163"/>
      <c r="RRA592" s="163"/>
      <c r="RRB592" s="163"/>
      <c r="RRC592" s="163"/>
      <c r="RRD592" s="163"/>
      <c r="RRE592" s="163"/>
      <c r="RRF592" s="163"/>
      <c r="RRG592" s="163"/>
      <c r="RRH592" s="163"/>
      <c r="RRI592" s="163"/>
      <c r="RRJ592" s="163"/>
      <c r="RRK592" s="163"/>
      <c r="RRL592" s="163"/>
      <c r="RRM592" s="163"/>
      <c r="RRN592" s="163"/>
      <c r="RRO592" s="163"/>
      <c r="RRP592" s="163"/>
      <c r="RRQ592" s="163"/>
      <c r="RRR592" s="163"/>
      <c r="RRS592" s="163"/>
      <c r="RRT592" s="163"/>
      <c r="RRU592" s="163"/>
      <c r="RRV592" s="163"/>
      <c r="RRW592" s="163"/>
      <c r="RRX592" s="163"/>
      <c r="RRY592" s="163"/>
      <c r="RRZ592" s="163"/>
      <c r="RSA592" s="163"/>
      <c r="RSB592" s="163"/>
      <c r="RSC592" s="163"/>
      <c r="RSD592" s="163"/>
      <c r="RSE592" s="163"/>
      <c r="RSF592" s="163"/>
      <c r="RSG592" s="163"/>
      <c r="RSH592" s="163"/>
      <c r="RSI592" s="163"/>
      <c r="RSJ592" s="163"/>
      <c r="RSK592" s="163"/>
      <c r="RSL592" s="163"/>
      <c r="RSM592" s="163"/>
      <c r="RSN592" s="163"/>
      <c r="RSO592" s="163"/>
      <c r="RSP592" s="163"/>
      <c r="RSQ592" s="163"/>
      <c r="RSR592" s="163"/>
      <c r="RSS592" s="163"/>
      <c r="RST592" s="163"/>
      <c r="RSU592" s="163"/>
      <c r="RSV592" s="163"/>
      <c r="RSW592" s="163"/>
      <c r="RSX592" s="163"/>
      <c r="RSY592" s="163"/>
      <c r="RSZ592" s="163"/>
      <c r="RTA592" s="163"/>
      <c r="RTB592" s="163"/>
      <c r="RTC592" s="163"/>
      <c r="RTD592" s="163"/>
      <c r="RTE592" s="163"/>
      <c r="RTF592" s="163"/>
      <c r="RTG592" s="163"/>
      <c r="RTH592" s="163"/>
      <c r="RTI592" s="163"/>
      <c r="RTJ592" s="163"/>
      <c r="RTK592" s="163"/>
      <c r="RTL592" s="163"/>
      <c r="RTM592" s="163"/>
      <c r="RTN592" s="163"/>
      <c r="RTO592" s="163"/>
      <c r="RTP592" s="163"/>
      <c r="RTQ592" s="163"/>
      <c r="RTR592" s="163"/>
      <c r="RTS592" s="163"/>
      <c r="RTT592" s="163"/>
      <c r="RTU592" s="163"/>
      <c r="RTV592" s="163"/>
      <c r="RTW592" s="163"/>
      <c r="RTX592" s="163"/>
      <c r="RTY592" s="163"/>
      <c r="RTZ592" s="163"/>
      <c r="RUA592" s="163"/>
      <c r="RUB592" s="163"/>
      <c r="RUC592" s="163"/>
      <c r="RUD592" s="163"/>
      <c r="RUE592" s="163"/>
      <c r="RUF592" s="163"/>
      <c r="RUG592" s="163"/>
      <c r="RUH592" s="163"/>
      <c r="RUI592" s="163"/>
      <c r="RUJ592" s="163"/>
      <c r="RUK592" s="163"/>
      <c r="RUL592" s="163"/>
      <c r="RUM592" s="163"/>
      <c r="RUN592" s="163"/>
      <c r="RUO592" s="163"/>
      <c r="RUP592" s="163"/>
      <c r="RUQ592" s="163"/>
      <c r="RUR592" s="163"/>
      <c r="RUS592" s="163"/>
      <c r="RUT592" s="163"/>
      <c r="RUU592" s="163"/>
      <c r="RUV592" s="163"/>
      <c r="RUW592" s="163"/>
      <c r="RUX592" s="163"/>
      <c r="RUY592" s="163"/>
      <c r="RUZ592" s="163"/>
      <c r="RVA592" s="163"/>
      <c r="RVB592" s="163"/>
      <c r="RVC592" s="163"/>
      <c r="RVD592" s="163"/>
      <c r="RVE592" s="163"/>
      <c r="RVF592" s="163"/>
      <c r="RVG592" s="163"/>
      <c r="RVH592" s="163"/>
      <c r="RVI592" s="163"/>
      <c r="RVJ592" s="163"/>
      <c r="RVK592" s="163"/>
      <c r="RVL592" s="163"/>
      <c r="RVM592" s="163"/>
      <c r="RVN592" s="163"/>
      <c r="RVO592" s="163"/>
      <c r="RVP592" s="163"/>
      <c r="RVQ592" s="163"/>
      <c r="RVR592" s="163"/>
      <c r="RVS592" s="163"/>
      <c r="RVT592" s="163"/>
      <c r="RVU592" s="163"/>
      <c r="RVV592" s="163"/>
      <c r="RVW592" s="163"/>
      <c r="RVX592" s="163"/>
      <c r="RVY592" s="163"/>
      <c r="RVZ592" s="163"/>
      <c r="RWA592" s="163"/>
      <c r="RWB592" s="163"/>
      <c r="RWC592" s="163"/>
      <c r="RWD592" s="163"/>
      <c r="RWE592" s="163"/>
      <c r="RWF592" s="163"/>
      <c r="RWG592" s="163"/>
      <c r="RWH592" s="163"/>
      <c r="RWI592" s="163"/>
      <c r="RWJ592" s="163"/>
      <c r="RWK592" s="163"/>
      <c r="RWL592" s="163"/>
      <c r="RWM592" s="163"/>
      <c r="RWN592" s="163"/>
      <c r="RWO592" s="163"/>
      <c r="RWP592" s="163"/>
      <c r="RWQ592" s="163"/>
      <c r="RWR592" s="163"/>
      <c r="RWS592" s="163"/>
      <c r="RWT592" s="163"/>
      <c r="RWU592" s="163"/>
      <c r="RWV592" s="163"/>
      <c r="RWW592" s="163"/>
      <c r="RWX592" s="163"/>
      <c r="RWY592" s="163"/>
      <c r="RWZ592" s="163"/>
      <c r="RXA592" s="163"/>
      <c r="RXB592" s="163"/>
      <c r="RXC592" s="163"/>
      <c r="RXD592" s="163"/>
      <c r="RXE592" s="163"/>
      <c r="RXF592" s="163"/>
      <c r="RXG592" s="163"/>
      <c r="RXH592" s="163"/>
      <c r="RXI592" s="163"/>
      <c r="RXJ592" s="163"/>
      <c r="RXK592" s="163"/>
      <c r="RXL592" s="163"/>
      <c r="RXM592" s="163"/>
      <c r="RXN592" s="163"/>
      <c r="RXO592" s="163"/>
      <c r="RXP592" s="163"/>
      <c r="RXQ592" s="163"/>
      <c r="RXR592" s="163"/>
      <c r="RXS592" s="163"/>
      <c r="RXT592" s="163"/>
      <c r="RXU592" s="163"/>
      <c r="RXV592" s="163"/>
      <c r="RXW592" s="163"/>
      <c r="RXX592" s="163"/>
      <c r="RXY592" s="163"/>
      <c r="RXZ592" s="163"/>
      <c r="RYA592" s="163"/>
      <c r="RYB592" s="163"/>
      <c r="RYC592" s="163"/>
      <c r="RYD592" s="163"/>
      <c r="RYE592" s="163"/>
      <c r="RYF592" s="163"/>
      <c r="RYG592" s="163"/>
      <c r="RYH592" s="163"/>
      <c r="RYI592" s="163"/>
      <c r="RYJ592" s="163"/>
      <c r="RYK592" s="163"/>
      <c r="RYL592" s="163"/>
      <c r="RYM592" s="163"/>
      <c r="RYN592" s="163"/>
      <c r="RYO592" s="163"/>
      <c r="RYP592" s="163"/>
      <c r="RYQ592" s="163"/>
      <c r="RYR592" s="163"/>
      <c r="RYS592" s="163"/>
      <c r="RYT592" s="163"/>
      <c r="RYU592" s="163"/>
      <c r="RYV592" s="163"/>
      <c r="RYW592" s="163"/>
      <c r="RYX592" s="163"/>
      <c r="RYY592" s="163"/>
      <c r="RYZ592" s="163"/>
      <c r="RZA592" s="163"/>
      <c r="RZB592" s="163"/>
      <c r="RZC592" s="163"/>
      <c r="RZD592" s="163"/>
      <c r="RZE592" s="163"/>
      <c r="RZF592" s="163"/>
      <c r="RZG592" s="163"/>
      <c r="RZH592" s="163"/>
      <c r="RZI592" s="163"/>
      <c r="RZJ592" s="163"/>
      <c r="RZK592" s="163"/>
      <c r="RZL592" s="163"/>
      <c r="RZM592" s="163"/>
      <c r="RZN592" s="163"/>
      <c r="RZO592" s="163"/>
      <c r="RZP592" s="163"/>
      <c r="RZQ592" s="163"/>
      <c r="RZR592" s="163"/>
      <c r="RZS592" s="163"/>
      <c r="RZT592" s="163"/>
      <c r="RZU592" s="163"/>
      <c r="RZV592" s="163"/>
      <c r="RZW592" s="163"/>
      <c r="RZX592" s="163"/>
      <c r="RZY592" s="163"/>
      <c r="RZZ592" s="163"/>
      <c r="SAA592" s="163"/>
      <c r="SAB592" s="163"/>
      <c r="SAC592" s="163"/>
      <c r="SAD592" s="163"/>
      <c r="SAE592" s="163"/>
      <c r="SAF592" s="163"/>
      <c r="SAG592" s="163"/>
      <c r="SAH592" s="163"/>
      <c r="SAI592" s="163"/>
      <c r="SAJ592" s="163"/>
      <c r="SAK592" s="163"/>
      <c r="SAL592" s="163"/>
      <c r="SAM592" s="163"/>
      <c r="SAN592" s="163"/>
      <c r="SAO592" s="163"/>
      <c r="SAP592" s="163"/>
      <c r="SAQ592" s="163"/>
      <c r="SAR592" s="163"/>
      <c r="SAS592" s="163"/>
      <c r="SAT592" s="163"/>
      <c r="SAU592" s="163"/>
      <c r="SAV592" s="163"/>
      <c r="SAW592" s="163"/>
      <c r="SAX592" s="163"/>
      <c r="SAY592" s="163"/>
      <c r="SAZ592" s="163"/>
      <c r="SBA592" s="163"/>
      <c r="SBB592" s="163"/>
      <c r="SBC592" s="163"/>
      <c r="SBD592" s="163"/>
      <c r="SBE592" s="163"/>
      <c r="SBF592" s="163"/>
      <c r="SBG592" s="163"/>
      <c r="SBH592" s="163"/>
      <c r="SBI592" s="163"/>
      <c r="SBJ592" s="163"/>
      <c r="SBK592" s="163"/>
      <c r="SBL592" s="163"/>
      <c r="SBM592" s="163"/>
      <c r="SBN592" s="163"/>
      <c r="SBO592" s="163"/>
      <c r="SBP592" s="163"/>
      <c r="SBQ592" s="163"/>
      <c r="SBR592" s="163"/>
      <c r="SBS592" s="163"/>
      <c r="SBT592" s="163"/>
      <c r="SBU592" s="163"/>
      <c r="SBV592" s="163"/>
      <c r="SBW592" s="163"/>
      <c r="SBX592" s="163"/>
      <c r="SBY592" s="163"/>
      <c r="SBZ592" s="163"/>
      <c r="SCA592" s="163"/>
      <c r="SCB592" s="163"/>
      <c r="SCC592" s="163"/>
      <c r="SCD592" s="163"/>
      <c r="SCE592" s="163"/>
      <c r="SCF592" s="163"/>
      <c r="SCG592" s="163"/>
      <c r="SCH592" s="163"/>
      <c r="SCI592" s="163"/>
      <c r="SCJ592" s="163"/>
      <c r="SCK592" s="163"/>
      <c r="SCL592" s="163"/>
      <c r="SCM592" s="163"/>
      <c r="SCN592" s="163"/>
      <c r="SCO592" s="163"/>
      <c r="SCP592" s="163"/>
      <c r="SCQ592" s="163"/>
      <c r="SCR592" s="163"/>
      <c r="SCS592" s="163"/>
      <c r="SCT592" s="163"/>
      <c r="SCU592" s="163"/>
      <c r="SCV592" s="163"/>
      <c r="SCW592" s="163"/>
      <c r="SCX592" s="163"/>
      <c r="SCY592" s="163"/>
      <c r="SCZ592" s="163"/>
      <c r="SDA592" s="163"/>
      <c r="SDB592" s="163"/>
      <c r="SDC592" s="163"/>
      <c r="SDD592" s="163"/>
      <c r="SDE592" s="163"/>
      <c r="SDF592" s="163"/>
      <c r="SDG592" s="163"/>
      <c r="SDH592" s="163"/>
      <c r="SDI592" s="163"/>
      <c r="SDJ592" s="163"/>
      <c r="SDK592" s="163"/>
      <c r="SDL592" s="163"/>
      <c r="SDM592" s="163"/>
      <c r="SDN592" s="163"/>
      <c r="SDO592" s="163"/>
      <c r="SDP592" s="163"/>
      <c r="SDQ592" s="163"/>
      <c r="SDR592" s="163"/>
      <c r="SDS592" s="163"/>
      <c r="SDT592" s="163"/>
      <c r="SDU592" s="163"/>
      <c r="SDV592" s="163"/>
      <c r="SDW592" s="163"/>
      <c r="SDX592" s="163"/>
      <c r="SDY592" s="163"/>
      <c r="SDZ592" s="163"/>
      <c r="SEA592" s="163"/>
      <c r="SEB592" s="163"/>
      <c r="SEC592" s="163"/>
      <c r="SED592" s="163"/>
      <c r="SEE592" s="163"/>
      <c r="SEF592" s="163"/>
      <c r="SEG592" s="163"/>
      <c r="SEH592" s="163"/>
      <c r="SEI592" s="163"/>
      <c r="SEJ592" s="163"/>
      <c r="SEK592" s="163"/>
      <c r="SEL592" s="163"/>
      <c r="SEM592" s="163"/>
      <c r="SEN592" s="163"/>
      <c r="SEO592" s="163"/>
      <c r="SEP592" s="163"/>
      <c r="SEQ592" s="163"/>
      <c r="SER592" s="163"/>
      <c r="SES592" s="163"/>
      <c r="SET592" s="163"/>
      <c r="SEU592" s="163"/>
      <c r="SEV592" s="163"/>
      <c r="SEW592" s="163"/>
      <c r="SEX592" s="163"/>
      <c r="SEY592" s="163"/>
      <c r="SEZ592" s="163"/>
      <c r="SFA592" s="163"/>
      <c r="SFB592" s="163"/>
      <c r="SFC592" s="163"/>
      <c r="SFD592" s="163"/>
      <c r="SFE592" s="163"/>
      <c r="SFF592" s="163"/>
      <c r="SFG592" s="163"/>
      <c r="SFH592" s="163"/>
      <c r="SFI592" s="163"/>
      <c r="SFJ592" s="163"/>
      <c r="SFK592" s="163"/>
      <c r="SFL592" s="163"/>
      <c r="SFM592" s="163"/>
      <c r="SFN592" s="163"/>
      <c r="SFO592" s="163"/>
      <c r="SFP592" s="163"/>
      <c r="SFQ592" s="163"/>
      <c r="SFR592" s="163"/>
      <c r="SFS592" s="163"/>
      <c r="SFT592" s="163"/>
      <c r="SFU592" s="163"/>
      <c r="SFV592" s="163"/>
      <c r="SFW592" s="163"/>
      <c r="SFX592" s="163"/>
      <c r="SFY592" s="163"/>
      <c r="SFZ592" s="163"/>
      <c r="SGA592" s="163"/>
      <c r="SGB592" s="163"/>
      <c r="SGC592" s="163"/>
      <c r="SGD592" s="163"/>
      <c r="SGE592" s="163"/>
      <c r="SGF592" s="163"/>
      <c r="SGG592" s="163"/>
      <c r="SGH592" s="163"/>
      <c r="SGI592" s="163"/>
      <c r="SGJ592" s="163"/>
      <c r="SGK592" s="163"/>
      <c r="SGL592" s="163"/>
      <c r="SGM592" s="163"/>
      <c r="SGN592" s="163"/>
      <c r="SGO592" s="163"/>
      <c r="SGP592" s="163"/>
      <c r="SGQ592" s="163"/>
      <c r="SGR592" s="163"/>
      <c r="SGS592" s="163"/>
      <c r="SGT592" s="163"/>
      <c r="SGU592" s="163"/>
      <c r="SGV592" s="163"/>
      <c r="SGW592" s="163"/>
      <c r="SGX592" s="163"/>
      <c r="SGY592" s="163"/>
      <c r="SGZ592" s="163"/>
      <c r="SHA592" s="163"/>
      <c r="SHB592" s="163"/>
      <c r="SHC592" s="163"/>
      <c r="SHD592" s="163"/>
      <c r="SHE592" s="163"/>
      <c r="SHF592" s="163"/>
      <c r="SHG592" s="163"/>
      <c r="SHH592" s="163"/>
      <c r="SHI592" s="163"/>
      <c r="SHJ592" s="163"/>
      <c r="SHK592" s="163"/>
      <c r="SHL592" s="163"/>
      <c r="SHM592" s="163"/>
      <c r="SHN592" s="163"/>
      <c r="SHO592" s="163"/>
      <c r="SHP592" s="163"/>
      <c r="SHQ592" s="163"/>
      <c r="SHR592" s="163"/>
      <c r="SHS592" s="163"/>
      <c r="SHT592" s="163"/>
      <c r="SHU592" s="163"/>
      <c r="SHV592" s="163"/>
      <c r="SHW592" s="163"/>
      <c r="SHX592" s="163"/>
      <c r="SHY592" s="163"/>
      <c r="SHZ592" s="163"/>
      <c r="SIA592" s="163"/>
      <c r="SIB592" s="163"/>
      <c r="SIC592" s="163"/>
      <c r="SID592" s="163"/>
      <c r="SIE592" s="163"/>
      <c r="SIF592" s="163"/>
      <c r="SIG592" s="163"/>
      <c r="SIH592" s="163"/>
      <c r="SII592" s="163"/>
      <c r="SIJ592" s="163"/>
      <c r="SIK592" s="163"/>
      <c r="SIL592" s="163"/>
      <c r="SIM592" s="163"/>
      <c r="SIN592" s="163"/>
      <c r="SIO592" s="163"/>
      <c r="SIP592" s="163"/>
      <c r="SIQ592" s="163"/>
      <c r="SIR592" s="163"/>
      <c r="SIS592" s="163"/>
      <c r="SIT592" s="163"/>
      <c r="SIU592" s="163"/>
      <c r="SIV592" s="163"/>
      <c r="SIW592" s="163"/>
      <c r="SIX592" s="163"/>
      <c r="SIY592" s="163"/>
      <c r="SIZ592" s="163"/>
      <c r="SJA592" s="163"/>
      <c r="SJB592" s="163"/>
      <c r="SJC592" s="163"/>
      <c r="SJD592" s="163"/>
      <c r="SJE592" s="163"/>
      <c r="SJF592" s="163"/>
      <c r="SJG592" s="163"/>
      <c r="SJH592" s="163"/>
      <c r="SJI592" s="163"/>
      <c r="SJJ592" s="163"/>
      <c r="SJK592" s="163"/>
      <c r="SJL592" s="163"/>
      <c r="SJM592" s="163"/>
      <c r="SJN592" s="163"/>
      <c r="SJO592" s="163"/>
      <c r="SJP592" s="163"/>
      <c r="SJQ592" s="163"/>
      <c r="SJR592" s="163"/>
      <c r="SJS592" s="163"/>
      <c r="SJT592" s="163"/>
      <c r="SJU592" s="163"/>
      <c r="SJV592" s="163"/>
      <c r="SJW592" s="163"/>
      <c r="SJX592" s="163"/>
      <c r="SJY592" s="163"/>
      <c r="SJZ592" s="163"/>
      <c r="SKA592" s="163"/>
      <c r="SKB592" s="163"/>
      <c r="SKC592" s="163"/>
      <c r="SKD592" s="163"/>
      <c r="SKE592" s="163"/>
      <c r="SKF592" s="163"/>
      <c r="SKG592" s="163"/>
      <c r="SKH592" s="163"/>
      <c r="SKI592" s="163"/>
      <c r="SKJ592" s="163"/>
      <c r="SKK592" s="163"/>
      <c r="SKL592" s="163"/>
      <c r="SKM592" s="163"/>
      <c r="SKN592" s="163"/>
      <c r="SKO592" s="163"/>
      <c r="SKP592" s="163"/>
      <c r="SKQ592" s="163"/>
      <c r="SKR592" s="163"/>
      <c r="SKS592" s="163"/>
      <c r="SKT592" s="163"/>
      <c r="SKU592" s="163"/>
      <c r="SKV592" s="163"/>
      <c r="SKW592" s="163"/>
      <c r="SKX592" s="163"/>
      <c r="SKY592" s="163"/>
      <c r="SKZ592" s="163"/>
      <c r="SLA592" s="163"/>
      <c r="SLB592" s="163"/>
      <c r="SLC592" s="163"/>
      <c r="SLD592" s="163"/>
      <c r="SLE592" s="163"/>
      <c r="SLF592" s="163"/>
      <c r="SLG592" s="163"/>
      <c r="SLH592" s="163"/>
      <c r="SLI592" s="163"/>
      <c r="SLJ592" s="163"/>
      <c r="SLK592" s="163"/>
      <c r="SLL592" s="163"/>
      <c r="SLM592" s="163"/>
      <c r="SLN592" s="163"/>
      <c r="SLO592" s="163"/>
      <c r="SLP592" s="163"/>
      <c r="SLQ592" s="163"/>
      <c r="SLR592" s="163"/>
      <c r="SLS592" s="163"/>
      <c r="SLT592" s="163"/>
      <c r="SLU592" s="163"/>
      <c r="SLV592" s="163"/>
      <c r="SLW592" s="163"/>
      <c r="SLX592" s="163"/>
      <c r="SLY592" s="163"/>
      <c r="SLZ592" s="163"/>
      <c r="SMA592" s="163"/>
      <c r="SMB592" s="163"/>
      <c r="SMC592" s="163"/>
      <c r="SMD592" s="163"/>
      <c r="SME592" s="163"/>
      <c r="SMF592" s="163"/>
      <c r="SMG592" s="163"/>
      <c r="SMH592" s="163"/>
      <c r="SMI592" s="163"/>
      <c r="SMJ592" s="163"/>
      <c r="SMK592" s="163"/>
      <c r="SML592" s="163"/>
      <c r="SMM592" s="163"/>
      <c r="SMN592" s="163"/>
      <c r="SMO592" s="163"/>
      <c r="SMP592" s="163"/>
      <c r="SMQ592" s="163"/>
      <c r="SMR592" s="163"/>
      <c r="SMS592" s="163"/>
      <c r="SMT592" s="163"/>
      <c r="SMU592" s="163"/>
      <c r="SMV592" s="163"/>
      <c r="SMW592" s="163"/>
      <c r="SMX592" s="163"/>
      <c r="SMY592" s="163"/>
      <c r="SMZ592" s="163"/>
      <c r="SNA592" s="163"/>
      <c r="SNB592" s="163"/>
      <c r="SNC592" s="163"/>
      <c r="SND592" s="163"/>
      <c r="SNE592" s="163"/>
      <c r="SNF592" s="163"/>
      <c r="SNG592" s="163"/>
      <c r="SNH592" s="163"/>
      <c r="SNI592" s="163"/>
      <c r="SNJ592" s="163"/>
      <c r="SNK592" s="163"/>
      <c r="SNL592" s="163"/>
      <c r="SNM592" s="163"/>
      <c r="SNN592" s="163"/>
      <c r="SNO592" s="163"/>
      <c r="SNP592" s="163"/>
      <c r="SNQ592" s="163"/>
      <c r="SNR592" s="163"/>
      <c r="SNS592" s="163"/>
      <c r="SNT592" s="163"/>
      <c r="SNU592" s="163"/>
      <c r="SNV592" s="163"/>
      <c r="SNW592" s="163"/>
      <c r="SNX592" s="163"/>
      <c r="SNY592" s="163"/>
      <c r="SNZ592" s="163"/>
      <c r="SOA592" s="163"/>
      <c r="SOB592" s="163"/>
      <c r="SOC592" s="163"/>
      <c r="SOD592" s="163"/>
      <c r="SOE592" s="163"/>
      <c r="SOF592" s="163"/>
      <c r="SOG592" s="163"/>
      <c r="SOH592" s="163"/>
      <c r="SOI592" s="163"/>
      <c r="SOJ592" s="163"/>
      <c r="SOK592" s="163"/>
      <c r="SOL592" s="163"/>
      <c r="SOM592" s="163"/>
      <c r="SON592" s="163"/>
      <c r="SOO592" s="163"/>
      <c r="SOP592" s="163"/>
      <c r="SOQ592" s="163"/>
      <c r="SOR592" s="163"/>
      <c r="SOS592" s="163"/>
      <c r="SOT592" s="163"/>
      <c r="SOU592" s="163"/>
      <c r="SOV592" s="163"/>
      <c r="SOW592" s="163"/>
      <c r="SOX592" s="163"/>
      <c r="SOY592" s="163"/>
      <c r="SOZ592" s="163"/>
      <c r="SPA592" s="163"/>
      <c r="SPB592" s="163"/>
      <c r="SPC592" s="163"/>
      <c r="SPD592" s="163"/>
      <c r="SPE592" s="163"/>
      <c r="SPF592" s="163"/>
      <c r="SPG592" s="163"/>
      <c r="SPH592" s="163"/>
      <c r="SPI592" s="163"/>
      <c r="SPJ592" s="163"/>
      <c r="SPK592" s="163"/>
      <c r="SPL592" s="163"/>
      <c r="SPM592" s="163"/>
      <c r="SPN592" s="163"/>
      <c r="SPO592" s="163"/>
      <c r="SPP592" s="163"/>
      <c r="SPQ592" s="163"/>
      <c r="SPR592" s="163"/>
      <c r="SPS592" s="163"/>
      <c r="SPT592" s="163"/>
      <c r="SPU592" s="163"/>
      <c r="SPV592" s="163"/>
      <c r="SPW592" s="163"/>
      <c r="SPX592" s="163"/>
      <c r="SPY592" s="163"/>
      <c r="SPZ592" s="163"/>
      <c r="SQA592" s="163"/>
      <c r="SQB592" s="163"/>
      <c r="SQC592" s="163"/>
      <c r="SQD592" s="163"/>
      <c r="SQE592" s="163"/>
      <c r="SQF592" s="163"/>
      <c r="SQG592" s="163"/>
      <c r="SQH592" s="163"/>
      <c r="SQI592" s="163"/>
      <c r="SQJ592" s="163"/>
      <c r="SQK592" s="163"/>
      <c r="SQL592" s="163"/>
      <c r="SQM592" s="163"/>
      <c r="SQN592" s="163"/>
      <c r="SQO592" s="163"/>
      <c r="SQP592" s="163"/>
      <c r="SQQ592" s="163"/>
      <c r="SQR592" s="163"/>
      <c r="SQS592" s="163"/>
      <c r="SQT592" s="163"/>
      <c r="SQU592" s="163"/>
      <c r="SQV592" s="163"/>
      <c r="SQW592" s="163"/>
      <c r="SQX592" s="163"/>
      <c r="SQY592" s="163"/>
      <c r="SQZ592" s="163"/>
      <c r="SRA592" s="163"/>
      <c r="SRB592" s="163"/>
      <c r="SRC592" s="163"/>
      <c r="SRD592" s="163"/>
      <c r="SRE592" s="163"/>
      <c r="SRF592" s="163"/>
      <c r="SRG592" s="163"/>
      <c r="SRH592" s="163"/>
      <c r="SRI592" s="163"/>
      <c r="SRJ592" s="163"/>
      <c r="SRK592" s="163"/>
      <c r="SRL592" s="163"/>
      <c r="SRM592" s="163"/>
      <c r="SRN592" s="163"/>
      <c r="SRO592" s="163"/>
      <c r="SRP592" s="163"/>
      <c r="SRQ592" s="163"/>
      <c r="SRR592" s="163"/>
      <c r="SRS592" s="163"/>
      <c r="SRT592" s="163"/>
      <c r="SRU592" s="163"/>
      <c r="SRV592" s="163"/>
      <c r="SRW592" s="163"/>
      <c r="SRX592" s="163"/>
      <c r="SRY592" s="163"/>
      <c r="SRZ592" s="163"/>
      <c r="SSA592" s="163"/>
      <c r="SSB592" s="163"/>
      <c r="SSC592" s="163"/>
      <c r="SSD592" s="163"/>
      <c r="SSE592" s="163"/>
      <c r="SSF592" s="163"/>
      <c r="SSG592" s="163"/>
      <c r="SSH592" s="163"/>
      <c r="SSI592" s="163"/>
      <c r="SSJ592" s="163"/>
      <c r="SSK592" s="163"/>
      <c r="SSL592" s="163"/>
      <c r="SSM592" s="163"/>
      <c r="SSN592" s="163"/>
      <c r="SSO592" s="163"/>
      <c r="SSP592" s="163"/>
      <c r="SSQ592" s="163"/>
      <c r="SSR592" s="163"/>
      <c r="SSS592" s="163"/>
      <c r="SST592" s="163"/>
      <c r="SSU592" s="163"/>
      <c r="SSV592" s="163"/>
      <c r="SSW592" s="163"/>
      <c r="SSX592" s="163"/>
      <c r="SSY592" s="163"/>
      <c r="SSZ592" s="163"/>
      <c r="STA592" s="163"/>
      <c r="STB592" s="163"/>
      <c r="STC592" s="163"/>
      <c r="STD592" s="163"/>
      <c r="STE592" s="163"/>
      <c r="STF592" s="163"/>
      <c r="STG592" s="163"/>
      <c r="STH592" s="163"/>
      <c r="STI592" s="163"/>
      <c r="STJ592" s="163"/>
      <c r="STK592" s="163"/>
      <c r="STL592" s="163"/>
      <c r="STM592" s="163"/>
      <c r="STN592" s="163"/>
      <c r="STO592" s="163"/>
      <c r="STP592" s="163"/>
      <c r="STQ592" s="163"/>
      <c r="STR592" s="163"/>
      <c r="STS592" s="163"/>
      <c r="STT592" s="163"/>
      <c r="STU592" s="163"/>
      <c r="STV592" s="163"/>
      <c r="STW592" s="163"/>
      <c r="STX592" s="163"/>
      <c r="STY592" s="163"/>
      <c r="STZ592" s="163"/>
      <c r="SUA592" s="163"/>
      <c r="SUB592" s="163"/>
      <c r="SUC592" s="163"/>
      <c r="SUD592" s="163"/>
      <c r="SUE592" s="163"/>
      <c r="SUF592" s="163"/>
      <c r="SUG592" s="163"/>
      <c r="SUH592" s="163"/>
      <c r="SUI592" s="163"/>
      <c r="SUJ592" s="163"/>
      <c r="SUK592" s="163"/>
      <c r="SUL592" s="163"/>
      <c r="SUM592" s="163"/>
      <c r="SUN592" s="163"/>
      <c r="SUO592" s="163"/>
      <c r="SUP592" s="163"/>
      <c r="SUQ592" s="163"/>
      <c r="SUR592" s="163"/>
      <c r="SUS592" s="163"/>
      <c r="SUT592" s="163"/>
      <c r="SUU592" s="163"/>
      <c r="SUV592" s="163"/>
      <c r="SUW592" s="163"/>
      <c r="SUX592" s="163"/>
      <c r="SUY592" s="163"/>
      <c r="SUZ592" s="163"/>
      <c r="SVA592" s="163"/>
      <c r="SVB592" s="163"/>
      <c r="SVC592" s="163"/>
      <c r="SVD592" s="163"/>
      <c r="SVE592" s="163"/>
      <c r="SVF592" s="163"/>
      <c r="SVG592" s="163"/>
      <c r="SVH592" s="163"/>
      <c r="SVI592" s="163"/>
      <c r="SVJ592" s="163"/>
      <c r="SVK592" s="163"/>
      <c r="SVL592" s="163"/>
      <c r="SVM592" s="163"/>
      <c r="SVN592" s="163"/>
      <c r="SVO592" s="163"/>
      <c r="SVP592" s="163"/>
      <c r="SVQ592" s="163"/>
      <c r="SVR592" s="163"/>
      <c r="SVS592" s="163"/>
      <c r="SVT592" s="163"/>
      <c r="SVU592" s="163"/>
      <c r="SVV592" s="163"/>
      <c r="SVW592" s="163"/>
      <c r="SVX592" s="163"/>
      <c r="SVY592" s="163"/>
      <c r="SVZ592" s="163"/>
      <c r="SWA592" s="163"/>
      <c r="SWB592" s="163"/>
      <c r="SWC592" s="163"/>
      <c r="SWD592" s="163"/>
      <c r="SWE592" s="163"/>
      <c r="SWF592" s="163"/>
      <c r="SWG592" s="163"/>
      <c r="SWH592" s="163"/>
      <c r="SWI592" s="163"/>
      <c r="SWJ592" s="163"/>
      <c r="SWK592" s="163"/>
      <c r="SWL592" s="163"/>
      <c r="SWM592" s="163"/>
      <c r="SWN592" s="163"/>
      <c r="SWO592" s="163"/>
      <c r="SWP592" s="163"/>
      <c r="SWQ592" s="163"/>
      <c r="SWR592" s="163"/>
      <c r="SWS592" s="163"/>
      <c r="SWT592" s="163"/>
      <c r="SWU592" s="163"/>
      <c r="SWV592" s="163"/>
      <c r="SWW592" s="163"/>
      <c r="SWX592" s="163"/>
      <c r="SWY592" s="163"/>
      <c r="SWZ592" s="163"/>
      <c r="SXA592" s="163"/>
      <c r="SXB592" s="163"/>
      <c r="SXC592" s="163"/>
      <c r="SXD592" s="163"/>
      <c r="SXE592" s="163"/>
      <c r="SXF592" s="163"/>
      <c r="SXG592" s="163"/>
      <c r="SXH592" s="163"/>
      <c r="SXI592" s="163"/>
      <c r="SXJ592" s="163"/>
      <c r="SXK592" s="163"/>
      <c r="SXL592" s="163"/>
      <c r="SXM592" s="163"/>
      <c r="SXN592" s="163"/>
      <c r="SXO592" s="163"/>
      <c r="SXP592" s="163"/>
      <c r="SXQ592" s="163"/>
      <c r="SXR592" s="163"/>
      <c r="SXS592" s="163"/>
      <c r="SXT592" s="163"/>
      <c r="SXU592" s="163"/>
      <c r="SXV592" s="163"/>
      <c r="SXW592" s="163"/>
      <c r="SXX592" s="163"/>
      <c r="SXY592" s="163"/>
      <c r="SXZ592" s="163"/>
      <c r="SYA592" s="163"/>
      <c r="SYB592" s="163"/>
      <c r="SYC592" s="163"/>
      <c r="SYD592" s="163"/>
      <c r="SYE592" s="163"/>
      <c r="SYF592" s="163"/>
      <c r="SYG592" s="163"/>
      <c r="SYH592" s="163"/>
      <c r="SYI592" s="163"/>
      <c r="SYJ592" s="163"/>
      <c r="SYK592" s="163"/>
      <c r="SYL592" s="163"/>
      <c r="SYM592" s="163"/>
      <c r="SYN592" s="163"/>
      <c r="SYO592" s="163"/>
      <c r="SYP592" s="163"/>
      <c r="SYQ592" s="163"/>
      <c r="SYR592" s="163"/>
      <c r="SYS592" s="163"/>
      <c r="SYT592" s="163"/>
      <c r="SYU592" s="163"/>
      <c r="SYV592" s="163"/>
      <c r="SYW592" s="163"/>
      <c r="SYX592" s="163"/>
      <c r="SYY592" s="163"/>
      <c r="SYZ592" s="163"/>
      <c r="SZA592" s="163"/>
      <c r="SZB592" s="163"/>
      <c r="SZC592" s="163"/>
      <c r="SZD592" s="163"/>
      <c r="SZE592" s="163"/>
      <c r="SZF592" s="163"/>
      <c r="SZG592" s="163"/>
      <c r="SZH592" s="163"/>
      <c r="SZI592" s="163"/>
      <c r="SZJ592" s="163"/>
      <c r="SZK592" s="163"/>
      <c r="SZL592" s="163"/>
      <c r="SZM592" s="163"/>
      <c r="SZN592" s="163"/>
      <c r="SZO592" s="163"/>
      <c r="SZP592" s="163"/>
      <c r="SZQ592" s="163"/>
      <c r="SZR592" s="163"/>
      <c r="SZS592" s="163"/>
      <c r="SZT592" s="163"/>
      <c r="SZU592" s="163"/>
      <c r="SZV592" s="163"/>
      <c r="SZW592" s="163"/>
      <c r="SZX592" s="163"/>
      <c r="SZY592" s="163"/>
      <c r="SZZ592" s="163"/>
      <c r="TAA592" s="163"/>
      <c r="TAB592" s="163"/>
      <c r="TAC592" s="163"/>
      <c r="TAD592" s="163"/>
      <c r="TAE592" s="163"/>
      <c r="TAF592" s="163"/>
      <c r="TAG592" s="163"/>
      <c r="TAH592" s="163"/>
      <c r="TAI592" s="163"/>
      <c r="TAJ592" s="163"/>
      <c r="TAK592" s="163"/>
      <c r="TAL592" s="163"/>
      <c r="TAM592" s="163"/>
      <c r="TAN592" s="163"/>
      <c r="TAO592" s="163"/>
      <c r="TAP592" s="163"/>
      <c r="TAQ592" s="163"/>
      <c r="TAR592" s="163"/>
      <c r="TAS592" s="163"/>
      <c r="TAT592" s="163"/>
      <c r="TAU592" s="163"/>
      <c r="TAV592" s="163"/>
      <c r="TAW592" s="163"/>
      <c r="TAX592" s="163"/>
      <c r="TAY592" s="163"/>
      <c r="TAZ592" s="163"/>
      <c r="TBA592" s="163"/>
      <c r="TBB592" s="163"/>
      <c r="TBC592" s="163"/>
      <c r="TBD592" s="163"/>
      <c r="TBE592" s="163"/>
      <c r="TBF592" s="163"/>
      <c r="TBG592" s="163"/>
      <c r="TBH592" s="163"/>
      <c r="TBI592" s="163"/>
      <c r="TBJ592" s="163"/>
      <c r="TBK592" s="163"/>
      <c r="TBL592" s="163"/>
      <c r="TBM592" s="163"/>
      <c r="TBN592" s="163"/>
      <c r="TBO592" s="163"/>
      <c r="TBP592" s="163"/>
      <c r="TBQ592" s="163"/>
      <c r="TBR592" s="163"/>
      <c r="TBS592" s="163"/>
      <c r="TBT592" s="163"/>
      <c r="TBU592" s="163"/>
      <c r="TBV592" s="163"/>
      <c r="TBW592" s="163"/>
      <c r="TBX592" s="163"/>
      <c r="TBY592" s="163"/>
      <c r="TBZ592" s="163"/>
      <c r="TCA592" s="163"/>
      <c r="TCB592" s="163"/>
      <c r="TCC592" s="163"/>
      <c r="TCD592" s="163"/>
      <c r="TCE592" s="163"/>
      <c r="TCF592" s="163"/>
      <c r="TCG592" s="163"/>
      <c r="TCH592" s="163"/>
      <c r="TCI592" s="163"/>
      <c r="TCJ592" s="163"/>
      <c r="TCK592" s="163"/>
      <c r="TCL592" s="163"/>
      <c r="TCM592" s="163"/>
      <c r="TCN592" s="163"/>
      <c r="TCO592" s="163"/>
      <c r="TCP592" s="163"/>
      <c r="TCQ592" s="163"/>
      <c r="TCR592" s="163"/>
      <c r="TCS592" s="163"/>
      <c r="TCT592" s="163"/>
      <c r="TCU592" s="163"/>
      <c r="TCV592" s="163"/>
      <c r="TCW592" s="163"/>
      <c r="TCX592" s="163"/>
      <c r="TCY592" s="163"/>
      <c r="TCZ592" s="163"/>
      <c r="TDA592" s="163"/>
      <c r="TDB592" s="163"/>
      <c r="TDC592" s="163"/>
      <c r="TDD592" s="163"/>
      <c r="TDE592" s="163"/>
      <c r="TDF592" s="163"/>
      <c r="TDG592" s="163"/>
      <c r="TDH592" s="163"/>
      <c r="TDI592" s="163"/>
      <c r="TDJ592" s="163"/>
      <c r="TDK592" s="163"/>
      <c r="TDL592" s="163"/>
      <c r="TDM592" s="163"/>
      <c r="TDN592" s="163"/>
      <c r="TDO592" s="163"/>
      <c r="TDP592" s="163"/>
      <c r="TDQ592" s="163"/>
      <c r="TDR592" s="163"/>
      <c r="TDS592" s="163"/>
      <c r="TDT592" s="163"/>
      <c r="TDU592" s="163"/>
      <c r="TDV592" s="163"/>
      <c r="TDW592" s="163"/>
      <c r="TDX592" s="163"/>
      <c r="TDY592" s="163"/>
      <c r="TDZ592" s="163"/>
      <c r="TEA592" s="163"/>
      <c r="TEB592" s="163"/>
      <c r="TEC592" s="163"/>
      <c r="TED592" s="163"/>
      <c r="TEE592" s="163"/>
      <c r="TEF592" s="163"/>
      <c r="TEG592" s="163"/>
      <c r="TEH592" s="163"/>
      <c r="TEI592" s="163"/>
      <c r="TEJ592" s="163"/>
      <c r="TEK592" s="163"/>
      <c r="TEL592" s="163"/>
      <c r="TEM592" s="163"/>
      <c r="TEN592" s="163"/>
      <c r="TEO592" s="163"/>
      <c r="TEP592" s="163"/>
      <c r="TEQ592" s="163"/>
      <c r="TER592" s="163"/>
      <c r="TES592" s="163"/>
      <c r="TET592" s="163"/>
      <c r="TEU592" s="163"/>
      <c r="TEV592" s="163"/>
      <c r="TEW592" s="163"/>
      <c r="TEX592" s="163"/>
      <c r="TEY592" s="163"/>
      <c r="TEZ592" s="163"/>
      <c r="TFA592" s="163"/>
      <c r="TFB592" s="163"/>
      <c r="TFC592" s="163"/>
      <c r="TFD592" s="163"/>
      <c r="TFE592" s="163"/>
      <c r="TFF592" s="163"/>
      <c r="TFG592" s="163"/>
      <c r="TFH592" s="163"/>
      <c r="TFI592" s="163"/>
      <c r="TFJ592" s="163"/>
      <c r="TFK592" s="163"/>
      <c r="TFL592" s="163"/>
      <c r="TFM592" s="163"/>
      <c r="TFN592" s="163"/>
      <c r="TFO592" s="163"/>
      <c r="TFP592" s="163"/>
      <c r="TFQ592" s="163"/>
      <c r="TFR592" s="163"/>
      <c r="TFS592" s="163"/>
      <c r="TFT592" s="163"/>
      <c r="TFU592" s="163"/>
      <c r="TFV592" s="163"/>
      <c r="TFW592" s="163"/>
      <c r="TFX592" s="163"/>
      <c r="TFY592" s="163"/>
      <c r="TFZ592" s="163"/>
      <c r="TGA592" s="163"/>
      <c r="TGB592" s="163"/>
      <c r="TGC592" s="163"/>
      <c r="TGD592" s="163"/>
      <c r="TGE592" s="163"/>
      <c r="TGF592" s="163"/>
      <c r="TGG592" s="163"/>
      <c r="TGH592" s="163"/>
      <c r="TGI592" s="163"/>
      <c r="TGJ592" s="163"/>
      <c r="TGK592" s="163"/>
      <c r="TGL592" s="163"/>
      <c r="TGM592" s="163"/>
      <c r="TGN592" s="163"/>
      <c r="TGO592" s="163"/>
      <c r="TGP592" s="163"/>
      <c r="TGQ592" s="163"/>
      <c r="TGR592" s="163"/>
      <c r="TGS592" s="163"/>
      <c r="TGT592" s="163"/>
      <c r="TGU592" s="163"/>
      <c r="TGV592" s="163"/>
      <c r="TGW592" s="163"/>
      <c r="TGX592" s="163"/>
      <c r="TGY592" s="163"/>
      <c r="TGZ592" s="163"/>
      <c r="THA592" s="163"/>
      <c r="THB592" s="163"/>
      <c r="THC592" s="163"/>
      <c r="THD592" s="163"/>
      <c r="THE592" s="163"/>
      <c r="THF592" s="163"/>
      <c r="THG592" s="163"/>
      <c r="THH592" s="163"/>
      <c r="THI592" s="163"/>
      <c r="THJ592" s="163"/>
      <c r="THK592" s="163"/>
      <c r="THL592" s="163"/>
      <c r="THM592" s="163"/>
      <c r="THN592" s="163"/>
      <c r="THO592" s="163"/>
      <c r="THP592" s="163"/>
      <c r="THQ592" s="163"/>
      <c r="THR592" s="163"/>
      <c r="THS592" s="163"/>
      <c r="THT592" s="163"/>
      <c r="THU592" s="163"/>
      <c r="THV592" s="163"/>
      <c r="THW592" s="163"/>
      <c r="THX592" s="163"/>
      <c r="THY592" s="163"/>
      <c r="THZ592" s="163"/>
      <c r="TIA592" s="163"/>
      <c r="TIB592" s="163"/>
      <c r="TIC592" s="163"/>
      <c r="TID592" s="163"/>
      <c r="TIE592" s="163"/>
      <c r="TIF592" s="163"/>
      <c r="TIG592" s="163"/>
      <c r="TIH592" s="163"/>
      <c r="TII592" s="163"/>
      <c r="TIJ592" s="163"/>
      <c r="TIK592" s="163"/>
      <c r="TIL592" s="163"/>
      <c r="TIM592" s="163"/>
      <c r="TIN592" s="163"/>
      <c r="TIO592" s="163"/>
      <c r="TIP592" s="163"/>
      <c r="TIQ592" s="163"/>
      <c r="TIR592" s="163"/>
      <c r="TIS592" s="163"/>
      <c r="TIT592" s="163"/>
      <c r="TIU592" s="163"/>
      <c r="TIV592" s="163"/>
      <c r="TIW592" s="163"/>
      <c r="TIX592" s="163"/>
      <c r="TIY592" s="163"/>
      <c r="TIZ592" s="163"/>
      <c r="TJA592" s="163"/>
      <c r="TJB592" s="163"/>
      <c r="TJC592" s="163"/>
      <c r="TJD592" s="163"/>
      <c r="TJE592" s="163"/>
      <c r="TJF592" s="163"/>
      <c r="TJG592" s="163"/>
      <c r="TJH592" s="163"/>
      <c r="TJI592" s="163"/>
      <c r="TJJ592" s="163"/>
      <c r="TJK592" s="163"/>
      <c r="TJL592" s="163"/>
      <c r="TJM592" s="163"/>
      <c r="TJN592" s="163"/>
      <c r="TJO592" s="163"/>
      <c r="TJP592" s="163"/>
      <c r="TJQ592" s="163"/>
      <c r="TJR592" s="163"/>
      <c r="TJS592" s="163"/>
      <c r="TJT592" s="163"/>
      <c r="TJU592" s="163"/>
      <c r="TJV592" s="163"/>
      <c r="TJW592" s="163"/>
      <c r="TJX592" s="163"/>
      <c r="TJY592" s="163"/>
      <c r="TJZ592" s="163"/>
      <c r="TKA592" s="163"/>
      <c r="TKB592" s="163"/>
      <c r="TKC592" s="163"/>
      <c r="TKD592" s="163"/>
      <c r="TKE592" s="163"/>
      <c r="TKF592" s="163"/>
      <c r="TKG592" s="163"/>
      <c r="TKH592" s="163"/>
      <c r="TKI592" s="163"/>
      <c r="TKJ592" s="163"/>
      <c r="TKK592" s="163"/>
      <c r="TKL592" s="163"/>
      <c r="TKM592" s="163"/>
      <c r="TKN592" s="163"/>
      <c r="TKO592" s="163"/>
      <c r="TKP592" s="163"/>
      <c r="TKQ592" s="163"/>
      <c r="TKR592" s="163"/>
      <c r="TKS592" s="163"/>
      <c r="TKT592" s="163"/>
      <c r="TKU592" s="163"/>
      <c r="TKV592" s="163"/>
      <c r="TKW592" s="163"/>
      <c r="TKX592" s="163"/>
      <c r="TKY592" s="163"/>
      <c r="TKZ592" s="163"/>
      <c r="TLA592" s="163"/>
      <c r="TLB592" s="163"/>
      <c r="TLC592" s="163"/>
      <c r="TLD592" s="163"/>
      <c r="TLE592" s="163"/>
      <c r="TLF592" s="163"/>
      <c r="TLG592" s="163"/>
      <c r="TLH592" s="163"/>
      <c r="TLI592" s="163"/>
      <c r="TLJ592" s="163"/>
      <c r="TLK592" s="163"/>
      <c r="TLL592" s="163"/>
      <c r="TLM592" s="163"/>
      <c r="TLN592" s="163"/>
      <c r="TLO592" s="163"/>
      <c r="TLP592" s="163"/>
      <c r="TLQ592" s="163"/>
      <c r="TLR592" s="163"/>
      <c r="TLS592" s="163"/>
      <c r="TLT592" s="163"/>
      <c r="TLU592" s="163"/>
      <c r="TLV592" s="163"/>
      <c r="TLW592" s="163"/>
      <c r="TLX592" s="163"/>
      <c r="TLY592" s="163"/>
      <c r="TLZ592" s="163"/>
      <c r="TMA592" s="163"/>
      <c r="TMB592" s="163"/>
      <c r="TMC592" s="163"/>
      <c r="TMD592" s="163"/>
      <c r="TME592" s="163"/>
      <c r="TMF592" s="163"/>
      <c r="TMG592" s="163"/>
      <c r="TMH592" s="163"/>
      <c r="TMI592" s="163"/>
      <c r="TMJ592" s="163"/>
      <c r="TMK592" s="163"/>
      <c r="TML592" s="163"/>
      <c r="TMM592" s="163"/>
      <c r="TMN592" s="163"/>
      <c r="TMO592" s="163"/>
      <c r="TMP592" s="163"/>
      <c r="TMQ592" s="163"/>
      <c r="TMR592" s="163"/>
      <c r="TMS592" s="163"/>
      <c r="TMT592" s="163"/>
      <c r="TMU592" s="163"/>
      <c r="TMV592" s="163"/>
      <c r="TMW592" s="163"/>
      <c r="TMX592" s="163"/>
      <c r="TMY592" s="163"/>
      <c r="TMZ592" s="163"/>
      <c r="TNA592" s="163"/>
      <c r="TNB592" s="163"/>
      <c r="TNC592" s="163"/>
      <c r="TND592" s="163"/>
      <c r="TNE592" s="163"/>
      <c r="TNF592" s="163"/>
      <c r="TNG592" s="163"/>
      <c r="TNH592" s="163"/>
      <c r="TNI592" s="163"/>
      <c r="TNJ592" s="163"/>
      <c r="TNK592" s="163"/>
      <c r="TNL592" s="163"/>
      <c r="TNM592" s="163"/>
      <c r="TNN592" s="163"/>
      <c r="TNO592" s="163"/>
      <c r="TNP592" s="163"/>
      <c r="TNQ592" s="163"/>
      <c r="TNR592" s="163"/>
      <c r="TNS592" s="163"/>
      <c r="TNT592" s="163"/>
      <c r="TNU592" s="163"/>
      <c r="TNV592" s="163"/>
      <c r="TNW592" s="163"/>
      <c r="TNX592" s="163"/>
      <c r="TNY592" s="163"/>
      <c r="TNZ592" s="163"/>
      <c r="TOA592" s="163"/>
      <c r="TOB592" s="163"/>
      <c r="TOC592" s="163"/>
      <c r="TOD592" s="163"/>
      <c r="TOE592" s="163"/>
      <c r="TOF592" s="163"/>
      <c r="TOG592" s="163"/>
      <c r="TOH592" s="163"/>
      <c r="TOI592" s="163"/>
      <c r="TOJ592" s="163"/>
      <c r="TOK592" s="163"/>
      <c r="TOL592" s="163"/>
      <c r="TOM592" s="163"/>
      <c r="TON592" s="163"/>
      <c r="TOO592" s="163"/>
      <c r="TOP592" s="163"/>
      <c r="TOQ592" s="163"/>
      <c r="TOR592" s="163"/>
      <c r="TOS592" s="163"/>
      <c r="TOT592" s="163"/>
      <c r="TOU592" s="163"/>
      <c r="TOV592" s="163"/>
      <c r="TOW592" s="163"/>
      <c r="TOX592" s="163"/>
      <c r="TOY592" s="163"/>
      <c r="TOZ592" s="163"/>
      <c r="TPA592" s="163"/>
      <c r="TPB592" s="163"/>
      <c r="TPC592" s="163"/>
      <c r="TPD592" s="163"/>
      <c r="TPE592" s="163"/>
      <c r="TPF592" s="163"/>
      <c r="TPG592" s="163"/>
      <c r="TPH592" s="163"/>
      <c r="TPI592" s="163"/>
      <c r="TPJ592" s="163"/>
      <c r="TPK592" s="163"/>
      <c r="TPL592" s="163"/>
      <c r="TPM592" s="163"/>
      <c r="TPN592" s="163"/>
      <c r="TPO592" s="163"/>
      <c r="TPP592" s="163"/>
      <c r="TPQ592" s="163"/>
      <c r="TPR592" s="163"/>
      <c r="TPS592" s="163"/>
      <c r="TPT592" s="163"/>
      <c r="TPU592" s="163"/>
      <c r="TPV592" s="163"/>
      <c r="TPW592" s="163"/>
      <c r="TPX592" s="163"/>
      <c r="TPY592" s="163"/>
      <c r="TPZ592" s="163"/>
      <c r="TQA592" s="163"/>
      <c r="TQB592" s="163"/>
      <c r="TQC592" s="163"/>
      <c r="TQD592" s="163"/>
      <c r="TQE592" s="163"/>
      <c r="TQF592" s="163"/>
      <c r="TQG592" s="163"/>
      <c r="TQH592" s="163"/>
      <c r="TQI592" s="163"/>
      <c r="TQJ592" s="163"/>
      <c r="TQK592" s="163"/>
      <c r="TQL592" s="163"/>
      <c r="TQM592" s="163"/>
      <c r="TQN592" s="163"/>
      <c r="TQO592" s="163"/>
      <c r="TQP592" s="163"/>
      <c r="TQQ592" s="163"/>
      <c r="TQR592" s="163"/>
      <c r="TQS592" s="163"/>
      <c r="TQT592" s="163"/>
      <c r="TQU592" s="163"/>
      <c r="TQV592" s="163"/>
      <c r="TQW592" s="163"/>
      <c r="TQX592" s="163"/>
      <c r="TQY592" s="163"/>
      <c r="TQZ592" s="163"/>
      <c r="TRA592" s="163"/>
      <c r="TRB592" s="163"/>
      <c r="TRC592" s="163"/>
      <c r="TRD592" s="163"/>
      <c r="TRE592" s="163"/>
      <c r="TRF592" s="163"/>
      <c r="TRG592" s="163"/>
      <c r="TRH592" s="163"/>
      <c r="TRI592" s="163"/>
      <c r="TRJ592" s="163"/>
      <c r="TRK592" s="163"/>
      <c r="TRL592" s="163"/>
      <c r="TRM592" s="163"/>
      <c r="TRN592" s="163"/>
      <c r="TRO592" s="163"/>
      <c r="TRP592" s="163"/>
      <c r="TRQ592" s="163"/>
      <c r="TRR592" s="163"/>
      <c r="TRS592" s="163"/>
      <c r="TRT592" s="163"/>
      <c r="TRU592" s="163"/>
      <c r="TRV592" s="163"/>
      <c r="TRW592" s="163"/>
      <c r="TRX592" s="163"/>
      <c r="TRY592" s="163"/>
      <c r="TRZ592" s="163"/>
      <c r="TSA592" s="163"/>
      <c r="TSB592" s="163"/>
      <c r="TSC592" s="163"/>
      <c r="TSD592" s="163"/>
      <c r="TSE592" s="163"/>
      <c r="TSF592" s="163"/>
      <c r="TSG592" s="163"/>
      <c r="TSH592" s="163"/>
      <c r="TSI592" s="163"/>
      <c r="TSJ592" s="163"/>
      <c r="TSK592" s="163"/>
      <c r="TSL592" s="163"/>
      <c r="TSM592" s="163"/>
      <c r="TSN592" s="163"/>
      <c r="TSO592" s="163"/>
      <c r="TSP592" s="163"/>
      <c r="TSQ592" s="163"/>
      <c r="TSR592" s="163"/>
      <c r="TSS592" s="163"/>
      <c r="TST592" s="163"/>
      <c r="TSU592" s="163"/>
      <c r="TSV592" s="163"/>
      <c r="TSW592" s="163"/>
      <c r="TSX592" s="163"/>
      <c r="TSY592" s="163"/>
      <c r="TSZ592" s="163"/>
      <c r="TTA592" s="163"/>
      <c r="TTB592" s="163"/>
      <c r="TTC592" s="163"/>
      <c r="TTD592" s="163"/>
      <c r="TTE592" s="163"/>
      <c r="TTF592" s="163"/>
      <c r="TTG592" s="163"/>
      <c r="TTH592" s="163"/>
      <c r="TTI592" s="163"/>
      <c r="TTJ592" s="163"/>
      <c r="TTK592" s="163"/>
      <c r="TTL592" s="163"/>
      <c r="TTM592" s="163"/>
      <c r="TTN592" s="163"/>
      <c r="TTO592" s="163"/>
      <c r="TTP592" s="163"/>
      <c r="TTQ592" s="163"/>
      <c r="TTR592" s="163"/>
      <c r="TTS592" s="163"/>
      <c r="TTT592" s="163"/>
      <c r="TTU592" s="163"/>
      <c r="TTV592" s="163"/>
      <c r="TTW592" s="163"/>
      <c r="TTX592" s="163"/>
      <c r="TTY592" s="163"/>
      <c r="TTZ592" s="163"/>
      <c r="TUA592" s="163"/>
      <c r="TUB592" s="163"/>
      <c r="TUC592" s="163"/>
      <c r="TUD592" s="163"/>
      <c r="TUE592" s="163"/>
      <c r="TUF592" s="163"/>
      <c r="TUG592" s="163"/>
      <c r="TUH592" s="163"/>
      <c r="TUI592" s="163"/>
      <c r="TUJ592" s="163"/>
      <c r="TUK592" s="163"/>
      <c r="TUL592" s="163"/>
      <c r="TUM592" s="163"/>
      <c r="TUN592" s="163"/>
      <c r="TUO592" s="163"/>
      <c r="TUP592" s="163"/>
      <c r="TUQ592" s="163"/>
      <c r="TUR592" s="163"/>
      <c r="TUS592" s="163"/>
      <c r="TUT592" s="163"/>
      <c r="TUU592" s="163"/>
      <c r="TUV592" s="163"/>
      <c r="TUW592" s="163"/>
      <c r="TUX592" s="163"/>
      <c r="TUY592" s="163"/>
      <c r="TUZ592" s="163"/>
      <c r="TVA592" s="163"/>
      <c r="TVB592" s="163"/>
      <c r="TVC592" s="163"/>
      <c r="TVD592" s="163"/>
      <c r="TVE592" s="163"/>
      <c r="TVF592" s="163"/>
      <c r="TVG592" s="163"/>
      <c r="TVH592" s="163"/>
      <c r="TVI592" s="163"/>
      <c r="TVJ592" s="163"/>
      <c r="TVK592" s="163"/>
      <c r="TVL592" s="163"/>
      <c r="TVM592" s="163"/>
      <c r="TVN592" s="163"/>
      <c r="TVO592" s="163"/>
      <c r="TVP592" s="163"/>
      <c r="TVQ592" s="163"/>
      <c r="TVR592" s="163"/>
      <c r="TVS592" s="163"/>
      <c r="TVT592" s="163"/>
      <c r="TVU592" s="163"/>
      <c r="TVV592" s="163"/>
      <c r="TVW592" s="163"/>
      <c r="TVX592" s="163"/>
      <c r="TVY592" s="163"/>
      <c r="TVZ592" s="163"/>
      <c r="TWA592" s="163"/>
      <c r="TWB592" s="163"/>
      <c r="TWC592" s="163"/>
      <c r="TWD592" s="163"/>
      <c r="TWE592" s="163"/>
      <c r="TWF592" s="163"/>
      <c r="TWG592" s="163"/>
      <c r="TWH592" s="163"/>
      <c r="TWI592" s="163"/>
      <c r="TWJ592" s="163"/>
      <c r="TWK592" s="163"/>
      <c r="TWL592" s="163"/>
      <c r="TWM592" s="163"/>
      <c r="TWN592" s="163"/>
      <c r="TWO592" s="163"/>
      <c r="TWP592" s="163"/>
      <c r="TWQ592" s="163"/>
      <c r="TWR592" s="163"/>
      <c r="TWS592" s="163"/>
      <c r="TWT592" s="163"/>
      <c r="TWU592" s="163"/>
      <c r="TWV592" s="163"/>
      <c r="TWW592" s="163"/>
      <c r="TWX592" s="163"/>
      <c r="TWY592" s="163"/>
      <c r="TWZ592" s="163"/>
      <c r="TXA592" s="163"/>
      <c r="TXB592" s="163"/>
      <c r="TXC592" s="163"/>
      <c r="TXD592" s="163"/>
      <c r="TXE592" s="163"/>
      <c r="TXF592" s="163"/>
      <c r="TXG592" s="163"/>
      <c r="TXH592" s="163"/>
      <c r="TXI592" s="163"/>
      <c r="TXJ592" s="163"/>
      <c r="TXK592" s="163"/>
      <c r="TXL592" s="163"/>
      <c r="TXM592" s="163"/>
      <c r="TXN592" s="163"/>
      <c r="TXO592" s="163"/>
      <c r="TXP592" s="163"/>
      <c r="TXQ592" s="163"/>
      <c r="TXR592" s="163"/>
      <c r="TXS592" s="163"/>
      <c r="TXT592" s="163"/>
      <c r="TXU592" s="163"/>
      <c r="TXV592" s="163"/>
      <c r="TXW592" s="163"/>
      <c r="TXX592" s="163"/>
      <c r="TXY592" s="163"/>
      <c r="TXZ592" s="163"/>
      <c r="TYA592" s="163"/>
      <c r="TYB592" s="163"/>
      <c r="TYC592" s="163"/>
      <c r="TYD592" s="163"/>
      <c r="TYE592" s="163"/>
      <c r="TYF592" s="163"/>
      <c r="TYG592" s="163"/>
      <c r="TYH592" s="163"/>
      <c r="TYI592" s="163"/>
      <c r="TYJ592" s="163"/>
      <c r="TYK592" s="163"/>
      <c r="TYL592" s="163"/>
      <c r="TYM592" s="163"/>
      <c r="TYN592" s="163"/>
      <c r="TYO592" s="163"/>
      <c r="TYP592" s="163"/>
      <c r="TYQ592" s="163"/>
      <c r="TYR592" s="163"/>
      <c r="TYS592" s="163"/>
      <c r="TYT592" s="163"/>
      <c r="TYU592" s="163"/>
      <c r="TYV592" s="163"/>
      <c r="TYW592" s="163"/>
      <c r="TYX592" s="163"/>
      <c r="TYY592" s="163"/>
      <c r="TYZ592" s="163"/>
      <c r="TZA592" s="163"/>
      <c r="TZB592" s="163"/>
      <c r="TZC592" s="163"/>
      <c r="TZD592" s="163"/>
      <c r="TZE592" s="163"/>
      <c r="TZF592" s="163"/>
      <c r="TZG592" s="163"/>
      <c r="TZH592" s="163"/>
      <c r="TZI592" s="163"/>
      <c r="TZJ592" s="163"/>
      <c r="TZK592" s="163"/>
      <c r="TZL592" s="163"/>
      <c r="TZM592" s="163"/>
      <c r="TZN592" s="163"/>
      <c r="TZO592" s="163"/>
      <c r="TZP592" s="163"/>
      <c r="TZQ592" s="163"/>
      <c r="TZR592" s="163"/>
      <c r="TZS592" s="163"/>
      <c r="TZT592" s="163"/>
      <c r="TZU592" s="163"/>
      <c r="TZV592" s="163"/>
      <c r="TZW592" s="163"/>
      <c r="TZX592" s="163"/>
      <c r="TZY592" s="163"/>
      <c r="TZZ592" s="163"/>
      <c r="UAA592" s="163"/>
      <c r="UAB592" s="163"/>
      <c r="UAC592" s="163"/>
      <c r="UAD592" s="163"/>
      <c r="UAE592" s="163"/>
      <c r="UAF592" s="163"/>
      <c r="UAG592" s="163"/>
      <c r="UAH592" s="163"/>
      <c r="UAI592" s="163"/>
      <c r="UAJ592" s="163"/>
      <c r="UAK592" s="163"/>
      <c r="UAL592" s="163"/>
      <c r="UAM592" s="163"/>
      <c r="UAN592" s="163"/>
      <c r="UAO592" s="163"/>
      <c r="UAP592" s="163"/>
      <c r="UAQ592" s="163"/>
      <c r="UAR592" s="163"/>
      <c r="UAS592" s="163"/>
      <c r="UAT592" s="163"/>
      <c r="UAU592" s="163"/>
      <c r="UAV592" s="163"/>
      <c r="UAW592" s="163"/>
      <c r="UAX592" s="163"/>
      <c r="UAY592" s="163"/>
      <c r="UAZ592" s="163"/>
      <c r="UBA592" s="163"/>
      <c r="UBB592" s="163"/>
      <c r="UBC592" s="163"/>
      <c r="UBD592" s="163"/>
      <c r="UBE592" s="163"/>
      <c r="UBF592" s="163"/>
      <c r="UBG592" s="163"/>
      <c r="UBH592" s="163"/>
      <c r="UBI592" s="163"/>
      <c r="UBJ592" s="163"/>
      <c r="UBK592" s="163"/>
      <c r="UBL592" s="163"/>
      <c r="UBM592" s="163"/>
      <c r="UBN592" s="163"/>
      <c r="UBO592" s="163"/>
      <c r="UBP592" s="163"/>
      <c r="UBQ592" s="163"/>
      <c r="UBR592" s="163"/>
      <c r="UBS592" s="163"/>
      <c r="UBT592" s="163"/>
      <c r="UBU592" s="163"/>
      <c r="UBV592" s="163"/>
      <c r="UBW592" s="163"/>
      <c r="UBX592" s="163"/>
      <c r="UBY592" s="163"/>
      <c r="UBZ592" s="163"/>
      <c r="UCA592" s="163"/>
      <c r="UCB592" s="163"/>
      <c r="UCC592" s="163"/>
      <c r="UCD592" s="163"/>
      <c r="UCE592" s="163"/>
      <c r="UCF592" s="163"/>
      <c r="UCG592" s="163"/>
      <c r="UCH592" s="163"/>
      <c r="UCI592" s="163"/>
      <c r="UCJ592" s="163"/>
      <c r="UCK592" s="163"/>
      <c r="UCL592" s="163"/>
      <c r="UCM592" s="163"/>
      <c r="UCN592" s="163"/>
      <c r="UCO592" s="163"/>
      <c r="UCP592" s="163"/>
      <c r="UCQ592" s="163"/>
      <c r="UCR592" s="163"/>
      <c r="UCS592" s="163"/>
      <c r="UCT592" s="163"/>
      <c r="UCU592" s="163"/>
      <c r="UCV592" s="163"/>
      <c r="UCW592" s="163"/>
      <c r="UCX592" s="163"/>
      <c r="UCY592" s="163"/>
      <c r="UCZ592" s="163"/>
      <c r="UDA592" s="163"/>
      <c r="UDB592" s="163"/>
      <c r="UDC592" s="163"/>
      <c r="UDD592" s="163"/>
      <c r="UDE592" s="163"/>
      <c r="UDF592" s="163"/>
      <c r="UDG592" s="163"/>
      <c r="UDH592" s="163"/>
      <c r="UDI592" s="163"/>
      <c r="UDJ592" s="163"/>
      <c r="UDK592" s="163"/>
      <c r="UDL592" s="163"/>
      <c r="UDM592" s="163"/>
      <c r="UDN592" s="163"/>
      <c r="UDO592" s="163"/>
      <c r="UDP592" s="163"/>
      <c r="UDQ592" s="163"/>
      <c r="UDR592" s="163"/>
      <c r="UDS592" s="163"/>
      <c r="UDT592" s="163"/>
      <c r="UDU592" s="163"/>
      <c r="UDV592" s="163"/>
      <c r="UDW592" s="163"/>
      <c r="UDX592" s="163"/>
      <c r="UDY592" s="163"/>
      <c r="UDZ592" s="163"/>
      <c r="UEA592" s="163"/>
      <c r="UEB592" s="163"/>
      <c r="UEC592" s="163"/>
      <c r="UED592" s="163"/>
      <c r="UEE592" s="163"/>
      <c r="UEF592" s="163"/>
      <c r="UEG592" s="163"/>
      <c r="UEH592" s="163"/>
      <c r="UEI592" s="163"/>
      <c r="UEJ592" s="163"/>
      <c r="UEK592" s="163"/>
      <c r="UEL592" s="163"/>
      <c r="UEM592" s="163"/>
      <c r="UEN592" s="163"/>
      <c r="UEO592" s="163"/>
      <c r="UEP592" s="163"/>
      <c r="UEQ592" s="163"/>
      <c r="UER592" s="163"/>
      <c r="UES592" s="163"/>
      <c r="UET592" s="163"/>
      <c r="UEU592" s="163"/>
      <c r="UEV592" s="163"/>
      <c r="UEW592" s="163"/>
      <c r="UEX592" s="163"/>
      <c r="UEY592" s="163"/>
      <c r="UEZ592" s="163"/>
      <c r="UFA592" s="163"/>
      <c r="UFB592" s="163"/>
      <c r="UFC592" s="163"/>
      <c r="UFD592" s="163"/>
      <c r="UFE592" s="163"/>
      <c r="UFF592" s="163"/>
      <c r="UFG592" s="163"/>
      <c r="UFH592" s="163"/>
      <c r="UFI592" s="163"/>
      <c r="UFJ592" s="163"/>
      <c r="UFK592" s="163"/>
      <c r="UFL592" s="163"/>
      <c r="UFM592" s="163"/>
      <c r="UFN592" s="163"/>
      <c r="UFO592" s="163"/>
      <c r="UFP592" s="163"/>
      <c r="UFQ592" s="163"/>
      <c r="UFR592" s="163"/>
      <c r="UFS592" s="163"/>
      <c r="UFT592" s="163"/>
      <c r="UFU592" s="163"/>
      <c r="UFV592" s="163"/>
      <c r="UFW592" s="163"/>
      <c r="UFX592" s="163"/>
      <c r="UFY592" s="163"/>
      <c r="UFZ592" s="163"/>
      <c r="UGA592" s="163"/>
      <c r="UGB592" s="163"/>
      <c r="UGC592" s="163"/>
      <c r="UGD592" s="163"/>
      <c r="UGE592" s="163"/>
      <c r="UGF592" s="163"/>
      <c r="UGG592" s="163"/>
      <c r="UGH592" s="163"/>
      <c r="UGI592" s="163"/>
      <c r="UGJ592" s="163"/>
      <c r="UGK592" s="163"/>
      <c r="UGL592" s="163"/>
      <c r="UGM592" s="163"/>
      <c r="UGN592" s="163"/>
      <c r="UGO592" s="163"/>
      <c r="UGP592" s="163"/>
      <c r="UGQ592" s="163"/>
      <c r="UGR592" s="163"/>
      <c r="UGS592" s="163"/>
      <c r="UGT592" s="163"/>
      <c r="UGU592" s="163"/>
      <c r="UGV592" s="163"/>
      <c r="UGW592" s="163"/>
      <c r="UGX592" s="163"/>
      <c r="UGY592" s="163"/>
      <c r="UGZ592" s="163"/>
      <c r="UHA592" s="163"/>
      <c r="UHB592" s="163"/>
      <c r="UHC592" s="163"/>
      <c r="UHD592" s="163"/>
      <c r="UHE592" s="163"/>
      <c r="UHF592" s="163"/>
      <c r="UHG592" s="163"/>
      <c r="UHH592" s="163"/>
      <c r="UHI592" s="163"/>
      <c r="UHJ592" s="163"/>
      <c r="UHK592" s="163"/>
      <c r="UHL592" s="163"/>
      <c r="UHM592" s="163"/>
      <c r="UHN592" s="163"/>
      <c r="UHO592" s="163"/>
      <c r="UHP592" s="163"/>
      <c r="UHQ592" s="163"/>
      <c r="UHR592" s="163"/>
      <c r="UHS592" s="163"/>
      <c r="UHT592" s="163"/>
      <c r="UHU592" s="163"/>
      <c r="UHV592" s="163"/>
      <c r="UHW592" s="163"/>
      <c r="UHX592" s="163"/>
      <c r="UHY592" s="163"/>
      <c r="UHZ592" s="163"/>
      <c r="UIA592" s="163"/>
      <c r="UIB592" s="163"/>
      <c r="UIC592" s="163"/>
      <c r="UID592" s="163"/>
      <c r="UIE592" s="163"/>
      <c r="UIF592" s="163"/>
      <c r="UIG592" s="163"/>
      <c r="UIH592" s="163"/>
      <c r="UII592" s="163"/>
      <c r="UIJ592" s="163"/>
      <c r="UIK592" s="163"/>
      <c r="UIL592" s="163"/>
      <c r="UIM592" s="163"/>
      <c r="UIN592" s="163"/>
      <c r="UIO592" s="163"/>
      <c r="UIP592" s="163"/>
      <c r="UIQ592" s="163"/>
      <c r="UIR592" s="163"/>
      <c r="UIS592" s="163"/>
      <c r="UIT592" s="163"/>
      <c r="UIU592" s="163"/>
      <c r="UIV592" s="163"/>
      <c r="UIW592" s="163"/>
      <c r="UIX592" s="163"/>
      <c r="UIY592" s="163"/>
      <c r="UIZ592" s="163"/>
      <c r="UJA592" s="163"/>
      <c r="UJB592" s="163"/>
      <c r="UJC592" s="163"/>
      <c r="UJD592" s="163"/>
      <c r="UJE592" s="163"/>
      <c r="UJF592" s="163"/>
      <c r="UJG592" s="163"/>
      <c r="UJH592" s="163"/>
      <c r="UJI592" s="163"/>
      <c r="UJJ592" s="163"/>
      <c r="UJK592" s="163"/>
      <c r="UJL592" s="163"/>
      <c r="UJM592" s="163"/>
      <c r="UJN592" s="163"/>
      <c r="UJO592" s="163"/>
      <c r="UJP592" s="163"/>
      <c r="UJQ592" s="163"/>
      <c r="UJR592" s="163"/>
      <c r="UJS592" s="163"/>
      <c r="UJT592" s="163"/>
      <c r="UJU592" s="163"/>
      <c r="UJV592" s="163"/>
      <c r="UJW592" s="163"/>
      <c r="UJX592" s="163"/>
      <c r="UJY592" s="163"/>
      <c r="UJZ592" s="163"/>
      <c r="UKA592" s="163"/>
      <c r="UKB592" s="163"/>
      <c r="UKC592" s="163"/>
      <c r="UKD592" s="163"/>
      <c r="UKE592" s="163"/>
      <c r="UKF592" s="163"/>
      <c r="UKG592" s="163"/>
      <c r="UKH592" s="163"/>
      <c r="UKI592" s="163"/>
      <c r="UKJ592" s="163"/>
      <c r="UKK592" s="163"/>
      <c r="UKL592" s="163"/>
      <c r="UKM592" s="163"/>
      <c r="UKN592" s="163"/>
      <c r="UKO592" s="163"/>
      <c r="UKP592" s="163"/>
      <c r="UKQ592" s="163"/>
      <c r="UKR592" s="163"/>
      <c r="UKS592" s="163"/>
      <c r="UKT592" s="163"/>
      <c r="UKU592" s="163"/>
      <c r="UKV592" s="163"/>
      <c r="UKW592" s="163"/>
      <c r="UKX592" s="163"/>
      <c r="UKY592" s="163"/>
      <c r="UKZ592" s="163"/>
      <c r="ULA592" s="163"/>
      <c r="ULB592" s="163"/>
      <c r="ULC592" s="163"/>
      <c r="ULD592" s="163"/>
      <c r="ULE592" s="163"/>
      <c r="ULF592" s="163"/>
      <c r="ULG592" s="163"/>
      <c r="ULH592" s="163"/>
      <c r="ULI592" s="163"/>
      <c r="ULJ592" s="163"/>
      <c r="ULK592" s="163"/>
      <c r="ULL592" s="163"/>
      <c r="ULM592" s="163"/>
      <c r="ULN592" s="163"/>
      <c r="ULO592" s="163"/>
      <c r="ULP592" s="163"/>
      <c r="ULQ592" s="163"/>
      <c r="ULR592" s="163"/>
      <c r="ULS592" s="163"/>
      <c r="ULT592" s="163"/>
      <c r="ULU592" s="163"/>
      <c r="ULV592" s="163"/>
      <c r="ULW592" s="163"/>
      <c r="ULX592" s="163"/>
      <c r="ULY592" s="163"/>
      <c r="ULZ592" s="163"/>
      <c r="UMA592" s="163"/>
      <c r="UMB592" s="163"/>
      <c r="UMC592" s="163"/>
      <c r="UMD592" s="163"/>
      <c r="UME592" s="163"/>
      <c r="UMF592" s="163"/>
      <c r="UMG592" s="163"/>
      <c r="UMH592" s="163"/>
      <c r="UMI592" s="163"/>
      <c r="UMJ592" s="163"/>
      <c r="UMK592" s="163"/>
      <c r="UML592" s="163"/>
      <c r="UMM592" s="163"/>
      <c r="UMN592" s="163"/>
      <c r="UMO592" s="163"/>
      <c r="UMP592" s="163"/>
      <c r="UMQ592" s="163"/>
      <c r="UMR592" s="163"/>
      <c r="UMS592" s="163"/>
      <c r="UMT592" s="163"/>
      <c r="UMU592" s="163"/>
      <c r="UMV592" s="163"/>
      <c r="UMW592" s="163"/>
      <c r="UMX592" s="163"/>
      <c r="UMY592" s="163"/>
      <c r="UMZ592" s="163"/>
      <c r="UNA592" s="163"/>
      <c r="UNB592" s="163"/>
      <c r="UNC592" s="163"/>
      <c r="UND592" s="163"/>
      <c r="UNE592" s="163"/>
      <c r="UNF592" s="163"/>
      <c r="UNG592" s="163"/>
      <c r="UNH592" s="163"/>
      <c r="UNI592" s="163"/>
      <c r="UNJ592" s="163"/>
      <c r="UNK592" s="163"/>
      <c r="UNL592" s="163"/>
      <c r="UNM592" s="163"/>
      <c r="UNN592" s="163"/>
      <c r="UNO592" s="163"/>
      <c r="UNP592" s="163"/>
      <c r="UNQ592" s="163"/>
      <c r="UNR592" s="163"/>
      <c r="UNS592" s="163"/>
      <c r="UNT592" s="163"/>
      <c r="UNU592" s="163"/>
      <c r="UNV592" s="163"/>
      <c r="UNW592" s="163"/>
      <c r="UNX592" s="163"/>
      <c r="UNY592" s="163"/>
      <c r="UNZ592" s="163"/>
      <c r="UOA592" s="163"/>
      <c r="UOB592" s="163"/>
      <c r="UOC592" s="163"/>
      <c r="UOD592" s="163"/>
      <c r="UOE592" s="163"/>
      <c r="UOF592" s="163"/>
      <c r="UOG592" s="163"/>
      <c r="UOH592" s="163"/>
      <c r="UOI592" s="163"/>
      <c r="UOJ592" s="163"/>
      <c r="UOK592" s="163"/>
      <c r="UOL592" s="163"/>
      <c r="UOM592" s="163"/>
      <c r="UON592" s="163"/>
      <c r="UOO592" s="163"/>
      <c r="UOP592" s="163"/>
      <c r="UOQ592" s="163"/>
      <c r="UOR592" s="163"/>
      <c r="UOS592" s="163"/>
      <c r="UOT592" s="163"/>
      <c r="UOU592" s="163"/>
      <c r="UOV592" s="163"/>
      <c r="UOW592" s="163"/>
      <c r="UOX592" s="163"/>
      <c r="UOY592" s="163"/>
      <c r="UOZ592" s="163"/>
      <c r="UPA592" s="163"/>
      <c r="UPB592" s="163"/>
      <c r="UPC592" s="163"/>
      <c r="UPD592" s="163"/>
      <c r="UPE592" s="163"/>
      <c r="UPF592" s="163"/>
      <c r="UPG592" s="163"/>
      <c r="UPH592" s="163"/>
      <c r="UPI592" s="163"/>
      <c r="UPJ592" s="163"/>
      <c r="UPK592" s="163"/>
      <c r="UPL592" s="163"/>
      <c r="UPM592" s="163"/>
      <c r="UPN592" s="163"/>
      <c r="UPO592" s="163"/>
      <c r="UPP592" s="163"/>
      <c r="UPQ592" s="163"/>
      <c r="UPR592" s="163"/>
      <c r="UPS592" s="163"/>
      <c r="UPT592" s="163"/>
      <c r="UPU592" s="163"/>
      <c r="UPV592" s="163"/>
      <c r="UPW592" s="163"/>
      <c r="UPX592" s="163"/>
      <c r="UPY592" s="163"/>
      <c r="UPZ592" s="163"/>
      <c r="UQA592" s="163"/>
      <c r="UQB592" s="163"/>
      <c r="UQC592" s="163"/>
      <c r="UQD592" s="163"/>
      <c r="UQE592" s="163"/>
      <c r="UQF592" s="163"/>
      <c r="UQG592" s="163"/>
      <c r="UQH592" s="163"/>
      <c r="UQI592" s="163"/>
      <c r="UQJ592" s="163"/>
      <c r="UQK592" s="163"/>
      <c r="UQL592" s="163"/>
      <c r="UQM592" s="163"/>
      <c r="UQN592" s="163"/>
      <c r="UQO592" s="163"/>
      <c r="UQP592" s="163"/>
      <c r="UQQ592" s="163"/>
      <c r="UQR592" s="163"/>
      <c r="UQS592" s="163"/>
      <c r="UQT592" s="163"/>
      <c r="UQU592" s="163"/>
      <c r="UQV592" s="163"/>
      <c r="UQW592" s="163"/>
      <c r="UQX592" s="163"/>
      <c r="UQY592" s="163"/>
      <c r="UQZ592" s="163"/>
      <c r="URA592" s="163"/>
      <c r="URB592" s="163"/>
      <c r="URC592" s="163"/>
      <c r="URD592" s="163"/>
      <c r="URE592" s="163"/>
      <c r="URF592" s="163"/>
      <c r="URG592" s="163"/>
      <c r="URH592" s="163"/>
      <c r="URI592" s="163"/>
      <c r="URJ592" s="163"/>
      <c r="URK592" s="163"/>
      <c r="URL592" s="163"/>
      <c r="URM592" s="163"/>
      <c r="URN592" s="163"/>
      <c r="URO592" s="163"/>
      <c r="URP592" s="163"/>
      <c r="URQ592" s="163"/>
      <c r="URR592" s="163"/>
      <c r="URS592" s="163"/>
      <c r="URT592" s="163"/>
      <c r="URU592" s="163"/>
      <c r="URV592" s="163"/>
      <c r="URW592" s="163"/>
      <c r="URX592" s="163"/>
      <c r="URY592" s="163"/>
      <c r="URZ592" s="163"/>
      <c r="USA592" s="163"/>
      <c r="USB592" s="163"/>
      <c r="USC592" s="163"/>
      <c r="USD592" s="163"/>
      <c r="USE592" s="163"/>
      <c r="USF592" s="163"/>
      <c r="USG592" s="163"/>
      <c r="USH592" s="163"/>
      <c r="USI592" s="163"/>
      <c r="USJ592" s="163"/>
      <c r="USK592" s="163"/>
      <c r="USL592" s="163"/>
      <c r="USM592" s="163"/>
      <c r="USN592" s="163"/>
      <c r="USO592" s="163"/>
      <c r="USP592" s="163"/>
      <c r="USQ592" s="163"/>
      <c r="USR592" s="163"/>
      <c r="USS592" s="163"/>
      <c r="UST592" s="163"/>
      <c r="USU592" s="163"/>
      <c r="USV592" s="163"/>
      <c r="USW592" s="163"/>
      <c r="USX592" s="163"/>
      <c r="USY592" s="163"/>
      <c r="USZ592" s="163"/>
      <c r="UTA592" s="163"/>
      <c r="UTB592" s="163"/>
      <c r="UTC592" s="163"/>
      <c r="UTD592" s="163"/>
      <c r="UTE592" s="163"/>
      <c r="UTF592" s="163"/>
      <c r="UTG592" s="163"/>
      <c r="UTH592" s="163"/>
      <c r="UTI592" s="163"/>
      <c r="UTJ592" s="163"/>
      <c r="UTK592" s="163"/>
      <c r="UTL592" s="163"/>
      <c r="UTM592" s="163"/>
      <c r="UTN592" s="163"/>
      <c r="UTO592" s="163"/>
      <c r="UTP592" s="163"/>
      <c r="UTQ592" s="163"/>
      <c r="UTR592" s="163"/>
      <c r="UTS592" s="163"/>
      <c r="UTT592" s="163"/>
      <c r="UTU592" s="163"/>
      <c r="UTV592" s="163"/>
      <c r="UTW592" s="163"/>
      <c r="UTX592" s="163"/>
      <c r="UTY592" s="163"/>
      <c r="UTZ592" s="163"/>
      <c r="UUA592" s="163"/>
      <c r="UUB592" s="163"/>
      <c r="UUC592" s="163"/>
      <c r="UUD592" s="163"/>
      <c r="UUE592" s="163"/>
      <c r="UUF592" s="163"/>
      <c r="UUG592" s="163"/>
      <c r="UUH592" s="163"/>
      <c r="UUI592" s="163"/>
      <c r="UUJ592" s="163"/>
      <c r="UUK592" s="163"/>
      <c r="UUL592" s="163"/>
      <c r="UUM592" s="163"/>
      <c r="UUN592" s="163"/>
      <c r="UUO592" s="163"/>
      <c r="UUP592" s="163"/>
      <c r="UUQ592" s="163"/>
      <c r="UUR592" s="163"/>
      <c r="UUS592" s="163"/>
      <c r="UUT592" s="163"/>
      <c r="UUU592" s="163"/>
      <c r="UUV592" s="163"/>
      <c r="UUW592" s="163"/>
      <c r="UUX592" s="163"/>
      <c r="UUY592" s="163"/>
      <c r="UUZ592" s="163"/>
      <c r="UVA592" s="163"/>
      <c r="UVB592" s="163"/>
      <c r="UVC592" s="163"/>
      <c r="UVD592" s="163"/>
      <c r="UVE592" s="163"/>
      <c r="UVF592" s="163"/>
      <c r="UVG592" s="163"/>
      <c r="UVH592" s="163"/>
      <c r="UVI592" s="163"/>
      <c r="UVJ592" s="163"/>
      <c r="UVK592" s="163"/>
      <c r="UVL592" s="163"/>
      <c r="UVM592" s="163"/>
      <c r="UVN592" s="163"/>
      <c r="UVO592" s="163"/>
      <c r="UVP592" s="163"/>
      <c r="UVQ592" s="163"/>
      <c r="UVR592" s="163"/>
      <c r="UVS592" s="163"/>
      <c r="UVT592" s="163"/>
      <c r="UVU592" s="163"/>
      <c r="UVV592" s="163"/>
      <c r="UVW592" s="163"/>
      <c r="UVX592" s="163"/>
      <c r="UVY592" s="163"/>
      <c r="UVZ592" s="163"/>
      <c r="UWA592" s="163"/>
      <c r="UWB592" s="163"/>
      <c r="UWC592" s="163"/>
      <c r="UWD592" s="163"/>
      <c r="UWE592" s="163"/>
      <c r="UWF592" s="163"/>
      <c r="UWG592" s="163"/>
      <c r="UWH592" s="163"/>
      <c r="UWI592" s="163"/>
      <c r="UWJ592" s="163"/>
      <c r="UWK592" s="163"/>
      <c r="UWL592" s="163"/>
      <c r="UWM592" s="163"/>
      <c r="UWN592" s="163"/>
      <c r="UWO592" s="163"/>
      <c r="UWP592" s="163"/>
      <c r="UWQ592" s="163"/>
      <c r="UWR592" s="163"/>
      <c r="UWS592" s="163"/>
      <c r="UWT592" s="163"/>
      <c r="UWU592" s="163"/>
      <c r="UWV592" s="163"/>
      <c r="UWW592" s="163"/>
      <c r="UWX592" s="163"/>
      <c r="UWY592" s="163"/>
      <c r="UWZ592" s="163"/>
      <c r="UXA592" s="163"/>
      <c r="UXB592" s="163"/>
      <c r="UXC592" s="163"/>
      <c r="UXD592" s="163"/>
      <c r="UXE592" s="163"/>
      <c r="UXF592" s="163"/>
      <c r="UXG592" s="163"/>
      <c r="UXH592" s="163"/>
      <c r="UXI592" s="163"/>
      <c r="UXJ592" s="163"/>
      <c r="UXK592" s="163"/>
      <c r="UXL592" s="163"/>
      <c r="UXM592" s="163"/>
      <c r="UXN592" s="163"/>
      <c r="UXO592" s="163"/>
      <c r="UXP592" s="163"/>
      <c r="UXQ592" s="163"/>
      <c r="UXR592" s="163"/>
      <c r="UXS592" s="163"/>
      <c r="UXT592" s="163"/>
      <c r="UXU592" s="163"/>
      <c r="UXV592" s="163"/>
      <c r="UXW592" s="163"/>
      <c r="UXX592" s="163"/>
      <c r="UXY592" s="163"/>
      <c r="UXZ592" s="163"/>
      <c r="UYA592" s="163"/>
      <c r="UYB592" s="163"/>
      <c r="UYC592" s="163"/>
      <c r="UYD592" s="163"/>
      <c r="UYE592" s="163"/>
      <c r="UYF592" s="163"/>
      <c r="UYG592" s="163"/>
      <c r="UYH592" s="163"/>
      <c r="UYI592" s="163"/>
      <c r="UYJ592" s="163"/>
      <c r="UYK592" s="163"/>
      <c r="UYL592" s="163"/>
      <c r="UYM592" s="163"/>
      <c r="UYN592" s="163"/>
      <c r="UYO592" s="163"/>
      <c r="UYP592" s="163"/>
      <c r="UYQ592" s="163"/>
      <c r="UYR592" s="163"/>
      <c r="UYS592" s="163"/>
      <c r="UYT592" s="163"/>
      <c r="UYU592" s="163"/>
      <c r="UYV592" s="163"/>
      <c r="UYW592" s="163"/>
      <c r="UYX592" s="163"/>
      <c r="UYY592" s="163"/>
      <c r="UYZ592" s="163"/>
      <c r="UZA592" s="163"/>
      <c r="UZB592" s="163"/>
      <c r="UZC592" s="163"/>
      <c r="UZD592" s="163"/>
      <c r="UZE592" s="163"/>
      <c r="UZF592" s="163"/>
      <c r="UZG592" s="163"/>
      <c r="UZH592" s="163"/>
      <c r="UZI592" s="163"/>
      <c r="UZJ592" s="163"/>
      <c r="UZK592" s="163"/>
      <c r="UZL592" s="163"/>
      <c r="UZM592" s="163"/>
      <c r="UZN592" s="163"/>
      <c r="UZO592" s="163"/>
      <c r="UZP592" s="163"/>
      <c r="UZQ592" s="163"/>
      <c r="UZR592" s="163"/>
      <c r="UZS592" s="163"/>
      <c r="UZT592" s="163"/>
      <c r="UZU592" s="163"/>
      <c r="UZV592" s="163"/>
      <c r="UZW592" s="163"/>
      <c r="UZX592" s="163"/>
      <c r="UZY592" s="163"/>
      <c r="UZZ592" s="163"/>
      <c r="VAA592" s="163"/>
      <c r="VAB592" s="163"/>
      <c r="VAC592" s="163"/>
      <c r="VAD592" s="163"/>
      <c r="VAE592" s="163"/>
      <c r="VAF592" s="163"/>
      <c r="VAG592" s="163"/>
      <c r="VAH592" s="163"/>
      <c r="VAI592" s="163"/>
      <c r="VAJ592" s="163"/>
      <c r="VAK592" s="163"/>
      <c r="VAL592" s="163"/>
      <c r="VAM592" s="163"/>
      <c r="VAN592" s="163"/>
      <c r="VAO592" s="163"/>
      <c r="VAP592" s="163"/>
      <c r="VAQ592" s="163"/>
      <c r="VAR592" s="163"/>
      <c r="VAS592" s="163"/>
      <c r="VAT592" s="163"/>
      <c r="VAU592" s="163"/>
      <c r="VAV592" s="163"/>
      <c r="VAW592" s="163"/>
      <c r="VAX592" s="163"/>
      <c r="VAY592" s="163"/>
      <c r="VAZ592" s="163"/>
      <c r="VBA592" s="163"/>
      <c r="VBB592" s="163"/>
      <c r="VBC592" s="163"/>
      <c r="VBD592" s="163"/>
      <c r="VBE592" s="163"/>
      <c r="VBF592" s="163"/>
      <c r="VBG592" s="163"/>
      <c r="VBH592" s="163"/>
      <c r="VBI592" s="163"/>
      <c r="VBJ592" s="163"/>
      <c r="VBK592" s="163"/>
      <c r="VBL592" s="163"/>
      <c r="VBM592" s="163"/>
      <c r="VBN592" s="163"/>
      <c r="VBO592" s="163"/>
      <c r="VBP592" s="163"/>
      <c r="VBQ592" s="163"/>
      <c r="VBR592" s="163"/>
      <c r="VBS592" s="163"/>
      <c r="VBT592" s="163"/>
      <c r="VBU592" s="163"/>
      <c r="VBV592" s="163"/>
      <c r="VBW592" s="163"/>
      <c r="VBX592" s="163"/>
      <c r="VBY592" s="163"/>
      <c r="VBZ592" s="163"/>
      <c r="VCA592" s="163"/>
      <c r="VCB592" s="163"/>
      <c r="VCC592" s="163"/>
      <c r="VCD592" s="163"/>
      <c r="VCE592" s="163"/>
      <c r="VCF592" s="163"/>
      <c r="VCG592" s="163"/>
      <c r="VCH592" s="163"/>
      <c r="VCI592" s="163"/>
      <c r="VCJ592" s="163"/>
      <c r="VCK592" s="163"/>
      <c r="VCL592" s="163"/>
      <c r="VCM592" s="163"/>
      <c r="VCN592" s="163"/>
      <c r="VCO592" s="163"/>
      <c r="VCP592" s="163"/>
      <c r="VCQ592" s="163"/>
      <c r="VCR592" s="163"/>
      <c r="VCS592" s="163"/>
      <c r="VCT592" s="163"/>
      <c r="VCU592" s="163"/>
      <c r="VCV592" s="163"/>
      <c r="VCW592" s="163"/>
      <c r="VCX592" s="163"/>
      <c r="VCY592" s="163"/>
      <c r="VCZ592" s="163"/>
      <c r="VDA592" s="163"/>
      <c r="VDB592" s="163"/>
      <c r="VDC592" s="163"/>
      <c r="VDD592" s="163"/>
      <c r="VDE592" s="163"/>
      <c r="VDF592" s="163"/>
      <c r="VDG592" s="163"/>
      <c r="VDH592" s="163"/>
      <c r="VDI592" s="163"/>
      <c r="VDJ592" s="163"/>
      <c r="VDK592" s="163"/>
      <c r="VDL592" s="163"/>
      <c r="VDM592" s="163"/>
      <c r="VDN592" s="163"/>
      <c r="VDO592" s="163"/>
      <c r="VDP592" s="163"/>
      <c r="VDQ592" s="163"/>
      <c r="VDR592" s="163"/>
      <c r="VDS592" s="163"/>
      <c r="VDT592" s="163"/>
      <c r="VDU592" s="163"/>
      <c r="VDV592" s="163"/>
      <c r="VDW592" s="163"/>
      <c r="VDX592" s="163"/>
      <c r="VDY592" s="163"/>
      <c r="VDZ592" s="163"/>
      <c r="VEA592" s="163"/>
      <c r="VEB592" s="163"/>
      <c r="VEC592" s="163"/>
      <c r="VED592" s="163"/>
      <c r="VEE592" s="163"/>
      <c r="VEF592" s="163"/>
      <c r="VEG592" s="163"/>
      <c r="VEH592" s="163"/>
      <c r="VEI592" s="163"/>
      <c r="VEJ592" s="163"/>
      <c r="VEK592" s="163"/>
      <c r="VEL592" s="163"/>
      <c r="VEM592" s="163"/>
      <c r="VEN592" s="163"/>
      <c r="VEO592" s="163"/>
      <c r="VEP592" s="163"/>
      <c r="VEQ592" s="163"/>
      <c r="VER592" s="163"/>
      <c r="VES592" s="163"/>
      <c r="VET592" s="163"/>
      <c r="VEU592" s="163"/>
      <c r="VEV592" s="163"/>
      <c r="VEW592" s="163"/>
      <c r="VEX592" s="163"/>
      <c r="VEY592" s="163"/>
      <c r="VEZ592" s="163"/>
      <c r="VFA592" s="163"/>
      <c r="VFB592" s="163"/>
      <c r="VFC592" s="163"/>
      <c r="VFD592" s="163"/>
      <c r="VFE592" s="163"/>
      <c r="VFF592" s="163"/>
      <c r="VFG592" s="163"/>
      <c r="VFH592" s="163"/>
      <c r="VFI592" s="163"/>
      <c r="VFJ592" s="163"/>
      <c r="VFK592" s="163"/>
      <c r="VFL592" s="163"/>
      <c r="VFM592" s="163"/>
      <c r="VFN592" s="163"/>
      <c r="VFO592" s="163"/>
      <c r="VFP592" s="163"/>
      <c r="VFQ592" s="163"/>
      <c r="VFR592" s="163"/>
      <c r="VFS592" s="163"/>
      <c r="VFT592" s="163"/>
      <c r="VFU592" s="163"/>
      <c r="VFV592" s="163"/>
      <c r="VFW592" s="163"/>
      <c r="VFX592" s="163"/>
      <c r="VFY592" s="163"/>
      <c r="VFZ592" s="163"/>
      <c r="VGA592" s="163"/>
      <c r="VGB592" s="163"/>
      <c r="VGC592" s="163"/>
      <c r="VGD592" s="163"/>
      <c r="VGE592" s="163"/>
      <c r="VGF592" s="163"/>
      <c r="VGG592" s="163"/>
      <c r="VGH592" s="163"/>
      <c r="VGI592" s="163"/>
      <c r="VGJ592" s="163"/>
      <c r="VGK592" s="163"/>
      <c r="VGL592" s="163"/>
      <c r="VGM592" s="163"/>
      <c r="VGN592" s="163"/>
      <c r="VGO592" s="163"/>
      <c r="VGP592" s="163"/>
      <c r="VGQ592" s="163"/>
      <c r="VGR592" s="163"/>
      <c r="VGS592" s="163"/>
      <c r="VGT592" s="163"/>
      <c r="VGU592" s="163"/>
      <c r="VGV592" s="163"/>
      <c r="VGW592" s="163"/>
      <c r="VGX592" s="163"/>
      <c r="VGY592" s="163"/>
      <c r="VGZ592" s="163"/>
      <c r="VHA592" s="163"/>
      <c r="VHB592" s="163"/>
      <c r="VHC592" s="163"/>
      <c r="VHD592" s="163"/>
      <c r="VHE592" s="163"/>
      <c r="VHF592" s="163"/>
      <c r="VHG592" s="163"/>
      <c r="VHH592" s="163"/>
      <c r="VHI592" s="163"/>
      <c r="VHJ592" s="163"/>
      <c r="VHK592" s="163"/>
      <c r="VHL592" s="163"/>
      <c r="VHM592" s="163"/>
      <c r="VHN592" s="163"/>
      <c r="VHO592" s="163"/>
      <c r="VHP592" s="163"/>
      <c r="VHQ592" s="163"/>
      <c r="VHR592" s="163"/>
      <c r="VHS592" s="163"/>
      <c r="VHT592" s="163"/>
      <c r="VHU592" s="163"/>
      <c r="VHV592" s="163"/>
      <c r="VHW592" s="163"/>
      <c r="VHX592" s="163"/>
      <c r="VHY592" s="163"/>
      <c r="VHZ592" s="163"/>
      <c r="VIA592" s="163"/>
      <c r="VIB592" s="163"/>
      <c r="VIC592" s="163"/>
      <c r="VID592" s="163"/>
      <c r="VIE592" s="163"/>
      <c r="VIF592" s="163"/>
      <c r="VIG592" s="163"/>
      <c r="VIH592" s="163"/>
      <c r="VII592" s="163"/>
      <c r="VIJ592" s="163"/>
      <c r="VIK592" s="163"/>
      <c r="VIL592" s="163"/>
      <c r="VIM592" s="163"/>
      <c r="VIN592" s="163"/>
      <c r="VIO592" s="163"/>
      <c r="VIP592" s="163"/>
      <c r="VIQ592" s="163"/>
      <c r="VIR592" s="163"/>
      <c r="VIS592" s="163"/>
      <c r="VIT592" s="163"/>
      <c r="VIU592" s="163"/>
      <c r="VIV592" s="163"/>
      <c r="VIW592" s="163"/>
      <c r="VIX592" s="163"/>
      <c r="VIY592" s="163"/>
      <c r="VIZ592" s="163"/>
      <c r="VJA592" s="163"/>
      <c r="VJB592" s="163"/>
      <c r="VJC592" s="163"/>
      <c r="VJD592" s="163"/>
      <c r="VJE592" s="163"/>
      <c r="VJF592" s="163"/>
      <c r="VJG592" s="163"/>
      <c r="VJH592" s="163"/>
      <c r="VJI592" s="163"/>
      <c r="VJJ592" s="163"/>
      <c r="VJK592" s="163"/>
      <c r="VJL592" s="163"/>
      <c r="VJM592" s="163"/>
      <c r="VJN592" s="163"/>
      <c r="VJO592" s="163"/>
      <c r="VJP592" s="163"/>
      <c r="VJQ592" s="163"/>
      <c r="VJR592" s="163"/>
      <c r="VJS592" s="163"/>
      <c r="VJT592" s="163"/>
      <c r="VJU592" s="163"/>
      <c r="VJV592" s="163"/>
      <c r="VJW592" s="163"/>
      <c r="VJX592" s="163"/>
      <c r="VJY592" s="163"/>
      <c r="VJZ592" s="163"/>
      <c r="VKA592" s="163"/>
      <c r="VKB592" s="163"/>
      <c r="VKC592" s="163"/>
      <c r="VKD592" s="163"/>
      <c r="VKE592" s="163"/>
      <c r="VKF592" s="163"/>
      <c r="VKG592" s="163"/>
      <c r="VKH592" s="163"/>
      <c r="VKI592" s="163"/>
      <c r="VKJ592" s="163"/>
      <c r="VKK592" s="163"/>
      <c r="VKL592" s="163"/>
      <c r="VKM592" s="163"/>
      <c r="VKN592" s="163"/>
      <c r="VKO592" s="163"/>
      <c r="VKP592" s="163"/>
      <c r="VKQ592" s="163"/>
      <c r="VKR592" s="163"/>
      <c r="VKS592" s="163"/>
      <c r="VKT592" s="163"/>
      <c r="VKU592" s="163"/>
      <c r="VKV592" s="163"/>
      <c r="VKW592" s="163"/>
      <c r="VKX592" s="163"/>
      <c r="VKY592" s="163"/>
      <c r="VKZ592" s="163"/>
      <c r="VLA592" s="163"/>
      <c r="VLB592" s="163"/>
      <c r="VLC592" s="163"/>
      <c r="VLD592" s="163"/>
      <c r="VLE592" s="163"/>
      <c r="VLF592" s="163"/>
      <c r="VLG592" s="163"/>
      <c r="VLH592" s="163"/>
      <c r="VLI592" s="163"/>
      <c r="VLJ592" s="163"/>
      <c r="VLK592" s="163"/>
      <c r="VLL592" s="163"/>
      <c r="VLM592" s="163"/>
      <c r="VLN592" s="163"/>
      <c r="VLO592" s="163"/>
      <c r="VLP592" s="163"/>
      <c r="VLQ592" s="163"/>
      <c r="VLR592" s="163"/>
      <c r="VLS592" s="163"/>
      <c r="VLT592" s="163"/>
      <c r="VLU592" s="163"/>
      <c r="VLV592" s="163"/>
      <c r="VLW592" s="163"/>
      <c r="VLX592" s="163"/>
      <c r="VLY592" s="163"/>
      <c r="VLZ592" s="163"/>
      <c r="VMA592" s="163"/>
      <c r="VMB592" s="163"/>
      <c r="VMC592" s="163"/>
      <c r="VMD592" s="163"/>
      <c r="VME592" s="163"/>
      <c r="VMF592" s="163"/>
      <c r="VMG592" s="163"/>
      <c r="VMH592" s="163"/>
      <c r="VMI592" s="163"/>
      <c r="VMJ592" s="163"/>
      <c r="VMK592" s="163"/>
      <c r="VML592" s="163"/>
      <c r="VMM592" s="163"/>
      <c r="VMN592" s="163"/>
      <c r="VMO592" s="163"/>
      <c r="VMP592" s="163"/>
      <c r="VMQ592" s="163"/>
      <c r="VMR592" s="163"/>
      <c r="VMS592" s="163"/>
      <c r="VMT592" s="163"/>
      <c r="VMU592" s="163"/>
      <c r="VMV592" s="163"/>
      <c r="VMW592" s="163"/>
      <c r="VMX592" s="163"/>
      <c r="VMY592" s="163"/>
      <c r="VMZ592" s="163"/>
      <c r="VNA592" s="163"/>
      <c r="VNB592" s="163"/>
      <c r="VNC592" s="163"/>
      <c r="VND592" s="163"/>
      <c r="VNE592" s="163"/>
      <c r="VNF592" s="163"/>
      <c r="VNG592" s="163"/>
      <c r="VNH592" s="163"/>
      <c r="VNI592" s="163"/>
      <c r="VNJ592" s="163"/>
      <c r="VNK592" s="163"/>
      <c r="VNL592" s="163"/>
      <c r="VNM592" s="163"/>
      <c r="VNN592" s="163"/>
      <c r="VNO592" s="163"/>
      <c r="VNP592" s="163"/>
      <c r="VNQ592" s="163"/>
      <c r="VNR592" s="163"/>
      <c r="VNS592" s="163"/>
      <c r="VNT592" s="163"/>
      <c r="VNU592" s="163"/>
      <c r="VNV592" s="163"/>
      <c r="VNW592" s="163"/>
      <c r="VNX592" s="163"/>
      <c r="VNY592" s="163"/>
      <c r="VNZ592" s="163"/>
      <c r="VOA592" s="163"/>
      <c r="VOB592" s="163"/>
      <c r="VOC592" s="163"/>
      <c r="VOD592" s="163"/>
      <c r="VOE592" s="163"/>
      <c r="VOF592" s="163"/>
      <c r="VOG592" s="163"/>
      <c r="VOH592" s="163"/>
      <c r="VOI592" s="163"/>
      <c r="VOJ592" s="163"/>
      <c r="VOK592" s="163"/>
      <c r="VOL592" s="163"/>
      <c r="VOM592" s="163"/>
      <c r="VON592" s="163"/>
      <c r="VOO592" s="163"/>
      <c r="VOP592" s="163"/>
      <c r="VOQ592" s="163"/>
      <c r="VOR592" s="163"/>
      <c r="VOS592" s="163"/>
      <c r="VOT592" s="163"/>
      <c r="VOU592" s="163"/>
      <c r="VOV592" s="163"/>
      <c r="VOW592" s="163"/>
      <c r="VOX592" s="163"/>
      <c r="VOY592" s="163"/>
      <c r="VOZ592" s="163"/>
      <c r="VPA592" s="163"/>
      <c r="VPB592" s="163"/>
      <c r="VPC592" s="163"/>
      <c r="VPD592" s="163"/>
      <c r="VPE592" s="163"/>
      <c r="VPF592" s="163"/>
      <c r="VPG592" s="163"/>
      <c r="VPH592" s="163"/>
      <c r="VPI592" s="163"/>
      <c r="VPJ592" s="163"/>
      <c r="VPK592" s="163"/>
      <c r="VPL592" s="163"/>
      <c r="VPM592" s="163"/>
      <c r="VPN592" s="163"/>
      <c r="VPO592" s="163"/>
      <c r="VPP592" s="163"/>
      <c r="VPQ592" s="163"/>
      <c r="VPR592" s="163"/>
      <c r="VPS592" s="163"/>
      <c r="VPT592" s="163"/>
      <c r="VPU592" s="163"/>
      <c r="VPV592" s="163"/>
      <c r="VPW592" s="163"/>
      <c r="VPX592" s="163"/>
      <c r="VPY592" s="163"/>
      <c r="VPZ592" s="163"/>
      <c r="VQA592" s="163"/>
      <c r="VQB592" s="163"/>
      <c r="VQC592" s="163"/>
      <c r="VQD592" s="163"/>
      <c r="VQE592" s="163"/>
      <c r="VQF592" s="163"/>
      <c r="VQG592" s="163"/>
      <c r="VQH592" s="163"/>
      <c r="VQI592" s="163"/>
      <c r="VQJ592" s="163"/>
      <c r="VQK592" s="163"/>
      <c r="VQL592" s="163"/>
      <c r="VQM592" s="163"/>
      <c r="VQN592" s="163"/>
      <c r="VQO592" s="163"/>
      <c r="VQP592" s="163"/>
      <c r="VQQ592" s="163"/>
      <c r="VQR592" s="163"/>
      <c r="VQS592" s="163"/>
      <c r="VQT592" s="163"/>
      <c r="VQU592" s="163"/>
      <c r="VQV592" s="163"/>
      <c r="VQW592" s="163"/>
      <c r="VQX592" s="163"/>
      <c r="VQY592" s="163"/>
      <c r="VQZ592" s="163"/>
      <c r="VRA592" s="163"/>
      <c r="VRB592" s="163"/>
      <c r="VRC592" s="163"/>
      <c r="VRD592" s="163"/>
      <c r="VRE592" s="163"/>
      <c r="VRF592" s="163"/>
      <c r="VRG592" s="163"/>
      <c r="VRH592" s="163"/>
      <c r="VRI592" s="163"/>
      <c r="VRJ592" s="163"/>
      <c r="VRK592" s="163"/>
      <c r="VRL592" s="163"/>
      <c r="VRM592" s="163"/>
      <c r="VRN592" s="163"/>
      <c r="VRO592" s="163"/>
      <c r="VRP592" s="163"/>
      <c r="VRQ592" s="163"/>
      <c r="VRR592" s="163"/>
      <c r="VRS592" s="163"/>
      <c r="VRT592" s="163"/>
      <c r="VRU592" s="163"/>
      <c r="VRV592" s="163"/>
      <c r="VRW592" s="163"/>
      <c r="VRX592" s="163"/>
      <c r="VRY592" s="163"/>
      <c r="VRZ592" s="163"/>
      <c r="VSA592" s="163"/>
      <c r="VSB592" s="163"/>
      <c r="VSC592" s="163"/>
      <c r="VSD592" s="163"/>
      <c r="VSE592" s="163"/>
      <c r="VSF592" s="163"/>
      <c r="VSG592" s="163"/>
      <c r="VSH592" s="163"/>
      <c r="VSI592" s="163"/>
      <c r="VSJ592" s="163"/>
      <c r="VSK592" s="163"/>
      <c r="VSL592" s="163"/>
      <c r="VSM592" s="163"/>
      <c r="VSN592" s="163"/>
      <c r="VSO592" s="163"/>
      <c r="VSP592" s="163"/>
      <c r="VSQ592" s="163"/>
      <c r="VSR592" s="163"/>
      <c r="VSS592" s="163"/>
      <c r="VST592" s="163"/>
      <c r="VSU592" s="163"/>
      <c r="VSV592" s="163"/>
      <c r="VSW592" s="163"/>
      <c r="VSX592" s="163"/>
      <c r="VSY592" s="163"/>
      <c r="VSZ592" s="163"/>
      <c r="VTA592" s="163"/>
      <c r="VTB592" s="163"/>
      <c r="VTC592" s="163"/>
      <c r="VTD592" s="163"/>
      <c r="VTE592" s="163"/>
      <c r="VTF592" s="163"/>
      <c r="VTG592" s="163"/>
      <c r="VTH592" s="163"/>
      <c r="VTI592" s="163"/>
      <c r="VTJ592" s="163"/>
      <c r="VTK592" s="163"/>
      <c r="VTL592" s="163"/>
      <c r="VTM592" s="163"/>
      <c r="VTN592" s="163"/>
      <c r="VTO592" s="163"/>
      <c r="VTP592" s="163"/>
      <c r="VTQ592" s="163"/>
      <c r="VTR592" s="163"/>
      <c r="VTS592" s="163"/>
      <c r="VTT592" s="163"/>
      <c r="VTU592" s="163"/>
      <c r="VTV592" s="163"/>
      <c r="VTW592" s="163"/>
      <c r="VTX592" s="163"/>
      <c r="VTY592" s="163"/>
      <c r="VTZ592" s="163"/>
      <c r="VUA592" s="163"/>
      <c r="VUB592" s="163"/>
      <c r="VUC592" s="163"/>
      <c r="VUD592" s="163"/>
      <c r="VUE592" s="163"/>
      <c r="VUF592" s="163"/>
      <c r="VUG592" s="163"/>
      <c r="VUH592" s="163"/>
      <c r="VUI592" s="163"/>
      <c r="VUJ592" s="163"/>
      <c r="VUK592" s="163"/>
      <c r="VUL592" s="163"/>
      <c r="VUM592" s="163"/>
      <c r="VUN592" s="163"/>
      <c r="VUO592" s="163"/>
      <c r="VUP592" s="163"/>
      <c r="VUQ592" s="163"/>
      <c r="VUR592" s="163"/>
      <c r="VUS592" s="163"/>
      <c r="VUT592" s="163"/>
      <c r="VUU592" s="163"/>
      <c r="VUV592" s="163"/>
      <c r="VUW592" s="163"/>
      <c r="VUX592" s="163"/>
      <c r="VUY592" s="163"/>
      <c r="VUZ592" s="163"/>
      <c r="VVA592" s="163"/>
      <c r="VVB592" s="163"/>
      <c r="VVC592" s="163"/>
      <c r="VVD592" s="163"/>
      <c r="VVE592" s="163"/>
      <c r="VVF592" s="163"/>
      <c r="VVG592" s="163"/>
      <c r="VVH592" s="163"/>
      <c r="VVI592" s="163"/>
      <c r="VVJ592" s="163"/>
      <c r="VVK592" s="163"/>
      <c r="VVL592" s="163"/>
      <c r="VVM592" s="163"/>
      <c r="VVN592" s="163"/>
      <c r="VVO592" s="163"/>
      <c r="VVP592" s="163"/>
      <c r="VVQ592" s="163"/>
      <c r="VVR592" s="163"/>
      <c r="VVS592" s="163"/>
      <c r="VVT592" s="163"/>
      <c r="VVU592" s="163"/>
      <c r="VVV592" s="163"/>
      <c r="VVW592" s="163"/>
      <c r="VVX592" s="163"/>
      <c r="VVY592" s="163"/>
      <c r="VVZ592" s="163"/>
      <c r="VWA592" s="163"/>
      <c r="VWB592" s="163"/>
      <c r="VWC592" s="163"/>
      <c r="VWD592" s="163"/>
      <c r="VWE592" s="163"/>
      <c r="VWF592" s="163"/>
      <c r="VWG592" s="163"/>
      <c r="VWH592" s="163"/>
      <c r="VWI592" s="163"/>
      <c r="VWJ592" s="163"/>
      <c r="VWK592" s="163"/>
      <c r="VWL592" s="163"/>
      <c r="VWM592" s="163"/>
      <c r="VWN592" s="163"/>
      <c r="VWO592" s="163"/>
      <c r="VWP592" s="163"/>
      <c r="VWQ592" s="163"/>
      <c r="VWR592" s="163"/>
      <c r="VWS592" s="163"/>
      <c r="VWT592" s="163"/>
      <c r="VWU592" s="163"/>
      <c r="VWV592" s="163"/>
      <c r="VWW592" s="163"/>
      <c r="VWX592" s="163"/>
      <c r="VWY592" s="163"/>
      <c r="VWZ592" s="163"/>
      <c r="VXA592" s="163"/>
      <c r="VXB592" s="163"/>
      <c r="VXC592" s="163"/>
      <c r="VXD592" s="163"/>
      <c r="VXE592" s="163"/>
      <c r="VXF592" s="163"/>
      <c r="VXG592" s="163"/>
      <c r="VXH592" s="163"/>
      <c r="VXI592" s="163"/>
      <c r="VXJ592" s="163"/>
      <c r="VXK592" s="163"/>
      <c r="VXL592" s="163"/>
      <c r="VXM592" s="163"/>
      <c r="VXN592" s="163"/>
      <c r="VXO592" s="163"/>
      <c r="VXP592" s="163"/>
      <c r="VXQ592" s="163"/>
      <c r="VXR592" s="163"/>
      <c r="VXS592" s="163"/>
      <c r="VXT592" s="163"/>
      <c r="VXU592" s="163"/>
      <c r="VXV592" s="163"/>
      <c r="VXW592" s="163"/>
      <c r="VXX592" s="163"/>
      <c r="VXY592" s="163"/>
      <c r="VXZ592" s="163"/>
      <c r="VYA592" s="163"/>
      <c r="VYB592" s="163"/>
      <c r="VYC592" s="163"/>
      <c r="VYD592" s="163"/>
      <c r="VYE592" s="163"/>
      <c r="VYF592" s="163"/>
      <c r="VYG592" s="163"/>
      <c r="VYH592" s="163"/>
      <c r="VYI592" s="163"/>
      <c r="VYJ592" s="163"/>
      <c r="VYK592" s="163"/>
      <c r="VYL592" s="163"/>
      <c r="VYM592" s="163"/>
      <c r="VYN592" s="163"/>
      <c r="VYO592" s="163"/>
      <c r="VYP592" s="163"/>
      <c r="VYQ592" s="163"/>
      <c r="VYR592" s="163"/>
      <c r="VYS592" s="163"/>
      <c r="VYT592" s="163"/>
      <c r="VYU592" s="163"/>
      <c r="VYV592" s="163"/>
      <c r="VYW592" s="163"/>
      <c r="VYX592" s="163"/>
      <c r="VYY592" s="163"/>
      <c r="VYZ592" s="163"/>
      <c r="VZA592" s="163"/>
      <c r="VZB592" s="163"/>
      <c r="VZC592" s="163"/>
      <c r="VZD592" s="163"/>
      <c r="VZE592" s="163"/>
      <c r="VZF592" s="163"/>
      <c r="VZG592" s="163"/>
      <c r="VZH592" s="163"/>
      <c r="VZI592" s="163"/>
      <c r="VZJ592" s="163"/>
      <c r="VZK592" s="163"/>
      <c r="VZL592" s="163"/>
      <c r="VZM592" s="163"/>
      <c r="VZN592" s="163"/>
      <c r="VZO592" s="163"/>
      <c r="VZP592" s="163"/>
      <c r="VZQ592" s="163"/>
      <c r="VZR592" s="163"/>
      <c r="VZS592" s="163"/>
      <c r="VZT592" s="163"/>
      <c r="VZU592" s="163"/>
      <c r="VZV592" s="163"/>
      <c r="VZW592" s="163"/>
      <c r="VZX592" s="163"/>
      <c r="VZY592" s="163"/>
      <c r="VZZ592" s="163"/>
      <c r="WAA592" s="163"/>
      <c r="WAB592" s="163"/>
      <c r="WAC592" s="163"/>
      <c r="WAD592" s="163"/>
      <c r="WAE592" s="163"/>
      <c r="WAF592" s="163"/>
      <c r="WAG592" s="163"/>
      <c r="WAH592" s="163"/>
      <c r="WAI592" s="163"/>
      <c r="WAJ592" s="163"/>
      <c r="WAK592" s="163"/>
      <c r="WAL592" s="163"/>
      <c r="WAM592" s="163"/>
      <c r="WAN592" s="163"/>
      <c r="WAO592" s="163"/>
      <c r="WAP592" s="163"/>
      <c r="WAQ592" s="163"/>
      <c r="WAR592" s="163"/>
      <c r="WAS592" s="163"/>
      <c r="WAT592" s="163"/>
      <c r="WAU592" s="163"/>
      <c r="WAV592" s="163"/>
      <c r="WAW592" s="163"/>
      <c r="WAX592" s="163"/>
      <c r="WAY592" s="163"/>
      <c r="WAZ592" s="163"/>
      <c r="WBA592" s="163"/>
      <c r="WBB592" s="163"/>
      <c r="WBC592" s="163"/>
      <c r="WBD592" s="163"/>
      <c r="WBE592" s="163"/>
      <c r="WBF592" s="163"/>
      <c r="WBG592" s="163"/>
      <c r="WBH592" s="163"/>
      <c r="WBI592" s="163"/>
      <c r="WBJ592" s="163"/>
      <c r="WBK592" s="163"/>
      <c r="WBL592" s="163"/>
      <c r="WBM592" s="163"/>
      <c r="WBN592" s="163"/>
      <c r="WBO592" s="163"/>
      <c r="WBP592" s="163"/>
      <c r="WBQ592" s="163"/>
      <c r="WBR592" s="163"/>
      <c r="WBS592" s="163"/>
      <c r="WBT592" s="163"/>
      <c r="WBU592" s="163"/>
      <c r="WBV592" s="163"/>
      <c r="WBW592" s="163"/>
      <c r="WBX592" s="163"/>
      <c r="WBY592" s="163"/>
      <c r="WBZ592" s="163"/>
      <c r="WCA592" s="163"/>
      <c r="WCB592" s="163"/>
      <c r="WCC592" s="163"/>
      <c r="WCD592" s="163"/>
      <c r="WCE592" s="163"/>
      <c r="WCF592" s="163"/>
      <c r="WCG592" s="163"/>
      <c r="WCH592" s="163"/>
      <c r="WCI592" s="163"/>
      <c r="WCJ592" s="163"/>
      <c r="WCK592" s="163"/>
      <c r="WCL592" s="163"/>
      <c r="WCM592" s="163"/>
      <c r="WCN592" s="163"/>
      <c r="WCO592" s="163"/>
      <c r="WCP592" s="163"/>
      <c r="WCQ592" s="163"/>
      <c r="WCR592" s="163"/>
      <c r="WCS592" s="163"/>
      <c r="WCT592" s="163"/>
      <c r="WCU592" s="163"/>
      <c r="WCV592" s="163"/>
      <c r="WCW592" s="163"/>
      <c r="WCX592" s="163"/>
      <c r="WCY592" s="163"/>
      <c r="WCZ592" s="163"/>
      <c r="WDA592" s="163"/>
      <c r="WDB592" s="163"/>
      <c r="WDC592" s="163"/>
      <c r="WDD592" s="163"/>
      <c r="WDE592" s="163"/>
      <c r="WDF592" s="163"/>
      <c r="WDG592" s="163"/>
      <c r="WDH592" s="163"/>
      <c r="WDI592" s="163"/>
      <c r="WDJ592" s="163"/>
      <c r="WDK592" s="163"/>
      <c r="WDL592" s="163"/>
      <c r="WDM592" s="163"/>
      <c r="WDN592" s="163"/>
      <c r="WDO592" s="163"/>
      <c r="WDP592" s="163"/>
      <c r="WDQ592" s="163"/>
      <c r="WDR592" s="163"/>
      <c r="WDS592" s="163"/>
      <c r="WDT592" s="163"/>
      <c r="WDU592" s="163"/>
      <c r="WDV592" s="163"/>
      <c r="WDW592" s="163"/>
      <c r="WDX592" s="163"/>
      <c r="WDY592" s="163"/>
      <c r="WDZ592" s="163"/>
      <c r="WEA592" s="163"/>
      <c r="WEB592" s="163"/>
      <c r="WEC592" s="163"/>
      <c r="WED592" s="163"/>
      <c r="WEE592" s="163"/>
      <c r="WEF592" s="163"/>
      <c r="WEG592" s="163"/>
      <c r="WEH592" s="163"/>
      <c r="WEI592" s="163"/>
      <c r="WEJ592" s="163"/>
      <c r="WEK592" s="163"/>
      <c r="WEL592" s="163"/>
      <c r="WEM592" s="163"/>
      <c r="WEN592" s="163"/>
      <c r="WEO592" s="163"/>
      <c r="WEP592" s="163"/>
      <c r="WEQ592" s="163"/>
      <c r="WER592" s="163"/>
      <c r="WES592" s="163"/>
      <c r="WET592" s="163"/>
      <c r="WEU592" s="163"/>
      <c r="WEV592" s="163"/>
      <c r="WEW592" s="163"/>
      <c r="WEX592" s="163"/>
      <c r="WEY592" s="163"/>
      <c r="WEZ592" s="163"/>
      <c r="WFA592" s="163"/>
      <c r="WFB592" s="163"/>
      <c r="WFC592" s="163"/>
      <c r="WFD592" s="163"/>
      <c r="WFE592" s="163"/>
      <c r="WFF592" s="163"/>
      <c r="WFG592" s="163"/>
      <c r="WFH592" s="163"/>
      <c r="WFI592" s="163"/>
      <c r="WFJ592" s="163"/>
      <c r="WFK592" s="163"/>
      <c r="WFL592" s="163"/>
      <c r="WFM592" s="163"/>
      <c r="WFN592" s="163"/>
      <c r="WFO592" s="163"/>
      <c r="WFP592" s="163"/>
      <c r="WFQ592" s="163"/>
      <c r="WFR592" s="163"/>
      <c r="WFS592" s="163"/>
      <c r="WFT592" s="163"/>
      <c r="WFU592" s="163"/>
      <c r="WFV592" s="163"/>
      <c r="WFW592" s="163"/>
      <c r="WFX592" s="163"/>
      <c r="WFY592" s="163"/>
      <c r="WFZ592" s="163"/>
      <c r="WGA592" s="163"/>
      <c r="WGB592" s="163"/>
      <c r="WGC592" s="163"/>
      <c r="WGD592" s="163"/>
      <c r="WGE592" s="163"/>
      <c r="WGF592" s="163"/>
      <c r="WGG592" s="163"/>
      <c r="WGH592" s="163"/>
      <c r="WGI592" s="163"/>
      <c r="WGJ592" s="163"/>
      <c r="WGK592" s="163"/>
      <c r="WGL592" s="163"/>
      <c r="WGM592" s="163"/>
      <c r="WGN592" s="163"/>
      <c r="WGO592" s="163"/>
      <c r="WGP592" s="163"/>
      <c r="WGQ592" s="163"/>
      <c r="WGR592" s="163"/>
      <c r="WGS592" s="163"/>
      <c r="WGT592" s="163"/>
      <c r="WGU592" s="163"/>
      <c r="WGV592" s="163"/>
      <c r="WGW592" s="163"/>
      <c r="WGX592" s="163"/>
      <c r="WGY592" s="163"/>
      <c r="WGZ592" s="163"/>
      <c r="WHA592" s="163"/>
      <c r="WHB592" s="163"/>
      <c r="WHC592" s="163"/>
      <c r="WHD592" s="163"/>
      <c r="WHE592" s="163"/>
      <c r="WHF592" s="163"/>
      <c r="WHG592" s="163"/>
      <c r="WHH592" s="163"/>
      <c r="WHI592" s="163"/>
      <c r="WHJ592" s="163"/>
      <c r="WHK592" s="163"/>
      <c r="WHL592" s="163"/>
      <c r="WHM592" s="163"/>
      <c r="WHN592" s="163"/>
      <c r="WHO592" s="163"/>
      <c r="WHP592" s="163"/>
      <c r="WHQ592" s="163"/>
      <c r="WHR592" s="163"/>
      <c r="WHS592" s="163"/>
      <c r="WHT592" s="163"/>
      <c r="WHU592" s="163"/>
      <c r="WHV592" s="163"/>
      <c r="WHW592" s="163"/>
      <c r="WHX592" s="163"/>
      <c r="WHY592" s="163"/>
      <c r="WHZ592" s="163"/>
      <c r="WIA592" s="163"/>
      <c r="WIB592" s="163"/>
      <c r="WIC592" s="163"/>
      <c r="WID592" s="163"/>
      <c r="WIE592" s="163"/>
      <c r="WIF592" s="163"/>
      <c r="WIG592" s="163"/>
      <c r="WIH592" s="163"/>
      <c r="WII592" s="163"/>
      <c r="WIJ592" s="163"/>
      <c r="WIK592" s="163"/>
      <c r="WIL592" s="163"/>
      <c r="WIM592" s="163"/>
      <c r="WIN592" s="163"/>
      <c r="WIO592" s="163"/>
      <c r="WIP592" s="163"/>
      <c r="WIQ592" s="163"/>
      <c r="WIR592" s="163"/>
      <c r="WIS592" s="163"/>
      <c r="WIT592" s="163"/>
      <c r="WIU592" s="163"/>
      <c r="WIV592" s="163"/>
      <c r="WIW592" s="163"/>
      <c r="WIX592" s="163"/>
      <c r="WIY592" s="163"/>
      <c r="WIZ592" s="163"/>
      <c r="WJA592" s="163"/>
      <c r="WJB592" s="163"/>
      <c r="WJC592" s="163"/>
      <c r="WJD592" s="163"/>
      <c r="WJE592" s="163"/>
      <c r="WJF592" s="163"/>
      <c r="WJG592" s="163"/>
      <c r="WJH592" s="163"/>
      <c r="WJI592" s="163"/>
      <c r="WJJ592" s="163"/>
      <c r="WJK592" s="163"/>
      <c r="WJL592" s="163"/>
      <c r="WJM592" s="163"/>
      <c r="WJN592" s="163"/>
      <c r="WJO592" s="163"/>
      <c r="WJP592" s="163"/>
      <c r="WJQ592" s="163"/>
      <c r="WJR592" s="163"/>
      <c r="WJS592" s="163"/>
      <c r="WJT592" s="163"/>
      <c r="WJU592" s="163"/>
      <c r="WJV592" s="163"/>
      <c r="WJW592" s="163"/>
      <c r="WJX592" s="163"/>
      <c r="WJY592" s="163"/>
      <c r="WJZ592" s="163"/>
      <c r="WKA592" s="163"/>
      <c r="WKB592" s="163"/>
      <c r="WKC592" s="163"/>
      <c r="WKD592" s="163"/>
      <c r="WKE592" s="163"/>
      <c r="WKF592" s="163"/>
      <c r="WKG592" s="163"/>
      <c r="WKH592" s="163"/>
      <c r="WKI592" s="163"/>
      <c r="WKJ592" s="163"/>
      <c r="WKK592" s="163"/>
      <c r="WKL592" s="163"/>
      <c r="WKM592" s="163"/>
      <c r="WKN592" s="163"/>
      <c r="WKO592" s="163"/>
      <c r="WKP592" s="163"/>
      <c r="WKQ592" s="163"/>
      <c r="WKR592" s="163"/>
      <c r="WKS592" s="163"/>
      <c r="WKT592" s="163"/>
      <c r="WKU592" s="163"/>
      <c r="WKV592" s="163"/>
      <c r="WKW592" s="163"/>
      <c r="WKX592" s="163"/>
      <c r="WKY592" s="163"/>
      <c r="WKZ592" s="163"/>
      <c r="WLA592" s="163"/>
      <c r="WLB592" s="163"/>
      <c r="WLC592" s="163"/>
      <c r="WLD592" s="163"/>
      <c r="WLE592" s="163"/>
      <c r="WLF592" s="163"/>
      <c r="WLG592" s="163"/>
      <c r="WLH592" s="163"/>
      <c r="WLI592" s="163"/>
      <c r="WLJ592" s="163"/>
      <c r="WLK592" s="163"/>
      <c r="WLL592" s="163"/>
      <c r="WLM592" s="163"/>
      <c r="WLN592" s="163"/>
      <c r="WLO592" s="163"/>
      <c r="WLP592" s="163"/>
      <c r="WLQ592" s="163"/>
      <c r="WLR592" s="163"/>
      <c r="WLS592" s="163"/>
      <c r="WLT592" s="163"/>
      <c r="WLU592" s="163"/>
      <c r="WLV592" s="163"/>
      <c r="WLW592" s="163"/>
      <c r="WLX592" s="163"/>
      <c r="WLY592" s="163"/>
      <c r="WLZ592" s="163"/>
      <c r="WMA592" s="163"/>
      <c r="WMB592" s="163"/>
      <c r="WMC592" s="163"/>
      <c r="WMD592" s="163"/>
      <c r="WME592" s="163"/>
      <c r="WMF592" s="163"/>
      <c r="WMG592" s="163"/>
      <c r="WMH592" s="163"/>
      <c r="WMI592" s="163"/>
      <c r="WMJ592" s="163"/>
      <c r="WMK592" s="163"/>
      <c r="WML592" s="163"/>
      <c r="WMM592" s="163"/>
      <c r="WMN592" s="163"/>
      <c r="WMO592" s="163"/>
      <c r="WMP592" s="163"/>
      <c r="WMQ592" s="163"/>
      <c r="WMR592" s="163"/>
      <c r="WMS592" s="163"/>
      <c r="WMT592" s="163"/>
      <c r="WMU592" s="163"/>
      <c r="WMV592" s="163"/>
      <c r="WMW592" s="163"/>
      <c r="WMX592" s="163"/>
      <c r="WMY592" s="163"/>
      <c r="WMZ592" s="163"/>
      <c r="WNA592" s="163"/>
      <c r="WNB592" s="163"/>
      <c r="WNC592" s="163"/>
      <c r="WND592" s="163"/>
      <c r="WNE592" s="163"/>
      <c r="WNF592" s="163"/>
      <c r="WNG592" s="163"/>
      <c r="WNH592" s="163"/>
      <c r="WNI592" s="163"/>
      <c r="WNJ592" s="163"/>
      <c r="WNK592" s="163"/>
      <c r="WNL592" s="163"/>
      <c r="WNM592" s="163"/>
      <c r="WNN592" s="163"/>
      <c r="WNO592" s="163"/>
      <c r="WNP592" s="163"/>
      <c r="WNQ592" s="163"/>
      <c r="WNR592" s="163"/>
      <c r="WNS592" s="163"/>
      <c r="WNT592" s="163"/>
      <c r="WNU592" s="163"/>
      <c r="WNV592" s="163"/>
      <c r="WNW592" s="163"/>
      <c r="WNX592" s="163"/>
      <c r="WNY592" s="163"/>
      <c r="WNZ592" s="163"/>
      <c r="WOA592" s="163"/>
      <c r="WOB592" s="163"/>
      <c r="WOC592" s="163"/>
      <c r="WOD592" s="163"/>
      <c r="WOE592" s="163"/>
      <c r="WOF592" s="163"/>
      <c r="WOG592" s="163"/>
      <c r="WOH592" s="163"/>
      <c r="WOI592" s="163"/>
      <c r="WOJ592" s="163"/>
      <c r="WOK592" s="163"/>
      <c r="WOL592" s="163"/>
      <c r="WOM592" s="163"/>
      <c r="WON592" s="163"/>
      <c r="WOO592" s="163"/>
      <c r="WOP592" s="163"/>
      <c r="WOQ592" s="163"/>
      <c r="WOR592" s="163"/>
      <c r="WOS592" s="163"/>
      <c r="WOT592" s="163"/>
      <c r="WOU592" s="163"/>
      <c r="WOV592" s="163"/>
      <c r="WOW592" s="163"/>
      <c r="WOX592" s="163"/>
      <c r="WOY592" s="163"/>
      <c r="WOZ592" s="163"/>
      <c r="WPA592" s="163"/>
      <c r="WPB592" s="163"/>
      <c r="WPC592" s="163"/>
      <c r="WPD592" s="163"/>
      <c r="WPE592" s="163"/>
      <c r="WPF592" s="163"/>
      <c r="WPG592" s="163"/>
      <c r="WPH592" s="163"/>
      <c r="WPI592" s="163"/>
      <c r="WPJ592" s="163"/>
      <c r="WPK592" s="163"/>
      <c r="WPL592" s="163"/>
      <c r="WPM592" s="163"/>
      <c r="WPN592" s="163"/>
      <c r="WPO592" s="163"/>
      <c r="WPP592" s="163"/>
      <c r="WPQ592" s="163"/>
      <c r="WPR592" s="163"/>
      <c r="WPS592" s="163"/>
      <c r="WPT592" s="163"/>
      <c r="WPU592" s="163"/>
      <c r="WPV592" s="163"/>
      <c r="WPW592" s="163"/>
      <c r="WPX592" s="163"/>
      <c r="WPY592" s="163"/>
      <c r="WPZ592" s="163"/>
      <c r="WQA592" s="163"/>
      <c r="WQB592" s="163"/>
      <c r="WQC592" s="163"/>
      <c r="WQD592" s="163"/>
      <c r="WQE592" s="163"/>
      <c r="WQF592" s="163"/>
      <c r="WQG592" s="163"/>
      <c r="WQH592" s="163"/>
      <c r="WQI592" s="163"/>
      <c r="WQJ592" s="163"/>
      <c r="WQK592" s="163"/>
      <c r="WQL592" s="163"/>
      <c r="WQM592" s="163"/>
      <c r="WQN592" s="163"/>
      <c r="WQO592" s="163"/>
      <c r="WQP592" s="163"/>
      <c r="WQQ592" s="163"/>
      <c r="WQR592" s="163"/>
      <c r="WQS592" s="163"/>
      <c r="WQT592" s="163"/>
      <c r="WQU592" s="163"/>
      <c r="WQV592" s="163"/>
      <c r="WQW592" s="163"/>
      <c r="WQX592" s="163"/>
      <c r="WQY592" s="163"/>
      <c r="WQZ592" s="163"/>
      <c r="WRA592" s="163"/>
      <c r="WRB592" s="163"/>
      <c r="WRC592" s="163"/>
      <c r="WRD592" s="163"/>
      <c r="WRE592" s="163"/>
      <c r="WRF592" s="163"/>
      <c r="WRG592" s="163"/>
      <c r="WRH592" s="163"/>
      <c r="WRI592" s="163"/>
      <c r="WRJ592" s="163"/>
      <c r="WRK592" s="163"/>
      <c r="WRL592" s="163"/>
      <c r="WRM592" s="163"/>
      <c r="WRN592" s="163"/>
      <c r="WRO592" s="163"/>
      <c r="WRP592" s="163"/>
      <c r="WRQ592" s="163"/>
      <c r="WRR592" s="163"/>
      <c r="WRS592" s="163"/>
      <c r="WRT592" s="163"/>
      <c r="WRU592" s="163"/>
      <c r="WRV592" s="163"/>
      <c r="WRW592" s="163"/>
      <c r="WRX592" s="163"/>
      <c r="WRY592" s="163"/>
      <c r="WRZ592" s="163"/>
      <c r="WSA592" s="163"/>
      <c r="WSB592" s="163"/>
      <c r="WSC592" s="163"/>
      <c r="WSD592" s="163"/>
      <c r="WSE592" s="163"/>
      <c r="WSF592" s="163"/>
      <c r="WSG592" s="163"/>
      <c r="WSH592" s="163"/>
      <c r="WSI592" s="163"/>
      <c r="WSJ592" s="163"/>
      <c r="WSK592" s="163"/>
      <c r="WSL592" s="163"/>
      <c r="WSM592" s="163"/>
      <c r="WSN592" s="163"/>
      <c r="WSO592" s="163"/>
      <c r="WSP592" s="163"/>
      <c r="WSQ592" s="163"/>
      <c r="WSR592" s="163"/>
      <c r="WSS592" s="163"/>
      <c r="WST592" s="163"/>
      <c r="WSU592" s="163"/>
      <c r="WSV592" s="163"/>
      <c r="WSW592" s="163"/>
      <c r="WSX592" s="163"/>
      <c r="WSY592" s="163"/>
      <c r="WSZ592" s="163"/>
      <c r="WTA592" s="163"/>
      <c r="WTB592" s="163"/>
      <c r="WTC592" s="163"/>
      <c r="WTD592" s="163"/>
      <c r="WTE592" s="163"/>
      <c r="WTF592" s="163"/>
      <c r="WTG592" s="163"/>
      <c r="WTH592" s="163"/>
      <c r="WTI592" s="163"/>
      <c r="WTJ592" s="163"/>
      <c r="WTK592" s="163"/>
      <c r="WTL592" s="163"/>
      <c r="WTM592" s="163"/>
      <c r="WTN592" s="163"/>
      <c r="WTO592" s="163"/>
      <c r="WTP592" s="163"/>
      <c r="WTQ592" s="163"/>
      <c r="WTR592" s="163"/>
      <c r="WTS592" s="163"/>
      <c r="WTT592" s="163"/>
      <c r="WTU592" s="163"/>
      <c r="WTV592" s="163"/>
      <c r="WTW592" s="163"/>
      <c r="WTX592" s="163"/>
      <c r="WTY592" s="163"/>
      <c r="WTZ592" s="163"/>
      <c r="WUA592" s="163"/>
      <c r="WUB592" s="163"/>
      <c r="WUC592" s="163"/>
      <c r="WUD592" s="163"/>
      <c r="WUE592" s="163"/>
      <c r="WUF592" s="163"/>
      <c r="WUG592" s="163"/>
      <c r="WUH592" s="163"/>
      <c r="WUI592" s="163"/>
      <c r="WUJ592" s="163"/>
      <c r="WUK592" s="163"/>
      <c r="WUL592" s="163"/>
      <c r="WUM592" s="163"/>
      <c r="WUN592" s="163"/>
      <c r="WUO592" s="163"/>
      <c r="WUP592" s="163"/>
      <c r="WUQ592" s="163"/>
      <c r="WUR592" s="163"/>
      <c r="WUS592" s="163"/>
      <c r="WUT592" s="163"/>
      <c r="WUU592" s="163"/>
      <c r="WUV592" s="163"/>
      <c r="WUW592" s="163"/>
      <c r="WUX592" s="163"/>
      <c r="WUY592" s="163"/>
      <c r="WUZ592" s="163"/>
      <c r="WVA592" s="163"/>
      <c r="WVB592" s="163"/>
      <c r="WVC592" s="163"/>
      <c r="WVD592" s="163"/>
      <c r="WVE592" s="163"/>
      <c r="WVF592" s="163"/>
      <c r="WVG592" s="163"/>
      <c r="WVH592" s="163"/>
      <c r="WVI592" s="163"/>
      <c r="WVJ592" s="163"/>
      <c r="WVK592" s="163"/>
      <c r="WVL592" s="163"/>
      <c r="WVM592" s="163"/>
      <c r="WVN592" s="163"/>
      <c r="WVO592" s="163"/>
      <c r="WVP592" s="163"/>
      <c r="WVQ592" s="163"/>
      <c r="WVR592" s="163"/>
      <c r="WVS592" s="163"/>
      <c r="WVT592" s="163"/>
      <c r="WVU592" s="163"/>
      <c r="WVV592" s="163"/>
      <c r="WVW592" s="163"/>
      <c r="WVX592" s="163"/>
      <c r="WVY592" s="163"/>
      <c r="WVZ592" s="163"/>
      <c r="WWA592" s="163"/>
      <c r="WWB592" s="163"/>
      <c r="WWC592" s="163"/>
      <c r="WWD592" s="163"/>
      <c r="WWE592" s="163"/>
      <c r="WWF592" s="163"/>
      <c r="WWG592" s="163"/>
      <c r="WWH592" s="163"/>
      <c r="WWI592" s="163"/>
      <c r="WWJ592" s="163"/>
      <c r="WWK592" s="163"/>
      <c r="WWL592" s="163"/>
      <c r="WWM592" s="163"/>
      <c r="WWN592" s="163"/>
      <c r="WWO592" s="163"/>
      <c r="WWP592" s="163"/>
      <c r="WWQ592" s="163"/>
      <c r="WWR592" s="163"/>
      <c r="WWS592" s="163"/>
      <c r="WWT592" s="163"/>
      <c r="WWU592" s="163"/>
      <c r="WWV592" s="163"/>
      <c r="WWW592" s="163"/>
      <c r="WWX592" s="163"/>
      <c r="WWY592" s="163"/>
      <c r="WWZ592" s="163"/>
      <c r="WXA592" s="163"/>
      <c r="WXB592" s="163"/>
      <c r="WXC592" s="163"/>
      <c r="WXD592" s="163"/>
      <c r="WXE592" s="163"/>
      <c r="WXF592" s="163"/>
      <c r="WXG592" s="163"/>
      <c r="WXH592" s="163"/>
      <c r="WXI592" s="163"/>
      <c r="WXJ592" s="163"/>
      <c r="WXK592" s="163"/>
      <c r="WXL592" s="163"/>
      <c r="WXM592" s="163"/>
      <c r="WXN592" s="163"/>
      <c r="WXO592" s="163"/>
      <c r="WXP592" s="163"/>
      <c r="WXQ592" s="163"/>
      <c r="WXR592" s="163"/>
      <c r="WXS592" s="163"/>
      <c r="WXT592" s="163"/>
      <c r="WXU592" s="163"/>
      <c r="WXV592" s="163"/>
      <c r="WXW592" s="163"/>
      <c r="WXX592" s="163"/>
      <c r="WXY592" s="163"/>
      <c r="WXZ592" s="163"/>
      <c r="WYA592" s="163"/>
      <c r="WYB592" s="163"/>
      <c r="WYC592" s="163"/>
      <c r="WYD592" s="163"/>
      <c r="WYE592" s="163"/>
      <c r="WYF592" s="163"/>
      <c r="WYG592" s="163"/>
      <c r="WYH592" s="163"/>
      <c r="WYI592" s="163"/>
      <c r="WYJ592" s="163"/>
      <c r="WYK592" s="163"/>
      <c r="WYL592" s="163"/>
      <c r="WYM592" s="163"/>
      <c r="WYN592" s="163"/>
      <c r="WYO592" s="163"/>
      <c r="WYP592" s="163"/>
      <c r="WYQ592" s="163"/>
      <c r="WYR592" s="163"/>
      <c r="WYS592" s="163"/>
      <c r="WYT592" s="163"/>
      <c r="WYU592" s="163"/>
      <c r="WYV592" s="163"/>
      <c r="WYW592" s="163"/>
      <c r="WYX592" s="163"/>
      <c r="WYY592" s="163"/>
      <c r="WYZ592" s="163"/>
      <c r="WZA592" s="163"/>
      <c r="WZB592" s="163"/>
      <c r="WZC592" s="163"/>
      <c r="WZD592" s="163"/>
      <c r="WZE592" s="163"/>
      <c r="WZF592" s="163"/>
      <c r="WZG592" s="163"/>
      <c r="WZH592" s="163"/>
      <c r="WZI592" s="163"/>
      <c r="WZJ592" s="163"/>
      <c r="WZK592" s="163"/>
      <c r="WZL592" s="163"/>
      <c r="WZM592" s="163"/>
      <c r="WZN592" s="163"/>
      <c r="WZO592" s="163"/>
      <c r="WZP592" s="163"/>
      <c r="WZQ592" s="163"/>
      <c r="WZR592" s="163"/>
      <c r="WZS592" s="163"/>
      <c r="WZT592" s="163"/>
      <c r="WZU592" s="163"/>
      <c r="WZV592" s="163"/>
      <c r="WZW592" s="163"/>
      <c r="WZX592" s="163"/>
      <c r="WZY592" s="163"/>
      <c r="WZZ592" s="163"/>
      <c r="XAA592" s="163"/>
      <c r="XAB592" s="163"/>
      <c r="XAC592" s="163"/>
      <c r="XAD592" s="163"/>
      <c r="XAE592" s="163"/>
      <c r="XAF592" s="163"/>
      <c r="XAG592" s="163"/>
      <c r="XAH592" s="163"/>
      <c r="XAI592" s="163"/>
      <c r="XAJ592" s="163"/>
      <c r="XAK592" s="163"/>
      <c r="XAL592" s="163"/>
      <c r="XAM592" s="163"/>
      <c r="XAN592" s="163"/>
      <c r="XAO592" s="163"/>
      <c r="XAP592" s="163"/>
      <c r="XAQ592" s="163"/>
      <c r="XAR592" s="163"/>
      <c r="XAS592" s="163"/>
      <c r="XAT592" s="163"/>
      <c r="XAU592" s="163"/>
      <c r="XAV592" s="163"/>
      <c r="XAW592" s="163"/>
      <c r="XAX592" s="163"/>
      <c r="XAY592" s="163"/>
      <c r="XAZ592" s="163"/>
      <c r="XBA592" s="163"/>
      <c r="XBB592" s="163"/>
      <c r="XBC592" s="163"/>
      <c r="XBD592" s="163"/>
      <c r="XBE592" s="163"/>
      <c r="XBF592" s="163"/>
      <c r="XBG592" s="163"/>
      <c r="XBH592" s="163"/>
      <c r="XBI592" s="163"/>
      <c r="XBJ592" s="163"/>
      <c r="XBK592" s="163"/>
      <c r="XBL592" s="163"/>
      <c r="XBM592" s="163"/>
      <c r="XBN592" s="163"/>
      <c r="XBO592" s="163"/>
      <c r="XBP592" s="163"/>
      <c r="XBQ592" s="163"/>
      <c r="XBR592" s="163"/>
      <c r="XBS592" s="163"/>
      <c r="XBT592" s="163"/>
      <c r="XBU592" s="163"/>
      <c r="XBV592" s="163"/>
      <c r="XBW592" s="163"/>
      <c r="XBX592" s="163"/>
      <c r="XBY592" s="163"/>
      <c r="XBZ592" s="163"/>
      <c r="XCA592" s="163"/>
      <c r="XCB592" s="163"/>
      <c r="XCC592" s="163"/>
      <c r="XCD592" s="163"/>
      <c r="XCE592" s="163"/>
      <c r="XCF592" s="163"/>
      <c r="XCG592" s="163"/>
      <c r="XCH592" s="163"/>
      <c r="XCI592" s="163"/>
      <c r="XCJ592" s="163"/>
      <c r="XCK592" s="163"/>
      <c r="XCL592" s="163"/>
      <c r="XCM592" s="163"/>
      <c r="XCN592" s="163"/>
      <c r="XCO592" s="163"/>
      <c r="XCP592" s="163"/>
      <c r="XCQ592" s="163"/>
      <c r="XCR592" s="163"/>
      <c r="XCS592" s="163"/>
      <c r="XCT592" s="163"/>
      <c r="XCU592" s="163"/>
      <c r="XCV592" s="163"/>
      <c r="XCW592" s="163"/>
      <c r="XCX592" s="163"/>
      <c r="XCY592" s="163"/>
      <c r="XCZ592" s="163"/>
      <c r="XDA592" s="163"/>
      <c r="XDB592" s="163"/>
      <c r="XDC592" s="163"/>
      <c r="XDD592" s="163"/>
      <c r="XDE592" s="163"/>
      <c r="XDF592" s="163"/>
      <c r="XDG592" s="163"/>
      <c r="XDH592" s="163"/>
      <c r="XDI592" s="163"/>
      <c r="XDJ592" s="163"/>
      <c r="XDK592" s="163"/>
      <c r="XDL592" s="163"/>
      <c r="XDM592" s="163"/>
      <c r="XDN592" s="163"/>
      <c r="XDO592" s="163"/>
      <c r="XDP592" s="163"/>
      <c r="XDQ592" s="163"/>
      <c r="XDR592" s="163"/>
      <c r="XDS592" s="163"/>
      <c r="XDT592" s="163"/>
      <c r="XDU592" s="163"/>
      <c r="XDV592" s="163"/>
      <c r="XDW592" s="163"/>
      <c r="XDX592" s="163"/>
      <c r="XDY592" s="163"/>
      <c r="XDZ592" s="163"/>
      <c r="XEA592" s="163"/>
      <c r="XEB592" s="163"/>
      <c r="XEC592" s="163"/>
      <c r="XED592" s="163"/>
      <c r="XEE592" s="163"/>
      <c r="XEF592" s="163"/>
      <c r="XEG592" s="163"/>
      <c r="XEH592" s="163"/>
      <c r="XEI592" s="163"/>
      <c r="XEJ592" s="163"/>
      <c r="XEK592" s="163"/>
      <c r="XEL592" s="163"/>
      <c r="XEM592" s="163"/>
      <c r="XEN592" s="163"/>
      <c r="XEO592" s="163"/>
      <c r="XEP592" s="163"/>
      <c r="XEQ592" s="163"/>
      <c r="XER592" s="163"/>
      <c r="XES592" s="163"/>
      <c r="XET592" s="163"/>
      <c r="XEU592" s="163"/>
      <c r="XEV592" s="163"/>
      <c r="XEW592" s="163"/>
      <c r="XEX592" s="163"/>
      <c r="XEY592" s="163"/>
      <c r="XEZ592" s="163"/>
      <c r="XFA592" s="163"/>
      <c r="XFB592" s="163"/>
      <c r="XFC592" s="163"/>
    </row>
    <row r="593" spans="1:16383" s="156" customFormat="1" ht="11.25" x14ac:dyDescent="0.2">
      <c r="A593" s="194">
        <v>775</v>
      </c>
      <c r="B593" s="185" t="s">
        <v>2078</v>
      </c>
      <c r="C593" s="185">
        <v>6780</v>
      </c>
      <c r="D593" s="242">
        <v>42041</v>
      </c>
      <c r="E593" s="185">
        <v>2015</v>
      </c>
      <c r="F593" s="185">
        <v>1</v>
      </c>
      <c r="G593" s="185" t="s">
        <v>1280</v>
      </c>
      <c r="H593" s="185" t="s">
        <v>2079</v>
      </c>
      <c r="I593" s="185"/>
      <c r="J593" s="185">
        <v>6</v>
      </c>
      <c r="K593" s="195" t="s">
        <v>1297</v>
      </c>
      <c r="L593" s="196"/>
      <c r="M593" s="185">
        <v>1</v>
      </c>
      <c r="N593" s="185">
        <v>16</v>
      </c>
      <c r="O593" s="185" t="s">
        <v>1225</v>
      </c>
      <c r="P593" s="185" t="s">
        <v>277</v>
      </c>
      <c r="Q593" s="196" t="s">
        <v>277</v>
      </c>
      <c r="R593" s="185"/>
      <c r="S593" s="185" t="s">
        <v>277</v>
      </c>
      <c r="T593" s="185" t="s">
        <v>310</v>
      </c>
      <c r="U593" s="239" t="s">
        <v>309</v>
      </c>
      <c r="V593" s="199">
        <v>20.14</v>
      </c>
      <c r="W593" s="199">
        <v>94.93</v>
      </c>
      <c r="X593" s="185">
        <v>2</v>
      </c>
      <c r="Y593" s="196" t="s">
        <v>1226</v>
      </c>
      <c r="Z593" s="196" t="s">
        <v>2080</v>
      </c>
      <c r="AA593" s="196" t="s">
        <v>2081</v>
      </c>
      <c r="AB593" s="196"/>
      <c r="AC593" s="243">
        <v>0</v>
      </c>
      <c r="AD593" s="180"/>
      <c r="AE593" s="157"/>
      <c r="AF593" s="157"/>
      <c r="AG593" s="157"/>
      <c r="AH593" s="157"/>
      <c r="AI593" s="157"/>
      <c r="AJ593" s="157"/>
      <c r="AK593" s="157"/>
      <c r="AL593" s="157"/>
      <c r="AM593" s="157"/>
      <c r="AN593" s="157"/>
      <c r="AO593" s="157"/>
      <c r="AP593" s="157"/>
      <c r="AQ593" s="157"/>
      <c r="AR593" s="157"/>
      <c r="AS593" s="157"/>
      <c r="AT593" s="157"/>
      <c r="AU593" s="157"/>
      <c r="AV593" s="157"/>
      <c r="AW593" s="163"/>
      <c r="AX593" s="163"/>
      <c r="AY593" s="163"/>
      <c r="AZ593" s="163"/>
      <c r="BA593" s="163"/>
      <c r="BB593" s="163"/>
      <c r="BC593" s="163"/>
      <c r="BD593" s="163"/>
      <c r="BE593" s="163"/>
      <c r="BF593" s="163"/>
      <c r="BG593" s="163"/>
      <c r="BH593" s="163"/>
      <c r="BI593" s="163"/>
      <c r="BJ593" s="163"/>
      <c r="BK593" s="163"/>
      <c r="BL593" s="163"/>
      <c r="BM593" s="163"/>
      <c r="BN593" s="163"/>
      <c r="BO593" s="163"/>
      <c r="BP593" s="163"/>
      <c r="BQ593" s="163"/>
      <c r="BR593" s="163"/>
      <c r="BS593" s="163"/>
      <c r="BT593" s="163"/>
      <c r="BU593" s="163"/>
      <c r="BV593" s="163"/>
      <c r="BW593" s="163"/>
      <c r="BX593" s="163"/>
      <c r="BY593" s="163"/>
      <c r="BZ593" s="163"/>
      <c r="CA593" s="163"/>
      <c r="CB593" s="163"/>
      <c r="CC593" s="163"/>
      <c r="CD593" s="163"/>
      <c r="CE593" s="163"/>
      <c r="CF593" s="163"/>
      <c r="CG593" s="163"/>
      <c r="CH593" s="163"/>
      <c r="CI593" s="163"/>
      <c r="CJ593" s="163"/>
      <c r="CK593" s="163"/>
      <c r="CL593" s="163"/>
      <c r="CM593" s="163"/>
      <c r="CN593" s="163"/>
      <c r="CO593" s="163"/>
      <c r="CP593" s="163"/>
      <c r="CQ593" s="163"/>
      <c r="CR593" s="163"/>
      <c r="CS593" s="163"/>
      <c r="CT593" s="163"/>
      <c r="CU593" s="163"/>
      <c r="CV593" s="163"/>
      <c r="CW593" s="163"/>
      <c r="CX593" s="163"/>
      <c r="CY593" s="163"/>
      <c r="CZ593" s="163"/>
      <c r="DA593" s="163"/>
      <c r="DB593" s="163"/>
      <c r="DC593" s="163"/>
      <c r="DD593" s="163"/>
      <c r="DE593" s="163"/>
      <c r="DF593" s="163"/>
      <c r="DG593" s="163"/>
      <c r="DH593" s="163"/>
      <c r="DI593" s="163"/>
      <c r="DJ593" s="163"/>
      <c r="DK593" s="163"/>
      <c r="DL593" s="163"/>
      <c r="DM593" s="163"/>
      <c r="DN593" s="163"/>
      <c r="DO593" s="163"/>
      <c r="DP593" s="163"/>
      <c r="DQ593" s="163"/>
      <c r="DR593" s="163"/>
      <c r="DS593" s="163"/>
      <c r="DT593" s="163"/>
      <c r="DU593" s="163"/>
      <c r="DV593" s="163"/>
      <c r="DW593" s="163"/>
      <c r="DX593" s="163"/>
      <c r="DY593" s="163"/>
      <c r="DZ593" s="163"/>
      <c r="EA593" s="163"/>
      <c r="EB593" s="163"/>
      <c r="EC593" s="163"/>
      <c r="ED593" s="163"/>
      <c r="EE593" s="163"/>
      <c r="EF593" s="163"/>
      <c r="EG593" s="163"/>
      <c r="EH593" s="163"/>
      <c r="EI593" s="163"/>
      <c r="EJ593" s="163"/>
      <c r="EK593" s="163"/>
      <c r="EL593" s="163"/>
      <c r="EM593" s="163"/>
      <c r="EN593" s="163"/>
      <c r="EO593" s="163"/>
      <c r="EP593" s="163"/>
      <c r="EQ593" s="163"/>
      <c r="ER593" s="163"/>
      <c r="ES593" s="163"/>
      <c r="ET593" s="163"/>
      <c r="EU593" s="163"/>
      <c r="EV593" s="163"/>
      <c r="EW593" s="163"/>
      <c r="EX593" s="163"/>
      <c r="EY593" s="163"/>
      <c r="EZ593" s="163"/>
      <c r="FA593" s="163"/>
      <c r="FB593" s="163"/>
      <c r="FC593" s="163"/>
      <c r="FD593" s="163"/>
      <c r="FE593" s="163"/>
      <c r="FF593" s="163"/>
      <c r="FG593" s="163"/>
      <c r="FH593" s="163"/>
      <c r="FI593" s="163"/>
      <c r="FJ593" s="163"/>
      <c r="FK593" s="163"/>
      <c r="FL593" s="163"/>
      <c r="FM593" s="163"/>
      <c r="FN593" s="163"/>
      <c r="FO593" s="163"/>
      <c r="FP593" s="163"/>
      <c r="FQ593" s="163"/>
      <c r="FR593" s="163"/>
      <c r="FS593" s="163"/>
      <c r="FT593" s="163"/>
      <c r="FU593" s="163"/>
      <c r="FV593" s="163"/>
      <c r="FW593" s="163"/>
      <c r="FX593" s="163"/>
      <c r="FY593" s="163"/>
      <c r="FZ593" s="163"/>
      <c r="GA593" s="163"/>
      <c r="GB593" s="163"/>
      <c r="GC593" s="163"/>
      <c r="GD593" s="163"/>
      <c r="GE593" s="163"/>
      <c r="GF593" s="163"/>
      <c r="GG593" s="163"/>
      <c r="GH593" s="163"/>
      <c r="GI593" s="163"/>
      <c r="GJ593" s="163"/>
      <c r="GK593" s="163"/>
      <c r="GL593" s="163"/>
      <c r="GM593" s="163"/>
      <c r="GN593" s="163"/>
      <c r="GO593" s="163"/>
      <c r="GP593" s="163"/>
      <c r="GQ593" s="163"/>
      <c r="GR593" s="163"/>
      <c r="GS593" s="163"/>
      <c r="GT593" s="163"/>
      <c r="GU593" s="163"/>
      <c r="GV593" s="163"/>
      <c r="GW593" s="163"/>
      <c r="GX593" s="163"/>
      <c r="GY593" s="163"/>
      <c r="GZ593" s="163"/>
      <c r="HA593" s="163"/>
      <c r="HB593" s="163"/>
      <c r="HC593" s="163"/>
      <c r="HD593" s="163"/>
      <c r="HE593" s="163"/>
      <c r="HF593" s="163"/>
      <c r="HG593" s="163"/>
      <c r="HH593" s="163"/>
      <c r="HI593" s="163"/>
      <c r="HJ593" s="163"/>
      <c r="HK593" s="163"/>
      <c r="HL593" s="163"/>
      <c r="HM593" s="163"/>
      <c r="HN593" s="163"/>
      <c r="HO593" s="163"/>
      <c r="HP593" s="163"/>
      <c r="HQ593" s="163"/>
      <c r="HR593" s="163"/>
      <c r="HS593" s="163"/>
      <c r="HT593" s="163"/>
      <c r="HU593" s="163"/>
      <c r="HV593" s="163"/>
      <c r="HW593" s="163"/>
      <c r="HX593" s="163"/>
      <c r="HY593" s="163"/>
      <c r="HZ593" s="163"/>
      <c r="IA593" s="163"/>
      <c r="IB593" s="163"/>
      <c r="IC593" s="163"/>
      <c r="ID593" s="163"/>
      <c r="IE593" s="163"/>
      <c r="IF593" s="163"/>
      <c r="IG593" s="163"/>
      <c r="IH593" s="163"/>
      <c r="II593" s="163"/>
      <c r="IJ593" s="163"/>
      <c r="IK593" s="163"/>
      <c r="IL593" s="163"/>
      <c r="IM593" s="163"/>
      <c r="IN593" s="163"/>
      <c r="IO593" s="163"/>
      <c r="IP593" s="163"/>
      <c r="IQ593" s="163"/>
      <c r="IR593" s="163"/>
      <c r="IS593" s="163"/>
      <c r="IT593" s="163"/>
      <c r="IU593" s="163"/>
      <c r="IV593" s="163"/>
      <c r="IW593" s="163"/>
      <c r="IX593" s="163"/>
      <c r="IY593" s="163"/>
      <c r="IZ593" s="163"/>
      <c r="JA593" s="163"/>
      <c r="JB593" s="163"/>
      <c r="JC593" s="163"/>
      <c r="JD593" s="163"/>
      <c r="JE593" s="163"/>
      <c r="JF593" s="163"/>
      <c r="JG593" s="163"/>
      <c r="JH593" s="163"/>
      <c r="JI593" s="163"/>
      <c r="JJ593" s="163"/>
      <c r="JK593" s="163"/>
      <c r="JL593" s="163"/>
      <c r="JM593" s="163"/>
      <c r="JN593" s="163"/>
      <c r="JO593" s="163"/>
      <c r="JP593" s="163"/>
      <c r="JQ593" s="163"/>
      <c r="JR593" s="163"/>
      <c r="JS593" s="163"/>
      <c r="JT593" s="163"/>
      <c r="JU593" s="163"/>
      <c r="JV593" s="163"/>
      <c r="JW593" s="163"/>
      <c r="JX593" s="163"/>
      <c r="JY593" s="163"/>
      <c r="JZ593" s="163"/>
      <c r="KA593" s="163"/>
      <c r="KB593" s="163"/>
      <c r="KC593" s="163"/>
      <c r="KD593" s="163"/>
      <c r="KE593" s="163"/>
      <c r="KF593" s="163"/>
      <c r="KG593" s="163"/>
      <c r="KH593" s="163"/>
      <c r="KI593" s="163"/>
      <c r="KJ593" s="163"/>
      <c r="KK593" s="163"/>
      <c r="KL593" s="163"/>
      <c r="KM593" s="163"/>
      <c r="KN593" s="163"/>
      <c r="KO593" s="163"/>
      <c r="KP593" s="163"/>
      <c r="KQ593" s="163"/>
      <c r="KR593" s="163"/>
      <c r="KS593" s="163"/>
      <c r="KT593" s="163"/>
      <c r="KU593" s="163"/>
      <c r="KV593" s="163"/>
      <c r="KW593" s="163"/>
      <c r="KX593" s="163"/>
      <c r="KY593" s="163"/>
      <c r="KZ593" s="163"/>
      <c r="LA593" s="163"/>
      <c r="LB593" s="163"/>
      <c r="LC593" s="163"/>
      <c r="LD593" s="163"/>
      <c r="LE593" s="163"/>
      <c r="LF593" s="163"/>
      <c r="LG593" s="163"/>
      <c r="LH593" s="163"/>
      <c r="LI593" s="163"/>
      <c r="LJ593" s="163"/>
      <c r="LK593" s="163"/>
      <c r="LL593" s="163"/>
      <c r="LM593" s="163"/>
      <c r="LN593" s="163"/>
      <c r="LO593" s="163"/>
      <c r="LP593" s="163"/>
      <c r="LQ593" s="163"/>
      <c r="LR593" s="163"/>
      <c r="LS593" s="163"/>
      <c r="LT593" s="163"/>
      <c r="LU593" s="163"/>
      <c r="LV593" s="163"/>
      <c r="LW593" s="163"/>
      <c r="LX593" s="163"/>
      <c r="LY593" s="163"/>
      <c r="LZ593" s="163"/>
      <c r="MA593" s="163"/>
      <c r="MB593" s="163"/>
      <c r="MC593" s="163"/>
      <c r="MD593" s="163"/>
      <c r="ME593" s="163"/>
      <c r="MF593" s="163"/>
      <c r="MG593" s="163"/>
      <c r="MH593" s="163"/>
      <c r="MI593" s="163"/>
      <c r="MJ593" s="163"/>
      <c r="MK593" s="163"/>
      <c r="ML593" s="163"/>
      <c r="MM593" s="163"/>
      <c r="MN593" s="163"/>
      <c r="MO593" s="163"/>
      <c r="MP593" s="163"/>
      <c r="MQ593" s="163"/>
      <c r="MR593" s="163"/>
      <c r="MS593" s="163"/>
      <c r="MT593" s="163"/>
      <c r="MU593" s="163"/>
      <c r="MV593" s="163"/>
      <c r="MW593" s="163"/>
      <c r="MX593" s="163"/>
      <c r="MY593" s="163"/>
      <c r="MZ593" s="163"/>
      <c r="NA593" s="163"/>
      <c r="NB593" s="163"/>
      <c r="NC593" s="163"/>
      <c r="ND593" s="163"/>
      <c r="NE593" s="163"/>
      <c r="NF593" s="163"/>
      <c r="NG593" s="163"/>
      <c r="NH593" s="163"/>
      <c r="NI593" s="163"/>
      <c r="NJ593" s="163"/>
      <c r="NK593" s="163"/>
      <c r="NL593" s="163"/>
      <c r="NM593" s="163"/>
      <c r="NN593" s="163"/>
      <c r="NO593" s="163"/>
      <c r="NP593" s="163"/>
      <c r="NQ593" s="163"/>
      <c r="NR593" s="163"/>
      <c r="NS593" s="163"/>
      <c r="NT593" s="163"/>
      <c r="NU593" s="163"/>
      <c r="NV593" s="163"/>
      <c r="NW593" s="163"/>
      <c r="NX593" s="163"/>
      <c r="NY593" s="163"/>
      <c r="NZ593" s="163"/>
      <c r="OA593" s="163"/>
      <c r="OB593" s="163"/>
      <c r="OC593" s="163"/>
      <c r="OD593" s="163"/>
      <c r="OE593" s="163"/>
      <c r="OF593" s="163"/>
      <c r="OG593" s="163"/>
      <c r="OH593" s="163"/>
      <c r="OI593" s="163"/>
      <c r="OJ593" s="163"/>
      <c r="OK593" s="163"/>
      <c r="OL593" s="163"/>
      <c r="OM593" s="163"/>
      <c r="ON593" s="163"/>
      <c r="OO593" s="163"/>
      <c r="OP593" s="163"/>
      <c r="OQ593" s="163"/>
      <c r="OR593" s="163"/>
      <c r="OS593" s="163"/>
      <c r="OT593" s="163"/>
      <c r="OU593" s="163"/>
      <c r="OV593" s="163"/>
      <c r="OW593" s="163"/>
      <c r="OX593" s="163"/>
      <c r="OY593" s="163"/>
      <c r="OZ593" s="163"/>
      <c r="PA593" s="163"/>
      <c r="PB593" s="163"/>
      <c r="PC593" s="163"/>
      <c r="PD593" s="163"/>
      <c r="PE593" s="163"/>
      <c r="PF593" s="163"/>
      <c r="PG593" s="163"/>
      <c r="PH593" s="163"/>
      <c r="PI593" s="163"/>
      <c r="PJ593" s="163"/>
      <c r="PK593" s="163"/>
      <c r="PL593" s="163"/>
      <c r="PM593" s="163"/>
      <c r="PN593" s="163"/>
      <c r="PO593" s="163"/>
      <c r="PP593" s="163"/>
      <c r="PQ593" s="163"/>
      <c r="PR593" s="163"/>
      <c r="PS593" s="163"/>
      <c r="PT593" s="163"/>
      <c r="PU593" s="163"/>
      <c r="PV593" s="163"/>
      <c r="PW593" s="163"/>
      <c r="PX593" s="163"/>
      <c r="PY593" s="163"/>
      <c r="PZ593" s="163"/>
      <c r="QA593" s="163"/>
      <c r="QB593" s="163"/>
      <c r="QC593" s="163"/>
      <c r="QD593" s="163"/>
      <c r="QE593" s="163"/>
      <c r="QF593" s="163"/>
      <c r="QG593" s="163"/>
      <c r="QH593" s="163"/>
      <c r="QI593" s="163"/>
      <c r="QJ593" s="163"/>
      <c r="QK593" s="163"/>
      <c r="QL593" s="163"/>
      <c r="QM593" s="163"/>
      <c r="QN593" s="163"/>
      <c r="QO593" s="163"/>
      <c r="QP593" s="163"/>
      <c r="QQ593" s="163"/>
      <c r="QR593" s="163"/>
      <c r="QS593" s="163"/>
      <c r="QT593" s="163"/>
      <c r="QU593" s="163"/>
      <c r="QV593" s="163"/>
      <c r="QW593" s="163"/>
      <c r="QX593" s="163"/>
      <c r="QY593" s="163"/>
      <c r="QZ593" s="163"/>
      <c r="RA593" s="163"/>
      <c r="RB593" s="163"/>
      <c r="RC593" s="163"/>
      <c r="RD593" s="163"/>
      <c r="RE593" s="163"/>
      <c r="RF593" s="163"/>
      <c r="RG593" s="163"/>
      <c r="RH593" s="163"/>
      <c r="RI593" s="163"/>
      <c r="RJ593" s="163"/>
      <c r="RK593" s="163"/>
      <c r="RL593" s="163"/>
      <c r="RM593" s="163"/>
      <c r="RN593" s="163"/>
      <c r="RO593" s="163"/>
      <c r="RP593" s="163"/>
      <c r="RQ593" s="163"/>
      <c r="RR593" s="163"/>
      <c r="RS593" s="163"/>
      <c r="RT593" s="163"/>
      <c r="RU593" s="163"/>
      <c r="RV593" s="163"/>
      <c r="RW593" s="163"/>
      <c r="RX593" s="163"/>
      <c r="RY593" s="163"/>
      <c r="RZ593" s="163"/>
      <c r="SA593" s="163"/>
      <c r="SB593" s="163"/>
      <c r="SC593" s="163"/>
      <c r="SD593" s="163"/>
      <c r="SE593" s="163"/>
      <c r="SF593" s="163"/>
      <c r="SG593" s="163"/>
      <c r="SH593" s="163"/>
      <c r="SI593" s="163"/>
      <c r="SJ593" s="163"/>
      <c r="SK593" s="163"/>
      <c r="SL593" s="163"/>
      <c r="SM593" s="163"/>
      <c r="SN593" s="163"/>
      <c r="SO593" s="163"/>
      <c r="SP593" s="163"/>
      <c r="SQ593" s="163"/>
      <c r="SR593" s="163"/>
      <c r="SS593" s="163"/>
      <c r="ST593" s="163"/>
      <c r="SU593" s="163"/>
      <c r="SV593" s="163"/>
      <c r="SW593" s="163"/>
      <c r="SX593" s="163"/>
      <c r="SY593" s="163"/>
      <c r="SZ593" s="163"/>
      <c r="TA593" s="163"/>
      <c r="TB593" s="163"/>
      <c r="TC593" s="163"/>
      <c r="TD593" s="163"/>
      <c r="TE593" s="163"/>
      <c r="TF593" s="163"/>
      <c r="TG593" s="163"/>
      <c r="TH593" s="163"/>
      <c r="TI593" s="163"/>
      <c r="TJ593" s="163"/>
      <c r="TK593" s="163"/>
      <c r="TL593" s="163"/>
      <c r="TM593" s="163"/>
      <c r="TN593" s="163"/>
      <c r="TO593" s="163"/>
      <c r="TP593" s="163"/>
      <c r="TQ593" s="163"/>
      <c r="TR593" s="163"/>
      <c r="TS593" s="163"/>
      <c r="TT593" s="163"/>
      <c r="TU593" s="163"/>
      <c r="TV593" s="163"/>
      <c r="TW593" s="163"/>
      <c r="TX593" s="163"/>
      <c r="TY593" s="163"/>
      <c r="TZ593" s="163"/>
      <c r="UA593" s="163"/>
      <c r="UB593" s="163"/>
      <c r="UC593" s="163"/>
      <c r="UD593" s="163"/>
      <c r="UE593" s="163"/>
      <c r="UF593" s="163"/>
      <c r="UG593" s="163"/>
      <c r="UH593" s="163"/>
      <c r="UI593" s="163"/>
      <c r="UJ593" s="163"/>
      <c r="UK593" s="163"/>
      <c r="UL593" s="163"/>
      <c r="UM593" s="163"/>
      <c r="UN593" s="163"/>
      <c r="UO593" s="163"/>
      <c r="UP593" s="163"/>
      <c r="UQ593" s="163"/>
      <c r="UR593" s="163"/>
      <c r="US593" s="163"/>
      <c r="UT593" s="163"/>
      <c r="UU593" s="163"/>
      <c r="UV593" s="163"/>
      <c r="UW593" s="163"/>
      <c r="UX593" s="163"/>
      <c r="UY593" s="163"/>
      <c r="UZ593" s="163"/>
      <c r="VA593" s="163"/>
      <c r="VB593" s="163"/>
      <c r="VC593" s="163"/>
      <c r="VD593" s="163"/>
      <c r="VE593" s="163"/>
      <c r="VF593" s="163"/>
      <c r="VG593" s="163"/>
      <c r="VH593" s="163"/>
      <c r="VI593" s="163"/>
      <c r="VJ593" s="163"/>
      <c r="VK593" s="163"/>
      <c r="VL593" s="163"/>
      <c r="VM593" s="163"/>
      <c r="VN593" s="163"/>
      <c r="VO593" s="163"/>
      <c r="VP593" s="163"/>
      <c r="VQ593" s="163"/>
      <c r="VR593" s="163"/>
      <c r="VS593" s="163"/>
      <c r="VT593" s="163"/>
      <c r="VU593" s="163"/>
      <c r="VV593" s="163"/>
      <c r="VW593" s="163"/>
      <c r="VX593" s="163"/>
      <c r="VY593" s="163"/>
      <c r="VZ593" s="163"/>
      <c r="WA593" s="163"/>
      <c r="WB593" s="163"/>
      <c r="WC593" s="163"/>
      <c r="WD593" s="163"/>
      <c r="WE593" s="163"/>
      <c r="WF593" s="163"/>
      <c r="WG593" s="163"/>
      <c r="WH593" s="163"/>
      <c r="WI593" s="163"/>
      <c r="WJ593" s="163"/>
      <c r="WK593" s="163"/>
      <c r="WL593" s="163"/>
      <c r="WM593" s="163"/>
      <c r="WN593" s="163"/>
      <c r="WO593" s="163"/>
      <c r="WP593" s="163"/>
      <c r="WQ593" s="163"/>
      <c r="WR593" s="163"/>
      <c r="WS593" s="163"/>
      <c r="WT593" s="163"/>
      <c r="WU593" s="163"/>
      <c r="WV593" s="163"/>
      <c r="WW593" s="163"/>
      <c r="WX593" s="163"/>
      <c r="WY593" s="163"/>
      <c r="WZ593" s="163"/>
      <c r="XA593" s="163"/>
      <c r="XB593" s="163"/>
      <c r="XC593" s="163"/>
      <c r="XD593" s="163"/>
      <c r="XE593" s="163"/>
      <c r="XF593" s="163"/>
      <c r="XG593" s="163"/>
      <c r="XH593" s="163"/>
      <c r="XI593" s="163"/>
      <c r="XJ593" s="163"/>
      <c r="XK593" s="163"/>
      <c r="XL593" s="163"/>
      <c r="XM593" s="163"/>
      <c r="XN593" s="163"/>
      <c r="XO593" s="163"/>
      <c r="XP593" s="163"/>
      <c r="XQ593" s="163"/>
      <c r="XR593" s="163"/>
      <c r="XS593" s="163"/>
      <c r="XT593" s="163"/>
      <c r="XU593" s="163"/>
      <c r="XV593" s="163"/>
      <c r="XW593" s="163"/>
      <c r="XX593" s="163"/>
      <c r="XY593" s="163"/>
      <c r="XZ593" s="163"/>
      <c r="YA593" s="163"/>
      <c r="YB593" s="163"/>
      <c r="YC593" s="163"/>
      <c r="YD593" s="163"/>
      <c r="YE593" s="163"/>
      <c r="YF593" s="163"/>
      <c r="YG593" s="163"/>
      <c r="YH593" s="163"/>
      <c r="YI593" s="163"/>
      <c r="YJ593" s="163"/>
      <c r="YK593" s="163"/>
      <c r="YL593" s="163"/>
      <c r="YM593" s="163"/>
      <c r="YN593" s="163"/>
      <c r="YO593" s="163"/>
      <c r="YP593" s="163"/>
      <c r="YQ593" s="163"/>
      <c r="YR593" s="163"/>
      <c r="YS593" s="163"/>
      <c r="YT593" s="163"/>
      <c r="YU593" s="163"/>
      <c r="YV593" s="163"/>
      <c r="YW593" s="163"/>
      <c r="YX593" s="163"/>
      <c r="YY593" s="163"/>
      <c r="YZ593" s="163"/>
      <c r="ZA593" s="163"/>
      <c r="ZB593" s="163"/>
      <c r="ZC593" s="163"/>
      <c r="ZD593" s="163"/>
      <c r="ZE593" s="163"/>
      <c r="ZF593" s="163"/>
      <c r="ZG593" s="163"/>
      <c r="ZH593" s="163"/>
      <c r="ZI593" s="163"/>
      <c r="ZJ593" s="163"/>
      <c r="ZK593" s="163"/>
      <c r="ZL593" s="163"/>
      <c r="ZM593" s="163"/>
      <c r="ZN593" s="163"/>
      <c r="ZO593" s="163"/>
      <c r="ZP593" s="163"/>
      <c r="ZQ593" s="163"/>
      <c r="ZR593" s="163"/>
      <c r="ZS593" s="163"/>
      <c r="ZT593" s="163"/>
      <c r="ZU593" s="163"/>
      <c r="ZV593" s="163"/>
      <c r="ZW593" s="163"/>
      <c r="ZX593" s="163"/>
      <c r="ZY593" s="163"/>
      <c r="ZZ593" s="163"/>
      <c r="AAA593" s="163"/>
      <c r="AAB593" s="163"/>
      <c r="AAC593" s="163"/>
      <c r="AAD593" s="163"/>
      <c r="AAE593" s="163"/>
      <c r="AAF593" s="163"/>
      <c r="AAG593" s="163"/>
      <c r="AAH593" s="163"/>
      <c r="AAI593" s="163"/>
      <c r="AAJ593" s="163"/>
      <c r="AAK593" s="163"/>
      <c r="AAL593" s="163"/>
      <c r="AAM593" s="163"/>
      <c r="AAN593" s="163"/>
      <c r="AAO593" s="163"/>
      <c r="AAP593" s="163"/>
      <c r="AAQ593" s="163"/>
      <c r="AAR593" s="163"/>
      <c r="AAS593" s="163"/>
      <c r="AAT593" s="163"/>
      <c r="AAU593" s="163"/>
      <c r="AAV593" s="163"/>
      <c r="AAW593" s="163"/>
      <c r="AAX593" s="163"/>
      <c r="AAY593" s="163"/>
      <c r="AAZ593" s="163"/>
      <c r="ABA593" s="163"/>
      <c r="ABB593" s="163"/>
      <c r="ABC593" s="163"/>
      <c r="ABD593" s="163"/>
      <c r="ABE593" s="163"/>
      <c r="ABF593" s="163"/>
      <c r="ABG593" s="163"/>
      <c r="ABH593" s="163"/>
      <c r="ABI593" s="163"/>
      <c r="ABJ593" s="163"/>
      <c r="ABK593" s="163"/>
      <c r="ABL593" s="163"/>
      <c r="ABM593" s="163"/>
      <c r="ABN593" s="163"/>
      <c r="ABO593" s="163"/>
      <c r="ABP593" s="163"/>
      <c r="ABQ593" s="163"/>
      <c r="ABR593" s="163"/>
      <c r="ABS593" s="163"/>
      <c r="ABT593" s="163"/>
      <c r="ABU593" s="163"/>
      <c r="ABV593" s="163"/>
      <c r="ABW593" s="163"/>
      <c r="ABX593" s="163"/>
      <c r="ABY593" s="163"/>
      <c r="ABZ593" s="163"/>
      <c r="ACA593" s="163"/>
      <c r="ACB593" s="163"/>
      <c r="ACC593" s="163"/>
      <c r="ACD593" s="163"/>
      <c r="ACE593" s="163"/>
      <c r="ACF593" s="163"/>
      <c r="ACG593" s="163"/>
      <c r="ACH593" s="163"/>
      <c r="ACI593" s="163"/>
      <c r="ACJ593" s="163"/>
      <c r="ACK593" s="163"/>
      <c r="ACL593" s="163"/>
      <c r="ACM593" s="163"/>
      <c r="ACN593" s="163"/>
      <c r="ACO593" s="163"/>
      <c r="ACP593" s="163"/>
      <c r="ACQ593" s="163"/>
      <c r="ACR593" s="163"/>
      <c r="ACS593" s="163"/>
      <c r="ACT593" s="163"/>
      <c r="ACU593" s="163"/>
      <c r="ACV593" s="163"/>
      <c r="ACW593" s="163"/>
      <c r="ACX593" s="163"/>
      <c r="ACY593" s="163"/>
      <c r="ACZ593" s="163"/>
      <c r="ADA593" s="163"/>
      <c r="ADB593" s="163"/>
      <c r="ADC593" s="163"/>
      <c r="ADD593" s="163"/>
      <c r="ADE593" s="163"/>
      <c r="ADF593" s="163"/>
      <c r="ADG593" s="163"/>
      <c r="ADH593" s="163"/>
      <c r="ADI593" s="163"/>
      <c r="ADJ593" s="163"/>
      <c r="ADK593" s="163"/>
      <c r="ADL593" s="163"/>
      <c r="ADM593" s="163"/>
      <c r="ADN593" s="163"/>
      <c r="ADO593" s="163"/>
      <c r="ADP593" s="163"/>
      <c r="ADQ593" s="163"/>
      <c r="ADR593" s="163"/>
      <c r="ADS593" s="163"/>
      <c r="ADT593" s="163"/>
      <c r="ADU593" s="163"/>
      <c r="ADV593" s="163"/>
      <c r="ADW593" s="163"/>
      <c r="ADX593" s="163"/>
      <c r="ADY593" s="163"/>
      <c r="ADZ593" s="163"/>
      <c r="AEA593" s="163"/>
      <c r="AEB593" s="163"/>
      <c r="AEC593" s="163"/>
      <c r="AED593" s="163"/>
      <c r="AEE593" s="163"/>
      <c r="AEF593" s="163"/>
      <c r="AEG593" s="163"/>
      <c r="AEH593" s="163"/>
      <c r="AEI593" s="163"/>
      <c r="AEJ593" s="163"/>
      <c r="AEK593" s="163"/>
      <c r="AEL593" s="163"/>
      <c r="AEM593" s="163"/>
      <c r="AEN593" s="163"/>
      <c r="AEO593" s="163"/>
      <c r="AEP593" s="163"/>
      <c r="AEQ593" s="163"/>
      <c r="AER593" s="163"/>
      <c r="AES593" s="163"/>
      <c r="AET593" s="163"/>
      <c r="AEU593" s="163"/>
      <c r="AEV593" s="163"/>
      <c r="AEW593" s="163"/>
      <c r="AEX593" s="163"/>
      <c r="AEY593" s="163"/>
      <c r="AEZ593" s="163"/>
      <c r="AFA593" s="163"/>
      <c r="AFB593" s="163"/>
      <c r="AFC593" s="163"/>
      <c r="AFD593" s="163"/>
      <c r="AFE593" s="163"/>
      <c r="AFF593" s="163"/>
      <c r="AFG593" s="163"/>
      <c r="AFH593" s="163"/>
      <c r="AFI593" s="163"/>
      <c r="AFJ593" s="163"/>
      <c r="AFK593" s="163"/>
      <c r="AFL593" s="163"/>
      <c r="AFM593" s="163"/>
      <c r="AFN593" s="163"/>
      <c r="AFO593" s="163"/>
      <c r="AFP593" s="163"/>
      <c r="AFQ593" s="163"/>
      <c r="AFR593" s="163"/>
      <c r="AFS593" s="163"/>
      <c r="AFT593" s="163"/>
      <c r="AFU593" s="163"/>
      <c r="AFV593" s="163"/>
      <c r="AFW593" s="163"/>
      <c r="AFX593" s="163"/>
      <c r="AFY593" s="163"/>
      <c r="AFZ593" s="163"/>
      <c r="AGA593" s="163"/>
      <c r="AGB593" s="163"/>
      <c r="AGC593" s="163"/>
      <c r="AGD593" s="163"/>
      <c r="AGE593" s="163"/>
      <c r="AGF593" s="163"/>
      <c r="AGG593" s="163"/>
      <c r="AGH593" s="163"/>
      <c r="AGI593" s="163"/>
      <c r="AGJ593" s="163"/>
      <c r="AGK593" s="163"/>
      <c r="AGL593" s="163"/>
      <c r="AGM593" s="163"/>
      <c r="AGN593" s="163"/>
      <c r="AGO593" s="163"/>
      <c r="AGP593" s="163"/>
      <c r="AGQ593" s="163"/>
      <c r="AGR593" s="163"/>
      <c r="AGS593" s="163"/>
      <c r="AGT593" s="163"/>
      <c r="AGU593" s="163"/>
      <c r="AGV593" s="163"/>
      <c r="AGW593" s="163"/>
      <c r="AGX593" s="163"/>
      <c r="AGY593" s="163"/>
      <c r="AGZ593" s="163"/>
      <c r="AHA593" s="163"/>
      <c r="AHB593" s="163"/>
      <c r="AHC593" s="163"/>
      <c r="AHD593" s="163"/>
      <c r="AHE593" s="163"/>
      <c r="AHF593" s="163"/>
      <c r="AHG593" s="163"/>
      <c r="AHH593" s="163"/>
      <c r="AHI593" s="163"/>
      <c r="AHJ593" s="163"/>
      <c r="AHK593" s="163"/>
      <c r="AHL593" s="163"/>
      <c r="AHM593" s="163"/>
      <c r="AHN593" s="163"/>
      <c r="AHO593" s="163"/>
      <c r="AHP593" s="163"/>
      <c r="AHQ593" s="163"/>
      <c r="AHR593" s="163"/>
      <c r="AHS593" s="163"/>
      <c r="AHT593" s="163"/>
      <c r="AHU593" s="163"/>
      <c r="AHV593" s="163"/>
      <c r="AHW593" s="163"/>
      <c r="AHX593" s="163"/>
      <c r="AHY593" s="163"/>
      <c r="AHZ593" s="163"/>
      <c r="AIA593" s="163"/>
      <c r="AIB593" s="163"/>
      <c r="AIC593" s="163"/>
      <c r="AID593" s="163"/>
      <c r="AIE593" s="163"/>
      <c r="AIF593" s="163"/>
      <c r="AIG593" s="163"/>
      <c r="AIH593" s="163"/>
      <c r="AII593" s="163"/>
      <c r="AIJ593" s="163"/>
      <c r="AIK593" s="163"/>
      <c r="AIL593" s="163"/>
      <c r="AIM593" s="163"/>
      <c r="AIN593" s="163"/>
      <c r="AIO593" s="163"/>
      <c r="AIP593" s="163"/>
      <c r="AIQ593" s="163"/>
      <c r="AIR593" s="163"/>
      <c r="AIS593" s="163"/>
      <c r="AIT593" s="163"/>
      <c r="AIU593" s="163"/>
      <c r="AIV593" s="163"/>
      <c r="AIW593" s="163"/>
      <c r="AIX593" s="163"/>
      <c r="AIY593" s="163"/>
      <c r="AIZ593" s="163"/>
      <c r="AJA593" s="163"/>
      <c r="AJB593" s="163"/>
      <c r="AJC593" s="163"/>
      <c r="AJD593" s="163"/>
      <c r="AJE593" s="163"/>
      <c r="AJF593" s="163"/>
      <c r="AJG593" s="163"/>
      <c r="AJH593" s="163"/>
      <c r="AJI593" s="163"/>
      <c r="AJJ593" s="163"/>
      <c r="AJK593" s="163"/>
      <c r="AJL593" s="163"/>
      <c r="AJM593" s="163"/>
      <c r="AJN593" s="163"/>
      <c r="AJO593" s="163"/>
      <c r="AJP593" s="163"/>
      <c r="AJQ593" s="163"/>
      <c r="AJR593" s="163"/>
      <c r="AJS593" s="163"/>
      <c r="AJT593" s="163"/>
      <c r="AJU593" s="163"/>
      <c r="AJV593" s="163"/>
      <c r="AJW593" s="163"/>
      <c r="AJX593" s="163"/>
      <c r="AJY593" s="163"/>
      <c r="AJZ593" s="163"/>
      <c r="AKA593" s="163"/>
      <c r="AKB593" s="163"/>
      <c r="AKC593" s="163"/>
      <c r="AKD593" s="163"/>
      <c r="AKE593" s="163"/>
      <c r="AKF593" s="163"/>
      <c r="AKG593" s="163"/>
      <c r="AKH593" s="163"/>
      <c r="AKI593" s="163"/>
      <c r="AKJ593" s="163"/>
      <c r="AKK593" s="163"/>
      <c r="AKL593" s="163"/>
      <c r="AKM593" s="163"/>
      <c r="AKN593" s="163"/>
      <c r="AKO593" s="163"/>
      <c r="AKP593" s="163"/>
      <c r="AKQ593" s="163"/>
      <c r="AKR593" s="163"/>
      <c r="AKS593" s="163"/>
      <c r="AKT593" s="163"/>
      <c r="AKU593" s="163"/>
      <c r="AKV593" s="163"/>
      <c r="AKW593" s="163"/>
      <c r="AKX593" s="163"/>
      <c r="AKY593" s="163"/>
      <c r="AKZ593" s="163"/>
      <c r="ALA593" s="163"/>
      <c r="ALB593" s="163"/>
      <c r="ALC593" s="163"/>
      <c r="ALD593" s="163"/>
      <c r="ALE593" s="163"/>
      <c r="ALF593" s="163"/>
      <c r="ALG593" s="163"/>
      <c r="ALH593" s="163"/>
      <c r="ALI593" s="163"/>
      <c r="ALJ593" s="163"/>
      <c r="ALK593" s="163"/>
      <c r="ALL593" s="163"/>
      <c r="ALM593" s="163"/>
      <c r="ALN593" s="163"/>
      <c r="ALO593" s="163"/>
      <c r="ALP593" s="163"/>
      <c r="ALQ593" s="163"/>
      <c r="ALR593" s="163"/>
      <c r="ALS593" s="163"/>
      <c r="ALT593" s="163"/>
      <c r="ALU593" s="163"/>
      <c r="ALV593" s="163"/>
      <c r="ALW593" s="163"/>
      <c r="ALX593" s="163"/>
      <c r="ALY593" s="163"/>
      <c r="ALZ593" s="163"/>
      <c r="AMA593" s="163"/>
      <c r="AMB593" s="163"/>
      <c r="AMC593" s="163"/>
      <c r="AMD593" s="163"/>
      <c r="AME593" s="163"/>
      <c r="AMF593" s="163"/>
      <c r="AMG593" s="163"/>
      <c r="AMH593" s="163"/>
      <c r="AMI593" s="163"/>
      <c r="AMJ593" s="163"/>
      <c r="AMK593" s="163"/>
      <c r="AML593" s="163"/>
      <c r="AMM593" s="163"/>
      <c r="AMN593" s="163"/>
      <c r="AMO593" s="163"/>
      <c r="AMP593" s="163"/>
      <c r="AMQ593" s="163"/>
      <c r="AMR593" s="163"/>
      <c r="AMS593" s="163"/>
      <c r="AMT593" s="163"/>
      <c r="AMU593" s="163"/>
      <c r="AMV593" s="163"/>
      <c r="AMW593" s="163"/>
      <c r="AMX593" s="163"/>
      <c r="AMY593" s="163"/>
      <c r="AMZ593" s="163"/>
      <c r="ANA593" s="163"/>
      <c r="ANB593" s="163"/>
      <c r="ANC593" s="163"/>
      <c r="AND593" s="163"/>
      <c r="ANE593" s="163"/>
      <c r="ANF593" s="163"/>
      <c r="ANG593" s="163"/>
      <c r="ANH593" s="163"/>
      <c r="ANI593" s="163"/>
      <c r="ANJ593" s="163"/>
      <c r="ANK593" s="163"/>
      <c r="ANL593" s="163"/>
      <c r="ANM593" s="163"/>
      <c r="ANN593" s="163"/>
      <c r="ANO593" s="163"/>
      <c r="ANP593" s="163"/>
      <c r="ANQ593" s="163"/>
      <c r="ANR593" s="163"/>
      <c r="ANS593" s="163"/>
      <c r="ANT593" s="163"/>
      <c r="ANU593" s="163"/>
      <c r="ANV593" s="163"/>
      <c r="ANW593" s="163"/>
      <c r="ANX593" s="163"/>
      <c r="ANY593" s="163"/>
      <c r="ANZ593" s="163"/>
      <c r="AOA593" s="163"/>
      <c r="AOB593" s="163"/>
      <c r="AOC593" s="163"/>
      <c r="AOD593" s="163"/>
      <c r="AOE593" s="163"/>
      <c r="AOF593" s="163"/>
      <c r="AOG593" s="163"/>
      <c r="AOH593" s="163"/>
      <c r="AOI593" s="163"/>
      <c r="AOJ593" s="163"/>
      <c r="AOK593" s="163"/>
      <c r="AOL593" s="163"/>
      <c r="AOM593" s="163"/>
      <c r="AON593" s="163"/>
      <c r="AOO593" s="163"/>
      <c r="AOP593" s="163"/>
      <c r="AOQ593" s="163"/>
      <c r="AOR593" s="163"/>
      <c r="AOS593" s="163"/>
      <c r="AOT593" s="163"/>
      <c r="AOU593" s="163"/>
      <c r="AOV593" s="163"/>
      <c r="AOW593" s="163"/>
      <c r="AOX593" s="163"/>
      <c r="AOY593" s="163"/>
      <c r="AOZ593" s="163"/>
      <c r="APA593" s="163"/>
      <c r="APB593" s="163"/>
      <c r="APC593" s="163"/>
      <c r="APD593" s="163"/>
      <c r="APE593" s="163"/>
      <c r="APF593" s="163"/>
      <c r="APG593" s="163"/>
      <c r="APH593" s="163"/>
      <c r="API593" s="163"/>
      <c r="APJ593" s="163"/>
      <c r="APK593" s="163"/>
      <c r="APL593" s="163"/>
      <c r="APM593" s="163"/>
      <c r="APN593" s="163"/>
      <c r="APO593" s="163"/>
      <c r="APP593" s="163"/>
      <c r="APQ593" s="163"/>
      <c r="APR593" s="163"/>
      <c r="APS593" s="163"/>
      <c r="APT593" s="163"/>
      <c r="APU593" s="163"/>
      <c r="APV593" s="163"/>
      <c r="APW593" s="163"/>
      <c r="APX593" s="163"/>
      <c r="APY593" s="163"/>
      <c r="APZ593" s="163"/>
      <c r="AQA593" s="163"/>
      <c r="AQB593" s="163"/>
      <c r="AQC593" s="163"/>
      <c r="AQD593" s="163"/>
      <c r="AQE593" s="163"/>
      <c r="AQF593" s="163"/>
      <c r="AQG593" s="163"/>
      <c r="AQH593" s="163"/>
      <c r="AQI593" s="163"/>
      <c r="AQJ593" s="163"/>
      <c r="AQK593" s="163"/>
      <c r="AQL593" s="163"/>
      <c r="AQM593" s="163"/>
      <c r="AQN593" s="163"/>
      <c r="AQO593" s="163"/>
      <c r="AQP593" s="163"/>
      <c r="AQQ593" s="163"/>
      <c r="AQR593" s="163"/>
      <c r="AQS593" s="163"/>
      <c r="AQT593" s="163"/>
      <c r="AQU593" s="163"/>
      <c r="AQV593" s="163"/>
      <c r="AQW593" s="163"/>
      <c r="AQX593" s="163"/>
      <c r="AQY593" s="163"/>
      <c r="AQZ593" s="163"/>
      <c r="ARA593" s="163"/>
      <c r="ARB593" s="163"/>
      <c r="ARC593" s="163"/>
      <c r="ARD593" s="163"/>
      <c r="ARE593" s="163"/>
      <c r="ARF593" s="163"/>
      <c r="ARG593" s="163"/>
      <c r="ARH593" s="163"/>
      <c r="ARI593" s="163"/>
      <c r="ARJ593" s="163"/>
      <c r="ARK593" s="163"/>
      <c r="ARL593" s="163"/>
      <c r="ARM593" s="163"/>
      <c r="ARN593" s="163"/>
      <c r="ARO593" s="163"/>
      <c r="ARP593" s="163"/>
      <c r="ARQ593" s="163"/>
      <c r="ARR593" s="163"/>
      <c r="ARS593" s="163"/>
      <c r="ART593" s="163"/>
      <c r="ARU593" s="163"/>
      <c r="ARV593" s="163"/>
      <c r="ARW593" s="163"/>
      <c r="ARX593" s="163"/>
      <c r="ARY593" s="163"/>
      <c r="ARZ593" s="163"/>
      <c r="ASA593" s="163"/>
      <c r="ASB593" s="163"/>
      <c r="ASC593" s="163"/>
      <c r="ASD593" s="163"/>
      <c r="ASE593" s="163"/>
      <c r="ASF593" s="163"/>
      <c r="ASG593" s="163"/>
      <c r="ASH593" s="163"/>
      <c r="ASI593" s="163"/>
      <c r="ASJ593" s="163"/>
      <c r="ASK593" s="163"/>
      <c r="ASL593" s="163"/>
      <c r="ASM593" s="163"/>
      <c r="ASN593" s="163"/>
      <c r="ASO593" s="163"/>
      <c r="ASP593" s="163"/>
      <c r="ASQ593" s="163"/>
      <c r="ASR593" s="163"/>
      <c r="ASS593" s="163"/>
      <c r="AST593" s="163"/>
      <c r="ASU593" s="163"/>
      <c r="ASV593" s="163"/>
      <c r="ASW593" s="163"/>
      <c r="ASX593" s="163"/>
      <c r="ASY593" s="163"/>
      <c r="ASZ593" s="163"/>
      <c r="ATA593" s="163"/>
      <c r="ATB593" s="163"/>
      <c r="ATC593" s="163"/>
      <c r="ATD593" s="163"/>
      <c r="ATE593" s="163"/>
      <c r="ATF593" s="163"/>
      <c r="ATG593" s="163"/>
      <c r="ATH593" s="163"/>
      <c r="ATI593" s="163"/>
      <c r="ATJ593" s="163"/>
      <c r="ATK593" s="163"/>
      <c r="ATL593" s="163"/>
      <c r="ATM593" s="163"/>
      <c r="ATN593" s="163"/>
      <c r="ATO593" s="163"/>
      <c r="ATP593" s="163"/>
      <c r="ATQ593" s="163"/>
      <c r="ATR593" s="163"/>
      <c r="ATS593" s="163"/>
      <c r="ATT593" s="163"/>
      <c r="ATU593" s="163"/>
      <c r="ATV593" s="163"/>
      <c r="ATW593" s="163"/>
      <c r="ATX593" s="163"/>
      <c r="ATY593" s="163"/>
      <c r="ATZ593" s="163"/>
      <c r="AUA593" s="163"/>
      <c r="AUB593" s="163"/>
      <c r="AUC593" s="163"/>
      <c r="AUD593" s="163"/>
      <c r="AUE593" s="163"/>
      <c r="AUF593" s="163"/>
      <c r="AUG593" s="163"/>
      <c r="AUH593" s="163"/>
      <c r="AUI593" s="163"/>
      <c r="AUJ593" s="163"/>
      <c r="AUK593" s="163"/>
      <c r="AUL593" s="163"/>
      <c r="AUM593" s="163"/>
      <c r="AUN593" s="163"/>
      <c r="AUO593" s="163"/>
      <c r="AUP593" s="163"/>
      <c r="AUQ593" s="163"/>
      <c r="AUR593" s="163"/>
      <c r="AUS593" s="163"/>
      <c r="AUT593" s="163"/>
      <c r="AUU593" s="163"/>
      <c r="AUV593" s="163"/>
      <c r="AUW593" s="163"/>
      <c r="AUX593" s="163"/>
      <c r="AUY593" s="163"/>
      <c r="AUZ593" s="163"/>
      <c r="AVA593" s="163"/>
      <c r="AVB593" s="163"/>
      <c r="AVC593" s="163"/>
      <c r="AVD593" s="163"/>
      <c r="AVE593" s="163"/>
      <c r="AVF593" s="163"/>
      <c r="AVG593" s="163"/>
      <c r="AVH593" s="163"/>
      <c r="AVI593" s="163"/>
      <c r="AVJ593" s="163"/>
      <c r="AVK593" s="163"/>
      <c r="AVL593" s="163"/>
      <c r="AVM593" s="163"/>
      <c r="AVN593" s="163"/>
      <c r="AVO593" s="163"/>
      <c r="AVP593" s="163"/>
      <c r="AVQ593" s="163"/>
      <c r="AVR593" s="163"/>
      <c r="AVS593" s="163"/>
      <c r="AVT593" s="163"/>
      <c r="AVU593" s="163"/>
      <c r="AVV593" s="163"/>
      <c r="AVW593" s="163"/>
      <c r="AVX593" s="163"/>
      <c r="AVY593" s="163"/>
      <c r="AVZ593" s="163"/>
      <c r="AWA593" s="163"/>
      <c r="AWB593" s="163"/>
      <c r="AWC593" s="163"/>
      <c r="AWD593" s="163"/>
      <c r="AWE593" s="163"/>
      <c r="AWF593" s="163"/>
      <c r="AWG593" s="163"/>
      <c r="AWH593" s="163"/>
      <c r="AWI593" s="163"/>
      <c r="AWJ593" s="163"/>
      <c r="AWK593" s="163"/>
      <c r="AWL593" s="163"/>
      <c r="AWM593" s="163"/>
      <c r="AWN593" s="163"/>
      <c r="AWO593" s="163"/>
      <c r="AWP593" s="163"/>
      <c r="AWQ593" s="163"/>
      <c r="AWR593" s="163"/>
      <c r="AWS593" s="163"/>
      <c r="AWT593" s="163"/>
      <c r="AWU593" s="163"/>
      <c r="AWV593" s="163"/>
      <c r="AWW593" s="163"/>
      <c r="AWX593" s="163"/>
      <c r="AWY593" s="163"/>
      <c r="AWZ593" s="163"/>
      <c r="AXA593" s="163"/>
      <c r="AXB593" s="163"/>
      <c r="AXC593" s="163"/>
      <c r="AXD593" s="163"/>
      <c r="AXE593" s="163"/>
      <c r="AXF593" s="163"/>
      <c r="AXG593" s="163"/>
      <c r="AXH593" s="163"/>
      <c r="AXI593" s="163"/>
      <c r="AXJ593" s="163"/>
      <c r="AXK593" s="163"/>
      <c r="AXL593" s="163"/>
      <c r="AXM593" s="163"/>
      <c r="AXN593" s="163"/>
      <c r="AXO593" s="163"/>
      <c r="AXP593" s="163"/>
      <c r="AXQ593" s="163"/>
      <c r="AXR593" s="163"/>
      <c r="AXS593" s="163"/>
      <c r="AXT593" s="163"/>
      <c r="AXU593" s="163"/>
      <c r="AXV593" s="163"/>
      <c r="AXW593" s="163"/>
      <c r="AXX593" s="163"/>
      <c r="AXY593" s="163"/>
      <c r="AXZ593" s="163"/>
      <c r="AYA593" s="163"/>
      <c r="AYB593" s="163"/>
      <c r="AYC593" s="163"/>
      <c r="AYD593" s="163"/>
      <c r="AYE593" s="163"/>
      <c r="AYF593" s="163"/>
      <c r="AYG593" s="163"/>
      <c r="AYH593" s="163"/>
      <c r="AYI593" s="163"/>
      <c r="AYJ593" s="163"/>
      <c r="AYK593" s="163"/>
      <c r="AYL593" s="163"/>
      <c r="AYM593" s="163"/>
      <c r="AYN593" s="163"/>
      <c r="AYO593" s="163"/>
      <c r="AYP593" s="163"/>
      <c r="AYQ593" s="163"/>
      <c r="AYR593" s="163"/>
      <c r="AYS593" s="163"/>
      <c r="AYT593" s="163"/>
      <c r="AYU593" s="163"/>
      <c r="AYV593" s="163"/>
      <c r="AYW593" s="163"/>
      <c r="AYX593" s="163"/>
      <c r="AYY593" s="163"/>
      <c r="AYZ593" s="163"/>
      <c r="AZA593" s="163"/>
      <c r="AZB593" s="163"/>
      <c r="AZC593" s="163"/>
      <c r="AZD593" s="163"/>
      <c r="AZE593" s="163"/>
      <c r="AZF593" s="163"/>
      <c r="AZG593" s="163"/>
      <c r="AZH593" s="163"/>
      <c r="AZI593" s="163"/>
      <c r="AZJ593" s="163"/>
      <c r="AZK593" s="163"/>
      <c r="AZL593" s="163"/>
      <c r="AZM593" s="163"/>
      <c r="AZN593" s="163"/>
      <c r="AZO593" s="163"/>
      <c r="AZP593" s="163"/>
      <c r="AZQ593" s="163"/>
      <c r="AZR593" s="163"/>
      <c r="AZS593" s="163"/>
      <c r="AZT593" s="163"/>
      <c r="AZU593" s="163"/>
      <c r="AZV593" s="163"/>
      <c r="AZW593" s="163"/>
      <c r="AZX593" s="163"/>
      <c r="AZY593" s="163"/>
      <c r="AZZ593" s="163"/>
      <c r="BAA593" s="163"/>
      <c r="BAB593" s="163"/>
      <c r="BAC593" s="163"/>
      <c r="BAD593" s="163"/>
      <c r="BAE593" s="163"/>
      <c r="BAF593" s="163"/>
      <c r="BAG593" s="163"/>
      <c r="BAH593" s="163"/>
      <c r="BAI593" s="163"/>
      <c r="BAJ593" s="163"/>
      <c r="BAK593" s="163"/>
      <c r="BAL593" s="163"/>
      <c r="BAM593" s="163"/>
      <c r="BAN593" s="163"/>
      <c r="BAO593" s="163"/>
      <c r="BAP593" s="163"/>
      <c r="BAQ593" s="163"/>
      <c r="BAR593" s="163"/>
      <c r="BAS593" s="163"/>
      <c r="BAT593" s="163"/>
      <c r="BAU593" s="163"/>
      <c r="BAV593" s="163"/>
      <c r="BAW593" s="163"/>
      <c r="BAX593" s="163"/>
      <c r="BAY593" s="163"/>
      <c r="BAZ593" s="163"/>
      <c r="BBA593" s="163"/>
      <c r="BBB593" s="163"/>
      <c r="BBC593" s="163"/>
      <c r="BBD593" s="163"/>
      <c r="BBE593" s="163"/>
      <c r="BBF593" s="163"/>
      <c r="BBG593" s="163"/>
      <c r="BBH593" s="163"/>
      <c r="BBI593" s="163"/>
      <c r="BBJ593" s="163"/>
      <c r="BBK593" s="163"/>
      <c r="BBL593" s="163"/>
      <c r="BBM593" s="163"/>
      <c r="BBN593" s="163"/>
      <c r="BBO593" s="163"/>
      <c r="BBP593" s="163"/>
      <c r="BBQ593" s="163"/>
      <c r="BBR593" s="163"/>
      <c r="BBS593" s="163"/>
      <c r="BBT593" s="163"/>
      <c r="BBU593" s="163"/>
      <c r="BBV593" s="163"/>
      <c r="BBW593" s="163"/>
      <c r="BBX593" s="163"/>
      <c r="BBY593" s="163"/>
      <c r="BBZ593" s="163"/>
      <c r="BCA593" s="163"/>
      <c r="BCB593" s="163"/>
      <c r="BCC593" s="163"/>
      <c r="BCD593" s="163"/>
      <c r="BCE593" s="163"/>
      <c r="BCF593" s="163"/>
      <c r="BCG593" s="163"/>
      <c r="BCH593" s="163"/>
      <c r="BCI593" s="163"/>
      <c r="BCJ593" s="163"/>
      <c r="BCK593" s="163"/>
      <c r="BCL593" s="163"/>
      <c r="BCM593" s="163"/>
      <c r="BCN593" s="163"/>
      <c r="BCO593" s="163"/>
      <c r="BCP593" s="163"/>
      <c r="BCQ593" s="163"/>
      <c r="BCR593" s="163"/>
      <c r="BCS593" s="163"/>
      <c r="BCT593" s="163"/>
      <c r="BCU593" s="163"/>
      <c r="BCV593" s="163"/>
      <c r="BCW593" s="163"/>
      <c r="BCX593" s="163"/>
      <c r="BCY593" s="163"/>
      <c r="BCZ593" s="163"/>
      <c r="BDA593" s="163"/>
      <c r="BDB593" s="163"/>
      <c r="BDC593" s="163"/>
      <c r="BDD593" s="163"/>
      <c r="BDE593" s="163"/>
      <c r="BDF593" s="163"/>
      <c r="BDG593" s="163"/>
      <c r="BDH593" s="163"/>
      <c r="BDI593" s="163"/>
      <c r="BDJ593" s="163"/>
      <c r="BDK593" s="163"/>
      <c r="BDL593" s="163"/>
      <c r="BDM593" s="163"/>
      <c r="BDN593" s="163"/>
      <c r="BDO593" s="163"/>
      <c r="BDP593" s="163"/>
      <c r="BDQ593" s="163"/>
      <c r="BDR593" s="163"/>
      <c r="BDS593" s="163"/>
      <c r="BDT593" s="163"/>
      <c r="BDU593" s="163"/>
      <c r="BDV593" s="163"/>
      <c r="BDW593" s="163"/>
      <c r="BDX593" s="163"/>
      <c r="BDY593" s="163"/>
      <c r="BDZ593" s="163"/>
      <c r="BEA593" s="163"/>
      <c r="BEB593" s="163"/>
      <c r="BEC593" s="163"/>
      <c r="BED593" s="163"/>
      <c r="BEE593" s="163"/>
      <c r="BEF593" s="163"/>
      <c r="BEG593" s="163"/>
      <c r="BEH593" s="163"/>
      <c r="BEI593" s="163"/>
      <c r="BEJ593" s="163"/>
      <c r="BEK593" s="163"/>
      <c r="BEL593" s="163"/>
      <c r="BEM593" s="163"/>
      <c r="BEN593" s="163"/>
      <c r="BEO593" s="163"/>
      <c r="BEP593" s="163"/>
      <c r="BEQ593" s="163"/>
      <c r="BER593" s="163"/>
      <c r="BES593" s="163"/>
      <c r="BET593" s="163"/>
      <c r="BEU593" s="163"/>
      <c r="BEV593" s="163"/>
      <c r="BEW593" s="163"/>
      <c r="BEX593" s="163"/>
      <c r="BEY593" s="163"/>
      <c r="BEZ593" s="163"/>
      <c r="BFA593" s="163"/>
      <c r="BFB593" s="163"/>
      <c r="BFC593" s="163"/>
      <c r="BFD593" s="163"/>
      <c r="BFE593" s="163"/>
      <c r="BFF593" s="163"/>
      <c r="BFG593" s="163"/>
      <c r="BFH593" s="163"/>
      <c r="BFI593" s="163"/>
      <c r="BFJ593" s="163"/>
      <c r="BFK593" s="163"/>
      <c r="BFL593" s="163"/>
      <c r="BFM593" s="163"/>
      <c r="BFN593" s="163"/>
      <c r="BFO593" s="163"/>
      <c r="BFP593" s="163"/>
      <c r="BFQ593" s="163"/>
      <c r="BFR593" s="163"/>
      <c r="BFS593" s="163"/>
      <c r="BFT593" s="163"/>
      <c r="BFU593" s="163"/>
      <c r="BFV593" s="163"/>
      <c r="BFW593" s="163"/>
      <c r="BFX593" s="163"/>
      <c r="BFY593" s="163"/>
      <c r="BFZ593" s="163"/>
      <c r="BGA593" s="163"/>
      <c r="BGB593" s="163"/>
      <c r="BGC593" s="163"/>
      <c r="BGD593" s="163"/>
      <c r="BGE593" s="163"/>
      <c r="BGF593" s="163"/>
      <c r="BGG593" s="163"/>
      <c r="BGH593" s="163"/>
      <c r="BGI593" s="163"/>
      <c r="BGJ593" s="163"/>
      <c r="BGK593" s="163"/>
      <c r="BGL593" s="163"/>
      <c r="BGM593" s="163"/>
      <c r="BGN593" s="163"/>
      <c r="BGO593" s="163"/>
      <c r="BGP593" s="163"/>
      <c r="BGQ593" s="163"/>
      <c r="BGR593" s="163"/>
      <c r="BGS593" s="163"/>
      <c r="BGT593" s="163"/>
      <c r="BGU593" s="163"/>
      <c r="BGV593" s="163"/>
      <c r="BGW593" s="163"/>
      <c r="BGX593" s="163"/>
      <c r="BGY593" s="163"/>
      <c r="BGZ593" s="163"/>
      <c r="BHA593" s="163"/>
      <c r="BHB593" s="163"/>
      <c r="BHC593" s="163"/>
      <c r="BHD593" s="163"/>
      <c r="BHE593" s="163"/>
      <c r="BHF593" s="163"/>
      <c r="BHG593" s="163"/>
      <c r="BHH593" s="163"/>
      <c r="BHI593" s="163"/>
      <c r="BHJ593" s="163"/>
      <c r="BHK593" s="163"/>
      <c r="BHL593" s="163"/>
      <c r="BHM593" s="163"/>
      <c r="BHN593" s="163"/>
      <c r="BHO593" s="163"/>
      <c r="BHP593" s="163"/>
      <c r="BHQ593" s="163"/>
      <c r="BHR593" s="163"/>
      <c r="BHS593" s="163"/>
      <c r="BHT593" s="163"/>
      <c r="BHU593" s="163"/>
      <c r="BHV593" s="163"/>
      <c r="BHW593" s="163"/>
      <c r="BHX593" s="163"/>
      <c r="BHY593" s="163"/>
      <c r="BHZ593" s="163"/>
      <c r="BIA593" s="163"/>
      <c r="BIB593" s="163"/>
      <c r="BIC593" s="163"/>
      <c r="BID593" s="163"/>
      <c r="BIE593" s="163"/>
      <c r="BIF593" s="163"/>
      <c r="BIG593" s="163"/>
      <c r="BIH593" s="163"/>
      <c r="BII593" s="163"/>
      <c r="BIJ593" s="163"/>
      <c r="BIK593" s="163"/>
      <c r="BIL593" s="163"/>
      <c r="BIM593" s="163"/>
      <c r="BIN593" s="163"/>
      <c r="BIO593" s="163"/>
      <c r="BIP593" s="163"/>
      <c r="BIQ593" s="163"/>
      <c r="BIR593" s="163"/>
      <c r="BIS593" s="163"/>
      <c r="BIT593" s="163"/>
      <c r="BIU593" s="163"/>
      <c r="BIV593" s="163"/>
      <c r="BIW593" s="163"/>
      <c r="BIX593" s="163"/>
      <c r="BIY593" s="163"/>
      <c r="BIZ593" s="163"/>
      <c r="BJA593" s="163"/>
      <c r="BJB593" s="163"/>
      <c r="BJC593" s="163"/>
      <c r="BJD593" s="163"/>
      <c r="BJE593" s="163"/>
      <c r="BJF593" s="163"/>
      <c r="BJG593" s="163"/>
      <c r="BJH593" s="163"/>
      <c r="BJI593" s="163"/>
      <c r="BJJ593" s="163"/>
      <c r="BJK593" s="163"/>
      <c r="BJL593" s="163"/>
      <c r="BJM593" s="163"/>
      <c r="BJN593" s="163"/>
      <c r="BJO593" s="163"/>
      <c r="BJP593" s="163"/>
      <c r="BJQ593" s="163"/>
      <c r="BJR593" s="163"/>
      <c r="BJS593" s="163"/>
      <c r="BJT593" s="163"/>
      <c r="BJU593" s="163"/>
      <c r="BJV593" s="163"/>
      <c r="BJW593" s="163"/>
      <c r="BJX593" s="163"/>
      <c r="BJY593" s="163"/>
      <c r="BJZ593" s="163"/>
      <c r="BKA593" s="163"/>
      <c r="BKB593" s="163"/>
      <c r="BKC593" s="163"/>
      <c r="BKD593" s="163"/>
      <c r="BKE593" s="163"/>
      <c r="BKF593" s="163"/>
      <c r="BKG593" s="163"/>
      <c r="BKH593" s="163"/>
      <c r="BKI593" s="163"/>
      <c r="BKJ593" s="163"/>
      <c r="BKK593" s="163"/>
      <c r="BKL593" s="163"/>
      <c r="BKM593" s="163"/>
      <c r="BKN593" s="163"/>
      <c r="BKO593" s="163"/>
      <c r="BKP593" s="163"/>
      <c r="BKQ593" s="163"/>
      <c r="BKR593" s="163"/>
      <c r="BKS593" s="163"/>
      <c r="BKT593" s="163"/>
      <c r="BKU593" s="163"/>
      <c r="BKV593" s="163"/>
      <c r="BKW593" s="163"/>
      <c r="BKX593" s="163"/>
      <c r="BKY593" s="163"/>
      <c r="BKZ593" s="163"/>
      <c r="BLA593" s="163"/>
      <c r="BLB593" s="163"/>
      <c r="BLC593" s="163"/>
      <c r="BLD593" s="163"/>
      <c r="BLE593" s="163"/>
      <c r="BLF593" s="163"/>
      <c r="BLG593" s="163"/>
      <c r="BLH593" s="163"/>
      <c r="BLI593" s="163"/>
      <c r="BLJ593" s="163"/>
      <c r="BLK593" s="163"/>
      <c r="BLL593" s="163"/>
      <c r="BLM593" s="163"/>
      <c r="BLN593" s="163"/>
      <c r="BLO593" s="163"/>
      <c r="BLP593" s="163"/>
      <c r="BLQ593" s="163"/>
      <c r="BLR593" s="163"/>
      <c r="BLS593" s="163"/>
      <c r="BLT593" s="163"/>
      <c r="BLU593" s="163"/>
      <c r="BLV593" s="163"/>
      <c r="BLW593" s="163"/>
      <c r="BLX593" s="163"/>
      <c r="BLY593" s="163"/>
      <c r="BLZ593" s="163"/>
      <c r="BMA593" s="163"/>
      <c r="BMB593" s="163"/>
      <c r="BMC593" s="163"/>
      <c r="BMD593" s="163"/>
      <c r="BME593" s="163"/>
      <c r="BMF593" s="163"/>
      <c r="BMG593" s="163"/>
      <c r="BMH593" s="163"/>
      <c r="BMI593" s="163"/>
      <c r="BMJ593" s="163"/>
      <c r="BMK593" s="163"/>
      <c r="BML593" s="163"/>
      <c r="BMM593" s="163"/>
      <c r="BMN593" s="163"/>
      <c r="BMO593" s="163"/>
      <c r="BMP593" s="163"/>
      <c r="BMQ593" s="163"/>
      <c r="BMR593" s="163"/>
      <c r="BMS593" s="163"/>
      <c r="BMT593" s="163"/>
      <c r="BMU593" s="163"/>
      <c r="BMV593" s="163"/>
      <c r="BMW593" s="163"/>
      <c r="BMX593" s="163"/>
      <c r="BMY593" s="163"/>
      <c r="BMZ593" s="163"/>
      <c r="BNA593" s="163"/>
      <c r="BNB593" s="163"/>
      <c r="BNC593" s="163"/>
      <c r="BND593" s="163"/>
      <c r="BNE593" s="163"/>
      <c r="BNF593" s="163"/>
      <c r="BNG593" s="163"/>
      <c r="BNH593" s="163"/>
      <c r="BNI593" s="163"/>
      <c r="BNJ593" s="163"/>
      <c r="BNK593" s="163"/>
      <c r="BNL593" s="163"/>
      <c r="BNM593" s="163"/>
      <c r="BNN593" s="163"/>
      <c r="BNO593" s="163"/>
      <c r="BNP593" s="163"/>
      <c r="BNQ593" s="163"/>
      <c r="BNR593" s="163"/>
      <c r="BNS593" s="163"/>
      <c r="BNT593" s="163"/>
      <c r="BNU593" s="163"/>
      <c r="BNV593" s="163"/>
      <c r="BNW593" s="163"/>
      <c r="BNX593" s="163"/>
      <c r="BNY593" s="163"/>
      <c r="BNZ593" s="163"/>
      <c r="BOA593" s="163"/>
      <c r="BOB593" s="163"/>
      <c r="BOC593" s="163"/>
      <c r="BOD593" s="163"/>
      <c r="BOE593" s="163"/>
      <c r="BOF593" s="163"/>
      <c r="BOG593" s="163"/>
      <c r="BOH593" s="163"/>
      <c r="BOI593" s="163"/>
      <c r="BOJ593" s="163"/>
      <c r="BOK593" s="163"/>
      <c r="BOL593" s="163"/>
      <c r="BOM593" s="163"/>
      <c r="BON593" s="163"/>
      <c r="BOO593" s="163"/>
      <c r="BOP593" s="163"/>
      <c r="BOQ593" s="163"/>
      <c r="BOR593" s="163"/>
      <c r="BOS593" s="163"/>
      <c r="BOT593" s="163"/>
      <c r="BOU593" s="163"/>
      <c r="BOV593" s="163"/>
      <c r="BOW593" s="163"/>
      <c r="BOX593" s="163"/>
      <c r="BOY593" s="163"/>
      <c r="BOZ593" s="163"/>
      <c r="BPA593" s="163"/>
      <c r="BPB593" s="163"/>
      <c r="BPC593" s="163"/>
      <c r="BPD593" s="163"/>
      <c r="BPE593" s="163"/>
      <c r="BPF593" s="163"/>
      <c r="BPG593" s="163"/>
      <c r="BPH593" s="163"/>
      <c r="BPI593" s="163"/>
      <c r="BPJ593" s="163"/>
      <c r="BPK593" s="163"/>
      <c r="BPL593" s="163"/>
      <c r="BPM593" s="163"/>
      <c r="BPN593" s="163"/>
      <c r="BPO593" s="163"/>
      <c r="BPP593" s="163"/>
      <c r="BPQ593" s="163"/>
      <c r="BPR593" s="163"/>
      <c r="BPS593" s="163"/>
      <c r="BPT593" s="163"/>
      <c r="BPU593" s="163"/>
      <c r="BPV593" s="163"/>
      <c r="BPW593" s="163"/>
      <c r="BPX593" s="163"/>
      <c r="BPY593" s="163"/>
      <c r="BPZ593" s="163"/>
      <c r="BQA593" s="163"/>
      <c r="BQB593" s="163"/>
      <c r="BQC593" s="163"/>
      <c r="BQD593" s="163"/>
      <c r="BQE593" s="163"/>
      <c r="BQF593" s="163"/>
      <c r="BQG593" s="163"/>
      <c r="BQH593" s="163"/>
      <c r="BQI593" s="163"/>
      <c r="BQJ593" s="163"/>
      <c r="BQK593" s="163"/>
      <c r="BQL593" s="163"/>
      <c r="BQM593" s="163"/>
      <c r="BQN593" s="163"/>
      <c r="BQO593" s="163"/>
      <c r="BQP593" s="163"/>
      <c r="BQQ593" s="163"/>
      <c r="BQR593" s="163"/>
      <c r="BQS593" s="163"/>
      <c r="BQT593" s="163"/>
      <c r="BQU593" s="163"/>
      <c r="BQV593" s="163"/>
      <c r="BQW593" s="163"/>
      <c r="BQX593" s="163"/>
      <c r="BQY593" s="163"/>
      <c r="BQZ593" s="163"/>
      <c r="BRA593" s="163"/>
      <c r="BRB593" s="163"/>
      <c r="BRC593" s="163"/>
      <c r="BRD593" s="163"/>
      <c r="BRE593" s="163"/>
      <c r="BRF593" s="163"/>
      <c r="BRG593" s="163"/>
      <c r="BRH593" s="163"/>
      <c r="BRI593" s="163"/>
      <c r="BRJ593" s="163"/>
      <c r="BRK593" s="163"/>
      <c r="BRL593" s="163"/>
      <c r="BRM593" s="163"/>
      <c r="BRN593" s="163"/>
      <c r="BRO593" s="163"/>
      <c r="BRP593" s="163"/>
      <c r="BRQ593" s="163"/>
      <c r="BRR593" s="163"/>
      <c r="BRS593" s="163"/>
      <c r="BRT593" s="163"/>
      <c r="BRU593" s="163"/>
      <c r="BRV593" s="163"/>
      <c r="BRW593" s="163"/>
      <c r="BRX593" s="163"/>
      <c r="BRY593" s="163"/>
      <c r="BRZ593" s="163"/>
      <c r="BSA593" s="163"/>
      <c r="BSB593" s="163"/>
      <c r="BSC593" s="163"/>
      <c r="BSD593" s="163"/>
      <c r="BSE593" s="163"/>
      <c r="BSF593" s="163"/>
      <c r="BSG593" s="163"/>
      <c r="BSH593" s="163"/>
      <c r="BSI593" s="163"/>
      <c r="BSJ593" s="163"/>
      <c r="BSK593" s="163"/>
      <c r="BSL593" s="163"/>
      <c r="BSM593" s="163"/>
      <c r="BSN593" s="163"/>
      <c r="BSO593" s="163"/>
      <c r="BSP593" s="163"/>
      <c r="BSQ593" s="163"/>
      <c r="BSR593" s="163"/>
      <c r="BSS593" s="163"/>
      <c r="BST593" s="163"/>
      <c r="BSU593" s="163"/>
      <c r="BSV593" s="163"/>
      <c r="BSW593" s="163"/>
      <c r="BSX593" s="163"/>
      <c r="BSY593" s="163"/>
      <c r="BSZ593" s="163"/>
      <c r="BTA593" s="163"/>
      <c r="BTB593" s="163"/>
      <c r="BTC593" s="163"/>
      <c r="BTD593" s="163"/>
      <c r="BTE593" s="163"/>
      <c r="BTF593" s="163"/>
      <c r="BTG593" s="163"/>
      <c r="BTH593" s="163"/>
      <c r="BTI593" s="163"/>
      <c r="BTJ593" s="163"/>
      <c r="BTK593" s="163"/>
      <c r="BTL593" s="163"/>
      <c r="BTM593" s="163"/>
      <c r="BTN593" s="163"/>
      <c r="BTO593" s="163"/>
      <c r="BTP593" s="163"/>
      <c r="BTQ593" s="163"/>
      <c r="BTR593" s="163"/>
      <c r="BTS593" s="163"/>
      <c r="BTT593" s="163"/>
      <c r="BTU593" s="163"/>
      <c r="BTV593" s="163"/>
      <c r="BTW593" s="163"/>
      <c r="BTX593" s="163"/>
      <c r="BTY593" s="163"/>
      <c r="BTZ593" s="163"/>
      <c r="BUA593" s="163"/>
      <c r="BUB593" s="163"/>
      <c r="BUC593" s="163"/>
      <c r="BUD593" s="163"/>
      <c r="BUE593" s="163"/>
      <c r="BUF593" s="163"/>
      <c r="BUG593" s="163"/>
      <c r="BUH593" s="163"/>
      <c r="BUI593" s="163"/>
      <c r="BUJ593" s="163"/>
      <c r="BUK593" s="163"/>
      <c r="BUL593" s="163"/>
      <c r="BUM593" s="163"/>
      <c r="BUN593" s="163"/>
      <c r="BUO593" s="163"/>
      <c r="BUP593" s="163"/>
      <c r="BUQ593" s="163"/>
      <c r="BUR593" s="163"/>
      <c r="BUS593" s="163"/>
      <c r="BUT593" s="163"/>
      <c r="BUU593" s="163"/>
      <c r="BUV593" s="163"/>
      <c r="BUW593" s="163"/>
      <c r="BUX593" s="163"/>
      <c r="BUY593" s="163"/>
      <c r="BUZ593" s="163"/>
      <c r="BVA593" s="163"/>
      <c r="BVB593" s="163"/>
      <c r="BVC593" s="163"/>
      <c r="BVD593" s="163"/>
      <c r="BVE593" s="163"/>
      <c r="BVF593" s="163"/>
      <c r="BVG593" s="163"/>
      <c r="BVH593" s="163"/>
      <c r="BVI593" s="163"/>
      <c r="BVJ593" s="163"/>
      <c r="BVK593" s="163"/>
      <c r="BVL593" s="163"/>
      <c r="BVM593" s="163"/>
      <c r="BVN593" s="163"/>
      <c r="BVO593" s="163"/>
      <c r="BVP593" s="163"/>
      <c r="BVQ593" s="163"/>
      <c r="BVR593" s="163"/>
      <c r="BVS593" s="163"/>
      <c r="BVT593" s="163"/>
      <c r="BVU593" s="163"/>
      <c r="BVV593" s="163"/>
      <c r="BVW593" s="163"/>
      <c r="BVX593" s="163"/>
      <c r="BVY593" s="163"/>
      <c r="BVZ593" s="163"/>
      <c r="BWA593" s="163"/>
      <c r="BWB593" s="163"/>
      <c r="BWC593" s="163"/>
      <c r="BWD593" s="163"/>
      <c r="BWE593" s="163"/>
      <c r="BWF593" s="163"/>
      <c r="BWG593" s="163"/>
      <c r="BWH593" s="163"/>
      <c r="BWI593" s="163"/>
      <c r="BWJ593" s="163"/>
      <c r="BWK593" s="163"/>
      <c r="BWL593" s="163"/>
      <c r="BWM593" s="163"/>
      <c r="BWN593" s="163"/>
      <c r="BWO593" s="163"/>
      <c r="BWP593" s="163"/>
      <c r="BWQ593" s="163"/>
      <c r="BWR593" s="163"/>
      <c r="BWS593" s="163"/>
      <c r="BWT593" s="163"/>
      <c r="BWU593" s="163"/>
      <c r="BWV593" s="163"/>
      <c r="BWW593" s="163"/>
      <c r="BWX593" s="163"/>
      <c r="BWY593" s="163"/>
      <c r="BWZ593" s="163"/>
      <c r="BXA593" s="163"/>
      <c r="BXB593" s="163"/>
      <c r="BXC593" s="163"/>
      <c r="BXD593" s="163"/>
      <c r="BXE593" s="163"/>
      <c r="BXF593" s="163"/>
      <c r="BXG593" s="163"/>
      <c r="BXH593" s="163"/>
      <c r="BXI593" s="163"/>
      <c r="BXJ593" s="163"/>
      <c r="BXK593" s="163"/>
      <c r="BXL593" s="163"/>
      <c r="BXM593" s="163"/>
      <c r="BXN593" s="163"/>
      <c r="BXO593" s="163"/>
      <c r="BXP593" s="163"/>
      <c r="BXQ593" s="163"/>
      <c r="BXR593" s="163"/>
      <c r="BXS593" s="163"/>
      <c r="BXT593" s="163"/>
      <c r="BXU593" s="163"/>
      <c r="BXV593" s="163"/>
      <c r="BXW593" s="163"/>
      <c r="BXX593" s="163"/>
      <c r="BXY593" s="163"/>
      <c r="BXZ593" s="163"/>
      <c r="BYA593" s="163"/>
      <c r="BYB593" s="163"/>
      <c r="BYC593" s="163"/>
      <c r="BYD593" s="163"/>
      <c r="BYE593" s="163"/>
      <c r="BYF593" s="163"/>
      <c r="BYG593" s="163"/>
      <c r="BYH593" s="163"/>
      <c r="BYI593" s="163"/>
      <c r="BYJ593" s="163"/>
      <c r="BYK593" s="163"/>
      <c r="BYL593" s="163"/>
      <c r="BYM593" s="163"/>
      <c r="BYN593" s="163"/>
      <c r="BYO593" s="163"/>
      <c r="BYP593" s="163"/>
      <c r="BYQ593" s="163"/>
      <c r="BYR593" s="163"/>
      <c r="BYS593" s="163"/>
      <c r="BYT593" s="163"/>
      <c r="BYU593" s="163"/>
      <c r="BYV593" s="163"/>
      <c r="BYW593" s="163"/>
      <c r="BYX593" s="163"/>
      <c r="BYY593" s="163"/>
      <c r="BYZ593" s="163"/>
      <c r="BZA593" s="163"/>
      <c r="BZB593" s="163"/>
      <c r="BZC593" s="163"/>
      <c r="BZD593" s="163"/>
      <c r="BZE593" s="163"/>
      <c r="BZF593" s="163"/>
      <c r="BZG593" s="163"/>
      <c r="BZH593" s="163"/>
      <c r="BZI593" s="163"/>
      <c r="BZJ593" s="163"/>
      <c r="BZK593" s="163"/>
      <c r="BZL593" s="163"/>
      <c r="BZM593" s="163"/>
      <c r="BZN593" s="163"/>
      <c r="BZO593" s="163"/>
      <c r="BZP593" s="163"/>
      <c r="BZQ593" s="163"/>
      <c r="BZR593" s="163"/>
      <c r="BZS593" s="163"/>
      <c r="BZT593" s="163"/>
      <c r="BZU593" s="163"/>
      <c r="BZV593" s="163"/>
      <c r="BZW593" s="163"/>
      <c r="BZX593" s="163"/>
      <c r="BZY593" s="163"/>
      <c r="BZZ593" s="163"/>
      <c r="CAA593" s="163"/>
      <c r="CAB593" s="163"/>
      <c r="CAC593" s="163"/>
      <c r="CAD593" s="163"/>
      <c r="CAE593" s="163"/>
      <c r="CAF593" s="163"/>
      <c r="CAG593" s="163"/>
      <c r="CAH593" s="163"/>
      <c r="CAI593" s="163"/>
      <c r="CAJ593" s="163"/>
      <c r="CAK593" s="163"/>
      <c r="CAL593" s="163"/>
      <c r="CAM593" s="163"/>
      <c r="CAN593" s="163"/>
      <c r="CAO593" s="163"/>
      <c r="CAP593" s="163"/>
      <c r="CAQ593" s="163"/>
      <c r="CAR593" s="163"/>
      <c r="CAS593" s="163"/>
      <c r="CAT593" s="163"/>
      <c r="CAU593" s="163"/>
      <c r="CAV593" s="163"/>
      <c r="CAW593" s="163"/>
      <c r="CAX593" s="163"/>
      <c r="CAY593" s="163"/>
      <c r="CAZ593" s="163"/>
      <c r="CBA593" s="163"/>
      <c r="CBB593" s="163"/>
      <c r="CBC593" s="163"/>
      <c r="CBD593" s="163"/>
      <c r="CBE593" s="163"/>
      <c r="CBF593" s="163"/>
      <c r="CBG593" s="163"/>
      <c r="CBH593" s="163"/>
      <c r="CBI593" s="163"/>
      <c r="CBJ593" s="163"/>
      <c r="CBK593" s="163"/>
      <c r="CBL593" s="163"/>
      <c r="CBM593" s="163"/>
      <c r="CBN593" s="163"/>
      <c r="CBO593" s="163"/>
      <c r="CBP593" s="163"/>
      <c r="CBQ593" s="163"/>
      <c r="CBR593" s="163"/>
      <c r="CBS593" s="163"/>
      <c r="CBT593" s="163"/>
      <c r="CBU593" s="163"/>
      <c r="CBV593" s="163"/>
      <c r="CBW593" s="163"/>
      <c r="CBX593" s="163"/>
      <c r="CBY593" s="163"/>
      <c r="CBZ593" s="163"/>
      <c r="CCA593" s="163"/>
      <c r="CCB593" s="163"/>
      <c r="CCC593" s="163"/>
      <c r="CCD593" s="163"/>
      <c r="CCE593" s="163"/>
      <c r="CCF593" s="163"/>
      <c r="CCG593" s="163"/>
      <c r="CCH593" s="163"/>
      <c r="CCI593" s="163"/>
      <c r="CCJ593" s="163"/>
      <c r="CCK593" s="163"/>
      <c r="CCL593" s="163"/>
      <c r="CCM593" s="163"/>
      <c r="CCN593" s="163"/>
      <c r="CCO593" s="163"/>
      <c r="CCP593" s="163"/>
      <c r="CCQ593" s="163"/>
      <c r="CCR593" s="163"/>
      <c r="CCS593" s="163"/>
      <c r="CCT593" s="163"/>
      <c r="CCU593" s="163"/>
      <c r="CCV593" s="163"/>
      <c r="CCW593" s="163"/>
      <c r="CCX593" s="163"/>
      <c r="CCY593" s="163"/>
      <c r="CCZ593" s="163"/>
      <c r="CDA593" s="163"/>
      <c r="CDB593" s="163"/>
      <c r="CDC593" s="163"/>
      <c r="CDD593" s="163"/>
      <c r="CDE593" s="163"/>
      <c r="CDF593" s="163"/>
      <c r="CDG593" s="163"/>
      <c r="CDH593" s="163"/>
      <c r="CDI593" s="163"/>
      <c r="CDJ593" s="163"/>
      <c r="CDK593" s="163"/>
      <c r="CDL593" s="163"/>
      <c r="CDM593" s="163"/>
      <c r="CDN593" s="163"/>
      <c r="CDO593" s="163"/>
      <c r="CDP593" s="163"/>
      <c r="CDQ593" s="163"/>
      <c r="CDR593" s="163"/>
      <c r="CDS593" s="163"/>
      <c r="CDT593" s="163"/>
      <c r="CDU593" s="163"/>
      <c r="CDV593" s="163"/>
      <c r="CDW593" s="163"/>
      <c r="CDX593" s="163"/>
      <c r="CDY593" s="163"/>
      <c r="CDZ593" s="163"/>
      <c r="CEA593" s="163"/>
      <c r="CEB593" s="163"/>
      <c r="CEC593" s="163"/>
      <c r="CED593" s="163"/>
      <c r="CEE593" s="163"/>
      <c r="CEF593" s="163"/>
      <c r="CEG593" s="163"/>
      <c r="CEH593" s="163"/>
      <c r="CEI593" s="163"/>
      <c r="CEJ593" s="163"/>
      <c r="CEK593" s="163"/>
      <c r="CEL593" s="163"/>
      <c r="CEM593" s="163"/>
      <c r="CEN593" s="163"/>
      <c r="CEO593" s="163"/>
      <c r="CEP593" s="163"/>
      <c r="CEQ593" s="163"/>
      <c r="CER593" s="163"/>
      <c r="CES593" s="163"/>
      <c r="CET593" s="163"/>
      <c r="CEU593" s="163"/>
      <c r="CEV593" s="163"/>
      <c r="CEW593" s="163"/>
      <c r="CEX593" s="163"/>
      <c r="CEY593" s="163"/>
      <c r="CEZ593" s="163"/>
      <c r="CFA593" s="163"/>
      <c r="CFB593" s="163"/>
      <c r="CFC593" s="163"/>
      <c r="CFD593" s="163"/>
      <c r="CFE593" s="163"/>
      <c r="CFF593" s="163"/>
      <c r="CFG593" s="163"/>
      <c r="CFH593" s="163"/>
      <c r="CFI593" s="163"/>
      <c r="CFJ593" s="163"/>
      <c r="CFK593" s="163"/>
      <c r="CFL593" s="163"/>
      <c r="CFM593" s="163"/>
      <c r="CFN593" s="163"/>
      <c r="CFO593" s="163"/>
      <c r="CFP593" s="163"/>
      <c r="CFQ593" s="163"/>
      <c r="CFR593" s="163"/>
      <c r="CFS593" s="163"/>
      <c r="CFT593" s="163"/>
      <c r="CFU593" s="163"/>
      <c r="CFV593" s="163"/>
      <c r="CFW593" s="163"/>
      <c r="CFX593" s="163"/>
      <c r="CFY593" s="163"/>
      <c r="CFZ593" s="163"/>
      <c r="CGA593" s="163"/>
      <c r="CGB593" s="163"/>
      <c r="CGC593" s="163"/>
      <c r="CGD593" s="163"/>
      <c r="CGE593" s="163"/>
      <c r="CGF593" s="163"/>
      <c r="CGG593" s="163"/>
      <c r="CGH593" s="163"/>
      <c r="CGI593" s="163"/>
      <c r="CGJ593" s="163"/>
      <c r="CGK593" s="163"/>
      <c r="CGL593" s="163"/>
      <c r="CGM593" s="163"/>
      <c r="CGN593" s="163"/>
      <c r="CGO593" s="163"/>
      <c r="CGP593" s="163"/>
      <c r="CGQ593" s="163"/>
      <c r="CGR593" s="163"/>
      <c r="CGS593" s="163"/>
      <c r="CGT593" s="163"/>
      <c r="CGU593" s="163"/>
      <c r="CGV593" s="163"/>
      <c r="CGW593" s="163"/>
      <c r="CGX593" s="163"/>
      <c r="CGY593" s="163"/>
      <c r="CGZ593" s="163"/>
      <c r="CHA593" s="163"/>
      <c r="CHB593" s="163"/>
      <c r="CHC593" s="163"/>
      <c r="CHD593" s="163"/>
      <c r="CHE593" s="163"/>
      <c r="CHF593" s="163"/>
      <c r="CHG593" s="163"/>
      <c r="CHH593" s="163"/>
      <c r="CHI593" s="163"/>
      <c r="CHJ593" s="163"/>
      <c r="CHK593" s="163"/>
      <c r="CHL593" s="163"/>
      <c r="CHM593" s="163"/>
      <c r="CHN593" s="163"/>
      <c r="CHO593" s="163"/>
      <c r="CHP593" s="163"/>
      <c r="CHQ593" s="163"/>
      <c r="CHR593" s="163"/>
      <c r="CHS593" s="163"/>
      <c r="CHT593" s="163"/>
      <c r="CHU593" s="163"/>
      <c r="CHV593" s="163"/>
      <c r="CHW593" s="163"/>
      <c r="CHX593" s="163"/>
      <c r="CHY593" s="163"/>
      <c r="CHZ593" s="163"/>
      <c r="CIA593" s="163"/>
      <c r="CIB593" s="163"/>
      <c r="CIC593" s="163"/>
      <c r="CID593" s="163"/>
      <c r="CIE593" s="163"/>
      <c r="CIF593" s="163"/>
      <c r="CIG593" s="163"/>
      <c r="CIH593" s="163"/>
      <c r="CII593" s="163"/>
      <c r="CIJ593" s="163"/>
      <c r="CIK593" s="163"/>
      <c r="CIL593" s="163"/>
      <c r="CIM593" s="163"/>
      <c r="CIN593" s="163"/>
      <c r="CIO593" s="163"/>
      <c r="CIP593" s="163"/>
      <c r="CIQ593" s="163"/>
      <c r="CIR593" s="163"/>
      <c r="CIS593" s="163"/>
      <c r="CIT593" s="163"/>
      <c r="CIU593" s="163"/>
      <c r="CIV593" s="163"/>
      <c r="CIW593" s="163"/>
      <c r="CIX593" s="163"/>
      <c r="CIY593" s="163"/>
      <c r="CIZ593" s="163"/>
      <c r="CJA593" s="163"/>
      <c r="CJB593" s="163"/>
      <c r="CJC593" s="163"/>
      <c r="CJD593" s="163"/>
      <c r="CJE593" s="163"/>
      <c r="CJF593" s="163"/>
      <c r="CJG593" s="163"/>
      <c r="CJH593" s="163"/>
      <c r="CJI593" s="163"/>
      <c r="CJJ593" s="163"/>
      <c r="CJK593" s="163"/>
      <c r="CJL593" s="163"/>
      <c r="CJM593" s="163"/>
      <c r="CJN593" s="163"/>
      <c r="CJO593" s="163"/>
      <c r="CJP593" s="163"/>
      <c r="CJQ593" s="163"/>
      <c r="CJR593" s="163"/>
      <c r="CJS593" s="163"/>
      <c r="CJT593" s="163"/>
      <c r="CJU593" s="163"/>
      <c r="CJV593" s="163"/>
      <c r="CJW593" s="163"/>
      <c r="CJX593" s="163"/>
      <c r="CJY593" s="163"/>
      <c r="CJZ593" s="163"/>
      <c r="CKA593" s="163"/>
      <c r="CKB593" s="163"/>
      <c r="CKC593" s="163"/>
      <c r="CKD593" s="163"/>
      <c r="CKE593" s="163"/>
      <c r="CKF593" s="163"/>
      <c r="CKG593" s="163"/>
      <c r="CKH593" s="163"/>
      <c r="CKI593" s="163"/>
      <c r="CKJ593" s="163"/>
      <c r="CKK593" s="163"/>
      <c r="CKL593" s="163"/>
      <c r="CKM593" s="163"/>
      <c r="CKN593" s="163"/>
      <c r="CKO593" s="163"/>
      <c r="CKP593" s="163"/>
      <c r="CKQ593" s="163"/>
      <c r="CKR593" s="163"/>
      <c r="CKS593" s="163"/>
      <c r="CKT593" s="163"/>
      <c r="CKU593" s="163"/>
      <c r="CKV593" s="163"/>
      <c r="CKW593" s="163"/>
      <c r="CKX593" s="163"/>
      <c r="CKY593" s="163"/>
      <c r="CKZ593" s="163"/>
      <c r="CLA593" s="163"/>
      <c r="CLB593" s="163"/>
      <c r="CLC593" s="163"/>
      <c r="CLD593" s="163"/>
      <c r="CLE593" s="163"/>
      <c r="CLF593" s="163"/>
      <c r="CLG593" s="163"/>
      <c r="CLH593" s="163"/>
      <c r="CLI593" s="163"/>
      <c r="CLJ593" s="163"/>
      <c r="CLK593" s="163"/>
      <c r="CLL593" s="163"/>
      <c r="CLM593" s="163"/>
      <c r="CLN593" s="163"/>
      <c r="CLO593" s="163"/>
      <c r="CLP593" s="163"/>
      <c r="CLQ593" s="163"/>
      <c r="CLR593" s="163"/>
      <c r="CLS593" s="163"/>
      <c r="CLT593" s="163"/>
      <c r="CLU593" s="163"/>
      <c r="CLV593" s="163"/>
      <c r="CLW593" s="163"/>
      <c r="CLX593" s="163"/>
      <c r="CLY593" s="163"/>
      <c r="CLZ593" s="163"/>
      <c r="CMA593" s="163"/>
      <c r="CMB593" s="163"/>
      <c r="CMC593" s="163"/>
      <c r="CMD593" s="163"/>
      <c r="CME593" s="163"/>
      <c r="CMF593" s="163"/>
      <c r="CMG593" s="163"/>
      <c r="CMH593" s="163"/>
      <c r="CMI593" s="163"/>
      <c r="CMJ593" s="163"/>
      <c r="CMK593" s="163"/>
      <c r="CML593" s="163"/>
      <c r="CMM593" s="163"/>
      <c r="CMN593" s="163"/>
      <c r="CMO593" s="163"/>
      <c r="CMP593" s="163"/>
      <c r="CMQ593" s="163"/>
      <c r="CMR593" s="163"/>
      <c r="CMS593" s="163"/>
      <c r="CMT593" s="163"/>
      <c r="CMU593" s="163"/>
      <c r="CMV593" s="163"/>
      <c r="CMW593" s="163"/>
      <c r="CMX593" s="163"/>
      <c r="CMY593" s="163"/>
      <c r="CMZ593" s="163"/>
      <c r="CNA593" s="163"/>
      <c r="CNB593" s="163"/>
      <c r="CNC593" s="163"/>
      <c r="CND593" s="163"/>
      <c r="CNE593" s="163"/>
      <c r="CNF593" s="163"/>
      <c r="CNG593" s="163"/>
      <c r="CNH593" s="163"/>
      <c r="CNI593" s="163"/>
      <c r="CNJ593" s="163"/>
      <c r="CNK593" s="163"/>
      <c r="CNL593" s="163"/>
      <c r="CNM593" s="163"/>
      <c r="CNN593" s="163"/>
      <c r="CNO593" s="163"/>
      <c r="CNP593" s="163"/>
      <c r="CNQ593" s="163"/>
      <c r="CNR593" s="163"/>
      <c r="CNS593" s="163"/>
      <c r="CNT593" s="163"/>
      <c r="CNU593" s="163"/>
      <c r="CNV593" s="163"/>
      <c r="CNW593" s="163"/>
      <c r="CNX593" s="163"/>
      <c r="CNY593" s="163"/>
      <c r="CNZ593" s="163"/>
      <c r="COA593" s="163"/>
      <c r="COB593" s="163"/>
      <c r="COC593" s="163"/>
      <c r="COD593" s="163"/>
      <c r="COE593" s="163"/>
      <c r="COF593" s="163"/>
      <c r="COG593" s="163"/>
      <c r="COH593" s="163"/>
      <c r="COI593" s="163"/>
      <c r="COJ593" s="163"/>
      <c r="COK593" s="163"/>
      <c r="COL593" s="163"/>
      <c r="COM593" s="163"/>
      <c r="CON593" s="163"/>
      <c r="COO593" s="163"/>
      <c r="COP593" s="163"/>
      <c r="COQ593" s="163"/>
      <c r="COR593" s="163"/>
      <c r="COS593" s="163"/>
      <c r="COT593" s="163"/>
      <c r="COU593" s="163"/>
      <c r="COV593" s="163"/>
      <c r="COW593" s="163"/>
      <c r="COX593" s="163"/>
      <c r="COY593" s="163"/>
      <c r="COZ593" s="163"/>
      <c r="CPA593" s="163"/>
      <c r="CPB593" s="163"/>
      <c r="CPC593" s="163"/>
      <c r="CPD593" s="163"/>
      <c r="CPE593" s="163"/>
      <c r="CPF593" s="163"/>
      <c r="CPG593" s="163"/>
      <c r="CPH593" s="163"/>
      <c r="CPI593" s="163"/>
      <c r="CPJ593" s="163"/>
      <c r="CPK593" s="163"/>
      <c r="CPL593" s="163"/>
      <c r="CPM593" s="163"/>
      <c r="CPN593" s="163"/>
      <c r="CPO593" s="163"/>
      <c r="CPP593" s="163"/>
      <c r="CPQ593" s="163"/>
      <c r="CPR593" s="163"/>
      <c r="CPS593" s="163"/>
      <c r="CPT593" s="163"/>
      <c r="CPU593" s="163"/>
      <c r="CPV593" s="163"/>
      <c r="CPW593" s="163"/>
      <c r="CPX593" s="163"/>
      <c r="CPY593" s="163"/>
      <c r="CPZ593" s="163"/>
      <c r="CQA593" s="163"/>
      <c r="CQB593" s="163"/>
      <c r="CQC593" s="163"/>
      <c r="CQD593" s="163"/>
      <c r="CQE593" s="163"/>
      <c r="CQF593" s="163"/>
      <c r="CQG593" s="163"/>
      <c r="CQH593" s="163"/>
      <c r="CQI593" s="163"/>
      <c r="CQJ593" s="163"/>
      <c r="CQK593" s="163"/>
      <c r="CQL593" s="163"/>
      <c r="CQM593" s="163"/>
      <c r="CQN593" s="163"/>
      <c r="CQO593" s="163"/>
      <c r="CQP593" s="163"/>
      <c r="CQQ593" s="163"/>
      <c r="CQR593" s="163"/>
      <c r="CQS593" s="163"/>
      <c r="CQT593" s="163"/>
      <c r="CQU593" s="163"/>
      <c r="CQV593" s="163"/>
      <c r="CQW593" s="163"/>
      <c r="CQX593" s="163"/>
      <c r="CQY593" s="163"/>
      <c r="CQZ593" s="163"/>
      <c r="CRA593" s="163"/>
      <c r="CRB593" s="163"/>
      <c r="CRC593" s="163"/>
      <c r="CRD593" s="163"/>
      <c r="CRE593" s="163"/>
      <c r="CRF593" s="163"/>
      <c r="CRG593" s="163"/>
      <c r="CRH593" s="163"/>
      <c r="CRI593" s="163"/>
      <c r="CRJ593" s="163"/>
      <c r="CRK593" s="163"/>
      <c r="CRL593" s="163"/>
      <c r="CRM593" s="163"/>
      <c r="CRN593" s="163"/>
      <c r="CRO593" s="163"/>
      <c r="CRP593" s="163"/>
      <c r="CRQ593" s="163"/>
      <c r="CRR593" s="163"/>
      <c r="CRS593" s="163"/>
      <c r="CRT593" s="163"/>
      <c r="CRU593" s="163"/>
      <c r="CRV593" s="163"/>
      <c r="CRW593" s="163"/>
      <c r="CRX593" s="163"/>
      <c r="CRY593" s="163"/>
      <c r="CRZ593" s="163"/>
      <c r="CSA593" s="163"/>
      <c r="CSB593" s="163"/>
      <c r="CSC593" s="163"/>
      <c r="CSD593" s="163"/>
      <c r="CSE593" s="163"/>
      <c r="CSF593" s="163"/>
      <c r="CSG593" s="163"/>
      <c r="CSH593" s="163"/>
      <c r="CSI593" s="163"/>
      <c r="CSJ593" s="163"/>
      <c r="CSK593" s="163"/>
      <c r="CSL593" s="163"/>
      <c r="CSM593" s="163"/>
      <c r="CSN593" s="163"/>
      <c r="CSO593" s="163"/>
      <c r="CSP593" s="163"/>
      <c r="CSQ593" s="163"/>
      <c r="CSR593" s="163"/>
      <c r="CSS593" s="163"/>
      <c r="CST593" s="163"/>
      <c r="CSU593" s="163"/>
      <c r="CSV593" s="163"/>
      <c r="CSW593" s="163"/>
      <c r="CSX593" s="163"/>
      <c r="CSY593" s="163"/>
      <c r="CSZ593" s="163"/>
      <c r="CTA593" s="163"/>
      <c r="CTB593" s="163"/>
      <c r="CTC593" s="163"/>
      <c r="CTD593" s="163"/>
      <c r="CTE593" s="163"/>
      <c r="CTF593" s="163"/>
      <c r="CTG593" s="163"/>
      <c r="CTH593" s="163"/>
      <c r="CTI593" s="163"/>
      <c r="CTJ593" s="163"/>
      <c r="CTK593" s="163"/>
      <c r="CTL593" s="163"/>
      <c r="CTM593" s="163"/>
      <c r="CTN593" s="163"/>
      <c r="CTO593" s="163"/>
      <c r="CTP593" s="163"/>
      <c r="CTQ593" s="163"/>
      <c r="CTR593" s="163"/>
      <c r="CTS593" s="163"/>
      <c r="CTT593" s="163"/>
      <c r="CTU593" s="163"/>
      <c r="CTV593" s="163"/>
      <c r="CTW593" s="163"/>
      <c r="CTX593" s="163"/>
      <c r="CTY593" s="163"/>
      <c r="CTZ593" s="163"/>
      <c r="CUA593" s="163"/>
      <c r="CUB593" s="163"/>
      <c r="CUC593" s="163"/>
      <c r="CUD593" s="163"/>
      <c r="CUE593" s="163"/>
      <c r="CUF593" s="163"/>
      <c r="CUG593" s="163"/>
      <c r="CUH593" s="163"/>
      <c r="CUI593" s="163"/>
      <c r="CUJ593" s="163"/>
      <c r="CUK593" s="163"/>
      <c r="CUL593" s="163"/>
      <c r="CUM593" s="163"/>
      <c r="CUN593" s="163"/>
      <c r="CUO593" s="163"/>
      <c r="CUP593" s="163"/>
      <c r="CUQ593" s="163"/>
      <c r="CUR593" s="163"/>
      <c r="CUS593" s="163"/>
      <c r="CUT593" s="163"/>
      <c r="CUU593" s="163"/>
      <c r="CUV593" s="163"/>
      <c r="CUW593" s="163"/>
      <c r="CUX593" s="163"/>
      <c r="CUY593" s="163"/>
      <c r="CUZ593" s="163"/>
      <c r="CVA593" s="163"/>
      <c r="CVB593" s="163"/>
      <c r="CVC593" s="163"/>
      <c r="CVD593" s="163"/>
      <c r="CVE593" s="163"/>
      <c r="CVF593" s="163"/>
      <c r="CVG593" s="163"/>
      <c r="CVH593" s="163"/>
      <c r="CVI593" s="163"/>
      <c r="CVJ593" s="163"/>
      <c r="CVK593" s="163"/>
      <c r="CVL593" s="163"/>
      <c r="CVM593" s="163"/>
      <c r="CVN593" s="163"/>
      <c r="CVO593" s="163"/>
      <c r="CVP593" s="163"/>
      <c r="CVQ593" s="163"/>
      <c r="CVR593" s="163"/>
      <c r="CVS593" s="163"/>
      <c r="CVT593" s="163"/>
      <c r="CVU593" s="163"/>
      <c r="CVV593" s="163"/>
      <c r="CVW593" s="163"/>
      <c r="CVX593" s="163"/>
      <c r="CVY593" s="163"/>
      <c r="CVZ593" s="163"/>
      <c r="CWA593" s="163"/>
      <c r="CWB593" s="163"/>
      <c r="CWC593" s="163"/>
      <c r="CWD593" s="163"/>
      <c r="CWE593" s="163"/>
      <c r="CWF593" s="163"/>
      <c r="CWG593" s="163"/>
      <c r="CWH593" s="163"/>
      <c r="CWI593" s="163"/>
      <c r="CWJ593" s="163"/>
      <c r="CWK593" s="163"/>
      <c r="CWL593" s="163"/>
      <c r="CWM593" s="163"/>
      <c r="CWN593" s="163"/>
      <c r="CWO593" s="163"/>
      <c r="CWP593" s="163"/>
      <c r="CWQ593" s="163"/>
      <c r="CWR593" s="163"/>
      <c r="CWS593" s="163"/>
      <c r="CWT593" s="163"/>
      <c r="CWU593" s="163"/>
      <c r="CWV593" s="163"/>
      <c r="CWW593" s="163"/>
      <c r="CWX593" s="163"/>
      <c r="CWY593" s="163"/>
      <c r="CWZ593" s="163"/>
      <c r="CXA593" s="163"/>
      <c r="CXB593" s="163"/>
      <c r="CXC593" s="163"/>
      <c r="CXD593" s="163"/>
      <c r="CXE593" s="163"/>
      <c r="CXF593" s="163"/>
      <c r="CXG593" s="163"/>
      <c r="CXH593" s="163"/>
      <c r="CXI593" s="163"/>
      <c r="CXJ593" s="163"/>
      <c r="CXK593" s="163"/>
      <c r="CXL593" s="163"/>
      <c r="CXM593" s="163"/>
      <c r="CXN593" s="163"/>
      <c r="CXO593" s="163"/>
      <c r="CXP593" s="163"/>
      <c r="CXQ593" s="163"/>
      <c r="CXR593" s="163"/>
      <c r="CXS593" s="163"/>
      <c r="CXT593" s="163"/>
      <c r="CXU593" s="163"/>
      <c r="CXV593" s="163"/>
      <c r="CXW593" s="163"/>
      <c r="CXX593" s="163"/>
      <c r="CXY593" s="163"/>
      <c r="CXZ593" s="163"/>
      <c r="CYA593" s="163"/>
      <c r="CYB593" s="163"/>
      <c r="CYC593" s="163"/>
      <c r="CYD593" s="163"/>
      <c r="CYE593" s="163"/>
      <c r="CYF593" s="163"/>
      <c r="CYG593" s="163"/>
      <c r="CYH593" s="163"/>
      <c r="CYI593" s="163"/>
      <c r="CYJ593" s="163"/>
      <c r="CYK593" s="163"/>
      <c r="CYL593" s="163"/>
      <c r="CYM593" s="163"/>
      <c r="CYN593" s="163"/>
      <c r="CYO593" s="163"/>
      <c r="CYP593" s="163"/>
      <c r="CYQ593" s="163"/>
      <c r="CYR593" s="163"/>
      <c r="CYS593" s="163"/>
      <c r="CYT593" s="163"/>
      <c r="CYU593" s="163"/>
      <c r="CYV593" s="163"/>
      <c r="CYW593" s="163"/>
      <c r="CYX593" s="163"/>
      <c r="CYY593" s="163"/>
      <c r="CYZ593" s="163"/>
      <c r="CZA593" s="163"/>
      <c r="CZB593" s="163"/>
      <c r="CZC593" s="163"/>
      <c r="CZD593" s="163"/>
      <c r="CZE593" s="163"/>
      <c r="CZF593" s="163"/>
      <c r="CZG593" s="163"/>
      <c r="CZH593" s="163"/>
      <c r="CZI593" s="163"/>
      <c r="CZJ593" s="163"/>
      <c r="CZK593" s="163"/>
      <c r="CZL593" s="163"/>
      <c r="CZM593" s="163"/>
      <c r="CZN593" s="163"/>
      <c r="CZO593" s="163"/>
      <c r="CZP593" s="163"/>
      <c r="CZQ593" s="163"/>
      <c r="CZR593" s="163"/>
      <c r="CZS593" s="163"/>
      <c r="CZT593" s="163"/>
      <c r="CZU593" s="163"/>
      <c r="CZV593" s="163"/>
      <c r="CZW593" s="163"/>
      <c r="CZX593" s="163"/>
      <c r="CZY593" s="163"/>
      <c r="CZZ593" s="163"/>
      <c r="DAA593" s="163"/>
      <c r="DAB593" s="163"/>
      <c r="DAC593" s="163"/>
      <c r="DAD593" s="163"/>
      <c r="DAE593" s="163"/>
      <c r="DAF593" s="163"/>
      <c r="DAG593" s="163"/>
      <c r="DAH593" s="163"/>
      <c r="DAI593" s="163"/>
      <c r="DAJ593" s="163"/>
      <c r="DAK593" s="163"/>
      <c r="DAL593" s="163"/>
      <c r="DAM593" s="163"/>
      <c r="DAN593" s="163"/>
      <c r="DAO593" s="163"/>
      <c r="DAP593" s="163"/>
      <c r="DAQ593" s="163"/>
      <c r="DAR593" s="163"/>
      <c r="DAS593" s="163"/>
      <c r="DAT593" s="163"/>
      <c r="DAU593" s="163"/>
      <c r="DAV593" s="163"/>
      <c r="DAW593" s="163"/>
      <c r="DAX593" s="163"/>
      <c r="DAY593" s="163"/>
      <c r="DAZ593" s="163"/>
      <c r="DBA593" s="163"/>
      <c r="DBB593" s="163"/>
      <c r="DBC593" s="163"/>
      <c r="DBD593" s="163"/>
      <c r="DBE593" s="163"/>
      <c r="DBF593" s="163"/>
      <c r="DBG593" s="163"/>
      <c r="DBH593" s="163"/>
      <c r="DBI593" s="163"/>
      <c r="DBJ593" s="163"/>
      <c r="DBK593" s="163"/>
      <c r="DBL593" s="163"/>
      <c r="DBM593" s="163"/>
      <c r="DBN593" s="163"/>
      <c r="DBO593" s="163"/>
      <c r="DBP593" s="163"/>
      <c r="DBQ593" s="163"/>
      <c r="DBR593" s="163"/>
      <c r="DBS593" s="163"/>
      <c r="DBT593" s="163"/>
      <c r="DBU593" s="163"/>
      <c r="DBV593" s="163"/>
      <c r="DBW593" s="163"/>
      <c r="DBX593" s="163"/>
      <c r="DBY593" s="163"/>
      <c r="DBZ593" s="163"/>
      <c r="DCA593" s="163"/>
      <c r="DCB593" s="163"/>
      <c r="DCC593" s="163"/>
      <c r="DCD593" s="163"/>
      <c r="DCE593" s="163"/>
      <c r="DCF593" s="163"/>
      <c r="DCG593" s="163"/>
      <c r="DCH593" s="163"/>
      <c r="DCI593" s="163"/>
      <c r="DCJ593" s="163"/>
      <c r="DCK593" s="163"/>
      <c r="DCL593" s="163"/>
      <c r="DCM593" s="163"/>
      <c r="DCN593" s="163"/>
      <c r="DCO593" s="163"/>
      <c r="DCP593" s="163"/>
      <c r="DCQ593" s="163"/>
      <c r="DCR593" s="163"/>
      <c r="DCS593" s="163"/>
      <c r="DCT593" s="163"/>
      <c r="DCU593" s="163"/>
      <c r="DCV593" s="163"/>
      <c r="DCW593" s="163"/>
      <c r="DCX593" s="163"/>
      <c r="DCY593" s="163"/>
      <c r="DCZ593" s="163"/>
      <c r="DDA593" s="163"/>
      <c r="DDB593" s="163"/>
      <c r="DDC593" s="163"/>
      <c r="DDD593" s="163"/>
      <c r="DDE593" s="163"/>
      <c r="DDF593" s="163"/>
      <c r="DDG593" s="163"/>
      <c r="DDH593" s="163"/>
      <c r="DDI593" s="163"/>
      <c r="DDJ593" s="163"/>
      <c r="DDK593" s="163"/>
      <c r="DDL593" s="163"/>
      <c r="DDM593" s="163"/>
      <c r="DDN593" s="163"/>
      <c r="DDO593" s="163"/>
      <c r="DDP593" s="163"/>
      <c r="DDQ593" s="163"/>
      <c r="DDR593" s="163"/>
      <c r="DDS593" s="163"/>
      <c r="DDT593" s="163"/>
      <c r="DDU593" s="163"/>
      <c r="DDV593" s="163"/>
      <c r="DDW593" s="163"/>
      <c r="DDX593" s="163"/>
      <c r="DDY593" s="163"/>
      <c r="DDZ593" s="163"/>
      <c r="DEA593" s="163"/>
      <c r="DEB593" s="163"/>
      <c r="DEC593" s="163"/>
      <c r="DED593" s="163"/>
      <c r="DEE593" s="163"/>
      <c r="DEF593" s="163"/>
      <c r="DEG593" s="163"/>
      <c r="DEH593" s="163"/>
      <c r="DEI593" s="163"/>
      <c r="DEJ593" s="163"/>
      <c r="DEK593" s="163"/>
      <c r="DEL593" s="163"/>
      <c r="DEM593" s="163"/>
      <c r="DEN593" s="163"/>
      <c r="DEO593" s="163"/>
      <c r="DEP593" s="163"/>
      <c r="DEQ593" s="163"/>
      <c r="DER593" s="163"/>
      <c r="DES593" s="163"/>
      <c r="DET593" s="163"/>
      <c r="DEU593" s="163"/>
      <c r="DEV593" s="163"/>
      <c r="DEW593" s="163"/>
      <c r="DEX593" s="163"/>
      <c r="DEY593" s="163"/>
      <c r="DEZ593" s="163"/>
      <c r="DFA593" s="163"/>
      <c r="DFB593" s="163"/>
      <c r="DFC593" s="163"/>
      <c r="DFD593" s="163"/>
      <c r="DFE593" s="163"/>
      <c r="DFF593" s="163"/>
      <c r="DFG593" s="163"/>
      <c r="DFH593" s="163"/>
      <c r="DFI593" s="163"/>
      <c r="DFJ593" s="163"/>
      <c r="DFK593" s="163"/>
      <c r="DFL593" s="163"/>
      <c r="DFM593" s="163"/>
      <c r="DFN593" s="163"/>
      <c r="DFO593" s="163"/>
      <c r="DFP593" s="163"/>
      <c r="DFQ593" s="163"/>
      <c r="DFR593" s="163"/>
      <c r="DFS593" s="163"/>
      <c r="DFT593" s="163"/>
      <c r="DFU593" s="163"/>
      <c r="DFV593" s="163"/>
      <c r="DFW593" s="163"/>
      <c r="DFX593" s="163"/>
      <c r="DFY593" s="163"/>
      <c r="DFZ593" s="163"/>
      <c r="DGA593" s="163"/>
      <c r="DGB593" s="163"/>
      <c r="DGC593" s="163"/>
      <c r="DGD593" s="163"/>
      <c r="DGE593" s="163"/>
      <c r="DGF593" s="163"/>
      <c r="DGG593" s="163"/>
      <c r="DGH593" s="163"/>
      <c r="DGI593" s="163"/>
      <c r="DGJ593" s="163"/>
      <c r="DGK593" s="163"/>
      <c r="DGL593" s="163"/>
      <c r="DGM593" s="163"/>
      <c r="DGN593" s="163"/>
      <c r="DGO593" s="163"/>
      <c r="DGP593" s="163"/>
      <c r="DGQ593" s="163"/>
      <c r="DGR593" s="163"/>
      <c r="DGS593" s="163"/>
      <c r="DGT593" s="163"/>
      <c r="DGU593" s="163"/>
      <c r="DGV593" s="163"/>
      <c r="DGW593" s="163"/>
      <c r="DGX593" s="163"/>
      <c r="DGY593" s="163"/>
      <c r="DGZ593" s="163"/>
      <c r="DHA593" s="163"/>
      <c r="DHB593" s="163"/>
      <c r="DHC593" s="163"/>
      <c r="DHD593" s="163"/>
      <c r="DHE593" s="163"/>
      <c r="DHF593" s="163"/>
      <c r="DHG593" s="163"/>
      <c r="DHH593" s="163"/>
      <c r="DHI593" s="163"/>
      <c r="DHJ593" s="163"/>
      <c r="DHK593" s="163"/>
      <c r="DHL593" s="163"/>
      <c r="DHM593" s="163"/>
      <c r="DHN593" s="163"/>
      <c r="DHO593" s="163"/>
      <c r="DHP593" s="163"/>
      <c r="DHQ593" s="163"/>
      <c r="DHR593" s="163"/>
      <c r="DHS593" s="163"/>
      <c r="DHT593" s="163"/>
      <c r="DHU593" s="163"/>
      <c r="DHV593" s="163"/>
      <c r="DHW593" s="163"/>
      <c r="DHX593" s="163"/>
      <c r="DHY593" s="163"/>
      <c r="DHZ593" s="163"/>
      <c r="DIA593" s="163"/>
      <c r="DIB593" s="163"/>
      <c r="DIC593" s="163"/>
      <c r="DID593" s="163"/>
      <c r="DIE593" s="163"/>
      <c r="DIF593" s="163"/>
      <c r="DIG593" s="163"/>
      <c r="DIH593" s="163"/>
      <c r="DII593" s="163"/>
      <c r="DIJ593" s="163"/>
      <c r="DIK593" s="163"/>
      <c r="DIL593" s="163"/>
      <c r="DIM593" s="163"/>
      <c r="DIN593" s="163"/>
      <c r="DIO593" s="163"/>
      <c r="DIP593" s="163"/>
      <c r="DIQ593" s="163"/>
      <c r="DIR593" s="163"/>
      <c r="DIS593" s="163"/>
      <c r="DIT593" s="163"/>
      <c r="DIU593" s="163"/>
      <c r="DIV593" s="163"/>
      <c r="DIW593" s="163"/>
      <c r="DIX593" s="163"/>
      <c r="DIY593" s="163"/>
      <c r="DIZ593" s="163"/>
      <c r="DJA593" s="163"/>
      <c r="DJB593" s="163"/>
      <c r="DJC593" s="163"/>
      <c r="DJD593" s="163"/>
      <c r="DJE593" s="163"/>
      <c r="DJF593" s="163"/>
      <c r="DJG593" s="163"/>
      <c r="DJH593" s="163"/>
      <c r="DJI593" s="163"/>
      <c r="DJJ593" s="163"/>
      <c r="DJK593" s="163"/>
      <c r="DJL593" s="163"/>
      <c r="DJM593" s="163"/>
      <c r="DJN593" s="163"/>
      <c r="DJO593" s="163"/>
      <c r="DJP593" s="163"/>
      <c r="DJQ593" s="163"/>
      <c r="DJR593" s="163"/>
      <c r="DJS593" s="163"/>
      <c r="DJT593" s="163"/>
      <c r="DJU593" s="163"/>
      <c r="DJV593" s="163"/>
      <c r="DJW593" s="163"/>
      <c r="DJX593" s="163"/>
      <c r="DJY593" s="163"/>
      <c r="DJZ593" s="163"/>
      <c r="DKA593" s="163"/>
      <c r="DKB593" s="163"/>
      <c r="DKC593" s="163"/>
      <c r="DKD593" s="163"/>
      <c r="DKE593" s="163"/>
      <c r="DKF593" s="163"/>
      <c r="DKG593" s="163"/>
      <c r="DKH593" s="163"/>
      <c r="DKI593" s="163"/>
      <c r="DKJ593" s="163"/>
      <c r="DKK593" s="163"/>
      <c r="DKL593" s="163"/>
      <c r="DKM593" s="163"/>
      <c r="DKN593" s="163"/>
      <c r="DKO593" s="163"/>
      <c r="DKP593" s="163"/>
      <c r="DKQ593" s="163"/>
      <c r="DKR593" s="163"/>
      <c r="DKS593" s="163"/>
      <c r="DKT593" s="163"/>
      <c r="DKU593" s="163"/>
      <c r="DKV593" s="163"/>
      <c r="DKW593" s="163"/>
      <c r="DKX593" s="163"/>
      <c r="DKY593" s="163"/>
      <c r="DKZ593" s="163"/>
      <c r="DLA593" s="163"/>
      <c r="DLB593" s="163"/>
      <c r="DLC593" s="163"/>
      <c r="DLD593" s="163"/>
      <c r="DLE593" s="163"/>
      <c r="DLF593" s="163"/>
      <c r="DLG593" s="163"/>
      <c r="DLH593" s="163"/>
      <c r="DLI593" s="163"/>
      <c r="DLJ593" s="163"/>
      <c r="DLK593" s="163"/>
      <c r="DLL593" s="163"/>
      <c r="DLM593" s="163"/>
      <c r="DLN593" s="163"/>
      <c r="DLO593" s="163"/>
      <c r="DLP593" s="163"/>
      <c r="DLQ593" s="163"/>
      <c r="DLR593" s="163"/>
      <c r="DLS593" s="163"/>
      <c r="DLT593" s="163"/>
      <c r="DLU593" s="163"/>
      <c r="DLV593" s="163"/>
      <c r="DLW593" s="163"/>
      <c r="DLX593" s="163"/>
      <c r="DLY593" s="163"/>
      <c r="DLZ593" s="163"/>
      <c r="DMA593" s="163"/>
      <c r="DMB593" s="163"/>
      <c r="DMC593" s="163"/>
      <c r="DMD593" s="163"/>
      <c r="DME593" s="163"/>
      <c r="DMF593" s="163"/>
      <c r="DMG593" s="163"/>
      <c r="DMH593" s="163"/>
      <c r="DMI593" s="163"/>
      <c r="DMJ593" s="163"/>
      <c r="DMK593" s="163"/>
      <c r="DML593" s="163"/>
      <c r="DMM593" s="163"/>
      <c r="DMN593" s="163"/>
      <c r="DMO593" s="163"/>
      <c r="DMP593" s="163"/>
      <c r="DMQ593" s="163"/>
      <c r="DMR593" s="163"/>
      <c r="DMS593" s="163"/>
      <c r="DMT593" s="163"/>
      <c r="DMU593" s="163"/>
      <c r="DMV593" s="163"/>
      <c r="DMW593" s="163"/>
      <c r="DMX593" s="163"/>
      <c r="DMY593" s="163"/>
      <c r="DMZ593" s="163"/>
      <c r="DNA593" s="163"/>
      <c r="DNB593" s="163"/>
      <c r="DNC593" s="163"/>
      <c r="DND593" s="163"/>
      <c r="DNE593" s="163"/>
      <c r="DNF593" s="163"/>
      <c r="DNG593" s="163"/>
      <c r="DNH593" s="163"/>
      <c r="DNI593" s="163"/>
      <c r="DNJ593" s="163"/>
      <c r="DNK593" s="163"/>
      <c r="DNL593" s="163"/>
      <c r="DNM593" s="163"/>
      <c r="DNN593" s="163"/>
      <c r="DNO593" s="163"/>
      <c r="DNP593" s="163"/>
      <c r="DNQ593" s="163"/>
      <c r="DNR593" s="163"/>
      <c r="DNS593" s="163"/>
      <c r="DNT593" s="163"/>
      <c r="DNU593" s="163"/>
      <c r="DNV593" s="163"/>
      <c r="DNW593" s="163"/>
      <c r="DNX593" s="163"/>
      <c r="DNY593" s="163"/>
      <c r="DNZ593" s="163"/>
      <c r="DOA593" s="163"/>
      <c r="DOB593" s="163"/>
      <c r="DOC593" s="163"/>
      <c r="DOD593" s="163"/>
      <c r="DOE593" s="163"/>
      <c r="DOF593" s="163"/>
      <c r="DOG593" s="163"/>
      <c r="DOH593" s="163"/>
      <c r="DOI593" s="163"/>
      <c r="DOJ593" s="163"/>
      <c r="DOK593" s="163"/>
      <c r="DOL593" s="163"/>
      <c r="DOM593" s="163"/>
      <c r="DON593" s="163"/>
      <c r="DOO593" s="163"/>
      <c r="DOP593" s="163"/>
      <c r="DOQ593" s="163"/>
      <c r="DOR593" s="163"/>
      <c r="DOS593" s="163"/>
      <c r="DOT593" s="163"/>
      <c r="DOU593" s="163"/>
      <c r="DOV593" s="163"/>
      <c r="DOW593" s="163"/>
      <c r="DOX593" s="163"/>
      <c r="DOY593" s="163"/>
      <c r="DOZ593" s="163"/>
      <c r="DPA593" s="163"/>
      <c r="DPB593" s="163"/>
      <c r="DPC593" s="163"/>
      <c r="DPD593" s="163"/>
      <c r="DPE593" s="163"/>
      <c r="DPF593" s="163"/>
      <c r="DPG593" s="163"/>
      <c r="DPH593" s="163"/>
      <c r="DPI593" s="163"/>
      <c r="DPJ593" s="163"/>
      <c r="DPK593" s="163"/>
      <c r="DPL593" s="163"/>
      <c r="DPM593" s="163"/>
      <c r="DPN593" s="163"/>
      <c r="DPO593" s="163"/>
      <c r="DPP593" s="163"/>
      <c r="DPQ593" s="163"/>
      <c r="DPR593" s="163"/>
      <c r="DPS593" s="163"/>
      <c r="DPT593" s="163"/>
      <c r="DPU593" s="163"/>
      <c r="DPV593" s="163"/>
      <c r="DPW593" s="163"/>
      <c r="DPX593" s="163"/>
      <c r="DPY593" s="163"/>
      <c r="DPZ593" s="163"/>
      <c r="DQA593" s="163"/>
      <c r="DQB593" s="163"/>
      <c r="DQC593" s="163"/>
      <c r="DQD593" s="163"/>
      <c r="DQE593" s="163"/>
      <c r="DQF593" s="163"/>
      <c r="DQG593" s="163"/>
      <c r="DQH593" s="163"/>
      <c r="DQI593" s="163"/>
      <c r="DQJ593" s="163"/>
      <c r="DQK593" s="163"/>
      <c r="DQL593" s="163"/>
      <c r="DQM593" s="163"/>
      <c r="DQN593" s="163"/>
      <c r="DQO593" s="163"/>
      <c r="DQP593" s="163"/>
      <c r="DQQ593" s="163"/>
      <c r="DQR593" s="163"/>
      <c r="DQS593" s="163"/>
      <c r="DQT593" s="163"/>
      <c r="DQU593" s="163"/>
      <c r="DQV593" s="163"/>
      <c r="DQW593" s="163"/>
      <c r="DQX593" s="163"/>
      <c r="DQY593" s="163"/>
      <c r="DQZ593" s="163"/>
      <c r="DRA593" s="163"/>
      <c r="DRB593" s="163"/>
      <c r="DRC593" s="163"/>
      <c r="DRD593" s="163"/>
      <c r="DRE593" s="163"/>
      <c r="DRF593" s="163"/>
      <c r="DRG593" s="163"/>
      <c r="DRH593" s="163"/>
      <c r="DRI593" s="163"/>
      <c r="DRJ593" s="163"/>
      <c r="DRK593" s="163"/>
      <c r="DRL593" s="163"/>
      <c r="DRM593" s="163"/>
      <c r="DRN593" s="163"/>
      <c r="DRO593" s="163"/>
      <c r="DRP593" s="163"/>
      <c r="DRQ593" s="163"/>
      <c r="DRR593" s="163"/>
      <c r="DRS593" s="163"/>
      <c r="DRT593" s="163"/>
      <c r="DRU593" s="163"/>
      <c r="DRV593" s="163"/>
      <c r="DRW593" s="163"/>
      <c r="DRX593" s="163"/>
      <c r="DRY593" s="163"/>
      <c r="DRZ593" s="163"/>
      <c r="DSA593" s="163"/>
      <c r="DSB593" s="163"/>
      <c r="DSC593" s="163"/>
      <c r="DSD593" s="163"/>
      <c r="DSE593" s="163"/>
      <c r="DSF593" s="163"/>
      <c r="DSG593" s="163"/>
      <c r="DSH593" s="163"/>
      <c r="DSI593" s="163"/>
      <c r="DSJ593" s="163"/>
      <c r="DSK593" s="163"/>
      <c r="DSL593" s="163"/>
      <c r="DSM593" s="163"/>
      <c r="DSN593" s="163"/>
      <c r="DSO593" s="163"/>
      <c r="DSP593" s="163"/>
      <c r="DSQ593" s="163"/>
      <c r="DSR593" s="163"/>
      <c r="DSS593" s="163"/>
      <c r="DST593" s="163"/>
      <c r="DSU593" s="163"/>
      <c r="DSV593" s="163"/>
      <c r="DSW593" s="163"/>
      <c r="DSX593" s="163"/>
      <c r="DSY593" s="163"/>
      <c r="DSZ593" s="163"/>
      <c r="DTA593" s="163"/>
      <c r="DTB593" s="163"/>
      <c r="DTC593" s="163"/>
      <c r="DTD593" s="163"/>
      <c r="DTE593" s="163"/>
      <c r="DTF593" s="163"/>
      <c r="DTG593" s="163"/>
      <c r="DTH593" s="163"/>
      <c r="DTI593" s="163"/>
      <c r="DTJ593" s="163"/>
      <c r="DTK593" s="163"/>
      <c r="DTL593" s="163"/>
      <c r="DTM593" s="163"/>
      <c r="DTN593" s="163"/>
      <c r="DTO593" s="163"/>
      <c r="DTP593" s="163"/>
      <c r="DTQ593" s="163"/>
      <c r="DTR593" s="163"/>
      <c r="DTS593" s="163"/>
      <c r="DTT593" s="163"/>
      <c r="DTU593" s="163"/>
      <c r="DTV593" s="163"/>
      <c r="DTW593" s="163"/>
      <c r="DTX593" s="163"/>
      <c r="DTY593" s="163"/>
      <c r="DTZ593" s="163"/>
      <c r="DUA593" s="163"/>
      <c r="DUB593" s="163"/>
      <c r="DUC593" s="163"/>
      <c r="DUD593" s="163"/>
      <c r="DUE593" s="163"/>
      <c r="DUF593" s="163"/>
      <c r="DUG593" s="163"/>
      <c r="DUH593" s="163"/>
      <c r="DUI593" s="163"/>
      <c r="DUJ593" s="163"/>
      <c r="DUK593" s="163"/>
      <c r="DUL593" s="163"/>
      <c r="DUM593" s="163"/>
      <c r="DUN593" s="163"/>
      <c r="DUO593" s="163"/>
      <c r="DUP593" s="163"/>
      <c r="DUQ593" s="163"/>
      <c r="DUR593" s="163"/>
      <c r="DUS593" s="163"/>
      <c r="DUT593" s="163"/>
      <c r="DUU593" s="163"/>
      <c r="DUV593" s="163"/>
      <c r="DUW593" s="163"/>
      <c r="DUX593" s="163"/>
      <c r="DUY593" s="163"/>
      <c r="DUZ593" s="163"/>
      <c r="DVA593" s="163"/>
      <c r="DVB593" s="163"/>
      <c r="DVC593" s="163"/>
      <c r="DVD593" s="163"/>
      <c r="DVE593" s="163"/>
      <c r="DVF593" s="163"/>
      <c r="DVG593" s="163"/>
      <c r="DVH593" s="163"/>
      <c r="DVI593" s="163"/>
      <c r="DVJ593" s="163"/>
      <c r="DVK593" s="163"/>
      <c r="DVL593" s="163"/>
      <c r="DVM593" s="163"/>
      <c r="DVN593" s="163"/>
      <c r="DVO593" s="163"/>
      <c r="DVP593" s="163"/>
      <c r="DVQ593" s="163"/>
      <c r="DVR593" s="163"/>
      <c r="DVS593" s="163"/>
      <c r="DVT593" s="163"/>
      <c r="DVU593" s="163"/>
      <c r="DVV593" s="163"/>
      <c r="DVW593" s="163"/>
      <c r="DVX593" s="163"/>
      <c r="DVY593" s="163"/>
      <c r="DVZ593" s="163"/>
      <c r="DWA593" s="163"/>
      <c r="DWB593" s="163"/>
      <c r="DWC593" s="163"/>
      <c r="DWD593" s="163"/>
      <c r="DWE593" s="163"/>
      <c r="DWF593" s="163"/>
      <c r="DWG593" s="163"/>
      <c r="DWH593" s="163"/>
      <c r="DWI593" s="163"/>
      <c r="DWJ593" s="163"/>
      <c r="DWK593" s="163"/>
      <c r="DWL593" s="163"/>
      <c r="DWM593" s="163"/>
      <c r="DWN593" s="163"/>
      <c r="DWO593" s="163"/>
      <c r="DWP593" s="163"/>
      <c r="DWQ593" s="163"/>
      <c r="DWR593" s="163"/>
      <c r="DWS593" s="163"/>
      <c r="DWT593" s="163"/>
      <c r="DWU593" s="163"/>
      <c r="DWV593" s="163"/>
      <c r="DWW593" s="163"/>
      <c r="DWX593" s="163"/>
      <c r="DWY593" s="163"/>
      <c r="DWZ593" s="163"/>
      <c r="DXA593" s="163"/>
      <c r="DXB593" s="163"/>
      <c r="DXC593" s="163"/>
      <c r="DXD593" s="163"/>
      <c r="DXE593" s="163"/>
      <c r="DXF593" s="163"/>
      <c r="DXG593" s="163"/>
      <c r="DXH593" s="163"/>
      <c r="DXI593" s="163"/>
      <c r="DXJ593" s="163"/>
      <c r="DXK593" s="163"/>
      <c r="DXL593" s="163"/>
      <c r="DXM593" s="163"/>
      <c r="DXN593" s="163"/>
      <c r="DXO593" s="163"/>
      <c r="DXP593" s="163"/>
      <c r="DXQ593" s="163"/>
      <c r="DXR593" s="163"/>
      <c r="DXS593" s="163"/>
      <c r="DXT593" s="163"/>
      <c r="DXU593" s="163"/>
      <c r="DXV593" s="163"/>
      <c r="DXW593" s="163"/>
      <c r="DXX593" s="163"/>
      <c r="DXY593" s="163"/>
      <c r="DXZ593" s="163"/>
      <c r="DYA593" s="163"/>
      <c r="DYB593" s="163"/>
      <c r="DYC593" s="163"/>
      <c r="DYD593" s="163"/>
      <c r="DYE593" s="163"/>
      <c r="DYF593" s="163"/>
      <c r="DYG593" s="163"/>
      <c r="DYH593" s="163"/>
      <c r="DYI593" s="163"/>
      <c r="DYJ593" s="163"/>
      <c r="DYK593" s="163"/>
      <c r="DYL593" s="163"/>
      <c r="DYM593" s="163"/>
      <c r="DYN593" s="163"/>
      <c r="DYO593" s="163"/>
      <c r="DYP593" s="163"/>
      <c r="DYQ593" s="163"/>
      <c r="DYR593" s="163"/>
      <c r="DYS593" s="163"/>
      <c r="DYT593" s="163"/>
      <c r="DYU593" s="163"/>
      <c r="DYV593" s="163"/>
      <c r="DYW593" s="163"/>
      <c r="DYX593" s="163"/>
      <c r="DYY593" s="163"/>
      <c r="DYZ593" s="163"/>
      <c r="DZA593" s="163"/>
      <c r="DZB593" s="163"/>
      <c r="DZC593" s="163"/>
      <c r="DZD593" s="163"/>
      <c r="DZE593" s="163"/>
      <c r="DZF593" s="163"/>
      <c r="DZG593" s="163"/>
      <c r="DZH593" s="163"/>
      <c r="DZI593" s="163"/>
      <c r="DZJ593" s="163"/>
      <c r="DZK593" s="163"/>
      <c r="DZL593" s="163"/>
      <c r="DZM593" s="163"/>
      <c r="DZN593" s="163"/>
      <c r="DZO593" s="163"/>
      <c r="DZP593" s="163"/>
      <c r="DZQ593" s="163"/>
      <c r="DZR593" s="163"/>
      <c r="DZS593" s="163"/>
      <c r="DZT593" s="163"/>
      <c r="DZU593" s="163"/>
      <c r="DZV593" s="163"/>
      <c r="DZW593" s="163"/>
      <c r="DZX593" s="163"/>
      <c r="DZY593" s="163"/>
      <c r="DZZ593" s="163"/>
      <c r="EAA593" s="163"/>
      <c r="EAB593" s="163"/>
      <c r="EAC593" s="163"/>
      <c r="EAD593" s="163"/>
      <c r="EAE593" s="163"/>
      <c r="EAF593" s="163"/>
      <c r="EAG593" s="163"/>
      <c r="EAH593" s="163"/>
      <c r="EAI593" s="163"/>
      <c r="EAJ593" s="163"/>
      <c r="EAK593" s="163"/>
      <c r="EAL593" s="163"/>
      <c r="EAM593" s="163"/>
      <c r="EAN593" s="163"/>
      <c r="EAO593" s="163"/>
      <c r="EAP593" s="163"/>
      <c r="EAQ593" s="163"/>
      <c r="EAR593" s="163"/>
      <c r="EAS593" s="163"/>
      <c r="EAT593" s="163"/>
      <c r="EAU593" s="163"/>
      <c r="EAV593" s="163"/>
      <c r="EAW593" s="163"/>
      <c r="EAX593" s="163"/>
      <c r="EAY593" s="163"/>
      <c r="EAZ593" s="163"/>
      <c r="EBA593" s="163"/>
      <c r="EBB593" s="163"/>
      <c r="EBC593" s="163"/>
      <c r="EBD593" s="163"/>
      <c r="EBE593" s="163"/>
      <c r="EBF593" s="163"/>
      <c r="EBG593" s="163"/>
      <c r="EBH593" s="163"/>
      <c r="EBI593" s="163"/>
      <c r="EBJ593" s="163"/>
      <c r="EBK593" s="163"/>
      <c r="EBL593" s="163"/>
      <c r="EBM593" s="163"/>
      <c r="EBN593" s="163"/>
      <c r="EBO593" s="163"/>
      <c r="EBP593" s="163"/>
      <c r="EBQ593" s="163"/>
      <c r="EBR593" s="163"/>
      <c r="EBS593" s="163"/>
      <c r="EBT593" s="163"/>
      <c r="EBU593" s="163"/>
      <c r="EBV593" s="163"/>
      <c r="EBW593" s="163"/>
      <c r="EBX593" s="163"/>
      <c r="EBY593" s="163"/>
      <c r="EBZ593" s="163"/>
      <c r="ECA593" s="163"/>
      <c r="ECB593" s="163"/>
      <c r="ECC593" s="163"/>
      <c r="ECD593" s="163"/>
      <c r="ECE593" s="163"/>
      <c r="ECF593" s="163"/>
      <c r="ECG593" s="163"/>
      <c r="ECH593" s="163"/>
      <c r="ECI593" s="163"/>
      <c r="ECJ593" s="163"/>
      <c r="ECK593" s="163"/>
      <c r="ECL593" s="163"/>
      <c r="ECM593" s="163"/>
      <c r="ECN593" s="163"/>
      <c r="ECO593" s="163"/>
      <c r="ECP593" s="163"/>
      <c r="ECQ593" s="163"/>
      <c r="ECR593" s="163"/>
      <c r="ECS593" s="163"/>
      <c r="ECT593" s="163"/>
      <c r="ECU593" s="163"/>
      <c r="ECV593" s="163"/>
      <c r="ECW593" s="163"/>
      <c r="ECX593" s="163"/>
      <c r="ECY593" s="163"/>
      <c r="ECZ593" s="163"/>
      <c r="EDA593" s="163"/>
      <c r="EDB593" s="163"/>
      <c r="EDC593" s="163"/>
      <c r="EDD593" s="163"/>
      <c r="EDE593" s="163"/>
      <c r="EDF593" s="163"/>
      <c r="EDG593" s="163"/>
      <c r="EDH593" s="163"/>
      <c r="EDI593" s="163"/>
      <c r="EDJ593" s="163"/>
      <c r="EDK593" s="163"/>
      <c r="EDL593" s="163"/>
      <c r="EDM593" s="163"/>
      <c r="EDN593" s="163"/>
      <c r="EDO593" s="163"/>
      <c r="EDP593" s="163"/>
      <c r="EDQ593" s="163"/>
      <c r="EDR593" s="163"/>
      <c r="EDS593" s="163"/>
      <c r="EDT593" s="163"/>
      <c r="EDU593" s="163"/>
      <c r="EDV593" s="163"/>
      <c r="EDW593" s="163"/>
      <c r="EDX593" s="163"/>
      <c r="EDY593" s="163"/>
      <c r="EDZ593" s="163"/>
      <c r="EEA593" s="163"/>
      <c r="EEB593" s="163"/>
      <c r="EEC593" s="163"/>
      <c r="EED593" s="163"/>
      <c r="EEE593" s="163"/>
      <c r="EEF593" s="163"/>
      <c r="EEG593" s="163"/>
      <c r="EEH593" s="163"/>
      <c r="EEI593" s="163"/>
      <c r="EEJ593" s="163"/>
      <c r="EEK593" s="163"/>
      <c r="EEL593" s="163"/>
      <c r="EEM593" s="163"/>
      <c r="EEN593" s="163"/>
      <c r="EEO593" s="163"/>
      <c r="EEP593" s="163"/>
      <c r="EEQ593" s="163"/>
      <c r="EER593" s="163"/>
      <c r="EES593" s="163"/>
      <c r="EET593" s="163"/>
      <c r="EEU593" s="163"/>
      <c r="EEV593" s="163"/>
      <c r="EEW593" s="163"/>
      <c r="EEX593" s="163"/>
      <c r="EEY593" s="163"/>
      <c r="EEZ593" s="163"/>
      <c r="EFA593" s="163"/>
      <c r="EFB593" s="163"/>
      <c r="EFC593" s="163"/>
      <c r="EFD593" s="163"/>
      <c r="EFE593" s="163"/>
      <c r="EFF593" s="163"/>
      <c r="EFG593" s="163"/>
      <c r="EFH593" s="163"/>
      <c r="EFI593" s="163"/>
      <c r="EFJ593" s="163"/>
      <c r="EFK593" s="163"/>
      <c r="EFL593" s="163"/>
      <c r="EFM593" s="163"/>
      <c r="EFN593" s="163"/>
      <c r="EFO593" s="163"/>
      <c r="EFP593" s="163"/>
      <c r="EFQ593" s="163"/>
      <c r="EFR593" s="163"/>
      <c r="EFS593" s="163"/>
      <c r="EFT593" s="163"/>
      <c r="EFU593" s="163"/>
      <c r="EFV593" s="163"/>
      <c r="EFW593" s="163"/>
      <c r="EFX593" s="163"/>
      <c r="EFY593" s="163"/>
      <c r="EFZ593" s="163"/>
      <c r="EGA593" s="163"/>
      <c r="EGB593" s="163"/>
      <c r="EGC593" s="163"/>
      <c r="EGD593" s="163"/>
      <c r="EGE593" s="163"/>
      <c r="EGF593" s="163"/>
      <c r="EGG593" s="163"/>
      <c r="EGH593" s="163"/>
      <c r="EGI593" s="163"/>
      <c r="EGJ593" s="163"/>
      <c r="EGK593" s="163"/>
      <c r="EGL593" s="163"/>
      <c r="EGM593" s="163"/>
      <c r="EGN593" s="163"/>
      <c r="EGO593" s="163"/>
      <c r="EGP593" s="163"/>
      <c r="EGQ593" s="163"/>
      <c r="EGR593" s="163"/>
      <c r="EGS593" s="163"/>
      <c r="EGT593" s="163"/>
      <c r="EGU593" s="163"/>
      <c r="EGV593" s="163"/>
      <c r="EGW593" s="163"/>
      <c r="EGX593" s="163"/>
      <c r="EGY593" s="163"/>
      <c r="EGZ593" s="163"/>
      <c r="EHA593" s="163"/>
      <c r="EHB593" s="163"/>
      <c r="EHC593" s="163"/>
      <c r="EHD593" s="163"/>
      <c r="EHE593" s="163"/>
      <c r="EHF593" s="163"/>
      <c r="EHG593" s="163"/>
      <c r="EHH593" s="163"/>
      <c r="EHI593" s="163"/>
      <c r="EHJ593" s="163"/>
      <c r="EHK593" s="163"/>
      <c r="EHL593" s="163"/>
      <c r="EHM593" s="163"/>
      <c r="EHN593" s="163"/>
      <c r="EHO593" s="163"/>
      <c r="EHP593" s="163"/>
      <c r="EHQ593" s="163"/>
      <c r="EHR593" s="163"/>
      <c r="EHS593" s="163"/>
      <c r="EHT593" s="163"/>
      <c r="EHU593" s="163"/>
      <c r="EHV593" s="163"/>
      <c r="EHW593" s="163"/>
      <c r="EHX593" s="163"/>
      <c r="EHY593" s="163"/>
      <c r="EHZ593" s="163"/>
      <c r="EIA593" s="163"/>
      <c r="EIB593" s="163"/>
      <c r="EIC593" s="163"/>
      <c r="EID593" s="163"/>
      <c r="EIE593" s="163"/>
      <c r="EIF593" s="163"/>
      <c r="EIG593" s="163"/>
      <c r="EIH593" s="163"/>
      <c r="EII593" s="163"/>
      <c r="EIJ593" s="163"/>
      <c r="EIK593" s="163"/>
      <c r="EIL593" s="163"/>
      <c r="EIM593" s="163"/>
      <c r="EIN593" s="163"/>
      <c r="EIO593" s="163"/>
      <c r="EIP593" s="163"/>
      <c r="EIQ593" s="163"/>
      <c r="EIR593" s="163"/>
      <c r="EIS593" s="163"/>
      <c r="EIT593" s="163"/>
      <c r="EIU593" s="163"/>
      <c r="EIV593" s="163"/>
      <c r="EIW593" s="163"/>
      <c r="EIX593" s="163"/>
      <c r="EIY593" s="163"/>
      <c r="EIZ593" s="163"/>
      <c r="EJA593" s="163"/>
      <c r="EJB593" s="163"/>
      <c r="EJC593" s="163"/>
      <c r="EJD593" s="163"/>
      <c r="EJE593" s="163"/>
      <c r="EJF593" s="163"/>
      <c r="EJG593" s="163"/>
      <c r="EJH593" s="163"/>
      <c r="EJI593" s="163"/>
      <c r="EJJ593" s="163"/>
      <c r="EJK593" s="163"/>
      <c r="EJL593" s="163"/>
      <c r="EJM593" s="163"/>
      <c r="EJN593" s="163"/>
      <c r="EJO593" s="163"/>
      <c r="EJP593" s="163"/>
      <c r="EJQ593" s="163"/>
      <c r="EJR593" s="163"/>
      <c r="EJS593" s="163"/>
      <c r="EJT593" s="163"/>
      <c r="EJU593" s="163"/>
      <c r="EJV593" s="163"/>
      <c r="EJW593" s="163"/>
      <c r="EJX593" s="163"/>
      <c r="EJY593" s="163"/>
      <c r="EJZ593" s="163"/>
      <c r="EKA593" s="163"/>
      <c r="EKB593" s="163"/>
      <c r="EKC593" s="163"/>
      <c r="EKD593" s="163"/>
      <c r="EKE593" s="163"/>
      <c r="EKF593" s="163"/>
      <c r="EKG593" s="163"/>
      <c r="EKH593" s="163"/>
      <c r="EKI593" s="163"/>
      <c r="EKJ593" s="163"/>
      <c r="EKK593" s="163"/>
      <c r="EKL593" s="163"/>
      <c r="EKM593" s="163"/>
      <c r="EKN593" s="163"/>
      <c r="EKO593" s="163"/>
      <c r="EKP593" s="163"/>
      <c r="EKQ593" s="163"/>
      <c r="EKR593" s="163"/>
      <c r="EKS593" s="163"/>
      <c r="EKT593" s="163"/>
      <c r="EKU593" s="163"/>
      <c r="EKV593" s="163"/>
      <c r="EKW593" s="163"/>
      <c r="EKX593" s="163"/>
      <c r="EKY593" s="163"/>
      <c r="EKZ593" s="163"/>
      <c r="ELA593" s="163"/>
      <c r="ELB593" s="163"/>
      <c r="ELC593" s="163"/>
      <c r="ELD593" s="163"/>
      <c r="ELE593" s="163"/>
      <c r="ELF593" s="163"/>
      <c r="ELG593" s="163"/>
      <c r="ELH593" s="163"/>
      <c r="ELI593" s="163"/>
      <c r="ELJ593" s="163"/>
      <c r="ELK593" s="163"/>
      <c r="ELL593" s="163"/>
      <c r="ELM593" s="163"/>
      <c r="ELN593" s="163"/>
      <c r="ELO593" s="163"/>
      <c r="ELP593" s="163"/>
      <c r="ELQ593" s="163"/>
      <c r="ELR593" s="163"/>
      <c r="ELS593" s="163"/>
      <c r="ELT593" s="163"/>
      <c r="ELU593" s="163"/>
      <c r="ELV593" s="163"/>
      <c r="ELW593" s="163"/>
      <c r="ELX593" s="163"/>
      <c r="ELY593" s="163"/>
      <c r="ELZ593" s="163"/>
      <c r="EMA593" s="163"/>
      <c r="EMB593" s="163"/>
      <c r="EMC593" s="163"/>
      <c r="EMD593" s="163"/>
      <c r="EME593" s="163"/>
      <c r="EMF593" s="163"/>
      <c r="EMG593" s="163"/>
      <c r="EMH593" s="163"/>
      <c r="EMI593" s="163"/>
      <c r="EMJ593" s="163"/>
      <c r="EMK593" s="163"/>
      <c r="EML593" s="163"/>
      <c r="EMM593" s="163"/>
      <c r="EMN593" s="163"/>
      <c r="EMO593" s="163"/>
      <c r="EMP593" s="163"/>
      <c r="EMQ593" s="163"/>
      <c r="EMR593" s="163"/>
      <c r="EMS593" s="163"/>
      <c r="EMT593" s="163"/>
      <c r="EMU593" s="163"/>
      <c r="EMV593" s="163"/>
      <c r="EMW593" s="163"/>
      <c r="EMX593" s="163"/>
      <c r="EMY593" s="163"/>
      <c r="EMZ593" s="163"/>
      <c r="ENA593" s="163"/>
      <c r="ENB593" s="163"/>
      <c r="ENC593" s="163"/>
      <c r="END593" s="163"/>
      <c r="ENE593" s="163"/>
      <c r="ENF593" s="163"/>
      <c r="ENG593" s="163"/>
      <c r="ENH593" s="163"/>
      <c r="ENI593" s="163"/>
      <c r="ENJ593" s="163"/>
      <c r="ENK593" s="163"/>
      <c r="ENL593" s="163"/>
      <c r="ENM593" s="163"/>
      <c r="ENN593" s="163"/>
      <c r="ENO593" s="163"/>
      <c r="ENP593" s="163"/>
      <c r="ENQ593" s="163"/>
      <c r="ENR593" s="163"/>
      <c r="ENS593" s="163"/>
      <c r="ENT593" s="163"/>
      <c r="ENU593" s="163"/>
      <c r="ENV593" s="163"/>
      <c r="ENW593" s="163"/>
      <c r="ENX593" s="163"/>
      <c r="ENY593" s="163"/>
      <c r="ENZ593" s="163"/>
      <c r="EOA593" s="163"/>
      <c r="EOB593" s="163"/>
      <c r="EOC593" s="163"/>
      <c r="EOD593" s="163"/>
      <c r="EOE593" s="163"/>
      <c r="EOF593" s="163"/>
      <c r="EOG593" s="163"/>
      <c r="EOH593" s="163"/>
      <c r="EOI593" s="163"/>
      <c r="EOJ593" s="163"/>
      <c r="EOK593" s="163"/>
      <c r="EOL593" s="163"/>
      <c r="EOM593" s="163"/>
      <c r="EON593" s="163"/>
      <c r="EOO593" s="163"/>
      <c r="EOP593" s="163"/>
      <c r="EOQ593" s="163"/>
      <c r="EOR593" s="163"/>
      <c r="EOS593" s="163"/>
      <c r="EOT593" s="163"/>
      <c r="EOU593" s="163"/>
      <c r="EOV593" s="163"/>
      <c r="EOW593" s="163"/>
      <c r="EOX593" s="163"/>
      <c r="EOY593" s="163"/>
      <c r="EOZ593" s="163"/>
      <c r="EPA593" s="163"/>
      <c r="EPB593" s="163"/>
      <c r="EPC593" s="163"/>
      <c r="EPD593" s="163"/>
      <c r="EPE593" s="163"/>
      <c r="EPF593" s="163"/>
      <c r="EPG593" s="163"/>
      <c r="EPH593" s="163"/>
      <c r="EPI593" s="163"/>
      <c r="EPJ593" s="163"/>
      <c r="EPK593" s="163"/>
      <c r="EPL593" s="163"/>
      <c r="EPM593" s="163"/>
      <c r="EPN593" s="163"/>
      <c r="EPO593" s="163"/>
      <c r="EPP593" s="163"/>
      <c r="EPQ593" s="163"/>
      <c r="EPR593" s="163"/>
      <c r="EPS593" s="163"/>
      <c r="EPT593" s="163"/>
      <c r="EPU593" s="163"/>
      <c r="EPV593" s="163"/>
      <c r="EPW593" s="163"/>
      <c r="EPX593" s="163"/>
      <c r="EPY593" s="163"/>
      <c r="EPZ593" s="163"/>
      <c r="EQA593" s="163"/>
      <c r="EQB593" s="163"/>
      <c r="EQC593" s="163"/>
      <c r="EQD593" s="163"/>
      <c r="EQE593" s="163"/>
      <c r="EQF593" s="163"/>
      <c r="EQG593" s="163"/>
      <c r="EQH593" s="163"/>
      <c r="EQI593" s="163"/>
      <c r="EQJ593" s="163"/>
      <c r="EQK593" s="163"/>
      <c r="EQL593" s="163"/>
      <c r="EQM593" s="163"/>
      <c r="EQN593" s="163"/>
      <c r="EQO593" s="163"/>
      <c r="EQP593" s="163"/>
      <c r="EQQ593" s="163"/>
      <c r="EQR593" s="163"/>
      <c r="EQS593" s="163"/>
      <c r="EQT593" s="163"/>
      <c r="EQU593" s="163"/>
      <c r="EQV593" s="163"/>
      <c r="EQW593" s="163"/>
      <c r="EQX593" s="163"/>
      <c r="EQY593" s="163"/>
      <c r="EQZ593" s="163"/>
      <c r="ERA593" s="163"/>
      <c r="ERB593" s="163"/>
      <c r="ERC593" s="163"/>
      <c r="ERD593" s="163"/>
      <c r="ERE593" s="163"/>
      <c r="ERF593" s="163"/>
      <c r="ERG593" s="163"/>
      <c r="ERH593" s="163"/>
      <c r="ERI593" s="163"/>
      <c r="ERJ593" s="163"/>
      <c r="ERK593" s="163"/>
      <c r="ERL593" s="163"/>
      <c r="ERM593" s="163"/>
      <c r="ERN593" s="163"/>
      <c r="ERO593" s="163"/>
      <c r="ERP593" s="163"/>
      <c r="ERQ593" s="163"/>
      <c r="ERR593" s="163"/>
      <c r="ERS593" s="163"/>
      <c r="ERT593" s="163"/>
      <c r="ERU593" s="163"/>
      <c r="ERV593" s="163"/>
      <c r="ERW593" s="163"/>
      <c r="ERX593" s="163"/>
      <c r="ERY593" s="163"/>
      <c r="ERZ593" s="163"/>
      <c r="ESA593" s="163"/>
      <c r="ESB593" s="163"/>
      <c r="ESC593" s="163"/>
      <c r="ESD593" s="163"/>
      <c r="ESE593" s="163"/>
      <c r="ESF593" s="163"/>
      <c r="ESG593" s="163"/>
      <c r="ESH593" s="163"/>
      <c r="ESI593" s="163"/>
      <c r="ESJ593" s="163"/>
      <c r="ESK593" s="163"/>
      <c r="ESL593" s="163"/>
      <c r="ESM593" s="163"/>
      <c r="ESN593" s="163"/>
      <c r="ESO593" s="163"/>
      <c r="ESP593" s="163"/>
      <c r="ESQ593" s="163"/>
      <c r="ESR593" s="163"/>
      <c r="ESS593" s="163"/>
      <c r="EST593" s="163"/>
      <c r="ESU593" s="163"/>
      <c r="ESV593" s="163"/>
      <c r="ESW593" s="163"/>
      <c r="ESX593" s="163"/>
      <c r="ESY593" s="163"/>
      <c r="ESZ593" s="163"/>
      <c r="ETA593" s="163"/>
      <c r="ETB593" s="163"/>
      <c r="ETC593" s="163"/>
      <c r="ETD593" s="163"/>
      <c r="ETE593" s="163"/>
      <c r="ETF593" s="163"/>
      <c r="ETG593" s="163"/>
      <c r="ETH593" s="163"/>
      <c r="ETI593" s="163"/>
      <c r="ETJ593" s="163"/>
      <c r="ETK593" s="163"/>
      <c r="ETL593" s="163"/>
      <c r="ETM593" s="163"/>
      <c r="ETN593" s="163"/>
      <c r="ETO593" s="163"/>
      <c r="ETP593" s="163"/>
      <c r="ETQ593" s="163"/>
      <c r="ETR593" s="163"/>
      <c r="ETS593" s="163"/>
      <c r="ETT593" s="163"/>
      <c r="ETU593" s="163"/>
      <c r="ETV593" s="163"/>
      <c r="ETW593" s="163"/>
      <c r="ETX593" s="163"/>
      <c r="ETY593" s="163"/>
      <c r="ETZ593" s="163"/>
      <c r="EUA593" s="163"/>
      <c r="EUB593" s="163"/>
      <c r="EUC593" s="163"/>
      <c r="EUD593" s="163"/>
      <c r="EUE593" s="163"/>
      <c r="EUF593" s="163"/>
      <c r="EUG593" s="163"/>
      <c r="EUH593" s="163"/>
      <c r="EUI593" s="163"/>
      <c r="EUJ593" s="163"/>
      <c r="EUK593" s="163"/>
      <c r="EUL593" s="163"/>
      <c r="EUM593" s="163"/>
      <c r="EUN593" s="163"/>
      <c r="EUO593" s="163"/>
      <c r="EUP593" s="163"/>
      <c r="EUQ593" s="163"/>
      <c r="EUR593" s="163"/>
      <c r="EUS593" s="163"/>
      <c r="EUT593" s="163"/>
      <c r="EUU593" s="163"/>
      <c r="EUV593" s="163"/>
      <c r="EUW593" s="163"/>
      <c r="EUX593" s="163"/>
      <c r="EUY593" s="163"/>
      <c r="EUZ593" s="163"/>
      <c r="EVA593" s="163"/>
      <c r="EVB593" s="163"/>
      <c r="EVC593" s="163"/>
      <c r="EVD593" s="163"/>
      <c r="EVE593" s="163"/>
      <c r="EVF593" s="163"/>
      <c r="EVG593" s="163"/>
      <c r="EVH593" s="163"/>
      <c r="EVI593" s="163"/>
      <c r="EVJ593" s="163"/>
      <c r="EVK593" s="163"/>
      <c r="EVL593" s="163"/>
      <c r="EVM593" s="163"/>
      <c r="EVN593" s="163"/>
      <c r="EVO593" s="163"/>
      <c r="EVP593" s="163"/>
      <c r="EVQ593" s="163"/>
      <c r="EVR593" s="163"/>
      <c r="EVS593" s="163"/>
      <c r="EVT593" s="163"/>
      <c r="EVU593" s="163"/>
      <c r="EVV593" s="163"/>
      <c r="EVW593" s="163"/>
      <c r="EVX593" s="163"/>
      <c r="EVY593" s="163"/>
      <c r="EVZ593" s="163"/>
      <c r="EWA593" s="163"/>
      <c r="EWB593" s="163"/>
      <c r="EWC593" s="163"/>
      <c r="EWD593" s="163"/>
      <c r="EWE593" s="163"/>
      <c r="EWF593" s="163"/>
      <c r="EWG593" s="163"/>
      <c r="EWH593" s="163"/>
      <c r="EWI593" s="163"/>
      <c r="EWJ593" s="163"/>
      <c r="EWK593" s="163"/>
      <c r="EWL593" s="163"/>
      <c r="EWM593" s="163"/>
      <c r="EWN593" s="163"/>
      <c r="EWO593" s="163"/>
      <c r="EWP593" s="163"/>
      <c r="EWQ593" s="163"/>
      <c r="EWR593" s="163"/>
      <c r="EWS593" s="163"/>
      <c r="EWT593" s="163"/>
      <c r="EWU593" s="163"/>
      <c r="EWV593" s="163"/>
      <c r="EWW593" s="163"/>
      <c r="EWX593" s="163"/>
      <c r="EWY593" s="163"/>
      <c r="EWZ593" s="163"/>
      <c r="EXA593" s="163"/>
      <c r="EXB593" s="163"/>
      <c r="EXC593" s="163"/>
      <c r="EXD593" s="163"/>
      <c r="EXE593" s="163"/>
      <c r="EXF593" s="163"/>
      <c r="EXG593" s="163"/>
      <c r="EXH593" s="163"/>
      <c r="EXI593" s="163"/>
      <c r="EXJ593" s="163"/>
      <c r="EXK593" s="163"/>
      <c r="EXL593" s="163"/>
      <c r="EXM593" s="163"/>
      <c r="EXN593" s="163"/>
      <c r="EXO593" s="163"/>
      <c r="EXP593" s="163"/>
      <c r="EXQ593" s="163"/>
      <c r="EXR593" s="163"/>
      <c r="EXS593" s="163"/>
      <c r="EXT593" s="163"/>
      <c r="EXU593" s="163"/>
      <c r="EXV593" s="163"/>
      <c r="EXW593" s="163"/>
      <c r="EXX593" s="163"/>
      <c r="EXY593" s="163"/>
      <c r="EXZ593" s="163"/>
      <c r="EYA593" s="163"/>
      <c r="EYB593" s="163"/>
      <c r="EYC593" s="163"/>
      <c r="EYD593" s="163"/>
      <c r="EYE593" s="163"/>
      <c r="EYF593" s="163"/>
      <c r="EYG593" s="163"/>
      <c r="EYH593" s="163"/>
      <c r="EYI593" s="163"/>
      <c r="EYJ593" s="163"/>
      <c r="EYK593" s="163"/>
      <c r="EYL593" s="163"/>
      <c r="EYM593" s="163"/>
      <c r="EYN593" s="163"/>
      <c r="EYO593" s="163"/>
      <c r="EYP593" s="163"/>
      <c r="EYQ593" s="163"/>
      <c r="EYR593" s="163"/>
      <c r="EYS593" s="163"/>
      <c r="EYT593" s="163"/>
      <c r="EYU593" s="163"/>
      <c r="EYV593" s="163"/>
      <c r="EYW593" s="163"/>
      <c r="EYX593" s="163"/>
      <c r="EYY593" s="163"/>
      <c r="EYZ593" s="163"/>
      <c r="EZA593" s="163"/>
      <c r="EZB593" s="163"/>
      <c r="EZC593" s="163"/>
      <c r="EZD593" s="163"/>
      <c r="EZE593" s="163"/>
      <c r="EZF593" s="163"/>
      <c r="EZG593" s="163"/>
      <c r="EZH593" s="163"/>
      <c r="EZI593" s="163"/>
      <c r="EZJ593" s="163"/>
      <c r="EZK593" s="163"/>
      <c r="EZL593" s="163"/>
      <c r="EZM593" s="163"/>
      <c r="EZN593" s="163"/>
      <c r="EZO593" s="163"/>
      <c r="EZP593" s="163"/>
      <c r="EZQ593" s="163"/>
      <c r="EZR593" s="163"/>
      <c r="EZS593" s="163"/>
      <c r="EZT593" s="163"/>
      <c r="EZU593" s="163"/>
      <c r="EZV593" s="163"/>
      <c r="EZW593" s="163"/>
      <c r="EZX593" s="163"/>
      <c r="EZY593" s="163"/>
      <c r="EZZ593" s="163"/>
      <c r="FAA593" s="163"/>
      <c r="FAB593" s="163"/>
      <c r="FAC593" s="163"/>
      <c r="FAD593" s="163"/>
      <c r="FAE593" s="163"/>
      <c r="FAF593" s="163"/>
      <c r="FAG593" s="163"/>
      <c r="FAH593" s="163"/>
      <c r="FAI593" s="163"/>
      <c r="FAJ593" s="163"/>
      <c r="FAK593" s="163"/>
      <c r="FAL593" s="163"/>
      <c r="FAM593" s="163"/>
      <c r="FAN593" s="163"/>
      <c r="FAO593" s="163"/>
      <c r="FAP593" s="163"/>
      <c r="FAQ593" s="163"/>
      <c r="FAR593" s="163"/>
      <c r="FAS593" s="163"/>
      <c r="FAT593" s="163"/>
      <c r="FAU593" s="163"/>
      <c r="FAV593" s="163"/>
      <c r="FAW593" s="163"/>
      <c r="FAX593" s="163"/>
      <c r="FAY593" s="163"/>
      <c r="FAZ593" s="163"/>
      <c r="FBA593" s="163"/>
      <c r="FBB593" s="163"/>
      <c r="FBC593" s="163"/>
      <c r="FBD593" s="163"/>
      <c r="FBE593" s="163"/>
      <c r="FBF593" s="163"/>
      <c r="FBG593" s="163"/>
      <c r="FBH593" s="163"/>
      <c r="FBI593" s="163"/>
      <c r="FBJ593" s="163"/>
      <c r="FBK593" s="163"/>
      <c r="FBL593" s="163"/>
      <c r="FBM593" s="163"/>
      <c r="FBN593" s="163"/>
      <c r="FBO593" s="163"/>
      <c r="FBP593" s="163"/>
      <c r="FBQ593" s="163"/>
      <c r="FBR593" s="163"/>
      <c r="FBS593" s="163"/>
      <c r="FBT593" s="163"/>
      <c r="FBU593" s="163"/>
      <c r="FBV593" s="163"/>
      <c r="FBW593" s="163"/>
      <c r="FBX593" s="163"/>
      <c r="FBY593" s="163"/>
      <c r="FBZ593" s="163"/>
      <c r="FCA593" s="163"/>
      <c r="FCB593" s="163"/>
      <c r="FCC593" s="163"/>
      <c r="FCD593" s="163"/>
      <c r="FCE593" s="163"/>
      <c r="FCF593" s="163"/>
      <c r="FCG593" s="163"/>
      <c r="FCH593" s="163"/>
      <c r="FCI593" s="163"/>
      <c r="FCJ593" s="163"/>
      <c r="FCK593" s="163"/>
      <c r="FCL593" s="163"/>
      <c r="FCM593" s="163"/>
      <c r="FCN593" s="163"/>
      <c r="FCO593" s="163"/>
      <c r="FCP593" s="163"/>
      <c r="FCQ593" s="163"/>
      <c r="FCR593" s="163"/>
      <c r="FCS593" s="163"/>
      <c r="FCT593" s="163"/>
      <c r="FCU593" s="163"/>
      <c r="FCV593" s="163"/>
      <c r="FCW593" s="163"/>
      <c r="FCX593" s="163"/>
      <c r="FCY593" s="163"/>
      <c r="FCZ593" s="163"/>
      <c r="FDA593" s="163"/>
      <c r="FDB593" s="163"/>
      <c r="FDC593" s="163"/>
      <c r="FDD593" s="163"/>
      <c r="FDE593" s="163"/>
      <c r="FDF593" s="163"/>
      <c r="FDG593" s="163"/>
      <c r="FDH593" s="163"/>
      <c r="FDI593" s="163"/>
      <c r="FDJ593" s="163"/>
      <c r="FDK593" s="163"/>
      <c r="FDL593" s="163"/>
      <c r="FDM593" s="163"/>
      <c r="FDN593" s="163"/>
      <c r="FDO593" s="163"/>
      <c r="FDP593" s="163"/>
      <c r="FDQ593" s="163"/>
      <c r="FDR593" s="163"/>
      <c r="FDS593" s="163"/>
      <c r="FDT593" s="163"/>
      <c r="FDU593" s="163"/>
      <c r="FDV593" s="163"/>
      <c r="FDW593" s="163"/>
      <c r="FDX593" s="163"/>
      <c r="FDY593" s="163"/>
      <c r="FDZ593" s="163"/>
      <c r="FEA593" s="163"/>
      <c r="FEB593" s="163"/>
      <c r="FEC593" s="163"/>
      <c r="FED593" s="163"/>
      <c r="FEE593" s="163"/>
      <c r="FEF593" s="163"/>
      <c r="FEG593" s="163"/>
      <c r="FEH593" s="163"/>
      <c r="FEI593" s="163"/>
      <c r="FEJ593" s="163"/>
      <c r="FEK593" s="163"/>
      <c r="FEL593" s="163"/>
      <c r="FEM593" s="163"/>
      <c r="FEN593" s="163"/>
      <c r="FEO593" s="163"/>
      <c r="FEP593" s="163"/>
      <c r="FEQ593" s="163"/>
      <c r="FER593" s="163"/>
      <c r="FES593" s="163"/>
      <c r="FET593" s="163"/>
      <c r="FEU593" s="163"/>
      <c r="FEV593" s="163"/>
      <c r="FEW593" s="163"/>
      <c r="FEX593" s="163"/>
      <c r="FEY593" s="163"/>
      <c r="FEZ593" s="163"/>
      <c r="FFA593" s="163"/>
      <c r="FFB593" s="163"/>
      <c r="FFC593" s="163"/>
      <c r="FFD593" s="163"/>
      <c r="FFE593" s="163"/>
      <c r="FFF593" s="163"/>
      <c r="FFG593" s="163"/>
      <c r="FFH593" s="163"/>
      <c r="FFI593" s="163"/>
      <c r="FFJ593" s="163"/>
      <c r="FFK593" s="163"/>
      <c r="FFL593" s="163"/>
      <c r="FFM593" s="163"/>
      <c r="FFN593" s="163"/>
      <c r="FFO593" s="163"/>
      <c r="FFP593" s="163"/>
      <c r="FFQ593" s="163"/>
      <c r="FFR593" s="163"/>
      <c r="FFS593" s="163"/>
      <c r="FFT593" s="163"/>
      <c r="FFU593" s="163"/>
      <c r="FFV593" s="163"/>
      <c r="FFW593" s="163"/>
      <c r="FFX593" s="163"/>
      <c r="FFY593" s="163"/>
      <c r="FFZ593" s="163"/>
      <c r="FGA593" s="163"/>
      <c r="FGB593" s="163"/>
      <c r="FGC593" s="163"/>
      <c r="FGD593" s="163"/>
      <c r="FGE593" s="163"/>
      <c r="FGF593" s="163"/>
      <c r="FGG593" s="163"/>
      <c r="FGH593" s="163"/>
      <c r="FGI593" s="163"/>
      <c r="FGJ593" s="163"/>
      <c r="FGK593" s="163"/>
      <c r="FGL593" s="163"/>
      <c r="FGM593" s="163"/>
      <c r="FGN593" s="163"/>
      <c r="FGO593" s="163"/>
      <c r="FGP593" s="163"/>
      <c r="FGQ593" s="163"/>
      <c r="FGR593" s="163"/>
      <c r="FGS593" s="163"/>
      <c r="FGT593" s="163"/>
      <c r="FGU593" s="163"/>
      <c r="FGV593" s="163"/>
      <c r="FGW593" s="163"/>
      <c r="FGX593" s="163"/>
      <c r="FGY593" s="163"/>
      <c r="FGZ593" s="163"/>
      <c r="FHA593" s="163"/>
      <c r="FHB593" s="163"/>
      <c r="FHC593" s="163"/>
      <c r="FHD593" s="163"/>
      <c r="FHE593" s="163"/>
      <c r="FHF593" s="163"/>
      <c r="FHG593" s="163"/>
      <c r="FHH593" s="163"/>
      <c r="FHI593" s="163"/>
      <c r="FHJ593" s="163"/>
      <c r="FHK593" s="163"/>
      <c r="FHL593" s="163"/>
      <c r="FHM593" s="163"/>
      <c r="FHN593" s="163"/>
      <c r="FHO593" s="163"/>
      <c r="FHP593" s="163"/>
      <c r="FHQ593" s="163"/>
      <c r="FHR593" s="163"/>
      <c r="FHS593" s="163"/>
      <c r="FHT593" s="163"/>
      <c r="FHU593" s="163"/>
      <c r="FHV593" s="163"/>
      <c r="FHW593" s="163"/>
      <c r="FHX593" s="163"/>
      <c r="FHY593" s="163"/>
      <c r="FHZ593" s="163"/>
      <c r="FIA593" s="163"/>
      <c r="FIB593" s="163"/>
      <c r="FIC593" s="163"/>
      <c r="FID593" s="163"/>
      <c r="FIE593" s="163"/>
      <c r="FIF593" s="163"/>
      <c r="FIG593" s="163"/>
      <c r="FIH593" s="163"/>
      <c r="FII593" s="163"/>
      <c r="FIJ593" s="163"/>
      <c r="FIK593" s="163"/>
      <c r="FIL593" s="163"/>
      <c r="FIM593" s="163"/>
      <c r="FIN593" s="163"/>
      <c r="FIO593" s="163"/>
      <c r="FIP593" s="163"/>
      <c r="FIQ593" s="163"/>
      <c r="FIR593" s="163"/>
      <c r="FIS593" s="163"/>
      <c r="FIT593" s="163"/>
      <c r="FIU593" s="163"/>
      <c r="FIV593" s="163"/>
      <c r="FIW593" s="163"/>
      <c r="FIX593" s="163"/>
      <c r="FIY593" s="163"/>
      <c r="FIZ593" s="163"/>
      <c r="FJA593" s="163"/>
      <c r="FJB593" s="163"/>
      <c r="FJC593" s="163"/>
      <c r="FJD593" s="163"/>
      <c r="FJE593" s="163"/>
      <c r="FJF593" s="163"/>
      <c r="FJG593" s="163"/>
      <c r="FJH593" s="163"/>
      <c r="FJI593" s="163"/>
      <c r="FJJ593" s="163"/>
      <c r="FJK593" s="163"/>
      <c r="FJL593" s="163"/>
      <c r="FJM593" s="163"/>
      <c r="FJN593" s="163"/>
      <c r="FJO593" s="163"/>
      <c r="FJP593" s="163"/>
      <c r="FJQ593" s="163"/>
      <c r="FJR593" s="163"/>
      <c r="FJS593" s="163"/>
      <c r="FJT593" s="163"/>
      <c r="FJU593" s="163"/>
      <c r="FJV593" s="163"/>
      <c r="FJW593" s="163"/>
      <c r="FJX593" s="163"/>
      <c r="FJY593" s="163"/>
      <c r="FJZ593" s="163"/>
      <c r="FKA593" s="163"/>
      <c r="FKB593" s="163"/>
      <c r="FKC593" s="163"/>
      <c r="FKD593" s="163"/>
      <c r="FKE593" s="163"/>
      <c r="FKF593" s="163"/>
      <c r="FKG593" s="163"/>
      <c r="FKH593" s="163"/>
      <c r="FKI593" s="163"/>
      <c r="FKJ593" s="163"/>
      <c r="FKK593" s="163"/>
      <c r="FKL593" s="163"/>
      <c r="FKM593" s="163"/>
      <c r="FKN593" s="163"/>
      <c r="FKO593" s="163"/>
      <c r="FKP593" s="163"/>
      <c r="FKQ593" s="163"/>
      <c r="FKR593" s="163"/>
      <c r="FKS593" s="163"/>
      <c r="FKT593" s="163"/>
      <c r="FKU593" s="163"/>
      <c r="FKV593" s="163"/>
      <c r="FKW593" s="163"/>
      <c r="FKX593" s="163"/>
      <c r="FKY593" s="163"/>
      <c r="FKZ593" s="163"/>
      <c r="FLA593" s="163"/>
      <c r="FLB593" s="163"/>
      <c r="FLC593" s="163"/>
      <c r="FLD593" s="163"/>
      <c r="FLE593" s="163"/>
      <c r="FLF593" s="163"/>
      <c r="FLG593" s="163"/>
      <c r="FLH593" s="163"/>
      <c r="FLI593" s="163"/>
      <c r="FLJ593" s="163"/>
      <c r="FLK593" s="163"/>
      <c r="FLL593" s="163"/>
      <c r="FLM593" s="163"/>
      <c r="FLN593" s="163"/>
      <c r="FLO593" s="163"/>
      <c r="FLP593" s="163"/>
      <c r="FLQ593" s="163"/>
      <c r="FLR593" s="163"/>
      <c r="FLS593" s="163"/>
      <c r="FLT593" s="163"/>
      <c r="FLU593" s="163"/>
      <c r="FLV593" s="163"/>
      <c r="FLW593" s="163"/>
      <c r="FLX593" s="163"/>
      <c r="FLY593" s="163"/>
      <c r="FLZ593" s="163"/>
      <c r="FMA593" s="163"/>
      <c r="FMB593" s="163"/>
      <c r="FMC593" s="163"/>
      <c r="FMD593" s="163"/>
      <c r="FME593" s="163"/>
      <c r="FMF593" s="163"/>
      <c r="FMG593" s="163"/>
      <c r="FMH593" s="163"/>
      <c r="FMI593" s="163"/>
      <c r="FMJ593" s="163"/>
      <c r="FMK593" s="163"/>
      <c r="FML593" s="163"/>
      <c r="FMM593" s="163"/>
      <c r="FMN593" s="163"/>
      <c r="FMO593" s="163"/>
      <c r="FMP593" s="163"/>
      <c r="FMQ593" s="163"/>
      <c r="FMR593" s="163"/>
      <c r="FMS593" s="163"/>
      <c r="FMT593" s="163"/>
      <c r="FMU593" s="163"/>
      <c r="FMV593" s="163"/>
      <c r="FMW593" s="163"/>
      <c r="FMX593" s="163"/>
      <c r="FMY593" s="163"/>
      <c r="FMZ593" s="163"/>
      <c r="FNA593" s="163"/>
      <c r="FNB593" s="163"/>
      <c r="FNC593" s="163"/>
      <c r="FND593" s="163"/>
      <c r="FNE593" s="163"/>
      <c r="FNF593" s="163"/>
      <c r="FNG593" s="163"/>
      <c r="FNH593" s="163"/>
      <c r="FNI593" s="163"/>
      <c r="FNJ593" s="163"/>
      <c r="FNK593" s="163"/>
      <c r="FNL593" s="163"/>
      <c r="FNM593" s="163"/>
      <c r="FNN593" s="163"/>
      <c r="FNO593" s="163"/>
      <c r="FNP593" s="163"/>
      <c r="FNQ593" s="163"/>
      <c r="FNR593" s="163"/>
      <c r="FNS593" s="163"/>
      <c r="FNT593" s="163"/>
      <c r="FNU593" s="163"/>
      <c r="FNV593" s="163"/>
      <c r="FNW593" s="163"/>
      <c r="FNX593" s="163"/>
      <c r="FNY593" s="163"/>
      <c r="FNZ593" s="163"/>
      <c r="FOA593" s="163"/>
      <c r="FOB593" s="163"/>
      <c r="FOC593" s="163"/>
      <c r="FOD593" s="163"/>
      <c r="FOE593" s="163"/>
      <c r="FOF593" s="163"/>
      <c r="FOG593" s="163"/>
      <c r="FOH593" s="163"/>
      <c r="FOI593" s="163"/>
      <c r="FOJ593" s="163"/>
      <c r="FOK593" s="163"/>
      <c r="FOL593" s="163"/>
      <c r="FOM593" s="163"/>
      <c r="FON593" s="163"/>
      <c r="FOO593" s="163"/>
      <c r="FOP593" s="163"/>
      <c r="FOQ593" s="163"/>
      <c r="FOR593" s="163"/>
      <c r="FOS593" s="163"/>
      <c r="FOT593" s="163"/>
      <c r="FOU593" s="163"/>
      <c r="FOV593" s="163"/>
      <c r="FOW593" s="163"/>
      <c r="FOX593" s="163"/>
      <c r="FOY593" s="163"/>
      <c r="FOZ593" s="163"/>
      <c r="FPA593" s="163"/>
      <c r="FPB593" s="163"/>
      <c r="FPC593" s="163"/>
      <c r="FPD593" s="163"/>
      <c r="FPE593" s="163"/>
      <c r="FPF593" s="163"/>
      <c r="FPG593" s="163"/>
      <c r="FPH593" s="163"/>
      <c r="FPI593" s="163"/>
      <c r="FPJ593" s="163"/>
      <c r="FPK593" s="163"/>
      <c r="FPL593" s="163"/>
      <c r="FPM593" s="163"/>
      <c r="FPN593" s="163"/>
      <c r="FPO593" s="163"/>
      <c r="FPP593" s="163"/>
      <c r="FPQ593" s="163"/>
      <c r="FPR593" s="163"/>
      <c r="FPS593" s="163"/>
      <c r="FPT593" s="163"/>
      <c r="FPU593" s="163"/>
      <c r="FPV593" s="163"/>
      <c r="FPW593" s="163"/>
      <c r="FPX593" s="163"/>
      <c r="FPY593" s="163"/>
      <c r="FPZ593" s="163"/>
      <c r="FQA593" s="163"/>
      <c r="FQB593" s="163"/>
      <c r="FQC593" s="163"/>
      <c r="FQD593" s="163"/>
      <c r="FQE593" s="163"/>
      <c r="FQF593" s="163"/>
      <c r="FQG593" s="163"/>
      <c r="FQH593" s="163"/>
      <c r="FQI593" s="163"/>
      <c r="FQJ593" s="163"/>
      <c r="FQK593" s="163"/>
      <c r="FQL593" s="163"/>
      <c r="FQM593" s="163"/>
      <c r="FQN593" s="163"/>
      <c r="FQO593" s="163"/>
      <c r="FQP593" s="163"/>
      <c r="FQQ593" s="163"/>
      <c r="FQR593" s="163"/>
      <c r="FQS593" s="163"/>
      <c r="FQT593" s="163"/>
      <c r="FQU593" s="163"/>
      <c r="FQV593" s="163"/>
      <c r="FQW593" s="163"/>
      <c r="FQX593" s="163"/>
      <c r="FQY593" s="163"/>
      <c r="FQZ593" s="163"/>
      <c r="FRA593" s="163"/>
      <c r="FRB593" s="163"/>
      <c r="FRC593" s="163"/>
      <c r="FRD593" s="163"/>
      <c r="FRE593" s="163"/>
      <c r="FRF593" s="163"/>
      <c r="FRG593" s="163"/>
      <c r="FRH593" s="163"/>
      <c r="FRI593" s="163"/>
      <c r="FRJ593" s="163"/>
      <c r="FRK593" s="163"/>
      <c r="FRL593" s="163"/>
      <c r="FRM593" s="163"/>
      <c r="FRN593" s="163"/>
      <c r="FRO593" s="163"/>
      <c r="FRP593" s="163"/>
      <c r="FRQ593" s="163"/>
      <c r="FRR593" s="163"/>
      <c r="FRS593" s="163"/>
      <c r="FRT593" s="163"/>
      <c r="FRU593" s="163"/>
      <c r="FRV593" s="163"/>
      <c r="FRW593" s="163"/>
      <c r="FRX593" s="163"/>
      <c r="FRY593" s="163"/>
      <c r="FRZ593" s="163"/>
      <c r="FSA593" s="163"/>
      <c r="FSB593" s="163"/>
      <c r="FSC593" s="163"/>
      <c r="FSD593" s="163"/>
      <c r="FSE593" s="163"/>
      <c r="FSF593" s="163"/>
      <c r="FSG593" s="163"/>
      <c r="FSH593" s="163"/>
      <c r="FSI593" s="163"/>
      <c r="FSJ593" s="163"/>
      <c r="FSK593" s="163"/>
      <c r="FSL593" s="163"/>
      <c r="FSM593" s="163"/>
      <c r="FSN593" s="163"/>
      <c r="FSO593" s="163"/>
      <c r="FSP593" s="163"/>
      <c r="FSQ593" s="163"/>
      <c r="FSR593" s="163"/>
      <c r="FSS593" s="163"/>
      <c r="FST593" s="163"/>
      <c r="FSU593" s="163"/>
      <c r="FSV593" s="163"/>
      <c r="FSW593" s="163"/>
      <c r="FSX593" s="163"/>
      <c r="FSY593" s="163"/>
      <c r="FSZ593" s="163"/>
      <c r="FTA593" s="163"/>
      <c r="FTB593" s="163"/>
      <c r="FTC593" s="163"/>
      <c r="FTD593" s="163"/>
      <c r="FTE593" s="163"/>
      <c r="FTF593" s="163"/>
      <c r="FTG593" s="163"/>
      <c r="FTH593" s="163"/>
      <c r="FTI593" s="163"/>
      <c r="FTJ593" s="163"/>
      <c r="FTK593" s="163"/>
      <c r="FTL593" s="163"/>
      <c r="FTM593" s="163"/>
      <c r="FTN593" s="163"/>
      <c r="FTO593" s="163"/>
      <c r="FTP593" s="163"/>
      <c r="FTQ593" s="163"/>
      <c r="FTR593" s="163"/>
      <c r="FTS593" s="163"/>
      <c r="FTT593" s="163"/>
      <c r="FTU593" s="163"/>
      <c r="FTV593" s="163"/>
      <c r="FTW593" s="163"/>
      <c r="FTX593" s="163"/>
      <c r="FTY593" s="163"/>
      <c r="FTZ593" s="163"/>
      <c r="FUA593" s="163"/>
      <c r="FUB593" s="163"/>
      <c r="FUC593" s="163"/>
      <c r="FUD593" s="163"/>
      <c r="FUE593" s="163"/>
      <c r="FUF593" s="163"/>
      <c r="FUG593" s="163"/>
      <c r="FUH593" s="163"/>
      <c r="FUI593" s="163"/>
      <c r="FUJ593" s="163"/>
      <c r="FUK593" s="163"/>
      <c r="FUL593" s="163"/>
      <c r="FUM593" s="163"/>
      <c r="FUN593" s="163"/>
      <c r="FUO593" s="163"/>
      <c r="FUP593" s="163"/>
      <c r="FUQ593" s="163"/>
      <c r="FUR593" s="163"/>
      <c r="FUS593" s="163"/>
      <c r="FUT593" s="163"/>
      <c r="FUU593" s="163"/>
      <c r="FUV593" s="163"/>
      <c r="FUW593" s="163"/>
      <c r="FUX593" s="163"/>
      <c r="FUY593" s="163"/>
      <c r="FUZ593" s="163"/>
      <c r="FVA593" s="163"/>
      <c r="FVB593" s="163"/>
      <c r="FVC593" s="163"/>
      <c r="FVD593" s="163"/>
      <c r="FVE593" s="163"/>
      <c r="FVF593" s="163"/>
      <c r="FVG593" s="163"/>
      <c r="FVH593" s="163"/>
      <c r="FVI593" s="163"/>
      <c r="FVJ593" s="163"/>
      <c r="FVK593" s="163"/>
      <c r="FVL593" s="163"/>
      <c r="FVM593" s="163"/>
      <c r="FVN593" s="163"/>
      <c r="FVO593" s="163"/>
      <c r="FVP593" s="163"/>
      <c r="FVQ593" s="163"/>
      <c r="FVR593" s="163"/>
      <c r="FVS593" s="163"/>
      <c r="FVT593" s="163"/>
      <c r="FVU593" s="163"/>
      <c r="FVV593" s="163"/>
      <c r="FVW593" s="163"/>
      <c r="FVX593" s="163"/>
      <c r="FVY593" s="163"/>
      <c r="FVZ593" s="163"/>
      <c r="FWA593" s="163"/>
      <c r="FWB593" s="163"/>
      <c r="FWC593" s="163"/>
      <c r="FWD593" s="163"/>
      <c r="FWE593" s="163"/>
      <c r="FWF593" s="163"/>
      <c r="FWG593" s="163"/>
      <c r="FWH593" s="163"/>
      <c r="FWI593" s="163"/>
      <c r="FWJ593" s="163"/>
      <c r="FWK593" s="163"/>
      <c r="FWL593" s="163"/>
      <c r="FWM593" s="163"/>
      <c r="FWN593" s="163"/>
      <c r="FWO593" s="163"/>
      <c r="FWP593" s="163"/>
      <c r="FWQ593" s="163"/>
      <c r="FWR593" s="163"/>
      <c r="FWS593" s="163"/>
      <c r="FWT593" s="163"/>
      <c r="FWU593" s="163"/>
      <c r="FWV593" s="163"/>
      <c r="FWW593" s="163"/>
      <c r="FWX593" s="163"/>
      <c r="FWY593" s="163"/>
      <c r="FWZ593" s="163"/>
      <c r="FXA593" s="163"/>
      <c r="FXB593" s="163"/>
      <c r="FXC593" s="163"/>
      <c r="FXD593" s="163"/>
      <c r="FXE593" s="163"/>
      <c r="FXF593" s="163"/>
      <c r="FXG593" s="163"/>
      <c r="FXH593" s="163"/>
      <c r="FXI593" s="163"/>
      <c r="FXJ593" s="163"/>
      <c r="FXK593" s="163"/>
      <c r="FXL593" s="163"/>
      <c r="FXM593" s="163"/>
      <c r="FXN593" s="163"/>
      <c r="FXO593" s="163"/>
      <c r="FXP593" s="163"/>
      <c r="FXQ593" s="163"/>
      <c r="FXR593" s="163"/>
      <c r="FXS593" s="163"/>
      <c r="FXT593" s="163"/>
      <c r="FXU593" s="163"/>
      <c r="FXV593" s="163"/>
      <c r="FXW593" s="163"/>
      <c r="FXX593" s="163"/>
      <c r="FXY593" s="163"/>
      <c r="FXZ593" s="163"/>
      <c r="FYA593" s="163"/>
      <c r="FYB593" s="163"/>
      <c r="FYC593" s="163"/>
      <c r="FYD593" s="163"/>
      <c r="FYE593" s="163"/>
      <c r="FYF593" s="163"/>
      <c r="FYG593" s="163"/>
      <c r="FYH593" s="163"/>
      <c r="FYI593" s="163"/>
      <c r="FYJ593" s="163"/>
      <c r="FYK593" s="163"/>
      <c r="FYL593" s="163"/>
      <c r="FYM593" s="163"/>
      <c r="FYN593" s="163"/>
      <c r="FYO593" s="163"/>
      <c r="FYP593" s="163"/>
      <c r="FYQ593" s="163"/>
      <c r="FYR593" s="163"/>
      <c r="FYS593" s="163"/>
      <c r="FYT593" s="163"/>
      <c r="FYU593" s="163"/>
      <c r="FYV593" s="163"/>
      <c r="FYW593" s="163"/>
      <c r="FYX593" s="163"/>
      <c r="FYY593" s="163"/>
      <c r="FYZ593" s="163"/>
      <c r="FZA593" s="163"/>
      <c r="FZB593" s="163"/>
      <c r="FZC593" s="163"/>
      <c r="FZD593" s="163"/>
      <c r="FZE593" s="163"/>
      <c r="FZF593" s="163"/>
      <c r="FZG593" s="163"/>
      <c r="FZH593" s="163"/>
      <c r="FZI593" s="163"/>
      <c r="FZJ593" s="163"/>
      <c r="FZK593" s="163"/>
      <c r="FZL593" s="163"/>
      <c r="FZM593" s="163"/>
      <c r="FZN593" s="163"/>
      <c r="FZO593" s="163"/>
      <c r="FZP593" s="163"/>
      <c r="FZQ593" s="163"/>
      <c r="FZR593" s="163"/>
      <c r="FZS593" s="163"/>
      <c r="FZT593" s="163"/>
      <c r="FZU593" s="163"/>
      <c r="FZV593" s="163"/>
      <c r="FZW593" s="163"/>
      <c r="FZX593" s="163"/>
      <c r="FZY593" s="163"/>
      <c r="FZZ593" s="163"/>
      <c r="GAA593" s="163"/>
      <c r="GAB593" s="163"/>
      <c r="GAC593" s="163"/>
      <c r="GAD593" s="163"/>
      <c r="GAE593" s="163"/>
      <c r="GAF593" s="163"/>
      <c r="GAG593" s="163"/>
      <c r="GAH593" s="163"/>
      <c r="GAI593" s="163"/>
      <c r="GAJ593" s="163"/>
      <c r="GAK593" s="163"/>
      <c r="GAL593" s="163"/>
      <c r="GAM593" s="163"/>
      <c r="GAN593" s="163"/>
      <c r="GAO593" s="163"/>
      <c r="GAP593" s="163"/>
      <c r="GAQ593" s="163"/>
      <c r="GAR593" s="163"/>
      <c r="GAS593" s="163"/>
      <c r="GAT593" s="163"/>
      <c r="GAU593" s="163"/>
      <c r="GAV593" s="163"/>
      <c r="GAW593" s="163"/>
      <c r="GAX593" s="163"/>
      <c r="GAY593" s="163"/>
      <c r="GAZ593" s="163"/>
      <c r="GBA593" s="163"/>
      <c r="GBB593" s="163"/>
      <c r="GBC593" s="163"/>
      <c r="GBD593" s="163"/>
      <c r="GBE593" s="163"/>
      <c r="GBF593" s="163"/>
      <c r="GBG593" s="163"/>
      <c r="GBH593" s="163"/>
      <c r="GBI593" s="163"/>
      <c r="GBJ593" s="163"/>
      <c r="GBK593" s="163"/>
      <c r="GBL593" s="163"/>
      <c r="GBM593" s="163"/>
      <c r="GBN593" s="163"/>
      <c r="GBO593" s="163"/>
      <c r="GBP593" s="163"/>
      <c r="GBQ593" s="163"/>
      <c r="GBR593" s="163"/>
      <c r="GBS593" s="163"/>
      <c r="GBT593" s="163"/>
      <c r="GBU593" s="163"/>
      <c r="GBV593" s="163"/>
      <c r="GBW593" s="163"/>
      <c r="GBX593" s="163"/>
      <c r="GBY593" s="163"/>
      <c r="GBZ593" s="163"/>
      <c r="GCA593" s="163"/>
      <c r="GCB593" s="163"/>
      <c r="GCC593" s="163"/>
      <c r="GCD593" s="163"/>
      <c r="GCE593" s="163"/>
      <c r="GCF593" s="163"/>
      <c r="GCG593" s="163"/>
      <c r="GCH593" s="163"/>
      <c r="GCI593" s="163"/>
      <c r="GCJ593" s="163"/>
      <c r="GCK593" s="163"/>
      <c r="GCL593" s="163"/>
      <c r="GCM593" s="163"/>
      <c r="GCN593" s="163"/>
      <c r="GCO593" s="163"/>
      <c r="GCP593" s="163"/>
      <c r="GCQ593" s="163"/>
      <c r="GCR593" s="163"/>
      <c r="GCS593" s="163"/>
      <c r="GCT593" s="163"/>
      <c r="GCU593" s="163"/>
      <c r="GCV593" s="163"/>
      <c r="GCW593" s="163"/>
      <c r="GCX593" s="163"/>
      <c r="GCY593" s="163"/>
      <c r="GCZ593" s="163"/>
      <c r="GDA593" s="163"/>
      <c r="GDB593" s="163"/>
      <c r="GDC593" s="163"/>
      <c r="GDD593" s="163"/>
      <c r="GDE593" s="163"/>
      <c r="GDF593" s="163"/>
      <c r="GDG593" s="163"/>
      <c r="GDH593" s="163"/>
      <c r="GDI593" s="163"/>
      <c r="GDJ593" s="163"/>
      <c r="GDK593" s="163"/>
      <c r="GDL593" s="163"/>
      <c r="GDM593" s="163"/>
      <c r="GDN593" s="163"/>
      <c r="GDO593" s="163"/>
      <c r="GDP593" s="163"/>
      <c r="GDQ593" s="163"/>
      <c r="GDR593" s="163"/>
      <c r="GDS593" s="163"/>
      <c r="GDT593" s="163"/>
      <c r="GDU593" s="163"/>
      <c r="GDV593" s="163"/>
      <c r="GDW593" s="163"/>
      <c r="GDX593" s="163"/>
      <c r="GDY593" s="163"/>
      <c r="GDZ593" s="163"/>
      <c r="GEA593" s="163"/>
      <c r="GEB593" s="163"/>
      <c r="GEC593" s="163"/>
      <c r="GED593" s="163"/>
      <c r="GEE593" s="163"/>
      <c r="GEF593" s="163"/>
      <c r="GEG593" s="163"/>
      <c r="GEH593" s="163"/>
      <c r="GEI593" s="163"/>
      <c r="GEJ593" s="163"/>
      <c r="GEK593" s="163"/>
      <c r="GEL593" s="163"/>
      <c r="GEM593" s="163"/>
      <c r="GEN593" s="163"/>
      <c r="GEO593" s="163"/>
      <c r="GEP593" s="163"/>
      <c r="GEQ593" s="163"/>
      <c r="GER593" s="163"/>
      <c r="GES593" s="163"/>
      <c r="GET593" s="163"/>
      <c r="GEU593" s="163"/>
      <c r="GEV593" s="163"/>
      <c r="GEW593" s="163"/>
      <c r="GEX593" s="163"/>
      <c r="GEY593" s="163"/>
      <c r="GEZ593" s="163"/>
      <c r="GFA593" s="163"/>
      <c r="GFB593" s="163"/>
      <c r="GFC593" s="163"/>
      <c r="GFD593" s="163"/>
      <c r="GFE593" s="163"/>
      <c r="GFF593" s="163"/>
      <c r="GFG593" s="163"/>
      <c r="GFH593" s="163"/>
      <c r="GFI593" s="163"/>
      <c r="GFJ593" s="163"/>
      <c r="GFK593" s="163"/>
      <c r="GFL593" s="163"/>
      <c r="GFM593" s="163"/>
      <c r="GFN593" s="163"/>
      <c r="GFO593" s="163"/>
      <c r="GFP593" s="163"/>
      <c r="GFQ593" s="163"/>
      <c r="GFR593" s="163"/>
      <c r="GFS593" s="163"/>
      <c r="GFT593" s="163"/>
      <c r="GFU593" s="163"/>
      <c r="GFV593" s="163"/>
      <c r="GFW593" s="163"/>
      <c r="GFX593" s="163"/>
      <c r="GFY593" s="163"/>
      <c r="GFZ593" s="163"/>
      <c r="GGA593" s="163"/>
      <c r="GGB593" s="163"/>
      <c r="GGC593" s="163"/>
      <c r="GGD593" s="163"/>
      <c r="GGE593" s="163"/>
      <c r="GGF593" s="163"/>
      <c r="GGG593" s="163"/>
      <c r="GGH593" s="163"/>
      <c r="GGI593" s="163"/>
      <c r="GGJ593" s="163"/>
      <c r="GGK593" s="163"/>
      <c r="GGL593" s="163"/>
      <c r="GGM593" s="163"/>
      <c r="GGN593" s="163"/>
      <c r="GGO593" s="163"/>
      <c r="GGP593" s="163"/>
      <c r="GGQ593" s="163"/>
      <c r="GGR593" s="163"/>
      <c r="GGS593" s="163"/>
      <c r="GGT593" s="163"/>
      <c r="GGU593" s="163"/>
      <c r="GGV593" s="163"/>
      <c r="GGW593" s="163"/>
      <c r="GGX593" s="163"/>
      <c r="GGY593" s="163"/>
      <c r="GGZ593" s="163"/>
      <c r="GHA593" s="163"/>
      <c r="GHB593" s="163"/>
      <c r="GHC593" s="163"/>
      <c r="GHD593" s="163"/>
      <c r="GHE593" s="163"/>
      <c r="GHF593" s="163"/>
      <c r="GHG593" s="163"/>
      <c r="GHH593" s="163"/>
      <c r="GHI593" s="163"/>
      <c r="GHJ593" s="163"/>
      <c r="GHK593" s="163"/>
      <c r="GHL593" s="163"/>
      <c r="GHM593" s="163"/>
      <c r="GHN593" s="163"/>
      <c r="GHO593" s="163"/>
      <c r="GHP593" s="163"/>
      <c r="GHQ593" s="163"/>
      <c r="GHR593" s="163"/>
      <c r="GHS593" s="163"/>
      <c r="GHT593" s="163"/>
      <c r="GHU593" s="163"/>
      <c r="GHV593" s="163"/>
      <c r="GHW593" s="163"/>
      <c r="GHX593" s="163"/>
      <c r="GHY593" s="163"/>
      <c r="GHZ593" s="163"/>
      <c r="GIA593" s="163"/>
      <c r="GIB593" s="163"/>
      <c r="GIC593" s="163"/>
      <c r="GID593" s="163"/>
      <c r="GIE593" s="163"/>
      <c r="GIF593" s="163"/>
      <c r="GIG593" s="163"/>
      <c r="GIH593" s="163"/>
      <c r="GII593" s="163"/>
      <c r="GIJ593" s="163"/>
      <c r="GIK593" s="163"/>
      <c r="GIL593" s="163"/>
      <c r="GIM593" s="163"/>
      <c r="GIN593" s="163"/>
      <c r="GIO593" s="163"/>
      <c r="GIP593" s="163"/>
      <c r="GIQ593" s="163"/>
      <c r="GIR593" s="163"/>
      <c r="GIS593" s="163"/>
      <c r="GIT593" s="163"/>
      <c r="GIU593" s="163"/>
      <c r="GIV593" s="163"/>
      <c r="GIW593" s="163"/>
      <c r="GIX593" s="163"/>
      <c r="GIY593" s="163"/>
      <c r="GIZ593" s="163"/>
      <c r="GJA593" s="163"/>
      <c r="GJB593" s="163"/>
      <c r="GJC593" s="163"/>
      <c r="GJD593" s="163"/>
      <c r="GJE593" s="163"/>
      <c r="GJF593" s="163"/>
      <c r="GJG593" s="163"/>
      <c r="GJH593" s="163"/>
      <c r="GJI593" s="163"/>
      <c r="GJJ593" s="163"/>
      <c r="GJK593" s="163"/>
      <c r="GJL593" s="163"/>
      <c r="GJM593" s="163"/>
      <c r="GJN593" s="163"/>
      <c r="GJO593" s="163"/>
      <c r="GJP593" s="163"/>
      <c r="GJQ593" s="163"/>
      <c r="GJR593" s="163"/>
      <c r="GJS593" s="163"/>
      <c r="GJT593" s="163"/>
      <c r="GJU593" s="163"/>
      <c r="GJV593" s="163"/>
      <c r="GJW593" s="163"/>
      <c r="GJX593" s="163"/>
      <c r="GJY593" s="163"/>
      <c r="GJZ593" s="163"/>
      <c r="GKA593" s="163"/>
      <c r="GKB593" s="163"/>
      <c r="GKC593" s="163"/>
      <c r="GKD593" s="163"/>
      <c r="GKE593" s="163"/>
      <c r="GKF593" s="163"/>
      <c r="GKG593" s="163"/>
      <c r="GKH593" s="163"/>
      <c r="GKI593" s="163"/>
      <c r="GKJ593" s="163"/>
      <c r="GKK593" s="163"/>
      <c r="GKL593" s="163"/>
      <c r="GKM593" s="163"/>
      <c r="GKN593" s="163"/>
      <c r="GKO593" s="163"/>
      <c r="GKP593" s="163"/>
      <c r="GKQ593" s="163"/>
      <c r="GKR593" s="163"/>
      <c r="GKS593" s="163"/>
      <c r="GKT593" s="163"/>
      <c r="GKU593" s="163"/>
      <c r="GKV593" s="163"/>
      <c r="GKW593" s="163"/>
      <c r="GKX593" s="163"/>
      <c r="GKY593" s="163"/>
      <c r="GKZ593" s="163"/>
      <c r="GLA593" s="163"/>
      <c r="GLB593" s="163"/>
      <c r="GLC593" s="163"/>
      <c r="GLD593" s="163"/>
      <c r="GLE593" s="163"/>
      <c r="GLF593" s="163"/>
      <c r="GLG593" s="163"/>
      <c r="GLH593" s="163"/>
      <c r="GLI593" s="163"/>
      <c r="GLJ593" s="163"/>
      <c r="GLK593" s="163"/>
      <c r="GLL593" s="163"/>
      <c r="GLM593" s="163"/>
      <c r="GLN593" s="163"/>
      <c r="GLO593" s="163"/>
      <c r="GLP593" s="163"/>
      <c r="GLQ593" s="163"/>
      <c r="GLR593" s="163"/>
      <c r="GLS593" s="163"/>
      <c r="GLT593" s="163"/>
      <c r="GLU593" s="163"/>
      <c r="GLV593" s="163"/>
      <c r="GLW593" s="163"/>
      <c r="GLX593" s="163"/>
      <c r="GLY593" s="163"/>
      <c r="GLZ593" s="163"/>
      <c r="GMA593" s="163"/>
      <c r="GMB593" s="163"/>
      <c r="GMC593" s="163"/>
      <c r="GMD593" s="163"/>
      <c r="GME593" s="163"/>
      <c r="GMF593" s="163"/>
      <c r="GMG593" s="163"/>
      <c r="GMH593" s="163"/>
      <c r="GMI593" s="163"/>
      <c r="GMJ593" s="163"/>
      <c r="GMK593" s="163"/>
      <c r="GML593" s="163"/>
      <c r="GMM593" s="163"/>
      <c r="GMN593" s="163"/>
      <c r="GMO593" s="163"/>
      <c r="GMP593" s="163"/>
      <c r="GMQ593" s="163"/>
      <c r="GMR593" s="163"/>
      <c r="GMS593" s="163"/>
      <c r="GMT593" s="163"/>
      <c r="GMU593" s="163"/>
      <c r="GMV593" s="163"/>
      <c r="GMW593" s="163"/>
      <c r="GMX593" s="163"/>
      <c r="GMY593" s="163"/>
      <c r="GMZ593" s="163"/>
      <c r="GNA593" s="163"/>
      <c r="GNB593" s="163"/>
      <c r="GNC593" s="163"/>
      <c r="GND593" s="163"/>
      <c r="GNE593" s="163"/>
      <c r="GNF593" s="163"/>
      <c r="GNG593" s="163"/>
      <c r="GNH593" s="163"/>
      <c r="GNI593" s="163"/>
      <c r="GNJ593" s="163"/>
      <c r="GNK593" s="163"/>
      <c r="GNL593" s="163"/>
      <c r="GNM593" s="163"/>
      <c r="GNN593" s="163"/>
      <c r="GNO593" s="163"/>
      <c r="GNP593" s="163"/>
      <c r="GNQ593" s="163"/>
      <c r="GNR593" s="163"/>
      <c r="GNS593" s="163"/>
      <c r="GNT593" s="163"/>
      <c r="GNU593" s="163"/>
      <c r="GNV593" s="163"/>
      <c r="GNW593" s="163"/>
      <c r="GNX593" s="163"/>
      <c r="GNY593" s="163"/>
      <c r="GNZ593" s="163"/>
      <c r="GOA593" s="163"/>
      <c r="GOB593" s="163"/>
      <c r="GOC593" s="163"/>
      <c r="GOD593" s="163"/>
      <c r="GOE593" s="163"/>
      <c r="GOF593" s="163"/>
      <c r="GOG593" s="163"/>
      <c r="GOH593" s="163"/>
      <c r="GOI593" s="163"/>
      <c r="GOJ593" s="163"/>
      <c r="GOK593" s="163"/>
      <c r="GOL593" s="163"/>
      <c r="GOM593" s="163"/>
      <c r="GON593" s="163"/>
      <c r="GOO593" s="163"/>
      <c r="GOP593" s="163"/>
      <c r="GOQ593" s="163"/>
      <c r="GOR593" s="163"/>
      <c r="GOS593" s="163"/>
      <c r="GOT593" s="163"/>
      <c r="GOU593" s="163"/>
      <c r="GOV593" s="163"/>
      <c r="GOW593" s="163"/>
      <c r="GOX593" s="163"/>
      <c r="GOY593" s="163"/>
      <c r="GOZ593" s="163"/>
      <c r="GPA593" s="163"/>
      <c r="GPB593" s="163"/>
      <c r="GPC593" s="163"/>
      <c r="GPD593" s="163"/>
      <c r="GPE593" s="163"/>
      <c r="GPF593" s="163"/>
      <c r="GPG593" s="163"/>
      <c r="GPH593" s="163"/>
      <c r="GPI593" s="163"/>
      <c r="GPJ593" s="163"/>
      <c r="GPK593" s="163"/>
      <c r="GPL593" s="163"/>
      <c r="GPM593" s="163"/>
      <c r="GPN593" s="163"/>
      <c r="GPO593" s="163"/>
      <c r="GPP593" s="163"/>
      <c r="GPQ593" s="163"/>
      <c r="GPR593" s="163"/>
      <c r="GPS593" s="163"/>
      <c r="GPT593" s="163"/>
      <c r="GPU593" s="163"/>
      <c r="GPV593" s="163"/>
      <c r="GPW593" s="163"/>
      <c r="GPX593" s="163"/>
      <c r="GPY593" s="163"/>
      <c r="GPZ593" s="163"/>
      <c r="GQA593" s="163"/>
      <c r="GQB593" s="163"/>
      <c r="GQC593" s="163"/>
      <c r="GQD593" s="163"/>
      <c r="GQE593" s="163"/>
      <c r="GQF593" s="163"/>
      <c r="GQG593" s="163"/>
      <c r="GQH593" s="163"/>
      <c r="GQI593" s="163"/>
      <c r="GQJ593" s="163"/>
      <c r="GQK593" s="163"/>
      <c r="GQL593" s="163"/>
      <c r="GQM593" s="163"/>
      <c r="GQN593" s="163"/>
      <c r="GQO593" s="163"/>
      <c r="GQP593" s="163"/>
      <c r="GQQ593" s="163"/>
      <c r="GQR593" s="163"/>
      <c r="GQS593" s="163"/>
      <c r="GQT593" s="163"/>
      <c r="GQU593" s="163"/>
      <c r="GQV593" s="163"/>
      <c r="GQW593" s="163"/>
      <c r="GQX593" s="163"/>
      <c r="GQY593" s="163"/>
      <c r="GQZ593" s="163"/>
      <c r="GRA593" s="163"/>
      <c r="GRB593" s="163"/>
      <c r="GRC593" s="163"/>
      <c r="GRD593" s="163"/>
      <c r="GRE593" s="163"/>
      <c r="GRF593" s="163"/>
      <c r="GRG593" s="163"/>
      <c r="GRH593" s="163"/>
      <c r="GRI593" s="163"/>
      <c r="GRJ593" s="163"/>
      <c r="GRK593" s="163"/>
      <c r="GRL593" s="163"/>
      <c r="GRM593" s="163"/>
      <c r="GRN593" s="163"/>
      <c r="GRO593" s="163"/>
      <c r="GRP593" s="163"/>
      <c r="GRQ593" s="163"/>
      <c r="GRR593" s="163"/>
      <c r="GRS593" s="163"/>
      <c r="GRT593" s="163"/>
      <c r="GRU593" s="163"/>
      <c r="GRV593" s="163"/>
      <c r="GRW593" s="163"/>
      <c r="GRX593" s="163"/>
      <c r="GRY593" s="163"/>
      <c r="GRZ593" s="163"/>
      <c r="GSA593" s="163"/>
      <c r="GSB593" s="163"/>
      <c r="GSC593" s="163"/>
      <c r="GSD593" s="163"/>
      <c r="GSE593" s="163"/>
      <c r="GSF593" s="163"/>
      <c r="GSG593" s="163"/>
      <c r="GSH593" s="163"/>
      <c r="GSI593" s="163"/>
      <c r="GSJ593" s="163"/>
      <c r="GSK593" s="163"/>
      <c r="GSL593" s="163"/>
      <c r="GSM593" s="163"/>
      <c r="GSN593" s="163"/>
      <c r="GSO593" s="163"/>
      <c r="GSP593" s="163"/>
      <c r="GSQ593" s="163"/>
      <c r="GSR593" s="163"/>
      <c r="GSS593" s="163"/>
      <c r="GST593" s="163"/>
      <c r="GSU593" s="163"/>
      <c r="GSV593" s="163"/>
      <c r="GSW593" s="163"/>
      <c r="GSX593" s="163"/>
      <c r="GSY593" s="163"/>
      <c r="GSZ593" s="163"/>
      <c r="GTA593" s="163"/>
      <c r="GTB593" s="163"/>
      <c r="GTC593" s="163"/>
      <c r="GTD593" s="163"/>
      <c r="GTE593" s="163"/>
      <c r="GTF593" s="163"/>
      <c r="GTG593" s="163"/>
      <c r="GTH593" s="163"/>
      <c r="GTI593" s="163"/>
      <c r="GTJ593" s="163"/>
      <c r="GTK593" s="163"/>
      <c r="GTL593" s="163"/>
      <c r="GTM593" s="163"/>
      <c r="GTN593" s="163"/>
      <c r="GTO593" s="163"/>
      <c r="GTP593" s="163"/>
      <c r="GTQ593" s="163"/>
      <c r="GTR593" s="163"/>
      <c r="GTS593" s="163"/>
      <c r="GTT593" s="163"/>
      <c r="GTU593" s="163"/>
      <c r="GTV593" s="163"/>
      <c r="GTW593" s="163"/>
      <c r="GTX593" s="163"/>
      <c r="GTY593" s="163"/>
      <c r="GTZ593" s="163"/>
      <c r="GUA593" s="163"/>
      <c r="GUB593" s="163"/>
      <c r="GUC593" s="163"/>
      <c r="GUD593" s="163"/>
      <c r="GUE593" s="163"/>
      <c r="GUF593" s="163"/>
      <c r="GUG593" s="163"/>
      <c r="GUH593" s="163"/>
      <c r="GUI593" s="163"/>
      <c r="GUJ593" s="163"/>
      <c r="GUK593" s="163"/>
      <c r="GUL593" s="163"/>
      <c r="GUM593" s="163"/>
      <c r="GUN593" s="163"/>
      <c r="GUO593" s="163"/>
      <c r="GUP593" s="163"/>
      <c r="GUQ593" s="163"/>
      <c r="GUR593" s="163"/>
      <c r="GUS593" s="163"/>
      <c r="GUT593" s="163"/>
      <c r="GUU593" s="163"/>
      <c r="GUV593" s="163"/>
      <c r="GUW593" s="163"/>
      <c r="GUX593" s="163"/>
      <c r="GUY593" s="163"/>
      <c r="GUZ593" s="163"/>
      <c r="GVA593" s="163"/>
      <c r="GVB593" s="163"/>
      <c r="GVC593" s="163"/>
      <c r="GVD593" s="163"/>
      <c r="GVE593" s="163"/>
      <c r="GVF593" s="163"/>
      <c r="GVG593" s="163"/>
      <c r="GVH593" s="163"/>
      <c r="GVI593" s="163"/>
      <c r="GVJ593" s="163"/>
      <c r="GVK593" s="163"/>
      <c r="GVL593" s="163"/>
      <c r="GVM593" s="163"/>
      <c r="GVN593" s="163"/>
      <c r="GVO593" s="163"/>
      <c r="GVP593" s="163"/>
      <c r="GVQ593" s="163"/>
      <c r="GVR593" s="163"/>
      <c r="GVS593" s="163"/>
      <c r="GVT593" s="163"/>
      <c r="GVU593" s="163"/>
      <c r="GVV593" s="163"/>
      <c r="GVW593" s="163"/>
      <c r="GVX593" s="163"/>
      <c r="GVY593" s="163"/>
      <c r="GVZ593" s="163"/>
      <c r="GWA593" s="163"/>
      <c r="GWB593" s="163"/>
      <c r="GWC593" s="163"/>
      <c r="GWD593" s="163"/>
      <c r="GWE593" s="163"/>
      <c r="GWF593" s="163"/>
      <c r="GWG593" s="163"/>
      <c r="GWH593" s="163"/>
      <c r="GWI593" s="163"/>
      <c r="GWJ593" s="163"/>
      <c r="GWK593" s="163"/>
      <c r="GWL593" s="163"/>
      <c r="GWM593" s="163"/>
      <c r="GWN593" s="163"/>
      <c r="GWO593" s="163"/>
      <c r="GWP593" s="163"/>
      <c r="GWQ593" s="163"/>
      <c r="GWR593" s="163"/>
      <c r="GWS593" s="163"/>
      <c r="GWT593" s="163"/>
      <c r="GWU593" s="163"/>
      <c r="GWV593" s="163"/>
      <c r="GWW593" s="163"/>
      <c r="GWX593" s="163"/>
      <c r="GWY593" s="163"/>
      <c r="GWZ593" s="163"/>
      <c r="GXA593" s="163"/>
      <c r="GXB593" s="163"/>
      <c r="GXC593" s="163"/>
      <c r="GXD593" s="163"/>
      <c r="GXE593" s="163"/>
      <c r="GXF593" s="163"/>
      <c r="GXG593" s="163"/>
      <c r="GXH593" s="163"/>
      <c r="GXI593" s="163"/>
      <c r="GXJ593" s="163"/>
      <c r="GXK593" s="163"/>
      <c r="GXL593" s="163"/>
      <c r="GXM593" s="163"/>
      <c r="GXN593" s="163"/>
      <c r="GXO593" s="163"/>
      <c r="GXP593" s="163"/>
      <c r="GXQ593" s="163"/>
      <c r="GXR593" s="163"/>
      <c r="GXS593" s="163"/>
      <c r="GXT593" s="163"/>
      <c r="GXU593" s="163"/>
      <c r="GXV593" s="163"/>
      <c r="GXW593" s="163"/>
      <c r="GXX593" s="163"/>
      <c r="GXY593" s="163"/>
      <c r="GXZ593" s="163"/>
      <c r="GYA593" s="163"/>
      <c r="GYB593" s="163"/>
      <c r="GYC593" s="163"/>
      <c r="GYD593" s="163"/>
      <c r="GYE593" s="163"/>
      <c r="GYF593" s="163"/>
      <c r="GYG593" s="163"/>
      <c r="GYH593" s="163"/>
      <c r="GYI593" s="163"/>
      <c r="GYJ593" s="163"/>
      <c r="GYK593" s="163"/>
      <c r="GYL593" s="163"/>
      <c r="GYM593" s="163"/>
      <c r="GYN593" s="163"/>
      <c r="GYO593" s="163"/>
      <c r="GYP593" s="163"/>
      <c r="GYQ593" s="163"/>
      <c r="GYR593" s="163"/>
      <c r="GYS593" s="163"/>
      <c r="GYT593" s="163"/>
      <c r="GYU593" s="163"/>
      <c r="GYV593" s="163"/>
      <c r="GYW593" s="163"/>
      <c r="GYX593" s="163"/>
      <c r="GYY593" s="163"/>
      <c r="GYZ593" s="163"/>
      <c r="GZA593" s="163"/>
      <c r="GZB593" s="163"/>
      <c r="GZC593" s="163"/>
      <c r="GZD593" s="163"/>
      <c r="GZE593" s="163"/>
      <c r="GZF593" s="163"/>
      <c r="GZG593" s="163"/>
      <c r="GZH593" s="163"/>
      <c r="GZI593" s="163"/>
      <c r="GZJ593" s="163"/>
      <c r="GZK593" s="163"/>
      <c r="GZL593" s="163"/>
      <c r="GZM593" s="163"/>
      <c r="GZN593" s="163"/>
      <c r="GZO593" s="163"/>
      <c r="GZP593" s="163"/>
      <c r="GZQ593" s="163"/>
      <c r="GZR593" s="163"/>
      <c r="GZS593" s="163"/>
      <c r="GZT593" s="163"/>
      <c r="GZU593" s="163"/>
      <c r="GZV593" s="163"/>
      <c r="GZW593" s="163"/>
      <c r="GZX593" s="163"/>
      <c r="GZY593" s="163"/>
      <c r="GZZ593" s="163"/>
      <c r="HAA593" s="163"/>
      <c r="HAB593" s="163"/>
      <c r="HAC593" s="163"/>
      <c r="HAD593" s="163"/>
      <c r="HAE593" s="163"/>
      <c r="HAF593" s="163"/>
      <c r="HAG593" s="163"/>
      <c r="HAH593" s="163"/>
      <c r="HAI593" s="163"/>
      <c r="HAJ593" s="163"/>
      <c r="HAK593" s="163"/>
      <c r="HAL593" s="163"/>
      <c r="HAM593" s="163"/>
      <c r="HAN593" s="163"/>
      <c r="HAO593" s="163"/>
      <c r="HAP593" s="163"/>
      <c r="HAQ593" s="163"/>
      <c r="HAR593" s="163"/>
      <c r="HAS593" s="163"/>
      <c r="HAT593" s="163"/>
      <c r="HAU593" s="163"/>
      <c r="HAV593" s="163"/>
      <c r="HAW593" s="163"/>
      <c r="HAX593" s="163"/>
      <c r="HAY593" s="163"/>
      <c r="HAZ593" s="163"/>
      <c r="HBA593" s="163"/>
      <c r="HBB593" s="163"/>
      <c r="HBC593" s="163"/>
      <c r="HBD593" s="163"/>
      <c r="HBE593" s="163"/>
      <c r="HBF593" s="163"/>
      <c r="HBG593" s="163"/>
      <c r="HBH593" s="163"/>
      <c r="HBI593" s="163"/>
      <c r="HBJ593" s="163"/>
      <c r="HBK593" s="163"/>
      <c r="HBL593" s="163"/>
      <c r="HBM593" s="163"/>
      <c r="HBN593" s="163"/>
      <c r="HBO593" s="163"/>
      <c r="HBP593" s="163"/>
      <c r="HBQ593" s="163"/>
      <c r="HBR593" s="163"/>
      <c r="HBS593" s="163"/>
      <c r="HBT593" s="163"/>
      <c r="HBU593" s="163"/>
      <c r="HBV593" s="163"/>
      <c r="HBW593" s="163"/>
      <c r="HBX593" s="163"/>
      <c r="HBY593" s="163"/>
      <c r="HBZ593" s="163"/>
      <c r="HCA593" s="163"/>
      <c r="HCB593" s="163"/>
      <c r="HCC593" s="163"/>
      <c r="HCD593" s="163"/>
      <c r="HCE593" s="163"/>
      <c r="HCF593" s="163"/>
      <c r="HCG593" s="163"/>
      <c r="HCH593" s="163"/>
      <c r="HCI593" s="163"/>
      <c r="HCJ593" s="163"/>
      <c r="HCK593" s="163"/>
      <c r="HCL593" s="163"/>
      <c r="HCM593" s="163"/>
      <c r="HCN593" s="163"/>
      <c r="HCO593" s="163"/>
      <c r="HCP593" s="163"/>
      <c r="HCQ593" s="163"/>
      <c r="HCR593" s="163"/>
      <c r="HCS593" s="163"/>
      <c r="HCT593" s="163"/>
      <c r="HCU593" s="163"/>
      <c r="HCV593" s="163"/>
      <c r="HCW593" s="163"/>
      <c r="HCX593" s="163"/>
      <c r="HCY593" s="163"/>
      <c r="HCZ593" s="163"/>
      <c r="HDA593" s="163"/>
      <c r="HDB593" s="163"/>
      <c r="HDC593" s="163"/>
      <c r="HDD593" s="163"/>
      <c r="HDE593" s="163"/>
      <c r="HDF593" s="163"/>
      <c r="HDG593" s="163"/>
      <c r="HDH593" s="163"/>
      <c r="HDI593" s="163"/>
      <c r="HDJ593" s="163"/>
      <c r="HDK593" s="163"/>
      <c r="HDL593" s="163"/>
      <c r="HDM593" s="163"/>
      <c r="HDN593" s="163"/>
      <c r="HDO593" s="163"/>
      <c r="HDP593" s="163"/>
      <c r="HDQ593" s="163"/>
      <c r="HDR593" s="163"/>
      <c r="HDS593" s="163"/>
      <c r="HDT593" s="163"/>
      <c r="HDU593" s="163"/>
      <c r="HDV593" s="163"/>
      <c r="HDW593" s="163"/>
      <c r="HDX593" s="163"/>
      <c r="HDY593" s="163"/>
      <c r="HDZ593" s="163"/>
      <c r="HEA593" s="163"/>
      <c r="HEB593" s="163"/>
      <c r="HEC593" s="163"/>
      <c r="HED593" s="163"/>
      <c r="HEE593" s="163"/>
      <c r="HEF593" s="163"/>
      <c r="HEG593" s="163"/>
      <c r="HEH593" s="163"/>
      <c r="HEI593" s="163"/>
      <c r="HEJ593" s="163"/>
      <c r="HEK593" s="163"/>
      <c r="HEL593" s="163"/>
      <c r="HEM593" s="163"/>
      <c r="HEN593" s="163"/>
      <c r="HEO593" s="163"/>
      <c r="HEP593" s="163"/>
      <c r="HEQ593" s="163"/>
      <c r="HER593" s="163"/>
      <c r="HES593" s="163"/>
      <c r="HET593" s="163"/>
      <c r="HEU593" s="163"/>
      <c r="HEV593" s="163"/>
      <c r="HEW593" s="163"/>
      <c r="HEX593" s="163"/>
      <c r="HEY593" s="163"/>
      <c r="HEZ593" s="163"/>
      <c r="HFA593" s="163"/>
      <c r="HFB593" s="163"/>
      <c r="HFC593" s="163"/>
      <c r="HFD593" s="163"/>
      <c r="HFE593" s="163"/>
      <c r="HFF593" s="163"/>
      <c r="HFG593" s="163"/>
      <c r="HFH593" s="163"/>
      <c r="HFI593" s="163"/>
      <c r="HFJ593" s="163"/>
      <c r="HFK593" s="163"/>
      <c r="HFL593" s="163"/>
      <c r="HFM593" s="163"/>
      <c r="HFN593" s="163"/>
      <c r="HFO593" s="163"/>
      <c r="HFP593" s="163"/>
      <c r="HFQ593" s="163"/>
      <c r="HFR593" s="163"/>
      <c r="HFS593" s="163"/>
      <c r="HFT593" s="163"/>
      <c r="HFU593" s="163"/>
      <c r="HFV593" s="163"/>
      <c r="HFW593" s="163"/>
      <c r="HFX593" s="163"/>
      <c r="HFY593" s="163"/>
      <c r="HFZ593" s="163"/>
      <c r="HGA593" s="163"/>
      <c r="HGB593" s="163"/>
      <c r="HGC593" s="163"/>
      <c r="HGD593" s="163"/>
      <c r="HGE593" s="163"/>
      <c r="HGF593" s="163"/>
      <c r="HGG593" s="163"/>
      <c r="HGH593" s="163"/>
      <c r="HGI593" s="163"/>
      <c r="HGJ593" s="163"/>
      <c r="HGK593" s="163"/>
      <c r="HGL593" s="163"/>
      <c r="HGM593" s="163"/>
      <c r="HGN593" s="163"/>
      <c r="HGO593" s="163"/>
      <c r="HGP593" s="163"/>
      <c r="HGQ593" s="163"/>
      <c r="HGR593" s="163"/>
      <c r="HGS593" s="163"/>
      <c r="HGT593" s="163"/>
      <c r="HGU593" s="163"/>
      <c r="HGV593" s="163"/>
      <c r="HGW593" s="163"/>
      <c r="HGX593" s="163"/>
      <c r="HGY593" s="163"/>
      <c r="HGZ593" s="163"/>
      <c r="HHA593" s="163"/>
      <c r="HHB593" s="163"/>
      <c r="HHC593" s="163"/>
      <c r="HHD593" s="163"/>
      <c r="HHE593" s="163"/>
      <c r="HHF593" s="163"/>
      <c r="HHG593" s="163"/>
      <c r="HHH593" s="163"/>
      <c r="HHI593" s="163"/>
      <c r="HHJ593" s="163"/>
      <c r="HHK593" s="163"/>
      <c r="HHL593" s="163"/>
      <c r="HHM593" s="163"/>
      <c r="HHN593" s="163"/>
      <c r="HHO593" s="163"/>
      <c r="HHP593" s="163"/>
      <c r="HHQ593" s="163"/>
      <c r="HHR593" s="163"/>
      <c r="HHS593" s="163"/>
      <c r="HHT593" s="163"/>
      <c r="HHU593" s="163"/>
      <c r="HHV593" s="163"/>
      <c r="HHW593" s="163"/>
      <c r="HHX593" s="163"/>
      <c r="HHY593" s="163"/>
      <c r="HHZ593" s="163"/>
      <c r="HIA593" s="163"/>
      <c r="HIB593" s="163"/>
      <c r="HIC593" s="163"/>
      <c r="HID593" s="163"/>
      <c r="HIE593" s="163"/>
      <c r="HIF593" s="163"/>
      <c r="HIG593" s="163"/>
      <c r="HIH593" s="163"/>
      <c r="HII593" s="163"/>
      <c r="HIJ593" s="163"/>
      <c r="HIK593" s="163"/>
      <c r="HIL593" s="163"/>
      <c r="HIM593" s="163"/>
      <c r="HIN593" s="163"/>
      <c r="HIO593" s="163"/>
      <c r="HIP593" s="163"/>
      <c r="HIQ593" s="163"/>
      <c r="HIR593" s="163"/>
      <c r="HIS593" s="163"/>
      <c r="HIT593" s="163"/>
      <c r="HIU593" s="163"/>
      <c r="HIV593" s="163"/>
      <c r="HIW593" s="163"/>
      <c r="HIX593" s="163"/>
      <c r="HIY593" s="163"/>
      <c r="HIZ593" s="163"/>
      <c r="HJA593" s="163"/>
      <c r="HJB593" s="163"/>
      <c r="HJC593" s="163"/>
      <c r="HJD593" s="163"/>
      <c r="HJE593" s="163"/>
      <c r="HJF593" s="163"/>
      <c r="HJG593" s="163"/>
      <c r="HJH593" s="163"/>
      <c r="HJI593" s="163"/>
      <c r="HJJ593" s="163"/>
      <c r="HJK593" s="163"/>
      <c r="HJL593" s="163"/>
      <c r="HJM593" s="163"/>
      <c r="HJN593" s="163"/>
      <c r="HJO593" s="163"/>
      <c r="HJP593" s="163"/>
      <c r="HJQ593" s="163"/>
      <c r="HJR593" s="163"/>
      <c r="HJS593" s="163"/>
      <c r="HJT593" s="163"/>
      <c r="HJU593" s="163"/>
      <c r="HJV593" s="163"/>
      <c r="HJW593" s="163"/>
      <c r="HJX593" s="163"/>
      <c r="HJY593" s="163"/>
      <c r="HJZ593" s="163"/>
      <c r="HKA593" s="163"/>
      <c r="HKB593" s="163"/>
      <c r="HKC593" s="163"/>
      <c r="HKD593" s="163"/>
      <c r="HKE593" s="163"/>
      <c r="HKF593" s="163"/>
      <c r="HKG593" s="163"/>
      <c r="HKH593" s="163"/>
      <c r="HKI593" s="163"/>
      <c r="HKJ593" s="163"/>
      <c r="HKK593" s="163"/>
      <c r="HKL593" s="163"/>
      <c r="HKM593" s="163"/>
      <c r="HKN593" s="163"/>
      <c r="HKO593" s="163"/>
      <c r="HKP593" s="163"/>
      <c r="HKQ593" s="163"/>
      <c r="HKR593" s="163"/>
      <c r="HKS593" s="163"/>
      <c r="HKT593" s="163"/>
      <c r="HKU593" s="163"/>
      <c r="HKV593" s="163"/>
      <c r="HKW593" s="163"/>
      <c r="HKX593" s="163"/>
      <c r="HKY593" s="163"/>
      <c r="HKZ593" s="163"/>
      <c r="HLA593" s="163"/>
      <c r="HLB593" s="163"/>
      <c r="HLC593" s="163"/>
      <c r="HLD593" s="163"/>
      <c r="HLE593" s="163"/>
      <c r="HLF593" s="163"/>
      <c r="HLG593" s="163"/>
      <c r="HLH593" s="163"/>
      <c r="HLI593" s="163"/>
      <c r="HLJ593" s="163"/>
      <c r="HLK593" s="163"/>
      <c r="HLL593" s="163"/>
      <c r="HLM593" s="163"/>
      <c r="HLN593" s="163"/>
      <c r="HLO593" s="163"/>
      <c r="HLP593" s="163"/>
      <c r="HLQ593" s="163"/>
      <c r="HLR593" s="163"/>
      <c r="HLS593" s="163"/>
      <c r="HLT593" s="163"/>
      <c r="HLU593" s="163"/>
      <c r="HLV593" s="163"/>
      <c r="HLW593" s="163"/>
      <c r="HLX593" s="163"/>
      <c r="HLY593" s="163"/>
      <c r="HLZ593" s="163"/>
      <c r="HMA593" s="163"/>
      <c r="HMB593" s="163"/>
      <c r="HMC593" s="163"/>
      <c r="HMD593" s="163"/>
      <c r="HME593" s="163"/>
      <c r="HMF593" s="163"/>
      <c r="HMG593" s="163"/>
      <c r="HMH593" s="163"/>
      <c r="HMI593" s="163"/>
      <c r="HMJ593" s="163"/>
      <c r="HMK593" s="163"/>
      <c r="HML593" s="163"/>
      <c r="HMM593" s="163"/>
      <c r="HMN593" s="163"/>
      <c r="HMO593" s="163"/>
      <c r="HMP593" s="163"/>
      <c r="HMQ593" s="163"/>
      <c r="HMR593" s="163"/>
      <c r="HMS593" s="163"/>
      <c r="HMT593" s="163"/>
      <c r="HMU593" s="163"/>
      <c r="HMV593" s="163"/>
      <c r="HMW593" s="163"/>
      <c r="HMX593" s="163"/>
      <c r="HMY593" s="163"/>
      <c r="HMZ593" s="163"/>
      <c r="HNA593" s="163"/>
      <c r="HNB593" s="163"/>
      <c r="HNC593" s="163"/>
      <c r="HND593" s="163"/>
      <c r="HNE593" s="163"/>
      <c r="HNF593" s="163"/>
      <c r="HNG593" s="163"/>
      <c r="HNH593" s="163"/>
      <c r="HNI593" s="163"/>
      <c r="HNJ593" s="163"/>
      <c r="HNK593" s="163"/>
      <c r="HNL593" s="163"/>
      <c r="HNM593" s="163"/>
      <c r="HNN593" s="163"/>
      <c r="HNO593" s="163"/>
      <c r="HNP593" s="163"/>
      <c r="HNQ593" s="163"/>
      <c r="HNR593" s="163"/>
      <c r="HNS593" s="163"/>
      <c r="HNT593" s="163"/>
      <c r="HNU593" s="163"/>
      <c r="HNV593" s="163"/>
      <c r="HNW593" s="163"/>
      <c r="HNX593" s="163"/>
      <c r="HNY593" s="163"/>
      <c r="HNZ593" s="163"/>
      <c r="HOA593" s="163"/>
      <c r="HOB593" s="163"/>
      <c r="HOC593" s="163"/>
      <c r="HOD593" s="163"/>
      <c r="HOE593" s="163"/>
      <c r="HOF593" s="163"/>
      <c r="HOG593" s="163"/>
      <c r="HOH593" s="163"/>
      <c r="HOI593" s="163"/>
      <c r="HOJ593" s="163"/>
      <c r="HOK593" s="163"/>
      <c r="HOL593" s="163"/>
      <c r="HOM593" s="163"/>
      <c r="HON593" s="163"/>
      <c r="HOO593" s="163"/>
      <c r="HOP593" s="163"/>
      <c r="HOQ593" s="163"/>
      <c r="HOR593" s="163"/>
      <c r="HOS593" s="163"/>
      <c r="HOT593" s="163"/>
      <c r="HOU593" s="163"/>
      <c r="HOV593" s="163"/>
      <c r="HOW593" s="163"/>
      <c r="HOX593" s="163"/>
      <c r="HOY593" s="163"/>
      <c r="HOZ593" s="163"/>
      <c r="HPA593" s="163"/>
      <c r="HPB593" s="163"/>
      <c r="HPC593" s="163"/>
      <c r="HPD593" s="163"/>
      <c r="HPE593" s="163"/>
      <c r="HPF593" s="163"/>
      <c r="HPG593" s="163"/>
      <c r="HPH593" s="163"/>
      <c r="HPI593" s="163"/>
      <c r="HPJ593" s="163"/>
      <c r="HPK593" s="163"/>
      <c r="HPL593" s="163"/>
      <c r="HPM593" s="163"/>
      <c r="HPN593" s="163"/>
      <c r="HPO593" s="163"/>
      <c r="HPP593" s="163"/>
      <c r="HPQ593" s="163"/>
      <c r="HPR593" s="163"/>
      <c r="HPS593" s="163"/>
      <c r="HPT593" s="163"/>
      <c r="HPU593" s="163"/>
      <c r="HPV593" s="163"/>
      <c r="HPW593" s="163"/>
      <c r="HPX593" s="163"/>
      <c r="HPY593" s="163"/>
      <c r="HPZ593" s="163"/>
      <c r="HQA593" s="163"/>
      <c r="HQB593" s="163"/>
      <c r="HQC593" s="163"/>
      <c r="HQD593" s="163"/>
      <c r="HQE593" s="163"/>
      <c r="HQF593" s="163"/>
      <c r="HQG593" s="163"/>
      <c r="HQH593" s="163"/>
      <c r="HQI593" s="163"/>
      <c r="HQJ593" s="163"/>
      <c r="HQK593" s="163"/>
      <c r="HQL593" s="163"/>
      <c r="HQM593" s="163"/>
      <c r="HQN593" s="163"/>
      <c r="HQO593" s="163"/>
      <c r="HQP593" s="163"/>
      <c r="HQQ593" s="163"/>
      <c r="HQR593" s="163"/>
      <c r="HQS593" s="163"/>
      <c r="HQT593" s="163"/>
      <c r="HQU593" s="163"/>
      <c r="HQV593" s="163"/>
      <c r="HQW593" s="163"/>
      <c r="HQX593" s="163"/>
      <c r="HQY593" s="163"/>
      <c r="HQZ593" s="163"/>
      <c r="HRA593" s="163"/>
      <c r="HRB593" s="163"/>
      <c r="HRC593" s="163"/>
      <c r="HRD593" s="163"/>
      <c r="HRE593" s="163"/>
      <c r="HRF593" s="163"/>
      <c r="HRG593" s="163"/>
      <c r="HRH593" s="163"/>
      <c r="HRI593" s="163"/>
      <c r="HRJ593" s="163"/>
      <c r="HRK593" s="163"/>
      <c r="HRL593" s="163"/>
      <c r="HRM593" s="163"/>
      <c r="HRN593" s="163"/>
      <c r="HRO593" s="163"/>
      <c r="HRP593" s="163"/>
      <c r="HRQ593" s="163"/>
      <c r="HRR593" s="163"/>
      <c r="HRS593" s="163"/>
      <c r="HRT593" s="163"/>
      <c r="HRU593" s="163"/>
      <c r="HRV593" s="163"/>
      <c r="HRW593" s="163"/>
      <c r="HRX593" s="163"/>
      <c r="HRY593" s="163"/>
      <c r="HRZ593" s="163"/>
      <c r="HSA593" s="163"/>
      <c r="HSB593" s="163"/>
      <c r="HSC593" s="163"/>
      <c r="HSD593" s="163"/>
      <c r="HSE593" s="163"/>
      <c r="HSF593" s="163"/>
      <c r="HSG593" s="163"/>
      <c r="HSH593" s="163"/>
      <c r="HSI593" s="163"/>
      <c r="HSJ593" s="163"/>
      <c r="HSK593" s="163"/>
      <c r="HSL593" s="163"/>
      <c r="HSM593" s="163"/>
      <c r="HSN593" s="163"/>
      <c r="HSO593" s="163"/>
      <c r="HSP593" s="163"/>
      <c r="HSQ593" s="163"/>
      <c r="HSR593" s="163"/>
      <c r="HSS593" s="163"/>
      <c r="HST593" s="163"/>
      <c r="HSU593" s="163"/>
      <c r="HSV593" s="163"/>
      <c r="HSW593" s="163"/>
      <c r="HSX593" s="163"/>
      <c r="HSY593" s="163"/>
      <c r="HSZ593" s="163"/>
      <c r="HTA593" s="163"/>
      <c r="HTB593" s="163"/>
      <c r="HTC593" s="163"/>
      <c r="HTD593" s="163"/>
      <c r="HTE593" s="163"/>
      <c r="HTF593" s="163"/>
      <c r="HTG593" s="163"/>
      <c r="HTH593" s="163"/>
      <c r="HTI593" s="163"/>
      <c r="HTJ593" s="163"/>
      <c r="HTK593" s="163"/>
      <c r="HTL593" s="163"/>
      <c r="HTM593" s="163"/>
      <c r="HTN593" s="163"/>
      <c r="HTO593" s="163"/>
      <c r="HTP593" s="163"/>
      <c r="HTQ593" s="163"/>
      <c r="HTR593" s="163"/>
      <c r="HTS593" s="163"/>
      <c r="HTT593" s="163"/>
      <c r="HTU593" s="163"/>
      <c r="HTV593" s="163"/>
      <c r="HTW593" s="163"/>
      <c r="HTX593" s="163"/>
      <c r="HTY593" s="163"/>
      <c r="HTZ593" s="163"/>
      <c r="HUA593" s="163"/>
      <c r="HUB593" s="163"/>
      <c r="HUC593" s="163"/>
      <c r="HUD593" s="163"/>
      <c r="HUE593" s="163"/>
      <c r="HUF593" s="163"/>
      <c r="HUG593" s="163"/>
      <c r="HUH593" s="163"/>
      <c r="HUI593" s="163"/>
      <c r="HUJ593" s="163"/>
      <c r="HUK593" s="163"/>
      <c r="HUL593" s="163"/>
      <c r="HUM593" s="163"/>
      <c r="HUN593" s="163"/>
      <c r="HUO593" s="163"/>
      <c r="HUP593" s="163"/>
      <c r="HUQ593" s="163"/>
      <c r="HUR593" s="163"/>
      <c r="HUS593" s="163"/>
      <c r="HUT593" s="163"/>
      <c r="HUU593" s="163"/>
      <c r="HUV593" s="163"/>
      <c r="HUW593" s="163"/>
      <c r="HUX593" s="163"/>
      <c r="HUY593" s="163"/>
      <c r="HUZ593" s="163"/>
      <c r="HVA593" s="163"/>
      <c r="HVB593" s="163"/>
      <c r="HVC593" s="163"/>
      <c r="HVD593" s="163"/>
      <c r="HVE593" s="163"/>
      <c r="HVF593" s="163"/>
      <c r="HVG593" s="163"/>
      <c r="HVH593" s="163"/>
      <c r="HVI593" s="163"/>
      <c r="HVJ593" s="163"/>
      <c r="HVK593" s="163"/>
      <c r="HVL593" s="163"/>
      <c r="HVM593" s="163"/>
      <c r="HVN593" s="163"/>
      <c r="HVO593" s="163"/>
      <c r="HVP593" s="163"/>
      <c r="HVQ593" s="163"/>
      <c r="HVR593" s="163"/>
      <c r="HVS593" s="163"/>
      <c r="HVT593" s="163"/>
      <c r="HVU593" s="163"/>
      <c r="HVV593" s="163"/>
      <c r="HVW593" s="163"/>
      <c r="HVX593" s="163"/>
      <c r="HVY593" s="163"/>
      <c r="HVZ593" s="163"/>
      <c r="HWA593" s="163"/>
      <c r="HWB593" s="163"/>
      <c r="HWC593" s="163"/>
      <c r="HWD593" s="163"/>
      <c r="HWE593" s="163"/>
      <c r="HWF593" s="163"/>
      <c r="HWG593" s="163"/>
      <c r="HWH593" s="163"/>
      <c r="HWI593" s="163"/>
      <c r="HWJ593" s="163"/>
      <c r="HWK593" s="163"/>
      <c r="HWL593" s="163"/>
      <c r="HWM593" s="163"/>
      <c r="HWN593" s="163"/>
      <c r="HWO593" s="163"/>
      <c r="HWP593" s="163"/>
      <c r="HWQ593" s="163"/>
      <c r="HWR593" s="163"/>
      <c r="HWS593" s="163"/>
      <c r="HWT593" s="163"/>
      <c r="HWU593" s="163"/>
      <c r="HWV593" s="163"/>
      <c r="HWW593" s="163"/>
      <c r="HWX593" s="163"/>
      <c r="HWY593" s="163"/>
      <c r="HWZ593" s="163"/>
      <c r="HXA593" s="163"/>
      <c r="HXB593" s="163"/>
      <c r="HXC593" s="163"/>
      <c r="HXD593" s="163"/>
      <c r="HXE593" s="163"/>
      <c r="HXF593" s="163"/>
      <c r="HXG593" s="163"/>
      <c r="HXH593" s="163"/>
      <c r="HXI593" s="163"/>
      <c r="HXJ593" s="163"/>
      <c r="HXK593" s="163"/>
      <c r="HXL593" s="163"/>
      <c r="HXM593" s="163"/>
      <c r="HXN593" s="163"/>
      <c r="HXO593" s="163"/>
      <c r="HXP593" s="163"/>
      <c r="HXQ593" s="163"/>
      <c r="HXR593" s="163"/>
      <c r="HXS593" s="163"/>
      <c r="HXT593" s="163"/>
      <c r="HXU593" s="163"/>
      <c r="HXV593" s="163"/>
      <c r="HXW593" s="163"/>
      <c r="HXX593" s="163"/>
      <c r="HXY593" s="163"/>
      <c r="HXZ593" s="163"/>
      <c r="HYA593" s="163"/>
      <c r="HYB593" s="163"/>
      <c r="HYC593" s="163"/>
      <c r="HYD593" s="163"/>
      <c r="HYE593" s="163"/>
      <c r="HYF593" s="163"/>
      <c r="HYG593" s="163"/>
      <c r="HYH593" s="163"/>
      <c r="HYI593" s="163"/>
      <c r="HYJ593" s="163"/>
      <c r="HYK593" s="163"/>
      <c r="HYL593" s="163"/>
      <c r="HYM593" s="163"/>
      <c r="HYN593" s="163"/>
      <c r="HYO593" s="163"/>
      <c r="HYP593" s="163"/>
      <c r="HYQ593" s="163"/>
      <c r="HYR593" s="163"/>
      <c r="HYS593" s="163"/>
      <c r="HYT593" s="163"/>
      <c r="HYU593" s="163"/>
      <c r="HYV593" s="163"/>
      <c r="HYW593" s="163"/>
      <c r="HYX593" s="163"/>
      <c r="HYY593" s="163"/>
      <c r="HYZ593" s="163"/>
      <c r="HZA593" s="163"/>
      <c r="HZB593" s="163"/>
      <c r="HZC593" s="163"/>
      <c r="HZD593" s="163"/>
      <c r="HZE593" s="163"/>
      <c r="HZF593" s="163"/>
      <c r="HZG593" s="163"/>
      <c r="HZH593" s="163"/>
      <c r="HZI593" s="163"/>
      <c r="HZJ593" s="163"/>
      <c r="HZK593" s="163"/>
      <c r="HZL593" s="163"/>
      <c r="HZM593" s="163"/>
      <c r="HZN593" s="163"/>
      <c r="HZO593" s="163"/>
      <c r="HZP593" s="163"/>
      <c r="HZQ593" s="163"/>
      <c r="HZR593" s="163"/>
      <c r="HZS593" s="163"/>
      <c r="HZT593" s="163"/>
      <c r="HZU593" s="163"/>
      <c r="HZV593" s="163"/>
      <c r="HZW593" s="163"/>
      <c r="HZX593" s="163"/>
      <c r="HZY593" s="163"/>
      <c r="HZZ593" s="163"/>
      <c r="IAA593" s="163"/>
      <c r="IAB593" s="163"/>
      <c r="IAC593" s="163"/>
      <c r="IAD593" s="163"/>
      <c r="IAE593" s="163"/>
      <c r="IAF593" s="163"/>
      <c r="IAG593" s="163"/>
      <c r="IAH593" s="163"/>
      <c r="IAI593" s="163"/>
      <c r="IAJ593" s="163"/>
      <c r="IAK593" s="163"/>
      <c r="IAL593" s="163"/>
      <c r="IAM593" s="163"/>
      <c r="IAN593" s="163"/>
      <c r="IAO593" s="163"/>
      <c r="IAP593" s="163"/>
      <c r="IAQ593" s="163"/>
      <c r="IAR593" s="163"/>
      <c r="IAS593" s="163"/>
      <c r="IAT593" s="163"/>
      <c r="IAU593" s="163"/>
      <c r="IAV593" s="163"/>
      <c r="IAW593" s="163"/>
      <c r="IAX593" s="163"/>
      <c r="IAY593" s="163"/>
      <c r="IAZ593" s="163"/>
      <c r="IBA593" s="163"/>
      <c r="IBB593" s="163"/>
      <c r="IBC593" s="163"/>
      <c r="IBD593" s="163"/>
      <c r="IBE593" s="163"/>
      <c r="IBF593" s="163"/>
      <c r="IBG593" s="163"/>
      <c r="IBH593" s="163"/>
      <c r="IBI593" s="163"/>
      <c r="IBJ593" s="163"/>
      <c r="IBK593" s="163"/>
      <c r="IBL593" s="163"/>
      <c r="IBM593" s="163"/>
      <c r="IBN593" s="163"/>
      <c r="IBO593" s="163"/>
      <c r="IBP593" s="163"/>
      <c r="IBQ593" s="163"/>
      <c r="IBR593" s="163"/>
      <c r="IBS593" s="163"/>
      <c r="IBT593" s="163"/>
      <c r="IBU593" s="163"/>
      <c r="IBV593" s="163"/>
      <c r="IBW593" s="163"/>
      <c r="IBX593" s="163"/>
      <c r="IBY593" s="163"/>
      <c r="IBZ593" s="163"/>
      <c r="ICA593" s="163"/>
      <c r="ICB593" s="163"/>
      <c r="ICC593" s="163"/>
      <c r="ICD593" s="163"/>
      <c r="ICE593" s="163"/>
      <c r="ICF593" s="163"/>
      <c r="ICG593" s="163"/>
      <c r="ICH593" s="163"/>
      <c r="ICI593" s="163"/>
      <c r="ICJ593" s="163"/>
      <c r="ICK593" s="163"/>
      <c r="ICL593" s="163"/>
      <c r="ICM593" s="163"/>
      <c r="ICN593" s="163"/>
      <c r="ICO593" s="163"/>
      <c r="ICP593" s="163"/>
      <c r="ICQ593" s="163"/>
      <c r="ICR593" s="163"/>
      <c r="ICS593" s="163"/>
      <c r="ICT593" s="163"/>
      <c r="ICU593" s="163"/>
      <c r="ICV593" s="163"/>
      <c r="ICW593" s="163"/>
      <c r="ICX593" s="163"/>
      <c r="ICY593" s="163"/>
      <c r="ICZ593" s="163"/>
      <c r="IDA593" s="163"/>
      <c r="IDB593" s="163"/>
      <c r="IDC593" s="163"/>
      <c r="IDD593" s="163"/>
      <c r="IDE593" s="163"/>
      <c r="IDF593" s="163"/>
      <c r="IDG593" s="163"/>
      <c r="IDH593" s="163"/>
      <c r="IDI593" s="163"/>
      <c r="IDJ593" s="163"/>
      <c r="IDK593" s="163"/>
      <c r="IDL593" s="163"/>
      <c r="IDM593" s="163"/>
      <c r="IDN593" s="163"/>
      <c r="IDO593" s="163"/>
      <c r="IDP593" s="163"/>
      <c r="IDQ593" s="163"/>
      <c r="IDR593" s="163"/>
      <c r="IDS593" s="163"/>
      <c r="IDT593" s="163"/>
      <c r="IDU593" s="163"/>
      <c r="IDV593" s="163"/>
      <c r="IDW593" s="163"/>
      <c r="IDX593" s="163"/>
      <c r="IDY593" s="163"/>
      <c r="IDZ593" s="163"/>
      <c r="IEA593" s="163"/>
      <c r="IEB593" s="163"/>
      <c r="IEC593" s="163"/>
      <c r="IED593" s="163"/>
      <c r="IEE593" s="163"/>
      <c r="IEF593" s="163"/>
      <c r="IEG593" s="163"/>
      <c r="IEH593" s="163"/>
      <c r="IEI593" s="163"/>
      <c r="IEJ593" s="163"/>
      <c r="IEK593" s="163"/>
      <c r="IEL593" s="163"/>
      <c r="IEM593" s="163"/>
      <c r="IEN593" s="163"/>
      <c r="IEO593" s="163"/>
      <c r="IEP593" s="163"/>
      <c r="IEQ593" s="163"/>
      <c r="IER593" s="163"/>
      <c r="IES593" s="163"/>
      <c r="IET593" s="163"/>
      <c r="IEU593" s="163"/>
      <c r="IEV593" s="163"/>
      <c r="IEW593" s="163"/>
      <c r="IEX593" s="163"/>
      <c r="IEY593" s="163"/>
      <c r="IEZ593" s="163"/>
      <c r="IFA593" s="163"/>
      <c r="IFB593" s="163"/>
      <c r="IFC593" s="163"/>
      <c r="IFD593" s="163"/>
      <c r="IFE593" s="163"/>
      <c r="IFF593" s="163"/>
      <c r="IFG593" s="163"/>
      <c r="IFH593" s="163"/>
      <c r="IFI593" s="163"/>
      <c r="IFJ593" s="163"/>
      <c r="IFK593" s="163"/>
      <c r="IFL593" s="163"/>
      <c r="IFM593" s="163"/>
      <c r="IFN593" s="163"/>
      <c r="IFO593" s="163"/>
      <c r="IFP593" s="163"/>
      <c r="IFQ593" s="163"/>
      <c r="IFR593" s="163"/>
      <c r="IFS593" s="163"/>
      <c r="IFT593" s="163"/>
      <c r="IFU593" s="163"/>
      <c r="IFV593" s="163"/>
      <c r="IFW593" s="163"/>
      <c r="IFX593" s="163"/>
      <c r="IFY593" s="163"/>
      <c r="IFZ593" s="163"/>
      <c r="IGA593" s="163"/>
      <c r="IGB593" s="163"/>
      <c r="IGC593" s="163"/>
      <c r="IGD593" s="163"/>
      <c r="IGE593" s="163"/>
      <c r="IGF593" s="163"/>
      <c r="IGG593" s="163"/>
      <c r="IGH593" s="163"/>
      <c r="IGI593" s="163"/>
      <c r="IGJ593" s="163"/>
      <c r="IGK593" s="163"/>
      <c r="IGL593" s="163"/>
      <c r="IGM593" s="163"/>
      <c r="IGN593" s="163"/>
      <c r="IGO593" s="163"/>
      <c r="IGP593" s="163"/>
      <c r="IGQ593" s="163"/>
      <c r="IGR593" s="163"/>
      <c r="IGS593" s="163"/>
      <c r="IGT593" s="163"/>
      <c r="IGU593" s="163"/>
      <c r="IGV593" s="163"/>
      <c r="IGW593" s="163"/>
      <c r="IGX593" s="163"/>
      <c r="IGY593" s="163"/>
      <c r="IGZ593" s="163"/>
      <c r="IHA593" s="163"/>
      <c r="IHB593" s="163"/>
      <c r="IHC593" s="163"/>
      <c r="IHD593" s="163"/>
      <c r="IHE593" s="163"/>
      <c r="IHF593" s="163"/>
      <c r="IHG593" s="163"/>
      <c r="IHH593" s="163"/>
      <c r="IHI593" s="163"/>
      <c r="IHJ593" s="163"/>
      <c r="IHK593" s="163"/>
      <c r="IHL593" s="163"/>
      <c r="IHM593" s="163"/>
      <c r="IHN593" s="163"/>
      <c r="IHO593" s="163"/>
      <c r="IHP593" s="163"/>
      <c r="IHQ593" s="163"/>
      <c r="IHR593" s="163"/>
      <c r="IHS593" s="163"/>
      <c r="IHT593" s="163"/>
      <c r="IHU593" s="163"/>
      <c r="IHV593" s="163"/>
      <c r="IHW593" s="163"/>
      <c r="IHX593" s="163"/>
      <c r="IHY593" s="163"/>
      <c r="IHZ593" s="163"/>
      <c r="IIA593" s="163"/>
      <c r="IIB593" s="163"/>
      <c r="IIC593" s="163"/>
      <c r="IID593" s="163"/>
      <c r="IIE593" s="163"/>
      <c r="IIF593" s="163"/>
      <c r="IIG593" s="163"/>
      <c r="IIH593" s="163"/>
      <c r="III593" s="163"/>
      <c r="IIJ593" s="163"/>
      <c r="IIK593" s="163"/>
      <c r="IIL593" s="163"/>
      <c r="IIM593" s="163"/>
      <c r="IIN593" s="163"/>
      <c r="IIO593" s="163"/>
      <c r="IIP593" s="163"/>
      <c r="IIQ593" s="163"/>
      <c r="IIR593" s="163"/>
      <c r="IIS593" s="163"/>
      <c r="IIT593" s="163"/>
      <c r="IIU593" s="163"/>
      <c r="IIV593" s="163"/>
      <c r="IIW593" s="163"/>
      <c r="IIX593" s="163"/>
      <c r="IIY593" s="163"/>
      <c r="IIZ593" s="163"/>
      <c r="IJA593" s="163"/>
      <c r="IJB593" s="163"/>
      <c r="IJC593" s="163"/>
      <c r="IJD593" s="163"/>
      <c r="IJE593" s="163"/>
      <c r="IJF593" s="163"/>
      <c r="IJG593" s="163"/>
      <c r="IJH593" s="163"/>
      <c r="IJI593" s="163"/>
      <c r="IJJ593" s="163"/>
      <c r="IJK593" s="163"/>
      <c r="IJL593" s="163"/>
      <c r="IJM593" s="163"/>
      <c r="IJN593" s="163"/>
      <c r="IJO593" s="163"/>
      <c r="IJP593" s="163"/>
      <c r="IJQ593" s="163"/>
      <c r="IJR593" s="163"/>
      <c r="IJS593" s="163"/>
      <c r="IJT593" s="163"/>
      <c r="IJU593" s="163"/>
      <c r="IJV593" s="163"/>
      <c r="IJW593" s="163"/>
      <c r="IJX593" s="163"/>
      <c r="IJY593" s="163"/>
      <c r="IJZ593" s="163"/>
      <c r="IKA593" s="163"/>
      <c r="IKB593" s="163"/>
      <c r="IKC593" s="163"/>
      <c r="IKD593" s="163"/>
      <c r="IKE593" s="163"/>
      <c r="IKF593" s="163"/>
      <c r="IKG593" s="163"/>
      <c r="IKH593" s="163"/>
      <c r="IKI593" s="163"/>
      <c r="IKJ593" s="163"/>
      <c r="IKK593" s="163"/>
      <c r="IKL593" s="163"/>
      <c r="IKM593" s="163"/>
      <c r="IKN593" s="163"/>
      <c r="IKO593" s="163"/>
      <c r="IKP593" s="163"/>
      <c r="IKQ593" s="163"/>
      <c r="IKR593" s="163"/>
      <c r="IKS593" s="163"/>
      <c r="IKT593" s="163"/>
      <c r="IKU593" s="163"/>
      <c r="IKV593" s="163"/>
      <c r="IKW593" s="163"/>
      <c r="IKX593" s="163"/>
      <c r="IKY593" s="163"/>
      <c r="IKZ593" s="163"/>
      <c r="ILA593" s="163"/>
      <c r="ILB593" s="163"/>
      <c r="ILC593" s="163"/>
      <c r="ILD593" s="163"/>
      <c r="ILE593" s="163"/>
      <c r="ILF593" s="163"/>
      <c r="ILG593" s="163"/>
      <c r="ILH593" s="163"/>
      <c r="ILI593" s="163"/>
      <c r="ILJ593" s="163"/>
      <c r="ILK593" s="163"/>
      <c r="ILL593" s="163"/>
      <c r="ILM593" s="163"/>
      <c r="ILN593" s="163"/>
      <c r="ILO593" s="163"/>
      <c r="ILP593" s="163"/>
      <c r="ILQ593" s="163"/>
      <c r="ILR593" s="163"/>
      <c r="ILS593" s="163"/>
      <c r="ILT593" s="163"/>
      <c r="ILU593" s="163"/>
      <c r="ILV593" s="163"/>
      <c r="ILW593" s="163"/>
      <c r="ILX593" s="163"/>
      <c r="ILY593" s="163"/>
      <c r="ILZ593" s="163"/>
      <c r="IMA593" s="163"/>
      <c r="IMB593" s="163"/>
      <c r="IMC593" s="163"/>
      <c r="IMD593" s="163"/>
      <c r="IME593" s="163"/>
      <c r="IMF593" s="163"/>
      <c r="IMG593" s="163"/>
      <c r="IMH593" s="163"/>
      <c r="IMI593" s="163"/>
      <c r="IMJ593" s="163"/>
      <c r="IMK593" s="163"/>
      <c r="IML593" s="163"/>
      <c r="IMM593" s="163"/>
      <c r="IMN593" s="163"/>
      <c r="IMO593" s="163"/>
      <c r="IMP593" s="163"/>
      <c r="IMQ593" s="163"/>
      <c r="IMR593" s="163"/>
      <c r="IMS593" s="163"/>
      <c r="IMT593" s="163"/>
      <c r="IMU593" s="163"/>
      <c r="IMV593" s="163"/>
      <c r="IMW593" s="163"/>
      <c r="IMX593" s="163"/>
      <c r="IMY593" s="163"/>
      <c r="IMZ593" s="163"/>
      <c r="INA593" s="163"/>
      <c r="INB593" s="163"/>
      <c r="INC593" s="163"/>
      <c r="IND593" s="163"/>
      <c r="INE593" s="163"/>
      <c r="INF593" s="163"/>
      <c r="ING593" s="163"/>
      <c r="INH593" s="163"/>
      <c r="INI593" s="163"/>
      <c r="INJ593" s="163"/>
      <c r="INK593" s="163"/>
      <c r="INL593" s="163"/>
      <c r="INM593" s="163"/>
      <c r="INN593" s="163"/>
      <c r="INO593" s="163"/>
      <c r="INP593" s="163"/>
      <c r="INQ593" s="163"/>
      <c r="INR593" s="163"/>
      <c r="INS593" s="163"/>
      <c r="INT593" s="163"/>
      <c r="INU593" s="163"/>
      <c r="INV593" s="163"/>
      <c r="INW593" s="163"/>
      <c r="INX593" s="163"/>
      <c r="INY593" s="163"/>
      <c r="INZ593" s="163"/>
      <c r="IOA593" s="163"/>
      <c r="IOB593" s="163"/>
      <c r="IOC593" s="163"/>
      <c r="IOD593" s="163"/>
      <c r="IOE593" s="163"/>
      <c r="IOF593" s="163"/>
      <c r="IOG593" s="163"/>
      <c r="IOH593" s="163"/>
      <c r="IOI593" s="163"/>
      <c r="IOJ593" s="163"/>
      <c r="IOK593" s="163"/>
      <c r="IOL593" s="163"/>
      <c r="IOM593" s="163"/>
      <c r="ION593" s="163"/>
      <c r="IOO593" s="163"/>
      <c r="IOP593" s="163"/>
      <c r="IOQ593" s="163"/>
      <c r="IOR593" s="163"/>
      <c r="IOS593" s="163"/>
      <c r="IOT593" s="163"/>
      <c r="IOU593" s="163"/>
      <c r="IOV593" s="163"/>
      <c r="IOW593" s="163"/>
      <c r="IOX593" s="163"/>
      <c r="IOY593" s="163"/>
      <c r="IOZ593" s="163"/>
      <c r="IPA593" s="163"/>
      <c r="IPB593" s="163"/>
      <c r="IPC593" s="163"/>
      <c r="IPD593" s="163"/>
      <c r="IPE593" s="163"/>
      <c r="IPF593" s="163"/>
      <c r="IPG593" s="163"/>
      <c r="IPH593" s="163"/>
      <c r="IPI593" s="163"/>
      <c r="IPJ593" s="163"/>
      <c r="IPK593" s="163"/>
      <c r="IPL593" s="163"/>
      <c r="IPM593" s="163"/>
      <c r="IPN593" s="163"/>
      <c r="IPO593" s="163"/>
      <c r="IPP593" s="163"/>
      <c r="IPQ593" s="163"/>
      <c r="IPR593" s="163"/>
      <c r="IPS593" s="163"/>
      <c r="IPT593" s="163"/>
      <c r="IPU593" s="163"/>
      <c r="IPV593" s="163"/>
      <c r="IPW593" s="163"/>
      <c r="IPX593" s="163"/>
      <c r="IPY593" s="163"/>
      <c r="IPZ593" s="163"/>
      <c r="IQA593" s="163"/>
      <c r="IQB593" s="163"/>
      <c r="IQC593" s="163"/>
      <c r="IQD593" s="163"/>
      <c r="IQE593" s="163"/>
      <c r="IQF593" s="163"/>
      <c r="IQG593" s="163"/>
      <c r="IQH593" s="163"/>
      <c r="IQI593" s="163"/>
      <c r="IQJ593" s="163"/>
      <c r="IQK593" s="163"/>
      <c r="IQL593" s="163"/>
      <c r="IQM593" s="163"/>
      <c r="IQN593" s="163"/>
      <c r="IQO593" s="163"/>
      <c r="IQP593" s="163"/>
      <c r="IQQ593" s="163"/>
      <c r="IQR593" s="163"/>
      <c r="IQS593" s="163"/>
      <c r="IQT593" s="163"/>
      <c r="IQU593" s="163"/>
      <c r="IQV593" s="163"/>
      <c r="IQW593" s="163"/>
      <c r="IQX593" s="163"/>
      <c r="IQY593" s="163"/>
      <c r="IQZ593" s="163"/>
      <c r="IRA593" s="163"/>
      <c r="IRB593" s="163"/>
      <c r="IRC593" s="163"/>
      <c r="IRD593" s="163"/>
      <c r="IRE593" s="163"/>
      <c r="IRF593" s="163"/>
      <c r="IRG593" s="163"/>
      <c r="IRH593" s="163"/>
      <c r="IRI593" s="163"/>
      <c r="IRJ593" s="163"/>
      <c r="IRK593" s="163"/>
      <c r="IRL593" s="163"/>
      <c r="IRM593" s="163"/>
      <c r="IRN593" s="163"/>
      <c r="IRO593" s="163"/>
      <c r="IRP593" s="163"/>
      <c r="IRQ593" s="163"/>
      <c r="IRR593" s="163"/>
      <c r="IRS593" s="163"/>
      <c r="IRT593" s="163"/>
      <c r="IRU593" s="163"/>
      <c r="IRV593" s="163"/>
      <c r="IRW593" s="163"/>
      <c r="IRX593" s="163"/>
      <c r="IRY593" s="163"/>
      <c r="IRZ593" s="163"/>
      <c r="ISA593" s="163"/>
      <c r="ISB593" s="163"/>
      <c r="ISC593" s="163"/>
      <c r="ISD593" s="163"/>
      <c r="ISE593" s="163"/>
      <c r="ISF593" s="163"/>
      <c r="ISG593" s="163"/>
      <c r="ISH593" s="163"/>
      <c r="ISI593" s="163"/>
      <c r="ISJ593" s="163"/>
      <c r="ISK593" s="163"/>
      <c r="ISL593" s="163"/>
      <c r="ISM593" s="163"/>
      <c r="ISN593" s="163"/>
      <c r="ISO593" s="163"/>
      <c r="ISP593" s="163"/>
      <c r="ISQ593" s="163"/>
      <c r="ISR593" s="163"/>
      <c r="ISS593" s="163"/>
      <c r="IST593" s="163"/>
      <c r="ISU593" s="163"/>
      <c r="ISV593" s="163"/>
      <c r="ISW593" s="163"/>
      <c r="ISX593" s="163"/>
      <c r="ISY593" s="163"/>
      <c r="ISZ593" s="163"/>
      <c r="ITA593" s="163"/>
      <c r="ITB593" s="163"/>
      <c r="ITC593" s="163"/>
      <c r="ITD593" s="163"/>
      <c r="ITE593" s="163"/>
      <c r="ITF593" s="163"/>
      <c r="ITG593" s="163"/>
      <c r="ITH593" s="163"/>
      <c r="ITI593" s="163"/>
      <c r="ITJ593" s="163"/>
      <c r="ITK593" s="163"/>
      <c r="ITL593" s="163"/>
      <c r="ITM593" s="163"/>
      <c r="ITN593" s="163"/>
      <c r="ITO593" s="163"/>
      <c r="ITP593" s="163"/>
      <c r="ITQ593" s="163"/>
      <c r="ITR593" s="163"/>
      <c r="ITS593" s="163"/>
      <c r="ITT593" s="163"/>
      <c r="ITU593" s="163"/>
      <c r="ITV593" s="163"/>
      <c r="ITW593" s="163"/>
      <c r="ITX593" s="163"/>
      <c r="ITY593" s="163"/>
      <c r="ITZ593" s="163"/>
      <c r="IUA593" s="163"/>
      <c r="IUB593" s="163"/>
      <c r="IUC593" s="163"/>
      <c r="IUD593" s="163"/>
      <c r="IUE593" s="163"/>
      <c r="IUF593" s="163"/>
      <c r="IUG593" s="163"/>
      <c r="IUH593" s="163"/>
      <c r="IUI593" s="163"/>
      <c r="IUJ593" s="163"/>
      <c r="IUK593" s="163"/>
      <c r="IUL593" s="163"/>
      <c r="IUM593" s="163"/>
      <c r="IUN593" s="163"/>
      <c r="IUO593" s="163"/>
      <c r="IUP593" s="163"/>
      <c r="IUQ593" s="163"/>
      <c r="IUR593" s="163"/>
      <c r="IUS593" s="163"/>
      <c r="IUT593" s="163"/>
      <c r="IUU593" s="163"/>
      <c r="IUV593" s="163"/>
      <c r="IUW593" s="163"/>
      <c r="IUX593" s="163"/>
      <c r="IUY593" s="163"/>
      <c r="IUZ593" s="163"/>
      <c r="IVA593" s="163"/>
      <c r="IVB593" s="163"/>
      <c r="IVC593" s="163"/>
      <c r="IVD593" s="163"/>
      <c r="IVE593" s="163"/>
      <c r="IVF593" s="163"/>
      <c r="IVG593" s="163"/>
      <c r="IVH593" s="163"/>
      <c r="IVI593" s="163"/>
      <c r="IVJ593" s="163"/>
      <c r="IVK593" s="163"/>
      <c r="IVL593" s="163"/>
      <c r="IVM593" s="163"/>
      <c r="IVN593" s="163"/>
      <c r="IVO593" s="163"/>
      <c r="IVP593" s="163"/>
      <c r="IVQ593" s="163"/>
      <c r="IVR593" s="163"/>
      <c r="IVS593" s="163"/>
      <c r="IVT593" s="163"/>
      <c r="IVU593" s="163"/>
      <c r="IVV593" s="163"/>
      <c r="IVW593" s="163"/>
      <c r="IVX593" s="163"/>
      <c r="IVY593" s="163"/>
      <c r="IVZ593" s="163"/>
      <c r="IWA593" s="163"/>
      <c r="IWB593" s="163"/>
      <c r="IWC593" s="163"/>
      <c r="IWD593" s="163"/>
      <c r="IWE593" s="163"/>
      <c r="IWF593" s="163"/>
      <c r="IWG593" s="163"/>
      <c r="IWH593" s="163"/>
      <c r="IWI593" s="163"/>
      <c r="IWJ593" s="163"/>
      <c r="IWK593" s="163"/>
      <c r="IWL593" s="163"/>
      <c r="IWM593" s="163"/>
      <c r="IWN593" s="163"/>
      <c r="IWO593" s="163"/>
      <c r="IWP593" s="163"/>
      <c r="IWQ593" s="163"/>
      <c r="IWR593" s="163"/>
      <c r="IWS593" s="163"/>
      <c r="IWT593" s="163"/>
      <c r="IWU593" s="163"/>
      <c r="IWV593" s="163"/>
      <c r="IWW593" s="163"/>
      <c r="IWX593" s="163"/>
      <c r="IWY593" s="163"/>
      <c r="IWZ593" s="163"/>
      <c r="IXA593" s="163"/>
      <c r="IXB593" s="163"/>
      <c r="IXC593" s="163"/>
      <c r="IXD593" s="163"/>
      <c r="IXE593" s="163"/>
      <c r="IXF593" s="163"/>
      <c r="IXG593" s="163"/>
      <c r="IXH593" s="163"/>
      <c r="IXI593" s="163"/>
      <c r="IXJ593" s="163"/>
      <c r="IXK593" s="163"/>
      <c r="IXL593" s="163"/>
      <c r="IXM593" s="163"/>
      <c r="IXN593" s="163"/>
      <c r="IXO593" s="163"/>
      <c r="IXP593" s="163"/>
      <c r="IXQ593" s="163"/>
      <c r="IXR593" s="163"/>
      <c r="IXS593" s="163"/>
      <c r="IXT593" s="163"/>
      <c r="IXU593" s="163"/>
      <c r="IXV593" s="163"/>
      <c r="IXW593" s="163"/>
      <c r="IXX593" s="163"/>
      <c r="IXY593" s="163"/>
      <c r="IXZ593" s="163"/>
      <c r="IYA593" s="163"/>
      <c r="IYB593" s="163"/>
      <c r="IYC593" s="163"/>
      <c r="IYD593" s="163"/>
      <c r="IYE593" s="163"/>
      <c r="IYF593" s="163"/>
      <c r="IYG593" s="163"/>
      <c r="IYH593" s="163"/>
      <c r="IYI593" s="163"/>
      <c r="IYJ593" s="163"/>
      <c r="IYK593" s="163"/>
      <c r="IYL593" s="163"/>
      <c r="IYM593" s="163"/>
      <c r="IYN593" s="163"/>
      <c r="IYO593" s="163"/>
      <c r="IYP593" s="163"/>
      <c r="IYQ593" s="163"/>
      <c r="IYR593" s="163"/>
      <c r="IYS593" s="163"/>
      <c r="IYT593" s="163"/>
      <c r="IYU593" s="163"/>
      <c r="IYV593" s="163"/>
      <c r="IYW593" s="163"/>
      <c r="IYX593" s="163"/>
      <c r="IYY593" s="163"/>
      <c r="IYZ593" s="163"/>
      <c r="IZA593" s="163"/>
      <c r="IZB593" s="163"/>
      <c r="IZC593" s="163"/>
      <c r="IZD593" s="163"/>
      <c r="IZE593" s="163"/>
      <c r="IZF593" s="163"/>
      <c r="IZG593" s="163"/>
      <c r="IZH593" s="163"/>
      <c r="IZI593" s="163"/>
      <c r="IZJ593" s="163"/>
      <c r="IZK593" s="163"/>
      <c r="IZL593" s="163"/>
      <c r="IZM593" s="163"/>
      <c r="IZN593" s="163"/>
      <c r="IZO593" s="163"/>
      <c r="IZP593" s="163"/>
      <c r="IZQ593" s="163"/>
      <c r="IZR593" s="163"/>
      <c r="IZS593" s="163"/>
      <c r="IZT593" s="163"/>
      <c r="IZU593" s="163"/>
      <c r="IZV593" s="163"/>
      <c r="IZW593" s="163"/>
      <c r="IZX593" s="163"/>
      <c r="IZY593" s="163"/>
      <c r="IZZ593" s="163"/>
      <c r="JAA593" s="163"/>
      <c r="JAB593" s="163"/>
      <c r="JAC593" s="163"/>
      <c r="JAD593" s="163"/>
      <c r="JAE593" s="163"/>
      <c r="JAF593" s="163"/>
      <c r="JAG593" s="163"/>
      <c r="JAH593" s="163"/>
      <c r="JAI593" s="163"/>
      <c r="JAJ593" s="163"/>
      <c r="JAK593" s="163"/>
      <c r="JAL593" s="163"/>
      <c r="JAM593" s="163"/>
      <c r="JAN593" s="163"/>
      <c r="JAO593" s="163"/>
      <c r="JAP593" s="163"/>
      <c r="JAQ593" s="163"/>
      <c r="JAR593" s="163"/>
      <c r="JAS593" s="163"/>
      <c r="JAT593" s="163"/>
      <c r="JAU593" s="163"/>
      <c r="JAV593" s="163"/>
      <c r="JAW593" s="163"/>
      <c r="JAX593" s="163"/>
      <c r="JAY593" s="163"/>
      <c r="JAZ593" s="163"/>
      <c r="JBA593" s="163"/>
      <c r="JBB593" s="163"/>
      <c r="JBC593" s="163"/>
      <c r="JBD593" s="163"/>
      <c r="JBE593" s="163"/>
      <c r="JBF593" s="163"/>
      <c r="JBG593" s="163"/>
      <c r="JBH593" s="163"/>
      <c r="JBI593" s="163"/>
      <c r="JBJ593" s="163"/>
      <c r="JBK593" s="163"/>
      <c r="JBL593" s="163"/>
      <c r="JBM593" s="163"/>
      <c r="JBN593" s="163"/>
      <c r="JBO593" s="163"/>
      <c r="JBP593" s="163"/>
      <c r="JBQ593" s="163"/>
      <c r="JBR593" s="163"/>
      <c r="JBS593" s="163"/>
      <c r="JBT593" s="163"/>
      <c r="JBU593" s="163"/>
      <c r="JBV593" s="163"/>
      <c r="JBW593" s="163"/>
      <c r="JBX593" s="163"/>
      <c r="JBY593" s="163"/>
      <c r="JBZ593" s="163"/>
      <c r="JCA593" s="163"/>
      <c r="JCB593" s="163"/>
      <c r="JCC593" s="163"/>
      <c r="JCD593" s="163"/>
      <c r="JCE593" s="163"/>
      <c r="JCF593" s="163"/>
      <c r="JCG593" s="163"/>
      <c r="JCH593" s="163"/>
      <c r="JCI593" s="163"/>
      <c r="JCJ593" s="163"/>
      <c r="JCK593" s="163"/>
      <c r="JCL593" s="163"/>
      <c r="JCM593" s="163"/>
      <c r="JCN593" s="163"/>
      <c r="JCO593" s="163"/>
      <c r="JCP593" s="163"/>
      <c r="JCQ593" s="163"/>
      <c r="JCR593" s="163"/>
      <c r="JCS593" s="163"/>
      <c r="JCT593" s="163"/>
      <c r="JCU593" s="163"/>
      <c r="JCV593" s="163"/>
      <c r="JCW593" s="163"/>
      <c r="JCX593" s="163"/>
      <c r="JCY593" s="163"/>
      <c r="JCZ593" s="163"/>
      <c r="JDA593" s="163"/>
      <c r="JDB593" s="163"/>
      <c r="JDC593" s="163"/>
      <c r="JDD593" s="163"/>
      <c r="JDE593" s="163"/>
      <c r="JDF593" s="163"/>
      <c r="JDG593" s="163"/>
      <c r="JDH593" s="163"/>
      <c r="JDI593" s="163"/>
      <c r="JDJ593" s="163"/>
      <c r="JDK593" s="163"/>
      <c r="JDL593" s="163"/>
      <c r="JDM593" s="163"/>
      <c r="JDN593" s="163"/>
      <c r="JDO593" s="163"/>
      <c r="JDP593" s="163"/>
      <c r="JDQ593" s="163"/>
      <c r="JDR593" s="163"/>
      <c r="JDS593" s="163"/>
      <c r="JDT593" s="163"/>
      <c r="JDU593" s="163"/>
      <c r="JDV593" s="163"/>
      <c r="JDW593" s="163"/>
      <c r="JDX593" s="163"/>
      <c r="JDY593" s="163"/>
      <c r="JDZ593" s="163"/>
      <c r="JEA593" s="163"/>
      <c r="JEB593" s="163"/>
      <c r="JEC593" s="163"/>
      <c r="JED593" s="163"/>
      <c r="JEE593" s="163"/>
      <c r="JEF593" s="163"/>
      <c r="JEG593" s="163"/>
      <c r="JEH593" s="163"/>
      <c r="JEI593" s="163"/>
      <c r="JEJ593" s="163"/>
      <c r="JEK593" s="163"/>
      <c r="JEL593" s="163"/>
      <c r="JEM593" s="163"/>
      <c r="JEN593" s="163"/>
      <c r="JEO593" s="163"/>
      <c r="JEP593" s="163"/>
      <c r="JEQ593" s="163"/>
      <c r="JER593" s="163"/>
      <c r="JES593" s="163"/>
      <c r="JET593" s="163"/>
      <c r="JEU593" s="163"/>
      <c r="JEV593" s="163"/>
      <c r="JEW593" s="163"/>
      <c r="JEX593" s="163"/>
      <c r="JEY593" s="163"/>
      <c r="JEZ593" s="163"/>
      <c r="JFA593" s="163"/>
      <c r="JFB593" s="163"/>
      <c r="JFC593" s="163"/>
      <c r="JFD593" s="163"/>
      <c r="JFE593" s="163"/>
      <c r="JFF593" s="163"/>
      <c r="JFG593" s="163"/>
      <c r="JFH593" s="163"/>
      <c r="JFI593" s="163"/>
      <c r="JFJ593" s="163"/>
      <c r="JFK593" s="163"/>
      <c r="JFL593" s="163"/>
      <c r="JFM593" s="163"/>
      <c r="JFN593" s="163"/>
      <c r="JFO593" s="163"/>
      <c r="JFP593" s="163"/>
      <c r="JFQ593" s="163"/>
      <c r="JFR593" s="163"/>
      <c r="JFS593" s="163"/>
      <c r="JFT593" s="163"/>
      <c r="JFU593" s="163"/>
      <c r="JFV593" s="163"/>
      <c r="JFW593" s="163"/>
      <c r="JFX593" s="163"/>
      <c r="JFY593" s="163"/>
      <c r="JFZ593" s="163"/>
      <c r="JGA593" s="163"/>
      <c r="JGB593" s="163"/>
      <c r="JGC593" s="163"/>
      <c r="JGD593" s="163"/>
      <c r="JGE593" s="163"/>
      <c r="JGF593" s="163"/>
      <c r="JGG593" s="163"/>
      <c r="JGH593" s="163"/>
      <c r="JGI593" s="163"/>
      <c r="JGJ593" s="163"/>
      <c r="JGK593" s="163"/>
      <c r="JGL593" s="163"/>
      <c r="JGM593" s="163"/>
      <c r="JGN593" s="163"/>
      <c r="JGO593" s="163"/>
      <c r="JGP593" s="163"/>
      <c r="JGQ593" s="163"/>
      <c r="JGR593" s="163"/>
      <c r="JGS593" s="163"/>
      <c r="JGT593" s="163"/>
      <c r="JGU593" s="163"/>
      <c r="JGV593" s="163"/>
      <c r="JGW593" s="163"/>
      <c r="JGX593" s="163"/>
      <c r="JGY593" s="163"/>
      <c r="JGZ593" s="163"/>
      <c r="JHA593" s="163"/>
      <c r="JHB593" s="163"/>
      <c r="JHC593" s="163"/>
      <c r="JHD593" s="163"/>
      <c r="JHE593" s="163"/>
      <c r="JHF593" s="163"/>
      <c r="JHG593" s="163"/>
      <c r="JHH593" s="163"/>
      <c r="JHI593" s="163"/>
      <c r="JHJ593" s="163"/>
      <c r="JHK593" s="163"/>
      <c r="JHL593" s="163"/>
      <c r="JHM593" s="163"/>
      <c r="JHN593" s="163"/>
      <c r="JHO593" s="163"/>
      <c r="JHP593" s="163"/>
      <c r="JHQ593" s="163"/>
      <c r="JHR593" s="163"/>
      <c r="JHS593" s="163"/>
      <c r="JHT593" s="163"/>
      <c r="JHU593" s="163"/>
      <c r="JHV593" s="163"/>
      <c r="JHW593" s="163"/>
      <c r="JHX593" s="163"/>
      <c r="JHY593" s="163"/>
      <c r="JHZ593" s="163"/>
      <c r="JIA593" s="163"/>
      <c r="JIB593" s="163"/>
      <c r="JIC593" s="163"/>
      <c r="JID593" s="163"/>
      <c r="JIE593" s="163"/>
      <c r="JIF593" s="163"/>
      <c r="JIG593" s="163"/>
      <c r="JIH593" s="163"/>
      <c r="JII593" s="163"/>
      <c r="JIJ593" s="163"/>
      <c r="JIK593" s="163"/>
      <c r="JIL593" s="163"/>
      <c r="JIM593" s="163"/>
      <c r="JIN593" s="163"/>
      <c r="JIO593" s="163"/>
      <c r="JIP593" s="163"/>
      <c r="JIQ593" s="163"/>
      <c r="JIR593" s="163"/>
      <c r="JIS593" s="163"/>
      <c r="JIT593" s="163"/>
      <c r="JIU593" s="163"/>
      <c r="JIV593" s="163"/>
      <c r="JIW593" s="163"/>
      <c r="JIX593" s="163"/>
      <c r="JIY593" s="163"/>
      <c r="JIZ593" s="163"/>
      <c r="JJA593" s="163"/>
      <c r="JJB593" s="163"/>
      <c r="JJC593" s="163"/>
      <c r="JJD593" s="163"/>
      <c r="JJE593" s="163"/>
      <c r="JJF593" s="163"/>
      <c r="JJG593" s="163"/>
      <c r="JJH593" s="163"/>
      <c r="JJI593" s="163"/>
      <c r="JJJ593" s="163"/>
      <c r="JJK593" s="163"/>
      <c r="JJL593" s="163"/>
      <c r="JJM593" s="163"/>
      <c r="JJN593" s="163"/>
      <c r="JJO593" s="163"/>
      <c r="JJP593" s="163"/>
      <c r="JJQ593" s="163"/>
      <c r="JJR593" s="163"/>
      <c r="JJS593" s="163"/>
      <c r="JJT593" s="163"/>
      <c r="JJU593" s="163"/>
      <c r="JJV593" s="163"/>
      <c r="JJW593" s="163"/>
      <c r="JJX593" s="163"/>
      <c r="JJY593" s="163"/>
      <c r="JJZ593" s="163"/>
      <c r="JKA593" s="163"/>
      <c r="JKB593" s="163"/>
      <c r="JKC593" s="163"/>
      <c r="JKD593" s="163"/>
      <c r="JKE593" s="163"/>
      <c r="JKF593" s="163"/>
      <c r="JKG593" s="163"/>
      <c r="JKH593" s="163"/>
      <c r="JKI593" s="163"/>
      <c r="JKJ593" s="163"/>
      <c r="JKK593" s="163"/>
      <c r="JKL593" s="163"/>
      <c r="JKM593" s="163"/>
      <c r="JKN593" s="163"/>
      <c r="JKO593" s="163"/>
      <c r="JKP593" s="163"/>
      <c r="JKQ593" s="163"/>
      <c r="JKR593" s="163"/>
      <c r="JKS593" s="163"/>
      <c r="JKT593" s="163"/>
      <c r="JKU593" s="163"/>
      <c r="JKV593" s="163"/>
      <c r="JKW593" s="163"/>
      <c r="JKX593" s="163"/>
      <c r="JKY593" s="163"/>
      <c r="JKZ593" s="163"/>
      <c r="JLA593" s="163"/>
      <c r="JLB593" s="163"/>
      <c r="JLC593" s="163"/>
      <c r="JLD593" s="163"/>
      <c r="JLE593" s="163"/>
      <c r="JLF593" s="163"/>
      <c r="JLG593" s="163"/>
      <c r="JLH593" s="163"/>
      <c r="JLI593" s="163"/>
      <c r="JLJ593" s="163"/>
      <c r="JLK593" s="163"/>
      <c r="JLL593" s="163"/>
      <c r="JLM593" s="163"/>
      <c r="JLN593" s="163"/>
      <c r="JLO593" s="163"/>
      <c r="JLP593" s="163"/>
      <c r="JLQ593" s="163"/>
      <c r="JLR593" s="163"/>
      <c r="JLS593" s="163"/>
      <c r="JLT593" s="163"/>
      <c r="JLU593" s="163"/>
      <c r="JLV593" s="163"/>
      <c r="JLW593" s="163"/>
      <c r="JLX593" s="163"/>
      <c r="JLY593" s="163"/>
      <c r="JLZ593" s="163"/>
      <c r="JMA593" s="163"/>
      <c r="JMB593" s="163"/>
      <c r="JMC593" s="163"/>
      <c r="JMD593" s="163"/>
      <c r="JME593" s="163"/>
      <c r="JMF593" s="163"/>
      <c r="JMG593" s="163"/>
      <c r="JMH593" s="163"/>
      <c r="JMI593" s="163"/>
      <c r="JMJ593" s="163"/>
      <c r="JMK593" s="163"/>
      <c r="JML593" s="163"/>
      <c r="JMM593" s="163"/>
      <c r="JMN593" s="163"/>
      <c r="JMO593" s="163"/>
      <c r="JMP593" s="163"/>
      <c r="JMQ593" s="163"/>
      <c r="JMR593" s="163"/>
      <c r="JMS593" s="163"/>
      <c r="JMT593" s="163"/>
      <c r="JMU593" s="163"/>
      <c r="JMV593" s="163"/>
      <c r="JMW593" s="163"/>
      <c r="JMX593" s="163"/>
      <c r="JMY593" s="163"/>
      <c r="JMZ593" s="163"/>
      <c r="JNA593" s="163"/>
      <c r="JNB593" s="163"/>
      <c r="JNC593" s="163"/>
      <c r="JND593" s="163"/>
      <c r="JNE593" s="163"/>
      <c r="JNF593" s="163"/>
      <c r="JNG593" s="163"/>
      <c r="JNH593" s="163"/>
      <c r="JNI593" s="163"/>
      <c r="JNJ593" s="163"/>
      <c r="JNK593" s="163"/>
      <c r="JNL593" s="163"/>
      <c r="JNM593" s="163"/>
      <c r="JNN593" s="163"/>
      <c r="JNO593" s="163"/>
      <c r="JNP593" s="163"/>
      <c r="JNQ593" s="163"/>
      <c r="JNR593" s="163"/>
      <c r="JNS593" s="163"/>
      <c r="JNT593" s="163"/>
      <c r="JNU593" s="163"/>
      <c r="JNV593" s="163"/>
      <c r="JNW593" s="163"/>
      <c r="JNX593" s="163"/>
      <c r="JNY593" s="163"/>
      <c r="JNZ593" s="163"/>
      <c r="JOA593" s="163"/>
      <c r="JOB593" s="163"/>
      <c r="JOC593" s="163"/>
      <c r="JOD593" s="163"/>
      <c r="JOE593" s="163"/>
      <c r="JOF593" s="163"/>
      <c r="JOG593" s="163"/>
      <c r="JOH593" s="163"/>
      <c r="JOI593" s="163"/>
      <c r="JOJ593" s="163"/>
      <c r="JOK593" s="163"/>
      <c r="JOL593" s="163"/>
      <c r="JOM593" s="163"/>
      <c r="JON593" s="163"/>
      <c r="JOO593" s="163"/>
      <c r="JOP593" s="163"/>
      <c r="JOQ593" s="163"/>
      <c r="JOR593" s="163"/>
      <c r="JOS593" s="163"/>
      <c r="JOT593" s="163"/>
      <c r="JOU593" s="163"/>
      <c r="JOV593" s="163"/>
      <c r="JOW593" s="163"/>
      <c r="JOX593" s="163"/>
      <c r="JOY593" s="163"/>
      <c r="JOZ593" s="163"/>
      <c r="JPA593" s="163"/>
      <c r="JPB593" s="163"/>
      <c r="JPC593" s="163"/>
      <c r="JPD593" s="163"/>
      <c r="JPE593" s="163"/>
      <c r="JPF593" s="163"/>
      <c r="JPG593" s="163"/>
      <c r="JPH593" s="163"/>
      <c r="JPI593" s="163"/>
      <c r="JPJ593" s="163"/>
      <c r="JPK593" s="163"/>
      <c r="JPL593" s="163"/>
      <c r="JPM593" s="163"/>
      <c r="JPN593" s="163"/>
      <c r="JPO593" s="163"/>
      <c r="JPP593" s="163"/>
      <c r="JPQ593" s="163"/>
      <c r="JPR593" s="163"/>
      <c r="JPS593" s="163"/>
      <c r="JPT593" s="163"/>
      <c r="JPU593" s="163"/>
      <c r="JPV593" s="163"/>
      <c r="JPW593" s="163"/>
      <c r="JPX593" s="163"/>
      <c r="JPY593" s="163"/>
      <c r="JPZ593" s="163"/>
      <c r="JQA593" s="163"/>
      <c r="JQB593" s="163"/>
      <c r="JQC593" s="163"/>
      <c r="JQD593" s="163"/>
      <c r="JQE593" s="163"/>
      <c r="JQF593" s="163"/>
      <c r="JQG593" s="163"/>
      <c r="JQH593" s="163"/>
      <c r="JQI593" s="163"/>
      <c r="JQJ593" s="163"/>
      <c r="JQK593" s="163"/>
      <c r="JQL593" s="163"/>
      <c r="JQM593" s="163"/>
      <c r="JQN593" s="163"/>
      <c r="JQO593" s="163"/>
      <c r="JQP593" s="163"/>
      <c r="JQQ593" s="163"/>
      <c r="JQR593" s="163"/>
      <c r="JQS593" s="163"/>
      <c r="JQT593" s="163"/>
      <c r="JQU593" s="163"/>
      <c r="JQV593" s="163"/>
      <c r="JQW593" s="163"/>
      <c r="JQX593" s="163"/>
      <c r="JQY593" s="163"/>
      <c r="JQZ593" s="163"/>
      <c r="JRA593" s="163"/>
      <c r="JRB593" s="163"/>
      <c r="JRC593" s="163"/>
      <c r="JRD593" s="163"/>
      <c r="JRE593" s="163"/>
      <c r="JRF593" s="163"/>
      <c r="JRG593" s="163"/>
      <c r="JRH593" s="163"/>
      <c r="JRI593" s="163"/>
      <c r="JRJ593" s="163"/>
      <c r="JRK593" s="163"/>
      <c r="JRL593" s="163"/>
      <c r="JRM593" s="163"/>
      <c r="JRN593" s="163"/>
      <c r="JRO593" s="163"/>
      <c r="JRP593" s="163"/>
      <c r="JRQ593" s="163"/>
      <c r="JRR593" s="163"/>
      <c r="JRS593" s="163"/>
      <c r="JRT593" s="163"/>
      <c r="JRU593" s="163"/>
      <c r="JRV593" s="163"/>
      <c r="JRW593" s="163"/>
      <c r="JRX593" s="163"/>
      <c r="JRY593" s="163"/>
      <c r="JRZ593" s="163"/>
      <c r="JSA593" s="163"/>
      <c r="JSB593" s="163"/>
      <c r="JSC593" s="163"/>
      <c r="JSD593" s="163"/>
      <c r="JSE593" s="163"/>
      <c r="JSF593" s="163"/>
      <c r="JSG593" s="163"/>
      <c r="JSH593" s="163"/>
      <c r="JSI593" s="163"/>
      <c r="JSJ593" s="163"/>
      <c r="JSK593" s="163"/>
      <c r="JSL593" s="163"/>
      <c r="JSM593" s="163"/>
      <c r="JSN593" s="163"/>
      <c r="JSO593" s="163"/>
      <c r="JSP593" s="163"/>
      <c r="JSQ593" s="163"/>
      <c r="JSR593" s="163"/>
      <c r="JSS593" s="163"/>
      <c r="JST593" s="163"/>
      <c r="JSU593" s="163"/>
      <c r="JSV593" s="163"/>
      <c r="JSW593" s="163"/>
      <c r="JSX593" s="163"/>
      <c r="JSY593" s="163"/>
      <c r="JSZ593" s="163"/>
      <c r="JTA593" s="163"/>
      <c r="JTB593" s="163"/>
      <c r="JTC593" s="163"/>
      <c r="JTD593" s="163"/>
      <c r="JTE593" s="163"/>
      <c r="JTF593" s="163"/>
      <c r="JTG593" s="163"/>
      <c r="JTH593" s="163"/>
      <c r="JTI593" s="163"/>
      <c r="JTJ593" s="163"/>
      <c r="JTK593" s="163"/>
      <c r="JTL593" s="163"/>
      <c r="JTM593" s="163"/>
      <c r="JTN593" s="163"/>
      <c r="JTO593" s="163"/>
      <c r="JTP593" s="163"/>
      <c r="JTQ593" s="163"/>
      <c r="JTR593" s="163"/>
      <c r="JTS593" s="163"/>
      <c r="JTT593" s="163"/>
      <c r="JTU593" s="163"/>
      <c r="JTV593" s="163"/>
      <c r="JTW593" s="163"/>
      <c r="JTX593" s="163"/>
      <c r="JTY593" s="163"/>
      <c r="JTZ593" s="163"/>
      <c r="JUA593" s="163"/>
      <c r="JUB593" s="163"/>
      <c r="JUC593" s="163"/>
      <c r="JUD593" s="163"/>
      <c r="JUE593" s="163"/>
      <c r="JUF593" s="163"/>
      <c r="JUG593" s="163"/>
      <c r="JUH593" s="163"/>
      <c r="JUI593" s="163"/>
      <c r="JUJ593" s="163"/>
      <c r="JUK593" s="163"/>
      <c r="JUL593" s="163"/>
      <c r="JUM593" s="163"/>
      <c r="JUN593" s="163"/>
      <c r="JUO593" s="163"/>
      <c r="JUP593" s="163"/>
      <c r="JUQ593" s="163"/>
      <c r="JUR593" s="163"/>
      <c r="JUS593" s="163"/>
      <c r="JUT593" s="163"/>
      <c r="JUU593" s="163"/>
      <c r="JUV593" s="163"/>
      <c r="JUW593" s="163"/>
      <c r="JUX593" s="163"/>
      <c r="JUY593" s="163"/>
      <c r="JUZ593" s="163"/>
      <c r="JVA593" s="163"/>
      <c r="JVB593" s="163"/>
      <c r="JVC593" s="163"/>
      <c r="JVD593" s="163"/>
      <c r="JVE593" s="163"/>
      <c r="JVF593" s="163"/>
      <c r="JVG593" s="163"/>
      <c r="JVH593" s="163"/>
      <c r="JVI593" s="163"/>
      <c r="JVJ593" s="163"/>
      <c r="JVK593" s="163"/>
      <c r="JVL593" s="163"/>
      <c r="JVM593" s="163"/>
      <c r="JVN593" s="163"/>
      <c r="JVO593" s="163"/>
      <c r="JVP593" s="163"/>
      <c r="JVQ593" s="163"/>
      <c r="JVR593" s="163"/>
      <c r="JVS593" s="163"/>
      <c r="JVT593" s="163"/>
      <c r="JVU593" s="163"/>
      <c r="JVV593" s="163"/>
      <c r="JVW593" s="163"/>
      <c r="JVX593" s="163"/>
      <c r="JVY593" s="163"/>
      <c r="JVZ593" s="163"/>
      <c r="JWA593" s="163"/>
      <c r="JWB593" s="163"/>
      <c r="JWC593" s="163"/>
      <c r="JWD593" s="163"/>
      <c r="JWE593" s="163"/>
      <c r="JWF593" s="163"/>
      <c r="JWG593" s="163"/>
      <c r="JWH593" s="163"/>
      <c r="JWI593" s="163"/>
      <c r="JWJ593" s="163"/>
      <c r="JWK593" s="163"/>
      <c r="JWL593" s="163"/>
      <c r="JWM593" s="163"/>
      <c r="JWN593" s="163"/>
      <c r="JWO593" s="163"/>
      <c r="JWP593" s="163"/>
      <c r="JWQ593" s="163"/>
      <c r="JWR593" s="163"/>
      <c r="JWS593" s="163"/>
      <c r="JWT593" s="163"/>
      <c r="JWU593" s="163"/>
      <c r="JWV593" s="163"/>
      <c r="JWW593" s="163"/>
      <c r="JWX593" s="163"/>
      <c r="JWY593" s="163"/>
      <c r="JWZ593" s="163"/>
      <c r="JXA593" s="163"/>
      <c r="JXB593" s="163"/>
      <c r="JXC593" s="163"/>
      <c r="JXD593" s="163"/>
      <c r="JXE593" s="163"/>
      <c r="JXF593" s="163"/>
      <c r="JXG593" s="163"/>
      <c r="JXH593" s="163"/>
      <c r="JXI593" s="163"/>
      <c r="JXJ593" s="163"/>
      <c r="JXK593" s="163"/>
      <c r="JXL593" s="163"/>
      <c r="JXM593" s="163"/>
      <c r="JXN593" s="163"/>
      <c r="JXO593" s="163"/>
      <c r="JXP593" s="163"/>
      <c r="JXQ593" s="163"/>
      <c r="JXR593" s="163"/>
      <c r="JXS593" s="163"/>
      <c r="JXT593" s="163"/>
      <c r="JXU593" s="163"/>
      <c r="JXV593" s="163"/>
      <c r="JXW593" s="163"/>
      <c r="JXX593" s="163"/>
      <c r="JXY593" s="163"/>
      <c r="JXZ593" s="163"/>
      <c r="JYA593" s="163"/>
      <c r="JYB593" s="163"/>
      <c r="JYC593" s="163"/>
      <c r="JYD593" s="163"/>
      <c r="JYE593" s="163"/>
      <c r="JYF593" s="163"/>
      <c r="JYG593" s="163"/>
      <c r="JYH593" s="163"/>
      <c r="JYI593" s="163"/>
      <c r="JYJ593" s="163"/>
      <c r="JYK593" s="163"/>
      <c r="JYL593" s="163"/>
      <c r="JYM593" s="163"/>
      <c r="JYN593" s="163"/>
      <c r="JYO593" s="163"/>
      <c r="JYP593" s="163"/>
      <c r="JYQ593" s="163"/>
      <c r="JYR593" s="163"/>
      <c r="JYS593" s="163"/>
      <c r="JYT593" s="163"/>
      <c r="JYU593" s="163"/>
      <c r="JYV593" s="163"/>
      <c r="JYW593" s="163"/>
      <c r="JYX593" s="163"/>
      <c r="JYY593" s="163"/>
      <c r="JYZ593" s="163"/>
      <c r="JZA593" s="163"/>
      <c r="JZB593" s="163"/>
      <c r="JZC593" s="163"/>
      <c r="JZD593" s="163"/>
      <c r="JZE593" s="163"/>
      <c r="JZF593" s="163"/>
      <c r="JZG593" s="163"/>
      <c r="JZH593" s="163"/>
      <c r="JZI593" s="163"/>
      <c r="JZJ593" s="163"/>
      <c r="JZK593" s="163"/>
      <c r="JZL593" s="163"/>
      <c r="JZM593" s="163"/>
      <c r="JZN593" s="163"/>
      <c r="JZO593" s="163"/>
      <c r="JZP593" s="163"/>
      <c r="JZQ593" s="163"/>
      <c r="JZR593" s="163"/>
      <c r="JZS593" s="163"/>
      <c r="JZT593" s="163"/>
      <c r="JZU593" s="163"/>
      <c r="JZV593" s="163"/>
      <c r="JZW593" s="163"/>
      <c r="JZX593" s="163"/>
      <c r="JZY593" s="163"/>
      <c r="JZZ593" s="163"/>
      <c r="KAA593" s="163"/>
      <c r="KAB593" s="163"/>
      <c r="KAC593" s="163"/>
      <c r="KAD593" s="163"/>
      <c r="KAE593" s="163"/>
      <c r="KAF593" s="163"/>
      <c r="KAG593" s="163"/>
      <c r="KAH593" s="163"/>
      <c r="KAI593" s="163"/>
      <c r="KAJ593" s="163"/>
      <c r="KAK593" s="163"/>
      <c r="KAL593" s="163"/>
      <c r="KAM593" s="163"/>
      <c r="KAN593" s="163"/>
      <c r="KAO593" s="163"/>
      <c r="KAP593" s="163"/>
      <c r="KAQ593" s="163"/>
      <c r="KAR593" s="163"/>
      <c r="KAS593" s="163"/>
      <c r="KAT593" s="163"/>
      <c r="KAU593" s="163"/>
      <c r="KAV593" s="163"/>
      <c r="KAW593" s="163"/>
      <c r="KAX593" s="163"/>
      <c r="KAY593" s="163"/>
      <c r="KAZ593" s="163"/>
      <c r="KBA593" s="163"/>
      <c r="KBB593" s="163"/>
      <c r="KBC593" s="163"/>
      <c r="KBD593" s="163"/>
      <c r="KBE593" s="163"/>
      <c r="KBF593" s="163"/>
      <c r="KBG593" s="163"/>
      <c r="KBH593" s="163"/>
      <c r="KBI593" s="163"/>
      <c r="KBJ593" s="163"/>
      <c r="KBK593" s="163"/>
      <c r="KBL593" s="163"/>
      <c r="KBM593" s="163"/>
      <c r="KBN593" s="163"/>
      <c r="KBO593" s="163"/>
      <c r="KBP593" s="163"/>
      <c r="KBQ593" s="163"/>
      <c r="KBR593" s="163"/>
      <c r="KBS593" s="163"/>
      <c r="KBT593" s="163"/>
      <c r="KBU593" s="163"/>
      <c r="KBV593" s="163"/>
      <c r="KBW593" s="163"/>
      <c r="KBX593" s="163"/>
      <c r="KBY593" s="163"/>
      <c r="KBZ593" s="163"/>
      <c r="KCA593" s="163"/>
      <c r="KCB593" s="163"/>
      <c r="KCC593" s="163"/>
      <c r="KCD593" s="163"/>
      <c r="KCE593" s="163"/>
      <c r="KCF593" s="163"/>
      <c r="KCG593" s="163"/>
      <c r="KCH593" s="163"/>
      <c r="KCI593" s="163"/>
      <c r="KCJ593" s="163"/>
      <c r="KCK593" s="163"/>
      <c r="KCL593" s="163"/>
      <c r="KCM593" s="163"/>
      <c r="KCN593" s="163"/>
      <c r="KCO593" s="163"/>
      <c r="KCP593" s="163"/>
      <c r="KCQ593" s="163"/>
      <c r="KCR593" s="163"/>
      <c r="KCS593" s="163"/>
      <c r="KCT593" s="163"/>
      <c r="KCU593" s="163"/>
      <c r="KCV593" s="163"/>
      <c r="KCW593" s="163"/>
      <c r="KCX593" s="163"/>
      <c r="KCY593" s="163"/>
      <c r="KCZ593" s="163"/>
      <c r="KDA593" s="163"/>
      <c r="KDB593" s="163"/>
      <c r="KDC593" s="163"/>
      <c r="KDD593" s="163"/>
      <c r="KDE593" s="163"/>
      <c r="KDF593" s="163"/>
      <c r="KDG593" s="163"/>
      <c r="KDH593" s="163"/>
      <c r="KDI593" s="163"/>
      <c r="KDJ593" s="163"/>
      <c r="KDK593" s="163"/>
      <c r="KDL593" s="163"/>
      <c r="KDM593" s="163"/>
      <c r="KDN593" s="163"/>
      <c r="KDO593" s="163"/>
      <c r="KDP593" s="163"/>
      <c r="KDQ593" s="163"/>
      <c r="KDR593" s="163"/>
      <c r="KDS593" s="163"/>
      <c r="KDT593" s="163"/>
      <c r="KDU593" s="163"/>
      <c r="KDV593" s="163"/>
      <c r="KDW593" s="163"/>
      <c r="KDX593" s="163"/>
      <c r="KDY593" s="163"/>
      <c r="KDZ593" s="163"/>
      <c r="KEA593" s="163"/>
      <c r="KEB593" s="163"/>
      <c r="KEC593" s="163"/>
      <c r="KED593" s="163"/>
      <c r="KEE593" s="163"/>
      <c r="KEF593" s="163"/>
      <c r="KEG593" s="163"/>
      <c r="KEH593" s="163"/>
      <c r="KEI593" s="163"/>
      <c r="KEJ593" s="163"/>
      <c r="KEK593" s="163"/>
      <c r="KEL593" s="163"/>
      <c r="KEM593" s="163"/>
      <c r="KEN593" s="163"/>
      <c r="KEO593" s="163"/>
      <c r="KEP593" s="163"/>
      <c r="KEQ593" s="163"/>
      <c r="KER593" s="163"/>
      <c r="KES593" s="163"/>
      <c r="KET593" s="163"/>
      <c r="KEU593" s="163"/>
      <c r="KEV593" s="163"/>
      <c r="KEW593" s="163"/>
      <c r="KEX593" s="163"/>
      <c r="KEY593" s="163"/>
      <c r="KEZ593" s="163"/>
      <c r="KFA593" s="163"/>
      <c r="KFB593" s="163"/>
      <c r="KFC593" s="163"/>
      <c r="KFD593" s="163"/>
      <c r="KFE593" s="163"/>
      <c r="KFF593" s="163"/>
      <c r="KFG593" s="163"/>
      <c r="KFH593" s="163"/>
      <c r="KFI593" s="163"/>
      <c r="KFJ593" s="163"/>
      <c r="KFK593" s="163"/>
      <c r="KFL593" s="163"/>
      <c r="KFM593" s="163"/>
      <c r="KFN593" s="163"/>
      <c r="KFO593" s="163"/>
      <c r="KFP593" s="163"/>
      <c r="KFQ593" s="163"/>
      <c r="KFR593" s="163"/>
      <c r="KFS593" s="163"/>
      <c r="KFT593" s="163"/>
      <c r="KFU593" s="163"/>
      <c r="KFV593" s="163"/>
      <c r="KFW593" s="163"/>
      <c r="KFX593" s="163"/>
      <c r="KFY593" s="163"/>
      <c r="KFZ593" s="163"/>
      <c r="KGA593" s="163"/>
      <c r="KGB593" s="163"/>
      <c r="KGC593" s="163"/>
      <c r="KGD593" s="163"/>
      <c r="KGE593" s="163"/>
      <c r="KGF593" s="163"/>
      <c r="KGG593" s="163"/>
      <c r="KGH593" s="163"/>
      <c r="KGI593" s="163"/>
      <c r="KGJ593" s="163"/>
      <c r="KGK593" s="163"/>
      <c r="KGL593" s="163"/>
      <c r="KGM593" s="163"/>
      <c r="KGN593" s="163"/>
      <c r="KGO593" s="163"/>
      <c r="KGP593" s="163"/>
      <c r="KGQ593" s="163"/>
      <c r="KGR593" s="163"/>
      <c r="KGS593" s="163"/>
      <c r="KGT593" s="163"/>
      <c r="KGU593" s="163"/>
      <c r="KGV593" s="163"/>
      <c r="KGW593" s="163"/>
      <c r="KGX593" s="163"/>
      <c r="KGY593" s="163"/>
      <c r="KGZ593" s="163"/>
      <c r="KHA593" s="163"/>
      <c r="KHB593" s="163"/>
      <c r="KHC593" s="163"/>
      <c r="KHD593" s="163"/>
      <c r="KHE593" s="163"/>
      <c r="KHF593" s="163"/>
      <c r="KHG593" s="163"/>
      <c r="KHH593" s="163"/>
      <c r="KHI593" s="163"/>
      <c r="KHJ593" s="163"/>
      <c r="KHK593" s="163"/>
      <c r="KHL593" s="163"/>
      <c r="KHM593" s="163"/>
      <c r="KHN593" s="163"/>
      <c r="KHO593" s="163"/>
      <c r="KHP593" s="163"/>
      <c r="KHQ593" s="163"/>
      <c r="KHR593" s="163"/>
      <c r="KHS593" s="163"/>
      <c r="KHT593" s="163"/>
      <c r="KHU593" s="163"/>
      <c r="KHV593" s="163"/>
      <c r="KHW593" s="163"/>
      <c r="KHX593" s="163"/>
      <c r="KHY593" s="163"/>
      <c r="KHZ593" s="163"/>
      <c r="KIA593" s="163"/>
      <c r="KIB593" s="163"/>
      <c r="KIC593" s="163"/>
      <c r="KID593" s="163"/>
      <c r="KIE593" s="163"/>
      <c r="KIF593" s="163"/>
      <c r="KIG593" s="163"/>
      <c r="KIH593" s="163"/>
      <c r="KII593" s="163"/>
      <c r="KIJ593" s="163"/>
      <c r="KIK593" s="163"/>
      <c r="KIL593" s="163"/>
      <c r="KIM593" s="163"/>
      <c r="KIN593" s="163"/>
      <c r="KIO593" s="163"/>
      <c r="KIP593" s="163"/>
      <c r="KIQ593" s="163"/>
      <c r="KIR593" s="163"/>
      <c r="KIS593" s="163"/>
      <c r="KIT593" s="163"/>
      <c r="KIU593" s="163"/>
      <c r="KIV593" s="163"/>
      <c r="KIW593" s="163"/>
      <c r="KIX593" s="163"/>
      <c r="KIY593" s="163"/>
      <c r="KIZ593" s="163"/>
      <c r="KJA593" s="163"/>
      <c r="KJB593" s="163"/>
      <c r="KJC593" s="163"/>
      <c r="KJD593" s="163"/>
      <c r="KJE593" s="163"/>
      <c r="KJF593" s="163"/>
      <c r="KJG593" s="163"/>
      <c r="KJH593" s="163"/>
      <c r="KJI593" s="163"/>
      <c r="KJJ593" s="163"/>
      <c r="KJK593" s="163"/>
      <c r="KJL593" s="163"/>
      <c r="KJM593" s="163"/>
      <c r="KJN593" s="163"/>
      <c r="KJO593" s="163"/>
      <c r="KJP593" s="163"/>
      <c r="KJQ593" s="163"/>
      <c r="KJR593" s="163"/>
      <c r="KJS593" s="163"/>
      <c r="KJT593" s="163"/>
      <c r="KJU593" s="163"/>
      <c r="KJV593" s="163"/>
      <c r="KJW593" s="163"/>
      <c r="KJX593" s="163"/>
      <c r="KJY593" s="163"/>
      <c r="KJZ593" s="163"/>
      <c r="KKA593" s="163"/>
      <c r="KKB593" s="163"/>
      <c r="KKC593" s="163"/>
      <c r="KKD593" s="163"/>
      <c r="KKE593" s="163"/>
      <c r="KKF593" s="163"/>
      <c r="KKG593" s="163"/>
      <c r="KKH593" s="163"/>
      <c r="KKI593" s="163"/>
      <c r="KKJ593" s="163"/>
      <c r="KKK593" s="163"/>
      <c r="KKL593" s="163"/>
      <c r="KKM593" s="163"/>
      <c r="KKN593" s="163"/>
      <c r="KKO593" s="163"/>
      <c r="KKP593" s="163"/>
      <c r="KKQ593" s="163"/>
      <c r="KKR593" s="163"/>
      <c r="KKS593" s="163"/>
      <c r="KKT593" s="163"/>
      <c r="KKU593" s="163"/>
      <c r="KKV593" s="163"/>
      <c r="KKW593" s="163"/>
      <c r="KKX593" s="163"/>
      <c r="KKY593" s="163"/>
      <c r="KKZ593" s="163"/>
      <c r="KLA593" s="163"/>
      <c r="KLB593" s="163"/>
      <c r="KLC593" s="163"/>
      <c r="KLD593" s="163"/>
      <c r="KLE593" s="163"/>
      <c r="KLF593" s="163"/>
      <c r="KLG593" s="163"/>
      <c r="KLH593" s="163"/>
      <c r="KLI593" s="163"/>
      <c r="KLJ593" s="163"/>
      <c r="KLK593" s="163"/>
      <c r="KLL593" s="163"/>
      <c r="KLM593" s="163"/>
      <c r="KLN593" s="163"/>
      <c r="KLO593" s="163"/>
      <c r="KLP593" s="163"/>
      <c r="KLQ593" s="163"/>
      <c r="KLR593" s="163"/>
      <c r="KLS593" s="163"/>
      <c r="KLT593" s="163"/>
      <c r="KLU593" s="163"/>
      <c r="KLV593" s="163"/>
      <c r="KLW593" s="163"/>
      <c r="KLX593" s="163"/>
      <c r="KLY593" s="163"/>
      <c r="KLZ593" s="163"/>
      <c r="KMA593" s="163"/>
      <c r="KMB593" s="163"/>
      <c r="KMC593" s="163"/>
      <c r="KMD593" s="163"/>
      <c r="KME593" s="163"/>
      <c r="KMF593" s="163"/>
      <c r="KMG593" s="163"/>
      <c r="KMH593" s="163"/>
      <c r="KMI593" s="163"/>
      <c r="KMJ593" s="163"/>
      <c r="KMK593" s="163"/>
      <c r="KML593" s="163"/>
      <c r="KMM593" s="163"/>
      <c r="KMN593" s="163"/>
      <c r="KMO593" s="163"/>
      <c r="KMP593" s="163"/>
      <c r="KMQ593" s="163"/>
      <c r="KMR593" s="163"/>
      <c r="KMS593" s="163"/>
      <c r="KMT593" s="163"/>
      <c r="KMU593" s="163"/>
      <c r="KMV593" s="163"/>
      <c r="KMW593" s="163"/>
      <c r="KMX593" s="163"/>
      <c r="KMY593" s="163"/>
      <c r="KMZ593" s="163"/>
      <c r="KNA593" s="163"/>
      <c r="KNB593" s="163"/>
      <c r="KNC593" s="163"/>
      <c r="KND593" s="163"/>
      <c r="KNE593" s="163"/>
      <c r="KNF593" s="163"/>
      <c r="KNG593" s="163"/>
      <c r="KNH593" s="163"/>
      <c r="KNI593" s="163"/>
      <c r="KNJ593" s="163"/>
      <c r="KNK593" s="163"/>
      <c r="KNL593" s="163"/>
      <c r="KNM593" s="163"/>
      <c r="KNN593" s="163"/>
      <c r="KNO593" s="163"/>
      <c r="KNP593" s="163"/>
      <c r="KNQ593" s="163"/>
      <c r="KNR593" s="163"/>
      <c r="KNS593" s="163"/>
      <c r="KNT593" s="163"/>
      <c r="KNU593" s="163"/>
      <c r="KNV593" s="163"/>
      <c r="KNW593" s="163"/>
      <c r="KNX593" s="163"/>
      <c r="KNY593" s="163"/>
      <c r="KNZ593" s="163"/>
      <c r="KOA593" s="163"/>
      <c r="KOB593" s="163"/>
      <c r="KOC593" s="163"/>
      <c r="KOD593" s="163"/>
      <c r="KOE593" s="163"/>
      <c r="KOF593" s="163"/>
      <c r="KOG593" s="163"/>
      <c r="KOH593" s="163"/>
      <c r="KOI593" s="163"/>
      <c r="KOJ593" s="163"/>
      <c r="KOK593" s="163"/>
      <c r="KOL593" s="163"/>
      <c r="KOM593" s="163"/>
      <c r="KON593" s="163"/>
      <c r="KOO593" s="163"/>
      <c r="KOP593" s="163"/>
      <c r="KOQ593" s="163"/>
      <c r="KOR593" s="163"/>
      <c r="KOS593" s="163"/>
      <c r="KOT593" s="163"/>
      <c r="KOU593" s="163"/>
      <c r="KOV593" s="163"/>
      <c r="KOW593" s="163"/>
      <c r="KOX593" s="163"/>
      <c r="KOY593" s="163"/>
      <c r="KOZ593" s="163"/>
      <c r="KPA593" s="163"/>
      <c r="KPB593" s="163"/>
      <c r="KPC593" s="163"/>
      <c r="KPD593" s="163"/>
      <c r="KPE593" s="163"/>
      <c r="KPF593" s="163"/>
      <c r="KPG593" s="163"/>
      <c r="KPH593" s="163"/>
      <c r="KPI593" s="163"/>
      <c r="KPJ593" s="163"/>
      <c r="KPK593" s="163"/>
      <c r="KPL593" s="163"/>
      <c r="KPM593" s="163"/>
      <c r="KPN593" s="163"/>
      <c r="KPO593" s="163"/>
      <c r="KPP593" s="163"/>
      <c r="KPQ593" s="163"/>
      <c r="KPR593" s="163"/>
      <c r="KPS593" s="163"/>
      <c r="KPT593" s="163"/>
      <c r="KPU593" s="163"/>
      <c r="KPV593" s="163"/>
      <c r="KPW593" s="163"/>
      <c r="KPX593" s="163"/>
      <c r="KPY593" s="163"/>
      <c r="KPZ593" s="163"/>
      <c r="KQA593" s="163"/>
      <c r="KQB593" s="163"/>
      <c r="KQC593" s="163"/>
      <c r="KQD593" s="163"/>
      <c r="KQE593" s="163"/>
      <c r="KQF593" s="163"/>
      <c r="KQG593" s="163"/>
      <c r="KQH593" s="163"/>
      <c r="KQI593" s="163"/>
      <c r="KQJ593" s="163"/>
      <c r="KQK593" s="163"/>
      <c r="KQL593" s="163"/>
      <c r="KQM593" s="163"/>
      <c r="KQN593" s="163"/>
      <c r="KQO593" s="163"/>
      <c r="KQP593" s="163"/>
      <c r="KQQ593" s="163"/>
      <c r="KQR593" s="163"/>
      <c r="KQS593" s="163"/>
      <c r="KQT593" s="163"/>
      <c r="KQU593" s="163"/>
      <c r="KQV593" s="163"/>
      <c r="KQW593" s="163"/>
      <c r="KQX593" s="163"/>
      <c r="KQY593" s="163"/>
      <c r="KQZ593" s="163"/>
      <c r="KRA593" s="163"/>
      <c r="KRB593" s="163"/>
      <c r="KRC593" s="163"/>
      <c r="KRD593" s="163"/>
      <c r="KRE593" s="163"/>
      <c r="KRF593" s="163"/>
      <c r="KRG593" s="163"/>
      <c r="KRH593" s="163"/>
      <c r="KRI593" s="163"/>
      <c r="KRJ593" s="163"/>
      <c r="KRK593" s="163"/>
      <c r="KRL593" s="163"/>
      <c r="KRM593" s="163"/>
      <c r="KRN593" s="163"/>
      <c r="KRO593" s="163"/>
      <c r="KRP593" s="163"/>
      <c r="KRQ593" s="163"/>
      <c r="KRR593" s="163"/>
      <c r="KRS593" s="163"/>
      <c r="KRT593" s="163"/>
      <c r="KRU593" s="163"/>
      <c r="KRV593" s="163"/>
      <c r="KRW593" s="163"/>
      <c r="KRX593" s="163"/>
      <c r="KRY593" s="163"/>
      <c r="KRZ593" s="163"/>
      <c r="KSA593" s="163"/>
      <c r="KSB593" s="163"/>
      <c r="KSC593" s="163"/>
      <c r="KSD593" s="163"/>
      <c r="KSE593" s="163"/>
      <c r="KSF593" s="163"/>
      <c r="KSG593" s="163"/>
      <c r="KSH593" s="163"/>
      <c r="KSI593" s="163"/>
      <c r="KSJ593" s="163"/>
      <c r="KSK593" s="163"/>
      <c r="KSL593" s="163"/>
      <c r="KSM593" s="163"/>
      <c r="KSN593" s="163"/>
      <c r="KSO593" s="163"/>
      <c r="KSP593" s="163"/>
      <c r="KSQ593" s="163"/>
      <c r="KSR593" s="163"/>
      <c r="KSS593" s="163"/>
      <c r="KST593" s="163"/>
      <c r="KSU593" s="163"/>
      <c r="KSV593" s="163"/>
      <c r="KSW593" s="163"/>
      <c r="KSX593" s="163"/>
      <c r="KSY593" s="163"/>
      <c r="KSZ593" s="163"/>
      <c r="KTA593" s="163"/>
      <c r="KTB593" s="163"/>
      <c r="KTC593" s="163"/>
      <c r="KTD593" s="163"/>
      <c r="KTE593" s="163"/>
      <c r="KTF593" s="163"/>
      <c r="KTG593" s="163"/>
      <c r="KTH593" s="163"/>
      <c r="KTI593" s="163"/>
      <c r="KTJ593" s="163"/>
      <c r="KTK593" s="163"/>
      <c r="KTL593" s="163"/>
      <c r="KTM593" s="163"/>
      <c r="KTN593" s="163"/>
      <c r="KTO593" s="163"/>
      <c r="KTP593" s="163"/>
      <c r="KTQ593" s="163"/>
      <c r="KTR593" s="163"/>
      <c r="KTS593" s="163"/>
      <c r="KTT593" s="163"/>
      <c r="KTU593" s="163"/>
      <c r="KTV593" s="163"/>
      <c r="KTW593" s="163"/>
      <c r="KTX593" s="163"/>
      <c r="KTY593" s="163"/>
      <c r="KTZ593" s="163"/>
      <c r="KUA593" s="163"/>
      <c r="KUB593" s="163"/>
      <c r="KUC593" s="163"/>
      <c r="KUD593" s="163"/>
      <c r="KUE593" s="163"/>
      <c r="KUF593" s="163"/>
      <c r="KUG593" s="163"/>
      <c r="KUH593" s="163"/>
      <c r="KUI593" s="163"/>
      <c r="KUJ593" s="163"/>
      <c r="KUK593" s="163"/>
      <c r="KUL593" s="163"/>
      <c r="KUM593" s="163"/>
      <c r="KUN593" s="163"/>
      <c r="KUO593" s="163"/>
      <c r="KUP593" s="163"/>
      <c r="KUQ593" s="163"/>
      <c r="KUR593" s="163"/>
      <c r="KUS593" s="163"/>
      <c r="KUT593" s="163"/>
      <c r="KUU593" s="163"/>
      <c r="KUV593" s="163"/>
      <c r="KUW593" s="163"/>
      <c r="KUX593" s="163"/>
      <c r="KUY593" s="163"/>
      <c r="KUZ593" s="163"/>
      <c r="KVA593" s="163"/>
      <c r="KVB593" s="163"/>
      <c r="KVC593" s="163"/>
      <c r="KVD593" s="163"/>
      <c r="KVE593" s="163"/>
      <c r="KVF593" s="163"/>
      <c r="KVG593" s="163"/>
      <c r="KVH593" s="163"/>
      <c r="KVI593" s="163"/>
      <c r="KVJ593" s="163"/>
      <c r="KVK593" s="163"/>
      <c r="KVL593" s="163"/>
      <c r="KVM593" s="163"/>
      <c r="KVN593" s="163"/>
      <c r="KVO593" s="163"/>
      <c r="KVP593" s="163"/>
      <c r="KVQ593" s="163"/>
      <c r="KVR593" s="163"/>
      <c r="KVS593" s="163"/>
      <c r="KVT593" s="163"/>
      <c r="KVU593" s="163"/>
      <c r="KVV593" s="163"/>
      <c r="KVW593" s="163"/>
      <c r="KVX593" s="163"/>
      <c r="KVY593" s="163"/>
      <c r="KVZ593" s="163"/>
      <c r="KWA593" s="163"/>
      <c r="KWB593" s="163"/>
      <c r="KWC593" s="163"/>
      <c r="KWD593" s="163"/>
      <c r="KWE593" s="163"/>
      <c r="KWF593" s="163"/>
      <c r="KWG593" s="163"/>
      <c r="KWH593" s="163"/>
      <c r="KWI593" s="163"/>
      <c r="KWJ593" s="163"/>
      <c r="KWK593" s="163"/>
      <c r="KWL593" s="163"/>
      <c r="KWM593" s="163"/>
      <c r="KWN593" s="163"/>
      <c r="KWO593" s="163"/>
      <c r="KWP593" s="163"/>
      <c r="KWQ593" s="163"/>
      <c r="KWR593" s="163"/>
      <c r="KWS593" s="163"/>
      <c r="KWT593" s="163"/>
      <c r="KWU593" s="163"/>
      <c r="KWV593" s="163"/>
      <c r="KWW593" s="163"/>
      <c r="KWX593" s="163"/>
      <c r="KWY593" s="163"/>
      <c r="KWZ593" s="163"/>
      <c r="KXA593" s="163"/>
      <c r="KXB593" s="163"/>
      <c r="KXC593" s="163"/>
      <c r="KXD593" s="163"/>
      <c r="KXE593" s="163"/>
      <c r="KXF593" s="163"/>
      <c r="KXG593" s="163"/>
      <c r="KXH593" s="163"/>
      <c r="KXI593" s="163"/>
      <c r="KXJ593" s="163"/>
      <c r="KXK593" s="163"/>
      <c r="KXL593" s="163"/>
      <c r="KXM593" s="163"/>
      <c r="KXN593" s="163"/>
      <c r="KXO593" s="163"/>
      <c r="KXP593" s="163"/>
      <c r="KXQ593" s="163"/>
      <c r="KXR593" s="163"/>
      <c r="KXS593" s="163"/>
      <c r="KXT593" s="163"/>
      <c r="KXU593" s="163"/>
      <c r="KXV593" s="163"/>
      <c r="KXW593" s="163"/>
      <c r="KXX593" s="163"/>
      <c r="KXY593" s="163"/>
      <c r="KXZ593" s="163"/>
      <c r="KYA593" s="163"/>
      <c r="KYB593" s="163"/>
      <c r="KYC593" s="163"/>
      <c r="KYD593" s="163"/>
      <c r="KYE593" s="163"/>
      <c r="KYF593" s="163"/>
      <c r="KYG593" s="163"/>
      <c r="KYH593" s="163"/>
      <c r="KYI593" s="163"/>
      <c r="KYJ593" s="163"/>
      <c r="KYK593" s="163"/>
      <c r="KYL593" s="163"/>
      <c r="KYM593" s="163"/>
      <c r="KYN593" s="163"/>
      <c r="KYO593" s="163"/>
      <c r="KYP593" s="163"/>
      <c r="KYQ593" s="163"/>
      <c r="KYR593" s="163"/>
      <c r="KYS593" s="163"/>
      <c r="KYT593" s="163"/>
      <c r="KYU593" s="163"/>
      <c r="KYV593" s="163"/>
      <c r="KYW593" s="163"/>
      <c r="KYX593" s="163"/>
      <c r="KYY593" s="163"/>
      <c r="KYZ593" s="163"/>
      <c r="KZA593" s="163"/>
      <c r="KZB593" s="163"/>
      <c r="KZC593" s="163"/>
      <c r="KZD593" s="163"/>
      <c r="KZE593" s="163"/>
      <c r="KZF593" s="163"/>
      <c r="KZG593" s="163"/>
      <c r="KZH593" s="163"/>
      <c r="KZI593" s="163"/>
      <c r="KZJ593" s="163"/>
      <c r="KZK593" s="163"/>
      <c r="KZL593" s="163"/>
      <c r="KZM593" s="163"/>
      <c r="KZN593" s="163"/>
      <c r="KZO593" s="163"/>
      <c r="KZP593" s="163"/>
      <c r="KZQ593" s="163"/>
      <c r="KZR593" s="163"/>
      <c r="KZS593" s="163"/>
      <c r="KZT593" s="163"/>
      <c r="KZU593" s="163"/>
      <c r="KZV593" s="163"/>
      <c r="KZW593" s="163"/>
      <c r="KZX593" s="163"/>
      <c r="KZY593" s="163"/>
      <c r="KZZ593" s="163"/>
      <c r="LAA593" s="163"/>
      <c r="LAB593" s="163"/>
      <c r="LAC593" s="163"/>
      <c r="LAD593" s="163"/>
      <c r="LAE593" s="163"/>
      <c r="LAF593" s="163"/>
      <c r="LAG593" s="163"/>
      <c r="LAH593" s="163"/>
      <c r="LAI593" s="163"/>
      <c r="LAJ593" s="163"/>
      <c r="LAK593" s="163"/>
      <c r="LAL593" s="163"/>
      <c r="LAM593" s="163"/>
      <c r="LAN593" s="163"/>
      <c r="LAO593" s="163"/>
      <c r="LAP593" s="163"/>
      <c r="LAQ593" s="163"/>
      <c r="LAR593" s="163"/>
      <c r="LAS593" s="163"/>
      <c r="LAT593" s="163"/>
      <c r="LAU593" s="163"/>
      <c r="LAV593" s="163"/>
      <c r="LAW593" s="163"/>
      <c r="LAX593" s="163"/>
      <c r="LAY593" s="163"/>
      <c r="LAZ593" s="163"/>
      <c r="LBA593" s="163"/>
      <c r="LBB593" s="163"/>
      <c r="LBC593" s="163"/>
      <c r="LBD593" s="163"/>
      <c r="LBE593" s="163"/>
      <c r="LBF593" s="163"/>
      <c r="LBG593" s="163"/>
      <c r="LBH593" s="163"/>
      <c r="LBI593" s="163"/>
      <c r="LBJ593" s="163"/>
      <c r="LBK593" s="163"/>
      <c r="LBL593" s="163"/>
      <c r="LBM593" s="163"/>
      <c r="LBN593" s="163"/>
      <c r="LBO593" s="163"/>
      <c r="LBP593" s="163"/>
      <c r="LBQ593" s="163"/>
      <c r="LBR593" s="163"/>
      <c r="LBS593" s="163"/>
      <c r="LBT593" s="163"/>
      <c r="LBU593" s="163"/>
      <c r="LBV593" s="163"/>
      <c r="LBW593" s="163"/>
      <c r="LBX593" s="163"/>
      <c r="LBY593" s="163"/>
      <c r="LBZ593" s="163"/>
      <c r="LCA593" s="163"/>
      <c r="LCB593" s="163"/>
      <c r="LCC593" s="163"/>
      <c r="LCD593" s="163"/>
      <c r="LCE593" s="163"/>
      <c r="LCF593" s="163"/>
      <c r="LCG593" s="163"/>
      <c r="LCH593" s="163"/>
      <c r="LCI593" s="163"/>
      <c r="LCJ593" s="163"/>
      <c r="LCK593" s="163"/>
      <c r="LCL593" s="163"/>
      <c r="LCM593" s="163"/>
      <c r="LCN593" s="163"/>
      <c r="LCO593" s="163"/>
      <c r="LCP593" s="163"/>
      <c r="LCQ593" s="163"/>
      <c r="LCR593" s="163"/>
      <c r="LCS593" s="163"/>
      <c r="LCT593" s="163"/>
      <c r="LCU593" s="163"/>
      <c r="LCV593" s="163"/>
      <c r="LCW593" s="163"/>
      <c r="LCX593" s="163"/>
      <c r="LCY593" s="163"/>
      <c r="LCZ593" s="163"/>
      <c r="LDA593" s="163"/>
      <c r="LDB593" s="163"/>
      <c r="LDC593" s="163"/>
      <c r="LDD593" s="163"/>
      <c r="LDE593" s="163"/>
      <c r="LDF593" s="163"/>
      <c r="LDG593" s="163"/>
      <c r="LDH593" s="163"/>
      <c r="LDI593" s="163"/>
      <c r="LDJ593" s="163"/>
      <c r="LDK593" s="163"/>
      <c r="LDL593" s="163"/>
      <c r="LDM593" s="163"/>
      <c r="LDN593" s="163"/>
      <c r="LDO593" s="163"/>
      <c r="LDP593" s="163"/>
      <c r="LDQ593" s="163"/>
      <c r="LDR593" s="163"/>
      <c r="LDS593" s="163"/>
      <c r="LDT593" s="163"/>
      <c r="LDU593" s="163"/>
      <c r="LDV593" s="163"/>
      <c r="LDW593" s="163"/>
      <c r="LDX593" s="163"/>
      <c r="LDY593" s="163"/>
      <c r="LDZ593" s="163"/>
      <c r="LEA593" s="163"/>
      <c r="LEB593" s="163"/>
      <c r="LEC593" s="163"/>
      <c r="LED593" s="163"/>
      <c r="LEE593" s="163"/>
      <c r="LEF593" s="163"/>
      <c r="LEG593" s="163"/>
      <c r="LEH593" s="163"/>
      <c r="LEI593" s="163"/>
      <c r="LEJ593" s="163"/>
      <c r="LEK593" s="163"/>
      <c r="LEL593" s="163"/>
      <c r="LEM593" s="163"/>
      <c r="LEN593" s="163"/>
      <c r="LEO593" s="163"/>
      <c r="LEP593" s="163"/>
      <c r="LEQ593" s="163"/>
      <c r="LER593" s="163"/>
      <c r="LES593" s="163"/>
      <c r="LET593" s="163"/>
      <c r="LEU593" s="163"/>
      <c r="LEV593" s="163"/>
      <c r="LEW593" s="163"/>
      <c r="LEX593" s="163"/>
      <c r="LEY593" s="163"/>
      <c r="LEZ593" s="163"/>
      <c r="LFA593" s="163"/>
      <c r="LFB593" s="163"/>
      <c r="LFC593" s="163"/>
      <c r="LFD593" s="163"/>
      <c r="LFE593" s="163"/>
      <c r="LFF593" s="163"/>
      <c r="LFG593" s="163"/>
      <c r="LFH593" s="163"/>
      <c r="LFI593" s="163"/>
      <c r="LFJ593" s="163"/>
      <c r="LFK593" s="163"/>
      <c r="LFL593" s="163"/>
      <c r="LFM593" s="163"/>
      <c r="LFN593" s="163"/>
      <c r="LFO593" s="163"/>
      <c r="LFP593" s="163"/>
      <c r="LFQ593" s="163"/>
      <c r="LFR593" s="163"/>
      <c r="LFS593" s="163"/>
      <c r="LFT593" s="163"/>
      <c r="LFU593" s="163"/>
      <c r="LFV593" s="163"/>
      <c r="LFW593" s="163"/>
      <c r="LFX593" s="163"/>
      <c r="LFY593" s="163"/>
      <c r="LFZ593" s="163"/>
      <c r="LGA593" s="163"/>
      <c r="LGB593" s="163"/>
      <c r="LGC593" s="163"/>
      <c r="LGD593" s="163"/>
      <c r="LGE593" s="163"/>
      <c r="LGF593" s="163"/>
      <c r="LGG593" s="163"/>
      <c r="LGH593" s="163"/>
      <c r="LGI593" s="163"/>
      <c r="LGJ593" s="163"/>
      <c r="LGK593" s="163"/>
      <c r="LGL593" s="163"/>
      <c r="LGM593" s="163"/>
      <c r="LGN593" s="163"/>
      <c r="LGO593" s="163"/>
      <c r="LGP593" s="163"/>
      <c r="LGQ593" s="163"/>
      <c r="LGR593" s="163"/>
      <c r="LGS593" s="163"/>
      <c r="LGT593" s="163"/>
      <c r="LGU593" s="163"/>
      <c r="LGV593" s="163"/>
      <c r="LGW593" s="163"/>
      <c r="LGX593" s="163"/>
      <c r="LGY593" s="163"/>
      <c r="LGZ593" s="163"/>
      <c r="LHA593" s="163"/>
      <c r="LHB593" s="163"/>
      <c r="LHC593" s="163"/>
      <c r="LHD593" s="163"/>
      <c r="LHE593" s="163"/>
      <c r="LHF593" s="163"/>
      <c r="LHG593" s="163"/>
      <c r="LHH593" s="163"/>
      <c r="LHI593" s="163"/>
      <c r="LHJ593" s="163"/>
      <c r="LHK593" s="163"/>
      <c r="LHL593" s="163"/>
      <c r="LHM593" s="163"/>
      <c r="LHN593" s="163"/>
      <c r="LHO593" s="163"/>
      <c r="LHP593" s="163"/>
      <c r="LHQ593" s="163"/>
      <c r="LHR593" s="163"/>
      <c r="LHS593" s="163"/>
      <c r="LHT593" s="163"/>
      <c r="LHU593" s="163"/>
      <c r="LHV593" s="163"/>
      <c r="LHW593" s="163"/>
      <c r="LHX593" s="163"/>
      <c r="LHY593" s="163"/>
      <c r="LHZ593" s="163"/>
      <c r="LIA593" s="163"/>
      <c r="LIB593" s="163"/>
      <c r="LIC593" s="163"/>
      <c r="LID593" s="163"/>
      <c r="LIE593" s="163"/>
      <c r="LIF593" s="163"/>
      <c r="LIG593" s="163"/>
      <c r="LIH593" s="163"/>
      <c r="LII593" s="163"/>
      <c r="LIJ593" s="163"/>
      <c r="LIK593" s="163"/>
      <c r="LIL593" s="163"/>
      <c r="LIM593" s="163"/>
      <c r="LIN593" s="163"/>
      <c r="LIO593" s="163"/>
      <c r="LIP593" s="163"/>
      <c r="LIQ593" s="163"/>
      <c r="LIR593" s="163"/>
      <c r="LIS593" s="163"/>
      <c r="LIT593" s="163"/>
      <c r="LIU593" s="163"/>
      <c r="LIV593" s="163"/>
      <c r="LIW593" s="163"/>
      <c r="LIX593" s="163"/>
      <c r="LIY593" s="163"/>
      <c r="LIZ593" s="163"/>
      <c r="LJA593" s="163"/>
      <c r="LJB593" s="163"/>
      <c r="LJC593" s="163"/>
      <c r="LJD593" s="163"/>
      <c r="LJE593" s="163"/>
      <c r="LJF593" s="163"/>
      <c r="LJG593" s="163"/>
      <c r="LJH593" s="163"/>
      <c r="LJI593" s="163"/>
      <c r="LJJ593" s="163"/>
      <c r="LJK593" s="163"/>
      <c r="LJL593" s="163"/>
      <c r="LJM593" s="163"/>
      <c r="LJN593" s="163"/>
      <c r="LJO593" s="163"/>
      <c r="LJP593" s="163"/>
      <c r="LJQ593" s="163"/>
      <c r="LJR593" s="163"/>
      <c r="LJS593" s="163"/>
      <c r="LJT593" s="163"/>
      <c r="LJU593" s="163"/>
      <c r="LJV593" s="163"/>
      <c r="LJW593" s="163"/>
      <c r="LJX593" s="163"/>
      <c r="LJY593" s="163"/>
      <c r="LJZ593" s="163"/>
      <c r="LKA593" s="163"/>
      <c r="LKB593" s="163"/>
      <c r="LKC593" s="163"/>
      <c r="LKD593" s="163"/>
      <c r="LKE593" s="163"/>
      <c r="LKF593" s="163"/>
      <c r="LKG593" s="163"/>
      <c r="LKH593" s="163"/>
      <c r="LKI593" s="163"/>
      <c r="LKJ593" s="163"/>
      <c r="LKK593" s="163"/>
      <c r="LKL593" s="163"/>
      <c r="LKM593" s="163"/>
      <c r="LKN593" s="163"/>
      <c r="LKO593" s="163"/>
      <c r="LKP593" s="163"/>
      <c r="LKQ593" s="163"/>
      <c r="LKR593" s="163"/>
      <c r="LKS593" s="163"/>
      <c r="LKT593" s="163"/>
      <c r="LKU593" s="163"/>
      <c r="LKV593" s="163"/>
      <c r="LKW593" s="163"/>
      <c r="LKX593" s="163"/>
      <c r="LKY593" s="163"/>
      <c r="LKZ593" s="163"/>
      <c r="LLA593" s="163"/>
      <c r="LLB593" s="163"/>
      <c r="LLC593" s="163"/>
      <c r="LLD593" s="163"/>
      <c r="LLE593" s="163"/>
      <c r="LLF593" s="163"/>
      <c r="LLG593" s="163"/>
      <c r="LLH593" s="163"/>
      <c r="LLI593" s="163"/>
      <c r="LLJ593" s="163"/>
      <c r="LLK593" s="163"/>
      <c r="LLL593" s="163"/>
      <c r="LLM593" s="163"/>
      <c r="LLN593" s="163"/>
      <c r="LLO593" s="163"/>
      <c r="LLP593" s="163"/>
      <c r="LLQ593" s="163"/>
      <c r="LLR593" s="163"/>
      <c r="LLS593" s="163"/>
      <c r="LLT593" s="163"/>
      <c r="LLU593" s="163"/>
      <c r="LLV593" s="163"/>
      <c r="LLW593" s="163"/>
      <c r="LLX593" s="163"/>
      <c r="LLY593" s="163"/>
      <c r="LLZ593" s="163"/>
      <c r="LMA593" s="163"/>
      <c r="LMB593" s="163"/>
      <c r="LMC593" s="163"/>
      <c r="LMD593" s="163"/>
      <c r="LME593" s="163"/>
      <c r="LMF593" s="163"/>
      <c r="LMG593" s="163"/>
      <c r="LMH593" s="163"/>
      <c r="LMI593" s="163"/>
      <c r="LMJ593" s="163"/>
      <c r="LMK593" s="163"/>
      <c r="LML593" s="163"/>
      <c r="LMM593" s="163"/>
      <c r="LMN593" s="163"/>
      <c r="LMO593" s="163"/>
      <c r="LMP593" s="163"/>
      <c r="LMQ593" s="163"/>
      <c r="LMR593" s="163"/>
      <c r="LMS593" s="163"/>
      <c r="LMT593" s="163"/>
      <c r="LMU593" s="163"/>
      <c r="LMV593" s="163"/>
      <c r="LMW593" s="163"/>
      <c r="LMX593" s="163"/>
      <c r="LMY593" s="163"/>
      <c r="LMZ593" s="163"/>
      <c r="LNA593" s="163"/>
      <c r="LNB593" s="163"/>
      <c r="LNC593" s="163"/>
      <c r="LND593" s="163"/>
      <c r="LNE593" s="163"/>
      <c r="LNF593" s="163"/>
      <c r="LNG593" s="163"/>
      <c r="LNH593" s="163"/>
      <c r="LNI593" s="163"/>
      <c r="LNJ593" s="163"/>
      <c r="LNK593" s="163"/>
      <c r="LNL593" s="163"/>
      <c r="LNM593" s="163"/>
      <c r="LNN593" s="163"/>
      <c r="LNO593" s="163"/>
      <c r="LNP593" s="163"/>
      <c r="LNQ593" s="163"/>
      <c r="LNR593" s="163"/>
      <c r="LNS593" s="163"/>
      <c r="LNT593" s="163"/>
      <c r="LNU593" s="163"/>
      <c r="LNV593" s="163"/>
      <c r="LNW593" s="163"/>
      <c r="LNX593" s="163"/>
      <c r="LNY593" s="163"/>
      <c r="LNZ593" s="163"/>
      <c r="LOA593" s="163"/>
      <c r="LOB593" s="163"/>
      <c r="LOC593" s="163"/>
      <c r="LOD593" s="163"/>
      <c r="LOE593" s="163"/>
      <c r="LOF593" s="163"/>
      <c r="LOG593" s="163"/>
      <c r="LOH593" s="163"/>
      <c r="LOI593" s="163"/>
      <c r="LOJ593" s="163"/>
      <c r="LOK593" s="163"/>
      <c r="LOL593" s="163"/>
      <c r="LOM593" s="163"/>
      <c r="LON593" s="163"/>
      <c r="LOO593" s="163"/>
      <c r="LOP593" s="163"/>
      <c r="LOQ593" s="163"/>
      <c r="LOR593" s="163"/>
      <c r="LOS593" s="163"/>
      <c r="LOT593" s="163"/>
      <c r="LOU593" s="163"/>
      <c r="LOV593" s="163"/>
      <c r="LOW593" s="163"/>
      <c r="LOX593" s="163"/>
      <c r="LOY593" s="163"/>
      <c r="LOZ593" s="163"/>
      <c r="LPA593" s="163"/>
      <c r="LPB593" s="163"/>
      <c r="LPC593" s="163"/>
      <c r="LPD593" s="163"/>
      <c r="LPE593" s="163"/>
      <c r="LPF593" s="163"/>
      <c r="LPG593" s="163"/>
      <c r="LPH593" s="163"/>
      <c r="LPI593" s="163"/>
      <c r="LPJ593" s="163"/>
      <c r="LPK593" s="163"/>
      <c r="LPL593" s="163"/>
      <c r="LPM593" s="163"/>
      <c r="LPN593" s="163"/>
      <c r="LPO593" s="163"/>
      <c r="LPP593" s="163"/>
      <c r="LPQ593" s="163"/>
      <c r="LPR593" s="163"/>
      <c r="LPS593" s="163"/>
      <c r="LPT593" s="163"/>
      <c r="LPU593" s="163"/>
      <c r="LPV593" s="163"/>
      <c r="LPW593" s="163"/>
      <c r="LPX593" s="163"/>
      <c r="LPY593" s="163"/>
      <c r="LPZ593" s="163"/>
      <c r="LQA593" s="163"/>
      <c r="LQB593" s="163"/>
      <c r="LQC593" s="163"/>
      <c r="LQD593" s="163"/>
      <c r="LQE593" s="163"/>
      <c r="LQF593" s="163"/>
      <c r="LQG593" s="163"/>
      <c r="LQH593" s="163"/>
      <c r="LQI593" s="163"/>
      <c r="LQJ593" s="163"/>
      <c r="LQK593" s="163"/>
      <c r="LQL593" s="163"/>
      <c r="LQM593" s="163"/>
      <c r="LQN593" s="163"/>
      <c r="LQO593" s="163"/>
      <c r="LQP593" s="163"/>
      <c r="LQQ593" s="163"/>
      <c r="LQR593" s="163"/>
      <c r="LQS593" s="163"/>
      <c r="LQT593" s="163"/>
      <c r="LQU593" s="163"/>
      <c r="LQV593" s="163"/>
      <c r="LQW593" s="163"/>
      <c r="LQX593" s="163"/>
      <c r="LQY593" s="163"/>
      <c r="LQZ593" s="163"/>
      <c r="LRA593" s="163"/>
      <c r="LRB593" s="163"/>
      <c r="LRC593" s="163"/>
      <c r="LRD593" s="163"/>
      <c r="LRE593" s="163"/>
      <c r="LRF593" s="163"/>
      <c r="LRG593" s="163"/>
      <c r="LRH593" s="163"/>
      <c r="LRI593" s="163"/>
      <c r="LRJ593" s="163"/>
      <c r="LRK593" s="163"/>
      <c r="LRL593" s="163"/>
      <c r="LRM593" s="163"/>
      <c r="LRN593" s="163"/>
      <c r="LRO593" s="163"/>
      <c r="LRP593" s="163"/>
      <c r="LRQ593" s="163"/>
      <c r="LRR593" s="163"/>
      <c r="LRS593" s="163"/>
      <c r="LRT593" s="163"/>
      <c r="LRU593" s="163"/>
      <c r="LRV593" s="163"/>
      <c r="LRW593" s="163"/>
      <c r="LRX593" s="163"/>
      <c r="LRY593" s="163"/>
      <c r="LRZ593" s="163"/>
      <c r="LSA593" s="163"/>
      <c r="LSB593" s="163"/>
      <c r="LSC593" s="163"/>
      <c r="LSD593" s="163"/>
      <c r="LSE593" s="163"/>
      <c r="LSF593" s="163"/>
      <c r="LSG593" s="163"/>
      <c r="LSH593" s="163"/>
      <c r="LSI593" s="163"/>
      <c r="LSJ593" s="163"/>
      <c r="LSK593" s="163"/>
      <c r="LSL593" s="163"/>
      <c r="LSM593" s="163"/>
      <c r="LSN593" s="163"/>
      <c r="LSO593" s="163"/>
      <c r="LSP593" s="163"/>
      <c r="LSQ593" s="163"/>
      <c r="LSR593" s="163"/>
      <c r="LSS593" s="163"/>
      <c r="LST593" s="163"/>
      <c r="LSU593" s="163"/>
      <c r="LSV593" s="163"/>
      <c r="LSW593" s="163"/>
      <c r="LSX593" s="163"/>
      <c r="LSY593" s="163"/>
      <c r="LSZ593" s="163"/>
      <c r="LTA593" s="163"/>
      <c r="LTB593" s="163"/>
      <c r="LTC593" s="163"/>
      <c r="LTD593" s="163"/>
      <c r="LTE593" s="163"/>
      <c r="LTF593" s="163"/>
      <c r="LTG593" s="163"/>
      <c r="LTH593" s="163"/>
      <c r="LTI593" s="163"/>
      <c r="LTJ593" s="163"/>
      <c r="LTK593" s="163"/>
      <c r="LTL593" s="163"/>
      <c r="LTM593" s="163"/>
      <c r="LTN593" s="163"/>
      <c r="LTO593" s="163"/>
      <c r="LTP593" s="163"/>
      <c r="LTQ593" s="163"/>
      <c r="LTR593" s="163"/>
      <c r="LTS593" s="163"/>
      <c r="LTT593" s="163"/>
      <c r="LTU593" s="163"/>
      <c r="LTV593" s="163"/>
      <c r="LTW593" s="163"/>
      <c r="LTX593" s="163"/>
      <c r="LTY593" s="163"/>
      <c r="LTZ593" s="163"/>
      <c r="LUA593" s="163"/>
      <c r="LUB593" s="163"/>
      <c r="LUC593" s="163"/>
      <c r="LUD593" s="163"/>
      <c r="LUE593" s="163"/>
      <c r="LUF593" s="163"/>
      <c r="LUG593" s="163"/>
      <c r="LUH593" s="163"/>
      <c r="LUI593" s="163"/>
      <c r="LUJ593" s="163"/>
      <c r="LUK593" s="163"/>
      <c r="LUL593" s="163"/>
      <c r="LUM593" s="163"/>
      <c r="LUN593" s="163"/>
      <c r="LUO593" s="163"/>
      <c r="LUP593" s="163"/>
      <c r="LUQ593" s="163"/>
      <c r="LUR593" s="163"/>
      <c r="LUS593" s="163"/>
      <c r="LUT593" s="163"/>
      <c r="LUU593" s="163"/>
      <c r="LUV593" s="163"/>
      <c r="LUW593" s="163"/>
      <c r="LUX593" s="163"/>
      <c r="LUY593" s="163"/>
      <c r="LUZ593" s="163"/>
      <c r="LVA593" s="163"/>
      <c r="LVB593" s="163"/>
      <c r="LVC593" s="163"/>
      <c r="LVD593" s="163"/>
      <c r="LVE593" s="163"/>
      <c r="LVF593" s="163"/>
      <c r="LVG593" s="163"/>
      <c r="LVH593" s="163"/>
      <c r="LVI593" s="163"/>
      <c r="LVJ593" s="163"/>
      <c r="LVK593" s="163"/>
      <c r="LVL593" s="163"/>
      <c r="LVM593" s="163"/>
      <c r="LVN593" s="163"/>
      <c r="LVO593" s="163"/>
      <c r="LVP593" s="163"/>
      <c r="LVQ593" s="163"/>
      <c r="LVR593" s="163"/>
      <c r="LVS593" s="163"/>
      <c r="LVT593" s="163"/>
      <c r="LVU593" s="163"/>
      <c r="LVV593" s="163"/>
      <c r="LVW593" s="163"/>
      <c r="LVX593" s="163"/>
      <c r="LVY593" s="163"/>
      <c r="LVZ593" s="163"/>
      <c r="LWA593" s="163"/>
      <c r="LWB593" s="163"/>
      <c r="LWC593" s="163"/>
      <c r="LWD593" s="163"/>
      <c r="LWE593" s="163"/>
      <c r="LWF593" s="163"/>
      <c r="LWG593" s="163"/>
      <c r="LWH593" s="163"/>
      <c r="LWI593" s="163"/>
      <c r="LWJ593" s="163"/>
      <c r="LWK593" s="163"/>
      <c r="LWL593" s="163"/>
      <c r="LWM593" s="163"/>
      <c r="LWN593" s="163"/>
      <c r="LWO593" s="163"/>
      <c r="LWP593" s="163"/>
      <c r="LWQ593" s="163"/>
      <c r="LWR593" s="163"/>
      <c r="LWS593" s="163"/>
      <c r="LWT593" s="163"/>
      <c r="LWU593" s="163"/>
      <c r="LWV593" s="163"/>
      <c r="LWW593" s="163"/>
      <c r="LWX593" s="163"/>
      <c r="LWY593" s="163"/>
      <c r="LWZ593" s="163"/>
      <c r="LXA593" s="163"/>
      <c r="LXB593" s="163"/>
      <c r="LXC593" s="163"/>
      <c r="LXD593" s="163"/>
      <c r="LXE593" s="163"/>
      <c r="LXF593" s="163"/>
      <c r="LXG593" s="163"/>
      <c r="LXH593" s="163"/>
      <c r="LXI593" s="163"/>
      <c r="LXJ593" s="163"/>
      <c r="LXK593" s="163"/>
      <c r="LXL593" s="163"/>
      <c r="LXM593" s="163"/>
      <c r="LXN593" s="163"/>
      <c r="LXO593" s="163"/>
      <c r="LXP593" s="163"/>
      <c r="LXQ593" s="163"/>
      <c r="LXR593" s="163"/>
      <c r="LXS593" s="163"/>
      <c r="LXT593" s="163"/>
      <c r="LXU593" s="163"/>
      <c r="LXV593" s="163"/>
      <c r="LXW593" s="163"/>
      <c r="LXX593" s="163"/>
      <c r="LXY593" s="163"/>
      <c r="LXZ593" s="163"/>
      <c r="LYA593" s="163"/>
      <c r="LYB593" s="163"/>
      <c r="LYC593" s="163"/>
      <c r="LYD593" s="163"/>
      <c r="LYE593" s="163"/>
      <c r="LYF593" s="163"/>
      <c r="LYG593" s="163"/>
      <c r="LYH593" s="163"/>
      <c r="LYI593" s="163"/>
      <c r="LYJ593" s="163"/>
      <c r="LYK593" s="163"/>
      <c r="LYL593" s="163"/>
      <c r="LYM593" s="163"/>
      <c r="LYN593" s="163"/>
      <c r="LYO593" s="163"/>
      <c r="LYP593" s="163"/>
      <c r="LYQ593" s="163"/>
      <c r="LYR593" s="163"/>
      <c r="LYS593" s="163"/>
      <c r="LYT593" s="163"/>
      <c r="LYU593" s="163"/>
      <c r="LYV593" s="163"/>
      <c r="LYW593" s="163"/>
      <c r="LYX593" s="163"/>
      <c r="LYY593" s="163"/>
      <c r="LYZ593" s="163"/>
      <c r="LZA593" s="163"/>
      <c r="LZB593" s="163"/>
      <c r="LZC593" s="163"/>
      <c r="LZD593" s="163"/>
      <c r="LZE593" s="163"/>
      <c r="LZF593" s="163"/>
      <c r="LZG593" s="163"/>
      <c r="LZH593" s="163"/>
      <c r="LZI593" s="163"/>
      <c r="LZJ593" s="163"/>
      <c r="LZK593" s="163"/>
      <c r="LZL593" s="163"/>
      <c r="LZM593" s="163"/>
      <c r="LZN593" s="163"/>
      <c r="LZO593" s="163"/>
      <c r="LZP593" s="163"/>
      <c r="LZQ593" s="163"/>
      <c r="LZR593" s="163"/>
      <c r="LZS593" s="163"/>
      <c r="LZT593" s="163"/>
      <c r="LZU593" s="163"/>
      <c r="LZV593" s="163"/>
      <c r="LZW593" s="163"/>
      <c r="LZX593" s="163"/>
      <c r="LZY593" s="163"/>
      <c r="LZZ593" s="163"/>
      <c r="MAA593" s="163"/>
      <c r="MAB593" s="163"/>
      <c r="MAC593" s="163"/>
      <c r="MAD593" s="163"/>
      <c r="MAE593" s="163"/>
      <c r="MAF593" s="163"/>
      <c r="MAG593" s="163"/>
      <c r="MAH593" s="163"/>
      <c r="MAI593" s="163"/>
      <c r="MAJ593" s="163"/>
      <c r="MAK593" s="163"/>
      <c r="MAL593" s="163"/>
      <c r="MAM593" s="163"/>
      <c r="MAN593" s="163"/>
      <c r="MAO593" s="163"/>
      <c r="MAP593" s="163"/>
      <c r="MAQ593" s="163"/>
      <c r="MAR593" s="163"/>
      <c r="MAS593" s="163"/>
      <c r="MAT593" s="163"/>
      <c r="MAU593" s="163"/>
      <c r="MAV593" s="163"/>
      <c r="MAW593" s="163"/>
      <c r="MAX593" s="163"/>
      <c r="MAY593" s="163"/>
      <c r="MAZ593" s="163"/>
      <c r="MBA593" s="163"/>
      <c r="MBB593" s="163"/>
      <c r="MBC593" s="163"/>
      <c r="MBD593" s="163"/>
      <c r="MBE593" s="163"/>
      <c r="MBF593" s="163"/>
      <c r="MBG593" s="163"/>
      <c r="MBH593" s="163"/>
      <c r="MBI593" s="163"/>
      <c r="MBJ593" s="163"/>
      <c r="MBK593" s="163"/>
      <c r="MBL593" s="163"/>
      <c r="MBM593" s="163"/>
      <c r="MBN593" s="163"/>
      <c r="MBO593" s="163"/>
      <c r="MBP593" s="163"/>
      <c r="MBQ593" s="163"/>
      <c r="MBR593" s="163"/>
      <c r="MBS593" s="163"/>
      <c r="MBT593" s="163"/>
      <c r="MBU593" s="163"/>
      <c r="MBV593" s="163"/>
      <c r="MBW593" s="163"/>
      <c r="MBX593" s="163"/>
      <c r="MBY593" s="163"/>
      <c r="MBZ593" s="163"/>
      <c r="MCA593" s="163"/>
      <c r="MCB593" s="163"/>
      <c r="MCC593" s="163"/>
      <c r="MCD593" s="163"/>
      <c r="MCE593" s="163"/>
      <c r="MCF593" s="163"/>
      <c r="MCG593" s="163"/>
      <c r="MCH593" s="163"/>
      <c r="MCI593" s="163"/>
      <c r="MCJ593" s="163"/>
      <c r="MCK593" s="163"/>
      <c r="MCL593" s="163"/>
      <c r="MCM593" s="163"/>
      <c r="MCN593" s="163"/>
      <c r="MCO593" s="163"/>
      <c r="MCP593" s="163"/>
      <c r="MCQ593" s="163"/>
      <c r="MCR593" s="163"/>
      <c r="MCS593" s="163"/>
      <c r="MCT593" s="163"/>
      <c r="MCU593" s="163"/>
      <c r="MCV593" s="163"/>
      <c r="MCW593" s="163"/>
      <c r="MCX593" s="163"/>
      <c r="MCY593" s="163"/>
      <c r="MCZ593" s="163"/>
      <c r="MDA593" s="163"/>
      <c r="MDB593" s="163"/>
      <c r="MDC593" s="163"/>
      <c r="MDD593" s="163"/>
      <c r="MDE593" s="163"/>
      <c r="MDF593" s="163"/>
      <c r="MDG593" s="163"/>
      <c r="MDH593" s="163"/>
      <c r="MDI593" s="163"/>
      <c r="MDJ593" s="163"/>
      <c r="MDK593" s="163"/>
      <c r="MDL593" s="163"/>
      <c r="MDM593" s="163"/>
      <c r="MDN593" s="163"/>
      <c r="MDO593" s="163"/>
      <c r="MDP593" s="163"/>
      <c r="MDQ593" s="163"/>
      <c r="MDR593" s="163"/>
      <c r="MDS593" s="163"/>
      <c r="MDT593" s="163"/>
      <c r="MDU593" s="163"/>
      <c r="MDV593" s="163"/>
      <c r="MDW593" s="163"/>
      <c r="MDX593" s="163"/>
      <c r="MDY593" s="163"/>
      <c r="MDZ593" s="163"/>
      <c r="MEA593" s="163"/>
      <c r="MEB593" s="163"/>
      <c r="MEC593" s="163"/>
      <c r="MED593" s="163"/>
      <c r="MEE593" s="163"/>
      <c r="MEF593" s="163"/>
      <c r="MEG593" s="163"/>
      <c r="MEH593" s="163"/>
      <c r="MEI593" s="163"/>
      <c r="MEJ593" s="163"/>
      <c r="MEK593" s="163"/>
      <c r="MEL593" s="163"/>
      <c r="MEM593" s="163"/>
      <c r="MEN593" s="163"/>
      <c r="MEO593" s="163"/>
      <c r="MEP593" s="163"/>
      <c r="MEQ593" s="163"/>
      <c r="MER593" s="163"/>
      <c r="MES593" s="163"/>
      <c r="MET593" s="163"/>
      <c r="MEU593" s="163"/>
      <c r="MEV593" s="163"/>
      <c r="MEW593" s="163"/>
      <c r="MEX593" s="163"/>
      <c r="MEY593" s="163"/>
      <c r="MEZ593" s="163"/>
      <c r="MFA593" s="163"/>
      <c r="MFB593" s="163"/>
      <c r="MFC593" s="163"/>
      <c r="MFD593" s="163"/>
      <c r="MFE593" s="163"/>
      <c r="MFF593" s="163"/>
      <c r="MFG593" s="163"/>
      <c r="MFH593" s="163"/>
      <c r="MFI593" s="163"/>
      <c r="MFJ593" s="163"/>
      <c r="MFK593" s="163"/>
      <c r="MFL593" s="163"/>
      <c r="MFM593" s="163"/>
      <c r="MFN593" s="163"/>
      <c r="MFO593" s="163"/>
      <c r="MFP593" s="163"/>
      <c r="MFQ593" s="163"/>
      <c r="MFR593" s="163"/>
      <c r="MFS593" s="163"/>
      <c r="MFT593" s="163"/>
      <c r="MFU593" s="163"/>
      <c r="MFV593" s="163"/>
      <c r="MFW593" s="163"/>
      <c r="MFX593" s="163"/>
      <c r="MFY593" s="163"/>
      <c r="MFZ593" s="163"/>
      <c r="MGA593" s="163"/>
      <c r="MGB593" s="163"/>
      <c r="MGC593" s="163"/>
      <c r="MGD593" s="163"/>
      <c r="MGE593" s="163"/>
      <c r="MGF593" s="163"/>
      <c r="MGG593" s="163"/>
      <c r="MGH593" s="163"/>
      <c r="MGI593" s="163"/>
      <c r="MGJ593" s="163"/>
      <c r="MGK593" s="163"/>
      <c r="MGL593" s="163"/>
      <c r="MGM593" s="163"/>
      <c r="MGN593" s="163"/>
      <c r="MGO593" s="163"/>
      <c r="MGP593" s="163"/>
      <c r="MGQ593" s="163"/>
      <c r="MGR593" s="163"/>
      <c r="MGS593" s="163"/>
      <c r="MGT593" s="163"/>
      <c r="MGU593" s="163"/>
      <c r="MGV593" s="163"/>
      <c r="MGW593" s="163"/>
      <c r="MGX593" s="163"/>
      <c r="MGY593" s="163"/>
      <c r="MGZ593" s="163"/>
      <c r="MHA593" s="163"/>
      <c r="MHB593" s="163"/>
      <c r="MHC593" s="163"/>
      <c r="MHD593" s="163"/>
      <c r="MHE593" s="163"/>
      <c r="MHF593" s="163"/>
      <c r="MHG593" s="163"/>
      <c r="MHH593" s="163"/>
      <c r="MHI593" s="163"/>
      <c r="MHJ593" s="163"/>
      <c r="MHK593" s="163"/>
      <c r="MHL593" s="163"/>
      <c r="MHM593" s="163"/>
      <c r="MHN593" s="163"/>
      <c r="MHO593" s="163"/>
      <c r="MHP593" s="163"/>
      <c r="MHQ593" s="163"/>
      <c r="MHR593" s="163"/>
      <c r="MHS593" s="163"/>
      <c r="MHT593" s="163"/>
      <c r="MHU593" s="163"/>
      <c r="MHV593" s="163"/>
      <c r="MHW593" s="163"/>
      <c r="MHX593" s="163"/>
      <c r="MHY593" s="163"/>
      <c r="MHZ593" s="163"/>
      <c r="MIA593" s="163"/>
      <c r="MIB593" s="163"/>
      <c r="MIC593" s="163"/>
      <c r="MID593" s="163"/>
      <c r="MIE593" s="163"/>
      <c r="MIF593" s="163"/>
      <c r="MIG593" s="163"/>
      <c r="MIH593" s="163"/>
      <c r="MII593" s="163"/>
      <c r="MIJ593" s="163"/>
      <c r="MIK593" s="163"/>
      <c r="MIL593" s="163"/>
      <c r="MIM593" s="163"/>
      <c r="MIN593" s="163"/>
      <c r="MIO593" s="163"/>
      <c r="MIP593" s="163"/>
      <c r="MIQ593" s="163"/>
      <c r="MIR593" s="163"/>
      <c r="MIS593" s="163"/>
      <c r="MIT593" s="163"/>
      <c r="MIU593" s="163"/>
      <c r="MIV593" s="163"/>
      <c r="MIW593" s="163"/>
      <c r="MIX593" s="163"/>
      <c r="MIY593" s="163"/>
      <c r="MIZ593" s="163"/>
      <c r="MJA593" s="163"/>
      <c r="MJB593" s="163"/>
      <c r="MJC593" s="163"/>
      <c r="MJD593" s="163"/>
      <c r="MJE593" s="163"/>
      <c r="MJF593" s="163"/>
      <c r="MJG593" s="163"/>
      <c r="MJH593" s="163"/>
      <c r="MJI593" s="163"/>
      <c r="MJJ593" s="163"/>
      <c r="MJK593" s="163"/>
      <c r="MJL593" s="163"/>
      <c r="MJM593" s="163"/>
      <c r="MJN593" s="163"/>
      <c r="MJO593" s="163"/>
      <c r="MJP593" s="163"/>
      <c r="MJQ593" s="163"/>
      <c r="MJR593" s="163"/>
      <c r="MJS593" s="163"/>
      <c r="MJT593" s="163"/>
      <c r="MJU593" s="163"/>
      <c r="MJV593" s="163"/>
      <c r="MJW593" s="163"/>
      <c r="MJX593" s="163"/>
      <c r="MJY593" s="163"/>
      <c r="MJZ593" s="163"/>
      <c r="MKA593" s="163"/>
      <c r="MKB593" s="163"/>
      <c r="MKC593" s="163"/>
      <c r="MKD593" s="163"/>
      <c r="MKE593" s="163"/>
      <c r="MKF593" s="163"/>
      <c r="MKG593" s="163"/>
      <c r="MKH593" s="163"/>
      <c r="MKI593" s="163"/>
      <c r="MKJ593" s="163"/>
      <c r="MKK593" s="163"/>
      <c r="MKL593" s="163"/>
      <c r="MKM593" s="163"/>
      <c r="MKN593" s="163"/>
      <c r="MKO593" s="163"/>
      <c r="MKP593" s="163"/>
      <c r="MKQ593" s="163"/>
      <c r="MKR593" s="163"/>
      <c r="MKS593" s="163"/>
      <c r="MKT593" s="163"/>
      <c r="MKU593" s="163"/>
      <c r="MKV593" s="163"/>
      <c r="MKW593" s="163"/>
      <c r="MKX593" s="163"/>
      <c r="MKY593" s="163"/>
      <c r="MKZ593" s="163"/>
      <c r="MLA593" s="163"/>
      <c r="MLB593" s="163"/>
      <c r="MLC593" s="163"/>
      <c r="MLD593" s="163"/>
      <c r="MLE593" s="163"/>
      <c r="MLF593" s="163"/>
      <c r="MLG593" s="163"/>
      <c r="MLH593" s="163"/>
      <c r="MLI593" s="163"/>
      <c r="MLJ593" s="163"/>
      <c r="MLK593" s="163"/>
      <c r="MLL593" s="163"/>
      <c r="MLM593" s="163"/>
      <c r="MLN593" s="163"/>
      <c r="MLO593" s="163"/>
      <c r="MLP593" s="163"/>
      <c r="MLQ593" s="163"/>
      <c r="MLR593" s="163"/>
      <c r="MLS593" s="163"/>
      <c r="MLT593" s="163"/>
      <c r="MLU593" s="163"/>
      <c r="MLV593" s="163"/>
      <c r="MLW593" s="163"/>
      <c r="MLX593" s="163"/>
      <c r="MLY593" s="163"/>
      <c r="MLZ593" s="163"/>
      <c r="MMA593" s="163"/>
      <c r="MMB593" s="163"/>
      <c r="MMC593" s="163"/>
      <c r="MMD593" s="163"/>
      <c r="MME593" s="163"/>
      <c r="MMF593" s="163"/>
      <c r="MMG593" s="163"/>
      <c r="MMH593" s="163"/>
      <c r="MMI593" s="163"/>
      <c r="MMJ593" s="163"/>
      <c r="MMK593" s="163"/>
      <c r="MML593" s="163"/>
      <c r="MMM593" s="163"/>
      <c r="MMN593" s="163"/>
      <c r="MMO593" s="163"/>
      <c r="MMP593" s="163"/>
      <c r="MMQ593" s="163"/>
      <c r="MMR593" s="163"/>
      <c r="MMS593" s="163"/>
      <c r="MMT593" s="163"/>
      <c r="MMU593" s="163"/>
      <c r="MMV593" s="163"/>
      <c r="MMW593" s="163"/>
      <c r="MMX593" s="163"/>
      <c r="MMY593" s="163"/>
      <c r="MMZ593" s="163"/>
      <c r="MNA593" s="163"/>
      <c r="MNB593" s="163"/>
      <c r="MNC593" s="163"/>
      <c r="MND593" s="163"/>
      <c r="MNE593" s="163"/>
      <c r="MNF593" s="163"/>
      <c r="MNG593" s="163"/>
      <c r="MNH593" s="163"/>
      <c r="MNI593" s="163"/>
      <c r="MNJ593" s="163"/>
      <c r="MNK593" s="163"/>
      <c r="MNL593" s="163"/>
      <c r="MNM593" s="163"/>
      <c r="MNN593" s="163"/>
      <c r="MNO593" s="163"/>
      <c r="MNP593" s="163"/>
      <c r="MNQ593" s="163"/>
      <c r="MNR593" s="163"/>
      <c r="MNS593" s="163"/>
      <c r="MNT593" s="163"/>
      <c r="MNU593" s="163"/>
      <c r="MNV593" s="163"/>
      <c r="MNW593" s="163"/>
      <c r="MNX593" s="163"/>
      <c r="MNY593" s="163"/>
      <c r="MNZ593" s="163"/>
      <c r="MOA593" s="163"/>
      <c r="MOB593" s="163"/>
      <c r="MOC593" s="163"/>
      <c r="MOD593" s="163"/>
      <c r="MOE593" s="163"/>
      <c r="MOF593" s="163"/>
      <c r="MOG593" s="163"/>
      <c r="MOH593" s="163"/>
      <c r="MOI593" s="163"/>
      <c r="MOJ593" s="163"/>
      <c r="MOK593" s="163"/>
      <c r="MOL593" s="163"/>
      <c r="MOM593" s="163"/>
      <c r="MON593" s="163"/>
      <c r="MOO593" s="163"/>
      <c r="MOP593" s="163"/>
      <c r="MOQ593" s="163"/>
      <c r="MOR593" s="163"/>
      <c r="MOS593" s="163"/>
      <c r="MOT593" s="163"/>
      <c r="MOU593" s="163"/>
      <c r="MOV593" s="163"/>
      <c r="MOW593" s="163"/>
      <c r="MOX593" s="163"/>
      <c r="MOY593" s="163"/>
      <c r="MOZ593" s="163"/>
      <c r="MPA593" s="163"/>
      <c r="MPB593" s="163"/>
      <c r="MPC593" s="163"/>
      <c r="MPD593" s="163"/>
      <c r="MPE593" s="163"/>
      <c r="MPF593" s="163"/>
      <c r="MPG593" s="163"/>
      <c r="MPH593" s="163"/>
      <c r="MPI593" s="163"/>
      <c r="MPJ593" s="163"/>
      <c r="MPK593" s="163"/>
      <c r="MPL593" s="163"/>
      <c r="MPM593" s="163"/>
      <c r="MPN593" s="163"/>
      <c r="MPO593" s="163"/>
      <c r="MPP593" s="163"/>
      <c r="MPQ593" s="163"/>
      <c r="MPR593" s="163"/>
      <c r="MPS593" s="163"/>
      <c r="MPT593" s="163"/>
      <c r="MPU593" s="163"/>
      <c r="MPV593" s="163"/>
      <c r="MPW593" s="163"/>
      <c r="MPX593" s="163"/>
      <c r="MPY593" s="163"/>
      <c r="MPZ593" s="163"/>
      <c r="MQA593" s="163"/>
      <c r="MQB593" s="163"/>
      <c r="MQC593" s="163"/>
      <c r="MQD593" s="163"/>
      <c r="MQE593" s="163"/>
      <c r="MQF593" s="163"/>
      <c r="MQG593" s="163"/>
      <c r="MQH593" s="163"/>
      <c r="MQI593" s="163"/>
      <c r="MQJ593" s="163"/>
      <c r="MQK593" s="163"/>
      <c r="MQL593" s="163"/>
      <c r="MQM593" s="163"/>
      <c r="MQN593" s="163"/>
      <c r="MQO593" s="163"/>
      <c r="MQP593" s="163"/>
      <c r="MQQ593" s="163"/>
      <c r="MQR593" s="163"/>
      <c r="MQS593" s="163"/>
      <c r="MQT593" s="163"/>
      <c r="MQU593" s="163"/>
      <c r="MQV593" s="163"/>
      <c r="MQW593" s="163"/>
      <c r="MQX593" s="163"/>
      <c r="MQY593" s="163"/>
      <c r="MQZ593" s="163"/>
      <c r="MRA593" s="163"/>
      <c r="MRB593" s="163"/>
      <c r="MRC593" s="163"/>
      <c r="MRD593" s="163"/>
      <c r="MRE593" s="163"/>
      <c r="MRF593" s="163"/>
      <c r="MRG593" s="163"/>
      <c r="MRH593" s="163"/>
      <c r="MRI593" s="163"/>
      <c r="MRJ593" s="163"/>
      <c r="MRK593" s="163"/>
      <c r="MRL593" s="163"/>
      <c r="MRM593" s="163"/>
      <c r="MRN593" s="163"/>
      <c r="MRO593" s="163"/>
      <c r="MRP593" s="163"/>
      <c r="MRQ593" s="163"/>
      <c r="MRR593" s="163"/>
      <c r="MRS593" s="163"/>
      <c r="MRT593" s="163"/>
      <c r="MRU593" s="163"/>
      <c r="MRV593" s="163"/>
      <c r="MRW593" s="163"/>
      <c r="MRX593" s="163"/>
      <c r="MRY593" s="163"/>
      <c r="MRZ593" s="163"/>
      <c r="MSA593" s="163"/>
      <c r="MSB593" s="163"/>
      <c r="MSC593" s="163"/>
      <c r="MSD593" s="163"/>
      <c r="MSE593" s="163"/>
      <c r="MSF593" s="163"/>
      <c r="MSG593" s="163"/>
      <c r="MSH593" s="163"/>
      <c r="MSI593" s="163"/>
      <c r="MSJ593" s="163"/>
      <c r="MSK593" s="163"/>
      <c r="MSL593" s="163"/>
      <c r="MSM593" s="163"/>
      <c r="MSN593" s="163"/>
      <c r="MSO593" s="163"/>
      <c r="MSP593" s="163"/>
      <c r="MSQ593" s="163"/>
      <c r="MSR593" s="163"/>
      <c r="MSS593" s="163"/>
      <c r="MST593" s="163"/>
      <c r="MSU593" s="163"/>
      <c r="MSV593" s="163"/>
      <c r="MSW593" s="163"/>
      <c r="MSX593" s="163"/>
      <c r="MSY593" s="163"/>
      <c r="MSZ593" s="163"/>
      <c r="MTA593" s="163"/>
      <c r="MTB593" s="163"/>
      <c r="MTC593" s="163"/>
      <c r="MTD593" s="163"/>
      <c r="MTE593" s="163"/>
      <c r="MTF593" s="163"/>
      <c r="MTG593" s="163"/>
      <c r="MTH593" s="163"/>
      <c r="MTI593" s="163"/>
      <c r="MTJ593" s="163"/>
      <c r="MTK593" s="163"/>
      <c r="MTL593" s="163"/>
      <c r="MTM593" s="163"/>
      <c r="MTN593" s="163"/>
      <c r="MTO593" s="163"/>
      <c r="MTP593" s="163"/>
      <c r="MTQ593" s="163"/>
      <c r="MTR593" s="163"/>
      <c r="MTS593" s="163"/>
      <c r="MTT593" s="163"/>
      <c r="MTU593" s="163"/>
      <c r="MTV593" s="163"/>
      <c r="MTW593" s="163"/>
      <c r="MTX593" s="163"/>
      <c r="MTY593" s="163"/>
      <c r="MTZ593" s="163"/>
      <c r="MUA593" s="163"/>
      <c r="MUB593" s="163"/>
      <c r="MUC593" s="163"/>
      <c r="MUD593" s="163"/>
      <c r="MUE593" s="163"/>
      <c r="MUF593" s="163"/>
      <c r="MUG593" s="163"/>
      <c r="MUH593" s="163"/>
      <c r="MUI593" s="163"/>
      <c r="MUJ593" s="163"/>
      <c r="MUK593" s="163"/>
      <c r="MUL593" s="163"/>
      <c r="MUM593" s="163"/>
      <c r="MUN593" s="163"/>
      <c r="MUO593" s="163"/>
      <c r="MUP593" s="163"/>
      <c r="MUQ593" s="163"/>
      <c r="MUR593" s="163"/>
      <c r="MUS593" s="163"/>
      <c r="MUT593" s="163"/>
      <c r="MUU593" s="163"/>
      <c r="MUV593" s="163"/>
      <c r="MUW593" s="163"/>
      <c r="MUX593" s="163"/>
      <c r="MUY593" s="163"/>
      <c r="MUZ593" s="163"/>
      <c r="MVA593" s="163"/>
      <c r="MVB593" s="163"/>
      <c r="MVC593" s="163"/>
      <c r="MVD593" s="163"/>
      <c r="MVE593" s="163"/>
      <c r="MVF593" s="163"/>
      <c r="MVG593" s="163"/>
      <c r="MVH593" s="163"/>
      <c r="MVI593" s="163"/>
      <c r="MVJ593" s="163"/>
      <c r="MVK593" s="163"/>
      <c r="MVL593" s="163"/>
      <c r="MVM593" s="163"/>
      <c r="MVN593" s="163"/>
      <c r="MVO593" s="163"/>
      <c r="MVP593" s="163"/>
      <c r="MVQ593" s="163"/>
      <c r="MVR593" s="163"/>
      <c r="MVS593" s="163"/>
      <c r="MVT593" s="163"/>
      <c r="MVU593" s="163"/>
      <c r="MVV593" s="163"/>
      <c r="MVW593" s="163"/>
      <c r="MVX593" s="163"/>
      <c r="MVY593" s="163"/>
      <c r="MVZ593" s="163"/>
      <c r="MWA593" s="163"/>
      <c r="MWB593" s="163"/>
      <c r="MWC593" s="163"/>
      <c r="MWD593" s="163"/>
      <c r="MWE593" s="163"/>
      <c r="MWF593" s="163"/>
      <c r="MWG593" s="163"/>
      <c r="MWH593" s="163"/>
      <c r="MWI593" s="163"/>
      <c r="MWJ593" s="163"/>
      <c r="MWK593" s="163"/>
      <c r="MWL593" s="163"/>
      <c r="MWM593" s="163"/>
      <c r="MWN593" s="163"/>
      <c r="MWO593" s="163"/>
      <c r="MWP593" s="163"/>
      <c r="MWQ593" s="163"/>
      <c r="MWR593" s="163"/>
      <c r="MWS593" s="163"/>
      <c r="MWT593" s="163"/>
      <c r="MWU593" s="163"/>
      <c r="MWV593" s="163"/>
      <c r="MWW593" s="163"/>
      <c r="MWX593" s="163"/>
      <c r="MWY593" s="163"/>
      <c r="MWZ593" s="163"/>
      <c r="MXA593" s="163"/>
      <c r="MXB593" s="163"/>
      <c r="MXC593" s="163"/>
      <c r="MXD593" s="163"/>
      <c r="MXE593" s="163"/>
      <c r="MXF593" s="163"/>
      <c r="MXG593" s="163"/>
      <c r="MXH593" s="163"/>
      <c r="MXI593" s="163"/>
      <c r="MXJ593" s="163"/>
      <c r="MXK593" s="163"/>
      <c r="MXL593" s="163"/>
      <c r="MXM593" s="163"/>
      <c r="MXN593" s="163"/>
      <c r="MXO593" s="163"/>
      <c r="MXP593" s="163"/>
      <c r="MXQ593" s="163"/>
      <c r="MXR593" s="163"/>
      <c r="MXS593" s="163"/>
      <c r="MXT593" s="163"/>
      <c r="MXU593" s="163"/>
      <c r="MXV593" s="163"/>
      <c r="MXW593" s="163"/>
      <c r="MXX593" s="163"/>
      <c r="MXY593" s="163"/>
      <c r="MXZ593" s="163"/>
      <c r="MYA593" s="163"/>
      <c r="MYB593" s="163"/>
      <c r="MYC593" s="163"/>
      <c r="MYD593" s="163"/>
      <c r="MYE593" s="163"/>
      <c r="MYF593" s="163"/>
      <c r="MYG593" s="163"/>
      <c r="MYH593" s="163"/>
      <c r="MYI593" s="163"/>
      <c r="MYJ593" s="163"/>
      <c r="MYK593" s="163"/>
      <c r="MYL593" s="163"/>
      <c r="MYM593" s="163"/>
      <c r="MYN593" s="163"/>
      <c r="MYO593" s="163"/>
      <c r="MYP593" s="163"/>
      <c r="MYQ593" s="163"/>
      <c r="MYR593" s="163"/>
      <c r="MYS593" s="163"/>
      <c r="MYT593" s="163"/>
      <c r="MYU593" s="163"/>
      <c r="MYV593" s="163"/>
      <c r="MYW593" s="163"/>
      <c r="MYX593" s="163"/>
      <c r="MYY593" s="163"/>
      <c r="MYZ593" s="163"/>
      <c r="MZA593" s="163"/>
      <c r="MZB593" s="163"/>
      <c r="MZC593" s="163"/>
      <c r="MZD593" s="163"/>
      <c r="MZE593" s="163"/>
      <c r="MZF593" s="163"/>
      <c r="MZG593" s="163"/>
      <c r="MZH593" s="163"/>
      <c r="MZI593" s="163"/>
      <c r="MZJ593" s="163"/>
      <c r="MZK593" s="163"/>
      <c r="MZL593" s="163"/>
      <c r="MZM593" s="163"/>
      <c r="MZN593" s="163"/>
      <c r="MZO593" s="163"/>
      <c r="MZP593" s="163"/>
      <c r="MZQ593" s="163"/>
      <c r="MZR593" s="163"/>
      <c r="MZS593" s="163"/>
      <c r="MZT593" s="163"/>
      <c r="MZU593" s="163"/>
      <c r="MZV593" s="163"/>
      <c r="MZW593" s="163"/>
      <c r="MZX593" s="163"/>
      <c r="MZY593" s="163"/>
      <c r="MZZ593" s="163"/>
      <c r="NAA593" s="163"/>
      <c r="NAB593" s="163"/>
      <c r="NAC593" s="163"/>
      <c r="NAD593" s="163"/>
      <c r="NAE593" s="163"/>
      <c r="NAF593" s="163"/>
      <c r="NAG593" s="163"/>
      <c r="NAH593" s="163"/>
      <c r="NAI593" s="163"/>
      <c r="NAJ593" s="163"/>
      <c r="NAK593" s="163"/>
      <c r="NAL593" s="163"/>
      <c r="NAM593" s="163"/>
      <c r="NAN593" s="163"/>
      <c r="NAO593" s="163"/>
      <c r="NAP593" s="163"/>
      <c r="NAQ593" s="163"/>
      <c r="NAR593" s="163"/>
      <c r="NAS593" s="163"/>
      <c r="NAT593" s="163"/>
      <c r="NAU593" s="163"/>
      <c r="NAV593" s="163"/>
      <c r="NAW593" s="163"/>
      <c r="NAX593" s="163"/>
      <c r="NAY593" s="163"/>
      <c r="NAZ593" s="163"/>
      <c r="NBA593" s="163"/>
      <c r="NBB593" s="163"/>
      <c r="NBC593" s="163"/>
      <c r="NBD593" s="163"/>
      <c r="NBE593" s="163"/>
      <c r="NBF593" s="163"/>
      <c r="NBG593" s="163"/>
      <c r="NBH593" s="163"/>
      <c r="NBI593" s="163"/>
      <c r="NBJ593" s="163"/>
      <c r="NBK593" s="163"/>
      <c r="NBL593" s="163"/>
      <c r="NBM593" s="163"/>
      <c r="NBN593" s="163"/>
      <c r="NBO593" s="163"/>
      <c r="NBP593" s="163"/>
      <c r="NBQ593" s="163"/>
      <c r="NBR593" s="163"/>
      <c r="NBS593" s="163"/>
      <c r="NBT593" s="163"/>
      <c r="NBU593" s="163"/>
      <c r="NBV593" s="163"/>
      <c r="NBW593" s="163"/>
      <c r="NBX593" s="163"/>
      <c r="NBY593" s="163"/>
      <c r="NBZ593" s="163"/>
      <c r="NCA593" s="163"/>
      <c r="NCB593" s="163"/>
      <c r="NCC593" s="163"/>
      <c r="NCD593" s="163"/>
      <c r="NCE593" s="163"/>
      <c r="NCF593" s="163"/>
      <c r="NCG593" s="163"/>
      <c r="NCH593" s="163"/>
      <c r="NCI593" s="163"/>
      <c r="NCJ593" s="163"/>
      <c r="NCK593" s="163"/>
      <c r="NCL593" s="163"/>
      <c r="NCM593" s="163"/>
      <c r="NCN593" s="163"/>
      <c r="NCO593" s="163"/>
      <c r="NCP593" s="163"/>
      <c r="NCQ593" s="163"/>
      <c r="NCR593" s="163"/>
      <c r="NCS593" s="163"/>
      <c r="NCT593" s="163"/>
      <c r="NCU593" s="163"/>
      <c r="NCV593" s="163"/>
      <c r="NCW593" s="163"/>
      <c r="NCX593" s="163"/>
      <c r="NCY593" s="163"/>
      <c r="NCZ593" s="163"/>
      <c r="NDA593" s="163"/>
      <c r="NDB593" s="163"/>
      <c r="NDC593" s="163"/>
      <c r="NDD593" s="163"/>
      <c r="NDE593" s="163"/>
      <c r="NDF593" s="163"/>
      <c r="NDG593" s="163"/>
      <c r="NDH593" s="163"/>
      <c r="NDI593" s="163"/>
      <c r="NDJ593" s="163"/>
      <c r="NDK593" s="163"/>
      <c r="NDL593" s="163"/>
      <c r="NDM593" s="163"/>
      <c r="NDN593" s="163"/>
      <c r="NDO593" s="163"/>
      <c r="NDP593" s="163"/>
      <c r="NDQ593" s="163"/>
      <c r="NDR593" s="163"/>
      <c r="NDS593" s="163"/>
      <c r="NDT593" s="163"/>
      <c r="NDU593" s="163"/>
      <c r="NDV593" s="163"/>
      <c r="NDW593" s="163"/>
      <c r="NDX593" s="163"/>
      <c r="NDY593" s="163"/>
      <c r="NDZ593" s="163"/>
      <c r="NEA593" s="163"/>
      <c r="NEB593" s="163"/>
      <c r="NEC593" s="163"/>
      <c r="NED593" s="163"/>
      <c r="NEE593" s="163"/>
      <c r="NEF593" s="163"/>
      <c r="NEG593" s="163"/>
      <c r="NEH593" s="163"/>
      <c r="NEI593" s="163"/>
      <c r="NEJ593" s="163"/>
      <c r="NEK593" s="163"/>
      <c r="NEL593" s="163"/>
      <c r="NEM593" s="163"/>
      <c r="NEN593" s="163"/>
      <c r="NEO593" s="163"/>
      <c r="NEP593" s="163"/>
      <c r="NEQ593" s="163"/>
      <c r="NER593" s="163"/>
      <c r="NES593" s="163"/>
      <c r="NET593" s="163"/>
      <c r="NEU593" s="163"/>
      <c r="NEV593" s="163"/>
      <c r="NEW593" s="163"/>
      <c r="NEX593" s="163"/>
      <c r="NEY593" s="163"/>
      <c r="NEZ593" s="163"/>
      <c r="NFA593" s="163"/>
      <c r="NFB593" s="163"/>
      <c r="NFC593" s="163"/>
      <c r="NFD593" s="163"/>
      <c r="NFE593" s="163"/>
      <c r="NFF593" s="163"/>
      <c r="NFG593" s="163"/>
      <c r="NFH593" s="163"/>
      <c r="NFI593" s="163"/>
      <c r="NFJ593" s="163"/>
      <c r="NFK593" s="163"/>
      <c r="NFL593" s="163"/>
      <c r="NFM593" s="163"/>
      <c r="NFN593" s="163"/>
      <c r="NFO593" s="163"/>
      <c r="NFP593" s="163"/>
      <c r="NFQ593" s="163"/>
      <c r="NFR593" s="163"/>
      <c r="NFS593" s="163"/>
      <c r="NFT593" s="163"/>
      <c r="NFU593" s="163"/>
      <c r="NFV593" s="163"/>
      <c r="NFW593" s="163"/>
      <c r="NFX593" s="163"/>
      <c r="NFY593" s="163"/>
      <c r="NFZ593" s="163"/>
      <c r="NGA593" s="163"/>
      <c r="NGB593" s="163"/>
      <c r="NGC593" s="163"/>
      <c r="NGD593" s="163"/>
      <c r="NGE593" s="163"/>
      <c r="NGF593" s="163"/>
      <c r="NGG593" s="163"/>
      <c r="NGH593" s="163"/>
      <c r="NGI593" s="163"/>
      <c r="NGJ593" s="163"/>
      <c r="NGK593" s="163"/>
      <c r="NGL593" s="163"/>
      <c r="NGM593" s="163"/>
      <c r="NGN593" s="163"/>
      <c r="NGO593" s="163"/>
      <c r="NGP593" s="163"/>
      <c r="NGQ593" s="163"/>
      <c r="NGR593" s="163"/>
      <c r="NGS593" s="163"/>
      <c r="NGT593" s="163"/>
      <c r="NGU593" s="163"/>
      <c r="NGV593" s="163"/>
      <c r="NGW593" s="163"/>
      <c r="NGX593" s="163"/>
      <c r="NGY593" s="163"/>
      <c r="NGZ593" s="163"/>
      <c r="NHA593" s="163"/>
      <c r="NHB593" s="163"/>
      <c r="NHC593" s="163"/>
      <c r="NHD593" s="163"/>
      <c r="NHE593" s="163"/>
      <c r="NHF593" s="163"/>
      <c r="NHG593" s="163"/>
      <c r="NHH593" s="163"/>
      <c r="NHI593" s="163"/>
      <c r="NHJ593" s="163"/>
      <c r="NHK593" s="163"/>
      <c r="NHL593" s="163"/>
      <c r="NHM593" s="163"/>
      <c r="NHN593" s="163"/>
      <c r="NHO593" s="163"/>
      <c r="NHP593" s="163"/>
      <c r="NHQ593" s="163"/>
      <c r="NHR593" s="163"/>
      <c r="NHS593" s="163"/>
      <c r="NHT593" s="163"/>
      <c r="NHU593" s="163"/>
      <c r="NHV593" s="163"/>
      <c r="NHW593" s="163"/>
      <c r="NHX593" s="163"/>
      <c r="NHY593" s="163"/>
      <c r="NHZ593" s="163"/>
      <c r="NIA593" s="163"/>
      <c r="NIB593" s="163"/>
      <c r="NIC593" s="163"/>
      <c r="NID593" s="163"/>
      <c r="NIE593" s="163"/>
      <c r="NIF593" s="163"/>
      <c r="NIG593" s="163"/>
      <c r="NIH593" s="163"/>
      <c r="NII593" s="163"/>
      <c r="NIJ593" s="163"/>
      <c r="NIK593" s="163"/>
      <c r="NIL593" s="163"/>
      <c r="NIM593" s="163"/>
      <c r="NIN593" s="163"/>
      <c r="NIO593" s="163"/>
      <c r="NIP593" s="163"/>
      <c r="NIQ593" s="163"/>
      <c r="NIR593" s="163"/>
      <c r="NIS593" s="163"/>
      <c r="NIT593" s="163"/>
      <c r="NIU593" s="163"/>
      <c r="NIV593" s="163"/>
      <c r="NIW593" s="163"/>
      <c r="NIX593" s="163"/>
      <c r="NIY593" s="163"/>
      <c r="NIZ593" s="163"/>
      <c r="NJA593" s="163"/>
      <c r="NJB593" s="163"/>
      <c r="NJC593" s="163"/>
      <c r="NJD593" s="163"/>
      <c r="NJE593" s="163"/>
      <c r="NJF593" s="163"/>
      <c r="NJG593" s="163"/>
      <c r="NJH593" s="163"/>
      <c r="NJI593" s="163"/>
      <c r="NJJ593" s="163"/>
      <c r="NJK593" s="163"/>
      <c r="NJL593" s="163"/>
      <c r="NJM593" s="163"/>
      <c r="NJN593" s="163"/>
      <c r="NJO593" s="163"/>
      <c r="NJP593" s="163"/>
      <c r="NJQ593" s="163"/>
      <c r="NJR593" s="163"/>
      <c r="NJS593" s="163"/>
      <c r="NJT593" s="163"/>
      <c r="NJU593" s="163"/>
      <c r="NJV593" s="163"/>
      <c r="NJW593" s="163"/>
      <c r="NJX593" s="163"/>
      <c r="NJY593" s="163"/>
      <c r="NJZ593" s="163"/>
      <c r="NKA593" s="163"/>
      <c r="NKB593" s="163"/>
      <c r="NKC593" s="163"/>
      <c r="NKD593" s="163"/>
      <c r="NKE593" s="163"/>
      <c r="NKF593" s="163"/>
      <c r="NKG593" s="163"/>
      <c r="NKH593" s="163"/>
      <c r="NKI593" s="163"/>
      <c r="NKJ593" s="163"/>
      <c r="NKK593" s="163"/>
      <c r="NKL593" s="163"/>
      <c r="NKM593" s="163"/>
      <c r="NKN593" s="163"/>
      <c r="NKO593" s="163"/>
      <c r="NKP593" s="163"/>
      <c r="NKQ593" s="163"/>
      <c r="NKR593" s="163"/>
      <c r="NKS593" s="163"/>
      <c r="NKT593" s="163"/>
      <c r="NKU593" s="163"/>
      <c r="NKV593" s="163"/>
      <c r="NKW593" s="163"/>
      <c r="NKX593" s="163"/>
      <c r="NKY593" s="163"/>
      <c r="NKZ593" s="163"/>
      <c r="NLA593" s="163"/>
      <c r="NLB593" s="163"/>
      <c r="NLC593" s="163"/>
      <c r="NLD593" s="163"/>
      <c r="NLE593" s="163"/>
      <c r="NLF593" s="163"/>
      <c r="NLG593" s="163"/>
      <c r="NLH593" s="163"/>
      <c r="NLI593" s="163"/>
      <c r="NLJ593" s="163"/>
      <c r="NLK593" s="163"/>
      <c r="NLL593" s="163"/>
      <c r="NLM593" s="163"/>
      <c r="NLN593" s="163"/>
      <c r="NLO593" s="163"/>
      <c r="NLP593" s="163"/>
      <c r="NLQ593" s="163"/>
      <c r="NLR593" s="163"/>
      <c r="NLS593" s="163"/>
      <c r="NLT593" s="163"/>
      <c r="NLU593" s="163"/>
      <c r="NLV593" s="163"/>
      <c r="NLW593" s="163"/>
      <c r="NLX593" s="163"/>
      <c r="NLY593" s="163"/>
      <c r="NLZ593" s="163"/>
      <c r="NMA593" s="163"/>
      <c r="NMB593" s="163"/>
      <c r="NMC593" s="163"/>
      <c r="NMD593" s="163"/>
      <c r="NME593" s="163"/>
      <c r="NMF593" s="163"/>
      <c r="NMG593" s="163"/>
      <c r="NMH593" s="163"/>
      <c r="NMI593" s="163"/>
      <c r="NMJ593" s="163"/>
      <c r="NMK593" s="163"/>
      <c r="NML593" s="163"/>
      <c r="NMM593" s="163"/>
      <c r="NMN593" s="163"/>
      <c r="NMO593" s="163"/>
      <c r="NMP593" s="163"/>
      <c r="NMQ593" s="163"/>
      <c r="NMR593" s="163"/>
      <c r="NMS593" s="163"/>
      <c r="NMT593" s="163"/>
      <c r="NMU593" s="163"/>
      <c r="NMV593" s="163"/>
      <c r="NMW593" s="163"/>
      <c r="NMX593" s="163"/>
      <c r="NMY593" s="163"/>
      <c r="NMZ593" s="163"/>
      <c r="NNA593" s="163"/>
      <c r="NNB593" s="163"/>
      <c r="NNC593" s="163"/>
      <c r="NND593" s="163"/>
      <c r="NNE593" s="163"/>
      <c r="NNF593" s="163"/>
      <c r="NNG593" s="163"/>
      <c r="NNH593" s="163"/>
      <c r="NNI593" s="163"/>
      <c r="NNJ593" s="163"/>
      <c r="NNK593" s="163"/>
      <c r="NNL593" s="163"/>
      <c r="NNM593" s="163"/>
      <c r="NNN593" s="163"/>
      <c r="NNO593" s="163"/>
      <c r="NNP593" s="163"/>
      <c r="NNQ593" s="163"/>
      <c r="NNR593" s="163"/>
      <c r="NNS593" s="163"/>
      <c r="NNT593" s="163"/>
      <c r="NNU593" s="163"/>
      <c r="NNV593" s="163"/>
      <c r="NNW593" s="163"/>
      <c r="NNX593" s="163"/>
      <c r="NNY593" s="163"/>
      <c r="NNZ593" s="163"/>
      <c r="NOA593" s="163"/>
      <c r="NOB593" s="163"/>
      <c r="NOC593" s="163"/>
      <c r="NOD593" s="163"/>
      <c r="NOE593" s="163"/>
      <c r="NOF593" s="163"/>
      <c r="NOG593" s="163"/>
      <c r="NOH593" s="163"/>
      <c r="NOI593" s="163"/>
      <c r="NOJ593" s="163"/>
      <c r="NOK593" s="163"/>
      <c r="NOL593" s="163"/>
      <c r="NOM593" s="163"/>
      <c r="NON593" s="163"/>
      <c r="NOO593" s="163"/>
      <c r="NOP593" s="163"/>
      <c r="NOQ593" s="163"/>
      <c r="NOR593" s="163"/>
      <c r="NOS593" s="163"/>
      <c r="NOT593" s="163"/>
      <c r="NOU593" s="163"/>
      <c r="NOV593" s="163"/>
      <c r="NOW593" s="163"/>
      <c r="NOX593" s="163"/>
      <c r="NOY593" s="163"/>
      <c r="NOZ593" s="163"/>
      <c r="NPA593" s="163"/>
      <c r="NPB593" s="163"/>
      <c r="NPC593" s="163"/>
      <c r="NPD593" s="163"/>
      <c r="NPE593" s="163"/>
      <c r="NPF593" s="163"/>
      <c r="NPG593" s="163"/>
      <c r="NPH593" s="163"/>
      <c r="NPI593" s="163"/>
      <c r="NPJ593" s="163"/>
      <c r="NPK593" s="163"/>
      <c r="NPL593" s="163"/>
      <c r="NPM593" s="163"/>
      <c r="NPN593" s="163"/>
      <c r="NPO593" s="163"/>
      <c r="NPP593" s="163"/>
      <c r="NPQ593" s="163"/>
      <c r="NPR593" s="163"/>
      <c r="NPS593" s="163"/>
      <c r="NPT593" s="163"/>
      <c r="NPU593" s="163"/>
      <c r="NPV593" s="163"/>
      <c r="NPW593" s="163"/>
      <c r="NPX593" s="163"/>
      <c r="NPY593" s="163"/>
      <c r="NPZ593" s="163"/>
      <c r="NQA593" s="163"/>
      <c r="NQB593" s="163"/>
      <c r="NQC593" s="163"/>
      <c r="NQD593" s="163"/>
      <c r="NQE593" s="163"/>
      <c r="NQF593" s="163"/>
      <c r="NQG593" s="163"/>
      <c r="NQH593" s="163"/>
      <c r="NQI593" s="163"/>
      <c r="NQJ593" s="163"/>
      <c r="NQK593" s="163"/>
      <c r="NQL593" s="163"/>
      <c r="NQM593" s="163"/>
      <c r="NQN593" s="163"/>
      <c r="NQO593" s="163"/>
      <c r="NQP593" s="163"/>
      <c r="NQQ593" s="163"/>
      <c r="NQR593" s="163"/>
      <c r="NQS593" s="163"/>
      <c r="NQT593" s="163"/>
      <c r="NQU593" s="163"/>
      <c r="NQV593" s="163"/>
      <c r="NQW593" s="163"/>
      <c r="NQX593" s="163"/>
      <c r="NQY593" s="163"/>
      <c r="NQZ593" s="163"/>
      <c r="NRA593" s="163"/>
      <c r="NRB593" s="163"/>
      <c r="NRC593" s="163"/>
      <c r="NRD593" s="163"/>
      <c r="NRE593" s="163"/>
      <c r="NRF593" s="163"/>
      <c r="NRG593" s="163"/>
      <c r="NRH593" s="163"/>
      <c r="NRI593" s="163"/>
      <c r="NRJ593" s="163"/>
      <c r="NRK593" s="163"/>
      <c r="NRL593" s="163"/>
      <c r="NRM593" s="163"/>
      <c r="NRN593" s="163"/>
      <c r="NRO593" s="163"/>
      <c r="NRP593" s="163"/>
      <c r="NRQ593" s="163"/>
      <c r="NRR593" s="163"/>
      <c r="NRS593" s="163"/>
      <c r="NRT593" s="163"/>
      <c r="NRU593" s="163"/>
      <c r="NRV593" s="163"/>
      <c r="NRW593" s="163"/>
      <c r="NRX593" s="163"/>
      <c r="NRY593" s="163"/>
      <c r="NRZ593" s="163"/>
      <c r="NSA593" s="163"/>
      <c r="NSB593" s="163"/>
      <c r="NSC593" s="163"/>
      <c r="NSD593" s="163"/>
      <c r="NSE593" s="163"/>
      <c r="NSF593" s="163"/>
      <c r="NSG593" s="163"/>
      <c r="NSH593" s="163"/>
      <c r="NSI593" s="163"/>
      <c r="NSJ593" s="163"/>
      <c r="NSK593" s="163"/>
      <c r="NSL593" s="163"/>
      <c r="NSM593" s="163"/>
      <c r="NSN593" s="163"/>
      <c r="NSO593" s="163"/>
      <c r="NSP593" s="163"/>
      <c r="NSQ593" s="163"/>
      <c r="NSR593" s="163"/>
      <c r="NSS593" s="163"/>
      <c r="NST593" s="163"/>
      <c r="NSU593" s="163"/>
      <c r="NSV593" s="163"/>
      <c r="NSW593" s="163"/>
      <c r="NSX593" s="163"/>
      <c r="NSY593" s="163"/>
      <c r="NSZ593" s="163"/>
      <c r="NTA593" s="163"/>
      <c r="NTB593" s="163"/>
      <c r="NTC593" s="163"/>
      <c r="NTD593" s="163"/>
      <c r="NTE593" s="163"/>
      <c r="NTF593" s="163"/>
      <c r="NTG593" s="163"/>
      <c r="NTH593" s="163"/>
      <c r="NTI593" s="163"/>
      <c r="NTJ593" s="163"/>
      <c r="NTK593" s="163"/>
      <c r="NTL593" s="163"/>
      <c r="NTM593" s="163"/>
      <c r="NTN593" s="163"/>
      <c r="NTO593" s="163"/>
      <c r="NTP593" s="163"/>
      <c r="NTQ593" s="163"/>
      <c r="NTR593" s="163"/>
      <c r="NTS593" s="163"/>
      <c r="NTT593" s="163"/>
      <c r="NTU593" s="163"/>
      <c r="NTV593" s="163"/>
      <c r="NTW593" s="163"/>
      <c r="NTX593" s="163"/>
      <c r="NTY593" s="163"/>
      <c r="NTZ593" s="163"/>
      <c r="NUA593" s="163"/>
      <c r="NUB593" s="163"/>
      <c r="NUC593" s="163"/>
      <c r="NUD593" s="163"/>
      <c r="NUE593" s="163"/>
      <c r="NUF593" s="163"/>
      <c r="NUG593" s="163"/>
      <c r="NUH593" s="163"/>
      <c r="NUI593" s="163"/>
      <c r="NUJ593" s="163"/>
      <c r="NUK593" s="163"/>
      <c r="NUL593" s="163"/>
      <c r="NUM593" s="163"/>
      <c r="NUN593" s="163"/>
      <c r="NUO593" s="163"/>
      <c r="NUP593" s="163"/>
      <c r="NUQ593" s="163"/>
      <c r="NUR593" s="163"/>
      <c r="NUS593" s="163"/>
      <c r="NUT593" s="163"/>
      <c r="NUU593" s="163"/>
      <c r="NUV593" s="163"/>
      <c r="NUW593" s="163"/>
      <c r="NUX593" s="163"/>
      <c r="NUY593" s="163"/>
      <c r="NUZ593" s="163"/>
      <c r="NVA593" s="163"/>
      <c r="NVB593" s="163"/>
      <c r="NVC593" s="163"/>
      <c r="NVD593" s="163"/>
      <c r="NVE593" s="163"/>
      <c r="NVF593" s="163"/>
      <c r="NVG593" s="163"/>
      <c r="NVH593" s="163"/>
      <c r="NVI593" s="163"/>
      <c r="NVJ593" s="163"/>
      <c r="NVK593" s="163"/>
      <c r="NVL593" s="163"/>
      <c r="NVM593" s="163"/>
      <c r="NVN593" s="163"/>
      <c r="NVO593" s="163"/>
      <c r="NVP593" s="163"/>
      <c r="NVQ593" s="163"/>
      <c r="NVR593" s="163"/>
      <c r="NVS593" s="163"/>
      <c r="NVT593" s="163"/>
      <c r="NVU593" s="163"/>
      <c r="NVV593" s="163"/>
      <c r="NVW593" s="163"/>
      <c r="NVX593" s="163"/>
      <c r="NVY593" s="163"/>
      <c r="NVZ593" s="163"/>
      <c r="NWA593" s="163"/>
      <c r="NWB593" s="163"/>
      <c r="NWC593" s="163"/>
      <c r="NWD593" s="163"/>
      <c r="NWE593" s="163"/>
      <c r="NWF593" s="163"/>
      <c r="NWG593" s="163"/>
      <c r="NWH593" s="163"/>
      <c r="NWI593" s="163"/>
      <c r="NWJ593" s="163"/>
      <c r="NWK593" s="163"/>
      <c r="NWL593" s="163"/>
      <c r="NWM593" s="163"/>
      <c r="NWN593" s="163"/>
      <c r="NWO593" s="163"/>
      <c r="NWP593" s="163"/>
      <c r="NWQ593" s="163"/>
      <c r="NWR593" s="163"/>
      <c r="NWS593" s="163"/>
      <c r="NWT593" s="163"/>
      <c r="NWU593" s="163"/>
      <c r="NWV593" s="163"/>
      <c r="NWW593" s="163"/>
      <c r="NWX593" s="163"/>
      <c r="NWY593" s="163"/>
      <c r="NWZ593" s="163"/>
      <c r="NXA593" s="163"/>
      <c r="NXB593" s="163"/>
      <c r="NXC593" s="163"/>
      <c r="NXD593" s="163"/>
      <c r="NXE593" s="163"/>
      <c r="NXF593" s="163"/>
      <c r="NXG593" s="163"/>
      <c r="NXH593" s="163"/>
      <c r="NXI593" s="163"/>
      <c r="NXJ593" s="163"/>
      <c r="NXK593" s="163"/>
      <c r="NXL593" s="163"/>
      <c r="NXM593" s="163"/>
      <c r="NXN593" s="163"/>
      <c r="NXO593" s="163"/>
      <c r="NXP593" s="163"/>
      <c r="NXQ593" s="163"/>
      <c r="NXR593" s="163"/>
      <c r="NXS593" s="163"/>
      <c r="NXT593" s="163"/>
      <c r="NXU593" s="163"/>
      <c r="NXV593" s="163"/>
      <c r="NXW593" s="163"/>
      <c r="NXX593" s="163"/>
      <c r="NXY593" s="163"/>
      <c r="NXZ593" s="163"/>
      <c r="NYA593" s="163"/>
      <c r="NYB593" s="163"/>
      <c r="NYC593" s="163"/>
      <c r="NYD593" s="163"/>
      <c r="NYE593" s="163"/>
      <c r="NYF593" s="163"/>
      <c r="NYG593" s="163"/>
      <c r="NYH593" s="163"/>
      <c r="NYI593" s="163"/>
      <c r="NYJ593" s="163"/>
      <c r="NYK593" s="163"/>
      <c r="NYL593" s="163"/>
      <c r="NYM593" s="163"/>
      <c r="NYN593" s="163"/>
      <c r="NYO593" s="163"/>
      <c r="NYP593" s="163"/>
      <c r="NYQ593" s="163"/>
      <c r="NYR593" s="163"/>
      <c r="NYS593" s="163"/>
      <c r="NYT593" s="163"/>
      <c r="NYU593" s="163"/>
      <c r="NYV593" s="163"/>
      <c r="NYW593" s="163"/>
      <c r="NYX593" s="163"/>
      <c r="NYY593" s="163"/>
      <c r="NYZ593" s="163"/>
      <c r="NZA593" s="163"/>
      <c r="NZB593" s="163"/>
      <c r="NZC593" s="163"/>
      <c r="NZD593" s="163"/>
      <c r="NZE593" s="163"/>
      <c r="NZF593" s="163"/>
      <c r="NZG593" s="163"/>
      <c r="NZH593" s="163"/>
      <c r="NZI593" s="163"/>
      <c r="NZJ593" s="163"/>
      <c r="NZK593" s="163"/>
      <c r="NZL593" s="163"/>
      <c r="NZM593" s="163"/>
      <c r="NZN593" s="163"/>
      <c r="NZO593" s="163"/>
      <c r="NZP593" s="163"/>
      <c r="NZQ593" s="163"/>
      <c r="NZR593" s="163"/>
      <c r="NZS593" s="163"/>
      <c r="NZT593" s="163"/>
      <c r="NZU593" s="163"/>
      <c r="NZV593" s="163"/>
      <c r="NZW593" s="163"/>
      <c r="NZX593" s="163"/>
      <c r="NZY593" s="163"/>
      <c r="NZZ593" s="163"/>
      <c r="OAA593" s="163"/>
      <c r="OAB593" s="163"/>
      <c r="OAC593" s="163"/>
      <c r="OAD593" s="163"/>
      <c r="OAE593" s="163"/>
      <c r="OAF593" s="163"/>
      <c r="OAG593" s="163"/>
      <c r="OAH593" s="163"/>
      <c r="OAI593" s="163"/>
      <c r="OAJ593" s="163"/>
      <c r="OAK593" s="163"/>
      <c r="OAL593" s="163"/>
      <c r="OAM593" s="163"/>
      <c r="OAN593" s="163"/>
      <c r="OAO593" s="163"/>
      <c r="OAP593" s="163"/>
      <c r="OAQ593" s="163"/>
      <c r="OAR593" s="163"/>
      <c r="OAS593" s="163"/>
      <c r="OAT593" s="163"/>
      <c r="OAU593" s="163"/>
      <c r="OAV593" s="163"/>
      <c r="OAW593" s="163"/>
      <c r="OAX593" s="163"/>
      <c r="OAY593" s="163"/>
      <c r="OAZ593" s="163"/>
      <c r="OBA593" s="163"/>
      <c r="OBB593" s="163"/>
      <c r="OBC593" s="163"/>
      <c r="OBD593" s="163"/>
      <c r="OBE593" s="163"/>
      <c r="OBF593" s="163"/>
      <c r="OBG593" s="163"/>
      <c r="OBH593" s="163"/>
      <c r="OBI593" s="163"/>
      <c r="OBJ593" s="163"/>
      <c r="OBK593" s="163"/>
      <c r="OBL593" s="163"/>
      <c r="OBM593" s="163"/>
      <c r="OBN593" s="163"/>
      <c r="OBO593" s="163"/>
      <c r="OBP593" s="163"/>
      <c r="OBQ593" s="163"/>
      <c r="OBR593" s="163"/>
      <c r="OBS593" s="163"/>
      <c r="OBT593" s="163"/>
      <c r="OBU593" s="163"/>
      <c r="OBV593" s="163"/>
      <c r="OBW593" s="163"/>
      <c r="OBX593" s="163"/>
      <c r="OBY593" s="163"/>
      <c r="OBZ593" s="163"/>
      <c r="OCA593" s="163"/>
      <c r="OCB593" s="163"/>
      <c r="OCC593" s="163"/>
      <c r="OCD593" s="163"/>
      <c r="OCE593" s="163"/>
      <c r="OCF593" s="163"/>
      <c r="OCG593" s="163"/>
      <c r="OCH593" s="163"/>
      <c r="OCI593" s="163"/>
      <c r="OCJ593" s="163"/>
      <c r="OCK593" s="163"/>
      <c r="OCL593" s="163"/>
      <c r="OCM593" s="163"/>
      <c r="OCN593" s="163"/>
      <c r="OCO593" s="163"/>
      <c r="OCP593" s="163"/>
      <c r="OCQ593" s="163"/>
      <c r="OCR593" s="163"/>
      <c r="OCS593" s="163"/>
      <c r="OCT593" s="163"/>
      <c r="OCU593" s="163"/>
      <c r="OCV593" s="163"/>
      <c r="OCW593" s="163"/>
      <c r="OCX593" s="163"/>
      <c r="OCY593" s="163"/>
      <c r="OCZ593" s="163"/>
      <c r="ODA593" s="163"/>
      <c r="ODB593" s="163"/>
      <c r="ODC593" s="163"/>
      <c r="ODD593" s="163"/>
      <c r="ODE593" s="163"/>
      <c r="ODF593" s="163"/>
      <c r="ODG593" s="163"/>
      <c r="ODH593" s="163"/>
      <c r="ODI593" s="163"/>
      <c r="ODJ593" s="163"/>
      <c r="ODK593" s="163"/>
      <c r="ODL593" s="163"/>
      <c r="ODM593" s="163"/>
      <c r="ODN593" s="163"/>
      <c r="ODO593" s="163"/>
      <c r="ODP593" s="163"/>
      <c r="ODQ593" s="163"/>
      <c r="ODR593" s="163"/>
      <c r="ODS593" s="163"/>
      <c r="ODT593" s="163"/>
      <c r="ODU593" s="163"/>
      <c r="ODV593" s="163"/>
      <c r="ODW593" s="163"/>
      <c r="ODX593" s="163"/>
      <c r="ODY593" s="163"/>
      <c r="ODZ593" s="163"/>
      <c r="OEA593" s="163"/>
      <c r="OEB593" s="163"/>
      <c r="OEC593" s="163"/>
      <c r="OED593" s="163"/>
      <c r="OEE593" s="163"/>
      <c r="OEF593" s="163"/>
      <c r="OEG593" s="163"/>
      <c r="OEH593" s="163"/>
      <c r="OEI593" s="163"/>
      <c r="OEJ593" s="163"/>
      <c r="OEK593" s="163"/>
      <c r="OEL593" s="163"/>
      <c r="OEM593" s="163"/>
      <c r="OEN593" s="163"/>
      <c r="OEO593" s="163"/>
      <c r="OEP593" s="163"/>
      <c r="OEQ593" s="163"/>
      <c r="OER593" s="163"/>
      <c r="OES593" s="163"/>
      <c r="OET593" s="163"/>
      <c r="OEU593" s="163"/>
      <c r="OEV593" s="163"/>
      <c r="OEW593" s="163"/>
      <c r="OEX593" s="163"/>
      <c r="OEY593" s="163"/>
      <c r="OEZ593" s="163"/>
      <c r="OFA593" s="163"/>
      <c r="OFB593" s="163"/>
      <c r="OFC593" s="163"/>
      <c r="OFD593" s="163"/>
      <c r="OFE593" s="163"/>
      <c r="OFF593" s="163"/>
      <c r="OFG593" s="163"/>
      <c r="OFH593" s="163"/>
      <c r="OFI593" s="163"/>
      <c r="OFJ593" s="163"/>
      <c r="OFK593" s="163"/>
      <c r="OFL593" s="163"/>
      <c r="OFM593" s="163"/>
      <c r="OFN593" s="163"/>
      <c r="OFO593" s="163"/>
      <c r="OFP593" s="163"/>
      <c r="OFQ593" s="163"/>
      <c r="OFR593" s="163"/>
      <c r="OFS593" s="163"/>
      <c r="OFT593" s="163"/>
      <c r="OFU593" s="163"/>
      <c r="OFV593" s="163"/>
      <c r="OFW593" s="163"/>
      <c r="OFX593" s="163"/>
      <c r="OFY593" s="163"/>
      <c r="OFZ593" s="163"/>
      <c r="OGA593" s="163"/>
      <c r="OGB593" s="163"/>
      <c r="OGC593" s="163"/>
      <c r="OGD593" s="163"/>
      <c r="OGE593" s="163"/>
      <c r="OGF593" s="163"/>
      <c r="OGG593" s="163"/>
      <c r="OGH593" s="163"/>
      <c r="OGI593" s="163"/>
      <c r="OGJ593" s="163"/>
      <c r="OGK593" s="163"/>
      <c r="OGL593" s="163"/>
      <c r="OGM593" s="163"/>
      <c r="OGN593" s="163"/>
      <c r="OGO593" s="163"/>
      <c r="OGP593" s="163"/>
      <c r="OGQ593" s="163"/>
      <c r="OGR593" s="163"/>
      <c r="OGS593" s="163"/>
      <c r="OGT593" s="163"/>
      <c r="OGU593" s="163"/>
      <c r="OGV593" s="163"/>
      <c r="OGW593" s="163"/>
      <c r="OGX593" s="163"/>
      <c r="OGY593" s="163"/>
      <c r="OGZ593" s="163"/>
      <c r="OHA593" s="163"/>
      <c r="OHB593" s="163"/>
      <c r="OHC593" s="163"/>
      <c r="OHD593" s="163"/>
      <c r="OHE593" s="163"/>
      <c r="OHF593" s="163"/>
      <c r="OHG593" s="163"/>
      <c r="OHH593" s="163"/>
      <c r="OHI593" s="163"/>
      <c r="OHJ593" s="163"/>
      <c r="OHK593" s="163"/>
      <c r="OHL593" s="163"/>
      <c r="OHM593" s="163"/>
      <c r="OHN593" s="163"/>
      <c r="OHO593" s="163"/>
      <c r="OHP593" s="163"/>
      <c r="OHQ593" s="163"/>
      <c r="OHR593" s="163"/>
      <c r="OHS593" s="163"/>
      <c r="OHT593" s="163"/>
      <c r="OHU593" s="163"/>
      <c r="OHV593" s="163"/>
      <c r="OHW593" s="163"/>
      <c r="OHX593" s="163"/>
      <c r="OHY593" s="163"/>
      <c r="OHZ593" s="163"/>
      <c r="OIA593" s="163"/>
      <c r="OIB593" s="163"/>
      <c r="OIC593" s="163"/>
      <c r="OID593" s="163"/>
      <c r="OIE593" s="163"/>
      <c r="OIF593" s="163"/>
      <c r="OIG593" s="163"/>
      <c r="OIH593" s="163"/>
      <c r="OII593" s="163"/>
      <c r="OIJ593" s="163"/>
      <c r="OIK593" s="163"/>
      <c r="OIL593" s="163"/>
      <c r="OIM593" s="163"/>
      <c r="OIN593" s="163"/>
      <c r="OIO593" s="163"/>
      <c r="OIP593" s="163"/>
      <c r="OIQ593" s="163"/>
      <c r="OIR593" s="163"/>
      <c r="OIS593" s="163"/>
      <c r="OIT593" s="163"/>
      <c r="OIU593" s="163"/>
      <c r="OIV593" s="163"/>
      <c r="OIW593" s="163"/>
      <c r="OIX593" s="163"/>
      <c r="OIY593" s="163"/>
      <c r="OIZ593" s="163"/>
      <c r="OJA593" s="163"/>
      <c r="OJB593" s="163"/>
      <c r="OJC593" s="163"/>
      <c r="OJD593" s="163"/>
      <c r="OJE593" s="163"/>
      <c r="OJF593" s="163"/>
      <c r="OJG593" s="163"/>
      <c r="OJH593" s="163"/>
      <c r="OJI593" s="163"/>
      <c r="OJJ593" s="163"/>
      <c r="OJK593" s="163"/>
      <c r="OJL593" s="163"/>
      <c r="OJM593" s="163"/>
      <c r="OJN593" s="163"/>
      <c r="OJO593" s="163"/>
      <c r="OJP593" s="163"/>
      <c r="OJQ593" s="163"/>
      <c r="OJR593" s="163"/>
      <c r="OJS593" s="163"/>
      <c r="OJT593" s="163"/>
      <c r="OJU593" s="163"/>
      <c r="OJV593" s="163"/>
      <c r="OJW593" s="163"/>
      <c r="OJX593" s="163"/>
      <c r="OJY593" s="163"/>
      <c r="OJZ593" s="163"/>
      <c r="OKA593" s="163"/>
      <c r="OKB593" s="163"/>
      <c r="OKC593" s="163"/>
      <c r="OKD593" s="163"/>
      <c r="OKE593" s="163"/>
      <c r="OKF593" s="163"/>
      <c r="OKG593" s="163"/>
      <c r="OKH593" s="163"/>
      <c r="OKI593" s="163"/>
      <c r="OKJ593" s="163"/>
      <c r="OKK593" s="163"/>
      <c r="OKL593" s="163"/>
      <c r="OKM593" s="163"/>
      <c r="OKN593" s="163"/>
      <c r="OKO593" s="163"/>
      <c r="OKP593" s="163"/>
      <c r="OKQ593" s="163"/>
      <c r="OKR593" s="163"/>
      <c r="OKS593" s="163"/>
      <c r="OKT593" s="163"/>
      <c r="OKU593" s="163"/>
      <c r="OKV593" s="163"/>
      <c r="OKW593" s="163"/>
      <c r="OKX593" s="163"/>
      <c r="OKY593" s="163"/>
      <c r="OKZ593" s="163"/>
      <c r="OLA593" s="163"/>
      <c r="OLB593" s="163"/>
      <c r="OLC593" s="163"/>
      <c r="OLD593" s="163"/>
      <c r="OLE593" s="163"/>
      <c r="OLF593" s="163"/>
      <c r="OLG593" s="163"/>
      <c r="OLH593" s="163"/>
      <c r="OLI593" s="163"/>
      <c r="OLJ593" s="163"/>
      <c r="OLK593" s="163"/>
      <c r="OLL593" s="163"/>
      <c r="OLM593" s="163"/>
      <c r="OLN593" s="163"/>
      <c r="OLO593" s="163"/>
      <c r="OLP593" s="163"/>
      <c r="OLQ593" s="163"/>
      <c r="OLR593" s="163"/>
      <c r="OLS593" s="163"/>
      <c r="OLT593" s="163"/>
      <c r="OLU593" s="163"/>
      <c r="OLV593" s="163"/>
      <c r="OLW593" s="163"/>
      <c r="OLX593" s="163"/>
      <c r="OLY593" s="163"/>
      <c r="OLZ593" s="163"/>
      <c r="OMA593" s="163"/>
      <c r="OMB593" s="163"/>
      <c r="OMC593" s="163"/>
      <c r="OMD593" s="163"/>
      <c r="OME593" s="163"/>
      <c r="OMF593" s="163"/>
      <c r="OMG593" s="163"/>
      <c r="OMH593" s="163"/>
      <c r="OMI593" s="163"/>
      <c r="OMJ593" s="163"/>
      <c r="OMK593" s="163"/>
      <c r="OML593" s="163"/>
      <c r="OMM593" s="163"/>
      <c r="OMN593" s="163"/>
      <c r="OMO593" s="163"/>
      <c r="OMP593" s="163"/>
      <c r="OMQ593" s="163"/>
      <c r="OMR593" s="163"/>
      <c r="OMS593" s="163"/>
      <c r="OMT593" s="163"/>
      <c r="OMU593" s="163"/>
      <c r="OMV593" s="163"/>
      <c r="OMW593" s="163"/>
      <c r="OMX593" s="163"/>
      <c r="OMY593" s="163"/>
      <c r="OMZ593" s="163"/>
      <c r="ONA593" s="163"/>
      <c r="ONB593" s="163"/>
      <c r="ONC593" s="163"/>
      <c r="OND593" s="163"/>
      <c r="ONE593" s="163"/>
      <c r="ONF593" s="163"/>
      <c r="ONG593" s="163"/>
      <c r="ONH593" s="163"/>
      <c r="ONI593" s="163"/>
      <c r="ONJ593" s="163"/>
      <c r="ONK593" s="163"/>
      <c r="ONL593" s="163"/>
      <c r="ONM593" s="163"/>
      <c r="ONN593" s="163"/>
      <c r="ONO593" s="163"/>
      <c r="ONP593" s="163"/>
      <c r="ONQ593" s="163"/>
      <c r="ONR593" s="163"/>
      <c r="ONS593" s="163"/>
      <c r="ONT593" s="163"/>
      <c r="ONU593" s="163"/>
      <c r="ONV593" s="163"/>
      <c r="ONW593" s="163"/>
      <c r="ONX593" s="163"/>
      <c r="ONY593" s="163"/>
      <c r="ONZ593" s="163"/>
      <c r="OOA593" s="163"/>
      <c r="OOB593" s="163"/>
      <c r="OOC593" s="163"/>
      <c r="OOD593" s="163"/>
      <c r="OOE593" s="163"/>
      <c r="OOF593" s="163"/>
      <c r="OOG593" s="163"/>
      <c r="OOH593" s="163"/>
      <c r="OOI593" s="163"/>
      <c r="OOJ593" s="163"/>
      <c r="OOK593" s="163"/>
      <c r="OOL593" s="163"/>
      <c r="OOM593" s="163"/>
      <c r="OON593" s="163"/>
      <c r="OOO593" s="163"/>
      <c r="OOP593" s="163"/>
      <c r="OOQ593" s="163"/>
      <c r="OOR593" s="163"/>
      <c r="OOS593" s="163"/>
      <c r="OOT593" s="163"/>
      <c r="OOU593" s="163"/>
      <c r="OOV593" s="163"/>
      <c r="OOW593" s="163"/>
      <c r="OOX593" s="163"/>
      <c r="OOY593" s="163"/>
      <c r="OOZ593" s="163"/>
      <c r="OPA593" s="163"/>
      <c r="OPB593" s="163"/>
      <c r="OPC593" s="163"/>
      <c r="OPD593" s="163"/>
      <c r="OPE593" s="163"/>
      <c r="OPF593" s="163"/>
      <c r="OPG593" s="163"/>
      <c r="OPH593" s="163"/>
      <c r="OPI593" s="163"/>
      <c r="OPJ593" s="163"/>
      <c r="OPK593" s="163"/>
      <c r="OPL593" s="163"/>
      <c r="OPM593" s="163"/>
      <c r="OPN593" s="163"/>
      <c r="OPO593" s="163"/>
      <c r="OPP593" s="163"/>
      <c r="OPQ593" s="163"/>
      <c r="OPR593" s="163"/>
      <c r="OPS593" s="163"/>
      <c r="OPT593" s="163"/>
      <c r="OPU593" s="163"/>
      <c r="OPV593" s="163"/>
      <c r="OPW593" s="163"/>
      <c r="OPX593" s="163"/>
      <c r="OPY593" s="163"/>
      <c r="OPZ593" s="163"/>
      <c r="OQA593" s="163"/>
      <c r="OQB593" s="163"/>
      <c r="OQC593" s="163"/>
      <c r="OQD593" s="163"/>
      <c r="OQE593" s="163"/>
      <c r="OQF593" s="163"/>
      <c r="OQG593" s="163"/>
      <c r="OQH593" s="163"/>
      <c r="OQI593" s="163"/>
      <c r="OQJ593" s="163"/>
      <c r="OQK593" s="163"/>
      <c r="OQL593" s="163"/>
      <c r="OQM593" s="163"/>
      <c r="OQN593" s="163"/>
      <c r="OQO593" s="163"/>
      <c r="OQP593" s="163"/>
      <c r="OQQ593" s="163"/>
      <c r="OQR593" s="163"/>
      <c r="OQS593" s="163"/>
      <c r="OQT593" s="163"/>
      <c r="OQU593" s="163"/>
      <c r="OQV593" s="163"/>
      <c r="OQW593" s="163"/>
      <c r="OQX593" s="163"/>
      <c r="OQY593" s="163"/>
      <c r="OQZ593" s="163"/>
      <c r="ORA593" s="163"/>
      <c r="ORB593" s="163"/>
      <c r="ORC593" s="163"/>
      <c r="ORD593" s="163"/>
      <c r="ORE593" s="163"/>
      <c r="ORF593" s="163"/>
      <c r="ORG593" s="163"/>
      <c r="ORH593" s="163"/>
      <c r="ORI593" s="163"/>
      <c r="ORJ593" s="163"/>
      <c r="ORK593" s="163"/>
      <c r="ORL593" s="163"/>
      <c r="ORM593" s="163"/>
      <c r="ORN593" s="163"/>
      <c r="ORO593" s="163"/>
      <c r="ORP593" s="163"/>
      <c r="ORQ593" s="163"/>
      <c r="ORR593" s="163"/>
      <c r="ORS593" s="163"/>
      <c r="ORT593" s="163"/>
      <c r="ORU593" s="163"/>
      <c r="ORV593" s="163"/>
      <c r="ORW593" s="163"/>
      <c r="ORX593" s="163"/>
      <c r="ORY593" s="163"/>
      <c r="ORZ593" s="163"/>
      <c r="OSA593" s="163"/>
      <c r="OSB593" s="163"/>
      <c r="OSC593" s="163"/>
      <c r="OSD593" s="163"/>
      <c r="OSE593" s="163"/>
      <c r="OSF593" s="163"/>
      <c r="OSG593" s="163"/>
      <c r="OSH593" s="163"/>
      <c r="OSI593" s="163"/>
      <c r="OSJ593" s="163"/>
      <c r="OSK593" s="163"/>
      <c r="OSL593" s="163"/>
      <c r="OSM593" s="163"/>
      <c r="OSN593" s="163"/>
      <c r="OSO593" s="163"/>
      <c r="OSP593" s="163"/>
      <c r="OSQ593" s="163"/>
      <c r="OSR593" s="163"/>
      <c r="OSS593" s="163"/>
      <c r="OST593" s="163"/>
      <c r="OSU593" s="163"/>
      <c r="OSV593" s="163"/>
      <c r="OSW593" s="163"/>
      <c r="OSX593" s="163"/>
      <c r="OSY593" s="163"/>
      <c r="OSZ593" s="163"/>
      <c r="OTA593" s="163"/>
      <c r="OTB593" s="163"/>
      <c r="OTC593" s="163"/>
      <c r="OTD593" s="163"/>
      <c r="OTE593" s="163"/>
      <c r="OTF593" s="163"/>
      <c r="OTG593" s="163"/>
      <c r="OTH593" s="163"/>
      <c r="OTI593" s="163"/>
      <c r="OTJ593" s="163"/>
      <c r="OTK593" s="163"/>
      <c r="OTL593" s="163"/>
      <c r="OTM593" s="163"/>
      <c r="OTN593" s="163"/>
      <c r="OTO593" s="163"/>
      <c r="OTP593" s="163"/>
      <c r="OTQ593" s="163"/>
      <c r="OTR593" s="163"/>
      <c r="OTS593" s="163"/>
      <c r="OTT593" s="163"/>
      <c r="OTU593" s="163"/>
      <c r="OTV593" s="163"/>
      <c r="OTW593" s="163"/>
      <c r="OTX593" s="163"/>
      <c r="OTY593" s="163"/>
      <c r="OTZ593" s="163"/>
      <c r="OUA593" s="163"/>
      <c r="OUB593" s="163"/>
      <c r="OUC593" s="163"/>
      <c r="OUD593" s="163"/>
      <c r="OUE593" s="163"/>
      <c r="OUF593" s="163"/>
      <c r="OUG593" s="163"/>
      <c r="OUH593" s="163"/>
      <c r="OUI593" s="163"/>
      <c r="OUJ593" s="163"/>
      <c r="OUK593" s="163"/>
      <c r="OUL593" s="163"/>
      <c r="OUM593" s="163"/>
      <c r="OUN593" s="163"/>
      <c r="OUO593" s="163"/>
      <c r="OUP593" s="163"/>
      <c r="OUQ593" s="163"/>
      <c r="OUR593" s="163"/>
      <c r="OUS593" s="163"/>
      <c r="OUT593" s="163"/>
      <c r="OUU593" s="163"/>
      <c r="OUV593" s="163"/>
      <c r="OUW593" s="163"/>
      <c r="OUX593" s="163"/>
      <c r="OUY593" s="163"/>
      <c r="OUZ593" s="163"/>
      <c r="OVA593" s="163"/>
      <c r="OVB593" s="163"/>
      <c r="OVC593" s="163"/>
      <c r="OVD593" s="163"/>
      <c r="OVE593" s="163"/>
      <c r="OVF593" s="163"/>
      <c r="OVG593" s="163"/>
      <c r="OVH593" s="163"/>
      <c r="OVI593" s="163"/>
      <c r="OVJ593" s="163"/>
      <c r="OVK593" s="163"/>
      <c r="OVL593" s="163"/>
      <c r="OVM593" s="163"/>
      <c r="OVN593" s="163"/>
      <c r="OVO593" s="163"/>
      <c r="OVP593" s="163"/>
      <c r="OVQ593" s="163"/>
      <c r="OVR593" s="163"/>
      <c r="OVS593" s="163"/>
      <c r="OVT593" s="163"/>
      <c r="OVU593" s="163"/>
      <c r="OVV593" s="163"/>
      <c r="OVW593" s="163"/>
      <c r="OVX593" s="163"/>
      <c r="OVY593" s="163"/>
      <c r="OVZ593" s="163"/>
      <c r="OWA593" s="163"/>
      <c r="OWB593" s="163"/>
      <c r="OWC593" s="163"/>
      <c r="OWD593" s="163"/>
      <c r="OWE593" s="163"/>
      <c r="OWF593" s="163"/>
      <c r="OWG593" s="163"/>
      <c r="OWH593" s="163"/>
      <c r="OWI593" s="163"/>
      <c r="OWJ593" s="163"/>
      <c r="OWK593" s="163"/>
      <c r="OWL593" s="163"/>
      <c r="OWM593" s="163"/>
      <c r="OWN593" s="163"/>
      <c r="OWO593" s="163"/>
      <c r="OWP593" s="163"/>
      <c r="OWQ593" s="163"/>
      <c r="OWR593" s="163"/>
      <c r="OWS593" s="163"/>
      <c r="OWT593" s="163"/>
      <c r="OWU593" s="163"/>
      <c r="OWV593" s="163"/>
      <c r="OWW593" s="163"/>
      <c r="OWX593" s="163"/>
      <c r="OWY593" s="163"/>
      <c r="OWZ593" s="163"/>
      <c r="OXA593" s="163"/>
      <c r="OXB593" s="163"/>
      <c r="OXC593" s="163"/>
      <c r="OXD593" s="163"/>
      <c r="OXE593" s="163"/>
      <c r="OXF593" s="163"/>
      <c r="OXG593" s="163"/>
      <c r="OXH593" s="163"/>
      <c r="OXI593" s="163"/>
      <c r="OXJ593" s="163"/>
      <c r="OXK593" s="163"/>
      <c r="OXL593" s="163"/>
      <c r="OXM593" s="163"/>
      <c r="OXN593" s="163"/>
      <c r="OXO593" s="163"/>
      <c r="OXP593" s="163"/>
      <c r="OXQ593" s="163"/>
      <c r="OXR593" s="163"/>
      <c r="OXS593" s="163"/>
      <c r="OXT593" s="163"/>
      <c r="OXU593" s="163"/>
      <c r="OXV593" s="163"/>
      <c r="OXW593" s="163"/>
      <c r="OXX593" s="163"/>
      <c r="OXY593" s="163"/>
      <c r="OXZ593" s="163"/>
      <c r="OYA593" s="163"/>
      <c r="OYB593" s="163"/>
      <c r="OYC593" s="163"/>
      <c r="OYD593" s="163"/>
      <c r="OYE593" s="163"/>
      <c r="OYF593" s="163"/>
      <c r="OYG593" s="163"/>
      <c r="OYH593" s="163"/>
      <c r="OYI593" s="163"/>
      <c r="OYJ593" s="163"/>
      <c r="OYK593" s="163"/>
      <c r="OYL593" s="163"/>
      <c r="OYM593" s="163"/>
      <c r="OYN593" s="163"/>
      <c r="OYO593" s="163"/>
      <c r="OYP593" s="163"/>
      <c r="OYQ593" s="163"/>
      <c r="OYR593" s="163"/>
      <c r="OYS593" s="163"/>
      <c r="OYT593" s="163"/>
      <c r="OYU593" s="163"/>
      <c r="OYV593" s="163"/>
      <c r="OYW593" s="163"/>
      <c r="OYX593" s="163"/>
      <c r="OYY593" s="163"/>
      <c r="OYZ593" s="163"/>
      <c r="OZA593" s="163"/>
      <c r="OZB593" s="163"/>
      <c r="OZC593" s="163"/>
      <c r="OZD593" s="163"/>
      <c r="OZE593" s="163"/>
      <c r="OZF593" s="163"/>
      <c r="OZG593" s="163"/>
      <c r="OZH593" s="163"/>
      <c r="OZI593" s="163"/>
      <c r="OZJ593" s="163"/>
      <c r="OZK593" s="163"/>
      <c r="OZL593" s="163"/>
      <c r="OZM593" s="163"/>
      <c r="OZN593" s="163"/>
      <c r="OZO593" s="163"/>
      <c r="OZP593" s="163"/>
      <c r="OZQ593" s="163"/>
      <c r="OZR593" s="163"/>
      <c r="OZS593" s="163"/>
      <c r="OZT593" s="163"/>
      <c r="OZU593" s="163"/>
      <c r="OZV593" s="163"/>
      <c r="OZW593" s="163"/>
      <c r="OZX593" s="163"/>
      <c r="OZY593" s="163"/>
      <c r="OZZ593" s="163"/>
      <c r="PAA593" s="163"/>
      <c r="PAB593" s="163"/>
      <c r="PAC593" s="163"/>
      <c r="PAD593" s="163"/>
      <c r="PAE593" s="163"/>
      <c r="PAF593" s="163"/>
      <c r="PAG593" s="163"/>
      <c r="PAH593" s="163"/>
      <c r="PAI593" s="163"/>
      <c r="PAJ593" s="163"/>
      <c r="PAK593" s="163"/>
      <c r="PAL593" s="163"/>
      <c r="PAM593" s="163"/>
      <c r="PAN593" s="163"/>
      <c r="PAO593" s="163"/>
      <c r="PAP593" s="163"/>
      <c r="PAQ593" s="163"/>
      <c r="PAR593" s="163"/>
      <c r="PAS593" s="163"/>
      <c r="PAT593" s="163"/>
      <c r="PAU593" s="163"/>
      <c r="PAV593" s="163"/>
      <c r="PAW593" s="163"/>
      <c r="PAX593" s="163"/>
      <c r="PAY593" s="163"/>
      <c r="PAZ593" s="163"/>
      <c r="PBA593" s="163"/>
      <c r="PBB593" s="163"/>
      <c r="PBC593" s="163"/>
      <c r="PBD593" s="163"/>
      <c r="PBE593" s="163"/>
      <c r="PBF593" s="163"/>
      <c r="PBG593" s="163"/>
      <c r="PBH593" s="163"/>
      <c r="PBI593" s="163"/>
      <c r="PBJ593" s="163"/>
      <c r="PBK593" s="163"/>
      <c r="PBL593" s="163"/>
      <c r="PBM593" s="163"/>
      <c r="PBN593" s="163"/>
      <c r="PBO593" s="163"/>
      <c r="PBP593" s="163"/>
      <c r="PBQ593" s="163"/>
      <c r="PBR593" s="163"/>
      <c r="PBS593" s="163"/>
      <c r="PBT593" s="163"/>
      <c r="PBU593" s="163"/>
      <c r="PBV593" s="163"/>
      <c r="PBW593" s="163"/>
      <c r="PBX593" s="163"/>
      <c r="PBY593" s="163"/>
      <c r="PBZ593" s="163"/>
      <c r="PCA593" s="163"/>
      <c r="PCB593" s="163"/>
      <c r="PCC593" s="163"/>
      <c r="PCD593" s="163"/>
      <c r="PCE593" s="163"/>
      <c r="PCF593" s="163"/>
      <c r="PCG593" s="163"/>
      <c r="PCH593" s="163"/>
      <c r="PCI593" s="163"/>
      <c r="PCJ593" s="163"/>
      <c r="PCK593" s="163"/>
      <c r="PCL593" s="163"/>
      <c r="PCM593" s="163"/>
      <c r="PCN593" s="163"/>
      <c r="PCO593" s="163"/>
      <c r="PCP593" s="163"/>
      <c r="PCQ593" s="163"/>
      <c r="PCR593" s="163"/>
      <c r="PCS593" s="163"/>
      <c r="PCT593" s="163"/>
      <c r="PCU593" s="163"/>
      <c r="PCV593" s="163"/>
      <c r="PCW593" s="163"/>
      <c r="PCX593" s="163"/>
      <c r="PCY593" s="163"/>
      <c r="PCZ593" s="163"/>
      <c r="PDA593" s="163"/>
      <c r="PDB593" s="163"/>
      <c r="PDC593" s="163"/>
      <c r="PDD593" s="163"/>
      <c r="PDE593" s="163"/>
      <c r="PDF593" s="163"/>
      <c r="PDG593" s="163"/>
      <c r="PDH593" s="163"/>
      <c r="PDI593" s="163"/>
      <c r="PDJ593" s="163"/>
      <c r="PDK593" s="163"/>
      <c r="PDL593" s="163"/>
      <c r="PDM593" s="163"/>
      <c r="PDN593" s="163"/>
      <c r="PDO593" s="163"/>
      <c r="PDP593" s="163"/>
      <c r="PDQ593" s="163"/>
      <c r="PDR593" s="163"/>
      <c r="PDS593" s="163"/>
      <c r="PDT593" s="163"/>
      <c r="PDU593" s="163"/>
      <c r="PDV593" s="163"/>
      <c r="PDW593" s="163"/>
      <c r="PDX593" s="163"/>
      <c r="PDY593" s="163"/>
      <c r="PDZ593" s="163"/>
      <c r="PEA593" s="163"/>
      <c r="PEB593" s="163"/>
      <c r="PEC593" s="163"/>
      <c r="PED593" s="163"/>
      <c r="PEE593" s="163"/>
      <c r="PEF593" s="163"/>
      <c r="PEG593" s="163"/>
      <c r="PEH593" s="163"/>
      <c r="PEI593" s="163"/>
      <c r="PEJ593" s="163"/>
      <c r="PEK593" s="163"/>
      <c r="PEL593" s="163"/>
      <c r="PEM593" s="163"/>
      <c r="PEN593" s="163"/>
      <c r="PEO593" s="163"/>
      <c r="PEP593" s="163"/>
      <c r="PEQ593" s="163"/>
      <c r="PER593" s="163"/>
      <c r="PES593" s="163"/>
      <c r="PET593" s="163"/>
      <c r="PEU593" s="163"/>
      <c r="PEV593" s="163"/>
      <c r="PEW593" s="163"/>
      <c r="PEX593" s="163"/>
      <c r="PEY593" s="163"/>
      <c r="PEZ593" s="163"/>
      <c r="PFA593" s="163"/>
      <c r="PFB593" s="163"/>
      <c r="PFC593" s="163"/>
      <c r="PFD593" s="163"/>
      <c r="PFE593" s="163"/>
      <c r="PFF593" s="163"/>
      <c r="PFG593" s="163"/>
      <c r="PFH593" s="163"/>
      <c r="PFI593" s="163"/>
      <c r="PFJ593" s="163"/>
      <c r="PFK593" s="163"/>
      <c r="PFL593" s="163"/>
      <c r="PFM593" s="163"/>
      <c r="PFN593" s="163"/>
      <c r="PFO593" s="163"/>
      <c r="PFP593" s="163"/>
      <c r="PFQ593" s="163"/>
      <c r="PFR593" s="163"/>
      <c r="PFS593" s="163"/>
      <c r="PFT593" s="163"/>
      <c r="PFU593" s="163"/>
      <c r="PFV593" s="163"/>
      <c r="PFW593" s="163"/>
      <c r="PFX593" s="163"/>
      <c r="PFY593" s="163"/>
      <c r="PFZ593" s="163"/>
      <c r="PGA593" s="163"/>
      <c r="PGB593" s="163"/>
      <c r="PGC593" s="163"/>
      <c r="PGD593" s="163"/>
      <c r="PGE593" s="163"/>
      <c r="PGF593" s="163"/>
      <c r="PGG593" s="163"/>
      <c r="PGH593" s="163"/>
      <c r="PGI593" s="163"/>
      <c r="PGJ593" s="163"/>
      <c r="PGK593" s="163"/>
      <c r="PGL593" s="163"/>
      <c r="PGM593" s="163"/>
      <c r="PGN593" s="163"/>
      <c r="PGO593" s="163"/>
      <c r="PGP593" s="163"/>
      <c r="PGQ593" s="163"/>
      <c r="PGR593" s="163"/>
      <c r="PGS593" s="163"/>
      <c r="PGT593" s="163"/>
      <c r="PGU593" s="163"/>
      <c r="PGV593" s="163"/>
      <c r="PGW593" s="163"/>
      <c r="PGX593" s="163"/>
      <c r="PGY593" s="163"/>
      <c r="PGZ593" s="163"/>
      <c r="PHA593" s="163"/>
      <c r="PHB593" s="163"/>
      <c r="PHC593" s="163"/>
      <c r="PHD593" s="163"/>
      <c r="PHE593" s="163"/>
      <c r="PHF593" s="163"/>
      <c r="PHG593" s="163"/>
      <c r="PHH593" s="163"/>
      <c r="PHI593" s="163"/>
      <c r="PHJ593" s="163"/>
      <c r="PHK593" s="163"/>
      <c r="PHL593" s="163"/>
      <c r="PHM593" s="163"/>
      <c r="PHN593" s="163"/>
      <c r="PHO593" s="163"/>
      <c r="PHP593" s="163"/>
      <c r="PHQ593" s="163"/>
      <c r="PHR593" s="163"/>
      <c r="PHS593" s="163"/>
      <c r="PHT593" s="163"/>
      <c r="PHU593" s="163"/>
      <c r="PHV593" s="163"/>
      <c r="PHW593" s="163"/>
      <c r="PHX593" s="163"/>
      <c r="PHY593" s="163"/>
      <c r="PHZ593" s="163"/>
      <c r="PIA593" s="163"/>
      <c r="PIB593" s="163"/>
      <c r="PIC593" s="163"/>
      <c r="PID593" s="163"/>
      <c r="PIE593" s="163"/>
      <c r="PIF593" s="163"/>
      <c r="PIG593" s="163"/>
      <c r="PIH593" s="163"/>
      <c r="PII593" s="163"/>
      <c r="PIJ593" s="163"/>
      <c r="PIK593" s="163"/>
      <c r="PIL593" s="163"/>
      <c r="PIM593" s="163"/>
      <c r="PIN593" s="163"/>
      <c r="PIO593" s="163"/>
      <c r="PIP593" s="163"/>
      <c r="PIQ593" s="163"/>
      <c r="PIR593" s="163"/>
      <c r="PIS593" s="163"/>
      <c r="PIT593" s="163"/>
      <c r="PIU593" s="163"/>
      <c r="PIV593" s="163"/>
      <c r="PIW593" s="163"/>
      <c r="PIX593" s="163"/>
      <c r="PIY593" s="163"/>
      <c r="PIZ593" s="163"/>
      <c r="PJA593" s="163"/>
      <c r="PJB593" s="163"/>
      <c r="PJC593" s="163"/>
      <c r="PJD593" s="163"/>
      <c r="PJE593" s="163"/>
      <c r="PJF593" s="163"/>
      <c r="PJG593" s="163"/>
      <c r="PJH593" s="163"/>
      <c r="PJI593" s="163"/>
      <c r="PJJ593" s="163"/>
      <c r="PJK593" s="163"/>
      <c r="PJL593" s="163"/>
      <c r="PJM593" s="163"/>
      <c r="PJN593" s="163"/>
      <c r="PJO593" s="163"/>
      <c r="PJP593" s="163"/>
      <c r="PJQ593" s="163"/>
      <c r="PJR593" s="163"/>
      <c r="PJS593" s="163"/>
      <c r="PJT593" s="163"/>
      <c r="PJU593" s="163"/>
      <c r="PJV593" s="163"/>
      <c r="PJW593" s="163"/>
      <c r="PJX593" s="163"/>
      <c r="PJY593" s="163"/>
      <c r="PJZ593" s="163"/>
      <c r="PKA593" s="163"/>
      <c r="PKB593" s="163"/>
      <c r="PKC593" s="163"/>
      <c r="PKD593" s="163"/>
      <c r="PKE593" s="163"/>
      <c r="PKF593" s="163"/>
      <c r="PKG593" s="163"/>
      <c r="PKH593" s="163"/>
      <c r="PKI593" s="163"/>
      <c r="PKJ593" s="163"/>
      <c r="PKK593" s="163"/>
      <c r="PKL593" s="163"/>
      <c r="PKM593" s="163"/>
      <c r="PKN593" s="163"/>
      <c r="PKO593" s="163"/>
      <c r="PKP593" s="163"/>
      <c r="PKQ593" s="163"/>
      <c r="PKR593" s="163"/>
      <c r="PKS593" s="163"/>
      <c r="PKT593" s="163"/>
      <c r="PKU593" s="163"/>
      <c r="PKV593" s="163"/>
      <c r="PKW593" s="163"/>
      <c r="PKX593" s="163"/>
      <c r="PKY593" s="163"/>
      <c r="PKZ593" s="163"/>
      <c r="PLA593" s="163"/>
      <c r="PLB593" s="163"/>
      <c r="PLC593" s="163"/>
      <c r="PLD593" s="163"/>
      <c r="PLE593" s="163"/>
      <c r="PLF593" s="163"/>
      <c r="PLG593" s="163"/>
      <c r="PLH593" s="163"/>
      <c r="PLI593" s="163"/>
      <c r="PLJ593" s="163"/>
      <c r="PLK593" s="163"/>
      <c r="PLL593" s="163"/>
      <c r="PLM593" s="163"/>
      <c r="PLN593" s="163"/>
      <c r="PLO593" s="163"/>
      <c r="PLP593" s="163"/>
      <c r="PLQ593" s="163"/>
      <c r="PLR593" s="163"/>
      <c r="PLS593" s="163"/>
      <c r="PLT593" s="163"/>
      <c r="PLU593" s="163"/>
      <c r="PLV593" s="163"/>
      <c r="PLW593" s="163"/>
      <c r="PLX593" s="163"/>
      <c r="PLY593" s="163"/>
      <c r="PLZ593" s="163"/>
      <c r="PMA593" s="163"/>
      <c r="PMB593" s="163"/>
      <c r="PMC593" s="163"/>
      <c r="PMD593" s="163"/>
      <c r="PME593" s="163"/>
      <c r="PMF593" s="163"/>
      <c r="PMG593" s="163"/>
      <c r="PMH593" s="163"/>
      <c r="PMI593" s="163"/>
      <c r="PMJ593" s="163"/>
      <c r="PMK593" s="163"/>
      <c r="PML593" s="163"/>
      <c r="PMM593" s="163"/>
      <c r="PMN593" s="163"/>
      <c r="PMO593" s="163"/>
      <c r="PMP593" s="163"/>
      <c r="PMQ593" s="163"/>
      <c r="PMR593" s="163"/>
      <c r="PMS593" s="163"/>
      <c r="PMT593" s="163"/>
      <c r="PMU593" s="163"/>
      <c r="PMV593" s="163"/>
      <c r="PMW593" s="163"/>
      <c r="PMX593" s="163"/>
      <c r="PMY593" s="163"/>
      <c r="PMZ593" s="163"/>
      <c r="PNA593" s="163"/>
      <c r="PNB593" s="163"/>
      <c r="PNC593" s="163"/>
      <c r="PND593" s="163"/>
      <c r="PNE593" s="163"/>
      <c r="PNF593" s="163"/>
      <c r="PNG593" s="163"/>
      <c r="PNH593" s="163"/>
      <c r="PNI593" s="163"/>
      <c r="PNJ593" s="163"/>
      <c r="PNK593" s="163"/>
      <c r="PNL593" s="163"/>
      <c r="PNM593" s="163"/>
      <c r="PNN593" s="163"/>
      <c r="PNO593" s="163"/>
      <c r="PNP593" s="163"/>
      <c r="PNQ593" s="163"/>
      <c r="PNR593" s="163"/>
      <c r="PNS593" s="163"/>
      <c r="PNT593" s="163"/>
      <c r="PNU593" s="163"/>
      <c r="PNV593" s="163"/>
      <c r="PNW593" s="163"/>
      <c r="PNX593" s="163"/>
      <c r="PNY593" s="163"/>
      <c r="PNZ593" s="163"/>
      <c r="POA593" s="163"/>
      <c r="POB593" s="163"/>
      <c r="POC593" s="163"/>
      <c r="POD593" s="163"/>
      <c r="POE593" s="163"/>
      <c r="POF593" s="163"/>
      <c r="POG593" s="163"/>
      <c r="POH593" s="163"/>
      <c r="POI593" s="163"/>
      <c r="POJ593" s="163"/>
      <c r="POK593" s="163"/>
      <c r="POL593" s="163"/>
      <c r="POM593" s="163"/>
      <c r="PON593" s="163"/>
      <c r="POO593" s="163"/>
      <c r="POP593" s="163"/>
      <c r="POQ593" s="163"/>
      <c r="POR593" s="163"/>
      <c r="POS593" s="163"/>
      <c r="POT593" s="163"/>
      <c r="POU593" s="163"/>
      <c r="POV593" s="163"/>
      <c r="POW593" s="163"/>
      <c r="POX593" s="163"/>
      <c r="POY593" s="163"/>
      <c r="POZ593" s="163"/>
      <c r="PPA593" s="163"/>
      <c r="PPB593" s="163"/>
      <c r="PPC593" s="163"/>
      <c r="PPD593" s="163"/>
      <c r="PPE593" s="163"/>
      <c r="PPF593" s="163"/>
      <c r="PPG593" s="163"/>
      <c r="PPH593" s="163"/>
      <c r="PPI593" s="163"/>
      <c r="PPJ593" s="163"/>
      <c r="PPK593" s="163"/>
      <c r="PPL593" s="163"/>
      <c r="PPM593" s="163"/>
      <c r="PPN593" s="163"/>
      <c r="PPO593" s="163"/>
      <c r="PPP593" s="163"/>
      <c r="PPQ593" s="163"/>
      <c r="PPR593" s="163"/>
      <c r="PPS593" s="163"/>
      <c r="PPT593" s="163"/>
      <c r="PPU593" s="163"/>
      <c r="PPV593" s="163"/>
      <c r="PPW593" s="163"/>
      <c r="PPX593" s="163"/>
      <c r="PPY593" s="163"/>
      <c r="PPZ593" s="163"/>
      <c r="PQA593" s="163"/>
      <c r="PQB593" s="163"/>
      <c r="PQC593" s="163"/>
      <c r="PQD593" s="163"/>
      <c r="PQE593" s="163"/>
      <c r="PQF593" s="163"/>
      <c r="PQG593" s="163"/>
      <c r="PQH593" s="163"/>
      <c r="PQI593" s="163"/>
      <c r="PQJ593" s="163"/>
      <c r="PQK593" s="163"/>
      <c r="PQL593" s="163"/>
      <c r="PQM593" s="163"/>
      <c r="PQN593" s="163"/>
      <c r="PQO593" s="163"/>
      <c r="PQP593" s="163"/>
      <c r="PQQ593" s="163"/>
      <c r="PQR593" s="163"/>
      <c r="PQS593" s="163"/>
      <c r="PQT593" s="163"/>
      <c r="PQU593" s="163"/>
      <c r="PQV593" s="163"/>
      <c r="PQW593" s="163"/>
      <c r="PQX593" s="163"/>
      <c r="PQY593" s="163"/>
      <c r="PQZ593" s="163"/>
      <c r="PRA593" s="163"/>
      <c r="PRB593" s="163"/>
      <c r="PRC593" s="163"/>
      <c r="PRD593" s="163"/>
      <c r="PRE593" s="163"/>
      <c r="PRF593" s="163"/>
      <c r="PRG593" s="163"/>
      <c r="PRH593" s="163"/>
      <c r="PRI593" s="163"/>
      <c r="PRJ593" s="163"/>
      <c r="PRK593" s="163"/>
      <c r="PRL593" s="163"/>
      <c r="PRM593" s="163"/>
      <c r="PRN593" s="163"/>
      <c r="PRO593" s="163"/>
      <c r="PRP593" s="163"/>
      <c r="PRQ593" s="163"/>
      <c r="PRR593" s="163"/>
      <c r="PRS593" s="163"/>
      <c r="PRT593" s="163"/>
      <c r="PRU593" s="163"/>
      <c r="PRV593" s="163"/>
      <c r="PRW593" s="163"/>
      <c r="PRX593" s="163"/>
      <c r="PRY593" s="163"/>
      <c r="PRZ593" s="163"/>
      <c r="PSA593" s="163"/>
      <c r="PSB593" s="163"/>
      <c r="PSC593" s="163"/>
      <c r="PSD593" s="163"/>
      <c r="PSE593" s="163"/>
      <c r="PSF593" s="163"/>
      <c r="PSG593" s="163"/>
      <c r="PSH593" s="163"/>
      <c r="PSI593" s="163"/>
      <c r="PSJ593" s="163"/>
      <c r="PSK593" s="163"/>
      <c r="PSL593" s="163"/>
      <c r="PSM593" s="163"/>
      <c r="PSN593" s="163"/>
      <c r="PSO593" s="163"/>
      <c r="PSP593" s="163"/>
      <c r="PSQ593" s="163"/>
      <c r="PSR593" s="163"/>
      <c r="PSS593" s="163"/>
      <c r="PST593" s="163"/>
      <c r="PSU593" s="163"/>
      <c r="PSV593" s="163"/>
      <c r="PSW593" s="163"/>
      <c r="PSX593" s="163"/>
      <c r="PSY593" s="163"/>
      <c r="PSZ593" s="163"/>
      <c r="PTA593" s="163"/>
      <c r="PTB593" s="163"/>
      <c r="PTC593" s="163"/>
      <c r="PTD593" s="163"/>
      <c r="PTE593" s="163"/>
      <c r="PTF593" s="163"/>
      <c r="PTG593" s="163"/>
      <c r="PTH593" s="163"/>
      <c r="PTI593" s="163"/>
      <c r="PTJ593" s="163"/>
      <c r="PTK593" s="163"/>
      <c r="PTL593" s="163"/>
      <c r="PTM593" s="163"/>
      <c r="PTN593" s="163"/>
      <c r="PTO593" s="163"/>
      <c r="PTP593" s="163"/>
      <c r="PTQ593" s="163"/>
      <c r="PTR593" s="163"/>
      <c r="PTS593" s="163"/>
      <c r="PTT593" s="163"/>
      <c r="PTU593" s="163"/>
      <c r="PTV593" s="163"/>
      <c r="PTW593" s="163"/>
      <c r="PTX593" s="163"/>
      <c r="PTY593" s="163"/>
      <c r="PTZ593" s="163"/>
      <c r="PUA593" s="163"/>
      <c r="PUB593" s="163"/>
      <c r="PUC593" s="163"/>
      <c r="PUD593" s="163"/>
      <c r="PUE593" s="163"/>
      <c r="PUF593" s="163"/>
      <c r="PUG593" s="163"/>
      <c r="PUH593" s="163"/>
      <c r="PUI593" s="163"/>
      <c r="PUJ593" s="163"/>
      <c r="PUK593" s="163"/>
      <c r="PUL593" s="163"/>
      <c r="PUM593" s="163"/>
      <c r="PUN593" s="163"/>
      <c r="PUO593" s="163"/>
      <c r="PUP593" s="163"/>
      <c r="PUQ593" s="163"/>
      <c r="PUR593" s="163"/>
      <c r="PUS593" s="163"/>
      <c r="PUT593" s="163"/>
      <c r="PUU593" s="163"/>
      <c r="PUV593" s="163"/>
      <c r="PUW593" s="163"/>
      <c r="PUX593" s="163"/>
      <c r="PUY593" s="163"/>
      <c r="PUZ593" s="163"/>
      <c r="PVA593" s="163"/>
      <c r="PVB593" s="163"/>
      <c r="PVC593" s="163"/>
      <c r="PVD593" s="163"/>
      <c r="PVE593" s="163"/>
      <c r="PVF593" s="163"/>
      <c r="PVG593" s="163"/>
      <c r="PVH593" s="163"/>
      <c r="PVI593" s="163"/>
      <c r="PVJ593" s="163"/>
      <c r="PVK593" s="163"/>
      <c r="PVL593" s="163"/>
      <c r="PVM593" s="163"/>
      <c r="PVN593" s="163"/>
      <c r="PVO593" s="163"/>
      <c r="PVP593" s="163"/>
      <c r="PVQ593" s="163"/>
      <c r="PVR593" s="163"/>
      <c r="PVS593" s="163"/>
      <c r="PVT593" s="163"/>
      <c r="PVU593" s="163"/>
      <c r="PVV593" s="163"/>
      <c r="PVW593" s="163"/>
      <c r="PVX593" s="163"/>
      <c r="PVY593" s="163"/>
      <c r="PVZ593" s="163"/>
      <c r="PWA593" s="163"/>
      <c r="PWB593" s="163"/>
      <c r="PWC593" s="163"/>
      <c r="PWD593" s="163"/>
      <c r="PWE593" s="163"/>
      <c r="PWF593" s="163"/>
      <c r="PWG593" s="163"/>
      <c r="PWH593" s="163"/>
      <c r="PWI593" s="163"/>
      <c r="PWJ593" s="163"/>
      <c r="PWK593" s="163"/>
      <c r="PWL593" s="163"/>
      <c r="PWM593" s="163"/>
      <c r="PWN593" s="163"/>
      <c r="PWO593" s="163"/>
      <c r="PWP593" s="163"/>
      <c r="PWQ593" s="163"/>
      <c r="PWR593" s="163"/>
      <c r="PWS593" s="163"/>
      <c r="PWT593" s="163"/>
      <c r="PWU593" s="163"/>
      <c r="PWV593" s="163"/>
      <c r="PWW593" s="163"/>
      <c r="PWX593" s="163"/>
      <c r="PWY593" s="163"/>
      <c r="PWZ593" s="163"/>
      <c r="PXA593" s="163"/>
      <c r="PXB593" s="163"/>
      <c r="PXC593" s="163"/>
      <c r="PXD593" s="163"/>
      <c r="PXE593" s="163"/>
      <c r="PXF593" s="163"/>
      <c r="PXG593" s="163"/>
      <c r="PXH593" s="163"/>
      <c r="PXI593" s="163"/>
      <c r="PXJ593" s="163"/>
      <c r="PXK593" s="163"/>
      <c r="PXL593" s="163"/>
      <c r="PXM593" s="163"/>
      <c r="PXN593" s="163"/>
      <c r="PXO593" s="163"/>
      <c r="PXP593" s="163"/>
      <c r="PXQ593" s="163"/>
      <c r="PXR593" s="163"/>
      <c r="PXS593" s="163"/>
      <c r="PXT593" s="163"/>
      <c r="PXU593" s="163"/>
      <c r="PXV593" s="163"/>
      <c r="PXW593" s="163"/>
      <c r="PXX593" s="163"/>
      <c r="PXY593" s="163"/>
      <c r="PXZ593" s="163"/>
      <c r="PYA593" s="163"/>
      <c r="PYB593" s="163"/>
      <c r="PYC593" s="163"/>
      <c r="PYD593" s="163"/>
      <c r="PYE593" s="163"/>
      <c r="PYF593" s="163"/>
      <c r="PYG593" s="163"/>
      <c r="PYH593" s="163"/>
      <c r="PYI593" s="163"/>
      <c r="PYJ593" s="163"/>
      <c r="PYK593" s="163"/>
      <c r="PYL593" s="163"/>
      <c r="PYM593" s="163"/>
      <c r="PYN593" s="163"/>
      <c r="PYO593" s="163"/>
      <c r="PYP593" s="163"/>
      <c r="PYQ593" s="163"/>
      <c r="PYR593" s="163"/>
      <c r="PYS593" s="163"/>
      <c r="PYT593" s="163"/>
      <c r="PYU593" s="163"/>
      <c r="PYV593" s="163"/>
      <c r="PYW593" s="163"/>
      <c r="PYX593" s="163"/>
      <c r="PYY593" s="163"/>
      <c r="PYZ593" s="163"/>
      <c r="PZA593" s="163"/>
      <c r="PZB593" s="163"/>
      <c r="PZC593" s="163"/>
      <c r="PZD593" s="163"/>
      <c r="PZE593" s="163"/>
      <c r="PZF593" s="163"/>
      <c r="PZG593" s="163"/>
      <c r="PZH593" s="163"/>
      <c r="PZI593" s="163"/>
      <c r="PZJ593" s="163"/>
      <c r="PZK593" s="163"/>
      <c r="PZL593" s="163"/>
      <c r="PZM593" s="163"/>
      <c r="PZN593" s="163"/>
      <c r="PZO593" s="163"/>
      <c r="PZP593" s="163"/>
      <c r="PZQ593" s="163"/>
      <c r="PZR593" s="163"/>
      <c r="PZS593" s="163"/>
      <c r="PZT593" s="163"/>
      <c r="PZU593" s="163"/>
      <c r="PZV593" s="163"/>
      <c r="PZW593" s="163"/>
      <c r="PZX593" s="163"/>
      <c r="PZY593" s="163"/>
      <c r="PZZ593" s="163"/>
      <c r="QAA593" s="163"/>
      <c r="QAB593" s="163"/>
      <c r="QAC593" s="163"/>
      <c r="QAD593" s="163"/>
      <c r="QAE593" s="163"/>
      <c r="QAF593" s="163"/>
      <c r="QAG593" s="163"/>
      <c r="QAH593" s="163"/>
      <c r="QAI593" s="163"/>
      <c r="QAJ593" s="163"/>
      <c r="QAK593" s="163"/>
      <c r="QAL593" s="163"/>
      <c r="QAM593" s="163"/>
      <c r="QAN593" s="163"/>
      <c r="QAO593" s="163"/>
      <c r="QAP593" s="163"/>
      <c r="QAQ593" s="163"/>
      <c r="QAR593" s="163"/>
      <c r="QAS593" s="163"/>
      <c r="QAT593" s="163"/>
      <c r="QAU593" s="163"/>
      <c r="QAV593" s="163"/>
      <c r="QAW593" s="163"/>
      <c r="QAX593" s="163"/>
      <c r="QAY593" s="163"/>
      <c r="QAZ593" s="163"/>
      <c r="QBA593" s="163"/>
      <c r="QBB593" s="163"/>
      <c r="QBC593" s="163"/>
      <c r="QBD593" s="163"/>
      <c r="QBE593" s="163"/>
      <c r="QBF593" s="163"/>
      <c r="QBG593" s="163"/>
      <c r="QBH593" s="163"/>
      <c r="QBI593" s="163"/>
      <c r="QBJ593" s="163"/>
      <c r="QBK593" s="163"/>
      <c r="QBL593" s="163"/>
      <c r="QBM593" s="163"/>
      <c r="QBN593" s="163"/>
      <c r="QBO593" s="163"/>
      <c r="QBP593" s="163"/>
      <c r="QBQ593" s="163"/>
      <c r="QBR593" s="163"/>
      <c r="QBS593" s="163"/>
      <c r="QBT593" s="163"/>
      <c r="QBU593" s="163"/>
      <c r="QBV593" s="163"/>
      <c r="QBW593" s="163"/>
      <c r="QBX593" s="163"/>
      <c r="QBY593" s="163"/>
      <c r="QBZ593" s="163"/>
      <c r="QCA593" s="163"/>
      <c r="QCB593" s="163"/>
      <c r="QCC593" s="163"/>
      <c r="QCD593" s="163"/>
      <c r="QCE593" s="163"/>
      <c r="QCF593" s="163"/>
      <c r="QCG593" s="163"/>
      <c r="QCH593" s="163"/>
      <c r="QCI593" s="163"/>
      <c r="QCJ593" s="163"/>
      <c r="QCK593" s="163"/>
      <c r="QCL593" s="163"/>
      <c r="QCM593" s="163"/>
      <c r="QCN593" s="163"/>
      <c r="QCO593" s="163"/>
      <c r="QCP593" s="163"/>
      <c r="QCQ593" s="163"/>
      <c r="QCR593" s="163"/>
      <c r="QCS593" s="163"/>
      <c r="QCT593" s="163"/>
      <c r="QCU593" s="163"/>
      <c r="QCV593" s="163"/>
      <c r="QCW593" s="163"/>
      <c r="QCX593" s="163"/>
      <c r="QCY593" s="163"/>
      <c r="QCZ593" s="163"/>
      <c r="QDA593" s="163"/>
      <c r="QDB593" s="163"/>
      <c r="QDC593" s="163"/>
      <c r="QDD593" s="163"/>
      <c r="QDE593" s="163"/>
      <c r="QDF593" s="163"/>
      <c r="QDG593" s="163"/>
      <c r="QDH593" s="163"/>
      <c r="QDI593" s="163"/>
      <c r="QDJ593" s="163"/>
      <c r="QDK593" s="163"/>
      <c r="QDL593" s="163"/>
      <c r="QDM593" s="163"/>
      <c r="QDN593" s="163"/>
      <c r="QDO593" s="163"/>
      <c r="QDP593" s="163"/>
      <c r="QDQ593" s="163"/>
      <c r="QDR593" s="163"/>
      <c r="QDS593" s="163"/>
      <c r="QDT593" s="163"/>
      <c r="QDU593" s="163"/>
      <c r="QDV593" s="163"/>
      <c r="QDW593" s="163"/>
      <c r="QDX593" s="163"/>
      <c r="QDY593" s="163"/>
      <c r="QDZ593" s="163"/>
      <c r="QEA593" s="163"/>
      <c r="QEB593" s="163"/>
      <c r="QEC593" s="163"/>
      <c r="QED593" s="163"/>
      <c r="QEE593" s="163"/>
      <c r="QEF593" s="163"/>
      <c r="QEG593" s="163"/>
      <c r="QEH593" s="163"/>
      <c r="QEI593" s="163"/>
      <c r="QEJ593" s="163"/>
      <c r="QEK593" s="163"/>
      <c r="QEL593" s="163"/>
      <c r="QEM593" s="163"/>
      <c r="QEN593" s="163"/>
      <c r="QEO593" s="163"/>
      <c r="QEP593" s="163"/>
      <c r="QEQ593" s="163"/>
      <c r="QER593" s="163"/>
      <c r="QES593" s="163"/>
      <c r="QET593" s="163"/>
      <c r="QEU593" s="163"/>
      <c r="QEV593" s="163"/>
      <c r="QEW593" s="163"/>
      <c r="QEX593" s="163"/>
      <c r="QEY593" s="163"/>
      <c r="QEZ593" s="163"/>
      <c r="QFA593" s="163"/>
      <c r="QFB593" s="163"/>
      <c r="QFC593" s="163"/>
      <c r="QFD593" s="163"/>
      <c r="QFE593" s="163"/>
      <c r="QFF593" s="163"/>
      <c r="QFG593" s="163"/>
      <c r="QFH593" s="163"/>
      <c r="QFI593" s="163"/>
      <c r="QFJ593" s="163"/>
      <c r="QFK593" s="163"/>
      <c r="QFL593" s="163"/>
      <c r="QFM593" s="163"/>
      <c r="QFN593" s="163"/>
      <c r="QFO593" s="163"/>
      <c r="QFP593" s="163"/>
      <c r="QFQ593" s="163"/>
      <c r="QFR593" s="163"/>
      <c r="QFS593" s="163"/>
      <c r="QFT593" s="163"/>
      <c r="QFU593" s="163"/>
      <c r="QFV593" s="163"/>
      <c r="QFW593" s="163"/>
      <c r="QFX593" s="163"/>
      <c r="QFY593" s="163"/>
      <c r="QFZ593" s="163"/>
      <c r="QGA593" s="163"/>
      <c r="QGB593" s="163"/>
      <c r="QGC593" s="163"/>
      <c r="QGD593" s="163"/>
      <c r="QGE593" s="163"/>
      <c r="QGF593" s="163"/>
      <c r="QGG593" s="163"/>
      <c r="QGH593" s="163"/>
      <c r="QGI593" s="163"/>
      <c r="QGJ593" s="163"/>
      <c r="QGK593" s="163"/>
      <c r="QGL593" s="163"/>
      <c r="QGM593" s="163"/>
      <c r="QGN593" s="163"/>
      <c r="QGO593" s="163"/>
      <c r="QGP593" s="163"/>
      <c r="QGQ593" s="163"/>
      <c r="QGR593" s="163"/>
      <c r="QGS593" s="163"/>
      <c r="QGT593" s="163"/>
      <c r="QGU593" s="163"/>
      <c r="QGV593" s="163"/>
      <c r="QGW593" s="163"/>
      <c r="QGX593" s="163"/>
      <c r="QGY593" s="163"/>
      <c r="QGZ593" s="163"/>
      <c r="QHA593" s="163"/>
      <c r="QHB593" s="163"/>
      <c r="QHC593" s="163"/>
      <c r="QHD593" s="163"/>
      <c r="QHE593" s="163"/>
      <c r="QHF593" s="163"/>
      <c r="QHG593" s="163"/>
      <c r="QHH593" s="163"/>
      <c r="QHI593" s="163"/>
      <c r="QHJ593" s="163"/>
      <c r="QHK593" s="163"/>
      <c r="QHL593" s="163"/>
      <c r="QHM593" s="163"/>
      <c r="QHN593" s="163"/>
      <c r="QHO593" s="163"/>
      <c r="QHP593" s="163"/>
      <c r="QHQ593" s="163"/>
      <c r="QHR593" s="163"/>
      <c r="QHS593" s="163"/>
      <c r="QHT593" s="163"/>
      <c r="QHU593" s="163"/>
      <c r="QHV593" s="163"/>
      <c r="QHW593" s="163"/>
      <c r="QHX593" s="163"/>
      <c r="QHY593" s="163"/>
      <c r="QHZ593" s="163"/>
      <c r="QIA593" s="163"/>
      <c r="QIB593" s="163"/>
      <c r="QIC593" s="163"/>
      <c r="QID593" s="163"/>
      <c r="QIE593" s="163"/>
      <c r="QIF593" s="163"/>
      <c r="QIG593" s="163"/>
      <c r="QIH593" s="163"/>
      <c r="QII593" s="163"/>
      <c r="QIJ593" s="163"/>
      <c r="QIK593" s="163"/>
      <c r="QIL593" s="163"/>
      <c r="QIM593" s="163"/>
      <c r="QIN593" s="163"/>
      <c r="QIO593" s="163"/>
      <c r="QIP593" s="163"/>
      <c r="QIQ593" s="163"/>
      <c r="QIR593" s="163"/>
      <c r="QIS593" s="163"/>
      <c r="QIT593" s="163"/>
      <c r="QIU593" s="163"/>
      <c r="QIV593" s="163"/>
      <c r="QIW593" s="163"/>
      <c r="QIX593" s="163"/>
      <c r="QIY593" s="163"/>
      <c r="QIZ593" s="163"/>
      <c r="QJA593" s="163"/>
      <c r="QJB593" s="163"/>
      <c r="QJC593" s="163"/>
      <c r="QJD593" s="163"/>
      <c r="QJE593" s="163"/>
      <c r="QJF593" s="163"/>
      <c r="QJG593" s="163"/>
      <c r="QJH593" s="163"/>
      <c r="QJI593" s="163"/>
      <c r="QJJ593" s="163"/>
      <c r="QJK593" s="163"/>
      <c r="QJL593" s="163"/>
      <c r="QJM593" s="163"/>
      <c r="QJN593" s="163"/>
      <c r="QJO593" s="163"/>
      <c r="QJP593" s="163"/>
      <c r="QJQ593" s="163"/>
      <c r="QJR593" s="163"/>
      <c r="QJS593" s="163"/>
      <c r="QJT593" s="163"/>
      <c r="QJU593" s="163"/>
      <c r="QJV593" s="163"/>
      <c r="QJW593" s="163"/>
      <c r="QJX593" s="163"/>
      <c r="QJY593" s="163"/>
      <c r="QJZ593" s="163"/>
      <c r="QKA593" s="163"/>
      <c r="QKB593" s="163"/>
      <c r="QKC593" s="163"/>
      <c r="QKD593" s="163"/>
      <c r="QKE593" s="163"/>
      <c r="QKF593" s="163"/>
      <c r="QKG593" s="163"/>
      <c r="QKH593" s="163"/>
      <c r="QKI593" s="163"/>
      <c r="QKJ593" s="163"/>
      <c r="QKK593" s="163"/>
      <c r="QKL593" s="163"/>
      <c r="QKM593" s="163"/>
      <c r="QKN593" s="163"/>
      <c r="QKO593" s="163"/>
      <c r="QKP593" s="163"/>
      <c r="QKQ593" s="163"/>
      <c r="QKR593" s="163"/>
      <c r="QKS593" s="163"/>
      <c r="QKT593" s="163"/>
      <c r="QKU593" s="163"/>
      <c r="QKV593" s="163"/>
      <c r="QKW593" s="163"/>
      <c r="QKX593" s="163"/>
      <c r="QKY593" s="163"/>
      <c r="QKZ593" s="163"/>
      <c r="QLA593" s="163"/>
      <c r="QLB593" s="163"/>
      <c r="QLC593" s="163"/>
      <c r="QLD593" s="163"/>
      <c r="QLE593" s="163"/>
      <c r="QLF593" s="163"/>
      <c r="QLG593" s="163"/>
      <c r="QLH593" s="163"/>
      <c r="QLI593" s="163"/>
      <c r="QLJ593" s="163"/>
      <c r="QLK593" s="163"/>
      <c r="QLL593" s="163"/>
      <c r="QLM593" s="163"/>
      <c r="QLN593" s="163"/>
      <c r="QLO593" s="163"/>
      <c r="QLP593" s="163"/>
      <c r="QLQ593" s="163"/>
      <c r="QLR593" s="163"/>
      <c r="QLS593" s="163"/>
      <c r="QLT593" s="163"/>
      <c r="QLU593" s="163"/>
      <c r="QLV593" s="163"/>
      <c r="QLW593" s="163"/>
      <c r="QLX593" s="163"/>
      <c r="QLY593" s="163"/>
      <c r="QLZ593" s="163"/>
      <c r="QMA593" s="163"/>
      <c r="QMB593" s="163"/>
      <c r="QMC593" s="163"/>
      <c r="QMD593" s="163"/>
      <c r="QME593" s="163"/>
      <c r="QMF593" s="163"/>
      <c r="QMG593" s="163"/>
      <c r="QMH593" s="163"/>
      <c r="QMI593" s="163"/>
      <c r="QMJ593" s="163"/>
      <c r="QMK593" s="163"/>
      <c r="QML593" s="163"/>
      <c r="QMM593" s="163"/>
      <c r="QMN593" s="163"/>
      <c r="QMO593" s="163"/>
      <c r="QMP593" s="163"/>
      <c r="QMQ593" s="163"/>
      <c r="QMR593" s="163"/>
      <c r="QMS593" s="163"/>
      <c r="QMT593" s="163"/>
      <c r="QMU593" s="163"/>
      <c r="QMV593" s="163"/>
      <c r="QMW593" s="163"/>
      <c r="QMX593" s="163"/>
      <c r="QMY593" s="163"/>
      <c r="QMZ593" s="163"/>
      <c r="QNA593" s="163"/>
      <c r="QNB593" s="163"/>
      <c r="QNC593" s="163"/>
      <c r="QND593" s="163"/>
      <c r="QNE593" s="163"/>
      <c r="QNF593" s="163"/>
      <c r="QNG593" s="163"/>
      <c r="QNH593" s="163"/>
      <c r="QNI593" s="163"/>
      <c r="QNJ593" s="163"/>
      <c r="QNK593" s="163"/>
      <c r="QNL593" s="163"/>
      <c r="QNM593" s="163"/>
      <c r="QNN593" s="163"/>
      <c r="QNO593" s="163"/>
      <c r="QNP593" s="163"/>
      <c r="QNQ593" s="163"/>
      <c r="QNR593" s="163"/>
      <c r="QNS593" s="163"/>
      <c r="QNT593" s="163"/>
      <c r="QNU593" s="163"/>
      <c r="QNV593" s="163"/>
      <c r="QNW593" s="163"/>
      <c r="QNX593" s="163"/>
      <c r="QNY593" s="163"/>
      <c r="QNZ593" s="163"/>
      <c r="QOA593" s="163"/>
      <c r="QOB593" s="163"/>
      <c r="QOC593" s="163"/>
      <c r="QOD593" s="163"/>
      <c r="QOE593" s="163"/>
      <c r="QOF593" s="163"/>
      <c r="QOG593" s="163"/>
      <c r="QOH593" s="163"/>
      <c r="QOI593" s="163"/>
      <c r="QOJ593" s="163"/>
      <c r="QOK593" s="163"/>
      <c r="QOL593" s="163"/>
      <c r="QOM593" s="163"/>
      <c r="QON593" s="163"/>
      <c r="QOO593" s="163"/>
      <c r="QOP593" s="163"/>
      <c r="QOQ593" s="163"/>
      <c r="QOR593" s="163"/>
      <c r="QOS593" s="163"/>
      <c r="QOT593" s="163"/>
      <c r="QOU593" s="163"/>
      <c r="QOV593" s="163"/>
      <c r="QOW593" s="163"/>
      <c r="QOX593" s="163"/>
      <c r="QOY593" s="163"/>
      <c r="QOZ593" s="163"/>
      <c r="QPA593" s="163"/>
      <c r="QPB593" s="163"/>
      <c r="QPC593" s="163"/>
      <c r="QPD593" s="163"/>
      <c r="QPE593" s="163"/>
      <c r="QPF593" s="163"/>
      <c r="QPG593" s="163"/>
      <c r="QPH593" s="163"/>
      <c r="QPI593" s="163"/>
      <c r="QPJ593" s="163"/>
      <c r="QPK593" s="163"/>
      <c r="QPL593" s="163"/>
      <c r="QPM593" s="163"/>
      <c r="QPN593" s="163"/>
      <c r="QPO593" s="163"/>
      <c r="QPP593" s="163"/>
      <c r="QPQ593" s="163"/>
      <c r="QPR593" s="163"/>
      <c r="QPS593" s="163"/>
      <c r="QPT593" s="163"/>
      <c r="QPU593" s="163"/>
      <c r="QPV593" s="163"/>
      <c r="QPW593" s="163"/>
      <c r="QPX593" s="163"/>
      <c r="QPY593" s="163"/>
      <c r="QPZ593" s="163"/>
      <c r="QQA593" s="163"/>
      <c r="QQB593" s="163"/>
      <c r="QQC593" s="163"/>
      <c r="QQD593" s="163"/>
      <c r="QQE593" s="163"/>
      <c r="QQF593" s="163"/>
      <c r="QQG593" s="163"/>
      <c r="QQH593" s="163"/>
      <c r="QQI593" s="163"/>
      <c r="QQJ593" s="163"/>
      <c r="QQK593" s="163"/>
      <c r="QQL593" s="163"/>
      <c r="QQM593" s="163"/>
      <c r="QQN593" s="163"/>
      <c r="QQO593" s="163"/>
      <c r="QQP593" s="163"/>
      <c r="QQQ593" s="163"/>
      <c r="QQR593" s="163"/>
      <c r="QQS593" s="163"/>
      <c r="QQT593" s="163"/>
      <c r="QQU593" s="163"/>
      <c r="QQV593" s="163"/>
      <c r="QQW593" s="163"/>
      <c r="QQX593" s="163"/>
      <c r="QQY593" s="163"/>
      <c r="QQZ593" s="163"/>
      <c r="QRA593" s="163"/>
      <c r="QRB593" s="163"/>
      <c r="QRC593" s="163"/>
      <c r="QRD593" s="163"/>
      <c r="QRE593" s="163"/>
      <c r="QRF593" s="163"/>
      <c r="QRG593" s="163"/>
      <c r="QRH593" s="163"/>
      <c r="QRI593" s="163"/>
      <c r="QRJ593" s="163"/>
      <c r="QRK593" s="163"/>
      <c r="QRL593" s="163"/>
      <c r="QRM593" s="163"/>
      <c r="QRN593" s="163"/>
      <c r="QRO593" s="163"/>
      <c r="QRP593" s="163"/>
      <c r="QRQ593" s="163"/>
      <c r="QRR593" s="163"/>
      <c r="QRS593" s="163"/>
      <c r="QRT593" s="163"/>
      <c r="QRU593" s="163"/>
      <c r="QRV593" s="163"/>
      <c r="QRW593" s="163"/>
      <c r="QRX593" s="163"/>
      <c r="QRY593" s="163"/>
      <c r="QRZ593" s="163"/>
      <c r="QSA593" s="163"/>
      <c r="QSB593" s="163"/>
      <c r="QSC593" s="163"/>
      <c r="QSD593" s="163"/>
      <c r="QSE593" s="163"/>
      <c r="QSF593" s="163"/>
      <c r="QSG593" s="163"/>
      <c r="QSH593" s="163"/>
      <c r="QSI593" s="163"/>
      <c r="QSJ593" s="163"/>
      <c r="QSK593" s="163"/>
      <c r="QSL593" s="163"/>
      <c r="QSM593" s="163"/>
      <c r="QSN593" s="163"/>
      <c r="QSO593" s="163"/>
      <c r="QSP593" s="163"/>
      <c r="QSQ593" s="163"/>
      <c r="QSR593" s="163"/>
      <c r="QSS593" s="163"/>
      <c r="QST593" s="163"/>
      <c r="QSU593" s="163"/>
      <c r="QSV593" s="163"/>
      <c r="QSW593" s="163"/>
      <c r="QSX593" s="163"/>
      <c r="QSY593" s="163"/>
      <c r="QSZ593" s="163"/>
      <c r="QTA593" s="163"/>
      <c r="QTB593" s="163"/>
      <c r="QTC593" s="163"/>
      <c r="QTD593" s="163"/>
      <c r="QTE593" s="163"/>
      <c r="QTF593" s="163"/>
      <c r="QTG593" s="163"/>
      <c r="QTH593" s="163"/>
      <c r="QTI593" s="163"/>
      <c r="QTJ593" s="163"/>
      <c r="QTK593" s="163"/>
      <c r="QTL593" s="163"/>
      <c r="QTM593" s="163"/>
      <c r="QTN593" s="163"/>
      <c r="QTO593" s="163"/>
      <c r="QTP593" s="163"/>
      <c r="QTQ593" s="163"/>
      <c r="QTR593" s="163"/>
      <c r="QTS593" s="163"/>
      <c r="QTT593" s="163"/>
      <c r="QTU593" s="163"/>
      <c r="QTV593" s="163"/>
      <c r="QTW593" s="163"/>
      <c r="QTX593" s="163"/>
      <c r="QTY593" s="163"/>
      <c r="QTZ593" s="163"/>
      <c r="QUA593" s="163"/>
      <c r="QUB593" s="163"/>
      <c r="QUC593" s="163"/>
      <c r="QUD593" s="163"/>
      <c r="QUE593" s="163"/>
      <c r="QUF593" s="163"/>
      <c r="QUG593" s="163"/>
      <c r="QUH593" s="163"/>
      <c r="QUI593" s="163"/>
      <c r="QUJ593" s="163"/>
      <c r="QUK593" s="163"/>
      <c r="QUL593" s="163"/>
      <c r="QUM593" s="163"/>
      <c r="QUN593" s="163"/>
      <c r="QUO593" s="163"/>
      <c r="QUP593" s="163"/>
      <c r="QUQ593" s="163"/>
      <c r="QUR593" s="163"/>
      <c r="QUS593" s="163"/>
      <c r="QUT593" s="163"/>
      <c r="QUU593" s="163"/>
      <c r="QUV593" s="163"/>
      <c r="QUW593" s="163"/>
      <c r="QUX593" s="163"/>
      <c r="QUY593" s="163"/>
      <c r="QUZ593" s="163"/>
      <c r="QVA593" s="163"/>
      <c r="QVB593" s="163"/>
      <c r="QVC593" s="163"/>
      <c r="QVD593" s="163"/>
      <c r="QVE593" s="163"/>
      <c r="QVF593" s="163"/>
      <c r="QVG593" s="163"/>
      <c r="QVH593" s="163"/>
      <c r="QVI593" s="163"/>
      <c r="QVJ593" s="163"/>
      <c r="QVK593" s="163"/>
      <c r="QVL593" s="163"/>
      <c r="QVM593" s="163"/>
      <c r="QVN593" s="163"/>
      <c r="QVO593" s="163"/>
      <c r="QVP593" s="163"/>
      <c r="QVQ593" s="163"/>
      <c r="QVR593" s="163"/>
      <c r="QVS593" s="163"/>
      <c r="QVT593" s="163"/>
      <c r="QVU593" s="163"/>
      <c r="QVV593" s="163"/>
      <c r="QVW593" s="163"/>
      <c r="QVX593" s="163"/>
      <c r="QVY593" s="163"/>
      <c r="QVZ593" s="163"/>
      <c r="QWA593" s="163"/>
      <c r="QWB593" s="163"/>
      <c r="QWC593" s="163"/>
      <c r="QWD593" s="163"/>
      <c r="QWE593" s="163"/>
      <c r="QWF593" s="163"/>
      <c r="QWG593" s="163"/>
      <c r="QWH593" s="163"/>
      <c r="QWI593" s="163"/>
      <c r="QWJ593" s="163"/>
      <c r="QWK593" s="163"/>
      <c r="QWL593" s="163"/>
      <c r="QWM593" s="163"/>
      <c r="QWN593" s="163"/>
      <c r="QWO593" s="163"/>
      <c r="QWP593" s="163"/>
      <c r="QWQ593" s="163"/>
      <c r="QWR593" s="163"/>
      <c r="QWS593" s="163"/>
      <c r="QWT593" s="163"/>
      <c r="QWU593" s="163"/>
      <c r="QWV593" s="163"/>
      <c r="QWW593" s="163"/>
      <c r="QWX593" s="163"/>
      <c r="QWY593" s="163"/>
      <c r="QWZ593" s="163"/>
      <c r="QXA593" s="163"/>
      <c r="QXB593" s="163"/>
      <c r="QXC593" s="163"/>
      <c r="QXD593" s="163"/>
      <c r="QXE593" s="163"/>
      <c r="QXF593" s="163"/>
      <c r="QXG593" s="163"/>
      <c r="QXH593" s="163"/>
      <c r="QXI593" s="163"/>
      <c r="QXJ593" s="163"/>
      <c r="QXK593" s="163"/>
      <c r="QXL593" s="163"/>
      <c r="QXM593" s="163"/>
      <c r="QXN593" s="163"/>
      <c r="QXO593" s="163"/>
      <c r="QXP593" s="163"/>
      <c r="QXQ593" s="163"/>
      <c r="QXR593" s="163"/>
      <c r="QXS593" s="163"/>
      <c r="QXT593" s="163"/>
      <c r="QXU593" s="163"/>
      <c r="QXV593" s="163"/>
      <c r="QXW593" s="163"/>
      <c r="QXX593" s="163"/>
      <c r="QXY593" s="163"/>
      <c r="QXZ593" s="163"/>
      <c r="QYA593" s="163"/>
      <c r="QYB593" s="163"/>
      <c r="QYC593" s="163"/>
      <c r="QYD593" s="163"/>
      <c r="QYE593" s="163"/>
      <c r="QYF593" s="163"/>
      <c r="QYG593" s="163"/>
      <c r="QYH593" s="163"/>
      <c r="QYI593" s="163"/>
      <c r="QYJ593" s="163"/>
      <c r="QYK593" s="163"/>
      <c r="QYL593" s="163"/>
      <c r="QYM593" s="163"/>
      <c r="QYN593" s="163"/>
      <c r="QYO593" s="163"/>
      <c r="QYP593" s="163"/>
      <c r="QYQ593" s="163"/>
      <c r="QYR593" s="163"/>
      <c r="QYS593" s="163"/>
      <c r="QYT593" s="163"/>
      <c r="QYU593" s="163"/>
      <c r="QYV593" s="163"/>
      <c r="QYW593" s="163"/>
      <c r="QYX593" s="163"/>
      <c r="QYY593" s="163"/>
      <c r="QYZ593" s="163"/>
      <c r="QZA593" s="163"/>
      <c r="QZB593" s="163"/>
      <c r="QZC593" s="163"/>
      <c r="QZD593" s="163"/>
      <c r="QZE593" s="163"/>
      <c r="QZF593" s="163"/>
      <c r="QZG593" s="163"/>
      <c r="QZH593" s="163"/>
      <c r="QZI593" s="163"/>
      <c r="QZJ593" s="163"/>
      <c r="QZK593" s="163"/>
      <c r="QZL593" s="163"/>
      <c r="QZM593" s="163"/>
      <c r="QZN593" s="163"/>
      <c r="QZO593" s="163"/>
      <c r="QZP593" s="163"/>
      <c r="QZQ593" s="163"/>
      <c r="QZR593" s="163"/>
      <c r="QZS593" s="163"/>
      <c r="QZT593" s="163"/>
      <c r="QZU593" s="163"/>
      <c r="QZV593" s="163"/>
      <c r="QZW593" s="163"/>
      <c r="QZX593" s="163"/>
      <c r="QZY593" s="163"/>
      <c r="QZZ593" s="163"/>
      <c r="RAA593" s="163"/>
      <c r="RAB593" s="163"/>
      <c r="RAC593" s="163"/>
      <c r="RAD593" s="163"/>
      <c r="RAE593" s="163"/>
      <c r="RAF593" s="163"/>
      <c r="RAG593" s="163"/>
      <c r="RAH593" s="163"/>
      <c r="RAI593" s="163"/>
      <c r="RAJ593" s="163"/>
      <c r="RAK593" s="163"/>
      <c r="RAL593" s="163"/>
      <c r="RAM593" s="163"/>
      <c r="RAN593" s="163"/>
      <c r="RAO593" s="163"/>
      <c r="RAP593" s="163"/>
      <c r="RAQ593" s="163"/>
      <c r="RAR593" s="163"/>
      <c r="RAS593" s="163"/>
      <c r="RAT593" s="163"/>
      <c r="RAU593" s="163"/>
      <c r="RAV593" s="163"/>
      <c r="RAW593" s="163"/>
      <c r="RAX593" s="163"/>
      <c r="RAY593" s="163"/>
      <c r="RAZ593" s="163"/>
      <c r="RBA593" s="163"/>
      <c r="RBB593" s="163"/>
      <c r="RBC593" s="163"/>
      <c r="RBD593" s="163"/>
      <c r="RBE593" s="163"/>
      <c r="RBF593" s="163"/>
      <c r="RBG593" s="163"/>
      <c r="RBH593" s="163"/>
      <c r="RBI593" s="163"/>
      <c r="RBJ593" s="163"/>
      <c r="RBK593" s="163"/>
      <c r="RBL593" s="163"/>
      <c r="RBM593" s="163"/>
      <c r="RBN593" s="163"/>
      <c r="RBO593" s="163"/>
      <c r="RBP593" s="163"/>
      <c r="RBQ593" s="163"/>
      <c r="RBR593" s="163"/>
      <c r="RBS593" s="163"/>
      <c r="RBT593" s="163"/>
      <c r="RBU593" s="163"/>
      <c r="RBV593" s="163"/>
      <c r="RBW593" s="163"/>
      <c r="RBX593" s="163"/>
      <c r="RBY593" s="163"/>
      <c r="RBZ593" s="163"/>
      <c r="RCA593" s="163"/>
      <c r="RCB593" s="163"/>
      <c r="RCC593" s="163"/>
      <c r="RCD593" s="163"/>
      <c r="RCE593" s="163"/>
      <c r="RCF593" s="163"/>
      <c r="RCG593" s="163"/>
      <c r="RCH593" s="163"/>
      <c r="RCI593" s="163"/>
      <c r="RCJ593" s="163"/>
      <c r="RCK593" s="163"/>
      <c r="RCL593" s="163"/>
      <c r="RCM593" s="163"/>
      <c r="RCN593" s="163"/>
      <c r="RCO593" s="163"/>
      <c r="RCP593" s="163"/>
      <c r="RCQ593" s="163"/>
      <c r="RCR593" s="163"/>
      <c r="RCS593" s="163"/>
      <c r="RCT593" s="163"/>
      <c r="RCU593" s="163"/>
      <c r="RCV593" s="163"/>
      <c r="RCW593" s="163"/>
      <c r="RCX593" s="163"/>
      <c r="RCY593" s="163"/>
      <c r="RCZ593" s="163"/>
      <c r="RDA593" s="163"/>
      <c r="RDB593" s="163"/>
      <c r="RDC593" s="163"/>
      <c r="RDD593" s="163"/>
      <c r="RDE593" s="163"/>
      <c r="RDF593" s="163"/>
      <c r="RDG593" s="163"/>
      <c r="RDH593" s="163"/>
      <c r="RDI593" s="163"/>
      <c r="RDJ593" s="163"/>
      <c r="RDK593" s="163"/>
      <c r="RDL593" s="163"/>
      <c r="RDM593" s="163"/>
      <c r="RDN593" s="163"/>
      <c r="RDO593" s="163"/>
      <c r="RDP593" s="163"/>
      <c r="RDQ593" s="163"/>
      <c r="RDR593" s="163"/>
      <c r="RDS593" s="163"/>
      <c r="RDT593" s="163"/>
      <c r="RDU593" s="163"/>
      <c r="RDV593" s="163"/>
      <c r="RDW593" s="163"/>
      <c r="RDX593" s="163"/>
      <c r="RDY593" s="163"/>
      <c r="RDZ593" s="163"/>
      <c r="REA593" s="163"/>
      <c r="REB593" s="163"/>
      <c r="REC593" s="163"/>
      <c r="RED593" s="163"/>
      <c r="REE593" s="163"/>
      <c r="REF593" s="163"/>
      <c r="REG593" s="163"/>
      <c r="REH593" s="163"/>
      <c r="REI593" s="163"/>
      <c r="REJ593" s="163"/>
      <c r="REK593" s="163"/>
      <c r="REL593" s="163"/>
      <c r="REM593" s="163"/>
      <c r="REN593" s="163"/>
      <c r="REO593" s="163"/>
      <c r="REP593" s="163"/>
      <c r="REQ593" s="163"/>
      <c r="RER593" s="163"/>
      <c r="RES593" s="163"/>
      <c r="RET593" s="163"/>
      <c r="REU593" s="163"/>
      <c r="REV593" s="163"/>
      <c r="REW593" s="163"/>
      <c r="REX593" s="163"/>
      <c r="REY593" s="163"/>
      <c r="REZ593" s="163"/>
      <c r="RFA593" s="163"/>
      <c r="RFB593" s="163"/>
      <c r="RFC593" s="163"/>
      <c r="RFD593" s="163"/>
      <c r="RFE593" s="163"/>
      <c r="RFF593" s="163"/>
      <c r="RFG593" s="163"/>
      <c r="RFH593" s="163"/>
      <c r="RFI593" s="163"/>
      <c r="RFJ593" s="163"/>
      <c r="RFK593" s="163"/>
      <c r="RFL593" s="163"/>
      <c r="RFM593" s="163"/>
      <c r="RFN593" s="163"/>
      <c r="RFO593" s="163"/>
      <c r="RFP593" s="163"/>
      <c r="RFQ593" s="163"/>
      <c r="RFR593" s="163"/>
      <c r="RFS593" s="163"/>
      <c r="RFT593" s="163"/>
      <c r="RFU593" s="163"/>
      <c r="RFV593" s="163"/>
      <c r="RFW593" s="163"/>
      <c r="RFX593" s="163"/>
      <c r="RFY593" s="163"/>
      <c r="RFZ593" s="163"/>
      <c r="RGA593" s="163"/>
      <c r="RGB593" s="163"/>
      <c r="RGC593" s="163"/>
      <c r="RGD593" s="163"/>
      <c r="RGE593" s="163"/>
      <c r="RGF593" s="163"/>
      <c r="RGG593" s="163"/>
      <c r="RGH593" s="163"/>
      <c r="RGI593" s="163"/>
      <c r="RGJ593" s="163"/>
      <c r="RGK593" s="163"/>
      <c r="RGL593" s="163"/>
      <c r="RGM593" s="163"/>
      <c r="RGN593" s="163"/>
      <c r="RGO593" s="163"/>
      <c r="RGP593" s="163"/>
      <c r="RGQ593" s="163"/>
      <c r="RGR593" s="163"/>
      <c r="RGS593" s="163"/>
      <c r="RGT593" s="163"/>
      <c r="RGU593" s="163"/>
      <c r="RGV593" s="163"/>
      <c r="RGW593" s="163"/>
      <c r="RGX593" s="163"/>
      <c r="RGY593" s="163"/>
      <c r="RGZ593" s="163"/>
      <c r="RHA593" s="163"/>
      <c r="RHB593" s="163"/>
      <c r="RHC593" s="163"/>
      <c r="RHD593" s="163"/>
      <c r="RHE593" s="163"/>
      <c r="RHF593" s="163"/>
      <c r="RHG593" s="163"/>
      <c r="RHH593" s="163"/>
      <c r="RHI593" s="163"/>
      <c r="RHJ593" s="163"/>
      <c r="RHK593" s="163"/>
      <c r="RHL593" s="163"/>
      <c r="RHM593" s="163"/>
      <c r="RHN593" s="163"/>
      <c r="RHO593" s="163"/>
      <c r="RHP593" s="163"/>
      <c r="RHQ593" s="163"/>
      <c r="RHR593" s="163"/>
      <c r="RHS593" s="163"/>
      <c r="RHT593" s="163"/>
      <c r="RHU593" s="163"/>
      <c r="RHV593" s="163"/>
      <c r="RHW593" s="163"/>
      <c r="RHX593" s="163"/>
      <c r="RHY593" s="163"/>
      <c r="RHZ593" s="163"/>
      <c r="RIA593" s="163"/>
      <c r="RIB593" s="163"/>
      <c r="RIC593" s="163"/>
      <c r="RID593" s="163"/>
      <c r="RIE593" s="163"/>
      <c r="RIF593" s="163"/>
      <c r="RIG593" s="163"/>
      <c r="RIH593" s="163"/>
      <c r="RII593" s="163"/>
      <c r="RIJ593" s="163"/>
      <c r="RIK593" s="163"/>
      <c r="RIL593" s="163"/>
      <c r="RIM593" s="163"/>
      <c r="RIN593" s="163"/>
      <c r="RIO593" s="163"/>
      <c r="RIP593" s="163"/>
      <c r="RIQ593" s="163"/>
      <c r="RIR593" s="163"/>
      <c r="RIS593" s="163"/>
      <c r="RIT593" s="163"/>
      <c r="RIU593" s="163"/>
      <c r="RIV593" s="163"/>
      <c r="RIW593" s="163"/>
      <c r="RIX593" s="163"/>
      <c r="RIY593" s="163"/>
      <c r="RIZ593" s="163"/>
      <c r="RJA593" s="163"/>
      <c r="RJB593" s="163"/>
      <c r="RJC593" s="163"/>
      <c r="RJD593" s="163"/>
      <c r="RJE593" s="163"/>
      <c r="RJF593" s="163"/>
      <c r="RJG593" s="163"/>
      <c r="RJH593" s="163"/>
      <c r="RJI593" s="163"/>
      <c r="RJJ593" s="163"/>
      <c r="RJK593" s="163"/>
      <c r="RJL593" s="163"/>
      <c r="RJM593" s="163"/>
      <c r="RJN593" s="163"/>
      <c r="RJO593" s="163"/>
      <c r="RJP593" s="163"/>
      <c r="RJQ593" s="163"/>
      <c r="RJR593" s="163"/>
      <c r="RJS593" s="163"/>
      <c r="RJT593" s="163"/>
      <c r="RJU593" s="163"/>
      <c r="RJV593" s="163"/>
      <c r="RJW593" s="163"/>
      <c r="RJX593" s="163"/>
      <c r="RJY593" s="163"/>
      <c r="RJZ593" s="163"/>
      <c r="RKA593" s="163"/>
      <c r="RKB593" s="163"/>
      <c r="RKC593" s="163"/>
      <c r="RKD593" s="163"/>
      <c r="RKE593" s="163"/>
      <c r="RKF593" s="163"/>
      <c r="RKG593" s="163"/>
      <c r="RKH593" s="163"/>
      <c r="RKI593" s="163"/>
      <c r="RKJ593" s="163"/>
      <c r="RKK593" s="163"/>
      <c r="RKL593" s="163"/>
      <c r="RKM593" s="163"/>
      <c r="RKN593" s="163"/>
      <c r="RKO593" s="163"/>
      <c r="RKP593" s="163"/>
      <c r="RKQ593" s="163"/>
      <c r="RKR593" s="163"/>
      <c r="RKS593" s="163"/>
      <c r="RKT593" s="163"/>
      <c r="RKU593" s="163"/>
      <c r="RKV593" s="163"/>
      <c r="RKW593" s="163"/>
      <c r="RKX593" s="163"/>
      <c r="RKY593" s="163"/>
      <c r="RKZ593" s="163"/>
      <c r="RLA593" s="163"/>
      <c r="RLB593" s="163"/>
      <c r="RLC593" s="163"/>
      <c r="RLD593" s="163"/>
      <c r="RLE593" s="163"/>
      <c r="RLF593" s="163"/>
      <c r="RLG593" s="163"/>
      <c r="RLH593" s="163"/>
      <c r="RLI593" s="163"/>
      <c r="RLJ593" s="163"/>
      <c r="RLK593" s="163"/>
      <c r="RLL593" s="163"/>
      <c r="RLM593" s="163"/>
      <c r="RLN593" s="163"/>
      <c r="RLO593" s="163"/>
      <c r="RLP593" s="163"/>
      <c r="RLQ593" s="163"/>
      <c r="RLR593" s="163"/>
      <c r="RLS593" s="163"/>
      <c r="RLT593" s="163"/>
      <c r="RLU593" s="163"/>
      <c r="RLV593" s="163"/>
      <c r="RLW593" s="163"/>
      <c r="RLX593" s="163"/>
      <c r="RLY593" s="163"/>
      <c r="RLZ593" s="163"/>
      <c r="RMA593" s="163"/>
      <c r="RMB593" s="163"/>
      <c r="RMC593" s="163"/>
      <c r="RMD593" s="163"/>
      <c r="RME593" s="163"/>
      <c r="RMF593" s="163"/>
      <c r="RMG593" s="163"/>
      <c r="RMH593" s="163"/>
      <c r="RMI593" s="163"/>
      <c r="RMJ593" s="163"/>
      <c r="RMK593" s="163"/>
      <c r="RML593" s="163"/>
      <c r="RMM593" s="163"/>
      <c r="RMN593" s="163"/>
      <c r="RMO593" s="163"/>
      <c r="RMP593" s="163"/>
      <c r="RMQ593" s="163"/>
      <c r="RMR593" s="163"/>
      <c r="RMS593" s="163"/>
      <c r="RMT593" s="163"/>
      <c r="RMU593" s="163"/>
      <c r="RMV593" s="163"/>
      <c r="RMW593" s="163"/>
      <c r="RMX593" s="163"/>
      <c r="RMY593" s="163"/>
      <c r="RMZ593" s="163"/>
      <c r="RNA593" s="163"/>
      <c r="RNB593" s="163"/>
      <c r="RNC593" s="163"/>
      <c r="RND593" s="163"/>
      <c r="RNE593" s="163"/>
      <c r="RNF593" s="163"/>
      <c r="RNG593" s="163"/>
      <c r="RNH593" s="163"/>
      <c r="RNI593" s="163"/>
      <c r="RNJ593" s="163"/>
      <c r="RNK593" s="163"/>
      <c r="RNL593" s="163"/>
      <c r="RNM593" s="163"/>
      <c r="RNN593" s="163"/>
      <c r="RNO593" s="163"/>
      <c r="RNP593" s="163"/>
      <c r="RNQ593" s="163"/>
      <c r="RNR593" s="163"/>
      <c r="RNS593" s="163"/>
      <c r="RNT593" s="163"/>
      <c r="RNU593" s="163"/>
      <c r="RNV593" s="163"/>
      <c r="RNW593" s="163"/>
      <c r="RNX593" s="163"/>
      <c r="RNY593" s="163"/>
      <c r="RNZ593" s="163"/>
      <c r="ROA593" s="163"/>
      <c r="ROB593" s="163"/>
      <c r="ROC593" s="163"/>
      <c r="ROD593" s="163"/>
      <c r="ROE593" s="163"/>
      <c r="ROF593" s="163"/>
      <c r="ROG593" s="163"/>
      <c r="ROH593" s="163"/>
      <c r="ROI593" s="163"/>
      <c r="ROJ593" s="163"/>
      <c r="ROK593" s="163"/>
      <c r="ROL593" s="163"/>
      <c r="ROM593" s="163"/>
      <c r="RON593" s="163"/>
      <c r="ROO593" s="163"/>
      <c r="ROP593" s="163"/>
      <c r="ROQ593" s="163"/>
      <c r="ROR593" s="163"/>
      <c r="ROS593" s="163"/>
      <c r="ROT593" s="163"/>
      <c r="ROU593" s="163"/>
      <c r="ROV593" s="163"/>
      <c r="ROW593" s="163"/>
      <c r="ROX593" s="163"/>
      <c r="ROY593" s="163"/>
      <c r="ROZ593" s="163"/>
      <c r="RPA593" s="163"/>
      <c r="RPB593" s="163"/>
      <c r="RPC593" s="163"/>
      <c r="RPD593" s="163"/>
      <c r="RPE593" s="163"/>
      <c r="RPF593" s="163"/>
      <c r="RPG593" s="163"/>
      <c r="RPH593" s="163"/>
      <c r="RPI593" s="163"/>
      <c r="RPJ593" s="163"/>
      <c r="RPK593" s="163"/>
      <c r="RPL593" s="163"/>
      <c r="RPM593" s="163"/>
      <c r="RPN593" s="163"/>
      <c r="RPO593" s="163"/>
      <c r="RPP593" s="163"/>
      <c r="RPQ593" s="163"/>
      <c r="RPR593" s="163"/>
      <c r="RPS593" s="163"/>
      <c r="RPT593" s="163"/>
      <c r="RPU593" s="163"/>
      <c r="RPV593" s="163"/>
      <c r="RPW593" s="163"/>
      <c r="RPX593" s="163"/>
      <c r="RPY593" s="163"/>
      <c r="RPZ593" s="163"/>
      <c r="RQA593" s="163"/>
      <c r="RQB593" s="163"/>
      <c r="RQC593" s="163"/>
      <c r="RQD593" s="163"/>
      <c r="RQE593" s="163"/>
      <c r="RQF593" s="163"/>
      <c r="RQG593" s="163"/>
      <c r="RQH593" s="163"/>
      <c r="RQI593" s="163"/>
      <c r="RQJ593" s="163"/>
      <c r="RQK593" s="163"/>
      <c r="RQL593" s="163"/>
      <c r="RQM593" s="163"/>
      <c r="RQN593" s="163"/>
      <c r="RQO593" s="163"/>
      <c r="RQP593" s="163"/>
      <c r="RQQ593" s="163"/>
      <c r="RQR593" s="163"/>
      <c r="RQS593" s="163"/>
      <c r="RQT593" s="163"/>
      <c r="RQU593" s="163"/>
      <c r="RQV593" s="163"/>
      <c r="RQW593" s="163"/>
      <c r="RQX593" s="163"/>
      <c r="RQY593" s="163"/>
      <c r="RQZ593" s="163"/>
      <c r="RRA593" s="163"/>
      <c r="RRB593" s="163"/>
      <c r="RRC593" s="163"/>
      <c r="RRD593" s="163"/>
      <c r="RRE593" s="163"/>
      <c r="RRF593" s="163"/>
      <c r="RRG593" s="163"/>
      <c r="RRH593" s="163"/>
      <c r="RRI593" s="163"/>
      <c r="RRJ593" s="163"/>
      <c r="RRK593" s="163"/>
      <c r="RRL593" s="163"/>
      <c r="RRM593" s="163"/>
      <c r="RRN593" s="163"/>
      <c r="RRO593" s="163"/>
      <c r="RRP593" s="163"/>
      <c r="RRQ593" s="163"/>
      <c r="RRR593" s="163"/>
      <c r="RRS593" s="163"/>
      <c r="RRT593" s="163"/>
      <c r="RRU593" s="163"/>
      <c r="RRV593" s="163"/>
      <c r="RRW593" s="163"/>
      <c r="RRX593" s="163"/>
      <c r="RRY593" s="163"/>
      <c r="RRZ593" s="163"/>
      <c r="RSA593" s="163"/>
      <c r="RSB593" s="163"/>
      <c r="RSC593" s="163"/>
      <c r="RSD593" s="163"/>
      <c r="RSE593" s="163"/>
      <c r="RSF593" s="163"/>
      <c r="RSG593" s="163"/>
      <c r="RSH593" s="163"/>
      <c r="RSI593" s="163"/>
      <c r="RSJ593" s="163"/>
      <c r="RSK593" s="163"/>
      <c r="RSL593" s="163"/>
      <c r="RSM593" s="163"/>
      <c r="RSN593" s="163"/>
      <c r="RSO593" s="163"/>
      <c r="RSP593" s="163"/>
      <c r="RSQ593" s="163"/>
      <c r="RSR593" s="163"/>
      <c r="RSS593" s="163"/>
      <c r="RST593" s="163"/>
      <c r="RSU593" s="163"/>
      <c r="RSV593" s="163"/>
      <c r="RSW593" s="163"/>
      <c r="RSX593" s="163"/>
      <c r="RSY593" s="163"/>
      <c r="RSZ593" s="163"/>
      <c r="RTA593" s="163"/>
      <c r="RTB593" s="163"/>
      <c r="RTC593" s="163"/>
      <c r="RTD593" s="163"/>
      <c r="RTE593" s="163"/>
      <c r="RTF593" s="163"/>
      <c r="RTG593" s="163"/>
      <c r="RTH593" s="163"/>
      <c r="RTI593" s="163"/>
      <c r="RTJ593" s="163"/>
      <c r="RTK593" s="163"/>
      <c r="RTL593" s="163"/>
      <c r="RTM593" s="163"/>
      <c r="RTN593" s="163"/>
      <c r="RTO593" s="163"/>
      <c r="RTP593" s="163"/>
      <c r="RTQ593" s="163"/>
      <c r="RTR593" s="163"/>
      <c r="RTS593" s="163"/>
      <c r="RTT593" s="163"/>
      <c r="RTU593" s="163"/>
      <c r="RTV593" s="163"/>
      <c r="RTW593" s="163"/>
      <c r="RTX593" s="163"/>
      <c r="RTY593" s="163"/>
      <c r="RTZ593" s="163"/>
      <c r="RUA593" s="163"/>
      <c r="RUB593" s="163"/>
      <c r="RUC593" s="163"/>
      <c r="RUD593" s="163"/>
      <c r="RUE593" s="163"/>
      <c r="RUF593" s="163"/>
      <c r="RUG593" s="163"/>
      <c r="RUH593" s="163"/>
      <c r="RUI593" s="163"/>
      <c r="RUJ593" s="163"/>
      <c r="RUK593" s="163"/>
      <c r="RUL593" s="163"/>
      <c r="RUM593" s="163"/>
      <c r="RUN593" s="163"/>
      <c r="RUO593" s="163"/>
      <c r="RUP593" s="163"/>
      <c r="RUQ593" s="163"/>
      <c r="RUR593" s="163"/>
      <c r="RUS593" s="163"/>
      <c r="RUT593" s="163"/>
      <c r="RUU593" s="163"/>
      <c r="RUV593" s="163"/>
      <c r="RUW593" s="163"/>
      <c r="RUX593" s="163"/>
      <c r="RUY593" s="163"/>
      <c r="RUZ593" s="163"/>
      <c r="RVA593" s="163"/>
      <c r="RVB593" s="163"/>
      <c r="RVC593" s="163"/>
      <c r="RVD593" s="163"/>
      <c r="RVE593" s="163"/>
      <c r="RVF593" s="163"/>
      <c r="RVG593" s="163"/>
      <c r="RVH593" s="163"/>
      <c r="RVI593" s="163"/>
      <c r="RVJ593" s="163"/>
      <c r="RVK593" s="163"/>
      <c r="RVL593" s="163"/>
      <c r="RVM593" s="163"/>
      <c r="RVN593" s="163"/>
      <c r="RVO593" s="163"/>
      <c r="RVP593" s="163"/>
      <c r="RVQ593" s="163"/>
      <c r="RVR593" s="163"/>
      <c r="RVS593" s="163"/>
      <c r="RVT593" s="163"/>
      <c r="RVU593" s="163"/>
      <c r="RVV593" s="163"/>
      <c r="RVW593" s="163"/>
      <c r="RVX593" s="163"/>
      <c r="RVY593" s="163"/>
      <c r="RVZ593" s="163"/>
      <c r="RWA593" s="163"/>
      <c r="RWB593" s="163"/>
      <c r="RWC593" s="163"/>
      <c r="RWD593" s="163"/>
      <c r="RWE593" s="163"/>
      <c r="RWF593" s="163"/>
      <c r="RWG593" s="163"/>
      <c r="RWH593" s="163"/>
      <c r="RWI593" s="163"/>
      <c r="RWJ593" s="163"/>
      <c r="RWK593" s="163"/>
      <c r="RWL593" s="163"/>
      <c r="RWM593" s="163"/>
      <c r="RWN593" s="163"/>
      <c r="RWO593" s="163"/>
      <c r="RWP593" s="163"/>
      <c r="RWQ593" s="163"/>
      <c r="RWR593" s="163"/>
      <c r="RWS593" s="163"/>
      <c r="RWT593" s="163"/>
      <c r="RWU593" s="163"/>
      <c r="RWV593" s="163"/>
      <c r="RWW593" s="163"/>
      <c r="RWX593" s="163"/>
      <c r="RWY593" s="163"/>
      <c r="RWZ593" s="163"/>
      <c r="RXA593" s="163"/>
      <c r="RXB593" s="163"/>
      <c r="RXC593" s="163"/>
      <c r="RXD593" s="163"/>
      <c r="RXE593" s="163"/>
      <c r="RXF593" s="163"/>
      <c r="RXG593" s="163"/>
      <c r="RXH593" s="163"/>
      <c r="RXI593" s="163"/>
      <c r="RXJ593" s="163"/>
      <c r="RXK593" s="163"/>
      <c r="RXL593" s="163"/>
      <c r="RXM593" s="163"/>
      <c r="RXN593" s="163"/>
      <c r="RXO593" s="163"/>
      <c r="RXP593" s="163"/>
      <c r="RXQ593" s="163"/>
      <c r="RXR593" s="163"/>
      <c r="RXS593" s="163"/>
      <c r="RXT593" s="163"/>
      <c r="RXU593" s="163"/>
      <c r="RXV593" s="163"/>
      <c r="RXW593" s="163"/>
      <c r="RXX593" s="163"/>
      <c r="RXY593" s="163"/>
      <c r="RXZ593" s="163"/>
      <c r="RYA593" s="163"/>
      <c r="RYB593" s="163"/>
      <c r="RYC593" s="163"/>
      <c r="RYD593" s="163"/>
      <c r="RYE593" s="163"/>
      <c r="RYF593" s="163"/>
      <c r="RYG593" s="163"/>
      <c r="RYH593" s="163"/>
      <c r="RYI593" s="163"/>
      <c r="RYJ593" s="163"/>
      <c r="RYK593" s="163"/>
      <c r="RYL593" s="163"/>
      <c r="RYM593" s="163"/>
      <c r="RYN593" s="163"/>
      <c r="RYO593" s="163"/>
      <c r="RYP593" s="163"/>
      <c r="RYQ593" s="163"/>
      <c r="RYR593" s="163"/>
      <c r="RYS593" s="163"/>
      <c r="RYT593" s="163"/>
      <c r="RYU593" s="163"/>
      <c r="RYV593" s="163"/>
      <c r="RYW593" s="163"/>
      <c r="RYX593" s="163"/>
      <c r="RYY593" s="163"/>
      <c r="RYZ593" s="163"/>
      <c r="RZA593" s="163"/>
      <c r="RZB593" s="163"/>
      <c r="RZC593" s="163"/>
      <c r="RZD593" s="163"/>
      <c r="RZE593" s="163"/>
      <c r="RZF593" s="163"/>
      <c r="RZG593" s="163"/>
      <c r="RZH593" s="163"/>
      <c r="RZI593" s="163"/>
      <c r="RZJ593" s="163"/>
      <c r="RZK593" s="163"/>
      <c r="RZL593" s="163"/>
      <c r="RZM593" s="163"/>
      <c r="RZN593" s="163"/>
      <c r="RZO593" s="163"/>
      <c r="RZP593" s="163"/>
      <c r="RZQ593" s="163"/>
      <c r="RZR593" s="163"/>
      <c r="RZS593" s="163"/>
      <c r="RZT593" s="163"/>
      <c r="RZU593" s="163"/>
      <c r="RZV593" s="163"/>
      <c r="RZW593" s="163"/>
      <c r="RZX593" s="163"/>
      <c r="RZY593" s="163"/>
      <c r="RZZ593" s="163"/>
      <c r="SAA593" s="163"/>
      <c r="SAB593" s="163"/>
      <c r="SAC593" s="163"/>
      <c r="SAD593" s="163"/>
      <c r="SAE593" s="163"/>
      <c r="SAF593" s="163"/>
      <c r="SAG593" s="163"/>
      <c r="SAH593" s="163"/>
      <c r="SAI593" s="163"/>
      <c r="SAJ593" s="163"/>
      <c r="SAK593" s="163"/>
      <c r="SAL593" s="163"/>
      <c r="SAM593" s="163"/>
      <c r="SAN593" s="163"/>
      <c r="SAO593" s="163"/>
      <c r="SAP593" s="163"/>
      <c r="SAQ593" s="163"/>
      <c r="SAR593" s="163"/>
      <c r="SAS593" s="163"/>
      <c r="SAT593" s="163"/>
      <c r="SAU593" s="163"/>
      <c r="SAV593" s="163"/>
      <c r="SAW593" s="163"/>
      <c r="SAX593" s="163"/>
      <c r="SAY593" s="163"/>
      <c r="SAZ593" s="163"/>
      <c r="SBA593" s="163"/>
      <c r="SBB593" s="163"/>
      <c r="SBC593" s="163"/>
      <c r="SBD593" s="163"/>
      <c r="SBE593" s="163"/>
      <c r="SBF593" s="163"/>
      <c r="SBG593" s="163"/>
      <c r="SBH593" s="163"/>
      <c r="SBI593" s="163"/>
      <c r="SBJ593" s="163"/>
      <c r="SBK593" s="163"/>
      <c r="SBL593" s="163"/>
      <c r="SBM593" s="163"/>
      <c r="SBN593" s="163"/>
      <c r="SBO593" s="163"/>
      <c r="SBP593" s="163"/>
      <c r="SBQ593" s="163"/>
      <c r="SBR593" s="163"/>
      <c r="SBS593" s="163"/>
      <c r="SBT593" s="163"/>
      <c r="SBU593" s="163"/>
      <c r="SBV593" s="163"/>
      <c r="SBW593" s="163"/>
      <c r="SBX593" s="163"/>
      <c r="SBY593" s="163"/>
      <c r="SBZ593" s="163"/>
      <c r="SCA593" s="163"/>
      <c r="SCB593" s="163"/>
      <c r="SCC593" s="163"/>
      <c r="SCD593" s="163"/>
      <c r="SCE593" s="163"/>
      <c r="SCF593" s="163"/>
      <c r="SCG593" s="163"/>
      <c r="SCH593" s="163"/>
      <c r="SCI593" s="163"/>
      <c r="SCJ593" s="163"/>
      <c r="SCK593" s="163"/>
      <c r="SCL593" s="163"/>
      <c r="SCM593" s="163"/>
      <c r="SCN593" s="163"/>
      <c r="SCO593" s="163"/>
      <c r="SCP593" s="163"/>
      <c r="SCQ593" s="163"/>
      <c r="SCR593" s="163"/>
      <c r="SCS593" s="163"/>
      <c r="SCT593" s="163"/>
      <c r="SCU593" s="163"/>
      <c r="SCV593" s="163"/>
      <c r="SCW593" s="163"/>
      <c r="SCX593" s="163"/>
      <c r="SCY593" s="163"/>
      <c r="SCZ593" s="163"/>
      <c r="SDA593" s="163"/>
      <c r="SDB593" s="163"/>
      <c r="SDC593" s="163"/>
      <c r="SDD593" s="163"/>
      <c r="SDE593" s="163"/>
      <c r="SDF593" s="163"/>
      <c r="SDG593" s="163"/>
      <c r="SDH593" s="163"/>
      <c r="SDI593" s="163"/>
      <c r="SDJ593" s="163"/>
      <c r="SDK593" s="163"/>
      <c r="SDL593" s="163"/>
      <c r="SDM593" s="163"/>
      <c r="SDN593" s="163"/>
      <c r="SDO593" s="163"/>
      <c r="SDP593" s="163"/>
      <c r="SDQ593" s="163"/>
      <c r="SDR593" s="163"/>
      <c r="SDS593" s="163"/>
      <c r="SDT593" s="163"/>
      <c r="SDU593" s="163"/>
      <c r="SDV593" s="163"/>
      <c r="SDW593" s="163"/>
      <c r="SDX593" s="163"/>
      <c r="SDY593" s="163"/>
      <c r="SDZ593" s="163"/>
      <c r="SEA593" s="163"/>
      <c r="SEB593" s="163"/>
      <c r="SEC593" s="163"/>
      <c r="SED593" s="163"/>
      <c r="SEE593" s="163"/>
      <c r="SEF593" s="163"/>
      <c r="SEG593" s="163"/>
      <c r="SEH593" s="163"/>
      <c r="SEI593" s="163"/>
      <c r="SEJ593" s="163"/>
      <c r="SEK593" s="163"/>
      <c r="SEL593" s="163"/>
      <c r="SEM593" s="163"/>
      <c r="SEN593" s="163"/>
      <c r="SEO593" s="163"/>
      <c r="SEP593" s="163"/>
      <c r="SEQ593" s="163"/>
      <c r="SER593" s="163"/>
      <c r="SES593" s="163"/>
      <c r="SET593" s="163"/>
      <c r="SEU593" s="163"/>
      <c r="SEV593" s="163"/>
      <c r="SEW593" s="163"/>
      <c r="SEX593" s="163"/>
      <c r="SEY593" s="163"/>
      <c r="SEZ593" s="163"/>
      <c r="SFA593" s="163"/>
      <c r="SFB593" s="163"/>
      <c r="SFC593" s="163"/>
      <c r="SFD593" s="163"/>
      <c r="SFE593" s="163"/>
      <c r="SFF593" s="163"/>
      <c r="SFG593" s="163"/>
      <c r="SFH593" s="163"/>
      <c r="SFI593" s="163"/>
      <c r="SFJ593" s="163"/>
      <c r="SFK593" s="163"/>
      <c r="SFL593" s="163"/>
      <c r="SFM593" s="163"/>
      <c r="SFN593" s="163"/>
      <c r="SFO593" s="163"/>
      <c r="SFP593" s="163"/>
      <c r="SFQ593" s="163"/>
      <c r="SFR593" s="163"/>
      <c r="SFS593" s="163"/>
      <c r="SFT593" s="163"/>
      <c r="SFU593" s="163"/>
      <c r="SFV593" s="163"/>
      <c r="SFW593" s="163"/>
      <c r="SFX593" s="163"/>
      <c r="SFY593" s="163"/>
      <c r="SFZ593" s="163"/>
      <c r="SGA593" s="163"/>
      <c r="SGB593" s="163"/>
      <c r="SGC593" s="163"/>
      <c r="SGD593" s="163"/>
      <c r="SGE593" s="163"/>
      <c r="SGF593" s="163"/>
      <c r="SGG593" s="163"/>
      <c r="SGH593" s="163"/>
      <c r="SGI593" s="163"/>
      <c r="SGJ593" s="163"/>
      <c r="SGK593" s="163"/>
      <c r="SGL593" s="163"/>
      <c r="SGM593" s="163"/>
      <c r="SGN593" s="163"/>
      <c r="SGO593" s="163"/>
      <c r="SGP593" s="163"/>
      <c r="SGQ593" s="163"/>
      <c r="SGR593" s="163"/>
      <c r="SGS593" s="163"/>
      <c r="SGT593" s="163"/>
      <c r="SGU593" s="163"/>
      <c r="SGV593" s="163"/>
      <c r="SGW593" s="163"/>
      <c r="SGX593" s="163"/>
      <c r="SGY593" s="163"/>
      <c r="SGZ593" s="163"/>
      <c r="SHA593" s="163"/>
      <c r="SHB593" s="163"/>
      <c r="SHC593" s="163"/>
      <c r="SHD593" s="163"/>
      <c r="SHE593" s="163"/>
      <c r="SHF593" s="163"/>
      <c r="SHG593" s="163"/>
      <c r="SHH593" s="163"/>
      <c r="SHI593" s="163"/>
      <c r="SHJ593" s="163"/>
      <c r="SHK593" s="163"/>
      <c r="SHL593" s="163"/>
      <c r="SHM593" s="163"/>
      <c r="SHN593" s="163"/>
      <c r="SHO593" s="163"/>
      <c r="SHP593" s="163"/>
      <c r="SHQ593" s="163"/>
      <c r="SHR593" s="163"/>
      <c r="SHS593" s="163"/>
      <c r="SHT593" s="163"/>
      <c r="SHU593" s="163"/>
      <c r="SHV593" s="163"/>
      <c r="SHW593" s="163"/>
      <c r="SHX593" s="163"/>
      <c r="SHY593" s="163"/>
      <c r="SHZ593" s="163"/>
      <c r="SIA593" s="163"/>
      <c r="SIB593" s="163"/>
      <c r="SIC593" s="163"/>
      <c r="SID593" s="163"/>
      <c r="SIE593" s="163"/>
      <c r="SIF593" s="163"/>
      <c r="SIG593" s="163"/>
      <c r="SIH593" s="163"/>
      <c r="SII593" s="163"/>
      <c r="SIJ593" s="163"/>
      <c r="SIK593" s="163"/>
      <c r="SIL593" s="163"/>
      <c r="SIM593" s="163"/>
      <c r="SIN593" s="163"/>
      <c r="SIO593" s="163"/>
      <c r="SIP593" s="163"/>
      <c r="SIQ593" s="163"/>
      <c r="SIR593" s="163"/>
      <c r="SIS593" s="163"/>
      <c r="SIT593" s="163"/>
      <c r="SIU593" s="163"/>
      <c r="SIV593" s="163"/>
      <c r="SIW593" s="163"/>
      <c r="SIX593" s="163"/>
      <c r="SIY593" s="163"/>
      <c r="SIZ593" s="163"/>
      <c r="SJA593" s="163"/>
      <c r="SJB593" s="163"/>
      <c r="SJC593" s="163"/>
      <c r="SJD593" s="163"/>
      <c r="SJE593" s="163"/>
      <c r="SJF593" s="163"/>
      <c r="SJG593" s="163"/>
      <c r="SJH593" s="163"/>
      <c r="SJI593" s="163"/>
      <c r="SJJ593" s="163"/>
      <c r="SJK593" s="163"/>
      <c r="SJL593" s="163"/>
      <c r="SJM593" s="163"/>
      <c r="SJN593" s="163"/>
      <c r="SJO593" s="163"/>
      <c r="SJP593" s="163"/>
      <c r="SJQ593" s="163"/>
      <c r="SJR593" s="163"/>
      <c r="SJS593" s="163"/>
      <c r="SJT593" s="163"/>
      <c r="SJU593" s="163"/>
      <c r="SJV593" s="163"/>
      <c r="SJW593" s="163"/>
      <c r="SJX593" s="163"/>
      <c r="SJY593" s="163"/>
      <c r="SJZ593" s="163"/>
      <c r="SKA593" s="163"/>
      <c r="SKB593" s="163"/>
      <c r="SKC593" s="163"/>
      <c r="SKD593" s="163"/>
      <c r="SKE593" s="163"/>
      <c r="SKF593" s="163"/>
      <c r="SKG593" s="163"/>
      <c r="SKH593" s="163"/>
      <c r="SKI593" s="163"/>
      <c r="SKJ593" s="163"/>
      <c r="SKK593" s="163"/>
      <c r="SKL593" s="163"/>
      <c r="SKM593" s="163"/>
      <c r="SKN593" s="163"/>
      <c r="SKO593" s="163"/>
      <c r="SKP593" s="163"/>
      <c r="SKQ593" s="163"/>
      <c r="SKR593" s="163"/>
      <c r="SKS593" s="163"/>
      <c r="SKT593" s="163"/>
      <c r="SKU593" s="163"/>
      <c r="SKV593" s="163"/>
      <c r="SKW593" s="163"/>
      <c r="SKX593" s="163"/>
      <c r="SKY593" s="163"/>
      <c r="SKZ593" s="163"/>
      <c r="SLA593" s="163"/>
      <c r="SLB593" s="163"/>
      <c r="SLC593" s="163"/>
      <c r="SLD593" s="163"/>
      <c r="SLE593" s="163"/>
      <c r="SLF593" s="163"/>
      <c r="SLG593" s="163"/>
      <c r="SLH593" s="163"/>
      <c r="SLI593" s="163"/>
      <c r="SLJ593" s="163"/>
      <c r="SLK593" s="163"/>
      <c r="SLL593" s="163"/>
      <c r="SLM593" s="163"/>
      <c r="SLN593" s="163"/>
      <c r="SLO593" s="163"/>
      <c r="SLP593" s="163"/>
      <c r="SLQ593" s="163"/>
      <c r="SLR593" s="163"/>
      <c r="SLS593" s="163"/>
      <c r="SLT593" s="163"/>
      <c r="SLU593" s="163"/>
      <c r="SLV593" s="163"/>
      <c r="SLW593" s="163"/>
      <c r="SLX593" s="163"/>
      <c r="SLY593" s="163"/>
      <c r="SLZ593" s="163"/>
      <c r="SMA593" s="163"/>
      <c r="SMB593" s="163"/>
      <c r="SMC593" s="163"/>
      <c r="SMD593" s="163"/>
      <c r="SME593" s="163"/>
      <c r="SMF593" s="163"/>
      <c r="SMG593" s="163"/>
      <c r="SMH593" s="163"/>
      <c r="SMI593" s="163"/>
      <c r="SMJ593" s="163"/>
      <c r="SMK593" s="163"/>
      <c r="SML593" s="163"/>
      <c r="SMM593" s="163"/>
      <c r="SMN593" s="163"/>
      <c r="SMO593" s="163"/>
      <c r="SMP593" s="163"/>
      <c r="SMQ593" s="163"/>
      <c r="SMR593" s="163"/>
      <c r="SMS593" s="163"/>
      <c r="SMT593" s="163"/>
      <c r="SMU593" s="163"/>
      <c r="SMV593" s="163"/>
      <c r="SMW593" s="163"/>
      <c r="SMX593" s="163"/>
      <c r="SMY593" s="163"/>
      <c r="SMZ593" s="163"/>
      <c r="SNA593" s="163"/>
      <c r="SNB593" s="163"/>
      <c r="SNC593" s="163"/>
      <c r="SND593" s="163"/>
      <c r="SNE593" s="163"/>
      <c r="SNF593" s="163"/>
      <c r="SNG593" s="163"/>
      <c r="SNH593" s="163"/>
      <c r="SNI593" s="163"/>
      <c r="SNJ593" s="163"/>
      <c r="SNK593" s="163"/>
      <c r="SNL593" s="163"/>
      <c r="SNM593" s="163"/>
      <c r="SNN593" s="163"/>
      <c r="SNO593" s="163"/>
      <c r="SNP593" s="163"/>
      <c r="SNQ593" s="163"/>
      <c r="SNR593" s="163"/>
      <c r="SNS593" s="163"/>
      <c r="SNT593" s="163"/>
      <c r="SNU593" s="163"/>
      <c r="SNV593" s="163"/>
      <c r="SNW593" s="163"/>
      <c r="SNX593" s="163"/>
      <c r="SNY593" s="163"/>
      <c r="SNZ593" s="163"/>
      <c r="SOA593" s="163"/>
      <c r="SOB593" s="163"/>
      <c r="SOC593" s="163"/>
      <c r="SOD593" s="163"/>
      <c r="SOE593" s="163"/>
      <c r="SOF593" s="163"/>
      <c r="SOG593" s="163"/>
      <c r="SOH593" s="163"/>
      <c r="SOI593" s="163"/>
      <c r="SOJ593" s="163"/>
      <c r="SOK593" s="163"/>
      <c r="SOL593" s="163"/>
      <c r="SOM593" s="163"/>
      <c r="SON593" s="163"/>
      <c r="SOO593" s="163"/>
      <c r="SOP593" s="163"/>
      <c r="SOQ593" s="163"/>
      <c r="SOR593" s="163"/>
      <c r="SOS593" s="163"/>
      <c r="SOT593" s="163"/>
      <c r="SOU593" s="163"/>
      <c r="SOV593" s="163"/>
      <c r="SOW593" s="163"/>
      <c r="SOX593" s="163"/>
      <c r="SOY593" s="163"/>
      <c r="SOZ593" s="163"/>
      <c r="SPA593" s="163"/>
      <c r="SPB593" s="163"/>
      <c r="SPC593" s="163"/>
      <c r="SPD593" s="163"/>
      <c r="SPE593" s="163"/>
      <c r="SPF593" s="163"/>
      <c r="SPG593" s="163"/>
      <c r="SPH593" s="163"/>
      <c r="SPI593" s="163"/>
      <c r="SPJ593" s="163"/>
      <c r="SPK593" s="163"/>
      <c r="SPL593" s="163"/>
      <c r="SPM593" s="163"/>
      <c r="SPN593" s="163"/>
      <c r="SPO593" s="163"/>
      <c r="SPP593" s="163"/>
      <c r="SPQ593" s="163"/>
      <c r="SPR593" s="163"/>
      <c r="SPS593" s="163"/>
      <c r="SPT593" s="163"/>
      <c r="SPU593" s="163"/>
      <c r="SPV593" s="163"/>
      <c r="SPW593" s="163"/>
      <c r="SPX593" s="163"/>
      <c r="SPY593" s="163"/>
      <c r="SPZ593" s="163"/>
      <c r="SQA593" s="163"/>
      <c r="SQB593" s="163"/>
      <c r="SQC593" s="163"/>
      <c r="SQD593" s="163"/>
      <c r="SQE593" s="163"/>
      <c r="SQF593" s="163"/>
      <c r="SQG593" s="163"/>
      <c r="SQH593" s="163"/>
      <c r="SQI593" s="163"/>
      <c r="SQJ593" s="163"/>
      <c r="SQK593" s="163"/>
      <c r="SQL593" s="163"/>
      <c r="SQM593" s="163"/>
      <c r="SQN593" s="163"/>
      <c r="SQO593" s="163"/>
      <c r="SQP593" s="163"/>
      <c r="SQQ593" s="163"/>
      <c r="SQR593" s="163"/>
      <c r="SQS593" s="163"/>
      <c r="SQT593" s="163"/>
      <c r="SQU593" s="163"/>
      <c r="SQV593" s="163"/>
      <c r="SQW593" s="163"/>
      <c r="SQX593" s="163"/>
      <c r="SQY593" s="163"/>
      <c r="SQZ593" s="163"/>
      <c r="SRA593" s="163"/>
      <c r="SRB593" s="163"/>
      <c r="SRC593" s="163"/>
      <c r="SRD593" s="163"/>
      <c r="SRE593" s="163"/>
      <c r="SRF593" s="163"/>
      <c r="SRG593" s="163"/>
      <c r="SRH593" s="163"/>
      <c r="SRI593" s="163"/>
      <c r="SRJ593" s="163"/>
      <c r="SRK593" s="163"/>
      <c r="SRL593" s="163"/>
      <c r="SRM593" s="163"/>
      <c r="SRN593" s="163"/>
      <c r="SRO593" s="163"/>
      <c r="SRP593" s="163"/>
      <c r="SRQ593" s="163"/>
      <c r="SRR593" s="163"/>
      <c r="SRS593" s="163"/>
      <c r="SRT593" s="163"/>
      <c r="SRU593" s="163"/>
      <c r="SRV593" s="163"/>
      <c r="SRW593" s="163"/>
      <c r="SRX593" s="163"/>
      <c r="SRY593" s="163"/>
      <c r="SRZ593" s="163"/>
      <c r="SSA593" s="163"/>
      <c r="SSB593" s="163"/>
      <c r="SSC593" s="163"/>
      <c r="SSD593" s="163"/>
      <c r="SSE593" s="163"/>
      <c r="SSF593" s="163"/>
      <c r="SSG593" s="163"/>
      <c r="SSH593" s="163"/>
      <c r="SSI593" s="163"/>
      <c r="SSJ593" s="163"/>
      <c r="SSK593" s="163"/>
      <c r="SSL593" s="163"/>
      <c r="SSM593" s="163"/>
      <c r="SSN593" s="163"/>
      <c r="SSO593" s="163"/>
      <c r="SSP593" s="163"/>
      <c r="SSQ593" s="163"/>
      <c r="SSR593" s="163"/>
      <c r="SSS593" s="163"/>
      <c r="SST593" s="163"/>
      <c r="SSU593" s="163"/>
      <c r="SSV593" s="163"/>
      <c r="SSW593" s="163"/>
      <c r="SSX593" s="163"/>
      <c r="SSY593" s="163"/>
      <c r="SSZ593" s="163"/>
      <c r="STA593" s="163"/>
      <c r="STB593" s="163"/>
      <c r="STC593" s="163"/>
      <c r="STD593" s="163"/>
      <c r="STE593" s="163"/>
      <c r="STF593" s="163"/>
      <c r="STG593" s="163"/>
      <c r="STH593" s="163"/>
      <c r="STI593" s="163"/>
      <c r="STJ593" s="163"/>
      <c r="STK593" s="163"/>
      <c r="STL593" s="163"/>
      <c r="STM593" s="163"/>
      <c r="STN593" s="163"/>
      <c r="STO593" s="163"/>
      <c r="STP593" s="163"/>
      <c r="STQ593" s="163"/>
      <c r="STR593" s="163"/>
      <c r="STS593" s="163"/>
      <c r="STT593" s="163"/>
      <c r="STU593" s="163"/>
      <c r="STV593" s="163"/>
      <c r="STW593" s="163"/>
      <c r="STX593" s="163"/>
      <c r="STY593" s="163"/>
      <c r="STZ593" s="163"/>
      <c r="SUA593" s="163"/>
      <c r="SUB593" s="163"/>
      <c r="SUC593" s="163"/>
      <c r="SUD593" s="163"/>
      <c r="SUE593" s="163"/>
      <c r="SUF593" s="163"/>
      <c r="SUG593" s="163"/>
      <c r="SUH593" s="163"/>
      <c r="SUI593" s="163"/>
      <c r="SUJ593" s="163"/>
      <c r="SUK593" s="163"/>
      <c r="SUL593" s="163"/>
      <c r="SUM593" s="163"/>
      <c r="SUN593" s="163"/>
      <c r="SUO593" s="163"/>
      <c r="SUP593" s="163"/>
      <c r="SUQ593" s="163"/>
      <c r="SUR593" s="163"/>
      <c r="SUS593" s="163"/>
      <c r="SUT593" s="163"/>
      <c r="SUU593" s="163"/>
      <c r="SUV593" s="163"/>
      <c r="SUW593" s="163"/>
      <c r="SUX593" s="163"/>
      <c r="SUY593" s="163"/>
      <c r="SUZ593" s="163"/>
      <c r="SVA593" s="163"/>
      <c r="SVB593" s="163"/>
      <c r="SVC593" s="163"/>
      <c r="SVD593" s="163"/>
      <c r="SVE593" s="163"/>
      <c r="SVF593" s="163"/>
      <c r="SVG593" s="163"/>
      <c r="SVH593" s="163"/>
      <c r="SVI593" s="163"/>
      <c r="SVJ593" s="163"/>
      <c r="SVK593" s="163"/>
      <c r="SVL593" s="163"/>
      <c r="SVM593" s="163"/>
      <c r="SVN593" s="163"/>
      <c r="SVO593" s="163"/>
      <c r="SVP593" s="163"/>
      <c r="SVQ593" s="163"/>
      <c r="SVR593" s="163"/>
      <c r="SVS593" s="163"/>
      <c r="SVT593" s="163"/>
      <c r="SVU593" s="163"/>
      <c r="SVV593" s="163"/>
      <c r="SVW593" s="163"/>
      <c r="SVX593" s="163"/>
      <c r="SVY593" s="163"/>
      <c r="SVZ593" s="163"/>
      <c r="SWA593" s="163"/>
      <c r="SWB593" s="163"/>
      <c r="SWC593" s="163"/>
      <c r="SWD593" s="163"/>
      <c r="SWE593" s="163"/>
      <c r="SWF593" s="163"/>
      <c r="SWG593" s="163"/>
      <c r="SWH593" s="163"/>
      <c r="SWI593" s="163"/>
      <c r="SWJ593" s="163"/>
      <c r="SWK593" s="163"/>
      <c r="SWL593" s="163"/>
      <c r="SWM593" s="163"/>
      <c r="SWN593" s="163"/>
      <c r="SWO593" s="163"/>
      <c r="SWP593" s="163"/>
      <c r="SWQ593" s="163"/>
      <c r="SWR593" s="163"/>
      <c r="SWS593" s="163"/>
      <c r="SWT593" s="163"/>
      <c r="SWU593" s="163"/>
      <c r="SWV593" s="163"/>
      <c r="SWW593" s="163"/>
      <c r="SWX593" s="163"/>
      <c r="SWY593" s="163"/>
      <c r="SWZ593" s="163"/>
      <c r="SXA593" s="163"/>
      <c r="SXB593" s="163"/>
      <c r="SXC593" s="163"/>
      <c r="SXD593" s="163"/>
      <c r="SXE593" s="163"/>
      <c r="SXF593" s="163"/>
      <c r="SXG593" s="163"/>
      <c r="SXH593" s="163"/>
      <c r="SXI593" s="163"/>
      <c r="SXJ593" s="163"/>
      <c r="SXK593" s="163"/>
      <c r="SXL593" s="163"/>
      <c r="SXM593" s="163"/>
      <c r="SXN593" s="163"/>
      <c r="SXO593" s="163"/>
      <c r="SXP593" s="163"/>
      <c r="SXQ593" s="163"/>
      <c r="SXR593" s="163"/>
      <c r="SXS593" s="163"/>
      <c r="SXT593" s="163"/>
      <c r="SXU593" s="163"/>
      <c r="SXV593" s="163"/>
      <c r="SXW593" s="163"/>
      <c r="SXX593" s="163"/>
      <c r="SXY593" s="163"/>
      <c r="SXZ593" s="163"/>
      <c r="SYA593" s="163"/>
      <c r="SYB593" s="163"/>
      <c r="SYC593" s="163"/>
      <c r="SYD593" s="163"/>
      <c r="SYE593" s="163"/>
      <c r="SYF593" s="163"/>
      <c r="SYG593" s="163"/>
      <c r="SYH593" s="163"/>
      <c r="SYI593" s="163"/>
      <c r="SYJ593" s="163"/>
      <c r="SYK593" s="163"/>
      <c r="SYL593" s="163"/>
      <c r="SYM593" s="163"/>
      <c r="SYN593" s="163"/>
      <c r="SYO593" s="163"/>
      <c r="SYP593" s="163"/>
      <c r="SYQ593" s="163"/>
      <c r="SYR593" s="163"/>
      <c r="SYS593" s="163"/>
      <c r="SYT593" s="163"/>
      <c r="SYU593" s="163"/>
      <c r="SYV593" s="163"/>
      <c r="SYW593" s="163"/>
      <c r="SYX593" s="163"/>
      <c r="SYY593" s="163"/>
      <c r="SYZ593" s="163"/>
      <c r="SZA593" s="163"/>
      <c r="SZB593" s="163"/>
      <c r="SZC593" s="163"/>
      <c r="SZD593" s="163"/>
      <c r="SZE593" s="163"/>
      <c r="SZF593" s="163"/>
      <c r="SZG593" s="163"/>
      <c r="SZH593" s="163"/>
      <c r="SZI593" s="163"/>
      <c r="SZJ593" s="163"/>
      <c r="SZK593" s="163"/>
      <c r="SZL593" s="163"/>
      <c r="SZM593" s="163"/>
      <c r="SZN593" s="163"/>
      <c r="SZO593" s="163"/>
      <c r="SZP593" s="163"/>
      <c r="SZQ593" s="163"/>
      <c r="SZR593" s="163"/>
      <c r="SZS593" s="163"/>
      <c r="SZT593" s="163"/>
      <c r="SZU593" s="163"/>
      <c r="SZV593" s="163"/>
      <c r="SZW593" s="163"/>
      <c r="SZX593" s="163"/>
      <c r="SZY593" s="163"/>
      <c r="SZZ593" s="163"/>
      <c r="TAA593" s="163"/>
      <c r="TAB593" s="163"/>
      <c r="TAC593" s="163"/>
      <c r="TAD593" s="163"/>
      <c r="TAE593" s="163"/>
      <c r="TAF593" s="163"/>
      <c r="TAG593" s="163"/>
      <c r="TAH593" s="163"/>
      <c r="TAI593" s="163"/>
      <c r="TAJ593" s="163"/>
      <c r="TAK593" s="163"/>
      <c r="TAL593" s="163"/>
      <c r="TAM593" s="163"/>
      <c r="TAN593" s="163"/>
      <c r="TAO593" s="163"/>
      <c r="TAP593" s="163"/>
      <c r="TAQ593" s="163"/>
      <c r="TAR593" s="163"/>
      <c r="TAS593" s="163"/>
      <c r="TAT593" s="163"/>
      <c r="TAU593" s="163"/>
      <c r="TAV593" s="163"/>
      <c r="TAW593" s="163"/>
      <c r="TAX593" s="163"/>
      <c r="TAY593" s="163"/>
      <c r="TAZ593" s="163"/>
      <c r="TBA593" s="163"/>
      <c r="TBB593" s="163"/>
      <c r="TBC593" s="163"/>
      <c r="TBD593" s="163"/>
      <c r="TBE593" s="163"/>
      <c r="TBF593" s="163"/>
      <c r="TBG593" s="163"/>
      <c r="TBH593" s="163"/>
      <c r="TBI593" s="163"/>
      <c r="TBJ593" s="163"/>
      <c r="TBK593" s="163"/>
      <c r="TBL593" s="163"/>
      <c r="TBM593" s="163"/>
      <c r="TBN593" s="163"/>
      <c r="TBO593" s="163"/>
      <c r="TBP593" s="163"/>
      <c r="TBQ593" s="163"/>
      <c r="TBR593" s="163"/>
      <c r="TBS593" s="163"/>
      <c r="TBT593" s="163"/>
      <c r="TBU593" s="163"/>
      <c r="TBV593" s="163"/>
      <c r="TBW593" s="163"/>
      <c r="TBX593" s="163"/>
      <c r="TBY593" s="163"/>
      <c r="TBZ593" s="163"/>
      <c r="TCA593" s="163"/>
      <c r="TCB593" s="163"/>
      <c r="TCC593" s="163"/>
      <c r="TCD593" s="163"/>
      <c r="TCE593" s="163"/>
      <c r="TCF593" s="163"/>
      <c r="TCG593" s="163"/>
      <c r="TCH593" s="163"/>
      <c r="TCI593" s="163"/>
      <c r="TCJ593" s="163"/>
      <c r="TCK593" s="163"/>
      <c r="TCL593" s="163"/>
      <c r="TCM593" s="163"/>
      <c r="TCN593" s="163"/>
      <c r="TCO593" s="163"/>
      <c r="TCP593" s="163"/>
      <c r="TCQ593" s="163"/>
      <c r="TCR593" s="163"/>
      <c r="TCS593" s="163"/>
      <c r="TCT593" s="163"/>
      <c r="TCU593" s="163"/>
      <c r="TCV593" s="163"/>
      <c r="TCW593" s="163"/>
      <c r="TCX593" s="163"/>
      <c r="TCY593" s="163"/>
      <c r="TCZ593" s="163"/>
      <c r="TDA593" s="163"/>
      <c r="TDB593" s="163"/>
      <c r="TDC593" s="163"/>
      <c r="TDD593" s="163"/>
      <c r="TDE593" s="163"/>
      <c r="TDF593" s="163"/>
      <c r="TDG593" s="163"/>
      <c r="TDH593" s="163"/>
      <c r="TDI593" s="163"/>
      <c r="TDJ593" s="163"/>
      <c r="TDK593" s="163"/>
      <c r="TDL593" s="163"/>
      <c r="TDM593" s="163"/>
      <c r="TDN593" s="163"/>
      <c r="TDO593" s="163"/>
      <c r="TDP593" s="163"/>
      <c r="TDQ593" s="163"/>
      <c r="TDR593" s="163"/>
      <c r="TDS593" s="163"/>
      <c r="TDT593" s="163"/>
      <c r="TDU593" s="163"/>
      <c r="TDV593" s="163"/>
      <c r="TDW593" s="163"/>
      <c r="TDX593" s="163"/>
      <c r="TDY593" s="163"/>
      <c r="TDZ593" s="163"/>
      <c r="TEA593" s="163"/>
      <c r="TEB593" s="163"/>
      <c r="TEC593" s="163"/>
      <c r="TED593" s="163"/>
      <c r="TEE593" s="163"/>
      <c r="TEF593" s="163"/>
      <c r="TEG593" s="163"/>
      <c r="TEH593" s="163"/>
      <c r="TEI593" s="163"/>
      <c r="TEJ593" s="163"/>
      <c r="TEK593" s="163"/>
      <c r="TEL593" s="163"/>
      <c r="TEM593" s="163"/>
      <c r="TEN593" s="163"/>
      <c r="TEO593" s="163"/>
      <c r="TEP593" s="163"/>
      <c r="TEQ593" s="163"/>
      <c r="TER593" s="163"/>
      <c r="TES593" s="163"/>
      <c r="TET593" s="163"/>
      <c r="TEU593" s="163"/>
      <c r="TEV593" s="163"/>
      <c r="TEW593" s="163"/>
      <c r="TEX593" s="163"/>
      <c r="TEY593" s="163"/>
      <c r="TEZ593" s="163"/>
      <c r="TFA593" s="163"/>
      <c r="TFB593" s="163"/>
      <c r="TFC593" s="163"/>
      <c r="TFD593" s="163"/>
      <c r="TFE593" s="163"/>
      <c r="TFF593" s="163"/>
      <c r="TFG593" s="163"/>
      <c r="TFH593" s="163"/>
      <c r="TFI593" s="163"/>
      <c r="TFJ593" s="163"/>
      <c r="TFK593" s="163"/>
      <c r="TFL593" s="163"/>
      <c r="TFM593" s="163"/>
      <c r="TFN593" s="163"/>
      <c r="TFO593" s="163"/>
      <c r="TFP593" s="163"/>
      <c r="TFQ593" s="163"/>
      <c r="TFR593" s="163"/>
      <c r="TFS593" s="163"/>
      <c r="TFT593" s="163"/>
      <c r="TFU593" s="163"/>
      <c r="TFV593" s="163"/>
      <c r="TFW593" s="163"/>
      <c r="TFX593" s="163"/>
      <c r="TFY593" s="163"/>
      <c r="TFZ593" s="163"/>
      <c r="TGA593" s="163"/>
      <c r="TGB593" s="163"/>
      <c r="TGC593" s="163"/>
      <c r="TGD593" s="163"/>
      <c r="TGE593" s="163"/>
      <c r="TGF593" s="163"/>
      <c r="TGG593" s="163"/>
      <c r="TGH593" s="163"/>
      <c r="TGI593" s="163"/>
      <c r="TGJ593" s="163"/>
      <c r="TGK593" s="163"/>
      <c r="TGL593" s="163"/>
      <c r="TGM593" s="163"/>
      <c r="TGN593" s="163"/>
      <c r="TGO593" s="163"/>
      <c r="TGP593" s="163"/>
      <c r="TGQ593" s="163"/>
      <c r="TGR593" s="163"/>
      <c r="TGS593" s="163"/>
      <c r="TGT593" s="163"/>
      <c r="TGU593" s="163"/>
      <c r="TGV593" s="163"/>
      <c r="TGW593" s="163"/>
      <c r="TGX593" s="163"/>
      <c r="TGY593" s="163"/>
      <c r="TGZ593" s="163"/>
      <c r="THA593" s="163"/>
      <c r="THB593" s="163"/>
      <c r="THC593" s="163"/>
      <c r="THD593" s="163"/>
      <c r="THE593" s="163"/>
      <c r="THF593" s="163"/>
      <c r="THG593" s="163"/>
      <c r="THH593" s="163"/>
      <c r="THI593" s="163"/>
      <c r="THJ593" s="163"/>
      <c r="THK593" s="163"/>
      <c r="THL593" s="163"/>
      <c r="THM593" s="163"/>
      <c r="THN593" s="163"/>
      <c r="THO593" s="163"/>
      <c r="THP593" s="163"/>
      <c r="THQ593" s="163"/>
      <c r="THR593" s="163"/>
      <c r="THS593" s="163"/>
      <c r="THT593" s="163"/>
      <c r="THU593" s="163"/>
      <c r="THV593" s="163"/>
      <c r="THW593" s="163"/>
      <c r="THX593" s="163"/>
      <c r="THY593" s="163"/>
      <c r="THZ593" s="163"/>
      <c r="TIA593" s="163"/>
      <c r="TIB593" s="163"/>
      <c r="TIC593" s="163"/>
      <c r="TID593" s="163"/>
      <c r="TIE593" s="163"/>
      <c r="TIF593" s="163"/>
      <c r="TIG593" s="163"/>
      <c r="TIH593" s="163"/>
      <c r="TII593" s="163"/>
      <c r="TIJ593" s="163"/>
      <c r="TIK593" s="163"/>
      <c r="TIL593" s="163"/>
      <c r="TIM593" s="163"/>
      <c r="TIN593" s="163"/>
      <c r="TIO593" s="163"/>
      <c r="TIP593" s="163"/>
      <c r="TIQ593" s="163"/>
      <c r="TIR593" s="163"/>
      <c r="TIS593" s="163"/>
      <c r="TIT593" s="163"/>
      <c r="TIU593" s="163"/>
      <c r="TIV593" s="163"/>
      <c r="TIW593" s="163"/>
      <c r="TIX593" s="163"/>
      <c r="TIY593" s="163"/>
      <c r="TIZ593" s="163"/>
      <c r="TJA593" s="163"/>
      <c r="TJB593" s="163"/>
      <c r="TJC593" s="163"/>
      <c r="TJD593" s="163"/>
      <c r="TJE593" s="163"/>
      <c r="TJF593" s="163"/>
      <c r="TJG593" s="163"/>
      <c r="TJH593" s="163"/>
      <c r="TJI593" s="163"/>
      <c r="TJJ593" s="163"/>
      <c r="TJK593" s="163"/>
      <c r="TJL593" s="163"/>
      <c r="TJM593" s="163"/>
      <c r="TJN593" s="163"/>
      <c r="TJO593" s="163"/>
      <c r="TJP593" s="163"/>
      <c r="TJQ593" s="163"/>
      <c r="TJR593" s="163"/>
      <c r="TJS593" s="163"/>
      <c r="TJT593" s="163"/>
      <c r="TJU593" s="163"/>
      <c r="TJV593" s="163"/>
      <c r="TJW593" s="163"/>
      <c r="TJX593" s="163"/>
      <c r="TJY593" s="163"/>
      <c r="TJZ593" s="163"/>
      <c r="TKA593" s="163"/>
      <c r="TKB593" s="163"/>
      <c r="TKC593" s="163"/>
      <c r="TKD593" s="163"/>
      <c r="TKE593" s="163"/>
      <c r="TKF593" s="163"/>
      <c r="TKG593" s="163"/>
      <c r="TKH593" s="163"/>
      <c r="TKI593" s="163"/>
      <c r="TKJ593" s="163"/>
      <c r="TKK593" s="163"/>
      <c r="TKL593" s="163"/>
      <c r="TKM593" s="163"/>
      <c r="TKN593" s="163"/>
      <c r="TKO593" s="163"/>
      <c r="TKP593" s="163"/>
      <c r="TKQ593" s="163"/>
      <c r="TKR593" s="163"/>
      <c r="TKS593" s="163"/>
      <c r="TKT593" s="163"/>
      <c r="TKU593" s="163"/>
      <c r="TKV593" s="163"/>
      <c r="TKW593" s="163"/>
      <c r="TKX593" s="163"/>
      <c r="TKY593" s="163"/>
      <c r="TKZ593" s="163"/>
      <c r="TLA593" s="163"/>
      <c r="TLB593" s="163"/>
      <c r="TLC593" s="163"/>
      <c r="TLD593" s="163"/>
      <c r="TLE593" s="163"/>
      <c r="TLF593" s="163"/>
      <c r="TLG593" s="163"/>
      <c r="TLH593" s="163"/>
      <c r="TLI593" s="163"/>
      <c r="TLJ593" s="163"/>
      <c r="TLK593" s="163"/>
      <c r="TLL593" s="163"/>
      <c r="TLM593" s="163"/>
      <c r="TLN593" s="163"/>
      <c r="TLO593" s="163"/>
      <c r="TLP593" s="163"/>
      <c r="TLQ593" s="163"/>
      <c r="TLR593" s="163"/>
      <c r="TLS593" s="163"/>
      <c r="TLT593" s="163"/>
      <c r="TLU593" s="163"/>
      <c r="TLV593" s="163"/>
      <c r="TLW593" s="163"/>
      <c r="TLX593" s="163"/>
      <c r="TLY593" s="163"/>
      <c r="TLZ593" s="163"/>
      <c r="TMA593" s="163"/>
      <c r="TMB593" s="163"/>
      <c r="TMC593" s="163"/>
      <c r="TMD593" s="163"/>
      <c r="TME593" s="163"/>
      <c r="TMF593" s="163"/>
      <c r="TMG593" s="163"/>
      <c r="TMH593" s="163"/>
      <c r="TMI593" s="163"/>
      <c r="TMJ593" s="163"/>
      <c r="TMK593" s="163"/>
      <c r="TML593" s="163"/>
      <c r="TMM593" s="163"/>
      <c r="TMN593" s="163"/>
      <c r="TMO593" s="163"/>
      <c r="TMP593" s="163"/>
      <c r="TMQ593" s="163"/>
      <c r="TMR593" s="163"/>
      <c r="TMS593" s="163"/>
      <c r="TMT593" s="163"/>
      <c r="TMU593" s="163"/>
      <c r="TMV593" s="163"/>
      <c r="TMW593" s="163"/>
      <c r="TMX593" s="163"/>
      <c r="TMY593" s="163"/>
      <c r="TMZ593" s="163"/>
      <c r="TNA593" s="163"/>
      <c r="TNB593" s="163"/>
      <c r="TNC593" s="163"/>
      <c r="TND593" s="163"/>
      <c r="TNE593" s="163"/>
      <c r="TNF593" s="163"/>
      <c r="TNG593" s="163"/>
      <c r="TNH593" s="163"/>
      <c r="TNI593" s="163"/>
      <c r="TNJ593" s="163"/>
      <c r="TNK593" s="163"/>
      <c r="TNL593" s="163"/>
      <c r="TNM593" s="163"/>
      <c r="TNN593" s="163"/>
      <c r="TNO593" s="163"/>
      <c r="TNP593" s="163"/>
      <c r="TNQ593" s="163"/>
      <c r="TNR593" s="163"/>
      <c r="TNS593" s="163"/>
      <c r="TNT593" s="163"/>
      <c r="TNU593" s="163"/>
      <c r="TNV593" s="163"/>
      <c r="TNW593" s="163"/>
      <c r="TNX593" s="163"/>
      <c r="TNY593" s="163"/>
      <c r="TNZ593" s="163"/>
      <c r="TOA593" s="163"/>
      <c r="TOB593" s="163"/>
      <c r="TOC593" s="163"/>
      <c r="TOD593" s="163"/>
      <c r="TOE593" s="163"/>
      <c r="TOF593" s="163"/>
      <c r="TOG593" s="163"/>
      <c r="TOH593" s="163"/>
      <c r="TOI593" s="163"/>
      <c r="TOJ593" s="163"/>
      <c r="TOK593" s="163"/>
      <c r="TOL593" s="163"/>
      <c r="TOM593" s="163"/>
      <c r="TON593" s="163"/>
      <c r="TOO593" s="163"/>
      <c r="TOP593" s="163"/>
      <c r="TOQ593" s="163"/>
      <c r="TOR593" s="163"/>
      <c r="TOS593" s="163"/>
      <c r="TOT593" s="163"/>
      <c r="TOU593" s="163"/>
      <c r="TOV593" s="163"/>
      <c r="TOW593" s="163"/>
      <c r="TOX593" s="163"/>
      <c r="TOY593" s="163"/>
      <c r="TOZ593" s="163"/>
      <c r="TPA593" s="163"/>
      <c r="TPB593" s="163"/>
      <c r="TPC593" s="163"/>
      <c r="TPD593" s="163"/>
      <c r="TPE593" s="163"/>
      <c r="TPF593" s="163"/>
      <c r="TPG593" s="163"/>
      <c r="TPH593" s="163"/>
      <c r="TPI593" s="163"/>
      <c r="TPJ593" s="163"/>
      <c r="TPK593" s="163"/>
      <c r="TPL593" s="163"/>
      <c r="TPM593" s="163"/>
      <c r="TPN593" s="163"/>
      <c r="TPO593" s="163"/>
      <c r="TPP593" s="163"/>
      <c r="TPQ593" s="163"/>
      <c r="TPR593" s="163"/>
      <c r="TPS593" s="163"/>
      <c r="TPT593" s="163"/>
      <c r="TPU593" s="163"/>
      <c r="TPV593" s="163"/>
      <c r="TPW593" s="163"/>
      <c r="TPX593" s="163"/>
      <c r="TPY593" s="163"/>
      <c r="TPZ593" s="163"/>
      <c r="TQA593" s="163"/>
      <c r="TQB593" s="163"/>
      <c r="TQC593" s="163"/>
      <c r="TQD593" s="163"/>
      <c r="TQE593" s="163"/>
      <c r="TQF593" s="163"/>
      <c r="TQG593" s="163"/>
      <c r="TQH593" s="163"/>
      <c r="TQI593" s="163"/>
      <c r="TQJ593" s="163"/>
      <c r="TQK593" s="163"/>
      <c r="TQL593" s="163"/>
      <c r="TQM593" s="163"/>
      <c r="TQN593" s="163"/>
      <c r="TQO593" s="163"/>
      <c r="TQP593" s="163"/>
      <c r="TQQ593" s="163"/>
      <c r="TQR593" s="163"/>
      <c r="TQS593" s="163"/>
      <c r="TQT593" s="163"/>
      <c r="TQU593" s="163"/>
      <c r="TQV593" s="163"/>
      <c r="TQW593" s="163"/>
      <c r="TQX593" s="163"/>
      <c r="TQY593" s="163"/>
      <c r="TQZ593" s="163"/>
      <c r="TRA593" s="163"/>
      <c r="TRB593" s="163"/>
      <c r="TRC593" s="163"/>
      <c r="TRD593" s="163"/>
      <c r="TRE593" s="163"/>
      <c r="TRF593" s="163"/>
      <c r="TRG593" s="163"/>
      <c r="TRH593" s="163"/>
      <c r="TRI593" s="163"/>
      <c r="TRJ593" s="163"/>
      <c r="TRK593" s="163"/>
      <c r="TRL593" s="163"/>
      <c r="TRM593" s="163"/>
      <c r="TRN593" s="163"/>
      <c r="TRO593" s="163"/>
      <c r="TRP593" s="163"/>
      <c r="TRQ593" s="163"/>
      <c r="TRR593" s="163"/>
      <c r="TRS593" s="163"/>
      <c r="TRT593" s="163"/>
      <c r="TRU593" s="163"/>
      <c r="TRV593" s="163"/>
      <c r="TRW593" s="163"/>
      <c r="TRX593" s="163"/>
      <c r="TRY593" s="163"/>
      <c r="TRZ593" s="163"/>
      <c r="TSA593" s="163"/>
      <c r="TSB593" s="163"/>
      <c r="TSC593" s="163"/>
      <c r="TSD593" s="163"/>
      <c r="TSE593" s="163"/>
      <c r="TSF593" s="163"/>
      <c r="TSG593" s="163"/>
      <c r="TSH593" s="163"/>
      <c r="TSI593" s="163"/>
      <c r="TSJ593" s="163"/>
      <c r="TSK593" s="163"/>
      <c r="TSL593" s="163"/>
      <c r="TSM593" s="163"/>
      <c r="TSN593" s="163"/>
      <c r="TSO593" s="163"/>
      <c r="TSP593" s="163"/>
      <c r="TSQ593" s="163"/>
      <c r="TSR593" s="163"/>
      <c r="TSS593" s="163"/>
      <c r="TST593" s="163"/>
      <c r="TSU593" s="163"/>
      <c r="TSV593" s="163"/>
      <c r="TSW593" s="163"/>
      <c r="TSX593" s="163"/>
      <c r="TSY593" s="163"/>
      <c r="TSZ593" s="163"/>
      <c r="TTA593" s="163"/>
      <c r="TTB593" s="163"/>
      <c r="TTC593" s="163"/>
      <c r="TTD593" s="163"/>
      <c r="TTE593" s="163"/>
      <c r="TTF593" s="163"/>
      <c r="TTG593" s="163"/>
      <c r="TTH593" s="163"/>
      <c r="TTI593" s="163"/>
      <c r="TTJ593" s="163"/>
      <c r="TTK593" s="163"/>
      <c r="TTL593" s="163"/>
      <c r="TTM593" s="163"/>
      <c r="TTN593" s="163"/>
      <c r="TTO593" s="163"/>
      <c r="TTP593" s="163"/>
      <c r="TTQ593" s="163"/>
      <c r="TTR593" s="163"/>
      <c r="TTS593" s="163"/>
      <c r="TTT593" s="163"/>
      <c r="TTU593" s="163"/>
      <c r="TTV593" s="163"/>
      <c r="TTW593" s="163"/>
      <c r="TTX593" s="163"/>
      <c r="TTY593" s="163"/>
      <c r="TTZ593" s="163"/>
      <c r="TUA593" s="163"/>
      <c r="TUB593" s="163"/>
      <c r="TUC593" s="163"/>
      <c r="TUD593" s="163"/>
      <c r="TUE593" s="163"/>
      <c r="TUF593" s="163"/>
      <c r="TUG593" s="163"/>
      <c r="TUH593" s="163"/>
      <c r="TUI593" s="163"/>
      <c r="TUJ593" s="163"/>
      <c r="TUK593" s="163"/>
      <c r="TUL593" s="163"/>
      <c r="TUM593" s="163"/>
      <c r="TUN593" s="163"/>
      <c r="TUO593" s="163"/>
      <c r="TUP593" s="163"/>
      <c r="TUQ593" s="163"/>
      <c r="TUR593" s="163"/>
      <c r="TUS593" s="163"/>
      <c r="TUT593" s="163"/>
      <c r="TUU593" s="163"/>
      <c r="TUV593" s="163"/>
      <c r="TUW593" s="163"/>
      <c r="TUX593" s="163"/>
      <c r="TUY593" s="163"/>
      <c r="TUZ593" s="163"/>
      <c r="TVA593" s="163"/>
      <c r="TVB593" s="163"/>
      <c r="TVC593" s="163"/>
      <c r="TVD593" s="163"/>
      <c r="TVE593" s="163"/>
      <c r="TVF593" s="163"/>
      <c r="TVG593" s="163"/>
      <c r="TVH593" s="163"/>
      <c r="TVI593" s="163"/>
      <c r="TVJ593" s="163"/>
      <c r="TVK593" s="163"/>
      <c r="TVL593" s="163"/>
      <c r="TVM593" s="163"/>
      <c r="TVN593" s="163"/>
      <c r="TVO593" s="163"/>
      <c r="TVP593" s="163"/>
      <c r="TVQ593" s="163"/>
      <c r="TVR593" s="163"/>
      <c r="TVS593" s="163"/>
      <c r="TVT593" s="163"/>
      <c r="TVU593" s="163"/>
      <c r="TVV593" s="163"/>
      <c r="TVW593" s="163"/>
      <c r="TVX593" s="163"/>
      <c r="TVY593" s="163"/>
      <c r="TVZ593" s="163"/>
      <c r="TWA593" s="163"/>
      <c r="TWB593" s="163"/>
      <c r="TWC593" s="163"/>
      <c r="TWD593" s="163"/>
      <c r="TWE593" s="163"/>
      <c r="TWF593" s="163"/>
      <c r="TWG593" s="163"/>
      <c r="TWH593" s="163"/>
      <c r="TWI593" s="163"/>
      <c r="TWJ593" s="163"/>
      <c r="TWK593" s="163"/>
      <c r="TWL593" s="163"/>
      <c r="TWM593" s="163"/>
      <c r="TWN593" s="163"/>
      <c r="TWO593" s="163"/>
      <c r="TWP593" s="163"/>
      <c r="TWQ593" s="163"/>
      <c r="TWR593" s="163"/>
      <c r="TWS593" s="163"/>
      <c r="TWT593" s="163"/>
      <c r="TWU593" s="163"/>
      <c r="TWV593" s="163"/>
      <c r="TWW593" s="163"/>
      <c r="TWX593" s="163"/>
      <c r="TWY593" s="163"/>
      <c r="TWZ593" s="163"/>
      <c r="TXA593" s="163"/>
      <c r="TXB593" s="163"/>
      <c r="TXC593" s="163"/>
      <c r="TXD593" s="163"/>
      <c r="TXE593" s="163"/>
      <c r="TXF593" s="163"/>
      <c r="TXG593" s="163"/>
      <c r="TXH593" s="163"/>
      <c r="TXI593" s="163"/>
      <c r="TXJ593" s="163"/>
      <c r="TXK593" s="163"/>
      <c r="TXL593" s="163"/>
      <c r="TXM593" s="163"/>
      <c r="TXN593" s="163"/>
      <c r="TXO593" s="163"/>
      <c r="TXP593" s="163"/>
      <c r="TXQ593" s="163"/>
      <c r="TXR593" s="163"/>
      <c r="TXS593" s="163"/>
      <c r="TXT593" s="163"/>
      <c r="TXU593" s="163"/>
      <c r="TXV593" s="163"/>
      <c r="TXW593" s="163"/>
      <c r="TXX593" s="163"/>
      <c r="TXY593" s="163"/>
      <c r="TXZ593" s="163"/>
      <c r="TYA593" s="163"/>
      <c r="TYB593" s="163"/>
      <c r="TYC593" s="163"/>
      <c r="TYD593" s="163"/>
      <c r="TYE593" s="163"/>
      <c r="TYF593" s="163"/>
      <c r="TYG593" s="163"/>
      <c r="TYH593" s="163"/>
      <c r="TYI593" s="163"/>
      <c r="TYJ593" s="163"/>
      <c r="TYK593" s="163"/>
      <c r="TYL593" s="163"/>
      <c r="TYM593" s="163"/>
      <c r="TYN593" s="163"/>
      <c r="TYO593" s="163"/>
      <c r="TYP593" s="163"/>
      <c r="TYQ593" s="163"/>
      <c r="TYR593" s="163"/>
      <c r="TYS593" s="163"/>
      <c r="TYT593" s="163"/>
      <c r="TYU593" s="163"/>
      <c r="TYV593" s="163"/>
      <c r="TYW593" s="163"/>
      <c r="TYX593" s="163"/>
      <c r="TYY593" s="163"/>
      <c r="TYZ593" s="163"/>
      <c r="TZA593" s="163"/>
      <c r="TZB593" s="163"/>
      <c r="TZC593" s="163"/>
      <c r="TZD593" s="163"/>
      <c r="TZE593" s="163"/>
      <c r="TZF593" s="163"/>
      <c r="TZG593" s="163"/>
      <c r="TZH593" s="163"/>
      <c r="TZI593" s="163"/>
      <c r="TZJ593" s="163"/>
      <c r="TZK593" s="163"/>
      <c r="TZL593" s="163"/>
      <c r="TZM593" s="163"/>
      <c r="TZN593" s="163"/>
      <c r="TZO593" s="163"/>
      <c r="TZP593" s="163"/>
      <c r="TZQ593" s="163"/>
      <c r="TZR593" s="163"/>
      <c r="TZS593" s="163"/>
      <c r="TZT593" s="163"/>
      <c r="TZU593" s="163"/>
      <c r="TZV593" s="163"/>
      <c r="TZW593" s="163"/>
      <c r="TZX593" s="163"/>
      <c r="TZY593" s="163"/>
      <c r="TZZ593" s="163"/>
      <c r="UAA593" s="163"/>
      <c r="UAB593" s="163"/>
      <c r="UAC593" s="163"/>
      <c r="UAD593" s="163"/>
      <c r="UAE593" s="163"/>
      <c r="UAF593" s="163"/>
      <c r="UAG593" s="163"/>
      <c r="UAH593" s="163"/>
      <c r="UAI593" s="163"/>
      <c r="UAJ593" s="163"/>
      <c r="UAK593" s="163"/>
      <c r="UAL593" s="163"/>
      <c r="UAM593" s="163"/>
      <c r="UAN593" s="163"/>
      <c r="UAO593" s="163"/>
      <c r="UAP593" s="163"/>
      <c r="UAQ593" s="163"/>
      <c r="UAR593" s="163"/>
      <c r="UAS593" s="163"/>
      <c r="UAT593" s="163"/>
      <c r="UAU593" s="163"/>
      <c r="UAV593" s="163"/>
      <c r="UAW593" s="163"/>
      <c r="UAX593" s="163"/>
      <c r="UAY593" s="163"/>
      <c r="UAZ593" s="163"/>
      <c r="UBA593" s="163"/>
      <c r="UBB593" s="163"/>
      <c r="UBC593" s="163"/>
      <c r="UBD593" s="163"/>
      <c r="UBE593" s="163"/>
      <c r="UBF593" s="163"/>
      <c r="UBG593" s="163"/>
      <c r="UBH593" s="163"/>
      <c r="UBI593" s="163"/>
      <c r="UBJ593" s="163"/>
      <c r="UBK593" s="163"/>
      <c r="UBL593" s="163"/>
      <c r="UBM593" s="163"/>
      <c r="UBN593" s="163"/>
      <c r="UBO593" s="163"/>
      <c r="UBP593" s="163"/>
      <c r="UBQ593" s="163"/>
      <c r="UBR593" s="163"/>
      <c r="UBS593" s="163"/>
      <c r="UBT593" s="163"/>
      <c r="UBU593" s="163"/>
      <c r="UBV593" s="163"/>
      <c r="UBW593" s="163"/>
      <c r="UBX593" s="163"/>
      <c r="UBY593" s="163"/>
      <c r="UBZ593" s="163"/>
      <c r="UCA593" s="163"/>
      <c r="UCB593" s="163"/>
      <c r="UCC593" s="163"/>
      <c r="UCD593" s="163"/>
      <c r="UCE593" s="163"/>
      <c r="UCF593" s="163"/>
      <c r="UCG593" s="163"/>
      <c r="UCH593" s="163"/>
      <c r="UCI593" s="163"/>
      <c r="UCJ593" s="163"/>
      <c r="UCK593" s="163"/>
      <c r="UCL593" s="163"/>
      <c r="UCM593" s="163"/>
      <c r="UCN593" s="163"/>
      <c r="UCO593" s="163"/>
      <c r="UCP593" s="163"/>
      <c r="UCQ593" s="163"/>
      <c r="UCR593" s="163"/>
      <c r="UCS593" s="163"/>
      <c r="UCT593" s="163"/>
      <c r="UCU593" s="163"/>
      <c r="UCV593" s="163"/>
      <c r="UCW593" s="163"/>
      <c r="UCX593" s="163"/>
      <c r="UCY593" s="163"/>
      <c r="UCZ593" s="163"/>
      <c r="UDA593" s="163"/>
      <c r="UDB593" s="163"/>
      <c r="UDC593" s="163"/>
      <c r="UDD593" s="163"/>
      <c r="UDE593" s="163"/>
      <c r="UDF593" s="163"/>
      <c r="UDG593" s="163"/>
      <c r="UDH593" s="163"/>
      <c r="UDI593" s="163"/>
      <c r="UDJ593" s="163"/>
      <c r="UDK593" s="163"/>
      <c r="UDL593" s="163"/>
      <c r="UDM593" s="163"/>
      <c r="UDN593" s="163"/>
      <c r="UDO593" s="163"/>
      <c r="UDP593" s="163"/>
      <c r="UDQ593" s="163"/>
      <c r="UDR593" s="163"/>
      <c r="UDS593" s="163"/>
      <c r="UDT593" s="163"/>
      <c r="UDU593" s="163"/>
      <c r="UDV593" s="163"/>
      <c r="UDW593" s="163"/>
      <c r="UDX593" s="163"/>
      <c r="UDY593" s="163"/>
      <c r="UDZ593" s="163"/>
      <c r="UEA593" s="163"/>
      <c r="UEB593" s="163"/>
      <c r="UEC593" s="163"/>
      <c r="UED593" s="163"/>
      <c r="UEE593" s="163"/>
      <c r="UEF593" s="163"/>
      <c r="UEG593" s="163"/>
      <c r="UEH593" s="163"/>
      <c r="UEI593" s="163"/>
      <c r="UEJ593" s="163"/>
      <c r="UEK593" s="163"/>
      <c r="UEL593" s="163"/>
      <c r="UEM593" s="163"/>
      <c r="UEN593" s="163"/>
      <c r="UEO593" s="163"/>
      <c r="UEP593" s="163"/>
      <c r="UEQ593" s="163"/>
      <c r="UER593" s="163"/>
      <c r="UES593" s="163"/>
      <c r="UET593" s="163"/>
      <c r="UEU593" s="163"/>
      <c r="UEV593" s="163"/>
      <c r="UEW593" s="163"/>
      <c r="UEX593" s="163"/>
      <c r="UEY593" s="163"/>
      <c r="UEZ593" s="163"/>
      <c r="UFA593" s="163"/>
      <c r="UFB593" s="163"/>
      <c r="UFC593" s="163"/>
      <c r="UFD593" s="163"/>
      <c r="UFE593" s="163"/>
      <c r="UFF593" s="163"/>
      <c r="UFG593" s="163"/>
      <c r="UFH593" s="163"/>
      <c r="UFI593" s="163"/>
      <c r="UFJ593" s="163"/>
      <c r="UFK593" s="163"/>
      <c r="UFL593" s="163"/>
      <c r="UFM593" s="163"/>
      <c r="UFN593" s="163"/>
      <c r="UFO593" s="163"/>
      <c r="UFP593" s="163"/>
      <c r="UFQ593" s="163"/>
      <c r="UFR593" s="163"/>
      <c r="UFS593" s="163"/>
      <c r="UFT593" s="163"/>
      <c r="UFU593" s="163"/>
      <c r="UFV593" s="163"/>
      <c r="UFW593" s="163"/>
      <c r="UFX593" s="163"/>
      <c r="UFY593" s="163"/>
      <c r="UFZ593" s="163"/>
      <c r="UGA593" s="163"/>
      <c r="UGB593" s="163"/>
      <c r="UGC593" s="163"/>
      <c r="UGD593" s="163"/>
      <c r="UGE593" s="163"/>
      <c r="UGF593" s="163"/>
      <c r="UGG593" s="163"/>
      <c r="UGH593" s="163"/>
      <c r="UGI593" s="163"/>
      <c r="UGJ593" s="163"/>
      <c r="UGK593" s="163"/>
      <c r="UGL593" s="163"/>
      <c r="UGM593" s="163"/>
      <c r="UGN593" s="163"/>
      <c r="UGO593" s="163"/>
      <c r="UGP593" s="163"/>
      <c r="UGQ593" s="163"/>
      <c r="UGR593" s="163"/>
      <c r="UGS593" s="163"/>
      <c r="UGT593" s="163"/>
      <c r="UGU593" s="163"/>
      <c r="UGV593" s="163"/>
      <c r="UGW593" s="163"/>
      <c r="UGX593" s="163"/>
      <c r="UGY593" s="163"/>
      <c r="UGZ593" s="163"/>
      <c r="UHA593" s="163"/>
      <c r="UHB593" s="163"/>
      <c r="UHC593" s="163"/>
      <c r="UHD593" s="163"/>
      <c r="UHE593" s="163"/>
      <c r="UHF593" s="163"/>
      <c r="UHG593" s="163"/>
      <c r="UHH593" s="163"/>
      <c r="UHI593" s="163"/>
      <c r="UHJ593" s="163"/>
      <c r="UHK593" s="163"/>
      <c r="UHL593" s="163"/>
      <c r="UHM593" s="163"/>
      <c r="UHN593" s="163"/>
      <c r="UHO593" s="163"/>
      <c r="UHP593" s="163"/>
      <c r="UHQ593" s="163"/>
      <c r="UHR593" s="163"/>
      <c r="UHS593" s="163"/>
      <c r="UHT593" s="163"/>
      <c r="UHU593" s="163"/>
      <c r="UHV593" s="163"/>
      <c r="UHW593" s="163"/>
      <c r="UHX593" s="163"/>
      <c r="UHY593" s="163"/>
      <c r="UHZ593" s="163"/>
      <c r="UIA593" s="163"/>
      <c r="UIB593" s="163"/>
      <c r="UIC593" s="163"/>
      <c r="UID593" s="163"/>
      <c r="UIE593" s="163"/>
      <c r="UIF593" s="163"/>
      <c r="UIG593" s="163"/>
      <c r="UIH593" s="163"/>
      <c r="UII593" s="163"/>
      <c r="UIJ593" s="163"/>
      <c r="UIK593" s="163"/>
      <c r="UIL593" s="163"/>
      <c r="UIM593" s="163"/>
      <c r="UIN593" s="163"/>
      <c r="UIO593" s="163"/>
      <c r="UIP593" s="163"/>
      <c r="UIQ593" s="163"/>
      <c r="UIR593" s="163"/>
      <c r="UIS593" s="163"/>
      <c r="UIT593" s="163"/>
      <c r="UIU593" s="163"/>
      <c r="UIV593" s="163"/>
      <c r="UIW593" s="163"/>
      <c r="UIX593" s="163"/>
      <c r="UIY593" s="163"/>
      <c r="UIZ593" s="163"/>
      <c r="UJA593" s="163"/>
      <c r="UJB593" s="163"/>
      <c r="UJC593" s="163"/>
      <c r="UJD593" s="163"/>
      <c r="UJE593" s="163"/>
      <c r="UJF593" s="163"/>
      <c r="UJG593" s="163"/>
      <c r="UJH593" s="163"/>
      <c r="UJI593" s="163"/>
      <c r="UJJ593" s="163"/>
      <c r="UJK593" s="163"/>
      <c r="UJL593" s="163"/>
      <c r="UJM593" s="163"/>
      <c r="UJN593" s="163"/>
      <c r="UJO593" s="163"/>
      <c r="UJP593" s="163"/>
      <c r="UJQ593" s="163"/>
      <c r="UJR593" s="163"/>
      <c r="UJS593" s="163"/>
      <c r="UJT593" s="163"/>
      <c r="UJU593" s="163"/>
      <c r="UJV593" s="163"/>
      <c r="UJW593" s="163"/>
      <c r="UJX593" s="163"/>
      <c r="UJY593" s="163"/>
      <c r="UJZ593" s="163"/>
      <c r="UKA593" s="163"/>
      <c r="UKB593" s="163"/>
      <c r="UKC593" s="163"/>
      <c r="UKD593" s="163"/>
      <c r="UKE593" s="163"/>
      <c r="UKF593" s="163"/>
      <c r="UKG593" s="163"/>
      <c r="UKH593" s="163"/>
      <c r="UKI593" s="163"/>
      <c r="UKJ593" s="163"/>
      <c r="UKK593" s="163"/>
      <c r="UKL593" s="163"/>
      <c r="UKM593" s="163"/>
      <c r="UKN593" s="163"/>
      <c r="UKO593" s="163"/>
      <c r="UKP593" s="163"/>
      <c r="UKQ593" s="163"/>
      <c r="UKR593" s="163"/>
      <c r="UKS593" s="163"/>
      <c r="UKT593" s="163"/>
      <c r="UKU593" s="163"/>
      <c r="UKV593" s="163"/>
      <c r="UKW593" s="163"/>
      <c r="UKX593" s="163"/>
      <c r="UKY593" s="163"/>
      <c r="UKZ593" s="163"/>
      <c r="ULA593" s="163"/>
      <c r="ULB593" s="163"/>
      <c r="ULC593" s="163"/>
      <c r="ULD593" s="163"/>
      <c r="ULE593" s="163"/>
      <c r="ULF593" s="163"/>
      <c r="ULG593" s="163"/>
      <c r="ULH593" s="163"/>
      <c r="ULI593" s="163"/>
      <c r="ULJ593" s="163"/>
      <c r="ULK593" s="163"/>
      <c r="ULL593" s="163"/>
      <c r="ULM593" s="163"/>
      <c r="ULN593" s="163"/>
      <c r="ULO593" s="163"/>
      <c r="ULP593" s="163"/>
      <c r="ULQ593" s="163"/>
      <c r="ULR593" s="163"/>
      <c r="ULS593" s="163"/>
      <c r="ULT593" s="163"/>
      <c r="ULU593" s="163"/>
      <c r="ULV593" s="163"/>
      <c r="ULW593" s="163"/>
      <c r="ULX593" s="163"/>
      <c r="ULY593" s="163"/>
      <c r="ULZ593" s="163"/>
      <c r="UMA593" s="163"/>
      <c r="UMB593" s="163"/>
      <c r="UMC593" s="163"/>
      <c r="UMD593" s="163"/>
      <c r="UME593" s="163"/>
      <c r="UMF593" s="163"/>
      <c r="UMG593" s="163"/>
      <c r="UMH593" s="163"/>
      <c r="UMI593" s="163"/>
      <c r="UMJ593" s="163"/>
      <c r="UMK593" s="163"/>
      <c r="UML593" s="163"/>
      <c r="UMM593" s="163"/>
      <c r="UMN593" s="163"/>
      <c r="UMO593" s="163"/>
      <c r="UMP593" s="163"/>
      <c r="UMQ593" s="163"/>
      <c r="UMR593" s="163"/>
      <c r="UMS593" s="163"/>
      <c r="UMT593" s="163"/>
      <c r="UMU593" s="163"/>
      <c r="UMV593" s="163"/>
      <c r="UMW593" s="163"/>
      <c r="UMX593" s="163"/>
      <c r="UMY593" s="163"/>
      <c r="UMZ593" s="163"/>
      <c r="UNA593" s="163"/>
      <c r="UNB593" s="163"/>
      <c r="UNC593" s="163"/>
      <c r="UND593" s="163"/>
      <c r="UNE593" s="163"/>
      <c r="UNF593" s="163"/>
      <c r="UNG593" s="163"/>
      <c r="UNH593" s="163"/>
      <c r="UNI593" s="163"/>
      <c r="UNJ593" s="163"/>
      <c r="UNK593" s="163"/>
      <c r="UNL593" s="163"/>
      <c r="UNM593" s="163"/>
      <c r="UNN593" s="163"/>
      <c r="UNO593" s="163"/>
      <c r="UNP593" s="163"/>
      <c r="UNQ593" s="163"/>
      <c r="UNR593" s="163"/>
      <c r="UNS593" s="163"/>
      <c r="UNT593" s="163"/>
      <c r="UNU593" s="163"/>
      <c r="UNV593" s="163"/>
      <c r="UNW593" s="163"/>
      <c r="UNX593" s="163"/>
      <c r="UNY593" s="163"/>
      <c r="UNZ593" s="163"/>
      <c r="UOA593" s="163"/>
      <c r="UOB593" s="163"/>
      <c r="UOC593" s="163"/>
      <c r="UOD593" s="163"/>
      <c r="UOE593" s="163"/>
      <c r="UOF593" s="163"/>
      <c r="UOG593" s="163"/>
      <c r="UOH593" s="163"/>
      <c r="UOI593" s="163"/>
      <c r="UOJ593" s="163"/>
      <c r="UOK593" s="163"/>
      <c r="UOL593" s="163"/>
      <c r="UOM593" s="163"/>
      <c r="UON593" s="163"/>
      <c r="UOO593" s="163"/>
      <c r="UOP593" s="163"/>
      <c r="UOQ593" s="163"/>
      <c r="UOR593" s="163"/>
      <c r="UOS593" s="163"/>
      <c r="UOT593" s="163"/>
      <c r="UOU593" s="163"/>
      <c r="UOV593" s="163"/>
      <c r="UOW593" s="163"/>
      <c r="UOX593" s="163"/>
      <c r="UOY593" s="163"/>
      <c r="UOZ593" s="163"/>
      <c r="UPA593" s="163"/>
      <c r="UPB593" s="163"/>
      <c r="UPC593" s="163"/>
      <c r="UPD593" s="163"/>
      <c r="UPE593" s="163"/>
      <c r="UPF593" s="163"/>
      <c r="UPG593" s="163"/>
      <c r="UPH593" s="163"/>
      <c r="UPI593" s="163"/>
      <c r="UPJ593" s="163"/>
      <c r="UPK593" s="163"/>
      <c r="UPL593" s="163"/>
      <c r="UPM593" s="163"/>
      <c r="UPN593" s="163"/>
      <c r="UPO593" s="163"/>
      <c r="UPP593" s="163"/>
      <c r="UPQ593" s="163"/>
      <c r="UPR593" s="163"/>
      <c r="UPS593" s="163"/>
      <c r="UPT593" s="163"/>
      <c r="UPU593" s="163"/>
      <c r="UPV593" s="163"/>
      <c r="UPW593" s="163"/>
      <c r="UPX593" s="163"/>
      <c r="UPY593" s="163"/>
      <c r="UPZ593" s="163"/>
      <c r="UQA593" s="163"/>
      <c r="UQB593" s="163"/>
      <c r="UQC593" s="163"/>
      <c r="UQD593" s="163"/>
      <c r="UQE593" s="163"/>
      <c r="UQF593" s="163"/>
      <c r="UQG593" s="163"/>
      <c r="UQH593" s="163"/>
      <c r="UQI593" s="163"/>
      <c r="UQJ593" s="163"/>
      <c r="UQK593" s="163"/>
      <c r="UQL593" s="163"/>
      <c r="UQM593" s="163"/>
      <c r="UQN593" s="163"/>
      <c r="UQO593" s="163"/>
      <c r="UQP593" s="163"/>
      <c r="UQQ593" s="163"/>
      <c r="UQR593" s="163"/>
      <c r="UQS593" s="163"/>
      <c r="UQT593" s="163"/>
      <c r="UQU593" s="163"/>
      <c r="UQV593" s="163"/>
      <c r="UQW593" s="163"/>
      <c r="UQX593" s="163"/>
      <c r="UQY593" s="163"/>
      <c r="UQZ593" s="163"/>
      <c r="URA593" s="163"/>
      <c r="URB593" s="163"/>
      <c r="URC593" s="163"/>
      <c r="URD593" s="163"/>
      <c r="URE593" s="163"/>
      <c r="URF593" s="163"/>
      <c r="URG593" s="163"/>
      <c r="URH593" s="163"/>
      <c r="URI593" s="163"/>
      <c r="URJ593" s="163"/>
      <c r="URK593" s="163"/>
      <c r="URL593" s="163"/>
      <c r="URM593" s="163"/>
      <c r="URN593" s="163"/>
      <c r="URO593" s="163"/>
      <c r="URP593" s="163"/>
      <c r="URQ593" s="163"/>
      <c r="URR593" s="163"/>
      <c r="URS593" s="163"/>
      <c r="URT593" s="163"/>
      <c r="URU593" s="163"/>
      <c r="URV593" s="163"/>
      <c r="URW593" s="163"/>
      <c r="URX593" s="163"/>
      <c r="URY593" s="163"/>
      <c r="URZ593" s="163"/>
      <c r="USA593" s="163"/>
      <c r="USB593" s="163"/>
      <c r="USC593" s="163"/>
      <c r="USD593" s="163"/>
      <c r="USE593" s="163"/>
      <c r="USF593" s="163"/>
      <c r="USG593" s="163"/>
      <c r="USH593" s="163"/>
      <c r="USI593" s="163"/>
      <c r="USJ593" s="163"/>
      <c r="USK593" s="163"/>
      <c r="USL593" s="163"/>
      <c r="USM593" s="163"/>
      <c r="USN593" s="163"/>
      <c r="USO593" s="163"/>
      <c r="USP593" s="163"/>
      <c r="USQ593" s="163"/>
      <c r="USR593" s="163"/>
      <c r="USS593" s="163"/>
      <c r="UST593" s="163"/>
      <c r="USU593" s="163"/>
      <c r="USV593" s="163"/>
      <c r="USW593" s="163"/>
      <c r="USX593" s="163"/>
      <c r="USY593" s="163"/>
      <c r="USZ593" s="163"/>
      <c r="UTA593" s="163"/>
      <c r="UTB593" s="163"/>
      <c r="UTC593" s="163"/>
      <c r="UTD593" s="163"/>
      <c r="UTE593" s="163"/>
      <c r="UTF593" s="163"/>
      <c r="UTG593" s="163"/>
      <c r="UTH593" s="163"/>
      <c r="UTI593" s="163"/>
      <c r="UTJ593" s="163"/>
      <c r="UTK593" s="163"/>
      <c r="UTL593" s="163"/>
      <c r="UTM593" s="163"/>
      <c r="UTN593" s="163"/>
      <c r="UTO593" s="163"/>
      <c r="UTP593" s="163"/>
      <c r="UTQ593" s="163"/>
      <c r="UTR593" s="163"/>
      <c r="UTS593" s="163"/>
      <c r="UTT593" s="163"/>
      <c r="UTU593" s="163"/>
      <c r="UTV593" s="163"/>
      <c r="UTW593" s="163"/>
      <c r="UTX593" s="163"/>
      <c r="UTY593" s="163"/>
      <c r="UTZ593" s="163"/>
      <c r="UUA593" s="163"/>
      <c r="UUB593" s="163"/>
      <c r="UUC593" s="163"/>
      <c r="UUD593" s="163"/>
      <c r="UUE593" s="163"/>
      <c r="UUF593" s="163"/>
      <c r="UUG593" s="163"/>
      <c r="UUH593" s="163"/>
      <c r="UUI593" s="163"/>
      <c r="UUJ593" s="163"/>
      <c r="UUK593" s="163"/>
      <c r="UUL593" s="163"/>
      <c r="UUM593" s="163"/>
      <c r="UUN593" s="163"/>
      <c r="UUO593" s="163"/>
      <c r="UUP593" s="163"/>
      <c r="UUQ593" s="163"/>
      <c r="UUR593" s="163"/>
      <c r="UUS593" s="163"/>
      <c r="UUT593" s="163"/>
      <c r="UUU593" s="163"/>
      <c r="UUV593" s="163"/>
      <c r="UUW593" s="163"/>
      <c r="UUX593" s="163"/>
      <c r="UUY593" s="163"/>
      <c r="UUZ593" s="163"/>
      <c r="UVA593" s="163"/>
      <c r="UVB593" s="163"/>
      <c r="UVC593" s="163"/>
      <c r="UVD593" s="163"/>
      <c r="UVE593" s="163"/>
      <c r="UVF593" s="163"/>
      <c r="UVG593" s="163"/>
      <c r="UVH593" s="163"/>
      <c r="UVI593" s="163"/>
      <c r="UVJ593" s="163"/>
      <c r="UVK593" s="163"/>
      <c r="UVL593" s="163"/>
      <c r="UVM593" s="163"/>
      <c r="UVN593" s="163"/>
      <c r="UVO593" s="163"/>
      <c r="UVP593" s="163"/>
      <c r="UVQ593" s="163"/>
      <c r="UVR593" s="163"/>
      <c r="UVS593" s="163"/>
      <c r="UVT593" s="163"/>
      <c r="UVU593" s="163"/>
      <c r="UVV593" s="163"/>
      <c r="UVW593" s="163"/>
      <c r="UVX593" s="163"/>
      <c r="UVY593" s="163"/>
      <c r="UVZ593" s="163"/>
      <c r="UWA593" s="163"/>
      <c r="UWB593" s="163"/>
      <c r="UWC593" s="163"/>
      <c r="UWD593" s="163"/>
      <c r="UWE593" s="163"/>
      <c r="UWF593" s="163"/>
      <c r="UWG593" s="163"/>
      <c r="UWH593" s="163"/>
      <c r="UWI593" s="163"/>
      <c r="UWJ593" s="163"/>
      <c r="UWK593" s="163"/>
      <c r="UWL593" s="163"/>
      <c r="UWM593" s="163"/>
      <c r="UWN593" s="163"/>
      <c r="UWO593" s="163"/>
      <c r="UWP593" s="163"/>
      <c r="UWQ593" s="163"/>
      <c r="UWR593" s="163"/>
      <c r="UWS593" s="163"/>
      <c r="UWT593" s="163"/>
      <c r="UWU593" s="163"/>
      <c r="UWV593" s="163"/>
      <c r="UWW593" s="163"/>
      <c r="UWX593" s="163"/>
      <c r="UWY593" s="163"/>
      <c r="UWZ593" s="163"/>
      <c r="UXA593" s="163"/>
      <c r="UXB593" s="163"/>
      <c r="UXC593" s="163"/>
      <c r="UXD593" s="163"/>
      <c r="UXE593" s="163"/>
      <c r="UXF593" s="163"/>
      <c r="UXG593" s="163"/>
      <c r="UXH593" s="163"/>
      <c r="UXI593" s="163"/>
      <c r="UXJ593" s="163"/>
      <c r="UXK593" s="163"/>
      <c r="UXL593" s="163"/>
      <c r="UXM593" s="163"/>
      <c r="UXN593" s="163"/>
      <c r="UXO593" s="163"/>
      <c r="UXP593" s="163"/>
      <c r="UXQ593" s="163"/>
      <c r="UXR593" s="163"/>
      <c r="UXS593" s="163"/>
      <c r="UXT593" s="163"/>
      <c r="UXU593" s="163"/>
      <c r="UXV593" s="163"/>
      <c r="UXW593" s="163"/>
      <c r="UXX593" s="163"/>
      <c r="UXY593" s="163"/>
      <c r="UXZ593" s="163"/>
      <c r="UYA593" s="163"/>
      <c r="UYB593" s="163"/>
      <c r="UYC593" s="163"/>
      <c r="UYD593" s="163"/>
      <c r="UYE593" s="163"/>
      <c r="UYF593" s="163"/>
      <c r="UYG593" s="163"/>
      <c r="UYH593" s="163"/>
      <c r="UYI593" s="163"/>
      <c r="UYJ593" s="163"/>
      <c r="UYK593" s="163"/>
      <c r="UYL593" s="163"/>
      <c r="UYM593" s="163"/>
      <c r="UYN593" s="163"/>
      <c r="UYO593" s="163"/>
      <c r="UYP593" s="163"/>
      <c r="UYQ593" s="163"/>
      <c r="UYR593" s="163"/>
      <c r="UYS593" s="163"/>
      <c r="UYT593" s="163"/>
      <c r="UYU593" s="163"/>
      <c r="UYV593" s="163"/>
      <c r="UYW593" s="163"/>
      <c r="UYX593" s="163"/>
      <c r="UYY593" s="163"/>
      <c r="UYZ593" s="163"/>
      <c r="UZA593" s="163"/>
      <c r="UZB593" s="163"/>
      <c r="UZC593" s="163"/>
      <c r="UZD593" s="163"/>
      <c r="UZE593" s="163"/>
      <c r="UZF593" s="163"/>
      <c r="UZG593" s="163"/>
      <c r="UZH593" s="163"/>
      <c r="UZI593" s="163"/>
      <c r="UZJ593" s="163"/>
      <c r="UZK593" s="163"/>
      <c r="UZL593" s="163"/>
      <c r="UZM593" s="163"/>
      <c r="UZN593" s="163"/>
      <c r="UZO593" s="163"/>
      <c r="UZP593" s="163"/>
      <c r="UZQ593" s="163"/>
      <c r="UZR593" s="163"/>
      <c r="UZS593" s="163"/>
      <c r="UZT593" s="163"/>
      <c r="UZU593" s="163"/>
      <c r="UZV593" s="163"/>
      <c r="UZW593" s="163"/>
      <c r="UZX593" s="163"/>
      <c r="UZY593" s="163"/>
      <c r="UZZ593" s="163"/>
      <c r="VAA593" s="163"/>
      <c r="VAB593" s="163"/>
      <c r="VAC593" s="163"/>
      <c r="VAD593" s="163"/>
      <c r="VAE593" s="163"/>
      <c r="VAF593" s="163"/>
      <c r="VAG593" s="163"/>
      <c r="VAH593" s="163"/>
      <c r="VAI593" s="163"/>
      <c r="VAJ593" s="163"/>
      <c r="VAK593" s="163"/>
      <c r="VAL593" s="163"/>
      <c r="VAM593" s="163"/>
      <c r="VAN593" s="163"/>
      <c r="VAO593" s="163"/>
      <c r="VAP593" s="163"/>
      <c r="VAQ593" s="163"/>
      <c r="VAR593" s="163"/>
      <c r="VAS593" s="163"/>
      <c r="VAT593" s="163"/>
      <c r="VAU593" s="163"/>
      <c r="VAV593" s="163"/>
      <c r="VAW593" s="163"/>
      <c r="VAX593" s="163"/>
      <c r="VAY593" s="163"/>
      <c r="VAZ593" s="163"/>
      <c r="VBA593" s="163"/>
      <c r="VBB593" s="163"/>
      <c r="VBC593" s="163"/>
      <c r="VBD593" s="163"/>
      <c r="VBE593" s="163"/>
      <c r="VBF593" s="163"/>
      <c r="VBG593" s="163"/>
      <c r="VBH593" s="163"/>
      <c r="VBI593" s="163"/>
      <c r="VBJ593" s="163"/>
      <c r="VBK593" s="163"/>
      <c r="VBL593" s="163"/>
      <c r="VBM593" s="163"/>
      <c r="VBN593" s="163"/>
      <c r="VBO593" s="163"/>
      <c r="VBP593" s="163"/>
      <c r="VBQ593" s="163"/>
      <c r="VBR593" s="163"/>
      <c r="VBS593" s="163"/>
      <c r="VBT593" s="163"/>
      <c r="VBU593" s="163"/>
      <c r="VBV593" s="163"/>
      <c r="VBW593" s="163"/>
      <c r="VBX593" s="163"/>
      <c r="VBY593" s="163"/>
      <c r="VBZ593" s="163"/>
      <c r="VCA593" s="163"/>
      <c r="VCB593" s="163"/>
      <c r="VCC593" s="163"/>
      <c r="VCD593" s="163"/>
      <c r="VCE593" s="163"/>
      <c r="VCF593" s="163"/>
      <c r="VCG593" s="163"/>
      <c r="VCH593" s="163"/>
      <c r="VCI593" s="163"/>
      <c r="VCJ593" s="163"/>
      <c r="VCK593" s="163"/>
      <c r="VCL593" s="163"/>
      <c r="VCM593" s="163"/>
      <c r="VCN593" s="163"/>
      <c r="VCO593" s="163"/>
      <c r="VCP593" s="163"/>
      <c r="VCQ593" s="163"/>
      <c r="VCR593" s="163"/>
      <c r="VCS593" s="163"/>
      <c r="VCT593" s="163"/>
      <c r="VCU593" s="163"/>
      <c r="VCV593" s="163"/>
      <c r="VCW593" s="163"/>
      <c r="VCX593" s="163"/>
      <c r="VCY593" s="163"/>
      <c r="VCZ593" s="163"/>
      <c r="VDA593" s="163"/>
      <c r="VDB593" s="163"/>
      <c r="VDC593" s="163"/>
      <c r="VDD593" s="163"/>
      <c r="VDE593" s="163"/>
      <c r="VDF593" s="163"/>
      <c r="VDG593" s="163"/>
      <c r="VDH593" s="163"/>
      <c r="VDI593" s="163"/>
      <c r="VDJ593" s="163"/>
      <c r="VDK593" s="163"/>
      <c r="VDL593" s="163"/>
      <c r="VDM593" s="163"/>
      <c r="VDN593" s="163"/>
      <c r="VDO593" s="163"/>
      <c r="VDP593" s="163"/>
      <c r="VDQ593" s="163"/>
      <c r="VDR593" s="163"/>
      <c r="VDS593" s="163"/>
      <c r="VDT593" s="163"/>
      <c r="VDU593" s="163"/>
      <c r="VDV593" s="163"/>
      <c r="VDW593" s="163"/>
      <c r="VDX593" s="163"/>
      <c r="VDY593" s="163"/>
      <c r="VDZ593" s="163"/>
      <c r="VEA593" s="163"/>
      <c r="VEB593" s="163"/>
      <c r="VEC593" s="163"/>
      <c r="VED593" s="163"/>
      <c r="VEE593" s="163"/>
      <c r="VEF593" s="163"/>
      <c r="VEG593" s="163"/>
      <c r="VEH593" s="163"/>
      <c r="VEI593" s="163"/>
      <c r="VEJ593" s="163"/>
      <c r="VEK593" s="163"/>
      <c r="VEL593" s="163"/>
      <c r="VEM593" s="163"/>
      <c r="VEN593" s="163"/>
      <c r="VEO593" s="163"/>
      <c r="VEP593" s="163"/>
      <c r="VEQ593" s="163"/>
      <c r="VER593" s="163"/>
      <c r="VES593" s="163"/>
      <c r="VET593" s="163"/>
      <c r="VEU593" s="163"/>
      <c r="VEV593" s="163"/>
      <c r="VEW593" s="163"/>
      <c r="VEX593" s="163"/>
      <c r="VEY593" s="163"/>
      <c r="VEZ593" s="163"/>
      <c r="VFA593" s="163"/>
      <c r="VFB593" s="163"/>
      <c r="VFC593" s="163"/>
      <c r="VFD593" s="163"/>
      <c r="VFE593" s="163"/>
      <c r="VFF593" s="163"/>
      <c r="VFG593" s="163"/>
      <c r="VFH593" s="163"/>
      <c r="VFI593" s="163"/>
      <c r="VFJ593" s="163"/>
      <c r="VFK593" s="163"/>
      <c r="VFL593" s="163"/>
      <c r="VFM593" s="163"/>
      <c r="VFN593" s="163"/>
      <c r="VFO593" s="163"/>
      <c r="VFP593" s="163"/>
      <c r="VFQ593" s="163"/>
      <c r="VFR593" s="163"/>
      <c r="VFS593" s="163"/>
      <c r="VFT593" s="163"/>
      <c r="VFU593" s="163"/>
      <c r="VFV593" s="163"/>
      <c r="VFW593" s="163"/>
      <c r="VFX593" s="163"/>
      <c r="VFY593" s="163"/>
      <c r="VFZ593" s="163"/>
      <c r="VGA593" s="163"/>
      <c r="VGB593" s="163"/>
      <c r="VGC593" s="163"/>
      <c r="VGD593" s="163"/>
      <c r="VGE593" s="163"/>
      <c r="VGF593" s="163"/>
      <c r="VGG593" s="163"/>
      <c r="VGH593" s="163"/>
      <c r="VGI593" s="163"/>
      <c r="VGJ593" s="163"/>
      <c r="VGK593" s="163"/>
      <c r="VGL593" s="163"/>
      <c r="VGM593" s="163"/>
      <c r="VGN593" s="163"/>
      <c r="VGO593" s="163"/>
      <c r="VGP593" s="163"/>
      <c r="VGQ593" s="163"/>
      <c r="VGR593" s="163"/>
      <c r="VGS593" s="163"/>
      <c r="VGT593" s="163"/>
      <c r="VGU593" s="163"/>
      <c r="VGV593" s="163"/>
      <c r="VGW593" s="163"/>
      <c r="VGX593" s="163"/>
      <c r="VGY593" s="163"/>
      <c r="VGZ593" s="163"/>
      <c r="VHA593" s="163"/>
      <c r="VHB593" s="163"/>
      <c r="VHC593" s="163"/>
      <c r="VHD593" s="163"/>
      <c r="VHE593" s="163"/>
      <c r="VHF593" s="163"/>
      <c r="VHG593" s="163"/>
      <c r="VHH593" s="163"/>
      <c r="VHI593" s="163"/>
      <c r="VHJ593" s="163"/>
      <c r="VHK593" s="163"/>
      <c r="VHL593" s="163"/>
      <c r="VHM593" s="163"/>
      <c r="VHN593" s="163"/>
      <c r="VHO593" s="163"/>
      <c r="VHP593" s="163"/>
      <c r="VHQ593" s="163"/>
      <c r="VHR593" s="163"/>
      <c r="VHS593" s="163"/>
      <c r="VHT593" s="163"/>
      <c r="VHU593" s="163"/>
      <c r="VHV593" s="163"/>
      <c r="VHW593" s="163"/>
      <c r="VHX593" s="163"/>
      <c r="VHY593" s="163"/>
      <c r="VHZ593" s="163"/>
      <c r="VIA593" s="163"/>
      <c r="VIB593" s="163"/>
      <c r="VIC593" s="163"/>
      <c r="VID593" s="163"/>
      <c r="VIE593" s="163"/>
      <c r="VIF593" s="163"/>
      <c r="VIG593" s="163"/>
      <c r="VIH593" s="163"/>
      <c r="VII593" s="163"/>
      <c r="VIJ593" s="163"/>
      <c r="VIK593" s="163"/>
      <c r="VIL593" s="163"/>
      <c r="VIM593" s="163"/>
      <c r="VIN593" s="163"/>
      <c r="VIO593" s="163"/>
      <c r="VIP593" s="163"/>
      <c r="VIQ593" s="163"/>
      <c r="VIR593" s="163"/>
      <c r="VIS593" s="163"/>
      <c r="VIT593" s="163"/>
      <c r="VIU593" s="163"/>
      <c r="VIV593" s="163"/>
      <c r="VIW593" s="163"/>
      <c r="VIX593" s="163"/>
      <c r="VIY593" s="163"/>
      <c r="VIZ593" s="163"/>
      <c r="VJA593" s="163"/>
      <c r="VJB593" s="163"/>
      <c r="VJC593" s="163"/>
      <c r="VJD593" s="163"/>
      <c r="VJE593" s="163"/>
      <c r="VJF593" s="163"/>
      <c r="VJG593" s="163"/>
      <c r="VJH593" s="163"/>
      <c r="VJI593" s="163"/>
      <c r="VJJ593" s="163"/>
      <c r="VJK593" s="163"/>
      <c r="VJL593" s="163"/>
      <c r="VJM593" s="163"/>
      <c r="VJN593" s="163"/>
      <c r="VJO593" s="163"/>
      <c r="VJP593" s="163"/>
      <c r="VJQ593" s="163"/>
      <c r="VJR593" s="163"/>
      <c r="VJS593" s="163"/>
      <c r="VJT593" s="163"/>
      <c r="VJU593" s="163"/>
      <c r="VJV593" s="163"/>
      <c r="VJW593" s="163"/>
      <c r="VJX593" s="163"/>
      <c r="VJY593" s="163"/>
      <c r="VJZ593" s="163"/>
      <c r="VKA593" s="163"/>
      <c r="VKB593" s="163"/>
      <c r="VKC593" s="163"/>
      <c r="VKD593" s="163"/>
      <c r="VKE593" s="163"/>
      <c r="VKF593" s="163"/>
      <c r="VKG593" s="163"/>
      <c r="VKH593" s="163"/>
      <c r="VKI593" s="163"/>
      <c r="VKJ593" s="163"/>
      <c r="VKK593" s="163"/>
      <c r="VKL593" s="163"/>
      <c r="VKM593" s="163"/>
      <c r="VKN593" s="163"/>
      <c r="VKO593" s="163"/>
      <c r="VKP593" s="163"/>
      <c r="VKQ593" s="163"/>
      <c r="VKR593" s="163"/>
      <c r="VKS593" s="163"/>
      <c r="VKT593" s="163"/>
      <c r="VKU593" s="163"/>
      <c r="VKV593" s="163"/>
      <c r="VKW593" s="163"/>
      <c r="VKX593" s="163"/>
      <c r="VKY593" s="163"/>
      <c r="VKZ593" s="163"/>
      <c r="VLA593" s="163"/>
      <c r="VLB593" s="163"/>
      <c r="VLC593" s="163"/>
      <c r="VLD593" s="163"/>
      <c r="VLE593" s="163"/>
      <c r="VLF593" s="163"/>
      <c r="VLG593" s="163"/>
      <c r="VLH593" s="163"/>
      <c r="VLI593" s="163"/>
      <c r="VLJ593" s="163"/>
      <c r="VLK593" s="163"/>
      <c r="VLL593" s="163"/>
      <c r="VLM593" s="163"/>
      <c r="VLN593" s="163"/>
      <c r="VLO593" s="163"/>
      <c r="VLP593" s="163"/>
      <c r="VLQ593" s="163"/>
      <c r="VLR593" s="163"/>
      <c r="VLS593" s="163"/>
      <c r="VLT593" s="163"/>
      <c r="VLU593" s="163"/>
      <c r="VLV593" s="163"/>
      <c r="VLW593" s="163"/>
      <c r="VLX593" s="163"/>
      <c r="VLY593" s="163"/>
      <c r="VLZ593" s="163"/>
      <c r="VMA593" s="163"/>
      <c r="VMB593" s="163"/>
      <c r="VMC593" s="163"/>
      <c r="VMD593" s="163"/>
      <c r="VME593" s="163"/>
      <c r="VMF593" s="163"/>
      <c r="VMG593" s="163"/>
      <c r="VMH593" s="163"/>
      <c r="VMI593" s="163"/>
      <c r="VMJ593" s="163"/>
      <c r="VMK593" s="163"/>
      <c r="VML593" s="163"/>
      <c r="VMM593" s="163"/>
      <c r="VMN593" s="163"/>
      <c r="VMO593" s="163"/>
      <c r="VMP593" s="163"/>
      <c r="VMQ593" s="163"/>
      <c r="VMR593" s="163"/>
      <c r="VMS593" s="163"/>
      <c r="VMT593" s="163"/>
      <c r="VMU593" s="163"/>
      <c r="VMV593" s="163"/>
      <c r="VMW593" s="163"/>
      <c r="VMX593" s="163"/>
      <c r="VMY593" s="163"/>
      <c r="VMZ593" s="163"/>
      <c r="VNA593" s="163"/>
      <c r="VNB593" s="163"/>
      <c r="VNC593" s="163"/>
      <c r="VND593" s="163"/>
      <c r="VNE593" s="163"/>
      <c r="VNF593" s="163"/>
      <c r="VNG593" s="163"/>
      <c r="VNH593" s="163"/>
      <c r="VNI593" s="163"/>
      <c r="VNJ593" s="163"/>
      <c r="VNK593" s="163"/>
      <c r="VNL593" s="163"/>
      <c r="VNM593" s="163"/>
      <c r="VNN593" s="163"/>
      <c r="VNO593" s="163"/>
      <c r="VNP593" s="163"/>
      <c r="VNQ593" s="163"/>
      <c r="VNR593" s="163"/>
      <c r="VNS593" s="163"/>
      <c r="VNT593" s="163"/>
      <c r="VNU593" s="163"/>
      <c r="VNV593" s="163"/>
      <c r="VNW593" s="163"/>
      <c r="VNX593" s="163"/>
      <c r="VNY593" s="163"/>
      <c r="VNZ593" s="163"/>
      <c r="VOA593" s="163"/>
      <c r="VOB593" s="163"/>
      <c r="VOC593" s="163"/>
      <c r="VOD593" s="163"/>
      <c r="VOE593" s="163"/>
      <c r="VOF593" s="163"/>
      <c r="VOG593" s="163"/>
      <c r="VOH593" s="163"/>
      <c r="VOI593" s="163"/>
      <c r="VOJ593" s="163"/>
      <c r="VOK593" s="163"/>
      <c r="VOL593" s="163"/>
      <c r="VOM593" s="163"/>
      <c r="VON593" s="163"/>
      <c r="VOO593" s="163"/>
      <c r="VOP593" s="163"/>
      <c r="VOQ593" s="163"/>
      <c r="VOR593" s="163"/>
      <c r="VOS593" s="163"/>
      <c r="VOT593" s="163"/>
      <c r="VOU593" s="163"/>
      <c r="VOV593" s="163"/>
      <c r="VOW593" s="163"/>
      <c r="VOX593" s="163"/>
      <c r="VOY593" s="163"/>
      <c r="VOZ593" s="163"/>
      <c r="VPA593" s="163"/>
      <c r="VPB593" s="163"/>
      <c r="VPC593" s="163"/>
      <c r="VPD593" s="163"/>
      <c r="VPE593" s="163"/>
      <c r="VPF593" s="163"/>
      <c r="VPG593" s="163"/>
      <c r="VPH593" s="163"/>
      <c r="VPI593" s="163"/>
      <c r="VPJ593" s="163"/>
      <c r="VPK593" s="163"/>
      <c r="VPL593" s="163"/>
      <c r="VPM593" s="163"/>
      <c r="VPN593" s="163"/>
      <c r="VPO593" s="163"/>
      <c r="VPP593" s="163"/>
      <c r="VPQ593" s="163"/>
      <c r="VPR593" s="163"/>
      <c r="VPS593" s="163"/>
      <c r="VPT593" s="163"/>
      <c r="VPU593" s="163"/>
      <c r="VPV593" s="163"/>
      <c r="VPW593" s="163"/>
      <c r="VPX593" s="163"/>
      <c r="VPY593" s="163"/>
      <c r="VPZ593" s="163"/>
      <c r="VQA593" s="163"/>
      <c r="VQB593" s="163"/>
      <c r="VQC593" s="163"/>
      <c r="VQD593" s="163"/>
      <c r="VQE593" s="163"/>
      <c r="VQF593" s="163"/>
      <c r="VQG593" s="163"/>
      <c r="VQH593" s="163"/>
      <c r="VQI593" s="163"/>
      <c r="VQJ593" s="163"/>
      <c r="VQK593" s="163"/>
      <c r="VQL593" s="163"/>
      <c r="VQM593" s="163"/>
      <c r="VQN593" s="163"/>
      <c r="VQO593" s="163"/>
      <c r="VQP593" s="163"/>
      <c r="VQQ593" s="163"/>
      <c r="VQR593" s="163"/>
      <c r="VQS593" s="163"/>
      <c r="VQT593" s="163"/>
      <c r="VQU593" s="163"/>
      <c r="VQV593" s="163"/>
      <c r="VQW593" s="163"/>
      <c r="VQX593" s="163"/>
      <c r="VQY593" s="163"/>
      <c r="VQZ593" s="163"/>
      <c r="VRA593" s="163"/>
      <c r="VRB593" s="163"/>
      <c r="VRC593" s="163"/>
      <c r="VRD593" s="163"/>
      <c r="VRE593" s="163"/>
      <c r="VRF593" s="163"/>
      <c r="VRG593" s="163"/>
      <c r="VRH593" s="163"/>
      <c r="VRI593" s="163"/>
      <c r="VRJ593" s="163"/>
      <c r="VRK593" s="163"/>
      <c r="VRL593" s="163"/>
      <c r="VRM593" s="163"/>
      <c r="VRN593" s="163"/>
      <c r="VRO593" s="163"/>
      <c r="VRP593" s="163"/>
      <c r="VRQ593" s="163"/>
      <c r="VRR593" s="163"/>
      <c r="VRS593" s="163"/>
      <c r="VRT593" s="163"/>
      <c r="VRU593" s="163"/>
      <c r="VRV593" s="163"/>
      <c r="VRW593" s="163"/>
      <c r="VRX593" s="163"/>
      <c r="VRY593" s="163"/>
      <c r="VRZ593" s="163"/>
      <c r="VSA593" s="163"/>
      <c r="VSB593" s="163"/>
      <c r="VSC593" s="163"/>
      <c r="VSD593" s="163"/>
      <c r="VSE593" s="163"/>
      <c r="VSF593" s="163"/>
      <c r="VSG593" s="163"/>
      <c r="VSH593" s="163"/>
      <c r="VSI593" s="163"/>
      <c r="VSJ593" s="163"/>
      <c r="VSK593" s="163"/>
      <c r="VSL593" s="163"/>
      <c r="VSM593" s="163"/>
      <c r="VSN593" s="163"/>
      <c r="VSO593" s="163"/>
      <c r="VSP593" s="163"/>
      <c r="VSQ593" s="163"/>
      <c r="VSR593" s="163"/>
      <c r="VSS593" s="163"/>
      <c r="VST593" s="163"/>
      <c r="VSU593" s="163"/>
      <c r="VSV593" s="163"/>
      <c r="VSW593" s="163"/>
      <c r="VSX593" s="163"/>
      <c r="VSY593" s="163"/>
      <c r="VSZ593" s="163"/>
      <c r="VTA593" s="163"/>
      <c r="VTB593" s="163"/>
      <c r="VTC593" s="163"/>
      <c r="VTD593" s="163"/>
      <c r="VTE593" s="163"/>
      <c r="VTF593" s="163"/>
      <c r="VTG593" s="163"/>
      <c r="VTH593" s="163"/>
      <c r="VTI593" s="163"/>
      <c r="VTJ593" s="163"/>
      <c r="VTK593" s="163"/>
      <c r="VTL593" s="163"/>
      <c r="VTM593" s="163"/>
      <c r="VTN593" s="163"/>
      <c r="VTO593" s="163"/>
      <c r="VTP593" s="163"/>
      <c r="VTQ593" s="163"/>
      <c r="VTR593" s="163"/>
      <c r="VTS593" s="163"/>
      <c r="VTT593" s="163"/>
      <c r="VTU593" s="163"/>
      <c r="VTV593" s="163"/>
      <c r="VTW593" s="163"/>
      <c r="VTX593" s="163"/>
      <c r="VTY593" s="163"/>
      <c r="VTZ593" s="163"/>
      <c r="VUA593" s="163"/>
      <c r="VUB593" s="163"/>
      <c r="VUC593" s="163"/>
      <c r="VUD593" s="163"/>
      <c r="VUE593" s="163"/>
      <c r="VUF593" s="163"/>
      <c r="VUG593" s="163"/>
      <c r="VUH593" s="163"/>
      <c r="VUI593" s="163"/>
      <c r="VUJ593" s="163"/>
      <c r="VUK593" s="163"/>
      <c r="VUL593" s="163"/>
      <c r="VUM593" s="163"/>
      <c r="VUN593" s="163"/>
      <c r="VUO593" s="163"/>
      <c r="VUP593" s="163"/>
      <c r="VUQ593" s="163"/>
      <c r="VUR593" s="163"/>
      <c r="VUS593" s="163"/>
      <c r="VUT593" s="163"/>
      <c r="VUU593" s="163"/>
      <c r="VUV593" s="163"/>
      <c r="VUW593" s="163"/>
      <c r="VUX593" s="163"/>
      <c r="VUY593" s="163"/>
      <c r="VUZ593" s="163"/>
      <c r="VVA593" s="163"/>
      <c r="VVB593" s="163"/>
      <c r="VVC593" s="163"/>
      <c r="VVD593" s="163"/>
      <c r="VVE593" s="163"/>
      <c r="VVF593" s="163"/>
      <c r="VVG593" s="163"/>
      <c r="VVH593" s="163"/>
      <c r="VVI593" s="163"/>
      <c r="VVJ593" s="163"/>
      <c r="VVK593" s="163"/>
      <c r="VVL593" s="163"/>
      <c r="VVM593" s="163"/>
      <c r="VVN593" s="163"/>
      <c r="VVO593" s="163"/>
      <c r="VVP593" s="163"/>
      <c r="VVQ593" s="163"/>
      <c r="VVR593" s="163"/>
      <c r="VVS593" s="163"/>
      <c r="VVT593" s="163"/>
      <c r="VVU593" s="163"/>
      <c r="VVV593" s="163"/>
      <c r="VVW593" s="163"/>
      <c r="VVX593" s="163"/>
      <c r="VVY593" s="163"/>
      <c r="VVZ593" s="163"/>
      <c r="VWA593" s="163"/>
      <c r="VWB593" s="163"/>
      <c r="VWC593" s="163"/>
      <c r="VWD593" s="163"/>
      <c r="VWE593" s="163"/>
      <c r="VWF593" s="163"/>
      <c r="VWG593" s="163"/>
      <c r="VWH593" s="163"/>
      <c r="VWI593" s="163"/>
      <c r="VWJ593" s="163"/>
      <c r="VWK593" s="163"/>
      <c r="VWL593" s="163"/>
      <c r="VWM593" s="163"/>
      <c r="VWN593" s="163"/>
      <c r="VWO593" s="163"/>
      <c r="VWP593" s="163"/>
      <c r="VWQ593" s="163"/>
      <c r="VWR593" s="163"/>
      <c r="VWS593" s="163"/>
      <c r="VWT593" s="163"/>
      <c r="VWU593" s="163"/>
      <c r="VWV593" s="163"/>
      <c r="VWW593" s="163"/>
      <c r="VWX593" s="163"/>
      <c r="VWY593" s="163"/>
      <c r="VWZ593" s="163"/>
      <c r="VXA593" s="163"/>
      <c r="VXB593" s="163"/>
      <c r="VXC593" s="163"/>
      <c r="VXD593" s="163"/>
      <c r="VXE593" s="163"/>
      <c r="VXF593" s="163"/>
      <c r="VXG593" s="163"/>
      <c r="VXH593" s="163"/>
      <c r="VXI593" s="163"/>
      <c r="VXJ593" s="163"/>
      <c r="VXK593" s="163"/>
      <c r="VXL593" s="163"/>
      <c r="VXM593" s="163"/>
      <c r="VXN593" s="163"/>
      <c r="VXO593" s="163"/>
      <c r="VXP593" s="163"/>
      <c r="VXQ593" s="163"/>
      <c r="VXR593" s="163"/>
      <c r="VXS593" s="163"/>
      <c r="VXT593" s="163"/>
      <c r="VXU593" s="163"/>
      <c r="VXV593" s="163"/>
      <c r="VXW593" s="163"/>
      <c r="VXX593" s="163"/>
      <c r="VXY593" s="163"/>
      <c r="VXZ593" s="163"/>
      <c r="VYA593" s="163"/>
      <c r="VYB593" s="163"/>
      <c r="VYC593" s="163"/>
      <c r="VYD593" s="163"/>
      <c r="VYE593" s="163"/>
      <c r="VYF593" s="163"/>
      <c r="VYG593" s="163"/>
      <c r="VYH593" s="163"/>
      <c r="VYI593" s="163"/>
      <c r="VYJ593" s="163"/>
      <c r="VYK593" s="163"/>
      <c r="VYL593" s="163"/>
      <c r="VYM593" s="163"/>
      <c r="VYN593" s="163"/>
      <c r="VYO593" s="163"/>
      <c r="VYP593" s="163"/>
      <c r="VYQ593" s="163"/>
      <c r="VYR593" s="163"/>
      <c r="VYS593" s="163"/>
      <c r="VYT593" s="163"/>
      <c r="VYU593" s="163"/>
      <c r="VYV593" s="163"/>
      <c r="VYW593" s="163"/>
      <c r="VYX593" s="163"/>
      <c r="VYY593" s="163"/>
      <c r="VYZ593" s="163"/>
      <c r="VZA593" s="163"/>
      <c r="VZB593" s="163"/>
      <c r="VZC593" s="163"/>
      <c r="VZD593" s="163"/>
      <c r="VZE593" s="163"/>
      <c r="VZF593" s="163"/>
      <c r="VZG593" s="163"/>
      <c r="VZH593" s="163"/>
      <c r="VZI593" s="163"/>
      <c r="VZJ593" s="163"/>
      <c r="VZK593" s="163"/>
      <c r="VZL593" s="163"/>
      <c r="VZM593" s="163"/>
      <c r="VZN593" s="163"/>
      <c r="VZO593" s="163"/>
      <c r="VZP593" s="163"/>
      <c r="VZQ593" s="163"/>
      <c r="VZR593" s="163"/>
      <c r="VZS593" s="163"/>
      <c r="VZT593" s="163"/>
      <c r="VZU593" s="163"/>
      <c r="VZV593" s="163"/>
      <c r="VZW593" s="163"/>
      <c r="VZX593" s="163"/>
      <c r="VZY593" s="163"/>
      <c r="VZZ593" s="163"/>
      <c r="WAA593" s="163"/>
      <c r="WAB593" s="163"/>
      <c r="WAC593" s="163"/>
      <c r="WAD593" s="163"/>
      <c r="WAE593" s="163"/>
      <c r="WAF593" s="163"/>
      <c r="WAG593" s="163"/>
      <c r="WAH593" s="163"/>
      <c r="WAI593" s="163"/>
      <c r="WAJ593" s="163"/>
      <c r="WAK593" s="163"/>
      <c r="WAL593" s="163"/>
      <c r="WAM593" s="163"/>
      <c r="WAN593" s="163"/>
      <c r="WAO593" s="163"/>
      <c r="WAP593" s="163"/>
      <c r="WAQ593" s="163"/>
      <c r="WAR593" s="163"/>
      <c r="WAS593" s="163"/>
      <c r="WAT593" s="163"/>
      <c r="WAU593" s="163"/>
      <c r="WAV593" s="163"/>
      <c r="WAW593" s="163"/>
      <c r="WAX593" s="163"/>
      <c r="WAY593" s="163"/>
      <c r="WAZ593" s="163"/>
      <c r="WBA593" s="163"/>
      <c r="WBB593" s="163"/>
      <c r="WBC593" s="163"/>
      <c r="WBD593" s="163"/>
      <c r="WBE593" s="163"/>
      <c r="WBF593" s="163"/>
      <c r="WBG593" s="163"/>
      <c r="WBH593" s="163"/>
      <c r="WBI593" s="163"/>
      <c r="WBJ593" s="163"/>
      <c r="WBK593" s="163"/>
      <c r="WBL593" s="163"/>
      <c r="WBM593" s="163"/>
      <c r="WBN593" s="163"/>
      <c r="WBO593" s="163"/>
      <c r="WBP593" s="163"/>
      <c r="WBQ593" s="163"/>
      <c r="WBR593" s="163"/>
      <c r="WBS593" s="163"/>
      <c r="WBT593" s="163"/>
      <c r="WBU593" s="163"/>
      <c r="WBV593" s="163"/>
      <c r="WBW593" s="163"/>
      <c r="WBX593" s="163"/>
      <c r="WBY593" s="163"/>
      <c r="WBZ593" s="163"/>
      <c r="WCA593" s="163"/>
      <c r="WCB593" s="163"/>
      <c r="WCC593" s="163"/>
      <c r="WCD593" s="163"/>
      <c r="WCE593" s="163"/>
      <c r="WCF593" s="163"/>
      <c r="WCG593" s="163"/>
      <c r="WCH593" s="163"/>
      <c r="WCI593" s="163"/>
      <c r="WCJ593" s="163"/>
      <c r="WCK593" s="163"/>
      <c r="WCL593" s="163"/>
      <c r="WCM593" s="163"/>
      <c r="WCN593" s="163"/>
      <c r="WCO593" s="163"/>
      <c r="WCP593" s="163"/>
      <c r="WCQ593" s="163"/>
      <c r="WCR593" s="163"/>
      <c r="WCS593" s="163"/>
      <c r="WCT593" s="163"/>
      <c r="WCU593" s="163"/>
      <c r="WCV593" s="163"/>
      <c r="WCW593" s="163"/>
      <c r="WCX593" s="163"/>
      <c r="WCY593" s="163"/>
      <c r="WCZ593" s="163"/>
      <c r="WDA593" s="163"/>
      <c r="WDB593" s="163"/>
      <c r="WDC593" s="163"/>
      <c r="WDD593" s="163"/>
      <c r="WDE593" s="163"/>
      <c r="WDF593" s="163"/>
      <c r="WDG593" s="163"/>
      <c r="WDH593" s="163"/>
      <c r="WDI593" s="163"/>
      <c r="WDJ593" s="163"/>
      <c r="WDK593" s="163"/>
      <c r="WDL593" s="163"/>
      <c r="WDM593" s="163"/>
      <c r="WDN593" s="163"/>
      <c r="WDO593" s="163"/>
      <c r="WDP593" s="163"/>
      <c r="WDQ593" s="163"/>
      <c r="WDR593" s="163"/>
      <c r="WDS593" s="163"/>
      <c r="WDT593" s="163"/>
      <c r="WDU593" s="163"/>
      <c r="WDV593" s="163"/>
      <c r="WDW593" s="163"/>
      <c r="WDX593" s="163"/>
      <c r="WDY593" s="163"/>
      <c r="WDZ593" s="163"/>
      <c r="WEA593" s="163"/>
      <c r="WEB593" s="163"/>
      <c r="WEC593" s="163"/>
      <c r="WED593" s="163"/>
      <c r="WEE593" s="163"/>
      <c r="WEF593" s="163"/>
      <c r="WEG593" s="163"/>
      <c r="WEH593" s="163"/>
      <c r="WEI593" s="163"/>
      <c r="WEJ593" s="163"/>
      <c r="WEK593" s="163"/>
      <c r="WEL593" s="163"/>
      <c r="WEM593" s="163"/>
      <c r="WEN593" s="163"/>
      <c r="WEO593" s="163"/>
      <c r="WEP593" s="163"/>
      <c r="WEQ593" s="163"/>
      <c r="WER593" s="163"/>
      <c r="WES593" s="163"/>
      <c r="WET593" s="163"/>
      <c r="WEU593" s="163"/>
      <c r="WEV593" s="163"/>
      <c r="WEW593" s="163"/>
      <c r="WEX593" s="163"/>
      <c r="WEY593" s="163"/>
      <c r="WEZ593" s="163"/>
      <c r="WFA593" s="163"/>
      <c r="WFB593" s="163"/>
      <c r="WFC593" s="163"/>
      <c r="WFD593" s="163"/>
      <c r="WFE593" s="163"/>
      <c r="WFF593" s="163"/>
      <c r="WFG593" s="163"/>
      <c r="WFH593" s="163"/>
      <c r="WFI593" s="163"/>
      <c r="WFJ593" s="163"/>
      <c r="WFK593" s="163"/>
      <c r="WFL593" s="163"/>
      <c r="WFM593" s="163"/>
      <c r="WFN593" s="163"/>
      <c r="WFO593" s="163"/>
      <c r="WFP593" s="163"/>
      <c r="WFQ593" s="163"/>
      <c r="WFR593" s="163"/>
      <c r="WFS593" s="163"/>
      <c r="WFT593" s="163"/>
      <c r="WFU593" s="163"/>
      <c r="WFV593" s="163"/>
      <c r="WFW593" s="163"/>
      <c r="WFX593" s="163"/>
      <c r="WFY593" s="163"/>
      <c r="WFZ593" s="163"/>
      <c r="WGA593" s="163"/>
      <c r="WGB593" s="163"/>
      <c r="WGC593" s="163"/>
      <c r="WGD593" s="163"/>
      <c r="WGE593" s="163"/>
      <c r="WGF593" s="163"/>
      <c r="WGG593" s="163"/>
      <c r="WGH593" s="163"/>
      <c r="WGI593" s="163"/>
      <c r="WGJ593" s="163"/>
      <c r="WGK593" s="163"/>
      <c r="WGL593" s="163"/>
      <c r="WGM593" s="163"/>
      <c r="WGN593" s="163"/>
      <c r="WGO593" s="163"/>
      <c r="WGP593" s="163"/>
      <c r="WGQ593" s="163"/>
      <c r="WGR593" s="163"/>
      <c r="WGS593" s="163"/>
      <c r="WGT593" s="163"/>
      <c r="WGU593" s="163"/>
      <c r="WGV593" s="163"/>
      <c r="WGW593" s="163"/>
      <c r="WGX593" s="163"/>
      <c r="WGY593" s="163"/>
      <c r="WGZ593" s="163"/>
      <c r="WHA593" s="163"/>
      <c r="WHB593" s="163"/>
      <c r="WHC593" s="163"/>
      <c r="WHD593" s="163"/>
      <c r="WHE593" s="163"/>
      <c r="WHF593" s="163"/>
      <c r="WHG593" s="163"/>
      <c r="WHH593" s="163"/>
      <c r="WHI593" s="163"/>
      <c r="WHJ593" s="163"/>
      <c r="WHK593" s="163"/>
      <c r="WHL593" s="163"/>
      <c r="WHM593" s="163"/>
      <c r="WHN593" s="163"/>
      <c r="WHO593" s="163"/>
      <c r="WHP593" s="163"/>
      <c r="WHQ593" s="163"/>
      <c r="WHR593" s="163"/>
      <c r="WHS593" s="163"/>
      <c r="WHT593" s="163"/>
      <c r="WHU593" s="163"/>
      <c r="WHV593" s="163"/>
      <c r="WHW593" s="163"/>
      <c r="WHX593" s="163"/>
      <c r="WHY593" s="163"/>
      <c r="WHZ593" s="163"/>
      <c r="WIA593" s="163"/>
      <c r="WIB593" s="163"/>
      <c r="WIC593" s="163"/>
      <c r="WID593" s="163"/>
      <c r="WIE593" s="163"/>
      <c r="WIF593" s="163"/>
      <c r="WIG593" s="163"/>
      <c r="WIH593" s="163"/>
      <c r="WII593" s="163"/>
      <c r="WIJ593" s="163"/>
      <c r="WIK593" s="163"/>
      <c r="WIL593" s="163"/>
      <c r="WIM593" s="163"/>
      <c r="WIN593" s="163"/>
      <c r="WIO593" s="163"/>
      <c r="WIP593" s="163"/>
      <c r="WIQ593" s="163"/>
      <c r="WIR593" s="163"/>
      <c r="WIS593" s="163"/>
      <c r="WIT593" s="163"/>
      <c r="WIU593" s="163"/>
      <c r="WIV593" s="163"/>
      <c r="WIW593" s="163"/>
      <c r="WIX593" s="163"/>
      <c r="WIY593" s="163"/>
      <c r="WIZ593" s="163"/>
      <c r="WJA593" s="163"/>
      <c r="WJB593" s="163"/>
      <c r="WJC593" s="163"/>
      <c r="WJD593" s="163"/>
      <c r="WJE593" s="163"/>
      <c r="WJF593" s="163"/>
      <c r="WJG593" s="163"/>
      <c r="WJH593" s="163"/>
      <c r="WJI593" s="163"/>
      <c r="WJJ593" s="163"/>
      <c r="WJK593" s="163"/>
      <c r="WJL593" s="163"/>
      <c r="WJM593" s="163"/>
      <c r="WJN593" s="163"/>
      <c r="WJO593" s="163"/>
      <c r="WJP593" s="163"/>
      <c r="WJQ593" s="163"/>
      <c r="WJR593" s="163"/>
      <c r="WJS593" s="163"/>
      <c r="WJT593" s="163"/>
      <c r="WJU593" s="163"/>
      <c r="WJV593" s="163"/>
      <c r="WJW593" s="163"/>
      <c r="WJX593" s="163"/>
      <c r="WJY593" s="163"/>
      <c r="WJZ593" s="163"/>
      <c r="WKA593" s="163"/>
      <c r="WKB593" s="163"/>
      <c r="WKC593" s="163"/>
      <c r="WKD593" s="163"/>
      <c r="WKE593" s="163"/>
      <c r="WKF593" s="163"/>
      <c r="WKG593" s="163"/>
      <c r="WKH593" s="163"/>
      <c r="WKI593" s="163"/>
      <c r="WKJ593" s="163"/>
      <c r="WKK593" s="163"/>
      <c r="WKL593" s="163"/>
      <c r="WKM593" s="163"/>
      <c r="WKN593" s="163"/>
      <c r="WKO593" s="163"/>
      <c r="WKP593" s="163"/>
      <c r="WKQ593" s="163"/>
      <c r="WKR593" s="163"/>
      <c r="WKS593" s="163"/>
      <c r="WKT593" s="163"/>
      <c r="WKU593" s="163"/>
      <c r="WKV593" s="163"/>
      <c r="WKW593" s="163"/>
      <c r="WKX593" s="163"/>
      <c r="WKY593" s="163"/>
      <c r="WKZ593" s="163"/>
      <c r="WLA593" s="163"/>
      <c r="WLB593" s="163"/>
      <c r="WLC593" s="163"/>
      <c r="WLD593" s="163"/>
      <c r="WLE593" s="163"/>
      <c r="WLF593" s="163"/>
      <c r="WLG593" s="163"/>
      <c r="WLH593" s="163"/>
      <c r="WLI593" s="163"/>
      <c r="WLJ593" s="163"/>
      <c r="WLK593" s="163"/>
      <c r="WLL593" s="163"/>
      <c r="WLM593" s="163"/>
      <c r="WLN593" s="163"/>
      <c r="WLO593" s="163"/>
      <c r="WLP593" s="163"/>
      <c r="WLQ593" s="163"/>
      <c r="WLR593" s="163"/>
      <c r="WLS593" s="163"/>
      <c r="WLT593" s="163"/>
      <c r="WLU593" s="163"/>
      <c r="WLV593" s="163"/>
      <c r="WLW593" s="163"/>
      <c r="WLX593" s="163"/>
      <c r="WLY593" s="163"/>
      <c r="WLZ593" s="163"/>
      <c r="WMA593" s="163"/>
      <c r="WMB593" s="163"/>
      <c r="WMC593" s="163"/>
      <c r="WMD593" s="163"/>
      <c r="WME593" s="163"/>
      <c r="WMF593" s="163"/>
      <c r="WMG593" s="163"/>
      <c r="WMH593" s="163"/>
      <c r="WMI593" s="163"/>
      <c r="WMJ593" s="163"/>
      <c r="WMK593" s="163"/>
      <c r="WML593" s="163"/>
      <c r="WMM593" s="163"/>
      <c r="WMN593" s="163"/>
      <c r="WMO593" s="163"/>
      <c r="WMP593" s="163"/>
      <c r="WMQ593" s="163"/>
      <c r="WMR593" s="163"/>
      <c r="WMS593" s="163"/>
      <c r="WMT593" s="163"/>
      <c r="WMU593" s="163"/>
      <c r="WMV593" s="163"/>
      <c r="WMW593" s="163"/>
      <c r="WMX593" s="163"/>
      <c r="WMY593" s="163"/>
      <c r="WMZ593" s="163"/>
      <c r="WNA593" s="163"/>
      <c r="WNB593" s="163"/>
      <c r="WNC593" s="163"/>
      <c r="WND593" s="163"/>
      <c r="WNE593" s="163"/>
      <c r="WNF593" s="163"/>
      <c r="WNG593" s="163"/>
      <c r="WNH593" s="163"/>
      <c r="WNI593" s="163"/>
      <c r="WNJ593" s="163"/>
      <c r="WNK593" s="163"/>
      <c r="WNL593" s="163"/>
      <c r="WNM593" s="163"/>
      <c r="WNN593" s="163"/>
      <c r="WNO593" s="163"/>
      <c r="WNP593" s="163"/>
      <c r="WNQ593" s="163"/>
      <c r="WNR593" s="163"/>
      <c r="WNS593" s="163"/>
      <c r="WNT593" s="163"/>
      <c r="WNU593" s="163"/>
      <c r="WNV593" s="163"/>
      <c r="WNW593" s="163"/>
      <c r="WNX593" s="163"/>
      <c r="WNY593" s="163"/>
      <c r="WNZ593" s="163"/>
      <c r="WOA593" s="163"/>
      <c r="WOB593" s="163"/>
      <c r="WOC593" s="163"/>
      <c r="WOD593" s="163"/>
      <c r="WOE593" s="163"/>
      <c r="WOF593" s="163"/>
      <c r="WOG593" s="163"/>
      <c r="WOH593" s="163"/>
      <c r="WOI593" s="163"/>
      <c r="WOJ593" s="163"/>
      <c r="WOK593" s="163"/>
      <c r="WOL593" s="163"/>
      <c r="WOM593" s="163"/>
      <c r="WON593" s="163"/>
      <c r="WOO593" s="163"/>
      <c r="WOP593" s="163"/>
      <c r="WOQ593" s="163"/>
      <c r="WOR593" s="163"/>
      <c r="WOS593" s="163"/>
      <c r="WOT593" s="163"/>
      <c r="WOU593" s="163"/>
      <c r="WOV593" s="163"/>
      <c r="WOW593" s="163"/>
      <c r="WOX593" s="163"/>
      <c r="WOY593" s="163"/>
      <c r="WOZ593" s="163"/>
      <c r="WPA593" s="163"/>
      <c r="WPB593" s="163"/>
      <c r="WPC593" s="163"/>
      <c r="WPD593" s="163"/>
      <c r="WPE593" s="163"/>
      <c r="WPF593" s="163"/>
      <c r="WPG593" s="163"/>
      <c r="WPH593" s="163"/>
      <c r="WPI593" s="163"/>
      <c r="WPJ593" s="163"/>
      <c r="WPK593" s="163"/>
      <c r="WPL593" s="163"/>
      <c r="WPM593" s="163"/>
      <c r="WPN593" s="163"/>
      <c r="WPO593" s="163"/>
      <c r="WPP593" s="163"/>
      <c r="WPQ593" s="163"/>
      <c r="WPR593" s="163"/>
      <c r="WPS593" s="163"/>
      <c r="WPT593" s="163"/>
      <c r="WPU593" s="163"/>
      <c r="WPV593" s="163"/>
      <c r="WPW593" s="163"/>
      <c r="WPX593" s="163"/>
      <c r="WPY593" s="163"/>
      <c r="WPZ593" s="163"/>
      <c r="WQA593" s="163"/>
      <c r="WQB593" s="163"/>
      <c r="WQC593" s="163"/>
      <c r="WQD593" s="163"/>
      <c r="WQE593" s="163"/>
      <c r="WQF593" s="163"/>
      <c r="WQG593" s="163"/>
      <c r="WQH593" s="163"/>
      <c r="WQI593" s="163"/>
      <c r="WQJ593" s="163"/>
      <c r="WQK593" s="163"/>
      <c r="WQL593" s="163"/>
      <c r="WQM593" s="163"/>
      <c r="WQN593" s="163"/>
      <c r="WQO593" s="163"/>
      <c r="WQP593" s="163"/>
      <c r="WQQ593" s="163"/>
      <c r="WQR593" s="163"/>
      <c r="WQS593" s="163"/>
      <c r="WQT593" s="163"/>
      <c r="WQU593" s="163"/>
      <c r="WQV593" s="163"/>
      <c r="WQW593" s="163"/>
      <c r="WQX593" s="163"/>
      <c r="WQY593" s="163"/>
      <c r="WQZ593" s="163"/>
      <c r="WRA593" s="163"/>
      <c r="WRB593" s="163"/>
      <c r="WRC593" s="163"/>
      <c r="WRD593" s="163"/>
      <c r="WRE593" s="163"/>
      <c r="WRF593" s="163"/>
      <c r="WRG593" s="163"/>
      <c r="WRH593" s="163"/>
      <c r="WRI593" s="163"/>
      <c r="WRJ593" s="163"/>
      <c r="WRK593" s="163"/>
      <c r="WRL593" s="163"/>
      <c r="WRM593" s="163"/>
      <c r="WRN593" s="163"/>
      <c r="WRO593" s="163"/>
      <c r="WRP593" s="163"/>
      <c r="WRQ593" s="163"/>
      <c r="WRR593" s="163"/>
      <c r="WRS593" s="163"/>
      <c r="WRT593" s="163"/>
      <c r="WRU593" s="163"/>
      <c r="WRV593" s="163"/>
      <c r="WRW593" s="163"/>
      <c r="WRX593" s="163"/>
      <c r="WRY593" s="163"/>
      <c r="WRZ593" s="163"/>
      <c r="WSA593" s="163"/>
      <c r="WSB593" s="163"/>
      <c r="WSC593" s="163"/>
      <c r="WSD593" s="163"/>
      <c r="WSE593" s="163"/>
      <c r="WSF593" s="163"/>
      <c r="WSG593" s="163"/>
      <c r="WSH593" s="163"/>
      <c r="WSI593" s="163"/>
      <c r="WSJ593" s="163"/>
      <c r="WSK593" s="163"/>
      <c r="WSL593" s="163"/>
      <c r="WSM593" s="163"/>
      <c r="WSN593" s="163"/>
      <c r="WSO593" s="163"/>
      <c r="WSP593" s="163"/>
      <c r="WSQ593" s="163"/>
      <c r="WSR593" s="163"/>
      <c r="WSS593" s="163"/>
      <c r="WST593" s="163"/>
      <c r="WSU593" s="163"/>
      <c r="WSV593" s="163"/>
      <c r="WSW593" s="163"/>
      <c r="WSX593" s="163"/>
      <c r="WSY593" s="163"/>
      <c r="WSZ593" s="163"/>
      <c r="WTA593" s="163"/>
      <c r="WTB593" s="163"/>
      <c r="WTC593" s="163"/>
      <c r="WTD593" s="163"/>
      <c r="WTE593" s="163"/>
      <c r="WTF593" s="163"/>
      <c r="WTG593" s="163"/>
      <c r="WTH593" s="163"/>
      <c r="WTI593" s="163"/>
      <c r="WTJ593" s="163"/>
      <c r="WTK593" s="163"/>
      <c r="WTL593" s="163"/>
      <c r="WTM593" s="163"/>
      <c r="WTN593" s="163"/>
      <c r="WTO593" s="163"/>
      <c r="WTP593" s="163"/>
      <c r="WTQ593" s="163"/>
      <c r="WTR593" s="163"/>
      <c r="WTS593" s="163"/>
      <c r="WTT593" s="163"/>
      <c r="WTU593" s="163"/>
      <c r="WTV593" s="163"/>
      <c r="WTW593" s="163"/>
      <c r="WTX593" s="163"/>
      <c r="WTY593" s="163"/>
      <c r="WTZ593" s="163"/>
      <c r="WUA593" s="163"/>
      <c r="WUB593" s="163"/>
      <c r="WUC593" s="163"/>
      <c r="WUD593" s="163"/>
      <c r="WUE593" s="163"/>
      <c r="WUF593" s="163"/>
      <c r="WUG593" s="163"/>
      <c r="WUH593" s="163"/>
      <c r="WUI593" s="163"/>
      <c r="WUJ593" s="163"/>
      <c r="WUK593" s="163"/>
      <c r="WUL593" s="163"/>
      <c r="WUM593" s="163"/>
      <c r="WUN593" s="163"/>
      <c r="WUO593" s="163"/>
      <c r="WUP593" s="163"/>
      <c r="WUQ593" s="163"/>
      <c r="WUR593" s="163"/>
      <c r="WUS593" s="163"/>
      <c r="WUT593" s="163"/>
      <c r="WUU593" s="163"/>
      <c r="WUV593" s="163"/>
      <c r="WUW593" s="163"/>
      <c r="WUX593" s="163"/>
      <c r="WUY593" s="163"/>
      <c r="WUZ593" s="163"/>
      <c r="WVA593" s="163"/>
      <c r="WVB593" s="163"/>
      <c r="WVC593" s="163"/>
      <c r="WVD593" s="163"/>
      <c r="WVE593" s="163"/>
      <c r="WVF593" s="163"/>
      <c r="WVG593" s="163"/>
      <c r="WVH593" s="163"/>
      <c r="WVI593" s="163"/>
      <c r="WVJ593" s="163"/>
      <c r="WVK593" s="163"/>
      <c r="WVL593" s="163"/>
      <c r="WVM593" s="163"/>
      <c r="WVN593" s="163"/>
      <c r="WVO593" s="163"/>
      <c r="WVP593" s="163"/>
      <c r="WVQ593" s="163"/>
      <c r="WVR593" s="163"/>
      <c r="WVS593" s="163"/>
      <c r="WVT593" s="163"/>
      <c r="WVU593" s="163"/>
      <c r="WVV593" s="163"/>
      <c r="WVW593" s="163"/>
      <c r="WVX593" s="163"/>
      <c r="WVY593" s="163"/>
      <c r="WVZ593" s="163"/>
      <c r="WWA593" s="163"/>
      <c r="WWB593" s="163"/>
      <c r="WWC593" s="163"/>
      <c r="WWD593" s="163"/>
      <c r="WWE593" s="163"/>
      <c r="WWF593" s="163"/>
      <c r="WWG593" s="163"/>
      <c r="WWH593" s="163"/>
      <c r="WWI593" s="163"/>
      <c r="WWJ593" s="163"/>
      <c r="WWK593" s="163"/>
      <c r="WWL593" s="163"/>
      <c r="WWM593" s="163"/>
      <c r="WWN593" s="163"/>
      <c r="WWO593" s="163"/>
      <c r="WWP593" s="163"/>
      <c r="WWQ593" s="163"/>
      <c r="WWR593" s="163"/>
      <c r="WWS593" s="163"/>
      <c r="WWT593" s="163"/>
      <c r="WWU593" s="163"/>
      <c r="WWV593" s="163"/>
      <c r="WWW593" s="163"/>
      <c r="WWX593" s="163"/>
      <c r="WWY593" s="163"/>
      <c r="WWZ593" s="163"/>
      <c r="WXA593" s="163"/>
      <c r="WXB593" s="163"/>
      <c r="WXC593" s="163"/>
      <c r="WXD593" s="163"/>
      <c r="WXE593" s="163"/>
      <c r="WXF593" s="163"/>
      <c r="WXG593" s="163"/>
      <c r="WXH593" s="163"/>
      <c r="WXI593" s="163"/>
      <c r="WXJ593" s="163"/>
      <c r="WXK593" s="163"/>
      <c r="WXL593" s="163"/>
      <c r="WXM593" s="163"/>
      <c r="WXN593" s="163"/>
      <c r="WXO593" s="163"/>
      <c r="WXP593" s="163"/>
      <c r="WXQ593" s="163"/>
      <c r="WXR593" s="163"/>
      <c r="WXS593" s="163"/>
      <c r="WXT593" s="163"/>
      <c r="WXU593" s="163"/>
      <c r="WXV593" s="163"/>
      <c r="WXW593" s="163"/>
      <c r="WXX593" s="163"/>
      <c r="WXY593" s="163"/>
      <c r="WXZ593" s="163"/>
      <c r="WYA593" s="163"/>
      <c r="WYB593" s="163"/>
      <c r="WYC593" s="163"/>
      <c r="WYD593" s="163"/>
      <c r="WYE593" s="163"/>
      <c r="WYF593" s="163"/>
      <c r="WYG593" s="163"/>
      <c r="WYH593" s="163"/>
      <c r="WYI593" s="163"/>
      <c r="WYJ593" s="163"/>
      <c r="WYK593" s="163"/>
      <c r="WYL593" s="163"/>
      <c r="WYM593" s="163"/>
      <c r="WYN593" s="163"/>
      <c r="WYO593" s="163"/>
      <c r="WYP593" s="163"/>
      <c r="WYQ593" s="163"/>
      <c r="WYR593" s="163"/>
      <c r="WYS593" s="163"/>
      <c r="WYT593" s="163"/>
      <c r="WYU593" s="163"/>
      <c r="WYV593" s="163"/>
      <c r="WYW593" s="163"/>
      <c r="WYX593" s="163"/>
      <c r="WYY593" s="163"/>
      <c r="WYZ593" s="163"/>
      <c r="WZA593" s="163"/>
      <c r="WZB593" s="163"/>
      <c r="WZC593" s="163"/>
      <c r="WZD593" s="163"/>
      <c r="WZE593" s="163"/>
      <c r="WZF593" s="163"/>
      <c r="WZG593" s="163"/>
      <c r="WZH593" s="163"/>
      <c r="WZI593" s="163"/>
      <c r="WZJ593" s="163"/>
      <c r="WZK593" s="163"/>
      <c r="WZL593" s="163"/>
      <c r="WZM593" s="163"/>
      <c r="WZN593" s="163"/>
      <c r="WZO593" s="163"/>
      <c r="WZP593" s="163"/>
      <c r="WZQ593" s="163"/>
      <c r="WZR593" s="163"/>
      <c r="WZS593" s="163"/>
      <c r="WZT593" s="163"/>
      <c r="WZU593" s="163"/>
      <c r="WZV593" s="163"/>
      <c r="WZW593" s="163"/>
      <c r="WZX593" s="163"/>
      <c r="WZY593" s="163"/>
      <c r="WZZ593" s="163"/>
      <c r="XAA593" s="163"/>
      <c r="XAB593" s="163"/>
      <c r="XAC593" s="163"/>
      <c r="XAD593" s="163"/>
      <c r="XAE593" s="163"/>
      <c r="XAF593" s="163"/>
      <c r="XAG593" s="163"/>
      <c r="XAH593" s="163"/>
      <c r="XAI593" s="163"/>
      <c r="XAJ593" s="163"/>
      <c r="XAK593" s="163"/>
      <c r="XAL593" s="163"/>
      <c r="XAM593" s="163"/>
      <c r="XAN593" s="163"/>
      <c r="XAO593" s="163"/>
      <c r="XAP593" s="163"/>
      <c r="XAQ593" s="163"/>
      <c r="XAR593" s="163"/>
      <c r="XAS593" s="163"/>
      <c r="XAT593" s="163"/>
      <c r="XAU593" s="163"/>
      <c r="XAV593" s="163"/>
      <c r="XAW593" s="163"/>
      <c r="XAX593" s="163"/>
      <c r="XAY593" s="163"/>
      <c r="XAZ593" s="163"/>
      <c r="XBA593" s="163"/>
      <c r="XBB593" s="163"/>
      <c r="XBC593" s="163"/>
      <c r="XBD593" s="163"/>
      <c r="XBE593" s="163"/>
      <c r="XBF593" s="163"/>
      <c r="XBG593" s="163"/>
      <c r="XBH593" s="163"/>
      <c r="XBI593" s="163"/>
      <c r="XBJ593" s="163"/>
      <c r="XBK593" s="163"/>
      <c r="XBL593" s="163"/>
      <c r="XBM593" s="163"/>
      <c r="XBN593" s="163"/>
      <c r="XBO593" s="163"/>
      <c r="XBP593" s="163"/>
      <c r="XBQ593" s="163"/>
      <c r="XBR593" s="163"/>
      <c r="XBS593" s="163"/>
      <c r="XBT593" s="163"/>
      <c r="XBU593" s="163"/>
      <c r="XBV593" s="163"/>
      <c r="XBW593" s="163"/>
      <c r="XBX593" s="163"/>
      <c r="XBY593" s="163"/>
      <c r="XBZ593" s="163"/>
      <c r="XCA593" s="163"/>
      <c r="XCB593" s="163"/>
      <c r="XCC593" s="163"/>
      <c r="XCD593" s="163"/>
      <c r="XCE593" s="163"/>
      <c r="XCF593" s="163"/>
      <c r="XCG593" s="163"/>
      <c r="XCH593" s="163"/>
      <c r="XCI593" s="163"/>
      <c r="XCJ593" s="163"/>
      <c r="XCK593" s="163"/>
      <c r="XCL593" s="163"/>
      <c r="XCM593" s="163"/>
      <c r="XCN593" s="163"/>
      <c r="XCO593" s="163"/>
      <c r="XCP593" s="163"/>
      <c r="XCQ593" s="163"/>
      <c r="XCR593" s="163"/>
      <c r="XCS593" s="163"/>
      <c r="XCT593" s="163"/>
      <c r="XCU593" s="163"/>
      <c r="XCV593" s="163"/>
      <c r="XCW593" s="163"/>
      <c r="XCX593" s="163"/>
      <c r="XCY593" s="163"/>
      <c r="XCZ593" s="163"/>
      <c r="XDA593" s="163"/>
      <c r="XDB593" s="163"/>
      <c r="XDC593" s="163"/>
      <c r="XDD593" s="163"/>
      <c r="XDE593" s="163"/>
      <c r="XDF593" s="163"/>
      <c r="XDG593" s="163"/>
      <c r="XDH593" s="163"/>
      <c r="XDI593" s="163"/>
      <c r="XDJ593" s="163"/>
      <c r="XDK593" s="163"/>
      <c r="XDL593" s="163"/>
      <c r="XDM593" s="163"/>
      <c r="XDN593" s="163"/>
      <c r="XDO593" s="163"/>
      <c r="XDP593" s="163"/>
      <c r="XDQ593" s="163"/>
      <c r="XDR593" s="163"/>
      <c r="XDS593" s="163"/>
      <c r="XDT593" s="163"/>
      <c r="XDU593" s="163"/>
      <c r="XDV593" s="163"/>
      <c r="XDW593" s="163"/>
      <c r="XDX593" s="163"/>
      <c r="XDY593" s="163"/>
      <c r="XDZ593" s="163"/>
      <c r="XEA593" s="163"/>
      <c r="XEB593" s="163"/>
      <c r="XEC593" s="163"/>
      <c r="XED593" s="163"/>
      <c r="XEE593" s="163"/>
      <c r="XEF593" s="163"/>
      <c r="XEG593" s="163"/>
      <c r="XEH593" s="163"/>
      <c r="XEI593" s="163"/>
      <c r="XEJ593" s="163"/>
      <c r="XEK593" s="163"/>
      <c r="XEL593" s="163"/>
      <c r="XEM593" s="163"/>
      <c r="XEN593" s="163"/>
      <c r="XEO593" s="163"/>
      <c r="XEP593" s="163"/>
      <c r="XEQ593" s="163"/>
      <c r="XER593" s="163"/>
      <c r="XES593" s="163"/>
      <c r="XET593" s="163"/>
      <c r="XEU593" s="163"/>
      <c r="XEV593" s="163"/>
      <c r="XEW593" s="163"/>
      <c r="XEX593" s="163"/>
      <c r="XEY593" s="163"/>
      <c r="XEZ593" s="163"/>
      <c r="XFA593" s="163"/>
      <c r="XFB593" s="163"/>
      <c r="XFC593" s="163"/>
    </row>
    <row r="594" spans="1:16383" s="156" customFormat="1" ht="11.25" x14ac:dyDescent="0.2">
      <c r="A594" s="197">
        <v>775</v>
      </c>
      <c r="B594" s="185" t="s">
        <v>1814</v>
      </c>
      <c r="C594" s="185">
        <v>6708</v>
      </c>
      <c r="D594" s="245">
        <v>42011</v>
      </c>
      <c r="E594" s="185">
        <v>2015</v>
      </c>
      <c r="F594" s="185">
        <v>1</v>
      </c>
      <c r="G594" s="185" t="s">
        <v>1280</v>
      </c>
      <c r="H594" s="185" t="s">
        <v>1281</v>
      </c>
      <c r="I594" s="185" t="s">
        <v>1282</v>
      </c>
      <c r="J594" s="185">
        <v>6</v>
      </c>
      <c r="K594" s="196" t="s">
        <v>1282</v>
      </c>
      <c r="L594" s="196" t="s">
        <v>1282</v>
      </c>
      <c r="M594" s="185">
        <v>0</v>
      </c>
      <c r="N594" s="185">
        <v>60</v>
      </c>
      <c r="O594" s="185" t="s">
        <v>1225</v>
      </c>
      <c r="P594" s="185" t="s">
        <v>462</v>
      </c>
      <c r="Q594" s="196" t="s">
        <v>462</v>
      </c>
      <c r="R594" s="185" t="s">
        <v>462</v>
      </c>
      <c r="S594" s="185" t="s">
        <v>462</v>
      </c>
      <c r="T594" s="185" t="s">
        <v>477</v>
      </c>
      <c r="U594" s="239" t="s">
        <v>476</v>
      </c>
      <c r="V594" s="187">
        <v>16.8</v>
      </c>
      <c r="W594" s="187">
        <v>96.15</v>
      </c>
      <c r="X594" s="185">
        <v>1</v>
      </c>
      <c r="Y594" s="196" t="s">
        <v>1226</v>
      </c>
      <c r="Z594" s="196" t="s">
        <v>1815</v>
      </c>
      <c r="AA594" s="196" t="s">
        <v>1804</v>
      </c>
      <c r="AB594" s="196"/>
      <c r="AC594" s="243">
        <v>0</v>
      </c>
      <c r="AD594" s="180"/>
      <c r="AE594" s="157"/>
      <c r="AF594" s="157"/>
      <c r="AG594" s="157"/>
      <c r="AH594" s="157"/>
      <c r="AI594" s="157"/>
      <c r="AJ594" s="157"/>
      <c r="AK594" s="157"/>
      <c r="AL594" s="157"/>
      <c r="AM594" s="157"/>
      <c r="AN594" s="157"/>
      <c r="AO594" s="157"/>
      <c r="AP594" s="157"/>
      <c r="AQ594" s="157"/>
      <c r="AR594" s="157"/>
      <c r="AS594" s="157"/>
      <c r="AT594" s="157"/>
      <c r="AU594" s="157"/>
      <c r="AV594" s="157"/>
      <c r="AW594" s="163"/>
      <c r="AX594" s="163"/>
      <c r="AY594" s="163"/>
      <c r="AZ594" s="163"/>
      <c r="BA594" s="163"/>
      <c r="BB594" s="163"/>
      <c r="BC594" s="163"/>
      <c r="BD594" s="163"/>
      <c r="BE594" s="163"/>
      <c r="BF594" s="163"/>
      <c r="BG594" s="163"/>
      <c r="BH594" s="163"/>
      <c r="BI594" s="163"/>
      <c r="BJ594" s="163"/>
      <c r="BK594" s="163"/>
      <c r="BL594" s="163"/>
      <c r="BM594" s="163"/>
      <c r="BN594" s="163"/>
      <c r="BO594" s="163"/>
      <c r="BP594" s="163"/>
      <c r="BQ594" s="163"/>
      <c r="BR594" s="163"/>
      <c r="BS594" s="163"/>
      <c r="BT594" s="163"/>
      <c r="BU594" s="163"/>
      <c r="BV594" s="163"/>
      <c r="BW594" s="163"/>
      <c r="BX594" s="163"/>
      <c r="BY594" s="163"/>
      <c r="BZ594" s="163"/>
      <c r="CA594" s="163"/>
      <c r="CB594" s="163"/>
      <c r="CC594" s="163"/>
      <c r="CD594" s="163"/>
      <c r="CE594" s="163"/>
      <c r="CF594" s="163"/>
      <c r="CG594" s="163"/>
      <c r="CH594" s="163"/>
      <c r="CI594" s="163"/>
      <c r="CJ594" s="163"/>
      <c r="CK594" s="163"/>
      <c r="CL594" s="163"/>
      <c r="CM594" s="163"/>
      <c r="CN594" s="163"/>
      <c r="CO594" s="163"/>
      <c r="CP594" s="163"/>
      <c r="CQ594" s="163"/>
      <c r="CR594" s="163"/>
      <c r="CS594" s="163"/>
      <c r="CT594" s="163"/>
      <c r="CU594" s="163"/>
      <c r="CV594" s="163"/>
      <c r="CW594" s="163"/>
      <c r="CX594" s="163"/>
      <c r="CY594" s="163"/>
      <c r="CZ594" s="163"/>
      <c r="DA594" s="163"/>
      <c r="DB594" s="163"/>
      <c r="DC594" s="163"/>
      <c r="DD594" s="163"/>
      <c r="DE594" s="163"/>
      <c r="DF594" s="163"/>
      <c r="DG594" s="163"/>
      <c r="DH594" s="163"/>
      <c r="DI594" s="163"/>
      <c r="DJ594" s="163"/>
      <c r="DK594" s="163"/>
      <c r="DL594" s="163"/>
      <c r="DM594" s="163"/>
      <c r="DN594" s="163"/>
      <c r="DO594" s="163"/>
      <c r="DP594" s="163"/>
      <c r="DQ594" s="163"/>
      <c r="DR594" s="163"/>
      <c r="DS594" s="163"/>
      <c r="DT594" s="163"/>
      <c r="DU594" s="163"/>
      <c r="DV594" s="163"/>
      <c r="DW594" s="163"/>
      <c r="DX594" s="163"/>
      <c r="DY594" s="163"/>
      <c r="DZ594" s="163"/>
      <c r="EA594" s="163"/>
      <c r="EB594" s="163"/>
      <c r="EC594" s="163"/>
      <c r="ED594" s="163"/>
      <c r="EE594" s="163"/>
      <c r="EF594" s="163"/>
      <c r="EG594" s="163"/>
      <c r="EH594" s="163"/>
      <c r="EI594" s="163"/>
      <c r="EJ594" s="163"/>
      <c r="EK594" s="163"/>
      <c r="EL594" s="163"/>
      <c r="EM594" s="163"/>
      <c r="EN594" s="163"/>
      <c r="EO594" s="163"/>
      <c r="EP594" s="163"/>
      <c r="EQ594" s="163"/>
      <c r="ER594" s="163"/>
      <c r="ES594" s="163"/>
      <c r="ET594" s="163"/>
      <c r="EU594" s="163"/>
      <c r="EV594" s="163"/>
      <c r="EW594" s="163"/>
      <c r="EX594" s="163"/>
      <c r="EY594" s="163"/>
      <c r="EZ594" s="163"/>
      <c r="FA594" s="163"/>
      <c r="FB594" s="163"/>
      <c r="FC594" s="163"/>
      <c r="FD594" s="163"/>
      <c r="FE594" s="163"/>
      <c r="FF594" s="163"/>
      <c r="FG594" s="163"/>
      <c r="FH594" s="163"/>
      <c r="FI594" s="163"/>
      <c r="FJ594" s="163"/>
      <c r="FK594" s="163"/>
      <c r="FL594" s="163"/>
      <c r="FM594" s="163"/>
      <c r="FN594" s="163"/>
      <c r="FO594" s="163"/>
      <c r="FP594" s="163"/>
      <c r="FQ594" s="163"/>
      <c r="FR594" s="163"/>
      <c r="FS594" s="163"/>
      <c r="FT594" s="163"/>
      <c r="FU594" s="163"/>
      <c r="FV594" s="163"/>
      <c r="FW594" s="163"/>
      <c r="FX594" s="163"/>
      <c r="FY594" s="163"/>
      <c r="FZ594" s="163"/>
      <c r="GA594" s="163"/>
      <c r="GB594" s="163"/>
      <c r="GC594" s="163"/>
      <c r="GD594" s="163"/>
      <c r="GE594" s="163"/>
      <c r="GF594" s="163"/>
      <c r="GG594" s="163"/>
      <c r="GH594" s="163"/>
      <c r="GI594" s="163"/>
      <c r="GJ594" s="163"/>
      <c r="GK594" s="163"/>
      <c r="GL594" s="163"/>
      <c r="GM594" s="163"/>
      <c r="GN594" s="163"/>
      <c r="GO594" s="163"/>
      <c r="GP594" s="163"/>
      <c r="GQ594" s="163"/>
      <c r="GR594" s="163"/>
      <c r="GS594" s="163"/>
      <c r="GT594" s="163"/>
      <c r="GU594" s="163"/>
      <c r="GV594" s="163"/>
      <c r="GW594" s="163"/>
      <c r="GX594" s="163"/>
      <c r="GY594" s="163"/>
      <c r="GZ594" s="163"/>
      <c r="HA594" s="163"/>
      <c r="HB594" s="163"/>
      <c r="HC594" s="163"/>
      <c r="HD594" s="163"/>
      <c r="HE594" s="163"/>
      <c r="HF594" s="163"/>
      <c r="HG594" s="163"/>
      <c r="HH594" s="163"/>
      <c r="HI594" s="163"/>
      <c r="HJ594" s="163"/>
      <c r="HK594" s="163"/>
      <c r="HL594" s="163"/>
      <c r="HM594" s="163"/>
      <c r="HN594" s="163"/>
      <c r="HO594" s="163"/>
      <c r="HP594" s="163"/>
      <c r="HQ594" s="163"/>
      <c r="HR594" s="163"/>
      <c r="HS594" s="163"/>
      <c r="HT594" s="163"/>
      <c r="HU594" s="163"/>
      <c r="HV594" s="163"/>
      <c r="HW594" s="163"/>
      <c r="HX594" s="163"/>
      <c r="HY594" s="163"/>
      <c r="HZ594" s="163"/>
      <c r="IA594" s="163"/>
      <c r="IB594" s="163"/>
      <c r="IC594" s="163"/>
      <c r="ID594" s="163"/>
      <c r="IE594" s="163"/>
      <c r="IF594" s="163"/>
      <c r="IG594" s="163"/>
      <c r="IH594" s="163"/>
      <c r="II594" s="163"/>
      <c r="IJ594" s="163"/>
      <c r="IK594" s="163"/>
      <c r="IL594" s="163"/>
      <c r="IM594" s="163"/>
      <c r="IN594" s="163"/>
      <c r="IO594" s="163"/>
      <c r="IP594" s="163"/>
      <c r="IQ594" s="163"/>
      <c r="IR594" s="163"/>
      <c r="IS594" s="163"/>
      <c r="IT594" s="163"/>
      <c r="IU594" s="163"/>
      <c r="IV594" s="163"/>
      <c r="IW594" s="163"/>
      <c r="IX594" s="163"/>
      <c r="IY594" s="163"/>
      <c r="IZ594" s="163"/>
      <c r="JA594" s="163"/>
      <c r="JB594" s="163"/>
      <c r="JC594" s="163"/>
      <c r="JD594" s="163"/>
      <c r="JE594" s="163"/>
      <c r="JF594" s="163"/>
      <c r="JG594" s="163"/>
      <c r="JH594" s="163"/>
      <c r="JI594" s="163"/>
      <c r="JJ594" s="163"/>
      <c r="JK594" s="163"/>
      <c r="JL594" s="163"/>
      <c r="JM594" s="163"/>
      <c r="JN594" s="163"/>
      <c r="JO594" s="163"/>
      <c r="JP594" s="163"/>
      <c r="JQ594" s="163"/>
      <c r="JR594" s="163"/>
      <c r="JS594" s="163"/>
      <c r="JT594" s="163"/>
      <c r="JU594" s="163"/>
      <c r="JV594" s="163"/>
      <c r="JW594" s="163"/>
      <c r="JX594" s="163"/>
      <c r="JY594" s="163"/>
      <c r="JZ594" s="163"/>
      <c r="KA594" s="163"/>
      <c r="KB594" s="163"/>
      <c r="KC594" s="163"/>
      <c r="KD594" s="163"/>
      <c r="KE594" s="163"/>
      <c r="KF594" s="163"/>
      <c r="KG594" s="163"/>
      <c r="KH594" s="163"/>
      <c r="KI594" s="163"/>
      <c r="KJ594" s="163"/>
      <c r="KK594" s="163"/>
      <c r="KL594" s="163"/>
      <c r="KM594" s="163"/>
      <c r="KN594" s="163"/>
      <c r="KO594" s="163"/>
      <c r="KP594" s="163"/>
      <c r="KQ594" s="163"/>
      <c r="KR594" s="163"/>
      <c r="KS594" s="163"/>
      <c r="KT594" s="163"/>
      <c r="KU594" s="163"/>
      <c r="KV594" s="163"/>
      <c r="KW594" s="163"/>
      <c r="KX594" s="163"/>
      <c r="KY594" s="163"/>
      <c r="KZ594" s="163"/>
      <c r="LA594" s="163"/>
      <c r="LB594" s="163"/>
      <c r="LC594" s="163"/>
      <c r="LD594" s="163"/>
      <c r="LE594" s="163"/>
      <c r="LF594" s="163"/>
      <c r="LG594" s="163"/>
      <c r="LH594" s="163"/>
      <c r="LI594" s="163"/>
      <c r="LJ594" s="163"/>
      <c r="LK594" s="163"/>
      <c r="LL594" s="163"/>
      <c r="LM594" s="163"/>
      <c r="LN594" s="163"/>
      <c r="LO594" s="163"/>
      <c r="LP594" s="163"/>
      <c r="LQ594" s="163"/>
      <c r="LR594" s="163"/>
      <c r="LS594" s="163"/>
      <c r="LT594" s="163"/>
      <c r="LU594" s="163"/>
      <c r="LV594" s="163"/>
      <c r="LW594" s="163"/>
      <c r="LX594" s="163"/>
      <c r="LY594" s="163"/>
      <c r="LZ594" s="163"/>
      <c r="MA594" s="163"/>
      <c r="MB594" s="163"/>
      <c r="MC594" s="163"/>
      <c r="MD594" s="163"/>
      <c r="ME594" s="163"/>
      <c r="MF594" s="163"/>
      <c r="MG594" s="163"/>
      <c r="MH594" s="163"/>
      <c r="MI594" s="163"/>
      <c r="MJ594" s="163"/>
      <c r="MK594" s="163"/>
      <c r="ML594" s="163"/>
      <c r="MM594" s="163"/>
      <c r="MN594" s="163"/>
      <c r="MO594" s="163"/>
      <c r="MP594" s="163"/>
      <c r="MQ594" s="163"/>
      <c r="MR594" s="163"/>
      <c r="MS594" s="163"/>
      <c r="MT594" s="163"/>
      <c r="MU594" s="163"/>
      <c r="MV594" s="163"/>
      <c r="MW594" s="163"/>
      <c r="MX594" s="163"/>
      <c r="MY594" s="163"/>
      <c r="MZ594" s="163"/>
      <c r="NA594" s="163"/>
      <c r="NB594" s="163"/>
      <c r="NC594" s="163"/>
      <c r="ND594" s="163"/>
      <c r="NE594" s="163"/>
      <c r="NF594" s="163"/>
      <c r="NG594" s="163"/>
      <c r="NH594" s="163"/>
      <c r="NI594" s="163"/>
      <c r="NJ594" s="163"/>
      <c r="NK594" s="163"/>
      <c r="NL594" s="163"/>
      <c r="NM594" s="163"/>
      <c r="NN594" s="163"/>
      <c r="NO594" s="163"/>
      <c r="NP594" s="163"/>
      <c r="NQ594" s="163"/>
      <c r="NR594" s="163"/>
      <c r="NS594" s="163"/>
      <c r="NT594" s="163"/>
      <c r="NU594" s="163"/>
      <c r="NV594" s="163"/>
      <c r="NW594" s="163"/>
      <c r="NX594" s="163"/>
      <c r="NY594" s="163"/>
      <c r="NZ594" s="163"/>
      <c r="OA594" s="163"/>
      <c r="OB594" s="163"/>
      <c r="OC594" s="163"/>
      <c r="OD594" s="163"/>
      <c r="OE594" s="163"/>
      <c r="OF594" s="163"/>
      <c r="OG594" s="163"/>
      <c r="OH594" s="163"/>
      <c r="OI594" s="163"/>
      <c r="OJ594" s="163"/>
      <c r="OK594" s="163"/>
      <c r="OL594" s="163"/>
      <c r="OM594" s="163"/>
      <c r="ON594" s="163"/>
      <c r="OO594" s="163"/>
      <c r="OP594" s="163"/>
      <c r="OQ594" s="163"/>
      <c r="OR594" s="163"/>
      <c r="OS594" s="163"/>
      <c r="OT594" s="163"/>
      <c r="OU594" s="163"/>
      <c r="OV594" s="163"/>
      <c r="OW594" s="163"/>
      <c r="OX594" s="163"/>
      <c r="OY594" s="163"/>
      <c r="OZ594" s="163"/>
      <c r="PA594" s="163"/>
      <c r="PB594" s="163"/>
      <c r="PC594" s="163"/>
      <c r="PD594" s="163"/>
      <c r="PE594" s="163"/>
      <c r="PF594" s="163"/>
      <c r="PG594" s="163"/>
      <c r="PH594" s="163"/>
      <c r="PI594" s="163"/>
      <c r="PJ594" s="163"/>
      <c r="PK594" s="163"/>
      <c r="PL594" s="163"/>
      <c r="PM594" s="163"/>
      <c r="PN594" s="163"/>
      <c r="PO594" s="163"/>
      <c r="PP594" s="163"/>
      <c r="PQ594" s="163"/>
      <c r="PR594" s="163"/>
      <c r="PS594" s="163"/>
      <c r="PT594" s="163"/>
      <c r="PU594" s="163"/>
      <c r="PV594" s="163"/>
      <c r="PW594" s="163"/>
      <c r="PX594" s="163"/>
      <c r="PY594" s="163"/>
      <c r="PZ594" s="163"/>
      <c r="QA594" s="163"/>
      <c r="QB594" s="163"/>
      <c r="QC594" s="163"/>
      <c r="QD594" s="163"/>
      <c r="QE594" s="163"/>
      <c r="QF594" s="163"/>
      <c r="QG594" s="163"/>
      <c r="QH594" s="163"/>
      <c r="QI594" s="163"/>
      <c r="QJ594" s="163"/>
      <c r="QK594" s="163"/>
      <c r="QL594" s="163"/>
      <c r="QM594" s="163"/>
      <c r="QN594" s="163"/>
      <c r="QO594" s="163"/>
      <c r="QP594" s="163"/>
      <c r="QQ594" s="163"/>
      <c r="QR594" s="163"/>
      <c r="QS594" s="163"/>
      <c r="QT594" s="163"/>
      <c r="QU594" s="163"/>
      <c r="QV594" s="163"/>
      <c r="QW594" s="163"/>
      <c r="QX594" s="163"/>
      <c r="QY594" s="163"/>
      <c r="QZ594" s="163"/>
      <c r="RA594" s="163"/>
      <c r="RB594" s="163"/>
      <c r="RC594" s="163"/>
      <c r="RD594" s="163"/>
      <c r="RE594" s="163"/>
      <c r="RF594" s="163"/>
      <c r="RG594" s="163"/>
      <c r="RH594" s="163"/>
      <c r="RI594" s="163"/>
      <c r="RJ594" s="163"/>
      <c r="RK594" s="163"/>
      <c r="RL594" s="163"/>
      <c r="RM594" s="163"/>
      <c r="RN594" s="163"/>
      <c r="RO594" s="163"/>
      <c r="RP594" s="163"/>
      <c r="RQ594" s="163"/>
      <c r="RR594" s="163"/>
      <c r="RS594" s="163"/>
      <c r="RT594" s="163"/>
      <c r="RU594" s="163"/>
      <c r="RV594" s="163"/>
      <c r="RW594" s="163"/>
      <c r="RX594" s="163"/>
      <c r="RY594" s="163"/>
      <c r="RZ594" s="163"/>
      <c r="SA594" s="163"/>
      <c r="SB594" s="163"/>
      <c r="SC594" s="163"/>
      <c r="SD594" s="163"/>
      <c r="SE594" s="163"/>
      <c r="SF594" s="163"/>
      <c r="SG594" s="163"/>
      <c r="SH594" s="163"/>
      <c r="SI594" s="163"/>
      <c r="SJ594" s="163"/>
      <c r="SK594" s="163"/>
      <c r="SL594" s="163"/>
      <c r="SM594" s="163"/>
      <c r="SN594" s="163"/>
      <c r="SO594" s="163"/>
      <c r="SP594" s="163"/>
      <c r="SQ594" s="163"/>
      <c r="SR594" s="163"/>
      <c r="SS594" s="163"/>
      <c r="ST594" s="163"/>
      <c r="SU594" s="163"/>
      <c r="SV594" s="163"/>
      <c r="SW594" s="163"/>
      <c r="SX594" s="163"/>
      <c r="SY594" s="163"/>
      <c r="SZ594" s="163"/>
      <c r="TA594" s="163"/>
      <c r="TB594" s="163"/>
      <c r="TC594" s="163"/>
      <c r="TD594" s="163"/>
      <c r="TE594" s="163"/>
      <c r="TF594" s="163"/>
      <c r="TG594" s="163"/>
      <c r="TH594" s="163"/>
      <c r="TI594" s="163"/>
      <c r="TJ594" s="163"/>
      <c r="TK594" s="163"/>
      <c r="TL594" s="163"/>
      <c r="TM594" s="163"/>
      <c r="TN594" s="163"/>
      <c r="TO594" s="163"/>
      <c r="TP594" s="163"/>
      <c r="TQ594" s="163"/>
      <c r="TR594" s="163"/>
      <c r="TS594" s="163"/>
      <c r="TT594" s="163"/>
      <c r="TU594" s="163"/>
      <c r="TV594" s="163"/>
      <c r="TW594" s="163"/>
      <c r="TX594" s="163"/>
      <c r="TY594" s="163"/>
      <c r="TZ594" s="163"/>
      <c r="UA594" s="163"/>
      <c r="UB594" s="163"/>
      <c r="UC594" s="163"/>
      <c r="UD594" s="163"/>
      <c r="UE594" s="163"/>
      <c r="UF594" s="163"/>
      <c r="UG594" s="163"/>
      <c r="UH594" s="163"/>
      <c r="UI594" s="163"/>
      <c r="UJ594" s="163"/>
      <c r="UK594" s="163"/>
      <c r="UL594" s="163"/>
      <c r="UM594" s="163"/>
      <c r="UN594" s="163"/>
      <c r="UO594" s="163"/>
      <c r="UP594" s="163"/>
      <c r="UQ594" s="163"/>
      <c r="UR594" s="163"/>
      <c r="US594" s="163"/>
      <c r="UT594" s="163"/>
      <c r="UU594" s="163"/>
      <c r="UV594" s="163"/>
      <c r="UW594" s="163"/>
      <c r="UX594" s="163"/>
      <c r="UY594" s="163"/>
      <c r="UZ594" s="163"/>
      <c r="VA594" s="163"/>
      <c r="VB594" s="163"/>
      <c r="VC594" s="163"/>
      <c r="VD594" s="163"/>
      <c r="VE594" s="163"/>
      <c r="VF594" s="163"/>
      <c r="VG594" s="163"/>
      <c r="VH594" s="163"/>
      <c r="VI594" s="163"/>
      <c r="VJ594" s="163"/>
      <c r="VK594" s="163"/>
      <c r="VL594" s="163"/>
      <c r="VM594" s="163"/>
      <c r="VN594" s="163"/>
      <c r="VO594" s="163"/>
      <c r="VP594" s="163"/>
      <c r="VQ594" s="163"/>
      <c r="VR594" s="163"/>
      <c r="VS594" s="163"/>
      <c r="VT594" s="163"/>
      <c r="VU594" s="163"/>
      <c r="VV594" s="163"/>
      <c r="VW594" s="163"/>
      <c r="VX594" s="163"/>
      <c r="VY594" s="163"/>
      <c r="VZ594" s="163"/>
      <c r="WA594" s="163"/>
      <c r="WB594" s="163"/>
      <c r="WC594" s="163"/>
      <c r="WD594" s="163"/>
      <c r="WE594" s="163"/>
      <c r="WF594" s="163"/>
      <c r="WG594" s="163"/>
      <c r="WH594" s="163"/>
      <c r="WI594" s="163"/>
      <c r="WJ594" s="163"/>
      <c r="WK594" s="163"/>
      <c r="WL594" s="163"/>
      <c r="WM594" s="163"/>
      <c r="WN594" s="163"/>
      <c r="WO594" s="163"/>
      <c r="WP594" s="163"/>
      <c r="WQ594" s="163"/>
      <c r="WR594" s="163"/>
      <c r="WS594" s="163"/>
      <c r="WT594" s="163"/>
      <c r="WU594" s="163"/>
      <c r="WV594" s="163"/>
      <c r="WW594" s="163"/>
      <c r="WX594" s="163"/>
      <c r="WY594" s="163"/>
      <c r="WZ594" s="163"/>
      <c r="XA594" s="163"/>
      <c r="XB594" s="163"/>
      <c r="XC594" s="163"/>
      <c r="XD594" s="163"/>
      <c r="XE594" s="163"/>
      <c r="XF594" s="163"/>
      <c r="XG594" s="163"/>
      <c r="XH594" s="163"/>
      <c r="XI594" s="163"/>
      <c r="XJ594" s="163"/>
      <c r="XK594" s="163"/>
      <c r="XL594" s="163"/>
      <c r="XM594" s="163"/>
      <c r="XN594" s="163"/>
      <c r="XO594" s="163"/>
      <c r="XP594" s="163"/>
      <c r="XQ594" s="163"/>
      <c r="XR594" s="163"/>
      <c r="XS594" s="163"/>
      <c r="XT594" s="163"/>
      <c r="XU594" s="163"/>
      <c r="XV594" s="163"/>
      <c r="XW594" s="163"/>
      <c r="XX594" s="163"/>
      <c r="XY594" s="163"/>
      <c r="XZ594" s="163"/>
      <c r="YA594" s="163"/>
      <c r="YB594" s="163"/>
      <c r="YC594" s="163"/>
      <c r="YD594" s="163"/>
      <c r="YE594" s="163"/>
      <c r="YF594" s="163"/>
      <c r="YG594" s="163"/>
      <c r="YH594" s="163"/>
      <c r="YI594" s="163"/>
      <c r="YJ594" s="163"/>
      <c r="YK594" s="163"/>
      <c r="YL594" s="163"/>
      <c r="YM594" s="163"/>
      <c r="YN594" s="163"/>
      <c r="YO594" s="163"/>
      <c r="YP594" s="163"/>
      <c r="YQ594" s="163"/>
      <c r="YR594" s="163"/>
      <c r="YS594" s="163"/>
      <c r="YT594" s="163"/>
      <c r="YU594" s="163"/>
      <c r="YV594" s="163"/>
      <c r="YW594" s="163"/>
      <c r="YX594" s="163"/>
      <c r="YY594" s="163"/>
      <c r="YZ594" s="163"/>
      <c r="ZA594" s="163"/>
      <c r="ZB594" s="163"/>
      <c r="ZC594" s="163"/>
      <c r="ZD594" s="163"/>
      <c r="ZE594" s="163"/>
      <c r="ZF594" s="163"/>
      <c r="ZG594" s="163"/>
      <c r="ZH594" s="163"/>
      <c r="ZI594" s="163"/>
      <c r="ZJ594" s="163"/>
      <c r="ZK594" s="163"/>
      <c r="ZL594" s="163"/>
      <c r="ZM594" s="163"/>
      <c r="ZN594" s="163"/>
      <c r="ZO594" s="163"/>
      <c r="ZP594" s="163"/>
      <c r="ZQ594" s="163"/>
      <c r="ZR594" s="163"/>
      <c r="ZS594" s="163"/>
      <c r="ZT594" s="163"/>
      <c r="ZU594" s="163"/>
      <c r="ZV594" s="163"/>
      <c r="ZW594" s="163"/>
      <c r="ZX594" s="163"/>
      <c r="ZY594" s="163"/>
      <c r="ZZ594" s="163"/>
      <c r="AAA594" s="163"/>
      <c r="AAB594" s="163"/>
      <c r="AAC594" s="163"/>
      <c r="AAD594" s="163"/>
      <c r="AAE594" s="163"/>
      <c r="AAF594" s="163"/>
      <c r="AAG594" s="163"/>
      <c r="AAH594" s="163"/>
      <c r="AAI594" s="163"/>
      <c r="AAJ594" s="163"/>
      <c r="AAK594" s="163"/>
      <c r="AAL594" s="163"/>
      <c r="AAM594" s="163"/>
      <c r="AAN594" s="163"/>
      <c r="AAO594" s="163"/>
      <c r="AAP594" s="163"/>
      <c r="AAQ594" s="163"/>
      <c r="AAR594" s="163"/>
      <c r="AAS594" s="163"/>
      <c r="AAT594" s="163"/>
      <c r="AAU594" s="163"/>
      <c r="AAV594" s="163"/>
      <c r="AAW594" s="163"/>
      <c r="AAX594" s="163"/>
      <c r="AAY594" s="163"/>
      <c r="AAZ594" s="163"/>
      <c r="ABA594" s="163"/>
      <c r="ABB594" s="163"/>
      <c r="ABC594" s="163"/>
      <c r="ABD594" s="163"/>
      <c r="ABE594" s="163"/>
      <c r="ABF594" s="163"/>
      <c r="ABG594" s="163"/>
      <c r="ABH594" s="163"/>
      <c r="ABI594" s="163"/>
      <c r="ABJ594" s="163"/>
      <c r="ABK594" s="163"/>
      <c r="ABL594" s="163"/>
      <c r="ABM594" s="163"/>
      <c r="ABN594" s="163"/>
      <c r="ABO594" s="163"/>
      <c r="ABP594" s="163"/>
      <c r="ABQ594" s="163"/>
      <c r="ABR594" s="163"/>
      <c r="ABS594" s="163"/>
      <c r="ABT594" s="163"/>
      <c r="ABU594" s="163"/>
      <c r="ABV594" s="163"/>
      <c r="ABW594" s="163"/>
      <c r="ABX594" s="163"/>
      <c r="ABY594" s="163"/>
      <c r="ABZ594" s="163"/>
      <c r="ACA594" s="163"/>
      <c r="ACB594" s="163"/>
      <c r="ACC594" s="163"/>
      <c r="ACD594" s="163"/>
      <c r="ACE594" s="163"/>
      <c r="ACF594" s="163"/>
      <c r="ACG594" s="163"/>
      <c r="ACH594" s="163"/>
      <c r="ACI594" s="163"/>
      <c r="ACJ594" s="163"/>
      <c r="ACK594" s="163"/>
      <c r="ACL594" s="163"/>
      <c r="ACM594" s="163"/>
      <c r="ACN594" s="163"/>
      <c r="ACO594" s="163"/>
      <c r="ACP594" s="163"/>
      <c r="ACQ594" s="163"/>
      <c r="ACR594" s="163"/>
      <c r="ACS594" s="163"/>
      <c r="ACT594" s="163"/>
      <c r="ACU594" s="163"/>
      <c r="ACV594" s="163"/>
      <c r="ACW594" s="163"/>
      <c r="ACX594" s="163"/>
      <c r="ACY594" s="163"/>
      <c r="ACZ594" s="163"/>
      <c r="ADA594" s="163"/>
      <c r="ADB594" s="163"/>
      <c r="ADC594" s="163"/>
      <c r="ADD594" s="163"/>
      <c r="ADE594" s="163"/>
      <c r="ADF594" s="163"/>
      <c r="ADG594" s="163"/>
      <c r="ADH594" s="163"/>
      <c r="ADI594" s="163"/>
      <c r="ADJ594" s="163"/>
      <c r="ADK594" s="163"/>
      <c r="ADL594" s="163"/>
      <c r="ADM594" s="163"/>
      <c r="ADN594" s="163"/>
      <c r="ADO594" s="163"/>
      <c r="ADP594" s="163"/>
      <c r="ADQ594" s="163"/>
      <c r="ADR594" s="163"/>
      <c r="ADS594" s="163"/>
      <c r="ADT594" s="163"/>
      <c r="ADU594" s="163"/>
      <c r="ADV594" s="163"/>
      <c r="ADW594" s="163"/>
      <c r="ADX594" s="163"/>
      <c r="ADY594" s="163"/>
      <c r="ADZ594" s="163"/>
      <c r="AEA594" s="163"/>
      <c r="AEB594" s="163"/>
      <c r="AEC594" s="163"/>
      <c r="AED594" s="163"/>
      <c r="AEE594" s="163"/>
      <c r="AEF594" s="163"/>
      <c r="AEG594" s="163"/>
      <c r="AEH594" s="163"/>
      <c r="AEI594" s="163"/>
      <c r="AEJ594" s="163"/>
      <c r="AEK594" s="163"/>
      <c r="AEL594" s="163"/>
      <c r="AEM594" s="163"/>
      <c r="AEN594" s="163"/>
      <c r="AEO594" s="163"/>
      <c r="AEP594" s="163"/>
      <c r="AEQ594" s="163"/>
      <c r="AER594" s="163"/>
      <c r="AES594" s="163"/>
      <c r="AET594" s="163"/>
      <c r="AEU594" s="163"/>
      <c r="AEV594" s="163"/>
      <c r="AEW594" s="163"/>
      <c r="AEX594" s="163"/>
      <c r="AEY594" s="163"/>
      <c r="AEZ594" s="163"/>
      <c r="AFA594" s="163"/>
      <c r="AFB594" s="163"/>
      <c r="AFC594" s="163"/>
      <c r="AFD594" s="163"/>
      <c r="AFE594" s="163"/>
      <c r="AFF594" s="163"/>
      <c r="AFG594" s="163"/>
      <c r="AFH594" s="163"/>
      <c r="AFI594" s="163"/>
      <c r="AFJ594" s="163"/>
      <c r="AFK594" s="163"/>
      <c r="AFL594" s="163"/>
      <c r="AFM594" s="163"/>
      <c r="AFN594" s="163"/>
      <c r="AFO594" s="163"/>
      <c r="AFP594" s="163"/>
      <c r="AFQ594" s="163"/>
      <c r="AFR594" s="163"/>
      <c r="AFS594" s="163"/>
      <c r="AFT594" s="163"/>
      <c r="AFU594" s="163"/>
      <c r="AFV594" s="163"/>
      <c r="AFW594" s="163"/>
      <c r="AFX594" s="163"/>
      <c r="AFY594" s="163"/>
      <c r="AFZ594" s="163"/>
      <c r="AGA594" s="163"/>
      <c r="AGB594" s="163"/>
      <c r="AGC594" s="163"/>
      <c r="AGD594" s="163"/>
      <c r="AGE594" s="163"/>
      <c r="AGF594" s="163"/>
      <c r="AGG594" s="163"/>
      <c r="AGH594" s="163"/>
      <c r="AGI594" s="163"/>
      <c r="AGJ594" s="163"/>
      <c r="AGK594" s="163"/>
      <c r="AGL594" s="163"/>
      <c r="AGM594" s="163"/>
      <c r="AGN594" s="163"/>
      <c r="AGO594" s="163"/>
      <c r="AGP594" s="163"/>
      <c r="AGQ594" s="163"/>
      <c r="AGR594" s="163"/>
      <c r="AGS594" s="163"/>
      <c r="AGT594" s="163"/>
      <c r="AGU594" s="163"/>
      <c r="AGV594" s="163"/>
      <c r="AGW594" s="163"/>
      <c r="AGX594" s="163"/>
      <c r="AGY594" s="163"/>
      <c r="AGZ594" s="163"/>
      <c r="AHA594" s="163"/>
      <c r="AHB594" s="163"/>
      <c r="AHC594" s="163"/>
      <c r="AHD594" s="163"/>
      <c r="AHE594" s="163"/>
      <c r="AHF594" s="163"/>
      <c r="AHG594" s="163"/>
      <c r="AHH594" s="163"/>
      <c r="AHI594" s="163"/>
      <c r="AHJ594" s="163"/>
      <c r="AHK594" s="163"/>
      <c r="AHL594" s="163"/>
      <c r="AHM594" s="163"/>
      <c r="AHN594" s="163"/>
      <c r="AHO594" s="163"/>
      <c r="AHP594" s="163"/>
      <c r="AHQ594" s="163"/>
      <c r="AHR594" s="163"/>
      <c r="AHS594" s="163"/>
      <c r="AHT594" s="163"/>
      <c r="AHU594" s="163"/>
      <c r="AHV594" s="163"/>
      <c r="AHW594" s="163"/>
      <c r="AHX594" s="163"/>
      <c r="AHY594" s="163"/>
      <c r="AHZ594" s="163"/>
      <c r="AIA594" s="163"/>
      <c r="AIB594" s="163"/>
      <c r="AIC594" s="163"/>
      <c r="AID594" s="163"/>
      <c r="AIE594" s="163"/>
      <c r="AIF594" s="163"/>
      <c r="AIG594" s="163"/>
      <c r="AIH594" s="163"/>
      <c r="AII594" s="163"/>
      <c r="AIJ594" s="163"/>
      <c r="AIK594" s="163"/>
      <c r="AIL594" s="163"/>
      <c r="AIM594" s="163"/>
      <c r="AIN594" s="163"/>
      <c r="AIO594" s="163"/>
      <c r="AIP594" s="163"/>
      <c r="AIQ594" s="163"/>
      <c r="AIR594" s="163"/>
      <c r="AIS594" s="163"/>
      <c r="AIT594" s="163"/>
      <c r="AIU594" s="163"/>
      <c r="AIV594" s="163"/>
      <c r="AIW594" s="163"/>
      <c r="AIX594" s="163"/>
      <c r="AIY594" s="163"/>
      <c r="AIZ594" s="163"/>
      <c r="AJA594" s="163"/>
      <c r="AJB594" s="163"/>
      <c r="AJC594" s="163"/>
      <c r="AJD594" s="163"/>
      <c r="AJE594" s="163"/>
      <c r="AJF594" s="163"/>
      <c r="AJG594" s="163"/>
      <c r="AJH594" s="163"/>
      <c r="AJI594" s="163"/>
      <c r="AJJ594" s="163"/>
      <c r="AJK594" s="163"/>
      <c r="AJL594" s="163"/>
      <c r="AJM594" s="163"/>
      <c r="AJN594" s="163"/>
      <c r="AJO594" s="163"/>
      <c r="AJP594" s="163"/>
      <c r="AJQ594" s="163"/>
      <c r="AJR594" s="163"/>
      <c r="AJS594" s="163"/>
      <c r="AJT594" s="163"/>
      <c r="AJU594" s="163"/>
      <c r="AJV594" s="163"/>
      <c r="AJW594" s="163"/>
      <c r="AJX594" s="163"/>
      <c r="AJY594" s="163"/>
      <c r="AJZ594" s="163"/>
      <c r="AKA594" s="163"/>
      <c r="AKB594" s="163"/>
      <c r="AKC594" s="163"/>
      <c r="AKD594" s="163"/>
      <c r="AKE594" s="163"/>
      <c r="AKF594" s="163"/>
      <c r="AKG594" s="163"/>
      <c r="AKH594" s="163"/>
      <c r="AKI594" s="163"/>
      <c r="AKJ594" s="163"/>
      <c r="AKK594" s="163"/>
      <c r="AKL594" s="163"/>
      <c r="AKM594" s="163"/>
      <c r="AKN594" s="163"/>
      <c r="AKO594" s="163"/>
      <c r="AKP594" s="163"/>
      <c r="AKQ594" s="163"/>
      <c r="AKR594" s="163"/>
      <c r="AKS594" s="163"/>
      <c r="AKT594" s="163"/>
      <c r="AKU594" s="163"/>
      <c r="AKV594" s="163"/>
      <c r="AKW594" s="163"/>
      <c r="AKX594" s="163"/>
      <c r="AKY594" s="163"/>
      <c r="AKZ594" s="163"/>
      <c r="ALA594" s="163"/>
      <c r="ALB594" s="163"/>
      <c r="ALC594" s="163"/>
      <c r="ALD594" s="163"/>
      <c r="ALE594" s="163"/>
      <c r="ALF594" s="163"/>
      <c r="ALG594" s="163"/>
      <c r="ALH594" s="163"/>
      <c r="ALI594" s="163"/>
      <c r="ALJ594" s="163"/>
      <c r="ALK594" s="163"/>
      <c r="ALL594" s="163"/>
      <c r="ALM594" s="163"/>
      <c r="ALN594" s="163"/>
      <c r="ALO594" s="163"/>
      <c r="ALP594" s="163"/>
      <c r="ALQ594" s="163"/>
      <c r="ALR594" s="163"/>
      <c r="ALS594" s="163"/>
      <c r="ALT594" s="163"/>
      <c r="ALU594" s="163"/>
      <c r="ALV594" s="163"/>
      <c r="ALW594" s="163"/>
      <c r="ALX594" s="163"/>
      <c r="ALY594" s="163"/>
      <c r="ALZ594" s="163"/>
      <c r="AMA594" s="163"/>
      <c r="AMB594" s="163"/>
      <c r="AMC594" s="163"/>
      <c r="AMD594" s="163"/>
      <c r="AME594" s="163"/>
      <c r="AMF594" s="163"/>
      <c r="AMG594" s="163"/>
      <c r="AMH594" s="163"/>
      <c r="AMI594" s="163"/>
      <c r="AMJ594" s="163"/>
      <c r="AMK594" s="163"/>
      <c r="AML594" s="163"/>
      <c r="AMM594" s="163"/>
      <c r="AMN594" s="163"/>
      <c r="AMO594" s="163"/>
      <c r="AMP594" s="163"/>
      <c r="AMQ594" s="163"/>
      <c r="AMR594" s="163"/>
      <c r="AMS594" s="163"/>
      <c r="AMT594" s="163"/>
      <c r="AMU594" s="163"/>
      <c r="AMV594" s="163"/>
      <c r="AMW594" s="163"/>
      <c r="AMX594" s="163"/>
      <c r="AMY594" s="163"/>
      <c r="AMZ594" s="163"/>
      <c r="ANA594" s="163"/>
      <c r="ANB594" s="163"/>
      <c r="ANC594" s="163"/>
      <c r="AND594" s="163"/>
      <c r="ANE594" s="163"/>
      <c r="ANF594" s="163"/>
      <c r="ANG594" s="163"/>
      <c r="ANH594" s="163"/>
      <c r="ANI594" s="163"/>
      <c r="ANJ594" s="163"/>
      <c r="ANK594" s="163"/>
      <c r="ANL594" s="163"/>
      <c r="ANM594" s="163"/>
      <c r="ANN594" s="163"/>
      <c r="ANO594" s="163"/>
      <c r="ANP594" s="163"/>
      <c r="ANQ594" s="163"/>
      <c r="ANR594" s="163"/>
      <c r="ANS594" s="163"/>
      <c r="ANT594" s="163"/>
      <c r="ANU594" s="163"/>
      <c r="ANV594" s="163"/>
      <c r="ANW594" s="163"/>
      <c r="ANX594" s="163"/>
      <c r="ANY594" s="163"/>
      <c r="ANZ594" s="163"/>
      <c r="AOA594" s="163"/>
      <c r="AOB594" s="163"/>
      <c r="AOC594" s="163"/>
      <c r="AOD594" s="163"/>
      <c r="AOE594" s="163"/>
      <c r="AOF594" s="163"/>
      <c r="AOG594" s="163"/>
      <c r="AOH594" s="163"/>
      <c r="AOI594" s="163"/>
      <c r="AOJ594" s="163"/>
      <c r="AOK594" s="163"/>
      <c r="AOL594" s="163"/>
      <c r="AOM594" s="163"/>
      <c r="AON594" s="163"/>
      <c r="AOO594" s="163"/>
      <c r="AOP594" s="163"/>
      <c r="AOQ594" s="163"/>
      <c r="AOR594" s="163"/>
      <c r="AOS594" s="163"/>
      <c r="AOT594" s="163"/>
      <c r="AOU594" s="163"/>
      <c r="AOV594" s="163"/>
      <c r="AOW594" s="163"/>
      <c r="AOX594" s="163"/>
      <c r="AOY594" s="163"/>
      <c r="AOZ594" s="163"/>
      <c r="APA594" s="163"/>
      <c r="APB594" s="163"/>
      <c r="APC594" s="163"/>
      <c r="APD594" s="163"/>
      <c r="APE594" s="163"/>
      <c r="APF594" s="163"/>
      <c r="APG594" s="163"/>
      <c r="APH594" s="163"/>
      <c r="API594" s="163"/>
      <c r="APJ594" s="163"/>
      <c r="APK594" s="163"/>
      <c r="APL594" s="163"/>
      <c r="APM594" s="163"/>
      <c r="APN594" s="163"/>
      <c r="APO594" s="163"/>
      <c r="APP594" s="163"/>
      <c r="APQ594" s="163"/>
      <c r="APR594" s="163"/>
      <c r="APS594" s="163"/>
      <c r="APT594" s="163"/>
      <c r="APU594" s="163"/>
      <c r="APV594" s="163"/>
      <c r="APW594" s="163"/>
      <c r="APX594" s="163"/>
      <c r="APY594" s="163"/>
      <c r="APZ594" s="163"/>
      <c r="AQA594" s="163"/>
      <c r="AQB594" s="163"/>
      <c r="AQC594" s="163"/>
      <c r="AQD594" s="163"/>
      <c r="AQE594" s="163"/>
      <c r="AQF594" s="163"/>
      <c r="AQG594" s="163"/>
      <c r="AQH594" s="163"/>
      <c r="AQI594" s="163"/>
      <c r="AQJ594" s="163"/>
      <c r="AQK594" s="163"/>
      <c r="AQL594" s="163"/>
      <c r="AQM594" s="163"/>
      <c r="AQN594" s="163"/>
      <c r="AQO594" s="163"/>
      <c r="AQP594" s="163"/>
      <c r="AQQ594" s="163"/>
      <c r="AQR594" s="163"/>
      <c r="AQS594" s="163"/>
      <c r="AQT594" s="163"/>
      <c r="AQU594" s="163"/>
      <c r="AQV594" s="163"/>
      <c r="AQW594" s="163"/>
      <c r="AQX594" s="163"/>
      <c r="AQY594" s="163"/>
      <c r="AQZ594" s="163"/>
      <c r="ARA594" s="163"/>
      <c r="ARB594" s="163"/>
      <c r="ARC594" s="163"/>
      <c r="ARD594" s="163"/>
      <c r="ARE594" s="163"/>
      <c r="ARF594" s="163"/>
      <c r="ARG594" s="163"/>
      <c r="ARH594" s="163"/>
      <c r="ARI594" s="163"/>
      <c r="ARJ594" s="163"/>
      <c r="ARK594" s="163"/>
      <c r="ARL594" s="163"/>
      <c r="ARM594" s="163"/>
      <c r="ARN594" s="163"/>
      <c r="ARO594" s="163"/>
      <c r="ARP594" s="163"/>
      <c r="ARQ594" s="163"/>
      <c r="ARR594" s="163"/>
      <c r="ARS594" s="163"/>
      <c r="ART594" s="163"/>
      <c r="ARU594" s="163"/>
      <c r="ARV594" s="163"/>
      <c r="ARW594" s="163"/>
      <c r="ARX594" s="163"/>
      <c r="ARY594" s="163"/>
      <c r="ARZ594" s="163"/>
      <c r="ASA594" s="163"/>
      <c r="ASB594" s="163"/>
      <c r="ASC594" s="163"/>
      <c r="ASD594" s="163"/>
      <c r="ASE594" s="163"/>
      <c r="ASF594" s="163"/>
      <c r="ASG594" s="163"/>
      <c r="ASH594" s="163"/>
      <c r="ASI594" s="163"/>
      <c r="ASJ594" s="163"/>
      <c r="ASK594" s="163"/>
      <c r="ASL594" s="163"/>
      <c r="ASM594" s="163"/>
      <c r="ASN594" s="163"/>
      <c r="ASO594" s="163"/>
      <c r="ASP594" s="163"/>
      <c r="ASQ594" s="163"/>
      <c r="ASR594" s="163"/>
      <c r="ASS594" s="163"/>
      <c r="AST594" s="163"/>
      <c r="ASU594" s="163"/>
      <c r="ASV594" s="163"/>
      <c r="ASW594" s="163"/>
      <c r="ASX594" s="163"/>
      <c r="ASY594" s="163"/>
      <c r="ASZ594" s="163"/>
      <c r="ATA594" s="163"/>
      <c r="ATB594" s="163"/>
      <c r="ATC594" s="163"/>
      <c r="ATD594" s="163"/>
      <c r="ATE594" s="163"/>
      <c r="ATF594" s="163"/>
      <c r="ATG594" s="163"/>
      <c r="ATH594" s="163"/>
      <c r="ATI594" s="163"/>
      <c r="ATJ594" s="163"/>
      <c r="ATK594" s="163"/>
      <c r="ATL594" s="163"/>
      <c r="ATM594" s="163"/>
      <c r="ATN594" s="163"/>
      <c r="ATO594" s="163"/>
      <c r="ATP594" s="163"/>
      <c r="ATQ594" s="163"/>
      <c r="ATR594" s="163"/>
      <c r="ATS594" s="163"/>
      <c r="ATT594" s="163"/>
      <c r="ATU594" s="163"/>
      <c r="ATV594" s="163"/>
      <c r="ATW594" s="163"/>
      <c r="ATX594" s="163"/>
      <c r="ATY594" s="163"/>
      <c r="ATZ594" s="163"/>
      <c r="AUA594" s="163"/>
      <c r="AUB594" s="163"/>
      <c r="AUC594" s="163"/>
      <c r="AUD594" s="163"/>
      <c r="AUE594" s="163"/>
      <c r="AUF594" s="163"/>
      <c r="AUG594" s="163"/>
      <c r="AUH594" s="163"/>
      <c r="AUI594" s="163"/>
      <c r="AUJ594" s="163"/>
      <c r="AUK594" s="163"/>
      <c r="AUL594" s="163"/>
      <c r="AUM594" s="163"/>
      <c r="AUN594" s="163"/>
      <c r="AUO594" s="163"/>
      <c r="AUP594" s="163"/>
      <c r="AUQ594" s="163"/>
      <c r="AUR594" s="163"/>
      <c r="AUS594" s="163"/>
      <c r="AUT594" s="163"/>
      <c r="AUU594" s="163"/>
      <c r="AUV594" s="163"/>
      <c r="AUW594" s="163"/>
      <c r="AUX594" s="163"/>
      <c r="AUY594" s="163"/>
      <c r="AUZ594" s="163"/>
      <c r="AVA594" s="163"/>
      <c r="AVB594" s="163"/>
      <c r="AVC594" s="163"/>
      <c r="AVD594" s="163"/>
      <c r="AVE594" s="163"/>
      <c r="AVF594" s="163"/>
      <c r="AVG594" s="163"/>
      <c r="AVH594" s="163"/>
      <c r="AVI594" s="163"/>
      <c r="AVJ594" s="163"/>
      <c r="AVK594" s="163"/>
      <c r="AVL594" s="163"/>
      <c r="AVM594" s="163"/>
      <c r="AVN594" s="163"/>
      <c r="AVO594" s="163"/>
      <c r="AVP594" s="163"/>
      <c r="AVQ594" s="163"/>
      <c r="AVR594" s="163"/>
      <c r="AVS594" s="163"/>
      <c r="AVT594" s="163"/>
      <c r="AVU594" s="163"/>
      <c r="AVV594" s="163"/>
      <c r="AVW594" s="163"/>
      <c r="AVX594" s="163"/>
      <c r="AVY594" s="163"/>
      <c r="AVZ594" s="163"/>
      <c r="AWA594" s="163"/>
      <c r="AWB594" s="163"/>
      <c r="AWC594" s="163"/>
      <c r="AWD594" s="163"/>
      <c r="AWE594" s="163"/>
      <c r="AWF594" s="163"/>
      <c r="AWG594" s="163"/>
      <c r="AWH594" s="163"/>
      <c r="AWI594" s="163"/>
      <c r="AWJ594" s="163"/>
      <c r="AWK594" s="163"/>
      <c r="AWL594" s="163"/>
      <c r="AWM594" s="163"/>
      <c r="AWN594" s="163"/>
      <c r="AWO594" s="163"/>
      <c r="AWP594" s="163"/>
      <c r="AWQ594" s="163"/>
      <c r="AWR594" s="163"/>
      <c r="AWS594" s="163"/>
      <c r="AWT594" s="163"/>
      <c r="AWU594" s="163"/>
      <c r="AWV594" s="163"/>
      <c r="AWW594" s="163"/>
      <c r="AWX594" s="163"/>
      <c r="AWY594" s="163"/>
      <c r="AWZ594" s="163"/>
      <c r="AXA594" s="163"/>
      <c r="AXB594" s="163"/>
      <c r="AXC594" s="163"/>
      <c r="AXD594" s="163"/>
      <c r="AXE594" s="163"/>
      <c r="AXF594" s="163"/>
      <c r="AXG594" s="163"/>
      <c r="AXH594" s="163"/>
      <c r="AXI594" s="163"/>
      <c r="AXJ594" s="163"/>
      <c r="AXK594" s="163"/>
      <c r="AXL594" s="163"/>
      <c r="AXM594" s="163"/>
      <c r="AXN594" s="163"/>
      <c r="AXO594" s="163"/>
      <c r="AXP594" s="163"/>
      <c r="AXQ594" s="163"/>
      <c r="AXR594" s="163"/>
      <c r="AXS594" s="163"/>
      <c r="AXT594" s="163"/>
      <c r="AXU594" s="163"/>
      <c r="AXV594" s="163"/>
      <c r="AXW594" s="163"/>
      <c r="AXX594" s="163"/>
      <c r="AXY594" s="163"/>
      <c r="AXZ594" s="163"/>
      <c r="AYA594" s="163"/>
      <c r="AYB594" s="163"/>
      <c r="AYC594" s="163"/>
      <c r="AYD594" s="163"/>
      <c r="AYE594" s="163"/>
      <c r="AYF594" s="163"/>
      <c r="AYG594" s="163"/>
      <c r="AYH594" s="163"/>
      <c r="AYI594" s="163"/>
      <c r="AYJ594" s="163"/>
      <c r="AYK594" s="163"/>
      <c r="AYL594" s="163"/>
      <c r="AYM594" s="163"/>
      <c r="AYN594" s="163"/>
      <c r="AYO594" s="163"/>
      <c r="AYP594" s="163"/>
      <c r="AYQ594" s="163"/>
      <c r="AYR594" s="163"/>
      <c r="AYS594" s="163"/>
      <c r="AYT594" s="163"/>
      <c r="AYU594" s="163"/>
      <c r="AYV594" s="163"/>
      <c r="AYW594" s="163"/>
      <c r="AYX594" s="163"/>
      <c r="AYY594" s="163"/>
      <c r="AYZ594" s="163"/>
      <c r="AZA594" s="163"/>
      <c r="AZB594" s="163"/>
      <c r="AZC594" s="163"/>
      <c r="AZD594" s="163"/>
      <c r="AZE594" s="163"/>
      <c r="AZF594" s="163"/>
      <c r="AZG594" s="163"/>
      <c r="AZH594" s="163"/>
      <c r="AZI594" s="163"/>
      <c r="AZJ594" s="163"/>
      <c r="AZK594" s="163"/>
      <c r="AZL594" s="163"/>
      <c r="AZM594" s="163"/>
      <c r="AZN594" s="163"/>
      <c r="AZO594" s="163"/>
      <c r="AZP594" s="163"/>
      <c r="AZQ594" s="163"/>
      <c r="AZR594" s="163"/>
      <c r="AZS594" s="163"/>
      <c r="AZT594" s="163"/>
      <c r="AZU594" s="163"/>
      <c r="AZV594" s="163"/>
      <c r="AZW594" s="163"/>
      <c r="AZX594" s="163"/>
      <c r="AZY594" s="163"/>
      <c r="AZZ594" s="163"/>
      <c r="BAA594" s="163"/>
      <c r="BAB594" s="163"/>
      <c r="BAC594" s="163"/>
      <c r="BAD594" s="163"/>
      <c r="BAE594" s="163"/>
      <c r="BAF594" s="163"/>
      <c r="BAG594" s="163"/>
      <c r="BAH594" s="163"/>
      <c r="BAI594" s="163"/>
      <c r="BAJ594" s="163"/>
      <c r="BAK594" s="163"/>
      <c r="BAL594" s="163"/>
      <c r="BAM594" s="163"/>
      <c r="BAN594" s="163"/>
      <c r="BAO594" s="163"/>
      <c r="BAP594" s="163"/>
      <c r="BAQ594" s="163"/>
      <c r="BAR594" s="163"/>
      <c r="BAS594" s="163"/>
      <c r="BAT594" s="163"/>
      <c r="BAU594" s="163"/>
      <c r="BAV594" s="163"/>
      <c r="BAW594" s="163"/>
      <c r="BAX594" s="163"/>
      <c r="BAY594" s="163"/>
      <c r="BAZ594" s="163"/>
      <c r="BBA594" s="163"/>
      <c r="BBB594" s="163"/>
      <c r="BBC594" s="163"/>
      <c r="BBD594" s="163"/>
      <c r="BBE594" s="163"/>
      <c r="BBF594" s="163"/>
      <c r="BBG594" s="163"/>
      <c r="BBH594" s="163"/>
      <c r="BBI594" s="163"/>
      <c r="BBJ594" s="163"/>
      <c r="BBK594" s="163"/>
      <c r="BBL594" s="163"/>
      <c r="BBM594" s="163"/>
      <c r="BBN594" s="163"/>
      <c r="BBO594" s="163"/>
      <c r="BBP594" s="163"/>
      <c r="BBQ594" s="163"/>
      <c r="BBR594" s="163"/>
      <c r="BBS594" s="163"/>
      <c r="BBT594" s="163"/>
      <c r="BBU594" s="163"/>
      <c r="BBV594" s="163"/>
      <c r="BBW594" s="163"/>
      <c r="BBX594" s="163"/>
      <c r="BBY594" s="163"/>
      <c r="BBZ594" s="163"/>
      <c r="BCA594" s="163"/>
      <c r="BCB594" s="163"/>
      <c r="BCC594" s="163"/>
      <c r="BCD594" s="163"/>
      <c r="BCE594" s="163"/>
      <c r="BCF594" s="163"/>
      <c r="BCG594" s="163"/>
      <c r="BCH594" s="163"/>
      <c r="BCI594" s="163"/>
      <c r="BCJ594" s="163"/>
      <c r="BCK594" s="163"/>
      <c r="BCL594" s="163"/>
      <c r="BCM594" s="163"/>
      <c r="BCN594" s="163"/>
      <c r="BCO594" s="163"/>
      <c r="BCP594" s="163"/>
      <c r="BCQ594" s="163"/>
      <c r="BCR594" s="163"/>
      <c r="BCS594" s="163"/>
      <c r="BCT594" s="163"/>
      <c r="BCU594" s="163"/>
      <c r="BCV594" s="163"/>
      <c r="BCW594" s="163"/>
      <c r="BCX594" s="163"/>
      <c r="BCY594" s="163"/>
      <c r="BCZ594" s="163"/>
      <c r="BDA594" s="163"/>
      <c r="BDB594" s="163"/>
      <c r="BDC594" s="163"/>
      <c r="BDD594" s="163"/>
      <c r="BDE594" s="163"/>
      <c r="BDF594" s="163"/>
      <c r="BDG594" s="163"/>
      <c r="BDH594" s="163"/>
      <c r="BDI594" s="163"/>
      <c r="BDJ594" s="163"/>
      <c r="BDK594" s="163"/>
      <c r="BDL594" s="163"/>
      <c r="BDM594" s="163"/>
      <c r="BDN594" s="163"/>
      <c r="BDO594" s="163"/>
      <c r="BDP594" s="163"/>
      <c r="BDQ594" s="163"/>
      <c r="BDR594" s="163"/>
      <c r="BDS594" s="163"/>
      <c r="BDT594" s="163"/>
      <c r="BDU594" s="163"/>
      <c r="BDV594" s="163"/>
      <c r="BDW594" s="163"/>
      <c r="BDX594" s="163"/>
      <c r="BDY594" s="163"/>
      <c r="BDZ594" s="163"/>
      <c r="BEA594" s="163"/>
      <c r="BEB594" s="163"/>
      <c r="BEC594" s="163"/>
      <c r="BED594" s="163"/>
      <c r="BEE594" s="163"/>
      <c r="BEF594" s="163"/>
      <c r="BEG594" s="163"/>
      <c r="BEH594" s="163"/>
      <c r="BEI594" s="163"/>
      <c r="BEJ594" s="163"/>
      <c r="BEK594" s="163"/>
      <c r="BEL594" s="163"/>
      <c r="BEM594" s="163"/>
      <c r="BEN594" s="163"/>
      <c r="BEO594" s="163"/>
      <c r="BEP594" s="163"/>
      <c r="BEQ594" s="163"/>
      <c r="BER594" s="163"/>
      <c r="BES594" s="163"/>
      <c r="BET594" s="163"/>
      <c r="BEU594" s="163"/>
      <c r="BEV594" s="163"/>
      <c r="BEW594" s="163"/>
      <c r="BEX594" s="163"/>
      <c r="BEY594" s="163"/>
      <c r="BEZ594" s="163"/>
      <c r="BFA594" s="163"/>
      <c r="BFB594" s="163"/>
      <c r="BFC594" s="163"/>
      <c r="BFD594" s="163"/>
      <c r="BFE594" s="163"/>
      <c r="BFF594" s="163"/>
      <c r="BFG594" s="163"/>
      <c r="BFH594" s="163"/>
      <c r="BFI594" s="163"/>
      <c r="BFJ594" s="163"/>
      <c r="BFK594" s="163"/>
      <c r="BFL594" s="163"/>
      <c r="BFM594" s="163"/>
      <c r="BFN594" s="163"/>
      <c r="BFO594" s="163"/>
      <c r="BFP594" s="163"/>
      <c r="BFQ594" s="163"/>
      <c r="BFR594" s="163"/>
      <c r="BFS594" s="163"/>
      <c r="BFT594" s="163"/>
      <c r="BFU594" s="163"/>
      <c r="BFV594" s="163"/>
      <c r="BFW594" s="163"/>
      <c r="BFX594" s="163"/>
      <c r="BFY594" s="163"/>
      <c r="BFZ594" s="163"/>
      <c r="BGA594" s="163"/>
      <c r="BGB594" s="163"/>
      <c r="BGC594" s="163"/>
      <c r="BGD594" s="163"/>
      <c r="BGE594" s="163"/>
      <c r="BGF594" s="163"/>
      <c r="BGG594" s="163"/>
      <c r="BGH594" s="163"/>
      <c r="BGI594" s="163"/>
      <c r="BGJ594" s="163"/>
      <c r="BGK594" s="163"/>
      <c r="BGL594" s="163"/>
      <c r="BGM594" s="163"/>
      <c r="BGN594" s="163"/>
      <c r="BGO594" s="163"/>
      <c r="BGP594" s="163"/>
      <c r="BGQ594" s="163"/>
      <c r="BGR594" s="163"/>
      <c r="BGS594" s="163"/>
      <c r="BGT594" s="163"/>
      <c r="BGU594" s="163"/>
      <c r="BGV594" s="163"/>
      <c r="BGW594" s="163"/>
      <c r="BGX594" s="163"/>
      <c r="BGY594" s="163"/>
      <c r="BGZ594" s="163"/>
      <c r="BHA594" s="163"/>
      <c r="BHB594" s="163"/>
      <c r="BHC594" s="163"/>
      <c r="BHD594" s="163"/>
      <c r="BHE594" s="163"/>
      <c r="BHF594" s="163"/>
      <c r="BHG594" s="163"/>
      <c r="BHH594" s="163"/>
      <c r="BHI594" s="163"/>
      <c r="BHJ594" s="163"/>
      <c r="BHK594" s="163"/>
      <c r="BHL594" s="163"/>
      <c r="BHM594" s="163"/>
      <c r="BHN594" s="163"/>
      <c r="BHO594" s="163"/>
      <c r="BHP594" s="163"/>
      <c r="BHQ594" s="163"/>
      <c r="BHR594" s="163"/>
      <c r="BHS594" s="163"/>
      <c r="BHT594" s="163"/>
      <c r="BHU594" s="163"/>
      <c r="BHV594" s="163"/>
      <c r="BHW594" s="163"/>
      <c r="BHX594" s="163"/>
      <c r="BHY594" s="163"/>
      <c r="BHZ594" s="163"/>
      <c r="BIA594" s="163"/>
      <c r="BIB594" s="163"/>
      <c r="BIC594" s="163"/>
      <c r="BID594" s="163"/>
      <c r="BIE594" s="163"/>
      <c r="BIF594" s="163"/>
      <c r="BIG594" s="163"/>
      <c r="BIH594" s="163"/>
      <c r="BII594" s="163"/>
      <c r="BIJ594" s="163"/>
      <c r="BIK594" s="163"/>
      <c r="BIL594" s="163"/>
      <c r="BIM594" s="163"/>
      <c r="BIN594" s="163"/>
      <c r="BIO594" s="163"/>
      <c r="BIP594" s="163"/>
      <c r="BIQ594" s="163"/>
      <c r="BIR594" s="163"/>
      <c r="BIS594" s="163"/>
      <c r="BIT594" s="163"/>
      <c r="BIU594" s="163"/>
      <c r="BIV594" s="163"/>
      <c r="BIW594" s="163"/>
      <c r="BIX594" s="163"/>
      <c r="BIY594" s="163"/>
      <c r="BIZ594" s="163"/>
      <c r="BJA594" s="163"/>
      <c r="BJB594" s="163"/>
      <c r="BJC594" s="163"/>
      <c r="BJD594" s="163"/>
      <c r="BJE594" s="163"/>
      <c r="BJF594" s="163"/>
      <c r="BJG594" s="163"/>
      <c r="BJH594" s="163"/>
      <c r="BJI594" s="163"/>
      <c r="BJJ594" s="163"/>
      <c r="BJK594" s="163"/>
      <c r="BJL594" s="163"/>
      <c r="BJM594" s="163"/>
      <c r="BJN594" s="163"/>
      <c r="BJO594" s="163"/>
      <c r="BJP594" s="163"/>
      <c r="BJQ594" s="163"/>
      <c r="BJR594" s="163"/>
      <c r="BJS594" s="163"/>
      <c r="BJT594" s="163"/>
      <c r="BJU594" s="163"/>
      <c r="BJV594" s="163"/>
      <c r="BJW594" s="163"/>
      <c r="BJX594" s="163"/>
      <c r="BJY594" s="163"/>
      <c r="BJZ594" s="163"/>
      <c r="BKA594" s="163"/>
      <c r="BKB594" s="163"/>
      <c r="BKC594" s="163"/>
      <c r="BKD594" s="163"/>
      <c r="BKE594" s="163"/>
      <c r="BKF594" s="163"/>
      <c r="BKG594" s="163"/>
      <c r="BKH594" s="163"/>
      <c r="BKI594" s="163"/>
      <c r="BKJ594" s="163"/>
      <c r="BKK594" s="163"/>
      <c r="BKL594" s="163"/>
      <c r="BKM594" s="163"/>
      <c r="BKN594" s="163"/>
      <c r="BKO594" s="163"/>
      <c r="BKP594" s="163"/>
      <c r="BKQ594" s="163"/>
      <c r="BKR594" s="163"/>
      <c r="BKS594" s="163"/>
      <c r="BKT594" s="163"/>
      <c r="BKU594" s="163"/>
      <c r="BKV594" s="163"/>
      <c r="BKW594" s="163"/>
      <c r="BKX594" s="163"/>
      <c r="BKY594" s="163"/>
      <c r="BKZ594" s="163"/>
      <c r="BLA594" s="163"/>
      <c r="BLB594" s="163"/>
      <c r="BLC594" s="163"/>
      <c r="BLD594" s="163"/>
      <c r="BLE594" s="163"/>
      <c r="BLF594" s="163"/>
      <c r="BLG594" s="163"/>
      <c r="BLH594" s="163"/>
      <c r="BLI594" s="163"/>
      <c r="BLJ594" s="163"/>
      <c r="BLK594" s="163"/>
      <c r="BLL594" s="163"/>
      <c r="BLM594" s="163"/>
      <c r="BLN594" s="163"/>
      <c r="BLO594" s="163"/>
      <c r="BLP594" s="163"/>
      <c r="BLQ594" s="163"/>
      <c r="BLR594" s="163"/>
      <c r="BLS594" s="163"/>
      <c r="BLT594" s="163"/>
      <c r="BLU594" s="163"/>
      <c r="BLV594" s="163"/>
      <c r="BLW594" s="163"/>
      <c r="BLX594" s="163"/>
      <c r="BLY594" s="163"/>
      <c r="BLZ594" s="163"/>
      <c r="BMA594" s="163"/>
      <c r="BMB594" s="163"/>
      <c r="BMC594" s="163"/>
      <c r="BMD594" s="163"/>
      <c r="BME594" s="163"/>
      <c r="BMF594" s="163"/>
      <c r="BMG594" s="163"/>
      <c r="BMH594" s="163"/>
      <c r="BMI594" s="163"/>
      <c r="BMJ594" s="163"/>
      <c r="BMK594" s="163"/>
      <c r="BML594" s="163"/>
      <c r="BMM594" s="163"/>
      <c r="BMN594" s="163"/>
      <c r="BMO594" s="163"/>
      <c r="BMP594" s="163"/>
      <c r="BMQ594" s="163"/>
      <c r="BMR594" s="163"/>
      <c r="BMS594" s="163"/>
      <c r="BMT594" s="163"/>
      <c r="BMU594" s="163"/>
      <c r="BMV594" s="163"/>
      <c r="BMW594" s="163"/>
      <c r="BMX594" s="163"/>
      <c r="BMY594" s="163"/>
      <c r="BMZ594" s="163"/>
      <c r="BNA594" s="163"/>
      <c r="BNB594" s="163"/>
      <c r="BNC594" s="163"/>
      <c r="BND594" s="163"/>
      <c r="BNE594" s="163"/>
      <c r="BNF594" s="163"/>
      <c r="BNG594" s="163"/>
      <c r="BNH594" s="163"/>
      <c r="BNI594" s="163"/>
      <c r="BNJ594" s="163"/>
      <c r="BNK594" s="163"/>
      <c r="BNL594" s="163"/>
      <c r="BNM594" s="163"/>
      <c r="BNN594" s="163"/>
      <c r="BNO594" s="163"/>
      <c r="BNP594" s="163"/>
      <c r="BNQ594" s="163"/>
      <c r="BNR594" s="163"/>
      <c r="BNS594" s="163"/>
      <c r="BNT594" s="163"/>
      <c r="BNU594" s="163"/>
      <c r="BNV594" s="163"/>
      <c r="BNW594" s="163"/>
      <c r="BNX594" s="163"/>
      <c r="BNY594" s="163"/>
      <c r="BNZ594" s="163"/>
      <c r="BOA594" s="163"/>
      <c r="BOB594" s="163"/>
      <c r="BOC594" s="163"/>
      <c r="BOD594" s="163"/>
      <c r="BOE594" s="163"/>
      <c r="BOF594" s="163"/>
      <c r="BOG594" s="163"/>
      <c r="BOH594" s="163"/>
      <c r="BOI594" s="163"/>
      <c r="BOJ594" s="163"/>
      <c r="BOK594" s="163"/>
      <c r="BOL594" s="163"/>
      <c r="BOM594" s="163"/>
      <c r="BON594" s="163"/>
      <c r="BOO594" s="163"/>
      <c r="BOP594" s="163"/>
      <c r="BOQ594" s="163"/>
      <c r="BOR594" s="163"/>
      <c r="BOS594" s="163"/>
      <c r="BOT594" s="163"/>
      <c r="BOU594" s="163"/>
      <c r="BOV594" s="163"/>
      <c r="BOW594" s="163"/>
      <c r="BOX594" s="163"/>
      <c r="BOY594" s="163"/>
      <c r="BOZ594" s="163"/>
      <c r="BPA594" s="163"/>
      <c r="BPB594" s="163"/>
      <c r="BPC594" s="163"/>
      <c r="BPD594" s="163"/>
      <c r="BPE594" s="163"/>
      <c r="BPF594" s="163"/>
      <c r="BPG594" s="163"/>
      <c r="BPH594" s="163"/>
      <c r="BPI594" s="163"/>
      <c r="BPJ594" s="163"/>
      <c r="BPK594" s="163"/>
      <c r="BPL594" s="163"/>
      <c r="BPM594" s="163"/>
      <c r="BPN594" s="163"/>
      <c r="BPO594" s="163"/>
      <c r="BPP594" s="163"/>
      <c r="BPQ594" s="163"/>
      <c r="BPR594" s="163"/>
      <c r="BPS594" s="163"/>
      <c r="BPT594" s="163"/>
      <c r="BPU594" s="163"/>
      <c r="BPV594" s="163"/>
      <c r="BPW594" s="163"/>
      <c r="BPX594" s="163"/>
      <c r="BPY594" s="163"/>
      <c r="BPZ594" s="163"/>
      <c r="BQA594" s="163"/>
      <c r="BQB594" s="163"/>
      <c r="BQC594" s="163"/>
      <c r="BQD594" s="163"/>
      <c r="BQE594" s="163"/>
      <c r="BQF594" s="163"/>
      <c r="BQG594" s="163"/>
      <c r="BQH594" s="163"/>
      <c r="BQI594" s="163"/>
      <c r="BQJ594" s="163"/>
      <c r="BQK594" s="163"/>
      <c r="BQL594" s="163"/>
      <c r="BQM594" s="163"/>
      <c r="BQN594" s="163"/>
      <c r="BQO594" s="163"/>
      <c r="BQP594" s="163"/>
      <c r="BQQ594" s="163"/>
      <c r="BQR594" s="163"/>
      <c r="BQS594" s="163"/>
      <c r="BQT594" s="163"/>
      <c r="BQU594" s="163"/>
      <c r="BQV594" s="163"/>
      <c r="BQW594" s="163"/>
      <c r="BQX594" s="163"/>
      <c r="BQY594" s="163"/>
      <c r="BQZ594" s="163"/>
      <c r="BRA594" s="163"/>
      <c r="BRB594" s="163"/>
      <c r="BRC594" s="163"/>
      <c r="BRD594" s="163"/>
      <c r="BRE594" s="163"/>
      <c r="BRF594" s="163"/>
      <c r="BRG594" s="163"/>
      <c r="BRH594" s="163"/>
      <c r="BRI594" s="163"/>
      <c r="BRJ594" s="163"/>
      <c r="BRK594" s="163"/>
      <c r="BRL594" s="163"/>
      <c r="BRM594" s="163"/>
      <c r="BRN594" s="163"/>
      <c r="BRO594" s="163"/>
      <c r="BRP594" s="163"/>
      <c r="BRQ594" s="163"/>
      <c r="BRR594" s="163"/>
      <c r="BRS594" s="163"/>
      <c r="BRT594" s="163"/>
      <c r="BRU594" s="163"/>
      <c r="BRV594" s="163"/>
      <c r="BRW594" s="163"/>
      <c r="BRX594" s="163"/>
      <c r="BRY594" s="163"/>
      <c r="BRZ594" s="163"/>
      <c r="BSA594" s="163"/>
      <c r="BSB594" s="163"/>
      <c r="BSC594" s="163"/>
      <c r="BSD594" s="163"/>
      <c r="BSE594" s="163"/>
      <c r="BSF594" s="163"/>
      <c r="BSG594" s="163"/>
      <c r="BSH594" s="163"/>
      <c r="BSI594" s="163"/>
      <c r="BSJ594" s="163"/>
      <c r="BSK594" s="163"/>
      <c r="BSL594" s="163"/>
      <c r="BSM594" s="163"/>
      <c r="BSN594" s="163"/>
      <c r="BSO594" s="163"/>
      <c r="BSP594" s="163"/>
      <c r="BSQ594" s="163"/>
      <c r="BSR594" s="163"/>
      <c r="BSS594" s="163"/>
      <c r="BST594" s="163"/>
      <c r="BSU594" s="163"/>
      <c r="BSV594" s="163"/>
      <c r="BSW594" s="163"/>
      <c r="BSX594" s="163"/>
      <c r="BSY594" s="163"/>
      <c r="BSZ594" s="163"/>
      <c r="BTA594" s="163"/>
      <c r="BTB594" s="163"/>
      <c r="BTC594" s="163"/>
      <c r="BTD594" s="163"/>
      <c r="BTE594" s="163"/>
      <c r="BTF594" s="163"/>
      <c r="BTG594" s="163"/>
      <c r="BTH594" s="163"/>
      <c r="BTI594" s="163"/>
      <c r="BTJ594" s="163"/>
      <c r="BTK594" s="163"/>
      <c r="BTL594" s="163"/>
      <c r="BTM594" s="163"/>
      <c r="BTN594" s="163"/>
      <c r="BTO594" s="163"/>
      <c r="BTP594" s="163"/>
      <c r="BTQ594" s="163"/>
      <c r="BTR594" s="163"/>
      <c r="BTS594" s="163"/>
      <c r="BTT594" s="163"/>
      <c r="BTU594" s="163"/>
      <c r="BTV594" s="163"/>
      <c r="BTW594" s="163"/>
      <c r="BTX594" s="163"/>
      <c r="BTY594" s="163"/>
      <c r="BTZ594" s="163"/>
      <c r="BUA594" s="163"/>
      <c r="BUB594" s="163"/>
      <c r="BUC594" s="163"/>
      <c r="BUD594" s="163"/>
      <c r="BUE594" s="163"/>
      <c r="BUF594" s="163"/>
      <c r="BUG594" s="163"/>
      <c r="BUH594" s="163"/>
      <c r="BUI594" s="163"/>
      <c r="BUJ594" s="163"/>
      <c r="BUK594" s="163"/>
      <c r="BUL594" s="163"/>
      <c r="BUM594" s="163"/>
      <c r="BUN594" s="163"/>
      <c r="BUO594" s="163"/>
      <c r="BUP594" s="163"/>
      <c r="BUQ594" s="163"/>
      <c r="BUR594" s="163"/>
      <c r="BUS594" s="163"/>
      <c r="BUT594" s="163"/>
      <c r="BUU594" s="163"/>
      <c r="BUV594" s="163"/>
      <c r="BUW594" s="163"/>
      <c r="BUX594" s="163"/>
      <c r="BUY594" s="163"/>
      <c r="BUZ594" s="163"/>
      <c r="BVA594" s="163"/>
      <c r="BVB594" s="163"/>
      <c r="BVC594" s="163"/>
      <c r="BVD594" s="163"/>
      <c r="BVE594" s="163"/>
      <c r="BVF594" s="163"/>
      <c r="BVG594" s="163"/>
      <c r="BVH594" s="163"/>
      <c r="BVI594" s="163"/>
      <c r="BVJ594" s="163"/>
      <c r="BVK594" s="163"/>
      <c r="BVL594" s="163"/>
      <c r="BVM594" s="163"/>
      <c r="BVN594" s="163"/>
      <c r="BVO594" s="163"/>
      <c r="BVP594" s="163"/>
      <c r="BVQ594" s="163"/>
      <c r="BVR594" s="163"/>
      <c r="BVS594" s="163"/>
      <c r="BVT594" s="163"/>
      <c r="BVU594" s="163"/>
      <c r="BVV594" s="163"/>
      <c r="BVW594" s="163"/>
      <c r="BVX594" s="163"/>
      <c r="BVY594" s="163"/>
      <c r="BVZ594" s="163"/>
      <c r="BWA594" s="163"/>
      <c r="BWB594" s="163"/>
      <c r="BWC594" s="163"/>
      <c r="BWD594" s="163"/>
      <c r="BWE594" s="163"/>
      <c r="BWF594" s="163"/>
      <c r="BWG594" s="163"/>
      <c r="BWH594" s="163"/>
      <c r="BWI594" s="163"/>
      <c r="BWJ594" s="163"/>
      <c r="BWK594" s="163"/>
      <c r="BWL594" s="163"/>
      <c r="BWM594" s="163"/>
      <c r="BWN594" s="163"/>
      <c r="BWO594" s="163"/>
      <c r="BWP594" s="163"/>
      <c r="BWQ594" s="163"/>
      <c r="BWR594" s="163"/>
      <c r="BWS594" s="163"/>
      <c r="BWT594" s="163"/>
      <c r="BWU594" s="163"/>
      <c r="BWV594" s="163"/>
      <c r="BWW594" s="163"/>
      <c r="BWX594" s="163"/>
      <c r="BWY594" s="163"/>
      <c r="BWZ594" s="163"/>
      <c r="BXA594" s="163"/>
      <c r="BXB594" s="163"/>
      <c r="BXC594" s="163"/>
      <c r="BXD594" s="163"/>
      <c r="BXE594" s="163"/>
      <c r="BXF594" s="163"/>
      <c r="BXG594" s="163"/>
      <c r="BXH594" s="163"/>
      <c r="BXI594" s="163"/>
      <c r="BXJ594" s="163"/>
      <c r="BXK594" s="163"/>
      <c r="BXL594" s="163"/>
      <c r="BXM594" s="163"/>
      <c r="BXN594" s="163"/>
      <c r="BXO594" s="163"/>
      <c r="BXP594" s="163"/>
      <c r="BXQ594" s="163"/>
      <c r="BXR594" s="163"/>
      <c r="BXS594" s="163"/>
      <c r="BXT594" s="163"/>
      <c r="BXU594" s="163"/>
      <c r="BXV594" s="163"/>
      <c r="BXW594" s="163"/>
      <c r="BXX594" s="163"/>
      <c r="BXY594" s="163"/>
      <c r="BXZ594" s="163"/>
      <c r="BYA594" s="163"/>
      <c r="BYB594" s="163"/>
      <c r="BYC594" s="163"/>
      <c r="BYD594" s="163"/>
      <c r="BYE594" s="163"/>
      <c r="BYF594" s="163"/>
      <c r="BYG594" s="163"/>
      <c r="BYH594" s="163"/>
      <c r="BYI594" s="163"/>
      <c r="BYJ594" s="163"/>
      <c r="BYK594" s="163"/>
      <c r="BYL594" s="163"/>
      <c r="BYM594" s="163"/>
      <c r="BYN594" s="163"/>
      <c r="BYO594" s="163"/>
      <c r="BYP594" s="163"/>
      <c r="BYQ594" s="163"/>
      <c r="BYR594" s="163"/>
      <c r="BYS594" s="163"/>
      <c r="BYT594" s="163"/>
      <c r="BYU594" s="163"/>
      <c r="BYV594" s="163"/>
      <c r="BYW594" s="163"/>
      <c r="BYX594" s="163"/>
      <c r="BYY594" s="163"/>
      <c r="BYZ594" s="163"/>
      <c r="BZA594" s="163"/>
      <c r="BZB594" s="163"/>
      <c r="BZC594" s="163"/>
      <c r="BZD594" s="163"/>
      <c r="BZE594" s="163"/>
      <c r="BZF594" s="163"/>
      <c r="BZG594" s="163"/>
      <c r="BZH594" s="163"/>
      <c r="BZI594" s="163"/>
      <c r="BZJ594" s="163"/>
      <c r="BZK594" s="163"/>
      <c r="BZL594" s="163"/>
      <c r="BZM594" s="163"/>
      <c r="BZN594" s="163"/>
      <c r="BZO594" s="163"/>
      <c r="BZP594" s="163"/>
      <c r="BZQ594" s="163"/>
      <c r="BZR594" s="163"/>
      <c r="BZS594" s="163"/>
      <c r="BZT594" s="163"/>
      <c r="BZU594" s="163"/>
      <c r="BZV594" s="163"/>
      <c r="BZW594" s="163"/>
      <c r="BZX594" s="163"/>
      <c r="BZY594" s="163"/>
      <c r="BZZ594" s="163"/>
      <c r="CAA594" s="163"/>
      <c r="CAB594" s="163"/>
      <c r="CAC594" s="163"/>
      <c r="CAD594" s="163"/>
      <c r="CAE594" s="163"/>
      <c r="CAF594" s="163"/>
      <c r="CAG594" s="163"/>
      <c r="CAH594" s="163"/>
      <c r="CAI594" s="163"/>
      <c r="CAJ594" s="163"/>
      <c r="CAK594" s="163"/>
      <c r="CAL594" s="163"/>
      <c r="CAM594" s="163"/>
      <c r="CAN594" s="163"/>
      <c r="CAO594" s="163"/>
      <c r="CAP594" s="163"/>
      <c r="CAQ594" s="163"/>
      <c r="CAR594" s="163"/>
      <c r="CAS594" s="163"/>
      <c r="CAT594" s="163"/>
      <c r="CAU594" s="163"/>
      <c r="CAV594" s="163"/>
      <c r="CAW594" s="163"/>
      <c r="CAX594" s="163"/>
      <c r="CAY594" s="163"/>
      <c r="CAZ594" s="163"/>
      <c r="CBA594" s="163"/>
      <c r="CBB594" s="163"/>
      <c r="CBC594" s="163"/>
      <c r="CBD594" s="163"/>
      <c r="CBE594" s="163"/>
      <c r="CBF594" s="163"/>
      <c r="CBG594" s="163"/>
      <c r="CBH594" s="163"/>
      <c r="CBI594" s="163"/>
      <c r="CBJ594" s="163"/>
      <c r="CBK594" s="163"/>
      <c r="CBL594" s="163"/>
      <c r="CBM594" s="163"/>
      <c r="CBN594" s="163"/>
      <c r="CBO594" s="163"/>
      <c r="CBP594" s="163"/>
      <c r="CBQ594" s="163"/>
      <c r="CBR594" s="163"/>
      <c r="CBS594" s="163"/>
      <c r="CBT594" s="163"/>
      <c r="CBU594" s="163"/>
      <c r="CBV594" s="163"/>
      <c r="CBW594" s="163"/>
      <c r="CBX594" s="163"/>
      <c r="CBY594" s="163"/>
      <c r="CBZ594" s="163"/>
      <c r="CCA594" s="163"/>
      <c r="CCB594" s="163"/>
      <c r="CCC594" s="163"/>
      <c r="CCD594" s="163"/>
      <c r="CCE594" s="163"/>
      <c r="CCF594" s="163"/>
      <c r="CCG594" s="163"/>
      <c r="CCH594" s="163"/>
      <c r="CCI594" s="163"/>
      <c r="CCJ594" s="163"/>
      <c r="CCK594" s="163"/>
      <c r="CCL594" s="163"/>
      <c r="CCM594" s="163"/>
      <c r="CCN594" s="163"/>
      <c r="CCO594" s="163"/>
      <c r="CCP594" s="163"/>
      <c r="CCQ594" s="163"/>
      <c r="CCR594" s="163"/>
      <c r="CCS594" s="163"/>
      <c r="CCT594" s="163"/>
      <c r="CCU594" s="163"/>
      <c r="CCV594" s="163"/>
      <c r="CCW594" s="163"/>
      <c r="CCX594" s="163"/>
      <c r="CCY594" s="163"/>
      <c r="CCZ594" s="163"/>
      <c r="CDA594" s="163"/>
      <c r="CDB594" s="163"/>
      <c r="CDC594" s="163"/>
      <c r="CDD594" s="163"/>
      <c r="CDE594" s="163"/>
      <c r="CDF594" s="163"/>
      <c r="CDG594" s="163"/>
      <c r="CDH594" s="163"/>
      <c r="CDI594" s="163"/>
      <c r="CDJ594" s="163"/>
      <c r="CDK594" s="163"/>
      <c r="CDL594" s="163"/>
      <c r="CDM594" s="163"/>
      <c r="CDN594" s="163"/>
      <c r="CDO594" s="163"/>
      <c r="CDP594" s="163"/>
      <c r="CDQ594" s="163"/>
      <c r="CDR594" s="163"/>
      <c r="CDS594" s="163"/>
      <c r="CDT594" s="163"/>
      <c r="CDU594" s="163"/>
      <c r="CDV594" s="163"/>
      <c r="CDW594" s="163"/>
      <c r="CDX594" s="163"/>
      <c r="CDY594" s="163"/>
      <c r="CDZ594" s="163"/>
      <c r="CEA594" s="163"/>
      <c r="CEB594" s="163"/>
      <c r="CEC594" s="163"/>
      <c r="CED594" s="163"/>
      <c r="CEE594" s="163"/>
      <c r="CEF594" s="163"/>
      <c r="CEG594" s="163"/>
      <c r="CEH594" s="163"/>
      <c r="CEI594" s="163"/>
      <c r="CEJ594" s="163"/>
      <c r="CEK594" s="163"/>
      <c r="CEL594" s="163"/>
      <c r="CEM594" s="163"/>
      <c r="CEN594" s="163"/>
      <c r="CEO594" s="163"/>
      <c r="CEP594" s="163"/>
      <c r="CEQ594" s="163"/>
      <c r="CER594" s="163"/>
      <c r="CES594" s="163"/>
      <c r="CET594" s="163"/>
      <c r="CEU594" s="163"/>
      <c r="CEV594" s="163"/>
      <c r="CEW594" s="163"/>
      <c r="CEX594" s="163"/>
      <c r="CEY594" s="163"/>
      <c r="CEZ594" s="163"/>
      <c r="CFA594" s="163"/>
      <c r="CFB594" s="163"/>
      <c r="CFC594" s="163"/>
      <c r="CFD594" s="163"/>
      <c r="CFE594" s="163"/>
      <c r="CFF594" s="163"/>
      <c r="CFG594" s="163"/>
      <c r="CFH594" s="163"/>
      <c r="CFI594" s="163"/>
      <c r="CFJ594" s="163"/>
      <c r="CFK594" s="163"/>
      <c r="CFL594" s="163"/>
      <c r="CFM594" s="163"/>
      <c r="CFN594" s="163"/>
      <c r="CFO594" s="163"/>
      <c r="CFP594" s="163"/>
      <c r="CFQ594" s="163"/>
      <c r="CFR594" s="163"/>
      <c r="CFS594" s="163"/>
      <c r="CFT594" s="163"/>
      <c r="CFU594" s="163"/>
      <c r="CFV594" s="163"/>
      <c r="CFW594" s="163"/>
      <c r="CFX594" s="163"/>
      <c r="CFY594" s="163"/>
      <c r="CFZ594" s="163"/>
      <c r="CGA594" s="163"/>
      <c r="CGB594" s="163"/>
      <c r="CGC594" s="163"/>
      <c r="CGD594" s="163"/>
      <c r="CGE594" s="163"/>
      <c r="CGF594" s="163"/>
      <c r="CGG594" s="163"/>
      <c r="CGH594" s="163"/>
      <c r="CGI594" s="163"/>
      <c r="CGJ594" s="163"/>
      <c r="CGK594" s="163"/>
      <c r="CGL594" s="163"/>
      <c r="CGM594" s="163"/>
      <c r="CGN594" s="163"/>
      <c r="CGO594" s="163"/>
      <c r="CGP594" s="163"/>
      <c r="CGQ594" s="163"/>
      <c r="CGR594" s="163"/>
      <c r="CGS594" s="163"/>
      <c r="CGT594" s="163"/>
      <c r="CGU594" s="163"/>
      <c r="CGV594" s="163"/>
      <c r="CGW594" s="163"/>
      <c r="CGX594" s="163"/>
      <c r="CGY594" s="163"/>
      <c r="CGZ594" s="163"/>
      <c r="CHA594" s="163"/>
      <c r="CHB594" s="163"/>
      <c r="CHC594" s="163"/>
      <c r="CHD594" s="163"/>
      <c r="CHE594" s="163"/>
      <c r="CHF594" s="163"/>
      <c r="CHG594" s="163"/>
      <c r="CHH594" s="163"/>
      <c r="CHI594" s="163"/>
      <c r="CHJ594" s="163"/>
      <c r="CHK594" s="163"/>
      <c r="CHL594" s="163"/>
      <c r="CHM594" s="163"/>
      <c r="CHN594" s="163"/>
      <c r="CHO594" s="163"/>
      <c r="CHP594" s="163"/>
      <c r="CHQ594" s="163"/>
      <c r="CHR594" s="163"/>
      <c r="CHS594" s="163"/>
      <c r="CHT594" s="163"/>
      <c r="CHU594" s="163"/>
      <c r="CHV594" s="163"/>
      <c r="CHW594" s="163"/>
      <c r="CHX594" s="163"/>
      <c r="CHY594" s="163"/>
      <c r="CHZ594" s="163"/>
      <c r="CIA594" s="163"/>
      <c r="CIB594" s="163"/>
      <c r="CIC594" s="163"/>
      <c r="CID594" s="163"/>
      <c r="CIE594" s="163"/>
      <c r="CIF594" s="163"/>
      <c r="CIG594" s="163"/>
      <c r="CIH594" s="163"/>
      <c r="CII594" s="163"/>
      <c r="CIJ594" s="163"/>
      <c r="CIK594" s="163"/>
      <c r="CIL594" s="163"/>
      <c r="CIM594" s="163"/>
      <c r="CIN594" s="163"/>
      <c r="CIO594" s="163"/>
      <c r="CIP594" s="163"/>
      <c r="CIQ594" s="163"/>
      <c r="CIR594" s="163"/>
      <c r="CIS594" s="163"/>
      <c r="CIT594" s="163"/>
      <c r="CIU594" s="163"/>
      <c r="CIV594" s="163"/>
      <c r="CIW594" s="163"/>
      <c r="CIX594" s="163"/>
      <c r="CIY594" s="163"/>
      <c r="CIZ594" s="163"/>
      <c r="CJA594" s="163"/>
      <c r="CJB594" s="163"/>
      <c r="CJC594" s="163"/>
      <c r="CJD594" s="163"/>
      <c r="CJE594" s="163"/>
      <c r="CJF594" s="163"/>
      <c r="CJG594" s="163"/>
      <c r="CJH594" s="163"/>
      <c r="CJI594" s="163"/>
      <c r="CJJ594" s="163"/>
      <c r="CJK594" s="163"/>
      <c r="CJL594" s="163"/>
      <c r="CJM594" s="163"/>
      <c r="CJN594" s="163"/>
      <c r="CJO594" s="163"/>
      <c r="CJP594" s="163"/>
      <c r="CJQ594" s="163"/>
      <c r="CJR594" s="163"/>
      <c r="CJS594" s="163"/>
      <c r="CJT594" s="163"/>
      <c r="CJU594" s="163"/>
      <c r="CJV594" s="163"/>
      <c r="CJW594" s="163"/>
      <c r="CJX594" s="163"/>
      <c r="CJY594" s="163"/>
      <c r="CJZ594" s="163"/>
      <c r="CKA594" s="163"/>
      <c r="CKB594" s="163"/>
      <c r="CKC594" s="163"/>
      <c r="CKD594" s="163"/>
      <c r="CKE594" s="163"/>
      <c r="CKF594" s="163"/>
      <c r="CKG594" s="163"/>
      <c r="CKH594" s="163"/>
      <c r="CKI594" s="163"/>
      <c r="CKJ594" s="163"/>
      <c r="CKK594" s="163"/>
      <c r="CKL594" s="163"/>
      <c r="CKM594" s="163"/>
      <c r="CKN594" s="163"/>
      <c r="CKO594" s="163"/>
      <c r="CKP594" s="163"/>
      <c r="CKQ594" s="163"/>
      <c r="CKR594" s="163"/>
      <c r="CKS594" s="163"/>
      <c r="CKT594" s="163"/>
      <c r="CKU594" s="163"/>
      <c r="CKV594" s="163"/>
      <c r="CKW594" s="163"/>
      <c r="CKX594" s="163"/>
      <c r="CKY594" s="163"/>
      <c r="CKZ594" s="163"/>
      <c r="CLA594" s="163"/>
      <c r="CLB594" s="163"/>
      <c r="CLC594" s="163"/>
      <c r="CLD594" s="163"/>
      <c r="CLE594" s="163"/>
      <c r="CLF594" s="163"/>
      <c r="CLG594" s="163"/>
      <c r="CLH594" s="163"/>
      <c r="CLI594" s="163"/>
      <c r="CLJ594" s="163"/>
      <c r="CLK594" s="163"/>
      <c r="CLL594" s="163"/>
      <c r="CLM594" s="163"/>
      <c r="CLN594" s="163"/>
      <c r="CLO594" s="163"/>
      <c r="CLP594" s="163"/>
      <c r="CLQ594" s="163"/>
      <c r="CLR594" s="163"/>
      <c r="CLS594" s="163"/>
      <c r="CLT594" s="163"/>
      <c r="CLU594" s="163"/>
      <c r="CLV594" s="163"/>
      <c r="CLW594" s="163"/>
      <c r="CLX594" s="163"/>
      <c r="CLY594" s="163"/>
      <c r="CLZ594" s="163"/>
      <c r="CMA594" s="163"/>
      <c r="CMB594" s="163"/>
      <c r="CMC594" s="163"/>
      <c r="CMD594" s="163"/>
      <c r="CME594" s="163"/>
      <c r="CMF594" s="163"/>
      <c r="CMG594" s="163"/>
      <c r="CMH594" s="163"/>
      <c r="CMI594" s="163"/>
      <c r="CMJ594" s="163"/>
      <c r="CMK594" s="163"/>
      <c r="CML594" s="163"/>
      <c r="CMM594" s="163"/>
      <c r="CMN594" s="163"/>
      <c r="CMO594" s="163"/>
      <c r="CMP594" s="163"/>
      <c r="CMQ594" s="163"/>
      <c r="CMR594" s="163"/>
      <c r="CMS594" s="163"/>
      <c r="CMT594" s="163"/>
      <c r="CMU594" s="163"/>
      <c r="CMV594" s="163"/>
      <c r="CMW594" s="163"/>
      <c r="CMX594" s="163"/>
      <c r="CMY594" s="163"/>
      <c r="CMZ594" s="163"/>
      <c r="CNA594" s="163"/>
      <c r="CNB594" s="163"/>
      <c r="CNC594" s="163"/>
      <c r="CND594" s="163"/>
      <c r="CNE594" s="163"/>
      <c r="CNF594" s="163"/>
      <c r="CNG594" s="163"/>
      <c r="CNH594" s="163"/>
      <c r="CNI594" s="163"/>
      <c r="CNJ594" s="163"/>
      <c r="CNK594" s="163"/>
      <c r="CNL594" s="163"/>
      <c r="CNM594" s="163"/>
      <c r="CNN594" s="163"/>
      <c r="CNO594" s="163"/>
      <c r="CNP594" s="163"/>
      <c r="CNQ594" s="163"/>
      <c r="CNR594" s="163"/>
      <c r="CNS594" s="163"/>
      <c r="CNT594" s="163"/>
      <c r="CNU594" s="163"/>
      <c r="CNV594" s="163"/>
      <c r="CNW594" s="163"/>
      <c r="CNX594" s="163"/>
      <c r="CNY594" s="163"/>
      <c r="CNZ594" s="163"/>
      <c r="COA594" s="163"/>
      <c r="COB594" s="163"/>
      <c r="COC594" s="163"/>
      <c r="COD594" s="163"/>
      <c r="COE594" s="163"/>
      <c r="COF594" s="163"/>
      <c r="COG594" s="163"/>
      <c r="COH594" s="163"/>
      <c r="COI594" s="163"/>
      <c r="COJ594" s="163"/>
      <c r="COK594" s="163"/>
      <c r="COL594" s="163"/>
      <c r="COM594" s="163"/>
      <c r="CON594" s="163"/>
      <c r="COO594" s="163"/>
      <c r="COP594" s="163"/>
      <c r="COQ594" s="163"/>
      <c r="COR594" s="163"/>
      <c r="COS594" s="163"/>
      <c r="COT594" s="163"/>
      <c r="COU594" s="163"/>
      <c r="COV594" s="163"/>
      <c r="COW594" s="163"/>
      <c r="COX594" s="163"/>
      <c r="COY594" s="163"/>
      <c r="COZ594" s="163"/>
      <c r="CPA594" s="163"/>
      <c r="CPB594" s="163"/>
      <c r="CPC594" s="163"/>
      <c r="CPD594" s="163"/>
      <c r="CPE594" s="163"/>
      <c r="CPF594" s="163"/>
      <c r="CPG594" s="163"/>
      <c r="CPH594" s="163"/>
      <c r="CPI594" s="163"/>
      <c r="CPJ594" s="163"/>
      <c r="CPK594" s="163"/>
      <c r="CPL594" s="163"/>
      <c r="CPM594" s="163"/>
      <c r="CPN594" s="163"/>
      <c r="CPO594" s="163"/>
      <c r="CPP594" s="163"/>
      <c r="CPQ594" s="163"/>
      <c r="CPR594" s="163"/>
      <c r="CPS594" s="163"/>
      <c r="CPT594" s="163"/>
      <c r="CPU594" s="163"/>
      <c r="CPV594" s="163"/>
      <c r="CPW594" s="163"/>
      <c r="CPX594" s="163"/>
      <c r="CPY594" s="163"/>
      <c r="CPZ594" s="163"/>
      <c r="CQA594" s="163"/>
      <c r="CQB594" s="163"/>
      <c r="CQC594" s="163"/>
      <c r="CQD594" s="163"/>
      <c r="CQE594" s="163"/>
      <c r="CQF594" s="163"/>
      <c r="CQG594" s="163"/>
      <c r="CQH594" s="163"/>
      <c r="CQI594" s="163"/>
      <c r="CQJ594" s="163"/>
      <c r="CQK594" s="163"/>
      <c r="CQL594" s="163"/>
      <c r="CQM594" s="163"/>
      <c r="CQN594" s="163"/>
      <c r="CQO594" s="163"/>
      <c r="CQP594" s="163"/>
      <c r="CQQ594" s="163"/>
      <c r="CQR594" s="163"/>
      <c r="CQS594" s="163"/>
      <c r="CQT594" s="163"/>
      <c r="CQU594" s="163"/>
      <c r="CQV594" s="163"/>
      <c r="CQW594" s="163"/>
      <c r="CQX594" s="163"/>
      <c r="CQY594" s="163"/>
      <c r="CQZ594" s="163"/>
      <c r="CRA594" s="163"/>
      <c r="CRB594" s="163"/>
      <c r="CRC594" s="163"/>
      <c r="CRD594" s="163"/>
      <c r="CRE594" s="163"/>
      <c r="CRF594" s="163"/>
      <c r="CRG594" s="163"/>
      <c r="CRH594" s="163"/>
      <c r="CRI594" s="163"/>
      <c r="CRJ594" s="163"/>
      <c r="CRK594" s="163"/>
      <c r="CRL594" s="163"/>
      <c r="CRM594" s="163"/>
      <c r="CRN594" s="163"/>
      <c r="CRO594" s="163"/>
      <c r="CRP594" s="163"/>
      <c r="CRQ594" s="163"/>
      <c r="CRR594" s="163"/>
      <c r="CRS594" s="163"/>
      <c r="CRT594" s="163"/>
      <c r="CRU594" s="163"/>
      <c r="CRV594" s="163"/>
      <c r="CRW594" s="163"/>
      <c r="CRX594" s="163"/>
      <c r="CRY594" s="163"/>
      <c r="CRZ594" s="163"/>
      <c r="CSA594" s="163"/>
      <c r="CSB594" s="163"/>
      <c r="CSC594" s="163"/>
      <c r="CSD594" s="163"/>
      <c r="CSE594" s="163"/>
      <c r="CSF594" s="163"/>
      <c r="CSG594" s="163"/>
      <c r="CSH594" s="163"/>
      <c r="CSI594" s="163"/>
      <c r="CSJ594" s="163"/>
      <c r="CSK594" s="163"/>
      <c r="CSL594" s="163"/>
      <c r="CSM594" s="163"/>
      <c r="CSN594" s="163"/>
      <c r="CSO594" s="163"/>
      <c r="CSP594" s="163"/>
      <c r="CSQ594" s="163"/>
      <c r="CSR594" s="163"/>
      <c r="CSS594" s="163"/>
      <c r="CST594" s="163"/>
      <c r="CSU594" s="163"/>
      <c r="CSV594" s="163"/>
      <c r="CSW594" s="163"/>
      <c r="CSX594" s="163"/>
      <c r="CSY594" s="163"/>
      <c r="CSZ594" s="163"/>
      <c r="CTA594" s="163"/>
      <c r="CTB594" s="163"/>
      <c r="CTC594" s="163"/>
      <c r="CTD594" s="163"/>
      <c r="CTE594" s="163"/>
      <c r="CTF594" s="163"/>
      <c r="CTG594" s="163"/>
      <c r="CTH594" s="163"/>
      <c r="CTI594" s="163"/>
      <c r="CTJ594" s="163"/>
      <c r="CTK594" s="163"/>
      <c r="CTL594" s="163"/>
      <c r="CTM594" s="163"/>
      <c r="CTN594" s="163"/>
      <c r="CTO594" s="163"/>
      <c r="CTP594" s="163"/>
      <c r="CTQ594" s="163"/>
      <c r="CTR594" s="163"/>
      <c r="CTS594" s="163"/>
      <c r="CTT594" s="163"/>
      <c r="CTU594" s="163"/>
      <c r="CTV594" s="163"/>
      <c r="CTW594" s="163"/>
      <c r="CTX594" s="163"/>
      <c r="CTY594" s="163"/>
      <c r="CTZ594" s="163"/>
      <c r="CUA594" s="163"/>
      <c r="CUB594" s="163"/>
      <c r="CUC594" s="163"/>
      <c r="CUD594" s="163"/>
      <c r="CUE594" s="163"/>
      <c r="CUF594" s="163"/>
      <c r="CUG594" s="163"/>
      <c r="CUH594" s="163"/>
      <c r="CUI594" s="163"/>
      <c r="CUJ594" s="163"/>
      <c r="CUK594" s="163"/>
      <c r="CUL594" s="163"/>
      <c r="CUM594" s="163"/>
      <c r="CUN594" s="163"/>
      <c r="CUO594" s="163"/>
      <c r="CUP594" s="163"/>
      <c r="CUQ594" s="163"/>
      <c r="CUR594" s="163"/>
      <c r="CUS594" s="163"/>
      <c r="CUT594" s="163"/>
      <c r="CUU594" s="163"/>
      <c r="CUV594" s="163"/>
      <c r="CUW594" s="163"/>
      <c r="CUX594" s="163"/>
      <c r="CUY594" s="163"/>
      <c r="CUZ594" s="163"/>
      <c r="CVA594" s="163"/>
      <c r="CVB594" s="163"/>
      <c r="CVC594" s="163"/>
      <c r="CVD594" s="163"/>
      <c r="CVE594" s="163"/>
      <c r="CVF594" s="163"/>
      <c r="CVG594" s="163"/>
      <c r="CVH594" s="163"/>
      <c r="CVI594" s="163"/>
      <c r="CVJ594" s="163"/>
      <c r="CVK594" s="163"/>
      <c r="CVL594" s="163"/>
      <c r="CVM594" s="163"/>
      <c r="CVN594" s="163"/>
      <c r="CVO594" s="163"/>
      <c r="CVP594" s="163"/>
      <c r="CVQ594" s="163"/>
      <c r="CVR594" s="163"/>
      <c r="CVS594" s="163"/>
      <c r="CVT594" s="163"/>
      <c r="CVU594" s="163"/>
      <c r="CVV594" s="163"/>
      <c r="CVW594" s="163"/>
      <c r="CVX594" s="163"/>
      <c r="CVY594" s="163"/>
      <c r="CVZ594" s="163"/>
      <c r="CWA594" s="163"/>
      <c r="CWB594" s="163"/>
      <c r="CWC594" s="163"/>
      <c r="CWD594" s="163"/>
      <c r="CWE594" s="163"/>
      <c r="CWF594" s="163"/>
      <c r="CWG594" s="163"/>
      <c r="CWH594" s="163"/>
      <c r="CWI594" s="163"/>
      <c r="CWJ594" s="163"/>
      <c r="CWK594" s="163"/>
      <c r="CWL594" s="163"/>
      <c r="CWM594" s="163"/>
      <c r="CWN594" s="163"/>
      <c r="CWO594" s="163"/>
      <c r="CWP594" s="163"/>
      <c r="CWQ594" s="163"/>
      <c r="CWR594" s="163"/>
      <c r="CWS594" s="163"/>
      <c r="CWT594" s="163"/>
      <c r="CWU594" s="163"/>
      <c r="CWV594" s="163"/>
      <c r="CWW594" s="163"/>
      <c r="CWX594" s="163"/>
      <c r="CWY594" s="163"/>
      <c r="CWZ594" s="163"/>
      <c r="CXA594" s="163"/>
      <c r="CXB594" s="163"/>
      <c r="CXC594" s="163"/>
      <c r="CXD594" s="163"/>
      <c r="CXE594" s="163"/>
      <c r="CXF594" s="163"/>
      <c r="CXG594" s="163"/>
      <c r="CXH594" s="163"/>
      <c r="CXI594" s="163"/>
      <c r="CXJ594" s="163"/>
      <c r="CXK594" s="163"/>
      <c r="CXL594" s="163"/>
      <c r="CXM594" s="163"/>
      <c r="CXN594" s="163"/>
      <c r="CXO594" s="163"/>
      <c r="CXP594" s="163"/>
      <c r="CXQ594" s="163"/>
      <c r="CXR594" s="163"/>
      <c r="CXS594" s="163"/>
      <c r="CXT594" s="163"/>
      <c r="CXU594" s="163"/>
      <c r="CXV594" s="163"/>
      <c r="CXW594" s="163"/>
      <c r="CXX594" s="163"/>
      <c r="CXY594" s="163"/>
      <c r="CXZ594" s="163"/>
      <c r="CYA594" s="163"/>
      <c r="CYB594" s="163"/>
      <c r="CYC594" s="163"/>
      <c r="CYD594" s="163"/>
      <c r="CYE594" s="163"/>
      <c r="CYF594" s="163"/>
      <c r="CYG594" s="163"/>
      <c r="CYH594" s="163"/>
      <c r="CYI594" s="163"/>
      <c r="CYJ594" s="163"/>
      <c r="CYK594" s="163"/>
      <c r="CYL594" s="163"/>
      <c r="CYM594" s="163"/>
      <c r="CYN594" s="163"/>
      <c r="CYO594" s="163"/>
      <c r="CYP594" s="163"/>
      <c r="CYQ594" s="163"/>
      <c r="CYR594" s="163"/>
      <c r="CYS594" s="163"/>
      <c r="CYT594" s="163"/>
      <c r="CYU594" s="163"/>
      <c r="CYV594" s="163"/>
      <c r="CYW594" s="163"/>
      <c r="CYX594" s="163"/>
      <c r="CYY594" s="163"/>
      <c r="CYZ594" s="163"/>
      <c r="CZA594" s="163"/>
      <c r="CZB594" s="163"/>
      <c r="CZC594" s="163"/>
      <c r="CZD594" s="163"/>
      <c r="CZE594" s="163"/>
      <c r="CZF594" s="163"/>
      <c r="CZG594" s="163"/>
      <c r="CZH594" s="163"/>
      <c r="CZI594" s="163"/>
      <c r="CZJ594" s="163"/>
      <c r="CZK594" s="163"/>
      <c r="CZL594" s="163"/>
      <c r="CZM594" s="163"/>
      <c r="CZN594" s="163"/>
      <c r="CZO594" s="163"/>
      <c r="CZP594" s="163"/>
      <c r="CZQ594" s="163"/>
      <c r="CZR594" s="163"/>
      <c r="CZS594" s="163"/>
      <c r="CZT594" s="163"/>
      <c r="CZU594" s="163"/>
      <c r="CZV594" s="163"/>
      <c r="CZW594" s="163"/>
      <c r="CZX594" s="163"/>
      <c r="CZY594" s="163"/>
      <c r="CZZ594" s="163"/>
      <c r="DAA594" s="163"/>
      <c r="DAB594" s="163"/>
      <c r="DAC594" s="163"/>
      <c r="DAD594" s="163"/>
      <c r="DAE594" s="163"/>
      <c r="DAF594" s="163"/>
      <c r="DAG594" s="163"/>
      <c r="DAH594" s="163"/>
      <c r="DAI594" s="163"/>
      <c r="DAJ594" s="163"/>
      <c r="DAK594" s="163"/>
      <c r="DAL594" s="163"/>
      <c r="DAM594" s="163"/>
      <c r="DAN594" s="163"/>
      <c r="DAO594" s="163"/>
      <c r="DAP594" s="163"/>
      <c r="DAQ594" s="163"/>
      <c r="DAR594" s="163"/>
      <c r="DAS594" s="163"/>
      <c r="DAT594" s="163"/>
      <c r="DAU594" s="163"/>
      <c r="DAV594" s="163"/>
      <c r="DAW594" s="163"/>
      <c r="DAX594" s="163"/>
      <c r="DAY594" s="163"/>
      <c r="DAZ594" s="163"/>
      <c r="DBA594" s="163"/>
      <c r="DBB594" s="163"/>
      <c r="DBC594" s="163"/>
      <c r="DBD594" s="163"/>
      <c r="DBE594" s="163"/>
      <c r="DBF594" s="163"/>
      <c r="DBG594" s="163"/>
      <c r="DBH594" s="163"/>
      <c r="DBI594" s="163"/>
      <c r="DBJ594" s="163"/>
      <c r="DBK594" s="163"/>
      <c r="DBL594" s="163"/>
      <c r="DBM594" s="163"/>
      <c r="DBN594" s="163"/>
      <c r="DBO594" s="163"/>
      <c r="DBP594" s="163"/>
      <c r="DBQ594" s="163"/>
      <c r="DBR594" s="163"/>
      <c r="DBS594" s="163"/>
      <c r="DBT594" s="163"/>
      <c r="DBU594" s="163"/>
      <c r="DBV594" s="163"/>
      <c r="DBW594" s="163"/>
      <c r="DBX594" s="163"/>
      <c r="DBY594" s="163"/>
      <c r="DBZ594" s="163"/>
      <c r="DCA594" s="163"/>
      <c r="DCB594" s="163"/>
      <c r="DCC594" s="163"/>
      <c r="DCD594" s="163"/>
      <c r="DCE594" s="163"/>
      <c r="DCF594" s="163"/>
      <c r="DCG594" s="163"/>
      <c r="DCH594" s="163"/>
      <c r="DCI594" s="163"/>
      <c r="DCJ594" s="163"/>
      <c r="DCK594" s="163"/>
      <c r="DCL594" s="163"/>
      <c r="DCM594" s="163"/>
      <c r="DCN594" s="163"/>
      <c r="DCO594" s="163"/>
      <c r="DCP594" s="163"/>
      <c r="DCQ594" s="163"/>
      <c r="DCR594" s="163"/>
      <c r="DCS594" s="163"/>
      <c r="DCT594" s="163"/>
      <c r="DCU594" s="163"/>
      <c r="DCV594" s="163"/>
      <c r="DCW594" s="163"/>
      <c r="DCX594" s="163"/>
      <c r="DCY594" s="163"/>
      <c r="DCZ594" s="163"/>
      <c r="DDA594" s="163"/>
      <c r="DDB594" s="163"/>
      <c r="DDC594" s="163"/>
      <c r="DDD594" s="163"/>
      <c r="DDE594" s="163"/>
      <c r="DDF594" s="163"/>
      <c r="DDG594" s="163"/>
      <c r="DDH594" s="163"/>
      <c r="DDI594" s="163"/>
      <c r="DDJ594" s="163"/>
      <c r="DDK594" s="163"/>
      <c r="DDL594" s="163"/>
      <c r="DDM594" s="163"/>
      <c r="DDN594" s="163"/>
      <c r="DDO594" s="163"/>
      <c r="DDP594" s="163"/>
      <c r="DDQ594" s="163"/>
      <c r="DDR594" s="163"/>
      <c r="DDS594" s="163"/>
      <c r="DDT594" s="163"/>
      <c r="DDU594" s="163"/>
      <c r="DDV594" s="163"/>
      <c r="DDW594" s="163"/>
      <c r="DDX594" s="163"/>
      <c r="DDY594" s="163"/>
      <c r="DDZ594" s="163"/>
      <c r="DEA594" s="163"/>
      <c r="DEB594" s="163"/>
      <c r="DEC594" s="163"/>
      <c r="DED594" s="163"/>
      <c r="DEE594" s="163"/>
      <c r="DEF594" s="163"/>
      <c r="DEG594" s="163"/>
      <c r="DEH594" s="163"/>
      <c r="DEI594" s="163"/>
      <c r="DEJ594" s="163"/>
      <c r="DEK594" s="163"/>
      <c r="DEL594" s="163"/>
      <c r="DEM594" s="163"/>
      <c r="DEN594" s="163"/>
      <c r="DEO594" s="163"/>
      <c r="DEP594" s="163"/>
      <c r="DEQ594" s="163"/>
      <c r="DER594" s="163"/>
      <c r="DES594" s="163"/>
      <c r="DET594" s="163"/>
      <c r="DEU594" s="163"/>
      <c r="DEV594" s="163"/>
      <c r="DEW594" s="163"/>
      <c r="DEX594" s="163"/>
      <c r="DEY594" s="163"/>
      <c r="DEZ594" s="163"/>
      <c r="DFA594" s="163"/>
      <c r="DFB594" s="163"/>
      <c r="DFC594" s="163"/>
      <c r="DFD594" s="163"/>
      <c r="DFE594" s="163"/>
      <c r="DFF594" s="163"/>
      <c r="DFG594" s="163"/>
      <c r="DFH594" s="163"/>
      <c r="DFI594" s="163"/>
      <c r="DFJ594" s="163"/>
      <c r="DFK594" s="163"/>
      <c r="DFL594" s="163"/>
      <c r="DFM594" s="163"/>
      <c r="DFN594" s="163"/>
      <c r="DFO594" s="163"/>
      <c r="DFP594" s="163"/>
      <c r="DFQ594" s="163"/>
      <c r="DFR594" s="163"/>
      <c r="DFS594" s="163"/>
      <c r="DFT594" s="163"/>
      <c r="DFU594" s="163"/>
      <c r="DFV594" s="163"/>
      <c r="DFW594" s="163"/>
      <c r="DFX594" s="163"/>
      <c r="DFY594" s="163"/>
      <c r="DFZ594" s="163"/>
      <c r="DGA594" s="163"/>
      <c r="DGB594" s="163"/>
      <c r="DGC594" s="163"/>
      <c r="DGD594" s="163"/>
      <c r="DGE594" s="163"/>
      <c r="DGF594" s="163"/>
      <c r="DGG594" s="163"/>
      <c r="DGH594" s="163"/>
      <c r="DGI594" s="163"/>
      <c r="DGJ594" s="163"/>
      <c r="DGK594" s="163"/>
      <c r="DGL594" s="163"/>
      <c r="DGM594" s="163"/>
      <c r="DGN594" s="163"/>
      <c r="DGO594" s="163"/>
      <c r="DGP594" s="163"/>
      <c r="DGQ594" s="163"/>
      <c r="DGR594" s="163"/>
      <c r="DGS594" s="163"/>
      <c r="DGT594" s="163"/>
      <c r="DGU594" s="163"/>
      <c r="DGV594" s="163"/>
      <c r="DGW594" s="163"/>
      <c r="DGX594" s="163"/>
      <c r="DGY594" s="163"/>
      <c r="DGZ594" s="163"/>
      <c r="DHA594" s="163"/>
      <c r="DHB594" s="163"/>
      <c r="DHC594" s="163"/>
      <c r="DHD594" s="163"/>
      <c r="DHE594" s="163"/>
      <c r="DHF594" s="163"/>
      <c r="DHG594" s="163"/>
      <c r="DHH594" s="163"/>
      <c r="DHI594" s="163"/>
      <c r="DHJ594" s="163"/>
      <c r="DHK594" s="163"/>
      <c r="DHL594" s="163"/>
      <c r="DHM594" s="163"/>
      <c r="DHN594" s="163"/>
      <c r="DHO594" s="163"/>
      <c r="DHP594" s="163"/>
      <c r="DHQ594" s="163"/>
      <c r="DHR594" s="163"/>
      <c r="DHS594" s="163"/>
      <c r="DHT594" s="163"/>
      <c r="DHU594" s="163"/>
      <c r="DHV594" s="163"/>
      <c r="DHW594" s="163"/>
      <c r="DHX594" s="163"/>
      <c r="DHY594" s="163"/>
      <c r="DHZ594" s="163"/>
      <c r="DIA594" s="163"/>
      <c r="DIB594" s="163"/>
      <c r="DIC594" s="163"/>
      <c r="DID594" s="163"/>
      <c r="DIE594" s="163"/>
      <c r="DIF594" s="163"/>
      <c r="DIG594" s="163"/>
      <c r="DIH594" s="163"/>
      <c r="DII594" s="163"/>
      <c r="DIJ594" s="163"/>
      <c r="DIK594" s="163"/>
      <c r="DIL594" s="163"/>
      <c r="DIM594" s="163"/>
      <c r="DIN594" s="163"/>
      <c r="DIO594" s="163"/>
      <c r="DIP594" s="163"/>
      <c r="DIQ594" s="163"/>
      <c r="DIR594" s="163"/>
      <c r="DIS594" s="163"/>
      <c r="DIT594" s="163"/>
      <c r="DIU594" s="163"/>
      <c r="DIV594" s="163"/>
      <c r="DIW594" s="163"/>
      <c r="DIX594" s="163"/>
      <c r="DIY594" s="163"/>
      <c r="DIZ594" s="163"/>
      <c r="DJA594" s="163"/>
      <c r="DJB594" s="163"/>
      <c r="DJC594" s="163"/>
      <c r="DJD594" s="163"/>
      <c r="DJE594" s="163"/>
      <c r="DJF594" s="163"/>
      <c r="DJG594" s="163"/>
      <c r="DJH594" s="163"/>
      <c r="DJI594" s="163"/>
      <c r="DJJ594" s="163"/>
      <c r="DJK594" s="163"/>
      <c r="DJL594" s="163"/>
      <c r="DJM594" s="163"/>
      <c r="DJN594" s="163"/>
      <c r="DJO594" s="163"/>
      <c r="DJP594" s="163"/>
      <c r="DJQ594" s="163"/>
      <c r="DJR594" s="163"/>
      <c r="DJS594" s="163"/>
      <c r="DJT594" s="163"/>
      <c r="DJU594" s="163"/>
      <c r="DJV594" s="163"/>
      <c r="DJW594" s="163"/>
      <c r="DJX594" s="163"/>
      <c r="DJY594" s="163"/>
      <c r="DJZ594" s="163"/>
      <c r="DKA594" s="163"/>
      <c r="DKB594" s="163"/>
      <c r="DKC594" s="163"/>
      <c r="DKD594" s="163"/>
      <c r="DKE594" s="163"/>
      <c r="DKF594" s="163"/>
      <c r="DKG594" s="163"/>
      <c r="DKH594" s="163"/>
      <c r="DKI594" s="163"/>
      <c r="DKJ594" s="163"/>
      <c r="DKK594" s="163"/>
      <c r="DKL594" s="163"/>
      <c r="DKM594" s="163"/>
      <c r="DKN594" s="163"/>
      <c r="DKO594" s="163"/>
      <c r="DKP594" s="163"/>
      <c r="DKQ594" s="163"/>
      <c r="DKR594" s="163"/>
      <c r="DKS594" s="163"/>
      <c r="DKT594" s="163"/>
      <c r="DKU594" s="163"/>
      <c r="DKV594" s="163"/>
      <c r="DKW594" s="163"/>
      <c r="DKX594" s="163"/>
      <c r="DKY594" s="163"/>
      <c r="DKZ594" s="163"/>
      <c r="DLA594" s="163"/>
      <c r="DLB594" s="163"/>
      <c r="DLC594" s="163"/>
      <c r="DLD594" s="163"/>
      <c r="DLE594" s="163"/>
      <c r="DLF594" s="163"/>
      <c r="DLG594" s="163"/>
      <c r="DLH594" s="163"/>
      <c r="DLI594" s="163"/>
      <c r="DLJ594" s="163"/>
      <c r="DLK594" s="163"/>
      <c r="DLL594" s="163"/>
      <c r="DLM594" s="163"/>
      <c r="DLN594" s="163"/>
      <c r="DLO594" s="163"/>
      <c r="DLP594" s="163"/>
      <c r="DLQ594" s="163"/>
      <c r="DLR594" s="163"/>
      <c r="DLS594" s="163"/>
      <c r="DLT594" s="163"/>
      <c r="DLU594" s="163"/>
      <c r="DLV594" s="163"/>
      <c r="DLW594" s="163"/>
      <c r="DLX594" s="163"/>
      <c r="DLY594" s="163"/>
      <c r="DLZ594" s="163"/>
      <c r="DMA594" s="163"/>
      <c r="DMB594" s="163"/>
      <c r="DMC594" s="163"/>
      <c r="DMD594" s="163"/>
      <c r="DME594" s="163"/>
      <c r="DMF594" s="163"/>
      <c r="DMG594" s="163"/>
      <c r="DMH594" s="163"/>
      <c r="DMI594" s="163"/>
      <c r="DMJ594" s="163"/>
      <c r="DMK594" s="163"/>
      <c r="DML594" s="163"/>
      <c r="DMM594" s="163"/>
      <c r="DMN594" s="163"/>
      <c r="DMO594" s="163"/>
      <c r="DMP594" s="163"/>
      <c r="DMQ594" s="163"/>
      <c r="DMR594" s="163"/>
      <c r="DMS594" s="163"/>
      <c r="DMT594" s="163"/>
      <c r="DMU594" s="163"/>
      <c r="DMV594" s="163"/>
      <c r="DMW594" s="163"/>
      <c r="DMX594" s="163"/>
      <c r="DMY594" s="163"/>
      <c r="DMZ594" s="163"/>
      <c r="DNA594" s="163"/>
      <c r="DNB594" s="163"/>
      <c r="DNC594" s="163"/>
      <c r="DND594" s="163"/>
      <c r="DNE594" s="163"/>
      <c r="DNF594" s="163"/>
      <c r="DNG594" s="163"/>
      <c r="DNH594" s="163"/>
      <c r="DNI594" s="163"/>
      <c r="DNJ594" s="163"/>
      <c r="DNK594" s="163"/>
      <c r="DNL594" s="163"/>
      <c r="DNM594" s="163"/>
      <c r="DNN594" s="163"/>
      <c r="DNO594" s="163"/>
      <c r="DNP594" s="163"/>
      <c r="DNQ594" s="163"/>
      <c r="DNR594" s="163"/>
      <c r="DNS594" s="163"/>
      <c r="DNT594" s="163"/>
      <c r="DNU594" s="163"/>
      <c r="DNV594" s="163"/>
      <c r="DNW594" s="163"/>
      <c r="DNX594" s="163"/>
      <c r="DNY594" s="163"/>
      <c r="DNZ594" s="163"/>
      <c r="DOA594" s="163"/>
      <c r="DOB594" s="163"/>
      <c r="DOC594" s="163"/>
      <c r="DOD594" s="163"/>
      <c r="DOE594" s="163"/>
      <c r="DOF594" s="163"/>
      <c r="DOG594" s="163"/>
      <c r="DOH594" s="163"/>
      <c r="DOI594" s="163"/>
      <c r="DOJ594" s="163"/>
      <c r="DOK594" s="163"/>
      <c r="DOL594" s="163"/>
      <c r="DOM594" s="163"/>
      <c r="DON594" s="163"/>
      <c r="DOO594" s="163"/>
      <c r="DOP594" s="163"/>
      <c r="DOQ594" s="163"/>
      <c r="DOR594" s="163"/>
      <c r="DOS594" s="163"/>
      <c r="DOT594" s="163"/>
      <c r="DOU594" s="163"/>
      <c r="DOV594" s="163"/>
      <c r="DOW594" s="163"/>
      <c r="DOX594" s="163"/>
      <c r="DOY594" s="163"/>
      <c r="DOZ594" s="163"/>
      <c r="DPA594" s="163"/>
      <c r="DPB594" s="163"/>
      <c r="DPC594" s="163"/>
      <c r="DPD594" s="163"/>
      <c r="DPE594" s="163"/>
      <c r="DPF594" s="163"/>
      <c r="DPG594" s="163"/>
      <c r="DPH594" s="163"/>
      <c r="DPI594" s="163"/>
      <c r="DPJ594" s="163"/>
      <c r="DPK594" s="163"/>
      <c r="DPL594" s="163"/>
      <c r="DPM594" s="163"/>
      <c r="DPN594" s="163"/>
      <c r="DPO594" s="163"/>
      <c r="DPP594" s="163"/>
      <c r="DPQ594" s="163"/>
      <c r="DPR594" s="163"/>
      <c r="DPS594" s="163"/>
      <c r="DPT594" s="163"/>
      <c r="DPU594" s="163"/>
      <c r="DPV594" s="163"/>
      <c r="DPW594" s="163"/>
      <c r="DPX594" s="163"/>
      <c r="DPY594" s="163"/>
      <c r="DPZ594" s="163"/>
      <c r="DQA594" s="163"/>
      <c r="DQB594" s="163"/>
      <c r="DQC594" s="163"/>
      <c r="DQD594" s="163"/>
      <c r="DQE594" s="163"/>
      <c r="DQF594" s="163"/>
      <c r="DQG594" s="163"/>
      <c r="DQH594" s="163"/>
      <c r="DQI594" s="163"/>
      <c r="DQJ594" s="163"/>
      <c r="DQK594" s="163"/>
      <c r="DQL594" s="163"/>
      <c r="DQM594" s="163"/>
      <c r="DQN594" s="163"/>
      <c r="DQO594" s="163"/>
      <c r="DQP594" s="163"/>
      <c r="DQQ594" s="163"/>
      <c r="DQR594" s="163"/>
      <c r="DQS594" s="163"/>
      <c r="DQT594" s="163"/>
      <c r="DQU594" s="163"/>
      <c r="DQV594" s="163"/>
      <c r="DQW594" s="163"/>
      <c r="DQX594" s="163"/>
      <c r="DQY594" s="163"/>
      <c r="DQZ594" s="163"/>
      <c r="DRA594" s="163"/>
      <c r="DRB594" s="163"/>
      <c r="DRC594" s="163"/>
      <c r="DRD594" s="163"/>
      <c r="DRE594" s="163"/>
      <c r="DRF594" s="163"/>
      <c r="DRG594" s="163"/>
      <c r="DRH594" s="163"/>
      <c r="DRI594" s="163"/>
      <c r="DRJ594" s="163"/>
      <c r="DRK594" s="163"/>
      <c r="DRL594" s="163"/>
      <c r="DRM594" s="163"/>
      <c r="DRN594" s="163"/>
      <c r="DRO594" s="163"/>
      <c r="DRP594" s="163"/>
      <c r="DRQ594" s="163"/>
      <c r="DRR594" s="163"/>
      <c r="DRS594" s="163"/>
      <c r="DRT594" s="163"/>
      <c r="DRU594" s="163"/>
      <c r="DRV594" s="163"/>
      <c r="DRW594" s="163"/>
      <c r="DRX594" s="163"/>
      <c r="DRY594" s="163"/>
      <c r="DRZ594" s="163"/>
      <c r="DSA594" s="163"/>
      <c r="DSB594" s="163"/>
      <c r="DSC594" s="163"/>
      <c r="DSD594" s="163"/>
      <c r="DSE594" s="163"/>
      <c r="DSF594" s="163"/>
      <c r="DSG594" s="163"/>
      <c r="DSH594" s="163"/>
      <c r="DSI594" s="163"/>
      <c r="DSJ594" s="163"/>
      <c r="DSK594" s="163"/>
      <c r="DSL594" s="163"/>
      <c r="DSM594" s="163"/>
      <c r="DSN594" s="163"/>
      <c r="DSO594" s="163"/>
      <c r="DSP594" s="163"/>
      <c r="DSQ594" s="163"/>
      <c r="DSR594" s="163"/>
      <c r="DSS594" s="163"/>
      <c r="DST594" s="163"/>
      <c r="DSU594" s="163"/>
      <c r="DSV594" s="163"/>
      <c r="DSW594" s="163"/>
      <c r="DSX594" s="163"/>
      <c r="DSY594" s="163"/>
      <c r="DSZ594" s="163"/>
      <c r="DTA594" s="163"/>
      <c r="DTB594" s="163"/>
      <c r="DTC594" s="163"/>
      <c r="DTD594" s="163"/>
      <c r="DTE594" s="163"/>
      <c r="DTF594" s="163"/>
      <c r="DTG594" s="163"/>
      <c r="DTH594" s="163"/>
      <c r="DTI594" s="163"/>
      <c r="DTJ594" s="163"/>
      <c r="DTK594" s="163"/>
      <c r="DTL594" s="163"/>
      <c r="DTM594" s="163"/>
      <c r="DTN594" s="163"/>
      <c r="DTO594" s="163"/>
      <c r="DTP594" s="163"/>
      <c r="DTQ594" s="163"/>
      <c r="DTR594" s="163"/>
      <c r="DTS594" s="163"/>
      <c r="DTT594" s="163"/>
      <c r="DTU594" s="163"/>
      <c r="DTV594" s="163"/>
      <c r="DTW594" s="163"/>
      <c r="DTX594" s="163"/>
      <c r="DTY594" s="163"/>
      <c r="DTZ594" s="163"/>
      <c r="DUA594" s="163"/>
      <c r="DUB594" s="163"/>
      <c r="DUC594" s="163"/>
      <c r="DUD594" s="163"/>
      <c r="DUE594" s="163"/>
      <c r="DUF594" s="163"/>
      <c r="DUG594" s="163"/>
      <c r="DUH594" s="163"/>
      <c r="DUI594" s="163"/>
      <c r="DUJ594" s="163"/>
      <c r="DUK594" s="163"/>
      <c r="DUL594" s="163"/>
      <c r="DUM594" s="163"/>
      <c r="DUN594" s="163"/>
      <c r="DUO594" s="163"/>
      <c r="DUP594" s="163"/>
      <c r="DUQ594" s="163"/>
      <c r="DUR594" s="163"/>
      <c r="DUS594" s="163"/>
      <c r="DUT594" s="163"/>
      <c r="DUU594" s="163"/>
      <c r="DUV594" s="163"/>
      <c r="DUW594" s="163"/>
      <c r="DUX594" s="163"/>
      <c r="DUY594" s="163"/>
      <c r="DUZ594" s="163"/>
      <c r="DVA594" s="163"/>
      <c r="DVB594" s="163"/>
      <c r="DVC594" s="163"/>
      <c r="DVD594" s="163"/>
      <c r="DVE594" s="163"/>
      <c r="DVF594" s="163"/>
      <c r="DVG594" s="163"/>
      <c r="DVH594" s="163"/>
      <c r="DVI594" s="163"/>
      <c r="DVJ594" s="163"/>
      <c r="DVK594" s="163"/>
      <c r="DVL594" s="163"/>
      <c r="DVM594" s="163"/>
      <c r="DVN594" s="163"/>
      <c r="DVO594" s="163"/>
      <c r="DVP594" s="163"/>
      <c r="DVQ594" s="163"/>
      <c r="DVR594" s="163"/>
      <c r="DVS594" s="163"/>
      <c r="DVT594" s="163"/>
      <c r="DVU594" s="163"/>
      <c r="DVV594" s="163"/>
      <c r="DVW594" s="163"/>
      <c r="DVX594" s="163"/>
      <c r="DVY594" s="163"/>
      <c r="DVZ594" s="163"/>
      <c r="DWA594" s="163"/>
      <c r="DWB594" s="163"/>
      <c r="DWC594" s="163"/>
      <c r="DWD594" s="163"/>
      <c r="DWE594" s="163"/>
      <c r="DWF594" s="163"/>
      <c r="DWG594" s="163"/>
      <c r="DWH594" s="163"/>
      <c r="DWI594" s="163"/>
      <c r="DWJ594" s="163"/>
      <c r="DWK594" s="163"/>
      <c r="DWL594" s="163"/>
      <c r="DWM594" s="163"/>
      <c r="DWN594" s="163"/>
      <c r="DWO594" s="163"/>
      <c r="DWP594" s="163"/>
      <c r="DWQ594" s="163"/>
      <c r="DWR594" s="163"/>
      <c r="DWS594" s="163"/>
      <c r="DWT594" s="163"/>
      <c r="DWU594" s="163"/>
      <c r="DWV594" s="163"/>
      <c r="DWW594" s="163"/>
      <c r="DWX594" s="163"/>
      <c r="DWY594" s="163"/>
      <c r="DWZ594" s="163"/>
      <c r="DXA594" s="163"/>
      <c r="DXB594" s="163"/>
      <c r="DXC594" s="163"/>
      <c r="DXD594" s="163"/>
      <c r="DXE594" s="163"/>
      <c r="DXF594" s="163"/>
      <c r="DXG594" s="163"/>
      <c r="DXH594" s="163"/>
      <c r="DXI594" s="163"/>
      <c r="DXJ594" s="163"/>
      <c r="DXK594" s="163"/>
      <c r="DXL594" s="163"/>
      <c r="DXM594" s="163"/>
      <c r="DXN594" s="163"/>
      <c r="DXO594" s="163"/>
      <c r="DXP594" s="163"/>
      <c r="DXQ594" s="163"/>
      <c r="DXR594" s="163"/>
      <c r="DXS594" s="163"/>
      <c r="DXT594" s="163"/>
      <c r="DXU594" s="163"/>
      <c r="DXV594" s="163"/>
      <c r="DXW594" s="163"/>
      <c r="DXX594" s="163"/>
      <c r="DXY594" s="163"/>
      <c r="DXZ594" s="163"/>
      <c r="DYA594" s="163"/>
      <c r="DYB594" s="163"/>
      <c r="DYC594" s="163"/>
      <c r="DYD594" s="163"/>
      <c r="DYE594" s="163"/>
      <c r="DYF594" s="163"/>
      <c r="DYG594" s="163"/>
      <c r="DYH594" s="163"/>
      <c r="DYI594" s="163"/>
      <c r="DYJ594" s="163"/>
      <c r="DYK594" s="163"/>
      <c r="DYL594" s="163"/>
      <c r="DYM594" s="163"/>
      <c r="DYN594" s="163"/>
      <c r="DYO594" s="163"/>
      <c r="DYP594" s="163"/>
      <c r="DYQ594" s="163"/>
      <c r="DYR594" s="163"/>
      <c r="DYS594" s="163"/>
      <c r="DYT594" s="163"/>
      <c r="DYU594" s="163"/>
      <c r="DYV594" s="163"/>
      <c r="DYW594" s="163"/>
      <c r="DYX594" s="163"/>
      <c r="DYY594" s="163"/>
      <c r="DYZ594" s="163"/>
      <c r="DZA594" s="163"/>
      <c r="DZB594" s="163"/>
      <c r="DZC594" s="163"/>
      <c r="DZD594" s="163"/>
      <c r="DZE594" s="163"/>
      <c r="DZF594" s="163"/>
      <c r="DZG594" s="163"/>
      <c r="DZH594" s="163"/>
      <c r="DZI594" s="163"/>
      <c r="DZJ594" s="163"/>
      <c r="DZK594" s="163"/>
      <c r="DZL594" s="163"/>
      <c r="DZM594" s="163"/>
      <c r="DZN594" s="163"/>
      <c r="DZO594" s="163"/>
      <c r="DZP594" s="163"/>
      <c r="DZQ594" s="163"/>
      <c r="DZR594" s="163"/>
      <c r="DZS594" s="163"/>
      <c r="DZT594" s="163"/>
      <c r="DZU594" s="163"/>
      <c r="DZV594" s="163"/>
      <c r="DZW594" s="163"/>
      <c r="DZX594" s="163"/>
      <c r="DZY594" s="163"/>
      <c r="DZZ594" s="163"/>
      <c r="EAA594" s="163"/>
      <c r="EAB594" s="163"/>
      <c r="EAC594" s="163"/>
      <c r="EAD594" s="163"/>
      <c r="EAE594" s="163"/>
      <c r="EAF594" s="163"/>
      <c r="EAG594" s="163"/>
      <c r="EAH594" s="163"/>
      <c r="EAI594" s="163"/>
      <c r="EAJ594" s="163"/>
      <c r="EAK594" s="163"/>
      <c r="EAL594" s="163"/>
      <c r="EAM594" s="163"/>
      <c r="EAN594" s="163"/>
      <c r="EAO594" s="163"/>
      <c r="EAP594" s="163"/>
      <c r="EAQ594" s="163"/>
      <c r="EAR594" s="163"/>
      <c r="EAS594" s="163"/>
      <c r="EAT594" s="163"/>
      <c r="EAU594" s="163"/>
      <c r="EAV594" s="163"/>
      <c r="EAW594" s="163"/>
      <c r="EAX594" s="163"/>
      <c r="EAY594" s="163"/>
      <c r="EAZ594" s="163"/>
      <c r="EBA594" s="163"/>
      <c r="EBB594" s="163"/>
      <c r="EBC594" s="163"/>
      <c r="EBD594" s="163"/>
      <c r="EBE594" s="163"/>
      <c r="EBF594" s="163"/>
      <c r="EBG594" s="163"/>
      <c r="EBH594" s="163"/>
      <c r="EBI594" s="163"/>
      <c r="EBJ594" s="163"/>
      <c r="EBK594" s="163"/>
      <c r="EBL594" s="163"/>
      <c r="EBM594" s="163"/>
      <c r="EBN594" s="163"/>
      <c r="EBO594" s="163"/>
      <c r="EBP594" s="163"/>
      <c r="EBQ594" s="163"/>
      <c r="EBR594" s="163"/>
      <c r="EBS594" s="163"/>
      <c r="EBT594" s="163"/>
      <c r="EBU594" s="163"/>
      <c r="EBV594" s="163"/>
      <c r="EBW594" s="163"/>
      <c r="EBX594" s="163"/>
      <c r="EBY594" s="163"/>
      <c r="EBZ594" s="163"/>
      <c r="ECA594" s="163"/>
      <c r="ECB594" s="163"/>
      <c r="ECC594" s="163"/>
      <c r="ECD594" s="163"/>
      <c r="ECE594" s="163"/>
      <c r="ECF594" s="163"/>
      <c r="ECG594" s="163"/>
      <c r="ECH594" s="163"/>
      <c r="ECI594" s="163"/>
      <c r="ECJ594" s="163"/>
      <c r="ECK594" s="163"/>
      <c r="ECL594" s="163"/>
      <c r="ECM594" s="163"/>
      <c r="ECN594" s="163"/>
      <c r="ECO594" s="163"/>
      <c r="ECP594" s="163"/>
      <c r="ECQ594" s="163"/>
      <c r="ECR594" s="163"/>
      <c r="ECS594" s="163"/>
      <c r="ECT594" s="163"/>
      <c r="ECU594" s="163"/>
      <c r="ECV594" s="163"/>
      <c r="ECW594" s="163"/>
      <c r="ECX594" s="163"/>
      <c r="ECY594" s="163"/>
      <c r="ECZ594" s="163"/>
      <c r="EDA594" s="163"/>
      <c r="EDB594" s="163"/>
      <c r="EDC594" s="163"/>
      <c r="EDD594" s="163"/>
      <c r="EDE594" s="163"/>
      <c r="EDF594" s="163"/>
      <c r="EDG594" s="163"/>
      <c r="EDH594" s="163"/>
      <c r="EDI594" s="163"/>
      <c r="EDJ594" s="163"/>
      <c r="EDK594" s="163"/>
      <c r="EDL594" s="163"/>
      <c r="EDM594" s="163"/>
      <c r="EDN594" s="163"/>
      <c r="EDO594" s="163"/>
      <c r="EDP594" s="163"/>
      <c r="EDQ594" s="163"/>
      <c r="EDR594" s="163"/>
      <c r="EDS594" s="163"/>
      <c r="EDT594" s="163"/>
      <c r="EDU594" s="163"/>
      <c r="EDV594" s="163"/>
      <c r="EDW594" s="163"/>
      <c r="EDX594" s="163"/>
      <c r="EDY594" s="163"/>
      <c r="EDZ594" s="163"/>
      <c r="EEA594" s="163"/>
      <c r="EEB594" s="163"/>
      <c r="EEC594" s="163"/>
      <c r="EED594" s="163"/>
      <c r="EEE594" s="163"/>
      <c r="EEF594" s="163"/>
      <c r="EEG594" s="163"/>
      <c r="EEH594" s="163"/>
      <c r="EEI594" s="163"/>
      <c r="EEJ594" s="163"/>
      <c r="EEK594" s="163"/>
      <c r="EEL594" s="163"/>
      <c r="EEM594" s="163"/>
      <c r="EEN594" s="163"/>
      <c r="EEO594" s="163"/>
      <c r="EEP594" s="163"/>
      <c r="EEQ594" s="163"/>
      <c r="EER594" s="163"/>
      <c r="EES594" s="163"/>
      <c r="EET594" s="163"/>
      <c r="EEU594" s="163"/>
      <c r="EEV594" s="163"/>
      <c r="EEW594" s="163"/>
      <c r="EEX594" s="163"/>
      <c r="EEY594" s="163"/>
      <c r="EEZ594" s="163"/>
      <c r="EFA594" s="163"/>
      <c r="EFB594" s="163"/>
      <c r="EFC594" s="163"/>
      <c r="EFD594" s="163"/>
      <c r="EFE594" s="163"/>
      <c r="EFF594" s="163"/>
      <c r="EFG594" s="163"/>
      <c r="EFH594" s="163"/>
      <c r="EFI594" s="163"/>
      <c r="EFJ594" s="163"/>
      <c r="EFK594" s="163"/>
      <c r="EFL594" s="163"/>
      <c r="EFM594" s="163"/>
      <c r="EFN594" s="163"/>
      <c r="EFO594" s="163"/>
      <c r="EFP594" s="163"/>
      <c r="EFQ594" s="163"/>
      <c r="EFR594" s="163"/>
      <c r="EFS594" s="163"/>
      <c r="EFT594" s="163"/>
      <c r="EFU594" s="163"/>
      <c r="EFV594" s="163"/>
      <c r="EFW594" s="163"/>
      <c r="EFX594" s="163"/>
      <c r="EFY594" s="163"/>
      <c r="EFZ594" s="163"/>
      <c r="EGA594" s="163"/>
      <c r="EGB594" s="163"/>
      <c r="EGC594" s="163"/>
      <c r="EGD594" s="163"/>
      <c r="EGE594" s="163"/>
      <c r="EGF594" s="163"/>
      <c r="EGG594" s="163"/>
      <c r="EGH594" s="163"/>
      <c r="EGI594" s="163"/>
      <c r="EGJ594" s="163"/>
      <c r="EGK594" s="163"/>
      <c r="EGL594" s="163"/>
      <c r="EGM594" s="163"/>
      <c r="EGN594" s="163"/>
      <c r="EGO594" s="163"/>
      <c r="EGP594" s="163"/>
      <c r="EGQ594" s="163"/>
      <c r="EGR594" s="163"/>
      <c r="EGS594" s="163"/>
      <c r="EGT594" s="163"/>
      <c r="EGU594" s="163"/>
      <c r="EGV594" s="163"/>
      <c r="EGW594" s="163"/>
      <c r="EGX594" s="163"/>
      <c r="EGY594" s="163"/>
      <c r="EGZ594" s="163"/>
      <c r="EHA594" s="163"/>
      <c r="EHB594" s="163"/>
      <c r="EHC594" s="163"/>
      <c r="EHD594" s="163"/>
      <c r="EHE594" s="163"/>
      <c r="EHF594" s="163"/>
      <c r="EHG594" s="163"/>
      <c r="EHH594" s="163"/>
      <c r="EHI594" s="163"/>
      <c r="EHJ594" s="163"/>
      <c r="EHK594" s="163"/>
      <c r="EHL594" s="163"/>
      <c r="EHM594" s="163"/>
      <c r="EHN594" s="163"/>
      <c r="EHO594" s="163"/>
      <c r="EHP594" s="163"/>
      <c r="EHQ594" s="163"/>
      <c r="EHR594" s="163"/>
      <c r="EHS594" s="163"/>
      <c r="EHT594" s="163"/>
      <c r="EHU594" s="163"/>
      <c r="EHV594" s="163"/>
      <c r="EHW594" s="163"/>
      <c r="EHX594" s="163"/>
      <c r="EHY594" s="163"/>
      <c r="EHZ594" s="163"/>
      <c r="EIA594" s="163"/>
      <c r="EIB594" s="163"/>
      <c r="EIC594" s="163"/>
      <c r="EID594" s="163"/>
      <c r="EIE594" s="163"/>
      <c r="EIF594" s="163"/>
      <c r="EIG594" s="163"/>
      <c r="EIH594" s="163"/>
      <c r="EII594" s="163"/>
      <c r="EIJ594" s="163"/>
      <c r="EIK594" s="163"/>
      <c r="EIL594" s="163"/>
      <c r="EIM594" s="163"/>
      <c r="EIN594" s="163"/>
      <c r="EIO594" s="163"/>
      <c r="EIP594" s="163"/>
      <c r="EIQ594" s="163"/>
      <c r="EIR594" s="163"/>
      <c r="EIS594" s="163"/>
      <c r="EIT594" s="163"/>
      <c r="EIU594" s="163"/>
      <c r="EIV594" s="163"/>
      <c r="EIW594" s="163"/>
      <c r="EIX594" s="163"/>
      <c r="EIY594" s="163"/>
      <c r="EIZ594" s="163"/>
      <c r="EJA594" s="163"/>
      <c r="EJB594" s="163"/>
      <c r="EJC594" s="163"/>
      <c r="EJD594" s="163"/>
      <c r="EJE594" s="163"/>
      <c r="EJF594" s="163"/>
      <c r="EJG594" s="163"/>
      <c r="EJH594" s="163"/>
      <c r="EJI594" s="163"/>
      <c r="EJJ594" s="163"/>
      <c r="EJK594" s="163"/>
      <c r="EJL594" s="163"/>
      <c r="EJM594" s="163"/>
      <c r="EJN594" s="163"/>
      <c r="EJO594" s="163"/>
      <c r="EJP594" s="163"/>
      <c r="EJQ594" s="163"/>
      <c r="EJR594" s="163"/>
      <c r="EJS594" s="163"/>
      <c r="EJT594" s="163"/>
      <c r="EJU594" s="163"/>
      <c r="EJV594" s="163"/>
      <c r="EJW594" s="163"/>
      <c r="EJX594" s="163"/>
      <c r="EJY594" s="163"/>
      <c r="EJZ594" s="163"/>
      <c r="EKA594" s="163"/>
      <c r="EKB594" s="163"/>
      <c r="EKC594" s="163"/>
      <c r="EKD594" s="163"/>
      <c r="EKE594" s="163"/>
      <c r="EKF594" s="163"/>
      <c r="EKG594" s="163"/>
      <c r="EKH594" s="163"/>
      <c r="EKI594" s="163"/>
      <c r="EKJ594" s="163"/>
      <c r="EKK594" s="163"/>
      <c r="EKL594" s="163"/>
      <c r="EKM594" s="163"/>
      <c r="EKN594" s="163"/>
      <c r="EKO594" s="163"/>
      <c r="EKP594" s="163"/>
      <c r="EKQ594" s="163"/>
      <c r="EKR594" s="163"/>
      <c r="EKS594" s="163"/>
      <c r="EKT594" s="163"/>
      <c r="EKU594" s="163"/>
      <c r="EKV594" s="163"/>
      <c r="EKW594" s="163"/>
      <c r="EKX594" s="163"/>
      <c r="EKY594" s="163"/>
      <c r="EKZ594" s="163"/>
      <c r="ELA594" s="163"/>
      <c r="ELB594" s="163"/>
      <c r="ELC594" s="163"/>
      <c r="ELD594" s="163"/>
      <c r="ELE594" s="163"/>
      <c r="ELF594" s="163"/>
      <c r="ELG594" s="163"/>
      <c r="ELH594" s="163"/>
      <c r="ELI594" s="163"/>
      <c r="ELJ594" s="163"/>
      <c r="ELK594" s="163"/>
      <c r="ELL594" s="163"/>
      <c r="ELM594" s="163"/>
      <c r="ELN594" s="163"/>
      <c r="ELO594" s="163"/>
      <c r="ELP594" s="163"/>
      <c r="ELQ594" s="163"/>
      <c r="ELR594" s="163"/>
      <c r="ELS594" s="163"/>
      <c r="ELT594" s="163"/>
      <c r="ELU594" s="163"/>
      <c r="ELV594" s="163"/>
      <c r="ELW594" s="163"/>
      <c r="ELX594" s="163"/>
      <c r="ELY594" s="163"/>
      <c r="ELZ594" s="163"/>
      <c r="EMA594" s="163"/>
      <c r="EMB594" s="163"/>
      <c r="EMC594" s="163"/>
      <c r="EMD594" s="163"/>
      <c r="EME594" s="163"/>
      <c r="EMF594" s="163"/>
      <c r="EMG594" s="163"/>
      <c r="EMH594" s="163"/>
      <c r="EMI594" s="163"/>
      <c r="EMJ594" s="163"/>
      <c r="EMK594" s="163"/>
      <c r="EML594" s="163"/>
      <c r="EMM594" s="163"/>
      <c r="EMN594" s="163"/>
      <c r="EMO594" s="163"/>
      <c r="EMP594" s="163"/>
      <c r="EMQ594" s="163"/>
      <c r="EMR594" s="163"/>
      <c r="EMS594" s="163"/>
      <c r="EMT594" s="163"/>
      <c r="EMU594" s="163"/>
      <c r="EMV594" s="163"/>
      <c r="EMW594" s="163"/>
      <c r="EMX594" s="163"/>
      <c r="EMY594" s="163"/>
      <c r="EMZ594" s="163"/>
      <c r="ENA594" s="163"/>
      <c r="ENB594" s="163"/>
      <c r="ENC594" s="163"/>
      <c r="END594" s="163"/>
      <c r="ENE594" s="163"/>
      <c r="ENF594" s="163"/>
      <c r="ENG594" s="163"/>
      <c r="ENH594" s="163"/>
      <c r="ENI594" s="163"/>
      <c r="ENJ594" s="163"/>
      <c r="ENK594" s="163"/>
      <c r="ENL594" s="163"/>
      <c r="ENM594" s="163"/>
      <c r="ENN594" s="163"/>
      <c r="ENO594" s="163"/>
      <c r="ENP594" s="163"/>
      <c r="ENQ594" s="163"/>
      <c r="ENR594" s="163"/>
      <c r="ENS594" s="163"/>
      <c r="ENT594" s="163"/>
      <c r="ENU594" s="163"/>
      <c r="ENV594" s="163"/>
      <c r="ENW594" s="163"/>
      <c r="ENX594" s="163"/>
      <c r="ENY594" s="163"/>
      <c r="ENZ594" s="163"/>
      <c r="EOA594" s="163"/>
      <c r="EOB594" s="163"/>
      <c r="EOC594" s="163"/>
      <c r="EOD594" s="163"/>
      <c r="EOE594" s="163"/>
      <c r="EOF594" s="163"/>
      <c r="EOG594" s="163"/>
      <c r="EOH594" s="163"/>
      <c r="EOI594" s="163"/>
      <c r="EOJ594" s="163"/>
      <c r="EOK594" s="163"/>
      <c r="EOL594" s="163"/>
      <c r="EOM594" s="163"/>
      <c r="EON594" s="163"/>
      <c r="EOO594" s="163"/>
      <c r="EOP594" s="163"/>
      <c r="EOQ594" s="163"/>
      <c r="EOR594" s="163"/>
      <c r="EOS594" s="163"/>
      <c r="EOT594" s="163"/>
      <c r="EOU594" s="163"/>
      <c r="EOV594" s="163"/>
      <c r="EOW594" s="163"/>
      <c r="EOX594" s="163"/>
      <c r="EOY594" s="163"/>
      <c r="EOZ594" s="163"/>
      <c r="EPA594" s="163"/>
      <c r="EPB594" s="163"/>
      <c r="EPC594" s="163"/>
      <c r="EPD594" s="163"/>
      <c r="EPE594" s="163"/>
      <c r="EPF594" s="163"/>
      <c r="EPG594" s="163"/>
      <c r="EPH594" s="163"/>
      <c r="EPI594" s="163"/>
      <c r="EPJ594" s="163"/>
      <c r="EPK594" s="163"/>
      <c r="EPL594" s="163"/>
      <c r="EPM594" s="163"/>
      <c r="EPN594" s="163"/>
      <c r="EPO594" s="163"/>
      <c r="EPP594" s="163"/>
      <c r="EPQ594" s="163"/>
      <c r="EPR594" s="163"/>
      <c r="EPS594" s="163"/>
      <c r="EPT594" s="163"/>
      <c r="EPU594" s="163"/>
      <c r="EPV594" s="163"/>
      <c r="EPW594" s="163"/>
      <c r="EPX594" s="163"/>
      <c r="EPY594" s="163"/>
      <c r="EPZ594" s="163"/>
      <c r="EQA594" s="163"/>
      <c r="EQB594" s="163"/>
      <c r="EQC594" s="163"/>
      <c r="EQD594" s="163"/>
      <c r="EQE594" s="163"/>
      <c r="EQF594" s="163"/>
      <c r="EQG594" s="163"/>
      <c r="EQH594" s="163"/>
      <c r="EQI594" s="163"/>
      <c r="EQJ594" s="163"/>
      <c r="EQK594" s="163"/>
      <c r="EQL594" s="163"/>
      <c r="EQM594" s="163"/>
      <c r="EQN594" s="163"/>
      <c r="EQO594" s="163"/>
      <c r="EQP594" s="163"/>
      <c r="EQQ594" s="163"/>
      <c r="EQR594" s="163"/>
      <c r="EQS594" s="163"/>
      <c r="EQT594" s="163"/>
      <c r="EQU594" s="163"/>
      <c r="EQV594" s="163"/>
      <c r="EQW594" s="163"/>
      <c r="EQX594" s="163"/>
      <c r="EQY594" s="163"/>
      <c r="EQZ594" s="163"/>
      <c r="ERA594" s="163"/>
      <c r="ERB594" s="163"/>
      <c r="ERC594" s="163"/>
      <c r="ERD594" s="163"/>
      <c r="ERE594" s="163"/>
      <c r="ERF594" s="163"/>
      <c r="ERG594" s="163"/>
      <c r="ERH594" s="163"/>
      <c r="ERI594" s="163"/>
      <c r="ERJ594" s="163"/>
      <c r="ERK594" s="163"/>
      <c r="ERL594" s="163"/>
      <c r="ERM594" s="163"/>
      <c r="ERN594" s="163"/>
      <c r="ERO594" s="163"/>
      <c r="ERP594" s="163"/>
      <c r="ERQ594" s="163"/>
      <c r="ERR594" s="163"/>
      <c r="ERS594" s="163"/>
      <c r="ERT594" s="163"/>
      <c r="ERU594" s="163"/>
      <c r="ERV594" s="163"/>
      <c r="ERW594" s="163"/>
      <c r="ERX594" s="163"/>
      <c r="ERY594" s="163"/>
      <c r="ERZ594" s="163"/>
      <c r="ESA594" s="163"/>
      <c r="ESB594" s="163"/>
      <c r="ESC594" s="163"/>
      <c r="ESD594" s="163"/>
      <c r="ESE594" s="163"/>
      <c r="ESF594" s="163"/>
      <c r="ESG594" s="163"/>
      <c r="ESH594" s="163"/>
      <c r="ESI594" s="163"/>
      <c r="ESJ594" s="163"/>
      <c r="ESK594" s="163"/>
      <c r="ESL594" s="163"/>
      <c r="ESM594" s="163"/>
      <c r="ESN594" s="163"/>
      <c r="ESO594" s="163"/>
      <c r="ESP594" s="163"/>
      <c r="ESQ594" s="163"/>
      <c r="ESR594" s="163"/>
      <c r="ESS594" s="163"/>
      <c r="EST594" s="163"/>
      <c r="ESU594" s="163"/>
      <c r="ESV594" s="163"/>
      <c r="ESW594" s="163"/>
      <c r="ESX594" s="163"/>
      <c r="ESY594" s="163"/>
      <c r="ESZ594" s="163"/>
      <c r="ETA594" s="163"/>
      <c r="ETB594" s="163"/>
      <c r="ETC594" s="163"/>
      <c r="ETD594" s="163"/>
      <c r="ETE594" s="163"/>
      <c r="ETF594" s="163"/>
      <c r="ETG594" s="163"/>
      <c r="ETH594" s="163"/>
      <c r="ETI594" s="163"/>
      <c r="ETJ594" s="163"/>
      <c r="ETK594" s="163"/>
      <c r="ETL594" s="163"/>
      <c r="ETM594" s="163"/>
      <c r="ETN594" s="163"/>
      <c r="ETO594" s="163"/>
      <c r="ETP594" s="163"/>
      <c r="ETQ594" s="163"/>
      <c r="ETR594" s="163"/>
      <c r="ETS594" s="163"/>
      <c r="ETT594" s="163"/>
      <c r="ETU594" s="163"/>
      <c r="ETV594" s="163"/>
      <c r="ETW594" s="163"/>
      <c r="ETX594" s="163"/>
      <c r="ETY594" s="163"/>
      <c r="ETZ594" s="163"/>
      <c r="EUA594" s="163"/>
      <c r="EUB594" s="163"/>
      <c r="EUC594" s="163"/>
      <c r="EUD594" s="163"/>
      <c r="EUE594" s="163"/>
      <c r="EUF594" s="163"/>
      <c r="EUG594" s="163"/>
      <c r="EUH594" s="163"/>
      <c r="EUI594" s="163"/>
      <c r="EUJ594" s="163"/>
      <c r="EUK594" s="163"/>
      <c r="EUL594" s="163"/>
      <c r="EUM594" s="163"/>
      <c r="EUN594" s="163"/>
      <c r="EUO594" s="163"/>
      <c r="EUP594" s="163"/>
      <c r="EUQ594" s="163"/>
      <c r="EUR594" s="163"/>
      <c r="EUS594" s="163"/>
      <c r="EUT594" s="163"/>
      <c r="EUU594" s="163"/>
      <c r="EUV594" s="163"/>
      <c r="EUW594" s="163"/>
      <c r="EUX594" s="163"/>
      <c r="EUY594" s="163"/>
      <c r="EUZ594" s="163"/>
      <c r="EVA594" s="163"/>
      <c r="EVB594" s="163"/>
      <c r="EVC594" s="163"/>
      <c r="EVD594" s="163"/>
      <c r="EVE594" s="163"/>
      <c r="EVF594" s="163"/>
      <c r="EVG594" s="163"/>
      <c r="EVH594" s="163"/>
      <c r="EVI594" s="163"/>
      <c r="EVJ594" s="163"/>
      <c r="EVK594" s="163"/>
      <c r="EVL594" s="163"/>
      <c r="EVM594" s="163"/>
      <c r="EVN594" s="163"/>
      <c r="EVO594" s="163"/>
      <c r="EVP594" s="163"/>
      <c r="EVQ594" s="163"/>
      <c r="EVR594" s="163"/>
      <c r="EVS594" s="163"/>
      <c r="EVT594" s="163"/>
      <c r="EVU594" s="163"/>
      <c r="EVV594" s="163"/>
      <c r="EVW594" s="163"/>
      <c r="EVX594" s="163"/>
      <c r="EVY594" s="163"/>
      <c r="EVZ594" s="163"/>
      <c r="EWA594" s="163"/>
      <c r="EWB594" s="163"/>
      <c r="EWC594" s="163"/>
      <c r="EWD594" s="163"/>
      <c r="EWE594" s="163"/>
      <c r="EWF594" s="163"/>
      <c r="EWG594" s="163"/>
      <c r="EWH594" s="163"/>
      <c r="EWI594" s="163"/>
      <c r="EWJ594" s="163"/>
      <c r="EWK594" s="163"/>
      <c r="EWL594" s="163"/>
      <c r="EWM594" s="163"/>
      <c r="EWN594" s="163"/>
      <c r="EWO594" s="163"/>
      <c r="EWP594" s="163"/>
      <c r="EWQ594" s="163"/>
      <c r="EWR594" s="163"/>
      <c r="EWS594" s="163"/>
      <c r="EWT594" s="163"/>
      <c r="EWU594" s="163"/>
      <c r="EWV594" s="163"/>
      <c r="EWW594" s="163"/>
      <c r="EWX594" s="163"/>
      <c r="EWY594" s="163"/>
      <c r="EWZ594" s="163"/>
      <c r="EXA594" s="163"/>
      <c r="EXB594" s="163"/>
      <c r="EXC594" s="163"/>
      <c r="EXD594" s="163"/>
      <c r="EXE594" s="163"/>
      <c r="EXF594" s="163"/>
      <c r="EXG594" s="163"/>
      <c r="EXH594" s="163"/>
      <c r="EXI594" s="163"/>
      <c r="EXJ594" s="163"/>
      <c r="EXK594" s="163"/>
      <c r="EXL594" s="163"/>
      <c r="EXM594" s="163"/>
      <c r="EXN594" s="163"/>
      <c r="EXO594" s="163"/>
      <c r="EXP594" s="163"/>
      <c r="EXQ594" s="163"/>
      <c r="EXR594" s="163"/>
      <c r="EXS594" s="163"/>
      <c r="EXT594" s="163"/>
      <c r="EXU594" s="163"/>
      <c r="EXV594" s="163"/>
      <c r="EXW594" s="163"/>
      <c r="EXX594" s="163"/>
      <c r="EXY594" s="163"/>
      <c r="EXZ594" s="163"/>
      <c r="EYA594" s="163"/>
      <c r="EYB594" s="163"/>
      <c r="EYC594" s="163"/>
      <c r="EYD594" s="163"/>
      <c r="EYE594" s="163"/>
      <c r="EYF594" s="163"/>
      <c r="EYG594" s="163"/>
      <c r="EYH594" s="163"/>
      <c r="EYI594" s="163"/>
      <c r="EYJ594" s="163"/>
      <c r="EYK594" s="163"/>
      <c r="EYL594" s="163"/>
      <c r="EYM594" s="163"/>
      <c r="EYN594" s="163"/>
      <c r="EYO594" s="163"/>
      <c r="EYP594" s="163"/>
      <c r="EYQ594" s="163"/>
      <c r="EYR594" s="163"/>
      <c r="EYS594" s="163"/>
      <c r="EYT594" s="163"/>
      <c r="EYU594" s="163"/>
      <c r="EYV594" s="163"/>
      <c r="EYW594" s="163"/>
      <c r="EYX594" s="163"/>
      <c r="EYY594" s="163"/>
      <c r="EYZ594" s="163"/>
      <c r="EZA594" s="163"/>
      <c r="EZB594" s="163"/>
      <c r="EZC594" s="163"/>
      <c r="EZD594" s="163"/>
      <c r="EZE594" s="163"/>
      <c r="EZF594" s="163"/>
      <c r="EZG594" s="163"/>
      <c r="EZH594" s="163"/>
      <c r="EZI594" s="163"/>
      <c r="EZJ594" s="163"/>
      <c r="EZK594" s="163"/>
      <c r="EZL594" s="163"/>
      <c r="EZM594" s="163"/>
      <c r="EZN594" s="163"/>
      <c r="EZO594" s="163"/>
      <c r="EZP594" s="163"/>
      <c r="EZQ594" s="163"/>
      <c r="EZR594" s="163"/>
      <c r="EZS594" s="163"/>
      <c r="EZT594" s="163"/>
      <c r="EZU594" s="163"/>
      <c r="EZV594" s="163"/>
      <c r="EZW594" s="163"/>
      <c r="EZX594" s="163"/>
      <c r="EZY594" s="163"/>
      <c r="EZZ594" s="163"/>
      <c r="FAA594" s="163"/>
      <c r="FAB594" s="163"/>
      <c r="FAC594" s="163"/>
      <c r="FAD594" s="163"/>
      <c r="FAE594" s="163"/>
      <c r="FAF594" s="163"/>
      <c r="FAG594" s="163"/>
      <c r="FAH594" s="163"/>
      <c r="FAI594" s="163"/>
      <c r="FAJ594" s="163"/>
      <c r="FAK594" s="163"/>
      <c r="FAL594" s="163"/>
      <c r="FAM594" s="163"/>
      <c r="FAN594" s="163"/>
      <c r="FAO594" s="163"/>
      <c r="FAP594" s="163"/>
      <c r="FAQ594" s="163"/>
      <c r="FAR594" s="163"/>
      <c r="FAS594" s="163"/>
      <c r="FAT594" s="163"/>
      <c r="FAU594" s="163"/>
      <c r="FAV594" s="163"/>
      <c r="FAW594" s="163"/>
      <c r="FAX594" s="163"/>
      <c r="FAY594" s="163"/>
      <c r="FAZ594" s="163"/>
      <c r="FBA594" s="163"/>
      <c r="FBB594" s="163"/>
      <c r="FBC594" s="163"/>
      <c r="FBD594" s="163"/>
      <c r="FBE594" s="163"/>
      <c r="FBF594" s="163"/>
      <c r="FBG594" s="163"/>
      <c r="FBH594" s="163"/>
      <c r="FBI594" s="163"/>
      <c r="FBJ594" s="163"/>
      <c r="FBK594" s="163"/>
      <c r="FBL594" s="163"/>
      <c r="FBM594" s="163"/>
      <c r="FBN594" s="163"/>
      <c r="FBO594" s="163"/>
      <c r="FBP594" s="163"/>
      <c r="FBQ594" s="163"/>
      <c r="FBR594" s="163"/>
      <c r="FBS594" s="163"/>
      <c r="FBT594" s="163"/>
      <c r="FBU594" s="163"/>
      <c r="FBV594" s="163"/>
      <c r="FBW594" s="163"/>
      <c r="FBX594" s="163"/>
      <c r="FBY594" s="163"/>
      <c r="FBZ594" s="163"/>
      <c r="FCA594" s="163"/>
      <c r="FCB594" s="163"/>
      <c r="FCC594" s="163"/>
      <c r="FCD594" s="163"/>
      <c r="FCE594" s="163"/>
      <c r="FCF594" s="163"/>
      <c r="FCG594" s="163"/>
      <c r="FCH594" s="163"/>
      <c r="FCI594" s="163"/>
      <c r="FCJ594" s="163"/>
      <c r="FCK594" s="163"/>
      <c r="FCL594" s="163"/>
      <c r="FCM594" s="163"/>
      <c r="FCN594" s="163"/>
      <c r="FCO594" s="163"/>
      <c r="FCP594" s="163"/>
      <c r="FCQ594" s="163"/>
      <c r="FCR594" s="163"/>
      <c r="FCS594" s="163"/>
      <c r="FCT594" s="163"/>
      <c r="FCU594" s="163"/>
      <c r="FCV594" s="163"/>
      <c r="FCW594" s="163"/>
      <c r="FCX594" s="163"/>
      <c r="FCY594" s="163"/>
      <c r="FCZ594" s="163"/>
      <c r="FDA594" s="163"/>
      <c r="FDB594" s="163"/>
      <c r="FDC594" s="163"/>
      <c r="FDD594" s="163"/>
      <c r="FDE594" s="163"/>
      <c r="FDF594" s="163"/>
      <c r="FDG594" s="163"/>
      <c r="FDH594" s="163"/>
      <c r="FDI594" s="163"/>
      <c r="FDJ594" s="163"/>
      <c r="FDK594" s="163"/>
      <c r="FDL594" s="163"/>
      <c r="FDM594" s="163"/>
      <c r="FDN594" s="163"/>
      <c r="FDO594" s="163"/>
      <c r="FDP594" s="163"/>
      <c r="FDQ594" s="163"/>
      <c r="FDR594" s="163"/>
      <c r="FDS594" s="163"/>
      <c r="FDT594" s="163"/>
      <c r="FDU594" s="163"/>
      <c r="FDV594" s="163"/>
      <c r="FDW594" s="163"/>
      <c r="FDX594" s="163"/>
      <c r="FDY594" s="163"/>
      <c r="FDZ594" s="163"/>
      <c r="FEA594" s="163"/>
      <c r="FEB594" s="163"/>
      <c r="FEC594" s="163"/>
      <c r="FED594" s="163"/>
      <c r="FEE594" s="163"/>
      <c r="FEF594" s="163"/>
      <c r="FEG594" s="163"/>
      <c r="FEH594" s="163"/>
      <c r="FEI594" s="163"/>
      <c r="FEJ594" s="163"/>
      <c r="FEK594" s="163"/>
      <c r="FEL594" s="163"/>
      <c r="FEM594" s="163"/>
      <c r="FEN594" s="163"/>
      <c r="FEO594" s="163"/>
      <c r="FEP594" s="163"/>
      <c r="FEQ594" s="163"/>
      <c r="FER594" s="163"/>
      <c r="FES594" s="163"/>
      <c r="FET594" s="163"/>
      <c r="FEU594" s="163"/>
      <c r="FEV594" s="163"/>
      <c r="FEW594" s="163"/>
      <c r="FEX594" s="163"/>
      <c r="FEY594" s="163"/>
      <c r="FEZ594" s="163"/>
      <c r="FFA594" s="163"/>
      <c r="FFB594" s="163"/>
      <c r="FFC594" s="163"/>
      <c r="FFD594" s="163"/>
      <c r="FFE594" s="163"/>
      <c r="FFF594" s="163"/>
      <c r="FFG594" s="163"/>
      <c r="FFH594" s="163"/>
      <c r="FFI594" s="163"/>
      <c r="FFJ594" s="163"/>
      <c r="FFK594" s="163"/>
      <c r="FFL594" s="163"/>
      <c r="FFM594" s="163"/>
      <c r="FFN594" s="163"/>
      <c r="FFO594" s="163"/>
      <c r="FFP594" s="163"/>
      <c r="FFQ594" s="163"/>
      <c r="FFR594" s="163"/>
      <c r="FFS594" s="163"/>
      <c r="FFT594" s="163"/>
      <c r="FFU594" s="163"/>
      <c r="FFV594" s="163"/>
      <c r="FFW594" s="163"/>
      <c r="FFX594" s="163"/>
      <c r="FFY594" s="163"/>
      <c r="FFZ594" s="163"/>
      <c r="FGA594" s="163"/>
      <c r="FGB594" s="163"/>
      <c r="FGC594" s="163"/>
      <c r="FGD594" s="163"/>
      <c r="FGE594" s="163"/>
      <c r="FGF594" s="163"/>
      <c r="FGG594" s="163"/>
      <c r="FGH594" s="163"/>
      <c r="FGI594" s="163"/>
      <c r="FGJ594" s="163"/>
      <c r="FGK594" s="163"/>
      <c r="FGL594" s="163"/>
      <c r="FGM594" s="163"/>
      <c r="FGN594" s="163"/>
      <c r="FGO594" s="163"/>
      <c r="FGP594" s="163"/>
      <c r="FGQ594" s="163"/>
      <c r="FGR594" s="163"/>
      <c r="FGS594" s="163"/>
      <c r="FGT594" s="163"/>
      <c r="FGU594" s="163"/>
      <c r="FGV594" s="163"/>
      <c r="FGW594" s="163"/>
      <c r="FGX594" s="163"/>
      <c r="FGY594" s="163"/>
      <c r="FGZ594" s="163"/>
      <c r="FHA594" s="163"/>
      <c r="FHB594" s="163"/>
      <c r="FHC594" s="163"/>
      <c r="FHD594" s="163"/>
      <c r="FHE594" s="163"/>
      <c r="FHF594" s="163"/>
      <c r="FHG594" s="163"/>
      <c r="FHH594" s="163"/>
      <c r="FHI594" s="163"/>
      <c r="FHJ594" s="163"/>
      <c r="FHK594" s="163"/>
      <c r="FHL594" s="163"/>
      <c r="FHM594" s="163"/>
      <c r="FHN594" s="163"/>
      <c r="FHO594" s="163"/>
      <c r="FHP594" s="163"/>
      <c r="FHQ594" s="163"/>
      <c r="FHR594" s="163"/>
      <c r="FHS594" s="163"/>
      <c r="FHT594" s="163"/>
      <c r="FHU594" s="163"/>
      <c r="FHV594" s="163"/>
      <c r="FHW594" s="163"/>
      <c r="FHX594" s="163"/>
      <c r="FHY594" s="163"/>
      <c r="FHZ594" s="163"/>
      <c r="FIA594" s="163"/>
      <c r="FIB594" s="163"/>
      <c r="FIC594" s="163"/>
      <c r="FID594" s="163"/>
      <c r="FIE594" s="163"/>
      <c r="FIF594" s="163"/>
      <c r="FIG594" s="163"/>
      <c r="FIH594" s="163"/>
      <c r="FII594" s="163"/>
      <c r="FIJ594" s="163"/>
      <c r="FIK594" s="163"/>
      <c r="FIL594" s="163"/>
      <c r="FIM594" s="163"/>
      <c r="FIN594" s="163"/>
      <c r="FIO594" s="163"/>
      <c r="FIP594" s="163"/>
      <c r="FIQ594" s="163"/>
      <c r="FIR594" s="163"/>
      <c r="FIS594" s="163"/>
      <c r="FIT594" s="163"/>
      <c r="FIU594" s="163"/>
      <c r="FIV594" s="163"/>
      <c r="FIW594" s="163"/>
      <c r="FIX594" s="163"/>
      <c r="FIY594" s="163"/>
      <c r="FIZ594" s="163"/>
      <c r="FJA594" s="163"/>
      <c r="FJB594" s="163"/>
      <c r="FJC594" s="163"/>
      <c r="FJD594" s="163"/>
      <c r="FJE594" s="163"/>
      <c r="FJF594" s="163"/>
      <c r="FJG594" s="163"/>
      <c r="FJH594" s="163"/>
      <c r="FJI594" s="163"/>
      <c r="FJJ594" s="163"/>
      <c r="FJK594" s="163"/>
      <c r="FJL594" s="163"/>
      <c r="FJM594" s="163"/>
      <c r="FJN594" s="163"/>
      <c r="FJO594" s="163"/>
      <c r="FJP594" s="163"/>
      <c r="FJQ594" s="163"/>
      <c r="FJR594" s="163"/>
      <c r="FJS594" s="163"/>
      <c r="FJT594" s="163"/>
      <c r="FJU594" s="163"/>
      <c r="FJV594" s="163"/>
      <c r="FJW594" s="163"/>
      <c r="FJX594" s="163"/>
      <c r="FJY594" s="163"/>
      <c r="FJZ594" s="163"/>
      <c r="FKA594" s="163"/>
      <c r="FKB594" s="163"/>
      <c r="FKC594" s="163"/>
      <c r="FKD594" s="163"/>
      <c r="FKE594" s="163"/>
      <c r="FKF594" s="163"/>
      <c r="FKG594" s="163"/>
      <c r="FKH594" s="163"/>
      <c r="FKI594" s="163"/>
      <c r="FKJ594" s="163"/>
      <c r="FKK594" s="163"/>
      <c r="FKL594" s="163"/>
      <c r="FKM594" s="163"/>
      <c r="FKN594" s="163"/>
      <c r="FKO594" s="163"/>
      <c r="FKP594" s="163"/>
      <c r="FKQ594" s="163"/>
      <c r="FKR594" s="163"/>
      <c r="FKS594" s="163"/>
      <c r="FKT594" s="163"/>
      <c r="FKU594" s="163"/>
      <c r="FKV594" s="163"/>
      <c r="FKW594" s="163"/>
      <c r="FKX594" s="163"/>
      <c r="FKY594" s="163"/>
      <c r="FKZ594" s="163"/>
      <c r="FLA594" s="163"/>
      <c r="FLB594" s="163"/>
      <c r="FLC594" s="163"/>
      <c r="FLD594" s="163"/>
      <c r="FLE594" s="163"/>
      <c r="FLF594" s="163"/>
      <c r="FLG594" s="163"/>
      <c r="FLH594" s="163"/>
      <c r="FLI594" s="163"/>
      <c r="FLJ594" s="163"/>
      <c r="FLK594" s="163"/>
      <c r="FLL594" s="163"/>
      <c r="FLM594" s="163"/>
      <c r="FLN594" s="163"/>
      <c r="FLO594" s="163"/>
      <c r="FLP594" s="163"/>
      <c r="FLQ594" s="163"/>
      <c r="FLR594" s="163"/>
      <c r="FLS594" s="163"/>
      <c r="FLT594" s="163"/>
      <c r="FLU594" s="163"/>
      <c r="FLV594" s="163"/>
      <c r="FLW594" s="163"/>
      <c r="FLX594" s="163"/>
      <c r="FLY594" s="163"/>
      <c r="FLZ594" s="163"/>
      <c r="FMA594" s="163"/>
      <c r="FMB594" s="163"/>
      <c r="FMC594" s="163"/>
      <c r="FMD594" s="163"/>
      <c r="FME594" s="163"/>
      <c r="FMF594" s="163"/>
      <c r="FMG594" s="163"/>
      <c r="FMH594" s="163"/>
      <c r="FMI594" s="163"/>
      <c r="FMJ594" s="163"/>
      <c r="FMK594" s="163"/>
      <c r="FML594" s="163"/>
      <c r="FMM594" s="163"/>
      <c r="FMN594" s="163"/>
      <c r="FMO594" s="163"/>
      <c r="FMP594" s="163"/>
      <c r="FMQ594" s="163"/>
      <c r="FMR594" s="163"/>
      <c r="FMS594" s="163"/>
      <c r="FMT594" s="163"/>
      <c r="FMU594" s="163"/>
      <c r="FMV594" s="163"/>
      <c r="FMW594" s="163"/>
      <c r="FMX594" s="163"/>
      <c r="FMY594" s="163"/>
      <c r="FMZ594" s="163"/>
      <c r="FNA594" s="163"/>
      <c r="FNB594" s="163"/>
      <c r="FNC594" s="163"/>
      <c r="FND594" s="163"/>
      <c r="FNE594" s="163"/>
      <c r="FNF594" s="163"/>
      <c r="FNG594" s="163"/>
      <c r="FNH594" s="163"/>
      <c r="FNI594" s="163"/>
      <c r="FNJ594" s="163"/>
      <c r="FNK594" s="163"/>
      <c r="FNL594" s="163"/>
      <c r="FNM594" s="163"/>
      <c r="FNN594" s="163"/>
      <c r="FNO594" s="163"/>
      <c r="FNP594" s="163"/>
      <c r="FNQ594" s="163"/>
      <c r="FNR594" s="163"/>
      <c r="FNS594" s="163"/>
      <c r="FNT594" s="163"/>
      <c r="FNU594" s="163"/>
      <c r="FNV594" s="163"/>
      <c r="FNW594" s="163"/>
      <c r="FNX594" s="163"/>
      <c r="FNY594" s="163"/>
      <c r="FNZ594" s="163"/>
      <c r="FOA594" s="163"/>
      <c r="FOB594" s="163"/>
      <c r="FOC594" s="163"/>
      <c r="FOD594" s="163"/>
      <c r="FOE594" s="163"/>
      <c r="FOF594" s="163"/>
      <c r="FOG594" s="163"/>
      <c r="FOH594" s="163"/>
      <c r="FOI594" s="163"/>
      <c r="FOJ594" s="163"/>
      <c r="FOK594" s="163"/>
      <c r="FOL594" s="163"/>
      <c r="FOM594" s="163"/>
      <c r="FON594" s="163"/>
      <c r="FOO594" s="163"/>
      <c r="FOP594" s="163"/>
      <c r="FOQ594" s="163"/>
      <c r="FOR594" s="163"/>
      <c r="FOS594" s="163"/>
      <c r="FOT594" s="163"/>
      <c r="FOU594" s="163"/>
      <c r="FOV594" s="163"/>
      <c r="FOW594" s="163"/>
      <c r="FOX594" s="163"/>
      <c r="FOY594" s="163"/>
      <c r="FOZ594" s="163"/>
      <c r="FPA594" s="163"/>
      <c r="FPB594" s="163"/>
      <c r="FPC594" s="163"/>
      <c r="FPD594" s="163"/>
      <c r="FPE594" s="163"/>
      <c r="FPF594" s="163"/>
      <c r="FPG594" s="163"/>
      <c r="FPH594" s="163"/>
      <c r="FPI594" s="163"/>
      <c r="FPJ594" s="163"/>
      <c r="FPK594" s="163"/>
      <c r="FPL594" s="163"/>
      <c r="FPM594" s="163"/>
      <c r="FPN594" s="163"/>
      <c r="FPO594" s="163"/>
      <c r="FPP594" s="163"/>
      <c r="FPQ594" s="163"/>
      <c r="FPR594" s="163"/>
      <c r="FPS594" s="163"/>
      <c r="FPT594" s="163"/>
      <c r="FPU594" s="163"/>
      <c r="FPV594" s="163"/>
      <c r="FPW594" s="163"/>
      <c r="FPX594" s="163"/>
      <c r="FPY594" s="163"/>
      <c r="FPZ594" s="163"/>
      <c r="FQA594" s="163"/>
      <c r="FQB594" s="163"/>
      <c r="FQC594" s="163"/>
      <c r="FQD594" s="163"/>
      <c r="FQE594" s="163"/>
      <c r="FQF594" s="163"/>
      <c r="FQG594" s="163"/>
      <c r="FQH594" s="163"/>
      <c r="FQI594" s="163"/>
      <c r="FQJ594" s="163"/>
      <c r="FQK594" s="163"/>
      <c r="FQL594" s="163"/>
      <c r="FQM594" s="163"/>
      <c r="FQN594" s="163"/>
      <c r="FQO594" s="163"/>
      <c r="FQP594" s="163"/>
      <c r="FQQ594" s="163"/>
      <c r="FQR594" s="163"/>
      <c r="FQS594" s="163"/>
      <c r="FQT594" s="163"/>
      <c r="FQU594" s="163"/>
      <c r="FQV594" s="163"/>
      <c r="FQW594" s="163"/>
      <c r="FQX594" s="163"/>
      <c r="FQY594" s="163"/>
      <c r="FQZ594" s="163"/>
      <c r="FRA594" s="163"/>
      <c r="FRB594" s="163"/>
      <c r="FRC594" s="163"/>
      <c r="FRD594" s="163"/>
      <c r="FRE594" s="163"/>
      <c r="FRF594" s="163"/>
      <c r="FRG594" s="163"/>
      <c r="FRH594" s="163"/>
      <c r="FRI594" s="163"/>
      <c r="FRJ594" s="163"/>
      <c r="FRK594" s="163"/>
      <c r="FRL594" s="163"/>
      <c r="FRM594" s="163"/>
      <c r="FRN594" s="163"/>
      <c r="FRO594" s="163"/>
      <c r="FRP594" s="163"/>
      <c r="FRQ594" s="163"/>
      <c r="FRR594" s="163"/>
      <c r="FRS594" s="163"/>
      <c r="FRT594" s="163"/>
      <c r="FRU594" s="163"/>
      <c r="FRV594" s="163"/>
      <c r="FRW594" s="163"/>
      <c r="FRX594" s="163"/>
      <c r="FRY594" s="163"/>
      <c r="FRZ594" s="163"/>
      <c r="FSA594" s="163"/>
      <c r="FSB594" s="163"/>
      <c r="FSC594" s="163"/>
      <c r="FSD594" s="163"/>
      <c r="FSE594" s="163"/>
      <c r="FSF594" s="163"/>
      <c r="FSG594" s="163"/>
      <c r="FSH594" s="163"/>
      <c r="FSI594" s="163"/>
      <c r="FSJ594" s="163"/>
      <c r="FSK594" s="163"/>
      <c r="FSL594" s="163"/>
      <c r="FSM594" s="163"/>
      <c r="FSN594" s="163"/>
      <c r="FSO594" s="163"/>
      <c r="FSP594" s="163"/>
      <c r="FSQ594" s="163"/>
      <c r="FSR594" s="163"/>
      <c r="FSS594" s="163"/>
      <c r="FST594" s="163"/>
      <c r="FSU594" s="163"/>
      <c r="FSV594" s="163"/>
      <c r="FSW594" s="163"/>
      <c r="FSX594" s="163"/>
      <c r="FSY594" s="163"/>
      <c r="FSZ594" s="163"/>
      <c r="FTA594" s="163"/>
      <c r="FTB594" s="163"/>
      <c r="FTC594" s="163"/>
      <c r="FTD594" s="163"/>
      <c r="FTE594" s="163"/>
      <c r="FTF594" s="163"/>
      <c r="FTG594" s="163"/>
      <c r="FTH594" s="163"/>
      <c r="FTI594" s="163"/>
      <c r="FTJ594" s="163"/>
      <c r="FTK594" s="163"/>
      <c r="FTL594" s="163"/>
      <c r="FTM594" s="163"/>
      <c r="FTN594" s="163"/>
      <c r="FTO594" s="163"/>
      <c r="FTP594" s="163"/>
      <c r="FTQ594" s="163"/>
      <c r="FTR594" s="163"/>
      <c r="FTS594" s="163"/>
      <c r="FTT594" s="163"/>
      <c r="FTU594" s="163"/>
      <c r="FTV594" s="163"/>
      <c r="FTW594" s="163"/>
      <c r="FTX594" s="163"/>
      <c r="FTY594" s="163"/>
      <c r="FTZ594" s="163"/>
      <c r="FUA594" s="163"/>
      <c r="FUB594" s="163"/>
      <c r="FUC594" s="163"/>
      <c r="FUD594" s="163"/>
      <c r="FUE594" s="163"/>
      <c r="FUF594" s="163"/>
      <c r="FUG594" s="163"/>
      <c r="FUH594" s="163"/>
      <c r="FUI594" s="163"/>
      <c r="FUJ594" s="163"/>
      <c r="FUK594" s="163"/>
      <c r="FUL594" s="163"/>
      <c r="FUM594" s="163"/>
      <c r="FUN594" s="163"/>
      <c r="FUO594" s="163"/>
      <c r="FUP594" s="163"/>
      <c r="FUQ594" s="163"/>
      <c r="FUR594" s="163"/>
      <c r="FUS594" s="163"/>
      <c r="FUT594" s="163"/>
      <c r="FUU594" s="163"/>
      <c r="FUV594" s="163"/>
      <c r="FUW594" s="163"/>
      <c r="FUX594" s="163"/>
      <c r="FUY594" s="163"/>
      <c r="FUZ594" s="163"/>
      <c r="FVA594" s="163"/>
      <c r="FVB594" s="163"/>
      <c r="FVC594" s="163"/>
      <c r="FVD594" s="163"/>
      <c r="FVE594" s="163"/>
      <c r="FVF594" s="163"/>
      <c r="FVG594" s="163"/>
      <c r="FVH594" s="163"/>
      <c r="FVI594" s="163"/>
      <c r="FVJ594" s="163"/>
      <c r="FVK594" s="163"/>
      <c r="FVL594" s="163"/>
      <c r="FVM594" s="163"/>
      <c r="FVN594" s="163"/>
      <c r="FVO594" s="163"/>
      <c r="FVP594" s="163"/>
      <c r="FVQ594" s="163"/>
      <c r="FVR594" s="163"/>
      <c r="FVS594" s="163"/>
      <c r="FVT594" s="163"/>
      <c r="FVU594" s="163"/>
      <c r="FVV594" s="163"/>
      <c r="FVW594" s="163"/>
      <c r="FVX594" s="163"/>
      <c r="FVY594" s="163"/>
      <c r="FVZ594" s="163"/>
      <c r="FWA594" s="163"/>
      <c r="FWB594" s="163"/>
      <c r="FWC594" s="163"/>
      <c r="FWD594" s="163"/>
      <c r="FWE594" s="163"/>
      <c r="FWF594" s="163"/>
      <c r="FWG594" s="163"/>
      <c r="FWH594" s="163"/>
      <c r="FWI594" s="163"/>
      <c r="FWJ594" s="163"/>
      <c r="FWK594" s="163"/>
      <c r="FWL594" s="163"/>
      <c r="FWM594" s="163"/>
      <c r="FWN594" s="163"/>
      <c r="FWO594" s="163"/>
      <c r="FWP594" s="163"/>
      <c r="FWQ594" s="163"/>
      <c r="FWR594" s="163"/>
      <c r="FWS594" s="163"/>
      <c r="FWT594" s="163"/>
      <c r="FWU594" s="163"/>
      <c r="FWV594" s="163"/>
      <c r="FWW594" s="163"/>
      <c r="FWX594" s="163"/>
      <c r="FWY594" s="163"/>
      <c r="FWZ594" s="163"/>
      <c r="FXA594" s="163"/>
      <c r="FXB594" s="163"/>
      <c r="FXC594" s="163"/>
      <c r="FXD594" s="163"/>
      <c r="FXE594" s="163"/>
      <c r="FXF594" s="163"/>
      <c r="FXG594" s="163"/>
      <c r="FXH594" s="163"/>
      <c r="FXI594" s="163"/>
      <c r="FXJ594" s="163"/>
      <c r="FXK594" s="163"/>
      <c r="FXL594" s="163"/>
      <c r="FXM594" s="163"/>
      <c r="FXN594" s="163"/>
      <c r="FXO594" s="163"/>
      <c r="FXP594" s="163"/>
      <c r="FXQ594" s="163"/>
      <c r="FXR594" s="163"/>
      <c r="FXS594" s="163"/>
      <c r="FXT594" s="163"/>
      <c r="FXU594" s="163"/>
      <c r="FXV594" s="163"/>
      <c r="FXW594" s="163"/>
      <c r="FXX594" s="163"/>
      <c r="FXY594" s="163"/>
      <c r="FXZ594" s="163"/>
      <c r="FYA594" s="163"/>
      <c r="FYB594" s="163"/>
      <c r="FYC594" s="163"/>
      <c r="FYD594" s="163"/>
      <c r="FYE594" s="163"/>
      <c r="FYF594" s="163"/>
      <c r="FYG594" s="163"/>
      <c r="FYH594" s="163"/>
      <c r="FYI594" s="163"/>
      <c r="FYJ594" s="163"/>
      <c r="FYK594" s="163"/>
      <c r="FYL594" s="163"/>
      <c r="FYM594" s="163"/>
      <c r="FYN594" s="163"/>
      <c r="FYO594" s="163"/>
      <c r="FYP594" s="163"/>
      <c r="FYQ594" s="163"/>
      <c r="FYR594" s="163"/>
      <c r="FYS594" s="163"/>
      <c r="FYT594" s="163"/>
      <c r="FYU594" s="163"/>
      <c r="FYV594" s="163"/>
      <c r="FYW594" s="163"/>
      <c r="FYX594" s="163"/>
      <c r="FYY594" s="163"/>
      <c r="FYZ594" s="163"/>
      <c r="FZA594" s="163"/>
      <c r="FZB594" s="163"/>
      <c r="FZC594" s="163"/>
      <c r="FZD594" s="163"/>
      <c r="FZE594" s="163"/>
      <c r="FZF594" s="163"/>
      <c r="FZG594" s="163"/>
      <c r="FZH594" s="163"/>
      <c r="FZI594" s="163"/>
      <c r="FZJ594" s="163"/>
      <c r="FZK594" s="163"/>
      <c r="FZL594" s="163"/>
      <c r="FZM594" s="163"/>
      <c r="FZN594" s="163"/>
      <c r="FZO594" s="163"/>
      <c r="FZP594" s="163"/>
      <c r="FZQ594" s="163"/>
      <c r="FZR594" s="163"/>
      <c r="FZS594" s="163"/>
      <c r="FZT594" s="163"/>
      <c r="FZU594" s="163"/>
      <c r="FZV594" s="163"/>
      <c r="FZW594" s="163"/>
      <c r="FZX594" s="163"/>
      <c r="FZY594" s="163"/>
      <c r="FZZ594" s="163"/>
      <c r="GAA594" s="163"/>
      <c r="GAB594" s="163"/>
      <c r="GAC594" s="163"/>
      <c r="GAD594" s="163"/>
      <c r="GAE594" s="163"/>
      <c r="GAF594" s="163"/>
      <c r="GAG594" s="163"/>
      <c r="GAH594" s="163"/>
      <c r="GAI594" s="163"/>
      <c r="GAJ594" s="163"/>
      <c r="GAK594" s="163"/>
      <c r="GAL594" s="163"/>
      <c r="GAM594" s="163"/>
      <c r="GAN594" s="163"/>
      <c r="GAO594" s="163"/>
      <c r="GAP594" s="163"/>
      <c r="GAQ594" s="163"/>
      <c r="GAR594" s="163"/>
      <c r="GAS594" s="163"/>
      <c r="GAT594" s="163"/>
      <c r="GAU594" s="163"/>
      <c r="GAV594" s="163"/>
      <c r="GAW594" s="163"/>
      <c r="GAX594" s="163"/>
      <c r="GAY594" s="163"/>
      <c r="GAZ594" s="163"/>
      <c r="GBA594" s="163"/>
      <c r="GBB594" s="163"/>
      <c r="GBC594" s="163"/>
      <c r="GBD594" s="163"/>
      <c r="GBE594" s="163"/>
      <c r="GBF594" s="163"/>
      <c r="GBG594" s="163"/>
      <c r="GBH594" s="163"/>
      <c r="GBI594" s="163"/>
      <c r="GBJ594" s="163"/>
      <c r="GBK594" s="163"/>
      <c r="GBL594" s="163"/>
      <c r="GBM594" s="163"/>
      <c r="GBN594" s="163"/>
      <c r="GBO594" s="163"/>
      <c r="GBP594" s="163"/>
      <c r="GBQ594" s="163"/>
      <c r="GBR594" s="163"/>
      <c r="GBS594" s="163"/>
      <c r="GBT594" s="163"/>
      <c r="GBU594" s="163"/>
      <c r="GBV594" s="163"/>
      <c r="GBW594" s="163"/>
      <c r="GBX594" s="163"/>
      <c r="GBY594" s="163"/>
      <c r="GBZ594" s="163"/>
      <c r="GCA594" s="163"/>
      <c r="GCB594" s="163"/>
      <c r="GCC594" s="163"/>
      <c r="GCD594" s="163"/>
      <c r="GCE594" s="163"/>
      <c r="GCF594" s="163"/>
      <c r="GCG594" s="163"/>
      <c r="GCH594" s="163"/>
      <c r="GCI594" s="163"/>
      <c r="GCJ594" s="163"/>
      <c r="GCK594" s="163"/>
      <c r="GCL594" s="163"/>
      <c r="GCM594" s="163"/>
      <c r="GCN594" s="163"/>
      <c r="GCO594" s="163"/>
      <c r="GCP594" s="163"/>
      <c r="GCQ594" s="163"/>
      <c r="GCR594" s="163"/>
      <c r="GCS594" s="163"/>
      <c r="GCT594" s="163"/>
      <c r="GCU594" s="163"/>
      <c r="GCV594" s="163"/>
      <c r="GCW594" s="163"/>
      <c r="GCX594" s="163"/>
      <c r="GCY594" s="163"/>
      <c r="GCZ594" s="163"/>
      <c r="GDA594" s="163"/>
      <c r="GDB594" s="163"/>
      <c r="GDC594" s="163"/>
      <c r="GDD594" s="163"/>
      <c r="GDE594" s="163"/>
      <c r="GDF594" s="163"/>
      <c r="GDG594" s="163"/>
      <c r="GDH594" s="163"/>
      <c r="GDI594" s="163"/>
      <c r="GDJ594" s="163"/>
      <c r="GDK594" s="163"/>
      <c r="GDL594" s="163"/>
      <c r="GDM594" s="163"/>
      <c r="GDN594" s="163"/>
      <c r="GDO594" s="163"/>
      <c r="GDP594" s="163"/>
      <c r="GDQ594" s="163"/>
      <c r="GDR594" s="163"/>
      <c r="GDS594" s="163"/>
      <c r="GDT594" s="163"/>
      <c r="GDU594" s="163"/>
      <c r="GDV594" s="163"/>
      <c r="GDW594" s="163"/>
      <c r="GDX594" s="163"/>
      <c r="GDY594" s="163"/>
      <c r="GDZ594" s="163"/>
      <c r="GEA594" s="163"/>
      <c r="GEB594" s="163"/>
      <c r="GEC594" s="163"/>
      <c r="GED594" s="163"/>
      <c r="GEE594" s="163"/>
      <c r="GEF594" s="163"/>
      <c r="GEG594" s="163"/>
      <c r="GEH594" s="163"/>
      <c r="GEI594" s="163"/>
      <c r="GEJ594" s="163"/>
      <c r="GEK594" s="163"/>
      <c r="GEL594" s="163"/>
      <c r="GEM594" s="163"/>
      <c r="GEN594" s="163"/>
      <c r="GEO594" s="163"/>
      <c r="GEP594" s="163"/>
      <c r="GEQ594" s="163"/>
      <c r="GER594" s="163"/>
      <c r="GES594" s="163"/>
      <c r="GET594" s="163"/>
      <c r="GEU594" s="163"/>
      <c r="GEV594" s="163"/>
      <c r="GEW594" s="163"/>
      <c r="GEX594" s="163"/>
      <c r="GEY594" s="163"/>
      <c r="GEZ594" s="163"/>
      <c r="GFA594" s="163"/>
      <c r="GFB594" s="163"/>
      <c r="GFC594" s="163"/>
      <c r="GFD594" s="163"/>
      <c r="GFE594" s="163"/>
      <c r="GFF594" s="163"/>
      <c r="GFG594" s="163"/>
      <c r="GFH594" s="163"/>
      <c r="GFI594" s="163"/>
      <c r="GFJ594" s="163"/>
      <c r="GFK594" s="163"/>
      <c r="GFL594" s="163"/>
      <c r="GFM594" s="163"/>
      <c r="GFN594" s="163"/>
      <c r="GFO594" s="163"/>
      <c r="GFP594" s="163"/>
      <c r="GFQ594" s="163"/>
      <c r="GFR594" s="163"/>
      <c r="GFS594" s="163"/>
      <c r="GFT594" s="163"/>
      <c r="GFU594" s="163"/>
      <c r="GFV594" s="163"/>
      <c r="GFW594" s="163"/>
      <c r="GFX594" s="163"/>
      <c r="GFY594" s="163"/>
      <c r="GFZ594" s="163"/>
      <c r="GGA594" s="163"/>
      <c r="GGB594" s="163"/>
      <c r="GGC594" s="163"/>
      <c r="GGD594" s="163"/>
      <c r="GGE594" s="163"/>
      <c r="GGF594" s="163"/>
      <c r="GGG594" s="163"/>
      <c r="GGH594" s="163"/>
      <c r="GGI594" s="163"/>
      <c r="GGJ594" s="163"/>
      <c r="GGK594" s="163"/>
      <c r="GGL594" s="163"/>
      <c r="GGM594" s="163"/>
      <c r="GGN594" s="163"/>
      <c r="GGO594" s="163"/>
      <c r="GGP594" s="163"/>
      <c r="GGQ594" s="163"/>
      <c r="GGR594" s="163"/>
      <c r="GGS594" s="163"/>
      <c r="GGT594" s="163"/>
      <c r="GGU594" s="163"/>
      <c r="GGV594" s="163"/>
      <c r="GGW594" s="163"/>
      <c r="GGX594" s="163"/>
      <c r="GGY594" s="163"/>
      <c r="GGZ594" s="163"/>
      <c r="GHA594" s="163"/>
      <c r="GHB594" s="163"/>
      <c r="GHC594" s="163"/>
      <c r="GHD594" s="163"/>
      <c r="GHE594" s="163"/>
      <c r="GHF594" s="163"/>
      <c r="GHG594" s="163"/>
      <c r="GHH594" s="163"/>
      <c r="GHI594" s="163"/>
      <c r="GHJ594" s="163"/>
      <c r="GHK594" s="163"/>
      <c r="GHL594" s="163"/>
      <c r="GHM594" s="163"/>
      <c r="GHN594" s="163"/>
      <c r="GHO594" s="163"/>
      <c r="GHP594" s="163"/>
      <c r="GHQ594" s="163"/>
      <c r="GHR594" s="163"/>
      <c r="GHS594" s="163"/>
      <c r="GHT594" s="163"/>
      <c r="GHU594" s="163"/>
      <c r="GHV594" s="163"/>
      <c r="GHW594" s="163"/>
      <c r="GHX594" s="163"/>
      <c r="GHY594" s="163"/>
      <c r="GHZ594" s="163"/>
      <c r="GIA594" s="163"/>
      <c r="GIB594" s="163"/>
      <c r="GIC594" s="163"/>
      <c r="GID594" s="163"/>
      <c r="GIE594" s="163"/>
      <c r="GIF594" s="163"/>
      <c r="GIG594" s="163"/>
      <c r="GIH594" s="163"/>
      <c r="GII594" s="163"/>
      <c r="GIJ594" s="163"/>
      <c r="GIK594" s="163"/>
      <c r="GIL594" s="163"/>
      <c r="GIM594" s="163"/>
      <c r="GIN594" s="163"/>
      <c r="GIO594" s="163"/>
      <c r="GIP594" s="163"/>
      <c r="GIQ594" s="163"/>
      <c r="GIR594" s="163"/>
      <c r="GIS594" s="163"/>
      <c r="GIT594" s="163"/>
      <c r="GIU594" s="163"/>
      <c r="GIV594" s="163"/>
      <c r="GIW594" s="163"/>
      <c r="GIX594" s="163"/>
      <c r="GIY594" s="163"/>
      <c r="GIZ594" s="163"/>
      <c r="GJA594" s="163"/>
      <c r="GJB594" s="163"/>
      <c r="GJC594" s="163"/>
      <c r="GJD594" s="163"/>
      <c r="GJE594" s="163"/>
      <c r="GJF594" s="163"/>
      <c r="GJG594" s="163"/>
      <c r="GJH594" s="163"/>
      <c r="GJI594" s="163"/>
      <c r="GJJ594" s="163"/>
      <c r="GJK594" s="163"/>
      <c r="GJL594" s="163"/>
      <c r="GJM594" s="163"/>
      <c r="GJN594" s="163"/>
      <c r="GJO594" s="163"/>
      <c r="GJP594" s="163"/>
      <c r="GJQ594" s="163"/>
      <c r="GJR594" s="163"/>
      <c r="GJS594" s="163"/>
      <c r="GJT594" s="163"/>
      <c r="GJU594" s="163"/>
      <c r="GJV594" s="163"/>
      <c r="GJW594" s="163"/>
      <c r="GJX594" s="163"/>
      <c r="GJY594" s="163"/>
      <c r="GJZ594" s="163"/>
      <c r="GKA594" s="163"/>
      <c r="GKB594" s="163"/>
      <c r="GKC594" s="163"/>
      <c r="GKD594" s="163"/>
      <c r="GKE594" s="163"/>
      <c r="GKF594" s="163"/>
      <c r="GKG594" s="163"/>
      <c r="GKH594" s="163"/>
      <c r="GKI594" s="163"/>
      <c r="GKJ594" s="163"/>
      <c r="GKK594" s="163"/>
      <c r="GKL594" s="163"/>
      <c r="GKM594" s="163"/>
      <c r="GKN594" s="163"/>
      <c r="GKO594" s="163"/>
      <c r="GKP594" s="163"/>
      <c r="GKQ594" s="163"/>
      <c r="GKR594" s="163"/>
      <c r="GKS594" s="163"/>
      <c r="GKT594" s="163"/>
      <c r="GKU594" s="163"/>
      <c r="GKV594" s="163"/>
      <c r="GKW594" s="163"/>
      <c r="GKX594" s="163"/>
      <c r="GKY594" s="163"/>
      <c r="GKZ594" s="163"/>
      <c r="GLA594" s="163"/>
      <c r="GLB594" s="163"/>
      <c r="GLC594" s="163"/>
      <c r="GLD594" s="163"/>
      <c r="GLE594" s="163"/>
      <c r="GLF594" s="163"/>
      <c r="GLG594" s="163"/>
      <c r="GLH594" s="163"/>
      <c r="GLI594" s="163"/>
      <c r="GLJ594" s="163"/>
      <c r="GLK594" s="163"/>
      <c r="GLL594" s="163"/>
      <c r="GLM594" s="163"/>
      <c r="GLN594" s="163"/>
      <c r="GLO594" s="163"/>
      <c r="GLP594" s="163"/>
      <c r="GLQ594" s="163"/>
      <c r="GLR594" s="163"/>
      <c r="GLS594" s="163"/>
      <c r="GLT594" s="163"/>
      <c r="GLU594" s="163"/>
      <c r="GLV594" s="163"/>
      <c r="GLW594" s="163"/>
      <c r="GLX594" s="163"/>
      <c r="GLY594" s="163"/>
      <c r="GLZ594" s="163"/>
      <c r="GMA594" s="163"/>
      <c r="GMB594" s="163"/>
      <c r="GMC594" s="163"/>
      <c r="GMD594" s="163"/>
      <c r="GME594" s="163"/>
      <c r="GMF594" s="163"/>
      <c r="GMG594" s="163"/>
      <c r="GMH594" s="163"/>
      <c r="GMI594" s="163"/>
      <c r="GMJ594" s="163"/>
      <c r="GMK594" s="163"/>
      <c r="GML594" s="163"/>
      <c r="GMM594" s="163"/>
      <c r="GMN594" s="163"/>
      <c r="GMO594" s="163"/>
      <c r="GMP594" s="163"/>
      <c r="GMQ594" s="163"/>
      <c r="GMR594" s="163"/>
      <c r="GMS594" s="163"/>
      <c r="GMT594" s="163"/>
      <c r="GMU594" s="163"/>
      <c r="GMV594" s="163"/>
      <c r="GMW594" s="163"/>
      <c r="GMX594" s="163"/>
      <c r="GMY594" s="163"/>
      <c r="GMZ594" s="163"/>
      <c r="GNA594" s="163"/>
      <c r="GNB594" s="163"/>
      <c r="GNC594" s="163"/>
      <c r="GND594" s="163"/>
      <c r="GNE594" s="163"/>
      <c r="GNF594" s="163"/>
      <c r="GNG594" s="163"/>
      <c r="GNH594" s="163"/>
      <c r="GNI594" s="163"/>
      <c r="GNJ594" s="163"/>
      <c r="GNK594" s="163"/>
      <c r="GNL594" s="163"/>
      <c r="GNM594" s="163"/>
      <c r="GNN594" s="163"/>
      <c r="GNO594" s="163"/>
      <c r="GNP594" s="163"/>
      <c r="GNQ594" s="163"/>
      <c r="GNR594" s="163"/>
      <c r="GNS594" s="163"/>
      <c r="GNT594" s="163"/>
      <c r="GNU594" s="163"/>
      <c r="GNV594" s="163"/>
      <c r="GNW594" s="163"/>
      <c r="GNX594" s="163"/>
      <c r="GNY594" s="163"/>
      <c r="GNZ594" s="163"/>
      <c r="GOA594" s="163"/>
      <c r="GOB594" s="163"/>
      <c r="GOC594" s="163"/>
      <c r="GOD594" s="163"/>
      <c r="GOE594" s="163"/>
      <c r="GOF594" s="163"/>
      <c r="GOG594" s="163"/>
      <c r="GOH594" s="163"/>
      <c r="GOI594" s="163"/>
      <c r="GOJ594" s="163"/>
      <c r="GOK594" s="163"/>
      <c r="GOL594" s="163"/>
      <c r="GOM594" s="163"/>
      <c r="GON594" s="163"/>
      <c r="GOO594" s="163"/>
      <c r="GOP594" s="163"/>
      <c r="GOQ594" s="163"/>
      <c r="GOR594" s="163"/>
      <c r="GOS594" s="163"/>
      <c r="GOT594" s="163"/>
      <c r="GOU594" s="163"/>
      <c r="GOV594" s="163"/>
      <c r="GOW594" s="163"/>
      <c r="GOX594" s="163"/>
      <c r="GOY594" s="163"/>
      <c r="GOZ594" s="163"/>
      <c r="GPA594" s="163"/>
      <c r="GPB594" s="163"/>
      <c r="GPC594" s="163"/>
      <c r="GPD594" s="163"/>
      <c r="GPE594" s="163"/>
      <c r="GPF594" s="163"/>
      <c r="GPG594" s="163"/>
      <c r="GPH594" s="163"/>
      <c r="GPI594" s="163"/>
      <c r="GPJ594" s="163"/>
      <c r="GPK594" s="163"/>
      <c r="GPL594" s="163"/>
      <c r="GPM594" s="163"/>
      <c r="GPN594" s="163"/>
      <c r="GPO594" s="163"/>
      <c r="GPP594" s="163"/>
      <c r="GPQ594" s="163"/>
      <c r="GPR594" s="163"/>
      <c r="GPS594" s="163"/>
      <c r="GPT594" s="163"/>
      <c r="GPU594" s="163"/>
      <c r="GPV594" s="163"/>
      <c r="GPW594" s="163"/>
      <c r="GPX594" s="163"/>
      <c r="GPY594" s="163"/>
      <c r="GPZ594" s="163"/>
      <c r="GQA594" s="163"/>
      <c r="GQB594" s="163"/>
      <c r="GQC594" s="163"/>
      <c r="GQD594" s="163"/>
      <c r="GQE594" s="163"/>
      <c r="GQF594" s="163"/>
      <c r="GQG594" s="163"/>
      <c r="GQH594" s="163"/>
      <c r="GQI594" s="163"/>
      <c r="GQJ594" s="163"/>
      <c r="GQK594" s="163"/>
      <c r="GQL594" s="163"/>
      <c r="GQM594" s="163"/>
      <c r="GQN594" s="163"/>
      <c r="GQO594" s="163"/>
      <c r="GQP594" s="163"/>
      <c r="GQQ594" s="163"/>
      <c r="GQR594" s="163"/>
      <c r="GQS594" s="163"/>
      <c r="GQT594" s="163"/>
      <c r="GQU594" s="163"/>
      <c r="GQV594" s="163"/>
      <c r="GQW594" s="163"/>
      <c r="GQX594" s="163"/>
      <c r="GQY594" s="163"/>
      <c r="GQZ594" s="163"/>
      <c r="GRA594" s="163"/>
      <c r="GRB594" s="163"/>
      <c r="GRC594" s="163"/>
      <c r="GRD594" s="163"/>
      <c r="GRE594" s="163"/>
      <c r="GRF594" s="163"/>
      <c r="GRG594" s="163"/>
      <c r="GRH594" s="163"/>
      <c r="GRI594" s="163"/>
      <c r="GRJ594" s="163"/>
      <c r="GRK594" s="163"/>
      <c r="GRL594" s="163"/>
      <c r="GRM594" s="163"/>
      <c r="GRN594" s="163"/>
      <c r="GRO594" s="163"/>
      <c r="GRP594" s="163"/>
      <c r="GRQ594" s="163"/>
      <c r="GRR594" s="163"/>
      <c r="GRS594" s="163"/>
      <c r="GRT594" s="163"/>
      <c r="GRU594" s="163"/>
      <c r="GRV594" s="163"/>
      <c r="GRW594" s="163"/>
      <c r="GRX594" s="163"/>
      <c r="GRY594" s="163"/>
      <c r="GRZ594" s="163"/>
      <c r="GSA594" s="163"/>
      <c r="GSB594" s="163"/>
      <c r="GSC594" s="163"/>
      <c r="GSD594" s="163"/>
      <c r="GSE594" s="163"/>
      <c r="GSF594" s="163"/>
      <c r="GSG594" s="163"/>
      <c r="GSH594" s="163"/>
      <c r="GSI594" s="163"/>
      <c r="GSJ594" s="163"/>
      <c r="GSK594" s="163"/>
      <c r="GSL594" s="163"/>
      <c r="GSM594" s="163"/>
      <c r="GSN594" s="163"/>
      <c r="GSO594" s="163"/>
      <c r="GSP594" s="163"/>
      <c r="GSQ594" s="163"/>
      <c r="GSR594" s="163"/>
      <c r="GSS594" s="163"/>
      <c r="GST594" s="163"/>
      <c r="GSU594" s="163"/>
      <c r="GSV594" s="163"/>
      <c r="GSW594" s="163"/>
      <c r="GSX594" s="163"/>
      <c r="GSY594" s="163"/>
      <c r="GSZ594" s="163"/>
      <c r="GTA594" s="163"/>
      <c r="GTB594" s="163"/>
      <c r="GTC594" s="163"/>
      <c r="GTD594" s="163"/>
      <c r="GTE594" s="163"/>
      <c r="GTF594" s="163"/>
      <c r="GTG594" s="163"/>
      <c r="GTH594" s="163"/>
      <c r="GTI594" s="163"/>
      <c r="GTJ594" s="163"/>
      <c r="GTK594" s="163"/>
      <c r="GTL594" s="163"/>
      <c r="GTM594" s="163"/>
      <c r="GTN594" s="163"/>
      <c r="GTO594" s="163"/>
      <c r="GTP594" s="163"/>
      <c r="GTQ594" s="163"/>
      <c r="GTR594" s="163"/>
      <c r="GTS594" s="163"/>
      <c r="GTT594" s="163"/>
      <c r="GTU594" s="163"/>
      <c r="GTV594" s="163"/>
      <c r="GTW594" s="163"/>
      <c r="GTX594" s="163"/>
      <c r="GTY594" s="163"/>
      <c r="GTZ594" s="163"/>
      <c r="GUA594" s="163"/>
      <c r="GUB594" s="163"/>
      <c r="GUC594" s="163"/>
      <c r="GUD594" s="163"/>
      <c r="GUE594" s="163"/>
      <c r="GUF594" s="163"/>
      <c r="GUG594" s="163"/>
      <c r="GUH594" s="163"/>
      <c r="GUI594" s="163"/>
      <c r="GUJ594" s="163"/>
      <c r="GUK594" s="163"/>
      <c r="GUL594" s="163"/>
      <c r="GUM594" s="163"/>
      <c r="GUN594" s="163"/>
      <c r="GUO594" s="163"/>
      <c r="GUP594" s="163"/>
      <c r="GUQ594" s="163"/>
      <c r="GUR594" s="163"/>
      <c r="GUS594" s="163"/>
      <c r="GUT594" s="163"/>
      <c r="GUU594" s="163"/>
      <c r="GUV594" s="163"/>
      <c r="GUW594" s="163"/>
      <c r="GUX594" s="163"/>
      <c r="GUY594" s="163"/>
      <c r="GUZ594" s="163"/>
      <c r="GVA594" s="163"/>
      <c r="GVB594" s="163"/>
      <c r="GVC594" s="163"/>
      <c r="GVD594" s="163"/>
      <c r="GVE594" s="163"/>
      <c r="GVF594" s="163"/>
      <c r="GVG594" s="163"/>
      <c r="GVH594" s="163"/>
      <c r="GVI594" s="163"/>
      <c r="GVJ594" s="163"/>
      <c r="GVK594" s="163"/>
      <c r="GVL594" s="163"/>
      <c r="GVM594" s="163"/>
      <c r="GVN594" s="163"/>
      <c r="GVO594" s="163"/>
      <c r="GVP594" s="163"/>
      <c r="GVQ594" s="163"/>
      <c r="GVR594" s="163"/>
      <c r="GVS594" s="163"/>
      <c r="GVT594" s="163"/>
      <c r="GVU594" s="163"/>
      <c r="GVV594" s="163"/>
      <c r="GVW594" s="163"/>
      <c r="GVX594" s="163"/>
      <c r="GVY594" s="163"/>
      <c r="GVZ594" s="163"/>
      <c r="GWA594" s="163"/>
      <c r="GWB594" s="163"/>
      <c r="GWC594" s="163"/>
      <c r="GWD594" s="163"/>
      <c r="GWE594" s="163"/>
      <c r="GWF594" s="163"/>
      <c r="GWG594" s="163"/>
      <c r="GWH594" s="163"/>
      <c r="GWI594" s="163"/>
      <c r="GWJ594" s="163"/>
      <c r="GWK594" s="163"/>
      <c r="GWL594" s="163"/>
      <c r="GWM594" s="163"/>
      <c r="GWN594" s="163"/>
      <c r="GWO594" s="163"/>
      <c r="GWP594" s="163"/>
      <c r="GWQ594" s="163"/>
      <c r="GWR594" s="163"/>
      <c r="GWS594" s="163"/>
      <c r="GWT594" s="163"/>
      <c r="GWU594" s="163"/>
      <c r="GWV594" s="163"/>
      <c r="GWW594" s="163"/>
      <c r="GWX594" s="163"/>
      <c r="GWY594" s="163"/>
      <c r="GWZ594" s="163"/>
      <c r="GXA594" s="163"/>
      <c r="GXB594" s="163"/>
      <c r="GXC594" s="163"/>
      <c r="GXD594" s="163"/>
      <c r="GXE594" s="163"/>
      <c r="GXF594" s="163"/>
      <c r="GXG594" s="163"/>
      <c r="GXH594" s="163"/>
      <c r="GXI594" s="163"/>
      <c r="GXJ594" s="163"/>
      <c r="GXK594" s="163"/>
      <c r="GXL594" s="163"/>
      <c r="GXM594" s="163"/>
      <c r="GXN594" s="163"/>
      <c r="GXO594" s="163"/>
      <c r="GXP594" s="163"/>
      <c r="GXQ594" s="163"/>
      <c r="GXR594" s="163"/>
      <c r="GXS594" s="163"/>
      <c r="GXT594" s="163"/>
      <c r="GXU594" s="163"/>
      <c r="GXV594" s="163"/>
      <c r="GXW594" s="163"/>
      <c r="GXX594" s="163"/>
      <c r="GXY594" s="163"/>
      <c r="GXZ594" s="163"/>
      <c r="GYA594" s="163"/>
      <c r="GYB594" s="163"/>
      <c r="GYC594" s="163"/>
      <c r="GYD594" s="163"/>
      <c r="GYE594" s="163"/>
      <c r="GYF594" s="163"/>
      <c r="GYG594" s="163"/>
      <c r="GYH594" s="163"/>
      <c r="GYI594" s="163"/>
      <c r="GYJ594" s="163"/>
      <c r="GYK594" s="163"/>
      <c r="GYL594" s="163"/>
      <c r="GYM594" s="163"/>
      <c r="GYN594" s="163"/>
      <c r="GYO594" s="163"/>
      <c r="GYP594" s="163"/>
      <c r="GYQ594" s="163"/>
      <c r="GYR594" s="163"/>
      <c r="GYS594" s="163"/>
      <c r="GYT594" s="163"/>
      <c r="GYU594" s="163"/>
      <c r="GYV594" s="163"/>
      <c r="GYW594" s="163"/>
      <c r="GYX594" s="163"/>
      <c r="GYY594" s="163"/>
      <c r="GYZ594" s="163"/>
      <c r="GZA594" s="163"/>
      <c r="GZB594" s="163"/>
      <c r="GZC594" s="163"/>
      <c r="GZD594" s="163"/>
      <c r="GZE594" s="163"/>
      <c r="GZF594" s="163"/>
      <c r="GZG594" s="163"/>
      <c r="GZH594" s="163"/>
      <c r="GZI594" s="163"/>
      <c r="GZJ594" s="163"/>
      <c r="GZK594" s="163"/>
      <c r="GZL594" s="163"/>
      <c r="GZM594" s="163"/>
      <c r="GZN594" s="163"/>
      <c r="GZO594" s="163"/>
      <c r="GZP594" s="163"/>
      <c r="GZQ594" s="163"/>
      <c r="GZR594" s="163"/>
      <c r="GZS594" s="163"/>
      <c r="GZT594" s="163"/>
      <c r="GZU594" s="163"/>
      <c r="GZV594" s="163"/>
      <c r="GZW594" s="163"/>
      <c r="GZX594" s="163"/>
      <c r="GZY594" s="163"/>
      <c r="GZZ594" s="163"/>
      <c r="HAA594" s="163"/>
      <c r="HAB594" s="163"/>
      <c r="HAC594" s="163"/>
      <c r="HAD594" s="163"/>
      <c r="HAE594" s="163"/>
      <c r="HAF594" s="163"/>
      <c r="HAG594" s="163"/>
      <c r="HAH594" s="163"/>
      <c r="HAI594" s="163"/>
      <c r="HAJ594" s="163"/>
      <c r="HAK594" s="163"/>
      <c r="HAL594" s="163"/>
      <c r="HAM594" s="163"/>
      <c r="HAN594" s="163"/>
      <c r="HAO594" s="163"/>
      <c r="HAP594" s="163"/>
      <c r="HAQ594" s="163"/>
      <c r="HAR594" s="163"/>
      <c r="HAS594" s="163"/>
      <c r="HAT594" s="163"/>
      <c r="HAU594" s="163"/>
      <c r="HAV594" s="163"/>
      <c r="HAW594" s="163"/>
      <c r="HAX594" s="163"/>
      <c r="HAY594" s="163"/>
      <c r="HAZ594" s="163"/>
      <c r="HBA594" s="163"/>
      <c r="HBB594" s="163"/>
      <c r="HBC594" s="163"/>
      <c r="HBD594" s="163"/>
      <c r="HBE594" s="163"/>
      <c r="HBF594" s="163"/>
      <c r="HBG594" s="163"/>
      <c r="HBH594" s="163"/>
      <c r="HBI594" s="163"/>
      <c r="HBJ594" s="163"/>
      <c r="HBK594" s="163"/>
      <c r="HBL594" s="163"/>
      <c r="HBM594" s="163"/>
      <c r="HBN594" s="163"/>
      <c r="HBO594" s="163"/>
      <c r="HBP594" s="163"/>
      <c r="HBQ594" s="163"/>
      <c r="HBR594" s="163"/>
      <c r="HBS594" s="163"/>
      <c r="HBT594" s="163"/>
      <c r="HBU594" s="163"/>
      <c r="HBV594" s="163"/>
      <c r="HBW594" s="163"/>
      <c r="HBX594" s="163"/>
      <c r="HBY594" s="163"/>
      <c r="HBZ594" s="163"/>
      <c r="HCA594" s="163"/>
      <c r="HCB594" s="163"/>
      <c r="HCC594" s="163"/>
      <c r="HCD594" s="163"/>
      <c r="HCE594" s="163"/>
      <c r="HCF594" s="163"/>
      <c r="HCG594" s="163"/>
      <c r="HCH594" s="163"/>
      <c r="HCI594" s="163"/>
      <c r="HCJ594" s="163"/>
      <c r="HCK594" s="163"/>
      <c r="HCL594" s="163"/>
      <c r="HCM594" s="163"/>
      <c r="HCN594" s="163"/>
      <c r="HCO594" s="163"/>
      <c r="HCP594" s="163"/>
      <c r="HCQ594" s="163"/>
      <c r="HCR594" s="163"/>
      <c r="HCS594" s="163"/>
      <c r="HCT594" s="163"/>
      <c r="HCU594" s="163"/>
      <c r="HCV594" s="163"/>
      <c r="HCW594" s="163"/>
      <c r="HCX594" s="163"/>
      <c r="HCY594" s="163"/>
      <c r="HCZ594" s="163"/>
      <c r="HDA594" s="163"/>
      <c r="HDB594" s="163"/>
      <c r="HDC594" s="163"/>
      <c r="HDD594" s="163"/>
      <c r="HDE594" s="163"/>
      <c r="HDF594" s="163"/>
      <c r="HDG594" s="163"/>
      <c r="HDH594" s="163"/>
      <c r="HDI594" s="163"/>
      <c r="HDJ594" s="163"/>
      <c r="HDK594" s="163"/>
      <c r="HDL594" s="163"/>
      <c r="HDM594" s="163"/>
      <c r="HDN594" s="163"/>
      <c r="HDO594" s="163"/>
      <c r="HDP594" s="163"/>
      <c r="HDQ594" s="163"/>
      <c r="HDR594" s="163"/>
      <c r="HDS594" s="163"/>
      <c r="HDT594" s="163"/>
      <c r="HDU594" s="163"/>
      <c r="HDV594" s="163"/>
      <c r="HDW594" s="163"/>
      <c r="HDX594" s="163"/>
      <c r="HDY594" s="163"/>
      <c r="HDZ594" s="163"/>
      <c r="HEA594" s="163"/>
      <c r="HEB594" s="163"/>
      <c r="HEC594" s="163"/>
      <c r="HED594" s="163"/>
      <c r="HEE594" s="163"/>
      <c r="HEF594" s="163"/>
      <c r="HEG594" s="163"/>
      <c r="HEH594" s="163"/>
      <c r="HEI594" s="163"/>
      <c r="HEJ594" s="163"/>
      <c r="HEK594" s="163"/>
      <c r="HEL594" s="163"/>
      <c r="HEM594" s="163"/>
      <c r="HEN594" s="163"/>
      <c r="HEO594" s="163"/>
      <c r="HEP594" s="163"/>
      <c r="HEQ594" s="163"/>
      <c r="HER594" s="163"/>
      <c r="HES594" s="163"/>
      <c r="HET594" s="163"/>
      <c r="HEU594" s="163"/>
      <c r="HEV594" s="163"/>
      <c r="HEW594" s="163"/>
      <c r="HEX594" s="163"/>
      <c r="HEY594" s="163"/>
      <c r="HEZ594" s="163"/>
      <c r="HFA594" s="163"/>
      <c r="HFB594" s="163"/>
      <c r="HFC594" s="163"/>
      <c r="HFD594" s="163"/>
      <c r="HFE594" s="163"/>
      <c r="HFF594" s="163"/>
      <c r="HFG594" s="163"/>
      <c r="HFH594" s="163"/>
      <c r="HFI594" s="163"/>
      <c r="HFJ594" s="163"/>
      <c r="HFK594" s="163"/>
      <c r="HFL594" s="163"/>
      <c r="HFM594" s="163"/>
      <c r="HFN594" s="163"/>
      <c r="HFO594" s="163"/>
      <c r="HFP594" s="163"/>
      <c r="HFQ594" s="163"/>
      <c r="HFR594" s="163"/>
      <c r="HFS594" s="163"/>
      <c r="HFT594" s="163"/>
      <c r="HFU594" s="163"/>
      <c r="HFV594" s="163"/>
      <c r="HFW594" s="163"/>
      <c r="HFX594" s="163"/>
      <c r="HFY594" s="163"/>
      <c r="HFZ594" s="163"/>
      <c r="HGA594" s="163"/>
      <c r="HGB594" s="163"/>
      <c r="HGC594" s="163"/>
      <c r="HGD594" s="163"/>
      <c r="HGE594" s="163"/>
      <c r="HGF594" s="163"/>
      <c r="HGG594" s="163"/>
      <c r="HGH594" s="163"/>
      <c r="HGI594" s="163"/>
      <c r="HGJ594" s="163"/>
      <c r="HGK594" s="163"/>
      <c r="HGL594" s="163"/>
      <c r="HGM594" s="163"/>
      <c r="HGN594" s="163"/>
      <c r="HGO594" s="163"/>
      <c r="HGP594" s="163"/>
      <c r="HGQ594" s="163"/>
      <c r="HGR594" s="163"/>
      <c r="HGS594" s="163"/>
      <c r="HGT594" s="163"/>
      <c r="HGU594" s="163"/>
      <c r="HGV594" s="163"/>
      <c r="HGW594" s="163"/>
      <c r="HGX594" s="163"/>
      <c r="HGY594" s="163"/>
      <c r="HGZ594" s="163"/>
      <c r="HHA594" s="163"/>
      <c r="HHB594" s="163"/>
      <c r="HHC594" s="163"/>
      <c r="HHD594" s="163"/>
      <c r="HHE594" s="163"/>
      <c r="HHF594" s="163"/>
      <c r="HHG594" s="163"/>
      <c r="HHH594" s="163"/>
      <c r="HHI594" s="163"/>
      <c r="HHJ594" s="163"/>
      <c r="HHK594" s="163"/>
      <c r="HHL594" s="163"/>
      <c r="HHM594" s="163"/>
      <c r="HHN594" s="163"/>
      <c r="HHO594" s="163"/>
      <c r="HHP594" s="163"/>
      <c r="HHQ594" s="163"/>
      <c r="HHR594" s="163"/>
      <c r="HHS594" s="163"/>
      <c r="HHT594" s="163"/>
      <c r="HHU594" s="163"/>
      <c r="HHV594" s="163"/>
      <c r="HHW594" s="163"/>
      <c r="HHX594" s="163"/>
      <c r="HHY594" s="163"/>
      <c r="HHZ594" s="163"/>
      <c r="HIA594" s="163"/>
      <c r="HIB594" s="163"/>
      <c r="HIC594" s="163"/>
      <c r="HID594" s="163"/>
      <c r="HIE594" s="163"/>
      <c r="HIF594" s="163"/>
      <c r="HIG594" s="163"/>
      <c r="HIH594" s="163"/>
      <c r="HII594" s="163"/>
      <c r="HIJ594" s="163"/>
      <c r="HIK594" s="163"/>
      <c r="HIL594" s="163"/>
      <c r="HIM594" s="163"/>
      <c r="HIN594" s="163"/>
      <c r="HIO594" s="163"/>
      <c r="HIP594" s="163"/>
      <c r="HIQ594" s="163"/>
      <c r="HIR594" s="163"/>
      <c r="HIS594" s="163"/>
      <c r="HIT594" s="163"/>
      <c r="HIU594" s="163"/>
      <c r="HIV594" s="163"/>
      <c r="HIW594" s="163"/>
      <c r="HIX594" s="163"/>
      <c r="HIY594" s="163"/>
      <c r="HIZ594" s="163"/>
      <c r="HJA594" s="163"/>
      <c r="HJB594" s="163"/>
      <c r="HJC594" s="163"/>
      <c r="HJD594" s="163"/>
      <c r="HJE594" s="163"/>
      <c r="HJF594" s="163"/>
      <c r="HJG594" s="163"/>
      <c r="HJH594" s="163"/>
      <c r="HJI594" s="163"/>
      <c r="HJJ594" s="163"/>
      <c r="HJK594" s="163"/>
      <c r="HJL594" s="163"/>
      <c r="HJM594" s="163"/>
      <c r="HJN594" s="163"/>
      <c r="HJO594" s="163"/>
      <c r="HJP594" s="163"/>
      <c r="HJQ594" s="163"/>
      <c r="HJR594" s="163"/>
      <c r="HJS594" s="163"/>
      <c r="HJT594" s="163"/>
      <c r="HJU594" s="163"/>
      <c r="HJV594" s="163"/>
      <c r="HJW594" s="163"/>
      <c r="HJX594" s="163"/>
      <c r="HJY594" s="163"/>
      <c r="HJZ594" s="163"/>
      <c r="HKA594" s="163"/>
      <c r="HKB594" s="163"/>
      <c r="HKC594" s="163"/>
      <c r="HKD594" s="163"/>
      <c r="HKE594" s="163"/>
      <c r="HKF594" s="163"/>
      <c r="HKG594" s="163"/>
      <c r="HKH594" s="163"/>
      <c r="HKI594" s="163"/>
      <c r="HKJ594" s="163"/>
      <c r="HKK594" s="163"/>
      <c r="HKL594" s="163"/>
      <c r="HKM594" s="163"/>
      <c r="HKN594" s="163"/>
      <c r="HKO594" s="163"/>
      <c r="HKP594" s="163"/>
      <c r="HKQ594" s="163"/>
      <c r="HKR594" s="163"/>
      <c r="HKS594" s="163"/>
      <c r="HKT594" s="163"/>
      <c r="HKU594" s="163"/>
      <c r="HKV594" s="163"/>
      <c r="HKW594" s="163"/>
      <c r="HKX594" s="163"/>
      <c r="HKY594" s="163"/>
      <c r="HKZ594" s="163"/>
      <c r="HLA594" s="163"/>
      <c r="HLB594" s="163"/>
      <c r="HLC594" s="163"/>
      <c r="HLD594" s="163"/>
      <c r="HLE594" s="163"/>
      <c r="HLF594" s="163"/>
      <c r="HLG594" s="163"/>
      <c r="HLH594" s="163"/>
      <c r="HLI594" s="163"/>
      <c r="HLJ594" s="163"/>
      <c r="HLK594" s="163"/>
      <c r="HLL594" s="163"/>
      <c r="HLM594" s="163"/>
      <c r="HLN594" s="163"/>
      <c r="HLO594" s="163"/>
      <c r="HLP594" s="163"/>
      <c r="HLQ594" s="163"/>
      <c r="HLR594" s="163"/>
      <c r="HLS594" s="163"/>
      <c r="HLT594" s="163"/>
      <c r="HLU594" s="163"/>
      <c r="HLV594" s="163"/>
      <c r="HLW594" s="163"/>
      <c r="HLX594" s="163"/>
      <c r="HLY594" s="163"/>
      <c r="HLZ594" s="163"/>
      <c r="HMA594" s="163"/>
      <c r="HMB594" s="163"/>
      <c r="HMC594" s="163"/>
      <c r="HMD594" s="163"/>
      <c r="HME594" s="163"/>
      <c r="HMF594" s="163"/>
      <c r="HMG594" s="163"/>
      <c r="HMH594" s="163"/>
      <c r="HMI594" s="163"/>
      <c r="HMJ594" s="163"/>
      <c r="HMK594" s="163"/>
      <c r="HML594" s="163"/>
      <c r="HMM594" s="163"/>
      <c r="HMN594" s="163"/>
      <c r="HMO594" s="163"/>
      <c r="HMP594" s="163"/>
      <c r="HMQ594" s="163"/>
      <c r="HMR594" s="163"/>
      <c r="HMS594" s="163"/>
      <c r="HMT594" s="163"/>
      <c r="HMU594" s="163"/>
      <c r="HMV594" s="163"/>
      <c r="HMW594" s="163"/>
      <c r="HMX594" s="163"/>
      <c r="HMY594" s="163"/>
      <c r="HMZ594" s="163"/>
      <c r="HNA594" s="163"/>
      <c r="HNB594" s="163"/>
      <c r="HNC594" s="163"/>
      <c r="HND594" s="163"/>
      <c r="HNE594" s="163"/>
      <c r="HNF594" s="163"/>
      <c r="HNG594" s="163"/>
      <c r="HNH594" s="163"/>
      <c r="HNI594" s="163"/>
      <c r="HNJ594" s="163"/>
      <c r="HNK594" s="163"/>
      <c r="HNL594" s="163"/>
      <c r="HNM594" s="163"/>
      <c r="HNN594" s="163"/>
      <c r="HNO594" s="163"/>
      <c r="HNP594" s="163"/>
      <c r="HNQ594" s="163"/>
      <c r="HNR594" s="163"/>
      <c r="HNS594" s="163"/>
      <c r="HNT594" s="163"/>
      <c r="HNU594" s="163"/>
      <c r="HNV594" s="163"/>
      <c r="HNW594" s="163"/>
      <c r="HNX594" s="163"/>
      <c r="HNY594" s="163"/>
      <c r="HNZ594" s="163"/>
      <c r="HOA594" s="163"/>
      <c r="HOB594" s="163"/>
      <c r="HOC594" s="163"/>
      <c r="HOD594" s="163"/>
      <c r="HOE594" s="163"/>
      <c r="HOF594" s="163"/>
      <c r="HOG594" s="163"/>
      <c r="HOH594" s="163"/>
      <c r="HOI594" s="163"/>
      <c r="HOJ594" s="163"/>
      <c r="HOK594" s="163"/>
      <c r="HOL594" s="163"/>
      <c r="HOM594" s="163"/>
      <c r="HON594" s="163"/>
      <c r="HOO594" s="163"/>
      <c r="HOP594" s="163"/>
      <c r="HOQ594" s="163"/>
      <c r="HOR594" s="163"/>
      <c r="HOS594" s="163"/>
      <c r="HOT594" s="163"/>
      <c r="HOU594" s="163"/>
      <c r="HOV594" s="163"/>
      <c r="HOW594" s="163"/>
      <c r="HOX594" s="163"/>
      <c r="HOY594" s="163"/>
      <c r="HOZ594" s="163"/>
      <c r="HPA594" s="163"/>
      <c r="HPB594" s="163"/>
      <c r="HPC594" s="163"/>
      <c r="HPD594" s="163"/>
      <c r="HPE594" s="163"/>
      <c r="HPF594" s="163"/>
      <c r="HPG594" s="163"/>
      <c r="HPH594" s="163"/>
      <c r="HPI594" s="163"/>
      <c r="HPJ594" s="163"/>
      <c r="HPK594" s="163"/>
      <c r="HPL594" s="163"/>
      <c r="HPM594" s="163"/>
      <c r="HPN594" s="163"/>
      <c r="HPO594" s="163"/>
      <c r="HPP594" s="163"/>
      <c r="HPQ594" s="163"/>
      <c r="HPR594" s="163"/>
      <c r="HPS594" s="163"/>
      <c r="HPT594" s="163"/>
      <c r="HPU594" s="163"/>
      <c r="HPV594" s="163"/>
      <c r="HPW594" s="163"/>
      <c r="HPX594" s="163"/>
      <c r="HPY594" s="163"/>
      <c r="HPZ594" s="163"/>
      <c r="HQA594" s="163"/>
      <c r="HQB594" s="163"/>
      <c r="HQC594" s="163"/>
      <c r="HQD594" s="163"/>
      <c r="HQE594" s="163"/>
      <c r="HQF594" s="163"/>
      <c r="HQG594" s="163"/>
      <c r="HQH594" s="163"/>
      <c r="HQI594" s="163"/>
      <c r="HQJ594" s="163"/>
      <c r="HQK594" s="163"/>
      <c r="HQL594" s="163"/>
      <c r="HQM594" s="163"/>
      <c r="HQN594" s="163"/>
      <c r="HQO594" s="163"/>
      <c r="HQP594" s="163"/>
      <c r="HQQ594" s="163"/>
      <c r="HQR594" s="163"/>
      <c r="HQS594" s="163"/>
      <c r="HQT594" s="163"/>
      <c r="HQU594" s="163"/>
      <c r="HQV594" s="163"/>
      <c r="HQW594" s="163"/>
      <c r="HQX594" s="163"/>
      <c r="HQY594" s="163"/>
      <c r="HQZ594" s="163"/>
      <c r="HRA594" s="163"/>
      <c r="HRB594" s="163"/>
      <c r="HRC594" s="163"/>
      <c r="HRD594" s="163"/>
      <c r="HRE594" s="163"/>
      <c r="HRF594" s="163"/>
      <c r="HRG594" s="163"/>
      <c r="HRH594" s="163"/>
      <c r="HRI594" s="163"/>
      <c r="HRJ594" s="163"/>
      <c r="HRK594" s="163"/>
      <c r="HRL594" s="163"/>
      <c r="HRM594" s="163"/>
      <c r="HRN594" s="163"/>
      <c r="HRO594" s="163"/>
      <c r="HRP594" s="163"/>
      <c r="HRQ594" s="163"/>
      <c r="HRR594" s="163"/>
      <c r="HRS594" s="163"/>
      <c r="HRT594" s="163"/>
      <c r="HRU594" s="163"/>
      <c r="HRV594" s="163"/>
      <c r="HRW594" s="163"/>
      <c r="HRX594" s="163"/>
      <c r="HRY594" s="163"/>
      <c r="HRZ594" s="163"/>
      <c r="HSA594" s="163"/>
      <c r="HSB594" s="163"/>
      <c r="HSC594" s="163"/>
      <c r="HSD594" s="163"/>
      <c r="HSE594" s="163"/>
      <c r="HSF594" s="163"/>
      <c r="HSG594" s="163"/>
      <c r="HSH594" s="163"/>
      <c r="HSI594" s="163"/>
      <c r="HSJ594" s="163"/>
      <c r="HSK594" s="163"/>
      <c r="HSL594" s="163"/>
      <c r="HSM594" s="163"/>
      <c r="HSN594" s="163"/>
      <c r="HSO594" s="163"/>
      <c r="HSP594" s="163"/>
      <c r="HSQ594" s="163"/>
      <c r="HSR594" s="163"/>
      <c r="HSS594" s="163"/>
      <c r="HST594" s="163"/>
      <c r="HSU594" s="163"/>
      <c r="HSV594" s="163"/>
      <c r="HSW594" s="163"/>
      <c r="HSX594" s="163"/>
      <c r="HSY594" s="163"/>
      <c r="HSZ594" s="163"/>
      <c r="HTA594" s="163"/>
      <c r="HTB594" s="163"/>
      <c r="HTC594" s="163"/>
      <c r="HTD594" s="163"/>
      <c r="HTE594" s="163"/>
      <c r="HTF594" s="163"/>
      <c r="HTG594" s="163"/>
      <c r="HTH594" s="163"/>
      <c r="HTI594" s="163"/>
      <c r="HTJ594" s="163"/>
      <c r="HTK594" s="163"/>
      <c r="HTL594" s="163"/>
      <c r="HTM594" s="163"/>
      <c r="HTN594" s="163"/>
      <c r="HTO594" s="163"/>
      <c r="HTP594" s="163"/>
      <c r="HTQ594" s="163"/>
      <c r="HTR594" s="163"/>
      <c r="HTS594" s="163"/>
      <c r="HTT594" s="163"/>
      <c r="HTU594" s="163"/>
      <c r="HTV594" s="163"/>
      <c r="HTW594" s="163"/>
      <c r="HTX594" s="163"/>
      <c r="HTY594" s="163"/>
      <c r="HTZ594" s="163"/>
      <c r="HUA594" s="163"/>
      <c r="HUB594" s="163"/>
      <c r="HUC594" s="163"/>
      <c r="HUD594" s="163"/>
      <c r="HUE594" s="163"/>
      <c r="HUF594" s="163"/>
      <c r="HUG594" s="163"/>
      <c r="HUH594" s="163"/>
      <c r="HUI594" s="163"/>
      <c r="HUJ594" s="163"/>
      <c r="HUK594" s="163"/>
      <c r="HUL594" s="163"/>
      <c r="HUM594" s="163"/>
      <c r="HUN594" s="163"/>
      <c r="HUO594" s="163"/>
      <c r="HUP594" s="163"/>
      <c r="HUQ594" s="163"/>
      <c r="HUR594" s="163"/>
      <c r="HUS594" s="163"/>
      <c r="HUT594" s="163"/>
      <c r="HUU594" s="163"/>
      <c r="HUV594" s="163"/>
      <c r="HUW594" s="163"/>
      <c r="HUX594" s="163"/>
      <c r="HUY594" s="163"/>
      <c r="HUZ594" s="163"/>
      <c r="HVA594" s="163"/>
      <c r="HVB594" s="163"/>
      <c r="HVC594" s="163"/>
      <c r="HVD594" s="163"/>
      <c r="HVE594" s="163"/>
      <c r="HVF594" s="163"/>
      <c r="HVG594" s="163"/>
      <c r="HVH594" s="163"/>
      <c r="HVI594" s="163"/>
      <c r="HVJ594" s="163"/>
      <c r="HVK594" s="163"/>
      <c r="HVL594" s="163"/>
      <c r="HVM594" s="163"/>
      <c r="HVN594" s="163"/>
      <c r="HVO594" s="163"/>
      <c r="HVP594" s="163"/>
      <c r="HVQ594" s="163"/>
      <c r="HVR594" s="163"/>
      <c r="HVS594" s="163"/>
      <c r="HVT594" s="163"/>
      <c r="HVU594" s="163"/>
      <c r="HVV594" s="163"/>
      <c r="HVW594" s="163"/>
      <c r="HVX594" s="163"/>
      <c r="HVY594" s="163"/>
      <c r="HVZ594" s="163"/>
      <c r="HWA594" s="163"/>
      <c r="HWB594" s="163"/>
      <c r="HWC594" s="163"/>
      <c r="HWD594" s="163"/>
      <c r="HWE594" s="163"/>
      <c r="HWF594" s="163"/>
      <c r="HWG594" s="163"/>
      <c r="HWH594" s="163"/>
      <c r="HWI594" s="163"/>
      <c r="HWJ594" s="163"/>
      <c r="HWK594" s="163"/>
      <c r="HWL594" s="163"/>
      <c r="HWM594" s="163"/>
      <c r="HWN594" s="163"/>
      <c r="HWO594" s="163"/>
      <c r="HWP594" s="163"/>
      <c r="HWQ594" s="163"/>
      <c r="HWR594" s="163"/>
      <c r="HWS594" s="163"/>
      <c r="HWT594" s="163"/>
      <c r="HWU594" s="163"/>
      <c r="HWV594" s="163"/>
      <c r="HWW594" s="163"/>
      <c r="HWX594" s="163"/>
      <c r="HWY594" s="163"/>
      <c r="HWZ594" s="163"/>
      <c r="HXA594" s="163"/>
      <c r="HXB594" s="163"/>
      <c r="HXC594" s="163"/>
      <c r="HXD594" s="163"/>
      <c r="HXE594" s="163"/>
      <c r="HXF594" s="163"/>
      <c r="HXG594" s="163"/>
      <c r="HXH594" s="163"/>
      <c r="HXI594" s="163"/>
      <c r="HXJ594" s="163"/>
      <c r="HXK594" s="163"/>
      <c r="HXL594" s="163"/>
      <c r="HXM594" s="163"/>
      <c r="HXN594" s="163"/>
      <c r="HXO594" s="163"/>
      <c r="HXP594" s="163"/>
      <c r="HXQ594" s="163"/>
      <c r="HXR594" s="163"/>
      <c r="HXS594" s="163"/>
      <c r="HXT594" s="163"/>
      <c r="HXU594" s="163"/>
      <c r="HXV594" s="163"/>
      <c r="HXW594" s="163"/>
      <c r="HXX594" s="163"/>
      <c r="HXY594" s="163"/>
      <c r="HXZ594" s="163"/>
      <c r="HYA594" s="163"/>
      <c r="HYB594" s="163"/>
      <c r="HYC594" s="163"/>
      <c r="HYD594" s="163"/>
      <c r="HYE594" s="163"/>
      <c r="HYF594" s="163"/>
      <c r="HYG594" s="163"/>
      <c r="HYH594" s="163"/>
      <c r="HYI594" s="163"/>
      <c r="HYJ594" s="163"/>
      <c r="HYK594" s="163"/>
      <c r="HYL594" s="163"/>
      <c r="HYM594" s="163"/>
      <c r="HYN594" s="163"/>
      <c r="HYO594" s="163"/>
      <c r="HYP594" s="163"/>
      <c r="HYQ594" s="163"/>
      <c r="HYR594" s="163"/>
      <c r="HYS594" s="163"/>
      <c r="HYT594" s="163"/>
      <c r="HYU594" s="163"/>
      <c r="HYV594" s="163"/>
      <c r="HYW594" s="163"/>
      <c r="HYX594" s="163"/>
      <c r="HYY594" s="163"/>
      <c r="HYZ594" s="163"/>
      <c r="HZA594" s="163"/>
      <c r="HZB594" s="163"/>
      <c r="HZC594" s="163"/>
      <c r="HZD594" s="163"/>
      <c r="HZE594" s="163"/>
      <c r="HZF594" s="163"/>
      <c r="HZG594" s="163"/>
      <c r="HZH594" s="163"/>
      <c r="HZI594" s="163"/>
      <c r="HZJ594" s="163"/>
      <c r="HZK594" s="163"/>
      <c r="HZL594" s="163"/>
      <c r="HZM594" s="163"/>
      <c r="HZN594" s="163"/>
      <c r="HZO594" s="163"/>
      <c r="HZP594" s="163"/>
      <c r="HZQ594" s="163"/>
      <c r="HZR594" s="163"/>
      <c r="HZS594" s="163"/>
      <c r="HZT594" s="163"/>
      <c r="HZU594" s="163"/>
      <c r="HZV594" s="163"/>
      <c r="HZW594" s="163"/>
      <c r="HZX594" s="163"/>
      <c r="HZY594" s="163"/>
      <c r="HZZ594" s="163"/>
      <c r="IAA594" s="163"/>
      <c r="IAB594" s="163"/>
      <c r="IAC594" s="163"/>
      <c r="IAD594" s="163"/>
      <c r="IAE594" s="163"/>
      <c r="IAF594" s="163"/>
      <c r="IAG594" s="163"/>
      <c r="IAH594" s="163"/>
      <c r="IAI594" s="163"/>
      <c r="IAJ594" s="163"/>
      <c r="IAK594" s="163"/>
      <c r="IAL594" s="163"/>
      <c r="IAM594" s="163"/>
      <c r="IAN594" s="163"/>
      <c r="IAO594" s="163"/>
      <c r="IAP594" s="163"/>
      <c r="IAQ594" s="163"/>
      <c r="IAR594" s="163"/>
      <c r="IAS594" s="163"/>
      <c r="IAT594" s="163"/>
      <c r="IAU594" s="163"/>
      <c r="IAV594" s="163"/>
      <c r="IAW594" s="163"/>
      <c r="IAX594" s="163"/>
      <c r="IAY594" s="163"/>
      <c r="IAZ594" s="163"/>
      <c r="IBA594" s="163"/>
      <c r="IBB594" s="163"/>
      <c r="IBC594" s="163"/>
      <c r="IBD594" s="163"/>
      <c r="IBE594" s="163"/>
      <c r="IBF594" s="163"/>
      <c r="IBG594" s="163"/>
      <c r="IBH594" s="163"/>
      <c r="IBI594" s="163"/>
      <c r="IBJ594" s="163"/>
      <c r="IBK594" s="163"/>
      <c r="IBL594" s="163"/>
      <c r="IBM594" s="163"/>
      <c r="IBN594" s="163"/>
      <c r="IBO594" s="163"/>
      <c r="IBP594" s="163"/>
      <c r="IBQ594" s="163"/>
      <c r="IBR594" s="163"/>
      <c r="IBS594" s="163"/>
      <c r="IBT594" s="163"/>
      <c r="IBU594" s="163"/>
      <c r="IBV594" s="163"/>
      <c r="IBW594" s="163"/>
      <c r="IBX594" s="163"/>
      <c r="IBY594" s="163"/>
      <c r="IBZ594" s="163"/>
      <c r="ICA594" s="163"/>
      <c r="ICB594" s="163"/>
      <c r="ICC594" s="163"/>
      <c r="ICD594" s="163"/>
      <c r="ICE594" s="163"/>
      <c r="ICF594" s="163"/>
      <c r="ICG594" s="163"/>
      <c r="ICH594" s="163"/>
      <c r="ICI594" s="163"/>
      <c r="ICJ594" s="163"/>
      <c r="ICK594" s="163"/>
      <c r="ICL594" s="163"/>
      <c r="ICM594" s="163"/>
      <c r="ICN594" s="163"/>
      <c r="ICO594" s="163"/>
      <c r="ICP594" s="163"/>
      <c r="ICQ594" s="163"/>
      <c r="ICR594" s="163"/>
      <c r="ICS594" s="163"/>
      <c r="ICT594" s="163"/>
      <c r="ICU594" s="163"/>
      <c r="ICV594" s="163"/>
      <c r="ICW594" s="163"/>
      <c r="ICX594" s="163"/>
      <c r="ICY594" s="163"/>
      <c r="ICZ594" s="163"/>
      <c r="IDA594" s="163"/>
      <c r="IDB594" s="163"/>
      <c r="IDC594" s="163"/>
      <c r="IDD594" s="163"/>
      <c r="IDE594" s="163"/>
      <c r="IDF594" s="163"/>
      <c r="IDG594" s="163"/>
      <c r="IDH594" s="163"/>
      <c r="IDI594" s="163"/>
      <c r="IDJ594" s="163"/>
      <c r="IDK594" s="163"/>
      <c r="IDL594" s="163"/>
      <c r="IDM594" s="163"/>
      <c r="IDN594" s="163"/>
      <c r="IDO594" s="163"/>
      <c r="IDP594" s="163"/>
      <c r="IDQ594" s="163"/>
      <c r="IDR594" s="163"/>
      <c r="IDS594" s="163"/>
      <c r="IDT594" s="163"/>
      <c r="IDU594" s="163"/>
      <c r="IDV594" s="163"/>
      <c r="IDW594" s="163"/>
      <c r="IDX594" s="163"/>
      <c r="IDY594" s="163"/>
      <c r="IDZ594" s="163"/>
      <c r="IEA594" s="163"/>
      <c r="IEB594" s="163"/>
      <c r="IEC594" s="163"/>
      <c r="IED594" s="163"/>
      <c r="IEE594" s="163"/>
      <c r="IEF594" s="163"/>
      <c r="IEG594" s="163"/>
      <c r="IEH594" s="163"/>
      <c r="IEI594" s="163"/>
      <c r="IEJ594" s="163"/>
      <c r="IEK594" s="163"/>
      <c r="IEL594" s="163"/>
      <c r="IEM594" s="163"/>
      <c r="IEN594" s="163"/>
      <c r="IEO594" s="163"/>
      <c r="IEP594" s="163"/>
      <c r="IEQ594" s="163"/>
      <c r="IER594" s="163"/>
      <c r="IES594" s="163"/>
      <c r="IET594" s="163"/>
      <c r="IEU594" s="163"/>
      <c r="IEV594" s="163"/>
      <c r="IEW594" s="163"/>
      <c r="IEX594" s="163"/>
      <c r="IEY594" s="163"/>
      <c r="IEZ594" s="163"/>
      <c r="IFA594" s="163"/>
      <c r="IFB594" s="163"/>
      <c r="IFC594" s="163"/>
      <c r="IFD594" s="163"/>
      <c r="IFE594" s="163"/>
      <c r="IFF594" s="163"/>
      <c r="IFG594" s="163"/>
      <c r="IFH594" s="163"/>
      <c r="IFI594" s="163"/>
      <c r="IFJ594" s="163"/>
      <c r="IFK594" s="163"/>
      <c r="IFL594" s="163"/>
      <c r="IFM594" s="163"/>
      <c r="IFN594" s="163"/>
      <c r="IFO594" s="163"/>
      <c r="IFP594" s="163"/>
      <c r="IFQ594" s="163"/>
      <c r="IFR594" s="163"/>
      <c r="IFS594" s="163"/>
      <c r="IFT594" s="163"/>
      <c r="IFU594" s="163"/>
      <c r="IFV594" s="163"/>
      <c r="IFW594" s="163"/>
      <c r="IFX594" s="163"/>
      <c r="IFY594" s="163"/>
      <c r="IFZ594" s="163"/>
      <c r="IGA594" s="163"/>
      <c r="IGB594" s="163"/>
      <c r="IGC594" s="163"/>
      <c r="IGD594" s="163"/>
      <c r="IGE594" s="163"/>
      <c r="IGF594" s="163"/>
      <c r="IGG594" s="163"/>
      <c r="IGH594" s="163"/>
      <c r="IGI594" s="163"/>
      <c r="IGJ594" s="163"/>
      <c r="IGK594" s="163"/>
      <c r="IGL594" s="163"/>
      <c r="IGM594" s="163"/>
      <c r="IGN594" s="163"/>
      <c r="IGO594" s="163"/>
      <c r="IGP594" s="163"/>
      <c r="IGQ594" s="163"/>
      <c r="IGR594" s="163"/>
      <c r="IGS594" s="163"/>
      <c r="IGT594" s="163"/>
      <c r="IGU594" s="163"/>
      <c r="IGV594" s="163"/>
      <c r="IGW594" s="163"/>
      <c r="IGX594" s="163"/>
      <c r="IGY594" s="163"/>
      <c r="IGZ594" s="163"/>
      <c r="IHA594" s="163"/>
      <c r="IHB594" s="163"/>
      <c r="IHC594" s="163"/>
      <c r="IHD594" s="163"/>
      <c r="IHE594" s="163"/>
      <c r="IHF594" s="163"/>
      <c r="IHG594" s="163"/>
      <c r="IHH594" s="163"/>
      <c r="IHI594" s="163"/>
      <c r="IHJ594" s="163"/>
      <c r="IHK594" s="163"/>
      <c r="IHL594" s="163"/>
      <c r="IHM594" s="163"/>
      <c r="IHN594" s="163"/>
      <c r="IHO594" s="163"/>
      <c r="IHP594" s="163"/>
      <c r="IHQ594" s="163"/>
      <c r="IHR594" s="163"/>
      <c r="IHS594" s="163"/>
      <c r="IHT594" s="163"/>
      <c r="IHU594" s="163"/>
      <c r="IHV594" s="163"/>
      <c r="IHW594" s="163"/>
      <c r="IHX594" s="163"/>
      <c r="IHY594" s="163"/>
      <c r="IHZ594" s="163"/>
      <c r="IIA594" s="163"/>
      <c r="IIB594" s="163"/>
      <c r="IIC594" s="163"/>
      <c r="IID594" s="163"/>
      <c r="IIE594" s="163"/>
      <c r="IIF594" s="163"/>
      <c r="IIG594" s="163"/>
      <c r="IIH594" s="163"/>
      <c r="III594" s="163"/>
      <c r="IIJ594" s="163"/>
      <c r="IIK594" s="163"/>
      <c r="IIL594" s="163"/>
      <c r="IIM594" s="163"/>
      <c r="IIN594" s="163"/>
      <c r="IIO594" s="163"/>
      <c r="IIP594" s="163"/>
      <c r="IIQ594" s="163"/>
      <c r="IIR594" s="163"/>
      <c r="IIS594" s="163"/>
      <c r="IIT594" s="163"/>
      <c r="IIU594" s="163"/>
      <c r="IIV594" s="163"/>
      <c r="IIW594" s="163"/>
      <c r="IIX594" s="163"/>
      <c r="IIY594" s="163"/>
      <c r="IIZ594" s="163"/>
      <c r="IJA594" s="163"/>
      <c r="IJB594" s="163"/>
      <c r="IJC594" s="163"/>
      <c r="IJD594" s="163"/>
      <c r="IJE594" s="163"/>
      <c r="IJF594" s="163"/>
      <c r="IJG594" s="163"/>
      <c r="IJH594" s="163"/>
      <c r="IJI594" s="163"/>
      <c r="IJJ594" s="163"/>
      <c r="IJK594" s="163"/>
      <c r="IJL594" s="163"/>
      <c r="IJM594" s="163"/>
      <c r="IJN594" s="163"/>
      <c r="IJO594" s="163"/>
      <c r="IJP594" s="163"/>
      <c r="IJQ594" s="163"/>
      <c r="IJR594" s="163"/>
      <c r="IJS594" s="163"/>
      <c r="IJT594" s="163"/>
      <c r="IJU594" s="163"/>
      <c r="IJV594" s="163"/>
      <c r="IJW594" s="163"/>
      <c r="IJX594" s="163"/>
      <c r="IJY594" s="163"/>
      <c r="IJZ594" s="163"/>
      <c r="IKA594" s="163"/>
      <c r="IKB594" s="163"/>
      <c r="IKC594" s="163"/>
      <c r="IKD594" s="163"/>
      <c r="IKE594" s="163"/>
      <c r="IKF594" s="163"/>
      <c r="IKG594" s="163"/>
      <c r="IKH594" s="163"/>
      <c r="IKI594" s="163"/>
      <c r="IKJ594" s="163"/>
      <c r="IKK594" s="163"/>
      <c r="IKL594" s="163"/>
      <c r="IKM594" s="163"/>
      <c r="IKN594" s="163"/>
      <c r="IKO594" s="163"/>
      <c r="IKP594" s="163"/>
      <c r="IKQ594" s="163"/>
      <c r="IKR594" s="163"/>
      <c r="IKS594" s="163"/>
      <c r="IKT594" s="163"/>
      <c r="IKU594" s="163"/>
      <c r="IKV594" s="163"/>
      <c r="IKW594" s="163"/>
      <c r="IKX594" s="163"/>
      <c r="IKY594" s="163"/>
      <c r="IKZ594" s="163"/>
      <c r="ILA594" s="163"/>
      <c r="ILB594" s="163"/>
      <c r="ILC594" s="163"/>
      <c r="ILD594" s="163"/>
      <c r="ILE594" s="163"/>
      <c r="ILF594" s="163"/>
      <c r="ILG594" s="163"/>
      <c r="ILH594" s="163"/>
      <c r="ILI594" s="163"/>
      <c r="ILJ594" s="163"/>
      <c r="ILK594" s="163"/>
      <c r="ILL594" s="163"/>
      <c r="ILM594" s="163"/>
      <c r="ILN594" s="163"/>
      <c r="ILO594" s="163"/>
      <c r="ILP594" s="163"/>
      <c r="ILQ594" s="163"/>
      <c r="ILR594" s="163"/>
      <c r="ILS594" s="163"/>
      <c r="ILT594" s="163"/>
      <c r="ILU594" s="163"/>
      <c r="ILV594" s="163"/>
      <c r="ILW594" s="163"/>
      <c r="ILX594" s="163"/>
      <c r="ILY594" s="163"/>
      <c r="ILZ594" s="163"/>
      <c r="IMA594" s="163"/>
      <c r="IMB594" s="163"/>
      <c r="IMC594" s="163"/>
      <c r="IMD594" s="163"/>
      <c r="IME594" s="163"/>
      <c r="IMF594" s="163"/>
      <c r="IMG594" s="163"/>
      <c r="IMH594" s="163"/>
      <c r="IMI594" s="163"/>
      <c r="IMJ594" s="163"/>
      <c r="IMK594" s="163"/>
      <c r="IML594" s="163"/>
      <c r="IMM594" s="163"/>
      <c r="IMN594" s="163"/>
      <c r="IMO594" s="163"/>
      <c r="IMP594" s="163"/>
      <c r="IMQ594" s="163"/>
      <c r="IMR594" s="163"/>
      <c r="IMS594" s="163"/>
      <c r="IMT594" s="163"/>
      <c r="IMU594" s="163"/>
      <c r="IMV594" s="163"/>
      <c r="IMW594" s="163"/>
      <c r="IMX594" s="163"/>
      <c r="IMY594" s="163"/>
      <c r="IMZ594" s="163"/>
      <c r="INA594" s="163"/>
      <c r="INB594" s="163"/>
      <c r="INC594" s="163"/>
      <c r="IND594" s="163"/>
      <c r="INE594" s="163"/>
      <c r="INF594" s="163"/>
      <c r="ING594" s="163"/>
      <c r="INH594" s="163"/>
      <c r="INI594" s="163"/>
      <c r="INJ594" s="163"/>
      <c r="INK594" s="163"/>
      <c r="INL594" s="163"/>
      <c r="INM594" s="163"/>
      <c r="INN594" s="163"/>
      <c r="INO594" s="163"/>
      <c r="INP594" s="163"/>
      <c r="INQ594" s="163"/>
      <c r="INR594" s="163"/>
      <c r="INS594" s="163"/>
      <c r="INT594" s="163"/>
      <c r="INU594" s="163"/>
      <c r="INV594" s="163"/>
      <c r="INW594" s="163"/>
      <c r="INX594" s="163"/>
      <c r="INY594" s="163"/>
      <c r="INZ594" s="163"/>
      <c r="IOA594" s="163"/>
      <c r="IOB594" s="163"/>
      <c r="IOC594" s="163"/>
      <c r="IOD594" s="163"/>
      <c r="IOE594" s="163"/>
      <c r="IOF594" s="163"/>
      <c r="IOG594" s="163"/>
      <c r="IOH594" s="163"/>
      <c r="IOI594" s="163"/>
      <c r="IOJ594" s="163"/>
      <c r="IOK594" s="163"/>
      <c r="IOL594" s="163"/>
      <c r="IOM594" s="163"/>
      <c r="ION594" s="163"/>
      <c r="IOO594" s="163"/>
      <c r="IOP594" s="163"/>
      <c r="IOQ594" s="163"/>
      <c r="IOR594" s="163"/>
      <c r="IOS594" s="163"/>
      <c r="IOT594" s="163"/>
      <c r="IOU594" s="163"/>
      <c r="IOV594" s="163"/>
      <c r="IOW594" s="163"/>
      <c r="IOX594" s="163"/>
      <c r="IOY594" s="163"/>
      <c r="IOZ594" s="163"/>
      <c r="IPA594" s="163"/>
      <c r="IPB594" s="163"/>
      <c r="IPC594" s="163"/>
      <c r="IPD594" s="163"/>
      <c r="IPE594" s="163"/>
      <c r="IPF594" s="163"/>
      <c r="IPG594" s="163"/>
      <c r="IPH594" s="163"/>
      <c r="IPI594" s="163"/>
      <c r="IPJ594" s="163"/>
      <c r="IPK594" s="163"/>
      <c r="IPL594" s="163"/>
      <c r="IPM594" s="163"/>
      <c r="IPN594" s="163"/>
      <c r="IPO594" s="163"/>
      <c r="IPP594" s="163"/>
      <c r="IPQ594" s="163"/>
      <c r="IPR594" s="163"/>
      <c r="IPS594" s="163"/>
      <c r="IPT594" s="163"/>
      <c r="IPU594" s="163"/>
      <c r="IPV594" s="163"/>
      <c r="IPW594" s="163"/>
      <c r="IPX594" s="163"/>
      <c r="IPY594" s="163"/>
      <c r="IPZ594" s="163"/>
      <c r="IQA594" s="163"/>
      <c r="IQB594" s="163"/>
      <c r="IQC594" s="163"/>
      <c r="IQD594" s="163"/>
      <c r="IQE594" s="163"/>
      <c r="IQF594" s="163"/>
      <c r="IQG594" s="163"/>
      <c r="IQH594" s="163"/>
      <c r="IQI594" s="163"/>
      <c r="IQJ594" s="163"/>
      <c r="IQK594" s="163"/>
      <c r="IQL594" s="163"/>
      <c r="IQM594" s="163"/>
      <c r="IQN594" s="163"/>
      <c r="IQO594" s="163"/>
      <c r="IQP594" s="163"/>
      <c r="IQQ594" s="163"/>
      <c r="IQR594" s="163"/>
      <c r="IQS594" s="163"/>
      <c r="IQT594" s="163"/>
      <c r="IQU594" s="163"/>
      <c r="IQV594" s="163"/>
      <c r="IQW594" s="163"/>
      <c r="IQX594" s="163"/>
      <c r="IQY594" s="163"/>
      <c r="IQZ594" s="163"/>
      <c r="IRA594" s="163"/>
      <c r="IRB594" s="163"/>
      <c r="IRC594" s="163"/>
      <c r="IRD594" s="163"/>
      <c r="IRE594" s="163"/>
      <c r="IRF594" s="163"/>
      <c r="IRG594" s="163"/>
      <c r="IRH594" s="163"/>
      <c r="IRI594" s="163"/>
      <c r="IRJ594" s="163"/>
      <c r="IRK594" s="163"/>
      <c r="IRL594" s="163"/>
      <c r="IRM594" s="163"/>
      <c r="IRN594" s="163"/>
      <c r="IRO594" s="163"/>
      <c r="IRP594" s="163"/>
      <c r="IRQ594" s="163"/>
      <c r="IRR594" s="163"/>
      <c r="IRS594" s="163"/>
      <c r="IRT594" s="163"/>
      <c r="IRU594" s="163"/>
      <c r="IRV594" s="163"/>
      <c r="IRW594" s="163"/>
      <c r="IRX594" s="163"/>
      <c r="IRY594" s="163"/>
      <c r="IRZ594" s="163"/>
      <c r="ISA594" s="163"/>
      <c r="ISB594" s="163"/>
      <c r="ISC594" s="163"/>
      <c r="ISD594" s="163"/>
      <c r="ISE594" s="163"/>
      <c r="ISF594" s="163"/>
      <c r="ISG594" s="163"/>
      <c r="ISH594" s="163"/>
      <c r="ISI594" s="163"/>
      <c r="ISJ594" s="163"/>
      <c r="ISK594" s="163"/>
      <c r="ISL594" s="163"/>
      <c r="ISM594" s="163"/>
      <c r="ISN594" s="163"/>
      <c r="ISO594" s="163"/>
      <c r="ISP594" s="163"/>
      <c r="ISQ594" s="163"/>
      <c r="ISR594" s="163"/>
      <c r="ISS594" s="163"/>
      <c r="IST594" s="163"/>
      <c r="ISU594" s="163"/>
      <c r="ISV594" s="163"/>
      <c r="ISW594" s="163"/>
      <c r="ISX594" s="163"/>
      <c r="ISY594" s="163"/>
      <c r="ISZ594" s="163"/>
      <c r="ITA594" s="163"/>
      <c r="ITB594" s="163"/>
      <c r="ITC594" s="163"/>
      <c r="ITD594" s="163"/>
      <c r="ITE594" s="163"/>
      <c r="ITF594" s="163"/>
      <c r="ITG594" s="163"/>
      <c r="ITH594" s="163"/>
      <c r="ITI594" s="163"/>
      <c r="ITJ594" s="163"/>
      <c r="ITK594" s="163"/>
      <c r="ITL594" s="163"/>
      <c r="ITM594" s="163"/>
      <c r="ITN594" s="163"/>
      <c r="ITO594" s="163"/>
      <c r="ITP594" s="163"/>
      <c r="ITQ594" s="163"/>
      <c r="ITR594" s="163"/>
      <c r="ITS594" s="163"/>
      <c r="ITT594" s="163"/>
      <c r="ITU594" s="163"/>
      <c r="ITV594" s="163"/>
      <c r="ITW594" s="163"/>
      <c r="ITX594" s="163"/>
      <c r="ITY594" s="163"/>
      <c r="ITZ594" s="163"/>
      <c r="IUA594" s="163"/>
      <c r="IUB594" s="163"/>
      <c r="IUC594" s="163"/>
      <c r="IUD594" s="163"/>
      <c r="IUE594" s="163"/>
      <c r="IUF594" s="163"/>
      <c r="IUG594" s="163"/>
      <c r="IUH594" s="163"/>
      <c r="IUI594" s="163"/>
      <c r="IUJ594" s="163"/>
      <c r="IUK594" s="163"/>
      <c r="IUL594" s="163"/>
      <c r="IUM594" s="163"/>
      <c r="IUN594" s="163"/>
      <c r="IUO594" s="163"/>
      <c r="IUP594" s="163"/>
      <c r="IUQ594" s="163"/>
      <c r="IUR594" s="163"/>
      <c r="IUS594" s="163"/>
      <c r="IUT594" s="163"/>
      <c r="IUU594" s="163"/>
      <c r="IUV594" s="163"/>
      <c r="IUW594" s="163"/>
      <c r="IUX594" s="163"/>
      <c r="IUY594" s="163"/>
      <c r="IUZ594" s="163"/>
      <c r="IVA594" s="163"/>
      <c r="IVB594" s="163"/>
      <c r="IVC594" s="163"/>
      <c r="IVD594" s="163"/>
      <c r="IVE594" s="163"/>
      <c r="IVF594" s="163"/>
      <c r="IVG594" s="163"/>
      <c r="IVH594" s="163"/>
      <c r="IVI594" s="163"/>
      <c r="IVJ594" s="163"/>
      <c r="IVK594" s="163"/>
      <c r="IVL594" s="163"/>
      <c r="IVM594" s="163"/>
      <c r="IVN594" s="163"/>
      <c r="IVO594" s="163"/>
      <c r="IVP594" s="163"/>
      <c r="IVQ594" s="163"/>
      <c r="IVR594" s="163"/>
      <c r="IVS594" s="163"/>
      <c r="IVT594" s="163"/>
      <c r="IVU594" s="163"/>
      <c r="IVV594" s="163"/>
      <c r="IVW594" s="163"/>
      <c r="IVX594" s="163"/>
      <c r="IVY594" s="163"/>
      <c r="IVZ594" s="163"/>
      <c r="IWA594" s="163"/>
      <c r="IWB594" s="163"/>
      <c r="IWC594" s="163"/>
      <c r="IWD594" s="163"/>
      <c r="IWE594" s="163"/>
      <c r="IWF594" s="163"/>
      <c r="IWG594" s="163"/>
      <c r="IWH594" s="163"/>
      <c r="IWI594" s="163"/>
      <c r="IWJ594" s="163"/>
      <c r="IWK594" s="163"/>
      <c r="IWL594" s="163"/>
      <c r="IWM594" s="163"/>
      <c r="IWN594" s="163"/>
      <c r="IWO594" s="163"/>
      <c r="IWP594" s="163"/>
      <c r="IWQ594" s="163"/>
      <c r="IWR594" s="163"/>
      <c r="IWS594" s="163"/>
      <c r="IWT594" s="163"/>
      <c r="IWU594" s="163"/>
      <c r="IWV594" s="163"/>
      <c r="IWW594" s="163"/>
      <c r="IWX594" s="163"/>
      <c r="IWY594" s="163"/>
      <c r="IWZ594" s="163"/>
      <c r="IXA594" s="163"/>
      <c r="IXB594" s="163"/>
      <c r="IXC594" s="163"/>
      <c r="IXD594" s="163"/>
      <c r="IXE594" s="163"/>
      <c r="IXF594" s="163"/>
      <c r="IXG594" s="163"/>
      <c r="IXH594" s="163"/>
      <c r="IXI594" s="163"/>
      <c r="IXJ594" s="163"/>
      <c r="IXK594" s="163"/>
      <c r="IXL594" s="163"/>
      <c r="IXM594" s="163"/>
      <c r="IXN594" s="163"/>
      <c r="IXO594" s="163"/>
      <c r="IXP594" s="163"/>
      <c r="IXQ594" s="163"/>
      <c r="IXR594" s="163"/>
      <c r="IXS594" s="163"/>
      <c r="IXT594" s="163"/>
      <c r="IXU594" s="163"/>
      <c r="IXV594" s="163"/>
      <c r="IXW594" s="163"/>
      <c r="IXX594" s="163"/>
      <c r="IXY594" s="163"/>
      <c r="IXZ594" s="163"/>
      <c r="IYA594" s="163"/>
      <c r="IYB594" s="163"/>
      <c r="IYC594" s="163"/>
      <c r="IYD594" s="163"/>
      <c r="IYE594" s="163"/>
      <c r="IYF594" s="163"/>
      <c r="IYG594" s="163"/>
      <c r="IYH594" s="163"/>
      <c r="IYI594" s="163"/>
      <c r="IYJ594" s="163"/>
      <c r="IYK594" s="163"/>
      <c r="IYL594" s="163"/>
      <c r="IYM594" s="163"/>
      <c r="IYN594" s="163"/>
      <c r="IYO594" s="163"/>
      <c r="IYP594" s="163"/>
      <c r="IYQ594" s="163"/>
      <c r="IYR594" s="163"/>
      <c r="IYS594" s="163"/>
      <c r="IYT594" s="163"/>
      <c r="IYU594" s="163"/>
      <c r="IYV594" s="163"/>
      <c r="IYW594" s="163"/>
      <c r="IYX594" s="163"/>
      <c r="IYY594" s="163"/>
      <c r="IYZ594" s="163"/>
      <c r="IZA594" s="163"/>
      <c r="IZB594" s="163"/>
      <c r="IZC594" s="163"/>
      <c r="IZD594" s="163"/>
      <c r="IZE594" s="163"/>
      <c r="IZF594" s="163"/>
      <c r="IZG594" s="163"/>
      <c r="IZH594" s="163"/>
      <c r="IZI594" s="163"/>
      <c r="IZJ594" s="163"/>
      <c r="IZK594" s="163"/>
      <c r="IZL594" s="163"/>
      <c r="IZM594" s="163"/>
      <c r="IZN594" s="163"/>
      <c r="IZO594" s="163"/>
      <c r="IZP594" s="163"/>
      <c r="IZQ594" s="163"/>
      <c r="IZR594" s="163"/>
      <c r="IZS594" s="163"/>
      <c r="IZT594" s="163"/>
      <c r="IZU594" s="163"/>
      <c r="IZV594" s="163"/>
      <c r="IZW594" s="163"/>
      <c r="IZX594" s="163"/>
      <c r="IZY594" s="163"/>
      <c r="IZZ594" s="163"/>
      <c r="JAA594" s="163"/>
      <c r="JAB594" s="163"/>
      <c r="JAC594" s="163"/>
      <c r="JAD594" s="163"/>
      <c r="JAE594" s="163"/>
      <c r="JAF594" s="163"/>
      <c r="JAG594" s="163"/>
      <c r="JAH594" s="163"/>
      <c r="JAI594" s="163"/>
      <c r="JAJ594" s="163"/>
      <c r="JAK594" s="163"/>
      <c r="JAL594" s="163"/>
      <c r="JAM594" s="163"/>
      <c r="JAN594" s="163"/>
      <c r="JAO594" s="163"/>
      <c r="JAP594" s="163"/>
      <c r="JAQ594" s="163"/>
      <c r="JAR594" s="163"/>
      <c r="JAS594" s="163"/>
      <c r="JAT594" s="163"/>
      <c r="JAU594" s="163"/>
      <c r="JAV594" s="163"/>
      <c r="JAW594" s="163"/>
      <c r="JAX594" s="163"/>
      <c r="JAY594" s="163"/>
      <c r="JAZ594" s="163"/>
      <c r="JBA594" s="163"/>
      <c r="JBB594" s="163"/>
      <c r="JBC594" s="163"/>
      <c r="JBD594" s="163"/>
      <c r="JBE594" s="163"/>
      <c r="JBF594" s="163"/>
      <c r="JBG594" s="163"/>
      <c r="JBH594" s="163"/>
      <c r="JBI594" s="163"/>
      <c r="JBJ594" s="163"/>
      <c r="JBK594" s="163"/>
      <c r="JBL594" s="163"/>
      <c r="JBM594" s="163"/>
      <c r="JBN594" s="163"/>
      <c r="JBO594" s="163"/>
      <c r="JBP594" s="163"/>
      <c r="JBQ594" s="163"/>
      <c r="JBR594" s="163"/>
      <c r="JBS594" s="163"/>
      <c r="JBT594" s="163"/>
      <c r="JBU594" s="163"/>
      <c r="JBV594" s="163"/>
      <c r="JBW594" s="163"/>
      <c r="JBX594" s="163"/>
      <c r="JBY594" s="163"/>
      <c r="JBZ594" s="163"/>
      <c r="JCA594" s="163"/>
      <c r="JCB594" s="163"/>
      <c r="JCC594" s="163"/>
      <c r="JCD594" s="163"/>
      <c r="JCE594" s="163"/>
      <c r="JCF594" s="163"/>
      <c r="JCG594" s="163"/>
      <c r="JCH594" s="163"/>
      <c r="JCI594" s="163"/>
      <c r="JCJ594" s="163"/>
      <c r="JCK594" s="163"/>
      <c r="JCL594" s="163"/>
      <c r="JCM594" s="163"/>
      <c r="JCN594" s="163"/>
      <c r="JCO594" s="163"/>
      <c r="JCP594" s="163"/>
      <c r="JCQ594" s="163"/>
      <c r="JCR594" s="163"/>
      <c r="JCS594" s="163"/>
      <c r="JCT594" s="163"/>
      <c r="JCU594" s="163"/>
      <c r="JCV594" s="163"/>
      <c r="JCW594" s="163"/>
      <c r="JCX594" s="163"/>
      <c r="JCY594" s="163"/>
      <c r="JCZ594" s="163"/>
      <c r="JDA594" s="163"/>
      <c r="JDB594" s="163"/>
      <c r="JDC594" s="163"/>
      <c r="JDD594" s="163"/>
      <c r="JDE594" s="163"/>
      <c r="JDF594" s="163"/>
      <c r="JDG594" s="163"/>
      <c r="JDH594" s="163"/>
      <c r="JDI594" s="163"/>
      <c r="JDJ594" s="163"/>
      <c r="JDK594" s="163"/>
      <c r="JDL594" s="163"/>
      <c r="JDM594" s="163"/>
      <c r="JDN594" s="163"/>
      <c r="JDO594" s="163"/>
      <c r="JDP594" s="163"/>
      <c r="JDQ594" s="163"/>
      <c r="JDR594" s="163"/>
      <c r="JDS594" s="163"/>
      <c r="JDT594" s="163"/>
      <c r="JDU594" s="163"/>
      <c r="JDV594" s="163"/>
      <c r="JDW594" s="163"/>
      <c r="JDX594" s="163"/>
      <c r="JDY594" s="163"/>
      <c r="JDZ594" s="163"/>
      <c r="JEA594" s="163"/>
      <c r="JEB594" s="163"/>
      <c r="JEC594" s="163"/>
      <c r="JED594" s="163"/>
      <c r="JEE594" s="163"/>
      <c r="JEF594" s="163"/>
      <c r="JEG594" s="163"/>
      <c r="JEH594" s="163"/>
      <c r="JEI594" s="163"/>
      <c r="JEJ594" s="163"/>
      <c r="JEK594" s="163"/>
      <c r="JEL594" s="163"/>
      <c r="JEM594" s="163"/>
      <c r="JEN594" s="163"/>
      <c r="JEO594" s="163"/>
      <c r="JEP594" s="163"/>
      <c r="JEQ594" s="163"/>
      <c r="JER594" s="163"/>
      <c r="JES594" s="163"/>
      <c r="JET594" s="163"/>
      <c r="JEU594" s="163"/>
      <c r="JEV594" s="163"/>
      <c r="JEW594" s="163"/>
      <c r="JEX594" s="163"/>
      <c r="JEY594" s="163"/>
      <c r="JEZ594" s="163"/>
      <c r="JFA594" s="163"/>
      <c r="JFB594" s="163"/>
      <c r="JFC594" s="163"/>
      <c r="JFD594" s="163"/>
      <c r="JFE594" s="163"/>
      <c r="JFF594" s="163"/>
      <c r="JFG594" s="163"/>
      <c r="JFH594" s="163"/>
      <c r="JFI594" s="163"/>
      <c r="JFJ594" s="163"/>
      <c r="JFK594" s="163"/>
      <c r="JFL594" s="163"/>
      <c r="JFM594" s="163"/>
      <c r="JFN594" s="163"/>
      <c r="JFO594" s="163"/>
      <c r="JFP594" s="163"/>
      <c r="JFQ594" s="163"/>
      <c r="JFR594" s="163"/>
      <c r="JFS594" s="163"/>
      <c r="JFT594" s="163"/>
      <c r="JFU594" s="163"/>
      <c r="JFV594" s="163"/>
      <c r="JFW594" s="163"/>
      <c r="JFX594" s="163"/>
      <c r="JFY594" s="163"/>
      <c r="JFZ594" s="163"/>
      <c r="JGA594" s="163"/>
      <c r="JGB594" s="163"/>
      <c r="JGC594" s="163"/>
      <c r="JGD594" s="163"/>
      <c r="JGE594" s="163"/>
      <c r="JGF594" s="163"/>
      <c r="JGG594" s="163"/>
      <c r="JGH594" s="163"/>
      <c r="JGI594" s="163"/>
      <c r="JGJ594" s="163"/>
      <c r="JGK594" s="163"/>
      <c r="JGL594" s="163"/>
      <c r="JGM594" s="163"/>
      <c r="JGN594" s="163"/>
      <c r="JGO594" s="163"/>
      <c r="JGP594" s="163"/>
      <c r="JGQ594" s="163"/>
      <c r="JGR594" s="163"/>
      <c r="JGS594" s="163"/>
      <c r="JGT594" s="163"/>
      <c r="JGU594" s="163"/>
      <c r="JGV594" s="163"/>
      <c r="JGW594" s="163"/>
      <c r="JGX594" s="163"/>
      <c r="JGY594" s="163"/>
      <c r="JGZ594" s="163"/>
      <c r="JHA594" s="163"/>
      <c r="JHB594" s="163"/>
      <c r="JHC594" s="163"/>
      <c r="JHD594" s="163"/>
      <c r="JHE594" s="163"/>
      <c r="JHF594" s="163"/>
      <c r="JHG594" s="163"/>
      <c r="JHH594" s="163"/>
      <c r="JHI594" s="163"/>
      <c r="JHJ594" s="163"/>
      <c r="JHK594" s="163"/>
      <c r="JHL594" s="163"/>
      <c r="JHM594" s="163"/>
      <c r="JHN594" s="163"/>
      <c r="JHO594" s="163"/>
      <c r="JHP594" s="163"/>
      <c r="JHQ594" s="163"/>
      <c r="JHR594" s="163"/>
      <c r="JHS594" s="163"/>
      <c r="JHT594" s="163"/>
      <c r="JHU594" s="163"/>
      <c r="JHV594" s="163"/>
      <c r="JHW594" s="163"/>
      <c r="JHX594" s="163"/>
      <c r="JHY594" s="163"/>
      <c r="JHZ594" s="163"/>
      <c r="JIA594" s="163"/>
      <c r="JIB594" s="163"/>
      <c r="JIC594" s="163"/>
      <c r="JID594" s="163"/>
      <c r="JIE594" s="163"/>
      <c r="JIF594" s="163"/>
      <c r="JIG594" s="163"/>
      <c r="JIH594" s="163"/>
      <c r="JII594" s="163"/>
      <c r="JIJ594" s="163"/>
      <c r="JIK594" s="163"/>
      <c r="JIL594" s="163"/>
      <c r="JIM594" s="163"/>
      <c r="JIN594" s="163"/>
      <c r="JIO594" s="163"/>
      <c r="JIP594" s="163"/>
      <c r="JIQ594" s="163"/>
      <c r="JIR594" s="163"/>
      <c r="JIS594" s="163"/>
      <c r="JIT594" s="163"/>
      <c r="JIU594" s="163"/>
      <c r="JIV594" s="163"/>
      <c r="JIW594" s="163"/>
      <c r="JIX594" s="163"/>
      <c r="JIY594" s="163"/>
      <c r="JIZ594" s="163"/>
      <c r="JJA594" s="163"/>
      <c r="JJB594" s="163"/>
      <c r="JJC594" s="163"/>
      <c r="JJD594" s="163"/>
      <c r="JJE594" s="163"/>
      <c r="JJF594" s="163"/>
      <c r="JJG594" s="163"/>
      <c r="JJH594" s="163"/>
      <c r="JJI594" s="163"/>
      <c r="JJJ594" s="163"/>
      <c r="JJK594" s="163"/>
      <c r="JJL594" s="163"/>
      <c r="JJM594" s="163"/>
      <c r="JJN594" s="163"/>
      <c r="JJO594" s="163"/>
      <c r="JJP594" s="163"/>
      <c r="JJQ594" s="163"/>
      <c r="JJR594" s="163"/>
      <c r="JJS594" s="163"/>
      <c r="JJT594" s="163"/>
      <c r="JJU594" s="163"/>
      <c r="JJV594" s="163"/>
      <c r="JJW594" s="163"/>
      <c r="JJX594" s="163"/>
      <c r="JJY594" s="163"/>
      <c r="JJZ594" s="163"/>
      <c r="JKA594" s="163"/>
      <c r="JKB594" s="163"/>
      <c r="JKC594" s="163"/>
      <c r="JKD594" s="163"/>
      <c r="JKE594" s="163"/>
      <c r="JKF594" s="163"/>
      <c r="JKG594" s="163"/>
      <c r="JKH594" s="163"/>
      <c r="JKI594" s="163"/>
      <c r="JKJ594" s="163"/>
      <c r="JKK594" s="163"/>
      <c r="JKL594" s="163"/>
      <c r="JKM594" s="163"/>
      <c r="JKN594" s="163"/>
      <c r="JKO594" s="163"/>
      <c r="JKP594" s="163"/>
      <c r="JKQ594" s="163"/>
      <c r="JKR594" s="163"/>
      <c r="JKS594" s="163"/>
      <c r="JKT594" s="163"/>
      <c r="JKU594" s="163"/>
      <c r="JKV594" s="163"/>
      <c r="JKW594" s="163"/>
      <c r="JKX594" s="163"/>
      <c r="JKY594" s="163"/>
      <c r="JKZ594" s="163"/>
      <c r="JLA594" s="163"/>
      <c r="JLB594" s="163"/>
      <c r="JLC594" s="163"/>
      <c r="JLD594" s="163"/>
      <c r="JLE594" s="163"/>
      <c r="JLF594" s="163"/>
      <c r="JLG594" s="163"/>
      <c r="JLH594" s="163"/>
      <c r="JLI594" s="163"/>
      <c r="JLJ594" s="163"/>
      <c r="JLK594" s="163"/>
      <c r="JLL594" s="163"/>
      <c r="JLM594" s="163"/>
      <c r="JLN594" s="163"/>
      <c r="JLO594" s="163"/>
      <c r="JLP594" s="163"/>
      <c r="JLQ594" s="163"/>
      <c r="JLR594" s="163"/>
      <c r="JLS594" s="163"/>
      <c r="JLT594" s="163"/>
      <c r="JLU594" s="163"/>
      <c r="JLV594" s="163"/>
      <c r="JLW594" s="163"/>
      <c r="JLX594" s="163"/>
      <c r="JLY594" s="163"/>
      <c r="JLZ594" s="163"/>
      <c r="JMA594" s="163"/>
      <c r="JMB594" s="163"/>
      <c r="JMC594" s="163"/>
      <c r="JMD594" s="163"/>
      <c r="JME594" s="163"/>
      <c r="JMF594" s="163"/>
      <c r="JMG594" s="163"/>
      <c r="JMH594" s="163"/>
      <c r="JMI594" s="163"/>
      <c r="JMJ594" s="163"/>
      <c r="JMK594" s="163"/>
      <c r="JML594" s="163"/>
      <c r="JMM594" s="163"/>
      <c r="JMN594" s="163"/>
      <c r="JMO594" s="163"/>
      <c r="JMP594" s="163"/>
      <c r="JMQ594" s="163"/>
      <c r="JMR594" s="163"/>
      <c r="JMS594" s="163"/>
      <c r="JMT594" s="163"/>
      <c r="JMU594" s="163"/>
      <c r="JMV594" s="163"/>
      <c r="JMW594" s="163"/>
      <c r="JMX594" s="163"/>
      <c r="JMY594" s="163"/>
      <c r="JMZ594" s="163"/>
      <c r="JNA594" s="163"/>
      <c r="JNB594" s="163"/>
      <c r="JNC594" s="163"/>
      <c r="JND594" s="163"/>
      <c r="JNE594" s="163"/>
      <c r="JNF594" s="163"/>
      <c r="JNG594" s="163"/>
      <c r="JNH594" s="163"/>
      <c r="JNI594" s="163"/>
      <c r="JNJ594" s="163"/>
      <c r="JNK594" s="163"/>
      <c r="JNL594" s="163"/>
      <c r="JNM594" s="163"/>
      <c r="JNN594" s="163"/>
      <c r="JNO594" s="163"/>
      <c r="JNP594" s="163"/>
      <c r="JNQ594" s="163"/>
      <c r="JNR594" s="163"/>
      <c r="JNS594" s="163"/>
      <c r="JNT594" s="163"/>
      <c r="JNU594" s="163"/>
      <c r="JNV594" s="163"/>
      <c r="JNW594" s="163"/>
      <c r="JNX594" s="163"/>
      <c r="JNY594" s="163"/>
      <c r="JNZ594" s="163"/>
      <c r="JOA594" s="163"/>
      <c r="JOB594" s="163"/>
      <c r="JOC594" s="163"/>
      <c r="JOD594" s="163"/>
      <c r="JOE594" s="163"/>
      <c r="JOF594" s="163"/>
      <c r="JOG594" s="163"/>
      <c r="JOH594" s="163"/>
      <c r="JOI594" s="163"/>
      <c r="JOJ594" s="163"/>
      <c r="JOK594" s="163"/>
      <c r="JOL594" s="163"/>
      <c r="JOM594" s="163"/>
      <c r="JON594" s="163"/>
      <c r="JOO594" s="163"/>
      <c r="JOP594" s="163"/>
      <c r="JOQ594" s="163"/>
      <c r="JOR594" s="163"/>
      <c r="JOS594" s="163"/>
      <c r="JOT594" s="163"/>
      <c r="JOU594" s="163"/>
      <c r="JOV594" s="163"/>
      <c r="JOW594" s="163"/>
      <c r="JOX594" s="163"/>
      <c r="JOY594" s="163"/>
      <c r="JOZ594" s="163"/>
      <c r="JPA594" s="163"/>
      <c r="JPB594" s="163"/>
      <c r="JPC594" s="163"/>
      <c r="JPD594" s="163"/>
      <c r="JPE594" s="163"/>
      <c r="JPF594" s="163"/>
      <c r="JPG594" s="163"/>
      <c r="JPH594" s="163"/>
      <c r="JPI594" s="163"/>
      <c r="JPJ594" s="163"/>
      <c r="JPK594" s="163"/>
      <c r="JPL594" s="163"/>
      <c r="JPM594" s="163"/>
      <c r="JPN594" s="163"/>
      <c r="JPO594" s="163"/>
      <c r="JPP594" s="163"/>
      <c r="JPQ594" s="163"/>
      <c r="JPR594" s="163"/>
      <c r="JPS594" s="163"/>
      <c r="JPT594" s="163"/>
      <c r="JPU594" s="163"/>
      <c r="JPV594" s="163"/>
      <c r="JPW594" s="163"/>
      <c r="JPX594" s="163"/>
      <c r="JPY594" s="163"/>
      <c r="JPZ594" s="163"/>
      <c r="JQA594" s="163"/>
      <c r="JQB594" s="163"/>
      <c r="JQC594" s="163"/>
      <c r="JQD594" s="163"/>
      <c r="JQE594" s="163"/>
      <c r="JQF594" s="163"/>
      <c r="JQG594" s="163"/>
      <c r="JQH594" s="163"/>
      <c r="JQI594" s="163"/>
      <c r="JQJ594" s="163"/>
      <c r="JQK594" s="163"/>
      <c r="JQL594" s="163"/>
      <c r="JQM594" s="163"/>
      <c r="JQN594" s="163"/>
      <c r="JQO594" s="163"/>
      <c r="JQP594" s="163"/>
      <c r="JQQ594" s="163"/>
      <c r="JQR594" s="163"/>
      <c r="JQS594" s="163"/>
      <c r="JQT594" s="163"/>
      <c r="JQU594" s="163"/>
      <c r="JQV594" s="163"/>
      <c r="JQW594" s="163"/>
      <c r="JQX594" s="163"/>
      <c r="JQY594" s="163"/>
      <c r="JQZ594" s="163"/>
      <c r="JRA594" s="163"/>
      <c r="JRB594" s="163"/>
      <c r="JRC594" s="163"/>
      <c r="JRD594" s="163"/>
      <c r="JRE594" s="163"/>
      <c r="JRF594" s="163"/>
      <c r="JRG594" s="163"/>
      <c r="JRH594" s="163"/>
      <c r="JRI594" s="163"/>
      <c r="JRJ594" s="163"/>
      <c r="JRK594" s="163"/>
      <c r="JRL594" s="163"/>
      <c r="JRM594" s="163"/>
      <c r="JRN594" s="163"/>
      <c r="JRO594" s="163"/>
      <c r="JRP594" s="163"/>
      <c r="JRQ594" s="163"/>
      <c r="JRR594" s="163"/>
      <c r="JRS594" s="163"/>
      <c r="JRT594" s="163"/>
      <c r="JRU594" s="163"/>
      <c r="JRV594" s="163"/>
      <c r="JRW594" s="163"/>
      <c r="JRX594" s="163"/>
      <c r="JRY594" s="163"/>
      <c r="JRZ594" s="163"/>
      <c r="JSA594" s="163"/>
      <c r="JSB594" s="163"/>
      <c r="JSC594" s="163"/>
      <c r="JSD594" s="163"/>
      <c r="JSE594" s="163"/>
      <c r="JSF594" s="163"/>
      <c r="JSG594" s="163"/>
      <c r="JSH594" s="163"/>
      <c r="JSI594" s="163"/>
      <c r="JSJ594" s="163"/>
      <c r="JSK594" s="163"/>
      <c r="JSL594" s="163"/>
      <c r="JSM594" s="163"/>
      <c r="JSN594" s="163"/>
      <c r="JSO594" s="163"/>
      <c r="JSP594" s="163"/>
      <c r="JSQ594" s="163"/>
      <c r="JSR594" s="163"/>
      <c r="JSS594" s="163"/>
      <c r="JST594" s="163"/>
      <c r="JSU594" s="163"/>
      <c r="JSV594" s="163"/>
      <c r="JSW594" s="163"/>
      <c r="JSX594" s="163"/>
      <c r="JSY594" s="163"/>
      <c r="JSZ594" s="163"/>
      <c r="JTA594" s="163"/>
      <c r="JTB594" s="163"/>
      <c r="JTC594" s="163"/>
      <c r="JTD594" s="163"/>
      <c r="JTE594" s="163"/>
      <c r="JTF594" s="163"/>
      <c r="JTG594" s="163"/>
      <c r="JTH594" s="163"/>
      <c r="JTI594" s="163"/>
      <c r="JTJ594" s="163"/>
      <c r="JTK594" s="163"/>
      <c r="JTL594" s="163"/>
      <c r="JTM594" s="163"/>
      <c r="JTN594" s="163"/>
      <c r="JTO594" s="163"/>
      <c r="JTP594" s="163"/>
      <c r="JTQ594" s="163"/>
      <c r="JTR594" s="163"/>
      <c r="JTS594" s="163"/>
      <c r="JTT594" s="163"/>
      <c r="JTU594" s="163"/>
      <c r="JTV594" s="163"/>
      <c r="JTW594" s="163"/>
      <c r="JTX594" s="163"/>
      <c r="JTY594" s="163"/>
      <c r="JTZ594" s="163"/>
      <c r="JUA594" s="163"/>
      <c r="JUB594" s="163"/>
      <c r="JUC594" s="163"/>
      <c r="JUD594" s="163"/>
      <c r="JUE594" s="163"/>
      <c r="JUF594" s="163"/>
      <c r="JUG594" s="163"/>
      <c r="JUH594" s="163"/>
      <c r="JUI594" s="163"/>
      <c r="JUJ594" s="163"/>
      <c r="JUK594" s="163"/>
      <c r="JUL594" s="163"/>
      <c r="JUM594" s="163"/>
      <c r="JUN594" s="163"/>
      <c r="JUO594" s="163"/>
      <c r="JUP594" s="163"/>
      <c r="JUQ594" s="163"/>
      <c r="JUR594" s="163"/>
      <c r="JUS594" s="163"/>
      <c r="JUT594" s="163"/>
      <c r="JUU594" s="163"/>
      <c r="JUV594" s="163"/>
      <c r="JUW594" s="163"/>
      <c r="JUX594" s="163"/>
      <c r="JUY594" s="163"/>
      <c r="JUZ594" s="163"/>
      <c r="JVA594" s="163"/>
      <c r="JVB594" s="163"/>
      <c r="JVC594" s="163"/>
      <c r="JVD594" s="163"/>
      <c r="JVE594" s="163"/>
      <c r="JVF594" s="163"/>
      <c r="JVG594" s="163"/>
      <c r="JVH594" s="163"/>
      <c r="JVI594" s="163"/>
      <c r="JVJ594" s="163"/>
      <c r="JVK594" s="163"/>
      <c r="JVL594" s="163"/>
      <c r="JVM594" s="163"/>
      <c r="JVN594" s="163"/>
      <c r="JVO594" s="163"/>
      <c r="JVP594" s="163"/>
      <c r="JVQ594" s="163"/>
      <c r="JVR594" s="163"/>
      <c r="JVS594" s="163"/>
      <c r="JVT594" s="163"/>
      <c r="JVU594" s="163"/>
      <c r="JVV594" s="163"/>
      <c r="JVW594" s="163"/>
      <c r="JVX594" s="163"/>
      <c r="JVY594" s="163"/>
      <c r="JVZ594" s="163"/>
      <c r="JWA594" s="163"/>
      <c r="JWB594" s="163"/>
      <c r="JWC594" s="163"/>
      <c r="JWD594" s="163"/>
      <c r="JWE594" s="163"/>
      <c r="JWF594" s="163"/>
      <c r="JWG594" s="163"/>
      <c r="JWH594" s="163"/>
      <c r="JWI594" s="163"/>
      <c r="JWJ594" s="163"/>
      <c r="JWK594" s="163"/>
      <c r="JWL594" s="163"/>
      <c r="JWM594" s="163"/>
      <c r="JWN594" s="163"/>
      <c r="JWO594" s="163"/>
      <c r="JWP594" s="163"/>
      <c r="JWQ594" s="163"/>
      <c r="JWR594" s="163"/>
      <c r="JWS594" s="163"/>
      <c r="JWT594" s="163"/>
      <c r="JWU594" s="163"/>
      <c r="JWV594" s="163"/>
      <c r="JWW594" s="163"/>
      <c r="JWX594" s="163"/>
      <c r="JWY594" s="163"/>
      <c r="JWZ594" s="163"/>
      <c r="JXA594" s="163"/>
      <c r="JXB594" s="163"/>
      <c r="JXC594" s="163"/>
      <c r="JXD594" s="163"/>
      <c r="JXE594" s="163"/>
      <c r="JXF594" s="163"/>
      <c r="JXG594" s="163"/>
      <c r="JXH594" s="163"/>
      <c r="JXI594" s="163"/>
      <c r="JXJ594" s="163"/>
      <c r="JXK594" s="163"/>
      <c r="JXL594" s="163"/>
      <c r="JXM594" s="163"/>
      <c r="JXN594" s="163"/>
      <c r="JXO594" s="163"/>
      <c r="JXP594" s="163"/>
      <c r="JXQ594" s="163"/>
      <c r="JXR594" s="163"/>
      <c r="JXS594" s="163"/>
      <c r="JXT594" s="163"/>
      <c r="JXU594" s="163"/>
      <c r="JXV594" s="163"/>
      <c r="JXW594" s="163"/>
      <c r="JXX594" s="163"/>
      <c r="JXY594" s="163"/>
      <c r="JXZ594" s="163"/>
      <c r="JYA594" s="163"/>
      <c r="JYB594" s="163"/>
      <c r="JYC594" s="163"/>
      <c r="JYD594" s="163"/>
      <c r="JYE594" s="163"/>
      <c r="JYF594" s="163"/>
      <c r="JYG594" s="163"/>
      <c r="JYH594" s="163"/>
      <c r="JYI594" s="163"/>
      <c r="JYJ594" s="163"/>
      <c r="JYK594" s="163"/>
      <c r="JYL594" s="163"/>
      <c r="JYM594" s="163"/>
      <c r="JYN594" s="163"/>
      <c r="JYO594" s="163"/>
      <c r="JYP594" s="163"/>
      <c r="JYQ594" s="163"/>
      <c r="JYR594" s="163"/>
      <c r="JYS594" s="163"/>
      <c r="JYT594" s="163"/>
      <c r="JYU594" s="163"/>
      <c r="JYV594" s="163"/>
      <c r="JYW594" s="163"/>
      <c r="JYX594" s="163"/>
      <c r="JYY594" s="163"/>
      <c r="JYZ594" s="163"/>
      <c r="JZA594" s="163"/>
      <c r="JZB594" s="163"/>
      <c r="JZC594" s="163"/>
      <c r="JZD594" s="163"/>
      <c r="JZE594" s="163"/>
      <c r="JZF594" s="163"/>
      <c r="JZG594" s="163"/>
      <c r="JZH594" s="163"/>
      <c r="JZI594" s="163"/>
      <c r="JZJ594" s="163"/>
      <c r="JZK594" s="163"/>
      <c r="JZL594" s="163"/>
      <c r="JZM594" s="163"/>
      <c r="JZN594" s="163"/>
      <c r="JZO594" s="163"/>
      <c r="JZP594" s="163"/>
      <c r="JZQ594" s="163"/>
      <c r="JZR594" s="163"/>
      <c r="JZS594" s="163"/>
      <c r="JZT594" s="163"/>
      <c r="JZU594" s="163"/>
      <c r="JZV594" s="163"/>
      <c r="JZW594" s="163"/>
      <c r="JZX594" s="163"/>
      <c r="JZY594" s="163"/>
      <c r="JZZ594" s="163"/>
      <c r="KAA594" s="163"/>
      <c r="KAB594" s="163"/>
      <c r="KAC594" s="163"/>
      <c r="KAD594" s="163"/>
      <c r="KAE594" s="163"/>
      <c r="KAF594" s="163"/>
      <c r="KAG594" s="163"/>
      <c r="KAH594" s="163"/>
      <c r="KAI594" s="163"/>
      <c r="KAJ594" s="163"/>
      <c r="KAK594" s="163"/>
      <c r="KAL594" s="163"/>
      <c r="KAM594" s="163"/>
      <c r="KAN594" s="163"/>
      <c r="KAO594" s="163"/>
      <c r="KAP594" s="163"/>
      <c r="KAQ594" s="163"/>
      <c r="KAR594" s="163"/>
      <c r="KAS594" s="163"/>
      <c r="KAT594" s="163"/>
      <c r="KAU594" s="163"/>
      <c r="KAV594" s="163"/>
      <c r="KAW594" s="163"/>
      <c r="KAX594" s="163"/>
      <c r="KAY594" s="163"/>
      <c r="KAZ594" s="163"/>
      <c r="KBA594" s="163"/>
      <c r="KBB594" s="163"/>
      <c r="KBC594" s="163"/>
      <c r="KBD594" s="163"/>
      <c r="KBE594" s="163"/>
      <c r="KBF594" s="163"/>
      <c r="KBG594" s="163"/>
      <c r="KBH594" s="163"/>
      <c r="KBI594" s="163"/>
      <c r="KBJ594" s="163"/>
      <c r="KBK594" s="163"/>
      <c r="KBL594" s="163"/>
      <c r="KBM594" s="163"/>
      <c r="KBN594" s="163"/>
      <c r="KBO594" s="163"/>
      <c r="KBP594" s="163"/>
      <c r="KBQ594" s="163"/>
      <c r="KBR594" s="163"/>
      <c r="KBS594" s="163"/>
      <c r="KBT594" s="163"/>
      <c r="KBU594" s="163"/>
      <c r="KBV594" s="163"/>
      <c r="KBW594" s="163"/>
      <c r="KBX594" s="163"/>
      <c r="KBY594" s="163"/>
      <c r="KBZ594" s="163"/>
      <c r="KCA594" s="163"/>
      <c r="KCB594" s="163"/>
      <c r="KCC594" s="163"/>
      <c r="KCD594" s="163"/>
      <c r="KCE594" s="163"/>
      <c r="KCF594" s="163"/>
      <c r="KCG594" s="163"/>
      <c r="KCH594" s="163"/>
      <c r="KCI594" s="163"/>
      <c r="KCJ594" s="163"/>
      <c r="KCK594" s="163"/>
      <c r="KCL594" s="163"/>
      <c r="KCM594" s="163"/>
      <c r="KCN594" s="163"/>
      <c r="KCO594" s="163"/>
      <c r="KCP594" s="163"/>
      <c r="KCQ594" s="163"/>
      <c r="KCR594" s="163"/>
      <c r="KCS594" s="163"/>
      <c r="KCT594" s="163"/>
      <c r="KCU594" s="163"/>
      <c r="KCV594" s="163"/>
      <c r="KCW594" s="163"/>
      <c r="KCX594" s="163"/>
      <c r="KCY594" s="163"/>
      <c r="KCZ594" s="163"/>
      <c r="KDA594" s="163"/>
      <c r="KDB594" s="163"/>
      <c r="KDC594" s="163"/>
      <c r="KDD594" s="163"/>
      <c r="KDE594" s="163"/>
      <c r="KDF594" s="163"/>
      <c r="KDG594" s="163"/>
      <c r="KDH594" s="163"/>
      <c r="KDI594" s="163"/>
      <c r="KDJ594" s="163"/>
      <c r="KDK594" s="163"/>
      <c r="KDL594" s="163"/>
      <c r="KDM594" s="163"/>
      <c r="KDN594" s="163"/>
      <c r="KDO594" s="163"/>
      <c r="KDP594" s="163"/>
      <c r="KDQ594" s="163"/>
      <c r="KDR594" s="163"/>
      <c r="KDS594" s="163"/>
      <c r="KDT594" s="163"/>
      <c r="KDU594" s="163"/>
      <c r="KDV594" s="163"/>
      <c r="KDW594" s="163"/>
      <c r="KDX594" s="163"/>
      <c r="KDY594" s="163"/>
      <c r="KDZ594" s="163"/>
      <c r="KEA594" s="163"/>
      <c r="KEB594" s="163"/>
      <c r="KEC594" s="163"/>
      <c r="KED594" s="163"/>
      <c r="KEE594" s="163"/>
      <c r="KEF594" s="163"/>
      <c r="KEG594" s="163"/>
      <c r="KEH594" s="163"/>
      <c r="KEI594" s="163"/>
      <c r="KEJ594" s="163"/>
      <c r="KEK594" s="163"/>
      <c r="KEL594" s="163"/>
      <c r="KEM594" s="163"/>
      <c r="KEN594" s="163"/>
      <c r="KEO594" s="163"/>
      <c r="KEP594" s="163"/>
      <c r="KEQ594" s="163"/>
      <c r="KER594" s="163"/>
      <c r="KES594" s="163"/>
      <c r="KET594" s="163"/>
      <c r="KEU594" s="163"/>
      <c r="KEV594" s="163"/>
      <c r="KEW594" s="163"/>
      <c r="KEX594" s="163"/>
      <c r="KEY594" s="163"/>
      <c r="KEZ594" s="163"/>
      <c r="KFA594" s="163"/>
      <c r="KFB594" s="163"/>
      <c r="KFC594" s="163"/>
      <c r="KFD594" s="163"/>
      <c r="KFE594" s="163"/>
      <c r="KFF594" s="163"/>
      <c r="KFG594" s="163"/>
      <c r="KFH594" s="163"/>
      <c r="KFI594" s="163"/>
      <c r="KFJ594" s="163"/>
      <c r="KFK594" s="163"/>
      <c r="KFL594" s="163"/>
      <c r="KFM594" s="163"/>
      <c r="KFN594" s="163"/>
      <c r="KFO594" s="163"/>
      <c r="KFP594" s="163"/>
      <c r="KFQ594" s="163"/>
      <c r="KFR594" s="163"/>
      <c r="KFS594" s="163"/>
      <c r="KFT594" s="163"/>
      <c r="KFU594" s="163"/>
      <c r="KFV594" s="163"/>
      <c r="KFW594" s="163"/>
      <c r="KFX594" s="163"/>
      <c r="KFY594" s="163"/>
      <c r="KFZ594" s="163"/>
      <c r="KGA594" s="163"/>
      <c r="KGB594" s="163"/>
      <c r="KGC594" s="163"/>
      <c r="KGD594" s="163"/>
      <c r="KGE594" s="163"/>
      <c r="KGF594" s="163"/>
      <c r="KGG594" s="163"/>
      <c r="KGH594" s="163"/>
      <c r="KGI594" s="163"/>
      <c r="KGJ594" s="163"/>
      <c r="KGK594" s="163"/>
      <c r="KGL594" s="163"/>
      <c r="KGM594" s="163"/>
      <c r="KGN594" s="163"/>
      <c r="KGO594" s="163"/>
      <c r="KGP594" s="163"/>
      <c r="KGQ594" s="163"/>
      <c r="KGR594" s="163"/>
      <c r="KGS594" s="163"/>
      <c r="KGT594" s="163"/>
      <c r="KGU594" s="163"/>
      <c r="KGV594" s="163"/>
      <c r="KGW594" s="163"/>
      <c r="KGX594" s="163"/>
      <c r="KGY594" s="163"/>
      <c r="KGZ594" s="163"/>
      <c r="KHA594" s="163"/>
      <c r="KHB594" s="163"/>
      <c r="KHC594" s="163"/>
      <c r="KHD594" s="163"/>
      <c r="KHE594" s="163"/>
      <c r="KHF594" s="163"/>
      <c r="KHG594" s="163"/>
      <c r="KHH594" s="163"/>
      <c r="KHI594" s="163"/>
      <c r="KHJ594" s="163"/>
      <c r="KHK594" s="163"/>
      <c r="KHL594" s="163"/>
      <c r="KHM594" s="163"/>
      <c r="KHN594" s="163"/>
      <c r="KHO594" s="163"/>
      <c r="KHP594" s="163"/>
      <c r="KHQ594" s="163"/>
      <c r="KHR594" s="163"/>
      <c r="KHS594" s="163"/>
      <c r="KHT594" s="163"/>
      <c r="KHU594" s="163"/>
      <c r="KHV594" s="163"/>
      <c r="KHW594" s="163"/>
      <c r="KHX594" s="163"/>
      <c r="KHY594" s="163"/>
      <c r="KHZ594" s="163"/>
      <c r="KIA594" s="163"/>
      <c r="KIB594" s="163"/>
      <c r="KIC594" s="163"/>
      <c r="KID594" s="163"/>
      <c r="KIE594" s="163"/>
      <c r="KIF594" s="163"/>
      <c r="KIG594" s="163"/>
      <c r="KIH594" s="163"/>
      <c r="KII594" s="163"/>
      <c r="KIJ594" s="163"/>
      <c r="KIK594" s="163"/>
      <c r="KIL594" s="163"/>
      <c r="KIM594" s="163"/>
      <c r="KIN594" s="163"/>
      <c r="KIO594" s="163"/>
      <c r="KIP594" s="163"/>
      <c r="KIQ594" s="163"/>
      <c r="KIR594" s="163"/>
      <c r="KIS594" s="163"/>
      <c r="KIT594" s="163"/>
      <c r="KIU594" s="163"/>
      <c r="KIV594" s="163"/>
      <c r="KIW594" s="163"/>
      <c r="KIX594" s="163"/>
      <c r="KIY594" s="163"/>
      <c r="KIZ594" s="163"/>
      <c r="KJA594" s="163"/>
      <c r="KJB594" s="163"/>
      <c r="KJC594" s="163"/>
      <c r="KJD594" s="163"/>
      <c r="KJE594" s="163"/>
      <c r="KJF594" s="163"/>
      <c r="KJG594" s="163"/>
      <c r="KJH594" s="163"/>
      <c r="KJI594" s="163"/>
      <c r="KJJ594" s="163"/>
      <c r="KJK594" s="163"/>
      <c r="KJL594" s="163"/>
      <c r="KJM594" s="163"/>
      <c r="KJN594" s="163"/>
      <c r="KJO594" s="163"/>
      <c r="KJP594" s="163"/>
      <c r="KJQ594" s="163"/>
      <c r="KJR594" s="163"/>
      <c r="KJS594" s="163"/>
      <c r="KJT594" s="163"/>
      <c r="KJU594" s="163"/>
      <c r="KJV594" s="163"/>
      <c r="KJW594" s="163"/>
      <c r="KJX594" s="163"/>
      <c r="KJY594" s="163"/>
      <c r="KJZ594" s="163"/>
      <c r="KKA594" s="163"/>
      <c r="KKB594" s="163"/>
      <c r="KKC594" s="163"/>
      <c r="KKD594" s="163"/>
      <c r="KKE594" s="163"/>
      <c r="KKF594" s="163"/>
      <c r="KKG594" s="163"/>
      <c r="KKH594" s="163"/>
      <c r="KKI594" s="163"/>
      <c r="KKJ594" s="163"/>
      <c r="KKK594" s="163"/>
      <c r="KKL594" s="163"/>
      <c r="KKM594" s="163"/>
      <c r="KKN594" s="163"/>
      <c r="KKO594" s="163"/>
      <c r="KKP594" s="163"/>
      <c r="KKQ594" s="163"/>
      <c r="KKR594" s="163"/>
      <c r="KKS594" s="163"/>
      <c r="KKT594" s="163"/>
      <c r="KKU594" s="163"/>
      <c r="KKV594" s="163"/>
      <c r="KKW594" s="163"/>
      <c r="KKX594" s="163"/>
      <c r="KKY594" s="163"/>
      <c r="KKZ594" s="163"/>
      <c r="KLA594" s="163"/>
      <c r="KLB594" s="163"/>
      <c r="KLC594" s="163"/>
      <c r="KLD594" s="163"/>
      <c r="KLE594" s="163"/>
      <c r="KLF594" s="163"/>
      <c r="KLG594" s="163"/>
      <c r="KLH594" s="163"/>
      <c r="KLI594" s="163"/>
      <c r="KLJ594" s="163"/>
      <c r="KLK594" s="163"/>
      <c r="KLL594" s="163"/>
      <c r="KLM594" s="163"/>
      <c r="KLN594" s="163"/>
      <c r="KLO594" s="163"/>
      <c r="KLP594" s="163"/>
      <c r="KLQ594" s="163"/>
      <c r="KLR594" s="163"/>
      <c r="KLS594" s="163"/>
      <c r="KLT594" s="163"/>
      <c r="KLU594" s="163"/>
      <c r="KLV594" s="163"/>
      <c r="KLW594" s="163"/>
      <c r="KLX594" s="163"/>
      <c r="KLY594" s="163"/>
      <c r="KLZ594" s="163"/>
      <c r="KMA594" s="163"/>
      <c r="KMB594" s="163"/>
      <c r="KMC594" s="163"/>
      <c r="KMD594" s="163"/>
      <c r="KME594" s="163"/>
      <c r="KMF594" s="163"/>
      <c r="KMG594" s="163"/>
      <c r="KMH594" s="163"/>
      <c r="KMI594" s="163"/>
      <c r="KMJ594" s="163"/>
      <c r="KMK594" s="163"/>
      <c r="KML594" s="163"/>
      <c r="KMM594" s="163"/>
      <c r="KMN594" s="163"/>
      <c r="KMO594" s="163"/>
      <c r="KMP594" s="163"/>
      <c r="KMQ594" s="163"/>
      <c r="KMR594" s="163"/>
      <c r="KMS594" s="163"/>
      <c r="KMT594" s="163"/>
      <c r="KMU594" s="163"/>
      <c r="KMV594" s="163"/>
      <c r="KMW594" s="163"/>
      <c r="KMX594" s="163"/>
      <c r="KMY594" s="163"/>
      <c r="KMZ594" s="163"/>
      <c r="KNA594" s="163"/>
      <c r="KNB594" s="163"/>
      <c r="KNC594" s="163"/>
      <c r="KND594" s="163"/>
      <c r="KNE594" s="163"/>
      <c r="KNF594" s="163"/>
      <c r="KNG594" s="163"/>
      <c r="KNH594" s="163"/>
      <c r="KNI594" s="163"/>
      <c r="KNJ594" s="163"/>
      <c r="KNK594" s="163"/>
      <c r="KNL594" s="163"/>
      <c r="KNM594" s="163"/>
      <c r="KNN594" s="163"/>
      <c r="KNO594" s="163"/>
      <c r="KNP594" s="163"/>
      <c r="KNQ594" s="163"/>
      <c r="KNR594" s="163"/>
      <c r="KNS594" s="163"/>
      <c r="KNT594" s="163"/>
      <c r="KNU594" s="163"/>
      <c r="KNV594" s="163"/>
      <c r="KNW594" s="163"/>
      <c r="KNX594" s="163"/>
      <c r="KNY594" s="163"/>
      <c r="KNZ594" s="163"/>
      <c r="KOA594" s="163"/>
      <c r="KOB594" s="163"/>
      <c r="KOC594" s="163"/>
      <c r="KOD594" s="163"/>
      <c r="KOE594" s="163"/>
      <c r="KOF594" s="163"/>
      <c r="KOG594" s="163"/>
      <c r="KOH594" s="163"/>
      <c r="KOI594" s="163"/>
      <c r="KOJ594" s="163"/>
      <c r="KOK594" s="163"/>
      <c r="KOL594" s="163"/>
      <c r="KOM594" s="163"/>
      <c r="KON594" s="163"/>
      <c r="KOO594" s="163"/>
      <c r="KOP594" s="163"/>
      <c r="KOQ594" s="163"/>
      <c r="KOR594" s="163"/>
      <c r="KOS594" s="163"/>
      <c r="KOT594" s="163"/>
      <c r="KOU594" s="163"/>
      <c r="KOV594" s="163"/>
      <c r="KOW594" s="163"/>
      <c r="KOX594" s="163"/>
      <c r="KOY594" s="163"/>
      <c r="KOZ594" s="163"/>
      <c r="KPA594" s="163"/>
      <c r="KPB594" s="163"/>
      <c r="KPC594" s="163"/>
      <c r="KPD594" s="163"/>
      <c r="KPE594" s="163"/>
      <c r="KPF594" s="163"/>
      <c r="KPG594" s="163"/>
      <c r="KPH594" s="163"/>
      <c r="KPI594" s="163"/>
      <c r="KPJ594" s="163"/>
      <c r="KPK594" s="163"/>
      <c r="KPL594" s="163"/>
      <c r="KPM594" s="163"/>
      <c r="KPN594" s="163"/>
      <c r="KPO594" s="163"/>
      <c r="KPP594" s="163"/>
      <c r="KPQ594" s="163"/>
      <c r="KPR594" s="163"/>
      <c r="KPS594" s="163"/>
      <c r="KPT594" s="163"/>
      <c r="KPU594" s="163"/>
      <c r="KPV594" s="163"/>
      <c r="KPW594" s="163"/>
      <c r="KPX594" s="163"/>
      <c r="KPY594" s="163"/>
      <c r="KPZ594" s="163"/>
      <c r="KQA594" s="163"/>
      <c r="KQB594" s="163"/>
      <c r="KQC594" s="163"/>
      <c r="KQD594" s="163"/>
      <c r="KQE594" s="163"/>
      <c r="KQF594" s="163"/>
      <c r="KQG594" s="163"/>
      <c r="KQH594" s="163"/>
      <c r="KQI594" s="163"/>
      <c r="KQJ594" s="163"/>
      <c r="KQK594" s="163"/>
      <c r="KQL594" s="163"/>
      <c r="KQM594" s="163"/>
      <c r="KQN594" s="163"/>
      <c r="KQO594" s="163"/>
      <c r="KQP594" s="163"/>
      <c r="KQQ594" s="163"/>
      <c r="KQR594" s="163"/>
      <c r="KQS594" s="163"/>
      <c r="KQT594" s="163"/>
      <c r="KQU594" s="163"/>
      <c r="KQV594" s="163"/>
      <c r="KQW594" s="163"/>
      <c r="KQX594" s="163"/>
      <c r="KQY594" s="163"/>
      <c r="KQZ594" s="163"/>
      <c r="KRA594" s="163"/>
      <c r="KRB594" s="163"/>
      <c r="KRC594" s="163"/>
      <c r="KRD594" s="163"/>
      <c r="KRE594" s="163"/>
      <c r="KRF594" s="163"/>
      <c r="KRG594" s="163"/>
      <c r="KRH594" s="163"/>
      <c r="KRI594" s="163"/>
      <c r="KRJ594" s="163"/>
      <c r="KRK594" s="163"/>
      <c r="KRL594" s="163"/>
      <c r="KRM594" s="163"/>
      <c r="KRN594" s="163"/>
      <c r="KRO594" s="163"/>
      <c r="KRP594" s="163"/>
      <c r="KRQ594" s="163"/>
      <c r="KRR594" s="163"/>
      <c r="KRS594" s="163"/>
      <c r="KRT594" s="163"/>
      <c r="KRU594" s="163"/>
      <c r="KRV594" s="163"/>
      <c r="KRW594" s="163"/>
      <c r="KRX594" s="163"/>
      <c r="KRY594" s="163"/>
      <c r="KRZ594" s="163"/>
      <c r="KSA594" s="163"/>
      <c r="KSB594" s="163"/>
      <c r="KSC594" s="163"/>
      <c r="KSD594" s="163"/>
      <c r="KSE594" s="163"/>
      <c r="KSF594" s="163"/>
      <c r="KSG594" s="163"/>
      <c r="KSH594" s="163"/>
      <c r="KSI594" s="163"/>
      <c r="KSJ594" s="163"/>
      <c r="KSK594" s="163"/>
      <c r="KSL594" s="163"/>
      <c r="KSM594" s="163"/>
      <c r="KSN594" s="163"/>
      <c r="KSO594" s="163"/>
      <c r="KSP594" s="163"/>
      <c r="KSQ594" s="163"/>
      <c r="KSR594" s="163"/>
      <c r="KSS594" s="163"/>
      <c r="KST594" s="163"/>
      <c r="KSU594" s="163"/>
      <c r="KSV594" s="163"/>
      <c r="KSW594" s="163"/>
      <c r="KSX594" s="163"/>
      <c r="KSY594" s="163"/>
      <c r="KSZ594" s="163"/>
      <c r="KTA594" s="163"/>
      <c r="KTB594" s="163"/>
      <c r="KTC594" s="163"/>
      <c r="KTD594" s="163"/>
      <c r="KTE594" s="163"/>
      <c r="KTF594" s="163"/>
      <c r="KTG594" s="163"/>
      <c r="KTH594" s="163"/>
      <c r="KTI594" s="163"/>
      <c r="KTJ594" s="163"/>
      <c r="KTK594" s="163"/>
      <c r="KTL594" s="163"/>
      <c r="KTM594" s="163"/>
      <c r="KTN594" s="163"/>
      <c r="KTO594" s="163"/>
      <c r="KTP594" s="163"/>
      <c r="KTQ594" s="163"/>
      <c r="KTR594" s="163"/>
      <c r="KTS594" s="163"/>
      <c r="KTT594" s="163"/>
      <c r="KTU594" s="163"/>
      <c r="KTV594" s="163"/>
      <c r="KTW594" s="163"/>
      <c r="KTX594" s="163"/>
      <c r="KTY594" s="163"/>
      <c r="KTZ594" s="163"/>
      <c r="KUA594" s="163"/>
      <c r="KUB594" s="163"/>
      <c r="KUC594" s="163"/>
      <c r="KUD594" s="163"/>
      <c r="KUE594" s="163"/>
      <c r="KUF594" s="163"/>
      <c r="KUG594" s="163"/>
      <c r="KUH594" s="163"/>
      <c r="KUI594" s="163"/>
      <c r="KUJ594" s="163"/>
      <c r="KUK594" s="163"/>
      <c r="KUL594" s="163"/>
      <c r="KUM594" s="163"/>
      <c r="KUN594" s="163"/>
      <c r="KUO594" s="163"/>
      <c r="KUP594" s="163"/>
      <c r="KUQ594" s="163"/>
      <c r="KUR594" s="163"/>
      <c r="KUS594" s="163"/>
      <c r="KUT594" s="163"/>
      <c r="KUU594" s="163"/>
      <c r="KUV594" s="163"/>
      <c r="KUW594" s="163"/>
      <c r="KUX594" s="163"/>
      <c r="KUY594" s="163"/>
      <c r="KUZ594" s="163"/>
      <c r="KVA594" s="163"/>
      <c r="KVB594" s="163"/>
      <c r="KVC594" s="163"/>
      <c r="KVD594" s="163"/>
      <c r="KVE594" s="163"/>
      <c r="KVF594" s="163"/>
      <c r="KVG594" s="163"/>
      <c r="KVH594" s="163"/>
      <c r="KVI594" s="163"/>
      <c r="KVJ594" s="163"/>
      <c r="KVK594" s="163"/>
      <c r="KVL594" s="163"/>
      <c r="KVM594" s="163"/>
      <c r="KVN594" s="163"/>
      <c r="KVO594" s="163"/>
      <c r="KVP594" s="163"/>
      <c r="KVQ594" s="163"/>
      <c r="KVR594" s="163"/>
      <c r="KVS594" s="163"/>
      <c r="KVT594" s="163"/>
      <c r="KVU594" s="163"/>
      <c r="KVV594" s="163"/>
      <c r="KVW594" s="163"/>
      <c r="KVX594" s="163"/>
      <c r="KVY594" s="163"/>
      <c r="KVZ594" s="163"/>
      <c r="KWA594" s="163"/>
      <c r="KWB594" s="163"/>
      <c r="KWC594" s="163"/>
      <c r="KWD594" s="163"/>
      <c r="KWE594" s="163"/>
      <c r="KWF594" s="163"/>
      <c r="KWG594" s="163"/>
      <c r="KWH594" s="163"/>
      <c r="KWI594" s="163"/>
      <c r="KWJ594" s="163"/>
      <c r="KWK594" s="163"/>
      <c r="KWL594" s="163"/>
      <c r="KWM594" s="163"/>
      <c r="KWN594" s="163"/>
      <c r="KWO594" s="163"/>
      <c r="KWP594" s="163"/>
      <c r="KWQ594" s="163"/>
      <c r="KWR594" s="163"/>
      <c r="KWS594" s="163"/>
      <c r="KWT594" s="163"/>
      <c r="KWU594" s="163"/>
      <c r="KWV594" s="163"/>
      <c r="KWW594" s="163"/>
      <c r="KWX594" s="163"/>
      <c r="KWY594" s="163"/>
      <c r="KWZ594" s="163"/>
      <c r="KXA594" s="163"/>
      <c r="KXB594" s="163"/>
      <c r="KXC594" s="163"/>
      <c r="KXD594" s="163"/>
      <c r="KXE594" s="163"/>
      <c r="KXF594" s="163"/>
      <c r="KXG594" s="163"/>
      <c r="KXH594" s="163"/>
      <c r="KXI594" s="163"/>
      <c r="KXJ594" s="163"/>
      <c r="KXK594" s="163"/>
      <c r="KXL594" s="163"/>
      <c r="KXM594" s="163"/>
      <c r="KXN594" s="163"/>
      <c r="KXO594" s="163"/>
      <c r="KXP594" s="163"/>
      <c r="KXQ594" s="163"/>
      <c r="KXR594" s="163"/>
      <c r="KXS594" s="163"/>
      <c r="KXT594" s="163"/>
      <c r="KXU594" s="163"/>
      <c r="KXV594" s="163"/>
      <c r="KXW594" s="163"/>
      <c r="KXX594" s="163"/>
      <c r="KXY594" s="163"/>
      <c r="KXZ594" s="163"/>
      <c r="KYA594" s="163"/>
      <c r="KYB594" s="163"/>
      <c r="KYC594" s="163"/>
      <c r="KYD594" s="163"/>
      <c r="KYE594" s="163"/>
      <c r="KYF594" s="163"/>
      <c r="KYG594" s="163"/>
      <c r="KYH594" s="163"/>
      <c r="KYI594" s="163"/>
      <c r="KYJ594" s="163"/>
      <c r="KYK594" s="163"/>
      <c r="KYL594" s="163"/>
      <c r="KYM594" s="163"/>
      <c r="KYN594" s="163"/>
      <c r="KYO594" s="163"/>
      <c r="KYP594" s="163"/>
      <c r="KYQ594" s="163"/>
      <c r="KYR594" s="163"/>
      <c r="KYS594" s="163"/>
      <c r="KYT594" s="163"/>
      <c r="KYU594" s="163"/>
      <c r="KYV594" s="163"/>
      <c r="KYW594" s="163"/>
      <c r="KYX594" s="163"/>
      <c r="KYY594" s="163"/>
      <c r="KYZ594" s="163"/>
      <c r="KZA594" s="163"/>
      <c r="KZB594" s="163"/>
      <c r="KZC594" s="163"/>
      <c r="KZD594" s="163"/>
      <c r="KZE594" s="163"/>
      <c r="KZF594" s="163"/>
      <c r="KZG594" s="163"/>
      <c r="KZH594" s="163"/>
      <c r="KZI594" s="163"/>
      <c r="KZJ594" s="163"/>
      <c r="KZK594" s="163"/>
      <c r="KZL594" s="163"/>
      <c r="KZM594" s="163"/>
      <c r="KZN594" s="163"/>
      <c r="KZO594" s="163"/>
      <c r="KZP594" s="163"/>
      <c r="KZQ594" s="163"/>
      <c r="KZR594" s="163"/>
      <c r="KZS594" s="163"/>
      <c r="KZT594" s="163"/>
      <c r="KZU594" s="163"/>
      <c r="KZV594" s="163"/>
      <c r="KZW594" s="163"/>
      <c r="KZX594" s="163"/>
      <c r="KZY594" s="163"/>
      <c r="KZZ594" s="163"/>
      <c r="LAA594" s="163"/>
      <c r="LAB594" s="163"/>
      <c r="LAC594" s="163"/>
      <c r="LAD594" s="163"/>
      <c r="LAE594" s="163"/>
      <c r="LAF594" s="163"/>
      <c r="LAG594" s="163"/>
      <c r="LAH594" s="163"/>
      <c r="LAI594" s="163"/>
      <c r="LAJ594" s="163"/>
      <c r="LAK594" s="163"/>
      <c r="LAL594" s="163"/>
      <c r="LAM594" s="163"/>
      <c r="LAN594" s="163"/>
      <c r="LAO594" s="163"/>
      <c r="LAP594" s="163"/>
      <c r="LAQ594" s="163"/>
      <c r="LAR594" s="163"/>
      <c r="LAS594" s="163"/>
      <c r="LAT594" s="163"/>
      <c r="LAU594" s="163"/>
      <c r="LAV594" s="163"/>
      <c r="LAW594" s="163"/>
      <c r="LAX594" s="163"/>
      <c r="LAY594" s="163"/>
      <c r="LAZ594" s="163"/>
      <c r="LBA594" s="163"/>
      <c r="LBB594" s="163"/>
      <c r="LBC594" s="163"/>
      <c r="LBD594" s="163"/>
      <c r="LBE594" s="163"/>
      <c r="LBF594" s="163"/>
      <c r="LBG594" s="163"/>
      <c r="LBH594" s="163"/>
      <c r="LBI594" s="163"/>
      <c r="LBJ594" s="163"/>
      <c r="LBK594" s="163"/>
      <c r="LBL594" s="163"/>
      <c r="LBM594" s="163"/>
      <c r="LBN594" s="163"/>
      <c r="LBO594" s="163"/>
      <c r="LBP594" s="163"/>
      <c r="LBQ594" s="163"/>
      <c r="LBR594" s="163"/>
      <c r="LBS594" s="163"/>
      <c r="LBT594" s="163"/>
      <c r="LBU594" s="163"/>
      <c r="LBV594" s="163"/>
      <c r="LBW594" s="163"/>
      <c r="LBX594" s="163"/>
      <c r="LBY594" s="163"/>
      <c r="LBZ594" s="163"/>
      <c r="LCA594" s="163"/>
      <c r="LCB594" s="163"/>
      <c r="LCC594" s="163"/>
      <c r="LCD594" s="163"/>
      <c r="LCE594" s="163"/>
      <c r="LCF594" s="163"/>
      <c r="LCG594" s="163"/>
      <c r="LCH594" s="163"/>
      <c r="LCI594" s="163"/>
      <c r="LCJ594" s="163"/>
      <c r="LCK594" s="163"/>
      <c r="LCL594" s="163"/>
      <c r="LCM594" s="163"/>
      <c r="LCN594" s="163"/>
      <c r="LCO594" s="163"/>
      <c r="LCP594" s="163"/>
      <c r="LCQ594" s="163"/>
      <c r="LCR594" s="163"/>
      <c r="LCS594" s="163"/>
      <c r="LCT594" s="163"/>
      <c r="LCU594" s="163"/>
      <c r="LCV594" s="163"/>
      <c r="LCW594" s="163"/>
      <c r="LCX594" s="163"/>
      <c r="LCY594" s="163"/>
      <c r="LCZ594" s="163"/>
      <c r="LDA594" s="163"/>
      <c r="LDB594" s="163"/>
      <c r="LDC594" s="163"/>
      <c r="LDD594" s="163"/>
      <c r="LDE594" s="163"/>
      <c r="LDF594" s="163"/>
      <c r="LDG594" s="163"/>
      <c r="LDH594" s="163"/>
      <c r="LDI594" s="163"/>
      <c r="LDJ594" s="163"/>
      <c r="LDK594" s="163"/>
      <c r="LDL594" s="163"/>
      <c r="LDM594" s="163"/>
      <c r="LDN594" s="163"/>
      <c r="LDO594" s="163"/>
      <c r="LDP594" s="163"/>
      <c r="LDQ594" s="163"/>
      <c r="LDR594" s="163"/>
      <c r="LDS594" s="163"/>
      <c r="LDT594" s="163"/>
      <c r="LDU594" s="163"/>
      <c r="LDV594" s="163"/>
      <c r="LDW594" s="163"/>
      <c r="LDX594" s="163"/>
      <c r="LDY594" s="163"/>
      <c r="LDZ594" s="163"/>
      <c r="LEA594" s="163"/>
      <c r="LEB594" s="163"/>
      <c r="LEC594" s="163"/>
      <c r="LED594" s="163"/>
      <c r="LEE594" s="163"/>
      <c r="LEF594" s="163"/>
      <c r="LEG594" s="163"/>
      <c r="LEH594" s="163"/>
      <c r="LEI594" s="163"/>
      <c r="LEJ594" s="163"/>
      <c r="LEK594" s="163"/>
      <c r="LEL594" s="163"/>
      <c r="LEM594" s="163"/>
      <c r="LEN594" s="163"/>
      <c r="LEO594" s="163"/>
      <c r="LEP594" s="163"/>
      <c r="LEQ594" s="163"/>
      <c r="LER594" s="163"/>
      <c r="LES594" s="163"/>
      <c r="LET594" s="163"/>
      <c r="LEU594" s="163"/>
      <c r="LEV594" s="163"/>
      <c r="LEW594" s="163"/>
      <c r="LEX594" s="163"/>
      <c r="LEY594" s="163"/>
      <c r="LEZ594" s="163"/>
      <c r="LFA594" s="163"/>
      <c r="LFB594" s="163"/>
      <c r="LFC594" s="163"/>
      <c r="LFD594" s="163"/>
      <c r="LFE594" s="163"/>
      <c r="LFF594" s="163"/>
      <c r="LFG594" s="163"/>
      <c r="LFH594" s="163"/>
      <c r="LFI594" s="163"/>
      <c r="LFJ594" s="163"/>
      <c r="LFK594" s="163"/>
      <c r="LFL594" s="163"/>
      <c r="LFM594" s="163"/>
      <c r="LFN594" s="163"/>
      <c r="LFO594" s="163"/>
      <c r="LFP594" s="163"/>
      <c r="LFQ594" s="163"/>
      <c r="LFR594" s="163"/>
      <c r="LFS594" s="163"/>
      <c r="LFT594" s="163"/>
      <c r="LFU594" s="163"/>
      <c r="LFV594" s="163"/>
      <c r="LFW594" s="163"/>
      <c r="LFX594" s="163"/>
      <c r="LFY594" s="163"/>
      <c r="LFZ594" s="163"/>
      <c r="LGA594" s="163"/>
      <c r="LGB594" s="163"/>
      <c r="LGC594" s="163"/>
      <c r="LGD594" s="163"/>
      <c r="LGE594" s="163"/>
      <c r="LGF594" s="163"/>
      <c r="LGG594" s="163"/>
      <c r="LGH594" s="163"/>
      <c r="LGI594" s="163"/>
      <c r="LGJ594" s="163"/>
      <c r="LGK594" s="163"/>
      <c r="LGL594" s="163"/>
      <c r="LGM594" s="163"/>
      <c r="LGN594" s="163"/>
      <c r="LGO594" s="163"/>
      <c r="LGP594" s="163"/>
      <c r="LGQ594" s="163"/>
      <c r="LGR594" s="163"/>
      <c r="LGS594" s="163"/>
      <c r="LGT594" s="163"/>
      <c r="LGU594" s="163"/>
      <c r="LGV594" s="163"/>
      <c r="LGW594" s="163"/>
      <c r="LGX594" s="163"/>
      <c r="LGY594" s="163"/>
      <c r="LGZ594" s="163"/>
      <c r="LHA594" s="163"/>
      <c r="LHB594" s="163"/>
      <c r="LHC594" s="163"/>
      <c r="LHD594" s="163"/>
      <c r="LHE594" s="163"/>
      <c r="LHF594" s="163"/>
      <c r="LHG594" s="163"/>
      <c r="LHH594" s="163"/>
      <c r="LHI594" s="163"/>
      <c r="LHJ594" s="163"/>
      <c r="LHK594" s="163"/>
      <c r="LHL594" s="163"/>
      <c r="LHM594" s="163"/>
      <c r="LHN594" s="163"/>
      <c r="LHO594" s="163"/>
      <c r="LHP594" s="163"/>
      <c r="LHQ594" s="163"/>
      <c r="LHR594" s="163"/>
      <c r="LHS594" s="163"/>
      <c r="LHT594" s="163"/>
      <c r="LHU594" s="163"/>
      <c r="LHV594" s="163"/>
      <c r="LHW594" s="163"/>
      <c r="LHX594" s="163"/>
      <c r="LHY594" s="163"/>
      <c r="LHZ594" s="163"/>
      <c r="LIA594" s="163"/>
      <c r="LIB594" s="163"/>
      <c r="LIC594" s="163"/>
      <c r="LID594" s="163"/>
      <c r="LIE594" s="163"/>
      <c r="LIF594" s="163"/>
      <c r="LIG594" s="163"/>
      <c r="LIH594" s="163"/>
      <c r="LII594" s="163"/>
      <c r="LIJ594" s="163"/>
      <c r="LIK594" s="163"/>
      <c r="LIL594" s="163"/>
      <c r="LIM594" s="163"/>
      <c r="LIN594" s="163"/>
      <c r="LIO594" s="163"/>
      <c r="LIP594" s="163"/>
      <c r="LIQ594" s="163"/>
      <c r="LIR594" s="163"/>
      <c r="LIS594" s="163"/>
      <c r="LIT594" s="163"/>
      <c r="LIU594" s="163"/>
      <c r="LIV594" s="163"/>
      <c r="LIW594" s="163"/>
      <c r="LIX594" s="163"/>
      <c r="LIY594" s="163"/>
      <c r="LIZ594" s="163"/>
      <c r="LJA594" s="163"/>
      <c r="LJB594" s="163"/>
      <c r="LJC594" s="163"/>
      <c r="LJD594" s="163"/>
      <c r="LJE594" s="163"/>
      <c r="LJF594" s="163"/>
      <c r="LJG594" s="163"/>
      <c r="LJH594" s="163"/>
      <c r="LJI594" s="163"/>
      <c r="LJJ594" s="163"/>
      <c r="LJK594" s="163"/>
      <c r="LJL594" s="163"/>
      <c r="LJM594" s="163"/>
      <c r="LJN594" s="163"/>
      <c r="LJO594" s="163"/>
      <c r="LJP594" s="163"/>
      <c r="LJQ594" s="163"/>
      <c r="LJR594" s="163"/>
      <c r="LJS594" s="163"/>
      <c r="LJT594" s="163"/>
      <c r="LJU594" s="163"/>
      <c r="LJV594" s="163"/>
      <c r="LJW594" s="163"/>
      <c r="LJX594" s="163"/>
      <c r="LJY594" s="163"/>
      <c r="LJZ594" s="163"/>
      <c r="LKA594" s="163"/>
      <c r="LKB594" s="163"/>
      <c r="LKC594" s="163"/>
      <c r="LKD594" s="163"/>
      <c r="LKE594" s="163"/>
      <c r="LKF594" s="163"/>
      <c r="LKG594" s="163"/>
      <c r="LKH594" s="163"/>
      <c r="LKI594" s="163"/>
      <c r="LKJ594" s="163"/>
      <c r="LKK594" s="163"/>
      <c r="LKL594" s="163"/>
      <c r="LKM594" s="163"/>
      <c r="LKN594" s="163"/>
      <c r="LKO594" s="163"/>
      <c r="LKP594" s="163"/>
      <c r="LKQ594" s="163"/>
      <c r="LKR594" s="163"/>
      <c r="LKS594" s="163"/>
      <c r="LKT594" s="163"/>
      <c r="LKU594" s="163"/>
      <c r="LKV594" s="163"/>
      <c r="LKW594" s="163"/>
      <c r="LKX594" s="163"/>
      <c r="LKY594" s="163"/>
      <c r="LKZ594" s="163"/>
      <c r="LLA594" s="163"/>
      <c r="LLB594" s="163"/>
      <c r="LLC594" s="163"/>
      <c r="LLD594" s="163"/>
      <c r="LLE594" s="163"/>
      <c r="LLF594" s="163"/>
      <c r="LLG594" s="163"/>
      <c r="LLH594" s="163"/>
      <c r="LLI594" s="163"/>
      <c r="LLJ594" s="163"/>
      <c r="LLK594" s="163"/>
      <c r="LLL594" s="163"/>
      <c r="LLM594" s="163"/>
      <c r="LLN594" s="163"/>
      <c r="LLO594" s="163"/>
      <c r="LLP594" s="163"/>
      <c r="LLQ594" s="163"/>
      <c r="LLR594" s="163"/>
      <c r="LLS594" s="163"/>
      <c r="LLT594" s="163"/>
      <c r="LLU594" s="163"/>
      <c r="LLV594" s="163"/>
      <c r="LLW594" s="163"/>
      <c r="LLX594" s="163"/>
      <c r="LLY594" s="163"/>
      <c r="LLZ594" s="163"/>
      <c r="LMA594" s="163"/>
      <c r="LMB594" s="163"/>
      <c r="LMC594" s="163"/>
      <c r="LMD594" s="163"/>
      <c r="LME594" s="163"/>
      <c r="LMF594" s="163"/>
      <c r="LMG594" s="163"/>
      <c r="LMH594" s="163"/>
      <c r="LMI594" s="163"/>
      <c r="LMJ594" s="163"/>
      <c r="LMK594" s="163"/>
      <c r="LML594" s="163"/>
      <c r="LMM594" s="163"/>
      <c r="LMN594" s="163"/>
      <c r="LMO594" s="163"/>
      <c r="LMP594" s="163"/>
      <c r="LMQ594" s="163"/>
      <c r="LMR594" s="163"/>
      <c r="LMS594" s="163"/>
      <c r="LMT594" s="163"/>
      <c r="LMU594" s="163"/>
      <c r="LMV594" s="163"/>
      <c r="LMW594" s="163"/>
      <c r="LMX594" s="163"/>
      <c r="LMY594" s="163"/>
      <c r="LMZ594" s="163"/>
      <c r="LNA594" s="163"/>
      <c r="LNB594" s="163"/>
      <c r="LNC594" s="163"/>
      <c r="LND594" s="163"/>
      <c r="LNE594" s="163"/>
      <c r="LNF594" s="163"/>
      <c r="LNG594" s="163"/>
      <c r="LNH594" s="163"/>
      <c r="LNI594" s="163"/>
      <c r="LNJ594" s="163"/>
      <c r="LNK594" s="163"/>
      <c r="LNL594" s="163"/>
      <c r="LNM594" s="163"/>
      <c r="LNN594" s="163"/>
      <c r="LNO594" s="163"/>
      <c r="LNP594" s="163"/>
      <c r="LNQ594" s="163"/>
      <c r="LNR594" s="163"/>
      <c r="LNS594" s="163"/>
      <c r="LNT594" s="163"/>
      <c r="LNU594" s="163"/>
      <c r="LNV594" s="163"/>
      <c r="LNW594" s="163"/>
      <c r="LNX594" s="163"/>
      <c r="LNY594" s="163"/>
      <c r="LNZ594" s="163"/>
      <c r="LOA594" s="163"/>
      <c r="LOB594" s="163"/>
      <c r="LOC594" s="163"/>
      <c r="LOD594" s="163"/>
      <c r="LOE594" s="163"/>
      <c r="LOF594" s="163"/>
      <c r="LOG594" s="163"/>
      <c r="LOH594" s="163"/>
      <c r="LOI594" s="163"/>
      <c r="LOJ594" s="163"/>
      <c r="LOK594" s="163"/>
      <c r="LOL594" s="163"/>
      <c r="LOM594" s="163"/>
      <c r="LON594" s="163"/>
      <c r="LOO594" s="163"/>
      <c r="LOP594" s="163"/>
      <c r="LOQ594" s="163"/>
      <c r="LOR594" s="163"/>
      <c r="LOS594" s="163"/>
      <c r="LOT594" s="163"/>
      <c r="LOU594" s="163"/>
      <c r="LOV594" s="163"/>
      <c r="LOW594" s="163"/>
      <c r="LOX594" s="163"/>
      <c r="LOY594" s="163"/>
      <c r="LOZ594" s="163"/>
      <c r="LPA594" s="163"/>
      <c r="LPB594" s="163"/>
      <c r="LPC594" s="163"/>
      <c r="LPD594" s="163"/>
      <c r="LPE594" s="163"/>
      <c r="LPF594" s="163"/>
      <c r="LPG594" s="163"/>
      <c r="LPH594" s="163"/>
      <c r="LPI594" s="163"/>
      <c r="LPJ594" s="163"/>
      <c r="LPK594" s="163"/>
      <c r="LPL594" s="163"/>
      <c r="LPM594" s="163"/>
      <c r="LPN594" s="163"/>
      <c r="LPO594" s="163"/>
      <c r="LPP594" s="163"/>
      <c r="LPQ594" s="163"/>
      <c r="LPR594" s="163"/>
      <c r="LPS594" s="163"/>
      <c r="LPT594" s="163"/>
      <c r="LPU594" s="163"/>
      <c r="LPV594" s="163"/>
      <c r="LPW594" s="163"/>
      <c r="LPX594" s="163"/>
      <c r="LPY594" s="163"/>
      <c r="LPZ594" s="163"/>
      <c r="LQA594" s="163"/>
      <c r="LQB594" s="163"/>
      <c r="LQC594" s="163"/>
      <c r="LQD594" s="163"/>
      <c r="LQE594" s="163"/>
      <c r="LQF594" s="163"/>
      <c r="LQG594" s="163"/>
      <c r="LQH594" s="163"/>
      <c r="LQI594" s="163"/>
      <c r="LQJ594" s="163"/>
      <c r="LQK594" s="163"/>
      <c r="LQL594" s="163"/>
      <c r="LQM594" s="163"/>
      <c r="LQN594" s="163"/>
      <c r="LQO594" s="163"/>
      <c r="LQP594" s="163"/>
      <c r="LQQ594" s="163"/>
      <c r="LQR594" s="163"/>
      <c r="LQS594" s="163"/>
      <c r="LQT594" s="163"/>
      <c r="LQU594" s="163"/>
      <c r="LQV594" s="163"/>
      <c r="LQW594" s="163"/>
      <c r="LQX594" s="163"/>
      <c r="LQY594" s="163"/>
      <c r="LQZ594" s="163"/>
      <c r="LRA594" s="163"/>
      <c r="LRB594" s="163"/>
      <c r="LRC594" s="163"/>
      <c r="LRD594" s="163"/>
      <c r="LRE594" s="163"/>
      <c r="LRF594" s="163"/>
      <c r="LRG594" s="163"/>
      <c r="LRH594" s="163"/>
      <c r="LRI594" s="163"/>
      <c r="LRJ594" s="163"/>
      <c r="LRK594" s="163"/>
      <c r="LRL594" s="163"/>
      <c r="LRM594" s="163"/>
      <c r="LRN594" s="163"/>
      <c r="LRO594" s="163"/>
      <c r="LRP594" s="163"/>
      <c r="LRQ594" s="163"/>
      <c r="LRR594" s="163"/>
      <c r="LRS594" s="163"/>
      <c r="LRT594" s="163"/>
      <c r="LRU594" s="163"/>
      <c r="LRV594" s="163"/>
      <c r="LRW594" s="163"/>
      <c r="LRX594" s="163"/>
      <c r="LRY594" s="163"/>
      <c r="LRZ594" s="163"/>
      <c r="LSA594" s="163"/>
      <c r="LSB594" s="163"/>
      <c r="LSC594" s="163"/>
      <c r="LSD594" s="163"/>
      <c r="LSE594" s="163"/>
      <c r="LSF594" s="163"/>
      <c r="LSG594" s="163"/>
      <c r="LSH594" s="163"/>
      <c r="LSI594" s="163"/>
      <c r="LSJ594" s="163"/>
      <c r="LSK594" s="163"/>
      <c r="LSL594" s="163"/>
      <c r="LSM594" s="163"/>
      <c r="LSN594" s="163"/>
      <c r="LSO594" s="163"/>
      <c r="LSP594" s="163"/>
      <c r="LSQ594" s="163"/>
      <c r="LSR594" s="163"/>
      <c r="LSS594" s="163"/>
      <c r="LST594" s="163"/>
      <c r="LSU594" s="163"/>
      <c r="LSV594" s="163"/>
      <c r="LSW594" s="163"/>
      <c r="LSX594" s="163"/>
      <c r="LSY594" s="163"/>
      <c r="LSZ594" s="163"/>
      <c r="LTA594" s="163"/>
      <c r="LTB594" s="163"/>
      <c r="LTC594" s="163"/>
      <c r="LTD594" s="163"/>
      <c r="LTE594" s="163"/>
      <c r="LTF594" s="163"/>
      <c r="LTG594" s="163"/>
      <c r="LTH594" s="163"/>
      <c r="LTI594" s="163"/>
      <c r="LTJ594" s="163"/>
      <c r="LTK594" s="163"/>
      <c r="LTL594" s="163"/>
      <c r="LTM594" s="163"/>
      <c r="LTN594" s="163"/>
      <c r="LTO594" s="163"/>
      <c r="LTP594" s="163"/>
      <c r="LTQ594" s="163"/>
      <c r="LTR594" s="163"/>
      <c r="LTS594" s="163"/>
      <c r="LTT594" s="163"/>
      <c r="LTU594" s="163"/>
      <c r="LTV594" s="163"/>
      <c r="LTW594" s="163"/>
      <c r="LTX594" s="163"/>
      <c r="LTY594" s="163"/>
      <c r="LTZ594" s="163"/>
      <c r="LUA594" s="163"/>
      <c r="LUB594" s="163"/>
      <c r="LUC594" s="163"/>
      <c r="LUD594" s="163"/>
      <c r="LUE594" s="163"/>
      <c r="LUF594" s="163"/>
      <c r="LUG594" s="163"/>
      <c r="LUH594" s="163"/>
      <c r="LUI594" s="163"/>
      <c r="LUJ594" s="163"/>
      <c r="LUK594" s="163"/>
      <c r="LUL594" s="163"/>
      <c r="LUM594" s="163"/>
      <c r="LUN594" s="163"/>
      <c r="LUO594" s="163"/>
      <c r="LUP594" s="163"/>
      <c r="LUQ594" s="163"/>
      <c r="LUR594" s="163"/>
      <c r="LUS594" s="163"/>
      <c r="LUT594" s="163"/>
      <c r="LUU594" s="163"/>
      <c r="LUV594" s="163"/>
      <c r="LUW594" s="163"/>
      <c r="LUX594" s="163"/>
      <c r="LUY594" s="163"/>
      <c r="LUZ594" s="163"/>
      <c r="LVA594" s="163"/>
      <c r="LVB594" s="163"/>
      <c r="LVC594" s="163"/>
      <c r="LVD594" s="163"/>
      <c r="LVE594" s="163"/>
      <c r="LVF594" s="163"/>
      <c r="LVG594" s="163"/>
      <c r="LVH594" s="163"/>
      <c r="LVI594" s="163"/>
      <c r="LVJ594" s="163"/>
      <c r="LVK594" s="163"/>
      <c r="LVL594" s="163"/>
      <c r="LVM594" s="163"/>
      <c r="LVN594" s="163"/>
      <c r="LVO594" s="163"/>
      <c r="LVP594" s="163"/>
      <c r="LVQ594" s="163"/>
      <c r="LVR594" s="163"/>
      <c r="LVS594" s="163"/>
      <c r="LVT594" s="163"/>
      <c r="LVU594" s="163"/>
      <c r="LVV594" s="163"/>
      <c r="LVW594" s="163"/>
      <c r="LVX594" s="163"/>
      <c r="LVY594" s="163"/>
      <c r="LVZ594" s="163"/>
      <c r="LWA594" s="163"/>
      <c r="LWB594" s="163"/>
      <c r="LWC594" s="163"/>
      <c r="LWD594" s="163"/>
      <c r="LWE594" s="163"/>
      <c r="LWF594" s="163"/>
      <c r="LWG594" s="163"/>
      <c r="LWH594" s="163"/>
      <c r="LWI594" s="163"/>
      <c r="LWJ594" s="163"/>
      <c r="LWK594" s="163"/>
      <c r="LWL594" s="163"/>
      <c r="LWM594" s="163"/>
      <c r="LWN594" s="163"/>
      <c r="LWO594" s="163"/>
      <c r="LWP594" s="163"/>
      <c r="LWQ594" s="163"/>
      <c r="LWR594" s="163"/>
      <c r="LWS594" s="163"/>
      <c r="LWT594" s="163"/>
      <c r="LWU594" s="163"/>
      <c r="LWV594" s="163"/>
      <c r="LWW594" s="163"/>
      <c r="LWX594" s="163"/>
      <c r="LWY594" s="163"/>
      <c r="LWZ594" s="163"/>
      <c r="LXA594" s="163"/>
      <c r="LXB594" s="163"/>
      <c r="LXC594" s="163"/>
      <c r="LXD594" s="163"/>
      <c r="LXE594" s="163"/>
      <c r="LXF594" s="163"/>
      <c r="LXG594" s="163"/>
      <c r="LXH594" s="163"/>
      <c r="LXI594" s="163"/>
      <c r="LXJ594" s="163"/>
      <c r="LXK594" s="163"/>
      <c r="LXL594" s="163"/>
      <c r="LXM594" s="163"/>
      <c r="LXN594" s="163"/>
      <c r="LXO594" s="163"/>
      <c r="LXP594" s="163"/>
      <c r="LXQ594" s="163"/>
      <c r="LXR594" s="163"/>
      <c r="LXS594" s="163"/>
      <c r="LXT594" s="163"/>
      <c r="LXU594" s="163"/>
      <c r="LXV594" s="163"/>
      <c r="LXW594" s="163"/>
      <c r="LXX594" s="163"/>
      <c r="LXY594" s="163"/>
      <c r="LXZ594" s="163"/>
      <c r="LYA594" s="163"/>
      <c r="LYB594" s="163"/>
      <c r="LYC594" s="163"/>
      <c r="LYD594" s="163"/>
      <c r="LYE594" s="163"/>
      <c r="LYF594" s="163"/>
      <c r="LYG594" s="163"/>
      <c r="LYH594" s="163"/>
      <c r="LYI594" s="163"/>
      <c r="LYJ594" s="163"/>
      <c r="LYK594" s="163"/>
      <c r="LYL594" s="163"/>
      <c r="LYM594" s="163"/>
      <c r="LYN594" s="163"/>
      <c r="LYO594" s="163"/>
      <c r="LYP594" s="163"/>
      <c r="LYQ594" s="163"/>
      <c r="LYR594" s="163"/>
      <c r="LYS594" s="163"/>
      <c r="LYT594" s="163"/>
      <c r="LYU594" s="163"/>
      <c r="LYV594" s="163"/>
      <c r="LYW594" s="163"/>
      <c r="LYX594" s="163"/>
      <c r="LYY594" s="163"/>
      <c r="LYZ594" s="163"/>
      <c r="LZA594" s="163"/>
      <c r="LZB594" s="163"/>
      <c r="LZC594" s="163"/>
      <c r="LZD594" s="163"/>
      <c r="LZE594" s="163"/>
      <c r="LZF594" s="163"/>
      <c r="LZG594" s="163"/>
      <c r="LZH594" s="163"/>
      <c r="LZI594" s="163"/>
      <c r="LZJ594" s="163"/>
      <c r="LZK594" s="163"/>
      <c r="LZL594" s="163"/>
      <c r="LZM594" s="163"/>
      <c r="LZN594" s="163"/>
      <c r="LZO594" s="163"/>
      <c r="LZP594" s="163"/>
      <c r="LZQ594" s="163"/>
      <c r="LZR594" s="163"/>
      <c r="LZS594" s="163"/>
      <c r="LZT594" s="163"/>
      <c r="LZU594" s="163"/>
      <c r="LZV594" s="163"/>
      <c r="LZW594" s="163"/>
      <c r="LZX594" s="163"/>
      <c r="LZY594" s="163"/>
      <c r="LZZ594" s="163"/>
      <c r="MAA594" s="163"/>
      <c r="MAB594" s="163"/>
      <c r="MAC594" s="163"/>
      <c r="MAD594" s="163"/>
      <c r="MAE594" s="163"/>
      <c r="MAF594" s="163"/>
      <c r="MAG594" s="163"/>
      <c r="MAH594" s="163"/>
      <c r="MAI594" s="163"/>
      <c r="MAJ594" s="163"/>
      <c r="MAK594" s="163"/>
      <c r="MAL594" s="163"/>
      <c r="MAM594" s="163"/>
      <c r="MAN594" s="163"/>
      <c r="MAO594" s="163"/>
      <c r="MAP594" s="163"/>
      <c r="MAQ594" s="163"/>
      <c r="MAR594" s="163"/>
      <c r="MAS594" s="163"/>
      <c r="MAT594" s="163"/>
      <c r="MAU594" s="163"/>
      <c r="MAV594" s="163"/>
      <c r="MAW594" s="163"/>
      <c r="MAX594" s="163"/>
      <c r="MAY594" s="163"/>
      <c r="MAZ594" s="163"/>
      <c r="MBA594" s="163"/>
      <c r="MBB594" s="163"/>
      <c r="MBC594" s="163"/>
      <c r="MBD594" s="163"/>
      <c r="MBE594" s="163"/>
      <c r="MBF594" s="163"/>
      <c r="MBG594" s="163"/>
      <c r="MBH594" s="163"/>
      <c r="MBI594" s="163"/>
      <c r="MBJ594" s="163"/>
      <c r="MBK594" s="163"/>
      <c r="MBL594" s="163"/>
      <c r="MBM594" s="163"/>
      <c r="MBN594" s="163"/>
      <c r="MBO594" s="163"/>
      <c r="MBP594" s="163"/>
      <c r="MBQ594" s="163"/>
      <c r="MBR594" s="163"/>
      <c r="MBS594" s="163"/>
      <c r="MBT594" s="163"/>
      <c r="MBU594" s="163"/>
      <c r="MBV594" s="163"/>
      <c r="MBW594" s="163"/>
      <c r="MBX594" s="163"/>
      <c r="MBY594" s="163"/>
      <c r="MBZ594" s="163"/>
      <c r="MCA594" s="163"/>
      <c r="MCB594" s="163"/>
      <c r="MCC594" s="163"/>
      <c r="MCD594" s="163"/>
      <c r="MCE594" s="163"/>
      <c r="MCF594" s="163"/>
      <c r="MCG594" s="163"/>
      <c r="MCH594" s="163"/>
      <c r="MCI594" s="163"/>
      <c r="MCJ594" s="163"/>
      <c r="MCK594" s="163"/>
      <c r="MCL594" s="163"/>
      <c r="MCM594" s="163"/>
      <c r="MCN594" s="163"/>
      <c r="MCO594" s="163"/>
      <c r="MCP594" s="163"/>
      <c r="MCQ594" s="163"/>
      <c r="MCR594" s="163"/>
      <c r="MCS594" s="163"/>
      <c r="MCT594" s="163"/>
      <c r="MCU594" s="163"/>
      <c r="MCV594" s="163"/>
      <c r="MCW594" s="163"/>
      <c r="MCX594" s="163"/>
      <c r="MCY594" s="163"/>
      <c r="MCZ594" s="163"/>
      <c r="MDA594" s="163"/>
      <c r="MDB594" s="163"/>
      <c r="MDC594" s="163"/>
      <c r="MDD594" s="163"/>
      <c r="MDE594" s="163"/>
      <c r="MDF594" s="163"/>
      <c r="MDG594" s="163"/>
      <c r="MDH594" s="163"/>
      <c r="MDI594" s="163"/>
      <c r="MDJ594" s="163"/>
      <c r="MDK594" s="163"/>
      <c r="MDL594" s="163"/>
      <c r="MDM594" s="163"/>
      <c r="MDN594" s="163"/>
      <c r="MDO594" s="163"/>
      <c r="MDP594" s="163"/>
      <c r="MDQ594" s="163"/>
      <c r="MDR594" s="163"/>
      <c r="MDS594" s="163"/>
      <c r="MDT594" s="163"/>
      <c r="MDU594" s="163"/>
      <c r="MDV594" s="163"/>
      <c r="MDW594" s="163"/>
      <c r="MDX594" s="163"/>
      <c r="MDY594" s="163"/>
      <c r="MDZ594" s="163"/>
      <c r="MEA594" s="163"/>
      <c r="MEB594" s="163"/>
      <c r="MEC594" s="163"/>
      <c r="MED594" s="163"/>
      <c r="MEE594" s="163"/>
      <c r="MEF594" s="163"/>
      <c r="MEG594" s="163"/>
      <c r="MEH594" s="163"/>
      <c r="MEI594" s="163"/>
      <c r="MEJ594" s="163"/>
      <c r="MEK594" s="163"/>
      <c r="MEL594" s="163"/>
      <c r="MEM594" s="163"/>
      <c r="MEN594" s="163"/>
      <c r="MEO594" s="163"/>
      <c r="MEP594" s="163"/>
      <c r="MEQ594" s="163"/>
      <c r="MER594" s="163"/>
      <c r="MES594" s="163"/>
      <c r="MET594" s="163"/>
      <c r="MEU594" s="163"/>
      <c r="MEV594" s="163"/>
      <c r="MEW594" s="163"/>
      <c r="MEX594" s="163"/>
      <c r="MEY594" s="163"/>
      <c r="MEZ594" s="163"/>
      <c r="MFA594" s="163"/>
      <c r="MFB594" s="163"/>
      <c r="MFC594" s="163"/>
      <c r="MFD594" s="163"/>
      <c r="MFE594" s="163"/>
      <c r="MFF594" s="163"/>
      <c r="MFG594" s="163"/>
      <c r="MFH594" s="163"/>
      <c r="MFI594" s="163"/>
      <c r="MFJ594" s="163"/>
      <c r="MFK594" s="163"/>
      <c r="MFL594" s="163"/>
      <c r="MFM594" s="163"/>
      <c r="MFN594" s="163"/>
      <c r="MFO594" s="163"/>
      <c r="MFP594" s="163"/>
      <c r="MFQ594" s="163"/>
      <c r="MFR594" s="163"/>
      <c r="MFS594" s="163"/>
      <c r="MFT594" s="163"/>
      <c r="MFU594" s="163"/>
      <c r="MFV594" s="163"/>
      <c r="MFW594" s="163"/>
      <c r="MFX594" s="163"/>
      <c r="MFY594" s="163"/>
      <c r="MFZ594" s="163"/>
      <c r="MGA594" s="163"/>
      <c r="MGB594" s="163"/>
      <c r="MGC594" s="163"/>
      <c r="MGD594" s="163"/>
      <c r="MGE594" s="163"/>
      <c r="MGF594" s="163"/>
      <c r="MGG594" s="163"/>
      <c r="MGH594" s="163"/>
      <c r="MGI594" s="163"/>
      <c r="MGJ594" s="163"/>
      <c r="MGK594" s="163"/>
      <c r="MGL594" s="163"/>
      <c r="MGM594" s="163"/>
      <c r="MGN594" s="163"/>
      <c r="MGO594" s="163"/>
      <c r="MGP594" s="163"/>
      <c r="MGQ594" s="163"/>
      <c r="MGR594" s="163"/>
      <c r="MGS594" s="163"/>
      <c r="MGT594" s="163"/>
      <c r="MGU594" s="163"/>
      <c r="MGV594" s="163"/>
      <c r="MGW594" s="163"/>
      <c r="MGX594" s="163"/>
      <c r="MGY594" s="163"/>
      <c r="MGZ594" s="163"/>
      <c r="MHA594" s="163"/>
      <c r="MHB594" s="163"/>
      <c r="MHC594" s="163"/>
      <c r="MHD594" s="163"/>
      <c r="MHE594" s="163"/>
      <c r="MHF594" s="163"/>
      <c r="MHG594" s="163"/>
      <c r="MHH594" s="163"/>
      <c r="MHI594" s="163"/>
      <c r="MHJ594" s="163"/>
      <c r="MHK594" s="163"/>
      <c r="MHL594" s="163"/>
      <c r="MHM594" s="163"/>
      <c r="MHN594" s="163"/>
      <c r="MHO594" s="163"/>
      <c r="MHP594" s="163"/>
      <c r="MHQ594" s="163"/>
      <c r="MHR594" s="163"/>
      <c r="MHS594" s="163"/>
      <c r="MHT594" s="163"/>
      <c r="MHU594" s="163"/>
      <c r="MHV594" s="163"/>
      <c r="MHW594" s="163"/>
      <c r="MHX594" s="163"/>
      <c r="MHY594" s="163"/>
      <c r="MHZ594" s="163"/>
      <c r="MIA594" s="163"/>
      <c r="MIB594" s="163"/>
      <c r="MIC594" s="163"/>
      <c r="MID594" s="163"/>
      <c r="MIE594" s="163"/>
      <c r="MIF594" s="163"/>
      <c r="MIG594" s="163"/>
      <c r="MIH594" s="163"/>
      <c r="MII594" s="163"/>
      <c r="MIJ594" s="163"/>
      <c r="MIK594" s="163"/>
      <c r="MIL594" s="163"/>
      <c r="MIM594" s="163"/>
      <c r="MIN594" s="163"/>
      <c r="MIO594" s="163"/>
      <c r="MIP594" s="163"/>
      <c r="MIQ594" s="163"/>
      <c r="MIR594" s="163"/>
      <c r="MIS594" s="163"/>
      <c r="MIT594" s="163"/>
      <c r="MIU594" s="163"/>
      <c r="MIV594" s="163"/>
      <c r="MIW594" s="163"/>
      <c r="MIX594" s="163"/>
      <c r="MIY594" s="163"/>
      <c r="MIZ594" s="163"/>
      <c r="MJA594" s="163"/>
      <c r="MJB594" s="163"/>
      <c r="MJC594" s="163"/>
      <c r="MJD594" s="163"/>
      <c r="MJE594" s="163"/>
      <c r="MJF594" s="163"/>
      <c r="MJG594" s="163"/>
      <c r="MJH594" s="163"/>
      <c r="MJI594" s="163"/>
      <c r="MJJ594" s="163"/>
      <c r="MJK594" s="163"/>
      <c r="MJL594" s="163"/>
      <c r="MJM594" s="163"/>
      <c r="MJN594" s="163"/>
      <c r="MJO594" s="163"/>
      <c r="MJP594" s="163"/>
      <c r="MJQ594" s="163"/>
      <c r="MJR594" s="163"/>
      <c r="MJS594" s="163"/>
      <c r="MJT594" s="163"/>
      <c r="MJU594" s="163"/>
      <c r="MJV594" s="163"/>
      <c r="MJW594" s="163"/>
      <c r="MJX594" s="163"/>
      <c r="MJY594" s="163"/>
      <c r="MJZ594" s="163"/>
      <c r="MKA594" s="163"/>
      <c r="MKB594" s="163"/>
      <c r="MKC594" s="163"/>
      <c r="MKD594" s="163"/>
      <c r="MKE594" s="163"/>
      <c r="MKF594" s="163"/>
      <c r="MKG594" s="163"/>
      <c r="MKH594" s="163"/>
      <c r="MKI594" s="163"/>
      <c r="MKJ594" s="163"/>
      <c r="MKK594" s="163"/>
      <c r="MKL594" s="163"/>
      <c r="MKM594" s="163"/>
      <c r="MKN594" s="163"/>
      <c r="MKO594" s="163"/>
      <c r="MKP594" s="163"/>
      <c r="MKQ594" s="163"/>
      <c r="MKR594" s="163"/>
      <c r="MKS594" s="163"/>
      <c r="MKT594" s="163"/>
      <c r="MKU594" s="163"/>
      <c r="MKV594" s="163"/>
      <c r="MKW594" s="163"/>
      <c r="MKX594" s="163"/>
      <c r="MKY594" s="163"/>
      <c r="MKZ594" s="163"/>
      <c r="MLA594" s="163"/>
      <c r="MLB594" s="163"/>
      <c r="MLC594" s="163"/>
      <c r="MLD594" s="163"/>
      <c r="MLE594" s="163"/>
      <c r="MLF594" s="163"/>
      <c r="MLG594" s="163"/>
      <c r="MLH594" s="163"/>
      <c r="MLI594" s="163"/>
      <c r="MLJ594" s="163"/>
      <c r="MLK594" s="163"/>
      <c r="MLL594" s="163"/>
      <c r="MLM594" s="163"/>
      <c r="MLN594" s="163"/>
      <c r="MLO594" s="163"/>
      <c r="MLP594" s="163"/>
      <c r="MLQ594" s="163"/>
      <c r="MLR594" s="163"/>
      <c r="MLS594" s="163"/>
      <c r="MLT594" s="163"/>
      <c r="MLU594" s="163"/>
      <c r="MLV594" s="163"/>
      <c r="MLW594" s="163"/>
      <c r="MLX594" s="163"/>
      <c r="MLY594" s="163"/>
      <c r="MLZ594" s="163"/>
      <c r="MMA594" s="163"/>
      <c r="MMB594" s="163"/>
      <c r="MMC594" s="163"/>
      <c r="MMD594" s="163"/>
      <c r="MME594" s="163"/>
      <c r="MMF594" s="163"/>
      <c r="MMG594" s="163"/>
      <c r="MMH594" s="163"/>
      <c r="MMI594" s="163"/>
      <c r="MMJ594" s="163"/>
      <c r="MMK594" s="163"/>
      <c r="MML594" s="163"/>
      <c r="MMM594" s="163"/>
      <c r="MMN594" s="163"/>
      <c r="MMO594" s="163"/>
      <c r="MMP594" s="163"/>
      <c r="MMQ594" s="163"/>
      <c r="MMR594" s="163"/>
      <c r="MMS594" s="163"/>
      <c r="MMT594" s="163"/>
      <c r="MMU594" s="163"/>
      <c r="MMV594" s="163"/>
      <c r="MMW594" s="163"/>
      <c r="MMX594" s="163"/>
      <c r="MMY594" s="163"/>
      <c r="MMZ594" s="163"/>
      <c r="MNA594" s="163"/>
      <c r="MNB594" s="163"/>
      <c r="MNC594" s="163"/>
      <c r="MND594" s="163"/>
      <c r="MNE594" s="163"/>
      <c r="MNF594" s="163"/>
      <c r="MNG594" s="163"/>
      <c r="MNH594" s="163"/>
      <c r="MNI594" s="163"/>
      <c r="MNJ594" s="163"/>
      <c r="MNK594" s="163"/>
      <c r="MNL594" s="163"/>
      <c r="MNM594" s="163"/>
      <c r="MNN594" s="163"/>
      <c r="MNO594" s="163"/>
      <c r="MNP594" s="163"/>
      <c r="MNQ594" s="163"/>
      <c r="MNR594" s="163"/>
      <c r="MNS594" s="163"/>
      <c r="MNT594" s="163"/>
      <c r="MNU594" s="163"/>
      <c r="MNV594" s="163"/>
      <c r="MNW594" s="163"/>
      <c r="MNX594" s="163"/>
      <c r="MNY594" s="163"/>
      <c r="MNZ594" s="163"/>
      <c r="MOA594" s="163"/>
      <c r="MOB594" s="163"/>
      <c r="MOC594" s="163"/>
      <c r="MOD594" s="163"/>
      <c r="MOE594" s="163"/>
      <c r="MOF594" s="163"/>
      <c r="MOG594" s="163"/>
      <c r="MOH594" s="163"/>
      <c r="MOI594" s="163"/>
      <c r="MOJ594" s="163"/>
      <c r="MOK594" s="163"/>
      <c r="MOL594" s="163"/>
      <c r="MOM594" s="163"/>
      <c r="MON594" s="163"/>
      <c r="MOO594" s="163"/>
      <c r="MOP594" s="163"/>
      <c r="MOQ594" s="163"/>
      <c r="MOR594" s="163"/>
      <c r="MOS594" s="163"/>
      <c r="MOT594" s="163"/>
      <c r="MOU594" s="163"/>
      <c r="MOV594" s="163"/>
      <c r="MOW594" s="163"/>
      <c r="MOX594" s="163"/>
      <c r="MOY594" s="163"/>
      <c r="MOZ594" s="163"/>
      <c r="MPA594" s="163"/>
      <c r="MPB594" s="163"/>
      <c r="MPC594" s="163"/>
      <c r="MPD594" s="163"/>
      <c r="MPE594" s="163"/>
      <c r="MPF594" s="163"/>
      <c r="MPG594" s="163"/>
      <c r="MPH594" s="163"/>
      <c r="MPI594" s="163"/>
      <c r="MPJ594" s="163"/>
      <c r="MPK594" s="163"/>
      <c r="MPL594" s="163"/>
      <c r="MPM594" s="163"/>
      <c r="MPN594" s="163"/>
      <c r="MPO594" s="163"/>
      <c r="MPP594" s="163"/>
      <c r="MPQ594" s="163"/>
      <c r="MPR594" s="163"/>
      <c r="MPS594" s="163"/>
      <c r="MPT594" s="163"/>
      <c r="MPU594" s="163"/>
      <c r="MPV594" s="163"/>
      <c r="MPW594" s="163"/>
      <c r="MPX594" s="163"/>
      <c r="MPY594" s="163"/>
      <c r="MPZ594" s="163"/>
      <c r="MQA594" s="163"/>
      <c r="MQB594" s="163"/>
      <c r="MQC594" s="163"/>
      <c r="MQD594" s="163"/>
      <c r="MQE594" s="163"/>
      <c r="MQF594" s="163"/>
      <c r="MQG594" s="163"/>
      <c r="MQH594" s="163"/>
      <c r="MQI594" s="163"/>
      <c r="MQJ594" s="163"/>
      <c r="MQK594" s="163"/>
      <c r="MQL594" s="163"/>
      <c r="MQM594" s="163"/>
      <c r="MQN594" s="163"/>
      <c r="MQO594" s="163"/>
      <c r="MQP594" s="163"/>
      <c r="MQQ594" s="163"/>
      <c r="MQR594" s="163"/>
      <c r="MQS594" s="163"/>
      <c r="MQT594" s="163"/>
      <c r="MQU594" s="163"/>
      <c r="MQV594" s="163"/>
      <c r="MQW594" s="163"/>
      <c r="MQX594" s="163"/>
      <c r="MQY594" s="163"/>
      <c r="MQZ594" s="163"/>
      <c r="MRA594" s="163"/>
      <c r="MRB594" s="163"/>
      <c r="MRC594" s="163"/>
      <c r="MRD594" s="163"/>
      <c r="MRE594" s="163"/>
      <c r="MRF594" s="163"/>
      <c r="MRG594" s="163"/>
      <c r="MRH594" s="163"/>
      <c r="MRI594" s="163"/>
      <c r="MRJ594" s="163"/>
      <c r="MRK594" s="163"/>
      <c r="MRL594" s="163"/>
      <c r="MRM594" s="163"/>
      <c r="MRN594" s="163"/>
      <c r="MRO594" s="163"/>
      <c r="MRP594" s="163"/>
      <c r="MRQ594" s="163"/>
      <c r="MRR594" s="163"/>
      <c r="MRS594" s="163"/>
      <c r="MRT594" s="163"/>
      <c r="MRU594" s="163"/>
      <c r="MRV594" s="163"/>
      <c r="MRW594" s="163"/>
      <c r="MRX594" s="163"/>
      <c r="MRY594" s="163"/>
      <c r="MRZ594" s="163"/>
      <c r="MSA594" s="163"/>
      <c r="MSB594" s="163"/>
      <c r="MSC594" s="163"/>
      <c r="MSD594" s="163"/>
      <c r="MSE594" s="163"/>
      <c r="MSF594" s="163"/>
      <c r="MSG594" s="163"/>
      <c r="MSH594" s="163"/>
      <c r="MSI594" s="163"/>
      <c r="MSJ594" s="163"/>
      <c r="MSK594" s="163"/>
      <c r="MSL594" s="163"/>
      <c r="MSM594" s="163"/>
      <c r="MSN594" s="163"/>
      <c r="MSO594" s="163"/>
      <c r="MSP594" s="163"/>
      <c r="MSQ594" s="163"/>
      <c r="MSR594" s="163"/>
      <c r="MSS594" s="163"/>
      <c r="MST594" s="163"/>
      <c r="MSU594" s="163"/>
      <c r="MSV594" s="163"/>
      <c r="MSW594" s="163"/>
      <c r="MSX594" s="163"/>
      <c r="MSY594" s="163"/>
      <c r="MSZ594" s="163"/>
      <c r="MTA594" s="163"/>
      <c r="MTB594" s="163"/>
      <c r="MTC594" s="163"/>
      <c r="MTD594" s="163"/>
      <c r="MTE594" s="163"/>
      <c r="MTF594" s="163"/>
      <c r="MTG594" s="163"/>
      <c r="MTH594" s="163"/>
      <c r="MTI594" s="163"/>
      <c r="MTJ594" s="163"/>
      <c r="MTK594" s="163"/>
      <c r="MTL594" s="163"/>
      <c r="MTM594" s="163"/>
      <c r="MTN594" s="163"/>
      <c r="MTO594" s="163"/>
      <c r="MTP594" s="163"/>
      <c r="MTQ594" s="163"/>
      <c r="MTR594" s="163"/>
      <c r="MTS594" s="163"/>
      <c r="MTT594" s="163"/>
      <c r="MTU594" s="163"/>
      <c r="MTV594" s="163"/>
      <c r="MTW594" s="163"/>
      <c r="MTX594" s="163"/>
      <c r="MTY594" s="163"/>
      <c r="MTZ594" s="163"/>
      <c r="MUA594" s="163"/>
      <c r="MUB594" s="163"/>
      <c r="MUC594" s="163"/>
      <c r="MUD594" s="163"/>
      <c r="MUE594" s="163"/>
      <c r="MUF594" s="163"/>
      <c r="MUG594" s="163"/>
      <c r="MUH594" s="163"/>
      <c r="MUI594" s="163"/>
      <c r="MUJ594" s="163"/>
      <c r="MUK594" s="163"/>
      <c r="MUL594" s="163"/>
      <c r="MUM594" s="163"/>
      <c r="MUN594" s="163"/>
      <c r="MUO594" s="163"/>
      <c r="MUP594" s="163"/>
      <c r="MUQ594" s="163"/>
      <c r="MUR594" s="163"/>
      <c r="MUS594" s="163"/>
      <c r="MUT594" s="163"/>
      <c r="MUU594" s="163"/>
      <c r="MUV594" s="163"/>
      <c r="MUW594" s="163"/>
      <c r="MUX594" s="163"/>
      <c r="MUY594" s="163"/>
      <c r="MUZ594" s="163"/>
      <c r="MVA594" s="163"/>
      <c r="MVB594" s="163"/>
      <c r="MVC594" s="163"/>
      <c r="MVD594" s="163"/>
      <c r="MVE594" s="163"/>
      <c r="MVF594" s="163"/>
      <c r="MVG594" s="163"/>
      <c r="MVH594" s="163"/>
      <c r="MVI594" s="163"/>
      <c r="MVJ594" s="163"/>
      <c r="MVK594" s="163"/>
      <c r="MVL594" s="163"/>
      <c r="MVM594" s="163"/>
      <c r="MVN594" s="163"/>
      <c r="MVO594" s="163"/>
      <c r="MVP594" s="163"/>
      <c r="MVQ594" s="163"/>
      <c r="MVR594" s="163"/>
      <c r="MVS594" s="163"/>
      <c r="MVT594" s="163"/>
      <c r="MVU594" s="163"/>
      <c r="MVV594" s="163"/>
      <c r="MVW594" s="163"/>
      <c r="MVX594" s="163"/>
      <c r="MVY594" s="163"/>
      <c r="MVZ594" s="163"/>
      <c r="MWA594" s="163"/>
      <c r="MWB594" s="163"/>
      <c r="MWC594" s="163"/>
      <c r="MWD594" s="163"/>
      <c r="MWE594" s="163"/>
      <c r="MWF594" s="163"/>
      <c r="MWG594" s="163"/>
      <c r="MWH594" s="163"/>
      <c r="MWI594" s="163"/>
      <c r="MWJ594" s="163"/>
      <c r="MWK594" s="163"/>
      <c r="MWL594" s="163"/>
      <c r="MWM594" s="163"/>
      <c r="MWN594" s="163"/>
      <c r="MWO594" s="163"/>
      <c r="MWP594" s="163"/>
      <c r="MWQ594" s="163"/>
      <c r="MWR594" s="163"/>
      <c r="MWS594" s="163"/>
      <c r="MWT594" s="163"/>
      <c r="MWU594" s="163"/>
      <c r="MWV594" s="163"/>
      <c r="MWW594" s="163"/>
      <c r="MWX594" s="163"/>
      <c r="MWY594" s="163"/>
      <c r="MWZ594" s="163"/>
      <c r="MXA594" s="163"/>
      <c r="MXB594" s="163"/>
      <c r="MXC594" s="163"/>
      <c r="MXD594" s="163"/>
      <c r="MXE594" s="163"/>
      <c r="MXF594" s="163"/>
      <c r="MXG594" s="163"/>
      <c r="MXH594" s="163"/>
      <c r="MXI594" s="163"/>
      <c r="MXJ594" s="163"/>
      <c r="MXK594" s="163"/>
      <c r="MXL594" s="163"/>
      <c r="MXM594" s="163"/>
      <c r="MXN594" s="163"/>
      <c r="MXO594" s="163"/>
      <c r="MXP594" s="163"/>
      <c r="MXQ594" s="163"/>
      <c r="MXR594" s="163"/>
      <c r="MXS594" s="163"/>
      <c r="MXT594" s="163"/>
      <c r="MXU594" s="163"/>
      <c r="MXV594" s="163"/>
      <c r="MXW594" s="163"/>
      <c r="MXX594" s="163"/>
      <c r="MXY594" s="163"/>
      <c r="MXZ594" s="163"/>
      <c r="MYA594" s="163"/>
      <c r="MYB594" s="163"/>
      <c r="MYC594" s="163"/>
      <c r="MYD594" s="163"/>
      <c r="MYE594" s="163"/>
      <c r="MYF594" s="163"/>
      <c r="MYG594" s="163"/>
      <c r="MYH594" s="163"/>
      <c r="MYI594" s="163"/>
      <c r="MYJ594" s="163"/>
      <c r="MYK594" s="163"/>
      <c r="MYL594" s="163"/>
      <c r="MYM594" s="163"/>
      <c r="MYN594" s="163"/>
      <c r="MYO594" s="163"/>
      <c r="MYP594" s="163"/>
      <c r="MYQ594" s="163"/>
      <c r="MYR594" s="163"/>
      <c r="MYS594" s="163"/>
      <c r="MYT594" s="163"/>
      <c r="MYU594" s="163"/>
      <c r="MYV594" s="163"/>
      <c r="MYW594" s="163"/>
      <c r="MYX594" s="163"/>
      <c r="MYY594" s="163"/>
      <c r="MYZ594" s="163"/>
      <c r="MZA594" s="163"/>
      <c r="MZB594" s="163"/>
      <c r="MZC594" s="163"/>
      <c r="MZD594" s="163"/>
      <c r="MZE594" s="163"/>
      <c r="MZF594" s="163"/>
      <c r="MZG594" s="163"/>
      <c r="MZH594" s="163"/>
      <c r="MZI594" s="163"/>
      <c r="MZJ594" s="163"/>
      <c r="MZK594" s="163"/>
      <c r="MZL594" s="163"/>
      <c r="MZM594" s="163"/>
      <c r="MZN594" s="163"/>
      <c r="MZO594" s="163"/>
      <c r="MZP594" s="163"/>
      <c r="MZQ594" s="163"/>
      <c r="MZR594" s="163"/>
      <c r="MZS594" s="163"/>
      <c r="MZT594" s="163"/>
      <c r="MZU594" s="163"/>
      <c r="MZV594" s="163"/>
      <c r="MZW594" s="163"/>
      <c r="MZX594" s="163"/>
      <c r="MZY594" s="163"/>
      <c r="MZZ594" s="163"/>
      <c r="NAA594" s="163"/>
      <c r="NAB594" s="163"/>
      <c r="NAC594" s="163"/>
      <c r="NAD594" s="163"/>
      <c r="NAE594" s="163"/>
      <c r="NAF594" s="163"/>
      <c r="NAG594" s="163"/>
      <c r="NAH594" s="163"/>
      <c r="NAI594" s="163"/>
      <c r="NAJ594" s="163"/>
      <c r="NAK594" s="163"/>
      <c r="NAL594" s="163"/>
      <c r="NAM594" s="163"/>
      <c r="NAN594" s="163"/>
      <c r="NAO594" s="163"/>
      <c r="NAP594" s="163"/>
      <c r="NAQ594" s="163"/>
      <c r="NAR594" s="163"/>
      <c r="NAS594" s="163"/>
      <c r="NAT594" s="163"/>
      <c r="NAU594" s="163"/>
      <c r="NAV594" s="163"/>
      <c r="NAW594" s="163"/>
      <c r="NAX594" s="163"/>
      <c r="NAY594" s="163"/>
      <c r="NAZ594" s="163"/>
      <c r="NBA594" s="163"/>
      <c r="NBB594" s="163"/>
      <c r="NBC594" s="163"/>
      <c r="NBD594" s="163"/>
      <c r="NBE594" s="163"/>
      <c r="NBF594" s="163"/>
      <c r="NBG594" s="163"/>
      <c r="NBH594" s="163"/>
      <c r="NBI594" s="163"/>
      <c r="NBJ594" s="163"/>
      <c r="NBK594" s="163"/>
      <c r="NBL594" s="163"/>
      <c r="NBM594" s="163"/>
      <c r="NBN594" s="163"/>
      <c r="NBO594" s="163"/>
      <c r="NBP594" s="163"/>
      <c r="NBQ594" s="163"/>
      <c r="NBR594" s="163"/>
      <c r="NBS594" s="163"/>
      <c r="NBT594" s="163"/>
      <c r="NBU594" s="163"/>
      <c r="NBV594" s="163"/>
      <c r="NBW594" s="163"/>
      <c r="NBX594" s="163"/>
      <c r="NBY594" s="163"/>
      <c r="NBZ594" s="163"/>
      <c r="NCA594" s="163"/>
      <c r="NCB594" s="163"/>
      <c r="NCC594" s="163"/>
      <c r="NCD594" s="163"/>
      <c r="NCE594" s="163"/>
      <c r="NCF594" s="163"/>
      <c r="NCG594" s="163"/>
      <c r="NCH594" s="163"/>
      <c r="NCI594" s="163"/>
      <c r="NCJ594" s="163"/>
      <c r="NCK594" s="163"/>
      <c r="NCL594" s="163"/>
      <c r="NCM594" s="163"/>
      <c r="NCN594" s="163"/>
      <c r="NCO594" s="163"/>
      <c r="NCP594" s="163"/>
      <c r="NCQ594" s="163"/>
      <c r="NCR594" s="163"/>
      <c r="NCS594" s="163"/>
      <c r="NCT594" s="163"/>
      <c r="NCU594" s="163"/>
      <c r="NCV594" s="163"/>
      <c r="NCW594" s="163"/>
      <c r="NCX594" s="163"/>
      <c r="NCY594" s="163"/>
      <c r="NCZ594" s="163"/>
      <c r="NDA594" s="163"/>
      <c r="NDB594" s="163"/>
      <c r="NDC594" s="163"/>
      <c r="NDD594" s="163"/>
      <c r="NDE594" s="163"/>
      <c r="NDF594" s="163"/>
      <c r="NDG594" s="163"/>
      <c r="NDH594" s="163"/>
      <c r="NDI594" s="163"/>
      <c r="NDJ594" s="163"/>
      <c r="NDK594" s="163"/>
      <c r="NDL594" s="163"/>
      <c r="NDM594" s="163"/>
      <c r="NDN594" s="163"/>
      <c r="NDO594" s="163"/>
      <c r="NDP594" s="163"/>
      <c r="NDQ594" s="163"/>
      <c r="NDR594" s="163"/>
      <c r="NDS594" s="163"/>
      <c r="NDT594" s="163"/>
      <c r="NDU594" s="163"/>
      <c r="NDV594" s="163"/>
      <c r="NDW594" s="163"/>
      <c r="NDX594" s="163"/>
      <c r="NDY594" s="163"/>
      <c r="NDZ594" s="163"/>
      <c r="NEA594" s="163"/>
      <c r="NEB594" s="163"/>
      <c r="NEC594" s="163"/>
      <c r="NED594" s="163"/>
      <c r="NEE594" s="163"/>
      <c r="NEF594" s="163"/>
      <c r="NEG594" s="163"/>
      <c r="NEH594" s="163"/>
      <c r="NEI594" s="163"/>
      <c r="NEJ594" s="163"/>
      <c r="NEK594" s="163"/>
      <c r="NEL594" s="163"/>
      <c r="NEM594" s="163"/>
      <c r="NEN594" s="163"/>
      <c r="NEO594" s="163"/>
      <c r="NEP594" s="163"/>
      <c r="NEQ594" s="163"/>
      <c r="NER594" s="163"/>
      <c r="NES594" s="163"/>
      <c r="NET594" s="163"/>
      <c r="NEU594" s="163"/>
      <c r="NEV594" s="163"/>
      <c r="NEW594" s="163"/>
      <c r="NEX594" s="163"/>
      <c r="NEY594" s="163"/>
      <c r="NEZ594" s="163"/>
      <c r="NFA594" s="163"/>
      <c r="NFB594" s="163"/>
      <c r="NFC594" s="163"/>
      <c r="NFD594" s="163"/>
      <c r="NFE594" s="163"/>
      <c r="NFF594" s="163"/>
      <c r="NFG594" s="163"/>
      <c r="NFH594" s="163"/>
      <c r="NFI594" s="163"/>
      <c r="NFJ594" s="163"/>
      <c r="NFK594" s="163"/>
      <c r="NFL594" s="163"/>
      <c r="NFM594" s="163"/>
      <c r="NFN594" s="163"/>
      <c r="NFO594" s="163"/>
      <c r="NFP594" s="163"/>
      <c r="NFQ594" s="163"/>
      <c r="NFR594" s="163"/>
      <c r="NFS594" s="163"/>
      <c r="NFT594" s="163"/>
      <c r="NFU594" s="163"/>
      <c r="NFV594" s="163"/>
      <c r="NFW594" s="163"/>
      <c r="NFX594" s="163"/>
      <c r="NFY594" s="163"/>
      <c r="NFZ594" s="163"/>
      <c r="NGA594" s="163"/>
      <c r="NGB594" s="163"/>
      <c r="NGC594" s="163"/>
      <c r="NGD594" s="163"/>
      <c r="NGE594" s="163"/>
      <c r="NGF594" s="163"/>
      <c r="NGG594" s="163"/>
      <c r="NGH594" s="163"/>
      <c r="NGI594" s="163"/>
      <c r="NGJ594" s="163"/>
      <c r="NGK594" s="163"/>
      <c r="NGL594" s="163"/>
      <c r="NGM594" s="163"/>
      <c r="NGN594" s="163"/>
      <c r="NGO594" s="163"/>
      <c r="NGP594" s="163"/>
      <c r="NGQ594" s="163"/>
      <c r="NGR594" s="163"/>
      <c r="NGS594" s="163"/>
      <c r="NGT594" s="163"/>
      <c r="NGU594" s="163"/>
      <c r="NGV594" s="163"/>
      <c r="NGW594" s="163"/>
      <c r="NGX594" s="163"/>
      <c r="NGY594" s="163"/>
      <c r="NGZ594" s="163"/>
      <c r="NHA594" s="163"/>
      <c r="NHB594" s="163"/>
      <c r="NHC594" s="163"/>
      <c r="NHD594" s="163"/>
      <c r="NHE594" s="163"/>
      <c r="NHF594" s="163"/>
      <c r="NHG594" s="163"/>
      <c r="NHH594" s="163"/>
      <c r="NHI594" s="163"/>
      <c r="NHJ594" s="163"/>
      <c r="NHK594" s="163"/>
      <c r="NHL594" s="163"/>
      <c r="NHM594" s="163"/>
      <c r="NHN594" s="163"/>
      <c r="NHO594" s="163"/>
      <c r="NHP594" s="163"/>
      <c r="NHQ594" s="163"/>
      <c r="NHR594" s="163"/>
      <c r="NHS594" s="163"/>
      <c r="NHT594" s="163"/>
      <c r="NHU594" s="163"/>
      <c r="NHV594" s="163"/>
      <c r="NHW594" s="163"/>
      <c r="NHX594" s="163"/>
      <c r="NHY594" s="163"/>
      <c r="NHZ594" s="163"/>
      <c r="NIA594" s="163"/>
      <c r="NIB594" s="163"/>
      <c r="NIC594" s="163"/>
      <c r="NID594" s="163"/>
      <c r="NIE594" s="163"/>
      <c r="NIF594" s="163"/>
      <c r="NIG594" s="163"/>
      <c r="NIH594" s="163"/>
      <c r="NII594" s="163"/>
      <c r="NIJ594" s="163"/>
      <c r="NIK594" s="163"/>
      <c r="NIL594" s="163"/>
      <c r="NIM594" s="163"/>
      <c r="NIN594" s="163"/>
      <c r="NIO594" s="163"/>
      <c r="NIP594" s="163"/>
      <c r="NIQ594" s="163"/>
      <c r="NIR594" s="163"/>
      <c r="NIS594" s="163"/>
      <c r="NIT594" s="163"/>
      <c r="NIU594" s="163"/>
      <c r="NIV594" s="163"/>
      <c r="NIW594" s="163"/>
      <c r="NIX594" s="163"/>
      <c r="NIY594" s="163"/>
      <c r="NIZ594" s="163"/>
      <c r="NJA594" s="163"/>
      <c r="NJB594" s="163"/>
      <c r="NJC594" s="163"/>
      <c r="NJD594" s="163"/>
      <c r="NJE594" s="163"/>
      <c r="NJF594" s="163"/>
      <c r="NJG594" s="163"/>
      <c r="NJH594" s="163"/>
      <c r="NJI594" s="163"/>
      <c r="NJJ594" s="163"/>
      <c r="NJK594" s="163"/>
      <c r="NJL594" s="163"/>
      <c r="NJM594" s="163"/>
      <c r="NJN594" s="163"/>
      <c r="NJO594" s="163"/>
      <c r="NJP594" s="163"/>
      <c r="NJQ594" s="163"/>
      <c r="NJR594" s="163"/>
      <c r="NJS594" s="163"/>
      <c r="NJT594" s="163"/>
      <c r="NJU594" s="163"/>
      <c r="NJV594" s="163"/>
      <c r="NJW594" s="163"/>
      <c r="NJX594" s="163"/>
      <c r="NJY594" s="163"/>
      <c r="NJZ594" s="163"/>
      <c r="NKA594" s="163"/>
      <c r="NKB594" s="163"/>
      <c r="NKC594" s="163"/>
      <c r="NKD594" s="163"/>
      <c r="NKE594" s="163"/>
      <c r="NKF594" s="163"/>
      <c r="NKG594" s="163"/>
      <c r="NKH594" s="163"/>
      <c r="NKI594" s="163"/>
      <c r="NKJ594" s="163"/>
      <c r="NKK594" s="163"/>
      <c r="NKL594" s="163"/>
      <c r="NKM594" s="163"/>
      <c r="NKN594" s="163"/>
      <c r="NKO594" s="163"/>
      <c r="NKP594" s="163"/>
      <c r="NKQ594" s="163"/>
      <c r="NKR594" s="163"/>
      <c r="NKS594" s="163"/>
      <c r="NKT594" s="163"/>
      <c r="NKU594" s="163"/>
      <c r="NKV594" s="163"/>
      <c r="NKW594" s="163"/>
      <c r="NKX594" s="163"/>
      <c r="NKY594" s="163"/>
      <c r="NKZ594" s="163"/>
      <c r="NLA594" s="163"/>
      <c r="NLB594" s="163"/>
      <c r="NLC594" s="163"/>
      <c r="NLD594" s="163"/>
      <c r="NLE594" s="163"/>
      <c r="NLF594" s="163"/>
      <c r="NLG594" s="163"/>
      <c r="NLH594" s="163"/>
      <c r="NLI594" s="163"/>
      <c r="NLJ594" s="163"/>
      <c r="NLK594" s="163"/>
      <c r="NLL594" s="163"/>
      <c r="NLM594" s="163"/>
      <c r="NLN594" s="163"/>
      <c r="NLO594" s="163"/>
      <c r="NLP594" s="163"/>
      <c r="NLQ594" s="163"/>
      <c r="NLR594" s="163"/>
      <c r="NLS594" s="163"/>
      <c r="NLT594" s="163"/>
      <c r="NLU594" s="163"/>
      <c r="NLV594" s="163"/>
      <c r="NLW594" s="163"/>
      <c r="NLX594" s="163"/>
      <c r="NLY594" s="163"/>
      <c r="NLZ594" s="163"/>
      <c r="NMA594" s="163"/>
      <c r="NMB594" s="163"/>
      <c r="NMC594" s="163"/>
      <c r="NMD594" s="163"/>
      <c r="NME594" s="163"/>
      <c r="NMF594" s="163"/>
      <c r="NMG594" s="163"/>
      <c r="NMH594" s="163"/>
      <c r="NMI594" s="163"/>
      <c r="NMJ594" s="163"/>
      <c r="NMK594" s="163"/>
      <c r="NML594" s="163"/>
      <c r="NMM594" s="163"/>
      <c r="NMN594" s="163"/>
      <c r="NMO594" s="163"/>
      <c r="NMP594" s="163"/>
      <c r="NMQ594" s="163"/>
      <c r="NMR594" s="163"/>
      <c r="NMS594" s="163"/>
      <c r="NMT594" s="163"/>
      <c r="NMU594" s="163"/>
      <c r="NMV594" s="163"/>
      <c r="NMW594" s="163"/>
      <c r="NMX594" s="163"/>
      <c r="NMY594" s="163"/>
      <c r="NMZ594" s="163"/>
      <c r="NNA594" s="163"/>
      <c r="NNB594" s="163"/>
      <c r="NNC594" s="163"/>
      <c r="NND594" s="163"/>
      <c r="NNE594" s="163"/>
      <c r="NNF594" s="163"/>
      <c r="NNG594" s="163"/>
      <c r="NNH594" s="163"/>
      <c r="NNI594" s="163"/>
      <c r="NNJ594" s="163"/>
      <c r="NNK594" s="163"/>
      <c r="NNL594" s="163"/>
      <c r="NNM594" s="163"/>
      <c r="NNN594" s="163"/>
      <c r="NNO594" s="163"/>
      <c r="NNP594" s="163"/>
      <c r="NNQ594" s="163"/>
      <c r="NNR594" s="163"/>
      <c r="NNS594" s="163"/>
      <c r="NNT594" s="163"/>
      <c r="NNU594" s="163"/>
      <c r="NNV594" s="163"/>
      <c r="NNW594" s="163"/>
      <c r="NNX594" s="163"/>
      <c r="NNY594" s="163"/>
      <c r="NNZ594" s="163"/>
      <c r="NOA594" s="163"/>
      <c r="NOB594" s="163"/>
      <c r="NOC594" s="163"/>
      <c r="NOD594" s="163"/>
      <c r="NOE594" s="163"/>
      <c r="NOF594" s="163"/>
      <c r="NOG594" s="163"/>
      <c r="NOH594" s="163"/>
      <c r="NOI594" s="163"/>
      <c r="NOJ594" s="163"/>
      <c r="NOK594" s="163"/>
      <c r="NOL594" s="163"/>
      <c r="NOM594" s="163"/>
      <c r="NON594" s="163"/>
      <c r="NOO594" s="163"/>
      <c r="NOP594" s="163"/>
      <c r="NOQ594" s="163"/>
      <c r="NOR594" s="163"/>
      <c r="NOS594" s="163"/>
      <c r="NOT594" s="163"/>
      <c r="NOU594" s="163"/>
      <c r="NOV594" s="163"/>
      <c r="NOW594" s="163"/>
      <c r="NOX594" s="163"/>
      <c r="NOY594" s="163"/>
      <c r="NOZ594" s="163"/>
      <c r="NPA594" s="163"/>
      <c r="NPB594" s="163"/>
      <c r="NPC594" s="163"/>
      <c r="NPD594" s="163"/>
      <c r="NPE594" s="163"/>
      <c r="NPF594" s="163"/>
      <c r="NPG594" s="163"/>
      <c r="NPH594" s="163"/>
      <c r="NPI594" s="163"/>
      <c r="NPJ594" s="163"/>
      <c r="NPK594" s="163"/>
      <c r="NPL594" s="163"/>
      <c r="NPM594" s="163"/>
      <c r="NPN594" s="163"/>
      <c r="NPO594" s="163"/>
      <c r="NPP594" s="163"/>
      <c r="NPQ594" s="163"/>
      <c r="NPR594" s="163"/>
      <c r="NPS594" s="163"/>
      <c r="NPT594" s="163"/>
      <c r="NPU594" s="163"/>
      <c r="NPV594" s="163"/>
      <c r="NPW594" s="163"/>
      <c r="NPX594" s="163"/>
      <c r="NPY594" s="163"/>
      <c r="NPZ594" s="163"/>
      <c r="NQA594" s="163"/>
      <c r="NQB594" s="163"/>
      <c r="NQC594" s="163"/>
      <c r="NQD594" s="163"/>
      <c r="NQE594" s="163"/>
      <c r="NQF594" s="163"/>
      <c r="NQG594" s="163"/>
      <c r="NQH594" s="163"/>
      <c r="NQI594" s="163"/>
      <c r="NQJ594" s="163"/>
      <c r="NQK594" s="163"/>
      <c r="NQL594" s="163"/>
      <c r="NQM594" s="163"/>
      <c r="NQN594" s="163"/>
      <c r="NQO594" s="163"/>
      <c r="NQP594" s="163"/>
      <c r="NQQ594" s="163"/>
      <c r="NQR594" s="163"/>
      <c r="NQS594" s="163"/>
      <c r="NQT594" s="163"/>
      <c r="NQU594" s="163"/>
      <c r="NQV594" s="163"/>
      <c r="NQW594" s="163"/>
      <c r="NQX594" s="163"/>
      <c r="NQY594" s="163"/>
      <c r="NQZ594" s="163"/>
      <c r="NRA594" s="163"/>
      <c r="NRB594" s="163"/>
      <c r="NRC594" s="163"/>
      <c r="NRD594" s="163"/>
      <c r="NRE594" s="163"/>
      <c r="NRF594" s="163"/>
      <c r="NRG594" s="163"/>
      <c r="NRH594" s="163"/>
      <c r="NRI594" s="163"/>
      <c r="NRJ594" s="163"/>
      <c r="NRK594" s="163"/>
      <c r="NRL594" s="163"/>
      <c r="NRM594" s="163"/>
      <c r="NRN594" s="163"/>
      <c r="NRO594" s="163"/>
      <c r="NRP594" s="163"/>
      <c r="NRQ594" s="163"/>
      <c r="NRR594" s="163"/>
      <c r="NRS594" s="163"/>
      <c r="NRT594" s="163"/>
      <c r="NRU594" s="163"/>
      <c r="NRV594" s="163"/>
      <c r="NRW594" s="163"/>
      <c r="NRX594" s="163"/>
      <c r="NRY594" s="163"/>
      <c r="NRZ594" s="163"/>
      <c r="NSA594" s="163"/>
      <c r="NSB594" s="163"/>
      <c r="NSC594" s="163"/>
      <c r="NSD594" s="163"/>
      <c r="NSE594" s="163"/>
      <c r="NSF594" s="163"/>
      <c r="NSG594" s="163"/>
      <c r="NSH594" s="163"/>
      <c r="NSI594" s="163"/>
      <c r="NSJ594" s="163"/>
      <c r="NSK594" s="163"/>
      <c r="NSL594" s="163"/>
      <c r="NSM594" s="163"/>
      <c r="NSN594" s="163"/>
      <c r="NSO594" s="163"/>
      <c r="NSP594" s="163"/>
      <c r="NSQ594" s="163"/>
      <c r="NSR594" s="163"/>
      <c r="NSS594" s="163"/>
      <c r="NST594" s="163"/>
      <c r="NSU594" s="163"/>
      <c r="NSV594" s="163"/>
      <c r="NSW594" s="163"/>
      <c r="NSX594" s="163"/>
      <c r="NSY594" s="163"/>
      <c r="NSZ594" s="163"/>
      <c r="NTA594" s="163"/>
      <c r="NTB594" s="163"/>
      <c r="NTC594" s="163"/>
      <c r="NTD594" s="163"/>
      <c r="NTE594" s="163"/>
      <c r="NTF594" s="163"/>
      <c r="NTG594" s="163"/>
      <c r="NTH594" s="163"/>
      <c r="NTI594" s="163"/>
      <c r="NTJ594" s="163"/>
      <c r="NTK594" s="163"/>
      <c r="NTL594" s="163"/>
      <c r="NTM594" s="163"/>
      <c r="NTN594" s="163"/>
      <c r="NTO594" s="163"/>
      <c r="NTP594" s="163"/>
      <c r="NTQ594" s="163"/>
      <c r="NTR594" s="163"/>
      <c r="NTS594" s="163"/>
      <c r="NTT594" s="163"/>
      <c r="NTU594" s="163"/>
      <c r="NTV594" s="163"/>
      <c r="NTW594" s="163"/>
      <c r="NTX594" s="163"/>
      <c r="NTY594" s="163"/>
      <c r="NTZ594" s="163"/>
      <c r="NUA594" s="163"/>
      <c r="NUB594" s="163"/>
      <c r="NUC594" s="163"/>
      <c r="NUD594" s="163"/>
      <c r="NUE594" s="163"/>
      <c r="NUF594" s="163"/>
      <c r="NUG594" s="163"/>
      <c r="NUH594" s="163"/>
      <c r="NUI594" s="163"/>
      <c r="NUJ594" s="163"/>
      <c r="NUK594" s="163"/>
      <c r="NUL594" s="163"/>
      <c r="NUM594" s="163"/>
      <c r="NUN594" s="163"/>
      <c r="NUO594" s="163"/>
      <c r="NUP594" s="163"/>
      <c r="NUQ594" s="163"/>
      <c r="NUR594" s="163"/>
      <c r="NUS594" s="163"/>
      <c r="NUT594" s="163"/>
      <c r="NUU594" s="163"/>
      <c r="NUV594" s="163"/>
      <c r="NUW594" s="163"/>
      <c r="NUX594" s="163"/>
      <c r="NUY594" s="163"/>
      <c r="NUZ594" s="163"/>
      <c r="NVA594" s="163"/>
      <c r="NVB594" s="163"/>
      <c r="NVC594" s="163"/>
      <c r="NVD594" s="163"/>
      <c r="NVE594" s="163"/>
      <c r="NVF594" s="163"/>
      <c r="NVG594" s="163"/>
      <c r="NVH594" s="163"/>
      <c r="NVI594" s="163"/>
      <c r="NVJ594" s="163"/>
      <c r="NVK594" s="163"/>
      <c r="NVL594" s="163"/>
      <c r="NVM594" s="163"/>
      <c r="NVN594" s="163"/>
      <c r="NVO594" s="163"/>
      <c r="NVP594" s="163"/>
      <c r="NVQ594" s="163"/>
      <c r="NVR594" s="163"/>
      <c r="NVS594" s="163"/>
      <c r="NVT594" s="163"/>
      <c r="NVU594" s="163"/>
      <c r="NVV594" s="163"/>
      <c r="NVW594" s="163"/>
      <c r="NVX594" s="163"/>
      <c r="NVY594" s="163"/>
      <c r="NVZ594" s="163"/>
      <c r="NWA594" s="163"/>
      <c r="NWB594" s="163"/>
      <c r="NWC594" s="163"/>
      <c r="NWD594" s="163"/>
      <c r="NWE594" s="163"/>
      <c r="NWF594" s="163"/>
      <c r="NWG594" s="163"/>
      <c r="NWH594" s="163"/>
      <c r="NWI594" s="163"/>
      <c r="NWJ594" s="163"/>
      <c r="NWK594" s="163"/>
      <c r="NWL594" s="163"/>
      <c r="NWM594" s="163"/>
      <c r="NWN594" s="163"/>
      <c r="NWO594" s="163"/>
      <c r="NWP594" s="163"/>
      <c r="NWQ594" s="163"/>
      <c r="NWR594" s="163"/>
      <c r="NWS594" s="163"/>
      <c r="NWT594" s="163"/>
      <c r="NWU594" s="163"/>
      <c r="NWV594" s="163"/>
      <c r="NWW594" s="163"/>
      <c r="NWX594" s="163"/>
      <c r="NWY594" s="163"/>
      <c r="NWZ594" s="163"/>
      <c r="NXA594" s="163"/>
      <c r="NXB594" s="163"/>
      <c r="NXC594" s="163"/>
      <c r="NXD594" s="163"/>
      <c r="NXE594" s="163"/>
      <c r="NXF594" s="163"/>
      <c r="NXG594" s="163"/>
      <c r="NXH594" s="163"/>
      <c r="NXI594" s="163"/>
      <c r="NXJ594" s="163"/>
      <c r="NXK594" s="163"/>
      <c r="NXL594" s="163"/>
      <c r="NXM594" s="163"/>
      <c r="NXN594" s="163"/>
      <c r="NXO594" s="163"/>
      <c r="NXP594" s="163"/>
      <c r="NXQ594" s="163"/>
      <c r="NXR594" s="163"/>
      <c r="NXS594" s="163"/>
      <c r="NXT594" s="163"/>
      <c r="NXU594" s="163"/>
      <c r="NXV594" s="163"/>
      <c r="NXW594" s="163"/>
      <c r="NXX594" s="163"/>
      <c r="NXY594" s="163"/>
      <c r="NXZ594" s="163"/>
      <c r="NYA594" s="163"/>
      <c r="NYB594" s="163"/>
      <c r="NYC594" s="163"/>
      <c r="NYD594" s="163"/>
      <c r="NYE594" s="163"/>
      <c r="NYF594" s="163"/>
      <c r="NYG594" s="163"/>
      <c r="NYH594" s="163"/>
      <c r="NYI594" s="163"/>
      <c r="NYJ594" s="163"/>
      <c r="NYK594" s="163"/>
      <c r="NYL594" s="163"/>
      <c r="NYM594" s="163"/>
      <c r="NYN594" s="163"/>
      <c r="NYO594" s="163"/>
      <c r="NYP594" s="163"/>
      <c r="NYQ594" s="163"/>
      <c r="NYR594" s="163"/>
      <c r="NYS594" s="163"/>
      <c r="NYT594" s="163"/>
      <c r="NYU594" s="163"/>
      <c r="NYV594" s="163"/>
      <c r="NYW594" s="163"/>
      <c r="NYX594" s="163"/>
      <c r="NYY594" s="163"/>
      <c r="NYZ594" s="163"/>
      <c r="NZA594" s="163"/>
      <c r="NZB594" s="163"/>
      <c r="NZC594" s="163"/>
      <c r="NZD594" s="163"/>
      <c r="NZE594" s="163"/>
      <c r="NZF594" s="163"/>
      <c r="NZG594" s="163"/>
      <c r="NZH594" s="163"/>
      <c r="NZI594" s="163"/>
      <c r="NZJ594" s="163"/>
      <c r="NZK594" s="163"/>
      <c r="NZL594" s="163"/>
      <c r="NZM594" s="163"/>
      <c r="NZN594" s="163"/>
      <c r="NZO594" s="163"/>
      <c r="NZP594" s="163"/>
      <c r="NZQ594" s="163"/>
      <c r="NZR594" s="163"/>
      <c r="NZS594" s="163"/>
      <c r="NZT594" s="163"/>
      <c r="NZU594" s="163"/>
      <c r="NZV594" s="163"/>
      <c r="NZW594" s="163"/>
      <c r="NZX594" s="163"/>
      <c r="NZY594" s="163"/>
      <c r="NZZ594" s="163"/>
      <c r="OAA594" s="163"/>
      <c r="OAB594" s="163"/>
      <c r="OAC594" s="163"/>
      <c r="OAD594" s="163"/>
      <c r="OAE594" s="163"/>
      <c r="OAF594" s="163"/>
      <c r="OAG594" s="163"/>
      <c r="OAH594" s="163"/>
      <c r="OAI594" s="163"/>
      <c r="OAJ594" s="163"/>
      <c r="OAK594" s="163"/>
      <c r="OAL594" s="163"/>
      <c r="OAM594" s="163"/>
      <c r="OAN594" s="163"/>
      <c r="OAO594" s="163"/>
      <c r="OAP594" s="163"/>
      <c r="OAQ594" s="163"/>
      <c r="OAR594" s="163"/>
      <c r="OAS594" s="163"/>
      <c r="OAT594" s="163"/>
      <c r="OAU594" s="163"/>
      <c r="OAV594" s="163"/>
      <c r="OAW594" s="163"/>
      <c r="OAX594" s="163"/>
      <c r="OAY594" s="163"/>
      <c r="OAZ594" s="163"/>
      <c r="OBA594" s="163"/>
      <c r="OBB594" s="163"/>
      <c r="OBC594" s="163"/>
      <c r="OBD594" s="163"/>
      <c r="OBE594" s="163"/>
      <c r="OBF594" s="163"/>
      <c r="OBG594" s="163"/>
      <c r="OBH594" s="163"/>
      <c r="OBI594" s="163"/>
      <c r="OBJ594" s="163"/>
      <c r="OBK594" s="163"/>
      <c r="OBL594" s="163"/>
      <c r="OBM594" s="163"/>
      <c r="OBN594" s="163"/>
      <c r="OBO594" s="163"/>
      <c r="OBP594" s="163"/>
      <c r="OBQ594" s="163"/>
      <c r="OBR594" s="163"/>
      <c r="OBS594" s="163"/>
      <c r="OBT594" s="163"/>
      <c r="OBU594" s="163"/>
      <c r="OBV594" s="163"/>
      <c r="OBW594" s="163"/>
      <c r="OBX594" s="163"/>
      <c r="OBY594" s="163"/>
      <c r="OBZ594" s="163"/>
      <c r="OCA594" s="163"/>
      <c r="OCB594" s="163"/>
      <c r="OCC594" s="163"/>
      <c r="OCD594" s="163"/>
      <c r="OCE594" s="163"/>
      <c r="OCF594" s="163"/>
      <c r="OCG594" s="163"/>
      <c r="OCH594" s="163"/>
      <c r="OCI594" s="163"/>
      <c r="OCJ594" s="163"/>
      <c r="OCK594" s="163"/>
      <c r="OCL594" s="163"/>
      <c r="OCM594" s="163"/>
      <c r="OCN594" s="163"/>
      <c r="OCO594" s="163"/>
      <c r="OCP594" s="163"/>
      <c r="OCQ594" s="163"/>
      <c r="OCR594" s="163"/>
      <c r="OCS594" s="163"/>
      <c r="OCT594" s="163"/>
      <c r="OCU594" s="163"/>
      <c r="OCV594" s="163"/>
      <c r="OCW594" s="163"/>
      <c r="OCX594" s="163"/>
      <c r="OCY594" s="163"/>
      <c r="OCZ594" s="163"/>
      <c r="ODA594" s="163"/>
      <c r="ODB594" s="163"/>
      <c r="ODC594" s="163"/>
      <c r="ODD594" s="163"/>
      <c r="ODE594" s="163"/>
      <c r="ODF594" s="163"/>
      <c r="ODG594" s="163"/>
      <c r="ODH594" s="163"/>
      <c r="ODI594" s="163"/>
      <c r="ODJ594" s="163"/>
      <c r="ODK594" s="163"/>
      <c r="ODL594" s="163"/>
      <c r="ODM594" s="163"/>
      <c r="ODN594" s="163"/>
      <c r="ODO594" s="163"/>
      <c r="ODP594" s="163"/>
      <c r="ODQ594" s="163"/>
      <c r="ODR594" s="163"/>
      <c r="ODS594" s="163"/>
      <c r="ODT594" s="163"/>
      <c r="ODU594" s="163"/>
      <c r="ODV594" s="163"/>
      <c r="ODW594" s="163"/>
      <c r="ODX594" s="163"/>
      <c r="ODY594" s="163"/>
      <c r="ODZ594" s="163"/>
      <c r="OEA594" s="163"/>
      <c r="OEB594" s="163"/>
      <c r="OEC594" s="163"/>
      <c r="OED594" s="163"/>
      <c r="OEE594" s="163"/>
      <c r="OEF594" s="163"/>
      <c r="OEG594" s="163"/>
      <c r="OEH594" s="163"/>
      <c r="OEI594" s="163"/>
      <c r="OEJ594" s="163"/>
      <c r="OEK594" s="163"/>
      <c r="OEL594" s="163"/>
      <c r="OEM594" s="163"/>
      <c r="OEN594" s="163"/>
      <c r="OEO594" s="163"/>
      <c r="OEP594" s="163"/>
      <c r="OEQ594" s="163"/>
      <c r="OER594" s="163"/>
      <c r="OES594" s="163"/>
      <c r="OET594" s="163"/>
      <c r="OEU594" s="163"/>
      <c r="OEV594" s="163"/>
      <c r="OEW594" s="163"/>
      <c r="OEX594" s="163"/>
      <c r="OEY594" s="163"/>
      <c r="OEZ594" s="163"/>
      <c r="OFA594" s="163"/>
      <c r="OFB594" s="163"/>
      <c r="OFC594" s="163"/>
      <c r="OFD594" s="163"/>
      <c r="OFE594" s="163"/>
      <c r="OFF594" s="163"/>
      <c r="OFG594" s="163"/>
      <c r="OFH594" s="163"/>
      <c r="OFI594" s="163"/>
      <c r="OFJ594" s="163"/>
      <c r="OFK594" s="163"/>
      <c r="OFL594" s="163"/>
      <c r="OFM594" s="163"/>
      <c r="OFN594" s="163"/>
      <c r="OFO594" s="163"/>
      <c r="OFP594" s="163"/>
      <c r="OFQ594" s="163"/>
      <c r="OFR594" s="163"/>
      <c r="OFS594" s="163"/>
      <c r="OFT594" s="163"/>
      <c r="OFU594" s="163"/>
      <c r="OFV594" s="163"/>
      <c r="OFW594" s="163"/>
      <c r="OFX594" s="163"/>
      <c r="OFY594" s="163"/>
      <c r="OFZ594" s="163"/>
      <c r="OGA594" s="163"/>
      <c r="OGB594" s="163"/>
      <c r="OGC594" s="163"/>
      <c r="OGD594" s="163"/>
      <c r="OGE594" s="163"/>
      <c r="OGF594" s="163"/>
      <c r="OGG594" s="163"/>
      <c r="OGH594" s="163"/>
      <c r="OGI594" s="163"/>
      <c r="OGJ594" s="163"/>
      <c r="OGK594" s="163"/>
      <c r="OGL594" s="163"/>
      <c r="OGM594" s="163"/>
      <c r="OGN594" s="163"/>
      <c r="OGO594" s="163"/>
      <c r="OGP594" s="163"/>
      <c r="OGQ594" s="163"/>
      <c r="OGR594" s="163"/>
      <c r="OGS594" s="163"/>
      <c r="OGT594" s="163"/>
      <c r="OGU594" s="163"/>
      <c r="OGV594" s="163"/>
      <c r="OGW594" s="163"/>
      <c r="OGX594" s="163"/>
      <c r="OGY594" s="163"/>
      <c r="OGZ594" s="163"/>
      <c r="OHA594" s="163"/>
      <c r="OHB594" s="163"/>
      <c r="OHC594" s="163"/>
      <c r="OHD594" s="163"/>
      <c r="OHE594" s="163"/>
      <c r="OHF594" s="163"/>
      <c r="OHG594" s="163"/>
      <c r="OHH594" s="163"/>
      <c r="OHI594" s="163"/>
      <c r="OHJ594" s="163"/>
      <c r="OHK594" s="163"/>
      <c r="OHL594" s="163"/>
      <c r="OHM594" s="163"/>
      <c r="OHN594" s="163"/>
      <c r="OHO594" s="163"/>
      <c r="OHP594" s="163"/>
      <c r="OHQ594" s="163"/>
      <c r="OHR594" s="163"/>
      <c r="OHS594" s="163"/>
      <c r="OHT594" s="163"/>
      <c r="OHU594" s="163"/>
      <c r="OHV594" s="163"/>
      <c r="OHW594" s="163"/>
      <c r="OHX594" s="163"/>
      <c r="OHY594" s="163"/>
      <c r="OHZ594" s="163"/>
      <c r="OIA594" s="163"/>
      <c r="OIB594" s="163"/>
      <c r="OIC594" s="163"/>
      <c r="OID594" s="163"/>
      <c r="OIE594" s="163"/>
      <c r="OIF594" s="163"/>
      <c r="OIG594" s="163"/>
      <c r="OIH594" s="163"/>
      <c r="OII594" s="163"/>
      <c r="OIJ594" s="163"/>
      <c r="OIK594" s="163"/>
      <c r="OIL594" s="163"/>
      <c r="OIM594" s="163"/>
      <c r="OIN594" s="163"/>
      <c r="OIO594" s="163"/>
      <c r="OIP594" s="163"/>
      <c r="OIQ594" s="163"/>
      <c r="OIR594" s="163"/>
      <c r="OIS594" s="163"/>
      <c r="OIT594" s="163"/>
      <c r="OIU594" s="163"/>
      <c r="OIV594" s="163"/>
      <c r="OIW594" s="163"/>
      <c r="OIX594" s="163"/>
      <c r="OIY594" s="163"/>
      <c r="OIZ594" s="163"/>
      <c r="OJA594" s="163"/>
      <c r="OJB594" s="163"/>
      <c r="OJC594" s="163"/>
      <c r="OJD594" s="163"/>
      <c r="OJE594" s="163"/>
      <c r="OJF594" s="163"/>
      <c r="OJG594" s="163"/>
      <c r="OJH594" s="163"/>
      <c r="OJI594" s="163"/>
      <c r="OJJ594" s="163"/>
      <c r="OJK594" s="163"/>
      <c r="OJL594" s="163"/>
      <c r="OJM594" s="163"/>
      <c r="OJN594" s="163"/>
      <c r="OJO594" s="163"/>
      <c r="OJP594" s="163"/>
      <c r="OJQ594" s="163"/>
      <c r="OJR594" s="163"/>
      <c r="OJS594" s="163"/>
      <c r="OJT594" s="163"/>
      <c r="OJU594" s="163"/>
      <c r="OJV594" s="163"/>
      <c r="OJW594" s="163"/>
      <c r="OJX594" s="163"/>
      <c r="OJY594" s="163"/>
      <c r="OJZ594" s="163"/>
      <c r="OKA594" s="163"/>
      <c r="OKB594" s="163"/>
      <c r="OKC594" s="163"/>
      <c r="OKD594" s="163"/>
      <c r="OKE594" s="163"/>
      <c r="OKF594" s="163"/>
      <c r="OKG594" s="163"/>
      <c r="OKH594" s="163"/>
      <c r="OKI594" s="163"/>
      <c r="OKJ594" s="163"/>
      <c r="OKK594" s="163"/>
      <c r="OKL594" s="163"/>
      <c r="OKM594" s="163"/>
      <c r="OKN594" s="163"/>
      <c r="OKO594" s="163"/>
      <c r="OKP594" s="163"/>
      <c r="OKQ594" s="163"/>
      <c r="OKR594" s="163"/>
      <c r="OKS594" s="163"/>
      <c r="OKT594" s="163"/>
      <c r="OKU594" s="163"/>
      <c r="OKV594" s="163"/>
      <c r="OKW594" s="163"/>
      <c r="OKX594" s="163"/>
      <c r="OKY594" s="163"/>
      <c r="OKZ594" s="163"/>
      <c r="OLA594" s="163"/>
      <c r="OLB594" s="163"/>
      <c r="OLC594" s="163"/>
      <c r="OLD594" s="163"/>
      <c r="OLE594" s="163"/>
      <c r="OLF594" s="163"/>
      <c r="OLG594" s="163"/>
      <c r="OLH594" s="163"/>
      <c r="OLI594" s="163"/>
      <c r="OLJ594" s="163"/>
      <c r="OLK594" s="163"/>
      <c r="OLL594" s="163"/>
      <c r="OLM594" s="163"/>
      <c r="OLN594" s="163"/>
      <c r="OLO594" s="163"/>
      <c r="OLP594" s="163"/>
      <c r="OLQ594" s="163"/>
      <c r="OLR594" s="163"/>
      <c r="OLS594" s="163"/>
      <c r="OLT594" s="163"/>
      <c r="OLU594" s="163"/>
      <c r="OLV594" s="163"/>
      <c r="OLW594" s="163"/>
      <c r="OLX594" s="163"/>
      <c r="OLY594" s="163"/>
      <c r="OLZ594" s="163"/>
      <c r="OMA594" s="163"/>
      <c r="OMB594" s="163"/>
      <c r="OMC594" s="163"/>
      <c r="OMD594" s="163"/>
      <c r="OME594" s="163"/>
      <c r="OMF594" s="163"/>
      <c r="OMG594" s="163"/>
      <c r="OMH594" s="163"/>
      <c r="OMI594" s="163"/>
      <c r="OMJ594" s="163"/>
      <c r="OMK594" s="163"/>
      <c r="OML594" s="163"/>
      <c r="OMM594" s="163"/>
      <c r="OMN594" s="163"/>
      <c r="OMO594" s="163"/>
      <c r="OMP594" s="163"/>
      <c r="OMQ594" s="163"/>
      <c r="OMR594" s="163"/>
      <c r="OMS594" s="163"/>
      <c r="OMT594" s="163"/>
      <c r="OMU594" s="163"/>
      <c r="OMV594" s="163"/>
      <c r="OMW594" s="163"/>
      <c r="OMX594" s="163"/>
      <c r="OMY594" s="163"/>
      <c r="OMZ594" s="163"/>
      <c r="ONA594" s="163"/>
      <c r="ONB594" s="163"/>
      <c r="ONC594" s="163"/>
      <c r="OND594" s="163"/>
      <c r="ONE594" s="163"/>
      <c r="ONF594" s="163"/>
      <c r="ONG594" s="163"/>
      <c r="ONH594" s="163"/>
      <c r="ONI594" s="163"/>
      <c r="ONJ594" s="163"/>
      <c r="ONK594" s="163"/>
      <c r="ONL594" s="163"/>
      <c r="ONM594" s="163"/>
      <c r="ONN594" s="163"/>
      <c r="ONO594" s="163"/>
      <c r="ONP594" s="163"/>
      <c r="ONQ594" s="163"/>
      <c r="ONR594" s="163"/>
      <c r="ONS594" s="163"/>
      <c r="ONT594" s="163"/>
      <c r="ONU594" s="163"/>
      <c r="ONV594" s="163"/>
      <c r="ONW594" s="163"/>
      <c r="ONX594" s="163"/>
      <c r="ONY594" s="163"/>
      <c r="ONZ594" s="163"/>
      <c r="OOA594" s="163"/>
      <c r="OOB594" s="163"/>
      <c r="OOC594" s="163"/>
      <c r="OOD594" s="163"/>
      <c r="OOE594" s="163"/>
      <c r="OOF594" s="163"/>
      <c r="OOG594" s="163"/>
      <c r="OOH594" s="163"/>
      <c r="OOI594" s="163"/>
      <c r="OOJ594" s="163"/>
      <c r="OOK594" s="163"/>
      <c r="OOL594" s="163"/>
      <c r="OOM594" s="163"/>
      <c r="OON594" s="163"/>
      <c r="OOO594" s="163"/>
      <c r="OOP594" s="163"/>
      <c r="OOQ594" s="163"/>
      <c r="OOR594" s="163"/>
      <c r="OOS594" s="163"/>
      <c r="OOT594" s="163"/>
      <c r="OOU594" s="163"/>
      <c r="OOV594" s="163"/>
      <c r="OOW594" s="163"/>
      <c r="OOX594" s="163"/>
      <c r="OOY594" s="163"/>
      <c r="OOZ594" s="163"/>
      <c r="OPA594" s="163"/>
      <c r="OPB594" s="163"/>
      <c r="OPC594" s="163"/>
      <c r="OPD594" s="163"/>
      <c r="OPE594" s="163"/>
      <c r="OPF594" s="163"/>
      <c r="OPG594" s="163"/>
      <c r="OPH594" s="163"/>
      <c r="OPI594" s="163"/>
      <c r="OPJ594" s="163"/>
      <c r="OPK594" s="163"/>
      <c r="OPL594" s="163"/>
      <c r="OPM594" s="163"/>
      <c r="OPN594" s="163"/>
      <c r="OPO594" s="163"/>
      <c r="OPP594" s="163"/>
      <c r="OPQ594" s="163"/>
      <c r="OPR594" s="163"/>
      <c r="OPS594" s="163"/>
      <c r="OPT594" s="163"/>
      <c r="OPU594" s="163"/>
      <c r="OPV594" s="163"/>
      <c r="OPW594" s="163"/>
      <c r="OPX594" s="163"/>
      <c r="OPY594" s="163"/>
      <c r="OPZ594" s="163"/>
      <c r="OQA594" s="163"/>
      <c r="OQB594" s="163"/>
      <c r="OQC594" s="163"/>
      <c r="OQD594" s="163"/>
      <c r="OQE594" s="163"/>
      <c r="OQF594" s="163"/>
      <c r="OQG594" s="163"/>
      <c r="OQH594" s="163"/>
      <c r="OQI594" s="163"/>
      <c r="OQJ594" s="163"/>
      <c r="OQK594" s="163"/>
      <c r="OQL594" s="163"/>
      <c r="OQM594" s="163"/>
      <c r="OQN594" s="163"/>
      <c r="OQO594" s="163"/>
      <c r="OQP594" s="163"/>
      <c r="OQQ594" s="163"/>
      <c r="OQR594" s="163"/>
      <c r="OQS594" s="163"/>
      <c r="OQT594" s="163"/>
      <c r="OQU594" s="163"/>
      <c r="OQV594" s="163"/>
      <c r="OQW594" s="163"/>
      <c r="OQX594" s="163"/>
      <c r="OQY594" s="163"/>
      <c r="OQZ594" s="163"/>
      <c r="ORA594" s="163"/>
      <c r="ORB594" s="163"/>
      <c r="ORC594" s="163"/>
      <c r="ORD594" s="163"/>
      <c r="ORE594" s="163"/>
      <c r="ORF594" s="163"/>
      <c r="ORG594" s="163"/>
      <c r="ORH594" s="163"/>
      <c r="ORI594" s="163"/>
      <c r="ORJ594" s="163"/>
      <c r="ORK594" s="163"/>
      <c r="ORL594" s="163"/>
      <c r="ORM594" s="163"/>
      <c r="ORN594" s="163"/>
      <c r="ORO594" s="163"/>
      <c r="ORP594" s="163"/>
      <c r="ORQ594" s="163"/>
      <c r="ORR594" s="163"/>
      <c r="ORS594" s="163"/>
      <c r="ORT594" s="163"/>
      <c r="ORU594" s="163"/>
      <c r="ORV594" s="163"/>
      <c r="ORW594" s="163"/>
      <c r="ORX594" s="163"/>
      <c r="ORY594" s="163"/>
      <c r="ORZ594" s="163"/>
      <c r="OSA594" s="163"/>
      <c r="OSB594" s="163"/>
      <c r="OSC594" s="163"/>
      <c r="OSD594" s="163"/>
      <c r="OSE594" s="163"/>
      <c r="OSF594" s="163"/>
      <c r="OSG594" s="163"/>
      <c r="OSH594" s="163"/>
      <c r="OSI594" s="163"/>
      <c r="OSJ594" s="163"/>
      <c r="OSK594" s="163"/>
      <c r="OSL594" s="163"/>
      <c r="OSM594" s="163"/>
      <c r="OSN594" s="163"/>
      <c r="OSO594" s="163"/>
      <c r="OSP594" s="163"/>
      <c r="OSQ594" s="163"/>
      <c r="OSR594" s="163"/>
      <c r="OSS594" s="163"/>
      <c r="OST594" s="163"/>
      <c r="OSU594" s="163"/>
      <c r="OSV594" s="163"/>
      <c r="OSW594" s="163"/>
      <c r="OSX594" s="163"/>
      <c r="OSY594" s="163"/>
      <c r="OSZ594" s="163"/>
      <c r="OTA594" s="163"/>
      <c r="OTB594" s="163"/>
      <c r="OTC594" s="163"/>
      <c r="OTD594" s="163"/>
      <c r="OTE594" s="163"/>
      <c r="OTF594" s="163"/>
      <c r="OTG594" s="163"/>
      <c r="OTH594" s="163"/>
      <c r="OTI594" s="163"/>
      <c r="OTJ594" s="163"/>
      <c r="OTK594" s="163"/>
      <c r="OTL594" s="163"/>
      <c r="OTM594" s="163"/>
      <c r="OTN594" s="163"/>
      <c r="OTO594" s="163"/>
      <c r="OTP594" s="163"/>
      <c r="OTQ594" s="163"/>
      <c r="OTR594" s="163"/>
      <c r="OTS594" s="163"/>
      <c r="OTT594" s="163"/>
      <c r="OTU594" s="163"/>
      <c r="OTV594" s="163"/>
      <c r="OTW594" s="163"/>
      <c r="OTX594" s="163"/>
      <c r="OTY594" s="163"/>
      <c r="OTZ594" s="163"/>
      <c r="OUA594" s="163"/>
      <c r="OUB594" s="163"/>
      <c r="OUC594" s="163"/>
      <c r="OUD594" s="163"/>
      <c r="OUE594" s="163"/>
      <c r="OUF594" s="163"/>
      <c r="OUG594" s="163"/>
      <c r="OUH594" s="163"/>
      <c r="OUI594" s="163"/>
      <c r="OUJ594" s="163"/>
      <c r="OUK594" s="163"/>
      <c r="OUL594" s="163"/>
      <c r="OUM594" s="163"/>
      <c r="OUN594" s="163"/>
      <c r="OUO594" s="163"/>
      <c r="OUP594" s="163"/>
      <c r="OUQ594" s="163"/>
      <c r="OUR594" s="163"/>
      <c r="OUS594" s="163"/>
      <c r="OUT594" s="163"/>
      <c r="OUU594" s="163"/>
      <c r="OUV594" s="163"/>
      <c r="OUW594" s="163"/>
      <c r="OUX594" s="163"/>
      <c r="OUY594" s="163"/>
      <c r="OUZ594" s="163"/>
      <c r="OVA594" s="163"/>
      <c r="OVB594" s="163"/>
      <c r="OVC594" s="163"/>
      <c r="OVD594" s="163"/>
      <c r="OVE594" s="163"/>
      <c r="OVF594" s="163"/>
      <c r="OVG594" s="163"/>
      <c r="OVH594" s="163"/>
      <c r="OVI594" s="163"/>
      <c r="OVJ594" s="163"/>
      <c r="OVK594" s="163"/>
      <c r="OVL594" s="163"/>
      <c r="OVM594" s="163"/>
      <c r="OVN594" s="163"/>
      <c r="OVO594" s="163"/>
      <c r="OVP594" s="163"/>
      <c r="OVQ594" s="163"/>
      <c r="OVR594" s="163"/>
      <c r="OVS594" s="163"/>
      <c r="OVT594" s="163"/>
      <c r="OVU594" s="163"/>
      <c r="OVV594" s="163"/>
      <c r="OVW594" s="163"/>
      <c r="OVX594" s="163"/>
      <c r="OVY594" s="163"/>
      <c r="OVZ594" s="163"/>
      <c r="OWA594" s="163"/>
      <c r="OWB594" s="163"/>
      <c r="OWC594" s="163"/>
      <c r="OWD594" s="163"/>
      <c r="OWE594" s="163"/>
      <c r="OWF594" s="163"/>
      <c r="OWG594" s="163"/>
      <c r="OWH594" s="163"/>
      <c r="OWI594" s="163"/>
      <c r="OWJ594" s="163"/>
      <c r="OWK594" s="163"/>
      <c r="OWL594" s="163"/>
      <c r="OWM594" s="163"/>
      <c r="OWN594" s="163"/>
      <c r="OWO594" s="163"/>
      <c r="OWP594" s="163"/>
      <c r="OWQ594" s="163"/>
      <c r="OWR594" s="163"/>
      <c r="OWS594" s="163"/>
      <c r="OWT594" s="163"/>
      <c r="OWU594" s="163"/>
      <c r="OWV594" s="163"/>
      <c r="OWW594" s="163"/>
      <c r="OWX594" s="163"/>
      <c r="OWY594" s="163"/>
      <c r="OWZ594" s="163"/>
      <c r="OXA594" s="163"/>
      <c r="OXB594" s="163"/>
      <c r="OXC594" s="163"/>
      <c r="OXD594" s="163"/>
      <c r="OXE594" s="163"/>
      <c r="OXF594" s="163"/>
      <c r="OXG594" s="163"/>
      <c r="OXH594" s="163"/>
      <c r="OXI594" s="163"/>
      <c r="OXJ594" s="163"/>
      <c r="OXK594" s="163"/>
      <c r="OXL594" s="163"/>
      <c r="OXM594" s="163"/>
      <c r="OXN594" s="163"/>
      <c r="OXO594" s="163"/>
      <c r="OXP594" s="163"/>
      <c r="OXQ594" s="163"/>
      <c r="OXR594" s="163"/>
      <c r="OXS594" s="163"/>
      <c r="OXT594" s="163"/>
      <c r="OXU594" s="163"/>
      <c r="OXV594" s="163"/>
      <c r="OXW594" s="163"/>
      <c r="OXX594" s="163"/>
      <c r="OXY594" s="163"/>
      <c r="OXZ594" s="163"/>
      <c r="OYA594" s="163"/>
      <c r="OYB594" s="163"/>
      <c r="OYC594" s="163"/>
      <c r="OYD594" s="163"/>
      <c r="OYE594" s="163"/>
      <c r="OYF594" s="163"/>
      <c r="OYG594" s="163"/>
      <c r="OYH594" s="163"/>
      <c r="OYI594" s="163"/>
      <c r="OYJ594" s="163"/>
      <c r="OYK594" s="163"/>
      <c r="OYL594" s="163"/>
      <c r="OYM594" s="163"/>
      <c r="OYN594" s="163"/>
      <c r="OYO594" s="163"/>
      <c r="OYP594" s="163"/>
      <c r="OYQ594" s="163"/>
      <c r="OYR594" s="163"/>
      <c r="OYS594" s="163"/>
      <c r="OYT594" s="163"/>
      <c r="OYU594" s="163"/>
      <c r="OYV594" s="163"/>
      <c r="OYW594" s="163"/>
      <c r="OYX594" s="163"/>
      <c r="OYY594" s="163"/>
      <c r="OYZ594" s="163"/>
      <c r="OZA594" s="163"/>
      <c r="OZB594" s="163"/>
      <c r="OZC594" s="163"/>
      <c r="OZD594" s="163"/>
      <c r="OZE594" s="163"/>
      <c r="OZF594" s="163"/>
      <c r="OZG594" s="163"/>
      <c r="OZH594" s="163"/>
      <c r="OZI594" s="163"/>
      <c r="OZJ594" s="163"/>
      <c r="OZK594" s="163"/>
      <c r="OZL594" s="163"/>
      <c r="OZM594" s="163"/>
      <c r="OZN594" s="163"/>
      <c r="OZO594" s="163"/>
      <c r="OZP594" s="163"/>
      <c r="OZQ594" s="163"/>
      <c r="OZR594" s="163"/>
      <c r="OZS594" s="163"/>
      <c r="OZT594" s="163"/>
      <c r="OZU594" s="163"/>
      <c r="OZV594" s="163"/>
      <c r="OZW594" s="163"/>
      <c r="OZX594" s="163"/>
      <c r="OZY594" s="163"/>
      <c r="OZZ594" s="163"/>
      <c r="PAA594" s="163"/>
      <c r="PAB594" s="163"/>
      <c r="PAC594" s="163"/>
      <c r="PAD594" s="163"/>
      <c r="PAE594" s="163"/>
      <c r="PAF594" s="163"/>
      <c r="PAG594" s="163"/>
      <c r="PAH594" s="163"/>
      <c r="PAI594" s="163"/>
      <c r="PAJ594" s="163"/>
      <c r="PAK594" s="163"/>
      <c r="PAL594" s="163"/>
      <c r="PAM594" s="163"/>
      <c r="PAN594" s="163"/>
      <c r="PAO594" s="163"/>
      <c r="PAP594" s="163"/>
      <c r="PAQ594" s="163"/>
      <c r="PAR594" s="163"/>
      <c r="PAS594" s="163"/>
      <c r="PAT594" s="163"/>
      <c r="PAU594" s="163"/>
      <c r="PAV594" s="163"/>
      <c r="PAW594" s="163"/>
      <c r="PAX594" s="163"/>
      <c r="PAY594" s="163"/>
      <c r="PAZ594" s="163"/>
      <c r="PBA594" s="163"/>
      <c r="PBB594" s="163"/>
      <c r="PBC594" s="163"/>
      <c r="PBD594" s="163"/>
      <c r="PBE594" s="163"/>
      <c r="PBF594" s="163"/>
      <c r="PBG594" s="163"/>
      <c r="PBH594" s="163"/>
      <c r="PBI594" s="163"/>
      <c r="PBJ594" s="163"/>
      <c r="PBK594" s="163"/>
      <c r="PBL594" s="163"/>
      <c r="PBM594" s="163"/>
      <c r="PBN594" s="163"/>
      <c r="PBO594" s="163"/>
      <c r="PBP594" s="163"/>
      <c r="PBQ594" s="163"/>
      <c r="PBR594" s="163"/>
      <c r="PBS594" s="163"/>
      <c r="PBT594" s="163"/>
      <c r="PBU594" s="163"/>
      <c r="PBV594" s="163"/>
      <c r="PBW594" s="163"/>
      <c r="PBX594" s="163"/>
      <c r="PBY594" s="163"/>
      <c r="PBZ594" s="163"/>
      <c r="PCA594" s="163"/>
      <c r="PCB594" s="163"/>
      <c r="PCC594" s="163"/>
      <c r="PCD594" s="163"/>
      <c r="PCE594" s="163"/>
      <c r="PCF594" s="163"/>
      <c r="PCG594" s="163"/>
      <c r="PCH594" s="163"/>
      <c r="PCI594" s="163"/>
      <c r="PCJ594" s="163"/>
      <c r="PCK594" s="163"/>
      <c r="PCL594" s="163"/>
      <c r="PCM594" s="163"/>
      <c r="PCN594" s="163"/>
      <c r="PCO594" s="163"/>
      <c r="PCP594" s="163"/>
      <c r="PCQ594" s="163"/>
      <c r="PCR594" s="163"/>
      <c r="PCS594" s="163"/>
      <c r="PCT594" s="163"/>
      <c r="PCU594" s="163"/>
      <c r="PCV594" s="163"/>
      <c r="PCW594" s="163"/>
      <c r="PCX594" s="163"/>
      <c r="PCY594" s="163"/>
      <c r="PCZ594" s="163"/>
      <c r="PDA594" s="163"/>
      <c r="PDB594" s="163"/>
      <c r="PDC594" s="163"/>
      <c r="PDD594" s="163"/>
      <c r="PDE594" s="163"/>
      <c r="PDF594" s="163"/>
      <c r="PDG594" s="163"/>
      <c r="PDH594" s="163"/>
      <c r="PDI594" s="163"/>
      <c r="PDJ594" s="163"/>
      <c r="PDK594" s="163"/>
      <c r="PDL594" s="163"/>
      <c r="PDM594" s="163"/>
      <c r="PDN594" s="163"/>
      <c r="PDO594" s="163"/>
      <c r="PDP594" s="163"/>
      <c r="PDQ594" s="163"/>
      <c r="PDR594" s="163"/>
      <c r="PDS594" s="163"/>
      <c r="PDT594" s="163"/>
      <c r="PDU594" s="163"/>
      <c r="PDV594" s="163"/>
      <c r="PDW594" s="163"/>
      <c r="PDX594" s="163"/>
      <c r="PDY594" s="163"/>
      <c r="PDZ594" s="163"/>
      <c r="PEA594" s="163"/>
      <c r="PEB594" s="163"/>
      <c r="PEC594" s="163"/>
      <c r="PED594" s="163"/>
      <c r="PEE594" s="163"/>
      <c r="PEF594" s="163"/>
      <c r="PEG594" s="163"/>
      <c r="PEH594" s="163"/>
      <c r="PEI594" s="163"/>
      <c r="PEJ594" s="163"/>
      <c r="PEK594" s="163"/>
      <c r="PEL594" s="163"/>
      <c r="PEM594" s="163"/>
      <c r="PEN594" s="163"/>
      <c r="PEO594" s="163"/>
      <c r="PEP594" s="163"/>
      <c r="PEQ594" s="163"/>
      <c r="PER594" s="163"/>
      <c r="PES594" s="163"/>
      <c r="PET594" s="163"/>
      <c r="PEU594" s="163"/>
      <c r="PEV594" s="163"/>
      <c r="PEW594" s="163"/>
      <c r="PEX594" s="163"/>
      <c r="PEY594" s="163"/>
      <c r="PEZ594" s="163"/>
      <c r="PFA594" s="163"/>
      <c r="PFB594" s="163"/>
      <c r="PFC594" s="163"/>
      <c r="PFD594" s="163"/>
      <c r="PFE594" s="163"/>
      <c r="PFF594" s="163"/>
      <c r="PFG594" s="163"/>
      <c r="PFH594" s="163"/>
      <c r="PFI594" s="163"/>
      <c r="PFJ594" s="163"/>
      <c r="PFK594" s="163"/>
      <c r="PFL594" s="163"/>
      <c r="PFM594" s="163"/>
      <c r="PFN594" s="163"/>
      <c r="PFO594" s="163"/>
      <c r="PFP594" s="163"/>
      <c r="PFQ594" s="163"/>
      <c r="PFR594" s="163"/>
      <c r="PFS594" s="163"/>
      <c r="PFT594" s="163"/>
      <c r="PFU594" s="163"/>
      <c r="PFV594" s="163"/>
      <c r="PFW594" s="163"/>
      <c r="PFX594" s="163"/>
      <c r="PFY594" s="163"/>
      <c r="PFZ594" s="163"/>
      <c r="PGA594" s="163"/>
      <c r="PGB594" s="163"/>
      <c r="PGC594" s="163"/>
      <c r="PGD594" s="163"/>
      <c r="PGE594" s="163"/>
      <c r="PGF594" s="163"/>
      <c r="PGG594" s="163"/>
      <c r="PGH594" s="163"/>
      <c r="PGI594" s="163"/>
      <c r="PGJ594" s="163"/>
      <c r="PGK594" s="163"/>
      <c r="PGL594" s="163"/>
      <c r="PGM594" s="163"/>
      <c r="PGN594" s="163"/>
      <c r="PGO594" s="163"/>
      <c r="PGP594" s="163"/>
      <c r="PGQ594" s="163"/>
      <c r="PGR594" s="163"/>
      <c r="PGS594" s="163"/>
      <c r="PGT594" s="163"/>
      <c r="PGU594" s="163"/>
      <c r="PGV594" s="163"/>
      <c r="PGW594" s="163"/>
      <c r="PGX594" s="163"/>
      <c r="PGY594" s="163"/>
      <c r="PGZ594" s="163"/>
      <c r="PHA594" s="163"/>
      <c r="PHB594" s="163"/>
      <c r="PHC594" s="163"/>
      <c r="PHD594" s="163"/>
      <c r="PHE594" s="163"/>
      <c r="PHF594" s="163"/>
      <c r="PHG594" s="163"/>
      <c r="PHH594" s="163"/>
      <c r="PHI594" s="163"/>
      <c r="PHJ594" s="163"/>
      <c r="PHK594" s="163"/>
      <c r="PHL594" s="163"/>
      <c r="PHM594" s="163"/>
      <c r="PHN594" s="163"/>
      <c r="PHO594" s="163"/>
      <c r="PHP594" s="163"/>
      <c r="PHQ594" s="163"/>
      <c r="PHR594" s="163"/>
      <c r="PHS594" s="163"/>
      <c r="PHT594" s="163"/>
      <c r="PHU594" s="163"/>
      <c r="PHV594" s="163"/>
      <c r="PHW594" s="163"/>
      <c r="PHX594" s="163"/>
      <c r="PHY594" s="163"/>
      <c r="PHZ594" s="163"/>
      <c r="PIA594" s="163"/>
      <c r="PIB594" s="163"/>
      <c r="PIC594" s="163"/>
      <c r="PID594" s="163"/>
      <c r="PIE594" s="163"/>
      <c r="PIF594" s="163"/>
      <c r="PIG594" s="163"/>
      <c r="PIH594" s="163"/>
      <c r="PII594" s="163"/>
      <c r="PIJ594" s="163"/>
      <c r="PIK594" s="163"/>
      <c r="PIL594" s="163"/>
      <c r="PIM594" s="163"/>
      <c r="PIN594" s="163"/>
      <c r="PIO594" s="163"/>
      <c r="PIP594" s="163"/>
      <c r="PIQ594" s="163"/>
      <c r="PIR594" s="163"/>
      <c r="PIS594" s="163"/>
      <c r="PIT594" s="163"/>
      <c r="PIU594" s="163"/>
      <c r="PIV594" s="163"/>
      <c r="PIW594" s="163"/>
      <c r="PIX594" s="163"/>
      <c r="PIY594" s="163"/>
      <c r="PIZ594" s="163"/>
      <c r="PJA594" s="163"/>
      <c r="PJB594" s="163"/>
      <c r="PJC594" s="163"/>
      <c r="PJD594" s="163"/>
      <c r="PJE594" s="163"/>
      <c r="PJF594" s="163"/>
      <c r="PJG594" s="163"/>
      <c r="PJH594" s="163"/>
      <c r="PJI594" s="163"/>
      <c r="PJJ594" s="163"/>
      <c r="PJK594" s="163"/>
      <c r="PJL594" s="163"/>
      <c r="PJM594" s="163"/>
      <c r="PJN594" s="163"/>
      <c r="PJO594" s="163"/>
      <c r="PJP594" s="163"/>
      <c r="PJQ594" s="163"/>
      <c r="PJR594" s="163"/>
      <c r="PJS594" s="163"/>
      <c r="PJT594" s="163"/>
      <c r="PJU594" s="163"/>
      <c r="PJV594" s="163"/>
      <c r="PJW594" s="163"/>
      <c r="PJX594" s="163"/>
      <c r="PJY594" s="163"/>
      <c r="PJZ594" s="163"/>
      <c r="PKA594" s="163"/>
      <c r="PKB594" s="163"/>
      <c r="PKC594" s="163"/>
      <c r="PKD594" s="163"/>
      <c r="PKE594" s="163"/>
      <c r="PKF594" s="163"/>
      <c r="PKG594" s="163"/>
      <c r="PKH594" s="163"/>
      <c r="PKI594" s="163"/>
      <c r="PKJ594" s="163"/>
      <c r="PKK594" s="163"/>
      <c r="PKL594" s="163"/>
      <c r="PKM594" s="163"/>
      <c r="PKN594" s="163"/>
      <c r="PKO594" s="163"/>
      <c r="PKP594" s="163"/>
      <c r="PKQ594" s="163"/>
      <c r="PKR594" s="163"/>
      <c r="PKS594" s="163"/>
      <c r="PKT594" s="163"/>
      <c r="PKU594" s="163"/>
      <c r="PKV594" s="163"/>
      <c r="PKW594" s="163"/>
      <c r="PKX594" s="163"/>
      <c r="PKY594" s="163"/>
      <c r="PKZ594" s="163"/>
      <c r="PLA594" s="163"/>
      <c r="PLB594" s="163"/>
      <c r="PLC594" s="163"/>
      <c r="PLD594" s="163"/>
      <c r="PLE594" s="163"/>
      <c r="PLF594" s="163"/>
      <c r="PLG594" s="163"/>
      <c r="PLH594" s="163"/>
      <c r="PLI594" s="163"/>
      <c r="PLJ594" s="163"/>
      <c r="PLK594" s="163"/>
      <c r="PLL594" s="163"/>
      <c r="PLM594" s="163"/>
      <c r="PLN594" s="163"/>
      <c r="PLO594" s="163"/>
      <c r="PLP594" s="163"/>
      <c r="PLQ594" s="163"/>
      <c r="PLR594" s="163"/>
      <c r="PLS594" s="163"/>
      <c r="PLT594" s="163"/>
      <c r="PLU594" s="163"/>
      <c r="PLV594" s="163"/>
      <c r="PLW594" s="163"/>
      <c r="PLX594" s="163"/>
      <c r="PLY594" s="163"/>
      <c r="PLZ594" s="163"/>
      <c r="PMA594" s="163"/>
      <c r="PMB594" s="163"/>
      <c r="PMC594" s="163"/>
      <c r="PMD594" s="163"/>
      <c r="PME594" s="163"/>
      <c r="PMF594" s="163"/>
      <c r="PMG594" s="163"/>
      <c r="PMH594" s="163"/>
      <c r="PMI594" s="163"/>
      <c r="PMJ594" s="163"/>
      <c r="PMK594" s="163"/>
      <c r="PML594" s="163"/>
      <c r="PMM594" s="163"/>
      <c r="PMN594" s="163"/>
      <c r="PMO594" s="163"/>
      <c r="PMP594" s="163"/>
      <c r="PMQ594" s="163"/>
      <c r="PMR594" s="163"/>
      <c r="PMS594" s="163"/>
      <c r="PMT594" s="163"/>
      <c r="PMU594" s="163"/>
      <c r="PMV594" s="163"/>
      <c r="PMW594" s="163"/>
      <c r="PMX594" s="163"/>
      <c r="PMY594" s="163"/>
      <c r="PMZ594" s="163"/>
      <c r="PNA594" s="163"/>
      <c r="PNB594" s="163"/>
      <c r="PNC594" s="163"/>
      <c r="PND594" s="163"/>
      <c r="PNE594" s="163"/>
      <c r="PNF594" s="163"/>
      <c r="PNG594" s="163"/>
      <c r="PNH594" s="163"/>
      <c r="PNI594" s="163"/>
      <c r="PNJ594" s="163"/>
      <c r="PNK594" s="163"/>
      <c r="PNL594" s="163"/>
      <c r="PNM594" s="163"/>
      <c r="PNN594" s="163"/>
      <c r="PNO594" s="163"/>
      <c r="PNP594" s="163"/>
      <c r="PNQ594" s="163"/>
      <c r="PNR594" s="163"/>
      <c r="PNS594" s="163"/>
      <c r="PNT594" s="163"/>
      <c r="PNU594" s="163"/>
      <c r="PNV594" s="163"/>
      <c r="PNW594" s="163"/>
      <c r="PNX594" s="163"/>
      <c r="PNY594" s="163"/>
      <c r="PNZ594" s="163"/>
      <c r="POA594" s="163"/>
      <c r="POB594" s="163"/>
      <c r="POC594" s="163"/>
      <c r="POD594" s="163"/>
      <c r="POE594" s="163"/>
      <c r="POF594" s="163"/>
      <c r="POG594" s="163"/>
      <c r="POH594" s="163"/>
      <c r="POI594" s="163"/>
      <c r="POJ594" s="163"/>
      <c r="POK594" s="163"/>
      <c r="POL594" s="163"/>
      <c r="POM594" s="163"/>
      <c r="PON594" s="163"/>
      <c r="POO594" s="163"/>
      <c r="POP594" s="163"/>
      <c r="POQ594" s="163"/>
      <c r="POR594" s="163"/>
      <c r="POS594" s="163"/>
      <c r="POT594" s="163"/>
      <c r="POU594" s="163"/>
      <c r="POV594" s="163"/>
      <c r="POW594" s="163"/>
      <c r="POX594" s="163"/>
      <c r="POY594" s="163"/>
      <c r="POZ594" s="163"/>
      <c r="PPA594" s="163"/>
      <c r="PPB594" s="163"/>
      <c r="PPC594" s="163"/>
      <c r="PPD594" s="163"/>
      <c r="PPE594" s="163"/>
      <c r="PPF594" s="163"/>
      <c r="PPG594" s="163"/>
      <c r="PPH594" s="163"/>
      <c r="PPI594" s="163"/>
      <c r="PPJ594" s="163"/>
      <c r="PPK594" s="163"/>
      <c r="PPL594" s="163"/>
      <c r="PPM594" s="163"/>
      <c r="PPN594" s="163"/>
      <c r="PPO594" s="163"/>
      <c r="PPP594" s="163"/>
      <c r="PPQ594" s="163"/>
      <c r="PPR594" s="163"/>
      <c r="PPS594" s="163"/>
      <c r="PPT594" s="163"/>
      <c r="PPU594" s="163"/>
      <c r="PPV594" s="163"/>
      <c r="PPW594" s="163"/>
      <c r="PPX594" s="163"/>
      <c r="PPY594" s="163"/>
      <c r="PPZ594" s="163"/>
      <c r="PQA594" s="163"/>
      <c r="PQB594" s="163"/>
      <c r="PQC594" s="163"/>
      <c r="PQD594" s="163"/>
      <c r="PQE594" s="163"/>
      <c r="PQF594" s="163"/>
      <c r="PQG594" s="163"/>
      <c r="PQH594" s="163"/>
      <c r="PQI594" s="163"/>
      <c r="PQJ594" s="163"/>
      <c r="PQK594" s="163"/>
      <c r="PQL594" s="163"/>
      <c r="PQM594" s="163"/>
      <c r="PQN594" s="163"/>
      <c r="PQO594" s="163"/>
      <c r="PQP594" s="163"/>
      <c r="PQQ594" s="163"/>
      <c r="PQR594" s="163"/>
      <c r="PQS594" s="163"/>
      <c r="PQT594" s="163"/>
      <c r="PQU594" s="163"/>
      <c r="PQV594" s="163"/>
      <c r="PQW594" s="163"/>
      <c r="PQX594" s="163"/>
      <c r="PQY594" s="163"/>
      <c r="PQZ594" s="163"/>
      <c r="PRA594" s="163"/>
      <c r="PRB594" s="163"/>
      <c r="PRC594" s="163"/>
      <c r="PRD594" s="163"/>
      <c r="PRE594" s="163"/>
      <c r="PRF594" s="163"/>
      <c r="PRG594" s="163"/>
      <c r="PRH594" s="163"/>
      <c r="PRI594" s="163"/>
      <c r="PRJ594" s="163"/>
      <c r="PRK594" s="163"/>
      <c r="PRL594" s="163"/>
      <c r="PRM594" s="163"/>
      <c r="PRN594" s="163"/>
      <c r="PRO594" s="163"/>
      <c r="PRP594" s="163"/>
      <c r="PRQ594" s="163"/>
      <c r="PRR594" s="163"/>
      <c r="PRS594" s="163"/>
      <c r="PRT594" s="163"/>
      <c r="PRU594" s="163"/>
      <c r="PRV594" s="163"/>
      <c r="PRW594" s="163"/>
      <c r="PRX594" s="163"/>
      <c r="PRY594" s="163"/>
      <c r="PRZ594" s="163"/>
      <c r="PSA594" s="163"/>
      <c r="PSB594" s="163"/>
      <c r="PSC594" s="163"/>
      <c r="PSD594" s="163"/>
      <c r="PSE594" s="163"/>
      <c r="PSF594" s="163"/>
      <c r="PSG594" s="163"/>
      <c r="PSH594" s="163"/>
      <c r="PSI594" s="163"/>
      <c r="PSJ594" s="163"/>
      <c r="PSK594" s="163"/>
      <c r="PSL594" s="163"/>
      <c r="PSM594" s="163"/>
      <c r="PSN594" s="163"/>
      <c r="PSO594" s="163"/>
      <c r="PSP594" s="163"/>
      <c r="PSQ594" s="163"/>
      <c r="PSR594" s="163"/>
      <c r="PSS594" s="163"/>
      <c r="PST594" s="163"/>
      <c r="PSU594" s="163"/>
      <c r="PSV594" s="163"/>
      <c r="PSW594" s="163"/>
      <c r="PSX594" s="163"/>
      <c r="PSY594" s="163"/>
      <c r="PSZ594" s="163"/>
      <c r="PTA594" s="163"/>
      <c r="PTB594" s="163"/>
      <c r="PTC594" s="163"/>
      <c r="PTD594" s="163"/>
      <c r="PTE594" s="163"/>
      <c r="PTF594" s="163"/>
      <c r="PTG594" s="163"/>
      <c r="PTH594" s="163"/>
      <c r="PTI594" s="163"/>
      <c r="PTJ594" s="163"/>
      <c r="PTK594" s="163"/>
      <c r="PTL594" s="163"/>
      <c r="PTM594" s="163"/>
      <c r="PTN594" s="163"/>
      <c r="PTO594" s="163"/>
      <c r="PTP594" s="163"/>
      <c r="PTQ594" s="163"/>
      <c r="PTR594" s="163"/>
      <c r="PTS594" s="163"/>
      <c r="PTT594" s="163"/>
      <c r="PTU594" s="163"/>
      <c r="PTV594" s="163"/>
      <c r="PTW594" s="163"/>
      <c r="PTX594" s="163"/>
      <c r="PTY594" s="163"/>
      <c r="PTZ594" s="163"/>
      <c r="PUA594" s="163"/>
      <c r="PUB594" s="163"/>
      <c r="PUC594" s="163"/>
      <c r="PUD594" s="163"/>
      <c r="PUE594" s="163"/>
      <c r="PUF594" s="163"/>
      <c r="PUG594" s="163"/>
      <c r="PUH594" s="163"/>
      <c r="PUI594" s="163"/>
      <c r="PUJ594" s="163"/>
      <c r="PUK594" s="163"/>
      <c r="PUL594" s="163"/>
      <c r="PUM594" s="163"/>
      <c r="PUN594" s="163"/>
      <c r="PUO594" s="163"/>
      <c r="PUP594" s="163"/>
      <c r="PUQ594" s="163"/>
      <c r="PUR594" s="163"/>
      <c r="PUS594" s="163"/>
      <c r="PUT594" s="163"/>
      <c r="PUU594" s="163"/>
      <c r="PUV594" s="163"/>
      <c r="PUW594" s="163"/>
      <c r="PUX594" s="163"/>
      <c r="PUY594" s="163"/>
      <c r="PUZ594" s="163"/>
      <c r="PVA594" s="163"/>
      <c r="PVB594" s="163"/>
      <c r="PVC594" s="163"/>
      <c r="PVD594" s="163"/>
      <c r="PVE594" s="163"/>
      <c r="PVF594" s="163"/>
      <c r="PVG594" s="163"/>
      <c r="PVH594" s="163"/>
      <c r="PVI594" s="163"/>
      <c r="PVJ594" s="163"/>
      <c r="PVK594" s="163"/>
      <c r="PVL594" s="163"/>
      <c r="PVM594" s="163"/>
      <c r="PVN594" s="163"/>
      <c r="PVO594" s="163"/>
      <c r="PVP594" s="163"/>
      <c r="PVQ594" s="163"/>
      <c r="PVR594" s="163"/>
      <c r="PVS594" s="163"/>
      <c r="PVT594" s="163"/>
      <c r="PVU594" s="163"/>
      <c r="PVV594" s="163"/>
      <c r="PVW594" s="163"/>
      <c r="PVX594" s="163"/>
      <c r="PVY594" s="163"/>
      <c r="PVZ594" s="163"/>
      <c r="PWA594" s="163"/>
      <c r="PWB594" s="163"/>
      <c r="PWC594" s="163"/>
      <c r="PWD594" s="163"/>
      <c r="PWE594" s="163"/>
      <c r="PWF594" s="163"/>
      <c r="PWG594" s="163"/>
      <c r="PWH594" s="163"/>
      <c r="PWI594" s="163"/>
      <c r="PWJ594" s="163"/>
      <c r="PWK594" s="163"/>
      <c r="PWL594" s="163"/>
      <c r="PWM594" s="163"/>
      <c r="PWN594" s="163"/>
      <c r="PWO594" s="163"/>
      <c r="PWP594" s="163"/>
      <c r="PWQ594" s="163"/>
      <c r="PWR594" s="163"/>
      <c r="PWS594" s="163"/>
      <c r="PWT594" s="163"/>
      <c r="PWU594" s="163"/>
      <c r="PWV594" s="163"/>
      <c r="PWW594" s="163"/>
      <c r="PWX594" s="163"/>
      <c r="PWY594" s="163"/>
      <c r="PWZ594" s="163"/>
      <c r="PXA594" s="163"/>
      <c r="PXB594" s="163"/>
      <c r="PXC594" s="163"/>
      <c r="PXD594" s="163"/>
      <c r="PXE594" s="163"/>
      <c r="PXF594" s="163"/>
      <c r="PXG594" s="163"/>
      <c r="PXH594" s="163"/>
      <c r="PXI594" s="163"/>
      <c r="PXJ594" s="163"/>
      <c r="PXK594" s="163"/>
      <c r="PXL594" s="163"/>
      <c r="PXM594" s="163"/>
      <c r="PXN594" s="163"/>
      <c r="PXO594" s="163"/>
      <c r="PXP594" s="163"/>
      <c r="PXQ594" s="163"/>
      <c r="PXR594" s="163"/>
      <c r="PXS594" s="163"/>
      <c r="PXT594" s="163"/>
      <c r="PXU594" s="163"/>
      <c r="PXV594" s="163"/>
      <c r="PXW594" s="163"/>
      <c r="PXX594" s="163"/>
      <c r="PXY594" s="163"/>
      <c r="PXZ594" s="163"/>
      <c r="PYA594" s="163"/>
      <c r="PYB594" s="163"/>
      <c r="PYC594" s="163"/>
      <c r="PYD594" s="163"/>
      <c r="PYE594" s="163"/>
      <c r="PYF594" s="163"/>
      <c r="PYG594" s="163"/>
      <c r="PYH594" s="163"/>
      <c r="PYI594" s="163"/>
      <c r="PYJ594" s="163"/>
      <c r="PYK594" s="163"/>
      <c r="PYL594" s="163"/>
      <c r="PYM594" s="163"/>
      <c r="PYN594" s="163"/>
      <c r="PYO594" s="163"/>
      <c r="PYP594" s="163"/>
      <c r="PYQ594" s="163"/>
      <c r="PYR594" s="163"/>
      <c r="PYS594" s="163"/>
      <c r="PYT594" s="163"/>
      <c r="PYU594" s="163"/>
      <c r="PYV594" s="163"/>
      <c r="PYW594" s="163"/>
      <c r="PYX594" s="163"/>
      <c r="PYY594" s="163"/>
      <c r="PYZ594" s="163"/>
      <c r="PZA594" s="163"/>
      <c r="PZB594" s="163"/>
      <c r="PZC594" s="163"/>
      <c r="PZD594" s="163"/>
      <c r="PZE594" s="163"/>
      <c r="PZF594" s="163"/>
      <c r="PZG594" s="163"/>
      <c r="PZH594" s="163"/>
      <c r="PZI594" s="163"/>
      <c r="PZJ594" s="163"/>
      <c r="PZK594" s="163"/>
      <c r="PZL594" s="163"/>
      <c r="PZM594" s="163"/>
      <c r="PZN594" s="163"/>
      <c r="PZO594" s="163"/>
      <c r="PZP594" s="163"/>
      <c r="PZQ594" s="163"/>
      <c r="PZR594" s="163"/>
      <c r="PZS594" s="163"/>
      <c r="PZT594" s="163"/>
      <c r="PZU594" s="163"/>
      <c r="PZV594" s="163"/>
      <c r="PZW594" s="163"/>
      <c r="PZX594" s="163"/>
      <c r="PZY594" s="163"/>
      <c r="PZZ594" s="163"/>
      <c r="QAA594" s="163"/>
      <c r="QAB594" s="163"/>
      <c r="QAC594" s="163"/>
      <c r="QAD594" s="163"/>
      <c r="QAE594" s="163"/>
      <c r="QAF594" s="163"/>
      <c r="QAG594" s="163"/>
      <c r="QAH594" s="163"/>
      <c r="QAI594" s="163"/>
      <c r="QAJ594" s="163"/>
      <c r="QAK594" s="163"/>
      <c r="QAL594" s="163"/>
      <c r="QAM594" s="163"/>
      <c r="QAN594" s="163"/>
      <c r="QAO594" s="163"/>
      <c r="QAP594" s="163"/>
      <c r="QAQ594" s="163"/>
      <c r="QAR594" s="163"/>
      <c r="QAS594" s="163"/>
      <c r="QAT594" s="163"/>
      <c r="QAU594" s="163"/>
      <c r="QAV594" s="163"/>
      <c r="QAW594" s="163"/>
      <c r="QAX594" s="163"/>
      <c r="QAY594" s="163"/>
      <c r="QAZ594" s="163"/>
      <c r="QBA594" s="163"/>
      <c r="QBB594" s="163"/>
      <c r="QBC594" s="163"/>
      <c r="QBD594" s="163"/>
      <c r="QBE594" s="163"/>
      <c r="QBF594" s="163"/>
      <c r="QBG594" s="163"/>
      <c r="QBH594" s="163"/>
      <c r="QBI594" s="163"/>
      <c r="QBJ594" s="163"/>
      <c r="QBK594" s="163"/>
      <c r="QBL594" s="163"/>
      <c r="QBM594" s="163"/>
      <c r="QBN594" s="163"/>
      <c r="QBO594" s="163"/>
      <c r="QBP594" s="163"/>
      <c r="QBQ594" s="163"/>
      <c r="QBR594" s="163"/>
      <c r="QBS594" s="163"/>
      <c r="QBT594" s="163"/>
      <c r="QBU594" s="163"/>
      <c r="QBV594" s="163"/>
      <c r="QBW594" s="163"/>
      <c r="QBX594" s="163"/>
      <c r="QBY594" s="163"/>
      <c r="QBZ594" s="163"/>
      <c r="QCA594" s="163"/>
      <c r="QCB594" s="163"/>
      <c r="QCC594" s="163"/>
      <c r="QCD594" s="163"/>
      <c r="QCE594" s="163"/>
      <c r="QCF594" s="163"/>
      <c r="QCG594" s="163"/>
      <c r="QCH594" s="163"/>
      <c r="QCI594" s="163"/>
      <c r="QCJ594" s="163"/>
      <c r="QCK594" s="163"/>
      <c r="QCL594" s="163"/>
      <c r="QCM594" s="163"/>
      <c r="QCN594" s="163"/>
      <c r="QCO594" s="163"/>
      <c r="QCP594" s="163"/>
      <c r="QCQ594" s="163"/>
      <c r="QCR594" s="163"/>
      <c r="QCS594" s="163"/>
      <c r="QCT594" s="163"/>
      <c r="QCU594" s="163"/>
      <c r="QCV594" s="163"/>
      <c r="QCW594" s="163"/>
      <c r="QCX594" s="163"/>
      <c r="QCY594" s="163"/>
      <c r="QCZ594" s="163"/>
      <c r="QDA594" s="163"/>
      <c r="QDB594" s="163"/>
      <c r="QDC594" s="163"/>
      <c r="QDD594" s="163"/>
      <c r="QDE594" s="163"/>
      <c r="QDF594" s="163"/>
      <c r="QDG594" s="163"/>
      <c r="QDH594" s="163"/>
      <c r="QDI594" s="163"/>
      <c r="QDJ594" s="163"/>
      <c r="QDK594" s="163"/>
      <c r="QDL594" s="163"/>
      <c r="QDM594" s="163"/>
      <c r="QDN594" s="163"/>
      <c r="QDO594" s="163"/>
      <c r="QDP594" s="163"/>
      <c r="QDQ594" s="163"/>
      <c r="QDR594" s="163"/>
      <c r="QDS594" s="163"/>
      <c r="QDT594" s="163"/>
      <c r="QDU594" s="163"/>
      <c r="QDV594" s="163"/>
      <c r="QDW594" s="163"/>
      <c r="QDX594" s="163"/>
      <c r="QDY594" s="163"/>
      <c r="QDZ594" s="163"/>
      <c r="QEA594" s="163"/>
      <c r="QEB594" s="163"/>
      <c r="QEC594" s="163"/>
      <c r="QED594" s="163"/>
      <c r="QEE594" s="163"/>
      <c r="QEF594" s="163"/>
      <c r="QEG594" s="163"/>
      <c r="QEH594" s="163"/>
      <c r="QEI594" s="163"/>
      <c r="QEJ594" s="163"/>
      <c r="QEK594" s="163"/>
      <c r="QEL594" s="163"/>
      <c r="QEM594" s="163"/>
      <c r="QEN594" s="163"/>
      <c r="QEO594" s="163"/>
      <c r="QEP594" s="163"/>
      <c r="QEQ594" s="163"/>
      <c r="QER594" s="163"/>
      <c r="QES594" s="163"/>
      <c r="QET594" s="163"/>
      <c r="QEU594" s="163"/>
      <c r="QEV594" s="163"/>
      <c r="QEW594" s="163"/>
      <c r="QEX594" s="163"/>
      <c r="QEY594" s="163"/>
      <c r="QEZ594" s="163"/>
      <c r="QFA594" s="163"/>
      <c r="QFB594" s="163"/>
      <c r="QFC594" s="163"/>
      <c r="QFD594" s="163"/>
      <c r="QFE594" s="163"/>
      <c r="QFF594" s="163"/>
      <c r="QFG594" s="163"/>
      <c r="QFH594" s="163"/>
      <c r="QFI594" s="163"/>
      <c r="QFJ594" s="163"/>
      <c r="QFK594" s="163"/>
      <c r="QFL594" s="163"/>
      <c r="QFM594" s="163"/>
      <c r="QFN594" s="163"/>
      <c r="QFO594" s="163"/>
      <c r="QFP594" s="163"/>
      <c r="QFQ594" s="163"/>
      <c r="QFR594" s="163"/>
      <c r="QFS594" s="163"/>
      <c r="QFT594" s="163"/>
      <c r="QFU594" s="163"/>
      <c r="QFV594" s="163"/>
      <c r="QFW594" s="163"/>
      <c r="QFX594" s="163"/>
      <c r="QFY594" s="163"/>
      <c r="QFZ594" s="163"/>
      <c r="QGA594" s="163"/>
      <c r="QGB594" s="163"/>
      <c r="QGC594" s="163"/>
      <c r="QGD594" s="163"/>
      <c r="QGE594" s="163"/>
      <c r="QGF594" s="163"/>
      <c r="QGG594" s="163"/>
      <c r="QGH594" s="163"/>
      <c r="QGI594" s="163"/>
      <c r="QGJ594" s="163"/>
      <c r="QGK594" s="163"/>
      <c r="QGL594" s="163"/>
      <c r="QGM594" s="163"/>
      <c r="QGN594" s="163"/>
      <c r="QGO594" s="163"/>
      <c r="QGP594" s="163"/>
      <c r="QGQ594" s="163"/>
      <c r="QGR594" s="163"/>
      <c r="QGS594" s="163"/>
      <c r="QGT594" s="163"/>
      <c r="QGU594" s="163"/>
      <c r="QGV594" s="163"/>
      <c r="QGW594" s="163"/>
      <c r="QGX594" s="163"/>
      <c r="QGY594" s="163"/>
      <c r="QGZ594" s="163"/>
      <c r="QHA594" s="163"/>
      <c r="QHB594" s="163"/>
      <c r="QHC594" s="163"/>
      <c r="QHD594" s="163"/>
      <c r="QHE594" s="163"/>
      <c r="QHF594" s="163"/>
      <c r="QHG594" s="163"/>
      <c r="QHH594" s="163"/>
      <c r="QHI594" s="163"/>
      <c r="QHJ594" s="163"/>
      <c r="QHK594" s="163"/>
      <c r="QHL594" s="163"/>
      <c r="QHM594" s="163"/>
      <c r="QHN594" s="163"/>
      <c r="QHO594" s="163"/>
      <c r="QHP594" s="163"/>
      <c r="QHQ594" s="163"/>
      <c r="QHR594" s="163"/>
      <c r="QHS594" s="163"/>
      <c r="QHT594" s="163"/>
      <c r="QHU594" s="163"/>
      <c r="QHV594" s="163"/>
      <c r="QHW594" s="163"/>
      <c r="QHX594" s="163"/>
      <c r="QHY594" s="163"/>
      <c r="QHZ594" s="163"/>
      <c r="QIA594" s="163"/>
      <c r="QIB594" s="163"/>
      <c r="QIC594" s="163"/>
      <c r="QID594" s="163"/>
      <c r="QIE594" s="163"/>
      <c r="QIF594" s="163"/>
      <c r="QIG594" s="163"/>
      <c r="QIH594" s="163"/>
      <c r="QII594" s="163"/>
      <c r="QIJ594" s="163"/>
      <c r="QIK594" s="163"/>
      <c r="QIL594" s="163"/>
      <c r="QIM594" s="163"/>
      <c r="QIN594" s="163"/>
      <c r="QIO594" s="163"/>
      <c r="QIP594" s="163"/>
      <c r="QIQ594" s="163"/>
      <c r="QIR594" s="163"/>
      <c r="QIS594" s="163"/>
      <c r="QIT594" s="163"/>
      <c r="QIU594" s="163"/>
      <c r="QIV594" s="163"/>
      <c r="QIW594" s="163"/>
      <c r="QIX594" s="163"/>
      <c r="QIY594" s="163"/>
      <c r="QIZ594" s="163"/>
      <c r="QJA594" s="163"/>
      <c r="QJB594" s="163"/>
      <c r="QJC594" s="163"/>
      <c r="QJD594" s="163"/>
      <c r="QJE594" s="163"/>
      <c r="QJF594" s="163"/>
      <c r="QJG594" s="163"/>
      <c r="QJH594" s="163"/>
      <c r="QJI594" s="163"/>
      <c r="QJJ594" s="163"/>
      <c r="QJK594" s="163"/>
      <c r="QJL594" s="163"/>
      <c r="QJM594" s="163"/>
      <c r="QJN594" s="163"/>
      <c r="QJO594" s="163"/>
      <c r="QJP594" s="163"/>
      <c r="QJQ594" s="163"/>
      <c r="QJR594" s="163"/>
      <c r="QJS594" s="163"/>
      <c r="QJT594" s="163"/>
      <c r="QJU594" s="163"/>
      <c r="QJV594" s="163"/>
      <c r="QJW594" s="163"/>
      <c r="QJX594" s="163"/>
      <c r="QJY594" s="163"/>
      <c r="QJZ594" s="163"/>
      <c r="QKA594" s="163"/>
      <c r="QKB594" s="163"/>
      <c r="QKC594" s="163"/>
      <c r="QKD594" s="163"/>
      <c r="QKE594" s="163"/>
      <c r="QKF594" s="163"/>
      <c r="QKG594" s="163"/>
      <c r="QKH594" s="163"/>
      <c r="QKI594" s="163"/>
      <c r="QKJ594" s="163"/>
      <c r="QKK594" s="163"/>
      <c r="QKL594" s="163"/>
      <c r="QKM594" s="163"/>
      <c r="QKN594" s="163"/>
      <c r="QKO594" s="163"/>
      <c r="QKP594" s="163"/>
      <c r="QKQ594" s="163"/>
      <c r="QKR594" s="163"/>
      <c r="QKS594" s="163"/>
      <c r="QKT594" s="163"/>
      <c r="QKU594" s="163"/>
      <c r="QKV594" s="163"/>
      <c r="QKW594" s="163"/>
      <c r="QKX594" s="163"/>
      <c r="QKY594" s="163"/>
      <c r="QKZ594" s="163"/>
      <c r="QLA594" s="163"/>
      <c r="QLB594" s="163"/>
      <c r="QLC594" s="163"/>
      <c r="QLD594" s="163"/>
      <c r="QLE594" s="163"/>
      <c r="QLF594" s="163"/>
      <c r="QLG594" s="163"/>
      <c r="QLH594" s="163"/>
      <c r="QLI594" s="163"/>
      <c r="QLJ594" s="163"/>
      <c r="QLK594" s="163"/>
      <c r="QLL594" s="163"/>
      <c r="QLM594" s="163"/>
      <c r="QLN594" s="163"/>
      <c r="QLO594" s="163"/>
      <c r="QLP594" s="163"/>
      <c r="QLQ594" s="163"/>
      <c r="QLR594" s="163"/>
      <c r="QLS594" s="163"/>
      <c r="QLT594" s="163"/>
      <c r="QLU594" s="163"/>
      <c r="QLV594" s="163"/>
      <c r="QLW594" s="163"/>
      <c r="QLX594" s="163"/>
      <c r="QLY594" s="163"/>
      <c r="QLZ594" s="163"/>
      <c r="QMA594" s="163"/>
      <c r="QMB594" s="163"/>
      <c r="QMC594" s="163"/>
      <c r="QMD594" s="163"/>
      <c r="QME594" s="163"/>
      <c r="QMF594" s="163"/>
      <c r="QMG594" s="163"/>
      <c r="QMH594" s="163"/>
      <c r="QMI594" s="163"/>
      <c r="QMJ594" s="163"/>
      <c r="QMK594" s="163"/>
      <c r="QML594" s="163"/>
      <c r="QMM594" s="163"/>
      <c r="QMN594" s="163"/>
      <c r="QMO594" s="163"/>
      <c r="QMP594" s="163"/>
      <c r="QMQ594" s="163"/>
      <c r="QMR594" s="163"/>
      <c r="QMS594" s="163"/>
      <c r="QMT594" s="163"/>
      <c r="QMU594" s="163"/>
      <c r="QMV594" s="163"/>
      <c r="QMW594" s="163"/>
      <c r="QMX594" s="163"/>
      <c r="QMY594" s="163"/>
      <c r="QMZ594" s="163"/>
      <c r="QNA594" s="163"/>
      <c r="QNB594" s="163"/>
      <c r="QNC594" s="163"/>
      <c r="QND594" s="163"/>
      <c r="QNE594" s="163"/>
      <c r="QNF594" s="163"/>
      <c r="QNG594" s="163"/>
      <c r="QNH594" s="163"/>
      <c r="QNI594" s="163"/>
      <c r="QNJ594" s="163"/>
      <c r="QNK594" s="163"/>
      <c r="QNL594" s="163"/>
      <c r="QNM594" s="163"/>
      <c r="QNN594" s="163"/>
      <c r="QNO594" s="163"/>
      <c r="QNP594" s="163"/>
      <c r="QNQ594" s="163"/>
      <c r="QNR594" s="163"/>
      <c r="QNS594" s="163"/>
      <c r="QNT594" s="163"/>
      <c r="QNU594" s="163"/>
      <c r="QNV594" s="163"/>
      <c r="QNW594" s="163"/>
      <c r="QNX594" s="163"/>
      <c r="QNY594" s="163"/>
      <c r="QNZ594" s="163"/>
      <c r="QOA594" s="163"/>
      <c r="QOB594" s="163"/>
      <c r="QOC594" s="163"/>
      <c r="QOD594" s="163"/>
      <c r="QOE594" s="163"/>
      <c r="QOF594" s="163"/>
      <c r="QOG594" s="163"/>
      <c r="QOH594" s="163"/>
      <c r="QOI594" s="163"/>
      <c r="QOJ594" s="163"/>
      <c r="QOK594" s="163"/>
      <c r="QOL594" s="163"/>
      <c r="QOM594" s="163"/>
      <c r="QON594" s="163"/>
      <c r="QOO594" s="163"/>
      <c r="QOP594" s="163"/>
      <c r="QOQ594" s="163"/>
      <c r="QOR594" s="163"/>
      <c r="QOS594" s="163"/>
      <c r="QOT594" s="163"/>
      <c r="QOU594" s="163"/>
      <c r="QOV594" s="163"/>
      <c r="QOW594" s="163"/>
      <c r="QOX594" s="163"/>
      <c r="QOY594" s="163"/>
      <c r="QOZ594" s="163"/>
      <c r="QPA594" s="163"/>
      <c r="QPB594" s="163"/>
      <c r="QPC594" s="163"/>
      <c r="QPD594" s="163"/>
      <c r="QPE594" s="163"/>
      <c r="QPF594" s="163"/>
      <c r="QPG594" s="163"/>
      <c r="QPH594" s="163"/>
      <c r="QPI594" s="163"/>
      <c r="QPJ594" s="163"/>
      <c r="QPK594" s="163"/>
      <c r="QPL594" s="163"/>
      <c r="QPM594" s="163"/>
      <c r="QPN594" s="163"/>
      <c r="QPO594" s="163"/>
      <c r="QPP594" s="163"/>
      <c r="QPQ594" s="163"/>
      <c r="QPR594" s="163"/>
      <c r="QPS594" s="163"/>
      <c r="QPT594" s="163"/>
      <c r="QPU594" s="163"/>
      <c r="QPV594" s="163"/>
      <c r="QPW594" s="163"/>
      <c r="QPX594" s="163"/>
      <c r="QPY594" s="163"/>
      <c r="QPZ594" s="163"/>
      <c r="QQA594" s="163"/>
      <c r="QQB594" s="163"/>
      <c r="QQC594" s="163"/>
      <c r="QQD594" s="163"/>
      <c r="QQE594" s="163"/>
      <c r="QQF594" s="163"/>
      <c r="QQG594" s="163"/>
      <c r="QQH594" s="163"/>
      <c r="QQI594" s="163"/>
      <c r="QQJ594" s="163"/>
      <c r="QQK594" s="163"/>
      <c r="QQL594" s="163"/>
      <c r="QQM594" s="163"/>
      <c r="QQN594" s="163"/>
      <c r="QQO594" s="163"/>
      <c r="QQP594" s="163"/>
      <c r="QQQ594" s="163"/>
      <c r="QQR594" s="163"/>
      <c r="QQS594" s="163"/>
      <c r="QQT594" s="163"/>
      <c r="QQU594" s="163"/>
      <c r="QQV594" s="163"/>
      <c r="QQW594" s="163"/>
      <c r="QQX594" s="163"/>
      <c r="QQY594" s="163"/>
      <c r="QQZ594" s="163"/>
      <c r="QRA594" s="163"/>
      <c r="QRB594" s="163"/>
      <c r="QRC594" s="163"/>
      <c r="QRD594" s="163"/>
      <c r="QRE594" s="163"/>
      <c r="QRF594" s="163"/>
      <c r="QRG594" s="163"/>
      <c r="QRH594" s="163"/>
      <c r="QRI594" s="163"/>
      <c r="QRJ594" s="163"/>
      <c r="QRK594" s="163"/>
      <c r="QRL594" s="163"/>
      <c r="QRM594" s="163"/>
      <c r="QRN594" s="163"/>
      <c r="QRO594" s="163"/>
      <c r="QRP594" s="163"/>
      <c r="QRQ594" s="163"/>
      <c r="QRR594" s="163"/>
      <c r="QRS594" s="163"/>
      <c r="QRT594" s="163"/>
      <c r="QRU594" s="163"/>
      <c r="QRV594" s="163"/>
      <c r="QRW594" s="163"/>
      <c r="QRX594" s="163"/>
      <c r="QRY594" s="163"/>
      <c r="QRZ594" s="163"/>
      <c r="QSA594" s="163"/>
      <c r="QSB594" s="163"/>
      <c r="QSC594" s="163"/>
      <c r="QSD594" s="163"/>
      <c r="QSE594" s="163"/>
      <c r="QSF594" s="163"/>
      <c r="QSG594" s="163"/>
      <c r="QSH594" s="163"/>
      <c r="QSI594" s="163"/>
      <c r="QSJ594" s="163"/>
      <c r="QSK594" s="163"/>
      <c r="QSL594" s="163"/>
      <c r="QSM594" s="163"/>
      <c r="QSN594" s="163"/>
      <c r="QSO594" s="163"/>
      <c r="QSP594" s="163"/>
      <c r="QSQ594" s="163"/>
      <c r="QSR594" s="163"/>
      <c r="QSS594" s="163"/>
      <c r="QST594" s="163"/>
      <c r="QSU594" s="163"/>
      <c r="QSV594" s="163"/>
      <c r="QSW594" s="163"/>
      <c r="QSX594" s="163"/>
      <c r="QSY594" s="163"/>
      <c r="QSZ594" s="163"/>
      <c r="QTA594" s="163"/>
      <c r="QTB594" s="163"/>
      <c r="QTC594" s="163"/>
      <c r="QTD594" s="163"/>
      <c r="QTE594" s="163"/>
      <c r="QTF594" s="163"/>
      <c r="QTG594" s="163"/>
      <c r="QTH594" s="163"/>
      <c r="QTI594" s="163"/>
      <c r="QTJ594" s="163"/>
      <c r="QTK594" s="163"/>
      <c r="QTL594" s="163"/>
      <c r="QTM594" s="163"/>
      <c r="QTN594" s="163"/>
      <c r="QTO594" s="163"/>
      <c r="QTP594" s="163"/>
      <c r="QTQ594" s="163"/>
      <c r="QTR594" s="163"/>
      <c r="QTS594" s="163"/>
      <c r="QTT594" s="163"/>
      <c r="QTU594" s="163"/>
      <c r="QTV594" s="163"/>
      <c r="QTW594" s="163"/>
      <c r="QTX594" s="163"/>
      <c r="QTY594" s="163"/>
      <c r="QTZ594" s="163"/>
      <c r="QUA594" s="163"/>
      <c r="QUB594" s="163"/>
      <c r="QUC594" s="163"/>
      <c r="QUD594" s="163"/>
      <c r="QUE594" s="163"/>
      <c r="QUF594" s="163"/>
      <c r="QUG594" s="163"/>
      <c r="QUH594" s="163"/>
      <c r="QUI594" s="163"/>
      <c r="QUJ594" s="163"/>
      <c r="QUK594" s="163"/>
      <c r="QUL594" s="163"/>
      <c r="QUM594" s="163"/>
      <c r="QUN594" s="163"/>
      <c r="QUO594" s="163"/>
      <c r="QUP594" s="163"/>
      <c r="QUQ594" s="163"/>
      <c r="QUR594" s="163"/>
      <c r="QUS594" s="163"/>
      <c r="QUT594" s="163"/>
      <c r="QUU594" s="163"/>
      <c r="QUV594" s="163"/>
      <c r="QUW594" s="163"/>
      <c r="QUX594" s="163"/>
      <c r="QUY594" s="163"/>
      <c r="QUZ594" s="163"/>
      <c r="QVA594" s="163"/>
      <c r="QVB594" s="163"/>
      <c r="QVC594" s="163"/>
      <c r="QVD594" s="163"/>
      <c r="QVE594" s="163"/>
      <c r="QVF594" s="163"/>
      <c r="QVG594" s="163"/>
      <c r="QVH594" s="163"/>
      <c r="QVI594" s="163"/>
      <c r="QVJ594" s="163"/>
      <c r="QVK594" s="163"/>
      <c r="QVL594" s="163"/>
      <c r="QVM594" s="163"/>
      <c r="QVN594" s="163"/>
      <c r="QVO594" s="163"/>
      <c r="QVP594" s="163"/>
      <c r="QVQ594" s="163"/>
      <c r="QVR594" s="163"/>
      <c r="QVS594" s="163"/>
      <c r="QVT594" s="163"/>
      <c r="QVU594" s="163"/>
      <c r="QVV594" s="163"/>
      <c r="QVW594" s="163"/>
      <c r="QVX594" s="163"/>
      <c r="QVY594" s="163"/>
      <c r="QVZ594" s="163"/>
      <c r="QWA594" s="163"/>
      <c r="QWB594" s="163"/>
      <c r="QWC594" s="163"/>
      <c r="QWD594" s="163"/>
      <c r="QWE594" s="163"/>
      <c r="QWF594" s="163"/>
      <c r="QWG594" s="163"/>
      <c r="QWH594" s="163"/>
      <c r="QWI594" s="163"/>
      <c r="QWJ594" s="163"/>
      <c r="QWK594" s="163"/>
      <c r="QWL594" s="163"/>
      <c r="QWM594" s="163"/>
      <c r="QWN594" s="163"/>
      <c r="QWO594" s="163"/>
      <c r="QWP594" s="163"/>
      <c r="QWQ594" s="163"/>
      <c r="QWR594" s="163"/>
      <c r="QWS594" s="163"/>
      <c r="QWT594" s="163"/>
      <c r="QWU594" s="163"/>
      <c r="QWV594" s="163"/>
      <c r="QWW594" s="163"/>
      <c r="QWX594" s="163"/>
      <c r="QWY594" s="163"/>
      <c r="QWZ594" s="163"/>
      <c r="QXA594" s="163"/>
      <c r="QXB594" s="163"/>
      <c r="QXC594" s="163"/>
      <c r="QXD594" s="163"/>
      <c r="QXE594" s="163"/>
      <c r="QXF594" s="163"/>
      <c r="QXG594" s="163"/>
      <c r="QXH594" s="163"/>
      <c r="QXI594" s="163"/>
      <c r="QXJ594" s="163"/>
      <c r="QXK594" s="163"/>
      <c r="QXL594" s="163"/>
      <c r="QXM594" s="163"/>
      <c r="QXN594" s="163"/>
      <c r="QXO594" s="163"/>
      <c r="QXP594" s="163"/>
      <c r="QXQ594" s="163"/>
      <c r="QXR594" s="163"/>
      <c r="QXS594" s="163"/>
      <c r="QXT594" s="163"/>
      <c r="QXU594" s="163"/>
      <c r="QXV594" s="163"/>
      <c r="QXW594" s="163"/>
      <c r="QXX594" s="163"/>
      <c r="QXY594" s="163"/>
      <c r="QXZ594" s="163"/>
      <c r="QYA594" s="163"/>
      <c r="QYB594" s="163"/>
      <c r="QYC594" s="163"/>
      <c r="QYD594" s="163"/>
      <c r="QYE594" s="163"/>
      <c r="QYF594" s="163"/>
      <c r="QYG594" s="163"/>
      <c r="QYH594" s="163"/>
      <c r="QYI594" s="163"/>
      <c r="QYJ594" s="163"/>
      <c r="QYK594" s="163"/>
      <c r="QYL594" s="163"/>
      <c r="QYM594" s="163"/>
      <c r="QYN594" s="163"/>
      <c r="QYO594" s="163"/>
      <c r="QYP594" s="163"/>
      <c r="QYQ594" s="163"/>
      <c r="QYR594" s="163"/>
      <c r="QYS594" s="163"/>
      <c r="QYT594" s="163"/>
      <c r="QYU594" s="163"/>
      <c r="QYV594" s="163"/>
      <c r="QYW594" s="163"/>
      <c r="QYX594" s="163"/>
      <c r="QYY594" s="163"/>
      <c r="QYZ594" s="163"/>
      <c r="QZA594" s="163"/>
      <c r="QZB594" s="163"/>
      <c r="QZC594" s="163"/>
      <c r="QZD594" s="163"/>
      <c r="QZE594" s="163"/>
      <c r="QZF594" s="163"/>
      <c r="QZG594" s="163"/>
      <c r="QZH594" s="163"/>
      <c r="QZI594" s="163"/>
      <c r="QZJ594" s="163"/>
      <c r="QZK594" s="163"/>
      <c r="QZL594" s="163"/>
      <c r="QZM594" s="163"/>
      <c r="QZN594" s="163"/>
      <c r="QZO594" s="163"/>
      <c r="QZP594" s="163"/>
      <c r="QZQ594" s="163"/>
      <c r="QZR594" s="163"/>
      <c r="QZS594" s="163"/>
      <c r="QZT594" s="163"/>
      <c r="QZU594" s="163"/>
      <c r="QZV594" s="163"/>
      <c r="QZW594" s="163"/>
      <c r="QZX594" s="163"/>
      <c r="QZY594" s="163"/>
      <c r="QZZ594" s="163"/>
      <c r="RAA594" s="163"/>
      <c r="RAB594" s="163"/>
      <c r="RAC594" s="163"/>
      <c r="RAD594" s="163"/>
      <c r="RAE594" s="163"/>
      <c r="RAF594" s="163"/>
      <c r="RAG594" s="163"/>
      <c r="RAH594" s="163"/>
      <c r="RAI594" s="163"/>
      <c r="RAJ594" s="163"/>
      <c r="RAK594" s="163"/>
      <c r="RAL594" s="163"/>
      <c r="RAM594" s="163"/>
      <c r="RAN594" s="163"/>
      <c r="RAO594" s="163"/>
      <c r="RAP594" s="163"/>
      <c r="RAQ594" s="163"/>
      <c r="RAR594" s="163"/>
      <c r="RAS594" s="163"/>
      <c r="RAT594" s="163"/>
      <c r="RAU594" s="163"/>
      <c r="RAV594" s="163"/>
      <c r="RAW594" s="163"/>
      <c r="RAX594" s="163"/>
      <c r="RAY594" s="163"/>
      <c r="RAZ594" s="163"/>
      <c r="RBA594" s="163"/>
      <c r="RBB594" s="163"/>
      <c r="RBC594" s="163"/>
      <c r="RBD594" s="163"/>
      <c r="RBE594" s="163"/>
      <c r="RBF594" s="163"/>
      <c r="RBG594" s="163"/>
      <c r="RBH594" s="163"/>
      <c r="RBI594" s="163"/>
      <c r="RBJ594" s="163"/>
      <c r="RBK594" s="163"/>
      <c r="RBL594" s="163"/>
      <c r="RBM594" s="163"/>
      <c r="RBN594" s="163"/>
      <c r="RBO594" s="163"/>
      <c r="RBP594" s="163"/>
      <c r="RBQ594" s="163"/>
      <c r="RBR594" s="163"/>
      <c r="RBS594" s="163"/>
      <c r="RBT594" s="163"/>
      <c r="RBU594" s="163"/>
      <c r="RBV594" s="163"/>
      <c r="RBW594" s="163"/>
      <c r="RBX594" s="163"/>
      <c r="RBY594" s="163"/>
      <c r="RBZ594" s="163"/>
      <c r="RCA594" s="163"/>
      <c r="RCB594" s="163"/>
      <c r="RCC594" s="163"/>
      <c r="RCD594" s="163"/>
      <c r="RCE594" s="163"/>
      <c r="RCF594" s="163"/>
      <c r="RCG594" s="163"/>
      <c r="RCH594" s="163"/>
      <c r="RCI594" s="163"/>
      <c r="RCJ594" s="163"/>
      <c r="RCK594" s="163"/>
      <c r="RCL594" s="163"/>
      <c r="RCM594" s="163"/>
      <c r="RCN594" s="163"/>
      <c r="RCO594" s="163"/>
      <c r="RCP594" s="163"/>
      <c r="RCQ594" s="163"/>
      <c r="RCR594" s="163"/>
      <c r="RCS594" s="163"/>
      <c r="RCT594" s="163"/>
      <c r="RCU594" s="163"/>
      <c r="RCV594" s="163"/>
      <c r="RCW594" s="163"/>
      <c r="RCX594" s="163"/>
      <c r="RCY594" s="163"/>
      <c r="RCZ594" s="163"/>
      <c r="RDA594" s="163"/>
      <c r="RDB594" s="163"/>
      <c r="RDC594" s="163"/>
      <c r="RDD594" s="163"/>
      <c r="RDE594" s="163"/>
      <c r="RDF594" s="163"/>
      <c r="RDG594" s="163"/>
      <c r="RDH594" s="163"/>
      <c r="RDI594" s="163"/>
      <c r="RDJ594" s="163"/>
      <c r="RDK594" s="163"/>
      <c r="RDL594" s="163"/>
      <c r="RDM594" s="163"/>
      <c r="RDN594" s="163"/>
      <c r="RDO594" s="163"/>
      <c r="RDP594" s="163"/>
      <c r="RDQ594" s="163"/>
      <c r="RDR594" s="163"/>
      <c r="RDS594" s="163"/>
      <c r="RDT594" s="163"/>
      <c r="RDU594" s="163"/>
      <c r="RDV594" s="163"/>
      <c r="RDW594" s="163"/>
      <c r="RDX594" s="163"/>
      <c r="RDY594" s="163"/>
      <c r="RDZ594" s="163"/>
      <c r="REA594" s="163"/>
      <c r="REB594" s="163"/>
      <c r="REC594" s="163"/>
      <c r="RED594" s="163"/>
      <c r="REE594" s="163"/>
      <c r="REF594" s="163"/>
      <c r="REG594" s="163"/>
      <c r="REH594" s="163"/>
      <c r="REI594" s="163"/>
      <c r="REJ594" s="163"/>
      <c r="REK594" s="163"/>
      <c r="REL594" s="163"/>
      <c r="REM594" s="163"/>
      <c r="REN594" s="163"/>
      <c r="REO594" s="163"/>
      <c r="REP594" s="163"/>
      <c r="REQ594" s="163"/>
      <c r="RER594" s="163"/>
      <c r="RES594" s="163"/>
      <c r="RET594" s="163"/>
      <c r="REU594" s="163"/>
      <c r="REV594" s="163"/>
      <c r="REW594" s="163"/>
      <c r="REX594" s="163"/>
      <c r="REY594" s="163"/>
      <c r="REZ594" s="163"/>
      <c r="RFA594" s="163"/>
      <c r="RFB594" s="163"/>
      <c r="RFC594" s="163"/>
      <c r="RFD594" s="163"/>
      <c r="RFE594" s="163"/>
      <c r="RFF594" s="163"/>
      <c r="RFG594" s="163"/>
      <c r="RFH594" s="163"/>
      <c r="RFI594" s="163"/>
      <c r="RFJ594" s="163"/>
      <c r="RFK594" s="163"/>
      <c r="RFL594" s="163"/>
      <c r="RFM594" s="163"/>
      <c r="RFN594" s="163"/>
      <c r="RFO594" s="163"/>
      <c r="RFP594" s="163"/>
      <c r="RFQ594" s="163"/>
      <c r="RFR594" s="163"/>
      <c r="RFS594" s="163"/>
      <c r="RFT594" s="163"/>
      <c r="RFU594" s="163"/>
      <c r="RFV594" s="163"/>
      <c r="RFW594" s="163"/>
      <c r="RFX594" s="163"/>
      <c r="RFY594" s="163"/>
      <c r="RFZ594" s="163"/>
      <c r="RGA594" s="163"/>
      <c r="RGB594" s="163"/>
      <c r="RGC594" s="163"/>
      <c r="RGD594" s="163"/>
      <c r="RGE594" s="163"/>
      <c r="RGF594" s="163"/>
      <c r="RGG594" s="163"/>
      <c r="RGH594" s="163"/>
      <c r="RGI594" s="163"/>
      <c r="RGJ594" s="163"/>
      <c r="RGK594" s="163"/>
      <c r="RGL594" s="163"/>
      <c r="RGM594" s="163"/>
      <c r="RGN594" s="163"/>
      <c r="RGO594" s="163"/>
      <c r="RGP594" s="163"/>
      <c r="RGQ594" s="163"/>
      <c r="RGR594" s="163"/>
      <c r="RGS594" s="163"/>
      <c r="RGT594" s="163"/>
      <c r="RGU594" s="163"/>
      <c r="RGV594" s="163"/>
      <c r="RGW594" s="163"/>
      <c r="RGX594" s="163"/>
      <c r="RGY594" s="163"/>
      <c r="RGZ594" s="163"/>
      <c r="RHA594" s="163"/>
      <c r="RHB594" s="163"/>
      <c r="RHC594" s="163"/>
      <c r="RHD594" s="163"/>
      <c r="RHE594" s="163"/>
      <c r="RHF594" s="163"/>
      <c r="RHG594" s="163"/>
      <c r="RHH594" s="163"/>
      <c r="RHI594" s="163"/>
      <c r="RHJ594" s="163"/>
      <c r="RHK594" s="163"/>
      <c r="RHL594" s="163"/>
      <c r="RHM594" s="163"/>
      <c r="RHN594" s="163"/>
      <c r="RHO594" s="163"/>
      <c r="RHP594" s="163"/>
      <c r="RHQ594" s="163"/>
      <c r="RHR594" s="163"/>
      <c r="RHS594" s="163"/>
      <c r="RHT594" s="163"/>
      <c r="RHU594" s="163"/>
      <c r="RHV594" s="163"/>
      <c r="RHW594" s="163"/>
      <c r="RHX594" s="163"/>
      <c r="RHY594" s="163"/>
      <c r="RHZ594" s="163"/>
      <c r="RIA594" s="163"/>
      <c r="RIB594" s="163"/>
      <c r="RIC594" s="163"/>
      <c r="RID594" s="163"/>
      <c r="RIE594" s="163"/>
      <c r="RIF594" s="163"/>
      <c r="RIG594" s="163"/>
      <c r="RIH594" s="163"/>
      <c r="RII594" s="163"/>
      <c r="RIJ594" s="163"/>
      <c r="RIK594" s="163"/>
      <c r="RIL594" s="163"/>
      <c r="RIM594" s="163"/>
      <c r="RIN594" s="163"/>
      <c r="RIO594" s="163"/>
      <c r="RIP594" s="163"/>
      <c r="RIQ594" s="163"/>
      <c r="RIR594" s="163"/>
      <c r="RIS594" s="163"/>
      <c r="RIT594" s="163"/>
      <c r="RIU594" s="163"/>
      <c r="RIV594" s="163"/>
      <c r="RIW594" s="163"/>
      <c r="RIX594" s="163"/>
      <c r="RIY594" s="163"/>
      <c r="RIZ594" s="163"/>
      <c r="RJA594" s="163"/>
      <c r="RJB594" s="163"/>
      <c r="RJC594" s="163"/>
      <c r="RJD594" s="163"/>
      <c r="RJE594" s="163"/>
      <c r="RJF594" s="163"/>
      <c r="RJG594" s="163"/>
      <c r="RJH594" s="163"/>
      <c r="RJI594" s="163"/>
      <c r="RJJ594" s="163"/>
      <c r="RJK594" s="163"/>
      <c r="RJL594" s="163"/>
      <c r="RJM594" s="163"/>
      <c r="RJN594" s="163"/>
      <c r="RJO594" s="163"/>
      <c r="RJP594" s="163"/>
      <c r="RJQ594" s="163"/>
      <c r="RJR594" s="163"/>
      <c r="RJS594" s="163"/>
      <c r="RJT594" s="163"/>
      <c r="RJU594" s="163"/>
      <c r="RJV594" s="163"/>
      <c r="RJW594" s="163"/>
      <c r="RJX594" s="163"/>
      <c r="RJY594" s="163"/>
      <c r="RJZ594" s="163"/>
      <c r="RKA594" s="163"/>
      <c r="RKB594" s="163"/>
      <c r="RKC594" s="163"/>
      <c r="RKD594" s="163"/>
      <c r="RKE594" s="163"/>
      <c r="RKF594" s="163"/>
      <c r="RKG594" s="163"/>
      <c r="RKH594" s="163"/>
      <c r="RKI594" s="163"/>
      <c r="RKJ594" s="163"/>
      <c r="RKK594" s="163"/>
      <c r="RKL594" s="163"/>
      <c r="RKM594" s="163"/>
      <c r="RKN594" s="163"/>
      <c r="RKO594" s="163"/>
      <c r="RKP594" s="163"/>
      <c r="RKQ594" s="163"/>
      <c r="RKR594" s="163"/>
      <c r="RKS594" s="163"/>
      <c r="RKT594" s="163"/>
      <c r="RKU594" s="163"/>
      <c r="RKV594" s="163"/>
      <c r="RKW594" s="163"/>
      <c r="RKX594" s="163"/>
      <c r="RKY594" s="163"/>
      <c r="RKZ594" s="163"/>
      <c r="RLA594" s="163"/>
      <c r="RLB594" s="163"/>
      <c r="RLC594" s="163"/>
      <c r="RLD594" s="163"/>
      <c r="RLE594" s="163"/>
      <c r="RLF594" s="163"/>
      <c r="RLG594" s="163"/>
      <c r="RLH594" s="163"/>
      <c r="RLI594" s="163"/>
      <c r="RLJ594" s="163"/>
      <c r="RLK594" s="163"/>
      <c r="RLL594" s="163"/>
      <c r="RLM594" s="163"/>
      <c r="RLN594" s="163"/>
      <c r="RLO594" s="163"/>
      <c r="RLP594" s="163"/>
      <c r="RLQ594" s="163"/>
      <c r="RLR594" s="163"/>
      <c r="RLS594" s="163"/>
      <c r="RLT594" s="163"/>
      <c r="RLU594" s="163"/>
      <c r="RLV594" s="163"/>
      <c r="RLW594" s="163"/>
      <c r="RLX594" s="163"/>
      <c r="RLY594" s="163"/>
      <c r="RLZ594" s="163"/>
      <c r="RMA594" s="163"/>
      <c r="RMB594" s="163"/>
      <c r="RMC594" s="163"/>
      <c r="RMD594" s="163"/>
      <c r="RME594" s="163"/>
      <c r="RMF594" s="163"/>
      <c r="RMG594" s="163"/>
      <c r="RMH594" s="163"/>
      <c r="RMI594" s="163"/>
      <c r="RMJ594" s="163"/>
      <c r="RMK594" s="163"/>
      <c r="RML594" s="163"/>
      <c r="RMM594" s="163"/>
      <c r="RMN594" s="163"/>
      <c r="RMO594" s="163"/>
      <c r="RMP594" s="163"/>
      <c r="RMQ594" s="163"/>
      <c r="RMR594" s="163"/>
      <c r="RMS594" s="163"/>
      <c r="RMT594" s="163"/>
      <c r="RMU594" s="163"/>
      <c r="RMV594" s="163"/>
      <c r="RMW594" s="163"/>
      <c r="RMX594" s="163"/>
      <c r="RMY594" s="163"/>
      <c r="RMZ594" s="163"/>
      <c r="RNA594" s="163"/>
      <c r="RNB594" s="163"/>
      <c r="RNC594" s="163"/>
      <c r="RND594" s="163"/>
      <c r="RNE594" s="163"/>
      <c r="RNF594" s="163"/>
      <c r="RNG594" s="163"/>
      <c r="RNH594" s="163"/>
      <c r="RNI594" s="163"/>
      <c r="RNJ594" s="163"/>
      <c r="RNK594" s="163"/>
      <c r="RNL594" s="163"/>
      <c r="RNM594" s="163"/>
      <c r="RNN594" s="163"/>
      <c r="RNO594" s="163"/>
      <c r="RNP594" s="163"/>
      <c r="RNQ594" s="163"/>
      <c r="RNR594" s="163"/>
      <c r="RNS594" s="163"/>
      <c r="RNT594" s="163"/>
      <c r="RNU594" s="163"/>
      <c r="RNV594" s="163"/>
      <c r="RNW594" s="163"/>
      <c r="RNX594" s="163"/>
      <c r="RNY594" s="163"/>
      <c r="RNZ594" s="163"/>
      <c r="ROA594" s="163"/>
      <c r="ROB594" s="163"/>
      <c r="ROC594" s="163"/>
      <c r="ROD594" s="163"/>
      <c r="ROE594" s="163"/>
      <c r="ROF594" s="163"/>
      <c r="ROG594" s="163"/>
      <c r="ROH594" s="163"/>
      <c r="ROI594" s="163"/>
      <c r="ROJ594" s="163"/>
      <c r="ROK594" s="163"/>
      <c r="ROL594" s="163"/>
      <c r="ROM594" s="163"/>
      <c r="RON594" s="163"/>
      <c r="ROO594" s="163"/>
      <c r="ROP594" s="163"/>
      <c r="ROQ594" s="163"/>
      <c r="ROR594" s="163"/>
      <c r="ROS594" s="163"/>
      <c r="ROT594" s="163"/>
      <c r="ROU594" s="163"/>
      <c r="ROV594" s="163"/>
      <c r="ROW594" s="163"/>
      <c r="ROX594" s="163"/>
      <c r="ROY594" s="163"/>
      <c r="ROZ594" s="163"/>
      <c r="RPA594" s="163"/>
      <c r="RPB594" s="163"/>
      <c r="RPC594" s="163"/>
      <c r="RPD594" s="163"/>
      <c r="RPE594" s="163"/>
      <c r="RPF594" s="163"/>
      <c r="RPG594" s="163"/>
      <c r="RPH594" s="163"/>
      <c r="RPI594" s="163"/>
      <c r="RPJ594" s="163"/>
      <c r="RPK594" s="163"/>
      <c r="RPL594" s="163"/>
      <c r="RPM594" s="163"/>
      <c r="RPN594" s="163"/>
      <c r="RPO594" s="163"/>
      <c r="RPP594" s="163"/>
      <c r="RPQ594" s="163"/>
      <c r="RPR594" s="163"/>
      <c r="RPS594" s="163"/>
      <c r="RPT594" s="163"/>
      <c r="RPU594" s="163"/>
      <c r="RPV594" s="163"/>
      <c r="RPW594" s="163"/>
      <c r="RPX594" s="163"/>
      <c r="RPY594" s="163"/>
      <c r="RPZ594" s="163"/>
      <c r="RQA594" s="163"/>
      <c r="RQB594" s="163"/>
      <c r="RQC594" s="163"/>
      <c r="RQD594" s="163"/>
      <c r="RQE594" s="163"/>
      <c r="RQF594" s="163"/>
      <c r="RQG594" s="163"/>
      <c r="RQH594" s="163"/>
      <c r="RQI594" s="163"/>
      <c r="RQJ594" s="163"/>
      <c r="RQK594" s="163"/>
      <c r="RQL594" s="163"/>
      <c r="RQM594" s="163"/>
      <c r="RQN594" s="163"/>
      <c r="RQO594" s="163"/>
      <c r="RQP594" s="163"/>
      <c r="RQQ594" s="163"/>
      <c r="RQR594" s="163"/>
      <c r="RQS594" s="163"/>
      <c r="RQT594" s="163"/>
      <c r="RQU594" s="163"/>
      <c r="RQV594" s="163"/>
      <c r="RQW594" s="163"/>
      <c r="RQX594" s="163"/>
      <c r="RQY594" s="163"/>
      <c r="RQZ594" s="163"/>
      <c r="RRA594" s="163"/>
      <c r="RRB594" s="163"/>
      <c r="RRC594" s="163"/>
      <c r="RRD594" s="163"/>
      <c r="RRE594" s="163"/>
      <c r="RRF594" s="163"/>
      <c r="RRG594" s="163"/>
      <c r="RRH594" s="163"/>
      <c r="RRI594" s="163"/>
      <c r="RRJ594" s="163"/>
      <c r="RRK594" s="163"/>
      <c r="RRL594" s="163"/>
      <c r="RRM594" s="163"/>
      <c r="RRN594" s="163"/>
      <c r="RRO594" s="163"/>
      <c r="RRP594" s="163"/>
      <c r="RRQ594" s="163"/>
      <c r="RRR594" s="163"/>
      <c r="RRS594" s="163"/>
      <c r="RRT594" s="163"/>
      <c r="RRU594" s="163"/>
      <c r="RRV594" s="163"/>
      <c r="RRW594" s="163"/>
      <c r="RRX594" s="163"/>
      <c r="RRY594" s="163"/>
      <c r="RRZ594" s="163"/>
      <c r="RSA594" s="163"/>
      <c r="RSB594" s="163"/>
      <c r="RSC594" s="163"/>
      <c r="RSD594" s="163"/>
      <c r="RSE594" s="163"/>
      <c r="RSF594" s="163"/>
      <c r="RSG594" s="163"/>
      <c r="RSH594" s="163"/>
      <c r="RSI594" s="163"/>
      <c r="RSJ594" s="163"/>
      <c r="RSK594" s="163"/>
      <c r="RSL594" s="163"/>
      <c r="RSM594" s="163"/>
      <c r="RSN594" s="163"/>
      <c r="RSO594" s="163"/>
      <c r="RSP594" s="163"/>
      <c r="RSQ594" s="163"/>
      <c r="RSR594" s="163"/>
      <c r="RSS594" s="163"/>
      <c r="RST594" s="163"/>
      <c r="RSU594" s="163"/>
      <c r="RSV594" s="163"/>
      <c r="RSW594" s="163"/>
      <c r="RSX594" s="163"/>
      <c r="RSY594" s="163"/>
      <c r="RSZ594" s="163"/>
      <c r="RTA594" s="163"/>
      <c r="RTB594" s="163"/>
      <c r="RTC594" s="163"/>
      <c r="RTD594" s="163"/>
      <c r="RTE594" s="163"/>
      <c r="RTF594" s="163"/>
      <c r="RTG594" s="163"/>
      <c r="RTH594" s="163"/>
      <c r="RTI594" s="163"/>
      <c r="RTJ594" s="163"/>
      <c r="RTK594" s="163"/>
      <c r="RTL594" s="163"/>
      <c r="RTM594" s="163"/>
      <c r="RTN594" s="163"/>
      <c r="RTO594" s="163"/>
      <c r="RTP594" s="163"/>
      <c r="RTQ594" s="163"/>
      <c r="RTR594" s="163"/>
      <c r="RTS594" s="163"/>
      <c r="RTT594" s="163"/>
      <c r="RTU594" s="163"/>
      <c r="RTV594" s="163"/>
      <c r="RTW594" s="163"/>
      <c r="RTX594" s="163"/>
      <c r="RTY594" s="163"/>
      <c r="RTZ594" s="163"/>
      <c r="RUA594" s="163"/>
      <c r="RUB594" s="163"/>
      <c r="RUC594" s="163"/>
      <c r="RUD594" s="163"/>
      <c r="RUE594" s="163"/>
      <c r="RUF594" s="163"/>
      <c r="RUG594" s="163"/>
      <c r="RUH594" s="163"/>
      <c r="RUI594" s="163"/>
      <c r="RUJ594" s="163"/>
      <c r="RUK594" s="163"/>
      <c r="RUL594" s="163"/>
      <c r="RUM594" s="163"/>
      <c r="RUN594" s="163"/>
      <c r="RUO594" s="163"/>
      <c r="RUP594" s="163"/>
      <c r="RUQ594" s="163"/>
      <c r="RUR594" s="163"/>
      <c r="RUS594" s="163"/>
      <c r="RUT594" s="163"/>
      <c r="RUU594" s="163"/>
      <c r="RUV594" s="163"/>
      <c r="RUW594" s="163"/>
      <c r="RUX594" s="163"/>
      <c r="RUY594" s="163"/>
      <c r="RUZ594" s="163"/>
      <c r="RVA594" s="163"/>
      <c r="RVB594" s="163"/>
      <c r="RVC594" s="163"/>
      <c r="RVD594" s="163"/>
      <c r="RVE594" s="163"/>
      <c r="RVF594" s="163"/>
      <c r="RVG594" s="163"/>
      <c r="RVH594" s="163"/>
      <c r="RVI594" s="163"/>
      <c r="RVJ594" s="163"/>
      <c r="RVK594" s="163"/>
      <c r="RVL594" s="163"/>
      <c r="RVM594" s="163"/>
      <c r="RVN594" s="163"/>
      <c r="RVO594" s="163"/>
      <c r="RVP594" s="163"/>
      <c r="RVQ594" s="163"/>
      <c r="RVR594" s="163"/>
      <c r="RVS594" s="163"/>
      <c r="RVT594" s="163"/>
      <c r="RVU594" s="163"/>
      <c r="RVV594" s="163"/>
      <c r="RVW594" s="163"/>
      <c r="RVX594" s="163"/>
      <c r="RVY594" s="163"/>
      <c r="RVZ594" s="163"/>
      <c r="RWA594" s="163"/>
      <c r="RWB594" s="163"/>
      <c r="RWC594" s="163"/>
      <c r="RWD594" s="163"/>
      <c r="RWE594" s="163"/>
      <c r="RWF594" s="163"/>
      <c r="RWG594" s="163"/>
      <c r="RWH594" s="163"/>
      <c r="RWI594" s="163"/>
      <c r="RWJ594" s="163"/>
      <c r="RWK594" s="163"/>
      <c r="RWL594" s="163"/>
      <c r="RWM594" s="163"/>
      <c r="RWN594" s="163"/>
      <c r="RWO594" s="163"/>
      <c r="RWP594" s="163"/>
      <c r="RWQ594" s="163"/>
      <c r="RWR594" s="163"/>
      <c r="RWS594" s="163"/>
      <c r="RWT594" s="163"/>
      <c r="RWU594" s="163"/>
      <c r="RWV594" s="163"/>
      <c r="RWW594" s="163"/>
      <c r="RWX594" s="163"/>
      <c r="RWY594" s="163"/>
      <c r="RWZ594" s="163"/>
      <c r="RXA594" s="163"/>
      <c r="RXB594" s="163"/>
      <c r="RXC594" s="163"/>
      <c r="RXD594" s="163"/>
      <c r="RXE594" s="163"/>
      <c r="RXF594" s="163"/>
      <c r="RXG594" s="163"/>
      <c r="RXH594" s="163"/>
      <c r="RXI594" s="163"/>
      <c r="RXJ594" s="163"/>
      <c r="RXK594" s="163"/>
      <c r="RXL594" s="163"/>
      <c r="RXM594" s="163"/>
      <c r="RXN594" s="163"/>
      <c r="RXO594" s="163"/>
      <c r="RXP594" s="163"/>
      <c r="RXQ594" s="163"/>
      <c r="RXR594" s="163"/>
      <c r="RXS594" s="163"/>
      <c r="RXT594" s="163"/>
      <c r="RXU594" s="163"/>
      <c r="RXV594" s="163"/>
      <c r="RXW594" s="163"/>
      <c r="RXX594" s="163"/>
      <c r="RXY594" s="163"/>
      <c r="RXZ594" s="163"/>
      <c r="RYA594" s="163"/>
      <c r="RYB594" s="163"/>
      <c r="RYC594" s="163"/>
      <c r="RYD594" s="163"/>
      <c r="RYE594" s="163"/>
      <c r="RYF594" s="163"/>
      <c r="RYG594" s="163"/>
      <c r="RYH594" s="163"/>
      <c r="RYI594" s="163"/>
      <c r="RYJ594" s="163"/>
      <c r="RYK594" s="163"/>
      <c r="RYL594" s="163"/>
      <c r="RYM594" s="163"/>
      <c r="RYN594" s="163"/>
      <c r="RYO594" s="163"/>
      <c r="RYP594" s="163"/>
      <c r="RYQ594" s="163"/>
      <c r="RYR594" s="163"/>
      <c r="RYS594" s="163"/>
      <c r="RYT594" s="163"/>
      <c r="RYU594" s="163"/>
      <c r="RYV594" s="163"/>
      <c r="RYW594" s="163"/>
      <c r="RYX594" s="163"/>
      <c r="RYY594" s="163"/>
      <c r="RYZ594" s="163"/>
      <c r="RZA594" s="163"/>
      <c r="RZB594" s="163"/>
      <c r="RZC594" s="163"/>
      <c r="RZD594" s="163"/>
      <c r="RZE594" s="163"/>
      <c r="RZF594" s="163"/>
      <c r="RZG594" s="163"/>
      <c r="RZH594" s="163"/>
      <c r="RZI594" s="163"/>
      <c r="RZJ594" s="163"/>
      <c r="RZK594" s="163"/>
      <c r="RZL594" s="163"/>
      <c r="RZM594" s="163"/>
      <c r="RZN594" s="163"/>
      <c r="RZO594" s="163"/>
      <c r="RZP594" s="163"/>
      <c r="RZQ594" s="163"/>
      <c r="RZR594" s="163"/>
      <c r="RZS594" s="163"/>
      <c r="RZT594" s="163"/>
      <c r="RZU594" s="163"/>
      <c r="RZV594" s="163"/>
      <c r="RZW594" s="163"/>
      <c r="RZX594" s="163"/>
      <c r="RZY594" s="163"/>
      <c r="RZZ594" s="163"/>
      <c r="SAA594" s="163"/>
      <c r="SAB594" s="163"/>
      <c r="SAC594" s="163"/>
      <c r="SAD594" s="163"/>
      <c r="SAE594" s="163"/>
      <c r="SAF594" s="163"/>
      <c r="SAG594" s="163"/>
      <c r="SAH594" s="163"/>
      <c r="SAI594" s="163"/>
      <c r="SAJ594" s="163"/>
      <c r="SAK594" s="163"/>
      <c r="SAL594" s="163"/>
      <c r="SAM594" s="163"/>
      <c r="SAN594" s="163"/>
      <c r="SAO594" s="163"/>
      <c r="SAP594" s="163"/>
      <c r="SAQ594" s="163"/>
      <c r="SAR594" s="163"/>
      <c r="SAS594" s="163"/>
      <c r="SAT594" s="163"/>
      <c r="SAU594" s="163"/>
      <c r="SAV594" s="163"/>
      <c r="SAW594" s="163"/>
      <c r="SAX594" s="163"/>
      <c r="SAY594" s="163"/>
      <c r="SAZ594" s="163"/>
      <c r="SBA594" s="163"/>
      <c r="SBB594" s="163"/>
      <c r="SBC594" s="163"/>
      <c r="SBD594" s="163"/>
      <c r="SBE594" s="163"/>
      <c r="SBF594" s="163"/>
      <c r="SBG594" s="163"/>
      <c r="SBH594" s="163"/>
      <c r="SBI594" s="163"/>
      <c r="SBJ594" s="163"/>
      <c r="SBK594" s="163"/>
      <c r="SBL594" s="163"/>
      <c r="SBM594" s="163"/>
      <c r="SBN594" s="163"/>
      <c r="SBO594" s="163"/>
      <c r="SBP594" s="163"/>
      <c r="SBQ594" s="163"/>
      <c r="SBR594" s="163"/>
      <c r="SBS594" s="163"/>
      <c r="SBT594" s="163"/>
      <c r="SBU594" s="163"/>
      <c r="SBV594" s="163"/>
      <c r="SBW594" s="163"/>
      <c r="SBX594" s="163"/>
      <c r="SBY594" s="163"/>
      <c r="SBZ594" s="163"/>
      <c r="SCA594" s="163"/>
      <c r="SCB594" s="163"/>
      <c r="SCC594" s="163"/>
      <c r="SCD594" s="163"/>
      <c r="SCE594" s="163"/>
      <c r="SCF594" s="163"/>
      <c r="SCG594" s="163"/>
      <c r="SCH594" s="163"/>
      <c r="SCI594" s="163"/>
      <c r="SCJ594" s="163"/>
      <c r="SCK594" s="163"/>
      <c r="SCL594" s="163"/>
      <c r="SCM594" s="163"/>
      <c r="SCN594" s="163"/>
      <c r="SCO594" s="163"/>
      <c r="SCP594" s="163"/>
      <c r="SCQ594" s="163"/>
      <c r="SCR594" s="163"/>
      <c r="SCS594" s="163"/>
      <c r="SCT594" s="163"/>
      <c r="SCU594" s="163"/>
      <c r="SCV594" s="163"/>
      <c r="SCW594" s="163"/>
      <c r="SCX594" s="163"/>
      <c r="SCY594" s="163"/>
      <c r="SCZ594" s="163"/>
      <c r="SDA594" s="163"/>
      <c r="SDB594" s="163"/>
      <c r="SDC594" s="163"/>
      <c r="SDD594" s="163"/>
      <c r="SDE594" s="163"/>
      <c r="SDF594" s="163"/>
      <c r="SDG594" s="163"/>
      <c r="SDH594" s="163"/>
      <c r="SDI594" s="163"/>
      <c r="SDJ594" s="163"/>
      <c r="SDK594" s="163"/>
      <c r="SDL594" s="163"/>
      <c r="SDM594" s="163"/>
      <c r="SDN594" s="163"/>
      <c r="SDO594" s="163"/>
      <c r="SDP594" s="163"/>
      <c r="SDQ594" s="163"/>
      <c r="SDR594" s="163"/>
      <c r="SDS594" s="163"/>
      <c r="SDT594" s="163"/>
      <c r="SDU594" s="163"/>
      <c r="SDV594" s="163"/>
      <c r="SDW594" s="163"/>
      <c r="SDX594" s="163"/>
      <c r="SDY594" s="163"/>
      <c r="SDZ594" s="163"/>
      <c r="SEA594" s="163"/>
      <c r="SEB594" s="163"/>
      <c r="SEC594" s="163"/>
      <c r="SED594" s="163"/>
      <c r="SEE594" s="163"/>
      <c r="SEF594" s="163"/>
      <c r="SEG594" s="163"/>
      <c r="SEH594" s="163"/>
      <c r="SEI594" s="163"/>
      <c r="SEJ594" s="163"/>
      <c r="SEK594" s="163"/>
      <c r="SEL594" s="163"/>
      <c r="SEM594" s="163"/>
      <c r="SEN594" s="163"/>
      <c r="SEO594" s="163"/>
      <c r="SEP594" s="163"/>
      <c r="SEQ594" s="163"/>
      <c r="SER594" s="163"/>
      <c r="SES594" s="163"/>
      <c r="SET594" s="163"/>
      <c r="SEU594" s="163"/>
      <c r="SEV594" s="163"/>
      <c r="SEW594" s="163"/>
      <c r="SEX594" s="163"/>
      <c r="SEY594" s="163"/>
      <c r="SEZ594" s="163"/>
      <c r="SFA594" s="163"/>
      <c r="SFB594" s="163"/>
      <c r="SFC594" s="163"/>
      <c r="SFD594" s="163"/>
      <c r="SFE594" s="163"/>
      <c r="SFF594" s="163"/>
      <c r="SFG594" s="163"/>
      <c r="SFH594" s="163"/>
      <c r="SFI594" s="163"/>
      <c r="SFJ594" s="163"/>
      <c r="SFK594" s="163"/>
      <c r="SFL594" s="163"/>
      <c r="SFM594" s="163"/>
      <c r="SFN594" s="163"/>
      <c r="SFO594" s="163"/>
      <c r="SFP594" s="163"/>
      <c r="SFQ594" s="163"/>
      <c r="SFR594" s="163"/>
      <c r="SFS594" s="163"/>
      <c r="SFT594" s="163"/>
      <c r="SFU594" s="163"/>
      <c r="SFV594" s="163"/>
      <c r="SFW594" s="163"/>
      <c r="SFX594" s="163"/>
      <c r="SFY594" s="163"/>
      <c r="SFZ594" s="163"/>
      <c r="SGA594" s="163"/>
      <c r="SGB594" s="163"/>
      <c r="SGC594" s="163"/>
      <c r="SGD594" s="163"/>
      <c r="SGE594" s="163"/>
      <c r="SGF594" s="163"/>
      <c r="SGG594" s="163"/>
      <c r="SGH594" s="163"/>
      <c r="SGI594" s="163"/>
      <c r="SGJ594" s="163"/>
      <c r="SGK594" s="163"/>
      <c r="SGL594" s="163"/>
      <c r="SGM594" s="163"/>
      <c r="SGN594" s="163"/>
      <c r="SGO594" s="163"/>
      <c r="SGP594" s="163"/>
      <c r="SGQ594" s="163"/>
      <c r="SGR594" s="163"/>
      <c r="SGS594" s="163"/>
      <c r="SGT594" s="163"/>
      <c r="SGU594" s="163"/>
      <c r="SGV594" s="163"/>
      <c r="SGW594" s="163"/>
      <c r="SGX594" s="163"/>
      <c r="SGY594" s="163"/>
      <c r="SGZ594" s="163"/>
      <c r="SHA594" s="163"/>
      <c r="SHB594" s="163"/>
      <c r="SHC594" s="163"/>
      <c r="SHD594" s="163"/>
      <c r="SHE594" s="163"/>
      <c r="SHF594" s="163"/>
      <c r="SHG594" s="163"/>
      <c r="SHH594" s="163"/>
      <c r="SHI594" s="163"/>
      <c r="SHJ594" s="163"/>
      <c r="SHK594" s="163"/>
      <c r="SHL594" s="163"/>
      <c r="SHM594" s="163"/>
      <c r="SHN594" s="163"/>
      <c r="SHO594" s="163"/>
      <c r="SHP594" s="163"/>
      <c r="SHQ594" s="163"/>
      <c r="SHR594" s="163"/>
      <c r="SHS594" s="163"/>
      <c r="SHT594" s="163"/>
      <c r="SHU594" s="163"/>
      <c r="SHV594" s="163"/>
      <c r="SHW594" s="163"/>
      <c r="SHX594" s="163"/>
      <c r="SHY594" s="163"/>
      <c r="SHZ594" s="163"/>
      <c r="SIA594" s="163"/>
      <c r="SIB594" s="163"/>
      <c r="SIC594" s="163"/>
      <c r="SID594" s="163"/>
      <c r="SIE594" s="163"/>
      <c r="SIF594" s="163"/>
      <c r="SIG594" s="163"/>
      <c r="SIH594" s="163"/>
      <c r="SII594" s="163"/>
      <c r="SIJ594" s="163"/>
      <c r="SIK594" s="163"/>
      <c r="SIL594" s="163"/>
      <c r="SIM594" s="163"/>
      <c r="SIN594" s="163"/>
      <c r="SIO594" s="163"/>
      <c r="SIP594" s="163"/>
      <c r="SIQ594" s="163"/>
      <c r="SIR594" s="163"/>
      <c r="SIS594" s="163"/>
      <c r="SIT594" s="163"/>
      <c r="SIU594" s="163"/>
      <c r="SIV594" s="163"/>
      <c r="SIW594" s="163"/>
      <c r="SIX594" s="163"/>
      <c r="SIY594" s="163"/>
      <c r="SIZ594" s="163"/>
      <c r="SJA594" s="163"/>
      <c r="SJB594" s="163"/>
      <c r="SJC594" s="163"/>
      <c r="SJD594" s="163"/>
      <c r="SJE594" s="163"/>
      <c r="SJF594" s="163"/>
      <c r="SJG594" s="163"/>
      <c r="SJH594" s="163"/>
      <c r="SJI594" s="163"/>
      <c r="SJJ594" s="163"/>
      <c r="SJK594" s="163"/>
      <c r="SJL594" s="163"/>
      <c r="SJM594" s="163"/>
      <c r="SJN594" s="163"/>
      <c r="SJO594" s="163"/>
      <c r="SJP594" s="163"/>
      <c r="SJQ594" s="163"/>
      <c r="SJR594" s="163"/>
      <c r="SJS594" s="163"/>
      <c r="SJT594" s="163"/>
      <c r="SJU594" s="163"/>
      <c r="SJV594" s="163"/>
      <c r="SJW594" s="163"/>
      <c r="SJX594" s="163"/>
      <c r="SJY594" s="163"/>
      <c r="SJZ594" s="163"/>
      <c r="SKA594" s="163"/>
      <c r="SKB594" s="163"/>
      <c r="SKC594" s="163"/>
      <c r="SKD594" s="163"/>
      <c r="SKE594" s="163"/>
      <c r="SKF594" s="163"/>
      <c r="SKG594" s="163"/>
      <c r="SKH594" s="163"/>
      <c r="SKI594" s="163"/>
      <c r="SKJ594" s="163"/>
      <c r="SKK594" s="163"/>
      <c r="SKL594" s="163"/>
      <c r="SKM594" s="163"/>
      <c r="SKN594" s="163"/>
      <c r="SKO594" s="163"/>
      <c r="SKP594" s="163"/>
      <c r="SKQ594" s="163"/>
      <c r="SKR594" s="163"/>
      <c r="SKS594" s="163"/>
      <c r="SKT594" s="163"/>
      <c r="SKU594" s="163"/>
      <c r="SKV594" s="163"/>
      <c r="SKW594" s="163"/>
      <c r="SKX594" s="163"/>
      <c r="SKY594" s="163"/>
      <c r="SKZ594" s="163"/>
      <c r="SLA594" s="163"/>
      <c r="SLB594" s="163"/>
      <c r="SLC594" s="163"/>
      <c r="SLD594" s="163"/>
      <c r="SLE594" s="163"/>
      <c r="SLF594" s="163"/>
      <c r="SLG594" s="163"/>
      <c r="SLH594" s="163"/>
      <c r="SLI594" s="163"/>
      <c r="SLJ594" s="163"/>
      <c r="SLK594" s="163"/>
      <c r="SLL594" s="163"/>
      <c r="SLM594" s="163"/>
      <c r="SLN594" s="163"/>
      <c r="SLO594" s="163"/>
      <c r="SLP594" s="163"/>
      <c r="SLQ594" s="163"/>
      <c r="SLR594" s="163"/>
      <c r="SLS594" s="163"/>
      <c r="SLT594" s="163"/>
      <c r="SLU594" s="163"/>
      <c r="SLV594" s="163"/>
      <c r="SLW594" s="163"/>
      <c r="SLX594" s="163"/>
      <c r="SLY594" s="163"/>
      <c r="SLZ594" s="163"/>
      <c r="SMA594" s="163"/>
      <c r="SMB594" s="163"/>
      <c r="SMC594" s="163"/>
      <c r="SMD594" s="163"/>
      <c r="SME594" s="163"/>
      <c r="SMF594" s="163"/>
      <c r="SMG594" s="163"/>
      <c r="SMH594" s="163"/>
      <c r="SMI594" s="163"/>
      <c r="SMJ594" s="163"/>
      <c r="SMK594" s="163"/>
      <c r="SML594" s="163"/>
      <c r="SMM594" s="163"/>
      <c r="SMN594" s="163"/>
      <c r="SMO594" s="163"/>
      <c r="SMP594" s="163"/>
      <c r="SMQ594" s="163"/>
      <c r="SMR594" s="163"/>
      <c r="SMS594" s="163"/>
      <c r="SMT594" s="163"/>
      <c r="SMU594" s="163"/>
      <c r="SMV594" s="163"/>
      <c r="SMW594" s="163"/>
      <c r="SMX594" s="163"/>
      <c r="SMY594" s="163"/>
      <c r="SMZ594" s="163"/>
      <c r="SNA594" s="163"/>
      <c r="SNB594" s="163"/>
      <c r="SNC594" s="163"/>
      <c r="SND594" s="163"/>
      <c r="SNE594" s="163"/>
      <c r="SNF594" s="163"/>
      <c r="SNG594" s="163"/>
      <c r="SNH594" s="163"/>
      <c r="SNI594" s="163"/>
      <c r="SNJ594" s="163"/>
      <c r="SNK594" s="163"/>
      <c r="SNL594" s="163"/>
      <c r="SNM594" s="163"/>
      <c r="SNN594" s="163"/>
      <c r="SNO594" s="163"/>
      <c r="SNP594" s="163"/>
      <c r="SNQ594" s="163"/>
      <c r="SNR594" s="163"/>
      <c r="SNS594" s="163"/>
      <c r="SNT594" s="163"/>
      <c r="SNU594" s="163"/>
      <c r="SNV594" s="163"/>
      <c r="SNW594" s="163"/>
      <c r="SNX594" s="163"/>
      <c r="SNY594" s="163"/>
      <c r="SNZ594" s="163"/>
      <c r="SOA594" s="163"/>
      <c r="SOB594" s="163"/>
      <c r="SOC594" s="163"/>
      <c r="SOD594" s="163"/>
      <c r="SOE594" s="163"/>
      <c r="SOF594" s="163"/>
      <c r="SOG594" s="163"/>
      <c r="SOH594" s="163"/>
      <c r="SOI594" s="163"/>
      <c r="SOJ594" s="163"/>
      <c r="SOK594" s="163"/>
      <c r="SOL594" s="163"/>
      <c r="SOM594" s="163"/>
      <c r="SON594" s="163"/>
      <c r="SOO594" s="163"/>
      <c r="SOP594" s="163"/>
      <c r="SOQ594" s="163"/>
      <c r="SOR594" s="163"/>
      <c r="SOS594" s="163"/>
      <c r="SOT594" s="163"/>
      <c r="SOU594" s="163"/>
      <c r="SOV594" s="163"/>
      <c r="SOW594" s="163"/>
      <c r="SOX594" s="163"/>
      <c r="SOY594" s="163"/>
      <c r="SOZ594" s="163"/>
      <c r="SPA594" s="163"/>
      <c r="SPB594" s="163"/>
      <c r="SPC594" s="163"/>
      <c r="SPD594" s="163"/>
      <c r="SPE594" s="163"/>
      <c r="SPF594" s="163"/>
      <c r="SPG594" s="163"/>
      <c r="SPH594" s="163"/>
      <c r="SPI594" s="163"/>
      <c r="SPJ594" s="163"/>
      <c r="SPK594" s="163"/>
      <c r="SPL594" s="163"/>
      <c r="SPM594" s="163"/>
      <c r="SPN594" s="163"/>
      <c r="SPO594" s="163"/>
      <c r="SPP594" s="163"/>
      <c r="SPQ594" s="163"/>
      <c r="SPR594" s="163"/>
      <c r="SPS594" s="163"/>
      <c r="SPT594" s="163"/>
      <c r="SPU594" s="163"/>
      <c r="SPV594" s="163"/>
      <c r="SPW594" s="163"/>
      <c r="SPX594" s="163"/>
      <c r="SPY594" s="163"/>
      <c r="SPZ594" s="163"/>
      <c r="SQA594" s="163"/>
      <c r="SQB594" s="163"/>
      <c r="SQC594" s="163"/>
      <c r="SQD594" s="163"/>
      <c r="SQE594" s="163"/>
      <c r="SQF594" s="163"/>
      <c r="SQG594" s="163"/>
      <c r="SQH594" s="163"/>
      <c r="SQI594" s="163"/>
      <c r="SQJ594" s="163"/>
      <c r="SQK594" s="163"/>
      <c r="SQL594" s="163"/>
      <c r="SQM594" s="163"/>
      <c r="SQN594" s="163"/>
      <c r="SQO594" s="163"/>
      <c r="SQP594" s="163"/>
      <c r="SQQ594" s="163"/>
      <c r="SQR594" s="163"/>
      <c r="SQS594" s="163"/>
      <c r="SQT594" s="163"/>
      <c r="SQU594" s="163"/>
      <c r="SQV594" s="163"/>
      <c r="SQW594" s="163"/>
      <c r="SQX594" s="163"/>
      <c r="SQY594" s="163"/>
      <c r="SQZ594" s="163"/>
      <c r="SRA594" s="163"/>
      <c r="SRB594" s="163"/>
      <c r="SRC594" s="163"/>
      <c r="SRD594" s="163"/>
      <c r="SRE594" s="163"/>
      <c r="SRF594" s="163"/>
      <c r="SRG594" s="163"/>
      <c r="SRH594" s="163"/>
      <c r="SRI594" s="163"/>
      <c r="SRJ594" s="163"/>
      <c r="SRK594" s="163"/>
      <c r="SRL594" s="163"/>
      <c r="SRM594" s="163"/>
      <c r="SRN594" s="163"/>
      <c r="SRO594" s="163"/>
      <c r="SRP594" s="163"/>
      <c r="SRQ594" s="163"/>
      <c r="SRR594" s="163"/>
      <c r="SRS594" s="163"/>
      <c r="SRT594" s="163"/>
      <c r="SRU594" s="163"/>
      <c r="SRV594" s="163"/>
      <c r="SRW594" s="163"/>
      <c r="SRX594" s="163"/>
      <c r="SRY594" s="163"/>
      <c r="SRZ594" s="163"/>
      <c r="SSA594" s="163"/>
      <c r="SSB594" s="163"/>
      <c r="SSC594" s="163"/>
      <c r="SSD594" s="163"/>
      <c r="SSE594" s="163"/>
      <c r="SSF594" s="163"/>
      <c r="SSG594" s="163"/>
      <c r="SSH594" s="163"/>
      <c r="SSI594" s="163"/>
      <c r="SSJ594" s="163"/>
      <c r="SSK594" s="163"/>
      <c r="SSL594" s="163"/>
      <c r="SSM594" s="163"/>
      <c r="SSN594" s="163"/>
      <c r="SSO594" s="163"/>
      <c r="SSP594" s="163"/>
      <c r="SSQ594" s="163"/>
      <c r="SSR594" s="163"/>
      <c r="SSS594" s="163"/>
      <c r="SST594" s="163"/>
      <c r="SSU594" s="163"/>
      <c r="SSV594" s="163"/>
      <c r="SSW594" s="163"/>
      <c r="SSX594" s="163"/>
      <c r="SSY594" s="163"/>
      <c r="SSZ594" s="163"/>
      <c r="STA594" s="163"/>
      <c r="STB594" s="163"/>
      <c r="STC594" s="163"/>
      <c r="STD594" s="163"/>
      <c r="STE594" s="163"/>
      <c r="STF594" s="163"/>
      <c r="STG594" s="163"/>
      <c r="STH594" s="163"/>
      <c r="STI594" s="163"/>
      <c r="STJ594" s="163"/>
      <c r="STK594" s="163"/>
      <c r="STL594" s="163"/>
      <c r="STM594" s="163"/>
      <c r="STN594" s="163"/>
      <c r="STO594" s="163"/>
      <c r="STP594" s="163"/>
      <c r="STQ594" s="163"/>
      <c r="STR594" s="163"/>
      <c r="STS594" s="163"/>
      <c r="STT594" s="163"/>
      <c r="STU594" s="163"/>
      <c r="STV594" s="163"/>
      <c r="STW594" s="163"/>
      <c r="STX594" s="163"/>
      <c r="STY594" s="163"/>
      <c r="STZ594" s="163"/>
      <c r="SUA594" s="163"/>
      <c r="SUB594" s="163"/>
      <c r="SUC594" s="163"/>
      <c r="SUD594" s="163"/>
      <c r="SUE594" s="163"/>
      <c r="SUF594" s="163"/>
      <c r="SUG594" s="163"/>
      <c r="SUH594" s="163"/>
      <c r="SUI594" s="163"/>
      <c r="SUJ594" s="163"/>
      <c r="SUK594" s="163"/>
      <c r="SUL594" s="163"/>
      <c r="SUM594" s="163"/>
      <c r="SUN594" s="163"/>
      <c r="SUO594" s="163"/>
      <c r="SUP594" s="163"/>
      <c r="SUQ594" s="163"/>
      <c r="SUR594" s="163"/>
      <c r="SUS594" s="163"/>
      <c r="SUT594" s="163"/>
      <c r="SUU594" s="163"/>
      <c r="SUV594" s="163"/>
      <c r="SUW594" s="163"/>
      <c r="SUX594" s="163"/>
      <c r="SUY594" s="163"/>
      <c r="SUZ594" s="163"/>
      <c r="SVA594" s="163"/>
      <c r="SVB594" s="163"/>
      <c r="SVC594" s="163"/>
      <c r="SVD594" s="163"/>
      <c r="SVE594" s="163"/>
      <c r="SVF594" s="163"/>
      <c r="SVG594" s="163"/>
      <c r="SVH594" s="163"/>
      <c r="SVI594" s="163"/>
      <c r="SVJ594" s="163"/>
      <c r="SVK594" s="163"/>
      <c r="SVL594" s="163"/>
      <c r="SVM594" s="163"/>
      <c r="SVN594" s="163"/>
      <c r="SVO594" s="163"/>
      <c r="SVP594" s="163"/>
      <c r="SVQ594" s="163"/>
      <c r="SVR594" s="163"/>
      <c r="SVS594" s="163"/>
      <c r="SVT594" s="163"/>
      <c r="SVU594" s="163"/>
      <c r="SVV594" s="163"/>
      <c r="SVW594" s="163"/>
      <c r="SVX594" s="163"/>
      <c r="SVY594" s="163"/>
      <c r="SVZ594" s="163"/>
      <c r="SWA594" s="163"/>
      <c r="SWB594" s="163"/>
      <c r="SWC594" s="163"/>
      <c r="SWD594" s="163"/>
      <c r="SWE594" s="163"/>
      <c r="SWF594" s="163"/>
      <c r="SWG594" s="163"/>
      <c r="SWH594" s="163"/>
      <c r="SWI594" s="163"/>
      <c r="SWJ594" s="163"/>
      <c r="SWK594" s="163"/>
      <c r="SWL594" s="163"/>
      <c r="SWM594" s="163"/>
      <c r="SWN594" s="163"/>
      <c r="SWO594" s="163"/>
      <c r="SWP594" s="163"/>
      <c r="SWQ594" s="163"/>
      <c r="SWR594" s="163"/>
      <c r="SWS594" s="163"/>
      <c r="SWT594" s="163"/>
      <c r="SWU594" s="163"/>
      <c r="SWV594" s="163"/>
      <c r="SWW594" s="163"/>
      <c r="SWX594" s="163"/>
      <c r="SWY594" s="163"/>
      <c r="SWZ594" s="163"/>
      <c r="SXA594" s="163"/>
      <c r="SXB594" s="163"/>
      <c r="SXC594" s="163"/>
      <c r="SXD594" s="163"/>
      <c r="SXE594" s="163"/>
      <c r="SXF594" s="163"/>
      <c r="SXG594" s="163"/>
      <c r="SXH594" s="163"/>
      <c r="SXI594" s="163"/>
      <c r="SXJ594" s="163"/>
      <c r="SXK594" s="163"/>
      <c r="SXL594" s="163"/>
      <c r="SXM594" s="163"/>
      <c r="SXN594" s="163"/>
      <c r="SXO594" s="163"/>
      <c r="SXP594" s="163"/>
      <c r="SXQ594" s="163"/>
      <c r="SXR594" s="163"/>
      <c r="SXS594" s="163"/>
      <c r="SXT594" s="163"/>
      <c r="SXU594" s="163"/>
      <c r="SXV594" s="163"/>
      <c r="SXW594" s="163"/>
      <c r="SXX594" s="163"/>
      <c r="SXY594" s="163"/>
      <c r="SXZ594" s="163"/>
      <c r="SYA594" s="163"/>
      <c r="SYB594" s="163"/>
      <c r="SYC594" s="163"/>
      <c r="SYD594" s="163"/>
      <c r="SYE594" s="163"/>
      <c r="SYF594" s="163"/>
      <c r="SYG594" s="163"/>
      <c r="SYH594" s="163"/>
      <c r="SYI594" s="163"/>
      <c r="SYJ594" s="163"/>
      <c r="SYK594" s="163"/>
      <c r="SYL594" s="163"/>
      <c r="SYM594" s="163"/>
      <c r="SYN594" s="163"/>
      <c r="SYO594" s="163"/>
      <c r="SYP594" s="163"/>
      <c r="SYQ594" s="163"/>
      <c r="SYR594" s="163"/>
      <c r="SYS594" s="163"/>
      <c r="SYT594" s="163"/>
      <c r="SYU594" s="163"/>
      <c r="SYV594" s="163"/>
      <c r="SYW594" s="163"/>
      <c r="SYX594" s="163"/>
      <c r="SYY594" s="163"/>
      <c r="SYZ594" s="163"/>
      <c r="SZA594" s="163"/>
      <c r="SZB594" s="163"/>
      <c r="SZC594" s="163"/>
      <c r="SZD594" s="163"/>
      <c r="SZE594" s="163"/>
      <c r="SZF594" s="163"/>
      <c r="SZG594" s="163"/>
      <c r="SZH594" s="163"/>
      <c r="SZI594" s="163"/>
      <c r="SZJ594" s="163"/>
      <c r="SZK594" s="163"/>
      <c r="SZL594" s="163"/>
      <c r="SZM594" s="163"/>
      <c r="SZN594" s="163"/>
      <c r="SZO594" s="163"/>
      <c r="SZP594" s="163"/>
      <c r="SZQ594" s="163"/>
      <c r="SZR594" s="163"/>
      <c r="SZS594" s="163"/>
      <c r="SZT594" s="163"/>
      <c r="SZU594" s="163"/>
      <c r="SZV594" s="163"/>
      <c r="SZW594" s="163"/>
      <c r="SZX594" s="163"/>
      <c r="SZY594" s="163"/>
      <c r="SZZ594" s="163"/>
      <c r="TAA594" s="163"/>
      <c r="TAB594" s="163"/>
      <c r="TAC594" s="163"/>
      <c r="TAD594" s="163"/>
      <c r="TAE594" s="163"/>
      <c r="TAF594" s="163"/>
      <c r="TAG594" s="163"/>
      <c r="TAH594" s="163"/>
      <c r="TAI594" s="163"/>
      <c r="TAJ594" s="163"/>
      <c r="TAK594" s="163"/>
      <c r="TAL594" s="163"/>
      <c r="TAM594" s="163"/>
      <c r="TAN594" s="163"/>
      <c r="TAO594" s="163"/>
      <c r="TAP594" s="163"/>
      <c r="TAQ594" s="163"/>
      <c r="TAR594" s="163"/>
      <c r="TAS594" s="163"/>
      <c r="TAT594" s="163"/>
      <c r="TAU594" s="163"/>
      <c r="TAV594" s="163"/>
      <c r="TAW594" s="163"/>
      <c r="TAX594" s="163"/>
      <c r="TAY594" s="163"/>
      <c r="TAZ594" s="163"/>
      <c r="TBA594" s="163"/>
      <c r="TBB594" s="163"/>
      <c r="TBC594" s="163"/>
      <c r="TBD594" s="163"/>
      <c r="TBE594" s="163"/>
      <c r="TBF594" s="163"/>
      <c r="TBG594" s="163"/>
      <c r="TBH594" s="163"/>
      <c r="TBI594" s="163"/>
      <c r="TBJ594" s="163"/>
      <c r="TBK594" s="163"/>
      <c r="TBL594" s="163"/>
      <c r="TBM594" s="163"/>
      <c r="TBN594" s="163"/>
      <c r="TBO594" s="163"/>
      <c r="TBP594" s="163"/>
      <c r="TBQ594" s="163"/>
      <c r="TBR594" s="163"/>
      <c r="TBS594" s="163"/>
      <c r="TBT594" s="163"/>
      <c r="TBU594" s="163"/>
      <c r="TBV594" s="163"/>
      <c r="TBW594" s="163"/>
      <c r="TBX594" s="163"/>
      <c r="TBY594" s="163"/>
      <c r="TBZ594" s="163"/>
      <c r="TCA594" s="163"/>
      <c r="TCB594" s="163"/>
      <c r="TCC594" s="163"/>
      <c r="TCD594" s="163"/>
      <c r="TCE594" s="163"/>
      <c r="TCF594" s="163"/>
      <c r="TCG594" s="163"/>
      <c r="TCH594" s="163"/>
      <c r="TCI594" s="163"/>
      <c r="TCJ594" s="163"/>
      <c r="TCK594" s="163"/>
      <c r="TCL594" s="163"/>
      <c r="TCM594" s="163"/>
      <c r="TCN594" s="163"/>
      <c r="TCO594" s="163"/>
      <c r="TCP594" s="163"/>
      <c r="TCQ594" s="163"/>
      <c r="TCR594" s="163"/>
      <c r="TCS594" s="163"/>
      <c r="TCT594" s="163"/>
      <c r="TCU594" s="163"/>
      <c r="TCV594" s="163"/>
      <c r="TCW594" s="163"/>
      <c r="TCX594" s="163"/>
      <c r="TCY594" s="163"/>
      <c r="TCZ594" s="163"/>
      <c r="TDA594" s="163"/>
      <c r="TDB594" s="163"/>
      <c r="TDC594" s="163"/>
      <c r="TDD594" s="163"/>
      <c r="TDE594" s="163"/>
      <c r="TDF594" s="163"/>
      <c r="TDG594" s="163"/>
      <c r="TDH594" s="163"/>
      <c r="TDI594" s="163"/>
      <c r="TDJ594" s="163"/>
      <c r="TDK594" s="163"/>
      <c r="TDL594" s="163"/>
      <c r="TDM594" s="163"/>
      <c r="TDN594" s="163"/>
      <c r="TDO594" s="163"/>
      <c r="TDP594" s="163"/>
      <c r="TDQ594" s="163"/>
      <c r="TDR594" s="163"/>
      <c r="TDS594" s="163"/>
      <c r="TDT594" s="163"/>
      <c r="TDU594" s="163"/>
      <c r="TDV594" s="163"/>
      <c r="TDW594" s="163"/>
      <c r="TDX594" s="163"/>
      <c r="TDY594" s="163"/>
      <c r="TDZ594" s="163"/>
      <c r="TEA594" s="163"/>
      <c r="TEB594" s="163"/>
      <c r="TEC594" s="163"/>
      <c r="TED594" s="163"/>
      <c r="TEE594" s="163"/>
      <c r="TEF594" s="163"/>
      <c r="TEG594" s="163"/>
      <c r="TEH594" s="163"/>
      <c r="TEI594" s="163"/>
      <c r="TEJ594" s="163"/>
      <c r="TEK594" s="163"/>
      <c r="TEL594" s="163"/>
      <c r="TEM594" s="163"/>
      <c r="TEN594" s="163"/>
      <c r="TEO594" s="163"/>
      <c r="TEP594" s="163"/>
      <c r="TEQ594" s="163"/>
      <c r="TER594" s="163"/>
      <c r="TES594" s="163"/>
      <c r="TET594" s="163"/>
      <c r="TEU594" s="163"/>
      <c r="TEV594" s="163"/>
      <c r="TEW594" s="163"/>
      <c r="TEX594" s="163"/>
      <c r="TEY594" s="163"/>
      <c r="TEZ594" s="163"/>
      <c r="TFA594" s="163"/>
      <c r="TFB594" s="163"/>
      <c r="TFC594" s="163"/>
      <c r="TFD594" s="163"/>
      <c r="TFE594" s="163"/>
      <c r="TFF594" s="163"/>
      <c r="TFG594" s="163"/>
      <c r="TFH594" s="163"/>
      <c r="TFI594" s="163"/>
      <c r="TFJ594" s="163"/>
      <c r="TFK594" s="163"/>
      <c r="TFL594" s="163"/>
      <c r="TFM594" s="163"/>
      <c r="TFN594" s="163"/>
      <c r="TFO594" s="163"/>
      <c r="TFP594" s="163"/>
      <c r="TFQ594" s="163"/>
      <c r="TFR594" s="163"/>
      <c r="TFS594" s="163"/>
      <c r="TFT594" s="163"/>
      <c r="TFU594" s="163"/>
      <c r="TFV594" s="163"/>
      <c r="TFW594" s="163"/>
      <c r="TFX594" s="163"/>
      <c r="TFY594" s="163"/>
      <c r="TFZ594" s="163"/>
      <c r="TGA594" s="163"/>
      <c r="TGB594" s="163"/>
      <c r="TGC594" s="163"/>
      <c r="TGD594" s="163"/>
      <c r="TGE594" s="163"/>
      <c r="TGF594" s="163"/>
      <c r="TGG594" s="163"/>
      <c r="TGH594" s="163"/>
      <c r="TGI594" s="163"/>
      <c r="TGJ594" s="163"/>
      <c r="TGK594" s="163"/>
      <c r="TGL594" s="163"/>
      <c r="TGM594" s="163"/>
      <c r="TGN594" s="163"/>
      <c r="TGO594" s="163"/>
      <c r="TGP594" s="163"/>
      <c r="TGQ594" s="163"/>
      <c r="TGR594" s="163"/>
      <c r="TGS594" s="163"/>
      <c r="TGT594" s="163"/>
      <c r="TGU594" s="163"/>
      <c r="TGV594" s="163"/>
      <c r="TGW594" s="163"/>
      <c r="TGX594" s="163"/>
      <c r="TGY594" s="163"/>
      <c r="TGZ594" s="163"/>
      <c r="THA594" s="163"/>
      <c r="THB594" s="163"/>
      <c r="THC594" s="163"/>
      <c r="THD594" s="163"/>
      <c r="THE594" s="163"/>
      <c r="THF594" s="163"/>
      <c r="THG594" s="163"/>
      <c r="THH594" s="163"/>
      <c r="THI594" s="163"/>
      <c r="THJ594" s="163"/>
      <c r="THK594" s="163"/>
      <c r="THL594" s="163"/>
      <c r="THM594" s="163"/>
      <c r="THN594" s="163"/>
      <c r="THO594" s="163"/>
      <c r="THP594" s="163"/>
      <c r="THQ594" s="163"/>
      <c r="THR594" s="163"/>
      <c r="THS594" s="163"/>
      <c r="THT594" s="163"/>
      <c r="THU594" s="163"/>
      <c r="THV594" s="163"/>
      <c r="THW594" s="163"/>
      <c r="THX594" s="163"/>
      <c r="THY594" s="163"/>
      <c r="THZ594" s="163"/>
      <c r="TIA594" s="163"/>
      <c r="TIB594" s="163"/>
      <c r="TIC594" s="163"/>
      <c r="TID594" s="163"/>
      <c r="TIE594" s="163"/>
      <c r="TIF594" s="163"/>
      <c r="TIG594" s="163"/>
      <c r="TIH594" s="163"/>
      <c r="TII594" s="163"/>
      <c r="TIJ594" s="163"/>
      <c r="TIK594" s="163"/>
      <c r="TIL594" s="163"/>
      <c r="TIM594" s="163"/>
      <c r="TIN594" s="163"/>
      <c r="TIO594" s="163"/>
      <c r="TIP594" s="163"/>
      <c r="TIQ594" s="163"/>
      <c r="TIR594" s="163"/>
      <c r="TIS594" s="163"/>
      <c r="TIT594" s="163"/>
      <c r="TIU594" s="163"/>
      <c r="TIV594" s="163"/>
      <c r="TIW594" s="163"/>
      <c r="TIX594" s="163"/>
      <c r="TIY594" s="163"/>
      <c r="TIZ594" s="163"/>
      <c r="TJA594" s="163"/>
      <c r="TJB594" s="163"/>
      <c r="TJC594" s="163"/>
      <c r="TJD594" s="163"/>
      <c r="TJE594" s="163"/>
      <c r="TJF594" s="163"/>
      <c r="TJG594" s="163"/>
      <c r="TJH594" s="163"/>
      <c r="TJI594" s="163"/>
      <c r="TJJ594" s="163"/>
      <c r="TJK594" s="163"/>
      <c r="TJL594" s="163"/>
      <c r="TJM594" s="163"/>
      <c r="TJN594" s="163"/>
      <c r="TJO594" s="163"/>
      <c r="TJP594" s="163"/>
      <c r="TJQ594" s="163"/>
      <c r="TJR594" s="163"/>
      <c r="TJS594" s="163"/>
      <c r="TJT594" s="163"/>
      <c r="TJU594" s="163"/>
      <c r="TJV594" s="163"/>
      <c r="TJW594" s="163"/>
      <c r="TJX594" s="163"/>
      <c r="TJY594" s="163"/>
      <c r="TJZ594" s="163"/>
      <c r="TKA594" s="163"/>
      <c r="TKB594" s="163"/>
      <c r="TKC594" s="163"/>
      <c r="TKD594" s="163"/>
      <c r="TKE594" s="163"/>
      <c r="TKF594" s="163"/>
      <c r="TKG594" s="163"/>
      <c r="TKH594" s="163"/>
      <c r="TKI594" s="163"/>
      <c r="TKJ594" s="163"/>
      <c r="TKK594" s="163"/>
      <c r="TKL594" s="163"/>
      <c r="TKM594" s="163"/>
      <c r="TKN594" s="163"/>
      <c r="TKO594" s="163"/>
      <c r="TKP594" s="163"/>
      <c r="TKQ594" s="163"/>
      <c r="TKR594" s="163"/>
      <c r="TKS594" s="163"/>
      <c r="TKT594" s="163"/>
      <c r="TKU594" s="163"/>
      <c r="TKV594" s="163"/>
      <c r="TKW594" s="163"/>
      <c r="TKX594" s="163"/>
      <c r="TKY594" s="163"/>
      <c r="TKZ594" s="163"/>
      <c r="TLA594" s="163"/>
      <c r="TLB594" s="163"/>
      <c r="TLC594" s="163"/>
      <c r="TLD594" s="163"/>
      <c r="TLE594" s="163"/>
      <c r="TLF594" s="163"/>
      <c r="TLG594" s="163"/>
      <c r="TLH594" s="163"/>
      <c r="TLI594" s="163"/>
      <c r="TLJ594" s="163"/>
      <c r="TLK594" s="163"/>
      <c r="TLL594" s="163"/>
      <c r="TLM594" s="163"/>
      <c r="TLN594" s="163"/>
      <c r="TLO594" s="163"/>
      <c r="TLP594" s="163"/>
      <c r="TLQ594" s="163"/>
      <c r="TLR594" s="163"/>
      <c r="TLS594" s="163"/>
      <c r="TLT594" s="163"/>
      <c r="TLU594" s="163"/>
      <c r="TLV594" s="163"/>
      <c r="TLW594" s="163"/>
      <c r="TLX594" s="163"/>
      <c r="TLY594" s="163"/>
      <c r="TLZ594" s="163"/>
      <c r="TMA594" s="163"/>
      <c r="TMB594" s="163"/>
      <c r="TMC594" s="163"/>
      <c r="TMD594" s="163"/>
      <c r="TME594" s="163"/>
      <c r="TMF594" s="163"/>
      <c r="TMG594" s="163"/>
      <c r="TMH594" s="163"/>
      <c r="TMI594" s="163"/>
      <c r="TMJ594" s="163"/>
      <c r="TMK594" s="163"/>
      <c r="TML594" s="163"/>
      <c r="TMM594" s="163"/>
      <c r="TMN594" s="163"/>
      <c r="TMO594" s="163"/>
      <c r="TMP594" s="163"/>
      <c r="TMQ594" s="163"/>
      <c r="TMR594" s="163"/>
      <c r="TMS594" s="163"/>
      <c r="TMT594" s="163"/>
      <c r="TMU594" s="163"/>
      <c r="TMV594" s="163"/>
      <c r="TMW594" s="163"/>
      <c r="TMX594" s="163"/>
      <c r="TMY594" s="163"/>
      <c r="TMZ594" s="163"/>
      <c r="TNA594" s="163"/>
      <c r="TNB594" s="163"/>
      <c r="TNC594" s="163"/>
      <c r="TND594" s="163"/>
      <c r="TNE594" s="163"/>
      <c r="TNF594" s="163"/>
      <c r="TNG594" s="163"/>
      <c r="TNH594" s="163"/>
      <c r="TNI594" s="163"/>
      <c r="TNJ594" s="163"/>
      <c r="TNK594" s="163"/>
      <c r="TNL594" s="163"/>
      <c r="TNM594" s="163"/>
      <c r="TNN594" s="163"/>
      <c r="TNO594" s="163"/>
      <c r="TNP594" s="163"/>
      <c r="TNQ594" s="163"/>
      <c r="TNR594" s="163"/>
      <c r="TNS594" s="163"/>
      <c r="TNT594" s="163"/>
      <c r="TNU594" s="163"/>
      <c r="TNV594" s="163"/>
      <c r="TNW594" s="163"/>
      <c r="TNX594" s="163"/>
      <c r="TNY594" s="163"/>
      <c r="TNZ594" s="163"/>
      <c r="TOA594" s="163"/>
      <c r="TOB594" s="163"/>
      <c r="TOC594" s="163"/>
      <c r="TOD594" s="163"/>
      <c r="TOE594" s="163"/>
      <c r="TOF594" s="163"/>
      <c r="TOG594" s="163"/>
      <c r="TOH594" s="163"/>
      <c r="TOI594" s="163"/>
      <c r="TOJ594" s="163"/>
      <c r="TOK594" s="163"/>
      <c r="TOL594" s="163"/>
      <c r="TOM594" s="163"/>
      <c r="TON594" s="163"/>
      <c r="TOO594" s="163"/>
      <c r="TOP594" s="163"/>
      <c r="TOQ594" s="163"/>
      <c r="TOR594" s="163"/>
      <c r="TOS594" s="163"/>
      <c r="TOT594" s="163"/>
      <c r="TOU594" s="163"/>
      <c r="TOV594" s="163"/>
      <c r="TOW594" s="163"/>
      <c r="TOX594" s="163"/>
      <c r="TOY594" s="163"/>
      <c r="TOZ594" s="163"/>
      <c r="TPA594" s="163"/>
      <c r="TPB594" s="163"/>
      <c r="TPC594" s="163"/>
      <c r="TPD594" s="163"/>
      <c r="TPE594" s="163"/>
      <c r="TPF594" s="163"/>
      <c r="TPG594" s="163"/>
      <c r="TPH594" s="163"/>
      <c r="TPI594" s="163"/>
      <c r="TPJ594" s="163"/>
      <c r="TPK594" s="163"/>
      <c r="TPL594" s="163"/>
      <c r="TPM594" s="163"/>
      <c r="TPN594" s="163"/>
      <c r="TPO594" s="163"/>
      <c r="TPP594" s="163"/>
      <c r="TPQ594" s="163"/>
      <c r="TPR594" s="163"/>
      <c r="TPS594" s="163"/>
      <c r="TPT594" s="163"/>
      <c r="TPU594" s="163"/>
      <c r="TPV594" s="163"/>
      <c r="TPW594" s="163"/>
      <c r="TPX594" s="163"/>
      <c r="TPY594" s="163"/>
      <c r="TPZ594" s="163"/>
      <c r="TQA594" s="163"/>
      <c r="TQB594" s="163"/>
      <c r="TQC594" s="163"/>
      <c r="TQD594" s="163"/>
      <c r="TQE594" s="163"/>
      <c r="TQF594" s="163"/>
      <c r="TQG594" s="163"/>
      <c r="TQH594" s="163"/>
      <c r="TQI594" s="163"/>
      <c r="TQJ594" s="163"/>
      <c r="TQK594" s="163"/>
      <c r="TQL594" s="163"/>
      <c r="TQM594" s="163"/>
      <c r="TQN594" s="163"/>
      <c r="TQO594" s="163"/>
      <c r="TQP594" s="163"/>
      <c r="TQQ594" s="163"/>
      <c r="TQR594" s="163"/>
      <c r="TQS594" s="163"/>
      <c r="TQT594" s="163"/>
      <c r="TQU594" s="163"/>
      <c r="TQV594" s="163"/>
      <c r="TQW594" s="163"/>
      <c r="TQX594" s="163"/>
      <c r="TQY594" s="163"/>
      <c r="TQZ594" s="163"/>
      <c r="TRA594" s="163"/>
      <c r="TRB594" s="163"/>
      <c r="TRC594" s="163"/>
      <c r="TRD594" s="163"/>
      <c r="TRE594" s="163"/>
      <c r="TRF594" s="163"/>
      <c r="TRG594" s="163"/>
      <c r="TRH594" s="163"/>
      <c r="TRI594" s="163"/>
      <c r="TRJ594" s="163"/>
      <c r="TRK594" s="163"/>
      <c r="TRL594" s="163"/>
      <c r="TRM594" s="163"/>
      <c r="TRN594" s="163"/>
      <c r="TRO594" s="163"/>
      <c r="TRP594" s="163"/>
      <c r="TRQ594" s="163"/>
      <c r="TRR594" s="163"/>
      <c r="TRS594" s="163"/>
      <c r="TRT594" s="163"/>
      <c r="TRU594" s="163"/>
      <c r="TRV594" s="163"/>
      <c r="TRW594" s="163"/>
      <c r="TRX594" s="163"/>
      <c r="TRY594" s="163"/>
      <c r="TRZ594" s="163"/>
      <c r="TSA594" s="163"/>
      <c r="TSB594" s="163"/>
      <c r="TSC594" s="163"/>
      <c r="TSD594" s="163"/>
      <c r="TSE594" s="163"/>
      <c r="TSF594" s="163"/>
      <c r="TSG594" s="163"/>
      <c r="TSH594" s="163"/>
      <c r="TSI594" s="163"/>
      <c r="TSJ594" s="163"/>
      <c r="TSK594" s="163"/>
      <c r="TSL594" s="163"/>
      <c r="TSM594" s="163"/>
      <c r="TSN594" s="163"/>
      <c r="TSO594" s="163"/>
      <c r="TSP594" s="163"/>
      <c r="TSQ594" s="163"/>
      <c r="TSR594" s="163"/>
      <c r="TSS594" s="163"/>
      <c r="TST594" s="163"/>
      <c r="TSU594" s="163"/>
      <c r="TSV594" s="163"/>
      <c r="TSW594" s="163"/>
      <c r="TSX594" s="163"/>
      <c r="TSY594" s="163"/>
      <c r="TSZ594" s="163"/>
      <c r="TTA594" s="163"/>
      <c r="TTB594" s="163"/>
      <c r="TTC594" s="163"/>
      <c r="TTD594" s="163"/>
      <c r="TTE594" s="163"/>
      <c r="TTF594" s="163"/>
      <c r="TTG594" s="163"/>
      <c r="TTH594" s="163"/>
      <c r="TTI594" s="163"/>
      <c r="TTJ594" s="163"/>
      <c r="TTK594" s="163"/>
      <c r="TTL594" s="163"/>
      <c r="TTM594" s="163"/>
      <c r="TTN594" s="163"/>
      <c r="TTO594" s="163"/>
      <c r="TTP594" s="163"/>
      <c r="TTQ594" s="163"/>
      <c r="TTR594" s="163"/>
      <c r="TTS594" s="163"/>
      <c r="TTT594" s="163"/>
      <c r="TTU594" s="163"/>
      <c r="TTV594" s="163"/>
      <c r="TTW594" s="163"/>
      <c r="TTX594" s="163"/>
      <c r="TTY594" s="163"/>
      <c r="TTZ594" s="163"/>
      <c r="TUA594" s="163"/>
      <c r="TUB594" s="163"/>
      <c r="TUC594" s="163"/>
      <c r="TUD594" s="163"/>
      <c r="TUE594" s="163"/>
      <c r="TUF594" s="163"/>
      <c r="TUG594" s="163"/>
      <c r="TUH594" s="163"/>
      <c r="TUI594" s="163"/>
      <c r="TUJ594" s="163"/>
      <c r="TUK594" s="163"/>
      <c r="TUL594" s="163"/>
      <c r="TUM594" s="163"/>
      <c r="TUN594" s="163"/>
      <c r="TUO594" s="163"/>
      <c r="TUP594" s="163"/>
      <c r="TUQ594" s="163"/>
      <c r="TUR594" s="163"/>
      <c r="TUS594" s="163"/>
      <c r="TUT594" s="163"/>
      <c r="TUU594" s="163"/>
      <c r="TUV594" s="163"/>
      <c r="TUW594" s="163"/>
      <c r="TUX594" s="163"/>
      <c r="TUY594" s="163"/>
      <c r="TUZ594" s="163"/>
      <c r="TVA594" s="163"/>
      <c r="TVB594" s="163"/>
      <c r="TVC594" s="163"/>
      <c r="TVD594" s="163"/>
      <c r="TVE594" s="163"/>
      <c r="TVF594" s="163"/>
      <c r="TVG594" s="163"/>
      <c r="TVH594" s="163"/>
      <c r="TVI594" s="163"/>
      <c r="TVJ594" s="163"/>
      <c r="TVK594" s="163"/>
      <c r="TVL594" s="163"/>
      <c r="TVM594" s="163"/>
      <c r="TVN594" s="163"/>
      <c r="TVO594" s="163"/>
      <c r="TVP594" s="163"/>
      <c r="TVQ594" s="163"/>
      <c r="TVR594" s="163"/>
      <c r="TVS594" s="163"/>
      <c r="TVT594" s="163"/>
      <c r="TVU594" s="163"/>
      <c r="TVV594" s="163"/>
      <c r="TVW594" s="163"/>
      <c r="TVX594" s="163"/>
      <c r="TVY594" s="163"/>
      <c r="TVZ594" s="163"/>
      <c r="TWA594" s="163"/>
      <c r="TWB594" s="163"/>
      <c r="TWC594" s="163"/>
      <c r="TWD594" s="163"/>
      <c r="TWE594" s="163"/>
      <c r="TWF594" s="163"/>
      <c r="TWG594" s="163"/>
      <c r="TWH594" s="163"/>
      <c r="TWI594" s="163"/>
      <c r="TWJ594" s="163"/>
      <c r="TWK594" s="163"/>
      <c r="TWL594" s="163"/>
      <c r="TWM594" s="163"/>
      <c r="TWN594" s="163"/>
      <c r="TWO594" s="163"/>
      <c r="TWP594" s="163"/>
      <c r="TWQ594" s="163"/>
      <c r="TWR594" s="163"/>
      <c r="TWS594" s="163"/>
      <c r="TWT594" s="163"/>
      <c r="TWU594" s="163"/>
      <c r="TWV594" s="163"/>
      <c r="TWW594" s="163"/>
      <c r="TWX594" s="163"/>
      <c r="TWY594" s="163"/>
      <c r="TWZ594" s="163"/>
      <c r="TXA594" s="163"/>
      <c r="TXB594" s="163"/>
      <c r="TXC594" s="163"/>
      <c r="TXD594" s="163"/>
      <c r="TXE594" s="163"/>
      <c r="TXF594" s="163"/>
      <c r="TXG594" s="163"/>
      <c r="TXH594" s="163"/>
      <c r="TXI594" s="163"/>
      <c r="TXJ594" s="163"/>
      <c r="TXK594" s="163"/>
      <c r="TXL594" s="163"/>
      <c r="TXM594" s="163"/>
      <c r="TXN594" s="163"/>
      <c r="TXO594" s="163"/>
      <c r="TXP594" s="163"/>
      <c r="TXQ594" s="163"/>
      <c r="TXR594" s="163"/>
      <c r="TXS594" s="163"/>
      <c r="TXT594" s="163"/>
      <c r="TXU594" s="163"/>
      <c r="TXV594" s="163"/>
      <c r="TXW594" s="163"/>
      <c r="TXX594" s="163"/>
      <c r="TXY594" s="163"/>
      <c r="TXZ594" s="163"/>
      <c r="TYA594" s="163"/>
      <c r="TYB594" s="163"/>
      <c r="TYC594" s="163"/>
      <c r="TYD594" s="163"/>
      <c r="TYE594" s="163"/>
      <c r="TYF594" s="163"/>
      <c r="TYG594" s="163"/>
      <c r="TYH594" s="163"/>
      <c r="TYI594" s="163"/>
      <c r="TYJ594" s="163"/>
      <c r="TYK594" s="163"/>
      <c r="TYL594" s="163"/>
      <c r="TYM594" s="163"/>
      <c r="TYN594" s="163"/>
      <c r="TYO594" s="163"/>
      <c r="TYP594" s="163"/>
      <c r="TYQ594" s="163"/>
      <c r="TYR594" s="163"/>
      <c r="TYS594" s="163"/>
      <c r="TYT594" s="163"/>
      <c r="TYU594" s="163"/>
      <c r="TYV594" s="163"/>
      <c r="TYW594" s="163"/>
      <c r="TYX594" s="163"/>
      <c r="TYY594" s="163"/>
      <c r="TYZ594" s="163"/>
      <c r="TZA594" s="163"/>
      <c r="TZB594" s="163"/>
      <c r="TZC594" s="163"/>
      <c r="TZD594" s="163"/>
      <c r="TZE594" s="163"/>
      <c r="TZF594" s="163"/>
      <c r="TZG594" s="163"/>
      <c r="TZH594" s="163"/>
      <c r="TZI594" s="163"/>
      <c r="TZJ594" s="163"/>
      <c r="TZK594" s="163"/>
      <c r="TZL594" s="163"/>
      <c r="TZM594" s="163"/>
      <c r="TZN594" s="163"/>
      <c r="TZO594" s="163"/>
      <c r="TZP594" s="163"/>
      <c r="TZQ594" s="163"/>
      <c r="TZR594" s="163"/>
      <c r="TZS594" s="163"/>
      <c r="TZT594" s="163"/>
      <c r="TZU594" s="163"/>
      <c r="TZV594" s="163"/>
      <c r="TZW594" s="163"/>
      <c r="TZX594" s="163"/>
      <c r="TZY594" s="163"/>
      <c r="TZZ594" s="163"/>
      <c r="UAA594" s="163"/>
      <c r="UAB594" s="163"/>
      <c r="UAC594" s="163"/>
      <c r="UAD594" s="163"/>
      <c r="UAE594" s="163"/>
      <c r="UAF594" s="163"/>
      <c r="UAG594" s="163"/>
      <c r="UAH594" s="163"/>
      <c r="UAI594" s="163"/>
      <c r="UAJ594" s="163"/>
      <c r="UAK594" s="163"/>
      <c r="UAL594" s="163"/>
      <c r="UAM594" s="163"/>
      <c r="UAN594" s="163"/>
      <c r="UAO594" s="163"/>
      <c r="UAP594" s="163"/>
      <c r="UAQ594" s="163"/>
      <c r="UAR594" s="163"/>
      <c r="UAS594" s="163"/>
      <c r="UAT594" s="163"/>
      <c r="UAU594" s="163"/>
      <c r="UAV594" s="163"/>
      <c r="UAW594" s="163"/>
      <c r="UAX594" s="163"/>
      <c r="UAY594" s="163"/>
      <c r="UAZ594" s="163"/>
      <c r="UBA594" s="163"/>
      <c r="UBB594" s="163"/>
      <c r="UBC594" s="163"/>
      <c r="UBD594" s="163"/>
      <c r="UBE594" s="163"/>
      <c r="UBF594" s="163"/>
      <c r="UBG594" s="163"/>
      <c r="UBH594" s="163"/>
      <c r="UBI594" s="163"/>
      <c r="UBJ594" s="163"/>
      <c r="UBK594" s="163"/>
      <c r="UBL594" s="163"/>
      <c r="UBM594" s="163"/>
      <c r="UBN594" s="163"/>
      <c r="UBO594" s="163"/>
      <c r="UBP594" s="163"/>
      <c r="UBQ594" s="163"/>
      <c r="UBR594" s="163"/>
      <c r="UBS594" s="163"/>
      <c r="UBT594" s="163"/>
      <c r="UBU594" s="163"/>
      <c r="UBV594" s="163"/>
      <c r="UBW594" s="163"/>
      <c r="UBX594" s="163"/>
      <c r="UBY594" s="163"/>
      <c r="UBZ594" s="163"/>
      <c r="UCA594" s="163"/>
      <c r="UCB594" s="163"/>
      <c r="UCC594" s="163"/>
      <c r="UCD594" s="163"/>
      <c r="UCE594" s="163"/>
      <c r="UCF594" s="163"/>
      <c r="UCG594" s="163"/>
      <c r="UCH594" s="163"/>
      <c r="UCI594" s="163"/>
      <c r="UCJ594" s="163"/>
      <c r="UCK594" s="163"/>
      <c r="UCL594" s="163"/>
      <c r="UCM594" s="163"/>
      <c r="UCN594" s="163"/>
      <c r="UCO594" s="163"/>
      <c r="UCP594" s="163"/>
      <c r="UCQ594" s="163"/>
      <c r="UCR594" s="163"/>
      <c r="UCS594" s="163"/>
      <c r="UCT594" s="163"/>
      <c r="UCU594" s="163"/>
      <c r="UCV594" s="163"/>
      <c r="UCW594" s="163"/>
      <c r="UCX594" s="163"/>
      <c r="UCY594" s="163"/>
      <c r="UCZ594" s="163"/>
      <c r="UDA594" s="163"/>
      <c r="UDB594" s="163"/>
      <c r="UDC594" s="163"/>
      <c r="UDD594" s="163"/>
      <c r="UDE594" s="163"/>
      <c r="UDF594" s="163"/>
      <c r="UDG594" s="163"/>
      <c r="UDH594" s="163"/>
      <c r="UDI594" s="163"/>
      <c r="UDJ594" s="163"/>
      <c r="UDK594" s="163"/>
      <c r="UDL594" s="163"/>
      <c r="UDM594" s="163"/>
      <c r="UDN594" s="163"/>
      <c r="UDO594" s="163"/>
      <c r="UDP594" s="163"/>
      <c r="UDQ594" s="163"/>
      <c r="UDR594" s="163"/>
      <c r="UDS594" s="163"/>
      <c r="UDT594" s="163"/>
      <c r="UDU594" s="163"/>
      <c r="UDV594" s="163"/>
      <c r="UDW594" s="163"/>
      <c r="UDX594" s="163"/>
      <c r="UDY594" s="163"/>
      <c r="UDZ594" s="163"/>
      <c r="UEA594" s="163"/>
      <c r="UEB594" s="163"/>
      <c r="UEC594" s="163"/>
      <c r="UED594" s="163"/>
      <c r="UEE594" s="163"/>
      <c r="UEF594" s="163"/>
      <c r="UEG594" s="163"/>
      <c r="UEH594" s="163"/>
      <c r="UEI594" s="163"/>
      <c r="UEJ594" s="163"/>
      <c r="UEK594" s="163"/>
      <c r="UEL594" s="163"/>
      <c r="UEM594" s="163"/>
      <c r="UEN594" s="163"/>
      <c r="UEO594" s="163"/>
      <c r="UEP594" s="163"/>
      <c r="UEQ594" s="163"/>
      <c r="UER594" s="163"/>
      <c r="UES594" s="163"/>
      <c r="UET594" s="163"/>
      <c r="UEU594" s="163"/>
      <c r="UEV594" s="163"/>
      <c r="UEW594" s="163"/>
      <c r="UEX594" s="163"/>
      <c r="UEY594" s="163"/>
      <c r="UEZ594" s="163"/>
      <c r="UFA594" s="163"/>
      <c r="UFB594" s="163"/>
      <c r="UFC594" s="163"/>
      <c r="UFD594" s="163"/>
      <c r="UFE594" s="163"/>
      <c r="UFF594" s="163"/>
      <c r="UFG594" s="163"/>
      <c r="UFH594" s="163"/>
      <c r="UFI594" s="163"/>
      <c r="UFJ594" s="163"/>
      <c r="UFK594" s="163"/>
      <c r="UFL594" s="163"/>
      <c r="UFM594" s="163"/>
      <c r="UFN594" s="163"/>
      <c r="UFO594" s="163"/>
      <c r="UFP594" s="163"/>
      <c r="UFQ594" s="163"/>
      <c r="UFR594" s="163"/>
      <c r="UFS594" s="163"/>
      <c r="UFT594" s="163"/>
      <c r="UFU594" s="163"/>
      <c r="UFV594" s="163"/>
      <c r="UFW594" s="163"/>
      <c r="UFX594" s="163"/>
      <c r="UFY594" s="163"/>
      <c r="UFZ594" s="163"/>
      <c r="UGA594" s="163"/>
      <c r="UGB594" s="163"/>
      <c r="UGC594" s="163"/>
      <c r="UGD594" s="163"/>
      <c r="UGE594" s="163"/>
      <c r="UGF594" s="163"/>
      <c r="UGG594" s="163"/>
      <c r="UGH594" s="163"/>
      <c r="UGI594" s="163"/>
      <c r="UGJ594" s="163"/>
      <c r="UGK594" s="163"/>
      <c r="UGL594" s="163"/>
      <c r="UGM594" s="163"/>
      <c r="UGN594" s="163"/>
      <c r="UGO594" s="163"/>
      <c r="UGP594" s="163"/>
      <c r="UGQ594" s="163"/>
      <c r="UGR594" s="163"/>
      <c r="UGS594" s="163"/>
      <c r="UGT594" s="163"/>
      <c r="UGU594" s="163"/>
      <c r="UGV594" s="163"/>
      <c r="UGW594" s="163"/>
      <c r="UGX594" s="163"/>
      <c r="UGY594" s="163"/>
      <c r="UGZ594" s="163"/>
      <c r="UHA594" s="163"/>
      <c r="UHB594" s="163"/>
      <c r="UHC594" s="163"/>
      <c r="UHD594" s="163"/>
      <c r="UHE594" s="163"/>
      <c r="UHF594" s="163"/>
      <c r="UHG594" s="163"/>
      <c r="UHH594" s="163"/>
      <c r="UHI594" s="163"/>
      <c r="UHJ594" s="163"/>
      <c r="UHK594" s="163"/>
      <c r="UHL594" s="163"/>
      <c r="UHM594" s="163"/>
      <c r="UHN594" s="163"/>
      <c r="UHO594" s="163"/>
      <c r="UHP594" s="163"/>
      <c r="UHQ594" s="163"/>
      <c r="UHR594" s="163"/>
      <c r="UHS594" s="163"/>
      <c r="UHT594" s="163"/>
      <c r="UHU594" s="163"/>
      <c r="UHV594" s="163"/>
      <c r="UHW594" s="163"/>
      <c r="UHX594" s="163"/>
      <c r="UHY594" s="163"/>
      <c r="UHZ594" s="163"/>
      <c r="UIA594" s="163"/>
      <c r="UIB594" s="163"/>
      <c r="UIC594" s="163"/>
      <c r="UID594" s="163"/>
      <c r="UIE594" s="163"/>
      <c r="UIF594" s="163"/>
      <c r="UIG594" s="163"/>
      <c r="UIH594" s="163"/>
      <c r="UII594" s="163"/>
      <c r="UIJ594" s="163"/>
      <c r="UIK594" s="163"/>
      <c r="UIL594" s="163"/>
      <c r="UIM594" s="163"/>
      <c r="UIN594" s="163"/>
      <c r="UIO594" s="163"/>
      <c r="UIP594" s="163"/>
      <c r="UIQ594" s="163"/>
      <c r="UIR594" s="163"/>
      <c r="UIS594" s="163"/>
      <c r="UIT594" s="163"/>
      <c r="UIU594" s="163"/>
      <c r="UIV594" s="163"/>
      <c r="UIW594" s="163"/>
      <c r="UIX594" s="163"/>
      <c r="UIY594" s="163"/>
      <c r="UIZ594" s="163"/>
      <c r="UJA594" s="163"/>
      <c r="UJB594" s="163"/>
      <c r="UJC594" s="163"/>
      <c r="UJD594" s="163"/>
      <c r="UJE594" s="163"/>
      <c r="UJF594" s="163"/>
      <c r="UJG594" s="163"/>
      <c r="UJH594" s="163"/>
      <c r="UJI594" s="163"/>
      <c r="UJJ594" s="163"/>
      <c r="UJK594" s="163"/>
      <c r="UJL594" s="163"/>
      <c r="UJM594" s="163"/>
      <c r="UJN594" s="163"/>
      <c r="UJO594" s="163"/>
      <c r="UJP594" s="163"/>
      <c r="UJQ594" s="163"/>
      <c r="UJR594" s="163"/>
      <c r="UJS594" s="163"/>
      <c r="UJT594" s="163"/>
      <c r="UJU594" s="163"/>
      <c r="UJV594" s="163"/>
      <c r="UJW594" s="163"/>
      <c r="UJX594" s="163"/>
      <c r="UJY594" s="163"/>
      <c r="UJZ594" s="163"/>
      <c r="UKA594" s="163"/>
      <c r="UKB594" s="163"/>
      <c r="UKC594" s="163"/>
      <c r="UKD594" s="163"/>
      <c r="UKE594" s="163"/>
      <c r="UKF594" s="163"/>
      <c r="UKG594" s="163"/>
      <c r="UKH594" s="163"/>
      <c r="UKI594" s="163"/>
      <c r="UKJ594" s="163"/>
      <c r="UKK594" s="163"/>
      <c r="UKL594" s="163"/>
      <c r="UKM594" s="163"/>
      <c r="UKN594" s="163"/>
      <c r="UKO594" s="163"/>
      <c r="UKP594" s="163"/>
      <c r="UKQ594" s="163"/>
      <c r="UKR594" s="163"/>
      <c r="UKS594" s="163"/>
      <c r="UKT594" s="163"/>
      <c r="UKU594" s="163"/>
      <c r="UKV594" s="163"/>
      <c r="UKW594" s="163"/>
      <c r="UKX594" s="163"/>
      <c r="UKY594" s="163"/>
      <c r="UKZ594" s="163"/>
      <c r="ULA594" s="163"/>
      <c r="ULB594" s="163"/>
      <c r="ULC594" s="163"/>
      <c r="ULD594" s="163"/>
      <c r="ULE594" s="163"/>
      <c r="ULF594" s="163"/>
      <c r="ULG594" s="163"/>
      <c r="ULH594" s="163"/>
      <c r="ULI594" s="163"/>
      <c r="ULJ594" s="163"/>
      <c r="ULK594" s="163"/>
      <c r="ULL594" s="163"/>
      <c r="ULM594" s="163"/>
      <c r="ULN594" s="163"/>
      <c r="ULO594" s="163"/>
      <c r="ULP594" s="163"/>
      <c r="ULQ594" s="163"/>
      <c r="ULR594" s="163"/>
      <c r="ULS594" s="163"/>
      <c r="ULT594" s="163"/>
      <c r="ULU594" s="163"/>
      <c r="ULV594" s="163"/>
      <c r="ULW594" s="163"/>
      <c r="ULX594" s="163"/>
      <c r="ULY594" s="163"/>
      <c r="ULZ594" s="163"/>
      <c r="UMA594" s="163"/>
      <c r="UMB594" s="163"/>
      <c r="UMC594" s="163"/>
      <c r="UMD594" s="163"/>
      <c r="UME594" s="163"/>
      <c r="UMF594" s="163"/>
      <c r="UMG594" s="163"/>
      <c r="UMH594" s="163"/>
      <c r="UMI594" s="163"/>
      <c r="UMJ594" s="163"/>
      <c r="UMK594" s="163"/>
      <c r="UML594" s="163"/>
      <c r="UMM594" s="163"/>
      <c r="UMN594" s="163"/>
      <c r="UMO594" s="163"/>
      <c r="UMP594" s="163"/>
      <c r="UMQ594" s="163"/>
      <c r="UMR594" s="163"/>
      <c r="UMS594" s="163"/>
      <c r="UMT594" s="163"/>
      <c r="UMU594" s="163"/>
      <c r="UMV594" s="163"/>
      <c r="UMW594" s="163"/>
      <c r="UMX594" s="163"/>
      <c r="UMY594" s="163"/>
      <c r="UMZ594" s="163"/>
      <c r="UNA594" s="163"/>
      <c r="UNB594" s="163"/>
      <c r="UNC594" s="163"/>
      <c r="UND594" s="163"/>
      <c r="UNE594" s="163"/>
      <c r="UNF594" s="163"/>
      <c r="UNG594" s="163"/>
      <c r="UNH594" s="163"/>
      <c r="UNI594" s="163"/>
      <c r="UNJ594" s="163"/>
      <c r="UNK594" s="163"/>
      <c r="UNL594" s="163"/>
      <c r="UNM594" s="163"/>
      <c r="UNN594" s="163"/>
      <c r="UNO594" s="163"/>
      <c r="UNP594" s="163"/>
      <c r="UNQ594" s="163"/>
      <c r="UNR594" s="163"/>
      <c r="UNS594" s="163"/>
      <c r="UNT594" s="163"/>
      <c r="UNU594" s="163"/>
      <c r="UNV594" s="163"/>
      <c r="UNW594" s="163"/>
      <c r="UNX594" s="163"/>
      <c r="UNY594" s="163"/>
      <c r="UNZ594" s="163"/>
      <c r="UOA594" s="163"/>
      <c r="UOB594" s="163"/>
      <c r="UOC594" s="163"/>
      <c r="UOD594" s="163"/>
      <c r="UOE594" s="163"/>
      <c r="UOF594" s="163"/>
      <c r="UOG594" s="163"/>
      <c r="UOH594" s="163"/>
      <c r="UOI594" s="163"/>
      <c r="UOJ594" s="163"/>
      <c r="UOK594" s="163"/>
      <c r="UOL594" s="163"/>
      <c r="UOM594" s="163"/>
      <c r="UON594" s="163"/>
      <c r="UOO594" s="163"/>
      <c r="UOP594" s="163"/>
      <c r="UOQ594" s="163"/>
      <c r="UOR594" s="163"/>
      <c r="UOS594" s="163"/>
      <c r="UOT594" s="163"/>
      <c r="UOU594" s="163"/>
      <c r="UOV594" s="163"/>
      <c r="UOW594" s="163"/>
      <c r="UOX594" s="163"/>
      <c r="UOY594" s="163"/>
      <c r="UOZ594" s="163"/>
      <c r="UPA594" s="163"/>
      <c r="UPB594" s="163"/>
      <c r="UPC594" s="163"/>
      <c r="UPD594" s="163"/>
      <c r="UPE594" s="163"/>
      <c r="UPF594" s="163"/>
      <c r="UPG594" s="163"/>
      <c r="UPH594" s="163"/>
      <c r="UPI594" s="163"/>
      <c r="UPJ594" s="163"/>
      <c r="UPK594" s="163"/>
      <c r="UPL594" s="163"/>
      <c r="UPM594" s="163"/>
      <c r="UPN594" s="163"/>
      <c r="UPO594" s="163"/>
      <c r="UPP594" s="163"/>
      <c r="UPQ594" s="163"/>
      <c r="UPR594" s="163"/>
      <c r="UPS594" s="163"/>
      <c r="UPT594" s="163"/>
      <c r="UPU594" s="163"/>
      <c r="UPV594" s="163"/>
      <c r="UPW594" s="163"/>
      <c r="UPX594" s="163"/>
      <c r="UPY594" s="163"/>
      <c r="UPZ594" s="163"/>
      <c r="UQA594" s="163"/>
      <c r="UQB594" s="163"/>
      <c r="UQC594" s="163"/>
      <c r="UQD594" s="163"/>
      <c r="UQE594" s="163"/>
      <c r="UQF594" s="163"/>
      <c r="UQG594" s="163"/>
      <c r="UQH594" s="163"/>
      <c r="UQI594" s="163"/>
      <c r="UQJ594" s="163"/>
      <c r="UQK594" s="163"/>
      <c r="UQL594" s="163"/>
      <c r="UQM594" s="163"/>
      <c r="UQN594" s="163"/>
      <c r="UQO594" s="163"/>
      <c r="UQP594" s="163"/>
      <c r="UQQ594" s="163"/>
      <c r="UQR594" s="163"/>
      <c r="UQS594" s="163"/>
      <c r="UQT594" s="163"/>
      <c r="UQU594" s="163"/>
      <c r="UQV594" s="163"/>
      <c r="UQW594" s="163"/>
      <c r="UQX594" s="163"/>
      <c r="UQY594" s="163"/>
      <c r="UQZ594" s="163"/>
      <c r="URA594" s="163"/>
      <c r="URB594" s="163"/>
      <c r="URC594" s="163"/>
      <c r="URD594" s="163"/>
      <c r="URE594" s="163"/>
      <c r="URF594" s="163"/>
      <c r="URG594" s="163"/>
      <c r="URH594" s="163"/>
      <c r="URI594" s="163"/>
      <c r="URJ594" s="163"/>
      <c r="URK594" s="163"/>
      <c r="URL594" s="163"/>
      <c r="URM594" s="163"/>
      <c r="URN594" s="163"/>
      <c r="URO594" s="163"/>
      <c r="URP594" s="163"/>
      <c r="URQ594" s="163"/>
      <c r="URR594" s="163"/>
      <c r="URS594" s="163"/>
      <c r="URT594" s="163"/>
      <c r="URU594" s="163"/>
      <c r="URV594" s="163"/>
      <c r="URW594" s="163"/>
      <c r="URX594" s="163"/>
      <c r="URY594" s="163"/>
      <c r="URZ594" s="163"/>
      <c r="USA594" s="163"/>
      <c r="USB594" s="163"/>
      <c r="USC594" s="163"/>
      <c r="USD594" s="163"/>
      <c r="USE594" s="163"/>
      <c r="USF594" s="163"/>
      <c r="USG594" s="163"/>
      <c r="USH594" s="163"/>
      <c r="USI594" s="163"/>
      <c r="USJ594" s="163"/>
      <c r="USK594" s="163"/>
      <c r="USL594" s="163"/>
      <c r="USM594" s="163"/>
      <c r="USN594" s="163"/>
      <c r="USO594" s="163"/>
      <c r="USP594" s="163"/>
      <c r="USQ594" s="163"/>
      <c r="USR594" s="163"/>
      <c r="USS594" s="163"/>
      <c r="UST594" s="163"/>
      <c r="USU594" s="163"/>
      <c r="USV594" s="163"/>
      <c r="USW594" s="163"/>
      <c r="USX594" s="163"/>
      <c r="USY594" s="163"/>
      <c r="USZ594" s="163"/>
      <c r="UTA594" s="163"/>
      <c r="UTB594" s="163"/>
      <c r="UTC594" s="163"/>
      <c r="UTD594" s="163"/>
      <c r="UTE594" s="163"/>
      <c r="UTF594" s="163"/>
      <c r="UTG594" s="163"/>
      <c r="UTH594" s="163"/>
      <c r="UTI594" s="163"/>
      <c r="UTJ594" s="163"/>
      <c r="UTK594" s="163"/>
      <c r="UTL594" s="163"/>
      <c r="UTM594" s="163"/>
      <c r="UTN594" s="163"/>
      <c r="UTO594" s="163"/>
      <c r="UTP594" s="163"/>
      <c r="UTQ594" s="163"/>
      <c r="UTR594" s="163"/>
      <c r="UTS594" s="163"/>
      <c r="UTT594" s="163"/>
      <c r="UTU594" s="163"/>
      <c r="UTV594" s="163"/>
      <c r="UTW594" s="163"/>
      <c r="UTX594" s="163"/>
      <c r="UTY594" s="163"/>
      <c r="UTZ594" s="163"/>
      <c r="UUA594" s="163"/>
      <c r="UUB594" s="163"/>
      <c r="UUC594" s="163"/>
      <c r="UUD594" s="163"/>
      <c r="UUE594" s="163"/>
      <c r="UUF594" s="163"/>
      <c r="UUG594" s="163"/>
      <c r="UUH594" s="163"/>
      <c r="UUI594" s="163"/>
      <c r="UUJ594" s="163"/>
      <c r="UUK594" s="163"/>
      <c r="UUL594" s="163"/>
      <c r="UUM594" s="163"/>
      <c r="UUN594" s="163"/>
      <c r="UUO594" s="163"/>
      <c r="UUP594" s="163"/>
      <c r="UUQ594" s="163"/>
      <c r="UUR594" s="163"/>
      <c r="UUS594" s="163"/>
      <c r="UUT594" s="163"/>
      <c r="UUU594" s="163"/>
      <c r="UUV594" s="163"/>
      <c r="UUW594" s="163"/>
      <c r="UUX594" s="163"/>
      <c r="UUY594" s="163"/>
      <c r="UUZ594" s="163"/>
      <c r="UVA594" s="163"/>
      <c r="UVB594" s="163"/>
      <c r="UVC594" s="163"/>
      <c r="UVD594" s="163"/>
      <c r="UVE594" s="163"/>
      <c r="UVF594" s="163"/>
      <c r="UVG594" s="163"/>
      <c r="UVH594" s="163"/>
      <c r="UVI594" s="163"/>
      <c r="UVJ594" s="163"/>
      <c r="UVK594" s="163"/>
      <c r="UVL594" s="163"/>
      <c r="UVM594" s="163"/>
      <c r="UVN594" s="163"/>
      <c r="UVO594" s="163"/>
      <c r="UVP594" s="163"/>
      <c r="UVQ594" s="163"/>
      <c r="UVR594" s="163"/>
      <c r="UVS594" s="163"/>
      <c r="UVT594" s="163"/>
      <c r="UVU594" s="163"/>
      <c r="UVV594" s="163"/>
      <c r="UVW594" s="163"/>
      <c r="UVX594" s="163"/>
      <c r="UVY594" s="163"/>
      <c r="UVZ594" s="163"/>
      <c r="UWA594" s="163"/>
      <c r="UWB594" s="163"/>
      <c r="UWC594" s="163"/>
      <c r="UWD594" s="163"/>
      <c r="UWE594" s="163"/>
      <c r="UWF594" s="163"/>
      <c r="UWG594" s="163"/>
      <c r="UWH594" s="163"/>
      <c r="UWI594" s="163"/>
      <c r="UWJ594" s="163"/>
      <c r="UWK594" s="163"/>
      <c r="UWL594" s="163"/>
      <c r="UWM594" s="163"/>
      <c r="UWN594" s="163"/>
      <c r="UWO594" s="163"/>
      <c r="UWP594" s="163"/>
      <c r="UWQ594" s="163"/>
      <c r="UWR594" s="163"/>
      <c r="UWS594" s="163"/>
      <c r="UWT594" s="163"/>
      <c r="UWU594" s="163"/>
      <c r="UWV594" s="163"/>
      <c r="UWW594" s="163"/>
      <c r="UWX594" s="163"/>
      <c r="UWY594" s="163"/>
      <c r="UWZ594" s="163"/>
      <c r="UXA594" s="163"/>
      <c r="UXB594" s="163"/>
      <c r="UXC594" s="163"/>
      <c r="UXD594" s="163"/>
      <c r="UXE594" s="163"/>
      <c r="UXF594" s="163"/>
      <c r="UXG594" s="163"/>
      <c r="UXH594" s="163"/>
      <c r="UXI594" s="163"/>
      <c r="UXJ594" s="163"/>
      <c r="UXK594" s="163"/>
      <c r="UXL594" s="163"/>
      <c r="UXM594" s="163"/>
      <c r="UXN594" s="163"/>
      <c r="UXO594" s="163"/>
      <c r="UXP594" s="163"/>
      <c r="UXQ594" s="163"/>
      <c r="UXR594" s="163"/>
      <c r="UXS594" s="163"/>
      <c r="UXT594" s="163"/>
      <c r="UXU594" s="163"/>
      <c r="UXV594" s="163"/>
      <c r="UXW594" s="163"/>
      <c r="UXX594" s="163"/>
      <c r="UXY594" s="163"/>
      <c r="UXZ594" s="163"/>
      <c r="UYA594" s="163"/>
      <c r="UYB594" s="163"/>
      <c r="UYC594" s="163"/>
      <c r="UYD594" s="163"/>
      <c r="UYE594" s="163"/>
      <c r="UYF594" s="163"/>
      <c r="UYG594" s="163"/>
      <c r="UYH594" s="163"/>
      <c r="UYI594" s="163"/>
      <c r="UYJ594" s="163"/>
      <c r="UYK594" s="163"/>
      <c r="UYL594" s="163"/>
      <c r="UYM594" s="163"/>
      <c r="UYN594" s="163"/>
      <c r="UYO594" s="163"/>
      <c r="UYP594" s="163"/>
      <c r="UYQ594" s="163"/>
      <c r="UYR594" s="163"/>
      <c r="UYS594" s="163"/>
      <c r="UYT594" s="163"/>
      <c r="UYU594" s="163"/>
      <c r="UYV594" s="163"/>
      <c r="UYW594" s="163"/>
      <c r="UYX594" s="163"/>
      <c r="UYY594" s="163"/>
      <c r="UYZ594" s="163"/>
      <c r="UZA594" s="163"/>
      <c r="UZB594" s="163"/>
      <c r="UZC594" s="163"/>
      <c r="UZD594" s="163"/>
      <c r="UZE594" s="163"/>
      <c r="UZF594" s="163"/>
      <c r="UZG594" s="163"/>
      <c r="UZH594" s="163"/>
      <c r="UZI594" s="163"/>
      <c r="UZJ594" s="163"/>
      <c r="UZK594" s="163"/>
      <c r="UZL594" s="163"/>
      <c r="UZM594" s="163"/>
      <c r="UZN594" s="163"/>
      <c r="UZO594" s="163"/>
      <c r="UZP594" s="163"/>
      <c r="UZQ594" s="163"/>
      <c r="UZR594" s="163"/>
      <c r="UZS594" s="163"/>
      <c r="UZT594" s="163"/>
      <c r="UZU594" s="163"/>
      <c r="UZV594" s="163"/>
      <c r="UZW594" s="163"/>
      <c r="UZX594" s="163"/>
      <c r="UZY594" s="163"/>
      <c r="UZZ594" s="163"/>
      <c r="VAA594" s="163"/>
      <c r="VAB594" s="163"/>
      <c r="VAC594" s="163"/>
      <c r="VAD594" s="163"/>
      <c r="VAE594" s="163"/>
      <c r="VAF594" s="163"/>
      <c r="VAG594" s="163"/>
      <c r="VAH594" s="163"/>
      <c r="VAI594" s="163"/>
      <c r="VAJ594" s="163"/>
      <c r="VAK594" s="163"/>
      <c r="VAL594" s="163"/>
      <c r="VAM594" s="163"/>
      <c r="VAN594" s="163"/>
      <c r="VAO594" s="163"/>
      <c r="VAP594" s="163"/>
      <c r="VAQ594" s="163"/>
      <c r="VAR594" s="163"/>
      <c r="VAS594" s="163"/>
      <c r="VAT594" s="163"/>
      <c r="VAU594" s="163"/>
      <c r="VAV594" s="163"/>
      <c r="VAW594" s="163"/>
      <c r="VAX594" s="163"/>
      <c r="VAY594" s="163"/>
      <c r="VAZ594" s="163"/>
      <c r="VBA594" s="163"/>
      <c r="VBB594" s="163"/>
      <c r="VBC594" s="163"/>
      <c r="VBD594" s="163"/>
      <c r="VBE594" s="163"/>
      <c r="VBF594" s="163"/>
      <c r="VBG594" s="163"/>
      <c r="VBH594" s="163"/>
      <c r="VBI594" s="163"/>
      <c r="VBJ594" s="163"/>
      <c r="VBK594" s="163"/>
      <c r="VBL594" s="163"/>
      <c r="VBM594" s="163"/>
      <c r="VBN594" s="163"/>
      <c r="VBO594" s="163"/>
      <c r="VBP594" s="163"/>
      <c r="VBQ594" s="163"/>
      <c r="VBR594" s="163"/>
      <c r="VBS594" s="163"/>
      <c r="VBT594" s="163"/>
      <c r="VBU594" s="163"/>
      <c r="VBV594" s="163"/>
      <c r="VBW594" s="163"/>
      <c r="VBX594" s="163"/>
      <c r="VBY594" s="163"/>
      <c r="VBZ594" s="163"/>
      <c r="VCA594" s="163"/>
      <c r="VCB594" s="163"/>
      <c r="VCC594" s="163"/>
      <c r="VCD594" s="163"/>
      <c r="VCE594" s="163"/>
      <c r="VCF594" s="163"/>
      <c r="VCG594" s="163"/>
      <c r="VCH594" s="163"/>
      <c r="VCI594" s="163"/>
      <c r="VCJ594" s="163"/>
      <c r="VCK594" s="163"/>
      <c r="VCL594" s="163"/>
      <c r="VCM594" s="163"/>
      <c r="VCN594" s="163"/>
      <c r="VCO594" s="163"/>
      <c r="VCP594" s="163"/>
      <c r="VCQ594" s="163"/>
      <c r="VCR594" s="163"/>
      <c r="VCS594" s="163"/>
      <c r="VCT594" s="163"/>
      <c r="VCU594" s="163"/>
      <c r="VCV594" s="163"/>
      <c r="VCW594" s="163"/>
      <c r="VCX594" s="163"/>
      <c r="VCY594" s="163"/>
      <c r="VCZ594" s="163"/>
      <c r="VDA594" s="163"/>
      <c r="VDB594" s="163"/>
      <c r="VDC594" s="163"/>
      <c r="VDD594" s="163"/>
      <c r="VDE594" s="163"/>
      <c r="VDF594" s="163"/>
      <c r="VDG594" s="163"/>
      <c r="VDH594" s="163"/>
      <c r="VDI594" s="163"/>
      <c r="VDJ594" s="163"/>
      <c r="VDK594" s="163"/>
      <c r="VDL594" s="163"/>
      <c r="VDM594" s="163"/>
      <c r="VDN594" s="163"/>
      <c r="VDO594" s="163"/>
      <c r="VDP594" s="163"/>
      <c r="VDQ594" s="163"/>
      <c r="VDR594" s="163"/>
      <c r="VDS594" s="163"/>
      <c r="VDT594" s="163"/>
      <c r="VDU594" s="163"/>
      <c r="VDV594" s="163"/>
      <c r="VDW594" s="163"/>
      <c r="VDX594" s="163"/>
      <c r="VDY594" s="163"/>
      <c r="VDZ594" s="163"/>
      <c r="VEA594" s="163"/>
      <c r="VEB594" s="163"/>
      <c r="VEC594" s="163"/>
      <c r="VED594" s="163"/>
      <c r="VEE594" s="163"/>
      <c r="VEF594" s="163"/>
      <c r="VEG594" s="163"/>
      <c r="VEH594" s="163"/>
      <c r="VEI594" s="163"/>
      <c r="VEJ594" s="163"/>
      <c r="VEK594" s="163"/>
      <c r="VEL594" s="163"/>
      <c r="VEM594" s="163"/>
      <c r="VEN594" s="163"/>
      <c r="VEO594" s="163"/>
      <c r="VEP594" s="163"/>
      <c r="VEQ594" s="163"/>
      <c r="VER594" s="163"/>
      <c r="VES594" s="163"/>
      <c r="VET594" s="163"/>
      <c r="VEU594" s="163"/>
      <c r="VEV594" s="163"/>
      <c r="VEW594" s="163"/>
      <c r="VEX594" s="163"/>
      <c r="VEY594" s="163"/>
      <c r="VEZ594" s="163"/>
      <c r="VFA594" s="163"/>
      <c r="VFB594" s="163"/>
      <c r="VFC594" s="163"/>
      <c r="VFD594" s="163"/>
      <c r="VFE594" s="163"/>
      <c r="VFF594" s="163"/>
      <c r="VFG594" s="163"/>
      <c r="VFH594" s="163"/>
      <c r="VFI594" s="163"/>
      <c r="VFJ594" s="163"/>
      <c r="VFK594" s="163"/>
      <c r="VFL594" s="163"/>
      <c r="VFM594" s="163"/>
      <c r="VFN594" s="163"/>
      <c r="VFO594" s="163"/>
      <c r="VFP594" s="163"/>
      <c r="VFQ594" s="163"/>
      <c r="VFR594" s="163"/>
      <c r="VFS594" s="163"/>
      <c r="VFT594" s="163"/>
      <c r="VFU594" s="163"/>
      <c r="VFV594" s="163"/>
      <c r="VFW594" s="163"/>
      <c r="VFX594" s="163"/>
      <c r="VFY594" s="163"/>
      <c r="VFZ594" s="163"/>
      <c r="VGA594" s="163"/>
      <c r="VGB594" s="163"/>
      <c r="VGC594" s="163"/>
      <c r="VGD594" s="163"/>
      <c r="VGE594" s="163"/>
      <c r="VGF594" s="163"/>
      <c r="VGG594" s="163"/>
      <c r="VGH594" s="163"/>
      <c r="VGI594" s="163"/>
      <c r="VGJ594" s="163"/>
      <c r="VGK594" s="163"/>
      <c r="VGL594" s="163"/>
      <c r="VGM594" s="163"/>
      <c r="VGN594" s="163"/>
      <c r="VGO594" s="163"/>
      <c r="VGP594" s="163"/>
      <c r="VGQ594" s="163"/>
      <c r="VGR594" s="163"/>
      <c r="VGS594" s="163"/>
      <c r="VGT594" s="163"/>
      <c r="VGU594" s="163"/>
      <c r="VGV594" s="163"/>
      <c r="VGW594" s="163"/>
      <c r="VGX594" s="163"/>
      <c r="VGY594" s="163"/>
      <c r="VGZ594" s="163"/>
      <c r="VHA594" s="163"/>
      <c r="VHB594" s="163"/>
      <c r="VHC594" s="163"/>
      <c r="VHD594" s="163"/>
      <c r="VHE594" s="163"/>
      <c r="VHF594" s="163"/>
      <c r="VHG594" s="163"/>
      <c r="VHH594" s="163"/>
      <c r="VHI594" s="163"/>
      <c r="VHJ594" s="163"/>
      <c r="VHK594" s="163"/>
      <c r="VHL594" s="163"/>
      <c r="VHM594" s="163"/>
      <c r="VHN594" s="163"/>
      <c r="VHO594" s="163"/>
      <c r="VHP594" s="163"/>
      <c r="VHQ594" s="163"/>
      <c r="VHR594" s="163"/>
      <c r="VHS594" s="163"/>
      <c r="VHT594" s="163"/>
      <c r="VHU594" s="163"/>
      <c r="VHV594" s="163"/>
      <c r="VHW594" s="163"/>
      <c r="VHX594" s="163"/>
      <c r="VHY594" s="163"/>
      <c r="VHZ594" s="163"/>
      <c r="VIA594" s="163"/>
      <c r="VIB594" s="163"/>
      <c r="VIC594" s="163"/>
      <c r="VID594" s="163"/>
      <c r="VIE594" s="163"/>
      <c r="VIF594" s="163"/>
      <c r="VIG594" s="163"/>
      <c r="VIH594" s="163"/>
      <c r="VII594" s="163"/>
      <c r="VIJ594" s="163"/>
      <c r="VIK594" s="163"/>
      <c r="VIL594" s="163"/>
      <c r="VIM594" s="163"/>
      <c r="VIN594" s="163"/>
      <c r="VIO594" s="163"/>
      <c r="VIP594" s="163"/>
      <c r="VIQ594" s="163"/>
      <c r="VIR594" s="163"/>
      <c r="VIS594" s="163"/>
      <c r="VIT594" s="163"/>
      <c r="VIU594" s="163"/>
      <c r="VIV594" s="163"/>
      <c r="VIW594" s="163"/>
      <c r="VIX594" s="163"/>
      <c r="VIY594" s="163"/>
      <c r="VIZ594" s="163"/>
      <c r="VJA594" s="163"/>
      <c r="VJB594" s="163"/>
      <c r="VJC594" s="163"/>
      <c r="VJD594" s="163"/>
      <c r="VJE594" s="163"/>
      <c r="VJF594" s="163"/>
      <c r="VJG594" s="163"/>
      <c r="VJH594" s="163"/>
      <c r="VJI594" s="163"/>
      <c r="VJJ594" s="163"/>
      <c r="VJK594" s="163"/>
      <c r="VJL594" s="163"/>
      <c r="VJM594" s="163"/>
      <c r="VJN594" s="163"/>
      <c r="VJO594" s="163"/>
      <c r="VJP594" s="163"/>
      <c r="VJQ594" s="163"/>
      <c r="VJR594" s="163"/>
      <c r="VJS594" s="163"/>
      <c r="VJT594" s="163"/>
      <c r="VJU594" s="163"/>
      <c r="VJV594" s="163"/>
      <c r="VJW594" s="163"/>
      <c r="VJX594" s="163"/>
      <c r="VJY594" s="163"/>
      <c r="VJZ594" s="163"/>
      <c r="VKA594" s="163"/>
      <c r="VKB594" s="163"/>
      <c r="VKC594" s="163"/>
      <c r="VKD594" s="163"/>
      <c r="VKE594" s="163"/>
      <c r="VKF594" s="163"/>
      <c r="VKG594" s="163"/>
      <c r="VKH594" s="163"/>
      <c r="VKI594" s="163"/>
      <c r="VKJ594" s="163"/>
      <c r="VKK594" s="163"/>
      <c r="VKL594" s="163"/>
      <c r="VKM594" s="163"/>
      <c r="VKN594" s="163"/>
      <c r="VKO594" s="163"/>
      <c r="VKP594" s="163"/>
      <c r="VKQ594" s="163"/>
      <c r="VKR594" s="163"/>
      <c r="VKS594" s="163"/>
      <c r="VKT594" s="163"/>
      <c r="VKU594" s="163"/>
      <c r="VKV594" s="163"/>
      <c r="VKW594" s="163"/>
      <c r="VKX594" s="163"/>
      <c r="VKY594" s="163"/>
      <c r="VKZ594" s="163"/>
      <c r="VLA594" s="163"/>
      <c r="VLB594" s="163"/>
      <c r="VLC594" s="163"/>
      <c r="VLD594" s="163"/>
      <c r="VLE594" s="163"/>
      <c r="VLF594" s="163"/>
      <c r="VLG594" s="163"/>
      <c r="VLH594" s="163"/>
      <c r="VLI594" s="163"/>
      <c r="VLJ594" s="163"/>
      <c r="VLK594" s="163"/>
      <c r="VLL594" s="163"/>
      <c r="VLM594" s="163"/>
      <c r="VLN594" s="163"/>
      <c r="VLO594" s="163"/>
      <c r="VLP594" s="163"/>
      <c r="VLQ594" s="163"/>
      <c r="VLR594" s="163"/>
      <c r="VLS594" s="163"/>
      <c r="VLT594" s="163"/>
      <c r="VLU594" s="163"/>
      <c r="VLV594" s="163"/>
      <c r="VLW594" s="163"/>
      <c r="VLX594" s="163"/>
      <c r="VLY594" s="163"/>
      <c r="VLZ594" s="163"/>
      <c r="VMA594" s="163"/>
      <c r="VMB594" s="163"/>
      <c r="VMC594" s="163"/>
      <c r="VMD594" s="163"/>
      <c r="VME594" s="163"/>
      <c r="VMF594" s="163"/>
      <c r="VMG594" s="163"/>
      <c r="VMH594" s="163"/>
      <c r="VMI594" s="163"/>
      <c r="VMJ594" s="163"/>
      <c r="VMK594" s="163"/>
      <c r="VML594" s="163"/>
      <c r="VMM594" s="163"/>
      <c r="VMN594" s="163"/>
      <c r="VMO594" s="163"/>
      <c r="VMP594" s="163"/>
      <c r="VMQ594" s="163"/>
      <c r="VMR594" s="163"/>
      <c r="VMS594" s="163"/>
      <c r="VMT594" s="163"/>
      <c r="VMU594" s="163"/>
      <c r="VMV594" s="163"/>
      <c r="VMW594" s="163"/>
      <c r="VMX594" s="163"/>
      <c r="VMY594" s="163"/>
      <c r="VMZ594" s="163"/>
      <c r="VNA594" s="163"/>
      <c r="VNB594" s="163"/>
      <c r="VNC594" s="163"/>
      <c r="VND594" s="163"/>
      <c r="VNE594" s="163"/>
      <c r="VNF594" s="163"/>
      <c r="VNG594" s="163"/>
      <c r="VNH594" s="163"/>
      <c r="VNI594" s="163"/>
      <c r="VNJ594" s="163"/>
      <c r="VNK594" s="163"/>
      <c r="VNL594" s="163"/>
      <c r="VNM594" s="163"/>
      <c r="VNN594" s="163"/>
      <c r="VNO594" s="163"/>
      <c r="VNP594" s="163"/>
      <c r="VNQ594" s="163"/>
      <c r="VNR594" s="163"/>
      <c r="VNS594" s="163"/>
      <c r="VNT594" s="163"/>
      <c r="VNU594" s="163"/>
      <c r="VNV594" s="163"/>
      <c r="VNW594" s="163"/>
      <c r="VNX594" s="163"/>
      <c r="VNY594" s="163"/>
      <c r="VNZ594" s="163"/>
      <c r="VOA594" s="163"/>
      <c r="VOB594" s="163"/>
      <c r="VOC594" s="163"/>
      <c r="VOD594" s="163"/>
      <c r="VOE594" s="163"/>
      <c r="VOF594" s="163"/>
      <c r="VOG594" s="163"/>
      <c r="VOH594" s="163"/>
      <c r="VOI594" s="163"/>
      <c r="VOJ594" s="163"/>
      <c r="VOK594" s="163"/>
      <c r="VOL594" s="163"/>
      <c r="VOM594" s="163"/>
      <c r="VON594" s="163"/>
      <c r="VOO594" s="163"/>
      <c r="VOP594" s="163"/>
      <c r="VOQ594" s="163"/>
      <c r="VOR594" s="163"/>
      <c r="VOS594" s="163"/>
      <c r="VOT594" s="163"/>
      <c r="VOU594" s="163"/>
      <c r="VOV594" s="163"/>
      <c r="VOW594" s="163"/>
      <c r="VOX594" s="163"/>
      <c r="VOY594" s="163"/>
      <c r="VOZ594" s="163"/>
      <c r="VPA594" s="163"/>
      <c r="VPB594" s="163"/>
      <c r="VPC594" s="163"/>
      <c r="VPD594" s="163"/>
      <c r="VPE594" s="163"/>
      <c r="VPF594" s="163"/>
      <c r="VPG594" s="163"/>
      <c r="VPH594" s="163"/>
      <c r="VPI594" s="163"/>
      <c r="VPJ594" s="163"/>
      <c r="VPK594" s="163"/>
      <c r="VPL594" s="163"/>
      <c r="VPM594" s="163"/>
      <c r="VPN594" s="163"/>
      <c r="VPO594" s="163"/>
      <c r="VPP594" s="163"/>
      <c r="VPQ594" s="163"/>
      <c r="VPR594" s="163"/>
      <c r="VPS594" s="163"/>
      <c r="VPT594" s="163"/>
      <c r="VPU594" s="163"/>
      <c r="VPV594" s="163"/>
      <c r="VPW594" s="163"/>
      <c r="VPX594" s="163"/>
      <c r="VPY594" s="163"/>
      <c r="VPZ594" s="163"/>
      <c r="VQA594" s="163"/>
      <c r="VQB594" s="163"/>
      <c r="VQC594" s="163"/>
      <c r="VQD594" s="163"/>
      <c r="VQE594" s="163"/>
      <c r="VQF594" s="163"/>
      <c r="VQG594" s="163"/>
      <c r="VQH594" s="163"/>
      <c r="VQI594" s="163"/>
      <c r="VQJ594" s="163"/>
      <c r="VQK594" s="163"/>
      <c r="VQL594" s="163"/>
      <c r="VQM594" s="163"/>
      <c r="VQN594" s="163"/>
      <c r="VQO594" s="163"/>
      <c r="VQP594" s="163"/>
      <c r="VQQ594" s="163"/>
      <c r="VQR594" s="163"/>
      <c r="VQS594" s="163"/>
      <c r="VQT594" s="163"/>
      <c r="VQU594" s="163"/>
      <c r="VQV594" s="163"/>
      <c r="VQW594" s="163"/>
      <c r="VQX594" s="163"/>
      <c r="VQY594" s="163"/>
      <c r="VQZ594" s="163"/>
      <c r="VRA594" s="163"/>
      <c r="VRB594" s="163"/>
      <c r="VRC594" s="163"/>
      <c r="VRD594" s="163"/>
      <c r="VRE594" s="163"/>
      <c r="VRF594" s="163"/>
      <c r="VRG594" s="163"/>
      <c r="VRH594" s="163"/>
      <c r="VRI594" s="163"/>
      <c r="VRJ594" s="163"/>
      <c r="VRK594" s="163"/>
      <c r="VRL594" s="163"/>
      <c r="VRM594" s="163"/>
      <c r="VRN594" s="163"/>
      <c r="VRO594" s="163"/>
      <c r="VRP594" s="163"/>
      <c r="VRQ594" s="163"/>
      <c r="VRR594" s="163"/>
      <c r="VRS594" s="163"/>
      <c r="VRT594" s="163"/>
      <c r="VRU594" s="163"/>
      <c r="VRV594" s="163"/>
      <c r="VRW594" s="163"/>
      <c r="VRX594" s="163"/>
      <c r="VRY594" s="163"/>
      <c r="VRZ594" s="163"/>
      <c r="VSA594" s="163"/>
      <c r="VSB594" s="163"/>
      <c r="VSC594" s="163"/>
      <c r="VSD594" s="163"/>
      <c r="VSE594" s="163"/>
      <c r="VSF594" s="163"/>
      <c r="VSG594" s="163"/>
      <c r="VSH594" s="163"/>
      <c r="VSI594" s="163"/>
      <c r="VSJ594" s="163"/>
      <c r="VSK594" s="163"/>
      <c r="VSL594" s="163"/>
      <c r="VSM594" s="163"/>
      <c r="VSN594" s="163"/>
      <c r="VSO594" s="163"/>
      <c r="VSP594" s="163"/>
      <c r="VSQ594" s="163"/>
      <c r="VSR594" s="163"/>
      <c r="VSS594" s="163"/>
      <c r="VST594" s="163"/>
      <c r="VSU594" s="163"/>
      <c r="VSV594" s="163"/>
      <c r="VSW594" s="163"/>
      <c r="VSX594" s="163"/>
      <c r="VSY594" s="163"/>
      <c r="VSZ594" s="163"/>
      <c r="VTA594" s="163"/>
      <c r="VTB594" s="163"/>
      <c r="VTC594" s="163"/>
      <c r="VTD594" s="163"/>
      <c r="VTE594" s="163"/>
      <c r="VTF594" s="163"/>
      <c r="VTG594" s="163"/>
      <c r="VTH594" s="163"/>
      <c r="VTI594" s="163"/>
      <c r="VTJ594" s="163"/>
      <c r="VTK594" s="163"/>
      <c r="VTL594" s="163"/>
      <c r="VTM594" s="163"/>
      <c r="VTN594" s="163"/>
      <c r="VTO594" s="163"/>
      <c r="VTP594" s="163"/>
      <c r="VTQ594" s="163"/>
      <c r="VTR594" s="163"/>
      <c r="VTS594" s="163"/>
      <c r="VTT594" s="163"/>
      <c r="VTU594" s="163"/>
      <c r="VTV594" s="163"/>
      <c r="VTW594" s="163"/>
      <c r="VTX594" s="163"/>
      <c r="VTY594" s="163"/>
      <c r="VTZ594" s="163"/>
      <c r="VUA594" s="163"/>
      <c r="VUB594" s="163"/>
      <c r="VUC594" s="163"/>
      <c r="VUD594" s="163"/>
      <c r="VUE594" s="163"/>
      <c r="VUF594" s="163"/>
      <c r="VUG594" s="163"/>
      <c r="VUH594" s="163"/>
      <c r="VUI594" s="163"/>
      <c r="VUJ594" s="163"/>
      <c r="VUK594" s="163"/>
      <c r="VUL594" s="163"/>
      <c r="VUM594" s="163"/>
      <c r="VUN594" s="163"/>
      <c r="VUO594" s="163"/>
      <c r="VUP594" s="163"/>
      <c r="VUQ594" s="163"/>
      <c r="VUR594" s="163"/>
      <c r="VUS594" s="163"/>
      <c r="VUT594" s="163"/>
      <c r="VUU594" s="163"/>
      <c r="VUV594" s="163"/>
      <c r="VUW594" s="163"/>
      <c r="VUX594" s="163"/>
      <c r="VUY594" s="163"/>
      <c r="VUZ594" s="163"/>
      <c r="VVA594" s="163"/>
      <c r="VVB594" s="163"/>
      <c r="VVC594" s="163"/>
      <c r="VVD594" s="163"/>
      <c r="VVE594" s="163"/>
      <c r="VVF594" s="163"/>
      <c r="VVG594" s="163"/>
      <c r="VVH594" s="163"/>
      <c r="VVI594" s="163"/>
      <c r="VVJ594" s="163"/>
      <c r="VVK594" s="163"/>
      <c r="VVL594" s="163"/>
      <c r="VVM594" s="163"/>
      <c r="VVN594" s="163"/>
      <c r="VVO594" s="163"/>
      <c r="VVP594" s="163"/>
      <c r="VVQ594" s="163"/>
      <c r="VVR594" s="163"/>
      <c r="VVS594" s="163"/>
      <c r="VVT594" s="163"/>
      <c r="VVU594" s="163"/>
      <c r="VVV594" s="163"/>
      <c r="VVW594" s="163"/>
      <c r="VVX594" s="163"/>
      <c r="VVY594" s="163"/>
      <c r="VVZ594" s="163"/>
      <c r="VWA594" s="163"/>
      <c r="VWB594" s="163"/>
      <c r="VWC594" s="163"/>
      <c r="VWD594" s="163"/>
      <c r="VWE594" s="163"/>
      <c r="VWF594" s="163"/>
      <c r="VWG594" s="163"/>
      <c r="VWH594" s="163"/>
      <c r="VWI594" s="163"/>
      <c r="VWJ594" s="163"/>
      <c r="VWK594" s="163"/>
      <c r="VWL594" s="163"/>
      <c r="VWM594" s="163"/>
      <c r="VWN594" s="163"/>
      <c r="VWO594" s="163"/>
      <c r="VWP594" s="163"/>
      <c r="VWQ594" s="163"/>
      <c r="VWR594" s="163"/>
      <c r="VWS594" s="163"/>
      <c r="VWT594" s="163"/>
      <c r="VWU594" s="163"/>
      <c r="VWV594" s="163"/>
      <c r="VWW594" s="163"/>
      <c r="VWX594" s="163"/>
      <c r="VWY594" s="163"/>
      <c r="VWZ594" s="163"/>
      <c r="VXA594" s="163"/>
      <c r="VXB594" s="163"/>
      <c r="VXC594" s="163"/>
      <c r="VXD594" s="163"/>
      <c r="VXE594" s="163"/>
      <c r="VXF594" s="163"/>
      <c r="VXG594" s="163"/>
      <c r="VXH594" s="163"/>
      <c r="VXI594" s="163"/>
      <c r="VXJ594" s="163"/>
      <c r="VXK594" s="163"/>
      <c r="VXL594" s="163"/>
      <c r="VXM594" s="163"/>
      <c r="VXN594" s="163"/>
      <c r="VXO594" s="163"/>
      <c r="VXP594" s="163"/>
      <c r="VXQ594" s="163"/>
      <c r="VXR594" s="163"/>
      <c r="VXS594" s="163"/>
      <c r="VXT594" s="163"/>
      <c r="VXU594" s="163"/>
      <c r="VXV594" s="163"/>
      <c r="VXW594" s="163"/>
      <c r="VXX594" s="163"/>
      <c r="VXY594" s="163"/>
      <c r="VXZ594" s="163"/>
      <c r="VYA594" s="163"/>
      <c r="VYB594" s="163"/>
      <c r="VYC594" s="163"/>
      <c r="VYD594" s="163"/>
      <c r="VYE594" s="163"/>
      <c r="VYF594" s="163"/>
      <c r="VYG594" s="163"/>
      <c r="VYH594" s="163"/>
      <c r="VYI594" s="163"/>
      <c r="VYJ594" s="163"/>
      <c r="VYK594" s="163"/>
      <c r="VYL594" s="163"/>
      <c r="VYM594" s="163"/>
      <c r="VYN594" s="163"/>
      <c r="VYO594" s="163"/>
      <c r="VYP594" s="163"/>
      <c r="VYQ594" s="163"/>
      <c r="VYR594" s="163"/>
      <c r="VYS594" s="163"/>
      <c r="VYT594" s="163"/>
      <c r="VYU594" s="163"/>
      <c r="VYV594" s="163"/>
      <c r="VYW594" s="163"/>
      <c r="VYX594" s="163"/>
      <c r="VYY594" s="163"/>
      <c r="VYZ594" s="163"/>
      <c r="VZA594" s="163"/>
      <c r="VZB594" s="163"/>
      <c r="VZC594" s="163"/>
      <c r="VZD594" s="163"/>
      <c r="VZE594" s="163"/>
      <c r="VZF594" s="163"/>
      <c r="VZG594" s="163"/>
      <c r="VZH594" s="163"/>
      <c r="VZI594" s="163"/>
      <c r="VZJ594" s="163"/>
      <c r="VZK594" s="163"/>
      <c r="VZL594" s="163"/>
      <c r="VZM594" s="163"/>
      <c r="VZN594" s="163"/>
      <c r="VZO594" s="163"/>
      <c r="VZP594" s="163"/>
      <c r="VZQ594" s="163"/>
      <c r="VZR594" s="163"/>
      <c r="VZS594" s="163"/>
      <c r="VZT594" s="163"/>
      <c r="VZU594" s="163"/>
      <c r="VZV594" s="163"/>
      <c r="VZW594" s="163"/>
      <c r="VZX594" s="163"/>
      <c r="VZY594" s="163"/>
      <c r="VZZ594" s="163"/>
      <c r="WAA594" s="163"/>
      <c r="WAB594" s="163"/>
      <c r="WAC594" s="163"/>
      <c r="WAD594" s="163"/>
      <c r="WAE594" s="163"/>
      <c r="WAF594" s="163"/>
      <c r="WAG594" s="163"/>
      <c r="WAH594" s="163"/>
      <c r="WAI594" s="163"/>
      <c r="WAJ594" s="163"/>
      <c r="WAK594" s="163"/>
      <c r="WAL594" s="163"/>
      <c r="WAM594" s="163"/>
      <c r="WAN594" s="163"/>
      <c r="WAO594" s="163"/>
      <c r="WAP594" s="163"/>
      <c r="WAQ594" s="163"/>
      <c r="WAR594" s="163"/>
      <c r="WAS594" s="163"/>
      <c r="WAT594" s="163"/>
      <c r="WAU594" s="163"/>
      <c r="WAV594" s="163"/>
      <c r="WAW594" s="163"/>
      <c r="WAX594" s="163"/>
      <c r="WAY594" s="163"/>
      <c r="WAZ594" s="163"/>
      <c r="WBA594" s="163"/>
      <c r="WBB594" s="163"/>
      <c r="WBC594" s="163"/>
      <c r="WBD594" s="163"/>
      <c r="WBE594" s="163"/>
      <c r="WBF594" s="163"/>
      <c r="WBG594" s="163"/>
      <c r="WBH594" s="163"/>
      <c r="WBI594" s="163"/>
      <c r="WBJ594" s="163"/>
      <c r="WBK594" s="163"/>
      <c r="WBL594" s="163"/>
      <c r="WBM594" s="163"/>
      <c r="WBN594" s="163"/>
      <c r="WBO594" s="163"/>
      <c r="WBP594" s="163"/>
      <c r="WBQ594" s="163"/>
      <c r="WBR594" s="163"/>
      <c r="WBS594" s="163"/>
      <c r="WBT594" s="163"/>
      <c r="WBU594" s="163"/>
      <c r="WBV594" s="163"/>
      <c r="WBW594" s="163"/>
      <c r="WBX594" s="163"/>
      <c r="WBY594" s="163"/>
      <c r="WBZ594" s="163"/>
      <c r="WCA594" s="163"/>
      <c r="WCB594" s="163"/>
      <c r="WCC594" s="163"/>
      <c r="WCD594" s="163"/>
      <c r="WCE594" s="163"/>
      <c r="WCF594" s="163"/>
      <c r="WCG594" s="163"/>
      <c r="WCH594" s="163"/>
      <c r="WCI594" s="163"/>
      <c r="WCJ594" s="163"/>
      <c r="WCK594" s="163"/>
      <c r="WCL594" s="163"/>
      <c r="WCM594" s="163"/>
      <c r="WCN594" s="163"/>
      <c r="WCO594" s="163"/>
      <c r="WCP594" s="163"/>
      <c r="WCQ594" s="163"/>
      <c r="WCR594" s="163"/>
      <c r="WCS594" s="163"/>
      <c r="WCT594" s="163"/>
      <c r="WCU594" s="163"/>
      <c r="WCV594" s="163"/>
      <c r="WCW594" s="163"/>
      <c r="WCX594" s="163"/>
      <c r="WCY594" s="163"/>
      <c r="WCZ594" s="163"/>
      <c r="WDA594" s="163"/>
      <c r="WDB594" s="163"/>
      <c r="WDC594" s="163"/>
      <c r="WDD594" s="163"/>
      <c r="WDE594" s="163"/>
      <c r="WDF594" s="163"/>
      <c r="WDG594" s="163"/>
      <c r="WDH594" s="163"/>
      <c r="WDI594" s="163"/>
      <c r="WDJ594" s="163"/>
      <c r="WDK594" s="163"/>
      <c r="WDL594" s="163"/>
      <c r="WDM594" s="163"/>
      <c r="WDN594" s="163"/>
      <c r="WDO594" s="163"/>
      <c r="WDP594" s="163"/>
      <c r="WDQ594" s="163"/>
      <c r="WDR594" s="163"/>
      <c r="WDS594" s="163"/>
      <c r="WDT594" s="163"/>
      <c r="WDU594" s="163"/>
      <c r="WDV594" s="163"/>
      <c r="WDW594" s="163"/>
      <c r="WDX594" s="163"/>
      <c r="WDY594" s="163"/>
      <c r="WDZ594" s="163"/>
      <c r="WEA594" s="163"/>
      <c r="WEB594" s="163"/>
      <c r="WEC594" s="163"/>
      <c r="WED594" s="163"/>
      <c r="WEE594" s="163"/>
      <c r="WEF594" s="163"/>
      <c r="WEG594" s="163"/>
      <c r="WEH594" s="163"/>
      <c r="WEI594" s="163"/>
      <c r="WEJ594" s="163"/>
      <c r="WEK594" s="163"/>
      <c r="WEL594" s="163"/>
      <c r="WEM594" s="163"/>
      <c r="WEN594" s="163"/>
      <c r="WEO594" s="163"/>
      <c r="WEP594" s="163"/>
      <c r="WEQ594" s="163"/>
      <c r="WER594" s="163"/>
      <c r="WES594" s="163"/>
      <c r="WET594" s="163"/>
      <c r="WEU594" s="163"/>
      <c r="WEV594" s="163"/>
      <c r="WEW594" s="163"/>
      <c r="WEX594" s="163"/>
      <c r="WEY594" s="163"/>
      <c r="WEZ594" s="163"/>
      <c r="WFA594" s="163"/>
      <c r="WFB594" s="163"/>
      <c r="WFC594" s="163"/>
      <c r="WFD594" s="163"/>
      <c r="WFE594" s="163"/>
      <c r="WFF594" s="163"/>
      <c r="WFG594" s="163"/>
      <c r="WFH594" s="163"/>
      <c r="WFI594" s="163"/>
      <c r="WFJ594" s="163"/>
      <c r="WFK594" s="163"/>
      <c r="WFL594" s="163"/>
      <c r="WFM594" s="163"/>
      <c r="WFN594" s="163"/>
      <c r="WFO594" s="163"/>
      <c r="WFP594" s="163"/>
      <c r="WFQ594" s="163"/>
      <c r="WFR594" s="163"/>
      <c r="WFS594" s="163"/>
      <c r="WFT594" s="163"/>
      <c r="WFU594" s="163"/>
      <c r="WFV594" s="163"/>
      <c r="WFW594" s="163"/>
      <c r="WFX594" s="163"/>
      <c r="WFY594" s="163"/>
      <c r="WFZ594" s="163"/>
      <c r="WGA594" s="163"/>
      <c r="WGB594" s="163"/>
      <c r="WGC594" s="163"/>
      <c r="WGD594" s="163"/>
      <c r="WGE594" s="163"/>
      <c r="WGF594" s="163"/>
      <c r="WGG594" s="163"/>
      <c r="WGH594" s="163"/>
      <c r="WGI594" s="163"/>
      <c r="WGJ594" s="163"/>
      <c r="WGK594" s="163"/>
      <c r="WGL594" s="163"/>
      <c r="WGM594" s="163"/>
      <c r="WGN594" s="163"/>
      <c r="WGO594" s="163"/>
      <c r="WGP594" s="163"/>
      <c r="WGQ594" s="163"/>
      <c r="WGR594" s="163"/>
      <c r="WGS594" s="163"/>
      <c r="WGT594" s="163"/>
      <c r="WGU594" s="163"/>
      <c r="WGV594" s="163"/>
      <c r="WGW594" s="163"/>
      <c r="WGX594" s="163"/>
      <c r="WGY594" s="163"/>
      <c r="WGZ594" s="163"/>
      <c r="WHA594" s="163"/>
      <c r="WHB594" s="163"/>
      <c r="WHC594" s="163"/>
      <c r="WHD594" s="163"/>
      <c r="WHE594" s="163"/>
      <c r="WHF594" s="163"/>
      <c r="WHG594" s="163"/>
      <c r="WHH594" s="163"/>
      <c r="WHI594" s="163"/>
      <c r="WHJ594" s="163"/>
      <c r="WHK594" s="163"/>
      <c r="WHL594" s="163"/>
      <c r="WHM594" s="163"/>
      <c r="WHN594" s="163"/>
      <c r="WHO594" s="163"/>
      <c r="WHP594" s="163"/>
      <c r="WHQ594" s="163"/>
      <c r="WHR594" s="163"/>
      <c r="WHS594" s="163"/>
      <c r="WHT594" s="163"/>
      <c r="WHU594" s="163"/>
      <c r="WHV594" s="163"/>
      <c r="WHW594" s="163"/>
      <c r="WHX594" s="163"/>
      <c r="WHY594" s="163"/>
      <c r="WHZ594" s="163"/>
      <c r="WIA594" s="163"/>
      <c r="WIB594" s="163"/>
      <c r="WIC594" s="163"/>
      <c r="WID594" s="163"/>
      <c r="WIE594" s="163"/>
      <c r="WIF594" s="163"/>
      <c r="WIG594" s="163"/>
      <c r="WIH594" s="163"/>
      <c r="WII594" s="163"/>
      <c r="WIJ594" s="163"/>
      <c r="WIK594" s="163"/>
      <c r="WIL594" s="163"/>
      <c r="WIM594" s="163"/>
      <c r="WIN594" s="163"/>
      <c r="WIO594" s="163"/>
      <c r="WIP594" s="163"/>
      <c r="WIQ594" s="163"/>
      <c r="WIR594" s="163"/>
      <c r="WIS594" s="163"/>
      <c r="WIT594" s="163"/>
      <c r="WIU594" s="163"/>
      <c r="WIV594" s="163"/>
      <c r="WIW594" s="163"/>
      <c r="WIX594" s="163"/>
      <c r="WIY594" s="163"/>
      <c r="WIZ594" s="163"/>
      <c r="WJA594" s="163"/>
      <c r="WJB594" s="163"/>
      <c r="WJC594" s="163"/>
      <c r="WJD594" s="163"/>
      <c r="WJE594" s="163"/>
      <c r="WJF594" s="163"/>
      <c r="WJG594" s="163"/>
      <c r="WJH594" s="163"/>
      <c r="WJI594" s="163"/>
      <c r="WJJ594" s="163"/>
      <c r="WJK594" s="163"/>
      <c r="WJL594" s="163"/>
      <c r="WJM594" s="163"/>
      <c r="WJN594" s="163"/>
      <c r="WJO594" s="163"/>
      <c r="WJP594" s="163"/>
      <c r="WJQ594" s="163"/>
      <c r="WJR594" s="163"/>
      <c r="WJS594" s="163"/>
      <c r="WJT594" s="163"/>
      <c r="WJU594" s="163"/>
      <c r="WJV594" s="163"/>
      <c r="WJW594" s="163"/>
      <c r="WJX594" s="163"/>
      <c r="WJY594" s="163"/>
      <c r="WJZ594" s="163"/>
      <c r="WKA594" s="163"/>
      <c r="WKB594" s="163"/>
      <c r="WKC594" s="163"/>
      <c r="WKD594" s="163"/>
      <c r="WKE594" s="163"/>
      <c r="WKF594" s="163"/>
      <c r="WKG594" s="163"/>
      <c r="WKH594" s="163"/>
      <c r="WKI594" s="163"/>
      <c r="WKJ594" s="163"/>
      <c r="WKK594" s="163"/>
      <c r="WKL594" s="163"/>
      <c r="WKM594" s="163"/>
      <c r="WKN594" s="163"/>
      <c r="WKO594" s="163"/>
      <c r="WKP594" s="163"/>
      <c r="WKQ594" s="163"/>
      <c r="WKR594" s="163"/>
      <c r="WKS594" s="163"/>
      <c r="WKT594" s="163"/>
      <c r="WKU594" s="163"/>
      <c r="WKV594" s="163"/>
      <c r="WKW594" s="163"/>
      <c r="WKX594" s="163"/>
      <c r="WKY594" s="163"/>
      <c r="WKZ594" s="163"/>
      <c r="WLA594" s="163"/>
      <c r="WLB594" s="163"/>
      <c r="WLC594" s="163"/>
      <c r="WLD594" s="163"/>
      <c r="WLE594" s="163"/>
      <c r="WLF594" s="163"/>
      <c r="WLG594" s="163"/>
      <c r="WLH594" s="163"/>
      <c r="WLI594" s="163"/>
      <c r="WLJ594" s="163"/>
      <c r="WLK594" s="163"/>
      <c r="WLL594" s="163"/>
      <c r="WLM594" s="163"/>
      <c r="WLN594" s="163"/>
      <c r="WLO594" s="163"/>
      <c r="WLP594" s="163"/>
      <c r="WLQ594" s="163"/>
      <c r="WLR594" s="163"/>
      <c r="WLS594" s="163"/>
      <c r="WLT594" s="163"/>
      <c r="WLU594" s="163"/>
      <c r="WLV594" s="163"/>
      <c r="WLW594" s="163"/>
      <c r="WLX594" s="163"/>
      <c r="WLY594" s="163"/>
      <c r="WLZ594" s="163"/>
      <c r="WMA594" s="163"/>
      <c r="WMB594" s="163"/>
      <c r="WMC594" s="163"/>
      <c r="WMD594" s="163"/>
      <c r="WME594" s="163"/>
      <c r="WMF594" s="163"/>
      <c r="WMG594" s="163"/>
      <c r="WMH594" s="163"/>
      <c r="WMI594" s="163"/>
      <c r="WMJ594" s="163"/>
      <c r="WMK594" s="163"/>
      <c r="WML594" s="163"/>
      <c r="WMM594" s="163"/>
      <c r="WMN594" s="163"/>
      <c r="WMO594" s="163"/>
      <c r="WMP594" s="163"/>
      <c r="WMQ594" s="163"/>
      <c r="WMR594" s="163"/>
      <c r="WMS594" s="163"/>
      <c r="WMT594" s="163"/>
      <c r="WMU594" s="163"/>
      <c r="WMV594" s="163"/>
      <c r="WMW594" s="163"/>
      <c r="WMX594" s="163"/>
      <c r="WMY594" s="163"/>
      <c r="WMZ594" s="163"/>
      <c r="WNA594" s="163"/>
      <c r="WNB594" s="163"/>
      <c r="WNC594" s="163"/>
      <c r="WND594" s="163"/>
      <c r="WNE594" s="163"/>
      <c r="WNF594" s="163"/>
      <c r="WNG594" s="163"/>
      <c r="WNH594" s="163"/>
      <c r="WNI594" s="163"/>
      <c r="WNJ594" s="163"/>
      <c r="WNK594" s="163"/>
      <c r="WNL594" s="163"/>
      <c r="WNM594" s="163"/>
      <c r="WNN594" s="163"/>
      <c r="WNO594" s="163"/>
      <c r="WNP594" s="163"/>
      <c r="WNQ594" s="163"/>
      <c r="WNR594" s="163"/>
      <c r="WNS594" s="163"/>
      <c r="WNT594" s="163"/>
      <c r="WNU594" s="163"/>
      <c r="WNV594" s="163"/>
      <c r="WNW594" s="163"/>
      <c r="WNX594" s="163"/>
      <c r="WNY594" s="163"/>
      <c r="WNZ594" s="163"/>
      <c r="WOA594" s="163"/>
      <c r="WOB594" s="163"/>
      <c r="WOC594" s="163"/>
      <c r="WOD594" s="163"/>
      <c r="WOE594" s="163"/>
      <c r="WOF594" s="163"/>
      <c r="WOG594" s="163"/>
      <c r="WOH594" s="163"/>
      <c r="WOI594" s="163"/>
      <c r="WOJ594" s="163"/>
      <c r="WOK594" s="163"/>
      <c r="WOL594" s="163"/>
      <c r="WOM594" s="163"/>
      <c r="WON594" s="163"/>
      <c r="WOO594" s="163"/>
      <c r="WOP594" s="163"/>
      <c r="WOQ594" s="163"/>
      <c r="WOR594" s="163"/>
      <c r="WOS594" s="163"/>
      <c r="WOT594" s="163"/>
      <c r="WOU594" s="163"/>
      <c r="WOV594" s="163"/>
      <c r="WOW594" s="163"/>
      <c r="WOX594" s="163"/>
      <c r="WOY594" s="163"/>
      <c r="WOZ594" s="163"/>
      <c r="WPA594" s="163"/>
      <c r="WPB594" s="163"/>
      <c r="WPC594" s="163"/>
      <c r="WPD594" s="163"/>
      <c r="WPE594" s="163"/>
      <c r="WPF594" s="163"/>
      <c r="WPG594" s="163"/>
      <c r="WPH594" s="163"/>
      <c r="WPI594" s="163"/>
      <c r="WPJ594" s="163"/>
      <c r="WPK594" s="163"/>
      <c r="WPL594" s="163"/>
      <c r="WPM594" s="163"/>
      <c r="WPN594" s="163"/>
      <c r="WPO594" s="163"/>
      <c r="WPP594" s="163"/>
      <c r="WPQ594" s="163"/>
      <c r="WPR594" s="163"/>
      <c r="WPS594" s="163"/>
      <c r="WPT594" s="163"/>
      <c r="WPU594" s="163"/>
      <c r="WPV594" s="163"/>
      <c r="WPW594" s="163"/>
      <c r="WPX594" s="163"/>
      <c r="WPY594" s="163"/>
      <c r="WPZ594" s="163"/>
      <c r="WQA594" s="163"/>
      <c r="WQB594" s="163"/>
      <c r="WQC594" s="163"/>
      <c r="WQD594" s="163"/>
      <c r="WQE594" s="163"/>
      <c r="WQF594" s="163"/>
      <c r="WQG594" s="163"/>
      <c r="WQH594" s="163"/>
      <c r="WQI594" s="163"/>
      <c r="WQJ594" s="163"/>
      <c r="WQK594" s="163"/>
      <c r="WQL594" s="163"/>
      <c r="WQM594" s="163"/>
      <c r="WQN594" s="163"/>
      <c r="WQO594" s="163"/>
      <c r="WQP594" s="163"/>
      <c r="WQQ594" s="163"/>
      <c r="WQR594" s="163"/>
      <c r="WQS594" s="163"/>
      <c r="WQT594" s="163"/>
      <c r="WQU594" s="163"/>
      <c r="WQV594" s="163"/>
      <c r="WQW594" s="163"/>
      <c r="WQX594" s="163"/>
      <c r="WQY594" s="163"/>
      <c r="WQZ594" s="163"/>
      <c r="WRA594" s="163"/>
      <c r="WRB594" s="163"/>
      <c r="WRC594" s="163"/>
      <c r="WRD594" s="163"/>
      <c r="WRE594" s="163"/>
      <c r="WRF594" s="163"/>
      <c r="WRG594" s="163"/>
      <c r="WRH594" s="163"/>
      <c r="WRI594" s="163"/>
      <c r="WRJ594" s="163"/>
      <c r="WRK594" s="163"/>
      <c r="WRL594" s="163"/>
      <c r="WRM594" s="163"/>
      <c r="WRN594" s="163"/>
      <c r="WRO594" s="163"/>
      <c r="WRP594" s="163"/>
      <c r="WRQ594" s="163"/>
      <c r="WRR594" s="163"/>
      <c r="WRS594" s="163"/>
      <c r="WRT594" s="163"/>
      <c r="WRU594" s="163"/>
      <c r="WRV594" s="163"/>
      <c r="WRW594" s="163"/>
      <c r="WRX594" s="163"/>
      <c r="WRY594" s="163"/>
      <c r="WRZ594" s="163"/>
      <c r="WSA594" s="163"/>
      <c r="WSB594" s="163"/>
      <c r="WSC594" s="163"/>
      <c r="WSD594" s="163"/>
      <c r="WSE594" s="163"/>
      <c r="WSF594" s="163"/>
      <c r="WSG594" s="163"/>
      <c r="WSH594" s="163"/>
      <c r="WSI594" s="163"/>
      <c r="WSJ594" s="163"/>
      <c r="WSK594" s="163"/>
      <c r="WSL594" s="163"/>
      <c r="WSM594" s="163"/>
      <c r="WSN594" s="163"/>
      <c r="WSO594" s="163"/>
      <c r="WSP594" s="163"/>
      <c r="WSQ594" s="163"/>
      <c r="WSR594" s="163"/>
      <c r="WSS594" s="163"/>
      <c r="WST594" s="163"/>
      <c r="WSU594" s="163"/>
      <c r="WSV594" s="163"/>
      <c r="WSW594" s="163"/>
      <c r="WSX594" s="163"/>
      <c r="WSY594" s="163"/>
      <c r="WSZ594" s="163"/>
      <c r="WTA594" s="163"/>
      <c r="WTB594" s="163"/>
      <c r="WTC594" s="163"/>
      <c r="WTD594" s="163"/>
      <c r="WTE594" s="163"/>
      <c r="WTF594" s="163"/>
      <c r="WTG594" s="163"/>
      <c r="WTH594" s="163"/>
      <c r="WTI594" s="163"/>
      <c r="WTJ594" s="163"/>
      <c r="WTK594" s="163"/>
      <c r="WTL594" s="163"/>
      <c r="WTM594" s="163"/>
      <c r="WTN594" s="163"/>
      <c r="WTO594" s="163"/>
      <c r="WTP594" s="163"/>
      <c r="WTQ594" s="163"/>
      <c r="WTR594" s="163"/>
      <c r="WTS594" s="163"/>
      <c r="WTT594" s="163"/>
      <c r="WTU594" s="163"/>
      <c r="WTV594" s="163"/>
      <c r="WTW594" s="163"/>
      <c r="WTX594" s="163"/>
      <c r="WTY594" s="163"/>
      <c r="WTZ594" s="163"/>
      <c r="WUA594" s="163"/>
      <c r="WUB594" s="163"/>
      <c r="WUC594" s="163"/>
      <c r="WUD594" s="163"/>
      <c r="WUE594" s="163"/>
      <c r="WUF594" s="163"/>
      <c r="WUG594" s="163"/>
      <c r="WUH594" s="163"/>
      <c r="WUI594" s="163"/>
      <c r="WUJ594" s="163"/>
      <c r="WUK594" s="163"/>
      <c r="WUL594" s="163"/>
      <c r="WUM594" s="163"/>
      <c r="WUN594" s="163"/>
      <c r="WUO594" s="163"/>
      <c r="WUP594" s="163"/>
      <c r="WUQ594" s="163"/>
      <c r="WUR594" s="163"/>
      <c r="WUS594" s="163"/>
      <c r="WUT594" s="163"/>
      <c r="WUU594" s="163"/>
      <c r="WUV594" s="163"/>
      <c r="WUW594" s="163"/>
      <c r="WUX594" s="163"/>
      <c r="WUY594" s="163"/>
      <c r="WUZ594" s="163"/>
      <c r="WVA594" s="163"/>
      <c r="WVB594" s="163"/>
      <c r="WVC594" s="163"/>
      <c r="WVD594" s="163"/>
      <c r="WVE594" s="163"/>
      <c r="WVF594" s="163"/>
      <c r="WVG594" s="163"/>
      <c r="WVH594" s="163"/>
      <c r="WVI594" s="163"/>
      <c r="WVJ594" s="163"/>
      <c r="WVK594" s="163"/>
      <c r="WVL594" s="163"/>
      <c r="WVM594" s="163"/>
      <c r="WVN594" s="163"/>
      <c r="WVO594" s="163"/>
      <c r="WVP594" s="163"/>
      <c r="WVQ594" s="163"/>
      <c r="WVR594" s="163"/>
      <c r="WVS594" s="163"/>
      <c r="WVT594" s="163"/>
      <c r="WVU594" s="163"/>
      <c r="WVV594" s="163"/>
      <c r="WVW594" s="163"/>
      <c r="WVX594" s="163"/>
      <c r="WVY594" s="163"/>
      <c r="WVZ594" s="163"/>
      <c r="WWA594" s="163"/>
      <c r="WWB594" s="163"/>
      <c r="WWC594" s="163"/>
      <c r="WWD594" s="163"/>
      <c r="WWE594" s="163"/>
      <c r="WWF594" s="163"/>
      <c r="WWG594" s="163"/>
      <c r="WWH594" s="163"/>
      <c r="WWI594" s="163"/>
      <c r="WWJ594" s="163"/>
      <c r="WWK594" s="163"/>
      <c r="WWL594" s="163"/>
      <c r="WWM594" s="163"/>
      <c r="WWN594" s="163"/>
      <c r="WWO594" s="163"/>
      <c r="WWP594" s="163"/>
      <c r="WWQ594" s="163"/>
      <c r="WWR594" s="163"/>
      <c r="WWS594" s="163"/>
      <c r="WWT594" s="163"/>
      <c r="WWU594" s="163"/>
      <c r="WWV594" s="163"/>
      <c r="WWW594" s="163"/>
      <c r="WWX594" s="163"/>
      <c r="WWY594" s="163"/>
      <c r="WWZ594" s="163"/>
      <c r="WXA594" s="163"/>
      <c r="WXB594" s="163"/>
      <c r="WXC594" s="163"/>
      <c r="WXD594" s="163"/>
      <c r="WXE594" s="163"/>
      <c r="WXF594" s="163"/>
      <c r="WXG594" s="163"/>
      <c r="WXH594" s="163"/>
      <c r="WXI594" s="163"/>
      <c r="WXJ594" s="163"/>
      <c r="WXK594" s="163"/>
      <c r="WXL594" s="163"/>
      <c r="WXM594" s="163"/>
      <c r="WXN594" s="163"/>
      <c r="WXO594" s="163"/>
      <c r="WXP594" s="163"/>
      <c r="WXQ594" s="163"/>
      <c r="WXR594" s="163"/>
      <c r="WXS594" s="163"/>
      <c r="WXT594" s="163"/>
      <c r="WXU594" s="163"/>
      <c r="WXV594" s="163"/>
      <c r="WXW594" s="163"/>
      <c r="WXX594" s="163"/>
      <c r="WXY594" s="163"/>
      <c r="WXZ594" s="163"/>
      <c r="WYA594" s="163"/>
      <c r="WYB594" s="163"/>
      <c r="WYC594" s="163"/>
      <c r="WYD594" s="163"/>
      <c r="WYE594" s="163"/>
      <c r="WYF594" s="163"/>
      <c r="WYG594" s="163"/>
      <c r="WYH594" s="163"/>
      <c r="WYI594" s="163"/>
      <c r="WYJ594" s="163"/>
      <c r="WYK594" s="163"/>
      <c r="WYL594" s="163"/>
      <c r="WYM594" s="163"/>
      <c r="WYN594" s="163"/>
      <c r="WYO594" s="163"/>
      <c r="WYP594" s="163"/>
      <c r="WYQ594" s="163"/>
      <c r="WYR594" s="163"/>
      <c r="WYS594" s="163"/>
      <c r="WYT594" s="163"/>
      <c r="WYU594" s="163"/>
      <c r="WYV594" s="163"/>
      <c r="WYW594" s="163"/>
      <c r="WYX594" s="163"/>
      <c r="WYY594" s="163"/>
      <c r="WYZ594" s="163"/>
      <c r="WZA594" s="163"/>
      <c r="WZB594" s="163"/>
      <c r="WZC594" s="163"/>
      <c r="WZD594" s="163"/>
      <c r="WZE594" s="163"/>
      <c r="WZF594" s="163"/>
      <c r="WZG594" s="163"/>
      <c r="WZH594" s="163"/>
      <c r="WZI594" s="163"/>
      <c r="WZJ594" s="163"/>
      <c r="WZK594" s="163"/>
      <c r="WZL594" s="163"/>
      <c r="WZM594" s="163"/>
      <c r="WZN594" s="163"/>
      <c r="WZO594" s="163"/>
      <c r="WZP594" s="163"/>
      <c r="WZQ594" s="163"/>
      <c r="WZR594" s="163"/>
      <c r="WZS594" s="163"/>
      <c r="WZT594" s="163"/>
      <c r="WZU594" s="163"/>
      <c r="WZV594" s="163"/>
      <c r="WZW594" s="163"/>
      <c r="WZX594" s="163"/>
      <c r="WZY594" s="163"/>
      <c r="WZZ594" s="163"/>
      <c r="XAA594" s="163"/>
      <c r="XAB594" s="163"/>
      <c r="XAC594" s="163"/>
      <c r="XAD594" s="163"/>
      <c r="XAE594" s="163"/>
      <c r="XAF594" s="163"/>
      <c r="XAG594" s="163"/>
      <c r="XAH594" s="163"/>
      <c r="XAI594" s="163"/>
      <c r="XAJ594" s="163"/>
      <c r="XAK594" s="163"/>
      <c r="XAL594" s="163"/>
      <c r="XAM594" s="163"/>
      <c r="XAN594" s="163"/>
      <c r="XAO594" s="163"/>
      <c r="XAP594" s="163"/>
      <c r="XAQ594" s="163"/>
      <c r="XAR594" s="163"/>
      <c r="XAS594" s="163"/>
      <c r="XAT594" s="163"/>
      <c r="XAU594" s="163"/>
      <c r="XAV594" s="163"/>
      <c r="XAW594" s="163"/>
      <c r="XAX594" s="163"/>
      <c r="XAY594" s="163"/>
      <c r="XAZ594" s="163"/>
      <c r="XBA594" s="163"/>
      <c r="XBB594" s="163"/>
      <c r="XBC594" s="163"/>
      <c r="XBD594" s="163"/>
      <c r="XBE594" s="163"/>
      <c r="XBF594" s="163"/>
      <c r="XBG594" s="163"/>
      <c r="XBH594" s="163"/>
      <c r="XBI594" s="163"/>
      <c r="XBJ594" s="163"/>
      <c r="XBK594" s="163"/>
      <c r="XBL594" s="163"/>
      <c r="XBM594" s="163"/>
      <c r="XBN594" s="163"/>
      <c r="XBO594" s="163"/>
      <c r="XBP594" s="163"/>
      <c r="XBQ594" s="163"/>
      <c r="XBR594" s="163"/>
      <c r="XBS594" s="163"/>
      <c r="XBT594" s="163"/>
      <c r="XBU594" s="163"/>
      <c r="XBV594" s="163"/>
      <c r="XBW594" s="163"/>
      <c r="XBX594" s="163"/>
      <c r="XBY594" s="163"/>
      <c r="XBZ594" s="163"/>
      <c r="XCA594" s="163"/>
      <c r="XCB594" s="163"/>
      <c r="XCC594" s="163"/>
      <c r="XCD594" s="163"/>
      <c r="XCE594" s="163"/>
      <c r="XCF594" s="163"/>
      <c r="XCG594" s="163"/>
      <c r="XCH594" s="163"/>
      <c r="XCI594" s="163"/>
      <c r="XCJ594" s="163"/>
      <c r="XCK594" s="163"/>
      <c r="XCL594" s="163"/>
      <c r="XCM594" s="163"/>
      <c r="XCN594" s="163"/>
      <c r="XCO594" s="163"/>
      <c r="XCP594" s="163"/>
      <c r="XCQ594" s="163"/>
      <c r="XCR594" s="163"/>
      <c r="XCS594" s="163"/>
      <c r="XCT594" s="163"/>
      <c r="XCU594" s="163"/>
      <c r="XCV594" s="163"/>
      <c r="XCW594" s="163"/>
      <c r="XCX594" s="163"/>
      <c r="XCY594" s="163"/>
      <c r="XCZ594" s="163"/>
      <c r="XDA594" s="163"/>
      <c r="XDB594" s="163"/>
      <c r="XDC594" s="163"/>
      <c r="XDD594" s="163"/>
      <c r="XDE594" s="163"/>
      <c r="XDF594" s="163"/>
      <c r="XDG594" s="163"/>
      <c r="XDH594" s="163"/>
      <c r="XDI594" s="163"/>
      <c r="XDJ594" s="163"/>
      <c r="XDK594" s="163"/>
      <c r="XDL594" s="163"/>
      <c r="XDM594" s="163"/>
      <c r="XDN594" s="163"/>
      <c r="XDO594" s="163"/>
      <c r="XDP594" s="163"/>
      <c r="XDQ594" s="163"/>
      <c r="XDR594" s="163"/>
      <c r="XDS594" s="163"/>
      <c r="XDT594" s="163"/>
      <c r="XDU594" s="163"/>
      <c r="XDV594" s="163"/>
      <c r="XDW594" s="163"/>
      <c r="XDX594" s="163"/>
      <c r="XDY594" s="163"/>
      <c r="XDZ594" s="163"/>
      <c r="XEA594" s="163"/>
      <c r="XEB594" s="163"/>
      <c r="XEC594" s="163"/>
      <c r="XED594" s="163"/>
      <c r="XEE594" s="163"/>
      <c r="XEF594" s="163"/>
      <c r="XEG594" s="163"/>
      <c r="XEH594" s="163"/>
      <c r="XEI594" s="163"/>
      <c r="XEJ594" s="163"/>
      <c r="XEK594" s="163"/>
      <c r="XEL594" s="163"/>
      <c r="XEM594" s="163"/>
      <c r="XEN594" s="163"/>
      <c r="XEO594" s="163"/>
      <c r="XEP594" s="163"/>
      <c r="XEQ594" s="163"/>
      <c r="XER594" s="163"/>
      <c r="XES594" s="163"/>
      <c r="XET594" s="163"/>
      <c r="XEU594" s="163"/>
      <c r="XEV594" s="163"/>
      <c r="XEW594" s="163"/>
      <c r="XEX594" s="163"/>
      <c r="XEY594" s="163"/>
      <c r="XEZ594" s="163"/>
      <c r="XFA594" s="163"/>
      <c r="XFB594" s="163"/>
      <c r="XFC594" s="163"/>
    </row>
    <row r="595" spans="1:16383" s="156" customFormat="1" ht="11.25" x14ac:dyDescent="0.2">
      <c r="A595" s="194">
        <v>775</v>
      </c>
      <c r="B595" s="185" t="s">
        <v>2227</v>
      </c>
      <c r="C595" s="185">
        <v>6781</v>
      </c>
      <c r="D595" s="242">
        <v>42041</v>
      </c>
      <c r="E595" s="185">
        <v>2015</v>
      </c>
      <c r="F595" s="185">
        <v>1</v>
      </c>
      <c r="G595" s="185" t="s">
        <v>1280</v>
      </c>
      <c r="H595" s="185" t="s">
        <v>2079</v>
      </c>
      <c r="I595" s="185"/>
      <c r="J595" s="185">
        <v>6</v>
      </c>
      <c r="K595" s="196"/>
      <c r="L595" s="196"/>
      <c r="M595" s="185">
        <v>0</v>
      </c>
      <c r="N595" s="185">
        <v>60</v>
      </c>
      <c r="O595" s="185" t="s">
        <v>1225</v>
      </c>
      <c r="P595" s="185" t="s">
        <v>1309</v>
      </c>
      <c r="Q595" s="196" t="s">
        <v>2228</v>
      </c>
      <c r="R595" s="185" t="s">
        <v>715</v>
      </c>
      <c r="S595" s="185" t="s">
        <v>715</v>
      </c>
      <c r="T595" s="185" t="s">
        <v>715</v>
      </c>
      <c r="U595" s="239" t="s">
        <v>714</v>
      </c>
      <c r="V595" s="187">
        <v>16.98</v>
      </c>
      <c r="W595" s="187">
        <v>95.46</v>
      </c>
      <c r="X595" s="185">
        <v>1</v>
      </c>
      <c r="Y595" s="196" t="s">
        <v>1226</v>
      </c>
      <c r="Z595" s="196" t="s">
        <v>2229</v>
      </c>
      <c r="AA595" s="196" t="s">
        <v>2081</v>
      </c>
      <c r="AB595" s="196"/>
      <c r="AC595" s="243">
        <v>0</v>
      </c>
      <c r="AD595" s="180"/>
      <c r="AE595" s="157"/>
      <c r="AF595" s="157"/>
      <c r="AG595" s="157"/>
      <c r="AH595" s="157"/>
      <c r="AI595" s="157"/>
      <c r="AJ595" s="157"/>
      <c r="AK595" s="157"/>
      <c r="AL595" s="157"/>
      <c r="AM595" s="157"/>
      <c r="AN595" s="157"/>
      <c r="AO595" s="157"/>
      <c r="AP595" s="157"/>
      <c r="AQ595" s="157"/>
      <c r="AR595" s="157"/>
      <c r="AS595" s="157"/>
      <c r="AT595" s="157"/>
      <c r="AU595" s="157"/>
      <c r="AV595" s="157"/>
    </row>
    <row r="596" spans="1:16383" s="156" customFormat="1" ht="11.25" x14ac:dyDescent="0.2">
      <c r="A596" s="194">
        <v>775</v>
      </c>
      <c r="B596" s="185" t="s">
        <v>1827</v>
      </c>
      <c r="C596" s="185">
        <v>6782</v>
      </c>
      <c r="D596" s="242">
        <v>42041</v>
      </c>
      <c r="E596" s="185">
        <v>2015</v>
      </c>
      <c r="F596" s="185">
        <v>1</v>
      </c>
      <c r="G596" s="198" t="s">
        <v>1280</v>
      </c>
      <c r="H596" s="185" t="s">
        <v>1281</v>
      </c>
      <c r="I596" s="185"/>
      <c r="J596" s="185">
        <v>6</v>
      </c>
      <c r="K596" s="196"/>
      <c r="L596" s="196"/>
      <c r="M596" s="185">
        <v>0</v>
      </c>
      <c r="N596" s="185">
        <v>60</v>
      </c>
      <c r="O596" s="185" t="s">
        <v>1225</v>
      </c>
      <c r="P596" s="185" t="s">
        <v>462</v>
      </c>
      <c r="Q596" s="196" t="s">
        <v>462</v>
      </c>
      <c r="R596" s="185" t="s">
        <v>462</v>
      </c>
      <c r="S596" s="185" t="s">
        <v>462</v>
      </c>
      <c r="T596" s="185" t="s">
        <v>477</v>
      </c>
      <c r="U596" s="239" t="s">
        <v>476</v>
      </c>
      <c r="V596" s="187">
        <v>16.8</v>
      </c>
      <c r="W596" s="187">
        <v>96.15</v>
      </c>
      <c r="X596" s="185">
        <v>1</v>
      </c>
      <c r="Y596" s="196" t="s">
        <v>1286</v>
      </c>
      <c r="Z596" s="196" t="s">
        <v>1819</v>
      </c>
      <c r="AA596" s="196" t="s">
        <v>1804</v>
      </c>
      <c r="AB596" s="196"/>
      <c r="AC596" s="243">
        <v>0</v>
      </c>
      <c r="AD596" s="180"/>
      <c r="AE596" s="157"/>
      <c r="AF596" s="157"/>
      <c r="AG596" s="157"/>
      <c r="AH596" s="157"/>
      <c r="AI596" s="157"/>
      <c r="AJ596" s="157"/>
      <c r="AK596" s="157"/>
      <c r="AL596" s="157"/>
      <c r="AM596" s="157"/>
      <c r="AN596" s="157"/>
      <c r="AO596" s="157"/>
      <c r="AP596" s="157"/>
      <c r="AQ596" s="157"/>
      <c r="AR596" s="157"/>
      <c r="AS596" s="157"/>
      <c r="AT596" s="157"/>
      <c r="AU596" s="157"/>
      <c r="AV596" s="157"/>
    </row>
    <row r="597" spans="1:16383" s="156" customFormat="1" ht="11.25" x14ac:dyDescent="0.2">
      <c r="A597" s="194">
        <v>775</v>
      </c>
      <c r="B597" s="185" t="s">
        <v>2222</v>
      </c>
      <c r="C597" s="185">
        <v>6783</v>
      </c>
      <c r="D597" s="242">
        <v>42042</v>
      </c>
      <c r="E597" s="185">
        <v>2015</v>
      </c>
      <c r="F597" s="185">
        <v>1</v>
      </c>
      <c r="G597" s="185" t="s">
        <v>1280</v>
      </c>
      <c r="H597" s="185" t="s">
        <v>2079</v>
      </c>
      <c r="I597" s="185"/>
      <c r="J597" s="185">
        <v>6</v>
      </c>
      <c r="K597" s="196"/>
      <c r="L597" s="196"/>
      <c r="M597" s="185">
        <v>0</v>
      </c>
      <c r="N597" s="185">
        <v>60</v>
      </c>
      <c r="O597" s="185" t="s">
        <v>1225</v>
      </c>
      <c r="P597" s="185" t="s">
        <v>277</v>
      </c>
      <c r="Q597" s="196" t="s">
        <v>314</v>
      </c>
      <c r="R597" s="185"/>
      <c r="S597" s="185" t="s">
        <v>314</v>
      </c>
      <c r="T597" s="185" t="s">
        <v>314</v>
      </c>
      <c r="U597" s="239" t="s">
        <v>315</v>
      </c>
      <c r="V597" s="187">
        <v>21.33</v>
      </c>
      <c r="W597" s="187">
        <v>95.08</v>
      </c>
      <c r="X597" s="185">
        <v>2</v>
      </c>
      <c r="Y597" s="196" t="s">
        <v>1286</v>
      </c>
      <c r="Z597" s="196" t="s">
        <v>2223</v>
      </c>
      <c r="AA597" s="196" t="s">
        <v>2081</v>
      </c>
      <c r="AB597" s="196"/>
      <c r="AC597" s="243">
        <v>0</v>
      </c>
      <c r="AD597" s="180"/>
      <c r="AE597" s="157"/>
      <c r="AF597" s="157"/>
      <c r="AG597" s="157"/>
      <c r="AH597" s="157"/>
      <c r="AI597" s="157"/>
      <c r="AJ597" s="157"/>
      <c r="AK597" s="157"/>
      <c r="AL597" s="157"/>
      <c r="AM597" s="157"/>
      <c r="AN597" s="157"/>
      <c r="AO597" s="157"/>
      <c r="AP597" s="157"/>
      <c r="AQ597" s="157"/>
      <c r="AR597" s="157"/>
      <c r="AS597" s="157"/>
      <c r="AT597" s="157"/>
      <c r="AU597" s="157"/>
      <c r="AV597" s="157"/>
    </row>
    <row r="598" spans="1:16383" s="158" customFormat="1" ht="14.1" customHeight="1" x14ac:dyDescent="0.2">
      <c r="A598" s="194">
        <v>775</v>
      </c>
      <c r="B598" s="185" t="s">
        <v>1828</v>
      </c>
      <c r="C598" s="185">
        <v>6784</v>
      </c>
      <c r="D598" s="242">
        <v>42042</v>
      </c>
      <c r="E598" s="185">
        <v>2015</v>
      </c>
      <c r="F598" s="185">
        <v>1</v>
      </c>
      <c r="G598" s="198" t="s">
        <v>1280</v>
      </c>
      <c r="H598" s="185" t="s">
        <v>1281</v>
      </c>
      <c r="I598" s="185"/>
      <c r="J598" s="185">
        <v>6</v>
      </c>
      <c r="K598" s="196"/>
      <c r="L598" s="196"/>
      <c r="M598" s="185">
        <v>0</v>
      </c>
      <c r="N598" s="185">
        <v>60</v>
      </c>
      <c r="O598" s="185" t="s">
        <v>1225</v>
      </c>
      <c r="P598" s="185" t="s">
        <v>462</v>
      </c>
      <c r="Q598" s="196" t="s">
        <v>462</v>
      </c>
      <c r="R598" s="185" t="s">
        <v>462</v>
      </c>
      <c r="S598" s="185" t="s">
        <v>462</v>
      </c>
      <c r="T598" s="185" t="s">
        <v>477</v>
      </c>
      <c r="U598" s="239" t="s">
        <v>476</v>
      </c>
      <c r="V598" s="187">
        <v>16.8</v>
      </c>
      <c r="W598" s="187">
        <v>96.15</v>
      </c>
      <c r="X598" s="185">
        <v>1</v>
      </c>
      <c r="Y598" s="196" t="s">
        <v>1286</v>
      </c>
      <c r="Z598" s="196" t="s">
        <v>1819</v>
      </c>
      <c r="AA598" s="196" t="s">
        <v>1804</v>
      </c>
      <c r="AB598" s="196"/>
      <c r="AC598" s="243">
        <v>0</v>
      </c>
      <c r="AD598" s="180"/>
      <c r="AE598" s="157"/>
      <c r="AF598" s="157"/>
      <c r="AG598" s="157"/>
      <c r="AH598" s="157"/>
      <c r="AI598" s="157"/>
      <c r="AJ598" s="157"/>
      <c r="AK598" s="157"/>
      <c r="AL598" s="157"/>
      <c r="AM598" s="157"/>
      <c r="AN598" s="157"/>
      <c r="AO598" s="157"/>
      <c r="AP598" s="157"/>
      <c r="AQ598" s="157"/>
      <c r="AR598" s="157"/>
      <c r="AS598" s="157"/>
      <c r="AT598" s="157"/>
      <c r="AU598" s="157"/>
      <c r="AV598" s="157"/>
    </row>
    <row r="599" spans="1:16383" s="158" customFormat="1" ht="14.1" customHeight="1" x14ac:dyDescent="0.2">
      <c r="A599" s="194">
        <v>775</v>
      </c>
      <c r="B599" s="185" t="s">
        <v>2263</v>
      </c>
      <c r="C599" s="185">
        <v>6785</v>
      </c>
      <c r="D599" s="242">
        <v>42042</v>
      </c>
      <c r="E599" s="185">
        <v>2015</v>
      </c>
      <c r="F599" s="185">
        <v>1</v>
      </c>
      <c r="G599" s="198" t="s">
        <v>1280</v>
      </c>
      <c r="H599" s="198" t="s">
        <v>1281</v>
      </c>
      <c r="I599" s="185"/>
      <c r="J599" s="185">
        <v>6</v>
      </c>
      <c r="K599" s="196"/>
      <c r="L599" s="196"/>
      <c r="M599" s="185">
        <v>0</v>
      </c>
      <c r="N599" s="185">
        <v>60</v>
      </c>
      <c r="O599" s="185" t="s">
        <v>1225</v>
      </c>
      <c r="P599" s="185" t="s">
        <v>462</v>
      </c>
      <c r="Q599" s="196" t="s">
        <v>462</v>
      </c>
      <c r="R599" s="185" t="s">
        <v>462</v>
      </c>
      <c r="S599" s="185" t="s">
        <v>462</v>
      </c>
      <c r="T599" s="185" t="s">
        <v>557</v>
      </c>
      <c r="U599" s="239" t="s">
        <v>556</v>
      </c>
      <c r="V599" s="187">
        <v>16.8</v>
      </c>
      <c r="W599" s="187">
        <v>96.15</v>
      </c>
      <c r="X599" s="185">
        <v>1</v>
      </c>
      <c r="Y599" s="196" t="s">
        <v>2264</v>
      </c>
      <c r="Z599" s="196" t="s">
        <v>2265</v>
      </c>
      <c r="AA599" s="196" t="s">
        <v>2266</v>
      </c>
      <c r="AB599" s="196"/>
      <c r="AC599" s="243">
        <v>0</v>
      </c>
      <c r="AD599" s="180"/>
      <c r="AE599" s="157"/>
      <c r="AF599" s="157"/>
      <c r="AG599" s="157"/>
      <c r="AH599" s="157"/>
      <c r="AI599" s="157"/>
      <c r="AJ599" s="157"/>
      <c r="AK599" s="157"/>
      <c r="AL599" s="157"/>
      <c r="AM599" s="157"/>
      <c r="AN599" s="157"/>
      <c r="AO599" s="157"/>
      <c r="AP599" s="157"/>
      <c r="AQ599" s="157"/>
      <c r="AR599" s="157"/>
      <c r="AS599" s="157"/>
      <c r="AT599" s="157"/>
      <c r="AU599" s="157"/>
      <c r="AV599" s="157"/>
    </row>
    <row r="600" spans="1:16383" s="158" customFormat="1" ht="14.1" customHeight="1" x14ac:dyDescent="0.2">
      <c r="A600" s="194">
        <v>775</v>
      </c>
      <c r="B600" s="185" t="s">
        <v>2144</v>
      </c>
      <c r="C600" s="185">
        <v>6786</v>
      </c>
      <c r="D600" s="242">
        <v>42043</v>
      </c>
      <c r="E600" s="185">
        <v>2015</v>
      </c>
      <c r="F600" s="185">
        <v>1</v>
      </c>
      <c r="G600" s="185" t="s">
        <v>1280</v>
      </c>
      <c r="H600" s="185" t="s">
        <v>1281</v>
      </c>
      <c r="I600" s="185"/>
      <c r="J600" s="185">
        <v>6</v>
      </c>
      <c r="K600" s="196"/>
      <c r="L600" s="196"/>
      <c r="M600" s="185">
        <v>0</v>
      </c>
      <c r="N600" s="185">
        <v>60</v>
      </c>
      <c r="O600" s="185" t="s">
        <v>1225</v>
      </c>
      <c r="P600" s="185" t="s">
        <v>462</v>
      </c>
      <c r="Q600" s="196" t="s">
        <v>462</v>
      </c>
      <c r="R600" s="185" t="s">
        <v>462</v>
      </c>
      <c r="S600" s="185" t="s">
        <v>462</v>
      </c>
      <c r="T600" s="185" t="s">
        <v>535</v>
      </c>
      <c r="U600" s="239" t="s">
        <v>534</v>
      </c>
      <c r="V600" s="187">
        <v>16.8</v>
      </c>
      <c r="W600" s="187">
        <v>96.15</v>
      </c>
      <c r="X600" s="185">
        <v>1</v>
      </c>
      <c r="Y600" s="196" t="s">
        <v>1286</v>
      </c>
      <c r="Z600" s="196" t="s">
        <v>2145</v>
      </c>
      <c r="AA600" s="196" t="s">
        <v>2081</v>
      </c>
      <c r="AB600" s="196"/>
      <c r="AC600" s="243">
        <v>0</v>
      </c>
      <c r="AD600" s="180"/>
      <c r="AE600" s="157"/>
      <c r="AF600" s="157"/>
      <c r="AG600" s="157"/>
      <c r="AH600" s="157"/>
      <c r="AI600" s="157"/>
      <c r="AJ600" s="157"/>
      <c r="AK600" s="157"/>
      <c r="AL600" s="157"/>
      <c r="AM600" s="157"/>
      <c r="AN600" s="157"/>
      <c r="AO600" s="157"/>
      <c r="AP600" s="157"/>
      <c r="AQ600" s="157"/>
      <c r="AR600" s="157"/>
      <c r="AS600" s="157"/>
      <c r="AT600" s="157"/>
      <c r="AU600" s="157"/>
      <c r="AV600" s="157"/>
    </row>
    <row r="601" spans="1:16383" s="158" customFormat="1" ht="14.1" customHeight="1" x14ac:dyDescent="0.2">
      <c r="A601" s="194">
        <v>775</v>
      </c>
      <c r="B601" s="185" t="s">
        <v>1829</v>
      </c>
      <c r="C601" s="185">
        <v>6787</v>
      </c>
      <c r="D601" s="242">
        <v>42043</v>
      </c>
      <c r="E601" s="185">
        <v>2015</v>
      </c>
      <c r="F601" s="185">
        <v>1</v>
      </c>
      <c r="G601" s="198" t="s">
        <v>1280</v>
      </c>
      <c r="H601" s="185" t="s">
        <v>1281</v>
      </c>
      <c r="I601" s="185"/>
      <c r="J601" s="185">
        <v>6</v>
      </c>
      <c r="K601" s="196"/>
      <c r="L601" s="196"/>
      <c r="M601" s="185">
        <v>0</v>
      </c>
      <c r="N601" s="185">
        <v>60</v>
      </c>
      <c r="O601" s="185" t="s">
        <v>1225</v>
      </c>
      <c r="P601" s="185" t="s">
        <v>462</v>
      </c>
      <c r="Q601" s="196" t="s">
        <v>462</v>
      </c>
      <c r="R601" s="185" t="s">
        <v>462</v>
      </c>
      <c r="S601" s="185" t="s">
        <v>462</v>
      </c>
      <c r="T601" s="185" t="s">
        <v>477</v>
      </c>
      <c r="U601" s="239" t="s">
        <v>476</v>
      </c>
      <c r="V601" s="187">
        <v>16.8</v>
      </c>
      <c r="W601" s="187">
        <v>96.15</v>
      </c>
      <c r="X601" s="185">
        <v>1</v>
      </c>
      <c r="Y601" s="196" t="s">
        <v>1286</v>
      </c>
      <c r="Z601" s="196" t="s">
        <v>1819</v>
      </c>
      <c r="AA601" s="196" t="s">
        <v>1804</v>
      </c>
      <c r="AB601" s="196"/>
      <c r="AC601" s="243">
        <v>0</v>
      </c>
      <c r="AD601" s="180"/>
      <c r="AE601" s="157"/>
      <c r="AF601" s="157"/>
      <c r="AG601" s="157"/>
      <c r="AH601" s="157"/>
      <c r="AI601" s="157"/>
      <c r="AJ601" s="157"/>
      <c r="AK601" s="157"/>
      <c r="AL601" s="157"/>
      <c r="AM601" s="157"/>
      <c r="AN601" s="157"/>
      <c r="AO601" s="157"/>
      <c r="AP601" s="157"/>
      <c r="AQ601" s="157"/>
      <c r="AR601" s="157"/>
      <c r="AS601" s="157"/>
      <c r="AT601" s="157"/>
      <c r="AU601" s="157"/>
      <c r="AV601" s="157"/>
    </row>
    <row r="602" spans="1:16383" s="158" customFormat="1" ht="14.1" customHeight="1" x14ac:dyDescent="0.2">
      <c r="A602" s="194">
        <v>775</v>
      </c>
      <c r="B602" s="185" t="s">
        <v>2105</v>
      </c>
      <c r="C602" s="185">
        <v>6788</v>
      </c>
      <c r="D602" s="242">
        <v>42044</v>
      </c>
      <c r="E602" s="185">
        <v>2015</v>
      </c>
      <c r="F602" s="185">
        <v>1</v>
      </c>
      <c r="G602" s="185" t="s">
        <v>1280</v>
      </c>
      <c r="H602" s="185" t="s">
        <v>2079</v>
      </c>
      <c r="I602" s="185"/>
      <c r="J602" s="185">
        <v>6</v>
      </c>
      <c r="K602" s="196"/>
      <c r="L602" s="196"/>
      <c r="M602" s="185">
        <v>0</v>
      </c>
      <c r="N602" s="185">
        <v>60</v>
      </c>
      <c r="O602" s="185" t="s">
        <v>1225</v>
      </c>
      <c r="P602" s="185" t="s">
        <v>216</v>
      </c>
      <c r="Q602" s="196" t="s">
        <v>216</v>
      </c>
      <c r="R602" s="185" t="s">
        <v>216</v>
      </c>
      <c r="S602" s="185" t="s">
        <v>216</v>
      </c>
      <c r="T602" s="185" t="s">
        <v>216</v>
      </c>
      <c r="U602" s="239" t="s">
        <v>218</v>
      </c>
      <c r="V602" s="187">
        <v>17.329999999999998</v>
      </c>
      <c r="W602" s="187">
        <v>96.48</v>
      </c>
      <c r="X602" s="185">
        <v>1</v>
      </c>
      <c r="Y602" s="196" t="s">
        <v>1237</v>
      </c>
      <c r="Z602" s="196" t="s">
        <v>2106</v>
      </c>
      <c r="AA602" s="196" t="s">
        <v>2081</v>
      </c>
      <c r="AB602" s="196"/>
      <c r="AC602" s="243">
        <v>0</v>
      </c>
      <c r="AD602" s="180"/>
      <c r="AE602" s="157"/>
      <c r="AF602" s="157"/>
      <c r="AG602" s="157"/>
      <c r="AH602" s="157"/>
      <c r="AI602" s="157"/>
      <c r="AJ602" s="157"/>
      <c r="AK602" s="157"/>
      <c r="AL602" s="157"/>
      <c r="AM602" s="157"/>
      <c r="AN602" s="157"/>
      <c r="AO602" s="157"/>
      <c r="AP602" s="157"/>
      <c r="AQ602" s="157"/>
      <c r="AR602" s="157"/>
      <c r="AS602" s="157"/>
      <c r="AT602" s="157"/>
      <c r="AU602" s="157"/>
      <c r="AV602" s="157"/>
    </row>
    <row r="603" spans="1:16383" s="158" customFormat="1" ht="14.1" customHeight="1" x14ac:dyDescent="0.2">
      <c r="A603" s="194">
        <v>775</v>
      </c>
      <c r="B603" s="185" t="s">
        <v>1971</v>
      </c>
      <c r="C603" s="185">
        <v>6789</v>
      </c>
      <c r="D603" s="242">
        <v>42044</v>
      </c>
      <c r="E603" s="185">
        <v>2015</v>
      </c>
      <c r="F603" s="185">
        <v>1</v>
      </c>
      <c r="G603" s="198" t="s">
        <v>1222</v>
      </c>
      <c r="H603" s="185" t="s">
        <v>1494</v>
      </c>
      <c r="I603" s="185"/>
      <c r="J603" s="185">
        <v>3</v>
      </c>
      <c r="K603" s="196" t="s">
        <v>1231</v>
      </c>
      <c r="L603" s="196"/>
      <c r="M603" s="185">
        <v>1</v>
      </c>
      <c r="N603" s="185">
        <v>13</v>
      </c>
      <c r="O603" s="185" t="s">
        <v>1225</v>
      </c>
      <c r="P603" s="185" t="s">
        <v>561</v>
      </c>
      <c r="Q603" s="196" t="s">
        <v>1344</v>
      </c>
      <c r="R603" s="185" t="s">
        <v>1370</v>
      </c>
      <c r="S603" s="185" t="s">
        <v>1370</v>
      </c>
      <c r="T603" s="185" t="s">
        <v>640</v>
      </c>
      <c r="U603" s="239" t="s">
        <v>641</v>
      </c>
      <c r="V603" s="187">
        <v>23.58</v>
      </c>
      <c r="W603" s="187">
        <v>98.5</v>
      </c>
      <c r="X603" s="185">
        <v>1</v>
      </c>
      <c r="Y603" s="196" t="s">
        <v>1501</v>
      </c>
      <c r="Z603" s="196" t="s">
        <v>1972</v>
      </c>
      <c r="AA603" s="202" t="s">
        <v>1934</v>
      </c>
      <c r="AB603" s="196"/>
      <c r="AC603" s="243">
        <v>4</v>
      </c>
      <c r="AD603" s="180"/>
      <c r="AE603" s="157"/>
      <c r="AF603" s="157"/>
      <c r="AG603" s="157"/>
      <c r="AH603" s="157"/>
      <c r="AI603" s="157"/>
      <c r="AJ603" s="157"/>
      <c r="AK603" s="157"/>
      <c r="AL603" s="157"/>
      <c r="AM603" s="157"/>
      <c r="AN603" s="157"/>
      <c r="AO603" s="157"/>
      <c r="AP603" s="157"/>
      <c r="AQ603" s="157"/>
      <c r="AR603" s="157"/>
      <c r="AS603" s="157"/>
      <c r="AT603" s="157"/>
      <c r="AU603" s="157"/>
      <c r="AV603" s="157"/>
    </row>
    <row r="604" spans="1:16383" s="158" customFormat="1" ht="14.1" customHeight="1" x14ac:dyDescent="0.2">
      <c r="A604" s="194">
        <v>775</v>
      </c>
      <c r="B604" s="185" t="s">
        <v>2182</v>
      </c>
      <c r="C604" s="185">
        <v>6790</v>
      </c>
      <c r="D604" s="242">
        <v>42044</v>
      </c>
      <c r="E604" s="185">
        <v>2015</v>
      </c>
      <c r="F604" s="185">
        <v>1</v>
      </c>
      <c r="G604" s="198" t="s">
        <v>1280</v>
      </c>
      <c r="H604" s="185" t="s">
        <v>1281</v>
      </c>
      <c r="I604" s="185"/>
      <c r="J604" s="185">
        <v>6</v>
      </c>
      <c r="K604" s="196"/>
      <c r="L604" s="196"/>
      <c r="M604" s="185">
        <v>0</v>
      </c>
      <c r="N604" s="185">
        <v>60</v>
      </c>
      <c r="O604" s="185" t="s">
        <v>1225</v>
      </c>
      <c r="P604" s="185" t="s">
        <v>277</v>
      </c>
      <c r="Q604" s="196" t="s">
        <v>277</v>
      </c>
      <c r="R604" s="185"/>
      <c r="S604" s="185" t="s">
        <v>277</v>
      </c>
      <c r="T604" s="185" t="s">
        <v>277</v>
      </c>
      <c r="U604" s="239" t="s">
        <v>279</v>
      </c>
      <c r="V604" s="199">
        <v>20.14</v>
      </c>
      <c r="W604" s="199">
        <v>94.93</v>
      </c>
      <c r="X604" s="185">
        <v>2</v>
      </c>
      <c r="Y604" s="196" t="s">
        <v>1226</v>
      </c>
      <c r="Z604" s="196" t="s">
        <v>2183</v>
      </c>
      <c r="AA604" s="196" t="s">
        <v>2081</v>
      </c>
      <c r="AB604" s="196"/>
      <c r="AC604" s="243">
        <v>0</v>
      </c>
      <c r="AD604" s="180"/>
      <c r="AE604" s="157"/>
      <c r="AF604" s="157"/>
      <c r="AG604" s="157"/>
      <c r="AH604" s="157"/>
      <c r="AI604" s="157"/>
      <c r="AJ604" s="157"/>
      <c r="AK604" s="157"/>
      <c r="AL604" s="157"/>
      <c r="AM604" s="157"/>
      <c r="AN604" s="157"/>
      <c r="AO604" s="157"/>
      <c r="AP604" s="157"/>
      <c r="AQ604" s="157"/>
      <c r="AR604" s="157"/>
      <c r="AS604" s="157"/>
      <c r="AT604" s="157"/>
      <c r="AU604" s="157"/>
      <c r="AV604" s="157"/>
    </row>
    <row r="605" spans="1:16383" s="159" customFormat="1" ht="14.1" customHeight="1" x14ac:dyDescent="0.2">
      <c r="A605" s="197">
        <v>775</v>
      </c>
      <c r="B605" s="185" t="s">
        <v>2380</v>
      </c>
      <c r="C605" s="185">
        <v>6709</v>
      </c>
      <c r="D605" s="245">
        <v>42012</v>
      </c>
      <c r="E605" s="185">
        <v>2015</v>
      </c>
      <c r="F605" s="185">
        <v>1</v>
      </c>
      <c r="G605" s="185" t="s">
        <v>1280</v>
      </c>
      <c r="H605" s="185" t="s">
        <v>1281</v>
      </c>
      <c r="I605" s="185" t="s">
        <v>1282</v>
      </c>
      <c r="J605" s="185">
        <v>6</v>
      </c>
      <c r="K605" s="196" t="s">
        <v>1282</v>
      </c>
      <c r="L605" s="196" t="s">
        <v>1282</v>
      </c>
      <c r="M605" s="185">
        <v>0</v>
      </c>
      <c r="N605" s="185">
        <v>60</v>
      </c>
      <c r="O605" s="185" t="s">
        <v>1225</v>
      </c>
      <c r="P605" s="185" t="s">
        <v>421</v>
      </c>
      <c r="Q605" s="196" t="s">
        <v>423</v>
      </c>
      <c r="R605" s="185" t="s">
        <v>423</v>
      </c>
      <c r="S605" s="185" t="s">
        <v>423</v>
      </c>
      <c r="T605" s="185" t="s">
        <v>423</v>
      </c>
      <c r="U605" s="239" t="s">
        <v>424</v>
      </c>
      <c r="V605" s="187">
        <v>20.14</v>
      </c>
      <c r="W605" s="187">
        <v>92.89</v>
      </c>
      <c r="X605" s="185">
        <v>1</v>
      </c>
      <c r="Y605" s="196" t="s">
        <v>1897</v>
      </c>
      <c r="Z605" s="196" t="s">
        <v>2381</v>
      </c>
      <c r="AA605" s="196" t="s">
        <v>2349</v>
      </c>
      <c r="AB605" s="196"/>
      <c r="AC605" s="243">
        <v>0</v>
      </c>
      <c r="AD605" s="180"/>
      <c r="AE605" s="157"/>
      <c r="AF605" s="157"/>
      <c r="AG605" s="157"/>
      <c r="AH605" s="157"/>
      <c r="AI605" s="157"/>
      <c r="AJ605" s="157"/>
      <c r="AK605" s="157"/>
      <c r="AL605" s="157"/>
      <c r="AM605" s="157"/>
      <c r="AN605" s="157"/>
      <c r="AO605" s="157"/>
      <c r="AP605" s="157"/>
      <c r="AQ605" s="157"/>
      <c r="AR605" s="157"/>
      <c r="AS605" s="157"/>
      <c r="AT605" s="157"/>
      <c r="AU605" s="157"/>
      <c r="AV605" s="157"/>
    </row>
    <row r="606" spans="1:16383" s="158" customFormat="1" ht="14.1" customHeight="1" x14ac:dyDescent="0.2">
      <c r="A606" s="194">
        <v>775</v>
      </c>
      <c r="B606" s="185" t="s">
        <v>2187</v>
      </c>
      <c r="C606" s="185">
        <v>6791</v>
      </c>
      <c r="D606" s="242">
        <v>42044</v>
      </c>
      <c r="E606" s="185">
        <v>2015</v>
      </c>
      <c r="F606" s="185">
        <v>1</v>
      </c>
      <c r="G606" s="185" t="s">
        <v>1280</v>
      </c>
      <c r="H606" s="185" t="s">
        <v>2079</v>
      </c>
      <c r="I606" s="185"/>
      <c r="J606" s="185">
        <v>6</v>
      </c>
      <c r="K606" s="196"/>
      <c r="L606" s="196"/>
      <c r="M606" s="185">
        <v>0</v>
      </c>
      <c r="N606" s="185">
        <v>60</v>
      </c>
      <c r="O606" s="185" t="s">
        <v>1225</v>
      </c>
      <c r="P606" s="185" t="s">
        <v>1309</v>
      </c>
      <c r="Q606" s="196" t="s">
        <v>709</v>
      </c>
      <c r="R606" s="185" t="s">
        <v>709</v>
      </c>
      <c r="S606" s="185" t="s">
        <v>709</v>
      </c>
      <c r="T606" s="185" t="s">
        <v>709</v>
      </c>
      <c r="U606" s="185" t="s">
        <v>2188</v>
      </c>
      <c r="V606" s="187">
        <v>16.73</v>
      </c>
      <c r="W606" s="187">
        <v>95.65</v>
      </c>
      <c r="X606" s="185">
        <v>1</v>
      </c>
      <c r="Y606" s="196" t="s">
        <v>1237</v>
      </c>
      <c r="Z606" s="196" t="s">
        <v>2189</v>
      </c>
      <c r="AA606" s="196" t="s">
        <v>2081</v>
      </c>
      <c r="AB606" s="196"/>
      <c r="AC606" s="243">
        <v>0</v>
      </c>
      <c r="AD606" s="180"/>
      <c r="AE606" s="157"/>
      <c r="AF606" s="157"/>
      <c r="AG606" s="157"/>
      <c r="AH606" s="157"/>
      <c r="AI606" s="157"/>
      <c r="AJ606" s="157"/>
      <c r="AK606" s="157"/>
      <c r="AL606" s="157"/>
      <c r="AM606" s="157"/>
      <c r="AN606" s="157"/>
      <c r="AO606" s="157"/>
      <c r="AP606" s="157"/>
      <c r="AQ606" s="157"/>
      <c r="AR606" s="157"/>
      <c r="AS606" s="157"/>
      <c r="AT606" s="157"/>
      <c r="AU606" s="157"/>
      <c r="AV606" s="157"/>
    </row>
    <row r="607" spans="1:16383" s="159" customFormat="1" ht="14.1" customHeight="1" x14ac:dyDescent="0.2">
      <c r="A607" s="194">
        <v>775</v>
      </c>
      <c r="B607" s="185" t="s">
        <v>2192</v>
      </c>
      <c r="C607" s="185">
        <v>6792</v>
      </c>
      <c r="D607" s="242">
        <v>42044</v>
      </c>
      <c r="E607" s="185">
        <v>2015</v>
      </c>
      <c r="F607" s="185">
        <v>1</v>
      </c>
      <c r="G607" s="185" t="s">
        <v>1280</v>
      </c>
      <c r="H607" s="185" t="s">
        <v>2079</v>
      </c>
      <c r="I607" s="185"/>
      <c r="J607" s="185">
        <v>6</v>
      </c>
      <c r="K607" s="196"/>
      <c r="L607" s="196"/>
      <c r="M607" s="185">
        <v>0</v>
      </c>
      <c r="N607" s="185">
        <v>60</v>
      </c>
      <c r="O607" s="185" t="s">
        <v>1225</v>
      </c>
      <c r="P607" s="185" t="s">
        <v>397</v>
      </c>
      <c r="Q607" s="196" t="s">
        <v>399</v>
      </c>
      <c r="R607" s="185" t="s">
        <v>399</v>
      </c>
      <c r="S607" s="185" t="s">
        <v>399</v>
      </c>
      <c r="T607" s="185" t="s">
        <v>399</v>
      </c>
      <c r="U607" s="239" t="s">
        <v>400</v>
      </c>
      <c r="V607" s="187">
        <v>16.489999999999998</v>
      </c>
      <c r="W607" s="187">
        <v>97.62</v>
      </c>
      <c r="X607" s="185">
        <v>1</v>
      </c>
      <c r="Y607" s="196" t="s">
        <v>1237</v>
      </c>
      <c r="Z607" s="196" t="s">
        <v>2193</v>
      </c>
      <c r="AA607" s="196" t="s">
        <v>2081</v>
      </c>
      <c r="AB607" s="196"/>
      <c r="AC607" s="243">
        <v>0</v>
      </c>
      <c r="AD607" s="180"/>
      <c r="AE607" s="157"/>
      <c r="AF607" s="157"/>
      <c r="AG607" s="157"/>
      <c r="AH607" s="157"/>
      <c r="AI607" s="157"/>
      <c r="AJ607" s="157"/>
      <c r="AK607" s="157"/>
      <c r="AL607" s="157"/>
      <c r="AM607" s="157"/>
      <c r="AN607" s="157"/>
      <c r="AO607" s="157"/>
      <c r="AP607" s="157"/>
      <c r="AQ607" s="157"/>
      <c r="AR607" s="157"/>
      <c r="AS607" s="157"/>
      <c r="AT607" s="157"/>
      <c r="AU607" s="157"/>
      <c r="AV607" s="157"/>
    </row>
    <row r="608" spans="1:16383" s="158" customFormat="1" ht="14.1" customHeight="1" x14ac:dyDescent="0.2">
      <c r="A608" s="194">
        <v>775</v>
      </c>
      <c r="B608" s="185" t="s">
        <v>1830</v>
      </c>
      <c r="C608" s="185">
        <v>6793</v>
      </c>
      <c r="D608" s="242">
        <v>42044</v>
      </c>
      <c r="E608" s="185">
        <v>2015</v>
      </c>
      <c r="F608" s="185">
        <v>1</v>
      </c>
      <c r="G608" s="185" t="s">
        <v>1280</v>
      </c>
      <c r="H608" s="185" t="s">
        <v>1281</v>
      </c>
      <c r="I608" s="185"/>
      <c r="J608" s="185">
        <v>6</v>
      </c>
      <c r="K608" s="196"/>
      <c r="L608" s="196"/>
      <c r="M608" s="185">
        <v>0</v>
      </c>
      <c r="N608" s="185">
        <v>60</v>
      </c>
      <c r="O608" s="185" t="s">
        <v>1225</v>
      </c>
      <c r="P608" s="185" t="s">
        <v>462</v>
      </c>
      <c r="Q608" s="196" t="s">
        <v>462</v>
      </c>
      <c r="R608" s="185" t="s">
        <v>462</v>
      </c>
      <c r="S608" s="185" t="s">
        <v>462</v>
      </c>
      <c r="T608" s="185" t="s">
        <v>477</v>
      </c>
      <c r="U608" s="239" t="s">
        <v>476</v>
      </c>
      <c r="V608" s="187">
        <v>16.8</v>
      </c>
      <c r="W608" s="187">
        <v>96.15</v>
      </c>
      <c r="X608" s="185">
        <v>1</v>
      </c>
      <c r="Y608" s="196" t="s">
        <v>1226</v>
      </c>
      <c r="Z608" s="196" t="s">
        <v>1831</v>
      </c>
      <c r="AA608" s="196" t="s">
        <v>1804</v>
      </c>
      <c r="AB608" s="196"/>
      <c r="AC608" s="243">
        <v>0</v>
      </c>
      <c r="AD608" s="180"/>
      <c r="AE608" s="157"/>
      <c r="AF608" s="157"/>
      <c r="AG608" s="157"/>
      <c r="AH608" s="157"/>
      <c r="AI608" s="157"/>
      <c r="AJ608" s="157"/>
      <c r="AK608" s="157"/>
      <c r="AL608" s="157"/>
      <c r="AM608" s="157"/>
      <c r="AN608" s="157"/>
      <c r="AO608" s="157"/>
      <c r="AP608" s="157"/>
      <c r="AQ608" s="157"/>
      <c r="AR608" s="157"/>
      <c r="AS608" s="157"/>
      <c r="AT608" s="157"/>
      <c r="AU608" s="157"/>
      <c r="AV608" s="157"/>
    </row>
    <row r="609" spans="1:48" s="159" customFormat="1" ht="14.1" customHeight="1" x14ac:dyDescent="0.2">
      <c r="A609" s="194">
        <v>775</v>
      </c>
      <c r="B609" s="185" t="s">
        <v>1832</v>
      </c>
      <c r="C609" s="185">
        <v>6794</v>
      </c>
      <c r="D609" s="242">
        <v>42044</v>
      </c>
      <c r="E609" s="185">
        <v>2015</v>
      </c>
      <c r="F609" s="185">
        <v>1</v>
      </c>
      <c r="G609" s="198" t="s">
        <v>1280</v>
      </c>
      <c r="H609" s="185" t="s">
        <v>1281</v>
      </c>
      <c r="I609" s="185"/>
      <c r="J609" s="185">
        <v>6</v>
      </c>
      <c r="K609" s="196"/>
      <c r="L609" s="196"/>
      <c r="M609" s="185">
        <v>0</v>
      </c>
      <c r="N609" s="185">
        <v>60</v>
      </c>
      <c r="O609" s="185" t="s">
        <v>1225</v>
      </c>
      <c r="P609" s="185" t="s">
        <v>462</v>
      </c>
      <c r="Q609" s="196" t="s">
        <v>462</v>
      </c>
      <c r="R609" s="185" t="s">
        <v>462</v>
      </c>
      <c r="S609" s="185" t="s">
        <v>462</v>
      </c>
      <c r="T609" s="185" t="s">
        <v>477</v>
      </c>
      <c r="U609" s="239" t="s">
        <v>476</v>
      </c>
      <c r="V609" s="187">
        <v>16.8</v>
      </c>
      <c r="W609" s="187">
        <v>96.15</v>
      </c>
      <c r="X609" s="185">
        <v>1</v>
      </c>
      <c r="Y609" s="196" t="s">
        <v>1286</v>
      </c>
      <c r="Z609" s="196" t="s">
        <v>1819</v>
      </c>
      <c r="AA609" s="196" t="s">
        <v>1804</v>
      </c>
      <c r="AB609" s="196"/>
      <c r="AC609" s="243">
        <v>0</v>
      </c>
      <c r="AD609" s="180"/>
      <c r="AE609" s="157"/>
      <c r="AF609" s="157"/>
      <c r="AG609" s="157"/>
      <c r="AH609" s="157"/>
      <c r="AI609" s="157"/>
      <c r="AJ609" s="157"/>
      <c r="AK609" s="157"/>
      <c r="AL609" s="157"/>
      <c r="AM609" s="157"/>
      <c r="AN609" s="157"/>
      <c r="AO609" s="157"/>
      <c r="AP609" s="157"/>
      <c r="AQ609" s="157"/>
      <c r="AR609" s="157"/>
      <c r="AS609" s="157"/>
      <c r="AT609" s="157"/>
      <c r="AU609" s="157"/>
      <c r="AV609" s="157"/>
    </row>
    <row r="610" spans="1:48" s="158" customFormat="1" ht="14.1" customHeight="1" x14ac:dyDescent="0.2">
      <c r="A610" s="194">
        <v>775</v>
      </c>
      <c r="B610" s="185" t="s">
        <v>1975</v>
      </c>
      <c r="C610" s="185">
        <v>6795</v>
      </c>
      <c r="D610" s="242">
        <v>42045</v>
      </c>
      <c r="E610" s="185">
        <v>2015</v>
      </c>
      <c r="F610" s="185">
        <v>1</v>
      </c>
      <c r="G610" s="198" t="s">
        <v>1222</v>
      </c>
      <c r="H610" s="185" t="s">
        <v>1494</v>
      </c>
      <c r="I610" s="185"/>
      <c r="J610" s="185">
        <v>3</v>
      </c>
      <c r="K610" s="196" t="s">
        <v>1231</v>
      </c>
      <c r="L610" s="196"/>
      <c r="M610" s="185">
        <v>1</v>
      </c>
      <c r="N610" s="185">
        <v>13</v>
      </c>
      <c r="O610" s="185" t="s">
        <v>1225</v>
      </c>
      <c r="P610" s="185" t="s">
        <v>561</v>
      </c>
      <c r="Q610" s="196" t="s">
        <v>1344</v>
      </c>
      <c r="R610" s="185" t="s">
        <v>1370</v>
      </c>
      <c r="S610" s="185" t="s">
        <v>1370</v>
      </c>
      <c r="T610" s="185" t="s">
        <v>640</v>
      </c>
      <c r="U610" s="239" t="s">
        <v>641</v>
      </c>
      <c r="V610" s="187">
        <v>23.58</v>
      </c>
      <c r="W610" s="187">
        <v>98.5</v>
      </c>
      <c r="X610" s="185">
        <v>1</v>
      </c>
      <c r="Y610" s="196" t="s">
        <v>1501</v>
      </c>
      <c r="Z610" s="196" t="s">
        <v>1976</v>
      </c>
      <c r="AA610" s="202" t="s">
        <v>1934</v>
      </c>
      <c r="AB610" s="196"/>
      <c r="AC610" s="243">
        <v>1</v>
      </c>
      <c r="AD610" s="180"/>
      <c r="AE610" s="157"/>
      <c r="AF610" s="157"/>
      <c r="AG610" s="157"/>
      <c r="AH610" s="157"/>
      <c r="AI610" s="157"/>
      <c r="AJ610" s="157"/>
      <c r="AK610" s="157"/>
      <c r="AL610" s="157"/>
      <c r="AM610" s="157"/>
      <c r="AN610" s="157"/>
      <c r="AO610" s="157"/>
      <c r="AP610" s="157"/>
      <c r="AQ610" s="157"/>
      <c r="AR610" s="157"/>
      <c r="AS610" s="157"/>
      <c r="AT610" s="157"/>
      <c r="AU610" s="157"/>
      <c r="AV610" s="157"/>
    </row>
    <row r="611" spans="1:48" s="159" customFormat="1" ht="14.1" customHeight="1" x14ac:dyDescent="0.2">
      <c r="A611" s="194">
        <v>775</v>
      </c>
      <c r="B611" s="185" t="s">
        <v>1973</v>
      </c>
      <c r="C611" s="185">
        <v>6796</v>
      </c>
      <c r="D611" s="242">
        <v>42045</v>
      </c>
      <c r="E611" s="185">
        <v>2015</v>
      </c>
      <c r="F611" s="185">
        <v>1</v>
      </c>
      <c r="G611" s="198" t="s">
        <v>1222</v>
      </c>
      <c r="H611" s="185" t="s">
        <v>1494</v>
      </c>
      <c r="I611" s="185"/>
      <c r="J611" s="185">
        <v>3</v>
      </c>
      <c r="K611" s="196" t="s">
        <v>1297</v>
      </c>
      <c r="L611" s="196"/>
      <c r="M611" s="185">
        <v>1</v>
      </c>
      <c r="N611" s="185">
        <v>13</v>
      </c>
      <c r="O611" s="185" t="s">
        <v>1225</v>
      </c>
      <c r="P611" s="185" t="s">
        <v>561</v>
      </c>
      <c r="Q611" s="196" t="s">
        <v>1344</v>
      </c>
      <c r="R611" s="185" t="s">
        <v>1370</v>
      </c>
      <c r="S611" s="185" t="s">
        <v>1370</v>
      </c>
      <c r="T611" s="185" t="s">
        <v>640</v>
      </c>
      <c r="U611" s="239" t="s">
        <v>641</v>
      </c>
      <c r="V611" s="187">
        <v>23.58</v>
      </c>
      <c r="W611" s="187">
        <v>98.5</v>
      </c>
      <c r="X611" s="185">
        <v>1</v>
      </c>
      <c r="Y611" s="196" t="s">
        <v>1226</v>
      </c>
      <c r="Z611" s="196" t="s">
        <v>1974</v>
      </c>
      <c r="AA611" s="202" t="s">
        <v>1934</v>
      </c>
      <c r="AB611" s="196"/>
      <c r="AC611" s="243">
        <v>6</v>
      </c>
      <c r="AD611" s="180"/>
      <c r="AE611" s="157"/>
      <c r="AF611" s="157"/>
      <c r="AG611" s="157"/>
      <c r="AH611" s="157"/>
      <c r="AI611" s="157"/>
      <c r="AJ611" s="157"/>
      <c r="AK611" s="157"/>
      <c r="AL611" s="157"/>
      <c r="AM611" s="157"/>
      <c r="AN611" s="157"/>
      <c r="AO611" s="157"/>
      <c r="AP611" s="157"/>
      <c r="AQ611" s="157"/>
      <c r="AR611" s="157"/>
      <c r="AS611" s="157"/>
      <c r="AT611" s="157"/>
      <c r="AU611" s="157"/>
      <c r="AV611" s="157"/>
    </row>
    <row r="612" spans="1:48" s="158" customFormat="1" ht="14.1" customHeight="1" x14ac:dyDescent="0.2">
      <c r="A612" s="194">
        <v>775</v>
      </c>
      <c r="B612" s="185" t="s">
        <v>2211</v>
      </c>
      <c r="C612" s="185">
        <v>6797</v>
      </c>
      <c r="D612" s="242">
        <v>42045</v>
      </c>
      <c r="E612" s="185">
        <v>2015</v>
      </c>
      <c r="F612" s="185">
        <v>1</v>
      </c>
      <c r="G612" s="198" t="s">
        <v>1280</v>
      </c>
      <c r="H612" s="198" t="s">
        <v>1281</v>
      </c>
      <c r="I612" s="185"/>
      <c r="J612" s="185">
        <v>6</v>
      </c>
      <c r="K612" s="196"/>
      <c r="L612" s="196"/>
      <c r="M612" s="185">
        <v>0</v>
      </c>
      <c r="N612" s="185">
        <v>60</v>
      </c>
      <c r="O612" s="185" t="s">
        <v>1225</v>
      </c>
      <c r="P612" s="185" t="s">
        <v>7</v>
      </c>
      <c r="Q612" s="196" t="s">
        <v>9</v>
      </c>
      <c r="R612" s="185" t="s">
        <v>9</v>
      </c>
      <c r="S612" s="185" t="s">
        <v>9</v>
      </c>
      <c r="T612" s="185" t="s">
        <v>9</v>
      </c>
      <c r="U612" s="239" t="s">
        <v>10</v>
      </c>
      <c r="V612" s="186">
        <v>25.38</v>
      </c>
      <c r="W612" s="186">
        <v>97.39</v>
      </c>
      <c r="X612" s="185">
        <v>1</v>
      </c>
      <c r="Y612" s="196" t="s">
        <v>1226</v>
      </c>
      <c r="Z612" s="196" t="s">
        <v>2212</v>
      </c>
      <c r="AA612" s="196" t="s">
        <v>2081</v>
      </c>
      <c r="AB612" s="196"/>
      <c r="AC612" s="243">
        <v>0</v>
      </c>
      <c r="AD612" s="180"/>
      <c r="AE612" s="157"/>
      <c r="AF612" s="157"/>
      <c r="AG612" s="157"/>
      <c r="AH612" s="157"/>
      <c r="AI612" s="157"/>
      <c r="AJ612" s="157"/>
      <c r="AK612" s="157"/>
      <c r="AL612" s="157"/>
      <c r="AM612" s="157"/>
      <c r="AN612" s="157"/>
      <c r="AO612" s="157"/>
      <c r="AP612" s="157"/>
      <c r="AQ612" s="157"/>
      <c r="AR612" s="157"/>
      <c r="AS612" s="157"/>
      <c r="AT612" s="157"/>
      <c r="AU612" s="157"/>
      <c r="AV612" s="157"/>
    </row>
    <row r="613" spans="1:48" s="158" customFormat="1" ht="14.1" customHeight="1" x14ac:dyDescent="0.2">
      <c r="A613" s="194">
        <v>775</v>
      </c>
      <c r="B613" s="185" t="s">
        <v>1920</v>
      </c>
      <c r="C613" s="185">
        <v>6798</v>
      </c>
      <c r="D613" s="242">
        <v>42045</v>
      </c>
      <c r="E613" s="185">
        <v>2015</v>
      </c>
      <c r="F613" s="185">
        <v>1</v>
      </c>
      <c r="G613" s="198" t="s">
        <v>1280</v>
      </c>
      <c r="H613" s="198" t="s">
        <v>1834</v>
      </c>
      <c r="I613" s="185"/>
      <c r="J613" s="185">
        <v>5</v>
      </c>
      <c r="K613" s="196" t="s">
        <v>1297</v>
      </c>
      <c r="L613" s="196"/>
      <c r="M613" s="185">
        <v>1</v>
      </c>
      <c r="N613" s="185">
        <v>15</v>
      </c>
      <c r="O613" s="185" t="s">
        <v>1225</v>
      </c>
      <c r="P613" s="185" t="s">
        <v>111</v>
      </c>
      <c r="Q613" s="196" t="s">
        <v>189</v>
      </c>
      <c r="R613" s="185"/>
      <c r="S613" s="185" t="s">
        <v>189</v>
      </c>
      <c r="T613" s="185" t="s">
        <v>189</v>
      </c>
      <c r="U613" s="239" t="s">
        <v>188</v>
      </c>
      <c r="V613" s="187">
        <v>21.97</v>
      </c>
      <c r="W613" s="187">
        <v>95.07</v>
      </c>
      <c r="X613" s="185">
        <v>2</v>
      </c>
      <c r="Y613" s="196" t="s">
        <v>1226</v>
      </c>
      <c r="Z613" s="196" t="s">
        <v>1921</v>
      </c>
      <c r="AA613" s="196" t="s">
        <v>1850</v>
      </c>
      <c r="AB613" s="196" t="s">
        <v>1901</v>
      </c>
      <c r="AC613" s="243">
        <v>0</v>
      </c>
      <c r="AD613" s="180"/>
      <c r="AE613" s="157"/>
      <c r="AF613" s="157"/>
      <c r="AG613" s="157"/>
      <c r="AH613" s="157"/>
      <c r="AI613" s="157"/>
      <c r="AJ613" s="157"/>
      <c r="AK613" s="157"/>
      <c r="AL613" s="157"/>
      <c r="AM613" s="157"/>
      <c r="AN613" s="157"/>
      <c r="AO613" s="157"/>
      <c r="AP613" s="157"/>
      <c r="AQ613" s="157"/>
      <c r="AR613" s="157"/>
      <c r="AS613" s="157"/>
      <c r="AT613" s="157"/>
      <c r="AU613" s="157"/>
      <c r="AV613" s="157"/>
    </row>
    <row r="614" spans="1:48" s="158" customFormat="1" ht="14.1" customHeight="1" x14ac:dyDescent="0.2">
      <c r="A614" s="194">
        <v>775</v>
      </c>
      <c r="B614" s="185" t="s">
        <v>1498</v>
      </c>
      <c r="C614" s="185">
        <v>6799</v>
      </c>
      <c r="D614" s="242">
        <v>42046</v>
      </c>
      <c r="E614" s="185">
        <v>2015</v>
      </c>
      <c r="F614" s="185">
        <v>1</v>
      </c>
      <c r="G614" s="198" t="s">
        <v>1222</v>
      </c>
      <c r="H614" s="185" t="s">
        <v>1494</v>
      </c>
      <c r="I614" s="185" t="s">
        <v>1495</v>
      </c>
      <c r="J614" s="185">
        <v>3</v>
      </c>
      <c r="K614" s="196" t="s">
        <v>1231</v>
      </c>
      <c r="L614" s="196"/>
      <c r="M614" s="185">
        <v>1</v>
      </c>
      <c r="N614" s="185">
        <v>13</v>
      </c>
      <c r="O614" s="185" t="s">
        <v>1225</v>
      </c>
      <c r="P614" s="185" t="s">
        <v>561</v>
      </c>
      <c r="Q614" s="196" t="s">
        <v>1499</v>
      </c>
      <c r="R614" s="185" t="s">
        <v>1500</v>
      </c>
      <c r="S614" s="185" t="s">
        <v>561</v>
      </c>
      <c r="T614" s="185" t="s">
        <v>643</v>
      </c>
      <c r="U614" s="239" t="s">
        <v>642</v>
      </c>
      <c r="V614" s="187">
        <v>22</v>
      </c>
      <c r="W614" s="187">
        <v>98</v>
      </c>
      <c r="X614" s="185">
        <v>3</v>
      </c>
      <c r="Y614" s="196" t="s">
        <v>1501</v>
      </c>
      <c r="Z614" s="196" t="s">
        <v>1502</v>
      </c>
      <c r="AA614" s="196" t="s">
        <v>1497</v>
      </c>
      <c r="AB614" s="196"/>
      <c r="AC614" s="243">
        <v>43</v>
      </c>
      <c r="AD614" s="180"/>
      <c r="AE614" s="157"/>
      <c r="AF614" s="157"/>
      <c r="AG614" s="157"/>
      <c r="AH614" s="157"/>
      <c r="AI614" s="157"/>
      <c r="AJ614" s="157"/>
      <c r="AK614" s="157"/>
      <c r="AL614" s="157"/>
      <c r="AM614" s="157"/>
      <c r="AN614" s="157"/>
      <c r="AO614" s="157"/>
      <c r="AP614" s="157"/>
      <c r="AQ614" s="157"/>
      <c r="AR614" s="157"/>
      <c r="AS614" s="157"/>
      <c r="AT614" s="157"/>
      <c r="AU614" s="157"/>
      <c r="AV614" s="157"/>
    </row>
    <row r="615" spans="1:48" s="159" customFormat="1" ht="14.1" customHeight="1" x14ac:dyDescent="0.2">
      <c r="A615" s="194">
        <v>775</v>
      </c>
      <c r="B615" s="185" t="s">
        <v>1503</v>
      </c>
      <c r="C615" s="185">
        <v>6800</v>
      </c>
      <c r="D615" s="242">
        <v>42046</v>
      </c>
      <c r="E615" s="185">
        <v>2015</v>
      </c>
      <c r="F615" s="185">
        <v>1</v>
      </c>
      <c r="G615" s="198" t="s">
        <v>1222</v>
      </c>
      <c r="H615" s="185" t="s">
        <v>1494</v>
      </c>
      <c r="I615" s="185" t="s">
        <v>1495</v>
      </c>
      <c r="J615" s="185">
        <v>3</v>
      </c>
      <c r="K615" s="196" t="s">
        <v>1231</v>
      </c>
      <c r="L615" s="196"/>
      <c r="M615" s="185">
        <v>1</v>
      </c>
      <c r="N615" s="185">
        <v>13</v>
      </c>
      <c r="O615" s="185" t="s">
        <v>1225</v>
      </c>
      <c r="P615" s="185" t="s">
        <v>561</v>
      </c>
      <c r="Q615" s="196" t="s">
        <v>1499</v>
      </c>
      <c r="R615" s="185" t="s">
        <v>1504</v>
      </c>
      <c r="S615" s="185" t="s">
        <v>561</v>
      </c>
      <c r="T615" s="185" t="s">
        <v>643</v>
      </c>
      <c r="U615" s="239" t="s">
        <v>642</v>
      </c>
      <c r="V615" s="187">
        <v>22</v>
      </c>
      <c r="W615" s="187">
        <v>98</v>
      </c>
      <c r="X615" s="185">
        <v>3</v>
      </c>
      <c r="Y615" s="196" t="s">
        <v>1501</v>
      </c>
      <c r="Z615" s="196" t="s">
        <v>1505</v>
      </c>
      <c r="AA615" s="196" t="s">
        <v>1497</v>
      </c>
      <c r="AB615" s="196"/>
      <c r="AC615" s="243">
        <v>0</v>
      </c>
      <c r="AD615" s="180"/>
      <c r="AE615" s="157"/>
      <c r="AF615" s="157"/>
      <c r="AG615" s="157"/>
      <c r="AH615" s="157"/>
      <c r="AI615" s="157"/>
      <c r="AJ615" s="157"/>
      <c r="AK615" s="157"/>
      <c r="AL615" s="157"/>
      <c r="AM615" s="157"/>
      <c r="AN615" s="157"/>
      <c r="AO615" s="157"/>
      <c r="AP615" s="157"/>
      <c r="AQ615" s="157"/>
      <c r="AR615" s="157"/>
      <c r="AS615" s="157"/>
      <c r="AT615" s="157"/>
      <c r="AU615" s="157"/>
      <c r="AV615" s="157"/>
    </row>
    <row r="616" spans="1:48" s="159" customFormat="1" ht="14.1" customHeight="1" x14ac:dyDescent="0.2">
      <c r="A616" s="197">
        <v>775</v>
      </c>
      <c r="B616" s="185" t="s">
        <v>1316</v>
      </c>
      <c r="C616" s="185">
        <v>6710</v>
      </c>
      <c r="D616" s="245">
        <v>42012</v>
      </c>
      <c r="E616" s="185">
        <v>2015</v>
      </c>
      <c r="F616" s="185">
        <v>1</v>
      </c>
      <c r="G616" s="185" t="s">
        <v>1280</v>
      </c>
      <c r="H616" s="185" t="s">
        <v>1281</v>
      </c>
      <c r="I616" s="185" t="s">
        <v>1317</v>
      </c>
      <c r="J616" s="185">
        <v>6</v>
      </c>
      <c r="K616" s="196" t="s">
        <v>1282</v>
      </c>
      <c r="L616" s="196" t="s">
        <v>1282</v>
      </c>
      <c r="M616" s="185">
        <v>0</v>
      </c>
      <c r="N616" s="185">
        <v>60</v>
      </c>
      <c r="O616" s="185" t="s">
        <v>1225</v>
      </c>
      <c r="P616" s="185" t="s">
        <v>561</v>
      </c>
      <c r="Q616" s="196" t="s">
        <v>563</v>
      </c>
      <c r="R616" s="185" t="s">
        <v>563</v>
      </c>
      <c r="S616" s="185" t="s">
        <v>563</v>
      </c>
      <c r="T616" s="201" t="s">
        <v>563</v>
      </c>
      <c r="U616" s="239" t="s">
        <v>564</v>
      </c>
      <c r="V616" s="187">
        <v>20.78</v>
      </c>
      <c r="W616" s="187">
        <v>97.03</v>
      </c>
      <c r="X616" s="185">
        <v>1</v>
      </c>
      <c r="Y616" s="196" t="s">
        <v>1318</v>
      </c>
      <c r="Z616" s="196" t="s">
        <v>1319</v>
      </c>
      <c r="AA616" s="196" t="s">
        <v>1284</v>
      </c>
      <c r="AB616" s="196"/>
      <c r="AC616" s="243">
        <v>0</v>
      </c>
      <c r="AD616" s="180"/>
      <c r="AE616" s="157"/>
      <c r="AF616" s="157"/>
      <c r="AG616" s="157"/>
      <c r="AH616" s="157"/>
      <c r="AI616" s="157"/>
      <c r="AJ616" s="157"/>
      <c r="AK616" s="157"/>
      <c r="AL616" s="157"/>
      <c r="AM616" s="157"/>
      <c r="AN616" s="157"/>
      <c r="AO616" s="157"/>
      <c r="AP616" s="157"/>
      <c r="AQ616" s="157"/>
      <c r="AR616" s="157"/>
      <c r="AS616" s="157"/>
      <c r="AT616" s="157"/>
      <c r="AU616" s="157"/>
      <c r="AV616" s="157"/>
    </row>
    <row r="617" spans="1:48" s="158" customFormat="1" ht="14.1" customHeight="1" x14ac:dyDescent="0.2">
      <c r="A617" s="172">
        <v>775</v>
      </c>
      <c r="B617" s="175">
        <v>73</v>
      </c>
      <c r="C617" s="191" t="s">
        <v>1685</v>
      </c>
      <c r="D617" s="238">
        <v>42513</v>
      </c>
      <c r="E617" s="175">
        <v>2016</v>
      </c>
      <c r="F617" s="213">
        <v>1</v>
      </c>
      <c r="G617" s="179" t="s">
        <v>1222</v>
      </c>
      <c r="H617" s="179" t="s">
        <v>1231</v>
      </c>
      <c r="I617" s="179"/>
      <c r="J617" s="175">
        <v>1</v>
      </c>
      <c r="K617" s="179" t="s">
        <v>1422</v>
      </c>
      <c r="L617" s="179"/>
      <c r="M617" s="175">
        <v>3</v>
      </c>
      <c r="N617" s="175">
        <v>13</v>
      </c>
      <c r="O617" s="179" t="s">
        <v>1225</v>
      </c>
      <c r="P617" s="179" t="s">
        <v>7</v>
      </c>
      <c r="Q617" s="179" t="s">
        <v>29</v>
      </c>
      <c r="R617" s="179" t="s">
        <v>36</v>
      </c>
      <c r="S617" s="192" t="s">
        <v>29</v>
      </c>
      <c r="T617" s="204" t="s">
        <v>36</v>
      </c>
      <c r="U617" s="239" t="s">
        <v>35</v>
      </c>
      <c r="V617" s="193">
        <v>24.252500000000001</v>
      </c>
      <c r="W617" s="193">
        <v>97.233500000000006</v>
      </c>
      <c r="X617" s="175">
        <v>2</v>
      </c>
      <c r="Y617" s="179" t="s">
        <v>1291</v>
      </c>
      <c r="Z617" s="179" t="s">
        <v>1686</v>
      </c>
      <c r="AA617" s="179" t="s">
        <v>1563</v>
      </c>
      <c r="AB617" s="173"/>
      <c r="AC617" s="175">
        <v>0</v>
      </c>
      <c r="AD617" s="178"/>
      <c r="AE617" s="156"/>
      <c r="AF617" s="156"/>
      <c r="AG617" s="156"/>
      <c r="AH617" s="156"/>
      <c r="AI617" s="156"/>
      <c r="AJ617" s="156"/>
      <c r="AK617" s="156"/>
      <c r="AL617" s="156"/>
      <c r="AM617" s="156"/>
      <c r="AN617" s="156"/>
      <c r="AO617" s="156"/>
      <c r="AP617" s="156"/>
      <c r="AQ617" s="156"/>
      <c r="AR617" s="156"/>
      <c r="AS617" s="156"/>
      <c r="AT617" s="156"/>
      <c r="AU617" s="156"/>
      <c r="AV617" s="156"/>
    </row>
    <row r="618" spans="1:48" s="158" customFormat="1" ht="14.1" customHeight="1" x14ac:dyDescent="0.2">
      <c r="A618" s="172">
        <v>775</v>
      </c>
      <c r="B618" s="175">
        <v>80</v>
      </c>
      <c r="C618" s="191" t="s">
        <v>1848</v>
      </c>
      <c r="D618" s="238">
        <v>42513</v>
      </c>
      <c r="E618" s="175">
        <v>2016</v>
      </c>
      <c r="F618" s="175">
        <v>1</v>
      </c>
      <c r="G618" s="179" t="s">
        <v>1280</v>
      </c>
      <c r="H618" s="179" t="s">
        <v>1281</v>
      </c>
      <c r="I618" s="179"/>
      <c r="J618" s="175">
        <v>6</v>
      </c>
      <c r="K618" s="179" t="s">
        <v>1297</v>
      </c>
      <c r="L618" s="179"/>
      <c r="M618" s="175">
        <v>1</v>
      </c>
      <c r="N618" s="175">
        <v>16</v>
      </c>
      <c r="O618" s="179" t="s">
        <v>1225</v>
      </c>
      <c r="P618" s="179" t="s">
        <v>332</v>
      </c>
      <c r="Q618" s="179" t="s">
        <v>332</v>
      </c>
      <c r="R618" s="179" t="s">
        <v>332</v>
      </c>
      <c r="S618" s="192" t="s">
        <v>332</v>
      </c>
      <c r="T618" s="240" t="s">
        <v>337</v>
      </c>
      <c r="U618" s="239" t="s">
        <v>342</v>
      </c>
      <c r="V618" s="193">
        <v>21.974699999999999</v>
      </c>
      <c r="W618" s="193">
        <v>96.083500000000001</v>
      </c>
      <c r="X618" s="175">
        <v>1</v>
      </c>
      <c r="Y618" s="179" t="s">
        <v>1237</v>
      </c>
      <c r="Z618" s="179" t="s">
        <v>1849</v>
      </c>
      <c r="AA618" s="179" t="s">
        <v>1850</v>
      </c>
      <c r="AB618" s="179"/>
      <c r="AC618" s="175">
        <v>0</v>
      </c>
      <c r="AD618" s="180"/>
      <c r="AE618" s="159"/>
      <c r="AF618" s="159"/>
      <c r="AG618" s="159"/>
      <c r="AH618" s="159"/>
      <c r="AI618" s="159"/>
      <c r="AJ618" s="159"/>
      <c r="AK618" s="159"/>
      <c r="AL618" s="159"/>
    </row>
    <row r="619" spans="1:48" s="158" customFormat="1" ht="14.1" customHeight="1" x14ac:dyDescent="0.2">
      <c r="A619" s="172">
        <v>775</v>
      </c>
      <c r="B619" s="175">
        <v>78</v>
      </c>
      <c r="C619" s="191" t="s">
        <v>1855</v>
      </c>
      <c r="D619" s="238">
        <v>42513</v>
      </c>
      <c r="E619" s="175">
        <v>2016</v>
      </c>
      <c r="F619" s="175">
        <v>1</v>
      </c>
      <c r="G619" s="179" t="s">
        <v>1280</v>
      </c>
      <c r="H619" s="179" t="s">
        <v>1281</v>
      </c>
      <c r="I619" s="179"/>
      <c r="J619" s="175">
        <v>6</v>
      </c>
      <c r="K619" s="179"/>
      <c r="L619" s="179"/>
      <c r="M619" s="175">
        <v>0</v>
      </c>
      <c r="N619" s="175">
        <v>60</v>
      </c>
      <c r="O619" s="179" t="s">
        <v>1225</v>
      </c>
      <c r="P619" s="179" t="s">
        <v>7</v>
      </c>
      <c r="Q619" s="179" t="s">
        <v>27</v>
      </c>
      <c r="R619" s="179"/>
      <c r="S619" s="192" t="s">
        <v>27</v>
      </c>
      <c r="T619" s="185" t="s">
        <v>27</v>
      </c>
      <c r="U619" s="239" t="s">
        <v>26</v>
      </c>
      <c r="V619" s="193">
        <v>25.688700000000001</v>
      </c>
      <c r="W619" s="193">
        <v>96.45</v>
      </c>
      <c r="X619" s="175">
        <v>2</v>
      </c>
      <c r="Y619" s="179" t="s">
        <v>1226</v>
      </c>
      <c r="Z619" s="179" t="s">
        <v>1856</v>
      </c>
      <c r="AA619" s="179" t="s">
        <v>1850</v>
      </c>
      <c r="AB619" s="181"/>
      <c r="AC619" s="175">
        <v>0</v>
      </c>
      <c r="AD619" s="180"/>
      <c r="AE619" s="160"/>
      <c r="AF619" s="160"/>
      <c r="AG619" s="160"/>
      <c r="AH619" s="160"/>
      <c r="AI619" s="160"/>
      <c r="AJ619" s="160"/>
      <c r="AK619" s="160"/>
      <c r="AL619" s="160"/>
      <c r="AM619" s="160"/>
      <c r="AN619" s="160"/>
      <c r="AO619" s="160"/>
      <c r="AP619" s="160"/>
      <c r="AQ619" s="160"/>
      <c r="AR619" s="160"/>
      <c r="AS619" s="160"/>
      <c r="AT619" s="160"/>
      <c r="AU619" s="160"/>
      <c r="AV619" s="160"/>
    </row>
    <row r="620" spans="1:48" s="158" customFormat="1" ht="14.1" customHeight="1" x14ac:dyDescent="0.2">
      <c r="A620" s="172">
        <v>775</v>
      </c>
      <c r="B620" s="175">
        <v>79</v>
      </c>
      <c r="C620" s="191" t="s">
        <v>1360</v>
      </c>
      <c r="D620" s="238">
        <v>42513</v>
      </c>
      <c r="E620" s="175">
        <v>2016</v>
      </c>
      <c r="F620" s="175">
        <v>2</v>
      </c>
      <c r="G620" s="179" t="s">
        <v>1324</v>
      </c>
      <c r="H620" s="179" t="s">
        <v>1231</v>
      </c>
      <c r="I620" s="179"/>
      <c r="J620" s="175">
        <v>1</v>
      </c>
      <c r="K620" s="179" t="s">
        <v>1232</v>
      </c>
      <c r="L620" s="179"/>
      <c r="M620" s="175">
        <v>7</v>
      </c>
      <c r="N620" s="175">
        <v>17</v>
      </c>
      <c r="O620" s="179" t="s">
        <v>1225</v>
      </c>
      <c r="P620" s="179" t="s">
        <v>561</v>
      </c>
      <c r="Q620" s="179" t="s">
        <v>620</v>
      </c>
      <c r="R620" s="179"/>
      <c r="S620" s="192" t="s">
        <v>620</v>
      </c>
      <c r="T620" s="185" t="s">
        <v>620</v>
      </c>
      <c r="U620" s="239" t="s">
        <v>626</v>
      </c>
      <c r="V620" s="193">
        <v>22.589300000000001</v>
      </c>
      <c r="W620" s="193">
        <v>96.894099999999995</v>
      </c>
      <c r="X620" s="175">
        <v>2</v>
      </c>
      <c r="Y620" s="179" t="s">
        <v>1237</v>
      </c>
      <c r="Z620" s="179" t="s">
        <v>1361</v>
      </c>
      <c r="AA620" s="202" t="s">
        <v>1326</v>
      </c>
      <c r="AB620" s="173"/>
      <c r="AC620" s="175">
        <v>5</v>
      </c>
      <c r="AD620" s="178"/>
      <c r="AE620" s="156"/>
      <c r="AF620" s="156"/>
      <c r="AG620" s="156"/>
      <c r="AH620" s="156"/>
      <c r="AI620" s="156"/>
      <c r="AJ620" s="156"/>
      <c r="AK620" s="156"/>
      <c r="AL620" s="156"/>
      <c r="AM620" s="156"/>
      <c r="AN620" s="156"/>
      <c r="AO620" s="156"/>
      <c r="AP620" s="156"/>
      <c r="AQ620" s="156"/>
      <c r="AR620" s="156"/>
      <c r="AS620" s="156"/>
      <c r="AT620" s="156"/>
      <c r="AU620" s="156"/>
      <c r="AV620" s="156"/>
    </row>
    <row r="621" spans="1:48" s="156" customFormat="1" ht="11.25" x14ac:dyDescent="0.2">
      <c r="A621" s="172">
        <v>775</v>
      </c>
      <c r="B621" s="175">
        <v>67</v>
      </c>
      <c r="C621" s="191" t="s">
        <v>1426</v>
      </c>
      <c r="D621" s="238">
        <v>42514</v>
      </c>
      <c r="E621" s="175">
        <v>2016</v>
      </c>
      <c r="F621" s="175">
        <v>1</v>
      </c>
      <c r="G621" s="179" t="s">
        <v>1324</v>
      </c>
      <c r="H621" s="179" t="s">
        <v>1232</v>
      </c>
      <c r="I621" s="179"/>
      <c r="J621" s="175">
        <v>7</v>
      </c>
      <c r="K621" s="179" t="s">
        <v>1231</v>
      </c>
      <c r="L621" s="179"/>
      <c r="M621" s="175">
        <v>1</v>
      </c>
      <c r="N621" s="175">
        <v>17</v>
      </c>
      <c r="O621" s="179" t="s">
        <v>1225</v>
      </c>
      <c r="P621" s="179" t="s">
        <v>7</v>
      </c>
      <c r="Q621" s="179" t="s">
        <v>12</v>
      </c>
      <c r="R621" s="179"/>
      <c r="S621" s="192" t="s">
        <v>9</v>
      </c>
      <c r="T621" s="176" t="s">
        <v>12</v>
      </c>
      <c r="U621" s="239" t="s">
        <v>30</v>
      </c>
      <c r="V621" s="193">
        <v>25.383199999999999</v>
      </c>
      <c r="W621" s="193">
        <v>97.396299999999997</v>
      </c>
      <c r="X621" s="175">
        <v>3</v>
      </c>
      <c r="Y621" s="179" t="s">
        <v>1237</v>
      </c>
      <c r="Z621" s="179" t="s">
        <v>1427</v>
      </c>
      <c r="AA621" s="202" t="s">
        <v>1326</v>
      </c>
      <c r="AB621" s="173"/>
      <c r="AC621" s="175">
        <v>0</v>
      </c>
      <c r="AD621" s="178"/>
      <c r="AE621" s="161"/>
      <c r="AF621" s="161"/>
      <c r="AG621" s="161"/>
      <c r="AH621" s="161"/>
      <c r="AI621" s="161"/>
      <c r="AJ621" s="161"/>
      <c r="AK621" s="161"/>
      <c r="AL621" s="161"/>
      <c r="AM621" s="161"/>
      <c r="AN621" s="161"/>
      <c r="AO621" s="161"/>
      <c r="AP621" s="161"/>
      <c r="AQ621" s="161"/>
      <c r="AR621" s="161"/>
      <c r="AS621" s="161"/>
      <c r="AT621" s="161"/>
      <c r="AU621" s="161"/>
      <c r="AV621" s="161"/>
    </row>
    <row r="622" spans="1:48" s="156" customFormat="1" ht="11.25" x14ac:dyDescent="0.2">
      <c r="A622" s="172">
        <v>775</v>
      </c>
      <c r="B622" s="175">
        <v>66</v>
      </c>
      <c r="C622" s="191" t="s">
        <v>2261</v>
      </c>
      <c r="D622" s="238">
        <v>42514</v>
      </c>
      <c r="E622" s="175">
        <v>2016</v>
      </c>
      <c r="F622" s="175">
        <v>1</v>
      </c>
      <c r="G622" s="179" t="s">
        <v>1324</v>
      </c>
      <c r="H622" s="179" t="s">
        <v>1232</v>
      </c>
      <c r="I622" s="179"/>
      <c r="J622" s="175">
        <v>7</v>
      </c>
      <c r="K622" s="179" t="s">
        <v>1490</v>
      </c>
      <c r="L622" s="179"/>
      <c r="M622" s="175">
        <v>3</v>
      </c>
      <c r="N622" s="175">
        <v>37</v>
      </c>
      <c r="O622" s="179" t="s">
        <v>1225</v>
      </c>
      <c r="P622" s="179" t="s">
        <v>421</v>
      </c>
      <c r="Q622" s="179" t="s">
        <v>441</v>
      </c>
      <c r="R622" s="179"/>
      <c r="S622" s="192" t="s">
        <v>441</v>
      </c>
      <c r="T622" s="185" t="s">
        <v>441</v>
      </c>
      <c r="U622" s="239" t="s">
        <v>442</v>
      </c>
      <c r="V622" s="193">
        <v>20.826499999999999</v>
      </c>
      <c r="W622" s="193">
        <v>92.366</v>
      </c>
      <c r="X622" s="175">
        <v>2</v>
      </c>
      <c r="Y622" s="179" t="s">
        <v>1226</v>
      </c>
      <c r="Z622" s="179" t="s">
        <v>2262</v>
      </c>
      <c r="AA622" s="179" t="s">
        <v>2253</v>
      </c>
      <c r="AB622" s="179"/>
      <c r="AC622" s="175">
        <v>1</v>
      </c>
      <c r="AD622" s="180"/>
      <c r="AE622" s="159"/>
      <c r="AF622" s="159"/>
      <c r="AG622" s="159"/>
      <c r="AH622" s="159"/>
      <c r="AI622" s="159"/>
      <c r="AJ622" s="159"/>
      <c r="AK622" s="159"/>
      <c r="AL622" s="159"/>
      <c r="AM622" s="158"/>
      <c r="AN622" s="158"/>
      <c r="AO622" s="158"/>
      <c r="AP622" s="158"/>
      <c r="AQ622" s="158"/>
      <c r="AR622" s="158"/>
      <c r="AS622" s="158"/>
      <c r="AT622" s="158"/>
      <c r="AU622" s="158"/>
      <c r="AV622" s="158"/>
    </row>
    <row r="623" spans="1:48" s="156" customFormat="1" ht="11.25" x14ac:dyDescent="0.2">
      <c r="A623" s="172">
        <v>775</v>
      </c>
      <c r="B623" s="175">
        <v>64</v>
      </c>
      <c r="C623" s="191" t="s">
        <v>2623</v>
      </c>
      <c r="D623" s="238">
        <v>42518</v>
      </c>
      <c r="E623" s="175">
        <v>2016</v>
      </c>
      <c r="F623" s="175">
        <v>1</v>
      </c>
      <c r="G623" s="179" t="s">
        <v>1280</v>
      </c>
      <c r="H623" s="179" t="s">
        <v>1281</v>
      </c>
      <c r="I623" s="179"/>
      <c r="J623" s="175">
        <v>6</v>
      </c>
      <c r="K623" s="179"/>
      <c r="L623" s="179"/>
      <c r="M623" s="175">
        <v>0</v>
      </c>
      <c r="N623" s="175">
        <v>60</v>
      </c>
      <c r="O623" s="179" t="s">
        <v>1225</v>
      </c>
      <c r="P623" s="179" t="s">
        <v>561</v>
      </c>
      <c r="Q623" s="179" t="s">
        <v>620</v>
      </c>
      <c r="R623" s="179"/>
      <c r="S623" s="192" t="s">
        <v>620</v>
      </c>
      <c r="T623" s="185" t="s">
        <v>620</v>
      </c>
      <c r="U623" s="239" t="s">
        <v>628</v>
      </c>
      <c r="V623" s="193">
        <v>22.589300000000001</v>
      </c>
      <c r="W623" s="193">
        <v>96.894099999999995</v>
      </c>
      <c r="X623" s="175">
        <v>2</v>
      </c>
      <c r="Y623" s="179" t="s">
        <v>1226</v>
      </c>
      <c r="Z623" s="179" t="s">
        <v>2624</v>
      </c>
      <c r="AA623" s="196" t="s">
        <v>2537</v>
      </c>
      <c r="AB623" s="173"/>
      <c r="AC623" s="175">
        <v>0</v>
      </c>
      <c r="AD623" s="178"/>
    </row>
    <row r="624" spans="1:48" s="156" customFormat="1" ht="11.25" x14ac:dyDescent="0.2">
      <c r="A624" s="172">
        <v>775</v>
      </c>
      <c r="B624" s="173">
        <v>20</v>
      </c>
      <c r="C624" s="179" t="s">
        <v>2785</v>
      </c>
      <c r="D624" s="238">
        <v>42522</v>
      </c>
      <c r="E624" s="175">
        <v>2016</v>
      </c>
      <c r="F624" s="175">
        <v>1</v>
      </c>
      <c r="G624" s="179" t="s">
        <v>1236</v>
      </c>
      <c r="H624" s="179" t="s">
        <v>1232</v>
      </c>
      <c r="I624" s="179"/>
      <c r="J624" s="175">
        <v>7</v>
      </c>
      <c r="K624" s="179" t="s">
        <v>1490</v>
      </c>
      <c r="L624" s="179"/>
      <c r="M624" s="175">
        <v>3</v>
      </c>
      <c r="N624" s="175">
        <v>37</v>
      </c>
      <c r="O624" s="179" t="s">
        <v>1225</v>
      </c>
      <c r="P624" s="179" t="s">
        <v>561</v>
      </c>
      <c r="Q624" s="179" t="s">
        <v>1410</v>
      </c>
      <c r="R624" s="179" t="s">
        <v>2786</v>
      </c>
      <c r="S624" s="179" t="s">
        <v>1410</v>
      </c>
      <c r="T624" s="179" t="s">
        <v>1411</v>
      </c>
      <c r="U624" s="239" t="s">
        <v>618</v>
      </c>
      <c r="V624" s="193">
        <v>23.833400000000001</v>
      </c>
      <c r="W624" s="193">
        <v>97.6798</v>
      </c>
      <c r="X624" s="175">
        <v>2</v>
      </c>
      <c r="Y624" s="179" t="s">
        <v>1237</v>
      </c>
      <c r="Z624" s="179" t="s">
        <v>2787</v>
      </c>
      <c r="AA624" s="179" t="s">
        <v>2746</v>
      </c>
      <c r="AB624" s="173"/>
      <c r="AC624" s="175">
        <v>1</v>
      </c>
      <c r="AD624" s="178"/>
    </row>
    <row r="625" spans="1:48" s="156" customFormat="1" ht="11.25" x14ac:dyDescent="0.2">
      <c r="A625" s="172">
        <v>775</v>
      </c>
      <c r="B625" s="173">
        <v>21</v>
      </c>
      <c r="C625" s="179" t="s">
        <v>2790</v>
      </c>
      <c r="D625" s="238">
        <v>42524</v>
      </c>
      <c r="E625" s="175">
        <v>2016</v>
      </c>
      <c r="F625" s="175">
        <v>1</v>
      </c>
      <c r="G625" s="179" t="s">
        <v>1324</v>
      </c>
      <c r="H625" s="179" t="s">
        <v>1232</v>
      </c>
      <c r="I625" s="179"/>
      <c r="J625" s="175">
        <v>7</v>
      </c>
      <c r="K625" s="179" t="s">
        <v>1490</v>
      </c>
      <c r="L625" s="179"/>
      <c r="M625" s="175">
        <v>3</v>
      </c>
      <c r="N625" s="175">
        <v>37</v>
      </c>
      <c r="O625" s="179" t="s">
        <v>1225</v>
      </c>
      <c r="P625" s="179" t="s">
        <v>561</v>
      </c>
      <c r="Q625" s="179" t="s">
        <v>1410</v>
      </c>
      <c r="R625" s="179" t="s">
        <v>2786</v>
      </c>
      <c r="S625" s="179" t="s">
        <v>1410</v>
      </c>
      <c r="T625" s="179" t="s">
        <v>1411</v>
      </c>
      <c r="U625" s="239" t="s">
        <v>618</v>
      </c>
      <c r="V625" s="193">
        <v>23.833400000000001</v>
      </c>
      <c r="W625" s="193">
        <v>97.6798</v>
      </c>
      <c r="X625" s="175">
        <v>2</v>
      </c>
      <c r="Y625" s="179" t="s">
        <v>1237</v>
      </c>
      <c r="Z625" s="179" t="s">
        <v>2791</v>
      </c>
      <c r="AA625" s="179" t="s">
        <v>2746</v>
      </c>
      <c r="AB625" s="173"/>
      <c r="AC625" s="175">
        <v>2</v>
      </c>
      <c r="AD625" s="178"/>
    </row>
    <row r="626" spans="1:48" s="156" customFormat="1" ht="11.25" x14ac:dyDescent="0.2">
      <c r="A626" s="172">
        <v>775</v>
      </c>
      <c r="B626" s="173">
        <v>22</v>
      </c>
      <c r="C626" s="179" t="s">
        <v>1270</v>
      </c>
      <c r="D626" s="238">
        <v>42526</v>
      </c>
      <c r="E626" s="175">
        <v>2016</v>
      </c>
      <c r="F626" s="175">
        <v>1</v>
      </c>
      <c r="G626" s="179" t="s">
        <v>1222</v>
      </c>
      <c r="H626" s="179" t="s">
        <v>1231</v>
      </c>
      <c r="I626" s="179"/>
      <c r="J626" s="175">
        <v>1</v>
      </c>
      <c r="K626" s="179" t="s">
        <v>1223</v>
      </c>
      <c r="L626" s="179"/>
      <c r="M626" s="175">
        <v>4</v>
      </c>
      <c r="N626" s="175">
        <v>14</v>
      </c>
      <c r="O626" s="179" t="s">
        <v>1225</v>
      </c>
      <c r="P626" s="179" t="s">
        <v>421</v>
      </c>
      <c r="Q626" s="179" t="s">
        <v>423</v>
      </c>
      <c r="R626" s="179" t="s">
        <v>430</v>
      </c>
      <c r="S626" s="179" t="s">
        <v>430</v>
      </c>
      <c r="T626" s="179" t="s">
        <v>430</v>
      </c>
      <c r="U626" s="239" t="s">
        <v>429</v>
      </c>
      <c r="V626" s="193">
        <v>20.4817</v>
      </c>
      <c r="W626" s="193">
        <v>92.755499999999998</v>
      </c>
      <c r="X626" s="175">
        <v>1</v>
      </c>
      <c r="Y626" s="179" t="s">
        <v>1237</v>
      </c>
      <c r="Z626" s="179" t="s">
        <v>1271</v>
      </c>
      <c r="AA626" s="196" t="s">
        <v>1234</v>
      </c>
      <c r="AB626" s="181"/>
      <c r="AC626" s="175">
        <v>0</v>
      </c>
      <c r="AD626" s="180"/>
      <c r="AE626" s="159"/>
      <c r="AF626" s="159"/>
      <c r="AG626" s="159"/>
      <c r="AH626" s="159"/>
      <c r="AI626" s="159"/>
      <c r="AJ626" s="159"/>
      <c r="AK626" s="159"/>
      <c r="AL626" s="159"/>
      <c r="AM626" s="159"/>
      <c r="AN626" s="159"/>
      <c r="AO626" s="159"/>
      <c r="AP626" s="159"/>
      <c r="AQ626" s="159"/>
      <c r="AR626" s="159"/>
      <c r="AS626" s="159"/>
      <c r="AT626" s="159"/>
      <c r="AU626" s="159"/>
      <c r="AV626" s="159"/>
    </row>
    <row r="627" spans="1:48" s="156" customFormat="1" ht="11.25" x14ac:dyDescent="0.2">
      <c r="A627" s="172">
        <v>775</v>
      </c>
      <c r="B627" s="173">
        <v>67</v>
      </c>
      <c r="C627" s="179" t="s">
        <v>2792</v>
      </c>
      <c r="D627" s="238">
        <v>42526</v>
      </c>
      <c r="E627" s="175">
        <v>2016</v>
      </c>
      <c r="F627" s="175">
        <v>1</v>
      </c>
      <c r="G627" s="179" t="s">
        <v>1230</v>
      </c>
      <c r="H627" s="179" t="s">
        <v>1490</v>
      </c>
      <c r="I627" s="179"/>
      <c r="J627" s="175">
        <v>3</v>
      </c>
      <c r="K627" s="179" t="s">
        <v>1232</v>
      </c>
      <c r="L627" s="179"/>
      <c r="M627" s="175">
        <v>7</v>
      </c>
      <c r="N627" s="175">
        <v>37</v>
      </c>
      <c r="O627" s="179" t="s">
        <v>1225</v>
      </c>
      <c r="P627" s="179" t="s">
        <v>561</v>
      </c>
      <c r="Q627" s="179" t="s">
        <v>1410</v>
      </c>
      <c r="R627" s="179" t="s">
        <v>2793</v>
      </c>
      <c r="S627" s="179" t="s">
        <v>1410</v>
      </c>
      <c r="T627" s="179" t="s">
        <v>1411</v>
      </c>
      <c r="U627" s="239" t="s">
        <v>618</v>
      </c>
      <c r="V627" s="193">
        <v>23.833400000000001</v>
      </c>
      <c r="W627" s="193">
        <v>97.6798</v>
      </c>
      <c r="X627" s="175">
        <v>2</v>
      </c>
      <c r="Y627" s="179" t="s">
        <v>1314</v>
      </c>
      <c r="Z627" s="179" t="s">
        <v>2794</v>
      </c>
      <c r="AA627" s="179" t="s">
        <v>2746</v>
      </c>
      <c r="AB627" s="173"/>
      <c r="AC627" s="175">
        <v>0</v>
      </c>
      <c r="AD627" s="178"/>
    </row>
    <row r="628" spans="1:48" s="156" customFormat="1" ht="11.25" x14ac:dyDescent="0.2">
      <c r="A628" s="172">
        <v>775</v>
      </c>
      <c r="B628" s="173">
        <v>39</v>
      </c>
      <c r="C628" s="179" t="s">
        <v>2074</v>
      </c>
      <c r="D628" s="238">
        <v>42537</v>
      </c>
      <c r="E628" s="175">
        <v>2016</v>
      </c>
      <c r="F628" s="175">
        <v>2</v>
      </c>
      <c r="G628" s="179" t="s">
        <v>1266</v>
      </c>
      <c r="H628" s="179" t="s">
        <v>1231</v>
      </c>
      <c r="I628" s="179"/>
      <c r="J628" s="175">
        <v>1</v>
      </c>
      <c r="K628" s="179" t="s">
        <v>1792</v>
      </c>
      <c r="L628" s="179"/>
      <c r="M628" s="175">
        <v>3</v>
      </c>
      <c r="N628" s="175">
        <v>13</v>
      </c>
      <c r="O628" s="179" t="s">
        <v>1225</v>
      </c>
      <c r="P628" s="179" t="s">
        <v>397</v>
      </c>
      <c r="Q628" s="179"/>
      <c r="R628" s="179" t="s">
        <v>2075</v>
      </c>
      <c r="S628" s="179" t="s">
        <v>399</v>
      </c>
      <c r="T628" s="185" t="s">
        <v>399</v>
      </c>
      <c r="U628" s="239" t="s">
        <v>400</v>
      </c>
      <c r="V628" s="193">
        <v>16.490500000000001</v>
      </c>
      <c r="W628" s="193">
        <v>97.628200000000007</v>
      </c>
      <c r="X628" s="175">
        <v>3</v>
      </c>
      <c r="Y628" s="179" t="s">
        <v>1237</v>
      </c>
      <c r="Z628" s="179" t="s">
        <v>2076</v>
      </c>
      <c r="AA628" s="179" t="s">
        <v>2077</v>
      </c>
      <c r="AB628" s="179"/>
      <c r="AC628" s="175">
        <v>0</v>
      </c>
      <c r="AD628" s="180"/>
      <c r="AE628" s="159"/>
      <c r="AF628" s="159"/>
      <c r="AG628" s="159"/>
      <c r="AH628" s="159"/>
      <c r="AI628" s="159"/>
      <c r="AJ628" s="159"/>
      <c r="AK628" s="159"/>
      <c r="AL628" s="159"/>
      <c r="AM628" s="158"/>
      <c r="AN628" s="158"/>
      <c r="AO628" s="158"/>
      <c r="AP628" s="158"/>
      <c r="AQ628" s="158"/>
      <c r="AR628" s="158"/>
      <c r="AS628" s="158"/>
      <c r="AT628" s="158"/>
      <c r="AU628" s="158"/>
      <c r="AV628" s="158"/>
    </row>
    <row r="629" spans="1:48" s="156" customFormat="1" ht="11.25" x14ac:dyDescent="0.2">
      <c r="A629" s="172">
        <v>775</v>
      </c>
      <c r="B629" s="173">
        <v>42</v>
      </c>
      <c r="C629" s="179" t="s">
        <v>1405</v>
      </c>
      <c r="D629" s="238">
        <v>42541</v>
      </c>
      <c r="E629" s="175">
        <v>2016</v>
      </c>
      <c r="F629" s="175">
        <v>1</v>
      </c>
      <c r="G629" s="179" t="s">
        <v>1324</v>
      </c>
      <c r="H629" s="179" t="s">
        <v>1232</v>
      </c>
      <c r="I629" s="179"/>
      <c r="J629" s="175">
        <v>7</v>
      </c>
      <c r="K629" s="179" t="s">
        <v>1231</v>
      </c>
      <c r="L629" s="179"/>
      <c r="M629" s="175">
        <v>1</v>
      </c>
      <c r="N629" s="175">
        <v>17</v>
      </c>
      <c r="O629" s="179" t="s">
        <v>1225</v>
      </c>
      <c r="P629" s="179" t="s">
        <v>7</v>
      </c>
      <c r="Q629" s="179"/>
      <c r="R629" s="179" t="s">
        <v>9</v>
      </c>
      <c r="S629" s="179" t="s">
        <v>9</v>
      </c>
      <c r="T629" s="185" t="s">
        <v>9</v>
      </c>
      <c r="U629" s="239" t="s">
        <v>10</v>
      </c>
      <c r="V629" s="193">
        <v>25.383199999999999</v>
      </c>
      <c r="W629" s="193">
        <v>97.396299999999997</v>
      </c>
      <c r="X629" s="175">
        <v>1</v>
      </c>
      <c r="Y629" s="179" t="s">
        <v>1226</v>
      </c>
      <c r="Z629" s="179" t="s">
        <v>1406</v>
      </c>
      <c r="AA629" s="202" t="s">
        <v>1326</v>
      </c>
      <c r="AB629" s="173"/>
      <c r="AC629" s="175">
        <v>1</v>
      </c>
      <c r="AD629" s="178"/>
      <c r="AE629" s="161"/>
      <c r="AF629" s="161"/>
      <c r="AG629" s="161"/>
      <c r="AH629" s="161"/>
      <c r="AI629" s="161"/>
      <c r="AJ629" s="161"/>
      <c r="AK629" s="161"/>
      <c r="AL629" s="161"/>
      <c r="AM629" s="161"/>
      <c r="AN629" s="161"/>
      <c r="AO629" s="161"/>
      <c r="AP629" s="161"/>
      <c r="AQ629" s="161"/>
      <c r="AR629" s="161"/>
      <c r="AS629" s="161"/>
      <c r="AT629" s="161"/>
      <c r="AU629" s="161"/>
      <c r="AV629" s="161"/>
    </row>
    <row r="630" spans="1:48" s="156" customFormat="1" ht="11.25" x14ac:dyDescent="0.2">
      <c r="A630" s="172">
        <v>775</v>
      </c>
      <c r="B630" s="173">
        <v>38</v>
      </c>
      <c r="C630" s="179" t="s">
        <v>1221</v>
      </c>
      <c r="D630" s="238">
        <v>42542</v>
      </c>
      <c r="E630" s="175">
        <v>2016</v>
      </c>
      <c r="F630" s="175">
        <v>1</v>
      </c>
      <c r="G630" s="179" t="s">
        <v>1222</v>
      </c>
      <c r="H630" s="179" t="s">
        <v>1223</v>
      </c>
      <c r="I630" s="179"/>
      <c r="J630" s="175">
        <v>4</v>
      </c>
      <c r="K630" s="179" t="s">
        <v>1224</v>
      </c>
      <c r="L630" s="179"/>
      <c r="M630" s="175">
        <v>3</v>
      </c>
      <c r="N630" s="175">
        <v>34</v>
      </c>
      <c r="O630" s="179" t="s">
        <v>1225</v>
      </c>
      <c r="P630" s="179" t="s">
        <v>88</v>
      </c>
      <c r="Q630" s="179" t="s">
        <v>102</v>
      </c>
      <c r="R630" s="179" t="s">
        <v>109</v>
      </c>
      <c r="S630" s="179" t="s">
        <v>109</v>
      </c>
      <c r="T630" s="179" t="s">
        <v>109</v>
      </c>
      <c r="U630" s="239" t="s">
        <v>108</v>
      </c>
      <c r="V630" s="193">
        <v>21.304400000000001</v>
      </c>
      <c r="W630" s="193">
        <v>92.855500000000006</v>
      </c>
      <c r="X630" s="175">
        <v>1</v>
      </c>
      <c r="Y630" s="179" t="s">
        <v>1226</v>
      </c>
      <c r="Z630" s="179" t="s">
        <v>1227</v>
      </c>
      <c r="AA630" s="179" t="s">
        <v>1228</v>
      </c>
      <c r="AB630" s="173"/>
      <c r="AC630" s="175">
        <v>0</v>
      </c>
      <c r="AD630" s="178"/>
    </row>
    <row r="631" spans="1:48" s="156" customFormat="1" ht="11.25" x14ac:dyDescent="0.2">
      <c r="A631" s="172">
        <v>775</v>
      </c>
      <c r="B631" s="173">
        <v>41</v>
      </c>
      <c r="C631" s="179" t="s">
        <v>1538</v>
      </c>
      <c r="D631" s="238">
        <v>42542</v>
      </c>
      <c r="E631" s="175">
        <v>2016</v>
      </c>
      <c r="F631" s="175">
        <v>1</v>
      </c>
      <c r="G631" s="179" t="s">
        <v>1280</v>
      </c>
      <c r="H631" s="179" t="s">
        <v>1281</v>
      </c>
      <c r="I631" s="179"/>
      <c r="J631" s="175">
        <v>6</v>
      </c>
      <c r="K631" s="179"/>
      <c r="L631" s="179"/>
      <c r="M631" s="175">
        <v>0</v>
      </c>
      <c r="N631" s="175">
        <v>60</v>
      </c>
      <c r="O631" s="179" t="s">
        <v>1225</v>
      </c>
      <c r="P631" s="179" t="s">
        <v>7</v>
      </c>
      <c r="Q631" s="179"/>
      <c r="R631" s="179" t="s">
        <v>9</v>
      </c>
      <c r="S631" s="179" t="s">
        <v>9</v>
      </c>
      <c r="T631" s="185" t="s">
        <v>9</v>
      </c>
      <c r="U631" s="239" t="s">
        <v>10</v>
      </c>
      <c r="V631" s="193">
        <v>25.383199999999999</v>
      </c>
      <c r="W631" s="193">
        <v>97.396299999999997</v>
      </c>
      <c r="X631" s="175">
        <v>1</v>
      </c>
      <c r="Y631" s="179" t="s">
        <v>1237</v>
      </c>
      <c r="Z631" s="179" t="s">
        <v>1539</v>
      </c>
      <c r="AA631" s="196" t="s">
        <v>1523</v>
      </c>
      <c r="AB631" s="173"/>
      <c r="AC631" s="175">
        <v>0</v>
      </c>
      <c r="AD631" s="178"/>
      <c r="AE631" s="161"/>
      <c r="AF631" s="161"/>
      <c r="AG631" s="161"/>
      <c r="AH631" s="161"/>
      <c r="AI631" s="161"/>
      <c r="AJ631" s="161"/>
      <c r="AK631" s="161"/>
      <c r="AL631" s="161"/>
      <c r="AM631" s="161"/>
      <c r="AN631" s="161"/>
      <c r="AO631" s="161"/>
      <c r="AP631" s="161"/>
      <c r="AQ631" s="161"/>
      <c r="AR631" s="161"/>
      <c r="AS631" s="161"/>
      <c r="AT631" s="161"/>
      <c r="AU631" s="161"/>
      <c r="AV631" s="161"/>
    </row>
    <row r="632" spans="1:48" s="156" customFormat="1" ht="11.25" x14ac:dyDescent="0.2">
      <c r="A632" s="172">
        <v>775</v>
      </c>
      <c r="B632" s="173">
        <v>40</v>
      </c>
      <c r="C632" s="179" t="s">
        <v>1629</v>
      </c>
      <c r="D632" s="238">
        <v>42542</v>
      </c>
      <c r="E632" s="175">
        <v>2016</v>
      </c>
      <c r="F632" s="175">
        <v>1</v>
      </c>
      <c r="G632" s="179" t="s">
        <v>1230</v>
      </c>
      <c r="H632" s="179" t="s">
        <v>1232</v>
      </c>
      <c r="I632" s="179"/>
      <c r="J632" s="175">
        <v>7</v>
      </c>
      <c r="K632" s="179" t="s">
        <v>1422</v>
      </c>
      <c r="L632" s="179"/>
      <c r="M632" s="175">
        <v>3</v>
      </c>
      <c r="N632" s="175">
        <v>37</v>
      </c>
      <c r="O632" s="179" t="s">
        <v>1225</v>
      </c>
      <c r="P632" s="179" t="s">
        <v>561</v>
      </c>
      <c r="Q632" s="179" t="s">
        <v>1354</v>
      </c>
      <c r="R632" s="179"/>
      <c r="S632" s="179" t="s">
        <v>1354</v>
      </c>
      <c r="T632" s="185" t="s">
        <v>767</v>
      </c>
      <c r="U632" s="239" t="s">
        <v>618</v>
      </c>
      <c r="V632" s="193">
        <v>23.457799999999999</v>
      </c>
      <c r="W632" s="193">
        <v>97.937899999999999</v>
      </c>
      <c r="X632" s="175">
        <v>2</v>
      </c>
      <c r="Y632" s="179" t="s">
        <v>1237</v>
      </c>
      <c r="Z632" s="179" t="s">
        <v>1630</v>
      </c>
      <c r="AA632" s="179" t="s">
        <v>1563</v>
      </c>
      <c r="AB632" s="173"/>
      <c r="AC632" s="175">
        <v>0</v>
      </c>
      <c r="AD632" s="178"/>
    </row>
    <row r="633" spans="1:48" s="156" customFormat="1" ht="11.25" x14ac:dyDescent="0.2">
      <c r="A633" s="172">
        <v>775</v>
      </c>
      <c r="B633" s="173">
        <v>64</v>
      </c>
      <c r="C633" s="179" t="s">
        <v>1392</v>
      </c>
      <c r="D633" s="238">
        <v>42546</v>
      </c>
      <c r="E633" s="175">
        <v>2016</v>
      </c>
      <c r="F633" s="175">
        <v>1</v>
      </c>
      <c r="G633" s="179" t="s">
        <v>1324</v>
      </c>
      <c r="H633" s="179" t="s">
        <v>1231</v>
      </c>
      <c r="I633" s="179"/>
      <c r="J633" s="175">
        <v>1</v>
      </c>
      <c r="K633" s="179" t="s">
        <v>1232</v>
      </c>
      <c r="L633" s="179"/>
      <c r="M633" s="175">
        <v>7</v>
      </c>
      <c r="N633" s="175">
        <v>17</v>
      </c>
      <c r="O633" s="179" t="s">
        <v>1225</v>
      </c>
      <c r="P633" s="179" t="s">
        <v>561</v>
      </c>
      <c r="Q633" s="179" t="s">
        <v>607</v>
      </c>
      <c r="R633" s="179" t="s">
        <v>1393</v>
      </c>
      <c r="S633" s="179" t="s">
        <v>1393</v>
      </c>
      <c r="T633" s="179" t="s">
        <v>611</v>
      </c>
      <c r="U633" s="239" t="s">
        <v>610</v>
      </c>
      <c r="V633" s="193">
        <v>23.021599999999999</v>
      </c>
      <c r="W633" s="193">
        <v>98.107799999999997</v>
      </c>
      <c r="X633" s="175">
        <v>1</v>
      </c>
      <c r="Y633" s="179" t="s">
        <v>1314</v>
      </c>
      <c r="Z633" s="179" t="s">
        <v>1394</v>
      </c>
      <c r="AA633" s="202" t="s">
        <v>1326</v>
      </c>
      <c r="AB633" s="173"/>
      <c r="AC633" s="175">
        <v>5</v>
      </c>
      <c r="AD633" s="178"/>
    </row>
    <row r="634" spans="1:48" s="156" customFormat="1" ht="11.25" x14ac:dyDescent="0.2">
      <c r="A634" s="172">
        <v>775</v>
      </c>
      <c r="B634" s="173">
        <v>65</v>
      </c>
      <c r="C634" s="179" t="s">
        <v>1395</v>
      </c>
      <c r="D634" s="238">
        <v>42546</v>
      </c>
      <c r="E634" s="175">
        <v>2016</v>
      </c>
      <c r="F634" s="175">
        <v>1</v>
      </c>
      <c r="G634" s="179" t="s">
        <v>1324</v>
      </c>
      <c r="H634" s="179" t="s">
        <v>1231</v>
      </c>
      <c r="I634" s="179"/>
      <c r="J634" s="175">
        <v>1</v>
      </c>
      <c r="K634" s="179" t="s">
        <v>1232</v>
      </c>
      <c r="L634" s="179"/>
      <c r="M634" s="175">
        <v>7</v>
      </c>
      <c r="N634" s="175">
        <v>17</v>
      </c>
      <c r="O634" s="179" t="s">
        <v>1225</v>
      </c>
      <c r="P634" s="179" t="s">
        <v>561</v>
      </c>
      <c r="Q634" s="179" t="s">
        <v>607</v>
      </c>
      <c r="R634" s="179" t="s">
        <v>1393</v>
      </c>
      <c r="S634" s="179" t="s">
        <v>1393</v>
      </c>
      <c r="T634" s="179" t="s">
        <v>611</v>
      </c>
      <c r="U634" s="239" t="s">
        <v>610</v>
      </c>
      <c r="V634" s="193">
        <v>23.021599999999999</v>
      </c>
      <c r="W634" s="193">
        <v>98.107799999999997</v>
      </c>
      <c r="X634" s="175">
        <v>1</v>
      </c>
      <c r="Y634" s="179" t="s">
        <v>1314</v>
      </c>
      <c r="Z634" s="179" t="s">
        <v>1396</v>
      </c>
      <c r="AA634" s="202" t="s">
        <v>1326</v>
      </c>
      <c r="AB634" s="173"/>
      <c r="AC634" s="175">
        <v>2</v>
      </c>
      <c r="AD634" s="178"/>
    </row>
    <row r="635" spans="1:48" s="156" customFormat="1" ht="11.25" x14ac:dyDescent="0.2">
      <c r="A635" s="172">
        <v>775</v>
      </c>
      <c r="B635" s="173">
        <v>66</v>
      </c>
      <c r="C635" s="179" t="s">
        <v>2493</v>
      </c>
      <c r="D635" s="238">
        <v>42548</v>
      </c>
      <c r="E635" s="175">
        <v>2016</v>
      </c>
      <c r="F635" s="175">
        <v>1</v>
      </c>
      <c r="G635" s="179" t="s">
        <v>1222</v>
      </c>
      <c r="H635" s="179" t="s">
        <v>1231</v>
      </c>
      <c r="I635" s="179"/>
      <c r="J635" s="175">
        <v>1</v>
      </c>
      <c r="K635" s="179" t="s">
        <v>2322</v>
      </c>
      <c r="L635" s="179"/>
      <c r="M635" s="175">
        <v>2</v>
      </c>
      <c r="N635" s="175">
        <v>12</v>
      </c>
      <c r="O635" s="179" t="s">
        <v>1225</v>
      </c>
      <c r="P635" s="179" t="s">
        <v>561</v>
      </c>
      <c r="Q635" s="179" t="s">
        <v>620</v>
      </c>
      <c r="R635" s="179" t="s">
        <v>627</v>
      </c>
      <c r="S635" s="179" t="s">
        <v>627</v>
      </c>
      <c r="T635" s="185" t="s">
        <v>627</v>
      </c>
      <c r="U635" s="239" t="s">
        <v>626</v>
      </c>
      <c r="V635" s="193">
        <v>23.076599999999999</v>
      </c>
      <c r="W635" s="193">
        <v>97.403300000000002</v>
      </c>
      <c r="X635" s="175">
        <v>1</v>
      </c>
      <c r="Y635" s="179" t="s">
        <v>1314</v>
      </c>
      <c r="Z635" s="179" t="s">
        <v>2494</v>
      </c>
      <c r="AA635" s="206" t="s">
        <v>2471</v>
      </c>
      <c r="AB635" s="173"/>
      <c r="AC635" s="175">
        <v>2</v>
      </c>
      <c r="AD635" s="178"/>
    </row>
    <row r="636" spans="1:48" s="156" customFormat="1" ht="11.25" x14ac:dyDescent="0.2">
      <c r="A636" s="172">
        <v>775</v>
      </c>
      <c r="B636" s="173"/>
      <c r="C636" s="214" t="s">
        <v>1261</v>
      </c>
      <c r="D636" s="238">
        <v>42369</v>
      </c>
      <c r="E636" s="175">
        <v>2016</v>
      </c>
      <c r="F636" s="211">
        <v>1</v>
      </c>
      <c r="G636" s="211" t="s">
        <v>1222</v>
      </c>
      <c r="H636" s="211" t="s">
        <v>1231</v>
      </c>
      <c r="I636" s="211"/>
      <c r="J636" s="211">
        <v>1</v>
      </c>
      <c r="K636" s="211" t="s">
        <v>1223</v>
      </c>
      <c r="L636" s="211"/>
      <c r="M636" s="211">
        <v>4</v>
      </c>
      <c r="N636" s="211">
        <v>14</v>
      </c>
      <c r="O636" s="211" t="s">
        <v>1225</v>
      </c>
      <c r="P636" s="185" t="s">
        <v>421</v>
      </c>
      <c r="Q636" s="185" t="s">
        <v>423</v>
      </c>
      <c r="R636" s="185" t="s">
        <v>435</v>
      </c>
      <c r="S636" s="185" t="s">
        <v>435</v>
      </c>
      <c r="T636" s="185" t="s">
        <v>435</v>
      </c>
      <c r="U636" s="239" t="s">
        <v>436</v>
      </c>
      <c r="V636" s="187">
        <v>20.84</v>
      </c>
      <c r="W636" s="187">
        <v>92.97</v>
      </c>
      <c r="X636" s="211">
        <v>2</v>
      </c>
      <c r="Y636" s="211" t="s">
        <v>1237</v>
      </c>
      <c r="Z636" s="211" t="s">
        <v>1262</v>
      </c>
      <c r="AA636" s="196" t="s">
        <v>1234</v>
      </c>
      <c r="AB636" s="179"/>
      <c r="AC636" s="191">
        <v>1</v>
      </c>
      <c r="AD636" s="180"/>
      <c r="AE636" s="159"/>
      <c r="AF636" s="159"/>
      <c r="AG636" s="159"/>
      <c r="AH636" s="159"/>
      <c r="AI636" s="159"/>
      <c r="AJ636" s="159"/>
      <c r="AK636" s="159"/>
      <c r="AL636" s="159"/>
      <c r="AM636" s="158"/>
      <c r="AN636" s="158"/>
      <c r="AO636" s="158"/>
      <c r="AP636" s="158"/>
      <c r="AQ636" s="158"/>
      <c r="AR636" s="158"/>
      <c r="AS636" s="158"/>
      <c r="AT636" s="158"/>
      <c r="AU636" s="158"/>
      <c r="AV636" s="158"/>
    </row>
    <row r="637" spans="1:48" s="156" customFormat="1" ht="11.25" x14ac:dyDescent="0.2">
      <c r="A637" s="172">
        <v>775</v>
      </c>
      <c r="B637" s="173"/>
      <c r="C637" s="214" t="s">
        <v>1263</v>
      </c>
      <c r="D637" s="238">
        <v>42373</v>
      </c>
      <c r="E637" s="175">
        <v>2016</v>
      </c>
      <c r="F637" s="211">
        <v>1</v>
      </c>
      <c r="G637" s="211" t="s">
        <v>1222</v>
      </c>
      <c r="H637" s="211" t="s">
        <v>1231</v>
      </c>
      <c r="I637" s="211"/>
      <c r="J637" s="211">
        <v>1</v>
      </c>
      <c r="K637" s="211" t="s">
        <v>1223</v>
      </c>
      <c r="L637" s="211"/>
      <c r="M637" s="211">
        <v>4</v>
      </c>
      <c r="N637" s="211">
        <v>14</v>
      </c>
      <c r="O637" s="211" t="s">
        <v>1225</v>
      </c>
      <c r="P637" s="185" t="s">
        <v>421</v>
      </c>
      <c r="Q637" s="185" t="s">
        <v>423</v>
      </c>
      <c r="R637" s="185" t="s">
        <v>435</v>
      </c>
      <c r="S637" s="185" t="s">
        <v>435</v>
      </c>
      <c r="T637" s="185" t="s">
        <v>435</v>
      </c>
      <c r="U637" s="239" t="s">
        <v>438</v>
      </c>
      <c r="V637" s="187">
        <v>20.84</v>
      </c>
      <c r="W637" s="187">
        <v>92.97</v>
      </c>
      <c r="X637" s="211">
        <v>2</v>
      </c>
      <c r="Y637" s="211" t="s">
        <v>1237</v>
      </c>
      <c r="Z637" s="211" t="s">
        <v>1264</v>
      </c>
      <c r="AA637" s="196" t="s">
        <v>1234</v>
      </c>
      <c r="AB637" s="179"/>
      <c r="AC637" s="191">
        <v>0</v>
      </c>
      <c r="AD637" s="180"/>
      <c r="AE637" s="159"/>
      <c r="AF637" s="159"/>
      <c r="AG637" s="159"/>
      <c r="AH637" s="159"/>
      <c r="AI637" s="159"/>
      <c r="AJ637" s="159"/>
      <c r="AK637" s="159"/>
      <c r="AL637" s="159"/>
      <c r="AM637" s="158"/>
      <c r="AN637" s="158"/>
      <c r="AO637" s="158"/>
      <c r="AP637" s="158"/>
      <c r="AQ637" s="158"/>
      <c r="AR637" s="158"/>
      <c r="AS637" s="158"/>
      <c r="AT637" s="158"/>
      <c r="AU637" s="158"/>
      <c r="AV637" s="158"/>
    </row>
    <row r="638" spans="1:48" s="156" customFormat="1" ht="11.25" x14ac:dyDescent="0.2">
      <c r="A638" s="172">
        <v>775</v>
      </c>
      <c r="B638" s="173"/>
      <c r="C638" s="214" t="s">
        <v>2284</v>
      </c>
      <c r="D638" s="238">
        <v>42376</v>
      </c>
      <c r="E638" s="175">
        <v>2016</v>
      </c>
      <c r="F638" s="211">
        <v>1</v>
      </c>
      <c r="G638" s="211" t="s">
        <v>1280</v>
      </c>
      <c r="H638" s="211" t="s">
        <v>1281</v>
      </c>
      <c r="I638" s="211"/>
      <c r="J638" s="211">
        <v>6</v>
      </c>
      <c r="K638" s="211"/>
      <c r="L638" s="211"/>
      <c r="M638" s="211">
        <v>0</v>
      </c>
      <c r="N638" s="211">
        <v>60</v>
      </c>
      <c r="O638" s="211" t="s">
        <v>1225</v>
      </c>
      <c r="P638" s="211" t="s">
        <v>421</v>
      </c>
      <c r="Q638" s="211" t="s">
        <v>435</v>
      </c>
      <c r="R638" s="211"/>
      <c r="S638" s="211" t="s">
        <v>435</v>
      </c>
      <c r="T638" s="185" t="s">
        <v>435</v>
      </c>
      <c r="U638" s="239" t="s">
        <v>427</v>
      </c>
      <c r="V638" s="212">
        <v>20.84</v>
      </c>
      <c r="W638" s="212">
        <v>92.97</v>
      </c>
      <c r="X638" s="211">
        <v>2</v>
      </c>
      <c r="Y638" s="211" t="s">
        <v>1237</v>
      </c>
      <c r="Z638" s="211" t="s">
        <v>2285</v>
      </c>
      <c r="AA638" s="196" t="s">
        <v>2266</v>
      </c>
      <c r="AB638" s="179"/>
      <c r="AC638" s="191">
        <v>0</v>
      </c>
      <c r="AD638" s="180"/>
      <c r="AE638" s="159"/>
      <c r="AF638" s="159"/>
      <c r="AG638" s="159"/>
      <c r="AH638" s="159"/>
      <c r="AI638" s="159"/>
      <c r="AJ638" s="159"/>
      <c r="AK638" s="159"/>
      <c r="AL638" s="159"/>
      <c r="AM638" s="158"/>
      <c r="AN638" s="158"/>
      <c r="AO638" s="158"/>
      <c r="AP638" s="158"/>
      <c r="AQ638" s="158"/>
      <c r="AR638" s="158"/>
      <c r="AS638" s="158"/>
      <c r="AT638" s="158"/>
      <c r="AU638" s="158"/>
      <c r="AV638" s="158"/>
    </row>
    <row r="639" spans="1:48" s="156" customFormat="1" ht="11.25" x14ac:dyDescent="0.2">
      <c r="A639" s="172">
        <v>775</v>
      </c>
      <c r="B639" s="173"/>
      <c r="C639" s="214" t="s">
        <v>2402</v>
      </c>
      <c r="D639" s="238">
        <v>42380</v>
      </c>
      <c r="E639" s="175">
        <v>2016</v>
      </c>
      <c r="F639" s="211">
        <v>1</v>
      </c>
      <c r="G639" s="211" t="s">
        <v>1280</v>
      </c>
      <c r="H639" s="211" t="s">
        <v>1281</v>
      </c>
      <c r="I639" s="211"/>
      <c r="J639" s="211">
        <v>6</v>
      </c>
      <c r="K639" s="211"/>
      <c r="L639" s="211"/>
      <c r="M639" s="211">
        <v>0</v>
      </c>
      <c r="N639" s="211">
        <v>60</v>
      </c>
      <c r="O639" s="211" t="s">
        <v>1225</v>
      </c>
      <c r="P639" s="185" t="s">
        <v>462</v>
      </c>
      <c r="Q639" s="185" t="s">
        <v>462</v>
      </c>
      <c r="R639" s="185" t="s">
        <v>462</v>
      </c>
      <c r="S639" s="185" t="s">
        <v>462</v>
      </c>
      <c r="T639" s="185" t="s">
        <v>466</v>
      </c>
      <c r="U639" s="239" t="s">
        <v>465</v>
      </c>
      <c r="V639" s="187">
        <v>16.8</v>
      </c>
      <c r="W639" s="187">
        <v>96.15</v>
      </c>
      <c r="X639" s="211">
        <v>1</v>
      </c>
      <c r="Y639" s="211" t="s">
        <v>1237</v>
      </c>
      <c r="Z639" s="211" t="s">
        <v>2403</v>
      </c>
      <c r="AA639" s="196" t="s">
        <v>2401</v>
      </c>
      <c r="AB639" s="173"/>
      <c r="AC639" s="191">
        <v>0</v>
      </c>
      <c r="AD639" s="178"/>
    </row>
    <row r="640" spans="1:48" s="156" customFormat="1" ht="11.25" x14ac:dyDescent="0.2">
      <c r="A640" s="172">
        <v>775</v>
      </c>
      <c r="B640" s="173"/>
      <c r="C640" s="214" t="s">
        <v>2605</v>
      </c>
      <c r="D640" s="238">
        <v>42381</v>
      </c>
      <c r="E640" s="175">
        <v>2016</v>
      </c>
      <c r="F640" s="211">
        <v>1</v>
      </c>
      <c r="G640" s="211" t="s">
        <v>1222</v>
      </c>
      <c r="H640" s="211" t="s">
        <v>1231</v>
      </c>
      <c r="I640" s="211"/>
      <c r="J640" s="211">
        <v>1</v>
      </c>
      <c r="K640" s="211" t="s">
        <v>1495</v>
      </c>
      <c r="L640" s="211"/>
      <c r="M640" s="211">
        <v>3</v>
      </c>
      <c r="N640" s="211">
        <v>13</v>
      </c>
      <c r="O640" s="211" t="s">
        <v>1225</v>
      </c>
      <c r="P640" s="211" t="s">
        <v>561</v>
      </c>
      <c r="Q640" s="211" t="s">
        <v>1354</v>
      </c>
      <c r="R640" s="211" t="s">
        <v>2606</v>
      </c>
      <c r="S640" s="211" t="s">
        <v>1354</v>
      </c>
      <c r="T640" s="185" t="s">
        <v>767</v>
      </c>
      <c r="U640" s="239" t="s">
        <v>638</v>
      </c>
      <c r="V640" s="212">
        <v>23.45</v>
      </c>
      <c r="W640" s="212">
        <v>97.93</v>
      </c>
      <c r="X640" s="211">
        <v>2</v>
      </c>
      <c r="Y640" s="211" t="s">
        <v>1237</v>
      </c>
      <c r="Z640" s="211" t="s">
        <v>2607</v>
      </c>
      <c r="AA640" s="196" t="s">
        <v>2537</v>
      </c>
      <c r="AB640" s="173"/>
      <c r="AC640" s="191">
        <v>0</v>
      </c>
      <c r="AD640" s="178"/>
    </row>
    <row r="641" spans="1:48" s="156" customFormat="1" ht="11.25" x14ac:dyDescent="0.2">
      <c r="A641" s="172">
        <v>775</v>
      </c>
      <c r="B641" s="173"/>
      <c r="C641" s="214" t="s">
        <v>2731</v>
      </c>
      <c r="D641" s="238">
        <v>42382</v>
      </c>
      <c r="E641" s="175">
        <v>2016</v>
      </c>
      <c r="F641" s="211">
        <v>1</v>
      </c>
      <c r="G641" s="211" t="s">
        <v>1222</v>
      </c>
      <c r="H641" s="211" t="s">
        <v>1231</v>
      </c>
      <c r="I641" s="211"/>
      <c r="J641" s="211">
        <v>1</v>
      </c>
      <c r="K641" s="211" t="s">
        <v>1495</v>
      </c>
      <c r="L641" s="211"/>
      <c r="M641" s="211">
        <v>3</v>
      </c>
      <c r="N641" s="211">
        <v>13</v>
      </c>
      <c r="O641" s="211" t="s">
        <v>1225</v>
      </c>
      <c r="P641" s="185" t="s">
        <v>561</v>
      </c>
      <c r="Q641" s="185" t="s">
        <v>627</v>
      </c>
      <c r="R641" s="185" t="s">
        <v>1414</v>
      </c>
      <c r="S641" s="185" t="s">
        <v>627</v>
      </c>
      <c r="T641" s="185" t="s">
        <v>627</v>
      </c>
      <c r="U641" s="239" t="s">
        <v>626</v>
      </c>
      <c r="V641" s="186">
        <v>23.07</v>
      </c>
      <c r="W641" s="186">
        <v>97.4</v>
      </c>
      <c r="X641" s="211">
        <v>2</v>
      </c>
      <c r="Y641" s="211" t="s">
        <v>1237</v>
      </c>
      <c r="Z641" s="211" t="s">
        <v>2732</v>
      </c>
      <c r="AA641" s="196" t="s">
        <v>2537</v>
      </c>
      <c r="AB641" s="173"/>
      <c r="AC641" s="191">
        <v>0</v>
      </c>
      <c r="AD641" s="178"/>
    </row>
    <row r="642" spans="1:48" s="156" customFormat="1" ht="22.5" x14ac:dyDescent="0.2">
      <c r="A642" s="172">
        <v>775</v>
      </c>
      <c r="B642" s="173"/>
      <c r="C642" s="214" t="s">
        <v>1917</v>
      </c>
      <c r="D642" s="238">
        <v>42383</v>
      </c>
      <c r="E642" s="175">
        <v>2016</v>
      </c>
      <c r="F642" s="211">
        <v>1</v>
      </c>
      <c r="G642" s="211" t="s">
        <v>1280</v>
      </c>
      <c r="H642" s="211" t="s">
        <v>1281</v>
      </c>
      <c r="I642" s="211"/>
      <c r="J642" s="211">
        <v>6</v>
      </c>
      <c r="K642" s="211" t="s">
        <v>1297</v>
      </c>
      <c r="L642" s="211"/>
      <c r="M642" s="211">
        <v>1</v>
      </c>
      <c r="N642" s="211">
        <v>16</v>
      </c>
      <c r="O642" s="211" t="s">
        <v>1225</v>
      </c>
      <c r="P642" s="185" t="s">
        <v>111</v>
      </c>
      <c r="Q642" s="201" t="s">
        <v>1918</v>
      </c>
      <c r="R642" s="201" t="s">
        <v>111</v>
      </c>
      <c r="S642" s="201" t="s">
        <v>111</v>
      </c>
      <c r="T642" s="185" t="s">
        <v>189</v>
      </c>
      <c r="U642" s="239" t="s">
        <v>188</v>
      </c>
      <c r="V642" s="199">
        <v>21.87</v>
      </c>
      <c r="W642" s="199">
        <v>95.97</v>
      </c>
      <c r="X642" s="211">
        <v>3</v>
      </c>
      <c r="Y642" s="211" t="s">
        <v>1291</v>
      </c>
      <c r="Z642" s="211" t="s">
        <v>1919</v>
      </c>
      <c r="AA642" s="179" t="s">
        <v>1850</v>
      </c>
      <c r="AB642" s="173"/>
      <c r="AC642" s="191">
        <v>0</v>
      </c>
      <c r="AD642" s="188"/>
      <c r="AE642" s="162"/>
      <c r="AF642" s="163"/>
      <c r="AG642" s="163"/>
      <c r="AH642" s="163"/>
      <c r="AI642" s="163"/>
      <c r="AJ642" s="163"/>
      <c r="AK642" s="163"/>
      <c r="AL642" s="163"/>
      <c r="AM642" s="163"/>
      <c r="AN642" s="163"/>
      <c r="AO642" s="163"/>
      <c r="AP642" s="163"/>
      <c r="AQ642" s="163"/>
      <c r="AR642" s="163"/>
      <c r="AS642" s="163"/>
      <c r="AT642" s="163"/>
      <c r="AU642" s="163"/>
      <c r="AV642" s="163"/>
    </row>
    <row r="643" spans="1:48" s="156" customFormat="1" ht="11.25" x14ac:dyDescent="0.2">
      <c r="A643" s="172">
        <v>775</v>
      </c>
      <c r="B643" s="173"/>
      <c r="C643" s="214" t="s">
        <v>2507</v>
      </c>
      <c r="D643" s="238">
        <v>42386</v>
      </c>
      <c r="E643" s="175">
        <v>2016</v>
      </c>
      <c r="F643" s="211">
        <v>1</v>
      </c>
      <c r="G643" s="211" t="s">
        <v>1222</v>
      </c>
      <c r="H643" s="211" t="s">
        <v>2322</v>
      </c>
      <c r="I643" s="211" t="s">
        <v>1231</v>
      </c>
      <c r="J643" s="211">
        <v>3</v>
      </c>
      <c r="K643" s="211" t="s">
        <v>1495</v>
      </c>
      <c r="L643" s="211"/>
      <c r="M643" s="211">
        <v>3</v>
      </c>
      <c r="N643" s="211">
        <v>33</v>
      </c>
      <c r="O643" s="211" t="s">
        <v>1225</v>
      </c>
      <c r="P643" s="185" t="s">
        <v>561</v>
      </c>
      <c r="Q643" s="185" t="s">
        <v>620</v>
      </c>
      <c r="R643" s="185"/>
      <c r="S643" s="185" t="s">
        <v>620</v>
      </c>
      <c r="T643" s="185" t="s">
        <v>620</v>
      </c>
      <c r="U643" s="239" t="s">
        <v>638</v>
      </c>
      <c r="V643" s="199">
        <v>22.53</v>
      </c>
      <c r="W643" s="199">
        <v>97.03</v>
      </c>
      <c r="X643" s="211">
        <v>1</v>
      </c>
      <c r="Y643" s="211" t="s">
        <v>1226</v>
      </c>
      <c r="Z643" s="211" t="s">
        <v>2508</v>
      </c>
      <c r="AA643" s="179" t="s">
        <v>2497</v>
      </c>
      <c r="AB643" s="173"/>
      <c r="AC643" s="191">
        <v>1</v>
      </c>
      <c r="AD643" s="178"/>
    </row>
    <row r="644" spans="1:48" s="156" customFormat="1" ht="11.25" x14ac:dyDescent="0.2">
      <c r="A644" s="172">
        <v>775</v>
      </c>
      <c r="B644" s="173"/>
      <c r="C644" s="214" t="s">
        <v>2549</v>
      </c>
      <c r="D644" s="238">
        <v>42387</v>
      </c>
      <c r="E644" s="175">
        <v>2016</v>
      </c>
      <c r="F644" s="211">
        <v>1</v>
      </c>
      <c r="G644" s="211" t="s">
        <v>1222</v>
      </c>
      <c r="H644" s="211" t="s">
        <v>2322</v>
      </c>
      <c r="I644" s="211"/>
      <c r="J644" s="211">
        <v>3</v>
      </c>
      <c r="K644" s="211" t="s">
        <v>1495</v>
      </c>
      <c r="L644" s="211"/>
      <c r="M644" s="211">
        <v>3</v>
      </c>
      <c r="N644" s="211">
        <v>33</v>
      </c>
      <c r="O644" s="211" t="s">
        <v>1225</v>
      </c>
      <c r="P644" s="185" t="s">
        <v>561</v>
      </c>
      <c r="Q644" s="185" t="s">
        <v>625</v>
      </c>
      <c r="R644" s="185"/>
      <c r="S644" s="185" t="s">
        <v>625</v>
      </c>
      <c r="T644" s="185" t="s">
        <v>625</v>
      </c>
      <c r="U644" s="239" t="s">
        <v>624</v>
      </c>
      <c r="V644" s="187">
        <v>22.61</v>
      </c>
      <c r="W644" s="187">
        <v>97.3</v>
      </c>
      <c r="X644" s="211">
        <v>1</v>
      </c>
      <c r="Y644" s="211" t="s">
        <v>1226</v>
      </c>
      <c r="Z644" s="211" t="s">
        <v>2550</v>
      </c>
      <c r="AA644" s="196" t="s">
        <v>2537</v>
      </c>
      <c r="AB644" s="173"/>
      <c r="AC644" s="191">
        <v>0</v>
      </c>
      <c r="AD644" s="188"/>
      <c r="AE644" s="162"/>
      <c r="AF644" s="163"/>
      <c r="AG644" s="163"/>
      <c r="AH644" s="163"/>
      <c r="AI644" s="163"/>
      <c r="AJ644" s="163"/>
      <c r="AK644" s="163"/>
      <c r="AL644" s="163"/>
      <c r="AM644" s="163"/>
      <c r="AN644" s="163"/>
      <c r="AO644" s="163"/>
      <c r="AP644" s="163"/>
      <c r="AQ644" s="163"/>
      <c r="AR644" s="163"/>
      <c r="AS644" s="163"/>
      <c r="AT644" s="163"/>
      <c r="AU644" s="163"/>
      <c r="AV644" s="163"/>
    </row>
    <row r="645" spans="1:48" s="156" customFormat="1" ht="11.25" x14ac:dyDescent="0.2">
      <c r="A645" s="172">
        <v>775</v>
      </c>
      <c r="B645" s="173"/>
      <c r="C645" s="214" t="s">
        <v>2498</v>
      </c>
      <c r="D645" s="238">
        <v>42387</v>
      </c>
      <c r="E645" s="175">
        <v>2016</v>
      </c>
      <c r="F645" s="211">
        <v>1</v>
      </c>
      <c r="G645" s="211" t="s">
        <v>1222</v>
      </c>
      <c r="H645" s="211" t="s">
        <v>2322</v>
      </c>
      <c r="I645" s="211"/>
      <c r="J645" s="211">
        <v>3</v>
      </c>
      <c r="K645" s="211" t="s">
        <v>1495</v>
      </c>
      <c r="L645" s="211"/>
      <c r="M645" s="211">
        <v>3</v>
      </c>
      <c r="N645" s="211">
        <v>33</v>
      </c>
      <c r="O645" s="211" t="s">
        <v>1225</v>
      </c>
      <c r="P645" s="185" t="s">
        <v>561</v>
      </c>
      <c r="Q645" s="185" t="s">
        <v>625</v>
      </c>
      <c r="R645" s="185"/>
      <c r="S645" s="185" t="s">
        <v>625</v>
      </c>
      <c r="T645" s="185" t="s">
        <v>625</v>
      </c>
      <c r="U645" s="239" t="s">
        <v>624</v>
      </c>
      <c r="V645" s="187">
        <v>22.61</v>
      </c>
      <c r="W645" s="187">
        <v>97.3</v>
      </c>
      <c r="X645" s="211">
        <v>1</v>
      </c>
      <c r="Y645" s="211" t="s">
        <v>1314</v>
      </c>
      <c r="Z645" s="211" t="s">
        <v>2499</v>
      </c>
      <c r="AA645" s="179" t="s">
        <v>2497</v>
      </c>
      <c r="AB645" s="173"/>
      <c r="AC645" s="191">
        <v>1</v>
      </c>
      <c r="AD645" s="178"/>
    </row>
    <row r="646" spans="1:48" s="156" customFormat="1" ht="11.25" x14ac:dyDescent="0.2">
      <c r="A646" s="172">
        <v>775</v>
      </c>
      <c r="B646" s="173"/>
      <c r="C646" s="214" t="s">
        <v>2509</v>
      </c>
      <c r="D646" s="238">
        <v>42387</v>
      </c>
      <c r="E646" s="175">
        <v>2016</v>
      </c>
      <c r="F646" s="211">
        <v>1</v>
      </c>
      <c r="G646" s="211" t="s">
        <v>1222</v>
      </c>
      <c r="H646" s="211" t="s">
        <v>2322</v>
      </c>
      <c r="I646" s="211"/>
      <c r="J646" s="211">
        <v>3</v>
      </c>
      <c r="K646" s="211" t="s">
        <v>1495</v>
      </c>
      <c r="L646" s="211"/>
      <c r="M646" s="211">
        <v>3</v>
      </c>
      <c r="N646" s="211">
        <v>33</v>
      </c>
      <c r="O646" s="211" t="s">
        <v>1225</v>
      </c>
      <c r="P646" s="185" t="s">
        <v>561</v>
      </c>
      <c r="Q646" s="185" t="s">
        <v>620</v>
      </c>
      <c r="R646" s="185"/>
      <c r="S646" s="185" t="s">
        <v>620</v>
      </c>
      <c r="T646" s="185" t="s">
        <v>620</v>
      </c>
      <c r="U646" s="239" t="s">
        <v>638</v>
      </c>
      <c r="V646" s="199">
        <v>22.53</v>
      </c>
      <c r="W646" s="199">
        <v>97.03</v>
      </c>
      <c r="X646" s="211">
        <v>1</v>
      </c>
      <c r="Y646" s="211" t="s">
        <v>1314</v>
      </c>
      <c r="Z646" s="211" t="s">
        <v>2499</v>
      </c>
      <c r="AA646" s="179" t="s">
        <v>2497</v>
      </c>
      <c r="AB646" s="173"/>
      <c r="AC646" s="191">
        <v>1</v>
      </c>
      <c r="AD646" s="178"/>
    </row>
    <row r="647" spans="1:48" s="156" customFormat="1" ht="11.25" x14ac:dyDescent="0.2">
      <c r="A647" s="172">
        <v>775</v>
      </c>
      <c r="B647" s="173"/>
      <c r="C647" s="214" t="s">
        <v>2517</v>
      </c>
      <c r="D647" s="238">
        <v>42388</v>
      </c>
      <c r="E647" s="175">
        <v>2016</v>
      </c>
      <c r="F647" s="211">
        <v>1</v>
      </c>
      <c r="G647" s="211" t="s">
        <v>1222</v>
      </c>
      <c r="H647" s="211" t="s">
        <v>2322</v>
      </c>
      <c r="I647" s="211"/>
      <c r="J647" s="211">
        <v>3</v>
      </c>
      <c r="K647" s="211" t="s">
        <v>1495</v>
      </c>
      <c r="L647" s="211"/>
      <c r="M647" s="211">
        <v>3</v>
      </c>
      <c r="N647" s="211">
        <v>33</v>
      </c>
      <c r="O647" s="211" t="s">
        <v>1225</v>
      </c>
      <c r="P647" s="201" t="s">
        <v>561</v>
      </c>
      <c r="Q647" s="201"/>
      <c r="R647" s="201"/>
      <c r="S647" s="201" t="s">
        <v>563</v>
      </c>
      <c r="T647" s="185"/>
      <c r="U647" s="239"/>
      <c r="V647" s="199">
        <v>20.78</v>
      </c>
      <c r="W647" s="199">
        <v>97.03</v>
      </c>
      <c r="X647" s="211">
        <v>3</v>
      </c>
      <c r="Y647" s="211" t="s">
        <v>1314</v>
      </c>
      <c r="Z647" s="211" t="s">
        <v>2499</v>
      </c>
      <c r="AA647" s="179" t="s">
        <v>2497</v>
      </c>
      <c r="AB647" s="173"/>
      <c r="AC647" s="191">
        <v>1</v>
      </c>
      <c r="AD647" s="178"/>
    </row>
    <row r="648" spans="1:48" s="156" customFormat="1" ht="11.25" x14ac:dyDescent="0.2">
      <c r="A648" s="172">
        <v>775</v>
      </c>
      <c r="B648" s="173"/>
      <c r="C648" s="214" t="s">
        <v>1531</v>
      </c>
      <c r="D648" s="238">
        <v>42388</v>
      </c>
      <c r="E648" s="175">
        <v>2016</v>
      </c>
      <c r="F648" s="211">
        <v>1</v>
      </c>
      <c r="G648" s="211" t="s">
        <v>1280</v>
      </c>
      <c r="H648" s="211" t="s">
        <v>1281</v>
      </c>
      <c r="I648" s="211"/>
      <c r="J648" s="211">
        <v>6</v>
      </c>
      <c r="K648" s="211"/>
      <c r="L648" s="211"/>
      <c r="M648" s="211">
        <v>0</v>
      </c>
      <c r="N648" s="211">
        <v>60</v>
      </c>
      <c r="O648" s="211" t="s">
        <v>1225</v>
      </c>
      <c r="P648" s="211" t="s">
        <v>332</v>
      </c>
      <c r="Q648" s="211" t="s">
        <v>332</v>
      </c>
      <c r="R648" s="211" t="s">
        <v>1532</v>
      </c>
      <c r="S648" s="211" t="s">
        <v>1532</v>
      </c>
      <c r="T648" s="211" t="s">
        <v>1533</v>
      </c>
      <c r="U648" s="239" t="s">
        <v>338</v>
      </c>
      <c r="V648" s="212">
        <v>21.95</v>
      </c>
      <c r="W648" s="212">
        <v>96.08</v>
      </c>
      <c r="X648" s="211">
        <v>1</v>
      </c>
      <c r="Y648" s="211" t="s">
        <v>1237</v>
      </c>
      <c r="Z648" s="211" t="s">
        <v>1534</v>
      </c>
      <c r="AA648" s="196" t="s">
        <v>1523</v>
      </c>
      <c r="AB648" s="179"/>
      <c r="AC648" s="191">
        <v>0</v>
      </c>
      <c r="AD648" s="180"/>
      <c r="AE648" s="159"/>
      <c r="AF648" s="159"/>
      <c r="AG648" s="159"/>
      <c r="AH648" s="159"/>
      <c r="AI648" s="159"/>
      <c r="AJ648" s="159"/>
      <c r="AK648" s="159"/>
      <c r="AL648" s="159"/>
      <c r="AM648" s="158"/>
      <c r="AN648" s="158"/>
      <c r="AO648" s="158"/>
      <c r="AP648" s="158"/>
      <c r="AQ648" s="158"/>
      <c r="AR648" s="158"/>
      <c r="AS648" s="158"/>
      <c r="AT648" s="158"/>
      <c r="AU648" s="158"/>
      <c r="AV648" s="158"/>
    </row>
    <row r="649" spans="1:48" s="156" customFormat="1" ht="11.25" x14ac:dyDescent="0.2">
      <c r="A649" s="172">
        <v>775</v>
      </c>
      <c r="B649" s="173"/>
      <c r="C649" s="214" t="s">
        <v>2326</v>
      </c>
      <c r="D649" s="238">
        <v>42388</v>
      </c>
      <c r="E649" s="175">
        <v>2016</v>
      </c>
      <c r="F649" s="211">
        <v>1</v>
      </c>
      <c r="G649" s="211" t="s">
        <v>1230</v>
      </c>
      <c r="H649" s="211" t="s">
        <v>2279</v>
      </c>
      <c r="I649" s="211"/>
      <c r="J649" s="211">
        <v>1</v>
      </c>
      <c r="K649" s="211" t="s">
        <v>1232</v>
      </c>
      <c r="L649" s="211"/>
      <c r="M649" s="211">
        <v>7</v>
      </c>
      <c r="N649" s="211">
        <v>17</v>
      </c>
      <c r="O649" s="211" t="s">
        <v>1225</v>
      </c>
      <c r="P649" s="185" t="s">
        <v>421</v>
      </c>
      <c r="Q649" s="185" t="s">
        <v>432</v>
      </c>
      <c r="R649" s="185" t="s">
        <v>432</v>
      </c>
      <c r="S649" s="185" t="s">
        <v>432</v>
      </c>
      <c r="T649" s="185" t="s">
        <v>432</v>
      </c>
      <c r="U649" s="239" t="s">
        <v>433</v>
      </c>
      <c r="V649" s="187">
        <v>20.59</v>
      </c>
      <c r="W649" s="187">
        <v>93.19</v>
      </c>
      <c r="X649" s="211">
        <v>1</v>
      </c>
      <c r="Y649" s="211" t="s">
        <v>1237</v>
      </c>
      <c r="Z649" s="211" t="s">
        <v>2327</v>
      </c>
      <c r="AA649" s="211" t="s">
        <v>2328</v>
      </c>
      <c r="AB649" s="179"/>
      <c r="AC649" s="191">
        <v>0</v>
      </c>
      <c r="AD649" s="180"/>
      <c r="AE649" s="159"/>
      <c r="AF649" s="159"/>
      <c r="AG649" s="159"/>
      <c r="AH649" s="159"/>
      <c r="AI649" s="159"/>
      <c r="AJ649" s="159"/>
      <c r="AK649" s="159"/>
      <c r="AL649" s="159"/>
      <c r="AM649" s="158"/>
      <c r="AN649" s="158"/>
      <c r="AO649" s="158"/>
      <c r="AP649" s="158"/>
      <c r="AQ649" s="158"/>
      <c r="AR649" s="158"/>
      <c r="AS649" s="158"/>
      <c r="AT649" s="158"/>
      <c r="AU649" s="158"/>
      <c r="AV649" s="158"/>
    </row>
    <row r="650" spans="1:48" s="156" customFormat="1" ht="11.25" x14ac:dyDescent="0.2">
      <c r="A650" s="172">
        <v>775</v>
      </c>
      <c r="B650" s="173"/>
      <c r="C650" s="214" t="s">
        <v>2411</v>
      </c>
      <c r="D650" s="238">
        <v>42389</v>
      </c>
      <c r="E650" s="175">
        <v>2016</v>
      </c>
      <c r="F650" s="211">
        <v>2</v>
      </c>
      <c r="G650" s="211" t="s">
        <v>1230</v>
      </c>
      <c r="H650" s="211" t="s">
        <v>2412</v>
      </c>
      <c r="I650" s="211"/>
      <c r="J650" s="211">
        <v>3</v>
      </c>
      <c r="K650" s="211"/>
      <c r="L650" s="211"/>
      <c r="M650" s="211">
        <v>0</v>
      </c>
      <c r="N650" s="211">
        <v>30</v>
      </c>
      <c r="O650" s="211" t="s">
        <v>1225</v>
      </c>
      <c r="P650" s="201" t="s">
        <v>7</v>
      </c>
      <c r="Q650" s="185" t="s">
        <v>29</v>
      </c>
      <c r="R650" s="201"/>
      <c r="S650" s="201" t="s">
        <v>29</v>
      </c>
      <c r="T650" s="201" t="s">
        <v>29</v>
      </c>
      <c r="U650" s="239" t="s">
        <v>30</v>
      </c>
      <c r="V650" s="199">
        <v>24.25</v>
      </c>
      <c r="W650" s="199">
        <v>97.23</v>
      </c>
      <c r="X650" s="211">
        <v>2</v>
      </c>
      <c r="Y650" s="211" t="s">
        <v>1314</v>
      </c>
      <c r="Z650" s="211" t="s">
        <v>2413</v>
      </c>
      <c r="AA650" s="211" t="s">
        <v>2414</v>
      </c>
      <c r="AB650" s="173"/>
      <c r="AC650" s="191">
        <v>0</v>
      </c>
      <c r="AD650" s="178"/>
    </row>
    <row r="651" spans="1:48" s="156" customFormat="1" ht="11.25" x14ac:dyDescent="0.2">
      <c r="A651" s="172">
        <v>775</v>
      </c>
      <c r="B651" s="173"/>
      <c r="C651" s="214" t="s">
        <v>2721</v>
      </c>
      <c r="D651" s="238">
        <v>42392</v>
      </c>
      <c r="E651" s="175">
        <v>2016</v>
      </c>
      <c r="F651" s="211">
        <v>1</v>
      </c>
      <c r="G651" s="211" t="s">
        <v>1222</v>
      </c>
      <c r="H651" s="211" t="s">
        <v>1231</v>
      </c>
      <c r="I651" s="211" t="s">
        <v>1232</v>
      </c>
      <c r="J651" s="211">
        <v>1</v>
      </c>
      <c r="K651" s="211" t="s">
        <v>1495</v>
      </c>
      <c r="L651" s="211"/>
      <c r="M651" s="211">
        <v>3</v>
      </c>
      <c r="N651" s="211">
        <v>13</v>
      </c>
      <c r="O651" s="211" t="s">
        <v>1225</v>
      </c>
      <c r="P651" s="179" t="s">
        <v>561</v>
      </c>
      <c r="Q651" s="185" t="s">
        <v>2704</v>
      </c>
      <c r="R651" s="185" t="s">
        <v>629</v>
      </c>
      <c r="S651" s="179" t="s">
        <v>629</v>
      </c>
      <c r="T651" s="185" t="s">
        <v>629</v>
      </c>
      <c r="U651" s="239" t="s">
        <v>630</v>
      </c>
      <c r="V651" s="184">
        <v>22.96</v>
      </c>
      <c r="W651" s="184">
        <v>97.16</v>
      </c>
      <c r="X651" s="211">
        <v>1</v>
      </c>
      <c r="Y651" s="211" t="s">
        <v>1237</v>
      </c>
      <c r="Z651" s="211" t="s">
        <v>2722</v>
      </c>
      <c r="AA651" s="196" t="s">
        <v>2537</v>
      </c>
      <c r="AB651" s="173"/>
      <c r="AC651" s="191">
        <v>0</v>
      </c>
      <c r="AD651" s="178"/>
    </row>
    <row r="652" spans="1:48" s="156" customFormat="1" ht="11.25" x14ac:dyDescent="0.2">
      <c r="A652" s="172">
        <v>775</v>
      </c>
      <c r="B652" s="173"/>
      <c r="C652" s="214" t="s">
        <v>2723</v>
      </c>
      <c r="D652" s="238">
        <v>42396</v>
      </c>
      <c r="E652" s="175">
        <v>2016</v>
      </c>
      <c r="F652" s="211">
        <v>1</v>
      </c>
      <c r="G652" s="211" t="s">
        <v>1280</v>
      </c>
      <c r="H652" s="211" t="s">
        <v>1281</v>
      </c>
      <c r="I652" s="211"/>
      <c r="J652" s="211">
        <v>6</v>
      </c>
      <c r="K652" s="211"/>
      <c r="L652" s="211"/>
      <c r="M652" s="211">
        <v>0</v>
      </c>
      <c r="N652" s="211">
        <v>60</v>
      </c>
      <c r="O652" s="211" t="s">
        <v>1225</v>
      </c>
      <c r="P652" s="179" t="s">
        <v>561</v>
      </c>
      <c r="Q652" s="185" t="s">
        <v>2704</v>
      </c>
      <c r="R652" s="185" t="s">
        <v>629</v>
      </c>
      <c r="S652" s="179" t="s">
        <v>629</v>
      </c>
      <c r="T652" s="185" t="s">
        <v>629</v>
      </c>
      <c r="U652" s="239" t="s">
        <v>632</v>
      </c>
      <c r="V652" s="184">
        <v>22.96</v>
      </c>
      <c r="W652" s="184">
        <v>97.16</v>
      </c>
      <c r="X652" s="211">
        <v>1</v>
      </c>
      <c r="Y652" s="211" t="s">
        <v>1314</v>
      </c>
      <c r="Z652" s="211" t="s">
        <v>2724</v>
      </c>
      <c r="AA652" s="196" t="s">
        <v>2537</v>
      </c>
      <c r="AB652" s="173"/>
      <c r="AC652" s="191">
        <v>0</v>
      </c>
      <c r="AD652" s="178"/>
    </row>
    <row r="653" spans="1:48" s="156" customFormat="1" ht="11.25" x14ac:dyDescent="0.2">
      <c r="A653" s="172">
        <v>775</v>
      </c>
      <c r="B653" s="175">
        <v>31</v>
      </c>
      <c r="C653" s="181" t="s">
        <v>1362</v>
      </c>
      <c r="D653" s="238">
        <v>42549</v>
      </c>
      <c r="E653" s="175">
        <v>2016</v>
      </c>
      <c r="F653" s="175">
        <v>1</v>
      </c>
      <c r="G653" s="173" t="s">
        <v>1324</v>
      </c>
      <c r="H653" s="173" t="s">
        <v>1231</v>
      </c>
      <c r="I653" s="173"/>
      <c r="J653" s="175">
        <v>1</v>
      </c>
      <c r="K653" s="173" t="s">
        <v>1232</v>
      </c>
      <c r="L653" s="173"/>
      <c r="M653" s="175">
        <v>7</v>
      </c>
      <c r="N653" s="175">
        <v>17</v>
      </c>
      <c r="O653" s="173" t="s">
        <v>1225</v>
      </c>
      <c r="P653" s="173" t="s">
        <v>561</v>
      </c>
      <c r="Q653" s="173" t="s">
        <v>607</v>
      </c>
      <c r="R653" s="173" t="s">
        <v>607</v>
      </c>
      <c r="S653" s="215" t="s">
        <v>607</v>
      </c>
      <c r="T653" s="201" t="s">
        <v>607</v>
      </c>
      <c r="U653" s="239" t="s">
        <v>608</v>
      </c>
      <c r="V653" s="193">
        <v>22.9359</v>
      </c>
      <c r="W653" s="193">
        <v>97.749799999999993</v>
      </c>
      <c r="X653" s="175">
        <v>1</v>
      </c>
      <c r="Y653" s="173" t="s">
        <v>1237</v>
      </c>
      <c r="Z653" s="173" t="s">
        <v>1363</v>
      </c>
      <c r="AA653" s="202" t="s">
        <v>1326</v>
      </c>
      <c r="AB653" s="173"/>
      <c r="AC653" s="175">
        <v>2</v>
      </c>
      <c r="AD653" s="178"/>
    </row>
    <row r="654" spans="1:48" s="156" customFormat="1" ht="11.25" x14ac:dyDescent="0.2">
      <c r="A654" s="172">
        <v>775</v>
      </c>
      <c r="B654" s="175">
        <v>29</v>
      </c>
      <c r="C654" s="181" t="s">
        <v>1687</v>
      </c>
      <c r="D654" s="238">
        <v>42552</v>
      </c>
      <c r="E654" s="175">
        <v>2016</v>
      </c>
      <c r="F654" s="175">
        <v>1</v>
      </c>
      <c r="G654" s="173" t="s">
        <v>1236</v>
      </c>
      <c r="H654" s="173" t="s">
        <v>1231</v>
      </c>
      <c r="I654" s="173"/>
      <c r="J654" s="175">
        <v>1</v>
      </c>
      <c r="K654" s="173" t="s">
        <v>1422</v>
      </c>
      <c r="L654" s="173"/>
      <c r="M654" s="175">
        <v>3</v>
      </c>
      <c r="N654" s="175">
        <v>13</v>
      </c>
      <c r="O654" s="173" t="s">
        <v>1225</v>
      </c>
      <c r="P654" s="173" t="s">
        <v>7</v>
      </c>
      <c r="Q654" s="173"/>
      <c r="R654" s="173" t="s">
        <v>1688</v>
      </c>
      <c r="S654" s="215" t="s">
        <v>1688</v>
      </c>
      <c r="T654" s="204" t="s">
        <v>36</v>
      </c>
      <c r="U654" s="239" t="s">
        <v>35</v>
      </c>
      <c r="V654" s="193">
        <v>24.754000000000001</v>
      </c>
      <c r="W654" s="193">
        <v>97.5505</v>
      </c>
      <c r="X654" s="175">
        <v>2</v>
      </c>
      <c r="Y654" s="173" t="s">
        <v>1237</v>
      </c>
      <c r="Z654" s="173" t="s">
        <v>1689</v>
      </c>
      <c r="AA654" s="179" t="s">
        <v>1563</v>
      </c>
      <c r="AB654" s="181"/>
      <c r="AC654" s="175">
        <v>0</v>
      </c>
      <c r="AD654" s="180"/>
      <c r="AE654" s="160"/>
      <c r="AF654" s="160"/>
      <c r="AG654" s="160"/>
      <c r="AH654" s="160"/>
      <c r="AI654" s="160"/>
      <c r="AJ654" s="160"/>
      <c r="AK654" s="160"/>
      <c r="AL654" s="160"/>
      <c r="AM654" s="160"/>
      <c r="AN654" s="160"/>
      <c r="AO654" s="160"/>
      <c r="AP654" s="160"/>
      <c r="AQ654" s="160"/>
      <c r="AR654" s="160"/>
      <c r="AS654" s="160"/>
      <c r="AT654" s="160"/>
      <c r="AU654" s="160"/>
      <c r="AV654" s="160"/>
    </row>
    <row r="655" spans="1:48" s="156" customFormat="1" ht="11.25" x14ac:dyDescent="0.2">
      <c r="A655" s="172">
        <v>775</v>
      </c>
      <c r="B655" s="175">
        <v>28</v>
      </c>
      <c r="C655" s="181" t="s">
        <v>1708</v>
      </c>
      <c r="D655" s="238">
        <v>42552</v>
      </c>
      <c r="E655" s="175">
        <v>2016</v>
      </c>
      <c r="F655" s="175">
        <v>1</v>
      </c>
      <c r="G655" s="173" t="s">
        <v>1236</v>
      </c>
      <c r="H655" s="173" t="s">
        <v>1231</v>
      </c>
      <c r="I655" s="173"/>
      <c r="J655" s="175">
        <v>1</v>
      </c>
      <c r="K655" s="173" t="s">
        <v>1422</v>
      </c>
      <c r="L655" s="173"/>
      <c r="M655" s="175">
        <v>3</v>
      </c>
      <c r="N655" s="175">
        <v>13</v>
      </c>
      <c r="O655" s="173" t="s">
        <v>1225</v>
      </c>
      <c r="P655" s="173" t="s">
        <v>7</v>
      </c>
      <c r="Q655" s="173" t="s">
        <v>1709</v>
      </c>
      <c r="R655" s="173" t="s">
        <v>1710</v>
      </c>
      <c r="S655" s="215" t="s">
        <v>9</v>
      </c>
      <c r="T655" s="204" t="s">
        <v>36</v>
      </c>
      <c r="U655" s="239" t="s">
        <v>35</v>
      </c>
      <c r="V655" s="193">
        <v>25.383199999999999</v>
      </c>
      <c r="W655" s="193">
        <v>97.396299999999997</v>
      </c>
      <c r="X655" s="175">
        <v>3</v>
      </c>
      <c r="Y655" s="173" t="s">
        <v>1237</v>
      </c>
      <c r="Z655" s="173" t="s">
        <v>1711</v>
      </c>
      <c r="AA655" s="179" t="s">
        <v>1563</v>
      </c>
      <c r="AB655" s="181"/>
      <c r="AC655" s="175">
        <v>0</v>
      </c>
      <c r="AD655" s="180"/>
      <c r="AE655" s="160"/>
      <c r="AF655" s="160"/>
      <c r="AG655" s="160"/>
      <c r="AH655" s="160"/>
      <c r="AI655" s="160"/>
      <c r="AJ655" s="160"/>
      <c r="AK655" s="160"/>
      <c r="AL655" s="160"/>
      <c r="AM655" s="160"/>
      <c r="AN655" s="160"/>
      <c r="AO655" s="160"/>
      <c r="AP655" s="160"/>
      <c r="AQ655" s="160"/>
      <c r="AR655" s="160"/>
      <c r="AS655" s="160"/>
      <c r="AT655" s="160"/>
      <c r="AU655" s="160"/>
      <c r="AV655" s="160"/>
    </row>
    <row r="656" spans="1:48" s="156" customFormat="1" ht="11.25" x14ac:dyDescent="0.2">
      <c r="A656" s="172">
        <v>775</v>
      </c>
      <c r="B656" s="175">
        <v>27</v>
      </c>
      <c r="C656" s="181" t="s">
        <v>2352</v>
      </c>
      <c r="D656" s="238">
        <v>42552</v>
      </c>
      <c r="E656" s="175">
        <v>2016</v>
      </c>
      <c r="F656" s="175">
        <v>1</v>
      </c>
      <c r="G656" s="173" t="s">
        <v>1280</v>
      </c>
      <c r="H656" s="173" t="s">
        <v>1834</v>
      </c>
      <c r="I656" s="173"/>
      <c r="J656" s="175">
        <v>5</v>
      </c>
      <c r="K656" s="173"/>
      <c r="L656" s="173"/>
      <c r="M656" s="175">
        <v>0</v>
      </c>
      <c r="N656" s="175">
        <v>50</v>
      </c>
      <c r="O656" s="173" t="s">
        <v>1225</v>
      </c>
      <c r="P656" s="173" t="s">
        <v>7</v>
      </c>
      <c r="Q656" s="173" t="s">
        <v>22</v>
      </c>
      <c r="R656" s="173" t="s">
        <v>27</v>
      </c>
      <c r="S656" s="215" t="s">
        <v>27</v>
      </c>
      <c r="T656" s="185" t="s">
        <v>27</v>
      </c>
      <c r="U656" s="239" t="s">
        <v>26</v>
      </c>
      <c r="V656" s="193">
        <v>25.688700000000001</v>
      </c>
      <c r="W656" s="193">
        <v>96.45</v>
      </c>
      <c r="X656" s="175">
        <v>1</v>
      </c>
      <c r="Y656" s="173" t="s">
        <v>1237</v>
      </c>
      <c r="Z656" s="173" t="s">
        <v>2353</v>
      </c>
      <c r="AA656" s="179" t="s">
        <v>2349</v>
      </c>
      <c r="AB656" s="173"/>
      <c r="AC656" s="175">
        <v>0</v>
      </c>
      <c r="AD656" s="178"/>
    </row>
    <row r="657" spans="1:16383" s="156" customFormat="1" ht="11.25" x14ac:dyDescent="0.2">
      <c r="A657" s="172">
        <v>775</v>
      </c>
      <c r="B657" s="175">
        <v>30</v>
      </c>
      <c r="C657" s="181" t="s">
        <v>1736</v>
      </c>
      <c r="D657" s="238">
        <v>42553</v>
      </c>
      <c r="E657" s="175">
        <v>2016</v>
      </c>
      <c r="F657" s="175">
        <v>1</v>
      </c>
      <c r="G657" s="173" t="s">
        <v>1222</v>
      </c>
      <c r="H657" s="173" t="s">
        <v>1231</v>
      </c>
      <c r="I657" s="173"/>
      <c r="J657" s="175">
        <v>1</v>
      </c>
      <c r="K657" s="173" t="s">
        <v>1422</v>
      </c>
      <c r="L657" s="173"/>
      <c r="M657" s="175">
        <v>3</v>
      </c>
      <c r="N657" s="175">
        <v>13</v>
      </c>
      <c r="O657" s="173" t="s">
        <v>1225</v>
      </c>
      <c r="P657" s="173" t="s">
        <v>7</v>
      </c>
      <c r="Q657" s="173"/>
      <c r="R657" s="173"/>
      <c r="S657" s="215" t="s">
        <v>9</v>
      </c>
      <c r="T657" s="185" t="s">
        <v>9</v>
      </c>
      <c r="U657" s="239" t="s">
        <v>10</v>
      </c>
      <c r="V657" s="193">
        <v>25.383199999999999</v>
      </c>
      <c r="W657" s="193">
        <v>97.396299999999997</v>
      </c>
      <c r="X657" s="175">
        <v>3</v>
      </c>
      <c r="Y657" s="173" t="s">
        <v>1237</v>
      </c>
      <c r="Z657" s="173" t="s">
        <v>1737</v>
      </c>
      <c r="AA657" s="179" t="s">
        <v>1563</v>
      </c>
      <c r="AB657" s="173"/>
      <c r="AC657" s="175">
        <v>0</v>
      </c>
      <c r="AD657" s="178"/>
      <c r="AE657" s="161"/>
      <c r="AF657" s="161"/>
      <c r="AG657" s="161"/>
      <c r="AH657" s="161"/>
      <c r="AI657" s="161"/>
      <c r="AJ657" s="161"/>
      <c r="AK657" s="161"/>
      <c r="AL657" s="161"/>
      <c r="AM657" s="161"/>
      <c r="AN657" s="161"/>
      <c r="AO657" s="161"/>
      <c r="AP657" s="161"/>
      <c r="AQ657" s="161"/>
      <c r="AR657" s="161"/>
      <c r="AS657" s="161"/>
      <c r="AT657" s="161"/>
      <c r="AU657" s="161"/>
      <c r="AV657" s="161"/>
    </row>
    <row r="658" spans="1:16383" s="156" customFormat="1" ht="11.25" x14ac:dyDescent="0.2">
      <c r="A658" s="172">
        <v>775</v>
      </c>
      <c r="B658" s="175">
        <v>25</v>
      </c>
      <c r="C658" s="181" t="s">
        <v>2795</v>
      </c>
      <c r="D658" s="238">
        <v>42557</v>
      </c>
      <c r="E658" s="175">
        <v>2016</v>
      </c>
      <c r="F658" s="175">
        <v>1</v>
      </c>
      <c r="G658" s="173" t="s">
        <v>1236</v>
      </c>
      <c r="H658" s="173" t="s">
        <v>1232</v>
      </c>
      <c r="I658" s="173"/>
      <c r="J658" s="175">
        <v>7</v>
      </c>
      <c r="K658" s="173" t="s">
        <v>1490</v>
      </c>
      <c r="L658" s="173"/>
      <c r="M658" s="175">
        <v>3</v>
      </c>
      <c r="N658" s="175">
        <v>37</v>
      </c>
      <c r="O658" s="173" t="s">
        <v>1225</v>
      </c>
      <c r="P658" s="173" t="s">
        <v>561</v>
      </c>
      <c r="Q658" s="173" t="s">
        <v>627</v>
      </c>
      <c r="R658" s="173"/>
      <c r="S658" s="215" t="s">
        <v>627</v>
      </c>
      <c r="T658" s="185" t="s">
        <v>627</v>
      </c>
      <c r="U658" s="239" t="s">
        <v>626</v>
      </c>
      <c r="V658" s="193">
        <v>23.076599999999999</v>
      </c>
      <c r="W658" s="193">
        <v>97.403300000000002</v>
      </c>
      <c r="X658" s="175">
        <v>2</v>
      </c>
      <c r="Y658" s="173" t="s">
        <v>1237</v>
      </c>
      <c r="Z658" s="173" t="s">
        <v>2796</v>
      </c>
      <c r="AA658" s="179" t="s">
        <v>2746</v>
      </c>
      <c r="AB658" s="173"/>
      <c r="AC658" s="175">
        <v>1</v>
      </c>
      <c r="AD658" s="178"/>
    </row>
    <row r="659" spans="1:16383" s="159" customFormat="1" ht="14.1" customHeight="1" x14ac:dyDescent="0.2">
      <c r="A659" s="172">
        <v>775</v>
      </c>
      <c r="B659" s="175">
        <v>26</v>
      </c>
      <c r="C659" s="181" t="s">
        <v>1289</v>
      </c>
      <c r="D659" s="238">
        <v>42557</v>
      </c>
      <c r="E659" s="175">
        <v>2016</v>
      </c>
      <c r="F659" s="175">
        <v>1</v>
      </c>
      <c r="G659" s="173" t="s">
        <v>1280</v>
      </c>
      <c r="H659" s="173" t="s">
        <v>1281</v>
      </c>
      <c r="I659" s="173"/>
      <c r="J659" s="175">
        <v>6</v>
      </c>
      <c r="K659" s="173"/>
      <c r="L659" s="173"/>
      <c r="M659" s="175">
        <v>0</v>
      </c>
      <c r="N659" s="175">
        <v>60</v>
      </c>
      <c r="O659" s="173" t="s">
        <v>1225</v>
      </c>
      <c r="P659" s="173" t="s">
        <v>216</v>
      </c>
      <c r="Q659" s="173" t="s">
        <v>216</v>
      </c>
      <c r="R659" s="173" t="s">
        <v>1290</v>
      </c>
      <c r="S659" s="215" t="s">
        <v>1290</v>
      </c>
      <c r="T659" s="185" t="s">
        <v>216</v>
      </c>
      <c r="U659" s="239" t="s">
        <v>218</v>
      </c>
      <c r="V659" s="193">
        <v>17.582599999999999</v>
      </c>
      <c r="W659" s="193">
        <v>96.558899999999994</v>
      </c>
      <c r="X659" s="175">
        <v>1</v>
      </c>
      <c r="Y659" s="173" t="s">
        <v>1291</v>
      </c>
      <c r="Z659" s="173" t="s">
        <v>1292</v>
      </c>
      <c r="AA659" s="173" t="s">
        <v>1284</v>
      </c>
      <c r="AB659" s="173"/>
      <c r="AC659" s="175">
        <v>0</v>
      </c>
      <c r="AD659" s="178"/>
      <c r="AE659" s="156"/>
      <c r="AF659" s="156"/>
      <c r="AG659" s="156"/>
      <c r="AH659" s="156"/>
      <c r="AI659" s="156"/>
      <c r="AJ659" s="156"/>
      <c r="AK659" s="156"/>
      <c r="AL659" s="156"/>
      <c r="AM659" s="156"/>
      <c r="AN659" s="156"/>
      <c r="AO659" s="156"/>
      <c r="AP659" s="156"/>
      <c r="AQ659" s="156"/>
      <c r="AR659" s="156"/>
      <c r="AS659" s="156"/>
      <c r="AT659" s="156"/>
      <c r="AU659" s="156"/>
      <c r="AV659" s="156"/>
    </row>
    <row r="660" spans="1:16383" s="156" customFormat="1" ht="11.25" x14ac:dyDescent="0.2">
      <c r="A660" s="172">
        <v>775</v>
      </c>
      <c r="B660" s="175">
        <v>24</v>
      </c>
      <c r="C660" s="181" t="s">
        <v>2367</v>
      </c>
      <c r="D660" s="238">
        <v>42561</v>
      </c>
      <c r="E660" s="175">
        <v>2016</v>
      </c>
      <c r="F660" s="175">
        <v>1</v>
      </c>
      <c r="G660" s="173" t="s">
        <v>1280</v>
      </c>
      <c r="H660" s="173" t="s">
        <v>1281</v>
      </c>
      <c r="I660" s="173"/>
      <c r="J660" s="175">
        <v>6</v>
      </c>
      <c r="K660" s="173" t="s">
        <v>1297</v>
      </c>
      <c r="L660" s="173"/>
      <c r="M660" s="175">
        <v>1</v>
      </c>
      <c r="N660" s="175">
        <v>16</v>
      </c>
      <c r="O660" s="173" t="s">
        <v>1225</v>
      </c>
      <c r="P660" s="173" t="s">
        <v>462</v>
      </c>
      <c r="Q660" s="173" t="s">
        <v>462</v>
      </c>
      <c r="R660" s="173" t="s">
        <v>462</v>
      </c>
      <c r="S660" s="215" t="s">
        <v>462</v>
      </c>
      <c r="T660" s="185" t="s">
        <v>535</v>
      </c>
      <c r="U660" s="239" t="s">
        <v>534</v>
      </c>
      <c r="V660" s="193">
        <v>16.805199999999999</v>
      </c>
      <c r="W660" s="193">
        <v>96.156099999999995</v>
      </c>
      <c r="X660" s="175">
        <v>1</v>
      </c>
      <c r="Y660" s="173" t="s">
        <v>1291</v>
      </c>
      <c r="Z660" s="173" t="s">
        <v>2368</v>
      </c>
      <c r="AA660" s="179" t="s">
        <v>2349</v>
      </c>
      <c r="AB660" s="173"/>
      <c r="AC660" s="175">
        <v>0</v>
      </c>
      <c r="AD660" s="178"/>
      <c r="AW660" s="163"/>
      <c r="AX660" s="163"/>
      <c r="AY660" s="163"/>
      <c r="AZ660" s="163"/>
      <c r="BA660" s="163"/>
      <c r="BB660" s="163"/>
      <c r="BC660" s="163"/>
      <c r="BD660" s="163"/>
      <c r="BE660" s="163"/>
      <c r="BF660" s="163"/>
      <c r="BG660" s="163"/>
      <c r="BH660" s="163"/>
      <c r="BI660" s="163"/>
      <c r="BJ660" s="163"/>
      <c r="BK660" s="163"/>
      <c r="BL660" s="163"/>
      <c r="BM660" s="163"/>
      <c r="BN660" s="163"/>
      <c r="BO660" s="163"/>
      <c r="BP660" s="163"/>
      <c r="BQ660" s="163"/>
      <c r="BR660" s="163"/>
      <c r="BS660" s="163"/>
      <c r="BT660" s="163"/>
      <c r="BU660" s="163"/>
      <c r="BV660" s="163"/>
      <c r="BW660" s="163"/>
      <c r="BX660" s="163"/>
      <c r="BY660" s="163"/>
      <c r="BZ660" s="163"/>
      <c r="CA660" s="163"/>
      <c r="CB660" s="163"/>
      <c r="CC660" s="163"/>
      <c r="CD660" s="163"/>
      <c r="CE660" s="163"/>
      <c r="CF660" s="163"/>
      <c r="CG660" s="163"/>
      <c r="CH660" s="163"/>
      <c r="CI660" s="163"/>
      <c r="CJ660" s="163"/>
      <c r="CK660" s="163"/>
      <c r="CL660" s="163"/>
      <c r="CM660" s="163"/>
      <c r="CN660" s="163"/>
      <c r="CO660" s="163"/>
      <c r="CP660" s="163"/>
      <c r="CQ660" s="163"/>
      <c r="CR660" s="163"/>
      <c r="CS660" s="163"/>
      <c r="CT660" s="163"/>
      <c r="CU660" s="163"/>
      <c r="CV660" s="163"/>
      <c r="CW660" s="163"/>
      <c r="CX660" s="163"/>
      <c r="CY660" s="163"/>
      <c r="CZ660" s="163"/>
      <c r="DA660" s="163"/>
      <c r="DB660" s="163"/>
      <c r="DC660" s="163"/>
      <c r="DD660" s="163"/>
      <c r="DE660" s="163"/>
      <c r="DF660" s="163"/>
      <c r="DG660" s="163"/>
      <c r="DH660" s="163"/>
      <c r="DI660" s="163"/>
      <c r="DJ660" s="163"/>
      <c r="DK660" s="163"/>
      <c r="DL660" s="163"/>
      <c r="DM660" s="163"/>
      <c r="DN660" s="163"/>
      <c r="DO660" s="163"/>
      <c r="DP660" s="163"/>
      <c r="DQ660" s="163"/>
      <c r="DR660" s="163"/>
      <c r="DS660" s="163"/>
      <c r="DT660" s="163"/>
      <c r="DU660" s="163"/>
      <c r="DV660" s="163"/>
      <c r="DW660" s="163"/>
      <c r="DX660" s="163"/>
      <c r="DY660" s="163"/>
      <c r="DZ660" s="163"/>
      <c r="EA660" s="163"/>
      <c r="EB660" s="163"/>
      <c r="EC660" s="163"/>
      <c r="ED660" s="163"/>
      <c r="EE660" s="163"/>
      <c r="EF660" s="163"/>
      <c r="EG660" s="163"/>
      <c r="EH660" s="163"/>
      <c r="EI660" s="163"/>
      <c r="EJ660" s="163"/>
      <c r="EK660" s="163"/>
      <c r="EL660" s="163"/>
      <c r="EM660" s="163"/>
      <c r="EN660" s="163"/>
      <c r="EO660" s="163"/>
      <c r="EP660" s="163"/>
      <c r="EQ660" s="163"/>
      <c r="ER660" s="163"/>
      <c r="ES660" s="163"/>
      <c r="ET660" s="163"/>
      <c r="EU660" s="163"/>
      <c r="EV660" s="163"/>
      <c r="EW660" s="163"/>
      <c r="EX660" s="163"/>
      <c r="EY660" s="163"/>
      <c r="EZ660" s="163"/>
      <c r="FA660" s="163"/>
      <c r="FB660" s="163"/>
      <c r="FC660" s="163"/>
      <c r="FD660" s="163"/>
      <c r="FE660" s="163"/>
      <c r="FF660" s="163"/>
      <c r="FG660" s="163"/>
      <c r="FH660" s="163"/>
      <c r="FI660" s="163"/>
      <c r="FJ660" s="163"/>
      <c r="FK660" s="163"/>
      <c r="FL660" s="163"/>
      <c r="FM660" s="163"/>
      <c r="FN660" s="163"/>
      <c r="FO660" s="163"/>
      <c r="FP660" s="163"/>
      <c r="FQ660" s="163"/>
      <c r="FR660" s="163"/>
      <c r="FS660" s="163"/>
      <c r="FT660" s="163"/>
      <c r="FU660" s="163"/>
      <c r="FV660" s="163"/>
      <c r="FW660" s="163"/>
      <c r="FX660" s="163"/>
      <c r="FY660" s="163"/>
      <c r="FZ660" s="163"/>
      <c r="GA660" s="163"/>
      <c r="GB660" s="163"/>
      <c r="GC660" s="163"/>
      <c r="GD660" s="163"/>
      <c r="GE660" s="163"/>
      <c r="GF660" s="163"/>
      <c r="GG660" s="163"/>
      <c r="GH660" s="163"/>
      <c r="GI660" s="163"/>
      <c r="GJ660" s="163"/>
      <c r="GK660" s="163"/>
      <c r="GL660" s="163"/>
      <c r="GM660" s="163"/>
      <c r="GN660" s="163"/>
      <c r="GO660" s="163"/>
      <c r="GP660" s="163"/>
      <c r="GQ660" s="163"/>
      <c r="GR660" s="163"/>
      <c r="GS660" s="163"/>
      <c r="GT660" s="163"/>
      <c r="GU660" s="163"/>
      <c r="GV660" s="163"/>
      <c r="GW660" s="163"/>
      <c r="GX660" s="163"/>
      <c r="GY660" s="163"/>
      <c r="GZ660" s="163"/>
      <c r="HA660" s="163"/>
      <c r="HB660" s="163"/>
      <c r="HC660" s="163"/>
      <c r="HD660" s="163"/>
      <c r="HE660" s="163"/>
      <c r="HF660" s="163"/>
      <c r="HG660" s="163"/>
      <c r="HH660" s="163"/>
      <c r="HI660" s="163"/>
      <c r="HJ660" s="163"/>
      <c r="HK660" s="163"/>
      <c r="HL660" s="163"/>
      <c r="HM660" s="163"/>
      <c r="HN660" s="163"/>
      <c r="HO660" s="163"/>
      <c r="HP660" s="163"/>
      <c r="HQ660" s="163"/>
      <c r="HR660" s="163"/>
      <c r="HS660" s="163"/>
      <c r="HT660" s="163"/>
      <c r="HU660" s="163"/>
      <c r="HV660" s="163"/>
      <c r="HW660" s="163"/>
      <c r="HX660" s="163"/>
      <c r="HY660" s="163"/>
      <c r="HZ660" s="163"/>
      <c r="IA660" s="163"/>
      <c r="IB660" s="163"/>
      <c r="IC660" s="163"/>
      <c r="ID660" s="163"/>
      <c r="IE660" s="163"/>
      <c r="IF660" s="163"/>
      <c r="IG660" s="163"/>
      <c r="IH660" s="163"/>
      <c r="II660" s="163"/>
      <c r="IJ660" s="163"/>
      <c r="IK660" s="163"/>
      <c r="IL660" s="163"/>
      <c r="IM660" s="163"/>
      <c r="IN660" s="163"/>
      <c r="IO660" s="163"/>
      <c r="IP660" s="163"/>
      <c r="IQ660" s="163"/>
      <c r="IR660" s="163"/>
      <c r="IS660" s="163"/>
      <c r="IT660" s="163"/>
      <c r="IU660" s="163"/>
      <c r="IV660" s="163"/>
      <c r="IW660" s="163"/>
      <c r="IX660" s="163"/>
      <c r="IY660" s="163"/>
      <c r="IZ660" s="163"/>
      <c r="JA660" s="163"/>
      <c r="JB660" s="163"/>
      <c r="JC660" s="163"/>
      <c r="JD660" s="163"/>
      <c r="JE660" s="163"/>
      <c r="JF660" s="163"/>
      <c r="JG660" s="163"/>
      <c r="JH660" s="163"/>
      <c r="JI660" s="163"/>
      <c r="JJ660" s="163"/>
      <c r="JK660" s="163"/>
      <c r="JL660" s="163"/>
      <c r="JM660" s="163"/>
      <c r="JN660" s="163"/>
      <c r="JO660" s="163"/>
      <c r="JP660" s="163"/>
      <c r="JQ660" s="163"/>
      <c r="JR660" s="163"/>
      <c r="JS660" s="163"/>
      <c r="JT660" s="163"/>
      <c r="JU660" s="163"/>
      <c r="JV660" s="163"/>
      <c r="JW660" s="163"/>
      <c r="JX660" s="163"/>
      <c r="JY660" s="163"/>
      <c r="JZ660" s="163"/>
      <c r="KA660" s="163"/>
      <c r="KB660" s="163"/>
      <c r="KC660" s="163"/>
      <c r="KD660" s="163"/>
      <c r="KE660" s="163"/>
      <c r="KF660" s="163"/>
      <c r="KG660" s="163"/>
      <c r="KH660" s="163"/>
      <c r="KI660" s="163"/>
      <c r="KJ660" s="163"/>
      <c r="KK660" s="163"/>
      <c r="KL660" s="163"/>
      <c r="KM660" s="163"/>
      <c r="KN660" s="163"/>
      <c r="KO660" s="163"/>
      <c r="KP660" s="163"/>
      <c r="KQ660" s="163"/>
      <c r="KR660" s="163"/>
      <c r="KS660" s="163"/>
      <c r="KT660" s="163"/>
      <c r="KU660" s="163"/>
      <c r="KV660" s="163"/>
      <c r="KW660" s="163"/>
      <c r="KX660" s="163"/>
      <c r="KY660" s="163"/>
      <c r="KZ660" s="163"/>
      <c r="LA660" s="163"/>
      <c r="LB660" s="163"/>
      <c r="LC660" s="163"/>
      <c r="LD660" s="163"/>
      <c r="LE660" s="163"/>
      <c r="LF660" s="163"/>
      <c r="LG660" s="163"/>
      <c r="LH660" s="163"/>
      <c r="LI660" s="163"/>
      <c r="LJ660" s="163"/>
      <c r="LK660" s="163"/>
      <c r="LL660" s="163"/>
      <c r="LM660" s="163"/>
      <c r="LN660" s="163"/>
      <c r="LO660" s="163"/>
      <c r="LP660" s="163"/>
      <c r="LQ660" s="163"/>
      <c r="LR660" s="163"/>
      <c r="LS660" s="163"/>
      <c r="LT660" s="163"/>
      <c r="LU660" s="163"/>
      <c r="LV660" s="163"/>
      <c r="LW660" s="163"/>
      <c r="LX660" s="163"/>
      <c r="LY660" s="163"/>
      <c r="LZ660" s="163"/>
      <c r="MA660" s="163"/>
      <c r="MB660" s="163"/>
      <c r="MC660" s="163"/>
      <c r="MD660" s="163"/>
      <c r="ME660" s="163"/>
      <c r="MF660" s="163"/>
      <c r="MG660" s="163"/>
      <c r="MH660" s="163"/>
      <c r="MI660" s="163"/>
      <c r="MJ660" s="163"/>
      <c r="MK660" s="163"/>
      <c r="ML660" s="163"/>
      <c r="MM660" s="163"/>
      <c r="MN660" s="163"/>
      <c r="MO660" s="163"/>
      <c r="MP660" s="163"/>
      <c r="MQ660" s="163"/>
      <c r="MR660" s="163"/>
      <c r="MS660" s="163"/>
      <c r="MT660" s="163"/>
      <c r="MU660" s="163"/>
      <c r="MV660" s="163"/>
      <c r="MW660" s="163"/>
      <c r="MX660" s="163"/>
      <c r="MY660" s="163"/>
      <c r="MZ660" s="163"/>
      <c r="NA660" s="163"/>
      <c r="NB660" s="163"/>
      <c r="NC660" s="163"/>
      <c r="ND660" s="163"/>
      <c r="NE660" s="163"/>
      <c r="NF660" s="163"/>
      <c r="NG660" s="163"/>
      <c r="NH660" s="163"/>
      <c r="NI660" s="163"/>
      <c r="NJ660" s="163"/>
      <c r="NK660" s="163"/>
      <c r="NL660" s="163"/>
      <c r="NM660" s="163"/>
      <c r="NN660" s="163"/>
      <c r="NO660" s="163"/>
      <c r="NP660" s="163"/>
      <c r="NQ660" s="163"/>
      <c r="NR660" s="163"/>
      <c r="NS660" s="163"/>
      <c r="NT660" s="163"/>
      <c r="NU660" s="163"/>
      <c r="NV660" s="163"/>
      <c r="NW660" s="163"/>
      <c r="NX660" s="163"/>
      <c r="NY660" s="163"/>
      <c r="NZ660" s="163"/>
      <c r="OA660" s="163"/>
      <c r="OB660" s="163"/>
      <c r="OC660" s="163"/>
      <c r="OD660" s="163"/>
      <c r="OE660" s="163"/>
      <c r="OF660" s="163"/>
      <c r="OG660" s="163"/>
      <c r="OH660" s="163"/>
      <c r="OI660" s="163"/>
      <c r="OJ660" s="163"/>
      <c r="OK660" s="163"/>
      <c r="OL660" s="163"/>
      <c r="OM660" s="163"/>
      <c r="ON660" s="163"/>
      <c r="OO660" s="163"/>
      <c r="OP660" s="163"/>
      <c r="OQ660" s="163"/>
      <c r="OR660" s="163"/>
      <c r="OS660" s="163"/>
      <c r="OT660" s="163"/>
      <c r="OU660" s="163"/>
      <c r="OV660" s="163"/>
      <c r="OW660" s="163"/>
      <c r="OX660" s="163"/>
      <c r="OY660" s="163"/>
      <c r="OZ660" s="163"/>
      <c r="PA660" s="163"/>
      <c r="PB660" s="163"/>
      <c r="PC660" s="163"/>
      <c r="PD660" s="163"/>
      <c r="PE660" s="163"/>
      <c r="PF660" s="163"/>
      <c r="PG660" s="163"/>
      <c r="PH660" s="163"/>
      <c r="PI660" s="163"/>
      <c r="PJ660" s="163"/>
      <c r="PK660" s="163"/>
      <c r="PL660" s="163"/>
      <c r="PM660" s="163"/>
      <c r="PN660" s="163"/>
      <c r="PO660" s="163"/>
      <c r="PP660" s="163"/>
      <c r="PQ660" s="163"/>
      <c r="PR660" s="163"/>
      <c r="PS660" s="163"/>
      <c r="PT660" s="163"/>
      <c r="PU660" s="163"/>
      <c r="PV660" s="163"/>
      <c r="PW660" s="163"/>
      <c r="PX660" s="163"/>
      <c r="PY660" s="163"/>
      <c r="PZ660" s="163"/>
      <c r="QA660" s="163"/>
      <c r="QB660" s="163"/>
      <c r="QC660" s="163"/>
      <c r="QD660" s="163"/>
      <c r="QE660" s="163"/>
      <c r="QF660" s="163"/>
      <c r="QG660" s="163"/>
      <c r="QH660" s="163"/>
      <c r="QI660" s="163"/>
      <c r="QJ660" s="163"/>
      <c r="QK660" s="163"/>
      <c r="QL660" s="163"/>
      <c r="QM660" s="163"/>
      <c r="QN660" s="163"/>
      <c r="QO660" s="163"/>
      <c r="QP660" s="163"/>
      <c r="QQ660" s="163"/>
      <c r="QR660" s="163"/>
      <c r="QS660" s="163"/>
      <c r="QT660" s="163"/>
      <c r="QU660" s="163"/>
      <c r="QV660" s="163"/>
      <c r="QW660" s="163"/>
      <c r="QX660" s="163"/>
      <c r="QY660" s="163"/>
      <c r="QZ660" s="163"/>
      <c r="RA660" s="163"/>
      <c r="RB660" s="163"/>
      <c r="RC660" s="163"/>
      <c r="RD660" s="163"/>
      <c r="RE660" s="163"/>
      <c r="RF660" s="163"/>
      <c r="RG660" s="163"/>
      <c r="RH660" s="163"/>
      <c r="RI660" s="163"/>
      <c r="RJ660" s="163"/>
      <c r="RK660" s="163"/>
      <c r="RL660" s="163"/>
      <c r="RM660" s="163"/>
      <c r="RN660" s="163"/>
      <c r="RO660" s="163"/>
      <c r="RP660" s="163"/>
      <c r="RQ660" s="163"/>
      <c r="RR660" s="163"/>
      <c r="RS660" s="163"/>
      <c r="RT660" s="163"/>
      <c r="RU660" s="163"/>
      <c r="RV660" s="163"/>
      <c r="RW660" s="163"/>
      <c r="RX660" s="163"/>
      <c r="RY660" s="163"/>
      <c r="RZ660" s="163"/>
      <c r="SA660" s="163"/>
      <c r="SB660" s="163"/>
      <c r="SC660" s="163"/>
      <c r="SD660" s="163"/>
      <c r="SE660" s="163"/>
      <c r="SF660" s="163"/>
      <c r="SG660" s="163"/>
      <c r="SH660" s="163"/>
      <c r="SI660" s="163"/>
      <c r="SJ660" s="163"/>
      <c r="SK660" s="163"/>
      <c r="SL660" s="163"/>
      <c r="SM660" s="163"/>
      <c r="SN660" s="163"/>
      <c r="SO660" s="163"/>
      <c r="SP660" s="163"/>
      <c r="SQ660" s="163"/>
      <c r="SR660" s="163"/>
      <c r="SS660" s="163"/>
      <c r="ST660" s="163"/>
      <c r="SU660" s="163"/>
      <c r="SV660" s="163"/>
      <c r="SW660" s="163"/>
      <c r="SX660" s="163"/>
      <c r="SY660" s="163"/>
      <c r="SZ660" s="163"/>
      <c r="TA660" s="163"/>
      <c r="TB660" s="163"/>
      <c r="TC660" s="163"/>
      <c r="TD660" s="163"/>
      <c r="TE660" s="163"/>
      <c r="TF660" s="163"/>
      <c r="TG660" s="163"/>
      <c r="TH660" s="163"/>
      <c r="TI660" s="163"/>
      <c r="TJ660" s="163"/>
      <c r="TK660" s="163"/>
      <c r="TL660" s="163"/>
      <c r="TM660" s="163"/>
      <c r="TN660" s="163"/>
      <c r="TO660" s="163"/>
      <c r="TP660" s="163"/>
      <c r="TQ660" s="163"/>
      <c r="TR660" s="163"/>
      <c r="TS660" s="163"/>
      <c r="TT660" s="163"/>
      <c r="TU660" s="163"/>
      <c r="TV660" s="163"/>
      <c r="TW660" s="163"/>
      <c r="TX660" s="163"/>
      <c r="TY660" s="163"/>
      <c r="TZ660" s="163"/>
      <c r="UA660" s="163"/>
      <c r="UB660" s="163"/>
      <c r="UC660" s="163"/>
      <c r="UD660" s="163"/>
      <c r="UE660" s="163"/>
      <c r="UF660" s="163"/>
      <c r="UG660" s="163"/>
      <c r="UH660" s="163"/>
      <c r="UI660" s="163"/>
      <c r="UJ660" s="163"/>
      <c r="UK660" s="163"/>
      <c r="UL660" s="163"/>
      <c r="UM660" s="163"/>
      <c r="UN660" s="163"/>
      <c r="UO660" s="163"/>
      <c r="UP660" s="163"/>
      <c r="UQ660" s="163"/>
      <c r="UR660" s="163"/>
      <c r="US660" s="163"/>
      <c r="UT660" s="163"/>
      <c r="UU660" s="163"/>
      <c r="UV660" s="163"/>
      <c r="UW660" s="163"/>
      <c r="UX660" s="163"/>
      <c r="UY660" s="163"/>
      <c r="UZ660" s="163"/>
      <c r="VA660" s="163"/>
      <c r="VB660" s="163"/>
      <c r="VC660" s="163"/>
      <c r="VD660" s="163"/>
      <c r="VE660" s="163"/>
      <c r="VF660" s="163"/>
      <c r="VG660" s="163"/>
      <c r="VH660" s="163"/>
      <c r="VI660" s="163"/>
      <c r="VJ660" s="163"/>
      <c r="VK660" s="163"/>
      <c r="VL660" s="163"/>
      <c r="VM660" s="163"/>
      <c r="VN660" s="163"/>
      <c r="VO660" s="163"/>
      <c r="VP660" s="163"/>
      <c r="VQ660" s="163"/>
      <c r="VR660" s="163"/>
      <c r="VS660" s="163"/>
      <c r="VT660" s="163"/>
      <c r="VU660" s="163"/>
      <c r="VV660" s="163"/>
      <c r="VW660" s="163"/>
      <c r="VX660" s="163"/>
      <c r="VY660" s="163"/>
      <c r="VZ660" s="163"/>
      <c r="WA660" s="163"/>
      <c r="WB660" s="163"/>
      <c r="WC660" s="163"/>
      <c r="WD660" s="163"/>
      <c r="WE660" s="163"/>
      <c r="WF660" s="163"/>
      <c r="WG660" s="163"/>
      <c r="WH660" s="163"/>
      <c r="WI660" s="163"/>
      <c r="WJ660" s="163"/>
      <c r="WK660" s="163"/>
      <c r="WL660" s="163"/>
      <c r="WM660" s="163"/>
      <c r="WN660" s="163"/>
      <c r="WO660" s="163"/>
      <c r="WP660" s="163"/>
      <c r="WQ660" s="163"/>
      <c r="WR660" s="163"/>
      <c r="WS660" s="163"/>
      <c r="WT660" s="163"/>
      <c r="WU660" s="163"/>
      <c r="WV660" s="163"/>
      <c r="WW660" s="163"/>
      <c r="WX660" s="163"/>
      <c r="WY660" s="163"/>
      <c r="WZ660" s="163"/>
      <c r="XA660" s="163"/>
      <c r="XB660" s="163"/>
      <c r="XC660" s="163"/>
      <c r="XD660" s="163"/>
      <c r="XE660" s="163"/>
      <c r="XF660" s="163"/>
      <c r="XG660" s="163"/>
      <c r="XH660" s="163"/>
      <c r="XI660" s="163"/>
      <c r="XJ660" s="163"/>
      <c r="XK660" s="163"/>
      <c r="XL660" s="163"/>
      <c r="XM660" s="163"/>
      <c r="XN660" s="163"/>
      <c r="XO660" s="163"/>
      <c r="XP660" s="163"/>
      <c r="XQ660" s="163"/>
      <c r="XR660" s="163"/>
      <c r="XS660" s="163"/>
      <c r="XT660" s="163"/>
      <c r="XU660" s="163"/>
      <c r="XV660" s="163"/>
      <c r="XW660" s="163"/>
      <c r="XX660" s="163"/>
      <c r="XY660" s="163"/>
      <c r="XZ660" s="163"/>
      <c r="YA660" s="163"/>
      <c r="YB660" s="163"/>
      <c r="YC660" s="163"/>
      <c r="YD660" s="163"/>
      <c r="YE660" s="163"/>
      <c r="YF660" s="163"/>
      <c r="YG660" s="163"/>
      <c r="YH660" s="163"/>
      <c r="YI660" s="163"/>
      <c r="YJ660" s="163"/>
      <c r="YK660" s="163"/>
      <c r="YL660" s="163"/>
      <c r="YM660" s="163"/>
      <c r="YN660" s="163"/>
      <c r="YO660" s="163"/>
      <c r="YP660" s="163"/>
      <c r="YQ660" s="163"/>
      <c r="YR660" s="163"/>
      <c r="YS660" s="163"/>
      <c r="YT660" s="163"/>
      <c r="YU660" s="163"/>
      <c r="YV660" s="163"/>
      <c r="YW660" s="163"/>
      <c r="YX660" s="163"/>
      <c r="YY660" s="163"/>
      <c r="YZ660" s="163"/>
      <c r="ZA660" s="163"/>
      <c r="ZB660" s="163"/>
      <c r="ZC660" s="163"/>
      <c r="ZD660" s="163"/>
      <c r="ZE660" s="163"/>
      <c r="ZF660" s="163"/>
      <c r="ZG660" s="163"/>
      <c r="ZH660" s="163"/>
      <c r="ZI660" s="163"/>
      <c r="ZJ660" s="163"/>
      <c r="ZK660" s="163"/>
      <c r="ZL660" s="163"/>
      <c r="ZM660" s="163"/>
      <c r="ZN660" s="163"/>
      <c r="ZO660" s="163"/>
      <c r="ZP660" s="163"/>
      <c r="ZQ660" s="163"/>
      <c r="ZR660" s="163"/>
      <c r="ZS660" s="163"/>
      <c r="ZT660" s="163"/>
      <c r="ZU660" s="163"/>
      <c r="ZV660" s="163"/>
      <c r="ZW660" s="163"/>
      <c r="ZX660" s="163"/>
      <c r="ZY660" s="163"/>
      <c r="ZZ660" s="163"/>
      <c r="AAA660" s="163"/>
      <c r="AAB660" s="163"/>
      <c r="AAC660" s="163"/>
      <c r="AAD660" s="163"/>
      <c r="AAE660" s="163"/>
      <c r="AAF660" s="163"/>
      <c r="AAG660" s="163"/>
      <c r="AAH660" s="163"/>
      <c r="AAI660" s="163"/>
      <c r="AAJ660" s="163"/>
      <c r="AAK660" s="163"/>
      <c r="AAL660" s="163"/>
      <c r="AAM660" s="163"/>
      <c r="AAN660" s="163"/>
      <c r="AAO660" s="163"/>
      <c r="AAP660" s="163"/>
      <c r="AAQ660" s="163"/>
      <c r="AAR660" s="163"/>
      <c r="AAS660" s="163"/>
      <c r="AAT660" s="163"/>
      <c r="AAU660" s="163"/>
      <c r="AAV660" s="163"/>
      <c r="AAW660" s="163"/>
      <c r="AAX660" s="163"/>
      <c r="AAY660" s="163"/>
      <c r="AAZ660" s="163"/>
      <c r="ABA660" s="163"/>
      <c r="ABB660" s="163"/>
      <c r="ABC660" s="163"/>
      <c r="ABD660" s="163"/>
      <c r="ABE660" s="163"/>
      <c r="ABF660" s="163"/>
      <c r="ABG660" s="163"/>
      <c r="ABH660" s="163"/>
      <c r="ABI660" s="163"/>
      <c r="ABJ660" s="163"/>
      <c r="ABK660" s="163"/>
      <c r="ABL660" s="163"/>
      <c r="ABM660" s="163"/>
      <c r="ABN660" s="163"/>
      <c r="ABO660" s="163"/>
      <c r="ABP660" s="163"/>
      <c r="ABQ660" s="163"/>
      <c r="ABR660" s="163"/>
      <c r="ABS660" s="163"/>
      <c r="ABT660" s="163"/>
      <c r="ABU660" s="163"/>
      <c r="ABV660" s="163"/>
      <c r="ABW660" s="163"/>
      <c r="ABX660" s="163"/>
      <c r="ABY660" s="163"/>
      <c r="ABZ660" s="163"/>
      <c r="ACA660" s="163"/>
      <c r="ACB660" s="163"/>
      <c r="ACC660" s="163"/>
      <c r="ACD660" s="163"/>
      <c r="ACE660" s="163"/>
      <c r="ACF660" s="163"/>
      <c r="ACG660" s="163"/>
      <c r="ACH660" s="163"/>
      <c r="ACI660" s="163"/>
      <c r="ACJ660" s="163"/>
      <c r="ACK660" s="163"/>
      <c r="ACL660" s="163"/>
      <c r="ACM660" s="163"/>
      <c r="ACN660" s="163"/>
      <c r="ACO660" s="163"/>
      <c r="ACP660" s="163"/>
      <c r="ACQ660" s="163"/>
      <c r="ACR660" s="163"/>
      <c r="ACS660" s="163"/>
      <c r="ACT660" s="163"/>
      <c r="ACU660" s="163"/>
      <c r="ACV660" s="163"/>
      <c r="ACW660" s="163"/>
      <c r="ACX660" s="163"/>
      <c r="ACY660" s="163"/>
      <c r="ACZ660" s="163"/>
      <c r="ADA660" s="163"/>
      <c r="ADB660" s="163"/>
      <c r="ADC660" s="163"/>
      <c r="ADD660" s="163"/>
      <c r="ADE660" s="163"/>
      <c r="ADF660" s="163"/>
      <c r="ADG660" s="163"/>
      <c r="ADH660" s="163"/>
      <c r="ADI660" s="163"/>
      <c r="ADJ660" s="163"/>
      <c r="ADK660" s="163"/>
      <c r="ADL660" s="163"/>
      <c r="ADM660" s="163"/>
      <c r="ADN660" s="163"/>
      <c r="ADO660" s="163"/>
      <c r="ADP660" s="163"/>
      <c r="ADQ660" s="163"/>
      <c r="ADR660" s="163"/>
      <c r="ADS660" s="163"/>
      <c r="ADT660" s="163"/>
      <c r="ADU660" s="163"/>
      <c r="ADV660" s="163"/>
      <c r="ADW660" s="163"/>
      <c r="ADX660" s="163"/>
      <c r="ADY660" s="163"/>
      <c r="ADZ660" s="163"/>
      <c r="AEA660" s="163"/>
      <c r="AEB660" s="163"/>
      <c r="AEC660" s="163"/>
      <c r="AED660" s="163"/>
      <c r="AEE660" s="163"/>
      <c r="AEF660" s="163"/>
      <c r="AEG660" s="163"/>
      <c r="AEH660" s="163"/>
      <c r="AEI660" s="163"/>
      <c r="AEJ660" s="163"/>
      <c r="AEK660" s="163"/>
      <c r="AEL660" s="163"/>
      <c r="AEM660" s="163"/>
      <c r="AEN660" s="163"/>
      <c r="AEO660" s="163"/>
      <c r="AEP660" s="163"/>
      <c r="AEQ660" s="163"/>
      <c r="AER660" s="163"/>
      <c r="AES660" s="163"/>
      <c r="AET660" s="163"/>
      <c r="AEU660" s="163"/>
      <c r="AEV660" s="163"/>
      <c r="AEW660" s="163"/>
      <c r="AEX660" s="163"/>
      <c r="AEY660" s="163"/>
      <c r="AEZ660" s="163"/>
      <c r="AFA660" s="163"/>
      <c r="AFB660" s="163"/>
      <c r="AFC660" s="163"/>
      <c r="AFD660" s="163"/>
      <c r="AFE660" s="163"/>
      <c r="AFF660" s="163"/>
      <c r="AFG660" s="163"/>
      <c r="AFH660" s="163"/>
      <c r="AFI660" s="163"/>
      <c r="AFJ660" s="163"/>
      <c r="AFK660" s="163"/>
      <c r="AFL660" s="163"/>
      <c r="AFM660" s="163"/>
      <c r="AFN660" s="163"/>
      <c r="AFO660" s="163"/>
      <c r="AFP660" s="163"/>
      <c r="AFQ660" s="163"/>
      <c r="AFR660" s="163"/>
      <c r="AFS660" s="163"/>
      <c r="AFT660" s="163"/>
      <c r="AFU660" s="163"/>
      <c r="AFV660" s="163"/>
      <c r="AFW660" s="163"/>
      <c r="AFX660" s="163"/>
      <c r="AFY660" s="163"/>
      <c r="AFZ660" s="163"/>
      <c r="AGA660" s="163"/>
      <c r="AGB660" s="163"/>
      <c r="AGC660" s="163"/>
      <c r="AGD660" s="163"/>
      <c r="AGE660" s="163"/>
      <c r="AGF660" s="163"/>
      <c r="AGG660" s="163"/>
      <c r="AGH660" s="163"/>
      <c r="AGI660" s="163"/>
      <c r="AGJ660" s="163"/>
      <c r="AGK660" s="163"/>
      <c r="AGL660" s="163"/>
      <c r="AGM660" s="163"/>
      <c r="AGN660" s="163"/>
      <c r="AGO660" s="163"/>
      <c r="AGP660" s="163"/>
      <c r="AGQ660" s="163"/>
      <c r="AGR660" s="163"/>
      <c r="AGS660" s="163"/>
      <c r="AGT660" s="163"/>
      <c r="AGU660" s="163"/>
      <c r="AGV660" s="163"/>
      <c r="AGW660" s="163"/>
      <c r="AGX660" s="163"/>
      <c r="AGY660" s="163"/>
      <c r="AGZ660" s="163"/>
      <c r="AHA660" s="163"/>
      <c r="AHB660" s="163"/>
      <c r="AHC660" s="163"/>
      <c r="AHD660" s="163"/>
      <c r="AHE660" s="163"/>
      <c r="AHF660" s="163"/>
      <c r="AHG660" s="163"/>
      <c r="AHH660" s="163"/>
      <c r="AHI660" s="163"/>
      <c r="AHJ660" s="163"/>
      <c r="AHK660" s="163"/>
      <c r="AHL660" s="163"/>
      <c r="AHM660" s="163"/>
      <c r="AHN660" s="163"/>
      <c r="AHO660" s="163"/>
      <c r="AHP660" s="163"/>
      <c r="AHQ660" s="163"/>
      <c r="AHR660" s="163"/>
      <c r="AHS660" s="163"/>
      <c r="AHT660" s="163"/>
      <c r="AHU660" s="163"/>
      <c r="AHV660" s="163"/>
      <c r="AHW660" s="163"/>
      <c r="AHX660" s="163"/>
      <c r="AHY660" s="163"/>
      <c r="AHZ660" s="163"/>
      <c r="AIA660" s="163"/>
      <c r="AIB660" s="163"/>
      <c r="AIC660" s="163"/>
      <c r="AID660" s="163"/>
      <c r="AIE660" s="163"/>
      <c r="AIF660" s="163"/>
      <c r="AIG660" s="163"/>
      <c r="AIH660" s="163"/>
      <c r="AII660" s="163"/>
      <c r="AIJ660" s="163"/>
      <c r="AIK660" s="163"/>
      <c r="AIL660" s="163"/>
      <c r="AIM660" s="163"/>
      <c r="AIN660" s="163"/>
      <c r="AIO660" s="163"/>
      <c r="AIP660" s="163"/>
      <c r="AIQ660" s="163"/>
      <c r="AIR660" s="163"/>
      <c r="AIS660" s="163"/>
      <c r="AIT660" s="163"/>
      <c r="AIU660" s="163"/>
      <c r="AIV660" s="163"/>
      <c r="AIW660" s="163"/>
      <c r="AIX660" s="163"/>
      <c r="AIY660" s="163"/>
      <c r="AIZ660" s="163"/>
      <c r="AJA660" s="163"/>
      <c r="AJB660" s="163"/>
      <c r="AJC660" s="163"/>
      <c r="AJD660" s="163"/>
      <c r="AJE660" s="163"/>
      <c r="AJF660" s="163"/>
      <c r="AJG660" s="163"/>
      <c r="AJH660" s="163"/>
      <c r="AJI660" s="163"/>
      <c r="AJJ660" s="163"/>
      <c r="AJK660" s="163"/>
      <c r="AJL660" s="163"/>
      <c r="AJM660" s="163"/>
      <c r="AJN660" s="163"/>
      <c r="AJO660" s="163"/>
      <c r="AJP660" s="163"/>
      <c r="AJQ660" s="163"/>
      <c r="AJR660" s="163"/>
      <c r="AJS660" s="163"/>
      <c r="AJT660" s="163"/>
      <c r="AJU660" s="163"/>
      <c r="AJV660" s="163"/>
      <c r="AJW660" s="163"/>
      <c r="AJX660" s="163"/>
      <c r="AJY660" s="163"/>
      <c r="AJZ660" s="163"/>
      <c r="AKA660" s="163"/>
      <c r="AKB660" s="163"/>
      <c r="AKC660" s="163"/>
      <c r="AKD660" s="163"/>
      <c r="AKE660" s="163"/>
      <c r="AKF660" s="163"/>
      <c r="AKG660" s="163"/>
      <c r="AKH660" s="163"/>
      <c r="AKI660" s="163"/>
      <c r="AKJ660" s="163"/>
      <c r="AKK660" s="163"/>
      <c r="AKL660" s="163"/>
      <c r="AKM660" s="163"/>
      <c r="AKN660" s="163"/>
      <c r="AKO660" s="163"/>
      <c r="AKP660" s="163"/>
      <c r="AKQ660" s="163"/>
      <c r="AKR660" s="163"/>
      <c r="AKS660" s="163"/>
      <c r="AKT660" s="163"/>
      <c r="AKU660" s="163"/>
      <c r="AKV660" s="163"/>
      <c r="AKW660" s="163"/>
      <c r="AKX660" s="163"/>
      <c r="AKY660" s="163"/>
      <c r="AKZ660" s="163"/>
      <c r="ALA660" s="163"/>
      <c r="ALB660" s="163"/>
      <c r="ALC660" s="163"/>
      <c r="ALD660" s="163"/>
      <c r="ALE660" s="163"/>
      <c r="ALF660" s="163"/>
      <c r="ALG660" s="163"/>
      <c r="ALH660" s="163"/>
      <c r="ALI660" s="163"/>
      <c r="ALJ660" s="163"/>
      <c r="ALK660" s="163"/>
      <c r="ALL660" s="163"/>
      <c r="ALM660" s="163"/>
      <c r="ALN660" s="163"/>
      <c r="ALO660" s="163"/>
      <c r="ALP660" s="163"/>
      <c r="ALQ660" s="163"/>
      <c r="ALR660" s="163"/>
      <c r="ALS660" s="163"/>
      <c r="ALT660" s="163"/>
      <c r="ALU660" s="163"/>
      <c r="ALV660" s="163"/>
      <c r="ALW660" s="163"/>
      <c r="ALX660" s="163"/>
      <c r="ALY660" s="163"/>
      <c r="ALZ660" s="163"/>
      <c r="AMA660" s="163"/>
      <c r="AMB660" s="163"/>
      <c r="AMC660" s="163"/>
      <c r="AMD660" s="163"/>
      <c r="AME660" s="163"/>
      <c r="AMF660" s="163"/>
      <c r="AMG660" s="163"/>
      <c r="AMH660" s="163"/>
      <c r="AMI660" s="163"/>
      <c r="AMJ660" s="163"/>
      <c r="AMK660" s="163"/>
      <c r="AML660" s="163"/>
      <c r="AMM660" s="163"/>
      <c r="AMN660" s="163"/>
      <c r="AMO660" s="163"/>
      <c r="AMP660" s="163"/>
      <c r="AMQ660" s="163"/>
      <c r="AMR660" s="163"/>
      <c r="AMS660" s="163"/>
      <c r="AMT660" s="163"/>
      <c r="AMU660" s="163"/>
      <c r="AMV660" s="163"/>
      <c r="AMW660" s="163"/>
      <c r="AMX660" s="163"/>
      <c r="AMY660" s="163"/>
      <c r="AMZ660" s="163"/>
      <c r="ANA660" s="163"/>
      <c r="ANB660" s="163"/>
      <c r="ANC660" s="163"/>
      <c r="AND660" s="163"/>
      <c r="ANE660" s="163"/>
      <c r="ANF660" s="163"/>
      <c r="ANG660" s="163"/>
      <c r="ANH660" s="163"/>
      <c r="ANI660" s="163"/>
      <c r="ANJ660" s="163"/>
      <c r="ANK660" s="163"/>
      <c r="ANL660" s="163"/>
      <c r="ANM660" s="163"/>
      <c r="ANN660" s="163"/>
      <c r="ANO660" s="163"/>
      <c r="ANP660" s="163"/>
      <c r="ANQ660" s="163"/>
      <c r="ANR660" s="163"/>
      <c r="ANS660" s="163"/>
      <c r="ANT660" s="163"/>
      <c r="ANU660" s="163"/>
      <c r="ANV660" s="163"/>
      <c r="ANW660" s="163"/>
      <c r="ANX660" s="163"/>
      <c r="ANY660" s="163"/>
      <c r="ANZ660" s="163"/>
      <c r="AOA660" s="163"/>
      <c r="AOB660" s="163"/>
      <c r="AOC660" s="163"/>
      <c r="AOD660" s="163"/>
      <c r="AOE660" s="163"/>
      <c r="AOF660" s="163"/>
      <c r="AOG660" s="163"/>
      <c r="AOH660" s="163"/>
      <c r="AOI660" s="163"/>
      <c r="AOJ660" s="163"/>
      <c r="AOK660" s="163"/>
      <c r="AOL660" s="163"/>
      <c r="AOM660" s="163"/>
      <c r="AON660" s="163"/>
      <c r="AOO660" s="163"/>
      <c r="AOP660" s="163"/>
      <c r="AOQ660" s="163"/>
      <c r="AOR660" s="163"/>
      <c r="AOS660" s="163"/>
      <c r="AOT660" s="163"/>
      <c r="AOU660" s="163"/>
      <c r="AOV660" s="163"/>
      <c r="AOW660" s="163"/>
      <c r="AOX660" s="163"/>
      <c r="AOY660" s="163"/>
      <c r="AOZ660" s="163"/>
      <c r="APA660" s="163"/>
      <c r="APB660" s="163"/>
      <c r="APC660" s="163"/>
      <c r="APD660" s="163"/>
      <c r="APE660" s="163"/>
      <c r="APF660" s="163"/>
      <c r="APG660" s="163"/>
      <c r="APH660" s="163"/>
      <c r="API660" s="163"/>
      <c r="APJ660" s="163"/>
      <c r="APK660" s="163"/>
      <c r="APL660" s="163"/>
      <c r="APM660" s="163"/>
      <c r="APN660" s="163"/>
      <c r="APO660" s="163"/>
      <c r="APP660" s="163"/>
      <c r="APQ660" s="163"/>
      <c r="APR660" s="163"/>
      <c r="APS660" s="163"/>
      <c r="APT660" s="163"/>
      <c r="APU660" s="163"/>
      <c r="APV660" s="163"/>
      <c r="APW660" s="163"/>
      <c r="APX660" s="163"/>
      <c r="APY660" s="163"/>
      <c r="APZ660" s="163"/>
      <c r="AQA660" s="163"/>
      <c r="AQB660" s="163"/>
      <c r="AQC660" s="163"/>
      <c r="AQD660" s="163"/>
      <c r="AQE660" s="163"/>
      <c r="AQF660" s="163"/>
      <c r="AQG660" s="163"/>
      <c r="AQH660" s="163"/>
      <c r="AQI660" s="163"/>
      <c r="AQJ660" s="163"/>
      <c r="AQK660" s="163"/>
      <c r="AQL660" s="163"/>
      <c r="AQM660" s="163"/>
      <c r="AQN660" s="163"/>
      <c r="AQO660" s="163"/>
      <c r="AQP660" s="163"/>
      <c r="AQQ660" s="163"/>
      <c r="AQR660" s="163"/>
      <c r="AQS660" s="163"/>
      <c r="AQT660" s="163"/>
      <c r="AQU660" s="163"/>
      <c r="AQV660" s="163"/>
      <c r="AQW660" s="163"/>
      <c r="AQX660" s="163"/>
      <c r="AQY660" s="163"/>
      <c r="AQZ660" s="163"/>
      <c r="ARA660" s="163"/>
      <c r="ARB660" s="163"/>
      <c r="ARC660" s="163"/>
      <c r="ARD660" s="163"/>
      <c r="ARE660" s="163"/>
      <c r="ARF660" s="163"/>
      <c r="ARG660" s="163"/>
      <c r="ARH660" s="163"/>
      <c r="ARI660" s="163"/>
      <c r="ARJ660" s="163"/>
      <c r="ARK660" s="163"/>
      <c r="ARL660" s="163"/>
      <c r="ARM660" s="163"/>
      <c r="ARN660" s="163"/>
      <c r="ARO660" s="163"/>
      <c r="ARP660" s="163"/>
      <c r="ARQ660" s="163"/>
      <c r="ARR660" s="163"/>
      <c r="ARS660" s="163"/>
      <c r="ART660" s="163"/>
      <c r="ARU660" s="163"/>
      <c r="ARV660" s="163"/>
      <c r="ARW660" s="163"/>
      <c r="ARX660" s="163"/>
      <c r="ARY660" s="163"/>
      <c r="ARZ660" s="163"/>
      <c r="ASA660" s="163"/>
      <c r="ASB660" s="163"/>
      <c r="ASC660" s="163"/>
      <c r="ASD660" s="163"/>
      <c r="ASE660" s="163"/>
      <c r="ASF660" s="163"/>
      <c r="ASG660" s="163"/>
      <c r="ASH660" s="163"/>
      <c r="ASI660" s="163"/>
      <c r="ASJ660" s="163"/>
      <c r="ASK660" s="163"/>
      <c r="ASL660" s="163"/>
      <c r="ASM660" s="163"/>
      <c r="ASN660" s="163"/>
      <c r="ASO660" s="163"/>
      <c r="ASP660" s="163"/>
      <c r="ASQ660" s="163"/>
      <c r="ASR660" s="163"/>
      <c r="ASS660" s="163"/>
      <c r="AST660" s="163"/>
      <c r="ASU660" s="163"/>
      <c r="ASV660" s="163"/>
      <c r="ASW660" s="163"/>
      <c r="ASX660" s="163"/>
      <c r="ASY660" s="163"/>
      <c r="ASZ660" s="163"/>
      <c r="ATA660" s="163"/>
      <c r="ATB660" s="163"/>
      <c r="ATC660" s="163"/>
      <c r="ATD660" s="163"/>
      <c r="ATE660" s="163"/>
      <c r="ATF660" s="163"/>
      <c r="ATG660" s="163"/>
      <c r="ATH660" s="163"/>
      <c r="ATI660" s="163"/>
      <c r="ATJ660" s="163"/>
      <c r="ATK660" s="163"/>
      <c r="ATL660" s="163"/>
      <c r="ATM660" s="163"/>
      <c r="ATN660" s="163"/>
      <c r="ATO660" s="163"/>
      <c r="ATP660" s="163"/>
      <c r="ATQ660" s="163"/>
      <c r="ATR660" s="163"/>
      <c r="ATS660" s="163"/>
      <c r="ATT660" s="163"/>
      <c r="ATU660" s="163"/>
      <c r="ATV660" s="163"/>
      <c r="ATW660" s="163"/>
      <c r="ATX660" s="163"/>
      <c r="ATY660" s="163"/>
      <c r="ATZ660" s="163"/>
      <c r="AUA660" s="163"/>
      <c r="AUB660" s="163"/>
      <c r="AUC660" s="163"/>
      <c r="AUD660" s="163"/>
      <c r="AUE660" s="163"/>
      <c r="AUF660" s="163"/>
      <c r="AUG660" s="163"/>
      <c r="AUH660" s="163"/>
      <c r="AUI660" s="163"/>
      <c r="AUJ660" s="163"/>
      <c r="AUK660" s="163"/>
      <c r="AUL660" s="163"/>
      <c r="AUM660" s="163"/>
      <c r="AUN660" s="163"/>
      <c r="AUO660" s="163"/>
      <c r="AUP660" s="163"/>
      <c r="AUQ660" s="163"/>
      <c r="AUR660" s="163"/>
      <c r="AUS660" s="163"/>
      <c r="AUT660" s="163"/>
      <c r="AUU660" s="163"/>
      <c r="AUV660" s="163"/>
      <c r="AUW660" s="163"/>
      <c r="AUX660" s="163"/>
      <c r="AUY660" s="163"/>
      <c r="AUZ660" s="163"/>
      <c r="AVA660" s="163"/>
      <c r="AVB660" s="163"/>
      <c r="AVC660" s="163"/>
      <c r="AVD660" s="163"/>
      <c r="AVE660" s="163"/>
      <c r="AVF660" s="163"/>
      <c r="AVG660" s="163"/>
      <c r="AVH660" s="163"/>
      <c r="AVI660" s="163"/>
      <c r="AVJ660" s="163"/>
      <c r="AVK660" s="163"/>
      <c r="AVL660" s="163"/>
      <c r="AVM660" s="163"/>
      <c r="AVN660" s="163"/>
      <c r="AVO660" s="163"/>
      <c r="AVP660" s="163"/>
      <c r="AVQ660" s="163"/>
      <c r="AVR660" s="163"/>
      <c r="AVS660" s="163"/>
      <c r="AVT660" s="163"/>
      <c r="AVU660" s="163"/>
      <c r="AVV660" s="163"/>
      <c r="AVW660" s="163"/>
      <c r="AVX660" s="163"/>
      <c r="AVY660" s="163"/>
      <c r="AVZ660" s="163"/>
      <c r="AWA660" s="163"/>
      <c r="AWB660" s="163"/>
      <c r="AWC660" s="163"/>
      <c r="AWD660" s="163"/>
      <c r="AWE660" s="163"/>
      <c r="AWF660" s="163"/>
      <c r="AWG660" s="163"/>
      <c r="AWH660" s="163"/>
      <c r="AWI660" s="163"/>
      <c r="AWJ660" s="163"/>
      <c r="AWK660" s="163"/>
      <c r="AWL660" s="163"/>
      <c r="AWM660" s="163"/>
      <c r="AWN660" s="163"/>
      <c r="AWO660" s="163"/>
      <c r="AWP660" s="163"/>
      <c r="AWQ660" s="163"/>
      <c r="AWR660" s="163"/>
      <c r="AWS660" s="163"/>
      <c r="AWT660" s="163"/>
      <c r="AWU660" s="163"/>
      <c r="AWV660" s="163"/>
      <c r="AWW660" s="163"/>
      <c r="AWX660" s="163"/>
      <c r="AWY660" s="163"/>
      <c r="AWZ660" s="163"/>
      <c r="AXA660" s="163"/>
      <c r="AXB660" s="163"/>
      <c r="AXC660" s="163"/>
      <c r="AXD660" s="163"/>
      <c r="AXE660" s="163"/>
      <c r="AXF660" s="163"/>
      <c r="AXG660" s="163"/>
      <c r="AXH660" s="163"/>
      <c r="AXI660" s="163"/>
      <c r="AXJ660" s="163"/>
      <c r="AXK660" s="163"/>
      <c r="AXL660" s="163"/>
      <c r="AXM660" s="163"/>
      <c r="AXN660" s="163"/>
      <c r="AXO660" s="163"/>
      <c r="AXP660" s="163"/>
      <c r="AXQ660" s="163"/>
      <c r="AXR660" s="163"/>
      <c r="AXS660" s="163"/>
      <c r="AXT660" s="163"/>
      <c r="AXU660" s="163"/>
      <c r="AXV660" s="163"/>
      <c r="AXW660" s="163"/>
      <c r="AXX660" s="163"/>
      <c r="AXY660" s="163"/>
      <c r="AXZ660" s="163"/>
      <c r="AYA660" s="163"/>
      <c r="AYB660" s="163"/>
      <c r="AYC660" s="163"/>
      <c r="AYD660" s="163"/>
      <c r="AYE660" s="163"/>
      <c r="AYF660" s="163"/>
      <c r="AYG660" s="163"/>
      <c r="AYH660" s="163"/>
      <c r="AYI660" s="163"/>
      <c r="AYJ660" s="163"/>
      <c r="AYK660" s="163"/>
      <c r="AYL660" s="163"/>
      <c r="AYM660" s="163"/>
      <c r="AYN660" s="163"/>
      <c r="AYO660" s="163"/>
      <c r="AYP660" s="163"/>
      <c r="AYQ660" s="163"/>
      <c r="AYR660" s="163"/>
      <c r="AYS660" s="163"/>
      <c r="AYT660" s="163"/>
      <c r="AYU660" s="163"/>
      <c r="AYV660" s="163"/>
      <c r="AYW660" s="163"/>
      <c r="AYX660" s="163"/>
      <c r="AYY660" s="163"/>
      <c r="AYZ660" s="163"/>
      <c r="AZA660" s="163"/>
      <c r="AZB660" s="163"/>
      <c r="AZC660" s="163"/>
      <c r="AZD660" s="163"/>
      <c r="AZE660" s="163"/>
      <c r="AZF660" s="163"/>
      <c r="AZG660" s="163"/>
      <c r="AZH660" s="163"/>
      <c r="AZI660" s="163"/>
      <c r="AZJ660" s="163"/>
      <c r="AZK660" s="163"/>
      <c r="AZL660" s="163"/>
      <c r="AZM660" s="163"/>
      <c r="AZN660" s="163"/>
      <c r="AZO660" s="163"/>
      <c r="AZP660" s="163"/>
      <c r="AZQ660" s="163"/>
      <c r="AZR660" s="163"/>
      <c r="AZS660" s="163"/>
      <c r="AZT660" s="163"/>
      <c r="AZU660" s="163"/>
      <c r="AZV660" s="163"/>
      <c r="AZW660" s="163"/>
      <c r="AZX660" s="163"/>
      <c r="AZY660" s="163"/>
      <c r="AZZ660" s="163"/>
      <c r="BAA660" s="163"/>
      <c r="BAB660" s="163"/>
      <c r="BAC660" s="163"/>
      <c r="BAD660" s="163"/>
      <c r="BAE660" s="163"/>
      <c r="BAF660" s="163"/>
      <c r="BAG660" s="163"/>
      <c r="BAH660" s="163"/>
      <c r="BAI660" s="163"/>
      <c r="BAJ660" s="163"/>
      <c r="BAK660" s="163"/>
      <c r="BAL660" s="163"/>
      <c r="BAM660" s="163"/>
      <c r="BAN660" s="163"/>
      <c r="BAO660" s="163"/>
      <c r="BAP660" s="163"/>
      <c r="BAQ660" s="163"/>
      <c r="BAR660" s="163"/>
      <c r="BAS660" s="163"/>
      <c r="BAT660" s="163"/>
      <c r="BAU660" s="163"/>
      <c r="BAV660" s="163"/>
      <c r="BAW660" s="163"/>
      <c r="BAX660" s="163"/>
      <c r="BAY660" s="163"/>
      <c r="BAZ660" s="163"/>
      <c r="BBA660" s="163"/>
      <c r="BBB660" s="163"/>
      <c r="BBC660" s="163"/>
      <c r="BBD660" s="163"/>
      <c r="BBE660" s="163"/>
      <c r="BBF660" s="163"/>
      <c r="BBG660" s="163"/>
      <c r="BBH660" s="163"/>
      <c r="BBI660" s="163"/>
      <c r="BBJ660" s="163"/>
      <c r="BBK660" s="163"/>
      <c r="BBL660" s="163"/>
      <c r="BBM660" s="163"/>
      <c r="BBN660" s="163"/>
      <c r="BBO660" s="163"/>
      <c r="BBP660" s="163"/>
      <c r="BBQ660" s="163"/>
      <c r="BBR660" s="163"/>
      <c r="BBS660" s="163"/>
      <c r="BBT660" s="163"/>
      <c r="BBU660" s="163"/>
      <c r="BBV660" s="163"/>
      <c r="BBW660" s="163"/>
      <c r="BBX660" s="163"/>
      <c r="BBY660" s="163"/>
      <c r="BBZ660" s="163"/>
      <c r="BCA660" s="163"/>
      <c r="BCB660" s="163"/>
      <c r="BCC660" s="163"/>
      <c r="BCD660" s="163"/>
      <c r="BCE660" s="163"/>
      <c r="BCF660" s="163"/>
      <c r="BCG660" s="163"/>
      <c r="BCH660" s="163"/>
      <c r="BCI660" s="163"/>
      <c r="BCJ660" s="163"/>
      <c r="BCK660" s="163"/>
      <c r="BCL660" s="163"/>
      <c r="BCM660" s="163"/>
      <c r="BCN660" s="163"/>
      <c r="BCO660" s="163"/>
      <c r="BCP660" s="163"/>
      <c r="BCQ660" s="163"/>
      <c r="BCR660" s="163"/>
      <c r="BCS660" s="163"/>
      <c r="BCT660" s="163"/>
      <c r="BCU660" s="163"/>
      <c r="BCV660" s="163"/>
      <c r="BCW660" s="163"/>
      <c r="BCX660" s="163"/>
      <c r="BCY660" s="163"/>
      <c r="BCZ660" s="163"/>
      <c r="BDA660" s="163"/>
      <c r="BDB660" s="163"/>
      <c r="BDC660" s="163"/>
      <c r="BDD660" s="163"/>
      <c r="BDE660" s="163"/>
      <c r="BDF660" s="163"/>
      <c r="BDG660" s="163"/>
      <c r="BDH660" s="163"/>
      <c r="BDI660" s="163"/>
      <c r="BDJ660" s="163"/>
      <c r="BDK660" s="163"/>
      <c r="BDL660" s="163"/>
      <c r="BDM660" s="163"/>
      <c r="BDN660" s="163"/>
      <c r="BDO660" s="163"/>
      <c r="BDP660" s="163"/>
      <c r="BDQ660" s="163"/>
      <c r="BDR660" s="163"/>
      <c r="BDS660" s="163"/>
      <c r="BDT660" s="163"/>
      <c r="BDU660" s="163"/>
      <c r="BDV660" s="163"/>
      <c r="BDW660" s="163"/>
      <c r="BDX660" s="163"/>
      <c r="BDY660" s="163"/>
      <c r="BDZ660" s="163"/>
      <c r="BEA660" s="163"/>
      <c r="BEB660" s="163"/>
      <c r="BEC660" s="163"/>
      <c r="BED660" s="163"/>
      <c r="BEE660" s="163"/>
      <c r="BEF660" s="163"/>
      <c r="BEG660" s="163"/>
      <c r="BEH660" s="163"/>
      <c r="BEI660" s="163"/>
      <c r="BEJ660" s="163"/>
      <c r="BEK660" s="163"/>
      <c r="BEL660" s="163"/>
      <c r="BEM660" s="163"/>
      <c r="BEN660" s="163"/>
      <c r="BEO660" s="163"/>
      <c r="BEP660" s="163"/>
      <c r="BEQ660" s="163"/>
      <c r="BER660" s="163"/>
      <c r="BES660" s="163"/>
      <c r="BET660" s="163"/>
      <c r="BEU660" s="163"/>
      <c r="BEV660" s="163"/>
      <c r="BEW660" s="163"/>
      <c r="BEX660" s="163"/>
      <c r="BEY660" s="163"/>
      <c r="BEZ660" s="163"/>
      <c r="BFA660" s="163"/>
      <c r="BFB660" s="163"/>
      <c r="BFC660" s="163"/>
      <c r="BFD660" s="163"/>
      <c r="BFE660" s="163"/>
      <c r="BFF660" s="163"/>
      <c r="BFG660" s="163"/>
      <c r="BFH660" s="163"/>
      <c r="BFI660" s="163"/>
      <c r="BFJ660" s="163"/>
      <c r="BFK660" s="163"/>
      <c r="BFL660" s="163"/>
      <c r="BFM660" s="163"/>
      <c r="BFN660" s="163"/>
      <c r="BFO660" s="163"/>
      <c r="BFP660" s="163"/>
      <c r="BFQ660" s="163"/>
      <c r="BFR660" s="163"/>
      <c r="BFS660" s="163"/>
      <c r="BFT660" s="163"/>
      <c r="BFU660" s="163"/>
      <c r="BFV660" s="163"/>
      <c r="BFW660" s="163"/>
      <c r="BFX660" s="163"/>
      <c r="BFY660" s="163"/>
      <c r="BFZ660" s="163"/>
      <c r="BGA660" s="163"/>
      <c r="BGB660" s="163"/>
      <c r="BGC660" s="163"/>
      <c r="BGD660" s="163"/>
      <c r="BGE660" s="163"/>
      <c r="BGF660" s="163"/>
      <c r="BGG660" s="163"/>
      <c r="BGH660" s="163"/>
      <c r="BGI660" s="163"/>
      <c r="BGJ660" s="163"/>
      <c r="BGK660" s="163"/>
      <c r="BGL660" s="163"/>
      <c r="BGM660" s="163"/>
      <c r="BGN660" s="163"/>
      <c r="BGO660" s="163"/>
      <c r="BGP660" s="163"/>
      <c r="BGQ660" s="163"/>
      <c r="BGR660" s="163"/>
      <c r="BGS660" s="163"/>
      <c r="BGT660" s="163"/>
      <c r="BGU660" s="163"/>
      <c r="BGV660" s="163"/>
      <c r="BGW660" s="163"/>
      <c r="BGX660" s="163"/>
      <c r="BGY660" s="163"/>
      <c r="BGZ660" s="163"/>
      <c r="BHA660" s="163"/>
      <c r="BHB660" s="163"/>
      <c r="BHC660" s="163"/>
      <c r="BHD660" s="163"/>
      <c r="BHE660" s="163"/>
      <c r="BHF660" s="163"/>
      <c r="BHG660" s="163"/>
      <c r="BHH660" s="163"/>
      <c r="BHI660" s="163"/>
      <c r="BHJ660" s="163"/>
      <c r="BHK660" s="163"/>
      <c r="BHL660" s="163"/>
      <c r="BHM660" s="163"/>
      <c r="BHN660" s="163"/>
      <c r="BHO660" s="163"/>
      <c r="BHP660" s="163"/>
      <c r="BHQ660" s="163"/>
      <c r="BHR660" s="163"/>
      <c r="BHS660" s="163"/>
      <c r="BHT660" s="163"/>
      <c r="BHU660" s="163"/>
      <c r="BHV660" s="163"/>
      <c r="BHW660" s="163"/>
      <c r="BHX660" s="163"/>
      <c r="BHY660" s="163"/>
      <c r="BHZ660" s="163"/>
      <c r="BIA660" s="163"/>
      <c r="BIB660" s="163"/>
      <c r="BIC660" s="163"/>
      <c r="BID660" s="163"/>
      <c r="BIE660" s="163"/>
      <c r="BIF660" s="163"/>
      <c r="BIG660" s="163"/>
      <c r="BIH660" s="163"/>
      <c r="BII660" s="163"/>
      <c r="BIJ660" s="163"/>
      <c r="BIK660" s="163"/>
      <c r="BIL660" s="163"/>
      <c r="BIM660" s="163"/>
      <c r="BIN660" s="163"/>
      <c r="BIO660" s="163"/>
      <c r="BIP660" s="163"/>
      <c r="BIQ660" s="163"/>
      <c r="BIR660" s="163"/>
      <c r="BIS660" s="163"/>
      <c r="BIT660" s="163"/>
      <c r="BIU660" s="163"/>
      <c r="BIV660" s="163"/>
      <c r="BIW660" s="163"/>
      <c r="BIX660" s="163"/>
      <c r="BIY660" s="163"/>
      <c r="BIZ660" s="163"/>
      <c r="BJA660" s="163"/>
      <c r="BJB660" s="163"/>
      <c r="BJC660" s="163"/>
      <c r="BJD660" s="163"/>
      <c r="BJE660" s="163"/>
      <c r="BJF660" s="163"/>
      <c r="BJG660" s="163"/>
      <c r="BJH660" s="163"/>
      <c r="BJI660" s="163"/>
      <c r="BJJ660" s="163"/>
      <c r="BJK660" s="163"/>
      <c r="BJL660" s="163"/>
      <c r="BJM660" s="163"/>
      <c r="BJN660" s="163"/>
      <c r="BJO660" s="163"/>
      <c r="BJP660" s="163"/>
      <c r="BJQ660" s="163"/>
      <c r="BJR660" s="163"/>
      <c r="BJS660" s="163"/>
      <c r="BJT660" s="163"/>
      <c r="BJU660" s="163"/>
      <c r="BJV660" s="163"/>
      <c r="BJW660" s="163"/>
      <c r="BJX660" s="163"/>
      <c r="BJY660" s="163"/>
      <c r="BJZ660" s="163"/>
      <c r="BKA660" s="163"/>
      <c r="BKB660" s="163"/>
      <c r="BKC660" s="163"/>
      <c r="BKD660" s="163"/>
      <c r="BKE660" s="163"/>
      <c r="BKF660" s="163"/>
      <c r="BKG660" s="163"/>
      <c r="BKH660" s="163"/>
      <c r="BKI660" s="163"/>
      <c r="BKJ660" s="163"/>
      <c r="BKK660" s="163"/>
      <c r="BKL660" s="163"/>
      <c r="BKM660" s="163"/>
      <c r="BKN660" s="163"/>
      <c r="BKO660" s="163"/>
      <c r="BKP660" s="163"/>
      <c r="BKQ660" s="163"/>
      <c r="BKR660" s="163"/>
      <c r="BKS660" s="163"/>
      <c r="BKT660" s="163"/>
      <c r="BKU660" s="163"/>
      <c r="BKV660" s="163"/>
      <c r="BKW660" s="163"/>
      <c r="BKX660" s="163"/>
      <c r="BKY660" s="163"/>
      <c r="BKZ660" s="163"/>
      <c r="BLA660" s="163"/>
      <c r="BLB660" s="163"/>
      <c r="BLC660" s="163"/>
      <c r="BLD660" s="163"/>
      <c r="BLE660" s="163"/>
      <c r="BLF660" s="163"/>
      <c r="BLG660" s="163"/>
      <c r="BLH660" s="163"/>
      <c r="BLI660" s="163"/>
      <c r="BLJ660" s="163"/>
      <c r="BLK660" s="163"/>
      <c r="BLL660" s="163"/>
      <c r="BLM660" s="163"/>
      <c r="BLN660" s="163"/>
      <c r="BLO660" s="163"/>
      <c r="BLP660" s="163"/>
      <c r="BLQ660" s="163"/>
      <c r="BLR660" s="163"/>
      <c r="BLS660" s="163"/>
      <c r="BLT660" s="163"/>
      <c r="BLU660" s="163"/>
      <c r="BLV660" s="163"/>
      <c r="BLW660" s="163"/>
      <c r="BLX660" s="163"/>
      <c r="BLY660" s="163"/>
      <c r="BLZ660" s="163"/>
      <c r="BMA660" s="163"/>
      <c r="BMB660" s="163"/>
      <c r="BMC660" s="163"/>
      <c r="BMD660" s="163"/>
      <c r="BME660" s="163"/>
      <c r="BMF660" s="163"/>
      <c r="BMG660" s="163"/>
      <c r="BMH660" s="163"/>
      <c r="BMI660" s="163"/>
      <c r="BMJ660" s="163"/>
      <c r="BMK660" s="163"/>
      <c r="BML660" s="163"/>
      <c r="BMM660" s="163"/>
      <c r="BMN660" s="163"/>
      <c r="BMO660" s="163"/>
      <c r="BMP660" s="163"/>
      <c r="BMQ660" s="163"/>
      <c r="BMR660" s="163"/>
      <c r="BMS660" s="163"/>
      <c r="BMT660" s="163"/>
      <c r="BMU660" s="163"/>
      <c r="BMV660" s="163"/>
      <c r="BMW660" s="163"/>
      <c r="BMX660" s="163"/>
      <c r="BMY660" s="163"/>
      <c r="BMZ660" s="163"/>
      <c r="BNA660" s="163"/>
      <c r="BNB660" s="163"/>
      <c r="BNC660" s="163"/>
      <c r="BND660" s="163"/>
      <c r="BNE660" s="163"/>
      <c r="BNF660" s="163"/>
      <c r="BNG660" s="163"/>
      <c r="BNH660" s="163"/>
      <c r="BNI660" s="163"/>
      <c r="BNJ660" s="163"/>
      <c r="BNK660" s="163"/>
      <c r="BNL660" s="163"/>
      <c r="BNM660" s="163"/>
      <c r="BNN660" s="163"/>
      <c r="BNO660" s="163"/>
      <c r="BNP660" s="163"/>
      <c r="BNQ660" s="163"/>
      <c r="BNR660" s="163"/>
      <c r="BNS660" s="163"/>
      <c r="BNT660" s="163"/>
      <c r="BNU660" s="163"/>
      <c r="BNV660" s="163"/>
      <c r="BNW660" s="163"/>
      <c r="BNX660" s="163"/>
      <c r="BNY660" s="163"/>
      <c r="BNZ660" s="163"/>
      <c r="BOA660" s="163"/>
      <c r="BOB660" s="163"/>
      <c r="BOC660" s="163"/>
      <c r="BOD660" s="163"/>
      <c r="BOE660" s="163"/>
      <c r="BOF660" s="163"/>
      <c r="BOG660" s="163"/>
      <c r="BOH660" s="163"/>
      <c r="BOI660" s="163"/>
      <c r="BOJ660" s="163"/>
      <c r="BOK660" s="163"/>
      <c r="BOL660" s="163"/>
      <c r="BOM660" s="163"/>
      <c r="BON660" s="163"/>
      <c r="BOO660" s="163"/>
      <c r="BOP660" s="163"/>
      <c r="BOQ660" s="163"/>
      <c r="BOR660" s="163"/>
      <c r="BOS660" s="163"/>
      <c r="BOT660" s="163"/>
      <c r="BOU660" s="163"/>
      <c r="BOV660" s="163"/>
      <c r="BOW660" s="163"/>
      <c r="BOX660" s="163"/>
      <c r="BOY660" s="163"/>
      <c r="BOZ660" s="163"/>
      <c r="BPA660" s="163"/>
      <c r="BPB660" s="163"/>
      <c r="BPC660" s="163"/>
      <c r="BPD660" s="163"/>
      <c r="BPE660" s="163"/>
      <c r="BPF660" s="163"/>
      <c r="BPG660" s="163"/>
      <c r="BPH660" s="163"/>
      <c r="BPI660" s="163"/>
      <c r="BPJ660" s="163"/>
      <c r="BPK660" s="163"/>
      <c r="BPL660" s="163"/>
      <c r="BPM660" s="163"/>
      <c r="BPN660" s="163"/>
      <c r="BPO660" s="163"/>
      <c r="BPP660" s="163"/>
      <c r="BPQ660" s="163"/>
      <c r="BPR660" s="163"/>
      <c r="BPS660" s="163"/>
      <c r="BPT660" s="163"/>
      <c r="BPU660" s="163"/>
      <c r="BPV660" s="163"/>
      <c r="BPW660" s="163"/>
      <c r="BPX660" s="163"/>
      <c r="BPY660" s="163"/>
      <c r="BPZ660" s="163"/>
      <c r="BQA660" s="163"/>
      <c r="BQB660" s="163"/>
      <c r="BQC660" s="163"/>
      <c r="BQD660" s="163"/>
      <c r="BQE660" s="163"/>
      <c r="BQF660" s="163"/>
      <c r="BQG660" s="163"/>
      <c r="BQH660" s="163"/>
      <c r="BQI660" s="163"/>
      <c r="BQJ660" s="163"/>
      <c r="BQK660" s="163"/>
      <c r="BQL660" s="163"/>
      <c r="BQM660" s="163"/>
      <c r="BQN660" s="163"/>
      <c r="BQO660" s="163"/>
      <c r="BQP660" s="163"/>
      <c r="BQQ660" s="163"/>
      <c r="BQR660" s="163"/>
      <c r="BQS660" s="163"/>
      <c r="BQT660" s="163"/>
      <c r="BQU660" s="163"/>
      <c r="BQV660" s="163"/>
      <c r="BQW660" s="163"/>
      <c r="BQX660" s="163"/>
      <c r="BQY660" s="163"/>
      <c r="BQZ660" s="163"/>
      <c r="BRA660" s="163"/>
      <c r="BRB660" s="163"/>
      <c r="BRC660" s="163"/>
      <c r="BRD660" s="163"/>
      <c r="BRE660" s="163"/>
      <c r="BRF660" s="163"/>
      <c r="BRG660" s="163"/>
      <c r="BRH660" s="163"/>
      <c r="BRI660" s="163"/>
      <c r="BRJ660" s="163"/>
      <c r="BRK660" s="163"/>
      <c r="BRL660" s="163"/>
      <c r="BRM660" s="163"/>
      <c r="BRN660" s="163"/>
      <c r="BRO660" s="163"/>
      <c r="BRP660" s="163"/>
      <c r="BRQ660" s="163"/>
      <c r="BRR660" s="163"/>
      <c r="BRS660" s="163"/>
      <c r="BRT660" s="163"/>
      <c r="BRU660" s="163"/>
      <c r="BRV660" s="163"/>
      <c r="BRW660" s="163"/>
      <c r="BRX660" s="163"/>
      <c r="BRY660" s="163"/>
      <c r="BRZ660" s="163"/>
      <c r="BSA660" s="163"/>
      <c r="BSB660" s="163"/>
      <c r="BSC660" s="163"/>
      <c r="BSD660" s="163"/>
      <c r="BSE660" s="163"/>
      <c r="BSF660" s="163"/>
      <c r="BSG660" s="163"/>
      <c r="BSH660" s="163"/>
      <c r="BSI660" s="163"/>
      <c r="BSJ660" s="163"/>
      <c r="BSK660" s="163"/>
      <c r="BSL660" s="163"/>
      <c r="BSM660" s="163"/>
      <c r="BSN660" s="163"/>
      <c r="BSO660" s="163"/>
      <c r="BSP660" s="163"/>
      <c r="BSQ660" s="163"/>
      <c r="BSR660" s="163"/>
      <c r="BSS660" s="163"/>
      <c r="BST660" s="163"/>
      <c r="BSU660" s="163"/>
      <c r="BSV660" s="163"/>
      <c r="BSW660" s="163"/>
      <c r="BSX660" s="163"/>
      <c r="BSY660" s="163"/>
      <c r="BSZ660" s="163"/>
      <c r="BTA660" s="163"/>
      <c r="BTB660" s="163"/>
      <c r="BTC660" s="163"/>
      <c r="BTD660" s="163"/>
      <c r="BTE660" s="163"/>
      <c r="BTF660" s="163"/>
      <c r="BTG660" s="163"/>
      <c r="BTH660" s="163"/>
      <c r="BTI660" s="163"/>
      <c r="BTJ660" s="163"/>
      <c r="BTK660" s="163"/>
      <c r="BTL660" s="163"/>
      <c r="BTM660" s="163"/>
      <c r="BTN660" s="163"/>
      <c r="BTO660" s="163"/>
      <c r="BTP660" s="163"/>
      <c r="BTQ660" s="163"/>
      <c r="BTR660" s="163"/>
      <c r="BTS660" s="163"/>
      <c r="BTT660" s="163"/>
      <c r="BTU660" s="163"/>
      <c r="BTV660" s="163"/>
      <c r="BTW660" s="163"/>
      <c r="BTX660" s="163"/>
      <c r="BTY660" s="163"/>
      <c r="BTZ660" s="163"/>
      <c r="BUA660" s="163"/>
      <c r="BUB660" s="163"/>
      <c r="BUC660" s="163"/>
      <c r="BUD660" s="163"/>
      <c r="BUE660" s="163"/>
      <c r="BUF660" s="163"/>
      <c r="BUG660" s="163"/>
      <c r="BUH660" s="163"/>
      <c r="BUI660" s="163"/>
      <c r="BUJ660" s="163"/>
      <c r="BUK660" s="163"/>
      <c r="BUL660" s="163"/>
      <c r="BUM660" s="163"/>
      <c r="BUN660" s="163"/>
      <c r="BUO660" s="163"/>
      <c r="BUP660" s="163"/>
      <c r="BUQ660" s="163"/>
      <c r="BUR660" s="163"/>
      <c r="BUS660" s="163"/>
      <c r="BUT660" s="163"/>
      <c r="BUU660" s="163"/>
      <c r="BUV660" s="163"/>
      <c r="BUW660" s="163"/>
      <c r="BUX660" s="163"/>
      <c r="BUY660" s="163"/>
      <c r="BUZ660" s="163"/>
      <c r="BVA660" s="163"/>
      <c r="BVB660" s="163"/>
      <c r="BVC660" s="163"/>
      <c r="BVD660" s="163"/>
      <c r="BVE660" s="163"/>
      <c r="BVF660" s="163"/>
      <c r="BVG660" s="163"/>
      <c r="BVH660" s="163"/>
      <c r="BVI660" s="163"/>
      <c r="BVJ660" s="163"/>
      <c r="BVK660" s="163"/>
      <c r="BVL660" s="163"/>
      <c r="BVM660" s="163"/>
      <c r="BVN660" s="163"/>
      <c r="BVO660" s="163"/>
      <c r="BVP660" s="163"/>
      <c r="BVQ660" s="163"/>
      <c r="BVR660" s="163"/>
      <c r="BVS660" s="163"/>
      <c r="BVT660" s="163"/>
      <c r="BVU660" s="163"/>
      <c r="BVV660" s="163"/>
      <c r="BVW660" s="163"/>
      <c r="BVX660" s="163"/>
      <c r="BVY660" s="163"/>
      <c r="BVZ660" s="163"/>
      <c r="BWA660" s="163"/>
      <c r="BWB660" s="163"/>
      <c r="BWC660" s="163"/>
      <c r="BWD660" s="163"/>
      <c r="BWE660" s="163"/>
      <c r="BWF660" s="163"/>
      <c r="BWG660" s="163"/>
      <c r="BWH660" s="163"/>
      <c r="BWI660" s="163"/>
      <c r="BWJ660" s="163"/>
      <c r="BWK660" s="163"/>
      <c r="BWL660" s="163"/>
      <c r="BWM660" s="163"/>
      <c r="BWN660" s="163"/>
      <c r="BWO660" s="163"/>
      <c r="BWP660" s="163"/>
      <c r="BWQ660" s="163"/>
      <c r="BWR660" s="163"/>
      <c r="BWS660" s="163"/>
      <c r="BWT660" s="163"/>
      <c r="BWU660" s="163"/>
      <c r="BWV660" s="163"/>
      <c r="BWW660" s="163"/>
      <c r="BWX660" s="163"/>
      <c r="BWY660" s="163"/>
      <c r="BWZ660" s="163"/>
      <c r="BXA660" s="163"/>
      <c r="BXB660" s="163"/>
      <c r="BXC660" s="163"/>
      <c r="BXD660" s="163"/>
      <c r="BXE660" s="163"/>
      <c r="BXF660" s="163"/>
      <c r="BXG660" s="163"/>
      <c r="BXH660" s="163"/>
      <c r="BXI660" s="163"/>
      <c r="BXJ660" s="163"/>
      <c r="BXK660" s="163"/>
      <c r="BXL660" s="163"/>
      <c r="BXM660" s="163"/>
      <c r="BXN660" s="163"/>
      <c r="BXO660" s="163"/>
      <c r="BXP660" s="163"/>
      <c r="BXQ660" s="163"/>
      <c r="BXR660" s="163"/>
      <c r="BXS660" s="163"/>
      <c r="BXT660" s="163"/>
      <c r="BXU660" s="163"/>
      <c r="BXV660" s="163"/>
      <c r="BXW660" s="163"/>
      <c r="BXX660" s="163"/>
      <c r="BXY660" s="163"/>
      <c r="BXZ660" s="163"/>
      <c r="BYA660" s="163"/>
      <c r="BYB660" s="163"/>
      <c r="BYC660" s="163"/>
      <c r="BYD660" s="163"/>
      <c r="BYE660" s="163"/>
      <c r="BYF660" s="163"/>
      <c r="BYG660" s="163"/>
      <c r="BYH660" s="163"/>
      <c r="BYI660" s="163"/>
      <c r="BYJ660" s="163"/>
      <c r="BYK660" s="163"/>
      <c r="BYL660" s="163"/>
      <c r="BYM660" s="163"/>
      <c r="BYN660" s="163"/>
      <c r="BYO660" s="163"/>
      <c r="BYP660" s="163"/>
      <c r="BYQ660" s="163"/>
      <c r="BYR660" s="163"/>
      <c r="BYS660" s="163"/>
      <c r="BYT660" s="163"/>
      <c r="BYU660" s="163"/>
      <c r="BYV660" s="163"/>
      <c r="BYW660" s="163"/>
      <c r="BYX660" s="163"/>
      <c r="BYY660" s="163"/>
      <c r="BYZ660" s="163"/>
      <c r="BZA660" s="163"/>
      <c r="BZB660" s="163"/>
      <c r="BZC660" s="163"/>
      <c r="BZD660" s="163"/>
      <c r="BZE660" s="163"/>
      <c r="BZF660" s="163"/>
      <c r="BZG660" s="163"/>
      <c r="BZH660" s="163"/>
      <c r="BZI660" s="163"/>
      <c r="BZJ660" s="163"/>
      <c r="BZK660" s="163"/>
      <c r="BZL660" s="163"/>
      <c r="BZM660" s="163"/>
      <c r="BZN660" s="163"/>
      <c r="BZO660" s="163"/>
      <c r="BZP660" s="163"/>
      <c r="BZQ660" s="163"/>
      <c r="BZR660" s="163"/>
      <c r="BZS660" s="163"/>
      <c r="BZT660" s="163"/>
      <c r="BZU660" s="163"/>
      <c r="BZV660" s="163"/>
      <c r="BZW660" s="163"/>
      <c r="BZX660" s="163"/>
      <c r="BZY660" s="163"/>
      <c r="BZZ660" s="163"/>
      <c r="CAA660" s="163"/>
      <c r="CAB660" s="163"/>
      <c r="CAC660" s="163"/>
      <c r="CAD660" s="163"/>
      <c r="CAE660" s="163"/>
      <c r="CAF660" s="163"/>
      <c r="CAG660" s="163"/>
      <c r="CAH660" s="163"/>
      <c r="CAI660" s="163"/>
      <c r="CAJ660" s="163"/>
      <c r="CAK660" s="163"/>
      <c r="CAL660" s="163"/>
      <c r="CAM660" s="163"/>
      <c r="CAN660" s="163"/>
      <c r="CAO660" s="163"/>
      <c r="CAP660" s="163"/>
      <c r="CAQ660" s="163"/>
      <c r="CAR660" s="163"/>
      <c r="CAS660" s="163"/>
      <c r="CAT660" s="163"/>
      <c r="CAU660" s="163"/>
      <c r="CAV660" s="163"/>
      <c r="CAW660" s="163"/>
      <c r="CAX660" s="163"/>
      <c r="CAY660" s="163"/>
      <c r="CAZ660" s="163"/>
      <c r="CBA660" s="163"/>
      <c r="CBB660" s="163"/>
      <c r="CBC660" s="163"/>
      <c r="CBD660" s="163"/>
      <c r="CBE660" s="163"/>
      <c r="CBF660" s="163"/>
      <c r="CBG660" s="163"/>
      <c r="CBH660" s="163"/>
      <c r="CBI660" s="163"/>
      <c r="CBJ660" s="163"/>
      <c r="CBK660" s="163"/>
      <c r="CBL660" s="163"/>
      <c r="CBM660" s="163"/>
      <c r="CBN660" s="163"/>
      <c r="CBO660" s="163"/>
      <c r="CBP660" s="163"/>
      <c r="CBQ660" s="163"/>
      <c r="CBR660" s="163"/>
      <c r="CBS660" s="163"/>
      <c r="CBT660" s="163"/>
      <c r="CBU660" s="163"/>
      <c r="CBV660" s="163"/>
      <c r="CBW660" s="163"/>
      <c r="CBX660" s="163"/>
      <c r="CBY660" s="163"/>
      <c r="CBZ660" s="163"/>
      <c r="CCA660" s="163"/>
      <c r="CCB660" s="163"/>
      <c r="CCC660" s="163"/>
      <c r="CCD660" s="163"/>
      <c r="CCE660" s="163"/>
      <c r="CCF660" s="163"/>
      <c r="CCG660" s="163"/>
      <c r="CCH660" s="163"/>
      <c r="CCI660" s="163"/>
      <c r="CCJ660" s="163"/>
      <c r="CCK660" s="163"/>
      <c r="CCL660" s="163"/>
      <c r="CCM660" s="163"/>
      <c r="CCN660" s="163"/>
      <c r="CCO660" s="163"/>
      <c r="CCP660" s="163"/>
      <c r="CCQ660" s="163"/>
      <c r="CCR660" s="163"/>
      <c r="CCS660" s="163"/>
      <c r="CCT660" s="163"/>
      <c r="CCU660" s="163"/>
      <c r="CCV660" s="163"/>
      <c r="CCW660" s="163"/>
      <c r="CCX660" s="163"/>
      <c r="CCY660" s="163"/>
      <c r="CCZ660" s="163"/>
      <c r="CDA660" s="163"/>
      <c r="CDB660" s="163"/>
      <c r="CDC660" s="163"/>
      <c r="CDD660" s="163"/>
      <c r="CDE660" s="163"/>
      <c r="CDF660" s="163"/>
      <c r="CDG660" s="163"/>
      <c r="CDH660" s="163"/>
      <c r="CDI660" s="163"/>
      <c r="CDJ660" s="163"/>
      <c r="CDK660" s="163"/>
      <c r="CDL660" s="163"/>
      <c r="CDM660" s="163"/>
      <c r="CDN660" s="163"/>
      <c r="CDO660" s="163"/>
      <c r="CDP660" s="163"/>
      <c r="CDQ660" s="163"/>
      <c r="CDR660" s="163"/>
      <c r="CDS660" s="163"/>
      <c r="CDT660" s="163"/>
      <c r="CDU660" s="163"/>
      <c r="CDV660" s="163"/>
      <c r="CDW660" s="163"/>
      <c r="CDX660" s="163"/>
      <c r="CDY660" s="163"/>
      <c r="CDZ660" s="163"/>
      <c r="CEA660" s="163"/>
      <c r="CEB660" s="163"/>
      <c r="CEC660" s="163"/>
      <c r="CED660" s="163"/>
      <c r="CEE660" s="163"/>
      <c r="CEF660" s="163"/>
      <c r="CEG660" s="163"/>
      <c r="CEH660" s="163"/>
      <c r="CEI660" s="163"/>
      <c r="CEJ660" s="163"/>
      <c r="CEK660" s="163"/>
      <c r="CEL660" s="163"/>
      <c r="CEM660" s="163"/>
      <c r="CEN660" s="163"/>
      <c r="CEO660" s="163"/>
      <c r="CEP660" s="163"/>
      <c r="CEQ660" s="163"/>
      <c r="CER660" s="163"/>
      <c r="CES660" s="163"/>
      <c r="CET660" s="163"/>
      <c r="CEU660" s="163"/>
      <c r="CEV660" s="163"/>
      <c r="CEW660" s="163"/>
      <c r="CEX660" s="163"/>
      <c r="CEY660" s="163"/>
      <c r="CEZ660" s="163"/>
      <c r="CFA660" s="163"/>
      <c r="CFB660" s="163"/>
      <c r="CFC660" s="163"/>
      <c r="CFD660" s="163"/>
      <c r="CFE660" s="163"/>
      <c r="CFF660" s="163"/>
      <c r="CFG660" s="163"/>
      <c r="CFH660" s="163"/>
      <c r="CFI660" s="163"/>
      <c r="CFJ660" s="163"/>
      <c r="CFK660" s="163"/>
      <c r="CFL660" s="163"/>
      <c r="CFM660" s="163"/>
      <c r="CFN660" s="163"/>
      <c r="CFO660" s="163"/>
      <c r="CFP660" s="163"/>
      <c r="CFQ660" s="163"/>
      <c r="CFR660" s="163"/>
      <c r="CFS660" s="163"/>
      <c r="CFT660" s="163"/>
      <c r="CFU660" s="163"/>
      <c r="CFV660" s="163"/>
      <c r="CFW660" s="163"/>
      <c r="CFX660" s="163"/>
      <c r="CFY660" s="163"/>
      <c r="CFZ660" s="163"/>
      <c r="CGA660" s="163"/>
      <c r="CGB660" s="163"/>
      <c r="CGC660" s="163"/>
      <c r="CGD660" s="163"/>
      <c r="CGE660" s="163"/>
      <c r="CGF660" s="163"/>
      <c r="CGG660" s="163"/>
      <c r="CGH660" s="163"/>
      <c r="CGI660" s="163"/>
      <c r="CGJ660" s="163"/>
      <c r="CGK660" s="163"/>
      <c r="CGL660" s="163"/>
      <c r="CGM660" s="163"/>
      <c r="CGN660" s="163"/>
      <c r="CGO660" s="163"/>
      <c r="CGP660" s="163"/>
      <c r="CGQ660" s="163"/>
      <c r="CGR660" s="163"/>
      <c r="CGS660" s="163"/>
      <c r="CGT660" s="163"/>
      <c r="CGU660" s="163"/>
      <c r="CGV660" s="163"/>
      <c r="CGW660" s="163"/>
      <c r="CGX660" s="163"/>
      <c r="CGY660" s="163"/>
      <c r="CGZ660" s="163"/>
      <c r="CHA660" s="163"/>
      <c r="CHB660" s="163"/>
      <c r="CHC660" s="163"/>
      <c r="CHD660" s="163"/>
      <c r="CHE660" s="163"/>
      <c r="CHF660" s="163"/>
      <c r="CHG660" s="163"/>
      <c r="CHH660" s="163"/>
      <c r="CHI660" s="163"/>
      <c r="CHJ660" s="163"/>
      <c r="CHK660" s="163"/>
      <c r="CHL660" s="163"/>
      <c r="CHM660" s="163"/>
      <c r="CHN660" s="163"/>
      <c r="CHO660" s="163"/>
      <c r="CHP660" s="163"/>
      <c r="CHQ660" s="163"/>
      <c r="CHR660" s="163"/>
      <c r="CHS660" s="163"/>
      <c r="CHT660" s="163"/>
      <c r="CHU660" s="163"/>
      <c r="CHV660" s="163"/>
      <c r="CHW660" s="163"/>
      <c r="CHX660" s="163"/>
      <c r="CHY660" s="163"/>
      <c r="CHZ660" s="163"/>
      <c r="CIA660" s="163"/>
      <c r="CIB660" s="163"/>
      <c r="CIC660" s="163"/>
      <c r="CID660" s="163"/>
      <c r="CIE660" s="163"/>
      <c r="CIF660" s="163"/>
      <c r="CIG660" s="163"/>
      <c r="CIH660" s="163"/>
      <c r="CII660" s="163"/>
      <c r="CIJ660" s="163"/>
      <c r="CIK660" s="163"/>
      <c r="CIL660" s="163"/>
      <c r="CIM660" s="163"/>
      <c r="CIN660" s="163"/>
      <c r="CIO660" s="163"/>
      <c r="CIP660" s="163"/>
      <c r="CIQ660" s="163"/>
      <c r="CIR660" s="163"/>
      <c r="CIS660" s="163"/>
      <c r="CIT660" s="163"/>
      <c r="CIU660" s="163"/>
      <c r="CIV660" s="163"/>
      <c r="CIW660" s="163"/>
      <c r="CIX660" s="163"/>
      <c r="CIY660" s="163"/>
      <c r="CIZ660" s="163"/>
      <c r="CJA660" s="163"/>
      <c r="CJB660" s="163"/>
      <c r="CJC660" s="163"/>
      <c r="CJD660" s="163"/>
      <c r="CJE660" s="163"/>
      <c r="CJF660" s="163"/>
      <c r="CJG660" s="163"/>
      <c r="CJH660" s="163"/>
      <c r="CJI660" s="163"/>
      <c r="CJJ660" s="163"/>
      <c r="CJK660" s="163"/>
      <c r="CJL660" s="163"/>
      <c r="CJM660" s="163"/>
      <c r="CJN660" s="163"/>
      <c r="CJO660" s="163"/>
      <c r="CJP660" s="163"/>
      <c r="CJQ660" s="163"/>
      <c r="CJR660" s="163"/>
      <c r="CJS660" s="163"/>
      <c r="CJT660" s="163"/>
      <c r="CJU660" s="163"/>
      <c r="CJV660" s="163"/>
      <c r="CJW660" s="163"/>
      <c r="CJX660" s="163"/>
      <c r="CJY660" s="163"/>
      <c r="CJZ660" s="163"/>
      <c r="CKA660" s="163"/>
      <c r="CKB660" s="163"/>
      <c r="CKC660" s="163"/>
      <c r="CKD660" s="163"/>
      <c r="CKE660" s="163"/>
      <c r="CKF660" s="163"/>
      <c r="CKG660" s="163"/>
      <c r="CKH660" s="163"/>
      <c r="CKI660" s="163"/>
      <c r="CKJ660" s="163"/>
      <c r="CKK660" s="163"/>
      <c r="CKL660" s="163"/>
      <c r="CKM660" s="163"/>
      <c r="CKN660" s="163"/>
      <c r="CKO660" s="163"/>
      <c r="CKP660" s="163"/>
      <c r="CKQ660" s="163"/>
      <c r="CKR660" s="163"/>
      <c r="CKS660" s="163"/>
      <c r="CKT660" s="163"/>
      <c r="CKU660" s="163"/>
      <c r="CKV660" s="163"/>
      <c r="CKW660" s="163"/>
      <c r="CKX660" s="163"/>
      <c r="CKY660" s="163"/>
      <c r="CKZ660" s="163"/>
      <c r="CLA660" s="163"/>
      <c r="CLB660" s="163"/>
      <c r="CLC660" s="163"/>
      <c r="CLD660" s="163"/>
      <c r="CLE660" s="163"/>
      <c r="CLF660" s="163"/>
      <c r="CLG660" s="163"/>
      <c r="CLH660" s="163"/>
      <c r="CLI660" s="163"/>
      <c r="CLJ660" s="163"/>
      <c r="CLK660" s="163"/>
      <c r="CLL660" s="163"/>
      <c r="CLM660" s="163"/>
      <c r="CLN660" s="163"/>
      <c r="CLO660" s="163"/>
      <c r="CLP660" s="163"/>
      <c r="CLQ660" s="163"/>
      <c r="CLR660" s="163"/>
      <c r="CLS660" s="163"/>
      <c r="CLT660" s="163"/>
      <c r="CLU660" s="163"/>
      <c r="CLV660" s="163"/>
      <c r="CLW660" s="163"/>
      <c r="CLX660" s="163"/>
      <c r="CLY660" s="163"/>
      <c r="CLZ660" s="163"/>
      <c r="CMA660" s="163"/>
      <c r="CMB660" s="163"/>
      <c r="CMC660" s="163"/>
      <c r="CMD660" s="163"/>
      <c r="CME660" s="163"/>
      <c r="CMF660" s="163"/>
      <c r="CMG660" s="163"/>
      <c r="CMH660" s="163"/>
      <c r="CMI660" s="163"/>
      <c r="CMJ660" s="163"/>
      <c r="CMK660" s="163"/>
      <c r="CML660" s="163"/>
      <c r="CMM660" s="163"/>
      <c r="CMN660" s="163"/>
      <c r="CMO660" s="163"/>
      <c r="CMP660" s="163"/>
      <c r="CMQ660" s="163"/>
      <c r="CMR660" s="163"/>
      <c r="CMS660" s="163"/>
      <c r="CMT660" s="163"/>
      <c r="CMU660" s="163"/>
      <c r="CMV660" s="163"/>
      <c r="CMW660" s="163"/>
      <c r="CMX660" s="163"/>
      <c r="CMY660" s="163"/>
      <c r="CMZ660" s="163"/>
      <c r="CNA660" s="163"/>
      <c r="CNB660" s="163"/>
      <c r="CNC660" s="163"/>
      <c r="CND660" s="163"/>
      <c r="CNE660" s="163"/>
      <c r="CNF660" s="163"/>
      <c r="CNG660" s="163"/>
      <c r="CNH660" s="163"/>
      <c r="CNI660" s="163"/>
      <c r="CNJ660" s="163"/>
      <c r="CNK660" s="163"/>
      <c r="CNL660" s="163"/>
      <c r="CNM660" s="163"/>
      <c r="CNN660" s="163"/>
      <c r="CNO660" s="163"/>
      <c r="CNP660" s="163"/>
      <c r="CNQ660" s="163"/>
      <c r="CNR660" s="163"/>
      <c r="CNS660" s="163"/>
      <c r="CNT660" s="163"/>
      <c r="CNU660" s="163"/>
      <c r="CNV660" s="163"/>
      <c r="CNW660" s="163"/>
      <c r="CNX660" s="163"/>
      <c r="CNY660" s="163"/>
      <c r="CNZ660" s="163"/>
      <c r="COA660" s="163"/>
      <c r="COB660" s="163"/>
      <c r="COC660" s="163"/>
      <c r="COD660" s="163"/>
      <c r="COE660" s="163"/>
      <c r="COF660" s="163"/>
      <c r="COG660" s="163"/>
      <c r="COH660" s="163"/>
      <c r="COI660" s="163"/>
      <c r="COJ660" s="163"/>
      <c r="COK660" s="163"/>
      <c r="COL660" s="163"/>
      <c r="COM660" s="163"/>
      <c r="CON660" s="163"/>
      <c r="COO660" s="163"/>
      <c r="COP660" s="163"/>
      <c r="COQ660" s="163"/>
      <c r="COR660" s="163"/>
      <c r="COS660" s="163"/>
      <c r="COT660" s="163"/>
      <c r="COU660" s="163"/>
      <c r="COV660" s="163"/>
      <c r="COW660" s="163"/>
      <c r="COX660" s="163"/>
      <c r="COY660" s="163"/>
      <c r="COZ660" s="163"/>
      <c r="CPA660" s="163"/>
      <c r="CPB660" s="163"/>
      <c r="CPC660" s="163"/>
      <c r="CPD660" s="163"/>
      <c r="CPE660" s="163"/>
      <c r="CPF660" s="163"/>
      <c r="CPG660" s="163"/>
      <c r="CPH660" s="163"/>
      <c r="CPI660" s="163"/>
      <c r="CPJ660" s="163"/>
      <c r="CPK660" s="163"/>
      <c r="CPL660" s="163"/>
      <c r="CPM660" s="163"/>
      <c r="CPN660" s="163"/>
      <c r="CPO660" s="163"/>
      <c r="CPP660" s="163"/>
      <c r="CPQ660" s="163"/>
      <c r="CPR660" s="163"/>
      <c r="CPS660" s="163"/>
      <c r="CPT660" s="163"/>
      <c r="CPU660" s="163"/>
      <c r="CPV660" s="163"/>
      <c r="CPW660" s="163"/>
      <c r="CPX660" s="163"/>
      <c r="CPY660" s="163"/>
      <c r="CPZ660" s="163"/>
      <c r="CQA660" s="163"/>
      <c r="CQB660" s="163"/>
      <c r="CQC660" s="163"/>
      <c r="CQD660" s="163"/>
      <c r="CQE660" s="163"/>
      <c r="CQF660" s="163"/>
      <c r="CQG660" s="163"/>
      <c r="CQH660" s="163"/>
      <c r="CQI660" s="163"/>
      <c r="CQJ660" s="163"/>
      <c r="CQK660" s="163"/>
      <c r="CQL660" s="163"/>
      <c r="CQM660" s="163"/>
      <c r="CQN660" s="163"/>
      <c r="CQO660" s="163"/>
      <c r="CQP660" s="163"/>
      <c r="CQQ660" s="163"/>
      <c r="CQR660" s="163"/>
      <c r="CQS660" s="163"/>
      <c r="CQT660" s="163"/>
      <c r="CQU660" s="163"/>
      <c r="CQV660" s="163"/>
      <c r="CQW660" s="163"/>
      <c r="CQX660" s="163"/>
      <c r="CQY660" s="163"/>
      <c r="CQZ660" s="163"/>
      <c r="CRA660" s="163"/>
      <c r="CRB660" s="163"/>
      <c r="CRC660" s="163"/>
      <c r="CRD660" s="163"/>
      <c r="CRE660" s="163"/>
      <c r="CRF660" s="163"/>
      <c r="CRG660" s="163"/>
      <c r="CRH660" s="163"/>
      <c r="CRI660" s="163"/>
      <c r="CRJ660" s="163"/>
      <c r="CRK660" s="163"/>
      <c r="CRL660" s="163"/>
      <c r="CRM660" s="163"/>
      <c r="CRN660" s="163"/>
      <c r="CRO660" s="163"/>
      <c r="CRP660" s="163"/>
      <c r="CRQ660" s="163"/>
      <c r="CRR660" s="163"/>
      <c r="CRS660" s="163"/>
      <c r="CRT660" s="163"/>
      <c r="CRU660" s="163"/>
      <c r="CRV660" s="163"/>
      <c r="CRW660" s="163"/>
      <c r="CRX660" s="163"/>
      <c r="CRY660" s="163"/>
      <c r="CRZ660" s="163"/>
      <c r="CSA660" s="163"/>
      <c r="CSB660" s="163"/>
      <c r="CSC660" s="163"/>
      <c r="CSD660" s="163"/>
      <c r="CSE660" s="163"/>
      <c r="CSF660" s="163"/>
      <c r="CSG660" s="163"/>
      <c r="CSH660" s="163"/>
      <c r="CSI660" s="163"/>
      <c r="CSJ660" s="163"/>
      <c r="CSK660" s="163"/>
      <c r="CSL660" s="163"/>
      <c r="CSM660" s="163"/>
      <c r="CSN660" s="163"/>
      <c r="CSO660" s="163"/>
      <c r="CSP660" s="163"/>
      <c r="CSQ660" s="163"/>
      <c r="CSR660" s="163"/>
      <c r="CSS660" s="163"/>
      <c r="CST660" s="163"/>
      <c r="CSU660" s="163"/>
      <c r="CSV660" s="163"/>
      <c r="CSW660" s="163"/>
      <c r="CSX660" s="163"/>
      <c r="CSY660" s="163"/>
      <c r="CSZ660" s="163"/>
      <c r="CTA660" s="163"/>
      <c r="CTB660" s="163"/>
      <c r="CTC660" s="163"/>
      <c r="CTD660" s="163"/>
      <c r="CTE660" s="163"/>
      <c r="CTF660" s="163"/>
      <c r="CTG660" s="163"/>
      <c r="CTH660" s="163"/>
      <c r="CTI660" s="163"/>
      <c r="CTJ660" s="163"/>
      <c r="CTK660" s="163"/>
      <c r="CTL660" s="163"/>
      <c r="CTM660" s="163"/>
      <c r="CTN660" s="163"/>
      <c r="CTO660" s="163"/>
      <c r="CTP660" s="163"/>
      <c r="CTQ660" s="163"/>
      <c r="CTR660" s="163"/>
      <c r="CTS660" s="163"/>
      <c r="CTT660" s="163"/>
      <c r="CTU660" s="163"/>
      <c r="CTV660" s="163"/>
      <c r="CTW660" s="163"/>
      <c r="CTX660" s="163"/>
      <c r="CTY660" s="163"/>
      <c r="CTZ660" s="163"/>
      <c r="CUA660" s="163"/>
      <c r="CUB660" s="163"/>
      <c r="CUC660" s="163"/>
      <c r="CUD660" s="163"/>
      <c r="CUE660" s="163"/>
      <c r="CUF660" s="163"/>
      <c r="CUG660" s="163"/>
      <c r="CUH660" s="163"/>
      <c r="CUI660" s="163"/>
      <c r="CUJ660" s="163"/>
      <c r="CUK660" s="163"/>
      <c r="CUL660" s="163"/>
      <c r="CUM660" s="163"/>
      <c r="CUN660" s="163"/>
      <c r="CUO660" s="163"/>
      <c r="CUP660" s="163"/>
      <c r="CUQ660" s="163"/>
      <c r="CUR660" s="163"/>
      <c r="CUS660" s="163"/>
      <c r="CUT660" s="163"/>
      <c r="CUU660" s="163"/>
      <c r="CUV660" s="163"/>
      <c r="CUW660" s="163"/>
      <c r="CUX660" s="163"/>
      <c r="CUY660" s="163"/>
      <c r="CUZ660" s="163"/>
      <c r="CVA660" s="163"/>
      <c r="CVB660" s="163"/>
      <c r="CVC660" s="163"/>
      <c r="CVD660" s="163"/>
      <c r="CVE660" s="163"/>
      <c r="CVF660" s="163"/>
      <c r="CVG660" s="163"/>
      <c r="CVH660" s="163"/>
      <c r="CVI660" s="163"/>
      <c r="CVJ660" s="163"/>
      <c r="CVK660" s="163"/>
      <c r="CVL660" s="163"/>
      <c r="CVM660" s="163"/>
      <c r="CVN660" s="163"/>
      <c r="CVO660" s="163"/>
      <c r="CVP660" s="163"/>
      <c r="CVQ660" s="163"/>
      <c r="CVR660" s="163"/>
      <c r="CVS660" s="163"/>
      <c r="CVT660" s="163"/>
      <c r="CVU660" s="163"/>
      <c r="CVV660" s="163"/>
      <c r="CVW660" s="163"/>
      <c r="CVX660" s="163"/>
      <c r="CVY660" s="163"/>
      <c r="CVZ660" s="163"/>
      <c r="CWA660" s="163"/>
      <c r="CWB660" s="163"/>
      <c r="CWC660" s="163"/>
      <c r="CWD660" s="163"/>
      <c r="CWE660" s="163"/>
      <c r="CWF660" s="163"/>
      <c r="CWG660" s="163"/>
      <c r="CWH660" s="163"/>
      <c r="CWI660" s="163"/>
      <c r="CWJ660" s="163"/>
      <c r="CWK660" s="163"/>
      <c r="CWL660" s="163"/>
      <c r="CWM660" s="163"/>
      <c r="CWN660" s="163"/>
      <c r="CWO660" s="163"/>
      <c r="CWP660" s="163"/>
      <c r="CWQ660" s="163"/>
      <c r="CWR660" s="163"/>
      <c r="CWS660" s="163"/>
      <c r="CWT660" s="163"/>
      <c r="CWU660" s="163"/>
      <c r="CWV660" s="163"/>
      <c r="CWW660" s="163"/>
      <c r="CWX660" s="163"/>
      <c r="CWY660" s="163"/>
      <c r="CWZ660" s="163"/>
      <c r="CXA660" s="163"/>
      <c r="CXB660" s="163"/>
      <c r="CXC660" s="163"/>
      <c r="CXD660" s="163"/>
      <c r="CXE660" s="163"/>
      <c r="CXF660" s="163"/>
      <c r="CXG660" s="163"/>
      <c r="CXH660" s="163"/>
      <c r="CXI660" s="163"/>
      <c r="CXJ660" s="163"/>
      <c r="CXK660" s="163"/>
      <c r="CXL660" s="163"/>
      <c r="CXM660" s="163"/>
      <c r="CXN660" s="163"/>
      <c r="CXO660" s="163"/>
      <c r="CXP660" s="163"/>
      <c r="CXQ660" s="163"/>
      <c r="CXR660" s="163"/>
      <c r="CXS660" s="163"/>
      <c r="CXT660" s="163"/>
      <c r="CXU660" s="163"/>
      <c r="CXV660" s="163"/>
      <c r="CXW660" s="163"/>
      <c r="CXX660" s="163"/>
      <c r="CXY660" s="163"/>
      <c r="CXZ660" s="163"/>
      <c r="CYA660" s="163"/>
      <c r="CYB660" s="163"/>
      <c r="CYC660" s="163"/>
      <c r="CYD660" s="163"/>
      <c r="CYE660" s="163"/>
      <c r="CYF660" s="163"/>
      <c r="CYG660" s="163"/>
      <c r="CYH660" s="163"/>
      <c r="CYI660" s="163"/>
      <c r="CYJ660" s="163"/>
      <c r="CYK660" s="163"/>
      <c r="CYL660" s="163"/>
      <c r="CYM660" s="163"/>
      <c r="CYN660" s="163"/>
      <c r="CYO660" s="163"/>
      <c r="CYP660" s="163"/>
      <c r="CYQ660" s="163"/>
      <c r="CYR660" s="163"/>
      <c r="CYS660" s="163"/>
      <c r="CYT660" s="163"/>
      <c r="CYU660" s="163"/>
      <c r="CYV660" s="163"/>
      <c r="CYW660" s="163"/>
      <c r="CYX660" s="163"/>
      <c r="CYY660" s="163"/>
      <c r="CYZ660" s="163"/>
      <c r="CZA660" s="163"/>
      <c r="CZB660" s="163"/>
      <c r="CZC660" s="163"/>
      <c r="CZD660" s="163"/>
      <c r="CZE660" s="163"/>
      <c r="CZF660" s="163"/>
      <c r="CZG660" s="163"/>
      <c r="CZH660" s="163"/>
      <c r="CZI660" s="163"/>
      <c r="CZJ660" s="163"/>
      <c r="CZK660" s="163"/>
      <c r="CZL660" s="163"/>
      <c r="CZM660" s="163"/>
      <c r="CZN660" s="163"/>
      <c r="CZO660" s="163"/>
      <c r="CZP660" s="163"/>
      <c r="CZQ660" s="163"/>
      <c r="CZR660" s="163"/>
      <c r="CZS660" s="163"/>
      <c r="CZT660" s="163"/>
      <c r="CZU660" s="163"/>
      <c r="CZV660" s="163"/>
      <c r="CZW660" s="163"/>
      <c r="CZX660" s="163"/>
      <c r="CZY660" s="163"/>
      <c r="CZZ660" s="163"/>
      <c r="DAA660" s="163"/>
      <c r="DAB660" s="163"/>
      <c r="DAC660" s="163"/>
      <c r="DAD660" s="163"/>
      <c r="DAE660" s="163"/>
      <c r="DAF660" s="163"/>
      <c r="DAG660" s="163"/>
      <c r="DAH660" s="163"/>
      <c r="DAI660" s="163"/>
      <c r="DAJ660" s="163"/>
      <c r="DAK660" s="163"/>
      <c r="DAL660" s="163"/>
      <c r="DAM660" s="163"/>
      <c r="DAN660" s="163"/>
      <c r="DAO660" s="163"/>
      <c r="DAP660" s="163"/>
      <c r="DAQ660" s="163"/>
      <c r="DAR660" s="163"/>
      <c r="DAS660" s="163"/>
      <c r="DAT660" s="163"/>
      <c r="DAU660" s="163"/>
      <c r="DAV660" s="163"/>
      <c r="DAW660" s="163"/>
      <c r="DAX660" s="163"/>
      <c r="DAY660" s="163"/>
      <c r="DAZ660" s="163"/>
      <c r="DBA660" s="163"/>
      <c r="DBB660" s="163"/>
      <c r="DBC660" s="163"/>
      <c r="DBD660" s="163"/>
      <c r="DBE660" s="163"/>
      <c r="DBF660" s="163"/>
      <c r="DBG660" s="163"/>
      <c r="DBH660" s="163"/>
      <c r="DBI660" s="163"/>
      <c r="DBJ660" s="163"/>
      <c r="DBK660" s="163"/>
      <c r="DBL660" s="163"/>
      <c r="DBM660" s="163"/>
      <c r="DBN660" s="163"/>
      <c r="DBO660" s="163"/>
      <c r="DBP660" s="163"/>
      <c r="DBQ660" s="163"/>
      <c r="DBR660" s="163"/>
      <c r="DBS660" s="163"/>
      <c r="DBT660" s="163"/>
      <c r="DBU660" s="163"/>
      <c r="DBV660" s="163"/>
      <c r="DBW660" s="163"/>
      <c r="DBX660" s="163"/>
      <c r="DBY660" s="163"/>
      <c r="DBZ660" s="163"/>
      <c r="DCA660" s="163"/>
      <c r="DCB660" s="163"/>
      <c r="DCC660" s="163"/>
      <c r="DCD660" s="163"/>
      <c r="DCE660" s="163"/>
      <c r="DCF660" s="163"/>
      <c r="DCG660" s="163"/>
      <c r="DCH660" s="163"/>
      <c r="DCI660" s="163"/>
      <c r="DCJ660" s="163"/>
      <c r="DCK660" s="163"/>
      <c r="DCL660" s="163"/>
      <c r="DCM660" s="163"/>
      <c r="DCN660" s="163"/>
      <c r="DCO660" s="163"/>
      <c r="DCP660" s="163"/>
      <c r="DCQ660" s="163"/>
      <c r="DCR660" s="163"/>
      <c r="DCS660" s="163"/>
      <c r="DCT660" s="163"/>
      <c r="DCU660" s="163"/>
      <c r="DCV660" s="163"/>
      <c r="DCW660" s="163"/>
      <c r="DCX660" s="163"/>
      <c r="DCY660" s="163"/>
      <c r="DCZ660" s="163"/>
      <c r="DDA660" s="163"/>
      <c r="DDB660" s="163"/>
      <c r="DDC660" s="163"/>
      <c r="DDD660" s="163"/>
      <c r="DDE660" s="163"/>
      <c r="DDF660" s="163"/>
      <c r="DDG660" s="163"/>
      <c r="DDH660" s="163"/>
      <c r="DDI660" s="163"/>
      <c r="DDJ660" s="163"/>
      <c r="DDK660" s="163"/>
      <c r="DDL660" s="163"/>
      <c r="DDM660" s="163"/>
      <c r="DDN660" s="163"/>
      <c r="DDO660" s="163"/>
      <c r="DDP660" s="163"/>
      <c r="DDQ660" s="163"/>
      <c r="DDR660" s="163"/>
      <c r="DDS660" s="163"/>
      <c r="DDT660" s="163"/>
      <c r="DDU660" s="163"/>
      <c r="DDV660" s="163"/>
      <c r="DDW660" s="163"/>
      <c r="DDX660" s="163"/>
      <c r="DDY660" s="163"/>
      <c r="DDZ660" s="163"/>
      <c r="DEA660" s="163"/>
      <c r="DEB660" s="163"/>
      <c r="DEC660" s="163"/>
      <c r="DED660" s="163"/>
      <c r="DEE660" s="163"/>
      <c r="DEF660" s="163"/>
      <c r="DEG660" s="163"/>
      <c r="DEH660" s="163"/>
      <c r="DEI660" s="163"/>
      <c r="DEJ660" s="163"/>
      <c r="DEK660" s="163"/>
      <c r="DEL660" s="163"/>
      <c r="DEM660" s="163"/>
      <c r="DEN660" s="163"/>
      <c r="DEO660" s="163"/>
      <c r="DEP660" s="163"/>
      <c r="DEQ660" s="163"/>
      <c r="DER660" s="163"/>
      <c r="DES660" s="163"/>
      <c r="DET660" s="163"/>
      <c r="DEU660" s="163"/>
      <c r="DEV660" s="163"/>
      <c r="DEW660" s="163"/>
      <c r="DEX660" s="163"/>
      <c r="DEY660" s="163"/>
      <c r="DEZ660" s="163"/>
      <c r="DFA660" s="163"/>
      <c r="DFB660" s="163"/>
      <c r="DFC660" s="163"/>
      <c r="DFD660" s="163"/>
      <c r="DFE660" s="163"/>
      <c r="DFF660" s="163"/>
      <c r="DFG660" s="163"/>
      <c r="DFH660" s="163"/>
      <c r="DFI660" s="163"/>
      <c r="DFJ660" s="163"/>
      <c r="DFK660" s="163"/>
      <c r="DFL660" s="163"/>
      <c r="DFM660" s="163"/>
      <c r="DFN660" s="163"/>
      <c r="DFO660" s="163"/>
      <c r="DFP660" s="163"/>
      <c r="DFQ660" s="163"/>
      <c r="DFR660" s="163"/>
      <c r="DFS660" s="163"/>
      <c r="DFT660" s="163"/>
      <c r="DFU660" s="163"/>
      <c r="DFV660" s="163"/>
      <c r="DFW660" s="163"/>
      <c r="DFX660" s="163"/>
      <c r="DFY660" s="163"/>
      <c r="DFZ660" s="163"/>
      <c r="DGA660" s="163"/>
      <c r="DGB660" s="163"/>
      <c r="DGC660" s="163"/>
      <c r="DGD660" s="163"/>
      <c r="DGE660" s="163"/>
      <c r="DGF660" s="163"/>
      <c r="DGG660" s="163"/>
      <c r="DGH660" s="163"/>
      <c r="DGI660" s="163"/>
      <c r="DGJ660" s="163"/>
      <c r="DGK660" s="163"/>
      <c r="DGL660" s="163"/>
      <c r="DGM660" s="163"/>
      <c r="DGN660" s="163"/>
      <c r="DGO660" s="163"/>
      <c r="DGP660" s="163"/>
      <c r="DGQ660" s="163"/>
      <c r="DGR660" s="163"/>
      <c r="DGS660" s="163"/>
      <c r="DGT660" s="163"/>
      <c r="DGU660" s="163"/>
      <c r="DGV660" s="163"/>
      <c r="DGW660" s="163"/>
      <c r="DGX660" s="163"/>
      <c r="DGY660" s="163"/>
      <c r="DGZ660" s="163"/>
      <c r="DHA660" s="163"/>
      <c r="DHB660" s="163"/>
      <c r="DHC660" s="163"/>
      <c r="DHD660" s="163"/>
      <c r="DHE660" s="163"/>
      <c r="DHF660" s="163"/>
      <c r="DHG660" s="163"/>
      <c r="DHH660" s="163"/>
      <c r="DHI660" s="163"/>
      <c r="DHJ660" s="163"/>
      <c r="DHK660" s="163"/>
      <c r="DHL660" s="163"/>
      <c r="DHM660" s="163"/>
      <c r="DHN660" s="163"/>
      <c r="DHO660" s="163"/>
      <c r="DHP660" s="163"/>
      <c r="DHQ660" s="163"/>
      <c r="DHR660" s="163"/>
      <c r="DHS660" s="163"/>
      <c r="DHT660" s="163"/>
      <c r="DHU660" s="163"/>
      <c r="DHV660" s="163"/>
      <c r="DHW660" s="163"/>
      <c r="DHX660" s="163"/>
      <c r="DHY660" s="163"/>
      <c r="DHZ660" s="163"/>
      <c r="DIA660" s="163"/>
      <c r="DIB660" s="163"/>
      <c r="DIC660" s="163"/>
      <c r="DID660" s="163"/>
      <c r="DIE660" s="163"/>
      <c r="DIF660" s="163"/>
      <c r="DIG660" s="163"/>
      <c r="DIH660" s="163"/>
      <c r="DII660" s="163"/>
      <c r="DIJ660" s="163"/>
      <c r="DIK660" s="163"/>
      <c r="DIL660" s="163"/>
      <c r="DIM660" s="163"/>
      <c r="DIN660" s="163"/>
      <c r="DIO660" s="163"/>
      <c r="DIP660" s="163"/>
      <c r="DIQ660" s="163"/>
      <c r="DIR660" s="163"/>
      <c r="DIS660" s="163"/>
      <c r="DIT660" s="163"/>
      <c r="DIU660" s="163"/>
      <c r="DIV660" s="163"/>
      <c r="DIW660" s="163"/>
      <c r="DIX660" s="163"/>
      <c r="DIY660" s="163"/>
      <c r="DIZ660" s="163"/>
      <c r="DJA660" s="163"/>
      <c r="DJB660" s="163"/>
      <c r="DJC660" s="163"/>
      <c r="DJD660" s="163"/>
      <c r="DJE660" s="163"/>
      <c r="DJF660" s="163"/>
      <c r="DJG660" s="163"/>
      <c r="DJH660" s="163"/>
      <c r="DJI660" s="163"/>
      <c r="DJJ660" s="163"/>
      <c r="DJK660" s="163"/>
      <c r="DJL660" s="163"/>
      <c r="DJM660" s="163"/>
      <c r="DJN660" s="163"/>
      <c r="DJO660" s="163"/>
      <c r="DJP660" s="163"/>
      <c r="DJQ660" s="163"/>
      <c r="DJR660" s="163"/>
      <c r="DJS660" s="163"/>
      <c r="DJT660" s="163"/>
      <c r="DJU660" s="163"/>
      <c r="DJV660" s="163"/>
      <c r="DJW660" s="163"/>
      <c r="DJX660" s="163"/>
      <c r="DJY660" s="163"/>
      <c r="DJZ660" s="163"/>
      <c r="DKA660" s="163"/>
      <c r="DKB660" s="163"/>
      <c r="DKC660" s="163"/>
      <c r="DKD660" s="163"/>
      <c r="DKE660" s="163"/>
      <c r="DKF660" s="163"/>
      <c r="DKG660" s="163"/>
      <c r="DKH660" s="163"/>
      <c r="DKI660" s="163"/>
      <c r="DKJ660" s="163"/>
      <c r="DKK660" s="163"/>
      <c r="DKL660" s="163"/>
      <c r="DKM660" s="163"/>
      <c r="DKN660" s="163"/>
      <c r="DKO660" s="163"/>
      <c r="DKP660" s="163"/>
      <c r="DKQ660" s="163"/>
      <c r="DKR660" s="163"/>
      <c r="DKS660" s="163"/>
      <c r="DKT660" s="163"/>
      <c r="DKU660" s="163"/>
      <c r="DKV660" s="163"/>
      <c r="DKW660" s="163"/>
      <c r="DKX660" s="163"/>
      <c r="DKY660" s="163"/>
      <c r="DKZ660" s="163"/>
      <c r="DLA660" s="163"/>
      <c r="DLB660" s="163"/>
      <c r="DLC660" s="163"/>
      <c r="DLD660" s="163"/>
      <c r="DLE660" s="163"/>
      <c r="DLF660" s="163"/>
      <c r="DLG660" s="163"/>
      <c r="DLH660" s="163"/>
      <c r="DLI660" s="163"/>
      <c r="DLJ660" s="163"/>
      <c r="DLK660" s="163"/>
      <c r="DLL660" s="163"/>
      <c r="DLM660" s="163"/>
      <c r="DLN660" s="163"/>
      <c r="DLO660" s="163"/>
      <c r="DLP660" s="163"/>
      <c r="DLQ660" s="163"/>
      <c r="DLR660" s="163"/>
      <c r="DLS660" s="163"/>
      <c r="DLT660" s="163"/>
      <c r="DLU660" s="163"/>
      <c r="DLV660" s="163"/>
      <c r="DLW660" s="163"/>
      <c r="DLX660" s="163"/>
      <c r="DLY660" s="163"/>
      <c r="DLZ660" s="163"/>
      <c r="DMA660" s="163"/>
      <c r="DMB660" s="163"/>
      <c r="DMC660" s="163"/>
      <c r="DMD660" s="163"/>
      <c r="DME660" s="163"/>
      <c r="DMF660" s="163"/>
      <c r="DMG660" s="163"/>
      <c r="DMH660" s="163"/>
      <c r="DMI660" s="163"/>
      <c r="DMJ660" s="163"/>
      <c r="DMK660" s="163"/>
      <c r="DML660" s="163"/>
      <c r="DMM660" s="163"/>
      <c r="DMN660" s="163"/>
      <c r="DMO660" s="163"/>
      <c r="DMP660" s="163"/>
      <c r="DMQ660" s="163"/>
      <c r="DMR660" s="163"/>
      <c r="DMS660" s="163"/>
      <c r="DMT660" s="163"/>
      <c r="DMU660" s="163"/>
      <c r="DMV660" s="163"/>
      <c r="DMW660" s="163"/>
      <c r="DMX660" s="163"/>
      <c r="DMY660" s="163"/>
      <c r="DMZ660" s="163"/>
      <c r="DNA660" s="163"/>
      <c r="DNB660" s="163"/>
      <c r="DNC660" s="163"/>
      <c r="DND660" s="163"/>
      <c r="DNE660" s="163"/>
      <c r="DNF660" s="163"/>
      <c r="DNG660" s="163"/>
      <c r="DNH660" s="163"/>
      <c r="DNI660" s="163"/>
      <c r="DNJ660" s="163"/>
      <c r="DNK660" s="163"/>
      <c r="DNL660" s="163"/>
      <c r="DNM660" s="163"/>
      <c r="DNN660" s="163"/>
      <c r="DNO660" s="163"/>
      <c r="DNP660" s="163"/>
      <c r="DNQ660" s="163"/>
      <c r="DNR660" s="163"/>
      <c r="DNS660" s="163"/>
      <c r="DNT660" s="163"/>
      <c r="DNU660" s="163"/>
      <c r="DNV660" s="163"/>
      <c r="DNW660" s="163"/>
      <c r="DNX660" s="163"/>
      <c r="DNY660" s="163"/>
      <c r="DNZ660" s="163"/>
      <c r="DOA660" s="163"/>
      <c r="DOB660" s="163"/>
      <c r="DOC660" s="163"/>
      <c r="DOD660" s="163"/>
      <c r="DOE660" s="163"/>
      <c r="DOF660" s="163"/>
      <c r="DOG660" s="163"/>
      <c r="DOH660" s="163"/>
      <c r="DOI660" s="163"/>
      <c r="DOJ660" s="163"/>
      <c r="DOK660" s="163"/>
      <c r="DOL660" s="163"/>
      <c r="DOM660" s="163"/>
      <c r="DON660" s="163"/>
      <c r="DOO660" s="163"/>
      <c r="DOP660" s="163"/>
      <c r="DOQ660" s="163"/>
      <c r="DOR660" s="163"/>
      <c r="DOS660" s="163"/>
      <c r="DOT660" s="163"/>
      <c r="DOU660" s="163"/>
      <c r="DOV660" s="163"/>
      <c r="DOW660" s="163"/>
      <c r="DOX660" s="163"/>
      <c r="DOY660" s="163"/>
      <c r="DOZ660" s="163"/>
      <c r="DPA660" s="163"/>
      <c r="DPB660" s="163"/>
      <c r="DPC660" s="163"/>
      <c r="DPD660" s="163"/>
      <c r="DPE660" s="163"/>
      <c r="DPF660" s="163"/>
      <c r="DPG660" s="163"/>
      <c r="DPH660" s="163"/>
      <c r="DPI660" s="163"/>
      <c r="DPJ660" s="163"/>
      <c r="DPK660" s="163"/>
      <c r="DPL660" s="163"/>
      <c r="DPM660" s="163"/>
      <c r="DPN660" s="163"/>
      <c r="DPO660" s="163"/>
      <c r="DPP660" s="163"/>
      <c r="DPQ660" s="163"/>
      <c r="DPR660" s="163"/>
      <c r="DPS660" s="163"/>
      <c r="DPT660" s="163"/>
      <c r="DPU660" s="163"/>
      <c r="DPV660" s="163"/>
      <c r="DPW660" s="163"/>
      <c r="DPX660" s="163"/>
      <c r="DPY660" s="163"/>
      <c r="DPZ660" s="163"/>
      <c r="DQA660" s="163"/>
      <c r="DQB660" s="163"/>
      <c r="DQC660" s="163"/>
      <c r="DQD660" s="163"/>
      <c r="DQE660" s="163"/>
      <c r="DQF660" s="163"/>
      <c r="DQG660" s="163"/>
      <c r="DQH660" s="163"/>
      <c r="DQI660" s="163"/>
      <c r="DQJ660" s="163"/>
      <c r="DQK660" s="163"/>
      <c r="DQL660" s="163"/>
      <c r="DQM660" s="163"/>
      <c r="DQN660" s="163"/>
      <c r="DQO660" s="163"/>
      <c r="DQP660" s="163"/>
      <c r="DQQ660" s="163"/>
      <c r="DQR660" s="163"/>
      <c r="DQS660" s="163"/>
      <c r="DQT660" s="163"/>
      <c r="DQU660" s="163"/>
      <c r="DQV660" s="163"/>
      <c r="DQW660" s="163"/>
      <c r="DQX660" s="163"/>
      <c r="DQY660" s="163"/>
      <c r="DQZ660" s="163"/>
      <c r="DRA660" s="163"/>
      <c r="DRB660" s="163"/>
      <c r="DRC660" s="163"/>
      <c r="DRD660" s="163"/>
      <c r="DRE660" s="163"/>
      <c r="DRF660" s="163"/>
      <c r="DRG660" s="163"/>
      <c r="DRH660" s="163"/>
      <c r="DRI660" s="163"/>
      <c r="DRJ660" s="163"/>
      <c r="DRK660" s="163"/>
      <c r="DRL660" s="163"/>
      <c r="DRM660" s="163"/>
      <c r="DRN660" s="163"/>
      <c r="DRO660" s="163"/>
      <c r="DRP660" s="163"/>
      <c r="DRQ660" s="163"/>
      <c r="DRR660" s="163"/>
      <c r="DRS660" s="163"/>
      <c r="DRT660" s="163"/>
      <c r="DRU660" s="163"/>
      <c r="DRV660" s="163"/>
      <c r="DRW660" s="163"/>
      <c r="DRX660" s="163"/>
      <c r="DRY660" s="163"/>
      <c r="DRZ660" s="163"/>
      <c r="DSA660" s="163"/>
      <c r="DSB660" s="163"/>
      <c r="DSC660" s="163"/>
      <c r="DSD660" s="163"/>
      <c r="DSE660" s="163"/>
      <c r="DSF660" s="163"/>
      <c r="DSG660" s="163"/>
      <c r="DSH660" s="163"/>
      <c r="DSI660" s="163"/>
      <c r="DSJ660" s="163"/>
      <c r="DSK660" s="163"/>
      <c r="DSL660" s="163"/>
      <c r="DSM660" s="163"/>
      <c r="DSN660" s="163"/>
      <c r="DSO660" s="163"/>
      <c r="DSP660" s="163"/>
      <c r="DSQ660" s="163"/>
      <c r="DSR660" s="163"/>
      <c r="DSS660" s="163"/>
      <c r="DST660" s="163"/>
      <c r="DSU660" s="163"/>
      <c r="DSV660" s="163"/>
      <c r="DSW660" s="163"/>
      <c r="DSX660" s="163"/>
      <c r="DSY660" s="163"/>
      <c r="DSZ660" s="163"/>
      <c r="DTA660" s="163"/>
      <c r="DTB660" s="163"/>
      <c r="DTC660" s="163"/>
      <c r="DTD660" s="163"/>
      <c r="DTE660" s="163"/>
      <c r="DTF660" s="163"/>
      <c r="DTG660" s="163"/>
      <c r="DTH660" s="163"/>
      <c r="DTI660" s="163"/>
      <c r="DTJ660" s="163"/>
      <c r="DTK660" s="163"/>
      <c r="DTL660" s="163"/>
      <c r="DTM660" s="163"/>
      <c r="DTN660" s="163"/>
      <c r="DTO660" s="163"/>
      <c r="DTP660" s="163"/>
      <c r="DTQ660" s="163"/>
      <c r="DTR660" s="163"/>
      <c r="DTS660" s="163"/>
      <c r="DTT660" s="163"/>
      <c r="DTU660" s="163"/>
      <c r="DTV660" s="163"/>
      <c r="DTW660" s="163"/>
      <c r="DTX660" s="163"/>
      <c r="DTY660" s="163"/>
      <c r="DTZ660" s="163"/>
      <c r="DUA660" s="163"/>
      <c r="DUB660" s="163"/>
      <c r="DUC660" s="163"/>
      <c r="DUD660" s="163"/>
      <c r="DUE660" s="163"/>
      <c r="DUF660" s="163"/>
      <c r="DUG660" s="163"/>
      <c r="DUH660" s="163"/>
      <c r="DUI660" s="163"/>
      <c r="DUJ660" s="163"/>
      <c r="DUK660" s="163"/>
      <c r="DUL660" s="163"/>
      <c r="DUM660" s="163"/>
      <c r="DUN660" s="163"/>
      <c r="DUO660" s="163"/>
      <c r="DUP660" s="163"/>
      <c r="DUQ660" s="163"/>
      <c r="DUR660" s="163"/>
      <c r="DUS660" s="163"/>
      <c r="DUT660" s="163"/>
      <c r="DUU660" s="163"/>
      <c r="DUV660" s="163"/>
      <c r="DUW660" s="163"/>
      <c r="DUX660" s="163"/>
      <c r="DUY660" s="163"/>
      <c r="DUZ660" s="163"/>
      <c r="DVA660" s="163"/>
      <c r="DVB660" s="163"/>
      <c r="DVC660" s="163"/>
      <c r="DVD660" s="163"/>
      <c r="DVE660" s="163"/>
      <c r="DVF660" s="163"/>
      <c r="DVG660" s="163"/>
      <c r="DVH660" s="163"/>
      <c r="DVI660" s="163"/>
      <c r="DVJ660" s="163"/>
      <c r="DVK660" s="163"/>
      <c r="DVL660" s="163"/>
      <c r="DVM660" s="163"/>
      <c r="DVN660" s="163"/>
      <c r="DVO660" s="163"/>
      <c r="DVP660" s="163"/>
      <c r="DVQ660" s="163"/>
      <c r="DVR660" s="163"/>
      <c r="DVS660" s="163"/>
      <c r="DVT660" s="163"/>
      <c r="DVU660" s="163"/>
      <c r="DVV660" s="163"/>
      <c r="DVW660" s="163"/>
      <c r="DVX660" s="163"/>
      <c r="DVY660" s="163"/>
      <c r="DVZ660" s="163"/>
      <c r="DWA660" s="163"/>
      <c r="DWB660" s="163"/>
      <c r="DWC660" s="163"/>
      <c r="DWD660" s="163"/>
      <c r="DWE660" s="163"/>
      <c r="DWF660" s="163"/>
      <c r="DWG660" s="163"/>
      <c r="DWH660" s="163"/>
      <c r="DWI660" s="163"/>
      <c r="DWJ660" s="163"/>
      <c r="DWK660" s="163"/>
      <c r="DWL660" s="163"/>
      <c r="DWM660" s="163"/>
      <c r="DWN660" s="163"/>
      <c r="DWO660" s="163"/>
      <c r="DWP660" s="163"/>
      <c r="DWQ660" s="163"/>
      <c r="DWR660" s="163"/>
      <c r="DWS660" s="163"/>
      <c r="DWT660" s="163"/>
      <c r="DWU660" s="163"/>
      <c r="DWV660" s="163"/>
      <c r="DWW660" s="163"/>
      <c r="DWX660" s="163"/>
      <c r="DWY660" s="163"/>
      <c r="DWZ660" s="163"/>
      <c r="DXA660" s="163"/>
      <c r="DXB660" s="163"/>
      <c r="DXC660" s="163"/>
      <c r="DXD660" s="163"/>
      <c r="DXE660" s="163"/>
      <c r="DXF660" s="163"/>
      <c r="DXG660" s="163"/>
      <c r="DXH660" s="163"/>
      <c r="DXI660" s="163"/>
      <c r="DXJ660" s="163"/>
      <c r="DXK660" s="163"/>
      <c r="DXL660" s="163"/>
      <c r="DXM660" s="163"/>
      <c r="DXN660" s="163"/>
      <c r="DXO660" s="163"/>
      <c r="DXP660" s="163"/>
      <c r="DXQ660" s="163"/>
      <c r="DXR660" s="163"/>
      <c r="DXS660" s="163"/>
      <c r="DXT660" s="163"/>
      <c r="DXU660" s="163"/>
      <c r="DXV660" s="163"/>
      <c r="DXW660" s="163"/>
      <c r="DXX660" s="163"/>
      <c r="DXY660" s="163"/>
      <c r="DXZ660" s="163"/>
      <c r="DYA660" s="163"/>
      <c r="DYB660" s="163"/>
      <c r="DYC660" s="163"/>
      <c r="DYD660" s="163"/>
      <c r="DYE660" s="163"/>
      <c r="DYF660" s="163"/>
      <c r="DYG660" s="163"/>
      <c r="DYH660" s="163"/>
      <c r="DYI660" s="163"/>
      <c r="DYJ660" s="163"/>
      <c r="DYK660" s="163"/>
      <c r="DYL660" s="163"/>
      <c r="DYM660" s="163"/>
      <c r="DYN660" s="163"/>
      <c r="DYO660" s="163"/>
      <c r="DYP660" s="163"/>
      <c r="DYQ660" s="163"/>
      <c r="DYR660" s="163"/>
      <c r="DYS660" s="163"/>
      <c r="DYT660" s="163"/>
      <c r="DYU660" s="163"/>
      <c r="DYV660" s="163"/>
      <c r="DYW660" s="163"/>
      <c r="DYX660" s="163"/>
      <c r="DYY660" s="163"/>
      <c r="DYZ660" s="163"/>
      <c r="DZA660" s="163"/>
      <c r="DZB660" s="163"/>
      <c r="DZC660" s="163"/>
      <c r="DZD660" s="163"/>
      <c r="DZE660" s="163"/>
      <c r="DZF660" s="163"/>
      <c r="DZG660" s="163"/>
      <c r="DZH660" s="163"/>
      <c r="DZI660" s="163"/>
      <c r="DZJ660" s="163"/>
      <c r="DZK660" s="163"/>
      <c r="DZL660" s="163"/>
      <c r="DZM660" s="163"/>
      <c r="DZN660" s="163"/>
      <c r="DZO660" s="163"/>
      <c r="DZP660" s="163"/>
      <c r="DZQ660" s="163"/>
      <c r="DZR660" s="163"/>
      <c r="DZS660" s="163"/>
      <c r="DZT660" s="163"/>
      <c r="DZU660" s="163"/>
      <c r="DZV660" s="163"/>
      <c r="DZW660" s="163"/>
      <c r="DZX660" s="163"/>
      <c r="DZY660" s="163"/>
      <c r="DZZ660" s="163"/>
      <c r="EAA660" s="163"/>
      <c r="EAB660" s="163"/>
      <c r="EAC660" s="163"/>
      <c r="EAD660" s="163"/>
      <c r="EAE660" s="163"/>
      <c r="EAF660" s="163"/>
      <c r="EAG660" s="163"/>
      <c r="EAH660" s="163"/>
      <c r="EAI660" s="163"/>
      <c r="EAJ660" s="163"/>
      <c r="EAK660" s="163"/>
      <c r="EAL660" s="163"/>
      <c r="EAM660" s="163"/>
      <c r="EAN660" s="163"/>
      <c r="EAO660" s="163"/>
      <c r="EAP660" s="163"/>
      <c r="EAQ660" s="163"/>
      <c r="EAR660" s="163"/>
      <c r="EAS660" s="163"/>
      <c r="EAT660" s="163"/>
      <c r="EAU660" s="163"/>
      <c r="EAV660" s="163"/>
      <c r="EAW660" s="163"/>
      <c r="EAX660" s="163"/>
      <c r="EAY660" s="163"/>
      <c r="EAZ660" s="163"/>
      <c r="EBA660" s="163"/>
      <c r="EBB660" s="163"/>
      <c r="EBC660" s="163"/>
      <c r="EBD660" s="163"/>
      <c r="EBE660" s="163"/>
      <c r="EBF660" s="163"/>
      <c r="EBG660" s="163"/>
      <c r="EBH660" s="163"/>
      <c r="EBI660" s="163"/>
      <c r="EBJ660" s="163"/>
      <c r="EBK660" s="163"/>
      <c r="EBL660" s="163"/>
      <c r="EBM660" s="163"/>
      <c r="EBN660" s="163"/>
      <c r="EBO660" s="163"/>
      <c r="EBP660" s="163"/>
      <c r="EBQ660" s="163"/>
      <c r="EBR660" s="163"/>
      <c r="EBS660" s="163"/>
      <c r="EBT660" s="163"/>
      <c r="EBU660" s="163"/>
      <c r="EBV660" s="163"/>
      <c r="EBW660" s="163"/>
      <c r="EBX660" s="163"/>
      <c r="EBY660" s="163"/>
      <c r="EBZ660" s="163"/>
      <c r="ECA660" s="163"/>
      <c r="ECB660" s="163"/>
      <c r="ECC660" s="163"/>
      <c r="ECD660" s="163"/>
      <c r="ECE660" s="163"/>
      <c r="ECF660" s="163"/>
      <c r="ECG660" s="163"/>
      <c r="ECH660" s="163"/>
      <c r="ECI660" s="163"/>
      <c r="ECJ660" s="163"/>
      <c r="ECK660" s="163"/>
      <c r="ECL660" s="163"/>
      <c r="ECM660" s="163"/>
      <c r="ECN660" s="163"/>
      <c r="ECO660" s="163"/>
      <c r="ECP660" s="163"/>
      <c r="ECQ660" s="163"/>
      <c r="ECR660" s="163"/>
      <c r="ECS660" s="163"/>
      <c r="ECT660" s="163"/>
      <c r="ECU660" s="163"/>
      <c r="ECV660" s="163"/>
      <c r="ECW660" s="163"/>
      <c r="ECX660" s="163"/>
      <c r="ECY660" s="163"/>
      <c r="ECZ660" s="163"/>
      <c r="EDA660" s="163"/>
      <c r="EDB660" s="163"/>
      <c r="EDC660" s="163"/>
      <c r="EDD660" s="163"/>
      <c r="EDE660" s="163"/>
      <c r="EDF660" s="163"/>
      <c r="EDG660" s="163"/>
      <c r="EDH660" s="163"/>
      <c r="EDI660" s="163"/>
      <c r="EDJ660" s="163"/>
      <c r="EDK660" s="163"/>
      <c r="EDL660" s="163"/>
      <c r="EDM660" s="163"/>
      <c r="EDN660" s="163"/>
      <c r="EDO660" s="163"/>
      <c r="EDP660" s="163"/>
      <c r="EDQ660" s="163"/>
      <c r="EDR660" s="163"/>
      <c r="EDS660" s="163"/>
      <c r="EDT660" s="163"/>
      <c r="EDU660" s="163"/>
      <c r="EDV660" s="163"/>
      <c r="EDW660" s="163"/>
      <c r="EDX660" s="163"/>
      <c r="EDY660" s="163"/>
      <c r="EDZ660" s="163"/>
      <c r="EEA660" s="163"/>
      <c r="EEB660" s="163"/>
      <c r="EEC660" s="163"/>
      <c r="EED660" s="163"/>
      <c r="EEE660" s="163"/>
      <c r="EEF660" s="163"/>
      <c r="EEG660" s="163"/>
      <c r="EEH660" s="163"/>
      <c r="EEI660" s="163"/>
      <c r="EEJ660" s="163"/>
      <c r="EEK660" s="163"/>
      <c r="EEL660" s="163"/>
      <c r="EEM660" s="163"/>
      <c r="EEN660" s="163"/>
      <c r="EEO660" s="163"/>
      <c r="EEP660" s="163"/>
      <c r="EEQ660" s="163"/>
      <c r="EER660" s="163"/>
      <c r="EES660" s="163"/>
      <c r="EET660" s="163"/>
      <c r="EEU660" s="163"/>
      <c r="EEV660" s="163"/>
      <c r="EEW660" s="163"/>
      <c r="EEX660" s="163"/>
      <c r="EEY660" s="163"/>
      <c r="EEZ660" s="163"/>
      <c r="EFA660" s="163"/>
      <c r="EFB660" s="163"/>
      <c r="EFC660" s="163"/>
      <c r="EFD660" s="163"/>
      <c r="EFE660" s="163"/>
      <c r="EFF660" s="163"/>
      <c r="EFG660" s="163"/>
      <c r="EFH660" s="163"/>
      <c r="EFI660" s="163"/>
      <c r="EFJ660" s="163"/>
      <c r="EFK660" s="163"/>
      <c r="EFL660" s="163"/>
      <c r="EFM660" s="163"/>
      <c r="EFN660" s="163"/>
      <c r="EFO660" s="163"/>
      <c r="EFP660" s="163"/>
      <c r="EFQ660" s="163"/>
      <c r="EFR660" s="163"/>
      <c r="EFS660" s="163"/>
      <c r="EFT660" s="163"/>
      <c r="EFU660" s="163"/>
      <c r="EFV660" s="163"/>
      <c r="EFW660" s="163"/>
      <c r="EFX660" s="163"/>
      <c r="EFY660" s="163"/>
      <c r="EFZ660" s="163"/>
      <c r="EGA660" s="163"/>
      <c r="EGB660" s="163"/>
      <c r="EGC660" s="163"/>
      <c r="EGD660" s="163"/>
      <c r="EGE660" s="163"/>
      <c r="EGF660" s="163"/>
      <c r="EGG660" s="163"/>
      <c r="EGH660" s="163"/>
      <c r="EGI660" s="163"/>
      <c r="EGJ660" s="163"/>
      <c r="EGK660" s="163"/>
      <c r="EGL660" s="163"/>
      <c r="EGM660" s="163"/>
      <c r="EGN660" s="163"/>
      <c r="EGO660" s="163"/>
      <c r="EGP660" s="163"/>
      <c r="EGQ660" s="163"/>
      <c r="EGR660" s="163"/>
      <c r="EGS660" s="163"/>
      <c r="EGT660" s="163"/>
      <c r="EGU660" s="163"/>
      <c r="EGV660" s="163"/>
      <c r="EGW660" s="163"/>
      <c r="EGX660" s="163"/>
      <c r="EGY660" s="163"/>
      <c r="EGZ660" s="163"/>
      <c r="EHA660" s="163"/>
      <c r="EHB660" s="163"/>
      <c r="EHC660" s="163"/>
      <c r="EHD660" s="163"/>
      <c r="EHE660" s="163"/>
      <c r="EHF660" s="163"/>
      <c r="EHG660" s="163"/>
      <c r="EHH660" s="163"/>
      <c r="EHI660" s="163"/>
      <c r="EHJ660" s="163"/>
      <c r="EHK660" s="163"/>
      <c r="EHL660" s="163"/>
      <c r="EHM660" s="163"/>
      <c r="EHN660" s="163"/>
      <c r="EHO660" s="163"/>
      <c r="EHP660" s="163"/>
      <c r="EHQ660" s="163"/>
      <c r="EHR660" s="163"/>
      <c r="EHS660" s="163"/>
      <c r="EHT660" s="163"/>
      <c r="EHU660" s="163"/>
      <c r="EHV660" s="163"/>
      <c r="EHW660" s="163"/>
      <c r="EHX660" s="163"/>
      <c r="EHY660" s="163"/>
      <c r="EHZ660" s="163"/>
      <c r="EIA660" s="163"/>
      <c r="EIB660" s="163"/>
      <c r="EIC660" s="163"/>
      <c r="EID660" s="163"/>
      <c r="EIE660" s="163"/>
      <c r="EIF660" s="163"/>
      <c r="EIG660" s="163"/>
      <c r="EIH660" s="163"/>
      <c r="EII660" s="163"/>
      <c r="EIJ660" s="163"/>
      <c r="EIK660" s="163"/>
      <c r="EIL660" s="163"/>
      <c r="EIM660" s="163"/>
      <c r="EIN660" s="163"/>
      <c r="EIO660" s="163"/>
      <c r="EIP660" s="163"/>
      <c r="EIQ660" s="163"/>
      <c r="EIR660" s="163"/>
      <c r="EIS660" s="163"/>
      <c r="EIT660" s="163"/>
      <c r="EIU660" s="163"/>
      <c r="EIV660" s="163"/>
      <c r="EIW660" s="163"/>
      <c r="EIX660" s="163"/>
      <c r="EIY660" s="163"/>
      <c r="EIZ660" s="163"/>
      <c r="EJA660" s="163"/>
      <c r="EJB660" s="163"/>
      <c r="EJC660" s="163"/>
      <c r="EJD660" s="163"/>
      <c r="EJE660" s="163"/>
      <c r="EJF660" s="163"/>
      <c r="EJG660" s="163"/>
      <c r="EJH660" s="163"/>
      <c r="EJI660" s="163"/>
      <c r="EJJ660" s="163"/>
      <c r="EJK660" s="163"/>
      <c r="EJL660" s="163"/>
      <c r="EJM660" s="163"/>
      <c r="EJN660" s="163"/>
      <c r="EJO660" s="163"/>
      <c r="EJP660" s="163"/>
      <c r="EJQ660" s="163"/>
      <c r="EJR660" s="163"/>
      <c r="EJS660" s="163"/>
      <c r="EJT660" s="163"/>
      <c r="EJU660" s="163"/>
      <c r="EJV660" s="163"/>
      <c r="EJW660" s="163"/>
      <c r="EJX660" s="163"/>
      <c r="EJY660" s="163"/>
      <c r="EJZ660" s="163"/>
      <c r="EKA660" s="163"/>
      <c r="EKB660" s="163"/>
      <c r="EKC660" s="163"/>
      <c r="EKD660" s="163"/>
      <c r="EKE660" s="163"/>
      <c r="EKF660" s="163"/>
      <c r="EKG660" s="163"/>
      <c r="EKH660" s="163"/>
      <c r="EKI660" s="163"/>
      <c r="EKJ660" s="163"/>
      <c r="EKK660" s="163"/>
      <c r="EKL660" s="163"/>
      <c r="EKM660" s="163"/>
      <c r="EKN660" s="163"/>
      <c r="EKO660" s="163"/>
      <c r="EKP660" s="163"/>
      <c r="EKQ660" s="163"/>
      <c r="EKR660" s="163"/>
      <c r="EKS660" s="163"/>
      <c r="EKT660" s="163"/>
      <c r="EKU660" s="163"/>
      <c r="EKV660" s="163"/>
      <c r="EKW660" s="163"/>
      <c r="EKX660" s="163"/>
      <c r="EKY660" s="163"/>
      <c r="EKZ660" s="163"/>
      <c r="ELA660" s="163"/>
      <c r="ELB660" s="163"/>
      <c r="ELC660" s="163"/>
      <c r="ELD660" s="163"/>
      <c r="ELE660" s="163"/>
      <c r="ELF660" s="163"/>
      <c r="ELG660" s="163"/>
      <c r="ELH660" s="163"/>
      <c r="ELI660" s="163"/>
      <c r="ELJ660" s="163"/>
      <c r="ELK660" s="163"/>
      <c r="ELL660" s="163"/>
      <c r="ELM660" s="163"/>
      <c r="ELN660" s="163"/>
      <c r="ELO660" s="163"/>
      <c r="ELP660" s="163"/>
      <c r="ELQ660" s="163"/>
      <c r="ELR660" s="163"/>
      <c r="ELS660" s="163"/>
      <c r="ELT660" s="163"/>
      <c r="ELU660" s="163"/>
      <c r="ELV660" s="163"/>
      <c r="ELW660" s="163"/>
      <c r="ELX660" s="163"/>
      <c r="ELY660" s="163"/>
      <c r="ELZ660" s="163"/>
      <c r="EMA660" s="163"/>
      <c r="EMB660" s="163"/>
      <c r="EMC660" s="163"/>
      <c r="EMD660" s="163"/>
      <c r="EME660" s="163"/>
      <c r="EMF660" s="163"/>
      <c r="EMG660" s="163"/>
      <c r="EMH660" s="163"/>
      <c r="EMI660" s="163"/>
      <c r="EMJ660" s="163"/>
      <c r="EMK660" s="163"/>
      <c r="EML660" s="163"/>
      <c r="EMM660" s="163"/>
      <c r="EMN660" s="163"/>
      <c r="EMO660" s="163"/>
      <c r="EMP660" s="163"/>
      <c r="EMQ660" s="163"/>
      <c r="EMR660" s="163"/>
      <c r="EMS660" s="163"/>
      <c r="EMT660" s="163"/>
      <c r="EMU660" s="163"/>
      <c r="EMV660" s="163"/>
      <c r="EMW660" s="163"/>
      <c r="EMX660" s="163"/>
      <c r="EMY660" s="163"/>
      <c r="EMZ660" s="163"/>
      <c r="ENA660" s="163"/>
      <c r="ENB660" s="163"/>
      <c r="ENC660" s="163"/>
      <c r="END660" s="163"/>
      <c r="ENE660" s="163"/>
      <c r="ENF660" s="163"/>
      <c r="ENG660" s="163"/>
      <c r="ENH660" s="163"/>
      <c r="ENI660" s="163"/>
      <c r="ENJ660" s="163"/>
      <c r="ENK660" s="163"/>
      <c r="ENL660" s="163"/>
      <c r="ENM660" s="163"/>
      <c r="ENN660" s="163"/>
      <c r="ENO660" s="163"/>
      <c r="ENP660" s="163"/>
      <c r="ENQ660" s="163"/>
      <c r="ENR660" s="163"/>
      <c r="ENS660" s="163"/>
      <c r="ENT660" s="163"/>
      <c r="ENU660" s="163"/>
      <c r="ENV660" s="163"/>
      <c r="ENW660" s="163"/>
      <c r="ENX660" s="163"/>
      <c r="ENY660" s="163"/>
      <c r="ENZ660" s="163"/>
      <c r="EOA660" s="163"/>
      <c r="EOB660" s="163"/>
      <c r="EOC660" s="163"/>
      <c r="EOD660" s="163"/>
      <c r="EOE660" s="163"/>
      <c r="EOF660" s="163"/>
      <c r="EOG660" s="163"/>
      <c r="EOH660" s="163"/>
      <c r="EOI660" s="163"/>
      <c r="EOJ660" s="163"/>
      <c r="EOK660" s="163"/>
      <c r="EOL660" s="163"/>
      <c r="EOM660" s="163"/>
      <c r="EON660" s="163"/>
      <c r="EOO660" s="163"/>
      <c r="EOP660" s="163"/>
      <c r="EOQ660" s="163"/>
      <c r="EOR660" s="163"/>
      <c r="EOS660" s="163"/>
      <c r="EOT660" s="163"/>
      <c r="EOU660" s="163"/>
      <c r="EOV660" s="163"/>
      <c r="EOW660" s="163"/>
      <c r="EOX660" s="163"/>
      <c r="EOY660" s="163"/>
      <c r="EOZ660" s="163"/>
      <c r="EPA660" s="163"/>
      <c r="EPB660" s="163"/>
      <c r="EPC660" s="163"/>
      <c r="EPD660" s="163"/>
      <c r="EPE660" s="163"/>
      <c r="EPF660" s="163"/>
      <c r="EPG660" s="163"/>
      <c r="EPH660" s="163"/>
      <c r="EPI660" s="163"/>
      <c r="EPJ660" s="163"/>
      <c r="EPK660" s="163"/>
      <c r="EPL660" s="163"/>
      <c r="EPM660" s="163"/>
      <c r="EPN660" s="163"/>
      <c r="EPO660" s="163"/>
      <c r="EPP660" s="163"/>
      <c r="EPQ660" s="163"/>
      <c r="EPR660" s="163"/>
      <c r="EPS660" s="163"/>
      <c r="EPT660" s="163"/>
      <c r="EPU660" s="163"/>
      <c r="EPV660" s="163"/>
      <c r="EPW660" s="163"/>
      <c r="EPX660" s="163"/>
      <c r="EPY660" s="163"/>
      <c r="EPZ660" s="163"/>
      <c r="EQA660" s="163"/>
      <c r="EQB660" s="163"/>
      <c r="EQC660" s="163"/>
      <c r="EQD660" s="163"/>
      <c r="EQE660" s="163"/>
      <c r="EQF660" s="163"/>
      <c r="EQG660" s="163"/>
      <c r="EQH660" s="163"/>
      <c r="EQI660" s="163"/>
      <c r="EQJ660" s="163"/>
      <c r="EQK660" s="163"/>
      <c r="EQL660" s="163"/>
      <c r="EQM660" s="163"/>
      <c r="EQN660" s="163"/>
      <c r="EQO660" s="163"/>
      <c r="EQP660" s="163"/>
      <c r="EQQ660" s="163"/>
      <c r="EQR660" s="163"/>
      <c r="EQS660" s="163"/>
      <c r="EQT660" s="163"/>
      <c r="EQU660" s="163"/>
      <c r="EQV660" s="163"/>
      <c r="EQW660" s="163"/>
      <c r="EQX660" s="163"/>
      <c r="EQY660" s="163"/>
      <c r="EQZ660" s="163"/>
      <c r="ERA660" s="163"/>
      <c r="ERB660" s="163"/>
      <c r="ERC660" s="163"/>
      <c r="ERD660" s="163"/>
      <c r="ERE660" s="163"/>
      <c r="ERF660" s="163"/>
      <c r="ERG660" s="163"/>
      <c r="ERH660" s="163"/>
      <c r="ERI660" s="163"/>
      <c r="ERJ660" s="163"/>
      <c r="ERK660" s="163"/>
      <c r="ERL660" s="163"/>
      <c r="ERM660" s="163"/>
      <c r="ERN660" s="163"/>
      <c r="ERO660" s="163"/>
      <c r="ERP660" s="163"/>
      <c r="ERQ660" s="163"/>
      <c r="ERR660" s="163"/>
      <c r="ERS660" s="163"/>
      <c r="ERT660" s="163"/>
      <c r="ERU660" s="163"/>
      <c r="ERV660" s="163"/>
      <c r="ERW660" s="163"/>
      <c r="ERX660" s="163"/>
      <c r="ERY660" s="163"/>
      <c r="ERZ660" s="163"/>
      <c r="ESA660" s="163"/>
      <c r="ESB660" s="163"/>
      <c r="ESC660" s="163"/>
      <c r="ESD660" s="163"/>
      <c r="ESE660" s="163"/>
      <c r="ESF660" s="163"/>
      <c r="ESG660" s="163"/>
      <c r="ESH660" s="163"/>
      <c r="ESI660" s="163"/>
      <c r="ESJ660" s="163"/>
      <c r="ESK660" s="163"/>
      <c r="ESL660" s="163"/>
      <c r="ESM660" s="163"/>
      <c r="ESN660" s="163"/>
      <c r="ESO660" s="163"/>
      <c r="ESP660" s="163"/>
      <c r="ESQ660" s="163"/>
      <c r="ESR660" s="163"/>
      <c r="ESS660" s="163"/>
      <c r="EST660" s="163"/>
      <c r="ESU660" s="163"/>
      <c r="ESV660" s="163"/>
      <c r="ESW660" s="163"/>
      <c r="ESX660" s="163"/>
      <c r="ESY660" s="163"/>
      <c r="ESZ660" s="163"/>
      <c r="ETA660" s="163"/>
      <c r="ETB660" s="163"/>
      <c r="ETC660" s="163"/>
      <c r="ETD660" s="163"/>
      <c r="ETE660" s="163"/>
      <c r="ETF660" s="163"/>
      <c r="ETG660" s="163"/>
      <c r="ETH660" s="163"/>
      <c r="ETI660" s="163"/>
      <c r="ETJ660" s="163"/>
      <c r="ETK660" s="163"/>
      <c r="ETL660" s="163"/>
      <c r="ETM660" s="163"/>
      <c r="ETN660" s="163"/>
      <c r="ETO660" s="163"/>
      <c r="ETP660" s="163"/>
      <c r="ETQ660" s="163"/>
      <c r="ETR660" s="163"/>
      <c r="ETS660" s="163"/>
      <c r="ETT660" s="163"/>
      <c r="ETU660" s="163"/>
      <c r="ETV660" s="163"/>
      <c r="ETW660" s="163"/>
      <c r="ETX660" s="163"/>
      <c r="ETY660" s="163"/>
      <c r="ETZ660" s="163"/>
      <c r="EUA660" s="163"/>
      <c r="EUB660" s="163"/>
      <c r="EUC660" s="163"/>
      <c r="EUD660" s="163"/>
      <c r="EUE660" s="163"/>
      <c r="EUF660" s="163"/>
      <c r="EUG660" s="163"/>
      <c r="EUH660" s="163"/>
      <c r="EUI660" s="163"/>
      <c r="EUJ660" s="163"/>
      <c r="EUK660" s="163"/>
      <c r="EUL660" s="163"/>
      <c r="EUM660" s="163"/>
      <c r="EUN660" s="163"/>
      <c r="EUO660" s="163"/>
      <c r="EUP660" s="163"/>
      <c r="EUQ660" s="163"/>
      <c r="EUR660" s="163"/>
      <c r="EUS660" s="163"/>
      <c r="EUT660" s="163"/>
      <c r="EUU660" s="163"/>
      <c r="EUV660" s="163"/>
      <c r="EUW660" s="163"/>
      <c r="EUX660" s="163"/>
      <c r="EUY660" s="163"/>
      <c r="EUZ660" s="163"/>
      <c r="EVA660" s="163"/>
      <c r="EVB660" s="163"/>
      <c r="EVC660" s="163"/>
      <c r="EVD660" s="163"/>
      <c r="EVE660" s="163"/>
      <c r="EVF660" s="163"/>
      <c r="EVG660" s="163"/>
      <c r="EVH660" s="163"/>
      <c r="EVI660" s="163"/>
      <c r="EVJ660" s="163"/>
      <c r="EVK660" s="163"/>
      <c r="EVL660" s="163"/>
      <c r="EVM660" s="163"/>
      <c r="EVN660" s="163"/>
      <c r="EVO660" s="163"/>
      <c r="EVP660" s="163"/>
      <c r="EVQ660" s="163"/>
      <c r="EVR660" s="163"/>
      <c r="EVS660" s="163"/>
      <c r="EVT660" s="163"/>
      <c r="EVU660" s="163"/>
      <c r="EVV660" s="163"/>
      <c r="EVW660" s="163"/>
      <c r="EVX660" s="163"/>
      <c r="EVY660" s="163"/>
      <c r="EVZ660" s="163"/>
      <c r="EWA660" s="163"/>
      <c r="EWB660" s="163"/>
      <c r="EWC660" s="163"/>
      <c r="EWD660" s="163"/>
      <c r="EWE660" s="163"/>
      <c r="EWF660" s="163"/>
      <c r="EWG660" s="163"/>
      <c r="EWH660" s="163"/>
      <c r="EWI660" s="163"/>
      <c r="EWJ660" s="163"/>
      <c r="EWK660" s="163"/>
      <c r="EWL660" s="163"/>
      <c r="EWM660" s="163"/>
      <c r="EWN660" s="163"/>
      <c r="EWO660" s="163"/>
      <c r="EWP660" s="163"/>
      <c r="EWQ660" s="163"/>
      <c r="EWR660" s="163"/>
      <c r="EWS660" s="163"/>
      <c r="EWT660" s="163"/>
      <c r="EWU660" s="163"/>
      <c r="EWV660" s="163"/>
      <c r="EWW660" s="163"/>
      <c r="EWX660" s="163"/>
      <c r="EWY660" s="163"/>
      <c r="EWZ660" s="163"/>
      <c r="EXA660" s="163"/>
      <c r="EXB660" s="163"/>
      <c r="EXC660" s="163"/>
      <c r="EXD660" s="163"/>
      <c r="EXE660" s="163"/>
      <c r="EXF660" s="163"/>
      <c r="EXG660" s="163"/>
      <c r="EXH660" s="163"/>
      <c r="EXI660" s="163"/>
      <c r="EXJ660" s="163"/>
      <c r="EXK660" s="163"/>
      <c r="EXL660" s="163"/>
      <c r="EXM660" s="163"/>
      <c r="EXN660" s="163"/>
      <c r="EXO660" s="163"/>
      <c r="EXP660" s="163"/>
      <c r="EXQ660" s="163"/>
      <c r="EXR660" s="163"/>
      <c r="EXS660" s="163"/>
      <c r="EXT660" s="163"/>
      <c r="EXU660" s="163"/>
      <c r="EXV660" s="163"/>
      <c r="EXW660" s="163"/>
      <c r="EXX660" s="163"/>
      <c r="EXY660" s="163"/>
      <c r="EXZ660" s="163"/>
      <c r="EYA660" s="163"/>
      <c r="EYB660" s="163"/>
      <c r="EYC660" s="163"/>
      <c r="EYD660" s="163"/>
      <c r="EYE660" s="163"/>
      <c r="EYF660" s="163"/>
      <c r="EYG660" s="163"/>
      <c r="EYH660" s="163"/>
      <c r="EYI660" s="163"/>
      <c r="EYJ660" s="163"/>
      <c r="EYK660" s="163"/>
      <c r="EYL660" s="163"/>
      <c r="EYM660" s="163"/>
      <c r="EYN660" s="163"/>
      <c r="EYO660" s="163"/>
      <c r="EYP660" s="163"/>
      <c r="EYQ660" s="163"/>
      <c r="EYR660" s="163"/>
      <c r="EYS660" s="163"/>
      <c r="EYT660" s="163"/>
      <c r="EYU660" s="163"/>
      <c r="EYV660" s="163"/>
      <c r="EYW660" s="163"/>
      <c r="EYX660" s="163"/>
      <c r="EYY660" s="163"/>
      <c r="EYZ660" s="163"/>
      <c r="EZA660" s="163"/>
      <c r="EZB660" s="163"/>
      <c r="EZC660" s="163"/>
      <c r="EZD660" s="163"/>
      <c r="EZE660" s="163"/>
      <c r="EZF660" s="163"/>
      <c r="EZG660" s="163"/>
      <c r="EZH660" s="163"/>
      <c r="EZI660" s="163"/>
      <c r="EZJ660" s="163"/>
      <c r="EZK660" s="163"/>
      <c r="EZL660" s="163"/>
      <c r="EZM660" s="163"/>
      <c r="EZN660" s="163"/>
      <c r="EZO660" s="163"/>
      <c r="EZP660" s="163"/>
      <c r="EZQ660" s="163"/>
      <c r="EZR660" s="163"/>
      <c r="EZS660" s="163"/>
      <c r="EZT660" s="163"/>
      <c r="EZU660" s="163"/>
      <c r="EZV660" s="163"/>
      <c r="EZW660" s="163"/>
      <c r="EZX660" s="163"/>
      <c r="EZY660" s="163"/>
      <c r="EZZ660" s="163"/>
      <c r="FAA660" s="163"/>
      <c r="FAB660" s="163"/>
      <c r="FAC660" s="163"/>
      <c r="FAD660" s="163"/>
      <c r="FAE660" s="163"/>
      <c r="FAF660" s="163"/>
      <c r="FAG660" s="163"/>
      <c r="FAH660" s="163"/>
      <c r="FAI660" s="163"/>
      <c r="FAJ660" s="163"/>
      <c r="FAK660" s="163"/>
      <c r="FAL660" s="163"/>
      <c r="FAM660" s="163"/>
      <c r="FAN660" s="163"/>
      <c r="FAO660" s="163"/>
      <c r="FAP660" s="163"/>
      <c r="FAQ660" s="163"/>
      <c r="FAR660" s="163"/>
      <c r="FAS660" s="163"/>
      <c r="FAT660" s="163"/>
      <c r="FAU660" s="163"/>
      <c r="FAV660" s="163"/>
      <c r="FAW660" s="163"/>
      <c r="FAX660" s="163"/>
      <c r="FAY660" s="163"/>
      <c r="FAZ660" s="163"/>
      <c r="FBA660" s="163"/>
      <c r="FBB660" s="163"/>
      <c r="FBC660" s="163"/>
      <c r="FBD660" s="163"/>
      <c r="FBE660" s="163"/>
      <c r="FBF660" s="163"/>
      <c r="FBG660" s="163"/>
      <c r="FBH660" s="163"/>
      <c r="FBI660" s="163"/>
      <c r="FBJ660" s="163"/>
      <c r="FBK660" s="163"/>
      <c r="FBL660" s="163"/>
      <c r="FBM660" s="163"/>
      <c r="FBN660" s="163"/>
      <c r="FBO660" s="163"/>
      <c r="FBP660" s="163"/>
      <c r="FBQ660" s="163"/>
      <c r="FBR660" s="163"/>
      <c r="FBS660" s="163"/>
      <c r="FBT660" s="163"/>
      <c r="FBU660" s="163"/>
      <c r="FBV660" s="163"/>
      <c r="FBW660" s="163"/>
      <c r="FBX660" s="163"/>
      <c r="FBY660" s="163"/>
      <c r="FBZ660" s="163"/>
      <c r="FCA660" s="163"/>
      <c r="FCB660" s="163"/>
      <c r="FCC660" s="163"/>
      <c r="FCD660" s="163"/>
      <c r="FCE660" s="163"/>
      <c r="FCF660" s="163"/>
      <c r="FCG660" s="163"/>
      <c r="FCH660" s="163"/>
      <c r="FCI660" s="163"/>
      <c r="FCJ660" s="163"/>
      <c r="FCK660" s="163"/>
      <c r="FCL660" s="163"/>
      <c r="FCM660" s="163"/>
      <c r="FCN660" s="163"/>
      <c r="FCO660" s="163"/>
      <c r="FCP660" s="163"/>
      <c r="FCQ660" s="163"/>
      <c r="FCR660" s="163"/>
      <c r="FCS660" s="163"/>
      <c r="FCT660" s="163"/>
      <c r="FCU660" s="163"/>
      <c r="FCV660" s="163"/>
      <c r="FCW660" s="163"/>
      <c r="FCX660" s="163"/>
      <c r="FCY660" s="163"/>
      <c r="FCZ660" s="163"/>
      <c r="FDA660" s="163"/>
      <c r="FDB660" s="163"/>
      <c r="FDC660" s="163"/>
      <c r="FDD660" s="163"/>
      <c r="FDE660" s="163"/>
      <c r="FDF660" s="163"/>
      <c r="FDG660" s="163"/>
      <c r="FDH660" s="163"/>
      <c r="FDI660" s="163"/>
      <c r="FDJ660" s="163"/>
      <c r="FDK660" s="163"/>
      <c r="FDL660" s="163"/>
      <c r="FDM660" s="163"/>
      <c r="FDN660" s="163"/>
      <c r="FDO660" s="163"/>
      <c r="FDP660" s="163"/>
      <c r="FDQ660" s="163"/>
      <c r="FDR660" s="163"/>
      <c r="FDS660" s="163"/>
      <c r="FDT660" s="163"/>
      <c r="FDU660" s="163"/>
      <c r="FDV660" s="163"/>
      <c r="FDW660" s="163"/>
      <c r="FDX660" s="163"/>
      <c r="FDY660" s="163"/>
      <c r="FDZ660" s="163"/>
      <c r="FEA660" s="163"/>
      <c r="FEB660" s="163"/>
      <c r="FEC660" s="163"/>
      <c r="FED660" s="163"/>
      <c r="FEE660" s="163"/>
      <c r="FEF660" s="163"/>
      <c r="FEG660" s="163"/>
      <c r="FEH660" s="163"/>
      <c r="FEI660" s="163"/>
      <c r="FEJ660" s="163"/>
      <c r="FEK660" s="163"/>
      <c r="FEL660" s="163"/>
      <c r="FEM660" s="163"/>
      <c r="FEN660" s="163"/>
      <c r="FEO660" s="163"/>
      <c r="FEP660" s="163"/>
      <c r="FEQ660" s="163"/>
      <c r="FER660" s="163"/>
      <c r="FES660" s="163"/>
      <c r="FET660" s="163"/>
      <c r="FEU660" s="163"/>
      <c r="FEV660" s="163"/>
      <c r="FEW660" s="163"/>
      <c r="FEX660" s="163"/>
      <c r="FEY660" s="163"/>
      <c r="FEZ660" s="163"/>
      <c r="FFA660" s="163"/>
      <c r="FFB660" s="163"/>
      <c r="FFC660" s="163"/>
      <c r="FFD660" s="163"/>
      <c r="FFE660" s="163"/>
      <c r="FFF660" s="163"/>
      <c r="FFG660" s="163"/>
      <c r="FFH660" s="163"/>
      <c r="FFI660" s="163"/>
      <c r="FFJ660" s="163"/>
      <c r="FFK660" s="163"/>
      <c r="FFL660" s="163"/>
      <c r="FFM660" s="163"/>
      <c r="FFN660" s="163"/>
      <c r="FFO660" s="163"/>
      <c r="FFP660" s="163"/>
      <c r="FFQ660" s="163"/>
      <c r="FFR660" s="163"/>
      <c r="FFS660" s="163"/>
      <c r="FFT660" s="163"/>
      <c r="FFU660" s="163"/>
      <c r="FFV660" s="163"/>
      <c r="FFW660" s="163"/>
      <c r="FFX660" s="163"/>
      <c r="FFY660" s="163"/>
      <c r="FFZ660" s="163"/>
      <c r="FGA660" s="163"/>
      <c r="FGB660" s="163"/>
      <c r="FGC660" s="163"/>
      <c r="FGD660" s="163"/>
      <c r="FGE660" s="163"/>
      <c r="FGF660" s="163"/>
      <c r="FGG660" s="163"/>
      <c r="FGH660" s="163"/>
      <c r="FGI660" s="163"/>
      <c r="FGJ660" s="163"/>
      <c r="FGK660" s="163"/>
      <c r="FGL660" s="163"/>
      <c r="FGM660" s="163"/>
      <c r="FGN660" s="163"/>
      <c r="FGO660" s="163"/>
      <c r="FGP660" s="163"/>
      <c r="FGQ660" s="163"/>
      <c r="FGR660" s="163"/>
      <c r="FGS660" s="163"/>
      <c r="FGT660" s="163"/>
      <c r="FGU660" s="163"/>
      <c r="FGV660" s="163"/>
      <c r="FGW660" s="163"/>
      <c r="FGX660" s="163"/>
      <c r="FGY660" s="163"/>
      <c r="FGZ660" s="163"/>
      <c r="FHA660" s="163"/>
      <c r="FHB660" s="163"/>
      <c r="FHC660" s="163"/>
      <c r="FHD660" s="163"/>
      <c r="FHE660" s="163"/>
      <c r="FHF660" s="163"/>
      <c r="FHG660" s="163"/>
      <c r="FHH660" s="163"/>
      <c r="FHI660" s="163"/>
      <c r="FHJ660" s="163"/>
      <c r="FHK660" s="163"/>
      <c r="FHL660" s="163"/>
      <c r="FHM660" s="163"/>
      <c r="FHN660" s="163"/>
      <c r="FHO660" s="163"/>
      <c r="FHP660" s="163"/>
      <c r="FHQ660" s="163"/>
      <c r="FHR660" s="163"/>
      <c r="FHS660" s="163"/>
      <c r="FHT660" s="163"/>
      <c r="FHU660" s="163"/>
      <c r="FHV660" s="163"/>
      <c r="FHW660" s="163"/>
      <c r="FHX660" s="163"/>
      <c r="FHY660" s="163"/>
      <c r="FHZ660" s="163"/>
      <c r="FIA660" s="163"/>
      <c r="FIB660" s="163"/>
      <c r="FIC660" s="163"/>
      <c r="FID660" s="163"/>
      <c r="FIE660" s="163"/>
      <c r="FIF660" s="163"/>
      <c r="FIG660" s="163"/>
      <c r="FIH660" s="163"/>
      <c r="FII660" s="163"/>
      <c r="FIJ660" s="163"/>
      <c r="FIK660" s="163"/>
      <c r="FIL660" s="163"/>
      <c r="FIM660" s="163"/>
      <c r="FIN660" s="163"/>
      <c r="FIO660" s="163"/>
      <c r="FIP660" s="163"/>
      <c r="FIQ660" s="163"/>
      <c r="FIR660" s="163"/>
      <c r="FIS660" s="163"/>
      <c r="FIT660" s="163"/>
      <c r="FIU660" s="163"/>
      <c r="FIV660" s="163"/>
      <c r="FIW660" s="163"/>
      <c r="FIX660" s="163"/>
      <c r="FIY660" s="163"/>
      <c r="FIZ660" s="163"/>
      <c r="FJA660" s="163"/>
      <c r="FJB660" s="163"/>
      <c r="FJC660" s="163"/>
      <c r="FJD660" s="163"/>
      <c r="FJE660" s="163"/>
      <c r="FJF660" s="163"/>
      <c r="FJG660" s="163"/>
      <c r="FJH660" s="163"/>
      <c r="FJI660" s="163"/>
      <c r="FJJ660" s="163"/>
      <c r="FJK660" s="163"/>
      <c r="FJL660" s="163"/>
      <c r="FJM660" s="163"/>
      <c r="FJN660" s="163"/>
      <c r="FJO660" s="163"/>
      <c r="FJP660" s="163"/>
      <c r="FJQ660" s="163"/>
      <c r="FJR660" s="163"/>
      <c r="FJS660" s="163"/>
      <c r="FJT660" s="163"/>
      <c r="FJU660" s="163"/>
      <c r="FJV660" s="163"/>
      <c r="FJW660" s="163"/>
      <c r="FJX660" s="163"/>
      <c r="FJY660" s="163"/>
      <c r="FJZ660" s="163"/>
      <c r="FKA660" s="163"/>
      <c r="FKB660" s="163"/>
      <c r="FKC660" s="163"/>
      <c r="FKD660" s="163"/>
      <c r="FKE660" s="163"/>
      <c r="FKF660" s="163"/>
      <c r="FKG660" s="163"/>
      <c r="FKH660" s="163"/>
      <c r="FKI660" s="163"/>
      <c r="FKJ660" s="163"/>
      <c r="FKK660" s="163"/>
      <c r="FKL660" s="163"/>
      <c r="FKM660" s="163"/>
      <c r="FKN660" s="163"/>
      <c r="FKO660" s="163"/>
      <c r="FKP660" s="163"/>
      <c r="FKQ660" s="163"/>
      <c r="FKR660" s="163"/>
      <c r="FKS660" s="163"/>
      <c r="FKT660" s="163"/>
      <c r="FKU660" s="163"/>
      <c r="FKV660" s="163"/>
      <c r="FKW660" s="163"/>
      <c r="FKX660" s="163"/>
      <c r="FKY660" s="163"/>
      <c r="FKZ660" s="163"/>
      <c r="FLA660" s="163"/>
      <c r="FLB660" s="163"/>
      <c r="FLC660" s="163"/>
      <c r="FLD660" s="163"/>
      <c r="FLE660" s="163"/>
      <c r="FLF660" s="163"/>
      <c r="FLG660" s="163"/>
      <c r="FLH660" s="163"/>
      <c r="FLI660" s="163"/>
      <c r="FLJ660" s="163"/>
      <c r="FLK660" s="163"/>
      <c r="FLL660" s="163"/>
      <c r="FLM660" s="163"/>
      <c r="FLN660" s="163"/>
      <c r="FLO660" s="163"/>
      <c r="FLP660" s="163"/>
      <c r="FLQ660" s="163"/>
      <c r="FLR660" s="163"/>
      <c r="FLS660" s="163"/>
      <c r="FLT660" s="163"/>
      <c r="FLU660" s="163"/>
      <c r="FLV660" s="163"/>
      <c r="FLW660" s="163"/>
      <c r="FLX660" s="163"/>
      <c r="FLY660" s="163"/>
      <c r="FLZ660" s="163"/>
      <c r="FMA660" s="163"/>
      <c r="FMB660" s="163"/>
      <c r="FMC660" s="163"/>
      <c r="FMD660" s="163"/>
      <c r="FME660" s="163"/>
      <c r="FMF660" s="163"/>
      <c r="FMG660" s="163"/>
      <c r="FMH660" s="163"/>
      <c r="FMI660" s="163"/>
      <c r="FMJ660" s="163"/>
      <c r="FMK660" s="163"/>
      <c r="FML660" s="163"/>
      <c r="FMM660" s="163"/>
      <c r="FMN660" s="163"/>
      <c r="FMO660" s="163"/>
      <c r="FMP660" s="163"/>
      <c r="FMQ660" s="163"/>
      <c r="FMR660" s="163"/>
      <c r="FMS660" s="163"/>
      <c r="FMT660" s="163"/>
      <c r="FMU660" s="163"/>
      <c r="FMV660" s="163"/>
      <c r="FMW660" s="163"/>
      <c r="FMX660" s="163"/>
      <c r="FMY660" s="163"/>
      <c r="FMZ660" s="163"/>
      <c r="FNA660" s="163"/>
      <c r="FNB660" s="163"/>
      <c r="FNC660" s="163"/>
      <c r="FND660" s="163"/>
      <c r="FNE660" s="163"/>
      <c r="FNF660" s="163"/>
      <c r="FNG660" s="163"/>
      <c r="FNH660" s="163"/>
      <c r="FNI660" s="163"/>
      <c r="FNJ660" s="163"/>
      <c r="FNK660" s="163"/>
      <c r="FNL660" s="163"/>
      <c r="FNM660" s="163"/>
      <c r="FNN660" s="163"/>
      <c r="FNO660" s="163"/>
      <c r="FNP660" s="163"/>
      <c r="FNQ660" s="163"/>
      <c r="FNR660" s="163"/>
      <c r="FNS660" s="163"/>
      <c r="FNT660" s="163"/>
      <c r="FNU660" s="163"/>
      <c r="FNV660" s="163"/>
      <c r="FNW660" s="163"/>
      <c r="FNX660" s="163"/>
      <c r="FNY660" s="163"/>
      <c r="FNZ660" s="163"/>
      <c r="FOA660" s="163"/>
      <c r="FOB660" s="163"/>
      <c r="FOC660" s="163"/>
      <c r="FOD660" s="163"/>
      <c r="FOE660" s="163"/>
      <c r="FOF660" s="163"/>
      <c r="FOG660" s="163"/>
      <c r="FOH660" s="163"/>
      <c r="FOI660" s="163"/>
      <c r="FOJ660" s="163"/>
      <c r="FOK660" s="163"/>
      <c r="FOL660" s="163"/>
      <c r="FOM660" s="163"/>
      <c r="FON660" s="163"/>
      <c r="FOO660" s="163"/>
      <c r="FOP660" s="163"/>
      <c r="FOQ660" s="163"/>
      <c r="FOR660" s="163"/>
      <c r="FOS660" s="163"/>
      <c r="FOT660" s="163"/>
      <c r="FOU660" s="163"/>
      <c r="FOV660" s="163"/>
      <c r="FOW660" s="163"/>
      <c r="FOX660" s="163"/>
      <c r="FOY660" s="163"/>
      <c r="FOZ660" s="163"/>
      <c r="FPA660" s="163"/>
      <c r="FPB660" s="163"/>
      <c r="FPC660" s="163"/>
      <c r="FPD660" s="163"/>
      <c r="FPE660" s="163"/>
      <c r="FPF660" s="163"/>
      <c r="FPG660" s="163"/>
      <c r="FPH660" s="163"/>
      <c r="FPI660" s="163"/>
      <c r="FPJ660" s="163"/>
      <c r="FPK660" s="163"/>
      <c r="FPL660" s="163"/>
      <c r="FPM660" s="163"/>
      <c r="FPN660" s="163"/>
      <c r="FPO660" s="163"/>
      <c r="FPP660" s="163"/>
      <c r="FPQ660" s="163"/>
      <c r="FPR660" s="163"/>
      <c r="FPS660" s="163"/>
      <c r="FPT660" s="163"/>
      <c r="FPU660" s="163"/>
      <c r="FPV660" s="163"/>
      <c r="FPW660" s="163"/>
      <c r="FPX660" s="163"/>
      <c r="FPY660" s="163"/>
      <c r="FPZ660" s="163"/>
      <c r="FQA660" s="163"/>
      <c r="FQB660" s="163"/>
      <c r="FQC660" s="163"/>
      <c r="FQD660" s="163"/>
      <c r="FQE660" s="163"/>
      <c r="FQF660" s="163"/>
      <c r="FQG660" s="163"/>
      <c r="FQH660" s="163"/>
      <c r="FQI660" s="163"/>
      <c r="FQJ660" s="163"/>
      <c r="FQK660" s="163"/>
      <c r="FQL660" s="163"/>
      <c r="FQM660" s="163"/>
      <c r="FQN660" s="163"/>
      <c r="FQO660" s="163"/>
      <c r="FQP660" s="163"/>
      <c r="FQQ660" s="163"/>
      <c r="FQR660" s="163"/>
      <c r="FQS660" s="163"/>
      <c r="FQT660" s="163"/>
      <c r="FQU660" s="163"/>
      <c r="FQV660" s="163"/>
      <c r="FQW660" s="163"/>
      <c r="FQX660" s="163"/>
      <c r="FQY660" s="163"/>
      <c r="FQZ660" s="163"/>
      <c r="FRA660" s="163"/>
      <c r="FRB660" s="163"/>
      <c r="FRC660" s="163"/>
      <c r="FRD660" s="163"/>
      <c r="FRE660" s="163"/>
      <c r="FRF660" s="163"/>
      <c r="FRG660" s="163"/>
      <c r="FRH660" s="163"/>
      <c r="FRI660" s="163"/>
      <c r="FRJ660" s="163"/>
      <c r="FRK660" s="163"/>
      <c r="FRL660" s="163"/>
      <c r="FRM660" s="163"/>
      <c r="FRN660" s="163"/>
      <c r="FRO660" s="163"/>
      <c r="FRP660" s="163"/>
      <c r="FRQ660" s="163"/>
      <c r="FRR660" s="163"/>
      <c r="FRS660" s="163"/>
      <c r="FRT660" s="163"/>
      <c r="FRU660" s="163"/>
      <c r="FRV660" s="163"/>
      <c r="FRW660" s="163"/>
      <c r="FRX660" s="163"/>
      <c r="FRY660" s="163"/>
      <c r="FRZ660" s="163"/>
      <c r="FSA660" s="163"/>
      <c r="FSB660" s="163"/>
      <c r="FSC660" s="163"/>
      <c r="FSD660" s="163"/>
      <c r="FSE660" s="163"/>
      <c r="FSF660" s="163"/>
      <c r="FSG660" s="163"/>
      <c r="FSH660" s="163"/>
      <c r="FSI660" s="163"/>
      <c r="FSJ660" s="163"/>
      <c r="FSK660" s="163"/>
      <c r="FSL660" s="163"/>
      <c r="FSM660" s="163"/>
      <c r="FSN660" s="163"/>
      <c r="FSO660" s="163"/>
      <c r="FSP660" s="163"/>
      <c r="FSQ660" s="163"/>
      <c r="FSR660" s="163"/>
      <c r="FSS660" s="163"/>
      <c r="FST660" s="163"/>
      <c r="FSU660" s="163"/>
      <c r="FSV660" s="163"/>
      <c r="FSW660" s="163"/>
      <c r="FSX660" s="163"/>
      <c r="FSY660" s="163"/>
      <c r="FSZ660" s="163"/>
      <c r="FTA660" s="163"/>
      <c r="FTB660" s="163"/>
      <c r="FTC660" s="163"/>
      <c r="FTD660" s="163"/>
      <c r="FTE660" s="163"/>
      <c r="FTF660" s="163"/>
      <c r="FTG660" s="163"/>
      <c r="FTH660" s="163"/>
      <c r="FTI660" s="163"/>
      <c r="FTJ660" s="163"/>
      <c r="FTK660" s="163"/>
      <c r="FTL660" s="163"/>
      <c r="FTM660" s="163"/>
      <c r="FTN660" s="163"/>
      <c r="FTO660" s="163"/>
      <c r="FTP660" s="163"/>
      <c r="FTQ660" s="163"/>
      <c r="FTR660" s="163"/>
      <c r="FTS660" s="163"/>
      <c r="FTT660" s="163"/>
      <c r="FTU660" s="163"/>
      <c r="FTV660" s="163"/>
      <c r="FTW660" s="163"/>
      <c r="FTX660" s="163"/>
      <c r="FTY660" s="163"/>
      <c r="FTZ660" s="163"/>
      <c r="FUA660" s="163"/>
      <c r="FUB660" s="163"/>
      <c r="FUC660" s="163"/>
      <c r="FUD660" s="163"/>
      <c r="FUE660" s="163"/>
      <c r="FUF660" s="163"/>
      <c r="FUG660" s="163"/>
      <c r="FUH660" s="163"/>
      <c r="FUI660" s="163"/>
      <c r="FUJ660" s="163"/>
      <c r="FUK660" s="163"/>
      <c r="FUL660" s="163"/>
      <c r="FUM660" s="163"/>
      <c r="FUN660" s="163"/>
      <c r="FUO660" s="163"/>
      <c r="FUP660" s="163"/>
      <c r="FUQ660" s="163"/>
      <c r="FUR660" s="163"/>
      <c r="FUS660" s="163"/>
      <c r="FUT660" s="163"/>
      <c r="FUU660" s="163"/>
      <c r="FUV660" s="163"/>
      <c r="FUW660" s="163"/>
      <c r="FUX660" s="163"/>
      <c r="FUY660" s="163"/>
      <c r="FUZ660" s="163"/>
      <c r="FVA660" s="163"/>
      <c r="FVB660" s="163"/>
      <c r="FVC660" s="163"/>
      <c r="FVD660" s="163"/>
      <c r="FVE660" s="163"/>
      <c r="FVF660" s="163"/>
      <c r="FVG660" s="163"/>
      <c r="FVH660" s="163"/>
      <c r="FVI660" s="163"/>
      <c r="FVJ660" s="163"/>
      <c r="FVK660" s="163"/>
      <c r="FVL660" s="163"/>
      <c r="FVM660" s="163"/>
      <c r="FVN660" s="163"/>
      <c r="FVO660" s="163"/>
      <c r="FVP660" s="163"/>
      <c r="FVQ660" s="163"/>
      <c r="FVR660" s="163"/>
      <c r="FVS660" s="163"/>
      <c r="FVT660" s="163"/>
      <c r="FVU660" s="163"/>
      <c r="FVV660" s="163"/>
      <c r="FVW660" s="163"/>
      <c r="FVX660" s="163"/>
      <c r="FVY660" s="163"/>
      <c r="FVZ660" s="163"/>
      <c r="FWA660" s="163"/>
      <c r="FWB660" s="163"/>
      <c r="FWC660" s="163"/>
      <c r="FWD660" s="163"/>
      <c r="FWE660" s="163"/>
      <c r="FWF660" s="163"/>
      <c r="FWG660" s="163"/>
      <c r="FWH660" s="163"/>
      <c r="FWI660" s="163"/>
      <c r="FWJ660" s="163"/>
      <c r="FWK660" s="163"/>
      <c r="FWL660" s="163"/>
      <c r="FWM660" s="163"/>
      <c r="FWN660" s="163"/>
      <c r="FWO660" s="163"/>
      <c r="FWP660" s="163"/>
      <c r="FWQ660" s="163"/>
      <c r="FWR660" s="163"/>
      <c r="FWS660" s="163"/>
      <c r="FWT660" s="163"/>
      <c r="FWU660" s="163"/>
      <c r="FWV660" s="163"/>
      <c r="FWW660" s="163"/>
      <c r="FWX660" s="163"/>
      <c r="FWY660" s="163"/>
      <c r="FWZ660" s="163"/>
      <c r="FXA660" s="163"/>
      <c r="FXB660" s="163"/>
      <c r="FXC660" s="163"/>
      <c r="FXD660" s="163"/>
      <c r="FXE660" s="163"/>
      <c r="FXF660" s="163"/>
      <c r="FXG660" s="163"/>
      <c r="FXH660" s="163"/>
      <c r="FXI660" s="163"/>
      <c r="FXJ660" s="163"/>
      <c r="FXK660" s="163"/>
      <c r="FXL660" s="163"/>
      <c r="FXM660" s="163"/>
      <c r="FXN660" s="163"/>
      <c r="FXO660" s="163"/>
      <c r="FXP660" s="163"/>
      <c r="FXQ660" s="163"/>
      <c r="FXR660" s="163"/>
      <c r="FXS660" s="163"/>
      <c r="FXT660" s="163"/>
      <c r="FXU660" s="163"/>
      <c r="FXV660" s="163"/>
      <c r="FXW660" s="163"/>
      <c r="FXX660" s="163"/>
      <c r="FXY660" s="163"/>
      <c r="FXZ660" s="163"/>
      <c r="FYA660" s="163"/>
      <c r="FYB660" s="163"/>
      <c r="FYC660" s="163"/>
      <c r="FYD660" s="163"/>
      <c r="FYE660" s="163"/>
      <c r="FYF660" s="163"/>
      <c r="FYG660" s="163"/>
      <c r="FYH660" s="163"/>
      <c r="FYI660" s="163"/>
      <c r="FYJ660" s="163"/>
      <c r="FYK660" s="163"/>
      <c r="FYL660" s="163"/>
      <c r="FYM660" s="163"/>
      <c r="FYN660" s="163"/>
      <c r="FYO660" s="163"/>
      <c r="FYP660" s="163"/>
      <c r="FYQ660" s="163"/>
      <c r="FYR660" s="163"/>
      <c r="FYS660" s="163"/>
      <c r="FYT660" s="163"/>
      <c r="FYU660" s="163"/>
      <c r="FYV660" s="163"/>
      <c r="FYW660" s="163"/>
      <c r="FYX660" s="163"/>
      <c r="FYY660" s="163"/>
      <c r="FYZ660" s="163"/>
      <c r="FZA660" s="163"/>
      <c r="FZB660" s="163"/>
      <c r="FZC660" s="163"/>
      <c r="FZD660" s="163"/>
      <c r="FZE660" s="163"/>
      <c r="FZF660" s="163"/>
      <c r="FZG660" s="163"/>
      <c r="FZH660" s="163"/>
      <c r="FZI660" s="163"/>
      <c r="FZJ660" s="163"/>
      <c r="FZK660" s="163"/>
      <c r="FZL660" s="163"/>
      <c r="FZM660" s="163"/>
      <c r="FZN660" s="163"/>
      <c r="FZO660" s="163"/>
      <c r="FZP660" s="163"/>
      <c r="FZQ660" s="163"/>
      <c r="FZR660" s="163"/>
      <c r="FZS660" s="163"/>
      <c r="FZT660" s="163"/>
      <c r="FZU660" s="163"/>
      <c r="FZV660" s="163"/>
      <c r="FZW660" s="163"/>
      <c r="FZX660" s="163"/>
      <c r="FZY660" s="163"/>
      <c r="FZZ660" s="163"/>
      <c r="GAA660" s="163"/>
      <c r="GAB660" s="163"/>
      <c r="GAC660" s="163"/>
      <c r="GAD660" s="163"/>
      <c r="GAE660" s="163"/>
      <c r="GAF660" s="163"/>
      <c r="GAG660" s="163"/>
      <c r="GAH660" s="163"/>
      <c r="GAI660" s="163"/>
      <c r="GAJ660" s="163"/>
      <c r="GAK660" s="163"/>
      <c r="GAL660" s="163"/>
      <c r="GAM660" s="163"/>
      <c r="GAN660" s="163"/>
      <c r="GAO660" s="163"/>
      <c r="GAP660" s="163"/>
      <c r="GAQ660" s="163"/>
      <c r="GAR660" s="163"/>
      <c r="GAS660" s="163"/>
      <c r="GAT660" s="163"/>
      <c r="GAU660" s="163"/>
      <c r="GAV660" s="163"/>
      <c r="GAW660" s="163"/>
      <c r="GAX660" s="163"/>
      <c r="GAY660" s="163"/>
      <c r="GAZ660" s="163"/>
      <c r="GBA660" s="163"/>
      <c r="GBB660" s="163"/>
      <c r="GBC660" s="163"/>
      <c r="GBD660" s="163"/>
      <c r="GBE660" s="163"/>
      <c r="GBF660" s="163"/>
      <c r="GBG660" s="163"/>
      <c r="GBH660" s="163"/>
      <c r="GBI660" s="163"/>
      <c r="GBJ660" s="163"/>
      <c r="GBK660" s="163"/>
      <c r="GBL660" s="163"/>
      <c r="GBM660" s="163"/>
      <c r="GBN660" s="163"/>
      <c r="GBO660" s="163"/>
      <c r="GBP660" s="163"/>
      <c r="GBQ660" s="163"/>
      <c r="GBR660" s="163"/>
      <c r="GBS660" s="163"/>
      <c r="GBT660" s="163"/>
      <c r="GBU660" s="163"/>
      <c r="GBV660" s="163"/>
      <c r="GBW660" s="163"/>
      <c r="GBX660" s="163"/>
      <c r="GBY660" s="163"/>
      <c r="GBZ660" s="163"/>
      <c r="GCA660" s="163"/>
      <c r="GCB660" s="163"/>
      <c r="GCC660" s="163"/>
      <c r="GCD660" s="163"/>
      <c r="GCE660" s="163"/>
      <c r="GCF660" s="163"/>
      <c r="GCG660" s="163"/>
      <c r="GCH660" s="163"/>
      <c r="GCI660" s="163"/>
      <c r="GCJ660" s="163"/>
      <c r="GCK660" s="163"/>
      <c r="GCL660" s="163"/>
      <c r="GCM660" s="163"/>
      <c r="GCN660" s="163"/>
      <c r="GCO660" s="163"/>
      <c r="GCP660" s="163"/>
      <c r="GCQ660" s="163"/>
      <c r="GCR660" s="163"/>
      <c r="GCS660" s="163"/>
      <c r="GCT660" s="163"/>
      <c r="GCU660" s="163"/>
      <c r="GCV660" s="163"/>
      <c r="GCW660" s="163"/>
      <c r="GCX660" s="163"/>
      <c r="GCY660" s="163"/>
      <c r="GCZ660" s="163"/>
      <c r="GDA660" s="163"/>
      <c r="GDB660" s="163"/>
      <c r="GDC660" s="163"/>
      <c r="GDD660" s="163"/>
      <c r="GDE660" s="163"/>
      <c r="GDF660" s="163"/>
      <c r="GDG660" s="163"/>
      <c r="GDH660" s="163"/>
      <c r="GDI660" s="163"/>
      <c r="GDJ660" s="163"/>
      <c r="GDK660" s="163"/>
      <c r="GDL660" s="163"/>
      <c r="GDM660" s="163"/>
      <c r="GDN660" s="163"/>
      <c r="GDO660" s="163"/>
      <c r="GDP660" s="163"/>
      <c r="GDQ660" s="163"/>
      <c r="GDR660" s="163"/>
      <c r="GDS660" s="163"/>
      <c r="GDT660" s="163"/>
      <c r="GDU660" s="163"/>
      <c r="GDV660" s="163"/>
      <c r="GDW660" s="163"/>
      <c r="GDX660" s="163"/>
      <c r="GDY660" s="163"/>
      <c r="GDZ660" s="163"/>
      <c r="GEA660" s="163"/>
      <c r="GEB660" s="163"/>
      <c r="GEC660" s="163"/>
      <c r="GED660" s="163"/>
      <c r="GEE660" s="163"/>
      <c r="GEF660" s="163"/>
      <c r="GEG660" s="163"/>
      <c r="GEH660" s="163"/>
      <c r="GEI660" s="163"/>
      <c r="GEJ660" s="163"/>
      <c r="GEK660" s="163"/>
      <c r="GEL660" s="163"/>
      <c r="GEM660" s="163"/>
      <c r="GEN660" s="163"/>
      <c r="GEO660" s="163"/>
      <c r="GEP660" s="163"/>
      <c r="GEQ660" s="163"/>
      <c r="GER660" s="163"/>
      <c r="GES660" s="163"/>
      <c r="GET660" s="163"/>
      <c r="GEU660" s="163"/>
      <c r="GEV660" s="163"/>
      <c r="GEW660" s="163"/>
      <c r="GEX660" s="163"/>
      <c r="GEY660" s="163"/>
      <c r="GEZ660" s="163"/>
      <c r="GFA660" s="163"/>
      <c r="GFB660" s="163"/>
      <c r="GFC660" s="163"/>
      <c r="GFD660" s="163"/>
      <c r="GFE660" s="163"/>
      <c r="GFF660" s="163"/>
      <c r="GFG660" s="163"/>
      <c r="GFH660" s="163"/>
      <c r="GFI660" s="163"/>
      <c r="GFJ660" s="163"/>
      <c r="GFK660" s="163"/>
      <c r="GFL660" s="163"/>
      <c r="GFM660" s="163"/>
      <c r="GFN660" s="163"/>
      <c r="GFO660" s="163"/>
      <c r="GFP660" s="163"/>
      <c r="GFQ660" s="163"/>
      <c r="GFR660" s="163"/>
      <c r="GFS660" s="163"/>
      <c r="GFT660" s="163"/>
      <c r="GFU660" s="163"/>
      <c r="GFV660" s="163"/>
      <c r="GFW660" s="163"/>
      <c r="GFX660" s="163"/>
      <c r="GFY660" s="163"/>
      <c r="GFZ660" s="163"/>
      <c r="GGA660" s="163"/>
      <c r="GGB660" s="163"/>
      <c r="GGC660" s="163"/>
      <c r="GGD660" s="163"/>
      <c r="GGE660" s="163"/>
      <c r="GGF660" s="163"/>
      <c r="GGG660" s="163"/>
      <c r="GGH660" s="163"/>
      <c r="GGI660" s="163"/>
      <c r="GGJ660" s="163"/>
      <c r="GGK660" s="163"/>
      <c r="GGL660" s="163"/>
      <c r="GGM660" s="163"/>
      <c r="GGN660" s="163"/>
      <c r="GGO660" s="163"/>
      <c r="GGP660" s="163"/>
      <c r="GGQ660" s="163"/>
      <c r="GGR660" s="163"/>
      <c r="GGS660" s="163"/>
      <c r="GGT660" s="163"/>
      <c r="GGU660" s="163"/>
      <c r="GGV660" s="163"/>
      <c r="GGW660" s="163"/>
      <c r="GGX660" s="163"/>
      <c r="GGY660" s="163"/>
      <c r="GGZ660" s="163"/>
      <c r="GHA660" s="163"/>
      <c r="GHB660" s="163"/>
      <c r="GHC660" s="163"/>
      <c r="GHD660" s="163"/>
      <c r="GHE660" s="163"/>
      <c r="GHF660" s="163"/>
      <c r="GHG660" s="163"/>
      <c r="GHH660" s="163"/>
      <c r="GHI660" s="163"/>
      <c r="GHJ660" s="163"/>
      <c r="GHK660" s="163"/>
      <c r="GHL660" s="163"/>
      <c r="GHM660" s="163"/>
      <c r="GHN660" s="163"/>
      <c r="GHO660" s="163"/>
      <c r="GHP660" s="163"/>
      <c r="GHQ660" s="163"/>
      <c r="GHR660" s="163"/>
      <c r="GHS660" s="163"/>
      <c r="GHT660" s="163"/>
      <c r="GHU660" s="163"/>
      <c r="GHV660" s="163"/>
      <c r="GHW660" s="163"/>
      <c r="GHX660" s="163"/>
      <c r="GHY660" s="163"/>
      <c r="GHZ660" s="163"/>
      <c r="GIA660" s="163"/>
      <c r="GIB660" s="163"/>
      <c r="GIC660" s="163"/>
      <c r="GID660" s="163"/>
      <c r="GIE660" s="163"/>
      <c r="GIF660" s="163"/>
      <c r="GIG660" s="163"/>
      <c r="GIH660" s="163"/>
      <c r="GII660" s="163"/>
      <c r="GIJ660" s="163"/>
      <c r="GIK660" s="163"/>
      <c r="GIL660" s="163"/>
      <c r="GIM660" s="163"/>
      <c r="GIN660" s="163"/>
      <c r="GIO660" s="163"/>
      <c r="GIP660" s="163"/>
      <c r="GIQ660" s="163"/>
      <c r="GIR660" s="163"/>
      <c r="GIS660" s="163"/>
      <c r="GIT660" s="163"/>
      <c r="GIU660" s="163"/>
      <c r="GIV660" s="163"/>
      <c r="GIW660" s="163"/>
      <c r="GIX660" s="163"/>
      <c r="GIY660" s="163"/>
      <c r="GIZ660" s="163"/>
      <c r="GJA660" s="163"/>
      <c r="GJB660" s="163"/>
      <c r="GJC660" s="163"/>
      <c r="GJD660" s="163"/>
      <c r="GJE660" s="163"/>
      <c r="GJF660" s="163"/>
      <c r="GJG660" s="163"/>
      <c r="GJH660" s="163"/>
      <c r="GJI660" s="163"/>
      <c r="GJJ660" s="163"/>
      <c r="GJK660" s="163"/>
      <c r="GJL660" s="163"/>
      <c r="GJM660" s="163"/>
      <c r="GJN660" s="163"/>
      <c r="GJO660" s="163"/>
      <c r="GJP660" s="163"/>
      <c r="GJQ660" s="163"/>
      <c r="GJR660" s="163"/>
      <c r="GJS660" s="163"/>
      <c r="GJT660" s="163"/>
      <c r="GJU660" s="163"/>
      <c r="GJV660" s="163"/>
      <c r="GJW660" s="163"/>
      <c r="GJX660" s="163"/>
      <c r="GJY660" s="163"/>
      <c r="GJZ660" s="163"/>
      <c r="GKA660" s="163"/>
      <c r="GKB660" s="163"/>
      <c r="GKC660" s="163"/>
      <c r="GKD660" s="163"/>
      <c r="GKE660" s="163"/>
      <c r="GKF660" s="163"/>
      <c r="GKG660" s="163"/>
      <c r="GKH660" s="163"/>
      <c r="GKI660" s="163"/>
      <c r="GKJ660" s="163"/>
      <c r="GKK660" s="163"/>
      <c r="GKL660" s="163"/>
      <c r="GKM660" s="163"/>
      <c r="GKN660" s="163"/>
      <c r="GKO660" s="163"/>
      <c r="GKP660" s="163"/>
      <c r="GKQ660" s="163"/>
      <c r="GKR660" s="163"/>
      <c r="GKS660" s="163"/>
      <c r="GKT660" s="163"/>
      <c r="GKU660" s="163"/>
      <c r="GKV660" s="163"/>
      <c r="GKW660" s="163"/>
      <c r="GKX660" s="163"/>
      <c r="GKY660" s="163"/>
      <c r="GKZ660" s="163"/>
      <c r="GLA660" s="163"/>
      <c r="GLB660" s="163"/>
      <c r="GLC660" s="163"/>
      <c r="GLD660" s="163"/>
      <c r="GLE660" s="163"/>
      <c r="GLF660" s="163"/>
      <c r="GLG660" s="163"/>
      <c r="GLH660" s="163"/>
      <c r="GLI660" s="163"/>
      <c r="GLJ660" s="163"/>
      <c r="GLK660" s="163"/>
      <c r="GLL660" s="163"/>
      <c r="GLM660" s="163"/>
      <c r="GLN660" s="163"/>
      <c r="GLO660" s="163"/>
      <c r="GLP660" s="163"/>
      <c r="GLQ660" s="163"/>
      <c r="GLR660" s="163"/>
      <c r="GLS660" s="163"/>
      <c r="GLT660" s="163"/>
      <c r="GLU660" s="163"/>
      <c r="GLV660" s="163"/>
      <c r="GLW660" s="163"/>
      <c r="GLX660" s="163"/>
      <c r="GLY660" s="163"/>
      <c r="GLZ660" s="163"/>
      <c r="GMA660" s="163"/>
      <c r="GMB660" s="163"/>
      <c r="GMC660" s="163"/>
      <c r="GMD660" s="163"/>
      <c r="GME660" s="163"/>
      <c r="GMF660" s="163"/>
      <c r="GMG660" s="163"/>
      <c r="GMH660" s="163"/>
      <c r="GMI660" s="163"/>
      <c r="GMJ660" s="163"/>
      <c r="GMK660" s="163"/>
      <c r="GML660" s="163"/>
      <c r="GMM660" s="163"/>
      <c r="GMN660" s="163"/>
      <c r="GMO660" s="163"/>
      <c r="GMP660" s="163"/>
      <c r="GMQ660" s="163"/>
      <c r="GMR660" s="163"/>
      <c r="GMS660" s="163"/>
      <c r="GMT660" s="163"/>
      <c r="GMU660" s="163"/>
      <c r="GMV660" s="163"/>
      <c r="GMW660" s="163"/>
      <c r="GMX660" s="163"/>
      <c r="GMY660" s="163"/>
      <c r="GMZ660" s="163"/>
      <c r="GNA660" s="163"/>
      <c r="GNB660" s="163"/>
      <c r="GNC660" s="163"/>
      <c r="GND660" s="163"/>
      <c r="GNE660" s="163"/>
      <c r="GNF660" s="163"/>
      <c r="GNG660" s="163"/>
      <c r="GNH660" s="163"/>
      <c r="GNI660" s="163"/>
      <c r="GNJ660" s="163"/>
      <c r="GNK660" s="163"/>
      <c r="GNL660" s="163"/>
      <c r="GNM660" s="163"/>
      <c r="GNN660" s="163"/>
      <c r="GNO660" s="163"/>
      <c r="GNP660" s="163"/>
      <c r="GNQ660" s="163"/>
      <c r="GNR660" s="163"/>
      <c r="GNS660" s="163"/>
      <c r="GNT660" s="163"/>
      <c r="GNU660" s="163"/>
      <c r="GNV660" s="163"/>
      <c r="GNW660" s="163"/>
      <c r="GNX660" s="163"/>
      <c r="GNY660" s="163"/>
      <c r="GNZ660" s="163"/>
      <c r="GOA660" s="163"/>
      <c r="GOB660" s="163"/>
      <c r="GOC660" s="163"/>
      <c r="GOD660" s="163"/>
      <c r="GOE660" s="163"/>
      <c r="GOF660" s="163"/>
      <c r="GOG660" s="163"/>
      <c r="GOH660" s="163"/>
      <c r="GOI660" s="163"/>
      <c r="GOJ660" s="163"/>
      <c r="GOK660" s="163"/>
      <c r="GOL660" s="163"/>
      <c r="GOM660" s="163"/>
      <c r="GON660" s="163"/>
      <c r="GOO660" s="163"/>
      <c r="GOP660" s="163"/>
      <c r="GOQ660" s="163"/>
      <c r="GOR660" s="163"/>
      <c r="GOS660" s="163"/>
      <c r="GOT660" s="163"/>
      <c r="GOU660" s="163"/>
      <c r="GOV660" s="163"/>
      <c r="GOW660" s="163"/>
      <c r="GOX660" s="163"/>
      <c r="GOY660" s="163"/>
      <c r="GOZ660" s="163"/>
      <c r="GPA660" s="163"/>
      <c r="GPB660" s="163"/>
      <c r="GPC660" s="163"/>
      <c r="GPD660" s="163"/>
      <c r="GPE660" s="163"/>
      <c r="GPF660" s="163"/>
      <c r="GPG660" s="163"/>
      <c r="GPH660" s="163"/>
      <c r="GPI660" s="163"/>
      <c r="GPJ660" s="163"/>
      <c r="GPK660" s="163"/>
      <c r="GPL660" s="163"/>
      <c r="GPM660" s="163"/>
      <c r="GPN660" s="163"/>
      <c r="GPO660" s="163"/>
      <c r="GPP660" s="163"/>
      <c r="GPQ660" s="163"/>
      <c r="GPR660" s="163"/>
      <c r="GPS660" s="163"/>
      <c r="GPT660" s="163"/>
      <c r="GPU660" s="163"/>
      <c r="GPV660" s="163"/>
      <c r="GPW660" s="163"/>
      <c r="GPX660" s="163"/>
      <c r="GPY660" s="163"/>
      <c r="GPZ660" s="163"/>
      <c r="GQA660" s="163"/>
      <c r="GQB660" s="163"/>
      <c r="GQC660" s="163"/>
      <c r="GQD660" s="163"/>
      <c r="GQE660" s="163"/>
      <c r="GQF660" s="163"/>
      <c r="GQG660" s="163"/>
      <c r="GQH660" s="163"/>
      <c r="GQI660" s="163"/>
      <c r="GQJ660" s="163"/>
      <c r="GQK660" s="163"/>
      <c r="GQL660" s="163"/>
      <c r="GQM660" s="163"/>
      <c r="GQN660" s="163"/>
      <c r="GQO660" s="163"/>
      <c r="GQP660" s="163"/>
      <c r="GQQ660" s="163"/>
      <c r="GQR660" s="163"/>
      <c r="GQS660" s="163"/>
      <c r="GQT660" s="163"/>
      <c r="GQU660" s="163"/>
      <c r="GQV660" s="163"/>
      <c r="GQW660" s="163"/>
      <c r="GQX660" s="163"/>
      <c r="GQY660" s="163"/>
      <c r="GQZ660" s="163"/>
      <c r="GRA660" s="163"/>
      <c r="GRB660" s="163"/>
      <c r="GRC660" s="163"/>
      <c r="GRD660" s="163"/>
      <c r="GRE660" s="163"/>
      <c r="GRF660" s="163"/>
      <c r="GRG660" s="163"/>
      <c r="GRH660" s="163"/>
      <c r="GRI660" s="163"/>
      <c r="GRJ660" s="163"/>
      <c r="GRK660" s="163"/>
      <c r="GRL660" s="163"/>
      <c r="GRM660" s="163"/>
      <c r="GRN660" s="163"/>
      <c r="GRO660" s="163"/>
      <c r="GRP660" s="163"/>
      <c r="GRQ660" s="163"/>
      <c r="GRR660" s="163"/>
      <c r="GRS660" s="163"/>
      <c r="GRT660" s="163"/>
      <c r="GRU660" s="163"/>
      <c r="GRV660" s="163"/>
      <c r="GRW660" s="163"/>
      <c r="GRX660" s="163"/>
      <c r="GRY660" s="163"/>
      <c r="GRZ660" s="163"/>
      <c r="GSA660" s="163"/>
      <c r="GSB660" s="163"/>
      <c r="GSC660" s="163"/>
      <c r="GSD660" s="163"/>
      <c r="GSE660" s="163"/>
      <c r="GSF660" s="163"/>
      <c r="GSG660" s="163"/>
      <c r="GSH660" s="163"/>
      <c r="GSI660" s="163"/>
      <c r="GSJ660" s="163"/>
      <c r="GSK660" s="163"/>
      <c r="GSL660" s="163"/>
      <c r="GSM660" s="163"/>
      <c r="GSN660" s="163"/>
      <c r="GSO660" s="163"/>
      <c r="GSP660" s="163"/>
      <c r="GSQ660" s="163"/>
      <c r="GSR660" s="163"/>
      <c r="GSS660" s="163"/>
      <c r="GST660" s="163"/>
      <c r="GSU660" s="163"/>
      <c r="GSV660" s="163"/>
      <c r="GSW660" s="163"/>
      <c r="GSX660" s="163"/>
      <c r="GSY660" s="163"/>
      <c r="GSZ660" s="163"/>
      <c r="GTA660" s="163"/>
      <c r="GTB660" s="163"/>
      <c r="GTC660" s="163"/>
      <c r="GTD660" s="163"/>
      <c r="GTE660" s="163"/>
      <c r="GTF660" s="163"/>
      <c r="GTG660" s="163"/>
      <c r="GTH660" s="163"/>
      <c r="GTI660" s="163"/>
      <c r="GTJ660" s="163"/>
      <c r="GTK660" s="163"/>
      <c r="GTL660" s="163"/>
      <c r="GTM660" s="163"/>
      <c r="GTN660" s="163"/>
      <c r="GTO660" s="163"/>
      <c r="GTP660" s="163"/>
      <c r="GTQ660" s="163"/>
      <c r="GTR660" s="163"/>
      <c r="GTS660" s="163"/>
      <c r="GTT660" s="163"/>
      <c r="GTU660" s="163"/>
      <c r="GTV660" s="163"/>
      <c r="GTW660" s="163"/>
      <c r="GTX660" s="163"/>
      <c r="GTY660" s="163"/>
      <c r="GTZ660" s="163"/>
      <c r="GUA660" s="163"/>
      <c r="GUB660" s="163"/>
      <c r="GUC660" s="163"/>
      <c r="GUD660" s="163"/>
      <c r="GUE660" s="163"/>
      <c r="GUF660" s="163"/>
      <c r="GUG660" s="163"/>
      <c r="GUH660" s="163"/>
      <c r="GUI660" s="163"/>
      <c r="GUJ660" s="163"/>
      <c r="GUK660" s="163"/>
      <c r="GUL660" s="163"/>
      <c r="GUM660" s="163"/>
      <c r="GUN660" s="163"/>
      <c r="GUO660" s="163"/>
      <c r="GUP660" s="163"/>
      <c r="GUQ660" s="163"/>
      <c r="GUR660" s="163"/>
      <c r="GUS660" s="163"/>
      <c r="GUT660" s="163"/>
      <c r="GUU660" s="163"/>
      <c r="GUV660" s="163"/>
      <c r="GUW660" s="163"/>
      <c r="GUX660" s="163"/>
      <c r="GUY660" s="163"/>
      <c r="GUZ660" s="163"/>
      <c r="GVA660" s="163"/>
      <c r="GVB660" s="163"/>
      <c r="GVC660" s="163"/>
      <c r="GVD660" s="163"/>
      <c r="GVE660" s="163"/>
      <c r="GVF660" s="163"/>
      <c r="GVG660" s="163"/>
      <c r="GVH660" s="163"/>
      <c r="GVI660" s="163"/>
      <c r="GVJ660" s="163"/>
      <c r="GVK660" s="163"/>
      <c r="GVL660" s="163"/>
      <c r="GVM660" s="163"/>
      <c r="GVN660" s="163"/>
      <c r="GVO660" s="163"/>
      <c r="GVP660" s="163"/>
      <c r="GVQ660" s="163"/>
      <c r="GVR660" s="163"/>
      <c r="GVS660" s="163"/>
      <c r="GVT660" s="163"/>
      <c r="GVU660" s="163"/>
      <c r="GVV660" s="163"/>
      <c r="GVW660" s="163"/>
      <c r="GVX660" s="163"/>
      <c r="GVY660" s="163"/>
      <c r="GVZ660" s="163"/>
      <c r="GWA660" s="163"/>
      <c r="GWB660" s="163"/>
      <c r="GWC660" s="163"/>
      <c r="GWD660" s="163"/>
      <c r="GWE660" s="163"/>
      <c r="GWF660" s="163"/>
      <c r="GWG660" s="163"/>
      <c r="GWH660" s="163"/>
      <c r="GWI660" s="163"/>
      <c r="GWJ660" s="163"/>
      <c r="GWK660" s="163"/>
      <c r="GWL660" s="163"/>
      <c r="GWM660" s="163"/>
      <c r="GWN660" s="163"/>
      <c r="GWO660" s="163"/>
      <c r="GWP660" s="163"/>
      <c r="GWQ660" s="163"/>
      <c r="GWR660" s="163"/>
      <c r="GWS660" s="163"/>
      <c r="GWT660" s="163"/>
      <c r="GWU660" s="163"/>
      <c r="GWV660" s="163"/>
      <c r="GWW660" s="163"/>
      <c r="GWX660" s="163"/>
      <c r="GWY660" s="163"/>
      <c r="GWZ660" s="163"/>
      <c r="GXA660" s="163"/>
      <c r="GXB660" s="163"/>
      <c r="GXC660" s="163"/>
      <c r="GXD660" s="163"/>
      <c r="GXE660" s="163"/>
      <c r="GXF660" s="163"/>
      <c r="GXG660" s="163"/>
      <c r="GXH660" s="163"/>
      <c r="GXI660" s="163"/>
      <c r="GXJ660" s="163"/>
      <c r="GXK660" s="163"/>
      <c r="GXL660" s="163"/>
      <c r="GXM660" s="163"/>
      <c r="GXN660" s="163"/>
      <c r="GXO660" s="163"/>
      <c r="GXP660" s="163"/>
      <c r="GXQ660" s="163"/>
      <c r="GXR660" s="163"/>
      <c r="GXS660" s="163"/>
      <c r="GXT660" s="163"/>
      <c r="GXU660" s="163"/>
      <c r="GXV660" s="163"/>
      <c r="GXW660" s="163"/>
      <c r="GXX660" s="163"/>
      <c r="GXY660" s="163"/>
      <c r="GXZ660" s="163"/>
      <c r="GYA660" s="163"/>
      <c r="GYB660" s="163"/>
      <c r="GYC660" s="163"/>
      <c r="GYD660" s="163"/>
      <c r="GYE660" s="163"/>
      <c r="GYF660" s="163"/>
      <c r="GYG660" s="163"/>
      <c r="GYH660" s="163"/>
      <c r="GYI660" s="163"/>
      <c r="GYJ660" s="163"/>
      <c r="GYK660" s="163"/>
      <c r="GYL660" s="163"/>
      <c r="GYM660" s="163"/>
      <c r="GYN660" s="163"/>
      <c r="GYO660" s="163"/>
      <c r="GYP660" s="163"/>
      <c r="GYQ660" s="163"/>
      <c r="GYR660" s="163"/>
      <c r="GYS660" s="163"/>
      <c r="GYT660" s="163"/>
      <c r="GYU660" s="163"/>
      <c r="GYV660" s="163"/>
      <c r="GYW660" s="163"/>
      <c r="GYX660" s="163"/>
      <c r="GYY660" s="163"/>
      <c r="GYZ660" s="163"/>
      <c r="GZA660" s="163"/>
      <c r="GZB660" s="163"/>
      <c r="GZC660" s="163"/>
      <c r="GZD660" s="163"/>
      <c r="GZE660" s="163"/>
      <c r="GZF660" s="163"/>
      <c r="GZG660" s="163"/>
      <c r="GZH660" s="163"/>
      <c r="GZI660" s="163"/>
      <c r="GZJ660" s="163"/>
      <c r="GZK660" s="163"/>
      <c r="GZL660" s="163"/>
      <c r="GZM660" s="163"/>
      <c r="GZN660" s="163"/>
      <c r="GZO660" s="163"/>
      <c r="GZP660" s="163"/>
      <c r="GZQ660" s="163"/>
      <c r="GZR660" s="163"/>
      <c r="GZS660" s="163"/>
      <c r="GZT660" s="163"/>
      <c r="GZU660" s="163"/>
      <c r="GZV660" s="163"/>
      <c r="GZW660" s="163"/>
      <c r="GZX660" s="163"/>
      <c r="GZY660" s="163"/>
      <c r="GZZ660" s="163"/>
      <c r="HAA660" s="163"/>
      <c r="HAB660" s="163"/>
      <c r="HAC660" s="163"/>
      <c r="HAD660" s="163"/>
      <c r="HAE660" s="163"/>
      <c r="HAF660" s="163"/>
      <c r="HAG660" s="163"/>
      <c r="HAH660" s="163"/>
      <c r="HAI660" s="163"/>
      <c r="HAJ660" s="163"/>
      <c r="HAK660" s="163"/>
      <c r="HAL660" s="163"/>
      <c r="HAM660" s="163"/>
      <c r="HAN660" s="163"/>
      <c r="HAO660" s="163"/>
      <c r="HAP660" s="163"/>
      <c r="HAQ660" s="163"/>
      <c r="HAR660" s="163"/>
      <c r="HAS660" s="163"/>
      <c r="HAT660" s="163"/>
      <c r="HAU660" s="163"/>
      <c r="HAV660" s="163"/>
      <c r="HAW660" s="163"/>
      <c r="HAX660" s="163"/>
      <c r="HAY660" s="163"/>
      <c r="HAZ660" s="163"/>
      <c r="HBA660" s="163"/>
      <c r="HBB660" s="163"/>
      <c r="HBC660" s="163"/>
      <c r="HBD660" s="163"/>
      <c r="HBE660" s="163"/>
      <c r="HBF660" s="163"/>
      <c r="HBG660" s="163"/>
      <c r="HBH660" s="163"/>
      <c r="HBI660" s="163"/>
      <c r="HBJ660" s="163"/>
      <c r="HBK660" s="163"/>
      <c r="HBL660" s="163"/>
      <c r="HBM660" s="163"/>
      <c r="HBN660" s="163"/>
      <c r="HBO660" s="163"/>
      <c r="HBP660" s="163"/>
      <c r="HBQ660" s="163"/>
      <c r="HBR660" s="163"/>
      <c r="HBS660" s="163"/>
      <c r="HBT660" s="163"/>
      <c r="HBU660" s="163"/>
      <c r="HBV660" s="163"/>
      <c r="HBW660" s="163"/>
      <c r="HBX660" s="163"/>
      <c r="HBY660" s="163"/>
      <c r="HBZ660" s="163"/>
      <c r="HCA660" s="163"/>
      <c r="HCB660" s="163"/>
      <c r="HCC660" s="163"/>
      <c r="HCD660" s="163"/>
      <c r="HCE660" s="163"/>
      <c r="HCF660" s="163"/>
      <c r="HCG660" s="163"/>
      <c r="HCH660" s="163"/>
      <c r="HCI660" s="163"/>
      <c r="HCJ660" s="163"/>
      <c r="HCK660" s="163"/>
      <c r="HCL660" s="163"/>
      <c r="HCM660" s="163"/>
      <c r="HCN660" s="163"/>
      <c r="HCO660" s="163"/>
      <c r="HCP660" s="163"/>
      <c r="HCQ660" s="163"/>
      <c r="HCR660" s="163"/>
      <c r="HCS660" s="163"/>
      <c r="HCT660" s="163"/>
      <c r="HCU660" s="163"/>
      <c r="HCV660" s="163"/>
      <c r="HCW660" s="163"/>
      <c r="HCX660" s="163"/>
      <c r="HCY660" s="163"/>
      <c r="HCZ660" s="163"/>
      <c r="HDA660" s="163"/>
      <c r="HDB660" s="163"/>
      <c r="HDC660" s="163"/>
      <c r="HDD660" s="163"/>
      <c r="HDE660" s="163"/>
      <c r="HDF660" s="163"/>
      <c r="HDG660" s="163"/>
      <c r="HDH660" s="163"/>
      <c r="HDI660" s="163"/>
      <c r="HDJ660" s="163"/>
      <c r="HDK660" s="163"/>
      <c r="HDL660" s="163"/>
      <c r="HDM660" s="163"/>
      <c r="HDN660" s="163"/>
      <c r="HDO660" s="163"/>
      <c r="HDP660" s="163"/>
      <c r="HDQ660" s="163"/>
      <c r="HDR660" s="163"/>
      <c r="HDS660" s="163"/>
      <c r="HDT660" s="163"/>
      <c r="HDU660" s="163"/>
      <c r="HDV660" s="163"/>
      <c r="HDW660" s="163"/>
      <c r="HDX660" s="163"/>
      <c r="HDY660" s="163"/>
      <c r="HDZ660" s="163"/>
      <c r="HEA660" s="163"/>
      <c r="HEB660" s="163"/>
      <c r="HEC660" s="163"/>
      <c r="HED660" s="163"/>
      <c r="HEE660" s="163"/>
      <c r="HEF660" s="163"/>
      <c r="HEG660" s="163"/>
      <c r="HEH660" s="163"/>
      <c r="HEI660" s="163"/>
      <c r="HEJ660" s="163"/>
      <c r="HEK660" s="163"/>
      <c r="HEL660" s="163"/>
      <c r="HEM660" s="163"/>
      <c r="HEN660" s="163"/>
      <c r="HEO660" s="163"/>
      <c r="HEP660" s="163"/>
      <c r="HEQ660" s="163"/>
      <c r="HER660" s="163"/>
      <c r="HES660" s="163"/>
      <c r="HET660" s="163"/>
      <c r="HEU660" s="163"/>
      <c r="HEV660" s="163"/>
      <c r="HEW660" s="163"/>
      <c r="HEX660" s="163"/>
      <c r="HEY660" s="163"/>
      <c r="HEZ660" s="163"/>
      <c r="HFA660" s="163"/>
      <c r="HFB660" s="163"/>
      <c r="HFC660" s="163"/>
      <c r="HFD660" s="163"/>
      <c r="HFE660" s="163"/>
      <c r="HFF660" s="163"/>
      <c r="HFG660" s="163"/>
      <c r="HFH660" s="163"/>
      <c r="HFI660" s="163"/>
      <c r="HFJ660" s="163"/>
      <c r="HFK660" s="163"/>
      <c r="HFL660" s="163"/>
      <c r="HFM660" s="163"/>
      <c r="HFN660" s="163"/>
      <c r="HFO660" s="163"/>
      <c r="HFP660" s="163"/>
      <c r="HFQ660" s="163"/>
      <c r="HFR660" s="163"/>
      <c r="HFS660" s="163"/>
      <c r="HFT660" s="163"/>
      <c r="HFU660" s="163"/>
      <c r="HFV660" s="163"/>
      <c r="HFW660" s="163"/>
      <c r="HFX660" s="163"/>
      <c r="HFY660" s="163"/>
      <c r="HFZ660" s="163"/>
      <c r="HGA660" s="163"/>
      <c r="HGB660" s="163"/>
      <c r="HGC660" s="163"/>
      <c r="HGD660" s="163"/>
      <c r="HGE660" s="163"/>
      <c r="HGF660" s="163"/>
      <c r="HGG660" s="163"/>
      <c r="HGH660" s="163"/>
      <c r="HGI660" s="163"/>
      <c r="HGJ660" s="163"/>
      <c r="HGK660" s="163"/>
      <c r="HGL660" s="163"/>
      <c r="HGM660" s="163"/>
      <c r="HGN660" s="163"/>
      <c r="HGO660" s="163"/>
      <c r="HGP660" s="163"/>
      <c r="HGQ660" s="163"/>
      <c r="HGR660" s="163"/>
      <c r="HGS660" s="163"/>
      <c r="HGT660" s="163"/>
      <c r="HGU660" s="163"/>
      <c r="HGV660" s="163"/>
      <c r="HGW660" s="163"/>
      <c r="HGX660" s="163"/>
      <c r="HGY660" s="163"/>
      <c r="HGZ660" s="163"/>
      <c r="HHA660" s="163"/>
      <c r="HHB660" s="163"/>
      <c r="HHC660" s="163"/>
      <c r="HHD660" s="163"/>
      <c r="HHE660" s="163"/>
      <c r="HHF660" s="163"/>
      <c r="HHG660" s="163"/>
      <c r="HHH660" s="163"/>
      <c r="HHI660" s="163"/>
      <c r="HHJ660" s="163"/>
      <c r="HHK660" s="163"/>
      <c r="HHL660" s="163"/>
      <c r="HHM660" s="163"/>
      <c r="HHN660" s="163"/>
      <c r="HHO660" s="163"/>
      <c r="HHP660" s="163"/>
      <c r="HHQ660" s="163"/>
      <c r="HHR660" s="163"/>
      <c r="HHS660" s="163"/>
      <c r="HHT660" s="163"/>
      <c r="HHU660" s="163"/>
      <c r="HHV660" s="163"/>
      <c r="HHW660" s="163"/>
      <c r="HHX660" s="163"/>
      <c r="HHY660" s="163"/>
      <c r="HHZ660" s="163"/>
      <c r="HIA660" s="163"/>
      <c r="HIB660" s="163"/>
      <c r="HIC660" s="163"/>
      <c r="HID660" s="163"/>
      <c r="HIE660" s="163"/>
      <c r="HIF660" s="163"/>
      <c r="HIG660" s="163"/>
      <c r="HIH660" s="163"/>
      <c r="HII660" s="163"/>
      <c r="HIJ660" s="163"/>
      <c r="HIK660" s="163"/>
      <c r="HIL660" s="163"/>
      <c r="HIM660" s="163"/>
      <c r="HIN660" s="163"/>
      <c r="HIO660" s="163"/>
      <c r="HIP660" s="163"/>
      <c r="HIQ660" s="163"/>
      <c r="HIR660" s="163"/>
      <c r="HIS660" s="163"/>
      <c r="HIT660" s="163"/>
      <c r="HIU660" s="163"/>
      <c r="HIV660" s="163"/>
      <c r="HIW660" s="163"/>
      <c r="HIX660" s="163"/>
      <c r="HIY660" s="163"/>
      <c r="HIZ660" s="163"/>
      <c r="HJA660" s="163"/>
      <c r="HJB660" s="163"/>
      <c r="HJC660" s="163"/>
      <c r="HJD660" s="163"/>
      <c r="HJE660" s="163"/>
      <c r="HJF660" s="163"/>
      <c r="HJG660" s="163"/>
      <c r="HJH660" s="163"/>
      <c r="HJI660" s="163"/>
      <c r="HJJ660" s="163"/>
      <c r="HJK660" s="163"/>
      <c r="HJL660" s="163"/>
      <c r="HJM660" s="163"/>
      <c r="HJN660" s="163"/>
      <c r="HJO660" s="163"/>
      <c r="HJP660" s="163"/>
      <c r="HJQ660" s="163"/>
      <c r="HJR660" s="163"/>
      <c r="HJS660" s="163"/>
      <c r="HJT660" s="163"/>
      <c r="HJU660" s="163"/>
      <c r="HJV660" s="163"/>
      <c r="HJW660" s="163"/>
      <c r="HJX660" s="163"/>
      <c r="HJY660" s="163"/>
      <c r="HJZ660" s="163"/>
      <c r="HKA660" s="163"/>
      <c r="HKB660" s="163"/>
      <c r="HKC660" s="163"/>
      <c r="HKD660" s="163"/>
      <c r="HKE660" s="163"/>
      <c r="HKF660" s="163"/>
      <c r="HKG660" s="163"/>
      <c r="HKH660" s="163"/>
      <c r="HKI660" s="163"/>
      <c r="HKJ660" s="163"/>
      <c r="HKK660" s="163"/>
      <c r="HKL660" s="163"/>
      <c r="HKM660" s="163"/>
      <c r="HKN660" s="163"/>
      <c r="HKO660" s="163"/>
      <c r="HKP660" s="163"/>
      <c r="HKQ660" s="163"/>
      <c r="HKR660" s="163"/>
      <c r="HKS660" s="163"/>
      <c r="HKT660" s="163"/>
      <c r="HKU660" s="163"/>
      <c r="HKV660" s="163"/>
      <c r="HKW660" s="163"/>
      <c r="HKX660" s="163"/>
      <c r="HKY660" s="163"/>
      <c r="HKZ660" s="163"/>
      <c r="HLA660" s="163"/>
      <c r="HLB660" s="163"/>
      <c r="HLC660" s="163"/>
      <c r="HLD660" s="163"/>
      <c r="HLE660" s="163"/>
      <c r="HLF660" s="163"/>
      <c r="HLG660" s="163"/>
      <c r="HLH660" s="163"/>
      <c r="HLI660" s="163"/>
      <c r="HLJ660" s="163"/>
      <c r="HLK660" s="163"/>
      <c r="HLL660" s="163"/>
      <c r="HLM660" s="163"/>
      <c r="HLN660" s="163"/>
      <c r="HLO660" s="163"/>
      <c r="HLP660" s="163"/>
      <c r="HLQ660" s="163"/>
      <c r="HLR660" s="163"/>
      <c r="HLS660" s="163"/>
      <c r="HLT660" s="163"/>
      <c r="HLU660" s="163"/>
      <c r="HLV660" s="163"/>
      <c r="HLW660" s="163"/>
      <c r="HLX660" s="163"/>
      <c r="HLY660" s="163"/>
      <c r="HLZ660" s="163"/>
      <c r="HMA660" s="163"/>
      <c r="HMB660" s="163"/>
      <c r="HMC660" s="163"/>
      <c r="HMD660" s="163"/>
      <c r="HME660" s="163"/>
      <c r="HMF660" s="163"/>
      <c r="HMG660" s="163"/>
      <c r="HMH660" s="163"/>
      <c r="HMI660" s="163"/>
      <c r="HMJ660" s="163"/>
      <c r="HMK660" s="163"/>
      <c r="HML660" s="163"/>
      <c r="HMM660" s="163"/>
      <c r="HMN660" s="163"/>
      <c r="HMO660" s="163"/>
      <c r="HMP660" s="163"/>
      <c r="HMQ660" s="163"/>
      <c r="HMR660" s="163"/>
      <c r="HMS660" s="163"/>
      <c r="HMT660" s="163"/>
      <c r="HMU660" s="163"/>
      <c r="HMV660" s="163"/>
      <c r="HMW660" s="163"/>
      <c r="HMX660" s="163"/>
      <c r="HMY660" s="163"/>
      <c r="HMZ660" s="163"/>
      <c r="HNA660" s="163"/>
      <c r="HNB660" s="163"/>
      <c r="HNC660" s="163"/>
      <c r="HND660" s="163"/>
      <c r="HNE660" s="163"/>
      <c r="HNF660" s="163"/>
      <c r="HNG660" s="163"/>
      <c r="HNH660" s="163"/>
      <c r="HNI660" s="163"/>
      <c r="HNJ660" s="163"/>
      <c r="HNK660" s="163"/>
      <c r="HNL660" s="163"/>
      <c r="HNM660" s="163"/>
      <c r="HNN660" s="163"/>
      <c r="HNO660" s="163"/>
      <c r="HNP660" s="163"/>
      <c r="HNQ660" s="163"/>
      <c r="HNR660" s="163"/>
      <c r="HNS660" s="163"/>
      <c r="HNT660" s="163"/>
      <c r="HNU660" s="163"/>
      <c r="HNV660" s="163"/>
      <c r="HNW660" s="163"/>
      <c r="HNX660" s="163"/>
      <c r="HNY660" s="163"/>
      <c r="HNZ660" s="163"/>
      <c r="HOA660" s="163"/>
      <c r="HOB660" s="163"/>
      <c r="HOC660" s="163"/>
      <c r="HOD660" s="163"/>
      <c r="HOE660" s="163"/>
      <c r="HOF660" s="163"/>
      <c r="HOG660" s="163"/>
      <c r="HOH660" s="163"/>
      <c r="HOI660" s="163"/>
      <c r="HOJ660" s="163"/>
      <c r="HOK660" s="163"/>
      <c r="HOL660" s="163"/>
      <c r="HOM660" s="163"/>
      <c r="HON660" s="163"/>
      <c r="HOO660" s="163"/>
      <c r="HOP660" s="163"/>
      <c r="HOQ660" s="163"/>
      <c r="HOR660" s="163"/>
      <c r="HOS660" s="163"/>
      <c r="HOT660" s="163"/>
      <c r="HOU660" s="163"/>
      <c r="HOV660" s="163"/>
      <c r="HOW660" s="163"/>
      <c r="HOX660" s="163"/>
      <c r="HOY660" s="163"/>
      <c r="HOZ660" s="163"/>
      <c r="HPA660" s="163"/>
      <c r="HPB660" s="163"/>
      <c r="HPC660" s="163"/>
      <c r="HPD660" s="163"/>
      <c r="HPE660" s="163"/>
      <c r="HPF660" s="163"/>
      <c r="HPG660" s="163"/>
      <c r="HPH660" s="163"/>
      <c r="HPI660" s="163"/>
      <c r="HPJ660" s="163"/>
      <c r="HPK660" s="163"/>
      <c r="HPL660" s="163"/>
      <c r="HPM660" s="163"/>
      <c r="HPN660" s="163"/>
      <c r="HPO660" s="163"/>
      <c r="HPP660" s="163"/>
      <c r="HPQ660" s="163"/>
      <c r="HPR660" s="163"/>
      <c r="HPS660" s="163"/>
      <c r="HPT660" s="163"/>
      <c r="HPU660" s="163"/>
      <c r="HPV660" s="163"/>
      <c r="HPW660" s="163"/>
      <c r="HPX660" s="163"/>
      <c r="HPY660" s="163"/>
      <c r="HPZ660" s="163"/>
      <c r="HQA660" s="163"/>
      <c r="HQB660" s="163"/>
      <c r="HQC660" s="163"/>
      <c r="HQD660" s="163"/>
      <c r="HQE660" s="163"/>
      <c r="HQF660" s="163"/>
      <c r="HQG660" s="163"/>
      <c r="HQH660" s="163"/>
      <c r="HQI660" s="163"/>
      <c r="HQJ660" s="163"/>
      <c r="HQK660" s="163"/>
      <c r="HQL660" s="163"/>
      <c r="HQM660" s="163"/>
      <c r="HQN660" s="163"/>
      <c r="HQO660" s="163"/>
      <c r="HQP660" s="163"/>
      <c r="HQQ660" s="163"/>
      <c r="HQR660" s="163"/>
      <c r="HQS660" s="163"/>
      <c r="HQT660" s="163"/>
      <c r="HQU660" s="163"/>
      <c r="HQV660" s="163"/>
      <c r="HQW660" s="163"/>
      <c r="HQX660" s="163"/>
      <c r="HQY660" s="163"/>
      <c r="HQZ660" s="163"/>
      <c r="HRA660" s="163"/>
      <c r="HRB660" s="163"/>
      <c r="HRC660" s="163"/>
      <c r="HRD660" s="163"/>
      <c r="HRE660" s="163"/>
      <c r="HRF660" s="163"/>
      <c r="HRG660" s="163"/>
      <c r="HRH660" s="163"/>
      <c r="HRI660" s="163"/>
      <c r="HRJ660" s="163"/>
      <c r="HRK660" s="163"/>
      <c r="HRL660" s="163"/>
      <c r="HRM660" s="163"/>
      <c r="HRN660" s="163"/>
      <c r="HRO660" s="163"/>
      <c r="HRP660" s="163"/>
      <c r="HRQ660" s="163"/>
      <c r="HRR660" s="163"/>
      <c r="HRS660" s="163"/>
      <c r="HRT660" s="163"/>
      <c r="HRU660" s="163"/>
      <c r="HRV660" s="163"/>
      <c r="HRW660" s="163"/>
      <c r="HRX660" s="163"/>
      <c r="HRY660" s="163"/>
      <c r="HRZ660" s="163"/>
      <c r="HSA660" s="163"/>
      <c r="HSB660" s="163"/>
      <c r="HSC660" s="163"/>
      <c r="HSD660" s="163"/>
      <c r="HSE660" s="163"/>
      <c r="HSF660" s="163"/>
      <c r="HSG660" s="163"/>
      <c r="HSH660" s="163"/>
      <c r="HSI660" s="163"/>
      <c r="HSJ660" s="163"/>
      <c r="HSK660" s="163"/>
      <c r="HSL660" s="163"/>
      <c r="HSM660" s="163"/>
      <c r="HSN660" s="163"/>
      <c r="HSO660" s="163"/>
      <c r="HSP660" s="163"/>
      <c r="HSQ660" s="163"/>
      <c r="HSR660" s="163"/>
      <c r="HSS660" s="163"/>
      <c r="HST660" s="163"/>
      <c r="HSU660" s="163"/>
      <c r="HSV660" s="163"/>
      <c r="HSW660" s="163"/>
      <c r="HSX660" s="163"/>
      <c r="HSY660" s="163"/>
      <c r="HSZ660" s="163"/>
      <c r="HTA660" s="163"/>
      <c r="HTB660" s="163"/>
      <c r="HTC660" s="163"/>
      <c r="HTD660" s="163"/>
      <c r="HTE660" s="163"/>
      <c r="HTF660" s="163"/>
      <c r="HTG660" s="163"/>
      <c r="HTH660" s="163"/>
      <c r="HTI660" s="163"/>
      <c r="HTJ660" s="163"/>
      <c r="HTK660" s="163"/>
      <c r="HTL660" s="163"/>
      <c r="HTM660" s="163"/>
      <c r="HTN660" s="163"/>
      <c r="HTO660" s="163"/>
      <c r="HTP660" s="163"/>
      <c r="HTQ660" s="163"/>
      <c r="HTR660" s="163"/>
      <c r="HTS660" s="163"/>
      <c r="HTT660" s="163"/>
      <c r="HTU660" s="163"/>
      <c r="HTV660" s="163"/>
      <c r="HTW660" s="163"/>
      <c r="HTX660" s="163"/>
      <c r="HTY660" s="163"/>
      <c r="HTZ660" s="163"/>
      <c r="HUA660" s="163"/>
      <c r="HUB660" s="163"/>
      <c r="HUC660" s="163"/>
      <c r="HUD660" s="163"/>
      <c r="HUE660" s="163"/>
      <c r="HUF660" s="163"/>
      <c r="HUG660" s="163"/>
      <c r="HUH660" s="163"/>
      <c r="HUI660" s="163"/>
      <c r="HUJ660" s="163"/>
      <c r="HUK660" s="163"/>
      <c r="HUL660" s="163"/>
      <c r="HUM660" s="163"/>
      <c r="HUN660" s="163"/>
      <c r="HUO660" s="163"/>
      <c r="HUP660" s="163"/>
      <c r="HUQ660" s="163"/>
      <c r="HUR660" s="163"/>
      <c r="HUS660" s="163"/>
      <c r="HUT660" s="163"/>
      <c r="HUU660" s="163"/>
      <c r="HUV660" s="163"/>
      <c r="HUW660" s="163"/>
      <c r="HUX660" s="163"/>
      <c r="HUY660" s="163"/>
      <c r="HUZ660" s="163"/>
      <c r="HVA660" s="163"/>
      <c r="HVB660" s="163"/>
      <c r="HVC660" s="163"/>
      <c r="HVD660" s="163"/>
      <c r="HVE660" s="163"/>
      <c r="HVF660" s="163"/>
      <c r="HVG660" s="163"/>
      <c r="HVH660" s="163"/>
      <c r="HVI660" s="163"/>
      <c r="HVJ660" s="163"/>
      <c r="HVK660" s="163"/>
      <c r="HVL660" s="163"/>
      <c r="HVM660" s="163"/>
      <c r="HVN660" s="163"/>
      <c r="HVO660" s="163"/>
      <c r="HVP660" s="163"/>
      <c r="HVQ660" s="163"/>
      <c r="HVR660" s="163"/>
      <c r="HVS660" s="163"/>
      <c r="HVT660" s="163"/>
      <c r="HVU660" s="163"/>
      <c r="HVV660" s="163"/>
      <c r="HVW660" s="163"/>
      <c r="HVX660" s="163"/>
      <c r="HVY660" s="163"/>
      <c r="HVZ660" s="163"/>
      <c r="HWA660" s="163"/>
      <c r="HWB660" s="163"/>
      <c r="HWC660" s="163"/>
      <c r="HWD660" s="163"/>
      <c r="HWE660" s="163"/>
      <c r="HWF660" s="163"/>
      <c r="HWG660" s="163"/>
      <c r="HWH660" s="163"/>
      <c r="HWI660" s="163"/>
      <c r="HWJ660" s="163"/>
      <c r="HWK660" s="163"/>
      <c r="HWL660" s="163"/>
      <c r="HWM660" s="163"/>
      <c r="HWN660" s="163"/>
      <c r="HWO660" s="163"/>
      <c r="HWP660" s="163"/>
      <c r="HWQ660" s="163"/>
      <c r="HWR660" s="163"/>
      <c r="HWS660" s="163"/>
      <c r="HWT660" s="163"/>
      <c r="HWU660" s="163"/>
      <c r="HWV660" s="163"/>
      <c r="HWW660" s="163"/>
      <c r="HWX660" s="163"/>
      <c r="HWY660" s="163"/>
      <c r="HWZ660" s="163"/>
      <c r="HXA660" s="163"/>
      <c r="HXB660" s="163"/>
      <c r="HXC660" s="163"/>
      <c r="HXD660" s="163"/>
      <c r="HXE660" s="163"/>
      <c r="HXF660" s="163"/>
      <c r="HXG660" s="163"/>
      <c r="HXH660" s="163"/>
      <c r="HXI660" s="163"/>
      <c r="HXJ660" s="163"/>
      <c r="HXK660" s="163"/>
      <c r="HXL660" s="163"/>
      <c r="HXM660" s="163"/>
      <c r="HXN660" s="163"/>
      <c r="HXO660" s="163"/>
      <c r="HXP660" s="163"/>
      <c r="HXQ660" s="163"/>
      <c r="HXR660" s="163"/>
      <c r="HXS660" s="163"/>
      <c r="HXT660" s="163"/>
      <c r="HXU660" s="163"/>
      <c r="HXV660" s="163"/>
      <c r="HXW660" s="163"/>
      <c r="HXX660" s="163"/>
      <c r="HXY660" s="163"/>
      <c r="HXZ660" s="163"/>
      <c r="HYA660" s="163"/>
      <c r="HYB660" s="163"/>
      <c r="HYC660" s="163"/>
      <c r="HYD660" s="163"/>
      <c r="HYE660" s="163"/>
      <c r="HYF660" s="163"/>
      <c r="HYG660" s="163"/>
      <c r="HYH660" s="163"/>
      <c r="HYI660" s="163"/>
      <c r="HYJ660" s="163"/>
      <c r="HYK660" s="163"/>
      <c r="HYL660" s="163"/>
      <c r="HYM660" s="163"/>
      <c r="HYN660" s="163"/>
      <c r="HYO660" s="163"/>
      <c r="HYP660" s="163"/>
      <c r="HYQ660" s="163"/>
      <c r="HYR660" s="163"/>
      <c r="HYS660" s="163"/>
      <c r="HYT660" s="163"/>
      <c r="HYU660" s="163"/>
      <c r="HYV660" s="163"/>
      <c r="HYW660" s="163"/>
      <c r="HYX660" s="163"/>
      <c r="HYY660" s="163"/>
      <c r="HYZ660" s="163"/>
      <c r="HZA660" s="163"/>
      <c r="HZB660" s="163"/>
      <c r="HZC660" s="163"/>
      <c r="HZD660" s="163"/>
      <c r="HZE660" s="163"/>
      <c r="HZF660" s="163"/>
      <c r="HZG660" s="163"/>
      <c r="HZH660" s="163"/>
      <c r="HZI660" s="163"/>
      <c r="HZJ660" s="163"/>
      <c r="HZK660" s="163"/>
      <c r="HZL660" s="163"/>
      <c r="HZM660" s="163"/>
      <c r="HZN660" s="163"/>
      <c r="HZO660" s="163"/>
      <c r="HZP660" s="163"/>
      <c r="HZQ660" s="163"/>
      <c r="HZR660" s="163"/>
      <c r="HZS660" s="163"/>
      <c r="HZT660" s="163"/>
      <c r="HZU660" s="163"/>
      <c r="HZV660" s="163"/>
      <c r="HZW660" s="163"/>
      <c r="HZX660" s="163"/>
      <c r="HZY660" s="163"/>
      <c r="HZZ660" s="163"/>
      <c r="IAA660" s="163"/>
      <c r="IAB660" s="163"/>
      <c r="IAC660" s="163"/>
      <c r="IAD660" s="163"/>
      <c r="IAE660" s="163"/>
      <c r="IAF660" s="163"/>
      <c r="IAG660" s="163"/>
      <c r="IAH660" s="163"/>
      <c r="IAI660" s="163"/>
      <c r="IAJ660" s="163"/>
      <c r="IAK660" s="163"/>
      <c r="IAL660" s="163"/>
      <c r="IAM660" s="163"/>
      <c r="IAN660" s="163"/>
      <c r="IAO660" s="163"/>
      <c r="IAP660" s="163"/>
      <c r="IAQ660" s="163"/>
      <c r="IAR660" s="163"/>
      <c r="IAS660" s="163"/>
      <c r="IAT660" s="163"/>
      <c r="IAU660" s="163"/>
      <c r="IAV660" s="163"/>
      <c r="IAW660" s="163"/>
      <c r="IAX660" s="163"/>
      <c r="IAY660" s="163"/>
      <c r="IAZ660" s="163"/>
      <c r="IBA660" s="163"/>
      <c r="IBB660" s="163"/>
      <c r="IBC660" s="163"/>
      <c r="IBD660" s="163"/>
      <c r="IBE660" s="163"/>
      <c r="IBF660" s="163"/>
      <c r="IBG660" s="163"/>
      <c r="IBH660" s="163"/>
      <c r="IBI660" s="163"/>
      <c r="IBJ660" s="163"/>
      <c r="IBK660" s="163"/>
      <c r="IBL660" s="163"/>
      <c r="IBM660" s="163"/>
      <c r="IBN660" s="163"/>
      <c r="IBO660" s="163"/>
      <c r="IBP660" s="163"/>
      <c r="IBQ660" s="163"/>
      <c r="IBR660" s="163"/>
      <c r="IBS660" s="163"/>
      <c r="IBT660" s="163"/>
      <c r="IBU660" s="163"/>
      <c r="IBV660" s="163"/>
      <c r="IBW660" s="163"/>
      <c r="IBX660" s="163"/>
      <c r="IBY660" s="163"/>
      <c r="IBZ660" s="163"/>
      <c r="ICA660" s="163"/>
      <c r="ICB660" s="163"/>
      <c r="ICC660" s="163"/>
      <c r="ICD660" s="163"/>
      <c r="ICE660" s="163"/>
      <c r="ICF660" s="163"/>
      <c r="ICG660" s="163"/>
      <c r="ICH660" s="163"/>
      <c r="ICI660" s="163"/>
      <c r="ICJ660" s="163"/>
      <c r="ICK660" s="163"/>
      <c r="ICL660" s="163"/>
      <c r="ICM660" s="163"/>
      <c r="ICN660" s="163"/>
      <c r="ICO660" s="163"/>
      <c r="ICP660" s="163"/>
      <c r="ICQ660" s="163"/>
      <c r="ICR660" s="163"/>
      <c r="ICS660" s="163"/>
      <c r="ICT660" s="163"/>
      <c r="ICU660" s="163"/>
      <c r="ICV660" s="163"/>
      <c r="ICW660" s="163"/>
      <c r="ICX660" s="163"/>
      <c r="ICY660" s="163"/>
      <c r="ICZ660" s="163"/>
      <c r="IDA660" s="163"/>
      <c r="IDB660" s="163"/>
      <c r="IDC660" s="163"/>
      <c r="IDD660" s="163"/>
      <c r="IDE660" s="163"/>
      <c r="IDF660" s="163"/>
      <c r="IDG660" s="163"/>
      <c r="IDH660" s="163"/>
      <c r="IDI660" s="163"/>
      <c r="IDJ660" s="163"/>
      <c r="IDK660" s="163"/>
      <c r="IDL660" s="163"/>
      <c r="IDM660" s="163"/>
      <c r="IDN660" s="163"/>
      <c r="IDO660" s="163"/>
      <c r="IDP660" s="163"/>
      <c r="IDQ660" s="163"/>
      <c r="IDR660" s="163"/>
      <c r="IDS660" s="163"/>
      <c r="IDT660" s="163"/>
      <c r="IDU660" s="163"/>
      <c r="IDV660" s="163"/>
      <c r="IDW660" s="163"/>
      <c r="IDX660" s="163"/>
      <c r="IDY660" s="163"/>
      <c r="IDZ660" s="163"/>
      <c r="IEA660" s="163"/>
      <c r="IEB660" s="163"/>
      <c r="IEC660" s="163"/>
      <c r="IED660" s="163"/>
      <c r="IEE660" s="163"/>
      <c r="IEF660" s="163"/>
      <c r="IEG660" s="163"/>
      <c r="IEH660" s="163"/>
      <c r="IEI660" s="163"/>
      <c r="IEJ660" s="163"/>
      <c r="IEK660" s="163"/>
      <c r="IEL660" s="163"/>
      <c r="IEM660" s="163"/>
      <c r="IEN660" s="163"/>
      <c r="IEO660" s="163"/>
      <c r="IEP660" s="163"/>
      <c r="IEQ660" s="163"/>
      <c r="IER660" s="163"/>
      <c r="IES660" s="163"/>
      <c r="IET660" s="163"/>
      <c r="IEU660" s="163"/>
      <c r="IEV660" s="163"/>
      <c r="IEW660" s="163"/>
      <c r="IEX660" s="163"/>
      <c r="IEY660" s="163"/>
      <c r="IEZ660" s="163"/>
      <c r="IFA660" s="163"/>
      <c r="IFB660" s="163"/>
      <c r="IFC660" s="163"/>
      <c r="IFD660" s="163"/>
      <c r="IFE660" s="163"/>
      <c r="IFF660" s="163"/>
      <c r="IFG660" s="163"/>
      <c r="IFH660" s="163"/>
      <c r="IFI660" s="163"/>
      <c r="IFJ660" s="163"/>
      <c r="IFK660" s="163"/>
      <c r="IFL660" s="163"/>
      <c r="IFM660" s="163"/>
      <c r="IFN660" s="163"/>
      <c r="IFO660" s="163"/>
      <c r="IFP660" s="163"/>
      <c r="IFQ660" s="163"/>
      <c r="IFR660" s="163"/>
      <c r="IFS660" s="163"/>
      <c r="IFT660" s="163"/>
      <c r="IFU660" s="163"/>
      <c r="IFV660" s="163"/>
      <c r="IFW660" s="163"/>
      <c r="IFX660" s="163"/>
      <c r="IFY660" s="163"/>
      <c r="IFZ660" s="163"/>
      <c r="IGA660" s="163"/>
      <c r="IGB660" s="163"/>
      <c r="IGC660" s="163"/>
      <c r="IGD660" s="163"/>
      <c r="IGE660" s="163"/>
      <c r="IGF660" s="163"/>
      <c r="IGG660" s="163"/>
      <c r="IGH660" s="163"/>
      <c r="IGI660" s="163"/>
      <c r="IGJ660" s="163"/>
      <c r="IGK660" s="163"/>
      <c r="IGL660" s="163"/>
      <c r="IGM660" s="163"/>
      <c r="IGN660" s="163"/>
      <c r="IGO660" s="163"/>
      <c r="IGP660" s="163"/>
      <c r="IGQ660" s="163"/>
      <c r="IGR660" s="163"/>
      <c r="IGS660" s="163"/>
      <c r="IGT660" s="163"/>
      <c r="IGU660" s="163"/>
      <c r="IGV660" s="163"/>
      <c r="IGW660" s="163"/>
      <c r="IGX660" s="163"/>
      <c r="IGY660" s="163"/>
      <c r="IGZ660" s="163"/>
      <c r="IHA660" s="163"/>
      <c r="IHB660" s="163"/>
      <c r="IHC660" s="163"/>
      <c r="IHD660" s="163"/>
      <c r="IHE660" s="163"/>
      <c r="IHF660" s="163"/>
      <c r="IHG660" s="163"/>
      <c r="IHH660" s="163"/>
      <c r="IHI660" s="163"/>
      <c r="IHJ660" s="163"/>
      <c r="IHK660" s="163"/>
      <c r="IHL660" s="163"/>
      <c r="IHM660" s="163"/>
      <c r="IHN660" s="163"/>
      <c r="IHO660" s="163"/>
      <c r="IHP660" s="163"/>
      <c r="IHQ660" s="163"/>
      <c r="IHR660" s="163"/>
      <c r="IHS660" s="163"/>
      <c r="IHT660" s="163"/>
      <c r="IHU660" s="163"/>
      <c r="IHV660" s="163"/>
      <c r="IHW660" s="163"/>
      <c r="IHX660" s="163"/>
      <c r="IHY660" s="163"/>
      <c r="IHZ660" s="163"/>
      <c r="IIA660" s="163"/>
      <c r="IIB660" s="163"/>
      <c r="IIC660" s="163"/>
      <c r="IID660" s="163"/>
      <c r="IIE660" s="163"/>
      <c r="IIF660" s="163"/>
      <c r="IIG660" s="163"/>
      <c r="IIH660" s="163"/>
      <c r="III660" s="163"/>
      <c r="IIJ660" s="163"/>
      <c r="IIK660" s="163"/>
      <c r="IIL660" s="163"/>
      <c r="IIM660" s="163"/>
      <c r="IIN660" s="163"/>
      <c r="IIO660" s="163"/>
      <c r="IIP660" s="163"/>
      <c r="IIQ660" s="163"/>
      <c r="IIR660" s="163"/>
      <c r="IIS660" s="163"/>
      <c r="IIT660" s="163"/>
      <c r="IIU660" s="163"/>
      <c r="IIV660" s="163"/>
      <c r="IIW660" s="163"/>
      <c r="IIX660" s="163"/>
      <c r="IIY660" s="163"/>
      <c r="IIZ660" s="163"/>
      <c r="IJA660" s="163"/>
      <c r="IJB660" s="163"/>
      <c r="IJC660" s="163"/>
      <c r="IJD660" s="163"/>
      <c r="IJE660" s="163"/>
      <c r="IJF660" s="163"/>
      <c r="IJG660" s="163"/>
      <c r="IJH660" s="163"/>
      <c r="IJI660" s="163"/>
      <c r="IJJ660" s="163"/>
      <c r="IJK660" s="163"/>
      <c r="IJL660" s="163"/>
      <c r="IJM660" s="163"/>
      <c r="IJN660" s="163"/>
      <c r="IJO660" s="163"/>
      <c r="IJP660" s="163"/>
      <c r="IJQ660" s="163"/>
      <c r="IJR660" s="163"/>
      <c r="IJS660" s="163"/>
      <c r="IJT660" s="163"/>
      <c r="IJU660" s="163"/>
      <c r="IJV660" s="163"/>
      <c r="IJW660" s="163"/>
      <c r="IJX660" s="163"/>
      <c r="IJY660" s="163"/>
      <c r="IJZ660" s="163"/>
      <c r="IKA660" s="163"/>
      <c r="IKB660" s="163"/>
      <c r="IKC660" s="163"/>
      <c r="IKD660" s="163"/>
      <c r="IKE660" s="163"/>
      <c r="IKF660" s="163"/>
      <c r="IKG660" s="163"/>
      <c r="IKH660" s="163"/>
      <c r="IKI660" s="163"/>
      <c r="IKJ660" s="163"/>
      <c r="IKK660" s="163"/>
      <c r="IKL660" s="163"/>
      <c r="IKM660" s="163"/>
      <c r="IKN660" s="163"/>
      <c r="IKO660" s="163"/>
      <c r="IKP660" s="163"/>
      <c r="IKQ660" s="163"/>
      <c r="IKR660" s="163"/>
      <c r="IKS660" s="163"/>
      <c r="IKT660" s="163"/>
      <c r="IKU660" s="163"/>
      <c r="IKV660" s="163"/>
      <c r="IKW660" s="163"/>
      <c r="IKX660" s="163"/>
      <c r="IKY660" s="163"/>
      <c r="IKZ660" s="163"/>
      <c r="ILA660" s="163"/>
      <c r="ILB660" s="163"/>
      <c r="ILC660" s="163"/>
      <c r="ILD660" s="163"/>
      <c r="ILE660" s="163"/>
      <c r="ILF660" s="163"/>
      <c r="ILG660" s="163"/>
      <c r="ILH660" s="163"/>
      <c r="ILI660" s="163"/>
      <c r="ILJ660" s="163"/>
      <c r="ILK660" s="163"/>
      <c r="ILL660" s="163"/>
      <c r="ILM660" s="163"/>
      <c r="ILN660" s="163"/>
      <c r="ILO660" s="163"/>
      <c r="ILP660" s="163"/>
      <c r="ILQ660" s="163"/>
      <c r="ILR660" s="163"/>
      <c r="ILS660" s="163"/>
      <c r="ILT660" s="163"/>
      <c r="ILU660" s="163"/>
      <c r="ILV660" s="163"/>
      <c r="ILW660" s="163"/>
      <c r="ILX660" s="163"/>
      <c r="ILY660" s="163"/>
      <c r="ILZ660" s="163"/>
      <c r="IMA660" s="163"/>
      <c r="IMB660" s="163"/>
      <c r="IMC660" s="163"/>
      <c r="IMD660" s="163"/>
      <c r="IME660" s="163"/>
      <c r="IMF660" s="163"/>
      <c r="IMG660" s="163"/>
      <c r="IMH660" s="163"/>
      <c r="IMI660" s="163"/>
      <c r="IMJ660" s="163"/>
      <c r="IMK660" s="163"/>
      <c r="IML660" s="163"/>
      <c r="IMM660" s="163"/>
      <c r="IMN660" s="163"/>
      <c r="IMO660" s="163"/>
      <c r="IMP660" s="163"/>
      <c r="IMQ660" s="163"/>
      <c r="IMR660" s="163"/>
      <c r="IMS660" s="163"/>
      <c r="IMT660" s="163"/>
      <c r="IMU660" s="163"/>
      <c r="IMV660" s="163"/>
      <c r="IMW660" s="163"/>
      <c r="IMX660" s="163"/>
      <c r="IMY660" s="163"/>
      <c r="IMZ660" s="163"/>
      <c r="INA660" s="163"/>
      <c r="INB660" s="163"/>
      <c r="INC660" s="163"/>
      <c r="IND660" s="163"/>
      <c r="INE660" s="163"/>
      <c r="INF660" s="163"/>
      <c r="ING660" s="163"/>
      <c r="INH660" s="163"/>
      <c r="INI660" s="163"/>
      <c r="INJ660" s="163"/>
      <c r="INK660" s="163"/>
      <c r="INL660" s="163"/>
      <c r="INM660" s="163"/>
      <c r="INN660" s="163"/>
      <c r="INO660" s="163"/>
      <c r="INP660" s="163"/>
      <c r="INQ660" s="163"/>
      <c r="INR660" s="163"/>
      <c r="INS660" s="163"/>
      <c r="INT660" s="163"/>
      <c r="INU660" s="163"/>
      <c r="INV660" s="163"/>
      <c r="INW660" s="163"/>
      <c r="INX660" s="163"/>
      <c r="INY660" s="163"/>
      <c r="INZ660" s="163"/>
      <c r="IOA660" s="163"/>
      <c r="IOB660" s="163"/>
      <c r="IOC660" s="163"/>
      <c r="IOD660" s="163"/>
      <c r="IOE660" s="163"/>
      <c r="IOF660" s="163"/>
      <c r="IOG660" s="163"/>
      <c r="IOH660" s="163"/>
      <c r="IOI660" s="163"/>
      <c r="IOJ660" s="163"/>
      <c r="IOK660" s="163"/>
      <c r="IOL660" s="163"/>
      <c r="IOM660" s="163"/>
      <c r="ION660" s="163"/>
      <c r="IOO660" s="163"/>
      <c r="IOP660" s="163"/>
      <c r="IOQ660" s="163"/>
      <c r="IOR660" s="163"/>
      <c r="IOS660" s="163"/>
      <c r="IOT660" s="163"/>
      <c r="IOU660" s="163"/>
      <c r="IOV660" s="163"/>
      <c r="IOW660" s="163"/>
      <c r="IOX660" s="163"/>
      <c r="IOY660" s="163"/>
      <c r="IOZ660" s="163"/>
      <c r="IPA660" s="163"/>
      <c r="IPB660" s="163"/>
      <c r="IPC660" s="163"/>
      <c r="IPD660" s="163"/>
      <c r="IPE660" s="163"/>
      <c r="IPF660" s="163"/>
      <c r="IPG660" s="163"/>
      <c r="IPH660" s="163"/>
      <c r="IPI660" s="163"/>
      <c r="IPJ660" s="163"/>
      <c r="IPK660" s="163"/>
      <c r="IPL660" s="163"/>
      <c r="IPM660" s="163"/>
      <c r="IPN660" s="163"/>
      <c r="IPO660" s="163"/>
      <c r="IPP660" s="163"/>
      <c r="IPQ660" s="163"/>
      <c r="IPR660" s="163"/>
      <c r="IPS660" s="163"/>
      <c r="IPT660" s="163"/>
      <c r="IPU660" s="163"/>
      <c r="IPV660" s="163"/>
      <c r="IPW660" s="163"/>
      <c r="IPX660" s="163"/>
      <c r="IPY660" s="163"/>
      <c r="IPZ660" s="163"/>
      <c r="IQA660" s="163"/>
      <c r="IQB660" s="163"/>
      <c r="IQC660" s="163"/>
      <c r="IQD660" s="163"/>
      <c r="IQE660" s="163"/>
      <c r="IQF660" s="163"/>
      <c r="IQG660" s="163"/>
      <c r="IQH660" s="163"/>
      <c r="IQI660" s="163"/>
      <c r="IQJ660" s="163"/>
      <c r="IQK660" s="163"/>
      <c r="IQL660" s="163"/>
      <c r="IQM660" s="163"/>
      <c r="IQN660" s="163"/>
      <c r="IQO660" s="163"/>
      <c r="IQP660" s="163"/>
      <c r="IQQ660" s="163"/>
      <c r="IQR660" s="163"/>
      <c r="IQS660" s="163"/>
      <c r="IQT660" s="163"/>
      <c r="IQU660" s="163"/>
      <c r="IQV660" s="163"/>
      <c r="IQW660" s="163"/>
      <c r="IQX660" s="163"/>
      <c r="IQY660" s="163"/>
      <c r="IQZ660" s="163"/>
      <c r="IRA660" s="163"/>
      <c r="IRB660" s="163"/>
      <c r="IRC660" s="163"/>
      <c r="IRD660" s="163"/>
      <c r="IRE660" s="163"/>
      <c r="IRF660" s="163"/>
      <c r="IRG660" s="163"/>
      <c r="IRH660" s="163"/>
      <c r="IRI660" s="163"/>
      <c r="IRJ660" s="163"/>
      <c r="IRK660" s="163"/>
      <c r="IRL660" s="163"/>
      <c r="IRM660" s="163"/>
      <c r="IRN660" s="163"/>
      <c r="IRO660" s="163"/>
      <c r="IRP660" s="163"/>
      <c r="IRQ660" s="163"/>
      <c r="IRR660" s="163"/>
      <c r="IRS660" s="163"/>
      <c r="IRT660" s="163"/>
      <c r="IRU660" s="163"/>
      <c r="IRV660" s="163"/>
      <c r="IRW660" s="163"/>
      <c r="IRX660" s="163"/>
      <c r="IRY660" s="163"/>
      <c r="IRZ660" s="163"/>
      <c r="ISA660" s="163"/>
      <c r="ISB660" s="163"/>
      <c r="ISC660" s="163"/>
      <c r="ISD660" s="163"/>
      <c r="ISE660" s="163"/>
      <c r="ISF660" s="163"/>
      <c r="ISG660" s="163"/>
      <c r="ISH660" s="163"/>
      <c r="ISI660" s="163"/>
      <c r="ISJ660" s="163"/>
      <c r="ISK660" s="163"/>
      <c r="ISL660" s="163"/>
      <c r="ISM660" s="163"/>
      <c r="ISN660" s="163"/>
      <c r="ISO660" s="163"/>
      <c r="ISP660" s="163"/>
      <c r="ISQ660" s="163"/>
      <c r="ISR660" s="163"/>
      <c r="ISS660" s="163"/>
      <c r="IST660" s="163"/>
      <c r="ISU660" s="163"/>
      <c r="ISV660" s="163"/>
      <c r="ISW660" s="163"/>
      <c r="ISX660" s="163"/>
      <c r="ISY660" s="163"/>
      <c r="ISZ660" s="163"/>
      <c r="ITA660" s="163"/>
      <c r="ITB660" s="163"/>
      <c r="ITC660" s="163"/>
      <c r="ITD660" s="163"/>
      <c r="ITE660" s="163"/>
      <c r="ITF660" s="163"/>
      <c r="ITG660" s="163"/>
      <c r="ITH660" s="163"/>
      <c r="ITI660" s="163"/>
      <c r="ITJ660" s="163"/>
      <c r="ITK660" s="163"/>
      <c r="ITL660" s="163"/>
      <c r="ITM660" s="163"/>
      <c r="ITN660" s="163"/>
      <c r="ITO660" s="163"/>
      <c r="ITP660" s="163"/>
      <c r="ITQ660" s="163"/>
      <c r="ITR660" s="163"/>
      <c r="ITS660" s="163"/>
      <c r="ITT660" s="163"/>
      <c r="ITU660" s="163"/>
      <c r="ITV660" s="163"/>
      <c r="ITW660" s="163"/>
      <c r="ITX660" s="163"/>
      <c r="ITY660" s="163"/>
      <c r="ITZ660" s="163"/>
      <c r="IUA660" s="163"/>
      <c r="IUB660" s="163"/>
      <c r="IUC660" s="163"/>
      <c r="IUD660" s="163"/>
      <c r="IUE660" s="163"/>
      <c r="IUF660" s="163"/>
      <c r="IUG660" s="163"/>
      <c r="IUH660" s="163"/>
      <c r="IUI660" s="163"/>
      <c r="IUJ660" s="163"/>
      <c r="IUK660" s="163"/>
      <c r="IUL660" s="163"/>
      <c r="IUM660" s="163"/>
      <c r="IUN660" s="163"/>
      <c r="IUO660" s="163"/>
      <c r="IUP660" s="163"/>
      <c r="IUQ660" s="163"/>
      <c r="IUR660" s="163"/>
      <c r="IUS660" s="163"/>
      <c r="IUT660" s="163"/>
      <c r="IUU660" s="163"/>
      <c r="IUV660" s="163"/>
      <c r="IUW660" s="163"/>
      <c r="IUX660" s="163"/>
      <c r="IUY660" s="163"/>
      <c r="IUZ660" s="163"/>
      <c r="IVA660" s="163"/>
      <c r="IVB660" s="163"/>
      <c r="IVC660" s="163"/>
      <c r="IVD660" s="163"/>
      <c r="IVE660" s="163"/>
      <c r="IVF660" s="163"/>
      <c r="IVG660" s="163"/>
      <c r="IVH660" s="163"/>
      <c r="IVI660" s="163"/>
      <c r="IVJ660" s="163"/>
      <c r="IVK660" s="163"/>
      <c r="IVL660" s="163"/>
      <c r="IVM660" s="163"/>
      <c r="IVN660" s="163"/>
      <c r="IVO660" s="163"/>
      <c r="IVP660" s="163"/>
      <c r="IVQ660" s="163"/>
      <c r="IVR660" s="163"/>
      <c r="IVS660" s="163"/>
      <c r="IVT660" s="163"/>
      <c r="IVU660" s="163"/>
      <c r="IVV660" s="163"/>
      <c r="IVW660" s="163"/>
      <c r="IVX660" s="163"/>
      <c r="IVY660" s="163"/>
      <c r="IVZ660" s="163"/>
      <c r="IWA660" s="163"/>
      <c r="IWB660" s="163"/>
      <c r="IWC660" s="163"/>
      <c r="IWD660" s="163"/>
      <c r="IWE660" s="163"/>
      <c r="IWF660" s="163"/>
      <c r="IWG660" s="163"/>
      <c r="IWH660" s="163"/>
      <c r="IWI660" s="163"/>
      <c r="IWJ660" s="163"/>
      <c r="IWK660" s="163"/>
      <c r="IWL660" s="163"/>
      <c r="IWM660" s="163"/>
      <c r="IWN660" s="163"/>
      <c r="IWO660" s="163"/>
      <c r="IWP660" s="163"/>
      <c r="IWQ660" s="163"/>
      <c r="IWR660" s="163"/>
      <c r="IWS660" s="163"/>
      <c r="IWT660" s="163"/>
      <c r="IWU660" s="163"/>
      <c r="IWV660" s="163"/>
      <c r="IWW660" s="163"/>
      <c r="IWX660" s="163"/>
      <c r="IWY660" s="163"/>
      <c r="IWZ660" s="163"/>
      <c r="IXA660" s="163"/>
      <c r="IXB660" s="163"/>
      <c r="IXC660" s="163"/>
      <c r="IXD660" s="163"/>
      <c r="IXE660" s="163"/>
      <c r="IXF660" s="163"/>
      <c r="IXG660" s="163"/>
      <c r="IXH660" s="163"/>
      <c r="IXI660" s="163"/>
      <c r="IXJ660" s="163"/>
      <c r="IXK660" s="163"/>
      <c r="IXL660" s="163"/>
      <c r="IXM660" s="163"/>
      <c r="IXN660" s="163"/>
      <c r="IXO660" s="163"/>
      <c r="IXP660" s="163"/>
      <c r="IXQ660" s="163"/>
      <c r="IXR660" s="163"/>
      <c r="IXS660" s="163"/>
      <c r="IXT660" s="163"/>
      <c r="IXU660" s="163"/>
      <c r="IXV660" s="163"/>
      <c r="IXW660" s="163"/>
      <c r="IXX660" s="163"/>
      <c r="IXY660" s="163"/>
      <c r="IXZ660" s="163"/>
      <c r="IYA660" s="163"/>
      <c r="IYB660" s="163"/>
      <c r="IYC660" s="163"/>
      <c r="IYD660" s="163"/>
      <c r="IYE660" s="163"/>
      <c r="IYF660" s="163"/>
      <c r="IYG660" s="163"/>
      <c r="IYH660" s="163"/>
      <c r="IYI660" s="163"/>
      <c r="IYJ660" s="163"/>
      <c r="IYK660" s="163"/>
      <c r="IYL660" s="163"/>
      <c r="IYM660" s="163"/>
      <c r="IYN660" s="163"/>
      <c r="IYO660" s="163"/>
      <c r="IYP660" s="163"/>
      <c r="IYQ660" s="163"/>
      <c r="IYR660" s="163"/>
      <c r="IYS660" s="163"/>
      <c r="IYT660" s="163"/>
      <c r="IYU660" s="163"/>
      <c r="IYV660" s="163"/>
      <c r="IYW660" s="163"/>
      <c r="IYX660" s="163"/>
      <c r="IYY660" s="163"/>
      <c r="IYZ660" s="163"/>
      <c r="IZA660" s="163"/>
      <c r="IZB660" s="163"/>
      <c r="IZC660" s="163"/>
      <c r="IZD660" s="163"/>
      <c r="IZE660" s="163"/>
      <c r="IZF660" s="163"/>
      <c r="IZG660" s="163"/>
      <c r="IZH660" s="163"/>
      <c r="IZI660" s="163"/>
      <c r="IZJ660" s="163"/>
      <c r="IZK660" s="163"/>
      <c r="IZL660" s="163"/>
      <c r="IZM660" s="163"/>
      <c r="IZN660" s="163"/>
      <c r="IZO660" s="163"/>
      <c r="IZP660" s="163"/>
      <c r="IZQ660" s="163"/>
      <c r="IZR660" s="163"/>
      <c r="IZS660" s="163"/>
      <c r="IZT660" s="163"/>
      <c r="IZU660" s="163"/>
      <c r="IZV660" s="163"/>
      <c r="IZW660" s="163"/>
      <c r="IZX660" s="163"/>
      <c r="IZY660" s="163"/>
      <c r="IZZ660" s="163"/>
      <c r="JAA660" s="163"/>
      <c r="JAB660" s="163"/>
      <c r="JAC660" s="163"/>
      <c r="JAD660" s="163"/>
      <c r="JAE660" s="163"/>
      <c r="JAF660" s="163"/>
      <c r="JAG660" s="163"/>
      <c r="JAH660" s="163"/>
      <c r="JAI660" s="163"/>
      <c r="JAJ660" s="163"/>
      <c r="JAK660" s="163"/>
      <c r="JAL660" s="163"/>
      <c r="JAM660" s="163"/>
      <c r="JAN660" s="163"/>
      <c r="JAO660" s="163"/>
      <c r="JAP660" s="163"/>
      <c r="JAQ660" s="163"/>
      <c r="JAR660" s="163"/>
      <c r="JAS660" s="163"/>
      <c r="JAT660" s="163"/>
      <c r="JAU660" s="163"/>
      <c r="JAV660" s="163"/>
      <c r="JAW660" s="163"/>
      <c r="JAX660" s="163"/>
      <c r="JAY660" s="163"/>
      <c r="JAZ660" s="163"/>
      <c r="JBA660" s="163"/>
      <c r="JBB660" s="163"/>
      <c r="JBC660" s="163"/>
      <c r="JBD660" s="163"/>
      <c r="JBE660" s="163"/>
      <c r="JBF660" s="163"/>
      <c r="JBG660" s="163"/>
      <c r="JBH660" s="163"/>
      <c r="JBI660" s="163"/>
      <c r="JBJ660" s="163"/>
      <c r="JBK660" s="163"/>
      <c r="JBL660" s="163"/>
      <c r="JBM660" s="163"/>
      <c r="JBN660" s="163"/>
      <c r="JBO660" s="163"/>
      <c r="JBP660" s="163"/>
      <c r="JBQ660" s="163"/>
      <c r="JBR660" s="163"/>
      <c r="JBS660" s="163"/>
      <c r="JBT660" s="163"/>
      <c r="JBU660" s="163"/>
      <c r="JBV660" s="163"/>
      <c r="JBW660" s="163"/>
      <c r="JBX660" s="163"/>
      <c r="JBY660" s="163"/>
      <c r="JBZ660" s="163"/>
      <c r="JCA660" s="163"/>
      <c r="JCB660" s="163"/>
      <c r="JCC660" s="163"/>
      <c r="JCD660" s="163"/>
      <c r="JCE660" s="163"/>
      <c r="JCF660" s="163"/>
      <c r="JCG660" s="163"/>
      <c r="JCH660" s="163"/>
      <c r="JCI660" s="163"/>
      <c r="JCJ660" s="163"/>
      <c r="JCK660" s="163"/>
      <c r="JCL660" s="163"/>
      <c r="JCM660" s="163"/>
      <c r="JCN660" s="163"/>
      <c r="JCO660" s="163"/>
      <c r="JCP660" s="163"/>
      <c r="JCQ660" s="163"/>
      <c r="JCR660" s="163"/>
      <c r="JCS660" s="163"/>
      <c r="JCT660" s="163"/>
      <c r="JCU660" s="163"/>
      <c r="JCV660" s="163"/>
      <c r="JCW660" s="163"/>
      <c r="JCX660" s="163"/>
      <c r="JCY660" s="163"/>
      <c r="JCZ660" s="163"/>
      <c r="JDA660" s="163"/>
      <c r="JDB660" s="163"/>
      <c r="JDC660" s="163"/>
      <c r="JDD660" s="163"/>
      <c r="JDE660" s="163"/>
      <c r="JDF660" s="163"/>
      <c r="JDG660" s="163"/>
      <c r="JDH660" s="163"/>
      <c r="JDI660" s="163"/>
      <c r="JDJ660" s="163"/>
      <c r="JDK660" s="163"/>
      <c r="JDL660" s="163"/>
      <c r="JDM660" s="163"/>
      <c r="JDN660" s="163"/>
      <c r="JDO660" s="163"/>
      <c r="JDP660" s="163"/>
      <c r="JDQ660" s="163"/>
      <c r="JDR660" s="163"/>
      <c r="JDS660" s="163"/>
      <c r="JDT660" s="163"/>
      <c r="JDU660" s="163"/>
      <c r="JDV660" s="163"/>
      <c r="JDW660" s="163"/>
      <c r="JDX660" s="163"/>
      <c r="JDY660" s="163"/>
      <c r="JDZ660" s="163"/>
      <c r="JEA660" s="163"/>
      <c r="JEB660" s="163"/>
      <c r="JEC660" s="163"/>
      <c r="JED660" s="163"/>
      <c r="JEE660" s="163"/>
      <c r="JEF660" s="163"/>
      <c r="JEG660" s="163"/>
      <c r="JEH660" s="163"/>
      <c r="JEI660" s="163"/>
      <c r="JEJ660" s="163"/>
      <c r="JEK660" s="163"/>
      <c r="JEL660" s="163"/>
      <c r="JEM660" s="163"/>
      <c r="JEN660" s="163"/>
      <c r="JEO660" s="163"/>
      <c r="JEP660" s="163"/>
      <c r="JEQ660" s="163"/>
      <c r="JER660" s="163"/>
      <c r="JES660" s="163"/>
      <c r="JET660" s="163"/>
      <c r="JEU660" s="163"/>
      <c r="JEV660" s="163"/>
      <c r="JEW660" s="163"/>
      <c r="JEX660" s="163"/>
      <c r="JEY660" s="163"/>
      <c r="JEZ660" s="163"/>
      <c r="JFA660" s="163"/>
      <c r="JFB660" s="163"/>
      <c r="JFC660" s="163"/>
      <c r="JFD660" s="163"/>
      <c r="JFE660" s="163"/>
      <c r="JFF660" s="163"/>
      <c r="JFG660" s="163"/>
      <c r="JFH660" s="163"/>
      <c r="JFI660" s="163"/>
      <c r="JFJ660" s="163"/>
      <c r="JFK660" s="163"/>
      <c r="JFL660" s="163"/>
      <c r="JFM660" s="163"/>
      <c r="JFN660" s="163"/>
      <c r="JFO660" s="163"/>
      <c r="JFP660" s="163"/>
      <c r="JFQ660" s="163"/>
      <c r="JFR660" s="163"/>
      <c r="JFS660" s="163"/>
      <c r="JFT660" s="163"/>
      <c r="JFU660" s="163"/>
      <c r="JFV660" s="163"/>
      <c r="JFW660" s="163"/>
      <c r="JFX660" s="163"/>
      <c r="JFY660" s="163"/>
      <c r="JFZ660" s="163"/>
      <c r="JGA660" s="163"/>
      <c r="JGB660" s="163"/>
      <c r="JGC660" s="163"/>
      <c r="JGD660" s="163"/>
      <c r="JGE660" s="163"/>
      <c r="JGF660" s="163"/>
      <c r="JGG660" s="163"/>
      <c r="JGH660" s="163"/>
      <c r="JGI660" s="163"/>
      <c r="JGJ660" s="163"/>
      <c r="JGK660" s="163"/>
      <c r="JGL660" s="163"/>
      <c r="JGM660" s="163"/>
      <c r="JGN660" s="163"/>
      <c r="JGO660" s="163"/>
      <c r="JGP660" s="163"/>
      <c r="JGQ660" s="163"/>
      <c r="JGR660" s="163"/>
      <c r="JGS660" s="163"/>
      <c r="JGT660" s="163"/>
      <c r="JGU660" s="163"/>
      <c r="JGV660" s="163"/>
      <c r="JGW660" s="163"/>
      <c r="JGX660" s="163"/>
      <c r="JGY660" s="163"/>
      <c r="JGZ660" s="163"/>
      <c r="JHA660" s="163"/>
      <c r="JHB660" s="163"/>
      <c r="JHC660" s="163"/>
      <c r="JHD660" s="163"/>
      <c r="JHE660" s="163"/>
      <c r="JHF660" s="163"/>
      <c r="JHG660" s="163"/>
      <c r="JHH660" s="163"/>
      <c r="JHI660" s="163"/>
      <c r="JHJ660" s="163"/>
      <c r="JHK660" s="163"/>
      <c r="JHL660" s="163"/>
      <c r="JHM660" s="163"/>
      <c r="JHN660" s="163"/>
      <c r="JHO660" s="163"/>
      <c r="JHP660" s="163"/>
      <c r="JHQ660" s="163"/>
      <c r="JHR660" s="163"/>
      <c r="JHS660" s="163"/>
      <c r="JHT660" s="163"/>
      <c r="JHU660" s="163"/>
      <c r="JHV660" s="163"/>
      <c r="JHW660" s="163"/>
      <c r="JHX660" s="163"/>
      <c r="JHY660" s="163"/>
      <c r="JHZ660" s="163"/>
      <c r="JIA660" s="163"/>
      <c r="JIB660" s="163"/>
      <c r="JIC660" s="163"/>
      <c r="JID660" s="163"/>
      <c r="JIE660" s="163"/>
      <c r="JIF660" s="163"/>
      <c r="JIG660" s="163"/>
      <c r="JIH660" s="163"/>
      <c r="JII660" s="163"/>
      <c r="JIJ660" s="163"/>
      <c r="JIK660" s="163"/>
      <c r="JIL660" s="163"/>
      <c r="JIM660" s="163"/>
      <c r="JIN660" s="163"/>
      <c r="JIO660" s="163"/>
      <c r="JIP660" s="163"/>
      <c r="JIQ660" s="163"/>
      <c r="JIR660" s="163"/>
      <c r="JIS660" s="163"/>
      <c r="JIT660" s="163"/>
      <c r="JIU660" s="163"/>
      <c r="JIV660" s="163"/>
      <c r="JIW660" s="163"/>
      <c r="JIX660" s="163"/>
      <c r="JIY660" s="163"/>
      <c r="JIZ660" s="163"/>
      <c r="JJA660" s="163"/>
      <c r="JJB660" s="163"/>
      <c r="JJC660" s="163"/>
      <c r="JJD660" s="163"/>
      <c r="JJE660" s="163"/>
      <c r="JJF660" s="163"/>
      <c r="JJG660" s="163"/>
      <c r="JJH660" s="163"/>
      <c r="JJI660" s="163"/>
      <c r="JJJ660" s="163"/>
      <c r="JJK660" s="163"/>
      <c r="JJL660" s="163"/>
      <c r="JJM660" s="163"/>
      <c r="JJN660" s="163"/>
      <c r="JJO660" s="163"/>
      <c r="JJP660" s="163"/>
      <c r="JJQ660" s="163"/>
      <c r="JJR660" s="163"/>
      <c r="JJS660" s="163"/>
      <c r="JJT660" s="163"/>
      <c r="JJU660" s="163"/>
      <c r="JJV660" s="163"/>
      <c r="JJW660" s="163"/>
      <c r="JJX660" s="163"/>
      <c r="JJY660" s="163"/>
      <c r="JJZ660" s="163"/>
      <c r="JKA660" s="163"/>
      <c r="JKB660" s="163"/>
      <c r="JKC660" s="163"/>
      <c r="JKD660" s="163"/>
      <c r="JKE660" s="163"/>
      <c r="JKF660" s="163"/>
      <c r="JKG660" s="163"/>
      <c r="JKH660" s="163"/>
      <c r="JKI660" s="163"/>
      <c r="JKJ660" s="163"/>
      <c r="JKK660" s="163"/>
      <c r="JKL660" s="163"/>
      <c r="JKM660" s="163"/>
      <c r="JKN660" s="163"/>
      <c r="JKO660" s="163"/>
      <c r="JKP660" s="163"/>
      <c r="JKQ660" s="163"/>
      <c r="JKR660" s="163"/>
      <c r="JKS660" s="163"/>
      <c r="JKT660" s="163"/>
      <c r="JKU660" s="163"/>
      <c r="JKV660" s="163"/>
      <c r="JKW660" s="163"/>
      <c r="JKX660" s="163"/>
      <c r="JKY660" s="163"/>
      <c r="JKZ660" s="163"/>
      <c r="JLA660" s="163"/>
      <c r="JLB660" s="163"/>
      <c r="JLC660" s="163"/>
      <c r="JLD660" s="163"/>
      <c r="JLE660" s="163"/>
      <c r="JLF660" s="163"/>
      <c r="JLG660" s="163"/>
      <c r="JLH660" s="163"/>
      <c r="JLI660" s="163"/>
      <c r="JLJ660" s="163"/>
      <c r="JLK660" s="163"/>
      <c r="JLL660" s="163"/>
      <c r="JLM660" s="163"/>
      <c r="JLN660" s="163"/>
      <c r="JLO660" s="163"/>
      <c r="JLP660" s="163"/>
      <c r="JLQ660" s="163"/>
      <c r="JLR660" s="163"/>
      <c r="JLS660" s="163"/>
      <c r="JLT660" s="163"/>
      <c r="JLU660" s="163"/>
      <c r="JLV660" s="163"/>
      <c r="JLW660" s="163"/>
      <c r="JLX660" s="163"/>
      <c r="JLY660" s="163"/>
      <c r="JLZ660" s="163"/>
      <c r="JMA660" s="163"/>
      <c r="JMB660" s="163"/>
      <c r="JMC660" s="163"/>
      <c r="JMD660" s="163"/>
      <c r="JME660" s="163"/>
      <c r="JMF660" s="163"/>
      <c r="JMG660" s="163"/>
      <c r="JMH660" s="163"/>
      <c r="JMI660" s="163"/>
      <c r="JMJ660" s="163"/>
      <c r="JMK660" s="163"/>
      <c r="JML660" s="163"/>
      <c r="JMM660" s="163"/>
      <c r="JMN660" s="163"/>
      <c r="JMO660" s="163"/>
      <c r="JMP660" s="163"/>
      <c r="JMQ660" s="163"/>
      <c r="JMR660" s="163"/>
      <c r="JMS660" s="163"/>
      <c r="JMT660" s="163"/>
      <c r="JMU660" s="163"/>
      <c r="JMV660" s="163"/>
      <c r="JMW660" s="163"/>
      <c r="JMX660" s="163"/>
      <c r="JMY660" s="163"/>
      <c r="JMZ660" s="163"/>
      <c r="JNA660" s="163"/>
      <c r="JNB660" s="163"/>
      <c r="JNC660" s="163"/>
      <c r="JND660" s="163"/>
      <c r="JNE660" s="163"/>
      <c r="JNF660" s="163"/>
      <c r="JNG660" s="163"/>
      <c r="JNH660" s="163"/>
      <c r="JNI660" s="163"/>
      <c r="JNJ660" s="163"/>
      <c r="JNK660" s="163"/>
      <c r="JNL660" s="163"/>
      <c r="JNM660" s="163"/>
      <c r="JNN660" s="163"/>
      <c r="JNO660" s="163"/>
      <c r="JNP660" s="163"/>
      <c r="JNQ660" s="163"/>
      <c r="JNR660" s="163"/>
      <c r="JNS660" s="163"/>
      <c r="JNT660" s="163"/>
      <c r="JNU660" s="163"/>
      <c r="JNV660" s="163"/>
      <c r="JNW660" s="163"/>
      <c r="JNX660" s="163"/>
      <c r="JNY660" s="163"/>
      <c r="JNZ660" s="163"/>
      <c r="JOA660" s="163"/>
      <c r="JOB660" s="163"/>
      <c r="JOC660" s="163"/>
      <c r="JOD660" s="163"/>
      <c r="JOE660" s="163"/>
      <c r="JOF660" s="163"/>
      <c r="JOG660" s="163"/>
      <c r="JOH660" s="163"/>
      <c r="JOI660" s="163"/>
      <c r="JOJ660" s="163"/>
      <c r="JOK660" s="163"/>
      <c r="JOL660" s="163"/>
      <c r="JOM660" s="163"/>
      <c r="JON660" s="163"/>
      <c r="JOO660" s="163"/>
      <c r="JOP660" s="163"/>
      <c r="JOQ660" s="163"/>
      <c r="JOR660" s="163"/>
      <c r="JOS660" s="163"/>
      <c r="JOT660" s="163"/>
      <c r="JOU660" s="163"/>
      <c r="JOV660" s="163"/>
      <c r="JOW660" s="163"/>
      <c r="JOX660" s="163"/>
      <c r="JOY660" s="163"/>
      <c r="JOZ660" s="163"/>
      <c r="JPA660" s="163"/>
      <c r="JPB660" s="163"/>
      <c r="JPC660" s="163"/>
      <c r="JPD660" s="163"/>
      <c r="JPE660" s="163"/>
      <c r="JPF660" s="163"/>
      <c r="JPG660" s="163"/>
      <c r="JPH660" s="163"/>
      <c r="JPI660" s="163"/>
      <c r="JPJ660" s="163"/>
      <c r="JPK660" s="163"/>
      <c r="JPL660" s="163"/>
      <c r="JPM660" s="163"/>
      <c r="JPN660" s="163"/>
      <c r="JPO660" s="163"/>
      <c r="JPP660" s="163"/>
      <c r="JPQ660" s="163"/>
      <c r="JPR660" s="163"/>
      <c r="JPS660" s="163"/>
      <c r="JPT660" s="163"/>
      <c r="JPU660" s="163"/>
      <c r="JPV660" s="163"/>
      <c r="JPW660" s="163"/>
      <c r="JPX660" s="163"/>
      <c r="JPY660" s="163"/>
      <c r="JPZ660" s="163"/>
      <c r="JQA660" s="163"/>
      <c r="JQB660" s="163"/>
      <c r="JQC660" s="163"/>
      <c r="JQD660" s="163"/>
      <c r="JQE660" s="163"/>
      <c r="JQF660" s="163"/>
      <c r="JQG660" s="163"/>
      <c r="JQH660" s="163"/>
      <c r="JQI660" s="163"/>
      <c r="JQJ660" s="163"/>
      <c r="JQK660" s="163"/>
      <c r="JQL660" s="163"/>
      <c r="JQM660" s="163"/>
      <c r="JQN660" s="163"/>
      <c r="JQO660" s="163"/>
      <c r="JQP660" s="163"/>
      <c r="JQQ660" s="163"/>
      <c r="JQR660" s="163"/>
      <c r="JQS660" s="163"/>
      <c r="JQT660" s="163"/>
      <c r="JQU660" s="163"/>
      <c r="JQV660" s="163"/>
      <c r="JQW660" s="163"/>
      <c r="JQX660" s="163"/>
      <c r="JQY660" s="163"/>
      <c r="JQZ660" s="163"/>
      <c r="JRA660" s="163"/>
      <c r="JRB660" s="163"/>
      <c r="JRC660" s="163"/>
      <c r="JRD660" s="163"/>
      <c r="JRE660" s="163"/>
      <c r="JRF660" s="163"/>
      <c r="JRG660" s="163"/>
      <c r="JRH660" s="163"/>
      <c r="JRI660" s="163"/>
      <c r="JRJ660" s="163"/>
      <c r="JRK660" s="163"/>
      <c r="JRL660" s="163"/>
      <c r="JRM660" s="163"/>
      <c r="JRN660" s="163"/>
      <c r="JRO660" s="163"/>
      <c r="JRP660" s="163"/>
      <c r="JRQ660" s="163"/>
      <c r="JRR660" s="163"/>
      <c r="JRS660" s="163"/>
      <c r="JRT660" s="163"/>
      <c r="JRU660" s="163"/>
      <c r="JRV660" s="163"/>
      <c r="JRW660" s="163"/>
      <c r="JRX660" s="163"/>
      <c r="JRY660" s="163"/>
      <c r="JRZ660" s="163"/>
      <c r="JSA660" s="163"/>
      <c r="JSB660" s="163"/>
      <c r="JSC660" s="163"/>
      <c r="JSD660" s="163"/>
      <c r="JSE660" s="163"/>
      <c r="JSF660" s="163"/>
      <c r="JSG660" s="163"/>
      <c r="JSH660" s="163"/>
      <c r="JSI660" s="163"/>
      <c r="JSJ660" s="163"/>
      <c r="JSK660" s="163"/>
      <c r="JSL660" s="163"/>
      <c r="JSM660" s="163"/>
      <c r="JSN660" s="163"/>
      <c r="JSO660" s="163"/>
      <c r="JSP660" s="163"/>
      <c r="JSQ660" s="163"/>
      <c r="JSR660" s="163"/>
      <c r="JSS660" s="163"/>
      <c r="JST660" s="163"/>
      <c r="JSU660" s="163"/>
      <c r="JSV660" s="163"/>
      <c r="JSW660" s="163"/>
      <c r="JSX660" s="163"/>
      <c r="JSY660" s="163"/>
      <c r="JSZ660" s="163"/>
      <c r="JTA660" s="163"/>
      <c r="JTB660" s="163"/>
      <c r="JTC660" s="163"/>
      <c r="JTD660" s="163"/>
      <c r="JTE660" s="163"/>
      <c r="JTF660" s="163"/>
      <c r="JTG660" s="163"/>
      <c r="JTH660" s="163"/>
      <c r="JTI660" s="163"/>
      <c r="JTJ660" s="163"/>
      <c r="JTK660" s="163"/>
      <c r="JTL660" s="163"/>
      <c r="JTM660" s="163"/>
      <c r="JTN660" s="163"/>
      <c r="JTO660" s="163"/>
      <c r="JTP660" s="163"/>
      <c r="JTQ660" s="163"/>
      <c r="JTR660" s="163"/>
      <c r="JTS660" s="163"/>
      <c r="JTT660" s="163"/>
      <c r="JTU660" s="163"/>
      <c r="JTV660" s="163"/>
      <c r="JTW660" s="163"/>
      <c r="JTX660" s="163"/>
      <c r="JTY660" s="163"/>
      <c r="JTZ660" s="163"/>
      <c r="JUA660" s="163"/>
      <c r="JUB660" s="163"/>
      <c r="JUC660" s="163"/>
      <c r="JUD660" s="163"/>
      <c r="JUE660" s="163"/>
      <c r="JUF660" s="163"/>
      <c r="JUG660" s="163"/>
      <c r="JUH660" s="163"/>
      <c r="JUI660" s="163"/>
      <c r="JUJ660" s="163"/>
      <c r="JUK660" s="163"/>
      <c r="JUL660" s="163"/>
      <c r="JUM660" s="163"/>
      <c r="JUN660" s="163"/>
      <c r="JUO660" s="163"/>
      <c r="JUP660" s="163"/>
      <c r="JUQ660" s="163"/>
      <c r="JUR660" s="163"/>
      <c r="JUS660" s="163"/>
      <c r="JUT660" s="163"/>
      <c r="JUU660" s="163"/>
      <c r="JUV660" s="163"/>
      <c r="JUW660" s="163"/>
      <c r="JUX660" s="163"/>
      <c r="JUY660" s="163"/>
      <c r="JUZ660" s="163"/>
      <c r="JVA660" s="163"/>
      <c r="JVB660" s="163"/>
      <c r="JVC660" s="163"/>
      <c r="JVD660" s="163"/>
      <c r="JVE660" s="163"/>
      <c r="JVF660" s="163"/>
      <c r="JVG660" s="163"/>
      <c r="JVH660" s="163"/>
      <c r="JVI660" s="163"/>
      <c r="JVJ660" s="163"/>
      <c r="JVK660" s="163"/>
      <c r="JVL660" s="163"/>
      <c r="JVM660" s="163"/>
      <c r="JVN660" s="163"/>
      <c r="JVO660" s="163"/>
      <c r="JVP660" s="163"/>
      <c r="JVQ660" s="163"/>
      <c r="JVR660" s="163"/>
      <c r="JVS660" s="163"/>
      <c r="JVT660" s="163"/>
      <c r="JVU660" s="163"/>
      <c r="JVV660" s="163"/>
      <c r="JVW660" s="163"/>
      <c r="JVX660" s="163"/>
      <c r="JVY660" s="163"/>
      <c r="JVZ660" s="163"/>
      <c r="JWA660" s="163"/>
      <c r="JWB660" s="163"/>
      <c r="JWC660" s="163"/>
      <c r="JWD660" s="163"/>
      <c r="JWE660" s="163"/>
      <c r="JWF660" s="163"/>
      <c r="JWG660" s="163"/>
      <c r="JWH660" s="163"/>
      <c r="JWI660" s="163"/>
      <c r="JWJ660" s="163"/>
      <c r="JWK660" s="163"/>
      <c r="JWL660" s="163"/>
      <c r="JWM660" s="163"/>
      <c r="JWN660" s="163"/>
      <c r="JWO660" s="163"/>
      <c r="JWP660" s="163"/>
      <c r="JWQ660" s="163"/>
      <c r="JWR660" s="163"/>
      <c r="JWS660" s="163"/>
      <c r="JWT660" s="163"/>
      <c r="JWU660" s="163"/>
      <c r="JWV660" s="163"/>
      <c r="JWW660" s="163"/>
      <c r="JWX660" s="163"/>
      <c r="JWY660" s="163"/>
      <c r="JWZ660" s="163"/>
      <c r="JXA660" s="163"/>
      <c r="JXB660" s="163"/>
      <c r="JXC660" s="163"/>
      <c r="JXD660" s="163"/>
      <c r="JXE660" s="163"/>
      <c r="JXF660" s="163"/>
      <c r="JXG660" s="163"/>
      <c r="JXH660" s="163"/>
      <c r="JXI660" s="163"/>
      <c r="JXJ660" s="163"/>
      <c r="JXK660" s="163"/>
      <c r="JXL660" s="163"/>
      <c r="JXM660" s="163"/>
      <c r="JXN660" s="163"/>
      <c r="JXO660" s="163"/>
      <c r="JXP660" s="163"/>
      <c r="JXQ660" s="163"/>
      <c r="JXR660" s="163"/>
      <c r="JXS660" s="163"/>
      <c r="JXT660" s="163"/>
      <c r="JXU660" s="163"/>
      <c r="JXV660" s="163"/>
      <c r="JXW660" s="163"/>
      <c r="JXX660" s="163"/>
      <c r="JXY660" s="163"/>
      <c r="JXZ660" s="163"/>
      <c r="JYA660" s="163"/>
      <c r="JYB660" s="163"/>
      <c r="JYC660" s="163"/>
      <c r="JYD660" s="163"/>
      <c r="JYE660" s="163"/>
      <c r="JYF660" s="163"/>
      <c r="JYG660" s="163"/>
      <c r="JYH660" s="163"/>
      <c r="JYI660" s="163"/>
      <c r="JYJ660" s="163"/>
      <c r="JYK660" s="163"/>
      <c r="JYL660" s="163"/>
      <c r="JYM660" s="163"/>
      <c r="JYN660" s="163"/>
      <c r="JYO660" s="163"/>
      <c r="JYP660" s="163"/>
      <c r="JYQ660" s="163"/>
      <c r="JYR660" s="163"/>
      <c r="JYS660" s="163"/>
      <c r="JYT660" s="163"/>
      <c r="JYU660" s="163"/>
      <c r="JYV660" s="163"/>
      <c r="JYW660" s="163"/>
      <c r="JYX660" s="163"/>
      <c r="JYY660" s="163"/>
      <c r="JYZ660" s="163"/>
      <c r="JZA660" s="163"/>
      <c r="JZB660" s="163"/>
      <c r="JZC660" s="163"/>
      <c r="JZD660" s="163"/>
      <c r="JZE660" s="163"/>
      <c r="JZF660" s="163"/>
      <c r="JZG660" s="163"/>
      <c r="JZH660" s="163"/>
      <c r="JZI660" s="163"/>
      <c r="JZJ660" s="163"/>
      <c r="JZK660" s="163"/>
      <c r="JZL660" s="163"/>
      <c r="JZM660" s="163"/>
      <c r="JZN660" s="163"/>
      <c r="JZO660" s="163"/>
      <c r="JZP660" s="163"/>
      <c r="JZQ660" s="163"/>
      <c r="JZR660" s="163"/>
      <c r="JZS660" s="163"/>
      <c r="JZT660" s="163"/>
      <c r="JZU660" s="163"/>
      <c r="JZV660" s="163"/>
      <c r="JZW660" s="163"/>
      <c r="JZX660" s="163"/>
      <c r="JZY660" s="163"/>
      <c r="JZZ660" s="163"/>
      <c r="KAA660" s="163"/>
      <c r="KAB660" s="163"/>
      <c r="KAC660" s="163"/>
      <c r="KAD660" s="163"/>
      <c r="KAE660" s="163"/>
      <c r="KAF660" s="163"/>
      <c r="KAG660" s="163"/>
      <c r="KAH660" s="163"/>
      <c r="KAI660" s="163"/>
      <c r="KAJ660" s="163"/>
      <c r="KAK660" s="163"/>
      <c r="KAL660" s="163"/>
      <c r="KAM660" s="163"/>
      <c r="KAN660" s="163"/>
      <c r="KAO660" s="163"/>
      <c r="KAP660" s="163"/>
      <c r="KAQ660" s="163"/>
      <c r="KAR660" s="163"/>
      <c r="KAS660" s="163"/>
      <c r="KAT660" s="163"/>
      <c r="KAU660" s="163"/>
      <c r="KAV660" s="163"/>
      <c r="KAW660" s="163"/>
      <c r="KAX660" s="163"/>
      <c r="KAY660" s="163"/>
      <c r="KAZ660" s="163"/>
      <c r="KBA660" s="163"/>
      <c r="KBB660" s="163"/>
      <c r="KBC660" s="163"/>
      <c r="KBD660" s="163"/>
      <c r="KBE660" s="163"/>
      <c r="KBF660" s="163"/>
      <c r="KBG660" s="163"/>
      <c r="KBH660" s="163"/>
      <c r="KBI660" s="163"/>
      <c r="KBJ660" s="163"/>
      <c r="KBK660" s="163"/>
      <c r="KBL660" s="163"/>
      <c r="KBM660" s="163"/>
      <c r="KBN660" s="163"/>
      <c r="KBO660" s="163"/>
      <c r="KBP660" s="163"/>
      <c r="KBQ660" s="163"/>
      <c r="KBR660" s="163"/>
      <c r="KBS660" s="163"/>
      <c r="KBT660" s="163"/>
      <c r="KBU660" s="163"/>
      <c r="KBV660" s="163"/>
      <c r="KBW660" s="163"/>
      <c r="KBX660" s="163"/>
      <c r="KBY660" s="163"/>
      <c r="KBZ660" s="163"/>
      <c r="KCA660" s="163"/>
      <c r="KCB660" s="163"/>
      <c r="KCC660" s="163"/>
      <c r="KCD660" s="163"/>
      <c r="KCE660" s="163"/>
      <c r="KCF660" s="163"/>
      <c r="KCG660" s="163"/>
      <c r="KCH660" s="163"/>
      <c r="KCI660" s="163"/>
      <c r="KCJ660" s="163"/>
      <c r="KCK660" s="163"/>
      <c r="KCL660" s="163"/>
      <c r="KCM660" s="163"/>
      <c r="KCN660" s="163"/>
      <c r="KCO660" s="163"/>
      <c r="KCP660" s="163"/>
      <c r="KCQ660" s="163"/>
      <c r="KCR660" s="163"/>
      <c r="KCS660" s="163"/>
      <c r="KCT660" s="163"/>
      <c r="KCU660" s="163"/>
      <c r="KCV660" s="163"/>
      <c r="KCW660" s="163"/>
      <c r="KCX660" s="163"/>
      <c r="KCY660" s="163"/>
      <c r="KCZ660" s="163"/>
      <c r="KDA660" s="163"/>
      <c r="KDB660" s="163"/>
      <c r="KDC660" s="163"/>
      <c r="KDD660" s="163"/>
      <c r="KDE660" s="163"/>
      <c r="KDF660" s="163"/>
      <c r="KDG660" s="163"/>
      <c r="KDH660" s="163"/>
      <c r="KDI660" s="163"/>
      <c r="KDJ660" s="163"/>
      <c r="KDK660" s="163"/>
      <c r="KDL660" s="163"/>
      <c r="KDM660" s="163"/>
      <c r="KDN660" s="163"/>
      <c r="KDO660" s="163"/>
      <c r="KDP660" s="163"/>
      <c r="KDQ660" s="163"/>
      <c r="KDR660" s="163"/>
      <c r="KDS660" s="163"/>
      <c r="KDT660" s="163"/>
      <c r="KDU660" s="163"/>
      <c r="KDV660" s="163"/>
      <c r="KDW660" s="163"/>
      <c r="KDX660" s="163"/>
      <c r="KDY660" s="163"/>
      <c r="KDZ660" s="163"/>
      <c r="KEA660" s="163"/>
      <c r="KEB660" s="163"/>
      <c r="KEC660" s="163"/>
      <c r="KED660" s="163"/>
      <c r="KEE660" s="163"/>
      <c r="KEF660" s="163"/>
      <c r="KEG660" s="163"/>
      <c r="KEH660" s="163"/>
      <c r="KEI660" s="163"/>
      <c r="KEJ660" s="163"/>
      <c r="KEK660" s="163"/>
      <c r="KEL660" s="163"/>
      <c r="KEM660" s="163"/>
      <c r="KEN660" s="163"/>
      <c r="KEO660" s="163"/>
      <c r="KEP660" s="163"/>
      <c r="KEQ660" s="163"/>
      <c r="KER660" s="163"/>
      <c r="KES660" s="163"/>
      <c r="KET660" s="163"/>
      <c r="KEU660" s="163"/>
      <c r="KEV660" s="163"/>
      <c r="KEW660" s="163"/>
      <c r="KEX660" s="163"/>
      <c r="KEY660" s="163"/>
      <c r="KEZ660" s="163"/>
      <c r="KFA660" s="163"/>
      <c r="KFB660" s="163"/>
      <c r="KFC660" s="163"/>
      <c r="KFD660" s="163"/>
      <c r="KFE660" s="163"/>
      <c r="KFF660" s="163"/>
      <c r="KFG660" s="163"/>
      <c r="KFH660" s="163"/>
      <c r="KFI660" s="163"/>
      <c r="KFJ660" s="163"/>
      <c r="KFK660" s="163"/>
      <c r="KFL660" s="163"/>
      <c r="KFM660" s="163"/>
      <c r="KFN660" s="163"/>
      <c r="KFO660" s="163"/>
      <c r="KFP660" s="163"/>
      <c r="KFQ660" s="163"/>
      <c r="KFR660" s="163"/>
      <c r="KFS660" s="163"/>
      <c r="KFT660" s="163"/>
      <c r="KFU660" s="163"/>
      <c r="KFV660" s="163"/>
      <c r="KFW660" s="163"/>
      <c r="KFX660" s="163"/>
      <c r="KFY660" s="163"/>
      <c r="KFZ660" s="163"/>
      <c r="KGA660" s="163"/>
      <c r="KGB660" s="163"/>
      <c r="KGC660" s="163"/>
      <c r="KGD660" s="163"/>
      <c r="KGE660" s="163"/>
      <c r="KGF660" s="163"/>
      <c r="KGG660" s="163"/>
      <c r="KGH660" s="163"/>
      <c r="KGI660" s="163"/>
      <c r="KGJ660" s="163"/>
      <c r="KGK660" s="163"/>
      <c r="KGL660" s="163"/>
      <c r="KGM660" s="163"/>
      <c r="KGN660" s="163"/>
      <c r="KGO660" s="163"/>
      <c r="KGP660" s="163"/>
      <c r="KGQ660" s="163"/>
      <c r="KGR660" s="163"/>
      <c r="KGS660" s="163"/>
      <c r="KGT660" s="163"/>
      <c r="KGU660" s="163"/>
      <c r="KGV660" s="163"/>
      <c r="KGW660" s="163"/>
      <c r="KGX660" s="163"/>
      <c r="KGY660" s="163"/>
      <c r="KGZ660" s="163"/>
      <c r="KHA660" s="163"/>
      <c r="KHB660" s="163"/>
      <c r="KHC660" s="163"/>
      <c r="KHD660" s="163"/>
      <c r="KHE660" s="163"/>
      <c r="KHF660" s="163"/>
      <c r="KHG660" s="163"/>
      <c r="KHH660" s="163"/>
      <c r="KHI660" s="163"/>
      <c r="KHJ660" s="163"/>
      <c r="KHK660" s="163"/>
      <c r="KHL660" s="163"/>
      <c r="KHM660" s="163"/>
      <c r="KHN660" s="163"/>
      <c r="KHO660" s="163"/>
      <c r="KHP660" s="163"/>
      <c r="KHQ660" s="163"/>
      <c r="KHR660" s="163"/>
      <c r="KHS660" s="163"/>
      <c r="KHT660" s="163"/>
      <c r="KHU660" s="163"/>
      <c r="KHV660" s="163"/>
      <c r="KHW660" s="163"/>
      <c r="KHX660" s="163"/>
      <c r="KHY660" s="163"/>
      <c r="KHZ660" s="163"/>
      <c r="KIA660" s="163"/>
      <c r="KIB660" s="163"/>
      <c r="KIC660" s="163"/>
      <c r="KID660" s="163"/>
      <c r="KIE660" s="163"/>
      <c r="KIF660" s="163"/>
      <c r="KIG660" s="163"/>
      <c r="KIH660" s="163"/>
      <c r="KII660" s="163"/>
      <c r="KIJ660" s="163"/>
      <c r="KIK660" s="163"/>
      <c r="KIL660" s="163"/>
      <c r="KIM660" s="163"/>
      <c r="KIN660" s="163"/>
      <c r="KIO660" s="163"/>
      <c r="KIP660" s="163"/>
      <c r="KIQ660" s="163"/>
      <c r="KIR660" s="163"/>
      <c r="KIS660" s="163"/>
      <c r="KIT660" s="163"/>
      <c r="KIU660" s="163"/>
      <c r="KIV660" s="163"/>
      <c r="KIW660" s="163"/>
      <c r="KIX660" s="163"/>
      <c r="KIY660" s="163"/>
      <c r="KIZ660" s="163"/>
      <c r="KJA660" s="163"/>
      <c r="KJB660" s="163"/>
      <c r="KJC660" s="163"/>
      <c r="KJD660" s="163"/>
      <c r="KJE660" s="163"/>
      <c r="KJF660" s="163"/>
      <c r="KJG660" s="163"/>
      <c r="KJH660" s="163"/>
      <c r="KJI660" s="163"/>
      <c r="KJJ660" s="163"/>
      <c r="KJK660" s="163"/>
      <c r="KJL660" s="163"/>
      <c r="KJM660" s="163"/>
      <c r="KJN660" s="163"/>
      <c r="KJO660" s="163"/>
      <c r="KJP660" s="163"/>
      <c r="KJQ660" s="163"/>
      <c r="KJR660" s="163"/>
      <c r="KJS660" s="163"/>
      <c r="KJT660" s="163"/>
      <c r="KJU660" s="163"/>
      <c r="KJV660" s="163"/>
      <c r="KJW660" s="163"/>
      <c r="KJX660" s="163"/>
      <c r="KJY660" s="163"/>
      <c r="KJZ660" s="163"/>
      <c r="KKA660" s="163"/>
      <c r="KKB660" s="163"/>
      <c r="KKC660" s="163"/>
      <c r="KKD660" s="163"/>
      <c r="KKE660" s="163"/>
      <c r="KKF660" s="163"/>
      <c r="KKG660" s="163"/>
      <c r="KKH660" s="163"/>
      <c r="KKI660" s="163"/>
      <c r="KKJ660" s="163"/>
      <c r="KKK660" s="163"/>
      <c r="KKL660" s="163"/>
      <c r="KKM660" s="163"/>
      <c r="KKN660" s="163"/>
      <c r="KKO660" s="163"/>
      <c r="KKP660" s="163"/>
      <c r="KKQ660" s="163"/>
      <c r="KKR660" s="163"/>
      <c r="KKS660" s="163"/>
      <c r="KKT660" s="163"/>
      <c r="KKU660" s="163"/>
      <c r="KKV660" s="163"/>
      <c r="KKW660" s="163"/>
      <c r="KKX660" s="163"/>
      <c r="KKY660" s="163"/>
      <c r="KKZ660" s="163"/>
      <c r="KLA660" s="163"/>
      <c r="KLB660" s="163"/>
      <c r="KLC660" s="163"/>
      <c r="KLD660" s="163"/>
      <c r="KLE660" s="163"/>
      <c r="KLF660" s="163"/>
      <c r="KLG660" s="163"/>
      <c r="KLH660" s="163"/>
      <c r="KLI660" s="163"/>
      <c r="KLJ660" s="163"/>
      <c r="KLK660" s="163"/>
      <c r="KLL660" s="163"/>
      <c r="KLM660" s="163"/>
      <c r="KLN660" s="163"/>
      <c r="KLO660" s="163"/>
      <c r="KLP660" s="163"/>
      <c r="KLQ660" s="163"/>
      <c r="KLR660" s="163"/>
      <c r="KLS660" s="163"/>
      <c r="KLT660" s="163"/>
      <c r="KLU660" s="163"/>
      <c r="KLV660" s="163"/>
      <c r="KLW660" s="163"/>
      <c r="KLX660" s="163"/>
      <c r="KLY660" s="163"/>
      <c r="KLZ660" s="163"/>
      <c r="KMA660" s="163"/>
      <c r="KMB660" s="163"/>
      <c r="KMC660" s="163"/>
      <c r="KMD660" s="163"/>
      <c r="KME660" s="163"/>
      <c r="KMF660" s="163"/>
      <c r="KMG660" s="163"/>
      <c r="KMH660" s="163"/>
      <c r="KMI660" s="163"/>
      <c r="KMJ660" s="163"/>
      <c r="KMK660" s="163"/>
      <c r="KML660" s="163"/>
      <c r="KMM660" s="163"/>
      <c r="KMN660" s="163"/>
      <c r="KMO660" s="163"/>
      <c r="KMP660" s="163"/>
      <c r="KMQ660" s="163"/>
      <c r="KMR660" s="163"/>
      <c r="KMS660" s="163"/>
      <c r="KMT660" s="163"/>
      <c r="KMU660" s="163"/>
      <c r="KMV660" s="163"/>
      <c r="KMW660" s="163"/>
      <c r="KMX660" s="163"/>
      <c r="KMY660" s="163"/>
      <c r="KMZ660" s="163"/>
      <c r="KNA660" s="163"/>
      <c r="KNB660" s="163"/>
      <c r="KNC660" s="163"/>
      <c r="KND660" s="163"/>
      <c r="KNE660" s="163"/>
      <c r="KNF660" s="163"/>
      <c r="KNG660" s="163"/>
      <c r="KNH660" s="163"/>
      <c r="KNI660" s="163"/>
      <c r="KNJ660" s="163"/>
      <c r="KNK660" s="163"/>
      <c r="KNL660" s="163"/>
      <c r="KNM660" s="163"/>
      <c r="KNN660" s="163"/>
      <c r="KNO660" s="163"/>
      <c r="KNP660" s="163"/>
      <c r="KNQ660" s="163"/>
      <c r="KNR660" s="163"/>
      <c r="KNS660" s="163"/>
      <c r="KNT660" s="163"/>
      <c r="KNU660" s="163"/>
      <c r="KNV660" s="163"/>
      <c r="KNW660" s="163"/>
      <c r="KNX660" s="163"/>
      <c r="KNY660" s="163"/>
      <c r="KNZ660" s="163"/>
      <c r="KOA660" s="163"/>
      <c r="KOB660" s="163"/>
      <c r="KOC660" s="163"/>
      <c r="KOD660" s="163"/>
      <c r="KOE660" s="163"/>
      <c r="KOF660" s="163"/>
      <c r="KOG660" s="163"/>
      <c r="KOH660" s="163"/>
      <c r="KOI660" s="163"/>
      <c r="KOJ660" s="163"/>
      <c r="KOK660" s="163"/>
      <c r="KOL660" s="163"/>
      <c r="KOM660" s="163"/>
      <c r="KON660" s="163"/>
      <c r="KOO660" s="163"/>
      <c r="KOP660" s="163"/>
      <c r="KOQ660" s="163"/>
      <c r="KOR660" s="163"/>
      <c r="KOS660" s="163"/>
      <c r="KOT660" s="163"/>
      <c r="KOU660" s="163"/>
      <c r="KOV660" s="163"/>
      <c r="KOW660" s="163"/>
      <c r="KOX660" s="163"/>
      <c r="KOY660" s="163"/>
      <c r="KOZ660" s="163"/>
      <c r="KPA660" s="163"/>
      <c r="KPB660" s="163"/>
      <c r="KPC660" s="163"/>
      <c r="KPD660" s="163"/>
      <c r="KPE660" s="163"/>
      <c r="KPF660" s="163"/>
      <c r="KPG660" s="163"/>
      <c r="KPH660" s="163"/>
      <c r="KPI660" s="163"/>
      <c r="KPJ660" s="163"/>
      <c r="KPK660" s="163"/>
      <c r="KPL660" s="163"/>
      <c r="KPM660" s="163"/>
      <c r="KPN660" s="163"/>
      <c r="KPO660" s="163"/>
      <c r="KPP660" s="163"/>
      <c r="KPQ660" s="163"/>
      <c r="KPR660" s="163"/>
      <c r="KPS660" s="163"/>
      <c r="KPT660" s="163"/>
      <c r="KPU660" s="163"/>
      <c r="KPV660" s="163"/>
      <c r="KPW660" s="163"/>
      <c r="KPX660" s="163"/>
      <c r="KPY660" s="163"/>
      <c r="KPZ660" s="163"/>
      <c r="KQA660" s="163"/>
      <c r="KQB660" s="163"/>
      <c r="KQC660" s="163"/>
      <c r="KQD660" s="163"/>
      <c r="KQE660" s="163"/>
      <c r="KQF660" s="163"/>
      <c r="KQG660" s="163"/>
      <c r="KQH660" s="163"/>
      <c r="KQI660" s="163"/>
      <c r="KQJ660" s="163"/>
      <c r="KQK660" s="163"/>
      <c r="KQL660" s="163"/>
      <c r="KQM660" s="163"/>
      <c r="KQN660" s="163"/>
      <c r="KQO660" s="163"/>
      <c r="KQP660" s="163"/>
      <c r="KQQ660" s="163"/>
      <c r="KQR660" s="163"/>
      <c r="KQS660" s="163"/>
      <c r="KQT660" s="163"/>
      <c r="KQU660" s="163"/>
      <c r="KQV660" s="163"/>
      <c r="KQW660" s="163"/>
      <c r="KQX660" s="163"/>
      <c r="KQY660" s="163"/>
      <c r="KQZ660" s="163"/>
      <c r="KRA660" s="163"/>
      <c r="KRB660" s="163"/>
      <c r="KRC660" s="163"/>
      <c r="KRD660" s="163"/>
      <c r="KRE660" s="163"/>
      <c r="KRF660" s="163"/>
      <c r="KRG660" s="163"/>
      <c r="KRH660" s="163"/>
      <c r="KRI660" s="163"/>
      <c r="KRJ660" s="163"/>
      <c r="KRK660" s="163"/>
      <c r="KRL660" s="163"/>
      <c r="KRM660" s="163"/>
      <c r="KRN660" s="163"/>
      <c r="KRO660" s="163"/>
      <c r="KRP660" s="163"/>
      <c r="KRQ660" s="163"/>
      <c r="KRR660" s="163"/>
      <c r="KRS660" s="163"/>
      <c r="KRT660" s="163"/>
      <c r="KRU660" s="163"/>
      <c r="KRV660" s="163"/>
      <c r="KRW660" s="163"/>
      <c r="KRX660" s="163"/>
      <c r="KRY660" s="163"/>
      <c r="KRZ660" s="163"/>
      <c r="KSA660" s="163"/>
      <c r="KSB660" s="163"/>
      <c r="KSC660" s="163"/>
      <c r="KSD660" s="163"/>
      <c r="KSE660" s="163"/>
      <c r="KSF660" s="163"/>
      <c r="KSG660" s="163"/>
      <c r="KSH660" s="163"/>
      <c r="KSI660" s="163"/>
      <c r="KSJ660" s="163"/>
      <c r="KSK660" s="163"/>
      <c r="KSL660" s="163"/>
      <c r="KSM660" s="163"/>
      <c r="KSN660" s="163"/>
      <c r="KSO660" s="163"/>
      <c r="KSP660" s="163"/>
      <c r="KSQ660" s="163"/>
      <c r="KSR660" s="163"/>
      <c r="KSS660" s="163"/>
      <c r="KST660" s="163"/>
      <c r="KSU660" s="163"/>
      <c r="KSV660" s="163"/>
      <c r="KSW660" s="163"/>
      <c r="KSX660" s="163"/>
      <c r="KSY660" s="163"/>
      <c r="KSZ660" s="163"/>
      <c r="KTA660" s="163"/>
      <c r="KTB660" s="163"/>
      <c r="KTC660" s="163"/>
      <c r="KTD660" s="163"/>
      <c r="KTE660" s="163"/>
      <c r="KTF660" s="163"/>
      <c r="KTG660" s="163"/>
      <c r="KTH660" s="163"/>
      <c r="KTI660" s="163"/>
      <c r="KTJ660" s="163"/>
      <c r="KTK660" s="163"/>
      <c r="KTL660" s="163"/>
      <c r="KTM660" s="163"/>
      <c r="KTN660" s="163"/>
      <c r="KTO660" s="163"/>
      <c r="KTP660" s="163"/>
      <c r="KTQ660" s="163"/>
      <c r="KTR660" s="163"/>
      <c r="KTS660" s="163"/>
      <c r="KTT660" s="163"/>
      <c r="KTU660" s="163"/>
      <c r="KTV660" s="163"/>
      <c r="KTW660" s="163"/>
      <c r="KTX660" s="163"/>
      <c r="KTY660" s="163"/>
      <c r="KTZ660" s="163"/>
      <c r="KUA660" s="163"/>
      <c r="KUB660" s="163"/>
      <c r="KUC660" s="163"/>
      <c r="KUD660" s="163"/>
      <c r="KUE660" s="163"/>
      <c r="KUF660" s="163"/>
      <c r="KUG660" s="163"/>
      <c r="KUH660" s="163"/>
      <c r="KUI660" s="163"/>
      <c r="KUJ660" s="163"/>
      <c r="KUK660" s="163"/>
      <c r="KUL660" s="163"/>
      <c r="KUM660" s="163"/>
      <c r="KUN660" s="163"/>
      <c r="KUO660" s="163"/>
      <c r="KUP660" s="163"/>
      <c r="KUQ660" s="163"/>
      <c r="KUR660" s="163"/>
      <c r="KUS660" s="163"/>
      <c r="KUT660" s="163"/>
      <c r="KUU660" s="163"/>
      <c r="KUV660" s="163"/>
      <c r="KUW660" s="163"/>
      <c r="KUX660" s="163"/>
      <c r="KUY660" s="163"/>
      <c r="KUZ660" s="163"/>
      <c r="KVA660" s="163"/>
      <c r="KVB660" s="163"/>
      <c r="KVC660" s="163"/>
      <c r="KVD660" s="163"/>
      <c r="KVE660" s="163"/>
      <c r="KVF660" s="163"/>
      <c r="KVG660" s="163"/>
      <c r="KVH660" s="163"/>
      <c r="KVI660" s="163"/>
      <c r="KVJ660" s="163"/>
      <c r="KVK660" s="163"/>
      <c r="KVL660" s="163"/>
      <c r="KVM660" s="163"/>
      <c r="KVN660" s="163"/>
      <c r="KVO660" s="163"/>
      <c r="KVP660" s="163"/>
      <c r="KVQ660" s="163"/>
      <c r="KVR660" s="163"/>
      <c r="KVS660" s="163"/>
      <c r="KVT660" s="163"/>
      <c r="KVU660" s="163"/>
      <c r="KVV660" s="163"/>
      <c r="KVW660" s="163"/>
      <c r="KVX660" s="163"/>
      <c r="KVY660" s="163"/>
      <c r="KVZ660" s="163"/>
      <c r="KWA660" s="163"/>
      <c r="KWB660" s="163"/>
      <c r="KWC660" s="163"/>
      <c r="KWD660" s="163"/>
      <c r="KWE660" s="163"/>
      <c r="KWF660" s="163"/>
      <c r="KWG660" s="163"/>
      <c r="KWH660" s="163"/>
      <c r="KWI660" s="163"/>
      <c r="KWJ660" s="163"/>
      <c r="KWK660" s="163"/>
      <c r="KWL660" s="163"/>
      <c r="KWM660" s="163"/>
      <c r="KWN660" s="163"/>
      <c r="KWO660" s="163"/>
      <c r="KWP660" s="163"/>
      <c r="KWQ660" s="163"/>
      <c r="KWR660" s="163"/>
      <c r="KWS660" s="163"/>
      <c r="KWT660" s="163"/>
      <c r="KWU660" s="163"/>
      <c r="KWV660" s="163"/>
      <c r="KWW660" s="163"/>
      <c r="KWX660" s="163"/>
      <c r="KWY660" s="163"/>
      <c r="KWZ660" s="163"/>
      <c r="KXA660" s="163"/>
      <c r="KXB660" s="163"/>
      <c r="KXC660" s="163"/>
      <c r="KXD660" s="163"/>
      <c r="KXE660" s="163"/>
      <c r="KXF660" s="163"/>
      <c r="KXG660" s="163"/>
      <c r="KXH660" s="163"/>
      <c r="KXI660" s="163"/>
      <c r="KXJ660" s="163"/>
      <c r="KXK660" s="163"/>
      <c r="KXL660" s="163"/>
      <c r="KXM660" s="163"/>
      <c r="KXN660" s="163"/>
      <c r="KXO660" s="163"/>
      <c r="KXP660" s="163"/>
      <c r="KXQ660" s="163"/>
      <c r="KXR660" s="163"/>
      <c r="KXS660" s="163"/>
      <c r="KXT660" s="163"/>
      <c r="KXU660" s="163"/>
      <c r="KXV660" s="163"/>
      <c r="KXW660" s="163"/>
      <c r="KXX660" s="163"/>
      <c r="KXY660" s="163"/>
      <c r="KXZ660" s="163"/>
      <c r="KYA660" s="163"/>
      <c r="KYB660" s="163"/>
      <c r="KYC660" s="163"/>
      <c r="KYD660" s="163"/>
      <c r="KYE660" s="163"/>
      <c r="KYF660" s="163"/>
      <c r="KYG660" s="163"/>
      <c r="KYH660" s="163"/>
      <c r="KYI660" s="163"/>
      <c r="KYJ660" s="163"/>
      <c r="KYK660" s="163"/>
      <c r="KYL660" s="163"/>
      <c r="KYM660" s="163"/>
      <c r="KYN660" s="163"/>
      <c r="KYO660" s="163"/>
      <c r="KYP660" s="163"/>
      <c r="KYQ660" s="163"/>
      <c r="KYR660" s="163"/>
      <c r="KYS660" s="163"/>
      <c r="KYT660" s="163"/>
      <c r="KYU660" s="163"/>
      <c r="KYV660" s="163"/>
      <c r="KYW660" s="163"/>
      <c r="KYX660" s="163"/>
      <c r="KYY660" s="163"/>
      <c r="KYZ660" s="163"/>
      <c r="KZA660" s="163"/>
      <c r="KZB660" s="163"/>
      <c r="KZC660" s="163"/>
      <c r="KZD660" s="163"/>
      <c r="KZE660" s="163"/>
      <c r="KZF660" s="163"/>
      <c r="KZG660" s="163"/>
      <c r="KZH660" s="163"/>
      <c r="KZI660" s="163"/>
      <c r="KZJ660" s="163"/>
      <c r="KZK660" s="163"/>
      <c r="KZL660" s="163"/>
      <c r="KZM660" s="163"/>
      <c r="KZN660" s="163"/>
      <c r="KZO660" s="163"/>
      <c r="KZP660" s="163"/>
      <c r="KZQ660" s="163"/>
      <c r="KZR660" s="163"/>
      <c r="KZS660" s="163"/>
      <c r="KZT660" s="163"/>
      <c r="KZU660" s="163"/>
      <c r="KZV660" s="163"/>
      <c r="KZW660" s="163"/>
      <c r="KZX660" s="163"/>
      <c r="KZY660" s="163"/>
      <c r="KZZ660" s="163"/>
      <c r="LAA660" s="163"/>
      <c r="LAB660" s="163"/>
      <c r="LAC660" s="163"/>
      <c r="LAD660" s="163"/>
      <c r="LAE660" s="163"/>
      <c r="LAF660" s="163"/>
      <c r="LAG660" s="163"/>
      <c r="LAH660" s="163"/>
      <c r="LAI660" s="163"/>
      <c r="LAJ660" s="163"/>
      <c r="LAK660" s="163"/>
      <c r="LAL660" s="163"/>
      <c r="LAM660" s="163"/>
      <c r="LAN660" s="163"/>
      <c r="LAO660" s="163"/>
      <c r="LAP660" s="163"/>
      <c r="LAQ660" s="163"/>
      <c r="LAR660" s="163"/>
      <c r="LAS660" s="163"/>
      <c r="LAT660" s="163"/>
      <c r="LAU660" s="163"/>
      <c r="LAV660" s="163"/>
      <c r="LAW660" s="163"/>
      <c r="LAX660" s="163"/>
      <c r="LAY660" s="163"/>
      <c r="LAZ660" s="163"/>
      <c r="LBA660" s="163"/>
      <c r="LBB660" s="163"/>
      <c r="LBC660" s="163"/>
      <c r="LBD660" s="163"/>
      <c r="LBE660" s="163"/>
      <c r="LBF660" s="163"/>
      <c r="LBG660" s="163"/>
      <c r="LBH660" s="163"/>
      <c r="LBI660" s="163"/>
      <c r="LBJ660" s="163"/>
      <c r="LBK660" s="163"/>
      <c r="LBL660" s="163"/>
      <c r="LBM660" s="163"/>
      <c r="LBN660" s="163"/>
      <c r="LBO660" s="163"/>
      <c r="LBP660" s="163"/>
      <c r="LBQ660" s="163"/>
      <c r="LBR660" s="163"/>
      <c r="LBS660" s="163"/>
      <c r="LBT660" s="163"/>
      <c r="LBU660" s="163"/>
      <c r="LBV660" s="163"/>
      <c r="LBW660" s="163"/>
      <c r="LBX660" s="163"/>
      <c r="LBY660" s="163"/>
      <c r="LBZ660" s="163"/>
      <c r="LCA660" s="163"/>
      <c r="LCB660" s="163"/>
      <c r="LCC660" s="163"/>
      <c r="LCD660" s="163"/>
      <c r="LCE660" s="163"/>
      <c r="LCF660" s="163"/>
      <c r="LCG660" s="163"/>
      <c r="LCH660" s="163"/>
      <c r="LCI660" s="163"/>
      <c r="LCJ660" s="163"/>
      <c r="LCK660" s="163"/>
      <c r="LCL660" s="163"/>
      <c r="LCM660" s="163"/>
      <c r="LCN660" s="163"/>
      <c r="LCO660" s="163"/>
      <c r="LCP660" s="163"/>
      <c r="LCQ660" s="163"/>
      <c r="LCR660" s="163"/>
      <c r="LCS660" s="163"/>
      <c r="LCT660" s="163"/>
      <c r="LCU660" s="163"/>
      <c r="LCV660" s="163"/>
      <c r="LCW660" s="163"/>
      <c r="LCX660" s="163"/>
      <c r="LCY660" s="163"/>
      <c r="LCZ660" s="163"/>
      <c r="LDA660" s="163"/>
      <c r="LDB660" s="163"/>
      <c r="LDC660" s="163"/>
      <c r="LDD660" s="163"/>
      <c r="LDE660" s="163"/>
      <c r="LDF660" s="163"/>
      <c r="LDG660" s="163"/>
      <c r="LDH660" s="163"/>
      <c r="LDI660" s="163"/>
      <c r="LDJ660" s="163"/>
      <c r="LDK660" s="163"/>
      <c r="LDL660" s="163"/>
      <c r="LDM660" s="163"/>
      <c r="LDN660" s="163"/>
      <c r="LDO660" s="163"/>
      <c r="LDP660" s="163"/>
      <c r="LDQ660" s="163"/>
      <c r="LDR660" s="163"/>
      <c r="LDS660" s="163"/>
      <c r="LDT660" s="163"/>
      <c r="LDU660" s="163"/>
      <c r="LDV660" s="163"/>
      <c r="LDW660" s="163"/>
      <c r="LDX660" s="163"/>
      <c r="LDY660" s="163"/>
      <c r="LDZ660" s="163"/>
      <c r="LEA660" s="163"/>
      <c r="LEB660" s="163"/>
      <c r="LEC660" s="163"/>
      <c r="LED660" s="163"/>
      <c r="LEE660" s="163"/>
      <c r="LEF660" s="163"/>
      <c r="LEG660" s="163"/>
      <c r="LEH660" s="163"/>
      <c r="LEI660" s="163"/>
      <c r="LEJ660" s="163"/>
      <c r="LEK660" s="163"/>
      <c r="LEL660" s="163"/>
      <c r="LEM660" s="163"/>
      <c r="LEN660" s="163"/>
      <c r="LEO660" s="163"/>
      <c r="LEP660" s="163"/>
      <c r="LEQ660" s="163"/>
      <c r="LER660" s="163"/>
      <c r="LES660" s="163"/>
      <c r="LET660" s="163"/>
      <c r="LEU660" s="163"/>
      <c r="LEV660" s="163"/>
      <c r="LEW660" s="163"/>
      <c r="LEX660" s="163"/>
      <c r="LEY660" s="163"/>
      <c r="LEZ660" s="163"/>
      <c r="LFA660" s="163"/>
      <c r="LFB660" s="163"/>
      <c r="LFC660" s="163"/>
      <c r="LFD660" s="163"/>
      <c r="LFE660" s="163"/>
      <c r="LFF660" s="163"/>
      <c r="LFG660" s="163"/>
      <c r="LFH660" s="163"/>
      <c r="LFI660" s="163"/>
      <c r="LFJ660" s="163"/>
      <c r="LFK660" s="163"/>
      <c r="LFL660" s="163"/>
      <c r="LFM660" s="163"/>
      <c r="LFN660" s="163"/>
      <c r="LFO660" s="163"/>
      <c r="LFP660" s="163"/>
      <c r="LFQ660" s="163"/>
      <c r="LFR660" s="163"/>
      <c r="LFS660" s="163"/>
      <c r="LFT660" s="163"/>
      <c r="LFU660" s="163"/>
      <c r="LFV660" s="163"/>
      <c r="LFW660" s="163"/>
      <c r="LFX660" s="163"/>
      <c r="LFY660" s="163"/>
      <c r="LFZ660" s="163"/>
      <c r="LGA660" s="163"/>
      <c r="LGB660" s="163"/>
      <c r="LGC660" s="163"/>
      <c r="LGD660" s="163"/>
      <c r="LGE660" s="163"/>
      <c r="LGF660" s="163"/>
      <c r="LGG660" s="163"/>
      <c r="LGH660" s="163"/>
      <c r="LGI660" s="163"/>
      <c r="LGJ660" s="163"/>
      <c r="LGK660" s="163"/>
      <c r="LGL660" s="163"/>
      <c r="LGM660" s="163"/>
      <c r="LGN660" s="163"/>
      <c r="LGO660" s="163"/>
      <c r="LGP660" s="163"/>
      <c r="LGQ660" s="163"/>
      <c r="LGR660" s="163"/>
      <c r="LGS660" s="163"/>
      <c r="LGT660" s="163"/>
      <c r="LGU660" s="163"/>
      <c r="LGV660" s="163"/>
      <c r="LGW660" s="163"/>
      <c r="LGX660" s="163"/>
      <c r="LGY660" s="163"/>
      <c r="LGZ660" s="163"/>
      <c r="LHA660" s="163"/>
      <c r="LHB660" s="163"/>
      <c r="LHC660" s="163"/>
      <c r="LHD660" s="163"/>
      <c r="LHE660" s="163"/>
      <c r="LHF660" s="163"/>
      <c r="LHG660" s="163"/>
      <c r="LHH660" s="163"/>
      <c r="LHI660" s="163"/>
      <c r="LHJ660" s="163"/>
      <c r="LHK660" s="163"/>
      <c r="LHL660" s="163"/>
      <c r="LHM660" s="163"/>
      <c r="LHN660" s="163"/>
      <c r="LHO660" s="163"/>
      <c r="LHP660" s="163"/>
      <c r="LHQ660" s="163"/>
      <c r="LHR660" s="163"/>
      <c r="LHS660" s="163"/>
      <c r="LHT660" s="163"/>
      <c r="LHU660" s="163"/>
      <c r="LHV660" s="163"/>
      <c r="LHW660" s="163"/>
      <c r="LHX660" s="163"/>
      <c r="LHY660" s="163"/>
      <c r="LHZ660" s="163"/>
      <c r="LIA660" s="163"/>
      <c r="LIB660" s="163"/>
      <c r="LIC660" s="163"/>
      <c r="LID660" s="163"/>
      <c r="LIE660" s="163"/>
      <c r="LIF660" s="163"/>
      <c r="LIG660" s="163"/>
      <c r="LIH660" s="163"/>
      <c r="LII660" s="163"/>
      <c r="LIJ660" s="163"/>
      <c r="LIK660" s="163"/>
      <c r="LIL660" s="163"/>
      <c r="LIM660" s="163"/>
      <c r="LIN660" s="163"/>
      <c r="LIO660" s="163"/>
      <c r="LIP660" s="163"/>
      <c r="LIQ660" s="163"/>
      <c r="LIR660" s="163"/>
      <c r="LIS660" s="163"/>
      <c r="LIT660" s="163"/>
      <c r="LIU660" s="163"/>
      <c r="LIV660" s="163"/>
      <c r="LIW660" s="163"/>
      <c r="LIX660" s="163"/>
      <c r="LIY660" s="163"/>
      <c r="LIZ660" s="163"/>
      <c r="LJA660" s="163"/>
      <c r="LJB660" s="163"/>
      <c r="LJC660" s="163"/>
      <c r="LJD660" s="163"/>
      <c r="LJE660" s="163"/>
      <c r="LJF660" s="163"/>
      <c r="LJG660" s="163"/>
      <c r="LJH660" s="163"/>
      <c r="LJI660" s="163"/>
      <c r="LJJ660" s="163"/>
      <c r="LJK660" s="163"/>
      <c r="LJL660" s="163"/>
      <c r="LJM660" s="163"/>
      <c r="LJN660" s="163"/>
      <c r="LJO660" s="163"/>
      <c r="LJP660" s="163"/>
      <c r="LJQ660" s="163"/>
      <c r="LJR660" s="163"/>
      <c r="LJS660" s="163"/>
      <c r="LJT660" s="163"/>
      <c r="LJU660" s="163"/>
      <c r="LJV660" s="163"/>
      <c r="LJW660" s="163"/>
      <c r="LJX660" s="163"/>
      <c r="LJY660" s="163"/>
      <c r="LJZ660" s="163"/>
      <c r="LKA660" s="163"/>
      <c r="LKB660" s="163"/>
      <c r="LKC660" s="163"/>
      <c r="LKD660" s="163"/>
      <c r="LKE660" s="163"/>
      <c r="LKF660" s="163"/>
      <c r="LKG660" s="163"/>
      <c r="LKH660" s="163"/>
      <c r="LKI660" s="163"/>
      <c r="LKJ660" s="163"/>
      <c r="LKK660" s="163"/>
      <c r="LKL660" s="163"/>
      <c r="LKM660" s="163"/>
      <c r="LKN660" s="163"/>
      <c r="LKO660" s="163"/>
      <c r="LKP660" s="163"/>
      <c r="LKQ660" s="163"/>
      <c r="LKR660" s="163"/>
      <c r="LKS660" s="163"/>
      <c r="LKT660" s="163"/>
      <c r="LKU660" s="163"/>
      <c r="LKV660" s="163"/>
      <c r="LKW660" s="163"/>
      <c r="LKX660" s="163"/>
      <c r="LKY660" s="163"/>
      <c r="LKZ660" s="163"/>
      <c r="LLA660" s="163"/>
      <c r="LLB660" s="163"/>
      <c r="LLC660" s="163"/>
      <c r="LLD660" s="163"/>
      <c r="LLE660" s="163"/>
      <c r="LLF660" s="163"/>
      <c r="LLG660" s="163"/>
      <c r="LLH660" s="163"/>
      <c r="LLI660" s="163"/>
      <c r="LLJ660" s="163"/>
      <c r="LLK660" s="163"/>
      <c r="LLL660" s="163"/>
      <c r="LLM660" s="163"/>
      <c r="LLN660" s="163"/>
      <c r="LLO660" s="163"/>
      <c r="LLP660" s="163"/>
      <c r="LLQ660" s="163"/>
      <c r="LLR660" s="163"/>
      <c r="LLS660" s="163"/>
      <c r="LLT660" s="163"/>
      <c r="LLU660" s="163"/>
      <c r="LLV660" s="163"/>
      <c r="LLW660" s="163"/>
      <c r="LLX660" s="163"/>
      <c r="LLY660" s="163"/>
      <c r="LLZ660" s="163"/>
      <c r="LMA660" s="163"/>
      <c r="LMB660" s="163"/>
      <c r="LMC660" s="163"/>
      <c r="LMD660" s="163"/>
      <c r="LME660" s="163"/>
      <c r="LMF660" s="163"/>
      <c r="LMG660" s="163"/>
      <c r="LMH660" s="163"/>
      <c r="LMI660" s="163"/>
      <c r="LMJ660" s="163"/>
      <c r="LMK660" s="163"/>
      <c r="LML660" s="163"/>
      <c r="LMM660" s="163"/>
      <c r="LMN660" s="163"/>
      <c r="LMO660" s="163"/>
      <c r="LMP660" s="163"/>
      <c r="LMQ660" s="163"/>
      <c r="LMR660" s="163"/>
      <c r="LMS660" s="163"/>
      <c r="LMT660" s="163"/>
      <c r="LMU660" s="163"/>
      <c r="LMV660" s="163"/>
      <c r="LMW660" s="163"/>
      <c r="LMX660" s="163"/>
      <c r="LMY660" s="163"/>
      <c r="LMZ660" s="163"/>
      <c r="LNA660" s="163"/>
      <c r="LNB660" s="163"/>
      <c r="LNC660" s="163"/>
      <c r="LND660" s="163"/>
      <c r="LNE660" s="163"/>
      <c r="LNF660" s="163"/>
      <c r="LNG660" s="163"/>
      <c r="LNH660" s="163"/>
      <c r="LNI660" s="163"/>
      <c r="LNJ660" s="163"/>
      <c r="LNK660" s="163"/>
      <c r="LNL660" s="163"/>
      <c r="LNM660" s="163"/>
      <c r="LNN660" s="163"/>
      <c r="LNO660" s="163"/>
      <c r="LNP660" s="163"/>
      <c r="LNQ660" s="163"/>
      <c r="LNR660" s="163"/>
      <c r="LNS660" s="163"/>
      <c r="LNT660" s="163"/>
      <c r="LNU660" s="163"/>
      <c r="LNV660" s="163"/>
      <c r="LNW660" s="163"/>
      <c r="LNX660" s="163"/>
      <c r="LNY660" s="163"/>
      <c r="LNZ660" s="163"/>
      <c r="LOA660" s="163"/>
      <c r="LOB660" s="163"/>
      <c r="LOC660" s="163"/>
      <c r="LOD660" s="163"/>
      <c r="LOE660" s="163"/>
      <c r="LOF660" s="163"/>
      <c r="LOG660" s="163"/>
      <c r="LOH660" s="163"/>
      <c r="LOI660" s="163"/>
      <c r="LOJ660" s="163"/>
      <c r="LOK660" s="163"/>
      <c r="LOL660" s="163"/>
      <c r="LOM660" s="163"/>
      <c r="LON660" s="163"/>
      <c r="LOO660" s="163"/>
      <c r="LOP660" s="163"/>
      <c r="LOQ660" s="163"/>
      <c r="LOR660" s="163"/>
      <c r="LOS660" s="163"/>
      <c r="LOT660" s="163"/>
      <c r="LOU660" s="163"/>
      <c r="LOV660" s="163"/>
      <c r="LOW660" s="163"/>
      <c r="LOX660" s="163"/>
      <c r="LOY660" s="163"/>
      <c r="LOZ660" s="163"/>
      <c r="LPA660" s="163"/>
      <c r="LPB660" s="163"/>
      <c r="LPC660" s="163"/>
      <c r="LPD660" s="163"/>
      <c r="LPE660" s="163"/>
      <c r="LPF660" s="163"/>
      <c r="LPG660" s="163"/>
      <c r="LPH660" s="163"/>
      <c r="LPI660" s="163"/>
      <c r="LPJ660" s="163"/>
      <c r="LPK660" s="163"/>
      <c r="LPL660" s="163"/>
      <c r="LPM660" s="163"/>
      <c r="LPN660" s="163"/>
      <c r="LPO660" s="163"/>
      <c r="LPP660" s="163"/>
      <c r="LPQ660" s="163"/>
      <c r="LPR660" s="163"/>
      <c r="LPS660" s="163"/>
      <c r="LPT660" s="163"/>
      <c r="LPU660" s="163"/>
      <c r="LPV660" s="163"/>
      <c r="LPW660" s="163"/>
      <c r="LPX660" s="163"/>
      <c r="LPY660" s="163"/>
      <c r="LPZ660" s="163"/>
      <c r="LQA660" s="163"/>
      <c r="LQB660" s="163"/>
      <c r="LQC660" s="163"/>
      <c r="LQD660" s="163"/>
      <c r="LQE660" s="163"/>
      <c r="LQF660" s="163"/>
      <c r="LQG660" s="163"/>
      <c r="LQH660" s="163"/>
      <c r="LQI660" s="163"/>
      <c r="LQJ660" s="163"/>
      <c r="LQK660" s="163"/>
      <c r="LQL660" s="163"/>
      <c r="LQM660" s="163"/>
      <c r="LQN660" s="163"/>
      <c r="LQO660" s="163"/>
      <c r="LQP660" s="163"/>
      <c r="LQQ660" s="163"/>
      <c r="LQR660" s="163"/>
      <c r="LQS660" s="163"/>
      <c r="LQT660" s="163"/>
      <c r="LQU660" s="163"/>
      <c r="LQV660" s="163"/>
      <c r="LQW660" s="163"/>
      <c r="LQX660" s="163"/>
      <c r="LQY660" s="163"/>
      <c r="LQZ660" s="163"/>
      <c r="LRA660" s="163"/>
      <c r="LRB660" s="163"/>
      <c r="LRC660" s="163"/>
      <c r="LRD660" s="163"/>
      <c r="LRE660" s="163"/>
      <c r="LRF660" s="163"/>
      <c r="LRG660" s="163"/>
      <c r="LRH660" s="163"/>
      <c r="LRI660" s="163"/>
      <c r="LRJ660" s="163"/>
      <c r="LRK660" s="163"/>
      <c r="LRL660" s="163"/>
      <c r="LRM660" s="163"/>
      <c r="LRN660" s="163"/>
      <c r="LRO660" s="163"/>
      <c r="LRP660" s="163"/>
      <c r="LRQ660" s="163"/>
      <c r="LRR660" s="163"/>
      <c r="LRS660" s="163"/>
      <c r="LRT660" s="163"/>
      <c r="LRU660" s="163"/>
      <c r="LRV660" s="163"/>
      <c r="LRW660" s="163"/>
      <c r="LRX660" s="163"/>
      <c r="LRY660" s="163"/>
      <c r="LRZ660" s="163"/>
      <c r="LSA660" s="163"/>
      <c r="LSB660" s="163"/>
      <c r="LSC660" s="163"/>
      <c r="LSD660" s="163"/>
      <c r="LSE660" s="163"/>
      <c r="LSF660" s="163"/>
      <c r="LSG660" s="163"/>
      <c r="LSH660" s="163"/>
      <c r="LSI660" s="163"/>
      <c r="LSJ660" s="163"/>
      <c r="LSK660" s="163"/>
      <c r="LSL660" s="163"/>
      <c r="LSM660" s="163"/>
      <c r="LSN660" s="163"/>
      <c r="LSO660" s="163"/>
      <c r="LSP660" s="163"/>
      <c r="LSQ660" s="163"/>
      <c r="LSR660" s="163"/>
      <c r="LSS660" s="163"/>
      <c r="LST660" s="163"/>
      <c r="LSU660" s="163"/>
      <c r="LSV660" s="163"/>
      <c r="LSW660" s="163"/>
      <c r="LSX660" s="163"/>
      <c r="LSY660" s="163"/>
      <c r="LSZ660" s="163"/>
      <c r="LTA660" s="163"/>
      <c r="LTB660" s="163"/>
      <c r="LTC660" s="163"/>
      <c r="LTD660" s="163"/>
      <c r="LTE660" s="163"/>
      <c r="LTF660" s="163"/>
      <c r="LTG660" s="163"/>
      <c r="LTH660" s="163"/>
      <c r="LTI660" s="163"/>
      <c r="LTJ660" s="163"/>
      <c r="LTK660" s="163"/>
      <c r="LTL660" s="163"/>
      <c r="LTM660" s="163"/>
      <c r="LTN660" s="163"/>
      <c r="LTO660" s="163"/>
      <c r="LTP660" s="163"/>
      <c r="LTQ660" s="163"/>
      <c r="LTR660" s="163"/>
      <c r="LTS660" s="163"/>
      <c r="LTT660" s="163"/>
      <c r="LTU660" s="163"/>
      <c r="LTV660" s="163"/>
      <c r="LTW660" s="163"/>
      <c r="LTX660" s="163"/>
      <c r="LTY660" s="163"/>
      <c r="LTZ660" s="163"/>
      <c r="LUA660" s="163"/>
      <c r="LUB660" s="163"/>
      <c r="LUC660" s="163"/>
      <c r="LUD660" s="163"/>
      <c r="LUE660" s="163"/>
      <c r="LUF660" s="163"/>
      <c r="LUG660" s="163"/>
      <c r="LUH660" s="163"/>
      <c r="LUI660" s="163"/>
      <c r="LUJ660" s="163"/>
      <c r="LUK660" s="163"/>
      <c r="LUL660" s="163"/>
      <c r="LUM660" s="163"/>
      <c r="LUN660" s="163"/>
      <c r="LUO660" s="163"/>
      <c r="LUP660" s="163"/>
      <c r="LUQ660" s="163"/>
      <c r="LUR660" s="163"/>
      <c r="LUS660" s="163"/>
      <c r="LUT660" s="163"/>
      <c r="LUU660" s="163"/>
      <c r="LUV660" s="163"/>
      <c r="LUW660" s="163"/>
      <c r="LUX660" s="163"/>
      <c r="LUY660" s="163"/>
      <c r="LUZ660" s="163"/>
      <c r="LVA660" s="163"/>
      <c r="LVB660" s="163"/>
      <c r="LVC660" s="163"/>
      <c r="LVD660" s="163"/>
      <c r="LVE660" s="163"/>
      <c r="LVF660" s="163"/>
      <c r="LVG660" s="163"/>
      <c r="LVH660" s="163"/>
      <c r="LVI660" s="163"/>
      <c r="LVJ660" s="163"/>
      <c r="LVK660" s="163"/>
      <c r="LVL660" s="163"/>
      <c r="LVM660" s="163"/>
      <c r="LVN660" s="163"/>
      <c r="LVO660" s="163"/>
      <c r="LVP660" s="163"/>
      <c r="LVQ660" s="163"/>
      <c r="LVR660" s="163"/>
      <c r="LVS660" s="163"/>
      <c r="LVT660" s="163"/>
      <c r="LVU660" s="163"/>
      <c r="LVV660" s="163"/>
      <c r="LVW660" s="163"/>
      <c r="LVX660" s="163"/>
      <c r="LVY660" s="163"/>
      <c r="LVZ660" s="163"/>
      <c r="LWA660" s="163"/>
      <c r="LWB660" s="163"/>
      <c r="LWC660" s="163"/>
      <c r="LWD660" s="163"/>
      <c r="LWE660" s="163"/>
      <c r="LWF660" s="163"/>
      <c r="LWG660" s="163"/>
      <c r="LWH660" s="163"/>
      <c r="LWI660" s="163"/>
      <c r="LWJ660" s="163"/>
      <c r="LWK660" s="163"/>
      <c r="LWL660" s="163"/>
      <c r="LWM660" s="163"/>
      <c r="LWN660" s="163"/>
      <c r="LWO660" s="163"/>
      <c r="LWP660" s="163"/>
      <c r="LWQ660" s="163"/>
      <c r="LWR660" s="163"/>
      <c r="LWS660" s="163"/>
      <c r="LWT660" s="163"/>
      <c r="LWU660" s="163"/>
      <c r="LWV660" s="163"/>
      <c r="LWW660" s="163"/>
      <c r="LWX660" s="163"/>
      <c r="LWY660" s="163"/>
      <c r="LWZ660" s="163"/>
      <c r="LXA660" s="163"/>
      <c r="LXB660" s="163"/>
      <c r="LXC660" s="163"/>
      <c r="LXD660" s="163"/>
      <c r="LXE660" s="163"/>
      <c r="LXF660" s="163"/>
      <c r="LXG660" s="163"/>
      <c r="LXH660" s="163"/>
      <c r="LXI660" s="163"/>
      <c r="LXJ660" s="163"/>
      <c r="LXK660" s="163"/>
      <c r="LXL660" s="163"/>
      <c r="LXM660" s="163"/>
      <c r="LXN660" s="163"/>
      <c r="LXO660" s="163"/>
      <c r="LXP660" s="163"/>
      <c r="LXQ660" s="163"/>
      <c r="LXR660" s="163"/>
      <c r="LXS660" s="163"/>
      <c r="LXT660" s="163"/>
      <c r="LXU660" s="163"/>
      <c r="LXV660" s="163"/>
      <c r="LXW660" s="163"/>
      <c r="LXX660" s="163"/>
      <c r="LXY660" s="163"/>
      <c r="LXZ660" s="163"/>
      <c r="LYA660" s="163"/>
      <c r="LYB660" s="163"/>
      <c r="LYC660" s="163"/>
      <c r="LYD660" s="163"/>
      <c r="LYE660" s="163"/>
      <c r="LYF660" s="163"/>
      <c r="LYG660" s="163"/>
      <c r="LYH660" s="163"/>
      <c r="LYI660" s="163"/>
      <c r="LYJ660" s="163"/>
      <c r="LYK660" s="163"/>
      <c r="LYL660" s="163"/>
      <c r="LYM660" s="163"/>
      <c r="LYN660" s="163"/>
      <c r="LYO660" s="163"/>
      <c r="LYP660" s="163"/>
      <c r="LYQ660" s="163"/>
      <c r="LYR660" s="163"/>
      <c r="LYS660" s="163"/>
      <c r="LYT660" s="163"/>
      <c r="LYU660" s="163"/>
      <c r="LYV660" s="163"/>
      <c r="LYW660" s="163"/>
      <c r="LYX660" s="163"/>
      <c r="LYY660" s="163"/>
      <c r="LYZ660" s="163"/>
      <c r="LZA660" s="163"/>
      <c r="LZB660" s="163"/>
      <c r="LZC660" s="163"/>
      <c r="LZD660" s="163"/>
      <c r="LZE660" s="163"/>
      <c r="LZF660" s="163"/>
      <c r="LZG660" s="163"/>
      <c r="LZH660" s="163"/>
      <c r="LZI660" s="163"/>
      <c r="LZJ660" s="163"/>
      <c r="LZK660" s="163"/>
      <c r="LZL660" s="163"/>
      <c r="LZM660" s="163"/>
      <c r="LZN660" s="163"/>
      <c r="LZO660" s="163"/>
      <c r="LZP660" s="163"/>
      <c r="LZQ660" s="163"/>
      <c r="LZR660" s="163"/>
      <c r="LZS660" s="163"/>
      <c r="LZT660" s="163"/>
      <c r="LZU660" s="163"/>
      <c r="LZV660" s="163"/>
      <c r="LZW660" s="163"/>
      <c r="LZX660" s="163"/>
      <c r="LZY660" s="163"/>
      <c r="LZZ660" s="163"/>
      <c r="MAA660" s="163"/>
      <c r="MAB660" s="163"/>
      <c r="MAC660" s="163"/>
      <c r="MAD660" s="163"/>
      <c r="MAE660" s="163"/>
      <c r="MAF660" s="163"/>
      <c r="MAG660" s="163"/>
      <c r="MAH660" s="163"/>
      <c r="MAI660" s="163"/>
      <c r="MAJ660" s="163"/>
      <c r="MAK660" s="163"/>
      <c r="MAL660" s="163"/>
      <c r="MAM660" s="163"/>
      <c r="MAN660" s="163"/>
      <c r="MAO660" s="163"/>
      <c r="MAP660" s="163"/>
      <c r="MAQ660" s="163"/>
      <c r="MAR660" s="163"/>
      <c r="MAS660" s="163"/>
      <c r="MAT660" s="163"/>
      <c r="MAU660" s="163"/>
      <c r="MAV660" s="163"/>
      <c r="MAW660" s="163"/>
      <c r="MAX660" s="163"/>
      <c r="MAY660" s="163"/>
      <c r="MAZ660" s="163"/>
      <c r="MBA660" s="163"/>
      <c r="MBB660" s="163"/>
      <c r="MBC660" s="163"/>
      <c r="MBD660" s="163"/>
      <c r="MBE660" s="163"/>
      <c r="MBF660" s="163"/>
      <c r="MBG660" s="163"/>
      <c r="MBH660" s="163"/>
      <c r="MBI660" s="163"/>
      <c r="MBJ660" s="163"/>
      <c r="MBK660" s="163"/>
      <c r="MBL660" s="163"/>
      <c r="MBM660" s="163"/>
      <c r="MBN660" s="163"/>
      <c r="MBO660" s="163"/>
      <c r="MBP660" s="163"/>
      <c r="MBQ660" s="163"/>
      <c r="MBR660" s="163"/>
      <c r="MBS660" s="163"/>
      <c r="MBT660" s="163"/>
      <c r="MBU660" s="163"/>
      <c r="MBV660" s="163"/>
      <c r="MBW660" s="163"/>
      <c r="MBX660" s="163"/>
      <c r="MBY660" s="163"/>
      <c r="MBZ660" s="163"/>
      <c r="MCA660" s="163"/>
      <c r="MCB660" s="163"/>
      <c r="MCC660" s="163"/>
      <c r="MCD660" s="163"/>
      <c r="MCE660" s="163"/>
      <c r="MCF660" s="163"/>
      <c r="MCG660" s="163"/>
      <c r="MCH660" s="163"/>
      <c r="MCI660" s="163"/>
      <c r="MCJ660" s="163"/>
      <c r="MCK660" s="163"/>
      <c r="MCL660" s="163"/>
      <c r="MCM660" s="163"/>
      <c r="MCN660" s="163"/>
      <c r="MCO660" s="163"/>
      <c r="MCP660" s="163"/>
      <c r="MCQ660" s="163"/>
      <c r="MCR660" s="163"/>
      <c r="MCS660" s="163"/>
      <c r="MCT660" s="163"/>
      <c r="MCU660" s="163"/>
      <c r="MCV660" s="163"/>
      <c r="MCW660" s="163"/>
      <c r="MCX660" s="163"/>
      <c r="MCY660" s="163"/>
      <c r="MCZ660" s="163"/>
      <c r="MDA660" s="163"/>
      <c r="MDB660" s="163"/>
      <c r="MDC660" s="163"/>
      <c r="MDD660" s="163"/>
      <c r="MDE660" s="163"/>
      <c r="MDF660" s="163"/>
      <c r="MDG660" s="163"/>
      <c r="MDH660" s="163"/>
      <c r="MDI660" s="163"/>
      <c r="MDJ660" s="163"/>
      <c r="MDK660" s="163"/>
      <c r="MDL660" s="163"/>
      <c r="MDM660" s="163"/>
      <c r="MDN660" s="163"/>
      <c r="MDO660" s="163"/>
      <c r="MDP660" s="163"/>
      <c r="MDQ660" s="163"/>
      <c r="MDR660" s="163"/>
      <c r="MDS660" s="163"/>
      <c r="MDT660" s="163"/>
      <c r="MDU660" s="163"/>
      <c r="MDV660" s="163"/>
      <c r="MDW660" s="163"/>
      <c r="MDX660" s="163"/>
      <c r="MDY660" s="163"/>
      <c r="MDZ660" s="163"/>
      <c r="MEA660" s="163"/>
      <c r="MEB660" s="163"/>
      <c r="MEC660" s="163"/>
      <c r="MED660" s="163"/>
      <c r="MEE660" s="163"/>
      <c r="MEF660" s="163"/>
      <c r="MEG660" s="163"/>
      <c r="MEH660" s="163"/>
      <c r="MEI660" s="163"/>
      <c r="MEJ660" s="163"/>
      <c r="MEK660" s="163"/>
      <c r="MEL660" s="163"/>
      <c r="MEM660" s="163"/>
      <c r="MEN660" s="163"/>
      <c r="MEO660" s="163"/>
      <c r="MEP660" s="163"/>
      <c r="MEQ660" s="163"/>
      <c r="MER660" s="163"/>
      <c r="MES660" s="163"/>
      <c r="MET660" s="163"/>
      <c r="MEU660" s="163"/>
      <c r="MEV660" s="163"/>
      <c r="MEW660" s="163"/>
      <c r="MEX660" s="163"/>
      <c r="MEY660" s="163"/>
      <c r="MEZ660" s="163"/>
      <c r="MFA660" s="163"/>
      <c r="MFB660" s="163"/>
      <c r="MFC660" s="163"/>
      <c r="MFD660" s="163"/>
      <c r="MFE660" s="163"/>
      <c r="MFF660" s="163"/>
      <c r="MFG660" s="163"/>
      <c r="MFH660" s="163"/>
      <c r="MFI660" s="163"/>
      <c r="MFJ660" s="163"/>
      <c r="MFK660" s="163"/>
      <c r="MFL660" s="163"/>
      <c r="MFM660" s="163"/>
      <c r="MFN660" s="163"/>
      <c r="MFO660" s="163"/>
      <c r="MFP660" s="163"/>
      <c r="MFQ660" s="163"/>
      <c r="MFR660" s="163"/>
      <c r="MFS660" s="163"/>
      <c r="MFT660" s="163"/>
      <c r="MFU660" s="163"/>
      <c r="MFV660" s="163"/>
      <c r="MFW660" s="163"/>
      <c r="MFX660" s="163"/>
      <c r="MFY660" s="163"/>
      <c r="MFZ660" s="163"/>
      <c r="MGA660" s="163"/>
      <c r="MGB660" s="163"/>
      <c r="MGC660" s="163"/>
      <c r="MGD660" s="163"/>
      <c r="MGE660" s="163"/>
      <c r="MGF660" s="163"/>
      <c r="MGG660" s="163"/>
      <c r="MGH660" s="163"/>
      <c r="MGI660" s="163"/>
      <c r="MGJ660" s="163"/>
      <c r="MGK660" s="163"/>
      <c r="MGL660" s="163"/>
      <c r="MGM660" s="163"/>
      <c r="MGN660" s="163"/>
      <c r="MGO660" s="163"/>
      <c r="MGP660" s="163"/>
      <c r="MGQ660" s="163"/>
      <c r="MGR660" s="163"/>
      <c r="MGS660" s="163"/>
      <c r="MGT660" s="163"/>
      <c r="MGU660" s="163"/>
      <c r="MGV660" s="163"/>
      <c r="MGW660" s="163"/>
      <c r="MGX660" s="163"/>
      <c r="MGY660" s="163"/>
      <c r="MGZ660" s="163"/>
      <c r="MHA660" s="163"/>
      <c r="MHB660" s="163"/>
      <c r="MHC660" s="163"/>
      <c r="MHD660" s="163"/>
      <c r="MHE660" s="163"/>
      <c r="MHF660" s="163"/>
      <c r="MHG660" s="163"/>
      <c r="MHH660" s="163"/>
      <c r="MHI660" s="163"/>
      <c r="MHJ660" s="163"/>
      <c r="MHK660" s="163"/>
      <c r="MHL660" s="163"/>
      <c r="MHM660" s="163"/>
      <c r="MHN660" s="163"/>
      <c r="MHO660" s="163"/>
      <c r="MHP660" s="163"/>
      <c r="MHQ660" s="163"/>
      <c r="MHR660" s="163"/>
      <c r="MHS660" s="163"/>
      <c r="MHT660" s="163"/>
      <c r="MHU660" s="163"/>
      <c r="MHV660" s="163"/>
      <c r="MHW660" s="163"/>
      <c r="MHX660" s="163"/>
      <c r="MHY660" s="163"/>
      <c r="MHZ660" s="163"/>
      <c r="MIA660" s="163"/>
      <c r="MIB660" s="163"/>
      <c r="MIC660" s="163"/>
      <c r="MID660" s="163"/>
      <c r="MIE660" s="163"/>
      <c r="MIF660" s="163"/>
      <c r="MIG660" s="163"/>
      <c r="MIH660" s="163"/>
      <c r="MII660" s="163"/>
      <c r="MIJ660" s="163"/>
      <c r="MIK660" s="163"/>
      <c r="MIL660" s="163"/>
      <c r="MIM660" s="163"/>
      <c r="MIN660" s="163"/>
      <c r="MIO660" s="163"/>
      <c r="MIP660" s="163"/>
      <c r="MIQ660" s="163"/>
      <c r="MIR660" s="163"/>
      <c r="MIS660" s="163"/>
      <c r="MIT660" s="163"/>
      <c r="MIU660" s="163"/>
      <c r="MIV660" s="163"/>
      <c r="MIW660" s="163"/>
      <c r="MIX660" s="163"/>
      <c r="MIY660" s="163"/>
      <c r="MIZ660" s="163"/>
      <c r="MJA660" s="163"/>
      <c r="MJB660" s="163"/>
      <c r="MJC660" s="163"/>
      <c r="MJD660" s="163"/>
      <c r="MJE660" s="163"/>
      <c r="MJF660" s="163"/>
      <c r="MJG660" s="163"/>
      <c r="MJH660" s="163"/>
      <c r="MJI660" s="163"/>
      <c r="MJJ660" s="163"/>
      <c r="MJK660" s="163"/>
      <c r="MJL660" s="163"/>
      <c r="MJM660" s="163"/>
      <c r="MJN660" s="163"/>
      <c r="MJO660" s="163"/>
      <c r="MJP660" s="163"/>
      <c r="MJQ660" s="163"/>
      <c r="MJR660" s="163"/>
      <c r="MJS660" s="163"/>
      <c r="MJT660" s="163"/>
      <c r="MJU660" s="163"/>
      <c r="MJV660" s="163"/>
      <c r="MJW660" s="163"/>
      <c r="MJX660" s="163"/>
      <c r="MJY660" s="163"/>
      <c r="MJZ660" s="163"/>
      <c r="MKA660" s="163"/>
      <c r="MKB660" s="163"/>
      <c r="MKC660" s="163"/>
      <c r="MKD660" s="163"/>
      <c r="MKE660" s="163"/>
      <c r="MKF660" s="163"/>
      <c r="MKG660" s="163"/>
      <c r="MKH660" s="163"/>
      <c r="MKI660" s="163"/>
      <c r="MKJ660" s="163"/>
      <c r="MKK660" s="163"/>
      <c r="MKL660" s="163"/>
      <c r="MKM660" s="163"/>
      <c r="MKN660" s="163"/>
      <c r="MKO660" s="163"/>
      <c r="MKP660" s="163"/>
      <c r="MKQ660" s="163"/>
      <c r="MKR660" s="163"/>
      <c r="MKS660" s="163"/>
      <c r="MKT660" s="163"/>
      <c r="MKU660" s="163"/>
      <c r="MKV660" s="163"/>
      <c r="MKW660" s="163"/>
      <c r="MKX660" s="163"/>
      <c r="MKY660" s="163"/>
      <c r="MKZ660" s="163"/>
      <c r="MLA660" s="163"/>
      <c r="MLB660" s="163"/>
      <c r="MLC660" s="163"/>
      <c r="MLD660" s="163"/>
      <c r="MLE660" s="163"/>
      <c r="MLF660" s="163"/>
      <c r="MLG660" s="163"/>
      <c r="MLH660" s="163"/>
      <c r="MLI660" s="163"/>
      <c r="MLJ660" s="163"/>
      <c r="MLK660" s="163"/>
      <c r="MLL660" s="163"/>
      <c r="MLM660" s="163"/>
      <c r="MLN660" s="163"/>
      <c r="MLO660" s="163"/>
      <c r="MLP660" s="163"/>
      <c r="MLQ660" s="163"/>
      <c r="MLR660" s="163"/>
      <c r="MLS660" s="163"/>
      <c r="MLT660" s="163"/>
      <c r="MLU660" s="163"/>
      <c r="MLV660" s="163"/>
      <c r="MLW660" s="163"/>
      <c r="MLX660" s="163"/>
      <c r="MLY660" s="163"/>
      <c r="MLZ660" s="163"/>
      <c r="MMA660" s="163"/>
      <c r="MMB660" s="163"/>
      <c r="MMC660" s="163"/>
      <c r="MMD660" s="163"/>
      <c r="MME660" s="163"/>
      <c r="MMF660" s="163"/>
      <c r="MMG660" s="163"/>
      <c r="MMH660" s="163"/>
      <c r="MMI660" s="163"/>
      <c r="MMJ660" s="163"/>
      <c r="MMK660" s="163"/>
      <c r="MML660" s="163"/>
      <c r="MMM660" s="163"/>
      <c r="MMN660" s="163"/>
      <c r="MMO660" s="163"/>
      <c r="MMP660" s="163"/>
      <c r="MMQ660" s="163"/>
      <c r="MMR660" s="163"/>
      <c r="MMS660" s="163"/>
      <c r="MMT660" s="163"/>
      <c r="MMU660" s="163"/>
      <c r="MMV660" s="163"/>
      <c r="MMW660" s="163"/>
      <c r="MMX660" s="163"/>
      <c r="MMY660" s="163"/>
      <c r="MMZ660" s="163"/>
      <c r="MNA660" s="163"/>
      <c r="MNB660" s="163"/>
      <c r="MNC660" s="163"/>
      <c r="MND660" s="163"/>
      <c r="MNE660" s="163"/>
      <c r="MNF660" s="163"/>
      <c r="MNG660" s="163"/>
      <c r="MNH660" s="163"/>
      <c r="MNI660" s="163"/>
      <c r="MNJ660" s="163"/>
      <c r="MNK660" s="163"/>
      <c r="MNL660" s="163"/>
      <c r="MNM660" s="163"/>
      <c r="MNN660" s="163"/>
      <c r="MNO660" s="163"/>
      <c r="MNP660" s="163"/>
      <c r="MNQ660" s="163"/>
      <c r="MNR660" s="163"/>
      <c r="MNS660" s="163"/>
      <c r="MNT660" s="163"/>
      <c r="MNU660" s="163"/>
      <c r="MNV660" s="163"/>
      <c r="MNW660" s="163"/>
      <c r="MNX660" s="163"/>
      <c r="MNY660" s="163"/>
      <c r="MNZ660" s="163"/>
      <c r="MOA660" s="163"/>
      <c r="MOB660" s="163"/>
      <c r="MOC660" s="163"/>
      <c r="MOD660" s="163"/>
      <c r="MOE660" s="163"/>
      <c r="MOF660" s="163"/>
      <c r="MOG660" s="163"/>
      <c r="MOH660" s="163"/>
      <c r="MOI660" s="163"/>
      <c r="MOJ660" s="163"/>
      <c r="MOK660" s="163"/>
      <c r="MOL660" s="163"/>
      <c r="MOM660" s="163"/>
      <c r="MON660" s="163"/>
      <c r="MOO660" s="163"/>
      <c r="MOP660" s="163"/>
      <c r="MOQ660" s="163"/>
      <c r="MOR660" s="163"/>
      <c r="MOS660" s="163"/>
      <c r="MOT660" s="163"/>
      <c r="MOU660" s="163"/>
      <c r="MOV660" s="163"/>
      <c r="MOW660" s="163"/>
      <c r="MOX660" s="163"/>
      <c r="MOY660" s="163"/>
      <c r="MOZ660" s="163"/>
      <c r="MPA660" s="163"/>
      <c r="MPB660" s="163"/>
      <c r="MPC660" s="163"/>
      <c r="MPD660" s="163"/>
      <c r="MPE660" s="163"/>
      <c r="MPF660" s="163"/>
      <c r="MPG660" s="163"/>
      <c r="MPH660" s="163"/>
      <c r="MPI660" s="163"/>
      <c r="MPJ660" s="163"/>
      <c r="MPK660" s="163"/>
      <c r="MPL660" s="163"/>
      <c r="MPM660" s="163"/>
      <c r="MPN660" s="163"/>
      <c r="MPO660" s="163"/>
      <c r="MPP660" s="163"/>
      <c r="MPQ660" s="163"/>
      <c r="MPR660" s="163"/>
      <c r="MPS660" s="163"/>
      <c r="MPT660" s="163"/>
      <c r="MPU660" s="163"/>
      <c r="MPV660" s="163"/>
      <c r="MPW660" s="163"/>
      <c r="MPX660" s="163"/>
      <c r="MPY660" s="163"/>
      <c r="MPZ660" s="163"/>
      <c r="MQA660" s="163"/>
      <c r="MQB660" s="163"/>
      <c r="MQC660" s="163"/>
      <c r="MQD660" s="163"/>
      <c r="MQE660" s="163"/>
      <c r="MQF660" s="163"/>
      <c r="MQG660" s="163"/>
      <c r="MQH660" s="163"/>
      <c r="MQI660" s="163"/>
      <c r="MQJ660" s="163"/>
      <c r="MQK660" s="163"/>
      <c r="MQL660" s="163"/>
      <c r="MQM660" s="163"/>
      <c r="MQN660" s="163"/>
      <c r="MQO660" s="163"/>
      <c r="MQP660" s="163"/>
      <c r="MQQ660" s="163"/>
      <c r="MQR660" s="163"/>
      <c r="MQS660" s="163"/>
      <c r="MQT660" s="163"/>
      <c r="MQU660" s="163"/>
      <c r="MQV660" s="163"/>
      <c r="MQW660" s="163"/>
      <c r="MQX660" s="163"/>
      <c r="MQY660" s="163"/>
      <c r="MQZ660" s="163"/>
      <c r="MRA660" s="163"/>
      <c r="MRB660" s="163"/>
      <c r="MRC660" s="163"/>
      <c r="MRD660" s="163"/>
      <c r="MRE660" s="163"/>
      <c r="MRF660" s="163"/>
      <c r="MRG660" s="163"/>
      <c r="MRH660" s="163"/>
      <c r="MRI660" s="163"/>
      <c r="MRJ660" s="163"/>
      <c r="MRK660" s="163"/>
      <c r="MRL660" s="163"/>
      <c r="MRM660" s="163"/>
      <c r="MRN660" s="163"/>
      <c r="MRO660" s="163"/>
      <c r="MRP660" s="163"/>
      <c r="MRQ660" s="163"/>
      <c r="MRR660" s="163"/>
      <c r="MRS660" s="163"/>
      <c r="MRT660" s="163"/>
      <c r="MRU660" s="163"/>
      <c r="MRV660" s="163"/>
      <c r="MRW660" s="163"/>
      <c r="MRX660" s="163"/>
      <c r="MRY660" s="163"/>
      <c r="MRZ660" s="163"/>
      <c r="MSA660" s="163"/>
      <c r="MSB660" s="163"/>
      <c r="MSC660" s="163"/>
      <c r="MSD660" s="163"/>
      <c r="MSE660" s="163"/>
      <c r="MSF660" s="163"/>
      <c r="MSG660" s="163"/>
      <c r="MSH660" s="163"/>
      <c r="MSI660" s="163"/>
      <c r="MSJ660" s="163"/>
      <c r="MSK660" s="163"/>
      <c r="MSL660" s="163"/>
      <c r="MSM660" s="163"/>
      <c r="MSN660" s="163"/>
      <c r="MSO660" s="163"/>
      <c r="MSP660" s="163"/>
      <c r="MSQ660" s="163"/>
      <c r="MSR660" s="163"/>
      <c r="MSS660" s="163"/>
      <c r="MST660" s="163"/>
      <c r="MSU660" s="163"/>
      <c r="MSV660" s="163"/>
      <c r="MSW660" s="163"/>
      <c r="MSX660" s="163"/>
      <c r="MSY660" s="163"/>
      <c r="MSZ660" s="163"/>
      <c r="MTA660" s="163"/>
      <c r="MTB660" s="163"/>
      <c r="MTC660" s="163"/>
      <c r="MTD660" s="163"/>
      <c r="MTE660" s="163"/>
      <c r="MTF660" s="163"/>
      <c r="MTG660" s="163"/>
      <c r="MTH660" s="163"/>
      <c r="MTI660" s="163"/>
      <c r="MTJ660" s="163"/>
      <c r="MTK660" s="163"/>
      <c r="MTL660" s="163"/>
      <c r="MTM660" s="163"/>
      <c r="MTN660" s="163"/>
      <c r="MTO660" s="163"/>
      <c r="MTP660" s="163"/>
      <c r="MTQ660" s="163"/>
      <c r="MTR660" s="163"/>
      <c r="MTS660" s="163"/>
      <c r="MTT660" s="163"/>
      <c r="MTU660" s="163"/>
      <c r="MTV660" s="163"/>
      <c r="MTW660" s="163"/>
      <c r="MTX660" s="163"/>
      <c r="MTY660" s="163"/>
      <c r="MTZ660" s="163"/>
      <c r="MUA660" s="163"/>
      <c r="MUB660" s="163"/>
      <c r="MUC660" s="163"/>
      <c r="MUD660" s="163"/>
      <c r="MUE660" s="163"/>
      <c r="MUF660" s="163"/>
      <c r="MUG660" s="163"/>
      <c r="MUH660" s="163"/>
      <c r="MUI660" s="163"/>
      <c r="MUJ660" s="163"/>
      <c r="MUK660" s="163"/>
      <c r="MUL660" s="163"/>
      <c r="MUM660" s="163"/>
      <c r="MUN660" s="163"/>
      <c r="MUO660" s="163"/>
      <c r="MUP660" s="163"/>
      <c r="MUQ660" s="163"/>
      <c r="MUR660" s="163"/>
      <c r="MUS660" s="163"/>
      <c r="MUT660" s="163"/>
      <c r="MUU660" s="163"/>
      <c r="MUV660" s="163"/>
      <c r="MUW660" s="163"/>
      <c r="MUX660" s="163"/>
      <c r="MUY660" s="163"/>
      <c r="MUZ660" s="163"/>
      <c r="MVA660" s="163"/>
      <c r="MVB660" s="163"/>
      <c r="MVC660" s="163"/>
      <c r="MVD660" s="163"/>
      <c r="MVE660" s="163"/>
      <c r="MVF660" s="163"/>
      <c r="MVG660" s="163"/>
      <c r="MVH660" s="163"/>
      <c r="MVI660" s="163"/>
      <c r="MVJ660" s="163"/>
      <c r="MVK660" s="163"/>
      <c r="MVL660" s="163"/>
      <c r="MVM660" s="163"/>
      <c r="MVN660" s="163"/>
      <c r="MVO660" s="163"/>
      <c r="MVP660" s="163"/>
      <c r="MVQ660" s="163"/>
      <c r="MVR660" s="163"/>
      <c r="MVS660" s="163"/>
      <c r="MVT660" s="163"/>
      <c r="MVU660" s="163"/>
      <c r="MVV660" s="163"/>
      <c r="MVW660" s="163"/>
      <c r="MVX660" s="163"/>
      <c r="MVY660" s="163"/>
      <c r="MVZ660" s="163"/>
      <c r="MWA660" s="163"/>
      <c r="MWB660" s="163"/>
      <c r="MWC660" s="163"/>
      <c r="MWD660" s="163"/>
      <c r="MWE660" s="163"/>
      <c r="MWF660" s="163"/>
      <c r="MWG660" s="163"/>
      <c r="MWH660" s="163"/>
      <c r="MWI660" s="163"/>
      <c r="MWJ660" s="163"/>
      <c r="MWK660" s="163"/>
      <c r="MWL660" s="163"/>
      <c r="MWM660" s="163"/>
      <c r="MWN660" s="163"/>
      <c r="MWO660" s="163"/>
      <c r="MWP660" s="163"/>
      <c r="MWQ660" s="163"/>
      <c r="MWR660" s="163"/>
      <c r="MWS660" s="163"/>
      <c r="MWT660" s="163"/>
      <c r="MWU660" s="163"/>
      <c r="MWV660" s="163"/>
      <c r="MWW660" s="163"/>
      <c r="MWX660" s="163"/>
      <c r="MWY660" s="163"/>
      <c r="MWZ660" s="163"/>
      <c r="MXA660" s="163"/>
      <c r="MXB660" s="163"/>
      <c r="MXC660" s="163"/>
      <c r="MXD660" s="163"/>
      <c r="MXE660" s="163"/>
      <c r="MXF660" s="163"/>
      <c r="MXG660" s="163"/>
      <c r="MXH660" s="163"/>
      <c r="MXI660" s="163"/>
      <c r="MXJ660" s="163"/>
      <c r="MXK660" s="163"/>
      <c r="MXL660" s="163"/>
      <c r="MXM660" s="163"/>
      <c r="MXN660" s="163"/>
      <c r="MXO660" s="163"/>
      <c r="MXP660" s="163"/>
      <c r="MXQ660" s="163"/>
      <c r="MXR660" s="163"/>
      <c r="MXS660" s="163"/>
      <c r="MXT660" s="163"/>
      <c r="MXU660" s="163"/>
      <c r="MXV660" s="163"/>
      <c r="MXW660" s="163"/>
      <c r="MXX660" s="163"/>
      <c r="MXY660" s="163"/>
      <c r="MXZ660" s="163"/>
      <c r="MYA660" s="163"/>
      <c r="MYB660" s="163"/>
      <c r="MYC660" s="163"/>
      <c r="MYD660" s="163"/>
      <c r="MYE660" s="163"/>
      <c r="MYF660" s="163"/>
      <c r="MYG660" s="163"/>
      <c r="MYH660" s="163"/>
      <c r="MYI660" s="163"/>
      <c r="MYJ660" s="163"/>
      <c r="MYK660" s="163"/>
      <c r="MYL660" s="163"/>
      <c r="MYM660" s="163"/>
      <c r="MYN660" s="163"/>
      <c r="MYO660" s="163"/>
      <c r="MYP660" s="163"/>
      <c r="MYQ660" s="163"/>
      <c r="MYR660" s="163"/>
      <c r="MYS660" s="163"/>
      <c r="MYT660" s="163"/>
      <c r="MYU660" s="163"/>
      <c r="MYV660" s="163"/>
      <c r="MYW660" s="163"/>
      <c r="MYX660" s="163"/>
      <c r="MYY660" s="163"/>
      <c r="MYZ660" s="163"/>
      <c r="MZA660" s="163"/>
      <c r="MZB660" s="163"/>
      <c r="MZC660" s="163"/>
      <c r="MZD660" s="163"/>
      <c r="MZE660" s="163"/>
      <c r="MZF660" s="163"/>
      <c r="MZG660" s="163"/>
      <c r="MZH660" s="163"/>
      <c r="MZI660" s="163"/>
      <c r="MZJ660" s="163"/>
      <c r="MZK660" s="163"/>
      <c r="MZL660" s="163"/>
      <c r="MZM660" s="163"/>
      <c r="MZN660" s="163"/>
      <c r="MZO660" s="163"/>
      <c r="MZP660" s="163"/>
      <c r="MZQ660" s="163"/>
      <c r="MZR660" s="163"/>
      <c r="MZS660" s="163"/>
      <c r="MZT660" s="163"/>
      <c r="MZU660" s="163"/>
      <c r="MZV660" s="163"/>
      <c r="MZW660" s="163"/>
      <c r="MZX660" s="163"/>
      <c r="MZY660" s="163"/>
      <c r="MZZ660" s="163"/>
      <c r="NAA660" s="163"/>
      <c r="NAB660" s="163"/>
      <c r="NAC660" s="163"/>
      <c r="NAD660" s="163"/>
      <c r="NAE660" s="163"/>
      <c r="NAF660" s="163"/>
      <c r="NAG660" s="163"/>
      <c r="NAH660" s="163"/>
      <c r="NAI660" s="163"/>
      <c r="NAJ660" s="163"/>
      <c r="NAK660" s="163"/>
      <c r="NAL660" s="163"/>
      <c r="NAM660" s="163"/>
      <c r="NAN660" s="163"/>
      <c r="NAO660" s="163"/>
      <c r="NAP660" s="163"/>
      <c r="NAQ660" s="163"/>
      <c r="NAR660" s="163"/>
      <c r="NAS660" s="163"/>
      <c r="NAT660" s="163"/>
      <c r="NAU660" s="163"/>
      <c r="NAV660" s="163"/>
      <c r="NAW660" s="163"/>
      <c r="NAX660" s="163"/>
      <c r="NAY660" s="163"/>
      <c r="NAZ660" s="163"/>
      <c r="NBA660" s="163"/>
      <c r="NBB660" s="163"/>
      <c r="NBC660" s="163"/>
      <c r="NBD660" s="163"/>
      <c r="NBE660" s="163"/>
      <c r="NBF660" s="163"/>
      <c r="NBG660" s="163"/>
      <c r="NBH660" s="163"/>
      <c r="NBI660" s="163"/>
      <c r="NBJ660" s="163"/>
      <c r="NBK660" s="163"/>
      <c r="NBL660" s="163"/>
      <c r="NBM660" s="163"/>
      <c r="NBN660" s="163"/>
      <c r="NBO660" s="163"/>
      <c r="NBP660" s="163"/>
      <c r="NBQ660" s="163"/>
      <c r="NBR660" s="163"/>
      <c r="NBS660" s="163"/>
      <c r="NBT660" s="163"/>
      <c r="NBU660" s="163"/>
      <c r="NBV660" s="163"/>
      <c r="NBW660" s="163"/>
      <c r="NBX660" s="163"/>
      <c r="NBY660" s="163"/>
      <c r="NBZ660" s="163"/>
      <c r="NCA660" s="163"/>
      <c r="NCB660" s="163"/>
      <c r="NCC660" s="163"/>
      <c r="NCD660" s="163"/>
      <c r="NCE660" s="163"/>
      <c r="NCF660" s="163"/>
      <c r="NCG660" s="163"/>
      <c r="NCH660" s="163"/>
      <c r="NCI660" s="163"/>
      <c r="NCJ660" s="163"/>
      <c r="NCK660" s="163"/>
      <c r="NCL660" s="163"/>
      <c r="NCM660" s="163"/>
      <c r="NCN660" s="163"/>
      <c r="NCO660" s="163"/>
      <c r="NCP660" s="163"/>
      <c r="NCQ660" s="163"/>
      <c r="NCR660" s="163"/>
      <c r="NCS660" s="163"/>
      <c r="NCT660" s="163"/>
      <c r="NCU660" s="163"/>
      <c r="NCV660" s="163"/>
      <c r="NCW660" s="163"/>
      <c r="NCX660" s="163"/>
      <c r="NCY660" s="163"/>
      <c r="NCZ660" s="163"/>
      <c r="NDA660" s="163"/>
      <c r="NDB660" s="163"/>
      <c r="NDC660" s="163"/>
      <c r="NDD660" s="163"/>
      <c r="NDE660" s="163"/>
      <c r="NDF660" s="163"/>
      <c r="NDG660" s="163"/>
      <c r="NDH660" s="163"/>
      <c r="NDI660" s="163"/>
      <c r="NDJ660" s="163"/>
      <c r="NDK660" s="163"/>
      <c r="NDL660" s="163"/>
      <c r="NDM660" s="163"/>
      <c r="NDN660" s="163"/>
      <c r="NDO660" s="163"/>
      <c r="NDP660" s="163"/>
      <c r="NDQ660" s="163"/>
      <c r="NDR660" s="163"/>
      <c r="NDS660" s="163"/>
      <c r="NDT660" s="163"/>
      <c r="NDU660" s="163"/>
      <c r="NDV660" s="163"/>
      <c r="NDW660" s="163"/>
      <c r="NDX660" s="163"/>
      <c r="NDY660" s="163"/>
      <c r="NDZ660" s="163"/>
      <c r="NEA660" s="163"/>
      <c r="NEB660" s="163"/>
      <c r="NEC660" s="163"/>
      <c r="NED660" s="163"/>
      <c r="NEE660" s="163"/>
      <c r="NEF660" s="163"/>
      <c r="NEG660" s="163"/>
      <c r="NEH660" s="163"/>
      <c r="NEI660" s="163"/>
      <c r="NEJ660" s="163"/>
      <c r="NEK660" s="163"/>
      <c r="NEL660" s="163"/>
      <c r="NEM660" s="163"/>
      <c r="NEN660" s="163"/>
      <c r="NEO660" s="163"/>
      <c r="NEP660" s="163"/>
      <c r="NEQ660" s="163"/>
      <c r="NER660" s="163"/>
      <c r="NES660" s="163"/>
      <c r="NET660" s="163"/>
      <c r="NEU660" s="163"/>
      <c r="NEV660" s="163"/>
      <c r="NEW660" s="163"/>
      <c r="NEX660" s="163"/>
      <c r="NEY660" s="163"/>
      <c r="NEZ660" s="163"/>
      <c r="NFA660" s="163"/>
      <c r="NFB660" s="163"/>
      <c r="NFC660" s="163"/>
      <c r="NFD660" s="163"/>
      <c r="NFE660" s="163"/>
      <c r="NFF660" s="163"/>
      <c r="NFG660" s="163"/>
      <c r="NFH660" s="163"/>
      <c r="NFI660" s="163"/>
      <c r="NFJ660" s="163"/>
      <c r="NFK660" s="163"/>
      <c r="NFL660" s="163"/>
      <c r="NFM660" s="163"/>
      <c r="NFN660" s="163"/>
      <c r="NFO660" s="163"/>
      <c r="NFP660" s="163"/>
      <c r="NFQ660" s="163"/>
      <c r="NFR660" s="163"/>
      <c r="NFS660" s="163"/>
      <c r="NFT660" s="163"/>
      <c r="NFU660" s="163"/>
      <c r="NFV660" s="163"/>
      <c r="NFW660" s="163"/>
      <c r="NFX660" s="163"/>
      <c r="NFY660" s="163"/>
      <c r="NFZ660" s="163"/>
      <c r="NGA660" s="163"/>
      <c r="NGB660" s="163"/>
      <c r="NGC660" s="163"/>
      <c r="NGD660" s="163"/>
      <c r="NGE660" s="163"/>
      <c r="NGF660" s="163"/>
      <c r="NGG660" s="163"/>
      <c r="NGH660" s="163"/>
      <c r="NGI660" s="163"/>
      <c r="NGJ660" s="163"/>
      <c r="NGK660" s="163"/>
      <c r="NGL660" s="163"/>
      <c r="NGM660" s="163"/>
      <c r="NGN660" s="163"/>
      <c r="NGO660" s="163"/>
      <c r="NGP660" s="163"/>
      <c r="NGQ660" s="163"/>
      <c r="NGR660" s="163"/>
      <c r="NGS660" s="163"/>
      <c r="NGT660" s="163"/>
      <c r="NGU660" s="163"/>
      <c r="NGV660" s="163"/>
      <c r="NGW660" s="163"/>
      <c r="NGX660" s="163"/>
      <c r="NGY660" s="163"/>
      <c r="NGZ660" s="163"/>
      <c r="NHA660" s="163"/>
      <c r="NHB660" s="163"/>
      <c r="NHC660" s="163"/>
      <c r="NHD660" s="163"/>
      <c r="NHE660" s="163"/>
      <c r="NHF660" s="163"/>
      <c r="NHG660" s="163"/>
      <c r="NHH660" s="163"/>
      <c r="NHI660" s="163"/>
      <c r="NHJ660" s="163"/>
      <c r="NHK660" s="163"/>
      <c r="NHL660" s="163"/>
      <c r="NHM660" s="163"/>
      <c r="NHN660" s="163"/>
      <c r="NHO660" s="163"/>
      <c r="NHP660" s="163"/>
      <c r="NHQ660" s="163"/>
      <c r="NHR660" s="163"/>
      <c r="NHS660" s="163"/>
      <c r="NHT660" s="163"/>
      <c r="NHU660" s="163"/>
      <c r="NHV660" s="163"/>
      <c r="NHW660" s="163"/>
      <c r="NHX660" s="163"/>
      <c r="NHY660" s="163"/>
      <c r="NHZ660" s="163"/>
      <c r="NIA660" s="163"/>
      <c r="NIB660" s="163"/>
      <c r="NIC660" s="163"/>
      <c r="NID660" s="163"/>
      <c r="NIE660" s="163"/>
      <c r="NIF660" s="163"/>
      <c r="NIG660" s="163"/>
      <c r="NIH660" s="163"/>
      <c r="NII660" s="163"/>
      <c r="NIJ660" s="163"/>
      <c r="NIK660" s="163"/>
      <c r="NIL660" s="163"/>
      <c r="NIM660" s="163"/>
      <c r="NIN660" s="163"/>
      <c r="NIO660" s="163"/>
      <c r="NIP660" s="163"/>
      <c r="NIQ660" s="163"/>
      <c r="NIR660" s="163"/>
      <c r="NIS660" s="163"/>
      <c r="NIT660" s="163"/>
      <c r="NIU660" s="163"/>
      <c r="NIV660" s="163"/>
      <c r="NIW660" s="163"/>
      <c r="NIX660" s="163"/>
      <c r="NIY660" s="163"/>
      <c r="NIZ660" s="163"/>
      <c r="NJA660" s="163"/>
      <c r="NJB660" s="163"/>
      <c r="NJC660" s="163"/>
      <c r="NJD660" s="163"/>
      <c r="NJE660" s="163"/>
      <c r="NJF660" s="163"/>
      <c r="NJG660" s="163"/>
      <c r="NJH660" s="163"/>
      <c r="NJI660" s="163"/>
      <c r="NJJ660" s="163"/>
      <c r="NJK660" s="163"/>
      <c r="NJL660" s="163"/>
      <c r="NJM660" s="163"/>
      <c r="NJN660" s="163"/>
      <c r="NJO660" s="163"/>
      <c r="NJP660" s="163"/>
      <c r="NJQ660" s="163"/>
      <c r="NJR660" s="163"/>
      <c r="NJS660" s="163"/>
      <c r="NJT660" s="163"/>
      <c r="NJU660" s="163"/>
      <c r="NJV660" s="163"/>
      <c r="NJW660" s="163"/>
      <c r="NJX660" s="163"/>
      <c r="NJY660" s="163"/>
      <c r="NJZ660" s="163"/>
      <c r="NKA660" s="163"/>
      <c r="NKB660" s="163"/>
      <c r="NKC660" s="163"/>
      <c r="NKD660" s="163"/>
      <c r="NKE660" s="163"/>
      <c r="NKF660" s="163"/>
      <c r="NKG660" s="163"/>
      <c r="NKH660" s="163"/>
      <c r="NKI660" s="163"/>
      <c r="NKJ660" s="163"/>
      <c r="NKK660" s="163"/>
      <c r="NKL660" s="163"/>
      <c r="NKM660" s="163"/>
      <c r="NKN660" s="163"/>
      <c r="NKO660" s="163"/>
      <c r="NKP660" s="163"/>
      <c r="NKQ660" s="163"/>
      <c r="NKR660" s="163"/>
      <c r="NKS660" s="163"/>
      <c r="NKT660" s="163"/>
      <c r="NKU660" s="163"/>
      <c r="NKV660" s="163"/>
      <c r="NKW660" s="163"/>
      <c r="NKX660" s="163"/>
      <c r="NKY660" s="163"/>
      <c r="NKZ660" s="163"/>
      <c r="NLA660" s="163"/>
      <c r="NLB660" s="163"/>
      <c r="NLC660" s="163"/>
      <c r="NLD660" s="163"/>
      <c r="NLE660" s="163"/>
      <c r="NLF660" s="163"/>
      <c r="NLG660" s="163"/>
      <c r="NLH660" s="163"/>
      <c r="NLI660" s="163"/>
      <c r="NLJ660" s="163"/>
      <c r="NLK660" s="163"/>
      <c r="NLL660" s="163"/>
      <c r="NLM660" s="163"/>
      <c r="NLN660" s="163"/>
      <c r="NLO660" s="163"/>
      <c r="NLP660" s="163"/>
      <c r="NLQ660" s="163"/>
      <c r="NLR660" s="163"/>
      <c r="NLS660" s="163"/>
      <c r="NLT660" s="163"/>
      <c r="NLU660" s="163"/>
      <c r="NLV660" s="163"/>
      <c r="NLW660" s="163"/>
      <c r="NLX660" s="163"/>
      <c r="NLY660" s="163"/>
      <c r="NLZ660" s="163"/>
      <c r="NMA660" s="163"/>
      <c r="NMB660" s="163"/>
      <c r="NMC660" s="163"/>
      <c r="NMD660" s="163"/>
      <c r="NME660" s="163"/>
      <c r="NMF660" s="163"/>
      <c r="NMG660" s="163"/>
      <c r="NMH660" s="163"/>
      <c r="NMI660" s="163"/>
      <c r="NMJ660" s="163"/>
      <c r="NMK660" s="163"/>
      <c r="NML660" s="163"/>
      <c r="NMM660" s="163"/>
      <c r="NMN660" s="163"/>
      <c r="NMO660" s="163"/>
      <c r="NMP660" s="163"/>
      <c r="NMQ660" s="163"/>
      <c r="NMR660" s="163"/>
      <c r="NMS660" s="163"/>
      <c r="NMT660" s="163"/>
      <c r="NMU660" s="163"/>
      <c r="NMV660" s="163"/>
      <c r="NMW660" s="163"/>
      <c r="NMX660" s="163"/>
      <c r="NMY660" s="163"/>
      <c r="NMZ660" s="163"/>
      <c r="NNA660" s="163"/>
      <c r="NNB660" s="163"/>
      <c r="NNC660" s="163"/>
      <c r="NND660" s="163"/>
      <c r="NNE660" s="163"/>
      <c r="NNF660" s="163"/>
      <c r="NNG660" s="163"/>
      <c r="NNH660" s="163"/>
      <c r="NNI660" s="163"/>
      <c r="NNJ660" s="163"/>
      <c r="NNK660" s="163"/>
      <c r="NNL660" s="163"/>
      <c r="NNM660" s="163"/>
      <c r="NNN660" s="163"/>
      <c r="NNO660" s="163"/>
      <c r="NNP660" s="163"/>
      <c r="NNQ660" s="163"/>
      <c r="NNR660" s="163"/>
      <c r="NNS660" s="163"/>
      <c r="NNT660" s="163"/>
      <c r="NNU660" s="163"/>
      <c r="NNV660" s="163"/>
      <c r="NNW660" s="163"/>
      <c r="NNX660" s="163"/>
      <c r="NNY660" s="163"/>
      <c r="NNZ660" s="163"/>
      <c r="NOA660" s="163"/>
      <c r="NOB660" s="163"/>
      <c r="NOC660" s="163"/>
      <c r="NOD660" s="163"/>
      <c r="NOE660" s="163"/>
      <c r="NOF660" s="163"/>
      <c r="NOG660" s="163"/>
      <c r="NOH660" s="163"/>
      <c r="NOI660" s="163"/>
      <c r="NOJ660" s="163"/>
      <c r="NOK660" s="163"/>
      <c r="NOL660" s="163"/>
      <c r="NOM660" s="163"/>
      <c r="NON660" s="163"/>
      <c r="NOO660" s="163"/>
      <c r="NOP660" s="163"/>
      <c r="NOQ660" s="163"/>
      <c r="NOR660" s="163"/>
      <c r="NOS660" s="163"/>
      <c r="NOT660" s="163"/>
      <c r="NOU660" s="163"/>
      <c r="NOV660" s="163"/>
      <c r="NOW660" s="163"/>
      <c r="NOX660" s="163"/>
      <c r="NOY660" s="163"/>
      <c r="NOZ660" s="163"/>
      <c r="NPA660" s="163"/>
      <c r="NPB660" s="163"/>
      <c r="NPC660" s="163"/>
      <c r="NPD660" s="163"/>
      <c r="NPE660" s="163"/>
      <c r="NPF660" s="163"/>
      <c r="NPG660" s="163"/>
      <c r="NPH660" s="163"/>
      <c r="NPI660" s="163"/>
      <c r="NPJ660" s="163"/>
      <c r="NPK660" s="163"/>
      <c r="NPL660" s="163"/>
      <c r="NPM660" s="163"/>
      <c r="NPN660" s="163"/>
      <c r="NPO660" s="163"/>
      <c r="NPP660" s="163"/>
      <c r="NPQ660" s="163"/>
      <c r="NPR660" s="163"/>
      <c r="NPS660" s="163"/>
      <c r="NPT660" s="163"/>
      <c r="NPU660" s="163"/>
      <c r="NPV660" s="163"/>
      <c r="NPW660" s="163"/>
      <c r="NPX660" s="163"/>
      <c r="NPY660" s="163"/>
      <c r="NPZ660" s="163"/>
      <c r="NQA660" s="163"/>
      <c r="NQB660" s="163"/>
      <c r="NQC660" s="163"/>
      <c r="NQD660" s="163"/>
      <c r="NQE660" s="163"/>
      <c r="NQF660" s="163"/>
      <c r="NQG660" s="163"/>
      <c r="NQH660" s="163"/>
      <c r="NQI660" s="163"/>
      <c r="NQJ660" s="163"/>
      <c r="NQK660" s="163"/>
      <c r="NQL660" s="163"/>
      <c r="NQM660" s="163"/>
      <c r="NQN660" s="163"/>
      <c r="NQO660" s="163"/>
      <c r="NQP660" s="163"/>
      <c r="NQQ660" s="163"/>
      <c r="NQR660" s="163"/>
      <c r="NQS660" s="163"/>
      <c r="NQT660" s="163"/>
      <c r="NQU660" s="163"/>
      <c r="NQV660" s="163"/>
      <c r="NQW660" s="163"/>
      <c r="NQX660" s="163"/>
      <c r="NQY660" s="163"/>
      <c r="NQZ660" s="163"/>
      <c r="NRA660" s="163"/>
      <c r="NRB660" s="163"/>
      <c r="NRC660" s="163"/>
      <c r="NRD660" s="163"/>
      <c r="NRE660" s="163"/>
      <c r="NRF660" s="163"/>
      <c r="NRG660" s="163"/>
      <c r="NRH660" s="163"/>
      <c r="NRI660" s="163"/>
      <c r="NRJ660" s="163"/>
      <c r="NRK660" s="163"/>
      <c r="NRL660" s="163"/>
      <c r="NRM660" s="163"/>
      <c r="NRN660" s="163"/>
      <c r="NRO660" s="163"/>
      <c r="NRP660" s="163"/>
      <c r="NRQ660" s="163"/>
      <c r="NRR660" s="163"/>
      <c r="NRS660" s="163"/>
      <c r="NRT660" s="163"/>
      <c r="NRU660" s="163"/>
      <c r="NRV660" s="163"/>
      <c r="NRW660" s="163"/>
      <c r="NRX660" s="163"/>
      <c r="NRY660" s="163"/>
      <c r="NRZ660" s="163"/>
      <c r="NSA660" s="163"/>
      <c r="NSB660" s="163"/>
      <c r="NSC660" s="163"/>
      <c r="NSD660" s="163"/>
      <c r="NSE660" s="163"/>
      <c r="NSF660" s="163"/>
      <c r="NSG660" s="163"/>
      <c r="NSH660" s="163"/>
      <c r="NSI660" s="163"/>
      <c r="NSJ660" s="163"/>
      <c r="NSK660" s="163"/>
      <c r="NSL660" s="163"/>
      <c r="NSM660" s="163"/>
      <c r="NSN660" s="163"/>
      <c r="NSO660" s="163"/>
      <c r="NSP660" s="163"/>
      <c r="NSQ660" s="163"/>
      <c r="NSR660" s="163"/>
      <c r="NSS660" s="163"/>
      <c r="NST660" s="163"/>
      <c r="NSU660" s="163"/>
      <c r="NSV660" s="163"/>
      <c r="NSW660" s="163"/>
      <c r="NSX660" s="163"/>
      <c r="NSY660" s="163"/>
      <c r="NSZ660" s="163"/>
      <c r="NTA660" s="163"/>
      <c r="NTB660" s="163"/>
      <c r="NTC660" s="163"/>
      <c r="NTD660" s="163"/>
      <c r="NTE660" s="163"/>
      <c r="NTF660" s="163"/>
      <c r="NTG660" s="163"/>
      <c r="NTH660" s="163"/>
      <c r="NTI660" s="163"/>
      <c r="NTJ660" s="163"/>
      <c r="NTK660" s="163"/>
      <c r="NTL660" s="163"/>
      <c r="NTM660" s="163"/>
      <c r="NTN660" s="163"/>
      <c r="NTO660" s="163"/>
      <c r="NTP660" s="163"/>
      <c r="NTQ660" s="163"/>
      <c r="NTR660" s="163"/>
      <c r="NTS660" s="163"/>
      <c r="NTT660" s="163"/>
      <c r="NTU660" s="163"/>
      <c r="NTV660" s="163"/>
      <c r="NTW660" s="163"/>
      <c r="NTX660" s="163"/>
      <c r="NTY660" s="163"/>
      <c r="NTZ660" s="163"/>
      <c r="NUA660" s="163"/>
      <c r="NUB660" s="163"/>
      <c r="NUC660" s="163"/>
      <c r="NUD660" s="163"/>
      <c r="NUE660" s="163"/>
      <c r="NUF660" s="163"/>
      <c r="NUG660" s="163"/>
      <c r="NUH660" s="163"/>
      <c r="NUI660" s="163"/>
      <c r="NUJ660" s="163"/>
      <c r="NUK660" s="163"/>
      <c r="NUL660" s="163"/>
      <c r="NUM660" s="163"/>
      <c r="NUN660" s="163"/>
      <c r="NUO660" s="163"/>
      <c r="NUP660" s="163"/>
      <c r="NUQ660" s="163"/>
      <c r="NUR660" s="163"/>
      <c r="NUS660" s="163"/>
      <c r="NUT660" s="163"/>
      <c r="NUU660" s="163"/>
      <c r="NUV660" s="163"/>
      <c r="NUW660" s="163"/>
      <c r="NUX660" s="163"/>
      <c r="NUY660" s="163"/>
      <c r="NUZ660" s="163"/>
      <c r="NVA660" s="163"/>
      <c r="NVB660" s="163"/>
      <c r="NVC660" s="163"/>
      <c r="NVD660" s="163"/>
      <c r="NVE660" s="163"/>
      <c r="NVF660" s="163"/>
      <c r="NVG660" s="163"/>
      <c r="NVH660" s="163"/>
      <c r="NVI660" s="163"/>
      <c r="NVJ660" s="163"/>
      <c r="NVK660" s="163"/>
      <c r="NVL660" s="163"/>
      <c r="NVM660" s="163"/>
      <c r="NVN660" s="163"/>
      <c r="NVO660" s="163"/>
      <c r="NVP660" s="163"/>
      <c r="NVQ660" s="163"/>
      <c r="NVR660" s="163"/>
      <c r="NVS660" s="163"/>
      <c r="NVT660" s="163"/>
      <c r="NVU660" s="163"/>
      <c r="NVV660" s="163"/>
      <c r="NVW660" s="163"/>
      <c r="NVX660" s="163"/>
      <c r="NVY660" s="163"/>
      <c r="NVZ660" s="163"/>
      <c r="NWA660" s="163"/>
      <c r="NWB660" s="163"/>
      <c r="NWC660" s="163"/>
      <c r="NWD660" s="163"/>
      <c r="NWE660" s="163"/>
      <c r="NWF660" s="163"/>
      <c r="NWG660" s="163"/>
      <c r="NWH660" s="163"/>
      <c r="NWI660" s="163"/>
      <c r="NWJ660" s="163"/>
      <c r="NWK660" s="163"/>
      <c r="NWL660" s="163"/>
      <c r="NWM660" s="163"/>
      <c r="NWN660" s="163"/>
      <c r="NWO660" s="163"/>
      <c r="NWP660" s="163"/>
      <c r="NWQ660" s="163"/>
      <c r="NWR660" s="163"/>
      <c r="NWS660" s="163"/>
      <c r="NWT660" s="163"/>
      <c r="NWU660" s="163"/>
      <c r="NWV660" s="163"/>
      <c r="NWW660" s="163"/>
      <c r="NWX660" s="163"/>
      <c r="NWY660" s="163"/>
      <c r="NWZ660" s="163"/>
      <c r="NXA660" s="163"/>
      <c r="NXB660" s="163"/>
      <c r="NXC660" s="163"/>
      <c r="NXD660" s="163"/>
      <c r="NXE660" s="163"/>
      <c r="NXF660" s="163"/>
      <c r="NXG660" s="163"/>
      <c r="NXH660" s="163"/>
      <c r="NXI660" s="163"/>
      <c r="NXJ660" s="163"/>
      <c r="NXK660" s="163"/>
      <c r="NXL660" s="163"/>
      <c r="NXM660" s="163"/>
      <c r="NXN660" s="163"/>
      <c r="NXO660" s="163"/>
      <c r="NXP660" s="163"/>
      <c r="NXQ660" s="163"/>
      <c r="NXR660" s="163"/>
      <c r="NXS660" s="163"/>
      <c r="NXT660" s="163"/>
      <c r="NXU660" s="163"/>
      <c r="NXV660" s="163"/>
      <c r="NXW660" s="163"/>
      <c r="NXX660" s="163"/>
      <c r="NXY660" s="163"/>
      <c r="NXZ660" s="163"/>
      <c r="NYA660" s="163"/>
      <c r="NYB660" s="163"/>
      <c r="NYC660" s="163"/>
      <c r="NYD660" s="163"/>
      <c r="NYE660" s="163"/>
      <c r="NYF660" s="163"/>
      <c r="NYG660" s="163"/>
      <c r="NYH660" s="163"/>
      <c r="NYI660" s="163"/>
      <c r="NYJ660" s="163"/>
      <c r="NYK660" s="163"/>
      <c r="NYL660" s="163"/>
      <c r="NYM660" s="163"/>
      <c r="NYN660" s="163"/>
      <c r="NYO660" s="163"/>
      <c r="NYP660" s="163"/>
      <c r="NYQ660" s="163"/>
      <c r="NYR660" s="163"/>
      <c r="NYS660" s="163"/>
      <c r="NYT660" s="163"/>
      <c r="NYU660" s="163"/>
      <c r="NYV660" s="163"/>
      <c r="NYW660" s="163"/>
      <c r="NYX660" s="163"/>
      <c r="NYY660" s="163"/>
      <c r="NYZ660" s="163"/>
      <c r="NZA660" s="163"/>
      <c r="NZB660" s="163"/>
      <c r="NZC660" s="163"/>
      <c r="NZD660" s="163"/>
      <c r="NZE660" s="163"/>
      <c r="NZF660" s="163"/>
      <c r="NZG660" s="163"/>
      <c r="NZH660" s="163"/>
      <c r="NZI660" s="163"/>
      <c r="NZJ660" s="163"/>
      <c r="NZK660" s="163"/>
      <c r="NZL660" s="163"/>
      <c r="NZM660" s="163"/>
      <c r="NZN660" s="163"/>
      <c r="NZO660" s="163"/>
      <c r="NZP660" s="163"/>
      <c r="NZQ660" s="163"/>
      <c r="NZR660" s="163"/>
      <c r="NZS660" s="163"/>
      <c r="NZT660" s="163"/>
      <c r="NZU660" s="163"/>
      <c r="NZV660" s="163"/>
      <c r="NZW660" s="163"/>
      <c r="NZX660" s="163"/>
      <c r="NZY660" s="163"/>
      <c r="NZZ660" s="163"/>
      <c r="OAA660" s="163"/>
      <c r="OAB660" s="163"/>
      <c r="OAC660" s="163"/>
      <c r="OAD660" s="163"/>
      <c r="OAE660" s="163"/>
      <c r="OAF660" s="163"/>
      <c r="OAG660" s="163"/>
      <c r="OAH660" s="163"/>
      <c r="OAI660" s="163"/>
      <c r="OAJ660" s="163"/>
      <c r="OAK660" s="163"/>
      <c r="OAL660" s="163"/>
      <c r="OAM660" s="163"/>
      <c r="OAN660" s="163"/>
      <c r="OAO660" s="163"/>
      <c r="OAP660" s="163"/>
      <c r="OAQ660" s="163"/>
      <c r="OAR660" s="163"/>
      <c r="OAS660" s="163"/>
      <c r="OAT660" s="163"/>
      <c r="OAU660" s="163"/>
      <c r="OAV660" s="163"/>
      <c r="OAW660" s="163"/>
      <c r="OAX660" s="163"/>
      <c r="OAY660" s="163"/>
      <c r="OAZ660" s="163"/>
      <c r="OBA660" s="163"/>
      <c r="OBB660" s="163"/>
      <c r="OBC660" s="163"/>
      <c r="OBD660" s="163"/>
      <c r="OBE660" s="163"/>
      <c r="OBF660" s="163"/>
      <c r="OBG660" s="163"/>
      <c r="OBH660" s="163"/>
      <c r="OBI660" s="163"/>
      <c r="OBJ660" s="163"/>
      <c r="OBK660" s="163"/>
      <c r="OBL660" s="163"/>
      <c r="OBM660" s="163"/>
      <c r="OBN660" s="163"/>
      <c r="OBO660" s="163"/>
      <c r="OBP660" s="163"/>
      <c r="OBQ660" s="163"/>
      <c r="OBR660" s="163"/>
      <c r="OBS660" s="163"/>
      <c r="OBT660" s="163"/>
      <c r="OBU660" s="163"/>
      <c r="OBV660" s="163"/>
      <c r="OBW660" s="163"/>
      <c r="OBX660" s="163"/>
      <c r="OBY660" s="163"/>
      <c r="OBZ660" s="163"/>
      <c r="OCA660" s="163"/>
      <c r="OCB660" s="163"/>
      <c r="OCC660" s="163"/>
      <c r="OCD660" s="163"/>
      <c r="OCE660" s="163"/>
      <c r="OCF660" s="163"/>
      <c r="OCG660" s="163"/>
      <c r="OCH660" s="163"/>
      <c r="OCI660" s="163"/>
      <c r="OCJ660" s="163"/>
      <c r="OCK660" s="163"/>
      <c r="OCL660" s="163"/>
      <c r="OCM660" s="163"/>
      <c r="OCN660" s="163"/>
      <c r="OCO660" s="163"/>
      <c r="OCP660" s="163"/>
      <c r="OCQ660" s="163"/>
      <c r="OCR660" s="163"/>
      <c r="OCS660" s="163"/>
      <c r="OCT660" s="163"/>
      <c r="OCU660" s="163"/>
      <c r="OCV660" s="163"/>
      <c r="OCW660" s="163"/>
      <c r="OCX660" s="163"/>
      <c r="OCY660" s="163"/>
      <c r="OCZ660" s="163"/>
      <c r="ODA660" s="163"/>
      <c r="ODB660" s="163"/>
      <c r="ODC660" s="163"/>
      <c r="ODD660" s="163"/>
      <c r="ODE660" s="163"/>
      <c r="ODF660" s="163"/>
      <c r="ODG660" s="163"/>
      <c r="ODH660" s="163"/>
      <c r="ODI660" s="163"/>
      <c r="ODJ660" s="163"/>
      <c r="ODK660" s="163"/>
      <c r="ODL660" s="163"/>
      <c r="ODM660" s="163"/>
      <c r="ODN660" s="163"/>
      <c r="ODO660" s="163"/>
      <c r="ODP660" s="163"/>
      <c r="ODQ660" s="163"/>
      <c r="ODR660" s="163"/>
      <c r="ODS660" s="163"/>
      <c r="ODT660" s="163"/>
      <c r="ODU660" s="163"/>
      <c r="ODV660" s="163"/>
      <c r="ODW660" s="163"/>
      <c r="ODX660" s="163"/>
      <c r="ODY660" s="163"/>
      <c r="ODZ660" s="163"/>
      <c r="OEA660" s="163"/>
      <c r="OEB660" s="163"/>
      <c r="OEC660" s="163"/>
      <c r="OED660" s="163"/>
      <c r="OEE660" s="163"/>
      <c r="OEF660" s="163"/>
      <c r="OEG660" s="163"/>
      <c r="OEH660" s="163"/>
      <c r="OEI660" s="163"/>
      <c r="OEJ660" s="163"/>
      <c r="OEK660" s="163"/>
      <c r="OEL660" s="163"/>
      <c r="OEM660" s="163"/>
      <c r="OEN660" s="163"/>
      <c r="OEO660" s="163"/>
      <c r="OEP660" s="163"/>
      <c r="OEQ660" s="163"/>
      <c r="OER660" s="163"/>
      <c r="OES660" s="163"/>
      <c r="OET660" s="163"/>
      <c r="OEU660" s="163"/>
      <c r="OEV660" s="163"/>
      <c r="OEW660" s="163"/>
      <c r="OEX660" s="163"/>
      <c r="OEY660" s="163"/>
      <c r="OEZ660" s="163"/>
      <c r="OFA660" s="163"/>
      <c r="OFB660" s="163"/>
      <c r="OFC660" s="163"/>
      <c r="OFD660" s="163"/>
      <c r="OFE660" s="163"/>
      <c r="OFF660" s="163"/>
      <c r="OFG660" s="163"/>
      <c r="OFH660" s="163"/>
      <c r="OFI660" s="163"/>
      <c r="OFJ660" s="163"/>
      <c r="OFK660" s="163"/>
      <c r="OFL660" s="163"/>
      <c r="OFM660" s="163"/>
      <c r="OFN660" s="163"/>
      <c r="OFO660" s="163"/>
      <c r="OFP660" s="163"/>
      <c r="OFQ660" s="163"/>
      <c r="OFR660" s="163"/>
      <c r="OFS660" s="163"/>
      <c r="OFT660" s="163"/>
      <c r="OFU660" s="163"/>
      <c r="OFV660" s="163"/>
      <c r="OFW660" s="163"/>
      <c r="OFX660" s="163"/>
      <c r="OFY660" s="163"/>
      <c r="OFZ660" s="163"/>
      <c r="OGA660" s="163"/>
      <c r="OGB660" s="163"/>
      <c r="OGC660" s="163"/>
      <c r="OGD660" s="163"/>
      <c r="OGE660" s="163"/>
      <c r="OGF660" s="163"/>
      <c r="OGG660" s="163"/>
      <c r="OGH660" s="163"/>
      <c r="OGI660" s="163"/>
      <c r="OGJ660" s="163"/>
      <c r="OGK660" s="163"/>
      <c r="OGL660" s="163"/>
      <c r="OGM660" s="163"/>
      <c r="OGN660" s="163"/>
      <c r="OGO660" s="163"/>
      <c r="OGP660" s="163"/>
      <c r="OGQ660" s="163"/>
      <c r="OGR660" s="163"/>
      <c r="OGS660" s="163"/>
      <c r="OGT660" s="163"/>
      <c r="OGU660" s="163"/>
      <c r="OGV660" s="163"/>
      <c r="OGW660" s="163"/>
      <c r="OGX660" s="163"/>
      <c r="OGY660" s="163"/>
      <c r="OGZ660" s="163"/>
      <c r="OHA660" s="163"/>
      <c r="OHB660" s="163"/>
      <c r="OHC660" s="163"/>
      <c r="OHD660" s="163"/>
      <c r="OHE660" s="163"/>
      <c r="OHF660" s="163"/>
      <c r="OHG660" s="163"/>
      <c r="OHH660" s="163"/>
      <c r="OHI660" s="163"/>
      <c r="OHJ660" s="163"/>
      <c r="OHK660" s="163"/>
      <c r="OHL660" s="163"/>
      <c r="OHM660" s="163"/>
      <c r="OHN660" s="163"/>
      <c r="OHO660" s="163"/>
      <c r="OHP660" s="163"/>
      <c r="OHQ660" s="163"/>
      <c r="OHR660" s="163"/>
      <c r="OHS660" s="163"/>
      <c r="OHT660" s="163"/>
      <c r="OHU660" s="163"/>
      <c r="OHV660" s="163"/>
      <c r="OHW660" s="163"/>
      <c r="OHX660" s="163"/>
      <c r="OHY660" s="163"/>
      <c r="OHZ660" s="163"/>
      <c r="OIA660" s="163"/>
      <c r="OIB660" s="163"/>
      <c r="OIC660" s="163"/>
      <c r="OID660" s="163"/>
      <c r="OIE660" s="163"/>
      <c r="OIF660" s="163"/>
      <c r="OIG660" s="163"/>
      <c r="OIH660" s="163"/>
      <c r="OII660" s="163"/>
      <c r="OIJ660" s="163"/>
      <c r="OIK660" s="163"/>
      <c r="OIL660" s="163"/>
      <c r="OIM660" s="163"/>
      <c r="OIN660" s="163"/>
      <c r="OIO660" s="163"/>
      <c r="OIP660" s="163"/>
      <c r="OIQ660" s="163"/>
      <c r="OIR660" s="163"/>
      <c r="OIS660" s="163"/>
      <c r="OIT660" s="163"/>
      <c r="OIU660" s="163"/>
      <c r="OIV660" s="163"/>
      <c r="OIW660" s="163"/>
      <c r="OIX660" s="163"/>
      <c r="OIY660" s="163"/>
      <c r="OIZ660" s="163"/>
      <c r="OJA660" s="163"/>
      <c r="OJB660" s="163"/>
      <c r="OJC660" s="163"/>
      <c r="OJD660" s="163"/>
      <c r="OJE660" s="163"/>
      <c r="OJF660" s="163"/>
      <c r="OJG660" s="163"/>
      <c r="OJH660" s="163"/>
      <c r="OJI660" s="163"/>
      <c r="OJJ660" s="163"/>
      <c r="OJK660" s="163"/>
      <c r="OJL660" s="163"/>
      <c r="OJM660" s="163"/>
      <c r="OJN660" s="163"/>
      <c r="OJO660" s="163"/>
      <c r="OJP660" s="163"/>
      <c r="OJQ660" s="163"/>
      <c r="OJR660" s="163"/>
      <c r="OJS660" s="163"/>
      <c r="OJT660" s="163"/>
      <c r="OJU660" s="163"/>
      <c r="OJV660" s="163"/>
      <c r="OJW660" s="163"/>
      <c r="OJX660" s="163"/>
      <c r="OJY660" s="163"/>
      <c r="OJZ660" s="163"/>
      <c r="OKA660" s="163"/>
      <c r="OKB660" s="163"/>
      <c r="OKC660" s="163"/>
      <c r="OKD660" s="163"/>
      <c r="OKE660" s="163"/>
      <c r="OKF660" s="163"/>
      <c r="OKG660" s="163"/>
      <c r="OKH660" s="163"/>
      <c r="OKI660" s="163"/>
      <c r="OKJ660" s="163"/>
      <c r="OKK660" s="163"/>
      <c r="OKL660" s="163"/>
      <c r="OKM660" s="163"/>
      <c r="OKN660" s="163"/>
      <c r="OKO660" s="163"/>
      <c r="OKP660" s="163"/>
      <c r="OKQ660" s="163"/>
      <c r="OKR660" s="163"/>
      <c r="OKS660" s="163"/>
      <c r="OKT660" s="163"/>
      <c r="OKU660" s="163"/>
      <c r="OKV660" s="163"/>
      <c r="OKW660" s="163"/>
      <c r="OKX660" s="163"/>
      <c r="OKY660" s="163"/>
      <c r="OKZ660" s="163"/>
      <c r="OLA660" s="163"/>
      <c r="OLB660" s="163"/>
      <c r="OLC660" s="163"/>
      <c r="OLD660" s="163"/>
      <c r="OLE660" s="163"/>
      <c r="OLF660" s="163"/>
      <c r="OLG660" s="163"/>
      <c r="OLH660" s="163"/>
      <c r="OLI660" s="163"/>
      <c r="OLJ660" s="163"/>
      <c r="OLK660" s="163"/>
      <c r="OLL660" s="163"/>
      <c r="OLM660" s="163"/>
      <c r="OLN660" s="163"/>
      <c r="OLO660" s="163"/>
      <c r="OLP660" s="163"/>
      <c r="OLQ660" s="163"/>
      <c r="OLR660" s="163"/>
      <c r="OLS660" s="163"/>
      <c r="OLT660" s="163"/>
      <c r="OLU660" s="163"/>
      <c r="OLV660" s="163"/>
      <c r="OLW660" s="163"/>
      <c r="OLX660" s="163"/>
      <c r="OLY660" s="163"/>
      <c r="OLZ660" s="163"/>
      <c r="OMA660" s="163"/>
      <c r="OMB660" s="163"/>
      <c r="OMC660" s="163"/>
      <c r="OMD660" s="163"/>
      <c r="OME660" s="163"/>
      <c r="OMF660" s="163"/>
      <c r="OMG660" s="163"/>
      <c r="OMH660" s="163"/>
      <c r="OMI660" s="163"/>
      <c r="OMJ660" s="163"/>
      <c r="OMK660" s="163"/>
      <c r="OML660" s="163"/>
      <c r="OMM660" s="163"/>
      <c r="OMN660" s="163"/>
      <c r="OMO660" s="163"/>
      <c r="OMP660" s="163"/>
      <c r="OMQ660" s="163"/>
      <c r="OMR660" s="163"/>
      <c r="OMS660" s="163"/>
      <c r="OMT660" s="163"/>
      <c r="OMU660" s="163"/>
      <c r="OMV660" s="163"/>
      <c r="OMW660" s="163"/>
      <c r="OMX660" s="163"/>
      <c r="OMY660" s="163"/>
      <c r="OMZ660" s="163"/>
      <c r="ONA660" s="163"/>
      <c r="ONB660" s="163"/>
      <c r="ONC660" s="163"/>
      <c r="OND660" s="163"/>
      <c r="ONE660" s="163"/>
      <c r="ONF660" s="163"/>
      <c r="ONG660" s="163"/>
      <c r="ONH660" s="163"/>
      <c r="ONI660" s="163"/>
      <c r="ONJ660" s="163"/>
      <c r="ONK660" s="163"/>
      <c r="ONL660" s="163"/>
      <c r="ONM660" s="163"/>
      <c r="ONN660" s="163"/>
      <c r="ONO660" s="163"/>
      <c r="ONP660" s="163"/>
      <c r="ONQ660" s="163"/>
      <c r="ONR660" s="163"/>
      <c r="ONS660" s="163"/>
      <c r="ONT660" s="163"/>
      <c r="ONU660" s="163"/>
      <c r="ONV660" s="163"/>
      <c r="ONW660" s="163"/>
      <c r="ONX660" s="163"/>
      <c r="ONY660" s="163"/>
      <c r="ONZ660" s="163"/>
      <c r="OOA660" s="163"/>
      <c r="OOB660" s="163"/>
      <c r="OOC660" s="163"/>
      <c r="OOD660" s="163"/>
      <c r="OOE660" s="163"/>
      <c r="OOF660" s="163"/>
      <c r="OOG660" s="163"/>
      <c r="OOH660" s="163"/>
      <c r="OOI660" s="163"/>
      <c r="OOJ660" s="163"/>
      <c r="OOK660" s="163"/>
      <c r="OOL660" s="163"/>
      <c r="OOM660" s="163"/>
      <c r="OON660" s="163"/>
      <c r="OOO660" s="163"/>
      <c r="OOP660" s="163"/>
      <c r="OOQ660" s="163"/>
      <c r="OOR660" s="163"/>
      <c r="OOS660" s="163"/>
      <c r="OOT660" s="163"/>
      <c r="OOU660" s="163"/>
      <c r="OOV660" s="163"/>
      <c r="OOW660" s="163"/>
      <c r="OOX660" s="163"/>
      <c r="OOY660" s="163"/>
      <c r="OOZ660" s="163"/>
      <c r="OPA660" s="163"/>
      <c r="OPB660" s="163"/>
      <c r="OPC660" s="163"/>
      <c r="OPD660" s="163"/>
      <c r="OPE660" s="163"/>
      <c r="OPF660" s="163"/>
      <c r="OPG660" s="163"/>
      <c r="OPH660" s="163"/>
      <c r="OPI660" s="163"/>
      <c r="OPJ660" s="163"/>
      <c r="OPK660" s="163"/>
      <c r="OPL660" s="163"/>
      <c r="OPM660" s="163"/>
      <c r="OPN660" s="163"/>
      <c r="OPO660" s="163"/>
      <c r="OPP660" s="163"/>
      <c r="OPQ660" s="163"/>
      <c r="OPR660" s="163"/>
      <c r="OPS660" s="163"/>
      <c r="OPT660" s="163"/>
      <c r="OPU660" s="163"/>
      <c r="OPV660" s="163"/>
      <c r="OPW660" s="163"/>
      <c r="OPX660" s="163"/>
      <c r="OPY660" s="163"/>
      <c r="OPZ660" s="163"/>
      <c r="OQA660" s="163"/>
      <c r="OQB660" s="163"/>
      <c r="OQC660" s="163"/>
      <c r="OQD660" s="163"/>
      <c r="OQE660" s="163"/>
      <c r="OQF660" s="163"/>
      <c r="OQG660" s="163"/>
      <c r="OQH660" s="163"/>
      <c r="OQI660" s="163"/>
      <c r="OQJ660" s="163"/>
      <c r="OQK660" s="163"/>
      <c r="OQL660" s="163"/>
      <c r="OQM660" s="163"/>
      <c r="OQN660" s="163"/>
      <c r="OQO660" s="163"/>
      <c r="OQP660" s="163"/>
      <c r="OQQ660" s="163"/>
      <c r="OQR660" s="163"/>
      <c r="OQS660" s="163"/>
      <c r="OQT660" s="163"/>
      <c r="OQU660" s="163"/>
      <c r="OQV660" s="163"/>
      <c r="OQW660" s="163"/>
      <c r="OQX660" s="163"/>
      <c r="OQY660" s="163"/>
      <c r="OQZ660" s="163"/>
      <c r="ORA660" s="163"/>
      <c r="ORB660" s="163"/>
      <c r="ORC660" s="163"/>
      <c r="ORD660" s="163"/>
      <c r="ORE660" s="163"/>
      <c r="ORF660" s="163"/>
      <c r="ORG660" s="163"/>
      <c r="ORH660" s="163"/>
      <c r="ORI660" s="163"/>
      <c r="ORJ660" s="163"/>
      <c r="ORK660" s="163"/>
      <c r="ORL660" s="163"/>
      <c r="ORM660" s="163"/>
      <c r="ORN660" s="163"/>
      <c r="ORO660" s="163"/>
      <c r="ORP660" s="163"/>
      <c r="ORQ660" s="163"/>
      <c r="ORR660" s="163"/>
      <c r="ORS660" s="163"/>
      <c r="ORT660" s="163"/>
      <c r="ORU660" s="163"/>
      <c r="ORV660" s="163"/>
      <c r="ORW660" s="163"/>
      <c r="ORX660" s="163"/>
      <c r="ORY660" s="163"/>
      <c r="ORZ660" s="163"/>
      <c r="OSA660" s="163"/>
      <c r="OSB660" s="163"/>
      <c r="OSC660" s="163"/>
      <c r="OSD660" s="163"/>
      <c r="OSE660" s="163"/>
      <c r="OSF660" s="163"/>
      <c r="OSG660" s="163"/>
      <c r="OSH660" s="163"/>
      <c r="OSI660" s="163"/>
      <c r="OSJ660" s="163"/>
      <c r="OSK660" s="163"/>
      <c r="OSL660" s="163"/>
      <c r="OSM660" s="163"/>
      <c r="OSN660" s="163"/>
      <c r="OSO660" s="163"/>
      <c r="OSP660" s="163"/>
      <c r="OSQ660" s="163"/>
      <c r="OSR660" s="163"/>
      <c r="OSS660" s="163"/>
      <c r="OST660" s="163"/>
      <c r="OSU660" s="163"/>
      <c r="OSV660" s="163"/>
      <c r="OSW660" s="163"/>
      <c r="OSX660" s="163"/>
      <c r="OSY660" s="163"/>
      <c r="OSZ660" s="163"/>
      <c r="OTA660" s="163"/>
      <c r="OTB660" s="163"/>
      <c r="OTC660" s="163"/>
      <c r="OTD660" s="163"/>
      <c r="OTE660" s="163"/>
      <c r="OTF660" s="163"/>
      <c r="OTG660" s="163"/>
      <c r="OTH660" s="163"/>
      <c r="OTI660" s="163"/>
      <c r="OTJ660" s="163"/>
      <c r="OTK660" s="163"/>
      <c r="OTL660" s="163"/>
      <c r="OTM660" s="163"/>
      <c r="OTN660" s="163"/>
      <c r="OTO660" s="163"/>
      <c r="OTP660" s="163"/>
      <c r="OTQ660" s="163"/>
      <c r="OTR660" s="163"/>
      <c r="OTS660" s="163"/>
      <c r="OTT660" s="163"/>
      <c r="OTU660" s="163"/>
      <c r="OTV660" s="163"/>
      <c r="OTW660" s="163"/>
      <c r="OTX660" s="163"/>
      <c r="OTY660" s="163"/>
      <c r="OTZ660" s="163"/>
      <c r="OUA660" s="163"/>
      <c r="OUB660" s="163"/>
      <c r="OUC660" s="163"/>
      <c r="OUD660" s="163"/>
      <c r="OUE660" s="163"/>
      <c r="OUF660" s="163"/>
      <c r="OUG660" s="163"/>
      <c r="OUH660" s="163"/>
      <c r="OUI660" s="163"/>
      <c r="OUJ660" s="163"/>
      <c r="OUK660" s="163"/>
      <c r="OUL660" s="163"/>
      <c r="OUM660" s="163"/>
      <c r="OUN660" s="163"/>
      <c r="OUO660" s="163"/>
      <c r="OUP660" s="163"/>
      <c r="OUQ660" s="163"/>
      <c r="OUR660" s="163"/>
      <c r="OUS660" s="163"/>
      <c r="OUT660" s="163"/>
      <c r="OUU660" s="163"/>
      <c r="OUV660" s="163"/>
      <c r="OUW660" s="163"/>
      <c r="OUX660" s="163"/>
      <c r="OUY660" s="163"/>
      <c r="OUZ660" s="163"/>
      <c r="OVA660" s="163"/>
      <c r="OVB660" s="163"/>
      <c r="OVC660" s="163"/>
      <c r="OVD660" s="163"/>
      <c r="OVE660" s="163"/>
      <c r="OVF660" s="163"/>
      <c r="OVG660" s="163"/>
      <c r="OVH660" s="163"/>
      <c r="OVI660" s="163"/>
      <c r="OVJ660" s="163"/>
      <c r="OVK660" s="163"/>
      <c r="OVL660" s="163"/>
      <c r="OVM660" s="163"/>
      <c r="OVN660" s="163"/>
      <c r="OVO660" s="163"/>
      <c r="OVP660" s="163"/>
      <c r="OVQ660" s="163"/>
      <c r="OVR660" s="163"/>
      <c r="OVS660" s="163"/>
      <c r="OVT660" s="163"/>
      <c r="OVU660" s="163"/>
      <c r="OVV660" s="163"/>
      <c r="OVW660" s="163"/>
      <c r="OVX660" s="163"/>
      <c r="OVY660" s="163"/>
      <c r="OVZ660" s="163"/>
      <c r="OWA660" s="163"/>
      <c r="OWB660" s="163"/>
      <c r="OWC660" s="163"/>
      <c r="OWD660" s="163"/>
      <c r="OWE660" s="163"/>
      <c r="OWF660" s="163"/>
      <c r="OWG660" s="163"/>
      <c r="OWH660" s="163"/>
      <c r="OWI660" s="163"/>
      <c r="OWJ660" s="163"/>
      <c r="OWK660" s="163"/>
      <c r="OWL660" s="163"/>
      <c r="OWM660" s="163"/>
      <c r="OWN660" s="163"/>
      <c r="OWO660" s="163"/>
      <c r="OWP660" s="163"/>
      <c r="OWQ660" s="163"/>
      <c r="OWR660" s="163"/>
      <c r="OWS660" s="163"/>
      <c r="OWT660" s="163"/>
      <c r="OWU660" s="163"/>
      <c r="OWV660" s="163"/>
      <c r="OWW660" s="163"/>
      <c r="OWX660" s="163"/>
      <c r="OWY660" s="163"/>
      <c r="OWZ660" s="163"/>
      <c r="OXA660" s="163"/>
      <c r="OXB660" s="163"/>
      <c r="OXC660" s="163"/>
      <c r="OXD660" s="163"/>
      <c r="OXE660" s="163"/>
      <c r="OXF660" s="163"/>
      <c r="OXG660" s="163"/>
      <c r="OXH660" s="163"/>
      <c r="OXI660" s="163"/>
      <c r="OXJ660" s="163"/>
      <c r="OXK660" s="163"/>
      <c r="OXL660" s="163"/>
      <c r="OXM660" s="163"/>
      <c r="OXN660" s="163"/>
      <c r="OXO660" s="163"/>
      <c r="OXP660" s="163"/>
      <c r="OXQ660" s="163"/>
      <c r="OXR660" s="163"/>
      <c r="OXS660" s="163"/>
      <c r="OXT660" s="163"/>
      <c r="OXU660" s="163"/>
      <c r="OXV660" s="163"/>
      <c r="OXW660" s="163"/>
      <c r="OXX660" s="163"/>
      <c r="OXY660" s="163"/>
      <c r="OXZ660" s="163"/>
      <c r="OYA660" s="163"/>
      <c r="OYB660" s="163"/>
      <c r="OYC660" s="163"/>
      <c r="OYD660" s="163"/>
      <c r="OYE660" s="163"/>
      <c r="OYF660" s="163"/>
      <c r="OYG660" s="163"/>
      <c r="OYH660" s="163"/>
      <c r="OYI660" s="163"/>
      <c r="OYJ660" s="163"/>
      <c r="OYK660" s="163"/>
      <c r="OYL660" s="163"/>
      <c r="OYM660" s="163"/>
      <c r="OYN660" s="163"/>
      <c r="OYO660" s="163"/>
      <c r="OYP660" s="163"/>
      <c r="OYQ660" s="163"/>
      <c r="OYR660" s="163"/>
      <c r="OYS660" s="163"/>
      <c r="OYT660" s="163"/>
      <c r="OYU660" s="163"/>
      <c r="OYV660" s="163"/>
      <c r="OYW660" s="163"/>
      <c r="OYX660" s="163"/>
      <c r="OYY660" s="163"/>
      <c r="OYZ660" s="163"/>
      <c r="OZA660" s="163"/>
      <c r="OZB660" s="163"/>
      <c r="OZC660" s="163"/>
      <c r="OZD660" s="163"/>
      <c r="OZE660" s="163"/>
      <c r="OZF660" s="163"/>
      <c r="OZG660" s="163"/>
      <c r="OZH660" s="163"/>
      <c r="OZI660" s="163"/>
      <c r="OZJ660" s="163"/>
      <c r="OZK660" s="163"/>
      <c r="OZL660" s="163"/>
      <c r="OZM660" s="163"/>
      <c r="OZN660" s="163"/>
      <c r="OZO660" s="163"/>
      <c r="OZP660" s="163"/>
      <c r="OZQ660" s="163"/>
      <c r="OZR660" s="163"/>
      <c r="OZS660" s="163"/>
      <c r="OZT660" s="163"/>
      <c r="OZU660" s="163"/>
      <c r="OZV660" s="163"/>
      <c r="OZW660" s="163"/>
      <c r="OZX660" s="163"/>
      <c r="OZY660" s="163"/>
      <c r="OZZ660" s="163"/>
      <c r="PAA660" s="163"/>
      <c r="PAB660" s="163"/>
      <c r="PAC660" s="163"/>
      <c r="PAD660" s="163"/>
      <c r="PAE660" s="163"/>
      <c r="PAF660" s="163"/>
      <c r="PAG660" s="163"/>
      <c r="PAH660" s="163"/>
      <c r="PAI660" s="163"/>
      <c r="PAJ660" s="163"/>
      <c r="PAK660" s="163"/>
      <c r="PAL660" s="163"/>
      <c r="PAM660" s="163"/>
      <c r="PAN660" s="163"/>
      <c r="PAO660" s="163"/>
      <c r="PAP660" s="163"/>
      <c r="PAQ660" s="163"/>
      <c r="PAR660" s="163"/>
      <c r="PAS660" s="163"/>
      <c r="PAT660" s="163"/>
      <c r="PAU660" s="163"/>
      <c r="PAV660" s="163"/>
      <c r="PAW660" s="163"/>
      <c r="PAX660" s="163"/>
      <c r="PAY660" s="163"/>
      <c r="PAZ660" s="163"/>
      <c r="PBA660" s="163"/>
      <c r="PBB660" s="163"/>
      <c r="PBC660" s="163"/>
      <c r="PBD660" s="163"/>
      <c r="PBE660" s="163"/>
      <c r="PBF660" s="163"/>
      <c r="PBG660" s="163"/>
      <c r="PBH660" s="163"/>
      <c r="PBI660" s="163"/>
      <c r="PBJ660" s="163"/>
      <c r="PBK660" s="163"/>
      <c r="PBL660" s="163"/>
      <c r="PBM660" s="163"/>
      <c r="PBN660" s="163"/>
      <c r="PBO660" s="163"/>
      <c r="PBP660" s="163"/>
      <c r="PBQ660" s="163"/>
      <c r="PBR660" s="163"/>
      <c r="PBS660" s="163"/>
      <c r="PBT660" s="163"/>
      <c r="PBU660" s="163"/>
      <c r="PBV660" s="163"/>
      <c r="PBW660" s="163"/>
      <c r="PBX660" s="163"/>
      <c r="PBY660" s="163"/>
      <c r="PBZ660" s="163"/>
      <c r="PCA660" s="163"/>
      <c r="PCB660" s="163"/>
      <c r="PCC660" s="163"/>
      <c r="PCD660" s="163"/>
      <c r="PCE660" s="163"/>
      <c r="PCF660" s="163"/>
      <c r="PCG660" s="163"/>
      <c r="PCH660" s="163"/>
      <c r="PCI660" s="163"/>
      <c r="PCJ660" s="163"/>
      <c r="PCK660" s="163"/>
      <c r="PCL660" s="163"/>
      <c r="PCM660" s="163"/>
      <c r="PCN660" s="163"/>
      <c r="PCO660" s="163"/>
      <c r="PCP660" s="163"/>
      <c r="PCQ660" s="163"/>
      <c r="PCR660" s="163"/>
      <c r="PCS660" s="163"/>
      <c r="PCT660" s="163"/>
      <c r="PCU660" s="163"/>
      <c r="PCV660" s="163"/>
      <c r="PCW660" s="163"/>
      <c r="PCX660" s="163"/>
      <c r="PCY660" s="163"/>
      <c r="PCZ660" s="163"/>
      <c r="PDA660" s="163"/>
      <c r="PDB660" s="163"/>
      <c r="PDC660" s="163"/>
      <c r="PDD660" s="163"/>
      <c r="PDE660" s="163"/>
      <c r="PDF660" s="163"/>
      <c r="PDG660" s="163"/>
      <c r="PDH660" s="163"/>
      <c r="PDI660" s="163"/>
      <c r="PDJ660" s="163"/>
      <c r="PDK660" s="163"/>
      <c r="PDL660" s="163"/>
      <c r="PDM660" s="163"/>
      <c r="PDN660" s="163"/>
      <c r="PDO660" s="163"/>
      <c r="PDP660" s="163"/>
      <c r="PDQ660" s="163"/>
      <c r="PDR660" s="163"/>
      <c r="PDS660" s="163"/>
      <c r="PDT660" s="163"/>
      <c r="PDU660" s="163"/>
      <c r="PDV660" s="163"/>
      <c r="PDW660" s="163"/>
      <c r="PDX660" s="163"/>
      <c r="PDY660" s="163"/>
      <c r="PDZ660" s="163"/>
      <c r="PEA660" s="163"/>
      <c r="PEB660" s="163"/>
      <c r="PEC660" s="163"/>
      <c r="PED660" s="163"/>
      <c r="PEE660" s="163"/>
      <c r="PEF660" s="163"/>
      <c r="PEG660" s="163"/>
      <c r="PEH660" s="163"/>
      <c r="PEI660" s="163"/>
      <c r="PEJ660" s="163"/>
      <c r="PEK660" s="163"/>
      <c r="PEL660" s="163"/>
      <c r="PEM660" s="163"/>
      <c r="PEN660" s="163"/>
      <c r="PEO660" s="163"/>
      <c r="PEP660" s="163"/>
      <c r="PEQ660" s="163"/>
      <c r="PER660" s="163"/>
      <c r="PES660" s="163"/>
      <c r="PET660" s="163"/>
      <c r="PEU660" s="163"/>
      <c r="PEV660" s="163"/>
      <c r="PEW660" s="163"/>
      <c r="PEX660" s="163"/>
      <c r="PEY660" s="163"/>
      <c r="PEZ660" s="163"/>
      <c r="PFA660" s="163"/>
      <c r="PFB660" s="163"/>
      <c r="PFC660" s="163"/>
      <c r="PFD660" s="163"/>
      <c r="PFE660" s="163"/>
      <c r="PFF660" s="163"/>
      <c r="PFG660" s="163"/>
      <c r="PFH660" s="163"/>
      <c r="PFI660" s="163"/>
      <c r="PFJ660" s="163"/>
      <c r="PFK660" s="163"/>
      <c r="PFL660" s="163"/>
      <c r="PFM660" s="163"/>
      <c r="PFN660" s="163"/>
      <c r="PFO660" s="163"/>
      <c r="PFP660" s="163"/>
      <c r="PFQ660" s="163"/>
      <c r="PFR660" s="163"/>
      <c r="PFS660" s="163"/>
      <c r="PFT660" s="163"/>
      <c r="PFU660" s="163"/>
      <c r="PFV660" s="163"/>
      <c r="PFW660" s="163"/>
      <c r="PFX660" s="163"/>
      <c r="PFY660" s="163"/>
      <c r="PFZ660" s="163"/>
      <c r="PGA660" s="163"/>
      <c r="PGB660" s="163"/>
      <c r="PGC660" s="163"/>
      <c r="PGD660" s="163"/>
      <c r="PGE660" s="163"/>
      <c r="PGF660" s="163"/>
      <c r="PGG660" s="163"/>
      <c r="PGH660" s="163"/>
      <c r="PGI660" s="163"/>
      <c r="PGJ660" s="163"/>
      <c r="PGK660" s="163"/>
      <c r="PGL660" s="163"/>
      <c r="PGM660" s="163"/>
      <c r="PGN660" s="163"/>
      <c r="PGO660" s="163"/>
      <c r="PGP660" s="163"/>
      <c r="PGQ660" s="163"/>
      <c r="PGR660" s="163"/>
      <c r="PGS660" s="163"/>
      <c r="PGT660" s="163"/>
      <c r="PGU660" s="163"/>
      <c r="PGV660" s="163"/>
      <c r="PGW660" s="163"/>
      <c r="PGX660" s="163"/>
      <c r="PGY660" s="163"/>
      <c r="PGZ660" s="163"/>
      <c r="PHA660" s="163"/>
      <c r="PHB660" s="163"/>
      <c r="PHC660" s="163"/>
      <c r="PHD660" s="163"/>
      <c r="PHE660" s="163"/>
      <c r="PHF660" s="163"/>
      <c r="PHG660" s="163"/>
      <c r="PHH660" s="163"/>
      <c r="PHI660" s="163"/>
      <c r="PHJ660" s="163"/>
      <c r="PHK660" s="163"/>
      <c r="PHL660" s="163"/>
      <c r="PHM660" s="163"/>
      <c r="PHN660" s="163"/>
      <c r="PHO660" s="163"/>
      <c r="PHP660" s="163"/>
      <c r="PHQ660" s="163"/>
      <c r="PHR660" s="163"/>
      <c r="PHS660" s="163"/>
      <c r="PHT660" s="163"/>
      <c r="PHU660" s="163"/>
      <c r="PHV660" s="163"/>
      <c r="PHW660" s="163"/>
      <c r="PHX660" s="163"/>
      <c r="PHY660" s="163"/>
      <c r="PHZ660" s="163"/>
      <c r="PIA660" s="163"/>
      <c r="PIB660" s="163"/>
      <c r="PIC660" s="163"/>
      <c r="PID660" s="163"/>
      <c r="PIE660" s="163"/>
      <c r="PIF660" s="163"/>
      <c r="PIG660" s="163"/>
      <c r="PIH660" s="163"/>
      <c r="PII660" s="163"/>
      <c r="PIJ660" s="163"/>
      <c r="PIK660" s="163"/>
      <c r="PIL660" s="163"/>
      <c r="PIM660" s="163"/>
      <c r="PIN660" s="163"/>
      <c r="PIO660" s="163"/>
      <c r="PIP660" s="163"/>
      <c r="PIQ660" s="163"/>
      <c r="PIR660" s="163"/>
      <c r="PIS660" s="163"/>
      <c r="PIT660" s="163"/>
      <c r="PIU660" s="163"/>
      <c r="PIV660" s="163"/>
      <c r="PIW660" s="163"/>
      <c r="PIX660" s="163"/>
      <c r="PIY660" s="163"/>
      <c r="PIZ660" s="163"/>
      <c r="PJA660" s="163"/>
      <c r="PJB660" s="163"/>
      <c r="PJC660" s="163"/>
      <c r="PJD660" s="163"/>
      <c r="PJE660" s="163"/>
      <c r="PJF660" s="163"/>
      <c r="PJG660" s="163"/>
      <c r="PJH660" s="163"/>
      <c r="PJI660" s="163"/>
      <c r="PJJ660" s="163"/>
      <c r="PJK660" s="163"/>
      <c r="PJL660" s="163"/>
      <c r="PJM660" s="163"/>
      <c r="PJN660" s="163"/>
      <c r="PJO660" s="163"/>
      <c r="PJP660" s="163"/>
      <c r="PJQ660" s="163"/>
      <c r="PJR660" s="163"/>
      <c r="PJS660" s="163"/>
      <c r="PJT660" s="163"/>
      <c r="PJU660" s="163"/>
      <c r="PJV660" s="163"/>
      <c r="PJW660" s="163"/>
      <c r="PJX660" s="163"/>
      <c r="PJY660" s="163"/>
      <c r="PJZ660" s="163"/>
      <c r="PKA660" s="163"/>
      <c r="PKB660" s="163"/>
      <c r="PKC660" s="163"/>
      <c r="PKD660" s="163"/>
      <c r="PKE660" s="163"/>
      <c r="PKF660" s="163"/>
      <c r="PKG660" s="163"/>
      <c r="PKH660" s="163"/>
      <c r="PKI660" s="163"/>
      <c r="PKJ660" s="163"/>
      <c r="PKK660" s="163"/>
      <c r="PKL660" s="163"/>
      <c r="PKM660" s="163"/>
      <c r="PKN660" s="163"/>
      <c r="PKO660" s="163"/>
      <c r="PKP660" s="163"/>
      <c r="PKQ660" s="163"/>
      <c r="PKR660" s="163"/>
      <c r="PKS660" s="163"/>
      <c r="PKT660" s="163"/>
      <c r="PKU660" s="163"/>
      <c r="PKV660" s="163"/>
      <c r="PKW660" s="163"/>
      <c r="PKX660" s="163"/>
      <c r="PKY660" s="163"/>
      <c r="PKZ660" s="163"/>
      <c r="PLA660" s="163"/>
      <c r="PLB660" s="163"/>
      <c r="PLC660" s="163"/>
      <c r="PLD660" s="163"/>
      <c r="PLE660" s="163"/>
      <c r="PLF660" s="163"/>
      <c r="PLG660" s="163"/>
      <c r="PLH660" s="163"/>
      <c r="PLI660" s="163"/>
      <c r="PLJ660" s="163"/>
      <c r="PLK660" s="163"/>
      <c r="PLL660" s="163"/>
      <c r="PLM660" s="163"/>
      <c r="PLN660" s="163"/>
      <c r="PLO660" s="163"/>
      <c r="PLP660" s="163"/>
      <c r="PLQ660" s="163"/>
      <c r="PLR660" s="163"/>
      <c r="PLS660" s="163"/>
      <c r="PLT660" s="163"/>
      <c r="PLU660" s="163"/>
      <c r="PLV660" s="163"/>
      <c r="PLW660" s="163"/>
      <c r="PLX660" s="163"/>
      <c r="PLY660" s="163"/>
      <c r="PLZ660" s="163"/>
      <c r="PMA660" s="163"/>
      <c r="PMB660" s="163"/>
      <c r="PMC660" s="163"/>
      <c r="PMD660" s="163"/>
      <c r="PME660" s="163"/>
      <c r="PMF660" s="163"/>
      <c r="PMG660" s="163"/>
      <c r="PMH660" s="163"/>
      <c r="PMI660" s="163"/>
      <c r="PMJ660" s="163"/>
      <c r="PMK660" s="163"/>
      <c r="PML660" s="163"/>
      <c r="PMM660" s="163"/>
      <c r="PMN660" s="163"/>
      <c r="PMO660" s="163"/>
      <c r="PMP660" s="163"/>
      <c r="PMQ660" s="163"/>
      <c r="PMR660" s="163"/>
      <c r="PMS660" s="163"/>
      <c r="PMT660" s="163"/>
      <c r="PMU660" s="163"/>
      <c r="PMV660" s="163"/>
      <c r="PMW660" s="163"/>
      <c r="PMX660" s="163"/>
      <c r="PMY660" s="163"/>
      <c r="PMZ660" s="163"/>
      <c r="PNA660" s="163"/>
      <c r="PNB660" s="163"/>
      <c r="PNC660" s="163"/>
      <c r="PND660" s="163"/>
      <c r="PNE660" s="163"/>
      <c r="PNF660" s="163"/>
      <c r="PNG660" s="163"/>
      <c r="PNH660" s="163"/>
      <c r="PNI660" s="163"/>
      <c r="PNJ660" s="163"/>
      <c r="PNK660" s="163"/>
      <c r="PNL660" s="163"/>
      <c r="PNM660" s="163"/>
      <c r="PNN660" s="163"/>
      <c r="PNO660" s="163"/>
      <c r="PNP660" s="163"/>
      <c r="PNQ660" s="163"/>
      <c r="PNR660" s="163"/>
      <c r="PNS660" s="163"/>
      <c r="PNT660" s="163"/>
      <c r="PNU660" s="163"/>
      <c r="PNV660" s="163"/>
      <c r="PNW660" s="163"/>
      <c r="PNX660" s="163"/>
      <c r="PNY660" s="163"/>
      <c r="PNZ660" s="163"/>
      <c r="POA660" s="163"/>
      <c r="POB660" s="163"/>
      <c r="POC660" s="163"/>
      <c r="POD660" s="163"/>
      <c r="POE660" s="163"/>
      <c r="POF660" s="163"/>
      <c r="POG660" s="163"/>
      <c r="POH660" s="163"/>
      <c r="POI660" s="163"/>
      <c r="POJ660" s="163"/>
      <c r="POK660" s="163"/>
      <c r="POL660" s="163"/>
      <c r="POM660" s="163"/>
      <c r="PON660" s="163"/>
      <c r="POO660" s="163"/>
      <c r="POP660" s="163"/>
      <c r="POQ660" s="163"/>
      <c r="POR660" s="163"/>
      <c r="POS660" s="163"/>
      <c r="POT660" s="163"/>
      <c r="POU660" s="163"/>
      <c r="POV660" s="163"/>
      <c r="POW660" s="163"/>
      <c r="POX660" s="163"/>
      <c r="POY660" s="163"/>
      <c r="POZ660" s="163"/>
      <c r="PPA660" s="163"/>
      <c r="PPB660" s="163"/>
      <c r="PPC660" s="163"/>
      <c r="PPD660" s="163"/>
      <c r="PPE660" s="163"/>
      <c r="PPF660" s="163"/>
      <c r="PPG660" s="163"/>
      <c r="PPH660" s="163"/>
      <c r="PPI660" s="163"/>
      <c r="PPJ660" s="163"/>
      <c r="PPK660" s="163"/>
      <c r="PPL660" s="163"/>
      <c r="PPM660" s="163"/>
      <c r="PPN660" s="163"/>
      <c r="PPO660" s="163"/>
      <c r="PPP660" s="163"/>
      <c r="PPQ660" s="163"/>
      <c r="PPR660" s="163"/>
      <c r="PPS660" s="163"/>
      <c r="PPT660" s="163"/>
      <c r="PPU660" s="163"/>
      <c r="PPV660" s="163"/>
      <c r="PPW660" s="163"/>
      <c r="PPX660" s="163"/>
      <c r="PPY660" s="163"/>
      <c r="PPZ660" s="163"/>
      <c r="PQA660" s="163"/>
      <c r="PQB660" s="163"/>
      <c r="PQC660" s="163"/>
      <c r="PQD660" s="163"/>
      <c r="PQE660" s="163"/>
      <c r="PQF660" s="163"/>
      <c r="PQG660" s="163"/>
      <c r="PQH660" s="163"/>
      <c r="PQI660" s="163"/>
      <c r="PQJ660" s="163"/>
      <c r="PQK660" s="163"/>
      <c r="PQL660" s="163"/>
      <c r="PQM660" s="163"/>
      <c r="PQN660" s="163"/>
      <c r="PQO660" s="163"/>
      <c r="PQP660" s="163"/>
      <c r="PQQ660" s="163"/>
      <c r="PQR660" s="163"/>
      <c r="PQS660" s="163"/>
      <c r="PQT660" s="163"/>
      <c r="PQU660" s="163"/>
      <c r="PQV660" s="163"/>
      <c r="PQW660" s="163"/>
      <c r="PQX660" s="163"/>
      <c r="PQY660" s="163"/>
      <c r="PQZ660" s="163"/>
      <c r="PRA660" s="163"/>
      <c r="PRB660" s="163"/>
      <c r="PRC660" s="163"/>
      <c r="PRD660" s="163"/>
      <c r="PRE660" s="163"/>
      <c r="PRF660" s="163"/>
      <c r="PRG660" s="163"/>
      <c r="PRH660" s="163"/>
      <c r="PRI660" s="163"/>
      <c r="PRJ660" s="163"/>
      <c r="PRK660" s="163"/>
      <c r="PRL660" s="163"/>
      <c r="PRM660" s="163"/>
      <c r="PRN660" s="163"/>
      <c r="PRO660" s="163"/>
      <c r="PRP660" s="163"/>
      <c r="PRQ660" s="163"/>
      <c r="PRR660" s="163"/>
      <c r="PRS660" s="163"/>
      <c r="PRT660" s="163"/>
      <c r="PRU660" s="163"/>
      <c r="PRV660" s="163"/>
      <c r="PRW660" s="163"/>
      <c r="PRX660" s="163"/>
      <c r="PRY660" s="163"/>
      <c r="PRZ660" s="163"/>
      <c r="PSA660" s="163"/>
      <c r="PSB660" s="163"/>
      <c r="PSC660" s="163"/>
      <c r="PSD660" s="163"/>
      <c r="PSE660" s="163"/>
      <c r="PSF660" s="163"/>
      <c r="PSG660" s="163"/>
      <c r="PSH660" s="163"/>
      <c r="PSI660" s="163"/>
      <c r="PSJ660" s="163"/>
      <c r="PSK660" s="163"/>
      <c r="PSL660" s="163"/>
      <c r="PSM660" s="163"/>
      <c r="PSN660" s="163"/>
      <c r="PSO660" s="163"/>
      <c r="PSP660" s="163"/>
      <c r="PSQ660" s="163"/>
      <c r="PSR660" s="163"/>
      <c r="PSS660" s="163"/>
      <c r="PST660" s="163"/>
      <c r="PSU660" s="163"/>
      <c r="PSV660" s="163"/>
      <c r="PSW660" s="163"/>
      <c r="PSX660" s="163"/>
      <c r="PSY660" s="163"/>
      <c r="PSZ660" s="163"/>
      <c r="PTA660" s="163"/>
      <c r="PTB660" s="163"/>
      <c r="PTC660" s="163"/>
      <c r="PTD660" s="163"/>
      <c r="PTE660" s="163"/>
      <c r="PTF660" s="163"/>
      <c r="PTG660" s="163"/>
      <c r="PTH660" s="163"/>
      <c r="PTI660" s="163"/>
      <c r="PTJ660" s="163"/>
      <c r="PTK660" s="163"/>
      <c r="PTL660" s="163"/>
      <c r="PTM660" s="163"/>
      <c r="PTN660" s="163"/>
      <c r="PTO660" s="163"/>
      <c r="PTP660" s="163"/>
      <c r="PTQ660" s="163"/>
      <c r="PTR660" s="163"/>
      <c r="PTS660" s="163"/>
      <c r="PTT660" s="163"/>
      <c r="PTU660" s="163"/>
      <c r="PTV660" s="163"/>
      <c r="PTW660" s="163"/>
      <c r="PTX660" s="163"/>
      <c r="PTY660" s="163"/>
      <c r="PTZ660" s="163"/>
      <c r="PUA660" s="163"/>
      <c r="PUB660" s="163"/>
      <c r="PUC660" s="163"/>
      <c r="PUD660" s="163"/>
      <c r="PUE660" s="163"/>
      <c r="PUF660" s="163"/>
      <c r="PUG660" s="163"/>
      <c r="PUH660" s="163"/>
      <c r="PUI660" s="163"/>
      <c r="PUJ660" s="163"/>
      <c r="PUK660" s="163"/>
      <c r="PUL660" s="163"/>
      <c r="PUM660" s="163"/>
      <c r="PUN660" s="163"/>
      <c r="PUO660" s="163"/>
      <c r="PUP660" s="163"/>
      <c r="PUQ660" s="163"/>
      <c r="PUR660" s="163"/>
      <c r="PUS660" s="163"/>
      <c r="PUT660" s="163"/>
      <c r="PUU660" s="163"/>
      <c r="PUV660" s="163"/>
      <c r="PUW660" s="163"/>
      <c r="PUX660" s="163"/>
      <c r="PUY660" s="163"/>
      <c r="PUZ660" s="163"/>
      <c r="PVA660" s="163"/>
      <c r="PVB660" s="163"/>
      <c r="PVC660" s="163"/>
      <c r="PVD660" s="163"/>
      <c r="PVE660" s="163"/>
      <c r="PVF660" s="163"/>
      <c r="PVG660" s="163"/>
      <c r="PVH660" s="163"/>
      <c r="PVI660" s="163"/>
      <c r="PVJ660" s="163"/>
      <c r="PVK660" s="163"/>
      <c r="PVL660" s="163"/>
      <c r="PVM660" s="163"/>
      <c r="PVN660" s="163"/>
      <c r="PVO660" s="163"/>
      <c r="PVP660" s="163"/>
      <c r="PVQ660" s="163"/>
      <c r="PVR660" s="163"/>
      <c r="PVS660" s="163"/>
      <c r="PVT660" s="163"/>
      <c r="PVU660" s="163"/>
      <c r="PVV660" s="163"/>
      <c r="PVW660" s="163"/>
      <c r="PVX660" s="163"/>
      <c r="PVY660" s="163"/>
      <c r="PVZ660" s="163"/>
      <c r="PWA660" s="163"/>
      <c r="PWB660" s="163"/>
      <c r="PWC660" s="163"/>
      <c r="PWD660" s="163"/>
      <c r="PWE660" s="163"/>
      <c r="PWF660" s="163"/>
      <c r="PWG660" s="163"/>
      <c r="PWH660" s="163"/>
      <c r="PWI660" s="163"/>
      <c r="PWJ660" s="163"/>
      <c r="PWK660" s="163"/>
      <c r="PWL660" s="163"/>
      <c r="PWM660" s="163"/>
      <c r="PWN660" s="163"/>
      <c r="PWO660" s="163"/>
      <c r="PWP660" s="163"/>
      <c r="PWQ660" s="163"/>
      <c r="PWR660" s="163"/>
      <c r="PWS660" s="163"/>
      <c r="PWT660" s="163"/>
      <c r="PWU660" s="163"/>
      <c r="PWV660" s="163"/>
      <c r="PWW660" s="163"/>
      <c r="PWX660" s="163"/>
      <c r="PWY660" s="163"/>
      <c r="PWZ660" s="163"/>
      <c r="PXA660" s="163"/>
      <c r="PXB660" s="163"/>
      <c r="PXC660" s="163"/>
      <c r="PXD660" s="163"/>
      <c r="PXE660" s="163"/>
      <c r="PXF660" s="163"/>
      <c r="PXG660" s="163"/>
      <c r="PXH660" s="163"/>
      <c r="PXI660" s="163"/>
      <c r="PXJ660" s="163"/>
      <c r="PXK660" s="163"/>
      <c r="PXL660" s="163"/>
      <c r="PXM660" s="163"/>
      <c r="PXN660" s="163"/>
      <c r="PXO660" s="163"/>
      <c r="PXP660" s="163"/>
      <c r="PXQ660" s="163"/>
      <c r="PXR660" s="163"/>
      <c r="PXS660" s="163"/>
      <c r="PXT660" s="163"/>
      <c r="PXU660" s="163"/>
      <c r="PXV660" s="163"/>
      <c r="PXW660" s="163"/>
      <c r="PXX660" s="163"/>
      <c r="PXY660" s="163"/>
      <c r="PXZ660" s="163"/>
      <c r="PYA660" s="163"/>
      <c r="PYB660" s="163"/>
      <c r="PYC660" s="163"/>
      <c r="PYD660" s="163"/>
      <c r="PYE660" s="163"/>
      <c r="PYF660" s="163"/>
      <c r="PYG660" s="163"/>
      <c r="PYH660" s="163"/>
      <c r="PYI660" s="163"/>
      <c r="PYJ660" s="163"/>
      <c r="PYK660" s="163"/>
      <c r="PYL660" s="163"/>
      <c r="PYM660" s="163"/>
      <c r="PYN660" s="163"/>
      <c r="PYO660" s="163"/>
      <c r="PYP660" s="163"/>
      <c r="PYQ660" s="163"/>
      <c r="PYR660" s="163"/>
      <c r="PYS660" s="163"/>
      <c r="PYT660" s="163"/>
      <c r="PYU660" s="163"/>
      <c r="PYV660" s="163"/>
      <c r="PYW660" s="163"/>
      <c r="PYX660" s="163"/>
      <c r="PYY660" s="163"/>
      <c r="PYZ660" s="163"/>
      <c r="PZA660" s="163"/>
      <c r="PZB660" s="163"/>
      <c r="PZC660" s="163"/>
      <c r="PZD660" s="163"/>
      <c r="PZE660" s="163"/>
      <c r="PZF660" s="163"/>
      <c r="PZG660" s="163"/>
      <c r="PZH660" s="163"/>
      <c r="PZI660" s="163"/>
      <c r="PZJ660" s="163"/>
      <c r="PZK660" s="163"/>
      <c r="PZL660" s="163"/>
      <c r="PZM660" s="163"/>
      <c r="PZN660" s="163"/>
      <c r="PZO660" s="163"/>
      <c r="PZP660" s="163"/>
      <c r="PZQ660" s="163"/>
      <c r="PZR660" s="163"/>
      <c r="PZS660" s="163"/>
      <c r="PZT660" s="163"/>
      <c r="PZU660" s="163"/>
      <c r="PZV660" s="163"/>
      <c r="PZW660" s="163"/>
      <c r="PZX660" s="163"/>
      <c r="PZY660" s="163"/>
      <c r="PZZ660" s="163"/>
      <c r="QAA660" s="163"/>
      <c r="QAB660" s="163"/>
      <c r="QAC660" s="163"/>
      <c r="QAD660" s="163"/>
      <c r="QAE660" s="163"/>
      <c r="QAF660" s="163"/>
      <c r="QAG660" s="163"/>
      <c r="QAH660" s="163"/>
      <c r="QAI660" s="163"/>
      <c r="QAJ660" s="163"/>
      <c r="QAK660" s="163"/>
      <c r="QAL660" s="163"/>
      <c r="QAM660" s="163"/>
      <c r="QAN660" s="163"/>
      <c r="QAO660" s="163"/>
      <c r="QAP660" s="163"/>
      <c r="QAQ660" s="163"/>
      <c r="QAR660" s="163"/>
      <c r="QAS660" s="163"/>
      <c r="QAT660" s="163"/>
      <c r="QAU660" s="163"/>
      <c r="QAV660" s="163"/>
      <c r="QAW660" s="163"/>
      <c r="QAX660" s="163"/>
      <c r="QAY660" s="163"/>
      <c r="QAZ660" s="163"/>
      <c r="QBA660" s="163"/>
      <c r="QBB660" s="163"/>
      <c r="QBC660" s="163"/>
      <c r="QBD660" s="163"/>
      <c r="QBE660" s="163"/>
      <c r="QBF660" s="163"/>
      <c r="QBG660" s="163"/>
      <c r="QBH660" s="163"/>
      <c r="QBI660" s="163"/>
      <c r="QBJ660" s="163"/>
      <c r="QBK660" s="163"/>
      <c r="QBL660" s="163"/>
      <c r="QBM660" s="163"/>
      <c r="QBN660" s="163"/>
      <c r="QBO660" s="163"/>
      <c r="QBP660" s="163"/>
      <c r="QBQ660" s="163"/>
      <c r="QBR660" s="163"/>
      <c r="QBS660" s="163"/>
      <c r="QBT660" s="163"/>
      <c r="QBU660" s="163"/>
      <c r="QBV660" s="163"/>
      <c r="QBW660" s="163"/>
      <c r="QBX660" s="163"/>
      <c r="QBY660" s="163"/>
      <c r="QBZ660" s="163"/>
      <c r="QCA660" s="163"/>
      <c r="QCB660" s="163"/>
      <c r="QCC660" s="163"/>
      <c r="QCD660" s="163"/>
      <c r="QCE660" s="163"/>
      <c r="QCF660" s="163"/>
      <c r="QCG660" s="163"/>
      <c r="QCH660" s="163"/>
      <c r="QCI660" s="163"/>
      <c r="QCJ660" s="163"/>
      <c r="QCK660" s="163"/>
      <c r="QCL660" s="163"/>
      <c r="QCM660" s="163"/>
      <c r="QCN660" s="163"/>
      <c r="QCO660" s="163"/>
      <c r="QCP660" s="163"/>
      <c r="QCQ660" s="163"/>
      <c r="QCR660" s="163"/>
      <c r="QCS660" s="163"/>
      <c r="QCT660" s="163"/>
      <c r="QCU660" s="163"/>
      <c r="QCV660" s="163"/>
      <c r="QCW660" s="163"/>
      <c r="QCX660" s="163"/>
      <c r="QCY660" s="163"/>
      <c r="QCZ660" s="163"/>
      <c r="QDA660" s="163"/>
      <c r="QDB660" s="163"/>
      <c r="QDC660" s="163"/>
      <c r="QDD660" s="163"/>
      <c r="QDE660" s="163"/>
      <c r="QDF660" s="163"/>
      <c r="QDG660" s="163"/>
      <c r="QDH660" s="163"/>
      <c r="QDI660" s="163"/>
      <c r="QDJ660" s="163"/>
      <c r="QDK660" s="163"/>
      <c r="QDL660" s="163"/>
      <c r="QDM660" s="163"/>
      <c r="QDN660" s="163"/>
      <c r="QDO660" s="163"/>
      <c r="QDP660" s="163"/>
      <c r="QDQ660" s="163"/>
      <c r="QDR660" s="163"/>
      <c r="QDS660" s="163"/>
      <c r="QDT660" s="163"/>
      <c r="QDU660" s="163"/>
      <c r="QDV660" s="163"/>
      <c r="QDW660" s="163"/>
      <c r="QDX660" s="163"/>
      <c r="QDY660" s="163"/>
      <c r="QDZ660" s="163"/>
      <c r="QEA660" s="163"/>
      <c r="QEB660" s="163"/>
      <c r="QEC660" s="163"/>
      <c r="QED660" s="163"/>
      <c r="QEE660" s="163"/>
      <c r="QEF660" s="163"/>
      <c r="QEG660" s="163"/>
      <c r="QEH660" s="163"/>
      <c r="QEI660" s="163"/>
      <c r="QEJ660" s="163"/>
      <c r="QEK660" s="163"/>
      <c r="QEL660" s="163"/>
      <c r="QEM660" s="163"/>
      <c r="QEN660" s="163"/>
      <c r="QEO660" s="163"/>
      <c r="QEP660" s="163"/>
      <c r="QEQ660" s="163"/>
      <c r="QER660" s="163"/>
      <c r="QES660" s="163"/>
      <c r="QET660" s="163"/>
      <c r="QEU660" s="163"/>
      <c r="QEV660" s="163"/>
      <c r="QEW660" s="163"/>
      <c r="QEX660" s="163"/>
      <c r="QEY660" s="163"/>
      <c r="QEZ660" s="163"/>
      <c r="QFA660" s="163"/>
      <c r="QFB660" s="163"/>
      <c r="QFC660" s="163"/>
      <c r="QFD660" s="163"/>
      <c r="QFE660" s="163"/>
      <c r="QFF660" s="163"/>
      <c r="QFG660" s="163"/>
      <c r="QFH660" s="163"/>
      <c r="QFI660" s="163"/>
      <c r="QFJ660" s="163"/>
      <c r="QFK660" s="163"/>
      <c r="QFL660" s="163"/>
      <c r="QFM660" s="163"/>
      <c r="QFN660" s="163"/>
      <c r="QFO660" s="163"/>
      <c r="QFP660" s="163"/>
      <c r="QFQ660" s="163"/>
      <c r="QFR660" s="163"/>
      <c r="QFS660" s="163"/>
      <c r="QFT660" s="163"/>
      <c r="QFU660" s="163"/>
      <c r="QFV660" s="163"/>
      <c r="QFW660" s="163"/>
      <c r="QFX660" s="163"/>
      <c r="QFY660" s="163"/>
      <c r="QFZ660" s="163"/>
      <c r="QGA660" s="163"/>
      <c r="QGB660" s="163"/>
      <c r="QGC660" s="163"/>
      <c r="QGD660" s="163"/>
      <c r="QGE660" s="163"/>
      <c r="QGF660" s="163"/>
      <c r="QGG660" s="163"/>
      <c r="QGH660" s="163"/>
      <c r="QGI660" s="163"/>
      <c r="QGJ660" s="163"/>
      <c r="QGK660" s="163"/>
      <c r="QGL660" s="163"/>
      <c r="QGM660" s="163"/>
      <c r="QGN660" s="163"/>
      <c r="QGO660" s="163"/>
      <c r="QGP660" s="163"/>
      <c r="QGQ660" s="163"/>
      <c r="QGR660" s="163"/>
      <c r="QGS660" s="163"/>
      <c r="QGT660" s="163"/>
      <c r="QGU660" s="163"/>
      <c r="QGV660" s="163"/>
      <c r="QGW660" s="163"/>
      <c r="QGX660" s="163"/>
      <c r="QGY660" s="163"/>
      <c r="QGZ660" s="163"/>
      <c r="QHA660" s="163"/>
      <c r="QHB660" s="163"/>
      <c r="QHC660" s="163"/>
      <c r="QHD660" s="163"/>
      <c r="QHE660" s="163"/>
      <c r="QHF660" s="163"/>
      <c r="QHG660" s="163"/>
      <c r="QHH660" s="163"/>
      <c r="QHI660" s="163"/>
      <c r="QHJ660" s="163"/>
      <c r="QHK660" s="163"/>
      <c r="QHL660" s="163"/>
      <c r="QHM660" s="163"/>
      <c r="QHN660" s="163"/>
      <c r="QHO660" s="163"/>
      <c r="QHP660" s="163"/>
      <c r="QHQ660" s="163"/>
      <c r="QHR660" s="163"/>
      <c r="QHS660" s="163"/>
      <c r="QHT660" s="163"/>
      <c r="QHU660" s="163"/>
      <c r="QHV660" s="163"/>
      <c r="QHW660" s="163"/>
      <c r="QHX660" s="163"/>
      <c r="QHY660" s="163"/>
      <c r="QHZ660" s="163"/>
      <c r="QIA660" s="163"/>
      <c r="QIB660" s="163"/>
      <c r="QIC660" s="163"/>
      <c r="QID660" s="163"/>
      <c r="QIE660" s="163"/>
      <c r="QIF660" s="163"/>
      <c r="QIG660" s="163"/>
      <c r="QIH660" s="163"/>
      <c r="QII660" s="163"/>
      <c r="QIJ660" s="163"/>
      <c r="QIK660" s="163"/>
      <c r="QIL660" s="163"/>
      <c r="QIM660" s="163"/>
      <c r="QIN660" s="163"/>
      <c r="QIO660" s="163"/>
      <c r="QIP660" s="163"/>
      <c r="QIQ660" s="163"/>
      <c r="QIR660" s="163"/>
      <c r="QIS660" s="163"/>
      <c r="QIT660" s="163"/>
      <c r="QIU660" s="163"/>
      <c r="QIV660" s="163"/>
      <c r="QIW660" s="163"/>
      <c r="QIX660" s="163"/>
      <c r="QIY660" s="163"/>
      <c r="QIZ660" s="163"/>
      <c r="QJA660" s="163"/>
      <c r="QJB660" s="163"/>
      <c r="QJC660" s="163"/>
      <c r="QJD660" s="163"/>
      <c r="QJE660" s="163"/>
      <c r="QJF660" s="163"/>
      <c r="QJG660" s="163"/>
      <c r="QJH660" s="163"/>
      <c r="QJI660" s="163"/>
      <c r="QJJ660" s="163"/>
      <c r="QJK660" s="163"/>
      <c r="QJL660" s="163"/>
      <c r="QJM660" s="163"/>
      <c r="QJN660" s="163"/>
      <c r="QJO660" s="163"/>
      <c r="QJP660" s="163"/>
      <c r="QJQ660" s="163"/>
      <c r="QJR660" s="163"/>
      <c r="QJS660" s="163"/>
      <c r="QJT660" s="163"/>
      <c r="QJU660" s="163"/>
      <c r="QJV660" s="163"/>
      <c r="QJW660" s="163"/>
      <c r="QJX660" s="163"/>
      <c r="QJY660" s="163"/>
      <c r="QJZ660" s="163"/>
      <c r="QKA660" s="163"/>
      <c r="QKB660" s="163"/>
      <c r="QKC660" s="163"/>
      <c r="QKD660" s="163"/>
      <c r="QKE660" s="163"/>
      <c r="QKF660" s="163"/>
      <c r="QKG660" s="163"/>
      <c r="QKH660" s="163"/>
      <c r="QKI660" s="163"/>
      <c r="QKJ660" s="163"/>
      <c r="QKK660" s="163"/>
      <c r="QKL660" s="163"/>
      <c r="QKM660" s="163"/>
      <c r="QKN660" s="163"/>
      <c r="QKO660" s="163"/>
      <c r="QKP660" s="163"/>
      <c r="QKQ660" s="163"/>
      <c r="QKR660" s="163"/>
      <c r="QKS660" s="163"/>
      <c r="QKT660" s="163"/>
      <c r="QKU660" s="163"/>
      <c r="QKV660" s="163"/>
      <c r="QKW660" s="163"/>
      <c r="QKX660" s="163"/>
      <c r="QKY660" s="163"/>
      <c r="QKZ660" s="163"/>
      <c r="QLA660" s="163"/>
      <c r="QLB660" s="163"/>
      <c r="QLC660" s="163"/>
      <c r="QLD660" s="163"/>
      <c r="QLE660" s="163"/>
      <c r="QLF660" s="163"/>
      <c r="QLG660" s="163"/>
      <c r="QLH660" s="163"/>
      <c r="QLI660" s="163"/>
      <c r="QLJ660" s="163"/>
      <c r="QLK660" s="163"/>
      <c r="QLL660" s="163"/>
      <c r="QLM660" s="163"/>
      <c r="QLN660" s="163"/>
      <c r="QLO660" s="163"/>
      <c r="QLP660" s="163"/>
      <c r="QLQ660" s="163"/>
      <c r="QLR660" s="163"/>
      <c r="QLS660" s="163"/>
      <c r="QLT660" s="163"/>
      <c r="QLU660" s="163"/>
      <c r="QLV660" s="163"/>
      <c r="QLW660" s="163"/>
      <c r="QLX660" s="163"/>
      <c r="QLY660" s="163"/>
      <c r="QLZ660" s="163"/>
      <c r="QMA660" s="163"/>
      <c r="QMB660" s="163"/>
      <c r="QMC660" s="163"/>
      <c r="QMD660" s="163"/>
      <c r="QME660" s="163"/>
      <c r="QMF660" s="163"/>
      <c r="QMG660" s="163"/>
      <c r="QMH660" s="163"/>
      <c r="QMI660" s="163"/>
      <c r="QMJ660" s="163"/>
      <c r="QMK660" s="163"/>
      <c r="QML660" s="163"/>
      <c r="QMM660" s="163"/>
      <c r="QMN660" s="163"/>
      <c r="QMO660" s="163"/>
      <c r="QMP660" s="163"/>
      <c r="QMQ660" s="163"/>
      <c r="QMR660" s="163"/>
      <c r="QMS660" s="163"/>
      <c r="QMT660" s="163"/>
      <c r="QMU660" s="163"/>
      <c r="QMV660" s="163"/>
      <c r="QMW660" s="163"/>
      <c r="QMX660" s="163"/>
      <c r="QMY660" s="163"/>
      <c r="QMZ660" s="163"/>
      <c r="QNA660" s="163"/>
      <c r="QNB660" s="163"/>
      <c r="QNC660" s="163"/>
      <c r="QND660" s="163"/>
      <c r="QNE660" s="163"/>
      <c r="QNF660" s="163"/>
      <c r="QNG660" s="163"/>
      <c r="QNH660" s="163"/>
      <c r="QNI660" s="163"/>
      <c r="QNJ660" s="163"/>
      <c r="QNK660" s="163"/>
      <c r="QNL660" s="163"/>
      <c r="QNM660" s="163"/>
      <c r="QNN660" s="163"/>
      <c r="QNO660" s="163"/>
      <c r="QNP660" s="163"/>
      <c r="QNQ660" s="163"/>
      <c r="QNR660" s="163"/>
      <c r="QNS660" s="163"/>
      <c r="QNT660" s="163"/>
      <c r="QNU660" s="163"/>
      <c r="QNV660" s="163"/>
      <c r="QNW660" s="163"/>
      <c r="QNX660" s="163"/>
      <c r="QNY660" s="163"/>
      <c r="QNZ660" s="163"/>
      <c r="QOA660" s="163"/>
      <c r="QOB660" s="163"/>
      <c r="QOC660" s="163"/>
      <c r="QOD660" s="163"/>
      <c r="QOE660" s="163"/>
      <c r="QOF660" s="163"/>
      <c r="QOG660" s="163"/>
      <c r="QOH660" s="163"/>
      <c r="QOI660" s="163"/>
      <c r="QOJ660" s="163"/>
      <c r="QOK660" s="163"/>
      <c r="QOL660" s="163"/>
      <c r="QOM660" s="163"/>
      <c r="QON660" s="163"/>
      <c r="QOO660" s="163"/>
      <c r="QOP660" s="163"/>
      <c r="QOQ660" s="163"/>
      <c r="QOR660" s="163"/>
      <c r="QOS660" s="163"/>
      <c r="QOT660" s="163"/>
      <c r="QOU660" s="163"/>
      <c r="QOV660" s="163"/>
      <c r="QOW660" s="163"/>
      <c r="QOX660" s="163"/>
      <c r="QOY660" s="163"/>
      <c r="QOZ660" s="163"/>
      <c r="QPA660" s="163"/>
      <c r="QPB660" s="163"/>
      <c r="QPC660" s="163"/>
      <c r="QPD660" s="163"/>
      <c r="QPE660" s="163"/>
      <c r="QPF660" s="163"/>
      <c r="QPG660" s="163"/>
      <c r="QPH660" s="163"/>
      <c r="QPI660" s="163"/>
      <c r="QPJ660" s="163"/>
      <c r="QPK660" s="163"/>
      <c r="QPL660" s="163"/>
      <c r="QPM660" s="163"/>
      <c r="QPN660" s="163"/>
      <c r="QPO660" s="163"/>
      <c r="QPP660" s="163"/>
      <c r="QPQ660" s="163"/>
      <c r="QPR660" s="163"/>
      <c r="QPS660" s="163"/>
      <c r="QPT660" s="163"/>
      <c r="QPU660" s="163"/>
      <c r="QPV660" s="163"/>
      <c r="QPW660" s="163"/>
      <c r="QPX660" s="163"/>
      <c r="QPY660" s="163"/>
      <c r="QPZ660" s="163"/>
      <c r="QQA660" s="163"/>
      <c r="QQB660" s="163"/>
      <c r="QQC660" s="163"/>
      <c r="QQD660" s="163"/>
      <c r="QQE660" s="163"/>
      <c r="QQF660" s="163"/>
      <c r="QQG660" s="163"/>
      <c r="QQH660" s="163"/>
      <c r="QQI660" s="163"/>
      <c r="QQJ660" s="163"/>
      <c r="QQK660" s="163"/>
      <c r="QQL660" s="163"/>
      <c r="QQM660" s="163"/>
      <c r="QQN660" s="163"/>
      <c r="QQO660" s="163"/>
      <c r="QQP660" s="163"/>
      <c r="QQQ660" s="163"/>
      <c r="QQR660" s="163"/>
      <c r="QQS660" s="163"/>
      <c r="QQT660" s="163"/>
      <c r="QQU660" s="163"/>
      <c r="QQV660" s="163"/>
      <c r="QQW660" s="163"/>
      <c r="QQX660" s="163"/>
      <c r="QQY660" s="163"/>
      <c r="QQZ660" s="163"/>
      <c r="QRA660" s="163"/>
      <c r="QRB660" s="163"/>
      <c r="QRC660" s="163"/>
      <c r="QRD660" s="163"/>
      <c r="QRE660" s="163"/>
      <c r="QRF660" s="163"/>
      <c r="QRG660" s="163"/>
      <c r="QRH660" s="163"/>
      <c r="QRI660" s="163"/>
      <c r="QRJ660" s="163"/>
      <c r="QRK660" s="163"/>
      <c r="QRL660" s="163"/>
      <c r="QRM660" s="163"/>
      <c r="QRN660" s="163"/>
      <c r="QRO660" s="163"/>
      <c r="QRP660" s="163"/>
      <c r="QRQ660" s="163"/>
      <c r="QRR660" s="163"/>
      <c r="QRS660" s="163"/>
      <c r="QRT660" s="163"/>
      <c r="QRU660" s="163"/>
      <c r="QRV660" s="163"/>
      <c r="QRW660" s="163"/>
      <c r="QRX660" s="163"/>
      <c r="QRY660" s="163"/>
      <c r="QRZ660" s="163"/>
      <c r="QSA660" s="163"/>
      <c r="QSB660" s="163"/>
      <c r="QSC660" s="163"/>
      <c r="QSD660" s="163"/>
      <c r="QSE660" s="163"/>
      <c r="QSF660" s="163"/>
      <c r="QSG660" s="163"/>
      <c r="QSH660" s="163"/>
      <c r="QSI660" s="163"/>
      <c r="QSJ660" s="163"/>
      <c r="QSK660" s="163"/>
      <c r="QSL660" s="163"/>
      <c r="QSM660" s="163"/>
      <c r="QSN660" s="163"/>
      <c r="QSO660" s="163"/>
      <c r="QSP660" s="163"/>
      <c r="QSQ660" s="163"/>
      <c r="QSR660" s="163"/>
      <c r="QSS660" s="163"/>
      <c r="QST660" s="163"/>
      <c r="QSU660" s="163"/>
      <c r="QSV660" s="163"/>
      <c r="QSW660" s="163"/>
      <c r="QSX660" s="163"/>
      <c r="QSY660" s="163"/>
      <c r="QSZ660" s="163"/>
      <c r="QTA660" s="163"/>
      <c r="QTB660" s="163"/>
      <c r="QTC660" s="163"/>
      <c r="QTD660" s="163"/>
      <c r="QTE660" s="163"/>
      <c r="QTF660" s="163"/>
      <c r="QTG660" s="163"/>
      <c r="QTH660" s="163"/>
      <c r="QTI660" s="163"/>
      <c r="QTJ660" s="163"/>
      <c r="QTK660" s="163"/>
      <c r="QTL660" s="163"/>
      <c r="QTM660" s="163"/>
      <c r="QTN660" s="163"/>
      <c r="QTO660" s="163"/>
      <c r="QTP660" s="163"/>
      <c r="QTQ660" s="163"/>
      <c r="QTR660" s="163"/>
      <c r="QTS660" s="163"/>
      <c r="QTT660" s="163"/>
      <c r="QTU660" s="163"/>
      <c r="QTV660" s="163"/>
      <c r="QTW660" s="163"/>
      <c r="QTX660" s="163"/>
      <c r="QTY660" s="163"/>
      <c r="QTZ660" s="163"/>
      <c r="QUA660" s="163"/>
      <c r="QUB660" s="163"/>
      <c r="QUC660" s="163"/>
      <c r="QUD660" s="163"/>
      <c r="QUE660" s="163"/>
      <c r="QUF660" s="163"/>
      <c r="QUG660" s="163"/>
      <c r="QUH660" s="163"/>
      <c r="QUI660" s="163"/>
      <c r="QUJ660" s="163"/>
      <c r="QUK660" s="163"/>
      <c r="QUL660" s="163"/>
      <c r="QUM660" s="163"/>
      <c r="QUN660" s="163"/>
      <c r="QUO660" s="163"/>
      <c r="QUP660" s="163"/>
      <c r="QUQ660" s="163"/>
      <c r="QUR660" s="163"/>
      <c r="QUS660" s="163"/>
      <c r="QUT660" s="163"/>
      <c r="QUU660" s="163"/>
      <c r="QUV660" s="163"/>
      <c r="QUW660" s="163"/>
      <c r="QUX660" s="163"/>
      <c r="QUY660" s="163"/>
      <c r="QUZ660" s="163"/>
      <c r="QVA660" s="163"/>
      <c r="QVB660" s="163"/>
      <c r="QVC660" s="163"/>
      <c r="QVD660" s="163"/>
      <c r="QVE660" s="163"/>
      <c r="QVF660" s="163"/>
      <c r="QVG660" s="163"/>
      <c r="QVH660" s="163"/>
      <c r="QVI660" s="163"/>
      <c r="QVJ660" s="163"/>
      <c r="QVK660" s="163"/>
      <c r="QVL660" s="163"/>
      <c r="QVM660" s="163"/>
      <c r="QVN660" s="163"/>
      <c r="QVO660" s="163"/>
      <c r="QVP660" s="163"/>
      <c r="QVQ660" s="163"/>
      <c r="QVR660" s="163"/>
      <c r="QVS660" s="163"/>
      <c r="QVT660" s="163"/>
      <c r="QVU660" s="163"/>
      <c r="QVV660" s="163"/>
      <c r="QVW660" s="163"/>
      <c r="QVX660" s="163"/>
      <c r="QVY660" s="163"/>
      <c r="QVZ660" s="163"/>
      <c r="QWA660" s="163"/>
      <c r="QWB660" s="163"/>
      <c r="QWC660" s="163"/>
      <c r="QWD660" s="163"/>
      <c r="QWE660" s="163"/>
      <c r="QWF660" s="163"/>
      <c r="QWG660" s="163"/>
      <c r="QWH660" s="163"/>
      <c r="QWI660" s="163"/>
      <c r="QWJ660" s="163"/>
      <c r="QWK660" s="163"/>
      <c r="QWL660" s="163"/>
      <c r="QWM660" s="163"/>
      <c r="QWN660" s="163"/>
      <c r="QWO660" s="163"/>
      <c r="QWP660" s="163"/>
      <c r="QWQ660" s="163"/>
      <c r="QWR660" s="163"/>
      <c r="QWS660" s="163"/>
      <c r="QWT660" s="163"/>
      <c r="QWU660" s="163"/>
      <c r="QWV660" s="163"/>
      <c r="QWW660" s="163"/>
      <c r="QWX660" s="163"/>
      <c r="QWY660" s="163"/>
      <c r="QWZ660" s="163"/>
      <c r="QXA660" s="163"/>
      <c r="QXB660" s="163"/>
      <c r="QXC660" s="163"/>
      <c r="QXD660" s="163"/>
      <c r="QXE660" s="163"/>
      <c r="QXF660" s="163"/>
      <c r="QXG660" s="163"/>
      <c r="QXH660" s="163"/>
      <c r="QXI660" s="163"/>
      <c r="QXJ660" s="163"/>
      <c r="QXK660" s="163"/>
      <c r="QXL660" s="163"/>
      <c r="QXM660" s="163"/>
      <c r="QXN660" s="163"/>
      <c r="QXO660" s="163"/>
      <c r="QXP660" s="163"/>
      <c r="QXQ660" s="163"/>
      <c r="QXR660" s="163"/>
      <c r="QXS660" s="163"/>
      <c r="QXT660" s="163"/>
      <c r="QXU660" s="163"/>
      <c r="QXV660" s="163"/>
      <c r="QXW660" s="163"/>
      <c r="QXX660" s="163"/>
      <c r="QXY660" s="163"/>
      <c r="QXZ660" s="163"/>
      <c r="QYA660" s="163"/>
      <c r="QYB660" s="163"/>
      <c r="QYC660" s="163"/>
      <c r="QYD660" s="163"/>
      <c r="QYE660" s="163"/>
      <c r="QYF660" s="163"/>
      <c r="QYG660" s="163"/>
      <c r="QYH660" s="163"/>
      <c r="QYI660" s="163"/>
      <c r="QYJ660" s="163"/>
      <c r="QYK660" s="163"/>
      <c r="QYL660" s="163"/>
      <c r="QYM660" s="163"/>
      <c r="QYN660" s="163"/>
      <c r="QYO660" s="163"/>
      <c r="QYP660" s="163"/>
      <c r="QYQ660" s="163"/>
      <c r="QYR660" s="163"/>
      <c r="QYS660" s="163"/>
      <c r="QYT660" s="163"/>
      <c r="QYU660" s="163"/>
      <c r="QYV660" s="163"/>
      <c r="QYW660" s="163"/>
      <c r="QYX660" s="163"/>
      <c r="QYY660" s="163"/>
      <c r="QYZ660" s="163"/>
      <c r="QZA660" s="163"/>
      <c r="QZB660" s="163"/>
      <c r="QZC660" s="163"/>
      <c r="QZD660" s="163"/>
      <c r="QZE660" s="163"/>
      <c r="QZF660" s="163"/>
      <c r="QZG660" s="163"/>
      <c r="QZH660" s="163"/>
      <c r="QZI660" s="163"/>
      <c r="QZJ660" s="163"/>
      <c r="QZK660" s="163"/>
      <c r="QZL660" s="163"/>
      <c r="QZM660" s="163"/>
      <c r="QZN660" s="163"/>
      <c r="QZO660" s="163"/>
      <c r="QZP660" s="163"/>
      <c r="QZQ660" s="163"/>
      <c r="QZR660" s="163"/>
      <c r="QZS660" s="163"/>
      <c r="QZT660" s="163"/>
      <c r="QZU660" s="163"/>
      <c r="QZV660" s="163"/>
      <c r="QZW660" s="163"/>
      <c r="QZX660" s="163"/>
      <c r="QZY660" s="163"/>
      <c r="QZZ660" s="163"/>
      <c r="RAA660" s="163"/>
      <c r="RAB660" s="163"/>
      <c r="RAC660" s="163"/>
      <c r="RAD660" s="163"/>
      <c r="RAE660" s="163"/>
      <c r="RAF660" s="163"/>
      <c r="RAG660" s="163"/>
      <c r="RAH660" s="163"/>
      <c r="RAI660" s="163"/>
      <c r="RAJ660" s="163"/>
      <c r="RAK660" s="163"/>
      <c r="RAL660" s="163"/>
      <c r="RAM660" s="163"/>
      <c r="RAN660" s="163"/>
      <c r="RAO660" s="163"/>
      <c r="RAP660" s="163"/>
      <c r="RAQ660" s="163"/>
      <c r="RAR660" s="163"/>
      <c r="RAS660" s="163"/>
      <c r="RAT660" s="163"/>
      <c r="RAU660" s="163"/>
      <c r="RAV660" s="163"/>
      <c r="RAW660" s="163"/>
      <c r="RAX660" s="163"/>
      <c r="RAY660" s="163"/>
      <c r="RAZ660" s="163"/>
      <c r="RBA660" s="163"/>
      <c r="RBB660" s="163"/>
      <c r="RBC660" s="163"/>
      <c r="RBD660" s="163"/>
      <c r="RBE660" s="163"/>
      <c r="RBF660" s="163"/>
      <c r="RBG660" s="163"/>
      <c r="RBH660" s="163"/>
      <c r="RBI660" s="163"/>
      <c r="RBJ660" s="163"/>
      <c r="RBK660" s="163"/>
      <c r="RBL660" s="163"/>
      <c r="RBM660" s="163"/>
      <c r="RBN660" s="163"/>
      <c r="RBO660" s="163"/>
      <c r="RBP660" s="163"/>
      <c r="RBQ660" s="163"/>
      <c r="RBR660" s="163"/>
      <c r="RBS660" s="163"/>
      <c r="RBT660" s="163"/>
      <c r="RBU660" s="163"/>
      <c r="RBV660" s="163"/>
      <c r="RBW660" s="163"/>
      <c r="RBX660" s="163"/>
      <c r="RBY660" s="163"/>
      <c r="RBZ660" s="163"/>
      <c r="RCA660" s="163"/>
      <c r="RCB660" s="163"/>
      <c r="RCC660" s="163"/>
      <c r="RCD660" s="163"/>
      <c r="RCE660" s="163"/>
      <c r="RCF660" s="163"/>
      <c r="RCG660" s="163"/>
      <c r="RCH660" s="163"/>
      <c r="RCI660" s="163"/>
      <c r="RCJ660" s="163"/>
      <c r="RCK660" s="163"/>
      <c r="RCL660" s="163"/>
      <c r="RCM660" s="163"/>
      <c r="RCN660" s="163"/>
      <c r="RCO660" s="163"/>
      <c r="RCP660" s="163"/>
      <c r="RCQ660" s="163"/>
      <c r="RCR660" s="163"/>
      <c r="RCS660" s="163"/>
      <c r="RCT660" s="163"/>
      <c r="RCU660" s="163"/>
      <c r="RCV660" s="163"/>
      <c r="RCW660" s="163"/>
      <c r="RCX660" s="163"/>
      <c r="RCY660" s="163"/>
      <c r="RCZ660" s="163"/>
      <c r="RDA660" s="163"/>
      <c r="RDB660" s="163"/>
      <c r="RDC660" s="163"/>
      <c r="RDD660" s="163"/>
      <c r="RDE660" s="163"/>
      <c r="RDF660" s="163"/>
      <c r="RDG660" s="163"/>
      <c r="RDH660" s="163"/>
      <c r="RDI660" s="163"/>
      <c r="RDJ660" s="163"/>
      <c r="RDK660" s="163"/>
      <c r="RDL660" s="163"/>
      <c r="RDM660" s="163"/>
      <c r="RDN660" s="163"/>
      <c r="RDO660" s="163"/>
      <c r="RDP660" s="163"/>
      <c r="RDQ660" s="163"/>
      <c r="RDR660" s="163"/>
      <c r="RDS660" s="163"/>
      <c r="RDT660" s="163"/>
      <c r="RDU660" s="163"/>
      <c r="RDV660" s="163"/>
      <c r="RDW660" s="163"/>
      <c r="RDX660" s="163"/>
      <c r="RDY660" s="163"/>
      <c r="RDZ660" s="163"/>
      <c r="REA660" s="163"/>
      <c r="REB660" s="163"/>
      <c r="REC660" s="163"/>
      <c r="RED660" s="163"/>
      <c r="REE660" s="163"/>
      <c r="REF660" s="163"/>
      <c r="REG660" s="163"/>
      <c r="REH660" s="163"/>
      <c r="REI660" s="163"/>
      <c r="REJ660" s="163"/>
      <c r="REK660" s="163"/>
      <c r="REL660" s="163"/>
      <c r="REM660" s="163"/>
      <c r="REN660" s="163"/>
      <c r="REO660" s="163"/>
      <c r="REP660" s="163"/>
      <c r="REQ660" s="163"/>
      <c r="RER660" s="163"/>
      <c r="RES660" s="163"/>
      <c r="RET660" s="163"/>
      <c r="REU660" s="163"/>
      <c r="REV660" s="163"/>
      <c r="REW660" s="163"/>
      <c r="REX660" s="163"/>
      <c r="REY660" s="163"/>
      <c r="REZ660" s="163"/>
      <c r="RFA660" s="163"/>
      <c r="RFB660" s="163"/>
      <c r="RFC660" s="163"/>
      <c r="RFD660" s="163"/>
      <c r="RFE660" s="163"/>
      <c r="RFF660" s="163"/>
      <c r="RFG660" s="163"/>
      <c r="RFH660" s="163"/>
      <c r="RFI660" s="163"/>
      <c r="RFJ660" s="163"/>
      <c r="RFK660" s="163"/>
      <c r="RFL660" s="163"/>
      <c r="RFM660" s="163"/>
      <c r="RFN660" s="163"/>
      <c r="RFO660" s="163"/>
      <c r="RFP660" s="163"/>
      <c r="RFQ660" s="163"/>
      <c r="RFR660" s="163"/>
      <c r="RFS660" s="163"/>
      <c r="RFT660" s="163"/>
      <c r="RFU660" s="163"/>
      <c r="RFV660" s="163"/>
      <c r="RFW660" s="163"/>
      <c r="RFX660" s="163"/>
      <c r="RFY660" s="163"/>
      <c r="RFZ660" s="163"/>
      <c r="RGA660" s="163"/>
      <c r="RGB660" s="163"/>
      <c r="RGC660" s="163"/>
      <c r="RGD660" s="163"/>
      <c r="RGE660" s="163"/>
      <c r="RGF660" s="163"/>
      <c r="RGG660" s="163"/>
      <c r="RGH660" s="163"/>
      <c r="RGI660" s="163"/>
      <c r="RGJ660" s="163"/>
      <c r="RGK660" s="163"/>
      <c r="RGL660" s="163"/>
      <c r="RGM660" s="163"/>
      <c r="RGN660" s="163"/>
      <c r="RGO660" s="163"/>
      <c r="RGP660" s="163"/>
      <c r="RGQ660" s="163"/>
      <c r="RGR660" s="163"/>
      <c r="RGS660" s="163"/>
      <c r="RGT660" s="163"/>
      <c r="RGU660" s="163"/>
      <c r="RGV660" s="163"/>
      <c r="RGW660" s="163"/>
      <c r="RGX660" s="163"/>
      <c r="RGY660" s="163"/>
      <c r="RGZ660" s="163"/>
      <c r="RHA660" s="163"/>
      <c r="RHB660" s="163"/>
      <c r="RHC660" s="163"/>
      <c r="RHD660" s="163"/>
      <c r="RHE660" s="163"/>
      <c r="RHF660" s="163"/>
      <c r="RHG660" s="163"/>
      <c r="RHH660" s="163"/>
      <c r="RHI660" s="163"/>
      <c r="RHJ660" s="163"/>
      <c r="RHK660" s="163"/>
      <c r="RHL660" s="163"/>
      <c r="RHM660" s="163"/>
      <c r="RHN660" s="163"/>
      <c r="RHO660" s="163"/>
      <c r="RHP660" s="163"/>
      <c r="RHQ660" s="163"/>
      <c r="RHR660" s="163"/>
      <c r="RHS660" s="163"/>
      <c r="RHT660" s="163"/>
      <c r="RHU660" s="163"/>
      <c r="RHV660" s="163"/>
      <c r="RHW660" s="163"/>
      <c r="RHX660" s="163"/>
      <c r="RHY660" s="163"/>
      <c r="RHZ660" s="163"/>
      <c r="RIA660" s="163"/>
      <c r="RIB660" s="163"/>
      <c r="RIC660" s="163"/>
      <c r="RID660" s="163"/>
      <c r="RIE660" s="163"/>
      <c r="RIF660" s="163"/>
      <c r="RIG660" s="163"/>
      <c r="RIH660" s="163"/>
      <c r="RII660" s="163"/>
      <c r="RIJ660" s="163"/>
      <c r="RIK660" s="163"/>
      <c r="RIL660" s="163"/>
      <c r="RIM660" s="163"/>
      <c r="RIN660" s="163"/>
      <c r="RIO660" s="163"/>
      <c r="RIP660" s="163"/>
      <c r="RIQ660" s="163"/>
      <c r="RIR660" s="163"/>
      <c r="RIS660" s="163"/>
      <c r="RIT660" s="163"/>
      <c r="RIU660" s="163"/>
      <c r="RIV660" s="163"/>
      <c r="RIW660" s="163"/>
      <c r="RIX660" s="163"/>
      <c r="RIY660" s="163"/>
      <c r="RIZ660" s="163"/>
      <c r="RJA660" s="163"/>
      <c r="RJB660" s="163"/>
      <c r="RJC660" s="163"/>
      <c r="RJD660" s="163"/>
      <c r="RJE660" s="163"/>
      <c r="RJF660" s="163"/>
      <c r="RJG660" s="163"/>
      <c r="RJH660" s="163"/>
      <c r="RJI660" s="163"/>
      <c r="RJJ660" s="163"/>
      <c r="RJK660" s="163"/>
      <c r="RJL660" s="163"/>
      <c r="RJM660" s="163"/>
      <c r="RJN660" s="163"/>
      <c r="RJO660" s="163"/>
      <c r="RJP660" s="163"/>
      <c r="RJQ660" s="163"/>
      <c r="RJR660" s="163"/>
      <c r="RJS660" s="163"/>
      <c r="RJT660" s="163"/>
      <c r="RJU660" s="163"/>
      <c r="RJV660" s="163"/>
      <c r="RJW660" s="163"/>
      <c r="RJX660" s="163"/>
      <c r="RJY660" s="163"/>
      <c r="RJZ660" s="163"/>
      <c r="RKA660" s="163"/>
      <c r="RKB660" s="163"/>
      <c r="RKC660" s="163"/>
      <c r="RKD660" s="163"/>
      <c r="RKE660" s="163"/>
      <c r="RKF660" s="163"/>
      <c r="RKG660" s="163"/>
      <c r="RKH660" s="163"/>
      <c r="RKI660" s="163"/>
      <c r="RKJ660" s="163"/>
      <c r="RKK660" s="163"/>
      <c r="RKL660" s="163"/>
      <c r="RKM660" s="163"/>
      <c r="RKN660" s="163"/>
      <c r="RKO660" s="163"/>
      <c r="RKP660" s="163"/>
      <c r="RKQ660" s="163"/>
      <c r="RKR660" s="163"/>
      <c r="RKS660" s="163"/>
      <c r="RKT660" s="163"/>
      <c r="RKU660" s="163"/>
      <c r="RKV660" s="163"/>
      <c r="RKW660" s="163"/>
      <c r="RKX660" s="163"/>
      <c r="RKY660" s="163"/>
      <c r="RKZ660" s="163"/>
      <c r="RLA660" s="163"/>
      <c r="RLB660" s="163"/>
      <c r="RLC660" s="163"/>
      <c r="RLD660" s="163"/>
      <c r="RLE660" s="163"/>
      <c r="RLF660" s="163"/>
      <c r="RLG660" s="163"/>
      <c r="RLH660" s="163"/>
      <c r="RLI660" s="163"/>
      <c r="RLJ660" s="163"/>
      <c r="RLK660" s="163"/>
      <c r="RLL660" s="163"/>
      <c r="RLM660" s="163"/>
      <c r="RLN660" s="163"/>
      <c r="RLO660" s="163"/>
      <c r="RLP660" s="163"/>
      <c r="RLQ660" s="163"/>
      <c r="RLR660" s="163"/>
      <c r="RLS660" s="163"/>
      <c r="RLT660" s="163"/>
      <c r="RLU660" s="163"/>
      <c r="RLV660" s="163"/>
      <c r="RLW660" s="163"/>
      <c r="RLX660" s="163"/>
      <c r="RLY660" s="163"/>
      <c r="RLZ660" s="163"/>
      <c r="RMA660" s="163"/>
      <c r="RMB660" s="163"/>
      <c r="RMC660" s="163"/>
      <c r="RMD660" s="163"/>
      <c r="RME660" s="163"/>
      <c r="RMF660" s="163"/>
      <c r="RMG660" s="163"/>
      <c r="RMH660" s="163"/>
      <c r="RMI660" s="163"/>
      <c r="RMJ660" s="163"/>
      <c r="RMK660" s="163"/>
      <c r="RML660" s="163"/>
      <c r="RMM660" s="163"/>
      <c r="RMN660" s="163"/>
      <c r="RMO660" s="163"/>
      <c r="RMP660" s="163"/>
      <c r="RMQ660" s="163"/>
      <c r="RMR660" s="163"/>
      <c r="RMS660" s="163"/>
      <c r="RMT660" s="163"/>
      <c r="RMU660" s="163"/>
      <c r="RMV660" s="163"/>
      <c r="RMW660" s="163"/>
      <c r="RMX660" s="163"/>
      <c r="RMY660" s="163"/>
      <c r="RMZ660" s="163"/>
      <c r="RNA660" s="163"/>
      <c r="RNB660" s="163"/>
      <c r="RNC660" s="163"/>
      <c r="RND660" s="163"/>
      <c r="RNE660" s="163"/>
      <c r="RNF660" s="163"/>
      <c r="RNG660" s="163"/>
      <c r="RNH660" s="163"/>
      <c r="RNI660" s="163"/>
      <c r="RNJ660" s="163"/>
      <c r="RNK660" s="163"/>
      <c r="RNL660" s="163"/>
      <c r="RNM660" s="163"/>
      <c r="RNN660" s="163"/>
      <c r="RNO660" s="163"/>
      <c r="RNP660" s="163"/>
      <c r="RNQ660" s="163"/>
      <c r="RNR660" s="163"/>
      <c r="RNS660" s="163"/>
      <c r="RNT660" s="163"/>
      <c r="RNU660" s="163"/>
      <c r="RNV660" s="163"/>
      <c r="RNW660" s="163"/>
      <c r="RNX660" s="163"/>
      <c r="RNY660" s="163"/>
      <c r="RNZ660" s="163"/>
      <c r="ROA660" s="163"/>
      <c r="ROB660" s="163"/>
      <c r="ROC660" s="163"/>
      <c r="ROD660" s="163"/>
      <c r="ROE660" s="163"/>
      <c r="ROF660" s="163"/>
      <c r="ROG660" s="163"/>
      <c r="ROH660" s="163"/>
      <c r="ROI660" s="163"/>
      <c r="ROJ660" s="163"/>
      <c r="ROK660" s="163"/>
      <c r="ROL660" s="163"/>
      <c r="ROM660" s="163"/>
      <c r="RON660" s="163"/>
      <c r="ROO660" s="163"/>
      <c r="ROP660" s="163"/>
      <c r="ROQ660" s="163"/>
      <c r="ROR660" s="163"/>
      <c r="ROS660" s="163"/>
      <c r="ROT660" s="163"/>
      <c r="ROU660" s="163"/>
      <c r="ROV660" s="163"/>
      <c r="ROW660" s="163"/>
      <c r="ROX660" s="163"/>
      <c r="ROY660" s="163"/>
      <c r="ROZ660" s="163"/>
      <c r="RPA660" s="163"/>
      <c r="RPB660" s="163"/>
      <c r="RPC660" s="163"/>
      <c r="RPD660" s="163"/>
      <c r="RPE660" s="163"/>
      <c r="RPF660" s="163"/>
      <c r="RPG660" s="163"/>
      <c r="RPH660" s="163"/>
      <c r="RPI660" s="163"/>
      <c r="RPJ660" s="163"/>
      <c r="RPK660" s="163"/>
      <c r="RPL660" s="163"/>
      <c r="RPM660" s="163"/>
      <c r="RPN660" s="163"/>
      <c r="RPO660" s="163"/>
      <c r="RPP660" s="163"/>
      <c r="RPQ660" s="163"/>
      <c r="RPR660" s="163"/>
      <c r="RPS660" s="163"/>
      <c r="RPT660" s="163"/>
      <c r="RPU660" s="163"/>
      <c r="RPV660" s="163"/>
      <c r="RPW660" s="163"/>
      <c r="RPX660" s="163"/>
      <c r="RPY660" s="163"/>
      <c r="RPZ660" s="163"/>
      <c r="RQA660" s="163"/>
      <c r="RQB660" s="163"/>
      <c r="RQC660" s="163"/>
      <c r="RQD660" s="163"/>
      <c r="RQE660" s="163"/>
      <c r="RQF660" s="163"/>
      <c r="RQG660" s="163"/>
      <c r="RQH660" s="163"/>
      <c r="RQI660" s="163"/>
      <c r="RQJ660" s="163"/>
      <c r="RQK660" s="163"/>
      <c r="RQL660" s="163"/>
      <c r="RQM660" s="163"/>
      <c r="RQN660" s="163"/>
      <c r="RQO660" s="163"/>
      <c r="RQP660" s="163"/>
      <c r="RQQ660" s="163"/>
      <c r="RQR660" s="163"/>
      <c r="RQS660" s="163"/>
      <c r="RQT660" s="163"/>
      <c r="RQU660" s="163"/>
      <c r="RQV660" s="163"/>
      <c r="RQW660" s="163"/>
      <c r="RQX660" s="163"/>
      <c r="RQY660" s="163"/>
      <c r="RQZ660" s="163"/>
      <c r="RRA660" s="163"/>
      <c r="RRB660" s="163"/>
      <c r="RRC660" s="163"/>
      <c r="RRD660" s="163"/>
      <c r="RRE660" s="163"/>
      <c r="RRF660" s="163"/>
      <c r="RRG660" s="163"/>
      <c r="RRH660" s="163"/>
      <c r="RRI660" s="163"/>
      <c r="RRJ660" s="163"/>
      <c r="RRK660" s="163"/>
      <c r="RRL660" s="163"/>
      <c r="RRM660" s="163"/>
      <c r="RRN660" s="163"/>
      <c r="RRO660" s="163"/>
      <c r="RRP660" s="163"/>
      <c r="RRQ660" s="163"/>
      <c r="RRR660" s="163"/>
      <c r="RRS660" s="163"/>
      <c r="RRT660" s="163"/>
      <c r="RRU660" s="163"/>
      <c r="RRV660" s="163"/>
      <c r="RRW660" s="163"/>
      <c r="RRX660" s="163"/>
      <c r="RRY660" s="163"/>
      <c r="RRZ660" s="163"/>
      <c r="RSA660" s="163"/>
      <c r="RSB660" s="163"/>
      <c r="RSC660" s="163"/>
      <c r="RSD660" s="163"/>
      <c r="RSE660" s="163"/>
      <c r="RSF660" s="163"/>
      <c r="RSG660" s="163"/>
      <c r="RSH660" s="163"/>
      <c r="RSI660" s="163"/>
      <c r="RSJ660" s="163"/>
      <c r="RSK660" s="163"/>
      <c r="RSL660" s="163"/>
      <c r="RSM660" s="163"/>
      <c r="RSN660" s="163"/>
      <c r="RSO660" s="163"/>
      <c r="RSP660" s="163"/>
      <c r="RSQ660" s="163"/>
      <c r="RSR660" s="163"/>
      <c r="RSS660" s="163"/>
      <c r="RST660" s="163"/>
      <c r="RSU660" s="163"/>
      <c r="RSV660" s="163"/>
      <c r="RSW660" s="163"/>
      <c r="RSX660" s="163"/>
      <c r="RSY660" s="163"/>
      <c r="RSZ660" s="163"/>
      <c r="RTA660" s="163"/>
      <c r="RTB660" s="163"/>
      <c r="RTC660" s="163"/>
      <c r="RTD660" s="163"/>
      <c r="RTE660" s="163"/>
      <c r="RTF660" s="163"/>
      <c r="RTG660" s="163"/>
      <c r="RTH660" s="163"/>
      <c r="RTI660" s="163"/>
      <c r="RTJ660" s="163"/>
      <c r="RTK660" s="163"/>
      <c r="RTL660" s="163"/>
      <c r="RTM660" s="163"/>
      <c r="RTN660" s="163"/>
      <c r="RTO660" s="163"/>
      <c r="RTP660" s="163"/>
      <c r="RTQ660" s="163"/>
      <c r="RTR660" s="163"/>
      <c r="RTS660" s="163"/>
      <c r="RTT660" s="163"/>
      <c r="RTU660" s="163"/>
      <c r="RTV660" s="163"/>
      <c r="RTW660" s="163"/>
      <c r="RTX660" s="163"/>
      <c r="RTY660" s="163"/>
      <c r="RTZ660" s="163"/>
      <c r="RUA660" s="163"/>
      <c r="RUB660" s="163"/>
      <c r="RUC660" s="163"/>
      <c r="RUD660" s="163"/>
      <c r="RUE660" s="163"/>
      <c r="RUF660" s="163"/>
      <c r="RUG660" s="163"/>
      <c r="RUH660" s="163"/>
      <c r="RUI660" s="163"/>
      <c r="RUJ660" s="163"/>
      <c r="RUK660" s="163"/>
      <c r="RUL660" s="163"/>
      <c r="RUM660" s="163"/>
      <c r="RUN660" s="163"/>
      <c r="RUO660" s="163"/>
      <c r="RUP660" s="163"/>
      <c r="RUQ660" s="163"/>
      <c r="RUR660" s="163"/>
      <c r="RUS660" s="163"/>
      <c r="RUT660" s="163"/>
      <c r="RUU660" s="163"/>
      <c r="RUV660" s="163"/>
      <c r="RUW660" s="163"/>
      <c r="RUX660" s="163"/>
      <c r="RUY660" s="163"/>
      <c r="RUZ660" s="163"/>
      <c r="RVA660" s="163"/>
      <c r="RVB660" s="163"/>
      <c r="RVC660" s="163"/>
      <c r="RVD660" s="163"/>
      <c r="RVE660" s="163"/>
      <c r="RVF660" s="163"/>
      <c r="RVG660" s="163"/>
      <c r="RVH660" s="163"/>
      <c r="RVI660" s="163"/>
      <c r="RVJ660" s="163"/>
      <c r="RVK660" s="163"/>
      <c r="RVL660" s="163"/>
      <c r="RVM660" s="163"/>
      <c r="RVN660" s="163"/>
      <c r="RVO660" s="163"/>
      <c r="RVP660" s="163"/>
      <c r="RVQ660" s="163"/>
      <c r="RVR660" s="163"/>
      <c r="RVS660" s="163"/>
      <c r="RVT660" s="163"/>
      <c r="RVU660" s="163"/>
      <c r="RVV660" s="163"/>
      <c r="RVW660" s="163"/>
      <c r="RVX660" s="163"/>
      <c r="RVY660" s="163"/>
      <c r="RVZ660" s="163"/>
      <c r="RWA660" s="163"/>
      <c r="RWB660" s="163"/>
      <c r="RWC660" s="163"/>
      <c r="RWD660" s="163"/>
      <c r="RWE660" s="163"/>
      <c r="RWF660" s="163"/>
      <c r="RWG660" s="163"/>
      <c r="RWH660" s="163"/>
      <c r="RWI660" s="163"/>
      <c r="RWJ660" s="163"/>
      <c r="RWK660" s="163"/>
      <c r="RWL660" s="163"/>
      <c r="RWM660" s="163"/>
      <c r="RWN660" s="163"/>
      <c r="RWO660" s="163"/>
      <c r="RWP660" s="163"/>
      <c r="RWQ660" s="163"/>
      <c r="RWR660" s="163"/>
      <c r="RWS660" s="163"/>
      <c r="RWT660" s="163"/>
      <c r="RWU660" s="163"/>
      <c r="RWV660" s="163"/>
      <c r="RWW660" s="163"/>
      <c r="RWX660" s="163"/>
      <c r="RWY660" s="163"/>
      <c r="RWZ660" s="163"/>
      <c r="RXA660" s="163"/>
      <c r="RXB660" s="163"/>
      <c r="RXC660" s="163"/>
      <c r="RXD660" s="163"/>
      <c r="RXE660" s="163"/>
      <c r="RXF660" s="163"/>
      <c r="RXG660" s="163"/>
      <c r="RXH660" s="163"/>
      <c r="RXI660" s="163"/>
      <c r="RXJ660" s="163"/>
      <c r="RXK660" s="163"/>
      <c r="RXL660" s="163"/>
      <c r="RXM660" s="163"/>
      <c r="RXN660" s="163"/>
      <c r="RXO660" s="163"/>
      <c r="RXP660" s="163"/>
      <c r="RXQ660" s="163"/>
      <c r="RXR660" s="163"/>
      <c r="RXS660" s="163"/>
      <c r="RXT660" s="163"/>
      <c r="RXU660" s="163"/>
      <c r="RXV660" s="163"/>
      <c r="RXW660" s="163"/>
      <c r="RXX660" s="163"/>
      <c r="RXY660" s="163"/>
      <c r="RXZ660" s="163"/>
      <c r="RYA660" s="163"/>
      <c r="RYB660" s="163"/>
      <c r="RYC660" s="163"/>
      <c r="RYD660" s="163"/>
      <c r="RYE660" s="163"/>
      <c r="RYF660" s="163"/>
      <c r="RYG660" s="163"/>
      <c r="RYH660" s="163"/>
      <c r="RYI660" s="163"/>
      <c r="RYJ660" s="163"/>
      <c r="RYK660" s="163"/>
      <c r="RYL660" s="163"/>
      <c r="RYM660" s="163"/>
      <c r="RYN660" s="163"/>
      <c r="RYO660" s="163"/>
      <c r="RYP660" s="163"/>
      <c r="RYQ660" s="163"/>
      <c r="RYR660" s="163"/>
      <c r="RYS660" s="163"/>
      <c r="RYT660" s="163"/>
      <c r="RYU660" s="163"/>
      <c r="RYV660" s="163"/>
      <c r="RYW660" s="163"/>
      <c r="RYX660" s="163"/>
      <c r="RYY660" s="163"/>
      <c r="RYZ660" s="163"/>
      <c r="RZA660" s="163"/>
      <c r="RZB660" s="163"/>
      <c r="RZC660" s="163"/>
      <c r="RZD660" s="163"/>
      <c r="RZE660" s="163"/>
      <c r="RZF660" s="163"/>
      <c r="RZG660" s="163"/>
      <c r="RZH660" s="163"/>
      <c r="RZI660" s="163"/>
      <c r="RZJ660" s="163"/>
      <c r="RZK660" s="163"/>
      <c r="RZL660" s="163"/>
      <c r="RZM660" s="163"/>
      <c r="RZN660" s="163"/>
      <c r="RZO660" s="163"/>
      <c r="RZP660" s="163"/>
      <c r="RZQ660" s="163"/>
      <c r="RZR660" s="163"/>
      <c r="RZS660" s="163"/>
      <c r="RZT660" s="163"/>
      <c r="RZU660" s="163"/>
      <c r="RZV660" s="163"/>
      <c r="RZW660" s="163"/>
      <c r="RZX660" s="163"/>
      <c r="RZY660" s="163"/>
      <c r="RZZ660" s="163"/>
      <c r="SAA660" s="163"/>
      <c r="SAB660" s="163"/>
      <c r="SAC660" s="163"/>
      <c r="SAD660" s="163"/>
      <c r="SAE660" s="163"/>
      <c r="SAF660" s="163"/>
      <c r="SAG660" s="163"/>
      <c r="SAH660" s="163"/>
      <c r="SAI660" s="163"/>
      <c r="SAJ660" s="163"/>
      <c r="SAK660" s="163"/>
      <c r="SAL660" s="163"/>
      <c r="SAM660" s="163"/>
      <c r="SAN660" s="163"/>
      <c r="SAO660" s="163"/>
      <c r="SAP660" s="163"/>
      <c r="SAQ660" s="163"/>
      <c r="SAR660" s="163"/>
      <c r="SAS660" s="163"/>
      <c r="SAT660" s="163"/>
      <c r="SAU660" s="163"/>
      <c r="SAV660" s="163"/>
      <c r="SAW660" s="163"/>
      <c r="SAX660" s="163"/>
      <c r="SAY660" s="163"/>
      <c r="SAZ660" s="163"/>
      <c r="SBA660" s="163"/>
      <c r="SBB660" s="163"/>
      <c r="SBC660" s="163"/>
      <c r="SBD660" s="163"/>
      <c r="SBE660" s="163"/>
      <c r="SBF660" s="163"/>
      <c r="SBG660" s="163"/>
      <c r="SBH660" s="163"/>
      <c r="SBI660" s="163"/>
      <c r="SBJ660" s="163"/>
      <c r="SBK660" s="163"/>
      <c r="SBL660" s="163"/>
      <c r="SBM660" s="163"/>
      <c r="SBN660" s="163"/>
      <c r="SBO660" s="163"/>
      <c r="SBP660" s="163"/>
      <c r="SBQ660" s="163"/>
      <c r="SBR660" s="163"/>
      <c r="SBS660" s="163"/>
      <c r="SBT660" s="163"/>
      <c r="SBU660" s="163"/>
      <c r="SBV660" s="163"/>
      <c r="SBW660" s="163"/>
      <c r="SBX660" s="163"/>
      <c r="SBY660" s="163"/>
      <c r="SBZ660" s="163"/>
      <c r="SCA660" s="163"/>
      <c r="SCB660" s="163"/>
      <c r="SCC660" s="163"/>
      <c r="SCD660" s="163"/>
      <c r="SCE660" s="163"/>
      <c r="SCF660" s="163"/>
      <c r="SCG660" s="163"/>
      <c r="SCH660" s="163"/>
      <c r="SCI660" s="163"/>
      <c r="SCJ660" s="163"/>
      <c r="SCK660" s="163"/>
      <c r="SCL660" s="163"/>
      <c r="SCM660" s="163"/>
      <c r="SCN660" s="163"/>
      <c r="SCO660" s="163"/>
      <c r="SCP660" s="163"/>
      <c r="SCQ660" s="163"/>
      <c r="SCR660" s="163"/>
      <c r="SCS660" s="163"/>
      <c r="SCT660" s="163"/>
      <c r="SCU660" s="163"/>
      <c r="SCV660" s="163"/>
      <c r="SCW660" s="163"/>
      <c r="SCX660" s="163"/>
      <c r="SCY660" s="163"/>
      <c r="SCZ660" s="163"/>
      <c r="SDA660" s="163"/>
      <c r="SDB660" s="163"/>
      <c r="SDC660" s="163"/>
      <c r="SDD660" s="163"/>
      <c r="SDE660" s="163"/>
      <c r="SDF660" s="163"/>
      <c r="SDG660" s="163"/>
      <c r="SDH660" s="163"/>
      <c r="SDI660" s="163"/>
      <c r="SDJ660" s="163"/>
      <c r="SDK660" s="163"/>
      <c r="SDL660" s="163"/>
      <c r="SDM660" s="163"/>
      <c r="SDN660" s="163"/>
      <c r="SDO660" s="163"/>
      <c r="SDP660" s="163"/>
      <c r="SDQ660" s="163"/>
      <c r="SDR660" s="163"/>
      <c r="SDS660" s="163"/>
      <c r="SDT660" s="163"/>
      <c r="SDU660" s="163"/>
      <c r="SDV660" s="163"/>
      <c r="SDW660" s="163"/>
      <c r="SDX660" s="163"/>
      <c r="SDY660" s="163"/>
      <c r="SDZ660" s="163"/>
      <c r="SEA660" s="163"/>
      <c r="SEB660" s="163"/>
      <c r="SEC660" s="163"/>
      <c r="SED660" s="163"/>
      <c r="SEE660" s="163"/>
      <c r="SEF660" s="163"/>
      <c r="SEG660" s="163"/>
      <c r="SEH660" s="163"/>
      <c r="SEI660" s="163"/>
      <c r="SEJ660" s="163"/>
      <c r="SEK660" s="163"/>
      <c r="SEL660" s="163"/>
      <c r="SEM660" s="163"/>
      <c r="SEN660" s="163"/>
      <c r="SEO660" s="163"/>
      <c r="SEP660" s="163"/>
      <c r="SEQ660" s="163"/>
      <c r="SER660" s="163"/>
      <c r="SES660" s="163"/>
      <c r="SET660" s="163"/>
      <c r="SEU660" s="163"/>
      <c r="SEV660" s="163"/>
      <c r="SEW660" s="163"/>
      <c r="SEX660" s="163"/>
      <c r="SEY660" s="163"/>
      <c r="SEZ660" s="163"/>
      <c r="SFA660" s="163"/>
      <c r="SFB660" s="163"/>
      <c r="SFC660" s="163"/>
      <c r="SFD660" s="163"/>
      <c r="SFE660" s="163"/>
      <c r="SFF660" s="163"/>
      <c r="SFG660" s="163"/>
      <c r="SFH660" s="163"/>
      <c r="SFI660" s="163"/>
      <c r="SFJ660" s="163"/>
      <c r="SFK660" s="163"/>
      <c r="SFL660" s="163"/>
      <c r="SFM660" s="163"/>
      <c r="SFN660" s="163"/>
      <c r="SFO660" s="163"/>
      <c r="SFP660" s="163"/>
      <c r="SFQ660" s="163"/>
      <c r="SFR660" s="163"/>
      <c r="SFS660" s="163"/>
      <c r="SFT660" s="163"/>
      <c r="SFU660" s="163"/>
      <c r="SFV660" s="163"/>
      <c r="SFW660" s="163"/>
      <c r="SFX660" s="163"/>
      <c r="SFY660" s="163"/>
      <c r="SFZ660" s="163"/>
      <c r="SGA660" s="163"/>
      <c r="SGB660" s="163"/>
      <c r="SGC660" s="163"/>
      <c r="SGD660" s="163"/>
      <c r="SGE660" s="163"/>
      <c r="SGF660" s="163"/>
      <c r="SGG660" s="163"/>
      <c r="SGH660" s="163"/>
      <c r="SGI660" s="163"/>
      <c r="SGJ660" s="163"/>
      <c r="SGK660" s="163"/>
      <c r="SGL660" s="163"/>
      <c r="SGM660" s="163"/>
      <c r="SGN660" s="163"/>
      <c r="SGO660" s="163"/>
      <c r="SGP660" s="163"/>
      <c r="SGQ660" s="163"/>
      <c r="SGR660" s="163"/>
      <c r="SGS660" s="163"/>
      <c r="SGT660" s="163"/>
      <c r="SGU660" s="163"/>
      <c r="SGV660" s="163"/>
      <c r="SGW660" s="163"/>
      <c r="SGX660" s="163"/>
      <c r="SGY660" s="163"/>
      <c r="SGZ660" s="163"/>
      <c r="SHA660" s="163"/>
      <c r="SHB660" s="163"/>
      <c r="SHC660" s="163"/>
      <c r="SHD660" s="163"/>
      <c r="SHE660" s="163"/>
      <c r="SHF660" s="163"/>
      <c r="SHG660" s="163"/>
      <c r="SHH660" s="163"/>
      <c r="SHI660" s="163"/>
      <c r="SHJ660" s="163"/>
      <c r="SHK660" s="163"/>
      <c r="SHL660" s="163"/>
      <c r="SHM660" s="163"/>
      <c r="SHN660" s="163"/>
      <c r="SHO660" s="163"/>
      <c r="SHP660" s="163"/>
      <c r="SHQ660" s="163"/>
      <c r="SHR660" s="163"/>
      <c r="SHS660" s="163"/>
      <c r="SHT660" s="163"/>
      <c r="SHU660" s="163"/>
      <c r="SHV660" s="163"/>
      <c r="SHW660" s="163"/>
      <c r="SHX660" s="163"/>
      <c r="SHY660" s="163"/>
      <c r="SHZ660" s="163"/>
      <c r="SIA660" s="163"/>
      <c r="SIB660" s="163"/>
      <c r="SIC660" s="163"/>
      <c r="SID660" s="163"/>
      <c r="SIE660" s="163"/>
      <c r="SIF660" s="163"/>
      <c r="SIG660" s="163"/>
      <c r="SIH660" s="163"/>
      <c r="SII660" s="163"/>
      <c r="SIJ660" s="163"/>
      <c r="SIK660" s="163"/>
      <c r="SIL660" s="163"/>
      <c r="SIM660" s="163"/>
      <c r="SIN660" s="163"/>
      <c r="SIO660" s="163"/>
      <c r="SIP660" s="163"/>
      <c r="SIQ660" s="163"/>
      <c r="SIR660" s="163"/>
      <c r="SIS660" s="163"/>
      <c r="SIT660" s="163"/>
      <c r="SIU660" s="163"/>
      <c r="SIV660" s="163"/>
      <c r="SIW660" s="163"/>
      <c r="SIX660" s="163"/>
      <c r="SIY660" s="163"/>
      <c r="SIZ660" s="163"/>
      <c r="SJA660" s="163"/>
      <c r="SJB660" s="163"/>
      <c r="SJC660" s="163"/>
      <c r="SJD660" s="163"/>
      <c r="SJE660" s="163"/>
      <c r="SJF660" s="163"/>
      <c r="SJG660" s="163"/>
      <c r="SJH660" s="163"/>
      <c r="SJI660" s="163"/>
      <c r="SJJ660" s="163"/>
      <c r="SJK660" s="163"/>
      <c r="SJL660" s="163"/>
      <c r="SJM660" s="163"/>
      <c r="SJN660" s="163"/>
      <c r="SJO660" s="163"/>
      <c r="SJP660" s="163"/>
      <c r="SJQ660" s="163"/>
      <c r="SJR660" s="163"/>
      <c r="SJS660" s="163"/>
      <c r="SJT660" s="163"/>
      <c r="SJU660" s="163"/>
      <c r="SJV660" s="163"/>
      <c r="SJW660" s="163"/>
      <c r="SJX660" s="163"/>
      <c r="SJY660" s="163"/>
      <c r="SJZ660" s="163"/>
      <c r="SKA660" s="163"/>
      <c r="SKB660" s="163"/>
      <c r="SKC660" s="163"/>
      <c r="SKD660" s="163"/>
      <c r="SKE660" s="163"/>
      <c r="SKF660" s="163"/>
      <c r="SKG660" s="163"/>
      <c r="SKH660" s="163"/>
      <c r="SKI660" s="163"/>
      <c r="SKJ660" s="163"/>
      <c r="SKK660" s="163"/>
      <c r="SKL660" s="163"/>
      <c r="SKM660" s="163"/>
      <c r="SKN660" s="163"/>
      <c r="SKO660" s="163"/>
      <c r="SKP660" s="163"/>
      <c r="SKQ660" s="163"/>
      <c r="SKR660" s="163"/>
      <c r="SKS660" s="163"/>
      <c r="SKT660" s="163"/>
      <c r="SKU660" s="163"/>
      <c r="SKV660" s="163"/>
      <c r="SKW660" s="163"/>
      <c r="SKX660" s="163"/>
      <c r="SKY660" s="163"/>
      <c r="SKZ660" s="163"/>
      <c r="SLA660" s="163"/>
      <c r="SLB660" s="163"/>
      <c r="SLC660" s="163"/>
      <c r="SLD660" s="163"/>
      <c r="SLE660" s="163"/>
      <c r="SLF660" s="163"/>
      <c r="SLG660" s="163"/>
      <c r="SLH660" s="163"/>
      <c r="SLI660" s="163"/>
      <c r="SLJ660" s="163"/>
      <c r="SLK660" s="163"/>
      <c r="SLL660" s="163"/>
      <c r="SLM660" s="163"/>
      <c r="SLN660" s="163"/>
      <c r="SLO660" s="163"/>
      <c r="SLP660" s="163"/>
      <c r="SLQ660" s="163"/>
      <c r="SLR660" s="163"/>
      <c r="SLS660" s="163"/>
      <c r="SLT660" s="163"/>
      <c r="SLU660" s="163"/>
      <c r="SLV660" s="163"/>
      <c r="SLW660" s="163"/>
      <c r="SLX660" s="163"/>
      <c r="SLY660" s="163"/>
      <c r="SLZ660" s="163"/>
      <c r="SMA660" s="163"/>
      <c r="SMB660" s="163"/>
      <c r="SMC660" s="163"/>
      <c r="SMD660" s="163"/>
      <c r="SME660" s="163"/>
      <c r="SMF660" s="163"/>
      <c r="SMG660" s="163"/>
      <c r="SMH660" s="163"/>
      <c r="SMI660" s="163"/>
      <c r="SMJ660" s="163"/>
      <c r="SMK660" s="163"/>
      <c r="SML660" s="163"/>
      <c r="SMM660" s="163"/>
      <c r="SMN660" s="163"/>
      <c r="SMO660" s="163"/>
      <c r="SMP660" s="163"/>
      <c r="SMQ660" s="163"/>
      <c r="SMR660" s="163"/>
      <c r="SMS660" s="163"/>
      <c r="SMT660" s="163"/>
      <c r="SMU660" s="163"/>
      <c r="SMV660" s="163"/>
      <c r="SMW660" s="163"/>
      <c r="SMX660" s="163"/>
      <c r="SMY660" s="163"/>
      <c r="SMZ660" s="163"/>
      <c r="SNA660" s="163"/>
      <c r="SNB660" s="163"/>
      <c r="SNC660" s="163"/>
      <c r="SND660" s="163"/>
      <c r="SNE660" s="163"/>
      <c r="SNF660" s="163"/>
      <c r="SNG660" s="163"/>
      <c r="SNH660" s="163"/>
      <c r="SNI660" s="163"/>
      <c r="SNJ660" s="163"/>
      <c r="SNK660" s="163"/>
      <c r="SNL660" s="163"/>
      <c r="SNM660" s="163"/>
      <c r="SNN660" s="163"/>
      <c r="SNO660" s="163"/>
      <c r="SNP660" s="163"/>
      <c r="SNQ660" s="163"/>
      <c r="SNR660" s="163"/>
      <c r="SNS660" s="163"/>
      <c r="SNT660" s="163"/>
      <c r="SNU660" s="163"/>
      <c r="SNV660" s="163"/>
      <c r="SNW660" s="163"/>
      <c r="SNX660" s="163"/>
      <c r="SNY660" s="163"/>
      <c r="SNZ660" s="163"/>
      <c r="SOA660" s="163"/>
      <c r="SOB660" s="163"/>
      <c r="SOC660" s="163"/>
      <c r="SOD660" s="163"/>
      <c r="SOE660" s="163"/>
      <c r="SOF660" s="163"/>
      <c r="SOG660" s="163"/>
      <c r="SOH660" s="163"/>
      <c r="SOI660" s="163"/>
      <c r="SOJ660" s="163"/>
      <c r="SOK660" s="163"/>
      <c r="SOL660" s="163"/>
      <c r="SOM660" s="163"/>
      <c r="SON660" s="163"/>
      <c r="SOO660" s="163"/>
      <c r="SOP660" s="163"/>
      <c r="SOQ660" s="163"/>
      <c r="SOR660" s="163"/>
      <c r="SOS660" s="163"/>
      <c r="SOT660" s="163"/>
      <c r="SOU660" s="163"/>
      <c r="SOV660" s="163"/>
      <c r="SOW660" s="163"/>
      <c r="SOX660" s="163"/>
      <c r="SOY660" s="163"/>
      <c r="SOZ660" s="163"/>
      <c r="SPA660" s="163"/>
      <c r="SPB660" s="163"/>
      <c r="SPC660" s="163"/>
      <c r="SPD660" s="163"/>
      <c r="SPE660" s="163"/>
      <c r="SPF660" s="163"/>
      <c r="SPG660" s="163"/>
      <c r="SPH660" s="163"/>
      <c r="SPI660" s="163"/>
      <c r="SPJ660" s="163"/>
      <c r="SPK660" s="163"/>
      <c r="SPL660" s="163"/>
      <c r="SPM660" s="163"/>
      <c r="SPN660" s="163"/>
      <c r="SPO660" s="163"/>
      <c r="SPP660" s="163"/>
      <c r="SPQ660" s="163"/>
      <c r="SPR660" s="163"/>
      <c r="SPS660" s="163"/>
      <c r="SPT660" s="163"/>
      <c r="SPU660" s="163"/>
      <c r="SPV660" s="163"/>
      <c r="SPW660" s="163"/>
      <c r="SPX660" s="163"/>
      <c r="SPY660" s="163"/>
      <c r="SPZ660" s="163"/>
      <c r="SQA660" s="163"/>
      <c r="SQB660" s="163"/>
      <c r="SQC660" s="163"/>
      <c r="SQD660" s="163"/>
      <c r="SQE660" s="163"/>
      <c r="SQF660" s="163"/>
      <c r="SQG660" s="163"/>
      <c r="SQH660" s="163"/>
      <c r="SQI660" s="163"/>
      <c r="SQJ660" s="163"/>
      <c r="SQK660" s="163"/>
      <c r="SQL660" s="163"/>
      <c r="SQM660" s="163"/>
      <c r="SQN660" s="163"/>
      <c r="SQO660" s="163"/>
      <c r="SQP660" s="163"/>
      <c r="SQQ660" s="163"/>
      <c r="SQR660" s="163"/>
      <c r="SQS660" s="163"/>
      <c r="SQT660" s="163"/>
      <c r="SQU660" s="163"/>
      <c r="SQV660" s="163"/>
      <c r="SQW660" s="163"/>
      <c r="SQX660" s="163"/>
      <c r="SQY660" s="163"/>
      <c r="SQZ660" s="163"/>
      <c r="SRA660" s="163"/>
      <c r="SRB660" s="163"/>
      <c r="SRC660" s="163"/>
      <c r="SRD660" s="163"/>
      <c r="SRE660" s="163"/>
      <c r="SRF660" s="163"/>
      <c r="SRG660" s="163"/>
      <c r="SRH660" s="163"/>
      <c r="SRI660" s="163"/>
      <c r="SRJ660" s="163"/>
      <c r="SRK660" s="163"/>
      <c r="SRL660" s="163"/>
      <c r="SRM660" s="163"/>
      <c r="SRN660" s="163"/>
      <c r="SRO660" s="163"/>
      <c r="SRP660" s="163"/>
      <c r="SRQ660" s="163"/>
      <c r="SRR660" s="163"/>
      <c r="SRS660" s="163"/>
      <c r="SRT660" s="163"/>
      <c r="SRU660" s="163"/>
      <c r="SRV660" s="163"/>
      <c r="SRW660" s="163"/>
      <c r="SRX660" s="163"/>
      <c r="SRY660" s="163"/>
      <c r="SRZ660" s="163"/>
      <c r="SSA660" s="163"/>
      <c r="SSB660" s="163"/>
      <c r="SSC660" s="163"/>
      <c r="SSD660" s="163"/>
      <c r="SSE660" s="163"/>
      <c r="SSF660" s="163"/>
      <c r="SSG660" s="163"/>
      <c r="SSH660" s="163"/>
      <c r="SSI660" s="163"/>
      <c r="SSJ660" s="163"/>
      <c r="SSK660" s="163"/>
      <c r="SSL660" s="163"/>
      <c r="SSM660" s="163"/>
      <c r="SSN660" s="163"/>
      <c r="SSO660" s="163"/>
      <c r="SSP660" s="163"/>
      <c r="SSQ660" s="163"/>
      <c r="SSR660" s="163"/>
      <c r="SSS660" s="163"/>
      <c r="SST660" s="163"/>
      <c r="SSU660" s="163"/>
      <c r="SSV660" s="163"/>
      <c r="SSW660" s="163"/>
      <c r="SSX660" s="163"/>
      <c r="SSY660" s="163"/>
      <c r="SSZ660" s="163"/>
      <c r="STA660" s="163"/>
      <c r="STB660" s="163"/>
      <c r="STC660" s="163"/>
      <c r="STD660" s="163"/>
      <c r="STE660" s="163"/>
      <c r="STF660" s="163"/>
      <c r="STG660" s="163"/>
      <c r="STH660" s="163"/>
      <c r="STI660" s="163"/>
      <c r="STJ660" s="163"/>
      <c r="STK660" s="163"/>
      <c r="STL660" s="163"/>
      <c r="STM660" s="163"/>
      <c r="STN660" s="163"/>
      <c r="STO660" s="163"/>
      <c r="STP660" s="163"/>
      <c r="STQ660" s="163"/>
      <c r="STR660" s="163"/>
      <c r="STS660" s="163"/>
      <c r="STT660" s="163"/>
      <c r="STU660" s="163"/>
      <c r="STV660" s="163"/>
      <c r="STW660" s="163"/>
      <c r="STX660" s="163"/>
      <c r="STY660" s="163"/>
      <c r="STZ660" s="163"/>
      <c r="SUA660" s="163"/>
      <c r="SUB660" s="163"/>
      <c r="SUC660" s="163"/>
      <c r="SUD660" s="163"/>
      <c r="SUE660" s="163"/>
      <c r="SUF660" s="163"/>
      <c r="SUG660" s="163"/>
      <c r="SUH660" s="163"/>
      <c r="SUI660" s="163"/>
      <c r="SUJ660" s="163"/>
      <c r="SUK660" s="163"/>
      <c r="SUL660" s="163"/>
      <c r="SUM660" s="163"/>
      <c r="SUN660" s="163"/>
      <c r="SUO660" s="163"/>
      <c r="SUP660" s="163"/>
      <c r="SUQ660" s="163"/>
      <c r="SUR660" s="163"/>
      <c r="SUS660" s="163"/>
      <c r="SUT660" s="163"/>
      <c r="SUU660" s="163"/>
      <c r="SUV660" s="163"/>
      <c r="SUW660" s="163"/>
      <c r="SUX660" s="163"/>
      <c r="SUY660" s="163"/>
      <c r="SUZ660" s="163"/>
      <c r="SVA660" s="163"/>
      <c r="SVB660" s="163"/>
      <c r="SVC660" s="163"/>
      <c r="SVD660" s="163"/>
      <c r="SVE660" s="163"/>
      <c r="SVF660" s="163"/>
      <c r="SVG660" s="163"/>
      <c r="SVH660" s="163"/>
      <c r="SVI660" s="163"/>
      <c r="SVJ660" s="163"/>
      <c r="SVK660" s="163"/>
      <c r="SVL660" s="163"/>
      <c r="SVM660" s="163"/>
      <c r="SVN660" s="163"/>
      <c r="SVO660" s="163"/>
      <c r="SVP660" s="163"/>
      <c r="SVQ660" s="163"/>
      <c r="SVR660" s="163"/>
      <c r="SVS660" s="163"/>
      <c r="SVT660" s="163"/>
      <c r="SVU660" s="163"/>
      <c r="SVV660" s="163"/>
      <c r="SVW660" s="163"/>
      <c r="SVX660" s="163"/>
      <c r="SVY660" s="163"/>
      <c r="SVZ660" s="163"/>
      <c r="SWA660" s="163"/>
      <c r="SWB660" s="163"/>
      <c r="SWC660" s="163"/>
      <c r="SWD660" s="163"/>
      <c r="SWE660" s="163"/>
      <c r="SWF660" s="163"/>
      <c r="SWG660" s="163"/>
      <c r="SWH660" s="163"/>
      <c r="SWI660" s="163"/>
      <c r="SWJ660" s="163"/>
      <c r="SWK660" s="163"/>
      <c r="SWL660" s="163"/>
      <c r="SWM660" s="163"/>
      <c r="SWN660" s="163"/>
      <c r="SWO660" s="163"/>
      <c r="SWP660" s="163"/>
      <c r="SWQ660" s="163"/>
      <c r="SWR660" s="163"/>
      <c r="SWS660" s="163"/>
      <c r="SWT660" s="163"/>
      <c r="SWU660" s="163"/>
      <c r="SWV660" s="163"/>
      <c r="SWW660" s="163"/>
      <c r="SWX660" s="163"/>
      <c r="SWY660" s="163"/>
      <c r="SWZ660" s="163"/>
      <c r="SXA660" s="163"/>
      <c r="SXB660" s="163"/>
      <c r="SXC660" s="163"/>
      <c r="SXD660" s="163"/>
      <c r="SXE660" s="163"/>
      <c r="SXF660" s="163"/>
      <c r="SXG660" s="163"/>
      <c r="SXH660" s="163"/>
      <c r="SXI660" s="163"/>
      <c r="SXJ660" s="163"/>
      <c r="SXK660" s="163"/>
      <c r="SXL660" s="163"/>
      <c r="SXM660" s="163"/>
      <c r="SXN660" s="163"/>
      <c r="SXO660" s="163"/>
      <c r="SXP660" s="163"/>
      <c r="SXQ660" s="163"/>
      <c r="SXR660" s="163"/>
      <c r="SXS660" s="163"/>
      <c r="SXT660" s="163"/>
      <c r="SXU660" s="163"/>
      <c r="SXV660" s="163"/>
      <c r="SXW660" s="163"/>
      <c r="SXX660" s="163"/>
      <c r="SXY660" s="163"/>
      <c r="SXZ660" s="163"/>
      <c r="SYA660" s="163"/>
      <c r="SYB660" s="163"/>
      <c r="SYC660" s="163"/>
      <c r="SYD660" s="163"/>
      <c r="SYE660" s="163"/>
      <c r="SYF660" s="163"/>
      <c r="SYG660" s="163"/>
      <c r="SYH660" s="163"/>
      <c r="SYI660" s="163"/>
      <c r="SYJ660" s="163"/>
      <c r="SYK660" s="163"/>
      <c r="SYL660" s="163"/>
      <c r="SYM660" s="163"/>
      <c r="SYN660" s="163"/>
      <c r="SYO660" s="163"/>
      <c r="SYP660" s="163"/>
      <c r="SYQ660" s="163"/>
      <c r="SYR660" s="163"/>
      <c r="SYS660" s="163"/>
      <c r="SYT660" s="163"/>
      <c r="SYU660" s="163"/>
      <c r="SYV660" s="163"/>
      <c r="SYW660" s="163"/>
      <c r="SYX660" s="163"/>
      <c r="SYY660" s="163"/>
      <c r="SYZ660" s="163"/>
      <c r="SZA660" s="163"/>
      <c r="SZB660" s="163"/>
      <c r="SZC660" s="163"/>
      <c r="SZD660" s="163"/>
      <c r="SZE660" s="163"/>
      <c r="SZF660" s="163"/>
      <c r="SZG660" s="163"/>
      <c r="SZH660" s="163"/>
      <c r="SZI660" s="163"/>
      <c r="SZJ660" s="163"/>
      <c r="SZK660" s="163"/>
      <c r="SZL660" s="163"/>
      <c r="SZM660" s="163"/>
      <c r="SZN660" s="163"/>
      <c r="SZO660" s="163"/>
      <c r="SZP660" s="163"/>
      <c r="SZQ660" s="163"/>
      <c r="SZR660" s="163"/>
      <c r="SZS660" s="163"/>
      <c r="SZT660" s="163"/>
      <c r="SZU660" s="163"/>
      <c r="SZV660" s="163"/>
      <c r="SZW660" s="163"/>
      <c r="SZX660" s="163"/>
      <c r="SZY660" s="163"/>
      <c r="SZZ660" s="163"/>
      <c r="TAA660" s="163"/>
      <c r="TAB660" s="163"/>
      <c r="TAC660" s="163"/>
      <c r="TAD660" s="163"/>
      <c r="TAE660" s="163"/>
      <c r="TAF660" s="163"/>
      <c r="TAG660" s="163"/>
      <c r="TAH660" s="163"/>
      <c r="TAI660" s="163"/>
      <c r="TAJ660" s="163"/>
      <c r="TAK660" s="163"/>
      <c r="TAL660" s="163"/>
      <c r="TAM660" s="163"/>
      <c r="TAN660" s="163"/>
      <c r="TAO660" s="163"/>
      <c r="TAP660" s="163"/>
      <c r="TAQ660" s="163"/>
      <c r="TAR660" s="163"/>
      <c r="TAS660" s="163"/>
      <c r="TAT660" s="163"/>
      <c r="TAU660" s="163"/>
      <c r="TAV660" s="163"/>
      <c r="TAW660" s="163"/>
      <c r="TAX660" s="163"/>
      <c r="TAY660" s="163"/>
      <c r="TAZ660" s="163"/>
      <c r="TBA660" s="163"/>
      <c r="TBB660" s="163"/>
      <c r="TBC660" s="163"/>
      <c r="TBD660" s="163"/>
      <c r="TBE660" s="163"/>
      <c r="TBF660" s="163"/>
      <c r="TBG660" s="163"/>
      <c r="TBH660" s="163"/>
      <c r="TBI660" s="163"/>
      <c r="TBJ660" s="163"/>
      <c r="TBK660" s="163"/>
      <c r="TBL660" s="163"/>
      <c r="TBM660" s="163"/>
      <c r="TBN660" s="163"/>
      <c r="TBO660" s="163"/>
      <c r="TBP660" s="163"/>
      <c r="TBQ660" s="163"/>
      <c r="TBR660" s="163"/>
      <c r="TBS660" s="163"/>
      <c r="TBT660" s="163"/>
      <c r="TBU660" s="163"/>
      <c r="TBV660" s="163"/>
      <c r="TBW660" s="163"/>
      <c r="TBX660" s="163"/>
      <c r="TBY660" s="163"/>
      <c r="TBZ660" s="163"/>
      <c r="TCA660" s="163"/>
      <c r="TCB660" s="163"/>
      <c r="TCC660" s="163"/>
      <c r="TCD660" s="163"/>
      <c r="TCE660" s="163"/>
      <c r="TCF660" s="163"/>
      <c r="TCG660" s="163"/>
      <c r="TCH660" s="163"/>
      <c r="TCI660" s="163"/>
      <c r="TCJ660" s="163"/>
      <c r="TCK660" s="163"/>
      <c r="TCL660" s="163"/>
      <c r="TCM660" s="163"/>
      <c r="TCN660" s="163"/>
      <c r="TCO660" s="163"/>
      <c r="TCP660" s="163"/>
      <c r="TCQ660" s="163"/>
      <c r="TCR660" s="163"/>
      <c r="TCS660" s="163"/>
      <c r="TCT660" s="163"/>
      <c r="TCU660" s="163"/>
      <c r="TCV660" s="163"/>
      <c r="TCW660" s="163"/>
      <c r="TCX660" s="163"/>
      <c r="TCY660" s="163"/>
      <c r="TCZ660" s="163"/>
      <c r="TDA660" s="163"/>
      <c r="TDB660" s="163"/>
      <c r="TDC660" s="163"/>
      <c r="TDD660" s="163"/>
      <c r="TDE660" s="163"/>
      <c r="TDF660" s="163"/>
      <c r="TDG660" s="163"/>
      <c r="TDH660" s="163"/>
      <c r="TDI660" s="163"/>
      <c r="TDJ660" s="163"/>
      <c r="TDK660" s="163"/>
      <c r="TDL660" s="163"/>
      <c r="TDM660" s="163"/>
      <c r="TDN660" s="163"/>
      <c r="TDO660" s="163"/>
      <c r="TDP660" s="163"/>
      <c r="TDQ660" s="163"/>
      <c r="TDR660" s="163"/>
      <c r="TDS660" s="163"/>
      <c r="TDT660" s="163"/>
      <c r="TDU660" s="163"/>
      <c r="TDV660" s="163"/>
      <c r="TDW660" s="163"/>
      <c r="TDX660" s="163"/>
      <c r="TDY660" s="163"/>
      <c r="TDZ660" s="163"/>
      <c r="TEA660" s="163"/>
      <c r="TEB660" s="163"/>
      <c r="TEC660" s="163"/>
      <c r="TED660" s="163"/>
      <c r="TEE660" s="163"/>
      <c r="TEF660" s="163"/>
      <c r="TEG660" s="163"/>
      <c r="TEH660" s="163"/>
      <c r="TEI660" s="163"/>
      <c r="TEJ660" s="163"/>
      <c r="TEK660" s="163"/>
      <c r="TEL660" s="163"/>
      <c r="TEM660" s="163"/>
      <c r="TEN660" s="163"/>
      <c r="TEO660" s="163"/>
      <c r="TEP660" s="163"/>
      <c r="TEQ660" s="163"/>
      <c r="TER660" s="163"/>
      <c r="TES660" s="163"/>
      <c r="TET660" s="163"/>
      <c r="TEU660" s="163"/>
      <c r="TEV660" s="163"/>
      <c r="TEW660" s="163"/>
      <c r="TEX660" s="163"/>
      <c r="TEY660" s="163"/>
      <c r="TEZ660" s="163"/>
      <c r="TFA660" s="163"/>
      <c r="TFB660" s="163"/>
      <c r="TFC660" s="163"/>
      <c r="TFD660" s="163"/>
      <c r="TFE660" s="163"/>
      <c r="TFF660" s="163"/>
      <c r="TFG660" s="163"/>
      <c r="TFH660" s="163"/>
      <c r="TFI660" s="163"/>
      <c r="TFJ660" s="163"/>
      <c r="TFK660" s="163"/>
      <c r="TFL660" s="163"/>
      <c r="TFM660" s="163"/>
      <c r="TFN660" s="163"/>
      <c r="TFO660" s="163"/>
      <c r="TFP660" s="163"/>
      <c r="TFQ660" s="163"/>
      <c r="TFR660" s="163"/>
      <c r="TFS660" s="163"/>
      <c r="TFT660" s="163"/>
      <c r="TFU660" s="163"/>
      <c r="TFV660" s="163"/>
      <c r="TFW660" s="163"/>
      <c r="TFX660" s="163"/>
      <c r="TFY660" s="163"/>
      <c r="TFZ660" s="163"/>
      <c r="TGA660" s="163"/>
      <c r="TGB660" s="163"/>
      <c r="TGC660" s="163"/>
      <c r="TGD660" s="163"/>
      <c r="TGE660" s="163"/>
      <c r="TGF660" s="163"/>
      <c r="TGG660" s="163"/>
      <c r="TGH660" s="163"/>
      <c r="TGI660" s="163"/>
      <c r="TGJ660" s="163"/>
      <c r="TGK660" s="163"/>
      <c r="TGL660" s="163"/>
      <c r="TGM660" s="163"/>
      <c r="TGN660" s="163"/>
      <c r="TGO660" s="163"/>
      <c r="TGP660" s="163"/>
      <c r="TGQ660" s="163"/>
      <c r="TGR660" s="163"/>
      <c r="TGS660" s="163"/>
      <c r="TGT660" s="163"/>
      <c r="TGU660" s="163"/>
      <c r="TGV660" s="163"/>
      <c r="TGW660" s="163"/>
      <c r="TGX660" s="163"/>
      <c r="TGY660" s="163"/>
      <c r="TGZ660" s="163"/>
      <c r="THA660" s="163"/>
      <c r="THB660" s="163"/>
      <c r="THC660" s="163"/>
      <c r="THD660" s="163"/>
      <c r="THE660" s="163"/>
      <c r="THF660" s="163"/>
      <c r="THG660" s="163"/>
      <c r="THH660" s="163"/>
      <c r="THI660" s="163"/>
      <c r="THJ660" s="163"/>
      <c r="THK660" s="163"/>
      <c r="THL660" s="163"/>
      <c r="THM660" s="163"/>
      <c r="THN660" s="163"/>
      <c r="THO660" s="163"/>
      <c r="THP660" s="163"/>
      <c r="THQ660" s="163"/>
      <c r="THR660" s="163"/>
      <c r="THS660" s="163"/>
      <c r="THT660" s="163"/>
      <c r="THU660" s="163"/>
      <c r="THV660" s="163"/>
      <c r="THW660" s="163"/>
      <c r="THX660" s="163"/>
      <c r="THY660" s="163"/>
      <c r="THZ660" s="163"/>
      <c r="TIA660" s="163"/>
      <c r="TIB660" s="163"/>
      <c r="TIC660" s="163"/>
      <c r="TID660" s="163"/>
      <c r="TIE660" s="163"/>
      <c r="TIF660" s="163"/>
      <c r="TIG660" s="163"/>
      <c r="TIH660" s="163"/>
      <c r="TII660" s="163"/>
      <c r="TIJ660" s="163"/>
      <c r="TIK660" s="163"/>
      <c r="TIL660" s="163"/>
      <c r="TIM660" s="163"/>
      <c r="TIN660" s="163"/>
      <c r="TIO660" s="163"/>
      <c r="TIP660" s="163"/>
      <c r="TIQ660" s="163"/>
      <c r="TIR660" s="163"/>
      <c r="TIS660" s="163"/>
      <c r="TIT660" s="163"/>
      <c r="TIU660" s="163"/>
      <c r="TIV660" s="163"/>
      <c r="TIW660" s="163"/>
      <c r="TIX660" s="163"/>
      <c r="TIY660" s="163"/>
      <c r="TIZ660" s="163"/>
      <c r="TJA660" s="163"/>
      <c r="TJB660" s="163"/>
      <c r="TJC660" s="163"/>
      <c r="TJD660" s="163"/>
      <c r="TJE660" s="163"/>
      <c r="TJF660" s="163"/>
      <c r="TJG660" s="163"/>
      <c r="TJH660" s="163"/>
      <c r="TJI660" s="163"/>
      <c r="TJJ660" s="163"/>
      <c r="TJK660" s="163"/>
      <c r="TJL660" s="163"/>
      <c r="TJM660" s="163"/>
      <c r="TJN660" s="163"/>
      <c r="TJO660" s="163"/>
      <c r="TJP660" s="163"/>
      <c r="TJQ660" s="163"/>
      <c r="TJR660" s="163"/>
      <c r="TJS660" s="163"/>
      <c r="TJT660" s="163"/>
      <c r="TJU660" s="163"/>
      <c r="TJV660" s="163"/>
      <c r="TJW660" s="163"/>
      <c r="TJX660" s="163"/>
      <c r="TJY660" s="163"/>
      <c r="TJZ660" s="163"/>
      <c r="TKA660" s="163"/>
      <c r="TKB660" s="163"/>
      <c r="TKC660" s="163"/>
      <c r="TKD660" s="163"/>
      <c r="TKE660" s="163"/>
      <c r="TKF660" s="163"/>
      <c r="TKG660" s="163"/>
      <c r="TKH660" s="163"/>
      <c r="TKI660" s="163"/>
      <c r="TKJ660" s="163"/>
      <c r="TKK660" s="163"/>
      <c r="TKL660" s="163"/>
      <c r="TKM660" s="163"/>
      <c r="TKN660" s="163"/>
      <c r="TKO660" s="163"/>
      <c r="TKP660" s="163"/>
      <c r="TKQ660" s="163"/>
      <c r="TKR660" s="163"/>
      <c r="TKS660" s="163"/>
      <c r="TKT660" s="163"/>
      <c r="TKU660" s="163"/>
      <c r="TKV660" s="163"/>
      <c r="TKW660" s="163"/>
      <c r="TKX660" s="163"/>
      <c r="TKY660" s="163"/>
      <c r="TKZ660" s="163"/>
      <c r="TLA660" s="163"/>
      <c r="TLB660" s="163"/>
      <c r="TLC660" s="163"/>
      <c r="TLD660" s="163"/>
      <c r="TLE660" s="163"/>
      <c r="TLF660" s="163"/>
      <c r="TLG660" s="163"/>
      <c r="TLH660" s="163"/>
      <c r="TLI660" s="163"/>
      <c r="TLJ660" s="163"/>
      <c r="TLK660" s="163"/>
      <c r="TLL660" s="163"/>
      <c r="TLM660" s="163"/>
      <c r="TLN660" s="163"/>
      <c r="TLO660" s="163"/>
      <c r="TLP660" s="163"/>
      <c r="TLQ660" s="163"/>
      <c r="TLR660" s="163"/>
      <c r="TLS660" s="163"/>
      <c r="TLT660" s="163"/>
      <c r="TLU660" s="163"/>
      <c r="TLV660" s="163"/>
      <c r="TLW660" s="163"/>
      <c r="TLX660" s="163"/>
      <c r="TLY660" s="163"/>
      <c r="TLZ660" s="163"/>
      <c r="TMA660" s="163"/>
      <c r="TMB660" s="163"/>
      <c r="TMC660" s="163"/>
      <c r="TMD660" s="163"/>
      <c r="TME660" s="163"/>
      <c r="TMF660" s="163"/>
      <c r="TMG660" s="163"/>
      <c r="TMH660" s="163"/>
      <c r="TMI660" s="163"/>
      <c r="TMJ660" s="163"/>
      <c r="TMK660" s="163"/>
      <c r="TML660" s="163"/>
      <c r="TMM660" s="163"/>
      <c r="TMN660" s="163"/>
      <c r="TMO660" s="163"/>
      <c r="TMP660" s="163"/>
      <c r="TMQ660" s="163"/>
      <c r="TMR660" s="163"/>
      <c r="TMS660" s="163"/>
      <c r="TMT660" s="163"/>
      <c r="TMU660" s="163"/>
      <c r="TMV660" s="163"/>
      <c r="TMW660" s="163"/>
      <c r="TMX660" s="163"/>
      <c r="TMY660" s="163"/>
      <c r="TMZ660" s="163"/>
      <c r="TNA660" s="163"/>
      <c r="TNB660" s="163"/>
      <c r="TNC660" s="163"/>
      <c r="TND660" s="163"/>
      <c r="TNE660" s="163"/>
      <c r="TNF660" s="163"/>
      <c r="TNG660" s="163"/>
      <c r="TNH660" s="163"/>
      <c r="TNI660" s="163"/>
      <c r="TNJ660" s="163"/>
      <c r="TNK660" s="163"/>
      <c r="TNL660" s="163"/>
      <c r="TNM660" s="163"/>
      <c r="TNN660" s="163"/>
      <c r="TNO660" s="163"/>
      <c r="TNP660" s="163"/>
      <c r="TNQ660" s="163"/>
      <c r="TNR660" s="163"/>
      <c r="TNS660" s="163"/>
      <c r="TNT660" s="163"/>
      <c r="TNU660" s="163"/>
      <c r="TNV660" s="163"/>
      <c r="TNW660" s="163"/>
      <c r="TNX660" s="163"/>
      <c r="TNY660" s="163"/>
      <c r="TNZ660" s="163"/>
      <c r="TOA660" s="163"/>
      <c r="TOB660" s="163"/>
      <c r="TOC660" s="163"/>
      <c r="TOD660" s="163"/>
      <c r="TOE660" s="163"/>
      <c r="TOF660" s="163"/>
      <c r="TOG660" s="163"/>
      <c r="TOH660" s="163"/>
      <c r="TOI660" s="163"/>
      <c r="TOJ660" s="163"/>
      <c r="TOK660" s="163"/>
      <c r="TOL660" s="163"/>
      <c r="TOM660" s="163"/>
      <c r="TON660" s="163"/>
      <c r="TOO660" s="163"/>
      <c r="TOP660" s="163"/>
      <c r="TOQ660" s="163"/>
      <c r="TOR660" s="163"/>
      <c r="TOS660" s="163"/>
      <c r="TOT660" s="163"/>
      <c r="TOU660" s="163"/>
      <c r="TOV660" s="163"/>
      <c r="TOW660" s="163"/>
      <c r="TOX660" s="163"/>
      <c r="TOY660" s="163"/>
      <c r="TOZ660" s="163"/>
      <c r="TPA660" s="163"/>
      <c r="TPB660" s="163"/>
      <c r="TPC660" s="163"/>
      <c r="TPD660" s="163"/>
      <c r="TPE660" s="163"/>
      <c r="TPF660" s="163"/>
      <c r="TPG660" s="163"/>
      <c r="TPH660" s="163"/>
      <c r="TPI660" s="163"/>
      <c r="TPJ660" s="163"/>
      <c r="TPK660" s="163"/>
      <c r="TPL660" s="163"/>
      <c r="TPM660" s="163"/>
      <c r="TPN660" s="163"/>
      <c r="TPO660" s="163"/>
      <c r="TPP660" s="163"/>
      <c r="TPQ660" s="163"/>
      <c r="TPR660" s="163"/>
      <c r="TPS660" s="163"/>
      <c r="TPT660" s="163"/>
      <c r="TPU660" s="163"/>
      <c r="TPV660" s="163"/>
      <c r="TPW660" s="163"/>
      <c r="TPX660" s="163"/>
      <c r="TPY660" s="163"/>
      <c r="TPZ660" s="163"/>
      <c r="TQA660" s="163"/>
      <c r="TQB660" s="163"/>
      <c r="TQC660" s="163"/>
      <c r="TQD660" s="163"/>
      <c r="TQE660" s="163"/>
      <c r="TQF660" s="163"/>
      <c r="TQG660" s="163"/>
      <c r="TQH660" s="163"/>
      <c r="TQI660" s="163"/>
      <c r="TQJ660" s="163"/>
      <c r="TQK660" s="163"/>
      <c r="TQL660" s="163"/>
      <c r="TQM660" s="163"/>
      <c r="TQN660" s="163"/>
      <c r="TQO660" s="163"/>
      <c r="TQP660" s="163"/>
      <c r="TQQ660" s="163"/>
      <c r="TQR660" s="163"/>
      <c r="TQS660" s="163"/>
      <c r="TQT660" s="163"/>
      <c r="TQU660" s="163"/>
      <c r="TQV660" s="163"/>
      <c r="TQW660" s="163"/>
      <c r="TQX660" s="163"/>
      <c r="TQY660" s="163"/>
      <c r="TQZ660" s="163"/>
      <c r="TRA660" s="163"/>
      <c r="TRB660" s="163"/>
      <c r="TRC660" s="163"/>
      <c r="TRD660" s="163"/>
      <c r="TRE660" s="163"/>
      <c r="TRF660" s="163"/>
      <c r="TRG660" s="163"/>
      <c r="TRH660" s="163"/>
      <c r="TRI660" s="163"/>
      <c r="TRJ660" s="163"/>
      <c r="TRK660" s="163"/>
      <c r="TRL660" s="163"/>
      <c r="TRM660" s="163"/>
      <c r="TRN660" s="163"/>
      <c r="TRO660" s="163"/>
      <c r="TRP660" s="163"/>
      <c r="TRQ660" s="163"/>
      <c r="TRR660" s="163"/>
      <c r="TRS660" s="163"/>
      <c r="TRT660" s="163"/>
      <c r="TRU660" s="163"/>
      <c r="TRV660" s="163"/>
      <c r="TRW660" s="163"/>
      <c r="TRX660" s="163"/>
      <c r="TRY660" s="163"/>
      <c r="TRZ660" s="163"/>
      <c r="TSA660" s="163"/>
      <c r="TSB660" s="163"/>
      <c r="TSC660" s="163"/>
      <c r="TSD660" s="163"/>
      <c r="TSE660" s="163"/>
      <c r="TSF660" s="163"/>
      <c r="TSG660" s="163"/>
      <c r="TSH660" s="163"/>
      <c r="TSI660" s="163"/>
      <c r="TSJ660" s="163"/>
      <c r="TSK660" s="163"/>
      <c r="TSL660" s="163"/>
      <c r="TSM660" s="163"/>
      <c r="TSN660" s="163"/>
      <c r="TSO660" s="163"/>
      <c r="TSP660" s="163"/>
      <c r="TSQ660" s="163"/>
      <c r="TSR660" s="163"/>
      <c r="TSS660" s="163"/>
      <c r="TST660" s="163"/>
      <c r="TSU660" s="163"/>
      <c r="TSV660" s="163"/>
      <c r="TSW660" s="163"/>
      <c r="TSX660" s="163"/>
      <c r="TSY660" s="163"/>
      <c r="TSZ660" s="163"/>
      <c r="TTA660" s="163"/>
      <c r="TTB660" s="163"/>
      <c r="TTC660" s="163"/>
      <c r="TTD660" s="163"/>
      <c r="TTE660" s="163"/>
      <c r="TTF660" s="163"/>
      <c r="TTG660" s="163"/>
      <c r="TTH660" s="163"/>
      <c r="TTI660" s="163"/>
      <c r="TTJ660" s="163"/>
      <c r="TTK660" s="163"/>
      <c r="TTL660" s="163"/>
      <c r="TTM660" s="163"/>
      <c r="TTN660" s="163"/>
      <c r="TTO660" s="163"/>
      <c r="TTP660" s="163"/>
      <c r="TTQ660" s="163"/>
      <c r="TTR660" s="163"/>
      <c r="TTS660" s="163"/>
      <c r="TTT660" s="163"/>
      <c r="TTU660" s="163"/>
      <c r="TTV660" s="163"/>
      <c r="TTW660" s="163"/>
      <c r="TTX660" s="163"/>
      <c r="TTY660" s="163"/>
      <c r="TTZ660" s="163"/>
      <c r="TUA660" s="163"/>
      <c r="TUB660" s="163"/>
      <c r="TUC660" s="163"/>
      <c r="TUD660" s="163"/>
      <c r="TUE660" s="163"/>
      <c r="TUF660" s="163"/>
      <c r="TUG660" s="163"/>
      <c r="TUH660" s="163"/>
      <c r="TUI660" s="163"/>
      <c r="TUJ660" s="163"/>
      <c r="TUK660" s="163"/>
      <c r="TUL660" s="163"/>
      <c r="TUM660" s="163"/>
      <c r="TUN660" s="163"/>
      <c r="TUO660" s="163"/>
      <c r="TUP660" s="163"/>
      <c r="TUQ660" s="163"/>
      <c r="TUR660" s="163"/>
      <c r="TUS660" s="163"/>
      <c r="TUT660" s="163"/>
      <c r="TUU660" s="163"/>
      <c r="TUV660" s="163"/>
      <c r="TUW660" s="163"/>
      <c r="TUX660" s="163"/>
      <c r="TUY660" s="163"/>
      <c r="TUZ660" s="163"/>
      <c r="TVA660" s="163"/>
      <c r="TVB660" s="163"/>
      <c r="TVC660" s="163"/>
      <c r="TVD660" s="163"/>
      <c r="TVE660" s="163"/>
      <c r="TVF660" s="163"/>
      <c r="TVG660" s="163"/>
      <c r="TVH660" s="163"/>
      <c r="TVI660" s="163"/>
      <c r="TVJ660" s="163"/>
      <c r="TVK660" s="163"/>
      <c r="TVL660" s="163"/>
      <c r="TVM660" s="163"/>
      <c r="TVN660" s="163"/>
      <c r="TVO660" s="163"/>
      <c r="TVP660" s="163"/>
      <c r="TVQ660" s="163"/>
      <c r="TVR660" s="163"/>
      <c r="TVS660" s="163"/>
      <c r="TVT660" s="163"/>
      <c r="TVU660" s="163"/>
      <c r="TVV660" s="163"/>
      <c r="TVW660" s="163"/>
      <c r="TVX660" s="163"/>
      <c r="TVY660" s="163"/>
      <c r="TVZ660" s="163"/>
      <c r="TWA660" s="163"/>
      <c r="TWB660" s="163"/>
      <c r="TWC660" s="163"/>
      <c r="TWD660" s="163"/>
      <c r="TWE660" s="163"/>
      <c r="TWF660" s="163"/>
      <c r="TWG660" s="163"/>
      <c r="TWH660" s="163"/>
      <c r="TWI660" s="163"/>
      <c r="TWJ660" s="163"/>
      <c r="TWK660" s="163"/>
      <c r="TWL660" s="163"/>
      <c r="TWM660" s="163"/>
      <c r="TWN660" s="163"/>
      <c r="TWO660" s="163"/>
      <c r="TWP660" s="163"/>
      <c r="TWQ660" s="163"/>
      <c r="TWR660" s="163"/>
      <c r="TWS660" s="163"/>
      <c r="TWT660" s="163"/>
      <c r="TWU660" s="163"/>
      <c r="TWV660" s="163"/>
      <c r="TWW660" s="163"/>
      <c r="TWX660" s="163"/>
      <c r="TWY660" s="163"/>
      <c r="TWZ660" s="163"/>
      <c r="TXA660" s="163"/>
      <c r="TXB660" s="163"/>
      <c r="TXC660" s="163"/>
      <c r="TXD660" s="163"/>
      <c r="TXE660" s="163"/>
      <c r="TXF660" s="163"/>
      <c r="TXG660" s="163"/>
      <c r="TXH660" s="163"/>
      <c r="TXI660" s="163"/>
      <c r="TXJ660" s="163"/>
      <c r="TXK660" s="163"/>
      <c r="TXL660" s="163"/>
      <c r="TXM660" s="163"/>
      <c r="TXN660" s="163"/>
      <c r="TXO660" s="163"/>
      <c r="TXP660" s="163"/>
      <c r="TXQ660" s="163"/>
      <c r="TXR660" s="163"/>
      <c r="TXS660" s="163"/>
      <c r="TXT660" s="163"/>
      <c r="TXU660" s="163"/>
      <c r="TXV660" s="163"/>
      <c r="TXW660" s="163"/>
      <c r="TXX660" s="163"/>
      <c r="TXY660" s="163"/>
      <c r="TXZ660" s="163"/>
      <c r="TYA660" s="163"/>
      <c r="TYB660" s="163"/>
      <c r="TYC660" s="163"/>
      <c r="TYD660" s="163"/>
      <c r="TYE660" s="163"/>
      <c r="TYF660" s="163"/>
      <c r="TYG660" s="163"/>
      <c r="TYH660" s="163"/>
      <c r="TYI660" s="163"/>
      <c r="TYJ660" s="163"/>
      <c r="TYK660" s="163"/>
      <c r="TYL660" s="163"/>
      <c r="TYM660" s="163"/>
      <c r="TYN660" s="163"/>
      <c r="TYO660" s="163"/>
      <c r="TYP660" s="163"/>
      <c r="TYQ660" s="163"/>
      <c r="TYR660" s="163"/>
      <c r="TYS660" s="163"/>
      <c r="TYT660" s="163"/>
      <c r="TYU660" s="163"/>
      <c r="TYV660" s="163"/>
      <c r="TYW660" s="163"/>
      <c r="TYX660" s="163"/>
      <c r="TYY660" s="163"/>
      <c r="TYZ660" s="163"/>
      <c r="TZA660" s="163"/>
      <c r="TZB660" s="163"/>
      <c r="TZC660" s="163"/>
      <c r="TZD660" s="163"/>
      <c r="TZE660" s="163"/>
      <c r="TZF660" s="163"/>
      <c r="TZG660" s="163"/>
      <c r="TZH660" s="163"/>
      <c r="TZI660" s="163"/>
      <c r="TZJ660" s="163"/>
      <c r="TZK660" s="163"/>
      <c r="TZL660" s="163"/>
      <c r="TZM660" s="163"/>
      <c r="TZN660" s="163"/>
      <c r="TZO660" s="163"/>
      <c r="TZP660" s="163"/>
      <c r="TZQ660" s="163"/>
      <c r="TZR660" s="163"/>
      <c r="TZS660" s="163"/>
      <c r="TZT660" s="163"/>
      <c r="TZU660" s="163"/>
      <c r="TZV660" s="163"/>
      <c r="TZW660" s="163"/>
      <c r="TZX660" s="163"/>
      <c r="TZY660" s="163"/>
      <c r="TZZ660" s="163"/>
      <c r="UAA660" s="163"/>
      <c r="UAB660" s="163"/>
      <c r="UAC660" s="163"/>
      <c r="UAD660" s="163"/>
      <c r="UAE660" s="163"/>
      <c r="UAF660" s="163"/>
      <c r="UAG660" s="163"/>
      <c r="UAH660" s="163"/>
      <c r="UAI660" s="163"/>
      <c r="UAJ660" s="163"/>
      <c r="UAK660" s="163"/>
      <c r="UAL660" s="163"/>
      <c r="UAM660" s="163"/>
      <c r="UAN660" s="163"/>
      <c r="UAO660" s="163"/>
      <c r="UAP660" s="163"/>
      <c r="UAQ660" s="163"/>
      <c r="UAR660" s="163"/>
      <c r="UAS660" s="163"/>
      <c r="UAT660" s="163"/>
      <c r="UAU660" s="163"/>
      <c r="UAV660" s="163"/>
      <c r="UAW660" s="163"/>
      <c r="UAX660" s="163"/>
      <c r="UAY660" s="163"/>
      <c r="UAZ660" s="163"/>
      <c r="UBA660" s="163"/>
      <c r="UBB660" s="163"/>
      <c r="UBC660" s="163"/>
      <c r="UBD660" s="163"/>
      <c r="UBE660" s="163"/>
      <c r="UBF660" s="163"/>
      <c r="UBG660" s="163"/>
      <c r="UBH660" s="163"/>
      <c r="UBI660" s="163"/>
      <c r="UBJ660" s="163"/>
      <c r="UBK660" s="163"/>
      <c r="UBL660" s="163"/>
      <c r="UBM660" s="163"/>
      <c r="UBN660" s="163"/>
      <c r="UBO660" s="163"/>
      <c r="UBP660" s="163"/>
      <c r="UBQ660" s="163"/>
      <c r="UBR660" s="163"/>
      <c r="UBS660" s="163"/>
      <c r="UBT660" s="163"/>
      <c r="UBU660" s="163"/>
      <c r="UBV660" s="163"/>
      <c r="UBW660" s="163"/>
      <c r="UBX660" s="163"/>
      <c r="UBY660" s="163"/>
      <c r="UBZ660" s="163"/>
      <c r="UCA660" s="163"/>
      <c r="UCB660" s="163"/>
      <c r="UCC660" s="163"/>
      <c r="UCD660" s="163"/>
      <c r="UCE660" s="163"/>
      <c r="UCF660" s="163"/>
      <c r="UCG660" s="163"/>
      <c r="UCH660" s="163"/>
      <c r="UCI660" s="163"/>
      <c r="UCJ660" s="163"/>
      <c r="UCK660" s="163"/>
      <c r="UCL660" s="163"/>
      <c r="UCM660" s="163"/>
      <c r="UCN660" s="163"/>
      <c r="UCO660" s="163"/>
      <c r="UCP660" s="163"/>
      <c r="UCQ660" s="163"/>
      <c r="UCR660" s="163"/>
      <c r="UCS660" s="163"/>
      <c r="UCT660" s="163"/>
      <c r="UCU660" s="163"/>
      <c r="UCV660" s="163"/>
      <c r="UCW660" s="163"/>
      <c r="UCX660" s="163"/>
      <c r="UCY660" s="163"/>
      <c r="UCZ660" s="163"/>
      <c r="UDA660" s="163"/>
      <c r="UDB660" s="163"/>
      <c r="UDC660" s="163"/>
      <c r="UDD660" s="163"/>
      <c r="UDE660" s="163"/>
      <c r="UDF660" s="163"/>
      <c r="UDG660" s="163"/>
      <c r="UDH660" s="163"/>
      <c r="UDI660" s="163"/>
      <c r="UDJ660" s="163"/>
      <c r="UDK660" s="163"/>
      <c r="UDL660" s="163"/>
      <c r="UDM660" s="163"/>
      <c r="UDN660" s="163"/>
      <c r="UDO660" s="163"/>
      <c r="UDP660" s="163"/>
      <c r="UDQ660" s="163"/>
      <c r="UDR660" s="163"/>
      <c r="UDS660" s="163"/>
      <c r="UDT660" s="163"/>
      <c r="UDU660" s="163"/>
      <c r="UDV660" s="163"/>
      <c r="UDW660" s="163"/>
      <c r="UDX660" s="163"/>
      <c r="UDY660" s="163"/>
      <c r="UDZ660" s="163"/>
      <c r="UEA660" s="163"/>
      <c r="UEB660" s="163"/>
      <c r="UEC660" s="163"/>
      <c r="UED660" s="163"/>
      <c r="UEE660" s="163"/>
      <c r="UEF660" s="163"/>
      <c r="UEG660" s="163"/>
      <c r="UEH660" s="163"/>
      <c r="UEI660" s="163"/>
      <c r="UEJ660" s="163"/>
      <c r="UEK660" s="163"/>
      <c r="UEL660" s="163"/>
      <c r="UEM660" s="163"/>
      <c r="UEN660" s="163"/>
      <c r="UEO660" s="163"/>
      <c r="UEP660" s="163"/>
      <c r="UEQ660" s="163"/>
      <c r="UER660" s="163"/>
      <c r="UES660" s="163"/>
      <c r="UET660" s="163"/>
      <c r="UEU660" s="163"/>
      <c r="UEV660" s="163"/>
      <c r="UEW660" s="163"/>
      <c r="UEX660" s="163"/>
      <c r="UEY660" s="163"/>
      <c r="UEZ660" s="163"/>
      <c r="UFA660" s="163"/>
      <c r="UFB660" s="163"/>
      <c r="UFC660" s="163"/>
      <c r="UFD660" s="163"/>
      <c r="UFE660" s="163"/>
      <c r="UFF660" s="163"/>
      <c r="UFG660" s="163"/>
      <c r="UFH660" s="163"/>
      <c r="UFI660" s="163"/>
      <c r="UFJ660" s="163"/>
      <c r="UFK660" s="163"/>
      <c r="UFL660" s="163"/>
      <c r="UFM660" s="163"/>
      <c r="UFN660" s="163"/>
      <c r="UFO660" s="163"/>
      <c r="UFP660" s="163"/>
      <c r="UFQ660" s="163"/>
      <c r="UFR660" s="163"/>
      <c r="UFS660" s="163"/>
      <c r="UFT660" s="163"/>
      <c r="UFU660" s="163"/>
      <c r="UFV660" s="163"/>
      <c r="UFW660" s="163"/>
      <c r="UFX660" s="163"/>
      <c r="UFY660" s="163"/>
      <c r="UFZ660" s="163"/>
      <c r="UGA660" s="163"/>
      <c r="UGB660" s="163"/>
      <c r="UGC660" s="163"/>
      <c r="UGD660" s="163"/>
      <c r="UGE660" s="163"/>
      <c r="UGF660" s="163"/>
      <c r="UGG660" s="163"/>
      <c r="UGH660" s="163"/>
      <c r="UGI660" s="163"/>
      <c r="UGJ660" s="163"/>
      <c r="UGK660" s="163"/>
      <c r="UGL660" s="163"/>
      <c r="UGM660" s="163"/>
      <c r="UGN660" s="163"/>
      <c r="UGO660" s="163"/>
      <c r="UGP660" s="163"/>
      <c r="UGQ660" s="163"/>
      <c r="UGR660" s="163"/>
      <c r="UGS660" s="163"/>
      <c r="UGT660" s="163"/>
      <c r="UGU660" s="163"/>
      <c r="UGV660" s="163"/>
      <c r="UGW660" s="163"/>
      <c r="UGX660" s="163"/>
      <c r="UGY660" s="163"/>
      <c r="UGZ660" s="163"/>
      <c r="UHA660" s="163"/>
      <c r="UHB660" s="163"/>
      <c r="UHC660" s="163"/>
      <c r="UHD660" s="163"/>
      <c r="UHE660" s="163"/>
      <c r="UHF660" s="163"/>
      <c r="UHG660" s="163"/>
      <c r="UHH660" s="163"/>
      <c r="UHI660" s="163"/>
      <c r="UHJ660" s="163"/>
      <c r="UHK660" s="163"/>
      <c r="UHL660" s="163"/>
      <c r="UHM660" s="163"/>
      <c r="UHN660" s="163"/>
      <c r="UHO660" s="163"/>
      <c r="UHP660" s="163"/>
      <c r="UHQ660" s="163"/>
      <c r="UHR660" s="163"/>
      <c r="UHS660" s="163"/>
      <c r="UHT660" s="163"/>
      <c r="UHU660" s="163"/>
      <c r="UHV660" s="163"/>
      <c r="UHW660" s="163"/>
      <c r="UHX660" s="163"/>
      <c r="UHY660" s="163"/>
      <c r="UHZ660" s="163"/>
      <c r="UIA660" s="163"/>
      <c r="UIB660" s="163"/>
      <c r="UIC660" s="163"/>
      <c r="UID660" s="163"/>
      <c r="UIE660" s="163"/>
      <c r="UIF660" s="163"/>
      <c r="UIG660" s="163"/>
      <c r="UIH660" s="163"/>
      <c r="UII660" s="163"/>
      <c r="UIJ660" s="163"/>
      <c r="UIK660" s="163"/>
      <c r="UIL660" s="163"/>
      <c r="UIM660" s="163"/>
      <c r="UIN660" s="163"/>
      <c r="UIO660" s="163"/>
      <c r="UIP660" s="163"/>
      <c r="UIQ660" s="163"/>
      <c r="UIR660" s="163"/>
      <c r="UIS660" s="163"/>
      <c r="UIT660" s="163"/>
      <c r="UIU660" s="163"/>
      <c r="UIV660" s="163"/>
      <c r="UIW660" s="163"/>
      <c r="UIX660" s="163"/>
      <c r="UIY660" s="163"/>
      <c r="UIZ660" s="163"/>
      <c r="UJA660" s="163"/>
      <c r="UJB660" s="163"/>
      <c r="UJC660" s="163"/>
      <c r="UJD660" s="163"/>
      <c r="UJE660" s="163"/>
      <c r="UJF660" s="163"/>
      <c r="UJG660" s="163"/>
      <c r="UJH660" s="163"/>
      <c r="UJI660" s="163"/>
      <c r="UJJ660" s="163"/>
      <c r="UJK660" s="163"/>
      <c r="UJL660" s="163"/>
      <c r="UJM660" s="163"/>
      <c r="UJN660" s="163"/>
      <c r="UJO660" s="163"/>
      <c r="UJP660" s="163"/>
      <c r="UJQ660" s="163"/>
      <c r="UJR660" s="163"/>
      <c r="UJS660" s="163"/>
      <c r="UJT660" s="163"/>
      <c r="UJU660" s="163"/>
      <c r="UJV660" s="163"/>
      <c r="UJW660" s="163"/>
      <c r="UJX660" s="163"/>
      <c r="UJY660" s="163"/>
      <c r="UJZ660" s="163"/>
      <c r="UKA660" s="163"/>
      <c r="UKB660" s="163"/>
      <c r="UKC660" s="163"/>
      <c r="UKD660" s="163"/>
      <c r="UKE660" s="163"/>
      <c r="UKF660" s="163"/>
      <c r="UKG660" s="163"/>
      <c r="UKH660" s="163"/>
      <c r="UKI660" s="163"/>
      <c r="UKJ660" s="163"/>
      <c r="UKK660" s="163"/>
      <c r="UKL660" s="163"/>
      <c r="UKM660" s="163"/>
      <c r="UKN660" s="163"/>
      <c r="UKO660" s="163"/>
      <c r="UKP660" s="163"/>
      <c r="UKQ660" s="163"/>
      <c r="UKR660" s="163"/>
      <c r="UKS660" s="163"/>
      <c r="UKT660" s="163"/>
      <c r="UKU660" s="163"/>
      <c r="UKV660" s="163"/>
      <c r="UKW660" s="163"/>
      <c r="UKX660" s="163"/>
      <c r="UKY660" s="163"/>
      <c r="UKZ660" s="163"/>
      <c r="ULA660" s="163"/>
      <c r="ULB660" s="163"/>
      <c r="ULC660" s="163"/>
      <c r="ULD660" s="163"/>
      <c r="ULE660" s="163"/>
      <c r="ULF660" s="163"/>
      <c r="ULG660" s="163"/>
      <c r="ULH660" s="163"/>
      <c r="ULI660" s="163"/>
      <c r="ULJ660" s="163"/>
      <c r="ULK660" s="163"/>
      <c r="ULL660" s="163"/>
      <c r="ULM660" s="163"/>
      <c r="ULN660" s="163"/>
      <c r="ULO660" s="163"/>
      <c r="ULP660" s="163"/>
      <c r="ULQ660" s="163"/>
      <c r="ULR660" s="163"/>
      <c r="ULS660" s="163"/>
      <c r="ULT660" s="163"/>
      <c r="ULU660" s="163"/>
      <c r="ULV660" s="163"/>
      <c r="ULW660" s="163"/>
      <c r="ULX660" s="163"/>
      <c r="ULY660" s="163"/>
      <c r="ULZ660" s="163"/>
      <c r="UMA660" s="163"/>
      <c r="UMB660" s="163"/>
      <c r="UMC660" s="163"/>
      <c r="UMD660" s="163"/>
      <c r="UME660" s="163"/>
      <c r="UMF660" s="163"/>
      <c r="UMG660" s="163"/>
      <c r="UMH660" s="163"/>
      <c r="UMI660" s="163"/>
      <c r="UMJ660" s="163"/>
      <c r="UMK660" s="163"/>
      <c r="UML660" s="163"/>
      <c r="UMM660" s="163"/>
      <c r="UMN660" s="163"/>
      <c r="UMO660" s="163"/>
      <c r="UMP660" s="163"/>
      <c r="UMQ660" s="163"/>
      <c r="UMR660" s="163"/>
      <c r="UMS660" s="163"/>
      <c r="UMT660" s="163"/>
      <c r="UMU660" s="163"/>
      <c r="UMV660" s="163"/>
      <c r="UMW660" s="163"/>
      <c r="UMX660" s="163"/>
      <c r="UMY660" s="163"/>
      <c r="UMZ660" s="163"/>
      <c r="UNA660" s="163"/>
      <c r="UNB660" s="163"/>
      <c r="UNC660" s="163"/>
      <c r="UND660" s="163"/>
      <c r="UNE660" s="163"/>
      <c r="UNF660" s="163"/>
      <c r="UNG660" s="163"/>
      <c r="UNH660" s="163"/>
      <c r="UNI660" s="163"/>
      <c r="UNJ660" s="163"/>
      <c r="UNK660" s="163"/>
      <c r="UNL660" s="163"/>
      <c r="UNM660" s="163"/>
      <c r="UNN660" s="163"/>
      <c r="UNO660" s="163"/>
      <c r="UNP660" s="163"/>
      <c r="UNQ660" s="163"/>
      <c r="UNR660" s="163"/>
      <c r="UNS660" s="163"/>
      <c r="UNT660" s="163"/>
      <c r="UNU660" s="163"/>
      <c r="UNV660" s="163"/>
      <c r="UNW660" s="163"/>
      <c r="UNX660" s="163"/>
      <c r="UNY660" s="163"/>
      <c r="UNZ660" s="163"/>
      <c r="UOA660" s="163"/>
      <c r="UOB660" s="163"/>
      <c r="UOC660" s="163"/>
      <c r="UOD660" s="163"/>
      <c r="UOE660" s="163"/>
      <c r="UOF660" s="163"/>
      <c r="UOG660" s="163"/>
      <c r="UOH660" s="163"/>
      <c r="UOI660" s="163"/>
      <c r="UOJ660" s="163"/>
      <c r="UOK660" s="163"/>
      <c r="UOL660" s="163"/>
      <c r="UOM660" s="163"/>
      <c r="UON660" s="163"/>
      <c r="UOO660" s="163"/>
      <c r="UOP660" s="163"/>
      <c r="UOQ660" s="163"/>
      <c r="UOR660" s="163"/>
      <c r="UOS660" s="163"/>
      <c r="UOT660" s="163"/>
      <c r="UOU660" s="163"/>
      <c r="UOV660" s="163"/>
      <c r="UOW660" s="163"/>
      <c r="UOX660" s="163"/>
      <c r="UOY660" s="163"/>
      <c r="UOZ660" s="163"/>
      <c r="UPA660" s="163"/>
      <c r="UPB660" s="163"/>
      <c r="UPC660" s="163"/>
      <c r="UPD660" s="163"/>
      <c r="UPE660" s="163"/>
      <c r="UPF660" s="163"/>
      <c r="UPG660" s="163"/>
      <c r="UPH660" s="163"/>
      <c r="UPI660" s="163"/>
      <c r="UPJ660" s="163"/>
      <c r="UPK660" s="163"/>
      <c r="UPL660" s="163"/>
      <c r="UPM660" s="163"/>
      <c r="UPN660" s="163"/>
      <c r="UPO660" s="163"/>
      <c r="UPP660" s="163"/>
      <c r="UPQ660" s="163"/>
      <c r="UPR660" s="163"/>
      <c r="UPS660" s="163"/>
      <c r="UPT660" s="163"/>
      <c r="UPU660" s="163"/>
      <c r="UPV660" s="163"/>
      <c r="UPW660" s="163"/>
      <c r="UPX660" s="163"/>
      <c r="UPY660" s="163"/>
      <c r="UPZ660" s="163"/>
      <c r="UQA660" s="163"/>
      <c r="UQB660" s="163"/>
      <c r="UQC660" s="163"/>
      <c r="UQD660" s="163"/>
      <c r="UQE660" s="163"/>
      <c r="UQF660" s="163"/>
      <c r="UQG660" s="163"/>
      <c r="UQH660" s="163"/>
      <c r="UQI660" s="163"/>
      <c r="UQJ660" s="163"/>
      <c r="UQK660" s="163"/>
      <c r="UQL660" s="163"/>
      <c r="UQM660" s="163"/>
      <c r="UQN660" s="163"/>
      <c r="UQO660" s="163"/>
      <c r="UQP660" s="163"/>
      <c r="UQQ660" s="163"/>
      <c r="UQR660" s="163"/>
      <c r="UQS660" s="163"/>
      <c r="UQT660" s="163"/>
      <c r="UQU660" s="163"/>
      <c r="UQV660" s="163"/>
      <c r="UQW660" s="163"/>
      <c r="UQX660" s="163"/>
      <c r="UQY660" s="163"/>
      <c r="UQZ660" s="163"/>
      <c r="URA660" s="163"/>
      <c r="URB660" s="163"/>
      <c r="URC660" s="163"/>
      <c r="URD660" s="163"/>
      <c r="URE660" s="163"/>
      <c r="URF660" s="163"/>
      <c r="URG660" s="163"/>
      <c r="URH660" s="163"/>
      <c r="URI660" s="163"/>
      <c r="URJ660" s="163"/>
      <c r="URK660" s="163"/>
      <c r="URL660" s="163"/>
      <c r="URM660" s="163"/>
      <c r="URN660" s="163"/>
      <c r="URO660" s="163"/>
      <c r="URP660" s="163"/>
      <c r="URQ660" s="163"/>
      <c r="URR660" s="163"/>
      <c r="URS660" s="163"/>
      <c r="URT660" s="163"/>
      <c r="URU660" s="163"/>
      <c r="URV660" s="163"/>
      <c r="URW660" s="163"/>
      <c r="URX660" s="163"/>
      <c r="URY660" s="163"/>
      <c r="URZ660" s="163"/>
      <c r="USA660" s="163"/>
      <c r="USB660" s="163"/>
      <c r="USC660" s="163"/>
      <c r="USD660" s="163"/>
      <c r="USE660" s="163"/>
      <c r="USF660" s="163"/>
      <c r="USG660" s="163"/>
      <c r="USH660" s="163"/>
      <c r="USI660" s="163"/>
      <c r="USJ660" s="163"/>
      <c r="USK660" s="163"/>
      <c r="USL660" s="163"/>
      <c r="USM660" s="163"/>
      <c r="USN660" s="163"/>
      <c r="USO660" s="163"/>
      <c r="USP660" s="163"/>
      <c r="USQ660" s="163"/>
      <c r="USR660" s="163"/>
      <c r="USS660" s="163"/>
      <c r="UST660" s="163"/>
      <c r="USU660" s="163"/>
      <c r="USV660" s="163"/>
      <c r="USW660" s="163"/>
      <c r="USX660" s="163"/>
      <c r="USY660" s="163"/>
      <c r="USZ660" s="163"/>
      <c r="UTA660" s="163"/>
      <c r="UTB660" s="163"/>
      <c r="UTC660" s="163"/>
      <c r="UTD660" s="163"/>
      <c r="UTE660" s="163"/>
      <c r="UTF660" s="163"/>
      <c r="UTG660" s="163"/>
      <c r="UTH660" s="163"/>
      <c r="UTI660" s="163"/>
      <c r="UTJ660" s="163"/>
      <c r="UTK660" s="163"/>
      <c r="UTL660" s="163"/>
      <c r="UTM660" s="163"/>
      <c r="UTN660" s="163"/>
      <c r="UTO660" s="163"/>
      <c r="UTP660" s="163"/>
      <c r="UTQ660" s="163"/>
      <c r="UTR660" s="163"/>
      <c r="UTS660" s="163"/>
      <c r="UTT660" s="163"/>
      <c r="UTU660" s="163"/>
      <c r="UTV660" s="163"/>
      <c r="UTW660" s="163"/>
      <c r="UTX660" s="163"/>
      <c r="UTY660" s="163"/>
      <c r="UTZ660" s="163"/>
      <c r="UUA660" s="163"/>
      <c r="UUB660" s="163"/>
      <c r="UUC660" s="163"/>
      <c r="UUD660" s="163"/>
      <c r="UUE660" s="163"/>
      <c r="UUF660" s="163"/>
      <c r="UUG660" s="163"/>
      <c r="UUH660" s="163"/>
      <c r="UUI660" s="163"/>
      <c r="UUJ660" s="163"/>
      <c r="UUK660" s="163"/>
      <c r="UUL660" s="163"/>
      <c r="UUM660" s="163"/>
      <c r="UUN660" s="163"/>
      <c r="UUO660" s="163"/>
      <c r="UUP660" s="163"/>
      <c r="UUQ660" s="163"/>
      <c r="UUR660" s="163"/>
      <c r="UUS660" s="163"/>
      <c r="UUT660" s="163"/>
      <c r="UUU660" s="163"/>
      <c r="UUV660" s="163"/>
      <c r="UUW660" s="163"/>
      <c r="UUX660" s="163"/>
      <c r="UUY660" s="163"/>
      <c r="UUZ660" s="163"/>
      <c r="UVA660" s="163"/>
      <c r="UVB660" s="163"/>
      <c r="UVC660" s="163"/>
      <c r="UVD660" s="163"/>
      <c r="UVE660" s="163"/>
      <c r="UVF660" s="163"/>
      <c r="UVG660" s="163"/>
      <c r="UVH660" s="163"/>
      <c r="UVI660" s="163"/>
      <c r="UVJ660" s="163"/>
      <c r="UVK660" s="163"/>
      <c r="UVL660" s="163"/>
      <c r="UVM660" s="163"/>
      <c r="UVN660" s="163"/>
      <c r="UVO660" s="163"/>
      <c r="UVP660" s="163"/>
      <c r="UVQ660" s="163"/>
      <c r="UVR660" s="163"/>
      <c r="UVS660" s="163"/>
      <c r="UVT660" s="163"/>
      <c r="UVU660" s="163"/>
      <c r="UVV660" s="163"/>
      <c r="UVW660" s="163"/>
      <c r="UVX660" s="163"/>
      <c r="UVY660" s="163"/>
      <c r="UVZ660" s="163"/>
      <c r="UWA660" s="163"/>
      <c r="UWB660" s="163"/>
      <c r="UWC660" s="163"/>
      <c r="UWD660" s="163"/>
      <c r="UWE660" s="163"/>
      <c r="UWF660" s="163"/>
      <c r="UWG660" s="163"/>
      <c r="UWH660" s="163"/>
      <c r="UWI660" s="163"/>
      <c r="UWJ660" s="163"/>
      <c r="UWK660" s="163"/>
      <c r="UWL660" s="163"/>
      <c r="UWM660" s="163"/>
      <c r="UWN660" s="163"/>
      <c r="UWO660" s="163"/>
      <c r="UWP660" s="163"/>
      <c r="UWQ660" s="163"/>
      <c r="UWR660" s="163"/>
      <c r="UWS660" s="163"/>
      <c r="UWT660" s="163"/>
      <c r="UWU660" s="163"/>
      <c r="UWV660" s="163"/>
      <c r="UWW660" s="163"/>
      <c r="UWX660" s="163"/>
      <c r="UWY660" s="163"/>
      <c r="UWZ660" s="163"/>
      <c r="UXA660" s="163"/>
      <c r="UXB660" s="163"/>
      <c r="UXC660" s="163"/>
      <c r="UXD660" s="163"/>
      <c r="UXE660" s="163"/>
      <c r="UXF660" s="163"/>
      <c r="UXG660" s="163"/>
      <c r="UXH660" s="163"/>
      <c r="UXI660" s="163"/>
      <c r="UXJ660" s="163"/>
      <c r="UXK660" s="163"/>
      <c r="UXL660" s="163"/>
      <c r="UXM660" s="163"/>
      <c r="UXN660" s="163"/>
      <c r="UXO660" s="163"/>
      <c r="UXP660" s="163"/>
      <c r="UXQ660" s="163"/>
      <c r="UXR660" s="163"/>
      <c r="UXS660" s="163"/>
      <c r="UXT660" s="163"/>
      <c r="UXU660" s="163"/>
      <c r="UXV660" s="163"/>
      <c r="UXW660" s="163"/>
      <c r="UXX660" s="163"/>
      <c r="UXY660" s="163"/>
      <c r="UXZ660" s="163"/>
      <c r="UYA660" s="163"/>
      <c r="UYB660" s="163"/>
      <c r="UYC660" s="163"/>
      <c r="UYD660" s="163"/>
      <c r="UYE660" s="163"/>
      <c r="UYF660" s="163"/>
      <c r="UYG660" s="163"/>
      <c r="UYH660" s="163"/>
      <c r="UYI660" s="163"/>
      <c r="UYJ660" s="163"/>
      <c r="UYK660" s="163"/>
      <c r="UYL660" s="163"/>
      <c r="UYM660" s="163"/>
      <c r="UYN660" s="163"/>
      <c r="UYO660" s="163"/>
      <c r="UYP660" s="163"/>
      <c r="UYQ660" s="163"/>
      <c r="UYR660" s="163"/>
      <c r="UYS660" s="163"/>
      <c r="UYT660" s="163"/>
      <c r="UYU660" s="163"/>
      <c r="UYV660" s="163"/>
      <c r="UYW660" s="163"/>
      <c r="UYX660" s="163"/>
      <c r="UYY660" s="163"/>
      <c r="UYZ660" s="163"/>
      <c r="UZA660" s="163"/>
      <c r="UZB660" s="163"/>
      <c r="UZC660" s="163"/>
      <c r="UZD660" s="163"/>
      <c r="UZE660" s="163"/>
      <c r="UZF660" s="163"/>
      <c r="UZG660" s="163"/>
      <c r="UZH660" s="163"/>
      <c r="UZI660" s="163"/>
      <c r="UZJ660" s="163"/>
      <c r="UZK660" s="163"/>
      <c r="UZL660" s="163"/>
      <c r="UZM660" s="163"/>
      <c r="UZN660" s="163"/>
      <c r="UZO660" s="163"/>
      <c r="UZP660" s="163"/>
      <c r="UZQ660" s="163"/>
      <c r="UZR660" s="163"/>
      <c r="UZS660" s="163"/>
      <c r="UZT660" s="163"/>
      <c r="UZU660" s="163"/>
      <c r="UZV660" s="163"/>
      <c r="UZW660" s="163"/>
      <c r="UZX660" s="163"/>
      <c r="UZY660" s="163"/>
      <c r="UZZ660" s="163"/>
      <c r="VAA660" s="163"/>
      <c r="VAB660" s="163"/>
      <c r="VAC660" s="163"/>
      <c r="VAD660" s="163"/>
      <c r="VAE660" s="163"/>
      <c r="VAF660" s="163"/>
      <c r="VAG660" s="163"/>
      <c r="VAH660" s="163"/>
      <c r="VAI660" s="163"/>
      <c r="VAJ660" s="163"/>
      <c r="VAK660" s="163"/>
      <c r="VAL660" s="163"/>
      <c r="VAM660" s="163"/>
      <c r="VAN660" s="163"/>
      <c r="VAO660" s="163"/>
      <c r="VAP660" s="163"/>
      <c r="VAQ660" s="163"/>
      <c r="VAR660" s="163"/>
      <c r="VAS660" s="163"/>
      <c r="VAT660" s="163"/>
      <c r="VAU660" s="163"/>
      <c r="VAV660" s="163"/>
      <c r="VAW660" s="163"/>
      <c r="VAX660" s="163"/>
      <c r="VAY660" s="163"/>
      <c r="VAZ660" s="163"/>
      <c r="VBA660" s="163"/>
      <c r="VBB660" s="163"/>
      <c r="VBC660" s="163"/>
      <c r="VBD660" s="163"/>
      <c r="VBE660" s="163"/>
      <c r="VBF660" s="163"/>
      <c r="VBG660" s="163"/>
      <c r="VBH660" s="163"/>
      <c r="VBI660" s="163"/>
      <c r="VBJ660" s="163"/>
      <c r="VBK660" s="163"/>
      <c r="VBL660" s="163"/>
      <c r="VBM660" s="163"/>
      <c r="VBN660" s="163"/>
      <c r="VBO660" s="163"/>
      <c r="VBP660" s="163"/>
      <c r="VBQ660" s="163"/>
      <c r="VBR660" s="163"/>
      <c r="VBS660" s="163"/>
      <c r="VBT660" s="163"/>
      <c r="VBU660" s="163"/>
      <c r="VBV660" s="163"/>
      <c r="VBW660" s="163"/>
      <c r="VBX660" s="163"/>
      <c r="VBY660" s="163"/>
      <c r="VBZ660" s="163"/>
      <c r="VCA660" s="163"/>
      <c r="VCB660" s="163"/>
      <c r="VCC660" s="163"/>
      <c r="VCD660" s="163"/>
      <c r="VCE660" s="163"/>
      <c r="VCF660" s="163"/>
      <c r="VCG660" s="163"/>
      <c r="VCH660" s="163"/>
      <c r="VCI660" s="163"/>
      <c r="VCJ660" s="163"/>
      <c r="VCK660" s="163"/>
      <c r="VCL660" s="163"/>
      <c r="VCM660" s="163"/>
      <c r="VCN660" s="163"/>
      <c r="VCO660" s="163"/>
      <c r="VCP660" s="163"/>
      <c r="VCQ660" s="163"/>
      <c r="VCR660" s="163"/>
      <c r="VCS660" s="163"/>
      <c r="VCT660" s="163"/>
      <c r="VCU660" s="163"/>
      <c r="VCV660" s="163"/>
      <c r="VCW660" s="163"/>
      <c r="VCX660" s="163"/>
      <c r="VCY660" s="163"/>
      <c r="VCZ660" s="163"/>
      <c r="VDA660" s="163"/>
      <c r="VDB660" s="163"/>
      <c r="VDC660" s="163"/>
      <c r="VDD660" s="163"/>
      <c r="VDE660" s="163"/>
      <c r="VDF660" s="163"/>
      <c r="VDG660" s="163"/>
      <c r="VDH660" s="163"/>
      <c r="VDI660" s="163"/>
      <c r="VDJ660" s="163"/>
      <c r="VDK660" s="163"/>
      <c r="VDL660" s="163"/>
      <c r="VDM660" s="163"/>
      <c r="VDN660" s="163"/>
      <c r="VDO660" s="163"/>
      <c r="VDP660" s="163"/>
      <c r="VDQ660" s="163"/>
      <c r="VDR660" s="163"/>
      <c r="VDS660" s="163"/>
      <c r="VDT660" s="163"/>
      <c r="VDU660" s="163"/>
      <c r="VDV660" s="163"/>
      <c r="VDW660" s="163"/>
      <c r="VDX660" s="163"/>
      <c r="VDY660" s="163"/>
      <c r="VDZ660" s="163"/>
      <c r="VEA660" s="163"/>
      <c r="VEB660" s="163"/>
      <c r="VEC660" s="163"/>
      <c r="VED660" s="163"/>
      <c r="VEE660" s="163"/>
      <c r="VEF660" s="163"/>
      <c r="VEG660" s="163"/>
      <c r="VEH660" s="163"/>
      <c r="VEI660" s="163"/>
      <c r="VEJ660" s="163"/>
      <c r="VEK660" s="163"/>
      <c r="VEL660" s="163"/>
      <c r="VEM660" s="163"/>
      <c r="VEN660" s="163"/>
      <c r="VEO660" s="163"/>
      <c r="VEP660" s="163"/>
      <c r="VEQ660" s="163"/>
      <c r="VER660" s="163"/>
      <c r="VES660" s="163"/>
      <c r="VET660" s="163"/>
      <c r="VEU660" s="163"/>
      <c r="VEV660" s="163"/>
      <c r="VEW660" s="163"/>
      <c r="VEX660" s="163"/>
      <c r="VEY660" s="163"/>
      <c r="VEZ660" s="163"/>
      <c r="VFA660" s="163"/>
      <c r="VFB660" s="163"/>
      <c r="VFC660" s="163"/>
      <c r="VFD660" s="163"/>
      <c r="VFE660" s="163"/>
      <c r="VFF660" s="163"/>
      <c r="VFG660" s="163"/>
      <c r="VFH660" s="163"/>
      <c r="VFI660" s="163"/>
      <c r="VFJ660" s="163"/>
      <c r="VFK660" s="163"/>
      <c r="VFL660" s="163"/>
      <c r="VFM660" s="163"/>
      <c r="VFN660" s="163"/>
      <c r="VFO660" s="163"/>
      <c r="VFP660" s="163"/>
      <c r="VFQ660" s="163"/>
      <c r="VFR660" s="163"/>
      <c r="VFS660" s="163"/>
      <c r="VFT660" s="163"/>
      <c r="VFU660" s="163"/>
      <c r="VFV660" s="163"/>
      <c r="VFW660" s="163"/>
      <c r="VFX660" s="163"/>
      <c r="VFY660" s="163"/>
      <c r="VFZ660" s="163"/>
      <c r="VGA660" s="163"/>
      <c r="VGB660" s="163"/>
      <c r="VGC660" s="163"/>
      <c r="VGD660" s="163"/>
      <c r="VGE660" s="163"/>
      <c r="VGF660" s="163"/>
      <c r="VGG660" s="163"/>
      <c r="VGH660" s="163"/>
      <c r="VGI660" s="163"/>
      <c r="VGJ660" s="163"/>
      <c r="VGK660" s="163"/>
      <c r="VGL660" s="163"/>
      <c r="VGM660" s="163"/>
      <c r="VGN660" s="163"/>
      <c r="VGO660" s="163"/>
      <c r="VGP660" s="163"/>
      <c r="VGQ660" s="163"/>
      <c r="VGR660" s="163"/>
      <c r="VGS660" s="163"/>
      <c r="VGT660" s="163"/>
      <c r="VGU660" s="163"/>
      <c r="VGV660" s="163"/>
      <c r="VGW660" s="163"/>
      <c r="VGX660" s="163"/>
      <c r="VGY660" s="163"/>
      <c r="VGZ660" s="163"/>
      <c r="VHA660" s="163"/>
      <c r="VHB660" s="163"/>
      <c r="VHC660" s="163"/>
      <c r="VHD660" s="163"/>
      <c r="VHE660" s="163"/>
      <c r="VHF660" s="163"/>
      <c r="VHG660" s="163"/>
      <c r="VHH660" s="163"/>
      <c r="VHI660" s="163"/>
      <c r="VHJ660" s="163"/>
      <c r="VHK660" s="163"/>
      <c r="VHL660" s="163"/>
      <c r="VHM660" s="163"/>
      <c r="VHN660" s="163"/>
      <c r="VHO660" s="163"/>
      <c r="VHP660" s="163"/>
      <c r="VHQ660" s="163"/>
      <c r="VHR660" s="163"/>
      <c r="VHS660" s="163"/>
      <c r="VHT660" s="163"/>
      <c r="VHU660" s="163"/>
      <c r="VHV660" s="163"/>
      <c r="VHW660" s="163"/>
      <c r="VHX660" s="163"/>
      <c r="VHY660" s="163"/>
      <c r="VHZ660" s="163"/>
      <c r="VIA660" s="163"/>
      <c r="VIB660" s="163"/>
      <c r="VIC660" s="163"/>
      <c r="VID660" s="163"/>
      <c r="VIE660" s="163"/>
      <c r="VIF660" s="163"/>
      <c r="VIG660" s="163"/>
      <c r="VIH660" s="163"/>
      <c r="VII660" s="163"/>
      <c r="VIJ660" s="163"/>
      <c r="VIK660" s="163"/>
      <c r="VIL660" s="163"/>
      <c r="VIM660" s="163"/>
      <c r="VIN660" s="163"/>
      <c r="VIO660" s="163"/>
      <c r="VIP660" s="163"/>
      <c r="VIQ660" s="163"/>
      <c r="VIR660" s="163"/>
      <c r="VIS660" s="163"/>
      <c r="VIT660" s="163"/>
      <c r="VIU660" s="163"/>
      <c r="VIV660" s="163"/>
      <c r="VIW660" s="163"/>
      <c r="VIX660" s="163"/>
      <c r="VIY660" s="163"/>
      <c r="VIZ660" s="163"/>
      <c r="VJA660" s="163"/>
      <c r="VJB660" s="163"/>
      <c r="VJC660" s="163"/>
      <c r="VJD660" s="163"/>
      <c r="VJE660" s="163"/>
      <c r="VJF660" s="163"/>
      <c r="VJG660" s="163"/>
      <c r="VJH660" s="163"/>
      <c r="VJI660" s="163"/>
      <c r="VJJ660" s="163"/>
      <c r="VJK660" s="163"/>
      <c r="VJL660" s="163"/>
      <c r="VJM660" s="163"/>
      <c r="VJN660" s="163"/>
      <c r="VJO660" s="163"/>
      <c r="VJP660" s="163"/>
      <c r="VJQ660" s="163"/>
      <c r="VJR660" s="163"/>
      <c r="VJS660" s="163"/>
      <c r="VJT660" s="163"/>
      <c r="VJU660" s="163"/>
      <c r="VJV660" s="163"/>
      <c r="VJW660" s="163"/>
      <c r="VJX660" s="163"/>
      <c r="VJY660" s="163"/>
      <c r="VJZ660" s="163"/>
      <c r="VKA660" s="163"/>
      <c r="VKB660" s="163"/>
      <c r="VKC660" s="163"/>
      <c r="VKD660" s="163"/>
      <c r="VKE660" s="163"/>
      <c r="VKF660" s="163"/>
      <c r="VKG660" s="163"/>
      <c r="VKH660" s="163"/>
      <c r="VKI660" s="163"/>
      <c r="VKJ660" s="163"/>
      <c r="VKK660" s="163"/>
      <c r="VKL660" s="163"/>
      <c r="VKM660" s="163"/>
      <c r="VKN660" s="163"/>
      <c r="VKO660" s="163"/>
      <c r="VKP660" s="163"/>
      <c r="VKQ660" s="163"/>
      <c r="VKR660" s="163"/>
      <c r="VKS660" s="163"/>
      <c r="VKT660" s="163"/>
      <c r="VKU660" s="163"/>
      <c r="VKV660" s="163"/>
      <c r="VKW660" s="163"/>
      <c r="VKX660" s="163"/>
      <c r="VKY660" s="163"/>
      <c r="VKZ660" s="163"/>
      <c r="VLA660" s="163"/>
      <c r="VLB660" s="163"/>
      <c r="VLC660" s="163"/>
      <c r="VLD660" s="163"/>
      <c r="VLE660" s="163"/>
      <c r="VLF660" s="163"/>
      <c r="VLG660" s="163"/>
      <c r="VLH660" s="163"/>
      <c r="VLI660" s="163"/>
      <c r="VLJ660" s="163"/>
      <c r="VLK660" s="163"/>
      <c r="VLL660" s="163"/>
      <c r="VLM660" s="163"/>
      <c r="VLN660" s="163"/>
      <c r="VLO660" s="163"/>
      <c r="VLP660" s="163"/>
      <c r="VLQ660" s="163"/>
      <c r="VLR660" s="163"/>
      <c r="VLS660" s="163"/>
      <c r="VLT660" s="163"/>
      <c r="VLU660" s="163"/>
      <c r="VLV660" s="163"/>
      <c r="VLW660" s="163"/>
      <c r="VLX660" s="163"/>
      <c r="VLY660" s="163"/>
      <c r="VLZ660" s="163"/>
      <c r="VMA660" s="163"/>
      <c r="VMB660" s="163"/>
      <c r="VMC660" s="163"/>
      <c r="VMD660" s="163"/>
      <c r="VME660" s="163"/>
      <c r="VMF660" s="163"/>
      <c r="VMG660" s="163"/>
      <c r="VMH660" s="163"/>
      <c r="VMI660" s="163"/>
      <c r="VMJ660" s="163"/>
      <c r="VMK660" s="163"/>
      <c r="VML660" s="163"/>
      <c r="VMM660" s="163"/>
      <c r="VMN660" s="163"/>
      <c r="VMO660" s="163"/>
      <c r="VMP660" s="163"/>
      <c r="VMQ660" s="163"/>
      <c r="VMR660" s="163"/>
      <c r="VMS660" s="163"/>
      <c r="VMT660" s="163"/>
      <c r="VMU660" s="163"/>
      <c r="VMV660" s="163"/>
      <c r="VMW660" s="163"/>
      <c r="VMX660" s="163"/>
      <c r="VMY660" s="163"/>
      <c r="VMZ660" s="163"/>
      <c r="VNA660" s="163"/>
      <c r="VNB660" s="163"/>
      <c r="VNC660" s="163"/>
      <c r="VND660" s="163"/>
      <c r="VNE660" s="163"/>
      <c r="VNF660" s="163"/>
      <c r="VNG660" s="163"/>
      <c r="VNH660" s="163"/>
      <c r="VNI660" s="163"/>
      <c r="VNJ660" s="163"/>
      <c r="VNK660" s="163"/>
      <c r="VNL660" s="163"/>
      <c r="VNM660" s="163"/>
      <c r="VNN660" s="163"/>
      <c r="VNO660" s="163"/>
      <c r="VNP660" s="163"/>
      <c r="VNQ660" s="163"/>
      <c r="VNR660" s="163"/>
      <c r="VNS660" s="163"/>
      <c r="VNT660" s="163"/>
      <c r="VNU660" s="163"/>
      <c r="VNV660" s="163"/>
      <c r="VNW660" s="163"/>
      <c r="VNX660" s="163"/>
      <c r="VNY660" s="163"/>
      <c r="VNZ660" s="163"/>
      <c r="VOA660" s="163"/>
      <c r="VOB660" s="163"/>
      <c r="VOC660" s="163"/>
      <c r="VOD660" s="163"/>
      <c r="VOE660" s="163"/>
      <c r="VOF660" s="163"/>
      <c r="VOG660" s="163"/>
      <c r="VOH660" s="163"/>
      <c r="VOI660" s="163"/>
      <c r="VOJ660" s="163"/>
      <c r="VOK660" s="163"/>
      <c r="VOL660" s="163"/>
      <c r="VOM660" s="163"/>
      <c r="VON660" s="163"/>
      <c r="VOO660" s="163"/>
      <c r="VOP660" s="163"/>
      <c r="VOQ660" s="163"/>
      <c r="VOR660" s="163"/>
      <c r="VOS660" s="163"/>
      <c r="VOT660" s="163"/>
      <c r="VOU660" s="163"/>
      <c r="VOV660" s="163"/>
      <c r="VOW660" s="163"/>
      <c r="VOX660" s="163"/>
      <c r="VOY660" s="163"/>
      <c r="VOZ660" s="163"/>
      <c r="VPA660" s="163"/>
      <c r="VPB660" s="163"/>
      <c r="VPC660" s="163"/>
      <c r="VPD660" s="163"/>
      <c r="VPE660" s="163"/>
      <c r="VPF660" s="163"/>
      <c r="VPG660" s="163"/>
      <c r="VPH660" s="163"/>
      <c r="VPI660" s="163"/>
      <c r="VPJ660" s="163"/>
      <c r="VPK660" s="163"/>
      <c r="VPL660" s="163"/>
      <c r="VPM660" s="163"/>
      <c r="VPN660" s="163"/>
      <c r="VPO660" s="163"/>
      <c r="VPP660" s="163"/>
      <c r="VPQ660" s="163"/>
      <c r="VPR660" s="163"/>
      <c r="VPS660" s="163"/>
      <c r="VPT660" s="163"/>
      <c r="VPU660" s="163"/>
      <c r="VPV660" s="163"/>
      <c r="VPW660" s="163"/>
      <c r="VPX660" s="163"/>
      <c r="VPY660" s="163"/>
      <c r="VPZ660" s="163"/>
      <c r="VQA660" s="163"/>
      <c r="VQB660" s="163"/>
      <c r="VQC660" s="163"/>
      <c r="VQD660" s="163"/>
      <c r="VQE660" s="163"/>
      <c r="VQF660" s="163"/>
      <c r="VQG660" s="163"/>
      <c r="VQH660" s="163"/>
      <c r="VQI660" s="163"/>
      <c r="VQJ660" s="163"/>
      <c r="VQK660" s="163"/>
      <c r="VQL660" s="163"/>
      <c r="VQM660" s="163"/>
      <c r="VQN660" s="163"/>
      <c r="VQO660" s="163"/>
      <c r="VQP660" s="163"/>
      <c r="VQQ660" s="163"/>
      <c r="VQR660" s="163"/>
      <c r="VQS660" s="163"/>
      <c r="VQT660" s="163"/>
      <c r="VQU660" s="163"/>
      <c r="VQV660" s="163"/>
      <c r="VQW660" s="163"/>
      <c r="VQX660" s="163"/>
      <c r="VQY660" s="163"/>
      <c r="VQZ660" s="163"/>
      <c r="VRA660" s="163"/>
      <c r="VRB660" s="163"/>
      <c r="VRC660" s="163"/>
      <c r="VRD660" s="163"/>
      <c r="VRE660" s="163"/>
      <c r="VRF660" s="163"/>
      <c r="VRG660" s="163"/>
      <c r="VRH660" s="163"/>
      <c r="VRI660" s="163"/>
      <c r="VRJ660" s="163"/>
      <c r="VRK660" s="163"/>
      <c r="VRL660" s="163"/>
      <c r="VRM660" s="163"/>
      <c r="VRN660" s="163"/>
      <c r="VRO660" s="163"/>
      <c r="VRP660" s="163"/>
      <c r="VRQ660" s="163"/>
      <c r="VRR660" s="163"/>
      <c r="VRS660" s="163"/>
      <c r="VRT660" s="163"/>
      <c r="VRU660" s="163"/>
      <c r="VRV660" s="163"/>
      <c r="VRW660" s="163"/>
      <c r="VRX660" s="163"/>
      <c r="VRY660" s="163"/>
      <c r="VRZ660" s="163"/>
      <c r="VSA660" s="163"/>
      <c r="VSB660" s="163"/>
      <c r="VSC660" s="163"/>
      <c r="VSD660" s="163"/>
      <c r="VSE660" s="163"/>
      <c r="VSF660" s="163"/>
      <c r="VSG660" s="163"/>
      <c r="VSH660" s="163"/>
      <c r="VSI660" s="163"/>
      <c r="VSJ660" s="163"/>
      <c r="VSK660" s="163"/>
      <c r="VSL660" s="163"/>
      <c r="VSM660" s="163"/>
      <c r="VSN660" s="163"/>
      <c r="VSO660" s="163"/>
      <c r="VSP660" s="163"/>
      <c r="VSQ660" s="163"/>
      <c r="VSR660" s="163"/>
      <c r="VSS660" s="163"/>
      <c r="VST660" s="163"/>
      <c r="VSU660" s="163"/>
      <c r="VSV660" s="163"/>
      <c r="VSW660" s="163"/>
      <c r="VSX660" s="163"/>
      <c r="VSY660" s="163"/>
      <c r="VSZ660" s="163"/>
      <c r="VTA660" s="163"/>
      <c r="VTB660" s="163"/>
      <c r="VTC660" s="163"/>
      <c r="VTD660" s="163"/>
      <c r="VTE660" s="163"/>
      <c r="VTF660" s="163"/>
      <c r="VTG660" s="163"/>
      <c r="VTH660" s="163"/>
      <c r="VTI660" s="163"/>
      <c r="VTJ660" s="163"/>
      <c r="VTK660" s="163"/>
      <c r="VTL660" s="163"/>
      <c r="VTM660" s="163"/>
      <c r="VTN660" s="163"/>
      <c r="VTO660" s="163"/>
      <c r="VTP660" s="163"/>
      <c r="VTQ660" s="163"/>
      <c r="VTR660" s="163"/>
      <c r="VTS660" s="163"/>
      <c r="VTT660" s="163"/>
      <c r="VTU660" s="163"/>
      <c r="VTV660" s="163"/>
      <c r="VTW660" s="163"/>
      <c r="VTX660" s="163"/>
      <c r="VTY660" s="163"/>
      <c r="VTZ660" s="163"/>
      <c r="VUA660" s="163"/>
      <c r="VUB660" s="163"/>
      <c r="VUC660" s="163"/>
      <c r="VUD660" s="163"/>
      <c r="VUE660" s="163"/>
      <c r="VUF660" s="163"/>
      <c r="VUG660" s="163"/>
      <c r="VUH660" s="163"/>
      <c r="VUI660" s="163"/>
      <c r="VUJ660" s="163"/>
      <c r="VUK660" s="163"/>
      <c r="VUL660" s="163"/>
      <c r="VUM660" s="163"/>
      <c r="VUN660" s="163"/>
      <c r="VUO660" s="163"/>
      <c r="VUP660" s="163"/>
      <c r="VUQ660" s="163"/>
      <c r="VUR660" s="163"/>
      <c r="VUS660" s="163"/>
      <c r="VUT660" s="163"/>
      <c r="VUU660" s="163"/>
      <c r="VUV660" s="163"/>
      <c r="VUW660" s="163"/>
      <c r="VUX660" s="163"/>
      <c r="VUY660" s="163"/>
      <c r="VUZ660" s="163"/>
      <c r="VVA660" s="163"/>
      <c r="VVB660" s="163"/>
      <c r="VVC660" s="163"/>
      <c r="VVD660" s="163"/>
      <c r="VVE660" s="163"/>
      <c r="VVF660" s="163"/>
      <c r="VVG660" s="163"/>
      <c r="VVH660" s="163"/>
      <c r="VVI660" s="163"/>
      <c r="VVJ660" s="163"/>
      <c r="VVK660" s="163"/>
      <c r="VVL660" s="163"/>
      <c r="VVM660" s="163"/>
      <c r="VVN660" s="163"/>
      <c r="VVO660" s="163"/>
      <c r="VVP660" s="163"/>
      <c r="VVQ660" s="163"/>
      <c r="VVR660" s="163"/>
      <c r="VVS660" s="163"/>
      <c r="VVT660" s="163"/>
      <c r="VVU660" s="163"/>
      <c r="VVV660" s="163"/>
      <c r="VVW660" s="163"/>
      <c r="VVX660" s="163"/>
      <c r="VVY660" s="163"/>
      <c r="VVZ660" s="163"/>
      <c r="VWA660" s="163"/>
      <c r="VWB660" s="163"/>
      <c r="VWC660" s="163"/>
      <c r="VWD660" s="163"/>
      <c r="VWE660" s="163"/>
      <c r="VWF660" s="163"/>
      <c r="VWG660" s="163"/>
      <c r="VWH660" s="163"/>
      <c r="VWI660" s="163"/>
      <c r="VWJ660" s="163"/>
      <c r="VWK660" s="163"/>
      <c r="VWL660" s="163"/>
      <c r="VWM660" s="163"/>
      <c r="VWN660" s="163"/>
      <c r="VWO660" s="163"/>
      <c r="VWP660" s="163"/>
      <c r="VWQ660" s="163"/>
      <c r="VWR660" s="163"/>
      <c r="VWS660" s="163"/>
      <c r="VWT660" s="163"/>
      <c r="VWU660" s="163"/>
      <c r="VWV660" s="163"/>
      <c r="VWW660" s="163"/>
      <c r="VWX660" s="163"/>
      <c r="VWY660" s="163"/>
      <c r="VWZ660" s="163"/>
      <c r="VXA660" s="163"/>
      <c r="VXB660" s="163"/>
      <c r="VXC660" s="163"/>
      <c r="VXD660" s="163"/>
      <c r="VXE660" s="163"/>
      <c r="VXF660" s="163"/>
      <c r="VXG660" s="163"/>
      <c r="VXH660" s="163"/>
      <c r="VXI660" s="163"/>
      <c r="VXJ660" s="163"/>
      <c r="VXK660" s="163"/>
      <c r="VXL660" s="163"/>
      <c r="VXM660" s="163"/>
      <c r="VXN660" s="163"/>
      <c r="VXO660" s="163"/>
      <c r="VXP660" s="163"/>
      <c r="VXQ660" s="163"/>
      <c r="VXR660" s="163"/>
      <c r="VXS660" s="163"/>
      <c r="VXT660" s="163"/>
      <c r="VXU660" s="163"/>
      <c r="VXV660" s="163"/>
      <c r="VXW660" s="163"/>
      <c r="VXX660" s="163"/>
      <c r="VXY660" s="163"/>
      <c r="VXZ660" s="163"/>
      <c r="VYA660" s="163"/>
      <c r="VYB660" s="163"/>
      <c r="VYC660" s="163"/>
      <c r="VYD660" s="163"/>
      <c r="VYE660" s="163"/>
      <c r="VYF660" s="163"/>
      <c r="VYG660" s="163"/>
      <c r="VYH660" s="163"/>
      <c r="VYI660" s="163"/>
      <c r="VYJ660" s="163"/>
      <c r="VYK660" s="163"/>
      <c r="VYL660" s="163"/>
      <c r="VYM660" s="163"/>
      <c r="VYN660" s="163"/>
      <c r="VYO660" s="163"/>
      <c r="VYP660" s="163"/>
      <c r="VYQ660" s="163"/>
      <c r="VYR660" s="163"/>
      <c r="VYS660" s="163"/>
      <c r="VYT660" s="163"/>
      <c r="VYU660" s="163"/>
      <c r="VYV660" s="163"/>
      <c r="VYW660" s="163"/>
      <c r="VYX660" s="163"/>
      <c r="VYY660" s="163"/>
      <c r="VYZ660" s="163"/>
      <c r="VZA660" s="163"/>
      <c r="VZB660" s="163"/>
      <c r="VZC660" s="163"/>
      <c r="VZD660" s="163"/>
      <c r="VZE660" s="163"/>
      <c r="VZF660" s="163"/>
      <c r="VZG660" s="163"/>
      <c r="VZH660" s="163"/>
      <c r="VZI660" s="163"/>
      <c r="VZJ660" s="163"/>
      <c r="VZK660" s="163"/>
      <c r="VZL660" s="163"/>
      <c r="VZM660" s="163"/>
      <c r="VZN660" s="163"/>
      <c r="VZO660" s="163"/>
      <c r="VZP660" s="163"/>
      <c r="VZQ660" s="163"/>
      <c r="VZR660" s="163"/>
      <c r="VZS660" s="163"/>
      <c r="VZT660" s="163"/>
      <c r="VZU660" s="163"/>
      <c r="VZV660" s="163"/>
      <c r="VZW660" s="163"/>
      <c r="VZX660" s="163"/>
      <c r="VZY660" s="163"/>
      <c r="VZZ660" s="163"/>
      <c r="WAA660" s="163"/>
      <c r="WAB660" s="163"/>
      <c r="WAC660" s="163"/>
      <c r="WAD660" s="163"/>
      <c r="WAE660" s="163"/>
      <c r="WAF660" s="163"/>
      <c r="WAG660" s="163"/>
      <c r="WAH660" s="163"/>
      <c r="WAI660" s="163"/>
      <c r="WAJ660" s="163"/>
      <c r="WAK660" s="163"/>
      <c r="WAL660" s="163"/>
      <c r="WAM660" s="163"/>
      <c r="WAN660" s="163"/>
      <c r="WAO660" s="163"/>
      <c r="WAP660" s="163"/>
      <c r="WAQ660" s="163"/>
      <c r="WAR660" s="163"/>
      <c r="WAS660" s="163"/>
      <c r="WAT660" s="163"/>
      <c r="WAU660" s="163"/>
      <c r="WAV660" s="163"/>
      <c r="WAW660" s="163"/>
      <c r="WAX660" s="163"/>
      <c r="WAY660" s="163"/>
      <c r="WAZ660" s="163"/>
      <c r="WBA660" s="163"/>
      <c r="WBB660" s="163"/>
      <c r="WBC660" s="163"/>
      <c r="WBD660" s="163"/>
      <c r="WBE660" s="163"/>
      <c r="WBF660" s="163"/>
      <c r="WBG660" s="163"/>
      <c r="WBH660" s="163"/>
      <c r="WBI660" s="163"/>
      <c r="WBJ660" s="163"/>
      <c r="WBK660" s="163"/>
      <c r="WBL660" s="163"/>
      <c r="WBM660" s="163"/>
      <c r="WBN660" s="163"/>
      <c r="WBO660" s="163"/>
      <c r="WBP660" s="163"/>
      <c r="WBQ660" s="163"/>
      <c r="WBR660" s="163"/>
      <c r="WBS660" s="163"/>
      <c r="WBT660" s="163"/>
      <c r="WBU660" s="163"/>
      <c r="WBV660" s="163"/>
      <c r="WBW660" s="163"/>
      <c r="WBX660" s="163"/>
      <c r="WBY660" s="163"/>
      <c r="WBZ660" s="163"/>
      <c r="WCA660" s="163"/>
      <c r="WCB660" s="163"/>
      <c r="WCC660" s="163"/>
      <c r="WCD660" s="163"/>
      <c r="WCE660" s="163"/>
      <c r="WCF660" s="163"/>
      <c r="WCG660" s="163"/>
      <c r="WCH660" s="163"/>
      <c r="WCI660" s="163"/>
      <c r="WCJ660" s="163"/>
      <c r="WCK660" s="163"/>
      <c r="WCL660" s="163"/>
      <c r="WCM660" s="163"/>
      <c r="WCN660" s="163"/>
      <c r="WCO660" s="163"/>
      <c r="WCP660" s="163"/>
      <c r="WCQ660" s="163"/>
      <c r="WCR660" s="163"/>
      <c r="WCS660" s="163"/>
      <c r="WCT660" s="163"/>
      <c r="WCU660" s="163"/>
      <c r="WCV660" s="163"/>
      <c r="WCW660" s="163"/>
      <c r="WCX660" s="163"/>
      <c r="WCY660" s="163"/>
      <c r="WCZ660" s="163"/>
      <c r="WDA660" s="163"/>
      <c r="WDB660" s="163"/>
      <c r="WDC660" s="163"/>
      <c r="WDD660" s="163"/>
      <c r="WDE660" s="163"/>
      <c r="WDF660" s="163"/>
      <c r="WDG660" s="163"/>
      <c r="WDH660" s="163"/>
      <c r="WDI660" s="163"/>
      <c r="WDJ660" s="163"/>
      <c r="WDK660" s="163"/>
      <c r="WDL660" s="163"/>
      <c r="WDM660" s="163"/>
      <c r="WDN660" s="163"/>
      <c r="WDO660" s="163"/>
      <c r="WDP660" s="163"/>
      <c r="WDQ660" s="163"/>
      <c r="WDR660" s="163"/>
      <c r="WDS660" s="163"/>
      <c r="WDT660" s="163"/>
      <c r="WDU660" s="163"/>
      <c r="WDV660" s="163"/>
      <c r="WDW660" s="163"/>
      <c r="WDX660" s="163"/>
      <c r="WDY660" s="163"/>
      <c r="WDZ660" s="163"/>
      <c r="WEA660" s="163"/>
      <c r="WEB660" s="163"/>
      <c r="WEC660" s="163"/>
      <c r="WED660" s="163"/>
      <c r="WEE660" s="163"/>
      <c r="WEF660" s="163"/>
      <c r="WEG660" s="163"/>
      <c r="WEH660" s="163"/>
      <c r="WEI660" s="163"/>
      <c r="WEJ660" s="163"/>
      <c r="WEK660" s="163"/>
      <c r="WEL660" s="163"/>
      <c r="WEM660" s="163"/>
      <c r="WEN660" s="163"/>
      <c r="WEO660" s="163"/>
      <c r="WEP660" s="163"/>
      <c r="WEQ660" s="163"/>
      <c r="WER660" s="163"/>
      <c r="WES660" s="163"/>
      <c r="WET660" s="163"/>
      <c r="WEU660" s="163"/>
      <c r="WEV660" s="163"/>
      <c r="WEW660" s="163"/>
      <c r="WEX660" s="163"/>
      <c r="WEY660" s="163"/>
      <c r="WEZ660" s="163"/>
      <c r="WFA660" s="163"/>
      <c r="WFB660" s="163"/>
      <c r="WFC660" s="163"/>
      <c r="WFD660" s="163"/>
      <c r="WFE660" s="163"/>
      <c r="WFF660" s="163"/>
      <c r="WFG660" s="163"/>
      <c r="WFH660" s="163"/>
      <c r="WFI660" s="163"/>
      <c r="WFJ660" s="163"/>
      <c r="WFK660" s="163"/>
      <c r="WFL660" s="163"/>
      <c r="WFM660" s="163"/>
      <c r="WFN660" s="163"/>
      <c r="WFO660" s="163"/>
      <c r="WFP660" s="163"/>
      <c r="WFQ660" s="163"/>
      <c r="WFR660" s="163"/>
      <c r="WFS660" s="163"/>
      <c r="WFT660" s="163"/>
      <c r="WFU660" s="163"/>
      <c r="WFV660" s="163"/>
      <c r="WFW660" s="163"/>
      <c r="WFX660" s="163"/>
      <c r="WFY660" s="163"/>
      <c r="WFZ660" s="163"/>
      <c r="WGA660" s="163"/>
      <c r="WGB660" s="163"/>
      <c r="WGC660" s="163"/>
      <c r="WGD660" s="163"/>
      <c r="WGE660" s="163"/>
      <c r="WGF660" s="163"/>
      <c r="WGG660" s="163"/>
      <c r="WGH660" s="163"/>
      <c r="WGI660" s="163"/>
      <c r="WGJ660" s="163"/>
      <c r="WGK660" s="163"/>
      <c r="WGL660" s="163"/>
      <c r="WGM660" s="163"/>
      <c r="WGN660" s="163"/>
      <c r="WGO660" s="163"/>
      <c r="WGP660" s="163"/>
      <c r="WGQ660" s="163"/>
      <c r="WGR660" s="163"/>
      <c r="WGS660" s="163"/>
      <c r="WGT660" s="163"/>
      <c r="WGU660" s="163"/>
      <c r="WGV660" s="163"/>
      <c r="WGW660" s="163"/>
      <c r="WGX660" s="163"/>
      <c r="WGY660" s="163"/>
      <c r="WGZ660" s="163"/>
      <c r="WHA660" s="163"/>
      <c r="WHB660" s="163"/>
      <c r="WHC660" s="163"/>
      <c r="WHD660" s="163"/>
      <c r="WHE660" s="163"/>
      <c r="WHF660" s="163"/>
      <c r="WHG660" s="163"/>
      <c r="WHH660" s="163"/>
      <c r="WHI660" s="163"/>
      <c r="WHJ660" s="163"/>
      <c r="WHK660" s="163"/>
      <c r="WHL660" s="163"/>
      <c r="WHM660" s="163"/>
      <c r="WHN660" s="163"/>
      <c r="WHO660" s="163"/>
      <c r="WHP660" s="163"/>
      <c r="WHQ660" s="163"/>
      <c r="WHR660" s="163"/>
      <c r="WHS660" s="163"/>
      <c r="WHT660" s="163"/>
      <c r="WHU660" s="163"/>
      <c r="WHV660" s="163"/>
      <c r="WHW660" s="163"/>
      <c r="WHX660" s="163"/>
      <c r="WHY660" s="163"/>
      <c r="WHZ660" s="163"/>
      <c r="WIA660" s="163"/>
      <c r="WIB660" s="163"/>
      <c r="WIC660" s="163"/>
      <c r="WID660" s="163"/>
      <c r="WIE660" s="163"/>
      <c r="WIF660" s="163"/>
      <c r="WIG660" s="163"/>
      <c r="WIH660" s="163"/>
      <c r="WII660" s="163"/>
      <c r="WIJ660" s="163"/>
      <c r="WIK660" s="163"/>
      <c r="WIL660" s="163"/>
      <c r="WIM660" s="163"/>
      <c r="WIN660" s="163"/>
      <c r="WIO660" s="163"/>
      <c r="WIP660" s="163"/>
      <c r="WIQ660" s="163"/>
      <c r="WIR660" s="163"/>
      <c r="WIS660" s="163"/>
      <c r="WIT660" s="163"/>
      <c r="WIU660" s="163"/>
      <c r="WIV660" s="163"/>
      <c r="WIW660" s="163"/>
      <c r="WIX660" s="163"/>
      <c r="WIY660" s="163"/>
      <c r="WIZ660" s="163"/>
      <c r="WJA660" s="163"/>
      <c r="WJB660" s="163"/>
      <c r="WJC660" s="163"/>
      <c r="WJD660" s="163"/>
      <c r="WJE660" s="163"/>
      <c r="WJF660" s="163"/>
      <c r="WJG660" s="163"/>
      <c r="WJH660" s="163"/>
      <c r="WJI660" s="163"/>
      <c r="WJJ660" s="163"/>
      <c r="WJK660" s="163"/>
      <c r="WJL660" s="163"/>
      <c r="WJM660" s="163"/>
      <c r="WJN660" s="163"/>
      <c r="WJO660" s="163"/>
      <c r="WJP660" s="163"/>
      <c r="WJQ660" s="163"/>
      <c r="WJR660" s="163"/>
      <c r="WJS660" s="163"/>
      <c r="WJT660" s="163"/>
      <c r="WJU660" s="163"/>
      <c r="WJV660" s="163"/>
      <c r="WJW660" s="163"/>
      <c r="WJX660" s="163"/>
      <c r="WJY660" s="163"/>
      <c r="WJZ660" s="163"/>
      <c r="WKA660" s="163"/>
      <c r="WKB660" s="163"/>
      <c r="WKC660" s="163"/>
      <c r="WKD660" s="163"/>
      <c r="WKE660" s="163"/>
      <c r="WKF660" s="163"/>
      <c r="WKG660" s="163"/>
      <c r="WKH660" s="163"/>
      <c r="WKI660" s="163"/>
      <c r="WKJ660" s="163"/>
      <c r="WKK660" s="163"/>
      <c r="WKL660" s="163"/>
      <c r="WKM660" s="163"/>
      <c r="WKN660" s="163"/>
      <c r="WKO660" s="163"/>
      <c r="WKP660" s="163"/>
      <c r="WKQ660" s="163"/>
      <c r="WKR660" s="163"/>
      <c r="WKS660" s="163"/>
      <c r="WKT660" s="163"/>
      <c r="WKU660" s="163"/>
      <c r="WKV660" s="163"/>
      <c r="WKW660" s="163"/>
      <c r="WKX660" s="163"/>
      <c r="WKY660" s="163"/>
      <c r="WKZ660" s="163"/>
      <c r="WLA660" s="163"/>
      <c r="WLB660" s="163"/>
      <c r="WLC660" s="163"/>
      <c r="WLD660" s="163"/>
      <c r="WLE660" s="163"/>
      <c r="WLF660" s="163"/>
      <c r="WLG660" s="163"/>
      <c r="WLH660" s="163"/>
      <c r="WLI660" s="163"/>
      <c r="WLJ660" s="163"/>
      <c r="WLK660" s="163"/>
      <c r="WLL660" s="163"/>
      <c r="WLM660" s="163"/>
      <c r="WLN660" s="163"/>
      <c r="WLO660" s="163"/>
      <c r="WLP660" s="163"/>
      <c r="WLQ660" s="163"/>
      <c r="WLR660" s="163"/>
      <c r="WLS660" s="163"/>
      <c r="WLT660" s="163"/>
      <c r="WLU660" s="163"/>
      <c r="WLV660" s="163"/>
      <c r="WLW660" s="163"/>
      <c r="WLX660" s="163"/>
      <c r="WLY660" s="163"/>
      <c r="WLZ660" s="163"/>
      <c r="WMA660" s="163"/>
      <c r="WMB660" s="163"/>
      <c r="WMC660" s="163"/>
      <c r="WMD660" s="163"/>
      <c r="WME660" s="163"/>
      <c r="WMF660" s="163"/>
      <c r="WMG660" s="163"/>
      <c r="WMH660" s="163"/>
      <c r="WMI660" s="163"/>
      <c r="WMJ660" s="163"/>
      <c r="WMK660" s="163"/>
      <c r="WML660" s="163"/>
      <c r="WMM660" s="163"/>
      <c r="WMN660" s="163"/>
      <c r="WMO660" s="163"/>
      <c r="WMP660" s="163"/>
      <c r="WMQ660" s="163"/>
      <c r="WMR660" s="163"/>
      <c r="WMS660" s="163"/>
      <c r="WMT660" s="163"/>
      <c r="WMU660" s="163"/>
      <c r="WMV660" s="163"/>
      <c r="WMW660" s="163"/>
      <c r="WMX660" s="163"/>
      <c r="WMY660" s="163"/>
      <c r="WMZ660" s="163"/>
      <c r="WNA660" s="163"/>
      <c r="WNB660" s="163"/>
      <c r="WNC660" s="163"/>
      <c r="WND660" s="163"/>
      <c r="WNE660" s="163"/>
      <c r="WNF660" s="163"/>
      <c r="WNG660" s="163"/>
      <c r="WNH660" s="163"/>
      <c r="WNI660" s="163"/>
      <c r="WNJ660" s="163"/>
      <c r="WNK660" s="163"/>
      <c r="WNL660" s="163"/>
      <c r="WNM660" s="163"/>
      <c r="WNN660" s="163"/>
      <c r="WNO660" s="163"/>
      <c r="WNP660" s="163"/>
      <c r="WNQ660" s="163"/>
      <c r="WNR660" s="163"/>
      <c r="WNS660" s="163"/>
      <c r="WNT660" s="163"/>
      <c r="WNU660" s="163"/>
      <c r="WNV660" s="163"/>
      <c r="WNW660" s="163"/>
      <c r="WNX660" s="163"/>
      <c r="WNY660" s="163"/>
      <c r="WNZ660" s="163"/>
      <c r="WOA660" s="163"/>
      <c r="WOB660" s="163"/>
      <c r="WOC660" s="163"/>
      <c r="WOD660" s="163"/>
      <c r="WOE660" s="163"/>
      <c r="WOF660" s="163"/>
      <c r="WOG660" s="163"/>
      <c r="WOH660" s="163"/>
      <c r="WOI660" s="163"/>
      <c r="WOJ660" s="163"/>
      <c r="WOK660" s="163"/>
      <c r="WOL660" s="163"/>
      <c r="WOM660" s="163"/>
      <c r="WON660" s="163"/>
      <c r="WOO660" s="163"/>
      <c r="WOP660" s="163"/>
      <c r="WOQ660" s="163"/>
      <c r="WOR660" s="163"/>
      <c r="WOS660" s="163"/>
      <c r="WOT660" s="163"/>
      <c r="WOU660" s="163"/>
      <c r="WOV660" s="163"/>
      <c r="WOW660" s="163"/>
      <c r="WOX660" s="163"/>
      <c r="WOY660" s="163"/>
      <c r="WOZ660" s="163"/>
      <c r="WPA660" s="163"/>
      <c r="WPB660" s="163"/>
      <c r="WPC660" s="163"/>
      <c r="WPD660" s="163"/>
      <c r="WPE660" s="163"/>
      <c r="WPF660" s="163"/>
      <c r="WPG660" s="163"/>
      <c r="WPH660" s="163"/>
      <c r="WPI660" s="163"/>
      <c r="WPJ660" s="163"/>
      <c r="WPK660" s="163"/>
      <c r="WPL660" s="163"/>
      <c r="WPM660" s="163"/>
      <c r="WPN660" s="163"/>
      <c r="WPO660" s="163"/>
      <c r="WPP660" s="163"/>
      <c r="WPQ660" s="163"/>
      <c r="WPR660" s="163"/>
      <c r="WPS660" s="163"/>
      <c r="WPT660" s="163"/>
      <c r="WPU660" s="163"/>
      <c r="WPV660" s="163"/>
      <c r="WPW660" s="163"/>
      <c r="WPX660" s="163"/>
      <c r="WPY660" s="163"/>
      <c r="WPZ660" s="163"/>
      <c r="WQA660" s="163"/>
      <c r="WQB660" s="163"/>
      <c r="WQC660" s="163"/>
      <c r="WQD660" s="163"/>
      <c r="WQE660" s="163"/>
      <c r="WQF660" s="163"/>
      <c r="WQG660" s="163"/>
      <c r="WQH660" s="163"/>
      <c r="WQI660" s="163"/>
      <c r="WQJ660" s="163"/>
      <c r="WQK660" s="163"/>
      <c r="WQL660" s="163"/>
      <c r="WQM660" s="163"/>
      <c r="WQN660" s="163"/>
      <c r="WQO660" s="163"/>
      <c r="WQP660" s="163"/>
      <c r="WQQ660" s="163"/>
      <c r="WQR660" s="163"/>
      <c r="WQS660" s="163"/>
      <c r="WQT660" s="163"/>
      <c r="WQU660" s="163"/>
      <c r="WQV660" s="163"/>
      <c r="WQW660" s="163"/>
      <c r="WQX660" s="163"/>
      <c r="WQY660" s="163"/>
      <c r="WQZ660" s="163"/>
      <c r="WRA660" s="163"/>
      <c r="WRB660" s="163"/>
      <c r="WRC660" s="163"/>
      <c r="WRD660" s="163"/>
      <c r="WRE660" s="163"/>
      <c r="WRF660" s="163"/>
      <c r="WRG660" s="163"/>
      <c r="WRH660" s="163"/>
      <c r="WRI660" s="163"/>
      <c r="WRJ660" s="163"/>
      <c r="WRK660" s="163"/>
      <c r="WRL660" s="163"/>
      <c r="WRM660" s="163"/>
      <c r="WRN660" s="163"/>
      <c r="WRO660" s="163"/>
      <c r="WRP660" s="163"/>
      <c r="WRQ660" s="163"/>
      <c r="WRR660" s="163"/>
      <c r="WRS660" s="163"/>
      <c r="WRT660" s="163"/>
      <c r="WRU660" s="163"/>
      <c r="WRV660" s="163"/>
      <c r="WRW660" s="163"/>
      <c r="WRX660" s="163"/>
      <c r="WRY660" s="163"/>
      <c r="WRZ660" s="163"/>
      <c r="WSA660" s="163"/>
      <c r="WSB660" s="163"/>
      <c r="WSC660" s="163"/>
      <c r="WSD660" s="163"/>
      <c r="WSE660" s="163"/>
      <c r="WSF660" s="163"/>
      <c r="WSG660" s="163"/>
      <c r="WSH660" s="163"/>
      <c r="WSI660" s="163"/>
      <c r="WSJ660" s="163"/>
      <c r="WSK660" s="163"/>
      <c r="WSL660" s="163"/>
      <c r="WSM660" s="163"/>
      <c r="WSN660" s="163"/>
      <c r="WSO660" s="163"/>
      <c r="WSP660" s="163"/>
      <c r="WSQ660" s="163"/>
      <c r="WSR660" s="163"/>
      <c r="WSS660" s="163"/>
      <c r="WST660" s="163"/>
      <c r="WSU660" s="163"/>
      <c r="WSV660" s="163"/>
      <c r="WSW660" s="163"/>
      <c r="WSX660" s="163"/>
      <c r="WSY660" s="163"/>
      <c r="WSZ660" s="163"/>
      <c r="WTA660" s="163"/>
      <c r="WTB660" s="163"/>
      <c r="WTC660" s="163"/>
      <c r="WTD660" s="163"/>
      <c r="WTE660" s="163"/>
      <c r="WTF660" s="163"/>
      <c r="WTG660" s="163"/>
      <c r="WTH660" s="163"/>
      <c r="WTI660" s="163"/>
      <c r="WTJ660" s="163"/>
      <c r="WTK660" s="163"/>
      <c r="WTL660" s="163"/>
      <c r="WTM660" s="163"/>
      <c r="WTN660" s="163"/>
      <c r="WTO660" s="163"/>
      <c r="WTP660" s="163"/>
      <c r="WTQ660" s="163"/>
      <c r="WTR660" s="163"/>
      <c r="WTS660" s="163"/>
      <c r="WTT660" s="163"/>
      <c r="WTU660" s="163"/>
      <c r="WTV660" s="163"/>
      <c r="WTW660" s="163"/>
      <c r="WTX660" s="163"/>
      <c r="WTY660" s="163"/>
      <c r="WTZ660" s="163"/>
      <c r="WUA660" s="163"/>
      <c r="WUB660" s="163"/>
      <c r="WUC660" s="163"/>
      <c r="WUD660" s="163"/>
      <c r="WUE660" s="163"/>
      <c r="WUF660" s="163"/>
      <c r="WUG660" s="163"/>
      <c r="WUH660" s="163"/>
      <c r="WUI660" s="163"/>
      <c r="WUJ660" s="163"/>
      <c r="WUK660" s="163"/>
      <c r="WUL660" s="163"/>
      <c r="WUM660" s="163"/>
      <c r="WUN660" s="163"/>
      <c r="WUO660" s="163"/>
      <c r="WUP660" s="163"/>
      <c r="WUQ660" s="163"/>
      <c r="WUR660" s="163"/>
      <c r="WUS660" s="163"/>
      <c r="WUT660" s="163"/>
      <c r="WUU660" s="163"/>
      <c r="WUV660" s="163"/>
      <c r="WUW660" s="163"/>
      <c r="WUX660" s="163"/>
      <c r="WUY660" s="163"/>
      <c r="WUZ660" s="163"/>
      <c r="WVA660" s="163"/>
      <c r="WVB660" s="163"/>
      <c r="WVC660" s="163"/>
      <c r="WVD660" s="163"/>
      <c r="WVE660" s="163"/>
      <c r="WVF660" s="163"/>
      <c r="WVG660" s="163"/>
      <c r="WVH660" s="163"/>
      <c r="WVI660" s="163"/>
      <c r="WVJ660" s="163"/>
      <c r="WVK660" s="163"/>
      <c r="WVL660" s="163"/>
      <c r="WVM660" s="163"/>
      <c r="WVN660" s="163"/>
      <c r="WVO660" s="163"/>
      <c r="WVP660" s="163"/>
      <c r="WVQ660" s="163"/>
      <c r="WVR660" s="163"/>
      <c r="WVS660" s="163"/>
      <c r="WVT660" s="163"/>
      <c r="WVU660" s="163"/>
      <c r="WVV660" s="163"/>
      <c r="WVW660" s="163"/>
      <c r="WVX660" s="163"/>
      <c r="WVY660" s="163"/>
      <c r="WVZ660" s="163"/>
      <c r="WWA660" s="163"/>
      <c r="WWB660" s="163"/>
      <c r="WWC660" s="163"/>
      <c r="WWD660" s="163"/>
      <c r="WWE660" s="163"/>
      <c r="WWF660" s="163"/>
      <c r="WWG660" s="163"/>
      <c r="WWH660" s="163"/>
      <c r="WWI660" s="163"/>
      <c r="WWJ660" s="163"/>
      <c r="WWK660" s="163"/>
      <c r="WWL660" s="163"/>
      <c r="WWM660" s="163"/>
      <c r="WWN660" s="163"/>
      <c r="WWO660" s="163"/>
      <c r="WWP660" s="163"/>
      <c r="WWQ660" s="163"/>
      <c r="WWR660" s="163"/>
      <c r="WWS660" s="163"/>
      <c r="WWT660" s="163"/>
      <c r="WWU660" s="163"/>
      <c r="WWV660" s="163"/>
      <c r="WWW660" s="163"/>
      <c r="WWX660" s="163"/>
      <c r="WWY660" s="163"/>
      <c r="WWZ660" s="163"/>
      <c r="WXA660" s="163"/>
      <c r="WXB660" s="163"/>
      <c r="WXC660" s="163"/>
      <c r="WXD660" s="163"/>
      <c r="WXE660" s="163"/>
      <c r="WXF660" s="163"/>
      <c r="WXG660" s="163"/>
      <c r="WXH660" s="163"/>
      <c r="WXI660" s="163"/>
      <c r="WXJ660" s="163"/>
      <c r="WXK660" s="163"/>
      <c r="WXL660" s="163"/>
      <c r="WXM660" s="163"/>
      <c r="WXN660" s="163"/>
      <c r="WXO660" s="163"/>
      <c r="WXP660" s="163"/>
      <c r="WXQ660" s="163"/>
      <c r="WXR660" s="163"/>
      <c r="WXS660" s="163"/>
      <c r="WXT660" s="163"/>
      <c r="WXU660" s="163"/>
      <c r="WXV660" s="163"/>
      <c r="WXW660" s="163"/>
      <c r="WXX660" s="163"/>
      <c r="WXY660" s="163"/>
      <c r="WXZ660" s="163"/>
      <c r="WYA660" s="163"/>
      <c r="WYB660" s="163"/>
      <c r="WYC660" s="163"/>
      <c r="WYD660" s="163"/>
      <c r="WYE660" s="163"/>
      <c r="WYF660" s="163"/>
      <c r="WYG660" s="163"/>
      <c r="WYH660" s="163"/>
      <c r="WYI660" s="163"/>
      <c r="WYJ660" s="163"/>
      <c r="WYK660" s="163"/>
      <c r="WYL660" s="163"/>
      <c r="WYM660" s="163"/>
      <c r="WYN660" s="163"/>
      <c r="WYO660" s="163"/>
      <c r="WYP660" s="163"/>
      <c r="WYQ660" s="163"/>
      <c r="WYR660" s="163"/>
      <c r="WYS660" s="163"/>
      <c r="WYT660" s="163"/>
      <c r="WYU660" s="163"/>
      <c r="WYV660" s="163"/>
      <c r="WYW660" s="163"/>
      <c r="WYX660" s="163"/>
      <c r="WYY660" s="163"/>
      <c r="WYZ660" s="163"/>
      <c r="WZA660" s="163"/>
      <c r="WZB660" s="163"/>
      <c r="WZC660" s="163"/>
      <c r="WZD660" s="163"/>
      <c r="WZE660" s="163"/>
      <c r="WZF660" s="163"/>
      <c r="WZG660" s="163"/>
      <c r="WZH660" s="163"/>
      <c r="WZI660" s="163"/>
      <c r="WZJ660" s="163"/>
      <c r="WZK660" s="163"/>
      <c r="WZL660" s="163"/>
      <c r="WZM660" s="163"/>
      <c r="WZN660" s="163"/>
      <c r="WZO660" s="163"/>
      <c r="WZP660" s="163"/>
      <c r="WZQ660" s="163"/>
      <c r="WZR660" s="163"/>
      <c r="WZS660" s="163"/>
      <c r="WZT660" s="163"/>
      <c r="WZU660" s="163"/>
      <c r="WZV660" s="163"/>
      <c r="WZW660" s="163"/>
      <c r="WZX660" s="163"/>
      <c r="WZY660" s="163"/>
      <c r="WZZ660" s="163"/>
      <c r="XAA660" s="163"/>
      <c r="XAB660" s="163"/>
      <c r="XAC660" s="163"/>
      <c r="XAD660" s="163"/>
      <c r="XAE660" s="163"/>
      <c r="XAF660" s="163"/>
      <c r="XAG660" s="163"/>
      <c r="XAH660" s="163"/>
      <c r="XAI660" s="163"/>
      <c r="XAJ660" s="163"/>
      <c r="XAK660" s="163"/>
      <c r="XAL660" s="163"/>
      <c r="XAM660" s="163"/>
      <c r="XAN660" s="163"/>
      <c r="XAO660" s="163"/>
      <c r="XAP660" s="163"/>
      <c r="XAQ660" s="163"/>
      <c r="XAR660" s="163"/>
      <c r="XAS660" s="163"/>
      <c r="XAT660" s="163"/>
      <c r="XAU660" s="163"/>
      <c r="XAV660" s="163"/>
      <c r="XAW660" s="163"/>
      <c r="XAX660" s="163"/>
      <c r="XAY660" s="163"/>
      <c r="XAZ660" s="163"/>
      <c r="XBA660" s="163"/>
      <c r="XBB660" s="163"/>
      <c r="XBC660" s="163"/>
      <c r="XBD660" s="163"/>
      <c r="XBE660" s="163"/>
      <c r="XBF660" s="163"/>
      <c r="XBG660" s="163"/>
      <c r="XBH660" s="163"/>
      <c r="XBI660" s="163"/>
      <c r="XBJ660" s="163"/>
      <c r="XBK660" s="163"/>
      <c r="XBL660" s="163"/>
      <c r="XBM660" s="163"/>
      <c r="XBN660" s="163"/>
      <c r="XBO660" s="163"/>
      <c r="XBP660" s="163"/>
      <c r="XBQ660" s="163"/>
      <c r="XBR660" s="163"/>
      <c r="XBS660" s="163"/>
      <c r="XBT660" s="163"/>
      <c r="XBU660" s="163"/>
      <c r="XBV660" s="163"/>
      <c r="XBW660" s="163"/>
      <c r="XBX660" s="163"/>
      <c r="XBY660" s="163"/>
      <c r="XBZ660" s="163"/>
      <c r="XCA660" s="163"/>
      <c r="XCB660" s="163"/>
      <c r="XCC660" s="163"/>
      <c r="XCD660" s="163"/>
      <c r="XCE660" s="163"/>
      <c r="XCF660" s="163"/>
      <c r="XCG660" s="163"/>
      <c r="XCH660" s="163"/>
      <c r="XCI660" s="163"/>
      <c r="XCJ660" s="163"/>
      <c r="XCK660" s="163"/>
      <c r="XCL660" s="163"/>
      <c r="XCM660" s="163"/>
      <c r="XCN660" s="163"/>
      <c r="XCO660" s="163"/>
      <c r="XCP660" s="163"/>
      <c r="XCQ660" s="163"/>
      <c r="XCR660" s="163"/>
      <c r="XCS660" s="163"/>
      <c r="XCT660" s="163"/>
      <c r="XCU660" s="163"/>
      <c r="XCV660" s="163"/>
      <c r="XCW660" s="163"/>
      <c r="XCX660" s="163"/>
      <c r="XCY660" s="163"/>
      <c r="XCZ660" s="163"/>
      <c r="XDA660" s="163"/>
      <c r="XDB660" s="163"/>
      <c r="XDC660" s="163"/>
      <c r="XDD660" s="163"/>
      <c r="XDE660" s="163"/>
      <c r="XDF660" s="163"/>
      <c r="XDG660" s="163"/>
      <c r="XDH660" s="163"/>
      <c r="XDI660" s="163"/>
      <c r="XDJ660" s="163"/>
      <c r="XDK660" s="163"/>
      <c r="XDL660" s="163"/>
      <c r="XDM660" s="163"/>
      <c r="XDN660" s="163"/>
      <c r="XDO660" s="163"/>
      <c r="XDP660" s="163"/>
      <c r="XDQ660" s="163"/>
      <c r="XDR660" s="163"/>
      <c r="XDS660" s="163"/>
      <c r="XDT660" s="163"/>
      <c r="XDU660" s="163"/>
      <c r="XDV660" s="163"/>
      <c r="XDW660" s="163"/>
      <c r="XDX660" s="163"/>
      <c r="XDY660" s="163"/>
      <c r="XDZ660" s="163"/>
      <c r="XEA660" s="163"/>
      <c r="XEB660" s="163"/>
      <c r="XEC660" s="163"/>
      <c r="XED660" s="163"/>
      <c r="XEE660" s="163"/>
      <c r="XEF660" s="163"/>
      <c r="XEG660" s="163"/>
      <c r="XEH660" s="163"/>
      <c r="XEI660" s="163"/>
      <c r="XEJ660" s="163"/>
      <c r="XEK660" s="163"/>
      <c r="XEL660" s="163"/>
      <c r="XEM660" s="163"/>
      <c r="XEN660" s="163"/>
      <c r="XEO660" s="163"/>
      <c r="XEP660" s="163"/>
      <c r="XEQ660" s="163"/>
      <c r="XER660" s="163"/>
      <c r="XES660" s="163"/>
      <c r="XET660" s="163"/>
      <c r="XEU660" s="163"/>
      <c r="XEV660" s="163"/>
      <c r="XEW660" s="163"/>
      <c r="XEX660" s="163"/>
      <c r="XEY660" s="163"/>
      <c r="XEZ660" s="163"/>
      <c r="XFA660" s="163"/>
      <c r="XFB660" s="163"/>
      <c r="XFC660" s="163"/>
    </row>
    <row r="661" spans="1:16383" s="156" customFormat="1" ht="11.25" x14ac:dyDescent="0.2">
      <c r="A661" s="172">
        <v>775</v>
      </c>
      <c r="B661" s="175">
        <v>55</v>
      </c>
      <c r="C661" s="181" t="s">
        <v>2495</v>
      </c>
      <c r="D661" s="238">
        <v>42566</v>
      </c>
      <c r="E661" s="175">
        <v>2016</v>
      </c>
      <c r="F661" s="175">
        <v>3</v>
      </c>
      <c r="G661" s="173" t="s">
        <v>1230</v>
      </c>
      <c r="H661" s="173" t="s">
        <v>1232</v>
      </c>
      <c r="I661" s="173"/>
      <c r="J661" s="175">
        <v>7</v>
      </c>
      <c r="K661" s="173" t="s">
        <v>1495</v>
      </c>
      <c r="L661" s="173" t="s">
        <v>2322</v>
      </c>
      <c r="M661" s="175">
        <v>3</v>
      </c>
      <c r="N661" s="175">
        <v>37</v>
      </c>
      <c r="O661" s="173" t="s">
        <v>1225</v>
      </c>
      <c r="P661" s="173" t="s">
        <v>561</v>
      </c>
      <c r="Q661" s="173" t="s">
        <v>625</v>
      </c>
      <c r="R661" s="173"/>
      <c r="S661" s="215" t="s">
        <v>625</v>
      </c>
      <c r="T661" s="185" t="s">
        <v>625</v>
      </c>
      <c r="U661" s="239" t="s">
        <v>624</v>
      </c>
      <c r="V661" s="193">
        <v>22.616499999999998</v>
      </c>
      <c r="W661" s="193">
        <v>97.300299999999993</v>
      </c>
      <c r="X661" s="175">
        <v>2</v>
      </c>
      <c r="Y661" s="173" t="s">
        <v>1314</v>
      </c>
      <c r="Z661" s="173" t="s">
        <v>2496</v>
      </c>
      <c r="AA661" s="179" t="s">
        <v>2497</v>
      </c>
      <c r="AB661" s="173"/>
      <c r="AC661" s="175">
        <v>0</v>
      </c>
      <c r="AD661" s="188"/>
      <c r="AE661" s="162"/>
      <c r="AF661" s="163"/>
      <c r="AG661" s="163"/>
      <c r="AH661" s="163"/>
      <c r="AI661" s="163"/>
      <c r="AJ661" s="163"/>
      <c r="AK661" s="163"/>
      <c r="AL661" s="163"/>
      <c r="AM661" s="163"/>
      <c r="AN661" s="163"/>
      <c r="AO661" s="163"/>
      <c r="AP661" s="163"/>
      <c r="AQ661" s="163"/>
      <c r="AR661" s="163"/>
      <c r="AS661" s="163"/>
      <c r="AT661" s="163"/>
      <c r="AU661" s="163"/>
      <c r="AV661" s="163"/>
      <c r="AW661" s="163"/>
      <c r="AX661" s="163"/>
      <c r="AY661" s="163"/>
      <c r="AZ661" s="163"/>
      <c r="BA661" s="163"/>
      <c r="BB661" s="163"/>
      <c r="BC661" s="163"/>
      <c r="BD661" s="163"/>
      <c r="BE661" s="163"/>
      <c r="BF661" s="163"/>
      <c r="BG661" s="163"/>
      <c r="BH661" s="163"/>
      <c r="BI661" s="163"/>
      <c r="BJ661" s="163"/>
      <c r="BK661" s="163"/>
      <c r="BL661" s="163"/>
      <c r="BM661" s="163"/>
      <c r="BN661" s="163"/>
      <c r="BO661" s="163"/>
      <c r="BP661" s="163"/>
      <c r="BQ661" s="163"/>
      <c r="BR661" s="163"/>
      <c r="BS661" s="163"/>
      <c r="BT661" s="163"/>
      <c r="BU661" s="163"/>
      <c r="BV661" s="163"/>
      <c r="BW661" s="163"/>
      <c r="BX661" s="163"/>
      <c r="BY661" s="163"/>
      <c r="BZ661" s="163"/>
      <c r="CA661" s="163"/>
      <c r="CB661" s="163"/>
      <c r="CC661" s="163"/>
      <c r="CD661" s="163"/>
      <c r="CE661" s="163"/>
      <c r="CF661" s="163"/>
      <c r="CG661" s="163"/>
      <c r="CH661" s="163"/>
      <c r="CI661" s="163"/>
      <c r="CJ661" s="163"/>
      <c r="CK661" s="163"/>
      <c r="CL661" s="163"/>
      <c r="CM661" s="163"/>
      <c r="CN661" s="163"/>
      <c r="CO661" s="163"/>
      <c r="CP661" s="163"/>
      <c r="CQ661" s="163"/>
      <c r="CR661" s="163"/>
      <c r="CS661" s="163"/>
      <c r="CT661" s="163"/>
      <c r="CU661" s="163"/>
      <c r="CV661" s="163"/>
      <c r="CW661" s="163"/>
      <c r="CX661" s="163"/>
      <c r="CY661" s="163"/>
      <c r="CZ661" s="163"/>
      <c r="DA661" s="163"/>
      <c r="DB661" s="163"/>
      <c r="DC661" s="163"/>
      <c r="DD661" s="163"/>
      <c r="DE661" s="163"/>
      <c r="DF661" s="163"/>
      <c r="DG661" s="163"/>
      <c r="DH661" s="163"/>
      <c r="DI661" s="163"/>
      <c r="DJ661" s="163"/>
      <c r="DK661" s="163"/>
      <c r="DL661" s="163"/>
      <c r="DM661" s="163"/>
      <c r="DN661" s="163"/>
      <c r="DO661" s="163"/>
      <c r="DP661" s="163"/>
      <c r="DQ661" s="163"/>
      <c r="DR661" s="163"/>
      <c r="DS661" s="163"/>
      <c r="DT661" s="163"/>
      <c r="DU661" s="163"/>
      <c r="DV661" s="163"/>
      <c r="DW661" s="163"/>
      <c r="DX661" s="163"/>
      <c r="DY661" s="163"/>
      <c r="DZ661" s="163"/>
      <c r="EA661" s="163"/>
      <c r="EB661" s="163"/>
      <c r="EC661" s="163"/>
      <c r="ED661" s="163"/>
      <c r="EE661" s="163"/>
      <c r="EF661" s="163"/>
      <c r="EG661" s="163"/>
      <c r="EH661" s="163"/>
      <c r="EI661" s="163"/>
      <c r="EJ661" s="163"/>
      <c r="EK661" s="163"/>
      <c r="EL661" s="163"/>
      <c r="EM661" s="163"/>
      <c r="EN661" s="163"/>
      <c r="EO661" s="163"/>
      <c r="EP661" s="163"/>
      <c r="EQ661" s="163"/>
      <c r="ER661" s="163"/>
      <c r="ES661" s="163"/>
      <c r="ET661" s="163"/>
      <c r="EU661" s="163"/>
      <c r="EV661" s="163"/>
      <c r="EW661" s="163"/>
      <c r="EX661" s="163"/>
      <c r="EY661" s="163"/>
      <c r="EZ661" s="163"/>
      <c r="FA661" s="163"/>
      <c r="FB661" s="163"/>
      <c r="FC661" s="163"/>
      <c r="FD661" s="163"/>
      <c r="FE661" s="163"/>
      <c r="FF661" s="163"/>
      <c r="FG661" s="163"/>
      <c r="FH661" s="163"/>
      <c r="FI661" s="163"/>
      <c r="FJ661" s="163"/>
      <c r="FK661" s="163"/>
      <c r="FL661" s="163"/>
      <c r="FM661" s="163"/>
      <c r="FN661" s="163"/>
      <c r="FO661" s="163"/>
      <c r="FP661" s="163"/>
      <c r="FQ661" s="163"/>
      <c r="FR661" s="163"/>
      <c r="FS661" s="163"/>
      <c r="FT661" s="163"/>
      <c r="FU661" s="163"/>
      <c r="FV661" s="163"/>
      <c r="FW661" s="163"/>
      <c r="FX661" s="163"/>
      <c r="FY661" s="163"/>
      <c r="FZ661" s="163"/>
      <c r="GA661" s="163"/>
      <c r="GB661" s="163"/>
      <c r="GC661" s="163"/>
      <c r="GD661" s="163"/>
      <c r="GE661" s="163"/>
      <c r="GF661" s="163"/>
      <c r="GG661" s="163"/>
      <c r="GH661" s="163"/>
      <c r="GI661" s="163"/>
      <c r="GJ661" s="163"/>
      <c r="GK661" s="163"/>
      <c r="GL661" s="163"/>
      <c r="GM661" s="163"/>
      <c r="GN661" s="163"/>
      <c r="GO661" s="163"/>
      <c r="GP661" s="163"/>
      <c r="GQ661" s="163"/>
      <c r="GR661" s="163"/>
      <c r="GS661" s="163"/>
      <c r="GT661" s="163"/>
      <c r="GU661" s="163"/>
      <c r="GV661" s="163"/>
      <c r="GW661" s="163"/>
      <c r="GX661" s="163"/>
      <c r="GY661" s="163"/>
      <c r="GZ661" s="163"/>
      <c r="HA661" s="163"/>
      <c r="HB661" s="163"/>
      <c r="HC661" s="163"/>
      <c r="HD661" s="163"/>
      <c r="HE661" s="163"/>
      <c r="HF661" s="163"/>
      <c r="HG661" s="163"/>
      <c r="HH661" s="163"/>
      <c r="HI661" s="163"/>
      <c r="HJ661" s="163"/>
      <c r="HK661" s="163"/>
      <c r="HL661" s="163"/>
      <c r="HM661" s="163"/>
      <c r="HN661" s="163"/>
      <c r="HO661" s="163"/>
      <c r="HP661" s="163"/>
      <c r="HQ661" s="163"/>
      <c r="HR661" s="163"/>
      <c r="HS661" s="163"/>
      <c r="HT661" s="163"/>
      <c r="HU661" s="163"/>
      <c r="HV661" s="163"/>
      <c r="HW661" s="163"/>
      <c r="HX661" s="163"/>
      <c r="HY661" s="163"/>
      <c r="HZ661" s="163"/>
      <c r="IA661" s="163"/>
      <c r="IB661" s="163"/>
      <c r="IC661" s="163"/>
      <c r="ID661" s="163"/>
      <c r="IE661" s="163"/>
      <c r="IF661" s="163"/>
      <c r="IG661" s="163"/>
      <c r="IH661" s="163"/>
      <c r="II661" s="163"/>
      <c r="IJ661" s="163"/>
      <c r="IK661" s="163"/>
      <c r="IL661" s="163"/>
      <c r="IM661" s="163"/>
      <c r="IN661" s="163"/>
      <c r="IO661" s="163"/>
      <c r="IP661" s="163"/>
      <c r="IQ661" s="163"/>
      <c r="IR661" s="163"/>
      <c r="IS661" s="163"/>
      <c r="IT661" s="163"/>
      <c r="IU661" s="163"/>
      <c r="IV661" s="163"/>
      <c r="IW661" s="163"/>
      <c r="IX661" s="163"/>
      <c r="IY661" s="163"/>
      <c r="IZ661" s="163"/>
      <c r="JA661" s="163"/>
      <c r="JB661" s="163"/>
      <c r="JC661" s="163"/>
      <c r="JD661" s="163"/>
      <c r="JE661" s="163"/>
      <c r="JF661" s="163"/>
      <c r="JG661" s="163"/>
      <c r="JH661" s="163"/>
      <c r="JI661" s="163"/>
      <c r="JJ661" s="163"/>
      <c r="JK661" s="163"/>
      <c r="JL661" s="163"/>
      <c r="JM661" s="163"/>
      <c r="JN661" s="163"/>
      <c r="JO661" s="163"/>
      <c r="JP661" s="163"/>
      <c r="JQ661" s="163"/>
      <c r="JR661" s="163"/>
      <c r="JS661" s="163"/>
      <c r="JT661" s="163"/>
      <c r="JU661" s="163"/>
      <c r="JV661" s="163"/>
      <c r="JW661" s="163"/>
      <c r="JX661" s="163"/>
      <c r="JY661" s="163"/>
      <c r="JZ661" s="163"/>
      <c r="KA661" s="163"/>
      <c r="KB661" s="163"/>
      <c r="KC661" s="163"/>
      <c r="KD661" s="163"/>
      <c r="KE661" s="163"/>
      <c r="KF661" s="163"/>
      <c r="KG661" s="163"/>
      <c r="KH661" s="163"/>
      <c r="KI661" s="163"/>
      <c r="KJ661" s="163"/>
      <c r="KK661" s="163"/>
      <c r="KL661" s="163"/>
      <c r="KM661" s="163"/>
      <c r="KN661" s="163"/>
      <c r="KO661" s="163"/>
      <c r="KP661" s="163"/>
      <c r="KQ661" s="163"/>
      <c r="KR661" s="163"/>
      <c r="KS661" s="163"/>
      <c r="KT661" s="163"/>
      <c r="KU661" s="163"/>
      <c r="KV661" s="163"/>
      <c r="KW661" s="163"/>
      <c r="KX661" s="163"/>
      <c r="KY661" s="163"/>
      <c r="KZ661" s="163"/>
      <c r="LA661" s="163"/>
      <c r="LB661" s="163"/>
      <c r="LC661" s="163"/>
      <c r="LD661" s="163"/>
      <c r="LE661" s="163"/>
      <c r="LF661" s="163"/>
      <c r="LG661" s="163"/>
      <c r="LH661" s="163"/>
      <c r="LI661" s="163"/>
      <c r="LJ661" s="163"/>
      <c r="LK661" s="163"/>
      <c r="LL661" s="163"/>
      <c r="LM661" s="163"/>
      <c r="LN661" s="163"/>
      <c r="LO661" s="163"/>
      <c r="LP661" s="163"/>
      <c r="LQ661" s="163"/>
      <c r="LR661" s="163"/>
      <c r="LS661" s="163"/>
      <c r="LT661" s="163"/>
      <c r="LU661" s="163"/>
      <c r="LV661" s="163"/>
      <c r="LW661" s="163"/>
      <c r="LX661" s="163"/>
      <c r="LY661" s="163"/>
      <c r="LZ661" s="163"/>
      <c r="MA661" s="163"/>
      <c r="MB661" s="163"/>
      <c r="MC661" s="163"/>
      <c r="MD661" s="163"/>
      <c r="ME661" s="163"/>
      <c r="MF661" s="163"/>
      <c r="MG661" s="163"/>
      <c r="MH661" s="163"/>
      <c r="MI661" s="163"/>
      <c r="MJ661" s="163"/>
      <c r="MK661" s="163"/>
      <c r="ML661" s="163"/>
      <c r="MM661" s="163"/>
      <c r="MN661" s="163"/>
      <c r="MO661" s="163"/>
      <c r="MP661" s="163"/>
      <c r="MQ661" s="163"/>
      <c r="MR661" s="163"/>
      <c r="MS661" s="163"/>
      <c r="MT661" s="163"/>
      <c r="MU661" s="163"/>
      <c r="MV661" s="163"/>
      <c r="MW661" s="163"/>
      <c r="MX661" s="163"/>
      <c r="MY661" s="163"/>
      <c r="MZ661" s="163"/>
      <c r="NA661" s="163"/>
      <c r="NB661" s="163"/>
      <c r="NC661" s="163"/>
      <c r="ND661" s="163"/>
      <c r="NE661" s="163"/>
      <c r="NF661" s="163"/>
      <c r="NG661" s="163"/>
      <c r="NH661" s="163"/>
      <c r="NI661" s="163"/>
      <c r="NJ661" s="163"/>
      <c r="NK661" s="163"/>
      <c r="NL661" s="163"/>
      <c r="NM661" s="163"/>
      <c r="NN661" s="163"/>
      <c r="NO661" s="163"/>
      <c r="NP661" s="163"/>
      <c r="NQ661" s="163"/>
      <c r="NR661" s="163"/>
      <c r="NS661" s="163"/>
      <c r="NT661" s="163"/>
      <c r="NU661" s="163"/>
      <c r="NV661" s="163"/>
      <c r="NW661" s="163"/>
      <c r="NX661" s="163"/>
      <c r="NY661" s="163"/>
      <c r="NZ661" s="163"/>
      <c r="OA661" s="163"/>
      <c r="OB661" s="163"/>
      <c r="OC661" s="163"/>
      <c r="OD661" s="163"/>
      <c r="OE661" s="163"/>
      <c r="OF661" s="163"/>
      <c r="OG661" s="163"/>
      <c r="OH661" s="163"/>
      <c r="OI661" s="163"/>
      <c r="OJ661" s="163"/>
      <c r="OK661" s="163"/>
      <c r="OL661" s="163"/>
      <c r="OM661" s="163"/>
      <c r="ON661" s="163"/>
      <c r="OO661" s="163"/>
      <c r="OP661" s="163"/>
      <c r="OQ661" s="163"/>
      <c r="OR661" s="163"/>
      <c r="OS661" s="163"/>
      <c r="OT661" s="163"/>
      <c r="OU661" s="163"/>
      <c r="OV661" s="163"/>
      <c r="OW661" s="163"/>
      <c r="OX661" s="163"/>
      <c r="OY661" s="163"/>
      <c r="OZ661" s="163"/>
      <c r="PA661" s="163"/>
      <c r="PB661" s="163"/>
      <c r="PC661" s="163"/>
      <c r="PD661" s="163"/>
      <c r="PE661" s="163"/>
      <c r="PF661" s="163"/>
      <c r="PG661" s="163"/>
      <c r="PH661" s="163"/>
      <c r="PI661" s="163"/>
      <c r="PJ661" s="163"/>
      <c r="PK661" s="163"/>
      <c r="PL661" s="163"/>
      <c r="PM661" s="163"/>
      <c r="PN661" s="163"/>
      <c r="PO661" s="163"/>
      <c r="PP661" s="163"/>
      <c r="PQ661" s="163"/>
      <c r="PR661" s="163"/>
      <c r="PS661" s="163"/>
      <c r="PT661" s="163"/>
      <c r="PU661" s="163"/>
      <c r="PV661" s="163"/>
      <c r="PW661" s="163"/>
      <c r="PX661" s="163"/>
      <c r="PY661" s="163"/>
      <c r="PZ661" s="163"/>
      <c r="QA661" s="163"/>
      <c r="QB661" s="163"/>
      <c r="QC661" s="163"/>
      <c r="QD661" s="163"/>
      <c r="QE661" s="163"/>
      <c r="QF661" s="163"/>
      <c r="QG661" s="163"/>
      <c r="QH661" s="163"/>
      <c r="QI661" s="163"/>
      <c r="QJ661" s="163"/>
      <c r="QK661" s="163"/>
      <c r="QL661" s="163"/>
      <c r="QM661" s="163"/>
      <c r="QN661" s="163"/>
      <c r="QO661" s="163"/>
      <c r="QP661" s="163"/>
      <c r="QQ661" s="163"/>
      <c r="QR661" s="163"/>
      <c r="QS661" s="163"/>
      <c r="QT661" s="163"/>
      <c r="QU661" s="163"/>
      <c r="QV661" s="163"/>
      <c r="QW661" s="163"/>
      <c r="QX661" s="163"/>
      <c r="QY661" s="163"/>
      <c r="QZ661" s="163"/>
      <c r="RA661" s="163"/>
      <c r="RB661" s="163"/>
      <c r="RC661" s="163"/>
      <c r="RD661" s="163"/>
      <c r="RE661" s="163"/>
      <c r="RF661" s="163"/>
      <c r="RG661" s="163"/>
      <c r="RH661" s="163"/>
      <c r="RI661" s="163"/>
      <c r="RJ661" s="163"/>
      <c r="RK661" s="163"/>
      <c r="RL661" s="163"/>
      <c r="RM661" s="163"/>
      <c r="RN661" s="163"/>
      <c r="RO661" s="163"/>
      <c r="RP661" s="163"/>
      <c r="RQ661" s="163"/>
      <c r="RR661" s="163"/>
      <c r="RS661" s="163"/>
      <c r="RT661" s="163"/>
      <c r="RU661" s="163"/>
      <c r="RV661" s="163"/>
      <c r="RW661" s="163"/>
      <c r="RX661" s="163"/>
      <c r="RY661" s="163"/>
      <c r="RZ661" s="163"/>
      <c r="SA661" s="163"/>
      <c r="SB661" s="163"/>
      <c r="SC661" s="163"/>
      <c r="SD661" s="163"/>
      <c r="SE661" s="163"/>
      <c r="SF661" s="163"/>
      <c r="SG661" s="163"/>
      <c r="SH661" s="163"/>
      <c r="SI661" s="163"/>
      <c r="SJ661" s="163"/>
      <c r="SK661" s="163"/>
      <c r="SL661" s="163"/>
      <c r="SM661" s="163"/>
      <c r="SN661" s="163"/>
      <c r="SO661" s="163"/>
      <c r="SP661" s="163"/>
      <c r="SQ661" s="163"/>
      <c r="SR661" s="163"/>
      <c r="SS661" s="163"/>
      <c r="ST661" s="163"/>
      <c r="SU661" s="163"/>
      <c r="SV661" s="163"/>
      <c r="SW661" s="163"/>
      <c r="SX661" s="163"/>
      <c r="SY661" s="163"/>
      <c r="SZ661" s="163"/>
      <c r="TA661" s="163"/>
      <c r="TB661" s="163"/>
      <c r="TC661" s="163"/>
      <c r="TD661" s="163"/>
      <c r="TE661" s="163"/>
      <c r="TF661" s="163"/>
      <c r="TG661" s="163"/>
      <c r="TH661" s="163"/>
      <c r="TI661" s="163"/>
      <c r="TJ661" s="163"/>
      <c r="TK661" s="163"/>
      <c r="TL661" s="163"/>
      <c r="TM661" s="163"/>
      <c r="TN661" s="163"/>
      <c r="TO661" s="163"/>
      <c r="TP661" s="163"/>
      <c r="TQ661" s="163"/>
      <c r="TR661" s="163"/>
      <c r="TS661" s="163"/>
      <c r="TT661" s="163"/>
      <c r="TU661" s="163"/>
      <c r="TV661" s="163"/>
      <c r="TW661" s="163"/>
      <c r="TX661" s="163"/>
      <c r="TY661" s="163"/>
      <c r="TZ661" s="163"/>
      <c r="UA661" s="163"/>
      <c r="UB661" s="163"/>
      <c r="UC661" s="163"/>
      <c r="UD661" s="163"/>
      <c r="UE661" s="163"/>
      <c r="UF661" s="163"/>
      <c r="UG661" s="163"/>
      <c r="UH661" s="163"/>
      <c r="UI661" s="163"/>
      <c r="UJ661" s="163"/>
      <c r="UK661" s="163"/>
      <c r="UL661" s="163"/>
      <c r="UM661" s="163"/>
      <c r="UN661" s="163"/>
      <c r="UO661" s="163"/>
      <c r="UP661" s="163"/>
      <c r="UQ661" s="163"/>
      <c r="UR661" s="163"/>
      <c r="US661" s="163"/>
      <c r="UT661" s="163"/>
      <c r="UU661" s="163"/>
      <c r="UV661" s="163"/>
      <c r="UW661" s="163"/>
      <c r="UX661" s="163"/>
      <c r="UY661" s="163"/>
      <c r="UZ661" s="163"/>
      <c r="VA661" s="163"/>
      <c r="VB661" s="163"/>
      <c r="VC661" s="163"/>
      <c r="VD661" s="163"/>
      <c r="VE661" s="163"/>
      <c r="VF661" s="163"/>
      <c r="VG661" s="163"/>
      <c r="VH661" s="163"/>
      <c r="VI661" s="163"/>
      <c r="VJ661" s="163"/>
      <c r="VK661" s="163"/>
      <c r="VL661" s="163"/>
      <c r="VM661" s="163"/>
      <c r="VN661" s="163"/>
      <c r="VO661" s="163"/>
      <c r="VP661" s="163"/>
      <c r="VQ661" s="163"/>
      <c r="VR661" s="163"/>
      <c r="VS661" s="163"/>
      <c r="VT661" s="163"/>
      <c r="VU661" s="163"/>
      <c r="VV661" s="163"/>
      <c r="VW661" s="163"/>
      <c r="VX661" s="163"/>
      <c r="VY661" s="163"/>
      <c r="VZ661" s="163"/>
      <c r="WA661" s="163"/>
      <c r="WB661" s="163"/>
      <c r="WC661" s="163"/>
      <c r="WD661" s="163"/>
      <c r="WE661" s="163"/>
      <c r="WF661" s="163"/>
      <c r="WG661" s="163"/>
      <c r="WH661" s="163"/>
      <c r="WI661" s="163"/>
      <c r="WJ661" s="163"/>
      <c r="WK661" s="163"/>
      <c r="WL661" s="163"/>
      <c r="WM661" s="163"/>
      <c r="WN661" s="163"/>
      <c r="WO661" s="163"/>
      <c r="WP661" s="163"/>
      <c r="WQ661" s="163"/>
      <c r="WR661" s="163"/>
      <c r="WS661" s="163"/>
      <c r="WT661" s="163"/>
      <c r="WU661" s="163"/>
      <c r="WV661" s="163"/>
      <c r="WW661" s="163"/>
      <c r="WX661" s="163"/>
      <c r="WY661" s="163"/>
      <c r="WZ661" s="163"/>
      <c r="XA661" s="163"/>
      <c r="XB661" s="163"/>
      <c r="XC661" s="163"/>
      <c r="XD661" s="163"/>
      <c r="XE661" s="163"/>
      <c r="XF661" s="163"/>
      <c r="XG661" s="163"/>
      <c r="XH661" s="163"/>
      <c r="XI661" s="163"/>
      <c r="XJ661" s="163"/>
      <c r="XK661" s="163"/>
      <c r="XL661" s="163"/>
      <c r="XM661" s="163"/>
      <c r="XN661" s="163"/>
      <c r="XO661" s="163"/>
      <c r="XP661" s="163"/>
      <c r="XQ661" s="163"/>
      <c r="XR661" s="163"/>
      <c r="XS661" s="163"/>
      <c r="XT661" s="163"/>
      <c r="XU661" s="163"/>
      <c r="XV661" s="163"/>
      <c r="XW661" s="163"/>
      <c r="XX661" s="163"/>
      <c r="XY661" s="163"/>
      <c r="XZ661" s="163"/>
      <c r="YA661" s="163"/>
      <c r="YB661" s="163"/>
      <c r="YC661" s="163"/>
      <c r="YD661" s="163"/>
      <c r="YE661" s="163"/>
      <c r="YF661" s="163"/>
      <c r="YG661" s="163"/>
      <c r="YH661" s="163"/>
      <c r="YI661" s="163"/>
      <c r="YJ661" s="163"/>
      <c r="YK661" s="163"/>
      <c r="YL661" s="163"/>
      <c r="YM661" s="163"/>
      <c r="YN661" s="163"/>
      <c r="YO661" s="163"/>
      <c r="YP661" s="163"/>
      <c r="YQ661" s="163"/>
      <c r="YR661" s="163"/>
      <c r="YS661" s="163"/>
      <c r="YT661" s="163"/>
      <c r="YU661" s="163"/>
      <c r="YV661" s="163"/>
      <c r="YW661" s="163"/>
      <c r="YX661" s="163"/>
      <c r="YY661" s="163"/>
      <c r="YZ661" s="163"/>
      <c r="ZA661" s="163"/>
      <c r="ZB661" s="163"/>
      <c r="ZC661" s="163"/>
      <c r="ZD661" s="163"/>
      <c r="ZE661" s="163"/>
      <c r="ZF661" s="163"/>
      <c r="ZG661" s="163"/>
      <c r="ZH661" s="163"/>
      <c r="ZI661" s="163"/>
      <c r="ZJ661" s="163"/>
      <c r="ZK661" s="163"/>
      <c r="ZL661" s="163"/>
      <c r="ZM661" s="163"/>
      <c r="ZN661" s="163"/>
      <c r="ZO661" s="163"/>
      <c r="ZP661" s="163"/>
      <c r="ZQ661" s="163"/>
      <c r="ZR661" s="163"/>
      <c r="ZS661" s="163"/>
      <c r="ZT661" s="163"/>
      <c r="ZU661" s="163"/>
      <c r="ZV661" s="163"/>
      <c r="ZW661" s="163"/>
      <c r="ZX661" s="163"/>
      <c r="ZY661" s="163"/>
      <c r="ZZ661" s="163"/>
      <c r="AAA661" s="163"/>
      <c r="AAB661" s="163"/>
      <c r="AAC661" s="163"/>
      <c r="AAD661" s="163"/>
      <c r="AAE661" s="163"/>
      <c r="AAF661" s="163"/>
      <c r="AAG661" s="163"/>
      <c r="AAH661" s="163"/>
      <c r="AAI661" s="163"/>
      <c r="AAJ661" s="163"/>
      <c r="AAK661" s="163"/>
      <c r="AAL661" s="163"/>
      <c r="AAM661" s="163"/>
      <c r="AAN661" s="163"/>
      <c r="AAO661" s="163"/>
      <c r="AAP661" s="163"/>
      <c r="AAQ661" s="163"/>
      <c r="AAR661" s="163"/>
      <c r="AAS661" s="163"/>
      <c r="AAT661" s="163"/>
      <c r="AAU661" s="163"/>
      <c r="AAV661" s="163"/>
      <c r="AAW661" s="163"/>
      <c r="AAX661" s="163"/>
      <c r="AAY661" s="163"/>
      <c r="AAZ661" s="163"/>
      <c r="ABA661" s="163"/>
      <c r="ABB661" s="163"/>
      <c r="ABC661" s="163"/>
      <c r="ABD661" s="163"/>
      <c r="ABE661" s="163"/>
      <c r="ABF661" s="163"/>
      <c r="ABG661" s="163"/>
      <c r="ABH661" s="163"/>
      <c r="ABI661" s="163"/>
      <c r="ABJ661" s="163"/>
      <c r="ABK661" s="163"/>
      <c r="ABL661" s="163"/>
      <c r="ABM661" s="163"/>
      <c r="ABN661" s="163"/>
      <c r="ABO661" s="163"/>
      <c r="ABP661" s="163"/>
      <c r="ABQ661" s="163"/>
      <c r="ABR661" s="163"/>
      <c r="ABS661" s="163"/>
      <c r="ABT661" s="163"/>
      <c r="ABU661" s="163"/>
      <c r="ABV661" s="163"/>
      <c r="ABW661" s="163"/>
      <c r="ABX661" s="163"/>
      <c r="ABY661" s="163"/>
      <c r="ABZ661" s="163"/>
      <c r="ACA661" s="163"/>
      <c r="ACB661" s="163"/>
      <c r="ACC661" s="163"/>
      <c r="ACD661" s="163"/>
      <c r="ACE661" s="163"/>
      <c r="ACF661" s="163"/>
      <c r="ACG661" s="163"/>
      <c r="ACH661" s="163"/>
      <c r="ACI661" s="163"/>
      <c r="ACJ661" s="163"/>
      <c r="ACK661" s="163"/>
      <c r="ACL661" s="163"/>
      <c r="ACM661" s="163"/>
      <c r="ACN661" s="163"/>
      <c r="ACO661" s="163"/>
      <c r="ACP661" s="163"/>
      <c r="ACQ661" s="163"/>
      <c r="ACR661" s="163"/>
      <c r="ACS661" s="163"/>
      <c r="ACT661" s="163"/>
      <c r="ACU661" s="163"/>
      <c r="ACV661" s="163"/>
      <c r="ACW661" s="163"/>
      <c r="ACX661" s="163"/>
      <c r="ACY661" s="163"/>
      <c r="ACZ661" s="163"/>
      <c r="ADA661" s="163"/>
      <c r="ADB661" s="163"/>
      <c r="ADC661" s="163"/>
      <c r="ADD661" s="163"/>
      <c r="ADE661" s="163"/>
      <c r="ADF661" s="163"/>
      <c r="ADG661" s="163"/>
      <c r="ADH661" s="163"/>
      <c r="ADI661" s="163"/>
      <c r="ADJ661" s="163"/>
      <c r="ADK661" s="163"/>
      <c r="ADL661" s="163"/>
      <c r="ADM661" s="163"/>
      <c r="ADN661" s="163"/>
      <c r="ADO661" s="163"/>
      <c r="ADP661" s="163"/>
      <c r="ADQ661" s="163"/>
      <c r="ADR661" s="163"/>
      <c r="ADS661" s="163"/>
      <c r="ADT661" s="163"/>
      <c r="ADU661" s="163"/>
      <c r="ADV661" s="163"/>
      <c r="ADW661" s="163"/>
      <c r="ADX661" s="163"/>
      <c r="ADY661" s="163"/>
      <c r="ADZ661" s="163"/>
      <c r="AEA661" s="163"/>
      <c r="AEB661" s="163"/>
      <c r="AEC661" s="163"/>
      <c r="AED661" s="163"/>
      <c r="AEE661" s="163"/>
      <c r="AEF661" s="163"/>
      <c r="AEG661" s="163"/>
      <c r="AEH661" s="163"/>
      <c r="AEI661" s="163"/>
      <c r="AEJ661" s="163"/>
      <c r="AEK661" s="163"/>
      <c r="AEL661" s="163"/>
      <c r="AEM661" s="163"/>
      <c r="AEN661" s="163"/>
      <c r="AEO661" s="163"/>
      <c r="AEP661" s="163"/>
      <c r="AEQ661" s="163"/>
      <c r="AER661" s="163"/>
      <c r="AES661" s="163"/>
      <c r="AET661" s="163"/>
      <c r="AEU661" s="163"/>
      <c r="AEV661" s="163"/>
      <c r="AEW661" s="163"/>
      <c r="AEX661" s="163"/>
      <c r="AEY661" s="163"/>
      <c r="AEZ661" s="163"/>
      <c r="AFA661" s="163"/>
      <c r="AFB661" s="163"/>
      <c r="AFC661" s="163"/>
      <c r="AFD661" s="163"/>
      <c r="AFE661" s="163"/>
      <c r="AFF661" s="163"/>
      <c r="AFG661" s="163"/>
      <c r="AFH661" s="163"/>
      <c r="AFI661" s="163"/>
      <c r="AFJ661" s="163"/>
      <c r="AFK661" s="163"/>
      <c r="AFL661" s="163"/>
      <c r="AFM661" s="163"/>
      <c r="AFN661" s="163"/>
      <c r="AFO661" s="163"/>
      <c r="AFP661" s="163"/>
      <c r="AFQ661" s="163"/>
      <c r="AFR661" s="163"/>
      <c r="AFS661" s="163"/>
      <c r="AFT661" s="163"/>
      <c r="AFU661" s="163"/>
      <c r="AFV661" s="163"/>
      <c r="AFW661" s="163"/>
      <c r="AFX661" s="163"/>
      <c r="AFY661" s="163"/>
      <c r="AFZ661" s="163"/>
      <c r="AGA661" s="163"/>
      <c r="AGB661" s="163"/>
      <c r="AGC661" s="163"/>
      <c r="AGD661" s="163"/>
      <c r="AGE661" s="163"/>
      <c r="AGF661" s="163"/>
      <c r="AGG661" s="163"/>
      <c r="AGH661" s="163"/>
      <c r="AGI661" s="163"/>
      <c r="AGJ661" s="163"/>
      <c r="AGK661" s="163"/>
      <c r="AGL661" s="163"/>
      <c r="AGM661" s="163"/>
      <c r="AGN661" s="163"/>
      <c r="AGO661" s="163"/>
      <c r="AGP661" s="163"/>
      <c r="AGQ661" s="163"/>
      <c r="AGR661" s="163"/>
      <c r="AGS661" s="163"/>
      <c r="AGT661" s="163"/>
      <c r="AGU661" s="163"/>
      <c r="AGV661" s="163"/>
      <c r="AGW661" s="163"/>
      <c r="AGX661" s="163"/>
      <c r="AGY661" s="163"/>
      <c r="AGZ661" s="163"/>
      <c r="AHA661" s="163"/>
      <c r="AHB661" s="163"/>
      <c r="AHC661" s="163"/>
      <c r="AHD661" s="163"/>
      <c r="AHE661" s="163"/>
      <c r="AHF661" s="163"/>
      <c r="AHG661" s="163"/>
      <c r="AHH661" s="163"/>
      <c r="AHI661" s="163"/>
      <c r="AHJ661" s="163"/>
      <c r="AHK661" s="163"/>
      <c r="AHL661" s="163"/>
      <c r="AHM661" s="163"/>
      <c r="AHN661" s="163"/>
      <c r="AHO661" s="163"/>
      <c r="AHP661" s="163"/>
      <c r="AHQ661" s="163"/>
      <c r="AHR661" s="163"/>
      <c r="AHS661" s="163"/>
      <c r="AHT661" s="163"/>
      <c r="AHU661" s="163"/>
      <c r="AHV661" s="163"/>
      <c r="AHW661" s="163"/>
      <c r="AHX661" s="163"/>
      <c r="AHY661" s="163"/>
      <c r="AHZ661" s="163"/>
      <c r="AIA661" s="163"/>
      <c r="AIB661" s="163"/>
      <c r="AIC661" s="163"/>
      <c r="AID661" s="163"/>
      <c r="AIE661" s="163"/>
      <c r="AIF661" s="163"/>
      <c r="AIG661" s="163"/>
      <c r="AIH661" s="163"/>
      <c r="AII661" s="163"/>
      <c r="AIJ661" s="163"/>
      <c r="AIK661" s="163"/>
      <c r="AIL661" s="163"/>
      <c r="AIM661" s="163"/>
      <c r="AIN661" s="163"/>
      <c r="AIO661" s="163"/>
      <c r="AIP661" s="163"/>
      <c r="AIQ661" s="163"/>
      <c r="AIR661" s="163"/>
      <c r="AIS661" s="163"/>
      <c r="AIT661" s="163"/>
      <c r="AIU661" s="163"/>
      <c r="AIV661" s="163"/>
      <c r="AIW661" s="163"/>
      <c r="AIX661" s="163"/>
      <c r="AIY661" s="163"/>
      <c r="AIZ661" s="163"/>
      <c r="AJA661" s="163"/>
      <c r="AJB661" s="163"/>
      <c r="AJC661" s="163"/>
      <c r="AJD661" s="163"/>
      <c r="AJE661" s="163"/>
      <c r="AJF661" s="163"/>
      <c r="AJG661" s="163"/>
      <c r="AJH661" s="163"/>
      <c r="AJI661" s="163"/>
      <c r="AJJ661" s="163"/>
      <c r="AJK661" s="163"/>
      <c r="AJL661" s="163"/>
      <c r="AJM661" s="163"/>
      <c r="AJN661" s="163"/>
      <c r="AJO661" s="163"/>
      <c r="AJP661" s="163"/>
      <c r="AJQ661" s="163"/>
      <c r="AJR661" s="163"/>
      <c r="AJS661" s="163"/>
      <c r="AJT661" s="163"/>
      <c r="AJU661" s="163"/>
      <c r="AJV661" s="163"/>
      <c r="AJW661" s="163"/>
      <c r="AJX661" s="163"/>
      <c r="AJY661" s="163"/>
      <c r="AJZ661" s="163"/>
      <c r="AKA661" s="163"/>
      <c r="AKB661" s="163"/>
      <c r="AKC661" s="163"/>
      <c r="AKD661" s="163"/>
      <c r="AKE661" s="163"/>
      <c r="AKF661" s="163"/>
      <c r="AKG661" s="163"/>
      <c r="AKH661" s="163"/>
      <c r="AKI661" s="163"/>
      <c r="AKJ661" s="163"/>
      <c r="AKK661" s="163"/>
      <c r="AKL661" s="163"/>
      <c r="AKM661" s="163"/>
      <c r="AKN661" s="163"/>
      <c r="AKO661" s="163"/>
      <c r="AKP661" s="163"/>
      <c r="AKQ661" s="163"/>
      <c r="AKR661" s="163"/>
      <c r="AKS661" s="163"/>
      <c r="AKT661" s="163"/>
      <c r="AKU661" s="163"/>
      <c r="AKV661" s="163"/>
      <c r="AKW661" s="163"/>
      <c r="AKX661" s="163"/>
      <c r="AKY661" s="163"/>
      <c r="AKZ661" s="163"/>
      <c r="ALA661" s="163"/>
      <c r="ALB661" s="163"/>
      <c r="ALC661" s="163"/>
      <c r="ALD661" s="163"/>
      <c r="ALE661" s="163"/>
      <c r="ALF661" s="163"/>
      <c r="ALG661" s="163"/>
      <c r="ALH661" s="163"/>
      <c r="ALI661" s="163"/>
      <c r="ALJ661" s="163"/>
      <c r="ALK661" s="163"/>
      <c r="ALL661" s="163"/>
      <c r="ALM661" s="163"/>
      <c r="ALN661" s="163"/>
      <c r="ALO661" s="163"/>
      <c r="ALP661" s="163"/>
      <c r="ALQ661" s="163"/>
      <c r="ALR661" s="163"/>
      <c r="ALS661" s="163"/>
      <c r="ALT661" s="163"/>
      <c r="ALU661" s="163"/>
      <c r="ALV661" s="163"/>
      <c r="ALW661" s="163"/>
      <c r="ALX661" s="163"/>
      <c r="ALY661" s="163"/>
      <c r="ALZ661" s="163"/>
      <c r="AMA661" s="163"/>
      <c r="AMB661" s="163"/>
      <c r="AMC661" s="163"/>
      <c r="AMD661" s="163"/>
      <c r="AME661" s="163"/>
      <c r="AMF661" s="163"/>
      <c r="AMG661" s="163"/>
      <c r="AMH661" s="163"/>
      <c r="AMI661" s="163"/>
      <c r="AMJ661" s="163"/>
      <c r="AMK661" s="163"/>
      <c r="AML661" s="163"/>
      <c r="AMM661" s="163"/>
      <c r="AMN661" s="163"/>
      <c r="AMO661" s="163"/>
      <c r="AMP661" s="163"/>
      <c r="AMQ661" s="163"/>
      <c r="AMR661" s="163"/>
      <c r="AMS661" s="163"/>
      <c r="AMT661" s="163"/>
      <c r="AMU661" s="163"/>
      <c r="AMV661" s="163"/>
      <c r="AMW661" s="163"/>
      <c r="AMX661" s="163"/>
      <c r="AMY661" s="163"/>
      <c r="AMZ661" s="163"/>
      <c r="ANA661" s="163"/>
      <c r="ANB661" s="163"/>
      <c r="ANC661" s="163"/>
      <c r="AND661" s="163"/>
      <c r="ANE661" s="163"/>
      <c r="ANF661" s="163"/>
      <c r="ANG661" s="163"/>
      <c r="ANH661" s="163"/>
      <c r="ANI661" s="163"/>
      <c r="ANJ661" s="163"/>
      <c r="ANK661" s="163"/>
      <c r="ANL661" s="163"/>
      <c r="ANM661" s="163"/>
      <c r="ANN661" s="163"/>
      <c r="ANO661" s="163"/>
      <c r="ANP661" s="163"/>
      <c r="ANQ661" s="163"/>
      <c r="ANR661" s="163"/>
      <c r="ANS661" s="163"/>
      <c r="ANT661" s="163"/>
      <c r="ANU661" s="163"/>
      <c r="ANV661" s="163"/>
      <c r="ANW661" s="163"/>
      <c r="ANX661" s="163"/>
      <c r="ANY661" s="163"/>
      <c r="ANZ661" s="163"/>
      <c r="AOA661" s="163"/>
      <c r="AOB661" s="163"/>
      <c r="AOC661" s="163"/>
      <c r="AOD661" s="163"/>
      <c r="AOE661" s="163"/>
      <c r="AOF661" s="163"/>
      <c r="AOG661" s="163"/>
      <c r="AOH661" s="163"/>
      <c r="AOI661" s="163"/>
      <c r="AOJ661" s="163"/>
      <c r="AOK661" s="163"/>
      <c r="AOL661" s="163"/>
      <c r="AOM661" s="163"/>
      <c r="AON661" s="163"/>
      <c r="AOO661" s="163"/>
      <c r="AOP661" s="163"/>
      <c r="AOQ661" s="163"/>
      <c r="AOR661" s="163"/>
      <c r="AOS661" s="163"/>
      <c r="AOT661" s="163"/>
      <c r="AOU661" s="163"/>
      <c r="AOV661" s="163"/>
      <c r="AOW661" s="163"/>
      <c r="AOX661" s="163"/>
      <c r="AOY661" s="163"/>
      <c r="AOZ661" s="163"/>
      <c r="APA661" s="163"/>
      <c r="APB661" s="163"/>
      <c r="APC661" s="163"/>
      <c r="APD661" s="163"/>
      <c r="APE661" s="163"/>
      <c r="APF661" s="163"/>
      <c r="APG661" s="163"/>
      <c r="APH661" s="163"/>
      <c r="API661" s="163"/>
      <c r="APJ661" s="163"/>
      <c r="APK661" s="163"/>
      <c r="APL661" s="163"/>
      <c r="APM661" s="163"/>
      <c r="APN661" s="163"/>
      <c r="APO661" s="163"/>
      <c r="APP661" s="163"/>
      <c r="APQ661" s="163"/>
      <c r="APR661" s="163"/>
      <c r="APS661" s="163"/>
      <c r="APT661" s="163"/>
      <c r="APU661" s="163"/>
      <c r="APV661" s="163"/>
      <c r="APW661" s="163"/>
      <c r="APX661" s="163"/>
      <c r="APY661" s="163"/>
      <c r="APZ661" s="163"/>
      <c r="AQA661" s="163"/>
      <c r="AQB661" s="163"/>
      <c r="AQC661" s="163"/>
      <c r="AQD661" s="163"/>
      <c r="AQE661" s="163"/>
      <c r="AQF661" s="163"/>
      <c r="AQG661" s="163"/>
      <c r="AQH661" s="163"/>
      <c r="AQI661" s="163"/>
      <c r="AQJ661" s="163"/>
      <c r="AQK661" s="163"/>
      <c r="AQL661" s="163"/>
      <c r="AQM661" s="163"/>
      <c r="AQN661" s="163"/>
      <c r="AQO661" s="163"/>
      <c r="AQP661" s="163"/>
      <c r="AQQ661" s="163"/>
      <c r="AQR661" s="163"/>
      <c r="AQS661" s="163"/>
      <c r="AQT661" s="163"/>
      <c r="AQU661" s="163"/>
      <c r="AQV661" s="163"/>
      <c r="AQW661" s="163"/>
      <c r="AQX661" s="163"/>
      <c r="AQY661" s="163"/>
      <c r="AQZ661" s="163"/>
      <c r="ARA661" s="163"/>
      <c r="ARB661" s="163"/>
      <c r="ARC661" s="163"/>
      <c r="ARD661" s="163"/>
      <c r="ARE661" s="163"/>
      <c r="ARF661" s="163"/>
      <c r="ARG661" s="163"/>
      <c r="ARH661" s="163"/>
      <c r="ARI661" s="163"/>
      <c r="ARJ661" s="163"/>
      <c r="ARK661" s="163"/>
      <c r="ARL661" s="163"/>
      <c r="ARM661" s="163"/>
      <c r="ARN661" s="163"/>
      <c r="ARO661" s="163"/>
      <c r="ARP661" s="163"/>
      <c r="ARQ661" s="163"/>
      <c r="ARR661" s="163"/>
      <c r="ARS661" s="163"/>
      <c r="ART661" s="163"/>
      <c r="ARU661" s="163"/>
      <c r="ARV661" s="163"/>
      <c r="ARW661" s="163"/>
      <c r="ARX661" s="163"/>
      <c r="ARY661" s="163"/>
      <c r="ARZ661" s="163"/>
      <c r="ASA661" s="163"/>
      <c r="ASB661" s="163"/>
      <c r="ASC661" s="163"/>
      <c r="ASD661" s="163"/>
      <c r="ASE661" s="163"/>
      <c r="ASF661" s="163"/>
      <c r="ASG661" s="163"/>
      <c r="ASH661" s="163"/>
      <c r="ASI661" s="163"/>
      <c r="ASJ661" s="163"/>
      <c r="ASK661" s="163"/>
      <c r="ASL661" s="163"/>
      <c r="ASM661" s="163"/>
      <c r="ASN661" s="163"/>
      <c r="ASO661" s="163"/>
      <c r="ASP661" s="163"/>
      <c r="ASQ661" s="163"/>
      <c r="ASR661" s="163"/>
      <c r="ASS661" s="163"/>
      <c r="AST661" s="163"/>
      <c r="ASU661" s="163"/>
      <c r="ASV661" s="163"/>
      <c r="ASW661" s="163"/>
      <c r="ASX661" s="163"/>
      <c r="ASY661" s="163"/>
      <c r="ASZ661" s="163"/>
      <c r="ATA661" s="163"/>
      <c r="ATB661" s="163"/>
      <c r="ATC661" s="163"/>
      <c r="ATD661" s="163"/>
      <c r="ATE661" s="163"/>
      <c r="ATF661" s="163"/>
      <c r="ATG661" s="163"/>
      <c r="ATH661" s="163"/>
      <c r="ATI661" s="163"/>
      <c r="ATJ661" s="163"/>
      <c r="ATK661" s="163"/>
      <c r="ATL661" s="163"/>
      <c r="ATM661" s="163"/>
      <c r="ATN661" s="163"/>
      <c r="ATO661" s="163"/>
      <c r="ATP661" s="163"/>
      <c r="ATQ661" s="163"/>
      <c r="ATR661" s="163"/>
      <c r="ATS661" s="163"/>
      <c r="ATT661" s="163"/>
      <c r="ATU661" s="163"/>
      <c r="ATV661" s="163"/>
      <c r="ATW661" s="163"/>
      <c r="ATX661" s="163"/>
      <c r="ATY661" s="163"/>
      <c r="ATZ661" s="163"/>
      <c r="AUA661" s="163"/>
      <c r="AUB661" s="163"/>
      <c r="AUC661" s="163"/>
      <c r="AUD661" s="163"/>
      <c r="AUE661" s="163"/>
      <c r="AUF661" s="163"/>
      <c r="AUG661" s="163"/>
      <c r="AUH661" s="163"/>
      <c r="AUI661" s="163"/>
      <c r="AUJ661" s="163"/>
      <c r="AUK661" s="163"/>
      <c r="AUL661" s="163"/>
      <c r="AUM661" s="163"/>
      <c r="AUN661" s="163"/>
      <c r="AUO661" s="163"/>
      <c r="AUP661" s="163"/>
      <c r="AUQ661" s="163"/>
      <c r="AUR661" s="163"/>
      <c r="AUS661" s="163"/>
      <c r="AUT661" s="163"/>
      <c r="AUU661" s="163"/>
      <c r="AUV661" s="163"/>
      <c r="AUW661" s="163"/>
      <c r="AUX661" s="163"/>
      <c r="AUY661" s="163"/>
      <c r="AUZ661" s="163"/>
      <c r="AVA661" s="163"/>
      <c r="AVB661" s="163"/>
      <c r="AVC661" s="163"/>
      <c r="AVD661" s="163"/>
      <c r="AVE661" s="163"/>
      <c r="AVF661" s="163"/>
      <c r="AVG661" s="163"/>
      <c r="AVH661" s="163"/>
      <c r="AVI661" s="163"/>
      <c r="AVJ661" s="163"/>
      <c r="AVK661" s="163"/>
      <c r="AVL661" s="163"/>
      <c r="AVM661" s="163"/>
      <c r="AVN661" s="163"/>
      <c r="AVO661" s="163"/>
      <c r="AVP661" s="163"/>
      <c r="AVQ661" s="163"/>
      <c r="AVR661" s="163"/>
      <c r="AVS661" s="163"/>
      <c r="AVT661" s="163"/>
      <c r="AVU661" s="163"/>
      <c r="AVV661" s="163"/>
      <c r="AVW661" s="163"/>
      <c r="AVX661" s="163"/>
      <c r="AVY661" s="163"/>
      <c r="AVZ661" s="163"/>
      <c r="AWA661" s="163"/>
      <c r="AWB661" s="163"/>
      <c r="AWC661" s="163"/>
      <c r="AWD661" s="163"/>
      <c r="AWE661" s="163"/>
      <c r="AWF661" s="163"/>
      <c r="AWG661" s="163"/>
      <c r="AWH661" s="163"/>
      <c r="AWI661" s="163"/>
      <c r="AWJ661" s="163"/>
      <c r="AWK661" s="163"/>
      <c r="AWL661" s="163"/>
      <c r="AWM661" s="163"/>
      <c r="AWN661" s="163"/>
      <c r="AWO661" s="163"/>
      <c r="AWP661" s="163"/>
      <c r="AWQ661" s="163"/>
      <c r="AWR661" s="163"/>
      <c r="AWS661" s="163"/>
      <c r="AWT661" s="163"/>
      <c r="AWU661" s="163"/>
      <c r="AWV661" s="163"/>
      <c r="AWW661" s="163"/>
      <c r="AWX661" s="163"/>
      <c r="AWY661" s="163"/>
      <c r="AWZ661" s="163"/>
      <c r="AXA661" s="163"/>
      <c r="AXB661" s="163"/>
      <c r="AXC661" s="163"/>
      <c r="AXD661" s="163"/>
      <c r="AXE661" s="163"/>
      <c r="AXF661" s="163"/>
      <c r="AXG661" s="163"/>
      <c r="AXH661" s="163"/>
      <c r="AXI661" s="163"/>
      <c r="AXJ661" s="163"/>
      <c r="AXK661" s="163"/>
      <c r="AXL661" s="163"/>
      <c r="AXM661" s="163"/>
      <c r="AXN661" s="163"/>
      <c r="AXO661" s="163"/>
      <c r="AXP661" s="163"/>
      <c r="AXQ661" s="163"/>
      <c r="AXR661" s="163"/>
      <c r="AXS661" s="163"/>
      <c r="AXT661" s="163"/>
      <c r="AXU661" s="163"/>
      <c r="AXV661" s="163"/>
      <c r="AXW661" s="163"/>
      <c r="AXX661" s="163"/>
      <c r="AXY661" s="163"/>
      <c r="AXZ661" s="163"/>
      <c r="AYA661" s="163"/>
      <c r="AYB661" s="163"/>
      <c r="AYC661" s="163"/>
      <c r="AYD661" s="163"/>
      <c r="AYE661" s="163"/>
      <c r="AYF661" s="163"/>
      <c r="AYG661" s="163"/>
      <c r="AYH661" s="163"/>
      <c r="AYI661" s="163"/>
      <c r="AYJ661" s="163"/>
      <c r="AYK661" s="163"/>
      <c r="AYL661" s="163"/>
      <c r="AYM661" s="163"/>
      <c r="AYN661" s="163"/>
      <c r="AYO661" s="163"/>
      <c r="AYP661" s="163"/>
      <c r="AYQ661" s="163"/>
      <c r="AYR661" s="163"/>
      <c r="AYS661" s="163"/>
      <c r="AYT661" s="163"/>
      <c r="AYU661" s="163"/>
      <c r="AYV661" s="163"/>
      <c r="AYW661" s="163"/>
      <c r="AYX661" s="163"/>
      <c r="AYY661" s="163"/>
      <c r="AYZ661" s="163"/>
      <c r="AZA661" s="163"/>
      <c r="AZB661" s="163"/>
      <c r="AZC661" s="163"/>
      <c r="AZD661" s="163"/>
      <c r="AZE661" s="163"/>
      <c r="AZF661" s="163"/>
      <c r="AZG661" s="163"/>
      <c r="AZH661" s="163"/>
      <c r="AZI661" s="163"/>
      <c r="AZJ661" s="163"/>
      <c r="AZK661" s="163"/>
      <c r="AZL661" s="163"/>
      <c r="AZM661" s="163"/>
      <c r="AZN661" s="163"/>
      <c r="AZO661" s="163"/>
      <c r="AZP661" s="163"/>
      <c r="AZQ661" s="163"/>
      <c r="AZR661" s="163"/>
      <c r="AZS661" s="163"/>
      <c r="AZT661" s="163"/>
      <c r="AZU661" s="163"/>
      <c r="AZV661" s="163"/>
      <c r="AZW661" s="163"/>
      <c r="AZX661" s="163"/>
      <c r="AZY661" s="163"/>
      <c r="AZZ661" s="163"/>
      <c r="BAA661" s="163"/>
      <c r="BAB661" s="163"/>
      <c r="BAC661" s="163"/>
      <c r="BAD661" s="163"/>
      <c r="BAE661" s="163"/>
      <c r="BAF661" s="163"/>
      <c r="BAG661" s="163"/>
      <c r="BAH661" s="163"/>
      <c r="BAI661" s="163"/>
      <c r="BAJ661" s="163"/>
      <c r="BAK661" s="163"/>
      <c r="BAL661" s="163"/>
      <c r="BAM661" s="163"/>
      <c r="BAN661" s="163"/>
      <c r="BAO661" s="163"/>
      <c r="BAP661" s="163"/>
      <c r="BAQ661" s="163"/>
      <c r="BAR661" s="163"/>
      <c r="BAS661" s="163"/>
      <c r="BAT661" s="163"/>
      <c r="BAU661" s="163"/>
      <c r="BAV661" s="163"/>
      <c r="BAW661" s="163"/>
      <c r="BAX661" s="163"/>
      <c r="BAY661" s="163"/>
      <c r="BAZ661" s="163"/>
      <c r="BBA661" s="163"/>
      <c r="BBB661" s="163"/>
      <c r="BBC661" s="163"/>
      <c r="BBD661" s="163"/>
      <c r="BBE661" s="163"/>
      <c r="BBF661" s="163"/>
      <c r="BBG661" s="163"/>
      <c r="BBH661" s="163"/>
      <c r="BBI661" s="163"/>
      <c r="BBJ661" s="163"/>
      <c r="BBK661" s="163"/>
      <c r="BBL661" s="163"/>
      <c r="BBM661" s="163"/>
      <c r="BBN661" s="163"/>
      <c r="BBO661" s="163"/>
      <c r="BBP661" s="163"/>
      <c r="BBQ661" s="163"/>
      <c r="BBR661" s="163"/>
      <c r="BBS661" s="163"/>
      <c r="BBT661" s="163"/>
      <c r="BBU661" s="163"/>
      <c r="BBV661" s="163"/>
      <c r="BBW661" s="163"/>
      <c r="BBX661" s="163"/>
      <c r="BBY661" s="163"/>
      <c r="BBZ661" s="163"/>
      <c r="BCA661" s="163"/>
      <c r="BCB661" s="163"/>
      <c r="BCC661" s="163"/>
      <c r="BCD661" s="163"/>
      <c r="BCE661" s="163"/>
      <c r="BCF661" s="163"/>
      <c r="BCG661" s="163"/>
      <c r="BCH661" s="163"/>
      <c r="BCI661" s="163"/>
      <c r="BCJ661" s="163"/>
      <c r="BCK661" s="163"/>
      <c r="BCL661" s="163"/>
      <c r="BCM661" s="163"/>
      <c r="BCN661" s="163"/>
      <c r="BCO661" s="163"/>
      <c r="BCP661" s="163"/>
      <c r="BCQ661" s="163"/>
      <c r="BCR661" s="163"/>
      <c r="BCS661" s="163"/>
      <c r="BCT661" s="163"/>
      <c r="BCU661" s="163"/>
      <c r="BCV661" s="163"/>
      <c r="BCW661" s="163"/>
      <c r="BCX661" s="163"/>
      <c r="BCY661" s="163"/>
      <c r="BCZ661" s="163"/>
      <c r="BDA661" s="163"/>
      <c r="BDB661" s="163"/>
      <c r="BDC661" s="163"/>
      <c r="BDD661" s="163"/>
      <c r="BDE661" s="163"/>
      <c r="BDF661" s="163"/>
      <c r="BDG661" s="163"/>
      <c r="BDH661" s="163"/>
      <c r="BDI661" s="163"/>
      <c r="BDJ661" s="163"/>
      <c r="BDK661" s="163"/>
      <c r="BDL661" s="163"/>
      <c r="BDM661" s="163"/>
      <c r="BDN661" s="163"/>
      <c r="BDO661" s="163"/>
      <c r="BDP661" s="163"/>
      <c r="BDQ661" s="163"/>
      <c r="BDR661" s="163"/>
      <c r="BDS661" s="163"/>
      <c r="BDT661" s="163"/>
      <c r="BDU661" s="163"/>
      <c r="BDV661" s="163"/>
      <c r="BDW661" s="163"/>
      <c r="BDX661" s="163"/>
      <c r="BDY661" s="163"/>
      <c r="BDZ661" s="163"/>
      <c r="BEA661" s="163"/>
      <c r="BEB661" s="163"/>
      <c r="BEC661" s="163"/>
      <c r="BED661" s="163"/>
      <c r="BEE661" s="163"/>
      <c r="BEF661" s="163"/>
      <c r="BEG661" s="163"/>
      <c r="BEH661" s="163"/>
      <c r="BEI661" s="163"/>
      <c r="BEJ661" s="163"/>
      <c r="BEK661" s="163"/>
      <c r="BEL661" s="163"/>
      <c r="BEM661" s="163"/>
      <c r="BEN661" s="163"/>
      <c r="BEO661" s="163"/>
      <c r="BEP661" s="163"/>
      <c r="BEQ661" s="163"/>
      <c r="BER661" s="163"/>
      <c r="BES661" s="163"/>
      <c r="BET661" s="163"/>
      <c r="BEU661" s="163"/>
      <c r="BEV661" s="163"/>
      <c r="BEW661" s="163"/>
      <c r="BEX661" s="163"/>
      <c r="BEY661" s="163"/>
      <c r="BEZ661" s="163"/>
      <c r="BFA661" s="163"/>
      <c r="BFB661" s="163"/>
      <c r="BFC661" s="163"/>
      <c r="BFD661" s="163"/>
      <c r="BFE661" s="163"/>
      <c r="BFF661" s="163"/>
      <c r="BFG661" s="163"/>
      <c r="BFH661" s="163"/>
      <c r="BFI661" s="163"/>
      <c r="BFJ661" s="163"/>
      <c r="BFK661" s="163"/>
      <c r="BFL661" s="163"/>
      <c r="BFM661" s="163"/>
      <c r="BFN661" s="163"/>
      <c r="BFO661" s="163"/>
      <c r="BFP661" s="163"/>
      <c r="BFQ661" s="163"/>
      <c r="BFR661" s="163"/>
      <c r="BFS661" s="163"/>
      <c r="BFT661" s="163"/>
      <c r="BFU661" s="163"/>
      <c r="BFV661" s="163"/>
      <c r="BFW661" s="163"/>
      <c r="BFX661" s="163"/>
      <c r="BFY661" s="163"/>
      <c r="BFZ661" s="163"/>
      <c r="BGA661" s="163"/>
      <c r="BGB661" s="163"/>
      <c r="BGC661" s="163"/>
      <c r="BGD661" s="163"/>
      <c r="BGE661" s="163"/>
      <c r="BGF661" s="163"/>
      <c r="BGG661" s="163"/>
      <c r="BGH661" s="163"/>
      <c r="BGI661" s="163"/>
      <c r="BGJ661" s="163"/>
      <c r="BGK661" s="163"/>
      <c r="BGL661" s="163"/>
      <c r="BGM661" s="163"/>
      <c r="BGN661" s="163"/>
      <c r="BGO661" s="163"/>
      <c r="BGP661" s="163"/>
      <c r="BGQ661" s="163"/>
      <c r="BGR661" s="163"/>
      <c r="BGS661" s="163"/>
      <c r="BGT661" s="163"/>
      <c r="BGU661" s="163"/>
      <c r="BGV661" s="163"/>
      <c r="BGW661" s="163"/>
      <c r="BGX661" s="163"/>
      <c r="BGY661" s="163"/>
      <c r="BGZ661" s="163"/>
      <c r="BHA661" s="163"/>
      <c r="BHB661" s="163"/>
      <c r="BHC661" s="163"/>
      <c r="BHD661" s="163"/>
      <c r="BHE661" s="163"/>
      <c r="BHF661" s="163"/>
      <c r="BHG661" s="163"/>
      <c r="BHH661" s="163"/>
      <c r="BHI661" s="163"/>
      <c r="BHJ661" s="163"/>
      <c r="BHK661" s="163"/>
      <c r="BHL661" s="163"/>
      <c r="BHM661" s="163"/>
      <c r="BHN661" s="163"/>
      <c r="BHO661" s="163"/>
      <c r="BHP661" s="163"/>
      <c r="BHQ661" s="163"/>
      <c r="BHR661" s="163"/>
      <c r="BHS661" s="163"/>
      <c r="BHT661" s="163"/>
      <c r="BHU661" s="163"/>
      <c r="BHV661" s="163"/>
      <c r="BHW661" s="163"/>
      <c r="BHX661" s="163"/>
      <c r="BHY661" s="163"/>
      <c r="BHZ661" s="163"/>
      <c r="BIA661" s="163"/>
      <c r="BIB661" s="163"/>
      <c r="BIC661" s="163"/>
      <c r="BID661" s="163"/>
      <c r="BIE661" s="163"/>
      <c r="BIF661" s="163"/>
      <c r="BIG661" s="163"/>
      <c r="BIH661" s="163"/>
      <c r="BII661" s="163"/>
      <c r="BIJ661" s="163"/>
      <c r="BIK661" s="163"/>
      <c r="BIL661" s="163"/>
      <c r="BIM661" s="163"/>
      <c r="BIN661" s="163"/>
      <c r="BIO661" s="163"/>
      <c r="BIP661" s="163"/>
      <c r="BIQ661" s="163"/>
      <c r="BIR661" s="163"/>
      <c r="BIS661" s="163"/>
      <c r="BIT661" s="163"/>
      <c r="BIU661" s="163"/>
      <c r="BIV661" s="163"/>
      <c r="BIW661" s="163"/>
      <c r="BIX661" s="163"/>
      <c r="BIY661" s="163"/>
      <c r="BIZ661" s="163"/>
      <c r="BJA661" s="163"/>
      <c r="BJB661" s="163"/>
      <c r="BJC661" s="163"/>
      <c r="BJD661" s="163"/>
      <c r="BJE661" s="163"/>
      <c r="BJF661" s="163"/>
      <c r="BJG661" s="163"/>
      <c r="BJH661" s="163"/>
      <c r="BJI661" s="163"/>
      <c r="BJJ661" s="163"/>
      <c r="BJK661" s="163"/>
      <c r="BJL661" s="163"/>
      <c r="BJM661" s="163"/>
      <c r="BJN661" s="163"/>
      <c r="BJO661" s="163"/>
      <c r="BJP661" s="163"/>
      <c r="BJQ661" s="163"/>
      <c r="BJR661" s="163"/>
      <c r="BJS661" s="163"/>
      <c r="BJT661" s="163"/>
      <c r="BJU661" s="163"/>
      <c r="BJV661" s="163"/>
      <c r="BJW661" s="163"/>
      <c r="BJX661" s="163"/>
      <c r="BJY661" s="163"/>
      <c r="BJZ661" s="163"/>
      <c r="BKA661" s="163"/>
      <c r="BKB661" s="163"/>
      <c r="BKC661" s="163"/>
      <c r="BKD661" s="163"/>
      <c r="BKE661" s="163"/>
      <c r="BKF661" s="163"/>
      <c r="BKG661" s="163"/>
      <c r="BKH661" s="163"/>
      <c r="BKI661" s="163"/>
      <c r="BKJ661" s="163"/>
      <c r="BKK661" s="163"/>
      <c r="BKL661" s="163"/>
      <c r="BKM661" s="163"/>
      <c r="BKN661" s="163"/>
      <c r="BKO661" s="163"/>
      <c r="BKP661" s="163"/>
      <c r="BKQ661" s="163"/>
      <c r="BKR661" s="163"/>
      <c r="BKS661" s="163"/>
      <c r="BKT661" s="163"/>
      <c r="BKU661" s="163"/>
      <c r="BKV661" s="163"/>
      <c r="BKW661" s="163"/>
      <c r="BKX661" s="163"/>
      <c r="BKY661" s="163"/>
      <c r="BKZ661" s="163"/>
      <c r="BLA661" s="163"/>
      <c r="BLB661" s="163"/>
      <c r="BLC661" s="163"/>
      <c r="BLD661" s="163"/>
      <c r="BLE661" s="163"/>
      <c r="BLF661" s="163"/>
      <c r="BLG661" s="163"/>
      <c r="BLH661" s="163"/>
      <c r="BLI661" s="163"/>
      <c r="BLJ661" s="163"/>
      <c r="BLK661" s="163"/>
      <c r="BLL661" s="163"/>
      <c r="BLM661" s="163"/>
      <c r="BLN661" s="163"/>
      <c r="BLO661" s="163"/>
      <c r="BLP661" s="163"/>
      <c r="BLQ661" s="163"/>
      <c r="BLR661" s="163"/>
      <c r="BLS661" s="163"/>
      <c r="BLT661" s="163"/>
      <c r="BLU661" s="163"/>
      <c r="BLV661" s="163"/>
      <c r="BLW661" s="163"/>
      <c r="BLX661" s="163"/>
      <c r="BLY661" s="163"/>
      <c r="BLZ661" s="163"/>
      <c r="BMA661" s="163"/>
      <c r="BMB661" s="163"/>
      <c r="BMC661" s="163"/>
      <c r="BMD661" s="163"/>
      <c r="BME661" s="163"/>
      <c r="BMF661" s="163"/>
      <c r="BMG661" s="163"/>
      <c r="BMH661" s="163"/>
      <c r="BMI661" s="163"/>
      <c r="BMJ661" s="163"/>
      <c r="BMK661" s="163"/>
      <c r="BML661" s="163"/>
      <c r="BMM661" s="163"/>
      <c r="BMN661" s="163"/>
      <c r="BMO661" s="163"/>
      <c r="BMP661" s="163"/>
      <c r="BMQ661" s="163"/>
      <c r="BMR661" s="163"/>
      <c r="BMS661" s="163"/>
      <c r="BMT661" s="163"/>
      <c r="BMU661" s="163"/>
      <c r="BMV661" s="163"/>
      <c r="BMW661" s="163"/>
      <c r="BMX661" s="163"/>
      <c r="BMY661" s="163"/>
      <c r="BMZ661" s="163"/>
      <c r="BNA661" s="163"/>
      <c r="BNB661" s="163"/>
      <c r="BNC661" s="163"/>
      <c r="BND661" s="163"/>
      <c r="BNE661" s="163"/>
      <c r="BNF661" s="163"/>
      <c r="BNG661" s="163"/>
      <c r="BNH661" s="163"/>
      <c r="BNI661" s="163"/>
      <c r="BNJ661" s="163"/>
      <c r="BNK661" s="163"/>
      <c r="BNL661" s="163"/>
      <c r="BNM661" s="163"/>
      <c r="BNN661" s="163"/>
      <c r="BNO661" s="163"/>
      <c r="BNP661" s="163"/>
      <c r="BNQ661" s="163"/>
      <c r="BNR661" s="163"/>
      <c r="BNS661" s="163"/>
      <c r="BNT661" s="163"/>
      <c r="BNU661" s="163"/>
      <c r="BNV661" s="163"/>
      <c r="BNW661" s="163"/>
      <c r="BNX661" s="163"/>
      <c r="BNY661" s="163"/>
      <c r="BNZ661" s="163"/>
      <c r="BOA661" s="163"/>
      <c r="BOB661" s="163"/>
      <c r="BOC661" s="163"/>
      <c r="BOD661" s="163"/>
      <c r="BOE661" s="163"/>
      <c r="BOF661" s="163"/>
      <c r="BOG661" s="163"/>
      <c r="BOH661" s="163"/>
      <c r="BOI661" s="163"/>
      <c r="BOJ661" s="163"/>
      <c r="BOK661" s="163"/>
      <c r="BOL661" s="163"/>
      <c r="BOM661" s="163"/>
      <c r="BON661" s="163"/>
      <c r="BOO661" s="163"/>
      <c r="BOP661" s="163"/>
      <c r="BOQ661" s="163"/>
      <c r="BOR661" s="163"/>
      <c r="BOS661" s="163"/>
      <c r="BOT661" s="163"/>
      <c r="BOU661" s="163"/>
      <c r="BOV661" s="163"/>
      <c r="BOW661" s="163"/>
      <c r="BOX661" s="163"/>
      <c r="BOY661" s="163"/>
      <c r="BOZ661" s="163"/>
      <c r="BPA661" s="163"/>
      <c r="BPB661" s="163"/>
      <c r="BPC661" s="163"/>
      <c r="BPD661" s="163"/>
      <c r="BPE661" s="163"/>
      <c r="BPF661" s="163"/>
      <c r="BPG661" s="163"/>
      <c r="BPH661" s="163"/>
      <c r="BPI661" s="163"/>
      <c r="BPJ661" s="163"/>
      <c r="BPK661" s="163"/>
      <c r="BPL661" s="163"/>
      <c r="BPM661" s="163"/>
      <c r="BPN661" s="163"/>
      <c r="BPO661" s="163"/>
      <c r="BPP661" s="163"/>
      <c r="BPQ661" s="163"/>
      <c r="BPR661" s="163"/>
      <c r="BPS661" s="163"/>
      <c r="BPT661" s="163"/>
      <c r="BPU661" s="163"/>
      <c r="BPV661" s="163"/>
      <c r="BPW661" s="163"/>
      <c r="BPX661" s="163"/>
      <c r="BPY661" s="163"/>
      <c r="BPZ661" s="163"/>
      <c r="BQA661" s="163"/>
      <c r="BQB661" s="163"/>
      <c r="BQC661" s="163"/>
      <c r="BQD661" s="163"/>
      <c r="BQE661" s="163"/>
      <c r="BQF661" s="163"/>
      <c r="BQG661" s="163"/>
      <c r="BQH661" s="163"/>
      <c r="BQI661" s="163"/>
      <c r="BQJ661" s="163"/>
      <c r="BQK661" s="163"/>
      <c r="BQL661" s="163"/>
      <c r="BQM661" s="163"/>
      <c r="BQN661" s="163"/>
      <c r="BQO661" s="163"/>
      <c r="BQP661" s="163"/>
      <c r="BQQ661" s="163"/>
      <c r="BQR661" s="163"/>
      <c r="BQS661" s="163"/>
      <c r="BQT661" s="163"/>
      <c r="BQU661" s="163"/>
      <c r="BQV661" s="163"/>
      <c r="BQW661" s="163"/>
      <c r="BQX661" s="163"/>
      <c r="BQY661" s="163"/>
      <c r="BQZ661" s="163"/>
      <c r="BRA661" s="163"/>
      <c r="BRB661" s="163"/>
      <c r="BRC661" s="163"/>
      <c r="BRD661" s="163"/>
      <c r="BRE661" s="163"/>
      <c r="BRF661" s="163"/>
      <c r="BRG661" s="163"/>
      <c r="BRH661" s="163"/>
      <c r="BRI661" s="163"/>
      <c r="BRJ661" s="163"/>
      <c r="BRK661" s="163"/>
      <c r="BRL661" s="163"/>
      <c r="BRM661" s="163"/>
      <c r="BRN661" s="163"/>
      <c r="BRO661" s="163"/>
      <c r="BRP661" s="163"/>
      <c r="BRQ661" s="163"/>
      <c r="BRR661" s="163"/>
      <c r="BRS661" s="163"/>
      <c r="BRT661" s="163"/>
      <c r="BRU661" s="163"/>
      <c r="BRV661" s="163"/>
      <c r="BRW661" s="163"/>
      <c r="BRX661" s="163"/>
      <c r="BRY661" s="163"/>
      <c r="BRZ661" s="163"/>
      <c r="BSA661" s="163"/>
      <c r="BSB661" s="163"/>
      <c r="BSC661" s="163"/>
      <c r="BSD661" s="163"/>
      <c r="BSE661" s="163"/>
      <c r="BSF661" s="163"/>
      <c r="BSG661" s="163"/>
      <c r="BSH661" s="163"/>
      <c r="BSI661" s="163"/>
      <c r="BSJ661" s="163"/>
      <c r="BSK661" s="163"/>
      <c r="BSL661" s="163"/>
      <c r="BSM661" s="163"/>
      <c r="BSN661" s="163"/>
      <c r="BSO661" s="163"/>
      <c r="BSP661" s="163"/>
      <c r="BSQ661" s="163"/>
      <c r="BSR661" s="163"/>
      <c r="BSS661" s="163"/>
      <c r="BST661" s="163"/>
      <c r="BSU661" s="163"/>
      <c r="BSV661" s="163"/>
      <c r="BSW661" s="163"/>
      <c r="BSX661" s="163"/>
      <c r="BSY661" s="163"/>
      <c r="BSZ661" s="163"/>
      <c r="BTA661" s="163"/>
      <c r="BTB661" s="163"/>
      <c r="BTC661" s="163"/>
      <c r="BTD661" s="163"/>
      <c r="BTE661" s="163"/>
      <c r="BTF661" s="163"/>
      <c r="BTG661" s="163"/>
      <c r="BTH661" s="163"/>
      <c r="BTI661" s="163"/>
      <c r="BTJ661" s="163"/>
      <c r="BTK661" s="163"/>
      <c r="BTL661" s="163"/>
      <c r="BTM661" s="163"/>
      <c r="BTN661" s="163"/>
      <c r="BTO661" s="163"/>
      <c r="BTP661" s="163"/>
      <c r="BTQ661" s="163"/>
      <c r="BTR661" s="163"/>
      <c r="BTS661" s="163"/>
      <c r="BTT661" s="163"/>
      <c r="BTU661" s="163"/>
      <c r="BTV661" s="163"/>
      <c r="BTW661" s="163"/>
      <c r="BTX661" s="163"/>
      <c r="BTY661" s="163"/>
      <c r="BTZ661" s="163"/>
      <c r="BUA661" s="163"/>
      <c r="BUB661" s="163"/>
      <c r="BUC661" s="163"/>
      <c r="BUD661" s="163"/>
      <c r="BUE661" s="163"/>
      <c r="BUF661" s="163"/>
      <c r="BUG661" s="163"/>
      <c r="BUH661" s="163"/>
      <c r="BUI661" s="163"/>
      <c r="BUJ661" s="163"/>
      <c r="BUK661" s="163"/>
      <c r="BUL661" s="163"/>
      <c r="BUM661" s="163"/>
      <c r="BUN661" s="163"/>
      <c r="BUO661" s="163"/>
      <c r="BUP661" s="163"/>
      <c r="BUQ661" s="163"/>
      <c r="BUR661" s="163"/>
      <c r="BUS661" s="163"/>
      <c r="BUT661" s="163"/>
      <c r="BUU661" s="163"/>
      <c r="BUV661" s="163"/>
      <c r="BUW661" s="163"/>
      <c r="BUX661" s="163"/>
      <c r="BUY661" s="163"/>
      <c r="BUZ661" s="163"/>
      <c r="BVA661" s="163"/>
      <c r="BVB661" s="163"/>
      <c r="BVC661" s="163"/>
      <c r="BVD661" s="163"/>
      <c r="BVE661" s="163"/>
      <c r="BVF661" s="163"/>
      <c r="BVG661" s="163"/>
      <c r="BVH661" s="163"/>
      <c r="BVI661" s="163"/>
      <c r="BVJ661" s="163"/>
      <c r="BVK661" s="163"/>
      <c r="BVL661" s="163"/>
      <c r="BVM661" s="163"/>
      <c r="BVN661" s="163"/>
      <c r="BVO661" s="163"/>
      <c r="BVP661" s="163"/>
      <c r="BVQ661" s="163"/>
      <c r="BVR661" s="163"/>
      <c r="BVS661" s="163"/>
      <c r="BVT661" s="163"/>
      <c r="BVU661" s="163"/>
      <c r="BVV661" s="163"/>
      <c r="BVW661" s="163"/>
      <c r="BVX661" s="163"/>
      <c r="BVY661" s="163"/>
      <c r="BVZ661" s="163"/>
      <c r="BWA661" s="163"/>
      <c r="BWB661" s="163"/>
      <c r="BWC661" s="163"/>
      <c r="BWD661" s="163"/>
      <c r="BWE661" s="163"/>
      <c r="BWF661" s="163"/>
      <c r="BWG661" s="163"/>
      <c r="BWH661" s="163"/>
      <c r="BWI661" s="163"/>
      <c r="BWJ661" s="163"/>
      <c r="BWK661" s="163"/>
      <c r="BWL661" s="163"/>
      <c r="BWM661" s="163"/>
      <c r="BWN661" s="163"/>
      <c r="BWO661" s="163"/>
      <c r="BWP661" s="163"/>
      <c r="BWQ661" s="163"/>
      <c r="BWR661" s="163"/>
      <c r="BWS661" s="163"/>
      <c r="BWT661" s="163"/>
      <c r="BWU661" s="163"/>
      <c r="BWV661" s="163"/>
      <c r="BWW661" s="163"/>
      <c r="BWX661" s="163"/>
      <c r="BWY661" s="163"/>
      <c r="BWZ661" s="163"/>
      <c r="BXA661" s="163"/>
      <c r="BXB661" s="163"/>
      <c r="BXC661" s="163"/>
      <c r="BXD661" s="163"/>
      <c r="BXE661" s="163"/>
      <c r="BXF661" s="163"/>
      <c r="BXG661" s="163"/>
      <c r="BXH661" s="163"/>
      <c r="BXI661" s="163"/>
      <c r="BXJ661" s="163"/>
      <c r="BXK661" s="163"/>
      <c r="BXL661" s="163"/>
      <c r="BXM661" s="163"/>
      <c r="BXN661" s="163"/>
      <c r="BXO661" s="163"/>
      <c r="BXP661" s="163"/>
      <c r="BXQ661" s="163"/>
      <c r="BXR661" s="163"/>
      <c r="BXS661" s="163"/>
      <c r="BXT661" s="163"/>
      <c r="BXU661" s="163"/>
      <c r="BXV661" s="163"/>
      <c r="BXW661" s="163"/>
      <c r="BXX661" s="163"/>
      <c r="BXY661" s="163"/>
      <c r="BXZ661" s="163"/>
      <c r="BYA661" s="163"/>
      <c r="BYB661" s="163"/>
      <c r="BYC661" s="163"/>
      <c r="BYD661" s="163"/>
      <c r="BYE661" s="163"/>
      <c r="BYF661" s="163"/>
      <c r="BYG661" s="163"/>
      <c r="BYH661" s="163"/>
      <c r="BYI661" s="163"/>
      <c r="BYJ661" s="163"/>
      <c r="BYK661" s="163"/>
      <c r="BYL661" s="163"/>
      <c r="BYM661" s="163"/>
      <c r="BYN661" s="163"/>
      <c r="BYO661" s="163"/>
      <c r="BYP661" s="163"/>
      <c r="BYQ661" s="163"/>
      <c r="BYR661" s="163"/>
      <c r="BYS661" s="163"/>
      <c r="BYT661" s="163"/>
      <c r="BYU661" s="163"/>
      <c r="BYV661" s="163"/>
      <c r="BYW661" s="163"/>
      <c r="BYX661" s="163"/>
      <c r="BYY661" s="163"/>
      <c r="BYZ661" s="163"/>
      <c r="BZA661" s="163"/>
      <c r="BZB661" s="163"/>
      <c r="BZC661" s="163"/>
      <c r="BZD661" s="163"/>
      <c r="BZE661" s="163"/>
      <c r="BZF661" s="163"/>
      <c r="BZG661" s="163"/>
      <c r="BZH661" s="163"/>
      <c r="BZI661" s="163"/>
      <c r="BZJ661" s="163"/>
      <c r="BZK661" s="163"/>
      <c r="BZL661" s="163"/>
      <c r="BZM661" s="163"/>
      <c r="BZN661" s="163"/>
      <c r="BZO661" s="163"/>
      <c r="BZP661" s="163"/>
      <c r="BZQ661" s="163"/>
      <c r="BZR661" s="163"/>
      <c r="BZS661" s="163"/>
      <c r="BZT661" s="163"/>
      <c r="BZU661" s="163"/>
      <c r="BZV661" s="163"/>
      <c r="BZW661" s="163"/>
      <c r="BZX661" s="163"/>
      <c r="BZY661" s="163"/>
      <c r="BZZ661" s="163"/>
      <c r="CAA661" s="163"/>
      <c r="CAB661" s="163"/>
      <c r="CAC661" s="163"/>
      <c r="CAD661" s="163"/>
      <c r="CAE661" s="163"/>
      <c r="CAF661" s="163"/>
      <c r="CAG661" s="163"/>
      <c r="CAH661" s="163"/>
      <c r="CAI661" s="163"/>
      <c r="CAJ661" s="163"/>
      <c r="CAK661" s="163"/>
      <c r="CAL661" s="163"/>
      <c r="CAM661" s="163"/>
      <c r="CAN661" s="163"/>
      <c r="CAO661" s="163"/>
      <c r="CAP661" s="163"/>
      <c r="CAQ661" s="163"/>
      <c r="CAR661" s="163"/>
      <c r="CAS661" s="163"/>
      <c r="CAT661" s="163"/>
      <c r="CAU661" s="163"/>
      <c r="CAV661" s="163"/>
      <c r="CAW661" s="163"/>
      <c r="CAX661" s="163"/>
      <c r="CAY661" s="163"/>
      <c r="CAZ661" s="163"/>
      <c r="CBA661" s="163"/>
      <c r="CBB661" s="163"/>
      <c r="CBC661" s="163"/>
      <c r="CBD661" s="163"/>
      <c r="CBE661" s="163"/>
      <c r="CBF661" s="163"/>
      <c r="CBG661" s="163"/>
      <c r="CBH661" s="163"/>
      <c r="CBI661" s="163"/>
      <c r="CBJ661" s="163"/>
      <c r="CBK661" s="163"/>
      <c r="CBL661" s="163"/>
      <c r="CBM661" s="163"/>
      <c r="CBN661" s="163"/>
      <c r="CBO661" s="163"/>
      <c r="CBP661" s="163"/>
      <c r="CBQ661" s="163"/>
      <c r="CBR661" s="163"/>
      <c r="CBS661" s="163"/>
      <c r="CBT661" s="163"/>
      <c r="CBU661" s="163"/>
      <c r="CBV661" s="163"/>
      <c r="CBW661" s="163"/>
      <c r="CBX661" s="163"/>
      <c r="CBY661" s="163"/>
      <c r="CBZ661" s="163"/>
      <c r="CCA661" s="163"/>
      <c r="CCB661" s="163"/>
      <c r="CCC661" s="163"/>
      <c r="CCD661" s="163"/>
      <c r="CCE661" s="163"/>
      <c r="CCF661" s="163"/>
      <c r="CCG661" s="163"/>
      <c r="CCH661" s="163"/>
      <c r="CCI661" s="163"/>
      <c r="CCJ661" s="163"/>
      <c r="CCK661" s="163"/>
      <c r="CCL661" s="163"/>
      <c r="CCM661" s="163"/>
      <c r="CCN661" s="163"/>
      <c r="CCO661" s="163"/>
      <c r="CCP661" s="163"/>
      <c r="CCQ661" s="163"/>
      <c r="CCR661" s="163"/>
      <c r="CCS661" s="163"/>
      <c r="CCT661" s="163"/>
      <c r="CCU661" s="163"/>
      <c r="CCV661" s="163"/>
      <c r="CCW661" s="163"/>
      <c r="CCX661" s="163"/>
      <c r="CCY661" s="163"/>
      <c r="CCZ661" s="163"/>
      <c r="CDA661" s="163"/>
      <c r="CDB661" s="163"/>
      <c r="CDC661" s="163"/>
      <c r="CDD661" s="163"/>
      <c r="CDE661" s="163"/>
      <c r="CDF661" s="163"/>
      <c r="CDG661" s="163"/>
      <c r="CDH661" s="163"/>
      <c r="CDI661" s="163"/>
      <c r="CDJ661" s="163"/>
      <c r="CDK661" s="163"/>
      <c r="CDL661" s="163"/>
      <c r="CDM661" s="163"/>
      <c r="CDN661" s="163"/>
      <c r="CDO661" s="163"/>
      <c r="CDP661" s="163"/>
      <c r="CDQ661" s="163"/>
      <c r="CDR661" s="163"/>
      <c r="CDS661" s="163"/>
      <c r="CDT661" s="163"/>
      <c r="CDU661" s="163"/>
      <c r="CDV661" s="163"/>
      <c r="CDW661" s="163"/>
      <c r="CDX661" s="163"/>
      <c r="CDY661" s="163"/>
      <c r="CDZ661" s="163"/>
      <c r="CEA661" s="163"/>
      <c r="CEB661" s="163"/>
      <c r="CEC661" s="163"/>
      <c r="CED661" s="163"/>
      <c r="CEE661" s="163"/>
      <c r="CEF661" s="163"/>
      <c r="CEG661" s="163"/>
      <c r="CEH661" s="163"/>
      <c r="CEI661" s="163"/>
      <c r="CEJ661" s="163"/>
      <c r="CEK661" s="163"/>
      <c r="CEL661" s="163"/>
      <c r="CEM661" s="163"/>
      <c r="CEN661" s="163"/>
      <c r="CEO661" s="163"/>
      <c r="CEP661" s="163"/>
      <c r="CEQ661" s="163"/>
      <c r="CER661" s="163"/>
      <c r="CES661" s="163"/>
      <c r="CET661" s="163"/>
      <c r="CEU661" s="163"/>
      <c r="CEV661" s="163"/>
      <c r="CEW661" s="163"/>
      <c r="CEX661" s="163"/>
      <c r="CEY661" s="163"/>
      <c r="CEZ661" s="163"/>
      <c r="CFA661" s="163"/>
      <c r="CFB661" s="163"/>
      <c r="CFC661" s="163"/>
      <c r="CFD661" s="163"/>
      <c r="CFE661" s="163"/>
      <c r="CFF661" s="163"/>
      <c r="CFG661" s="163"/>
      <c r="CFH661" s="163"/>
      <c r="CFI661" s="163"/>
      <c r="CFJ661" s="163"/>
      <c r="CFK661" s="163"/>
      <c r="CFL661" s="163"/>
      <c r="CFM661" s="163"/>
      <c r="CFN661" s="163"/>
      <c r="CFO661" s="163"/>
      <c r="CFP661" s="163"/>
      <c r="CFQ661" s="163"/>
      <c r="CFR661" s="163"/>
      <c r="CFS661" s="163"/>
      <c r="CFT661" s="163"/>
      <c r="CFU661" s="163"/>
      <c r="CFV661" s="163"/>
      <c r="CFW661" s="163"/>
      <c r="CFX661" s="163"/>
      <c r="CFY661" s="163"/>
      <c r="CFZ661" s="163"/>
      <c r="CGA661" s="163"/>
      <c r="CGB661" s="163"/>
      <c r="CGC661" s="163"/>
      <c r="CGD661" s="163"/>
      <c r="CGE661" s="163"/>
      <c r="CGF661" s="163"/>
      <c r="CGG661" s="163"/>
      <c r="CGH661" s="163"/>
      <c r="CGI661" s="163"/>
      <c r="CGJ661" s="163"/>
      <c r="CGK661" s="163"/>
      <c r="CGL661" s="163"/>
      <c r="CGM661" s="163"/>
      <c r="CGN661" s="163"/>
      <c r="CGO661" s="163"/>
      <c r="CGP661" s="163"/>
      <c r="CGQ661" s="163"/>
      <c r="CGR661" s="163"/>
      <c r="CGS661" s="163"/>
      <c r="CGT661" s="163"/>
      <c r="CGU661" s="163"/>
      <c r="CGV661" s="163"/>
      <c r="CGW661" s="163"/>
      <c r="CGX661" s="163"/>
      <c r="CGY661" s="163"/>
      <c r="CGZ661" s="163"/>
      <c r="CHA661" s="163"/>
      <c r="CHB661" s="163"/>
      <c r="CHC661" s="163"/>
      <c r="CHD661" s="163"/>
      <c r="CHE661" s="163"/>
      <c r="CHF661" s="163"/>
      <c r="CHG661" s="163"/>
      <c r="CHH661" s="163"/>
      <c r="CHI661" s="163"/>
      <c r="CHJ661" s="163"/>
      <c r="CHK661" s="163"/>
      <c r="CHL661" s="163"/>
      <c r="CHM661" s="163"/>
      <c r="CHN661" s="163"/>
      <c r="CHO661" s="163"/>
      <c r="CHP661" s="163"/>
      <c r="CHQ661" s="163"/>
      <c r="CHR661" s="163"/>
      <c r="CHS661" s="163"/>
      <c r="CHT661" s="163"/>
      <c r="CHU661" s="163"/>
      <c r="CHV661" s="163"/>
      <c r="CHW661" s="163"/>
      <c r="CHX661" s="163"/>
      <c r="CHY661" s="163"/>
      <c r="CHZ661" s="163"/>
      <c r="CIA661" s="163"/>
      <c r="CIB661" s="163"/>
      <c r="CIC661" s="163"/>
      <c r="CID661" s="163"/>
      <c r="CIE661" s="163"/>
      <c r="CIF661" s="163"/>
      <c r="CIG661" s="163"/>
      <c r="CIH661" s="163"/>
      <c r="CII661" s="163"/>
      <c r="CIJ661" s="163"/>
      <c r="CIK661" s="163"/>
      <c r="CIL661" s="163"/>
      <c r="CIM661" s="163"/>
      <c r="CIN661" s="163"/>
      <c r="CIO661" s="163"/>
      <c r="CIP661" s="163"/>
      <c r="CIQ661" s="163"/>
      <c r="CIR661" s="163"/>
      <c r="CIS661" s="163"/>
      <c r="CIT661" s="163"/>
      <c r="CIU661" s="163"/>
      <c r="CIV661" s="163"/>
      <c r="CIW661" s="163"/>
      <c r="CIX661" s="163"/>
      <c r="CIY661" s="163"/>
      <c r="CIZ661" s="163"/>
      <c r="CJA661" s="163"/>
      <c r="CJB661" s="163"/>
      <c r="CJC661" s="163"/>
      <c r="CJD661" s="163"/>
      <c r="CJE661" s="163"/>
      <c r="CJF661" s="163"/>
      <c r="CJG661" s="163"/>
      <c r="CJH661" s="163"/>
      <c r="CJI661" s="163"/>
      <c r="CJJ661" s="163"/>
      <c r="CJK661" s="163"/>
      <c r="CJL661" s="163"/>
      <c r="CJM661" s="163"/>
      <c r="CJN661" s="163"/>
      <c r="CJO661" s="163"/>
      <c r="CJP661" s="163"/>
      <c r="CJQ661" s="163"/>
      <c r="CJR661" s="163"/>
      <c r="CJS661" s="163"/>
      <c r="CJT661" s="163"/>
      <c r="CJU661" s="163"/>
      <c r="CJV661" s="163"/>
      <c r="CJW661" s="163"/>
      <c r="CJX661" s="163"/>
      <c r="CJY661" s="163"/>
      <c r="CJZ661" s="163"/>
      <c r="CKA661" s="163"/>
      <c r="CKB661" s="163"/>
      <c r="CKC661" s="163"/>
      <c r="CKD661" s="163"/>
      <c r="CKE661" s="163"/>
      <c r="CKF661" s="163"/>
      <c r="CKG661" s="163"/>
      <c r="CKH661" s="163"/>
      <c r="CKI661" s="163"/>
      <c r="CKJ661" s="163"/>
      <c r="CKK661" s="163"/>
      <c r="CKL661" s="163"/>
      <c r="CKM661" s="163"/>
      <c r="CKN661" s="163"/>
      <c r="CKO661" s="163"/>
      <c r="CKP661" s="163"/>
      <c r="CKQ661" s="163"/>
      <c r="CKR661" s="163"/>
      <c r="CKS661" s="163"/>
      <c r="CKT661" s="163"/>
      <c r="CKU661" s="163"/>
      <c r="CKV661" s="163"/>
      <c r="CKW661" s="163"/>
      <c r="CKX661" s="163"/>
      <c r="CKY661" s="163"/>
      <c r="CKZ661" s="163"/>
      <c r="CLA661" s="163"/>
      <c r="CLB661" s="163"/>
      <c r="CLC661" s="163"/>
      <c r="CLD661" s="163"/>
      <c r="CLE661" s="163"/>
      <c r="CLF661" s="163"/>
      <c r="CLG661" s="163"/>
      <c r="CLH661" s="163"/>
      <c r="CLI661" s="163"/>
      <c r="CLJ661" s="163"/>
      <c r="CLK661" s="163"/>
      <c r="CLL661" s="163"/>
      <c r="CLM661" s="163"/>
      <c r="CLN661" s="163"/>
      <c r="CLO661" s="163"/>
      <c r="CLP661" s="163"/>
      <c r="CLQ661" s="163"/>
      <c r="CLR661" s="163"/>
      <c r="CLS661" s="163"/>
      <c r="CLT661" s="163"/>
      <c r="CLU661" s="163"/>
      <c r="CLV661" s="163"/>
      <c r="CLW661" s="163"/>
      <c r="CLX661" s="163"/>
      <c r="CLY661" s="163"/>
      <c r="CLZ661" s="163"/>
      <c r="CMA661" s="163"/>
      <c r="CMB661" s="163"/>
      <c r="CMC661" s="163"/>
      <c r="CMD661" s="163"/>
      <c r="CME661" s="163"/>
      <c r="CMF661" s="163"/>
      <c r="CMG661" s="163"/>
      <c r="CMH661" s="163"/>
      <c r="CMI661" s="163"/>
      <c r="CMJ661" s="163"/>
      <c r="CMK661" s="163"/>
      <c r="CML661" s="163"/>
      <c r="CMM661" s="163"/>
      <c r="CMN661" s="163"/>
      <c r="CMO661" s="163"/>
      <c r="CMP661" s="163"/>
      <c r="CMQ661" s="163"/>
      <c r="CMR661" s="163"/>
      <c r="CMS661" s="163"/>
      <c r="CMT661" s="163"/>
      <c r="CMU661" s="163"/>
      <c r="CMV661" s="163"/>
      <c r="CMW661" s="163"/>
      <c r="CMX661" s="163"/>
      <c r="CMY661" s="163"/>
      <c r="CMZ661" s="163"/>
      <c r="CNA661" s="163"/>
      <c r="CNB661" s="163"/>
      <c r="CNC661" s="163"/>
      <c r="CND661" s="163"/>
      <c r="CNE661" s="163"/>
      <c r="CNF661" s="163"/>
      <c r="CNG661" s="163"/>
      <c r="CNH661" s="163"/>
      <c r="CNI661" s="163"/>
      <c r="CNJ661" s="163"/>
      <c r="CNK661" s="163"/>
      <c r="CNL661" s="163"/>
      <c r="CNM661" s="163"/>
      <c r="CNN661" s="163"/>
      <c r="CNO661" s="163"/>
      <c r="CNP661" s="163"/>
      <c r="CNQ661" s="163"/>
      <c r="CNR661" s="163"/>
      <c r="CNS661" s="163"/>
      <c r="CNT661" s="163"/>
      <c r="CNU661" s="163"/>
      <c r="CNV661" s="163"/>
      <c r="CNW661" s="163"/>
      <c r="CNX661" s="163"/>
      <c r="CNY661" s="163"/>
      <c r="CNZ661" s="163"/>
      <c r="COA661" s="163"/>
      <c r="COB661" s="163"/>
      <c r="COC661" s="163"/>
      <c r="COD661" s="163"/>
      <c r="COE661" s="163"/>
      <c r="COF661" s="163"/>
      <c r="COG661" s="163"/>
      <c r="COH661" s="163"/>
      <c r="COI661" s="163"/>
      <c r="COJ661" s="163"/>
      <c r="COK661" s="163"/>
      <c r="COL661" s="163"/>
      <c r="COM661" s="163"/>
      <c r="CON661" s="163"/>
      <c r="COO661" s="163"/>
      <c r="COP661" s="163"/>
      <c r="COQ661" s="163"/>
      <c r="COR661" s="163"/>
      <c r="COS661" s="163"/>
      <c r="COT661" s="163"/>
      <c r="COU661" s="163"/>
      <c r="COV661" s="163"/>
      <c r="COW661" s="163"/>
      <c r="COX661" s="163"/>
      <c r="COY661" s="163"/>
      <c r="COZ661" s="163"/>
      <c r="CPA661" s="163"/>
      <c r="CPB661" s="163"/>
      <c r="CPC661" s="163"/>
      <c r="CPD661" s="163"/>
      <c r="CPE661" s="163"/>
      <c r="CPF661" s="163"/>
      <c r="CPG661" s="163"/>
      <c r="CPH661" s="163"/>
      <c r="CPI661" s="163"/>
      <c r="CPJ661" s="163"/>
      <c r="CPK661" s="163"/>
      <c r="CPL661" s="163"/>
      <c r="CPM661" s="163"/>
      <c r="CPN661" s="163"/>
      <c r="CPO661" s="163"/>
      <c r="CPP661" s="163"/>
      <c r="CPQ661" s="163"/>
      <c r="CPR661" s="163"/>
      <c r="CPS661" s="163"/>
      <c r="CPT661" s="163"/>
      <c r="CPU661" s="163"/>
      <c r="CPV661" s="163"/>
      <c r="CPW661" s="163"/>
      <c r="CPX661" s="163"/>
      <c r="CPY661" s="163"/>
      <c r="CPZ661" s="163"/>
      <c r="CQA661" s="163"/>
      <c r="CQB661" s="163"/>
      <c r="CQC661" s="163"/>
      <c r="CQD661" s="163"/>
      <c r="CQE661" s="163"/>
      <c r="CQF661" s="163"/>
      <c r="CQG661" s="163"/>
      <c r="CQH661" s="163"/>
      <c r="CQI661" s="163"/>
      <c r="CQJ661" s="163"/>
      <c r="CQK661" s="163"/>
      <c r="CQL661" s="163"/>
      <c r="CQM661" s="163"/>
      <c r="CQN661" s="163"/>
      <c r="CQO661" s="163"/>
      <c r="CQP661" s="163"/>
      <c r="CQQ661" s="163"/>
      <c r="CQR661" s="163"/>
      <c r="CQS661" s="163"/>
      <c r="CQT661" s="163"/>
      <c r="CQU661" s="163"/>
      <c r="CQV661" s="163"/>
      <c r="CQW661" s="163"/>
      <c r="CQX661" s="163"/>
      <c r="CQY661" s="163"/>
      <c r="CQZ661" s="163"/>
      <c r="CRA661" s="163"/>
      <c r="CRB661" s="163"/>
      <c r="CRC661" s="163"/>
      <c r="CRD661" s="163"/>
      <c r="CRE661" s="163"/>
      <c r="CRF661" s="163"/>
      <c r="CRG661" s="163"/>
      <c r="CRH661" s="163"/>
      <c r="CRI661" s="163"/>
      <c r="CRJ661" s="163"/>
      <c r="CRK661" s="163"/>
      <c r="CRL661" s="163"/>
      <c r="CRM661" s="163"/>
      <c r="CRN661" s="163"/>
      <c r="CRO661" s="163"/>
      <c r="CRP661" s="163"/>
      <c r="CRQ661" s="163"/>
      <c r="CRR661" s="163"/>
      <c r="CRS661" s="163"/>
      <c r="CRT661" s="163"/>
      <c r="CRU661" s="163"/>
      <c r="CRV661" s="163"/>
      <c r="CRW661" s="163"/>
      <c r="CRX661" s="163"/>
      <c r="CRY661" s="163"/>
      <c r="CRZ661" s="163"/>
      <c r="CSA661" s="163"/>
      <c r="CSB661" s="163"/>
      <c r="CSC661" s="163"/>
      <c r="CSD661" s="163"/>
      <c r="CSE661" s="163"/>
      <c r="CSF661" s="163"/>
      <c r="CSG661" s="163"/>
      <c r="CSH661" s="163"/>
      <c r="CSI661" s="163"/>
      <c r="CSJ661" s="163"/>
      <c r="CSK661" s="163"/>
      <c r="CSL661" s="163"/>
      <c r="CSM661" s="163"/>
      <c r="CSN661" s="163"/>
      <c r="CSO661" s="163"/>
      <c r="CSP661" s="163"/>
      <c r="CSQ661" s="163"/>
      <c r="CSR661" s="163"/>
      <c r="CSS661" s="163"/>
      <c r="CST661" s="163"/>
      <c r="CSU661" s="163"/>
      <c r="CSV661" s="163"/>
      <c r="CSW661" s="163"/>
      <c r="CSX661" s="163"/>
      <c r="CSY661" s="163"/>
      <c r="CSZ661" s="163"/>
      <c r="CTA661" s="163"/>
      <c r="CTB661" s="163"/>
      <c r="CTC661" s="163"/>
      <c r="CTD661" s="163"/>
      <c r="CTE661" s="163"/>
      <c r="CTF661" s="163"/>
      <c r="CTG661" s="163"/>
      <c r="CTH661" s="163"/>
      <c r="CTI661" s="163"/>
      <c r="CTJ661" s="163"/>
      <c r="CTK661" s="163"/>
      <c r="CTL661" s="163"/>
      <c r="CTM661" s="163"/>
      <c r="CTN661" s="163"/>
      <c r="CTO661" s="163"/>
      <c r="CTP661" s="163"/>
      <c r="CTQ661" s="163"/>
      <c r="CTR661" s="163"/>
      <c r="CTS661" s="163"/>
      <c r="CTT661" s="163"/>
      <c r="CTU661" s="163"/>
      <c r="CTV661" s="163"/>
      <c r="CTW661" s="163"/>
      <c r="CTX661" s="163"/>
      <c r="CTY661" s="163"/>
      <c r="CTZ661" s="163"/>
      <c r="CUA661" s="163"/>
      <c r="CUB661" s="163"/>
      <c r="CUC661" s="163"/>
      <c r="CUD661" s="163"/>
      <c r="CUE661" s="163"/>
      <c r="CUF661" s="163"/>
      <c r="CUG661" s="163"/>
      <c r="CUH661" s="163"/>
      <c r="CUI661" s="163"/>
      <c r="CUJ661" s="163"/>
      <c r="CUK661" s="163"/>
      <c r="CUL661" s="163"/>
      <c r="CUM661" s="163"/>
      <c r="CUN661" s="163"/>
      <c r="CUO661" s="163"/>
      <c r="CUP661" s="163"/>
      <c r="CUQ661" s="163"/>
      <c r="CUR661" s="163"/>
      <c r="CUS661" s="163"/>
      <c r="CUT661" s="163"/>
      <c r="CUU661" s="163"/>
      <c r="CUV661" s="163"/>
      <c r="CUW661" s="163"/>
      <c r="CUX661" s="163"/>
      <c r="CUY661" s="163"/>
      <c r="CUZ661" s="163"/>
      <c r="CVA661" s="163"/>
      <c r="CVB661" s="163"/>
      <c r="CVC661" s="163"/>
      <c r="CVD661" s="163"/>
      <c r="CVE661" s="163"/>
      <c r="CVF661" s="163"/>
      <c r="CVG661" s="163"/>
      <c r="CVH661" s="163"/>
      <c r="CVI661" s="163"/>
      <c r="CVJ661" s="163"/>
      <c r="CVK661" s="163"/>
      <c r="CVL661" s="163"/>
      <c r="CVM661" s="163"/>
      <c r="CVN661" s="163"/>
      <c r="CVO661" s="163"/>
      <c r="CVP661" s="163"/>
      <c r="CVQ661" s="163"/>
      <c r="CVR661" s="163"/>
      <c r="CVS661" s="163"/>
      <c r="CVT661" s="163"/>
      <c r="CVU661" s="163"/>
      <c r="CVV661" s="163"/>
      <c r="CVW661" s="163"/>
      <c r="CVX661" s="163"/>
      <c r="CVY661" s="163"/>
      <c r="CVZ661" s="163"/>
      <c r="CWA661" s="163"/>
      <c r="CWB661" s="163"/>
      <c r="CWC661" s="163"/>
      <c r="CWD661" s="163"/>
      <c r="CWE661" s="163"/>
      <c r="CWF661" s="163"/>
      <c r="CWG661" s="163"/>
      <c r="CWH661" s="163"/>
      <c r="CWI661" s="163"/>
      <c r="CWJ661" s="163"/>
      <c r="CWK661" s="163"/>
      <c r="CWL661" s="163"/>
      <c r="CWM661" s="163"/>
      <c r="CWN661" s="163"/>
      <c r="CWO661" s="163"/>
      <c r="CWP661" s="163"/>
      <c r="CWQ661" s="163"/>
      <c r="CWR661" s="163"/>
      <c r="CWS661" s="163"/>
      <c r="CWT661" s="163"/>
      <c r="CWU661" s="163"/>
      <c r="CWV661" s="163"/>
      <c r="CWW661" s="163"/>
      <c r="CWX661" s="163"/>
      <c r="CWY661" s="163"/>
      <c r="CWZ661" s="163"/>
      <c r="CXA661" s="163"/>
      <c r="CXB661" s="163"/>
      <c r="CXC661" s="163"/>
      <c r="CXD661" s="163"/>
      <c r="CXE661" s="163"/>
      <c r="CXF661" s="163"/>
      <c r="CXG661" s="163"/>
      <c r="CXH661" s="163"/>
      <c r="CXI661" s="163"/>
      <c r="CXJ661" s="163"/>
      <c r="CXK661" s="163"/>
      <c r="CXL661" s="163"/>
      <c r="CXM661" s="163"/>
      <c r="CXN661" s="163"/>
      <c r="CXO661" s="163"/>
      <c r="CXP661" s="163"/>
      <c r="CXQ661" s="163"/>
      <c r="CXR661" s="163"/>
      <c r="CXS661" s="163"/>
      <c r="CXT661" s="163"/>
      <c r="CXU661" s="163"/>
      <c r="CXV661" s="163"/>
      <c r="CXW661" s="163"/>
      <c r="CXX661" s="163"/>
      <c r="CXY661" s="163"/>
      <c r="CXZ661" s="163"/>
      <c r="CYA661" s="163"/>
      <c r="CYB661" s="163"/>
      <c r="CYC661" s="163"/>
      <c r="CYD661" s="163"/>
      <c r="CYE661" s="163"/>
      <c r="CYF661" s="163"/>
      <c r="CYG661" s="163"/>
      <c r="CYH661" s="163"/>
      <c r="CYI661" s="163"/>
      <c r="CYJ661" s="163"/>
      <c r="CYK661" s="163"/>
      <c r="CYL661" s="163"/>
      <c r="CYM661" s="163"/>
      <c r="CYN661" s="163"/>
      <c r="CYO661" s="163"/>
      <c r="CYP661" s="163"/>
      <c r="CYQ661" s="163"/>
      <c r="CYR661" s="163"/>
      <c r="CYS661" s="163"/>
      <c r="CYT661" s="163"/>
      <c r="CYU661" s="163"/>
      <c r="CYV661" s="163"/>
      <c r="CYW661" s="163"/>
      <c r="CYX661" s="163"/>
      <c r="CYY661" s="163"/>
      <c r="CYZ661" s="163"/>
      <c r="CZA661" s="163"/>
      <c r="CZB661" s="163"/>
      <c r="CZC661" s="163"/>
      <c r="CZD661" s="163"/>
      <c r="CZE661" s="163"/>
      <c r="CZF661" s="163"/>
      <c r="CZG661" s="163"/>
      <c r="CZH661" s="163"/>
      <c r="CZI661" s="163"/>
      <c r="CZJ661" s="163"/>
      <c r="CZK661" s="163"/>
      <c r="CZL661" s="163"/>
      <c r="CZM661" s="163"/>
      <c r="CZN661" s="163"/>
      <c r="CZO661" s="163"/>
      <c r="CZP661" s="163"/>
      <c r="CZQ661" s="163"/>
      <c r="CZR661" s="163"/>
      <c r="CZS661" s="163"/>
      <c r="CZT661" s="163"/>
      <c r="CZU661" s="163"/>
      <c r="CZV661" s="163"/>
      <c r="CZW661" s="163"/>
      <c r="CZX661" s="163"/>
      <c r="CZY661" s="163"/>
      <c r="CZZ661" s="163"/>
      <c r="DAA661" s="163"/>
      <c r="DAB661" s="163"/>
      <c r="DAC661" s="163"/>
      <c r="DAD661" s="163"/>
      <c r="DAE661" s="163"/>
      <c r="DAF661" s="163"/>
      <c r="DAG661" s="163"/>
      <c r="DAH661" s="163"/>
      <c r="DAI661" s="163"/>
      <c r="DAJ661" s="163"/>
      <c r="DAK661" s="163"/>
      <c r="DAL661" s="163"/>
      <c r="DAM661" s="163"/>
      <c r="DAN661" s="163"/>
      <c r="DAO661" s="163"/>
      <c r="DAP661" s="163"/>
      <c r="DAQ661" s="163"/>
      <c r="DAR661" s="163"/>
      <c r="DAS661" s="163"/>
      <c r="DAT661" s="163"/>
      <c r="DAU661" s="163"/>
      <c r="DAV661" s="163"/>
      <c r="DAW661" s="163"/>
      <c r="DAX661" s="163"/>
      <c r="DAY661" s="163"/>
      <c r="DAZ661" s="163"/>
      <c r="DBA661" s="163"/>
      <c r="DBB661" s="163"/>
      <c r="DBC661" s="163"/>
      <c r="DBD661" s="163"/>
      <c r="DBE661" s="163"/>
      <c r="DBF661" s="163"/>
      <c r="DBG661" s="163"/>
      <c r="DBH661" s="163"/>
      <c r="DBI661" s="163"/>
      <c r="DBJ661" s="163"/>
      <c r="DBK661" s="163"/>
      <c r="DBL661" s="163"/>
      <c r="DBM661" s="163"/>
      <c r="DBN661" s="163"/>
      <c r="DBO661" s="163"/>
      <c r="DBP661" s="163"/>
      <c r="DBQ661" s="163"/>
      <c r="DBR661" s="163"/>
      <c r="DBS661" s="163"/>
      <c r="DBT661" s="163"/>
      <c r="DBU661" s="163"/>
      <c r="DBV661" s="163"/>
      <c r="DBW661" s="163"/>
      <c r="DBX661" s="163"/>
      <c r="DBY661" s="163"/>
      <c r="DBZ661" s="163"/>
      <c r="DCA661" s="163"/>
      <c r="DCB661" s="163"/>
      <c r="DCC661" s="163"/>
      <c r="DCD661" s="163"/>
      <c r="DCE661" s="163"/>
      <c r="DCF661" s="163"/>
      <c r="DCG661" s="163"/>
      <c r="DCH661" s="163"/>
      <c r="DCI661" s="163"/>
      <c r="DCJ661" s="163"/>
      <c r="DCK661" s="163"/>
      <c r="DCL661" s="163"/>
      <c r="DCM661" s="163"/>
      <c r="DCN661" s="163"/>
      <c r="DCO661" s="163"/>
      <c r="DCP661" s="163"/>
      <c r="DCQ661" s="163"/>
      <c r="DCR661" s="163"/>
      <c r="DCS661" s="163"/>
      <c r="DCT661" s="163"/>
      <c r="DCU661" s="163"/>
      <c r="DCV661" s="163"/>
      <c r="DCW661" s="163"/>
      <c r="DCX661" s="163"/>
      <c r="DCY661" s="163"/>
      <c r="DCZ661" s="163"/>
      <c r="DDA661" s="163"/>
      <c r="DDB661" s="163"/>
      <c r="DDC661" s="163"/>
      <c r="DDD661" s="163"/>
      <c r="DDE661" s="163"/>
      <c r="DDF661" s="163"/>
      <c r="DDG661" s="163"/>
      <c r="DDH661" s="163"/>
      <c r="DDI661" s="163"/>
      <c r="DDJ661" s="163"/>
      <c r="DDK661" s="163"/>
      <c r="DDL661" s="163"/>
      <c r="DDM661" s="163"/>
      <c r="DDN661" s="163"/>
      <c r="DDO661" s="163"/>
      <c r="DDP661" s="163"/>
      <c r="DDQ661" s="163"/>
      <c r="DDR661" s="163"/>
      <c r="DDS661" s="163"/>
      <c r="DDT661" s="163"/>
      <c r="DDU661" s="163"/>
      <c r="DDV661" s="163"/>
      <c r="DDW661" s="163"/>
      <c r="DDX661" s="163"/>
      <c r="DDY661" s="163"/>
      <c r="DDZ661" s="163"/>
      <c r="DEA661" s="163"/>
      <c r="DEB661" s="163"/>
      <c r="DEC661" s="163"/>
      <c r="DED661" s="163"/>
      <c r="DEE661" s="163"/>
      <c r="DEF661" s="163"/>
      <c r="DEG661" s="163"/>
      <c r="DEH661" s="163"/>
      <c r="DEI661" s="163"/>
      <c r="DEJ661" s="163"/>
      <c r="DEK661" s="163"/>
      <c r="DEL661" s="163"/>
      <c r="DEM661" s="163"/>
      <c r="DEN661" s="163"/>
      <c r="DEO661" s="163"/>
      <c r="DEP661" s="163"/>
      <c r="DEQ661" s="163"/>
      <c r="DER661" s="163"/>
      <c r="DES661" s="163"/>
      <c r="DET661" s="163"/>
      <c r="DEU661" s="163"/>
      <c r="DEV661" s="163"/>
      <c r="DEW661" s="163"/>
      <c r="DEX661" s="163"/>
      <c r="DEY661" s="163"/>
      <c r="DEZ661" s="163"/>
      <c r="DFA661" s="163"/>
      <c r="DFB661" s="163"/>
      <c r="DFC661" s="163"/>
      <c r="DFD661" s="163"/>
      <c r="DFE661" s="163"/>
      <c r="DFF661" s="163"/>
      <c r="DFG661" s="163"/>
      <c r="DFH661" s="163"/>
      <c r="DFI661" s="163"/>
      <c r="DFJ661" s="163"/>
      <c r="DFK661" s="163"/>
      <c r="DFL661" s="163"/>
      <c r="DFM661" s="163"/>
      <c r="DFN661" s="163"/>
      <c r="DFO661" s="163"/>
      <c r="DFP661" s="163"/>
      <c r="DFQ661" s="163"/>
      <c r="DFR661" s="163"/>
      <c r="DFS661" s="163"/>
      <c r="DFT661" s="163"/>
      <c r="DFU661" s="163"/>
      <c r="DFV661" s="163"/>
      <c r="DFW661" s="163"/>
      <c r="DFX661" s="163"/>
      <c r="DFY661" s="163"/>
      <c r="DFZ661" s="163"/>
      <c r="DGA661" s="163"/>
      <c r="DGB661" s="163"/>
      <c r="DGC661" s="163"/>
      <c r="DGD661" s="163"/>
      <c r="DGE661" s="163"/>
      <c r="DGF661" s="163"/>
      <c r="DGG661" s="163"/>
      <c r="DGH661" s="163"/>
      <c r="DGI661" s="163"/>
      <c r="DGJ661" s="163"/>
      <c r="DGK661" s="163"/>
      <c r="DGL661" s="163"/>
      <c r="DGM661" s="163"/>
      <c r="DGN661" s="163"/>
      <c r="DGO661" s="163"/>
      <c r="DGP661" s="163"/>
      <c r="DGQ661" s="163"/>
      <c r="DGR661" s="163"/>
      <c r="DGS661" s="163"/>
      <c r="DGT661" s="163"/>
      <c r="DGU661" s="163"/>
      <c r="DGV661" s="163"/>
      <c r="DGW661" s="163"/>
      <c r="DGX661" s="163"/>
      <c r="DGY661" s="163"/>
      <c r="DGZ661" s="163"/>
      <c r="DHA661" s="163"/>
      <c r="DHB661" s="163"/>
      <c r="DHC661" s="163"/>
      <c r="DHD661" s="163"/>
      <c r="DHE661" s="163"/>
      <c r="DHF661" s="163"/>
      <c r="DHG661" s="163"/>
      <c r="DHH661" s="163"/>
      <c r="DHI661" s="163"/>
      <c r="DHJ661" s="163"/>
      <c r="DHK661" s="163"/>
      <c r="DHL661" s="163"/>
      <c r="DHM661" s="163"/>
      <c r="DHN661" s="163"/>
      <c r="DHO661" s="163"/>
      <c r="DHP661" s="163"/>
      <c r="DHQ661" s="163"/>
      <c r="DHR661" s="163"/>
      <c r="DHS661" s="163"/>
      <c r="DHT661" s="163"/>
      <c r="DHU661" s="163"/>
      <c r="DHV661" s="163"/>
      <c r="DHW661" s="163"/>
      <c r="DHX661" s="163"/>
      <c r="DHY661" s="163"/>
      <c r="DHZ661" s="163"/>
      <c r="DIA661" s="163"/>
      <c r="DIB661" s="163"/>
      <c r="DIC661" s="163"/>
      <c r="DID661" s="163"/>
      <c r="DIE661" s="163"/>
      <c r="DIF661" s="163"/>
      <c r="DIG661" s="163"/>
      <c r="DIH661" s="163"/>
      <c r="DII661" s="163"/>
      <c r="DIJ661" s="163"/>
      <c r="DIK661" s="163"/>
      <c r="DIL661" s="163"/>
      <c r="DIM661" s="163"/>
      <c r="DIN661" s="163"/>
      <c r="DIO661" s="163"/>
      <c r="DIP661" s="163"/>
      <c r="DIQ661" s="163"/>
      <c r="DIR661" s="163"/>
      <c r="DIS661" s="163"/>
      <c r="DIT661" s="163"/>
      <c r="DIU661" s="163"/>
      <c r="DIV661" s="163"/>
      <c r="DIW661" s="163"/>
      <c r="DIX661" s="163"/>
      <c r="DIY661" s="163"/>
      <c r="DIZ661" s="163"/>
      <c r="DJA661" s="163"/>
      <c r="DJB661" s="163"/>
      <c r="DJC661" s="163"/>
      <c r="DJD661" s="163"/>
      <c r="DJE661" s="163"/>
      <c r="DJF661" s="163"/>
      <c r="DJG661" s="163"/>
      <c r="DJH661" s="163"/>
      <c r="DJI661" s="163"/>
      <c r="DJJ661" s="163"/>
      <c r="DJK661" s="163"/>
      <c r="DJL661" s="163"/>
      <c r="DJM661" s="163"/>
      <c r="DJN661" s="163"/>
      <c r="DJO661" s="163"/>
      <c r="DJP661" s="163"/>
      <c r="DJQ661" s="163"/>
      <c r="DJR661" s="163"/>
      <c r="DJS661" s="163"/>
      <c r="DJT661" s="163"/>
      <c r="DJU661" s="163"/>
      <c r="DJV661" s="163"/>
      <c r="DJW661" s="163"/>
      <c r="DJX661" s="163"/>
      <c r="DJY661" s="163"/>
      <c r="DJZ661" s="163"/>
      <c r="DKA661" s="163"/>
      <c r="DKB661" s="163"/>
      <c r="DKC661" s="163"/>
      <c r="DKD661" s="163"/>
      <c r="DKE661" s="163"/>
      <c r="DKF661" s="163"/>
      <c r="DKG661" s="163"/>
      <c r="DKH661" s="163"/>
      <c r="DKI661" s="163"/>
      <c r="DKJ661" s="163"/>
      <c r="DKK661" s="163"/>
      <c r="DKL661" s="163"/>
      <c r="DKM661" s="163"/>
      <c r="DKN661" s="163"/>
      <c r="DKO661" s="163"/>
      <c r="DKP661" s="163"/>
      <c r="DKQ661" s="163"/>
      <c r="DKR661" s="163"/>
      <c r="DKS661" s="163"/>
      <c r="DKT661" s="163"/>
      <c r="DKU661" s="163"/>
      <c r="DKV661" s="163"/>
      <c r="DKW661" s="163"/>
      <c r="DKX661" s="163"/>
      <c r="DKY661" s="163"/>
      <c r="DKZ661" s="163"/>
      <c r="DLA661" s="163"/>
      <c r="DLB661" s="163"/>
      <c r="DLC661" s="163"/>
      <c r="DLD661" s="163"/>
      <c r="DLE661" s="163"/>
      <c r="DLF661" s="163"/>
      <c r="DLG661" s="163"/>
      <c r="DLH661" s="163"/>
      <c r="DLI661" s="163"/>
      <c r="DLJ661" s="163"/>
      <c r="DLK661" s="163"/>
      <c r="DLL661" s="163"/>
      <c r="DLM661" s="163"/>
      <c r="DLN661" s="163"/>
      <c r="DLO661" s="163"/>
      <c r="DLP661" s="163"/>
      <c r="DLQ661" s="163"/>
      <c r="DLR661" s="163"/>
      <c r="DLS661" s="163"/>
      <c r="DLT661" s="163"/>
      <c r="DLU661" s="163"/>
      <c r="DLV661" s="163"/>
      <c r="DLW661" s="163"/>
      <c r="DLX661" s="163"/>
      <c r="DLY661" s="163"/>
      <c r="DLZ661" s="163"/>
      <c r="DMA661" s="163"/>
      <c r="DMB661" s="163"/>
      <c r="DMC661" s="163"/>
      <c r="DMD661" s="163"/>
      <c r="DME661" s="163"/>
      <c r="DMF661" s="163"/>
      <c r="DMG661" s="163"/>
      <c r="DMH661" s="163"/>
      <c r="DMI661" s="163"/>
      <c r="DMJ661" s="163"/>
      <c r="DMK661" s="163"/>
      <c r="DML661" s="163"/>
      <c r="DMM661" s="163"/>
      <c r="DMN661" s="163"/>
      <c r="DMO661" s="163"/>
      <c r="DMP661" s="163"/>
      <c r="DMQ661" s="163"/>
      <c r="DMR661" s="163"/>
      <c r="DMS661" s="163"/>
      <c r="DMT661" s="163"/>
      <c r="DMU661" s="163"/>
      <c r="DMV661" s="163"/>
      <c r="DMW661" s="163"/>
      <c r="DMX661" s="163"/>
      <c r="DMY661" s="163"/>
      <c r="DMZ661" s="163"/>
      <c r="DNA661" s="163"/>
      <c r="DNB661" s="163"/>
      <c r="DNC661" s="163"/>
      <c r="DND661" s="163"/>
      <c r="DNE661" s="163"/>
      <c r="DNF661" s="163"/>
      <c r="DNG661" s="163"/>
      <c r="DNH661" s="163"/>
      <c r="DNI661" s="163"/>
      <c r="DNJ661" s="163"/>
      <c r="DNK661" s="163"/>
      <c r="DNL661" s="163"/>
      <c r="DNM661" s="163"/>
      <c r="DNN661" s="163"/>
      <c r="DNO661" s="163"/>
      <c r="DNP661" s="163"/>
      <c r="DNQ661" s="163"/>
      <c r="DNR661" s="163"/>
      <c r="DNS661" s="163"/>
      <c r="DNT661" s="163"/>
      <c r="DNU661" s="163"/>
      <c r="DNV661" s="163"/>
      <c r="DNW661" s="163"/>
      <c r="DNX661" s="163"/>
      <c r="DNY661" s="163"/>
      <c r="DNZ661" s="163"/>
      <c r="DOA661" s="163"/>
      <c r="DOB661" s="163"/>
      <c r="DOC661" s="163"/>
      <c r="DOD661" s="163"/>
      <c r="DOE661" s="163"/>
      <c r="DOF661" s="163"/>
      <c r="DOG661" s="163"/>
      <c r="DOH661" s="163"/>
      <c r="DOI661" s="163"/>
      <c r="DOJ661" s="163"/>
      <c r="DOK661" s="163"/>
      <c r="DOL661" s="163"/>
      <c r="DOM661" s="163"/>
      <c r="DON661" s="163"/>
      <c r="DOO661" s="163"/>
      <c r="DOP661" s="163"/>
      <c r="DOQ661" s="163"/>
      <c r="DOR661" s="163"/>
      <c r="DOS661" s="163"/>
      <c r="DOT661" s="163"/>
      <c r="DOU661" s="163"/>
      <c r="DOV661" s="163"/>
      <c r="DOW661" s="163"/>
      <c r="DOX661" s="163"/>
      <c r="DOY661" s="163"/>
      <c r="DOZ661" s="163"/>
      <c r="DPA661" s="163"/>
      <c r="DPB661" s="163"/>
      <c r="DPC661" s="163"/>
      <c r="DPD661" s="163"/>
      <c r="DPE661" s="163"/>
      <c r="DPF661" s="163"/>
      <c r="DPG661" s="163"/>
      <c r="DPH661" s="163"/>
      <c r="DPI661" s="163"/>
      <c r="DPJ661" s="163"/>
      <c r="DPK661" s="163"/>
      <c r="DPL661" s="163"/>
      <c r="DPM661" s="163"/>
      <c r="DPN661" s="163"/>
      <c r="DPO661" s="163"/>
      <c r="DPP661" s="163"/>
      <c r="DPQ661" s="163"/>
      <c r="DPR661" s="163"/>
      <c r="DPS661" s="163"/>
      <c r="DPT661" s="163"/>
      <c r="DPU661" s="163"/>
      <c r="DPV661" s="163"/>
      <c r="DPW661" s="163"/>
      <c r="DPX661" s="163"/>
      <c r="DPY661" s="163"/>
      <c r="DPZ661" s="163"/>
      <c r="DQA661" s="163"/>
      <c r="DQB661" s="163"/>
      <c r="DQC661" s="163"/>
      <c r="DQD661" s="163"/>
      <c r="DQE661" s="163"/>
      <c r="DQF661" s="163"/>
      <c r="DQG661" s="163"/>
      <c r="DQH661" s="163"/>
      <c r="DQI661" s="163"/>
      <c r="DQJ661" s="163"/>
      <c r="DQK661" s="163"/>
      <c r="DQL661" s="163"/>
      <c r="DQM661" s="163"/>
      <c r="DQN661" s="163"/>
      <c r="DQO661" s="163"/>
      <c r="DQP661" s="163"/>
      <c r="DQQ661" s="163"/>
      <c r="DQR661" s="163"/>
      <c r="DQS661" s="163"/>
      <c r="DQT661" s="163"/>
      <c r="DQU661" s="163"/>
      <c r="DQV661" s="163"/>
      <c r="DQW661" s="163"/>
      <c r="DQX661" s="163"/>
      <c r="DQY661" s="163"/>
      <c r="DQZ661" s="163"/>
      <c r="DRA661" s="163"/>
      <c r="DRB661" s="163"/>
      <c r="DRC661" s="163"/>
      <c r="DRD661" s="163"/>
      <c r="DRE661" s="163"/>
      <c r="DRF661" s="163"/>
      <c r="DRG661" s="163"/>
      <c r="DRH661" s="163"/>
      <c r="DRI661" s="163"/>
      <c r="DRJ661" s="163"/>
      <c r="DRK661" s="163"/>
      <c r="DRL661" s="163"/>
      <c r="DRM661" s="163"/>
      <c r="DRN661" s="163"/>
      <c r="DRO661" s="163"/>
      <c r="DRP661" s="163"/>
      <c r="DRQ661" s="163"/>
      <c r="DRR661" s="163"/>
      <c r="DRS661" s="163"/>
      <c r="DRT661" s="163"/>
      <c r="DRU661" s="163"/>
      <c r="DRV661" s="163"/>
      <c r="DRW661" s="163"/>
      <c r="DRX661" s="163"/>
      <c r="DRY661" s="163"/>
      <c r="DRZ661" s="163"/>
      <c r="DSA661" s="163"/>
      <c r="DSB661" s="163"/>
      <c r="DSC661" s="163"/>
      <c r="DSD661" s="163"/>
      <c r="DSE661" s="163"/>
      <c r="DSF661" s="163"/>
      <c r="DSG661" s="163"/>
      <c r="DSH661" s="163"/>
      <c r="DSI661" s="163"/>
      <c r="DSJ661" s="163"/>
      <c r="DSK661" s="163"/>
      <c r="DSL661" s="163"/>
      <c r="DSM661" s="163"/>
      <c r="DSN661" s="163"/>
      <c r="DSO661" s="163"/>
      <c r="DSP661" s="163"/>
      <c r="DSQ661" s="163"/>
      <c r="DSR661" s="163"/>
      <c r="DSS661" s="163"/>
      <c r="DST661" s="163"/>
      <c r="DSU661" s="163"/>
      <c r="DSV661" s="163"/>
      <c r="DSW661" s="163"/>
      <c r="DSX661" s="163"/>
      <c r="DSY661" s="163"/>
      <c r="DSZ661" s="163"/>
      <c r="DTA661" s="163"/>
      <c r="DTB661" s="163"/>
      <c r="DTC661" s="163"/>
      <c r="DTD661" s="163"/>
      <c r="DTE661" s="163"/>
      <c r="DTF661" s="163"/>
      <c r="DTG661" s="163"/>
      <c r="DTH661" s="163"/>
      <c r="DTI661" s="163"/>
      <c r="DTJ661" s="163"/>
      <c r="DTK661" s="163"/>
      <c r="DTL661" s="163"/>
      <c r="DTM661" s="163"/>
      <c r="DTN661" s="163"/>
      <c r="DTO661" s="163"/>
      <c r="DTP661" s="163"/>
      <c r="DTQ661" s="163"/>
      <c r="DTR661" s="163"/>
      <c r="DTS661" s="163"/>
      <c r="DTT661" s="163"/>
      <c r="DTU661" s="163"/>
      <c r="DTV661" s="163"/>
      <c r="DTW661" s="163"/>
      <c r="DTX661" s="163"/>
      <c r="DTY661" s="163"/>
      <c r="DTZ661" s="163"/>
      <c r="DUA661" s="163"/>
      <c r="DUB661" s="163"/>
      <c r="DUC661" s="163"/>
      <c r="DUD661" s="163"/>
      <c r="DUE661" s="163"/>
      <c r="DUF661" s="163"/>
      <c r="DUG661" s="163"/>
      <c r="DUH661" s="163"/>
      <c r="DUI661" s="163"/>
      <c r="DUJ661" s="163"/>
      <c r="DUK661" s="163"/>
      <c r="DUL661" s="163"/>
      <c r="DUM661" s="163"/>
      <c r="DUN661" s="163"/>
      <c r="DUO661" s="163"/>
      <c r="DUP661" s="163"/>
      <c r="DUQ661" s="163"/>
      <c r="DUR661" s="163"/>
      <c r="DUS661" s="163"/>
      <c r="DUT661" s="163"/>
      <c r="DUU661" s="163"/>
      <c r="DUV661" s="163"/>
      <c r="DUW661" s="163"/>
      <c r="DUX661" s="163"/>
      <c r="DUY661" s="163"/>
      <c r="DUZ661" s="163"/>
      <c r="DVA661" s="163"/>
      <c r="DVB661" s="163"/>
      <c r="DVC661" s="163"/>
      <c r="DVD661" s="163"/>
      <c r="DVE661" s="163"/>
      <c r="DVF661" s="163"/>
      <c r="DVG661" s="163"/>
      <c r="DVH661" s="163"/>
      <c r="DVI661" s="163"/>
      <c r="DVJ661" s="163"/>
      <c r="DVK661" s="163"/>
      <c r="DVL661" s="163"/>
      <c r="DVM661" s="163"/>
      <c r="DVN661" s="163"/>
      <c r="DVO661" s="163"/>
      <c r="DVP661" s="163"/>
      <c r="DVQ661" s="163"/>
      <c r="DVR661" s="163"/>
      <c r="DVS661" s="163"/>
      <c r="DVT661" s="163"/>
      <c r="DVU661" s="163"/>
      <c r="DVV661" s="163"/>
      <c r="DVW661" s="163"/>
      <c r="DVX661" s="163"/>
      <c r="DVY661" s="163"/>
      <c r="DVZ661" s="163"/>
      <c r="DWA661" s="163"/>
      <c r="DWB661" s="163"/>
      <c r="DWC661" s="163"/>
      <c r="DWD661" s="163"/>
      <c r="DWE661" s="163"/>
      <c r="DWF661" s="163"/>
      <c r="DWG661" s="163"/>
      <c r="DWH661" s="163"/>
      <c r="DWI661" s="163"/>
      <c r="DWJ661" s="163"/>
      <c r="DWK661" s="163"/>
      <c r="DWL661" s="163"/>
      <c r="DWM661" s="163"/>
      <c r="DWN661" s="163"/>
      <c r="DWO661" s="163"/>
      <c r="DWP661" s="163"/>
      <c r="DWQ661" s="163"/>
      <c r="DWR661" s="163"/>
      <c r="DWS661" s="163"/>
      <c r="DWT661" s="163"/>
      <c r="DWU661" s="163"/>
      <c r="DWV661" s="163"/>
      <c r="DWW661" s="163"/>
      <c r="DWX661" s="163"/>
      <c r="DWY661" s="163"/>
      <c r="DWZ661" s="163"/>
      <c r="DXA661" s="163"/>
      <c r="DXB661" s="163"/>
      <c r="DXC661" s="163"/>
      <c r="DXD661" s="163"/>
      <c r="DXE661" s="163"/>
      <c r="DXF661" s="163"/>
      <c r="DXG661" s="163"/>
      <c r="DXH661" s="163"/>
      <c r="DXI661" s="163"/>
      <c r="DXJ661" s="163"/>
      <c r="DXK661" s="163"/>
      <c r="DXL661" s="163"/>
      <c r="DXM661" s="163"/>
      <c r="DXN661" s="163"/>
      <c r="DXO661" s="163"/>
      <c r="DXP661" s="163"/>
      <c r="DXQ661" s="163"/>
      <c r="DXR661" s="163"/>
      <c r="DXS661" s="163"/>
      <c r="DXT661" s="163"/>
      <c r="DXU661" s="163"/>
      <c r="DXV661" s="163"/>
      <c r="DXW661" s="163"/>
      <c r="DXX661" s="163"/>
      <c r="DXY661" s="163"/>
      <c r="DXZ661" s="163"/>
      <c r="DYA661" s="163"/>
      <c r="DYB661" s="163"/>
      <c r="DYC661" s="163"/>
      <c r="DYD661" s="163"/>
      <c r="DYE661" s="163"/>
      <c r="DYF661" s="163"/>
      <c r="DYG661" s="163"/>
      <c r="DYH661" s="163"/>
      <c r="DYI661" s="163"/>
      <c r="DYJ661" s="163"/>
      <c r="DYK661" s="163"/>
      <c r="DYL661" s="163"/>
      <c r="DYM661" s="163"/>
      <c r="DYN661" s="163"/>
      <c r="DYO661" s="163"/>
      <c r="DYP661" s="163"/>
      <c r="DYQ661" s="163"/>
      <c r="DYR661" s="163"/>
      <c r="DYS661" s="163"/>
      <c r="DYT661" s="163"/>
      <c r="DYU661" s="163"/>
      <c r="DYV661" s="163"/>
      <c r="DYW661" s="163"/>
      <c r="DYX661" s="163"/>
      <c r="DYY661" s="163"/>
      <c r="DYZ661" s="163"/>
      <c r="DZA661" s="163"/>
      <c r="DZB661" s="163"/>
      <c r="DZC661" s="163"/>
      <c r="DZD661" s="163"/>
      <c r="DZE661" s="163"/>
      <c r="DZF661" s="163"/>
      <c r="DZG661" s="163"/>
      <c r="DZH661" s="163"/>
      <c r="DZI661" s="163"/>
      <c r="DZJ661" s="163"/>
      <c r="DZK661" s="163"/>
      <c r="DZL661" s="163"/>
      <c r="DZM661" s="163"/>
      <c r="DZN661" s="163"/>
      <c r="DZO661" s="163"/>
      <c r="DZP661" s="163"/>
      <c r="DZQ661" s="163"/>
      <c r="DZR661" s="163"/>
      <c r="DZS661" s="163"/>
      <c r="DZT661" s="163"/>
      <c r="DZU661" s="163"/>
      <c r="DZV661" s="163"/>
      <c r="DZW661" s="163"/>
      <c r="DZX661" s="163"/>
      <c r="DZY661" s="163"/>
      <c r="DZZ661" s="163"/>
      <c r="EAA661" s="163"/>
      <c r="EAB661" s="163"/>
      <c r="EAC661" s="163"/>
      <c r="EAD661" s="163"/>
      <c r="EAE661" s="163"/>
      <c r="EAF661" s="163"/>
      <c r="EAG661" s="163"/>
      <c r="EAH661" s="163"/>
      <c r="EAI661" s="163"/>
      <c r="EAJ661" s="163"/>
      <c r="EAK661" s="163"/>
      <c r="EAL661" s="163"/>
      <c r="EAM661" s="163"/>
      <c r="EAN661" s="163"/>
      <c r="EAO661" s="163"/>
      <c r="EAP661" s="163"/>
      <c r="EAQ661" s="163"/>
      <c r="EAR661" s="163"/>
      <c r="EAS661" s="163"/>
      <c r="EAT661" s="163"/>
      <c r="EAU661" s="163"/>
      <c r="EAV661" s="163"/>
      <c r="EAW661" s="163"/>
      <c r="EAX661" s="163"/>
      <c r="EAY661" s="163"/>
      <c r="EAZ661" s="163"/>
      <c r="EBA661" s="163"/>
      <c r="EBB661" s="163"/>
      <c r="EBC661" s="163"/>
      <c r="EBD661" s="163"/>
      <c r="EBE661" s="163"/>
      <c r="EBF661" s="163"/>
      <c r="EBG661" s="163"/>
      <c r="EBH661" s="163"/>
      <c r="EBI661" s="163"/>
      <c r="EBJ661" s="163"/>
      <c r="EBK661" s="163"/>
      <c r="EBL661" s="163"/>
      <c r="EBM661" s="163"/>
      <c r="EBN661" s="163"/>
      <c r="EBO661" s="163"/>
      <c r="EBP661" s="163"/>
      <c r="EBQ661" s="163"/>
      <c r="EBR661" s="163"/>
      <c r="EBS661" s="163"/>
      <c r="EBT661" s="163"/>
      <c r="EBU661" s="163"/>
      <c r="EBV661" s="163"/>
      <c r="EBW661" s="163"/>
      <c r="EBX661" s="163"/>
      <c r="EBY661" s="163"/>
      <c r="EBZ661" s="163"/>
      <c r="ECA661" s="163"/>
      <c r="ECB661" s="163"/>
      <c r="ECC661" s="163"/>
      <c r="ECD661" s="163"/>
      <c r="ECE661" s="163"/>
      <c r="ECF661" s="163"/>
      <c r="ECG661" s="163"/>
      <c r="ECH661" s="163"/>
      <c r="ECI661" s="163"/>
      <c r="ECJ661" s="163"/>
      <c r="ECK661" s="163"/>
      <c r="ECL661" s="163"/>
      <c r="ECM661" s="163"/>
      <c r="ECN661" s="163"/>
      <c r="ECO661" s="163"/>
      <c r="ECP661" s="163"/>
      <c r="ECQ661" s="163"/>
      <c r="ECR661" s="163"/>
      <c r="ECS661" s="163"/>
      <c r="ECT661" s="163"/>
      <c r="ECU661" s="163"/>
      <c r="ECV661" s="163"/>
      <c r="ECW661" s="163"/>
      <c r="ECX661" s="163"/>
      <c r="ECY661" s="163"/>
      <c r="ECZ661" s="163"/>
      <c r="EDA661" s="163"/>
      <c r="EDB661" s="163"/>
      <c r="EDC661" s="163"/>
      <c r="EDD661" s="163"/>
      <c r="EDE661" s="163"/>
      <c r="EDF661" s="163"/>
      <c r="EDG661" s="163"/>
      <c r="EDH661" s="163"/>
      <c r="EDI661" s="163"/>
      <c r="EDJ661" s="163"/>
      <c r="EDK661" s="163"/>
      <c r="EDL661" s="163"/>
      <c r="EDM661" s="163"/>
      <c r="EDN661" s="163"/>
      <c r="EDO661" s="163"/>
      <c r="EDP661" s="163"/>
      <c r="EDQ661" s="163"/>
      <c r="EDR661" s="163"/>
      <c r="EDS661" s="163"/>
      <c r="EDT661" s="163"/>
      <c r="EDU661" s="163"/>
      <c r="EDV661" s="163"/>
      <c r="EDW661" s="163"/>
      <c r="EDX661" s="163"/>
      <c r="EDY661" s="163"/>
      <c r="EDZ661" s="163"/>
      <c r="EEA661" s="163"/>
      <c r="EEB661" s="163"/>
      <c r="EEC661" s="163"/>
      <c r="EED661" s="163"/>
      <c r="EEE661" s="163"/>
      <c r="EEF661" s="163"/>
      <c r="EEG661" s="163"/>
      <c r="EEH661" s="163"/>
      <c r="EEI661" s="163"/>
      <c r="EEJ661" s="163"/>
      <c r="EEK661" s="163"/>
      <c r="EEL661" s="163"/>
      <c r="EEM661" s="163"/>
      <c r="EEN661" s="163"/>
      <c r="EEO661" s="163"/>
      <c r="EEP661" s="163"/>
      <c r="EEQ661" s="163"/>
      <c r="EER661" s="163"/>
      <c r="EES661" s="163"/>
      <c r="EET661" s="163"/>
      <c r="EEU661" s="163"/>
      <c r="EEV661" s="163"/>
      <c r="EEW661" s="163"/>
      <c r="EEX661" s="163"/>
      <c r="EEY661" s="163"/>
      <c r="EEZ661" s="163"/>
      <c r="EFA661" s="163"/>
      <c r="EFB661" s="163"/>
      <c r="EFC661" s="163"/>
      <c r="EFD661" s="163"/>
      <c r="EFE661" s="163"/>
      <c r="EFF661" s="163"/>
      <c r="EFG661" s="163"/>
      <c r="EFH661" s="163"/>
      <c r="EFI661" s="163"/>
      <c r="EFJ661" s="163"/>
      <c r="EFK661" s="163"/>
      <c r="EFL661" s="163"/>
      <c r="EFM661" s="163"/>
      <c r="EFN661" s="163"/>
      <c r="EFO661" s="163"/>
      <c r="EFP661" s="163"/>
      <c r="EFQ661" s="163"/>
      <c r="EFR661" s="163"/>
      <c r="EFS661" s="163"/>
      <c r="EFT661" s="163"/>
      <c r="EFU661" s="163"/>
      <c r="EFV661" s="163"/>
      <c r="EFW661" s="163"/>
      <c r="EFX661" s="163"/>
      <c r="EFY661" s="163"/>
      <c r="EFZ661" s="163"/>
      <c r="EGA661" s="163"/>
      <c r="EGB661" s="163"/>
      <c r="EGC661" s="163"/>
      <c r="EGD661" s="163"/>
      <c r="EGE661" s="163"/>
      <c r="EGF661" s="163"/>
      <c r="EGG661" s="163"/>
      <c r="EGH661" s="163"/>
      <c r="EGI661" s="163"/>
      <c r="EGJ661" s="163"/>
      <c r="EGK661" s="163"/>
      <c r="EGL661" s="163"/>
      <c r="EGM661" s="163"/>
      <c r="EGN661" s="163"/>
      <c r="EGO661" s="163"/>
      <c r="EGP661" s="163"/>
      <c r="EGQ661" s="163"/>
      <c r="EGR661" s="163"/>
      <c r="EGS661" s="163"/>
      <c r="EGT661" s="163"/>
      <c r="EGU661" s="163"/>
      <c r="EGV661" s="163"/>
      <c r="EGW661" s="163"/>
      <c r="EGX661" s="163"/>
      <c r="EGY661" s="163"/>
      <c r="EGZ661" s="163"/>
      <c r="EHA661" s="163"/>
      <c r="EHB661" s="163"/>
      <c r="EHC661" s="163"/>
      <c r="EHD661" s="163"/>
      <c r="EHE661" s="163"/>
      <c r="EHF661" s="163"/>
      <c r="EHG661" s="163"/>
      <c r="EHH661" s="163"/>
      <c r="EHI661" s="163"/>
      <c r="EHJ661" s="163"/>
      <c r="EHK661" s="163"/>
      <c r="EHL661" s="163"/>
      <c r="EHM661" s="163"/>
      <c r="EHN661" s="163"/>
      <c r="EHO661" s="163"/>
      <c r="EHP661" s="163"/>
      <c r="EHQ661" s="163"/>
      <c r="EHR661" s="163"/>
      <c r="EHS661" s="163"/>
      <c r="EHT661" s="163"/>
      <c r="EHU661" s="163"/>
      <c r="EHV661" s="163"/>
      <c r="EHW661" s="163"/>
      <c r="EHX661" s="163"/>
      <c r="EHY661" s="163"/>
      <c r="EHZ661" s="163"/>
      <c r="EIA661" s="163"/>
      <c r="EIB661" s="163"/>
      <c r="EIC661" s="163"/>
      <c r="EID661" s="163"/>
      <c r="EIE661" s="163"/>
      <c r="EIF661" s="163"/>
      <c r="EIG661" s="163"/>
      <c r="EIH661" s="163"/>
      <c r="EII661" s="163"/>
      <c r="EIJ661" s="163"/>
      <c r="EIK661" s="163"/>
      <c r="EIL661" s="163"/>
      <c r="EIM661" s="163"/>
      <c r="EIN661" s="163"/>
      <c r="EIO661" s="163"/>
      <c r="EIP661" s="163"/>
      <c r="EIQ661" s="163"/>
      <c r="EIR661" s="163"/>
      <c r="EIS661" s="163"/>
      <c r="EIT661" s="163"/>
      <c r="EIU661" s="163"/>
      <c r="EIV661" s="163"/>
      <c r="EIW661" s="163"/>
      <c r="EIX661" s="163"/>
      <c r="EIY661" s="163"/>
      <c r="EIZ661" s="163"/>
      <c r="EJA661" s="163"/>
      <c r="EJB661" s="163"/>
      <c r="EJC661" s="163"/>
      <c r="EJD661" s="163"/>
      <c r="EJE661" s="163"/>
      <c r="EJF661" s="163"/>
      <c r="EJG661" s="163"/>
      <c r="EJH661" s="163"/>
      <c r="EJI661" s="163"/>
      <c r="EJJ661" s="163"/>
      <c r="EJK661" s="163"/>
      <c r="EJL661" s="163"/>
      <c r="EJM661" s="163"/>
      <c r="EJN661" s="163"/>
      <c r="EJO661" s="163"/>
      <c r="EJP661" s="163"/>
      <c r="EJQ661" s="163"/>
      <c r="EJR661" s="163"/>
      <c r="EJS661" s="163"/>
      <c r="EJT661" s="163"/>
      <c r="EJU661" s="163"/>
      <c r="EJV661" s="163"/>
      <c r="EJW661" s="163"/>
      <c r="EJX661" s="163"/>
      <c r="EJY661" s="163"/>
      <c r="EJZ661" s="163"/>
      <c r="EKA661" s="163"/>
      <c r="EKB661" s="163"/>
      <c r="EKC661" s="163"/>
      <c r="EKD661" s="163"/>
      <c r="EKE661" s="163"/>
      <c r="EKF661" s="163"/>
      <c r="EKG661" s="163"/>
      <c r="EKH661" s="163"/>
      <c r="EKI661" s="163"/>
      <c r="EKJ661" s="163"/>
      <c r="EKK661" s="163"/>
      <c r="EKL661" s="163"/>
      <c r="EKM661" s="163"/>
      <c r="EKN661" s="163"/>
      <c r="EKO661" s="163"/>
      <c r="EKP661" s="163"/>
      <c r="EKQ661" s="163"/>
      <c r="EKR661" s="163"/>
      <c r="EKS661" s="163"/>
      <c r="EKT661" s="163"/>
      <c r="EKU661" s="163"/>
      <c r="EKV661" s="163"/>
      <c r="EKW661" s="163"/>
      <c r="EKX661" s="163"/>
      <c r="EKY661" s="163"/>
      <c r="EKZ661" s="163"/>
      <c r="ELA661" s="163"/>
      <c r="ELB661" s="163"/>
      <c r="ELC661" s="163"/>
      <c r="ELD661" s="163"/>
      <c r="ELE661" s="163"/>
      <c r="ELF661" s="163"/>
      <c r="ELG661" s="163"/>
      <c r="ELH661" s="163"/>
      <c r="ELI661" s="163"/>
      <c r="ELJ661" s="163"/>
      <c r="ELK661" s="163"/>
      <c r="ELL661" s="163"/>
      <c r="ELM661" s="163"/>
      <c r="ELN661" s="163"/>
      <c r="ELO661" s="163"/>
      <c r="ELP661" s="163"/>
      <c r="ELQ661" s="163"/>
      <c r="ELR661" s="163"/>
      <c r="ELS661" s="163"/>
      <c r="ELT661" s="163"/>
      <c r="ELU661" s="163"/>
      <c r="ELV661" s="163"/>
      <c r="ELW661" s="163"/>
      <c r="ELX661" s="163"/>
      <c r="ELY661" s="163"/>
      <c r="ELZ661" s="163"/>
      <c r="EMA661" s="163"/>
      <c r="EMB661" s="163"/>
      <c r="EMC661" s="163"/>
      <c r="EMD661" s="163"/>
      <c r="EME661" s="163"/>
      <c r="EMF661" s="163"/>
      <c r="EMG661" s="163"/>
      <c r="EMH661" s="163"/>
      <c r="EMI661" s="163"/>
      <c r="EMJ661" s="163"/>
      <c r="EMK661" s="163"/>
      <c r="EML661" s="163"/>
      <c r="EMM661" s="163"/>
      <c r="EMN661" s="163"/>
      <c r="EMO661" s="163"/>
      <c r="EMP661" s="163"/>
      <c r="EMQ661" s="163"/>
      <c r="EMR661" s="163"/>
      <c r="EMS661" s="163"/>
      <c r="EMT661" s="163"/>
      <c r="EMU661" s="163"/>
      <c r="EMV661" s="163"/>
      <c r="EMW661" s="163"/>
      <c r="EMX661" s="163"/>
      <c r="EMY661" s="163"/>
      <c r="EMZ661" s="163"/>
      <c r="ENA661" s="163"/>
      <c r="ENB661" s="163"/>
      <c r="ENC661" s="163"/>
      <c r="END661" s="163"/>
      <c r="ENE661" s="163"/>
      <c r="ENF661" s="163"/>
      <c r="ENG661" s="163"/>
      <c r="ENH661" s="163"/>
      <c r="ENI661" s="163"/>
      <c r="ENJ661" s="163"/>
      <c r="ENK661" s="163"/>
      <c r="ENL661" s="163"/>
      <c r="ENM661" s="163"/>
      <c r="ENN661" s="163"/>
      <c r="ENO661" s="163"/>
      <c r="ENP661" s="163"/>
      <c r="ENQ661" s="163"/>
      <c r="ENR661" s="163"/>
      <c r="ENS661" s="163"/>
      <c r="ENT661" s="163"/>
      <c r="ENU661" s="163"/>
      <c r="ENV661" s="163"/>
      <c r="ENW661" s="163"/>
      <c r="ENX661" s="163"/>
      <c r="ENY661" s="163"/>
      <c r="ENZ661" s="163"/>
      <c r="EOA661" s="163"/>
      <c r="EOB661" s="163"/>
      <c r="EOC661" s="163"/>
      <c r="EOD661" s="163"/>
      <c r="EOE661" s="163"/>
      <c r="EOF661" s="163"/>
      <c r="EOG661" s="163"/>
      <c r="EOH661" s="163"/>
      <c r="EOI661" s="163"/>
      <c r="EOJ661" s="163"/>
      <c r="EOK661" s="163"/>
      <c r="EOL661" s="163"/>
      <c r="EOM661" s="163"/>
      <c r="EON661" s="163"/>
      <c r="EOO661" s="163"/>
      <c r="EOP661" s="163"/>
      <c r="EOQ661" s="163"/>
      <c r="EOR661" s="163"/>
      <c r="EOS661" s="163"/>
      <c r="EOT661" s="163"/>
      <c r="EOU661" s="163"/>
      <c r="EOV661" s="163"/>
      <c r="EOW661" s="163"/>
      <c r="EOX661" s="163"/>
      <c r="EOY661" s="163"/>
      <c r="EOZ661" s="163"/>
      <c r="EPA661" s="163"/>
      <c r="EPB661" s="163"/>
      <c r="EPC661" s="163"/>
      <c r="EPD661" s="163"/>
      <c r="EPE661" s="163"/>
      <c r="EPF661" s="163"/>
      <c r="EPG661" s="163"/>
      <c r="EPH661" s="163"/>
      <c r="EPI661" s="163"/>
      <c r="EPJ661" s="163"/>
      <c r="EPK661" s="163"/>
      <c r="EPL661" s="163"/>
      <c r="EPM661" s="163"/>
      <c r="EPN661" s="163"/>
      <c r="EPO661" s="163"/>
      <c r="EPP661" s="163"/>
      <c r="EPQ661" s="163"/>
      <c r="EPR661" s="163"/>
      <c r="EPS661" s="163"/>
      <c r="EPT661" s="163"/>
      <c r="EPU661" s="163"/>
      <c r="EPV661" s="163"/>
      <c r="EPW661" s="163"/>
      <c r="EPX661" s="163"/>
      <c r="EPY661" s="163"/>
      <c r="EPZ661" s="163"/>
      <c r="EQA661" s="163"/>
      <c r="EQB661" s="163"/>
      <c r="EQC661" s="163"/>
      <c r="EQD661" s="163"/>
      <c r="EQE661" s="163"/>
      <c r="EQF661" s="163"/>
      <c r="EQG661" s="163"/>
      <c r="EQH661" s="163"/>
      <c r="EQI661" s="163"/>
      <c r="EQJ661" s="163"/>
      <c r="EQK661" s="163"/>
      <c r="EQL661" s="163"/>
      <c r="EQM661" s="163"/>
      <c r="EQN661" s="163"/>
      <c r="EQO661" s="163"/>
      <c r="EQP661" s="163"/>
      <c r="EQQ661" s="163"/>
      <c r="EQR661" s="163"/>
      <c r="EQS661" s="163"/>
      <c r="EQT661" s="163"/>
      <c r="EQU661" s="163"/>
      <c r="EQV661" s="163"/>
      <c r="EQW661" s="163"/>
      <c r="EQX661" s="163"/>
      <c r="EQY661" s="163"/>
      <c r="EQZ661" s="163"/>
      <c r="ERA661" s="163"/>
      <c r="ERB661" s="163"/>
      <c r="ERC661" s="163"/>
      <c r="ERD661" s="163"/>
      <c r="ERE661" s="163"/>
      <c r="ERF661" s="163"/>
      <c r="ERG661" s="163"/>
      <c r="ERH661" s="163"/>
      <c r="ERI661" s="163"/>
      <c r="ERJ661" s="163"/>
      <c r="ERK661" s="163"/>
      <c r="ERL661" s="163"/>
      <c r="ERM661" s="163"/>
      <c r="ERN661" s="163"/>
      <c r="ERO661" s="163"/>
      <c r="ERP661" s="163"/>
      <c r="ERQ661" s="163"/>
      <c r="ERR661" s="163"/>
      <c r="ERS661" s="163"/>
      <c r="ERT661" s="163"/>
      <c r="ERU661" s="163"/>
      <c r="ERV661" s="163"/>
      <c r="ERW661" s="163"/>
      <c r="ERX661" s="163"/>
      <c r="ERY661" s="163"/>
      <c r="ERZ661" s="163"/>
      <c r="ESA661" s="163"/>
      <c r="ESB661" s="163"/>
      <c r="ESC661" s="163"/>
      <c r="ESD661" s="163"/>
      <c r="ESE661" s="163"/>
      <c r="ESF661" s="163"/>
      <c r="ESG661" s="163"/>
      <c r="ESH661" s="163"/>
      <c r="ESI661" s="163"/>
      <c r="ESJ661" s="163"/>
      <c r="ESK661" s="163"/>
      <c r="ESL661" s="163"/>
      <c r="ESM661" s="163"/>
      <c r="ESN661" s="163"/>
      <c r="ESO661" s="163"/>
      <c r="ESP661" s="163"/>
      <c r="ESQ661" s="163"/>
      <c r="ESR661" s="163"/>
      <c r="ESS661" s="163"/>
      <c r="EST661" s="163"/>
      <c r="ESU661" s="163"/>
      <c r="ESV661" s="163"/>
      <c r="ESW661" s="163"/>
      <c r="ESX661" s="163"/>
      <c r="ESY661" s="163"/>
      <c r="ESZ661" s="163"/>
      <c r="ETA661" s="163"/>
      <c r="ETB661" s="163"/>
      <c r="ETC661" s="163"/>
      <c r="ETD661" s="163"/>
      <c r="ETE661" s="163"/>
      <c r="ETF661" s="163"/>
      <c r="ETG661" s="163"/>
      <c r="ETH661" s="163"/>
      <c r="ETI661" s="163"/>
      <c r="ETJ661" s="163"/>
      <c r="ETK661" s="163"/>
      <c r="ETL661" s="163"/>
      <c r="ETM661" s="163"/>
      <c r="ETN661" s="163"/>
      <c r="ETO661" s="163"/>
      <c r="ETP661" s="163"/>
      <c r="ETQ661" s="163"/>
      <c r="ETR661" s="163"/>
      <c r="ETS661" s="163"/>
      <c r="ETT661" s="163"/>
      <c r="ETU661" s="163"/>
      <c r="ETV661" s="163"/>
      <c r="ETW661" s="163"/>
      <c r="ETX661" s="163"/>
      <c r="ETY661" s="163"/>
      <c r="ETZ661" s="163"/>
      <c r="EUA661" s="163"/>
      <c r="EUB661" s="163"/>
      <c r="EUC661" s="163"/>
      <c r="EUD661" s="163"/>
      <c r="EUE661" s="163"/>
      <c r="EUF661" s="163"/>
      <c r="EUG661" s="163"/>
      <c r="EUH661" s="163"/>
      <c r="EUI661" s="163"/>
      <c r="EUJ661" s="163"/>
      <c r="EUK661" s="163"/>
      <c r="EUL661" s="163"/>
      <c r="EUM661" s="163"/>
      <c r="EUN661" s="163"/>
      <c r="EUO661" s="163"/>
      <c r="EUP661" s="163"/>
      <c r="EUQ661" s="163"/>
      <c r="EUR661" s="163"/>
      <c r="EUS661" s="163"/>
      <c r="EUT661" s="163"/>
      <c r="EUU661" s="163"/>
      <c r="EUV661" s="163"/>
      <c r="EUW661" s="163"/>
      <c r="EUX661" s="163"/>
      <c r="EUY661" s="163"/>
      <c r="EUZ661" s="163"/>
      <c r="EVA661" s="163"/>
      <c r="EVB661" s="163"/>
      <c r="EVC661" s="163"/>
      <c r="EVD661" s="163"/>
      <c r="EVE661" s="163"/>
      <c r="EVF661" s="163"/>
      <c r="EVG661" s="163"/>
      <c r="EVH661" s="163"/>
      <c r="EVI661" s="163"/>
      <c r="EVJ661" s="163"/>
      <c r="EVK661" s="163"/>
      <c r="EVL661" s="163"/>
      <c r="EVM661" s="163"/>
      <c r="EVN661" s="163"/>
      <c r="EVO661" s="163"/>
      <c r="EVP661" s="163"/>
      <c r="EVQ661" s="163"/>
      <c r="EVR661" s="163"/>
      <c r="EVS661" s="163"/>
      <c r="EVT661" s="163"/>
      <c r="EVU661" s="163"/>
      <c r="EVV661" s="163"/>
      <c r="EVW661" s="163"/>
      <c r="EVX661" s="163"/>
      <c r="EVY661" s="163"/>
      <c r="EVZ661" s="163"/>
      <c r="EWA661" s="163"/>
      <c r="EWB661" s="163"/>
      <c r="EWC661" s="163"/>
      <c r="EWD661" s="163"/>
      <c r="EWE661" s="163"/>
      <c r="EWF661" s="163"/>
      <c r="EWG661" s="163"/>
      <c r="EWH661" s="163"/>
      <c r="EWI661" s="163"/>
      <c r="EWJ661" s="163"/>
      <c r="EWK661" s="163"/>
      <c r="EWL661" s="163"/>
      <c r="EWM661" s="163"/>
      <c r="EWN661" s="163"/>
      <c r="EWO661" s="163"/>
      <c r="EWP661" s="163"/>
      <c r="EWQ661" s="163"/>
      <c r="EWR661" s="163"/>
      <c r="EWS661" s="163"/>
      <c r="EWT661" s="163"/>
      <c r="EWU661" s="163"/>
      <c r="EWV661" s="163"/>
      <c r="EWW661" s="163"/>
      <c r="EWX661" s="163"/>
      <c r="EWY661" s="163"/>
      <c r="EWZ661" s="163"/>
      <c r="EXA661" s="163"/>
      <c r="EXB661" s="163"/>
      <c r="EXC661" s="163"/>
      <c r="EXD661" s="163"/>
      <c r="EXE661" s="163"/>
      <c r="EXF661" s="163"/>
      <c r="EXG661" s="163"/>
      <c r="EXH661" s="163"/>
      <c r="EXI661" s="163"/>
      <c r="EXJ661" s="163"/>
      <c r="EXK661" s="163"/>
      <c r="EXL661" s="163"/>
      <c r="EXM661" s="163"/>
      <c r="EXN661" s="163"/>
      <c r="EXO661" s="163"/>
      <c r="EXP661" s="163"/>
      <c r="EXQ661" s="163"/>
      <c r="EXR661" s="163"/>
      <c r="EXS661" s="163"/>
      <c r="EXT661" s="163"/>
      <c r="EXU661" s="163"/>
      <c r="EXV661" s="163"/>
      <c r="EXW661" s="163"/>
      <c r="EXX661" s="163"/>
      <c r="EXY661" s="163"/>
      <c r="EXZ661" s="163"/>
      <c r="EYA661" s="163"/>
      <c r="EYB661" s="163"/>
      <c r="EYC661" s="163"/>
      <c r="EYD661" s="163"/>
      <c r="EYE661" s="163"/>
      <c r="EYF661" s="163"/>
      <c r="EYG661" s="163"/>
      <c r="EYH661" s="163"/>
      <c r="EYI661" s="163"/>
      <c r="EYJ661" s="163"/>
      <c r="EYK661" s="163"/>
      <c r="EYL661" s="163"/>
      <c r="EYM661" s="163"/>
      <c r="EYN661" s="163"/>
      <c r="EYO661" s="163"/>
      <c r="EYP661" s="163"/>
      <c r="EYQ661" s="163"/>
      <c r="EYR661" s="163"/>
      <c r="EYS661" s="163"/>
      <c r="EYT661" s="163"/>
      <c r="EYU661" s="163"/>
      <c r="EYV661" s="163"/>
      <c r="EYW661" s="163"/>
      <c r="EYX661" s="163"/>
      <c r="EYY661" s="163"/>
      <c r="EYZ661" s="163"/>
      <c r="EZA661" s="163"/>
      <c r="EZB661" s="163"/>
      <c r="EZC661" s="163"/>
      <c r="EZD661" s="163"/>
      <c r="EZE661" s="163"/>
      <c r="EZF661" s="163"/>
      <c r="EZG661" s="163"/>
      <c r="EZH661" s="163"/>
      <c r="EZI661" s="163"/>
      <c r="EZJ661" s="163"/>
      <c r="EZK661" s="163"/>
      <c r="EZL661" s="163"/>
      <c r="EZM661" s="163"/>
      <c r="EZN661" s="163"/>
      <c r="EZO661" s="163"/>
      <c r="EZP661" s="163"/>
      <c r="EZQ661" s="163"/>
      <c r="EZR661" s="163"/>
      <c r="EZS661" s="163"/>
      <c r="EZT661" s="163"/>
      <c r="EZU661" s="163"/>
      <c r="EZV661" s="163"/>
      <c r="EZW661" s="163"/>
      <c r="EZX661" s="163"/>
      <c r="EZY661" s="163"/>
      <c r="EZZ661" s="163"/>
      <c r="FAA661" s="163"/>
      <c r="FAB661" s="163"/>
      <c r="FAC661" s="163"/>
      <c r="FAD661" s="163"/>
      <c r="FAE661" s="163"/>
      <c r="FAF661" s="163"/>
      <c r="FAG661" s="163"/>
      <c r="FAH661" s="163"/>
      <c r="FAI661" s="163"/>
      <c r="FAJ661" s="163"/>
      <c r="FAK661" s="163"/>
      <c r="FAL661" s="163"/>
      <c r="FAM661" s="163"/>
      <c r="FAN661" s="163"/>
      <c r="FAO661" s="163"/>
      <c r="FAP661" s="163"/>
      <c r="FAQ661" s="163"/>
      <c r="FAR661" s="163"/>
      <c r="FAS661" s="163"/>
      <c r="FAT661" s="163"/>
      <c r="FAU661" s="163"/>
      <c r="FAV661" s="163"/>
      <c r="FAW661" s="163"/>
      <c r="FAX661" s="163"/>
      <c r="FAY661" s="163"/>
      <c r="FAZ661" s="163"/>
      <c r="FBA661" s="163"/>
      <c r="FBB661" s="163"/>
      <c r="FBC661" s="163"/>
      <c r="FBD661" s="163"/>
      <c r="FBE661" s="163"/>
      <c r="FBF661" s="163"/>
      <c r="FBG661" s="163"/>
      <c r="FBH661" s="163"/>
      <c r="FBI661" s="163"/>
      <c r="FBJ661" s="163"/>
      <c r="FBK661" s="163"/>
      <c r="FBL661" s="163"/>
      <c r="FBM661" s="163"/>
      <c r="FBN661" s="163"/>
      <c r="FBO661" s="163"/>
      <c r="FBP661" s="163"/>
      <c r="FBQ661" s="163"/>
      <c r="FBR661" s="163"/>
      <c r="FBS661" s="163"/>
      <c r="FBT661" s="163"/>
      <c r="FBU661" s="163"/>
      <c r="FBV661" s="163"/>
      <c r="FBW661" s="163"/>
      <c r="FBX661" s="163"/>
      <c r="FBY661" s="163"/>
      <c r="FBZ661" s="163"/>
      <c r="FCA661" s="163"/>
      <c r="FCB661" s="163"/>
      <c r="FCC661" s="163"/>
      <c r="FCD661" s="163"/>
      <c r="FCE661" s="163"/>
      <c r="FCF661" s="163"/>
      <c r="FCG661" s="163"/>
      <c r="FCH661" s="163"/>
      <c r="FCI661" s="163"/>
      <c r="FCJ661" s="163"/>
      <c r="FCK661" s="163"/>
      <c r="FCL661" s="163"/>
      <c r="FCM661" s="163"/>
      <c r="FCN661" s="163"/>
      <c r="FCO661" s="163"/>
      <c r="FCP661" s="163"/>
      <c r="FCQ661" s="163"/>
      <c r="FCR661" s="163"/>
      <c r="FCS661" s="163"/>
      <c r="FCT661" s="163"/>
      <c r="FCU661" s="163"/>
      <c r="FCV661" s="163"/>
      <c r="FCW661" s="163"/>
      <c r="FCX661" s="163"/>
      <c r="FCY661" s="163"/>
      <c r="FCZ661" s="163"/>
      <c r="FDA661" s="163"/>
      <c r="FDB661" s="163"/>
      <c r="FDC661" s="163"/>
      <c r="FDD661" s="163"/>
      <c r="FDE661" s="163"/>
      <c r="FDF661" s="163"/>
      <c r="FDG661" s="163"/>
      <c r="FDH661" s="163"/>
      <c r="FDI661" s="163"/>
      <c r="FDJ661" s="163"/>
      <c r="FDK661" s="163"/>
      <c r="FDL661" s="163"/>
      <c r="FDM661" s="163"/>
      <c r="FDN661" s="163"/>
      <c r="FDO661" s="163"/>
      <c r="FDP661" s="163"/>
      <c r="FDQ661" s="163"/>
      <c r="FDR661" s="163"/>
      <c r="FDS661" s="163"/>
      <c r="FDT661" s="163"/>
      <c r="FDU661" s="163"/>
      <c r="FDV661" s="163"/>
      <c r="FDW661" s="163"/>
      <c r="FDX661" s="163"/>
      <c r="FDY661" s="163"/>
      <c r="FDZ661" s="163"/>
      <c r="FEA661" s="163"/>
      <c r="FEB661" s="163"/>
      <c r="FEC661" s="163"/>
      <c r="FED661" s="163"/>
      <c r="FEE661" s="163"/>
      <c r="FEF661" s="163"/>
      <c r="FEG661" s="163"/>
      <c r="FEH661" s="163"/>
      <c r="FEI661" s="163"/>
      <c r="FEJ661" s="163"/>
      <c r="FEK661" s="163"/>
      <c r="FEL661" s="163"/>
      <c r="FEM661" s="163"/>
      <c r="FEN661" s="163"/>
      <c r="FEO661" s="163"/>
      <c r="FEP661" s="163"/>
      <c r="FEQ661" s="163"/>
      <c r="FER661" s="163"/>
      <c r="FES661" s="163"/>
      <c r="FET661" s="163"/>
      <c r="FEU661" s="163"/>
      <c r="FEV661" s="163"/>
      <c r="FEW661" s="163"/>
      <c r="FEX661" s="163"/>
      <c r="FEY661" s="163"/>
      <c r="FEZ661" s="163"/>
      <c r="FFA661" s="163"/>
      <c r="FFB661" s="163"/>
      <c r="FFC661" s="163"/>
      <c r="FFD661" s="163"/>
      <c r="FFE661" s="163"/>
      <c r="FFF661" s="163"/>
      <c r="FFG661" s="163"/>
      <c r="FFH661" s="163"/>
      <c r="FFI661" s="163"/>
      <c r="FFJ661" s="163"/>
      <c r="FFK661" s="163"/>
      <c r="FFL661" s="163"/>
      <c r="FFM661" s="163"/>
      <c r="FFN661" s="163"/>
      <c r="FFO661" s="163"/>
      <c r="FFP661" s="163"/>
      <c r="FFQ661" s="163"/>
      <c r="FFR661" s="163"/>
      <c r="FFS661" s="163"/>
      <c r="FFT661" s="163"/>
      <c r="FFU661" s="163"/>
      <c r="FFV661" s="163"/>
      <c r="FFW661" s="163"/>
      <c r="FFX661" s="163"/>
      <c r="FFY661" s="163"/>
      <c r="FFZ661" s="163"/>
      <c r="FGA661" s="163"/>
      <c r="FGB661" s="163"/>
      <c r="FGC661" s="163"/>
      <c r="FGD661" s="163"/>
      <c r="FGE661" s="163"/>
      <c r="FGF661" s="163"/>
      <c r="FGG661" s="163"/>
      <c r="FGH661" s="163"/>
      <c r="FGI661" s="163"/>
      <c r="FGJ661" s="163"/>
      <c r="FGK661" s="163"/>
      <c r="FGL661" s="163"/>
      <c r="FGM661" s="163"/>
      <c r="FGN661" s="163"/>
      <c r="FGO661" s="163"/>
      <c r="FGP661" s="163"/>
      <c r="FGQ661" s="163"/>
      <c r="FGR661" s="163"/>
      <c r="FGS661" s="163"/>
      <c r="FGT661" s="163"/>
      <c r="FGU661" s="163"/>
      <c r="FGV661" s="163"/>
      <c r="FGW661" s="163"/>
      <c r="FGX661" s="163"/>
      <c r="FGY661" s="163"/>
      <c r="FGZ661" s="163"/>
      <c r="FHA661" s="163"/>
      <c r="FHB661" s="163"/>
      <c r="FHC661" s="163"/>
      <c r="FHD661" s="163"/>
      <c r="FHE661" s="163"/>
      <c r="FHF661" s="163"/>
      <c r="FHG661" s="163"/>
      <c r="FHH661" s="163"/>
      <c r="FHI661" s="163"/>
      <c r="FHJ661" s="163"/>
      <c r="FHK661" s="163"/>
      <c r="FHL661" s="163"/>
      <c r="FHM661" s="163"/>
      <c r="FHN661" s="163"/>
      <c r="FHO661" s="163"/>
      <c r="FHP661" s="163"/>
      <c r="FHQ661" s="163"/>
      <c r="FHR661" s="163"/>
      <c r="FHS661" s="163"/>
      <c r="FHT661" s="163"/>
      <c r="FHU661" s="163"/>
      <c r="FHV661" s="163"/>
      <c r="FHW661" s="163"/>
      <c r="FHX661" s="163"/>
      <c r="FHY661" s="163"/>
      <c r="FHZ661" s="163"/>
      <c r="FIA661" s="163"/>
      <c r="FIB661" s="163"/>
      <c r="FIC661" s="163"/>
      <c r="FID661" s="163"/>
      <c r="FIE661" s="163"/>
      <c r="FIF661" s="163"/>
      <c r="FIG661" s="163"/>
      <c r="FIH661" s="163"/>
      <c r="FII661" s="163"/>
      <c r="FIJ661" s="163"/>
      <c r="FIK661" s="163"/>
      <c r="FIL661" s="163"/>
      <c r="FIM661" s="163"/>
      <c r="FIN661" s="163"/>
      <c r="FIO661" s="163"/>
      <c r="FIP661" s="163"/>
      <c r="FIQ661" s="163"/>
      <c r="FIR661" s="163"/>
      <c r="FIS661" s="163"/>
      <c r="FIT661" s="163"/>
      <c r="FIU661" s="163"/>
      <c r="FIV661" s="163"/>
      <c r="FIW661" s="163"/>
      <c r="FIX661" s="163"/>
      <c r="FIY661" s="163"/>
      <c r="FIZ661" s="163"/>
      <c r="FJA661" s="163"/>
      <c r="FJB661" s="163"/>
      <c r="FJC661" s="163"/>
      <c r="FJD661" s="163"/>
      <c r="FJE661" s="163"/>
      <c r="FJF661" s="163"/>
      <c r="FJG661" s="163"/>
      <c r="FJH661" s="163"/>
      <c r="FJI661" s="163"/>
      <c r="FJJ661" s="163"/>
      <c r="FJK661" s="163"/>
      <c r="FJL661" s="163"/>
      <c r="FJM661" s="163"/>
      <c r="FJN661" s="163"/>
      <c r="FJO661" s="163"/>
      <c r="FJP661" s="163"/>
      <c r="FJQ661" s="163"/>
      <c r="FJR661" s="163"/>
      <c r="FJS661" s="163"/>
      <c r="FJT661" s="163"/>
      <c r="FJU661" s="163"/>
      <c r="FJV661" s="163"/>
      <c r="FJW661" s="163"/>
      <c r="FJX661" s="163"/>
      <c r="FJY661" s="163"/>
      <c r="FJZ661" s="163"/>
      <c r="FKA661" s="163"/>
      <c r="FKB661" s="163"/>
      <c r="FKC661" s="163"/>
      <c r="FKD661" s="163"/>
      <c r="FKE661" s="163"/>
      <c r="FKF661" s="163"/>
      <c r="FKG661" s="163"/>
      <c r="FKH661" s="163"/>
      <c r="FKI661" s="163"/>
      <c r="FKJ661" s="163"/>
      <c r="FKK661" s="163"/>
      <c r="FKL661" s="163"/>
      <c r="FKM661" s="163"/>
      <c r="FKN661" s="163"/>
      <c r="FKO661" s="163"/>
      <c r="FKP661" s="163"/>
      <c r="FKQ661" s="163"/>
      <c r="FKR661" s="163"/>
      <c r="FKS661" s="163"/>
      <c r="FKT661" s="163"/>
      <c r="FKU661" s="163"/>
      <c r="FKV661" s="163"/>
      <c r="FKW661" s="163"/>
      <c r="FKX661" s="163"/>
      <c r="FKY661" s="163"/>
      <c r="FKZ661" s="163"/>
      <c r="FLA661" s="163"/>
      <c r="FLB661" s="163"/>
      <c r="FLC661" s="163"/>
      <c r="FLD661" s="163"/>
      <c r="FLE661" s="163"/>
      <c r="FLF661" s="163"/>
      <c r="FLG661" s="163"/>
      <c r="FLH661" s="163"/>
      <c r="FLI661" s="163"/>
      <c r="FLJ661" s="163"/>
      <c r="FLK661" s="163"/>
      <c r="FLL661" s="163"/>
      <c r="FLM661" s="163"/>
      <c r="FLN661" s="163"/>
      <c r="FLO661" s="163"/>
      <c r="FLP661" s="163"/>
      <c r="FLQ661" s="163"/>
      <c r="FLR661" s="163"/>
      <c r="FLS661" s="163"/>
      <c r="FLT661" s="163"/>
      <c r="FLU661" s="163"/>
      <c r="FLV661" s="163"/>
      <c r="FLW661" s="163"/>
      <c r="FLX661" s="163"/>
      <c r="FLY661" s="163"/>
      <c r="FLZ661" s="163"/>
      <c r="FMA661" s="163"/>
      <c r="FMB661" s="163"/>
      <c r="FMC661" s="163"/>
      <c r="FMD661" s="163"/>
      <c r="FME661" s="163"/>
      <c r="FMF661" s="163"/>
      <c r="FMG661" s="163"/>
      <c r="FMH661" s="163"/>
      <c r="FMI661" s="163"/>
      <c r="FMJ661" s="163"/>
      <c r="FMK661" s="163"/>
      <c r="FML661" s="163"/>
      <c r="FMM661" s="163"/>
      <c r="FMN661" s="163"/>
      <c r="FMO661" s="163"/>
      <c r="FMP661" s="163"/>
      <c r="FMQ661" s="163"/>
      <c r="FMR661" s="163"/>
      <c r="FMS661" s="163"/>
      <c r="FMT661" s="163"/>
      <c r="FMU661" s="163"/>
      <c r="FMV661" s="163"/>
      <c r="FMW661" s="163"/>
      <c r="FMX661" s="163"/>
      <c r="FMY661" s="163"/>
      <c r="FMZ661" s="163"/>
      <c r="FNA661" s="163"/>
      <c r="FNB661" s="163"/>
      <c r="FNC661" s="163"/>
      <c r="FND661" s="163"/>
      <c r="FNE661" s="163"/>
      <c r="FNF661" s="163"/>
      <c r="FNG661" s="163"/>
      <c r="FNH661" s="163"/>
      <c r="FNI661" s="163"/>
      <c r="FNJ661" s="163"/>
      <c r="FNK661" s="163"/>
      <c r="FNL661" s="163"/>
      <c r="FNM661" s="163"/>
      <c r="FNN661" s="163"/>
      <c r="FNO661" s="163"/>
      <c r="FNP661" s="163"/>
      <c r="FNQ661" s="163"/>
      <c r="FNR661" s="163"/>
      <c r="FNS661" s="163"/>
      <c r="FNT661" s="163"/>
      <c r="FNU661" s="163"/>
      <c r="FNV661" s="163"/>
      <c r="FNW661" s="163"/>
      <c r="FNX661" s="163"/>
      <c r="FNY661" s="163"/>
      <c r="FNZ661" s="163"/>
      <c r="FOA661" s="163"/>
      <c r="FOB661" s="163"/>
      <c r="FOC661" s="163"/>
      <c r="FOD661" s="163"/>
      <c r="FOE661" s="163"/>
      <c r="FOF661" s="163"/>
      <c r="FOG661" s="163"/>
      <c r="FOH661" s="163"/>
      <c r="FOI661" s="163"/>
      <c r="FOJ661" s="163"/>
      <c r="FOK661" s="163"/>
      <c r="FOL661" s="163"/>
      <c r="FOM661" s="163"/>
      <c r="FON661" s="163"/>
      <c r="FOO661" s="163"/>
      <c r="FOP661" s="163"/>
      <c r="FOQ661" s="163"/>
      <c r="FOR661" s="163"/>
      <c r="FOS661" s="163"/>
      <c r="FOT661" s="163"/>
      <c r="FOU661" s="163"/>
      <c r="FOV661" s="163"/>
      <c r="FOW661" s="163"/>
      <c r="FOX661" s="163"/>
      <c r="FOY661" s="163"/>
      <c r="FOZ661" s="163"/>
      <c r="FPA661" s="163"/>
      <c r="FPB661" s="163"/>
      <c r="FPC661" s="163"/>
      <c r="FPD661" s="163"/>
      <c r="FPE661" s="163"/>
      <c r="FPF661" s="163"/>
      <c r="FPG661" s="163"/>
      <c r="FPH661" s="163"/>
      <c r="FPI661" s="163"/>
      <c r="FPJ661" s="163"/>
      <c r="FPK661" s="163"/>
      <c r="FPL661" s="163"/>
      <c r="FPM661" s="163"/>
      <c r="FPN661" s="163"/>
      <c r="FPO661" s="163"/>
      <c r="FPP661" s="163"/>
      <c r="FPQ661" s="163"/>
      <c r="FPR661" s="163"/>
      <c r="FPS661" s="163"/>
      <c r="FPT661" s="163"/>
      <c r="FPU661" s="163"/>
      <c r="FPV661" s="163"/>
      <c r="FPW661" s="163"/>
      <c r="FPX661" s="163"/>
      <c r="FPY661" s="163"/>
      <c r="FPZ661" s="163"/>
      <c r="FQA661" s="163"/>
      <c r="FQB661" s="163"/>
      <c r="FQC661" s="163"/>
      <c r="FQD661" s="163"/>
      <c r="FQE661" s="163"/>
      <c r="FQF661" s="163"/>
      <c r="FQG661" s="163"/>
      <c r="FQH661" s="163"/>
      <c r="FQI661" s="163"/>
      <c r="FQJ661" s="163"/>
      <c r="FQK661" s="163"/>
      <c r="FQL661" s="163"/>
      <c r="FQM661" s="163"/>
      <c r="FQN661" s="163"/>
      <c r="FQO661" s="163"/>
      <c r="FQP661" s="163"/>
      <c r="FQQ661" s="163"/>
      <c r="FQR661" s="163"/>
      <c r="FQS661" s="163"/>
      <c r="FQT661" s="163"/>
      <c r="FQU661" s="163"/>
      <c r="FQV661" s="163"/>
      <c r="FQW661" s="163"/>
      <c r="FQX661" s="163"/>
      <c r="FQY661" s="163"/>
      <c r="FQZ661" s="163"/>
      <c r="FRA661" s="163"/>
      <c r="FRB661" s="163"/>
      <c r="FRC661" s="163"/>
      <c r="FRD661" s="163"/>
      <c r="FRE661" s="163"/>
      <c r="FRF661" s="163"/>
      <c r="FRG661" s="163"/>
      <c r="FRH661" s="163"/>
      <c r="FRI661" s="163"/>
      <c r="FRJ661" s="163"/>
      <c r="FRK661" s="163"/>
      <c r="FRL661" s="163"/>
      <c r="FRM661" s="163"/>
      <c r="FRN661" s="163"/>
      <c r="FRO661" s="163"/>
      <c r="FRP661" s="163"/>
      <c r="FRQ661" s="163"/>
      <c r="FRR661" s="163"/>
      <c r="FRS661" s="163"/>
      <c r="FRT661" s="163"/>
      <c r="FRU661" s="163"/>
      <c r="FRV661" s="163"/>
      <c r="FRW661" s="163"/>
      <c r="FRX661" s="163"/>
      <c r="FRY661" s="163"/>
      <c r="FRZ661" s="163"/>
      <c r="FSA661" s="163"/>
      <c r="FSB661" s="163"/>
      <c r="FSC661" s="163"/>
      <c r="FSD661" s="163"/>
      <c r="FSE661" s="163"/>
      <c r="FSF661" s="163"/>
      <c r="FSG661" s="163"/>
      <c r="FSH661" s="163"/>
      <c r="FSI661" s="163"/>
      <c r="FSJ661" s="163"/>
      <c r="FSK661" s="163"/>
      <c r="FSL661" s="163"/>
      <c r="FSM661" s="163"/>
      <c r="FSN661" s="163"/>
      <c r="FSO661" s="163"/>
      <c r="FSP661" s="163"/>
      <c r="FSQ661" s="163"/>
      <c r="FSR661" s="163"/>
      <c r="FSS661" s="163"/>
      <c r="FST661" s="163"/>
      <c r="FSU661" s="163"/>
      <c r="FSV661" s="163"/>
      <c r="FSW661" s="163"/>
      <c r="FSX661" s="163"/>
      <c r="FSY661" s="163"/>
      <c r="FSZ661" s="163"/>
      <c r="FTA661" s="163"/>
      <c r="FTB661" s="163"/>
      <c r="FTC661" s="163"/>
      <c r="FTD661" s="163"/>
      <c r="FTE661" s="163"/>
      <c r="FTF661" s="163"/>
      <c r="FTG661" s="163"/>
      <c r="FTH661" s="163"/>
      <c r="FTI661" s="163"/>
      <c r="FTJ661" s="163"/>
      <c r="FTK661" s="163"/>
      <c r="FTL661" s="163"/>
      <c r="FTM661" s="163"/>
      <c r="FTN661" s="163"/>
      <c r="FTO661" s="163"/>
      <c r="FTP661" s="163"/>
      <c r="FTQ661" s="163"/>
      <c r="FTR661" s="163"/>
      <c r="FTS661" s="163"/>
      <c r="FTT661" s="163"/>
      <c r="FTU661" s="163"/>
      <c r="FTV661" s="163"/>
      <c r="FTW661" s="163"/>
      <c r="FTX661" s="163"/>
      <c r="FTY661" s="163"/>
      <c r="FTZ661" s="163"/>
      <c r="FUA661" s="163"/>
      <c r="FUB661" s="163"/>
      <c r="FUC661" s="163"/>
      <c r="FUD661" s="163"/>
      <c r="FUE661" s="163"/>
      <c r="FUF661" s="163"/>
      <c r="FUG661" s="163"/>
      <c r="FUH661" s="163"/>
      <c r="FUI661" s="163"/>
      <c r="FUJ661" s="163"/>
      <c r="FUK661" s="163"/>
      <c r="FUL661" s="163"/>
      <c r="FUM661" s="163"/>
      <c r="FUN661" s="163"/>
      <c r="FUO661" s="163"/>
      <c r="FUP661" s="163"/>
      <c r="FUQ661" s="163"/>
      <c r="FUR661" s="163"/>
      <c r="FUS661" s="163"/>
      <c r="FUT661" s="163"/>
      <c r="FUU661" s="163"/>
      <c r="FUV661" s="163"/>
      <c r="FUW661" s="163"/>
      <c r="FUX661" s="163"/>
      <c r="FUY661" s="163"/>
      <c r="FUZ661" s="163"/>
      <c r="FVA661" s="163"/>
      <c r="FVB661" s="163"/>
      <c r="FVC661" s="163"/>
      <c r="FVD661" s="163"/>
      <c r="FVE661" s="163"/>
      <c r="FVF661" s="163"/>
      <c r="FVG661" s="163"/>
      <c r="FVH661" s="163"/>
      <c r="FVI661" s="163"/>
      <c r="FVJ661" s="163"/>
      <c r="FVK661" s="163"/>
      <c r="FVL661" s="163"/>
      <c r="FVM661" s="163"/>
      <c r="FVN661" s="163"/>
      <c r="FVO661" s="163"/>
      <c r="FVP661" s="163"/>
      <c r="FVQ661" s="163"/>
      <c r="FVR661" s="163"/>
      <c r="FVS661" s="163"/>
      <c r="FVT661" s="163"/>
      <c r="FVU661" s="163"/>
      <c r="FVV661" s="163"/>
      <c r="FVW661" s="163"/>
      <c r="FVX661" s="163"/>
      <c r="FVY661" s="163"/>
      <c r="FVZ661" s="163"/>
      <c r="FWA661" s="163"/>
      <c r="FWB661" s="163"/>
      <c r="FWC661" s="163"/>
      <c r="FWD661" s="163"/>
      <c r="FWE661" s="163"/>
      <c r="FWF661" s="163"/>
      <c r="FWG661" s="163"/>
      <c r="FWH661" s="163"/>
      <c r="FWI661" s="163"/>
      <c r="FWJ661" s="163"/>
      <c r="FWK661" s="163"/>
      <c r="FWL661" s="163"/>
      <c r="FWM661" s="163"/>
      <c r="FWN661" s="163"/>
      <c r="FWO661" s="163"/>
      <c r="FWP661" s="163"/>
      <c r="FWQ661" s="163"/>
      <c r="FWR661" s="163"/>
      <c r="FWS661" s="163"/>
      <c r="FWT661" s="163"/>
      <c r="FWU661" s="163"/>
      <c r="FWV661" s="163"/>
      <c r="FWW661" s="163"/>
      <c r="FWX661" s="163"/>
      <c r="FWY661" s="163"/>
      <c r="FWZ661" s="163"/>
      <c r="FXA661" s="163"/>
      <c r="FXB661" s="163"/>
      <c r="FXC661" s="163"/>
      <c r="FXD661" s="163"/>
      <c r="FXE661" s="163"/>
      <c r="FXF661" s="163"/>
      <c r="FXG661" s="163"/>
      <c r="FXH661" s="163"/>
      <c r="FXI661" s="163"/>
      <c r="FXJ661" s="163"/>
      <c r="FXK661" s="163"/>
      <c r="FXL661" s="163"/>
      <c r="FXM661" s="163"/>
      <c r="FXN661" s="163"/>
      <c r="FXO661" s="163"/>
      <c r="FXP661" s="163"/>
      <c r="FXQ661" s="163"/>
      <c r="FXR661" s="163"/>
      <c r="FXS661" s="163"/>
      <c r="FXT661" s="163"/>
      <c r="FXU661" s="163"/>
      <c r="FXV661" s="163"/>
      <c r="FXW661" s="163"/>
      <c r="FXX661" s="163"/>
      <c r="FXY661" s="163"/>
      <c r="FXZ661" s="163"/>
      <c r="FYA661" s="163"/>
      <c r="FYB661" s="163"/>
      <c r="FYC661" s="163"/>
      <c r="FYD661" s="163"/>
      <c r="FYE661" s="163"/>
      <c r="FYF661" s="163"/>
      <c r="FYG661" s="163"/>
      <c r="FYH661" s="163"/>
      <c r="FYI661" s="163"/>
      <c r="FYJ661" s="163"/>
      <c r="FYK661" s="163"/>
      <c r="FYL661" s="163"/>
      <c r="FYM661" s="163"/>
      <c r="FYN661" s="163"/>
      <c r="FYO661" s="163"/>
      <c r="FYP661" s="163"/>
      <c r="FYQ661" s="163"/>
      <c r="FYR661" s="163"/>
      <c r="FYS661" s="163"/>
      <c r="FYT661" s="163"/>
      <c r="FYU661" s="163"/>
      <c r="FYV661" s="163"/>
      <c r="FYW661" s="163"/>
      <c r="FYX661" s="163"/>
      <c r="FYY661" s="163"/>
      <c r="FYZ661" s="163"/>
      <c r="FZA661" s="163"/>
      <c r="FZB661" s="163"/>
      <c r="FZC661" s="163"/>
      <c r="FZD661" s="163"/>
      <c r="FZE661" s="163"/>
      <c r="FZF661" s="163"/>
      <c r="FZG661" s="163"/>
      <c r="FZH661" s="163"/>
      <c r="FZI661" s="163"/>
      <c r="FZJ661" s="163"/>
      <c r="FZK661" s="163"/>
      <c r="FZL661" s="163"/>
      <c r="FZM661" s="163"/>
      <c r="FZN661" s="163"/>
      <c r="FZO661" s="163"/>
      <c r="FZP661" s="163"/>
      <c r="FZQ661" s="163"/>
      <c r="FZR661" s="163"/>
      <c r="FZS661" s="163"/>
      <c r="FZT661" s="163"/>
      <c r="FZU661" s="163"/>
      <c r="FZV661" s="163"/>
      <c r="FZW661" s="163"/>
      <c r="FZX661" s="163"/>
      <c r="FZY661" s="163"/>
      <c r="FZZ661" s="163"/>
      <c r="GAA661" s="163"/>
      <c r="GAB661" s="163"/>
      <c r="GAC661" s="163"/>
      <c r="GAD661" s="163"/>
      <c r="GAE661" s="163"/>
      <c r="GAF661" s="163"/>
      <c r="GAG661" s="163"/>
      <c r="GAH661" s="163"/>
      <c r="GAI661" s="163"/>
      <c r="GAJ661" s="163"/>
      <c r="GAK661" s="163"/>
      <c r="GAL661" s="163"/>
      <c r="GAM661" s="163"/>
      <c r="GAN661" s="163"/>
      <c r="GAO661" s="163"/>
      <c r="GAP661" s="163"/>
      <c r="GAQ661" s="163"/>
      <c r="GAR661" s="163"/>
      <c r="GAS661" s="163"/>
      <c r="GAT661" s="163"/>
      <c r="GAU661" s="163"/>
      <c r="GAV661" s="163"/>
      <c r="GAW661" s="163"/>
      <c r="GAX661" s="163"/>
      <c r="GAY661" s="163"/>
      <c r="GAZ661" s="163"/>
      <c r="GBA661" s="163"/>
      <c r="GBB661" s="163"/>
      <c r="GBC661" s="163"/>
      <c r="GBD661" s="163"/>
      <c r="GBE661" s="163"/>
      <c r="GBF661" s="163"/>
      <c r="GBG661" s="163"/>
      <c r="GBH661" s="163"/>
      <c r="GBI661" s="163"/>
      <c r="GBJ661" s="163"/>
      <c r="GBK661" s="163"/>
      <c r="GBL661" s="163"/>
      <c r="GBM661" s="163"/>
      <c r="GBN661" s="163"/>
      <c r="GBO661" s="163"/>
      <c r="GBP661" s="163"/>
      <c r="GBQ661" s="163"/>
      <c r="GBR661" s="163"/>
      <c r="GBS661" s="163"/>
      <c r="GBT661" s="163"/>
      <c r="GBU661" s="163"/>
      <c r="GBV661" s="163"/>
      <c r="GBW661" s="163"/>
      <c r="GBX661" s="163"/>
      <c r="GBY661" s="163"/>
      <c r="GBZ661" s="163"/>
      <c r="GCA661" s="163"/>
      <c r="GCB661" s="163"/>
      <c r="GCC661" s="163"/>
      <c r="GCD661" s="163"/>
      <c r="GCE661" s="163"/>
      <c r="GCF661" s="163"/>
      <c r="GCG661" s="163"/>
      <c r="GCH661" s="163"/>
      <c r="GCI661" s="163"/>
      <c r="GCJ661" s="163"/>
      <c r="GCK661" s="163"/>
      <c r="GCL661" s="163"/>
      <c r="GCM661" s="163"/>
      <c r="GCN661" s="163"/>
      <c r="GCO661" s="163"/>
      <c r="GCP661" s="163"/>
      <c r="GCQ661" s="163"/>
      <c r="GCR661" s="163"/>
      <c r="GCS661" s="163"/>
      <c r="GCT661" s="163"/>
      <c r="GCU661" s="163"/>
      <c r="GCV661" s="163"/>
      <c r="GCW661" s="163"/>
      <c r="GCX661" s="163"/>
      <c r="GCY661" s="163"/>
      <c r="GCZ661" s="163"/>
      <c r="GDA661" s="163"/>
      <c r="GDB661" s="163"/>
      <c r="GDC661" s="163"/>
      <c r="GDD661" s="163"/>
      <c r="GDE661" s="163"/>
      <c r="GDF661" s="163"/>
      <c r="GDG661" s="163"/>
      <c r="GDH661" s="163"/>
      <c r="GDI661" s="163"/>
      <c r="GDJ661" s="163"/>
      <c r="GDK661" s="163"/>
      <c r="GDL661" s="163"/>
      <c r="GDM661" s="163"/>
      <c r="GDN661" s="163"/>
      <c r="GDO661" s="163"/>
      <c r="GDP661" s="163"/>
      <c r="GDQ661" s="163"/>
      <c r="GDR661" s="163"/>
      <c r="GDS661" s="163"/>
      <c r="GDT661" s="163"/>
      <c r="GDU661" s="163"/>
      <c r="GDV661" s="163"/>
      <c r="GDW661" s="163"/>
      <c r="GDX661" s="163"/>
      <c r="GDY661" s="163"/>
      <c r="GDZ661" s="163"/>
      <c r="GEA661" s="163"/>
      <c r="GEB661" s="163"/>
      <c r="GEC661" s="163"/>
      <c r="GED661" s="163"/>
      <c r="GEE661" s="163"/>
      <c r="GEF661" s="163"/>
      <c r="GEG661" s="163"/>
      <c r="GEH661" s="163"/>
      <c r="GEI661" s="163"/>
      <c r="GEJ661" s="163"/>
      <c r="GEK661" s="163"/>
      <c r="GEL661" s="163"/>
      <c r="GEM661" s="163"/>
      <c r="GEN661" s="163"/>
      <c r="GEO661" s="163"/>
      <c r="GEP661" s="163"/>
      <c r="GEQ661" s="163"/>
      <c r="GER661" s="163"/>
      <c r="GES661" s="163"/>
      <c r="GET661" s="163"/>
      <c r="GEU661" s="163"/>
      <c r="GEV661" s="163"/>
      <c r="GEW661" s="163"/>
      <c r="GEX661" s="163"/>
      <c r="GEY661" s="163"/>
      <c r="GEZ661" s="163"/>
      <c r="GFA661" s="163"/>
      <c r="GFB661" s="163"/>
      <c r="GFC661" s="163"/>
      <c r="GFD661" s="163"/>
      <c r="GFE661" s="163"/>
      <c r="GFF661" s="163"/>
      <c r="GFG661" s="163"/>
      <c r="GFH661" s="163"/>
      <c r="GFI661" s="163"/>
      <c r="GFJ661" s="163"/>
      <c r="GFK661" s="163"/>
      <c r="GFL661" s="163"/>
      <c r="GFM661" s="163"/>
      <c r="GFN661" s="163"/>
      <c r="GFO661" s="163"/>
      <c r="GFP661" s="163"/>
      <c r="GFQ661" s="163"/>
      <c r="GFR661" s="163"/>
      <c r="GFS661" s="163"/>
      <c r="GFT661" s="163"/>
      <c r="GFU661" s="163"/>
      <c r="GFV661" s="163"/>
      <c r="GFW661" s="163"/>
      <c r="GFX661" s="163"/>
      <c r="GFY661" s="163"/>
      <c r="GFZ661" s="163"/>
      <c r="GGA661" s="163"/>
      <c r="GGB661" s="163"/>
      <c r="GGC661" s="163"/>
      <c r="GGD661" s="163"/>
      <c r="GGE661" s="163"/>
      <c r="GGF661" s="163"/>
      <c r="GGG661" s="163"/>
      <c r="GGH661" s="163"/>
      <c r="GGI661" s="163"/>
      <c r="GGJ661" s="163"/>
      <c r="GGK661" s="163"/>
      <c r="GGL661" s="163"/>
      <c r="GGM661" s="163"/>
      <c r="GGN661" s="163"/>
      <c r="GGO661" s="163"/>
      <c r="GGP661" s="163"/>
      <c r="GGQ661" s="163"/>
      <c r="GGR661" s="163"/>
      <c r="GGS661" s="163"/>
      <c r="GGT661" s="163"/>
      <c r="GGU661" s="163"/>
      <c r="GGV661" s="163"/>
      <c r="GGW661" s="163"/>
      <c r="GGX661" s="163"/>
      <c r="GGY661" s="163"/>
      <c r="GGZ661" s="163"/>
      <c r="GHA661" s="163"/>
      <c r="GHB661" s="163"/>
      <c r="GHC661" s="163"/>
      <c r="GHD661" s="163"/>
      <c r="GHE661" s="163"/>
      <c r="GHF661" s="163"/>
      <c r="GHG661" s="163"/>
      <c r="GHH661" s="163"/>
      <c r="GHI661" s="163"/>
      <c r="GHJ661" s="163"/>
      <c r="GHK661" s="163"/>
      <c r="GHL661" s="163"/>
      <c r="GHM661" s="163"/>
      <c r="GHN661" s="163"/>
      <c r="GHO661" s="163"/>
      <c r="GHP661" s="163"/>
      <c r="GHQ661" s="163"/>
      <c r="GHR661" s="163"/>
      <c r="GHS661" s="163"/>
      <c r="GHT661" s="163"/>
      <c r="GHU661" s="163"/>
      <c r="GHV661" s="163"/>
      <c r="GHW661" s="163"/>
      <c r="GHX661" s="163"/>
      <c r="GHY661" s="163"/>
      <c r="GHZ661" s="163"/>
      <c r="GIA661" s="163"/>
      <c r="GIB661" s="163"/>
      <c r="GIC661" s="163"/>
      <c r="GID661" s="163"/>
      <c r="GIE661" s="163"/>
      <c r="GIF661" s="163"/>
      <c r="GIG661" s="163"/>
      <c r="GIH661" s="163"/>
      <c r="GII661" s="163"/>
      <c r="GIJ661" s="163"/>
      <c r="GIK661" s="163"/>
      <c r="GIL661" s="163"/>
      <c r="GIM661" s="163"/>
      <c r="GIN661" s="163"/>
      <c r="GIO661" s="163"/>
      <c r="GIP661" s="163"/>
      <c r="GIQ661" s="163"/>
      <c r="GIR661" s="163"/>
      <c r="GIS661" s="163"/>
      <c r="GIT661" s="163"/>
      <c r="GIU661" s="163"/>
      <c r="GIV661" s="163"/>
      <c r="GIW661" s="163"/>
      <c r="GIX661" s="163"/>
      <c r="GIY661" s="163"/>
      <c r="GIZ661" s="163"/>
      <c r="GJA661" s="163"/>
      <c r="GJB661" s="163"/>
      <c r="GJC661" s="163"/>
      <c r="GJD661" s="163"/>
      <c r="GJE661" s="163"/>
      <c r="GJF661" s="163"/>
      <c r="GJG661" s="163"/>
      <c r="GJH661" s="163"/>
      <c r="GJI661" s="163"/>
      <c r="GJJ661" s="163"/>
      <c r="GJK661" s="163"/>
      <c r="GJL661" s="163"/>
      <c r="GJM661" s="163"/>
      <c r="GJN661" s="163"/>
      <c r="GJO661" s="163"/>
      <c r="GJP661" s="163"/>
      <c r="GJQ661" s="163"/>
      <c r="GJR661" s="163"/>
      <c r="GJS661" s="163"/>
      <c r="GJT661" s="163"/>
      <c r="GJU661" s="163"/>
      <c r="GJV661" s="163"/>
      <c r="GJW661" s="163"/>
      <c r="GJX661" s="163"/>
      <c r="GJY661" s="163"/>
      <c r="GJZ661" s="163"/>
      <c r="GKA661" s="163"/>
      <c r="GKB661" s="163"/>
      <c r="GKC661" s="163"/>
      <c r="GKD661" s="163"/>
      <c r="GKE661" s="163"/>
      <c r="GKF661" s="163"/>
      <c r="GKG661" s="163"/>
      <c r="GKH661" s="163"/>
      <c r="GKI661" s="163"/>
      <c r="GKJ661" s="163"/>
      <c r="GKK661" s="163"/>
      <c r="GKL661" s="163"/>
      <c r="GKM661" s="163"/>
      <c r="GKN661" s="163"/>
      <c r="GKO661" s="163"/>
      <c r="GKP661" s="163"/>
      <c r="GKQ661" s="163"/>
      <c r="GKR661" s="163"/>
      <c r="GKS661" s="163"/>
      <c r="GKT661" s="163"/>
      <c r="GKU661" s="163"/>
      <c r="GKV661" s="163"/>
      <c r="GKW661" s="163"/>
      <c r="GKX661" s="163"/>
      <c r="GKY661" s="163"/>
      <c r="GKZ661" s="163"/>
      <c r="GLA661" s="163"/>
      <c r="GLB661" s="163"/>
      <c r="GLC661" s="163"/>
      <c r="GLD661" s="163"/>
      <c r="GLE661" s="163"/>
      <c r="GLF661" s="163"/>
      <c r="GLG661" s="163"/>
      <c r="GLH661" s="163"/>
      <c r="GLI661" s="163"/>
      <c r="GLJ661" s="163"/>
      <c r="GLK661" s="163"/>
      <c r="GLL661" s="163"/>
      <c r="GLM661" s="163"/>
      <c r="GLN661" s="163"/>
      <c r="GLO661" s="163"/>
      <c r="GLP661" s="163"/>
      <c r="GLQ661" s="163"/>
      <c r="GLR661" s="163"/>
      <c r="GLS661" s="163"/>
      <c r="GLT661" s="163"/>
      <c r="GLU661" s="163"/>
      <c r="GLV661" s="163"/>
      <c r="GLW661" s="163"/>
      <c r="GLX661" s="163"/>
      <c r="GLY661" s="163"/>
      <c r="GLZ661" s="163"/>
      <c r="GMA661" s="163"/>
      <c r="GMB661" s="163"/>
      <c r="GMC661" s="163"/>
      <c r="GMD661" s="163"/>
      <c r="GME661" s="163"/>
      <c r="GMF661" s="163"/>
      <c r="GMG661" s="163"/>
      <c r="GMH661" s="163"/>
      <c r="GMI661" s="163"/>
      <c r="GMJ661" s="163"/>
      <c r="GMK661" s="163"/>
      <c r="GML661" s="163"/>
      <c r="GMM661" s="163"/>
      <c r="GMN661" s="163"/>
      <c r="GMO661" s="163"/>
      <c r="GMP661" s="163"/>
      <c r="GMQ661" s="163"/>
      <c r="GMR661" s="163"/>
      <c r="GMS661" s="163"/>
      <c r="GMT661" s="163"/>
      <c r="GMU661" s="163"/>
      <c r="GMV661" s="163"/>
      <c r="GMW661" s="163"/>
      <c r="GMX661" s="163"/>
      <c r="GMY661" s="163"/>
      <c r="GMZ661" s="163"/>
      <c r="GNA661" s="163"/>
      <c r="GNB661" s="163"/>
      <c r="GNC661" s="163"/>
      <c r="GND661" s="163"/>
      <c r="GNE661" s="163"/>
      <c r="GNF661" s="163"/>
      <c r="GNG661" s="163"/>
      <c r="GNH661" s="163"/>
      <c r="GNI661" s="163"/>
      <c r="GNJ661" s="163"/>
      <c r="GNK661" s="163"/>
      <c r="GNL661" s="163"/>
      <c r="GNM661" s="163"/>
      <c r="GNN661" s="163"/>
      <c r="GNO661" s="163"/>
      <c r="GNP661" s="163"/>
      <c r="GNQ661" s="163"/>
      <c r="GNR661" s="163"/>
      <c r="GNS661" s="163"/>
      <c r="GNT661" s="163"/>
      <c r="GNU661" s="163"/>
      <c r="GNV661" s="163"/>
      <c r="GNW661" s="163"/>
      <c r="GNX661" s="163"/>
      <c r="GNY661" s="163"/>
      <c r="GNZ661" s="163"/>
      <c r="GOA661" s="163"/>
      <c r="GOB661" s="163"/>
      <c r="GOC661" s="163"/>
      <c r="GOD661" s="163"/>
      <c r="GOE661" s="163"/>
      <c r="GOF661" s="163"/>
      <c r="GOG661" s="163"/>
      <c r="GOH661" s="163"/>
      <c r="GOI661" s="163"/>
      <c r="GOJ661" s="163"/>
      <c r="GOK661" s="163"/>
      <c r="GOL661" s="163"/>
      <c r="GOM661" s="163"/>
      <c r="GON661" s="163"/>
      <c r="GOO661" s="163"/>
      <c r="GOP661" s="163"/>
      <c r="GOQ661" s="163"/>
      <c r="GOR661" s="163"/>
      <c r="GOS661" s="163"/>
      <c r="GOT661" s="163"/>
      <c r="GOU661" s="163"/>
      <c r="GOV661" s="163"/>
      <c r="GOW661" s="163"/>
      <c r="GOX661" s="163"/>
      <c r="GOY661" s="163"/>
      <c r="GOZ661" s="163"/>
      <c r="GPA661" s="163"/>
      <c r="GPB661" s="163"/>
      <c r="GPC661" s="163"/>
      <c r="GPD661" s="163"/>
      <c r="GPE661" s="163"/>
      <c r="GPF661" s="163"/>
      <c r="GPG661" s="163"/>
      <c r="GPH661" s="163"/>
      <c r="GPI661" s="163"/>
      <c r="GPJ661" s="163"/>
      <c r="GPK661" s="163"/>
      <c r="GPL661" s="163"/>
      <c r="GPM661" s="163"/>
      <c r="GPN661" s="163"/>
      <c r="GPO661" s="163"/>
      <c r="GPP661" s="163"/>
      <c r="GPQ661" s="163"/>
      <c r="GPR661" s="163"/>
      <c r="GPS661" s="163"/>
      <c r="GPT661" s="163"/>
      <c r="GPU661" s="163"/>
      <c r="GPV661" s="163"/>
      <c r="GPW661" s="163"/>
      <c r="GPX661" s="163"/>
      <c r="GPY661" s="163"/>
      <c r="GPZ661" s="163"/>
      <c r="GQA661" s="163"/>
      <c r="GQB661" s="163"/>
      <c r="GQC661" s="163"/>
      <c r="GQD661" s="163"/>
      <c r="GQE661" s="163"/>
      <c r="GQF661" s="163"/>
      <c r="GQG661" s="163"/>
      <c r="GQH661" s="163"/>
      <c r="GQI661" s="163"/>
      <c r="GQJ661" s="163"/>
      <c r="GQK661" s="163"/>
      <c r="GQL661" s="163"/>
      <c r="GQM661" s="163"/>
      <c r="GQN661" s="163"/>
      <c r="GQO661" s="163"/>
      <c r="GQP661" s="163"/>
      <c r="GQQ661" s="163"/>
      <c r="GQR661" s="163"/>
      <c r="GQS661" s="163"/>
      <c r="GQT661" s="163"/>
      <c r="GQU661" s="163"/>
      <c r="GQV661" s="163"/>
      <c r="GQW661" s="163"/>
      <c r="GQX661" s="163"/>
      <c r="GQY661" s="163"/>
      <c r="GQZ661" s="163"/>
      <c r="GRA661" s="163"/>
      <c r="GRB661" s="163"/>
      <c r="GRC661" s="163"/>
      <c r="GRD661" s="163"/>
      <c r="GRE661" s="163"/>
      <c r="GRF661" s="163"/>
      <c r="GRG661" s="163"/>
      <c r="GRH661" s="163"/>
      <c r="GRI661" s="163"/>
      <c r="GRJ661" s="163"/>
      <c r="GRK661" s="163"/>
      <c r="GRL661" s="163"/>
      <c r="GRM661" s="163"/>
      <c r="GRN661" s="163"/>
      <c r="GRO661" s="163"/>
      <c r="GRP661" s="163"/>
      <c r="GRQ661" s="163"/>
      <c r="GRR661" s="163"/>
      <c r="GRS661" s="163"/>
      <c r="GRT661" s="163"/>
      <c r="GRU661" s="163"/>
      <c r="GRV661" s="163"/>
      <c r="GRW661" s="163"/>
      <c r="GRX661" s="163"/>
      <c r="GRY661" s="163"/>
      <c r="GRZ661" s="163"/>
      <c r="GSA661" s="163"/>
      <c r="GSB661" s="163"/>
      <c r="GSC661" s="163"/>
      <c r="GSD661" s="163"/>
      <c r="GSE661" s="163"/>
      <c r="GSF661" s="163"/>
      <c r="GSG661" s="163"/>
      <c r="GSH661" s="163"/>
      <c r="GSI661" s="163"/>
      <c r="GSJ661" s="163"/>
      <c r="GSK661" s="163"/>
      <c r="GSL661" s="163"/>
      <c r="GSM661" s="163"/>
      <c r="GSN661" s="163"/>
      <c r="GSO661" s="163"/>
      <c r="GSP661" s="163"/>
      <c r="GSQ661" s="163"/>
      <c r="GSR661" s="163"/>
      <c r="GSS661" s="163"/>
      <c r="GST661" s="163"/>
      <c r="GSU661" s="163"/>
      <c r="GSV661" s="163"/>
      <c r="GSW661" s="163"/>
      <c r="GSX661" s="163"/>
      <c r="GSY661" s="163"/>
      <c r="GSZ661" s="163"/>
      <c r="GTA661" s="163"/>
      <c r="GTB661" s="163"/>
      <c r="GTC661" s="163"/>
      <c r="GTD661" s="163"/>
      <c r="GTE661" s="163"/>
      <c r="GTF661" s="163"/>
      <c r="GTG661" s="163"/>
      <c r="GTH661" s="163"/>
      <c r="GTI661" s="163"/>
      <c r="GTJ661" s="163"/>
      <c r="GTK661" s="163"/>
      <c r="GTL661" s="163"/>
      <c r="GTM661" s="163"/>
      <c r="GTN661" s="163"/>
      <c r="GTO661" s="163"/>
      <c r="GTP661" s="163"/>
      <c r="GTQ661" s="163"/>
      <c r="GTR661" s="163"/>
      <c r="GTS661" s="163"/>
      <c r="GTT661" s="163"/>
      <c r="GTU661" s="163"/>
      <c r="GTV661" s="163"/>
      <c r="GTW661" s="163"/>
      <c r="GTX661" s="163"/>
      <c r="GTY661" s="163"/>
      <c r="GTZ661" s="163"/>
      <c r="GUA661" s="163"/>
      <c r="GUB661" s="163"/>
      <c r="GUC661" s="163"/>
      <c r="GUD661" s="163"/>
      <c r="GUE661" s="163"/>
      <c r="GUF661" s="163"/>
      <c r="GUG661" s="163"/>
      <c r="GUH661" s="163"/>
      <c r="GUI661" s="163"/>
      <c r="GUJ661" s="163"/>
      <c r="GUK661" s="163"/>
      <c r="GUL661" s="163"/>
      <c r="GUM661" s="163"/>
      <c r="GUN661" s="163"/>
      <c r="GUO661" s="163"/>
      <c r="GUP661" s="163"/>
      <c r="GUQ661" s="163"/>
      <c r="GUR661" s="163"/>
      <c r="GUS661" s="163"/>
      <c r="GUT661" s="163"/>
      <c r="GUU661" s="163"/>
      <c r="GUV661" s="163"/>
      <c r="GUW661" s="163"/>
      <c r="GUX661" s="163"/>
      <c r="GUY661" s="163"/>
      <c r="GUZ661" s="163"/>
      <c r="GVA661" s="163"/>
      <c r="GVB661" s="163"/>
      <c r="GVC661" s="163"/>
      <c r="GVD661" s="163"/>
      <c r="GVE661" s="163"/>
      <c r="GVF661" s="163"/>
      <c r="GVG661" s="163"/>
      <c r="GVH661" s="163"/>
      <c r="GVI661" s="163"/>
      <c r="GVJ661" s="163"/>
      <c r="GVK661" s="163"/>
      <c r="GVL661" s="163"/>
      <c r="GVM661" s="163"/>
      <c r="GVN661" s="163"/>
      <c r="GVO661" s="163"/>
      <c r="GVP661" s="163"/>
      <c r="GVQ661" s="163"/>
      <c r="GVR661" s="163"/>
      <c r="GVS661" s="163"/>
      <c r="GVT661" s="163"/>
      <c r="GVU661" s="163"/>
      <c r="GVV661" s="163"/>
      <c r="GVW661" s="163"/>
      <c r="GVX661" s="163"/>
      <c r="GVY661" s="163"/>
      <c r="GVZ661" s="163"/>
      <c r="GWA661" s="163"/>
      <c r="GWB661" s="163"/>
      <c r="GWC661" s="163"/>
      <c r="GWD661" s="163"/>
      <c r="GWE661" s="163"/>
      <c r="GWF661" s="163"/>
      <c r="GWG661" s="163"/>
      <c r="GWH661" s="163"/>
      <c r="GWI661" s="163"/>
      <c r="GWJ661" s="163"/>
      <c r="GWK661" s="163"/>
      <c r="GWL661" s="163"/>
      <c r="GWM661" s="163"/>
      <c r="GWN661" s="163"/>
      <c r="GWO661" s="163"/>
      <c r="GWP661" s="163"/>
      <c r="GWQ661" s="163"/>
      <c r="GWR661" s="163"/>
      <c r="GWS661" s="163"/>
      <c r="GWT661" s="163"/>
      <c r="GWU661" s="163"/>
      <c r="GWV661" s="163"/>
      <c r="GWW661" s="163"/>
      <c r="GWX661" s="163"/>
      <c r="GWY661" s="163"/>
      <c r="GWZ661" s="163"/>
      <c r="GXA661" s="163"/>
      <c r="GXB661" s="163"/>
      <c r="GXC661" s="163"/>
      <c r="GXD661" s="163"/>
      <c r="GXE661" s="163"/>
      <c r="GXF661" s="163"/>
      <c r="GXG661" s="163"/>
      <c r="GXH661" s="163"/>
      <c r="GXI661" s="163"/>
      <c r="GXJ661" s="163"/>
      <c r="GXK661" s="163"/>
      <c r="GXL661" s="163"/>
      <c r="GXM661" s="163"/>
      <c r="GXN661" s="163"/>
      <c r="GXO661" s="163"/>
      <c r="GXP661" s="163"/>
      <c r="GXQ661" s="163"/>
      <c r="GXR661" s="163"/>
      <c r="GXS661" s="163"/>
      <c r="GXT661" s="163"/>
      <c r="GXU661" s="163"/>
      <c r="GXV661" s="163"/>
      <c r="GXW661" s="163"/>
      <c r="GXX661" s="163"/>
      <c r="GXY661" s="163"/>
      <c r="GXZ661" s="163"/>
      <c r="GYA661" s="163"/>
      <c r="GYB661" s="163"/>
      <c r="GYC661" s="163"/>
      <c r="GYD661" s="163"/>
      <c r="GYE661" s="163"/>
      <c r="GYF661" s="163"/>
      <c r="GYG661" s="163"/>
      <c r="GYH661" s="163"/>
      <c r="GYI661" s="163"/>
      <c r="GYJ661" s="163"/>
      <c r="GYK661" s="163"/>
      <c r="GYL661" s="163"/>
      <c r="GYM661" s="163"/>
      <c r="GYN661" s="163"/>
      <c r="GYO661" s="163"/>
      <c r="GYP661" s="163"/>
      <c r="GYQ661" s="163"/>
      <c r="GYR661" s="163"/>
      <c r="GYS661" s="163"/>
      <c r="GYT661" s="163"/>
      <c r="GYU661" s="163"/>
      <c r="GYV661" s="163"/>
      <c r="GYW661" s="163"/>
      <c r="GYX661" s="163"/>
      <c r="GYY661" s="163"/>
      <c r="GYZ661" s="163"/>
      <c r="GZA661" s="163"/>
      <c r="GZB661" s="163"/>
      <c r="GZC661" s="163"/>
      <c r="GZD661" s="163"/>
      <c r="GZE661" s="163"/>
      <c r="GZF661" s="163"/>
      <c r="GZG661" s="163"/>
      <c r="GZH661" s="163"/>
      <c r="GZI661" s="163"/>
      <c r="GZJ661" s="163"/>
      <c r="GZK661" s="163"/>
      <c r="GZL661" s="163"/>
      <c r="GZM661" s="163"/>
      <c r="GZN661" s="163"/>
      <c r="GZO661" s="163"/>
      <c r="GZP661" s="163"/>
      <c r="GZQ661" s="163"/>
      <c r="GZR661" s="163"/>
      <c r="GZS661" s="163"/>
      <c r="GZT661" s="163"/>
      <c r="GZU661" s="163"/>
      <c r="GZV661" s="163"/>
      <c r="GZW661" s="163"/>
      <c r="GZX661" s="163"/>
      <c r="GZY661" s="163"/>
      <c r="GZZ661" s="163"/>
      <c r="HAA661" s="163"/>
      <c r="HAB661" s="163"/>
      <c r="HAC661" s="163"/>
      <c r="HAD661" s="163"/>
      <c r="HAE661" s="163"/>
      <c r="HAF661" s="163"/>
      <c r="HAG661" s="163"/>
      <c r="HAH661" s="163"/>
      <c r="HAI661" s="163"/>
      <c r="HAJ661" s="163"/>
      <c r="HAK661" s="163"/>
      <c r="HAL661" s="163"/>
      <c r="HAM661" s="163"/>
      <c r="HAN661" s="163"/>
      <c r="HAO661" s="163"/>
      <c r="HAP661" s="163"/>
      <c r="HAQ661" s="163"/>
      <c r="HAR661" s="163"/>
      <c r="HAS661" s="163"/>
      <c r="HAT661" s="163"/>
      <c r="HAU661" s="163"/>
      <c r="HAV661" s="163"/>
      <c r="HAW661" s="163"/>
      <c r="HAX661" s="163"/>
      <c r="HAY661" s="163"/>
      <c r="HAZ661" s="163"/>
      <c r="HBA661" s="163"/>
      <c r="HBB661" s="163"/>
      <c r="HBC661" s="163"/>
      <c r="HBD661" s="163"/>
      <c r="HBE661" s="163"/>
      <c r="HBF661" s="163"/>
      <c r="HBG661" s="163"/>
      <c r="HBH661" s="163"/>
      <c r="HBI661" s="163"/>
      <c r="HBJ661" s="163"/>
      <c r="HBK661" s="163"/>
      <c r="HBL661" s="163"/>
      <c r="HBM661" s="163"/>
      <c r="HBN661" s="163"/>
      <c r="HBO661" s="163"/>
      <c r="HBP661" s="163"/>
      <c r="HBQ661" s="163"/>
      <c r="HBR661" s="163"/>
      <c r="HBS661" s="163"/>
      <c r="HBT661" s="163"/>
      <c r="HBU661" s="163"/>
      <c r="HBV661" s="163"/>
      <c r="HBW661" s="163"/>
      <c r="HBX661" s="163"/>
      <c r="HBY661" s="163"/>
      <c r="HBZ661" s="163"/>
      <c r="HCA661" s="163"/>
      <c r="HCB661" s="163"/>
      <c r="HCC661" s="163"/>
      <c r="HCD661" s="163"/>
      <c r="HCE661" s="163"/>
      <c r="HCF661" s="163"/>
      <c r="HCG661" s="163"/>
      <c r="HCH661" s="163"/>
      <c r="HCI661" s="163"/>
      <c r="HCJ661" s="163"/>
      <c r="HCK661" s="163"/>
      <c r="HCL661" s="163"/>
      <c r="HCM661" s="163"/>
      <c r="HCN661" s="163"/>
      <c r="HCO661" s="163"/>
      <c r="HCP661" s="163"/>
      <c r="HCQ661" s="163"/>
      <c r="HCR661" s="163"/>
      <c r="HCS661" s="163"/>
      <c r="HCT661" s="163"/>
      <c r="HCU661" s="163"/>
      <c r="HCV661" s="163"/>
      <c r="HCW661" s="163"/>
      <c r="HCX661" s="163"/>
      <c r="HCY661" s="163"/>
      <c r="HCZ661" s="163"/>
      <c r="HDA661" s="163"/>
      <c r="HDB661" s="163"/>
      <c r="HDC661" s="163"/>
      <c r="HDD661" s="163"/>
      <c r="HDE661" s="163"/>
      <c r="HDF661" s="163"/>
      <c r="HDG661" s="163"/>
      <c r="HDH661" s="163"/>
      <c r="HDI661" s="163"/>
      <c r="HDJ661" s="163"/>
      <c r="HDK661" s="163"/>
      <c r="HDL661" s="163"/>
      <c r="HDM661" s="163"/>
      <c r="HDN661" s="163"/>
      <c r="HDO661" s="163"/>
      <c r="HDP661" s="163"/>
      <c r="HDQ661" s="163"/>
      <c r="HDR661" s="163"/>
      <c r="HDS661" s="163"/>
      <c r="HDT661" s="163"/>
      <c r="HDU661" s="163"/>
      <c r="HDV661" s="163"/>
      <c r="HDW661" s="163"/>
      <c r="HDX661" s="163"/>
      <c r="HDY661" s="163"/>
      <c r="HDZ661" s="163"/>
      <c r="HEA661" s="163"/>
      <c r="HEB661" s="163"/>
      <c r="HEC661" s="163"/>
      <c r="HED661" s="163"/>
      <c r="HEE661" s="163"/>
      <c r="HEF661" s="163"/>
      <c r="HEG661" s="163"/>
      <c r="HEH661" s="163"/>
      <c r="HEI661" s="163"/>
      <c r="HEJ661" s="163"/>
      <c r="HEK661" s="163"/>
      <c r="HEL661" s="163"/>
      <c r="HEM661" s="163"/>
      <c r="HEN661" s="163"/>
      <c r="HEO661" s="163"/>
      <c r="HEP661" s="163"/>
      <c r="HEQ661" s="163"/>
      <c r="HER661" s="163"/>
      <c r="HES661" s="163"/>
      <c r="HET661" s="163"/>
      <c r="HEU661" s="163"/>
      <c r="HEV661" s="163"/>
      <c r="HEW661" s="163"/>
      <c r="HEX661" s="163"/>
      <c r="HEY661" s="163"/>
      <c r="HEZ661" s="163"/>
      <c r="HFA661" s="163"/>
      <c r="HFB661" s="163"/>
      <c r="HFC661" s="163"/>
      <c r="HFD661" s="163"/>
      <c r="HFE661" s="163"/>
      <c r="HFF661" s="163"/>
      <c r="HFG661" s="163"/>
      <c r="HFH661" s="163"/>
      <c r="HFI661" s="163"/>
      <c r="HFJ661" s="163"/>
      <c r="HFK661" s="163"/>
      <c r="HFL661" s="163"/>
      <c r="HFM661" s="163"/>
      <c r="HFN661" s="163"/>
      <c r="HFO661" s="163"/>
      <c r="HFP661" s="163"/>
      <c r="HFQ661" s="163"/>
      <c r="HFR661" s="163"/>
      <c r="HFS661" s="163"/>
      <c r="HFT661" s="163"/>
      <c r="HFU661" s="163"/>
      <c r="HFV661" s="163"/>
      <c r="HFW661" s="163"/>
      <c r="HFX661" s="163"/>
      <c r="HFY661" s="163"/>
      <c r="HFZ661" s="163"/>
      <c r="HGA661" s="163"/>
      <c r="HGB661" s="163"/>
      <c r="HGC661" s="163"/>
      <c r="HGD661" s="163"/>
      <c r="HGE661" s="163"/>
      <c r="HGF661" s="163"/>
      <c r="HGG661" s="163"/>
      <c r="HGH661" s="163"/>
      <c r="HGI661" s="163"/>
      <c r="HGJ661" s="163"/>
      <c r="HGK661" s="163"/>
      <c r="HGL661" s="163"/>
      <c r="HGM661" s="163"/>
      <c r="HGN661" s="163"/>
      <c r="HGO661" s="163"/>
      <c r="HGP661" s="163"/>
      <c r="HGQ661" s="163"/>
      <c r="HGR661" s="163"/>
      <c r="HGS661" s="163"/>
      <c r="HGT661" s="163"/>
      <c r="HGU661" s="163"/>
      <c r="HGV661" s="163"/>
      <c r="HGW661" s="163"/>
      <c r="HGX661" s="163"/>
      <c r="HGY661" s="163"/>
      <c r="HGZ661" s="163"/>
      <c r="HHA661" s="163"/>
      <c r="HHB661" s="163"/>
      <c r="HHC661" s="163"/>
      <c r="HHD661" s="163"/>
      <c r="HHE661" s="163"/>
      <c r="HHF661" s="163"/>
      <c r="HHG661" s="163"/>
      <c r="HHH661" s="163"/>
      <c r="HHI661" s="163"/>
      <c r="HHJ661" s="163"/>
      <c r="HHK661" s="163"/>
      <c r="HHL661" s="163"/>
      <c r="HHM661" s="163"/>
      <c r="HHN661" s="163"/>
      <c r="HHO661" s="163"/>
      <c r="HHP661" s="163"/>
      <c r="HHQ661" s="163"/>
      <c r="HHR661" s="163"/>
      <c r="HHS661" s="163"/>
      <c r="HHT661" s="163"/>
      <c r="HHU661" s="163"/>
      <c r="HHV661" s="163"/>
      <c r="HHW661" s="163"/>
      <c r="HHX661" s="163"/>
      <c r="HHY661" s="163"/>
      <c r="HHZ661" s="163"/>
      <c r="HIA661" s="163"/>
      <c r="HIB661" s="163"/>
      <c r="HIC661" s="163"/>
      <c r="HID661" s="163"/>
      <c r="HIE661" s="163"/>
      <c r="HIF661" s="163"/>
      <c r="HIG661" s="163"/>
      <c r="HIH661" s="163"/>
      <c r="HII661" s="163"/>
      <c r="HIJ661" s="163"/>
      <c r="HIK661" s="163"/>
      <c r="HIL661" s="163"/>
      <c r="HIM661" s="163"/>
      <c r="HIN661" s="163"/>
      <c r="HIO661" s="163"/>
      <c r="HIP661" s="163"/>
      <c r="HIQ661" s="163"/>
      <c r="HIR661" s="163"/>
      <c r="HIS661" s="163"/>
      <c r="HIT661" s="163"/>
      <c r="HIU661" s="163"/>
      <c r="HIV661" s="163"/>
      <c r="HIW661" s="163"/>
      <c r="HIX661" s="163"/>
      <c r="HIY661" s="163"/>
      <c r="HIZ661" s="163"/>
      <c r="HJA661" s="163"/>
      <c r="HJB661" s="163"/>
      <c r="HJC661" s="163"/>
      <c r="HJD661" s="163"/>
      <c r="HJE661" s="163"/>
      <c r="HJF661" s="163"/>
      <c r="HJG661" s="163"/>
      <c r="HJH661" s="163"/>
      <c r="HJI661" s="163"/>
      <c r="HJJ661" s="163"/>
      <c r="HJK661" s="163"/>
      <c r="HJL661" s="163"/>
      <c r="HJM661" s="163"/>
      <c r="HJN661" s="163"/>
      <c r="HJO661" s="163"/>
      <c r="HJP661" s="163"/>
      <c r="HJQ661" s="163"/>
      <c r="HJR661" s="163"/>
      <c r="HJS661" s="163"/>
      <c r="HJT661" s="163"/>
      <c r="HJU661" s="163"/>
      <c r="HJV661" s="163"/>
      <c r="HJW661" s="163"/>
      <c r="HJX661" s="163"/>
      <c r="HJY661" s="163"/>
      <c r="HJZ661" s="163"/>
      <c r="HKA661" s="163"/>
      <c r="HKB661" s="163"/>
      <c r="HKC661" s="163"/>
      <c r="HKD661" s="163"/>
      <c r="HKE661" s="163"/>
      <c r="HKF661" s="163"/>
      <c r="HKG661" s="163"/>
      <c r="HKH661" s="163"/>
      <c r="HKI661" s="163"/>
      <c r="HKJ661" s="163"/>
      <c r="HKK661" s="163"/>
      <c r="HKL661" s="163"/>
      <c r="HKM661" s="163"/>
      <c r="HKN661" s="163"/>
      <c r="HKO661" s="163"/>
      <c r="HKP661" s="163"/>
      <c r="HKQ661" s="163"/>
      <c r="HKR661" s="163"/>
      <c r="HKS661" s="163"/>
      <c r="HKT661" s="163"/>
      <c r="HKU661" s="163"/>
      <c r="HKV661" s="163"/>
      <c r="HKW661" s="163"/>
      <c r="HKX661" s="163"/>
      <c r="HKY661" s="163"/>
      <c r="HKZ661" s="163"/>
      <c r="HLA661" s="163"/>
      <c r="HLB661" s="163"/>
      <c r="HLC661" s="163"/>
      <c r="HLD661" s="163"/>
      <c r="HLE661" s="163"/>
      <c r="HLF661" s="163"/>
      <c r="HLG661" s="163"/>
      <c r="HLH661" s="163"/>
      <c r="HLI661" s="163"/>
      <c r="HLJ661" s="163"/>
      <c r="HLK661" s="163"/>
      <c r="HLL661" s="163"/>
      <c r="HLM661" s="163"/>
      <c r="HLN661" s="163"/>
      <c r="HLO661" s="163"/>
      <c r="HLP661" s="163"/>
      <c r="HLQ661" s="163"/>
      <c r="HLR661" s="163"/>
      <c r="HLS661" s="163"/>
      <c r="HLT661" s="163"/>
      <c r="HLU661" s="163"/>
      <c r="HLV661" s="163"/>
      <c r="HLW661" s="163"/>
      <c r="HLX661" s="163"/>
      <c r="HLY661" s="163"/>
      <c r="HLZ661" s="163"/>
      <c r="HMA661" s="163"/>
      <c r="HMB661" s="163"/>
      <c r="HMC661" s="163"/>
      <c r="HMD661" s="163"/>
      <c r="HME661" s="163"/>
      <c r="HMF661" s="163"/>
      <c r="HMG661" s="163"/>
      <c r="HMH661" s="163"/>
      <c r="HMI661" s="163"/>
      <c r="HMJ661" s="163"/>
      <c r="HMK661" s="163"/>
      <c r="HML661" s="163"/>
      <c r="HMM661" s="163"/>
      <c r="HMN661" s="163"/>
      <c r="HMO661" s="163"/>
      <c r="HMP661" s="163"/>
      <c r="HMQ661" s="163"/>
      <c r="HMR661" s="163"/>
      <c r="HMS661" s="163"/>
      <c r="HMT661" s="163"/>
      <c r="HMU661" s="163"/>
      <c r="HMV661" s="163"/>
      <c r="HMW661" s="163"/>
      <c r="HMX661" s="163"/>
      <c r="HMY661" s="163"/>
      <c r="HMZ661" s="163"/>
      <c r="HNA661" s="163"/>
      <c r="HNB661" s="163"/>
      <c r="HNC661" s="163"/>
      <c r="HND661" s="163"/>
      <c r="HNE661" s="163"/>
      <c r="HNF661" s="163"/>
      <c r="HNG661" s="163"/>
      <c r="HNH661" s="163"/>
      <c r="HNI661" s="163"/>
      <c r="HNJ661" s="163"/>
      <c r="HNK661" s="163"/>
      <c r="HNL661" s="163"/>
      <c r="HNM661" s="163"/>
      <c r="HNN661" s="163"/>
      <c r="HNO661" s="163"/>
      <c r="HNP661" s="163"/>
      <c r="HNQ661" s="163"/>
      <c r="HNR661" s="163"/>
      <c r="HNS661" s="163"/>
      <c r="HNT661" s="163"/>
      <c r="HNU661" s="163"/>
      <c r="HNV661" s="163"/>
      <c r="HNW661" s="163"/>
      <c r="HNX661" s="163"/>
      <c r="HNY661" s="163"/>
      <c r="HNZ661" s="163"/>
      <c r="HOA661" s="163"/>
      <c r="HOB661" s="163"/>
      <c r="HOC661" s="163"/>
      <c r="HOD661" s="163"/>
      <c r="HOE661" s="163"/>
      <c r="HOF661" s="163"/>
      <c r="HOG661" s="163"/>
      <c r="HOH661" s="163"/>
      <c r="HOI661" s="163"/>
      <c r="HOJ661" s="163"/>
      <c r="HOK661" s="163"/>
      <c r="HOL661" s="163"/>
      <c r="HOM661" s="163"/>
      <c r="HON661" s="163"/>
      <c r="HOO661" s="163"/>
      <c r="HOP661" s="163"/>
      <c r="HOQ661" s="163"/>
      <c r="HOR661" s="163"/>
      <c r="HOS661" s="163"/>
      <c r="HOT661" s="163"/>
      <c r="HOU661" s="163"/>
      <c r="HOV661" s="163"/>
      <c r="HOW661" s="163"/>
      <c r="HOX661" s="163"/>
      <c r="HOY661" s="163"/>
      <c r="HOZ661" s="163"/>
      <c r="HPA661" s="163"/>
      <c r="HPB661" s="163"/>
      <c r="HPC661" s="163"/>
      <c r="HPD661" s="163"/>
      <c r="HPE661" s="163"/>
      <c r="HPF661" s="163"/>
      <c r="HPG661" s="163"/>
      <c r="HPH661" s="163"/>
      <c r="HPI661" s="163"/>
      <c r="HPJ661" s="163"/>
      <c r="HPK661" s="163"/>
      <c r="HPL661" s="163"/>
      <c r="HPM661" s="163"/>
      <c r="HPN661" s="163"/>
      <c r="HPO661" s="163"/>
      <c r="HPP661" s="163"/>
      <c r="HPQ661" s="163"/>
      <c r="HPR661" s="163"/>
      <c r="HPS661" s="163"/>
      <c r="HPT661" s="163"/>
      <c r="HPU661" s="163"/>
      <c r="HPV661" s="163"/>
      <c r="HPW661" s="163"/>
      <c r="HPX661" s="163"/>
      <c r="HPY661" s="163"/>
      <c r="HPZ661" s="163"/>
      <c r="HQA661" s="163"/>
      <c r="HQB661" s="163"/>
      <c r="HQC661" s="163"/>
      <c r="HQD661" s="163"/>
      <c r="HQE661" s="163"/>
      <c r="HQF661" s="163"/>
      <c r="HQG661" s="163"/>
      <c r="HQH661" s="163"/>
      <c r="HQI661" s="163"/>
      <c r="HQJ661" s="163"/>
      <c r="HQK661" s="163"/>
      <c r="HQL661" s="163"/>
      <c r="HQM661" s="163"/>
      <c r="HQN661" s="163"/>
      <c r="HQO661" s="163"/>
      <c r="HQP661" s="163"/>
      <c r="HQQ661" s="163"/>
      <c r="HQR661" s="163"/>
      <c r="HQS661" s="163"/>
      <c r="HQT661" s="163"/>
      <c r="HQU661" s="163"/>
      <c r="HQV661" s="163"/>
      <c r="HQW661" s="163"/>
      <c r="HQX661" s="163"/>
      <c r="HQY661" s="163"/>
      <c r="HQZ661" s="163"/>
      <c r="HRA661" s="163"/>
      <c r="HRB661" s="163"/>
      <c r="HRC661" s="163"/>
      <c r="HRD661" s="163"/>
      <c r="HRE661" s="163"/>
      <c r="HRF661" s="163"/>
      <c r="HRG661" s="163"/>
      <c r="HRH661" s="163"/>
      <c r="HRI661" s="163"/>
      <c r="HRJ661" s="163"/>
      <c r="HRK661" s="163"/>
      <c r="HRL661" s="163"/>
      <c r="HRM661" s="163"/>
      <c r="HRN661" s="163"/>
      <c r="HRO661" s="163"/>
      <c r="HRP661" s="163"/>
      <c r="HRQ661" s="163"/>
      <c r="HRR661" s="163"/>
      <c r="HRS661" s="163"/>
      <c r="HRT661" s="163"/>
      <c r="HRU661" s="163"/>
      <c r="HRV661" s="163"/>
      <c r="HRW661" s="163"/>
      <c r="HRX661" s="163"/>
      <c r="HRY661" s="163"/>
      <c r="HRZ661" s="163"/>
      <c r="HSA661" s="163"/>
      <c r="HSB661" s="163"/>
      <c r="HSC661" s="163"/>
      <c r="HSD661" s="163"/>
      <c r="HSE661" s="163"/>
      <c r="HSF661" s="163"/>
      <c r="HSG661" s="163"/>
      <c r="HSH661" s="163"/>
      <c r="HSI661" s="163"/>
      <c r="HSJ661" s="163"/>
      <c r="HSK661" s="163"/>
      <c r="HSL661" s="163"/>
      <c r="HSM661" s="163"/>
      <c r="HSN661" s="163"/>
      <c r="HSO661" s="163"/>
      <c r="HSP661" s="163"/>
      <c r="HSQ661" s="163"/>
      <c r="HSR661" s="163"/>
      <c r="HSS661" s="163"/>
      <c r="HST661" s="163"/>
      <c r="HSU661" s="163"/>
      <c r="HSV661" s="163"/>
      <c r="HSW661" s="163"/>
      <c r="HSX661" s="163"/>
      <c r="HSY661" s="163"/>
      <c r="HSZ661" s="163"/>
      <c r="HTA661" s="163"/>
      <c r="HTB661" s="163"/>
      <c r="HTC661" s="163"/>
      <c r="HTD661" s="163"/>
      <c r="HTE661" s="163"/>
      <c r="HTF661" s="163"/>
      <c r="HTG661" s="163"/>
      <c r="HTH661" s="163"/>
      <c r="HTI661" s="163"/>
      <c r="HTJ661" s="163"/>
      <c r="HTK661" s="163"/>
      <c r="HTL661" s="163"/>
      <c r="HTM661" s="163"/>
      <c r="HTN661" s="163"/>
      <c r="HTO661" s="163"/>
      <c r="HTP661" s="163"/>
      <c r="HTQ661" s="163"/>
      <c r="HTR661" s="163"/>
      <c r="HTS661" s="163"/>
      <c r="HTT661" s="163"/>
      <c r="HTU661" s="163"/>
      <c r="HTV661" s="163"/>
      <c r="HTW661" s="163"/>
      <c r="HTX661" s="163"/>
      <c r="HTY661" s="163"/>
      <c r="HTZ661" s="163"/>
      <c r="HUA661" s="163"/>
      <c r="HUB661" s="163"/>
      <c r="HUC661" s="163"/>
      <c r="HUD661" s="163"/>
      <c r="HUE661" s="163"/>
      <c r="HUF661" s="163"/>
      <c r="HUG661" s="163"/>
      <c r="HUH661" s="163"/>
      <c r="HUI661" s="163"/>
      <c r="HUJ661" s="163"/>
      <c r="HUK661" s="163"/>
      <c r="HUL661" s="163"/>
      <c r="HUM661" s="163"/>
      <c r="HUN661" s="163"/>
      <c r="HUO661" s="163"/>
      <c r="HUP661" s="163"/>
      <c r="HUQ661" s="163"/>
      <c r="HUR661" s="163"/>
      <c r="HUS661" s="163"/>
      <c r="HUT661" s="163"/>
      <c r="HUU661" s="163"/>
      <c r="HUV661" s="163"/>
      <c r="HUW661" s="163"/>
      <c r="HUX661" s="163"/>
      <c r="HUY661" s="163"/>
      <c r="HUZ661" s="163"/>
      <c r="HVA661" s="163"/>
      <c r="HVB661" s="163"/>
      <c r="HVC661" s="163"/>
      <c r="HVD661" s="163"/>
      <c r="HVE661" s="163"/>
      <c r="HVF661" s="163"/>
      <c r="HVG661" s="163"/>
      <c r="HVH661" s="163"/>
      <c r="HVI661" s="163"/>
      <c r="HVJ661" s="163"/>
      <c r="HVK661" s="163"/>
      <c r="HVL661" s="163"/>
      <c r="HVM661" s="163"/>
      <c r="HVN661" s="163"/>
      <c r="HVO661" s="163"/>
      <c r="HVP661" s="163"/>
      <c r="HVQ661" s="163"/>
      <c r="HVR661" s="163"/>
      <c r="HVS661" s="163"/>
      <c r="HVT661" s="163"/>
      <c r="HVU661" s="163"/>
      <c r="HVV661" s="163"/>
      <c r="HVW661" s="163"/>
      <c r="HVX661" s="163"/>
      <c r="HVY661" s="163"/>
      <c r="HVZ661" s="163"/>
      <c r="HWA661" s="163"/>
      <c r="HWB661" s="163"/>
      <c r="HWC661" s="163"/>
      <c r="HWD661" s="163"/>
      <c r="HWE661" s="163"/>
      <c r="HWF661" s="163"/>
      <c r="HWG661" s="163"/>
      <c r="HWH661" s="163"/>
      <c r="HWI661" s="163"/>
      <c r="HWJ661" s="163"/>
      <c r="HWK661" s="163"/>
      <c r="HWL661" s="163"/>
      <c r="HWM661" s="163"/>
      <c r="HWN661" s="163"/>
      <c r="HWO661" s="163"/>
      <c r="HWP661" s="163"/>
      <c r="HWQ661" s="163"/>
      <c r="HWR661" s="163"/>
      <c r="HWS661" s="163"/>
      <c r="HWT661" s="163"/>
      <c r="HWU661" s="163"/>
      <c r="HWV661" s="163"/>
      <c r="HWW661" s="163"/>
      <c r="HWX661" s="163"/>
      <c r="HWY661" s="163"/>
      <c r="HWZ661" s="163"/>
      <c r="HXA661" s="163"/>
      <c r="HXB661" s="163"/>
      <c r="HXC661" s="163"/>
      <c r="HXD661" s="163"/>
      <c r="HXE661" s="163"/>
      <c r="HXF661" s="163"/>
      <c r="HXG661" s="163"/>
      <c r="HXH661" s="163"/>
      <c r="HXI661" s="163"/>
      <c r="HXJ661" s="163"/>
      <c r="HXK661" s="163"/>
      <c r="HXL661" s="163"/>
      <c r="HXM661" s="163"/>
      <c r="HXN661" s="163"/>
      <c r="HXO661" s="163"/>
      <c r="HXP661" s="163"/>
      <c r="HXQ661" s="163"/>
      <c r="HXR661" s="163"/>
      <c r="HXS661" s="163"/>
      <c r="HXT661" s="163"/>
      <c r="HXU661" s="163"/>
      <c r="HXV661" s="163"/>
      <c r="HXW661" s="163"/>
      <c r="HXX661" s="163"/>
      <c r="HXY661" s="163"/>
      <c r="HXZ661" s="163"/>
      <c r="HYA661" s="163"/>
      <c r="HYB661" s="163"/>
      <c r="HYC661" s="163"/>
      <c r="HYD661" s="163"/>
      <c r="HYE661" s="163"/>
      <c r="HYF661" s="163"/>
      <c r="HYG661" s="163"/>
      <c r="HYH661" s="163"/>
      <c r="HYI661" s="163"/>
      <c r="HYJ661" s="163"/>
      <c r="HYK661" s="163"/>
      <c r="HYL661" s="163"/>
      <c r="HYM661" s="163"/>
      <c r="HYN661" s="163"/>
      <c r="HYO661" s="163"/>
      <c r="HYP661" s="163"/>
      <c r="HYQ661" s="163"/>
      <c r="HYR661" s="163"/>
      <c r="HYS661" s="163"/>
      <c r="HYT661" s="163"/>
      <c r="HYU661" s="163"/>
      <c r="HYV661" s="163"/>
      <c r="HYW661" s="163"/>
      <c r="HYX661" s="163"/>
      <c r="HYY661" s="163"/>
      <c r="HYZ661" s="163"/>
      <c r="HZA661" s="163"/>
      <c r="HZB661" s="163"/>
      <c r="HZC661" s="163"/>
      <c r="HZD661" s="163"/>
      <c r="HZE661" s="163"/>
      <c r="HZF661" s="163"/>
      <c r="HZG661" s="163"/>
      <c r="HZH661" s="163"/>
      <c r="HZI661" s="163"/>
      <c r="HZJ661" s="163"/>
      <c r="HZK661" s="163"/>
      <c r="HZL661" s="163"/>
      <c r="HZM661" s="163"/>
      <c r="HZN661" s="163"/>
      <c r="HZO661" s="163"/>
      <c r="HZP661" s="163"/>
      <c r="HZQ661" s="163"/>
      <c r="HZR661" s="163"/>
      <c r="HZS661" s="163"/>
      <c r="HZT661" s="163"/>
      <c r="HZU661" s="163"/>
      <c r="HZV661" s="163"/>
      <c r="HZW661" s="163"/>
      <c r="HZX661" s="163"/>
      <c r="HZY661" s="163"/>
      <c r="HZZ661" s="163"/>
      <c r="IAA661" s="163"/>
      <c r="IAB661" s="163"/>
      <c r="IAC661" s="163"/>
      <c r="IAD661" s="163"/>
      <c r="IAE661" s="163"/>
      <c r="IAF661" s="163"/>
      <c r="IAG661" s="163"/>
      <c r="IAH661" s="163"/>
      <c r="IAI661" s="163"/>
      <c r="IAJ661" s="163"/>
      <c r="IAK661" s="163"/>
      <c r="IAL661" s="163"/>
      <c r="IAM661" s="163"/>
      <c r="IAN661" s="163"/>
      <c r="IAO661" s="163"/>
      <c r="IAP661" s="163"/>
      <c r="IAQ661" s="163"/>
      <c r="IAR661" s="163"/>
      <c r="IAS661" s="163"/>
      <c r="IAT661" s="163"/>
      <c r="IAU661" s="163"/>
      <c r="IAV661" s="163"/>
      <c r="IAW661" s="163"/>
      <c r="IAX661" s="163"/>
      <c r="IAY661" s="163"/>
      <c r="IAZ661" s="163"/>
      <c r="IBA661" s="163"/>
      <c r="IBB661" s="163"/>
      <c r="IBC661" s="163"/>
      <c r="IBD661" s="163"/>
      <c r="IBE661" s="163"/>
      <c r="IBF661" s="163"/>
      <c r="IBG661" s="163"/>
      <c r="IBH661" s="163"/>
      <c r="IBI661" s="163"/>
      <c r="IBJ661" s="163"/>
      <c r="IBK661" s="163"/>
      <c r="IBL661" s="163"/>
      <c r="IBM661" s="163"/>
      <c r="IBN661" s="163"/>
      <c r="IBO661" s="163"/>
      <c r="IBP661" s="163"/>
      <c r="IBQ661" s="163"/>
      <c r="IBR661" s="163"/>
      <c r="IBS661" s="163"/>
      <c r="IBT661" s="163"/>
      <c r="IBU661" s="163"/>
      <c r="IBV661" s="163"/>
      <c r="IBW661" s="163"/>
      <c r="IBX661" s="163"/>
      <c r="IBY661" s="163"/>
      <c r="IBZ661" s="163"/>
      <c r="ICA661" s="163"/>
      <c r="ICB661" s="163"/>
      <c r="ICC661" s="163"/>
      <c r="ICD661" s="163"/>
      <c r="ICE661" s="163"/>
      <c r="ICF661" s="163"/>
      <c r="ICG661" s="163"/>
      <c r="ICH661" s="163"/>
      <c r="ICI661" s="163"/>
      <c r="ICJ661" s="163"/>
      <c r="ICK661" s="163"/>
      <c r="ICL661" s="163"/>
      <c r="ICM661" s="163"/>
      <c r="ICN661" s="163"/>
      <c r="ICO661" s="163"/>
      <c r="ICP661" s="163"/>
      <c r="ICQ661" s="163"/>
      <c r="ICR661" s="163"/>
      <c r="ICS661" s="163"/>
      <c r="ICT661" s="163"/>
      <c r="ICU661" s="163"/>
      <c r="ICV661" s="163"/>
      <c r="ICW661" s="163"/>
      <c r="ICX661" s="163"/>
      <c r="ICY661" s="163"/>
      <c r="ICZ661" s="163"/>
      <c r="IDA661" s="163"/>
      <c r="IDB661" s="163"/>
      <c r="IDC661" s="163"/>
      <c r="IDD661" s="163"/>
      <c r="IDE661" s="163"/>
      <c r="IDF661" s="163"/>
      <c r="IDG661" s="163"/>
      <c r="IDH661" s="163"/>
      <c r="IDI661" s="163"/>
      <c r="IDJ661" s="163"/>
      <c r="IDK661" s="163"/>
      <c r="IDL661" s="163"/>
      <c r="IDM661" s="163"/>
      <c r="IDN661" s="163"/>
      <c r="IDO661" s="163"/>
      <c r="IDP661" s="163"/>
      <c r="IDQ661" s="163"/>
      <c r="IDR661" s="163"/>
      <c r="IDS661" s="163"/>
      <c r="IDT661" s="163"/>
      <c r="IDU661" s="163"/>
      <c r="IDV661" s="163"/>
      <c r="IDW661" s="163"/>
      <c r="IDX661" s="163"/>
      <c r="IDY661" s="163"/>
      <c r="IDZ661" s="163"/>
      <c r="IEA661" s="163"/>
      <c r="IEB661" s="163"/>
      <c r="IEC661" s="163"/>
      <c r="IED661" s="163"/>
      <c r="IEE661" s="163"/>
      <c r="IEF661" s="163"/>
      <c r="IEG661" s="163"/>
      <c r="IEH661" s="163"/>
      <c r="IEI661" s="163"/>
      <c r="IEJ661" s="163"/>
      <c r="IEK661" s="163"/>
      <c r="IEL661" s="163"/>
      <c r="IEM661" s="163"/>
      <c r="IEN661" s="163"/>
      <c r="IEO661" s="163"/>
      <c r="IEP661" s="163"/>
      <c r="IEQ661" s="163"/>
      <c r="IER661" s="163"/>
      <c r="IES661" s="163"/>
      <c r="IET661" s="163"/>
      <c r="IEU661" s="163"/>
      <c r="IEV661" s="163"/>
      <c r="IEW661" s="163"/>
      <c r="IEX661" s="163"/>
      <c r="IEY661" s="163"/>
      <c r="IEZ661" s="163"/>
      <c r="IFA661" s="163"/>
      <c r="IFB661" s="163"/>
      <c r="IFC661" s="163"/>
      <c r="IFD661" s="163"/>
      <c r="IFE661" s="163"/>
      <c r="IFF661" s="163"/>
      <c r="IFG661" s="163"/>
      <c r="IFH661" s="163"/>
      <c r="IFI661" s="163"/>
      <c r="IFJ661" s="163"/>
      <c r="IFK661" s="163"/>
      <c r="IFL661" s="163"/>
      <c r="IFM661" s="163"/>
      <c r="IFN661" s="163"/>
      <c r="IFO661" s="163"/>
      <c r="IFP661" s="163"/>
      <c r="IFQ661" s="163"/>
      <c r="IFR661" s="163"/>
      <c r="IFS661" s="163"/>
      <c r="IFT661" s="163"/>
      <c r="IFU661" s="163"/>
      <c r="IFV661" s="163"/>
      <c r="IFW661" s="163"/>
      <c r="IFX661" s="163"/>
      <c r="IFY661" s="163"/>
      <c r="IFZ661" s="163"/>
      <c r="IGA661" s="163"/>
      <c r="IGB661" s="163"/>
      <c r="IGC661" s="163"/>
      <c r="IGD661" s="163"/>
      <c r="IGE661" s="163"/>
      <c r="IGF661" s="163"/>
      <c r="IGG661" s="163"/>
      <c r="IGH661" s="163"/>
      <c r="IGI661" s="163"/>
      <c r="IGJ661" s="163"/>
      <c r="IGK661" s="163"/>
      <c r="IGL661" s="163"/>
      <c r="IGM661" s="163"/>
      <c r="IGN661" s="163"/>
      <c r="IGO661" s="163"/>
      <c r="IGP661" s="163"/>
      <c r="IGQ661" s="163"/>
      <c r="IGR661" s="163"/>
      <c r="IGS661" s="163"/>
      <c r="IGT661" s="163"/>
      <c r="IGU661" s="163"/>
      <c r="IGV661" s="163"/>
      <c r="IGW661" s="163"/>
      <c r="IGX661" s="163"/>
      <c r="IGY661" s="163"/>
      <c r="IGZ661" s="163"/>
      <c r="IHA661" s="163"/>
      <c r="IHB661" s="163"/>
      <c r="IHC661" s="163"/>
      <c r="IHD661" s="163"/>
      <c r="IHE661" s="163"/>
      <c r="IHF661" s="163"/>
      <c r="IHG661" s="163"/>
      <c r="IHH661" s="163"/>
      <c r="IHI661" s="163"/>
      <c r="IHJ661" s="163"/>
      <c r="IHK661" s="163"/>
      <c r="IHL661" s="163"/>
      <c r="IHM661" s="163"/>
      <c r="IHN661" s="163"/>
      <c r="IHO661" s="163"/>
      <c r="IHP661" s="163"/>
      <c r="IHQ661" s="163"/>
      <c r="IHR661" s="163"/>
      <c r="IHS661" s="163"/>
      <c r="IHT661" s="163"/>
      <c r="IHU661" s="163"/>
      <c r="IHV661" s="163"/>
      <c r="IHW661" s="163"/>
      <c r="IHX661" s="163"/>
      <c r="IHY661" s="163"/>
      <c r="IHZ661" s="163"/>
      <c r="IIA661" s="163"/>
      <c r="IIB661" s="163"/>
      <c r="IIC661" s="163"/>
      <c r="IID661" s="163"/>
      <c r="IIE661" s="163"/>
      <c r="IIF661" s="163"/>
      <c r="IIG661" s="163"/>
      <c r="IIH661" s="163"/>
      <c r="III661" s="163"/>
      <c r="IIJ661" s="163"/>
      <c r="IIK661" s="163"/>
      <c r="IIL661" s="163"/>
      <c r="IIM661" s="163"/>
      <c r="IIN661" s="163"/>
      <c r="IIO661" s="163"/>
      <c r="IIP661" s="163"/>
      <c r="IIQ661" s="163"/>
      <c r="IIR661" s="163"/>
      <c r="IIS661" s="163"/>
      <c r="IIT661" s="163"/>
      <c r="IIU661" s="163"/>
      <c r="IIV661" s="163"/>
      <c r="IIW661" s="163"/>
      <c r="IIX661" s="163"/>
      <c r="IIY661" s="163"/>
      <c r="IIZ661" s="163"/>
      <c r="IJA661" s="163"/>
      <c r="IJB661" s="163"/>
      <c r="IJC661" s="163"/>
      <c r="IJD661" s="163"/>
      <c r="IJE661" s="163"/>
      <c r="IJF661" s="163"/>
      <c r="IJG661" s="163"/>
      <c r="IJH661" s="163"/>
      <c r="IJI661" s="163"/>
      <c r="IJJ661" s="163"/>
      <c r="IJK661" s="163"/>
      <c r="IJL661" s="163"/>
      <c r="IJM661" s="163"/>
      <c r="IJN661" s="163"/>
      <c r="IJO661" s="163"/>
      <c r="IJP661" s="163"/>
      <c r="IJQ661" s="163"/>
      <c r="IJR661" s="163"/>
      <c r="IJS661" s="163"/>
      <c r="IJT661" s="163"/>
      <c r="IJU661" s="163"/>
      <c r="IJV661" s="163"/>
      <c r="IJW661" s="163"/>
      <c r="IJX661" s="163"/>
      <c r="IJY661" s="163"/>
      <c r="IJZ661" s="163"/>
      <c r="IKA661" s="163"/>
      <c r="IKB661" s="163"/>
      <c r="IKC661" s="163"/>
      <c r="IKD661" s="163"/>
      <c r="IKE661" s="163"/>
      <c r="IKF661" s="163"/>
      <c r="IKG661" s="163"/>
      <c r="IKH661" s="163"/>
      <c r="IKI661" s="163"/>
      <c r="IKJ661" s="163"/>
      <c r="IKK661" s="163"/>
      <c r="IKL661" s="163"/>
      <c r="IKM661" s="163"/>
      <c r="IKN661" s="163"/>
      <c r="IKO661" s="163"/>
      <c r="IKP661" s="163"/>
      <c r="IKQ661" s="163"/>
      <c r="IKR661" s="163"/>
      <c r="IKS661" s="163"/>
      <c r="IKT661" s="163"/>
      <c r="IKU661" s="163"/>
      <c r="IKV661" s="163"/>
      <c r="IKW661" s="163"/>
      <c r="IKX661" s="163"/>
      <c r="IKY661" s="163"/>
      <c r="IKZ661" s="163"/>
      <c r="ILA661" s="163"/>
      <c r="ILB661" s="163"/>
      <c r="ILC661" s="163"/>
      <c r="ILD661" s="163"/>
      <c r="ILE661" s="163"/>
      <c r="ILF661" s="163"/>
      <c r="ILG661" s="163"/>
      <c r="ILH661" s="163"/>
      <c r="ILI661" s="163"/>
      <c r="ILJ661" s="163"/>
      <c r="ILK661" s="163"/>
      <c r="ILL661" s="163"/>
      <c r="ILM661" s="163"/>
      <c r="ILN661" s="163"/>
      <c r="ILO661" s="163"/>
      <c r="ILP661" s="163"/>
      <c r="ILQ661" s="163"/>
      <c r="ILR661" s="163"/>
      <c r="ILS661" s="163"/>
      <c r="ILT661" s="163"/>
      <c r="ILU661" s="163"/>
      <c r="ILV661" s="163"/>
      <c r="ILW661" s="163"/>
      <c r="ILX661" s="163"/>
      <c r="ILY661" s="163"/>
      <c r="ILZ661" s="163"/>
      <c r="IMA661" s="163"/>
      <c r="IMB661" s="163"/>
      <c r="IMC661" s="163"/>
      <c r="IMD661" s="163"/>
      <c r="IME661" s="163"/>
      <c r="IMF661" s="163"/>
      <c r="IMG661" s="163"/>
      <c r="IMH661" s="163"/>
      <c r="IMI661" s="163"/>
      <c r="IMJ661" s="163"/>
      <c r="IMK661" s="163"/>
      <c r="IML661" s="163"/>
      <c r="IMM661" s="163"/>
      <c r="IMN661" s="163"/>
      <c r="IMO661" s="163"/>
      <c r="IMP661" s="163"/>
      <c r="IMQ661" s="163"/>
      <c r="IMR661" s="163"/>
      <c r="IMS661" s="163"/>
      <c r="IMT661" s="163"/>
      <c r="IMU661" s="163"/>
      <c r="IMV661" s="163"/>
      <c r="IMW661" s="163"/>
      <c r="IMX661" s="163"/>
      <c r="IMY661" s="163"/>
      <c r="IMZ661" s="163"/>
      <c r="INA661" s="163"/>
      <c r="INB661" s="163"/>
      <c r="INC661" s="163"/>
      <c r="IND661" s="163"/>
      <c r="INE661" s="163"/>
      <c r="INF661" s="163"/>
      <c r="ING661" s="163"/>
      <c r="INH661" s="163"/>
      <c r="INI661" s="163"/>
      <c r="INJ661" s="163"/>
      <c r="INK661" s="163"/>
      <c r="INL661" s="163"/>
      <c r="INM661" s="163"/>
      <c r="INN661" s="163"/>
      <c r="INO661" s="163"/>
      <c r="INP661" s="163"/>
      <c r="INQ661" s="163"/>
      <c r="INR661" s="163"/>
      <c r="INS661" s="163"/>
      <c r="INT661" s="163"/>
      <c r="INU661" s="163"/>
      <c r="INV661" s="163"/>
      <c r="INW661" s="163"/>
      <c r="INX661" s="163"/>
      <c r="INY661" s="163"/>
      <c r="INZ661" s="163"/>
      <c r="IOA661" s="163"/>
      <c r="IOB661" s="163"/>
      <c r="IOC661" s="163"/>
      <c r="IOD661" s="163"/>
      <c r="IOE661" s="163"/>
      <c r="IOF661" s="163"/>
      <c r="IOG661" s="163"/>
      <c r="IOH661" s="163"/>
      <c r="IOI661" s="163"/>
      <c r="IOJ661" s="163"/>
      <c r="IOK661" s="163"/>
      <c r="IOL661" s="163"/>
      <c r="IOM661" s="163"/>
      <c r="ION661" s="163"/>
      <c r="IOO661" s="163"/>
      <c r="IOP661" s="163"/>
      <c r="IOQ661" s="163"/>
      <c r="IOR661" s="163"/>
      <c r="IOS661" s="163"/>
      <c r="IOT661" s="163"/>
      <c r="IOU661" s="163"/>
      <c r="IOV661" s="163"/>
      <c r="IOW661" s="163"/>
      <c r="IOX661" s="163"/>
      <c r="IOY661" s="163"/>
      <c r="IOZ661" s="163"/>
      <c r="IPA661" s="163"/>
      <c r="IPB661" s="163"/>
      <c r="IPC661" s="163"/>
      <c r="IPD661" s="163"/>
      <c r="IPE661" s="163"/>
      <c r="IPF661" s="163"/>
      <c r="IPG661" s="163"/>
      <c r="IPH661" s="163"/>
      <c r="IPI661" s="163"/>
      <c r="IPJ661" s="163"/>
      <c r="IPK661" s="163"/>
      <c r="IPL661" s="163"/>
      <c r="IPM661" s="163"/>
      <c r="IPN661" s="163"/>
      <c r="IPO661" s="163"/>
      <c r="IPP661" s="163"/>
      <c r="IPQ661" s="163"/>
      <c r="IPR661" s="163"/>
      <c r="IPS661" s="163"/>
      <c r="IPT661" s="163"/>
      <c r="IPU661" s="163"/>
      <c r="IPV661" s="163"/>
      <c r="IPW661" s="163"/>
      <c r="IPX661" s="163"/>
      <c r="IPY661" s="163"/>
      <c r="IPZ661" s="163"/>
      <c r="IQA661" s="163"/>
      <c r="IQB661" s="163"/>
      <c r="IQC661" s="163"/>
      <c r="IQD661" s="163"/>
      <c r="IQE661" s="163"/>
      <c r="IQF661" s="163"/>
      <c r="IQG661" s="163"/>
      <c r="IQH661" s="163"/>
      <c r="IQI661" s="163"/>
      <c r="IQJ661" s="163"/>
      <c r="IQK661" s="163"/>
      <c r="IQL661" s="163"/>
      <c r="IQM661" s="163"/>
      <c r="IQN661" s="163"/>
      <c r="IQO661" s="163"/>
      <c r="IQP661" s="163"/>
      <c r="IQQ661" s="163"/>
      <c r="IQR661" s="163"/>
      <c r="IQS661" s="163"/>
      <c r="IQT661" s="163"/>
      <c r="IQU661" s="163"/>
      <c r="IQV661" s="163"/>
      <c r="IQW661" s="163"/>
      <c r="IQX661" s="163"/>
      <c r="IQY661" s="163"/>
      <c r="IQZ661" s="163"/>
      <c r="IRA661" s="163"/>
      <c r="IRB661" s="163"/>
      <c r="IRC661" s="163"/>
      <c r="IRD661" s="163"/>
      <c r="IRE661" s="163"/>
      <c r="IRF661" s="163"/>
      <c r="IRG661" s="163"/>
      <c r="IRH661" s="163"/>
      <c r="IRI661" s="163"/>
      <c r="IRJ661" s="163"/>
      <c r="IRK661" s="163"/>
      <c r="IRL661" s="163"/>
      <c r="IRM661" s="163"/>
      <c r="IRN661" s="163"/>
      <c r="IRO661" s="163"/>
      <c r="IRP661" s="163"/>
      <c r="IRQ661" s="163"/>
      <c r="IRR661" s="163"/>
      <c r="IRS661" s="163"/>
      <c r="IRT661" s="163"/>
      <c r="IRU661" s="163"/>
      <c r="IRV661" s="163"/>
      <c r="IRW661" s="163"/>
      <c r="IRX661" s="163"/>
      <c r="IRY661" s="163"/>
      <c r="IRZ661" s="163"/>
      <c r="ISA661" s="163"/>
      <c r="ISB661" s="163"/>
      <c r="ISC661" s="163"/>
      <c r="ISD661" s="163"/>
      <c r="ISE661" s="163"/>
      <c r="ISF661" s="163"/>
      <c r="ISG661" s="163"/>
      <c r="ISH661" s="163"/>
      <c r="ISI661" s="163"/>
      <c r="ISJ661" s="163"/>
      <c r="ISK661" s="163"/>
      <c r="ISL661" s="163"/>
      <c r="ISM661" s="163"/>
      <c r="ISN661" s="163"/>
      <c r="ISO661" s="163"/>
      <c r="ISP661" s="163"/>
      <c r="ISQ661" s="163"/>
      <c r="ISR661" s="163"/>
      <c r="ISS661" s="163"/>
      <c r="IST661" s="163"/>
      <c r="ISU661" s="163"/>
      <c r="ISV661" s="163"/>
      <c r="ISW661" s="163"/>
      <c r="ISX661" s="163"/>
      <c r="ISY661" s="163"/>
      <c r="ISZ661" s="163"/>
      <c r="ITA661" s="163"/>
      <c r="ITB661" s="163"/>
      <c r="ITC661" s="163"/>
      <c r="ITD661" s="163"/>
      <c r="ITE661" s="163"/>
      <c r="ITF661" s="163"/>
      <c r="ITG661" s="163"/>
      <c r="ITH661" s="163"/>
      <c r="ITI661" s="163"/>
      <c r="ITJ661" s="163"/>
      <c r="ITK661" s="163"/>
      <c r="ITL661" s="163"/>
      <c r="ITM661" s="163"/>
      <c r="ITN661" s="163"/>
      <c r="ITO661" s="163"/>
      <c r="ITP661" s="163"/>
      <c r="ITQ661" s="163"/>
      <c r="ITR661" s="163"/>
      <c r="ITS661" s="163"/>
      <c r="ITT661" s="163"/>
      <c r="ITU661" s="163"/>
      <c r="ITV661" s="163"/>
      <c r="ITW661" s="163"/>
      <c r="ITX661" s="163"/>
      <c r="ITY661" s="163"/>
      <c r="ITZ661" s="163"/>
      <c r="IUA661" s="163"/>
      <c r="IUB661" s="163"/>
      <c r="IUC661" s="163"/>
      <c r="IUD661" s="163"/>
      <c r="IUE661" s="163"/>
      <c r="IUF661" s="163"/>
      <c r="IUG661" s="163"/>
      <c r="IUH661" s="163"/>
      <c r="IUI661" s="163"/>
      <c r="IUJ661" s="163"/>
      <c r="IUK661" s="163"/>
      <c r="IUL661" s="163"/>
      <c r="IUM661" s="163"/>
      <c r="IUN661" s="163"/>
      <c r="IUO661" s="163"/>
      <c r="IUP661" s="163"/>
      <c r="IUQ661" s="163"/>
      <c r="IUR661" s="163"/>
      <c r="IUS661" s="163"/>
      <c r="IUT661" s="163"/>
      <c r="IUU661" s="163"/>
      <c r="IUV661" s="163"/>
      <c r="IUW661" s="163"/>
      <c r="IUX661" s="163"/>
      <c r="IUY661" s="163"/>
      <c r="IUZ661" s="163"/>
      <c r="IVA661" s="163"/>
      <c r="IVB661" s="163"/>
      <c r="IVC661" s="163"/>
      <c r="IVD661" s="163"/>
      <c r="IVE661" s="163"/>
      <c r="IVF661" s="163"/>
      <c r="IVG661" s="163"/>
      <c r="IVH661" s="163"/>
      <c r="IVI661" s="163"/>
      <c r="IVJ661" s="163"/>
      <c r="IVK661" s="163"/>
      <c r="IVL661" s="163"/>
      <c r="IVM661" s="163"/>
      <c r="IVN661" s="163"/>
      <c r="IVO661" s="163"/>
      <c r="IVP661" s="163"/>
      <c r="IVQ661" s="163"/>
      <c r="IVR661" s="163"/>
      <c r="IVS661" s="163"/>
      <c r="IVT661" s="163"/>
      <c r="IVU661" s="163"/>
      <c r="IVV661" s="163"/>
      <c r="IVW661" s="163"/>
      <c r="IVX661" s="163"/>
      <c r="IVY661" s="163"/>
      <c r="IVZ661" s="163"/>
      <c r="IWA661" s="163"/>
      <c r="IWB661" s="163"/>
      <c r="IWC661" s="163"/>
      <c r="IWD661" s="163"/>
      <c r="IWE661" s="163"/>
      <c r="IWF661" s="163"/>
      <c r="IWG661" s="163"/>
      <c r="IWH661" s="163"/>
      <c r="IWI661" s="163"/>
      <c r="IWJ661" s="163"/>
      <c r="IWK661" s="163"/>
      <c r="IWL661" s="163"/>
      <c r="IWM661" s="163"/>
      <c r="IWN661" s="163"/>
      <c r="IWO661" s="163"/>
      <c r="IWP661" s="163"/>
      <c r="IWQ661" s="163"/>
      <c r="IWR661" s="163"/>
      <c r="IWS661" s="163"/>
      <c r="IWT661" s="163"/>
      <c r="IWU661" s="163"/>
      <c r="IWV661" s="163"/>
      <c r="IWW661" s="163"/>
      <c r="IWX661" s="163"/>
      <c r="IWY661" s="163"/>
      <c r="IWZ661" s="163"/>
      <c r="IXA661" s="163"/>
      <c r="IXB661" s="163"/>
      <c r="IXC661" s="163"/>
      <c r="IXD661" s="163"/>
      <c r="IXE661" s="163"/>
      <c r="IXF661" s="163"/>
      <c r="IXG661" s="163"/>
      <c r="IXH661" s="163"/>
      <c r="IXI661" s="163"/>
      <c r="IXJ661" s="163"/>
      <c r="IXK661" s="163"/>
      <c r="IXL661" s="163"/>
      <c r="IXM661" s="163"/>
      <c r="IXN661" s="163"/>
      <c r="IXO661" s="163"/>
      <c r="IXP661" s="163"/>
      <c r="IXQ661" s="163"/>
      <c r="IXR661" s="163"/>
      <c r="IXS661" s="163"/>
      <c r="IXT661" s="163"/>
      <c r="IXU661" s="163"/>
      <c r="IXV661" s="163"/>
      <c r="IXW661" s="163"/>
      <c r="IXX661" s="163"/>
      <c r="IXY661" s="163"/>
      <c r="IXZ661" s="163"/>
      <c r="IYA661" s="163"/>
      <c r="IYB661" s="163"/>
      <c r="IYC661" s="163"/>
      <c r="IYD661" s="163"/>
      <c r="IYE661" s="163"/>
      <c r="IYF661" s="163"/>
      <c r="IYG661" s="163"/>
      <c r="IYH661" s="163"/>
      <c r="IYI661" s="163"/>
      <c r="IYJ661" s="163"/>
      <c r="IYK661" s="163"/>
      <c r="IYL661" s="163"/>
      <c r="IYM661" s="163"/>
      <c r="IYN661" s="163"/>
      <c r="IYO661" s="163"/>
      <c r="IYP661" s="163"/>
      <c r="IYQ661" s="163"/>
      <c r="IYR661" s="163"/>
      <c r="IYS661" s="163"/>
      <c r="IYT661" s="163"/>
      <c r="IYU661" s="163"/>
      <c r="IYV661" s="163"/>
      <c r="IYW661" s="163"/>
      <c r="IYX661" s="163"/>
      <c r="IYY661" s="163"/>
      <c r="IYZ661" s="163"/>
      <c r="IZA661" s="163"/>
      <c r="IZB661" s="163"/>
      <c r="IZC661" s="163"/>
      <c r="IZD661" s="163"/>
      <c r="IZE661" s="163"/>
      <c r="IZF661" s="163"/>
      <c r="IZG661" s="163"/>
      <c r="IZH661" s="163"/>
      <c r="IZI661" s="163"/>
      <c r="IZJ661" s="163"/>
      <c r="IZK661" s="163"/>
      <c r="IZL661" s="163"/>
      <c r="IZM661" s="163"/>
      <c r="IZN661" s="163"/>
      <c r="IZO661" s="163"/>
      <c r="IZP661" s="163"/>
      <c r="IZQ661" s="163"/>
      <c r="IZR661" s="163"/>
      <c r="IZS661" s="163"/>
      <c r="IZT661" s="163"/>
      <c r="IZU661" s="163"/>
      <c r="IZV661" s="163"/>
      <c r="IZW661" s="163"/>
      <c r="IZX661" s="163"/>
      <c r="IZY661" s="163"/>
      <c r="IZZ661" s="163"/>
      <c r="JAA661" s="163"/>
      <c r="JAB661" s="163"/>
      <c r="JAC661" s="163"/>
      <c r="JAD661" s="163"/>
      <c r="JAE661" s="163"/>
      <c r="JAF661" s="163"/>
      <c r="JAG661" s="163"/>
      <c r="JAH661" s="163"/>
      <c r="JAI661" s="163"/>
      <c r="JAJ661" s="163"/>
      <c r="JAK661" s="163"/>
      <c r="JAL661" s="163"/>
      <c r="JAM661" s="163"/>
      <c r="JAN661" s="163"/>
      <c r="JAO661" s="163"/>
      <c r="JAP661" s="163"/>
      <c r="JAQ661" s="163"/>
      <c r="JAR661" s="163"/>
      <c r="JAS661" s="163"/>
      <c r="JAT661" s="163"/>
      <c r="JAU661" s="163"/>
      <c r="JAV661" s="163"/>
      <c r="JAW661" s="163"/>
      <c r="JAX661" s="163"/>
      <c r="JAY661" s="163"/>
      <c r="JAZ661" s="163"/>
      <c r="JBA661" s="163"/>
      <c r="JBB661" s="163"/>
      <c r="JBC661" s="163"/>
      <c r="JBD661" s="163"/>
      <c r="JBE661" s="163"/>
      <c r="JBF661" s="163"/>
      <c r="JBG661" s="163"/>
      <c r="JBH661" s="163"/>
      <c r="JBI661" s="163"/>
      <c r="JBJ661" s="163"/>
      <c r="JBK661" s="163"/>
      <c r="JBL661" s="163"/>
      <c r="JBM661" s="163"/>
      <c r="JBN661" s="163"/>
      <c r="JBO661" s="163"/>
      <c r="JBP661" s="163"/>
      <c r="JBQ661" s="163"/>
      <c r="JBR661" s="163"/>
      <c r="JBS661" s="163"/>
      <c r="JBT661" s="163"/>
      <c r="JBU661" s="163"/>
      <c r="JBV661" s="163"/>
      <c r="JBW661" s="163"/>
      <c r="JBX661" s="163"/>
      <c r="JBY661" s="163"/>
      <c r="JBZ661" s="163"/>
      <c r="JCA661" s="163"/>
      <c r="JCB661" s="163"/>
      <c r="JCC661" s="163"/>
      <c r="JCD661" s="163"/>
      <c r="JCE661" s="163"/>
      <c r="JCF661" s="163"/>
      <c r="JCG661" s="163"/>
      <c r="JCH661" s="163"/>
      <c r="JCI661" s="163"/>
      <c r="JCJ661" s="163"/>
      <c r="JCK661" s="163"/>
      <c r="JCL661" s="163"/>
      <c r="JCM661" s="163"/>
      <c r="JCN661" s="163"/>
      <c r="JCO661" s="163"/>
      <c r="JCP661" s="163"/>
      <c r="JCQ661" s="163"/>
      <c r="JCR661" s="163"/>
      <c r="JCS661" s="163"/>
      <c r="JCT661" s="163"/>
      <c r="JCU661" s="163"/>
      <c r="JCV661" s="163"/>
      <c r="JCW661" s="163"/>
      <c r="JCX661" s="163"/>
      <c r="JCY661" s="163"/>
      <c r="JCZ661" s="163"/>
      <c r="JDA661" s="163"/>
      <c r="JDB661" s="163"/>
      <c r="JDC661" s="163"/>
      <c r="JDD661" s="163"/>
      <c r="JDE661" s="163"/>
      <c r="JDF661" s="163"/>
      <c r="JDG661" s="163"/>
      <c r="JDH661" s="163"/>
      <c r="JDI661" s="163"/>
      <c r="JDJ661" s="163"/>
      <c r="JDK661" s="163"/>
      <c r="JDL661" s="163"/>
      <c r="JDM661" s="163"/>
      <c r="JDN661" s="163"/>
      <c r="JDO661" s="163"/>
      <c r="JDP661" s="163"/>
      <c r="JDQ661" s="163"/>
      <c r="JDR661" s="163"/>
      <c r="JDS661" s="163"/>
      <c r="JDT661" s="163"/>
      <c r="JDU661" s="163"/>
      <c r="JDV661" s="163"/>
      <c r="JDW661" s="163"/>
      <c r="JDX661" s="163"/>
      <c r="JDY661" s="163"/>
      <c r="JDZ661" s="163"/>
      <c r="JEA661" s="163"/>
      <c r="JEB661" s="163"/>
      <c r="JEC661" s="163"/>
      <c r="JED661" s="163"/>
      <c r="JEE661" s="163"/>
      <c r="JEF661" s="163"/>
      <c r="JEG661" s="163"/>
      <c r="JEH661" s="163"/>
      <c r="JEI661" s="163"/>
      <c r="JEJ661" s="163"/>
      <c r="JEK661" s="163"/>
      <c r="JEL661" s="163"/>
      <c r="JEM661" s="163"/>
      <c r="JEN661" s="163"/>
      <c r="JEO661" s="163"/>
      <c r="JEP661" s="163"/>
      <c r="JEQ661" s="163"/>
      <c r="JER661" s="163"/>
      <c r="JES661" s="163"/>
      <c r="JET661" s="163"/>
      <c r="JEU661" s="163"/>
      <c r="JEV661" s="163"/>
      <c r="JEW661" s="163"/>
      <c r="JEX661" s="163"/>
      <c r="JEY661" s="163"/>
      <c r="JEZ661" s="163"/>
      <c r="JFA661" s="163"/>
      <c r="JFB661" s="163"/>
      <c r="JFC661" s="163"/>
      <c r="JFD661" s="163"/>
      <c r="JFE661" s="163"/>
      <c r="JFF661" s="163"/>
      <c r="JFG661" s="163"/>
      <c r="JFH661" s="163"/>
      <c r="JFI661" s="163"/>
      <c r="JFJ661" s="163"/>
      <c r="JFK661" s="163"/>
      <c r="JFL661" s="163"/>
      <c r="JFM661" s="163"/>
      <c r="JFN661" s="163"/>
      <c r="JFO661" s="163"/>
      <c r="JFP661" s="163"/>
      <c r="JFQ661" s="163"/>
      <c r="JFR661" s="163"/>
      <c r="JFS661" s="163"/>
      <c r="JFT661" s="163"/>
      <c r="JFU661" s="163"/>
      <c r="JFV661" s="163"/>
      <c r="JFW661" s="163"/>
      <c r="JFX661" s="163"/>
      <c r="JFY661" s="163"/>
      <c r="JFZ661" s="163"/>
      <c r="JGA661" s="163"/>
      <c r="JGB661" s="163"/>
      <c r="JGC661" s="163"/>
      <c r="JGD661" s="163"/>
      <c r="JGE661" s="163"/>
      <c r="JGF661" s="163"/>
      <c r="JGG661" s="163"/>
      <c r="JGH661" s="163"/>
      <c r="JGI661" s="163"/>
      <c r="JGJ661" s="163"/>
      <c r="JGK661" s="163"/>
      <c r="JGL661" s="163"/>
      <c r="JGM661" s="163"/>
      <c r="JGN661" s="163"/>
      <c r="JGO661" s="163"/>
      <c r="JGP661" s="163"/>
      <c r="JGQ661" s="163"/>
      <c r="JGR661" s="163"/>
      <c r="JGS661" s="163"/>
      <c r="JGT661" s="163"/>
      <c r="JGU661" s="163"/>
      <c r="JGV661" s="163"/>
      <c r="JGW661" s="163"/>
      <c r="JGX661" s="163"/>
      <c r="JGY661" s="163"/>
      <c r="JGZ661" s="163"/>
      <c r="JHA661" s="163"/>
      <c r="JHB661" s="163"/>
      <c r="JHC661" s="163"/>
      <c r="JHD661" s="163"/>
      <c r="JHE661" s="163"/>
      <c r="JHF661" s="163"/>
      <c r="JHG661" s="163"/>
      <c r="JHH661" s="163"/>
      <c r="JHI661" s="163"/>
      <c r="JHJ661" s="163"/>
      <c r="JHK661" s="163"/>
      <c r="JHL661" s="163"/>
      <c r="JHM661" s="163"/>
      <c r="JHN661" s="163"/>
      <c r="JHO661" s="163"/>
      <c r="JHP661" s="163"/>
      <c r="JHQ661" s="163"/>
      <c r="JHR661" s="163"/>
      <c r="JHS661" s="163"/>
      <c r="JHT661" s="163"/>
      <c r="JHU661" s="163"/>
      <c r="JHV661" s="163"/>
      <c r="JHW661" s="163"/>
      <c r="JHX661" s="163"/>
      <c r="JHY661" s="163"/>
      <c r="JHZ661" s="163"/>
      <c r="JIA661" s="163"/>
      <c r="JIB661" s="163"/>
      <c r="JIC661" s="163"/>
      <c r="JID661" s="163"/>
      <c r="JIE661" s="163"/>
      <c r="JIF661" s="163"/>
      <c r="JIG661" s="163"/>
      <c r="JIH661" s="163"/>
      <c r="JII661" s="163"/>
      <c r="JIJ661" s="163"/>
      <c r="JIK661" s="163"/>
      <c r="JIL661" s="163"/>
      <c r="JIM661" s="163"/>
      <c r="JIN661" s="163"/>
      <c r="JIO661" s="163"/>
      <c r="JIP661" s="163"/>
      <c r="JIQ661" s="163"/>
      <c r="JIR661" s="163"/>
      <c r="JIS661" s="163"/>
      <c r="JIT661" s="163"/>
      <c r="JIU661" s="163"/>
      <c r="JIV661" s="163"/>
      <c r="JIW661" s="163"/>
      <c r="JIX661" s="163"/>
      <c r="JIY661" s="163"/>
      <c r="JIZ661" s="163"/>
      <c r="JJA661" s="163"/>
      <c r="JJB661" s="163"/>
      <c r="JJC661" s="163"/>
      <c r="JJD661" s="163"/>
      <c r="JJE661" s="163"/>
      <c r="JJF661" s="163"/>
      <c r="JJG661" s="163"/>
      <c r="JJH661" s="163"/>
      <c r="JJI661" s="163"/>
      <c r="JJJ661" s="163"/>
      <c r="JJK661" s="163"/>
      <c r="JJL661" s="163"/>
      <c r="JJM661" s="163"/>
      <c r="JJN661" s="163"/>
      <c r="JJO661" s="163"/>
      <c r="JJP661" s="163"/>
      <c r="JJQ661" s="163"/>
      <c r="JJR661" s="163"/>
      <c r="JJS661" s="163"/>
      <c r="JJT661" s="163"/>
      <c r="JJU661" s="163"/>
      <c r="JJV661" s="163"/>
      <c r="JJW661" s="163"/>
      <c r="JJX661" s="163"/>
      <c r="JJY661" s="163"/>
      <c r="JJZ661" s="163"/>
      <c r="JKA661" s="163"/>
      <c r="JKB661" s="163"/>
      <c r="JKC661" s="163"/>
      <c r="JKD661" s="163"/>
      <c r="JKE661" s="163"/>
      <c r="JKF661" s="163"/>
      <c r="JKG661" s="163"/>
      <c r="JKH661" s="163"/>
      <c r="JKI661" s="163"/>
      <c r="JKJ661" s="163"/>
      <c r="JKK661" s="163"/>
      <c r="JKL661" s="163"/>
      <c r="JKM661" s="163"/>
      <c r="JKN661" s="163"/>
      <c r="JKO661" s="163"/>
      <c r="JKP661" s="163"/>
      <c r="JKQ661" s="163"/>
      <c r="JKR661" s="163"/>
      <c r="JKS661" s="163"/>
      <c r="JKT661" s="163"/>
      <c r="JKU661" s="163"/>
      <c r="JKV661" s="163"/>
      <c r="JKW661" s="163"/>
      <c r="JKX661" s="163"/>
      <c r="JKY661" s="163"/>
      <c r="JKZ661" s="163"/>
      <c r="JLA661" s="163"/>
      <c r="JLB661" s="163"/>
      <c r="JLC661" s="163"/>
      <c r="JLD661" s="163"/>
      <c r="JLE661" s="163"/>
      <c r="JLF661" s="163"/>
      <c r="JLG661" s="163"/>
      <c r="JLH661" s="163"/>
      <c r="JLI661" s="163"/>
      <c r="JLJ661" s="163"/>
      <c r="JLK661" s="163"/>
      <c r="JLL661" s="163"/>
      <c r="JLM661" s="163"/>
      <c r="JLN661" s="163"/>
      <c r="JLO661" s="163"/>
      <c r="JLP661" s="163"/>
      <c r="JLQ661" s="163"/>
      <c r="JLR661" s="163"/>
      <c r="JLS661" s="163"/>
      <c r="JLT661" s="163"/>
      <c r="JLU661" s="163"/>
      <c r="JLV661" s="163"/>
      <c r="JLW661" s="163"/>
      <c r="JLX661" s="163"/>
      <c r="JLY661" s="163"/>
      <c r="JLZ661" s="163"/>
      <c r="JMA661" s="163"/>
      <c r="JMB661" s="163"/>
      <c r="JMC661" s="163"/>
      <c r="JMD661" s="163"/>
      <c r="JME661" s="163"/>
      <c r="JMF661" s="163"/>
      <c r="JMG661" s="163"/>
      <c r="JMH661" s="163"/>
      <c r="JMI661" s="163"/>
      <c r="JMJ661" s="163"/>
      <c r="JMK661" s="163"/>
      <c r="JML661" s="163"/>
      <c r="JMM661" s="163"/>
      <c r="JMN661" s="163"/>
      <c r="JMO661" s="163"/>
      <c r="JMP661" s="163"/>
      <c r="JMQ661" s="163"/>
      <c r="JMR661" s="163"/>
      <c r="JMS661" s="163"/>
      <c r="JMT661" s="163"/>
      <c r="JMU661" s="163"/>
      <c r="JMV661" s="163"/>
      <c r="JMW661" s="163"/>
      <c r="JMX661" s="163"/>
      <c r="JMY661" s="163"/>
      <c r="JMZ661" s="163"/>
      <c r="JNA661" s="163"/>
      <c r="JNB661" s="163"/>
      <c r="JNC661" s="163"/>
      <c r="JND661" s="163"/>
      <c r="JNE661" s="163"/>
      <c r="JNF661" s="163"/>
      <c r="JNG661" s="163"/>
      <c r="JNH661" s="163"/>
      <c r="JNI661" s="163"/>
      <c r="JNJ661" s="163"/>
      <c r="JNK661" s="163"/>
      <c r="JNL661" s="163"/>
      <c r="JNM661" s="163"/>
      <c r="JNN661" s="163"/>
      <c r="JNO661" s="163"/>
      <c r="JNP661" s="163"/>
      <c r="JNQ661" s="163"/>
      <c r="JNR661" s="163"/>
      <c r="JNS661" s="163"/>
      <c r="JNT661" s="163"/>
      <c r="JNU661" s="163"/>
      <c r="JNV661" s="163"/>
      <c r="JNW661" s="163"/>
      <c r="JNX661" s="163"/>
      <c r="JNY661" s="163"/>
      <c r="JNZ661" s="163"/>
      <c r="JOA661" s="163"/>
      <c r="JOB661" s="163"/>
      <c r="JOC661" s="163"/>
      <c r="JOD661" s="163"/>
      <c r="JOE661" s="163"/>
      <c r="JOF661" s="163"/>
      <c r="JOG661" s="163"/>
      <c r="JOH661" s="163"/>
      <c r="JOI661" s="163"/>
      <c r="JOJ661" s="163"/>
      <c r="JOK661" s="163"/>
      <c r="JOL661" s="163"/>
      <c r="JOM661" s="163"/>
      <c r="JON661" s="163"/>
      <c r="JOO661" s="163"/>
      <c r="JOP661" s="163"/>
      <c r="JOQ661" s="163"/>
      <c r="JOR661" s="163"/>
      <c r="JOS661" s="163"/>
      <c r="JOT661" s="163"/>
      <c r="JOU661" s="163"/>
      <c r="JOV661" s="163"/>
      <c r="JOW661" s="163"/>
      <c r="JOX661" s="163"/>
      <c r="JOY661" s="163"/>
      <c r="JOZ661" s="163"/>
      <c r="JPA661" s="163"/>
      <c r="JPB661" s="163"/>
      <c r="JPC661" s="163"/>
      <c r="JPD661" s="163"/>
      <c r="JPE661" s="163"/>
      <c r="JPF661" s="163"/>
      <c r="JPG661" s="163"/>
      <c r="JPH661" s="163"/>
      <c r="JPI661" s="163"/>
      <c r="JPJ661" s="163"/>
      <c r="JPK661" s="163"/>
      <c r="JPL661" s="163"/>
      <c r="JPM661" s="163"/>
      <c r="JPN661" s="163"/>
      <c r="JPO661" s="163"/>
      <c r="JPP661" s="163"/>
      <c r="JPQ661" s="163"/>
      <c r="JPR661" s="163"/>
      <c r="JPS661" s="163"/>
      <c r="JPT661" s="163"/>
      <c r="JPU661" s="163"/>
      <c r="JPV661" s="163"/>
      <c r="JPW661" s="163"/>
      <c r="JPX661" s="163"/>
      <c r="JPY661" s="163"/>
      <c r="JPZ661" s="163"/>
      <c r="JQA661" s="163"/>
      <c r="JQB661" s="163"/>
      <c r="JQC661" s="163"/>
      <c r="JQD661" s="163"/>
      <c r="JQE661" s="163"/>
      <c r="JQF661" s="163"/>
      <c r="JQG661" s="163"/>
      <c r="JQH661" s="163"/>
      <c r="JQI661" s="163"/>
      <c r="JQJ661" s="163"/>
      <c r="JQK661" s="163"/>
      <c r="JQL661" s="163"/>
      <c r="JQM661" s="163"/>
      <c r="JQN661" s="163"/>
      <c r="JQO661" s="163"/>
      <c r="JQP661" s="163"/>
      <c r="JQQ661" s="163"/>
      <c r="JQR661" s="163"/>
      <c r="JQS661" s="163"/>
      <c r="JQT661" s="163"/>
      <c r="JQU661" s="163"/>
      <c r="JQV661" s="163"/>
      <c r="JQW661" s="163"/>
      <c r="JQX661" s="163"/>
      <c r="JQY661" s="163"/>
      <c r="JQZ661" s="163"/>
      <c r="JRA661" s="163"/>
      <c r="JRB661" s="163"/>
      <c r="JRC661" s="163"/>
      <c r="JRD661" s="163"/>
      <c r="JRE661" s="163"/>
      <c r="JRF661" s="163"/>
      <c r="JRG661" s="163"/>
      <c r="JRH661" s="163"/>
      <c r="JRI661" s="163"/>
      <c r="JRJ661" s="163"/>
      <c r="JRK661" s="163"/>
      <c r="JRL661" s="163"/>
      <c r="JRM661" s="163"/>
      <c r="JRN661" s="163"/>
      <c r="JRO661" s="163"/>
      <c r="JRP661" s="163"/>
      <c r="JRQ661" s="163"/>
      <c r="JRR661" s="163"/>
      <c r="JRS661" s="163"/>
      <c r="JRT661" s="163"/>
      <c r="JRU661" s="163"/>
      <c r="JRV661" s="163"/>
      <c r="JRW661" s="163"/>
      <c r="JRX661" s="163"/>
      <c r="JRY661" s="163"/>
      <c r="JRZ661" s="163"/>
      <c r="JSA661" s="163"/>
      <c r="JSB661" s="163"/>
      <c r="JSC661" s="163"/>
      <c r="JSD661" s="163"/>
      <c r="JSE661" s="163"/>
      <c r="JSF661" s="163"/>
      <c r="JSG661" s="163"/>
      <c r="JSH661" s="163"/>
      <c r="JSI661" s="163"/>
      <c r="JSJ661" s="163"/>
      <c r="JSK661" s="163"/>
      <c r="JSL661" s="163"/>
      <c r="JSM661" s="163"/>
      <c r="JSN661" s="163"/>
      <c r="JSO661" s="163"/>
      <c r="JSP661" s="163"/>
      <c r="JSQ661" s="163"/>
      <c r="JSR661" s="163"/>
      <c r="JSS661" s="163"/>
      <c r="JST661" s="163"/>
      <c r="JSU661" s="163"/>
      <c r="JSV661" s="163"/>
      <c r="JSW661" s="163"/>
      <c r="JSX661" s="163"/>
      <c r="JSY661" s="163"/>
      <c r="JSZ661" s="163"/>
      <c r="JTA661" s="163"/>
      <c r="JTB661" s="163"/>
      <c r="JTC661" s="163"/>
      <c r="JTD661" s="163"/>
      <c r="JTE661" s="163"/>
      <c r="JTF661" s="163"/>
      <c r="JTG661" s="163"/>
      <c r="JTH661" s="163"/>
      <c r="JTI661" s="163"/>
      <c r="JTJ661" s="163"/>
      <c r="JTK661" s="163"/>
      <c r="JTL661" s="163"/>
      <c r="JTM661" s="163"/>
      <c r="JTN661" s="163"/>
      <c r="JTO661" s="163"/>
      <c r="JTP661" s="163"/>
      <c r="JTQ661" s="163"/>
      <c r="JTR661" s="163"/>
      <c r="JTS661" s="163"/>
      <c r="JTT661" s="163"/>
      <c r="JTU661" s="163"/>
      <c r="JTV661" s="163"/>
      <c r="JTW661" s="163"/>
      <c r="JTX661" s="163"/>
      <c r="JTY661" s="163"/>
      <c r="JTZ661" s="163"/>
      <c r="JUA661" s="163"/>
      <c r="JUB661" s="163"/>
      <c r="JUC661" s="163"/>
      <c r="JUD661" s="163"/>
      <c r="JUE661" s="163"/>
      <c r="JUF661" s="163"/>
      <c r="JUG661" s="163"/>
      <c r="JUH661" s="163"/>
      <c r="JUI661" s="163"/>
      <c r="JUJ661" s="163"/>
      <c r="JUK661" s="163"/>
      <c r="JUL661" s="163"/>
      <c r="JUM661" s="163"/>
      <c r="JUN661" s="163"/>
      <c r="JUO661" s="163"/>
      <c r="JUP661" s="163"/>
      <c r="JUQ661" s="163"/>
      <c r="JUR661" s="163"/>
      <c r="JUS661" s="163"/>
      <c r="JUT661" s="163"/>
      <c r="JUU661" s="163"/>
      <c r="JUV661" s="163"/>
      <c r="JUW661" s="163"/>
      <c r="JUX661" s="163"/>
      <c r="JUY661" s="163"/>
      <c r="JUZ661" s="163"/>
      <c r="JVA661" s="163"/>
      <c r="JVB661" s="163"/>
      <c r="JVC661" s="163"/>
      <c r="JVD661" s="163"/>
      <c r="JVE661" s="163"/>
      <c r="JVF661" s="163"/>
      <c r="JVG661" s="163"/>
      <c r="JVH661" s="163"/>
      <c r="JVI661" s="163"/>
      <c r="JVJ661" s="163"/>
      <c r="JVK661" s="163"/>
      <c r="JVL661" s="163"/>
      <c r="JVM661" s="163"/>
      <c r="JVN661" s="163"/>
      <c r="JVO661" s="163"/>
      <c r="JVP661" s="163"/>
      <c r="JVQ661" s="163"/>
      <c r="JVR661" s="163"/>
      <c r="JVS661" s="163"/>
      <c r="JVT661" s="163"/>
      <c r="JVU661" s="163"/>
      <c r="JVV661" s="163"/>
      <c r="JVW661" s="163"/>
      <c r="JVX661" s="163"/>
      <c r="JVY661" s="163"/>
      <c r="JVZ661" s="163"/>
      <c r="JWA661" s="163"/>
      <c r="JWB661" s="163"/>
      <c r="JWC661" s="163"/>
      <c r="JWD661" s="163"/>
      <c r="JWE661" s="163"/>
      <c r="JWF661" s="163"/>
      <c r="JWG661" s="163"/>
      <c r="JWH661" s="163"/>
      <c r="JWI661" s="163"/>
      <c r="JWJ661" s="163"/>
      <c r="JWK661" s="163"/>
      <c r="JWL661" s="163"/>
      <c r="JWM661" s="163"/>
      <c r="JWN661" s="163"/>
      <c r="JWO661" s="163"/>
      <c r="JWP661" s="163"/>
      <c r="JWQ661" s="163"/>
      <c r="JWR661" s="163"/>
      <c r="JWS661" s="163"/>
      <c r="JWT661" s="163"/>
      <c r="JWU661" s="163"/>
      <c r="JWV661" s="163"/>
      <c r="JWW661" s="163"/>
      <c r="JWX661" s="163"/>
      <c r="JWY661" s="163"/>
      <c r="JWZ661" s="163"/>
      <c r="JXA661" s="163"/>
      <c r="JXB661" s="163"/>
      <c r="JXC661" s="163"/>
      <c r="JXD661" s="163"/>
      <c r="JXE661" s="163"/>
      <c r="JXF661" s="163"/>
      <c r="JXG661" s="163"/>
      <c r="JXH661" s="163"/>
      <c r="JXI661" s="163"/>
      <c r="JXJ661" s="163"/>
      <c r="JXK661" s="163"/>
      <c r="JXL661" s="163"/>
      <c r="JXM661" s="163"/>
      <c r="JXN661" s="163"/>
      <c r="JXO661" s="163"/>
      <c r="JXP661" s="163"/>
      <c r="JXQ661" s="163"/>
      <c r="JXR661" s="163"/>
      <c r="JXS661" s="163"/>
      <c r="JXT661" s="163"/>
      <c r="JXU661" s="163"/>
      <c r="JXV661" s="163"/>
      <c r="JXW661" s="163"/>
      <c r="JXX661" s="163"/>
      <c r="JXY661" s="163"/>
      <c r="JXZ661" s="163"/>
      <c r="JYA661" s="163"/>
      <c r="JYB661" s="163"/>
      <c r="JYC661" s="163"/>
      <c r="JYD661" s="163"/>
      <c r="JYE661" s="163"/>
      <c r="JYF661" s="163"/>
      <c r="JYG661" s="163"/>
      <c r="JYH661" s="163"/>
      <c r="JYI661" s="163"/>
      <c r="JYJ661" s="163"/>
      <c r="JYK661" s="163"/>
      <c r="JYL661" s="163"/>
      <c r="JYM661" s="163"/>
      <c r="JYN661" s="163"/>
      <c r="JYO661" s="163"/>
      <c r="JYP661" s="163"/>
      <c r="JYQ661" s="163"/>
      <c r="JYR661" s="163"/>
      <c r="JYS661" s="163"/>
      <c r="JYT661" s="163"/>
      <c r="JYU661" s="163"/>
      <c r="JYV661" s="163"/>
      <c r="JYW661" s="163"/>
      <c r="JYX661" s="163"/>
      <c r="JYY661" s="163"/>
      <c r="JYZ661" s="163"/>
      <c r="JZA661" s="163"/>
      <c r="JZB661" s="163"/>
      <c r="JZC661" s="163"/>
      <c r="JZD661" s="163"/>
      <c r="JZE661" s="163"/>
      <c r="JZF661" s="163"/>
      <c r="JZG661" s="163"/>
      <c r="JZH661" s="163"/>
      <c r="JZI661" s="163"/>
      <c r="JZJ661" s="163"/>
      <c r="JZK661" s="163"/>
      <c r="JZL661" s="163"/>
      <c r="JZM661" s="163"/>
      <c r="JZN661" s="163"/>
      <c r="JZO661" s="163"/>
      <c r="JZP661" s="163"/>
      <c r="JZQ661" s="163"/>
      <c r="JZR661" s="163"/>
      <c r="JZS661" s="163"/>
      <c r="JZT661" s="163"/>
      <c r="JZU661" s="163"/>
      <c r="JZV661" s="163"/>
      <c r="JZW661" s="163"/>
      <c r="JZX661" s="163"/>
      <c r="JZY661" s="163"/>
      <c r="JZZ661" s="163"/>
      <c r="KAA661" s="163"/>
      <c r="KAB661" s="163"/>
      <c r="KAC661" s="163"/>
      <c r="KAD661" s="163"/>
      <c r="KAE661" s="163"/>
      <c r="KAF661" s="163"/>
      <c r="KAG661" s="163"/>
      <c r="KAH661" s="163"/>
      <c r="KAI661" s="163"/>
      <c r="KAJ661" s="163"/>
      <c r="KAK661" s="163"/>
      <c r="KAL661" s="163"/>
      <c r="KAM661" s="163"/>
      <c r="KAN661" s="163"/>
      <c r="KAO661" s="163"/>
      <c r="KAP661" s="163"/>
      <c r="KAQ661" s="163"/>
      <c r="KAR661" s="163"/>
      <c r="KAS661" s="163"/>
      <c r="KAT661" s="163"/>
      <c r="KAU661" s="163"/>
      <c r="KAV661" s="163"/>
      <c r="KAW661" s="163"/>
      <c r="KAX661" s="163"/>
      <c r="KAY661" s="163"/>
      <c r="KAZ661" s="163"/>
      <c r="KBA661" s="163"/>
      <c r="KBB661" s="163"/>
      <c r="KBC661" s="163"/>
      <c r="KBD661" s="163"/>
      <c r="KBE661" s="163"/>
      <c r="KBF661" s="163"/>
      <c r="KBG661" s="163"/>
      <c r="KBH661" s="163"/>
      <c r="KBI661" s="163"/>
      <c r="KBJ661" s="163"/>
      <c r="KBK661" s="163"/>
      <c r="KBL661" s="163"/>
      <c r="KBM661" s="163"/>
      <c r="KBN661" s="163"/>
      <c r="KBO661" s="163"/>
      <c r="KBP661" s="163"/>
      <c r="KBQ661" s="163"/>
      <c r="KBR661" s="163"/>
      <c r="KBS661" s="163"/>
      <c r="KBT661" s="163"/>
      <c r="KBU661" s="163"/>
      <c r="KBV661" s="163"/>
      <c r="KBW661" s="163"/>
      <c r="KBX661" s="163"/>
      <c r="KBY661" s="163"/>
      <c r="KBZ661" s="163"/>
      <c r="KCA661" s="163"/>
      <c r="KCB661" s="163"/>
      <c r="KCC661" s="163"/>
      <c r="KCD661" s="163"/>
      <c r="KCE661" s="163"/>
      <c r="KCF661" s="163"/>
      <c r="KCG661" s="163"/>
      <c r="KCH661" s="163"/>
      <c r="KCI661" s="163"/>
      <c r="KCJ661" s="163"/>
      <c r="KCK661" s="163"/>
      <c r="KCL661" s="163"/>
      <c r="KCM661" s="163"/>
      <c r="KCN661" s="163"/>
      <c r="KCO661" s="163"/>
      <c r="KCP661" s="163"/>
      <c r="KCQ661" s="163"/>
      <c r="KCR661" s="163"/>
      <c r="KCS661" s="163"/>
      <c r="KCT661" s="163"/>
      <c r="KCU661" s="163"/>
      <c r="KCV661" s="163"/>
      <c r="KCW661" s="163"/>
      <c r="KCX661" s="163"/>
      <c r="KCY661" s="163"/>
      <c r="KCZ661" s="163"/>
      <c r="KDA661" s="163"/>
      <c r="KDB661" s="163"/>
      <c r="KDC661" s="163"/>
      <c r="KDD661" s="163"/>
      <c r="KDE661" s="163"/>
      <c r="KDF661" s="163"/>
      <c r="KDG661" s="163"/>
      <c r="KDH661" s="163"/>
      <c r="KDI661" s="163"/>
      <c r="KDJ661" s="163"/>
      <c r="KDK661" s="163"/>
      <c r="KDL661" s="163"/>
      <c r="KDM661" s="163"/>
      <c r="KDN661" s="163"/>
      <c r="KDO661" s="163"/>
      <c r="KDP661" s="163"/>
      <c r="KDQ661" s="163"/>
      <c r="KDR661" s="163"/>
      <c r="KDS661" s="163"/>
      <c r="KDT661" s="163"/>
      <c r="KDU661" s="163"/>
      <c r="KDV661" s="163"/>
      <c r="KDW661" s="163"/>
      <c r="KDX661" s="163"/>
      <c r="KDY661" s="163"/>
      <c r="KDZ661" s="163"/>
      <c r="KEA661" s="163"/>
      <c r="KEB661" s="163"/>
      <c r="KEC661" s="163"/>
      <c r="KED661" s="163"/>
      <c r="KEE661" s="163"/>
      <c r="KEF661" s="163"/>
      <c r="KEG661" s="163"/>
      <c r="KEH661" s="163"/>
      <c r="KEI661" s="163"/>
      <c r="KEJ661" s="163"/>
      <c r="KEK661" s="163"/>
      <c r="KEL661" s="163"/>
      <c r="KEM661" s="163"/>
      <c r="KEN661" s="163"/>
      <c r="KEO661" s="163"/>
      <c r="KEP661" s="163"/>
      <c r="KEQ661" s="163"/>
      <c r="KER661" s="163"/>
      <c r="KES661" s="163"/>
      <c r="KET661" s="163"/>
      <c r="KEU661" s="163"/>
      <c r="KEV661" s="163"/>
      <c r="KEW661" s="163"/>
      <c r="KEX661" s="163"/>
      <c r="KEY661" s="163"/>
      <c r="KEZ661" s="163"/>
      <c r="KFA661" s="163"/>
      <c r="KFB661" s="163"/>
      <c r="KFC661" s="163"/>
      <c r="KFD661" s="163"/>
      <c r="KFE661" s="163"/>
      <c r="KFF661" s="163"/>
      <c r="KFG661" s="163"/>
      <c r="KFH661" s="163"/>
      <c r="KFI661" s="163"/>
      <c r="KFJ661" s="163"/>
      <c r="KFK661" s="163"/>
      <c r="KFL661" s="163"/>
      <c r="KFM661" s="163"/>
      <c r="KFN661" s="163"/>
      <c r="KFO661" s="163"/>
      <c r="KFP661" s="163"/>
      <c r="KFQ661" s="163"/>
      <c r="KFR661" s="163"/>
      <c r="KFS661" s="163"/>
      <c r="KFT661" s="163"/>
      <c r="KFU661" s="163"/>
      <c r="KFV661" s="163"/>
      <c r="KFW661" s="163"/>
      <c r="KFX661" s="163"/>
      <c r="KFY661" s="163"/>
      <c r="KFZ661" s="163"/>
      <c r="KGA661" s="163"/>
      <c r="KGB661" s="163"/>
      <c r="KGC661" s="163"/>
      <c r="KGD661" s="163"/>
      <c r="KGE661" s="163"/>
      <c r="KGF661" s="163"/>
      <c r="KGG661" s="163"/>
      <c r="KGH661" s="163"/>
      <c r="KGI661" s="163"/>
      <c r="KGJ661" s="163"/>
      <c r="KGK661" s="163"/>
      <c r="KGL661" s="163"/>
      <c r="KGM661" s="163"/>
      <c r="KGN661" s="163"/>
      <c r="KGO661" s="163"/>
      <c r="KGP661" s="163"/>
      <c r="KGQ661" s="163"/>
      <c r="KGR661" s="163"/>
      <c r="KGS661" s="163"/>
      <c r="KGT661" s="163"/>
      <c r="KGU661" s="163"/>
      <c r="KGV661" s="163"/>
      <c r="KGW661" s="163"/>
      <c r="KGX661" s="163"/>
      <c r="KGY661" s="163"/>
      <c r="KGZ661" s="163"/>
      <c r="KHA661" s="163"/>
      <c r="KHB661" s="163"/>
      <c r="KHC661" s="163"/>
      <c r="KHD661" s="163"/>
      <c r="KHE661" s="163"/>
      <c r="KHF661" s="163"/>
      <c r="KHG661" s="163"/>
      <c r="KHH661" s="163"/>
      <c r="KHI661" s="163"/>
      <c r="KHJ661" s="163"/>
      <c r="KHK661" s="163"/>
      <c r="KHL661" s="163"/>
      <c r="KHM661" s="163"/>
      <c r="KHN661" s="163"/>
      <c r="KHO661" s="163"/>
      <c r="KHP661" s="163"/>
      <c r="KHQ661" s="163"/>
      <c r="KHR661" s="163"/>
      <c r="KHS661" s="163"/>
      <c r="KHT661" s="163"/>
      <c r="KHU661" s="163"/>
      <c r="KHV661" s="163"/>
      <c r="KHW661" s="163"/>
      <c r="KHX661" s="163"/>
      <c r="KHY661" s="163"/>
      <c r="KHZ661" s="163"/>
      <c r="KIA661" s="163"/>
      <c r="KIB661" s="163"/>
      <c r="KIC661" s="163"/>
      <c r="KID661" s="163"/>
      <c r="KIE661" s="163"/>
      <c r="KIF661" s="163"/>
      <c r="KIG661" s="163"/>
      <c r="KIH661" s="163"/>
      <c r="KII661" s="163"/>
      <c r="KIJ661" s="163"/>
      <c r="KIK661" s="163"/>
      <c r="KIL661" s="163"/>
      <c r="KIM661" s="163"/>
      <c r="KIN661" s="163"/>
      <c r="KIO661" s="163"/>
      <c r="KIP661" s="163"/>
      <c r="KIQ661" s="163"/>
      <c r="KIR661" s="163"/>
      <c r="KIS661" s="163"/>
      <c r="KIT661" s="163"/>
      <c r="KIU661" s="163"/>
      <c r="KIV661" s="163"/>
      <c r="KIW661" s="163"/>
      <c r="KIX661" s="163"/>
      <c r="KIY661" s="163"/>
      <c r="KIZ661" s="163"/>
      <c r="KJA661" s="163"/>
      <c r="KJB661" s="163"/>
      <c r="KJC661" s="163"/>
      <c r="KJD661" s="163"/>
      <c r="KJE661" s="163"/>
      <c r="KJF661" s="163"/>
      <c r="KJG661" s="163"/>
      <c r="KJH661" s="163"/>
      <c r="KJI661" s="163"/>
      <c r="KJJ661" s="163"/>
      <c r="KJK661" s="163"/>
      <c r="KJL661" s="163"/>
      <c r="KJM661" s="163"/>
      <c r="KJN661" s="163"/>
      <c r="KJO661" s="163"/>
      <c r="KJP661" s="163"/>
      <c r="KJQ661" s="163"/>
      <c r="KJR661" s="163"/>
      <c r="KJS661" s="163"/>
      <c r="KJT661" s="163"/>
      <c r="KJU661" s="163"/>
      <c r="KJV661" s="163"/>
      <c r="KJW661" s="163"/>
      <c r="KJX661" s="163"/>
      <c r="KJY661" s="163"/>
      <c r="KJZ661" s="163"/>
      <c r="KKA661" s="163"/>
      <c r="KKB661" s="163"/>
      <c r="KKC661" s="163"/>
      <c r="KKD661" s="163"/>
      <c r="KKE661" s="163"/>
      <c r="KKF661" s="163"/>
      <c r="KKG661" s="163"/>
      <c r="KKH661" s="163"/>
      <c r="KKI661" s="163"/>
      <c r="KKJ661" s="163"/>
      <c r="KKK661" s="163"/>
      <c r="KKL661" s="163"/>
      <c r="KKM661" s="163"/>
      <c r="KKN661" s="163"/>
      <c r="KKO661" s="163"/>
      <c r="KKP661" s="163"/>
      <c r="KKQ661" s="163"/>
      <c r="KKR661" s="163"/>
      <c r="KKS661" s="163"/>
      <c r="KKT661" s="163"/>
      <c r="KKU661" s="163"/>
      <c r="KKV661" s="163"/>
      <c r="KKW661" s="163"/>
      <c r="KKX661" s="163"/>
      <c r="KKY661" s="163"/>
      <c r="KKZ661" s="163"/>
      <c r="KLA661" s="163"/>
      <c r="KLB661" s="163"/>
      <c r="KLC661" s="163"/>
      <c r="KLD661" s="163"/>
      <c r="KLE661" s="163"/>
      <c r="KLF661" s="163"/>
      <c r="KLG661" s="163"/>
      <c r="KLH661" s="163"/>
      <c r="KLI661" s="163"/>
      <c r="KLJ661" s="163"/>
      <c r="KLK661" s="163"/>
      <c r="KLL661" s="163"/>
      <c r="KLM661" s="163"/>
      <c r="KLN661" s="163"/>
      <c r="KLO661" s="163"/>
      <c r="KLP661" s="163"/>
      <c r="KLQ661" s="163"/>
      <c r="KLR661" s="163"/>
      <c r="KLS661" s="163"/>
      <c r="KLT661" s="163"/>
      <c r="KLU661" s="163"/>
      <c r="KLV661" s="163"/>
      <c r="KLW661" s="163"/>
      <c r="KLX661" s="163"/>
      <c r="KLY661" s="163"/>
      <c r="KLZ661" s="163"/>
      <c r="KMA661" s="163"/>
      <c r="KMB661" s="163"/>
      <c r="KMC661" s="163"/>
      <c r="KMD661" s="163"/>
      <c r="KME661" s="163"/>
      <c r="KMF661" s="163"/>
      <c r="KMG661" s="163"/>
      <c r="KMH661" s="163"/>
      <c r="KMI661" s="163"/>
      <c r="KMJ661" s="163"/>
      <c r="KMK661" s="163"/>
      <c r="KML661" s="163"/>
      <c r="KMM661" s="163"/>
      <c r="KMN661" s="163"/>
      <c r="KMO661" s="163"/>
      <c r="KMP661" s="163"/>
      <c r="KMQ661" s="163"/>
      <c r="KMR661" s="163"/>
      <c r="KMS661" s="163"/>
      <c r="KMT661" s="163"/>
      <c r="KMU661" s="163"/>
      <c r="KMV661" s="163"/>
      <c r="KMW661" s="163"/>
      <c r="KMX661" s="163"/>
      <c r="KMY661" s="163"/>
      <c r="KMZ661" s="163"/>
      <c r="KNA661" s="163"/>
      <c r="KNB661" s="163"/>
      <c r="KNC661" s="163"/>
      <c r="KND661" s="163"/>
      <c r="KNE661" s="163"/>
      <c r="KNF661" s="163"/>
      <c r="KNG661" s="163"/>
      <c r="KNH661" s="163"/>
      <c r="KNI661" s="163"/>
      <c r="KNJ661" s="163"/>
      <c r="KNK661" s="163"/>
      <c r="KNL661" s="163"/>
      <c r="KNM661" s="163"/>
      <c r="KNN661" s="163"/>
      <c r="KNO661" s="163"/>
      <c r="KNP661" s="163"/>
      <c r="KNQ661" s="163"/>
      <c r="KNR661" s="163"/>
      <c r="KNS661" s="163"/>
      <c r="KNT661" s="163"/>
      <c r="KNU661" s="163"/>
      <c r="KNV661" s="163"/>
      <c r="KNW661" s="163"/>
      <c r="KNX661" s="163"/>
      <c r="KNY661" s="163"/>
      <c r="KNZ661" s="163"/>
      <c r="KOA661" s="163"/>
      <c r="KOB661" s="163"/>
      <c r="KOC661" s="163"/>
      <c r="KOD661" s="163"/>
      <c r="KOE661" s="163"/>
      <c r="KOF661" s="163"/>
      <c r="KOG661" s="163"/>
      <c r="KOH661" s="163"/>
      <c r="KOI661" s="163"/>
      <c r="KOJ661" s="163"/>
      <c r="KOK661" s="163"/>
      <c r="KOL661" s="163"/>
      <c r="KOM661" s="163"/>
      <c r="KON661" s="163"/>
      <c r="KOO661" s="163"/>
      <c r="KOP661" s="163"/>
      <c r="KOQ661" s="163"/>
      <c r="KOR661" s="163"/>
      <c r="KOS661" s="163"/>
      <c r="KOT661" s="163"/>
      <c r="KOU661" s="163"/>
      <c r="KOV661" s="163"/>
      <c r="KOW661" s="163"/>
      <c r="KOX661" s="163"/>
      <c r="KOY661" s="163"/>
      <c r="KOZ661" s="163"/>
      <c r="KPA661" s="163"/>
      <c r="KPB661" s="163"/>
      <c r="KPC661" s="163"/>
      <c r="KPD661" s="163"/>
      <c r="KPE661" s="163"/>
      <c r="KPF661" s="163"/>
      <c r="KPG661" s="163"/>
      <c r="KPH661" s="163"/>
      <c r="KPI661" s="163"/>
      <c r="KPJ661" s="163"/>
      <c r="KPK661" s="163"/>
      <c r="KPL661" s="163"/>
      <c r="KPM661" s="163"/>
      <c r="KPN661" s="163"/>
      <c r="KPO661" s="163"/>
      <c r="KPP661" s="163"/>
      <c r="KPQ661" s="163"/>
      <c r="KPR661" s="163"/>
      <c r="KPS661" s="163"/>
      <c r="KPT661" s="163"/>
      <c r="KPU661" s="163"/>
      <c r="KPV661" s="163"/>
      <c r="KPW661" s="163"/>
      <c r="KPX661" s="163"/>
      <c r="KPY661" s="163"/>
      <c r="KPZ661" s="163"/>
      <c r="KQA661" s="163"/>
      <c r="KQB661" s="163"/>
      <c r="KQC661" s="163"/>
      <c r="KQD661" s="163"/>
      <c r="KQE661" s="163"/>
      <c r="KQF661" s="163"/>
      <c r="KQG661" s="163"/>
      <c r="KQH661" s="163"/>
      <c r="KQI661" s="163"/>
      <c r="KQJ661" s="163"/>
      <c r="KQK661" s="163"/>
      <c r="KQL661" s="163"/>
      <c r="KQM661" s="163"/>
      <c r="KQN661" s="163"/>
      <c r="KQO661" s="163"/>
      <c r="KQP661" s="163"/>
      <c r="KQQ661" s="163"/>
      <c r="KQR661" s="163"/>
      <c r="KQS661" s="163"/>
      <c r="KQT661" s="163"/>
      <c r="KQU661" s="163"/>
      <c r="KQV661" s="163"/>
      <c r="KQW661" s="163"/>
      <c r="KQX661" s="163"/>
      <c r="KQY661" s="163"/>
      <c r="KQZ661" s="163"/>
      <c r="KRA661" s="163"/>
      <c r="KRB661" s="163"/>
      <c r="KRC661" s="163"/>
      <c r="KRD661" s="163"/>
      <c r="KRE661" s="163"/>
      <c r="KRF661" s="163"/>
      <c r="KRG661" s="163"/>
      <c r="KRH661" s="163"/>
      <c r="KRI661" s="163"/>
      <c r="KRJ661" s="163"/>
      <c r="KRK661" s="163"/>
      <c r="KRL661" s="163"/>
      <c r="KRM661" s="163"/>
      <c r="KRN661" s="163"/>
      <c r="KRO661" s="163"/>
      <c r="KRP661" s="163"/>
      <c r="KRQ661" s="163"/>
      <c r="KRR661" s="163"/>
      <c r="KRS661" s="163"/>
      <c r="KRT661" s="163"/>
      <c r="KRU661" s="163"/>
      <c r="KRV661" s="163"/>
      <c r="KRW661" s="163"/>
      <c r="KRX661" s="163"/>
      <c r="KRY661" s="163"/>
      <c r="KRZ661" s="163"/>
      <c r="KSA661" s="163"/>
      <c r="KSB661" s="163"/>
      <c r="KSC661" s="163"/>
      <c r="KSD661" s="163"/>
      <c r="KSE661" s="163"/>
      <c r="KSF661" s="163"/>
      <c r="KSG661" s="163"/>
      <c r="KSH661" s="163"/>
      <c r="KSI661" s="163"/>
      <c r="KSJ661" s="163"/>
      <c r="KSK661" s="163"/>
      <c r="KSL661" s="163"/>
      <c r="KSM661" s="163"/>
      <c r="KSN661" s="163"/>
      <c r="KSO661" s="163"/>
      <c r="KSP661" s="163"/>
      <c r="KSQ661" s="163"/>
      <c r="KSR661" s="163"/>
      <c r="KSS661" s="163"/>
      <c r="KST661" s="163"/>
      <c r="KSU661" s="163"/>
      <c r="KSV661" s="163"/>
      <c r="KSW661" s="163"/>
      <c r="KSX661" s="163"/>
      <c r="KSY661" s="163"/>
      <c r="KSZ661" s="163"/>
      <c r="KTA661" s="163"/>
      <c r="KTB661" s="163"/>
      <c r="KTC661" s="163"/>
      <c r="KTD661" s="163"/>
      <c r="KTE661" s="163"/>
      <c r="KTF661" s="163"/>
      <c r="KTG661" s="163"/>
      <c r="KTH661" s="163"/>
      <c r="KTI661" s="163"/>
      <c r="KTJ661" s="163"/>
      <c r="KTK661" s="163"/>
      <c r="KTL661" s="163"/>
      <c r="KTM661" s="163"/>
      <c r="KTN661" s="163"/>
      <c r="KTO661" s="163"/>
      <c r="KTP661" s="163"/>
      <c r="KTQ661" s="163"/>
      <c r="KTR661" s="163"/>
      <c r="KTS661" s="163"/>
      <c r="KTT661" s="163"/>
      <c r="KTU661" s="163"/>
      <c r="KTV661" s="163"/>
      <c r="KTW661" s="163"/>
      <c r="KTX661" s="163"/>
      <c r="KTY661" s="163"/>
      <c r="KTZ661" s="163"/>
      <c r="KUA661" s="163"/>
      <c r="KUB661" s="163"/>
      <c r="KUC661" s="163"/>
      <c r="KUD661" s="163"/>
      <c r="KUE661" s="163"/>
      <c r="KUF661" s="163"/>
      <c r="KUG661" s="163"/>
      <c r="KUH661" s="163"/>
      <c r="KUI661" s="163"/>
      <c r="KUJ661" s="163"/>
      <c r="KUK661" s="163"/>
      <c r="KUL661" s="163"/>
      <c r="KUM661" s="163"/>
      <c r="KUN661" s="163"/>
      <c r="KUO661" s="163"/>
      <c r="KUP661" s="163"/>
      <c r="KUQ661" s="163"/>
      <c r="KUR661" s="163"/>
      <c r="KUS661" s="163"/>
      <c r="KUT661" s="163"/>
      <c r="KUU661" s="163"/>
      <c r="KUV661" s="163"/>
      <c r="KUW661" s="163"/>
      <c r="KUX661" s="163"/>
      <c r="KUY661" s="163"/>
      <c r="KUZ661" s="163"/>
      <c r="KVA661" s="163"/>
      <c r="KVB661" s="163"/>
      <c r="KVC661" s="163"/>
      <c r="KVD661" s="163"/>
      <c r="KVE661" s="163"/>
      <c r="KVF661" s="163"/>
      <c r="KVG661" s="163"/>
      <c r="KVH661" s="163"/>
      <c r="KVI661" s="163"/>
      <c r="KVJ661" s="163"/>
      <c r="KVK661" s="163"/>
      <c r="KVL661" s="163"/>
      <c r="KVM661" s="163"/>
      <c r="KVN661" s="163"/>
      <c r="KVO661" s="163"/>
      <c r="KVP661" s="163"/>
      <c r="KVQ661" s="163"/>
      <c r="KVR661" s="163"/>
      <c r="KVS661" s="163"/>
      <c r="KVT661" s="163"/>
      <c r="KVU661" s="163"/>
      <c r="KVV661" s="163"/>
      <c r="KVW661" s="163"/>
      <c r="KVX661" s="163"/>
      <c r="KVY661" s="163"/>
      <c r="KVZ661" s="163"/>
      <c r="KWA661" s="163"/>
      <c r="KWB661" s="163"/>
      <c r="KWC661" s="163"/>
      <c r="KWD661" s="163"/>
      <c r="KWE661" s="163"/>
      <c r="KWF661" s="163"/>
      <c r="KWG661" s="163"/>
      <c r="KWH661" s="163"/>
      <c r="KWI661" s="163"/>
      <c r="KWJ661" s="163"/>
      <c r="KWK661" s="163"/>
      <c r="KWL661" s="163"/>
      <c r="KWM661" s="163"/>
      <c r="KWN661" s="163"/>
      <c r="KWO661" s="163"/>
      <c r="KWP661" s="163"/>
      <c r="KWQ661" s="163"/>
      <c r="KWR661" s="163"/>
      <c r="KWS661" s="163"/>
      <c r="KWT661" s="163"/>
      <c r="KWU661" s="163"/>
      <c r="KWV661" s="163"/>
      <c r="KWW661" s="163"/>
      <c r="KWX661" s="163"/>
      <c r="KWY661" s="163"/>
      <c r="KWZ661" s="163"/>
      <c r="KXA661" s="163"/>
      <c r="KXB661" s="163"/>
      <c r="KXC661" s="163"/>
      <c r="KXD661" s="163"/>
      <c r="KXE661" s="163"/>
      <c r="KXF661" s="163"/>
      <c r="KXG661" s="163"/>
      <c r="KXH661" s="163"/>
      <c r="KXI661" s="163"/>
      <c r="KXJ661" s="163"/>
      <c r="KXK661" s="163"/>
      <c r="KXL661" s="163"/>
      <c r="KXM661" s="163"/>
      <c r="KXN661" s="163"/>
      <c r="KXO661" s="163"/>
      <c r="KXP661" s="163"/>
      <c r="KXQ661" s="163"/>
      <c r="KXR661" s="163"/>
      <c r="KXS661" s="163"/>
      <c r="KXT661" s="163"/>
      <c r="KXU661" s="163"/>
      <c r="KXV661" s="163"/>
      <c r="KXW661" s="163"/>
      <c r="KXX661" s="163"/>
      <c r="KXY661" s="163"/>
      <c r="KXZ661" s="163"/>
      <c r="KYA661" s="163"/>
      <c r="KYB661" s="163"/>
      <c r="KYC661" s="163"/>
      <c r="KYD661" s="163"/>
      <c r="KYE661" s="163"/>
      <c r="KYF661" s="163"/>
      <c r="KYG661" s="163"/>
      <c r="KYH661" s="163"/>
      <c r="KYI661" s="163"/>
      <c r="KYJ661" s="163"/>
      <c r="KYK661" s="163"/>
      <c r="KYL661" s="163"/>
      <c r="KYM661" s="163"/>
      <c r="KYN661" s="163"/>
      <c r="KYO661" s="163"/>
      <c r="KYP661" s="163"/>
      <c r="KYQ661" s="163"/>
      <c r="KYR661" s="163"/>
      <c r="KYS661" s="163"/>
      <c r="KYT661" s="163"/>
      <c r="KYU661" s="163"/>
      <c r="KYV661" s="163"/>
      <c r="KYW661" s="163"/>
      <c r="KYX661" s="163"/>
      <c r="KYY661" s="163"/>
      <c r="KYZ661" s="163"/>
      <c r="KZA661" s="163"/>
      <c r="KZB661" s="163"/>
      <c r="KZC661" s="163"/>
      <c r="KZD661" s="163"/>
      <c r="KZE661" s="163"/>
      <c r="KZF661" s="163"/>
      <c r="KZG661" s="163"/>
      <c r="KZH661" s="163"/>
      <c r="KZI661" s="163"/>
      <c r="KZJ661" s="163"/>
      <c r="KZK661" s="163"/>
      <c r="KZL661" s="163"/>
      <c r="KZM661" s="163"/>
      <c r="KZN661" s="163"/>
      <c r="KZO661" s="163"/>
      <c r="KZP661" s="163"/>
      <c r="KZQ661" s="163"/>
      <c r="KZR661" s="163"/>
      <c r="KZS661" s="163"/>
      <c r="KZT661" s="163"/>
      <c r="KZU661" s="163"/>
      <c r="KZV661" s="163"/>
      <c r="KZW661" s="163"/>
      <c r="KZX661" s="163"/>
      <c r="KZY661" s="163"/>
      <c r="KZZ661" s="163"/>
      <c r="LAA661" s="163"/>
      <c r="LAB661" s="163"/>
      <c r="LAC661" s="163"/>
      <c r="LAD661" s="163"/>
      <c r="LAE661" s="163"/>
      <c r="LAF661" s="163"/>
      <c r="LAG661" s="163"/>
      <c r="LAH661" s="163"/>
      <c r="LAI661" s="163"/>
      <c r="LAJ661" s="163"/>
      <c r="LAK661" s="163"/>
      <c r="LAL661" s="163"/>
      <c r="LAM661" s="163"/>
      <c r="LAN661" s="163"/>
      <c r="LAO661" s="163"/>
      <c r="LAP661" s="163"/>
      <c r="LAQ661" s="163"/>
      <c r="LAR661" s="163"/>
      <c r="LAS661" s="163"/>
      <c r="LAT661" s="163"/>
      <c r="LAU661" s="163"/>
      <c r="LAV661" s="163"/>
      <c r="LAW661" s="163"/>
      <c r="LAX661" s="163"/>
      <c r="LAY661" s="163"/>
      <c r="LAZ661" s="163"/>
      <c r="LBA661" s="163"/>
      <c r="LBB661" s="163"/>
      <c r="LBC661" s="163"/>
      <c r="LBD661" s="163"/>
      <c r="LBE661" s="163"/>
      <c r="LBF661" s="163"/>
      <c r="LBG661" s="163"/>
      <c r="LBH661" s="163"/>
      <c r="LBI661" s="163"/>
      <c r="LBJ661" s="163"/>
      <c r="LBK661" s="163"/>
      <c r="LBL661" s="163"/>
      <c r="LBM661" s="163"/>
      <c r="LBN661" s="163"/>
      <c r="LBO661" s="163"/>
      <c r="LBP661" s="163"/>
      <c r="LBQ661" s="163"/>
      <c r="LBR661" s="163"/>
      <c r="LBS661" s="163"/>
      <c r="LBT661" s="163"/>
      <c r="LBU661" s="163"/>
      <c r="LBV661" s="163"/>
      <c r="LBW661" s="163"/>
      <c r="LBX661" s="163"/>
      <c r="LBY661" s="163"/>
      <c r="LBZ661" s="163"/>
      <c r="LCA661" s="163"/>
      <c r="LCB661" s="163"/>
      <c r="LCC661" s="163"/>
      <c r="LCD661" s="163"/>
      <c r="LCE661" s="163"/>
      <c r="LCF661" s="163"/>
      <c r="LCG661" s="163"/>
      <c r="LCH661" s="163"/>
      <c r="LCI661" s="163"/>
      <c r="LCJ661" s="163"/>
      <c r="LCK661" s="163"/>
      <c r="LCL661" s="163"/>
      <c r="LCM661" s="163"/>
      <c r="LCN661" s="163"/>
      <c r="LCO661" s="163"/>
      <c r="LCP661" s="163"/>
      <c r="LCQ661" s="163"/>
      <c r="LCR661" s="163"/>
      <c r="LCS661" s="163"/>
      <c r="LCT661" s="163"/>
      <c r="LCU661" s="163"/>
      <c r="LCV661" s="163"/>
      <c r="LCW661" s="163"/>
      <c r="LCX661" s="163"/>
      <c r="LCY661" s="163"/>
      <c r="LCZ661" s="163"/>
      <c r="LDA661" s="163"/>
      <c r="LDB661" s="163"/>
      <c r="LDC661" s="163"/>
      <c r="LDD661" s="163"/>
      <c r="LDE661" s="163"/>
      <c r="LDF661" s="163"/>
      <c r="LDG661" s="163"/>
      <c r="LDH661" s="163"/>
      <c r="LDI661" s="163"/>
      <c r="LDJ661" s="163"/>
      <c r="LDK661" s="163"/>
      <c r="LDL661" s="163"/>
      <c r="LDM661" s="163"/>
      <c r="LDN661" s="163"/>
      <c r="LDO661" s="163"/>
      <c r="LDP661" s="163"/>
      <c r="LDQ661" s="163"/>
      <c r="LDR661" s="163"/>
      <c r="LDS661" s="163"/>
      <c r="LDT661" s="163"/>
      <c r="LDU661" s="163"/>
      <c r="LDV661" s="163"/>
      <c r="LDW661" s="163"/>
      <c r="LDX661" s="163"/>
      <c r="LDY661" s="163"/>
      <c r="LDZ661" s="163"/>
      <c r="LEA661" s="163"/>
      <c r="LEB661" s="163"/>
      <c r="LEC661" s="163"/>
      <c r="LED661" s="163"/>
      <c r="LEE661" s="163"/>
      <c r="LEF661" s="163"/>
      <c r="LEG661" s="163"/>
      <c r="LEH661" s="163"/>
      <c r="LEI661" s="163"/>
      <c r="LEJ661" s="163"/>
      <c r="LEK661" s="163"/>
      <c r="LEL661" s="163"/>
      <c r="LEM661" s="163"/>
      <c r="LEN661" s="163"/>
      <c r="LEO661" s="163"/>
      <c r="LEP661" s="163"/>
      <c r="LEQ661" s="163"/>
      <c r="LER661" s="163"/>
      <c r="LES661" s="163"/>
      <c r="LET661" s="163"/>
      <c r="LEU661" s="163"/>
      <c r="LEV661" s="163"/>
      <c r="LEW661" s="163"/>
      <c r="LEX661" s="163"/>
      <c r="LEY661" s="163"/>
      <c r="LEZ661" s="163"/>
      <c r="LFA661" s="163"/>
      <c r="LFB661" s="163"/>
      <c r="LFC661" s="163"/>
      <c r="LFD661" s="163"/>
      <c r="LFE661" s="163"/>
      <c r="LFF661" s="163"/>
      <c r="LFG661" s="163"/>
      <c r="LFH661" s="163"/>
      <c r="LFI661" s="163"/>
      <c r="LFJ661" s="163"/>
      <c r="LFK661" s="163"/>
      <c r="LFL661" s="163"/>
      <c r="LFM661" s="163"/>
      <c r="LFN661" s="163"/>
      <c r="LFO661" s="163"/>
      <c r="LFP661" s="163"/>
      <c r="LFQ661" s="163"/>
      <c r="LFR661" s="163"/>
      <c r="LFS661" s="163"/>
      <c r="LFT661" s="163"/>
      <c r="LFU661" s="163"/>
      <c r="LFV661" s="163"/>
      <c r="LFW661" s="163"/>
      <c r="LFX661" s="163"/>
      <c r="LFY661" s="163"/>
      <c r="LFZ661" s="163"/>
      <c r="LGA661" s="163"/>
      <c r="LGB661" s="163"/>
      <c r="LGC661" s="163"/>
      <c r="LGD661" s="163"/>
      <c r="LGE661" s="163"/>
      <c r="LGF661" s="163"/>
      <c r="LGG661" s="163"/>
      <c r="LGH661" s="163"/>
      <c r="LGI661" s="163"/>
      <c r="LGJ661" s="163"/>
      <c r="LGK661" s="163"/>
      <c r="LGL661" s="163"/>
      <c r="LGM661" s="163"/>
      <c r="LGN661" s="163"/>
      <c r="LGO661" s="163"/>
      <c r="LGP661" s="163"/>
      <c r="LGQ661" s="163"/>
      <c r="LGR661" s="163"/>
      <c r="LGS661" s="163"/>
      <c r="LGT661" s="163"/>
      <c r="LGU661" s="163"/>
      <c r="LGV661" s="163"/>
      <c r="LGW661" s="163"/>
      <c r="LGX661" s="163"/>
      <c r="LGY661" s="163"/>
      <c r="LGZ661" s="163"/>
      <c r="LHA661" s="163"/>
      <c r="LHB661" s="163"/>
      <c r="LHC661" s="163"/>
      <c r="LHD661" s="163"/>
      <c r="LHE661" s="163"/>
      <c r="LHF661" s="163"/>
      <c r="LHG661" s="163"/>
      <c r="LHH661" s="163"/>
      <c r="LHI661" s="163"/>
      <c r="LHJ661" s="163"/>
      <c r="LHK661" s="163"/>
      <c r="LHL661" s="163"/>
      <c r="LHM661" s="163"/>
      <c r="LHN661" s="163"/>
      <c r="LHO661" s="163"/>
      <c r="LHP661" s="163"/>
      <c r="LHQ661" s="163"/>
      <c r="LHR661" s="163"/>
      <c r="LHS661" s="163"/>
      <c r="LHT661" s="163"/>
      <c r="LHU661" s="163"/>
      <c r="LHV661" s="163"/>
      <c r="LHW661" s="163"/>
      <c r="LHX661" s="163"/>
      <c r="LHY661" s="163"/>
      <c r="LHZ661" s="163"/>
      <c r="LIA661" s="163"/>
      <c r="LIB661" s="163"/>
      <c r="LIC661" s="163"/>
      <c r="LID661" s="163"/>
      <c r="LIE661" s="163"/>
      <c r="LIF661" s="163"/>
      <c r="LIG661" s="163"/>
      <c r="LIH661" s="163"/>
      <c r="LII661" s="163"/>
      <c r="LIJ661" s="163"/>
      <c r="LIK661" s="163"/>
      <c r="LIL661" s="163"/>
      <c r="LIM661" s="163"/>
      <c r="LIN661" s="163"/>
      <c r="LIO661" s="163"/>
      <c r="LIP661" s="163"/>
      <c r="LIQ661" s="163"/>
      <c r="LIR661" s="163"/>
      <c r="LIS661" s="163"/>
      <c r="LIT661" s="163"/>
      <c r="LIU661" s="163"/>
      <c r="LIV661" s="163"/>
      <c r="LIW661" s="163"/>
      <c r="LIX661" s="163"/>
      <c r="LIY661" s="163"/>
      <c r="LIZ661" s="163"/>
      <c r="LJA661" s="163"/>
      <c r="LJB661" s="163"/>
      <c r="LJC661" s="163"/>
      <c r="LJD661" s="163"/>
      <c r="LJE661" s="163"/>
      <c r="LJF661" s="163"/>
      <c r="LJG661" s="163"/>
      <c r="LJH661" s="163"/>
      <c r="LJI661" s="163"/>
      <c r="LJJ661" s="163"/>
      <c r="LJK661" s="163"/>
      <c r="LJL661" s="163"/>
      <c r="LJM661" s="163"/>
      <c r="LJN661" s="163"/>
      <c r="LJO661" s="163"/>
      <c r="LJP661" s="163"/>
      <c r="LJQ661" s="163"/>
      <c r="LJR661" s="163"/>
      <c r="LJS661" s="163"/>
      <c r="LJT661" s="163"/>
      <c r="LJU661" s="163"/>
      <c r="LJV661" s="163"/>
      <c r="LJW661" s="163"/>
      <c r="LJX661" s="163"/>
      <c r="LJY661" s="163"/>
      <c r="LJZ661" s="163"/>
      <c r="LKA661" s="163"/>
      <c r="LKB661" s="163"/>
      <c r="LKC661" s="163"/>
      <c r="LKD661" s="163"/>
      <c r="LKE661" s="163"/>
      <c r="LKF661" s="163"/>
      <c r="LKG661" s="163"/>
      <c r="LKH661" s="163"/>
      <c r="LKI661" s="163"/>
      <c r="LKJ661" s="163"/>
      <c r="LKK661" s="163"/>
      <c r="LKL661" s="163"/>
      <c r="LKM661" s="163"/>
      <c r="LKN661" s="163"/>
      <c r="LKO661" s="163"/>
      <c r="LKP661" s="163"/>
      <c r="LKQ661" s="163"/>
      <c r="LKR661" s="163"/>
      <c r="LKS661" s="163"/>
      <c r="LKT661" s="163"/>
      <c r="LKU661" s="163"/>
      <c r="LKV661" s="163"/>
      <c r="LKW661" s="163"/>
      <c r="LKX661" s="163"/>
      <c r="LKY661" s="163"/>
      <c r="LKZ661" s="163"/>
      <c r="LLA661" s="163"/>
      <c r="LLB661" s="163"/>
      <c r="LLC661" s="163"/>
      <c r="LLD661" s="163"/>
      <c r="LLE661" s="163"/>
      <c r="LLF661" s="163"/>
      <c r="LLG661" s="163"/>
      <c r="LLH661" s="163"/>
      <c r="LLI661" s="163"/>
      <c r="LLJ661" s="163"/>
      <c r="LLK661" s="163"/>
      <c r="LLL661" s="163"/>
      <c r="LLM661" s="163"/>
      <c r="LLN661" s="163"/>
      <c r="LLO661" s="163"/>
      <c r="LLP661" s="163"/>
      <c r="LLQ661" s="163"/>
      <c r="LLR661" s="163"/>
      <c r="LLS661" s="163"/>
      <c r="LLT661" s="163"/>
      <c r="LLU661" s="163"/>
      <c r="LLV661" s="163"/>
      <c r="LLW661" s="163"/>
      <c r="LLX661" s="163"/>
      <c r="LLY661" s="163"/>
      <c r="LLZ661" s="163"/>
      <c r="LMA661" s="163"/>
      <c r="LMB661" s="163"/>
      <c r="LMC661" s="163"/>
      <c r="LMD661" s="163"/>
      <c r="LME661" s="163"/>
      <c r="LMF661" s="163"/>
      <c r="LMG661" s="163"/>
      <c r="LMH661" s="163"/>
      <c r="LMI661" s="163"/>
      <c r="LMJ661" s="163"/>
      <c r="LMK661" s="163"/>
      <c r="LML661" s="163"/>
      <c r="LMM661" s="163"/>
      <c r="LMN661" s="163"/>
      <c r="LMO661" s="163"/>
      <c r="LMP661" s="163"/>
      <c r="LMQ661" s="163"/>
      <c r="LMR661" s="163"/>
      <c r="LMS661" s="163"/>
      <c r="LMT661" s="163"/>
      <c r="LMU661" s="163"/>
      <c r="LMV661" s="163"/>
      <c r="LMW661" s="163"/>
      <c r="LMX661" s="163"/>
      <c r="LMY661" s="163"/>
      <c r="LMZ661" s="163"/>
      <c r="LNA661" s="163"/>
      <c r="LNB661" s="163"/>
      <c r="LNC661" s="163"/>
      <c r="LND661" s="163"/>
      <c r="LNE661" s="163"/>
      <c r="LNF661" s="163"/>
      <c r="LNG661" s="163"/>
      <c r="LNH661" s="163"/>
      <c r="LNI661" s="163"/>
      <c r="LNJ661" s="163"/>
      <c r="LNK661" s="163"/>
      <c r="LNL661" s="163"/>
      <c r="LNM661" s="163"/>
      <c r="LNN661" s="163"/>
      <c r="LNO661" s="163"/>
      <c r="LNP661" s="163"/>
      <c r="LNQ661" s="163"/>
      <c r="LNR661" s="163"/>
      <c r="LNS661" s="163"/>
      <c r="LNT661" s="163"/>
      <c r="LNU661" s="163"/>
      <c r="LNV661" s="163"/>
      <c r="LNW661" s="163"/>
      <c r="LNX661" s="163"/>
      <c r="LNY661" s="163"/>
      <c r="LNZ661" s="163"/>
      <c r="LOA661" s="163"/>
      <c r="LOB661" s="163"/>
      <c r="LOC661" s="163"/>
      <c r="LOD661" s="163"/>
      <c r="LOE661" s="163"/>
      <c r="LOF661" s="163"/>
      <c r="LOG661" s="163"/>
      <c r="LOH661" s="163"/>
      <c r="LOI661" s="163"/>
      <c r="LOJ661" s="163"/>
      <c r="LOK661" s="163"/>
      <c r="LOL661" s="163"/>
      <c r="LOM661" s="163"/>
      <c r="LON661" s="163"/>
      <c r="LOO661" s="163"/>
      <c r="LOP661" s="163"/>
      <c r="LOQ661" s="163"/>
      <c r="LOR661" s="163"/>
      <c r="LOS661" s="163"/>
      <c r="LOT661" s="163"/>
      <c r="LOU661" s="163"/>
      <c r="LOV661" s="163"/>
      <c r="LOW661" s="163"/>
      <c r="LOX661" s="163"/>
      <c r="LOY661" s="163"/>
      <c r="LOZ661" s="163"/>
      <c r="LPA661" s="163"/>
      <c r="LPB661" s="163"/>
      <c r="LPC661" s="163"/>
      <c r="LPD661" s="163"/>
      <c r="LPE661" s="163"/>
      <c r="LPF661" s="163"/>
      <c r="LPG661" s="163"/>
      <c r="LPH661" s="163"/>
      <c r="LPI661" s="163"/>
      <c r="LPJ661" s="163"/>
      <c r="LPK661" s="163"/>
      <c r="LPL661" s="163"/>
      <c r="LPM661" s="163"/>
      <c r="LPN661" s="163"/>
      <c r="LPO661" s="163"/>
      <c r="LPP661" s="163"/>
      <c r="LPQ661" s="163"/>
      <c r="LPR661" s="163"/>
      <c r="LPS661" s="163"/>
      <c r="LPT661" s="163"/>
      <c r="LPU661" s="163"/>
      <c r="LPV661" s="163"/>
      <c r="LPW661" s="163"/>
      <c r="LPX661" s="163"/>
      <c r="LPY661" s="163"/>
      <c r="LPZ661" s="163"/>
      <c r="LQA661" s="163"/>
      <c r="LQB661" s="163"/>
      <c r="LQC661" s="163"/>
      <c r="LQD661" s="163"/>
      <c r="LQE661" s="163"/>
      <c r="LQF661" s="163"/>
      <c r="LQG661" s="163"/>
      <c r="LQH661" s="163"/>
      <c r="LQI661" s="163"/>
      <c r="LQJ661" s="163"/>
      <c r="LQK661" s="163"/>
      <c r="LQL661" s="163"/>
      <c r="LQM661" s="163"/>
      <c r="LQN661" s="163"/>
      <c r="LQO661" s="163"/>
      <c r="LQP661" s="163"/>
      <c r="LQQ661" s="163"/>
      <c r="LQR661" s="163"/>
      <c r="LQS661" s="163"/>
      <c r="LQT661" s="163"/>
      <c r="LQU661" s="163"/>
      <c r="LQV661" s="163"/>
      <c r="LQW661" s="163"/>
      <c r="LQX661" s="163"/>
      <c r="LQY661" s="163"/>
      <c r="LQZ661" s="163"/>
      <c r="LRA661" s="163"/>
      <c r="LRB661" s="163"/>
      <c r="LRC661" s="163"/>
      <c r="LRD661" s="163"/>
      <c r="LRE661" s="163"/>
      <c r="LRF661" s="163"/>
      <c r="LRG661" s="163"/>
      <c r="LRH661" s="163"/>
      <c r="LRI661" s="163"/>
      <c r="LRJ661" s="163"/>
      <c r="LRK661" s="163"/>
      <c r="LRL661" s="163"/>
      <c r="LRM661" s="163"/>
      <c r="LRN661" s="163"/>
      <c r="LRO661" s="163"/>
      <c r="LRP661" s="163"/>
      <c r="LRQ661" s="163"/>
      <c r="LRR661" s="163"/>
      <c r="LRS661" s="163"/>
      <c r="LRT661" s="163"/>
      <c r="LRU661" s="163"/>
      <c r="LRV661" s="163"/>
      <c r="LRW661" s="163"/>
      <c r="LRX661" s="163"/>
      <c r="LRY661" s="163"/>
      <c r="LRZ661" s="163"/>
      <c r="LSA661" s="163"/>
      <c r="LSB661" s="163"/>
      <c r="LSC661" s="163"/>
      <c r="LSD661" s="163"/>
      <c r="LSE661" s="163"/>
      <c r="LSF661" s="163"/>
      <c r="LSG661" s="163"/>
      <c r="LSH661" s="163"/>
      <c r="LSI661" s="163"/>
      <c r="LSJ661" s="163"/>
      <c r="LSK661" s="163"/>
      <c r="LSL661" s="163"/>
      <c r="LSM661" s="163"/>
      <c r="LSN661" s="163"/>
      <c r="LSO661" s="163"/>
      <c r="LSP661" s="163"/>
      <c r="LSQ661" s="163"/>
      <c r="LSR661" s="163"/>
      <c r="LSS661" s="163"/>
      <c r="LST661" s="163"/>
      <c r="LSU661" s="163"/>
      <c r="LSV661" s="163"/>
      <c r="LSW661" s="163"/>
      <c r="LSX661" s="163"/>
      <c r="LSY661" s="163"/>
      <c r="LSZ661" s="163"/>
      <c r="LTA661" s="163"/>
      <c r="LTB661" s="163"/>
      <c r="LTC661" s="163"/>
      <c r="LTD661" s="163"/>
      <c r="LTE661" s="163"/>
      <c r="LTF661" s="163"/>
      <c r="LTG661" s="163"/>
      <c r="LTH661" s="163"/>
      <c r="LTI661" s="163"/>
      <c r="LTJ661" s="163"/>
      <c r="LTK661" s="163"/>
      <c r="LTL661" s="163"/>
      <c r="LTM661" s="163"/>
      <c r="LTN661" s="163"/>
      <c r="LTO661" s="163"/>
      <c r="LTP661" s="163"/>
      <c r="LTQ661" s="163"/>
      <c r="LTR661" s="163"/>
      <c r="LTS661" s="163"/>
      <c r="LTT661" s="163"/>
      <c r="LTU661" s="163"/>
      <c r="LTV661" s="163"/>
      <c r="LTW661" s="163"/>
      <c r="LTX661" s="163"/>
      <c r="LTY661" s="163"/>
      <c r="LTZ661" s="163"/>
      <c r="LUA661" s="163"/>
      <c r="LUB661" s="163"/>
      <c r="LUC661" s="163"/>
      <c r="LUD661" s="163"/>
      <c r="LUE661" s="163"/>
      <c r="LUF661" s="163"/>
      <c r="LUG661" s="163"/>
      <c r="LUH661" s="163"/>
      <c r="LUI661" s="163"/>
      <c r="LUJ661" s="163"/>
      <c r="LUK661" s="163"/>
      <c r="LUL661" s="163"/>
      <c r="LUM661" s="163"/>
      <c r="LUN661" s="163"/>
      <c r="LUO661" s="163"/>
      <c r="LUP661" s="163"/>
      <c r="LUQ661" s="163"/>
      <c r="LUR661" s="163"/>
      <c r="LUS661" s="163"/>
      <c r="LUT661" s="163"/>
      <c r="LUU661" s="163"/>
      <c r="LUV661" s="163"/>
      <c r="LUW661" s="163"/>
      <c r="LUX661" s="163"/>
      <c r="LUY661" s="163"/>
      <c r="LUZ661" s="163"/>
      <c r="LVA661" s="163"/>
      <c r="LVB661" s="163"/>
      <c r="LVC661" s="163"/>
      <c r="LVD661" s="163"/>
      <c r="LVE661" s="163"/>
      <c r="LVF661" s="163"/>
      <c r="LVG661" s="163"/>
      <c r="LVH661" s="163"/>
      <c r="LVI661" s="163"/>
      <c r="LVJ661" s="163"/>
      <c r="LVK661" s="163"/>
      <c r="LVL661" s="163"/>
      <c r="LVM661" s="163"/>
      <c r="LVN661" s="163"/>
      <c r="LVO661" s="163"/>
      <c r="LVP661" s="163"/>
      <c r="LVQ661" s="163"/>
      <c r="LVR661" s="163"/>
      <c r="LVS661" s="163"/>
      <c r="LVT661" s="163"/>
      <c r="LVU661" s="163"/>
      <c r="LVV661" s="163"/>
      <c r="LVW661" s="163"/>
      <c r="LVX661" s="163"/>
      <c r="LVY661" s="163"/>
      <c r="LVZ661" s="163"/>
      <c r="LWA661" s="163"/>
      <c r="LWB661" s="163"/>
      <c r="LWC661" s="163"/>
      <c r="LWD661" s="163"/>
      <c r="LWE661" s="163"/>
      <c r="LWF661" s="163"/>
      <c r="LWG661" s="163"/>
      <c r="LWH661" s="163"/>
      <c r="LWI661" s="163"/>
      <c r="LWJ661" s="163"/>
      <c r="LWK661" s="163"/>
      <c r="LWL661" s="163"/>
      <c r="LWM661" s="163"/>
      <c r="LWN661" s="163"/>
      <c r="LWO661" s="163"/>
      <c r="LWP661" s="163"/>
      <c r="LWQ661" s="163"/>
      <c r="LWR661" s="163"/>
      <c r="LWS661" s="163"/>
      <c r="LWT661" s="163"/>
      <c r="LWU661" s="163"/>
      <c r="LWV661" s="163"/>
      <c r="LWW661" s="163"/>
      <c r="LWX661" s="163"/>
      <c r="LWY661" s="163"/>
      <c r="LWZ661" s="163"/>
      <c r="LXA661" s="163"/>
      <c r="LXB661" s="163"/>
      <c r="LXC661" s="163"/>
      <c r="LXD661" s="163"/>
      <c r="LXE661" s="163"/>
      <c r="LXF661" s="163"/>
      <c r="LXG661" s="163"/>
      <c r="LXH661" s="163"/>
      <c r="LXI661" s="163"/>
      <c r="LXJ661" s="163"/>
      <c r="LXK661" s="163"/>
      <c r="LXL661" s="163"/>
      <c r="LXM661" s="163"/>
      <c r="LXN661" s="163"/>
      <c r="LXO661" s="163"/>
      <c r="LXP661" s="163"/>
      <c r="LXQ661" s="163"/>
      <c r="LXR661" s="163"/>
      <c r="LXS661" s="163"/>
      <c r="LXT661" s="163"/>
      <c r="LXU661" s="163"/>
      <c r="LXV661" s="163"/>
      <c r="LXW661" s="163"/>
      <c r="LXX661" s="163"/>
      <c r="LXY661" s="163"/>
      <c r="LXZ661" s="163"/>
      <c r="LYA661" s="163"/>
      <c r="LYB661" s="163"/>
      <c r="LYC661" s="163"/>
      <c r="LYD661" s="163"/>
      <c r="LYE661" s="163"/>
      <c r="LYF661" s="163"/>
      <c r="LYG661" s="163"/>
      <c r="LYH661" s="163"/>
      <c r="LYI661" s="163"/>
      <c r="LYJ661" s="163"/>
      <c r="LYK661" s="163"/>
      <c r="LYL661" s="163"/>
      <c r="LYM661" s="163"/>
      <c r="LYN661" s="163"/>
      <c r="LYO661" s="163"/>
      <c r="LYP661" s="163"/>
      <c r="LYQ661" s="163"/>
      <c r="LYR661" s="163"/>
      <c r="LYS661" s="163"/>
      <c r="LYT661" s="163"/>
      <c r="LYU661" s="163"/>
      <c r="LYV661" s="163"/>
      <c r="LYW661" s="163"/>
      <c r="LYX661" s="163"/>
      <c r="LYY661" s="163"/>
      <c r="LYZ661" s="163"/>
      <c r="LZA661" s="163"/>
      <c r="LZB661" s="163"/>
      <c r="LZC661" s="163"/>
      <c r="LZD661" s="163"/>
      <c r="LZE661" s="163"/>
      <c r="LZF661" s="163"/>
      <c r="LZG661" s="163"/>
      <c r="LZH661" s="163"/>
      <c r="LZI661" s="163"/>
      <c r="LZJ661" s="163"/>
      <c r="LZK661" s="163"/>
      <c r="LZL661" s="163"/>
      <c r="LZM661" s="163"/>
      <c r="LZN661" s="163"/>
      <c r="LZO661" s="163"/>
      <c r="LZP661" s="163"/>
      <c r="LZQ661" s="163"/>
      <c r="LZR661" s="163"/>
      <c r="LZS661" s="163"/>
      <c r="LZT661" s="163"/>
      <c r="LZU661" s="163"/>
      <c r="LZV661" s="163"/>
      <c r="LZW661" s="163"/>
      <c r="LZX661" s="163"/>
      <c r="LZY661" s="163"/>
      <c r="LZZ661" s="163"/>
      <c r="MAA661" s="163"/>
      <c r="MAB661" s="163"/>
      <c r="MAC661" s="163"/>
      <c r="MAD661" s="163"/>
      <c r="MAE661" s="163"/>
      <c r="MAF661" s="163"/>
      <c r="MAG661" s="163"/>
      <c r="MAH661" s="163"/>
      <c r="MAI661" s="163"/>
      <c r="MAJ661" s="163"/>
      <c r="MAK661" s="163"/>
      <c r="MAL661" s="163"/>
      <c r="MAM661" s="163"/>
      <c r="MAN661" s="163"/>
      <c r="MAO661" s="163"/>
      <c r="MAP661" s="163"/>
      <c r="MAQ661" s="163"/>
      <c r="MAR661" s="163"/>
      <c r="MAS661" s="163"/>
      <c r="MAT661" s="163"/>
      <c r="MAU661" s="163"/>
      <c r="MAV661" s="163"/>
      <c r="MAW661" s="163"/>
      <c r="MAX661" s="163"/>
      <c r="MAY661" s="163"/>
      <c r="MAZ661" s="163"/>
      <c r="MBA661" s="163"/>
      <c r="MBB661" s="163"/>
      <c r="MBC661" s="163"/>
      <c r="MBD661" s="163"/>
      <c r="MBE661" s="163"/>
      <c r="MBF661" s="163"/>
      <c r="MBG661" s="163"/>
      <c r="MBH661" s="163"/>
      <c r="MBI661" s="163"/>
      <c r="MBJ661" s="163"/>
      <c r="MBK661" s="163"/>
      <c r="MBL661" s="163"/>
      <c r="MBM661" s="163"/>
      <c r="MBN661" s="163"/>
      <c r="MBO661" s="163"/>
      <c r="MBP661" s="163"/>
      <c r="MBQ661" s="163"/>
      <c r="MBR661" s="163"/>
      <c r="MBS661" s="163"/>
      <c r="MBT661" s="163"/>
      <c r="MBU661" s="163"/>
      <c r="MBV661" s="163"/>
      <c r="MBW661" s="163"/>
      <c r="MBX661" s="163"/>
      <c r="MBY661" s="163"/>
      <c r="MBZ661" s="163"/>
      <c r="MCA661" s="163"/>
      <c r="MCB661" s="163"/>
      <c r="MCC661" s="163"/>
      <c r="MCD661" s="163"/>
      <c r="MCE661" s="163"/>
      <c r="MCF661" s="163"/>
      <c r="MCG661" s="163"/>
      <c r="MCH661" s="163"/>
      <c r="MCI661" s="163"/>
      <c r="MCJ661" s="163"/>
      <c r="MCK661" s="163"/>
      <c r="MCL661" s="163"/>
      <c r="MCM661" s="163"/>
      <c r="MCN661" s="163"/>
      <c r="MCO661" s="163"/>
      <c r="MCP661" s="163"/>
      <c r="MCQ661" s="163"/>
      <c r="MCR661" s="163"/>
      <c r="MCS661" s="163"/>
      <c r="MCT661" s="163"/>
      <c r="MCU661" s="163"/>
      <c r="MCV661" s="163"/>
      <c r="MCW661" s="163"/>
      <c r="MCX661" s="163"/>
      <c r="MCY661" s="163"/>
      <c r="MCZ661" s="163"/>
      <c r="MDA661" s="163"/>
      <c r="MDB661" s="163"/>
      <c r="MDC661" s="163"/>
      <c r="MDD661" s="163"/>
      <c r="MDE661" s="163"/>
      <c r="MDF661" s="163"/>
      <c r="MDG661" s="163"/>
      <c r="MDH661" s="163"/>
      <c r="MDI661" s="163"/>
      <c r="MDJ661" s="163"/>
      <c r="MDK661" s="163"/>
      <c r="MDL661" s="163"/>
      <c r="MDM661" s="163"/>
      <c r="MDN661" s="163"/>
      <c r="MDO661" s="163"/>
      <c r="MDP661" s="163"/>
      <c r="MDQ661" s="163"/>
      <c r="MDR661" s="163"/>
      <c r="MDS661" s="163"/>
      <c r="MDT661" s="163"/>
      <c r="MDU661" s="163"/>
      <c r="MDV661" s="163"/>
      <c r="MDW661" s="163"/>
      <c r="MDX661" s="163"/>
      <c r="MDY661" s="163"/>
      <c r="MDZ661" s="163"/>
      <c r="MEA661" s="163"/>
      <c r="MEB661" s="163"/>
      <c r="MEC661" s="163"/>
      <c r="MED661" s="163"/>
      <c r="MEE661" s="163"/>
      <c r="MEF661" s="163"/>
      <c r="MEG661" s="163"/>
      <c r="MEH661" s="163"/>
      <c r="MEI661" s="163"/>
      <c r="MEJ661" s="163"/>
      <c r="MEK661" s="163"/>
      <c r="MEL661" s="163"/>
      <c r="MEM661" s="163"/>
      <c r="MEN661" s="163"/>
      <c r="MEO661" s="163"/>
      <c r="MEP661" s="163"/>
      <c r="MEQ661" s="163"/>
      <c r="MER661" s="163"/>
      <c r="MES661" s="163"/>
      <c r="MET661" s="163"/>
      <c r="MEU661" s="163"/>
      <c r="MEV661" s="163"/>
      <c r="MEW661" s="163"/>
      <c r="MEX661" s="163"/>
      <c r="MEY661" s="163"/>
      <c r="MEZ661" s="163"/>
      <c r="MFA661" s="163"/>
      <c r="MFB661" s="163"/>
      <c r="MFC661" s="163"/>
      <c r="MFD661" s="163"/>
      <c r="MFE661" s="163"/>
      <c r="MFF661" s="163"/>
      <c r="MFG661" s="163"/>
      <c r="MFH661" s="163"/>
      <c r="MFI661" s="163"/>
      <c r="MFJ661" s="163"/>
      <c r="MFK661" s="163"/>
      <c r="MFL661" s="163"/>
      <c r="MFM661" s="163"/>
      <c r="MFN661" s="163"/>
      <c r="MFO661" s="163"/>
      <c r="MFP661" s="163"/>
      <c r="MFQ661" s="163"/>
      <c r="MFR661" s="163"/>
      <c r="MFS661" s="163"/>
      <c r="MFT661" s="163"/>
      <c r="MFU661" s="163"/>
      <c r="MFV661" s="163"/>
      <c r="MFW661" s="163"/>
      <c r="MFX661" s="163"/>
      <c r="MFY661" s="163"/>
      <c r="MFZ661" s="163"/>
      <c r="MGA661" s="163"/>
      <c r="MGB661" s="163"/>
      <c r="MGC661" s="163"/>
      <c r="MGD661" s="163"/>
      <c r="MGE661" s="163"/>
      <c r="MGF661" s="163"/>
      <c r="MGG661" s="163"/>
      <c r="MGH661" s="163"/>
      <c r="MGI661" s="163"/>
      <c r="MGJ661" s="163"/>
      <c r="MGK661" s="163"/>
      <c r="MGL661" s="163"/>
      <c r="MGM661" s="163"/>
      <c r="MGN661" s="163"/>
      <c r="MGO661" s="163"/>
      <c r="MGP661" s="163"/>
      <c r="MGQ661" s="163"/>
      <c r="MGR661" s="163"/>
      <c r="MGS661" s="163"/>
      <c r="MGT661" s="163"/>
      <c r="MGU661" s="163"/>
      <c r="MGV661" s="163"/>
      <c r="MGW661" s="163"/>
      <c r="MGX661" s="163"/>
      <c r="MGY661" s="163"/>
      <c r="MGZ661" s="163"/>
      <c r="MHA661" s="163"/>
      <c r="MHB661" s="163"/>
      <c r="MHC661" s="163"/>
      <c r="MHD661" s="163"/>
      <c r="MHE661" s="163"/>
      <c r="MHF661" s="163"/>
      <c r="MHG661" s="163"/>
      <c r="MHH661" s="163"/>
      <c r="MHI661" s="163"/>
      <c r="MHJ661" s="163"/>
      <c r="MHK661" s="163"/>
      <c r="MHL661" s="163"/>
      <c r="MHM661" s="163"/>
      <c r="MHN661" s="163"/>
      <c r="MHO661" s="163"/>
      <c r="MHP661" s="163"/>
      <c r="MHQ661" s="163"/>
      <c r="MHR661" s="163"/>
      <c r="MHS661" s="163"/>
      <c r="MHT661" s="163"/>
      <c r="MHU661" s="163"/>
      <c r="MHV661" s="163"/>
      <c r="MHW661" s="163"/>
      <c r="MHX661" s="163"/>
      <c r="MHY661" s="163"/>
      <c r="MHZ661" s="163"/>
      <c r="MIA661" s="163"/>
      <c r="MIB661" s="163"/>
      <c r="MIC661" s="163"/>
      <c r="MID661" s="163"/>
      <c r="MIE661" s="163"/>
      <c r="MIF661" s="163"/>
      <c r="MIG661" s="163"/>
      <c r="MIH661" s="163"/>
      <c r="MII661" s="163"/>
      <c r="MIJ661" s="163"/>
      <c r="MIK661" s="163"/>
      <c r="MIL661" s="163"/>
      <c r="MIM661" s="163"/>
      <c r="MIN661" s="163"/>
      <c r="MIO661" s="163"/>
      <c r="MIP661" s="163"/>
      <c r="MIQ661" s="163"/>
      <c r="MIR661" s="163"/>
      <c r="MIS661" s="163"/>
      <c r="MIT661" s="163"/>
      <c r="MIU661" s="163"/>
      <c r="MIV661" s="163"/>
      <c r="MIW661" s="163"/>
      <c r="MIX661" s="163"/>
      <c r="MIY661" s="163"/>
      <c r="MIZ661" s="163"/>
      <c r="MJA661" s="163"/>
      <c r="MJB661" s="163"/>
      <c r="MJC661" s="163"/>
      <c r="MJD661" s="163"/>
      <c r="MJE661" s="163"/>
      <c r="MJF661" s="163"/>
      <c r="MJG661" s="163"/>
      <c r="MJH661" s="163"/>
      <c r="MJI661" s="163"/>
      <c r="MJJ661" s="163"/>
      <c r="MJK661" s="163"/>
      <c r="MJL661" s="163"/>
      <c r="MJM661" s="163"/>
      <c r="MJN661" s="163"/>
      <c r="MJO661" s="163"/>
      <c r="MJP661" s="163"/>
      <c r="MJQ661" s="163"/>
      <c r="MJR661" s="163"/>
      <c r="MJS661" s="163"/>
      <c r="MJT661" s="163"/>
      <c r="MJU661" s="163"/>
      <c r="MJV661" s="163"/>
      <c r="MJW661" s="163"/>
      <c r="MJX661" s="163"/>
      <c r="MJY661" s="163"/>
      <c r="MJZ661" s="163"/>
      <c r="MKA661" s="163"/>
      <c r="MKB661" s="163"/>
      <c r="MKC661" s="163"/>
      <c r="MKD661" s="163"/>
      <c r="MKE661" s="163"/>
      <c r="MKF661" s="163"/>
      <c r="MKG661" s="163"/>
      <c r="MKH661" s="163"/>
      <c r="MKI661" s="163"/>
      <c r="MKJ661" s="163"/>
      <c r="MKK661" s="163"/>
      <c r="MKL661" s="163"/>
      <c r="MKM661" s="163"/>
      <c r="MKN661" s="163"/>
      <c r="MKO661" s="163"/>
      <c r="MKP661" s="163"/>
      <c r="MKQ661" s="163"/>
      <c r="MKR661" s="163"/>
      <c r="MKS661" s="163"/>
      <c r="MKT661" s="163"/>
      <c r="MKU661" s="163"/>
      <c r="MKV661" s="163"/>
      <c r="MKW661" s="163"/>
      <c r="MKX661" s="163"/>
      <c r="MKY661" s="163"/>
      <c r="MKZ661" s="163"/>
      <c r="MLA661" s="163"/>
      <c r="MLB661" s="163"/>
      <c r="MLC661" s="163"/>
      <c r="MLD661" s="163"/>
      <c r="MLE661" s="163"/>
      <c r="MLF661" s="163"/>
      <c r="MLG661" s="163"/>
      <c r="MLH661" s="163"/>
      <c r="MLI661" s="163"/>
      <c r="MLJ661" s="163"/>
      <c r="MLK661" s="163"/>
      <c r="MLL661" s="163"/>
      <c r="MLM661" s="163"/>
      <c r="MLN661" s="163"/>
      <c r="MLO661" s="163"/>
      <c r="MLP661" s="163"/>
      <c r="MLQ661" s="163"/>
      <c r="MLR661" s="163"/>
      <c r="MLS661" s="163"/>
      <c r="MLT661" s="163"/>
      <c r="MLU661" s="163"/>
      <c r="MLV661" s="163"/>
      <c r="MLW661" s="163"/>
      <c r="MLX661" s="163"/>
      <c r="MLY661" s="163"/>
      <c r="MLZ661" s="163"/>
      <c r="MMA661" s="163"/>
      <c r="MMB661" s="163"/>
      <c r="MMC661" s="163"/>
      <c r="MMD661" s="163"/>
      <c r="MME661" s="163"/>
      <c r="MMF661" s="163"/>
      <c r="MMG661" s="163"/>
      <c r="MMH661" s="163"/>
      <c r="MMI661" s="163"/>
      <c r="MMJ661" s="163"/>
      <c r="MMK661" s="163"/>
      <c r="MML661" s="163"/>
      <c r="MMM661" s="163"/>
      <c r="MMN661" s="163"/>
      <c r="MMO661" s="163"/>
      <c r="MMP661" s="163"/>
      <c r="MMQ661" s="163"/>
      <c r="MMR661" s="163"/>
      <c r="MMS661" s="163"/>
      <c r="MMT661" s="163"/>
      <c r="MMU661" s="163"/>
      <c r="MMV661" s="163"/>
      <c r="MMW661" s="163"/>
      <c r="MMX661" s="163"/>
      <c r="MMY661" s="163"/>
      <c r="MMZ661" s="163"/>
      <c r="MNA661" s="163"/>
      <c r="MNB661" s="163"/>
      <c r="MNC661" s="163"/>
      <c r="MND661" s="163"/>
      <c r="MNE661" s="163"/>
      <c r="MNF661" s="163"/>
      <c r="MNG661" s="163"/>
      <c r="MNH661" s="163"/>
      <c r="MNI661" s="163"/>
      <c r="MNJ661" s="163"/>
      <c r="MNK661" s="163"/>
      <c r="MNL661" s="163"/>
      <c r="MNM661" s="163"/>
      <c r="MNN661" s="163"/>
      <c r="MNO661" s="163"/>
      <c r="MNP661" s="163"/>
      <c r="MNQ661" s="163"/>
      <c r="MNR661" s="163"/>
      <c r="MNS661" s="163"/>
      <c r="MNT661" s="163"/>
      <c r="MNU661" s="163"/>
      <c r="MNV661" s="163"/>
      <c r="MNW661" s="163"/>
      <c r="MNX661" s="163"/>
      <c r="MNY661" s="163"/>
      <c r="MNZ661" s="163"/>
      <c r="MOA661" s="163"/>
      <c r="MOB661" s="163"/>
      <c r="MOC661" s="163"/>
      <c r="MOD661" s="163"/>
      <c r="MOE661" s="163"/>
      <c r="MOF661" s="163"/>
      <c r="MOG661" s="163"/>
      <c r="MOH661" s="163"/>
      <c r="MOI661" s="163"/>
      <c r="MOJ661" s="163"/>
      <c r="MOK661" s="163"/>
      <c r="MOL661" s="163"/>
      <c r="MOM661" s="163"/>
      <c r="MON661" s="163"/>
      <c r="MOO661" s="163"/>
      <c r="MOP661" s="163"/>
      <c r="MOQ661" s="163"/>
      <c r="MOR661" s="163"/>
      <c r="MOS661" s="163"/>
      <c r="MOT661" s="163"/>
      <c r="MOU661" s="163"/>
      <c r="MOV661" s="163"/>
      <c r="MOW661" s="163"/>
      <c r="MOX661" s="163"/>
      <c r="MOY661" s="163"/>
      <c r="MOZ661" s="163"/>
      <c r="MPA661" s="163"/>
      <c r="MPB661" s="163"/>
      <c r="MPC661" s="163"/>
      <c r="MPD661" s="163"/>
      <c r="MPE661" s="163"/>
      <c r="MPF661" s="163"/>
      <c r="MPG661" s="163"/>
      <c r="MPH661" s="163"/>
      <c r="MPI661" s="163"/>
      <c r="MPJ661" s="163"/>
      <c r="MPK661" s="163"/>
      <c r="MPL661" s="163"/>
      <c r="MPM661" s="163"/>
      <c r="MPN661" s="163"/>
      <c r="MPO661" s="163"/>
      <c r="MPP661" s="163"/>
      <c r="MPQ661" s="163"/>
      <c r="MPR661" s="163"/>
      <c r="MPS661" s="163"/>
      <c r="MPT661" s="163"/>
      <c r="MPU661" s="163"/>
      <c r="MPV661" s="163"/>
      <c r="MPW661" s="163"/>
      <c r="MPX661" s="163"/>
      <c r="MPY661" s="163"/>
      <c r="MPZ661" s="163"/>
      <c r="MQA661" s="163"/>
      <c r="MQB661" s="163"/>
      <c r="MQC661" s="163"/>
      <c r="MQD661" s="163"/>
      <c r="MQE661" s="163"/>
      <c r="MQF661" s="163"/>
      <c r="MQG661" s="163"/>
      <c r="MQH661" s="163"/>
      <c r="MQI661" s="163"/>
      <c r="MQJ661" s="163"/>
      <c r="MQK661" s="163"/>
      <c r="MQL661" s="163"/>
      <c r="MQM661" s="163"/>
      <c r="MQN661" s="163"/>
      <c r="MQO661" s="163"/>
      <c r="MQP661" s="163"/>
      <c r="MQQ661" s="163"/>
      <c r="MQR661" s="163"/>
      <c r="MQS661" s="163"/>
      <c r="MQT661" s="163"/>
      <c r="MQU661" s="163"/>
      <c r="MQV661" s="163"/>
      <c r="MQW661" s="163"/>
      <c r="MQX661" s="163"/>
      <c r="MQY661" s="163"/>
      <c r="MQZ661" s="163"/>
      <c r="MRA661" s="163"/>
      <c r="MRB661" s="163"/>
      <c r="MRC661" s="163"/>
      <c r="MRD661" s="163"/>
      <c r="MRE661" s="163"/>
      <c r="MRF661" s="163"/>
      <c r="MRG661" s="163"/>
      <c r="MRH661" s="163"/>
      <c r="MRI661" s="163"/>
      <c r="MRJ661" s="163"/>
      <c r="MRK661" s="163"/>
      <c r="MRL661" s="163"/>
      <c r="MRM661" s="163"/>
      <c r="MRN661" s="163"/>
      <c r="MRO661" s="163"/>
      <c r="MRP661" s="163"/>
      <c r="MRQ661" s="163"/>
      <c r="MRR661" s="163"/>
      <c r="MRS661" s="163"/>
      <c r="MRT661" s="163"/>
      <c r="MRU661" s="163"/>
      <c r="MRV661" s="163"/>
      <c r="MRW661" s="163"/>
      <c r="MRX661" s="163"/>
      <c r="MRY661" s="163"/>
      <c r="MRZ661" s="163"/>
      <c r="MSA661" s="163"/>
      <c r="MSB661" s="163"/>
      <c r="MSC661" s="163"/>
      <c r="MSD661" s="163"/>
      <c r="MSE661" s="163"/>
      <c r="MSF661" s="163"/>
      <c r="MSG661" s="163"/>
      <c r="MSH661" s="163"/>
      <c r="MSI661" s="163"/>
      <c r="MSJ661" s="163"/>
      <c r="MSK661" s="163"/>
      <c r="MSL661" s="163"/>
      <c r="MSM661" s="163"/>
      <c r="MSN661" s="163"/>
      <c r="MSO661" s="163"/>
      <c r="MSP661" s="163"/>
      <c r="MSQ661" s="163"/>
      <c r="MSR661" s="163"/>
      <c r="MSS661" s="163"/>
      <c r="MST661" s="163"/>
      <c r="MSU661" s="163"/>
      <c r="MSV661" s="163"/>
      <c r="MSW661" s="163"/>
      <c r="MSX661" s="163"/>
      <c r="MSY661" s="163"/>
      <c r="MSZ661" s="163"/>
      <c r="MTA661" s="163"/>
      <c r="MTB661" s="163"/>
      <c r="MTC661" s="163"/>
      <c r="MTD661" s="163"/>
      <c r="MTE661" s="163"/>
      <c r="MTF661" s="163"/>
      <c r="MTG661" s="163"/>
      <c r="MTH661" s="163"/>
      <c r="MTI661" s="163"/>
      <c r="MTJ661" s="163"/>
      <c r="MTK661" s="163"/>
      <c r="MTL661" s="163"/>
      <c r="MTM661" s="163"/>
      <c r="MTN661" s="163"/>
      <c r="MTO661" s="163"/>
      <c r="MTP661" s="163"/>
      <c r="MTQ661" s="163"/>
      <c r="MTR661" s="163"/>
      <c r="MTS661" s="163"/>
      <c r="MTT661" s="163"/>
      <c r="MTU661" s="163"/>
      <c r="MTV661" s="163"/>
      <c r="MTW661" s="163"/>
      <c r="MTX661" s="163"/>
      <c r="MTY661" s="163"/>
      <c r="MTZ661" s="163"/>
      <c r="MUA661" s="163"/>
      <c r="MUB661" s="163"/>
      <c r="MUC661" s="163"/>
      <c r="MUD661" s="163"/>
      <c r="MUE661" s="163"/>
      <c r="MUF661" s="163"/>
      <c r="MUG661" s="163"/>
      <c r="MUH661" s="163"/>
      <c r="MUI661" s="163"/>
      <c r="MUJ661" s="163"/>
      <c r="MUK661" s="163"/>
      <c r="MUL661" s="163"/>
      <c r="MUM661" s="163"/>
      <c r="MUN661" s="163"/>
      <c r="MUO661" s="163"/>
      <c r="MUP661" s="163"/>
      <c r="MUQ661" s="163"/>
      <c r="MUR661" s="163"/>
      <c r="MUS661" s="163"/>
      <c r="MUT661" s="163"/>
      <c r="MUU661" s="163"/>
      <c r="MUV661" s="163"/>
      <c r="MUW661" s="163"/>
      <c r="MUX661" s="163"/>
      <c r="MUY661" s="163"/>
      <c r="MUZ661" s="163"/>
      <c r="MVA661" s="163"/>
      <c r="MVB661" s="163"/>
      <c r="MVC661" s="163"/>
      <c r="MVD661" s="163"/>
      <c r="MVE661" s="163"/>
      <c r="MVF661" s="163"/>
      <c r="MVG661" s="163"/>
      <c r="MVH661" s="163"/>
      <c r="MVI661" s="163"/>
      <c r="MVJ661" s="163"/>
      <c r="MVK661" s="163"/>
      <c r="MVL661" s="163"/>
      <c r="MVM661" s="163"/>
      <c r="MVN661" s="163"/>
      <c r="MVO661" s="163"/>
      <c r="MVP661" s="163"/>
      <c r="MVQ661" s="163"/>
      <c r="MVR661" s="163"/>
      <c r="MVS661" s="163"/>
      <c r="MVT661" s="163"/>
      <c r="MVU661" s="163"/>
      <c r="MVV661" s="163"/>
      <c r="MVW661" s="163"/>
      <c r="MVX661" s="163"/>
      <c r="MVY661" s="163"/>
      <c r="MVZ661" s="163"/>
      <c r="MWA661" s="163"/>
      <c r="MWB661" s="163"/>
      <c r="MWC661" s="163"/>
      <c r="MWD661" s="163"/>
      <c r="MWE661" s="163"/>
      <c r="MWF661" s="163"/>
      <c r="MWG661" s="163"/>
      <c r="MWH661" s="163"/>
      <c r="MWI661" s="163"/>
      <c r="MWJ661" s="163"/>
      <c r="MWK661" s="163"/>
      <c r="MWL661" s="163"/>
      <c r="MWM661" s="163"/>
      <c r="MWN661" s="163"/>
      <c r="MWO661" s="163"/>
      <c r="MWP661" s="163"/>
      <c r="MWQ661" s="163"/>
      <c r="MWR661" s="163"/>
      <c r="MWS661" s="163"/>
      <c r="MWT661" s="163"/>
      <c r="MWU661" s="163"/>
      <c r="MWV661" s="163"/>
      <c r="MWW661" s="163"/>
      <c r="MWX661" s="163"/>
      <c r="MWY661" s="163"/>
      <c r="MWZ661" s="163"/>
      <c r="MXA661" s="163"/>
      <c r="MXB661" s="163"/>
      <c r="MXC661" s="163"/>
      <c r="MXD661" s="163"/>
      <c r="MXE661" s="163"/>
      <c r="MXF661" s="163"/>
      <c r="MXG661" s="163"/>
      <c r="MXH661" s="163"/>
      <c r="MXI661" s="163"/>
      <c r="MXJ661" s="163"/>
      <c r="MXK661" s="163"/>
      <c r="MXL661" s="163"/>
      <c r="MXM661" s="163"/>
      <c r="MXN661" s="163"/>
      <c r="MXO661" s="163"/>
      <c r="MXP661" s="163"/>
      <c r="MXQ661" s="163"/>
      <c r="MXR661" s="163"/>
      <c r="MXS661" s="163"/>
      <c r="MXT661" s="163"/>
      <c r="MXU661" s="163"/>
      <c r="MXV661" s="163"/>
      <c r="MXW661" s="163"/>
      <c r="MXX661" s="163"/>
      <c r="MXY661" s="163"/>
      <c r="MXZ661" s="163"/>
      <c r="MYA661" s="163"/>
      <c r="MYB661" s="163"/>
      <c r="MYC661" s="163"/>
      <c r="MYD661" s="163"/>
      <c r="MYE661" s="163"/>
      <c r="MYF661" s="163"/>
      <c r="MYG661" s="163"/>
      <c r="MYH661" s="163"/>
      <c r="MYI661" s="163"/>
      <c r="MYJ661" s="163"/>
      <c r="MYK661" s="163"/>
      <c r="MYL661" s="163"/>
      <c r="MYM661" s="163"/>
      <c r="MYN661" s="163"/>
      <c r="MYO661" s="163"/>
      <c r="MYP661" s="163"/>
      <c r="MYQ661" s="163"/>
      <c r="MYR661" s="163"/>
      <c r="MYS661" s="163"/>
      <c r="MYT661" s="163"/>
      <c r="MYU661" s="163"/>
      <c r="MYV661" s="163"/>
      <c r="MYW661" s="163"/>
      <c r="MYX661" s="163"/>
      <c r="MYY661" s="163"/>
      <c r="MYZ661" s="163"/>
      <c r="MZA661" s="163"/>
      <c r="MZB661" s="163"/>
      <c r="MZC661" s="163"/>
      <c r="MZD661" s="163"/>
      <c r="MZE661" s="163"/>
      <c r="MZF661" s="163"/>
      <c r="MZG661" s="163"/>
      <c r="MZH661" s="163"/>
      <c r="MZI661" s="163"/>
      <c r="MZJ661" s="163"/>
      <c r="MZK661" s="163"/>
      <c r="MZL661" s="163"/>
      <c r="MZM661" s="163"/>
      <c r="MZN661" s="163"/>
      <c r="MZO661" s="163"/>
      <c r="MZP661" s="163"/>
      <c r="MZQ661" s="163"/>
      <c r="MZR661" s="163"/>
      <c r="MZS661" s="163"/>
      <c r="MZT661" s="163"/>
      <c r="MZU661" s="163"/>
      <c r="MZV661" s="163"/>
      <c r="MZW661" s="163"/>
      <c r="MZX661" s="163"/>
      <c r="MZY661" s="163"/>
      <c r="MZZ661" s="163"/>
      <c r="NAA661" s="163"/>
      <c r="NAB661" s="163"/>
      <c r="NAC661" s="163"/>
      <c r="NAD661" s="163"/>
      <c r="NAE661" s="163"/>
      <c r="NAF661" s="163"/>
      <c r="NAG661" s="163"/>
      <c r="NAH661" s="163"/>
      <c r="NAI661" s="163"/>
      <c r="NAJ661" s="163"/>
      <c r="NAK661" s="163"/>
      <c r="NAL661" s="163"/>
      <c r="NAM661" s="163"/>
      <c r="NAN661" s="163"/>
      <c r="NAO661" s="163"/>
      <c r="NAP661" s="163"/>
      <c r="NAQ661" s="163"/>
      <c r="NAR661" s="163"/>
      <c r="NAS661" s="163"/>
      <c r="NAT661" s="163"/>
      <c r="NAU661" s="163"/>
      <c r="NAV661" s="163"/>
      <c r="NAW661" s="163"/>
      <c r="NAX661" s="163"/>
      <c r="NAY661" s="163"/>
      <c r="NAZ661" s="163"/>
      <c r="NBA661" s="163"/>
      <c r="NBB661" s="163"/>
      <c r="NBC661" s="163"/>
      <c r="NBD661" s="163"/>
      <c r="NBE661" s="163"/>
      <c r="NBF661" s="163"/>
      <c r="NBG661" s="163"/>
      <c r="NBH661" s="163"/>
      <c r="NBI661" s="163"/>
      <c r="NBJ661" s="163"/>
      <c r="NBK661" s="163"/>
      <c r="NBL661" s="163"/>
      <c r="NBM661" s="163"/>
      <c r="NBN661" s="163"/>
      <c r="NBO661" s="163"/>
      <c r="NBP661" s="163"/>
      <c r="NBQ661" s="163"/>
      <c r="NBR661" s="163"/>
      <c r="NBS661" s="163"/>
      <c r="NBT661" s="163"/>
      <c r="NBU661" s="163"/>
      <c r="NBV661" s="163"/>
      <c r="NBW661" s="163"/>
      <c r="NBX661" s="163"/>
      <c r="NBY661" s="163"/>
      <c r="NBZ661" s="163"/>
      <c r="NCA661" s="163"/>
      <c r="NCB661" s="163"/>
      <c r="NCC661" s="163"/>
      <c r="NCD661" s="163"/>
      <c r="NCE661" s="163"/>
      <c r="NCF661" s="163"/>
      <c r="NCG661" s="163"/>
      <c r="NCH661" s="163"/>
      <c r="NCI661" s="163"/>
      <c r="NCJ661" s="163"/>
      <c r="NCK661" s="163"/>
      <c r="NCL661" s="163"/>
      <c r="NCM661" s="163"/>
      <c r="NCN661" s="163"/>
      <c r="NCO661" s="163"/>
      <c r="NCP661" s="163"/>
      <c r="NCQ661" s="163"/>
      <c r="NCR661" s="163"/>
      <c r="NCS661" s="163"/>
      <c r="NCT661" s="163"/>
      <c r="NCU661" s="163"/>
      <c r="NCV661" s="163"/>
      <c r="NCW661" s="163"/>
      <c r="NCX661" s="163"/>
      <c r="NCY661" s="163"/>
      <c r="NCZ661" s="163"/>
      <c r="NDA661" s="163"/>
      <c r="NDB661" s="163"/>
      <c r="NDC661" s="163"/>
      <c r="NDD661" s="163"/>
      <c r="NDE661" s="163"/>
      <c r="NDF661" s="163"/>
      <c r="NDG661" s="163"/>
      <c r="NDH661" s="163"/>
      <c r="NDI661" s="163"/>
      <c r="NDJ661" s="163"/>
      <c r="NDK661" s="163"/>
      <c r="NDL661" s="163"/>
      <c r="NDM661" s="163"/>
      <c r="NDN661" s="163"/>
      <c r="NDO661" s="163"/>
      <c r="NDP661" s="163"/>
      <c r="NDQ661" s="163"/>
      <c r="NDR661" s="163"/>
      <c r="NDS661" s="163"/>
      <c r="NDT661" s="163"/>
      <c r="NDU661" s="163"/>
      <c r="NDV661" s="163"/>
      <c r="NDW661" s="163"/>
      <c r="NDX661" s="163"/>
      <c r="NDY661" s="163"/>
      <c r="NDZ661" s="163"/>
      <c r="NEA661" s="163"/>
      <c r="NEB661" s="163"/>
      <c r="NEC661" s="163"/>
      <c r="NED661" s="163"/>
      <c r="NEE661" s="163"/>
      <c r="NEF661" s="163"/>
      <c r="NEG661" s="163"/>
      <c r="NEH661" s="163"/>
      <c r="NEI661" s="163"/>
      <c r="NEJ661" s="163"/>
      <c r="NEK661" s="163"/>
      <c r="NEL661" s="163"/>
      <c r="NEM661" s="163"/>
      <c r="NEN661" s="163"/>
      <c r="NEO661" s="163"/>
      <c r="NEP661" s="163"/>
      <c r="NEQ661" s="163"/>
      <c r="NER661" s="163"/>
      <c r="NES661" s="163"/>
      <c r="NET661" s="163"/>
      <c r="NEU661" s="163"/>
      <c r="NEV661" s="163"/>
      <c r="NEW661" s="163"/>
      <c r="NEX661" s="163"/>
      <c r="NEY661" s="163"/>
      <c r="NEZ661" s="163"/>
      <c r="NFA661" s="163"/>
      <c r="NFB661" s="163"/>
      <c r="NFC661" s="163"/>
      <c r="NFD661" s="163"/>
      <c r="NFE661" s="163"/>
      <c r="NFF661" s="163"/>
      <c r="NFG661" s="163"/>
      <c r="NFH661" s="163"/>
      <c r="NFI661" s="163"/>
      <c r="NFJ661" s="163"/>
      <c r="NFK661" s="163"/>
      <c r="NFL661" s="163"/>
      <c r="NFM661" s="163"/>
      <c r="NFN661" s="163"/>
      <c r="NFO661" s="163"/>
      <c r="NFP661" s="163"/>
      <c r="NFQ661" s="163"/>
      <c r="NFR661" s="163"/>
      <c r="NFS661" s="163"/>
      <c r="NFT661" s="163"/>
      <c r="NFU661" s="163"/>
      <c r="NFV661" s="163"/>
      <c r="NFW661" s="163"/>
      <c r="NFX661" s="163"/>
      <c r="NFY661" s="163"/>
      <c r="NFZ661" s="163"/>
      <c r="NGA661" s="163"/>
      <c r="NGB661" s="163"/>
      <c r="NGC661" s="163"/>
      <c r="NGD661" s="163"/>
      <c r="NGE661" s="163"/>
      <c r="NGF661" s="163"/>
      <c r="NGG661" s="163"/>
      <c r="NGH661" s="163"/>
      <c r="NGI661" s="163"/>
      <c r="NGJ661" s="163"/>
      <c r="NGK661" s="163"/>
      <c r="NGL661" s="163"/>
      <c r="NGM661" s="163"/>
      <c r="NGN661" s="163"/>
      <c r="NGO661" s="163"/>
      <c r="NGP661" s="163"/>
      <c r="NGQ661" s="163"/>
      <c r="NGR661" s="163"/>
      <c r="NGS661" s="163"/>
      <c r="NGT661" s="163"/>
      <c r="NGU661" s="163"/>
      <c r="NGV661" s="163"/>
      <c r="NGW661" s="163"/>
      <c r="NGX661" s="163"/>
      <c r="NGY661" s="163"/>
      <c r="NGZ661" s="163"/>
      <c r="NHA661" s="163"/>
      <c r="NHB661" s="163"/>
      <c r="NHC661" s="163"/>
      <c r="NHD661" s="163"/>
      <c r="NHE661" s="163"/>
      <c r="NHF661" s="163"/>
      <c r="NHG661" s="163"/>
      <c r="NHH661" s="163"/>
      <c r="NHI661" s="163"/>
      <c r="NHJ661" s="163"/>
      <c r="NHK661" s="163"/>
      <c r="NHL661" s="163"/>
      <c r="NHM661" s="163"/>
      <c r="NHN661" s="163"/>
      <c r="NHO661" s="163"/>
      <c r="NHP661" s="163"/>
      <c r="NHQ661" s="163"/>
      <c r="NHR661" s="163"/>
      <c r="NHS661" s="163"/>
      <c r="NHT661" s="163"/>
      <c r="NHU661" s="163"/>
      <c r="NHV661" s="163"/>
      <c r="NHW661" s="163"/>
      <c r="NHX661" s="163"/>
      <c r="NHY661" s="163"/>
      <c r="NHZ661" s="163"/>
      <c r="NIA661" s="163"/>
      <c r="NIB661" s="163"/>
      <c r="NIC661" s="163"/>
      <c r="NID661" s="163"/>
      <c r="NIE661" s="163"/>
      <c r="NIF661" s="163"/>
      <c r="NIG661" s="163"/>
      <c r="NIH661" s="163"/>
      <c r="NII661" s="163"/>
      <c r="NIJ661" s="163"/>
      <c r="NIK661" s="163"/>
      <c r="NIL661" s="163"/>
      <c r="NIM661" s="163"/>
      <c r="NIN661" s="163"/>
      <c r="NIO661" s="163"/>
      <c r="NIP661" s="163"/>
      <c r="NIQ661" s="163"/>
      <c r="NIR661" s="163"/>
      <c r="NIS661" s="163"/>
      <c r="NIT661" s="163"/>
      <c r="NIU661" s="163"/>
      <c r="NIV661" s="163"/>
      <c r="NIW661" s="163"/>
      <c r="NIX661" s="163"/>
      <c r="NIY661" s="163"/>
      <c r="NIZ661" s="163"/>
      <c r="NJA661" s="163"/>
      <c r="NJB661" s="163"/>
      <c r="NJC661" s="163"/>
      <c r="NJD661" s="163"/>
      <c r="NJE661" s="163"/>
      <c r="NJF661" s="163"/>
      <c r="NJG661" s="163"/>
      <c r="NJH661" s="163"/>
      <c r="NJI661" s="163"/>
      <c r="NJJ661" s="163"/>
      <c r="NJK661" s="163"/>
      <c r="NJL661" s="163"/>
      <c r="NJM661" s="163"/>
      <c r="NJN661" s="163"/>
      <c r="NJO661" s="163"/>
      <c r="NJP661" s="163"/>
      <c r="NJQ661" s="163"/>
      <c r="NJR661" s="163"/>
      <c r="NJS661" s="163"/>
      <c r="NJT661" s="163"/>
      <c r="NJU661" s="163"/>
      <c r="NJV661" s="163"/>
      <c r="NJW661" s="163"/>
      <c r="NJX661" s="163"/>
      <c r="NJY661" s="163"/>
      <c r="NJZ661" s="163"/>
      <c r="NKA661" s="163"/>
      <c r="NKB661" s="163"/>
      <c r="NKC661" s="163"/>
      <c r="NKD661" s="163"/>
      <c r="NKE661" s="163"/>
      <c r="NKF661" s="163"/>
      <c r="NKG661" s="163"/>
      <c r="NKH661" s="163"/>
      <c r="NKI661" s="163"/>
      <c r="NKJ661" s="163"/>
      <c r="NKK661" s="163"/>
      <c r="NKL661" s="163"/>
      <c r="NKM661" s="163"/>
      <c r="NKN661" s="163"/>
      <c r="NKO661" s="163"/>
      <c r="NKP661" s="163"/>
      <c r="NKQ661" s="163"/>
      <c r="NKR661" s="163"/>
      <c r="NKS661" s="163"/>
      <c r="NKT661" s="163"/>
      <c r="NKU661" s="163"/>
      <c r="NKV661" s="163"/>
      <c r="NKW661" s="163"/>
      <c r="NKX661" s="163"/>
      <c r="NKY661" s="163"/>
      <c r="NKZ661" s="163"/>
      <c r="NLA661" s="163"/>
      <c r="NLB661" s="163"/>
      <c r="NLC661" s="163"/>
      <c r="NLD661" s="163"/>
      <c r="NLE661" s="163"/>
      <c r="NLF661" s="163"/>
      <c r="NLG661" s="163"/>
      <c r="NLH661" s="163"/>
      <c r="NLI661" s="163"/>
      <c r="NLJ661" s="163"/>
      <c r="NLK661" s="163"/>
      <c r="NLL661" s="163"/>
      <c r="NLM661" s="163"/>
      <c r="NLN661" s="163"/>
      <c r="NLO661" s="163"/>
      <c r="NLP661" s="163"/>
      <c r="NLQ661" s="163"/>
      <c r="NLR661" s="163"/>
      <c r="NLS661" s="163"/>
      <c r="NLT661" s="163"/>
      <c r="NLU661" s="163"/>
      <c r="NLV661" s="163"/>
      <c r="NLW661" s="163"/>
      <c r="NLX661" s="163"/>
      <c r="NLY661" s="163"/>
      <c r="NLZ661" s="163"/>
      <c r="NMA661" s="163"/>
      <c r="NMB661" s="163"/>
      <c r="NMC661" s="163"/>
      <c r="NMD661" s="163"/>
      <c r="NME661" s="163"/>
      <c r="NMF661" s="163"/>
      <c r="NMG661" s="163"/>
      <c r="NMH661" s="163"/>
      <c r="NMI661" s="163"/>
      <c r="NMJ661" s="163"/>
      <c r="NMK661" s="163"/>
      <c r="NML661" s="163"/>
      <c r="NMM661" s="163"/>
      <c r="NMN661" s="163"/>
      <c r="NMO661" s="163"/>
      <c r="NMP661" s="163"/>
      <c r="NMQ661" s="163"/>
      <c r="NMR661" s="163"/>
      <c r="NMS661" s="163"/>
      <c r="NMT661" s="163"/>
      <c r="NMU661" s="163"/>
      <c r="NMV661" s="163"/>
      <c r="NMW661" s="163"/>
      <c r="NMX661" s="163"/>
      <c r="NMY661" s="163"/>
      <c r="NMZ661" s="163"/>
      <c r="NNA661" s="163"/>
      <c r="NNB661" s="163"/>
      <c r="NNC661" s="163"/>
      <c r="NND661" s="163"/>
      <c r="NNE661" s="163"/>
      <c r="NNF661" s="163"/>
      <c r="NNG661" s="163"/>
      <c r="NNH661" s="163"/>
      <c r="NNI661" s="163"/>
      <c r="NNJ661" s="163"/>
      <c r="NNK661" s="163"/>
      <c r="NNL661" s="163"/>
      <c r="NNM661" s="163"/>
      <c r="NNN661" s="163"/>
      <c r="NNO661" s="163"/>
      <c r="NNP661" s="163"/>
      <c r="NNQ661" s="163"/>
      <c r="NNR661" s="163"/>
      <c r="NNS661" s="163"/>
      <c r="NNT661" s="163"/>
      <c r="NNU661" s="163"/>
      <c r="NNV661" s="163"/>
      <c r="NNW661" s="163"/>
      <c r="NNX661" s="163"/>
      <c r="NNY661" s="163"/>
      <c r="NNZ661" s="163"/>
      <c r="NOA661" s="163"/>
      <c r="NOB661" s="163"/>
      <c r="NOC661" s="163"/>
      <c r="NOD661" s="163"/>
      <c r="NOE661" s="163"/>
      <c r="NOF661" s="163"/>
      <c r="NOG661" s="163"/>
      <c r="NOH661" s="163"/>
      <c r="NOI661" s="163"/>
      <c r="NOJ661" s="163"/>
      <c r="NOK661" s="163"/>
      <c r="NOL661" s="163"/>
      <c r="NOM661" s="163"/>
      <c r="NON661" s="163"/>
      <c r="NOO661" s="163"/>
      <c r="NOP661" s="163"/>
      <c r="NOQ661" s="163"/>
      <c r="NOR661" s="163"/>
      <c r="NOS661" s="163"/>
      <c r="NOT661" s="163"/>
      <c r="NOU661" s="163"/>
      <c r="NOV661" s="163"/>
      <c r="NOW661" s="163"/>
      <c r="NOX661" s="163"/>
      <c r="NOY661" s="163"/>
      <c r="NOZ661" s="163"/>
      <c r="NPA661" s="163"/>
      <c r="NPB661" s="163"/>
      <c r="NPC661" s="163"/>
      <c r="NPD661" s="163"/>
      <c r="NPE661" s="163"/>
      <c r="NPF661" s="163"/>
      <c r="NPG661" s="163"/>
      <c r="NPH661" s="163"/>
      <c r="NPI661" s="163"/>
      <c r="NPJ661" s="163"/>
      <c r="NPK661" s="163"/>
      <c r="NPL661" s="163"/>
      <c r="NPM661" s="163"/>
      <c r="NPN661" s="163"/>
      <c r="NPO661" s="163"/>
      <c r="NPP661" s="163"/>
      <c r="NPQ661" s="163"/>
      <c r="NPR661" s="163"/>
      <c r="NPS661" s="163"/>
      <c r="NPT661" s="163"/>
      <c r="NPU661" s="163"/>
      <c r="NPV661" s="163"/>
      <c r="NPW661" s="163"/>
      <c r="NPX661" s="163"/>
      <c r="NPY661" s="163"/>
      <c r="NPZ661" s="163"/>
      <c r="NQA661" s="163"/>
      <c r="NQB661" s="163"/>
      <c r="NQC661" s="163"/>
      <c r="NQD661" s="163"/>
      <c r="NQE661" s="163"/>
      <c r="NQF661" s="163"/>
      <c r="NQG661" s="163"/>
      <c r="NQH661" s="163"/>
      <c r="NQI661" s="163"/>
      <c r="NQJ661" s="163"/>
      <c r="NQK661" s="163"/>
      <c r="NQL661" s="163"/>
      <c r="NQM661" s="163"/>
      <c r="NQN661" s="163"/>
      <c r="NQO661" s="163"/>
      <c r="NQP661" s="163"/>
      <c r="NQQ661" s="163"/>
      <c r="NQR661" s="163"/>
      <c r="NQS661" s="163"/>
      <c r="NQT661" s="163"/>
      <c r="NQU661" s="163"/>
      <c r="NQV661" s="163"/>
      <c r="NQW661" s="163"/>
      <c r="NQX661" s="163"/>
      <c r="NQY661" s="163"/>
      <c r="NQZ661" s="163"/>
      <c r="NRA661" s="163"/>
      <c r="NRB661" s="163"/>
      <c r="NRC661" s="163"/>
      <c r="NRD661" s="163"/>
      <c r="NRE661" s="163"/>
      <c r="NRF661" s="163"/>
      <c r="NRG661" s="163"/>
      <c r="NRH661" s="163"/>
      <c r="NRI661" s="163"/>
      <c r="NRJ661" s="163"/>
      <c r="NRK661" s="163"/>
      <c r="NRL661" s="163"/>
      <c r="NRM661" s="163"/>
      <c r="NRN661" s="163"/>
      <c r="NRO661" s="163"/>
      <c r="NRP661" s="163"/>
      <c r="NRQ661" s="163"/>
      <c r="NRR661" s="163"/>
      <c r="NRS661" s="163"/>
      <c r="NRT661" s="163"/>
      <c r="NRU661" s="163"/>
      <c r="NRV661" s="163"/>
      <c r="NRW661" s="163"/>
      <c r="NRX661" s="163"/>
      <c r="NRY661" s="163"/>
      <c r="NRZ661" s="163"/>
      <c r="NSA661" s="163"/>
      <c r="NSB661" s="163"/>
      <c r="NSC661" s="163"/>
      <c r="NSD661" s="163"/>
      <c r="NSE661" s="163"/>
      <c r="NSF661" s="163"/>
      <c r="NSG661" s="163"/>
      <c r="NSH661" s="163"/>
      <c r="NSI661" s="163"/>
      <c r="NSJ661" s="163"/>
      <c r="NSK661" s="163"/>
      <c r="NSL661" s="163"/>
      <c r="NSM661" s="163"/>
      <c r="NSN661" s="163"/>
      <c r="NSO661" s="163"/>
      <c r="NSP661" s="163"/>
      <c r="NSQ661" s="163"/>
      <c r="NSR661" s="163"/>
      <c r="NSS661" s="163"/>
      <c r="NST661" s="163"/>
      <c r="NSU661" s="163"/>
      <c r="NSV661" s="163"/>
      <c r="NSW661" s="163"/>
      <c r="NSX661" s="163"/>
      <c r="NSY661" s="163"/>
      <c r="NSZ661" s="163"/>
      <c r="NTA661" s="163"/>
      <c r="NTB661" s="163"/>
      <c r="NTC661" s="163"/>
      <c r="NTD661" s="163"/>
      <c r="NTE661" s="163"/>
      <c r="NTF661" s="163"/>
      <c r="NTG661" s="163"/>
      <c r="NTH661" s="163"/>
      <c r="NTI661" s="163"/>
      <c r="NTJ661" s="163"/>
      <c r="NTK661" s="163"/>
      <c r="NTL661" s="163"/>
      <c r="NTM661" s="163"/>
      <c r="NTN661" s="163"/>
      <c r="NTO661" s="163"/>
      <c r="NTP661" s="163"/>
      <c r="NTQ661" s="163"/>
      <c r="NTR661" s="163"/>
      <c r="NTS661" s="163"/>
      <c r="NTT661" s="163"/>
      <c r="NTU661" s="163"/>
      <c r="NTV661" s="163"/>
      <c r="NTW661" s="163"/>
      <c r="NTX661" s="163"/>
      <c r="NTY661" s="163"/>
      <c r="NTZ661" s="163"/>
      <c r="NUA661" s="163"/>
      <c r="NUB661" s="163"/>
      <c r="NUC661" s="163"/>
      <c r="NUD661" s="163"/>
      <c r="NUE661" s="163"/>
      <c r="NUF661" s="163"/>
      <c r="NUG661" s="163"/>
      <c r="NUH661" s="163"/>
      <c r="NUI661" s="163"/>
      <c r="NUJ661" s="163"/>
      <c r="NUK661" s="163"/>
      <c r="NUL661" s="163"/>
      <c r="NUM661" s="163"/>
      <c r="NUN661" s="163"/>
      <c r="NUO661" s="163"/>
      <c r="NUP661" s="163"/>
      <c r="NUQ661" s="163"/>
      <c r="NUR661" s="163"/>
      <c r="NUS661" s="163"/>
      <c r="NUT661" s="163"/>
      <c r="NUU661" s="163"/>
      <c r="NUV661" s="163"/>
      <c r="NUW661" s="163"/>
      <c r="NUX661" s="163"/>
      <c r="NUY661" s="163"/>
      <c r="NUZ661" s="163"/>
      <c r="NVA661" s="163"/>
      <c r="NVB661" s="163"/>
      <c r="NVC661" s="163"/>
      <c r="NVD661" s="163"/>
      <c r="NVE661" s="163"/>
      <c r="NVF661" s="163"/>
      <c r="NVG661" s="163"/>
      <c r="NVH661" s="163"/>
      <c r="NVI661" s="163"/>
      <c r="NVJ661" s="163"/>
      <c r="NVK661" s="163"/>
      <c r="NVL661" s="163"/>
      <c r="NVM661" s="163"/>
      <c r="NVN661" s="163"/>
      <c r="NVO661" s="163"/>
      <c r="NVP661" s="163"/>
      <c r="NVQ661" s="163"/>
      <c r="NVR661" s="163"/>
      <c r="NVS661" s="163"/>
      <c r="NVT661" s="163"/>
      <c r="NVU661" s="163"/>
      <c r="NVV661" s="163"/>
      <c r="NVW661" s="163"/>
      <c r="NVX661" s="163"/>
      <c r="NVY661" s="163"/>
      <c r="NVZ661" s="163"/>
      <c r="NWA661" s="163"/>
      <c r="NWB661" s="163"/>
      <c r="NWC661" s="163"/>
      <c r="NWD661" s="163"/>
      <c r="NWE661" s="163"/>
      <c r="NWF661" s="163"/>
      <c r="NWG661" s="163"/>
      <c r="NWH661" s="163"/>
      <c r="NWI661" s="163"/>
      <c r="NWJ661" s="163"/>
      <c r="NWK661" s="163"/>
      <c r="NWL661" s="163"/>
      <c r="NWM661" s="163"/>
      <c r="NWN661" s="163"/>
      <c r="NWO661" s="163"/>
      <c r="NWP661" s="163"/>
      <c r="NWQ661" s="163"/>
      <c r="NWR661" s="163"/>
      <c r="NWS661" s="163"/>
      <c r="NWT661" s="163"/>
      <c r="NWU661" s="163"/>
      <c r="NWV661" s="163"/>
      <c r="NWW661" s="163"/>
      <c r="NWX661" s="163"/>
      <c r="NWY661" s="163"/>
      <c r="NWZ661" s="163"/>
      <c r="NXA661" s="163"/>
      <c r="NXB661" s="163"/>
      <c r="NXC661" s="163"/>
      <c r="NXD661" s="163"/>
      <c r="NXE661" s="163"/>
      <c r="NXF661" s="163"/>
      <c r="NXG661" s="163"/>
      <c r="NXH661" s="163"/>
      <c r="NXI661" s="163"/>
      <c r="NXJ661" s="163"/>
      <c r="NXK661" s="163"/>
      <c r="NXL661" s="163"/>
      <c r="NXM661" s="163"/>
      <c r="NXN661" s="163"/>
      <c r="NXO661" s="163"/>
      <c r="NXP661" s="163"/>
      <c r="NXQ661" s="163"/>
      <c r="NXR661" s="163"/>
      <c r="NXS661" s="163"/>
      <c r="NXT661" s="163"/>
      <c r="NXU661" s="163"/>
      <c r="NXV661" s="163"/>
      <c r="NXW661" s="163"/>
      <c r="NXX661" s="163"/>
      <c r="NXY661" s="163"/>
      <c r="NXZ661" s="163"/>
      <c r="NYA661" s="163"/>
      <c r="NYB661" s="163"/>
      <c r="NYC661" s="163"/>
      <c r="NYD661" s="163"/>
      <c r="NYE661" s="163"/>
      <c r="NYF661" s="163"/>
      <c r="NYG661" s="163"/>
      <c r="NYH661" s="163"/>
      <c r="NYI661" s="163"/>
      <c r="NYJ661" s="163"/>
      <c r="NYK661" s="163"/>
      <c r="NYL661" s="163"/>
      <c r="NYM661" s="163"/>
      <c r="NYN661" s="163"/>
      <c r="NYO661" s="163"/>
      <c r="NYP661" s="163"/>
      <c r="NYQ661" s="163"/>
      <c r="NYR661" s="163"/>
      <c r="NYS661" s="163"/>
      <c r="NYT661" s="163"/>
      <c r="NYU661" s="163"/>
      <c r="NYV661" s="163"/>
      <c r="NYW661" s="163"/>
      <c r="NYX661" s="163"/>
      <c r="NYY661" s="163"/>
      <c r="NYZ661" s="163"/>
      <c r="NZA661" s="163"/>
      <c r="NZB661" s="163"/>
      <c r="NZC661" s="163"/>
      <c r="NZD661" s="163"/>
      <c r="NZE661" s="163"/>
      <c r="NZF661" s="163"/>
      <c r="NZG661" s="163"/>
      <c r="NZH661" s="163"/>
      <c r="NZI661" s="163"/>
      <c r="NZJ661" s="163"/>
      <c r="NZK661" s="163"/>
      <c r="NZL661" s="163"/>
      <c r="NZM661" s="163"/>
      <c r="NZN661" s="163"/>
      <c r="NZO661" s="163"/>
      <c r="NZP661" s="163"/>
      <c r="NZQ661" s="163"/>
      <c r="NZR661" s="163"/>
      <c r="NZS661" s="163"/>
      <c r="NZT661" s="163"/>
      <c r="NZU661" s="163"/>
      <c r="NZV661" s="163"/>
      <c r="NZW661" s="163"/>
      <c r="NZX661" s="163"/>
      <c r="NZY661" s="163"/>
      <c r="NZZ661" s="163"/>
      <c r="OAA661" s="163"/>
      <c r="OAB661" s="163"/>
      <c r="OAC661" s="163"/>
      <c r="OAD661" s="163"/>
      <c r="OAE661" s="163"/>
      <c r="OAF661" s="163"/>
      <c r="OAG661" s="163"/>
      <c r="OAH661" s="163"/>
      <c r="OAI661" s="163"/>
      <c r="OAJ661" s="163"/>
      <c r="OAK661" s="163"/>
      <c r="OAL661" s="163"/>
      <c r="OAM661" s="163"/>
      <c r="OAN661" s="163"/>
      <c r="OAO661" s="163"/>
      <c r="OAP661" s="163"/>
      <c r="OAQ661" s="163"/>
      <c r="OAR661" s="163"/>
      <c r="OAS661" s="163"/>
      <c r="OAT661" s="163"/>
      <c r="OAU661" s="163"/>
      <c r="OAV661" s="163"/>
      <c r="OAW661" s="163"/>
      <c r="OAX661" s="163"/>
      <c r="OAY661" s="163"/>
      <c r="OAZ661" s="163"/>
      <c r="OBA661" s="163"/>
      <c r="OBB661" s="163"/>
      <c r="OBC661" s="163"/>
      <c r="OBD661" s="163"/>
      <c r="OBE661" s="163"/>
      <c r="OBF661" s="163"/>
      <c r="OBG661" s="163"/>
      <c r="OBH661" s="163"/>
      <c r="OBI661" s="163"/>
      <c r="OBJ661" s="163"/>
      <c r="OBK661" s="163"/>
      <c r="OBL661" s="163"/>
      <c r="OBM661" s="163"/>
      <c r="OBN661" s="163"/>
      <c r="OBO661" s="163"/>
      <c r="OBP661" s="163"/>
      <c r="OBQ661" s="163"/>
      <c r="OBR661" s="163"/>
      <c r="OBS661" s="163"/>
      <c r="OBT661" s="163"/>
      <c r="OBU661" s="163"/>
      <c r="OBV661" s="163"/>
      <c r="OBW661" s="163"/>
      <c r="OBX661" s="163"/>
      <c r="OBY661" s="163"/>
      <c r="OBZ661" s="163"/>
      <c r="OCA661" s="163"/>
      <c r="OCB661" s="163"/>
      <c r="OCC661" s="163"/>
      <c r="OCD661" s="163"/>
      <c r="OCE661" s="163"/>
      <c r="OCF661" s="163"/>
      <c r="OCG661" s="163"/>
      <c r="OCH661" s="163"/>
      <c r="OCI661" s="163"/>
      <c r="OCJ661" s="163"/>
      <c r="OCK661" s="163"/>
      <c r="OCL661" s="163"/>
      <c r="OCM661" s="163"/>
      <c r="OCN661" s="163"/>
      <c r="OCO661" s="163"/>
      <c r="OCP661" s="163"/>
      <c r="OCQ661" s="163"/>
      <c r="OCR661" s="163"/>
      <c r="OCS661" s="163"/>
      <c r="OCT661" s="163"/>
      <c r="OCU661" s="163"/>
      <c r="OCV661" s="163"/>
      <c r="OCW661" s="163"/>
      <c r="OCX661" s="163"/>
      <c r="OCY661" s="163"/>
      <c r="OCZ661" s="163"/>
      <c r="ODA661" s="163"/>
      <c r="ODB661" s="163"/>
      <c r="ODC661" s="163"/>
      <c r="ODD661" s="163"/>
      <c r="ODE661" s="163"/>
      <c r="ODF661" s="163"/>
      <c r="ODG661" s="163"/>
      <c r="ODH661" s="163"/>
      <c r="ODI661" s="163"/>
      <c r="ODJ661" s="163"/>
      <c r="ODK661" s="163"/>
      <c r="ODL661" s="163"/>
      <c r="ODM661" s="163"/>
      <c r="ODN661" s="163"/>
      <c r="ODO661" s="163"/>
      <c r="ODP661" s="163"/>
      <c r="ODQ661" s="163"/>
      <c r="ODR661" s="163"/>
      <c r="ODS661" s="163"/>
      <c r="ODT661" s="163"/>
      <c r="ODU661" s="163"/>
      <c r="ODV661" s="163"/>
      <c r="ODW661" s="163"/>
      <c r="ODX661" s="163"/>
      <c r="ODY661" s="163"/>
      <c r="ODZ661" s="163"/>
      <c r="OEA661" s="163"/>
      <c r="OEB661" s="163"/>
      <c r="OEC661" s="163"/>
      <c r="OED661" s="163"/>
      <c r="OEE661" s="163"/>
      <c r="OEF661" s="163"/>
      <c r="OEG661" s="163"/>
      <c r="OEH661" s="163"/>
      <c r="OEI661" s="163"/>
      <c r="OEJ661" s="163"/>
      <c r="OEK661" s="163"/>
      <c r="OEL661" s="163"/>
      <c r="OEM661" s="163"/>
      <c r="OEN661" s="163"/>
      <c r="OEO661" s="163"/>
      <c r="OEP661" s="163"/>
      <c r="OEQ661" s="163"/>
      <c r="OER661" s="163"/>
      <c r="OES661" s="163"/>
      <c r="OET661" s="163"/>
      <c r="OEU661" s="163"/>
      <c r="OEV661" s="163"/>
      <c r="OEW661" s="163"/>
      <c r="OEX661" s="163"/>
      <c r="OEY661" s="163"/>
      <c r="OEZ661" s="163"/>
      <c r="OFA661" s="163"/>
      <c r="OFB661" s="163"/>
      <c r="OFC661" s="163"/>
      <c r="OFD661" s="163"/>
      <c r="OFE661" s="163"/>
      <c r="OFF661" s="163"/>
      <c r="OFG661" s="163"/>
      <c r="OFH661" s="163"/>
      <c r="OFI661" s="163"/>
      <c r="OFJ661" s="163"/>
      <c r="OFK661" s="163"/>
      <c r="OFL661" s="163"/>
      <c r="OFM661" s="163"/>
      <c r="OFN661" s="163"/>
      <c r="OFO661" s="163"/>
      <c r="OFP661" s="163"/>
      <c r="OFQ661" s="163"/>
      <c r="OFR661" s="163"/>
      <c r="OFS661" s="163"/>
      <c r="OFT661" s="163"/>
      <c r="OFU661" s="163"/>
      <c r="OFV661" s="163"/>
      <c r="OFW661" s="163"/>
      <c r="OFX661" s="163"/>
      <c r="OFY661" s="163"/>
      <c r="OFZ661" s="163"/>
      <c r="OGA661" s="163"/>
      <c r="OGB661" s="163"/>
      <c r="OGC661" s="163"/>
      <c r="OGD661" s="163"/>
      <c r="OGE661" s="163"/>
      <c r="OGF661" s="163"/>
      <c r="OGG661" s="163"/>
      <c r="OGH661" s="163"/>
      <c r="OGI661" s="163"/>
      <c r="OGJ661" s="163"/>
      <c r="OGK661" s="163"/>
      <c r="OGL661" s="163"/>
      <c r="OGM661" s="163"/>
      <c r="OGN661" s="163"/>
      <c r="OGO661" s="163"/>
      <c r="OGP661" s="163"/>
      <c r="OGQ661" s="163"/>
      <c r="OGR661" s="163"/>
      <c r="OGS661" s="163"/>
      <c r="OGT661" s="163"/>
      <c r="OGU661" s="163"/>
      <c r="OGV661" s="163"/>
      <c r="OGW661" s="163"/>
      <c r="OGX661" s="163"/>
      <c r="OGY661" s="163"/>
      <c r="OGZ661" s="163"/>
      <c r="OHA661" s="163"/>
      <c r="OHB661" s="163"/>
      <c r="OHC661" s="163"/>
      <c r="OHD661" s="163"/>
      <c r="OHE661" s="163"/>
      <c r="OHF661" s="163"/>
      <c r="OHG661" s="163"/>
      <c r="OHH661" s="163"/>
      <c r="OHI661" s="163"/>
      <c r="OHJ661" s="163"/>
      <c r="OHK661" s="163"/>
      <c r="OHL661" s="163"/>
      <c r="OHM661" s="163"/>
      <c r="OHN661" s="163"/>
      <c r="OHO661" s="163"/>
      <c r="OHP661" s="163"/>
      <c r="OHQ661" s="163"/>
      <c r="OHR661" s="163"/>
      <c r="OHS661" s="163"/>
      <c r="OHT661" s="163"/>
      <c r="OHU661" s="163"/>
      <c r="OHV661" s="163"/>
      <c r="OHW661" s="163"/>
      <c r="OHX661" s="163"/>
      <c r="OHY661" s="163"/>
      <c r="OHZ661" s="163"/>
      <c r="OIA661" s="163"/>
      <c r="OIB661" s="163"/>
      <c r="OIC661" s="163"/>
      <c r="OID661" s="163"/>
      <c r="OIE661" s="163"/>
      <c r="OIF661" s="163"/>
      <c r="OIG661" s="163"/>
      <c r="OIH661" s="163"/>
      <c r="OII661" s="163"/>
      <c r="OIJ661" s="163"/>
      <c r="OIK661" s="163"/>
      <c r="OIL661" s="163"/>
      <c r="OIM661" s="163"/>
      <c r="OIN661" s="163"/>
      <c r="OIO661" s="163"/>
      <c r="OIP661" s="163"/>
      <c r="OIQ661" s="163"/>
      <c r="OIR661" s="163"/>
      <c r="OIS661" s="163"/>
      <c r="OIT661" s="163"/>
      <c r="OIU661" s="163"/>
      <c r="OIV661" s="163"/>
      <c r="OIW661" s="163"/>
      <c r="OIX661" s="163"/>
      <c r="OIY661" s="163"/>
      <c r="OIZ661" s="163"/>
      <c r="OJA661" s="163"/>
      <c r="OJB661" s="163"/>
      <c r="OJC661" s="163"/>
      <c r="OJD661" s="163"/>
      <c r="OJE661" s="163"/>
      <c r="OJF661" s="163"/>
      <c r="OJG661" s="163"/>
      <c r="OJH661" s="163"/>
      <c r="OJI661" s="163"/>
      <c r="OJJ661" s="163"/>
      <c r="OJK661" s="163"/>
      <c r="OJL661" s="163"/>
      <c r="OJM661" s="163"/>
      <c r="OJN661" s="163"/>
      <c r="OJO661" s="163"/>
      <c r="OJP661" s="163"/>
      <c r="OJQ661" s="163"/>
      <c r="OJR661" s="163"/>
      <c r="OJS661" s="163"/>
      <c r="OJT661" s="163"/>
      <c r="OJU661" s="163"/>
      <c r="OJV661" s="163"/>
      <c r="OJW661" s="163"/>
      <c r="OJX661" s="163"/>
      <c r="OJY661" s="163"/>
      <c r="OJZ661" s="163"/>
      <c r="OKA661" s="163"/>
      <c r="OKB661" s="163"/>
      <c r="OKC661" s="163"/>
      <c r="OKD661" s="163"/>
      <c r="OKE661" s="163"/>
      <c r="OKF661" s="163"/>
      <c r="OKG661" s="163"/>
      <c r="OKH661" s="163"/>
      <c r="OKI661" s="163"/>
      <c r="OKJ661" s="163"/>
      <c r="OKK661" s="163"/>
      <c r="OKL661" s="163"/>
      <c r="OKM661" s="163"/>
      <c r="OKN661" s="163"/>
      <c r="OKO661" s="163"/>
      <c r="OKP661" s="163"/>
      <c r="OKQ661" s="163"/>
      <c r="OKR661" s="163"/>
      <c r="OKS661" s="163"/>
      <c r="OKT661" s="163"/>
      <c r="OKU661" s="163"/>
      <c r="OKV661" s="163"/>
      <c r="OKW661" s="163"/>
      <c r="OKX661" s="163"/>
      <c r="OKY661" s="163"/>
      <c r="OKZ661" s="163"/>
      <c r="OLA661" s="163"/>
      <c r="OLB661" s="163"/>
      <c r="OLC661" s="163"/>
      <c r="OLD661" s="163"/>
      <c r="OLE661" s="163"/>
      <c r="OLF661" s="163"/>
      <c r="OLG661" s="163"/>
      <c r="OLH661" s="163"/>
      <c r="OLI661" s="163"/>
      <c r="OLJ661" s="163"/>
      <c r="OLK661" s="163"/>
      <c r="OLL661" s="163"/>
      <c r="OLM661" s="163"/>
      <c r="OLN661" s="163"/>
      <c r="OLO661" s="163"/>
      <c r="OLP661" s="163"/>
      <c r="OLQ661" s="163"/>
      <c r="OLR661" s="163"/>
      <c r="OLS661" s="163"/>
      <c r="OLT661" s="163"/>
      <c r="OLU661" s="163"/>
      <c r="OLV661" s="163"/>
      <c r="OLW661" s="163"/>
      <c r="OLX661" s="163"/>
      <c r="OLY661" s="163"/>
      <c r="OLZ661" s="163"/>
      <c r="OMA661" s="163"/>
      <c r="OMB661" s="163"/>
      <c r="OMC661" s="163"/>
      <c r="OMD661" s="163"/>
      <c r="OME661" s="163"/>
      <c r="OMF661" s="163"/>
      <c r="OMG661" s="163"/>
      <c r="OMH661" s="163"/>
      <c r="OMI661" s="163"/>
      <c r="OMJ661" s="163"/>
      <c r="OMK661" s="163"/>
      <c r="OML661" s="163"/>
      <c r="OMM661" s="163"/>
      <c r="OMN661" s="163"/>
      <c r="OMO661" s="163"/>
      <c r="OMP661" s="163"/>
      <c r="OMQ661" s="163"/>
      <c r="OMR661" s="163"/>
      <c r="OMS661" s="163"/>
      <c r="OMT661" s="163"/>
      <c r="OMU661" s="163"/>
      <c r="OMV661" s="163"/>
      <c r="OMW661" s="163"/>
      <c r="OMX661" s="163"/>
      <c r="OMY661" s="163"/>
      <c r="OMZ661" s="163"/>
      <c r="ONA661" s="163"/>
      <c r="ONB661" s="163"/>
      <c r="ONC661" s="163"/>
      <c r="OND661" s="163"/>
      <c r="ONE661" s="163"/>
      <c r="ONF661" s="163"/>
      <c r="ONG661" s="163"/>
      <c r="ONH661" s="163"/>
      <c r="ONI661" s="163"/>
      <c r="ONJ661" s="163"/>
      <c r="ONK661" s="163"/>
      <c r="ONL661" s="163"/>
      <c r="ONM661" s="163"/>
      <c r="ONN661" s="163"/>
      <c r="ONO661" s="163"/>
      <c r="ONP661" s="163"/>
      <c r="ONQ661" s="163"/>
      <c r="ONR661" s="163"/>
      <c r="ONS661" s="163"/>
      <c r="ONT661" s="163"/>
      <c r="ONU661" s="163"/>
      <c r="ONV661" s="163"/>
      <c r="ONW661" s="163"/>
      <c r="ONX661" s="163"/>
      <c r="ONY661" s="163"/>
      <c r="ONZ661" s="163"/>
      <c r="OOA661" s="163"/>
      <c r="OOB661" s="163"/>
      <c r="OOC661" s="163"/>
      <c r="OOD661" s="163"/>
      <c r="OOE661" s="163"/>
      <c r="OOF661" s="163"/>
      <c r="OOG661" s="163"/>
      <c r="OOH661" s="163"/>
      <c r="OOI661" s="163"/>
      <c r="OOJ661" s="163"/>
      <c r="OOK661" s="163"/>
      <c r="OOL661" s="163"/>
      <c r="OOM661" s="163"/>
      <c r="OON661" s="163"/>
      <c r="OOO661" s="163"/>
      <c r="OOP661" s="163"/>
      <c r="OOQ661" s="163"/>
      <c r="OOR661" s="163"/>
      <c r="OOS661" s="163"/>
      <c r="OOT661" s="163"/>
      <c r="OOU661" s="163"/>
      <c r="OOV661" s="163"/>
      <c r="OOW661" s="163"/>
      <c r="OOX661" s="163"/>
      <c r="OOY661" s="163"/>
      <c r="OOZ661" s="163"/>
      <c r="OPA661" s="163"/>
      <c r="OPB661" s="163"/>
      <c r="OPC661" s="163"/>
      <c r="OPD661" s="163"/>
      <c r="OPE661" s="163"/>
      <c r="OPF661" s="163"/>
      <c r="OPG661" s="163"/>
      <c r="OPH661" s="163"/>
      <c r="OPI661" s="163"/>
      <c r="OPJ661" s="163"/>
      <c r="OPK661" s="163"/>
      <c r="OPL661" s="163"/>
      <c r="OPM661" s="163"/>
      <c r="OPN661" s="163"/>
      <c r="OPO661" s="163"/>
      <c r="OPP661" s="163"/>
      <c r="OPQ661" s="163"/>
      <c r="OPR661" s="163"/>
      <c r="OPS661" s="163"/>
      <c r="OPT661" s="163"/>
      <c r="OPU661" s="163"/>
      <c r="OPV661" s="163"/>
      <c r="OPW661" s="163"/>
      <c r="OPX661" s="163"/>
      <c r="OPY661" s="163"/>
      <c r="OPZ661" s="163"/>
      <c r="OQA661" s="163"/>
      <c r="OQB661" s="163"/>
      <c r="OQC661" s="163"/>
      <c r="OQD661" s="163"/>
      <c r="OQE661" s="163"/>
      <c r="OQF661" s="163"/>
      <c r="OQG661" s="163"/>
      <c r="OQH661" s="163"/>
      <c r="OQI661" s="163"/>
      <c r="OQJ661" s="163"/>
      <c r="OQK661" s="163"/>
      <c r="OQL661" s="163"/>
      <c r="OQM661" s="163"/>
      <c r="OQN661" s="163"/>
      <c r="OQO661" s="163"/>
      <c r="OQP661" s="163"/>
      <c r="OQQ661" s="163"/>
      <c r="OQR661" s="163"/>
      <c r="OQS661" s="163"/>
      <c r="OQT661" s="163"/>
      <c r="OQU661" s="163"/>
      <c r="OQV661" s="163"/>
      <c r="OQW661" s="163"/>
      <c r="OQX661" s="163"/>
      <c r="OQY661" s="163"/>
      <c r="OQZ661" s="163"/>
      <c r="ORA661" s="163"/>
      <c r="ORB661" s="163"/>
      <c r="ORC661" s="163"/>
      <c r="ORD661" s="163"/>
      <c r="ORE661" s="163"/>
      <c r="ORF661" s="163"/>
      <c r="ORG661" s="163"/>
      <c r="ORH661" s="163"/>
      <c r="ORI661" s="163"/>
      <c r="ORJ661" s="163"/>
      <c r="ORK661" s="163"/>
      <c r="ORL661" s="163"/>
      <c r="ORM661" s="163"/>
      <c r="ORN661" s="163"/>
      <c r="ORO661" s="163"/>
      <c r="ORP661" s="163"/>
      <c r="ORQ661" s="163"/>
      <c r="ORR661" s="163"/>
      <c r="ORS661" s="163"/>
      <c r="ORT661" s="163"/>
      <c r="ORU661" s="163"/>
      <c r="ORV661" s="163"/>
      <c r="ORW661" s="163"/>
      <c r="ORX661" s="163"/>
      <c r="ORY661" s="163"/>
      <c r="ORZ661" s="163"/>
      <c r="OSA661" s="163"/>
      <c r="OSB661" s="163"/>
      <c r="OSC661" s="163"/>
      <c r="OSD661" s="163"/>
      <c r="OSE661" s="163"/>
      <c r="OSF661" s="163"/>
      <c r="OSG661" s="163"/>
      <c r="OSH661" s="163"/>
      <c r="OSI661" s="163"/>
      <c r="OSJ661" s="163"/>
      <c r="OSK661" s="163"/>
      <c r="OSL661" s="163"/>
      <c r="OSM661" s="163"/>
      <c r="OSN661" s="163"/>
      <c r="OSO661" s="163"/>
      <c r="OSP661" s="163"/>
      <c r="OSQ661" s="163"/>
      <c r="OSR661" s="163"/>
      <c r="OSS661" s="163"/>
      <c r="OST661" s="163"/>
      <c r="OSU661" s="163"/>
      <c r="OSV661" s="163"/>
      <c r="OSW661" s="163"/>
      <c r="OSX661" s="163"/>
      <c r="OSY661" s="163"/>
      <c r="OSZ661" s="163"/>
      <c r="OTA661" s="163"/>
      <c r="OTB661" s="163"/>
      <c r="OTC661" s="163"/>
      <c r="OTD661" s="163"/>
      <c r="OTE661" s="163"/>
      <c r="OTF661" s="163"/>
      <c r="OTG661" s="163"/>
      <c r="OTH661" s="163"/>
      <c r="OTI661" s="163"/>
      <c r="OTJ661" s="163"/>
      <c r="OTK661" s="163"/>
      <c r="OTL661" s="163"/>
      <c r="OTM661" s="163"/>
      <c r="OTN661" s="163"/>
      <c r="OTO661" s="163"/>
      <c r="OTP661" s="163"/>
      <c r="OTQ661" s="163"/>
      <c r="OTR661" s="163"/>
      <c r="OTS661" s="163"/>
      <c r="OTT661" s="163"/>
      <c r="OTU661" s="163"/>
      <c r="OTV661" s="163"/>
      <c r="OTW661" s="163"/>
      <c r="OTX661" s="163"/>
      <c r="OTY661" s="163"/>
      <c r="OTZ661" s="163"/>
      <c r="OUA661" s="163"/>
      <c r="OUB661" s="163"/>
      <c r="OUC661" s="163"/>
      <c r="OUD661" s="163"/>
      <c r="OUE661" s="163"/>
      <c r="OUF661" s="163"/>
      <c r="OUG661" s="163"/>
      <c r="OUH661" s="163"/>
      <c r="OUI661" s="163"/>
      <c r="OUJ661" s="163"/>
      <c r="OUK661" s="163"/>
      <c r="OUL661" s="163"/>
      <c r="OUM661" s="163"/>
      <c r="OUN661" s="163"/>
      <c r="OUO661" s="163"/>
      <c r="OUP661" s="163"/>
      <c r="OUQ661" s="163"/>
      <c r="OUR661" s="163"/>
      <c r="OUS661" s="163"/>
      <c r="OUT661" s="163"/>
      <c r="OUU661" s="163"/>
      <c r="OUV661" s="163"/>
      <c r="OUW661" s="163"/>
      <c r="OUX661" s="163"/>
      <c r="OUY661" s="163"/>
      <c r="OUZ661" s="163"/>
      <c r="OVA661" s="163"/>
      <c r="OVB661" s="163"/>
      <c r="OVC661" s="163"/>
      <c r="OVD661" s="163"/>
      <c r="OVE661" s="163"/>
      <c r="OVF661" s="163"/>
      <c r="OVG661" s="163"/>
      <c r="OVH661" s="163"/>
      <c r="OVI661" s="163"/>
      <c r="OVJ661" s="163"/>
      <c r="OVK661" s="163"/>
      <c r="OVL661" s="163"/>
      <c r="OVM661" s="163"/>
      <c r="OVN661" s="163"/>
      <c r="OVO661" s="163"/>
      <c r="OVP661" s="163"/>
      <c r="OVQ661" s="163"/>
      <c r="OVR661" s="163"/>
      <c r="OVS661" s="163"/>
      <c r="OVT661" s="163"/>
      <c r="OVU661" s="163"/>
      <c r="OVV661" s="163"/>
      <c r="OVW661" s="163"/>
      <c r="OVX661" s="163"/>
      <c r="OVY661" s="163"/>
      <c r="OVZ661" s="163"/>
      <c r="OWA661" s="163"/>
      <c r="OWB661" s="163"/>
      <c r="OWC661" s="163"/>
      <c r="OWD661" s="163"/>
      <c r="OWE661" s="163"/>
      <c r="OWF661" s="163"/>
      <c r="OWG661" s="163"/>
      <c r="OWH661" s="163"/>
      <c r="OWI661" s="163"/>
      <c r="OWJ661" s="163"/>
      <c r="OWK661" s="163"/>
      <c r="OWL661" s="163"/>
      <c r="OWM661" s="163"/>
      <c r="OWN661" s="163"/>
      <c r="OWO661" s="163"/>
      <c r="OWP661" s="163"/>
      <c r="OWQ661" s="163"/>
      <c r="OWR661" s="163"/>
      <c r="OWS661" s="163"/>
      <c r="OWT661" s="163"/>
      <c r="OWU661" s="163"/>
      <c r="OWV661" s="163"/>
      <c r="OWW661" s="163"/>
      <c r="OWX661" s="163"/>
      <c r="OWY661" s="163"/>
      <c r="OWZ661" s="163"/>
      <c r="OXA661" s="163"/>
      <c r="OXB661" s="163"/>
      <c r="OXC661" s="163"/>
      <c r="OXD661" s="163"/>
      <c r="OXE661" s="163"/>
      <c r="OXF661" s="163"/>
      <c r="OXG661" s="163"/>
      <c r="OXH661" s="163"/>
      <c r="OXI661" s="163"/>
      <c r="OXJ661" s="163"/>
      <c r="OXK661" s="163"/>
      <c r="OXL661" s="163"/>
      <c r="OXM661" s="163"/>
      <c r="OXN661" s="163"/>
      <c r="OXO661" s="163"/>
      <c r="OXP661" s="163"/>
      <c r="OXQ661" s="163"/>
      <c r="OXR661" s="163"/>
      <c r="OXS661" s="163"/>
      <c r="OXT661" s="163"/>
      <c r="OXU661" s="163"/>
      <c r="OXV661" s="163"/>
      <c r="OXW661" s="163"/>
      <c r="OXX661" s="163"/>
      <c r="OXY661" s="163"/>
      <c r="OXZ661" s="163"/>
      <c r="OYA661" s="163"/>
      <c r="OYB661" s="163"/>
      <c r="OYC661" s="163"/>
      <c r="OYD661" s="163"/>
      <c r="OYE661" s="163"/>
      <c r="OYF661" s="163"/>
      <c r="OYG661" s="163"/>
      <c r="OYH661" s="163"/>
      <c r="OYI661" s="163"/>
      <c r="OYJ661" s="163"/>
      <c r="OYK661" s="163"/>
      <c r="OYL661" s="163"/>
      <c r="OYM661" s="163"/>
      <c r="OYN661" s="163"/>
      <c r="OYO661" s="163"/>
      <c r="OYP661" s="163"/>
      <c r="OYQ661" s="163"/>
      <c r="OYR661" s="163"/>
      <c r="OYS661" s="163"/>
      <c r="OYT661" s="163"/>
      <c r="OYU661" s="163"/>
      <c r="OYV661" s="163"/>
      <c r="OYW661" s="163"/>
      <c r="OYX661" s="163"/>
      <c r="OYY661" s="163"/>
      <c r="OYZ661" s="163"/>
      <c r="OZA661" s="163"/>
      <c r="OZB661" s="163"/>
      <c r="OZC661" s="163"/>
      <c r="OZD661" s="163"/>
      <c r="OZE661" s="163"/>
      <c r="OZF661" s="163"/>
      <c r="OZG661" s="163"/>
      <c r="OZH661" s="163"/>
      <c r="OZI661" s="163"/>
      <c r="OZJ661" s="163"/>
      <c r="OZK661" s="163"/>
      <c r="OZL661" s="163"/>
      <c r="OZM661" s="163"/>
      <c r="OZN661" s="163"/>
      <c r="OZO661" s="163"/>
      <c r="OZP661" s="163"/>
      <c r="OZQ661" s="163"/>
      <c r="OZR661" s="163"/>
      <c r="OZS661" s="163"/>
      <c r="OZT661" s="163"/>
      <c r="OZU661" s="163"/>
      <c r="OZV661" s="163"/>
      <c r="OZW661" s="163"/>
      <c r="OZX661" s="163"/>
      <c r="OZY661" s="163"/>
      <c r="OZZ661" s="163"/>
      <c r="PAA661" s="163"/>
      <c r="PAB661" s="163"/>
      <c r="PAC661" s="163"/>
      <c r="PAD661" s="163"/>
      <c r="PAE661" s="163"/>
      <c r="PAF661" s="163"/>
      <c r="PAG661" s="163"/>
      <c r="PAH661" s="163"/>
      <c r="PAI661" s="163"/>
      <c r="PAJ661" s="163"/>
      <c r="PAK661" s="163"/>
      <c r="PAL661" s="163"/>
      <c r="PAM661" s="163"/>
      <c r="PAN661" s="163"/>
      <c r="PAO661" s="163"/>
      <c r="PAP661" s="163"/>
      <c r="PAQ661" s="163"/>
      <c r="PAR661" s="163"/>
      <c r="PAS661" s="163"/>
      <c r="PAT661" s="163"/>
      <c r="PAU661" s="163"/>
      <c r="PAV661" s="163"/>
      <c r="PAW661" s="163"/>
      <c r="PAX661" s="163"/>
      <c r="PAY661" s="163"/>
      <c r="PAZ661" s="163"/>
      <c r="PBA661" s="163"/>
      <c r="PBB661" s="163"/>
      <c r="PBC661" s="163"/>
      <c r="PBD661" s="163"/>
      <c r="PBE661" s="163"/>
      <c r="PBF661" s="163"/>
      <c r="PBG661" s="163"/>
      <c r="PBH661" s="163"/>
      <c r="PBI661" s="163"/>
      <c r="PBJ661" s="163"/>
      <c r="PBK661" s="163"/>
      <c r="PBL661" s="163"/>
      <c r="PBM661" s="163"/>
      <c r="PBN661" s="163"/>
      <c r="PBO661" s="163"/>
      <c r="PBP661" s="163"/>
      <c r="PBQ661" s="163"/>
      <c r="PBR661" s="163"/>
      <c r="PBS661" s="163"/>
      <c r="PBT661" s="163"/>
      <c r="PBU661" s="163"/>
      <c r="PBV661" s="163"/>
      <c r="PBW661" s="163"/>
      <c r="PBX661" s="163"/>
      <c r="PBY661" s="163"/>
      <c r="PBZ661" s="163"/>
      <c r="PCA661" s="163"/>
      <c r="PCB661" s="163"/>
      <c r="PCC661" s="163"/>
      <c r="PCD661" s="163"/>
      <c r="PCE661" s="163"/>
      <c r="PCF661" s="163"/>
      <c r="PCG661" s="163"/>
      <c r="PCH661" s="163"/>
      <c r="PCI661" s="163"/>
      <c r="PCJ661" s="163"/>
      <c r="PCK661" s="163"/>
      <c r="PCL661" s="163"/>
      <c r="PCM661" s="163"/>
      <c r="PCN661" s="163"/>
      <c r="PCO661" s="163"/>
      <c r="PCP661" s="163"/>
      <c r="PCQ661" s="163"/>
      <c r="PCR661" s="163"/>
      <c r="PCS661" s="163"/>
      <c r="PCT661" s="163"/>
      <c r="PCU661" s="163"/>
      <c r="PCV661" s="163"/>
      <c r="PCW661" s="163"/>
      <c r="PCX661" s="163"/>
      <c r="PCY661" s="163"/>
      <c r="PCZ661" s="163"/>
      <c r="PDA661" s="163"/>
      <c r="PDB661" s="163"/>
      <c r="PDC661" s="163"/>
      <c r="PDD661" s="163"/>
      <c r="PDE661" s="163"/>
      <c r="PDF661" s="163"/>
      <c r="PDG661" s="163"/>
      <c r="PDH661" s="163"/>
      <c r="PDI661" s="163"/>
      <c r="PDJ661" s="163"/>
      <c r="PDK661" s="163"/>
      <c r="PDL661" s="163"/>
      <c r="PDM661" s="163"/>
      <c r="PDN661" s="163"/>
      <c r="PDO661" s="163"/>
      <c r="PDP661" s="163"/>
      <c r="PDQ661" s="163"/>
      <c r="PDR661" s="163"/>
      <c r="PDS661" s="163"/>
      <c r="PDT661" s="163"/>
      <c r="PDU661" s="163"/>
      <c r="PDV661" s="163"/>
      <c r="PDW661" s="163"/>
      <c r="PDX661" s="163"/>
      <c r="PDY661" s="163"/>
      <c r="PDZ661" s="163"/>
      <c r="PEA661" s="163"/>
      <c r="PEB661" s="163"/>
      <c r="PEC661" s="163"/>
      <c r="PED661" s="163"/>
      <c r="PEE661" s="163"/>
      <c r="PEF661" s="163"/>
      <c r="PEG661" s="163"/>
      <c r="PEH661" s="163"/>
      <c r="PEI661" s="163"/>
      <c r="PEJ661" s="163"/>
      <c r="PEK661" s="163"/>
      <c r="PEL661" s="163"/>
      <c r="PEM661" s="163"/>
      <c r="PEN661" s="163"/>
      <c r="PEO661" s="163"/>
      <c r="PEP661" s="163"/>
      <c r="PEQ661" s="163"/>
      <c r="PER661" s="163"/>
      <c r="PES661" s="163"/>
      <c r="PET661" s="163"/>
      <c r="PEU661" s="163"/>
      <c r="PEV661" s="163"/>
      <c r="PEW661" s="163"/>
      <c r="PEX661" s="163"/>
      <c r="PEY661" s="163"/>
      <c r="PEZ661" s="163"/>
      <c r="PFA661" s="163"/>
      <c r="PFB661" s="163"/>
      <c r="PFC661" s="163"/>
      <c r="PFD661" s="163"/>
      <c r="PFE661" s="163"/>
      <c r="PFF661" s="163"/>
      <c r="PFG661" s="163"/>
      <c r="PFH661" s="163"/>
      <c r="PFI661" s="163"/>
      <c r="PFJ661" s="163"/>
      <c r="PFK661" s="163"/>
      <c r="PFL661" s="163"/>
      <c r="PFM661" s="163"/>
      <c r="PFN661" s="163"/>
      <c r="PFO661" s="163"/>
      <c r="PFP661" s="163"/>
      <c r="PFQ661" s="163"/>
      <c r="PFR661" s="163"/>
      <c r="PFS661" s="163"/>
      <c r="PFT661" s="163"/>
      <c r="PFU661" s="163"/>
      <c r="PFV661" s="163"/>
      <c r="PFW661" s="163"/>
      <c r="PFX661" s="163"/>
      <c r="PFY661" s="163"/>
      <c r="PFZ661" s="163"/>
      <c r="PGA661" s="163"/>
      <c r="PGB661" s="163"/>
      <c r="PGC661" s="163"/>
      <c r="PGD661" s="163"/>
      <c r="PGE661" s="163"/>
      <c r="PGF661" s="163"/>
      <c r="PGG661" s="163"/>
      <c r="PGH661" s="163"/>
      <c r="PGI661" s="163"/>
      <c r="PGJ661" s="163"/>
      <c r="PGK661" s="163"/>
      <c r="PGL661" s="163"/>
      <c r="PGM661" s="163"/>
      <c r="PGN661" s="163"/>
      <c r="PGO661" s="163"/>
      <c r="PGP661" s="163"/>
      <c r="PGQ661" s="163"/>
      <c r="PGR661" s="163"/>
      <c r="PGS661" s="163"/>
      <c r="PGT661" s="163"/>
      <c r="PGU661" s="163"/>
      <c r="PGV661" s="163"/>
      <c r="PGW661" s="163"/>
      <c r="PGX661" s="163"/>
      <c r="PGY661" s="163"/>
      <c r="PGZ661" s="163"/>
      <c r="PHA661" s="163"/>
      <c r="PHB661" s="163"/>
      <c r="PHC661" s="163"/>
      <c r="PHD661" s="163"/>
      <c r="PHE661" s="163"/>
      <c r="PHF661" s="163"/>
      <c r="PHG661" s="163"/>
      <c r="PHH661" s="163"/>
      <c r="PHI661" s="163"/>
      <c r="PHJ661" s="163"/>
      <c r="PHK661" s="163"/>
      <c r="PHL661" s="163"/>
      <c r="PHM661" s="163"/>
      <c r="PHN661" s="163"/>
      <c r="PHO661" s="163"/>
      <c r="PHP661" s="163"/>
      <c r="PHQ661" s="163"/>
      <c r="PHR661" s="163"/>
      <c r="PHS661" s="163"/>
      <c r="PHT661" s="163"/>
      <c r="PHU661" s="163"/>
      <c r="PHV661" s="163"/>
      <c r="PHW661" s="163"/>
      <c r="PHX661" s="163"/>
      <c r="PHY661" s="163"/>
      <c r="PHZ661" s="163"/>
      <c r="PIA661" s="163"/>
      <c r="PIB661" s="163"/>
      <c r="PIC661" s="163"/>
      <c r="PID661" s="163"/>
      <c r="PIE661" s="163"/>
      <c r="PIF661" s="163"/>
      <c r="PIG661" s="163"/>
      <c r="PIH661" s="163"/>
      <c r="PII661" s="163"/>
      <c r="PIJ661" s="163"/>
      <c r="PIK661" s="163"/>
      <c r="PIL661" s="163"/>
      <c r="PIM661" s="163"/>
      <c r="PIN661" s="163"/>
      <c r="PIO661" s="163"/>
      <c r="PIP661" s="163"/>
      <c r="PIQ661" s="163"/>
      <c r="PIR661" s="163"/>
      <c r="PIS661" s="163"/>
      <c r="PIT661" s="163"/>
      <c r="PIU661" s="163"/>
      <c r="PIV661" s="163"/>
      <c r="PIW661" s="163"/>
      <c r="PIX661" s="163"/>
      <c r="PIY661" s="163"/>
      <c r="PIZ661" s="163"/>
      <c r="PJA661" s="163"/>
      <c r="PJB661" s="163"/>
      <c r="PJC661" s="163"/>
      <c r="PJD661" s="163"/>
      <c r="PJE661" s="163"/>
      <c r="PJF661" s="163"/>
      <c r="PJG661" s="163"/>
      <c r="PJH661" s="163"/>
      <c r="PJI661" s="163"/>
      <c r="PJJ661" s="163"/>
      <c r="PJK661" s="163"/>
      <c r="PJL661" s="163"/>
      <c r="PJM661" s="163"/>
      <c r="PJN661" s="163"/>
      <c r="PJO661" s="163"/>
      <c r="PJP661" s="163"/>
      <c r="PJQ661" s="163"/>
      <c r="PJR661" s="163"/>
      <c r="PJS661" s="163"/>
      <c r="PJT661" s="163"/>
      <c r="PJU661" s="163"/>
      <c r="PJV661" s="163"/>
      <c r="PJW661" s="163"/>
      <c r="PJX661" s="163"/>
      <c r="PJY661" s="163"/>
      <c r="PJZ661" s="163"/>
      <c r="PKA661" s="163"/>
      <c r="PKB661" s="163"/>
      <c r="PKC661" s="163"/>
      <c r="PKD661" s="163"/>
      <c r="PKE661" s="163"/>
      <c r="PKF661" s="163"/>
      <c r="PKG661" s="163"/>
      <c r="PKH661" s="163"/>
      <c r="PKI661" s="163"/>
      <c r="PKJ661" s="163"/>
      <c r="PKK661" s="163"/>
      <c r="PKL661" s="163"/>
      <c r="PKM661" s="163"/>
      <c r="PKN661" s="163"/>
      <c r="PKO661" s="163"/>
      <c r="PKP661" s="163"/>
      <c r="PKQ661" s="163"/>
      <c r="PKR661" s="163"/>
      <c r="PKS661" s="163"/>
      <c r="PKT661" s="163"/>
      <c r="PKU661" s="163"/>
      <c r="PKV661" s="163"/>
      <c r="PKW661" s="163"/>
      <c r="PKX661" s="163"/>
      <c r="PKY661" s="163"/>
      <c r="PKZ661" s="163"/>
      <c r="PLA661" s="163"/>
      <c r="PLB661" s="163"/>
      <c r="PLC661" s="163"/>
      <c r="PLD661" s="163"/>
      <c r="PLE661" s="163"/>
      <c r="PLF661" s="163"/>
      <c r="PLG661" s="163"/>
      <c r="PLH661" s="163"/>
      <c r="PLI661" s="163"/>
      <c r="PLJ661" s="163"/>
      <c r="PLK661" s="163"/>
      <c r="PLL661" s="163"/>
      <c r="PLM661" s="163"/>
      <c r="PLN661" s="163"/>
      <c r="PLO661" s="163"/>
      <c r="PLP661" s="163"/>
      <c r="PLQ661" s="163"/>
      <c r="PLR661" s="163"/>
      <c r="PLS661" s="163"/>
      <c r="PLT661" s="163"/>
      <c r="PLU661" s="163"/>
      <c r="PLV661" s="163"/>
      <c r="PLW661" s="163"/>
      <c r="PLX661" s="163"/>
      <c r="PLY661" s="163"/>
      <c r="PLZ661" s="163"/>
      <c r="PMA661" s="163"/>
      <c r="PMB661" s="163"/>
      <c r="PMC661" s="163"/>
      <c r="PMD661" s="163"/>
      <c r="PME661" s="163"/>
      <c r="PMF661" s="163"/>
      <c r="PMG661" s="163"/>
      <c r="PMH661" s="163"/>
      <c r="PMI661" s="163"/>
      <c r="PMJ661" s="163"/>
      <c r="PMK661" s="163"/>
      <c r="PML661" s="163"/>
      <c r="PMM661" s="163"/>
      <c r="PMN661" s="163"/>
      <c r="PMO661" s="163"/>
      <c r="PMP661" s="163"/>
      <c r="PMQ661" s="163"/>
      <c r="PMR661" s="163"/>
      <c r="PMS661" s="163"/>
      <c r="PMT661" s="163"/>
      <c r="PMU661" s="163"/>
      <c r="PMV661" s="163"/>
      <c r="PMW661" s="163"/>
      <c r="PMX661" s="163"/>
      <c r="PMY661" s="163"/>
      <c r="PMZ661" s="163"/>
      <c r="PNA661" s="163"/>
      <c r="PNB661" s="163"/>
      <c r="PNC661" s="163"/>
      <c r="PND661" s="163"/>
      <c r="PNE661" s="163"/>
      <c r="PNF661" s="163"/>
      <c r="PNG661" s="163"/>
      <c r="PNH661" s="163"/>
      <c r="PNI661" s="163"/>
      <c r="PNJ661" s="163"/>
      <c r="PNK661" s="163"/>
      <c r="PNL661" s="163"/>
      <c r="PNM661" s="163"/>
      <c r="PNN661" s="163"/>
      <c r="PNO661" s="163"/>
      <c r="PNP661" s="163"/>
      <c r="PNQ661" s="163"/>
      <c r="PNR661" s="163"/>
      <c r="PNS661" s="163"/>
      <c r="PNT661" s="163"/>
      <c r="PNU661" s="163"/>
      <c r="PNV661" s="163"/>
      <c r="PNW661" s="163"/>
      <c r="PNX661" s="163"/>
      <c r="PNY661" s="163"/>
      <c r="PNZ661" s="163"/>
      <c r="POA661" s="163"/>
      <c r="POB661" s="163"/>
      <c r="POC661" s="163"/>
      <c r="POD661" s="163"/>
      <c r="POE661" s="163"/>
      <c r="POF661" s="163"/>
      <c r="POG661" s="163"/>
      <c r="POH661" s="163"/>
      <c r="POI661" s="163"/>
      <c r="POJ661" s="163"/>
      <c r="POK661" s="163"/>
      <c r="POL661" s="163"/>
      <c r="POM661" s="163"/>
      <c r="PON661" s="163"/>
      <c r="POO661" s="163"/>
      <c r="POP661" s="163"/>
      <c r="POQ661" s="163"/>
      <c r="POR661" s="163"/>
      <c r="POS661" s="163"/>
      <c r="POT661" s="163"/>
      <c r="POU661" s="163"/>
      <c r="POV661" s="163"/>
      <c r="POW661" s="163"/>
      <c r="POX661" s="163"/>
      <c r="POY661" s="163"/>
      <c r="POZ661" s="163"/>
      <c r="PPA661" s="163"/>
      <c r="PPB661" s="163"/>
      <c r="PPC661" s="163"/>
      <c r="PPD661" s="163"/>
      <c r="PPE661" s="163"/>
      <c r="PPF661" s="163"/>
      <c r="PPG661" s="163"/>
      <c r="PPH661" s="163"/>
      <c r="PPI661" s="163"/>
      <c r="PPJ661" s="163"/>
      <c r="PPK661" s="163"/>
      <c r="PPL661" s="163"/>
      <c r="PPM661" s="163"/>
      <c r="PPN661" s="163"/>
      <c r="PPO661" s="163"/>
      <c r="PPP661" s="163"/>
      <c r="PPQ661" s="163"/>
      <c r="PPR661" s="163"/>
      <c r="PPS661" s="163"/>
      <c r="PPT661" s="163"/>
      <c r="PPU661" s="163"/>
      <c r="PPV661" s="163"/>
      <c r="PPW661" s="163"/>
      <c r="PPX661" s="163"/>
      <c r="PPY661" s="163"/>
      <c r="PPZ661" s="163"/>
      <c r="PQA661" s="163"/>
      <c r="PQB661" s="163"/>
      <c r="PQC661" s="163"/>
      <c r="PQD661" s="163"/>
      <c r="PQE661" s="163"/>
      <c r="PQF661" s="163"/>
      <c r="PQG661" s="163"/>
      <c r="PQH661" s="163"/>
      <c r="PQI661" s="163"/>
      <c r="PQJ661" s="163"/>
      <c r="PQK661" s="163"/>
      <c r="PQL661" s="163"/>
      <c r="PQM661" s="163"/>
      <c r="PQN661" s="163"/>
      <c r="PQO661" s="163"/>
      <c r="PQP661" s="163"/>
      <c r="PQQ661" s="163"/>
      <c r="PQR661" s="163"/>
      <c r="PQS661" s="163"/>
      <c r="PQT661" s="163"/>
      <c r="PQU661" s="163"/>
      <c r="PQV661" s="163"/>
      <c r="PQW661" s="163"/>
      <c r="PQX661" s="163"/>
      <c r="PQY661" s="163"/>
      <c r="PQZ661" s="163"/>
      <c r="PRA661" s="163"/>
      <c r="PRB661" s="163"/>
      <c r="PRC661" s="163"/>
      <c r="PRD661" s="163"/>
      <c r="PRE661" s="163"/>
      <c r="PRF661" s="163"/>
      <c r="PRG661" s="163"/>
      <c r="PRH661" s="163"/>
      <c r="PRI661" s="163"/>
      <c r="PRJ661" s="163"/>
      <c r="PRK661" s="163"/>
      <c r="PRL661" s="163"/>
      <c r="PRM661" s="163"/>
      <c r="PRN661" s="163"/>
      <c r="PRO661" s="163"/>
      <c r="PRP661" s="163"/>
      <c r="PRQ661" s="163"/>
      <c r="PRR661" s="163"/>
      <c r="PRS661" s="163"/>
      <c r="PRT661" s="163"/>
      <c r="PRU661" s="163"/>
      <c r="PRV661" s="163"/>
      <c r="PRW661" s="163"/>
      <c r="PRX661" s="163"/>
      <c r="PRY661" s="163"/>
      <c r="PRZ661" s="163"/>
      <c r="PSA661" s="163"/>
      <c r="PSB661" s="163"/>
      <c r="PSC661" s="163"/>
      <c r="PSD661" s="163"/>
      <c r="PSE661" s="163"/>
      <c r="PSF661" s="163"/>
      <c r="PSG661" s="163"/>
      <c r="PSH661" s="163"/>
      <c r="PSI661" s="163"/>
      <c r="PSJ661" s="163"/>
      <c r="PSK661" s="163"/>
      <c r="PSL661" s="163"/>
      <c r="PSM661" s="163"/>
      <c r="PSN661" s="163"/>
      <c r="PSO661" s="163"/>
      <c r="PSP661" s="163"/>
      <c r="PSQ661" s="163"/>
      <c r="PSR661" s="163"/>
      <c r="PSS661" s="163"/>
      <c r="PST661" s="163"/>
      <c r="PSU661" s="163"/>
      <c r="PSV661" s="163"/>
      <c r="PSW661" s="163"/>
      <c r="PSX661" s="163"/>
      <c r="PSY661" s="163"/>
      <c r="PSZ661" s="163"/>
      <c r="PTA661" s="163"/>
      <c r="PTB661" s="163"/>
      <c r="PTC661" s="163"/>
      <c r="PTD661" s="163"/>
      <c r="PTE661" s="163"/>
      <c r="PTF661" s="163"/>
      <c r="PTG661" s="163"/>
      <c r="PTH661" s="163"/>
      <c r="PTI661" s="163"/>
      <c r="PTJ661" s="163"/>
      <c r="PTK661" s="163"/>
      <c r="PTL661" s="163"/>
      <c r="PTM661" s="163"/>
      <c r="PTN661" s="163"/>
      <c r="PTO661" s="163"/>
      <c r="PTP661" s="163"/>
      <c r="PTQ661" s="163"/>
      <c r="PTR661" s="163"/>
      <c r="PTS661" s="163"/>
      <c r="PTT661" s="163"/>
      <c r="PTU661" s="163"/>
      <c r="PTV661" s="163"/>
      <c r="PTW661" s="163"/>
      <c r="PTX661" s="163"/>
      <c r="PTY661" s="163"/>
      <c r="PTZ661" s="163"/>
      <c r="PUA661" s="163"/>
      <c r="PUB661" s="163"/>
      <c r="PUC661" s="163"/>
      <c r="PUD661" s="163"/>
      <c r="PUE661" s="163"/>
      <c r="PUF661" s="163"/>
      <c r="PUG661" s="163"/>
      <c r="PUH661" s="163"/>
      <c r="PUI661" s="163"/>
      <c r="PUJ661" s="163"/>
      <c r="PUK661" s="163"/>
      <c r="PUL661" s="163"/>
      <c r="PUM661" s="163"/>
      <c r="PUN661" s="163"/>
      <c r="PUO661" s="163"/>
      <c r="PUP661" s="163"/>
      <c r="PUQ661" s="163"/>
      <c r="PUR661" s="163"/>
      <c r="PUS661" s="163"/>
      <c r="PUT661" s="163"/>
      <c r="PUU661" s="163"/>
      <c r="PUV661" s="163"/>
      <c r="PUW661" s="163"/>
      <c r="PUX661" s="163"/>
      <c r="PUY661" s="163"/>
      <c r="PUZ661" s="163"/>
      <c r="PVA661" s="163"/>
      <c r="PVB661" s="163"/>
      <c r="PVC661" s="163"/>
      <c r="PVD661" s="163"/>
      <c r="PVE661" s="163"/>
      <c r="PVF661" s="163"/>
      <c r="PVG661" s="163"/>
      <c r="PVH661" s="163"/>
      <c r="PVI661" s="163"/>
      <c r="PVJ661" s="163"/>
      <c r="PVK661" s="163"/>
      <c r="PVL661" s="163"/>
      <c r="PVM661" s="163"/>
      <c r="PVN661" s="163"/>
      <c r="PVO661" s="163"/>
      <c r="PVP661" s="163"/>
      <c r="PVQ661" s="163"/>
      <c r="PVR661" s="163"/>
      <c r="PVS661" s="163"/>
      <c r="PVT661" s="163"/>
      <c r="PVU661" s="163"/>
      <c r="PVV661" s="163"/>
      <c r="PVW661" s="163"/>
      <c r="PVX661" s="163"/>
      <c r="PVY661" s="163"/>
      <c r="PVZ661" s="163"/>
      <c r="PWA661" s="163"/>
      <c r="PWB661" s="163"/>
      <c r="PWC661" s="163"/>
      <c r="PWD661" s="163"/>
      <c r="PWE661" s="163"/>
      <c r="PWF661" s="163"/>
      <c r="PWG661" s="163"/>
      <c r="PWH661" s="163"/>
      <c r="PWI661" s="163"/>
      <c r="PWJ661" s="163"/>
      <c r="PWK661" s="163"/>
      <c r="PWL661" s="163"/>
      <c r="PWM661" s="163"/>
      <c r="PWN661" s="163"/>
      <c r="PWO661" s="163"/>
      <c r="PWP661" s="163"/>
      <c r="PWQ661" s="163"/>
      <c r="PWR661" s="163"/>
      <c r="PWS661" s="163"/>
      <c r="PWT661" s="163"/>
      <c r="PWU661" s="163"/>
      <c r="PWV661" s="163"/>
      <c r="PWW661" s="163"/>
      <c r="PWX661" s="163"/>
      <c r="PWY661" s="163"/>
      <c r="PWZ661" s="163"/>
      <c r="PXA661" s="163"/>
      <c r="PXB661" s="163"/>
      <c r="PXC661" s="163"/>
      <c r="PXD661" s="163"/>
      <c r="PXE661" s="163"/>
      <c r="PXF661" s="163"/>
      <c r="PXG661" s="163"/>
      <c r="PXH661" s="163"/>
      <c r="PXI661" s="163"/>
      <c r="PXJ661" s="163"/>
      <c r="PXK661" s="163"/>
      <c r="PXL661" s="163"/>
      <c r="PXM661" s="163"/>
      <c r="PXN661" s="163"/>
      <c r="PXO661" s="163"/>
      <c r="PXP661" s="163"/>
      <c r="PXQ661" s="163"/>
      <c r="PXR661" s="163"/>
      <c r="PXS661" s="163"/>
      <c r="PXT661" s="163"/>
      <c r="PXU661" s="163"/>
      <c r="PXV661" s="163"/>
      <c r="PXW661" s="163"/>
      <c r="PXX661" s="163"/>
      <c r="PXY661" s="163"/>
      <c r="PXZ661" s="163"/>
      <c r="PYA661" s="163"/>
      <c r="PYB661" s="163"/>
      <c r="PYC661" s="163"/>
      <c r="PYD661" s="163"/>
      <c r="PYE661" s="163"/>
      <c r="PYF661" s="163"/>
      <c r="PYG661" s="163"/>
      <c r="PYH661" s="163"/>
      <c r="PYI661" s="163"/>
      <c r="PYJ661" s="163"/>
      <c r="PYK661" s="163"/>
      <c r="PYL661" s="163"/>
      <c r="PYM661" s="163"/>
      <c r="PYN661" s="163"/>
      <c r="PYO661" s="163"/>
      <c r="PYP661" s="163"/>
      <c r="PYQ661" s="163"/>
      <c r="PYR661" s="163"/>
      <c r="PYS661" s="163"/>
      <c r="PYT661" s="163"/>
      <c r="PYU661" s="163"/>
      <c r="PYV661" s="163"/>
      <c r="PYW661" s="163"/>
      <c r="PYX661" s="163"/>
      <c r="PYY661" s="163"/>
      <c r="PYZ661" s="163"/>
      <c r="PZA661" s="163"/>
      <c r="PZB661" s="163"/>
      <c r="PZC661" s="163"/>
      <c r="PZD661" s="163"/>
      <c r="PZE661" s="163"/>
      <c r="PZF661" s="163"/>
      <c r="PZG661" s="163"/>
      <c r="PZH661" s="163"/>
      <c r="PZI661" s="163"/>
      <c r="PZJ661" s="163"/>
      <c r="PZK661" s="163"/>
      <c r="PZL661" s="163"/>
      <c r="PZM661" s="163"/>
      <c r="PZN661" s="163"/>
      <c r="PZO661" s="163"/>
      <c r="PZP661" s="163"/>
      <c r="PZQ661" s="163"/>
      <c r="PZR661" s="163"/>
      <c r="PZS661" s="163"/>
      <c r="PZT661" s="163"/>
      <c r="PZU661" s="163"/>
      <c r="PZV661" s="163"/>
      <c r="PZW661" s="163"/>
      <c r="PZX661" s="163"/>
      <c r="PZY661" s="163"/>
      <c r="PZZ661" s="163"/>
      <c r="QAA661" s="163"/>
      <c r="QAB661" s="163"/>
      <c r="QAC661" s="163"/>
      <c r="QAD661" s="163"/>
      <c r="QAE661" s="163"/>
      <c r="QAF661" s="163"/>
      <c r="QAG661" s="163"/>
      <c r="QAH661" s="163"/>
      <c r="QAI661" s="163"/>
      <c r="QAJ661" s="163"/>
      <c r="QAK661" s="163"/>
      <c r="QAL661" s="163"/>
      <c r="QAM661" s="163"/>
      <c r="QAN661" s="163"/>
      <c r="QAO661" s="163"/>
      <c r="QAP661" s="163"/>
      <c r="QAQ661" s="163"/>
      <c r="QAR661" s="163"/>
      <c r="QAS661" s="163"/>
      <c r="QAT661" s="163"/>
      <c r="QAU661" s="163"/>
      <c r="QAV661" s="163"/>
      <c r="QAW661" s="163"/>
      <c r="QAX661" s="163"/>
      <c r="QAY661" s="163"/>
      <c r="QAZ661" s="163"/>
      <c r="QBA661" s="163"/>
      <c r="QBB661" s="163"/>
      <c r="QBC661" s="163"/>
      <c r="QBD661" s="163"/>
      <c r="QBE661" s="163"/>
      <c r="QBF661" s="163"/>
      <c r="QBG661" s="163"/>
      <c r="QBH661" s="163"/>
      <c r="QBI661" s="163"/>
      <c r="QBJ661" s="163"/>
      <c r="QBK661" s="163"/>
      <c r="QBL661" s="163"/>
      <c r="QBM661" s="163"/>
      <c r="QBN661" s="163"/>
      <c r="QBO661" s="163"/>
      <c r="QBP661" s="163"/>
      <c r="QBQ661" s="163"/>
      <c r="QBR661" s="163"/>
      <c r="QBS661" s="163"/>
      <c r="QBT661" s="163"/>
      <c r="QBU661" s="163"/>
      <c r="QBV661" s="163"/>
      <c r="QBW661" s="163"/>
      <c r="QBX661" s="163"/>
      <c r="QBY661" s="163"/>
      <c r="QBZ661" s="163"/>
      <c r="QCA661" s="163"/>
      <c r="QCB661" s="163"/>
      <c r="QCC661" s="163"/>
      <c r="QCD661" s="163"/>
      <c r="QCE661" s="163"/>
      <c r="QCF661" s="163"/>
      <c r="QCG661" s="163"/>
      <c r="QCH661" s="163"/>
      <c r="QCI661" s="163"/>
      <c r="QCJ661" s="163"/>
      <c r="QCK661" s="163"/>
      <c r="QCL661" s="163"/>
      <c r="QCM661" s="163"/>
      <c r="QCN661" s="163"/>
      <c r="QCO661" s="163"/>
      <c r="QCP661" s="163"/>
      <c r="QCQ661" s="163"/>
      <c r="QCR661" s="163"/>
      <c r="QCS661" s="163"/>
      <c r="QCT661" s="163"/>
      <c r="QCU661" s="163"/>
      <c r="QCV661" s="163"/>
      <c r="QCW661" s="163"/>
      <c r="QCX661" s="163"/>
      <c r="QCY661" s="163"/>
      <c r="QCZ661" s="163"/>
      <c r="QDA661" s="163"/>
      <c r="QDB661" s="163"/>
      <c r="QDC661" s="163"/>
      <c r="QDD661" s="163"/>
      <c r="QDE661" s="163"/>
      <c r="QDF661" s="163"/>
      <c r="QDG661" s="163"/>
      <c r="QDH661" s="163"/>
      <c r="QDI661" s="163"/>
      <c r="QDJ661" s="163"/>
      <c r="QDK661" s="163"/>
      <c r="QDL661" s="163"/>
      <c r="QDM661" s="163"/>
      <c r="QDN661" s="163"/>
      <c r="QDO661" s="163"/>
      <c r="QDP661" s="163"/>
      <c r="QDQ661" s="163"/>
      <c r="QDR661" s="163"/>
      <c r="QDS661" s="163"/>
      <c r="QDT661" s="163"/>
      <c r="QDU661" s="163"/>
      <c r="QDV661" s="163"/>
      <c r="QDW661" s="163"/>
      <c r="QDX661" s="163"/>
      <c r="QDY661" s="163"/>
      <c r="QDZ661" s="163"/>
      <c r="QEA661" s="163"/>
      <c r="QEB661" s="163"/>
      <c r="QEC661" s="163"/>
      <c r="QED661" s="163"/>
      <c r="QEE661" s="163"/>
      <c r="QEF661" s="163"/>
      <c r="QEG661" s="163"/>
      <c r="QEH661" s="163"/>
      <c r="QEI661" s="163"/>
      <c r="QEJ661" s="163"/>
      <c r="QEK661" s="163"/>
      <c r="QEL661" s="163"/>
      <c r="QEM661" s="163"/>
      <c r="QEN661" s="163"/>
      <c r="QEO661" s="163"/>
      <c r="QEP661" s="163"/>
      <c r="QEQ661" s="163"/>
      <c r="QER661" s="163"/>
      <c r="QES661" s="163"/>
      <c r="QET661" s="163"/>
      <c r="QEU661" s="163"/>
      <c r="QEV661" s="163"/>
      <c r="QEW661" s="163"/>
      <c r="QEX661" s="163"/>
      <c r="QEY661" s="163"/>
      <c r="QEZ661" s="163"/>
      <c r="QFA661" s="163"/>
      <c r="QFB661" s="163"/>
      <c r="QFC661" s="163"/>
      <c r="QFD661" s="163"/>
      <c r="QFE661" s="163"/>
      <c r="QFF661" s="163"/>
      <c r="QFG661" s="163"/>
      <c r="QFH661" s="163"/>
      <c r="QFI661" s="163"/>
      <c r="QFJ661" s="163"/>
      <c r="QFK661" s="163"/>
      <c r="QFL661" s="163"/>
      <c r="QFM661" s="163"/>
      <c r="QFN661" s="163"/>
      <c r="QFO661" s="163"/>
      <c r="QFP661" s="163"/>
      <c r="QFQ661" s="163"/>
      <c r="QFR661" s="163"/>
      <c r="QFS661" s="163"/>
      <c r="QFT661" s="163"/>
      <c r="QFU661" s="163"/>
      <c r="QFV661" s="163"/>
      <c r="QFW661" s="163"/>
      <c r="QFX661" s="163"/>
      <c r="QFY661" s="163"/>
      <c r="QFZ661" s="163"/>
      <c r="QGA661" s="163"/>
      <c r="QGB661" s="163"/>
      <c r="QGC661" s="163"/>
      <c r="QGD661" s="163"/>
      <c r="QGE661" s="163"/>
      <c r="QGF661" s="163"/>
      <c r="QGG661" s="163"/>
      <c r="QGH661" s="163"/>
      <c r="QGI661" s="163"/>
      <c r="QGJ661" s="163"/>
      <c r="QGK661" s="163"/>
      <c r="QGL661" s="163"/>
      <c r="QGM661" s="163"/>
      <c r="QGN661" s="163"/>
      <c r="QGO661" s="163"/>
      <c r="QGP661" s="163"/>
      <c r="QGQ661" s="163"/>
      <c r="QGR661" s="163"/>
      <c r="QGS661" s="163"/>
      <c r="QGT661" s="163"/>
      <c r="QGU661" s="163"/>
      <c r="QGV661" s="163"/>
      <c r="QGW661" s="163"/>
      <c r="QGX661" s="163"/>
      <c r="QGY661" s="163"/>
      <c r="QGZ661" s="163"/>
      <c r="QHA661" s="163"/>
      <c r="QHB661" s="163"/>
      <c r="QHC661" s="163"/>
      <c r="QHD661" s="163"/>
      <c r="QHE661" s="163"/>
      <c r="QHF661" s="163"/>
      <c r="QHG661" s="163"/>
      <c r="QHH661" s="163"/>
      <c r="QHI661" s="163"/>
      <c r="QHJ661" s="163"/>
      <c r="QHK661" s="163"/>
      <c r="QHL661" s="163"/>
      <c r="QHM661" s="163"/>
      <c r="QHN661" s="163"/>
      <c r="QHO661" s="163"/>
      <c r="QHP661" s="163"/>
      <c r="QHQ661" s="163"/>
      <c r="QHR661" s="163"/>
      <c r="QHS661" s="163"/>
      <c r="QHT661" s="163"/>
      <c r="QHU661" s="163"/>
      <c r="QHV661" s="163"/>
      <c r="QHW661" s="163"/>
      <c r="QHX661" s="163"/>
      <c r="QHY661" s="163"/>
      <c r="QHZ661" s="163"/>
      <c r="QIA661" s="163"/>
      <c r="QIB661" s="163"/>
      <c r="QIC661" s="163"/>
      <c r="QID661" s="163"/>
      <c r="QIE661" s="163"/>
      <c r="QIF661" s="163"/>
      <c r="QIG661" s="163"/>
      <c r="QIH661" s="163"/>
      <c r="QII661" s="163"/>
      <c r="QIJ661" s="163"/>
      <c r="QIK661" s="163"/>
      <c r="QIL661" s="163"/>
      <c r="QIM661" s="163"/>
      <c r="QIN661" s="163"/>
      <c r="QIO661" s="163"/>
      <c r="QIP661" s="163"/>
      <c r="QIQ661" s="163"/>
      <c r="QIR661" s="163"/>
      <c r="QIS661" s="163"/>
      <c r="QIT661" s="163"/>
      <c r="QIU661" s="163"/>
      <c r="QIV661" s="163"/>
      <c r="QIW661" s="163"/>
      <c r="QIX661" s="163"/>
      <c r="QIY661" s="163"/>
      <c r="QIZ661" s="163"/>
      <c r="QJA661" s="163"/>
      <c r="QJB661" s="163"/>
      <c r="QJC661" s="163"/>
      <c r="QJD661" s="163"/>
      <c r="QJE661" s="163"/>
      <c r="QJF661" s="163"/>
      <c r="QJG661" s="163"/>
      <c r="QJH661" s="163"/>
      <c r="QJI661" s="163"/>
      <c r="QJJ661" s="163"/>
      <c r="QJK661" s="163"/>
      <c r="QJL661" s="163"/>
      <c r="QJM661" s="163"/>
      <c r="QJN661" s="163"/>
      <c r="QJO661" s="163"/>
      <c r="QJP661" s="163"/>
      <c r="QJQ661" s="163"/>
      <c r="QJR661" s="163"/>
      <c r="QJS661" s="163"/>
      <c r="QJT661" s="163"/>
      <c r="QJU661" s="163"/>
      <c r="QJV661" s="163"/>
      <c r="QJW661" s="163"/>
      <c r="QJX661" s="163"/>
      <c r="QJY661" s="163"/>
      <c r="QJZ661" s="163"/>
      <c r="QKA661" s="163"/>
      <c r="QKB661" s="163"/>
      <c r="QKC661" s="163"/>
      <c r="QKD661" s="163"/>
      <c r="QKE661" s="163"/>
      <c r="QKF661" s="163"/>
      <c r="QKG661" s="163"/>
      <c r="QKH661" s="163"/>
      <c r="QKI661" s="163"/>
      <c r="QKJ661" s="163"/>
      <c r="QKK661" s="163"/>
      <c r="QKL661" s="163"/>
      <c r="QKM661" s="163"/>
      <c r="QKN661" s="163"/>
      <c r="QKO661" s="163"/>
      <c r="QKP661" s="163"/>
      <c r="QKQ661" s="163"/>
      <c r="QKR661" s="163"/>
      <c r="QKS661" s="163"/>
      <c r="QKT661" s="163"/>
      <c r="QKU661" s="163"/>
      <c r="QKV661" s="163"/>
      <c r="QKW661" s="163"/>
      <c r="QKX661" s="163"/>
      <c r="QKY661" s="163"/>
      <c r="QKZ661" s="163"/>
      <c r="QLA661" s="163"/>
      <c r="QLB661" s="163"/>
      <c r="QLC661" s="163"/>
      <c r="QLD661" s="163"/>
      <c r="QLE661" s="163"/>
      <c r="QLF661" s="163"/>
      <c r="QLG661" s="163"/>
      <c r="QLH661" s="163"/>
      <c r="QLI661" s="163"/>
      <c r="QLJ661" s="163"/>
      <c r="QLK661" s="163"/>
      <c r="QLL661" s="163"/>
      <c r="QLM661" s="163"/>
      <c r="QLN661" s="163"/>
      <c r="QLO661" s="163"/>
      <c r="QLP661" s="163"/>
      <c r="QLQ661" s="163"/>
      <c r="QLR661" s="163"/>
      <c r="QLS661" s="163"/>
      <c r="QLT661" s="163"/>
      <c r="QLU661" s="163"/>
      <c r="QLV661" s="163"/>
      <c r="QLW661" s="163"/>
      <c r="QLX661" s="163"/>
      <c r="QLY661" s="163"/>
      <c r="QLZ661" s="163"/>
      <c r="QMA661" s="163"/>
      <c r="QMB661" s="163"/>
      <c r="QMC661" s="163"/>
      <c r="QMD661" s="163"/>
      <c r="QME661" s="163"/>
      <c r="QMF661" s="163"/>
      <c r="QMG661" s="163"/>
      <c r="QMH661" s="163"/>
      <c r="QMI661" s="163"/>
      <c r="QMJ661" s="163"/>
      <c r="QMK661" s="163"/>
      <c r="QML661" s="163"/>
      <c r="QMM661" s="163"/>
      <c r="QMN661" s="163"/>
      <c r="QMO661" s="163"/>
      <c r="QMP661" s="163"/>
      <c r="QMQ661" s="163"/>
      <c r="QMR661" s="163"/>
      <c r="QMS661" s="163"/>
      <c r="QMT661" s="163"/>
      <c r="QMU661" s="163"/>
      <c r="QMV661" s="163"/>
      <c r="QMW661" s="163"/>
      <c r="QMX661" s="163"/>
      <c r="QMY661" s="163"/>
      <c r="QMZ661" s="163"/>
      <c r="QNA661" s="163"/>
      <c r="QNB661" s="163"/>
      <c r="QNC661" s="163"/>
      <c r="QND661" s="163"/>
      <c r="QNE661" s="163"/>
      <c r="QNF661" s="163"/>
      <c r="QNG661" s="163"/>
      <c r="QNH661" s="163"/>
      <c r="QNI661" s="163"/>
      <c r="QNJ661" s="163"/>
      <c r="QNK661" s="163"/>
      <c r="QNL661" s="163"/>
      <c r="QNM661" s="163"/>
      <c r="QNN661" s="163"/>
      <c r="QNO661" s="163"/>
      <c r="QNP661" s="163"/>
      <c r="QNQ661" s="163"/>
      <c r="QNR661" s="163"/>
      <c r="QNS661" s="163"/>
      <c r="QNT661" s="163"/>
      <c r="QNU661" s="163"/>
      <c r="QNV661" s="163"/>
      <c r="QNW661" s="163"/>
      <c r="QNX661" s="163"/>
      <c r="QNY661" s="163"/>
      <c r="QNZ661" s="163"/>
      <c r="QOA661" s="163"/>
      <c r="QOB661" s="163"/>
      <c r="QOC661" s="163"/>
      <c r="QOD661" s="163"/>
      <c r="QOE661" s="163"/>
      <c r="QOF661" s="163"/>
      <c r="QOG661" s="163"/>
      <c r="QOH661" s="163"/>
      <c r="QOI661" s="163"/>
      <c r="QOJ661" s="163"/>
      <c r="QOK661" s="163"/>
      <c r="QOL661" s="163"/>
      <c r="QOM661" s="163"/>
      <c r="QON661" s="163"/>
      <c r="QOO661" s="163"/>
      <c r="QOP661" s="163"/>
      <c r="QOQ661" s="163"/>
      <c r="QOR661" s="163"/>
      <c r="QOS661" s="163"/>
      <c r="QOT661" s="163"/>
      <c r="QOU661" s="163"/>
      <c r="QOV661" s="163"/>
      <c r="QOW661" s="163"/>
      <c r="QOX661" s="163"/>
      <c r="QOY661" s="163"/>
      <c r="QOZ661" s="163"/>
      <c r="QPA661" s="163"/>
      <c r="QPB661" s="163"/>
      <c r="QPC661" s="163"/>
      <c r="QPD661" s="163"/>
      <c r="QPE661" s="163"/>
      <c r="QPF661" s="163"/>
      <c r="QPG661" s="163"/>
      <c r="QPH661" s="163"/>
      <c r="QPI661" s="163"/>
      <c r="QPJ661" s="163"/>
      <c r="QPK661" s="163"/>
      <c r="QPL661" s="163"/>
      <c r="QPM661" s="163"/>
      <c r="QPN661" s="163"/>
      <c r="QPO661" s="163"/>
      <c r="QPP661" s="163"/>
      <c r="QPQ661" s="163"/>
      <c r="QPR661" s="163"/>
      <c r="QPS661" s="163"/>
      <c r="QPT661" s="163"/>
      <c r="QPU661" s="163"/>
      <c r="QPV661" s="163"/>
      <c r="QPW661" s="163"/>
      <c r="QPX661" s="163"/>
      <c r="QPY661" s="163"/>
      <c r="QPZ661" s="163"/>
      <c r="QQA661" s="163"/>
      <c r="QQB661" s="163"/>
      <c r="QQC661" s="163"/>
      <c r="QQD661" s="163"/>
      <c r="QQE661" s="163"/>
      <c r="QQF661" s="163"/>
      <c r="QQG661" s="163"/>
      <c r="QQH661" s="163"/>
      <c r="QQI661" s="163"/>
      <c r="QQJ661" s="163"/>
      <c r="QQK661" s="163"/>
      <c r="QQL661" s="163"/>
      <c r="QQM661" s="163"/>
      <c r="QQN661" s="163"/>
      <c r="QQO661" s="163"/>
      <c r="QQP661" s="163"/>
      <c r="QQQ661" s="163"/>
      <c r="QQR661" s="163"/>
      <c r="QQS661" s="163"/>
      <c r="QQT661" s="163"/>
      <c r="QQU661" s="163"/>
      <c r="QQV661" s="163"/>
      <c r="QQW661" s="163"/>
      <c r="QQX661" s="163"/>
      <c r="QQY661" s="163"/>
      <c r="QQZ661" s="163"/>
      <c r="QRA661" s="163"/>
      <c r="QRB661" s="163"/>
      <c r="QRC661" s="163"/>
      <c r="QRD661" s="163"/>
      <c r="QRE661" s="163"/>
      <c r="QRF661" s="163"/>
      <c r="QRG661" s="163"/>
      <c r="QRH661" s="163"/>
      <c r="QRI661" s="163"/>
      <c r="QRJ661" s="163"/>
      <c r="QRK661" s="163"/>
      <c r="QRL661" s="163"/>
      <c r="QRM661" s="163"/>
      <c r="QRN661" s="163"/>
      <c r="QRO661" s="163"/>
      <c r="QRP661" s="163"/>
      <c r="QRQ661" s="163"/>
      <c r="QRR661" s="163"/>
      <c r="QRS661" s="163"/>
      <c r="QRT661" s="163"/>
      <c r="QRU661" s="163"/>
      <c r="QRV661" s="163"/>
      <c r="QRW661" s="163"/>
      <c r="QRX661" s="163"/>
      <c r="QRY661" s="163"/>
      <c r="QRZ661" s="163"/>
      <c r="QSA661" s="163"/>
      <c r="QSB661" s="163"/>
      <c r="QSC661" s="163"/>
      <c r="QSD661" s="163"/>
      <c r="QSE661" s="163"/>
      <c r="QSF661" s="163"/>
      <c r="QSG661" s="163"/>
      <c r="QSH661" s="163"/>
      <c r="QSI661" s="163"/>
      <c r="QSJ661" s="163"/>
      <c r="QSK661" s="163"/>
      <c r="QSL661" s="163"/>
      <c r="QSM661" s="163"/>
      <c r="QSN661" s="163"/>
      <c r="QSO661" s="163"/>
      <c r="QSP661" s="163"/>
      <c r="QSQ661" s="163"/>
      <c r="QSR661" s="163"/>
      <c r="QSS661" s="163"/>
      <c r="QST661" s="163"/>
      <c r="QSU661" s="163"/>
      <c r="QSV661" s="163"/>
      <c r="QSW661" s="163"/>
      <c r="QSX661" s="163"/>
      <c r="QSY661" s="163"/>
      <c r="QSZ661" s="163"/>
      <c r="QTA661" s="163"/>
      <c r="QTB661" s="163"/>
      <c r="QTC661" s="163"/>
      <c r="QTD661" s="163"/>
      <c r="QTE661" s="163"/>
      <c r="QTF661" s="163"/>
      <c r="QTG661" s="163"/>
      <c r="QTH661" s="163"/>
      <c r="QTI661" s="163"/>
      <c r="QTJ661" s="163"/>
      <c r="QTK661" s="163"/>
      <c r="QTL661" s="163"/>
      <c r="QTM661" s="163"/>
      <c r="QTN661" s="163"/>
      <c r="QTO661" s="163"/>
      <c r="QTP661" s="163"/>
      <c r="QTQ661" s="163"/>
      <c r="QTR661" s="163"/>
      <c r="QTS661" s="163"/>
      <c r="QTT661" s="163"/>
      <c r="QTU661" s="163"/>
      <c r="QTV661" s="163"/>
      <c r="QTW661" s="163"/>
      <c r="QTX661" s="163"/>
      <c r="QTY661" s="163"/>
      <c r="QTZ661" s="163"/>
      <c r="QUA661" s="163"/>
      <c r="QUB661" s="163"/>
      <c r="QUC661" s="163"/>
      <c r="QUD661" s="163"/>
      <c r="QUE661" s="163"/>
      <c r="QUF661" s="163"/>
      <c r="QUG661" s="163"/>
      <c r="QUH661" s="163"/>
      <c r="QUI661" s="163"/>
      <c r="QUJ661" s="163"/>
      <c r="QUK661" s="163"/>
      <c r="QUL661" s="163"/>
      <c r="QUM661" s="163"/>
      <c r="QUN661" s="163"/>
      <c r="QUO661" s="163"/>
      <c r="QUP661" s="163"/>
      <c r="QUQ661" s="163"/>
      <c r="QUR661" s="163"/>
      <c r="QUS661" s="163"/>
      <c r="QUT661" s="163"/>
      <c r="QUU661" s="163"/>
      <c r="QUV661" s="163"/>
      <c r="QUW661" s="163"/>
      <c r="QUX661" s="163"/>
      <c r="QUY661" s="163"/>
      <c r="QUZ661" s="163"/>
      <c r="QVA661" s="163"/>
      <c r="QVB661" s="163"/>
      <c r="QVC661" s="163"/>
      <c r="QVD661" s="163"/>
      <c r="QVE661" s="163"/>
      <c r="QVF661" s="163"/>
      <c r="QVG661" s="163"/>
      <c r="QVH661" s="163"/>
      <c r="QVI661" s="163"/>
      <c r="QVJ661" s="163"/>
      <c r="QVK661" s="163"/>
      <c r="QVL661" s="163"/>
      <c r="QVM661" s="163"/>
      <c r="QVN661" s="163"/>
      <c r="QVO661" s="163"/>
      <c r="QVP661" s="163"/>
      <c r="QVQ661" s="163"/>
      <c r="QVR661" s="163"/>
      <c r="QVS661" s="163"/>
      <c r="QVT661" s="163"/>
      <c r="QVU661" s="163"/>
      <c r="QVV661" s="163"/>
      <c r="QVW661" s="163"/>
      <c r="QVX661" s="163"/>
      <c r="QVY661" s="163"/>
      <c r="QVZ661" s="163"/>
      <c r="QWA661" s="163"/>
      <c r="QWB661" s="163"/>
      <c r="QWC661" s="163"/>
      <c r="QWD661" s="163"/>
      <c r="QWE661" s="163"/>
      <c r="QWF661" s="163"/>
      <c r="QWG661" s="163"/>
      <c r="QWH661" s="163"/>
      <c r="QWI661" s="163"/>
      <c r="QWJ661" s="163"/>
      <c r="QWK661" s="163"/>
      <c r="QWL661" s="163"/>
      <c r="QWM661" s="163"/>
      <c r="QWN661" s="163"/>
      <c r="QWO661" s="163"/>
      <c r="QWP661" s="163"/>
      <c r="QWQ661" s="163"/>
      <c r="QWR661" s="163"/>
      <c r="QWS661" s="163"/>
      <c r="QWT661" s="163"/>
      <c r="QWU661" s="163"/>
      <c r="QWV661" s="163"/>
      <c r="QWW661" s="163"/>
      <c r="QWX661" s="163"/>
      <c r="QWY661" s="163"/>
      <c r="QWZ661" s="163"/>
      <c r="QXA661" s="163"/>
      <c r="QXB661" s="163"/>
      <c r="QXC661" s="163"/>
      <c r="QXD661" s="163"/>
      <c r="QXE661" s="163"/>
      <c r="QXF661" s="163"/>
      <c r="QXG661" s="163"/>
      <c r="QXH661" s="163"/>
      <c r="QXI661" s="163"/>
      <c r="QXJ661" s="163"/>
      <c r="QXK661" s="163"/>
      <c r="QXL661" s="163"/>
      <c r="QXM661" s="163"/>
      <c r="QXN661" s="163"/>
      <c r="QXO661" s="163"/>
      <c r="QXP661" s="163"/>
      <c r="QXQ661" s="163"/>
      <c r="QXR661" s="163"/>
      <c r="QXS661" s="163"/>
      <c r="QXT661" s="163"/>
      <c r="QXU661" s="163"/>
      <c r="QXV661" s="163"/>
      <c r="QXW661" s="163"/>
      <c r="QXX661" s="163"/>
      <c r="QXY661" s="163"/>
      <c r="QXZ661" s="163"/>
      <c r="QYA661" s="163"/>
      <c r="QYB661" s="163"/>
      <c r="QYC661" s="163"/>
      <c r="QYD661" s="163"/>
      <c r="QYE661" s="163"/>
      <c r="QYF661" s="163"/>
      <c r="QYG661" s="163"/>
      <c r="QYH661" s="163"/>
      <c r="QYI661" s="163"/>
      <c r="QYJ661" s="163"/>
      <c r="QYK661" s="163"/>
      <c r="QYL661" s="163"/>
      <c r="QYM661" s="163"/>
      <c r="QYN661" s="163"/>
      <c r="QYO661" s="163"/>
      <c r="QYP661" s="163"/>
      <c r="QYQ661" s="163"/>
      <c r="QYR661" s="163"/>
      <c r="QYS661" s="163"/>
      <c r="QYT661" s="163"/>
      <c r="QYU661" s="163"/>
      <c r="QYV661" s="163"/>
      <c r="QYW661" s="163"/>
      <c r="QYX661" s="163"/>
      <c r="QYY661" s="163"/>
      <c r="QYZ661" s="163"/>
      <c r="QZA661" s="163"/>
      <c r="QZB661" s="163"/>
      <c r="QZC661" s="163"/>
      <c r="QZD661" s="163"/>
      <c r="QZE661" s="163"/>
      <c r="QZF661" s="163"/>
      <c r="QZG661" s="163"/>
      <c r="QZH661" s="163"/>
      <c r="QZI661" s="163"/>
      <c r="QZJ661" s="163"/>
      <c r="QZK661" s="163"/>
      <c r="QZL661" s="163"/>
      <c r="QZM661" s="163"/>
      <c r="QZN661" s="163"/>
      <c r="QZO661" s="163"/>
      <c r="QZP661" s="163"/>
      <c r="QZQ661" s="163"/>
      <c r="QZR661" s="163"/>
      <c r="QZS661" s="163"/>
      <c r="QZT661" s="163"/>
      <c r="QZU661" s="163"/>
      <c r="QZV661" s="163"/>
      <c r="QZW661" s="163"/>
      <c r="QZX661" s="163"/>
      <c r="QZY661" s="163"/>
      <c r="QZZ661" s="163"/>
      <c r="RAA661" s="163"/>
      <c r="RAB661" s="163"/>
      <c r="RAC661" s="163"/>
      <c r="RAD661" s="163"/>
      <c r="RAE661" s="163"/>
      <c r="RAF661" s="163"/>
      <c r="RAG661" s="163"/>
      <c r="RAH661" s="163"/>
      <c r="RAI661" s="163"/>
      <c r="RAJ661" s="163"/>
      <c r="RAK661" s="163"/>
      <c r="RAL661" s="163"/>
      <c r="RAM661" s="163"/>
      <c r="RAN661" s="163"/>
      <c r="RAO661" s="163"/>
      <c r="RAP661" s="163"/>
      <c r="RAQ661" s="163"/>
      <c r="RAR661" s="163"/>
      <c r="RAS661" s="163"/>
      <c r="RAT661" s="163"/>
      <c r="RAU661" s="163"/>
      <c r="RAV661" s="163"/>
      <c r="RAW661" s="163"/>
      <c r="RAX661" s="163"/>
      <c r="RAY661" s="163"/>
      <c r="RAZ661" s="163"/>
      <c r="RBA661" s="163"/>
      <c r="RBB661" s="163"/>
      <c r="RBC661" s="163"/>
      <c r="RBD661" s="163"/>
      <c r="RBE661" s="163"/>
      <c r="RBF661" s="163"/>
      <c r="RBG661" s="163"/>
      <c r="RBH661" s="163"/>
      <c r="RBI661" s="163"/>
      <c r="RBJ661" s="163"/>
      <c r="RBK661" s="163"/>
      <c r="RBL661" s="163"/>
      <c r="RBM661" s="163"/>
      <c r="RBN661" s="163"/>
      <c r="RBO661" s="163"/>
      <c r="RBP661" s="163"/>
      <c r="RBQ661" s="163"/>
      <c r="RBR661" s="163"/>
      <c r="RBS661" s="163"/>
      <c r="RBT661" s="163"/>
      <c r="RBU661" s="163"/>
      <c r="RBV661" s="163"/>
      <c r="RBW661" s="163"/>
      <c r="RBX661" s="163"/>
      <c r="RBY661" s="163"/>
      <c r="RBZ661" s="163"/>
      <c r="RCA661" s="163"/>
      <c r="RCB661" s="163"/>
      <c r="RCC661" s="163"/>
      <c r="RCD661" s="163"/>
      <c r="RCE661" s="163"/>
      <c r="RCF661" s="163"/>
      <c r="RCG661" s="163"/>
      <c r="RCH661" s="163"/>
      <c r="RCI661" s="163"/>
      <c r="RCJ661" s="163"/>
      <c r="RCK661" s="163"/>
      <c r="RCL661" s="163"/>
      <c r="RCM661" s="163"/>
      <c r="RCN661" s="163"/>
      <c r="RCO661" s="163"/>
      <c r="RCP661" s="163"/>
      <c r="RCQ661" s="163"/>
      <c r="RCR661" s="163"/>
      <c r="RCS661" s="163"/>
      <c r="RCT661" s="163"/>
      <c r="RCU661" s="163"/>
      <c r="RCV661" s="163"/>
      <c r="RCW661" s="163"/>
      <c r="RCX661" s="163"/>
      <c r="RCY661" s="163"/>
      <c r="RCZ661" s="163"/>
      <c r="RDA661" s="163"/>
      <c r="RDB661" s="163"/>
      <c r="RDC661" s="163"/>
      <c r="RDD661" s="163"/>
      <c r="RDE661" s="163"/>
      <c r="RDF661" s="163"/>
      <c r="RDG661" s="163"/>
      <c r="RDH661" s="163"/>
      <c r="RDI661" s="163"/>
      <c r="RDJ661" s="163"/>
      <c r="RDK661" s="163"/>
      <c r="RDL661" s="163"/>
      <c r="RDM661" s="163"/>
      <c r="RDN661" s="163"/>
      <c r="RDO661" s="163"/>
      <c r="RDP661" s="163"/>
      <c r="RDQ661" s="163"/>
      <c r="RDR661" s="163"/>
      <c r="RDS661" s="163"/>
      <c r="RDT661" s="163"/>
      <c r="RDU661" s="163"/>
      <c r="RDV661" s="163"/>
      <c r="RDW661" s="163"/>
      <c r="RDX661" s="163"/>
      <c r="RDY661" s="163"/>
      <c r="RDZ661" s="163"/>
      <c r="REA661" s="163"/>
      <c r="REB661" s="163"/>
      <c r="REC661" s="163"/>
      <c r="RED661" s="163"/>
      <c r="REE661" s="163"/>
      <c r="REF661" s="163"/>
      <c r="REG661" s="163"/>
      <c r="REH661" s="163"/>
      <c r="REI661" s="163"/>
      <c r="REJ661" s="163"/>
      <c r="REK661" s="163"/>
      <c r="REL661" s="163"/>
      <c r="REM661" s="163"/>
      <c r="REN661" s="163"/>
      <c r="REO661" s="163"/>
      <c r="REP661" s="163"/>
      <c r="REQ661" s="163"/>
      <c r="RER661" s="163"/>
      <c r="RES661" s="163"/>
      <c r="RET661" s="163"/>
      <c r="REU661" s="163"/>
      <c r="REV661" s="163"/>
      <c r="REW661" s="163"/>
      <c r="REX661" s="163"/>
      <c r="REY661" s="163"/>
      <c r="REZ661" s="163"/>
      <c r="RFA661" s="163"/>
      <c r="RFB661" s="163"/>
      <c r="RFC661" s="163"/>
      <c r="RFD661" s="163"/>
      <c r="RFE661" s="163"/>
      <c r="RFF661" s="163"/>
      <c r="RFG661" s="163"/>
      <c r="RFH661" s="163"/>
      <c r="RFI661" s="163"/>
      <c r="RFJ661" s="163"/>
      <c r="RFK661" s="163"/>
      <c r="RFL661" s="163"/>
      <c r="RFM661" s="163"/>
      <c r="RFN661" s="163"/>
      <c r="RFO661" s="163"/>
      <c r="RFP661" s="163"/>
      <c r="RFQ661" s="163"/>
      <c r="RFR661" s="163"/>
      <c r="RFS661" s="163"/>
      <c r="RFT661" s="163"/>
      <c r="RFU661" s="163"/>
      <c r="RFV661" s="163"/>
      <c r="RFW661" s="163"/>
      <c r="RFX661" s="163"/>
      <c r="RFY661" s="163"/>
      <c r="RFZ661" s="163"/>
      <c r="RGA661" s="163"/>
      <c r="RGB661" s="163"/>
      <c r="RGC661" s="163"/>
      <c r="RGD661" s="163"/>
      <c r="RGE661" s="163"/>
      <c r="RGF661" s="163"/>
      <c r="RGG661" s="163"/>
      <c r="RGH661" s="163"/>
      <c r="RGI661" s="163"/>
      <c r="RGJ661" s="163"/>
      <c r="RGK661" s="163"/>
      <c r="RGL661" s="163"/>
      <c r="RGM661" s="163"/>
      <c r="RGN661" s="163"/>
      <c r="RGO661" s="163"/>
      <c r="RGP661" s="163"/>
      <c r="RGQ661" s="163"/>
      <c r="RGR661" s="163"/>
      <c r="RGS661" s="163"/>
      <c r="RGT661" s="163"/>
      <c r="RGU661" s="163"/>
      <c r="RGV661" s="163"/>
      <c r="RGW661" s="163"/>
      <c r="RGX661" s="163"/>
      <c r="RGY661" s="163"/>
      <c r="RGZ661" s="163"/>
      <c r="RHA661" s="163"/>
      <c r="RHB661" s="163"/>
      <c r="RHC661" s="163"/>
      <c r="RHD661" s="163"/>
      <c r="RHE661" s="163"/>
      <c r="RHF661" s="163"/>
      <c r="RHG661" s="163"/>
      <c r="RHH661" s="163"/>
      <c r="RHI661" s="163"/>
      <c r="RHJ661" s="163"/>
      <c r="RHK661" s="163"/>
      <c r="RHL661" s="163"/>
      <c r="RHM661" s="163"/>
      <c r="RHN661" s="163"/>
      <c r="RHO661" s="163"/>
      <c r="RHP661" s="163"/>
      <c r="RHQ661" s="163"/>
      <c r="RHR661" s="163"/>
      <c r="RHS661" s="163"/>
      <c r="RHT661" s="163"/>
      <c r="RHU661" s="163"/>
      <c r="RHV661" s="163"/>
      <c r="RHW661" s="163"/>
      <c r="RHX661" s="163"/>
      <c r="RHY661" s="163"/>
      <c r="RHZ661" s="163"/>
      <c r="RIA661" s="163"/>
      <c r="RIB661" s="163"/>
      <c r="RIC661" s="163"/>
      <c r="RID661" s="163"/>
      <c r="RIE661" s="163"/>
      <c r="RIF661" s="163"/>
      <c r="RIG661" s="163"/>
      <c r="RIH661" s="163"/>
      <c r="RII661" s="163"/>
      <c r="RIJ661" s="163"/>
      <c r="RIK661" s="163"/>
      <c r="RIL661" s="163"/>
      <c r="RIM661" s="163"/>
      <c r="RIN661" s="163"/>
      <c r="RIO661" s="163"/>
      <c r="RIP661" s="163"/>
      <c r="RIQ661" s="163"/>
      <c r="RIR661" s="163"/>
      <c r="RIS661" s="163"/>
      <c r="RIT661" s="163"/>
      <c r="RIU661" s="163"/>
      <c r="RIV661" s="163"/>
      <c r="RIW661" s="163"/>
      <c r="RIX661" s="163"/>
      <c r="RIY661" s="163"/>
      <c r="RIZ661" s="163"/>
      <c r="RJA661" s="163"/>
      <c r="RJB661" s="163"/>
      <c r="RJC661" s="163"/>
      <c r="RJD661" s="163"/>
      <c r="RJE661" s="163"/>
      <c r="RJF661" s="163"/>
      <c r="RJG661" s="163"/>
      <c r="RJH661" s="163"/>
      <c r="RJI661" s="163"/>
      <c r="RJJ661" s="163"/>
      <c r="RJK661" s="163"/>
      <c r="RJL661" s="163"/>
      <c r="RJM661" s="163"/>
      <c r="RJN661" s="163"/>
      <c r="RJO661" s="163"/>
      <c r="RJP661" s="163"/>
      <c r="RJQ661" s="163"/>
      <c r="RJR661" s="163"/>
      <c r="RJS661" s="163"/>
      <c r="RJT661" s="163"/>
      <c r="RJU661" s="163"/>
      <c r="RJV661" s="163"/>
      <c r="RJW661" s="163"/>
      <c r="RJX661" s="163"/>
      <c r="RJY661" s="163"/>
      <c r="RJZ661" s="163"/>
      <c r="RKA661" s="163"/>
      <c r="RKB661" s="163"/>
      <c r="RKC661" s="163"/>
      <c r="RKD661" s="163"/>
      <c r="RKE661" s="163"/>
      <c r="RKF661" s="163"/>
      <c r="RKG661" s="163"/>
      <c r="RKH661" s="163"/>
      <c r="RKI661" s="163"/>
      <c r="RKJ661" s="163"/>
      <c r="RKK661" s="163"/>
      <c r="RKL661" s="163"/>
      <c r="RKM661" s="163"/>
      <c r="RKN661" s="163"/>
      <c r="RKO661" s="163"/>
      <c r="RKP661" s="163"/>
      <c r="RKQ661" s="163"/>
      <c r="RKR661" s="163"/>
      <c r="RKS661" s="163"/>
      <c r="RKT661" s="163"/>
      <c r="RKU661" s="163"/>
      <c r="RKV661" s="163"/>
      <c r="RKW661" s="163"/>
      <c r="RKX661" s="163"/>
      <c r="RKY661" s="163"/>
      <c r="RKZ661" s="163"/>
      <c r="RLA661" s="163"/>
      <c r="RLB661" s="163"/>
      <c r="RLC661" s="163"/>
      <c r="RLD661" s="163"/>
      <c r="RLE661" s="163"/>
      <c r="RLF661" s="163"/>
      <c r="RLG661" s="163"/>
      <c r="RLH661" s="163"/>
      <c r="RLI661" s="163"/>
      <c r="RLJ661" s="163"/>
      <c r="RLK661" s="163"/>
      <c r="RLL661" s="163"/>
      <c r="RLM661" s="163"/>
      <c r="RLN661" s="163"/>
      <c r="RLO661" s="163"/>
      <c r="RLP661" s="163"/>
      <c r="RLQ661" s="163"/>
      <c r="RLR661" s="163"/>
      <c r="RLS661" s="163"/>
      <c r="RLT661" s="163"/>
      <c r="RLU661" s="163"/>
      <c r="RLV661" s="163"/>
      <c r="RLW661" s="163"/>
      <c r="RLX661" s="163"/>
      <c r="RLY661" s="163"/>
      <c r="RLZ661" s="163"/>
      <c r="RMA661" s="163"/>
      <c r="RMB661" s="163"/>
      <c r="RMC661" s="163"/>
      <c r="RMD661" s="163"/>
      <c r="RME661" s="163"/>
      <c r="RMF661" s="163"/>
      <c r="RMG661" s="163"/>
      <c r="RMH661" s="163"/>
      <c r="RMI661" s="163"/>
      <c r="RMJ661" s="163"/>
      <c r="RMK661" s="163"/>
      <c r="RML661" s="163"/>
      <c r="RMM661" s="163"/>
      <c r="RMN661" s="163"/>
      <c r="RMO661" s="163"/>
      <c r="RMP661" s="163"/>
      <c r="RMQ661" s="163"/>
      <c r="RMR661" s="163"/>
      <c r="RMS661" s="163"/>
      <c r="RMT661" s="163"/>
      <c r="RMU661" s="163"/>
      <c r="RMV661" s="163"/>
      <c r="RMW661" s="163"/>
      <c r="RMX661" s="163"/>
      <c r="RMY661" s="163"/>
      <c r="RMZ661" s="163"/>
      <c r="RNA661" s="163"/>
      <c r="RNB661" s="163"/>
      <c r="RNC661" s="163"/>
      <c r="RND661" s="163"/>
      <c r="RNE661" s="163"/>
      <c r="RNF661" s="163"/>
      <c r="RNG661" s="163"/>
      <c r="RNH661" s="163"/>
      <c r="RNI661" s="163"/>
      <c r="RNJ661" s="163"/>
      <c r="RNK661" s="163"/>
      <c r="RNL661" s="163"/>
      <c r="RNM661" s="163"/>
      <c r="RNN661" s="163"/>
      <c r="RNO661" s="163"/>
      <c r="RNP661" s="163"/>
      <c r="RNQ661" s="163"/>
      <c r="RNR661" s="163"/>
      <c r="RNS661" s="163"/>
      <c r="RNT661" s="163"/>
      <c r="RNU661" s="163"/>
      <c r="RNV661" s="163"/>
      <c r="RNW661" s="163"/>
      <c r="RNX661" s="163"/>
      <c r="RNY661" s="163"/>
      <c r="RNZ661" s="163"/>
      <c r="ROA661" s="163"/>
      <c r="ROB661" s="163"/>
      <c r="ROC661" s="163"/>
      <c r="ROD661" s="163"/>
      <c r="ROE661" s="163"/>
      <c r="ROF661" s="163"/>
      <c r="ROG661" s="163"/>
      <c r="ROH661" s="163"/>
      <c r="ROI661" s="163"/>
      <c r="ROJ661" s="163"/>
      <c r="ROK661" s="163"/>
      <c r="ROL661" s="163"/>
      <c r="ROM661" s="163"/>
      <c r="RON661" s="163"/>
      <c r="ROO661" s="163"/>
      <c r="ROP661" s="163"/>
      <c r="ROQ661" s="163"/>
      <c r="ROR661" s="163"/>
      <c r="ROS661" s="163"/>
      <c r="ROT661" s="163"/>
      <c r="ROU661" s="163"/>
      <c r="ROV661" s="163"/>
      <c r="ROW661" s="163"/>
      <c r="ROX661" s="163"/>
      <c r="ROY661" s="163"/>
      <c r="ROZ661" s="163"/>
      <c r="RPA661" s="163"/>
      <c r="RPB661" s="163"/>
      <c r="RPC661" s="163"/>
      <c r="RPD661" s="163"/>
      <c r="RPE661" s="163"/>
      <c r="RPF661" s="163"/>
      <c r="RPG661" s="163"/>
      <c r="RPH661" s="163"/>
      <c r="RPI661" s="163"/>
      <c r="RPJ661" s="163"/>
      <c r="RPK661" s="163"/>
      <c r="RPL661" s="163"/>
      <c r="RPM661" s="163"/>
      <c r="RPN661" s="163"/>
      <c r="RPO661" s="163"/>
      <c r="RPP661" s="163"/>
      <c r="RPQ661" s="163"/>
      <c r="RPR661" s="163"/>
      <c r="RPS661" s="163"/>
      <c r="RPT661" s="163"/>
      <c r="RPU661" s="163"/>
      <c r="RPV661" s="163"/>
      <c r="RPW661" s="163"/>
      <c r="RPX661" s="163"/>
      <c r="RPY661" s="163"/>
      <c r="RPZ661" s="163"/>
      <c r="RQA661" s="163"/>
      <c r="RQB661" s="163"/>
      <c r="RQC661" s="163"/>
      <c r="RQD661" s="163"/>
      <c r="RQE661" s="163"/>
      <c r="RQF661" s="163"/>
      <c r="RQG661" s="163"/>
      <c r="RQH661" s="163"/>
      <c r="RQI661" s="163"/>
      <c r="RQJ661" s="163"/>
      <c r="RQK661" s="163"/>
      <c r="RQL661" s="163"/>
      <c r="RQM661" s="163"/>
      <c r="RQN661" s="163"/>
      <c r="RQO661" s="163"/>
      <c r="RQP661" s="163"/>
      <c r="RQQ661" s="163"/>
      <c r="RQR661" s="163"/>
      <c r="RQS661" s="163"/>
      <c r="RQT661" s="163"/>
      <c r="RQU661" s="163"/>
      <c r="RQV661" s="163"/>
      <c r="RQW661" s="163"/>
      <c r="RQX661" s="163"/>
      <c r="RQY661" s="163"/>
      <c r="RQZ661" s="163"/>
      <c r="RRA661" s="163"/>
      <c r="RRB661" s="163"/>
      <c r="RRC661" s="163"/>
      <c r="RRD661" s="163"/>
      <c r="RRE661" s="163"/>
      <c r="RRF661" s="163"/>
      <c r="RRG661" s="163"/>
      <c r="RRH661" s="163"/>
      <c r="RRI661" s="163"/>
      <c r="RRJ661" s="163"/>
      <c r="RRK661" s="163"/>
      <c r="RRL661" s="163"/>
      <c r="RRM661" s="163"/>
      <c r="RRN661" s="163"/>
      <c r="RRO661" s="163"/>
      <c r="RRP661" s="163"/>
      <c r="RRQ661" s="163"/>
      <c r="RRR661" s="163"/>
      <c r="RRS661" s="163"/>
      <c r="RRT661" s="163"/>
      <c r="RRU661" s="163"/>
      <c r="RRV661" s="163"/>
      <c r="RRW661" s="163"/>
      <c r="RRX661" s="163"/>
      <c r="RRY661" s="163"/>
      <c r="RRZ661" s="163"/>
      <c r="RSA661" s="163"/>
      <c r="RSB661" s="163"/>
      <c r="RSC661" s="163"/>
      <c r="RSD661" s="163"/>
      <c r="RSE661" s="163"/>
      <c r="RSF661" s="163"/>
      <c r="RSG661" s="163"/>
      <c r="RSH661" s="163"/>
      <c r="RSI661" s="163"/>
      <c r="RSJ661" s="163"/>
      <c r="RSK661" s="163"/>
      <c r="RSL661" s="163"/>
      <c r="RSM661" s="163"/>
      <c r="RSN661" s="163"/>
      <c r="RSO661" s="163"/>
      <c r="RSP661" s="163"/>
      <c r="RSQ661" s="163"/>
      <c r="RSR661" s="163"/>
      <c r="RSS661" s="163"/>
      <c r="RST661" s="163"/>
      <c r="RSU661" s="163"/>
      <c r="RSV661" s="163"/>
      <c r="RSW661" s="163"/>
      <c r="RSX661" s="163"/>
      <c r="RSY661" s="163"/>
      <c r="RSZ661" s="163"/>
      <c r="RTA661" s="163"/>
      <c r="RTB661" s="163"/>
      <c r="RTC661" s="163"/>
      <c r="RTD661" s="163"/>
      <c r="RTE661" s="163"/>
      <c r="RTF661" s="163"/>
      <c r="RTG661" s="163"/>
      <c r="RTH661" s="163"/>
      <c r="RTI661" s="163"/>
      <c r="RTJ661" s="163"/>
      <c r="RTK661" s="163"/>
      <c r="RTL661" s="163"/>
      <c r="RTM661" s="163"/>
      <c r="RTN661" s="163"/>
      <c r="RTO661" s="163"/>
      <c r="RTP661" s="163"/>
      <c r="RTQ661" s="163"/>
      <c r="RTR661" s="163"/>
      <c r="RTS661" s="163"/>
      <c r="RTT661" s="163"/>
      <c r="RTU661" s="163"/>
      <c r="RTV661" s="163"/>
      <c r="RTW661" s="163"/>
      <c r="RTX661" s="163"/>
      <c r="RTY661" s="163"/>
      <c r="RTZ661" s="163"/>
      <c r="RUA661" s="163"/>
      <c r="RUB661" s="163"/>
      <c r="RUC661" s="163"/>
      <c r="RUD661" s="163"/>
      <c r="RUE661" s="163"/>
      <c r="RUF661" s="163"/>
      <c r="RUG661" s="163"/>
      <c r="RUH661" s="163"/>
      <c r="RUI661" s="163"/>
      <c r="RUJ661" s="163"/>
      <c r="RUK661" s="163"/>
      <c r="RUL661" s="163"/>
      <c r="RUM661" s="163"/>
      <c r="RUN661" s="163"/>
      <c r="RUO661" s="163"/>
      <c r="RUP661" s="163"/>
      <c r="RUQ661" s="163"/>
      <c r="RUR661" s="163"/>
      <c r="RUS661" s="163"/>
      <c r="RUT661" s="163"/>
      <c r="RUU661" s="163"/>
      <c r="RUV661" s="163"/>
      <c r="RUW661" s="163"/>
      <c r="RUX661" s="163"/>
      <c r="RUY661" s="163"/>
      <c r="RUZ661" s="163"/>
      <c r="RVA661" s="163"/>
      <c r="RVB661" s="163"/>
      <c r="RVC661" s="163"/>
      <c r="RVD661" s="163"/>
      <c r="RVE661" s="163"/>
      <c r="RVF661" s="163"/>
      <c r="RVG661" s="163"/>
      <c r="RVH661" s="163"/>
      <c r="RVI661" s="163"/>
      <c r="RVJ661" s="163"/>
      <c r="RVK661" s="163"/>
      <c r="RVL661" s="163"/>
      <c r="RVM661" s="163"/>
      <c r="RVN661" s="163"/>
      <c r="RVO661" s="163"/>
      <c r="RVP661" s="163"/>
      <c r="RVQ661" s="163"/>
      <c r="RVR661" s="163"/>
      <c r="RVS661" s="163"/>
      <c r="RVT661" s="163"/>
      <c r="RVU661" s="163"/>
      <c r="RVV661" s="163"/>
      <c r="RVW661" s="163"/>
      <c r="RVX661" s="163"/>
      <c r="RVY661" s="163"/>
      <c r="RVZ661" s="163"/>
      <c r="RWA661" s="163"/>
      <c r="RWB661" s="163"/>
      <c r="RWC661" s="163"/>
      <c r="RWD661" s="163"/>
      <c r="RWE661" s="163"/>
      <c r="RWF661" s="163"/>
      <c r="RWG661" s="163"/>
      <c r="RWH661" s="163"/>
      <c r="RWI661" s="163"/>
      <c r="RWJ661" s="163"/>
      <c r="RWK661" s="163"/>
      <c r="RWL661" s="163"/>
      <c r="RWM661" s="163"/>
      <c r="RWN661" s="163"/>
      <c r="RWO661" s="163"/>
      <c r="RWP661" s="163"/>
      <c r="RWQ661" s="163"/>
      <c r="RWR661" s="163"/>
      <c r="RWS661" s="163"/>
      <c r="RWT661" s="163"/>
      <c r="RWU661" s="163"/>
      <c r="RWV661" s="163"/>
      <c r="RWW661" s="163"/>
      <c r="RWX661" s="163"/>
      <c r="RWY661" s="163"/>
      <c r="RWZ661" s="163"/>
      <c r="RXA661" s="163"/>
      <c r="RXB661" s="163"/>
      <c r="RXC661" s="163"/>
      <c r="RXD661" s="163"/>
      <c r="RXE661" s="163"/>
      <c r="RXF661" s="163"/>
      <c r="RXG661" s="163"/>
      <c r="RXH661" s="163"/>
      <c r="RXI661" s="163"/>
      <c r="RXJ661" s="163"/>
      <c r="RXK661" s="163"/>
      <c r="RXL661" s="163"/>
      <c r="RXM661" s="163"/>
      <c r="RXN661" s="163"/>
      <c r="RXO661" s="163"/>
      <c r="RXP661" s="163"/>
      <c r="RXQ661" s="163"/>
      <c r="RXR661" s="163"/>
      <c r="RXS661" s="163"/>
      <c r="RXT661" s="163"/>
      <c r="RXU661" s="163"/>
      <c r="RXV661" s="163"/>
      <c r="RXW661" s="163"/>
      <c r="RXX661" s="163"/>
      <c r="RXY661" s="163"/>
      <c r="RXZ661" s="163"/>
      <c r="RYA661" s="163"/>
      <c r="RYB661" s="163"/>
      <c r="RYC661" s="163"/>
      <c r="RYD661" s="163"/>
      <c r="RYE661" s="163"/>
      <c r="RYF661" s="163"/>
      <c r="RYG661" s="163"/>
      <c r="RYH661" s="163"/>
      <c r="RYI661" s="163"/>
      <c r="RYJ661" s="163"/>
      <c r="RYK661" s="163"/>
      <c r="RYL661" s="163"/>
      <c r="RYM661" s="163"/>
      <c r="RYN661" s="163"/>
      <c r="RYO661" s="163"/>
      <c r="RYP661" s="163"/>
      <c r="RYQ661" s="163"/>
      <c r="RYR661" s="163"/>
      <c r="RYS661" s="163"/>
      <c r="RYT661" s="163"/>
      <c r="RYU661" s="163"/>
      <c r="RYV661" s="163"/>
      <c r="RYW661" s="163"/>
      <c r="RYX661" s="163"/>
      <c r="RYY661" s="163"/>
      <c r="RYZ661" s="163"/>
      <c r="RZA661" s="163"/>
      <c r="RZB661" s="163"/>
      <c r="RZC661" s="163"/>
      <c r="RZD661" s="163"/>
      <c r="RZE661" s="163"/>
      <c r="RZF661" s="163"/>
      <c r="RZG661" s="163"/>
      <c r="RZH661" s="163"/>
      <c r="RZI661" s="163"/>
      <c r="RZJ661" s="163"/>
      <c r="RZK661" s="163"/>
      <c r="RZL661" s="163"/>
      <c r="RZM661" s="163"/>
      <c r="RZN661" s="163"/>
      <c r="RZO661" s="163"/>
      <c r="RZP661" s="163"/>
      <c r="RZQ661" s="163"/>
      <c r="RZR661" s="163"/>
      <c r="RZS661" s="163"/>
      <c r="RZT661" s="163"/>
      <c r="RZU661" s="163"/>
      <c r="RZV661" s="163"/>
      <c r="RZW661" s="163"/>
      <c r="RZX661" s="163"/>
      <c r="RZY661" s="163"/>
      <c r="RZZ661" s="163"/>
      <c r="SAA661" s="163"/>
      <c r="SAB661" s="163"/>
      <c r="SAC661" s="163"/>
      <c r="SAD661" s="163"/>
      <c r="SAE661" s="163"/>
      <c r="SAF661" s="163"/>
      <c r="SAG661" s="163"/>
      <c r="SAH661" s="163"/>
      <c r="SAI661" s="163"/>
      <c r="SAJ661" s="163"/>
      <c r="SAK661" s="163"/>
      <c r="SAL661" s="163"/>
      <c r="SAM661" s="163"/>
      <c r="SAN661" s="163"/>
      <c r="SAO661" s="163"/>
      <c r="SAP661" s="163"/>
      <c r="SAQ661" s="163"/>
      <c r="SAR661" s="163"/>
      <c r="SAS661" s="163"/>
      <c r="SAT661" s="163"/>
      <c r="SAU661" s="163"/>
      <c r="SAV661" s="163"/>
      <c r="SAW661" s="163"/>
      <c r="SAX661" s="163"/>
      <c r="SAY661" s="163"/>
      <c r="SAZ661" s="163"/>
      <c r="SBA661" s="163"/>
      <c r="SBB661" s="163"/>
      <c r="SBC661" s="163"/>
      <c r="SBD661" s="163"/>
      <c r="SBE661" s="163"/>
      <c r="SBF661" s="163"/>
      <c r="SBG661" s="163"/>
      <c r="SBH661" s="163"/>
      <c r="SBI661" s="163"/>
      <c r="SBJ661" s="163"/>
      <c r="SBK661" s="163"/>
      <c r="SBL661" s="163"/>
      <c r="SBM661" s="163"/>
      <c r="SBN661" s="163"/>
      <c r="SBO661" s="163"/>
      <c r="SBP661" s="163"/>
      <c r="SBQ661" s="163"/>
      <c r="SBR661" s="163"/>
      <c r="SBS661" s="163"/>
      <c r="SBT661" s="163"/>
      <c r="SBU661" s="163"/>
      <c r="SBV661" s="163"/>
      <c r="SBW661" s="163"/>
      <c r="SBX661" s="163"/>
      <c r="SBY661" s="163"/>
      <c r="SBZ661" s="163"/>
      <c r="SCA661" s="163"/>
      <c r="SCB661" s="163"/>
      <c r="SCC661" s="163"/>
      <c r="SCD661" s="163"/>
      <c r="SCE661" s="163"/>
      <c r="SCF661" s="163"/>
      <c r="SCG661" s="163"/>
      <c r="SCH661" s="163"/>
      <c r="SCI661" s="163"/>
      <c r="SCJ661" s="163"/>
      <c r="SCK661" s="163"/>
      <c r="SCL661" s="163"/>
      <c r="SCM661" s="163"/>
      <c r="SCN661" s="163"/>
      <c r="SCO661" s="163"/>
      <c r="SCP661" s="163"/>
      <c r="SCQ661" s="163"/>
      <c r="SCR661" s="163"/>
      <c r="SCS661" s="163"/>
      <c r="SCT661" s="163"/>
      <c r="SCU661" s="163"/>
      <c r="SCV661" s="163"/>
      <c r="SCW661" s="163"/>
      <c r="SCX661" s="163"/>
      <c r="SCY661" s="163"/>
      <c r="SCZ661" s="163"/>
      <c r="SDA661" s="163"/>
      <c r="SDB661" s="163"/>
      <c r="SDC661" s="163"/>
      <c r="SDD661" s="163"/>
      <c r="SDE661" s="163"/>
      <c r="SDF661" s="163"/>
      <c r="SDG661" s="163"/>
      <c r="SDH661" s="163"/>
      <c r="SDI661" s="163"/>
      <c r="SDJ661" s="163"/>
      <c r="SDK661" s="163"/>
      <c r="SDL661" s="163"/>
      <c r="SDM661" s="163"/>
      <c r="SDN661" s="163"/>
      <c r="SDO661" s="163"/>
      <c r="SDP661" s="163"/>
      <c r="SDQ661" s="163"/>
      <c r="SDR661" s="163"/>
      <c r="SDS661" s="163"/>
      <c r="SDT661" s="163"/>
      <c r="SDU661" s="163"/>
      <c r="SDV661" s="163"/>
      <c r="SDW661" s="163"/>
      <c r="SDX661" s="163"/>
      <c r="SDY661" s="163"/>
      <c r="SDZ661" s="163"/>
      <c r="SEA661" s="163"/>
      <c r="SEB661" s="163"/>
      <c r="SEC661" s="163"/>
      <c r="SED661" s="163"/>
      <c r="SEE661" s="163"/>
      <c r="SEF661" s="163"/>
      <c r="SEG661" s="163"/>
      <c r="SEH661" s="163"/>
      <c r="SEI661" s="163"/>
      <c r="SEJ661" s="163"/>
      <c r="SEK661" s="163"/>
      <c r="SEL661" s="163"/>
      <c r="SEM661" s="163"/>
      <c r="SEN661" s="163"/>
      <c r="SEO661" s="163"/>
      <c r="SEP661" s="163"/>
      <c r="SEQ661" s="163"/>
      <c r="SER661" s="163"/>
      <c r="SES661" s="163"/>
      <c r="SET661" s="163"/>
      <c r="SEU661" s="163"/>
      <c r="SEV661" s="163"/>
      <c r="SEW661" s="163"/>
      <c r="SEX661" s="163"/>
      <c r="SEY661" s="163"/>
      <c r="SEZ661" s="163"/>
      <c r="SFA661" s="163"/>
      <c r="SFB661" s="163"/>
      <c r="SFC661" s="163"/>
      <c r="SFD661" s="163"/>
      <c r="SFE661" s="163"/>
      <c r="SFF661" s="163"/>
      <c r="SFG661" s="163"/>
      <c r="SFH661" s="163"/>
      <c r="SFI661" s="163"/>
      <c r="SFJ661" s="163"/>
      <c r="SFK661" s="163"/>
      <c r="SFL661" s="163"/>
      <c r="SFM661" s="163"/>
      <c r="SFN661" s="163"/>
      <c r="SFO661" s="163"/>
      <c r="SFP661" s="163"/>
      <c r="SFQ661" s="163"/>
      <c r="SFR661" s="163"/>
      <c r="SFS661" s="163"/>
      <c r="SFT661" s="163"/>
      <c r="SFU661" s="163"/>
      <c r="SFV661" s="163"/>
      <c r="SFW661" s="163"/>
      <c r="SFX661" s="163"/>
      <c r="SFY661" s="163"/>
      <c r="SFZ661" s="163"/>
      <c r="SGA661" s="163"/>
      <c r="SGB661" s="163"/>
      <c r="SGC661" s="163"/>
      <c r="SGD661" s="163"/>
      <c r="SGE661" s="163"/>
      <c r="SGF661" s="163"/>
      <c r="SGG661" s="163"/>
      <c r="SGH661" s="163"/>
      <c r="SGI661" s="163"/>
      <c r="SGJ661" s="163"/>
      <c r="SGK661" s="163"/>
      <c r="SGL661" s="163"/>
      <c r="SGM661" s="163"/>
      <c r="SGN661" s="163"/>
      <c r="SGO661" s="163"/>
      <c r="SGP661" s="163"/>
      <c r="SGQ661" s="163"/>
      <c r="SGR661" s="163"/>
      <c r="SGS661" s="163"/>
      <c r="SGT661" s="163"/>
      <c r="SGU661" s="163"/>
      <c r="SGV661" s="163"/>
      <c r="SGW661" s="163"/>
      <c r="SGX661" s="163"/>
      <c r="SGY661" s="163"/>
      <c r="SGZ661" s="163"/>
      <c r="SHA661" s="163"/>
      <c r="SHB661" s="163"/>
      <c r="SHC661" s="163"/>
      <c r="SHD661" s="163"/>
      <c r="SHE661" s="163"/>
      <c r="SHF661" s="163"/>
      <c r="SHG661" s="163"/>
      <c r="SHH661" s="163"/>
      <c r="SHI661" s="163"/>
      <c r="SHJ661" s="163"/>
      <c r="SHK661" s="163"/>
      <c r="SHL661" s="163"/>
      <c r="SHM661" s="163"/>
      <c r="SHN661" s="163"/>
      <c r="SHO661" s="163"/>
      <c r="SHP661" s="163"/>
      <c r="SHQ661" s="163"/>
      <c r="SHR661" s="163"/>
      <c r="SHS661" s="163"/>
      <c r="SHT661" s="163"/>
      <c r="SHU661" s="163"/>
      <c r="SHV661" s="163"/>
      <c r="SHW661" s="163"/>
      <c r="SHX661" s="163"/>
      <c r="SHY661" s="163"/>
      <c r="SHZ661" s="163"/>
      <c r="SIA661" s="163"/>
      <c r="SIB661" s="163"/>
      <c r="SIC661" s="163"/>
      <c r="SID661" s="163"/>
      <c r="SIE661" s="163"/>
      <c r="SIF661" s="163"/>
      <c r="SIG661" s="163"/>
      <c r="SIH661" s="163"/>
      <c r="SII661" s="163"/>
      <c r="SIJ661" s="163"/>
      <c r="SIK661" s="163"/>
      <c r="SIL661" s="163"/>
      <c r="SIM661" s="163"/>
      <c r="SIN661" s="163"/>
      <c r="SIO661" s="163"/>
      <c r="SIP661" s="163"/>
      <c r="SIQ661" s="163"/>
      <c r="SIR661" s="163"/>
      <c r="SIS661" s="163"/>
      <c r="SIT661" s="163"/>
      <c r="SIU661" s="163"/>
      <c r="SIV661" s="163"/>
      <c r="SIW661" s="163"/>
      <c r="SIX661" s="163"/>
      <c r="SIY661" s="163"/>
      <c r="SIZ661" s="163"/>
      <c r="SJA661" s="163"/>
      <c r="SJB661" s="163"/>
      <c r="SJC661" s="163"/>
      <c r="SJD661" s="163"/>
      <c r="SJE661" s="163"/>
      <c r="SJF661" s="163"/>
      <c r="SJG661" s="163"/>
      <c r="SJH661" s="163"/>
      <c r="SJI661" s="163"/>
      <c r="SJJ661" s="163"/>
      <c r="SJK661" s="163"/>
      <c r="SJL661" s="163"/>
      <c r="SJM661" s="163"/>
      <c r="SJN661" s="163"/>
      <c r="SJO661" s="163"/>
      <c r="SJP661" s="163"/>
      <c r="SJQ661" s="163"/>
      <c r="SJR661" s="163"/>
      <c r="SJS661" s="163"/>
      <c r="SJT661" s="163"/>
      <c r="SJU661" s="163"/>
      <c r="SJV661" s="163"/>
      <c r="SJW661" s="163"/>
      <c r="SJX661" s="163"/>
      <c r="SJY661" s="163"/>
      <c r="SJZ661" s="163"/>
      <c r="SKA661" s="163"/>
      <c r="SKB661" s="163"/>
      <c r="SKC661" s="163"/>
      <c r="SKD661" s="163"/>
      <c r="SKE661" s="163"/>
      <c r="SKF661" s="163"/>
      <c r="SKG661" s="163"/>
      <c r="SKH661" s="163"/>
      <c r="SKI661" s="163"/>
      <c r="SKJ661" s="163"/>
      <c r="SKK661" s="163"/>
      <c r="SKL661" s="163"/>
      <c r="SKM661" s="163"/>
      <c r="SKN661" s="163"/>
      <c r="SKO661" s="163"/>
      <c r="SKP661" s="163"/>
      <c r="SKQ661" s="163"/>
      <c r="SKR661" s="163"/>
      <c r="SKS661" s="163"/>
      <c r="SKT661" s="163"/>
      <c r="SKU661" s="163"/>
      <c r="SKV661" s="163"/>
      <c r="SKW661" s="163"/>
      <c r="SKX661" s="163"/>
      <c r="SKY661" s="163"/>
      <c r="SKZ661" s="163"/>
      <c r="SLA661" s="163"/>
      <c r="SLB661" s="163"/>
      <c r="SLC661" s="163"/>
      <c r="SLD661" s="163"/>
      <c r="SLE661" s="163"/>
      <c r="SLF661" s="163"/>
      <c r="SLG661" s="163"/>
      <c r="SLH661" s="163"/>
      <c r="SLI661" s="163"/>
      <c r="SLJ661" s="163"/>
      <c r="SLK661" s="163"/>
      <c r="SLL661" s="163"/>
      <c r="SLM661" s="163"/>
      <c r="SLN661" s="163"/>
      <c r="SLO661" s="163"/>
      <c r="SLP661" s="163"/>
      <c r="SLQ661" s="163"/>
      <c r="SLR661" s="163"/>
      <c r="SLS661" s="163"/>
      <c r="SLT661" s="163"/>
      <c r="SLU661" s="163"/>
      <c r="SLV661" s="163"/>
      <c r="SLW661" s="163"/>
      <c r="SLX661" s="163"/>
      <c r="SLY661" s="163"/>
      <c r="SLZ661" s="163"/>
      <c r="SMA661" s="163"/>
      <c r="SMB661" s="163"/>
      <c r="SMC661" s="163"/>
      <c r="SMD661" s="163"/>
      <c r="SME661" s="163"/>
      <c r="SMF661" s="163"/>
      <c r="SMG661" s="163"/>
      <c r="SMH661" s="163"/>
      <c r="SMI661" s="163"/>
      <c r="SMJ661" s="163"/>
      <c r="SMK661" s="163"/>
      <c r="SML661" s="163"/>
      <c r="SMM661" s="163"/>
      <c r="SMN661" s="163"/>
      <c r="SMO661" s="163"/>
      <c r="SMP661" s="163"/>
      <c r="SMQ661" s="163"/>
      <c r="SMR661" s="163"/>
      <c r="SMS661" s="163"/>
      <c r="SMT661" s="163"/>
      <c r="SMU661" s="163"/>
      <c r="SMV661" s="163"/>
      <c r="SMW661" s="163"/>
      <c r="SMX661" s="163"/>
      <c r="SMY661" s="163"/>
      <c r="SMZ661" s="163"/>
      <c r="SNA661" s="163"/>
      <c r="SNB661" s="163"/>
      <c r="SNC661" s="163"/>
      <c r="SND661" s="163"/>
      <c r="SNE661" s="163"/>
      <c r="SNF661" s="163"/>
      <c r="SNG661" s="163"/>
      <c r="SNH661" s="163"/>
      <c r="SNI661" s="163"/>
      <c r="SNJ661" s="163"/>
      <c r="SNK661" s="163"/>
      <c r="SNL661" s="163"/>
      <c r="SNM661" s="163"/>
      <c r="SNN661" s="163"/>
      <c r="SNO661" s="163"/>
      <c r="SNP661" s="163"/>
      <c r="SNQ661" s="163"/>
      <c r="SNR661" s="163"/>
      <c r="SNS661" s="163"/>
      <c r="SNT661" s="163"/>
      <c r="SNU661" s="163"/>
      <c r="SNV661" s="163"/>
      <c r="SNW661" s="163"/>
      <c r="SNX661" s="163"/>
      <c r="SNY661" s="163"/>
      <c r="SNZ661" s="163"/>
      <c r="SOA661" s="163"/>
      <c r="SOB661" s="163"/>
      <c r="SOC661" s="163"/>
      <c r="SOD661" s="163"/>
      <c r="SOE661" s="163"/>
      <c r="SOF661" s="163"/>
      <c r="SOG661" s="163"/>
      <c r="SOH661" s="163"/>
      <c r="SOI661" s="163"/>
      <c r="SOJ661" s="163"/>
      <c r="SOK661" s="163"/>
      <c r="SOL661" s="163"/>
      <c r="SOM661" s="163"/>
      <c r="SON661" s="163"/>
      <c r="SOO661" s="163"/>
      <c r="SOP661" s="163"/>
      <c r="SOQ661" s="163"/>
      <c r="SOR661" s="163"/>
      <c r="SOS661" s="163"/>
      <c r="SOT661" s="163"/>
      <c r="SOU661" s="163"/>
      <c r="SOV661" s="163"/>
      <c r="SOW661" s="163"/>
      <c r="SOX661" s="163"/>
      <c r="SOY661" s="163"/>
      <c r="SOZ661" s="163"/>
      <c r="SPA661" s="163"/>
      <c r="SPB661" s="163"/>
      <c r="SPC661" s="163"/>
      <c r="SPD661" s="163"/>
      <c r="SPE661" s="163"/>
      <c r="SPF661" s="163"/>
      <c r="SPG661" s="163"/>
      <c r="SPH661" s="163"/>
      <c r="SPI661" s="163"/>
      <c r="SPJ661" s="163"/>
      <c r="SPK661" s="163"/>
      <c r="SPL661" s="163"/>
      <c r="SPM661" s="163"/>
      <c r="SPN661" s="163"/>
      <c r="SPO661" s="163"/>
      <c r="SPP661" s="163"/>
      <c r="SPQ661" s="163"/>
      <c r="SPR661" s="163"/>
      <c r="SPS661" s="163"/>
      <c r="SPT661" s="163"/>
      <c r="SPU661" s="163"/>
      <c r="SPV661" s="163"/>
      <c r="SPW661" s="163"/>
      <c r="SPX661" s="163"/>
      <c r="SPY661" s="163"/>
      <c r="SPZ661" s="163"/>
      <c r="SQA661" s="163"/>
      <c r="SQB661" s="163"/>
      <c r="SQC661" s="163"/>
      <c r="SQD661" s="163"/>
      <c r="SQE661" s="163"/>
      <c r="SQF661" s="163"/>
      <c r="SQG661" s="163"/>
      <c r="SQH661" s="163"/>
      <c r="SQI661" s="163"/>
      <c r="SQJ661" s="163"/>
      <c r="SQK661" s="163"/>
      <c r="SQL661" s="163"/>
      <c r="SQM661" s="163"/>
      <c r="SQN661" s="163"/>
      <c r="SQO661" s="163"/>
      <c r="SQP661" s="163"/>
      <c r="SQQ661" s="163"/>
      <c r="SQR661" s="163"/>
      <c r="SQS661" s="163"/>
      <c r="SQT661" s="163"/>
      <c r="SQU661" s="163"/>
      <c r="SQV661" s="163"/>
      <c r="SQW661" s="163"/>
      <c r="SQX661" s="163"/>
      <c r="SQY661" s="163"/>
      <c r="SQZ661" s="163"/>
      <c r="SRA661" s="163"/>
      <c r="SRB661" s="163"/>
      <c r="SRC661" s="163"/>
      <c r="SRD661" s="163"/>
      <c r="SRE661" s="163"/>
      <c r="SRF661" s="163"/>
      <c r="SRG661" s="163"/>
      <c r="SRH661" s="163"/>
      <c r="SRI661" s="163"/>
      <c r="SRJ661" s="163"/>
      <c r="SRK661" s="163"/>
      <c r="SRL661" s="163"/>
      <c r="SRM661" s="163"/>
      <c r="SRN661" s="163"/>
      <c r="SRO661" s="163"/>
      <c r="SRP661" s="163"/>
      <c r="SRQ661" s="163"/>
      <c r="SRR661" s="163"/>
      <c r="SRS661" s="163"/>
      <c r="SRT661" s="163"/>
      <c r="SRU661" s="163"/>
      <c r="SRV661" s="163"/>
      <c r="SRW661" s="163"/>
      <c r="SRX661" s="163"/>
      <c r="SRY661" s="163"/>
      <c r="SRZ661" s="163"/>
      <c r="SSA661" s="163"/>
      <c r="SSB661" s="163"/>
      <c r="SSC661" s="163"/>
      <c r="SSD661" s="163"/>
      <c r="SSE661" s="163"/>
      <c r="SSF661" s="163"/>
      <c r="SSG661" s="163"/>
      <c r="SSH661" s="163"/>
      <c r="SSI661" s="163"/>
      <c r="SSJ661" s="163"/>
      <c r="SSK661" s="163"/>
      <c r="SSL661" s="163"/>
      <c r="SSM661" s="163"/>
      <c r="SSN661" s="163"/>
      <c r="SSO661" s="163"/>
      <c r="SSP661" s="163"/>
      <c r="SSQ661" s="163"/>
      <c r="SSR661" s="163"/>
      <c r="SSS661" s="163"/>
      <c r="SST661" s="163"/>
      <c r="SSU661" s="163"/>
      <c r="SSV661" s="163"/>
      <c r="SSW661" s="163"/>
      <c r="SSX661" s="163"/>
      <c r="SSY661" s="163"/>
      <c r="SSZ661" s="163"/>
      <c r="STA661" s="163"/>
      <c r="STB661" s="163"/>
      <c r="STC661" s="163"/>
      <c r="STD661" s="163"/>
      <c r="STE661" s="163"/>
      <c r="STF661" s="163"/>
      <c r="STG661" s="163"/>
      <c r="STH661" s="163"/>
      <c r="STI661" s="163"/>
      <c r="STJ661" s="163"/>
      <c r="STK661" s="163"/>
      <c r="STL661" s="163"/>
      <c r="STM661" s="163"/>
      <c r="STN661" s="163"/>
      <c r="STO661" s="163"/>
      <c r="STP661" s="163"/>
      <c r="STQ661" s="163"/>
      <c r="STR661" s="163"/>
      <c r="STS661" s="163"/>
      <c r="STT661" s="163"/>
      <c r="STU661" s="163"/>
      <c r="STV661" s="163"/>
      <c r="STW661" s="163"/>
      <c r="STX661" s="163"/>
      <c r="STY661" s="163"/>
      <c r="STZ661" s="163"/>
      <c r="SUA661" s="163"/>
      <c r="SUB661" s="163"/>
      <c r="SUC661" s="163"/>
      <c r="SUD661" s="163"/>
      <c r="SUE661" s="163"/>
      <c r="SUF661" s="163"/>
      <c r="SUG661" s="163"/>
      <c r="SUH661" s="163"/>
      <c r="SUI661" s="163"/>
      <c r="SUJ661" s="163"/>
      <c r="SUK661" s="163"/>
      <c r="SUL661" s="163"/>
      <c r="SUM661" s="163"/>
      <c r="SUN661" s="163"/>
      <c r="SUO661" s="163"/>
      <c r="SUP661" s="163"/>
      <c r="SUQ661" s="163"/>
      <c r="SUR661" s="163"/>
      <c r="SUS661" s="163"/>
      <c r="SUT661" s="163"/>
      <c r="SUU661" s="163"/>
      <c r="SUV661" s="163"/>
      <c r="SUW661" s="163"/>
      <c r="SUX661" s="163"/>
      <c r="SUY661" s="163"/>
      <c r="SUZ661" s="163"/>
      <c r="SVA661" s="163"/>
      <c r="SVB661" s="163"/>
      <c r="SVC661" s="163"/>
      <c r="SVD661" s="163"/>
      <c r="SVE661" s="163"/>
      <c r="SVF661" s="163"/>
      <c r="SVG661" s="163"/>
      <c r="SVH661" s="163"/>
      <c r="SVI661" s="163"/>
      <c r="SVJ661" s="163"/>
      <c r="SVK661" s="163"/>
      <c r="SVL661" s="163"/>
      <c r="SVM661" s="163"/>
      <c r="SVN661" s="163"/>
      <c r="SVO661" s="163"/>
      <c r="SVP661" s="163"/>
      <c r="SVQ661" s="163"/>
      <c r="SVR661" s="163"/>
      <c r="SVS661" s="163"/>
      <c r="SVT661" s="163"/>
      <c r="SVU661" s="163"/>
      <c r="SVV661" s="163"/>
      <c r="SVW661" s="163"/>
      <c r="SVX661" s="163"/>
      <c r="SVY661" s="163"/>
      <c r="SVZ661" s="163"/>
      <c r="SWA661" s="163"/>
      <c r="SWB661" s="163"/>
      <c r="SWC661" s="163"/>
      <c r="SWD661" s="163"/>
      <c r="SWE661" s="163"/>
      <c r="SWF661" s="163"/>
      <c r="SWG661" s="163"/>
      <c r="SWH661" s="163"/>
      <c r="SWI661" s="163"/>
      <c r="SWJ661" s="163"/>
      <c r="SWK661" s="163"/>
      <c r="SWL661" s="163"/>
      <c r="SWM661" s="163"/>
      <c r="SWN661" s="163"/>
      <c r="SWO661" s="163"/>
      <c r="SWP661" s="163"/>
      <c r="SWQ661" s="163"/>
      <c r="SWR661" s="163"/>
      <c r="SWS661" s="163"/>
      <c r="SWT661" s="163"/>
      <c r="SWU661" s="163"/>
      <c r="SWV661" s="163"/>
      <c r="SWW661" s="163"/>
      <c r="SWX661" s="163"/>
      <c r="SWY661" s="163"/>
      <c r="SWZ661" s="163"/>
      <c r="SXA661" s="163"/>
      <c r="SXB661" s="163"/>
      <c r="SXC661" s="163"/>
      <c r="SXD661" s="163"/>
      <c r="SXE661" s="163"/>
      <c r="SXF661" s="163"/>
      <c r="SXG661" s="163"/>
      <c r="SXH661" s="163"/>
      <c r="SXI661" s="163"/>
      <c r="SXJ661" s="163"/>
      <c r="SXK661" s="163"/>
      <c r="SXL661" s="163"/>
      <c r="SXM661" s="163"/>
      <c r="SXN661" s="163"/>
      <c r="SXO661" s="163"/>
      <c r="SXP661" s="163"/>
      <c r="SXQ661" s="163"/>
      <c r="SXR661" s="163"/>
      <c r="SXS661" s="163"/>
      <c r="SXT661" s="163"/>
      <c r="SXU661" s="163"/>
      <c r="SXV661" s="163"/>
      <c r="SXW661" s="163"/>
      <c r="SXX661" s="163"/>
      <c r="SXY661" s="163"/>
      <c r="SXZ661" s="163"/>
      <c r="SYA661" s="163"/>
      <c r="SYB661" s="163"/>
      <c r="SYC661" s="163"/>
      <c r="SYD661" s="163"/>
      <c r="SYE661" s="163"/>
      <c r="SYF661" s="163"/>
      <c r="SYG661" s="163"/>
      <c r="SYH661" s="163"/>
      <c r="SYI661" s="163"/>
      <c r="SYJ661" s="163"/>
      <c r="SYK661" s="163"/>
      <c r="SYL661" s="163"/>
      <c r="SYM661" s="163"/>
      <c r="SYN661" s="163"/>
      <c r="SYO661" s="163"/>
      <c r="SYP661" s="163"/>
      <c r="SYQ661" s="163"/>
      <c r="SYR661" s="163"/>
      <c r="SYS661" s="163"/>
      <c r="SYT661" s="163"/>
      <c r="SYU661" s="163"/>
      <c r="SYV661" s="163"/>
      <c r="SYW661" s="163"/>
      <c r="SYX661" s="163"/>
      <c r="SYY661" s="163"/>
      <c r="SYZ661" s="163"/>
      <c r="SZA661" s="163"/>
      <c r="SZB661" s="163"/>
      <c r="SZC661" s="163"/>
      <c r="SZD661" s="163"/>
      <c r="SZE661" s="163"/>
      <c r="SZF661" s="163"/>
      <c r="SZG661" s="163"/>
      <c r="SZH661" s="163"/>
      <c r="SZI661" s="163"/>
      <c r="SZJ661" s="163"/>
      <c r="SZK661" s="163"/>
      <c r="SZL661" s="163"/>
      <c r="SZM661" s="163"/>
      <c r="SZN661" s="163"/>
      <c r="SZO661" s="163"/>
      <c r="SZP661" s="163"/>
      <c r="SZQ661" s="163"/>
      <c r="SZR661" s="163"/>
      <c r="SZS661" s="163"/>
      <c r="SZT661" s="163"/>
      <c r="SZU661" s="163"/>
      <c r="SZV661" s="163"/>
      <c r="SZW661" s="163"/>
      <c r="SZX661" s="163"/>
      <c r="SZY661" s="163"/>
      <c r="SZZ661" s="163"/>
      <c r="TAA661" s="163"/>
      <c r="TAB661" s="163"/>
      <c r="TAC661" s="163"/>
      <c r="TAD661" s="163"/>
      <c r="TAE661" s="163"/>
      <c r="TAF661" s="163"/>
      <c r="TAG661" s="163"/>
      <c r="TAH661" s="163"/>
      <c r="TAI661" s="163"/>
      <c r="TAJ661" s="163"/>
      <c r="TAK661" s="163"/>
      <c r="TAL661" s="163"/>
      <c r="TAM661" s="163"/>
      <c r="TAN661" s="163"/>
      <c r="TAO661" s="163"/>
      <c r="TAP661" s="163"/>
      <c r="TAQ661" s="163"/>
      <c r="TAR661" s="163"/>
      <c r="TAS661" s="163"/>
      <c r="TAT661" s="163"/>
      <c r="TAU661" s="163"/>
      <c r="TAV661" s="163"/>
      <c r="TAW661" s="163"/>
      <c r="TAX661" s="163"/>
      <c r="TAY661" s="163"/>
      <c r="TAZ661" s="163"/>
      <c r="TBA661" s="163"/>
      <c r="TBB661" s="163"/>
      <c r="TBC661" s="163"/>
      <c r="TBD661" s="163"/>
      <c r="TBE661" s="163"/>
      <c r="TBF661" s="163"/>
      <c r="TBG661" s="163"/>
      <c r="TBH661" s="163"/>
      <c r="TBI661" s="163"/>
      <c r="TBJ661" s="163"/>
      <c r="TBK661" s="163"/>
      <c r="TBL661" s="163"/>
      <c r="TBM661" s="163"/>
      <c r="TBN661" s="163"/>
      <c r="TBO661" s="163"/>
      <c r="TBP661" s="163"/>
      <c r="TBQ661" s="163"/>
      <c r="TBR661" s="163"/>
      <c r="TBS661" s="163"/>
      <c r="TBT661" s="163"/>
      <c r="TBU661" s="163"/>
      <c r="TBV661" s="163"/>
      <c r="TBW661" s="163"/>
      <c r="TBX661" s="163"/>
      <c r="TBY661" s="163"/>
      <c r="TBZ661" s="163"/>
      <c r="TCA661" s="163"/>
      <c r="TCB661" s="163"/>
      <c r="TCC661" s="163"/>
      <c r="TCD661" s="163"/>
      <c r="TCE661" s="163"/>
      <c r="TCF661" s="163"/>
      <c r="TCG661" s="163"/>
      <c r="TCH661" s="163"/>
      <c r="TCI661" s="163"/>
      <c r="TCJ661" s="163"/>
      <c r="TCK661" s="163"/>
      <c r="TCL661" s="163"/>
      <c r="TCM661" s="163"/>
      <c r="TCN661" s="163"/>
      <c r="TCO661" s="163"/>
      <c r="TCP661" s="163"/>
      <c r="TCQ661" s="163"/>
      <c r="TCR661" s="163"/>
      <c r="TCS661" s="163"/>
      <c r="TCT661" s="163"/>
      <c r="TCU661" s="163"/>
      <c r="TCV661" s="163"/>
      <c r="TCW661" s="163"/>
      <c r="TCX661" s="163"/>
      <c r="TCY661" s="163"/>
      <c r="TCZ661" s="163"/>
      <c r="TDA661" s="163"/>
      <c r="TDB661" s="163"/>
      <c r="TDC661" s="163"/>
      <c r="TDD661" s="163"/>
      <c r="TDE661" s="163"/>
      <c r="TDF661" s="163"/>
      <c r="TDG661" s="163"/>
      <c r="TDH661" s="163"/>
      <c r="TDI661" s="163"/>
      <c r="TDJ661" s="163"/>
      <c r="TDK661" s="163"/>
      <c r="TDL661" s="163"/>
      <c r="TDM661" s="163"/>
      <c r="TDN661" s="163"/>
      <c r="TDO661" s="163"/>
      <c r="TDP661" s="163"/>
      <c r="TDQ661" s="163"/>
      <c r="TDR661" s="163"/>
      <c r="TDS661" s="163"/>
      <c r="TDT661" s="163"/>
      <c r="TDU661" s="163"/>
      <c r="TDV661" s="163"/>
      <c r="TDW661" s="163"/>
      <c r="TDX661" s="163"/>
      <c r="TDY661" s="163"/>
      <c r="TDZ661" s="163"/>
      <c r="TEA661" s="163"/>
      <c r="TEB661" s="163"/>
      <c r="TEC661" s="163"/>
      <c r="TED661" s="163"/>
      <c r="TEE661" s="163"/>
      <c r="TEF661" s="163"/>
      <c r="TEG661" s="163"/>
      <c r="TEH661" s="163"/>
      <c r="TEI661" s="163"/>
      <c r="TEJ661" s="163"/>
      <c r="TEK661" s="163"/>
      <c r="TEL661" s="163"/>
      <c r="TEM661" s="163"/>
      <c r="TEN661" s="163"/>
      <c r="TEO661" s="163"/>
      <c r="TEP661" s="163"/>
      <c r="TEQ661" s="163"/>
      <c r="TER661" s="163"/>
      <c r="TES661" s="163"/>
      <c r="TET661" s="163"/>
      <c r="TEU661" s="163"/>
      <c r="TEV661" s="163"/>
      <c r="TEW661" s="163"/>
      <c r="TEX661" s="163"/>
      <c r="TEY661" s="163"/>
      <c r="TEZ661" s="163"/>
      <c r="TFA661" s="163"/>
      <c r="TFB661" s="163"/>
      <c r="TFC661" s="163"/>
      <c r="TFD661" s="163"/>
      <c r="TFE661" s="163"/>
      <c r="TFF661" s="163"/>
      <c r="TFG661" s="163"/>
      <c r="TFH661" s="163"/>
      <c r="TFI661" s="163"/>
      <c r="TFJ661" s="163"/>
      <c r="TFK661" s="163"/>
      <c r="TFL661" s="163"/>
      <c r="TFM661" s="163"/>
      <c r="TFN661" s="163"/>
      <c r="TFO661" s="163"/>
      <c r="TFP661" s="163"/>
      <c r="TFQ661" s="163"/>
      <c r="TFR661" s="163"/>
      <c r="TFS661" s="163"/>
      <c r="TFT661" s="163"/>
      <c r="TFU661" s="163"/>
      <c r="TFV661" s="163"/>
      <c r="TFW661" s="163"/>
      <c r="TFX661" s="163"/>
      <c r="TFY661" s="163"/>
      <c r="TFZ661" s="163"/>
      <c r="TGA661" s="163"/>
      <c r="TGB661" s="163"/>
      <c r="TGC661" s="163"/>
      <c r="TGD661" s="163"/>
      <c r="TGE661" s="163"/>
      <c r="TGF661" s="163"/>
      <c r="TGG661" s="163"/>
      <c r="TGH661" s="163"/>
      <c r="TGI661" s="163"/>
      <c r="TGJ661" s="163"/>
      <c r="TGK661" s="163"/>
      <c r="TGL661" s="163"/>
      <c r="TGM661" s="163"/>
      <c r="TGN661" s="163"/>
      <c r="TGO661" s="163"/>
      <c r="TGP661" s="163"/>
      <c r="TGQ661" s="163"/>
      <c r="TGR661" s="163"/>
      <c r="TGS661" s="163"/>
      <c r="TGT661" s="163"/>
      <c r="TGU661" s="163"/>
      <c r="TGV661" s="163"/>
      <c r="TGW661" s="163"/>
      <c r="TGX661" s="163"/>
      <c r="TGY661" s="163"/>
      <c r="TGZ661" s="163"/>
      <c r="THA661" s="163"/>
      <c r="THB661" s="163"/>
      <c r="THC661" s="163"/>
      <c r="THD661" s="163"/>
      <c r="THE661" s="163"/>
      <c r="THF661" s="163"/>
      <c r="THG661" s="163"/>
      <c r="THH661" s="163"/>
      <c r="THI661" s="163"/>
      <c r="THJ661" s="163"/>
      <c r="THK661" s="163"/>
      <c r="THL661" s="163"/>
      <c r="THM661" s="163"/>
      <c r="THN661" s="163"/>
      <c r="THO661" s="163"/>
      <c r="THP661" s="163"/>
      <c r="THQ661" s="163"/>
      <c r="THR661" s="163"/>
      <c r="THS661" s="163"/>
      <c r="THT661" s="163"/>
      <c r="THU661" s="163"/>
      <c r="THV661" s="163"/>
      <c r="THW661" s="163"/>
      <c r="THX661" s="163"/>
      <c r="THY661" s="163"/>
      <c r="THZ661" s="163"/>
      <c r="TIA661" s="163"/>
      <c r="TIB661" s="163"/>
      <c r="TIC661" s="163"/>
      <c r="TID661" s="163"/>
      <c r="TIE661" s="163"/>
      <c r="TIF661" s="163"/>
      <c r="TIG661" s="163"/>
      <c r="TIH661" s="163"/>
      <c r="TII661" s="163"/>
      <c r="TIJ661" s="163"/>
      <c r="TIK661" s="163"/>
      <c r="TIL661" s="163"/>
      <c r="TIM661" s="163"/>
      <c r="TIN661" s="163"/>
      <c r="TIO661" s="163"/>
      <c r="TIP661" s="163"/>
      <c r="TIQ661" s="163"/>
      <c r="TIR661" s="163"/>
      <c r="TIS661" s="163"/>
      <c r="TIT661" s="163"/>
      <c r="TIU661" s="163"/>
      <c r="TIV661" s="163"/>
      <c r="TIW661" s="163"/>
      <c r="TIX661" s="163"/>
      <c r="TIY661" s="163"/>
      <c r="TIZ661" s="163"/>
      <c r="TJA661" s="163"/>
      <c r="TJB661" s="163"/>
      <c r="TJC661" s="163"/>
      <c r="TJD661" s="163"/>
      <c r="TJE661" s="163"/>
      <c r="TJF661" s="163"/>
      <c r="TJG661" s="163"/>
      <c r="TJH661" s="163"/>
      <c r="TJI661" s="163"/>
      <c r="TJJ661" s="163"/>
      <c r="TJK661" s="163"/>
      <c r="TJL661" s="163"/>
      <c r="TJM661" s="163"/>
      <c r="TJN661" s="163"/>
      <c r="TJO661" s="163"/>
      <c r="TJP661" s="163"/>
      <c r="TJQ661" s="163"/>
      <c r="TJR661" s="163"/>
      <c r="TJS661" s="163"/>
      <c r="TJT661" s="163"/>
      <c r="TJU661" s="163"/>
      <c r="TJV661" s="163"/>
      <c r="TJW661" s="163"/>
      <c r="TJX661" s="163"/>
      <c r="TJY661" s="163"/>
      <c r="TJZ661" s="163"/>
      <c r="TKA661" s="163"/>
      <c r="TKB661" s="163"/>
      <c r="TKC661" s="163"/>
      <c r="TKD661" s="163"/>
      <c r="TKE661" s="163"/>
      <c r="TKF661" s="163"/>
      <c r="TKG661" s="163"/>
      <c r="TKH661" s="163"/>
      <c r="TKI661" s="163"/>
      <c r="TKJ661" s="163"/>
      <c r="TKK661" s="163"/>
      <c r="TKL661" s="163"/>
      <c r="TKM661" s="163"/>
      <c r="TKN661" s="163"/>
      <c r="TKO661" s="163"/>
      <c r="TKP661" s="163"/>
      <c r="TKQ661" s="163"/>
      <c r="TKR661" s="163"/>
      <c r="TKS661" s="163"/>
      <c r="TKT661" s="163"/>
      <c r="TKU661" s="163"/>
      <c r="TKV661" s="163"/>
      <c r="TKW661" s="163"/>
      <c r="TKX661" s="163"/>
      <c r="TKY661" s="163"/>
      <c r="TKZ661" s="163"/>
      <c r="TLA661" s="163"/>
      <c r="TLB661" s="163"/>
      <c r="TLC661" s="163"/>
      <c r="TLD661" s="163"/>
      <c r="TLE661" s="163"/>
      <c r="TLF661" s="163"/>
      <c r="TLG661" s="163"/>
      <c r="TLH661" s="163"/>
      <c r="TLI661" s="163"/>
      <c r="TLJ661" s="163"/>
      <c r="TLK661" s="163"/>
      <c r="TLL661" s="163"/>
      <c r="TLM661" s="163"/>
      <c r="TLN661" s="163"/>
      <c r="TLO661" s="163"/>
      <c r="TLP661" s="163"/>
      <c r="TLQ661" s="163"/>
      <c r="TLR661" s="163"/>
      <c r="TLS661" s="163"/>
      <c r="TLT661" s="163"/>
      <c r="TLU661" s="163"/>
      <c r="TLV661" s="163"/>
      <c r="TLW661" s="163"/>
      <c r="TLX661" s="163"/>
      <c r="TLY661" s="163"/>
      <c r="TLZ661" s="163"/>
      <c r="TMA661" s="163"/>
      <c r="TMB661" s="163"/>
      <c r="TMC661" s="163"/>
      <c r="TMD661" s="163"/>
      <c r="TME661" s="163"/>
      <c r="TMF661" s="163"/>
      <c r="TMG661" s="163"/>
      <c r="TMH661" s="163"/>
      <c r="TMI661" s="163"/>
      <c r="TMJ661" s="163"/>
      <c r="TMK661" s="163"/>
      <c r="TML661" s="163"/>
      <c r="TMM661" s="163"/>
      <c r="TMN661" s="163"/>
      <c r="TMO661" s="163"/>
      <c r="TMP661" s="163"/>
      <c r="TMQ661" s="163"/>
      <c r="TMR661" s="163"/>
      <c r="TMS661" s="163"/>
      <c r="TMT661" s="163"/>
      <c r="TMU661" s="163"/>
      <c r="TMV661" s="163"/>
      <c r="TMW661" s="163"/>
      <c r="TMX661" s="163"/>
      <c r="TMY661" s="163"/>
      <c r="TMZ661" s="163"/>
      <c r="TNA661" s="163"/>
      <c r="TNB661" s="163"/>
      <c r="TNC661" s="163"/>
      <c r="TND661" s="163"/>
      <c r="TNE661" s="163"/>
      <c r="TNF661" s="163"/>
      <c r="TNG661" s="163"/>
      <c r="TNH661" s="163"/>
      <c r="TNI661" s="163"/>
      <c r="TNJ661" s="163"/>
      <c r="TNK661" s="163"/>
      <c r="TNL661" s="163"/>
      <c r="TNM661" s="163"/>
      <c r="TNN661" s="163"/>
      <c r="TNO661" s="163"/>
      <c r="TNP661" s="163"/>
      <c r="TNQ661" s="163"/>
      <c r="TNR661" s="163"/>
      <c r="TNS661" s="163"/>
      <c r="TNT661" s="163"/>
      <c r="TNU661" s="163"/>
      <c r="TNV661" s="163"/>
      <c r="TNW661" s="163"/>
      <c r="TNX661" s="163"/>
      <c r="TNY661" s="163"/>
      <c r="TNZ661" s="163"/>
      <c r="TOA661" s="163"/>
      <c r="TOB661" s="163"/>
      <c r="TOC661" s="163"/>
      <c r="TOD661" s="163"/>
      <c r="TOE661" s="163"/>
      <c r="TOF661" s="163"/>
      <c r="TOG661" s="163"/>
      <c r="TOH661" s="163"/>
      <c r="TOI661" s="163"/>
      <c r="TOJ661" s="163"/>
      <c r="TOK661" s="163"/>
      <c r="TOL661" s="163"/>
      <c r="TOM661" s="163"/>
      <c r="TON661" s="163"/>
      <c r="TOO661" s="163"/>
      <c r="TOP661" s="163"/>
      <c r="TOQ661" s="163"/>
      <c r="TOR661" s="163"/>
      <c r="TOS661" s="163"/>
      <c r="TOT661" s="163"/>
      <c r="TOU661" s="163"/>
      <c r="TOV661" s="163"/>
      <c r="TOW661" s="163"/>
      <c r="TOX661" s="163"/>
      <c r="TOY661" s="163"/>
      <c r="TOZ661" s="163"/>
      <c r="TPA661" s="163"/>
      <c r="TPB661" s="163"/>
      <c r="TPC661" s="163"/>
      <c r="TPD661" s="163"/>
      <c r="TPE661" s="163"/>
      <c r="TPF661" s="163"/>
      <c r="TPG661" s="163"/>
      <c r="TPH661" s="163"/>
      <c r="TPI661" s="163"/>
      <c r="TPJ661" s="163"/>
      <c r="TPK661" s="163"/>
      <c r="TPL661" s="163"/>
      <c r="TPM661" s="163"/>
      <c r="TPN661" s="163"/>
      <c r="TPO661" s="163"/>
      <c r="TPP661" s="163"/>
      <c r="TPQ661" s="163"/>
      <c r="TPR661" s="163"/>
      <c r="TPS661" s="163"/>
      <c r="TPT661" s="163"/>
      <c r="TPU661" s="163"/>
      <c r="TPV661" s="163"/>
      <c r="TPW661" s="163"/>
      <c r="TPX661" s="163"/>
      <c r="TPY661" s="163"/>
      <c r="TPZ661" s="163"/>
      <c r="TQA661" s="163"/>
      <c r="TQB661" s="163"/>
      <c r="TQC661" s="163"/>
      <c r="TQD661" s="163"/>
      <c r="TQE661" s="163"/>
      <c r="TQF661" s="163"/>
      <c r="TQG661" s="163"/>
      <c r="TQH661" s="163"/>
      <c r="TQI661" s="163"/>
      <c r="TQJ661" s="163"/>
      <c r="TQK661" s="163"/>
      <c r="TQL661" s="163"/>
      <c r="TQM661" s="163"/>
      <c r="TQN661" s="163"/>
      <c r="TQO661" s="163"/>
      <c r="TQP661" s="163"/>
      <c r="TQQ661" s="163"/>
      <c r="TQR661" s="163"/>
      <c r="TQS661" s="163"/>
      <c r="TQT661" s="163"/>
      <c r="TQU661" s="163"/>
      <c r="TQV661" s="163"/>
      <c r="TQW661" s="163"/>
      <c r="TQX661" s="163"/>
      <c r="TQY661" s="163"/>
      <c r="TQZ661" s="163"/>
      <c r="TRA661" s="163"/>
      <c r="TRB661" s="163"/>
      <c r="TRC661" s="163"/>
      <c r="TRD661" s="163"/>
      <c r="TRE661" s="163"/>
      <c r="TRF661" s="163"/>
      <c r="TRG661" s="163"/>
      <c r="TRH661" s="163"/>
      <c r="TRI661" s="163"/>
      <c r="TRJ661" s="163"/>
      <c r="TRK661" s="163"/>
      <c r="TRL661" s="163"/>
      <c r="TRM661" s="163"/>
      <c r="TRN661" s="163"/>
      <c r="TRO661" s="163"/>
      <c r="TRP661" s="163"/>
      <c r="TRQ661" s="163"/>
      <c r="TRR661" s="163"/>
      <c r="TRS661" s="163"/>
      <c r="TRT661" s="163"/>
      <c r="TRU661" s="163"/>
      <c r="TRV661" s="163"/>
      <c r="TRW661" s="163"/>
      <c r="TRX661" s="163"/>
      <c r="TRY661" s="163"/>
      <c r="TRZ661" s="163"/>
      <c r="TSA661" s="163"/>
      <c r="TSB661" s="163"/>
      <c r="TSC661" s="163"/>
      <c r="TSD661" s="163"/>
      <c r="TSE661" s="163"/>
      <c r="TSF661" s="163"/>
      <c r="TSG661" s="163"/>
      <c r="TSH661" s="163"/>
      <c r="TSI661" s="163"/>
      <c r="TSJ661" s="163"/>
      <c r="TSK661" s="163"/>
      <c r="TSL661" s="163"/>
      <c r="TSM661" s="163"/>
      <c r="TSN661" s="163"/>
      <c r="TSO661" s="163"/>
      <c r="TSP661" s="163"/>
      <c r="TSQ661" s="163"/>
      <c r="TSR661" s="163"/>
      <c r="TSS661" s="163"/>
      <c r="TST661" s="163"/>
      <c r="TSU661" s="163"/>
      <c r="TSV661" s="163"/>
      <c r="TSW661" s="163"/>
      <c r="TSX661" s="163"/>
      <c r="TSY661" s="163"/>
      <c r="TSZ661" s="163"/>
      <c r="TTA661" s="163"/>
      <c r="TTB661" s="163"/>
      <c r="TTC661" s="163"/>
      <c r="TTD661" s="163"/>
      <c r="TTE661" s="163"/>
      <c r="TTF661" s="163"/>
      <c r="TTG661" s="163"/>
      <c r="TTH661" s="163"/>
      <c r="TTI661" s="163"/>
      <c r="TTJ661" s="163"/>
      <c r="TTK661" s="163"/>
      <c r="TTL661" s="163"/>
      <c r="TTM661" s="163"/>
      <c r="TTN661" s="163"/>
      <c r="TTO661" s="163"/>
      <c r="TTP661" s="163"/>
      <c r="TTQ661" s="163"/>
      <c r="TTR661" s="163"/>
      <c r="TTS661" s="163"/>
      <c r="TTT661" s="163"/>
      <c r="TTU661" s="163"/>
      <c r="TTV661" s="163"/>
      <c r="TTW661" s="163"/>
      <c r="TTX661" s="163"/>
      <c r="TTY661" s="163"/>
      <c r="TTZ661" s="163"/>
      <c r="TUA661" s="163"/>
      <c r="TUB661" s="163"/>
      <c r="TUC661" s="163"/>
      <c r="TUD661" s="163"/>
      <c r="TUE661" s="163"/>
      <c r="TUF661" s="163"/>
      <c r="TUG661" s="163"/>
      <c r="TUH661" s="163"/>
      <c r="TUI661" s="163"/>
      <c r="TUJ661" s="163"/>
      <c r="TUK661" s="163"/>
      <c r="TUL661" s="163"/>
      <c r="TUM661" s="163"/>
      <c r="TUN661" s="163"/>
      <c r="TUO661" s="163"/>
      <c r="TUP661" s="163"/>
      <c r="TUQ661" s="163"/>
      <c r="TUR661" s="163"/>
      <c r="TUS661" s="163"/>
      <c r="TUT661" s="163"/>
      <c r="TUU661" s="163"/>
      <c r="TUV661" s="163"/>
      <c r="TUW661" s="163"/>
      <c r="TUX661" s="163"/>
      <c r="TUY661" s="163"/>
      <c r="TUZ661" s="163"/>
      <c r="TVA661" s="163"/>
      <c r="TVB661" s="163"/>
      <c r="TVC661" s="163"/>
      <c r="TVD661" s="163"/>
      <c r="TVE661" s="163"/>
      <c r="TVF661" s="163"/>
      <c r="TVG661" s="163"/>
      <c r="TVH661" s="163"/>
      <c r="TVI661" s="163"/>
      <c r="TVJ661" s="163"/>
      <c r="TVK661" s="163"/>
      <c r="TVL661" s="163"/>
      <c r="TVM661" s="163"/>
      <c r="TVN661" s="163"/>
      <c r="TVO661" s="163"/>
      <c r="TVP661" s="163"/>
      <c r="TVQ661" s="163"/>
      <c r="TVR661" s="163"/>
      <c r="TVS661" s="163"/>
      <c r="TVT661" s="163"/>
      <c r="TVU661" s="163"/>
      <c r="TVV661" s="163"/>
      <c r="TVW661" s="163"/>
      <c r="TVX661" s="163"/>
      <c r="TVY661" s="163"/>
      <c r="TVZ661" s="163"/>
      <c r="TWA661" s="163"/>
      <c r="TWB661" s="163"/>
      <c r="TWC661" s="163"/>
      <c r="TWD661" s="163"/>
      <c r="TWE661" s="163"/>
      <c r="TWF661" s="163"/>
      <c r="TWG661" s="163"/>
      <c r="TWH661" s="163"/>
      <c r="TWI661" s="163"/>
      <c r="TWJ661" s="163"/>
      <c r="TWK661" s="163"/>
      <c r="TWL661" s="163"/>
      <c r="TWM661" s="163"/>
      <c r="TWN661" s="163"/>
      <c r="TWO661" s="163"/>
      <c r="TWP661" s="163"/>
      <c r="TWQ661" s="163"/>
      <c r="TWR661" s="163"/>
      <c r="TWS661" s="163"/>
      <c r="TWT661" s="163"/>
      <c r="TWU661" s="163"/>
      <c r="TWV661" s="163"/>
      <c r="TWW661" s="163"/>
      <c r="TWX661" s="163"/>
      <c r="TWY661" s="163"/>
      <c r="TWZ661" s="163"/>
      <c r="TXA661" s="163"/>
      <c r="TXB661" s="163"/>
      <c r="TXC661" s="163"/>
      <c r="TXD661" s="163"/>
      <c r="TXE661" s="163"/>
      <c r="TXF661" s="163"/>
      <c r="TXG661" s="163"/>
      <c r="TXH661" s="163"/>
      <c r="TXI661" s="163"/>
      <c r="TXJ661" s="163"/>
      <c r="TXK661" s="163"/>
      <c r="TXL661" s="163"/>
      <c r="TXM661" s="163"/>
      <c r="TXN661" s="163"/>
      <c r="TXO661" s="163"/>
      <c r="TXP661" s="163"/>
      <c r="TXQ661" s="163"/>
      <c r="TXR661" s="163"/>
      <c r="TXS661" s="163"/>
      <c r="TXT661" s="163"/>
      <c r="TXU661" s="163"/>
      <c r="TXV661" s="163"/>
      <c r="TXW661" s="163"/>
      <c r="TXX661" s="163"/>
      <c r="TXY661" s="163"/>
      <c r="TXZ661" s="163"/>
      <c r="TYA661" s="163"/>
      <c r="TYB661" s="163"/>
      <c r="TYC661" s="163"/>
      <c r="TYD661" s="163"/>
      <c r="TYE661" s="163"/>
      <c r="TYF661" s="163"/>
      <c r="TYG661" s="163"/>
      <c r="TYH661" s="163"/>
      <c r="TYI661" s="163"/>
      <c r="TYJ661" s="163"/>
      <c r="TYK661" s="163"/>
      <c r="TYL661" s="163"/>
      <c r="TYM661" s="163"/>
      <c r="TYN661" s="163"/>
      <c r="TYO661" s="163"/>
      <c r="TYP661" s="163"/>
      <c r="TYQ661" s="163"/>
      <c r="TYR661" s="163"/>
      <c r="TYS661" s="163"/>
      <c r="TYT661" s="163"/>
      <c r="TYU661" s="163"/>
      <c r="TYV661" s="163"/>
      <c r="TYW661" s="163"/>
      <c r="TYX661" s="163"/>
      <c r="TYY661" s="163"/>
      <c r="TYZ661" s="163"/>
      <c r="TZA661" s="163"/>
      <c r="TZB661" s="163"/>
      <c r="TZC661" s="163"/>
      <c r="TZD661" s="163"/>
      <c r="TZE661" s="163"/>
      <c r="TZF661" s="163"/>
      <c r="TZG661" s="163"/>
      <c r="TZH661" s="163"/>
      <c r="TZI661" s="163"/>
      <c r="TZJ661" s="163"/>
      <c r="TZK661" s="163"/>
      <c r="TZL661" s="163"/>
      <c r="TZM661" s="163"/>
      <c r="TZN661" s="163"/>
      <c r="TZO661" s="163"/>
      <c r="TZP661" s="163"/>
      <c r="TZQ661" s="163"/>
      <c r="TZR661" s="163"/>
      <c r="TZS661" s="163"/>
      <c r="TZT661" s="163"/>
      <c r="TZU661" s="163"/>
      <c r="TZV661" s="163"/>
      <c r="TZW661" s="163"/>
      <c r="TZX661" s="163"/>
      <c r="TZY661" s="163"/>
      <c r="TZZ661" s="163"/>
      <c r="UAA661" s="163"/>
      <c r="UAB661" s="163"/>
      <c r="UAC661" s="163"/>
      <c r="UAD661" s="163"/>
      <c r="UAE661" s="163"/>
      <c r="UAF661" s="163"/>
      <c r="UAG661" s="163"/>
      <c r="UAH661" s="163"/>
      <c r="UAI661" s="163"/>
      <c r="UAJ661" s="163"/>
      <c r="UAK661" s="163"/>
      <c r="UAL661" s="163"/>
      <c r="UAM661" s="163"/>
      <c r="UAN661" s="163"/>
      <c r="UAO661" s="163"/>
      <c r="UAP661" s="163"/>
      <c r="UAQ661" s="163"/>
      <c r="UAR661" s="163"/>
      <c r="UAS661" s="163"/>
      <c r="UAT661" s="163"/>
      <c r="UAU661" s="163"/>
      <c r="UAV661" s="163"/>
      <c r="UAW661" s="163"/>
      <c r="UAX661" s="163"/>
      <c r="UAY661" s="163"/>
      <c r="UAZ661" s="163"/>
      <c r="UBA661" s="163"/>
      <c r="UBB661" s="163"/>
      <c r="UBC661" s="163"/>
      <c r="UBD661" s="163"/>
      <c r="UBE661" s="163"/>
      <c r="UBF661" s="163"/>
      <c r="UBG661" s="163"/>
      <c r="UBH661" s="163"/>
      <c r="UBI661" s="163"/>
      <c r="UBJ661" s="163"/>
      <c r="UBK661" s="163"/>
      <c r="UBL661" s="163"/>
      <c r="UBM661" s="163"/>
      <c r="UBN661" s="163"/>
      <c r="UBO661" s="163"/>
      <c r="UBP661" s="163"/>
      <c r="UBQ661" s="163"/>
      <c r="UBR661" s="163"/>
      <c r="UBS661" s="163"/>
      <c r="UBT661" s="163"/>
      <c r="UBU661" s="163"/>
      <c r="UBV661" s="163"/>
      <c r="UBW661" s="163"/>
      <c r="UBX661" s="163"/>
      <c r="UBY661" s="163"/>
      <c r="UBZ661" s="163"/>
      <c r="UCA661" s="163"/>
      <c r="UCB661" s="163"/>
      <c r="UCC661" s="163"/>
      <c r="UCD661" s="163"/>
      <c r="UCE661" s="163"/>
      <c r="UCF661" s="163"/>
      <c r="UCG661" s="163"/>
      <c r="UCH661" s="163"/>
      <c r="UCI661" s="163"/>
      <c r="UCJ661" s="163"/>
      <c r="UCK661" s="163"/>
      <c r="UCL661" s="163"/>
      <c r="UCM661" s="163"/>
      <c r="UCN661" s="163"/>
      <c r="UCO661" s="163"/>
      <c r="UCP661" s="163"/>
      <c r="UCQ661" s="163"/>
      <c r="UCR661" s="163"/>
      <c r="UCS661" s="163"/>
      <c r="UCT661" s="163"/>
      <c r="UCU661" s="163"/>
      <c r="UCV661" s="163"/>
      <c r="UCW661" s="163"/>
      <c r="UCX661" s="163"/>
      <c r="UCY661" s="163"/>
      <c r="UCZ661" s="163"/>
      <c r="UDA661" s="163"/>
      <c r="UDB661" s="163"/>
      <c r="UDC661" s="163"/>
      <c r="UDD661" s="163"/>
      <c r="UDE661" s="163"/>
      <c r="UDF661" s="163"/>
      <c r="UDG661" s="163"/>
      <c r="UDH661" s="163"/>
      <c r="UDI661" s="163"/>
      <c r="UDJ661" s="163"/>
      <c r="UDK661" s="163"/>
      <c r="UDL661" s="163"/>
      <c r="UDM661" s="163"/>
      <c r="UDN661" s="163"/>
      <c r="UDO661" s="163"/>
      <c r="UDP661" s="163"/>
      <c r="UDQ661" s="163"/>
      <c r="UDR661" s="163"/>
      <c r="UDS661" s="163"/>
      <c r="UDT661" s="163"/>
      <c r="UDU661" s="163"/>
      <c r="UDV661" s="163"/>
      <c r="UDW661" s="163"/>
      <c r="UDX661" s="163"/>
      <c r="UDY661" s="163"/>
      <c r="UDZ661" s="163"/>
      <c r="UEA661" s="163"/>
      <c r="UEB661" s="163"/>
      <c r="UEC661" s="163"/>
      <c r="UED661" s="163"/>
      <c r="UEE661" s="163"/>
      <c r="UEF661" s="163"/>
      <c r="UEG661" s="163"/>
      <c r="UEH661" s="163"/>
      <c r="UEI661" s="163"/>
      <c r="UEJ661" s="163"/>
      <c r="UEK661" s="163"/>
      <c r="UEL661" s="163"/>
      <c r="UEM661" s="163"/>
      <c r="UEN661" s="163"/>
      <c r="UEO661" s="163"/>
      <c r="UEP661" s="163"/>
      <c r="UEQ661" s="163"/>
      <c r="UER661" s="163"/>
      <c r="UES661" s="163"/>
      <c r="UET661" s="163"/>
      <c r="UEU661" s="163"/>
      <c r="UEV661" s="163"/>
      <c r="UEW661" s="163"/>
      <c r="UEX661" s="163"/>
      <c r="UEY661" s="163"/>
      <c r="UEZ661" s="163"/>
      <c r="UFA661" s="163"/>
      <c r="UFB661" s="163"/>
      <c r="UFC661" s="163"/>
      <c r="UFD661" s="163"/>
      <c r="UFE661" s="163"/>
      <c r="UFF661" s="163"/>
      <c r="UFG661" s="163"/>
      <c r="UFH661" s="163"/>
      <c r="UFI661" s="163"/>
      <c r="UFJ661" s="163"/>
      <c r="UFK661" s="163"/>
      <c r="UFL661" s="163"/>
      <c r="UFM661" s="163"/>
      <c r="UFN661" s="163"/>
      <c r="UFO661" s="163"/>
      <c r="UFP661" s="163"/>
      <c r="UFQ661" s="163"/>
      <c r="UFR661" s="163"/>
      <c r="UFS661" s="163"/>
      <c r="UFT661" s="163"/>
      <c r="UFU661" s="163"/>
      <c r="UFV661" s="163"/>
      <c r="UFW661" s="163"/>
      <c r="UFX661" s="163"/>
      <c r="UFY661" s="163"/>
      <c r="UFZ661" s="163"/>
      <c r="UGA661" s="163"/>
      <c r="UGB661" s="163"/>
      <c r="UGC661" s="163"/>
      <c r="UGD661" s="163"/>
      <c r="UGE661" s="163"/>
      <c r="UGF661" s="163"/>
      <c r="UGG661" s="163"/>
      <c r="UGH661" s="163"/>
      <c r="UGI661" s="163"/>
      <c r="UGJ661" s="163"/>
      <c r="UGK661" s="163"/>
      <c r="UGL661" s="163"/>
      <c r="UGM661" s="163"/>
      <c r="UGN661" s="163"/>
      <c r="UGO661" s="163"/>
      <c r="UGP661" s="163"/>
      <c r="UGQ661" s="163"/>
      <c r="UGR661" s="163"/>
      <c r="UGS661" s="163"/>
      <c r="UGT661" s="163"/>
      <c r="UGU661" s="163"/>
      <c r="UGV661" s="163"/>
      <c r="UGW661" s="163"/>
      <c r="UGX661" s="163"/>
      <c r="UGY661" s="163"/>
      <c r="UGZ661" s="163"/>
      <c r="UHA661" s="163"/>
      <c r="UHB661" s="163"/>
      <c r="UHC661" s="163"/>
      <c r="UHD661" s="163"/>
      <c r="UHE661" s="163"/>
      <c r="UHF661" s="163"/>
      <c r="UHG661" s="163"/>
      <c r="UHH661" s="163"/>
      <c r="UHI661" s="163"/>
      <c r="UHJ661" s="163"/>
      <c r="UHK661" s="163"/>
      <c r="UHL661" s="163"/>
      <c r="UHM661" s="163"/>
      <c r="UHN661" s="163"/>
      <c r="UHO661" s="163"/>
      <c r="UHP661" s="163"/>
      <c r="UHQ661" s="163"/>
      <c r="UHR661" s="163"/>
      <c r="UHS661" s="163"/>
      <c r="UHT661" s="163"/>
      <c r="UHU661" s="163"/>
      <c r="UHV661" s="163"/>
      <c r="UHW661" s="163"/>
      <c r="UHX661" s="163"/>
      <c r="UHY661" s="163"/>
      <c r="UHZ661" s="163"/>
      <c r="UIA661" s="163"/>
      <c r="UIB661" s="163"/>
      <c r="UIC661" s="163"/>
      <c r="UID661" s="163"/>
      <c r="UIE661" s="163"/>
      <c r="UIF661" s="163"/>
      <c r="UIG661" s="163"/>
      <c r="UIH661" s="163"/>
      <c r="UII661" s="163"/>
      <c r="UIJ661" s="163"/>
      <c r="UIK661" s="163"/>
      <c r="UIL661" s="163"/>
      <c r="UIM661" s="163"/>
      <c r="UIN661" s="163"/>
      <c r="UIO661" s="163"/>
      <c r="UIP661" s="163"/>
      <c r="UIQ661" s="163"/>
      <c r="UIR661" s="163"/>
      <c r="UIS661" s="163"/>
      <c r="UIT661" s="163"/>
      <c r="UIU661" s="163"/>
      <c r="UIV661" s="163"/>
      <c r="UIW661" s="163"/>
      <c r="UIX661" s="163"/>
      <c r="UIY661" s="163"/>
      <c r="UIZ661" s="163"/>
      <c r="UJA661" s="163"/>
      <c r="UJB661" s="163"/>
      <c r="UJC661" s="163"/>
      <c r="UJD661" s="163"/>
      <c r="UJE661" s="163"/>
      <c r="UJF661" s="163"/>
      <c r="UJG661" s="163"/>
      <c r="UJH661" s="163"/>
      <c r="UJI661" s="163"/>
      <c r="UJJ661" s="163"/>
      <c r="UJK661" s="163"/>
      <c r="UJL661" s="163"/>
      <c r="UJM661" s="163"/>
      <c r="UJN661" s="163"/>
      <c r="UJO661" s="163"/>
      <c r="UJP661" s="163"/>
      <c r="UJQ661" s="163"/>
      <c r="UJR661" s="163"/>
      <c r="UJS661" s="163"/>
      <c r="UJT661" s="163"/>
      <c r="UJU661" s="163"/>
      <c r="UJV661" s="163"/>
      <c r="UJW661" s="163"/>
      <c r="UJX661" s="163"/>
      <c r="UJY661" s="163"/>
      <c r="UJZ661" s="163"/>
      <c r="UKA661" s="163"/>
      <c r="UKB661" s="163"/>
      <c r="UKC661" s="163"/>
      <c r="UKD661" s="163"/>
      <c r="UKE661" s="163"/>
      <c r="UKF661" s="163"/>
      <c r="UKG661" s="163"/>
      <c r="UKH661" s="163"/>
      <c r="UKI661" s="163"/>
      <c r="UKJ661" s="163"/>
      <c r="UKK661" s="163"/>
      <c r="UKL661" s="163"/>
      <c r="UKM661" s="163"/>
      <c r="UKN661" s="163"/>
      <c r="UKO661" s="163"/>
      <c r="UKP661" s="163"/>
      <c r="UKQ661" s="163"/>
      <c r="UKR661" s="163"/>
      <c r="UKS661" s="163"/>
      <c r="UKT661" s="163"/>
      <c r="UKU661" s="163"/>
      <c r="UKV661" s="163"/>
      <c r="UKW661" s="163"/>
      <c r="UKX661" s="163"/>
      <c r="UKY661" s="163"/>
      <c r="UKZ661" s="163"/>
      <c r="ULA661" s="163"/>
      <c r="ULB661" s="163"/>
      <c r="ULC661" s="163"/>
      <c r="ULD661" s="163"/>
      <c r="ULE661" s="163"/>
      <c r="ULF661" s="163"/>
      <c r="ULG661" s="163"/>
      <c r="ULH661" s="163"/>
      <c r="ULI661" s="163"/>
      <c r="ULJ661" s="163"/>
      <c r="ULK661" s="163"/>
      <c r="ULL661" s="163"/>
      <c r="ULM661" s="163"/>
      <c r="ULN661" s="163"/>
      <c r="ULO661" s="163"/>
      <c r="ULP661" s="163"/>
      <c r="ULQ661" s="163"/>
      <c r="ULR661" s="163"/>
      <c r="ULS661" s="163"/>
      <c r="ULT661" s="163"/>
      <c r="ULU661" s="163"/>
      <c r="ULV661" s="163"/>
      <c r="ULW661" s="163"/>
      <c r="ULX661" s="163"/>
      <c r="ULY661" s="163"/>
      <c r="ULZ661" s="163"/>
      <c r="UMA661" s="163"/>
      <c r="UMB661" s="163"/>
      <c r="UMC661" s="163"/>
      <c r="UMD661" s="163"/>
      <c r="UME661" s="163"/>
      <c r="UMF661" s="163"/>
      <c r="UMG661" s="163"/>
      <c r="UMH661" s="163"/>
      <c r="UMI661" s="163"/>
      <c r="UMJ661" s="163"/>
      <c r="UMK661" s="163"/>
      <c r="UML661" s="163"/>
      <c r="UMM661" s="163"/>
      <c r="UMN661" s="163"/>
      <c r="UMO661" s="163"/>
      <c r="UMP661" s="163"/>
      <c r="UMQ661" s="163"/>
      <c r="UMR661" s="163"/>
      <c r="UMS661" s="163"/>
      <c r="UMT661" s="163"/>
      <c r="UMU661" s="163"/>
      <c r="UMV661" s="163"/>
      <c r="UMW661" s="163"/>
      <c r="UMX661" s="163"/>
      <c r="UMY661" s="163"/>
      <c r="UMZ661" s="163"/>
      <c r="UNA661" s="163"/>
      <c r="UNB661" s="163"/>
      <c r="UNC661" s="163"/>
      <c r="UND661" s="163"/>
      <c r="UNE661" s="163"/>
      <c r="UNF661" s="163"/>
      <c r="UNG661" s="163"/>
      <c r="UNH661" s="163"/>
      <c r="UNI661" s="163"/>
      <c r="UNJ661" s="163"/>
      <c r="UNK661" s="163"/>
      <c r="UNL661" s="163"/>
      <c r="UNM661" s="163"/>
      <c r="UNN661" s="163"/>
      <c r="UNO661" s="163"/>
      <c r="UNP661" s="163"/>
      <c r="UNQ661" s="163"/>
      <c r="UNR661" s="163"/>
      <c r="UNS661" s="163"/>
      <c r="UNT661" s="163"/>
      <c r="UNU661" s="163"/>
      <c r="UNV661" s="163"/>
      <c r="UNW661" s="163"/>
      <c r="UNX661" s="163"/>
      <c r="UNY661" s="163"/>
      <c r="UNZ661" s="163"/>
      <c r="UOA661" s="163"/>
      <c r="UOB661" s="163"/>
      <c r="UOC661" s="163"/>
      <c r="UOD661" s="163"/>
      <c r="UOE661" s="163"/>
      <c r="UOF661" s="163"/>
      <c r="UOG661" s="163"/>
      <c r="UOH661" s="163"/>
      <c r="UOI661" s="163"/>
      <c r="UOJ661" s="163"/>
      <c r="UOK661" s="163"/>
      <c r="UOL661" s="163"/>
      <c r="UOM661" s="163"/>
      <c r="UON661" s="163"/>
      <c r="UOO661" s="163"/>
      <c r="UOP661" s="163"/>
      <c r="UOQ661" s="163"/>
      <c r="UOR661" s="163"/>
      <c r="UOS661" s="163"/>
      <c r="UOT661" s="163"/>
      <c r="UOU661" s="163"/>
      <c r="UOV661" s="163"/>
      <c r="UOW661" s="163"/>
      <c r="UOX661" s="163"/>
      <c r="UOY661" s="163"/>
      <c r="UOZ661" s="163"/>
      <c r="UPA661" s="163"/>
      <c r="UPB661" s="163"/>
      <c r="UPC661" s="163"/>
      <c r="UPD661" s="163"/>
      <c r="UPE661" s="163"/>
      <c r="UPF661" s="163"/>
      <c r="UPG661" s="163"/>
      <c r="UPH661" s="163"/>
      <c r="UPI661" s="163"/>
      <c r="UPJ661" s="163"/>
      <c r="UPK661" s="163"/>
      <c r="UPL661" s="163"/>
      <c r="UPM661" s="163"/>
      <c r="UPN661" s="163"/>
      <c r="UPO661" s="163"/>
      <c r="UPP661" s="163"/>
      <c r="UPQ661" s="163"/>
      <c r="UPR661" s="163"/>
      <c r="UPS661" s="163"/>
      <c r="UPT661" s="163"/>
      <c r="UPU661" s="163"/>
      <c r="UPV661" s="163"/>
      <c r="UPW661" s="163"/>
      <c r="UPX661" s="163"/>
      <c r="UPY661" s="163"/>
      <c r="UPZ661" s="163"/>
      <c r="UQA661" s="163"/>
      <c r="UQB661" s="163"/>
      <c r="UQC661" s="163"/>
      <c r="UQD661" s="163"/>
      <c r="UQE661" s="163"/>
      <c r="UQF661" s="163"/>
      <c r="UQG661" s="163"/>
      <c r="UQH661" s="163"/>
      <c r="UQI661" s="163"/>
      <c r="UQJ661" s="163"/>
      <c r="UQK661" s="163"/>
      <c r="UQL661" s="163"/>
      <c r="UQM661" s="163"/>
      <c r="UQN661" s="163"/>
      <c r="UQO661" s="163"/>
      <c r="UQP661" s="163"/>
      <c r="UQQ661" s="163"/>
      <c r="UQR661" s="163"/>
      <c r="UQS661" s="163"/>
      <c r="UQT661" s="163"/>
      <c r="UQU661" s="163"/>
      <c r="UQV661" s="163"/>
      <c r="UQW661" s="163"/>
      <c r="UQX661" s="163"/>
      <c r="UQY661" s="163"/>
      <c r="UQZ661" s="163"/>
      <c r="URA661" s="163"/>
      <c r="URB661" s="163"/>
      <c r="URC661" s="163"/>
      <c r="URD661" s="163"/>
      <c r="URE661" s="163"/>
      <c r="URF661" s="163"/>
      <c r="URG661" s="163"/>
      <c r="URH661" s="163"/>
      <c r="URI661" s="163"/>
      <c r="URJ661" s="163"/>
      <c r="URK661" s="163"/>
      <c r="URL661" s="163"/>
      <c r="URM661" s="163"/>
      <c r="URN661" s="163"/>
      <c r="URO661" s="163"/>
      <c r="URP661" s="163"/>
      <c r="URQ661" s="163"/>
      <c r="URR661" s="163"/>
      <c r="URS661" s="163"/>
      <c r="URT661" s="163"/>
      <c r="URU661" s="163"/>
      <c r="URV661" s="163"/>
      <c r="URW661" s="163"/>
      <c r="URX661" s="163"/>
      <c r="URY661" s="163"/>
      <c r="URZ661" s="163"/>
      <c r="USA661" s="163"/>
      <c r="USB661" s="163"/>
      <c r="USC661" s="163"/>
      <c r="USD661" s="163"/>
      <c r="USE661" s="163"/>
      <c r="USF661" s="163"/>
      <c r="USG661" s="163"/>
      <c r="USH661" s="163"/>
      <c r="USI661" s="163"/>
      <c r="USJ661" s="163"/>
      <c r="USK661" s="163"/>
      <c r="USL661" s="163"/>
      <c r="USM661" s="163"/>
      <c r="USN661" s="163"/>
      <c r="USO661" s="163"/>
      <c r="USP661" s="163"/>
      <c r="USQ661" s="163"/>
      <c r="USR661" s="163"/>
      <c r="USS661" s="163"/>
      <c r="UST661" s="163"/>
      <c r="USU661" s="163"/>
      <c r="USV661" s="163"/>
      <c r="USW661" s="163"/>
      <c r="USX661" s="163"/>
      <c r="USY661" s="163"/>
      <c r="USZ661" s="163"/>
      <c r="UTA661" s="163"/>
      <c r="UTB661" s="163"/>
      <c r="UTC661" s="163"/>
      <c r="UTD661" s="163"/>
      <c r="UTE661" s="163"/>
      <c r="UTF661" s="163"/>
      <c r="UTG661" s="163"/>
      <c r="UTH661" s="163"/>
      <c r="UTI661" s="163"/>
      <c r="UTJ661" s="163"/>
      <c r="UTK661" s="163"/>
      <c r="UTL661" s="163"/>
      <c r="UTM661" s="163"/>
      <c r="UTN661" s="163"/>
      <c r="UTO661" s="163"/>
      <c r="UTP661" s="163"/>
      <c r="UTQ661" s="163"/>
      <c r="UTR661" s="163"/>
      <c r="UTS661" s="163"/>
      <c r="UTT661" s="163"/>
      <c r="UTU661" s="163"/>
      <c r="UTV661" s="163"/>
      <c r="UTW661" s="163"/>
      <c r="UTX661" s="163"/>
      <c r="UTY661" s="163"/>
      <c r="UTZ661" s="163"/>
      <c r="UUA661" s="163"/>
      <c r="UUB661" s="163"/>
      <c r="UUC661" s="163"/>
      <c r="UUD661" s="163"/>
      <c r="UUE661" s="163"/>
      <c r="UUF661" s="163"/>
      <c r="UUG661" s="163"/>
      <c r="UUH661" s="163"/>
      <c r="UUI661" s="163"/>
      <c r="UUJ661" s="163"/>
      <c r="UUK661" s="163"/>
      <c r="UUL661" s="163"/>
      <c r="UUM661" s="163"/>
      <c r="UUN661" s="163"/>
      <c r="UUO661" s="163"/>
      <c r="UUP661" s="163"/>
      <c r="UUQ661" s="163"/>
      <c r="UUR661" s="163"/>
      <c r="UUS661" s="163"/>
      <c r="UUT661" s="163"/>
      <c r="UUU661" s="163"/>
      <c r="UUV661" s="163"/>
      <c r="UUW661" s="163"/>
      <c r="UUX661" s="163"/>
      <c r="UUY661" s="163"/>
      <c r="UUZ661" s="163"/>
      <c r="UVA661" s="163"/>
      <c r="UVB661" s="163"/>
      <c r="UVC661" s="163"/>
      <c r="UVD661" s="163"/>
      <c r="UVE661" s="163"/>
      <c r="UVF661" s="163"/>
      <c r="UVG661" s="163"/>
      <c r="UVH661" s="163"/>
      <c r="UVI661" s="163"/>
      <c r="UVJ661" s="163"/>
      <c r="UVK661" s="163"/>
      <c r="UVL661" s="163"/>
      <c r="UVM661" s="163"/>
      <c r="UVN661" s="163"/>
      <c r="UVO661" s="163"/>
      <c r="UVP661" s="163"/>
      <c r="UVQ661" s="163"/>
      <c r="UVR661" s="163"/>
      <c r="UVS661" s="163"/>
      <c r="UVT661" s="163"/>
      <c r="UVU661" s="163"/>
      <c r="UVV661" s="163"/>
      <c r="UVW661" s="163"/>
      <c r="UVX661" s="163"/>
      <c r="UVY661" s="163"/>
      <c r="UVZ661" s="163"/>
      <c r="UWA661" s="163"/>
      <c r="UWB661" s="163"/>
      <c r="UWC661" s="163"/>
      <c r="UWD661" s="163"/>
      <c r="UWE661" s="163"/>
      <c r="UWF661" s="163"/>
      <c r="UWG661" s="163"/>
      <c r="UWH661" s="163"/>
      <c r="UWI661" s="163"/>
      <c r="UWJ661" s="163"/>
      <c r="UWK661" s="163"/>
      <c r="UWL661" s="163"/>
      <c r="UWM661" s="163"/>
      <c r="UWN661" s="163"/>
      <c r="UWO661" s="163"/>
      <c r="UWP661" s="163"/>
      <c r="UWQ661" s="163"/>
      <c r="UWR661" s="163"/>
      <c r="UWS661" s="163"/>
      <c r="UWT661" s="163"/>
      <c r="UWU661" s="163"/>
      <c r="UWV661" s="163"/>
      <c r="UWW661" s="163"/>
      <c r="UWX661" s="163"/>
      <c r="UWY661" s="163"/>
      <c r="UWZ661" s="163"/>
      <c r="UXA661" s="163"/>
      <c r="UXB661" s="163"/>
      <c r="UXC661" s="163"/>
      <c r="UXD661" s="163"/>
      <c r="UXE661" s="163"/>
      <c r="UXF661" s="163"/>
      <c r="UXG661" s="163"/>
      <c r="UXH661" s="163"/>
      <c r="UXI661" s="163"/>
      <c r="UXJ661" s="163"/>
      <c r="UXK661" s="163"/>
      <c r="UXL661" s="163"/>
      <c r="UXM661" s="163"/>
      <c r="UXN661" s="163"/>
      <c r="UXO661" s="163"/>
      <c r="UXP661" s="163"/>
      <c r="UXQ661" s="163"/>
      <c r="UXR661" s="163"/>
      <c r="UXS661" s="163"/>
      <c r="UXT661" s="163"/>
      <c r="UXU661" s="163"/>
      <c r="UXV661" s="163"/>
      <c r="UXW661" s="163"/>
      <c r="UXX661" s="163"/>
      <c r="UXY661" s="163"/>
      <c r="UXZ661" s="163"/>
      <c r="UYA661" s="163"/>
      <c r="UYB661" s="163"/>
      <c r="UYC661" s="163"/>
      <c r="UYD661" s="163"/>
      <c r="UYE661" s="163"/>
      <c r="UYF661" s="163"/>
      <c r="UYG661" s="163"/>
      <c r="UYH661" s="163"/>
      <c r="UYI661" s="163"/>
      <c r="UYJ661" s="163"/>
      <c r="UYK661" s="163"/>
      <c r="UYL661" s="163"/>
      <c r="UYM661" s="163"/>
      <c r="UYN661" s="163"/>
      <c r="UYO661" s="163"/>
      <c r="UYP661" s="163"/>
      <c r="UYQ661" s="163"/>
      <c r="UYR661" s="163"/>
      <c r="UYS661" s="163"/>
      <c r="UYT661" s="163"/>
      <c r="UYU661" s="163"/>
      <c r="UYV661" s="163"/>
      <c r="UYW661" s="163"/>
      <c r="UYX661" s="163"/>
      <c r="UYY661" s="163"/>
      <c r="UYZ661" s="163"/>
      <c r="UZA661" s="163"/>
      <c r="UZB661" s="163"/>
      <c r="UZC661" s="163"/>
      <c r="UZD661" s="163"/>
      <c r="UZE661" s="163"/>
      <c r="UZF661" s="163"/>
      <c r="UZG661" s="163"/>
      <c r="UZH661" s="163"/>
      <c r="UZI661" s="163"/>
      <c r="UZJ661" s="163"/>
      <c r="UZK661" s="163"/>
      <c r="UZL661" s="163"/>
      <c r="UZM661" s="163"/>
      <c r="UZN661" s="163"/>
      <c r="UZO661" s="163"/>
      <c r="UZP661" s="163"/>
      <c r="UZQ661" s="163"/>
      <c r="UZR661" s="163"/>
      <c r="UZS661" s="163"/>
      <c r="UZT661" s="163"/>
      <c r="UZU661" s="163"/>
      <c r="UZV661" s="163"/>
      <c r="UZW661" s="163"/>
      <c r="UZX661" s="163"/>
      <c r="UZY661" s="163"/>
      <c r="UZZ661" s="163"/>
      <c r="VAA661" s="163"/>
      <c r="VAB661" s="163"/>
      <c r="VAC661" s="163"/>
      <c r="VAD661" s="163"/>
      <c r="VAE661" s="163"/>
      <c r="VAF661" s="163"/>
      <c r="VAG661" s="163"/>
      <c r="VAH661" s="163"/>
      <c r="VAI661" s="163"/>
      <c r="VAJ661" s="163"/>
      <c r="VAK661" s="163"/>
      <c r="VAL661" s="163"/>
      <c r="VAM661" s="163"/>
      <c r="VAN661" s="163"/>
      <c r="VAO661" s="163"/>
      <c r="VAP661" s="163"/>
      <c r="VAQ661" s="163"/>
      <c r="VAR661" s="163"/>
      <c r="VAS661" s="163"/>
      <c r="VAT661" s="163"/>
      <c r="VAU661" s="163"/>
      <c r="VAV661" s="163"/>
      <c r="VAW661" s="163"/>
      <c r="VAX661" s="163"/>
      <c r="VAY661" s="163"/>
      <c r="VAZ661" s="163"/>
      <c r="VBA661" s="163"/>
      <c r="VBB661" s="163"/>
      <c r="VBC661" s="163"/>
      <c r="VBD661" s="163"/>
      <c r="VBE661" s="163"/>
      <c r="VBF661" s="163"/>
      <c r="VBG661" s="163"/>
      <c r="VBH661" s="163"/>
      <c r="VBI661" s="163"/>
      <c r="VBJ661" s="163"/>
      <c r="VBK661" s="163"/>
      <c r="VBL661" s="163"/>
      <c r="VBM661" s="163"/>
      <c r="VBN661" s="163"/>
      <c r="VBO661" s="163"/>
      <c r="VBP661" s="163"/>
      <c r="VBQ661" s="163"/>
      <c r="VBR661" s="163"/>
      <c r="VBS661" s="163"/>
      <c r="VBT661" s="163"/>
      <c r="VBU661" s="163"/>
      <c r="VBV661" s="163"/>
      <c r="VBW661" s="163"/>
      <c r="VBX661" s="163"/>
      <c r="VBY661" s="163"/>
      <c r="VBZ661" s="163"/>
      <c r="VCA661" s="163"/>
      <c r="VCB661" s="163"/>
      <c r="VCC661" s="163"/>
      <c r="VCD661" s="163"/>
      <c r="VCE661" s="163"/>
      <c r="VCF661" s="163"/>
      <c r="VCG661" s="163"/>
      <c r="VCH661" s="163"/>
      <c r="VCI661" s="163"/>
      <c r="VCJ661" s="163"/>
      <c r="VCK661" s="163"/>
      <c r="VCL661" s="163"/>
      <c r="VCM661" s="163"/>
      <c r="VCN661" s="163"/>
      <c r="VCO661" s="163"/>
      <c r="VCP661" s="163"/>
      <c r="VCQ661" s="163"/>
      <c r="VCR661" s="163"/>
      <c r="VCS661" s="163"/>
      <c r="VCT661" s="163"/>
      <c r="VCU661" s="163"/>
      <c r="VCV661" s="163"/>
      <c r="VCW661" s="163"/>
      <c r="VCX661" s="163"/>
      <c r="VCY661" s="163"/>
      <c r="VCZ661" s="163"/>
      <c r="VDA661" s="163"/>
      <c r="VDB661" s="163"/>
      <c r="VDC661" s="163"/>
      <c r="VDD661" s="163"/>
      <c r="VDE661" s="163"/>
      <c r="VDF661" s="163"/>
      <c r="VDG661" s="163"/>
      <c r="VDH661" s="163"/>
      <c r="VDI661" s="163"/>
      <c r="VDJ661" s="163"/>
      <c r="VDK661" s="163"/>
      <c r="VDL661" s="163"/>
      <c r="VDM661" s="163"/>
      <c r="VDN661" s="163"/>
      <c r="VDO661" s="163"/>
      <c r="VDP661" s="163"/>
      <c r="VDQ661" s="163"/>
      <c r="VDR661" s="163"/>
      <c r="VDS661" s="163"/>
      <c r="VDT661" s="163"/>
      <c r="VDU661" s="163"/>
      <c r="VDV661" s="163"/>
      <c r="VDW661" s="163"/>
      <c r="VDX661" s="163"/>
      <c r="VDY661" s="163"/>
      <c r="VDZ661" s="163"/>
      <c r="VEA661" s="163"/>
      <c r="VEB661" s="163"/>
      <c r="VEC661" s="163"/>
      <c r="VED661" s="163"/>
      <c r="VEE661" s="163"/>
      <c r="VEF661" s="163"/>
      <c r="VEG661" s="163"/>
      <c r="VEH661" s="163"/>
      <c r="VEI661" s="163"/>
      <c r="VEJ661" s="163"/>
      <c r="VEK661" s="163"/>
      <c r="VEL661" s="163"/>
      <c r="VEM661" s="163"/>
      <c r="VEN661" s="163"/>
      <c r="VEO661" s="163"/>
      <c r="VEP661" s="163"/>
      <c r="VEQ661" s="163"/>
      <c r="VER661" s="163"/>
      <c r="VES661" s="163"/>
      <c r="VET661" s="163"/>
      <c r="VEU661" s="163"/>
      <c r="VEV661" s="163"/>
      <c r="VEW661" s="163"/>
      <c r="VEX661" s="163"/>
      <c r="VEY661" s="163"/>
      <c r="VEZ661" s="163"/>
      <c r="VFA661" s="163"/>
      <c r="VFB661" s="163"/>
      <c r="VFC661" s="163"/>
      <c r="VFD661" s="163"/>
      <c r="VFE661" s="163"/>
      <c r="VFF661" s="163"/>
      <c r="VFG661" s="163"/>
      <c r="VFH661" s="163"/>
      <c r="VFI661" s="163"/>
      <c r="VFJ661" s="163"/>
      <c r="VFK661" s="163"/>
      <c r="VFL661" s="163"/>
      <c r="VFM661" s="163"/>
      <c r="VFN661" s="163"/>
      <c r="VFO661" s="163"/>
      <c r="VFP661" s="163"/>
      <c r="VFQ661" s="163"/>
      <c r="VFR661" s="163"/>
      <c r="VFS661" s="163"/>
      <c r="VFT661" s="163"/>
      <c r="VFU661" s="163"/>
      <c r="VFV661" s="163"/>
      <c r="VFW661" s="163"/>
      <c r="VFX661" s="163"/>
      <c r="VFY661" s="163"/>
      <c r="VFZ661" s="163"/>
      <c r="VGA661" s="163"/>
      <c r="VGB661" s="163"/>
      <c r="VGC661" s="163"/>
      <c r="VGD661" s="163"/>
      <c r="VGE661" s="163"/>
      <c r="VGF661" s="163"/>
      <c r="VGG661" s="163"/>
      <c r="VGH661" s="163"/>
      <c r="VGI661" s="163"/>
      <c r="VGJ661" s="163"/>
      <c r="VGK661" s="163"/>
      <c r="VGL661" s="163"/>
      <c r="VGM661" s="163"/>
      <c r="VGN661" s="163"/>
      <c r="VGO661" s="163"/>
      <c r="VGP661" s="163"/>
      <c r="VGQ661" s="163"/>
      <c r="VGR661" s="163"/>
      <c r="VGS661" s="163"/>
      <c r="VGT661" s="163"/>
      <c r="VGU661" s="163"/>
      <c r="VGV661" s="163"/>
      <c r="VGW661" s="163"/>
      <c r="VGX661" s="163"/>
      <c r="VGY661" s="163"/>
      <c r="VGZ661" s="163"/>
      <c r="VHA661" s="163"/>
      <c r="VHB661" s="163"/>
      <c r="VHC661" s="163"/>
      <c r="VHD661" s="163"/>
      <c r="VHE661" s="163"/>
      <c r="VHF661" s="163"/>
      <c r="VHG661" s="163"/>
      <c r="VHH661" s="163"/>
      <c r="VHI661" s="163"/>
      <c r="VHJ661" s="163"/>
      <c r="VHK661" s="163"/>
      <c r="VHL661" s="163"/>
      <c r="VHM661" s="163"/>
      <c r="VHN661" s="163"/>
      <c r="VHO661" s="163"/>
      <c r="VHP661" s="163"/>
      <c r="VHQ661" s="163"/>
      <c r="VHR661" s="163"/>
      <c r="VHS661" s="163"/>
      <c r="VHT661" s="163"/>
      <c r="VHU661" s="163"/>
      <c r="VHV661" s="163"/>
      <c r="VHW661" s="163"/>
      <c r="VHX661" s="163"/>
      <c r="VHY661" s="163"/>
      <c r="VHZ661" s="163"/>
      <c r="VIA661" s="163"/>
      <c r="VIB661" s="163"/>
      <c r="VIC661" s="163"/>
      <c r="VID661" s="163"/>
      <c r="VIE661" s="163"/>
      <c r="VIF661" s="163"/>
      <c r="VIG661" s="163"/>
      <c r="VIH661" s="163"/>
      <c r="VII661" s="163"/>
      <c r="VIJ661" s="163"/>
      <c r="VIK661" s="163"/>
      <c r="VIL661" s="163"/>
      <c r="VIM661" s="163"/>
      <c r="VIN661" s="163"/>
      <c r="VIO661" s="163"/>
      <c r="VIP661" s="163"/>
      <c r="VIQ661" s="163"/>
      <c r="VIR661" s="163"/>
      <c r="VIS661" s="163"/>
      <c r="VIT661" s="163"/>
      <c r="VIU661" s="163"/>
      <c r="VIV661" s="163"/>
      <c r="VIW661" s="163"/>
      <c r="VIX661" s="163"/>
      <c r="VIY661" s="163"/>
      <c r="VIZ661" s="163"/>
      <c r="VJA661" s="163"/>
      <c r="VJB661" s="163"/>
      <c r="VJC661" s="163"/>
      <c r="VJD661" s="163"/>
      <c r="VJE661" s="163"/>
      <c r="VJF661" s="163"/>
      <c r="VJG661" s="163"/>
      <c r="VJH661" s="163"/>
      <c r="VJI661" s="163"/>
      <c r="VJJ661" s="163"/>
      <c r="VJK661" s="163"/>
      <c r="VJL661" s="163"/>
      <c r="VJM661" s="163"/>
      <c r="VJN661" s="163"/>
      <c r="VJO661" s="163"/>
      <c r="VJP661" s="163"/>
      <c r="VJQ661" s="163"/>
      <c r="VJR661" s="163"/>
      <c r="VJS661" s="163"/>
      <c r="VJT661" s="163"/>
      <c r="VJU661" s="163"/>
      <c r="VJV661" s="163"/>
      <c r="VJW661" s="163"/>
      <c r="VJX661" s="163"/>
      <c r="VJY661" s="163"/>
      <c r="VJZ661" s="163"/>
      <c r="VKA661" s="163"/>
      <c r="VKB661" s="163"/>
      <c r="VKC661" s="163"/>
      <c r="VKD661" s="163"/>
      <c r="VKE661" s="163"/>
      <c r="VKF661" s="163"/>
      <c r="VKG661" s="163"/>
      <c r="VKH661" s="163"/>
      <c r="VKI661" s="163"/>
      <c r="VKJ661" s="163"/>
      <c r="VKK661" s="163"/>
      <c r="VKL661" s="163"/>
      <c r="VKM661" s="163"/>
      <c r="VKN661" s="163"/>
      <c r="VKO661" s="163"/>
      <c r="VKP661" s="163"/>
      <c r="VKQ661" s="163"/>
      <c r="VKR661" s="163"/>
      <c r="VKS661" s="163"/>
      <c r="VKT661" s="163"/>
      <c r="VKU661" s="163"/>
      <c r="VKV661" s="163"/>
      <c r="VKW661" s="163"/>
      <c r="VKX661" s="163"/>
      <c r="VKY661" s="163"/>
      <c r="VKZ661" s="163"/>
      <c r="VLA661" s="163"/>
      <c r="VLB661" s="163"/>
      <c r="VLC661" s="163"/>
      <c r="VLD661" s="163"/>
      <c r="VLE661" s="163"/>
      <c r="VLF661" s="163"/>
      <c r="VLG661" s="163"/>
      <c r="VLH661" s="163"/>
      <c r="VLI661" s="163"/>
      <c r="VLJ661" s="163"/>
      <c r="VLK661" s="163"/>
      <c r="VLL661" s="163"/>
      <c r="VLM661" s="163"/>
      <c r="VLN661" s="163"/>
      <c r="VLO661" s="163"/>
      <c r="VLP661" s="163"/>
      <c r="VLQ661" s="163"/>
      <c r="VLR661" s="163"/>
      <c r="VLS661" s="163"/>
      <c r="VLT661" s="163"/>
      <c r="VLU661" s="163"/>
      <c r="VLV661" s="163"/>
      <c r="VLW661" s="163"/>
      <c r="VLX661" s="163"/>
      <c r="VLY661" s="163"/>
      <c r="VLZ661" s="163"/>
      <c r="VMA661" s="163"/>
      <c r="VMB661" s="163"/>
      <c r="VMC661" s="163"/>
      <c r="VMD661" s="163"/>
      <c r="VME661" s="163"/>
      <c r="VMF661" s="163"/>
      <c r="VMG661" s="163"/>
      <c r="VMH661" s="163"/>
      <c r="VMI661" s="163"/>
      <c r="VMJ661" s="163"/>
      <c r="VMK661" s="163"/>
      <c r="VML661" s="163"/>
      <c r="VMM661" s="163"/>
      <c r="VMN661" s="163"/>
      <c r="VMO661" s="163"/>
      <c r="VMP661" s="163"/>
      <c r="VMQ661" s="163"/>
      <c r="VMR661" s="163"/>
      <c r="VMS661" s="163"/>
      <c r="VMT661" s="163"/>
      <c r="VMU661" s="163"/>
      <c r="VMV661" s="163"/>
      <c r="VMW661" s="163"/>
      <c r="VMX661" s="163"/>
      <c r="VMY661" s="163"/>
      <c r="VMZ661" s="163"/>
      <c r="VNA661" s="163"/>
      <c r="VNB661" s="163"/>
      <c r="VNC661" s="163"/>
      <c r="VND661" s="163"/>
      <c r="VNE661" s="163"/>
      <c r="VNF661" s="163"/>
      <c r="VNG661" s="163"/>
      <c r="VNH661" s="163"/>
      <c r="VNI661" s="163"/>
      <c r="VNJ661" s="163"/>
      <c r="VNK661" s="163"/>
      <c r="VNL661" s="163"/>
      <c r="VNM661" s="163"/>
      <c r="VNN661" s="163"/>
      <c r="VNO661" s="163"/>
      <c r="VNP661" s="163"/>
      <c r="VNQ661" s="163"/>
      <c r="VNR661" s="163"/>
      <c r="VNS661" s="163"/>
      <c r="VNT661" s="163"/>
      <c r="VNU661" s="163"/>
      <c r="VNV661" s="163"/>
      <c r="VNW661" s="163"/>
      <c r="VNX661" s="163"/>
      <c r="VNY661" s="163"/>
      <c r="VNZ661" s="163"/>
      <c r="VOA661" s="163"/>
      <c r="VOB661" s="163"/>
      <c r="VOC661" s="163"/>
      <c r="VOD661" s="163"/>
      <c r="VOE661" s="163"/>
      <c r="VOF661" s="163"/>
      <c r="VOG661" s="163"/>
      <c r="VOH661" s="163"/>
      <c r="VOI661" s="163"/>
      <c r="VOJ661" s="163"/>
      <c r="VOK661" s="163"/>
      <c r="VOL661" s="163"/>
      <c r="VOM661" s="163"/>
      <c r="VON661" s="163"/>
      <c r="VOO661" s="163"/>
      <c r="VOP661" s="163"/>
      <c r="VOQ661" s="163"/>
      <c r="VOR661" s="163"/>
      <c r="VOS661" s="163"/>
      <c r="VOT661" s="163"/>
      <c r="VOU661" s="163"/>
      <c r="VOV661" s="163"/>
      <c r="VOW661" s="163"/>
      <c r="VOX661" s="163"/>
      <c r="VOY661" s="163"/>
      <c r="VOZ661" s="163"/>
      <c r="VPA661" s="163"/>
      <c r="VPB661" s="163"/>
      <c r="VPC661" s="163"/>
      <c r="VPD661" s="163"/>
      <c r="VPE661" s="163"/>
      <c r="VPF661" s="163"/>
      <c r="VPG661" s="163"/>
      <c r="VPH661" s="163"/>
      <c r="VPI661" s="163"/>
      <c r="VPJ661" s="163"/>
      <c r="VPK661" s="163"/>
      <c r="VPL661" s="163"/>
      <c r="VPM661" s="163"/>
      <c r="VPN661" s="163"/>
      <c r="VPO661" s="163"/>
      <c r="VPP661" s="163"/>
      <c r="VPQ661" s="163"/>
      <c r="VPR661" s="163"/>
      <c r="VPS661" s="163"/>
      <c r="VPT661" s="163"/>
      <c r="VPU661" s="163"/>
      <c r="VPV661" s="163"/>
      <c r="VPW661" s="163"/>
      <c r="VPX661" s="163"/>
      <c r="VPY661" s="163"/>
      <c r="VPZ661" s="163"/>
      <c r="VQA661" s="163"/>
      <c r="VQB661" s="163"/>
      <c r="VQC661" s="163"/>
      <c r="VQD661" s="163"/>
      <c r="VQE661" s="163"/>
      <c r="VQF661" s="163"/>
      <c r="VQG661" s="163"/>
      <c r="VQH661" s="163"/>
      <c r="VQI661" s="163"/>
      <c r="VQJ661" s="163"/>
      <c r="VQK661" s="163"/>
      <c r="VQL661" s="163"/>
      <c r="VQM661" s="163"/>
      <c r="VQN661" s="163"/>
      <c r="VQO661" s="163"/>
      <c r="VQP661" s="163"/>
      <c r="VQQ661" s="163"/>
      <c r="VQR661" s="163"/>
      <c r="VQS661" s="163"/>
      <c r="VQT661" s="163"/>
      <c r="VQU661" s="163"/>
      <c r="VQV661" s="163"/>
      <c r="VQW661" s="163"/>
      <c r="VQX661" s="163"/>
      <c r="VQY661" s="163"/>
      <c r="VQZ661" s="163"/>
      <c r="VRA661" s="163"/>
      <c r="VRB661" s="163"/>
      <c r="VRC661" s="163"/>
      <c r="VRD661" s="163"/>
      <c r="VRE661" s="163"/>
      <c r="VRF661" s="163"/>
      <c r="VRG661" s="163"/>
      <c r="VRH661" s="163"/>
      <c r="VRI661" s="163"/>
      <c r="VRJ661" s="163"/>
      <c r="VRK661" s="163"/>
      <c r="VRL661" s="163"/>
      <c r="VRM661" s="163"/>
      <c r="VRN661" s="163"/>
      <c r="VRO661" s="163"/>
      <c r="VRP661" s="163"/>
      <c r="VRQ661" s="163"/>
      <c r="VRR661" s="163"/>
      <c r="VRS661" s="163"/>
      <c r="VRT661" s="163"/>
      <c r="VRU661" s="163"/>
      <c r="VRV661" s="163"/>
      <c r="VRW661" s="163"/>
      <c r="VRX661" s="163"/>
      <c r="VRY661" s="163"/>
      <c r="VRZ661" s="163"/>
      <c r="VSA661" s="163"/>
      <c r="VSB661" s="163"/>
      <c r="VSC661" s="163"/>
      <c r="VSD661" s="163"/>
      <c r="VSE661" s="163"/>
      <c r="VSF661" s="163"/>
      <c r="VSG661" s="163"/>
      <c r="VSH661" s="163"/>
      <c r="VSI661" s="163"/>
      <c r="VSJ661" s="163"/>
      <c r="VSK661" s="163"/>
      <c r="VSL661" s="163"/>
      <c r="VSM661" s="163"/>
      <c r="VSN661" s="163"/>
      <c r="VSO661" s="163"/>
      <c r="VSP661" s="163"/>
      <c r="VSQ661" s="163"/>
      <c r="VSR661" s="163"/>
      <c r="VSS661" s="163"/>
      <c r="VST661" s="163"/>
      <c r="VSU661" s="163"/>
      <c r="VSV661" s="163"/>
      <c r="VSW661" s="163"/>
      <c r="VSX661" s="163"/>
      <c r="VSY661" s="163"/>
      <c r="VSZ661" s="163"/>
      <c r="VTA661" s="163"/>
      <c r="VTB661" s="163"/>
      <c r="VTC661" s="163"/>
      <c r="VTD661" s="163"/>
      <c r="VTE661" s="163"/>
      <c r="VTF661" s="163"/>
      <c r="VTG661" s="163"/>
      <c r="VTH661" s="163"/>
      <c r="VTI661" s="163"/>
      <c r="VTJ661" s="163"/>
      <c r="VTK661" s="163"/>
      <c r="VTL661" s="163"/>
      <c r="VTM661" s="163"/>
      <c r="VTN661" s="163"/>
      <c r="VTO661" s="163"/>
      <c r="VTP661" s="163"/>
      <c r="VTQ661" s="163"/>
      <c r="VTR661" s="163"/>
      <c r="VTS661" s="163"/>
      <c r="VTT661" s="163"/>
      <c r="VTU661" s="163"/>
      <c r="VTV661" s="163"/>
      <c r="VTW661" s="163"/>
      <c r="VTX661" s="163"/>
      <c r="VTY661" s="163"/>
      <c r="VTZ661" s="163"/>
      <c r="VUA661" s="163"/>
      <c r="VUB661" s="163"/>
      <c r="VUC661" s="163"/>
      <c r="VUD661" s="163"/>
      <c r="VUE661" s="163"/>
      <c r="VUF661" s="163"/>
      <c r="VUG661" s="163"/>
      <c r="VUH661" s="163"/>
      <c r="VUI661" s="163"/>
      <c r="VUJ661" s="163"/>
      <c r="VUK661" s="163"/>
      <c r="VUL661" s="163"/>
      <c r="VUM661" s="163"/>
      <c r="VUN661" s="163"/>
      <c r="VUO661" s="163"/>
      <c r="VUP661" s="163"/>
      <c r="VUQ661" s="163"/>
      <c r="VUR661" s="163"/>
      <c r="VUS661" s="163"/>
      <c r="VUT661" s="163"/>
      <c r="VUU661" s="163"/>
      <c r="VUV661" s="163"/>
      <c r="VUW661" s="163"/>
      <c r="VUX661" s="163"/>
      <c r="VUY661" s="163"/>
      <c r="VUZ661" s="163"/>
      <c r="VVA661" s="163"/>
      <c r="VVB661" s="163"/>
      <c r="VVC661" s="163"/>
      <c r="VVD661" s="163"/>
      <c r="VVE661" s="163"/>
      <c r="VVF661" s="163"/>
      <c r="VVG661" s="163"/>
      <c r="VVH661" s="163"/>
      <c r="VVI661" s="163"/>
      <c r="VVJ661" s="163"/>
      <c r="VVK661" s="163"/>
      <c r="VVL661" s="163"/>
      <c r="VVM661" s="163"/>
      <c r="VVN661" s="163"/>
      <c r="VVO661" s="163"/>
      <c r="VVP661" s="163"/>
      <c r="VVQ661" s="163"/>
      <c r="VVR661" s="163"/>
      <c r="VVS661" s="163"/>
      <c r="VVT661" s="163"/>
      <c r="VVU661" s="163"/>
      <c r="VVV661" s="163"/>
      <c r="VVW661" s="163"/>
      <c r="VVX661" s="163"/>
      <c r="VVY661" s="163"/>
      <c r="VVZ661" s="163"/>
      <c r="VWA661" s="163"/>
      <c r="VWB661" s="163"/>
      <c r="VWC661" s="163"/>
      <c r="VWD661" s="163"/>
      <c r="VWE661" s="163"/>
      <c r="VWF661" s="163"/>
      <c r="VWG661" s="163"/>
      <c r="VWH661" s="163"/>
      <c r="VWI661" s="163"/>
      <c r="VWJ661" s="163"/>
      <c r="VWK661" s="163"/>
      <c r="VWL661" s="163"/>
      <c r="VWM661" s="163"/>
      <c r="VWN661" s="163"/>
      <c r="VWO661" s="163"/>
      <c r="VWP661" s="163"/>
      <c r="VWQ661" s="163"/>
      <c r="VWR661" s="163"/>
      <c r="VWS661" s="163"/>
      <c r="VWT661" s="163"/>
      <c r="VWU661" s="163"/>
      <c r="VWV661" s="163"/>
      <c r="VWW661" s="163"/>
      <c r="VWX661" s="163"/>
      <c r="VWY661" s="163"/>
      <c r="VWZ661" s="163"/>
      <c r="VXA661" s="163"/>
      <c r="VXB661" s="163"/>
      <c r="VXC661" s="163"/>
      <c r="VXD661" s="163"/>
      <c r="VXE661" s="163"/>
      <c r="VXF661" s="163"/>
      <c r="VXG661" s="163"/>
      <c r="VXH661" s="163"/>
      <c r="VXI661" s="163"/>
      <c r="VXJ661" s="163"/>
      <c r="VXK661" s="163"/>
      <c r="VXL661" s="163"/>
      <c r="VXM661" s="163"/>
      <c r="VXN661" s="163"/>
      <c r="VXO661" s="163"/>
      <c r="VXP661" s="163"/>
      <c r="VXQ661" s="163"/>
      <c r="VXR661" s="163"/>
      <c r="VXS661" s="163"/>
      <c r="VXT661" s="163"/>
      <c r="VXU661" s="163"/>
      <c r="VXV661" s="163"/>
      <c r="VXW661" s="163"/>
      <c r="VXX661" s="163"/>
      <c r="VXY661" s="163"/>
      <c r="VXZ661" s="163"/>
      <c r="VYA661" s="163"/>
      <c r="VYB661" s="163"/>
      <c r="VYC661" s="163"/>
      <c r="VYD661" s="163"/>
      <c r="VYE661" s="163"/>
      <c r="VYF661" s="163"/>
      <c r="VYG661" s="163"/>
      <c r="VYH661" s="163"/>
      <c r="VYI661" s="163"/>
      <c r="VYJ661" s="163"/>
      <c r="VYK661" s="163"/>
      <c r="VYL661" s="163"/>
      <c r="VYM661" s="163"/>
      <c r="VYN661" s="163"/>
      <c r="VYO661" s="163"/>
      <c r="VYP661" s="163"/>
      <c r="VYQ661" s="163"/>
      <c r="VYR661" s="163"/>
      <c r="VYS661" s="163"/>
      <c r="VYT661" s="163"/>
      <c r="VYU661" s="163"/>
      <c r="VYV661" s="163"/>
      <c r="VYW661" s="163"/>
      <c r="VYX661" s="163"/>
      <c r="VYY661" s="163"/>
      <c r="VYZ661" s="163"/>
      <c r="VZA661" s="163"/>
      <c r="VZB661" s="163"/>
      <c r="VZC661" s="163"/>
      <c r="VZD661" s="163"/>
      <c r="VZE661" s="163"/>
      <c r="VZF661" s="163"/>
      <c r="VZG661" s="163"/>
      <c r="VZH661" s="163"/>
      <c r="VZI661" s="163"/>
      <c r="VZJ661" s="163"/>
      <c r="VZK661" s="163"/>
      <c r="VZL661" s="163"/>
      <c r="VZM661" s="163"/>
      <c r="VZN661" s="163"/>
      <c r="VZO661" s="163"/>
      <c r="VZP661" s="163"/>
      <c r="VZQ661" s="163"/>
      <c r="VZR661" s="163"/>
      <c r="VZS661" s="163"/>
      <c r="VZT661" s="163"/>
      <c r="VZU661" s="163"/>
      <c r="VZV661" s="163"/>
      <c r="VZW661" s="163"/>
      <c r="VZX661" s="163"/>
      <c r="VZY661" s="163"/>
      <c r="VZZ661" s="163"/>
      <c r="WAA661" s="163"/>
      <c r="WAB661" s="163"/>
      <c r="WAC661" s="163"/>
      <c r="WAD661" s="163"/>
      <c r="WAE661" s="163"/>
      <c r="WAF661" s="163"/>
      <c r="WAG661" s="163"/>
      <c r="WAH661" s="163"/>
      <c r="WAI661" s="163"/>
      <c r="WAJ661" s="163"/>
      <c r="WAK661" s="163"/>
      <c r="WAL661" s="163"/>
      <c r="WAM661" s="163"/>
      <c r="WAN661" s="163"/>
      <c r="WAO661" s="163"/>
      <c r="WAP661" s="163"/>
      <c r="WAQ661" s="163"/>
      <c r="WAR661" s="163"/>
      <c r="WAS661" s="163"/>
      <c r="WAT661" s="163"/>
      <c r="WAU661" s="163"/>
      <c r="WAV661" s="163"/>
      <c r="WAW661" s="163"/>
      <c r="WAX661" s="163"/>
      <c r="WAY661" s="163"/>
      <c r="WAZ661" s="163"/>
      <c r="WBA661" s="163"/>
      <c r="WBB661" s="163"/>
      <c r="WBC661" s="163"/>
      <c r="WBD661" s="163"/>
      <c r="WBE661" s="163"/>
      <c r="WBF661" s="163"/>
      <c r="WBG661" s="163"/>
      <c r="WBH661" s="163"/>
      <c r="WBI661" s="163"/>
      <c r="WBJ661" s="163"/>
      <c r="WBK661" s="163"/>
      <c r="WBL661" s="163"/>
      <c r="WBM661" s="163"/>
      <c r="WBN661" s="163"/>
      <c r="WBO661" s="163"/>
      <c r="WBP661" s="163"/>
      <c r="WBQ661" s="163"/>
      <c r="WBR661" s="163"/>
      <c r="WBS661" s="163"/>
      <c r="WBT661" s="163"/>
      <c r="WBU661" s="163"/>
      <c r="WBV661" s="163"/>
      <c r="WBW661" s="163"/>
      <c r="WBX661" s="163"/>
      <c r="WBY661" s="163"/>
      <c r="WBZ661" s="163"/>
      <c r="WCA661" s="163"/>
      <c r="WCB661" s="163"/>
      <c r="WCC661" s="163"/>
      <c r="WCD661" s="163"/>
      <c r="WCE661" s="163"/>
      <c r="WCF661" s="163"/>
      <c r="WCG661" s="163"/>
      <c r="WCH661" s="163"/>
      <c r="WCI661" s="163"/>
      <c r="WCJ661" s="163"/>
      <c r="WCK661" s="163"/>
      <c r="WCL661" s="163"/>
      <c r="WCM661" s="163"/>
      <c r="WCN661" s="163"/>
      <c r="WCO661" s="163"/>
      <c r="WCP661" s="163"/>
      <c r="WCQ661" s="163"/>
      <c r="WCR661" s="163"/>
      <c r="WCS661" s="163"/>
      <c r="WCT661" s="163"/>
      <c r="WCU661" s="163"/>
      <c r="WCV661" s="163"/>
      <c r="WCW661" s="163"/>
      <c r="WCX661" s="163"/>
      <c r="WCY661" s="163"/>
      <c r="WCZ661" s="163"/>
      <c r="WDA661" s="163"/>
      <c r="WDB661" s="163"/>
      <c r="WDC661" s="163"/>
      <c r="WDD661" s="163"/>
      <c r="WDE661" s="163"/>
      <c r="WDF661" s="163"/>
      <c r="WDG661" s="163"/>
      <c r="WDH661" s="163"/>
      <c r="WDI661" s="163"/>
      <c r="WDJ661" s="163"/>
      <c r="WDK661" s="163"/>
      <c r="WDL661" s="163"/>
      <c r="WDM661" s="163"/>
      <c r="WDN661" s="163"/>
      <c r="WDO661" s="163"/>
      <c r="WDP661" s="163"/>
      <c r="WDQ661" s="163"/>
      <c r="WDR661" s="163"/>
      <c r="WDS661" s="163"/>
      <c r="WDT661" s="163"/>
      <c r="WDU661" s="163"/>
      <c r="WDV661" s="163"/>
      <c r="WDW661" s="163"/>
      <c r="WDX661" s="163"/>
      <c r="WDY661" s="163"/>
      <c r="WDZ661" s="163"/>
      <c r="WEA661" s="163"/>
      <c r="WEB661" s="163"/>
      <c r="WEC661" s="163"/>
      <c r="WED661" s="163"/>
      <c r="WEE661" s="163"/>
      <c r="WEF661" s="163"/>
      <c r="WEG661" s="163"/>
      <c r="WEH661" s="163"/>
      <c r="WEI661" s="163"/>
      <c r="WEJ661" s="163"/>
      <c r="WEK661" s="163"/>
      <c r="WEL661" s="163"/>
      <c r="WEM661" s="163"/>
      <c r="WEN661" s="163"/>
      <c r="WEO661" s="163"/>
      <c r="WEP661" s="163"/>
      <c r="WEQ661" s="163"/>
      <c r="WER661" s="163"/>
      <c r="WES661" s="163"/>
      <c r="WET661" s="163"/>
      <c r="WEU661" s="163"/>
      <c r="WEV661" s="163"/>
      <c r="WEW661" s="163"/>
      <c r="WEX661" s="163"/>
      <c r="WEY661" s="163"/>
      <c r="WEZ661" s="163"/>
      <c r="WFA661" s="163"/>
      <c r="WFB661" s="163"/>
      <c r="WFC661" s="163"/>
      <c r="WFD661" s="163"/>
      <c r="WFE661" s="163"/>
      <c r="WFF661" s="163"/>
      <c r="WFG661" s="163"/>
      <c r="WFH661" s="163"/>
      <c r="WFI661" s="163"/>
      <c r="WFJ661" s="163"/>
      <c r="WFK661" s="163"/>
      <c r="WFL661" s="163"/>
      <c r="WFM661" s="163"/>
      <c r="WFN661" s="163"/>
      <c r="WFO661" s="163"/>
      <c r="WFP661" s="163"/>
      <c r="WFQ661" s="163"/>
      <c r="WFR661" s="163"/>
      <c r="WFS661" s="163"/>
      <c r="WFT661" s="163"/>
      <c r="WFU661" s="163"/>
      <c r="WFV661" s="163"/>
      <c r="WFW661" s="163"/>
      <c r="WFX661" s="163"/>
      <c r="WFY661" s="163"/>
      <c r="WFZ661" s="163"/>
      <c r="WGA661" s="163"/>
      <c r="WGB661" s="163"/>
      <c r="WGC661" s="163"/>
      <c r="WGD661" s="163"/>
      <c r="WGE661" s="163"/>
      <c r="WGF661" s="163"/>
      <c r="WGG661" s="163"/>
      <c r="WGH661" s="163"/>
      <c r="WGI661" s="163"/>
      <c r="WGJ661" s="163"/>
      <c r="WGK661" s="163"/>
      <c r="WGL661" s="163"/>
      <c r="WGM661" s="163"/>
      <c r="WGN661" s="163"/>
      <c r="WGO661" s="163"/>
      <c r="WGP661" s="163"/>
      <c r="WGQ661" s="163"/>
      <c r="WGR661" s="163"/>
      <c r="WGS661" s="163"/>
      <c r="WGT661" s="163"/>
      <c r="WGU661" s="163"/>
      <c r="WGV661" s="163"/>
      <c r="WGW661" s="163"/>
      <c r="WGX661" s="163"/>
      <c r="WGY661" s="163"/>
      <c r="WGZ661" s="163"/>
      <c r="WHA661" s="163"/>
      <c r="WHB661" s="163"/>
      <c r="WHC661" s="163"/>
      <c r="WHD661" s="163"/>
      <c r="WHE661" s="163"/>
      <c r="WHF661" s="163"/>
      <c r="WHG661" s="163"/>
      <c r="WHH661" s="163"/>
      <c r="WHI661" s="163"/>
      <c r="WHJ661" s="163"/>
      <c r="WHK661" s="163"/>
      <c r="WHL661" s="163"/>
      <c r="WHM661" s="163"/>
      <c r="WHN661" s="163"/>
      <c r="WHO661" s="163"/>
      <c r="WHP661" s="163"/>
      <c r="WHQ661" s="163"/>
      <c r="WHR661" s="163"/>
      <c r="WHS661" s="163"/>
      <c r="WHT661" s="163"/>
      <c r="WHU661" s="163"/>
      <c r="WHV661" s="163"/>
      <c r="WHW661" s="163"/>
      <c r="WHX661" s="163"/>
      <c r="WHY661" s="163"/>
      <c r="WHZ661" s="163"/>
      <c r="WIA661" s="163"/>
      <c r="WIB661" s="163"/>
      <c r="WIC661" s="163"/>
      <c r="WID661" s="163"/>
      <c r="WIE661" s="163"/>
      <c r="WIF661" s="163"/>
      <c r="WIG661" s="163"/>
      <c r="WIH661" s="163"/>
      <c r="WII661" s="163"/>
      <c r="WIJ661" s="163"/>
      <c r="WIK661" s="163"/>
      <c r="WIL661" s="163"/>
      <c r="WIM661" s="163"/>
      <c r="WIN661" s="163"/>
      <c r="WIO661" s="163"/>
      <c r="WIP661" s="163"/>
      <c r="WIQ661" s="163"/>
      <c r="WIR661" s="163"/>
      <c r="WIS661" s="163"/>
      <c r="WIT661" s="163"/>
      <c r="WIU661" s="163"/>
      <c r="WIV661" s="163"/>
      <c r="WIW661" s="163"/>
      <c r="WIX661" s="163"/>
      <c r="WIY661" s="163"/>
      <c r="WIZ661" s="163"/>
      <c r="WJA661" s="163"/>
      <c r="WJB661" s="163"/>
      <c r="WJC661" s="163"/>
      <c r="WJD661" s="163"/>
      <c r="WJE661" s="163"/>
      <c r="WJF661" s="163"/>
      <c r="WJG661" s="163"/>
      <c r="WJH661" s="163"/>
      <c r="WJI661" s="163"/>
      <c r="WJJ661" s="163"/>
      <c r="WJK661" s="163"/>
      <c r="WJL661" s="163"/>
      <c r="WJM661" s="163"/>
      <c r="WJN661" s="163"/>
      <c r="WJO661" s="163"/>
      <c r="WJP661" s="163"/>
      <c r="WJQ661" s="163"/>
      <c r="WJR661" s="163"/>
      <c r="WJS661" s="163"/>
      <c r="WJT661" s="163"/>
      <c r="WJU661" s="163"/>
      <c r="WJV661" s="163"/>
      <c r="WJW661" s="163"/>
      <c r="WJX661" s="163"/>
      <c r="WJY661" s="163"/>
      <c r="WJZ661" s="163"/>
      <c r="WKA661" s="163"/>
      <c r="WKB661" s="163"/>
      <c r="WKC661" s="163"/>
      <c r="WKD661" s="163"/>
      <c r="WKE661" s="163"/>
      <c r="WKF661" s="163"/>
      <c r="WKG661" s="163"/>
      <c r="WKH661" s="163"/>
      <c r="WKI661" s="163"/>
      <c r="WKJ661" s="163"/>
      <c r="WKK661" s="163"/>
      <c r="WKL661" s="163"/>
      <c r="WKM661" s="163"/>
      <c r="WKN661" s="163"/>
      <c r="WKO661" s="163"/>
      <c r="WKP661" s="163"/>
      <c r="WKQ661" s="163"/>
      <c r="WKR661" s="163"/>
      <c r="WKS661" s="163"/>
      <c r="WKT661" s="163"/>
      <c r="WKU661" s="163"/>
      <c r="WKV661" s="163"/>
      <c r="WKW661" s="163"/>
      <c r="WKX661" s="163"/>
      <c r="WKY661" s="163"/>
      <c r="WKZ661" s="163"/>
      <c r="WLA661" s="163"/>
      <c r="WLB661" s="163"/>
      <c r="WLC661" s="163"/>
      <c r="WLD661" s="163"/>
      <c r="WLE661" s="163"/>
      <c r="WLF661" s="163"/>
      <c r="WLG661" s="163"/>
      <c r="WLH661" s="163"/>
      <c r="WLI661" s="163"/>
      <c r="WLJ661" s="163"/>
      <c r="WLK661" s="163"/>
      <c r="WLL661" s="163"/>
      <c r="WLM661" s="163"/>
      <c r="WLN661" s="163"/>
      <c r="WLO661" s="163"/>
      <c r="WLP661" s="163"/>
      <c r="WLQ661" s="163"/>
      <c r="WLR661" s="163"/>
      <c r="WLS661" s="163"/>
      <c r="WLT661" s="163"/>
      <c r="WLU661" s="163"/>
      <c r="WLV661" s="163"/>
      <c r="WLW661" s="163"/>
      <c r="WLX661" s="163"/>
      <c r="WLY661" s="163"/>
      <c r="WLZ661" s="163"/>
      <c r="WMA661" s="163"/>
      <c r="WMB661" s="163"/>
      <c r="WMC661" s="163"/>
      <c r="WMD661" s="163"/>
      <c r="WME661" s="163"/>
      <c r="WMF661" s="163"/>
      <c r="WMG661" s="163"/>
      <c r="WMH661" s="163"/>
      <c r="WMI661" s="163"/>
      <c r="WMJ661" s="163"/>
      <c r="WMK661" s="163"/>
      <c r="WML661" s="163"/>
      <c r="WMM661" s="163"/>
      <c r="WMN661" s="163"/>
      <c r="WMO661" s="163"/>
      <c r="WMP661" s="163"/>
      <c r="WMQ661" s="163"/>
      <c r="WMR661" s="163"/>
      <c r="WMS661" s="163"/>
      <c r="WMT661" s="163"/>
      <c r="WMU661" s="163"/>
      <c r="WMV661" s="163"/>
      <c r="WMW661" s="163"/>
      <c r="WMX661" s="163"/>
      <c r="WMY661" s="163"/>
      <c r="WMZ661" s="163"/>
      <c r="WNA661" s="163"/>
      <c r="WNB661" s="163"/>
      <c r="WNC661" s="163"/>
      <c r="WND661" s="163"/>
      <c r="WNE661" s="163"/>
      <c r="WNF661" s="163"/>
      <c r="WNG661" s="163"/>
      <c r="WNH661" s="163"/>
      <c r="WNI661" s="163"/>
      <c r="WNJ661" s="163"/>
      <c r="WNK661" s="163"/>
      <c r="WNL661" s="163"/>
      <c r="WNM661" s="163"/>
      <c r="WNN661" s="163"/>
      <c r="WNO661" s="163"/>
      <c r="WNP661" s="163"/>
      <c r="WNQ661" s="163"/>
      <c r="WNR661" s="163"/>
      <c r="WNS661" s="163"/>
      <c r="WNT661" s="163"/>
      <c r="WNU661" s="163"/>
      <c r="WNV661" s="163"/>
      <c r="WNW661" s="163"/>
      <c r="WNX661" s="163"/>
      <c r="WNY661" s="163"/>
      <c r="WNZ661" s="163"/>
      <c r="WOA661" s="163"/>
      <c r="WOB661" s="163"/>
      <c r="WOC661" s="163"/>
      <c r="WOD661" s="163"/>
      <c r="WOE661" s="163"/>
      <c r="WOF661" s="163"/>
      <c r="WOG661" s="163"/>
      <c r="WOH661" s="163"/>
      <c r="WOI661" s="163"/>
      <c r="WOJ661" s="163"/>
      <c r="WOK661" s="163"/>
      <c r="WOL661" s="163"/>
      <c r="WOM661" s="163"/>
      <c r="WON661" s="163"/>
      <c r="WOO661" s="163"/>
      <c r="WOP661" s="163"/>
      <c r="WOQ661" s="163"/>
      <c r="WOR661" s="163"/>
      <c r="WOS661" s="163"/>
      <c r="WOT661" s="163"/>
      <c r="WOU661" s="163"/>
      <c r="WOV661" s="163"/>
      <c r="WOW661" s="163"/>
      <c r="WOX661" s="163"/>
      <c r="WOY661" s="163"/>
      <c r="WOZ661" s="163"/>
      <c r="WPA661" s="163"/>
      <c r="WPB661" s="163"/>
      <c r="WPC661" s="163"/>
      <c r="WPD661" s="163"/>
      <c r="WPE661" s="163"/>
      <c r="WPF661" s="163"/>
      <c r="WPG661" s="163"/>
      <c r="WPH661" s="163"/>
      <c r="WPI661" s="163"/>
      <c r="WPJ661" s="163"/>
      <c r="WPK661" s="163"/>
      <c r="WPL661" s="163"/>
      <c r="WPM661" s="163"/>
      <c r="WPN661" s="163"/>
      <c r="WPO661" s="163"/>
      <c r="WPP661" s="163"/>
      <c r="WPQ661" s="163"/>
      <c r="WPR661" s="163"/>
      <c r="WPS661" s="163"/>
      <c r="WPT661" s="163"/>
      <c r="WPU661" s="163"/>
      <c r="WPV661" s="163"/>
      <c r="WPW661" s="163"/>
      <c r="WPX661" s="163"/>
      <c r="WPY661" s="163"/>
      <c r="WPZ661" s="163"/>
      <c r="WQA661" s="163"/>
      <c r="WQB661" s="163"/>
      <c r="WQC661" s="163"/>
      <c r="WQD661" s="163"/>
      <c r="WQE661" s="163"/>
      <c r="WQF661" s="163"/>
      <c r="WQG661" s="163"/>
      <c r="WQH661" s="163"/>
      <c r="WQI661" s="163"/>
      <c r="WQJ661" s="163"/>
      <c r="WQK661" s="163"/>
      <c r="WQL661" s="163"/>
      <c r="WQM661" s="163"/>
      <c r="WQN661" s="163"/>
      <c r="WQO661" s="163"/>
      <c r="WQP661" s="163"/>
      <c r="WQQ661" s="163"/>
      <c r="WQR661" s="163"/>
      <c r="WQS661" s="163"/>
      <c r="WQT661" s="163"/>
      <c r="WQU661" s="163"/>
      <c r="WQV661" s="163"/>
      <c r="WQW661" s="163"/>
      <c r="WQX661" s="163"/>
      <c r="WQY661" s="163"/>
      <c r="WQZ661" s="163"/>
      <c r="WRA661" s="163"/>
      <c r="WRB661" s="163"/>
      <c r="WRC661" s="163"/>
      <c r="WRD661" s="163"/>
      <c r="WRE661" s="163"/>
      <c r="WRF661" s="163"/>
      <c r="WRG661" s="163"/>
      <c r="WRH661" s="163"/>
      <c r="WRI661" s="163"/>
      <c r="WRJ661" s="163"/>
      <c r="WRK661" s="163"/>
      <c r="WRL661" s="163"/>
      <c r="WRM661" s="163"/>
      <c r="WRN661" s="163"/>
      <c r="WRO661" s="163"/>
      <c r="WRP661" s="163"/>
      <c r="WRQ661" s="163"/>
      <c r="WRR661" s="163"/>
      <c r="WRS661" s="163"/>
      <c r="WRT661" s="163"/>
      <c r="WRU661" s="163"/>
      <c r="WRV661" s="163"/>
      <c r="WRW661" s="163"/>
      <c r="WRX661" s="163"/>
      <c r="WRY661" s="163"/>
      <c r="WRZ661" s="163"/>
      <c r="WSA661" s="163"/>
      <c r="WSB661" s="163"/>
      <c r="WSC661" s="163"/>
      <c r="WSD661" s="163"/>
      <c r="WSE661" s="163"/>
      <c r="WSF661" s="163"/>
      <c r="WSG661" s="163"/>
      <c r="WSH661" s="163"/>
      <c r="WSI661" s="163"/>
      <c r="WSJ661" s="163"/>
      <c r="WSK661" s="163"/>
      <c r="WSL661" s="163"/>
      <c r="WSM661" s="163"/>
      <c r="WSN661" s="163"/>
      <c r="WSO661" s="163"/>
      <c r="WSP661" s="163"/>
      <c r="WSQ661" s="163"/>
      <c r="WSR661" s="163"/>
      <c r="WSS661" s="163"/>
      <c r="WST661" s="163"/>
      <c r="WSU661" s="163"/>
      <c r="WSV661" s="163"/>
      <c r="WSW661" s="163"/>
      <c r="WSX661" s="163"/>
      <c r="WSY661" s="163"/>
      <c r="WSZ661" s="163"/>
      <c r="WTA661" s="163"/>
      <c r="WTB661" s="163"/>
      <c r="WTC661" s="163"/>
      <c r="WTD661" s="163"/>
      <c r="WTE661" s="163"/>
      <c r="WTF661" s="163"/>
      <c r="WTG661" s="163"/>
      <c r="WTH661" s="163"/>
      <c r="WTI661" s="163"/>
      <c r="WTJ661" s="163"/>
      <c r="WTK661" s="163"/>
      <c r="WTL661" s="163"/>
      <c r="WTM661" s="163"/>
      <c r="WTN661" s="163"/>
      <c r="WTO661" s="163"/>
      <c r="WTP661" s="163"/>
      <c r="WTQ661" s="163"/>
      <c r="WTR661" s="163"/>
      <c r="WTS661" s="163"/>
      <c r="WTT661" s="163"/>
      <c r="WTU661" s="163"/>
      <c r="WTV661" s="163"/>
      <c r="WTW661" s="163"/>
      <c r="WTX661" s="163"/>
      <c r="WTY661" s="163"/>
      <c r="WTZ661" s="163"/>
      <c r="WUA661" s="163"/>
      <c r="WUB661" s="163"/>
      <c r="WUC661" s="163"/>
      <c r="WUD661" s="163"/>
      <c r="WUE661" s="163"/>
      <c r="WUF661" s="163"/>
      <c r="WUG661" s="163"/>
      <c r="WUH661" s="163"/>
      <c r="WUI661" s="163"/>
      <c r="WUJ661" s="163"/>
      <c r="WUK661" s="163"/>
      <c r="WUL661" s="163"/>
      <c r="WUM661" s="163"/>
      <c r="WUN661" s="163"/>
      <c r="WUO661" s="163"/>
      <c r="WUP661" s="163"/>
      <c r="WUQ661" s="163"/>
      <c r="WUR661" s="163"/>
      <c r="WUS661" s="163"/>
      <c r="WUT661" s="163"/>
      <c r="WUU661" s="163"/>
      <c r="WUV661" s="163"/>
      <c r="WUW661" s="163"/>
      <c r="WUX661" s="163"/>
      <c r="WUY661" s="163"/>
      <c r="WUZ661" s="163"/>
      <c r="WVA661" s="163"/>
      <c r="WVB661" s="163"/>
      <c r="WVC661" s="163"/>
      <c r="WVD661" s="163"/>
      <c r="WVE661" s="163"/>
      <c r="WVF661" s="163"/>
      <c r="WVG661" s="163"/>
      <c r="WVH661" s="163"/>
      <c r="WVI661" s="163"/>
      <c r="WVJ661" s="163"/>
      <c r="WVK661" s="163"/>
      <c r="WVL661" s="163"/>
      <c r="WVM661" s="163"/>
      <c r="WVN661" s="163"/>
      <c r="WVO661" s="163"/>
      <c r="WVP661" s="163"/>
      <c r="WVQ661" s="163"/>
      <c r="WVR661" s="163"/>
      <c r="WVS661" s="163"/>
      <c r="WVT661" s="163"/>
      <c r="WVU661" s="163"/>
      <c r="WVV661" s="163"/>
      <c r="WVW661" s="163"/>
      <c r="WVX661" s="163"/>
      <c r="WVY661" s="163"/>
      <c r="WVZ661" s="163"/>
      <c r="WWA661" s="163"/>
      <c r="WWB661" s="163"/>
      <c r="WWC661" s="163"/>
      <c r="WWD661" s="163"/>
      <c r="WWE661" s="163"/>
      <c r="WWF661" s="163"/>
      <c r="WWG661" s="163"/>
      <c r="WWH661" s="163"/>
      <c r="WWI661" s="163"/>
      <c r="WWJ661" s="163"/>
      <c r="WWK661" s="163"/>
      <c r="WWL661" s="163"/>
      <c r="WWM661" s="163"/>
      <c r="WWN661" s="163"/>
      <c r="WWO661" s="163"/>
      <c r="WWP661" s="163"/>
      <c r="WWQ661" s="163"/>
      <c r="WWR661" s="163"/>
      <c r="WWS661" s="163"/>
      <c r="WWT661" s="163"/>
      <c r="WWU661" s="163"/>
      <c r="WWV661" s="163"/>
      <c r="WWW661" s="163"/>
      <c r="WWX661" s="163"/>
      <c r="WWY661" s="163"/>
      <c r="WWZ661" s="163"/>
      <c r="WXA661" s="163"/>
      <c r="WXB661" s="163"/>
      <c r="WXC661" s="163"/>
      <c r="WXD661" s="163"/>
      <c r="WXE661" s="163"/>
      <c r="WXF661" s="163"/>
      <c r="WXG661" s="163"/>
      <c r="WXH661" s="163"/>
      <c r="WXI661" s="163"/>
      <c r="WXJ661" s="163"/>
      <c r="WXK661" s="163"/>
      <c r="WXL661" s="163"/>
      <c r="WXM661" s="163"/>
      <c r="WXN661" s="163"/>
      <c r="WXO661" s="163"/>
      <c r="WXP661" s="163"/>
      <c r="WXQ661" s="163"/>
      <c r="WXR661" s="163"/>
      <c r="WXS661" s="163"/>
      <c r="WXT661" s="163"/>
      <c r="WXU661" s="163"/>
      <c r="WXV661" s="163"/>
      <c r="WXW661" s="163"/>
      <c r="WXX661" s="163"/>
      <c r="WXY661" s="163"/>
      <c r="WXZ661" s="163"/>
      <c r="WYA661" s="163"/>
      <c r="WYB661" s="163"/>
      <c r="WYC661" s="163"/>
      <c r="WYD661" s="163"/>
      <c r="WYE661" s="163"/>
      <c r="WYF661" s="163"/>
      <c r="WYG661" s="163"/>
      <c r="WYH661" s="163"/>
      <c r="WYI661" s="163"/>
      <c r="WYJ661" s="163"/>
      <c r="WYK661" s="163"/>
      <c r="WYL661" s="163"/>
      <c r="WYM661" s="163"/>
      <c r="WYN661" s="163"/>
      <c r="WYO661" s="163"/>
      <c r="WYP661" s="163"/>
      <c r="WYQ661" s="163"/>
      <c r="WYR661" s="163"/>
      <c r="WYS661" s="163"/>
      <c r="WYT661" s="163"/>
      <c r="WYU661" s="163"/>
      <c r="WYV661" s="163"/>
      <c r="WYW661" s="163"/>
      <c r="WYX661" s="163"/>
      <c r="WYY661" s="163"/>
      <c r="WYZ661" s="163"/>
      <c r="WZA661" s="163"/>
      <c r="WZB661" s="163"/>
      <c r="WZC661" s="163"/>
      <c r="WZD661" s="163"/>
      <c r="WZE661" s="163"/>
      <c r="WZF661" s="163"/>
      <c r="WZG661" s="163"/>
      <c r="WZH661" s="163"/>
      <c r="WZI661" s="163"/>
      <c r="WZJ661" s="163"/>
      <c r="WZK661" s="163"/>
      <c r="WZL661" s="163"/>
      <c r="WZM661" s="163"/>
      <c r="WZN661" s="163"/>
      <c r="WZO661" s="163"/>
      <c r="WZP661" s="163"/>
      <c r="WZQ661" s="163"/>
      <c r="WZR661" s="163"/>
      <c r="WZS661" s="163"/>
      <c r="WZT661" s="163"/>
      <c r="WZU661" s="163"/>
      <c r="WZV661" s="163"/>
      <c r="WZW661" s="163"/>
      <c r="WZX661" s="163"/>
      <c r="WZY661" s="163"/>
      <c r="WZZ661" s="163"/>
      <c r="XAA661" s="163"/>
      <c r="XAB661" s="163"/>
      <c r="XAC661" s="163"/>
      <c r="XAD661" s="163"/>
      <c r="XAE661" s="163"/>
      <c r="XAF661" s="163"/>
      <c r="XAG661" s="163"/>
      <c r="XAH661" s="163"/>
      <c r="XAI661" s="163"/>
      <c r="XAJ661" s="163"/>
      <c r="XAK661" s="163"/>
      <c r="XAL661" s="163"/>
      <c r="XAM661" s="163"/>
      <c r="XAN661" s="163"/>
      <c r="XAO661" s="163"/>
      <c r="XAP661" s="163"/>
      <c r="XAQ661" s="163"/>
      <c r="XAR661" s="163"/>
      <c r="XAS661" s="163"/>
      <c r="XAT661" s="163"/>
      <c r="XAU661" s="163"/>
      <c r="XAV661" s="163"/>
      <c r="XAW661" s="163"/>
      <c r="XAX661" s="163"/>
      <c r="XAY661" s="163"/>
      <c r="XAZ661" s="163"/>
      <c r="XBA661" s="163"/>
      <c r="XBB661" s="163"/>
      <c r="XBC661" s="163"/>
      <c r="XBD661" s="163"/>
      <c r="XBE661" s="163"/>
      <c r="XBF661" s="163"/>
      <c r="XBG661" s="163"/>
      <c r="XBH661" s="163"/>
      <c r="XBI661" s="163"/>
      <c r="XBJ661" s="163"/>
      <c r="XBK661" s="163"/>
      <c r="XBL661" s="163"/>
      <c r="XBM661" s="163"/>
      <c r="XBN661" s="163"/>
      <c r="XBO661" s="163"/>
      <c r="XBP661" s="163"/>
      <c r="XBQ661" s="163"/>
      <c r="XBR661" s="163"/>
      <c r="XBS661" s="163"/>
      <c r="XBT661" s="163"/>
      <c r="XBU661" s="163"/>
      <c r="XBV661" s="163"/>
      <c r="XBW661" s="163"/>
      <c r="XBX661" s="163"/>
      <c r="XBY661" s="163"/>
      <c r="XBZ661" s="163"/>
      <c r="XCA661" s="163"/>
      <c r="XCB661" s="163"/>
      <c r="XCC661" s="163"/>
      <c r="XCD661" s="163"/>
      <c r="XCE661" s="163"/>
      <c r="XCF661" s="163"/>
      <c r="XCG661" s="163"/>
      <c r="XCH661" s="163"/>
      <c r="XCI661" s="163"/>
      <c r="XCJ661" s="163"/>
      <c r="XCK661" s="163"/>
      <c r="XCL661" s="163"/>
      <c r="XCM661" s="163"/>
      <c r="XCN661" s="163"/>
      <c r="XCO661" s="163"/>
      <c r="XCP661" s="163"/>
      <c r="XCQ661" s="163"/>
      <c r="XCR661" s="163"/>
      <c r="XCS661" s="163"/>
      <c r="XCT661" s="163"/>
      <c r="XCU661" s="163"/>
      <c r="XCV661" s="163"/>
      <c r="XCW661" s="163"/>
      <c r="XCX661" s="163"/>
      <c r="XCY661" s="163"/>
      <c r="XCZ661" s="163"/>
      <c r="XDA661" s="163"/>
      <c r="XDB661" s="163"/>
      <c r="XDC661" s="163"/>
      <c r="XDD661" s="163"/>
      <c r="XDE661" s="163"/>
      <c r="XDF661" s="163"/>
      <c r="XDG661" s="163"/>
      <c r="XDH661" s="163"/>
      <c r="XDI661" s="163"/>
      <c r="XDJ661" s="163"/>
      <c r="XDK661" s="163"/>
      <c r="XDL661" s="163"/>
      <c r="XDM661" s="163"/>
      <c r="XDN661" s="163"/>
      <c r="XDO661" s="163"/>
      <c r="XDP661" s="163"/>
      <c r="XDQ661" s="163"/>
      <c r="XDR661" s="163"/>
      <c r="XDS661" s="163"/>
      <c r="XDT661" s="163"/>
      <c r="XDU661" s="163"/>
      <c r="XDV661" s="163"/>
      <c r="XDW661" s="163"/>
      <c r="XDX661" s="163"/>
      <c r="XDY661" s="163"/>
      <c r="XDZ661" s="163"/>
      <c r="XEA661" s="163"/>
      <c r="XEB661" s="163"/>
      <c r="XEC661" s="163"/>
      <c r="XED661" s="163"/>
      <c r="XEE661" s="163"/>
      <c r="XEF661" s="163"/>
      <c r="XEG661" s="163"/>
      <c r="XEH661" s="163"/>
      <c r="XEI661" s="163"/>
      <c r="XEJ661" s="163"/>
      <c r="XEK661" s="163"/>
      <c r="XEL661" s="163"/>
      <c r="XEM661" s="163"/>
      <c r="XEN661" s="163"/>
      <c r="XEO661" s="163"/>
      <c r="XEP661" s="163"/>
      <c r="XEQ661" s="163"/>
      <c r="XER661" s="163"/>
      <c r="XES661" s="163"/>
      <c r="XET661" s="163"/>
      <c r="XEU661" s="163"/>
      <c r="XEV661" s="163"/>
      <c r="XEW661" s="163"/>
      <c r="XEX661" s="163"/>
      <c r="XEY661" s="163"/>
      <c r="XEZ661" s="163"/>
      <c r="XFA661" s="163"/>
      <c r="XFB661" s="163"/>
      <c r="XFC661" s="163"/>
    </row>
    <row r="662" spans="1:16383" s="156" customFormat="1" ht="11.25" x14ac:dyDescent="0.2">
      <c r="A662" s="172">
        <v>775</v>
      </c>
      <c r="B662" s="175">
        <v>45</v>
      </c>
      <c r="C662" s="181" t="s">
        <v>2756</v>
      </c>
      <c r="D662" s="238">
        <v>42569</v>
      </c>
      <c r="E662" s="175">
        <v>2016</v>
      </c>
      <c r="F662" s="175">
        <v>1</v>
      </c>
      <c r="G662" s="173" t="s">
        <v>1236</v>
      </c>
      <c r="H662" s="173" t="s">
        <v>1232</v>
      </c>
      <c r="I662" s="173"/>
      <c r="J662" s="175">
        <v>7</v>
      </c>
      <c r="K662" s="173" t="s">
        <v>1490</v>
      </c>
      <c r="L662" s="173"/>
      <c r="M662" s="175">
        <v>3</v>
      </c>
      <c r="N662" s="175">
        <v>37</v>
      </c>
      <c r="O662" s="173" t="s">
        <v>1225</v>
      </c>
      <c r="P662" s="173" t="s">
        <v>561</v>
      </c>
      <c r="Q662" s="173" t="s">
        <v>625</v>
      </c>
      <c r="R662" s="173" t="s">
        <v>2757</v>
      </c>
      <c r="S662" s="215" t="s">
        <v>625</v>
      </c>
      <c r="T662" s="185" t="s">
        <v>625</v>
      </c>
      <c r="U662" s="239" t="s">
        <v>624</v>
      </c>
      <c r="V662" s="193">
        <v>22.616499999999998</v>
      </c>
      <c r="W662" s="193">
        <v>97.300299999999993</v>
      </c>
      <c r="X662" s="175">
        <v>2</v>
      </c>
      <c r="Y662" s="173" t="s">
        <v>1314</v>
      </c>
      <c r="Z662" s="173" t="s">
        <v>2758</v>
      </c>
      <c r="AA662" s="179" t="s">
        <v>2746</v>
      </c>
      <c r="AB662" s="173"/>
      <c r="AC662" s="175">
        <v>0</v>
      </c>
      <c r="AD662" s="188"/>
      <c r="AE662" s="162"/>
      <c r="AF662" s="163"/>
      <c r="AG662" s="163"/>
      <c r="AH662" s="163"/>
      <c r="AI662" s="163"/>
      <c r="AJ662" s="163"/>
      <c r="AK662" s="163"/>
      <c r="AL662" s="163"/>
      <c r="AM662" s="163"/>
      <c r="AN662" s="163"/>
      <c r="AO662" s="163"/>
      <c r="AP662" s="163"/>
      <c r="AQ662" s="163"/>
      <c r="AR662" s="163"/>
      <c r="AS662" s="163"/>
      <c r="AT662" s="163"/>
      <c r="AU662" s="163"/>
      <c r="AV662" s="163"/>
      <c r="AW662" s="163"/>
      <c r="AX662" s="163"/>
      <c r="AY662" s="163"/>
      <c r="AZ662" s="163"/>
      <c r="BA662" s="163"/>
      <c r="BB662" s="163"/>
      <c r="BC662" s="163"/>
      <c r="BD662" s="163"/>
      <c r="BE662" s="163"/>
      <c r="BF662" s="163"/>
      <c r="BG662" s="163"/>
      <c r="BH662" s="163"/>
      <c r="BI662" s="163"/>
      <c r="BJ662" s="163"/>
      <c r="BK662" s="163"/>
      <c r="BL662" s="163"/>
      <c r="BM662" s="163"/>
      <c r="BN662" s="163"/>
      <c r="BO662" s="163"/>
      <c r="BP662" s="163"/>
      <c r="BQ662" s="163"/>
      <c r="BR662" s="163"/>
      <c r="BS662" s="163"/>
      <c r="BT662" s="163"/>
      <c r="BU662" s="163"/>
      <c r="BV662" s="163"/>
      <c r="BW662" s="163"/>
      <c r="BX662" s="163"/>
      <c r="BY662" s="163"/>
      <c r="BZ662" s="163"/>
      <c r="CA662" s="163"/>
      <c r="CB662" s="163"/>
      <c r="CC662" s="163"/>
      <c r="CD662" s="163"/>
      <c r="CE662" s="163"/>
      <c r="CF662" s="163"/>
      <c r="CG662" s="163"/>
      <c r="CH662" s="163"/>
      <c r="CI662" s="163"/>
      <c r="CJ662" s="163"/>
      <c r="CK662" s="163"/>
      <c r="CL662" s="163"/>
      <c r="CM662" s="163"/>
      <c r="CN662" s="163"/>
      <c r="CO662" s="163"/>
      <c r="CP662" s="163"/>
      <c r="CQ662" s="163"/>
      <c r="CR662" s="163"/>
      <c r="CS662" s="163"/>
      <c r="CT662" s="163"/>
      <c r="CU662" s="163"/>
      <c r="CV662" s="163"/>
      <c r="CW662" s="163"/>
      <c r="CX662" s="163"/>
      <c r="CY662" s="163"/>
      <c r="CZ662" s="163"/>
      <c r="DA662" s="163"/>
      <c r="DB662" s="163"/>
      <c r="DC662" s="163"/>
      <c r="DD662" s="163"/>
      <c r="DE662" s="163"/>
      <c r="DF662" s="163"/>
      <c r="DG662" s="163"/>
      <c r="DH662" s="163"/>
      <c r="DI662" s="163"/>
      <c r="DJ662" s="163"/>
      <c r="DK662" s="163"/>
      <c r="DL662" s="163"/>
      <c r="DM662" s="163"/>
      <c r="DN662" s="163"/>
      <c r="DO662" s="163"/>
      <c r="DP662" s="163"/>
      <c r="DQ662" s="163"/>
      <c r="DR662" s="163"/>
      <c r="DS662" s="163"/>
      <c r="DT662" s="163"/>
      <c r="DU662" s="163"/>
      <c r="DV662" s="163"/>
      <c r="DW662" s="163"/>
      <c r="DX662" s="163"/>
      <c r="DY662" s="163"/>
      <c r="DZ662" s="163"/>
      <c r="EA662" s="163"/>
      <c r="EB662" s="163"/>
      <c r="EC662" s="163"/>
      <c r="ED662" s="163"/>
      <c r="EE662" s="163"/>
      <c r="EF662" s="163"/>
      <c r="EG662" s="163"/>
      <c r="EH662" s="163"/>
      <c r="EI662" s="163"/>
      <c r="EJ662" s="163"/>
      <c r="EK662" s="163"/>
      <c r="EL662" s="163"/>
      <c r="EM662" s="163"/>
      <c r="EN662" s="163"/>
      <c r="EO662" s="163"/>
      <c r="EP662" s="163"/>
      <c r="EQ662" s="163"/>
      <c r="ER662" s="163"/>
      <c r="ES662" s="163"/>
      <c r="ET662" s="163"/>
      <c r="EU662" s="163"/>
      <c r="EV662" s="163"/>
      <c r="EW662" s="163"/>
      <c r="EX662" s="163"/>
      <c r="EY662" s="163"/>
      <c r="EZ662" s="163"/>
      <c r="FA662" s="163"/>
      <c r="FB662" s="163"/>
      <c r="FC662" s="163"/>
      <c r="FD662" s="163"/>
      <c r="FE662" s="163"/>
      <c r="FF662" s="163"/>
      <c r="FG662" s="163"/>
      <c r="FH662" s="163"/>
      <c r="FI662" s="163"/>
      <c r="FJ662" s="163"/>
      <c r="FK662" s="163"/>
      <c r="FL662" s="163"/>
      <c r="FM662" s="163"/>
      <c r="FN662" s="163"/>
      <c r="FO662" s="163"/>
      <c r="FP662" s="163"/>
      <c r="FQ662" s="163"/>
      <c r="FR662" s="163"/>
      <c r="FS662" s="163"/>
      <c r="FT662" s="163"/>
      <c r="FU662" s="163"/>
      <c r="FV662" s="163"/>
      <c r="FW662" s="163"/>
      <c r="FX662" s="163"/>
      <c r="FY662" s="163"/>
      <c r="FZ662" s="163"/>
      <c r="GA662" s="163"/>
      <c r="GB662" s="163"/>
      <c r="GC662" s="163"/>
      <c r="GD662" s="163"/>
      <c r="GE662" s="163"/>
      <c r="GF662" s="163"/>
      <c r="GG662" s="163"/>
      <c r="GH662" s="163"/>
      <c r="GI662" s="163"/>
      <c r="GJ662" s="163"/>
      <c r="GK662" s="163"/>
      <c r="GL662" s="163"/>
      <c r="GM662" s="163"/>
      <c r="GN662" s="163"/>
      <c r="GO662" s="163"/>
      <c r="GP662" s="163"/>
      <c r="GQ662" s="163"/>
      <c r="GR662" s="163"/>
      <c r="GS662" s="163"/>
      <c r="GT662" s="163"/>
      <c r="GU662" s="163"/>
      <c r="GV662" s="163"/>
      <c r="GW662" s="163"/>
      <c r="GX662" s="163"/>
      <c r="GY662" s="163"/>
      <c r="GZ662" s="163"/>
      <c r="HA662" s="163"/>
      <c r="HB662" s="163"/>
      <c r="HC662" s="163"/>
      <c r="HD662" s="163"/>
      <c r="HE662" s="163"/>
      <c r="HF662" s="163"/>
      <c r="HG662" s="163"/>
      <c r="HH662" s="163"/>
      <c r="HI662" s="163"/>
      <c r="HJ662" s="163"/>
      <c r="HK662" s="163"/>
      <c r="HL662" s="163"/>
      <c r="HM662" s="163"/>
      <c r="HN662" s="163"/>
      <c r="HO662" s="163"/>
      <c r="HP662" s="163"/>
      <c r="HQ662" s="163"/>
      <c r="HR662" s="163"/>
      <c r="HS662" s="163"/>
      <c r="HT662" s="163"/>
      <c r="HU662" s="163"/>
      <c r="HV662" s="163"/>
      <c r="HW662" s="163"/>
      <c r="HX662" s="163"/>
      <c r="HY662" s="163"/>
      <c r="HZ662" s="163"/>
      <c r="IA662" s="163"/>
      <c r="IB662" s="163"/>
      <c r="IC662" s="163"/>
      <c r="ID662" s="163"/>
      <c r="IE662" s="163"/>
      <c r="IF662" s="163"/>
      <c r="IG662" s="163"/>
      <c r="IH662" s="163"/>
      <c r="II662" s="163"/>
      <c r="IJ662" s="163"/>
      <c r="IK662" s="163"/>
      <c r="IL662" s="163"/>
      <c r="IM662" s="163"/>
      <c r="IN662" s="163"/>
      <c r="IO662" s="163"/>
      <c r="IP662" s="163"/>
      <c r="IQ662" s="163"/>
      <c r="IR662" s="163"/>
      <c r="IS662" s="163"/>
      <c r="IT662" s="163"/>
      <c r="IU662" s="163"/>
      <c r="IV662" s="163"/>
      <c r="IW662" s="163"/>
      <c r="IX662" s="163"/>
      <c r="IY662" s="163"/>
      <c r="IZ662" s="163"/>
      <c r="JA662" s="163"/>
      <c r="JB662" s="163"/>
      <c r="JC662" s="163"/>
      <c r="JD662" s="163"/>
      <c r="JE662" s="163"/>
      <c r="JF662" s="163"/>
      <c r="JG662" s="163"/>
      <c r="JH662" s="163"/>
      <c r="JI662" s="163"/>
      <c r="JJ662" s="163"/>
      <c r="JK662" s="163"/>
      <c r="JL662" s="163"/>
      <c r="JM662" s="163"/>
      <c r="JN662" s="163"/>
      <c r="JO662" s="163"/>
      <c r="JP662" s="163"/>
      <c r="JQ662" s="163"/>
      <c r="JR662" s="163"/>
      <c r="JS662" s="163"/>
      <c r="JT662" s="163"/>
      <c r="JU662" s="163"/>
      <c r="JV662" s="163"/>
      <c r="JW662" s="163"/>
      <c r="JX662" s="163"/>
      <c r="JY662" s="163"/>
      <c r="JZ662" s="163"/>
      <c r="KA662" s="163"/>
      <c r="KB662" s="163"/>
      <c r="KC662" s="163"/>
      <c r="KD662" s="163"/>
      <c r="KE662" s="163"/>
      <c r="KF662" s="163"/>
      <c r="KG662" s="163"/>
      <c r="KH662" s="163"/>
      <c r="KI662" s="163"/>
      <c r="KJ662" s="163"/>
      <c r="KK662" s="163"/>
      <c r="KL662" s="163"/>
      <c r="KM662" s="163"/>
      <c r="KN662" s="163"/>
      <c r="KO662" s="163"/>
      <c r="KP662" s="163"/>
      <c r="KQ662" s="163"/>
      <c r="KR662" s="163"/>
      <c r="KS662" s="163"/>
      <c r="KT662" s="163"/>
      <c r="KU662" s="163"/>
      <c r="KV662" s="163"/>
      <c r="KW662" s="163"/>
      <c r="KX662" s="163"/>
      <c r="KY662" s="163"/>
      <c r="KZ662" s="163"/>
      <c r="LA662" s="163"/>
      <c r="LB662" s="163"/>
      <c r="LC662" s="163"/>
      <c r="LD662" s="163"/>
      <c r="LE662" s="163"/>
      <c r="LF662" s="163"/>
      <c r="LG662" s="163"/>
      <c r="LH662" s="163"/>
      <c r="LI662" s="163"/>
      <c r="LJ662" s="163"/>
      <c r="LK662" s="163"/>
      <c r="LL662" s="163"/>
      <c r="LM662" s="163"/>
      <c r="LN662" s="163"/>
      <c r="LO662" s="163"/>
      <c r="LP662" s="163"/>
      <c r="LQ662" s="163"/>
      <c r="LR662" s="163"/>
      <c r="LS662" s="163"/>
      <c r="LT662" s="163"/>
      <c r="LU662" s="163"/>
      <c r="LV662" s="163"/>
      <c r="LW662" s="163"/>
      <c r="LX662" s="163"/>
      <c r="LY662" s="163"/>
      <c r="LZ662" s="163"/>
      <c r="MA662" s="163"/>
      <c r="MB662" s="163"/>
      <c r="MC662" s="163"/>
      <c r="MD662" s="163"/>
      <c r="ME662" s="163"/>
      <c r="MF662" s="163"/>
      <c r="MG662" s="163"/>
      <c r="MH662" s="163"/>
      <c r="MI662" s="163"/>
      <c r="MJ662" s="163"/>
      <c r="MK662" s="163"/>
      <c r="ML662" s="163"/>
      <c r="MM662" s="163"/>
      <c r="MN662" s="163"/>
      <c r="MO662" s="163"/>
      <c r="MP662" s="163"/>
      <c r="MQ662" s="163"/>
      <c r="MR662" s="163"/>
      <c r="MS662" s="163"/>
      <c r="MT662" s="163"/>
      <c r="MU662" s="163"/>
      <c r="MV662" s="163"/>
      <c r="MW662" s="163"/>
      <c r="MX662" s="163"/>
      <c r="MY662" s="163"/>
      <c r="MZ662" s="163"/>
      <c r="NA662" s="163"/>
      <c r="NB662" s="163"/>
      <c r="NC662" s="163"/>
      <c r="ND662" s="163"/>
      <c r="NE662" s="163"/>
      <c r="NF662" s="163"/>
      <c r="NG662" s="163"/>
      <c r="NH662" s="163"/>
      <c r="NI662" s="163"/>
      <c r="NJ662" s="163"/>
      <c r="NK662" s="163"/>
      <c r="NL662" s="163"/>
      <c r="NM662" s="163"/>
      <c r="NN662" s="163"/>
      <c r="NO662" s="163"/>
      <c r="NP662" s="163"/>
      <c r="NQ662" s="163"/>
      <c r="NR662" s="163"/>
      <c r="NS662" s="163"/>
      <c r="NT662" s="163"/>
      <c r="NU662" s="163"/>
      <c r="NV662" s="163"/>
      <c r="NW662" s="163"/>
      <c r="NX662" s="163"/>
      <c r="NY662" s="163"/>
      <c r="NZ662" s="163"/>
      <c r="OA662" s="163"/>
      <c r="OB662" s="163"/>
      <c r="OC662" s="163"/>
      <c r="OD662" s="163"/>
      <c r="OE662" s="163"/>
      <c r="OF662" s="163"/>
      <c r="OG662" s="163"/>
      <c r="OH662" s="163"/>
      <c r="OI662" s="163"/>
      <c r="OJ662" s="163"/>
      <c r="OK662" s="163"/>
      <c r="OL662" s="163"/>
      <c r="OM662" s="163"/>
      <c r="ON662" s="163"/>
      <c r="OO662" s="163"/>
      <c r="OP662" s="163"/>
      <c r="OQ662" s="163"/>
      <c r="OR662" s="163"/>
      <c r="OS662" s="163"/>
      <c r="OT662" s="163"/>
      <c r="OU662" s="163"/>
      <c r="OV662" s="163"/>
      <c r="OW662" s="163"/>
      <c r="OX662" s="163"/>
      <c r="OY662" s="163"/>
      <c r="OZ662" s="163"/>
      <c r="PA662" s="163"/>
      <c r="PB662" s="163"/>
      <c r="PC662" s="163"/>
      <c r="PD662" s="163"/>
      <c r="PE662" s="163"/>
      <c r="PF662" s="163"/>
      <c r="PG662" s="163"/>
      <c r="PH662" s="163"/>
      <c r="PI662" s="163"/>
      <c r="PJ662" s="163"/>
      <c r="PK662" s="163"/>
      <c r="PL662" s="163"/>
      <c r="PM662" s="163"/>
      <c r="PN662" s="163"/>
      <c r="PO662" s="163"/>
      <c r="PP662" s="163"/>
      <c r="PQ662" s="163"/>
      <c r="PR662" s="163"/>
      <c r="PS662" s="163"/>
      <c r="PT662" s="163"/>
      <c r="PU662" s="163"/>
      <c r="PV662" s="163"/>
      <c r="PW662" s="163"/>
      <c r="PX662" s="163"/>
      <c r="PY662" s="163"/>
      <c r="PZ662" s="163"/>
      <c r="QA662" s="163"/>
      <c r="QB662" s="163"/>
      <c r="QC662" s="163"/>
      <c r="QD662" s="163"/>
      <c r="QE662" s="163"/>
      <c r="QF662" s="163"/>
      <c r="QG662" s="163"/>
      <c r="QH662" s="163"/>
      <c r="QI662" s="163"/>
      <c r="QJ662" s="163"/>
      <c r="QK662" s="163"/>
      <c r="QL662" s="163"/>
      <c r="QM662" s="163"/>
      <c r="QN662" s="163"/>
      <c r="QO662" s="163"/>
      <c r="QP662" s="163"/>
      <c r="QQ662" s="163"/>
      <c r="QR662" s="163"/>
      <c r="QS662" s="163"/>
      <c r="QT662" s="163"/>
      <c r="QU662" s="163"/>
      <c r="QV662" s="163"/>
      <c r="QW662" s="163"/>
      <c r="QX662" s="163"/>
      <c r="QY662" s="163"/>
      <c r="QZ662" s="163"/>
      <c r="RA662" s="163"/>
      <c r="RB662" s="163"/>
      <c r="RC662" s="163"/>
      <c r="RD662" s="163"/>
      <c r="RE662" s="163"/>
      <c r="RF662" s="163"/>
      <c r="RG662" s="163"/>
      <c r="RH662" s="163"/>
      <c r="RI662" s="163"/>
      <c r="RJ662" s="163"/>
      <c r="RK662" s="163"/>
      <c r="RL662" s="163"/>
      <c r="RM662" s="163"/>
      <c r="RN662" s="163"/>
      <c r="RO662" s="163"/>
      <c r="RP662" s="163"/>
      <c r="RQ662" s="163"/>
      <c r="RR662" s="163"/>
      <c r="RS662" s="163"/>
      <c r="RT662" s="163"/>
      <c r="RU662" s="163"/>
      <c r="RV662" s="163"/>
      <c r="RW662" s="163"/>
      <c r="RX662" s="163"/>
      <c r="RY662" s="163"/>
      <c r="RZ662" s="163"/>
      <c r="SA662" s="163"/>
      <c r="SB662" s="163"/>
      <c r="SC662" s="163"/>
      <c r="SD662" s="163"/>
      <c r="SE662" s="163"/>
      <c r="SF662" s="163"/>
      <c r="SG662" s="163"/>
      <c r="SH662" s="163"/>
      <c r="SI662" s="163"/>
      <c r="SJ662" s="163"/>
      <c r="SK662" s="163"/>
      <c r="SL662" s="163"/>
      <c r="SM662" s="163"/>
      <c r="SN662" s="163"/>
      <c r="SO662" s="163"/>
      <c r="SP662" s="163"/>
      <c r="SQ662" s="163"/>
      <c r="SR662" s="163"/>
      <c r="SS662" s="163"/>
      <c r="ST662" s="163"/>
      <c r="SU662" s="163"/>
      <c r="SV662" s="163"/>
      <c r="SW662" s="163"/>
      <c r="SX662" s="163"/>
      <c r="SY662" s="163"/>
      <c r="SZ662" s="163"/>
      <c r="TA662" s="163"/>
      <c r="TB662" s="163"/>
      <c r="TC662" s="163"/>
      <c r="TD662" s="163"/>
      <c r="TE662" s="163"/>
      <c r="TF662" s="163"/>
      <c r="TG662" s="163"/>
      <c r="TH662" s="163"/>
      <c r="TI662" s="163"/>
      <c r="TJ662" s="163"/>
      <c r="TK662" s="163"/>
      <c r="TL662" s="163"/>
      <c r="TM662" s="163"/>
      <c r="TN662" s="163"/>
      <c r="TO662" s="163"/>
      <c r="TP662" s="163"/>
      <c r="TQ662" s="163"/>
      <c r="TR662" s="163"/>
      <c r="TS662" s="163"/>
      <c r="TT662" s="163"/>
      <c r="TU662" s="163"/>
      <c r="TV662" s="163"/>
      <c r="TW662" s="163"/>
      <c r="TX662" s="163"/>
      <c r="TY662" s="163"/>
      <c r="TZ662" s="163"/>
      <c r="UA662" s="163"/>
      <c r="UB662" s="163"/>
      <c r="UC662" s="163"/>
      <c r="UD662" s="163"/>
      <c r="UE662" s="163"/>
      <c r="UF662" s="163"/>
      <c r="UG662" s="163"/>
      <c r="UH662" s="163"/>
      <c r="UI662" s="163"/>
      <c r="UJ662" s="163"/>
      <c r="UK662" s="163"/>
      <c r="UL662" s="163"/>
      <c r="UM662" s="163"/>
      <c r="UN662" s="163"/>
      <c r="UO662" s="163"/>
      <c r="UP662" s="163"/>
      <c r="UQ662" s="163"/>
      <c r="UR662" s="163"/>
      <c r="US662" s="163"/>
      <c r="UT662" s="163"/>
      <c r="UU662" s="163"/>
      <c r="UV662" s="163"/>
      <c r="UW662" s="163"/>
      <c r="UX662" s="163"/>
      <c r="UY662" s="163"/>
      <c r="UZ662" s="163"/>
      <c r="VA662" s="163"/>
      <c r="VB662" s="163"/>
      <c r="VC662" s="163"/>
      <c r="VD662" s="163"/>
      <c r="VE662" s="163"/>
      <c r="VF662" s="163"/>
      <c r="VG662" s="163"/>
      <c r="VH662" s="163"/>
      <c r="VI662" s="163"/>
      <c r="VJ662" s="163"/>
      <c r="VK662" s="163"/>
      <c r="VL662" s="163"/>
      <c r="VM662" s="163"/>
      <c r="VN662" s="163"/>
      <c r="VO662" s="163"/>
      <c r="VP662" s="163"/>
      <c r="VQ662" s="163"/>
      <c r="VR662" s="163"/>
      <c r="VS662" s="163"/>
      <c r="VT662" s="163"/>
      <c r="VU662" s="163"/>
      <c r="VV662" s="163"/>
      <c r="VW662" s="163"/>
      <c r="VX662" s="163"/>
      <c r="VY662" s="163"/>
      <c r="VZ662" s="163"/>
      <c r="WA662" s="163"/>
      <c r="WB662" s="163"/>
      <c r="WC662" s="163"/>
      <c r="WD662" s="163"/>
      <c r="WE662" s="163"/>
      <c r="WF662" s="163"/>
      <c r="WG662" s="163"/>
      <c r="WH662" s="163"/>
      <c r="WI662" s="163"/>
      <c r="WJ662" s="163"/>
      <c r="WK662" s="163"/>
      <c r="WL662" s="163"/>
      <c r="WM662" s="163"/>
      <c r="WN662" s="163"/>
      <c r="WO662" s="163"/>
      <c r="WP662" s="163"/>
      <c r="WQ662" s="163"/>
      <c r="WR662" s="163"/>
      <c r="WS662" s="163"/>
      <c r="WT662" s="163"/>
      <c r="WU662" s="163"/>
      <c r="WV662" s="163"/>
      <c r="WW662" s="163"/>
      <c r="WX662" s="163"/>
      <c r="WY662" s="163"/>
      <c r="WZ662" s="163"/>
      <c r="XA662" s="163"/>
      <c r="XB662" s="163"/>
      <c r="XC662" s="163"/>
      <c r="XD662" s="163"/>
      <c r="XE662" s="163"/>
      <c r="XF662" s="163"/>
      <c r="XG662" s="163"/>
      <c r="XH662" s="163"/>
      <c r="XI662" s="163"/>
      <c r="XJ662" s="163"/>
      <c r="XK662" s="163"/>
      <c r="XL662" s="163"/>
      <c r="XM662" s="163"/>
      <c r="XN662" s="163"/>
      <c r="XO662" s="163"/>
      <c r="XP662" s="163"/>
      <c r="XQ662" s="163"/>
      <c r="XR662" s="163"/>
      <c r="XS662" s="163"/>
      <c r="XT662" s="163"/>
      <c r="XU662" s="163"/>
      <c r="XV662" s="163"/>
      <c r="XW662" s="163"/>
      <c r="XX662" s="163"/>
      <c r="XY662" s="163"/>
      <c r="XZ662" s="163"/>
      <c r="YA662" s="163"/>
      <c r="YB662" s="163"/>
      <c r="YC662" s="163"/>
      <c r="YD662" s="163"/>
      <c r="YE662" s="163"/>
      <c r="YF662" s="163"/>
      <c r="YG662" s="163"/>
      <c r="YH662" s="163"/>
      <c r="YI662" s="163"/>
      <c r="YJ662" s="163"/>
      <c r="YK662" s="163"/>
      <c r="YL662" s="163"/>
      <c r="YM662" s="163"/>
      <c r="YN662" s="163"/>
      <c r="YO662" s="163"/>
      <c r="YP662" s="163"/>
      <c r="YQ662" s="163"/>
      <c r="YR662" s="163"/>
      <c r="YS662" s="163"/>
      <c r="YT662" s="163"/>
      <c r="YU662" s="163"/>
      <c r="YV662" s="163"/>
      <c r="YW662" s="163"/>
      <c r="YX662" s="163"/>
      <c r="YY662" s="163"/>
      <c r="YZ662" s="163"/>
      <c r="ZA662" s="163"/>
      <c r="ZB662" s="163"/>
      <c r="ZC662" s="163"/>
      <c r="ZD662" s="163"/>
      <c r="ZE662" s="163"/>
      <c r="ZF662" s="163"/>
      <c r="ZG662" s="163"/>
      <c r="ZH662" s="163"/>
      <c r="ZI662" s="163"/>
      <c r="ZJ662" s="163"/>
      <c r="ZK662" s="163"/>
      <c r="ZL662" s="163"/>
      <c r="ZM662" s="163"/>
      <c r="ZN662" s="163"/>
      <c r="ZO662" s="163"/>
      <c r="ZP662" s="163"/>
      <c r="ZQ662" s="163"/>
      <c r="ZR662" s="163"/>
      <c r="ZS662" s="163"/>
      <c r="ZT662" s="163"/>
      <c r="ZU662" s="163"/>
      <c r="ZV662" s="163"/>
      <c r="ZW662" s="163"/>
      <c r="ZX662" s="163"/>
      <c r="ZY662" s="163"/>
      <c r="ZZ662" s="163"/>
      <c r="AAA662" s="163"/>
      <c r="AAB662" s="163"/>
      <c r="AAC662" s="163"/>
      <c r="AAD662" s="163"/>
      <c r="AAE662" s="163"/>
      <c r="AAF662" s="163"/>
      <c r="AAG662" s="163"/>
      <c r="AAH662" s="163"/>
      <c r="AAI662" s="163"/>
      <c r="AAJ662" s="163"/>
      <c r="AAK662" s="163"/>
      <c r="AAL662" s="163"/>
      <c r="AAM662" s="163"/>
      <c r="AAN662" s="163"/>
      <c r="AAO662" s="163"/>
      <c r="AAP662" s="163"/>
      <c r="AAQ662" s="163"/>
      <c r="AAR662" s="163"/>
      <c r="AAS662" s="163"/>
      <c r="AAT662" s="163"/>
      <c r="AAU662" s="163"/>
      <c r="AAV662" s="163"/>
      <c r="AAW662" s="163"/>
      <c r="AAX662" s="163"/>
      <c r="AAY662" s="163"/>
      <c r="AAZ662" s="163"/>
      <c r="ABA662" s="163"/>
      <c r="ABB662" s="163"/>
      <c r="ABC662" s="163"/>
      <c r="ABD662" s="163"/>
      <c r="ABE662" s="163"/>
      <c r="ABF662" s="163"/>
      <c r="ABG662" s="163"/>
      <c r="ABH662" s="163"/>
      <c r="ABI662" s="163"/>
      <c r="ABJ662" s="163"/>
      <c r="ABK662" s="163"/>
      <c r="ABL662" s="163"/>
      <c r="ABM662" s="163"/>
      <c r="ABN662" s="163"/>
      <c r="ABO662" s="163"/>
      <c r="ABP662" s="163"/>
      <c r="ABQ662" s="163"/>
      <c r="ABR662" s="163"/>
      <c r="ABS662" s="163"/>
      <c r="ABT662" s="163"/>
      <c r="ABU662" s="163"/>
      <c r="ABV662" s="163"/>
      <c r="ABW662" s="163"/>
      <c r="ABX662" s="163"/>
      <c r="ABY662" s="163"/>
      <c r="ABZ662" s="163"/>
      <c r="ACA662" s="163"/>
      <c r="ACB662" s="163"/>
      <c r="ACC662" s="163"/>
      <c r="ACD662" s="163"/>
      <c r="ACE662" s="163"/>
      <c r="ACF662" s="163"/>
      <c r="ACG662" s="163"/>
      <c r="ACH662" s="163"/>
      <c r="ACI662" s="163"/>
      <c r="ACJ662" s="163"/>
      <c r="ACK662" s="163"/>
      <c r="ACL662" s="163"/>
      <c r="ACM662" s="163"/>
      <c r="ACN662" s="163"/>
      <c r="ACO662" s="163"/>
      <c r="ACP662" s="163"/>
      <c r="ACQ662" s="163"/>
      <c r="ACR662" s="163"/>
      <c r="ACS662" s="163"/>
      <c r="ACT662" s="163"/>
      <c r="ACU662" s="163"/>
      <c r="ACV662" s="163"/>
      <c r="ACW662" s="163"/>
      <c r="ACX662" s="163"/>
      <c r="ACY662" s="163"/>
      <c r="ACZ662" s="163"/>
      <c r="ADA662" s="163"/>
      <c r="ADB662" s="163"/>
      <c r="ADC662" s="163"/>
      <c r="ADD662" s="163"/>
      <c r="ADE662" s="163"/>
      <c r="ADF662" s="163"/>
      <c r="ADG662" s="163"/>
      <c r="ADH662" s="163"/>
      <c r="ADI662" s="163"/>
      <c r="ADJ662" s="163"/>
      <c r="ADK662" s="163"/>
      <c r="ADL662" s="163"/>
      <c r="ADM662" s="163"/>
      <c r="ADN662" s="163"/>
      <c r="ADO662" s="163"/>
      <c r="ADP662" s="163"/>
      <c r="ADQ662" s="163"/>
      <c r="ADR662" s="163"/>
      <c r="ADS662" s="163"/>
      <c r="ADT662" s="163"/>
      <c r="ADU662" s="163"/>
      <c r="ADV662" s="163"/>
      <c r="ADW662" s="163"/>
      <c r="ADX662" s="163"/>
      <c r="ADY662" s="163"/>
      <c r="ADZ662" s="163"/>
      <c r="AEA662" s="163"/>
      <c r="AEB662" s="163"/>
      <c r="AEC662" s="163"/>
      <c r="AED662" s="163"/>
      <c r="AEE662" s="163"/>
      <c r="AEF662" s="163"/>
      <c r="AEG662" s="163"/>
      <c r="AEH662" s="163"/>
      <c r="AEI662" s="163"/>
      <c r="AEJ662" s="163"/>
      <c r="AEK662" s="163"/>
      <c r="AEL662" s="163"/>
      <c r="AEM662" s="163"/>
      <c r="AEN662" s="163"/>
      <c r="AEO662" s="163"/>
      <c r="AEP662" s="163"/>
      <c r="AEQ662" s="163"/>
      <c r="AER662" s="163"/>
      <c r="AES662" s="163"/>
      <c r="AET662" s="163"/>
      <c r="AEU662" s="163"/>
      <c r="AEV662" s="163"/>
      <c r="AEW662" s="163"/>
      <c r="AEX662" s="163"/>
      <c r="AEY662" s="163"/>
      <c r="AEZ662" s="163"/>
      <c r="AFA662" s="163"/>
      <c r="AFB662" s="163"/>
      <c r="AFC662" s="163"/>
      <c r="AFD662" s="163"/>
      <c r="AFE662" s="163"/>
      <c r="AFF662" s="163"/>
      <c r="AFG662" s="163"/>
      <c r="AFH662" s="163"/>
      <c r="AFI662" s="163"/>
      <c r="AFJ662" s="163"/>
      <c r="AFK662" s="163"/>
      <c r="AFL662" s="163"/>
      <c r="AFM662" s="163"/>
      <c r="AFN662" s="163"/>
      <c r="AFO662" s="163"/>
      <c r="AFP662" s="163"/>
      <c r="AFQ662" s="163"/>
      <c r="AFR662" s="163"/>
      <c r="AFS662" s="163"/>
      <c r="AFT662" s="163"/>
      <c r="AFU662" s="163"/>
      <c r="AFV662" s="163"/>
      <c r="AFW662" s="163"/>
      <c r="AFX662" s="163"/>
      <c r="AFY662" s="163"/>
      <c r="AFZ662" s="163"/>
      <c r="AGA662" s="163"/>
      <c r="AGB662" s="163"/>
      <c r="AGC662" s="163"/>
      <c r="AGD662" s="163"/>
      <c r="AGE662" s="163"/>
      <c r="AGF662" s="163"/>
      <c r="AGG662" s="163"/>
      <c r="AGH662" s="163"/>
      <c r="AGI662" s="163"/>
      <c r="AGJ662" s="163"/>
      <c r="AGK662" s="163"/>
      <c r="AGL662" s="163"/>
      <c r="AGM662" s="163"/>
      <c r="AGN662" s="163"/>
      <c r="AGO662" s="163"/>
      <c r="AGP662" s="163"/>
      <c r="AGQ662" s="163"/>
      <c r="AGR662" s="163"/>
      <c r="AGS662" s="163"/>
      <c r="AGT662" s="163"/>
      <c r="AGU662" s="163"/>
      <c r="AGV662" s="163"/>
      <c r="AGW662" s="163"/>
      <c r="AGX662" s="163"/>
      <c r="AGY662" s="163"/>
      <c r="AGZ662" s="163"/>
      <c r="AHA662" s="163"/>
      <c r="AHB662" s="163"/>
      <c r="AHC662" s="163"/>
      <c r="AHD662" s="163"/>
      <c r="AHE662" s="163"/>
      <c r="AHF662" s="163"/>
      <c r="AHG662" s="163"/>
      <c r="AHH662" s="163"/>
      <c r="AHI662" s="163"/>
      <c r="AHJ662" s="163"/>
      <c r="AHK662" s="163"/>
      <c r="AHL662" s="163"/>
      <c r="AHM662" s="163"/>
      <c r="AHN662" s="163"/>
      <c r="AHO662" s="163"/>
      <c r="AHP662" s="163"/>
      <c r="AHQ662" s="163"/>
      <c r="AHR662" s="163"/>
      <c r="AHS662" s="163"/>
      <c r="AHT662" s="163"/>
      <c r="AHU662" s="163"/>
      <c r="AHV662" s="163"/>
      <c r="AHW662" s="163"/>
      <c r="AHX662" s="163"/>
      <c r="AHY662" s="163"/>
      <c r="AHZ662" s="163"/>
      <c r="AIA662" s="163"/>
      <c r="AIB662" s="163"/>
      <c r="AIC662" s="163"/>
      <c r="AID662" s="163"/>
      <c r="AIE662" s="163"/>
      <c r="AIF662" s="163"/>
      <c r="AIG662" s="163"/>
      <c r="AIH662" s="163"/>
      <c r="AII662" s="163"/>
      <c r="AIJ662" s="163"/>
      <c r="AIK662" s="163"/>
      <c r="AIL662" s="163"/>
      <c r="AIM662" s="163"/>
      <c r="AIN662" s="163"/>
      <c r="AIO662" s="163"/>
      <c r="AIP662" s="163"/>
      <c r="AIQ662" s="163"/>
      <c r="AIR662" s="163"/>
      <c r="AIS662" s="163"/>
      <c r="AIT662" s="163"/>
      <c r="AIU662" s="163"/>
      <c r="AIV662" s="163"/>
      <c r="AIW662" s="163"/>
      <c r="AIX662" s="163"/>
      <c r="AIY662" s="163"/>
      <c r="AIZ662" s="163"/>
      <c r="AJA662" s="163"/>
      <c r="AJB662" s="163"/>
      <c r="AJC662" s="163"/>
      <c r="AJD662" s="163"/>
      <c r="AJE662" s="163"/>
      <c r="AJF662" s="163"/>
      <c r="AJG662" s="163"/>
      <c r="AJH662" s="163"/>
      <c r="AJI662" s="163"/>
      <c r="AJJ662" s="163"/>
      <c r="AJK662" s="163"/>
      <c r="AJL662" s="163"/>
      <c r="AJM662" s="163"/>
      <c r="AJN662" s="163"/>
      <c r="AJO662" s="163"/>
      <c r="AJP662" s="163"/>
      <c r="AJQ662" s="163"/>
      <c r="AJR662" s="163"/>
      <c r="AJS662" s="163"/>
      <c r="AJT662" s="163"/>
      <c r="AJU662" s="163"/>
      <c r="AJV662" s="163"/>
      <c r="AJW662" s="163"/>
      <c r="AJX662" s="163"/>
      <c r="AJY662" s="163"/>
      <c r="AJZ662" s="163"/>
      <c r="AKA662" s="163"/>
      <c r="AKB662" s="163"/>
      <c r="AKC662" s="163"/>
      <c r="AKD662" s="163"/>
      <c r="AKE662" s="163"/>
      <c r="AKF662" s="163"/>
      <c r="AKG662" s="163"/>
      <c r="AKH662" s="163"/>
      <c r="AKI662" s="163"/>
      <c r="AKJ662" s="163"/>
      <c r="AKK662" s="163"/>
      <c r="AKL662" s="163"/>
      <c r="AKM662" s="163"/>
      <c r="AKN662" s="163"/>
      <c r="AKO662" s="163"/>
      <c r="AKP662" s="163"/>
      <c r="AKQ662" s="163"/>
      <c r="AKR662" s="163"/>
      <c r="AKS662" s="163"/>
      <c r="AKT662" s="163"/>
      <c r="AKU662" s="163"/>
      <c r="AKV662" s="163"/>
      <c r="AKW662" s="163"/>
      <c r="AKX662" s="163"/>
      <c r="AKY662" s="163"/>
      <c r="AKZ662" s="163"/>
      <c r="ALA662" s="163"/>
      <c r="ALB662" s="163"/>
      <c r="ALC662" s="163"/>
      <c r="ALD662" s="163"/>
      <c r="ALE662" s="163"/>
      <c r="ALF662" s="163"/>
      <c r="ALG662" s="163"/>
      <c r="ALH662" s="163"/>
      <c r="ALI662" s="163"/>
      <c r="ALJ662" s="163"/>
      <c r="ALK662" s="163"/>
      <c r="ALL662" s="163"/>
      <c r="ALM662" s="163"/>
      <c r="ALN662" s="163"/>
      <c r="ALO662" s="163"/>
      <c r="ALP662" s="163"/>
      <c r="ALQ662" s="163"/>
      <c r="ALR662" s="163"/>
      <c r="ALS662" s="163"/>
      <c r="ALT662" s="163"/>
      <c r="ALU662" s="163"/>
      <c r="ALV662" s="163"/>
      <c r="ALW662" s="163"/>
      <c r="ALX662" s="163"/>
      <c r="ALY662" s="163"/>
      <c r="ALZ662" s="163"/>
      <c r="AMA662" s="163"/>
      <c r="AMB662" s="163"/>
      <c r="AMC662" s="163"/>
      <c r="AMD662" s="163"/>
      <c r="AME662" s="163"/>
      <c r="AMF662" s="163"/>
      <c r="AMG662" s="163"/>
      <c r="AMH662" s="163"/>
      <c r="AMI662" s="163"/>
      <c r="AMJ662" s="163"/>
      <c r="AMK662" s="163"/>
      <c r="AML662" s="163"/>
      <c r="AMM662" s="163"/>
      <c r="AMN662" s="163"/>
      <c r="AMO662" s="163"/>
      <c r="AMP662" s="163"/>
      <c r="AMQ662" s="163"/>
      <c r="AMR662" s="163"/>
      <c r="AMS662" s="163"/>
      <c r="AMT662" s="163"/>
      <c r="AMU662" s="163"/>
      <c r="AMV662" s="163"/>
      <c r="AMW662" s="163"/>
      <c r="AMX662" s="163"/>
      <c r="AMY662" s="163"/>
      <c r="AMZ662" s="163"/>
      <c r="ANA662" s="163"/>
      <c r="ANB662" s="163"/>
      <c r="ANC662" s="163"/>
      <c r="AND662" s="163"/>
      <c r="ANE662" s="163"/>
      <c r="ANF662" s="163"/>
      <c r="ANG662" s="163"/>
      <c r="ANH662" s="163"/>
      <c r="ANI662" s="163"/>
      <c r="ANJ662" s="163"/>
      <c r="ANK662" s="163"/>
      <c r="ANL662" s="163"/>
      <c r="ANM662" s="163"/>
      <c r="ANN662" s="163"/>
      <c r="ANO662" s="163"/>
      <c r="ANP662" s="163"/>
      <c r="ANQ662" s="163"/>
      <c r="ANR662" s="163"/>
      <c r="ANS662" s="163"/>
      <c r="ANT662" s="163"/>
      <c r="ANU662" s="163"/>
      <c r="ANV662" s="163"/>
      <c r="ANW662" s="163"/>
      <c r="ANX662" s="163"/>
      <c r="ANY662" s="163"/>
      <c r="ANZ662" s="163"/>
      <c r="AOA662" s="163"/>
      <c r="AOB662" s="163"/>
      <c r="AOC662" s="163"/>
      <c r="AOD662" s="163"/>
      <c r="AOE662" s="163"/>
      <c r="AOF662" s="163"/>
      <c r="AOG662" s="163"/>
      <c r="AOH662" s="163"/>
      <c r="AOI662" s="163"/>
      <c r="AOJ662" s="163"/>
      <c r="AOK662" s="163"/>
      <c r="AOL662" s="163"/>
      <c r="AOM662" s="163"/>
      <c r="AON662" s="163"/>
      <c r="AOO662" s="163"/>
      <c r="AOP662" s="163"/>
      <c r="AOQ662" s="163"/>
      <c r="AOR662" s="163"/>
      <c r="AOS662" s="163"/>
      <c r="AOT662" s="163"/>
      <c r="AOU662" s="163"/>
      <c r="AOV662" s="163"/>
      <c r="AOW662" s="163"/>
      <c r="AOX662" s="163"/>
      <c r="AOY662" s="163"/>
      <c r="AOZ662" s="163"/>
      <c r="APA662" s="163"/>
      <c r="APB662" s="163"/>
      <c r="APC662" s="163"/>
      <c r="APD662" s="163"/>
      <c r="APE662" s="163"/>
      <c r="APF662" s="163"/>
      <c r="APG662" s="163"/>
      <c r="APH662" s="163"/>
      <c r="API662" s="163"/>
      <c r="APJ662" s="163"/>
      <c r="APK662" s="163"/>
      <c r="APL662" s="163"/>
      <c r="APM662" s="163"/>
      <c r="APN662" s="163"/>
      <c r="APO662" s="163"/>
      <c r="APP662" s="163"/>
      <c r="APQ662" s="163"/>
      <c r="APR662" s="163"/>
      <c r="APS662" s="163"/>
      <c r="APT662" s="163"/>
      <c r="APU662" s="163"/>
      <c r="APV662" s="163"/>
      <c r="APW662" s="163"/>
      <c r="APX662" s="163"/>
      <c r="APY662" s="163"/>
      <c r="APZ662" s="163"/>
      <c r="AQA662" s="163"/>
      <c r="AQB662" s="163"/>
      <c r="AQC662" s="163"/>
      <c r="AQD662" s="163"/>
      <c r="AQE662" s="163"/>
      <c r="AQF662" s="163"/>
      <c r="AQG662" s="163"/>
      <c r="AQH662" s="163"/>
      <c r="AQI662" s="163"/>
      <c r="AQJ662" s="163"/>
      <c r="AQK662" s="163"/>
      <c r="AQL662" s="163"/>
      <c r="AQM662" s="163"/>
      <c r="AQN662" s="163"/>
      <c r="AQO662" s="163"/>
      <c r="AQP662" s="163"/>
      <c r="AQQ662" s="163"/>
      <c r="AQR662" s="163"/>
      <c r="AQS662" s="163"/>
      <c r="AQT662" s="163"/>
      <c r="AQU662" s="163"/>
      <c r="AQV662" s="163"/>
      <c r="AQW662" s="163"/>
      <c r="AQX662" s="163"/>
      <c r="AQY662" s="163"/>
      <c r="AQZ662" s="163"/>
      <c r="ARA662" s="163"/>
      <c r="ARB662" s="163"/>
      <c r="ARC662" s="163"/>
      <c r="ARD662" s="163"/>
      <c r="ARE662" s="163"/>
      <c r="ARF662" s="163"/>
      <c r="ARG662" s="163"/>
      <c r="ARH662" s="163"/>
      <c r="ARI662" s="163"/>
      <c r="ARJ662" s="163"/>
      <c r="ARK662" s="163"/>
      <c r="ARL662" s="163"/>
      <c r="ARM662" s="163"/>
      <c r="ARN662" s="163"/>
      <c r="ARO662" s="163"/>
      <c r="ARP662" s="163"/>
      <c r="ARQ662" s="163"/>
      <c r="ARR662" s="163"/>
      <c r="ARS662" s="163"/>
      <c r="ART662" s="163"/>
      <c r="ARU662" s="163"/>
      <c r="ARV662" s="163"/>
      <c r="ARW662" s="163"/>
      <c r="ARX662" s="163"/>
      <c r="ARY662" s="163"/>
      <c r="ARZ662" s="163"/>
      <c r="ASA662" s="163"/>
      <c r="ASB662" s="163"/>
      <c r="ASC662" s="163"/>
      <c r="ASD662" s="163"/>
      <c r="ASE662" s="163"/>
      <c r="ASF662" s="163"/>
      <c r="ASG662" s="163"/>
      <c r="ASH662" s="163"/>
      <c r="ASI662" s="163"/>
      <c r="ASJ662" s="163"/>
      <c r="ASK662" s="163"/>
      <c r="ASL662" s="163"/>
      <c r="ASM662" s="163"/>
      <c r="ASN662" s="163"/>
      <c r="ASO662" s="163"/>
      <c r="ASP662" s="163"/>
      <c r="ASQ662" s="163"/>
      <c r="ASR662" s="163"/>
      <c r="ASS662" s="163"/>
      <c r="AST662" s="163"/>
      <c r="ASU662" s="163"/>
      <c r="ASV662" s="163"/>
      <c r="ASW662" s="163"/>
      <c r="ASX662" s="163"/>
      <c r="ASY662" s="163"/>
      <c r="ASZ662" s="163"/>
      <c r="ATA662" s="163"/>
      <c r="ATB662" s="163"/>
      <c r="ATC662" s="163"/>
      <c r="ATD662" s="163"/>
      <c r="ATE662" s="163"/>
      <c r="ATF662" s="163"/>
      <c r="ATG662" s="163"/>
      <c r="ATH662" s="163"/>
      <c r="ATI662" s="163"/>
      <c r="ATJ662" s="163"/>
      <c r="ATK662" s="163"/>
      <c r="ATL662" s="163"/>
      <c r="ATM662" s="163"/>
      <c r="ATN662" s="163"/>
      <c r="ATO662" s="163"/>
      <c r="ATP662" s="163"/>
      <c r="ATQ662" s="163"/>
      <c r="ATR662" s="163"/>
      <c r="ATS662" s="163"/>
      <c r="ATT662" s="163"/>
      <c r="ATU662" s="163"/>
      <c r="ATV662" s="163"/>
      <c r="ATW662" s="163"/>
      <c r="ATX662" s="163"/>
      <c r="ATY662" s="163"/>
      <c r="ATZ662" s="163"/>
      <c r="AUA662" s="163"/>
      <c r="AUB662" s="163"/>
      <c r="AUC662" s="163"/>
      <c r="AUD662" s="163"/>
      <c r="AUE662" s="163"/>
      <c r="AUF662" s="163"/>
      <c r="AUG662" s="163"/>
      <c r="AUH662" s="163"/>
      <c r="AUI662" s="163"/>
      <c r="AUJ662" s="163"/>
      <c r="AUK662" s="163"/>
      <c r="AUL662" s="163"/>
      <c r="AUM662" s="163"/>
      <c r="AUN662" s="163"/>
      <c r="AUO662" s="163"/>
      <c r="AUP662" s="163"/>
      <c r="AUQ662" s="163"/>
      <c r="AUR662" s="163"/>
      <c r="AUS662" s="163"/>
      <c r="AUT662" s="163"/>
      <c r="AUU662" s="163"/>
      <c r="AUV662" s="163"/>
      <c r="AUW662" s="163"/>
      <c r="AUX662" s="163"/>
      <c r="AUY662" s="163"/>
      <c r="AUZ662" s="163"/>
      <c r="AVA662" s="163"/>
      <c r="AVB662" s="163"/>
      <c r="AVC662" s="163"/>
      <c r="AVD662" s="163"/>
      <c r="AVE662" s="163"/>
      <c r="AVF662" s="163"/>
      <c r="AVG662" s="163"/>
      <c r="AVH662" s="163"/>
      <c r="AVI662" s="163"/>
      <c r="AVJ662" s="163"/>
      <c r="AVK662" s="163"/>
      <c r="AVL662" s="163"/>
      <c r="AVM662" s="163"/>
      <c r="AVN662" s="163"/>
      <c r="AVO662" s="163"/>
      <c r="AVP662" s="163"/>
      <c r="AVQ662" s="163"/>
      <c r="AVR662" s="163"/>
      <c r="AVS662" s="163"/>
      <c r="AVT662" s="163"/>
      <c r="AVU662" s="163"/>
      <c r="AVV662" s="163"/>
      <c r="AVW662" s="163"/>
      <c r="AVX662" s="163"/>
      <c r="AVY662" s="163"/>
      <c r="AVZ662" s="163"/>
      <c r="AWA662" s="163"/>
      <c r="AWB662" s="163"/>
      <c r="AWC662" s="163"/>
      <c r="AWD662" s="163"/>
      <c r="AWE662" s="163"/>
      <c r="AWF662" s="163"/>
      <c r="AWG662" s="163"/>
      <c r="AWH662" s="163"/>
      <c r="AWI662" s="163"/>
      <c r="AWJ662" s="163"/>
      <c r="AWK662" s="163"/>
      <c r="AWL662" s="163"/>
      <c r="AWM662" s="163"/>
      <c r="AWN662" s="163"/>
      <c r="AWO662" s="163"/>
      <c r="AWP662" s="163"/>
      <c r="AWQ662" s="163"/>
      <c r="AWR662" s="163"/>
      <c r="AWS662" s="163"/>
      <c r="AWT662" s="163"/>
      <c r="AWU662" s="163"/>
      <c r="AWV662" s="163"/>
      <c r="AWW662" s="163"/>
      <c r="AWX662" s="163"/>
      <c r="AWY662" s="163"/>
      <c r="AWZ662" s="163"/>
      <c r="AXA662" s="163"/>
      <c r="AXB662" s="163"/>
      <c r="AXC662" s="163"/>
      <c r="AXD662" s="163"/>
      <c r="AXE662" s="163"/>
      <c r="AXF662" s="163"/>
      <c r="AXG662" s="163"/>
      <c r="AXH662" s="163"/>
      <c r="AXI662" s="163"/>
      <c r="AXJ662" s="163"/>
      <c r="AXK662" s="163"/>
      <c r="AXL662" s="163"/>
      <c r="AXM662" s="163"/>
      <c r="AXN662" s="163"/>
      <c r="AXO662" s="163"/>
      <c r="AXP662" s="163"/>
      <c r="AXQ662" s="163"/>
      <c r="AXR662" s="163"/>
      <c r="AXS662" s="163"/>
      <c r="AXT662" s="163"/>
      <c r="AXU662" s="163"/>
      <c r="AXV662" s="163"/>
      <c r="AXW662" s="163"/>
      <c r="AXX662" s="163"/>
      <c r="AXY662" s="163"/>
      <c r="AXZ662" s="163"/>
      <c r="AYA662" s="163"/>
      <c r="AYB662" s="163"/>
      <c r="AYC662" s="163"/>
      <c r="AYD662" s="163"/>
      <c r="AYE662" s="163"/>
      <c r="AYF662" s="163"/>
      <c r="AYG662" s="163"/>
      <c r="AYH662" s="163"/>
      <c r="AYI662" s="163"/>
      <c r="AYJ662" s="163"/>
      <c r="AYK662" s="163"/>
      <c r="AYL662" s="163"/>
      <c r="AYM662" s="163"/>
      <c r="AYN662" s="163"/>
      <c r="AYO662" s="163"/>
      <c r="AYP662" s="163"/>
      <c r="AYQ662" s="163"/>
      <c r="AYR662" s="163"/>
      <c r="AYS662" s="163"/>
      <c r="AYT662" s="163"/>
      <c r="AYU662" s="163"/>
      <c r="AYV662" s="163"/>
      <c r="AYW662" s="163"/>
      <c r="AYX662" s="163"/>
      <c r="AYY662" s="163"/>
      <c r="AYZ662" s="163"/>
      <c r="AZA662" s="163"/>
      <c r="AZB662" s="163"/>
      <c r="AZC662" s="163"/>
      <c r="AZD662" s="163"/>
      <c r="AZE662" s="163"/>
      <c r="AZF662" s="163"/>
      <c r="AZG662" s="163"/>
      <c r="AZH662" s="163"/>
      <c r="AZI662" s="163"/>
      <c r="AZJ662" s="163"/>
      <c r="AZK662" s="163"/>
      <c r="AZL662" s="163"/>
      <c r="AZM662" s="163"/>
      <c r="AZN662" s="163"/>
      <c r="AZO662" s="163"/>
      <c r="AZP662" s="163"/>
      <c r="AZQ662" s="163"/>
      <c r="AZR662" s="163"/>
      <c r="AZS662" s="163"/>
      <c r="AZT662" s="163"/>
      <c r="AZU662" s="163"/>
      <c r="AZV662" s="163"/>
      <c r="AZW662" s="163"/>
      <c r="AZX662" s="163"/>
      <c r="AZY662" s="163"/>
      <c r="AZZ662" s="163"/>
      <c r="BAA662" s="163"/>
      <c r="BAB662" s="163"/>
      <c r="BAC662" s="163"/>
      <c r="BAD662" s="163"/>
      <c r="BAE662" s="163"/>
      <c r="BAF662" s="163"/>
      <c r="BAG662" s="163"/>
      <c r="BAH662" s="163"/>
      <c r="BAI662" s="163"/>
      <c r="BAJ662" s="163"/>
      <c r="BAK662" s="163"/>
      <c r="BAL662" s="163"/>
      <c r="BAM662" s="163"/>
      <c r="BAN662" s="163"/>
      <c r="BAO662" s="163"/>
      <c r="BAP662" s="163"/>
      <c r="BAQ662" s="163"/>
      <c r="BAR662" s="163"/>
      <c r="BAS662" s="163"/>
      <c r="BAT662" s="163"/>
      <c r="BAU662" s="163"/>
      <c r="BAV662" s="163"/>
      <c r="BAW662" s="163"/>
      <c r="BAX662" s="163"/>
      <c r="BAY662" s="163"/>
      <c r="BAZ662" s="163"/>
      <c r="BBA662" s="163"/>
      <c r="BBB662" s="163"/>
      <c r="BBC662" s="163"/>
      <c r="BBD662" s="163"/>
      <c r="BBE662" s="163"/>
      <c r="BBF662" s="163"/>
      <c r="BBG662" s="163"/>
      <c r="BBH662" s="163"/>
      <c r="BBI662" s="163"/>
      <c r="BBJ662" s="163"/>
      <c r="BBK662" s="163"/>
      <c r="BBL662" s="163"/>
      <c r="BBM662" s="163"/>
      <c r="BBN662" s="163"/>
      <c r="BBO662" s="163"/>
      <c r="BBP662" s="163"/>
      <c r="BBQ662" s="163"/>
      <c r="BBR662" s="163"/>
      <c r="BBS662" s="163"/>
      <c r="BBT662" s="163"/>
      <c r="BBU662" s="163"/>
      <c r="BBV662" s="163"/>
      <c r="BBW662" s="163"/>
      <c r="BBX662" s="163"/>
      <c r="BBY662" s="163"/>
      <c r="BBZ662" s="163"/>
      <c r="BCA662" s="163"/>
      <c r="BCB662" s="163"/>
      <c r="BCC662" s="163"/>
      <c r="BCD662" s="163"/>
      <c r="BCE662" s="163"/>
      <c r="BCF662" s="163"/>
      <c r="BCG662" s="163"/>
      <c r="BCH662" s="163"/>
      <c r="BCI662" s="163"/>
      <c r="BCJ662" s="163"/>
      <c r="BCK662" s="163"/>
      <c r="BCL662" s="163"/>
      <c r="BCM662" s="163"/>
      <c r="BCN662" s="163"/>
      <c r="BCO662" s="163"/>
      <c r="BCP662" s="163"/>
      <c r="BCQ662" s="163"/>
      <c r="BCR662" s="163"/>
      <c r="BCS662" s="163"/>
      <c r="BCT662" s="163"/>
      <c r="BCU662" s="163"/>
      <c r="BCV662" s="163"/>
      <c r="BCW662" s="163"/>
      <c r="BCX662" s="163"/>
      <c r="BCY662" s="163"/>
      <c r="BCZ662" s="163"/>
      <c r="BDA662" s="163"/>
      <c r="BDB662" s="163"/>
      <c r="BDC662" s="163"/>
      <c r="BDD662" s="163"/>
      <c r="BDE662" s="163"/>
      <c r="BDF662" s="163"/>
      <c r="BDG662" s="163"/>
      <c r="BDH662" s="163"/>
      <c r="BDI662" s="163"/>
      <c r="BDJ662" s="163"/>
      <c r="BDK662" s="163"/>
      <c r="BDL662" s="163"/>
      <c r="BDM662" s="163"/>
      <c r="BDN662" s="163"/>
      <c r="BDO662" s="163"/>
      <c r="BDP662" s="163"/>
      <c r="BDQ662" s="163"/>
      <c r="BDR662" s="163"/>
      <c r="BDS662" s="163"/>
      <c r="BDT662" s="163"/>
      <c r="BDU662" s="163"/>
      <c r="BDV662" s="163"/>
      <c r="BDW662" s="163"/>
      <c r="BDX662" s="163"/>
      <c r="BDY662" s="163"/>
      <c r="BDZ662" s="163"/>
      <c r="BEA662" s="163"/>
      <c r="BEB662" s="163"/>
      <c r="BEC662" s="163"/>
      <c r="BED662" s="163"/>
      <c r="BEE662" s="163"/>
      <c r="BEF662" s="163"/>
      <c r="BEG662" s="163"/>
      <c r="BEH662" s="163"/>
      <c r="BEI662" s="163"/>
      <c r="BEJ662" s="163"/>
      <c r="BEK662" s="163"/>
      <c r="BEL662" s="163"/>
      <c r="BEM662" s="163"/>
      <c r="BEN662" s="163"/>
      <c r="BEO662" s="163"/>
      <c r="BEP662" s="163"/>
      <c r="BEQ662" s="163"/>
      <c r="BER662" s="163"/>
      <c r="BES662" s="163"/>
      <c r="BET662" s="163"/>
      <c r="BEU662" s="163"/>
      <c r="BEV662" s="163"/>
      <c r="BEW662" s="163"/>
      <c r="BEX662" s="163"/>
      <c r="BEY662" s="163"/>
      <c r="BEZ662" s="163"/>
      <c r="BFA662" s="163"/>
      <c r="BFB662" s="163"/>
      <c r="BFC662" s="163"/>
      <c r="BFD662" s="163"/>
      <c r="BFE662" s="163"/>
      <c r="BFF662" s="163"/>
      <c r="BFG662" s="163"/>
      <c r="BFH662" s="163"/>
      <c r="BFI662" s="163"/>
      <c r="BFJ662" s="163"/>
      <c r="BFK662" s="163"/>
      <c r="BFL662" s="163"/>
      <c r="BFM662" s="163"/>
      <c r="BFN662" s="163"/>
      <c r="BFO662" s="163"/>
      <c r="BFP662" s="163"/>
      <c r="BFQ662" s="163"/>
      <c r="BFR662" s="163"/>
      <c r="BFS662" s="163"/>
      <c r="BFT662" s="163"/>
      <c r="BFU662" s="163"/>
      <c r="BFV662" s="163"/>
      <c r="BFW662" s="163"/>
      <c r="BFX662" s="163"/>
      <c r="BFY662" s="163"/>
      <c r="BFZ662" s="163"/>
      <c r="BGA662" s="163"/>
      <c r="BGB662" s="163"/>
      <c r="BGC662" s="163"/>
      <c r="BGD662" s="163"/>
      <c r="BGE662" s="163"/>
      <c r="BGF662" s="163"/>
      <c r="BGG662" s="163"/>
      <c r="BGH662" s="163"/>
      <c r="BGI662" s="163"/>
      <c r="BGJ662" s="163"/>
      <c r="BGK662" s="163"/>
      <c r="BGL662" s="163"/>
      <c r="BGM662" s="163"/>
      <c r="BGN662" s="163"/>
      <c r="BGO662" s="163"/>
      <c r="BGP662" s="163"/>
      <c r="BGQ662" s="163"/>
      <c r="BGR662" s="163"/>
      <c r="BGS662" s="163"/>
      <c r="BGT662" s="163"/>
      <c r="BGU662" s="163"/>
      <c r="BGV662" s="163"/>
      <c r="BGW662" s="163"/>
      <c r="BGX662" s="163"/>
      <c r="BGY662" s="163"/>
      <c r="BGZ662" s="163"/>
      <c r="BHA662" s="163"/>
      <c r="BHB662" s="163"/>
      <c r="BHC662" s="163"/>
      <c r="BHD662" s="163"/>
      <c r="BHE662" s="163"/>
      <c r="BHF662" s="163"/>
      <c r="BHG662" s="163"/>
      <c r="BHH662" s="163"/>
      <c r="BHI662" s="163"/>
      <c r="BHJ662" s="163"/>
      <c r="BHK662" s="163"/>
      <c r="BHL662" s="163"/>
      <c r="BHM662" s="163"/>
      <c r="BHN662" s="163"/>
      <c r="BHO662" s="163"/>
      <c r="BHP662" s="163"/>
      <c r="BHQ662" s="163"/>
      <c r="BHR662" s="163"/>
      <c r="BHS662" s="163"/>
      <c r="BHT662" s="163"/>
      <c r="BHU662" s="163"/>
      <c r="BHV662" s="163"/>
      <c r="BHW662" s="163"/>
      <c r="BHX662" s="163"/>
      <c r="BHY662" s="163"/>
      <c r="BHZ662" s="163"/>
      <c r="BIA662" s="163"/>
      <c r="BIB662" s="163"/>
      <c r="BIC662" s="163"/>
      <c r="BID662" s="163"/>
      <c r="BIE662" s="163"/>
      <c r="BIF662" s="163"/>
      <c r="BIG662" s="163"/>
      <c r="BIH662" s="163"/>
      <c r="BII662" s="163"/>
      <c r="BIJ662" s="163"/>
      <c r="BIK662" s="163"/>
      <c r="BIL662" s="163"/>
      <c r="BIM662" s="163"/>
      <c r="BIN662" s="163"/>
      <c r="BIO662" s="163"/>
      <c r="BIP662" s="163"/>
      <c r="BIQ662" s="163"/>
      <c r="BIR662" s="163"/>
      <c r="BIS662" s="163"/>
      <c r="BIT662" s="163"/>
      <c r="BIU662" s="163"/>
      <c r="BIV662" s="163"/>
      <c r="BIW662" s="163"/>
      <c r="BIX662" s="163"/>
      <c r="BIY662" s="163"/>
      <c r="BIZ662" s="163"/>
      <c r="BJA662" s="163"/>
      <c r="BJB662" s="163"/>
      <c r="BJC662" s="163"/>
      <c r="BJD662" s="163"/>
      <c r="BJE662" s="163"/>
      <c r="BJF662" s="163"/>
      <c r="BJG662" s="163"/>
      <c r="BJH662" s="163"/>
      <c r="BJI662" s="163"/>
      <c r="BJJ662" s="163"/>
      <c r="BJK662" s="163"/>
      <c r="BJL662" s="163"/>
      <c r="BJM662" s="163"/>
      <c r="BJN662" s="163"/>
      <c r="BJO662" s="163"/>
      <c r="BJP662" s="163"/>
      <c r="BJQ662" s="163"/>
      <c r="BJR662" s="163"/>
      <c r="BJS662" s="163"/>
      <c r="BJT662" s="163"/>
      <c r="BJU662" s="163"/>
      <c r="BJV662" s="163"/>
      <c r="BJW662" s="163"/>
      <c r="BJX662" s="163"/>
      <c r="BJY662" s="163"/>
      <c r="BJZ662" s="163"/>
      <c r="BKA662" s="163"/>
      <c r="BKB662" s="163"/>
      <c r="BKC662" s="163"/>
      <c r="BKD662" s="163"/>
      <c r="BKE662" s="163"/>
      <c r="BKF662" s="163"/>
      <c r="BKG662" s="163"/>
      <c r="BKH662" s="163"/>
      <c r="BKI662" s="163"/>
      <c r="BKJ662" s="163"/>
      <c r="BKK662" s="163"/>
      <c r="BKL662" s="163"/>
      <c r="BKM662" s="163"/>
      <c r="BKN662" s="163"/>
      <c r="BKO662" s="163"/>
      <c r="BKP662" s="163"/>
      <c r="BKQ662" s="163"/>
      <c r="BKR662" s="163"/>
      <c r="BKS662" s="163"/>
      <c r="BKT662" s="163"/>
      <c r="BKU662" s="163"/>
      <c r="BKV662" s="163"/>
      <c r="BKW662" s="163"/>
      <c r="BKX662" s="163"/>
      <c r="BKY662" s="163"/>
      <c r="BKZ662" s="163"/>
      <c r="BLA662" s="163"/>
      <c r="BLB662" s="163"/>
      <c r="BLC662" s="163"/>
      <c r="BLD662" s="163"/>
      <c r="BLE662" s="163"/>
      <c r="BLF662" s="163"/>
      <c r="BLG662" s="163"/>
      <c r="BLH662" s="163"/>
      <c r="BLI662" s="163"/>
      <c r="BLJ662" s="163"/>
      <c r="BLK662" s="163"/>
      <c r="BLL662" s="163"/>
      <c r="BLM662" s="163"/>
      <c r="BLN662" s="163"/>
      <c r="BLO662" s="163"/>
      <c r="BLP662" s="163"/>
      <c r="BLQ662" s="163"/>
      <c r="BLR662" s="163"/>
      <c r="BLS662" s="163"/>
      <c r="BLT662" s="163"/>
      <c r="BLU662" s="163"/>
      <c r="BLV662" s="163"/>
      <c r="BLW662" s="163"/>
      <c r="BLX662" s="163"/>
      <c r="BLY662" s="163"/>
      <c r="BLZ662" s="163"/>
      <c r="BMA662" s="163"/>
      <c r="BMB662" s="163"/>
      <c r="BMC662" s="163"/>
      <c r="BMD662" s="163"/>
      <c r="BME662" s="163"/>
      <c r="BMF662" s="163"/>
      <c r="BMG662" s="163"/>
      <c r="BMH662" s="163"/>
      <c r="BMI662" s="163"/>
      <c r="BMJ662" s="163"/>
      <c r="BMK662" s="163"/>
      <c r="BML662" s="163"/>
      <c r="BMM662" s="163"/>
      <c r="BMN662" s="163"/>
      <c r="BMO662" s="163"/>
      <c r="BMP662" s="163"/>
      <c r="BMQ662" s="163"/>
      <c r="BMR662" s="163"/>
      <c r="BMS662" s="163"/>
      <c r="BMT662" s="163"/>
      <c r="BMU662" s="163"/>
      <c r="BMV662" s="163"/>
      <c r="BMW662" s="163"/>
      <c r="BMX662" s="163"/>
      <c r="BMY662" s="163"/>
      <c r="BMZ662" s="163"/>
      <c r="BNA662" s="163"/>
      <c r="BNB662" s="163"/>
      <c r="BNC662" s="163"/>
      <c r="BND662" s="163"/>
      <c r="BNE662" s="163"/>
      <c r="BNF662" s="163"/>
      <c r="BNG662" s="163"/>
      <c r="BNH662" s="163"/>
      <c r="BNI662" s="163"/>
      <c r="BNJ662" s="163"/>
      <c r="BNK662" s="163"/>
      <c r="BNL662" s="163"/>
      <c r="BNM662" s="163"/>
      <c r="BNN662" s="163"/>
      <c r="BNO662" s="163"/>
      <c r="BNP662" s="163"/>
      <c r="BNQ662" s="163"/>
      <c r="BNR662" s="163"/>
      <c r="BNS662" s="163"/>
      <c r="BNT662" s="163"/>
      <c r="BNU662" s="163"/>
      <c r="BNV662" s="163"/>
      <c r="BNW662" s="163"/>
      <c r="BNX662" s="163"/>
      <c r="BNY662" s="163"/>
      <c r="BNZ662" s="163"/>
      <c r="BOA662" s="163"/>
      <c r="BOB662" s="163"/>
      <c r="BOC662" s="163"/>
      <c r="BOD662" s="163"/>
      <c r="BOE662" s="163"/>
      <c r="BOF662" s="163"/>
      <c r="BOG662" s="163"/>
      <c r="BOH662" s="163"/>
      <c r="BOI662" s="163"/>
      <c r="BOJ662" s="163"/>
      <c r="BOK662" s="163"/>
      <c r="BOL662" s="163"/>
      <c r="BOM662" s="163"/>
      <c r="BON662" s="163"/>
      <c r="BOO662" s="163"/>
      <c r="BOP662" s="163"/>
      <c r="BOQ662" s="163"/>
      <c r="BOR662" s="163"/>
      <c r="BOS662" s="163"/>
      <c r="BOT662" s="163"/>
      <c r="BOU662" s="163"/>
      <c r="BOV662" s="163"/>
      <c r="BOW662" s="163"/>
      <c r="BOX662" s="163"/>
      <c r="BOY662" s="163"/>
      <c r="BOZ662" s="163"/>
      <c r="BPA662" s="163"/>
      <c r="BPB662" s="163"/>
      <c r="BPC662" s="163"/>
      <c r="BPD662" s="163"/>
      <c r="BPE662" s="163"/>
      <c r="BPF662" s="163"/>
      <c r="BPG662" s="163"/>
      <c r="BPH662" s="163"/>
      <c r="BPI662" s="163"/>
      <c r="BPJ662" s="163"/>
      <c r="BPK662" s="163"/>
      <c r="BPL662" s="163"/>
      <c r="BPM662" s="163"/>
      <c r="BPN662" s="163"/>
      <c r="BPO662" s="163"/>
      <c r="BPP662" s="163"/>
      <c r="BPQ662" s="163"/>
      <c r="BPR662" s="163"/>
      <c r="BPS662" s="163"/>
      <c r="BPT662" s="163"/>
      <c r="BPU662" s="163"/>
      <c r="BPV662" s="163"/>
      <c r="BPW662" s="163"/>
      <c r="BPX662" s="163"/>
      <c r="BPY662" s="163"/>
      <c r="BPZ662" s="163"/>
      <c r="BQA662" s="163"/>
      <c r="BQB662" s="163"/>
      <c r="BQC662" s="163"/>
      <c r="BQD662" s="163"/>
      <c r="BQE662" s="163"/>
      <c r="BQF662" s="163"/>
      <c r="BQG662" s="163"/>
      <c r="BQH662" s="163"/>
      <c r="BQI662" s="163"/>
      <c r="BQJ662" s="163"/>
      <c r="BQK662" s="163"/>
      <c r="BQL662" s="163"/>
      <c r="BQM662" s="163"/>
      <c r="BQN662" s="163"/>
      <c r="BQO662" s="163"/>
      <c r="BQP662" s="163"/>
      <c r="BQQ662" s="163"/>
      <c r="BQR662" s="163"/>
      <c r="BQS662" s="163"/>
      <c r="BQT662" s="163"/>
      <c r="BQU662" s="163"/>
      <c r="BQV662" s="163"/>
      <c r="BQW662" s="163"/>
      <c r="BQX662" s="163"/>
      <c r="BQY662" s="163"/>
      <c r="BQZ662" s="163"/>
      <c r="BRA662" s="163"/>
      <c r="BRB662" s="163"/>
      <c r="BRC662" s="163"/>
      <c r="BRD662" s="163"/>
      <c r="BRE662" s="163"/>
      <c r="BRF662" s="163"/>
      <c r="BRG662" s="163"/>
      <c r="BRH662" s="163"/>
      <c r="BRI662" s="163"/>
      <c r="BRJ662" s="163"/>
      <c r="BRK662" s="163"/>
      <c r="BRL662" s="163"/>
      <c r="BRM662" s="163"/>
      <c r="BRN662" s="163"/>
      <c r="BRO662" s="163"/>
      <c r="BRP662" s="163"/>
      <c r="BRQ662" s="163"/>
      <c r="BRR662" s="163"/>
      <c r="BRS662" s="163"/>
      <c r="BRT662" s="163"/>
      <c r="BRU662" s="163"/>
      <c r="BRV662" s="163"/>
      <c r="BRW662" s="163"/>
      <c r="BRX662" s="163"/>
      <c r="BRY662" s="163"/>
      <c r="BRZ662" s="163"/>
      <c r="BSA662" s="163"/>
      <c r="BSB662" s="163"/>
      <c r="BSC662" s="163"/>
      <c r="BSD662" s="163"/>
      <c r="BSE662" s="163"/>
      <c r="BSF662" s="163"/>
      <c r="BSG662" s="163"/>
      <c r="BSH662" s="163"/>
      <c r="BSI662" s="163"/>
      <c r="BSJ662" s="163"/>
      <c r="BSK662" s="163"/>
      <c r="BSL662" s="163"/>
      <c r="BSM662" s="163"/>
      <c r="BSN662" s="163"/>
      <c r="BSO662" s="163"/>
      <c r="BSP662" s="163"/>
      <c r="BSQ662" s="163"/>
      <c r="BSR662" s="163"/>
      <c r="BSS662" s="163"/>
      <c r="BST662" s="163"/>
      <c r="BSU662" s="163"/>
      <c r="BSV662" s="163"/>
      <c r="BSW662" s="163"/>
      <c r="BSX662" s="163"/>
      <c r="BSY662" s="163"/>
      <c r="BSZ662" s="163"/>
      <c r="BTA662" s="163"/>
      <c r="BTB662" s="163"/>
      <c r="BTC662" s="163"/>
      <c r="BTD662" s="163"/>
      <c r="BTE662" s="163"/>
      <c r="BTF662" s="163"/>
      <c r="BTG662" s="163"/>
      <c r="BTH662" s="163"/>
      <c r="BTI662" s="163"/>
      <c r="BTJ662" s="163"/>
      <c r="BTK662" s="163"/>
      <c r="BTL662" s="163"/>
      <c r="BTM662" s="163"/>
      <c r="BTN662" s="163"/>
      <c r="BTO662" s="163"/>
      <c r="BTP662" s="163"/>
      <c r="BTQ662" s="163"/>
      <c r="BTR662" s="163"/>
      <c r="BTS662" s="163"/>
      <c r="BTT662" s="163"/>
      <c r="BTU662" s="163"/>
      <c r="BTV662" s="163"/>
      <c r="BTW662" s="163"/>
      <c r="BTX662" s="163"/>
      <c r="BTY662" s="163"/>
      <c r="BTZ662" s="163"/>
      <c r="BUA662" s="163"/>
      <c r="BUB662" s="163"/>
      <c r="BUC662" s="163"/>
      <c r="BUD662" s="163"/>
      <c r="BUE662" s="163"/>
      <c r="BUF662" s="163"/>
      <c r="BUG662" s="163"/>
      <c r="BUH662" s="163"/>
      <c r="BUI662" s="163"/>
      <c r="BUJ662" s="163"/>
      <c r="BUK662" s="163"/>
      <c r="BUL662" s="163"/>
      <c r="BUM662" s="163"/>
      <c r="BUN662" s="163"/>
      <c r="BUO662" s="163"/>
      <c r="BUP662" s="163"/>
      <c r="BUQ662" s="163"/>
      <c r="BUR662" s="163"/>
      <c r="BUS662" s="163"/>
      <c r="BUT662" s="163"/>
      <c r="BUU662" s="163"/>
      <c r="BUV662" s="163"/>
      <c r="BUW662" s="163"/>
      <c r="BUX662" s="163"/>
      <c r="BUY662" s="163"/>
      <c r="BUZ662" s="163"/>
      <c r="BVA662" s="163"/>
      <c r="BVB662" s="163"/>
      <c r="BVC662" s="163"/>
      <c r="BVD662" s="163"/>
      <c r="BVE662" s="163"/>
      <c r="BVF662" s="163"/>
      <c r="BVG662" s="163"/>
      <c r="BVH662" s="163"/>
      <c r="BVI662" s="163"/>
      <c r="BVJ662" s="163"/>
      <c r="BVK662" s="163"/>
      <c r="BVL662" s="163"/>
      <c r="BVM662" s="163"/>
      <c r="BVN662" s="163"/>
      <c r="BVO662" s="163"/>
      <c r="BVP662" s="163"/>
      <c r="BVQ662" s="163"/>
      <c r="BVR662" s="163"/>
      <c r="BVS662" s="163"/>
      <c r="BVT662" s="163"/>
      <c r="BVU662" s="163"/>
      <c r="BVV662" s="163"/>
      <c r="BVW662" s="163"/>
      <c r="BVX662" s="163"/>
      <c r="BVY662" s="163"/>
      <c r="BVZ662" s="163"/>
      <c r="BWA662" s="163"/>
      <c r="BWB662" s="163"/>
      <c r="BWC662" s="163"/>
      <c r="BWD662" s="163"/>
      <c r="BWE662" s="163"/>
      <c r="BWF662" s="163"/>
      <c r="BWG662" s="163"/>
      <c r="BWH662" s="163"/>
      <c r="BWI662" s="163"/>
      <c r="BWJ662" s="163"/>
      <c r="BWK662" s="163"/>
      <c r="BWL662" s="163"/>
      <c r="BWM662" s="163"/>
      <c r="BWN662" s="163"/>
      <c r="BWO662" s="163"/>
      <c r="BWP662" s="163"/>
      <c r="BWQ662" s="163"/>
      <c r="BWR662" s="163"/>
      <c r="BWS662" s="163"/>
      <c r="BWT662" s="163"/>
      <c r="BWU662" s="163"/>
      <c r="BWV662" s="163"/>
      <c r="BWW662" s="163"/>
      <c r="BWX662" s="163"/>
      <c r="BWY662" s="163"/>
      <c r="BWZ662" s="163"/>
      <c r="BXA662" s="163"/>
      <c r="BXB662" s="163"/>
      <c r="BXC662" s="163"/>
      <c r="BXD662" s="163"/>
      <c r="BXE662" s="163"/>
      <c r="BXF662" s="163"/>
      <c r="BXG662" s="163"/>
      <c r="BXH662" s="163"/>
      <c r="BXI662" s="163"/>
      <c r="BXJ662" s="163"/>
      <c r="BXK662" s="163"/>
      <c r="BXL662" s="163"/>
      <c r="BXM662" s="163"/>
      <c r="BXN662" s="163"/>
      <c r="BXO662" s="163"/>
      <c r="BXP662" s="163"/>
      <c r="BXQ662" s="163"/>
      <c r="BXR662" s="163"/>
      <c r="BXS662" s="163"/>
      <c r="BXT662" s="163"/>
      <c r="BXU662" s="163"/>
      <c r="BXV662" s="163"/>
      <c r="BXW662" s="163"/>
      <c r="BXX662" s="163"/>
      <c r="BXY662" s="163"/>
      <c r="BXZ662" s="163"/>
      <c r="BYA662" s="163"/>
      <c r="BYB662" s="163"/>
      <c r="BYC662" s="163"/>
      <c r="BYD662" s="163"/>
      <c r="BYE662" s="163"/>
      <c r="BYF662" s="163"/>
      <c r="BYG662" s="163"/>
      <c r="BYH662" s="163"/>
      <c r="BYI662" s="163"/>
      <c r="BYJ662" s="163"/>
      <c r="BYK662" s="163"/>
      <c r="BYL662" s="163"/>
      <c r="BYM662" s="163"/>
      <c r="BYN662" s="163"/>
      <c r="BYO662" s="163"/>
      <c r="BYP662" s="163"/>
      <c r="BYQ662" s="163"/>
      <c r="BYR662" s="163"/>
      <c r="BYS662" s="163"/>
      <c r="BYT662" s="163"/>
      <c r="BYU662" s="163"/>
      <c r="BYV662" s="163"/>
      <c r="BYW662" s="163"/>
      <c r="BYX662" s="163"/>
      <c r="BYY662" s="163"/>
      <c r="BYZ662" s="163"/>
      <c r="BZA662" s="163"/>
      <c r="BZB662" s="163"/>
      <c r="BZC662" s="163"/>
      <c r="BZD662" s="163"/>
      <c r="BZE662" s="163"/>
      <c r="BZF662" s="163"/>
      <c r="BZG662" s="163"/>
      <c r="BZH662" s="163"/>
      <c r="BZI662" s="163"/>
      <c r="BZJ662" s="163"/>
      <c r="BZK662" s="163"/>
      <c r="BZL662" s="163"/>
      <c r="BZM662" s="163"/>
      <c r="BZN662" s="163"/>
      <c r="BZO662" s="163"/>
      <c r="BZP662" s="163"/>
      <c r="BZQ662" s="163"/>
      <c r="BZR662" s="163"/>
      <c r="BZS662" s="163"/>
      <c r="BZT662" s="163"/>
      <c r="BZU662" s="163"/>
      <c r="BZV662" s="163"/>
      <c r="BZW662" s="163"/>
      <c r="BZX662" s="163"/>
      <c r="BZY662" s="163"/>
      <c r="BZZ662" s="163"/>
      <c r="CAA662" s="163"/>
      <c r="CAB662" s="163"/>
      <c r="CAC662" s="163"/>
      <c r="CAD662" s="163"/>
      <c r="CAE662" s="163"/>
      <c r="CAF662" s="163"/>
      <c r="CAG662" s="163"/>
      <c r="CAH662" s="163"/>
      <c r="CAI662" s="163"/>
      <c r="CAJ662" s="163"/>
      <c r="CAK662" s="163"/>
      <c r="CAL662" s="163"/>
      <c r="CAM662" s="163"/>
      <c r="CAN662" s="163"/>
      <c r="CAO662" s="163"/>
      <c r="CAP662" s="163"/>
      <c r="CAQ662" s="163"/>
      <c r="CAR662" s="163"/>
      <c r="CAS662" s="163"/>
      <c r="CAT662" s="163"/>
      <c r="CAU662" s="163"/>
      <c r="CAV662" s="163"/>
      <c r="CAW662" s="163"/>
      <c r="CAX662" s="163"/>
      <c r="CAY662" s="163"/>
      <c r="CAZ662" s="163"/>
      <c r="CBA662" s="163"/>
      <c r="CBB662" s="163"/>
      <c r="CBC662" s="163"/>
      <c r="CBD662" s="163"/>
      <c r="CBE662" s="163"/>
      <c r="CBF662" s="163"/>
      <c r="CBG662" s="163"/>
      <c r="CBH662" s="163"/>
      <c r="CBI662" s="163"/>
      <c r="CBJ662" s="163"/>
      <c r="CBK662" s="163"/>
      <c r="CBL662" s="163"/>
      <c r="CBM662" s="163"/>
      <c r="CBN662" s="163"/>
      <c r="CBO662" s="163"/>
      <c r="CBP662" s="163"/>
      <c r="CBQ662" s="163"/>
      <c r="CBR662" s="163"/>
      <c r="CBS662" s="163"/>
      <c r="CBT662" s="163"/>
      <c r="CBU662" s="163"/>
      <c r="CBV662" s="163"/>
      <c r="CBW662" s="163"/>
      <c r="CBX662" s="163"/>
      <c r="CBY662" s="163"/>
      <c r="CBZ662" s="163"/>
      <c r="CCA662" s="163"/>
      <c r="CCB662" s="163"/>
      <c r="CCC662" s="163"/>
      <c r="CCD662" s="163"/>
      <c r="CCE662" s="163"/>
      <c r="CCF662" s="163"/>
      <c r="CCG662" s="163"/>
      <c r="CCH662" s="163"/>
      <c r="CCI662" s="163"/>
      <c r="CCJ662" s="163"/>
      <c r="CCK662" s="163"/>
      <c r="CCL662" s="163"/>
      <c r="CCM662" s="163"/>
      <c r="CCN662" s="163"/>
      <c r="CCO662" s="163"/>
      <c r="CCP662" s="163"/>
      <c r="CCQ662" s="163"/>
      <c r="CCR662" s="163"/>
      <c r="CCS662" s="163"/>
      <c r="CCT662" s="163"/>
      <c r="CCU662" s="163"/>
      <c r="CCV662" s="163"/>
      <c r="CCW662" s="163"/>
      <c r="CCX662" s="163"/>
      <c r="CCY662" s="163"/>
      <c r="CCZ662" s="163"/>
      <c r="CDA662" s="163"/>
      <c r="CDB662" s="163"/>
      <c r="CDC662" s="163"/>
      <c r="CDD662" s="163"/>
      <c r="CDE662" s="163"/>
      <c r="CDF662" s="163"/>
      <c r="CDG662" s="163"/>
      <c r="CDH662" s="163"/>
      <c r="CDI662" s="163"/>
      <c r="CDJ662" s="163"/>
      <c r="CDK662" s="163"/>
      <c r="CDL662" s="163"/>
      <c r="CDM662" s="163"/>
      <c r="CDN662" s="163"/>
      <c r="CDO662" s="163"/>
      <c r="CDP662" s="163"/>
      <c r="CDQ662" s="163"/>
      <c r="CDR662" s="163"/>
      <c r="CDS662" s="163"/>
      <c r="CDT662" s="163"/>
      <c r="CDU662" s="163"/>
      <c r="CDV662" s="163"/>
      <c r="CDW662" s="163"/>
      <c r="CDX662" s="163"/>
      <c r="CDY662" s="163"/>
      <c r="CDZ662" s="163"/>
      <c r="CEA662" s="163"/>
      <c r="CEB662" s="163"/>
      <c r="CEC662" s="163"/>
      <c r="CED662" s="163"/>
      <c r="CEE662" s="163"/>
      <c r="CEF662" s="163"/>
      <c r="CEG662" s="163"/>
      <c r="CEH662" s="163"/>
      <c r="CEI662" s="163"/>
      <c r="CEJ662" s="163"/>
      <c r="CEK662" s="163"/>
      <c r="CEL662" s="163"/>
      <c r="CEM662" s="163"/>
      <c r="CEN662" s="163"/>
      <c r="CEO662" s="163"/>
      <c r="CEP662" s="163"/>
      <c r="CEQ662" s="163"/>
      <c r="CER662" s="163"/>
      <c r="CES662" s="163"/>
      <c r="CET662" s="163"/>
      <c r="CEU662" s="163"/>
      <c r="CEV662" s="163"/>
      <c r="CEW662" s="163"/>
      <c r="CEX662" s="163"/>
      <c r="CEY662" s="163"/>
      <c r="CEZ662" s="163"/>
      <c r="CFA662" s="163"/>
      <c r="CFB662" s="163"/>
      <c r="CFC662" s="163"/>
      <c r="CFD662" s="163"/>
      <c r="CFE662" s="163"/>
      <c r="CFF662" s="163"/>
      <c r="CFG662" s="163"/>
      <c r="CFH662" s="163"/>
      <c r="CFI662" s="163"/>
      <c r="CFJ662" s="163"/>
      <c r="CFK662" s="163"/>
      <c r="CFL662" s="163"/>
      <c r="CFM662" s="163"/>
      <c r="CFN662" s="163"/>
      <c r="CFO662" s="163"/>
      <c r="CFP662" s="163"/>
      <c r="CFQ662" s="163"/>
      <c r="CFR662" s="163"/>
      <c r="CFS662" s="163"/>
      <c r="CFT662" s="163"/>
      <c r="CFU662" s="163"/>
      <c r="CFV662" s="163"/>
      <c r="CFW662" s="163"/>
      <c r="CFX662" s="163"/>
      <c r="CFY662" s="163"/>
      <c r="CFZ662" s="163"/>
      <c r="CGA662" s="163"/>
      <c r="CGB662" s="163"/>
      <c r="CGC662" s="163"/>
      <c r="CGD662" s="163"/>
      <c r="CGE662" s="163"/>
      <c r="CGF662" s="163"/>
      <c r="CGG662" s="163"/>
      <c r="CGH662" s="163"/>
      <c r="CGI662" s="163"/>
      <c r="CGJ662" s="163"/>
      <c r="CGK662" s="163"/>
      <c r="CGL662" s="163"/>
      <c r="CGM662" s="163"/>
      <c r="CGN662" s="163"/>
      <c r="CGO662" s="163"/>
      <c r="CGP662" s="163"/>
      <c r="CGQ662" s="163"/>
      <c r="CGR662" s="163"/>
      <c r="CGS662" s="163"/>
      <c r="CGT662" s="163"/>
      <c r="CGU662" s="163"/>
      <c r="CGV662" s="163"/>
      <c r="CGW662" s="163"/>
      <c r="CGX662" s="163"/>
      <c r="CGY662" s="163"/>
      <c r="CGZ662" s="163"/>
      <c r="CHA662" s="163"/>
      <c r="CHB662" s="163"/>
      <c r="CHC662" s="163"/>
      <c r="CHD662" s="163"/>
      <c r="CHE662" s="163"/>
      <c r="CHF662" s="163"/>
      <c r="CHG662" s="163"/>
      <c r="CHH662" s="163"/>
      <c r="CHI662" s="163"/>
      <c r="CHJ662" s="163"/>
      <c r="CHK662" s="163"/>
      <c r="CHL662" s="163"/>
      <c r="CHM662" s="163"/>
      <c r="CHN662" s="163"/>
      <c r="CHO662" s="163"/>
      <c r="CHP662" s="163"/>
      <c r="CHQ662" s="163"/>
      <c r="CHR662" s="163"/>
      <c r="CHS662" s="163"/>
      <c r="CHT662" s="163"/>
      <c r="CHU662" s="163"/>
      <c r="CHV662" s="163"/>
      <c r="CHW662" s="163"/>
      <c r="CHX662" s="163"/>
      <c r="CHY662" s="163"/>
      <c r="CHZ662" s="163"/>
      <c r="CIA662" s="163"/>
      <c r="CIB662" s="163"/>
      <c r="CIC662" s="163"/>
      <c r="CID662" s="163"/>
      <c r="CIE662" s="163"/>
      <c r="CIF662" s="163"/>
      <c r="CIG662" s="163"/>
      <c r="CIH662" s="163"/>
      <c r="CII662" s="163"/>
      <c r="CIJ662" s="163"/>
      <c r="CIK662" s="163"/>
      <c r="CIL662" s="163"/>
      <c r="CIM662" s="163"/>
      <c r="CIN662" s="163"/>
      <c r="CIO662" s="163"/>
      <c r="CIP662" s="163"/>
      <c r="CIQ662" s="163"/>
      <c r="CIR662" s="163"/>
      <c r="CIS662" s="163"/>
      <c r="CIT662" s="163"/>
      <c r="CIU662" s="163"/>
      <c r="CIV662" s="163"/>
      <c r="CIW662" s="163"/>
      <c r="CIX662" s="163"/>
      <c r="CIY662" s="163"/>
      <c r="CIZ662" s="163"/>
      <c r="CJA662" s="163"/>
      <c r="CJB662" s="163"/>
      <c r="CJC662" s="163"/>
      <c r="CJD662" s="163"/>
      <c r="CJE662" s="163"/>
      <c r="CJF662" s="163"/>
      <c r="CJG662" s="163"/>
      <c r="CJH662" s="163"/>
      <c r="CJI662" s="163"/>
      <c r="CJJ662" s="163"/>
      <c r="CJK662" s="163"/>
      <c r="CJL662" s="163"/>
      <c r="CJM662" s="163"/>
      <c r="CJN662" s="163"/>
      <c r="CJO662" s="163"/>
      <c r="CJP662" s="163"/>
      <c r="CJQ662" s="163"/>
      <c r="CJR662" s="163"/>
      <c r="CJS662" s="163"/>
      <c r="CJT662" s="163"/>
      <c r="CJU662" s="163"/>
      <c r="CJV662" s="163"/>
      <c r="CJW662" s="163"/>
      <c r="CJX662" s="163"/>
      <c r="CJY662" s="163"/>
      <c r="CJZ662" s="163"/>
      <c r="CKA662" s="163"/>
      <c r="CKB662" s="163"/>
      <c r="CKC662" s="163"/>
      <c r="CKD662" s="163"/>
      <c r="CKE662" s="163"/>
      <c r="CKF662" s="163"/>
      <c r="CKG662" s="163"/>
      <c r="CKH662" s="163"/>
      <c r="CKI662" s="163"/>
      <c r="CKJ662" s="163"/>
      <c r="CKK662" s="163"/>
      <c r="CKL662" s="163"/>
      <c r="CKM662" s="163"/>
      <c r="CKN662" s="163"/>
      <c r="CKO662" s="163"/>
      <c r="CKP662" s="163"/>
      <c r="CKQ662" s="163"/>
      <c r="CKR662" s="163"/>
      <c r="CKS662" s="163"/>
      <c r="CKT662" s="163"/>
      <c r="CKU662" s="163"/>
      <c r="CKV662" s="163"/>
      <c r="CKW662" s="163"/>
      <c r="CKX662" s="163"/>
      <c r="CKY662" s="163"/>
      <c r="CKZ662" s="163"/>
      <c r="CLA662" s="163"/>
      <c r="CLB662" s="163"/>
      <c r="CLC662" s="163"/>
      <c r="CLD662" s="163"/>
      <c r="CLE662" s="163"/>
      <c r="CLF662" s="163"/>
      <c r="CLG662" s="163"/>
      <c r="CLH662" s="163"/>
      <c r="CLI662" s="163"/>
      <c r="CLJ662" s="163"/>
      <c r="CLK662" s="163"/>
      <c r="CLL662" s="163"/>
      <c r="CLM662" s="163"/>
      <c r="CLN662" s="163"/>
      <c r="CLO662" s="163"/>
      <c r="CLP662" s="163"/>
      <c r="CLQ662" s="163"/>
      <c r="CLR662" s="163"/>
      <c r="CLS662" s="163"/>
      <c r="CLT662" s="163"/>
      <c r="CLU662" s="163"/>
      <c r="CLV662" s="163"/>
      <c r="CLW662" s="163"/>
      <c r="CLX662" s="163"/>
      <c r="CLY662" s="163"/>
      <c r="CLZ662" s="163"/>
      <c r="CMA662" s="163"/>
      <c r="CMB662" s="163"/>
      <c r="CMC662" s="163"/>
      <c r="CMD662" s="163"/>
      <c r="CME662" s="163"/>
      <c r="CMF662" s="163"/>
      <c r="CMG662" s="163"/>
      <c r="CMH662" s="163"/>
      <c r="CMI662" s="163"/>
      <c r="CMJ662" s="163"/>
      <c r="CMK662" s="163"/>
      <c r="CML662" s="163"/>
      <c r="CMM662" s="163"/>
      <c r="CMN662" s="163"/>
      <c r="CMO662" s="163"/>
      <c r="CMP662" s="163"/>
      <c r="CMQ662" s="163"/>
      <c r="CMR662" s="163"/>
      <c r="CMS662" s="163"/>
      <c r="CMT662" s="163"/>
      <c r="CMU662" s="163"/>
      <c r="CMV662" s="163"/>
      <c r="CMW662" s="163"/>
      <c r="CMX662" s="163"/>
      <c r="CMY662" s="163"/>
      <c r="CMZ662" s="163"/>
      <c r="CNA662" s="163"/>
      <c r="CNB662" s="163"/>
      <c r="CNC662" s="163"/>
      <c r="CND662" s="163"/>
      <c r="CNE662" s="163"/>
      <c r="CNF662" s="163"/>
      <c r="CNG662" s="163"/>
      <c r="CNH662" s="163"/>
      <c r="CNI662" s="163"/>
      <c r="CNJ662" s="163"/>
      <c r="CNK662" s="163"/>
      <c r="CNL662" s="163"/>
      <c r="CNM662" s="163"/>
      <c r="CNN662" s="163"/>
      <c r="CNO662" s="163"/>
      <c r="CNP662" s="163"/>
      <c r="CNQ662" s="163"/>
      <c r="CNR662" s="163"/>
      <c r="CNS662" s="163"/>
      <c r="CNT662" s="163"/>
      <c r="CNU662" s="163"/>
      <c r="CNV662" s="163"/>
      <c r="CNW662" s="163"/>
      <c r="CNX662" s="163"/>
      <c r="CNY662" s="163"/>
      <c r="CNZ662" s="163"/>
      <c r="COA662" s="163"/>
      <c r="COB662" s="163"/>
      <c r="COC662" s="163"/>
      <c r="COD662" s="163"/>
      <c r="COE662" s="163"/>
      <c r="COF662" s="163"/>
      <c r="COG662" s="163"/>
      <c r="COH662" s="163"/>
      <c r="COI662" s="163"/>
      <c r="COJ662" s="163"/>
      <c r="COK662" s="163"/>
      <c r="COL662" s="163"/>
      <c r="COM662" s="163"/>
      <c r="CON662" s="163"/>
      <c r="COO662" s="163"/>
      <c r="COP662" s="163"/>
      <c r="COQ662" s="163"/>
      <c r="COR662" s="163"/>
      <c r="COS662" s="163"/>
      <c r="COT662" s="163"/>
      <c r="COU662" s="163"/>
      <c r="COV662" s="163"/>
      <c r="COW662" s="163"/>
      <c r="COX662" s="163"/>
      <c r="COY662" s="163"/>
      <c r="COZ662" s="163"/>
      <c r="CPA662" s="163"/>
      <c r="CPB662" s="163"/>
      <c r="CPC662" s="163"/>
      <c r="CPD662" s="163"/>
      <c r="CPE662" s="163"/>
      <c r="CPF662" s="163"/>
      <c r="CPG662" s="163"/>
      <c r="CPH662" s="163"/>
      <c r="CPI662" s="163"/>
      <c r="CPJ662" s="163"/>
      <c r="CPK662" s="163"/>
      <c r="CPL662" s="163"/>
      <c r="CPM662" s="163"/>
      <c r="CPN662" s="163"/>
      <c r="CPO662" s="163"/>
      <c r="CPP662" s="163"/>
      <c r="CPQ662" s="163"/>
      <c r="CPR662" s="163"/>
      <c r="CPS662" s="163"/>
      <c r="CPT662" s="163"/>
      <c r="CPU662" s="163"/>
      <c r="CPV662" s="163"/>
      <c r="CPW662" s="163"/>
      <c r="CPX662" s="163"/>
      <c r="CPY662" s="163"/>
      <c r="CPZ662" s="163"/>
      <c r="CQA662" s="163"/>
      <c r="CQB662" s="163"/>
      <c r="CQC662" s="163"/>
      <c r="CQD662" s="163"/>
      <c r="CQE662" s="163"/>
      <c r="CQF662" s="163"/>
      <c r="CQG662" s="163"/>
      <c r="CQH662" s="163"/>
      <c r="CQI662" s="163"/>
      <c r="CQJ662" s="163"/>
      <c r="CQK662" s="163"/>
      <c r="CQL662" s="163"/>
      <c r="CQM662" s="163"/>
      <c r="CQN662" s="163"/>
      <c r="CQO662" s="163"/>
      <c r="CQP662" s="163"/>
      <c r="CQQ662" s="163"/>
      <c r="CQR662" s="163"/>
      <c r="CQS662" s="163"/>
      <c r="CQT662" s="163"/>
      <c r="CQU662" s="163"/>
      <c r="CQV662" s="163"/>
      <c r="CQW662" s="163"/>
      <c r="CQX662" s="163"/>
      <c r="CQY662" s="163"/>
      <c r="CQZ662" s="163"/>
      <c r="CRA662" s="163"/>
      <c r="CRB662" s="163"/>
      <c r="CRC662" s="163"/>
      <c r="CRD662" s="163"/>
      <c r="CRE662" s="163"/>
      <c r="CRF662" s="163"/>
      <c r="CRG662" s="163"/>
      <c r="CRH662" s="163"/>
      <c r="CRI662" s="163"/>
      <c r="CRJ662" s="163"/>
      <c r="CRK662" s="163"/>
      <c r="CRL662" s="163"/>
      <c r="CRM662" s="163"/>
      <c r="CRN662" s="163"/>
      <c r="CRO662" s="163"/>
      <c r="CRP662" s="163"/>
      <c r="CRQ662" s="163"/>
      <c r="CRR662" s="163"/>
      <c r="CRS662" s="163"/>
      <c r="CRT662" s="163"/>
      <c r="CRU662" s="163"/>
      <c r="CRV662" s="163"/>
      <c r="CRW662" s="163"/>
      <c r="CRX662" s="163"/>
      <c r="CRY662" s="163"/>
      <c r="CRZ662" s="163"/>
      <c r="CSA662" s="163"/>
      <c r="CSB662" s="163"/>
      <c r="CSC662" s="163"/>
      <c r="CSD662" s="163"/>
      <c r="CSE662" s="163"/>
      <c r="CSF662" s="163"/>
      <c r="CSG662" s="163"/>
      <c r="CSH662" s="163"/>
      <c r="CSI662" s="163"/>
      <c r="CSJ662" s="163"/>
      <c r="CSK662" s="163"/>
      <c r="CSL662" s="163"/>
      <c r="CSM662" s="163"/>
      <c r="CSN662" s="163"/>
      <c r="CSO662" s="163"/>
      <c r="CSP662" s="163"/>
      <c r="CSQ662" s="163"/>
      <c r="CSR662" s="163"/>
      <c r="CSS662" s="163"/>
      <c r="CST662" s="163"/>
      <c r="CSU662" s="163"/>
      <c r="CSV662" s="163"/>
      <c r="CSW662" s="163"/>
      <c r="CSX662" s="163"/>
      <c r="CSY662" s="163"/>
      <c r="CSZ662" s="163"/>
      <c r="CTA662" s="163"/>
      <c r="CTB662" s="163"/>
      <c r="CTC662" s="163"/>
      <c r="CTD662" s="163"/>
      <c r="CTE662" s="163"/>
      <c r="CTF662" s="163"/>
      <c r="CTG662" s="163"/>
      <c r="CTH662" s="163"/>
      <c r="CTI662" s="163"/>
      <c r="CTJ662" s="163"/>
      <c r="CTK662" s="163"/>
      <c r="CTL662" s="163"/>
      <c r="CTM662" s="163"/>
      <c r="CTN662" s="163"/>
      <c r="CTO662" s="163"/>
      <c r="CTP662" s="163"/>
      <c r="CTQ662" s="163"/>
      <c r="CTR662" s="163"/>
      <c r="CTS662" s="163"/>
      <c r="CTT662" s="163"/>
      <c r="CTU662" s="163"/>
      <c r="CTV662" s="163"/>
      <c r="CTW662" s="163"/>
      <c r="CTX662" s="163"/>
      <c r="CTY662" s="163"/>
      <c r="CTZ662" s="163"/>
      <c r="CUA662" s="163"/>
      <c r="CUB662" s="163"/>
      <c r="CUC662" s="163"/>
      <c r="CUD662" s="163"/>
      <c r="CUE662" s="163"/>
      <c r="CUF662" s="163"/>
      <c r="CUG662" s="163"/>
      <c r="CUH662" s="163"/>
      <c r="CUI662" s="163"/>
      <c r="CUJ662" s="163"/>
      <c r="CUK662" s="163"/>
      <c r="CUL662" s="163"/>
      <c r="CUM662" s="163"/>
      <c r="CUN662" s="163"/>
      <c r="CUO662" s="163"/>
      <c r="CUP662" s="163"/>
      <c r="CUQ662" s="163"/>
      <c r="CUR662" s="163"/>
      <c r="CUS662" s="163"/>
      <c r="CUT662" s="163"/>
      <c r="CUU662" s="163"/>
      <c r="CUV662" s="163"/>
      <c r="CUW662" s="163"/>
      <c r="CUX662" s="163"/>
      <c r="CUY662" s="163"/>
      <c r="CUZ662" s="163"/>
      <c r="CVA662" s="163"/>
      <c r="CVB662" s="163"/>
      <c r="CVC662" s="163"/>
      <c r="CVD662" s="163"/>
      <c r="CVE662" s="163"/>
      <c r="CVF662" s="163"/>
      <c r="CVG662" s="163"/>
      <c r="CVH662" s="163"/>
      <c r="CVI662" s="163"/>
      <c r="CVJ662" s="163"/>
      <c r="CVK662" s="163"/>
      <c r="CVL662" s="163"/>
      <c r="CVM662" s="163"/>
      <c r="CVN662" s="163"/>
      <c r="CVO662" s="163"/>
      <c r="CVP662" s="163"/>
      <c r="CVQ662" s="163"/>
      <c r="CVR662" s="163"/>
      <c r="CVS662" s="163"/>
      <c r="CVT662" s="163"/>
      <c r="CVU662" s="163"/>
      <c r="CVV662" s="163"/>
      <c r="CVW662" s="163"/>
      <c r="CVX662" s="163"/>
      <c r="CVY662" s="163"/>
      <c r="CVZ662" s="163"/>
      <c r="CWA662" s="163"/>
      <c r="CWB662" s="163"/>
      <c r="CWC662" s="163"/>
      <c r="CWD662" s="163"/>
      <c r="CWE662" s="163"/>
      <c r="CWF662" s="163"/>
      <c r="CWG662" s="163"/>
      <c r="CWH662" s="163"/>
      <c r="CWI662" s="163"/>
      <c r="CWJ662" s="163"/>
      <c r="CWK662" s="163"/>
      <c r="CWL662" s="163"/>
      <c r="CWM662" s="163"/>
      <c r="CWN662" s="163"/>
      <c r="CWO662" s="163"/>
      <c r="CWP662" s="163"/>
      <c r="CWQ662" s="163"/>
      <c r="CWR662" s="163"/>
      <c r="CWS662" s="163"/>
      <c r="CWT662" s="163"/>
      <c r="CWU662" s="163"/>
      <c r="CWV662" s="163"/>
      <c r="CWW662" s="163"/>
      <c r="CWX662" s="163"/>
      <c r="CWY662" s="163"/>
      <c r="CWZ662" s="163"/>
      <c r="CXA662" s="163"/>
      <c r="CXB662" s="163"/>
      <c r="CXC662" s="163"/>
      <c r="CXD662" s="163"/>
      <c r="CXE662" s="163"/>
      <c r="CXF662" s="163"/>
      <c r="CXG662" s="163"/>
      <c r="CXH662" s="163"/>
      <c r="CXI662" s="163"/>
      <c r="CXJ662" s="163"/>
      <c r="CXK662" s="163"/>
      <c r="CXL662" s="163"/>
      <c r="CXM662" s="163"/>
      <c r="CXN662" s="163"/>
      <c r="CXO662" s="163"/>
      <c r="CXP662" s="163"/>
      <c r="CXQ662" s="163"/>
      <c r="CXR662" s="163"/>
      <c r="CXS662" s="163"/>
      <c r="CXT662" s="163"/>
      <c r="CXU662" s="163"/>
      <c r="CXV662" s="163"/>
      <c r="CXW662" s="163"/>
      <c r="CXX662" s="163"/>
      <c r="CXY662" s="163"/>
      <c r="CXZ662" s="163"/>
      <c r="CYA662" s="163"/>
      <c r="CYB662" s="163"/>
      <c r="CYC662" s="163"/>
      <c r="CYD662" s="163"/>
      <c r="CYE662" s="163"/>
      <c r="CYF662" s="163"/>
      <c r="CYG662" s="163"/>
      <c r="CYH662" s="163"/>
      <c r="CYI662" s="163"/>
      <c r="CYJ662" s="163"/>
      <c r="CYK662" s="163"/>
      <c r="CYL662" s="163"/>
      <c r="CYM662" s="163"/>
      <c r="CYN662" s="163"/>
      <c r="CYO662" s="163"/>
      <c r="CYP662" s="163"/>
      <c r="CYQ662" s="163"/>
      <c r="CYR662" s="163"/>
      <c r="CYS662" s="163"/>
      <c r="CYT662" s="163"/>
      <c r="CYU662" s="163"/>
      <c r="CYV662" s="163"/>
      <c r="CYW662" s="163"/>
      <c r="CYX662" s="163"/>
      <c r="CYY662" s="163"/>
      <c r="CYZ662" s="163"/>
      <c r="CZA662" s="163"/>
      <c r="CZB662" s="163"/>
      <c r="CZC662" s="163"/>
      <c r="CZD662" s="163"/>
      <c r="CZE662" s="163"/>
      <c r="CZF662" s="163"/>
      <c r="CZG662" s="163"/>
      <c r="CZH662" s="163"/>
      <c r="CZI662" s="163"/>
      <c r="CZJ662" s="163"/>
      <c r="CZK662" s="163"/>
      <c r="CZL662" s="163"/>
      <c r="CZM662" s="163"/>
      <c r="CZN662" s="163"/>
      <c r="CZO662" s="163"/>
      <c r="CZP662" s="163"/>
      <c r="CZQ662" s="163"/>
      <c r="CZR662" s="163"/>
      <c r="CZS662" s="163"/>
      <c r="CZT662" s="163"/>
      <c r="CZU662" s="163"/>
      <c r="CZV662" s="163"/>
      <c r="CZW662" s="163"/>
      <c r="CZX662" s="163"/>
      <c r="CZY662" s="163"/>
      <c r="CZZ662" s="163"/>
      <c r="DAA662" s="163"/>
      <c r="DAB662" s="163"/>
      <c r="DAC662" s="163"/>
      <c r="DAD662" s="163"/>
      <c r="DAE662" s="163"/>
      <c r="DAF662" s="163"/>
      <c r="DAG662" s="163"/>
      <c r="DAH662" s="163"/>
      <c r="DAI662" s="163"/>
      <c r="DAJ662" s="163"/>
      <c r="DAK662" s="163"/>
      <c r="DAL662" s="163"/>
      <c r="DAM662" s="163"/>
      <c r="DAN662" s="163"/>
      <c r="DAO662" s="163"/>
      <c r="DAP662" s="163"/>
      <c r="DAQ662" s="163"/>
      <c r="DAR662" s="163"/>
      <c r="DAS662" s="163"/>
      <c r="DAT662" s="163"/>
      <c r="DAU662" s="163"/>
      <c r="DAV662" s="163"/>
      <c r="DAW662" s="163"/>
      <c r="DAX662" s="163"/>
      <c r="DAY662" s="163"/>
      <c r="DAZ662" s="163"/>
      <c r="DBA662" s="163"/>
      <c r="DBB662" s="163"/>
      <c r="DBC662" s="163"/>
      <c r="DBD662" s="163"/>
      <c r="DBE662" s="163"/>
      <c r="DBF662" s="163"/>
      <c r="DBG662" s="163"/>
      <c r="DBH662" s="163"/>
      <c r="DBI662" s="163"/>
      <c r="DBJ662" s="163"/>
      <c r="DBK662" s="163"/>
      <c r="DBL662" s="163"/>
      <c r="DBM662" s="163"/>
      <c r="DBN662" s="163"/>
      <c r="DBO662" s="163"/>
      <c r="DBP662" s="163"/>
      <c r="DBQ662" s="163"/>
      <c r="DBR662" s="163"/>
      <c r="DBS662" s="163"/>
      <c r="DBT662" s="163"/>
      <c r="DBU662" s="163"/>
      <c r="DBV662" s="163"/>
      <c r="DBW662" s="163"/>
      <c r="DBX662" s="163"/>
      <c r="DBY662" s="163"/>
      <c r="DBZ662" s="163"/>
      <c r="DCA662" s="163"/>
      <c r="DCB662" s="163"/>
      <c r="DCC662" s="163"/>
      <c r="DCD662" s="163"/>
      <c r="DCE662" s="163"/>
      <c r="DCF662" s="163"/>
      <c r="DCG662" s="163"/>
      <c r="DCH662" s="163"/>
      <c r="DCI662" s="163"/>
      <c r="DCJ662" s="163"/>
      <c r="DCK662" s="163"/>
      <c r="DCL662" s="163"/>
      <c r="DCM662" s="163"/>
      <c r="DCN662" s="163"/>
      <c r="DCO662" s="163"/>
      <c r="DCP662" s="163"/>
      <c r="DCQ662" s="163"/>
      <c r="DCR662" s="163"/>
      <c r="DCS662" s="163"/>
      <c r="DCT662" s="163"/>
      <c r="DCU662" s="163"/>
      <c r="DCV662" s="163"/>
      <c r="DCW662" s="163"/>
      <c r="DCX662" s="163"/>
      <c r="DCY662" s="163"/>
      <c r="DCZ662" s="163"/>
      <c r="DDA662" s="163"/>
      <c r="DDB662" s="163"/>
      <c r="DDC662" s="163"/>
      <c r="DDD662" s="163"/>
      <c r="DDE662" s="163"/>
      <c r="DDF662" s="163"/>
      <c r="DDG662" s="163"/>
      <c r="DDH662" s="163"/>
      <c r="DDI662" s="163"/>
      <c r="DDJ662" s="163"/>
      <c r="DDK662" s="163"/>
      <c r="DDL662" s="163"/>
      <c r="DDM662" s="163"/>
      <c r="DDN662" s="163"/>
      <c r="DDO662" s="163"/>
      <c r="DDP662" s="163"/>
      <c r="DDQ662" s="163"/>
      <c r="DDR662" s="163"/>
      <c r="DDS662" s="163"/>
      <c r="DDT662" s="163"/>
      <c r="DDU662" s="163"/>
      <c r="DDV662" s="163"/>
      <c r="DDW662" s="163"/>
      <c r="DDX662" s="163"/>
      <c r="DDY662" s="163"/>
      <c r="DDZ662" s="163"/>
      <c r="DEA662" s="163"/>
      <c r="DEB662" s="163"/>
      <c r="DEC662" s="163"/>
      <c r="DED662" s="163"/>
      <c r="DEE662" s="163"/>
      <c r="DEF662" s="163"/>
      <c r="DEG662" s="163"/>
      <c r="DEH662" s="163"/>
      <c r="DEI662" s="163"/>
      <c r="DEJ662" s="163"/>
      <c r="DEK662" s="163"/>
      <c r="DEL662" s="163"/>
      <c r="DEM662" s="163"/>
      <c r="DEN662" s="163"/>
      <c r="DEO662" s="163"/>
      <c r="DEP662" s="163"/>
      <c r="DEQ662" s="163"/>
      <c r="DER662" s="163"/>
      <c r="DES662" s="163"/>
      <c r="DET662" s="163"/>
      <c r="DEU662" s="163"/>
      <c r="DEV662" s="163"/>
      <c r="DEW662" s="163"/>
      <c r="DEX662" s="163"/>
      <c r="DEY662" s="163"/>
      <c r="DEZ662" s="163"/>
      <c r="DFA662" s="163"/>
      <c r="DFB662" s="163"/>
      <c r="DFC662" s="163"/>
      <c r="DFD662" s="163"/>
      <c r="DFE662" s="163"/>
      <c r="DFF662" s="163"/>
      <c r="DFG662" s="163"/>
      <c r="DFH662" s="163"/>
      <c r="DFI662" s="163"/>
      <c r="DFJ662" s="163"/>
      <c r="DFK662" s="163"/>
      <c r="DFL662" s="163"/>
      <c r="DFM662" s="163"/>
      <c r="DFN662" s="163"/>
      <c r="DFO662" s="163"/>
      <c r="DFP662" s="163"/>
      <c r="DFQ662" s="163"/>
      <c r="DFR662" s="163"/>
      <c r="DFS662" s="163"/>
      <c r="DFT662" s="163"/>
      <c r="DFU662" s="163"/>
      <c r="DFV662" s="163"/>
      <c r="DFW662" s="163"/>
      <c r="DFX662" s="163"/>
      <c r="DFY662" s="163"/>
      <c r="DFZ662" s="163"/>
      <c r="DGA662" s="163"/>
      <c r="DGB662" s="163"/>
      <c r="DGC662" s="163"/>
      <c r="DGD662" s="163"/>
      <c r="DGE662" s="163"/>
      <c r="DGF662" s="163"/>
      <c r="DGG662" s="163"/>
      <c r="DGH662" s="163"/>
      <c r="DGI662" s="163"/>
      <c r="DGJ662" s="163"/>
      <c r="DGK662" s="163"/>
      <c r="DGL662" s="163"/>
      <c r="DGM662" s="163"/>
      <c r="DGN662" s="163"/>
      <c r="DGO662" s="163"/>
      <c r="DGP662" s="163"/>
      <c r="DGQ662" s="163"/>
      <c r="DGR662" s="163"/>
      <c r="DGS662" s="163"/>
      <c r="DGT662" s="163"/>
      <c r="DGU662" s="163"/>
      <c r="DGV662" s="163"/>
      <c r="DGW662" s="163"/>
      <c r="DGX662" s="163"/>
      <c r="DGY662" s="163"/>
      <c r="DGZ662" s="163"/>
      <c r="DHA662" s="163"/>
      <c r="DHB662" s="163"/>
      <c r="DHC662" s="163"/>
      <c r="DHD662" s="163"/>
      <c r="DHE662" s="163"/>
      <c r="DHF662" s="163"/>
      <c r="DHG662" s="163"/>
      <c r="DHH662" s="163"/>
      <c r="DHI662" s="163"/>
      <c r="DHJ662" s="163"/>
      <c r="DHK662" s="163"/>
      <c r="DHL662" s="163"/>
      <c r="DHM662" s="163"/>
      <c r="DHN662" s="163"/>
      <c r="DHO662" s="163"/>
      <c r="DHP662" s="163"/>
      <c r="DHQ662" s="163"/>
      <c r="DHR662" s="163"/>
      <c r="DHS662" s="163"/>
      <c r="DHT662" s="163"/>
      <c r="DHU662" s="163"/>
      <c r="DHV662" s="163"/>
      <c r="DHW662" s="163"/>
      <c r="DHX662" s="163"/>
      <c r="DHY662" s="163"/>
      <c r="DHZ662" s="163"/>
      <c r="DIA662" s="163"/>
      <c r="DIB662" s="163"/>
      <c r="DIC662" s="163"/>
      <c r="DID662" s="163"/>
      <c r="DIE662" s="163"/>
      <c r="DIF662" s="163"/>
      <c r="DIG662" s="163"/>
      <c r="DIH662" s="163"/>
      <c r="DII662" s="163"/>
      <c r="DIJ662" s="163"/>
      <c r="DIK662" s="163"/>
      <c r="DIL662" s="163"/>
      <c r="DIM662" s="163"/>
      <c r="DIN662" s="163"/>
      <c r="DIO662" s="163"/>
      <c r="DIP662" s="163"/>
      <c r="DIQ662" s="163"/>
      <c r="DIR662" s="163"/>
      <c r="DIS662" s="163"/>
      <c r="DIT662" s="163"/>
      <c r="DIU662" s="163"/>
      <c r="DIV662" s="163"/>
      <c r="DIW662" s="163"/>
      <c r="DIX662" s="163"/>
      <c r="DIY662" s="163"/>
      <c r="DIZ662" s="163"/>
      <c r="DJA662" s="163"/>
      <c r="DJB662" s="163"/>
      <c r="DJC662" s="163"/>
      <c r="DJD662" s="163"/>
      <c r="DJE662" s="163"/>
      <c r="DJF662" s="163"/>
      <c r="DJG662" s="163"/>
      <c r="DJH662" s="163"/>
      <c r="DJI662" s="163"/>
      <c r="DJJ662" s="163"/>
      <c r="DJK662" s="163"/>
      <c r="DJL662" s="163"/>
      <c r="DJM662" s="163"/>
      <c r="DJN662" s="163"/>
      <c r="DJO662" s="163"/>
      <c r="DJP662" s="163"/>
      <c r="DJQ662" s="163"/>
      <c r="DJR662" s="163"/>
      <c r="DJS662" s="163"/>
      <c r="DJT662" s="163"/>
      <c r="DJU662" s="163"/>
      <c r="DJV662" s="163"/>
      <c r="DJW662" s="163"/>
      <c r="DJX662" s="163"/>
      <c r="DJY662" s="163"/>
      <c r="DJZ662" s="163"/>
      <c r="DKA662" s="163"/>
      <c r="DKB662" s="163"/>
      <c r="DKC662" s="163"/>
      <c r="DKD662" s="163"/>
      <c r="DKE662" s="163"/>
      <c r="DKF662" s="163"/>
      <c r="DKG662" s="163"/>
      <c r="DKH662" s="163"/>
      <c r="DKI662" s="163"/>
      <c r="DKJ662" s="163"/>
      <c r="DKK662" s="163"/>
      <c r="DKL662" s="163"/>
      <c r="DKM662" s="163"/>
      <c r="DKN662" s="163"/>
      <c r="DKO662" s="163"/>
      <c r="DKP662" s="163"/>
      <c r="DKQ662" s="163"/>
      <c r="DKR662" s="163"/>
      <c r="DKS662" s="163"/>
      <c r="DKT662" s="163"/>
      <c r="DKU662" s="163"/>
      <c r="DKV662" s="163"/>
      <c r="DKW662" s="163"/>
      <c r="DKX662" s="163"/>
      <c r="DKY662" s="163"/>
      <c r="DKZ662" s="163"/>
      <c r="DLA662" s="163"/>
      <c r="DLB662" s="163"/>
      <c r="DLC662" s="163"/>
      <c r="DLD662" s="163"/>
      <c r="DLE662" s="163"/>
      <c r="DLF662" s="163"/>
      <c r="DLG662" s="163"/>
      <c r="DLH662" s="163"/>
      <c r="DLI662" s="163"/>
      <c r="DLJ662" s="163"/>
      <c r="DLK662" s="163"/>
      <c r="DLL662" s="163"/>
      <c r="DLM662" s="163"/>
      <c r="DLN662" s="163"/>
      <c r="DLO662" s="163"/>
      <c r="DLP662" s="163"/>
      <c r="DLQ662" s="163"/>
      <c r="DLR662" s="163"/>
      <c r="DLS662" s="163"/>
      <c r="DLT662" s="163"/>
      <c r="DLU662" s="163"/>
      <c r="DLV662" s="163"/>
      <c r="DLW662" s="163"/>
      <c r="DLX662" s="163"/>
      <c r="DLY662" s="163"/>
      <c r="DLZ662" s="163"/>
      <c r="DMA662" s="163"/>
      <c r="DMB662" s="163"/>
      <c r="DMC662" s="163"/>
      <c r="DMD662" s="163"/>
      <c r="DME662" s="163"/>
      <c r="DMF662" s="163"/>
      <c r="DMG662" s="163"/>
      <c r="DMH662" s="163"/>
      <c r="DMI662" s="163"/>
      <c r="DMJ662" s="163"/>
      <c r="DMK662" s="163"/>
      <c r="DML662" s="163"/>
      <c r="DMM662" s="163"/>
      <c r="DMN662" s="163"/>
      <c r="DMO662" s="163"/>
      <c r="DMP662" s="163"/>
      <c r="DMQ662" s="163"/>
      <c r="DMR662" s="163"/>
      <c r="DMS662" s="163"/>
      <c r="DMT662" s="163"/>
      <c r="DMU662" s="163"/>
      <c r="DMV662" s="163"/>
      <c r="DMW662" s="163"/>
      <c r="DMX662" s="163"/>
      <c r="DMY662" s="163"/>
      <c r="DMZ662" s="163"/>
      <c r="DNA662" s="163"/>
      <c r="DNB662" s="163"/>
      <c r="DNC662" s="163"/>
      <c r="DND662" s="163"/>
      <c r="DNE662" s="163"/>
      <c r="DNF662" s="163"/>
      <c r="DNG662" s="163"/>
      <c r="DNH662" s="163"/>
      <c r="DNI662" s="163"/>
      <c r="DNJ662" s="163"/>
      <c r="DNK662" s="163"/>
      <c r="DNL662" s="163"/>
      <c r="DNM662" s="163"/>
      <c r="DNN662" s="163"/>
      <c r="DNO662" s="163"/>
      <c r="DNP662" s="163"/>
      <c r="DNQ662" s="163"/>
      <c r="DNR662" s="163"/>
      <c r="DNS662" s="163"/>
      <c r="DNT662" s="163"/>
      <c r="DNU662" s="163"/>
      <c r="DNV662" s="163"/>
      <c r="DNW662" s="163"/>
      <c r="DNX662" s="163"/>
      <c r="DNY662" s="163"/>
      <c r="DNZ662" s="163"/>
      <c r="DOA662" s="163"/>
      <c r="DOB662" s="163"/>
      <c r="DOC662" s="163"/>
      <c r="DOD662" s="163"/>
      <c r="DOE662" s="163"/>
      <c r="DOF662" s="163"/>
      <c r="DOG662" s="163"/>
      <c r="DOH662" s="163"/>
      <c r="DOI662" s="163"/>
      <c r="DOJ662" s="163"/>
      <c r="DOK662" s="163"/>
      <c r="DOL662" s="163"/>
      <c r="DOM662" s="163"/>
      <c r="DON662" s="163"/>
      <c r="DOO662" s="163"/>
      <c r="DOP662" s="163"/>
      <c r="DOQ662" s="163"/>
      <c r="DOR662" s="163"/>
      <c r="DOS662" s="163"/>
      <c r="DOT662" s="163"/>
      <c r="DOU662" s="163"/>
      <c r="DOV662" s="163"/>
      <c r="DOW662" s="163"/>
      <c r="DOX662" s="163"/>
      <c r="DOY662" s="163"/>
      <c r="DOZ662" s="163"/>
      <c r="DPA662" s="163"/>
      <c r="DPB662" s="163"/>
      <c r="DPC662" s="163"/>
      <c r="DPD662" s="163"/>
      <c r="DPE662" s="163"/>
      <c r="DPF662" s="163"/>
      <c r="DPG662" s="163"/>
      <c r="DPH662" s="163"/>
      <c r="DPI662" s="163"/>
      <c r="DPJ662" s="163"/>
      <c r="DPK662" s="163"/>
      <c r="DPL662" s="163"/>
      <c r="DPM662" s="163"/>
      <c r="DPN662" s="163"/>
      <c r="DPO662" s="163"/>
      <c r="DPP662" s="163"/>
      <c r="DPQ662" s="163"/>
      <c r="DPR662" s="163"/>
      <c r="DPS662" s="163"/>
      <c r="DPT662" s="163"/>
      <c r="DPU662" s="163"/>
      <c r="DPV662" s="163"/>
      <c r="DPW662" s="163"/>
      <c r="DPX662" s="163"/>
      <c r="DPY662" s="163"/>
      <c r="DPZ662" s="163"/>
      <c r="DQA662" s="163"/>
      <c r="DQB662" s="163"/>
      <c r="DQC662" s="163"/>
      <c r="DQD662" s="163"/>
      <c r="DQE662" s="163"/>
      <c r="DQF662" s="163"/>
      <c r="DQG662" s="163"/>
      <c r="DQH662" s="163"/>
      <c r="DQI662" s="163"/>
      <c r="DQJ662" s="163"/>
      <c r="DQK662" s="163"/>
      <c r="DQL662" s="163"/>
      <c r="DQM662" s="163"/>
      <c r="DQN662" s="163"/>
      <c r="DQO662" s="163"/>
      <c r="DQP662" s="163"/>
      <c r="DQQ662" s="163"/>
      <c r="DQR662" s="163"/>
      <c r="DQS662" s="163"/>
      <c r="DQT662" s="163"/>
      <c r="DQU662" s="163"/>
      <c r="DQV662" s="163"/>
      <c r="DQW662" s="163"/>
      <c r="DQX662" s="163"/>
      <c r="DQY662" s="163"/>
      <c r="DQZ662" s="163"/>
      <c r="DRA662" s="163"/>
      <c r="DRB662" s="163"/>
      <c r="DRC662" s="163"/>
      <c r="DRD662" s="163"/>
      <c r="DRE662" s="163"/>
      <c r="DRF662" s="163"/>
      <c r="DRG662" s="163"/>
      <c r="DRH662" s="163"/>
      <c r="DRI662" s="163"/>
      <c r="DRJ662" s="163"/>
      <c r="DRK662" s="163"/>
      <c r="DRL662" s="163"/>
      <c r="DRM662" s="163"/>
      <c r="DRN662" s="163"/>
      <c r="DRO662" s="163"/>
      <c r="DRP662" s="163"/>
      <c r="DRQ662" s="163"/>
      <c r="DRR662" s="163"/>
      <c r="DRS662" s="163"/>
      <c r="DRT662" s="163"/>
      <c r="DRU662" s="163"/>
      <c r="DRV662" s="163"/>
      <c r="DRW662" s="163"/>
      <c r="DRX662" s="163"/>
      <c r="DRY662" s="163"/>
      <c r="DRZ662" s="163"/>
      <c r="DSA662" s="163"/>
      <c r="DSB662" s="163"/>
      <c r="DSC662" s="163"/>
      <c r="DSD662" s="163"/>
      <c r="DSE662" s="163"/>
      <c r="DSF662" s="163"/>
      <c r="DSG662" s="163"/>
      <c r="DSH662" s="163"/>
      <c r="DSI662" s="163"/>
      <c r="DSJ662" s="163"/>
      <c r="DSK662" s="163"/>
      <c r="DSL662" s="163"/>
      <c r="DSM662" s="163"/>
      <c r="DSN662" s="163"/>
      <c r="DSO662" s="163"/>
      <c r="DSP662" s="163"/>
      <c r="DSQ662" s="163"/>
      <c r="DSR662" s="163"/>
      <c r="DSS662" s="163"/>
      <c r="DST662" s="163"/>
      <c r="DSU662" s="163"/>
      <c r="DSV662" s="163"/>
      <c r="DSW662" s="163"/>
      <c r="DSX662" s="163"/>
      <c r="DSY662" s="163"/>
      <c r="DSZ662" s="163"/>
      <c r="DTA662" s="163"/>
      <c r="DTB662" s="163"/>
      <c r="DTC662" s="163"/>
      <c r="DTD662" s="163"/>
      <c r="DTE662" s="163"/>
      <c r="DTF662" s="163"/>
      <c r="DTG662" s="163"/>
      <c r="DTH662" s="163"/>
      <c r="DTI662" s="163"/>
      <c r="DTJ662" s="163"/>
      <c r="DTK662" s="163"/>
      <c r="DTL662" s="163"/>
      <c r="DTM662" s="163"/>
      <c r="DTN662" s="163"/>
      <c r="DTO662" s="163"/>
      <c r="DTP662" s="163"/>
      <c r="DTQ662" s="163"/>
      <c r="DTR662" s="163"/>
      <c r="DTS662" s="163"/>
      <c r="DTT662" s="163"/>
      <c r="DTU662" s="163"/>
      <c r="DTV662" s="163"/>
      <c r="DTW662" s="163"/>
      <c r="DTX662" s="163"/>
      <c r="DTY662" s="163"/>
      <c r="DTZ662" s="163"/>
      <c r="DUA662" s="163"/>
      <c r="DUB662" s="163"/>
      <c r="DUC662" s="163"/>
      <c r="DUD662" s="163"/>
      <c r="DUE662" s="163"/>
      <c r="DUF662" s="163"/>
      <c r="DUG662" s="163"/>
      <c r="DUH662" s="163"/>
      <c r="DUI662" s="163"/>
      <c r="DUJ662" s="163"/>
      <c r="DUK662" s="163"/>
      <c r="DUL662" s="163"/>
      <c r="DUM662" s="163"/>
      <c r="DUN662" s="163"/>
      <c r="DUO662" s="163"/>
      <c r="DUP662" s="163"/>
      <c r="DUQ662" s="163"/>
      <c r="DUR662" s="163"/>
      <c r="DUS662" s="163"/>
      <c r="DUT662" s="163"/>
      <c r="DUU662" s="163"/>
      <c r="DUV662" s="163"/>
      <c r="DUW662" s="163"/>
      <c r="DUX662" s="163"/>
      <c r="DUY662" s="163"/>
      <c r="DUZ662" s="163"/>
      <c r="DVA662" s="163"/>
      <c r="DVB662" s="163"/>
      <c r="DVC662" s="163"/>
      <c r="DVD662" s="163"/>
      <c r="DVE662" s="163"/>
      <c r="DVF662" s="163"/>
      <c r="DVG662" s="163"/>
      <c r="DVH662" s="163"/>
      <c r="DVI662" s="163"/>
      <c r="DVJ662" s="163"/>
      <c r="DVK662" s="163"/>
      <c r="DVL662" s="163"/>
      <c r="DVM662" s="163"/>
      <c r="DVN662" s="163"/>
      <c r="DVO662" s="163"/>
      <c r="DVP662" s="163"/>
      <c r="DVQ662" s="163"/>
      <c r="DVR662" s="163"/>
      <c r="DVS662" s="163"/>
      <c r="DVT662" s="163"/>
      <c r="DVU662" s="163"/>
      <c r="DVV662" s="163"/>
      <c r="DVW662" s="163"/>
      <c r="DVX662" s="163"/>
      <c r="DVY662" s="163"/>
      <c r="DVZ662" s="163"/>
      <c r="DWA662" s="163"/>
      <c r="DWB662" s="163"/>
      <c r="DWC662" s="163"/>
      <c r="DWD662" s="163"/>
      <c r="DWE662" s="163"/>
      <c r="DWF662" s="163"/>
      <c r="DWG662" s="163"/>
      <c r="DWH662" s="163"/>
      <c r="DWI662" s="163"/>
      <c r="DWJ662" s="163"/>
      <c r="DWK662" s="163"/>
      <c r="DWL662" s="163"/>
      <c r="DWM662" s="163"/>
      <c r="DWN662" s="163"/>
      <c r="DWO662" s="163"/>
      <c r="DWP662" s="163"/>
      <c r="DWQ662" s="163"/>
      <c r="DWR662" s="163"/>
      <c r="DWS662" s="163"/>
      <c r="DWT662" s="163"/>
      <c r="DWU662" s="163"/>
      <c r="DWV662" s="163"/>
      <c r="DWW662" s="163"/>
      <c r="DWX662" s="163"/>
      <c r="DWY662" s="163"/>
      <c r="DWZ662" s="163"/>
      <c r="DXA662" s="163"/>
      <c r="DXB662" s="163"/>
      <c r="DXC662" s="163"/>
      <c r="DXD662" s="163"/>
      <c r="DXE662" s="163"/>
      <c r="DXF662" s="163"/>
      <c r="DXG662" s="163"/>
      <c r="DXH662" s="163"/>
      <c r="DXI662" s="163"/>
      <c r="DXJ662" s="163"/>
      <c r="DXK662" s="163"/>
      <c r="DXL662" s="163"/>
      <c r="DXM662" s="163"/>
      <c r="DXN662" s="163"/>
      <c r="DXO662" s="163"/>
      <c r="DXP662" s="163"/>
      <c r="DXQ662" s="163"/>
      <c r="DXR662" s="163"/>
      <c r="DXS662" s="163"/>
      <c r="DXT662" s="163"/>
      <c r="DXU662" s="163"/>
      <c r="DXV662" s="163"/>
      <c r="DXW662" s="163"/>
      <c r="DXX662" s="163"/>
      <c r="DXY662" s="163"/>
      <c r="DXZ662" s="163"/>
      <c r="DYA662" s="163"/>
      <c r="DYB662" s="163"/>
      <c r="DYC662" s="163"/>
      <c r="DYD662" s="163"/>
      <c r="DYE662" s="163"/>
      <c r="DYF662" s="163"/>
      <c r="DYG662" s="163"/>
      <c r="DYH662" s="163"/>
      <c r="DYI662" s="163"/>
      <c r="DYJ662" s="163"/>
      <c r="DYK662" s="163"/>
      <c r="DYL662" s="163"/>
      <c r="DYM662" s="163"/>
      <c r="DYN662" s="163"/>
      <c r="DYO662" s="163"/>
      <c r="DYP662" s="163"/>
      <c r="DYQ662" s="163"/>
      <c r="DYR662" s="163"/>
      <c r="DYS662" s="163"/>
      <c r="DYT662" s="163"/>
      <c r="DYU662" s="163"/>
      <c r="DYV662" s="163"/>
      <c r="DYW662" s="163"/>
      <c r="DYX662" s="163"/>
      <c r="DYY662" s="163"/>
      <c r="DYZ662" s="163"/>
      <c r="DZA662" s="163"/>
      <c r="DZB662" s="163"/>
      <c r="DZC662" s="163"/>
      <c r="DZD662" s="163"/>
      <c r="DZE662" s="163"/>
      <c r="DZF662" s="163"/>
      <c r="DZG662" s="163"/>
      <c r="DZH662" s="163"/>
      <c r="DZI662" s="163"/>
      <c r="DZJ662" s="163"/>
      <c r="DZK662" s="163"/>
      <c r="DZL662" s="163"/>
      <c r="DZM662" s="163"/>
      <c r="DZN662" s="163"/>
      <c r="DZO662" s="163"/>
      <c r="DZP662" s="163"/>
      <c r="DZQ662" s="163"/>
      <c r="DZR662" s="163"/>
      <c r="DZS662" s="163"/>
      <c r="DZT662" s="163"/>
      <c r="DZU662" s="163"/>
      <c r="DZV662" s="163"/>
      <c r="DZW662" s="163"/>
      <c r="DZX662" s="163"/>
      <c r="DZY662" s="163"/>
      <c r="DZZ662" s="163"/>
      <c r="EAA662" s="163"/>
      <c r="EAB662" s="163"/>
      <c r="EAC662" s="163"/>
      <c r="EAD662" s="163"/>
      <c r="EAE662" s="163"/>
      <c r="EAF662" s="163"/>
      <c r="EAG662" s="163"/>
      <c r="EAH662" s="163"/>
      <c r="EAI662" s="163"/>
      <c r="EAJ662" s="163"/>
      <c r="EAK662" s="163"/>
      <c r="EAL662" s="163"/>
      <c r="EAM662" s="163"/>
      <c r="EAN662" s="163"/>
      <c r="EAO662" s="163"/>
      <c r="EAP662" s="163"/>
      <c r="EAQ662" s="163"/>
      <c r="EAR662" s="163"/>
      <c r="EAS662" s="163"/>
      <c r="EAT662" s="163"/>
      <c r="EAU662" s="163"/>
      <c r="EAV662" s="163"/>
      <c r="EAW662" s="163"/>
      <c r="EAX662" s="163"/>
      <c r="EAY662" s="163"/>
      <c r="EAZ662" s="163"/>
      <c r="EBA662" s="163"/>
      <c r="EBB662" s="163"/>
      <c r="EBC662" s="163"/>
      <c r="EBD662" s="163"/>
      <c r="EBE662" s="163"/>
      <c r="EBF662" s="163"/>
      <c r="EBG662" s="163"/>
      <c r="EBH662" s="163"/>
      <c r="EBI662" s="163"/>
      <c r="EBJ662" s="163"/>
      <c r="EBK662" s="163"/>
      <c r="EBL662" s="163"/>
      <c r="EBM662" s="163"/>
      <c r="EBN662" s="163"/>
      <c r="EBO662" s="163"/>
      <c r="EBP662" s="163"/>
      <c r="EBQ662" s="163"/>
      <c r="EBR662" s="163"/>
      <c r="EBS662" s="163"/>
      <c r="EBT662" s="163"/>
      <c r="EBU662" s="163"/>
      <c r="EBV662" s="163"/>
      <c r="EBW662" s="163"/>
      <c r="EBX662" s="163"/>
      <c r="EBY662" s="163"/>
      <c r="EBZ662" s="163"/>
      <c r="ECA662" s="163"/>
      <c r="ECB662" s="163"/>
      <c r="ECC662" s="163"/>
      <c r="ECD662" s="163"/>
      <c r="ECE662" s="163"/>
      <c r="ECF662" s="163"/>
      <c r="ECG662" s="163"/>
      <c r="ECH662" s="163"/>
      <c r="ECI662" s="163"/>
      <c r="ECJ662" s="163"/>
      <c r="ECK662" s="163"/>
      <c r="ECL662" s="163"/>
      <c r="ECM662" s="163"/>
      <c r="ECN662" s="163"/>
      <c r="ECO662" s="163"/>
      <c r="ECP662" s="163"/>
      <c r="ECQ662" s="163"/>
      <c r="ECR662" s="163"/>
      <c r="ECS662" s="163"/>
      <c r="ECT662" s="163"/>
      <c r="ECU662" s="163"/>
      <c r="ECV662" s="163"/>
      <c r="ECW662" s="163"/>
      <c r="ECX662" s="163"/>
      <c r="ECY662" s="163"/>
      <c r="ECZ662" s="163"/>
      <c r="EDA662" s="163"/>
      <c r="EDB662" s="163"/>
      <c r="EDC662" s="163"/>
      <c r="EDD662" s="163"/>
      <c r="EDE662" s="163"/>
      <c r="EDF662" s="163"/>
      <c r="EDG662" s="163"/>
      <c r="EDH662" s="163"/>
      <c r="EDI662" s="163"/>
      <c r="EDJ662" s="163"/>
      <c r="EDK662" s="163"/>
      <c r="EDL662" s="163"/>
      <c r="EDM662" s="163"/>
      <c r="EDN662" s="163"/>
      <c r="EDO662" s="163"/>
      <c r="EDP662" s="163"/>
      <c r="EDQ662" s="163"/>
      <c r="EDR662" s="163"/>
      <c r="EDS662" s="163"/>
      <c r="EDT662" s="163"/>
      <c r="EDU662" s="163"/>
      <c r="EDV662" s="163"/>
      <c r="EDW662" s="163"/>
      <c r="EDX662" s="163"/>
      <c r="EDY662" s="163"/>
      <c r="EDZ662" s="163"/>
      <c r="EEA662" s="163"/>
      <c r="EEB662" s="163"/>
      <c r="EEC662" s="163"/>
      <c r="EED662" s="163"/>
      <c r="EEE662" s="163"/>
      <c r="EEF662" s="163"/>
      <c r="EEG662" s="163"/>
      <c r="EEH662" s="163"/>
      <c r="EEI662" s="163"/>
      <c r="EEJ662" s="163"/>
      <c r="EEK662" s="163"/>
      <c r="EEL662" s="163"/>
      <c r="EEM662" s="163"/>
      <c r="EEN662" s="163"/>
      <c r="EEO662" s="163"/>
      <c r="EEP662" s="163"/>
      <c r="EEQ662" s="163"/>
      <c r="EER662" s="163"/>
      <c r="EES662" s="163"/>
      <c r="EET662" s="163"/>
      <c r="EEU662" s="163"/>
      <c r="EEV662" s="163"/>
      <c r="EEW662" s="163"/>
      <c r="EEX662" s="163"/>
      <c r="EEY662" s="163"/>
      <c r="EEZ662" s="163"/>
      <c r="EFA662" s="163"/>
      <c r="EFB662" s="163"/>
      <c r="EFC662" s="163"/>
      <c r="EFD662" s="163"/>
      <c r="EFE662" s="163"/>
      <c r="EFF662" s="163"/>
      <c r="EFG662" s="163"/>
      <c r="EFH662" s="163"/>
      <c r="EFI662" s="163"/>
      <c r="EFJ662" s="163"/>
      <c r="EFK662" s="163"/>
      <c r="EFL662" s="163"/>
      <c r="EFM662" s="163"/>
      <c r="EFN662" s="163"/>
      <c r="EFO662" s="163"/>
      <c r="EFP662" s="163"/>
      <c r="EFQ662" s="163"/>
      <c r="EFR662" s="163"/>
      <c r="EFS662" s="163"/>
      <c r="EFT662" s="163"/>
      <c r="EFU662" s="163"/>
      <c r="EFV662" s="163"/>
      <c r="EFW662" s="163"/>
      <c r="EFX662" s="163"/>
      <c r="EFY662" s="163"/>
      <c r="EFZ662" s="163"/>
      <c r="EGA662" s="163"/>
      <c r="EGB662" s="163"/>
      <c r="EGC662" s="163"/>
      <c r="EGD662" s="163"/>
      <c r="EGE662" s="163"/>
      <c r="EGF662" s="163"/>
      <c r="EGG662" s="163"/>
      <c r="EGH662" s="163"/>
      <c r="EGI662" s="163"/>
      <c r="EGJ662" s="163"/>
      <c r="EGK662" s="163"/>
      <c r="EGL662" s="163"/>
      <c r="EGM662" s="163"/>
      <c r="EGN662" s="163"/>
      <c r="EGO662" s="163"/>
      <c r="EGP662" s="163"/>
      <c r="EGQ662" s="163"/>
      <c r="EGR662" s="163"/>
      <c r="EGS662" s="163"/>
      <c r="EGT662" s="163"/>
      <c r="EGU662" s="163"/>
      <c r="EGV662" s="163"/>
      <c r="EGW662" s="163"/>
      <c r="EGX662" s="163"/>
      <c r="EGY662" s="163"/>
      <c r="EGZ662" s="163"/>
      <c r="EHA662" s="163"/>
      <c r="EHB662" s="163"/>
      <c r="EHC662" s="163"/>
      <c r="EHD662" s="163"/>
      <c r="EHE662" s="163"/>
      <c r="EHF662" s="163"/>
      <c r="EHG662" s="163"/>
      <c r="EHH662" s="163"/>
      <c r="EHI662" s="163"/>
      <c r="EHJ662" s="163"/>
      <c r="EHK662" s="163"/>
      <c r="EHL662" s="163"/>
      <c r="EHM662" s="163"/>
      <c r="EHN662" s="163"/>
      <c r="EHO662" s="163"/>
      <c r="EHP662" s="163"/>
      <c r="EHQ662" s="163"/>
      <c r="EHR662" s="163"/>
      <c r="EHS662" s="163"/>
      <c r="EHT662" s="163"/>
      <c r="EHU662" s="163"/>
      <c r="EHV662" s="163"/>
      <c r="EHW662" s="163"/>
      <c r="EHX662" s="163"/>
      <c r="EHY662" s="163"/>
      <c r="EHZ662" s="163"/>
      <c r="EIA662" s="163"/>
      <c r="EIB662" s="163"/>
      <c r="EIC662" s="163"/>
      <c r="EID662" s="163"/>
      <c r="EIE662" s="163"/>
      <c r="EIF662" s="163"/>
      <c r="EIG662" s="163"/>
      <c r="EIH662" s="163"/>
      <c r="EII662" s="163"/>
      <c r="EIJ662" s="163"/>
      <c r="EIK662" s="163"/>
      <c r="EIL662" s="163"/>
      <c r="EIM662" s="163"/>
      <c r="EIN662" s="163"/>
      <c r="EIO662" s="163"/>
      <c r="EIP662" s="163"/>
      <c r="EIQ662" s="163"/>
      <c r="EIR662" s="163"/>
      <c r="EIS662" s="163"/>
      <c r="EIT662" s="163"/>
      <c r="EIU662" s="163"/>
      <c r="EIV662" s="163"/>
      <c r="EIW662" s="163"/>
      <c r="EIX662" s="163"/>
      <c r="EIY662" s="163"/>
      <c r="EIZ662" s="163"/>
      <c r="EJA662" s="163"/>
      <c r="EJB662" s="163"/>
      <c r="EJC662" s="163"/>
      <c r="EJD662" s="163"/>
      <c r="EJE662" s="163"/>
      <c r="EJF662" s="163"/>
      <c r="EJG662" s="163"/>
      <c r="EJH662" s="163"/>
      <c r="EJI662" s="163"/>
      <c r="EJJ662" s="163"/>
      <c r="EJK662" s="163"/>
      <c r="EJL662" s="163"/>
      <c r="EJM662" s="163"/>
      <c r="EJN662" s="163"/>
      <c r="EJO662" s="163"/>
      <c r="EJP662" s="163"/>
      <c r="EJQ662" s="163"/>
      <c r="EJR662" s="163"/>
      <c r="EJS662" s="163"/>
      <c r="EJT662" s="163"/>
      <c r="EJU662" s="163"/>
      <c r="EJV662" s="163"/>
      <c r="EJW662" s="163"/>
      <c r="EJX662" s="163"/>
      <c r="EJY662" s="163"/>
      <c r="EJZ662" s="163"/>
      <c r="EKA662" s="163"/>
      <c r="EKB662" s="163"/>
      <c r="EKC662" s="163"/>
      <c r="EKD662" s="163"/>
      <c r="EKE662" s="163"/>
      <c r="EKF662" s="163"/>
      <c r="EKG662" s="163"/>
      <c r="EKH662" s="163"/>
      <c r="EKI662" s="163"/>
      <c r="EKJ662" s="163"/>
      <c r="EKK662" s="163"/>
      <c r="EKL662" s="163"/>
      <c r="EKM662" s="163"/>
      <c r="EKN662" s="163"/>
      <c r="EKO662" s="163"/>
      <c r="EKP662" s="163"/>
      <c r="EKQ662" s="163"/>
      <c r="EKR662" s="163"/>
      <c r="EKS662" s="163"/>
      <c r="EKT662" s="163"/>
      <c r="EKU662" s="163"/>
      <c r="EKV662" s="163"/>
      <c r="EKW662" s="163"/>
      <c r="EKX662" s="163"/>
      <c r="EKY662" s="163"/>
      <c r="EKZ662" s="163"/>
      <c r="ELA662" s="163"/>
      <c r="ELB662" s="163"/>
      <c r="ELC662" s="163"/>
      <c r="ELD662" s="163"/>
      <c r="ELE662" s="163"/>
      <c r="ELF662" s="163"/>
      <c r="ELG662" s="163"/>
      <c r="ELH662" s="163"/>
      <c r="ELI662" s="163"/>
      <c r="ELJ662" s="163"/>
      <c r="ELK662" s="163"/>
      <c r="ELL662" s="163"/>
      <c r="ELM662" s="163"/>
      <c r="ELN662" s="163"/>
      <c r="ELO662" s="163"/>
      <c r="ELP662" s="163"/>
      <c r="ELQ662" s="163"/>
      <c r="ELR662" s="163"/>
      <c r="ELS662" s="163"/>
      <c r="ELT662" s="163"/>
      <c r="ELU662" s="163"/>
      <c r="ELV662" s="163"/>
      <c r="ELW662" s="163"/>
      <c r="ELX662" s="163"/>
      <c r="ELY662" s="163"/>
      <c r="ELZ662" s="163"/>
      <c r="EMA662" s="163"/>
      <c r="EMB662" s="163"/>
      <c r="EMC662" s="163"/>
      <c r="EMD662" s="163"/>
      <c r="EME662" s="163"/>
      <c r="EMF662" s="163"/>
      <c r="EMG662" s="163"/>
      <c r="EMH662" s="163"/>
      <c r="EMI662" s="163"/>
      <c r="EMJ662" s="163"/>
      <c r="EMK662" s="163"/>
      <c r="EML662" s="163"/>
      <c r="EMM662" s="163"/>
      <c r="EMN662" s="163"/>
      <c r="EMO662" s="163"/>
      <c r="EMP662" s="163"/>
      <c r="EMQ662" s="163"/>
      <c r="EMR662" s="163"/>
      <c r="EMS662" s="163"/>
      <c r="EMT662" s="163"/>
      <c r="EMU662" s="163"/>
      <c r="EMV662" s="163"/>
      <c r="EMW662" s="163"/>
      <c r="EMX662" s="163"/>
      <c r="EMY662" s="163"/>
      <c r="EMZ662" s="163"/>
      <c r="ENA662" s="163"/>
      <c r="ENB662" s="163"/>
      <c r="ENC662" s="163"/>
      <c r="END662" s="163"/>
      <c r="ENE662" s="163"/>
      <c r="ENF662" s="163"/>
      <c r="ENG662" s="163"/>
      <c r="ENH662" s="163"/>
      <c r="ENI662" s="163"/>
      <c r="ENJ662" s="163"/>
      <c r="ENK662" s="163"/>
      <c r="ENL662" s="163"/>
      <c r="ENM662" s="163"/>
      <c r="ENN662" s="163"/>
      <c r="ENO662" s="163"/>
      <c r="ENP662" s="163"/>
      <c r="ENQ662" s="163"/>
      <c r="ENR662" s="163"/>
      <c r="ENS662" s="163"/>
      <c r="ENT662" s="163"/>
      <c r="ENU662" s="163"/>
      <c r="ENV662" s="163"/>
      <c r="ENW662" s="163"/>
      <c r="ENX662" s="163"/>
      <c r="ENY662" s="163"/>
      <c r="ENZ662" s="163"/>
      <c r="EOA662" s="163"/>
      <c r="EOB662" s="163"/>
      <c r="EOC662" s="163"/>
      <c r="EOD662" s="163"/>
      <c r="EOE662" s="163"/>
      <c r="EOF662" s="163"/>
      <c r="EOG662" s="163"/>
      <c r="EOH662" s="163"/>
      <c r="EOI662" s="163"/>
      <c r="EOJ662" s="163"/>
      <c r="EOK662" s="163"/>
      <c r="EOL662" s="163"/>
      <c r="EOM662" s="163"/>
      <c r="EON662" s="163"/>
      <c r="EOO662" s="163"/>
      <c r="EOP662" s="163"/>
      <c r="EOQ662" s="163"/>
      <c r="EOR662" s="163"/>
      <c r="EOS662" s="163"/>
      <c r="EOT662" s="163"/>
      <c r="EOU662" s="163"/>
      <c r="EOV662" s="163"/>
      <c r="EOW662" s="163"/>
      <c r="EOX662" s="163"/>
      <c r="EOY662" s="163"/>
      <c r="EOZ662" s="163"/>
      <c r="EPA662" s="163"/>
      <c r="EPB662" s="163"/>
      <c r="EPC662" s="163"/>
      <c r="EPD662" s="163"/>
      <c r="EPE662" s="163"/>
      <c r="EPF662" s="163"/>
      <c r="EPG662" s="163"/>
      <c r="EPH662" s="163"/>
      <c r="EPI662" s="163"/>
      <c r="EPJ662" s="163"/>
      <c r="EPK662" s="163"/>
      <c r="EPL662" s="163"/>
      <c r="EPM662" s="163"/>
      <c r="EPN662" s="163"/>
      <c r="EPO662" s="163"/>
      <c r="EPP662" s="163"/>
      <c r="EPQ662" s="163"/>
      <c r="EPR662" s="163"/>
      <c r="EPS662" s="163"/>
      <c r="EPT662" s="163"/>
      <c r="EPU662" s="163"/>
      <c r="EPV662" s="163"/>
      <c r="EPW662" s="163"/>
      <c r="EPX662" s="163"/>
      <c r="EPY662" s="163"/>
      <c r="EPZ662" s="163"/>
      <c r="EQA662" s="163"/>
      <c r="EQB662" s="163"/>
      <c r="EQC662" s="163"/>
      <c r="EQD662" s="163"/>
      <c r="EQE662" s="163"/>
      <c r="EQF662" s="163"/>
      <c r="EQG662" s="163"/>
      <c r="EQH662" s="163"/>
      <c r="EQI662" s="163"/>
      <c r="EQJ662" s="163"/>
      <c r="EQK662" s="163"/>
      <c r="EQL662" s="163"/>
      <c r="EQM662" s="163"/>
      <c r="EQN662" s="163"/>
      <c r="EQO662" s="163"/>
      <c r="EQP662" s="163"/>
      <c r="EQQ662" s="163"/>
      <c r="EQR662" s="163"/>
      <c r="EQS662" s="163"/>
      <c r="EQT662" s="163"/>
      <c r="EQU662" s="163"/>
      <c r="EQV662" s="163"/>
      <c r="EQW662" s="163"/>
      <c r="EQX662" s="163"/>
      <c r="EQY662" s="163"/>
      <c r="EQZ662" s="163"/>
      <c r="ERA662" s="163"/>
      <c r="ERB662" s="163"/>
      <c r="ERC662" s="163"/>
      <c r="ERD662" s="163"/>
      <c r="ERE662" s="163"/>
      <c r="ERF662" s="163"/>
      <c r="ERG662" s="163"/>
      <c r="ERH662" s="163"/>
      <c r="ERI662" s="163"/>
      <c r="ERJ662" s="163"/>
      <c r="ERK662" s="163"/>
      <c r="ERL662" s="163"/>
      <c r="ERM662" s="163"/>
      <c r="ERN662" s="163"/>
      <c r="ERO662" s="163"/>
      <c r="ERP662" s="163"/>
      <c r="ERQ662" s="163"/>
      <c r="ERR662" s="163"/>
      <c r="ERS662" s="163"/>
      <c r="ERT662" s="163"/>
      <c r="ERU662" s="163"/>
      <c r="ERV662" s="163"/>
      <c r="ERW662" s="163"/>
      <c r="ERX662" s="163"/>
      <c r="ERY662" s="163"/>
      <c r="ERZ662" s="163"/>
      <c r="ESA662" s="163"/>
      <c r="ESB662" s="163"/>
      <c r="ESC662" s="163"/>
      <c r="ESD662" s="163"/>
      <c r="ESE662" s="163"/>
      <c r="ESF662" s="163"/>
      <c r="ESG662" s="163"/>
      <c r="ESH662" s="163"/>
      <c r="ESI662" s="163"/>
      <c r="ESJ662" s="163"/>
      <c r="ESK662" s="163"/>
      <c r="ESL662" s="163"/>
      <c r="ESM662" s="163"/>
      <c r="ESN662" s="163"/>
      <c r="ESO662" s="163"/>
      <c r="ESP662" s="163"/>
      <c r="ESQ662" s="163"/>
      <c r="ESR662" s="163"/>
      <c r="ESS662" s="163"/>
      <c r="EST662" s="163"/>
      <c r="ESU662" s="163"/>
      <c r="ESV662" s="163"/>
      <c r="ESW662" s="163"/>
      <c r="ESX662" s="163"/>
      <c r="ESY662" s="163"/>
      <c r="ESZ662" s="163"/>
      <c r="ETA662" s="163"/>
      <c r="ETB662" s="163"/>
      <c r="ETC662" s="163"/>
      <c r="ETD662" s="163"/>
      <c r="ETE662" s="163"/>
      <c r="ETF662" s="163"/>
      <c r="ETG662" s="163"/>
      <c r="ETH662" s="163"/>
      <c r="ETI662" s="163"/>
      <c r="ETJ662" s="163"/>
      <c r="ETK662" s="163"/>
      <c r="ETL662" s="163"/>
      <c r="ETM662" s="163"/>
      <c r="ETN662" s="163"/>
      <c r="ETO662" s="163"/>
      <c r="ETP662" s="163"/>
      <c r="ETQ662" s="163"/>
      <c r="ETR662" s="163"/>
      <c r="ETS662" s="163"/>
      <c r="ETT662" s="163"/>
      <c r="ETU662" s="163"/>
      <c r="ETV662" s="163"/>
      <c r="ETW662" s="163"/>
      <c r="ETX662" s="163"/>
      <c r="ETY662" s="163"/>
      <c r="ETZ662" s="163"/>
      <c r="EUA662" s="163"/>
      <c r="EUB662" s="163"/>
      <c r="EUC662" s="163"/>
      <c r="EUD662" s="163"/>
      <c r="EUE662" s="163"/>
      <c r="EUF662" s="163"/>
      <c r="EUG662" s="163"/>
      <c r="EUH662" s="163"/>
      <c r="EUI662" s="163"/>
      <c r="EUJ662" s="163"/>
      <c r="EUK662" s="163"/>
      <c r="EUL662" s="163"/>
      <c r="EUM662" s="163"/>
      <c r="EUN662" s="163"/>
      <c r="EUO662" s="163"/>
      <c r="EUP662" s="163"/>
      <c r="EUQ662" s="163"/>
      <c r="EUR662" s="163"/>
      <c r="EUS662" s="163"/>
      <c r="EUT662" s="163"/>
      <c r="EUU662" s="163"/>
      <c r="EUV662" s="163"/>
      <c r="EUW662" s="163"/>
      <c r="EUX662" s="163"/>
      <c r="EUY662" s="163"/>
      <c r="EUZ662" s="163"/>
      <c r="EVA662" s="163"/>
      <c r="EVB662" s="163"/>
      <c r="EVC662" s="163"/>
      <c r="EVD662" s="163"/>
      <c r="EVE662" s="163"/>
      <c r="EVF662" s="163"/>
      <c r="EVG662" s="163"/>
      <c r="EVH662" s="163"/>
      <c r="EVI662" s="163"/>
      <c r="EVJ662" s="163"/>
      <c r="EVK662" s="163"/>
      <c r="EVL662" s="163"/>
      <c r="EVM662" s="163"/>
      <c r="EVN662" s="163"/>
      <c r="EVO662" s="163"/>
      <c r="EVP662" s="163"/>
      <c r="EVQ662" s="163"/>
      <c r="EVR662" s="163"/>
      <c r="EVS662" s="163"/>
      <c r="EVT662" s="163"/>
      <c r="EVU662" s="163"/>
      <c r="EVV662" s="163"/>
      <c r="EVW662" s="163"/>
      <c r="EVX662" s="163"/>
      <c r="EVY662" s="163"/>
      <c r="EVZ662" s="163"/>
      <c r="EWA662" s="163"/>
      <c r="EWB662" s="163"/>
      <c r="EWC662" s="163"/>
      <c r="EWD662" s="163"/>
      <c r="EWE662" s="163"/>
      <c r="EWF662" s="163"/>
      <c r="EWG662" s="163"/>
      <c r="EWH662" s="163"/>
      <c r="EWI662" s="163"/>
      <c r="EWJ662" s="163"/>
      <c r="EWK662" s="163"/>
      <c r="EWL662" s="163"/>
      <c r="EWM662" s="163"/>
      <c r="EWN662" s="163"/>
      <c r="EWO662" s="163"/>
      <c r="EWP662" s="163"/>
      <c r="EWQ662" s="163"/>
      <c r="EWR662" s="163"/>
      <c r="EWS662" s="163"/>
      <c r="EWT662" s="163"/>
      <c r="EWU662" s="163"/>
      <c r="EWV662" s="163"/>
      <c r="EWW662" s="163"/>
      <c r="EWX662" s="163"/>
      <c r="EWY662" s="163"/>
      <c r="EWZ662" s="163"/>
      <c r="EXA662" s="163"/>
      <c r="EXB662" s="163"/>
      <c r="EXC662" s="163"/>
      <c r="EXD662" s="163"/>
      <c r="EXE662" s="163"/>
      <c r="EXF662" s="163"/>
      <c r="EXG662" s="163"/>
      <c r="EXH662" s="163"/>
      <c r="EXI662" s="163"/>
      <c r="EXJ662" s="163"/>
      <c r="EXK662" s="163"/>
      <c r="EXL662" s="163"/>
      <c r="EXM662" s="163"/>
      <c r="EXN662" s="163"/>
      <c r="EXO662" s="163"/>
      <c r="EXP662" s="163"/>
      <c r="EXQ662" s="163"/>
      <c r="EXR662" s="163"/>
      <c r="EXS662" s="163"/>
      <c r="EXT662" s="163"/>
      <c r="EXU662" s="163"/>
      <c r="EXV662" s="163"/>
      <c r="EXW662" s="163"/>
      <c r="EXX662" s="163"/>
      <c r="EXY662" s="163"/>
      <c r="EXZ662" s="163"/>
      <c r="EYA662" s="163"/>
      <c r="EYB662" s="163"/>
      <c r="EYC662" s="163"/>
      <c r="EYD662" s="163"/>
      <c r="EYE662" s="163"/>
      <c r="EYF662" s="163"/>
      <c r="EYG662" s="163"/>
      <c r="EYH662" s="163"/>
      <c r="EYI662" s="163"/>
      <c r="EYJ662" s="163"/>
      <c r="EYK662" s="163"/>
      <c r="EYL662" s="163"/>
      <c r="EYM662" s="163"/>
      <c r="EYN662" s="163"/>
      <c r="EYO662" s="163"/>
      <c r="EYP662" s="163"/>
      <c r="EYQ662" s="163"/>
      <c r="EYR662" s="163"/>
      <c r="EYS662" s="163"/>
      <c r="EYT662" s="163"/>
      <c r="EYU662" s="163"/>
      <c r="EYV662" s="163"/>
      <c r="EYW662" s="163"/>
      <c r="EYX662" s="163"/>
      <c r="EYY662" s="163"/>
      <c r="EYZ662" s="163"/>
      <c r="EZA662" s="163"/>
      <c r="EZB662" s="163"/>
      <c r="EZC662" s="163"/>
      <c r="EZD662" s="163"/>
      <c r="EZE662" s="163"/>
      <c r="EZF662" s="163"/>
      <c r="EZG662" s="163"/>
      <c r="EZH662" s="163"/>
      <c r="EZI662" s="163"/>
      <c r="EZJ662" s="163"/>
      <c r="EZK662" s="163"/>
      <c r="EZL662" s="163"/>
      <c r="EZM662" s="163"/>
      <c r="EZN662" s="163"/>
      <c r="EZO662" s="163"/>
      <c r="EZP662" s="163"/>
      <c r="EZQ662" s="163"/>
      <c r="EZR662" s="163"/>
      <c r="EZS662" s="163"/>
      <c r="EZT662" s="163"/>
      <c r="EZU662" s="163"/>
      <c r="EZV662" s="163"/>
      <c r="EZW662" s="163"/>
      <c r="EZX662" s="163"/>
      <c r="EZY662" s="163"/>
      <c r="EZZ662" s="163"/>
      <c r="FAA662" s="163"/>
      <c r="FAB662" s="163"/>
      <c r="FAC662" s="163"/>
      <c r="FAD662" s="163"/>
      <c r="FAE662" s="163"/>
      <c r="FAF662" s="163"/>
      <c r="FAG662" s="163"/>
      <c r="FAH662" s="163"/>
      <c r="FAI662" s="163"/>
      <c r="FAJ662" s="163"/>
      <c r="FAK662" s="163"/>
      <c r="FAL662" s="163"/>
      <c r="FAM662" s="163"/>
      <c r="FAN662" s="163"/>
      <c r="FAO662" s="163"/>
      <c r="FAP662" s="163"/>
      <c r="FAQ662" s="163"/>
      <c r="FAR662" s="163"/>
      <c r="FAS662" s="163"/>
      <c r="FAT662" s="163"/>
      <c r="FAU662" s="163"/>
      <c r="FAV662" s="163"/>
      <c r="FAW662" s="163"/>
      <c r="FAX662" s="163"/>
      <c r="FAY662" s="163"/>
      <c r="FAZ662" s="163"/>
      <c r="FBA662" s="163"/>
      <c r="FBB662" s="163"/>
      <c r="FBC662" s="163"/>
      <c r="FBD662" s="163"/>
      <c r="FBE662" s="163"/>
      <c r="FBF662" s="163"/>
      <c r="FBG662" s="163"/>
      <c r="FBH662" s="163"/>
      <c r="FBI662" s="163"/>
      <c r="FBJ662" s="163"/>
      <c r="FBK662" s="163"/>
      <c r="FBL662" s="163"/>
      <c r="FBM662" s="163"/>
      <c r="FBN662" s="163"/>
      <c r="FBO662" s="163"/>
      <c r="FBP662" s="163"/>
      <c r="FBQ662" s="163"/>
      <c r="FBR662" s="163"/>
      <c r="FBS662" s="163"/>
      <c r="FBT662" s="163"/>
      <c r="FBU662" s="163"/>
      <c r="FBV662" s="163"/>
      <c r="FBW662" s="163"/>
      <c r="FBX662" s="163"/>
      <c r="FBY662" s="163"/>
      <c r="FBZ662" s="163"/>
      <c r="FCA662" s="163"/>
      <c r="FCB662" s="163"/>
      <c r="FCC662" s="163"/>
      <c r="FCD662" s="163"/>
      <c r="FCE662" s="163"/>
      <c r="FCF662" s="163"/>
      <c r="FCG662" s="163"/>
      <c r="FCH662" s="163"/>
      <c r="FCI662" s="163"/>
      <c r="FCJ662" s="163"/>
      <c r="FCK662" s="163"/>
      <c r="FCL662" s="163"/>
      <c r="FCM662" s="163"/>
      <c r="FCN662" s="163"/>
      <c r="FCO662" s="163"/>
      <c r="FCP662" s="163"/>
      <c r="FCQ662" s="163"/>
      <c r="FCR662" s="163"/>
      <c r="FCS662" s="163"/>
      <c r="FCT662" s="163"/>
      <c r="FCU662" s="163"/>
      <c r="FCV662" s="163"/>
      <c r="FCW662" s="163"/>
      <c r="FCX662" s="163"/>
      <c r="FCY662" s="163"/>
      <c r="FCZ662" s="163"/>
      <c r="FDA662" s="163"/>
      <c r="FDB662" s="163"/>
      <c r="FDC662" s="163"/>
      <c r="FDD662" s="163"/>
      <c r="FDE662" s="163"/>
      <c r="FDF662" s="163"/>
      <c r="FDG662" s="163"/>
      <c r="FDH662" s="163"/>
      <c r="FDI662" s="163"/>
      <c r="FDJ662" s="163"/>
      <c r="FDK662" s="163"/>
      <c r="FDL662" s="163"/>
      <c r="FDM662" s="163"/>
      <c r="FDN662" s="163"/>
      <c r="FDO662" s="163"/>
      <c r="FDP662" s="163"/>
      <c r="FDQ662" s="163"/>
      <c r="FDR662" s="163"/>
      <c r="FDS662" s="163"/>
      <c r="FDT662" s="163"/>
      <c r="FDU662" s="163"/>
      <c r="FDV662" s="163"/>
      <c r="FDW662" s="163"/>
      <c r="FDX662" s="163"/>
      <c r="FDY662" s="163"/>
      <c r="FDZ662" s="163"/>
      <c r="FEA662" s="163"/>
      <c r="FEB662" s="163"/>
      <c r="FEC662" s="163"/>
      <c r="FED662" s="163"/>
      <c r="FEE662" s="163"/>
      <c r="FEF662" s="163"/>
      <c r="FEG662" s="163"/>
      <c r="FEH662" s="163"/>
      <c r="FEI662" s="163"/>
      <c r="FEJ662" s="163"/>
      <c r="FEK662" s="163"/>
      <c r="FEL662" s="163"/>
      <c r="FEM662" s="163"/>
      <c r="FEN662" s="163"/>
      <c r="FEO662" s="163"/>
      <c r="FEP662" s="163"/>
      <c r="FEQ662" s="163"/>
      <c r="FER662" s="163"/>
      <c r="FES662" s="163"/>
      <c r="FET662" s="163"/>
      <c r="FEU662" s="163"/>
      <c r="FEV662" s="163"/>
      <c r="FEW662" s="163"/>
      <c r="FEX662" s="163"/>
      <c r="FEY662" s="163"/>
      <c r="FEZ662" s="163"/>
      <c r="FFA662" s="163"/>
      <c r="FFB662" s="163"/>
      <c r="FFC662" s="163"/>
      <c r="FFD662" s="163"/>
      <c r="FFE662" s="163"/>
      <c r="FFF662" s="163"/>
      <c r="FFG662" s="163"/>
      <c r="FFH662" s="163"/>
      <c r="FFI662" s="163"/>
      <c r="FFJ662" s="163"/>
      <c r="FFK662" s="163"/>
      <c r="FFL662" s="163"/>
      <c r="FFM662" s="163"/>
      <c r="FFN662" s="163"/>
      <c r="FFO662" s="163"/>
      <c r="FFP662" s="163"/>
      <c r="FFQ662" s="163"/>
      <c r="FFR662" s="163"/>
      <c r="FFS662" s="163"/>
      <c r="FFT662" s="163"/>
      <c r="FFU662" s="163"/>
      <c r="FFV662" s="163"/>
      <c r="FFW662" s="163"/>
      <c r="FFX662" s="163"/>
      <c r="FFY662" s="163"/>
      <c r="FFZ662" s="163"/>
      <c r="FGA662" s="163"/>
      <c r="FGB662" s="163"/>
      <c r="FGC662" s="163"/>
      <c r="FGD662" s="163"/>
      <c r="FGE662" s="163"/>
      <c r="FGF662" s="163"/>
      <c r="FGG662" s="163"/>
      <c r="FGH662" s="163"/>
      <c r="FGI662" s="163"/>
      <c r="FGJ662" s="163"/>
      <c r="FGK662" s="163"/>
      <c r="FGL662" s="163"/>
      <c r="FGM662" s="163"/>
      <c r="FGN662" s="163"/>
      <c r="FGO662" s="163"/>
      <c r="FGP662" s="163"/>
      <c r="FGQ662" s="163"/>
      <c r="FGR662" s="163"/>
      <c r="FGS662" s="163"/>
      <c r="FGT662" s="163"/>
      <c r="FGU662" s="163"/>
      <c r="FGV662" s="163"/>
      <c r="FGW662" s="163"/>
      <c r="FGX662" s="163"/>
      <c r="FGY662" s="163"/>
      <c r="FGZ662" s="163"/>
      <c r="FHA662" s="163"/>
      <c r="FHB662" s="163"/>
      <c r="FHC662" s="163"/>
      <c r="FHD662" s="163"/>
      <c r="FHE662" s="163"/>
      <c r="FHF662" s="163"/>
      <c r="FHG662" s="163"/>
      <c r="FHH662" s="163"/>
      <c r="FHI662" s="163"/>
      <c r="FHJ662" s="163"/>
      <c r="FHK662" s="163"/>
      <c r="FHL662" s="163"/>
      <c r="FHM662" s="163"/>
      <c r="FHN662" s="163"/>
      <c r="FHO662" s="163"/>
      <c r="FHP662" s="163"/>
      <c r="FHQ662" s="163"/>
      <c r="FHR662" s="163"/>
      <c r="FHS662" s="163"/>
      <c r="FHT662" s="163"/>
      <c r="FHU662" s="163"/>
      <c r="FHV662" s="163"/>
      <c r="FHW662" s="163"/>
      <c r="FHX662" s="163"/>
      <c r="FHY662" s="163"/>
      <c r="FHZ662" s="163"/>
      <c r="FIA662" s="163"/>
      <c r="FIB662" s="163"/>
      <c r="FIC662" s="163"/>
      <c r="FID662" s="163"/>
      <c r="FIE662" s="163"/>
      <c r="FIF662" s="163"/>
      <c r="FIG662" s="163"/>
      <c r="FIH662" s="163"/>
      <c r="FII662" s="163"/>
      <c r="FIJ662" s="163"/>
      <c r="FIK662" s="163"/>
      <c r="FIL662" s="163"/>
      <c r="FIM662" s="163"/>
      <c r="FIN662" s="163"/>
      <c r="FIO662" s="163"/>
      <c r="FIP662" s="163"/>
      <c r="FIQ662" s="163"/>
      <c r="FIR662" s="163"/>
      <c r="FIS662" s="163"/>
      <c r="FIT662" s="163"/>
      <c r="FIU662" s="163"/>
      <c r="FIV662" s="163"/>
      <c r="FIW662" s="163"/>
      <c r="FIX662" s="163"/>
      <c r="FIY662" s="163"/>
      <c r="FIZ662" s="163"/>
      <c r="FJA662" s="163"/>
      <c r="FJB662" s="163"/>
      <c r="FJC662" s="163"/>
      <c r="FJD662" s="163"/>
      <c r="FJE662" s="163"/>
      <c r="FJF662" s="163"/>
      <c r="FJG662" s="163"/>
      <c r="FJH662" s="163"/>
      <c r="FJI662" s="163"/>
      <c r="FJJ662" s="163"/>
      <c r="FJK662" s="163"/>
      <c r="FJL662" s="163"/>
      <c r="FJM662" s="163"/>
      <c r="FJN662" s="163"/>
      <c r="FJO662" s="163"/>
      <c r="FJP662" s="163"/>
      <c r="FJQ662" s="163"/>
      <c r="FJR662" s="163"/>
      <c r="FJS662" s="163"/>
      <c r="FJT662" s="163"/>
      <c r="FJU662" s="163"/>
      <c r="FJV662" s="163"/>
      <c r="FJW662" s="163"/>
      <c r="FJX662" s="163"/>
      <c r="FJY662" s="163"/>
      <c r="FJZ662" s="163"/>
      <c r="FKA662" s="163"/>
      <c r="FKB662" s="163"/>
      <c r="FKC662" s="163"/>
      <c r="FKD662" s="163"/>
      <c r="FKE662" s="163"/>
      <c r="FKF662" s="163"/>
      <c r="FKG662" s="163"/>
      <c r="FKH662" s="163"/>
      <c r="FKI662" s="163"/>
      <c r="FKJ662" s="163"/>
      <c r="FKK662" s="163"/>
      <c r="FKL662" s="163"/>
      <c r="FKM662" s="163"/>
      <c r="FKN662" s="163"/>
      <c r="FKO662" s="163"/>
      <c r="FKP662" s="163"/>
      <c r="FKQ662" s="163"/>
      <c r="FKR662" s="163"/>
      <c r="FKS662" s="163"/>
      <c r="FKT662" s="163"/>
      <c r="FKU662" s="163"/>
      <c r="FKV662" s="163"/>
      <c r="FKW662" s="163"/>
      <c r="FKX662" s="163"/>
      <c r="FKY662" s="163"/>
      <c r="FKZ662" s="163"/>
      <c r="FLA662" s="163"/>
      <c r="FLB662" s="163"/>
      <c r="FLC662" s="163"/>
      <c r="FLD662" s="163"/>
      <c r="FLE662" s="163"/>
      <c r="FLF662" s="163"/>
      <c r="FLG662" s="163"/>
      <c r="FLH662" s="163"/>
      <c r="FLI662" s="163"/>
      <c r="FLJ662" s="163"/>
      <c r="FLK662" s="163"/>
      <c r="FLL662" s="163"/>
      <c r="FLM662" s="163"/>
      <c r="FLN662" s="163"/>
      <c r="FLO662" s="163"/>
      <c r="FLP662" s="163"/>
      <c r="FLQ662" s="163"/>
      <c r="FLR662" s="163"/>
      <c r="FLS662" s="163"/>
      <c r="FLT662" s="163"/>
      <c r="FLU662" s="163"/>
      <c r="FLV662" s="163"/>
      <c r="FLW662" s="163"/>
      <c r="FLX662" s="163"/>
      <c r="FLY662" s="163"/>
      <c r="FLZ662" s="163"/>
      <c r="FMA662" s="163"/>
      <c r="FMB662" s="163"/>
      <c r="FMC662" s="163"/>
      <c r="FMD662" s="163"/>
      <c r="FME662" s="163"/>
      <c r="FMF662" s="163"/>
      <c r="FMG662" s="163"/>
      <c r="FMH662" s="163"/>
      <c r="FMI662" s="163"/>
      <c r="FMJ662" s="163"/>
      <c r="FMK662" s="163"/>
      <c r="FML662" s="163"/>
      <c r="FMM662" s="163"/>
      <c r="FMN662" s="163"/>
      <c r="FMO662" s="163"/>
      <c r="FMP662" s="163"/>
      <c r="FMQ662" s="163"/>
      <c r="FMR662" s="163"/>
      <c r="FMS662" s="163"/>
      <c r="FMT662" s="163"/>
      <c r="FMU662" s="163"/>
      <c r="FMV662" s="163"/>
      <c r="FMW662" s="163"/>
      <c r="FMX662" s="163"/>
      <c r="FMY662" s="163"/>
      <c r="FMZ662" s="163"/>
      <c r="FNA662" s="163"/>
      <c r="FNB662" s="163"/>
      <c r="FNC662" s="163"/>
      <c r="FND662" s="163"/>
      <c r="FNE662" s="163"/>
      <c r="FNF662" s="163"/>
      <c r="FNG662" s="163"/>
      <c r="FNH662" s="163"/>
      <c r="FNI662" s="163"/>
      <c r="FNJ662" s="163"/>
      <c r="FNK662" s="163"/>
      <c r="FNL662" s="163"/>
      <c r="FNM662" s="163"/>
      <c r="FNN662" s="163"/>
      <c r="FNO662" s="163"/>
      <c r="FNP662" s="163"/>
      <c r="FNQ662" s="163"/>
      <c r="FNR662" s="163"/>
      <c r="FNS662" s="163"/>
      <c r="FNT662" s="163"/>
      <c r="FNU662" s="163"/>
      <c r="FNV662" s="163"/>
      <c r="FNW662" s="163"/>
      <c r="FNX662" s="163"/>
      <c r="FNY662" s="163"/>
      <c r="FNZ662" s="163"/>
      <c r="FOA662" s="163"/>
      <c r="FOB662" s="163"/>
      <c r="FOC662" s="163"/>
      <c r="FOD662" s="163"/>
      <c r="FOE662" s="163"/>
      <c r="FOF662" s="163"/>
      <c r="FOG662" s="163"/>
      <c r="FOH662" s="163"/>
      <c r="FOI662" s="163"/>
      <c r="FOJ662" s="163"/>
      <c r="FOK662" s="163"/>
      <c r="FOL662" s="163"/>
      <c r="FOM662" s="163"/>
      <c r="FON662" s="163"/>
      <c r="FOO662" s="163"/>
      <c r="FOP662" s="163"/>
      <c r="FOQ662" s="163"/>
      <c r="FOR662" s="163"/>
      <c r="FOS662" s="163"/>
      <c r="FOT662" s="163"/>
      <c r="FOU662" s="163"/>
      <c r="FOV662" s="163"/>
      <c r="FOW662" s="163"/>
      <c r="FOX662" s="163"/>
      <c r="FOY662" s="163"/>
      <c r="FOZ662" s="163"/>
      <c r="FPA662" s="163"/>
      <c r="FPB662" s="163"/>
      <c r="FPC662" s="163"/>
      <c r="FPD662" s="163"/>
      <c r="FPE662" s="163"/>
      <c r="FPF662" s="163"/>
      <c r="FPG662" s="163"/>
      <c r="FPH662" s="163"/>
      <c r="FPI662" s="163"/>
      <c r="FPJ662" s="163"/>
      <c r="FPK662" s="163"/>
      <c r="FPL662" s="163"/>
      <c r="FPM662" s="163"/>
      <c r="FPN662" s="163"/>
      <c r="FPO662" s="163"/>
      <c r="FPP662" s="163"/>
      <c r="FPQ662" s="163"/>
      <c r="FPR662" s="163"/>
      <c r="FPS662" s="163"/>
      <c r="FPT662" s="163"/>
      <c r="FPU662" s="163"/>
      <c r="FPV662" s="163"/>
      <c r="FPW662" s="163"/>
      <c r="FPX662" s="163"/>
      <c r="FPY662" s="163"/>
      <c r="FPZ662" s="163"/>
      <c r="FQA662" s="163"/>
      <c r="FQB662" s="163"/>
      <c r="FQC662" s="163"/>
      <c r="FQD662" s="163"/>
      <c r="FQE662" s="163"/>
      <c r="FQF662" s="163"/>
      <c r="FQG662" s="163"/>
      <c r="FQH662" s="163"/>
      <c r="FQI662" s="163"/>
      <c r="FQJ662" s="163"/>
      <c r="FQK662" s="163"/>
      <c r="FQL662" s="163"/>
      <c r="FQM662" s="163"/>
      <c r="FQN662" s="163"/>
      <c r="FQO662" s="163"/>
      <c r="FQP662" s="163"/>
      <c r="FQQ662" s="163"/>
      <c r="FQR662" s="163"/>
      <c r="FQS662" s="163"/>
      <c r="FQT662" s="163"/>
      <c r="FQU662" s="163"/>
      <c r="FQV662" s="163"/>
      <c r="FQW662" s="163"/>
      <c r="FQX662" s="163"/>
      <c r="FQY662" s="163"/>
      <c r="FQZ662" s="163"/>
      <c r="FRA662" s="163"/>
      <c r="FRB662" s="163"/>
      <c r="FRC662" s="163"/>
      <c r="FRD662" s="163"/>
      <c r="FRE662" s="163"/>
      <c r="FRF662" s="163"/>
      <c r="FRG662" s="163"/>
      <c r="FRH662" s="163"/>
      <c r="FRI662" s="163"/>
      <c r="FRJ662" s="163"/>
      <c r="FRK662" s="163"/>
      <c r="FRL662" s="163"/>
      <c r="FRM662" s="163"/>
      <c r="FRN662" s="163"/>
      <c r="FRO662" s="163"/>
      <c r="FRP662" s="163"/>
      <c r="FRQ662" s="163"/>
      <c r="FRR662" s="163"/>
      <c r="FRS662" s="163"/>
      <c r="FRT662" s="163"/>
      <c r="FRU662" s="163"/>
      <c r="FRV662" s="163"/>
      <c r="FRW662" s="163"/>
      <c r="FRX662" s="163"/>
      <c r="FRY662" s="163"/>
      <c r="FRZ662" s="163"/>
      <c r="FSA662" s="163"/>
      <c r="FSB662" s="163"/>
      <c r="FSC662" s="163"/>
      <c r="FSD662" s="163"/>
      <c r="FSE662" s="163"/>
      <c r="FSF662" s="163"/>
      <c r="FSG662" s="163"/>
      <c r="FSH662" s="163"/>
      <c r="FSI662" s="163"/>
      <c r="FSJ662" s="163"/>
      <c r="FSK662" s="163"/>
      <c r="FSL662" s="163"/>
      <c r="FSM662" s="163"/>
      <c r="FSN662" s="163"/>
      <c r="FSO662" s="163"/>
      <c r="FSP662" s="163"/>
      <c r="FSQ662" s="163"/>
      <c r="FSR662" s="163"/>
      <c r="FSS662" s="163"/>
      <c r="FST662" s="163"/>
      <c r="FSU662" s="163"/>
      <c r="FSV662" s="163"/>
      <c r="FSW662" s="163"/>
      <c r="FSX662" s="163"/>
      <c r="FSY662" s="163"/>
      <c r="FSZ662" s="163"/>
      <c r="FTA662" s="163"/>
      <c r="FTB662" s="163"/>
      <c r="FTC662" s="163"/>
      <c r="FTD662" s="163"/>
      <c r="FTE662" s="163"/>
      <c r="FTF662" s="163"/>
      <c r="FTG662" s="163"/>
      <c r="FTH662" s="163"/>
      <c r="FTI662" s="163"/>
      <c r="FTJ662" s="163"/>
      <c r="FTK662" s="163"/>
      <c r="FTL662" s="163"/>
      <c r="FTM662" s="163"/>
      <c r="FTN662" s="163"/>
      <c r="FTO662" s="163"/>
      <c r="FTP662" s="163"/>
      <c r="FTQ662" s="163"/>
      <c r="FTR662" s="163"/>
      <c r="FTS662" s="163"/>
      <c r="FTT662" s="163"/>
      <c r="FTU662" s="163"/>
      <c r="FTV662" s="163"/>
      <c r="FTW662" s="163"/>
      <c r="FTX662" s="163"/>
      <c r="FTY662" s="163"/>
      <c r="FTZ662" s="163"/>
      <c r="FUA662" s="163"/>
      <c r="FUB662" s="163"/>
      <c r="FUC662" s="163"/>
      <c r="FUD662" s="163"/>
      <c r="FUE662" s="163"/>
      <c r="FUF662" s="163"/>
      <c r="FUG662" s="163"/>
      <c r="FUH662" s="163"/>
      <c r="FUI662" s="163"/>
      <c r="FUJ662" s="163"/>
      <c r="FUK662" s="163"/>
      <c r="FUL662" s="163"/>
      <c r="FUM662" s="163"/>
      <c r="FUN662" s="163"/>
      <c r="FUO662" s="163"/>
      <c r="FUP662" s="163"/>
      <c r="FUQ662" s="163"/>
      <c r="FUR662" s="163"/>
      <c r="FUS662" s="163"/>
      <c r="FUT662" s="163"/>
      <c r="FUU662" s="163"/>
      <c r="FUV662" s="163"/>
      <c r="FUW662" s="163"/>
      <c r="FUX662" s="163"/>
      <c r="FUY662" s="163"/>
      <c r="FUZ662" s="163"/>
      <c r="FVA662" s="163"/>
      <c r="FVB662" s="163"/>
      <c r="FVC662" s="163"/>
      <c r="FVD662" s="163"/>
      <c r="FVE662" s="163"/>
      <c r="FVF662" s="163"/>
      <c r="FVG662" s="163"/>
      <c r="FVH662" s="163"/>
      <c r="FVI662" s="163"/>
      <c r="FVJ662" s="163"/>
      <c r="FVK662" s="163"/>
      <c r="FVL662" s="163"/>
      <c r="FVM662" s="163"/>
      <c r="FVN662" s="163"/>
      <c r="FVO662" s="163"/>
      <c r="FVP662" s="163"/>
      <c r="FVQ662" s="163"/>
      <c r="FVR662" s="163"/>
      <c r="FVS662" s="163"/>
      <c r="FVT662" s="163"/>
      <c r="FVU662" s="163"/>
      <c r="FVV662" s="163"/>
      <c r="FVW662" s="163"/>
      <c r="FVX662" s="163"/>
      <c r="FVY662" s="163"/>
      <c r="FVZ662" s="163"/>
      <c r="FWA662" s="163"/>
      <c r="FWB662" s="163"/>
      <c r="FWC662" s="163"/>
      <c r="FWD662" s="163"/>
      <c r="FWE662" s="163"/>
      <c r="FWF662" s="163"/>
      <c r="FWG662" s="163"/>
      <c r="FWH662" s="163"/>
      <c r="FWI662" s="163"/>
      <c r="FWJ662" s="163"/>
      <c r="FWK662" s="163"/>
      <c r="FWL662" s="163"/>
      <c r="FWM662" s="163"/>
      <c r="FWN662" s="163"/>
      <c r="FWO662" s="163"/>
      <c r="FWP662" s="163"/>
      <c r="FWQ662" s="163"/>
      <c r="FWR662" s="163"/>
      <c r="FWS662" s="163"/>
      <c r="FWT662" s="163"/>
      <c r="FWU662" s="163"/>
      <c r="FWV662" s="163"/>
      <c r="FWW662" s="163"/>
      <c r="FWX662" s="163"/>
      <c r="FWY662" s="163"/>
      <c r="FWZ662" s="163"/>
      <c r="FXA662" s="163"/>
      <c r="FXB662" s="163"/>
      <c r="FXC662" s="163"/>
      <c r="FXD662" s="163"/>
      <c r="FXE662" s="163"/>
      <c r="FXF662" s="163"/>
      <c r="FXG662" s="163"/>
      <c r="FXH662" s="163"/>
      <c r="FXI662" s="163"/>
      <c r="FXJ662" s="163"/>
      <c r="FXK662" s="163"/>
      <c r="FXL662" s="163"/>
      <c r="FXM662" s="163"/>
      <c r="FXN662" s="163"/>
      <c r="FXO662" s="163"/>
      <c r="FXP662" s="163"/>
      <c r="FXQ662" s="163"/>
      <c r="FXR662" s="163"/>
      <c r="FXS662" s="163"/>
      <c r="FXT662" s="163"/>
      <c r="FXU662" s="163"/>
      <c r="FXV662" s="163"/>
      <c r="FXW662" s="163"/>
      <c r="FXX662" s="163"/>
      <c r="FXY662" s="163"/>
      <c r="FXZ662" s="163"/>
      <c r="FYA662" s="163"/>
      <c r="FYB662" s="163"/>
      <c r="FYC662" s="163"/>
      <c r="FYD662" s="163"/>
      <c r="FYE662" s="163"/>
      <c r="FYF662" s="163"/>
      <c r="FYG662" s="163"/>
      <c r="FYH662" s="163"/>
      <c r="FYI662" s="163"/>
      <c r="FYJ662" s="163"/>
      <c r="FYK662" s="163"/>
      <c r="FYL662" s="163"/>
      <c r="FYM662" s="163"/>
      <c r="FYN662" s="163"/>
      <c r="FYO662" s="163"/>
      <c r="FYP662" s="163"/>
      <c r="FYQ662" s="163"/>
      <c r="FYR662" s="163"/>
      <c r="FYS662" s="163"/>
      <c r="FYT662" s="163"/>
      <c r="FYU662" s="163"/>
      <c r="FYV662" s="163"/>
      <c r="FYW662" s="163"/>
      <c r="FYX662" s="163"/>
      <c r="FYY662" s="163"/>
      <c r="FYZ662" s="163"/>
      <c r="FZA662" s="163"/>
      <c r="FZB662" s="163"/>
      <c r="FZC662" s="163"/>
      <c r="FZD662" s="163"/>
      <c r="FZE662" s="163"/>
      <c r="FZF662" s="163"/>
      <c r="FZG662" s="163"/>
      <c r="FZH662" s="163"/>
      <c r="FZI662" s="163"/>
      <c r="FZJ662" s="163"/>
      <c r="FZK662" s="163"/>
      <c r="FZL662" s="163"/>
      <c r="FZM662" s="163"/>
      <c r="FZN662" s="163"/>
      <c r="FZO662" s="163"/>
      <c r="FZP662" s="163"/>
      <c r="FZQ662" s="163"/>
      <c r="FZR662" s="163"/>
      <c r="FZS662" s="163"/>
      <c r="FZT662" s="163"/>
      <c r="FZU662" s="163"/>
      <c r="FZV662" s="163"/>
      <c r="FZW662" s="163"/>
      <c r="FZX662" s="163"/>
      <c r="FZY662" s="163"/>
      <c r="FZZ662" s="163"/>
      <c r="GAA662" s="163"/>
      <c r="GAB662" s="163"/>
      <c r="GAC662" s="163"/>
      <c r="GAD662" s="163"/>
      <c r="GAE662" s="163"/>
      <c r="GAF662" s="163"/>
      <c r="GAG662" s="163"/>
      <c r="GAH662" s="163"/>
      <c r="GAI662" s="163"/>
      <c r="GAJ662" s="163"/>
      <c r="GAK662" s="163"/>
      <c r="GAL662" s="163"/>
      <c r="GAM662" s="163"/>
      <c r="GAN662" s="163"/>
      <c r="GAO662" s="163"/>
      <c r="GAP662" s="163"/>
      <c r="GAQ662" s="163"/>
      <c r="GAR662" s="163"/>
      <c r="GAS662" s="163"/>
      <c r="GAT662" s="163"/>
      <c r="GAU662" s="163"/>
      <c r="GAV662" s="163"/>
      <c r="GAW662" s="163"/>
      <c r="GAX662" s="163"/>
      <c r="GAY662" s="163"/>
      <c r="GAZ662" s="163"/>
      <c r="GBA662" s="163"/>
      <c r="GBB662" s="163"/>
      <c r="GBC662" s="163"/>
      <c r="GBD662" s="163"/>
      <c r="GBE662" s="163"/>
      <c r="GBF662" s="163"/>
      <c r="GBG662" s="163"/>
      <c r="GBH662" s="163"/>
      <c r="GBI662" s="163"/>
      <c r="GBJ662" s="163"/>
      <c r="GBK662" s="163"/>
      <c r="GBL662" s="163"/>
      <c r="GBM662" s="163"/>
      <c r="GBN662" s="163"/>
      <c r="GBO662" s="163"/>
      <c r="GBP662" s="163"/>
      <c r="GBQ662" s="163"/>
      <c r="GBR662" s="163"/>
      <c r="GBS662" s="163"/>
      <c r="GBT662" s="163"/>
      <c r="GBU662" s="163"/>
      <c r="GBV662" s="163"/>
      <c r="GBW662" s="163"/>
      <c r="GBX662" s="163"/>
      <c r="GBY662" s="163"/>
      <c r="GBZ662" s="163"/>
      <c r="GCA662" s="163"/>
      <c r="GCB662" s="163"/>
      <c r="GCC662" s="163"/>
      <c r="GCD662" s="163"/>
      <c r="GCE662" s="163"/>
      <c r="GCF662" s="163"/>
      <c r="GCG662" s="163"/>
      <c r="GCH662" s="163"/>
      <c r="GCI662" s="163"/>
      <c r="GCJ662" s="163"/>
      <c r="GCK662" s="163"/>
      <c r="GCL662" s="163"/>
      <c r="GCM662" s="163"/>
      <c r="GCN662" s="163"/>
      <c r="GCO662" s="163"/>
      <c r="GCP662" s="163"/>
      <c r="GCQ662" s="163"/>
      <c r="GCR662" s="163"/>
      <c r="GCS662" s="163"/>
      <c r="GCT662" s="163"/>
      <c r="GCU662" s="163"/>
      <c r="GCV662" s="163"/>
      <c r="GCW662" s="163"/>
      <c r="GCX662" s="163"/>
      <c r="GCY662" s="163"/>
      <c r="GCZ662" s="163"/>
      <c r="GDA662" s="163"/>
      <c r="GDB662" s="163"/>
      <c r="GDC662" s="163"/>
      <c r="GDD662" s="163"/>
      <c r="GDE662" s="163"/>
      <c r="GDF662" s="163"/>
      <c r="GDG662" s="163"/>
      <c r="GDH662" s="163"/>
      <c r="GDI662" s="163"/>
      <c r="GDJ662" s="163"/>
      <c r="GDK662" s="163"/>
      <c r="GDL662" s="163"/>
      <c r="GDM662" s="163"/>
      <c r="GDN662" s="163"/>
      <c r="GDO662" s="163"/>
      <c r="GDP662" s="163"/>
      <c r="GDQ662" s="163"/>
      <c r="GDR662" s="163"/>
      <c r="GDS662" s="163"/>
      <c r="GDT662" s="163"/>
      <c r="GDU662" s="163"/>
      <c r="GDV662" s="163"/>
      <c r="GDW662" s="163"/>
      <c r="GDX662" s="163"/>
      <c r="GDY662" s="163"/>
      <c r="GDZ662" s="163"/>
      <c r="GEA662" s="163"/>
      <c r="GEB662" s="163"/>
      <c r="GEC662" s="163"/>
      <c r="GED662" s="163"/>
      <c r="GEE662" s="163"/>
      <c r="GEF662" s="163"/>
      <c r="GEG662" s="163"/>
      <c r="GEH662" s="163"/>
      <c r="GEI662" s="163"/>
      <c r="GEJ662" s="163"/>
      <c r="GEK662" s="163"/>
      <c r="GEL662" s="163"/>
      <c r="GEM662" s="163"/>
      <c r="GEN662" s="163"/>
      <c r="GEO662" s="163"/>
      <c r="GEP662" s="163"/>
      <c r="GEQ662" s="163"/>
      <c r="GER662" s="163"/>
      <c r="GES662" s="163"/>
      <c r="GET662" s="163"/>
      <c r="GEU662" s="163"/>
      <c r="GEV662" s="163"/>
      <c r="GEW662" s="163"/>
      <c r="GEX662" s="163"/>
      <c r="GEY662" s="163"/>
      <c r="GEZ662" s="163"/>
      <c r="GFA662" s="163"/>
      <c r="GFB662" s="163"/>
      <c r="GFC662" s="163"/>
      <c r="GFD662" s="163"/>
      <c r="GFE662" s="163"/>
      <c r="GFF662" s="163"/>
      <c r="GFG662" s="163"/>
      <c r="GFH662" s="163"/>
      <c r="GFI662" s="163"/>
      <c r="GFJ662" s="163"/>
      <c r="GFK662" s="163"/>
      <c r="GFL662" s="163"/>
      <c r="GFM662" s="163"/>
      <c r="GFN662" s="163"/>
      <c r="GFO662" s="163"/>
      <c r="GFP662" s="163"/>
      <c r="GFQ662" s="163"/>
      <c r="GFR662" s="163"/>
      <c r="GFS662" s="163"/>
      <c r="GFT662" s="163"/>
      <c r="GFU662" s="163"/>
      <c r="GFV662" s="163"/>
      <c r="GFW662" s="163"/>
      <c r="GFX662" s="163"/>
      <c r="GFY662" s="163"/>
      <c r="GFZ662" s="163"/>
      <c r="GGA662" s="163"/>
      <c r="GGB662" s="163"/>
      <c r="GGC662" s="163"/>
      <c r="GGD662" s="163"/>
      <c r="GGE662" s="163"/>
      <c r="GGF662" s="163"/>
      <c r="GGG662" s="163"/>
      <c r="GGH662" s="163"/>
      <c r="GGI662" s="163"/>
      <c r="GGJ662" s="163"/>
      <c r="GGK662" s="163"/>
      <c r="GGL662" s="163"/>
      <c r="GGM662" s="163"/>
      <c r="GGN662" s="163"/>
      <c r="GGO662" s="163"/>
      <c r="GGP662" s="163"/>
      <c r="GGQ662" s="163"/>
      <c r="GGR662" s="163"/>
      <c r="GGS662" s="163"/>
      <c r="GGT662" s="163"/>
      <c r="GGU662" s="163"/>
      <c r="GGV662" s="163"/>
      <c r="GGW662" s="163"/>
      <c r="GGX662" s="163"/>
      <c r="GGY662" s="163"/>
      <c r="GGZ662" s="163"/>
      <c r="GHA662" s="163"/>
      <c r="GHB662" s="163"/>
      <c r="GHC662" s="163"/>
      <c r="GHD662" s="163"/>
      <c r="GHE662" s="163"/>
      <c r="GHF662" s="163"/>
      <c r="GHG662" s="163"/>
      <c r="GHH662" s="163"/>
      <c r="GHI662" s="163"/>
      <c r="GHJ662" s="163"/>
      <c r="GHK662" s="163"/>
      <c r="GHL662" s="163"/>
      <c r="GHM662" s="163"/>
      <c r="GHN662" s="163"/>
      <c r="GHO662" s="163"/>
      <c r="GHP662" s="163"/>
      <c r="GHQ662" s="163"/>
      <c r="GHR662" s="163"/>
      <c r="GHS662" s="163"/>
      <c r="GHT662" s="163"/>
      <c r="GHU662" s="163"/>
      <c r="GHV662" s="163"/>
      <c r="GHW662" s="163"/>
      <c r="GHX662" s="163"/>
      <c r="GHY662" s="163"/>
      <c r="GHZ662" s="163"/>
      <c r="GIA662" s="163"/>
      <c r="GIB662" s="163"/>
      <c r="GIC662" s="163"/>
      <c r="GID662" s="163"/>
      <c r="GIE662" s="163"/>
      <c r="GIF662" s="163"/>
      <c r="GIG662" s="163"/>
      <c r="GIH662" s="163"/>
      <c r="GII662" s="163"/>
      <c r="GIJ662" s="163"/>
      <c r="GIK662" s="163"/>
      <c r="GIL662" s="163"/>
      <c r="GIM662" s="163"/>
      <c r="GIN662" s="163"/>
      <c r="GIO662" s="163"/>
      <c r="GIP662" s="163"/>
      <c r="GIQ662" s="163"/>
      <c r="GIR662" s="163"/>
      <c r="GIS662" s="163"/>
      <c r="GIT662" s="163"/>
      <c r="GIU662" s="163"/>
      <c r="GIV662" s="163"/>
      <c r="GIW662" s="163"/>
      <c r="GIX662" s="163"/>
      <c r="GIY662" s="163"/>
      <c r="GIZ662" s="163"/>
      <c r="GJA662" s="163"/>
      <c r="GJB662" s="163"/>
      <c r="GJC662" s="163"/>
      <c r="GJD662" s="163"/>
      <c r="GJE662" s="163"/>
      <c r="GJF662" s="163"/>
      <c r="GJG662" s="163"/>
      <c r="GJH662" s="163"/>
      <c r="GJI662" s="163"/>
      <c r="GJJ662" s="163"/>
      <c r="GJK662" s="163"/>
      <c r="GJL662" s="163"/>
      <c r="GJM662" s="163"/>
      <c r="GJN662" s="163"/>
      <c r="GJO662" s="163"/>
      <c r="GJP662" s="163"/>
      <c r="GJQ662" s="163"/>
      <c r="GJR662" s="163"/>
      <c r="GJS662" s="163"/>
      <c r="GJT662" s="163"/>
      <c r="GJU662" s="163"/>
      <c r="GJV662" s="163"/>
      <c r="GJW662" s="163"/>
      <c r="GJX662" s="163"/>
      <c r="GJY662" s="163"/>
      <c r="GJZ662" s="163"/>
      <c r="GKA662" s="163"/>
      <c r="GKB662" s="163"/>
      <c r="GKC662" s="163"/>
      <c r="GKD662" s="163"/>
      <c r="GKE662" s="163"/>
      <c r="GKF662" s="163"/>
      <c r="GKG662" s="163"/>
      <c r="GKH662" s="163"/>
      <c r="GKI662" s="163"/>
      <c r="GKJ662" s="163"/>
      <c r="GKK662" s="163"/>
      <c r="GKL662" s="163"/>
      <c r="GKM662" s="163"/>
      <c r="GKN662" s="163"/>
      <c r="GKO662" s="163"/>
      <c r="GKP662" s="163"/>
      <c r="GKQ662" s="163"/>
      <c r="GKR662" s="163"/>
      <c r="GKS662" s="163"/>
      <c r="GKT662" s="163"/>
      <c r="GKU662" s="163"/>
      <c r="GKV662" s="163"/>
      <c r="GKW662" s="163"/>
      <c r="GKX662" s="163"/>
      <c r="GKY662" s="163"/>
      <c r="GKZ662" s="163"/>
      <c r="GLA662" s="163"/>
      <c r="GLB662" s="163"/>
      <c r="GLC662" s="163"/>
      <c r="GLD662" s="163"/>
      <c r="GLE662" s="163"/>
      <c r="GLF662" s="163"/>
      <c r="GLG662" s="163"/>
      <c r="GLH662" s="163"/>
      <c r="GLI662" s="163"/>
      <c r="GLJ662" s="163"/>
      <c r="GLK662" s="163"/>
      <c r="GLL662" s="163"/>
      <c r="GLM662" s="163"/>
      <c r="GLN662" s="163"/>
      <c r="GLO662" s="163"/>
      <c r="GLP662" s="163"/>
      <c r="GLQ662" s="163"/>
      <c r="GLR662" s="163"/>
      <c r="GLS662" s="163"/>
      <c r="GLT662" s="163"/>
      <c r="GLU662" s="163"/>
      <c r="GLV662" s="163"/>
      <c r="GLW662" s="163"/>
      <c r="GLX662" s="163"/>
      <c r="GLY662" s="163"/>
      <c r="GLZ662" s="163"/>
      <c r="GMA662" s="163"/>
      <c r="GMB662" s="163"/>
      <c r="GMC662" s="163"/>
      <c r="GMD662" s="163"/>
      <c r="GME662" s="163"/>
      <c r="GMF662" s="163"/>
      <c r="GMG662" s="163"/>
      <c r="GMH662" s="163"/>
      <c r="GMI662" s="163"/>
      <c r="GMJ662" s="163"/>
      <c r="GMK662" s="163"/>
      <c r="GML662" s="163"/>
      <c r="GMM662" s="163"/>
      <c r="GMN662" s="163"/>
      <c r="GMO662" s="163"/>
      <c r="GMP662" s="163"/>
      <c r="GMQ662" s="163"/>
      <c r="GMR662" s="163"/>
      <c r="GMS662" s="163"/>
      <c r="GMT662" s="163"/>
      <c r="GMU662" s="163"/>
      <c r="GMV662" s="163"/>
      <c r="GMW662" s="163"/>
      <c r="GMX662" s="163"/>
      <c r="GMY662" s="163"/>
      <c r="GMZ662" s="163"/>
      <c r="GNA662" s="163"/>
      <c r="GNB662" s="163"/>
      <c r="GNC662" s="163"/>
      <c r="GND662" s="163"/>
      <c r="GNE662" s="163"/>
      <c r="GNF662" s="163"/>
      <c r="GNG662" s="163"/>
      <c r="GNH662" s="163"/>
      <c r="GNI662" s="163"/>
      <c r="GNJ662" s="163"/>
      <c r="GNK662" s="163"/>
      <c r="GNL662" s="163"/>
      <c r="GNM662" s="163"/>
      <c r="GNN662" s="163"/>
      <c r="GNO662" s="163"/>
      <c r="GNP662" s="163"/>
      <c r="GNQ662" s="163"/>
      <c r="GNR662" s="163"/>
      <c r="GNS662" s="163"/>
      <c r="GNT662" s="163"/>
      <c r="GNU662" s="163"/>
      <c r="GNV662" s="163"/>
      <c r="GNW662" s="163"/>
      <c r="GNX662" s="163"/>
      <c r="GNY662" s="163"/>
      <c r="GNZ662" s="163"/>
      <c r="GOA662" s="163"/>
      <c r="GOB662" s="163"/>
      <c r="GOC662" s="163"/>
      <c r="GOD662" s="163"/>
      <c r="GOE662" s="163"/>
      <c r="GOF662" s="163"/>
      <c r="GOG662" s="163"/>
      <c r="GOH662" s="163"/>
      <c r="GOI662" s="163"/>
      <c r="GOJ662" s="163"/>
      <c r="GOK662" s="163"/>
      <c r="GOL662" s="163"/>
      <c r="GOM662" s="163"/>
      <c r="GON662" s="163"/>
      <c r="GOO662" s="163"/>
      <c r="GOP662" s="163"/>
      <c r="GOQ662" s="163"/>
      <c r="GOR662" s="163"/>
      <c r="GOS662" s="163"/>
      <c r="GOT662" s="163"/>
      <c r="GOU662" s="163"/>
      <c r="GOV662" s="163"/>
      <c r="GOW662" s="163"/>
      <c r="GOX662" s="163"/>
      <c r="GOY662" s="163"/>
      <c r="GOZ662" s="163"/>
      <c r="GPA662" s="163"/>
      <c r="GPB662" s="163"/>
      <c r="GPC662" s="163"/>
      <c r="GPD662" s="163"/>
      <c r="GPE662" s="163"/>
      <c r="GPF662" s="163"/>
      <c r="GPG662" s="163"/>
      <c r="GPH662" s="163"/>
      <c r="GPI662" s="163"/>
      <c r="GPJ662" s="163"/>
      <c r="GPK662" s="163"/>
      <c r="GPL662" s="163"/>
      <c r="GPM662" s="163"/>
      <c r="GPN662" s="163"/>
      <c r="GPO662" s="163"/>
      <c r="GPP662" s="163"/>
      <c r="GPQ662" s="163"/>
      <c r="GPR662" s="163"/>
      <c r="GPS662" s="163"/>
      <c r="GPT662" s="163"/>
      <c r="GPU662" s="163"/>
      <c r="GPV662" s="163"/>
      <c r="GPW662" s="163"/>
      <c r="GPX662" s="163"/>
      <c r="GPY662" s="163"/>
      <c r="GPZ662" s="163"/>
      <c r="GQA662" s="163"/>
      <c r="GQB662" s="163"/>
      <c r="GQC662" s="163"/>
      <c r="GQD662" s="163"/>
      <c r="GQE662" s="163"/>
      <c r="GQF662" s="163"/>
      <c r="GQG662" s="163"/>
      <c r="GQH662" s="163"/>
      <c r="GQI662" s="163"/>
      <c r="GQJ662" s="163"/>
      <c r="GQK662" s="163"/>
      <c r="GQL662" s="163"/>
      <c r="GQM662" s="163"/>
      <c r="GQN662" s="163"/>
      <c r="GQO662" s="163"/>
      <c r="GQP662" s="163"/>
      <c r="GQQ662" s="163"/>
      <c r="GQR662" s="163"/>
      <c r="GQS662" s="163"/>
      <c r="GQT662" s="163"/>
      <c r="GQU662" s="163"/>
      <c r="GQV662" s="163"/>
      <c r="GQW662" s="163"/>
      <c r="GQX662" s="163"/>
      <c r="GQY662" s="163"/>
      <c r="GQZ662" s="163"/>
      <c r="GRA662" s="163"/>
      <c r="GRB662" s="163"/>
      <c r="GRC662" s="163"/>
      <c r="GRD662" s="163"/>
      <c r="GRE662" s="163"/>
      <c r="GRF662" s="163"/>
      <c r="GRG662" s="163"/>
      <c r="GRH662" s="163"/>
      <c r="GRI662" s="163"/>
      <c r="GRJ662" s="163"/>
      <c r="GRK662" s="163"/>
      <c r="GRL662" s="163"/>
      <c r="GRM662" s="163"/>
      <c r="GRN662" s="163"/>
      <c r="GRO662" s="163"/>
      <c r="GRP662" s="163"/>
      <c r="GRQ662" s="163"/>
      <c r="GRR662" s="163"/>
      <c r="GRS662" s="163"/>
      <c r="GRT662" s="163"/>
      <c r="GRU662" s="163"/>
      <c r="GRV662" s="163"/>
      <c r="GRW662" s="163"/>
      <c r="GRX662" s="163"/>
      <c r="GRY662" s="163"/>
      <c r="GRZ662" s="163"/>
      <c r="GSA662" s="163"/>
      <c r="GSB662" s="163"/>
      <c r="GSC662" s="163"/>
      <c r="GSD662" s="163"/>
      <c r="GSE662" s="163"/>
      <c r="GSF662" s="163"/>
      <c r="GSG662" s="163"/>
      <c r="GSH662" s="163"/>
      <c r="GSI662" s="163"/>
      <c r="GSJ662" s="163"/>
      <c r="GSK662" s="163"/>
      <c r="GSL662" s="163"/>
      <c r="GSM662" s="163"/>
      <c r="GSN662" s="163"/>
      <c r="GSO662" s="163"/>
      <c r="GSP662" s="163"/>
      <c r="GSQ662" s="163"/>
      <c r="GSR662" s="163"/>
      <c r="GSS662" s="163"/>
      <c r="GST662" s="163"/>
      <c r="GSU662" s="163"/>
      <c r="GSV662" s="163"/>
      <c r="GSW662" s="163"/>
      <c r="GSX662" s="163"/>
      <c r="GSY662" s="163"/>
      <c r="GSZ662" s="163"/>
      <c r="GTA662" s="163"/>
      <c r="GTB662" s="163"/>
      <c r="GTC662" s="163"/>
      <c r="GTD662" s="163"/>
      <c r="GTE662" s="163"/>
      <c r="GTF662" s="163"/>
      <c r="GTG662" s="163"/>
      <c r="GTH662" s="163"/>
      <c r="GTI662" s="163"/>
      <c r="GTJ662" s="163"/>
      <c r="GTK662" s="163"/>
      <c r="GTL662" s="163"/>
      <c r="GTM662" s="163"/>
      <c r="GTN662" s="163"/>
      <c r="GTO662" s="163"/>
      <c r="GTP662" s="163"/>
      <c r="GTQ662" s="163"/>
      <c r="GTR662" s="163"/>
      <c r="GTS662" s="163"/>
      <c r="GTT662" s="163"/>
      <c r="GTU662" s="163"/>
      <c r="GTV662" s="163"/>
      <c r="GTW662" s="163"/>
      <c r="GTX662" s="163"/>
      <c r="GTY662" s="163"/>
      <c r="GTZ662" s="163"/>
      <c r="GUA662" s="163"/>
      <c r="GUB662" s="163"/>
      <c r="GUC662" s="163"/>
      <c r="GUD662" s="163"/>
      <c r="GUE662" s="163"/>
      <c r="GUF662" s="163"/>
      <c r="GUG662" s="163"/>
      <c r="GUH662" s="163"/>
      <c r="GUI662" s="163"/>
      <c r="GUJ662" s="163"/>
      <c r="GUK662" s="163"/>
      <c r="GUL662" s="163"/>
      <c r="GUM662" s="163"/>
      <c r="GUN662" s="163"/>
      <c r="GUO662" s="163"/>
      <c r="GUP662" s="163"/>
      <c r="GUQ662" s="163"/>
      <c r="GUR662" s="163"/>
      <c r="GUS662" s="163"/>
      <c r="GUT662" s="163"/>
      <c r="GUU662" s="163"/>
      <c r="GUV662" s="163"/>
      <c r="GUW662" s="163"/>
      <c r="GUX662" s="163"/>
      <c r="GUY662" s="163"/>
      <c r="GUZ662" s="163"/>
      <c r="GVA662" s="163"/>
      <c r="GVB662" s="163"/>
      <c r="GVC662" s="163"/>
      <c r="GVD662" s="163"/>
      <c r="GVE662" s="163"/>
      <c r="GVF662" s="163"/>
      <c r="GVG662" s="163"/>
      <c r="GVH662" s="163"/>
      <c r="GVI662" s="163"/>
      <c r="GVJ662" s="163"/>
      <c r="GVK662" s="163"/>
      <c r="GVL662" s="163"/>
      <c r="GVM662" s="163"/>
      <c r="GVN662" s="163"/>
      <c r="GVO662" s="163"/>
      <c r="GVP662" s="163"/>
      <c r="GVQ662" s="163"/>
      <c r="GVR662" s="163"/>
      <c r="GVS662" s="163"/>
      <c r="GVT662" s="163"/>
      <c r="GVU662" s="163"/>
      <c r="GVV662" s="163"/>
      <c r="GVW662" s="163"/>
      <c r="GVX662" s="163"/>
      <c r="GVY662" s="163"/>
      <c r="GVZ662" s="163"/>
      <c r="GWA662" s="163"/>
      <c r="GWB662" s="163"/>
      <c r="GWC662" s="163"/>
      <c r="GWD662" s="163"/>
      <c r="GWE662" s="163"/>
      <c r="GWF662" s="163"/>
      <c r="GWG662" s="163"/>
      <c r="GWH662" s="163"/>
      <c r="GWI662" s="163"/>
      <c r="GWJ662" s="163"/>
      <c r="GWK662" s="163"/>
      <c r="GWL662" s="163"/>
      <c r="GWM662" s="163"/>
      <c r="GWN662" s="163"/>
      <c r="GWO662" s="163"/>
      <c r="GWP662" s="163"/>
      <c r="GWQ662" s="163"/>
      <c r="GWR662" s="163"/>
      <c r="GWS662" s="163"/>
      <c r="GWT662" s="163"/>
      <c r="GWU662" s="163"/>
      <c r="GWV662" s="163"/>
      <c r="GWW662" s="163"/>
      <c r="GWX662" s="163"/>
      <c r="GWY662" s="163"/>
      <c r="GWZ662" s="163"/>
      <c r="GXA662" s="163"/>
      <c r="GXB662" s="163"/>
      <c r="GXC662" s="163"/>
      <c r="GXD662" s="163"/>
      <c r="GXE662" s="163"/>
      <c r="GXF662" s="163"/>
      <c r="GXG662" s="163"/>
      <c r="GXH662" s="163"/>
      <c r="GXI662" s="163"/>
      <c r="GXJ662" s="163"/>
      <c r="GXK662" s="163"/>
      <c r="GXL662" s="163"/>
      <c r="GXM662" s="163"/>
      <c r="GXN662" s="163"/>
      <c r="GXO662" s="163"/>
      <c r="GXP662" s="163"/>
      <c r="GXQ662" s="163"/>
      <c r="GXR662" s="163"/>
      <c r="GXS662" s="163"/>
      <c r="GXT662" s="163"/>
      <c r="GXU662" s="163"/>
      <c r="GXV662" s="163"/>
      <c r="GXW662" s="163"/>
      <c r="GXX662" s="163"/>
      <c r="GXY662" s="163"/>
      <c r="GXZ662" s="163"/>
      <c r="GYA662" s="163"/>
      <c r="GYB662" s="163"/>
      <c r="GYC662" s="163"/>
      <c r="GYD662" s="163"/>
      <c r="GYE662" s="163"/>
      <c r="GYF662" s="163"/>
      <c r="GYG662" s="163"/>
      <c r="GYH662" s="163"/>
      <c r="GYI662" s="163"/>
      <c r="GYJ662" s="163"/>
      <c r="GYK662" s="163"/>
      <c r="GYL662" s="163"/>
      <c r="GYM662" s="163"/>
      <c r="GYN662" s="163"/>
      <c r="GYO662" s="163"/>
      <c r="GYP662" s="163"/>
      <c r="GYQ662" s="163"/>
      <c r="GYR662" s="163"/>
      <c r="GYS662" s="163"/>
      <c r="GYT662" s="163"/>
      <c r="GYU662" s="163"/>
      <c r="GYV662" s="163"/>
      <c r="GYW662" s="163"/>
      <c r="GYX662" s="163"/>
      <c r="GYY662" s="163"/>
      <c r="GYZ662" s="163"/>
      <c r="GZA662" s="163"/>
      <c r="GZB662" s="163"/>
      <c r="GZC662" s="163"/>
      <c r="GZD662" s="163"/>
      <c r="GZE662" s="163"/>
      <c r="GZF662" s="163"/>
      <c r="GZG662" s="163"/>
      <c r="GZH662" s="163"/>
      <c r="GZI662" s="163"/>
      <c r="GZJ662" s="163"/>
      <c r="GZK662" s="163"/>
      <c r="GZL662" s="163"/>
      <c r="GZM662" s="163"/>
      <c r="GZN662" s="163"/>
      <c r="GZO662" s="163"/>
      <c r="GZP662" s="163"/>
      <c r="GZQ662" s="163"/>
      <c r="GZR662" s="163"/>
      <c r="GZS662" s="163"/>
      <c r="GZT662" s="163"/>
      <c r="GZU662" s="163"/>
      <c r="GZV662" s="163"/>
      <c r="GZW662" s="163"/>
      <c r="GZX662" s="163"/>
      <c r="GZY662" s="163"/>
      <c r="GZZ662" s="163"/>
      <c r="HAA662" s="163"/>
      <c r="HAB662" s="163"/>
      <c r="HAC662" s="163"/>
      <c r="HAD662" s="163"/>
      <c r="HAE662" s="163"/>
      <c r="HAF662" s="163"/>
      <c r="HAG662" s="163"/>
      <c r="HAH662" s="163"/>
      <c r="HAI662" s="163"/>
      <c r="HAJ662" s="163"/>
      <c r="HAK662" s="163"/>
      <c r="HAL662" s="163"/>
      <c r="HAM662" s="163"/>
      <c r="HAN662" s="163"/>
      <c r="HAO662" s="163"/>
      <c r="HAP662" s="163"/>
      <c r="HAQ662" s="163"/>
      <c r="HAR662" s="163"/>
      <c r="HAS662" s="163"/>
      <c r="HAT662" s="163"/>
      <c r="HAU662" s="163"/>
      <c r="HAV662" s="163"/>
      <c r="HAW662" s="163"/>
      <c r="HAX662" s="163"/>
      <c r="HAY662" s="163"/>
      <c r="HAZ662" s="163"/>
      <c r="HBA662" s="163"/>
      <c r="HBB662" s="163"/>
      <c r="HBC662" s="163"/>
      <c r="HBD662" s="163"/>
      <c r="HBE662" s="163"/>
      <c r="HBF662" s="163"/>
      <c r="HBG662" s="163"/>
      <c r="HBH662" s="163"/>
      <c r="HBI662" s="163"/>
      <c r="HBJ662" s="163"/>
      <c r="HBK662" s="163"/>
      <c r="HBL662" s="163"/>
      <c r="HBM662" s="163"/>
      <c r="HBN662" s="163"/>
      <c r="HBO662" s="163"/>
      <c r="HBP662" s="163"/>
      <c r="HBQ662" s="163"/>
      <c r="HBR662" s="163"/>
      <c r="HBS662" s="163"/>
      <c r="HBT662" s="163"/>
      <c r="HBU662" s="163"/>
      <c r="HBV662" s="163"/>
      <c r="HBW662" s="163"/>
      <c r="HBX662" s="163"/>
      <c r="HBY662" s="163"/>
      <c r="HBZ662" s="163"/>
      <c r="HCA662" s="163"/>
      <c r="HCB662" s="163"/>
      <c r="HCC662" s="163"/>
      <c r="HCD662" s="163"/>
      <c r="HCE662" s="163"/>
      <c r="HCF662" s="163"/>
      <c r="HCG662" s="163"/>
      <c r="HCH662" s="163"/>
      <c r="HCI662" s="163"/>
      <c r="HCJ662" s="163"/>
      <c r="HCK662" s="163"/>
      <c r="HCL662" s="163"/>
      <c r="HCM662" s="163"/>
      <c r="HCN662" s="163"/>
      <c r="HCO662" s="163"/>
      <c r="HCP662" s="163"/>
      <c r="HCQ662" s="163"/>
      <c r="HCR662" s="163"/>
      <c r="HCS662" s="163"/>
      <c r="HCT662" s="163"/>
      <c r="HCU662" s="163"/>
      <c r="HCV662" s="163"/>
      <c r="HCW662" s="163"/>
      <c r="HCX662" s="163"/>
      <c r="HCY662" s="163"/>
      <c r="HCZ662" s="163"/>
      <c r="HDA662" s="163"/>
      <c r="HDB662" s="163"/>
      <c r="HDC662" s="163"/>
      <c r="HDD662" s="163"/>
      <c r="HDE662" s="163"/>
      <c r="HDF662" s="163"/>
      <c r="HDG662" s="163"/>
      <c r="HDH662" s="163"/>
      <c r="HDI662" s="163"/>
      <c r="HDJ662" s="163"/>
      <c r="HDK662" s="163"/>
      <c r="HDL662" s="163"/>
      <c r="HDM662" s="163"/>
      <c r="HDN662" s="163"/>
      <c r="HDO662" s="163"/>
      <c r="HDP662" s="163"/>
      <c r="HDQ662" s="163"/>
      <c r="HDR662" s="163"/>
      <c r="HDS662" s="163"/>
      <c r="HDT662" s="163"/>
      <c r="HDU662" s="163"/>
      <c r="HDV662" s="163"/>
      <c r="HDW662" s="163"/>
      <c r="HDX662" s="163"/>
      <c r="HDY662" s="163"/>
      <c r="HDZ662" s="163"/>
      <c r="HEA662" s="163"/>
      <c r="HEB662" s="163"/>
      <c r="HEC662" s="163"/>
      <c r="HED662" s="163"/>
      <c r="HEE662" s="163"/>
      <c r="HEF662" s="163"/>
      <c r="HEG662" s="163"/>
      <c r="HEH662" s="163"/>
      <c r="HEI662" s="163"/>
      <c r="HEJ662" s="163"/>
      <c r="HEK662" s="163"/>
      <c r="HEL662" s="163"/>
      <c r="HEM662" s="163"/>
      <c r="HEN662" s="163"/>
      <c r="HEO662" s="163"/>
      <c r="HEP662" s="163"/>
      <c r="HEQ662" s="163"/>
      <c r="HER662" s="163"/>
      <c r="HES662" s="163"/>
      <c r="HET662" s="163"/>
      <c r="HEU662" s="163"/>
      <c r="HEV662" s="163"/>
      <c r="HEW662" s="163"/>
      <c r="HEX662" s="163"/>
      <c r="HEY662" s="163"/>
      <c r="HEZ662" s="163"/>
      <c r="HFA662" s="163"/>
      <c r="HFB662" s="163"/>
      <c r="HFC662" s="163"/>
      <c r="HFD662" s="163"/>
      <c r="HFE662" s="163"/>
      <c r="HFF662" s="163"/>
      <c r="HFG662" s="163"/>
      <c r="HFH662" s="163"/>
      <c r="HFI662" s="163"/>
      <c r="HFJ662" s="163"/>
      <c r="HFK662" s="163"/>
      <c r="HFL662" s="163"/>
      <c r="HFM662" s="163"/>
      <c r="HFN662" s="163"/>
      <c r="HFO662" s="163"/>
      <c r="HFP662" s="163"/>
      <c r="HFQ662" s="163"/>
      <c r="HFR662" s="163"/>
      <c r="HFS662" s="163"/>
      <c r="HFT662" s="163"/>
      <c r="HFU662" s="163"/>
      <c r="HFV662" s="163"/>
      <c r="HFW662" s="163"/>
      <c r="HFX662" s="163"/>
      <c r="HFY662" s="163"/>
      <c r="HFZ662" s="163"/>
      <c r="HGA662" s="163"/>
      <c r="HGB662" s="163"/>
      <c r="HGC662" s="163"/>
      <c r="HGD662" s="163"/>
      <c r="HGE662" s="163"/>
      <c r="HGF662" s="163"/>
      <c r="HGG662" s="163"/>
      <c r="HGH662" s="163"/>
      <c r="HGI662" s="163"/>
      <c r="HGJ662" s="163"/>
      <c r="HGK662" s="163"/>
      <c r="HGL662" s="163"/>
      <c r="HGM662" s="163"/>
      <c r="HGN662" s="163"/>
      <c r="HGO662" s="163"/>
      <c r="HGP662" s="163"/>
      <c r="HGQ662" s="163"/>
      <c r="HGR662" s="163"/>
      <c r="HGS662" s="163"/>
      <c r="HGT662" s="163"/>
      <c r="HGU662" s="163"/>
      <c r="HGV662" s="163"/>
      <c r="HGW662" s="163"/>
      <c r="HGX662" s="163"/>
      <c r="HGY662" s="163"/>
      <c r="HGZ662" s="163"/>
      <c r="HHA662" s="163"/>
      <c r="HHB662" s="163"/>
      <c r="HHC662" s="163"/>
      <c r="HHD662" s="163"/>
      <c r="HHE662" s="163"/>
      <c r="HHF662" s="163"/>
      <c r="HHG662" s="163"/>
      <c r="HHH662" s="163"/>
      <c r="HHI662" s="163"/>
      <c r="HHJ662" s="163"/>
      <c r="HHK662" s="163"/>
      <c r="HHL662" s="163"/>
      <c r="HHM662" s="163"/>
      <c r="HHN662" s="163"/>
      <c r="HHO662" s="163"/>
      <c r="HHP662" s="163"/>
      <c r="HHQ662" s="163"/>
      <c r="HHR662" s="163"/>
      <c r="HHS662" s="163"/>
      <c r="HHT662" s="163"/>
      <c r="HHU662" s="163"/>
      <c r="HHV662" s="163"/>
      <c r="HHW662" s="163"/>
      <c r="HHX662" s="163"/>
      <c r="HHY662" s="163"/>
      <c r="HHZ662" s="163"/>
      <c r="HIA662" s="163"/>
      <c r="HIB662" s="163"/>
      <c r="HIC662" s="163"/>
      <c r="HID662" s="163"/>
      <c r="HIE662" s="163"/>
      <c r="HIF662" s="163"/>
      <c r="HIG662" s="163"/>
      <c r="HIH662" s="163"/>
      <c r="HII662" s="163"/>
      <c r="HIJ662" s="163"/>
      <c r="HIK662" s="163"/>
      <c r="HIL662" s="163"/>
      <c r="HIM662" s="163"/>
      <c r="HIN662" s="163"/>
      <c r="HIO662" s="163"/>
      <c r="HIP662" s="163"/>
      <c r="HIQ662" s="163"/>
      <c r="HIR662" s="163"/>
      <c r="HIS662" s="163"/>
      <c r="HIT662" s="163"/>
      <c r="HIU662" s="163"/>
      <c r="HIV662" s="163"/>
      <c r="HIW662" s="163"/>
      <c r="HIX662" s="163"/>
      <c r="HIY662" s="163"/>
      <c r="HIZ662" s="163"/>
      <c r="HJA662" s="163"/>
      <c r="HJB662" s="163"/>
      <c r="HJC662" s="163"/>
      <c r="HJD662" s="163"/>
      <c r="HJE662" s="163"/>
      <c r="HJF662" s="163"/>
      <c r="HJG662" s="163"/>
      <c r="HJH662" s="163"/>
      <c r="HJI662" s="163"/>
      <c r="HJJ662" s="163"/>
      <c r="HJK662" s="163"/>
      <c r="HJL662" s="163"/>
      <c r="HJM662" s="163"/>
      <c r="HJN662" s="163"/>
      <c r="HJO662" s="163"/>
      <c r="HJP662" s="163"/>
      <c r="HJQ662" s="163"/>
      <c r="HJR662" s="163"/>
      <c r="HJS662" s="163"/>
      <c r="HJT662" s="163"/>
      <c r="HJU662" s="163"/>
      <c r="HJV662" s="163"/>
      <c r="HJW662" s="163"/>
      <c r="HJX662" s="163"/>
      <c r="HJY662" s="163"/>
      <c r="HJZ662" s="163"/>
      <c r="HKA662" s="163"/>
      <c r="HKB662" s="163"/>
      <c r="HKC662" s="163"/>
      <c r="HKD662" s="163"/>
      <c r="HKE662" s="163"/>
      <c r="HKF662" s="163"/>
      <c r="HKG662" s="163"/>
      <c r="HKH662" s="163"/>
      <c r="HKI662" s="163"/>
      <c r="HKJ662" s="163"/>
      <c r="HKK662" s="163"/>
      <c r="HKL662" s="163"/>
      <c r="HKM662" s="163"/>
      <c r="HKN662" s="163"/>
      <c r="HKO662" s="163"/>
      <c r="HKP662" s="163"/>
      <c r="HKQ662" s="163"/>
      <c r="HKR662" s="163"/>
      <c r="HKS662" s="163"/>
      <c r="HKT662" s="163"/>
      <c r="HKU662" s="163"/>
      <c r="HKV662" s="163"/>
      <c r="HKW662" s="163"/>
      <c r="HKX662" s="163"/>
      <c r="HKY662" s="163"/>
      <c r="HKZ662" s="163"/>
      <c r="HLA662" s="163"/>
      <c r="HLB662" s="163"/>
      <c r="HLC662" s="163"/>
      <c r="HLD662" s="163"/>
      <c r="HLE662" s="163"/>
      <c r="HLF662" s="163"/>
      <c r="HLG662" s="163"/>
      <c r="HLH662" s="163"/>
      <c r="HLI662" s="163"/>
      <c r="HLJ662" s="163"/>
      <c r="HLK662" s="163"/>
      <c r="HLL662" s="163"/>
      <c r="HLM662" s="163"/>
      <c r="HLN662" s="163"/>
      <c r="HLO662" s="163"/>
      <c r="HLP662" s="163"/>
      <c r="HLQ662" s="163"/>
      <c r="HLR662" s="163"/>
      <c r="HLS662" s="163"/>
      <c r="HLT662" s="163"/>
      <c r="HLU662" s="163"/>
      <c r="HLV662" s="163"/>
      <c r="HLW662" s="163"/>
      <c r="HLX662" s="163"/>
      <c r="HLY662" s="163"/>
      <c r="HLZ662" s="163"/>
      <c r="HMA662" s="163"/>
      <c r="HMB662" s="163"/>
      <c r="HMC662" s="163"/>
      <c r="HMD662" s="163"/>
      <c r="HME662" s="163"/>
      <c r="HMF662" s="163"/>
      <c r="HMG662" s="163"/>
      <c r="HMH662" s="163"/>
      <c r="HMI662" s="163"/>
      <c r="HMJ662" s="163"/>
      <c r="HMK662" s="163"/>
      <c r="HML662" s="163"/>
      <c r="HMM662" s="163"/>
      <c r="HMN662" s="163"/>
      <c r="HMO662" s="163"/>
      <c r="HMP662" s="163"/>
      <c r="HMQ662" s="163"/>
      <c r="HMR662" s="163"/>
      <c r="HMS662" s="163"/>
      <c r="HMT662" s="163"/>
      <c r="HMU662" s="163"/>
      <c r="HMV662" s="163"/>
      <c r="HMW662" s="163"/>
      <c r="HMX662" s="163"/>
      <c r="HMY662" s="163"/>
      <c r="HMZ662" s="163"/>
      <c r="HNA662" s="163"/>
      <c r="HNB662" s="163"/>
      <c r="HNC662" s="163"/>
      <c r="HND662" s="163"/>
      <c r="HNE662" s="163"/>
      <c r="HNF662" s="163"/>
      <c r="HNG662" s="163"/>
      <c r="HNH662" s="163"/>
      <c r="HNI662" s="163"/>
      <c r="HNJ662" s="163"/>
      <c r="HNK662" s="163"/>
      <c r="HNL662" s="163"/>
      <c r="HNM662" s="163"/>
      <c r="HNN662" s="163"/>
      <c r="HNO662" s="163"/>
      <c r="HNP662" s="163"/>
      <c r="HNQ662" s="163"/>
      <c r="HNR662" s="163"/>
      <c r="HNS662" s="163"/>
      <c r="HNT662" s="163"/>
      <c r="HNU662" s="163"/>
      <c r="HNV662" s="163"/>
      <c r="HNW662" s="163"/>
      <c r="HNX662" s="163"/>
      <c r="HNY662" s="163"/>
      <c r="HNZ662" s="163"/>
      <c r="HOA662" s="163"/>
      <c r="HOB662" s="163"/>
      <c r="HOC662" s="163"/>
      <c r="HOD662" s="163"/>
      <c r="HOE662" s="163"/>
      <c r="HOF662" s="163"/>
      <c r="HOG662" s="163"/>
      <c r="HOH662" s="163"/>
      <c r="HOI662" s="163"/>
      <c r="HOJ662" s="163"/>
      <c r="HOK662" s="163"/>
      <c r="HOL662" s="163"/>
      <c r="HOM662" s="163"/>
      <c r="HON662" s="163"/>
      <c r="HOO662" s="163"/>
      <c r="HOP662" s="163"/>
      <c r="HOQ662" s="163"/>
      <c r="HOR662" s="163"/>
      <c r="HOS662" s="163"/>
      <c r="HOT662" s="163"/>
      <c r="HOU662" s="163"/>
      <c r="HOV662" s="163"/>
      <c r="HOW662" s="163"/>
      <c r="HOX662" s="163"/>
      <c r="HOY662" s="163"/>
      <c r="HOZ662" s="163"/>
      <c r="HPA662" s="163"/>
      <c r="HPB662" s="163"/>
      <c r="HPC662" s="163"/>
      <c r="HPD662" s="163"/>
      <c r="HPE662" s="163"/>
      <c r="HPF662" s="163"/>
      <c r="HPG662" s="163"/>
      <c r="HPH662" s="163"/>
      <c r="HPI662" s="163"/>
      <c r="HPJ662" s="163"/>
      <c r="HPK662" s="163"/>
      <c r="HPL662" s="163"/>
      <c r="HPM662" s="163"/>
      <c r="HPN662" s="163"/>
      <c r="HPO662" s="163"/>
      <c r="HPP662" s="163"/>
      <c r="HPQ662" s="163"/>
      <c r="HPR662" s="163"/>
      <c r="HPS662" s="163"/>
      <c r="HPT662" s="163"/>
      <c r="HPU662" s="163"/>
      <c r="HPV662" s="163"/>
      <c r="HPW662" s="163"/>
      <c r="HPX662" s="163"/>
      <c r="HPY662" s="163"/>
      <c r="HPZ662" s="163"/>
      <c r="HQA662" s="163"/>
      <c r="HQB662" s="163"/>
      <c r="HQC662" s="163"/>
      <c r="HQD662" s="163"/>
      <c r="HQE662" s="163"/>
      <c r="HQF662" s="163"/>
      <c r="HQG662" s="163"/>
      <c r="HQH662" s="163"/>
      <c r="HQI662" s="163"/>
      <c r="HQJ662" s="163"/>
      <c r="HQK662" s="163"/>
      <c r="HQL662" s="163"/>
      <c r="HQM662" s="163"/>
      <c r="HQN662" s="163"/>
      <c r="HQO662" s="163"/>
      <c r="HQP662" s="163"/>
      <c r="HQQ662" s="163"/>
      <c r="HQR662" s="163"/>
      <c r="HQS662" s="163"/>
      <c r="HQT662" s="163"/>
      <c r="HQU662" s="163"/>
      <c r="HQV662" s="163"/>
      <c r="HQW662" s="163"/>
      <c r="HQX662" s="163"/>
      <c r="HQY662" s="163"/>
      <c r="HQZ662" s="163"/>
      <c r="HRA662" s="163"/>
      <c r="HRB662" s="163"/>
      <c r="HRC662" s="163"/>
      <c r="HRD662" s="163"/>
      <c r="HRE662" s="163"/>
      <c r="HRF662" s="163"/>
      <c r="HRG662" s="163"/>
      <c r="HRH662" s="163"/>
      <c r="HRI662" s="163"/>
      <c r="HRJ662" s="163"/>
      <c r="HRK662" s="163"/>
      <c r="HRL662" s="163"/>
      <c r="HRM662" s="163"/>
      <c r="HRN662" s="163"/>
      <c r="HRO662" s="163"/>
      <c r="HRP662" s="163"/>
      <c r="HRQ662" s="163"/>
      <c r="HRR662" s="163"/>
      <c r="HRS662" s="163"/>
      <c r="HRT662" s="163"/>
      <c r="HRU662" s="163"/>
      <c r="HRV662" s="163"/>
      <c r="HRW662" s="163"/>
      <c r="HRX662" s="163"/>
      <c r="HRY662" s="163"/>
      <c r="HRZ662" s="163"/>
      <c r="HSA662" s="163"/>
      <c r="HSB662" s="163"/>
      <c r="HSC662" s="163"/>
      <c r="HSD662" s="163"/>
      <c r="HSE662" s="163"/>
      <c r="HSF662" s="163"/>
      <c r="HSG662" s="163"/>
      <c r="HSH662" s="163"/>
      <c r="HSI662" s="163"/>
      <c r="HSJ662" s="163"/>
      <c r="HSK662" s="163"/>
      <c r="HSL662" s="163"/>
      <c r="HSM662" s="163"/>
      <c r="HSN662" s="163"/>
      <c r="HSO662" s="163"/>
      <c r="HSP662" s="163"/>
      <c r="HSQ662" s="163"/>
      <c r="HSR662" s="163"/>
      <c r="HSS662" s="163"/>
      <c r="HST662" s="163"/>
      <c r="HSU662" s="163"/>
      <c r="HSV662" s="163"/>
      <c r="HSW662" s="163"/>
      <c r="HSX662" s="163"/>
      <c r="HSY662" s="163"/>
      <c r="HSZ662" s="163"/>
      <c r="HTA662" s="163"/>
      <c r="HTB662" s="163"/>
      <c r="HTC662" s="163"/>
      <c r="HTD662" s="163"/>
      <c r="HTE662" s="163"/>
      <c r="HTF662" s="163"/>
      <c r="HTG662" s="163"/>
      <c r="HTH662" s="163"/>
      <c r="HTI662" s="163"/>
      <c r="HTJ662" s="163"/>
      <c r="HTK662" s="163"/>
      <c r="HTL662" s="163"/>
      <c r="HTM662" s="163"/>
      <c r="HTN662" s="163"/>
      <c r="HTO662" s="163"/>
      <c r="HTP662" s="163"/>
      <c r="HTQ662" s="163"/>
      <c r="HTR662" s="163"/>
      <c r="HTS662" s="163"/>
      <c r="HTT662" s="163"/>
      <c r="HTU662" s="163"/>
      <c r="HTV662" s="163"/>
      <c r="HTW662" s="163"/>
      <c r="HTX662" s="163"/>
      <c r="HTY662" s="163"/>
      <c r="HTZ662" s="163"/>
      <c r="HUA662" s="163"/>
      <c r="HUB662" s="163"/>
      <c r="HUC662" s="163"/>
      <c r="HUD662" s="163"/>
      <c r="HUE662" s="163"/>
      <c r="HUF662" s="163"/>
      <c r="HUG662" s="163"/>
      <c r="HUH662" s="163"/>
      <c r="HUI662" s="163"/>
      <c r="HUJ662" s="163"/>
      <c r="HUK662" s="163"/>
      <c r="HUL662" s="163"/>
      <c r="HUM662" s="163"/>
      <c r="HUN662" s="163"/>
      <c r="HUO662" s="163"/>
      <c r="HUP662" s="163"/>
      <c r="HUQ662" s="163"/>
      <c r="HUR662" s="163"/>
      <c r="HUS662" s="163"/>
      <c r="HUT662" s="163"/>
      <c r="HUU662" s="163"/>
      <c r="HUV662" s="163"/>
      <c r="HUW662" s="163"/>
      <c r="HUX662" s="163"/>
      <c r="HUY662" s="163"/>
      <c r="HUZ662" s="163"/>
      <c r="HVA662" s="163"/>
      <c r="HVB662" s="163"/>
      <c r="HVC662" s="163"/>
      <c r="HVD662" s="163"/>
      <c r="HVE662" s="163"/>
      <c r="HVF662" s="163"/>
      <c r="HVG662" s="163"/>
      <c r="HVH662" s="163"/>
      <c r="HVI662" s="163"/>
      <c r="HVJ662" s="163"/>
      <c r="HVK662" s="163"/>
      <c r="HVL662" s="163"/>
      <c r="HVM662" s="163"/>
      <c r="HVN662" s="163"/>
      <c r="HVO662" s="163"/>
      <c r="HVP662" s="163"/>
      <c r="HVQ662" s="163"/>
      <c r="HVR662" s="163"/>
      <c r="HVS662" s="163"/>
      <c r="HVT662" s="163"/>
      <c r="HVU662" s="163"/>
      <c r="HVV662" s="163"/>
      <c r="HVW662" s="163"/>
      <c r="HVX662" s="163"/>
      <c r="HVY662" s="163"/>
      <c r="HVZ662" s="163"/>
      <c r="HWA662" s="163"/>
      <c r="HWB662" s="163"/>
      <c r="HWC662" s="163"/>
      <c r="HWD662" s="163"/>
      <c r="HWE662" s="163"/>
      <c r="HWF662" s="163"/>
      <c r="HWG662" s="163"/>
      <c r="HWH662" s="163"/>
      <c r="HWI662" s="163"/>
      <c r="HWJ662" s="163"/>
      <c r="HWK662" s="163"/>
      <c r="HWL662" s="163"/>
      <c r="HWM662" s="163"/>
      <c r="HWN662" s="163"/>
      <c r="HWO662" s="163"/>
      <c r="HWP662" s="163"/>
      <c r="HWQ662" s="163"/>
      <c r="HWR662" s="163"/>
      <c r="HWS662" s="163"/>
      <c r="HWT662" s="163"/>
      <c r="HWU662" s="163"/>
      <c r="HWV662" s="163"/>
      <c r="HWW662" s="163"/>
      <c r="HWX662" s="163"/>
      <c r="HWY662" s="163"/>
      <c r="HWZ662" s="163"/>
      <c r="HXA662" s="163"/>
      <c r="HXB662" s="163"/>
      <c r="HXC662" s="163"/>
      <c r="HXD662" s="163"/>
      <c r="HXE662" s="163"/>
      <c r="HXF662" s="163"/>
      <c r="HXG662" s="163"/>
      <c r="HXH662" s="163"/>
      <c r="HXI662" s="163"/>
      <c r="HXJ662" s="163"/>
      <c r="HXK662" s="163"/>
      <c r="HXL662" s="163"/>
      <c r="HXM662" s="163"/>
      <c r="HXN662" s="163"/>
      <c r="HXO662" s="163"/>
      <c r="HXP662" s="163"/>
      <c r="HXQ662" s="163"/>
      <c r="HXR662" s="163"/>
      <c r="HXS662" s="163"/>
      <c r="HXT662" s="163"/>
      <c r="HXU662" s="163"/>
      <c r="HXV662" s="163"/>
      <c r="HXW662" s="163"/>
      <c r="HXX662" s="163"/>
      <c r="HXY662" s="163"/>
      <c r="HXZ662" s="163"/>
      <c r="HYA662" s="163"/>
      <c r="HYB662" s="163"/>
      <c r="HYC662" s="163"/>
      <c r="HYD662" s="163"/>
      <c r="HYE662" s="163"/>
      <c r="HYF662" s="163"/>
      <c r="HYG662" s="163"/>
      <c r="HYH662" s="163"/>
      <c r="HYI662" s="163"/>
      <c r="HYJ662" s="163"/>
      <c r="HYK662" s="163"/>
      <c r="HYL662" s="163"/>
      <c r="HYM662" s="163"/>
      <c r="HYN662" s="163"/>
      <c r="HYO662" s="163"/>
      <c r="HYP662" s="163"/>
      <c r="HYQ662" s="163"/>
      <c r="HYR662" s="163"/>
      <c r="HYS662" s="163"/>
      <c r="HYT662" s="163"/>
      <c r="HYU662" s="163"/>
      <c r="HYV662" s="163"/>
      <c r="HYW662" s="163"/>
      <c r="HYX662" s="163"/>
      <c r="HYY662" s="163"/>
      <c r="HYZ662" s="163"/>
      <c r="HZA662" s="163"/>
      <c r="HZB662" s="163"/>
      <c r="HZC662" s="163"/>
      <c r="HZD662" s="163"/>
      <c r="HZE662" s="163"/>
      <c r="HZF662" s="163"/>
      <c r="HZG662" s="163"/>
      <c r="HZH662" s="163"/>
      <c r="HZI662" s="163"/>
      <c r="HZJ662" s="163"/>
      <c r="HZK662" s="163"/>
      <c r="HZL662" s="163"/>
      <c r="HZM662" s="163"/>
      <c r="HZN662" s="163"/>
      <c r="HZO662" s="163"/>
      <c r="HZP662" s="163"/>
      <c r="HZQ662" s="163"/>
      <c r="HZR662" s="163"/>
      <c r="HZS662" s="163"/>
      <c r="HZT662" s="163"/>
      <c r="HZU662" s="163"/>
      <c r="HZV662" s="163"/>
      <c r="HZW662" s="163"/>
      <c r="HZX662" s="163"/>
      <c r="HZY662" s="163"/>
      <c r="HZZ662" s="163"/>
      <c r="IAA662" s="163"/>
      <c r="IAB662" s="163"/>
      <c r="IAC662" s="163"/>
      <c r="IAD662" s="163"/>
      <c r="IAE662" s="163"/>
      <c r="IAF662" s="163"/>
      <c r="IAG662" s="163"/>
      <c r="IAH662" s="163"/>
      <c r="IAI662" s="163"/>
      <c r="IAJ662" s="163"/>
      <c r="IAK662" s="163"/>
      <c r="IAL662" s="163"/>
      <c r="IAM662" s="163"/>
      <c r="IAN662" s="163"/>
      <c r="IAO662" s="163"/>
      <c r="IAP662" s="163"/>
      <c r="IAQ662" s="163"/>
      <c r="IAR662" s="163"/>
      <c r="IAS662" s="163"/>
      <c r="IAT662" s="163"/>
      <c r="IAU662" s="163"/>
      <c r="IAV662" s="163"/>
      <c r="IAW662" s="163"/>
      <c r="IAX662" s="163"/>
      <c r="IAY662" s="163"/>
      <c r="IAZ662" s="163"/>
      <c r="IBA662" s="163"/>
      <c r="IBB662" s="163"/>
      <c r="IBC662" s="163"/>
      <c r="IBD662" s="163"/>
      <c r="IBE662" s="163"/>
      <c r="IBF662" s="163"/>
      <c r="IBG662" s="163"/>
      <c r="IBH662" s="163"/>
      <c r="IBI662" s="163"/>
      <c r="IBJ662" s="163"/>
      <c r="IBK662" s="163"/>
      <c r="IBL662" s="163"/>
      <c r="IBM662" s="163"/>
      <c r="IBN662" s="163"/>
      <c r="IBO662" s="163"/>
      <c r="IBP662" s="163"/>
      <c r="IBQ662" s="163"/>
      <c r="IBR662" s="163"/>
      <c r="IBS662" s="163"/>
      <c r="IBT662" s="163"/>
      <c r="IBU662" s="163"/>
      <c r="IBV662" s="163"/>
      <c r="IBW662" s="163"/>
      <c r="IBX662" s="163"/>
      <c r="IBY662" s="163"/>
      <c r="IBZ662" s="163"/>
      <c r="ICA662" s="163"/>
      <c r="ICB662" s="163"/>
      <c r="ICC662" s="163"/>
      <c r="ICD662" s="163"/>
      <c r="ICE662" s="163"/>
      <c r="ICF662" s="163"/>
      <c r="ICG662" s="163"/>
      <c r="ICH662" s="163"/>
      <c r="ICI662" s="163"/>
      <c r="ICJ662" s="163"/>
      <c r="ICK662" s="163"/>
      <c r="ICL662" s="163"/>
      <c r="ICM662" s="163"/>
      <c r="ICN662" s="163"/>
      <c r="ICO662" s="163"/>
      <c r="ICP662" s="163"/>
      <c r="ICQ662" s="163"/>
      <c r="ICR662" s="163"/>
      <c r="ICS662" s="163"/>
      <c r="ICT662" s="163"/>
      <c r="ICU662" s="163"/>
      <c r="ICV662" s="163"/>
      <c r="ICW662" s="163"/>
      <c r="ICX662" s="163"/>
      <c r="ICY662" s="163"/>
      <c r="ICZ662" s="163"/>
      <c r="IDA662" s="163"/>
      <c r="IDB662" s="163"/>
      <c r="IDC662" s="163"/>
      <c r="IDD662" s="163"/>
      <c r="IDE662" s="163"/>
      <c r="IDF662" s="163"/>
      <c r="IDG662" s="163"/>
      <c r="IDH662" s="163"/>
      <c r="IDI662" s="163"/>
      <c r="IDJ662" s="163"/>
      <c r="IDK662" s="163"/>
      <c r="IDL662" s="163"/>
      <c r="IDM662" s="163"/>
      <c r="IDN662" s="163"/>
      <c r="IDO662" s="163"/>
      <c r="IDP662" s="163"/>
      <c r="IDQ662" s="163"/>
      <c r="IDR662" s="163"/>
      <c r="IDS662" s="163"/>
      <c r="IDT662" s="163"/>
      <c r="IDU662" s="163"/>
      <c r="IDV662" s="163"/>
      <c r="IDW662" s="163"/>
      <c r="IDX662" s="163"/>
      <c r="IDY662" s="163"/>
      <c r="IDZ662" s="163"/>
      <c r="IEA662" s="163"/>
      <c r="IEB662" s="163"/>
      <c r="IEC662" s="163"/>
      <c r="IED662" s="163"/>
      <c r="IEE662" s="163"/>
      <c r="IEF662" s="163"/>
      <c r="IEG662" s="163"/>
      <c r="IEH662" s="163"/>
      <c r="IEI662" s="163"/>
      <c r="IEJ662" s="163"/>
      <c r="IEK662" s="163"/>
      <c r="IEL662" s="163"/>
      <c r="IEM662" s="163"/>
      <c r="IEN662" s="163"/>
      <c r="IEO662" s="163"/>
      <c r="IEP662" s="163"/>
      <c r="IEQ662" s="163"/>
      <c r="IER662" s="163"/>
      <c r="IES662" s="163"/>
      <c r="IET662" s="163"/>
      <c r="IEU662" s="163"/>
      <c r="IEV662" s="163"/>
      <c r="IEW662" s="163"/>
      <c r="IEX662" s="163"/>
      <c r="IEY662" s="163"/>
      <c r="IEZ662" s="163"/>
      <c r="IFA662" s="163"/>
      <c r="IFB662" s="163"/>
      <c r="IFC662" s="163"/>
      <c r="IFD662" s="163"/>
      <c r="IFE662" s="163"/>
      <c r="IFF662" s="163"/>
      <c r="IFG662" s="163"/>
      <c r="IFH662" s="163"/>
      <c r="IFI662" s="163"/>
      <c r="IFJ662" s="163"/>
      <c r="IFK662" s="163"/>
      <c r="IFL662" s="163"/>
      <c r="IFM662" s="163"/>
      <c r="IFN662" s="163"/>
      <c r="IFO662" s="163"/>
      <c r="IFP662" s="163"/>
      <c r="IFQ662" s="163"/>
      <c r="IFR662" s="163"/>
      <c r="IFS662" s="163"/>
      <c r="IFT662" s="163"/>
      <c r="IFU662" s="163"/>
      <c r="IFV662" s="163"/>
      <c r="IFW662" s="163"/>
      <c r="IFX662" s="163"/>
      <c r="IFY662" s="163"/>
      <c r="IFZ662" s="163"/>
      <c r="IGA662" s="163"/>
      <c r="IGB662" s="163"/>
      <c r="IGC662" s="163"/>
      <c r="IGD662" s="163"/>
      <c r="IGE662" s="163"/>
      <c r="IGF662" s="163"/>
      <c r="IGG662" s="163"/>
      <c r="IGH662" s="163"/>
      <c r="IGI662" s="163"/>
      <c r="IGJ662" s="163"/>
      <c r="IGK662" s="163"/>
      <c r="IGL662" s="163"/>
      <c r="IGM662" s="163"/>
      <c r="IGN662" s="163"/>
      <c r="IGO662" s="163"/>
      <c r="IGP662" s="163"/>
      <c r="IGQ662" s="163"/>
      <c r="IGR662" s="163"/>
      <c r="IGS662" s="163"/>
      <c r="IGT662" s="163"/>
      <c r="IGU662" s="163"/>
      <c r="IGV662" s="163"/>
      <c r="IGW662" s="163"/>
      <c r="IGX662" s="163"/>
      <c r="IGY662" s="163"/>
      <c r="IGZ662" s="163"/>
      <c r="IHA662" s="163"/>
      <c r="IHB662" s="163"/>
      <c r="IHC662" s="163"/>
      <c r="IHD662" s="163"/>
      <c r="IHE662" s="163"/>
      <c r="IHF662" s="163"/>
      <c r="IHG662" s="163"/>
      <c r="IHH662" s="163"/>
      <c r="IHI662" s="163"/>
      <c r="IHJ662" s="163"/>
      <c r="IHK662" s="163"/>
      <c r="IHL662" s="163"/>
      <c r="IHM662" s="163"/>
      <c r="IHN662" s="163"/>
      <c r="IHO662" s="163"/>
      <c r="IHP662" s="163"/>
      <c r="IHQ662" s="163"/>
      <c r="IHR662" s="163"/>
      <c r="IHS662" s="163"/>
      <c r="IHT662" s="163"/>
      <c r="IHU662" s="163"/>
      <c r="IHV662" s="163"/>
      <c r="IHW662" s="163"/>
      <c r="IHX662" s="163"/>
      <c r="IHY662" s="163"/>
      <c r="IHZ662" s="163"/>
      <c r="IIA662" s="163"/>
      <c r="IIB662" s="163"/>
      <c r="IIC662" s="163"/>
      <c r="IID662" s="163"/>
      <c r="IIE662" s="163"/>
      <c r="IIF662" s="163"/>
      <c r="IIG662" s="163"/>
      <c r="IIH662" s="163"/>
      <c r="III662" s="163"/>
      <c r="IIJ662" s="163"/>
      <c r="IIK662" s="163"/>
      <c r="IIL662" s="163"/>
      <c r="IIM662" s="163"/>
      <c r="IIN662" s="163"/>
      <c r="IIO662" s="163"/>
      <c r="IIP662" s="163"/>
      <c r="IIQ662" s="163"/>
      <c r="IIR662" s="163"/>
      <c r="IIS662" s="163"/>
      <c r="IIT662" s="163"/>
      <c r="IIU662" s="163"/>
      <c r="IIV662" s="163"/>
      <c r="IIW662" s="163"/>
      <c r="IIX662" s="163"/>
      <c r="IIY662" s="163"/>
      <c r="IIZ662" s="163"/>
      <c r="IJA662" s="163"/>
      <c r="IJB662" s="163"/>
      <c r="IJC662" s="163"/>
      <c r="IJD662" s="163"/>
      <c r="IJE662" s="163"/>
      <c r="IJF662" s="163"/>
      <c r="IJG662" s="163"/>
      <c r="IJH662" s="163"/>
      <c r="IJI662" s="163"/>
      <c r="IJJ662" s="163"/>
      <c r="IJK662" s="163"/>
      <c r="IJL662" s="163"/>
      <c r="IJM662" s="163"/>
      <c r="IJN662" s="163"/>
      <c r="IJO662" s="163"/>
      <c r="IJP662" s="163"/>
      <c r="IJQ662" s="163"/>
      <c r="IJR662" s="163"/>
      <c r="IJS662" s="163"/>
      <c r="IJT662" s="163"/>
      <c r="IJU662" s="163"/>
      <c r="IJV662" s="163"/>
      <c r="IJW662" s="163"/>
      <c r="IJX662" s="163"/>
      <c r="IJY662" s="163"/>
      <c r="IJZ662" s="163"/>
      <c r="IKA662" s="163"/>
      <c r="IKB662" s="163"/>
      <c r="IKC662" s="163"/>
      <c r="IKD662" s="163"/>
      <c r="IKE662" s="163"/>
      <c r="IKF662" s="163"/>
      <c r="IKG662" s="163"/>
      <c r="IKH662" s="163"/>
      <c r="IKI662" s="163"/>
      <c r="IKJ662" s="163"/>
      <c r="IKK662" s="163"/>
      <c r="IKL662" s="163"/>
      <c r="IKM662" s="163"/>
      <c r="IKN662" s="163"/>
      <c r="IKO662" s="163"/>
      <c r="IKP662" s="163"/>
      <c r="IKQ662" s="163"/>
      <c r="IKR662" s="163"/>
      <c r="IKS662" s="163"/>
      <c r="IKT662" s="163"/>
      <c r="IKU662" s="163"/>
      <c r="IKV662" s="163"/>
      <c r="IKW662" s="163"/>
      <c r="IKX662" s="163"/>
      <c r="IKY662" s="163"/>
      <c r="IKZ662" s="163"/>
      <c r="ILA662" s="163"/>
      <c r="ILB662" s="163"/>
      <c r="ILC662" s="163"/>
      <c r="ILD662" s="163"/>
      <c r="ILE662" s="163"/>
      <c r="ILF662" s="163"/>
      <c r="ILG662" s="163"/>
      <c r="ILH662" s="163"/>
      <c r="ILI662" s="163"/>
      <c r="ILJ662" s="163"/>
      <c r="ILK662" s="163"/>
      <c r="ILL662" s="163"/>
      <c r="ILM662" s="163"/>
      <c r="ILN662" s="163"/>
      <c r="ILO662" s="163"/>
      <c r="ILP662" s="163"/>
      <c r="ILQ662" s="163"/>
      <c r="ILR662" s="163"/>
      <c r="ILS662" s="163"/>
      <c r="ILT662" s="163"/>
      <c r="ILU662" s="163"/>
      <c r="ILV662" s="163"/>
      <c r="ILW662" s="163"/>
      <c r="ILX662" s="163"/>
      <c r="ILY662" s="163"/>
      <c r="ILZ662" s="163"/>
      <c r="IMA662" s="163"/>
      <c r="IMB662" s="163"/>
      <c r="IMC662" s="163"/>
      <c r="IMD662" s="163"/>
      <c r="IME662" s="163"/>
      <c r="IMF662" s="163"/>
      <c r="IMG662" s="163"/>
      <c r="IMH662" s="163"/>
      <c r="IMI662" s="163"/>
      <c r="IMJ662" s="163"/>
      <c r="IMK662" s="163"/>
      <c r="IML662" s="163"/>
      <c r="IMM662" s="163"/>
      <c r="IMN662" s="163"/>
      <c r="IMO662" s="163"/>
      <c r="IMP662" s="163"/>
      <c r="IMQ662" s="163"/>
      <c r="IMR662" s="163"/>
      <c r="IMS662" s="163"/>
      <c r="IMT662" s="163"/>
      <c r="IMU662" s="163"/>
      <c r="IMV662" s="163"/>
      <c r="IMW662" s="163"/>
      <c r="IMX662" s="163"/>
      <c r="IMY662" s="163"/>
      <c r="IMZ662" s="163"/>
      <c r="INA662" s="163"/>
      <c r="INB662" s="163"/>
      <c r="INC662" s="163"/>
      <c r="IND662" s="163"/>
      <c r="INE662" s="163"/>
      <c r="INF662" s="163"/>
      <c r="ING662" s="163"/>
      <c r="INH662" s="163"/>
      <c r="INI662" s="163"/>
      <c r="INJ662" s="163"/>
      <c r="INK662" s="163"/>
      <c r="INL662" s="163"/>
      <c r="INM662" s="163"/>
      <c r="INN662" s="163"/>
      <c r="INO662" s="163"/>
      <c r="INP662" s="163"/>
      <c r="INQ662" s="163"/>
      <c r="INR662" s="163"/>
      <c r="INS662" s="163"/>
      <c r="INT662" s="163"/>
      <c r="INU662" s="163"/>
      <c r="INV662" s="163"/>
      <c r="INW662" s="163"/>
      <c r="INX662" s="163"/>
      <c r="INY662" s="163"/>
      <c r="INZ662" s="163"/>
      <c r="IOA662" s="163"/>
      <c r="IOB662" s="163"/>
      <c r="IOC662" s="163"/>
      <c r="IOD662" s="163"/>
      <c r="IOE662" s="163"/>
      <c r="IOF662" s="163"/>
      <c r="IOG662" s="163"/>
      <c r="IOH662" s="163"/>
      <c r="IOI662" s="163"/>
      <c r="IOJ662" s="163"/>
      <c r="IOK662" s="163"/>
      <c r="IOL662" s="163"/>
      <c r="IOM662" s="163"/>
      <c r="ION662" s="163"/>
      <c r="IOO662" s="163"/>
      <c r="IOP662" s="163"/>
      <c r="IOQ662" s="163"/>
      <c r="IOR662" s="163"/>
      <c r="IOS662" s="163"/>
      <c r="IOT662" s="163"/>
      <c r="IOU662" s="163"/>
      <c r="IOV662" s="163"/>
      <c r="IOW662" s="163"/>
      <c r="IOX662" s="163"/>
      <c r="IOY662" s="163"/>
      <c r="IOZ662" s="163"/>
      <c r="IPA662" s="163"/>
      <c r="IPB662" s="163"/>
      <c r="IPC662" s="163"/>
      <c r="IPD662" s="163"/>
      <c r="IPE662" s="163"/>
      <c r="IPF662" s="163"/>
      <c r="IPG662" s="163"/>
      <c r="IPH662" s="163"/>
      <c r="IPI662" s="163"/>
      <c r="IPJ662" s="163"/>
      <c r="IPK662" s="163"/>
      <c r="IPL662" s="163"/>
      <c r="IPM662" s="163"/>
      <c r="IPN662" s="163"/>
      <c r="IPO662" s="163"/>
      <c r="IPP662" s="163"/>
      <c r="IPQ662" s="163"/>
      <c r="IPR662" s="163"/>
      <c r="IPS662" s="163"/>
      <c r="IPT662" s="163"/>
      <c r="IPU662" s="163"/>
      <c r="IPV662" s="163"/>
      <c r="IPW662" s="163"/>
      <c r="IPX662" s="163"/>
      <c r="IPY662" s="163"/>
      <c r="IPZ662" s="163"/>
      <c r="IQA662" s="163"/>
      <c r="IQB662" s="163"/>
      <c r="IQC662" s="163"/>
      <c r="IQD662" s="163"/>
      <c r="IQE662" s="163"/>
      <c r="IQF662" s="163"/>
      <c r="IQG662" s="163"/>
      <c r="IQH662" s="163"/>
      <c r="IQI662" s="163"/>
      <c r="IQJ662" s="163"/>
      <c r="IQK662" s="163"/>
      <c r="IQL662" s="163"/>
      <c r="IQM662" s="163"/>
      <c r="IQN662" s="163"/>
      <c r="IQO662" s="163"/>
      <c r="IQP662" s="163"/>
      <c r="IQQ662" s="163"/>
      <c r="IQR662" s="163"/>
      <c r="IQS662" s="163"/>
      <c r="IQT662" s="163"/>
      <c r="IQU662" s="163"/>
      <c r="IQV662" s="163"/>
      <c r="IQW662" s="163"/>
      <c r="IQX662" s="163"/>
      <c r="IQY662" s="163"/>
      <c r="IQZ662" s="163"/>
      <c r="IRA662" s="163"/>
      <c r="IRB662" s="163"/>
      <c r="IRC662" s="163"/>
      <c r="IRD662" s="163"/>
      <c r="IRE662" s="163"/>
      <c r="IRF662" s="163"/>
      <c r="IRG662" s="163"/>
      <c r="IRH662" s="163"/>
      <c r="IRI662" s="163"/>
      <c r="IRJ662" s="163"/>
      <c r="IRK662" s="163"/>
      <c r="IRL662" s="163"/>
      <c r="IRM662" s="163"/>
      <c r="IRN662" s="163"/>
      <c r="IRO662" s="163"/>
      <c r="IRP662" s="163"/>
      <c r="IRQ662" s="163"/>
      <c r="IRR662" s="163"/>
      <c r="IRS662" s="163"/>
      <c r="IRT662" s="163"/>
      <c r="IRU662" s="163"/>
      <c r="IRV662" s="163"/>
      <c r="IRW662" s="163"/>
      <c r="IRX662" s="163"/>
      <c r="IRY662" s="163"/>
      <c r="IRZ662" s="163"/>
      <c r="ISA662" s="163"/>
      <c r="ISB662" s="163"/>
      <c r="ISC662" s="163"/>
      <c r="ISD662" s="163"/>
      <c r="ISE662" s="163"/>
      <c r="ISF662" s="163"/>
      <c r="ISG662" s="163"/>
      <c r="ISH662" s="163"/>
      <c r="ISI662" s="163"/>
      <c r="ISJ662" s="163"/>
      <c r="ISK662" s="163"/>
      <c r="ISL662" s="163"/>
      <c r="ISM662" s="163"/>
      <c r="ISN662" s="163"/>
      <c r="ISO662" s="163"/>
      <c r="ISP662" s="163"/>
      <c r="ISQ662" s="163"/>
      <c r="ISR662" s="163"/>
      <c r="ISS662" s="163"/>
      <c r="IST662" s="163"/>
      <c r="ISU662" s="163"/>
      <c r="ISV662" s="163"/>
      <c r="ISW662" s="163"/>
      <c r="ISX662" s="163"/>
      <c r="ISY662" s="163"/>
      <c r="ISZ662" s="163"/>
      <c r="ITA662" s="163"/>
      <c r="ITB662" s="163"/>
      <c r="ITC662" s="163"/>
      <c r="ITD662" s="163"/>
      <c r="ITE662" s="163"/>
      <c r="ITF662" s="163"/>
      <c r="ITG662" s="163"/>
      <c r="ITH662" s="163"/>
      <c r="ITI662" s="163"/>
      <c r="ITJ662" s="163"/>
      <c r="ITK662" s="163"/>
      <c r="ITL662" s="163"/>
      <c r="ITM662" s="163"/>
      <c r="ITN662" s="163"/>
      <c r="ITO662" s="163"/>
      <c r="ITP662" s="163"/>
      <c r="ITQ662" s="163"/>
      <c r="ITR662" s="163"/>
      <c r="ITS662" s="163"/>
      <c r="ITT662" s="163"/>
      <c r="ITU662" s="163"/>
      <c r="ITV662" s="163"/>
      <c r="ITW662" s="163"/>
      <c r="ITX662" s="163"/>
      <c r="ITY662" s="163"/>
      <c r="ITZ662" s="163"/>
      <c r="IUA662" s="163"/>
      <c r="IUB662" s="163"/>
      <c r="IUC662" s="163"/>
      <c r="IUD662" s="163"/>
      <c r="IUE662" s="163"/>
      <c r="IUF662" s="163"/>
      <c r="IUG662" s="163"/>
      <c r="IUH662" s="163"/>
      <c r="IUI662" s="163"/>
      <c r="IUJ662" s="163"/>
      <c r="IUK662" s="163"/>
      <c r="IUL662" s="163"/>
      <c r="IUM662" s="163"/>
      <c r="IUN662" s="163"/>
      <c r="IUO662" s="163"/>
      <c r="IUP662" s="163"/>
      <c r="IUQ662" s="163"/>
      <c r="IUR662" s="163"/>
      <c r="IUS662" s="163"/>
      <c r="IUT662" s="163"/>
      <c r="IUU662" s="163"/>
      <c r="IUV662" s="163"/>
      <c r="IUW662" s="163"/>
      <c r="IUX662" s="163"/>
      <c r="IUY662" s="163"/>
      <c r="IUZ662" s="163"/>
      <c r="IVA662" s="163"/>
      <c r="IVB662" s="163"/>
      <c r="IVC662" s="163"/>
      <c r="IVD662" s="163"/>
      <c r="IVE662" s="163"/>
      <c r="IVF662" s="163"/>
      <c r="IVG662" s="163"/>
      <c r="IVH662" s="163"/>
      <c r="IVI662" s="163"/>
      <c r="IVJ662" s="163"/>
      <c r="IVK662" s="163"/>
      <c r="IVL662" s="163"/>
      <c r="IVM662" s="163"/>
      <c r="IVN662" s="163"/>
      <c r="IVO662" s="163"/>
      <c r="IVP662" s="163"/>
      <c r="IVQ662" s="163"/>
      <c r="IVR662" s="163"/>
      <c r="IVS662" s="163"/>
      <c r="IVT662" s="163"/>
      <c r="IVU662" s="163"/>
      <c r="IVV662" s="163"/>
      <c r="IVW662" s="163"/>
      <c r="IVX662" s="163"/>
      <c r="IVY662" s="163"/>
      <c r="IVZ662" s="163"/>
      <c r="IWA662" s="163"/>
      <c r="IWB662" s="163"/>
      <c r="IWC662" s="163"/>
      <c r="IWD662" s="163"/>
      <c r="IWE662" s="163"/>
      <c r="IWF662" s="163"/>
      <c r="IWG662" s="163"/>
      <c r="IWH662" s="163"/>
      <c r="IWI662" s="163"/>
      <c r="IWJ662" s="163"/>
      <c r="IWK662" s="163"/>
      <c r="IWL662" s="163"/>
      <c r="IWM662" s="163"/>
      <c r="IWN662" s="163"/>
      <c r="IWO662" s="163"/>
      <c r="IWP662" s="163"/>
      <c r="IWQ662" s="163"/>
      <c r="IWR662" s="163"/>
      <c r="IWS662" s="163"/>
      <c r="IWT662" s="163"/>
      <c r="IWU662" s="163"/>
      <c r="IWV662" s="163"/>
      <c r="IWW662" s="163"/>
      <c r="IWX662" s="163"/>
      <c r="IWY662" s="163"/>
      <c r="IWZ662" s="163"/>
      <c r="IXA662" s="163"/>
      <c r="IXB662" s="163"/>
      <c r="IXC662" s="163"/>
      <c r="IXD662" s="163"/>
      <c r="IXE662" s="163"/>
      <c r="IXF662" s="163"/>
      <c r="IXG662" s="163"/>
      <c r="IXH662" s="163"/>
      <c r="IXI662" s="163"/>
      <c r="IXJ662" s="163"/>
      <c r="IXK662" s="163"/>
      <c r="IXL662" s="163"/>
      <c r="IXM662" s="163"/>
      <c r="IXN662" s="163"/>
      <c r="IXO662" s="163"/>
      <c r="IXP662" s="163"/>
      <c r="IXQ662" s="163"/>
      <c r="IXR662" s="163"/>
      <c r="IXS662" s="163"/>
      <c r="IXT662" s="163"/>
      <c r="IXU662" s="163"/>
      <c r="IXV662" s="163"/>
      <c r="IXW662" s="163"/>
      <c r="IXX662" s="163"/>
      <c r="IXY662" s="163"/>
      <c r="IXZ662" s="163"/>
      <c r="IYA662" s="163"/>
      <c r="IYB662" s="163"/>
      <c r="IYC662" s="163"/>
      <c r="IYD662" s="163"/>
      <c r="IYE662" s="163"/>
      <c r="IYF662" s="163"/>
      <c r="IYG662" s="163"/>
      <c r="IYH662" s="163"/>
      <c r="IYI662" s="163"/>
      <c r="IYJ662" s="163"/>
      <c r="IYK662" s="163"/>
      <c r="IYL662" s="163"/>
      <c r="IYM662" s="163"/>
      <c r="IYN662" s="163"/>
      <c r="IYO662" s="163"/>
      <c r="IYP662" s="163"/>
      <c r="IYQ662" s="163"/>
      <c r="IYR662" s="163"/>
      <c r="IYS662" s="163"/>
      <c r="IYT662" s="163"/>
      <c r="IYU662" s="163"/>
      <c r="IYV662" s="163"/>
      <c r="IYW662" s="163"/>
      <c r="IYX662" s="163"/>
      <c r="IYY662" s="163"/>
      <c r="IYZ662" s="163"/>
      <c r="IZA662" s="163"/>
      <c r="IZB662" s="163"/>
      <c r="IZC662" s="163"/>
      <c r="IZD662" s="163"/>
      <c r="IZE662" s="163"/>
      <c r="IZF662" s="163"/>
      <c r="IZG662" s="163"/>
      <c r="IZH662" s="163"/>
      <c r="IZI662" s="163"/>
      <c r="IZJ662" s="163"/>
      <c r="IZK662" s="163"/>
      <c r="IZL662" s="163"/>
      <c r="IZM662" s="163"/>
      <c r="IZN662" s="163"/>
      <c r="IZO662" s="163"/>
      <c r="IZP662" s="163"/>
      <c r="IZQ662" s="163"/>
      <c r="IZR662" s="163"/>
      <c r="IZS662" s="163"/>
      <c r="IZT662" s="163"/>
      <c r="IZU662" s="163"/>
      <c r="IZV662" s="163"/>
      <c r="IZW662" s="163"/>
      <c r="IZX662" s="163"/>
      <c r="IZY662" s="163"/>
      <c r="IZZ662" s="163"/>
      <c r="JAA662" s="163"/>
      <c r="JAB662" s="163"/>
      <c r="JAC662" s="163"/>
      <c r="JAD662" s="163"/>
      <c r="JAE662" s="163"/>
      <c r="JAF662" s="163"/>
      <c r="JAG662" s="163"/>
      <c r="JAH662" s="163"/>
      <c r="JAI662" s="163"/>
      <c r="JAJ662" s="163"/>
      <c r="JAK662" s="163"/>
      <c r="JAL662" s="163"/>
      <c r="JAM662" s="163"/>
      <c r="JAN662" s="163"/>
      <c r="JAO662" s="163"/>
      <c r="JAP662" s="163"/>
      <c r="JAQ662" s="163"/>
      <c r="JAR662" s="163"/>
      <c r="JAS662" s="163"/>
      <c r="JAT662" s="163"/>
      <c r="JAU662" s="163"/>
      <c r="JAV662" s="163"/>
      <c r="JAW662" s="163"/>
      <c r="JAX662" s="163"/>
      <c r="JAY662" s="163"/>
      <c r="JAZ662" s="163"/>
      <c r="JBA662" s="163"/>
      <c r="JBB662" s="163"/>
      <c r="JBC662" s="163"/>
      <c r="JBD662" s="163"/>
      <c r="JBE662" s="163"/>
      <c r="JBF662" s="163"/>
      <c r="JBG662" s="163"/>
      <c r="JBH662" s="163"/>
      <c r="JBI662" s="163"/>
      <c r="JBJ662" s="163"/>
      <c r="JBK662" s="163"/>
      <c r="JBL662" s="163"/>
      <c r="JBM662" s="163"/>
      <c r="JBN662" s="163"/>
      <c r="JBO662" s="163"/>
      <c r="JBP662" s="163"/>
      <c r="JBQ662" s="163"/>
      <c r="JBR662" s="163"/>
      <c r="JBS662" s="163"/>
      <c r="JBT662" s="163"/>
      <c r="JBU662" s="163"/>
      <c r="JBV662" s="163"/>
      <c r="JBW662" s="163"/>
      <c r="JBX662" s="163"/>
      <c r="JBY662" s="163"/>
      <c r="JBZ662" s="163"/>
      <c r="JCA662" s="163"/>
      <c r="JCB662" s="163"/>
      <c r="JCC662" s="163"/>
      <c r="JCD662" s="163"/>
      <c r="JCE662" s="163"/>
      <c r="JCF662" s="163"/>
      <c r="JCG662" s="163"/>
      <c r="JCH662" s="163"/>
      <c r="JCI662" s="163"/>
      <c r="JCJ662" s="163"/>
      <c r="JCK662" s="163"/>
      <c r="JCL662" s="163"/>
      <c r="JCM662" s="163"/>
      <c r="JCN662" s="163"/>
      <c r="JCO662" s="163"/>
      <c r="JCP662" s="163"/>
      <c r="JCQ662" s="163"/>
      <c r="JCR662" s="163"/>
      <c r="JCS662" s="163"/>
      <c r="JCT662" s="163"/>
      <c r="JCU662" s="163"/>
      <c r="JCV662" s="163"/>
      <c r="JCW662" s="163"/>
      <c r="JCX662" s="163"/>
      <c r="JCY662" s="163"/>
      <c r="JCZ662" s="163"/>
      <c r="JDA662" s="163"/>
      <c r="JDB662" s="163"/>
      <c r="JDC662" s="163"/>
      <c r="JDD662" s="163"/>
      <c r="JDE662" s="163"/>
      <c r="JDF662" s="163"/>
      <c r="JDG662" s="163"/>
      <c r="JDH662" s="163"/>
      <c r="JDI662" s="163"/>
      <c r="JDJ662" s="163"/>
      <c r="JDK662" s="163"/>
      <c r="JDL662" s="163"/>
      <c r="JDM662" s="163"/>
      <c r="JDN662" s="163"/>
      <c r="JDO662" s="163"/>
      <c r="JDP662" s="163"/>
      <c r="JDQ662" s="163"/>
      <c r="JDR662" s="163"/>
      <c r="JDS662" s="163"/>
      <c r="JDT662" s="163"/>
      <c r="JDU662" s="163"/>
      <c r="JDV662" s="163"/>
      <c r="JDW662" s="163"/>
      <c r="JDX662" s="163"/>
      <c r="JDY662" s="163"/>
      <c r="JDZ662" s="163"/>
      <c r="JEA662" s="163"/>
      <c r="JEB662" s="163"/>
      <c r="JEC662" s="163"/>
      <c r="JED662" s="163"/>
      <c r="JEE662" s="163"/>
      <c r="JEF662" s="163"/>
      <c r="JEG662" s="163"/>
      <c r="JEH662" s="163"/>
      <c r="JEI662" s="163"/>
      <c r="JEJ662" s="163"/>
      <c r="JEK662" s="163"/>
      <c r="JEL662" s="163"/>
      <c r="JEM662" s="163"/>
      <c r="JEN662" s="163"/>
      <c r="JEO662" s="163"/>
      <c r="JEP662" s="163"/>
      <c r="JEQ662" s="163"/>
      <c r="JER662" s="163"/>
      <c r="JES662" s="163"/>
      <c r="JET662" s="163"/>
      <c r="JEU662" s="163"/>
      <c r="JEV662" s="163"/>
      <c r="JEW662" s="163"/>
      <c r="JEX662" s="163"/>
      <c r="JEY662" s="163"/>
      <c r="JEZ662" s="163"/>
      <c r="JFA662" s="163"/>
      <c r="JFB662" s="163"/>
      <c r="JFC662" s="163"/>
      <c r="JFD662" s="163"/>
      <c r="JFE662" s="163"/>
      <c r="JFF662" s="163"/>
      <c r="JFG662" s="163"/>
      <c r="JFH662" s="163"/>
      <c r="JFI662" s="163"/>
      <c r="JFJ662" s="163"/>
      <c r="JFK662" s="163"/>
      <c r="JFL662" s="163"/>
      <c r="JFM662" s="163"/>
      <c r="JFN662" s="163"/>
      <c r="JFO662" s="163"/>
      <c r="JFP662" s="163"/>
      <c r="JFQ662" s="163"/>
      <c r="JFR662" s="163"/>
      <c r="JFS662" s="163"/>
      <c r="JFT662" s="163"/>
      <c r="JFU662" s="163"/>
      <c r="JFV662" s="163"/>
      <c r="JFW662" s="163"/>
      <c r="JFX662" s="163"/>
      <c r="JFY662" s="163"/>
      <c r="JFZ662" s="163"/>
      <c r="JGA662" s="163"/>
      <c r="JGB662" s="163"/>
      <c r="JGC662" s="163"/>
      <c r="JGD662" s="163"/>
      <c r="JGE662" s="163"/>
      <c r="JGF662" s="163"/>
      <c r="JGG662" s="163"/>
      <c r="JGH662" s="163"/>
      <c r="JGI662" s="163"/>
      <c r="JGJ662" s="163"/>
      <c r="JGK662" s="163"/>
      <c r="JGL662" s="163"/>
      <c r="JGM662" s="163"/>
      <c r="JGN662" s="163"/>
      <c r="JGO662" s="163"/>
      <c r="JGP662" s="163"/>
      <c r="JGQ662" s="163"/>
      <c r="JGR662" s="163"/>
      <c r="JGS662" s="163"/>
      <c r="JGT662" s="163"/>
      <c r="JGU662" s="163"/>
      <c r="JGV662" s="163"/>
      <c r="JGW662" s="163"/>
      <c r="JGX662" s="163"/>
      <c r="JGY662" s="163"/>
      <c r="JGZ662" s="163"/>
      <c r="JHA662" s="163"/>
      <c r="JHB662" s="163"/>
      <c r="JHC662" s="163"/>
      <c r="JHD662" s="163"/>
      <c r="JHE662" s="163"/>
      <c r="JHF662" s="163"/>
      <c r="JHG662" s="163"/>
      <c r="JHH662" s="163"/>
      <c r="JHI662" s="163"/>
      <c r="JHJ662" s="163"/>
      <c r="JHK662" s="163"/>
      <c r="JHL662" s="163"/>
      <c r="JHM662" s="163"/>
      <c r="JHN662" s="163"/>
      <c r="JHO662" s="163"/>
      <c r="JHP662" s="163"/>
      <c r="JHQ662" s="163"/>
      <c r="JHR662" s="163"/>
      <c r="JHS662" s="163"/>
      <c r="JHT662" s="163"/>
      <c r="JHU662" s="163"/>
      <c r="JHV662" s="163"/>
      <c r="JHW662" s="163"/>
      <c r="JHX662" s="163"/>
      <c r="JHY662" s="163"/>
      <c r="JHZ662" s="163"/>
      <c r="JIA662" s="163"/>
      <c r="JIB662" s="163"/>
      <c r="JIC662" s="163"/>
      <c r="JID662" s="163"/>
      <c r="JIE662" s="163"/>
      <c r="JIF662" s="163"/>
      <c r="JIG662" s="163"/>
      <c r="JIH662" s="163"/>
      <c r="JII662" s="163"/>
      <c r="JIJ662" s="163"/>
      <c r="JIK662" s="163"/>
      <c r="JIL662" s="163"/>
      <c r="JIM662" s="163"/>
      <c r="JIN662" s="163"/>
      <c r="JIO662" s="163"/>
      <c r="JIP662" s="163"/>
      <c r="JIQ662" s="163"/>
      <c r="JIR662" s="163"/>
      <c r="JIS662" s="163"/>
      <c r="JIT662" s="163"/>
      <c r="JIU662" s="163"/>
      <c r="JIV662" s="163"/>
      <c r="JIW662" s="163"/>
      <c r="JIX662" s="163"/>
      <c r="JIY662" s="163"/>
      <c r="JIZ662" s="163"/>
      <c r="JJA662" s="163"/>
      <c r="JJB662" s="163"/>
      <c r="JJC662" s="163"/>
      <c r="JJD662" s="163"/>
      <c r="JJE662" s="163"/>
      <c r="JJF662" s="163"/>
      <c r="JJG662" s="163"/>
      <c r="JJH662" s="163"/>
      <c r="JJI662" s="163"/>
      <c r="JJJ662" s="163"/>
      <c r="JJK662" s="163"/>
      <c r="JJL662" s="163"/>
      <c r="JJM662" s="163"/>
      <c r="JJN662" s="163"/>
      <c r="JJO662" s="163"/>
      <c r="JJP662" s="163"/>
      <c r="JJQ662" s="163"/>
      <c r="JJR662" s="163"/>
      <c r="JJS662" s="163"/>
      <c r="JJT662" s="163"/>
      <c r="JJU662" s="163"/>
      <c r="JJV662" s="163"/>
      <c r="JJW662" s="163"/>
      <c r="JJX662" s="163"/>
      <c r="JJY662" s="163"/>
      <c r="JJZ662" s="163"/>
      <c r="JKA662" s="163"/>
      <c r="JKB662" s="163"/>
      <c r="JKC662" s="163"/>
      <c r="JKD662" s="163"/>
      <c r="JKE662" s="163"/>
      <c r="JKF662" s="163"/>
      <c r="JKG662" s="163"/>
      <c r="JKH662" s="163"/>
      <c r="JKI662" s="163"/>
      <c r="JKJ662" s="163"/>
      <c r="JKK662" s="163"/>
      <c r="JKL662" s="163"/>
      <c r="JKM662" s="163"/>
      <c r="JKN662" s="163"/>
      <c r="JKO662" s="163"/>
      <c r="JKP662" s="163"/>
      <c r="JKQ662" s="163"/>
      <c r="JKR662" s="163"/>
      <c r="JKS662" s="163"/>
      <c r="JKT662" s="163"/>
      <c r="JKU662" s="163"/>
      <c r="JKV662" s="163"/>
      <c r="JKW662" s="163"/>
      <c r="JKX662" s="163"/>
      <c r="JKY662" s="163"/>
      <c r="JKZ662" s="163"/>
      <c r="JLA662" s="163"/>
      <c r="JLB662" s="163"/>
      <c r="JLC662" s="163"/>
      <c r="JLD662" s="163"/>
      <c r="JLE662" s="163"/>
      <c r="JLF662" s="163"/>
      <c r="JLG662" s="163"/>
      <c r="JLH662" s="163"/>
      <c r="JLI662" s="163"/>
      <c r="JLJ662" s="163"/>
      <c r="JLK662" s="163"/>
      <c r="JLL662" s="163"/>
      <c r="JLM662" s="163"/>
      <c r="JLN662" s="163"/>
      <c r="JLO662" s="163"/>
      <c r="JLP662" s="163"/>
      <c r="JLQ662" s="163"/>
      <c r="JLR662" s="163"/>
      <c r="JLS662" s="163"/>
      <c r="JLT662" s="163"/>
      <c r="JLU662" s="163"/>
      <c r="JLV662" s="163"/>
      <c r="JLW662" s="163"/>
      <c r="JLX662" s="163"/>
      <c r="JLY662" s="163"/>
      <c r="JLZ662" s="163"/>
      <c r="JMA662" s="163"/>
      <c r="JMB662" s="163"/>
      <c r="JMC662" s="163"/>
      <c r="JMD662" s="163"/>
      <c r="JME662" s="163"/>
      <c r="JMF662" s="163"/>
      <c r="JMG662" s="163"/>
      <c r="JMH662" s="163"/>
      <c r="JMI662" s="163"/>
      <c r="JMJ662" s="163"/>
      <c r="JMK662" s="163"/>
      <c r="JML662" s="163"/>
      <c r="JMM662" s="163"/>
      <c r="JMN662" s="163"/>
      <c r="JMO662" s="163"/>
      <c r="JMP662" s="163"/>
      <c r="JMQ662" s="163"/>
      <c r="JMR662" s="163"/>
      <c r="JMS662" s="163"/>
      <c r="JMT662" s="163"/>
      <c r="JMU662" s="163"/>
      <c r="JMV662" s="163"/>
      <c r="JMW662" s="163"/>
      <c r="JMX662" s="163"/>
      <c r="JMY662" s="163"/>
      <c r="JMZ662" s="163"/>
      <c r="JNA662" s="163"/>
      <c r="JNB662" s="163"/>
      <c r="JNC662" s="163"/>
      <c r="JND662" s="163"/>
      <c r="JNE662" s="163"/>
      <c r="JNF662" s="163"/>
      <c r="JNG662" s="163"/>
      <c r="JNH662" s="163"/>
      <c r="JNI662" s="163"/>
      <c r="JNJ662" s="163"/>
      <c r="JNK662" s="163"/>
      <c r="JNL662" s="163"/>
      <c r="JNM662" s="163"/>
      <c r="JNN662" s="163"/>
      <c r="JNO662" s="163"/>
      <c r="JNP662" s="163"/>
      <c r="JNQ662" s="163"/>
      <c r="JNR662" s="163"/>
      <c r="JNS662" s="163"/>
      <c r="JNT662" s="163"/>
      <c r="JNU662" s="163"/>
      <c r="JNV662" s="163"/>
      <c r="JNW662" s="163"/>
      <c r="JNX662" s="163"/>
      <c r="JNY662" s="163"/>
      <c r="JNZ662" s="163"/>
      <c r="JOA662" s="163"/>
      <c r="JOB662" s="163"/>
      <c r="JOC662" s="163"/>
      <c r="JOD662" s="163"/>
      <c r="JOE662" s="163"/>
      <c r="JOF662" s="163"/>
      <c r="JOG662" s="163"/>
      <c r="JOH662" s="163"/>
      <c r="JOI662" s="163"/>
      <c r="JOJ662" s="163"/>
      <c r="JOK662" s="163"/>
      <c r="JOL662" s="163"/>
      <c r="JOM662" s="163"/>
      <c r="JON662" s="163"/>
      <c r="JOO662" s="163"/>
      <c r="JOP662" s="163"/>
      <c r="JOQ662" s="163"/>
      <c r="JOR662" s="163"/>
      <c r="JOS662" s="163"/>
      <c r="JOT662" s="163"/>
      <c r="JOU662" s="163"/>
      <c r="JOV662" s="163"/>
      <c r="JOW662" s="163"/>
      <c r="JOX662" s="163"/>
      <c r="JOY662" s="163"/>
      <c r="JOZ662" s="163"/>
      <c r="JPA662" s="163"/>
      <c r="JPB662" s="163"/>
      <c r="JPC662" s="163"/>
      <c r="JPD662" s="163"/>
      <c r="JPE662" s="163"/>
      <c r="JPF662" s="163"/>
      <c r="JPG662" s="163"/>
      <c r="JPH662" s="163"/>
      <c r="JPI662" s="163"/>
      <c r="JPJ662" s="163"/>
      <c r="JPK662" s="163"/>
      <c r="JPL662" s="163"/>
      <c r="JPM662" s="163"/>
      <c r="JPN662" s="163"/>
      <c r="JPO662" s="163"/>
      <c r="JPP662" s="163"/>
      <c r="JPQ662" s="163"/>
      <c r="JPR662" s="163"/>
      <c r="JPS662" s="163"/>
      <c r="JPT662" s="163"/>
      <c r="JPU662" s="163"/>
      <c r="JPV662" s="163"/>
      <c r="JPW662" s="163"/>
      <c r="JPX662" s="163"/>
      <c r="JPY662" s="163"/>
      <c r="JPZ662" s="163"/>
      <c r="JQA662" s="163"/>
      <c r="JQB662" s="163"/>
      <c r="JQC662" s="163"/>
      <c r="JQD662" s="163"/>
      <c r="JQE662" s="163"/>
      <c r="JQF662" s="163"/>
      <c r="JQG662" s="163"/>
      <c r="JQH662" s="163"/>
      <c r="JQI662" s="163"/>
      <c r="JQJ662" s="163"/>
      <c r="JQK662" s="163"/>
      <c r="JQL662" s="163"/>
      <c r="JQM662" s="163"/>
      <c r="JQN662" s="163"/>
      <c r="JQO662" s="163"/>
      <c r="JQP662" s="163"/>
      <c r="JQQ662" s="163"/>
      <c r="JQR662" s="163"/>
      <c r="JQS662" s="163"/>
      <c r="JQT662" s="163"/>
      <c r="JQU662" s="163"/>
      <c r="JQV662" s="163"/>
      <c r="JQW662" s="163"/>
      <c r="JQX662" s="163"/>
      <c r="JQY662" s="163"/>
      <c r="JQZ662" s="163"/>
      <c r="JRA662" s="163"/>
      <c r="JRB662" s="163"/>
      <c r="JRC662" s="163"/>
      <c r="JRD662" s="163"/>
      <c r="JRE662" s="163"/>
      <c r="JRF662" s="163"/>
      <c r="JRG662" s="163"/>
      <c r="JRH662" s="163"/>
      <c r="JRI662" s="163"/>
      <c r="JRJ662" s="163"/>
      <c r="JRK662" s="163"/>
      <c r="JRL662" s="163"/>
      <c r="JRM662" s="163"/>
      <c r="JRN662" s="163"/>
      <c r="JRO662" s="163"/>
      <c r="JRP662" s="163"/>
      <c r="JRQ662" s="163"/>
      <c r="JRR662" s="163"/>
      <c r="JRS662" s="163"/>
      <c r="JRT662" s="163"/>
      <c r="JRU662" s="163"/>
      <c r="JRV662" s="163"/>
      <c r="JRW662" s="163"/>
      <c r="JRX662" s="163"/>
      <c r="JRY662" s="163"/>
      <c r="JRZ662" s="163"/>
      <c r="JSA662" s="163"/>
      <c r="JSB662" s="163"/>
      <c r="JSC662" s="163"/>
      <c r="JSD662" s="163"/>
      <c r="JSE662" s="163"/>
      <c r="JSF662" s="163"/>
      <c r="JSG662" s="163"/>
      <c r="JSH662" s="163"/>
      <c r="JSI662" s="163"/>
      <c r="JSJ662" s="163"/>
      <c r="JSK662" s="163"/>
      <c r="JSL662" s="163"/>
      <c r="JSM662" s="163"/>
      <c r="JSN662" s="163"/>
      <c r="JSO662" s="163"/>
      <c r="JSP662" s="163"/>
      <c r="JSQ662" s="163"/>
      <c r="JSR662" s="163"/>
      <c r="JSS662" s="163"/>
      <c r="JST662" s="163"/>
      <c r="JSU662" s="163"/>
      <c r="JSV662" s="163"/>
      <c r="JSW662" s="163"/>
      <c r="JSX662" s="163"/>
      <c r="JSY662" s="163"/>
      <c r="JSZ662" s="163"/>
      <c r="JTA662" s="163"/>
      <c r="JTB662" s="163"/>
      <c r="JTC662" s="163"/>
      <c r="JTD662" s="163"/>
      <c r="JTE662" s="163"/>
      <c r="JTF662" s="163"/>
      <c r="JTG662" s="163"/>
      <c r="JTH662" s="163"/>
      <c r="JTI662" s="163"/>
      <c r="JTJ662" s="163"/>
      <c r="JTK662" s="163"/>
      <c r="JTL662" s="163"/>
      <c r="JTM662" s="163"/>
      <c r="JTN662" s="163"/>
      <c r="JTO662" s="163"/>
      <c r="JTP662" s="163"/>
      <c r="JTQ662" s="163"/>
      <c r="JTR662" s="163"/>
      <c r="JTS662" s="163"/>
      <c r="JTT662" s="163"/>
      <c r="JTU662" s="163"/>
      <c r="JTV662" s="163"/>
      <c r="JTW662" s="163"/>
      <c r="JTX662" s="163"/>
      <c r="JTY662" s="163"/>
      <c r="JTZ662" s="163"/>
      <c r="JUA662" s="163"/>
      <c r="JUB662" s="163"/>
      <c r="JUC662" s="163"/>
      <c r="JUD662" s="163"/>
      <c r="JUE662" s="163"/>
      <c r="JUF662" s="163"/>
      <c r="JUG662" s="163"/>
      <c r="JUH662" s="163"/>
      <c r="JUI662" s="163"/>
      <c r="JUJ662" s="163"/>
      <c r="JUK662" s="163"/>
      <c r="JUL662" s="163"/>
      <c r="JUM662" s="163"/>
      <c r="JUN662" s="163"/>
      <c r="JUO662" s="163"/>
      <c r="JUP662" s="163"/>
      <c r="JUQ662" s="163"/>
      <c r="JUR662" s="163"/>
      <c r="JUS662" s="163"/>
      <c r="JUT662" s="163"/>
      <c r="JUU662" s="163"/>
      <c r="JUV662" s="163"/>
      <c r="JUW662" s="163"/>
      <c r="JUX662" s="163"/>
      <c r="JUY662" s="163"/>
      <c r="JUZ662" s="163"/>
      <c r="JVA662" s="163"/>
      <c r="JVB662" s="163"/>
      <c r="JVC662" s="163"/>
      <c r="JVD662" s="163"/>
      <c r="JVE662" s="163"/>
      <c r="JVF662" s="163"/>
      <c r="JVG662" s="163"/>
      <c r="JVH662" s="163"/>
      <c r="JVI662" s="163"/>
      <c r="JVJ662" s="163"/>
      <c r="JVK662" s="163"/>
      <c r="JVL662" s="163"/>
      <c r="JVM662" s="163"/>
      <c r="JVN662" s="163"/>
      <c r="JVO662" s="163"/>
      <c r="JVP662" s="163"/>
      <c r="JVQ662" s="163"/>
      <c r="JVR662" s="163"/>
      <c r="JVS662" s="163"/>
      <c r="JVT662" s="163"/>
      <c r="JVU662" s="163"/>
      <c r="JVV662" s="163"/>
      <c r="JVW662" s="163"/>
      <c r="JVX662" s="163"/>
      <c r="JVY662" s="163"/>
      <c r="JVZ662" s="163"/>
      <c r="JWA662" s="163"/>
      <c r="JWB662" s="163"/>
      <c r="JWC662" s="163"/>
      <c r="JWD662" s="163"/>
      <c r="JWE662" s="163"/>
      <c r="JWF662" s="163"/>
      <c r="JWG662" s="163"/>
      <c r="JWH662" s="163"/>
      <c r="JWI662" s="163"/>
      <c r="JWJ662" s="163"/>
      <c r="JWK662" s="163"/>
      <c r="JWL662" s="163"/>
      <c r="JWM662" s="163"/>
      <c r="JWN662" s="163"/>
      <c r="JWO662" s="163"/>
      <c r="JWP662" s="163"/>
      <c r="JWQ662" s="163"/>
      <c r="JWR662" s="163"/>
      <c r="JWS662" s="163"/>
      <c r="JWT662" s="163"/>
      <c r="JWU662" s="163"/>
      <c r="JWV662" s="163"/>
      <c r="JWW662" s="163"/>
      <c r="JWX662" s="163"/>
      <c r="JWY662" s="163"/>
      <c r="JWZ662" s="163"/>
      <c r="JXA662" s="163"/>
      <c r="JXB662" s="163"/>
      <c r="JXC662" s="163"/>
      <c r="JXD662" s="163"/>
      <c r="JXE662" s="163"/>
      <c r="JXF662" s="163"/>
      <c r="JXG662" s="163"/>
      <c r="JXH662" s="163"/>
      <c r="JXI662" s="163"/>
      <c r="JXJ662" s="163"/>
      <c r="JXK662" s="163"/>
      <c r="JXL662" s="163"/>
      <c r="JXM662" s="163"/>
      <c r="JXN662" s="163"/>
      <c r="JXO662" s="163"/>
      <c r="JXP662" s="163"/>
      <c r="JXQ662" s="163"/>
      <c r="JXR662" s="163"/>
      <c r="JXS662" s="163"/>
      <c r="JXT662" s="163"/>
      <c r="JXU662" s="163"/>
      <c r="JXV662" s="163"/>
      <c r="JXW662" s="163"/>
      <c r="JXX662" s="163"/>
      <c r="JXY662" s="163"/>
      <c r="JXZ662" s="163"/>
      <c r="JYA662" s="163"/>
      <c r="JYB662" s="163"/>
      <c r="JYC662" s="163"/>
      <c r="JYD662" s="163"/>
      <c r="JYE662" s="163"/>
      <c r="JYF662" s="163"/>
      <c r="JYG662" s="163"/>
      <c r="JYH662" s="163"/>
      <c r="JYI662" s="163"/>
      <c r="JYJ662" s="163"/>
      <c r="JYK662" s="163"/>
      <c r="JYL662" s="163"/>
      <c r="JYM662" s="163"/>
      <c r="JYN662" s="163"/>
      <c r="JYO662" s="163"/>
      <c r="JYP662" s="163"/>
      <c r="JYQ662" s="163"/>
      <c r="JYR662" s="163"/>
      <c r="JYS662" s="163"/>
      <c r="JYT662" s="163"/>
      <c r="JYU662" s="163"/>
      <c r="JYV662" s="163"/>
      <c r="JYW662" s="163"/>
      <c r="JYX662" s="163"/>
      <c r="JYY662" s="163"/>
      <c r="JYZ662" s="163"/>
      <c r="JZA662" s="163"/>
      <c r="JZB662" s="163"/>
      <c r="JZC662" s="163"/>
      <c r="JZD662" s="163"/>
      <c r="JZE662" s="163"/>
      <c r="JZF662" s="163"/>
      <c r="JZG662" s="163"/>
      <c r="JZH662" s="163"/>
      <c r="JZI662" s="163"/>
      <c r="JZJ662" s="163"/>
      <c r="JZK662" s="163"/>
      <c r="JZL662" s="163"/>
      <c r="JZM662" s="163"/>
      <c r="JZN662" s="163"/>
      <c r="JZO662" s="163"/>
      <c r="JZP662" s="163"/>
      <c r="JZQ662" s="163"/>
      <c r="JZR662" s="163"/>
      <c r="JZS662" s="163"/>
      <c r="JZT662" s="163"/>
      <c r="JZU662" s="163"/>
      <c r="JZV662" s="163"/>
      <c r="JZW662" s="163"/>
      <c r="JZX662" s="163"/>
      <c r="JZY662" s="163"/>
      <c r="JZZ662" s="163"/>
      <c r="KAA662" s="163"/>
      <c r="KAB662" s="163"/>
      <c r="KAC662" s="163"/>
      <c r="KAD662" s="163"/>
      <c r="KAE662" s="163"/>
      <c r="KAF662" s="163"/>
      <c r="KAG662" s="163"/>
      <c r="KAH662" s="163"/>
      <c r="KAI662" s="163"/>
      <c r="KAJ662" s="163"/>
      <c r="KAK662" s="163"/>
      <c r="KAL662" s="163"/>
      <c r="KAM662" s="163"/>
      <c r="KAN662" s="163"/>
      <c r="KAO662" s="163"/>
      <c r="KAP662" s="163"/>
      <c r="KAQ662" s="163"/>
      <c r="KAR662" s="163"/>
      <c r="KAS662" s="163"/>
      <c r="KAT662" s="163"/>
      <c r="KAU662" s="163"/>
      <c r="KAV662" s="163"/>
      <c r="KAW662" s="163"/>
      <c r="KAX662" s="163"/>
      <c r="KAY662" s="163"/>
      <c r="KAZ662" s="163"/>
      <c r="KBA662" s="163"/>
      <c r="KBB662" s="163"/>
      <c r="KBC662" s="163"/>
      <c r="KBD662" s="163"/>
      <c r="KBE662" s="163"/>
      <c r="KBF662" s="163"/>
      <c r="KBG662" s="163"/>
      <c r="KBH662" s="163"/>
      <c r="KBI662" s="163"/>
      <c r="KBJ662" s="163"/>
      <c r="KBK662" s="163"/>
      <c r="KBL662" s="163"/>
      <c r="KBM662" s="163"/>
      <c r="KBN662" s="163"/>
      <c r="KBO662" s="163"/>
      <c r="KBP662" s="163"/>
      <c r="KBQ662" s="163"/>
      <c r="KBR662" s="163"/>
      <c r="KBS662" s="163"/>
      <c r="KBT662" s="163"/>
      <c r="KBU662" s="163"/>
      <c r="KBV662" s="163"/>
      <c r="KBW662" s="163"/>
      <c r="KBX662" s="163"/>
      <c r="KBY662" s="163"/>
      <c r="KBZ662" s="163"/>
      <c r="KCA662" s="163"/>
      <c r="KCB662" s="163"/>
      <c r="KCC662" s="163"/>
      <c r="KCD662" s="163"/>
      <c r="KCE662" s="163"/>
      <c r="KCF662" s="163"/>
      <c r="KCG662" s="163"/>
      <c r="KCH662" s="163"/>
      <c r="KCI662" s="163"/>
      <c r="KCJ662" s="163"/>
      <c r="KCK662" s="163"/>
      <c r="KCL662" s="163"/>
      <c r="KCM662" s="163"/>
      <c r="KCN662" s="163"/>
      <c r="KCO662" s="163"/>
      <c r="KCP662" s="163"/>
      <c r="KCQ662" s="163"/>
      <c r="KCR662" s="163"/>
      <c r="KCS662" s="163"/>
      <c r="KCT662" s="163"/>
      <c r="KCU662" s="163"/>
      <c r="KCV662" s="163"/>
      <c r="KCW662" s="163"/>
      <c r="KCX662" s="163"/>
      <c r="KCY662" s="163"/>
      <c r="KCZ662" s="163"/>
      <c r="KDA662" s="163"/>
      <c r="KDB662" s="163"/>
      <c r="KDC662" s="163"/>
      <c r="KDD662" s="163"/>
      <c r="KDE662" s="163"/>
      <c r="KDF662" s="163"/>
      <c r="KDG662" s="163"/>
      <c r="KDH662" s="163"/>
      <c r="KDI662" s="163"/>
      <c r="KDJ662" s="163"/>
      <c r="KDK662" s="163"/>
      <c r="KDL662" s="163"/>
      <c r="KDM662" s="163"/>
      <c r="KDN662" s="163"/>
      <c r="KDO662" s="163"/>
      <c r="KDP662" s="163"/>
      <c r="KDQ662" s="163"/>
      <c r="KDR662" s="163"/>
      <c r="KDS662" s="163"/>
      <c r="KDT662" s="163"/>
      <c r="KDU662" s="163"/>
      <c r="KDV662" s="163"/>
      <c r="KDW662" s="163"/>
      <c r="KDX662" s="163"/>
      <c r="KDY662" s="163"/>
      <c r="KDZ662" s="163"/>
      <c r="KEA662" s="163"/>
      <c r="KEB662" s="163"/>
      <c r="KEC662" s="163"/>
      <c r="KED662" s="163"/>
      <c r="KEE662" s="163"/>
      <c r="KEF662" s="163"/>
      <c r="KEG662" s="163"/>
      <c r="KEH662" s="163"/>
      <c r="KEI662" s="163"/>
      <c r="KEJ662" s="163"/>
      <c r="KEK662" s="163"/>
      <c r="KEL662" s="163"/>
      <c r="KEM662" s="163"/>
      <c r="KEN662" s="163"/>
      <c r="KEO662" s="163"/>
      <c r="KEP662" s="163"/>
      <c r="KEQ662" s="163"/>
      <c r="KER662" s="163"/>
      <c r="KES662" s="163"/>
      <c r="KET662" s="163"/>
      <c r="KEU662" s="163"/>
      <c r="KEV662" s="163"/>
      <c r="KEW662" s="163"/>
      <c r="KEX662" s="163"/>
      <c r="KEY662" s="163"/>
      <c r="KEZ662" s="163"/>
      <c r="KFA662" s="163"/>
      <c r="KFB662" s="163"/>
      <c r="KFC662" s="163"/>
      <c r="KFD662" s="163"/>
      <c r="KFE662" s="163"/>
      <c r="KFF662" s="163"/>
      <c r="KFG662" s="163"/>
      <c r="KFH662" s="163"/>
      <c r="KFI662" s="163"/>
      <c r="KFJ662" s="163"/>
      <c r="KFK662" s="163"/>
      <c r="KFL662" s="163"/>
      <c r="KFM662" s="163"/>
      <c r="KFN662" s="163"/>
      <c r="KFO662" s="163"/>
      <c r="KFP662" s="163"/>
      <c r="KFQ662" s="163"/>
      <c r="KFR662" s="163"/>
      <c r="KFS662" s="163"/>
      <c r="KFT662" s="163"/>
      <c r="KFU662" s="163"/>
      <c r="KFV662" s="163"/>
      <c r="KFW662" s="163"/>
      <c r="KFX662" s="163"/>
      <c r="KFY662" s="163"/>
      <c r="KFZ662" s="163"/>
      <c r="KGA662" s="163"/>
      <c r="KGB662" s="163"/>
      <c r="KGC662" s="163"/>
      <c r="KGD662" s="163"/>
      <c r="KGE662" s="163"/>
      <c r="KGF662" s="163"/>
      <c r="KGG662" s="163"/>
      <c r="KGH662" s="163"/>
      <c r="KGI662" s="163"/>
      <c r="KGJ662" s="163"/>
      <c r="KGK662" s="163"/>
      <c r="KGL662" s="163"/>
      <c r="KGM662" s="163"/>
      <c r="KGN662" s="163"/>
      <c r="KGO662" s="163"/>
      <c r="KGP662" s="163"/>
      <c r="KGQ662" s="163"/>
      <c r="KGR662" s="163"/>
      <c r="KGS662" s="163"/>
      <c r="KGT662" s="163"/>
      <c r="KGU662" s="163"/>
      <c r="KGV662" s="163"/>
      <c r="KGW662" s="163"/>
      <c r="KGX662" s="163"/>
      <c r="KGY662" s="163"/>
      <c r="KGZ662" s="163"/>
      <c r="KHA662" s="163"/>
      <c r="KHB662" s="163"/>
      <c r="KHC662" s="163"/>
      <c r="KHD662" s="163"/>
      <c r="KHE662" s="163"/>
      <c r="KHF662" s="163"/>
      <c r="KHG662" s="163"/>
      <c r="KHH662" s="163"/>
      <c r="KHI662" s="163"/>
      <c r="KHJ662" s="163"/>
      <c r="KHK662" s="163"/>
      <c r="KHL662" s="163"/>
      <c r="KHM662" s="163"/>
      <c r="KHN662" s="163"/>
      <c r="KHO662" s="163"/>
      <c r="KHP662" s="163"/>
      <c r="KHQ662" s="163"/>
      <c r="KHR662" s="163"/>
      <c r="KHS662" s="163"/>
      <c r="KHT662" s="163"/>
      <c r="KHU662" s="163"/>
      <c r="KHV662" s="163"/>
      <c r="KHW662" s="163"/>
      <c r="KHX662" s="163"/>
      <c r="KHY662" s="163"/>
      <c r="KHZ662" s="163"/>
      <c r="KIA662" s="163"/>
      <c r="KIB662" s="163"/>
      <c r="KIC662" s="163"/>
      <c r="KID662" s="163"/>
      <c r="KIE662" s="163"/>
      <c r="KIF662" s="163"/>
      <c r="KIG662" s="163"/>
      <c r="KIH662" s="163"/>
      <c r="KII662" s="163"/>
      <c r="KIJ662" s="163"/>
      <c r="KIK662" s="163"/>
      <c r="KIL662" s="163"/>
      <c r="KIM662" s="163"/>
      <c r="KIN662" s="163"/>
      <c r="KIO662" s="163"/>
      <c r="KIP662" s="163"/>
      <c r="KIQ662" s="163"/>
      <c r="KIR662" s="163"/>
      <c r="KIS662" s="163"/>
      <c r="KIT662" s="163"/>
      <c r="KIU662" s="163"/>
      <c r="KIV662" s="163"/>
      <c r="KIW662" s="163"/>
      <c r="KIX662" s="163"/>
      <c r="KIY662" s="163"/>
      <c r="KIZ662" s="163"/>
      <c r="KJA662" s="163"/>
      <c r="KJB662" s="163"/>
      <c r="KJC662" s="163"/>
      <c r="KJD662" s="163"/>
      <c r="KJE662" s="163"/>
      <c r="KJF662" s="163"/>
      <c r="KJG662" s="163"/>
      <c r="KJH662" s="163"/>
      <c r="KJI662" s="163"/>
      <c r="KJJ662" s="163"/>
      <c r="KJK662" s="163"/>
      <c r="KJL662" s="163"/>
      <c r="KJM662" s="163"/>
      <c r="KJN662" s="163"/>
      <c r="KJO662" s="163"/>
      <c r="KJP662" s="163"/>
      <c r="KJQ662" s="163"/>
      <c r="KJR662" s="163"/>
      <c r="KJS662" s="163"/>
      <c r="KJT662" s="163"/>
      <c r="KJU662" s="163"/>
      <c r="KJV662" s="163"/>
      <c r="KJW662" s="163"/>
      <c r="KJX662" s="163"/>
      <c r="KJY662" s="163"/>
      <c r="KJZ662" s="163"/>
      <c r="KKA662" s="163"/>
      <c r="KKB662" s="163"/>
      <c r="KKC662" s="163"/>
      <c r="KKD662" s="163"/>
      <c r="KKE662" s="163"/>
      <c r="KKF662" s="163"/>
      <c r="KKG662" s="163"/>
      <c r="KKH662" s="163"/>
      <c r="KKI662" s="163"/>
      <c r="KKJ662" s="163"/>
      <c r="KKK662" s="163"/>
      <c r="KKL662" s="163"/>
      <c r="KKM662" s="163"/>
      <c r="KKN662" s="163"/>
      <c r="KKO662" s="163"/>
      <c r="KKP662" s="163"/>
      <c r="KKQ662" s="163"/>
      <c r="KKR662" s="163"/>
      <c r="KKS662" s="163"/>
      <c r="KKT662" s="163"/>
      <c r="KKU662" s="163"/>
      <c r="KKV662" s="163"/>
      <c r="KKW662" s="163"/>
      <c r="KKX662" s="163"/>
      <c r="KKY662" s="163"/>
      <c r="KKZ662" s="163"/>
      <c r="KLA662" s="163"/>
      <c r="KLB662" s="163"/>
      <c r="KLC662" s="163"/>
      <c r="KLD662" s="163"/>
      <c r="KLE662" s="163"/>
      <c r="KLF662" s="163"/>
      <c r="KLG662" s="163"/>
      <c r="KLH662" s="163"/>
      <c r="KLI662" s="163"/>
      <c r="KLJ662" s="163"/>
      <c r="KLK662" s="163"/>
      <c r="KLL662" s="163"/>
      <c r="KLM662" s="163"/>
      <c r="KLN662" s="163"/>
      <c r="KLO662" s="163"/>
      <c r="KLP662" s="163"/>
      <c r="KLQ662" s="163"/>
      <c r="KLR662" s="163"/>
      <c r="KLS662" s="163"/>
      <c r="KLT662" s="163"/>
      <c r="KLU662" s="163"/>
      <c r="KLV662" s="163"/>
      <c r="KLW662" s="163"/>
      <c r="KLX662" s="163"/>
      <c r="KLY662" s="163"/>
      <c r="KLZ662" s="163"/>
      <c r="KMA662" s="163"/>
      <c r="KMB662" s="163"/>
      <c r="KMC662" s="163"/>
      <c r="KMD662" s="163"/>
      <c r="KME662" s="163"/>
      <c r="KMF662" s="163"/>
      <c r="KMG662" s="163"/>
      <c r="KMH662" s="163"/>
      <c r="KMI662" s="163"/>
      <c r="KMJ662" s="163"/>
      <c r="KMK662" s="163"/>
      <c r="KML662" s="163"/>
      <c r="KMM662" s="163"/>
      <c r="KMN662" s="163"/>
      <c r="KMO662" s="163"/>
      <c r="KMP662" s="163"/>
      <c r="KMQ662" s="163"/>
      <c r="KMR662" s="163"/>
      <c r="KMS662" s="163"/>
      <c r="KMT662" s="163"/>
      <c r="KMU662" s="163"/>
      <c r="KMV662" s="163"/>
      <c r="KMW662" s="163"/>
      <c r="KMX662" s="163"/>
      <c r="KMY662" s="163"/>
      <c r="KMZ662" s="163"/>
      <c r="KNA662" s="163"/>
      <c r="KNB662" s="163"/>
      <c r="KNC662" s="163"/>
      <c r="KND662" s="163"/>
      <c r="KNE662" s="163"/>
      <c r="KNF662" s="163"/>
      <c r="KNG662" s="163"/>
      <c r="KNH662" s="163"/>
      <c r="KNI662" s="163"/>
      <c r="KNJ662" s="163"/>
      <c r="KNK662" s="163"/>
      <c r="KNL662" s="163"/>
      <c r="KNM662" s="163"/>
      <c r="KNN662" s="163"/>
      <c r="KNO662" s="163"/>
      <c r="KNP662" s="163"/>
      <c r="KNQ662" s="163"/>
      <c r="KNR662" s="163"/>
      <c r="KNS662" s="163"/>
      <c r="KNT662" s="163"/>
      <c r="KNU662" s="163"/>
      <c r="KNV662" s="163"/>
      <c r="KNW662" s="163"/>
      <c r="KNX662" s="163"/>
      <c r="KNY662" s="163"/>
      <c r="KNZ662" s="163"/>
      <c r="KOA662" s="163"/>
      <c r="KOB662" s="163"/>
      <c r="KOC662" s="163"/>
      <c r="KOD662" s="163"/>
      <c r="KOE662" s="163"/>
      <c r="KOF662" s="163"/>
      <c r="KOG662" s="163"/>
      <c r="KOH662" s="163"/>
      <c r="KOI662" s="163"/>
      <c r="KOJ662" s="163"/>
      <c r="KOK662" s="163"/>
      <c r="KOL662" s="163"/>
      <c r="KOM662" s="163"/>
      <c r="KON662" s="163"/>
      <c r="KOO662" s="163"/>
      <c r="KOP662" s="163"/>
      <c r="KOQ662" s="163"/>
      <c r="KOR662" s="163"/>
      <c r="KOS662" s="163"/>
      <c r="KOT662" s="163"/>
      <c r="KOU662" s="163"/>
      <c r="KOV662" s="163"/>
      <c r="KOW662" s="163"/>
      <c r="KOX662" s="163"/>
      <c r="KOY662" s="163"/>
      <c r="KOZ662" s="163"/>
      <c r="KPA662" s="163"/>
      <c r="KPB662" s="163"/>
      <c r="KPC662" s="163"/>
      <c r="KPD662" s="163"/>
      <c r="KPE662" s="163"/>
      <c r="KPF662" s="163"/>
      <c r="KPG662" s="163"/>
      <c r="KPH662" s="163"/>
      <c r="KPI662" s="163"/>
      <c r="KPJ662" s="163"/>
      <c r="KPK662" s="163"/>
      <c r="KPL662" s="163"/>
      <c r="KPM662" s="163"/>
      <c r="KPN662" s="163"/>
      <c r="KPO662" s="163"/>
      <c r="KPP662" s="163"/>
      <c r="KPQ662" s="163"/>
      <c r="KPR662" s="163"/>
      <c r="KPS662" s="163"/>
      <c r="KPT662" s="163"/>
      <c r="KPU662" s="163"/>
      <c r="KPV662" s="163"/>
      <c r="KPW662" s="163"/>
      <c r="KPX662" s="163"/>
      <c r="KPY662" s="163"/>
      <c r="KPZ662" s="163"/>
      <c r="KQA662" s="163"/>
      <c r="KQB662" s="163"/>
      <c r="KQC662" s="163"/>
      <c r="KQD662" s="163"/>
      <c r="KQE662" s="163"/>
      <c r="KQF662" s="163"/>
      <c r="KQG662" s="163"/>
      <c r="KQH662" s="163"/>
      <c r="KQI662" s="163"/>
      <c r="KQJ662" s="163"/>
      <c r="KQK662" s="163"/>
      <c r="KQL662" s="163"/>
      <c r="KQM662" s="163"/>
      <c r="KQN662" s="163"/>
      <c r="KQO662" s="163"/>
      <c r="KQP662" s="163"/>
      <c r="KQQ662" s="163"/>
      <c r="KQR662" s="163"/>
      <c r="KQS662" s="163"/>
      <c r="KQT662" s="163"/>
      <c r="KQU662" s="163"/>
      <c r="KQV662" s="163"/>
      <c r="KQW662" s="163"/>
      <c r="KQX662" s="163"/>
      <c r="KQY662" s="163"/>
      <c r="KQZ662" s="163"/>
      <c r="KRA662" s="163"/>
      <c r="KRB662" s="163"/>
      <c r="KRC662" s="163"/>
      <c r="KRD662" s="163"/>
      <c r="KRE662" s="163"/>
      <c r="KRF662" s="163"/>
      <c r="KRG662" s="163"/>
      <c r="KRH662" s="163"/>
      <c r="KRI662" s="163"/>
      <c r="KRJ662" s="163"/>
      <c r="KRK662" s="163"/>
      <c r="KRL662" s="163"/>
      <c r="KRM662" s="163"/>
      <c r="KRN662" s="163"/>
      <c r="KRO662" s="163"/>
      <c r="KRP662" s="163"/>
      <c r="KRQ662" s="163"/>
      <c r="KRR662" s="163"/>
      <c r="KRS662" s="163"/>
      <c r="KRT662" s="163"/>
      <c r="KRU662" s="163"/>
      <c r="KRV662" s="163"/>
      <c r="KRW662" s="163"/>
      <c r="KRX662" s="163"/>
      <c r="KRY662" s="163"/>
      <c r="KRZ662" s="163"/>
      <c r="KSA662" s="163"/>
      <c r="KSB662" s="163"/>
      <c r="KSC662" s="163"/>
      <c r="KSD662" s="163"/>
      <c r="KSE662" s="163"/>
      <c r="KSF662" s="163"/>
      <c r="KSG662" s="163"/>
      <c r="KSH662" s="163"/>
      <c r="KSI662" s="163"/>
      <c r="KSJ662" s="163"/>
      <c r="KSK662" s="163"/>
      <c r="KSL662" s="163"/>
      <c r="KSM662" s="163"/>
      <c r="KSN662" s="163"/>
      <c r="KSO662" s="163"/>
      <c r="KSP662" s="163"/>
      <c r="KSQ662" s="163"/>
      <c r="KSR662" s="163"/>
      <c r="KSS662" s="163"/>
      <c r="KST662" s="163"/>
      <c r="KSU662" s="163"/>
      <c r="KSV662" s="163"/>
      <c r="KSW662" s="163"/>
      <c r="KSX662" s="163"/>
      <c r="KSY662" s="163"/>
      <c r="KSZ662" s="163"/>
      <c r="KTA662" s="163"/>
      <c r="KTB662" s="163"/>
      <c r="KTC662" s="163"/>
      <c r="KTD662" s="163"/>
      <c r="KTE662" s="163"/>
      <c r="KTF662" s="163"/>
      <c r="KTG662" s="163"/>
      <c r="KTH662" s="163"/>
      <c r="KTI662" s="163"/>
      <c r="KTJ662" s="163"/>
      <c r="KTK662" s="163"/>
      <c r="KTL662" s="163"/>
      <c r="KTM662" s="163"/>
      <c r="KTN662" s="163"/>
      <c r="KTO662" s="163"/>
      <c r="KTP662" s="163"/>
      <c r="KTQ662" s="163"/>
      <c r="KTR662" s="163"/>
      <c r="KTS662" s="163"/>
      <c r="KTT662" s="163"/>
      <c r="KTU662" s="163"/>
      <c r="KTV662" s="163"/>
      <c r="KTW662" s="163"/>
      <c r="KTX662" s="163"/>
      <c r="KTY662" s="163"/>
      <c r="KTZ662" s="163"/>
      <c r="KUA662" s="163"/>
      <c r="KUB662" s="163"/>
      <c r="KUC662" s="163"/>
      <c r="KUD662" s="163"/>
      <c r="KUE662" s="163"/>
      <c r="KUF662" s="163"/>
      <c r="KUG662" s="163"/>
      <c r="KUH662" s="163"/>
      <c r="KUI662" s="163"/>
      <c r="KUJ662" s="163"/>
      <c r="KUK662" s="163"/>
      <c r="KUL662" s="163"/>
      <c r="KUM662" s="163"/>
      <c r="KUN662" s="163"/>
      <c r="KUO662" s="163"/>
      <c r="KUP662" s="163"/>
      <c r="KUQ662" s="163"/>
      <c r="KUR662" s="163"/>
      <c r="KUS662" s="163"/>
      <c r="KUT662" s="163"/>
      <c r="KUU662" s="163"/>
      <c r="KUV662" s="163"/>
      <c r="KUW662" s="163"/>
      <c r="KUX662" s="163"/>
      <c r="KUY662" s="163"/>
      <c r="KUZ662" s="163"/>
      <c r="KVA662" s="163"/>
      <c r="KVB662" s="163"/>
      <c r="KVC662" s="163"/>
      <c r="KVD662" s="163"/>
      <c r="KVE662" s="163"/>
      <c r="KVF662" s="163"/>
      <c r="KVG662" s="163"/>
      <c r="KVH662" s="163"/>
      <c r="KVI662" s="163"/>
      <c r="KVJ662" s="163"/>
      <c r="KVK662" s="163"/>
      <c r="KVL662" s="163"/>
      <c r="KVM662" s="163"/>
      <c r="KVN662" s="163"/>
      <c r="KVO662" s="163"/>
      <c r="KVP662" s="163"/>
      <c r="KVQ662" s="163"/>
      <c r="KVR662" s="163"/>
      <c r="KVS662" s="163"/>
      <c r="KVT662" s="163"/>
      <c r="KVU662" s="163"/>
      <c r="KVV662" s="163"/>
      <c r="KVW662" s="163"/>
      <c r="KVX662" s="163"/>
      <c r="KVY662" s="163"/>
      <c r="KVZ662" s="163"/>
      <c r="KWA662" s="163"/>
      <c r="KWB662" s="163"/>
      <c r="KWC662" s="163"/>
      <c r="KWD662" s="163"/>
      <c r="KWE662" s="163"/>
      <c r="KWF662" s="163"/>
      <c r="KWG662" s="163"/>
      <c r="KWH662" s="163"/>
      <c r="KWI662" s="163"/>
      <c r="KWJ662" s="163"/>
      <c r="KWK662" s="163"/>
      <c r="KWL662" s="163"/>
      <c r="KWM662" s="163"/>
      <c r="KWN662" s="163"/>
      <c r="KWO662" s="163"/>
      <c r="KWP662" s="163"/>
      <c r="KWQ662" s="163"/>
      <c r="KWR662" s="163"/>
      <c r="KWS662" s="163"/>
      <c r="KWT662" s="163"/>
      <c r="KWU662" s="163"/>
      <c r="KWV662" s="163"/>
      <c r="KWW662" s="163"/>
      <c r="KWX662" s="163"/>
      <c r="KWY662" s="163"/>
      <c r="KWZ662" s="163"/>
      <c r="KXA662" s="163"/>
      <c r="KXB662" s="163"/>
      <c r="KXC662" s="163"/>
      <c r="KXD662" s="163"/>
      <c r="KXE662" s="163"/>
      <c r="KXF662" s="163"/>
      <c r="KXG662" s="163"/>
      <c r="KXH662" s="163"/>
      <c r="KXI662" s="163"/>
      <c r="KXJ662" s="163"/>
      <c r="KXK662" s="163"/>
      <c r="KXL662" s="163"/>
      <c r="KXM662" s="163"/>
      <c r="KXN662" s="163"/>
      <c r="KXO662" s="163"/>
      <c r="KXP662" s="163"/>
      <c r="KXQ662" s="163"/>
      <c r="KXR662" s="163"/>
      <c r="KXS662" s="163"/>
      <c r="KXT662" s="163"/>
      <c r="KXU662" s="163"/>
      <c r="KXV662" s="163"/>
      <c r="KXW662" s="163"/>
      <c r="KXX662" s="163"/>
      <c r="KXY662" s="163"/>
      <c r="KXZ662" s="163"/>
      <c r="KYA662" s="163"/>
      <c r="KYB662" s="163"/>
      <c r="KYC662" s="163"/>
      <c r="KYD662" s="163"/>
      <c r="KYE662" s="163"/>
      <c r="KYF662" s="163"/>
      <c r="KYG662" s="163"/>
      <c r="KYH662" s="163"/>
      <c r="KYI662" s="163"/>
      <c r="KYJ662" s="163"/>
      <c r="KYK662" s="163"/>
      <c r="KYL662" s="163"/>
      <c r="KYM662" s="163"/>
      <c r="KYN662" s="163"/>
      <c r="KYO662" s="163"/>
      <c r="KYP662" s="163"/>
      <c r="KYQ662" s="163"/>
      <c r="KYR662" s="163"/>
      <c r="KYS662" s="163"/>
      <c r="KYT662" s="163"/>
      <c r="KYU662" s="163"/>
      <c r="KYV662" s="163"/>
      <c r="KYW662" s="163"/>
      <c r="KYX662" s="163"/>
      <c r="KYY662" s="163"/>
      <c r="KYZ662" s="163"/>
      <c r="KZA662" s="163"/>
      <c r="KZB662" s="163"/>
      <c r="KZC662" s="163"/>
      <c r="KZD662" s="163"/>
      <c r="KZE662" s="163"/>
      <c r="KZF662" s="163"/>
      <c r="KZG662" s="163"/>
      <c r="KZH662" s="163"/>
      <c r="KZI662" s="163"/>
      <c r="KZJ662" s="163"/>
      <c r="KZK662" s="163"/>
      <c r="KZL662" s="163"/>
      <c r="KZM662" s="163"/>
      <c r="KZN662" s="163"/>
      <c r="KZO662" s="163"/>
      <c r="KZP662" s="163"/>
      <c r="KZQ662" s="163"/>
      <c r="KZR662" s="163"/>
      <c r="KZS662" s="163"/>
      <c r="KZT662" s="163"/>
      <c r="KZU662" s="163"/>
      <c r="KZV662" s="163"/>
      <c r="KZW662" s="163"/>
      <c r="KZX662" s="163"/>
      <c r="KZY662" s="163"/>
      <c r="KZZ662" s="163"/>
      <c r="LAA662" s="163"/>
      <c r="LAB662" s="163"/>
      <c r="LAC662" s="163"/>
      <c r="LAD662" s="163"/>
      <c r="LAE662" s="163"/>
      <c r="LAF662" s="163"/>
      <c r="LAG662" s="163"/>
      <c r="LAH662" s="163"/>
      <c r="LAI662" s="163"/>
      <c r="LAJ662" s="163"/>
      <c r="LAK662" s="163"/>
      <c r="LAL662" s="163"/>
      <c r="LAM662" s="163"/>
      <c r="LAN662" s="163"/>
      <c r="LAO662" s="163"/>
      <c r="LAP662" s="163"/>
      <c r="LAQ662" s="163"/>
      <c r="LAR662" s="163"/>
      <c r="LAS662" s="163"/>
      <c r="LAT662" s="163"/>
      <c r="LAU662" s="163"/>
      <c r="LAV662" s="163"/>
      <c r="LAW662" s="163"/>
      <c r="LAX662" s="163"/>
      <c r="LAY662" s="163"/>
      <c r="LAZ662" s="163"/>
      <c r="LBA662" s="163"/>
      <c r="LBB662" s="163"/>
      <c r="LBC662" s="163"/>
      <c r="LBD662" s="163"/>
      <c r="LBE662" s="163"/>
      <c r="LBF662" s="163"/>
      <c r="LBG662" s="163"/>
      <c r="LBH662" s="163"/>
      <c r="LBI662" s="163"/>
      <c r="LBJ662" s="163"/>
      <c r="LBK662" s="163"/>
      <c r="LBL662" s="163"/>
      <c r="LBM662" s="163"/>
      <c r="LBN662" s="163"/>
      <c r="LBO662" s="163"/>
      <c r="LBP662" s="163"/>
      <c r="LBQ662" s="163"/>
      <c r="LBR662" s="163"/>
      <c r="LBS662" s="163"/>
      <c r="LBT662" s="163"/>
      <c r="LBU662" s="163"/>
      <c r="LBV662" s="163"/>
      <c r="LBW662" s="163"/>
      <c r="LBX662" s="163"/>
      <c r="LBY662" s="163"/>
      <c r="LBZ662" s="163"/>
      <c r="LCA662" s="163"/>
      <c r="LCB662" s="163"/>
      <c r="LCC662" s="163"/>
      <c r="LCD662" s="163"/>
      <c r="LCE662" s="163"/>
      <c r="LCF662" s="163"/>
      <c r="LCG662" s="163"/>
      <c r="LCH662" s="163"/>
      <c r="LCI662" s="163"/>
      <c r="LCJ662" s="163"/>
      <c r="LCK662" s="163"/>
      <c r="LCL662" s="163"/>
      <c r="LCM662" s="163"/>
      <c r="LCN662" s="163"/>
      <c r="LCO662" s="163"/>
      <c r="LCP662" s="163"/>
      <c r="LCQ662" s="163"/>
      <c r="LCR662" s="163"/>
      <c r="LCS662" s="163"/>
      <c r="LCT662" s="163"/>
      <c r="LCU662" s="163"/>
      <c r="LCV662" s="163"/>
      <c r="LCW662" s="163"/>
      <c r="LCX662" s="163"/>
      <c r="LCY662" s="163"/>
      <c r="LCZ662" s="163"/>
      <c r="LDA662" s="163"/>
      <c r="LDB662" s="163"/>
      <c r="LDC662" s="163"/>
      <c r="LDD662" s="163"/>
      <c r="LDE662" s="163"/>
      <c r="LDF662" s="163"/>
      <c r="LDG662" s="163"/>
      <c r="LDH662" s="163"/>
      <c r="LDI662" s="163"/>
      <c r="LDJ662" s="163"/>
      <c r="LDK662" s="163"/>
      <c r="LDL662" s="163"/>
      <c r="LDM662" s="163"/>
      <c r="LDN662" s="163"/>
      <c r="LDO662" s="163"/>
      <c r="LDP662" s="163"/>
      <c r="LDQ662" s="163"/>
      <c r="LDR662" s="163"/>
      <c r="LDS662" s="163"/>
      <c r="LDT662" s="163"/>
      <c r="LDU662" s="163"/>
      <c r="LDV662" s="163"/>
      <c r="LDW662" s="163"/>
      <c r="LDX662" s="163"/>
      <c r="LDY662" s="163"/>
      <c r="LDZ662" s="163"/>
      <c r="LEA662" s="163"/>
      <c r="LEB662" s="163"/>
      <c r="LEC662" s="163"/>
      <c r="LED662" s="163"/>
      <c r="LEE662" s="163"/>
      <c r="LEF662" s="163"/>
      <c r="LEG662" s="163"/>
      <c r="LEH662" s="163"/>
      <c r="LEI662" s="163"/>
      <c r="LEJ662" s="163"/>
      <c r="LEK662" s="163"/>
      <c r="LEL662" s="163"/>
      <c r="LEM662" s="163"/>
      <c r="LEN662" s="163"/>
      <c r="LEO662" s="163"/>
      <c r="LEP662" s="163"/>
      <c r="LEQ662" s="163"/>
      <c r="LER662" s="163"/>
      <c r="LES662" s="163"/>
      <c r="LET662" s="163"/>
      <c r="LEU662" s="163"/>
      <c r="LEV662" s="163"/>
      <c r="LEW662" s="163"/>
      <c r="LEX662" s="163"/>
      <c r="LEY662" s="163"/>
      <c r="LEZ662" s="163"/>
      <c r="LFA662" s="163"/>
      <c r="LFB662" s="163"/>
      <c r="LFC662" s="163"/>
      <c r="LFD662" s="163"/>
      <c r="LFE662" s="163"/>
      <c r="LFF662" s="163"/>
      <c r="LFG662" s="163"/>
      <c r="LFH662" s="163"/>
      <c r="LFI662" s="163"/>
      <c r="LFJ662" s="163"/>
      <c r="LFK662" s="163"/>
      <c r="LFL662" s="163"/>
      <c r="LFM662" s="163"/>
      <c r="LFN662" s="163"/>
      <c r="LFO662" s="163"/>
      <c r="LFP662" s="163"/>
      <c r="LFQ662" s="163"/>
      <c r="LFR662" s="163"/>
      <c r="LFS662" s="163"/>
      <c r="LFT662" s="163"/>
      <c r="LFU662" s="163"/>
      <c r="LFV662" s="163"/>
      <c r="LFW662" s="163"/>
      <c r="LFX662" s="163"/>
      <c r="LFY662" s="163"/>
      <c r="LFZ662" s="163"/>
      <c r="LGA662" s="163"/>
      <c r="LGB662" s="163"/>
      <c r="LGC662" s="163"/>
      <c r="LGD662" s="163"/>
      <c r="LGE662" s="163"/>
      <c r="LGF662" s="163"/>
      <c r="LGG662" s="163"/>
      <c r="LGH662" s="163"/>
      <c r="LGI662" s="163"/>
      <c r="LGJ662" s="163"/>
      <c r="LGK662" s="163"/>
      <c r="LGL662" s="163"/>
      <c r="LGM662" s="163"/>
      <c r="LGN662" s="163"/>
      <c r="LGO662" s="163"/>
      <c r="LGP662" s="163"/>
      <c r="LGQ662" s="163"/>
      <c r="LGR662" s="163"/>
      <c r="LGS662" s="163"/>
      <c r="LGT662" s="163"/>
      <c r="LGU662" s="163"/>
      <c r="LGV662" s="163"/>
      <c r="LGW662" s="163"/>
      <c r="LGX662" s="163"/>
      <c r="LGY662" s="163"/>
      <c r="LGZ662" s="163"/>
      <c r="LHA662" s="163"/>
      <c r="LHB662" s="163"/>
      <c r="LHC662" s="163"/>
      <c r="LHD662" s="163"/>
      <c r="LHE662" s="163"/>
      <c r="LHF662" s="163"/>
      <c r="LHG662" s="163"/>
      <c r="LHH662" s="163"/>
      <c r="LHI662" s="163"/>
      <c r="LHJ662" s="163"/>
      <c r="LHK662" s="163"/>
      <c r="LHL662" s="163"/>
      <c r="LHM662" s="163"/>
      <c r="LHN662" s="163"/>
      <c r="LHO662" s="163"/>
      <c r="LHP662" s="163"/>
      <c r="LHQ662" s="163"/>
      <c r="LHR662" s="163"/>
      <c r="LHS662" s="163"/>
      <c r="LHT662" s="163"/>
      <c r="LHU662" s="163"/>
      <c r="LHV662" s="163"/>
      <c r="LHW662" s="163"/>
      <c r="LHX662" s="163"/>
      <c r="LHY662" s="163"/>
      <c r="LHZ662" s="163"/>
      <c r="LIA662" s="163"/>
      <c r="LIB662" s="163"/>
      <c r="LIC662" s="163"/>
      <c r="LID662" s="163"/>
      <c r="LIE662" s="163"/>
      <c r="LIF662" s="163"/>
      <c r="LIG662" s="163"/>
      <c r="LIH662" s="163"/>
      <c r="LII662" s="163"/>
      <c r="LIJ662" s="163"/>
      <c r="LIK662" s="163"/>
      <c r="LIL662" s="163"/>
      <c r="LIM662" s="163"/>
      <c r="LIN662" s="163"/>
      <c r="LIO662" s="163"/>
      <c r="LIP662" s="163"/>
      <c r="LIQ662" s="163"/>
      <c r="LIR662" s="163"/>
      <c r="LIS662" s="163"/>
      <c r="LIT662" s="163"/>
      <c r="LIU662" s="163"/>
      <c r="LIV662" s="163"/>
      <c r="LIW662" s="163"/>
      <c r="LIX662" s="163"/>
      <c r="LIY662" s="163"/>
      <c r="LIZ662" s="163"/>
      <c r="LJA662" s="163"/>
      <c r="LJB662" s="163"/>
      <c r="LJC662" s="163"/>
      <c r="LJD662" s="163"/>
      <c r="LJE662" s="163"/>
      <c r="LJF662" s="163"/>
      <c r="LJG662" s="163"/>
      <c r="LJH662" s="163"/>
      <c r="LJI662" s="163"/>
      <c r="LJJ662" s="163"/>
      <c r="LJK662" s="163"/>
      <c r="LJL662" s="163"/>
      <c r="LJM662" s="163"/>
      <c r="LJN662" s="163"/>
      <c r="LJO662" s="163"/>
      <c r="LJP662" s="163"/>
      <c r="LJQ662" s="163"/>
      <c r="LJR662" s="163"/>
      <c r="LJS662" s="163"/>
      <c r="LJT662" s="163"/>
      <c r="LJU662" s="163"/>
      <c r="LJV662" s="163"/>
      <c r="LJW662" s="163"/>
      <c r="LJX662" s="163"/>
      <c r="LJY662" s="163"/>
      <c r="LJZ662" s="163"/>
      <c r="LKA662" s="163"/>
      <c r="LKB662" s="163"/>
      <c r="LKC662" s="163"/>
      <c r="LKD662" s="163"/>
      <c r="LKE662" s="163"/>
      <c r="LKF662" s="163"/>
      <c r="LKG662" s="163"/>
      <c r="LKH662" s="163"/>
      <c r="LKI662" s="163"/>
      <c r="LKJ662" s="163"/>
      <c r="LKK662" s="163"/>
      <c r="LKL662" s="163"/>
      <c r="LKM662" s="163"/>
      <c r="LKN662" s="163"/>
      <c r="LKO662" s="163"/>
      <c r="LKP662" s="163"/>
      <c r="LKQ662" s="163"/>
      <c r="LKR662" s="163"/>
      <c r="LKS662" s="163"/>
      <c r="LKT662" s="163"/>
      <c r="LKU662" s="163"/>
      <c r="LKV662" s="163"/>
      <c r="LKW662" s="163"/>
      <c r="LKX662" s="163"/>
      <c r="LKY662" s="163"/>
      <c r="LKZ662" s="163"/>
      <c r="LLA662" s="163"/>
      <c r="LLB662" s="163"/>
      <c r="LLC662" s="163"/>
      <c r="LLD662" s="163"/>
      <c r="LLE662" s="163"/>
      <c r="LLF662" s="163"/>
      <c r="LLG662" s="163"/>
      <c r="LLH662" s="163"/>
      <c r="LLI662" s="163"/>
      <c r="LLJ662" s="163"/>
      <c r="LLK662" s="163"/>
      <c r="LLL662" s="163"/>
      <c r="LLM662" s="163"/>
      <c r="LLN662" s="163"/>
      <c r="LLO662" s="163"/>
      <c r="LLP662" s="163"/>
      <c r="LLQ662" s="163"/>
      <c r="LLR662" s="163"/>
      <c r="LLS662" s="163"/>
      <c r="LLT662" s="163"/>
      <c r="LLU662" s="163"/>
      <c r="LLV662" s="163"/>
      <c r="LLW662" s="163"/>
      <c r="LLX662" s="163"/>
      <c r="LLY662" s="163"/>
      <c r="LLZ662" s="163"/>
      <c r="LMA662" s="163"/>
      <c r="LMB662" s="163"/>
      <c r="LMC662" s="163"/>
      <c r="LMD662" s="163"/>
      <c r="LME662" s="163"/>
      <c r="LMF662" s="163"/>
      <c r="LMG662" s="163"/>
      <c r="LMH662" s="163"/>
      <c r="LMI662" s="163"/>
      <c r="LMJ662" s="163"/>
      <c r="LMK662" s="163"/>
      <c r="LML662" s="163"/>
      <c r="LMM662" s="163"/>
      <c r="LMN662" s="163"/>
      <c r="LMO662" s="163"/>
      <c r="LMP662" s="163"/>
      <c r="LMQ662" s="163"/>
      <c r="LMR662" s="163"/>
      <c r="LMS662" s="163"/>
      <c r="LMT662" s="163"/>
      <c r="LMU662" s="163"/>
      <c r="LMV662" s="163"/>
      <c r="LMW662" s="163"/>
      <c r="LMX662" s="163"/>
      <c r="LMY662" s="163"/>
      <c r="LMZ662" s="163"/>
      <c r="LNA662" s="163"/>
      <c r="LNB662" s="163"/>
      <c r="LNC662" s="163"/>
      <c r="LND662" s="163"/>
      <c r="LNE662" s="163"/>
      <c r="LNF662" s="163"/>
      <c r="LNG662" s="163"/>
      <c r="LNH662" s="163"/>
      <c r="LNI662" s="163"/>
      <c r="LNJ662" s="163"/>
      <c r="LNK662" s="163"/>
      <c r="LNL662" s="163"/>
      <c r="LNM662" s="163"/>
      <c r="LNN662" s="163"/>
      <c r="LNO662" s="163"/>
      <c r="LNP662" s="163"/>
      <c r="LNQ662" s="163"/>
      <c r="LNR662" s="163"/>
      <c r="LNS662" s="163"/>
      <c r="LNT662" s="163"/>
      <c r="LNU662" s="163"/>
      <c r="LNV662" s="163"/>
      <c r="LNW662" s="163"/>
      <c r="LNX662" s="163"/>
      <c r="LNY662" s="163"/>
      <c r="LNZ662" s="163"/>
      <c r="LOA662" s="163"/>
      <c r="LOB662" s="163"/>
      <c r="LOC662" s="163"/>
      <c r="LOD662" s="163"/>
      <c r="LOE662" s="163"/>
      <c r="LOF662" s="163"/>
      <c r="LOG662" s="163"/>
      <c r="LOH662" s="163"/>
      <c r="LOI662" s="163"/>
      <c r="LOJ662" s="163"/>
      <c r="LOK662" s="163"/>
      <c r="LOL662" s="163"/>
      <c r="LOM662" s="163"/>
      <c r="LON662" s="163"/>
      <c r="LOO662" s="163"/>
      <c r="LOP662" s="163"/>
      <c r="LOQ662" s="163"/>
      <c r="LOR662" s="163"/>
      <c r="LOS662" s="163"/>
      <c r="LOT662" s="163"/>
      <c r="LOU662" s="163"/>
      <c r="LOV662" s="163"/>
      <c r="LOW662" s="163"/>
      <c r="LOX662" s="163"/>
      <c r="LOY662" s="163"/>
      <c r="LOZ662" s="163"/>
      <c r="LPA662" s="163"/>
      <c r="LPB662" s="163"/>
      <c r="LPC662" s="163"/>
      <c r="LPD662" s="163"/>
      <c r="LPE662" s="163"/>
      <c r="LPF662" s="163"/>
      <c r="LPG662" s="163"/>
      <c r="LPH662" s="163"/>
      <c r="LPI662" s="163"/>
      <c r="LPJ662" s="163"/>
      <c r="LPK662" s="163"/>
      <c r="LPL662" s="163"/>
      <c r="LPM662" s="163"/>
      <c r="LPN662" s="163"/>
      <c r="LPO662" s="163"/>
      <c r="LPP662" s="163"/>
      <c r="LPQ662" s="163"/>
      <c r="LPR662" s="163"/>
      <c r="LPS662" s="163"/>
      <c r="LPT662" s="163"/>
      <c r="LPU662" s="163"/>
      <c r="LPV662" s="163"/>
      <c r="LPW662" s="163"/>
      <c r="LPX662" s="163"/>
      <c r="LPY662" s="163"/>
      <c r="LPZ662" s="163"/>
      <c r="LQA662" s="163"/>
      <c r="LQB662" s="163"/>
      <c r="LQC662" s="163"/>
      <c r="LQD662" s="163"/>
      <c r="LQE662" s="163"/>
      <c r="LQF662" s="163"/>
      <c r="LQG662" s="163"/>
      <c r="LQH662" s="163"/>
      <c r="LQI662" s="163"/>
      <c r="LQJ662" s="163"/>
      <c r="LQK662" s="163"/>
      <c r="LQL662" s="163"/>
      <c r="LQM662" s="163"/>
      <c r="LQN662" s="163"/>
      <c r="LQO662" s="163"/>
      <c r="LQP662" s="163"/>
      <c r="LQQ662" s="163"/>
      <c r="LQR662" s="163"/>
      <c r="LQS662" s="163"/>
      <c r="LQT662" s="163"/>
      <c r="LQU662" s="163"/>
      <c r="LQV662" s="163"/>
      <c r="LQW662" s="163"/>
      <c r="LQX662" s="163"/>
      <c r="LQY662" s="163"/>
      <c r="LQZ662" s="163"/>
      <c r="LRA662" s="163"/>
      <c r="LRB662" s="163"/>
      <c r="LRC662" s="163"/>
      <c r="LRD662" s="163"/>
      <c r="LRE662" s="163"/>
      <c r="LRF662" s="163"/>
      <c r="LRG662" s="163"/>
      <c r="LRH662" s="163"/>
      <c r="LRI662" s="163"/>
      <c r="LRJ662" s="163"/>
      <c r="LRK662" s="163"/>
      <c r="LRL662" s="163"/>
      <c r="LRM662" s="163"/>
      <c r="LRN662" s="163"/>
      <c r="LRO662" s="163"/>
      <c r="LRP662" s="163"/>
      <c r="LRQ662" s="163"/>
      <c r="LRR662" s="163"/>
      <c r="LRS662" s="163"/>
      <c r="LRT662" s="163"/>
      <c r="LRU662" s="163"/>
      <c r="LRV662" s="163"/>
      <c r="LRW662" s="163"/>
      <c r="LRX662" s="163"/>
      <c r="LRY662" s="163"/>
      <c r="LRZ662" s="163"/>
      <c r="LSA662" s="163"/>
      <c r="LSB662" s="163"/>
      <c r="LSC662" s="163"/>
      <c r="LSD662" s="163"/>
      <c r="LSE662" s="163"/>
      <c r="LSF662" s="163"/>
      <c r="LSG662" s="163"/>
      <c r="LSH662" s="163"/>
      <c r="LSI662" s="163"/>
      <c r="LSJ662" s="163"/>
      <c r="LSK662" s="163"/>
      <c r="LSL662" s="163"/>
      <c r="LSM662" s="163"/>
      <c r="LSN662" s="163"/>
      <c r="LSO662" s="163"/>
      <c r="LSP662" s="163"/>
      <c r="LSQ662" s="163"/>
      <c r="LSR662" s="163"/>
      <c r="LSS662" s="163"/>
      <c r="LST662" s="163"/>
      <c r="LSU662" s="163"/>
      <c r="LSV662" s="163"/>
      <c r="LSW662" s="163"/>
      <c r="LSX662" s="163"/>
      <c r="LSY662" s="163"/>
      <c r="LSZ662" s="163"/>
      <c r="LTA662" s="163"/>
      <c r="LTB662" s="163"/>
      <c r="LTC662" s="163"/>
      <c r="LTD662" s="163"/>
      <c r="LTE662" s="163"/>
      <c r="LTF662" s="163"/>
      <c r="LTG662" s="163"/>
      <c r="LTH662" s="163"/>
      <c r="LTI662" s="163"/>
      <c r="LTJ662" s="163"/>
      <c r="LTK662" s="163"/>
      <c r="LTL662" s="163"/>
      <c r="LTM662" s="163"/>
      <c r="LTN662" s="163"/>
      <c r="LTO662" s="163"/>
      <c r="LTP662" s="163"/>
      <c r="LTQ662" s="163"/>
      <c r="LTR662" s="163"/>
      <c r="LTS662" s="163"/>
      <c r="LTT662" s="163"/>
      <c r="LTU662" s="163"/>
      <c r="LTV662" s="163"/>
      <c r="LTW662" s="163"/>
      <c r="LTX662" s="163"/>
      <c r="LTY662" s="163"/>
      <c r="LTZ662" s="163"/>
      <c r="LUA662" s="163"/>
      <c r="LUB662" s="163"/>
      <c r="LUC662" s="163"/>
      <c r="LUD662" s="163"/>
      <c r="LUE662" s="163"/>
      <c r="LUF662" s="163"/>
      <c r="LUG662" s="163"/>
      <c r="LUH662" s="163"/>
      <c r="LUI662" s="163"/>
      <c r="LUJ662" s="163"/>
      <c r="LUK662" s="163"/>
      <c r="LUL662" s="163"/>
      <c r="LUM662" s="163"/>
      <c r="LUN662" s="163"/>
      <c r="LUO662" s="163"/>
      <c r="LUP662" s="163"/>
      <c r="LUQ662" s="163"/>
      <c r="LUR662" s="163"/>
      <c r="LUS662" s="163"/>
      <c r="LUT662" s="163"/>
      <c r="LUU662" s="163"/>
      <c r="LUV662" s="163"/>
      <c r="LUW662" s="163"/>
      <c r="LUX662" s="163"/>
      <c r="LUY662" s="163"/>
      <c r="LUZ662" s="163"/>
      <c r="LVA662" s="163"/>
      <c r="LVB662" s="163"/>
      <c r="LVC662" s="163"/>
      <c r="LVD662" s="163"/>
      <c r="LVE662" s="163"/>
      <c r="LVF662" s="163"/>
      <c r="LVG662" s="163"/>
      <c r="LVH662" s="163"/>
      <c r="LVI662" s="163"/>
      <c r="LVJ662" s="163"/>
      <c r="LVK662" s="163"/>
      <c r="LVL662" s="163"/>
      <c r="LVM662" s="163"/>
      <c r="LVN662" s="163"/>
      <c r="LVO662" s="163"/>
      <c r="LVP662" s="163"/>
      <c r="LVQ662" s="163"/>
      <c r="LVR662" s="163"/>
      <c r="LVS662" s="163"/>
      <c r="LVT662" s="163"/>
      <c r="LVU662" s="163"/>
      <c r="LVV662" s="163"/>
      <c r="LVW662" s="163"/>
      <c r="LVX662" s="163"/>
      <c r="LVY662" s="163"/>
      <c r="LVZ662" s="163"/>
      <c r="LWA662" s="163"/>
      <c r="LWB662" s="163"/>
      <c r="LWC662" s="163"/>
      <c r="LWD662" s="163"/>
      <c r="LWE662" s="163"/>
      <c r="LWF662" s="163"/>
      <c r="LWG662" s="163"/>
      <c r="LWH662" s="163"/>
      <c r="LWI662" s="163"/>
      <c r="LWJ662" s="163"/>
      <c r="LWK662" s="163"/>
      <c r="LWL662" s="163"/>
      <c r="LWM662" s="163"/>
      <c r="LWN662" s="163"/>
      <c r="LWO662" s="163"/>
      <c r="LWP662" s="163"/>
      <c r="LWQ662" s="163"/>
      <c r="LWR662" s="163"/>
      <c r="LWS662" s="163"/>
      <c r="LWT662" s="163"/>
      <c r="LWU662" s="163"/>
      <c r="LWV662" s="163"/>
      <c r="LWW662" s="163"/>
      <c r="LWX662" s="163"/>
      <c r="LWY662" s="163"/>
      <c r="LWZ662" s="163"/>
      <c r="LXA662" s="163"/>
      <c r="LXB662" s="163"/>
      <c r="LXC662" s="163"/>
      <c r="LXD662" s="163"/>
      <c r="LXE662" s="163"/>
      <c r="LXF662" s="163"/>
      <c r="LXG662" s="163"/>
      <c r="LXH662" s="163"/>
      <c r="LXI662" s="163"/>
      <c r="LXJ662" s="163"/>
      <c r="LXK662" s="163"/>
      <c r="LXL662" s="163"/>
      <c r="LXM662" s="163"/>
      <c r="LXN662" s="163"/>
      <c r="LXO662" s="163"/>
      <c r="LXP662" s="163"/>
      <c r="LXQ662" s="163"/>
      <c r="LXR662" s="163"/>
      <c r="LXS662" s="163"/>
      <c r="LXT662" s="163"/>
      <c r="LXU662" s="163"/>
      <c r="LXV662" s="163"/>
      <c r="LXW662" s="163"/>
      <c r="LXX662" s="163"/>
      <c r="LXY662" s="163"/>
      <c r="LXZ662" s="163"/>
      <c r="LYA662" s="163"/>
      <c r="LYB662" s="163"/>
      <c r="LYC662" s="163"/>
      <c r="LYD662" s="163"/>
      <c r="LYE662" s="163"/>
      <c r="LYF662" s="163"/>
      <c r="LYG662" s="163"/>
      <c r="LYH662" s="163"/>
      <c r="LYI662" s="163"/>
      <c r="LYJ662" s="163"/>
      <c r="LYK662" s="163"/>
      <c r="LYL662" s="163"/>
      <c r="LYM662" s="163"/>
      <c r="LYN662" s="163"/>
      <c r="LYO662" s="163"/>
      <c r="LYP662" s="163"/>
      <c r="LYQ662" s="163"/>
      <c r="LYR662" s="163"/>
      <c r="LYS662" s="163"/>
      <c r="LYT662" s="163"/>
      <c r="LYU662" s="163"/>
      <c r="LYV662" s="163"/>
      <c r="LYW662" s="163"/>
      <c r="LYX662" s="163"/>
      <c r="LYY662" s="163"/>
      <c r="LYZ662" s="163"/>
      <c r="LZA662" s="163"/>
      <c r="LZB662" s="163"/>
      <c r="LZC662" s="163"/>
      <c r="LZD662" s="163"/>
      <c r="LZE662" s="163"/>
      <c r="LZF662" s="163"/>
      <c r="LZG662" s="163"/>
      <c r="LZH662" s="163"/>
      <c r="LZI662" s="163"/>
      <c r="LZJ662" s="163"/>
      <c r="LZK662" s="163"/>
      <c r="LZL662" s="163"/>
      <c r="LZM662" s="163"/>
      <c r="LZN662" s="163"/>
      <c r="LZO662" s="163"/>
      <c r="LZP662" s="163"/>
      <c r="LZQ662" s="163"/>
      <c r="LZR662" s="163"/>
      <c r="LZS662" s="163"/>
      <c r="LZT662" s="163"/>
      <c r="LZU662" s="163"/>
      <c r="LZV662" s="163"/>
      <c r="LZW662" s="163"/>
      <c r="LZX662" s="163"/>
      <c r="LZY662" s="163"/>
      <c r="LZZ662" s="163"/>
      <c r="MAA662" s="163"/>
      <c r="MAB662" s="163"/>
      <c r="MAC662" s="163"/>
      <c r="MAD662" s="163"/>
      <c r="MAE662" s="163"/>
      <c r="MAF662" s="163"/>
      <c r="MAG662" s="163"/>
      <c r="MAH662" s="163"/>
      <c r="MAI662" s="163"/>
      <c r="MAJ662" s="163"/>
      <c r="MAK662" s="163"/>
      <c r="MAL662" s="163"/>
      <c r="MAM662" s="163"/>
      <c r="MAN662" s="163"/>
      <c r="MAO662" s="163"/>
      <c r="MAP662" s="163"/>
      <c r="MAQ662" s="163"/>
      <c r="MAR662" s="163"/>
      <c r="MAS662" s="163"/>
      <c r="MAT662" s="163"/>
      <c r="MAU662" s="163"/>
      <c r="MAV662" s="163"/>
      <c r="MAW662" s="163"/>
      <c r="MAX662" s="163"/>
      <c r="MAY662" s="163"/>
      <c r="MAZ662" s="163"/>
      <c r="MBA662" s="163"/>
      <c r="MBB662" s="163"/>
      <c r="MBC662" s="163"/>
      <c r="MBD662" s="163"/>
      <c r="MBE662" s="163"/>
      <c r="MBF662" s="163"/>
      <c r="MBG662" s="163"/>
      <c r="MBH662" s="163"/>
      <c r="MBI662" s="163"/>
      <c r="MBJ662" s="163"/>
      <c r="MBK662" s="163"/>
      <c r="MBL662" s="163"/>
      <c r="MBM662" s="163"/>
      <c r="MBN662" s="163"/>
      <c r="MBO662" s="163"/>
      <c r="MBP662" s="163"/>
      <c r="MBQ662" s="163"/>
      <c r="MBR662" s="163"/>
      <c r="MBS662" s="163"/>
      <c r="MBT662" s="163"/>
      <c r="MBU662" s="163"/>
      <c r="MBV662" s="163"/>
      <c r="MBW662" s="163"/>
      <c r="MBX662" s="163"/>
      <c r="MBY662" s="163"/>
      <c r="MBZ662" s="163"/>
      <c r="MCA662" s="163"/>
      <c r="MCB662" s="163"/>
      <c r="MCC662" s="163"/>
      <c r="MCD662" s="163"/>
      <c r="MCE662" s="163"/>
      <c r="MCF662" s="163"/>
      <c r="MCG662" s="163"/>
      <c r="MCH662" s="163"/>
      <c r="MCI662" s="163"/>
      <c r="MCJ662" s="163"/>
      <c r="MCK662" s="163"/>
      <c r="MCL662" s="163"/>
      <c r="MCM662" s="163"/>
      <c r="MCN662" s="163"/>
      <c r="MCO662" s="163"/>
      <c r="MCP662" s="163"/>
      <c r="MCQ662" s="163"/>
      <c r="MCR662" s="163"/>
      <c r="MCS662" s="163"/>
      <c r="MCT662" s="163"/>
      <c r="MCU662" s="163"/>
      <c r="MCV662" s="163"/>
      <c r="MCW662" s="163"/>
      <c r="MCX662" s="163"/>
      <c r="MCY662" s="163"/>
      <c r="MCZ662" s="163"/>
      <c r="MDA662" s="163"/>
      <c r="MDB662" s="163"/>
      <c r="MDC662" s="163"/>
      <c r="MDD662" s="163"/>
      <c r="MDE662" s="163"/>
      <c r="MDF662" s="163"/>
      <c r="MDG662" s="163"/>
      <c r="MDH662" s="163"/>
      <c r="MDI662" s="163"/>
      <c r="MDJ662" s="163"/>
      <c r="MDK662" s="163"/>
      <c r="MDL662" s="163"/>
      <c r="MDM662" s="163"/>
      <c r="MDN662" s="163"/>
      <c r="MDO662" s="163"/>
      <c r="MDP662" s="163"/>
      <c r="MDQ662" s="163"/>
      <c r="MDR662" s="163"/>
      <c r="MDS662" s="163"/>
      <c r="MDT662" s="163"/>
      <c r="MDU662" s="163"/>
      <c r="MDV662" s="163"/>
      <c r="MDW662" s="163"/>
      <c r="MDX662" s="163"/>
      <c r="MDY662" s="163"/>
      <c r="MDZ662" s="163"/>
      <c r="MEA662" s="163"/>
      <c r="MEB662" s="163"/>
      <c r="MEC662" s="163"/>
      <c r="MED662" s="163"/>
      <c r="MEE662" s="163"/>
      <c r="MEF662" s="163"/>
      <c r="MEG662" s="163"/>
      <c r="MEH662" s="163"/>
      <c r="MEI662" s="163"/>
      <c r="MEJ662" s="163"/>
      <c r="MEK662" s="163"/>
      <c r="MEL662" s="163"/>
      <c r="MEM662" s="163"/>
      <c r="MEN662" s="163"/>
      <c r="MEO662" s="163"/>
      <c r="MEP662" s="163"/>
      <c r="MEQ662" s="163"/>
      <c r="MER662" s="163"/>
      <c r="MES662" s="163"/>
      <c r="MET662" s="163"/>
      <c r="MEU662" s="163"/>
      <c r="MEV662" s="163"/>
      <c r="MEW662" s="163"/>
      <c r="MEX662" s="163"/>
      <c r="MEY662" s="163"/>
      <c r="MEZ662" s="163"/>
      <c r="MFA662" s="163"/>
      <c r="MFB662" s="163"/>
      <c r="MFC662" s="163"/>
      <c r="MFD662" s="163"/>
      <c r="MFE662" s="163"/>
      <c r="MFF662" s="163"/>
      <c r="MFG662" s="163"/>
      <c r="MFH662" s="163"/>
      <c r="MFI662" s="163"/>
      <c r="MFJ662" s="163"/>
      <c r="MFK662" s="163"/>
      <c r="MFL662" s="163"/>
      <c r="MFM662" s="163"/>
      <c r="MFN662" s="163"/>
      <c r="MFO662" s="163"/>
      <c r="MFP662" s="163"/>
      <c r="MFQ662" s="163"/>
      <c r="MFR662" s="163"/>
      <c r="MFS662" s="163"/>
      <c r="MFT662" s="163"/>
      <c r="MFU662" s="163"/>
      <c r="MFV662" s="163"/>
      <c r="MFW662" s="163"/>
      <c r="MFX662" s="163"/>
      <c r="MFY662" s="163"/>
      <c r="MFZ662" s="163"/>
      <c r="MGA662" s="163"/>
      <c r="MGB662" s="163"/>
      <c r="MGC662" s="163"/>
      <c r="MGD662" s="163"/>
      <c r="MGE662" s="163"/>
      <c r="MGF662" s="163"/>
      <c r="MGG662" s="163"/>
      <c r="MGH662" s="163"/>
      <c r="MGI662" s="163"/>
      <c r="MGJ662" s="163"/>
      <c r="MGK662" s="163"/>
      <c r="MGL662" s="163"/>
      <c r="MGM662" s="163"/>
      <c r="MGN662" s="163"/>
      <c r="MGO662" s="163"/>
      <c r="MGP662" s="163"/>
      <c r="MGQ662" s="163"/>
      <c r="MGR662" s="163"/>
      <c r="MGS662" s="163"/>
      <c r="MGT662" s="163"/>
      <c r="MGU662" s="163"/>
      <c r="MGV662" s="163"/>
      <c r="MGW662" s="163"/>
      <c r="MGX662" s="163"/>
      <c r="MGY662" s="163"/>
      <c r="MGZ662" s="163"/>
      <c r="MHA662" s="163"/>
      <c r="MHB662" s="163"/>
      <c r="MHC662" s="163"/>
      <c r="MHD662" s="163"/>
      <c r="MHE662" s="163"/>
      <c r="MHF662" s="163"/>
      <c r="MHG662" s="163"/>
      <c r="MHH662" s="163"/>
      <c r="MHI662" s="163"/>
      <c r="MHJ662" s="163"/>
      <c r="MHK662" s="163"/>
      <c r="MHL662" s="163"/>
      <c r="MHM662" s="163"/>
      <c r="MHN662" s="163"/>
      <c r="MHO662" s="163"/>
      <c r="MHP662" s="163"/>
      <c r="MHQ662" s="163"/>
      <c r="MHR662" s="163"/>
      <c r="MHS662" s="163"/>
      <c r="MHT662" s="163"/>
      <c r="MHU662" s="163"/>
      <c r="MHV662" s="163"/>
      <c r="MHW662" s="163"/>
      <c r="MHX662" s="163"/>
      <c r="MHY662" s="163"/>
      <c r="MHZ662" s="163"/>
      <c r="MIA662" s="163"/>
      <c r="MIB662" s="163"/>
      <c r="MIC662" s="163"/>
      <c r="MID662" s="163"/>
      <c r="MIE662" s="163"/>
      <c r="MIF662" s="163"/>
      <c r="MIG662" s="163"/>
      <c r="MIH662" s="163"/>
      <c r="MII662" s="163"/>
      <c r="MIJ662" s="163"/>
      <c r="MIK662" s="163"/>
      <c r="MIL662" s="163"/>
      <c r="MIM662" s="163"/>
      <c r="MIN662" s="163"/>
      <c r="MIO662" s="163"/>
      <c r="MIP662" s="163"/>
      <c r="MIQ662" s="163"/>
      <c r="MIR662" s="163"/>
      <c r="MIS662" s="163"/>
      <c r="MIT662" s="163"/>
      <c r="MIU662" s="163"/>
      <c r="MIV662" s="163"/>
      <c r="MIW662" s="163"/>
      <c r="MIX662" s="163"/>
      <c r="MIY662" s="163"/>
      <c r="MIZ662" s="163"/>
      <c r="MJA662" s="163"/>
      <c r="MJB662" s="163"/>
      <c r="MJC662" s="163"/>
      <c r="MJD662" s="163"/>
      <c r="MJE662" s="163"/>
      <c r="MJF662" s="163"/>
      <c r="MJG662" s="163"/>
      <c r="MJH662" s="163"/>
      <c r="MJI662" s="163"/>
      <c r="MJJ662" s="163"/>
      <c r="MJK662" s="163"/>
      <c r="MJL662" s="163"/>
      <c r="MJM662" s="163"/>
      <c r="MJN662" s="163"/>
      <c r="MJO662" s="163"/>
      <c r="MJP662" s="163"/>
      <c r="MJQ662" s="163"/>
      <c r="MJR662" s="163"/>
      <c r="MJS662" s="163"/>
      <c r="MJT662" s="163"/>
      <c r="MJU662" s="163"/>
      <c r="MJV662" s="163"/>
      <c r="MJW662" s="163"/>
      <c r="MJX662" s="163"/>
      <c r="MJY662" s="163"/>
      <c r="MJZ662" s="163"/>
      <c r="MKA662" s="163"/>
      <c r="MKB662" s="163"/>
      <c r="MKC662" s="163"/>
      <c r="MKD662" s="163"/>
      <c r="MKE662" s="163"/>
      <c r="MKF662" s="163"/>
      <c r="MKG662" s="163"/>
      <c r="MKH662" s="163"/>
      <c r="MKI662" s="163"/>
      <c r="MKJ662" s="163"/>
      <c r="MKK662" s="163"/>
      <c r="MKL662" s="163"/>
      <c r="MKM662" s="163"/>
      <c r="MKN662" s="163"/>
      <c r="MKO662" s="163"/>
      <c r="MKP662" s="163"/>
      <c r="MKQ662" s="163"/>
      <c r="MKR662" s="163"/>
      <c r="MKS662" s="163"/>
      <c r="MKT662" s="163"/>
      <c r="MKU662" s="163"/>
      <c r="MKV662" s="163"/>
      <c r="MKW662" s="163"/>
      <c r="MKX662" s="163"/>
      <c r="MKY662" s="163"/>
      <c r="MKZ662" s="163"/>
      <c r="MLA662" s="163"/>
      <c r="MLB662" s="163"/>
      <c r="MLC662" s="163"/>
      <c r="MLD662" s="163"/>
      <c r="MLE662" s="163"/>
      <c r="MLF662" s="163"/>
      <c r="MLG662" s="163"/>
      <c r="MLH662" s="163"/>
      <c r="MLI662" s="163"/>
      <c r="MLJ662" s="163"/>
      <c r="MLK662" s="163"/>
      <c r="MLL662" s="163"/>
      <c r="MLM662" s="163"/>
      <c r="MLN662" s="163"/>
      <c r="MLO662" s="163"/>
      <c r="MLP662" s="163"/>
      <c r="MLQ662" s="163"/>
      <c r="MLR662" s="163"/>
      <c r="MLS662" s="163"/>
      <c r="MLT662" s="163"/>
      <c r="MLU662" s="163"/>
      <c r="MLV662" s="163"/>
      <c r="MLW662" s="163"/>
      <c r="MLX662" s="163"/>
      <c r="MLY662" s="163"/>
      <c r="MLZ662" s="163"/>
      <c r="MMA662" s="163"/>
      <c r="MMB662" s="163"/>
      <c r="MMC662" s="163"/>
      <c r="MMD662" s="163"/>
      <c r="MME662" s="163"/>
      <c r="MMF662" s="163"/>
      <c r="MMG662" s="163"/>
      <c r="MMH662" s="163"/>
      <c r="MMI662" s="163"/>
      <c r="MMJ662" s="163"/>
      <c r="MMK662" s="163"/>
      <c r="MML662" s="163"/>
      <c r="MMM662" s="163"/>
      <c r="MMN662" s="163"/>
      <c r="MMO662" s="163"/>
      <c r="MMP662" s="163"/>
      <c r="MMQ662" s="163"/>
      <c r="MMR662" s="163"/>
      <c r="MMS662" s="163"/>
      <c r="MMT662" s="163"/>
      <c r="MMU662" s="163"/>
      <c r="MMV662" s="163"/>
      <c r="MMW662" s="163"/>
      <c r="MMX662" s="163"/>
      <c r="MMY662" s="163"/>
      <c r="MMZ662" s="163"/>
      <c r="MNA662" s="163"/>
      <c r="MNB662" s="163"/>
      <c r="MNC662" s="163"/>
      <c r="MND662" s="163"/>
      <c r="MNE662" s="163"/>
      <c r="MNF662" s="163"/>
      <c r="MNG662" s="163"/>
      <c r="MNH662" s="163"/>
      <c r="MNI662" s="163"/>
      <c r="MNJ662" s="163"/>
      <c r="MNK662" s="163"/>
      <c r="MNL662" s="163"/>
      <c r="MNM662" s="163"/>
      <c r="MNN662" s="163"/>
      <c r="MNO662" s="163"/>
      <c r="MNP662" s="163"/>
      <c r="MNQ662" s="163"/>
      <c r="MNR662" s="163"/>
      <c r="MNS662" s="163"/>
      <c r="MNT662" s="163"/>
      <c r="MNU662" s="163"/>
      <c r="MNV662" s="163"/>
      <c r="MNW662" s="163"/>
      <c r="MNX662" s="163"/>
      <c r="MNY662" s="163"/>
      <c r="MNZ662" s="163"/>
      <c r="MOA662" s="163"/>
      <c r="MOB662" s="163"/>
      <c r="MOC662" s="163"/>
      <c r="MOD662" s="163"/>
      <c r="MOE662" s="163"/>
      <c r="MOF662" s="163"/>
      <c r="MOG662" s="163"/>
      <c r="MOH662" s="163"/>
      <c r="MOI662" s="163"/>
      <c r="MOJ662" s="163"/>
      <c r="MOK662" s="163"/>
      <c r="MOL662" s="163"/>
      <c r="MOM662" s="163"/>
      <c r="MON662" s="163"/>
      <c r="MOO662" s="163"/>
      <c r="MOP662" s="163"/>
      <c r="MOQ662" s="163"/>
      <c r="MOR662" s="163"/>
      <c r="MOS662" s="163"/>
      <c r="MOT662" s="163"/>
      <c r="MOU662" s="163"/>
      <c r="MOV662" s="163"/>
      <c r="MOW662" s="163"/>
      <c r="MOX662" s="163"/>
      <c r="MOY662" s="163"/>
      <c r="MOZ662" s="163"/>
      <c r="MPA662" s="163"/>
      <c r="MPB662" s="163"/>
      <c r="MPC662" s="163"/>
      <c r="MPD662" s="163"/>
      <c r="MPE662" s="163"/>
      <c r="MPF662" s="163"/>
      <c r="MPG662" s="163"/>
      <c r="MPH662" s="163"/>
      <c r="MPI662" s="163"/>
      <c r="MPJ662" s="163"/>
      <c r="MPK662" s="163"/>
      <c r="MPL662" s="163"/>
      <c r="MPM662" s="163"/>
      <c r="MPN662" s="163"/>
      <c r="MPO662" s="163"/>
      <c r="MPP662" s="163"/>
      <c r="MPQ662" s="163"/>
      <c r="MPR662" s="163"/>
      <c r="MPS662" s="163"/>
      <c r="MPT662" s="163"/>
      <c r="MPU662" s="163"/>
      <c r="MPV662" s="163"/>
      <c r="MPW662" s="163"/>
      <c r="MPX662" s="163"/>
      <c r="MPY662" s="163"/>
      <c r="MPZ662" s="163"/>
      <c r="MQA662" s="163"/>
      <c r="MQB662" s="163"/>
      <c r="MQC662" s="163"/>
      <c r="MQD662" s="163"/>
      <c r="MQE662" s="163"/>
      <c r="MQF662" s="163"/>
      <c r="MQG662" s="163"/>
      <c r="MQH662" s="163"/>
      <c r="MQI662" s="163"/>
      <c r="MQJ662" s="163"/>
      <c r="MQK662" s="163"/>
      <c r="MQL662" s="163"/>
      <c r="MQM662" s="163"/>
      <c r="MQN662" s="163"/>
      <c r="MQO662" s="163"/>
      <c r="MQP662" s="163"/>
      <c r="MQQ662" s="163"/>
      <c r="MQR662" s="163"/>
      <c r="MQS662" s="163"/>
      <c r="MQT662" s="163"/>
      <c r="MQU662" s="163"/>
      <c r="MQV662" s="163"/>
      <c r="MQW662" s="163"/>
      <c r="MQX662" s="163"/>
      <c r="MQY662" s="163"/>
      <c r="MQZ662" s="163"/>
      <c r="MRA662" s="163"/>
      <c r="MRB662" s="163"/>
      <c r="MRC662" s="163"/>
      <c r="MRD662" s="163"/>
      <c r="MRE662" s="163"/>
      <c r="MRF662" s="163"/>
      <c r="MRG662" s="163"/>
      <c r="MRH662" s="163"/>
      <c r="MRI662" s="163"/>
      <c r="MRJ662" s="163"/>
      <c r="MRK662" s="163"/>
      <c r="MRL662" s="163"/>
      <c r="MRM662" s="163"/>
      <c r="MRN662" s="163"/>
      <c r="MRO662" s="163"/>
      <c r="MRP662" s="163"/>
      <c r="MRQ662" s="163"/>
      <c r="MRR662" s="163"/>
      <c r="MRS662" s="163"/>
      <c r="MRT662" s="163"/>
      <c r="MRU662" s="163"/>
      <c r="MRV662" s="163"/>
      <c r="MRW662" s="163"/>
      <c r="MRX662" s="163"/>
      <c r="MRY662" s="163"/>
      <c r="MRZ662" s="163"/>
      <c r="MSA662" s="163"/>
      <c r="MSB662" s="163"/>
      <c r="MSC662" s="163"/>
      <c r="MSD662" s="163"/>
      <c r="MSE662" s="163"/>
      <c r="MSF662" s="163"/>
      <c r="MSG662" s="163"/>
      <c r="MSH662" s="163"/>
      <c r="MSI662" s="163"/>
      <c r="MSJ662" s="163"/>
      <c r="MSK662" s="163"/>
      <c r="MSL662" s="163"/>
      <c r="MSM662" s="163"/>
      <c r="MSN662" s="163"/>
      <c r="MSO662" s="163"/>
      <c r="MSP662" s="163"/>
      <c r="MSQ662" s="163"/>
      <c r="MSR662" s="163"/>
      <c r="MSS662" s="163"/>
      <c r="MST662" s="163"/>
      <c r="MSU662" s="163"/>
      <c r="MSV662" s="163"/>
      <c r="MSW662" s="163"/>
      <c r="MSX662" s="163"/>
      <c r="MSY662" s="163"/>
      <c r="MSZ662" s="163"/>
      <c r="MTA662" s="163"/>
      <c r="MTB662" s="163"/>
      <c r="MTC662" s="163"/>
      <c r="MTD662" s="163"/>
      <c r="MTE662" s="163"/>
      <c r="MTF662" s="163"/>
      <c r="MTG662" s="163"/>
      <c r="MTH662" s="163"/>
      <c r="MTI662" s="163"/>
      <c r="MTJ662" s="163"/>
      <c r="MTK662" s="163"/>
      <c r="MTL662" s="163"/>
      <c r="MTM662" s="163"/>
      <c r="MTN662" s="163"/>
      <c r="MTO662" s="163"/>
      <c r="MTP662" s="163"/>
      <c r="MTQ662" s="163"/>
      <c r="MTR662" s="163"/>
      <c r="MTS662" s="163"/>
      <c r="MTT662" s="163"/>
      <c r="MTU662" s="163"/>
      <c r="MTV662" s="163"/>
      <c r="MTW662" s="163"/>
      <c r="MTX662" s="163"/>
      <c r="MTY662" s="163"/>
      <c r="MTZ662" s="163"/>
      <c r="MUA662" s="163"/>
      <c r="MUB662" s="163"/>
      <c r="MUC662" s="163"/>
      <c r="MUD662" s="163"/>
      <c r="MUE662" s="163"/>
      <c r="MUF662" s="163"/>
      <c r="MUG662" s="163"/>
      <c r="MUH662" s="163"/>
      <c r="MUI662" s="163"/>
      <c r="MUJ662" s="163"/>
      <c r="MUK662" s="163"/>
      <c r="MUL662" s="163"/>
      <c r="MUM662" s="163"/>
      <c r="MUN662" s="163"/>
      <c r="MUO662" s="163"/>
      <c r="MUP662" s="163"/>
      <c r="MUQ662" s="163"/>
      <c r="MUR662" s="163"/>
      <c r="MUS662" s="163"/>
      <c r="MUT662" s="163"/>
      <c r="MUU662" s="163"/>
      <c r="MUV662" s="163"/>
      <c r="MUW662" s="163"/>
      <c r="MUX662" s="163"/>
      <c r="MUY662" s="163"/>
      <c r="MUZ662" s="163"/>
      <c r="MVA662" s="163"/>
      <c r="MVB662" s="163"/>
      <c r="MVC662" s="163"/>
      <c r="MVD662" s="163"/>
      <c r="MVE662" s="163"/>
      <c r="MVF662" s="163"/>
      <c r="MVG662" s="163"/>
      <c r="MVH662" s="163"/>
      <c r="MVI662" s="163"/>
      <c r="MVJ662" s="163"/>
      <c r="MVK662" s="163"/>
      <c r="MVL662" s="163"/>
      <c r="MVM662" s="163"/>
      <c r="MVN662" s="163"/>
      <c r="MVO662" s="163"/>
      <c r="MVP662" s="163"/>
      <c r="MVQ662" s="163"/>
      <c r="MVR662" s="163"/>
      <c r="MVS662" s="163"/>
      <c r="MVT662" s="163"/>
      <c r="MVU662" s="163"/>
      <c r="MVV662" s="163"/>
      <c r="MVW662" s="163"/>
      <c r="MVX662" s="163"/>
      <c r="MVY662" s="163"/>
      <c r="MVZ662" s="163"/>
      <c r="MWA662" s="163"/>
      <c r="MWB662" s="163"/>
      <c r="MWC662" s="163"/>
      <c r="MWD662" s="163"/>
      <c r="MWE662" s="163"/>
      <c r="MWF662" s="163"/>
      <c r="MWG662" s="163"/>
      <c r="MWH662" s="163"/>
      <c r="MWI662" s="163"/>
      <c r="MWJ662" s="163"/>
      <c r="MWK662" s="163"/>
      <c r="MWL662" s="163"/>
      <c r="MWM662" s="163"/>
      <c r="MWN662" s="163"/>
      <c r="MWO662" s="163"/>
      <c r="MWP662" s="163"/>
      <c r="MWQ662" s="163"/>
      <c r="MWR662" s="163"/>
      <c r="MWS662" s="163"/>
      <c r="MWT662" s="163"/>
      <c r="MWU662" s="163"/>
      <c r="MWV662" s="163"/>
      <c r="MWW662" s="163"/>
      <c r="MWX662" s="163"/>
      <c r="MWY662" s="163"/>
      <c r="MWZ662" s="163"/>
      <c r="MXA662" s="163"/>
      <c r="MXB662" s="163"/>
      <c r="MXC662" s="163"/>
      <c r="MXD662" s="163"/>
      <c r="MXE662" s="163"/>
      <c r="MXF662" s="163"/>
      <c r="MXG662" s="163"/>
      <c r="MXH662" s="163"/>
      <c r="MXI662" s="163"/>
      <c r="MXJ662" s="163"/>
      <c r="MXK662" s="163"/>
      <c r="MXL662" s="163"/>
      <c r="MXM662" s="163"/>
      <c r="MXN662" s="163"/>
      <c r="MXO662" s="163"/>
      <c r="MXP662" s="163"/>
      <c r="MXQ662" s="163"/>
      <c r="MXR662" s="163"/>
      <c r="MXS662" s="163"/>
      <c r="MXT662" s="163"/>
      <c r="MXU662" s="163"/>
      <c r="MXV662" s="163"/>
      <c r="MXW662" s="163"/>
      <c r="MXX662" s="163"/>
      <c r="MXY662" s="163"/>
      <c r="MXZ662" s="163"/>
      <c r="MYA662" s="163"/>
      <c r="MYB662" s="163"/>
      <c r="MYC662" s="163"/>
      <c r="MYD662" s="163"/>
      <c r="MYE662" s="163"/>
      <c r="MYF662" s="163"/>
      <c r="MYG662" s="163"/>
      <c r="MYH662" s="163"/>
      <c r="MYI662" s="163"/>
      <c r="MYJ662" s="163"/>
      <c r="MYK662" s="163"/>
      <c r="MYL662" s="163"/>
      <c r="MYM662" s="163"/>
      <c r="MYN662" s="163"/>
      <c r="MYO662" s="163"/>
      <c r="MYP662" s="163"/>
      <c r="MYQ662" s="163"/>
      <c r="MYR662" s="163"/>
      <c r="MYS662" s="163"/>
      <c r="MYT662" s="163"/>
      <c r="MYU662" s="163"/>
      <c r="MYV662" s="163"/>
      <c r="MYW662" s="163"/>
      <c r="MYX662" s="163"/>
      <c r="MYY662" s="163"/>
      <c r="MYZ662" s="163"/>
      <c r="MZA662" s="163"/>
      <c r="MZB662" s="163"/>
      <c r="MZC662" s="163"/>
      <c r="MZD662" s="163"/>
      <c r="MZE662" s="163"/>
      <c r="MZF662" s="163"/>
      <c r="MZG662" s="163"/>
      <c r="MZH662" s="163"/>
      <c r="MZI662" s="163"/>
      <c r="MZJ662" s="163"/>
      <c r="MZK662" s="163"/>
      <c r="MZL662" s="163"/>
      <c r="MZM662" s="163"/>
      <c r="MZN662" s="163"/>
      <c r="MZO662" s="163"/>
      <c r="MZP662" s="163"/>
      <c r="MZQ662" s="163"/>
      <c r="MZR662" s="163"/>
      <c r="MZS662" s="163"/>
      <c r="MZT662" s="163"/>
      <c r="MZU662" s="163"/>
      <c r="MZV662" s="163"/>
      <c r="MZW662" s="163"/>
      <c r="MZX662" s="163"/>
      <c r="MZY662" s="163"/>
      <c r="MZZ662" s="163"/>
      <c r="NAA662" s="163"/>
      <c r="NAB662" s="163"/>
      <c r="NAC662" s="163"/>
      <c r="NAD662" s="163"/>
      <c r="NAE662" s="163"/>
      <c r="NAF662" s="163"/>
      <c r="NAG662" s="163"/>
      <c r="NAH662" s="163"/>
      <c r="NAI662" s="163"/>
      <c r="NAJ662" s="163"/>
      <c r="NAK662" s="163"/>
      <c r="NAL662" s="163"/>
      <c r="NAM662" s="163"/>
      <c r="NAN662" s="163"/>
      <c r="NAO662" s="163"/>
      <c r="NAP662" s="163"/>
      <c r="NAQ662" s="163"/>
      <c r="NAR662" s="163"/>
      <c r="NAS662" s="163"/>
      <c r="NAT662" s="163"/>
      <c r="NAU662" s="163"/>
      <c r="NAV662" s="163"/>
      <c r="NAW662" s="163"/>
      <c r="NAX662" s="163"/>
      <c r="NAY662" s="163"/>
      <c r="NAZ662" s="163"/>
      <c r="NBA662" s="163"/>
      <c r="NBB662" s="163"/>
      <c r="NBC662" s="163"/>
      <c r="NBD662" s="163"/>
      <c r="NBE662" s="163"/>
      <c r="NBF662" s="163"/>
      <c r="NBG662" s="163"/>
      <c r="NBH662" s="163"/>
      <c r="NBI662" s="163"/>
      <c r="NBJ662" s="163"/>
      <c r="NBK662" s="163"/>
      <c r="NBL662" s="163"/>
      <c r="NBM662" s="163"/>
      <c r="NBN662" s="163"/>
      <c r="NBO662" s="163"/>
      <c r="NBP662" s="163"/>
      <c r="NBQ662" s="163"/>
      <c r="NBR662" s="163"/>
      <c r="NBS662" s="163"/>
      <c r="NBT662" s="163"/>
      <c r="NBU662" s="163"/>
      <c r="NBV662" s="163"/>
      <c r="NBW662" s="163"/>
      <c r="NBX662" s="163"/>
      <c r="NBY662" s="163"/>
      <c r="NBZ662" s="163"/>
      <c r="NCA662" s="163"/>
      <c r="NCB662" s="163"/>
      <c r="NCC662" s="163"/>
      <c r="NCD662" s="163"/>
      <c r="NCE662" s="163"/>
      <c r="NCF662" s="163"/>
      <c r="NCG662" s="163"/>
      <c r="NCH662" s="163"/>
      <c r="NCI662" s="163"/>
      <c r="NCJ662" s="163"/>
      <c r="NCK662" s="163"/>
      <c r="NCL662" s="163"/>
      <c r="NCM662" s="163"/>
      <c r="NCN662" s="163"/>
      <c r="NCO662" s="163"/>
      <c r="NCP662" s="163"/>
      <c r="NCQ662" s="163"/>
      <c r="NCR662" s="163"/>
      <c r="NCS662" s="163"/>
      <c r="NCT662" s="163"/>
      <c r="NCU662" s="163"/>
      <c r="NCV662" s="163"/>
      <c r="NCW662" s="163"/>
      <c r="NCX662" s="163"/>
      <c r="NCY662" s="163"/>
      <c r="NCZ662" s="163"/>
      <c r="NDA662" s="163"/>
      <c r="NDB662" s="163"/>
      <c r="NDC662" s="163"/>
      <c r="NDD662" s="163"/>
      <c r="NDE662" s="163"/>
      <c r="NDF662" s="163"/>
      <c r="NDG662" s="163"/>
      <c r="NDH662" s="163"/>
      <c r="NDI662" s="163"/>
      <c r="NDJ662" s="163"/>
      <c r="NDK662" s="163"/>
      <c r="NDL662" s="163"/>
      <c r="NDM662" s="163"/>
      <c r="NDN662" s="163"/>
      <c r="NDO662" s="163"/>
      <c r="NDP662" s="163"/>
      <c r="NDQ662" s="163"/>
      <c r="NDR662" s="163"/>
      <c r="NDS662" s="163"/>
      <c r="NDT662" s="163"/>
      <c r="NDU662" s="163"/>
      <c r="NDV662" s="163"/>
      <c r="NDW662" s="163"/>
      <c r="NDX662" s="163"/>
      <c r="NDY662" s="163"/>
      <c r="NDZ662" s="163"/>
      <c r="NEA662" s="163"/>
      <c r="NEB662" s="163"/>
      <c r="NEC662" s="163"/>
      <c r="NED662" s="163"/>
      <c r="NEE662" s="163"/>
      <c r="NEF662" s="163"/>
      <c r="NEG662" s="163"/>
      <c r="NEH662" s="163"/>
      <c r="NEI662" s="163"/>
      <c r="NEJ662" s="163"/>
      <c r="NEK662" s="163"/>
      <c r="NEL662" s="163"/>
      <c r="NEM662" s="163"/>
      <c r="NEN662" s="163"/>
      <c r="NEO662" s="163"/>
      <c r="NEP662" s="163"/>
      <c r="NEQ662" s="163"/>
      <c r="NER662" s="163"/>
      <c r="NES662" s="163"/>
      <c r="NET662" s="163"/>
      <c r="NEU662" s="163"/>
      <c r="NEV662" s="163"/>
      <c r="NEW662" s="163"/>
      <c r="NEX662" s="163"/>
      <c r="NEY662" s="163"/>
      <c r="NEZ662" s="163"/>
      <c r="NFA662" s="163"/>
      <c r="NFB662" s="163"/>
      <c r="NFC662" s="163"/>
      <c r="NFD662" s="163"/>
      <c r="NFE662" s="163"/>
      <c r="NFF662" s="163"/>
      <c r="NFG662" s="163"/>
      <c r="NFH662" s="163"/>
      <c r="NFI662" s="163"/>
      <c r="NFJ662" s="163"/>
      <c r="NFK662" s="163"/>
      <c r="NFL662" s="163"/>
      <c r="NFM662" s="163"/>
      <c r="NFN662" s="163"/>
      <c r="NFO662" s="163"/>
      <c r="NFP662" s="163"/>
      <c r="NFQ662" s="163"/>
      <c r="NFR662" s="163"/>
      <c r="NFS662" s="163"/>
      <c r="NFT662" s="163"/>
      <c r="NFU662" s="163"/>
      <c r="NFV662" s="163"/>
      <c r="NFW662" s="163"/>
      <c r="NFX662" s="163"/>
      <c r="NFY662" s="163"/>
      <c r="NFZ662" s="163"/>
      <c r="NGA662" s="163"/>
      <c r="NGB662" s="163"/>
      <c r="NGC662" s="163"/>
      <c r="NGD662" s="163"/>
      <c r="NGE662" s="163"/>
      <c r="NGF662" s="163"/>
      <c r="NGG662" s="163"/>
      <c r="NGH662" s="163"/>
      <c r="NGI662" s="163"/>
      <c r="NGJ662" s="163"/>
      <c r="NGK662" s="163"/>
      <c r="NGL662" s="163"/>
      <c r="NGM662" s="163"/>
      <c r="NGN662" s="163"/>
      <c r="NGO662" s="163"/>
      <c r="NGP662" s="163"/>
      <c r="NGQ662" s="163"/>
      <c r="NGR662" s="163"/>
      <c r="NGS662" s="163"/>
      <c r="NGT662" s="163"/>
      <c r="NGU662" s="163"/>
      <c r="NGV662" s="163"/>
      <c r="NGW662" s="163"/>
      <c r="NGX662" s="163"/>
      <c r="NGY662" s="163"/>
      <c r="NGZ662" s="163"/>
      <c r="NHA662" s="163"/>
      <c r="NHB662" s="163"/>
      <c r="NHC662" s="163"/>
      <c r="NHD662" s="163"/>
      <c r="NHE662" s="163"/>
      <c r="NHF662" s="163"/>
      <c r="NHG662" s="163"/>
      <c r="NHH662" s="163"/>
      <c r="NHI662" s="163"/>
      <c r="NHJ662" s="163"/>
      <c r="NHK662" s="163"/>
      <c r="NHL662" s="163"/>
      <c r="NHM662" s="163"/>
      <c r="NHN662" s="163"/>
      <c r="NHO662" s="163"/>
      <c r="NHP662" s="163"/>
      <c r="NHQ662" s="163"/>
      <c r="NHR662" s="163"/>
      <c r="NHS662" s="163"/>
      <c r="NHT662" s="163"/>
      <c r="NHU662" s="163"/>
      <c r="NHV662" s="163"/>
      <c r="NHW662" s="163"/>
      <c r="NHX662" s="163"/>
      <c r="NHY662" s="163"/>
      <c r="NHZ662" s="163"/>
      <c r="NIA662" s="163"/>
      <c r="NIB662" s="163"/>
      <c r="NIC662" s="163"/>
      <c r="NID662" s="163"/>
      <c r="NIE662" s="163"/>
      <c r="NIF662" s="163"/>
      <c r="NIG662" s="163"/>
      <c r="NIH662" s="163"/>
      <c r="NII662" s="163"/>
      <c r="NIJ662" s="163"/>
      <c r="NIK662" s="163"/>
      <c r="NIL662" s="163"/>
      <c r="NIM662" s="163"/>
      <c r="NIN662" s="163"/>
      <c r="NIO662" s="163"/>
      <c r="NIP662" s="163"/>
      <c r="NIQ662" s="163"/>
      <c r="NIR662" s="163"/>
      <c r="NIS662" s="163"/>
      <c r="NIT662" s="163"/>
      <c r="NIU662" s="163"/>
      <c r="NIV662" s="163"/>
      <c r="NIW662" s="163"/>
      <c r="NIX662" s="163"/>
      <c r="NIY662" s="163"/>
      <c r="NIZ662" s="163"/>
      <c r="NJA662" s="163"/>
      <c r="NJB662" s="163"/>
      <c r="NJC662" s="163"/>
      <c r="NJD662" s="163"/>
      <c r="NJE662" s="163"/>
      <c r="NJF662" s="163"/>
      <c r="NJG662" s="163"/>
      <c r="NJH662" s="163"/>
      <c r="NJI662" s="163"/>
      <c r="NJJ662" s="163"/>
      <c r="NJK662" s="163"/>
      <c r="NJL662" s="163"/>
      <c r="NJM662" s="163"/>
      <c r="NJN662" s="163"/>
      <c r="NJO662" s="163"/>
      <c r="NJP662" s="163"/>
      <c r="NJQ662" s="163"/>
      <c r="NJR662" s="163"/>
      <c r="NJS662" s="163"/>
      <c r="NJT662" s="163"/>
      <c r="NJU662" s="163"/>
      <c r="NJV662" s="163"/>
      <c r="NJW662" s="163"/>
      <c r="NJX662" s="163"/>
      <c r="NJY662" s="163"/>
      <c r="NJZ662" s="163"/>
      <c r="NKA662" s="163"/>
      <c r="NKB662" s="163"/>
      <c r="NKC662" s="163"/>
      <c r="NKD662" s="163"/>
      <c r="NKE662" s="163"/>
      <c r="NKF662" s="163"/>
      <c r="NKG662" s="163"/>
      <c r="NKH662" s="163"/>
      <c r="NKI662" s="163"/>
      <c r="NKJ662" s="163"/>
      <c r="NKK662" s="163"/>
      <c r="NKL662" s="163"/>
      <c r="NKM662" s="163"/>
      <c r="NKN662" s="163"/>
      <c r="NKO662" s="163"/>
      <c r="NKP662" s="163"/>
      <c r="NKQ662" s="163"/>
      <c r="NKR662" s="163"/>
      <c r="NKS662" s="163"/>
      <c r="NKT662" s="163"/>
      <c r="NKU662" s="163"/>
      <c r="NKV662" s="163"/>
      <c r="NKW662" s="163"/>
      <c r="NKX662" s="163"/>
      <c r="NKY662" s="163"/>
      <c r="NKZ662" s="163"/>
      <c r="NLA662" s="163"/>
      <c r="NLB662" s="163"/>
      <c r="NLC662" s="163"/>
      <c r="NLD662" s="163"/>
      <c r="NLE662" s="163"/>
      <c r="NLF662" s="163"/>
      <c r="NLG662" s="163"/>
      <c r="NLH662" s="163"/>
      <c r="NLI662" s="163"/>
      <c r="NLJ662" s="163"/>
      <c r="NLK662" s="163"/>
      <c r="NLL662" s="163"/>
      <c r="NLM662" s="163"/>
      <c r="NLN662" s="163"/>
      <c r="NLO662" s="163"/>
      <c r="NLP662" s="163"/>
      <c r="NLQ662" s="163"/>
      <c r="NLR662" s="163"/>
      <c r="NLS662" s="163"/>
      <c r="NLT662" s="163"/>
      <c r="NLU662" s="163"/>
      <c r="NLV662" s="163"/>
      <c r="NLW662" s="163"/>
      <c r="NLX662" s="163"/>
      <c r="NLY662" s="163"/>
      <c r="NLZ662" s="163"/>
      <c r="NMA662" s="163"/>
      <c r="NMB662" s="163"/>
      <c r="NMC662" s="163"/>
      <c r="NMD662" s="163"/>
      <c r="NME662" s="163"/>
      <c r="NMF662" s="163"/>
      <c r="NMG662" s="163"/>
      <c r="NMH662" s="163"/>
      <c r="NMI662" s="163"/>
      <c r="NMJ662" s="163"/>
      <c r="NMK662" s="163"/>
      <c r="NML662" s="163"/>
      <c r="NMM662" s="163"/>
      <c r="NMN662" s="163"/>
      <c r="NMO662" s="163"/>
      <c r="NMP662" s="163"/>
      <c r="NMQ662" s="163"/>
      <c r="NMR662" s="163"/>
      <c r="NMS662" s="163"/>
      <c r="NMT662" s="163"/>
      <c r="NMU662" s="163"/>
      <c r="NMV662" s="163"/>
      <c r="NMW662" s="163"/>
      <c r="NMX662" s="163"/>
      <c r="NMY662" s="163"/>
      <c r="NMZ662" s="163"/>
      <c r="NNA662" s="163"/>
      <c r="NNB662" s="163"/>
      <c r="NNC662" s="163"/>
      <c r="NND662" s="163"/>
      <c r="NNE662" s="163"/>
      <c r="NNF662" s="163"/>
      <c r="NNG662" s="163"/>
      <c r="NNH662" s="163"/>
      <c r="NNI662" s="163"/>
      <c r="NNJ662" s="163"/>
      <c r="NNK662" s="163"/>
      <c r="NNL662" s="163"/>
      <c r="NNM662" s="163"/>
      <c r="NNN662" s="163"/>
      <c r="NNO662" s="163"/>
      <c r="NNP662" s="163"/>
      <c r="NNQ662" s="163"/>
      <c r="NNR662" s="163"/>
      <c r="NNS662" s="163"/>
      <c r="NNT662" s="163"/>
      <c r="NNU662" s="163"/>
      <c r="NNV662" s="163"/>
      <c r="NNW662" s="163"/>
      <c r="NNX662" s="163"/>
      <c r="NNY662" s="163"/>
      <c r="NNZ662" s="163"/>
      <c r="NOA662" s="163"/>
      <c r="NOB662" s="163"/>
      <c r="NOC662" s="163"/>
      <c r="NOD662" s="163"/>
      <c r="NOE662" s="163"/>
      <c r="NOF662" s="163"/>
      <c r="NOG662" s="163"/>
      <c r="NOH662" s="163"/>
      <c r="NOI662" s="163"/>
      <c r="NOJ662" s="163"/>
      <c r="NOK662" s="163"/>
      <c r="NOL662" s="163"/>
      <c r="NOM662" s="163"/>
      <c r="NON662" s="163"/>
      <c r="NOO662" s="163"/>
      <c r="NOP662" s="163"/>
      <c r="NOQ662" s="163"/>
      <c r="NOR662" s="163"/>
      <c r="NOS662" s="163"/>
      <c r="NOT662" s="163"/>
      <c r="NOU662" s="163"/>
      <c r="NOV662" s="163"/>
      <c r="NOW662" s="163"/>
      <c r="NOX662" s="163"/>
      <c r="NOY662" s="163"/>
      <c r="NOZ662" s="163"/>
      <c r="NPA662" s="163"/>
      <c r="NPB662" s="163"/>
      <c r="NPC662" s="163"/>
      <c r="NPD662" s="163"/>
      <c r="NPE662" s="163"/>
      <c r="NPF662" s="163"/>
      <c r="NPG662" s="163"/>
      <c r="NPH662" s="163"/>
      <c r="NPI662" s="163"/>
      <c r="NPJ662" s="163"/>
      <c r="NPK662" s="163"/>
      <c r="NPL662" s="163"/>
      <c r="NPM662" s="163"/>
      <c r="NPN662" s="163"/>
      <c r="NPO662" s="163"/>
      <c r="NPP662" s="163"/>
      <c r="NPQ662" s="163"/>
      <c r="NPR662" s="163"/>
      <c r="NPS662" s="163"/>
      <c r="NPT662" s="163"/>
      <c r="NPU662" s="163"/>
      <c r="NPV662" s="163"/>
      <c r="NPW662" s="163"/>
      <c r="NPX662" s="163"/>
      <c r="NPY662" s="163"/>
      <c r="NPZ662" s="163"/>
      <c r="NQA662" s="163"/>
      <c r="NQB662" s="163"/>
      <c r="NQC662" s="163"/>
      <c r="NQD662" s="163"/>
      <c r="NQE662" s="163"/>
      <c r="NQF662" s="163"/>
      <c r="NQG662" s="163"/>
      <c r="NQH662" s="163"/>
      <c r="NQI662" s="163"/>
      <c r="NQJ662" s="163"/>
      <c r="NQK662" s="163"/>
      <c r="NQL662" s="163"/>
      <c r="NQM662" s="163"/>
      <c r="NQN662" s="163"/>
      <c r="NQO662" s="163"/>
      <c r="NQP662" s="163"/>
      <c r="NQQ662" s="163"/>
      <c r="NQR662" s="163"/>
      <c r="NQS662" s="163"/>
      <c r="NQT662" s="163"/>
      <c r="NQU662" s="163"/>
      <c r="NQV662" s="163"/>
      <c r="NQW662" s="163"/>
      <c r="NQX662" s="163"/>
      <c r="NQY662" s="163"/>
      <c r="NQZ662" s="163"/>
      <c r="NRA662" s="163"/>
      <c r="NRB662" s="163"/>
      <c r="NRC662" s="163"/>
      <c r="NRD662" s="163"/>
      <c r="NRE662" s="163"/>
      <c r="NRF662" s="163"/>
      <c r="NRG662" s="163"/>
      <c r="NRH662" s="163"/>
      <c r="NRI662" s="163"/>
      <c r="NRJ662" s="163"/>
      <c r="NRK662" s="163"/>
      <c r="NRL662" s="163"/>
      <c r="NRM662" s="163"/>
      <c r="NRN662" s="163"/>
      <c r="NRO662" s="163"/>
      <c r="NRP662" s="163"/>
      <c r="NRQ662" s="163"/>
      <c r="NRR662" s="163"/>
      <c r="NRS662" s="163"/>
      <c r="NRT662" s="163"/>
      <c r="NRU662" s="163"/>
      <c r="NRV662" s="163"/>
      <c r="NRW662" s="163"/>
      <c r="NRX662" s="163"/>
      <c r="NRY662" s="163"/>
      <c r="NRZ662" s="163"/>
      <c r="NSA662" s="163"/>
      <c r="NSB662" s="163"/>
      <c r="NSC662" s="163"/>
      <c r="NSD662" s="163"/>
      <c r="NSE662" s="163"/>
      <c r="NSF662" s="163"/>
      <c r="NSG662" s="163"/>
      <c r="NSH662" s="163"/>
      <c r="NSI662" s="163"/>
      <c r="NSJ662" s="163"/>
      <c r="NSK662" s="163"/>
      <c r="NSL662" s="163"/>
      <c r="NSM662" s="163"/>
      <c r="NSN662" s="163"/>
      <c r="NSO662" s="163"/>
      <c r="NSP662" s="163"/>
      <c r="NSQ662" s="163"/>
      <c r="NSR662" s="163"/>
      <c r="NSS662" s="163"/>
      <c r="NST662" s="163"/>
      <c r="NSU662" s="163"/>
      <c r="NSV662" s="163"/>
      <c r="NSW662" s="163"/>
      <c r="NSX662" s="163"/>
      <c r="NSY662" s="163"/>
      <c r="NSZ662" s="163"/>
      <c r="NTA662" s="163"/>
      <c r="NTB662" s="163"/>
      <c r="NTC662" s="163"/>
      <c r="NTD662" s="163"/>
      <c r="NTE662" s="163"/>
      <c r="NTF662" s="163"/>
      <c r="NTG662" s="163"/>
      <c r="NTH662" s="163"/>
      <c r="NTI662" s="163"/>
      <c r="NTJ662" s="163"/>
      <c r="NTK662" s="163"/>
      <c r="NTL662" s="163"/>
      <c r="NTM662" s="163"/>
      <c r="NTN662" s="163"/>
      <c r="NTO662" s="163"/>
      <c r="NTP662" s="163"/>
      <c r="NTQ662" s="163"/>
      <c r="NTR662" s="163"/>
      <c r="NTS662" s="163"/>
      <c r="NTT662" s="163"/>
      <c r="NTU662" s="163"/>
      <c r="NTV662" s="163"/>
      <c r="NTW662" s="163"/>
      <c r="NTX662" s="163"/>
      <c r="NTY662" s="163"/>
      <c r="NTZ662" s="163"/>
      <c r="NUA662" s="163"/>
      <c r="NUB662" s="163"/>
      <c r="NUC662" s="163"/>
      <c r="NUD662" s="163"/>
      <c r="NUE662" s="163"/>
      <c r="NUF662" s="163"/>
      <c r="NUG662" s="163"/>
      <c r="NUH662" s="163"/>
      <c r="NUI662" s="163"/>
      <c r="NUJ662" s="163"/>
      <c r="NUK662" s="163"/>
      <c r="NUL662" s="163"/>
      <c r="NUM662" s="163"/>
      <c r="NUN662" s="163"/>
      <c r="NUO662" s="163"/>
      <c r="NUP662" s="163"/>
      <c r="NUQ662" s="163"/>
      <c r="NUR662" s="163"/>
      <c r="NUS662" s="163"/>
      <c r="NUT662" s="163"/>
      <c r="NUU662" s="163"/>
      <c r="NUV662" s="163"/>
      <c r="NUW662" s="163"/>
      <c r="NUX662" s="163"/>
      <c r="NUY662" s="163"/>
      <c r="NUZ662" s="163"/>
      <c r="NVA662" s="163"/>
      <c r="NVB662" s="163"/>
      <c r="NVC662" s="163"/>
      <c r="NVD662" s="163"/>
      <c r="NVE662" s="163"/>
      <c r="NVF662" s="163"/>
      <c r="NVG662" s="163"/>
      <c r="NVH662" s="163"/>
      <c r="NVI662" s="163"/>
      <c r="NVJ662" s="163"/>
      <c r="NVK662" s="163"/>
      <c r="NVL662" s="163"/>
      <c r="NVM662" s="163"/>
      <c r="NVN662" s="163"/>
      <c r="NVO662" s="163"/>
      <c r="NVP662" s="163"/>
      <c r="NVQ662" s="163"/>
      <c r="NVR662" s="163"/>
      <c r="NVS662" s="163"/>
      <c r="NVT662" s="163"/>
      <c r="NVU662" s="163"/>
      <c r="NVV662" s="163"/>
      <c r="NVW662" s="163"/>
      <c r="NVX662" s="163"/>
      <c r="NVY662" s="163"/>
      <c r="NVZ662" s="163"/>
      <c r="NWA662" s="163"/>
      <c r="NWB662" s="163"/>
      <c r="NWC662" s="163"/>
      <c r="NWD662" s="163"/>
      <c r="NWE662" s="163"/>
      <c r="NWF662" s="163"/>
      <c r="NWG662" s="163"/>
      <c r="NWH662" s="163"/>
      <c r="NWI662" s="163"/>
      <c r="NWJ662" s="163"/>
      <c r="NWK662" s="163"/>
      <c r="NWL662" s="163"/>
      <c r="NWM662" s="163"/>
      <c r="NWN662" s="163"/>
      <c r="NWO662" s="163"/>
      <c r="NWP662" s="163"/>
      <c r="NWQ662" s="163"/>
      <c r="NWR662" s="163"/>
      <c r="NWS662" s="163"/>
      <c r="NWT662" s="163"/>
      <c r="NWU662" s="163"/>
      <c r="NWV662" s="163"/>
      <c r="NWW662" s="163"/>
      <c r="NWX662" s="163"/>
      <c r="NWY662" s="163"/>
      <c r="NWZ662" s="163"/>
      <c r="NXA662" s="163"/>
      <c r="NXB662" s="163"/>
      <c r="NXC662" s="163"/>
      <c r="NXD662" s="163"/>
      <c r="NXE662" s="163"/>
      <c r="NXF662" s="163"/>
      <c r="NXG662" s="163"/>
      <c r="NXH662" s="163"/>
      <c r="NXI662" s="163"/>
      <c r="NXJ662" s="163"/>
      <c r="NXK662" s="163"/>
      <c r="NXL662" s="163"/>
      <c r="NXM662" s="163"/>
      <c r="NXN662" s="163"/>
      <c r="NXO662" s="163"/>
      <c r="NXP662" s="163"/>
      <c r="NXQ662" s="163"/>
      <c r="NXR662" s="163"/>
      <c r="NXS662" s="163"/>
      <c r="NXT662" s="163"/>
      <c r="NXU662" s="163"/>
      <c r="NXV662" s="163"/>
      <c r="NXW662" s="163"/>
      <c r="NXX662" s="163"/>
      <c r="NXY662" s="163"/>
      <c r="NXZ662" s="163"/>
      <c r="NYA662" s="163"/>
      <c r="NYB662" s="163"/>
      <c r="NYC662" s="163"/>
      <c r="NYD662" s="163"/>
      <c r="NYE662" s="163"/>
      <c r="NYF662" s="163"/>
      <c r="NYG662" s="163"/>
      <c r="NYH662" s="163"/>
      <c r="NYI662" s="163"/>
      <c r="NYJ662" s="163"/>
      <c r="NYK662" s="163"/>
      <c r="NYL662" s="163"/>
      <c r="NYM662" s="163"/>
      <c r="NYN662" s="163"/>
      <c r="NYO662" s="163"/>
      <c r="NYP662" s="163"/>
      <c r="NYQ662" s="163"/>
      <c r="NYR662" s="163"/>
      <c r="NYS662" s="163"/>
      <c r="NYT662" s="163"/>
      <c r="NYU662" s="163"/>
      <c r="NYV662" s="163"/>
      <c r="NYW662" s="163"/>
      <c r="NYX662" s="163"/>
      <c r="NYY662" s="163"/>
      <c r="NYZ662" s="163"/>
      <c r="NZA662" s="163"/>
      <c r="NZB662" s="163"/>
      <c r="NZC662" s="163"/>
      <c r="NZD662" s="163"/>
      <c r="NZE662" s="163"/>
      <c r="NZF662" s="163"/>
      <c r="NZG662" s="163"/>
      <c r="NZH662" s="163"/>
      <c r="NZI662" s="163"/>
      <c r="NZJ662" s="163"/>
      <c r="NZK662" s="163"/>
      <c r="NZL662" s="163"/>
      <c r="NZM662" s="163"/>
      <c r="NZN662" s="163"/>
      <c r="NZO662" s="163"/>
      <c r="NZP662" s="163"/>
      <c r="NZQ662" s="163"/>
      <c r="NZR662" s="163"/>
      <c r="NZS662" s="163"/>
      <c r="NZT662" s="163"/>
      <c r="NZU662" s="163"/>
      <c r="NZV662" s="163"/>
      <c r="NZW662" s="163"/>
      <c r="NZX662" s="163"/>
      <c r="NZY662" s="163"/>
      <c r="NZZ662" s="163"/>
      <c r="OAA662" s="163"/>
      <c r="OAB662" s="163"/>
      <c r="OAC662" s="163"/>
      <c r="OAD662" s="163"/>
      <c r="OAE662" s="163"/>
      <c r="OAF662" s="163"/>
      <c r="OAG662" s="163"/>
      <c r="OAH662" s="163"/>
      <c r="OAI662" s="163"/>
      <c r="OAJ662" s="163"/>
      <c r="OAK662" s="163"/>
      <c r="OAL662" s="163"/>
      <c r="OAM662" s="163"/>
      <c r="OAN662" s="163"/>
      <c r="OAO662" s="163"/>
      <c r="OAP662" s="163"/>
      <c r="OAQ662" s="163"/>
      <c r="OAR662" s="163"/>
      <c r="OAS662" s="163"/>
      <c r="OAT662" s="163"/>
      <c r="OAU662" s="163"/>
      <c r="OAV662" s="163"/>
      <c r="OAW662" s="163"/>
      <c r="OAX662" s="163"/>
      <c r="OAY662" s="163"/>
      <c r="OAZ662" s="163"/>
      <c r="OBA662" s="163"/>
      <c r="OBB662" s="163"/>
      <c r="OBC662" s="163"/>
      <c r="OBD662" s="163"/>
      <c r="OBE662" s="163"/>
      <c r="OBF662" s="163"/>
      <c r="OBG662" s="163"/>
      <c r="OBH662" s="163"/>
      <c r="OBI662" s="163"/>
      <c r="OBJ662" s="163"/>
      <c r="OBK662" s="163"/>
      <c r="OBL662" s="163"/>
      <c r="OBM662" s="163"/>
      <c r="OBN662" s="163"/>
      <c r="OBO662" s="163"/>
      <c r="OBP662" s="163"/>
      <c r="OBQ662" s="163"/>
      <c r="OBR662" s="163"/>
      <c r="OBS662" s="163"/>
      <c r="OBT662" s="163"/>
      <c r="OBU662" s="163"/>
      <c r="OBV662" s="163"/>
      <c r="OBW662" s="163"/>
      <c r="OBX662" s="163"/>
      <c r="OBY662" s="163"/>
      <c r="OBZ662" s="163"/>
      <c r="OCA662" s="163"/>
      <c r="OCB662" s="163"/>
      <c r="OCC662" s="163"/>
      <c r="OCD662" s="163"/>
      <c r="OCE662" s="163"/>
      <c r="OCF662" s="163"/>
      <c r="OCG662" s="163"/>
      <c r="OCH662" s="163"/>
      <c r="OCI662" s="163"/>
      <c r="OCJ662" s="163"/>
      <c r="OCK662" s="163"/>
      <c r="OCL662" s="163"/>
      <c r="OCM662" s="163"/>
      <c r="OCN662" s="163"/>
      <c r="OCO662" s="163"/>
      <c r="OCP662" s="163"/>
      <c r="OCQ662" s="163"/>
      <c r="OCR662" s="163"/>
      <c r="OCS662" s="163"/>
      <c r="OCT662" s="163"/>
      <c r="OCU662" s="163"/>
      <c r="OCV662" s="163"/>
      <c r="OCW662" s="163"/>
      <c r="OCX662" s="163"/>
      <c r="OCY662" s="163"/>
      <c r="OCZ662" s="163"/>
      <c r="ODA662" s="163"/>
      <c r="ODB662" s="163"/>
      <c r="ODC662" s="163"/>
      <c r="ODD662" s="163"/>
      <c r="ODE662" s="163"/>
      <c r="ODF662" s="163"/>
      <c r="ODG662" s="163"/>
      <c r="ODH662" s="163"/>
      <c r="ODI662" s="163"/>
      <c r="ODJ662" s="163"/>
      <c r="ODK662" s="163"/>
      <c r="ODL662" s="163"/>
      <c r="ODM662" s="163"/>
      <c r="ODN662" s="163"/>
      <c r="ODO662" s="163"/>
      <c r="ODP662" s="163"/>
      <c r="ODQ662" s="163"/>
      <c r="ODR662" s="163"/>
      <c r="ODS662" s="163"/>
      <c r="ODT662" s="163"/>
      <c r="ODU662" s="163"/>
      <c r="ODV662" s="163"/>
      <c r="ODW662" s="163"/>
      <c r="ODX662" s="163"/>
      <c r="ODY662" s="163"/>
      <c r="ODZ662" s="163"/>
      <c r="OEA662" s="163"/>
      <c r="OEB662" s="163"/>
      <c r="OEC662" s="163"/>
      <c r="OED662" s="163"/>
      <c r="OEE662" s="163"/>
      <c r="OEF662" s="163"/>
      <c r="OEG662" s="163"/>
      <c r="OEH662" s="163"/>
      <c r="OEI662" s="163"/>
      <c r="OEJ662" s="163"/>
      <c r="OEK662" s="163"/>
      <c r="OEL662" s="163"/>
      <c r="OEM662" s="163"/>
      <c r="OEN662" s="163"/>
      <c r="OEO662" s="163"/>
      <c r="OEP662" s="163"/>
      <c r="OEQ662" s="163"/>
      <c r="OER662" s="163"/>
      <c r="OES662" s="163"/>
      <c r="OET662" s="163"/>
      <c r="OEU662" s="163"/>
      <c r="OEV662" s="163"/>
      <c r="OEW662" s="163"/>
      <c r="OEX662" s="163"/>
      <c r="OEY662" s="163"/>
      <c r="OEZ662" s="163"/>
      <c r="OFA662" s="163"/>
      <c r="OFB662" s="163"/>
      <c r="OFC662" s="163"/>
      <c r="OFD662" s="163"/>
      <c r="OFE662" s="163"/>
      <c r="OFF662" s="163"/>
      <c r="OFG662" s="163"/>
      <c r="OFH662" s="163"/>
      <c r="OFI662" s="163"/>
      <c r="OFJ662" s="163"/>
      <c r="OFK662" s="163"/>
      <c r="OFL662" s="163"/>
      <c r="OFM662" s="163"/>
      <c r="OFN662" s="163"/>
      <c r="OFO662" s="163"/>
      <c r="OFP662" s="163"/>
      <c r="OFQ662" s="163"/>
      <c r="OFR662" s="163"/>
      <c r="OFS662" s="163"/>
      <c r="OFT662" s="163"/>
      <c r="OFU662" s="163"/>
      <c r="OFV662" s="163"/>
      <c r="OFW662" s="163"/>
      <c r="OFX662" s="163"/>
      <c r="OFY662" s="163"/>
      <c r="OFZ662" s="163"/>
      <c r="OGA662" s="163"/>
      <c r="OGB662" s="163"/>
      <c r="OGC662" s="163"/>
      <c r="OGD662" s="163"/>
      <c r="OGE662" s="163"/>
      <c r="OGF662" s="163"/>
      <c r="OGG662" s="163"/>
      <c r="OGH662" s="163"/>
      <c r="OGI662" s="163"/>
      <c r="OGJ662" s="163"/>
      <c r="OGK662" s="163"/>
      <c r="OGL662" s="163"/>
      <c r="OGM662" s="163"/>
      <c r="OGN662" s="163"/>
      <c r="OGO662" s="163"/>
      <c r="OGP662" s="163"/>
      <c r="OGQ662" s="163"/>
      <c r="OGR662" s="163"/>
      <c r="OGS662" s="163"/>
      <c r="OGT662" s="163"/>
      <c r="OGU662" s="163"/>
      <c r="OGV662" s="163"/>
      <c r="OGW662" s="163"/>
      <c r="OGX662" s="163"/>
      <c r="OGY662" s="163"/>
      <c r="OGZ662" s="163"/>
      <c r="OHA662" s="163"/>
      <c r="OHB662" s="163"/>
      <c r="OHC662" s="163"/>
      <c r="OHD662" s="163"/>
      <c r="OHE662" s="163"/>
      <c r="OHF662" s="163"/>
      <c r="OHG662" s="163"/>
      <c r="OHH662" s="163"/>
      <c r="OHI662" s="163"/>
      <c r="OHJ662" s="163"/>
      <c r="OHK662" s="163"/>
      <c r="OHL662" s="163"/>
      <c r="OHM662" s="163"/>
      <c r="OHN662" s="163"/>
      <c r="OHO662" s="163"/>
      <c r="OHP662" s="163"/>
      <c r="OHQ662" s="163"/>
      <c r="OHR662" s="163"/>
      <c r="OHS662" s="163"/>
      <c r="OHT662" s="163"/>
      <c r="OHU662" s="163"/>
      <c r="OHV662" s="163"/>
      <c r="OHW662" s="163"/>
      <c r="OHX662" s="163"/>
      <c r="OHY662" s="163"/>
      <c r="OHZ662" s="163"/>
      <c r="OIA662" s="163"/>
      <c r="OIB662" s="163"/>
      <c r="OIC662" s="163"/>
      <c r="OID662" s="163"/>
      <c r="OIE662" s="163"/>
      <c r="OIF662" s="163"/>
      <c r="OIG662" s="163"/>
      <c r="OIH662" s="163"/>
      <c r="OII662" s="163"/>
      <c r="OIJ662" s="163"/>
      <c r="OIK662" s="163"/>
      <c r="OIL662" s="163"/>
      <c r="OIM662" s="163"/>
      <c r="OIN662" s="163"/>
      <c r="OIO662" s="163"/>
      <c r="OIP662" s="163"/>
      <c r="OIQ662" s="163"/>
      <c r="OIR662" s="163"/>
      <c r="OIS662" s="163"/>
      <c r="OIT662" s="163"/>
      <c r="OIU662" s="163"/>
      <c r="OIV662" s="163"/>
      <c r="OIW662" s="163"/>
      <c r="OIX662" s="163"/>
      <c r="OIY662" s="163"/>
      <c r="OIZ662" s="163"/>
      <c r="OJA662" s="163"/>
      <c r="OJB662" s="163"/>
      <c r="OJC662" s="163"/>
      <c r="OJD662" s="163"/>
      <c r="OJE662" s="163"/>
      <c r="OJF662" s="163"/>
      <c r="OJG662" s="163"/>
      <c r="OJH662" s="163"/>
      <c r="OJI662" s="163"/>
      <c r="OJJ662" s="163"/>
      <c r="OJK662" s="163"/>
      <c r="OJL662" s="163"/>
      <c r="OJM662" s="163"/>
      <c r="OJN662" s="163"/>
      <c r="OJO662" s="163"/>
      <c r="OJP662" s="163"/>
      <c r="OJQ662" s="163"/>
      <c r="OJR662" s="163"/>
      <c r="OJS662" s="163"/>
      <c r="OJT662" s="163"/>
      <c r="OJU662" s="163"/>
      <c r="OJV662" s="163"/>
      <c r="OJW662" s="163"/>
      <c r="OJX662" s="163"/>
      <c r="OJY662" s="163"/>
      <c r="OJZ662" s="163"/>
      <c r="OKA662" s="163"/>
      <c r="OKB662" s="163"/>
      <c r="OKC662" s="163"/>
      <c r="OKD662" s="163"/>
      <c r="OKE662" s="163"/>
      <c r="OKF662" s="163"/>
      <c r="OKG662" s="163"/>
      <c r="OKH662" s="163"/>
      <c r="OKI662" s="163"/>
      <c r="OKJ662" s="163"/>
      <c r="OKK662" s="163"/>
      <c r="OKL662" s="163"/>
      <c r="OKM662" s="163"/>
      <c r="OKN662" s="163"/>
      <c r="OKO662" s="163"/>
      <c r="OKP662" s="163"/>
      <c r="OKQ662" s="163"/>
      <c r="OKR662" s="163"/>
      <c r="OKS662" s="163"/>
      <c r="OKT662" s="163"/>
      <c r="OKU662" s="163"/>
      <c r="OKV662" s="163"/>
      <c r="OKW662" s="163"/>
      <c r="OKX662" s="163"/>
      <c r="OKY662" s="163"/>
      <c r="OKZ662" s="163"/>
      <c r="OLA662" s="163"/>
      <c r="OLB662" s="163"/>
      <c r="OLC662" s="163"/>
      <c r="OLD662" s="163"/>
      <c r="OLE662" s="163"/>
      <c r="OLF662" s="163"/>
      <c r="OLG662" s="163"/>
      <c r="OLH662" s="163"/>
      <c r="OLI662" s="163"/>
      <c r="OLJ662" s="163"/>
      <c r="OLK662" s="163"/>
      <c r="OLL662" s="163"/>
      <c r="OLM662" s="163"/>
      <c r="OLN662" s="163"/>
      <c r="OLO662" s="163"/>
      <c r="OLP662" s="163"/>
      <c r="OLQ662" s="163"/>
      <c r="OLR662" s="163"/>
      <c r="OLS662" s="163"/>
      <c r="OLT662" s="163"/>
      <c r="OLU662" s="163"/>
      <c r="OLV662" s="163"/>
      <c r="OLW662" s="163"/>
      <c r="OLX662" s="163"/>
      <c r="OLY662" s="163"/>
      <c r="OLZ662" s="163"/>
      <c r="OMA662" s="163"/>
      <c r="OMB662" s="163"/>
      <c r="OMC662" s="163"/>
      <c r="OMD662" s="163"/>
      <c r="OME662" s="163"/>
      <c r="OMF662" s="163"/>
      <c r="OMG662" s="163"/>
      <c r="OMH662" s="163"/>
      <c r="OMI662" s="163"/>
      <c r="OMJ662" s="163"/>
      <c r="OMK662" s="163"/>
      <c r="OML662" s="163"/>
      <c r="OMM662" s="163"/>
      <c r="OMN662" s="163"/>
      <c r="OMO662" s="163"/>
      <c r="OMP662" s="163"/>
      <c r="OMQ662" s="163"/>
      <c r="OMR662" s="163"/>
      <c r="OMS662" s="163"/>
      <c r="OMT662" s="163"/>
      <c r="OMU662" s="163"/>
      <c r="OMV662" s="163"/>
      <c r="OMW662" s="163"/>
      <c r="OMX662" s="163"/>
      <c r="OMY662" s="163"/>
      <c r="OMZ662" s="163"/>
      <c r="ONA662" s="163"/>
      <c r="ONB662" s="163"/>
      <c r="ONC662" s="163"/>
      <c r="OND662" s="163"/>
      <c r="ONE662" s="163"/>
      <c r="ONF662" s="163"/>
      <c r="ONG662" s="163"/>
      <c r="ONH662" s="163"/>
      <c r="ONI662" s="163"/>
      <c r="ONJ662" s="163"/>
      <c r="ONK662" s="163"/>
      <c r="ONL662" s="163"/>
      <c r="ONM662" s="163"/>
      <c r="ONN662" s="163"/>
      <c r="ONO662" s="163"/>
      <c r="ONP662" s="163"/>
      <c r="ONQ662" s="163"/>
      <c r="ONR662" s="163"/>
      <c r="ONS662" s="163"/>
      <c r="ONT662" s="163"/>
      <c r="ONU662" s="163"/>
      <c r="ONV662" s="163"/>
      <c r="ONW662" s="163"/>
      <c r="ONX662" s="163"/>
      <c r="ONY662" s="163"/>
      <c r="ONZ662" s="163"/>
      <c r="OOA662" s="163"/>
      <c r="OOB662" s="163"/>
      <c r="OOC662" s="163"/>
      <c r="OOD662" s="163"/>
      <c r="OOE662" s="163"/>
      <c r="OOF662" s="163"/>
      <c r="OOG662" s="163"/>
      <c r="OOH662" s="163"/>
      <c r="OOI662" s="163"/>
      <c r="OOJ662" s="163"/>
      <c r="OOK662" s="163"/>
      <c r="OOL662" s="163"/>
      <c r="OOM662" s="163"/>
      <c r="OON662" s="163"/>
      <c r="OOO662" s="163"/>
      <c r="OOP662" s="163"/>
      <c r="OOQ662" s="163"/>
      <c r="OOR662" s="163"/>
      <c r="OOS662" s="163"/>
      <c r="OOT662" s="163"/>
      <c r="OOU662" s="163"/>
      <c r="OOV662" s="163"/>
      <c r="OOW662" s="163"/>
      <c r="OOX662" s="163"/>
      <c r="OOY662" s="163"/>
      <c r="OOZ662" s="163"/>
      <c r="OPA662" s="163"/>
      <c r="OPB662" s="163"/>
      <c r="OPC662" s="163"/>
      <c r="OPD662" s="163"/>
      <c r="OPE662" s="163"/>
      <c r="OPF662" s="163"/>
      <c r="OPG662" s="163"/>
      <c r="OPH662" s="163"/>
      <c r="OPI662" s="163"/>
      <c r="OPJ662" s="163"/>
      <c r="OPK662" s="163"/>
      <c r="OPL662" s="163"/>
      <c r="OPM662" s="163"/>
      <c r="OPN662" s="163"/>
      <c r="OPO662" s="163"/>
      <c r="OPP662" s="163"/>
      <c r="OPQ662" s="163"/>
      <c r="OPR662" s="163"/>
      <c r="OPS662" s="163"/>
      <c r="OPT662" s="163"/>
      <c r="OPU662" s="163"/>
      <c r="OPV662" s="163"/>
      <c r="OPW662" s="163"/>
      <c r="OPX662" s="163"/>
      <c r="OPY662" s="163"/>
      <c r="OPZ662" s="163"/>
      <c r="OQA662" s="163"/>
      <c r="OQB662" s="163"/>
      <c r="OQC662" s="163"/>
      <c r="OQD662" s="163"/>
      <c r="OQE662" s="163"/>
      <c r="OQF662" s="163"/>
      <c r="OQG662" s="163"/>
      <c r="OQH662" s="163"/>
      <c r="OQI662" s="163"/>
      <c r="OQJ662" s="163"/>
      <c r="OQK662" s="163"/>
      <c r="OQL662" s="163"/>
      <c r="OQM662" s="163"/>
      <c r="OQN662" s="163"/>
      <c r="OQO662" s="163"/>
      <c r="OQP662" s="163"/>
      <c r="OQQ662" s="163"/>
      <c r="OQR662" s="163"/>
      <c r="OQS662" s="163"/>
      <c r="OQT662" s="163"/>
      <c r="OQU662" s="163"/>
      <c r="OQV662" s="163"/>
      <c r="OQW662" s="163"/>
      <c r="OQX662" s="163"/>
      <c r="OQY662" s="163"/>
      <c r="OQZ662" s="163"/>
      <c r="ORA662" s="163"/>
      <c r="ORB662" s="163"/>
      <c r="ORC662" s="163"/>
      <c r="ORD662" s="163"/>
      <c r="ORE662" s="163"/>
      <c r="ORF662" s="163"/>
      <c r="ORG662" s="163"/>
      <c r="ORH662" s="163"/>
      <c r="ORI662" s="163"/>
      <c r="ORJ662" s="163"/>
      <c r="ORK662" s="163"/>
      <c r="ORL662" s="163"/>
      <c r="ORM662" s="163"/>
      <c r="ORN662" s="163"/>
      <c r="ORO662" s="163"/>
      <c r="ORP662" s="163"/>
      <c r="ORQ662" s="163"/>
      <c r="ORR662" s="163"/>
      <c r="ORS662" s="163"/>
      <c r="ORT662" s="163"/>
      <c r="ORU662" s="163"/>
      <c r="ORV662" s="163"/>
      <c r="ORW662" s="163"/>
      <c r="ORX662" s="163"/>
      <c r="ORY662" s="163"/>
      <c r="ORZ662" s="163"/>
      <c r="OSA662" s="163"/>
      <c r="OSB662" s="163"/>
      <c r="OSC662" s="163"/>
      <c r="OSD662" s="163"/>
      <c r="OSE662" s="163"/>
      <c r="OSF662" s="163"/>
      <c r="OSG662" s="163"/>
      <c r="OSH662" s="163"/>
      <c r="OSI662" s="163"/>
      <c r="OSJ662" s="163"/>
      <c r="OSK662" s="163"/>
      <c r="OSL662" s="163"/>
      <c r="OSM662" s="163"/>
      <c r="OSN662" s="163"/>
      <c r="OSO662" s="163"/>
      <c r="OSP662" s="163"/>
      <c r="OSQ662" s="163"/>
      <c r="OSR662" s="163"/>
      <c r="OSS662" s="163"/>
      <c r="OST662" s="163"/>
      <c r="OSU662" s="163"/>
      <c r="OSV662" s="163"/>
      <c r="OSW662" s="163"/>
      <c r="OSX662" s="163"/>
      <c r="OSY662" s="163"/>
      <c r="OSZ662" s="163"/>
      <c r="OTA662" s="163"/>
      <c r="OTB662" s="163"/>
      <c r="OTC662" s="163"/>
      <c r="OTD662" s="163"/>
      <c r="OTE662" s="163"/>
      <c r="OTF662" s="163"/>
      <c r="OTG662" s="163"/>
      <c r="OTH662" s="163"/>
      <c r="OTI662" s="163"/>
      <c r="OTJ662" s="163"/>
      <c r="OTK662" s="163"/>
      <c r="OTL662" s="163"/>
      <c r="OTM662" s="163"/>
      <c r="OTN662" s="163"/>
      <c r="OTO662" s="163"/>
      <c r="OTP662" s="163"/>
      <c r="OTQ662" s="163"/>
      <c r="OTR662" s="163"/>
      <c r="OTS662" s="163"/>
      <c r="OTT662" s="163"/>
      <c r="OTU662" s="163"/>
      <c r="OTV662" s="163"/>
      <c r="OTW662" s="163"/>
      <c r="OTX662" s="163"/>
      <c r="OTY662" s="163"/>
      <c r="OTZ662" s="163"/>
      <c r="OUA662" s="163"/>
      <c r="OUB662" s="163"/>
      <c r="OUC662" s="163"/>
      <c r="OUD662" s="163"/>
      <c r="OUE662" s="163"/>
      <c r="OUF662" s="163"/>
      <c r="OUG662" s="163"/>
      <c r="OUH662" s="163"/>
      <c r="OUI662" s="163"/>
      <c r="OUJ662" s="163"/>
      <c r="OUK662" s="163"/>
      <c r="OUL662" s="163"/>
      <c r="OUM662" s="163"/>
      <c r="OUN662" s="163"/>
      <c r="OUO662" s="163"/>
      <c r="OUP662" s="163"/>
      <c r="OUQ662" s="163"/>
      <c r="OUR662" s="163"/>
      <c r="OUS662" s="163"/>
      <c r="OUT662" s="163"/>
      <c r="OUU662" s="163"/>
      <c r="OUV662" s="163"/>
      <c r="OUW662" s="163"/>
      <c r="OUX662" s="163"/>
      <c r="OUY662" s="163"/>
      <c r="OUZ662" s="163"/>
      <c r="OVA662" s="163"/>
      <c r="OVB662" s="163"/>
      <c r="OVC662" s="163"/>
      <c r="OVD662" s="163"/>
      <c r="OVE662" s="163"/>
      <c r="OVF662" s="163"/>
      <c r="OVG662" s="163"/>
      <c r="OVH662" s="163"/>
      <c r="OVI662" s="163"/>
      <c r="OVJ662" s="163"/>
      <c r="OVK662" s="163"/>
      <c r="OVL662" s="163"/>
      <c r="OVM662" s="163"/>
      <c r="OVN662" s="163"/>
      <c r="OVO662" s="163"/>
      <c r="OVP662" s="163"/>
      <c r="OVQ662" s="163"/>
      <c r="OVR662" s="163"/>
      <c r="OVS662" s="163"/>
      <c r="OVT662" s="163"/>
      <c r="OVU662" s="163"/>
      <c r="OVV662" s="163"/>
      <c r="OVW662" s="163"/>
      <c r="OVX662" s="163"/>
      <c r="OVY662" s="163"/>
      <c r="OVZ662" s="163"/>
      <c r="OWA662" s="163"/>
      <c r="OWB662" s="163"/>
      <c r="OWC662" s="163"/>
      <c r="OWD662" s="163"/>
      <c r="OWE662" s="163"/>
      <c r="OWF662" s="163"/>
      <c r="OWG662" s="163"/>
      <c r="OWH662" s="163"/>
      <c r="OWI662" s="163"/>
      <c r="OWJ662" s="163"/>
      <c r="OWK662" s="163"/>
      <c r="OWL662" s="163"/>
      <c r="OWM662" s="163"/>
      <c r="OWN662" s="163"/>
      <c r="OWO662" s="163"/>
      <c r="OWP662" s="163"/>
      <c r="OWQ662" s="163"/>
      <c r="OWR662" s="163"/>
      <c r="OWS662" s="163"/>
      <c r="OWT662" s="163"/>
      <c r="OWU662" s="163"/>
      <c r="OWV662" s="163"/>
      <c r="OWW662" s="163"/>
      <c r="OWX662" s="163"/>
      <c r="OWY662" s="163"/>
      <c r="OWZ662" s="163"/>
      <c r="OXA662" s="163"/>
      <c r="OXB662" s="163"/>
      <c r="OXC662" s="163"/>
      <c r="OXD662" s="163"/>
      <c r="OXE662" s="163"/>
      <c r="OXF662" s="163"/>
      <c r="OXG662" s="163"/>
      <c r="OXH662" s="163"/>
      <c r="OXI662" s="163"/>
      <c r="OXJ662" s="163"/>
      <c r="OXK662" s="163"/>
      <c r="OXL662" s="163"/>
      <c r="OXM662" s="163"/>
      <c r="OXN662" s="163"/>
      <c r="OXO662" s="163"/>
      <c r="OXP662" s="163"/>
      <c r="OXQ662" s="163"/>
      <c r="OXR662" s="163"/>
      <c r="OXS662" s="163"/>
      <c r="OXT662" s="163"/>
      <c r="OXU662" s="163"/>
      <c r="OXV662" s="163"/>
      <c r="OXW662" s="163"/>
      <c r="OXX662" s="163"/>
      <c r="OXY662" s="163"/>
      <c r="OXZ662" s="163"/>
      <c r="OYA662" s="163"/>
      <c r="OYB662" s="163"/>
      <c r="OYC662" s="163"/>
      <c r="OYD662" s="163"/>
      <c r="OYE662" s="163"/>
      <c r="OYF662" s="163"/>
      <c r="OYG662" s="163"/>
      <c r="OYH662" s="163"/>
      <c r="OYI662" s="163"/>
      <c r="OYJ662" s="163"/>
      <c r="OYK662" s="163"/>
      <c r="OYL662" s="163"/>
      <c r="OYM662" s="163"/>
      <c r="OYN662" s="163"/>
      <c r="OYO662" s="163"/>
      <c r="OYP662" s="163"/>
      <c r="OYQ662" s="163"/>
      <c r="OYR662" s="163"/>
      <c r="OYS662" s="163"/>
      <c r="OYT662" s="163"/>
      <c r="OYU662" s="163"/>
      <c r="OYV662" s="163"/>
      <c r="OYW662" s="163"/>
      <c r="OYX662" s="163"/>
      <c r="OYY662" s="163"/>
      <c r="OYZ662" s="163"/>
      <c r="OZA662" s="163"/>
      <c r="OZB662" s="163"/>
      <c r="OZC662" s="163"/>
      <c r="OZD662" s="163"/>
      <c r="OZE662" s="163"/>
      <c r="OZF662" s="163"/>
      <c r="OZG662" s="163"/>
      <c r="OZH662" s="163"/>
      <c r="OZI662" s="163"/>
      <c r="OZJ662" s="163"/>
      <c r="OZK662" s="163"/>
      <c r="OZL662" s="163"/>
      <c r="OZM662" s="163"/>
      <c r="OZN662" s="163"/>
      <c r="OZO662" s="163"/>
      <c r="OZP662" s="163"/>
      <c r="OZQ662" s="163"/>
      <c r="OZR662" s="163"/>
      <c r="OZS662" s="163"/>
      <c r="OZT662" s="163"/>
      <c r="OZU662" s="163"/>
      <c r="OZV662" s="163"/>
      <c r="OZW662" s="163"/>
      <c r="OZX662" s="163"/>
      <c r="OZY662" s="163"/>
      <c r="OZZ662" s="163"/>
      <c r="PAA662" s="163"/>
      <c r="PAB662" s="163"/>
      <c r="PAC662" s="163"/>
      <c r="PAD662" s="163"/>
      <c r="PAE662" s="163"/>
      <c r="PAF662" s="163"/>
      <c r="PAG662" s="163"/>
      <c r="PAH662" s="163"/>
      <c r="PAI662" s="163"/>
      <c r="PAJ662" s="163"/>
      <c r="PAK662" s="163"/>
      <c r="PAL662" s="163"/>
      <c r="PAM662" s="163"/>
      <c r="PAN662" s="163"/>
      <c r="PAO662" s="163"/>
      <c r="PAP662" s="163"/>
      <c r="PAQ662" s="163"/>
      <c r="PAR662" s="163"/>
      <c r="PAS662" s="163"/>
      <c r="PAT662" s="163"/>
      <c r="PAU662" s="163"/>
      <c r="PAV662" s="163"/>
      <c r="PAW662" s="163"/>
      <c r="PAX662" s="163"/>
      <c r="PAY662" s="163"/>
      <c r="PAZ662" s="163"/>
      <c r="PBA662" s="163"/>
      <c r="PBB662" s="163"/>
      <c r="PBC662" s="163"/>
      <c r="PBD662" s="163"/>
      <c r="PBE662" s="163"/>
      <c r="PBF662" s="163"/>
      <c r="PBG662" s="163"/>
      <c r="PBH662" s="163"/>
      <c r="PBI662" s="163"/>
      <c r="PBJ662" s="163"/>
      <c r="PBK662" s="163"/>
      <c r="PBL662" s="163"/>
      <c r="PBM662" s="163"/>
      <c r="PBN662" s="163"/>
      <c r="PBO662" s="163"/>
      <c r="PBP662" s="163"/>
      <c r="PBQ662" s="163"/>
      <c r="PBR662" s="163"/>
      <c r="PBS662" s="163"/>
      <c r="PBT662" s="163"/>
      <c r="PBU662" s="163"/>
      <c r="PBV662" s="163"/>
      <c r="PBW662" s="163"/>
      <c r="PBX662" s="163"/>
      <c r="PBY662" s="163"/>
      <c r="PBZ662" s="163"/>
      <c r="PCA662" s="163"/>
      <c r="PCB662" s="163"/>
      <c r="PCC662" s="163"/>
      <c r="PCD662" s="163"/>
      <c r="PCE662" s="163"/>
      <c r="PCF662" s="163"/>
      <c r="PCG662" s="163"/>
      <c r="PCH662" s="163"/>
      <c r="PCI662" s="163"/>
      <c r="PCJ662" s="163"/>
      <c r="PCK662" s="163"/>
      <c r="PCL662" s="163"/>
      <c r="PCM662" s="163"/>
      <c r="PCN662" s="163"/>
      <c r="PCO662" s="163"/>
      <c r="PCP662" s="163"/>
      <c r="PCQ662" s="163"/>
      <c r="PCR662" s="163"/>
      <c r="PCS662" s="163"/>
      <c r="PCT662" s="163"/>
      <c r="PCU662" s="163"/>
      <c r="PCV662" s="163"/>
      <c r="PCW662" s="163"/>
      <c r="PCX662" s="163"/>
      <c r="PCY662" s="163"/>
      <c r="PCZ662" s="163"/>
      <c r="PDA662" s="163"/>
      <c r="PDB662" s="163"/>
      <c r="PDC662" s="163"/>
      <c r="PDD662" s="163"/>
      <c r="PDE662" s="163"/>
      <c r="PDF662" s="163"/>
      <c r="PDG662" s="163"/>
      <c r="PDH662" s="163"/>
      <c r="PDI662" s="163"/>
      <c r="PDJ662" s="163"/>
      <c r="PDK662" s="163"/>
      <c r="PDL662" s="163"/>
      <c r="PDM662" s="163"/>
      <c r="PDN662" s="163"/>
      <c r="PDO662" s="163"/>
      <c r="PDP662" s="163"/>
      <c r="PDQ662" s="163"/>
      <c r="PDR662" s="163"/>
      <c r="PDS662" s="163"/>
      <c r="PDT662" s="163"/>
      <c r="PDU662" s="163"/>
      <c r="PDV662" s="163"/>
      <c r="PDW662" s="163"/>
      <c r="PDX662" s="163"/>
      <c r="PDY662" s="163"/>
      <c r="PDZ662" s="163"/>
      <c r="PEA662" s="163"/>
      <c r="PEB662" s="163"/>
      <c r="PEC662" s="163"/>
      <c r="PED662" s="163"/>
      <c r="PEE662" s="163"/>
      <c r="PEF662" s="163"/>
      <c r="PEG662" s="163"/>
      <c r="PEH662" s="163"/>
      <c r="PEI662" s="163"/>
      <c r="PEJ662" s="163"/>
      <c r="PEK662" s="163"/>
      <c r="PEL662" s="163"/>
      <c r="PEM662" s="163"/>
      <c r="PEN662" s="163"/>
      <c r="PEO662" s="163"/>
      <c r="PEP662" s="163"/>
      <c r="PEQ662" s="163"/>
      <c r="PER662" s="163"/>
      <c r="PES662" s="163"/>
      <c r="PET662" s="163"/>
      <c r="PEU662" s="163"/>
      <c r="PEV662" s="163"/>
      <c r="PEW662" s="163"/>
      <c r="PEX662" s="163"/>
      <c r="PEY662" s="163"/>
      <c r="PEZ662" s="163"/>
      <c r="PFA662" s="163"/>
      <c r="PFB662" s="163"/>
      <c r="PFC662" s="163"/>
      <c r="PFD662" s="163"/>
      <c r="PFE662" s="163"/>
      <c r="PFF662" s="163"/>
      <c r="PFG662" s="163"/>
      <c r="PFH662" s="163"/>
      <c r="PFI662" s="163"/>
      <c r="PFJ662" s="163"/>
      <c r="PFK662" s="163"/>
      <c r="PFL662" s="163"/>
      <c r="PFM662" s="163"/>
      <c r="PFN662" s="163"/>
      <c r="PFO662" s="163"/>
      <c r="PFP662" s="163"/>
      <c r="PFQ662" s="163"/>
      <c r="PFR662" s="163"/>
      <c r="PFS662" s="163"/>
      <c r="PFT662" s="163"/>
      <c r="PFU662" s="163"/>
      <c r="PFV662" s="163"/>
      <c r="PFW662" s="163"/>
      <c r="PFX662" s="163"/>
      <c r="PFY662" s="163"/>
      <c r="PFZ662" s="163"/>
      <c r="PGA662" s="163"/>
      <c r="PGB662" s="163"/>
      <c r="PGC662" s="163"/>
      <c r="PGD662" s="163"/>
      <c r="PGE662" s="163"/>
      <c r="PGF662" s="163"/>
      <c r="PGG662" s="163"/>
      <c r="PGH662" s="163"/>
      <c r="PGI662" s="163"/>
      <c r="PGJ662" s="163"/>
      <c r="PGK662" s="163"/>
      <c r="PGL662" s="163"/>
      <c r="PGM662" s="163"/>
      <c r="PGN662" s="163"/>
      <c r="PGO662" s="163"/>
      <c r="PGP662" s="163"/>
      <c r="PGQ662" s="163"/>
      <c r="PGR662" s="163"/>
      <c r="PGS662" s="163"/>
      <c r="PGT662" s="163"/>
      <c r="PGU662" s="163"/>
      <c r="PGV662" s="163"/>
      <c r="PGW662" s="163"/>
      <c r="PGX662" s="163"/>
      <c r="PGY662" s="163"/>
      <c r="PGZ662" s="163"/>
      <c r="PHA662" s="163"/>
      <c r="PHB662" s="163"/>
      <c r="PHC662" s="163"/>
      <c r="PHD662" s="163"/>
      <c r="PHE662" s="163"/>
      <c r="PHF662" s="163"/>
      <c r="PHG662" s="163"/>
      <c r="PHH662" s="163"/>
      <c r="PHI662" s="163"/>
      <c r="PHJ662" s="163"/>
      <c r="PHK662" s="163"/>
      <c r="PHL662" s="163"/>
      <c r="PHM662" s="163"/>
      <c r="PHN662" s="163"/>
      <c r="PHO662" s="163"/>
      <c r="PHP662" s="163"/>
      <c r="PHQ662" s="163"/>
      <c r="PHR662" s="163"/>
      <c r="PHS662" s="163"/>
      <c r="PHT662" s="163"/>
      <c r="PHU662" s="163"/>
      <c r="PHV662" s="163"/>
      <c r="PHW662" s="163"/>
      <c r="PHX662" s="163"/>
      <c r="PHY662" s="163"/>
      <c r="PHZ662" s="163"/>
      <c r="PIA662" s="163"/>
      <c r="PIB662" s="163"/>
      <c r="PIC662" s="163"/>
      <c r="PID662" s="163"/>
      <c r="PIE662" s="163"/>
      <c r="PIF662" s="163"/>
      <c r="PIG662" s="163"/>
      <c r="PIH662" s="163"/>
      <c r="PII662" s="163"/>
      <c r="PIJ662" s="163"/>
      <c r="PIK662" s="163"/>
      <c r="PIL662" s="163"/>
      <c r="PIM662" s="163"/>
      <c r="PIN662" s="163"/>
      <c r="PIO662" s="163"/>
      <c r="PIP662" s="163"/>
      <c r="PIQ662" s="163"/>
      <c r="PIR662" s="163"/>
      <c r="PIS662" s="163"/>
      <c r="PIT662" s="163"/>
      <c r="PIU662" s="163"/>
      <c r="PIV662" s="163"/>
      <c r="PIW662" s="163"/>
      <c r="PIX662" s="163"/>
      <c r="PIY662" s="163"/>
      <c r="PIZ662" s="163"/>
      <c r="PJA662" s="163"/>
      <c r="PJB662" s="163"/>
      <c r="PJC662" s="163"/>
      <c r="PJD662" s="163"/>
      <c r="PJE662" s="163"/>
      <c r="PJF662" s="163"/>
      <c r="PJG662" s="163"/>
      <c r="PJH662" s="163"/>
      <c r="PJI662" s="163"/>
      <c r="PJJ662" s="163"/>
      <c r="PJK662" s="163"/>
      <c r="PJL662" s="163"/>
      <c r="PJM662" s="163"/>
      <c r="PJN662" s="163"/>
      <c r="PJO662" s="163"/>
      <c r="PJP662" s="163"/>
      <c r="PJQ662" s="163"/>
      <c r="PJR662" s="163"/>
      <c r="PJS662" s="163"/>
      <c r="PJT662" s="163"/>
      <c r="PJU662" s="163"/>
      <c r="PJV662" s="163"/>
      <c r="PJW662" s="163"/>
      <c r="PJX662" s="163"/>
      <c r="PJY662" s="163"/>
      <c r="PJZ662" s="163"/>
      <c r="PKA662" s="163"/>
      <c r="PKB662" s="163"/>
      <c r="PKC662" s="163"/>
      <c r="PKD662" s="163"/>
      <c r="PKE662" s="163"/>
      <c r="PKF662" s="163"/>
      <c r="PKG662" s="163"/>
      <c r="PKH662" s="163"/>
      <c r="PKI662" s="163"/>
      <c r="PKJ662" s="163"/>
      <c r="PKK662" s="163"/>
      <c r="PKL662" s="163"/>
      <c r="PKM662" s="163"/>
      <c r="PKN662" s="163"/>
      <c r="PKO662" s="163"/>
      <c r="PKP662" s="163"/>
      <c r="PKQ662" s="163"/>
      <c r="PKR662" s="163"/>
      <c r="PKS662" s="163"/>
      <c r="PKT662" s="163"/>
      <c r="PKU662" s="163"/>
      <c r="PKV662" s="163"/>
      <c r="PKW662" s="163"/>
      <c r="PKX662" s="163"/>
      <c r="PKY662" s="163"/>
      <c r="PKZ662" s="163"/>
      <c r="PLA662" s="163"/>
      <c r="PLB662" s="163"/>
      <c r="PLC662" s="163"/>
      <c r="PLD662" s="163"/>
      <c r="PLE662" s="163"/>
      <c r="PLF662" s="163"/>
      <c r="PLG662" s="163"/>
      <c r="PLH662" s="163"/>
      <c r="PLI662" s="163"/>
      <c r="PLJ662" s="163"/>
      <c r="PLK662" s="163"/>
      <c r="PLL662" s="163"/>
      <c r="PLM662" s="163"/>
      <c r="PLN662" s="163"/>
      <c r="PLO662" s="163"/>
      <c r="PLP662" s="163"/>
      <c r="PLQ662" s="163"/>
      <c r="PLR662" s="163"/>
      <c r="PLS662" s="163"/>
      <c r="PLT662" s="163"/>
      <c r="PLU662" s="163"/>
      <c r="PLV662" s="163"/>
      <c r="PLW662" s="163"/>
      <c r="PLX662" s="163"/>
      <c r="PLY662" s="163"/>
      <c r="PLZ662" s="163"/>
      <c r="PMA662" s="163"/>
      <c r="PMB662" s="163"/>
      <c r="PMC662" s="163"/>
      <c r="PMD662" s="163"/>
      <c r="PME662" s="163"/>
      <c r="PMF662" s="163"/>
      <c r="PMG662" s="163"/>
      <c r="PMH662" s="163"/>
      <c r="PMI662" s="163"/>
      <c r="PMJ662" s="163"/>
      <c r="PMK662" s="163"/>
      <c r="PML662" s="163"/>
      <c r="PMM662" s="163"/>
      <c r="PMN662" s="163"/>
      <c r="PMO662" s="163"/>
      <c r="PMP662" s="163"/>
      <c r="PMQ662" s="163"/>
      <c r="PMR662" s="163"/>
      <c r="PMS662" s="163"/>
      <c r="PMT662" s="163"/>
      <c r="PMU662" s="163"/>
      <c r="PMV662" s="163"/>
      <c r="PMW662" s="163"/>
      <c r="PMX662" s="163"/>
      <c r="PMY662" s="163"/>
      <c r="PMZ662" s="163"/>
      <c r="PNA662" s="163"/>
      <c r="PNB662" s="163"/>
      <c r="PNC662" s="163"/>
      <c r="PND662" s="163"/>
      <c r="PNE662" s="163"/>
      <c r="PNF662" s="163"/>
      <c r="PNG662" s="163"/>
      <c r="PNH662" s="163"/>
      <c r="PNI662" s="163"/>
      <c r="PNJ662" s="163"/>
      <c r="PNK662" s="163"/>
      <c r="PNL662" s="163"/>
      <c r="PNM662" s="163"/>
      <c r="PNN662" s="163"/>
      <c r="PNO662" s="163"/>
      <c r="PNP662" s="163"/>
      <c r="PNQ662" s="163"/>
      <c r="PNR662" s="163"/>
      <c r="PNS662" s="163"/>
      <c r="PNT662" s="163"/>
      <c r="PNU662" s="163"/>
      <c r="PNV662" s="163"/>
      <c r="PNW662" s="163"/>
      <c r="PNX662" s="163"/>
      <c r="PNY662" s="163"/>
      <c r="PNZ662" s="163"/>
      <c r="POA662" s="163"/>
      <c r="POB662" s="163"/>
      <c r="POC662" s="163"/>
      <c r="POD662" s="163"/>
      <c r="POE662" s="163"/>
      <c r="POF662" s="163"/>
      <c r="POG662" s="163"/>
      <c r="POH662" s="163"/>
      <c r="POI662" s="163"/>
      <c r="POJ662" s="163"/>
      <c r="POK662" s="163"/>
      <c r="POL662" s="163"/>
      <c r="POM662" s="163"/>
      <c r="PON662" s="163"/>
      <c r="POO662" s="163"/>
      <c r="POP662" s="163"/>
      <c r="POQ662" s="163"/>
      <c r="POR662" s="163"/>
      <c r="POS662" s="163"/>
      <c r="POT662" s="163"/>
      <c r="POU662" s="163"/>
      <c r="POV662" s="163"/>
      <c r="POW662" s="163"/>
      <c r="POX662" s="163"/>
      <c r="POY662" s="163"/>
      <c r="POZ662" s="163"/>
      <c r="PPA662" s="163"/>
      <c r="PPB662" s="163"/>
      <c r="PPC662" s="163"/>
      <c r="PPD662" s="163"/>
      <c r="PPE662" s="163"/>
      <c r="PPF662" s="163"/>
      <c r="PPG662" s="163"/>
      <c r="PPH662" s="163"/>
      <c r="PPI662" s="163"/>
      <c r="PPJ662" s="163"/>
      <c r="PPK662" s="163"/>
      <c r="PPL662" s="163"/>
      <c r="PPM662" s="163"/>
      <c r="PPN662" s="163"/>
      <c r="PPO662" s="163"/>
      <c r="PPP662" s="163"/>
      <c r="PPQ662" s="163"/>
      <c r="PPR662" s="163"/>
      <c r="PPS662" s="163"/>
      <c r="PPT662" s="163"/>
      <c r="PPU662" s="163"/>
      <c r="PPV662" s="163"/>
      <c r="PPW662" s="163"/>
      <c r="PPX662" s="163"/>
      <c r="PPY662" s="163"/>
      <c r="PPZ662" s="163"/>
      <c r="PQA662" s="163"/>
      <c r="PQB662" s="163"/>
      <c r="PQC662" s="163"/>
      <c r="PQD662" s="163"/>
      <c r="PQE662" s="163"/>
      <c r="PQF662" s="163"/>
      <c r="PQG662" s="163"/>
      <c r="PQH662" s="163"/>
      <c r="PQI662" s="163"/>
      <c r="PQJ662" s="163"/>
      <c r="PQK662" s="163"/>
      <c r="PQL662" s="163"/>
      <c r="PQM662" s="163"/>
      <c r="PQN662" s="163"/>
      <c r="PQO662" s="163"/>
      <c r="PQP662" s="163"/>
      <c r="PQQ662" s="163"/>
      <c r="PQR662" s="163"/>
      <c r="PQS662" s="163"/>
      <c r="PQT662" s="163"/>
      <c r="PQU662" s="163"/>
      <c r="PQV662" s="163"/>
      <c r="PQW662" s="163"/>
      <c r="PQX662" s="163"/>
      <c r="PQY662" s="163"/>
      <c r="PQZ662" s="163"/>
      <c r="PRA662" s="163"/>
      <c r="PRB662" s="163"/>
      <c r="PRC662" s="163"/>
      <c r="PRD662" s="163"/>
      <c r="PRE662" s="163"/>
      <c r="PRF662" s="163"/>
      <c r="PRG662" s="163"/>
      <c r="PRH662" s="163"/>
      <c r="PRI662" s="163"/>
      <c r="PRJ662" s="163"/>
      <c r="PRK662" s="163"/>
      <c r="PRL662" s="163"/>
      <c r="PRM662" s="163"/>
      <c r="PRN662" s="163"/>
      <c r="PRO662" s="163"/>
      <c r="PRP662" s="163"/>
      <c r="PRQ662" s="163"/>
      <c r="PRR662" s="163"/>
      <c r="PRS662" s="163"/>
      <c r="PRT662" s="163"/>
      <c r="PRU662" s="163"/>
      <c r="PRV662" s="163"/>
      <c r="PRW662" s="163"/>
      <c r="PRX662" s="163"/>
      <c r="PRY662" s="163"/>
      <c r="PRZ662" s="163"/>
      <c r="PSA662" s="163"/>
      <c r="PSB662" s="163"/>
      <c r="PSC662" s="163"/>
      <c r="PSD662" s="163"/>
      <c r="PSE662" s="163"/>
      <c r="PSF662" s="163"/>
      <c r="PSG662" s="163"/>
      <c r="PSH662" s="163"/>
      <c r="PSI662" s="163"/>
      <c r="PSJ662" s="163"/>
      <c r="PSK662" s="163"/>
      <c r="PSL662" s="163"/>
      <c r="PSM662" s="163"/>
      <c r="PSN662" s="163"/>
      <c r="PSO662" s="163"/>
      <c r="PSP662" s="163"/>
      <c r="PSQ662" s="163"/>
      <c r="PSR662" s="163"/>
      <c r="PSS662" s="163"/>
      <c r="PST662" s="163"/>
      <c r="PSU662" s="163"/>
      <c r="PSV662" s="163"/>
      <c r="PSW662" s="163"/>
      <c r="PSX662" s="163"/>
      <c r="PSY662" s="163"/>
      <c r="PSZ662" s="163"/>
      <c r="PTA662" s="163"/>
      <c r="PTB662" s="163"/>
      <c r="PTC662" s="163"/>
      <c r="PTD662" s="163"/>
      <c r="PTE662" s="163"/>
      <c r="PTF662" s="163"/>
      <c r="PTG662" s="163"/>
      <c r="PTH662" s="163"/>
      <c r="PTI662" s="163"/>
      <c r="PTJ662" s="163"/>
      <c r="PTK662" s="163"/>
      <c r="PTL662" s="163"/>
      <c r="PTM662" s="163"/>
      <c r="PTN662" s="163"/>
      <c r="PTO662" s="163"/>
      <c r="PTP662" s="163"/>
      <c r="PTQ662" s="163"/>
      <c r="PTR662" s="163"/>
      <c r="PTS662" s="163"/>
      <c r="PTT662" s="163"/>
      <c r="PTU662" s="163"/>
      <c r="PTV662" s="163"/>
      <c r="PTW662" s="163"/>
      <c r="PTX662" s="163"/>
      <c r="PTY662" s="163"/>
      <c r="PTZ662" s="163"/>
      <c r="PUA662" s="163"/>
      <c r="PUB662" s="163"/>
      <c r="PUC662" s="163"/>
      <c r="PUD662" s="163"/>
      <c r="PUE662" s="163"/>
      <c r="PUF662" s="163"/>
      <c r="PUG662" s="163"/>
      <c r="PUH662" s="163"/>
      <c r="PUI662" s="163"/>
      <c r="PUJ662" s="163"/>
      <c r="PUK662" s="163"/>
      <c r="PUL662" s="163"/>
      <c r="PUM662" s="163"/>
      <c r="PUN662" s="163"/>
      <c r="PUO662" s="163"/>
      <c r="PUP662" s="163"/>
      <c r="PUQ662" s="163"/>
      <c r="PUR662" s="163"/>
      <c r="PUS662" s="163"/>
      <c r="PUT662" s="163"/>
      <c r="PUU662" s="163"/>
      <c r="PUV662" s="163"/>
      <c r="PUW662" s="163"/>
      <c r="PUX662" s="163"/>
      <c r="PUY662" s="163"/>
      <c r="PUZ662" s="163"/>
      <c r="PVA662" s="163"/>
      <c r="PVB662" s="163"/>
      <c r="PVC662" s="163"/>
      <c r="PVD662" s="163"/>
      <c r="PVE662" s="163"/>
      <c r="PVF662" s="163"/>
      <c r="PVG662" s="163"/>
      <c r="PVH662" s="163"/>
      <c r="PVI662" s="163"/>
      <c r="PVJ662" s="163"/>
      <c r="PVK662" s="163"/>
      <c r="PVL662" s="163"/>
      <c r="PVM662" s="163"/>
      <c r="PVN662" s="163"/>
      <c r="PVO662" s="163"/>
      <c r="PVP662" s="163"/>
      <c r="PVQ662" s="163"/>
      <c r="PVR662" s="163"/>
      <c r="PVS662" s="163"/>
      <c r="PVT662" s="163"/>
      <c r="PVU662" s="163"/>
      <c r="PVV662" s="163"/>
      <c r="PVW662" s="163"/>
      <c r="PVX662" s="163"/>
      <c r="PVY662" s="163"/>
      <c r="PVZ662" s="163"/>
      <c r="PWA662" s="163"/>
      <c r="PWB662" s="163"/>
      <c r="PWC662" s="163"/>
      <c r="PWD662" s="163"/>
      <c r="PWE662" s="163"/>
      <c r="PWF662" s="163"/>
      <c r="PWG662" s="163"/>
      <c r="PWH662" s="163"/>
      <c r="PWI662" s="163"/>
      <c r="PWJ662" s="163"/>
      <c r="PWK662" s="163"/>
      <c r="PWL662" s="163"/>
      <c r="PWM662" s="163"/>
      <c r="PWN662" s="163"/>
      <c r="PWO662" s="163"/>
      <c r="PWP662" s="163"/>
      <c r="PWQ662" s="163"/>
      <c r="PWR662" s="163"/>
      <c r="PWS662" s="163"/>
      <c r="PWT662" s="163"/>
      <c r="PWU662" s="163"/>
      <c r="PWV662" s="163"/>
      <c r="PWW662" s="163"/>
      <c r="PWX662" s="163"/>
      <c r="PWY662" s="163"/>
      <c r="PWZ662" s="163"/>
      <c r="PXA662" s="163"/>
      <c r="PXB662" s="163"/>
      <c r="PXC662" s="163"/>
      <c r="PXD662" s="163"/>
      <c r="PXE662" s="163"/>
      <c r="PXF662" s="163"/>
      <c r="PXG662" s="163"/>
      <c r="PXH662" s="163"/>
      <c r="PXI662" s="163"/>
      <c r="PXJ662" s="163"/>
      <c r="PXK662" s="163"/>
      <c r="PXL662" s="163"/>
      <c r="PXM662" s="163"/>
      <c r="PXN662" s="163"/>
      <c r="PXO662" s="163"/>
      <c r="PXP662" s="163"/>
      <c r="PXQ662" s="163"/>
      <c r="PXR662" s="163"/>
      <c r="PXS662" s="163"/>
      <c r="PXT662" s="163"/>
      <c r="PXU662" s="163"/>
      <c r="PXV662" s="163"/>
      <c r="PXW662" s="163"/>
      <c r="PXX662" s="163"/>
      <c r="PXY662" s="163"/>
      <c r="PXZ662" s="163"/>
      <c r="PYA662" s="163"/>
      <c r="PYB662" s="163"/>
      <c r="PYC662" s="163"/>
      <c r="PYD662" s="163"/>
      <c r="PYE662" s="163"/>
      <c r="PYF662" s="163"/>
      <c r="PYG662" s="163"/>
      <c r="PYH662" s="163"/>
      <c r="PYI662" s="163"/>
      <c r="PYJ662" s="163"/>
      <c r="PYK662" s="163"/>
      <c r="PYL662" s="163"/>
      <c r="PYM662" s="163"/>
      <c r="PYN662" s="163"/>
      <c r="PYO662" s="163"/>
      <c r="PYP662" s="163"/>
      <c r="PYQ662" s="163"/>
      <c r="PYR662" s="163"/>
      <c r="PYS662" s="163"/>
      <c r="PYT662" s="163"/>
      <c r="PYU662" s="163"/>
      <c r="PYV662" s="163"/>
      <c r="PYW662" s="163"/>
      <c r="PYX662" s="163"/>
      <c r="PYY662" s="163"/>
      <c r="PYZ662" s="163"/>
      <c r="PZA662" s="163"/>
      <c r="PZB662" s="163"/>
      <c r="PZC662" s="163"/>
      <c r="PZD662" s="163"/>
      <c r="PZE662" s="163"/>
      <c r="PZF662" s="163"/>
      <c r="PZG662" s="163"/>
      <c r="PZH662" s="163"/>
      <c r="PZI662" s="163"/>
      <c r="PZJ662" s="163"/>
      <c r="PZK662" s="163"/>
      <c r="PZL662" s="163"/>
      <c r="PZM662" s="163"/>
      <c r="PZN662" s="163"/>
      <c r="PZO662" s="163"/>
      <c r="PZP662" s="163"/>
      <c r="PZQ662" s="163"/>
      <c r="PZR662" s="163"/>
      <c r="PZS662" s="163"/>
      <c r="PZT662" s="163"/>
      <c r="PZU662" s="163"/>
      <c r="PZV662" s="163"/>
      <c r="PZW662" s="163"/>
      <c r="PZX662" s="163"/>
      <c r="PZY662" s="163"/>
      <c r="PZZ662" s="163"/>
      <c r="QAA662" s="163"/>
      <c r="QAB662" s="163"/>
      <c r="QAC662" s="163"/>
      <c r="QAD662" s="163"/>
      <c r="QAE662" s="163"/>
      <c r="QAF662" s="163"/>
      <c r="QAG662" s="163"/>
      <c r="QAH662" s="163"/>
      <c r="QAI662" s="163"/>
      <c r="QAJ662" s="163"/>
      <c r="QAK662" s="163"/>
      <c r="QAL662" s="163"/>
      <c r="QAM662" s="163"/>
      <c r="QAN662" s="163"/>
      <c r="QAO662" s="163"/>
      <c r="QAP662" s="163"/>
      <c r="QAQ662" s="163"/>
      <c r="QAR662" s="163"/>
      <c r="QAS662" s="163"/>
      <c r="QAT662" s="163"/>
      <c r="QAU662" s="163"/>
      <c r="QAV662" s="163"/>
      <c r="QAW662" s="163"/>
      <c r="QAX662" s="163"/>
      <c r="QAY662" s="163"/>
      <c r="QAZ662" s="163"/>
      <c r="QBA662" s="163"/>
      <c r="QBB662" s="163"/>
      <c r="QBC662" s="163"/>
      <c r="QBD662" s="163"/>
      <c r="QBE662" s="163"/>
      <c r="QBF662" s="163"/>
      <c r="QBG662" s="163"/>
      <c r="QBH662" s="163"/>
      <c r="QBI662" s="163"/>
      <c r="QBJ662" s="163"/>
      <c r="QBK662" s="163"/>
      <c r="QBL662" s="163"/>
      <c r="QBM662" s="163"/>
      <c r="QBN662" s="163"/>
      <c r="QBO662" s="163"/>
      <c r="QBP662" s="163"/>
      <c r="QBQ662" s="163"/>
      <c r="QBR662" s="163"/>
      <c r="QBS662" s="163"/>
      <c r="QBT662" s="163"/>
      <c r="QBU662" s="163"/>
      <c r="QBV662" s="163"/>
      <c r="QBW662" s="163"/>
      <c r="QBX662" s="163"/>
      <c r="QBY662" s="163"/>
      <c r="QBZ662" s="163"/>
      <c r="QCA662" s="163"/>
      <c r="QCB662" s="163"/>
      <c r="QCC662" s="163"/>
      <c r="QCD662" s="163"/>
      <c r="QCE662" s="163"/>
      <c r="QCF662" s="163"/>
      <c r="QCG662" s="163"/>
      <c r="QCH662" s="163"/>
      <c r="QCI662" s="163"/>
      <c r="QCJ662" s="163"/>
      <c r="QCK662" s="163"/>
      <c r="QCL662" s="163"/>
      <c r="QCM662" s="163"/>
      <c r="QCN662" s="163"/>
      <c r="QCO662" s="163"/>
      <c r="QCP662" s="163"/>
      <c r="QCQ662" s="163"/>
      <c r="QCR662" s="163"/>
      <c r="QCS662" s="163"/>
      <c r="QCT662" s="163"/>
      <c r="QCU662" s="163"/>
      <c r="QCV662" s="163"/>
      <c r="QCW662" s="163"/>
      <c r="QCX662" s="163"/>
      <c r="QCY662" s="163"/>
      <c r="QCZ662" s="163"/>
      <c r="QDA662" s="163"/>
      <c r="QDB662" s="163"/>
      <c r="QDC662" s="163"/>
      <c r="QDD662" s="163"/>
      <c r="QDE662" s="163"/>
      <c r="QDF662" s="163"/>
      <c r="QDG662" s="163"/>
      <c r="QDH662" s="163"/>
      <c r="QDI662" s="163"/>
      <c r="QDJ662" s="163"/>
      <c r="QDK662" s="163"/>
      <c r="QDL662" s="163"/>
      <c r="QDM662" s="163"/>
      <c r="QDN662" s="163"/>
      <c r="QDO662" s="163"/>
      <c r="QDP662" s="163"/>
      <c r="QDQ662" s="163"/>
      <c r="QDR662" s="163"/>
      <c r="QDS662" s="163"/>
      <c r="QDT662" s="163"/>
      <c r="QDU662" s="163"/>
      <c r="QDV662" s="163"/>
      <c r="QDW662" s="163"/>
      <c r="QDX662" s="163"/>
      <c r="QDY662" s="163"/>
      <c r="QDZ662" s="163"/>
      <c r="QEA662" s="163"/>
      <c r="QEB662" s="163"/>
      <c r="QEC662" s="163"/>
      <c r="QED662" s="163"/>
      <c r="QEE662" s="163"/>
      <c r="QEF662" s="163"/>
      <c r="QEG662" s="163"/>
      <c r="QEH662" s="163"/>
      <c r="QEI662" s="163"/>
      <c r="QEJ662" s="163"/>
      <c r="QEK662" s="163"/>
      <c r="QEL662" s="163"/>
      <c r="QEM662" s="163"/>
      <c r="QEN662" s="163"/>
      <c r="QEO662" s="163"/>
      <c r="QEP662" s="163"/>
      <c r="QEQ662" s="163"/>
      <c r="QER662" s="163"/>
      <c r="QES662" s="163"/>
      <c r="QET662" s="163"/>
      <c r="QEU662" s="163"/>
      <c r="QEV662" s="163"/>
      <c r="QEW662" s="163"/>
      <c r="QEX662" s="163"/>
      <c r="QEY662" s="163"/>
      <c r="QEZ662" s="163"/>
      <c r="QFA662" s="163"/>
      <c r="QFB662" s="163"/>
      <c r="QFC662" s="163"/>
      <c r="QFD662" s="163"/>
      <c r="QFE662" s="163"/>
      <c r="QFF662" s="163"/>
      <c r="QFG662" s="163"/>
      <c r="QFH662" s="163"/>
      <c r="QFI662" s="163"/>
      <c r="QFJ662" s="163"/>
      <c r="QFK662" s="163"/>
      <c r="QFL662" s="163"/>
      <c r="QFM662" s="163"/>
      <c r="QFN662" s="163"/>
      <c r="QFO662" s="163"/>
      <c r="QFP662" s="163"/>
      <c r="QFQ662" s="163"/>
      <c r="QFR662" s="163"/>
      <c r="QFS662" s="163"/>
      <c r="QFT662" s="163"/>
      <c r="QFU662" s="163"/>
      <c r="QFV662" s="163"/>
      <c r="QFW662" s="163"/>
      <c r="QFX662" s="163"/>
      <c r="QFY662" s="163"/>
      <c r="QFZ662" s="163"/>
      <c r="QGA662" s="163"/>
      <c r="QGB662" s="163"/>
      <c r="QGC662" s="163"/>
      <c r="QGD662" s="163"/>
      <c r="QGE662" s="163"/>
      <c r="QGF662" s="163"/>
      <c r="QGG662" s="163"/>
      <c r="QGH662" s="163"/>
      <c r="QGI662" s="163"/>
      <c r="QGJ662" s="163"/>
      <c r="QGK662" s="163"/>
      <c r="QGL662" s="163"/>
      <c r="QGM662" s="163"/>
      <c r="QGN662" s="163"/>
      <c r="QGO662" s="163"/>
      <c r="QGP662" s="163"/>
      <c r="QGQ662" s="163"/>
      <c r="QGR662" s="163"/>
      <c r="QGS662" s="163"/>
      <c r="QGT662" s="163"/>
      <c r="QGU662" s="163"/>
      <c r="QGV662" s="163"/>
      <c r="QGW662" s="163"/>
      <c r="QGX662" s="163"/>
      <c r="QGY662" s="163"/>
      <c r="QGZ662" s="163"/>
      <c r="QHA662" s="163"/>
      <c r="QHB662" s="163"/>
      <c r="QHC662" s="163"/>
      <c r="QHD662" s="163"/>
      <c r="QHE662" s="163"/>
      <c r="QHF662" s="163"/>
      <c r="QHG662" s="163"/>
      <c r="QHH662" s="163"/>
      <c r="QHI662" s="163"/>
      <c r="QHJ662" s="163"/>
      <c r="QHK662" s="163"/>
      <c r="QHL662" s="163"/>
      <c r="QHM662" s="163"/>
      <c r="QHN662" s="163"/>
      <c r="QHO662" s="163"/>
      <c r="QHP662" s="163"/>
      <c r="QHQ662" s="163"/>
      <c r="QHR662" s="163"/>
      <c r="QHS662" s="163"/>
      <c r="QHT662" s="163"/>
      <c r="QHU662" s="163"/>
      <c r="QHV662" s="163"/>
      <c r="QHW662" s="163"/>
      <c r="QHX662" s="163"/>
      <c r="QHY662" s="163"/>
      <c r="QHZ662" s="163"/>
      <c r="QIA662" s="163"/>
      <c r="QIB662" s="163"/>
      <c r="QIC662" s="163"/>
      <c r="QID662" s="163"/>
      <c r="QIE662" s="163"/>
      <c r="QIF662" s="163"/>
      <c r="QIG662" s="163"/>
      <c r="QIH662" s="163"/>
      <c r="QII662" s="163"/>
      <c r="QIJ662" s="163"/>
      <c r="QIK662" s="163"/>
      <c r="QIL662" s="163"/>
      <c r="QIM662" s="163"/>
      <c r="QIN662" s="163"/>
      <c r="QIO662" s="163"/>
      <c r="QIP662" s="163"/>
      <c r="QIQ662" s="163"/>
      <c r="QIR662" s="163"/>
      <c r="QIS662" s="163"/>
      <c r="QIT662" s="163"/>
      <c r="QIU662" s="163"/>
      <c r="QIV662" s="163"/>
      <c r="QIW662" s="163"/>
      <c r="QIX662" s="163"/>
      <c r="QIY662" s="163"/>
      <c r="QIZ662" s="163"/>
      <c r="QJA662" s="163"/>
      <c r="QJB662" s="163"/>
      <c r="QJC662" s="163"/>
      <c r="QJD662" s="163"/>
      <c r="QJE662" s="163"/>
      <c r="QJF662" s="163"/>
      <c r="QJG662" s="163"/>
      <c r="QJH662" s="163"/>
      <c r="QJI662" s="163"/>
      <c r="QJJ662" s="163"/>
      <c r="QJK662" s="163"/>
      <c r="QJL662" s="163"/>
      <c r="QJM662" s="163"/>
      <c r="QJN662" s="163"/>
      <c r="QJO662" s="163"/>
      <c r="QJP662" s="163"/>
      <c r="QJQ662" s="163"/>
      <c r="QJR662" s="163"/>
      <c r="QJS662" s="163"/>
      <c r="QJT662" s="163"/>
      <c r="QJU662" s="163"/>
      <c r="QJV662" s="163"/>
      <c r="QJW662" s="163"/>
      <c r="QJX662" s="163"/>
      <c r="QJY662" s="163"/>
      <c r="QJZ662" s="163"/>
      <c r="QKA662" s="163"/>
      <c r="QKB662" s="163"/>
      <c r="QKC662" s="163"/>
      <c r="QKD662" s="163"/>
      <c r="QKE662" s="163"/>
      <c r="QKF662" s="163"/>
      <c r="QKG662" s="163"/>
      <c r="QKH662" s="163"/>
      <c r="QKI662" s="163"/>
      <c r="QKJ662" s="163"/>
      <c r="QKK662" s="163"/>
      <c r="QKL662" s="163"/>
      <c r="QKM662" s="163"/>
      <c r="QKN662" s="163"/>
      <c r="QKO662" s="163"/>
      <c r="QKP662" s="163"/>
      <c r="QKQ662" s="163"/>
      <c r="QKR662" s="163"/>
      <c r="QKS662" s="163"/>
      <c r="QKT662" s="163"/>
      <c r="QKU662" s="163"/>
      <c r="QKV662" s="163"/>
      <c r="QKW662" s="163"/>
      <c r="QKX662" s="163"/>
      <c r="QKY662" s="163"/>
      <c r="QKZ662" s="163"/>
      <c r="QLA662" s="163"/>
      <c r="QLB662" s="163"/>
      <c r="QLC662" s="163"/>
      <c r="QLD662" s="163"/>
      <c r="QLE662" s="163"/>
      <c r="QLF662" s="163"/>
      <c r="QLG662" s="163"/>
      <c r="QLH662" s="163"/>
      <c r="QLI662" s="163"/>
      <c r="QLJ662" s="163"/>
      <c r="QLK662" s="163"/>
      <c r="QLL662" s="163"/>
      <c r="QLM662" s="163"/>
      <c r="QLN662" s="163"/>
      <c r="QLO662" s="163"/>
      <c r="QLP662" s="163"/>
      <c r="QLQ662" s="163"/>
      <c r="QLR662" s="163"/>
      <c r="QLS662" s="163"/>
      <c r="QLT662" s="163"/>
      <c r="QLU662" s="163"/>
      <c r="QLV662" s="163"/>
      <c r="QLW662" s="163"/>
      <c r="QLX662" s="163"/>
      <c r="QLY662" s="163"/>
      <c r="QLZ662" s="163"/>
      <c r="QMA662" s="163"/>
      <c r="QMB662" s="163"/>
      <c r="QMC662" s="163"/>
      <c r="QMD662" s="163"/>
      <c r="QME662" s="163"/>
      <c r="QMF662" s="163"/>
      <c r="QMG662" s="163"/>
      <c r="QMH662" s="163"/>
      <c r="QMI662" s="163"/>
      <c r="QMJ662" s="163"/>
      <c r="QMK662" s="163"/>
      <c r="QML662" s="163"/>
      <c r="QMM662" s="163"/>
      <c r="QMN662" s="163"/>
      <c r="QMO662" s="163"/>
      <c r="QMP662" s="163"/>
      <c r="QMQ662" s="163"/>
      <c r="QMR662" s="163"/>
      <c r="QMS662" s="163"/>
      <c r="QMT662" s="163"/>
      <c r="QMU662" s="163"/>
      <c r="QMV662" s="163"/>
      <c r="QMW662" s="163"/>
      <c r="QMX662" s="163"/>
      <c r="QMY662" s="163"/>
      <c r="QMZ662" s="163"/>
      <c r="QNA662" s="163"/>
      <c r="QNB662" s="163"/>
      <c r="QNC662" s="163"/>
      <c r="QND662" s="163"/>
      <c r="QNE662" s="163"/>
      <c r="QNF662" s="163"/>
      <c r="QNG662" s="163"/>
      <c r="QNH662" s="163"/>
      <c r="QNI662" s="163"/>
      <c r="QNJ662" s="163"/>
      <c r="QNK662" s="163"/>
      <c r="QNL662" s="163"/>
      <c r="QNM662" s="163"/>
      <c r="QNN662" s="163"/>
      <c r="QNO662" s="163"/>
      <c r="QNP662" s="163"/>
      <c r="QNQ662" s="163"/>
      <c r="QNR662" s="163"/>
      <c r="QNS662" s="163"/>
      <c r="QNT662" s="163"/>
      <c r="QNU662" s="163"/>
      <c r="QNV662" s="163"/>
      <c r="QNW662" s="163"/>
      <c r="QNX662" s="163"/>
      <c r="QNY662" s="163"/>
      <c r="QNZ662" s="163"/>
      <c r="QOA662" s="163"/>
      <c r="QOB662" s="163"/>
      <c r="QOC662" s="163"/>
      <c r="QOD662" s="163"/>
      <c r="QOE662" s="163"/>
      <c r="QOF662" s="163"/>
      <c r="QOG662" s="163"/>
      <c r="QOH662" s="163"/>
      <c r="QOI662" s="163"/>
      <c r="QOJ662" s="163"/>
      <c r="QOK662" s="163"/>
      <c r="QOL662" s="163"/>
      <c r="QOM662" s="163"/>
      <c r="QON662" s="163"/>
      <c r="QOO662" s="163"/>
      <c r="QOP662" s="163"/>
      <c r="QOQ662" s="163"/>
      <c r="QOR662" s="163"/>
      <c r="QOS662" s="163"/>
      <c r="QOT662" s="163"/>
      <c r="QOU662" s="163"/>
      <c r="QOV662" s="163"/>
      <c r="QOW662" s="163"/>
      <c r="QOX662" s="163"/>
      <c r="QOY662" s="163"/>
      <c r="QOZ662" s="163"/>
      <c r="QPA662" s="163"/>
      <c r="QPB662" s="163"/>
      <c r="QPC662" s="163"/>
      <c r="QPD662" s="163"/>
      <c r="QPE662" s="163"/>
      <c r="QPF662" s="163"/>
      <c r="QPG662" s="163"/>
      <c r="QPH662" s="163"/>
      <c r="QPI662" s="163"/>
      <c r="QPJ662" s="163"/>
      <c r="QPK662" s="163"/>
      <c r="QPL662" s="163"/>
      <c r="QPM662" s="163"/>
      <c r="QPN662" s="163"/>
      <c r="QPO662" s="163"/>
      <c r="QPP662" s="163"/>
      <c r="QPQ662" s="163"/>
      <c r="QPR662" s="163"/>
      <c r="QPS662" s="163"/>
      <c r="QPT662" s="163"/>
      <c r="QPU662" s="163"/>
      <c r="QPV662" s="163"/>
      <c r="QPW662" s="163"/>
      <c r="QPX662" s="163"/>
      <c r="QPY662" s="163"/>
      <c r="QPZ662" s="163"/>
      <c r="QQA662" s="163"/>
      <c r="QQB662" s="163"/>
      <c r="QQC662" s="163"/>
      <c r="QQD662" s="163"/>
      <c r="QQE662" s="163"/>
      <c r="QQF662" s="163"/>
      <c r="QQG662" s="163"/>
      <c r="QQH662" s="163"/>
      <c r="QQI662" s="163"/>
      <c r="QQJ662" s="163"/>
      <c r="QQK662" s="163"/>
      <c r="QQL662" s="163"/>
      <c r="QQM662" s="163"/>
      <c r="QQN662" s="163"/>
      <c r="QQO662" s="163"/>
      <c r="QQP662" s="163"/>
      <c r="QQQ662" s="163"/>
      <c r="QQR662" s="163"/>
      <c r="QQS662" s="163"/>
      <c r="QQT662" s="163"/>
      <c r="QQU662" s="163"/>
      <c r="QQV662" s="163"/>
      <c r="QQW662" s="163"/>
      <c r="QQX662" s="163"/>
      <c r="QQY662" s="163"/>
      <c r="QQZ662" s="163"/>
      <c r="QRA662" s="163"/>
      <c r="QRB662" s="163"/>
      <c r="QRC662" s="163"/>
      <c r="QRD662" s="163"/>
      <c r="QRE662" s="163"/>
      <c r="QRF662" s="163"/>
      <c r="QRG662" s="163"/>
      <c r="QRH662" s="163"/>
      <c r="QRI662" s="163"/>
      <c r="QRJ662" s="163"/>
      <c r="QRK662" s="163"/>
      <c r="QRL662" s="163"/>
      <c r="QRM662" s="163"/>
      <c r="QRN662" s="163"/>
      <c r="QRO662" s="163"/>
      <c r="QRP662" s="163"/>
      <c r="QRQ662" s="163"/>
      <c r="QRR662" s="163"/>
      <c r="QRS662" s="163"/>
      <c r="QRT662" s="163"/>
      <c r="QRU662" s="163"/>
      <c r="QRV662" s="163"/>
      <c r="QRW662" s="163"/>
      <c r="QRX662" s="163"/>
      <c r="QRY662" s="163"/>
      <c r="QRZ662" s="163"/>
      <c r="QSA662" s="163"/>
      <c r="QSB662" s="163"/>
      <c r="QSC662" s="163"/>
      <c r="QSD662" s="163"/>
      <c r="QSE662" s="163"/>
      <c r="QSF662" s="163"/>
      <c r="QSG662" s="163"/>
      <c r="QSH662" s="163"/>
      <c r="QSI662" s="163"/>
      <c r="QSJ662" s="163"/>
      <c r="QSK662" s="163"/>
      <c r="QSL662" s="163"/>
      <c r="QSM662" s="163"/>
      <c r="QSN662" s="163"/>
      <c r="QSO662" s="163"/>
      <c r="QSP662" s="163"/>
      <c r="QSQ662" s="163"/>
      <c r="QSR662" s="163"/>
      <c r="QSS662" s="163"/>
      <c r="QST662" s="163"/>
      <c r="QSU662" s="163"/>
      <c r="QSV662" s="163"/>
      <c r="QSW662" s="163"/>
      <c r="QSX662" s="163"/>
      <c r="QSY662" s="163"/>
      <c r="QSZ662" s="163"/>
      <c r="QTA662" s="163"/>
      <c r="QTB662" s="163"/>
      <c r="QTC662" s="163"/>
      <c r="QTD662" s="163"/>
      <c r="QTE662" s="163"/>
      <c r="QTF662" s="163"/>
      <c r="QTG662" s="163"/>
      <c r="QTH662" s="163"/>
      <c r="QTI662" s="163"/>
      <c r="QTJ662" s="163"/>
      <c r="QTK662" s="163"/>
      <c r="QTL662" s="163"/>
      <c r="QTM662" s="163"/>
      <c r="QTN662" s="163"/>
      <c r="QTO662" s="163"/>
      <c r="QTP662" s="163"/>
      <c r="QTQ662" s="163"/>
      <c r="QTR662" s="163"/>
      <c r="QTS662" s="163"/>
      <c r="QTT662" s="163"/>
      <c r="QTU662" s="163"/>
      <c r="QTV662" s="163"/>
      <c r="QTW662" s="163"/>
      <c r="QTX662" s="163"/>
      <c r="QTY662" s="163"/>
      <c r="QTZ662" s="163"/>
      <c r="QUA662" s="163"/>
      <c r="QUB662" s="163"/>
      <c r="QUC662" s="163"/>
      <c r="QUD662" s="163"/>
      <c r="QUE662" s="163"/>
      <c r="QUF662" s="163"/>
      <c r="QUG662" s="163"/>
      <c r="QUH662" s="163"/>
      <c r="QUI662" s="163"/>
      <c r="QUJ662" s="163"/>
      <c r="QUK662" s="163"/>
      <c r="QUL662" s="163"/>
      <c r="QUM662" s="163"/>
      <c r="QUN662" s="163"/>
      <c r="QUO662" s="163"/>
      <c r="QUP662" s="163"/>
      <c r="QUQ662" s="163"/>
      <c r="QUR662" s="163"/>
      <c r="QUS662" s="163"/>
      <c r="QUT662" s="163"/>
      <c r="QUU662" s="163"/>
      <c r="QUV662" s="163"/>
      <c r="QUW662" s="163"/>
      <c r="QUX662" s="163"/>
      <c r="QUY662" s="163"/>
      <c r="QUZ662" s="163"/>
      <c r="QVA662" s="163"/>
      <c r="QVB662" s="163"/>
      <c r="QVC662" s="163"/>
      <c r="QVD662" s="163"/>
      <c r="QVE662" s="163"/>
      <c r="QVF662" s="163"/>
      <c r="QVG662" s="163"/>
      <c r="QVH662" s="163"/>
      <c r="QVI662" s="163"/>
      <c r="QVJ662" s="163"/>
      <c r="QVK662" s="163"/>
      <c r="QVL662" s="163"/>
      <c r="QVM662" s="163"/>
      <c r="QVN662" s="163"/>
      <c r="QVO662" s="163"/>
      <c r="QVP662" s="163"/>
      <c r="QVQ662" s="163"/>
      <c r="QVR662" s="163"/>
      <c r="QVS662" s="163"/>
      <c r="QVT662" s="163"/>
      <c r="QVU662" s="163"/>
      <c r="QVV662" s="163"/>
      <c r="QVW662" s="163"/>
      <c r="QVX662" s="163"/>
      <c r="QVY662" s="163"/>
      <c r="QVZ662" s="163"/>
      <c r="QWA662" s="163"/>
      <c r="QWB662" s="163"/>
      <c r="QWC662" s="163"/>
      <c r="QWD662" s="163"/>
      <c r="QWE662" s="163"/>
      <c r="QWF662" s="163"/>
      <c r="QWG662" s="163"/>
      <c r="QWH662" s="163"/>
      <c r="QWI662" s="163"/>
      <c r="QWJ662" s="163"/>
      <c r="QWK662" s="163"/>
      <c r="QWL662" s="163"/>
      <c r="QWM662" s="163"/>
      <c r="QWN662" s="163"/>
      <c r="QWO662" s="163"/>
      <c r="QWP662" s="163"/>
      <c r="QWQ662" s="163"/>
      <c r="QWR662" s="163"/>
      <c r="QWS662" s="163"/>
      <c r="QWT662" s="163"/>
      <c r="QWU662" s="163"/>
      <c r="QWV662" s="163"/>
      <c r="QWW662" s="163"/>
      <c r="QWX662" s="163"/>
      <c r="QWY662" s="163"/>
      <c r="QWZ662" s="163"/>
      <c r="QXA662" s="163"/>
      <c r="QXB662" s="163"/>
      <c r="QXC662" s="163"/>
      <c r="QXD662" s="163"/>
      <c r="QXE662" s="163"/>
      <c r="QXF662" s="163"/>
      <c r="QXG662" s="163"/>
      <c r="QXH662" s="163"/>
      <c r="QXI662" s="163"/>
      <c r="QXJ662" s="163"/>
      <c r="QXK662" s="163"/>
      <c r="QXL662" s="163"/>
      <c r="QXM662" s="163"/>
      <c r="QXN662" s="163"/>
      <c r="QXO662" s="163"/>
      <c r="QXP662" s="163"/>
      <c r="QXQ662" s="163"/>
      <c r="QXR662" s="163"/>
      <c r="QXS662" s="163"/>
      <c r="QXT662" s="163"/>
      <c r="QXU662" s="163"/>
      <c r="QXV662" s="163"/>
      <c r="QXW662" s="163"/>
      <c r="QXX662" s="163"/>
      <c r="QXY662" s="163"/>
      <c r="QXZ662" s="163"/>
      <c r="QYA662" s="163"/>
      <c r="QYB662" s="163"/>
      <c r="QYC662" s="163"/>
      <c r="QYD662" s="163"/>
      <c r="QYE662" s="163"/>
      <c r="QYF662" s="163"/>
      <c r="QYG662" s="163"/>
      <c r="QYH662" s="163"/>
      <c r="QYI662" s="163"/>
      <c r="QYJ662" s="163"/>
      <c r="QYK662" s="163"/>
      <c r="QYL662" s="163"/>
      <c r="QYM662" s="163"/>
      <c r="QYN662" s="163"/>
      <c r="QYO662" s="163"/>
      <c r="QYP662" s="163"/>
      <c r="QYQ662" s="163"/>
      <c r="QYR662" s="163"/>
      <c r="QYS662" s="163"/>
      <c r="QYT662" s="163"/>
      <c r="QYU662" s="163"/>
      <c r="QYV662" s="163"/>
      <c r="QYW662" s="163"/>
      <c r="QYX662" s="163"/>
      <c r="QYY662" s="163"/>
      <c r="QYZ662" s="163"/>
      <c r="QZA662" s="163"/>
      <c r="QZB662" s="163"/>
      <c r="QZC662" s="163"/>
      <c r="QZD662" s="163"/>
      <c r="QZE662" s="163"/>
      <c r="QZF662" s="163"/>
      <c r="QZG662" s="163"/>
      <c r="QZH662" s="163"/>
      <c r="QZI662" s="163"/>
      <c r="QZJ662" s="163"/>
      <c r="QZK662" s="163"/>
      <c r="QZL662" s="163"/>
      <c r="QZM662" s="163"/>
      <c r="QZN662" s="163"/>
      <c r="QZO662" s="163"/>
      <c r="QZP662" s="163"/>
      <c r="QZQ662" s="163"/>
      <c r="QZR662" s="163"/>
      <c r="QZS662" s="163"/>
      <c r="QZT662" s="163"/>
      <c r="QZU662" s="163"/>
      <c r="QZV662" s="163"/>
      <c r="QZW662" s="163"/>
      <c r="QZX662" s="163"/>
      <c r="QZY662" s="163"/>
      <c r="QZZ662" s="163"/>
      <c r="RAA662" s="163"/>
      <c r="RAB662" s="163"/>
      <c r="RAC662" s="163"/>
      <c r="RAD662" s="163"/>
      <c r="RAE662" s="163"/>
      <c r="RAF662" s="163"/>
      <c r="RAG662" s="163"/>
      <c r="RAH662" s="163"/>
      <c r="RAI662" s="163"/>
      <c r="RAJ662" s="163"/>
      <c r="RAK662" s="163"/>
      <c r="RAL662" s="163"/>
      <c r="RAM662" s="163"/>
      <c r="RAN662" s="163"/>
      <c r="RAO662" s="163"/>
      <c r="RAP662" s="163"/>
      <c r="RAQ662" s="163"/>
      <c r="RAR662" s="163"/>
      <c r="RAS662" s="163"/>
      <c r="RAT662" s="163"/>
      <c r="RAU662" s="163"/>
      <c r="RAV662" s="163"/>
      <c r="RAW662" s="163"/>
      <c r="RAX662" s="163"/>
      <c r="RAY662" s="163"/>
      <c r="RAZ662" s="163"/>
      <c r="RBA662" s="163"/>
      <c r="RBB662" s="163"/>
      <c r="RBC662" s="163"/>
      <c r="RBD662" s="163"/>
      <c r="RBE662" s="163"/>
      <c r="RBF662" s="163"/>
      <c r="RBG662" s="163"/>
      <c r="RBH662" s="163"/>
      <c r="RBI662" s="163"/>
      <c r="RBJ662" s="163"/>
      <c r="RBK662" s="163"/>
      <c r="RBL662" s="163"/>
      <c r="RBM662" s="163"/>
      <c r="RBN662" s="163"/>
      <c r="RBO662" s="163"/>
      <c r="RBP662" s="163"/>
      <c r="RBQ662" s="163"/>
      <c r="RBR662" s="163"/>
      <c r="RBS662" s="163"/>
      <c r="RBT662" s="163"/>
      <c r="RBU662" s="163"/>
      <c r="RBV662" s="163"/>
      <c r="RBW662" s="163"/>
      <c r="RBX662" s="163"/>
      <c r="RBY662" s="163"/>
      <c r="RBZ662" s="163"/>
      <c r="RCA662" s="163"/>
      <c r="RCB662" s="163"/>
      <c r="RCC662" s="163"/>
      <c r="RCD662" s="163"/>
      <c r="RCE662" s="163"/>
      <c r="RCF662" s="163"/>
      <c r="RCG662" s="163"/>
      <c r="RCH662" s="163"/>
      <c r="RCI662" s="163"/>
      <c r="RCJ662" s="163"/>
      <c r="RCK662" s="163"/>
      <c r="RCL662" s="163"/>
      <c r="RCM662" s="163"/>
      <c r="RCN662" s="163"/>
      <c r="RCO662" s="163"/>
      <c r="RCP662" s="163"/>
      <c r="RCQ662" s="163"/>
      <c r="RCR662" s="163"/>
      <c r="RCS662" s="163"/>
      <c r="RCT662" s="163"/>
      <c r="RCU662" s="163"/>
      <c r="RCV662" s="163"/>
      <c r="RCW662" s="163"/>
      <c r="RCX662" s="163"/>
      <c r="RCY662" s="163"/>
      <c r="RCZ662" s="163"/>
      <c r="RDA662" s="163"/>
      <c r="RDB662" s="163"/>
      <c r="RDC662" s="163"/>
      <c r="RDD662" s="163"/>
      <c r="RDE662" s="163"/>
      <c r="RDF662" s="163"/>
      <c r="RDG662" s="163"/>
      <c r="RDH662" s="163"/>
      <c r="RDI662" s="163"/>
      <c r="RDJ662" s="163"/>
      <c r="RDK662" s="163"/>
      <c r="RDL662" s="163"/>
      <c r="RDM662" s="163"/>
      <c r="RDN662" s="163"/>
      <c r="RDO662" s="163"/>
      <c r="RDP662" s="163"/>
      <c r="RDQ662" s="163"/>
      <c r="RDR662" s="163"/>
      <c r="RDS662" s="163"/>
      <c r="RDT662" s="163"/>
      <c r="RDU662" s="163"/>
      <c r="RDV662" s="163"/>
      <c r="RDW662" s="163"/>
      <c r="RDX662" s="163"/>
      <c r="RDY662" s="163"/>
      <c r="RDZ662" s="163"/>
      <c r="REA662" s="163"/>
      <c r="REB662" s="163"/>
      <c r="REC662" s="163"/>
      <c r="RED662" s="163"/>
      <c r="REE662" s="163"/>
      <c r="REF662" s="163"/>
      <c r="REG662" s="163"/>
      <c r="REH662" s="163"/>
      <c r="REI662" s="163"/>
      <c r="REJ662" s="163"/>
      <c r="REK662" s="163"/>
      <c r="REL662" s="163"/>
      <c r="REM662" s="163"/>
      <c r="REN662" s="163"/>
      <c r="REO662" s="163"/>
      <c r="REP662" s="163"/>
      <c r="REQ662" s="163"/>
      <c r="RER662" s="163"/>
      <c r="RES662" s="163"/>
      <c r="RET662" s="163"/>
      <c r="REU662" s="163"/>
      <c r="REV662" s="163"/>
      <c r="REW662" s="163"/>
      <c r="REX662" s="163"/>
      <c r="REY662" s="163"/>
      <c r="REZ662" s="163"/>
      <c r="RFA662" s="163"/>
      <c r="RFB662" s="163"/>
      <c r="RFC662" s="163"/>
      <c r="RFD662" s="163"/>
      <c r="RFE662" s="163"/>
      <c r="RFF662" s="163"/>
      <c r="RFG662" s="163"/>
      <c r="RFH662" s="163"/>
      <c r="RFI662" s="163"/>
      <c r="RFJ662" s="163"/>
      <c r="RFK662" s="163"/>
      <c r="RFL662" s="163"/>
      <c r="RFM662" s="163"/>
      <c r="RFN662" s="163"/>
      <c r="RFO662" s="163"/>
      <c r="RFP662" s="163"/>
      <c r="RFQ662" s="163"/>
      <c r="RFR662" s="163"/>
      <c r="RFS662" s="163"/>
      <c r="RFT662" s="163"/>
      <c r="RFU662" s="163"/>
      <c r="RFV662" s="163"/>
      <c r="RFW662" s="163"/>
      <c r="RFX662" s="163"/>
      <c r="RFY662" s="163"/>
      <c r="RFZ662" s="163"/>
      <c r="RGA662" s="163"/>
      <c r="RGB662" s="163"/>
      <c r="RGC662" s="163"/>
      <c r="RGD662" s="163"/>
      <c r="RGE662" s="163"/>
      <c r="RGF662" s="163"/>
      <c r="RGG662" s="163"/>
      <c r="RGH662" s="163"/>
      <c r="RGI662" s="163"/>
      <c r="RGJ662" s="163"/>
      <c r="RGK662" s="163"/>
      <c r="RGL662" s="163"/>
      <c r="RGM662" s="163"/>
      <c r="RGN662" s="163"/>
      <c r="RGO662" s="163"/>
      <c r="RGP662" s="163"/>
      <c r="RGQ662" s="163"/>
      <c r="RGR662" s="163"/>
      <c r="RGS662" s="163"/>
      <c r="RGT662" s="163"/>
      <c r="RGU662" s="163"/>
      <c r="RGV662" s="163"/>
      <c r="RGW662" s="163"/>
      <c r="RGX662" s="163"/>
      <c r="RGY662" s="163"/>
      <c r="RGZ662" s="163"/>
      <c r="RHA662" s="163"/>
      <c r="RHB662" s="163"/>
      <c r="RHC662" s="163"/>
      <c r="RHD662" s="163"/>
      <c r="RHE662" s="163"/>
      <c r="RHF662" s="163"/>
      <c r="RHG662" s="163"/>
      <c r="RHH662" s="163"/>
      <c r="RHI662" s="163"/>
      <c r="RHJ662" s="163"/>
      <c r="RHK662" s="163"/>
      <c r="RHL662" s="163"/>
      <c r="RHM662" s="163"/>
      <c r="RHN662" s="163"/>
      <c r="RHO662" s="163"/>
      <c r="RHP662" s="163"/>
      <c r="RHQ662" s="163"/>
      <c r="RHR662" s="163"/>
      <c r="RHS662" s="163"/>
      <c r="RHT662" s="163"/>
      <c r="RHU662" s="163"/>
      <c r="RHV662" s="163"/>
      <c r="RHW662" s="163"/>
      <c r="RHX662" s="163"/>
      <c r="RHY662" s="163"/>
      <c r="RHZ662" s="163"/>
      <c r="RIA662" s="163"/>
      <c r="RIB662" s="163"/>
      <c r="RIC662" s="163"/>
      <c r="RID662" s="163"/>
      <c r="RIE662" s="163"/>
      <c r="RIF662" s="163"/>
      <c r="RIG662" s="163"/>
      <c r="RIH662" s="163"/>
      <c r="RII662" s="163"/>
      <c r="RIJ662" s="163"/>
      <c r="RIK662" s="163"/>
      <c r="RIL662" s="163"/>
      <c r="RIM662" s="163"/>
      <c r="RIN662" s="163"/>
      <c r="RIO662" s="163"/>
      <c r="RIP662" s="163"/>
      <c r="RIQ662" s="163"/>
      <c r="RIR662" s="163"/>
      <c r="RIS662" s="163"/>
      <c r="RIT662" s="163"/>
      <c r="RIU662" s="163"/>
      <c r="RIV662" s="163"/>
      <c r="RIW662" s="163"/>
      <c r="RIX662" s="163"/>
      <c r="RIY662" s="163"/>
      <c r="RIZ662" s="163"/>
      <c r="RJA662" s="163"/>
      <c r="RJB662" s="163"/>
      <c r="RJC662" s="163"/>
      <c r="RJD662" s="163"/>
      <c r="RJE662" s="163"/>
      <c r="RJF662" s="163"/>
      <c r="RJG662" s="163"/>
      <c r="RJH662" s="163"/>
      <c r="RJI662" s="163"/>
      <c r="RJJ662" s="163"/>
      <c r="RJK662" s="163"/>
      <c r="RJL662" s="163"/>
      <c r="RJM662" s="163"/>
      <c r="RJN662" s="163"/>
      <c r="RJO662" s="163"/>
      <c r="RJP662" s="163"/>
      <c r="RJQ662" s="163"/>
      <c r="RJR662" s="163"/>
      <c r="RJS662" s="163"/>
      <c r="RJT662" s="163"/>
      <c r="RJU662" s="163"/>
      <c r="RJV662" s="163"/>
      <c r="RJW662" s="163"/>
      <c r="RJX662" s="163"/>
      <c r="RJY662" s="163"/>
      <c r="RJZ662" s="163"/>
      <c r="RKA662" s="163"/>
      <c r="RKB662" s="163"/>
      <c r="RKC662" s="163"/>
      <c r="RKD662" s="163"/>
      <c r="RKE662" s="163"/>
      <c r="RKF662" s="163"/>
      <c r="RKG662" s="163"/>
      <c r="RKH662" s="163"/>
      <c r="RKI662" s="163"/>
      <c r="RKJ662" s="163"/>
      <c r="RKK662" s="163"/>
      <c r="RKL662" s="163"/>
      <c r="RKM662" s="163"/>
      <c r="RKN662" s="163"/>
      <c r="RKO662" s="163"/>
      <c r="RKP662" s="163"/>
      <c r="RKQ662" s="163"/>
      <c r="RKR662" s="163"/>
      <c r="RKS662" s="163"/>
      <c r="RKT662" s="163"/>
      <c r="RKU662" s="163"/>
      <c r="RKV662" s="163"/>
      <c r="RKW662" s="163"/>
      <c r="RKX662" s="163"/>
      <c r="RKY662" s="163"/>
      <c r="RKZ662" s="163"/>
      <c r="RLA662" s="163"/>
      <c r="RLB662" s="163"/>
      <c r="RLC662" s="163"/>
      <c r="RLD662" s="163"/>
      <c r="RLE662" s="163"/>
      <c r="RLF662" s="163"/>
      <c r="RLG662" s="163"/>
      <c r="RLH662" s="163"/>
      <c r="RLI662" s="163"/>
      <c r="RLJ662" s="163"/>
      <c r="RLK662" s="163"/>
      <c r="RLL662" s="163"/>
      <c r="RLM662" s="163"/>
      <c r="RLN662" s="163"/>
      <c r="RLO662" s="163"/>
      <c r="RLP662" s="163"/>
      <c r="RLQ662" s="163"/>
      <c r="RLR662" s="163"/>
      <c r="RLS662" s="163"/>
      <c r="RLT662" s="163"/>
      <c r="RLU662" s="163"/>
      <c r="RLV662" s="163"/>
      <c r="RLW662" s="163"/>
      <c r="RLX662" s="163"/>
      <c r="RLY662" s="163"/>
      <c r="RLZ662" s="163"/>
      <c r="RMA662" s="163"/>
      <c r="RMB662" s="163"/>
      <c r="RMC662" s="163"/>
      <c r="RMD662" s="163"/>
      <c r="RME662" s="163"/>
      <c r="RMF662" s="163"/>
      <c r="RMG662" s="163"/>
      <c r="RMH662" s="163"/>
      <c r="RMI662" s="163"/>
      <c r="RMJ662" s="163"/>
      <c r="RMK662" s="163"/>
      <c r="RML662" s="163"/>
      <c r="RMM662" s="163"/>
      <c r="RMN662" s="163"/>
      <c r="RMO662" s="163"/>
      <c r="RMP662" s="163"/>
      <c r="RMQ662" s="163"/>
      <c r="RMR662" s="163"/>
      <c r="RMS662" s="163"/>
      <c r="RMT662" s="163"/>
      <c r="RMU662" s="163"/>
      <c r="RMV662" s="163"/>
      <c r="RMW662" s="163"/>
      <c r="RMX662" s="163"/>
      <c r="RMY662" s="163"/>
      <c r="RMZ662" s="163"/>
      <c r="RNA662" s="163"/>
      <c r="RNB662" s="163"/>
      <c r="RNC662" s="163"/>
      <c r="RND662" s="163"/>
      <c r="RNE662" s="163"/>
      <c r="RNF662" s="163"/>
      <c r="RNG662" s="163"/>
      <c r="RNH662" s="163"/>
      <c r="RNI662" s="163"/>
      <c r="RNJ662" s="163"/>
      <c r="RNK662" s="163"/>
      <c r="RNL662" s="163"/>
      <c r="RNM662" s="163"/>
      <c r="RNN662" s="163"/>
      <c r="RNO662" s="163"/>
      <c r="RNP662" s="163"/>
      <c r="RNQ662" s="163"/>
      <c r="RNR662" s="163"/>
      <c r="RNS662" s="163"/>
      <c r="RNT662" s="163"/>
      <c r="RNU662" s="163"/>
      <c r="RNV662" s="163"/>
      <c r="RNW662" s="163"/>
      <c r="RNX662" s="163"/>
      <c r="RNY662" s="163"/>
      <c r="RNZ662" s="163"/>
      <c r="ROA662" s="163"/>
      <c r="ROB662" s="163"/>
      <c r="ROC662" s="163"/>
      <c r="ROD662" s="163"/>
      <c r="ROE662" s="163"/>
      <c r="ROF662" s="163"/>
      <c r="ROG662" s="163"/>
      <c r="ROH662" s="163"/>
      <c r="ROI662" s="163"/>
      <c r="ROJ662" s="163"/>
      <c r="ROK662" s="163"/>
      <c r="ROL662" s="163"/>
      <c r="ROM662" s="163"/>
      <c r="RON662" s="163"/>
      <c r="ROO662" s="163"/>
      <c r="ROP662" s="163"/>
      <c r="ROQ662" s="163"/>
      <c r="ROR662" s="163"/>
      <c r="ROS662" s="163"/>
      <c r="ROT662" s="163"/>
      <c r="ROU662" s="163"/>
      <c r="ROV662" s="163"/>
      <c r="ROW662" s="163"/>
      <c r="ROX662" s="163"/>
      <c r="ROY662" s="163"/>
      <c r="ROZ662" s="163"/>
      <c r="RPA662" s="163"/>
      <c r="RPB662" s="163"/>
      <c r="RPC662" s="163"/>
      <c r="RPD662" s="163"/>
      <c r="RPE662" s="163"/>
      <c r="RPF662" s="163"/>
      <c r="RPG662" s="163"/>
      <c r="RPH662" s="163"/>
      <c r="RPI662" s="163"/>
      <c r="RPJ662" s="163"/>
      <c r="RPK662" s="163"/>
      <c r="RPL662" s="163"/>
      <c r="RPM662" s="163"/>
      <c r="RPN662" s="163"/>
      <c r="RPO662" s="163"/>
      <c r="RPP662" s="163"/>
      <c r="RPQ662" s="163"/>
      <c r="RPR662" s="163"/>
      <c r="RPS662" s="163"/>
      <c r="RPT662" s="163"/>
      <c r="RPU662" s="163"/>
      <c r="RPV662" s="163"/>
      <c r="RPW662" s="163"/>
      <c r="RPX662" s="163"/>
      <c r="RPY662" s="163"/>
      <c r="RPZ662" s="163"/>
      <c r="RQA662" s="163"/>
      <c r="RQB662" s="163"/>
      <c r="RQC662" s="163"/>
      <c r="RQD662" s="163"/>
      <c r="RQE662" s="163"/>
      <c r="RQF662" s="163"/>
      <c r="RQG662" s="163"/>
      <c r="RQH662" s="163"/>
      <c r="RQI662" s="163"/>
      <c r="RQJ662" s="163"/>
      <c r="RQK662" s="163"/>
      <c r="RQL662" s="163"/>
      <c r="RQM662" s="163"/>
      <c r="RQN662" s="163"/>
      <c r="RQO662" s="163"/>
      <c r="RQP662" s="163"/>
      <c r="RQQ662" s="163"/>
      <c r="RQR662" s="163"/>
      <c r="RQS662" s="163"/>
      <c r="RQT662" s="163"/>
      <c r="RQU662" s="163"/>
      <c r="RQV662" s="163"/>
      <c r="RQW662" s="163"/>
      <c r="RQX662" s="163"/>
      <c r="RQY662" s="163"/>
      <c r="RQZ662" s="163"/>
      <c r="RRA662" s="163"/>
      <c r="RRB662" s="163"/>
      <c r="RRC662" s="163"/>
      <c r="RRD662" s="163"/>
      <c r="RRE662" s="163"/>
      <c r="RRF662" s="163"/>
      <c r="RRG662" s="163"/>
      <c r="RRH662" s="163"/>
      <c r="RRI662" s="163"/>
      <c r="RRJ662" s="163"/>
      <c r="RRK662" s="163"/>
      <c r="RRL662" s="163"/>
      <c r="RRM662" s="163"/>
      <c r="RRN662" s="163"/>
      <c r="RRO662" s="163"/>
      <c r="RRP662" s="163"/>
      <c r="RRQ662" s="163"/>
      <c r="RRR662" s="163"/>
      <c r="RRS662" s="163"/>
      <c r="RRT662" s="163"/>
      <c r="RRU662" s="163"/>
      <c r="RRV662" s="163"/>
      <c r="RRW662" s="163"/>
      <c r="RRX662" s="163"/>
      <c r="RRY662" s="163"/>
      <c r="RRZ662" s="163"/>
      <c r="RSA662" s="163"/>
      <c r="RSB662" s="163"/>
      <c r="RSC662" s="163"/>
      <c r="RSD662" s="163"/>
      <c r="RSE662" s="163"/>
      <c r="RSF662" s="163"/>
      <c r="RSG662" s="163"/>
      <c r="RSH662" s="163"/>
      <c r="RSI662" s="163"/>
      <c r="RSJ662" s="163"/>
      <c r="RSK662" s="163"/>
      <c r="RSL662" s="163"/>
      <c r="RSM662" s="163"/>
      <c r="RSN662" s="163"/>
      <c r="RSO662" s="163"/>
      <c r="RSP662" s="163"/>
      <c r="RSQ662" s="163"/>
      <c r="RSR662" s="163"/>
      <c r="RSS662" s="163"/>
      <c r="RST662" s="163"/>
      <c r="RSU662" s="163"/>
      <c r="RSV662" s="163"/>
      <c r="RSW662" s="163"/>
      <c r="RSX662" s="163"/>
      <c r="RSY662" s="163"/>
      <c r="RSZ662" s="163"/>
      <c r="RTA662" s="163"/>
      <c r="RTB662" s="163"/>
      <c r="RTC662" s="163"/>
      <c r="RTD662" s="163"/>
      <c r="RTE662" s="163"/>
      <c r="RTF662" s="163"/>
      <c r="RTG662" s="163"/>
      <c r="RTH662" s="163"/>
      <c r="RTI662" s="163"/>
      <c r="RTJ662" s="163"/>
      <c r="RTK662" s="163"/>
      <c r="RTL662" s="163"/>
      <c r="RTM662" s="163"/>
      <c r="RTN662" s="163"/>
      <c r="RTO662" s="163"/>
      <c r="RTP662" s="163"/>
      <c r="RTQ662" s="163"/>
      <c r="RTR662" s="163"/>
      <c r="RTS662" s="163"/>
      <c r="RTT662" s="163"/>
      <c r="RTU662" s="163"/>
      <c r="RTV662" s="163"/>
      <c r="RTW662" s="163"/>
      <c r="RTX662" s="163"/>
      <c r="RTY662" s="163"/>
      <c r="RTZ662" s="163"/>
      <c r="RUA662" s="163"/>
      <c r="RUB662" s="163"/>
      <c r="RUC662" s="163"/>
      <c r="RUD662" s="163"/>
      <c r="RUE662" s="163"/>
      <c r="RUF662" s="163"/>
      <c r="RUG662" s="163"/>
      <c r="RUH662" s="163"/>
      <c r="RUI662" s="163"/>
      <c r="RUJ662" s="163"/>
      <c r="RUK662" s="163"/>
      <c r="RUL662" s="163"/>
      <c r="RUM662" s="163"/>
      <c r="RUN662" s="163"/>
      <c r="RUO662" s="163"/>
      <c r="RUP662" s="163"/>
      <c r="RUQ662" s="163"/>
      <c r="RUR662" s="163"/>
      <c r="RUS662" s="163"/>
      <c r="RUT662" s="163"/>
      <c r="RUU662" s="163"/>
      <c r="RUV662" s="163"/>
      <c r="RUW662" s="163"/>
      <c r="RUX662" s="163"/>
      <c r="RUY662" s="163"/>
      <c r="RUZ662" s="163"/>
      <c r="RVA662" s="163"/>
      <c r="RVB662" s="163"/>
      <c r="RVC662" s="163"/>
      <c r="RVD662" s="163"/>
      <c r="RVE662" s="163"/>
      <c r="RVF662" s="163"/>
      <c r="RVG662" s="163"/>
      <c r="RVH662" s="163"/>
      <c r="RVI662" s="163"/>
      <c r="RVJ662" s="163"/>
      <c r="RVK662" s="163"/>
      <c r="RVL662" s="163"/>
      <c r="RVM662" s="163"/>
      <c r="RVN662" s="163"/>
      <c r="RVO662" s="163"/>
      <c r="RVP662" s="163"/>
      <c r="RVQ662" s="163"/>
      <c r="RVR662" s="163"/>
      <c r="RVS662" s="163"/>
      <c r="RVT662" s="163"/>
      <c r="RVU662" s="163"/>
      <c r="RVV662" s="163"/>
      <c r="RVW662" s="163"/>
      <c r="RVX662" s="163"/>
      <c r="RVY662" s="163"/>
      <c r="RVZ662" s="163"/>
      <c r="RWA662" s="163"/>
      <c r="RWB662" s="163"/>
      <c r="RWC662" s="163"/>
      <c r="RWD662" s="163"/>
      <c r="RWE662" s="163"/>
      <c r="RWF662" s="163"/>
      <c r="RWG662" s="163"/>
      <c r="RWH662" s="163"/>
      <c r="RWI662" s="163"/>
      <c r="RWJ662" s="163"/>
      <c r="RWK662" s="163"/>
      <c r="RWL662" s="163"/>
      <c r="RWM662" s="163"/>
      <c r="RWN662" s="163"/>
      <c r="RWO662" s="163"/>
      <c r="RWP662" s="163"/>
      <c r="RWQ662" s="163"/>
      <c r="RWR662" s="163"/>
      <c r="RWS662" s="163"/>
      <c r="RWT662" s="163"/>
      <c r="RWU662" s="163"/>
      <c r="RWV662" s="163"/>
      <c r="RWW662" s="163"/>
      <c r="RWX662" s="163"/>
      <c r="RWY662" s="163"/>
      <c r="RWZ662" s="163"/>
      <c r="RXA662" s="163"/>
      <c r="RXB662" s="163"/>
      <c r="RXC662" s="163"/>
      <c r="RXD662" s="163"/>
      <c r="RXE662" s="163"/>
      <c r="RXF662" s="163"/>
      <c r="RXG662" s="163"/>
      <c r="RXH662" s="163"/>
      <c r="RXI662" s="163"/>
      <c r="RXJ662" s="163"/>
      <c r="RXK662" s="163"/>
      <c r="RXL662" s="163"/>
      <c r="RXM662" s="163"/>
      <c r="RXN662" s="163"/>
      <c r="RXO662" s="163"/>
      <c r="RXP662" s="163"/>
      <c r="RXQ662" s="163"/>
      <c r="RXR662" s="163"/>
      <c r="RXS662" s="163"/>
      <c r="RXT662" s="163"/>
      <c r="RXU662" s="163"/>
      <c r="RXV662" s="163"/>
      <c r="RXW662" s="163"/>
      <c r="RXX662" s="163"/>
      <c r="RXY662" s="163"/>
      <c r="RXZ662" s="163"/>
      <c r="RYA662" s="163"/>
      <c r="RYB662" s="163"/>
      <c r="RYC662" s="163"/>
      <c r="RYD662" s="163"/>
      <c r="RYE662" s="163"/>
      <c r="RYF662" s="163"/>
      <c r="RYG662" s="163"/>
      <c r="RYH662" s="163"/>
      <c r="RYI662" s="163"/>
      <c r="RYJ662" s="163"/>
      <c r="RYK662" s="163"/>
      <c r="RYL662" s="163"/>
      <c r="RYM662" s="163"/>
      <c r="RYN662" s="163"/>
      <c r="RYO662" s="163"/>
      <c r="RYP662" s="163"/>
      <c r="RYQ662" s="163"/>
      <c r="RYR662" s="163"/>
      <c r="RYS662" s="163"/>
      <c r="RYT662" s="163"/>
      <c r="RYU662" s="163"/>
      <c r="RYV662" s="163"/>
      <c r="RYW662" s="163"/>
      <c r="RYX662" s="163"/>
      <c r="RYY662" s="163"/>
      <c r="RYZ662" s="163"/>
      <c r="RZA662" s="163"/>
      <c r="RZB662" s="163"/>
      <c r="RZC662" s="163"/>
      <c r="RZD662" s="163"/>
      <c r="RZE662" s="163"/>
      <c r="RZF662" s="163"/>
      <c r="RZG662" s="163"/>
      <c r="RZH662" s="163"/>
      <c r="RZI662" s="163"/>
      <c r="RZJ662" s="163"/>
      <c r="RZK662" s="163"/>
      <c r="RZL662" s="163"/>
      <c r="RZM662" s="163"/>
      <c r="RZN662" s="163"/>
      <c r="RZO662" s="163"/>
      <c r="RZP662" s="163"/>
      <c r="RZQ662" s="163"/>
      <c r="RZR662" s="163"/>
      <c r="RZS662" s="163"/>
      <c r="RZT662" s="163"/>
      <c r="RZU662" s="163"/>
      <c r="RZV662" s="163"/>
      <c r="RZW662" s="163"/>
      <c r="RZX662" s="163"/>
      <c r="RZY662" s="163"/>
      <c r="RZZ662" s="163"/>
      <c r="SAA662" s="163"/>
      <c r="SAB662" s="163"/>
      <c r="SAC662" s="163"/>
      <c r="SAD662" s="163"/>
      <c r="SAE662" s="163"/>
      <c r="SAF662" s="163"/>
      <c r="SAG662" s="163"/>
      <c r="SAH662" s="163"/>
      <c r="SAI662" s="163"/>
      <c r="SAJ662" s="163"/>
      <c r="SAK662" s="163"/>
      <c r="SAL662" s="163"/>
      <c r="SAM662" s="163"/>
      <c r="SAN662" s="163"/>
      <c r="SAO662" s="163"/>
      <c r="SAP662" s="163"/>
      <c r="SAQ662" s="163"/>
      <c r="SAR662" s="163"/>
      <c r="SAS662" s="163"/>
      <c r="SAT662" s="163"/>
      <c r="SAU662" s="163"/>
      <c r="SAV662" s="163"/>
      <c r="SAW662" s="163"/>
      <c r="SAX662" s="163"/>
      <c r="SAY662" s="163"/>
      <c r="SAZ662" s="163"/>
      <c r="SBA662" s="163"/>
      <c r="SBB662" s="163"/>
      <c r="SBC662" s="163"/>
      <c r="SBD662" s="163"/>
      <c r="SBE662" s="163"/>
      <c r="SBF662" s="163"/>
      <c r="SBG662" s="163"/>
      <c r="SBH662" s="163"/>
      <c r="SBI662" s="163"/>
      <c r="SBJ662" s="163"/>
      <c r="SBK662" s="163"/>
      <c r="SBL662" s="163"/>
      <c r="SBM662" s="163"/>
      <c r="SBN662" s="163"/>
      <c r="SBO662" s="163"/>
      <c r="SBP662" s="163"/>
      <c r="SBQ662" s="163"/>
      <c r="SBR662" s="163"/>
      <c r="SBS662" s="163"/>
      <c r="SBT662" s="163"/>
      <c r="SBU662" s="163"/>
      <c r="SBV662" s="163"/>
      <c r="SBW662" s="163"/>
      <c r="SBX662" s="163"/>
      <c r="SBY662" s="163"/>
      <c r="SBZ662" s="163"/>
      <c r="SCA662" s="163"/>
      <c r="SCB662" s="163"/>
      <c r="SCC662" s="163"/>
      <c r="SCD662" s="163"/>
      <c r="SCE662" s="163"/>
      <c r="SCF662" s="163"/>
      <c r="SCG662" s="163"/>
      <c r="SCH662" s="163"/>
      <c r="SCI662" s="163"/>
      <c r="SCJ662" s="163"/>
      <c r="SCK662" s="163"/>
      <c r="SCL662" s="163"/>
      <c r="SCM662" s="163"/>
      <c r="SCN662" s="163"/>
      <c r="SCO662" s="163"/>
      <c r="SCP662" s="163"/>
      <c r="SCQ662" s="163"/>
      <c r="SCR662" s="163"/>
      <c r="SCS662" s="163"/>
      <c r="SCT662" s="163"/>
      <c r="SCU662" s="163"/>
      <c r="SCV662" s="163"/>
      <c r="SCW662" s="163"/>
      <c r="SCX662" s="163"/>
      <c r="SCY662" s="163"/>
      <c r="SCZ662" s="163"/>
      <c r="SDA662" s="163"/>
      <c r="SDB662" s="163"/>
      <c r="SDC662" s="163"/>
      <c r="SDD662" s="163"/>
      <c r="SDE662" s="163"/>
      <c r="SDF662" s="163"/>
      <c r="SDG662" s="163"/>
      <c r="SDH662" s="163"/>
      <c r="SDI662" s="163"/>
      <c r="SDJ662" s="163"/>
      <c r="SDK662" s="163"/>
      <c r="SDL662" s="163"/>
      <c r="SDM662" s="163"/>
      <c r="SDN662" s="163"/>
      <c r="SDO662" s="163"/>
      <c r="SDP662" s="163"/>
      <c r="SDQ662" s="163"/>
      <c r="SDR662" s="163"/>
      <c r="SDS662" s="163"/>
      <c r="SDT662" s="163"/>
      <c r="SDU662" s="163"/>
      <c r="SDV662" s="163"/>
      <c r="SDW662" s="163"/>
      <c r="SDX662" s="163"/>
      <c r="SDY662" s="163"/>
      <c r="SDZ662" s="163"/>
      <c r="SEA662" s="163"/>
      <c r="SEB662" s="163"/>
      <c r="SEC662" s="163"/>
      <c r="SED662" s="163"/>
      <c r="SEE662" s="163"/>
      <c r="SEF662" s="163"/>
      <c r="SEG662" s="163"/>
      <c r="SEH662" s="163"/>
      <c r="SEI662" s="163"/>
      <c r="SEJ662" s="163"/>
      <c r="SEK662" s="163"/>
      <c r="SEL662" s="163"/>
      <c r="SEM662" s="163"/>
      <c r="SEN662" s="163"/>
      <c r="SEO662" s="163"/>
      <c r="SEP662" s="163"/>
      <c r="SEQ662" s="163"/>
      <c r="SER662" s="163"/>
      <c r="SES662" s="163"/>
      <c r="SET662" s="163"/>
      <c r="SEU662" s="163"/>
      <c r="SEV662" s="163"/>
      <c r="SEW662" s="163"/>
      <c r="SEX662" s="163"/>
      <c r="SEY662" s="163"/>
      <c r="SEZ662" s="163"/>
      <c r="SFA662" s="163"/>
      <c r="SFB662" s="163"/>
      <c r="SFC662" s="163"/>
      <c r="SFD662" s="163"/>
      <c r="SFE662" s="163"/>
      <c r="SFF662" s="163"/>
      <c r="SFG662" s="163"/>
      <c r="SFH662" s="163"/>
      <c r="SFI662" s="163"/>
      <c r="SFJ662" s="163"/>
      <c r="SFK662" s="163"/>
      <c r="SFL662" s="163"/>
      <c r="SFM662" s="163"/>
      <c r="SFN662" s="163"/>
      <c r="SFO662" s="163"/>
      <c r="SFP662" s="163"/>
      <c r="SFQ662" s="163"/>
      <c r="SFR662" s="163"/>
      <c r="SFS662" s="163"/>
      <c r="SFT662" s="163"/>
      <c r="SFU662" s="163"/>
      <c r="SFV662" s="163"/>
      <c r="SFW662" s="163"/>
      <c r="SFX662" s="163"/>
      <c r="SFY662" s="163"/>
      <c r="SFZ662" s="163"/>
      <c r="SGA662" s="163"/>
      <c r="SGB662" s="163"/>
      <c r="SGC662" s="163"/>
      <c r="SGD662" s="163"/>
      <c r="SGE662" s="163"/>
      <c r="SGF662" s="163"/>
      <c r="SGG662" s="163"/>
      <c r="SGH662" s="163"/>
      <c r="SGI662" s="163"/>
      <c r="SGJ662" s="163"/>
      <c r="SGK662" s="163"/>
      <c r="SGL662" s="163"/>
      <c r="SGM662" s="163"/>
      <c r="SGN662" s="163"/>
      <c r="SGO662" s="163"/>
      <c r="SGP662" s="163"/>
      <c r="SGQ662" s="163"/>
      <c r="SGR662" s="163"/>
      <c r="SGS662" s="163"/>
      <c r="SGT662" s="163"/>
      <c r="SGU662" s="163"/>
      <c r="SGV662" s="163"/>
      <c r="SGW662" s="163"/>
      <c r="SGX662" s="163"/>
      <c r="SGY662" s="163"/>
      <c r="SGZ662" s="163"/>
      <c r="SHA662" s="163"/>
      <c r="SHB662" s="163"/>
      <c r="SHC662" s="163"/>
      <c r="SHD662" s="163"/>
      <c r="SHE662" s="163"/>
      <c r="SHF662" s="163"/>
      <c r="SHG662" s="163"/>
      <c r="SHH662" s="163"/>
      <c r="SHI662" s="163"/>
      <c r="SHJ662" s="163"/>
      <c r="SHK662" s="163"/>
      <c r="SHL662" s="163"/>
      <c r="SHM662" s="163"/>
      <c r="SHN662" s="163"/>
      <c r="SHO662" s="163"/>
      <c r="SHP662" s="163"/>
      <c r="SHQ662" s="163"/>
      <c r="SHR662" s="163"/>
      <c r="SHS662" s="163"/>
      <c r="SHT662" s="163"/>
      <c r="SHU662" s="163"/>
      <c r="SHV662" s="163"/>
      <c r="SHW662" s="163"/>
      <c r="SHX662" s="163"/>
      <c r="SHY662" s="163"/>
      <c r="SHZ662" s="163"/>
      <c r="SIA662" s="163"/>
      <c r="SIB662" s="163"/>
      <c r="SIC662" s="163"/>
      <c r="SID662" s="163"/>
      <c r="SIE662" s="163"/>
      <c r="SIF662" s="163"/>
      <c r="SIG662" s="163"/>
      <c r="SIH662" s="163"/>
      <c r="SII662" s="163"/>
      <c r="SIJ662" s="163"/>
      <c r="SIK662" s="163"/>
      <c r="SIL662" s="163"/>
      <c r="SIM662" s="163"/>
      <c r="SIN662" s="163"/>
      <c r="SIO662" s="163"/>
      <c r="SIP662" s="163"/>
      <c r="SIQ662" s="163"/>
      <c r="SIR662" s="163"/>
      <c r="SIS662" s="163"/>
      <c r="SIT662" s="163"/>
      <c r="SIU662" s="163"/>
      <c r="SIV662" s="163"/>
      <c r="SIW662" s="163"/>
      <c r="SIX662" s="163"/>
      <c r="SIY662" s="163"/>
      <c r="SIZ662" s="163"/>
      <c r="SJA662" s="163"/>
      <c r="SJB662" s="163"/>
      <c r="SJC662" s="163"/>
      <c r="SJD662" s="163"/>
      <c r="SJE662" s="163"/>
      <c r="SJF662" s="163"/>
      <c r="SJG662" s="163"/>
      <c r="SJH662" s="163"/>
      <c r="SJI662" s="163"/>
      <c r="SJJ662" s="163"/>
      <c r="SJK662" s="163"/>
      <c r="SJL662" s="163"/>
      <c r="SJM662" s="163"/>
      <c r="SJN662" s="163"/>
      <c r="SJO662" s="163"/>
      <c r="SJP662" s="163"/>
      <c r="SJQ662" s="163"/>
      <c r="SJR662" s="163"/>
      <c r="SJS662" s="163"/>
      <c r="SJT662" s="163"/>
      <c r="SJU662" s="163"/>
      <c r="SJV662" s="163"/>
      <c r="SJW662" s="163"/>
      <c r="SJX662" s="163"/>
      <c r="SJY662" s="163"/>
      <c r="SJZ662" s="163"/>
      <c r="SKA662" s="163"/>
      <c r="SKB662" s="163"/>
      <c r="SKC662" s="163"/>
      <c r="SKD662" s="163"/>
      <c r="SKE662" s="163"/>
      <c r="SKF662" s="163"/>
      <c r="SKG662" s="163"/>
      <c r="SKH662" s="163"/>
      <c r="SKI662" s="163"/>
      <c r="SKJ662" s="163"/>
      <c r="SKK662" s="163"/>
      <c r="SKL662" s="163"/>
      <c r="SKM662" s="163"/>
      <c r="SKN662" s="163"/>
      <c r="SKO662" s="163"/>
      <c r="SKP662" s="163"/>
      <c r="SKQ662" s="163"/>
      <c r="SKR662" s="163"/>
      <c r="SKS662" s="163"/>
      <c r="SKT662" s="163"/>
      <c r="SKU662" s="163"/>
      <c r="SKV662" s="163"/>
      <c r="SKW662" s="163"/>
      <c r="SKX662" s="163"/>
      <c r="SKY662" s="163"/>
      <c r="SKZ662" s="163"/>
      <c r="SLA662" s="163"/>
      <c r="SLB662" s="163"/>
      <c r="SLC662" s="163"/>
      <c r="SLD662" s="163"/>
      <c r="SLE662" s="163"/>
      <c r="SLF662" s="163"/>
      <c r="SLG662" s="163"/>
      <c r="SLH662" s="163"/>
      <c r="SLI662" s="163"/>
      <c r="SLJ662" s="163"/>
      <c r="SLK662" s="163"/>
      <c r="SLL662" s="163"/>
      <c r="SLM662" s="163"/>
      <c r="SLN662" s="163"/>
      <c r="SLO662" s="163"/>
      <c r="SLP662" s="163"/>
      <c r="SLQ662" s="163"/>
      <c r="SLR662" s="163"/>
      <c r="SLS662" s="163"/>
      <c r="SLT662" s="163"/>
      <c r="SLU662" s="163"/>
      <c r="SLV662" s="163"/>
      <c r="SLW662" s="163"/>
      <c r="SLX662" s="163"/>
      <c r="SLY662" s="163"/>
      <c r="SLZ662" s="163"/>
      <c r="SMA662" s="163"/>
      <c r="SMB662" s="163"/>
      <c r="SMC662" s="163"/>
      <c r="SMD662" s="163"/>
      <c r="SME662" s="163"/>
      <c r="SMF662" s="163"/>
      <c r="SMG662" s="163"/>
      <c r="SMH662" s="163"/>
      <c r="SMI662" s="163"/>
      <c r="SMJ662" s="163"/>
      <c r="SMK662" s="163"/>
      <c r="SML662" s="163"/>
      <c r="SMM662" s="163"/>
      <c r="SMN662" s="163"/>
      <c r="SMO662" s="163"/>
      <c r="SMP662" s="163"/>
      <c r="SMQ662" s="163"/>
      <c r="SMR662" s="163"/>
      <c r="SMS662" s="163"/>
      <c r="SMT662" s="163"/>
      <c r="SMU662" s="163"/>
      <c r="SMV662" s="163"/>
      <c r="SMW662" s="163"/>
      <c r="SMX662" s="163"/>
      <c r="SMY662" s="163"/>
      <c r="SMZ662" s="163"/>
      <c r="SNA662" s="163"/>
      <c r="SNB662" s="163"/>
      <c r="SNC662" s="163"/>
      <c r="SND662" s="163"/>
      <c r="SNE662" s="163"/>
      <c r="SNF662" s="163"/>
      <c r="SNG662" s="163"/>
      <c r="SNH662" s="163"/>
      <c r="SNI662" s="163"/>
      <c r="SNJ662" s="163"/>
      <c r="SNK662" s="163"/>
      <c r="SNL662" s="163"/>
      <c r="SNM662" s="163"/>
      <c r="SNN662" s="163"/>
      <c r="SNO662" s="163"/>
      <c r="SNP662" s="163"/>
      <c r="SNQ662" s="163"/>
      <c r="SNR662" s="163"/>
      <c r="SNS662" s="163"/>
      <c r="SNT662" s="163"/>
      <c r="SNU662" s="163"/>
      <c r="SNV662" s="163"/>
      <c r="SNW662" s="163"/>
      <c r="SNX662" s="163"/>
      <c r="SNY662" s="163"/>
      <c r="SNZ662" s="163"/>
      <c r="SOA662" s="163"/>
      <c r="SOB662" s="163"/>
      <c r="SOC662" s="163"/>
      <c r="SOD662" s="163"/>
      <c r="SOE662" s="163"/>
      <c r="SOF662" s="163"/>
      <c r="SOG662" s="163"/>
      <c r="SOH662" s="163"/>
      <c r="SOI662" s="163"/>
      <c r="SOJ662" s="163"/>
      <c r="SOK662" s="163"/>
      <c r="SOL662" s="163"/>
      <c r="SOM662" s="163"/>
      <c r="SON662" s="163"/>
      <c r="SOO662" s="163"/>
      <c r="SOP662" s="163"/>
      <c r="SOQ662" s="163"/>
      <c r="SOR662" s="163"/>
      <c r="SOS662" s="163"/>
      <c r="SOT662" s="163"/>
      <c r="SOU662" s="163"/>
      <c r="SOV662" s="163"/>
      <c r="SOW662" s="163"/>
      <c r="SOX662" s="163"/>
      <c r="SOY662" s="163"/>
      <c r="SOZ662" s="163"/>
      <c r="SPA662" s="163"/>
      <c r="SPB662" s="163"/>
      <c r="SPC662" s="163"/>
      <c r="SPD662" s="163"/>
      <c r="SPE662" s="163"/>
      <c r="SPF662" s="163"/>
      <c r="SPG662" s="163"/>
      <c r="SPH662" s="163"/>
      <c r="SPI662" s="163"/>
      <c r="SPJ662" s="163"/>
      <c r="SPK662" s="163"/>
      <c r="SPL662" s="163"/>
      <c r="SPM662" s="163"/>
      <c r="SPN662" s="163"/>
      <c r="SPO662" s="163"/>
      <c r="SPP662" s="163"/>
      <c r="SPQ662" s="163"/>
      <c r="SPR662" s="163"/>
      <c r="SPS662" s="163"/>
      <c r="SPT662" s="163"/>
      <c r="SPU662" s="163"/>
      <c r="SPV662" s="163"/>
      <c r="SPW662" s="163"/>
      <c r="SPX662" s="163"/>
      <c r="SPY662" s="163"/>
      <c r="SPZ662" s="163"/>
      <c r="SQA662" s="163"/>
      <c r="SQB662" s="163"/>
      <c r="SQC662" s="163"/>
      <c r="SQD662" s="163"/>
      <c r="SQE662" s="163"/>
      <c r="SQF662" s="163"/>
      <c r="SQG662" s="163"/>
      <c r="SQH662" s="163"/>
      <c r="SQI662" s="163"/>
      <c r="SQJ662" s="163"/>
      <c r="SQK662" s="163"/>
      <c r="SQL662" s="163"/>
      <c r="SQM662" s="163"/>
      <c r="SQN662" s="163"/>
      <c r="SQO662" s="163"/>
      <c r="SQP662" s="163"/>
      <c r="SQQ662" s="163"/>
      <c r="SQR662" s="163"/>
      <c r="SQS662" s="163"/>
      <c r="SQT662" s="163"/>
      <c r="SQU662" s="163"/>
      <c r="SQV662" s="163"/>
      <c r="SQW662" s="163"/>
      <c r="SQX662" s="163"/>
      <c r="SQY662" s="163"/>
      <c r="SQZ662" s="163"/>
      <c r="SRA662" s="163"/>
      <c r="SRB662" s="163"/>
      <c r="SRC662" s="163"/>
      <c r="SRD662" s="163"/>
      <c r="SRE662" s="163"/>
      <c r="SRF662" s="163"/>
      <c r="SRG662" s="163"/>
      <c r="SRH662" s="163"/>
      <c r="SRI662" s="163"/>
      <c r="SRJ662" s="163"/>
      <c r="SRK662" s="163"/>
      <c r="SRL662" s="163"/>
      <c r="SRM662" s="163"/>
      <c r="SRN662" s="163"/>
      <c r="SRO662" s="163"/>
      <c r="SRP662" s="163"/>
      <c r="SRQ662" s="163"/>
      <c r="SRR662" s="163"/>
      <c r="SRS662" s="163"/>
      <c r="SRT662" s="163"/>
      <c r="SRU662" s="163"/>
      <c r="SRV662" s="163"/>
      <c r="SRW662" s="163"/>
      <c r="SRX662" s="163"/>
      <c r="SRY662" s="163"/>
      <c r="SRZ662" s="163"/>
      <c r="SSA662" s="163"/>
      <c r="SSB662" s="163"/>
      <c r="SSC662" s="163"/>
      <c r="SSD662" s="163"/>
      <c r="SSE662" s="163"/>
      <c r="SSF662" s="163"/>
      <c r="SSG662" s="163"/>
      <c r="SSH662" s="163"/>
      <c r="SSI662" s="163"/>
      <c r="SSJ662" s="163"/>
      <c r="SSK662" s="163"/>
      <c r="SSL662" s="163"/>
      <c r="SSM662" s="163"/>
      <c r="SSN662" s="163"/>
      <c r="SSO662" s="163"/>
      <c r="SSP662" s="163"/>
      <c r="SSQ662" s="163"/>
      <c r="SSR662" s="163"/>
      <c r="SSS662" s="163"/>
      <c r="SST662" s="163"/>
      <c r="SSU662" s="163"/>
      <c r="SSV662" s="163"/>
      <c r="SSW662" s="163"/>
      <c r="SSX662" s="163"/>
      <c r="SSY662" s="163"/>
      <c r="SSZ662" s="163"/>
      <c r="STA662" s="163"/>
      <c r="STB662" s="163"/>
      <c r="STC662" s="163"/>
      <c r="STD662" s="163"/>
      <c r="STE662" s="163"/>
      <c r="STF662" s="163"/>
      <c r="STG662" s="163"/>
      <c r="STH662" s="163"/>
      <c r="STI662" s="163"/>
      <c r="STJ662" s="163"/>
      <c r="STK662" s="163"/>
      <c r="STL662" s="163"/>
      <c r="STM662" s="163"/>
      <c r="STN662" s="163"/>
      <c r="STO662" s="163"/>
      <c r="STP662" s="163"/>
      <c r="STQ662" s="163"/>
      <c r="STR662" s="163"/>
      <c r="STS662" s="163"/>
      <c r="STT662" s="163"/>
      <c r="STU662" s="163"/>
      <c r="STV662" s="163"/>
      <c r="STW662" s="163"/>
      <c r="STX662" s="163"/>
      <c r="STY662" s="163"/>
      <c r="STZ662" s="163"/>
      <c r="SUA662" s="163"/>
      <c r="SUB662" s="163"/>
      <c r="SUC662" s="163"/>
      <c r="SUD662" s="163"/>
      <c r="SUE662" s="163"/>
      <c r="SUF662" s="163"/>
      <c r="SUG662" s="163"/>
      <c r="SUH662" s="163"/>
      <c r="SUI662" s="163"/>
      <c r="SUJ662" s="163"/>
      <c r="SUK662" s="163"/>
      <c r="SUL662" s="163"/>
      <c r="SUM662" s="163"/>
      <c r="SUN662" s="163"/>
      <c r="SUO662" s="163"/>
      <c r="SUP662" s="163"/>
      <c r="SUQ662" s="163"/>
      <c r="SUR662" s="163"/>
      <c r="SUS662" s="163"/>
      <c r="SUT662" s="163"/>
      <c r="SUU662" s="163"/>
      <c r="SUV662" s="163"/>
      <c r="SUW662" s="163"/>
      <c r="SUX662" s="163"/>
      <c r="SUY662" s="163"/>
      <c r="SUZ662" s="163"/>
      <c r="SVA662" s="163"/>
      <c r="SVB662" s="163"/>
      <c r="SVC662" s="163"/>
      <c r="SVD662" s="163"/>
      <c r="SVE662" s="163"/>
      <c r="SVF662" s="163"/>
      <c r="SVG662" s="163"/>
      <c r="SVH662" s="163"/>
      <c r="SVI662" s="163"/>
      <c r="SVJ662" s="163"/>
      <c r="SVK662" s="163"/>
      <c r="SVL662" s="163"/>
      <c r="SVM662" s="163"/>
      <c r="SVN662" s="163"/>
      <c r="SVO662" s="163"/>
      <c r="SVP662" s="163"/>
      <c r="SVQ662" s="163"/>
      <c r="SVR662" s="163"/>
      <c r="SVS662" s="163"/>
      <c r="SVT662" s="163"/>
      <c r="SVU662" s="163"/>
      <c r="SVV662" s="163"/>
      <c r="SVW662" s="163"/>
      <c r="SVX662" s="163"/>
      <c r="SVY662" s="163"/>
      <c r="SVZ662" s="163"/>
      <c r="SWA662" s="163"/>
      <c r="SWB662" s="163"/>
      <c r="SWC662" s="163"/>
      <c r="SWD662" s="163"/>
      <c r="SWE662" s="163"/>
      <c r="SWF662" s="163"/>
      <c r="SWG662" s="163"/>
      <c r="SWH662" s="163"/>
      <c r="SWI662" s="163"/>
      <c r="SWJ662" s="163"/>
      <c r="SWK662" s="163"/>
      <c r="SWL662" s="163"/>
      <c r="SWM662" s="163"/>
      <c r="SWN662" s="163"/>
      <c r="SWO662" s="163"/>
      <c r="SWP662" s="163"/>
      <c r="SWQ662" s="163"/>
      <c r="SWR662" s="163"/>
      <c r="SWS662" s="163"/>
      <c r="SWT662" s="163"/>
      <c r="SWU662" s="163"/>
      <c r="SWV662" s="163"/>
      <c r="SWW662" s="163"/>
      <c r="SWX662" s="163"/>
      <c r="SWY662" s="163"/>
      <c r="SWZ662" s="163"/>
      <c r="SXA662" s="163"/>
      <c r="SXB662" s="163"/>
      <c r="SXC662" s="163"/>
      <c r="SXD662" s="163"/>
      <c r="SXE662" s="163"/>
      <c r="SXF662" s="163"/>
      <c r="SXG662" s="163"/>
      <c r="SXH662" s="163"/>
      <c r="SXI662" s="163"/>
      <c r="SXJ662" s="163"/>
      <c r="SXK662" s="163"/>
      <c r="SXL662" s="163"/>
      <c r="SXM662" s="163"/>
      <c r="SXN662" s="163"/>
      <c r="SXO662" s="163"/>
      <c r="SXP662" s="163"/>
      <c r="SXQ662" s="163"/>
      <c r="SXR662" s="163"/>
      <c r="SXS662" s="163"/>
      <c r="SXT662" s="163"/>
      <c r="SXU662" s="163"/>
      <c r="SXV662" s="163"/>
      <c r="SXW662" s="163"/>
      <c r="SXX662" s="163"/>
      <c r="SXY662" s="163"/>
      <c r="SXZ662" s="163"/>
      <c r="SYA662" s="163"/>
      <c r="SYB662" s="163"/>
      <c r="SYC662" s="163"/>
      <c r="SYD662" s="163"/>
      <c r="SYE662" s="163"/>
      <c r="SYF662" s="163"/>
      <c r="SYG662" s="163"/>
      <c r="SYH662" s="163"/>
      <c r="SYI662" s="163"/>
      <c r="SYJ662" s="163"/>
      <c r="SYK662" s="163"/>
      <c r="SYL662" s="163"/>
      <c r="SYM662" s="163"/>
      <c r="SYN662" s="163"/>
      <c r="SYO662" s="163"/>
      <c r="SYP662" s="163"/>
      <c r="SYQ662" s="163"/>
      <c r="SYR662" s="163"/>
      <c r="SYS662" s="163"/>
      <c r="SYT662" s="163"/>
      <c r="SYU662" s="163"/>
      <c r="SYV662" s="163"/>
      <c r="SYW662" s="163"/>
      <c r="SYX662" s="163"/>
      <c r="SYY662" s="163"/>
      <c r="SYZ662" s="163"/>
      <c r="SZA662" s="163"/>
      <c r="SZB662" s="163"/>
      <c r="SZC662" s="163"/>
      <c r="SZD662" s="163"/>
      <c r="SZE662" s="163"/>
      <c r="SZF662" s="163"/>
      <c r="SZG662" s="163"/>
      <c r="SZH662" s="163"/>
      <c r="SZI662" s="163"/>
      <c r="SZJ662" s="163"/>
      <c r="SZK662" s="163"/>
      <c r="SZL662" s="163"/>
      <c r="SZM662" s="163"/>
      <c r="SZN662" s="163"/>
      <c r="SZO662" s="163"/>
      <c r="SZP662" s="163"/>
      <c r="SZQ662" s="163"/>
      <c r="SZR662" s="163"/>
      <c r="SZS662" s="163"/>
      <c r="SZT662" s="163"/>
      <c r="SZU662" s="163"/>
      <c r="SZV662" s="163"/>
      <c r="SZW662" s="163"/>
      <c r="SZX662" s="163"/>
      <c r="SZY662" s="163"/>
      <c r="SZZ662" s="163"/>
      <c r="TAA662" s="163"/>
      <c r="TAB662" s="163"/>
      <c r="TAC662" s="163"/>
      <c r="TAD662" s="163"/>
      <c r="TAE662" s="163"/>
      <c r="TAF662" s="163"/>
      <c r="TAG662" s="163"/>
      <c r="TAH662" s="163"/>
      <c r="TAI662" s="163"/>
      <c r="TAJ662" s="163"/>
      <c r="TAK662" s="163"/>
      <c r="TAL662" s="163"/>
      <c r="TAM662" s="163"/>
      <c r="TAN662" s="163"/>
      <c r="TAO662" s="163"/>
      <c r="TAP662" s="163"/>
      <c r="TAQ662" s="163"/>
      <c r="TAR662" s="163"/>
      <c r="TAS662" s="163"/>
      <c r="TAT662" s="163"/>
      <c r="TAU662" s="163"/>
      <c r="TAV662" s="163"/>
      <c r="TAW662" s="163"/>
      <c r="TAX662" s="163"/>
      <c r="TAY662" s="163"/>
      <c r="TAZ662" s="163"/>
      <c r="TBA662" s="163"/>
      <c r="TBB662" s="163"/>
      <c r="TBC662" s="163"/>
      <c r="TBD662" s="163"/>
      <c r="TBE662" s="163"/>
      <c r="TBF662" s="163"/>
      <c r="TBG662" s="163"/>
      <c r="TBH662" s="163"/>
      <c r="TBI662" s="163"/>
      <c r="TBJ662" s="163"/>
      <c r="TBK662" s="163"/>
      <c r="TBL662" s="163"/>
      <c r="TBM662" s="163"/>
      <c r="TBN662" s="163"/>
      <c r="TBO662" s="163"/>
      <c r="TBP662" s="163"/>
      <c r="TBQ662" s="163"/>
      <c r="TBR662" s="163"/>
      <c r="TBS662" s="163"/>
      <c r="TBT662" s="163"/>
      <c r="TBU662" s="163"/>
      <c r="TBV662" s="163"/>
      <c r="TBW662" s="163"/>
      <c r="TBX662" s="163"/>
      <c r="TBY662" s="163"/>
      <c r="TBZ662" s="163"/>
      <c r="TCA662" s="163"/>
      <c r="TCB662" s="163"/>
      <c r="TCC662" s="163"/>
      <c r="TCD662" s="163"/>
      <c r="TCE662" s="163"/>
      <c r="TCF662" s="163"/>
      <c r="TCG662" s="163"/>
      <c r="TCH662" s="163"/>
      <c r="TCI662" s="163"/>
      <c r="TCJ662" s="163"/>
      <c r="TCK662" s="163"/>
      <c r="TCL662" s="163"/>
      <c r="TCM662" s="163"/>
      <c r="TCN662" s="163"/>
      <c r="TCO662" s="163"/>
      <c r="TCP662" s="163"/>
      <c r="TCQ662" s="163"/>
      <c r="TCR662" s="163"/>
      <c r="TCS662" s="163"/>
      <c r="TCT662" s="163"/>
      <c r="TCU662" s="163"/>
      <c r="TCV662" s="163"/>
      <c r="TCW662" s="163"/>
      <c r="TCX662" s="163"/>
      <c r="TCY662" s="163"/>
      <c r="TCZ662" s="163"/>
      <c r="TDA662" s="163"/>
      <c r="TDB662" s="163"/>
      <c r="TDC662" s="163"/>
      <c r="TDD662" s="163"/>
      <c r="TDE662" s="163"/>
      <c r="TDF662" s="163"/>
      <c r="TDG662" s="163"/>
      <c r="TDH662" s="163"/>
      <c r="TDI662" s="163"/>
      <c r="TDJ662" s="163"/>
      <c r="TDK662" s="163"/>
      <c r="TDL662" s="163"/>
      <c r="TDM662" s="163"/>
      <c r="TDN662" s="163"/>
      <c r="TDO662" s="163"/>
      <c r="TDP662" s="163"/>
      <c r="TDQ662" s="163"/>
      <c r="TDR662" s="163"/>
      <c r="TDS662" s="163"/>
      <c r="TDT662" s="163"/>
      <c r="TDU662" s="163"/>
      <c r="TDV662" s="163"/>
      <c r="TDW662" s="163"/>
      <c r="TDX662" s="163"/>
      <c r="TDY662" s="163"/>
      <c r="TDZ662" s="163"/>
      <c r="TEA662" s="163"/>
      <c r="TEB662" s="163"/>
      <c r="TEC662" s="163"/>
      <c r="TED662" s="163"/>
      <c r="TEE662" s="163"/>
      <c r="TEF662" s="163"/>
      <c r="TEG662" s="163"/>
      <c r="TEH662" s="163"/>
      <c r="TEI662" s="163"/>
      <c r="TEJ662" s="163"/>
      <c r="TEK662" s="163"/>
      <c r="TEL662" s="163"/>
      <c r="TEM662" s="163"/>
      <c r="TEN662" s="163"/>
      <c r="TEO662" s="163"/>
      <c r="TEP662" s="163"/>
      <c r="TEQ662" s="163"/>
      <c r="TER662" s="163"/>
      <c r="TES662" s="163"/>
      <c r="TET662" s="163"/>
      <c r="TEU662" s="163"/>
      <c r="TEV662" s="163"/>
      <c r="TEW662" s="163"/>
      <c r="TEX662" s="163"/>
      <c r="TEY662" s="163"/>
      <c r="TEZ662" s="163"/>
      <c r="TFA662" s="163"/>
      <c r="TFB662" s="163"/>
      <c r="TFC662" s="163"/>
      <c r="TFD662" s="163"/>
      <c r="TFE662" s="163"/>
      <c r="TFF662" s="163"/>
      <c r="TFG662" s="163"/>
      <c r="TFH662" s="163"/>
      <c r="TFI662" s="163"/>
      <c r="TFJ662" s="163"/>
      <c r="TFK662" s="163"/>
      <c r="TFL662" s="163"/>
      <c r="TFM662" s="163"/>
      <c r="TFN662" s="163"/>
      <c r="TFO662" s="163"/>
      <c r="TFP662" s="163"/>
      <c r="TFQ662" s="163"/>
      <c r="TFR662" s="163"/>
      <c r="TFS662" s="163"/>
      <c r="TFT662" s="163"/>
      <c r="TFU662" s="163"/>
      <c r="TFV662" s="163"/>
      <c r="TFW662" s="163"/>
      <c r="TFX662" s="163"/>
      <c r="TFY662" s="163"/>
      <c r="TFZ662" s="163"/>
      <c r="TGA662" s="163"/>
      <c r="TGB662" s="163"/>
      <c r="TGC662" s="163"/>
      <c r="TGD662" s="163"/>
      <c r="TGE662" s="163"/>
      <c r="TGF662" s="163"/>
      <c r="TGG662" s="163"/>
      <c r="TGH662" s="163"/>
      <c r="TGI662" s="163"/>
      <c r="TGJ662" s="163"/>
      <c r="TGK662" s="163"/>
      <c r="TGL662" s="163"/>
      <c r="TGM662" s="163"/>
      <c r="TGN662" s="163"/>
      <c r="TGO662" s="163"/>
      <c r="TGP662" s="163"/>
      <c r="TGQ662" s="163"/>
      <c r="TGR662" s="163"/>
      <c r="TGS662" s="163"/>
      <c r="TGT662" s="163"/>
      <c r="TGU662" s="163"/>
      <c r="TGV662" s="163"/>
      <c r="TGW662" s="163"/>
      <c r="TGX662" s="163"/>
      <c r="TGY662" s="163"/>
      <c r="TGZ662" s="163"/>
      <c r="THA662" s="163"/>
      <c r="THB662" s="163"/>
      <c r="THC662" s="163"/>
      <c r="THD662" s="163"/>
      <c r="THE662" s="163"/>
      <c r="THF662" s="163"/>
      <c r="THG662" s="163"/>
      <c r="THH662" s="163"/>
      <c r="THI662" s="163"/>
      <c r="THJ662" s="163"/>
      <c r="THK662" s="163"/>
      <c r="THL662" s="163"/>
      <c r="THM662" s="163"/>
      <c r="THN662" s="163"/>
      <c r="THO662" s="163"/>
      <c r="THP662" s="163"/>
      <c r="THQ662" s="163"/>
      <c r="THR662" s="163"/>
      <c r="THS662" s="163"/>
      <c r="THT662" s="163"/>
      <c r="THU662" s="163"/>
      <c r="THV662" s="163"/>
      <c r="THW662" s="163"/>
      <c r="THX662" s="163"/>
      <c r="THY662" s="163"/>
      <c r="THZ662" s="163"/>
      <c r="TIA662" s="163"/>
      <c r="TIB662" s="163"/>
      <c r="TIC662" s="163"/>
      <c r="TID662" s="163"/>
      <c r="TIE662" s="163"/>
      <c r="TIF662" s="163"/>
      <c r="TIG662" s="163"/>
      <c r="TIH662" s="163"/>
      <c r="TII662" s="163"/>
      <c r="TIJ662" s="163"/>
      <c r="TIK662" s="163"/>
      <c r="TIL662" s="163"/>
      <c r="TIM662" s="163"/>
      <c r="TIN662" s="163"/>
      <c r="TIO662" s="163"/>
      <c r="TIP662" s="163"/>
      <c r="TIQ662" s="163"/>
      <c r="TIR662" s="163"/>
      <c r="TIS662" s="163"/>
      <c r="TIT662" s="163"/>
      <c r="TIU662" s="163"/>
      <c r="TIV662" s="163"/>
      <c r="TIW662" s="163"/>
      <c r="TIX662" s="163"/>
      <c r="TIY662" s="163"/>
      <c r="TIZ662" s="163"/>
      <c r="TJA662" s="163"/>
      <c r="TJB662" s="163"/>
      <c r="TJC662" s="163"/>
      <c r="TJD662" s="163"/>
      <c r="TJE662" s="163"/>
      <c r="TJF662" s="163"/>
      <c r="TJG662" s="163"/>
      <c r="TJH662" s="163"/>
      <c r="TJI662" s="163"/>
      <c r="TJJ662" s="163"/>
      <c r="TJK662" s="163"/>
      <c r="TJL662" s="163"/>
      <c r="TJM662" s="163"/>
      <c r="TJN662" s="163"/>
      <c r="TJO662" s="163"/>
      <c r="TJP662" s="163"/>
      <c r="TJQ662" s="163"/>
      <c r="TJR662" s="163"/>
      <c r="TJS662" s="163"/>
      <c r="TJT662" s="163"/>
      <c r="TJU662" s="163"/>
      <c r="TJV662" s="163"/>
      <c r="TJW662" s="163"/>
      <c r="TJX662" s="163"/>
      <c r="TJY662" s="163"/>
      <c r="TJZ662" s="163"/>
      <c r="TKA662" s="163"/>
      <c r="TKB662" s="163"/>
      <c r="TKC662" s="163"/>
      <c r="TKD662" s="163"/>
      <c r="TKE662" s="163"/>
      <c r="TKF662" s="163"/>
      <c r="TKG662" s="163"/>
      <c r="TKH662" s="163"/>
      <c r="TKI662" s="163"/>
      <c r="TKJ662" s="163"/>
      <c r="TKK662" s="163"/>
      <c r="TKL662" s="163"/>
      <c r="TKM662" s="163"/>
      <c r="TKN662" s="163"/>
      <c r="TKO662" s="163"/>
      <c r="TKP662" s="163"/>
      <c r="TKQ662" s="163"/>
      <c r="TKR662" s="163"/>
      <c r="TKS662" s="163"/>
      <c r="TKT662" s="163"/>
      <c r="TKU662" s="163"/>
      <c r="TKV662" s="163"/>
      <c r="TKW662" s="163"/>
      <c r="TKX662" s="163"/>
      <c r="TKY662" s="163"/>
      <c r="TKZ662" s="163"/>
      <c r="TLA662" s="163"/>
      <c r="TLB662" s="163"/>
      <c r="TLC662" s="163"/>
      <c r="TLD662" s="163"/>
      <c r="TLE662" s="163"/>
      <c r="TLF662" s="163"/>
      <c r="TLG662" s="163"/>
      <c r="TLH662" s="163"/>
      <c r="TLI662" s="163"/>
      <c r="TLJ662" s="163"/>
      <c r="TLK662" s="163"/>
      <c r="TLL662" s="163"/>
      <c r="TLM662" s="163"/>
      <c r="TLN662" s="163"/>
      <c r="TLO662" s="163"/>
      <c r="TLP662" s="163"/>
      <c r="TLQ662" s="163"/>
      <c r="TLR662" s="163"/>
      <c r="TLS662" s="163"/>
      <c r="TLT662" s="163"/>
      <c r="TLU662" s="163"/>
      <c r="TLV662" s="163"/>
      <c r="TLW662" s="163"/>
      <c r="TLX662" s="163"/>
      <c r="TLY662" s="163"/>
      <c r="TLZ662" s="163"/>
      <c r="TMA662" s="163"/>
      <c r="TMB662" s="163"/>
      <c r="TMC662" s="163"/>
      <c r="TMD662" s="163"/>
      <c r="TME662" s="163"/>
      <c r="TMF662" s="163"/>
      <c r="TMG662" s="163"/>
      <c r="TMH662" s="163"/>
      <c r="TMI662" s="163"/>
      <c r="TMJ662" s="163"/>
      <c r="TMK662" s="163"/>
      <c r="TML662" s="163"/>
      <c r="TMM662" s="163"/>
      <c r="TMN662" s="163"/>
      <c r="TMO662" s="163"/>
      <c r="TMP662" s="163"/>
      <c r="TMQ662" s="163"/>
      <c r="TMR662" s="163"/>
      <c r="TMS662" s="163"/>
      <c r="TMT662" s="163"/>
      <c r="TMU662" s="163"/>
      <c r="TMV662" s="163"/>
      <c r="TMW662" s="163"/>
      <c r="TMX662" s="163"/>
      <c r="TMY662" s="163"/>
      <c r="TMZ662" s="163"/>
      <c r="TNA662" s="163"/>
      <c r="TNB662" s="163"/>
      <c r="TNC662" s="163"/>
      <c r="TND662" s="163"/>
      <c r="TNE662" s="163"/>
      <c r="TNF662" s="163"/>
      <c r="TNG662" s="163"/>
      <c r="TNH662" s="163"/>
      <c r="TNI662" s="163"/>
      <c r="TNJ662" s="163"/>
      <c r="TNK662" s="163"/>
      <c r="TNL662" s="163"/>
      <c r="TNM662" s="163"/>
      <c r="TNN662" s="163"/>
      <c r="TNO662" s="163"/>
      <c r="TNP662" s="163"/>
      <c r="TNQ662" s="163"/>
      <c r="TNR662" s="163"/>
      <c r="TNS662" s="163"/>
      <c r="TNT662" s="163"/>
      <c r="TNU662" s="163"/>
      <c r="TNV662" s="163"/>
      <c r="TNW662" s="163"/>
      <c r="TNX662" s="163"/>
      <c r="TNY662" s="163"/>
      <c r="TNZ662" s="163"/>
      <c r="TOA662" s="163"/>
      <c r="TOB662" s="163"/>
      <c r="TOC662" s="163"/>
      <c r="TOD662" s="163"/>
      <c r="TOE662" s="163"/>
      <c r="TOF662" s="163"/>
      <c r="TOG662" s="163"/>
      <c r="TOH662" s="163"/>
      <c r="TOI662" s="163"/>
      <c r="TOJ662" s="163"/>
      <c r="TOK662" s="163"/>
      <c r="TOL662" s="163"/>
      <c r="TOM662" s="163"/>
      <c r="TON662" s="163"/>
      <c r="TOO662" s="163"/>
      <c r="TOP662" s="163"/>
      <c r="TOQ662" s="163"/>
      <c r="TOR662" s="163"/>
      <c r="TOS662" s="163"/>
      <c r="TOT662" s="163"/>
      <c r="TOU662" s="163"/>
      <c r="TOV662" s="163"/>
      <c r="TOW662" s="163"/>
      <c r="TOX662" s="163"/>
      <c r="TOY662" s="163"/>
      <c r="TOZ662" s="163"/>
      <c r="TPA662" s="163"/>
      <c r="TPB662" s="163"/>
      <c r="TPC662" s="163"/>
      <c r="TPD662" s="163"/>
      <c r="TPE662" s="163"/>
      <c r="TPF662" s="163"/>
      <c r="TPG662" s="163"/>
      <c r="TPH662" s="163"/>
      <c r="TPI662" s="163"/>
      <c r="TPJ662" s="163"/>
      <c r="TPK662" s="163"/>
      <c r="TPL662" s="163"/>
      <c r="TPM662" s="163"/>
      <c r="TPN662" s="163"/>
      <c r="TPO662" s="163"/>
      <c r="TPP662" s="163"/>
      <c r="TPQ662" s="163"/>
      <c r="TPR662" s="163"/>
      <c r="TPS662" s="163"/>
      <c r="TPT662" s="163"/>
      <c r="TPU662" s="163"/>
      <c r="TPV662" s="163"/>
      <c r="TPW662" s="163"/>
      <c r="TPX662" s="163"/>
      <c r="TPY662" s="163"/>
      <c r="TPZ662" s="163"/>
      <c r="TQA662" s="163"/>
      <c r="TQB662" s="163"/>
      <c r="TQC662" s="163"/>
      <c r="TQD662" s="163"/>
      <c r="TQE662" s="163"/>
      <c r="TQF662" s="163"/>
      <c r="TQG662" s="163"/>
      <c r="TQH662" s="163"/>
      <c r="TQI662" s="163"/>
      <c r="TQJ662" s="163"/>
      <c r="TQK662" s="163"/>
      <c r="TQL662" s="163"/>
      <c r="TQM662" s="163"/>
      <c r="TQN662" s="163"/>
      <c r="TQO662" s="163"/>
      <c r="TQP662" s="163"/>
      <c r="TQQ662" s="163"/>
      <c r="TQR662" s="163"/>
      <c r="TQS662" s="163"/>
      <c r="TQT662" s="163"/>
      <c r="TQU662" s="163"/>
      <c r="TQV662" s="163"/>
      <c r="TQW662" s="163"/>
      <c r="TQX662" s="163"/>
      <c r="TQY662" s="163"/>
      <c r="TQZ662" s="163"/>
      <c r="TRA662" s="163"/>
      <c r="TRB662" s="163"/>
      <c r="TRC662" s="163"/>
      <c r="TRD662" s="163"/>
      <c r="TRE662" s="163"/>
      <c r="TRF662" s="163"/>
      <c r="TRG662" s="163"/>
      <c r="TRH662" s="163"/>
      <c r="TRI662" s="163"/>
      <c r="TRJ662" s="163"/>
      <c r="TRK662" s="163"/>
      <c r="TRL662" s="163"/>
      <c r="TRM662" s="163"/>
      <c r="TRN662" s="163"/>
      <c r="TRO662" s="163"/>
      <c r="TRP662" s="163"/>
      <c r="TRQ662" s="163"/>
      <c r="TRR662" s="163"/>
      <c r="TRS662" s="163"/>
      <c r="TRT662" s="163"/>
      <c r="TRU662" s="163"/>
      <c r="TRV662" s="163"/>
      <c r="TRW662" s="163"/>
      <c r="TRX662" s="163"/>
      <c r="TRY662" s="163"/>
      <c r="TRZ662" s="163"/>
      <c r="TSA662" s="163"/>
      <c r="TSB662" s="163"/>
      <c r="TSC662" s="163"/>
      <c r="TSD662" s="163"/>
      <c r="TSE662" s="163"/>
      <c r="TSF662" s="163"/>
      <c r="TSG662" s="163"/>
      <c r="TSH662" s="163"/>
      <c r="TSI662" s="163"/>
      <c r="TSJ662" s="163"/>
      <c r="TSK662" s="163"/>
      <c r="TSL662" s="163"/>
      <c r="TSM662" s="163"/>
      <c r="TSN662" s="163"/>
      <c r="TSO662" s="163"/>
      <c r="TSP662" s="163"/>
      <c r="TSQ662" s="163"/>
      <c r="TSR662" s="163"/>
      <c r="TSS662" s="163"/>
      <c r="TST662" s="163"/>
      <c r="TSU662" s="163"/>
      <c r="TSV662" s="163"/>
      <c r="TSW662" s="163"/>
      <c r="TSX662" s="163"/>
      <c r="TSY662" s="163"/>
      <c r="TSZ662" s="163"/>
      <c r="TTA662" s="163"/>
      <c r="TTB662" s="163"/>
      <c r="TTC662" s="163"/>
      <c r="TTD662" s="163"/>
      <c r="TTE662" s="163"/>
      <c r="TTF662" s="163"/>
      <c r="TTG662" s="163"/>
      <c r="TTH662" s="163"/>
      <c r="TTI662" s="163"/>
      <c r="TTJ662" s="163"/>
      <c r="TTK662" s="163"/>
      <c r="TTL662" s="163"/>
      <c r="TTM662" s="163"/>
      <c r="TTN662" s="163"/>
      <c r="TTO662" s="163"/>
      <c r="TTP662" s="163"/>
      <c r="TTQ662" s="163"/>
      <c r="TTR662" s="163"/>
      <c r="TTS662" s="163"/>
      <c r="TTT662" s="163"/>
      <c r="TTU662" s="163"/>
      <c r="TTV662" s="163"/>
      <c r="TTW662" s="163"/>
      <c r="TTX662" s="163"/>
      <c r="TTY662" s="163"/>
      <c r="TTZ662" s="163"/>
      <c r="TUA662" s="163"/>
      <c r="TUB662" s="163"/>
      <c r="TUC662" s="163"/>
      <c r="TUD662" s="163"/>
      <c r="TUE662" s="163"/>
      <c r="TUF662" s="163"/>
      <c r="TUG662" s="163"/>
      <c r="TUH662" s="163"/>
      <c r="TUI662" s="163"/>
      <c r="TUJ662" s="163"/>
      <c r="TUK662" s="163"/>
      <c r="TUL662" s="163"/>
      <c r="TUM662" s="163"/>
      <c r="TUN662" s="163"/>
      <c r="TUO662" s="163"/>
      <c r="TUP662" s="163"/>
      <c r="TUQ662" s="163"/>
      <c r="TUR662" s="163"/>
      <c r="TUS662" s="163"/>
      <c r="TUT662" s="163"/>
      <c r="TUU662" s="163"/>
      <c r="TUV662" s="163"/>
      <c r="TUW662" s="163"/>
      <c r="TUX662" s="163"/>
      <c r="TUY662" s="163"/>
      <c r="TUZ662" s="163"/>
      <c r="TVA662" s="163"/>
      <c r="TVB662" s="163"/>
      <c r="TVC662" s="163"/>
      <c r="TVD662" s="163"/>
      <c r="TVE662" s="163"/>
      <c r="TVF662" s="163"/>
      <c r="TVG662" s="163"/>
      <c r="TVH662" s="163"/>
      <c r="TVI662" s="163"/>
      <c r="TVJ662" s="163"/>
      <c r="TVK662" s="163"/>
      <c r="TVL662" s="163"/>
      <c r="TVM662" s="163"/>
      <c r="TVN662" s="163"/>
      <c r="TVO662" s="163"/>
      <c r="TVP662" s="163"/>
      <c r="TVQ662" s="163"/>
      <c r="TVR662" s="163"/>
      <c r="TVS662" s="163"/>
      <c r="TVT662" s="163"/>
      <c r="TVU662" s="163"/>
      <c r="TVV662" s="163"/>
      <c r="TVW662" s="163"/>
      <c r="TVX662" s="163"/>
      <c r="TVY662" s="163"/>
      <c r="TVZ662" s="163"/>
      <c r="TWA662" s="163"/>
      <c r="TWB662" s="163"/>
      <c r="TWC662" s="163"/>
      <c r="TWD662" s="163"/>
      <c r="TWE662" s="163"/>
      <c r="TWF662" s="163"/>
      <c r="TWG662" s="163"/>
      <c r="TWH662" s="163"/>
      <c r="TWI662" s="163"/>
      <c r="TWJ662" s="163"/>
      <c r="TWK662" s="163"/>
      <c r="TWL662" s="163"/>
      <c r="TWM662" s="163"/>
      <c r="TWN662" s="163"/>
      <c r="TWO662" s="163"/>
      <c r="TWP662" s="163"/>
      <c r="TWQ662" s="163"/>
      <c r="TWR662" s="163"/>
      <c r="TWS662" s="163"/>
      <c r="TWT662" s="163"/>
      <c r="TWU662" s="163"/>
      <c r="TWV662" s="163"/>
      <c r="TWW662" s="163"/>
      <c r="TWX662" s="163"/>
      <c r="TWY662" s="163"/>
      <c r="TWZ662" s="163"/>
      <c r="TXA662" s="163"/>
      <c r="TXB662" s="163"/>
      <c r="TXC662" s="163"/>
      <c r="TXD662" s="163"/>
      <c r="TXE662" s="163"/>
      <c r="TXF662" s="163"/>
      <c r="TXG662" s="163"/>
      <c r="TXH662" s="163"/>
      <c r="TXI662" s="163"/>
      <c r="TXJ662" s="163"/>
      <c r="TXK662" s="163"/>
      <c r="TXL662" s="163"/>
      <c r="TXM662" s="163"/>
      <c r="TXN662" s="163"/>
      <c r="TXO662" s="163"/>
      <c r="TXP662" s="163"/>
      <c r="TXQ662" s="163"/>
      <c r="TXR662" s="163"/>
      <c r="TXS662" s="163"/>
      <c r="TXT662" s="163"/>
      <c r="TXU662" s="163"/>
      <c r="TXV662" s="163"/>
      <c r="TXW662" s="163"/>
      <c r="TXX662" s="163"/>
      <c r="TXY662" s="163"/>
      <c r="TXZ662" s="163"/>
      <c r="TYA662" s="163"/>
      <c r="TYB662" s="163"/>
      <c r="TYC662" s="163"/>
      <c r="TYD662" s="163"/>
      <c r="TYE662" s="163"/>
      <c r="TYF662" s="163"/>
      <c r="TYG662" s="163"/>
      <c r="TYH662" s="163"/>
      <c r="TYI662" s="163"/>
      <c r="TYJ662" s="163"/>
      <c r="TYK662" s="163"/>
      <c r="TYL662" s="163"/>
      <c r="TYM662" s="163"/>
      <c r="TYN662" s="163"/>
      <c r="TYO662" s="163"/>
      <c r="TYP662" s="163"/>
      <c r="TYQ662" s="163"/>
      <c r="TYR662" s="163"/>
      <c r="TYS662" s="163"/>
      <c r="TYT662" s="163"/>
      <c r="TYU662" s="163"/>
      <c r="TYV662" s="163"/>
      <c r="TYW662" s="163"/>
      <c r="TYX662" s="163"/>
      <c r="TYY662" s="163"/>
      <c r="TYZ662" s="163"/>
      <c r="TZA662" s="163"/>
      <c r="TZB662" s="163"/>
      <c r="TZC662" s="163"/>
      <c r="TZD662" s="163"/>
      <c r="TZE662" s="163"/>
      <c r="TZF662" s="163"/>
      <c r="TZG662" s="163"/>
      <c r="TZH662" s="163"/>
      <c r="TZI662" s="163"/>
      <c r="TZJ662" s="163"/>
      <c r="TZK662" s="163"/>
      <c r="TZL662" s="163"/>
      <c r="TZM662" s="163"/>
      <c r="TZN662" s="163"/>
      <c r="TZO662" s="163"/>
      <c r="TZP662" s="163"/>
      <c r="TZQ662" s="163"/>
      <c r="TZR662" s="163"/>
      <c r="TZS662" s="163"/>
      <c r="TZT662" s="163"/>
      <c r="TZU662" s="163"/>
      <c r="TZV662" s="163"/>
      <c r="TZW662" s="163"/>
      <c r="TZX662" s="163"/>
      <c r="TZY662" s="163"/>
      <c r="TZZ662" s="163"/>
      <c r="UAA662" s="163"/>
      <c r="UAB662" s="163"/>
      <c r="UAC662" s="163"/>
      <c r="UAD662" s="163"/>
      <c r="UAE662" s="163"/>
      <c r="UAF662" s="163"/>
      <c r="UAG662" s="163"/>
      <c r="UAH662" s="163"/>
      <c r="UAI662" s="163"/>
      <c r="UAJ662" s="163"/>
      <c r="UAK662" s="163"/>
      <c r="UAL662" s="163"/>
      <c r="UAM662" s="163"/>
      <c r="UAN662" s="163"/>
      <c r="UAO662" s="163"/>
      <c r="UAP662" s="163"/>
      <c r="UAQ662" s="163"/>
      <c r="UAR662" s="163"/>
      <c r="UAS662" s="163"/>
      <c r="UAT662" s="163"/>
      <c r="UAU662" s="163"/>
      <c r="UAV662" s="163"/>
      <c r="UAW662" s="163"/>
      <c r="UAX662" s="163"/>
      <c r="UAY662" s="163"/>
      <c r="UAZ662" s="163"/>
      <c r="UBA662" s="163"/>
      <c r="UBB662" s="163"/>
      <c r="UBC662" s="163"/>
      <c r="UBD662" s="163"/>
      <c r="UBE662" s="163"/>
      <c r="UBF662" s="163"/>
      <c r="UBG662" s="163"/>
      <c r="UBH662" s="163"/>
      <c r="UBI662" s="163"/>
      <c r="UBJ662" s="163"/>
      <c r="UBK662" s="163"/>
      <c r="UBL662" s="163"/>
      <c r="UBM662" s="163"/>
      <c r="UBN662" s="163"/>
      <c r="UBO662" s="163"/>
      <c r="UBP662" s="163"/>
      <c r="UBQ662" s="163"/>
      <c r="UBR662" s="163"/>
      <c r="UBS662" s="163"/>
      <c r="UBT662" s="163"/>
      <c r="UBU662" s="163"/>
      <c r="UBV662" s="163"/>
      <c r="UBW662" s="163"/>
      <c r="UBX662" s="163"/>
      <c r="UBY662" s="163"/>
      <c r="UBZ662" s="163"/>
      <c r="UCA662" s="163"/>
      <c r="UCB662" s="163"/>
      <c r="UCC662" s="163"/>
      <c r="UCD662" s="163"/>
      <c r="UCE662" s="163"/>
      <c r="UCF662" s="163"/>
      <c r="UCG662" s="163"/>
      <c r="UCH662" s="163"/>
      <c r="UCI662" s="163"/>
      <c r="UCJ662" s="163"/>
      <c r="UCK662" s="163"/>
      <c r="UCL662" s="163"/>
      <c r="UCM662" s="163"/>
      <c r="UCN662" s="163"/>
      <c r="UCO662" s="163"/>
      <c r="UCP662" s="163"/>
      <c r="UCQ662" s="163"/>
      <c r="UCR662" s="163"/>
      <c r="UCS662" s="163"/>
      <c r="UCT662" s="163"/>
      <c r="UCU662" s="163"/>
      <c r="UCV662" s="163"/>
      <c r="UCW662" s="163"/>
      <c r="UCX662" s="163"/>
      <c r="UCY662" s="163"/>
      <c r="UCZ662" s="163"/>
      <c r="UDA662" s="163"/>
      <c r="UDB662" s="163"/>
      <c r="UDC662" s="163"/>
      <c r="UDD662" s="163"/>
      <c r="UDE662" s="163"/>
      <c r="UDF662" s="163"/>
      <c r="UDG662" s="163"/>
      <c r="UDH662" s="163"/>
      <c r="UDI662" s="163"/>
      <c r="UDJ662" s="163"/>
      <c r="UDK662" s="163"/>
      <c r="UDL662" s="163"/>
      <c r="UDM662" s="163"/>
      <c r="UDN662" s="163"/>
      <c r="UDO662" s="163"/>
      <c r="UDP662" s="163"/>
      <c r="UDQ662" s="163"/>
      <c r="UDR662" s="163"/>
      <c r="UDS662" s="163"/>
      <c r="UDT662" s="163"/>
      <c r="UDU662" s="163"/>
      <c r="UDV662" s="163"/>
      <c r="UDW662" s="163"/>
      <c r="UDX662" s="163"/>
      <c r="UDY662" s="163"/>
      <c r="UDZ662" s="163"/>
      <c r="UEA662" s="163"/>
      <c r="UEB662" s="163"/>
      <c r="UEC662" s="163"/>
      <c r="UED662" s="163"/>
      <c r="UEE662" s="163"/>
      <c r="UEF662" s="163"/>
      <c r="UEG662" s="163"/>
      <c r="UEH662" s="163"/>
      <c r="UEI662" s="163"/>
      <c r="UEJ662" s="163"/>
      <c r="UEK662" s="163"/>
      <c r="UEL662" s="163"/>
      <c r="UEM662" s="163"/>
      <c r="UEN662" s="163"/>
      <c r="UEO662" s="163"/>
      <c r="UEP662" s="163"/>
      <c r="UEQ662" s="163"/>
      <c r="UER662" s="163"/>
      <c r="UES662" s="163"/>
      <c r="UET662" s="163"/>
      <c r="UEU662" s="163"/>
      <c r="UEV662" s="163"/>
      <c r="UEW662" s="163"/>
      <c r="UEX662" s="163"/>
      <c r="UEY662" s="163"/>
      <c r="UEZ662" s="163"/>
      <c r="UFA662" s="163"/>
      <c r="UFB662" s="163"/>
      <c r="UFC662" s="163"/>
      <c r="UFD662" s="163"/>
      <c r="UFE662" s="163"/>
      <c r="UFF662" s="163"/>
      <c r="UFG662" s="163"/>
      <c r="UFH662" s="163"/>
      <c r="UFI662" s="163"/>
      <c r="UFJ662" s="163"/>
      <c r="UFK662" s="163"/>
      <c r="UFL662" s="163"/>
      <c r="UFM662" s="163"/>
      <c r="UFN662" s="163"/>
      <c r="UFO662" s="163"/>
      <c r="UFP662" s="163"/>
      <c r="UFQ662" s="163"/>
      <c r="UFR662" s="163"/>
      <c r="UFS662" s="163"/>
      <c r="UFT662" s="163"/>
      <c r="UFU662" s="163"/>
      <c r="UFV662" s="163"/>
      <c r="UFW662" s="163"/>
      <c r="UFX662" s="163"/>
      <c r="UFY662" s="163"/>
      <c r="UFZ662" s="163"/>
      <c r="UGA662" s="163"/>
      <c r="UGB662" s="163"/>
      <c r="UGC662" s="163"/>
      <c r="UGD662" s="163"/>
      <c r="UGE662" s="163"/>
      <c r="UGF662" s="163"/>
      <c r="UGG662" s="163"/>
      <c r="UGH662" s="163"/>
      <c r="UGI662" s="163"/>
      <c r="UGJ662" s="163"/>
      <c r="UGK662" s="163"/>
      <c r="UGL662" s="163"/>
      <c r="UGM662" s="163"/>
      <c r="UGN662" s="163"/>
      <c r="UGO662" s="163"/>
      <c r="UGP662" s="163"/>
      <c r="UGQ662" s="163"/>
      <c r="UGR662" s="163"/>
      <c r="UGS662" s="163"/>
      <c r="UGT662" s="163"/>
      <c r="UGU662" s="163"/>
      <c r="UGV662" s="163"/>
      <c r="UGW662" s="163"/>
      <c r="UGX662" s="163"/>
      <c r="UGY662" s="163"/>
      <c r="UGZ662" s="163"/>
      <c r="UHA662" s="163"/>
      <c r="UHB662" s="163"/>
      <c r="UHC662" s="163"/>
      <c r="UHD662" s="163"/>
      <c r="UHE662" s="163"/>
      <c r="UHF662" s="163"/>
      <c r="UHG662" s="163"/>
      <c r="UHH662" s="163"/>
      <c r="UHI662" s="163"/>
      <c r="UHJ662" s="163"/>
      <c r="UHK662" s="163"/>
      <c r="UHL662" s="163"/>
      <c r="UHM662" s="163"/>
      <c r="UHN662" s="163"/>
      <c r="UHO662" s="163"/>
      <c r="UHP662" s="163"/>
      <c r="UHQ662" s="163"/>
      <c r="UHR662" s="163"/>
      <c r="UHS662" s="163"/>
      <c r="UHT662" s="163"/>
      <c r="UHU662" s="163"/>
      <c r="UHV662" s="163"/>
      <c r="UHW662" s="163"/>
      <c r="UHX662" s="163"/>
      <c r="UHY662" s="163"/>
      <c r="UHZ662" s="163"/>
      <c r="UIA662" s="163"/>
      <c r="UIB662" s="163"/>
      <c r="UIC662" s="163"/>
      <c r="UID662" s="163"/>
      <c r="UIE662" s="163"/>
      <c r="UIF662" s="163"/>
      <c r="UIG662" s="163"/>
      <c r="UIH662" s="163"/>
      <c r="UII662" s="163"/>
      <c r="UIJ662" s="163"/>
      <c r="UIK662" s="163"/>
      <c r="UIL662" s="163"/>
      <c r="UIM662" s="163"/>
      <c r="UIN662" s="163"/>
      <c r="UIO662" s="163"/>
      <c r="UIP662" s="163"/>
      <c r="UIQ662" s="163"/>
      <c r="UIR662" s="163"/>
      <c r="UIS662" s="163"/>
      <c r="UIT662" s="163"/>
      <c r="UIU662" s="163"/>
      <c r="UIV662" s="163"/>
      <c r="UIW662" s="163"/>
      <c r="UIX662" s="163"/>
      <c r="UIY662" s="163"/>
      <c r="UIZ662" s="163"/>
      <c r="UJA662" s="163"/>
      <c r="UJB662" s="163"/>
      <c r="UJC662" s="163"/>
      <c r="UJD662" s="163"/>
      <c r="UJE662" s="163"/>
      <c r="UJF662" s="163"/>
      <c r="UJG662" s="163"/>
      <c r="UJH662" s="163"/>
      <c r="UJI662" s="163"/>
      <c r="UJJ662" s="163"/>
      <c r="UJK662" s="163"/>
      <c r="UJL662" s="163"/>
      <c r="UJM662" s="163"/>
      <c r="UJN662" s="163"/>
      <c r="UJO662" s="163"/>
      <c r="UJP662" s="163"/>
      <c r="UJQ662" s="163"/>
      <c r="UJR662" s="163"/>
      <c r="UJS662" s="163"/>
      <c r="UJT662" s="163"/>
      <c r="UJU662" s="163"/>
      <c r="UJV662" s="163"/>
      <c r="UJW662" s="163"/>
      <c r="UJX662" s="163"/>
      <c r="UJY662" s="163"/>
      <c r="UJZ662" s="163"/>
      <c r="UKA662" s="163"/>
      <c r="UKB662" s="163"/>
      <c r="UKC662" s="163"/>
      <c r="UKD662" s="163"/>
      <c r="UKE662" s="163"/>
      <c r="UKF662" s="163"/>
      <c r="UKG662" s="163"/>
      <c r="UKH662" s="163"/>
      <c r="UKI662" s="163"/>
      <c r="UKJ662" s="163"/>
      <c r="UKK662" s="163"/>
      <c r="UKL662" s="163"/>
      <c r="UKM662" s="163"/>
      <c r="UKN662" s="163"/>
      <c r="UKO662" s="163"/>
      <c r="UKP662" s="163"/>
      <c r="UKQ662" s="163"/>
      <c r="UKR662" s="163"/>
      <c r="UKS662" s="163"/>
      <c r="UKT662" s="163"/>
      <c r="UKU662" s="163"/>
      <c r="UKV662" s="163"/>
      <c r="UKW662" s="163"/>
      <c r="UKX662" s="163"/>
      <c r="UKY662" s="163"/>
      <c r="UKZ662" s="163"/>
      <c r="ULA662" s="163"/>
      <c r="ULB662" s="163"/>
      <c r="ULC662" s="163"/>
      <c r="ULD662" s="163"/>
      <c r="ULE662" s="163"/>
      <c r="ULF662" s="163"/>
      <c r="ULG662" s="163"/>
      <c r="ULH662" s="163"/>
      <c r="ULI662" s="163"/>
      <c r="ULJ662" s="163"/>
      <c r="ULK662" s="163"/>
      <c r="ULL662" s="163"/>
      <c r="ULM662" s="163"/>
      <c r="ULN662" s="163"/>
      <c r="ULO662" s="163"/>
      <c r="ULP662" s="163"/>
      <c r="ULQ662" s="163"/>
      <c r="ULR662" s="163"/>
      <c r="ULS662" s="163"/>
      <c r="ULT662" s="163"/>
      <c r="ULU662" s="163"/>
      <c r="ULV662" s="163"/>
      <c r="ULW662" s="163"/>
      <c r="ULX662" s="163"/>
      <c r="ULY662" s="163"/>
      <c r="ULZ662" s="163"/>
      <c r="UMA662" s="163"/>
      <c r="UMB662" s="163"/>
      <c r="UMC662" s="163"/>
      <c r="UMD662" s="163"/>
      <c r="UME662" s="163"/>
      <c r="UMF662" s="163"/>
      <c r="UMG662" s="163"/>
      <c r="UMH662" s="163"/>
      <c r="UMI662" s="163"/>
      <c r="UMJ662" s="163"/>
      <c r="UMK662" s="163"/>
      <c r="UML662" s="163"/>
      <c r="UMM662" s="163"/>
      <c r="UMN662" s="163"/>
      <c r="UMO662" s="163"/>
      <c r="UMP662" s="163"/>
      <c r="UMQ662" s="163"/>
      <c r="UMR662" s="163"/>
      <c r="UMS662" s="163"/>
      <c r="UMT662" s="163"/>
      <c r="UMU662" s="163"/>
      <c r="UMV662" s="163"/>
      <c r="UMW662" s="163"/>
      <c r="UMX662" s="163"/>
      <c r="UMY662" s="163"/>
      <c r="UMZ662" s="163"/>
      <c r="UNA662" s="163"/>
      <c r="UNB662" s="163"/>
      <c r="UNC662" s="163"/>
      <c r="UND662" s="163"/>
      <c r="UNE662" s="163"/>
      <c r="UNF662" s="163"/>
      <c r="UNG662" s="163"/>
      <c r="UNH662" s="163"/>
      <c r="UNI662" s="163"/>
      <c r="UNJ662" s="163"/>
      <c r="UNK662" s="163"/>
      <c r="UNL662" s="163"/>
      <c r="UNM662" s="163"/>
      <c r="UNN662" s="163"/>
      <c r="UNO662" s="163"/>
      <c r="UNP662" s="163"/>
      <c r="UNQ662" s="163"/>
      <c r="UNR662" s="163"/>
      <c r="UNS662" s="163"/>
      <c r="UNT662" s="163"/>
      <c r="UNU662" s="163"/>
      <c r="UNV662" s="163"/>
      <c r="UNW662" s="163"/>
      <c r="UNX662" s="163"/>
      <c r="UNY662" s="163"/>
      <c r="UNZ662" s="163"/>
      <c r="UOA662" s="163"/>
      <c r="UOB662" s="163"/>
      <c r="UOC662" s="163"/>
      <c r="UOD662" s="163"/>
      <c r="UOE662" s="163"/>
      <c r="UOF662" s="163"/>
      <c r="UOG662" s="163"/>
      <c r="UOH662" s="163"/>
      <c r="UOI662" s="163"/>
      <c r="UOJ662" s="163"/>
      <c r="UOK662" s="163"/>
      <c r="UOL662" s="163"/>
      <c r="UOM662" s="163"/>
      <c r="UON662" s="163"/>
      <c r="UOO662" s="163"/>
      <c r="UOP662" s="163"/>
      <c r="UOQ662" s="163"/>
      <c r="UOR662" s="163"/>
      <c r="UOS662" s="163"/>
      <c r="UOT662" s="163"/>
      <c r="UOU662" s="163"/>
      <c r="UOV662" s="163"/>
      <c r="UOW662" s="163"/>
      <c r="UOX662" s="163"/>
      <c r="UOY662" s="163"/>
      <c r="UOZ662" s="163"/>
      <c r="UPA662" s="163"/>
      <c r="UPB662" s="163"/>
      <c r="UPC662" s="163"/>
      <c r="UPD662" s="163"/>
      <c r="UPE662" s="163"/>
      <c r="UPF662" s="163"/>
      <c r="UPG662" s="163"/>
      <c r="UPH662" s="163"/>
      <c r="UPI662" s="163"/>
      <c r="UPJ662" s="163"/>
      <c r="UPK662" s="163"/>
      <c r="UPL662" s="163"/>
      <c r="UPM662" s="163"/>
      <c r="UPN662" s="163"/>
      <c r="UPO662" s="163"/>
      <c r="UPP662" s="163"/>
      <c r="UPQ662" s="163"/>
      <c r="UPR662" s="163"/>
      <c r="UPS662" s="163"/>
      <c r="UPT662" s="163"/>
      <c r="UPU662" s="163"/>
      <c r="UPV662" s="163"/>
      <c r="UPW662" s="163"/>
      <c r="UPX662" s="163"/>
      <c r="UPY662" s="163"/>
      <c r="UPZ662" s="163"/>
      <c r="UQA662" s="163"/>
      <c r="UQB662" s="163"/>
      <c r="UQC662" s="163"/>
      <c r="UQD662" s="163"/>
      <c r="UQE662" s="163"/>
      <c r="UQF662" s="163"/>
      <c r="UQG662" s="163"/>
      <c r="UQH662" s="163"/>
      <c r="UQI662" s="163"/>
      <c r="UQJ662" s="163"/>
      <c r="UQK662" s="163"/>
      <c r="UQL662" s="163"/>
      <c r="UQM662" s="163"/>
      <c r="UQN662" s="163"/>
      <c r="UQO662" s="163"/>
      <c r="UQP662" s="163"/>
      <c r="UQQ662" s="163"/>
      <c r="UQR662" s="163"/>
      <c r="UQS662" s="163"/>
      <c r="UQT662" s="163"/>
      <c r="UQU662" s="163"/>
      <c r="UQV662" s="163"/>
      <c r="UQW662" s="163"/>
      <c r="UQX662" s="163"/>
      <c r="UQY662" s="163"/>
      <c r="UQZ662" s="163"/>
      <c r="URA662" s="163"/>
      <c r="URB662" s="163"/>
      <c r="URC662" s="163"/>
      <c r="URD662" s="163"/>
      <c r="URE662" s="163"/>
      <c r="URF662" s="163"/>
      <c r="URG662" s="163"/>
      <c r="URH662" s="163"/>
      <c r="URI662" s="163"/>
      <c r="URJ662" s="163"/>
      <c r="URK662" s="163"/>
      <c r="URL662" s="163"/>
      <c r="URM662" s="163"/>
      <c r="URN662" s="163"/>
      <c r="URO662" s="163"/>
      <c r="URP662" s="163"/>
      <c r="URQ662" s="163"/>
      <c r="URR662" s="163"/>
      <c r="URS662" s="163"/>
      <c r="URT662" s="163"/>
      <c r="URU662" s="163"/>
      <c r="URV662" s="163"/>
      <c r="URW662" s="163"/>
      <c r="URX662" s="163"/>
      <c r="URY662" s="163"/>
      <c r="URZ662" s="163"/>
      <c r="USA662" s="163"/>
      <c r="USB662" s="163"/>
      <c r="USC662" s="163"/>
      <c r="USD662" s="163"/>
      <c r="USE662" s="163"/>
      <c r="USF662" s="163"/>
      <c r="USG662" s="163"/>
      <c r="USH662" s="163"/>
      <c r="USI662" s="163"/>
      <c r="USJ662" s="163"/>
      <c r="USK662" s="163"/>
      <c r="USL662" s="163"/>
      <c r="USM662" s="163"/>
      <c r="USN662" s="163"/>
      <c r="USO662" s="163"/>
      <c r="USP662" s="163"/>
      <c r="USQ662" s="163"/>
      <c r="USR662" s="163"/>
      <c r="USS662" s="163"/>
      <c r="UST662" s="163"/>
      <c r="USU662" s="163"/>
      <c r="USV662" s="163"/>
      <c r="USW662" s="163"/>
      <c r="USX662" s="163"/>
      <c r="USY662" s="163"/>
      <c r="USZ662" s="163"/>
      <c r="UTA662" s="163"/>
      <c r="UTB662" s="163"/>
      <c r="UTC662" s="163"/>
      <c r="UTD662" s="163"/>
      <c r="UTE662" s="163"/>
      <c r="UTF662" s="163"/>
      <c r="UTG662" s="163"/>
      <c r="UTH662" s="163"/>
      <c r="UTI662" s="163"/>
      <c r="UTJ662" s="163"/>
      <c r="UTK662" s="163"/>
      <c r="UTL662" s="163"/>
      <c r="UTM662" s="163"/>
      <c r="UTN662" s="163"/>
      <c r="UTO662" s="163"/>
      <c r="UTP662" s="163"/>
      <c r="UTQ662" s="163"/>
      <c r="UTR662" s="163"/>
      <c r="UTS662" s="163"/>
      <c r="UTT662" s="163"/>
      <c r="UTU662" s="163"/>
      <c r="UTV662" s="163"/>
      <c r="UTW662" s="163"/>
      <c r="UTX662" s="163"/>
      <c r="UTY662" s="163"/>
      <c r="UTZ662" s="163"/>
      <c r="UUA662" s="163"/>
      <c r="UUB662" s="163"/>
      <c r="UUC662" s="163"/>
      <c r="UUD662" s="163"/>
      <c r="UUE662" s="163"/>
      <c r="UUF662" s="163"/>
      <c r="UUG662" s="163"/>
      <c r="UUH662" s="163"/>
      <c r="UUI662" s="163"/>
      <c r="UUJ662" s="163"/>
      <c r="UUK662" s="163"/>
      <c r="UUL662" s="163"/>
      <c r="UUM662" s="163"/>
      <c r="UUN662" s="163"/>
      <c r="UUO662" s="163"/>
      <c r="UUP662" s="163"/>
      <c r="UUQ662" s="163"/>
      <c r="UUR662" s="163"/>
      <c r="UUS662" s="163"/>
      <c r="UUT662" s="163"/>
      <c r="UUU662" s="163"/>
      <c r="UUV662" s="163"/>
      <c r="UUW662" s="163"/>
      <c r="UUX662" s="163"/>
      <c r="UUY662" s="163"/>
      <c r="UUZ662" s="163"/>
      <c r="UVA662" s="163"/>
      <c r="UVB662" s="163"/>
      <c r="UVC662" s="163"/>
      <c r="UVD662" s="163"/>
      <c r="UVE662" s="163"/>
      <c r="UVF662" s="163"/>
      <c r="UVG662" s="163"/>
      <c r="UVH662" s="163"/>
      <c r="UVI662" s="163"/>
      <c r="UVJ662" s="163"/>
      <c r="UVK662" s="163"/>
      <c r="UVL662" s="163"/>
      <c r="UVM662" s="163"/>
      <c r="UVN662" s="163"/>
      <c r="UVO662" s="163"/>
      <c r="UVP662" s="163"/>
      <c r="UVQ662" s="163"/>
      <c r="UVR662" s="163"/>
      <c r="UVS662" s="163"/>
      <c r="UVT662" s="163"/>
      <c r="UVU662" s="163"/>
      <c r="UVV662" s="163"/>
      <c r="UVW662" s="163"/>
      <c r="UVX662" s="163"/>
      <c r="UVY662" s="163"/>
      <c r="UVZ662" s="163"/>
      <c r="UWA662" s="163"/>
      <c r="UWB662" s="163"/>
      <c r="UWC662" s="163"/>
      <c r="UWD662" s="163"/>
      <c r="UWE662" s="163"/>
      <c r="UWF662" s="163"/>
      <c r="UWG662" s="163"/>
      <c r="UWH662" s="163"/>
      <c r="UWI662" s="163"/>
      <c r="UWJ662" s="163"/>
      <c r="UWK662" s="163"/>
      <c r="UWL662" s="163"/>
      <c r="UWM662" s="163"/>
      <c r="UWN662" s="163"/>
      <c r="UWO662" s="163"/>
      <c r="UWP662" s="163"/>
      <c r="UWQ662" s="163"/>
      <c r="UWR662" s="163"/>
      <c r="UWS662" s="163"/>
      <c r="UWT662" s="163"/>
      <c r="UWU662" s="163"/>
      <c r="UWV662" s="163"/>
      <c r="UWW662" s="163"/>
      <c r="UWX662" s="163"/>
      <c r="UWY662" s="163"/>
      <c r="UWZ662" s="163"/>
      <c r="UXA662" s="163"/>
      <c r="UXB662" s="163"/>
      <c r="UXC662" s="163"/>
      <c r="UXD662" s="163"/>
      <c r="UXE662" s="163"/>
      <c r="UXF662" s="163"/>
      <c r="UXG662" s="163"/>
      <c r="UXH662" s="163"/>
      <c r="UXI662" s="163"/>
      <c r="UXJ662" s="163"/>
      <c r="UXK662" s="163"/>
      <c r="UXL662" s="163"/>
      <c r="UXM662" s="163"/>
      <c r="UXN662" s="163"/>
      <c r="UXO662" s="163"/>
      <c r="UXP662" s="163"/>
      <c r="UXQ662" s="163"/>
      <c r="UXR662" s="163"/>
      <c r="UXS662" s="163"/>
      <c r="UXT662" s="163"/>
      <c r="UXU662" s="163"/>
      <c r="UXV662" s="163"/>
      <c r="UXW662" s="163"/>
      <c r="UXX662" s="163"/>
      <c r="UXY662" s="163"/>
      <c r="UXZ662" s="163"/>
      <c r="UYA662" s="163"/>
      <c r="UYB662" s="163"/>
      <c r="UYC662" s="163"/>
      <c r="UYD662" s="163"/>
      <c r="UYE662" s="163"/>
      <c r="UYF662" s="163"/>
      <c r="UYG662" s="163"/>
      <c r="UYH662" s="163"/>
      <c r="UYI662" s="163"/>
      <c r="UYJ662" s="163"/>
      <c r="UYK662" s="163"/>
      <c r="UYL662" s="163"/>
      <c r="UYM662" s="163"/>
      <c r="UYN662" s="163"/>
      <c r="UYO662" s="163"/>
      <c r="UYP662" s="163"/>
      <c r="UYQ662" s="163"/>
      <c r="UYR662" s="163"/>
      <c r="UYS662" s="163"/>
      <c r="UYT662" s="163"/>
      <c r="UYU662" s="163"/>
      <c r="UYV662" s="163"/>
      <c r="UYW662" s="163"/>
      <c r="UYX662" s="163"/>
      <c r="UYY662" s="163"/>
      <c r="UYZ662" s="163"/>
      <c r="UZA662" s="163"/>
      <c r="UZB662" s="163"/>
      <c r="UZC662" s="163"/>
      <c r="UZD662" s="163"/>
      <c r="UZE662" s="163"/>
      <c r="UZF662" s="163"/>
      <c r="UZG662" s="163"/>
      <c r="UZH662" s="163"/>
      <c r="UZI662" s="163"/>
      <c r="UZJ662" s="163"/>
      <c r="UZK662" s="163"/>
      <c r="UZL662" s="163"/>
      <c r="UZM662" s="163"/>
      <c r="UZN662" s="163"/>
      <c r="UZO662" s="163"/>
      <c r="UZP662" s="163"/>
      <c r="UZQ662" s="163"/>
      <c r="UZR662" s="163"/>
      <c r="UZS662" s="163"/>
      <c r="UZT662" s="163"/>
      <c r="UZU662" s="163"/>
      <c r="UZV662" s="163"/>
      <c r="UZW662" s="163"/>
      <c r="UZX662" s="163"/>
      <c r="UZY662" s="163"/>
      <c r="UZZ662" s="163"/>
      <c r="VAA662" s="163"/>
      <c r="VAB662" s="163"/>
      <c r="VAC662" s="163"/>
      <c r="VAD662" s="163"/>
      <c r="VAE662" s="163"/>
      <c r="VAF662" s="163"/>
      <c r="VAG662" s="163"/>
      <c r="VAH662" s="163"/>
      <c r="VAI662" s="163"/>
      <c r="VAJ662" s="163"/>
      <c r="VAK662" s="163"/>
      <c r="VAL662" s="163"/>
      <c r="VAM662" s="163"/>
      <c r="VAN662" s="163"/>
      <c r="VAO662" s="163"/>
      <c r="VAP662" s="163"/>
      <c r="VAQ662" s="163"/>
      <c r="VAR662" s="163"/>
      <c r="VAS662" s="163"/>
      <c r="VAT662" s="163"/>
      <c r="VAU662" s="163"/>
      <c r="VAV662" s="163"/>
      <c r="VAW662" s="163"/>
      <c r="VAX662" s="163"/>
      <c r="VAY662" s="163"/>
      <c r="VAZ662" s="163"/>
      <c r="VBA662" s="163"/>
      <c r="VBB662" s="163"/>
      <c r="VBC662" s="163"/>
      <c r="VBD662" s="163"/>
      <c r="VBE662" s="163"/>
      <c r="VBF662" s="163"/>
      <c r="VBG662" s="163"/>
      <c r="VBH662" s="163"/>
      <c r="VBI662" s="163"/>
      <c r="VBJ662" s="163"/>
      <c r="VBK662" s="163"/>
      <c r="VBL662" s="163"/>
      <c r="VBM662" s="163"/>
      <c r="VBN662" s="163"/>
      <c r="VBO662" s="163"/>
      <c r="VBP662" s="163"/>
      <c r="VBQ662" s="163"/>
      <c r="VBR662" s="163"/>
      <c r="VBS662" s="163"/>
      <c r="VBT662" s="163"/>
      <c r="VBU662" s="163"/>
      <c r="VBV662" s="163"/>
      <c r="VBW662" s="163"/>
      <c r="VBX662" s="163"/>
      <c r="VBY662" s="163"/>
      <c r="VBZ662" s="163"/>
      <c r="VCA662" s="163"/>
      <c r="VCB662" s="163"/>
      <c r="VCC662" s="163"/>
      <c r="VCD662" s="163"/>
      <c r="VCE662" s="163"/>
      <c r="VCF662" s="163"/>
      <c r="VCG662" s="163"/>
      <c r="VCH662" s="163"/>
      <c r="VCI662" s="163"/>
      <c r="VCJ662" s="163"/>
      <c r="VCK662" s="163"/>
      <c r="VCL662" s="163"/>
      <c r="VCM662" s="163"/>
      <c r="VCN662" s="163"/>
      <c r="VCO662" s="163"/>
      <c r="VCP662" s="163"/>
      <c r="VCQ662" s="163"/>
      <c r="VCR662" s="163"/>
      <c r="VCS662" s="163"/>
      <c r="VCT662" s="163"/>
      <c r="VCU662" s="163"/>
      <c r="VCV662" s="163"/>
      <c r="VCW662" s="163"/>
      <c r="VCX662" s="163"/>
      <c r="VCY662" s="163"/>
      <c r="VCZ662" s="163"/>
      <c r="VDA662" s="163"/>
      <c r="VDB662" s="163"/>
      <c r="VDC662" s="163"/>
      <c r="VDD662" s="163"/>
      <c r="VDE662" s="163"/>
      <c r="VDF662" s="163"/>
      <c r="VDG662" s="163"/>
      <c r="VDH662" s="163"/>
      <c r="VDI662" s="163"/>
      <c r="VDJ662" s="163"/>
      <c r="VDK662" s="163"/>
      <c r="VDL662" s="163"/>
      <c r="VDM662" s="163"/>
      <c r="VDN662" s="163"/>
      <c r="VDO662" s="163"/>
      <c r="VDP662" s="163"/>
      <c r="VDQ662" s="163"/>
      <c r="VDR662" s="163"/>
      <c r="VDS662" s="163"/>
      <c r="VDT662" s="163"/>
      <c r="VDU662" s="163"/>
      <c r="VDV662" s="163"/>
      <c r="VDW662" s="163"/>
      <c r="VDX662" s="163"/>
      <c r="VDY662" s="163"/>
      <c r="VDZ662" s="163"/>
      <c r="VEA662" s="163"/>
      <c r="VEB662" s="163"/>
      <c r="VEC662" s="163"/>
      <c r="VED662" s="163"/>
      <c r="VEE662" s="163"/>
      <c r="VEF662" s="163"/>
      <c r="VEG662" s="163"/>
      <c r="VEH662" s="163"/>
      <c r="VEI662" s="163"/>
      <c r="VEJ662" s="163"/>
      <c r="VEK662" s="163"/>
      <c r="VEL662" s="163"/>
      <c r="VEM662" s="163"/>
      <c r="VEN662" s="163"/>
      <c r="VEO662" s="163"/>
      <c r="VEP662" s="163"/>
      <c r="VEQ662" s="163"/>
      <c r="VER662" s="163"/>
      <c r="VES662" s="163"/>
      <c r="VET662" s="163"/>
      <c r="VEU662" s="163"/>
      <c r="VEV662" s="163"/>
      <c r="VEW662" s="163"/>
      <c r="VEX662" s="163"/>
      <c r="VEY662" s="163"/>
      <c r="VEZ662" s="163"/>
      <c r="VFA662" s="163"/>
      <c r="VFB662" s="163"/>
      <c r="VFC662" s="163"/>
      <c r="VFD662" s="163"/>
      <c r="VFE662" s="163"/>
      <c r="VFF662" s="163"/>
      <c r="VFG662" s="163"/>
      <c r="VFH662" s="163"/>
      <c r="VFI662" s="163"/>
      <c r="VFJ662" s="163"/>
      <c r="VFK662" s="163"/>
      <c r="VFL662" s="163"/>
      <c r="VFM662" s="163"/>
      <c r="VFN662" s="163"/>
      <c r="VFO662" s="163"/>
      <c r="VFP662" s="163"/>
      <c r="VFQ662" s="163"/>
      <c r="VFR662" s="163"/>
      <c r="VFS662" s="163"/>
      <c r="VFT662" s="163"/>
      <c r="VFU662" s="163"/>
      <c r="VFV662" s="163"/>
      <c r="VFW662" s="163"/>
      <c r="VFX662" s="163"/>
      <c r="VFY662" s="163"/>
      <c r="VFZ662" s="163"/>
      <c r="VGA662" s="163"/>
      <c r="VGB662" s="163"/>
      <c r="VGC662" s="163"/>
      <c r="VGD662" s="163"/>
      <c r="VGE662" s="163"/>
      <c r="VGF662" s="163"/>
      <c r="VGG662" s="163"/>
      <c r="VGH662" s="163"/>
      <c r="VGI662" s="163"/>
      <c r="VGJ662" s="163"/>
      <c r="VGK662" s="163"/>
      <c r="VGL662" s="163"/>
      <c r="VGM662" s="163"/>
      <c r="VGN662" s="163"/>
      <c r="VGO662" s="163"/>
      <c r="VGP662" s="163"/>
      <c r="VGQ662" s="163"/>
      <c r="VGR662" s="163"/>
      <c r="VGS662" s="163"/>
      <c r="VGT662" s="163"/>
      <c r="VGU662" s="163"/>
      <c r="VGV662" s="163"/>
      <c r="VGW662" s="163"/>
      <c r="VGX662" s="163"/>
      <c r="VGY662" s="163"/>
      <c r="VGZ662" s="163"/>
      <c r="VHA662" s="163"/>
      <c r="VHB662" s="163"/>
      <c r="VHC662" s="163"/>
      <c r="VHD662" s="163"/>
      <c r="VHE662" s="163"/>
      <c r="VHF662" s="163"/>
      <c r="VHG662" s="163"/>
      <c r="VHH662" s="163"/>
      <c r="VHI662" s="163"/>
      <c r="VHJ662" s="163"/>
      <c r="VHK662" s="163"/>
      <c r="VHL662" s="163"/>
      <c r="VHM662" s="163"/>
      <c r="VHN662" s="163"/>
      <c r="VHO662" s="163"/>
      <c r="VHP662" s="163"/>
      <c r="VHQ662" s="163"/>
      <c r="VHR662" s="163"/>
      <c r="VHS662" s="163"/>
      <c r="VHT662" s="163"/>
      <c r="VHU662" s="163"/>
      <c r="VHV662" s="163"/>
      <c r="VHW662" s="163"/>
      <c r="VHX662" s="163"/>
      <c r="VHY662" s="163"/>
      <c r="VHZ662" s="163"/>
      <c r="VIA662" s="163"/>
      <c r="VIB662" s="163"/>
      <c r="VIC662" s="163"/>
      <c r="VID662" s="163"/>
      <c r="VIE662" s="163"/>
      <c r="VIF662" s="163"/>
      <c r="VIG662" s="163"/>
      <c r="VIH662" s="163"/>
      <c r="VII662" s="163"/>
      <c r="VIJ662" s="163"/>
      <c r="VIK662" s="163"/>
      <c r="VIL662" s="163"/>
      <c r="VIM662" s="163"/>
      <c r="VIN662" s="163"/>
      <c r="VIO662" s="163"/>
      <c r="VIP662" s="163"/>
      <c r="VIQ662" s="163"/>
      <c r="VIR662" s="163"/>
      <c r="VIS662" s="163"/>
      <c r="VIT662" s="163"/>
      <c r="VIU662" s="163"/>
      <c r="VIV662" s="163"/>
      <c r="VIW662" s="163"/>
      <c r="VIX662" s="163"/>
      <c r="VIY662" s="163"/>
      <c r="VIZ662" s="163"/>
      <c r="VJA662" s="163"/>
      <c r="VJB662" s="163"/>
      <c r="VJC662" s="163"/>
      <c r="VJD662" s="163"/>
      <c r="VJE662" s="163"/>
      <c r="VJF662" s="163"/>
      <c r="VJG662" s="163"/>
      <c r="VJH662" s="163"/>
      <c r="VJI662" s="163"/>
      <c r="VJJ662" s="163"/>
      <c r="VJK662" s="163"/>
      <c r="VJL662" s="163"/>
      <c r="VJM662" s="163"/>
      <c r="VJN662" s="163"/>
      <c r="VJO662" s="163"/>
      <c r="VJP662" s="163"/>
      <c r="VJQ662" s="163"/>
      <c r="VJR662" s="163"/>
      <c r="VJS662" s="163"/>
      <c r="VJT662" s="163"/>
      <c r="VJU662" s="163"/>
      <c r="VJV662" s="163"/>
      <c r="VJW662" s="163"/>
      <c r="VJX662" s="163"/>
      <c r="VJY662" s="163"/>
      <c r="VJZ662" s="163"/>
      <c r="VKA662" s="163"/>
      <c r="VKB662" s="163"/>
      <c r="VKC662" s="163"/>
      <c r="VKD662" s="163"/>
      <c r="VKE662" s="163"/>
      <c r="VKF662" s="163"/>
      <c r="VKG662" s="163"/>
      <c r="VKH662" s="163"/>
      <c r="VKI662" s="163"/>
      <c r="VKJ662" s="163"/>
      <c r="VKK662" s="163"/>
      <c r="VKL662" s="163"/>
      <c r="VKM662" s="163"/>
      <c r="VKN662" s="163"/>
      <c r="VKO662" s="163"/>
      <c r="VKP662" s="163"/>
      <c r="VKQ662" s="163"/>
      <c r="VKR662" s="163"/>
      <c r="VKS662" s="163"/>
      <c r="VKT662" s="163"/>
      <c r="VKU662" s="163"/>
      <c r="VKV662" s="163"/>
      <c r="VKW662" s="163"/>
      <c r="VKX662" s="163"/>
      <c r="VKY662" s="163"/>
      <c r="VKZ662" s="163"/>
      <c r="VLA662" s="163"/>
      <c r="VLB662" s="163"/>
      <c r="VLC662" s="163"/>
      <c r="VLD662" s="163"/>
      <c r="VLE662" s="163"/>
      <c r="VLF662" s="163"/>
      <c r="VLG662" s="163"/>
      <c r="VLH662" s="163"/>
      <c r="VLI662" s="163"/>
      <c r="VLJ662" s="163"/>
      <c r="VLK662" s="163"/>
      <c r="VLL662" s="163"/>
      <c r="VLM662" s="163"/>
      <c r="VLN662" s="163"/>
      <c r="VLO662" s="163"/>
      <c r="VLP662" s="163"/>
      <c r="VLQ662" s="163"/>
      <c r="VLR662" s="163"/>
      <c r="VLS662" s="163"/>
      <c r="VLT662" s="163"/>
      <c r="VLU662" s="163"/>
      <c r="VLV662" s="163"/>
      <c r="VLW662" s="163"/>
      <c r="VLX662" s="163"/>
      <c r="VLY662" s="163"/>
      <c r="VLZ662" s="163"/>
      <c r="VMA662" s="163"/>
      <c r="VMB662" s="163"/>
      <c r="VMC662" s="163"/>
      <c r="VMD662" s="163"/>
      <c r="VME662" s="163"/>
      <c r="VMF662" s="163"/>
      <c r="VMG662" s="163"/>
      <c r="VMH662" s="163"/>
      <c r="VMI662" s="163"/>
      <c r="VMJ662" s="163"/>
      <c r="VMK662" s="163"/>
      <c r="VML662" s="163"/>
      <c r="VMM662" s="163"/>
      <c r="VMN662" s="163"/>
      <c r="VMO662" s="163"/>
      <c r="VMP662" s="163"/>
      <c r="VMQ662" s="163"/>
      <c r="VMR662" s="163"/>
      <c r="VMS662" s="163"/>
      <c r="VMT662" s="163"/>
      <c r="VMU662" s="163"/>
      <c r="VMV662" s="163"/>
      <c r="VMW662" s="163"/>
      <c r="VMX662" s="163"/>
      <c r="VMY662" s="163"/>
      <c r="VMZ662" s="163"/>
      <c r="VNA662" s="163"/>
      <c r="VNB662" s="163"/>
      <c r="VNC662" s="163"/>
      <c r="VND662" s="163"/>
      <c r="VNE662" s="163"/>
      <c r="VNF662" s="163"/>
      <c r="VNG662" s="163"/>
      <c r="VNH662" s="163"/>
      <c r="VNI662" s="163"/>
      <c r="VNJ662" s="163"/>
      <c r="VNK662" s="163"/>
      <c r="VNL662" s="163"/>
      <c r="VNM662" s="163"/>
      <c r="VNN662" s="163"/>
      <c r="VNO662" s="163"/>
      <c r="VNP662" s="163"/>
      <c r="VNQ662" s="163"/>
      <c r="VNR662" s="163"/>
      <c r="VNS662" s="163"/>
      <c r="VNT662" s="163"/>
      <c r="VNU662" s="163"/>
      <c r="VNV662" s="163"/>
      <c r="VNW662" s="163"/>
      <c r="VNX662" s="163"/>
      <c r="VNY662" s="163"/>
      <c r="VNZ662" s="163"/>
      <c r="VOA662" s="163"/>
      <c r="VOB662" s="163"/>
      <c r="VOC662" s="163"/>
      <c r="VOD662" s="163"/>
      <c r="VOE662" s="163"/>
      <c r="VOF662" s="163"/>
      <c r="VOG662" s="163"/>
      <c r="VOH662" s="163"/>
      <c r="VOI662" s="163"/>
      <c r="VOJ662" s="163"/>
      <c r="VOK662" s="163"/>
      <c r="VOL662" s="163"/>
      <c r="VOM662" s="163"/>
      <c r="VON662" s="163"/>
      <c r="VOO662" s="163"/>
      <c r="VOP662" s="163"/>
      <c r="VOQ662" s="163"/>
      <c r="VOR662" s="163"/>
      <c r="VOS662" s="163"/>
      <c r="VOT662" s="163"/>
      <c r="VOU662" s="163"/>
      <c r="VOV662" s="163"/>
      <c r="VOW662" s="163"/>
      <c r="VOX662" s="163"/>
      <c r="VOY662" s="163"/>
      <c r="VOZ662" s="163"/>
      <c r="VPA662" s="163"/>
      <c r="VPB662" s="163"/>
      <c r="VPC662" s="163"/>
      <c r="VPD662" s="163"/>
      <c r="VPE662" s="163"/>
      <c r="VPF662" s="163"/>
      <c r="VPG662" s="163"/>
      <c r="VPH662" s="163"/>
      <c r="VPI662" s="163"/>
      <c r="VPJ662" s="163"/>
      <c r="VPK662" s="163"/>
      <c r="VPL662" s="163"/>
      <c r="VPM662" s="163"/>
      <c r="VPN662" s="163"/>
      <c r="VPO662" s="163"/>
      <c r="VPP662" s="163"/>
      <c r="VPQ662" s="163"/>
      <c r="VPR662" s="163"/>
      <c r="VPS662" s="163"/>
      <c r="VPT662" s="163"/>
      <c r="VPU662" s="163"/>
      <c r="VPV662" s="163"/>
      <c r="VPW662" s="163"/>
      <c r="VPX662" s="163"/>
      <c r="VPY662" s="163"/>
      <c r="VPZ662" s="163"/>
      <c r="VQA662" s="163"/>
      <c r="VQB662" s="163"/>
      <c r="VQC662" s="163"/>
      <c r="VQD662" s="163"/>
      <c r="VQE662" s="163"/>
      <c r="VQF662" s="163"/>
      <c r="VQG662" s="163"/>
      <c r="VQH662" s="163"/>
      <c r="VQI662" s="163"/>
      <c r="VQJ662" s="163"/>
      <c r="VQK662" s="163"/>
      <c r="VQL662" s="163"/>
      <c r="VQM662" s="163"/>
      <c r="VQN662" s="163"/>
      <c r="VQO662" s="163"/>
      <c r="VQP662" s="163"/>
      <c r="VQQ662" s="163"/>
      <c r="VQR662" s="163"/>
      <c r="VQS662" s="163"/>
      <c r="VQT662" s="163"/>
      <c r="VQU662" s="163"/>
      <c r="VQV662" s="163"/>
      <c r="VQW662" s="163"/>
      <c r="VQX662" s="163"/>
      <c r="VQY662" s="163"/>
      <c r="VQZ662" s="163"/>
      <c r="VRA662" s="163"/>
      <c r="VRB662" s="163"/>
      <c r="VRC662" s="163"/>
      <c r="VRD662" s="163"/>
      <c r="VRE662" s="163"/>
      <c r="VRF662" s="163"/>
      <c r="VRG662" s="163"/>
      <c r="VRH662" s="163"/>
      <c r="VRI662" s="163"/>
      <c r="VRJ662" s="163"/>
      <c r="VRK662" s="163"/>
      <c r="VRL662" s="163"/>
      <c r="VRM662" s="163"/>
      <c r="VRN662" s="163"/>
      <c r="VRO662" s="163"/>
      <c r="VRP662" s="163"/>
      <c r="VRQ662" s="163"/>
      <c r="VRR662" s="163"/>
      <c r="VRS662" s="163"/>
      <c r="VRT662" s="163"/>
      <c r="VRU662" s="163"/>
      <c r="VRV662" s="163"/>
      <c r="VRW662" s="163"/>
      <c r="VRX662" s="163"/>
      <c r="VRY662" s="163"/>
      <c r="VRZ662" s="163"/>
      <c r="VSA662" s="163"/>
      <c r="VSB662" s="163"/>
      <c r="VSC662" s="163"/>
      <c r="VSD662" s="163"/>
      <c r="VSE662" s="163"/>
      <c r="VSF662" s="163"/>
      <c r="VSG662" s="163"/>
      <c r="VSH662" s="163"/>
      <c r="VSI662" s="163"/>
      <c r="VSJ662" s="163"/>
      <c r="VSK662" s="163"/>
      <c r="VSL662" s="163"/>
      <c r="VSM662" s="163"/>
      <c r="VSN662" s="163"/>
      <c r="VSO662" s="163"/>
      <c r="VSP662" s="163"/>
      <c r="VSQ662" s="163"/>
      <c r="VSR662" s="163"/>
      <c r="VSS662" s="163"/>
      <c r="VST662" s="163"/>
      <c r="VSU662" s="163"/>
      <c r="VSV662" s="163"/>
      <c r="VSW662" s="163"/>
      <c r="VSX662" s="163"/>
      <c r="VSY662" s="163"/>
      <c r="VSZ662" s="163"/>
      <c r="VTA662" s="163"/>
      <c r="VTB662" s="163"/>
      <c r="VTC662" s="163"/>
      <c r="VTD662" s="163"/>
      <c r="VTE662" s="163"/>
      <c r="VTF662" s="163"/>
      <c r="VTG662" s="163"/>
      <c r="VTH662" s="163"/>
      <c r="VTI662" s="163"/>
      <c r="VTJ662" s="163"/>
      <c r="VTK662" s="163"/>
      <c r="VTL662" s="163"/>
      <c r="VTM662" s="163"/>
      <c r="VTN662" s="163"/>
      <c r="VTO662" s="163"/>
      <c r="VTP662" s="163"/>
      <c r="VTQ662" s="163"/>
      <c r="VTR662" s="163"/>
      <c r="VTS662" s="163"/>
      <c r="VTT662" s="163"/>
      <c r="VTU662" s="163"/>
      <c r="VTV662" s="163"/>
      <c r="VTW662" s="163"/>
      <c r="VTX662" s="163"/>
      <c r="VTY662" s="163"/>
      <c r="VTZ662" s="163"/>
      <c r="VUA662" s="163"/>
      <c r="VUB662" s="163"/>
      <c r="VUC662" s="163"/>
      <c r="VUD662" s="163"/>
      <c r="VUE662" s="163"/>
      <c r="VUF662" s="163"/>
      <c r="VUG662" s="163"/>
      <c r="VUH662" s="163"/>
      <c r="VUI662" s="163"/>
      <c r="VUJ662" s="163"/>
      <c r="VUK662" s="163"/>
      <c r="VUL662" s="163"/>
      <c r="VUM662" s="163"/>
      <c r="VUN662" s="163"/>
      <c r="VUO662" s="163"/>
      <c r="VUP662" s="163"/>
      <c r="VUQ662" s="163"/>
      <c r="VUR662" s="163"/>
      <c r="VUS662" s="163"/>
      <c r="VUT662" s="163"/>
      <c r="VUU662" s="163"/>
      <c r="VUV662" s="163"/>
      <c r="VUW662" s="163"/>
      <c r="VUX662" s="163"/>
      <c r="VUY662" s="163"/>
      <c r="VUZ662" s="163"/>
      <c r="VVA662" s="163"/>
      <c r="VVB662" s="163"/>
      <c r="VVC662" s="163"/>
      <c r="VVD662" s="163"/>
      <c r="VVE662" s="163"/>
      <c r="VVF662" s="163"/>
      <c r="VVG662" s="163"/>
      <c r="VVH662" s="163"/>
      <c r="VVI662" s="163"/>
      <c r="VVJ662" s="163"/>
      <c r="VVK662" s="163"/>
      <c r="VVL662" s="163"/>
      <c r="VVM662" s="163"/>
      <c r="VVN662" s="163"/>
      <c r="VVO662" s="163"/>
      <c r="VVP662" s="163"/>
      <c r="VVQ662" s="163"/>
      <c r="VVR662" s="163"/>
      <c r="VVS662" s="163"/>
      <c r="VVT662" s="163"/>
      <c r="VVU662" s="163"/>
      <c r="VVV662" s="163"/>
      <c r="VVW662" s="163"/>
      <c r="VVX662" s="163"/>
      <c r="VVY662" s="163"/>
      <c r="VVZ662" s="163"/>
      <c r="VWA662" s="163"/>
      <c r="VWB662" s="163"/>
      <c r="VWC662" s="163"/>
      <c r="VWD662" s="163"/>
      <c r="VWE662" s="163"/>
      <c r="VWF662" s="163"/>
      <c r="VWG662" s="163"/>
      <c r="VWH662" s="163"/>
      <c r="VWI662" s="163"/>
      <c r="VWJ662" s="163"/>
      <c r="VWK662" s="163"/>
      <c r="VWL662" s="163"/>
      <c r="VWM662" s="163"/>
      <c r="VWN662" s="163"/>
      <c r="VWO662" s="163"/>
      <c r="VWP662" s="163"/>
      <c r="VWQ662" s="163"/>
      <c r="VWR662" s="163"/>
      <c r="VWS662" s="163"/>
      <c r="VWT662" s="163"/>
      <c r="VWU662" s="163"/>
      <c r="VWV662" s="163"/>
      <c r="VWW662" s="163"/>
      <c r="VWX662" s="163"/>
      <c r="VWY662" s="163"/>
      <c r="VWZ662" s="163"/>
      <c r="VXA662" s="163"/>
      <c r="VXB662" s="163"/>
      <c r="VXC662" s="163"/>
      <c r="VXD662" s="163"/>
      <c r="VXE662" s="163"/>
      <c r="VXF662" s="163"/>
      <c r="VXG662" s="163"/>
      <c r="VXH662" s="163"/>
      <c r="VXI662" s="163"/>
      <c r="VXJ662" s="163"/>
      <c r="VXK662" s="163"/>
      <c r="VXL662" s="163"/>
      <c r="VXM662" s="163"/>
      <c r="VXN662" s="163"/>
      <c r="VXO662" s="163"/>
      <c r="VXP662" s="163"/>
      <c r="VXQ662" s="163"/>
      <c r="VXR662" s="163"/>
      <c r="VXS662" s="163"/>
      <c r="VXT662" s="163"/>
      <c r="VXU662" s="163"/>
      <c r="VXV662" s="163"/>
      <c r="VXW662" s="163"/>
      <c r="VXX662" s="163"/>
      <c r="VXY662" s="163"/>
      <c r="VXZ662" s="163"/>
      <c r="VYA662" s="163"/>
      <c r="VYB662" s="163"/>
      <c r="VYC662" s="163"/>
      <c r="VYD662" s="163"/>
      <c r="VYE662" s="163"/>
      <c r="VYF662" s="163"/>
      <c r="VYG662" s="163"/>
      <c r="VYH662" s="163"/>
      <c r="VYI662" s="163"/>
      <c r="VYJ662" s="163"/>
      <c r="VYK662" s="163"/>
      <c r="VYL662" s="163"/>
      <c r="VYM662" s="163"/>
      <c r="VYN662" s="163"/>
      <c r="VYO662" s="163"/>
      <c r="VYP662" s="163"/>
      <c r="VYQ662" s="163"/>
      <c r="VYR662" s="163"/>
      <c r="VYS662" s="163"/>
      <c r="VYT662" s="163"/>
      <c r="VYU662" s="163"/>
      <c r="VYV662" s="163"/>
      <c r="VYW662" s="163"/>
      <c r="VYX662" s="163"/>
      <c r="VYY662" s="163"/>
      <c r="VYZ662" s="163"/>
      <c r="VZA662" s="163"/>
      <c r="VZB662" s="163"/>
      <c r="VZC662" s="163"/>
      <c r="VZD662" s="163"/>
      <c r="VZE662" s="163"/>
      <c r="VZF662" s="163"/>
      <c r="VZG662" s="163"/>
      <c r="VZH662" s="163"/>
      <c r="VZI662" s="163"/>
      <c r="VZJ662" s="163"/>
      <c r="VZK662" s="163"/>
      <c r="VZL662" s="163"/>
      <c r="VZM662" s="163"/>
      <c r="VZN662" s="163"/>
      <c r="VZO662" s="163"/>
      <c r="VZP662" s="163"/>
      <c r="VZQ662" s="163"/>
      <c r="VZR662" s="163"/>
      <c r="VZS662" s="163"/>
      <c r="VZT662" s="163"/>
      <c r="VZU662" s="163"/>
      <c r="VZV662" s="163"/>
      <c r="VZW662" s="163"/>
      <c r="VZX662" s="163"/>
      <c r="VZY662" s="163"/>
      <c r="VZZ662" s="163"/>
      <c r="WAA662" s="163"/>
      <c r="WAB662" s="163"/>
      <c r="WAC662" s="163"/>
      <c r="WAD662" s="163"/>
      <c r="WAE662" s="163"/>
      <c r="WAF662" s="163"/>
      <c r="WAG662" s="163"/>
      <c r="WAH662" s="163"/>
      <c r="WAI662" s="163"/>
      <c r="WAJ662" s="163"/>
      <c r="WAK662" s="163"/>
      <c r="WAL662" s="163"/>
      <c r="WAM662" s="163"/>
      <c r="WAN662" s="163"/>
      <c r="WAO662" s="163"/>
      <c r="WAP662" s="163"/>
      <c r="WAQ662" s="163"/>
      <c r="WAR662" s="163"/>
      <c r="WAS662" s="163"/>
      <c r="WAT662" s="163"/>
      <c r="WAU662" s="163"/>
      <c r="WAV662" s="163"/>
      <c r="WAW662" s="163"/>
      <c r="WAX662" s="163"/>
      <c r="WAY662" s="163"/>
      <c r="WAZ662" s="163"/>
      <c r="WBA662" s="163"/>
      <c r="WBB662" s="163"/>
      <c r="WBC662" s="163"/>
      <c r="WBD662" s="163"/>
      <c r="WBE662" s="163"/>
      <c r="WBF662" s="163"/>
      <c r="WBG662" s="163"/>
      <c r="WBH662" s="163"/>
      <c r="WBI662" s="163"/>
      <c r="WBJ662" s="163"/>
      <c r="WBK662" s="163"/>
      <c r="WBL662" s="163"/>
      <c r="WBM662" s="163"/>
      <c r="WBN662" s="163"/>
      <c r="WBO662" s="163"/>
      <c r="WBP662" s="163"/>
      <c r="WBQ662" s="163"/>
      <c r="WBR662" s="163"/>
      <c r="WBS662" s="163"/>
      <c r="WBT662" s="163"/>
      <c r="WBU662" s="163"/>
      <c r="WBV662" s="163"/>
      <c r="WBW662" s="163"/>
      <c r="WBX662" s="163"/>
      <c r="WBY662" s="163"/>
      <c r="WBZ662" s="163"/>
      <c r="WCA662" s="163"/>
      <c r="WCB662" s="163"/>
      <c r="WCC662" s="163"/>
      <c r="WCD662" s="163"/>
      <c r="WCE662" s="163"/>
      <c r="WCF662" s="163"/>
      <c r="WCG662" s="163"/>
      <c r="WCH662" s="163"/>
      <c r="WCI662" s="163"/>
      <c r="WCJ662" s="163"/>
      <c r="WCK662" s="163"/>
      <c r="WCL662" s="163"/>
      <c r="WCM662" s="163"/>
      <c r="WCN662" s="163"/>
      <c r="WCO662" s="163"/>
      <c r="WCP662" s="163"/>
      <c r="WCQ662" s="163"/>
      <c r="WCR662" s="163"/>
      <c r="WCS662" s="163"/>
      <c r="WCT662" s="163"/>
      <c r="WCU662" s="163"/>
      <c r="WCV662" s="163"/>
      <c r="WCW662" s="163"/>
      <c r="WCX662" s="163"/>
      <c r="WCY662" s="163"/>
      <c r="WCZ662" s="163"/>
      <c r="WDA662" s="163"/>
      <c r="WDB662" s="163"/>
      <c r="WDC662" s="163"/>
      <c r="WDD662" s="163"/>
      <c r="WDE662" s="163"/>
      <c r="WDF662" s="163"/>
      <c r="WDG662" s="163"/>
      <c r="WDH662" s="163"/>
      <c r="WDI662" s="163"/>
      <c r="WDJ662" s="163"/>
      <c r="WDK662" s="163"/>
      <c r="WDL662" s="163"/>
      <c r="WDM662" s="163"/>
      <c r="WDN662" s="163"/>
      <c r="WDO662" s="163"/>
      <c r="WDP662" s="163"/>
      <c r="WDQ662" s="163"/>
      <c r="WDR662" s="163"/>
      <c r="WDS662" s="163"/>
      <c r="WDT662" s="163"/>
      <c r="WDU662" s="163"/>
      <c r="WDV662" s="163"/>
      <c r="WDW662" s="163"/>
      <c r="WDX662" s="163"/>
      <c r="WDY662" s="163"/>
      <c r="WDZ662" s="163"/>
      <c r="WEA662" s="163"/>
      <c r="WEB662" s="163"/>
      <c r="WEC662" s="163"/>
      <c r="WED662" s="163"/>
      <c r="WEE662" s="163"/>
      <c r="WEF662" s="163"/>
      <c r="WEG662" s="163"/>
      <c r="WEH662" s="163"/>
      <c r="WEI662" s="163"/>
      <c r="WEJ662" s="163"/>
      <c r="WEK662" s="163"/>
      <c r="WEL662" s="163"/>
      <c r="WEM662" s="163"/>
      <c r="WEN662" s="163"/>
      <c r="WEO662" s="163"/>
      <c r="WEP662" s="163"/>
      <c r="WEQ662" s="163"/>
      <c r="WER662" s="163"/>
      <c r="WES662" s="163"/>
      <c r="WET662" s="163"/>
      <c r="WEU662" s="163"/>
      <c r="WEV662" s="163"/>
      <c r="WEW662" s="163"/>
      <c r="WEX662" s="163"/>
      <c r="WEY662" s="163"/>
      <c r="WEZ662" s="163"/>
      <c r="WFA662" s="163"/>
      <c r="WFB662" s="163"/>
      <c r="WFC662" s="163"/>
      <c r="WFD662" s="163"/>
      <c r="WFE662" s="163"/>
      <c r="WFF662" s="163"/>
      <c r="WFG662" s="163"/>
      <c r="WFH662" s="163"/>
      <c r="WFI662" s="163"/>
      <c r="WFJ662" s="163"/>
      <c r="WFK662" s="163"/>
      <c r="WFL662" s="163"/>
      <c r="WFM662" s="163"/>
      <c r="WFN662" s="163"/>
      <c r="WFO662" s="163"/>
      <c r="WFP662" s="163"/>
      <c r="WFQ662" s="163"/>
      <c r="WFR662" s="163"/>
      <c r="WFS662" s="163"/>
      <c r="WFT662" s="163"/>
      <c r="WFU662" s="163"/>
      <c r="WFV662" s="163"/>
      <c r="WFW662" s="163"/>
      <c r="WFX662" s="163"/>
      <c r="WFY662" s="163"/>
      <c r="WFZ662" s="163"/>
      <c r="WGA662" s="163"/>
      <c r="WGB662" s="163"/>
      <c r="WGC662" s="163"/>
      <c r="WGD662" s="163"/>
      <c r="WGE662" s="163"/>
      <c r="WGF662" s="163"/>
      <c r="WGG662" s="163"/>
      <c r="WGH662" s="163"/>
      <c r="WGI662" s="163"/>
      <c r="WGJ662" s="163"/>
      <c r="WGK662" s="163"/>
      <c r="WGL662" s="163"/>
      <c r="WGM662" s="163"/>
      <c r="WGN662" s="163"/>
      <c r="WGO662" s="163"/>
      <c r="WGP662" s="163"/>
      <c r="WGQ662" s="163"/>
      <c r="WGR662" s="163"/>
      <c r="WGS662" s="163"/>
      <c r="WGT662" s="163"/>
      <c r="WGU662" s="163"/>
      <c r="WGV662" s="163"/>
      <c r="WGW662" s="163"/>
      <c r="WGX662" s="163"/>
      <c r="WGY662" s="163"/>
      <c r="WGZ662" s="163"/>
      <c r="WHA662" s="163"/>
      <c r="WHB662" s="163"/>
      <c r="WHC662" s="163"/>
      <c r="WHD662" s="163"/>
      <c r="WHE662" s="163"/>
      <c r="WHF662" s="163"/>
      <c r="WHG662" s="163"/>
      <c r="WHH662" s="163"/>
      <c r="WHI662" s="163"/>
      <c r="WHJ662" s="163"/>
      <c r="WHK662" s="163"/>
      <c r="WHL662" s="163"/>
      <c r="WHM662" s="163"/>
      <c r="WHN662" s="163"/>
      <c r="WHO662" s="163"/>
      <c r="WHP662" s="163"/>
      <c r="WHQ662" s="163"/>
      <c r="WHR662" s="163"/>
      <c r="WHS662" s="163"/>
      <c r="WHT662" s="163"/>
      <c r="WHU662" s="163"/>
      <c r="WHV662" s="163"/>
      <c r="WHW662" s="163"/>
      <c r="WHX662" s="163"/>
      <c r="WHY662" s="163"/>
      <c r="WHZ662" s="163"/>
      <c r="WIA662" s="163"/>
      <c r="WIB662" s="163"/>
      <c r="WIC662" s="163"/>
      <c r="WID662" s="163"/>
      <c r="WIE662" s="163"/>
      <c r="WIF662" s="163"/>
      <c r="WIG662" s="163"/>
      <c r="WIH662" s="163"/>
      <c r="WII662" s="163"/>
      <c r="WIJ662" s="163"/>
      <c r="WIK662" s="163"/>
      <c r="WIL662" s="163"/>
      <c r="WIM662" s="163"/>
      <c r="WIN662" s="163"/>
      <c r="WIO662" s="163"/>
      <c r="WIP662" s="163"/>
      <c r="WIQ662" s="163"/>
      <c r="WIR662" s="163"/>
      <c r="WIS662" s="163"/>
      <c r="WIT662" s="163"/>
      <c r="WIU662" s="163"/>
      <c r="WIV662" s="163"/>
      <c r="WIW662" s="163"/>
      <c r="WIX662" s="163"/>
      <c r="WIY662" s="163"/>
      <c r="WIZ662" s="163"/>
      <c r="WJA662" s="163"/>
      <c r="WJB662" s="163"/>
      <c r="WJC662" s="163"/>
      <c r="WJD662" s="163"/>
      <c r="WJE662" s="163"/>
      <c r="WJF662" s="163"/>
      <c r="WJG662" s="163"/>
      <c r="WJH662" s="163"/>
      <c r="WJI662" s="163"/>
      <c r="WJJ662" s="163"/>
      <c r="WJK662" s="163"/>
      <c r="WJL662" s="163"/>
      <c r="WJM662" s="163"/>
      <c r="WJN662" s="163"/>
      <c r="WJO662" s="163"/>
      <c r="WJP662" s="163"/>
      <c r="WJQ662" s="163"/>
      <c r="WJR662" s="163"/>
      <c r="WJS662" s="163"/>
      <c r="WJT662" s="163"/>
      <c r="WJU662" s="163"/>
      <c r="WJV662" s="163"/>
      <c r="WJW662" s="163"/>
      <c r="WJX662" s="163"/>
      <c r="WJY662" s="163"/>
      <c r="WJZ662" s="163"/>
      <c r="WKA662" s="163"/>
      <c r="WKB662" s="163"/>
      <c r="WKC662" s="163"/>
      <c r="WKD662" s="163"/>
      <c r="WKE662" s="163"/>
      <c r="WKF662" s="163"/>
      <c r="WKG662" s="163"/>
      <c r="WKH662" s="163"/>
      <c r="WKI662" s="163"/>
      <c r="WKJ662" s="163"/>
      <c r="WKK662" s="163"/>
      <c r="WKL662" s="163"/>
      <c r="WKM662" s="163"/>
      <c r="WKN662" s="163"/>
      <c r="WKO662" s="163"/>
      <c r="WKP662" s="163"/>
      <c r="WKQ662" s="163"/>
      <c r="WKR662" s="163"/>
      <c r="WKS662" s="163"/>
      <c r="WKT662" s="163"/>
      <c r="WKU662" s="163"/>
      <c r="WKV662" s="163"/>
      <c r="WKW662" s="163"/>
      <c r="WKX662" s="163"/>
      <c r="WKY662" s="163"/>
      <c r="WKZ662" s="163"/>
      <c r="WLA662" s="163"/>
      <c r="WLB662" s="163"/>
      <c r="WLC662" s="163"/>
      <c r="WLD662" s="163"/>
      <c r="WLE662" s="163"/>
      <c r="WLF662" s="163"/>
      <c r="WLG662" s="163"/>
      <c r="WLH662" s="163"/>
      <c r="WLI662" s="163"/>
      <c r="WLJ662" s="163"/>
      <c r="WLK662" s="163"/>
      <c r="WLL662" s="163"/>
      <c r="WLM662" s="163"/>
      <c r="WLN662" s="163"/>
      <c r="WLO662" s="163"/>
      <c r="WLP662" s="163"/>
      <c r="WLQ662" s="163"/>
      <c r="WLR662" s="163"/>
      <c r="WLS662" s="163"/>
      <c r="WLT662" s="163"/>
      <c r="WLU662" s="163"/>
      <c r="WLV662" s="163"/>
      <c r="WLW662" s="163"/>
      <c r="WLX662" s="163"/>
      <c r="WLY662" s="163"/>
      <c r="WLZ662" s="163"/>
      <c r="WMA662" s="163"/>
      <c r="WMB662" s="163"/>
      <c r="WMC662" s="163"/>
      <c r="WMD662" s="163"/>
      <c r="WME662" s="163"/>
      <c r="WMF662" s="163"/>
      <c r="WMG662" s="163"/>
      <c r="WMH662" s="163"/>
      <c r="WMI662" s="163"/>
      <c r="WMJ662" s="163"/>
      <c r="WMK662" s="163"/>
      <c r="WML662" s="163"/>
      <c r="WMM662" s="163"/>
      <c r="WMN662" s="163"/>
      <c r="WMO662" s="163"/>
      <c r="WMP662" s="163"/>
      <c r="WMQ662" s="163"/>
      <c r="WMR662" s="163"/>
      <c r="WMS662" s="163"/>
      <c r="WMT662" s="163"/>
      <c r="WMU662" s="163"/>
      <c r="WMV662" s="163"/>
      <c r="WMW662" s="163"/>
      <c r="WMX662" s="163"/>
      <c r="WMY662" s="163"/>
      <c r="WMZ662" s="163"/>
      <c r="WNA662" s="163"/>
      <c r="WNB662" s="163"/>
      <c r="WNC662" s="163"/>
      <c r="WND662" s="163"/>
      <c r="WNE662" s="163"/>
      <c r="WNF662" s="163"/>
      <c r="WNG662" s="163"/>
      <c r="WNH662" s="163"/>
      <c r="WNI662" s="163"/>
      <c r="WNJ662" s="163"/>
      <c r="WNK662" s="163"/>
      <c r="WNL662" s="163"/>
      <c r="WNM662" s="163"/>
      <c r="WNN662" s="163"/>
      <c r="WNO662" s="163"/>
      <c r="WNP662" s="163"/>
      <c r="WNQ662" s="163"/>
      <c r="WNR662" s="163"/>
      <c r="WNS662" s="163"/>
      <c r="WNT662" s="163"/>
      <c r="WNU662" s="163"/>
      <c r="WNV662" s="163"/>
      <c r="WNW662" s="163"/>
      <c r="WNX662" s="163"/>
      <c r="WNY662" s="163"/>
      <c r="WNZ662" s="163"/>
      <c r="WOA662" s="163"/>
      <c r="WOB662" s="163"/>
      <c r="WOC662" s="163"/>
      <c r="WOD662" s="163"/>
      <c r="WOE662" s="163"/>
      <c r="WOF662" s="163"/>
      <c r="WOG662" s="163"/>
      <c r="WOH662" s="163"/>
      <c r="WOI662" s="163"/>
      <c r="WOJ662" s="163"/>
      <c r="WOK662" s="163"/>
      <c r="WOL662" s="163"/>
      <c r="WOM662" s="163"/>
      <c r="WON662" s="163"/>
      <c r="WOO662" s="163"/>
      <c r="WOP662" s="163"/>
      <c r="WOQ662" s="163"/>
      <c r="WOR662" s="163"/>
      <c r="WOS662" s="163"/>
      <c r="WOT662" s="163"/>
      <c r="WOU662" s="163"/>
      <c r="WOV662" s="163"/>
      <c r="WOW662" s="163"/>
      <c r="WOX662" s="163"/>
      <c r="WOY662" s="163"/>
      <c r="WOZ662" s="163"/>
      <c r="WPA662" s="163"/>
      <c r="WPB662" s="163"/>
      <c r="WPC662" s="163"/>
      <c r="WPD662" s="163"/>
      <c r="WPE662" s="163"/>
      <c r="WPF662" s="163"/>
      <c r="WPG662" s="163"/>
      <c r="WPH662" s="163"/>
      <c r="WPI662" s="163"/>
      <c r="WPJ662" s="163"/>
      <c r="WPK662" s="163"/>
      <c r="WPL662" s="163"/>
      <c r="WPM662" s="163"/>
      <c r="WPN662" s="163"/>
      <c r="WPO662" s="163"/>
      <c r="WPP662" s="163"/>
      <c r="WPQ662" s="163"/>
      <c r="WPR662" s="163"/>
      <c r="WPS662" s="163"/>
      <c r="WPT662" s="163"/>
      <c r="WPU662" s="163"/>
      <c r="WPV662" s="163"/>
      <c r="WPW662" s="163"/>
      <c r="WPX662" s="163"/>
      <c r="WPY662" s="163"/>
      <c r="WPZ662" s="163"/>
      <c r="WQA662" s="163"/>
      <c r="WQB662" s="163"/>
      <c r="WQC662" s="163"/>
      <c r="WQD662" s="163"/>
      <c r="WQE662" s="163"/>
      <c r="WQF662" s="163"/>
      <c r="WQG662" s="163"/>
      <c r="WQH662" s="163"/>
      <c r="WQI662" s="163"/>
      <c r="WQJ662" s="163"/>
      <c r="WQK662" s="163"/>
      <c r="WQL662" s="163"/>
      <c r="WQM662" s="163"/>
      <c r="WQN662" s="163"/>
      <c r="WQO662" s="163"/>
      <c r="WQP662" s="163"/>
      <c r="WQQ662" s="163"/>
      <c r="WQR662" s="163"/>
      <c r="WQS662" s="163"/>
      <c r="WQT662" s="163"/>
      <c r="WQU662" s="163"/>
      <c r="WQV662" s="163"/>
      <c r="WQW662" s="163"/>
      <c r="WQX662" s="163"/>
      <c r="WQY662" s="163"/>
      <c r="WQZ662" s="163"/>
      <c r="WRA662" s="163"/>
      <c r="WRB662" s="163"/>
      <c r="WRC662" s="163"/>
      <c r="WRD662" s="163"/>
      <c r="WRE662" s="163"/>
      <c r="WRF662" s="163"/>
      <c r="WRG662" s="163"/>
      <c r="WRH662" s="163"/>
      <c r="WRI662" s="163"/>
      <c r="WRJ662" s="163"/>
      <c r="WRK662" s="163"/>
      <c r="WRL662" s="163"/>
      <c r="WRM662" s="163"/>
      <c r="WRN662" s="163"/>
      <c r="WRO662" s="163"/>
      <c r="WRP662" s="163"/>
      <c r="WRQ662" s="163"/>
      <c r="WRR662" s="163"/>
      <c r="WRS662" s="163"/>
      <c r="WRT662" s="163"/>
      <c r="WRU662" s="163"/>
      <c r="WRV662" s="163"/>
      <c r="WRW662" s="163"/>
      <c r="WRX662" s="163"/>
      <c r="WRY662" s="163"/>
      <c r="WRZ662" s="163"/>
      <c r="WSA662" s="163"/>
      <c r="WSB662" s="163"/>
      <c r="WSC662" s="163"/>
      <c r="WSD662" s="163"/>
      <c r="WSE662" s="163"/>
      <c r="WSF662" s="163"/>
      <c r="WSG662" s="163"/>
      <c r="WSH662" s="163"/>
      <c r="WSI662" s="163"/>
      <c r="WSJ662" s="163"/>
      <c r="WSK662" s="163"/>
      <c r="WSL662" s="163"/>
      <c r="WSM662" s="163"/>
      <c r="WSN662" s="163"/>
      <c r="WSO662" s="163"/>
      <c r="WSP662" s="163"/>
      <c r="WSQ662" s="163"/>
      <c r="WSR662" s="163"/>
      <c r="WSS662" s="163"/>
      <c r="WST662" s="163"/>
      <c r="WSU662" s="163"/>
      <c r="WSV662" s="163"/>
      <c r="WSW662" s="163"/>
      <c r="WSX662" s="163"/>
      <c r="WSY662" s="163"/>
      <c r="WSZ662" s="163"/>
      <c r="WTA662" s="163"/>
      <c r="WTB662" s="163"/>
      <c r="WTC662" s="163"/>
      <c r="WTD662" s="163"/>
      <c r="WTE662" s="163"/>
      <c r="WTF662" s="163"/>
      <c r="WTG662" s="163"/>
      <c r="WTH662" s="163"/>
      <c r="WTI662" s="163"/>
      <c r="WTJ662" s="163"/>
      <c r="WTK662" s="163"/>
      <c r="WTL662" s="163"/>
      <c r="WTM662" s="163"/>
      <c r="WTN662" s="163"/>
      <c r="WTO662" s="163"/>
      <c r="WTP662" s="163"/>
      <c r="WTQ662" s="163"/>
      <c r="WTR662" s="163"/>
      <c r="WTS662" s="163"/>
      <c r="WTT662" s="163"/>
      <c r="WTU662" s="163"/>
      <c r="WTV662" s="163"/>
      <c r="WTW662" s="163"/>
      <c r="WTX662" s="163"/>
      <c r="WTY662" s="163"/>
      <c r="WTZ662" s="163"/>
      <c r="WUA662" s="163"/>
      <c r="WUB662" s="163"/>
      <c r="WUC662" s="163"/>
      <c r="WUD662" s="163"/>
      <c r="WUE662" s="163"/>
      <c r="WUF662" s="163"/>
      <c r="WUG662" s="163"/>
      <c r="WUH662" s="163"/>
      <c r="WUI662" s="163"/>
      <c r="WUJ662" s="163"/>
      <c r="WUK662" s="163"/>
      <c r="WUL662" s="163"/>
      <c r="WUM662" s="163"/>
      <c r="WUN662" s="163"/>
      <c r="WUO662" s="163"/>
      <c r="WUP662" s="163"/>
      <c r="WUQ662" s="163"/>
      <c r="WUR662" s="163"/>
      <c r="WUS662" s="163"/>
      <c r="WUT662" s="163"/>
      <c r="WUU662" s="163"/>
      <c r="WUV662" s="163"/>
      <c r="WUW662" s="163"/>
      <c r="WUX662" s="163"/>
      <c r="WUY662" s="163"/>
      <c r="WUZ662" s="163"/>
      <c r="WVA662" s="163"/>
      <c r="WVB662" s="163"/>
      <c r="WVC662" s="163"/>
      <c r="WVD662" s="163"/>
      <c r="WVE662" s="163"/>
      <c r="WVF662" s="163"/>
      <c r="WVG662" s="163"/>
      <c r="WVH662" s="163"/>
      <c r="WVI662" s="163"/>
      <c r="WVJ662" s="163"/>
      <c r="WVK662" s="163"/>
      <c r="WVL662" s="163"/>
      <c r="WVM662" s="163"/>
      <c r="WVN662" s="163"/>
      <c r="WVO662" s="163"/>
      <c r="WVP662" s="163"/>
      <c r="WVQ662" s="163"/>
      <c r="WVR662" s="163"/>
      <c r="WVS662" s="163"/>
      <c r="WVT662" s="163"/>
      <c r="WVU662" s="163"/>
      <c r="WVV662" s="163"/>
      <c r="WVW662" s="163"/>
      <c r="WVX662" s="163"/>
      <c r="WVY662" s="163"/>
      <c r="WVZ662" s="163"/>
      <c r="WWA662" s="163"/>
      <c r="WWB662" s="163"/>
      <c r="WWC662" s="163"/>
      <c r="WWD662" s="163"/>
      <c r="WWE662" s="163"/>
      <c r="WWF662" s="163"/>
      <c r="WWG662" s="163"/>
      <c r="WWH662" s="163"/>
      <c r="WWI662" s="163"/>
      <c r="WWJ662" s="163"/>
      <c r="WWK662" s="163"/>
      <c r="WWL662" s="163"/>
      <c r="WWM662" s="163"/>
      <c r="WWN662" s="163"/>
      <c r="WWO662" s="163"/>
      <c r="WWP662" s="163"/>
      <c r="WWQ662" s="163"/>
      <c r="WWR662" s="163"/>
      <c r="WWS662" s="163"/>
      <c r="WWT662" s="163"/>
      <c r="WWU662" s="163"/>
      <c r="WWV662" s="163"/>
      <c r="WWW662" s="163"/>
      <c r="WWX662" s="163"/>
      <c r="WWY662" s="163"/>
      <c r="WWZ662" s="163"/>
      <c r="WXA662" s="163"/>
      <c r="WXB662" s="163"/>
      <c r="WXC662" s="163"/>
      <c r="WXD662" s="163"/>
      <c r="WXE662" s="163"/>
      <c r="WXF662" s="163"/>
      <c r="WXG662" s="163"/>
      <c r="WXH662" s="163"/>
      <c r="WXI662" s="163"/>
      <c r="WXJ662" s="163"/>
      <c r="WXK662" s="163"/>
      <c r="WXL662" s="163"/>
      <c r="WXM662" s="163"/>
      <c r="WXN662" s="163"/>
      <c r="WXO662" s="163"/>
      <c r="WXP662" s="163"/>
      <c r="WXQ662" s="163"/>
      <c r="WXR662" s="163"/>
      <c r="WXS662" s="163"/>
      <c r="WXT662" s="163"/>
      <c r="WXU662" s="163"/>
      <c r="WXV662" s="163"/>
      <c r="WXW662" s="163"/>
      <c r="WXX662" s="163"/>
      <c r="WXY662" s="163"/>
      <c r="WXZ662" s="163"/>
      <c r="WYA662" s="163"/>
      <c r="WYB662" s="163"/>
      <c r="WYC662" s="163"/>
      <c r="WYD662" s="163"/>
      <c r="WYE662" s="163"/>
      <c r="WYF662" s="163"/>
      <c r="WYG662" s="163"/>
      <c r="WYH662" s="163"/>
      <c r="WYI662" s="163"/>
      <c r="WYJ662" s="163"/>
      <c r="WYK662" s="163"/>
      <c r="WYL662" s="163"/>
      <c r="WYM662" s="163"/>
      <c r="WYN662" s="163"/>
      <c r="WYO662" s="163"/>
      <c r="WYP662" s="163"/>
      <c r="WYQ662" s="163"/>
      <c r="WYR662" s="163"/>
      <c r="WYS662" s="163"/>
      <c r="WYT662" s="163"/>
      <c r="WYU662" s="163"/>
      <c r="WYV662" s="163"/>
      <c r="WYW662" s="163"/>
      <c r="WYX662" s="163"/>
      <c r="WYY662" s="163"/>
      <c r="WYZ662" s="163"/>
      <c r="WZA662" s="163"/>
      <c r="WZB662" s="163"/>
      <c r="WZC662" s="163"/>
      <c r="WZD662" s="163"/>
      <c r="WZE662" s="163"/>
      <c r="WZF662" s="163"/>
      <c r="WZG662" s="163"/>
      <c r="WZH662" s="163"/>
      <c r="WZI662" s="163"/>
      <c r="WZJ662" s="163"/>
      <c r="WZK662" s="163"/>
      <c r="WZL662" s="163"/>
      <c r="WZM662" s="163"/>
      <c r="WZN662" s="163"/>
      <c r="WZO662" s="163"/>
      <c r="WZP662" s="163"/>
      <c r="WZQ662" s="163"/>
      <c r="WZR662" s="163"/>
      <c r="WZS662" s="163"/>
      <c r="WZT662" s="163"/>
      <c r="WZU662" s="163"/>
      <c r="WZV662" s="163"/>
      <c r="WZW662" s="163"/>
      <c r="WZX662" s="163"/>
      <c r="WZY662" s="163"/>
      <c r="WZZ662" s="163"/>
      <c r="XAA662" s="163"/>
      <c r="XAB662" s="163"/>
      <c r="XAC662" s="163"/>
      <c r="XAD662" s="163"/>
      <c r="XAE662" s="163"/>
      <c r="XAF662" s="163"/>
      <c r="XAG662" s="163"/>
      <c r="XAH662" s="163"/>
      <c r="XAI662" s="163"/>
      <c r="XAJ662" s="163"/>
      <c r="XAK662" s="163"/>
      <c r="XAL662" s="163"/>
      <c r="XAM662" s="163"/>
      <c r="XAN662" s="163"/>
      <c r="XAO662" s="163"/>
      <c r="XAP662" s="163"/>
      <c r="XAQ662" s="163"/>
      <c r="XAR662" s="163"/>
      <c r="XAS662" s="163"/>
      <c r="XAT662" s="163"/>
      <c r="XAU662" s="163"/>
      <c r="XAV662" s="163"/>
      <c r="XAW662" s="163"/>
      <c r="XAX662" s="163"/>
      <c r="XAY662" s="163"/>
      <c r="XAZ662" s="163"/>
      <c r="XBA662" s="163"/>
      <c r="XBB662" s="163"/>
      <c r="XBC662" s="163"/>
      <c r="XBD662" s="163"/>
      <c r="XBE662" s="163"/>
      <c r="XBF662" s="163"/>
      <c r="XBG662" s="163"/>
      <c r="XBH662" s="163"/>
      <c r="XBI662" s="163"/>
      <c r="XBJ662" s="163"/>
      <c r="XBK662" s="163"/>
      <c r="XBL662" s="163"/>
      <c r="XBM662" s="163"/>
      <c r="XBN662" s="163"/>
      <c r="XBO662" s="163"/>
      <c r="XBP662" s="163"/>
      <c r="XBQ662" s="163"/>
      <c r="XBR662" s="163"/>
      <c r="XBS662" s="163"/>
      <c r="XBT662" s="163"/>
      <c r="XBU662" s="163"/>
      <c r="XBV662" s="163"/>
      <c r="XBW662" s="163"/>
      <c r="XBX662" s="163"/>
      <c r="XBY662" s="163"/>
      <c r="XBZ662" s="163"/>
      <c r="XCA662" s="163"/>
      <c r="XCB662" s="163"/>
      <c r="XCC662" s="163"/>
      <c r="XCD662" s="163"/>
      <c r="XCE662" s="163"/>
      <c r="XCF662" s="163"/>
      <c r="XCG662" s="163"/>
      <c r="XCH662" s="163"/>
      <c r="XCI662" s="163"/>
      <c r="XCJ662" s="163"/>
      <c r="XCK662" s="163"/>
      <c r="XCL662" s="163"/>
      <c r="XCM662" s="163"/>
      <c r="XCN662" s="163"/>
      <c r="XCO662" s="163"/>
      <c r="XCP662" s="163"/>
      <c r="XCQ662" s="163"/>
      <c r="XCR662" s="163"/>
      <c r="XCS662" s="163"/>
      <c r="XCT662" s="163"/>
      <c r="XCU662" s="163"/>
      <c r="XCV662" s="163"/>
      <c r="XCW662" s="163"/>
      <c r="XCX662" s="163"/>
      <c r="XCY662" s="163"/>
      <c r="XCZ662" s="163"/>
      <c r="XDA662" s="163"/>
      <c r="XDB662" s="163"/>
      <c r="XDC662" s="163"/>
      <c r="XDD662" s="163"/>
      <c r="XDE662" s="163"/>
      <c r="XDF662" s="163"/>
      <c r="XDG662" s="163"/>
      <c r="XDH662" s="163"/>
      <c r="XDI662" s="163"/>
      <c r="XDJ662" s="163"/>
      <c r="XDK662" s="163"/>
      <c r="XDL662" s="163"/>
      <c r="XDM662" s="163"/>
      <c r="XDN662" s="163"/>
      <c r="XDO662" s="163"/>
      <c r="XDP662" s="163"/>
      <c r="XDQ662" s="163"/>
      <c r="XDR662" s="163"/>
      <c r="XDS662" s="163"/>
      <c r="XDT662" s="163"/>
      <c r="XDU662" s="163"/>
      <c r="XDV662" s="163"/>
      <c r="XDW662" s="163"/>
      <c r="XDX662" s="163"/>
      <c r="XDY662" s="163"/>
      <c r="XDZ662" s="163"/>
      <c r="XEA662" s="163"/>
      <c r="XEB662" s="163"/>
      <c r="XEC662" s="163"/>
      <c r="XED662" s="163"/>
      <c r="XEE662" s="163"/>
      <c r="XEF662" s="163"/>
      <c r="XEG662" s="163"/>
      <c r="XEH662" s="163"/>
      <c r="XEI662" s="163"/>
      <c r="XEJ662" s="163"/>
      <c r="XEK662" s="163"/>
      <c r="XEL662" s="163"/>
      <c r="XEM662" s="163"/>
      <c r="XEN662" s="163"/>
      <c r="XEO662" s="163"/>
      <c r="XEP662" s="163"/>
      <c r="XEQ662" s="163"/>
      <c r="XER662" s="163"/>
      <c r="XES662" s="163"/>
      <c r="XET662" s="163"/>
      <c r="XEU662" s="163"/>
      <c r="XEV662" s="163"/>
      <c r="XEW662" s="163"/>
      <c r="XEX662" s="163"/>
      <c r="XEY662" s="163"/>
      <c r="XEZ662" s="163"/>
      <c r="XFA662" s="163"/>
      <c r="XFB662" s="163"/>
      <c r="XFC662" s="163"/>
    </row>
    <row r="663" spans="1:16383" s="156" customFormat="1" ht="11.25" x14ac:dyDescent="0.2">
      <c r="A663" s="172">
        <v>775</v>
      </c>
      <c r="B663" s="175">
        <v>44</v>
      </c>
      <c r="C663" s="181" t="s">
        <v>2291</v>
      </c>
      <c r="D663" s="238">
        <v>42573</v>
      </c>
      <c r="E663" s="175">
        <v>2016</v>
      </c>
      <c r="F663" s="175">
        <v>1</v>
      </c>
      <c r="G663" s="173" t="s">
        <v>1280</v>
      </c>
      <c r="H663" s="173" t="s">
        <v>1281</v>
      </c>
      <c r="I663" s="173"/>
      <c r="J663" s="175">
        <v>6</v>
      </c>
      <c r="K663" s="173"/>
      <c r="L663" s="173"/>
      <c r="M663" s="175">
        <v>0</v>
      </c>
      <c r="N663" s="175">
        <v>60</v>
      </c>
      <c r="O663" s="173" t="s">
        <v>1225</v>
      </c>
      <c r="P663" s="173" t="s">
        <v>561</v>
      </c>
      <c r="Q663" s="173" t="s">
        <v>607</v>
      </c>
      <c r="R663" s="173" t="s">
        <v>607</v>
      </c>
      <c r="S663" s="215" t="s">
        <v>607</v>
      </c>
      <c r="T663" s="201" t="s">
        <v>607</v>
      </c>
      <c r="U663" s="239" t="s">
        <v>608</v>
      </c>
      <c r="V663" s="193">
        <v>22.9359</v>
      </c>
      <c r="W663" s="193">
        <v>97.749799999999993</v>
      </c>
      <c r="X663" s="175">
        <v>1</v>
      </c>
      <c r="Y663" s="173" t="s">
        <v>1237</v>
      </c>
      <c r="Z663" s="173" t="s">
        <v>2292</v>
      </c>
      <c r="AA663" s="176" t="s">
        <v>2266</v>
      </c>
      <c r="AB663" s="173"/>
      <c r="AC663" s="175">
        <v>0</v>
      </c>
      <c r="AD663" s="178"/>
    </row>
    <row r="664" spans="1:16383" s="156" customFormat="1" ht="11.25" x14ac:dyDescent="0.2">
      <c r="A664" s="172">
        <v>775</v>
      </c>
      <c r="B664" s="175">
        <v>53</v>
      </c>
      <c r="C664" s="181" t="s">
        <v>2282</v>
      </c>
      <c r="D664" s="238">
        <v>42575</v>
      </c>
      <c r="E664" s="175">
        <v>2016</v>
      </c>
      <c r="F664" s="175">
        <v>1</v>
      </c>
      <c r="G664" s="173" t="s">
        <v>1280</v>
      </c>
      <c r="H664" s="173" t="s">
        <v>1281</v>
      </c>
      <c r="I664" s="173"/>
      <c r="J664" s="175">
        <v>6</v>
      </c>
      <c r="K664" s="173"/>
      <c r="L664" s="173"/>
      <c r="M664" s="175">
        <v>0</v>
      </c>
      <c r="N664" s="175">
        <v>60</v>
      </c>
      <c r="O664" s="173" t="s">
        <v>1225</v>
      </c>
      <c r="P664" s="173" t="s">
        <v>462</v>
      </c>
      <c r="Q664" s="173" t="s">
        <v>462</v>
      </c>
      <c r="R664" s="173" t="s">
        <v>462</v>
      </c>
      <c r="S664" s="215" t="s">
        <v>462</v>
      </c>
      <c r="T664" s="185" t="s">
        <v>535</v>
      </c>
      <c r="U664" s="239" t="s">
        <v>534</v>
      </c>
      <c r="V664" s="193">
        <v>16.805199999999999</v>
      </c>
      <c r="W664" s="193">
        <v>96.156099999999995</v>
      </c>
      <c r="X664" s="175">
        <v>1</v>
      </c>
      <c r="Y664" s="173" t="s">
        <v>1291</v>
      </c>
      <c r="Z664" s="173" t="s">
        <v>2283</v>
      </c>
      <c r="AA664" s="173" t="s">
        <v>2266</v>
      </c>
      <c r="AB664" s="173"/>
      <c r="AC664" s="175">
        <v>0</v>
      </c>
      <c r="AD664" s="178"/>
      <c r="AW664" s="163"/>
      <c r="AX664" s="163"/>
      <c r="AY664" s="163"/>
      <c r="AZ664" s="163"/>
      <c r="BA664" s="163"/>
      <c r="BB664" s="163"/>
      <c r="BC664" s="163"/>
      <c r="BD664" s="163"/>
      <c r="BE664" s="163"/>
      <c r="BF664" s="163"/>
      <c r="BG664" s="163"/>
      <c r="BH664" s="163"/>
      <c r="BI664" s="163"/>
      <c r="BJ664" s="163"/>
      <c r="BK664" s="163"/>
      <c r="BL664" s="163"/>
      <c r="BM664" s="163"/>
      <c r="BN664" s="163"/>
      <c r="BO664" s="163"/>
      <c r="BP664" s="163"/>
      <c r="BQ664" s="163"/>
      <c r="BR664" s="163"/>
      <c r="BS664" s="163"/>
      <c r="BT664" s="163"/>
      <c r="BU664" s="163"/>
      <c r="BV664" s="163"/>
      <c r="BW664" s="163"/>
      <c r="BX664" s="163"/>
      <c r="BY664" s="163"/>
      <c r="BZ664" s="163"/>
      <c r="CA664" s="163"/>
      <c r="CB664" s="163"/>
      <c r="CC664" s="163"/>
      <c r="CD664" s="163"/>
      <c r="CE664" s="163"/>
      <c r="CF664" s="163"/>
      <c r="CG664" s="163"/>
      <c r="CH664" s="163"/>
      <c r="CI664" s="163"/>
      <c r="CJ664" s="163"/>
      <c r="CK664" s="163"/>
      <c r="CL664" s="163"/>
      <c r="CM664" s="163"/>
      <c r="CN664" s="163"/>
      <c r="CO664" s="163"/>
      <c r="CP664" s="163"/>
      <c r="CQ664" s="163"/>
      <c r="CR664" s="163"/>
      <c r="CS664" s="163"/>
      <c r="CT664" s="163"/>
      <c r="CU664" s="163"/>
      <c r="CV664" s="163"/>
      <c r="CW664" s="163"/>
      <c r="CX664" s="163"/>
      <c r="CY664" s="163"/>
      <c r="CZ664" s="163"/>
      <c r="DA664" s="163"/>
      <c r="DB664" s="163"/>
      <c r="DC664" s="163"/>
      <c r="DD664" s="163"/>
      <c r="DE664" s="163"/>
      <c r="DF664" s="163"/>
      <c r="DG664" s="163"/>
      <c r="DH664" s="163"/>
      <c r="DI664" s="163"/>
      <c r="DJ664" s="163"/>
      <c r="DK664" s="163"/>
      <c r="DL664" s="163"/>
      <c r="DM664" s="163"/>
      <c r="DN664" s="163"/>
      <c r="DO664" s="163"/>
      <c r="DP664" s="163"/>
      <c r="DQ664" s="163"/>
      <c r="DR664" s="163"/>
      <c r="DS664" s="163"/>
      <c r="DT664" s="163"/>
      <c r="DU664" s="163"/>
      <c r="DV664" s="163"/>
      <c r="DW664" s="163"/>
      <c r="DX664" s="163"/>
      <c r="DY664" s="163"/>
      <c r="DZ664" s="163"/>
      <c r="EA664" s="163"/>
      <c r="EB664" s="163"/>
      <c r="EC664" s="163"/>
      <c r="ED664" s="163"/>
      <c r="EE664" s="163"/>
      <c r="EF664" s="163"/>
      <c r="EG664" s="163"/>
      <c r="EH664" s="163"/>
      <c r="EI664" s="163"/>
      <c r="EJ664" s="163"/>
      <c r="EK664" s="163"/>
      <c r="EL664" s="163"/>
      <c r="EM664" s="163"/>
      <c r="EN664" s="163"/>
      <c r="EO664" s="163"/>
      <c r="EP664" s="163"/>
      <c r="EQ664" s="163"/>
      <c r="ER664" s="163"/>
      <c r="ES664" s="163"/>
      <c r="ET664" s="163"/>
      <c r="EU664" s="163"/>
      <c r="EV664" s="163"/>
      <c r="EW664" s="163"/>
      <c r="EX664" s="163"/>
      <c r="EY664" s="163"/>
      <c r="EZ664" s="163"/>
      <c r="FA664" s="163"/>
      <c r="FB664" s="163"/>
      <c r="FC664" s="163"/>
      <c r="FD664" s="163"/>
      <c r="FE664" s="163"/>
      <c r="FF664" s="163"/>
      <c r="FG664" s="163"/>
      <c r="FH664" s="163"/>
      <c r="FI664" s="163"/>
      <c r="FJ664" s="163"/>
      <c r="FK664" s="163"/>
      <c r="FL664" s="163"/>
      <c r="FM664" s="163"/>
      <c r="FN664" s="163"/>
      <c r="FO664" s="163"/>
      <c r="FP664" s="163"/>
      <c r="FQ664" s="163"/>
      <c r="FR664" s="163"/>
      <c r="FS664" s="163"/>
      <c r="FT664" s="163"/>
      <c r="FU664" s="163"/>
      <c r="FV664" s="163"/>
      <c r="FW664" s="163"/>
      <c r="FX664" s="163"/>
      <c r="FY664" s="163"/>
      <c r="FZ664" s="163"/>
      <c r="GA664" s="163"/>
      <c r="GB664" s="163"/>
      <c r="GC664" s="163"/>
      <c r="GD664" s="163"/>
      <c r="GE664" s="163"/>
      <c r="GF664" s="163"/>
      <c r="GG664" s="163"/>
      <c r="GH664" s="163"/>
      <c r="GI664" s="163"/>
      <c r="GJ664" s="163"/>
      <c r="GK664" s="163"/>
      <c r="GL664" s="163"/>
      <c r="GM664" s="163"/>
      <c r="GN664" s="163"/>
      <c r="GO664" s="163"/>
      <c r="GP664" s="163"/>
      <c r="GQ664" s="163"/>
      <c r="GR664" s="163"/>
      <c r="GS664" s="163"/>
      <c r="GT664" s="163"/>
      <c r="GU664" s="163"/>
      <c r="GV664" s="163"/>
      <c r="GW664" s="163"/>
      <c r="GX664" s="163"/>
      <c r="GY664" s="163"/>
      <c r="GZ664" s="163"/>
      <c r="HA664" s="163"/>
      <c r="HB664" s="163"/>
      <c r="HC664" s="163"/>
      <c r="HD664" s="163"/>
      <c r="HE664" s="163"/>
      <c r="HF664" s="163"/>
      <c r="HG664" s="163"/>
      <c r="HH664" s="163"/>
      <c r="HI664" s="163"/>
      <c r="HJ664" s="163"/>
      <c r="HK664" s="163"/>
      <c r="HL664" s="163"/>
      <c r="HM664" s="163"/>
      <c r="HN664" s="163"/>
      <c r="HO664" s="163"/>
      <c r="HP664" s="163"/>
      <c r="HQ664" s="163"/>
      <c r="HR664" s="163"/>
      <c r="HS664" s="163"/>
      <c r="HT664" s="163"/>
      <c r="HU664" s="163"/>
      <c r="HV664" s="163"/>
      <c r="HW664" s="163"/>
      <c r="HX664" s="163"/>
      <c r="HY664" s="163"/>
      <c r="HZ664" s="163"/>
      <c r="IA664" s="163"/>
      <c r="IB664" s="163"/>
      <c r="IC664" s="163"/>
      <c r="ID664" s="163"/>
      <c r="IE664" s="163"/>
      <c r="IF664" s="163"/>
      <c r="IG664" s="163"/>
      <c r="IH664" s="163"/>
      <c r="II664" s="163"/>
      <c r="IJ664" s="163"/>
      <c r="IK664" s="163"/>
      <c r="IL664" s="163"/>
      <c r="IM664" s="163"/>
      <c r="IN664" s="163"/>
      <c r="IO664" s="163"/>
      <c r="IP664" s="163"/>
      <c r="IQ664" s="163"/>
      <c r="IR664" s="163"/>
      <c r="IS664" s="163"/>
      <c r="IT664" s="163"/>
      <c r="IU664" s="163"/>
      <c r="IV664" s="163"/>
      <c r="IW664" s="163"/>
      <c r="IX664" s="163"/>
      <c r="IY664" s="163"/>
      <c r="IZ664" s="163"/>
      <c r="JA664" s="163"/>
      <c r="JB664" s="163"/>
      <c r="JC664" s="163"/>
      <c r="JD664" s="163"/>
      <c r="JE664" s="163"/>
      <c r="JF664" s="163"/>
      <c r="JG664" s="163"/>
      <c r="JH664" s="163"/>
      <c r="JI664" s="163"/>
      <c r="JJ664" s="163"/>
      <c r="JK664" s="163"/>
      <c r="JL664" s="163"/>
      <c r="JM664" s="163"/>
      <c r="JN664" s="163"/>
      <c r="JO664" s="163"/>
      <c r="JP664" s="163"/>
      <c r="JQ664" s="163"/>
      <c r="JR664" s="163"/>
      <c r="JS664" s="163"/>
      <c r="JT664" s="163"/>
      <c r="JU664" s="163"/>
      <c r="JV664" s="163"/>
      <c r="JW664" s="163"/>
      <c r="JX664" s="163"/>
      <c r="JY664" s="163"/>
      <c r="JZ664" s="163"/>
      <c r="KA664" s="163"/>
      <c r="KB664" s="163"/>
      <c r="KC664" s="163"/>
      <c r="KD664" s="163"/>
      <c r="KE664" s="163"/>
      <c r="KF664" s="163"/>
      <c r="KG664" s="163"/>
      <c r="KH664" s="163"/>
      <c r="KI664" s="163"/>
      <c r="KJ664" s="163"/>
      <c r="KK664" s="163"/>
      <c r="KL664" s="163"/>
      <c r="KM664" s="163"/>
      <c r="KN664" s="163"/>
      <c r="KO664" s="163"/>
      <c r="KP664" s="163"/>
      <c r="KQ664" s="163"/>
      <c r="KR664" s="163"/>
      <c r="KS664" s="163"/>
      <c r="KT664" s="163"/>
      <c r="KU664" s="163"/>
      <c r="KV664" s="163"/>
      <c r="KW664" s="163"/>
      <c r="KX664" s="163"/>
      <c r="KY664" s="163"/>
      <c r="KZ664" s="163"/>
      <c r="LA664" s="163"/>
      <c r="LB664" s="163"/>
      <c r="LC664" s="163"/>
      <c r="LD664" s="163"/>
      <c r="LE664" s="163"/>
      <c r="LF664" s="163"/>
      <c r="LG664" s="163"/>
      <c r="LH664" s="163"/>
      <c r="LI664" s="163"/>
      <c r="LJ664" s="163"/>
      <c r="LK664" s="163"/>
      <c r="LL664" s="163"/>
      <c r="LM664" s="163"/>
      <c r="LN664" s="163"/>
      <c r="LO664" s="163"/>
      <c r="LP664" s="163"/>
      <c r="LQ664" s="163"/>
      <c r="LR664" s="163"/>
      <c r="LS664" s="163"/>
      <c r="LT664" s="163"/>
      <c r="LU664" s="163"/>
      <c r="LV664" s="163"/>
      <c r="LW664" s="163"/>
      <c r="LX664" s="163"/>
      <c r="LY664" s="163"/>
      <c r="LZ664" s="163"/>
      <c r="MA664" s="163"/>
      <c r="MB664" s="163"/>
      <c r="MC664" s="163"/>
      <c r="MD664" s="163"/>
      <c r="ME664" s="163"/>
      <c r="MF664" s="163"/>
      <c r="MG664" s="163"/>
      <c r="MH664" s="163"/>
      <c r="MI664" s="163"/>
      <c r="MJ664" s="163"/>
      <c r="MK664" s="163"/>
      <c r="ML664" s="163"/>
      <c r="MM664" s="163"/>
      <c r="MN664" s="163"/>
      <c r="MO664" s="163"/>
      <c r="MP664" s="163"/>
      <c r="MQ664" s="163"/>
      <c r="MR664" s="163"/>
      <c r="MS664" s="163"/>
      <c r="MT664" s="163"/>
      <c r="MU664" s="163"/>
      <c r="MV664" s="163"/>
      <c r="MW664" s="163"/>
      <c r="MX664" s="163"/>
      <c r="MY664" s="163"/>
      <c r="MZ664" s="163"/>
      <c r="NA664" s="163"/>
      <c r="NB664" s="163"/>
      <c r="NC664" s="163"/>
      <c r="ND664" s="163"/>
      <c r="NE664" s="163"/>
      <c r="NF664" s="163"/>
      <c r="NG664" s="163"/>
      <c r="NH664" s="163"/>
      <c r="NI664" s="163"/>
      <c r="NJ664" s="163"/>
      <c r="NK664" s="163"/>
      <c r="NL664" s="163"/>
      <c r="NM664" s="163"/>
      <c r="NN664" s="163"/>
      <c r="NO664" s="163"/>
      <c r="NP664" s="163"/>
      <c r="NQ664" s="163"/>
      <c r="NR664" s="163"/>
      <c r="NS664" s="163"/>
      <c r="NT664" s="163"/>
      <c r="NU664" s="163"/>
      <c r="NV664" s="163"/>
      <c r="NW664" s="163"/>
      <c r="NX664" s="163"/>
      <c r="NY664" s="163"/>
      <c r="NZ664" s="163"/>
      <c r="OA664" s="163"/>
      <c r="OB664" s="163"/>
      <c r="OC664" s="163"/>
      <c r="OD664" s="163"/>
      <c r="OE664" s="163"/>
      <c r="OF664" s="163"/>
      <c r="OG664" s="163"/>
      <c r="OH664" s="163"/>
      <c r="OI664" s="163"/>
      <c r="OJ664" s="163"/>
      <c r="OK664" s="163"/>
      <c r="OL664" s="163"/>
      <c r="OM664" s="163"/>
      <c r="ON664" s="163"/>
      <c r="OO664" s="163"/>
      <c r="OP664" s="163"/>
      <c r="OQ664" s="163"/>
      <c r="OR664" s="163"/>
      <c r="OS664" s="163"/>
      <c r="OT664" s="163"/>
      <c r="OU664" s="163"/>
      <c r="OV664" s="163"/>
      <c r="OW664" s="163"/>
      <c r="OX664" s="163"/>
      <c r="OY664" s="163"/>
      <c r="OZ664" s="163"/>
      <c r="PA664" s="163"/>
      <c r="PB664" s="163"/>
      <c r="PC664" s="163"/>
      <c r="PD664" s="163"/>
      <c r="PE664" s="163"/>
      <c r="PF664" s="163"/>
      <c r="PG664" s="163"/>
      <c r="PH664" s="163"/>
      <c r="PI664" s="163"/>
      <c r="PJ664" s="163"/>
      <c r="PK664" s="163"/>
      <c r="PL664" s="163"/>
      <c r="PM664" s="163"/>
      <c r="PN664" s="163"/>
      <c r="PO664" s="163"/>
      <c r="PP664" s="163"/>
      <c r="PQ664" s="163"/>
      <c r="PR664" s="163"/>
      <c r="PS664" s="163"/>
      <c r="PT664" s="163"/>
      <c r="PU664" s="163"/>
      <c r="PV664" s="163"/>
      <c r="PW664" s="163"/>
      <c r="PX664" s="163"/>
      <c r="PY664" s="163"/>
      <c r="PZ664" s="163"/>
      <c r="QA664" s="163"/>
      <c r="QB664" s="163"/>
      <c r="QC664" s="163"/>
      <c r="QD664" s="163"/>
      <c r="QE664" s="163"/>
      <c r="QF664" s="163"/>
      <c r="QG664" s="163"/>
      <c r="QH664" s="163"/>
      <c r="QI664" s="163"/>
      <c r="QJ664" s="163"/>
      <c r="QK664" s="163"/>
      <c r="QL664" s="163"/>
      <c r="QM664" s="163"/>
      <c r="QN664" s="163"/>
      <c r="QO664" s="163"/>
      <c r="QP664" s="163"/>
      <c r="QQ664" s="163"/>
      <c r="QR664" s="163"/>
      <c r="QS664" s="163"/>
      <c r="QT664" s="163"/>
      <c r="QU664" s="163"/>
      <c r="QV664" s="163"/>
      <c r="QW664" s="163"/>
      <c r="QX664" s="163"/>
      <c r="QY664" s="163"/>
      <c r="QZ664" s="163"/>
      <c r="RA664" s="163"/>
      <c r="RB664" s="163"/>
      <c r="RC664" s="163"/>
      <c r="RD664" s="163"/>
      <c r="RE664" s="163"/>
      <c r="RF664" s="163"/>
      <c r="RG664" s="163"/>
      <c r="RH664" s="163"/>
      <c r="RI664" s="163"/>
      <c r="RJ664" s="163"/>
      <c r="RK664" s="163"/>
      <c r="RL664" s="163"/>
      <c r="RM664" s="163"/>
      <c r="RN664" s="163"/>
      <c r="RO664" s="163"/>
      <c r="RP664" s="163"/>
      <c r="RQ664" s="163"/>
      <c r="RR664" s="163"/>
      <c r="RS664" s="163"/>
      <c r="RT664" s="163"/>
      <c r="RU664" s="163"/>
      <c r="RV664" s="163"/>
      <c r="RW664" s="163"/>
      <c r="RX664" s="163"/>
      <c r="RY664" s="163"/>
      <c r="RZ664" s="163"/>
      <c r="SA664" s="163"/>
      <c r="SB664" s="163"/>
      <c r="SC664" s="163"/>
      <c r="SD664" s="163"/>
      <c r="SE664" s="163"/>
      <c r="SF664" s="163"/>
      <c r="SG664" s="163"/>
      <c r="SH664" s="163"/>
      <c r="SI664" s="163"/>
      <c r="SJ664" s="163"/>
      <c r="SK664" s="163"/>
      <c r="SL664" s="163"/>
      <c r="SM664" s="163"/>
      <c r="SN664" s="163"/>
      <c r="SO664" s="163"/>
      <c r="SP664" s="163"/>
      <c r="SQ664" s="163"/>
      <c r="SR664" s="163"/>
      <c r="SS664" s="163"/>
      <c r="ST664" s="163"/>
      <c r="SU664" s="163"/>
      <c r="SV664" s="163"/>
      <c r="SW664" s="163"/>
      <c r="SX664" s="163"/>
      <c r="SY664" s="163"/>
      <c r="SZ664" s="163"/>
      <c r="TA664" s="163"/>
      <c r="TB664" s="163"/>
      <c r="TC664" s="163"/>
      <c r="TD664" s="163"/>
      <c r="TE664" s="163"/>
      <c r="TF664" s="163"/>
      <c r="TG664" s="163"/>
      <c r="TH664" s="163"/>
      <c r="TI664" s="163"/>
      <c r="TJ664" s="163"/>
      <c r="TK664" s="163"/>
      <c r="TL664" s="163"/>
      <c r="TM664" s="163"/>
      <c r="TN664" s="163"/>
      <c r="TO664" s="163"/>
      <c r="TP664" s="163"/>
      <c r="TQ664" s="163"/>
      <c r="TR664" s="163"/>
      <c r="TS664" s="163"/>
      <c r="TT664" s="163"/>
      <c r="TU664" s="163"/>
      <c r="TV664" s="163"/>
      <c r="TW664" s="163"/>
      <c r="TX664" s="163"/>
      <c r="TY664" s="163"/>
      <c r="TZ664" s="163"/>
      <c r="UA664" s="163"/>
      <c r="UB664" s="163"/>
      <c r="UC664" s="163"/>
      <c r="UD664" s="163"/>
      <c r="UE664" s="163"/>
      <c r="UF664" s="163"/>
      <c r="UG664" s="163"/>
      <c r="UH664" s="163"/>
      <c r="UI664" s="163"/>
      <c r="UJ664" s="163"/>
      <c r="UK664" s="163"/>
      <c r="UL664" s="163"/>
      <c r="UM664" s="163"/>
      <c r="UN664" s="163"/>
      <c r="UO664" s="163"/>
      <c r="UP664" s="163"/>
      <c r="UQ664" s="163"/>
      <c r="UR664" s="163"/>
      <c r="US664" s="163"/>
      <c r="UT664" s="163"/>
      <c r="UU664" s="163"/>
      <c r="UV664" s="163"/>
      <c r="UW664" s="163"/>
      <c r="UX664" s="163"/>
      <c r="UY664" s="163"/>
      <c r="UZ664" s="163"/>
      <c r="VA664" s="163"/>
      <c r="VB664" s="163"/>
      <c r="VC664" s="163"/>
      <c r="VD664" s="163"/>
      <c r="VE664" s="163"/>
      <c r="VF664" s="163"/>
      <c r="VG664" s="163"/>
      <c r="VH664" s="163"/>
      <c r="VI664" s="163"/>
      <c r="VJ664" s="163"/>
      <c r="VK664" s="163"/>
      <c r="VL664" s="163"/>
      <c r="VM664" s="163"/>
      <c r="VN664" s="163"/>
      <c r="VO664" s="163"/>
      <c r="VP664" s="163"/>
      <c r="VQ664" s="163"/>
      <c r="VR664" s="163"/>
      <c r="VS664" s="163"/>
      <c r="VT664" s="163"/>
      <c r="VU664" s="163"/>
      <c r="VV664" s="163"/>
      <c r="VW664" s="163"/>
      <c r="VX664" s="163"/>
      <c r="VY664" s="163"/>
      <c r="VZ664" s="163"/>
      <c r="WA664" s="163"/>
      <c r="WB664" s="163"/>
      <c r="WC664" s="163"/>
      <c r="WD664" s="163"/>
      <c r="WE664" s="163"/>
      <c r="WF664" s="163"/>
      <c r="WG664" s="163"/>
      <c r="WH664" s="163"/>
      <c r="WI664" s="163"/>
      <c r="WJ664" s="163"/>
      <c r="WK664" s="163"/>
      <c r="WL664" s="163"/>
      <c r="WM664" s="163"/>
      <c r="WN664" s="163"/>
      <c r="WO664" s="163"/>
      <c r="WP664" s="163"/>
      <c r="WQ664" s="163"/>
      <c r="WR664" s="163"/>
      <c r="WS664" s="163"/>
      <c r="WT664" s="163"/>
      <c r="WU664" s="163"/>
      <c r="WV664" s="163"/>
      <c r="WW664" s="163"/>
      <c r="WX664" s="163"/>
      <c r="WY664" s="163"/>
      <c r="WZ664" s="163"/>
      <c r="XA664" s="163"/>
      <c r="XB664" s="163"/>
      <c r="XC664" s="163"/>
      <c r="XD664" s="163"/>
      <c r="XE664" s="163"/>
      <c r="XF664" s="163"/>
      <c r="XG664" s="163"/>
      <c r="XH664" s="163"/>
      <c r="XI664" s="163"/>
      <c r="XJ664" s="163"/>
      <c r="XK664" s="163"/>
      <c r="XL664" s="163"/>
      <c r="XM664" s="163"/>
      <c r="XN664" s="163"/>
      <c r="XO664" s="163"/>
      <c r="XP664" s="163"/>
      <c r="XQ664" s="163"/>
      <c r="XR664" s="163"/>
      <c r="XS664" s="163"/>
      <c r="XT664" s="163"/>
      <c r="XU664" s="163"/>
      <c r="XV664" s="163"/>
      <c r="XW664" s="163"/>
      <c r="XX664" s="163"/>
      <c r="XY664" s="163"/>
      <c r="XZ664" s="163"/>
      <c r="YA664" s="163"/>
      <c r="YB664" s="163"/>
      <c r="YC664" s="163"/>
      <c r="YD664" s="163"/>
      <c r="YE664" s="163"/>
      <c r="YF664" s="163"/>
      <c r="YG664" s="163"/>
      <c r="YH664" s="163"/>
      <c r="YI664" s="163"/>
      <c r="YJ664" s="163"/>
      <c r="YK664" s="163"/>
      <c r="YL664" s="163"/>
      <c r="YM664" s="163"/>
      <c r="YN664" s="163"/>
      <c r="YO664" s="163"/>
      <c r="YP664" s="163"/>
      <c r="YQ664" s="163"/>
      <c r="YR664" s="163"/>
      <c r="YS664" s="163"/>
      <c r="YT664" s="163"/>
      <c r="YU664" s="163"/>
      <c r="YV664" s="163"/>
      <c r="YW664" s="163"/>
      <c r="YX664" s="163"/>
      <c r="YY664" s="163"/>
      <c r="YZ664" s="163"/>
      <c r="ZA664" s="163"/>
      <c r="ZB664" s="163"/>
      <c r="ZC664" s="163"/>
      <c r="ZD664" s="163"/>
      <c r="ZE664" s="163"/>
      <c r="ZF664" s="163"/>
      <c r="ZG664" s="163"/>
      <c r="ZH664" s="163"/>
      <c r="ZI664" s="163"/>
      <c r="ZJ664" s="163"/>
      <c r="ZK664" s="163"/>
      <c r="ZL664" s="163"/>
      <c r="ZM664" s="163"/>
      <c r="ZN664" s="163"/>
      <c r="ZO664" s="163"/>
      <c r="ZP664" s="163"/>
      <c r="ZQ664" s="163"/>
      <c r="ZR664" s="163"/>
      <c r="ZS664" s="163"/>
      <c r="ZT664" s="163"/>
      <c r="ZU664" s="163"/>
      <c r="ZV664" s="163"/>
      <c r="ZW664" s="163"/>
      <c r="ZX664" s="163"/>
      <c r="ZY664" s="163"/>
      <c r="ZZ664" s="163"/>
      <c r="AAA664" s="163"/>
      <c r="AAB664" s="163"/>
      <c r="AAC664" s="163"/>
      <c r="AAD664" s="163"/>
      <c r="AAE664" s="163"/>
      <c r="AAF664" s="163"/>
      <c r="AAG664" s="163"/>
      <c r="AAH664" s="163"/>
      <c r="AAI664" s="163"/>
      <c r="AAJ664" s="163"/>
      <c r="AAK664" s="163"/>
      <c r="AAL664" s="163"/>
      <c r="AAM664" s="163"/>
      <c r="AAN664" s="163"/>
      <c r="AAO664" s="163"/>
      <c r="AAP664" s="163"/>
      <c r="AAQ664" s="163"/>
      <c r="AAR664" s="163"/>
      <c r="AAS664" s="163"/>
      <c r="AAT664" s="163"/>
      <c r="AAU664" s="163"/>
      <c r="AAV664" s="163"/>
      <c r="AAW664" s="163"/>
      <c r="AAX664" s="163"/>
      <c r="AAY664" s="163"/>
      <c r="AAZ664" s="163"/>
      <c r="ABA664" s="163"/>
      <c r="ABB664" s="163"/>
      <c r="ABC664" s="163"/>
      <c r="ABD664" s="163"/>
      <c r="ABE664" s="163"/>
      <c r="ABF664" s="163"/>
      <c r="ABG664" s="163"/>
      <c r="ABH664" s="163"/>
      <c r="ABI664" s="163"/>
      <c r="ABJ664" s="163"/>
      <c r="ABK664" s="163"/>
      <c r="ABL664" s="163"/>
      <c r="ABM664" s="163"/>
      <c r="ABN664" s="163"/>
      <c r="ABO664" s="163"/>
      <c r="ABP664" s="163"/>
      <c r="ABQ664" s="163"/>
      <c r="ABR664" s="163"/>
      <c r="ABS664" s="163"/>
      <c r="ABT664" s="163"/>
      <c r="ABU664" s="163"/>
      <c r="ABV664" s="163"/>
      <c r="ABW664" s="163"/>
      <c r="ABX664" s="163"/>
      <c r="ABY664" s="163"/>
      <c r="ABZ664" s="163"/>
      <c r="ACA664" s="163"/>
      <c r="ACB664" s="163"/>
      <c r="ACC664" s="163"/>
      <c r="ACD664" s="163"/>
      <c r="ACE664" s="163"/>
      <c r="ACF664" s="163"/>
      <c r="ACG664" s="163"/>
      <c r="ACH664" s="163"/>
      <c r="ACI664" s="163"/>
      <c r="ACJ664" s="163"/>
      <c r="ACK664" s="163"/>
      <c r="ACL664" s="163"/>
      <c r="ACM664" s="163"/>
      <c r="ACN664" s="163"/>
      <c r="ACO664" s="163"/>
      <c r="ACP664" s="163"/>
      <c r="ACQ664" s="163"/>
      <c r="ACR664" s="163"/>
      <c r="ACS664" s="163"/>
      <c r="ACT664" s="163"/>
      <c r="ACU664" s="163"/>
      <c r="ACV664" s="163"/>
      <c r="ACW664" s="163"/>
      <c r="ACX664" s="163"/>
      <c r="ACY664" s="163"/>
      <c r="ACZ664" s="163"/>
      <c r="ADA664" s="163"/>
      <c r="ADB664" s="163"/>
      <c r="ADC664" s="163"/>
      <c r="ADD664" s="163"/>
      <c r="ADE664" s="163"/>
      <c r="ADF664" s="163"/>
      <c r="ADG664" s="163"/>
      <c r="ADH664" s="163"/>
      <c r="ADI664" s="163"/>
      <c r="ADJ664" s="163"/>
      <c r="ADK664" s="163"/>
      <c r="ADL664" s="163"/>
      <c r="ADM664" s="163"/>
      <c r="ADN664" s="163"/>
      <c r="ADO664" s="163"/>
      <c r="ADP664" s="163"/>
      <c r="ADQ664" s="163"/>
      <c r="ADR664" s="163"/>
      <c r="ADS664" s="163"/>
      <c r="ADT664" s="163"/>
      <c r="ADU664" s="163"/>
      <c r="ADV664" s="163"/>
      <c r="ADW664" s="163"/>
      <c r="ADX664" s="163"/>
      <c r="ADY664" s="163"/>
      <c r="ADZ664" s="163"/>
      <c r="AEA664" s="163"/>
      <c r="AEB664" s="163"/>
      <c r="AEC664" s="163"/>
      <c r="AED664" s="163"/>
      <c r="AEE664" s="163"/>
      <c r="AEF664" s="163"/>
      <c r="AEG664" s="163"/>
      <c r="AEH664" s="163"/>
      <c r="AEI664" s="163"/>
      <c r="AEJ664" s="163"/>
      <c r="AEK664" s="163"/>
      <c r="AEL664" s="163"/>
      <c r="AEM664" s="163"/>
      <c r="AEN664" s="163"/>
      <c r="AEO664" s="163"/>
      <c r="AEP664" s="163"/>
      <c r="AEQ664" s="163"/>
      <c r="AER664" s="163"/>
      <c r="AES664" s="163"/>
      <c r="AET664" s="163"/>
      <c r="AEU664" s="163"/>
      <c r="AEV664" s="163"/>
      <c r="AEW664" s="163"/>
      <c r="AEX664" s="163"/>
      <c r="AEY664" s="163"/>
      <c r="AEZ664" s="163"/>
      <c r="AFA664" s="163"/>
      <c r="AFB664" s="163"/>
      <c r="AFC664" s="163"/>
      <c r="AFD664" s="163"/>
      <c r="AFE664" s="163"/>
      <c r="AFF664" s="163"/>
      <c r="AFG664" s="163"/>
      <c r="AFH664" s="163"/>
      <c r="AFI664" s="163"/>
      <c r="AFJ664" s="163"/>
      <c r="AFK664" s="163"/>
      <c r="AFL664" s="163"/>
      <c r="AFM664" s="163"/>
      <c r="AFN664" s="163"/>
      <c r="AFO664" s="163"/>
      <c r="AFP664" s="163"/>
      <c r="AFQ664" s="163"/>
      <c r="AFR664" s="163"/>
      <c r="AFS664" s="163"/>
      <c r="AFT664" s="163"/>
      <c r="AFU664" s="163"/>
      <c r="AFV664" s="163"/>
      <c r="AFW664" s="163"/>
      <c r="AFX664" s="163"/>
      <c r="AFY664" s="163"/>
      <c r="AFZ664" s="163"/>
      <c r="AGA664" s="163"/>
      <c r="AGB664" s="163"/>
      <c r="AGC664" s="163"/>
      <c r="AGD664" s="163"/>
      <c r="AGE664" s="163"/>
      <c r="AGF664" s="163"/>
      <c r="AGG664" s="163"/>
      <c r="AGH664" s="163"/>
      <c r="AGI664" s="163"/>
      <c r="AGJ664" s="163"/>
      <c r="AGK664" s="163"/>
      <c r="AGL664" s="163"/>
      <c r="AGM664" s="163"/>
      <c r="AGN664" s="163"/>
      <c r="AGO664" s="163"/>
      <c r="AGP664" s="163"/>
      <c r="AGQ664" s="163"/>
      <c r="AGR664" s="163"/>
      <c r="AGS664" s="163"/>
      <c r="AGT664" s="163"/>
      <c r="AGU664" s="163"/>
      <c r="AGV664" s="163"/>
      <c r="AGW664" s="163"/>
      <c r="AGX664" s="163"/>
      <c r="AGY664" s="163"/>
      <c r="AGZ664" s="163"/>
      <c r="AHA664" s="163"/>
      <c r="AHB664" s="163"/>
      <c r="AHC664" s="163"/>
      <c r="AHD664" s="163"/>
      <c r="AHE664" s="163"/>
      <c r="AHF664" s="163"/>
      <c r="AHG664" s="163"/>
      <c r="AHH664" s="163"/>
      <c r="AHI664" s="163"/>
      <c r="AHJ664" s="163"/>
      <c r="AHK664" s="163"/>
      <c r="AHL664" s="163"/>
      <c r="AHM664" s="163"/>
      <c r="AHN664" s="163"/>
      <c r="AHO664" s="163"/>
      <c r="AHP664" s="163"/>
      <c r="AHQ664" s="163"/>
      <c r="AHR664" s="163"/>
      <c r="AHS664" s="163"/>
      <c r="AHT664" s="163"/>
      <c r="AHU664" s="163"/>
      <c r="AHV664" s="163"/>
      <c r="AHW664" s="163"/>
      <c r="AHX664" s="163"/>
      <c r="AHY664" s="163"/>
      <c r="AHZ664" s="163"/>
      <c r="AIA664" s="163"/>
      <c r="AIB664" s="163"/>
      <c r="AIC664" s="163"/>
      <c r="AID664" s="163"/>
      <c r="AIE664" s="163"/>
      <c r="AIF664" s="163"/>
      <c r="AIG664" s="163"/>
      <c r="AIH664" s="163"/>
      <c r="AII664" s="163"/>
      <c r="AIJ664" s="163"/>
      <c r="AIK664" s="163"/>
      <c r="AIL664" s="163"/>
      <c r="AIM664" s="163"/>
      <c r="AIN664" s="163"/>
      <c r="AIO664" s="163"/>
      <c r="AIP664" s="163"/>
      <c r="AIQ664" s="163"/>
      <c r="AIR664" s="163"/>
      <c r="AIS664" s="163"/>
      <c r="AIT664" s="163"/>
      <c r="AIU664" s="163"/>
      <c r="AIV664" s="163"/>
      <c r="AIW664" s="163"/>
      <c r="AIX664" s="163"/>
      <c r="AIY664" s="163"/>
      <c r="AIZ664" s="163"/>
      <c r="AJA664" s="163"/>
      <c r="AJB664" s="163"/>
      <c r="AJC664" s="163"/>
      <c r="AJD664" s="163"/>
      <c r="AJE664" s="163"/>
      <c r="AJF664" s="163"/>
      <c r="AJG664" s="163"/>
      <c r="AJH664" s="163"/>
      <c r="AJI664" s="163"/>
      <c r="AJJ664" s="163"/>
      <c r="AJK664" s="163"/>
      <c r="AJL664" s="163"/>
      <c r="AJM664" s="163"/>
      <c r="AJN664" s="163"/>
      <c r="AJO664" s="163"/>
      <c r="AJP664" s="163"/>
      <c r="AJQ664" s="163"/>
      <c r="AJR664" s="163"/>
      <c r="AJS664" s="163"/>
      <c r="AJT664" s="163"/>
      <c r="AJU664" s="163"/>
      <c r="AJV664" s="163"/>
      <c r="AJW664" s="163"/>
      <c r="AJX664" s="163"/>
      <c r="AJY664" s="163"/>
      <c r="AJZ664" s="163"/>
      <c r="AKA664" s="163"/>
      <c r="AKB664" s="163"/>
      <c r="AKC664" s="163"/>
      <c r="AKD664" s="163"/>
      <c r="AKE664" s="163"/>
      <c r="AKF664" s="163"/>
      <c r="AKG664" s="163"/>
      <c r="AKH664" s="163"/>
      <c r="AKI664" s="163"/>
      <c r="AKJ664" s="163"/>
      <c r="AKK664" s="163"/>
      <c r="AKL664" s="163"/>
      <c r="AKM664" s="163"/>
      <c r="AKN664" s="163"/>
      <c r="AKO664" s="163"/>
      <c r="AKP664" s="163"/>
      <c r="AKQ664" s="163"/>
      <c r="AKR664" s="163"/>
      <c r="AKS664" s="163"/>
      <c r="AKT664" s="163"/>
      <c r="AKU664" s="163"/>
      <c r="AKV664" s="163"/>
      <c r="AKW664" s="163"/>
      <c r="AKX664" s="163"/>
      <c r="AKY664" s="163"/>
      <c r="AKZ664" s="163"/>
      <c r="ALA664" s="163"/>
      <c r="ALB664" s="163"/>
      <c r="ALC664" s="163"/>
      <c r="ALD664" s="163"/>
      <c r="ALE664" s="163"/>
      <c r="ALF664" s="163"/>
      <c r="ALG664" s="163"/>
      <c r="ALH664" s="163"/>
      <c r="ALI664" s="163"/>
      <c r="ALJ664" s="163"/>
      <c r="ALK664" s="163"/>
      <c r="ALL664" s="163"/>
      <c r="ALM664" s="163"/>
      <c r="ALN664" s="163"/>
      <c r="ALO664" s="163"/>
      <c r="ALP664" s="163"/>
      <c r="ALQ664" s="163"/>
      <c r="ALR664" s="163"/>
      <c r="ALS664" s="163"/>
      <c r="ALT664" s="163"/>
      <c r="ALU664" s="163"/>
      <c r="ALV664" s="163"/>
      <c r="ALW664" s="163"/>
      <c r="ALX664" s="163"/>
      <c r="ALY664" s="163"/>
      <c r="ALZ664" s="163"/>
      <c r="AMA664" s="163"/>
      <c r="AMB664" s="163"/>
      <c r="AMC664" s="163"/>
      <c r="AMD664" s="163"/>
      <c r="AME664" s="163"/>
      <c r="AMF664" s="163"/>
      <c r="AMG664" s="163"/>
      <c r="AMH664" s="163"/>
      <c r="AMI664" s="163"/>
      <c r="AMJ664" s="163"/>
      <c r="AMK664" s="163"/>
      <c r="AML664" s="163"/>
      <c r="AMM664" s="163"/>
      <c r="AMN664" s="163"/>
      <c r="AMO664" s="163"/>
      <c r="AMP664" s="163"/>
      <c r="AMQ664" s="163"/>
      <c r="AMR664" s="163"/>
      <c r="AMS664" s="163"/>
      <c r="AMT664" s="163"/>
      <c r="AMU664" s="163"/>
      <c r="AMV664" s="163"/>
      <c r="AMW664" s="163"/>
      <c r="AMX664" s="163"/>
      <c r="AMY664" s="163"/>
      <c r="AMZ664" s="163"/>
      <c r="ANA664" s="163"/>
      <c r="ANB664" s="163"/>
      <c r="ANC664" s="163"/>
      <c r="AND664" s="163"/>
      <c r="ANE664" s="163"/>
      <c r="ANF664" s="163"/>
      <c r="ANG664" s="163"/>
      <c r="ANH664" s="163"/>
      <c r="ANI664" s="163"/>
      <c r="ANJ664" s="163"/>
      <c r="ANK664" s="163"/>
      <c r="ANL664" s="163"/>
      <c r="ANM664" s="163"/>
      <c r="ANN664" s="163"/>
      <c r="ANO664" s="163"/>
      <c r="ANP664" s="163"/>
      <c r="ANQ664" s="163"/>
      <c r="ANR664" s="163"/>
      <c r="ANS664" s="163"/>
      <c r="ANT664" s="163"/>
      <c r="ANU664" s="163"/>
      <c r="ANV664" s="163"/>
      <c r="ANW664" s="163"/>
      <c r="ANX664" s="163"/>
      <c r="ANY664" s="163"/>
      <c r="ANZ664" s="163"/>
      <c r="AOA664" s="163"/>
      <c r="AOB664" s="163"/>
      <c r="AOC664" s="163"/>
      <c r="AOD664" s="163"/>
      <c r="AOE664" s="163"/>
      <c r="AOF664" s="163"/>
      <c r="AOG664" s="163"/>
      <c r="AOH664" s="163"/>
      <c r="AOI664" s="163"/>
      <c r="AOJ664" s="163"/>
      <c r="AOK664" s="163"/>
      <c r="AOL664" s="163"/>
      <c r="AOM664" s="163"/>
      <c r="AON664" s="163"/>
      <c r="AOO664" s="163"/>
      <c r="AOP664" s="163"/>
      <c r="AOQ664" s="163"/>
      <c r="AOR664" s="163"/>
      <c r="AOS664" s="163"/>
      <c r="AOT664" s="163"/>
      <c r="AOU664" s="163"/>
      <c r="AOV664" s="163"/>
      <c r="AOW664" s="163"/>
      <c r="AOX664" s="163"/>
      <c r="AOY664" s="163"/>
      <c r="AOZ664" s="163"/>
      <c r="APA664" s="163"/>
      <c r="APB664" s="163"/>
      <c r="APC664" s="163"/>
      <c r="APD664" s="163"/>
      <c r="APE664" s="163"/>
      <c r="APF664" s="163"/>
      <c r="APG664" s="163"/>
      <c r="APH664" s="163"/>
      <c r="API664" s="163"/>
      <c r="APJ664" s="163"/>
      <c r="APK664" s="163"/>
      <c r="APL664" s="163"/>
      <c r="APM664" s="163"/>
      <c r="APN664" s="163"/>
      <c r="APO664" s="163"/>
      <c r="APP664" s="163"/>
      <c r="APQ664" s="163"/>
      <c r="APR664" s="163"/>
      <c r="APS664" s="163"/>
      <c r="APT664" s="163"/>
      <c r="APU664" s="163"/>
      <c r="APV664" s="163"/>
      <c r="APW664" s="163"/>
      <c r="APX664" s="163"/>
      <c r="APY664" s="163"/>
      <c r="APZ664" s="163"/>
      <c r="AQA664" s="163"/>
      <c r="AQB664" s="163"/>
      <c r="AQC664" s="163"/>
      <c r="AQD664" s="163"/>
      <c r="AQE664" s="163"/>
      <c r="AQF664" s="163"/>
      <c r="AQG664" s="163"/>
      <c r="AQH664" s="163"/>
      <c r="AQI664" s="163"/>
      <c r="AQJ664" s="163"/>
      <c r="AQK664" s="163"/>
      <c r="AQL664" s="163"/>
      <c r="AQM664" s="163"/>
      <c r="AQN664" s="163"/>
      <c r="AQO664" s="163"/>
      <c r="AQP664" s="163"/>
      <c r="AQQ664" s="163"/>
      <c r="AQR664" s="163"/>
      <c r="AQS664" s="163"/>
      <c r="AQT664" s="163"/>
      <c r="AQU664" s="163"/>
      <c r="AQV664" s="163"/>
      <c r="AQW664" s="163"/>
      <c r="AQX664" s="163"/>
      <c r="AQY664" s="163"/>
      <c r="AQZ664" s="163"/>
      <c r="ARA664" s="163"/>
      <c r="ARB664" s="163"/>
      <c r="ARC664" s="163"/>
      <c r="ARD664" s="163"/>
      <c r="ARE664" s="163"/>
      <c r="ARF664" s="163"/>
      <c r="ARG664" s="163"/>
      <c r="ARH664" s="163"/>
      <c r="ARI664" s="163"/>
      <c r="ARJ664" s="163"/>
      <c r="ARK664" s="163"/>
      <c r="ARL664" s="163"/>
      <c r="ARM664" s="163"/>
      <c r="ARN664" s="163"/>
      <c r="ARO664" s="163"/>
      <c r="ARP664" s="163"/>
      <c r="ARQ664" s="163"/>
      <c r="ARR664" s="163"/>
      <c r="ARS664" s="163"/>
      <c r="ART664" s="163"/>
      <c r="ARU664" s="163"/>
      <c r="ARV664" s="163"/>
      <c r="ARW664" s="163"/>
      <c r="ARX664" s="163"/>
      <c r="ARY664" s="163"/>
      <c r="ARZ664" s="163"/>
      <c r="ASA664" s="163"/>
      <c r="ASB664" s="163"/>
      <c r="ASC664" s="163"/>
      <c r="ASD664" s="163"/>
      <c r="ASE664" s="163"/>
      <c r="ASF664" s="163"/>
      <c r="ASG664" s="163"/>
      <c r="ASH664" s="163"/>
      <c r="ASI664" s="163"/>
      <c r="ASJ664" s="163"/>
      <c r="ASK664" s="163"/>
      <c r="ASL664" s="163"/>
      <c r="ASM664" s="163"/>
      <c r="ASN664" s="163"/>
      <c r="ASO664" s="163"/>
      <c r="ASP664" s="163"/>
      <c r="ASQ664" s="163"/>
      <c r="ASR664" s="163"/>
      <c r="ASS664" s="163"/>
      <c r="AST664" s="163"/>
      <c r="ASU664" s="163"/>
      <c r="ASV664" s="163"/>
      <c r="ASW664" s="163"/>
      <c r="ASX664" s="163"/>
      <c r="ASY664" s="163"/>
      <c r="ASZ664" s="163"/>
      <c r="ATA664" s="163"/>
      <c r="ATB664" s="163"/>
      <c r="ATC664" s="163"/>
      <c r="ATD664" s="163"/>
      <c r="ATE664" s="163"/>
      <c r="ATF664" s="163"/>
      <c r="ATG664" s="163"/>
      <c r="ATH664" s="163"/>
      <c r="ATI664" s="163"/>
      <c r="ATJ664" s="163"/>
      <c r="ATK664" s="163"/>
      <c r="ATL664" s="163"/>
      <c r="ATM664" s="163"/>
      <c r="ATN664" s="163"/>
      <c r="ATO664" s="163"/>
      <c r="ATP664" s="163"/>
      <c r="ATQ664" s="163"/>
      <c r="ATR664" s="163"/>
      <c r="ATS664" s="163"/>
      <c r="ATT664" s="163"/>
      <c r="ATU664" s="163"/>
      <c r="ATV664" s="163"/>
      <c r="ATW664" s="163"/>
      <c r="ATX664" s="163"/>
      <c r="ATY664" s="163"/>
      <c r="ATZ664" s="163"/>
      <c r="AUA664" s="163"/>
      <c r="AUB664" s="163"/>
      <c r="AUC664" s="163"/>
      <c r="AUD664" s="163"/>
      <c r="AUE664" s="163"/>
      <c r="AUF664" s="163"/>
      <c r="AUG664" s="163"/>
      <c r="AUH664" s="163"/>
      <c r="AUI664" s="163"/>
      <c r="AUJ664" s="163"/>
      <c r="AUK664" s="163"/>
      <c r="AUL664" s="163"/>
      <c r="AUM664" s="163"/>
      <c r="AUN664" s="163"/>
      <c r="AUO664" s="163"/>
      <c r="AUP664" s="163"/>
      <c r="AUQ664" s="163"/>
      <c r="AUR664" s="163"/>
      <c r="AUS664" s="163"/>
      <c r="AUT664" s="163"/>
      <c r="AUU664" s="163"/>
      <c r="AUV664" s="163"/>
      <c r="AUW664" s="163"/>
      <c r="AUX664" s="163"/>
      <c r="AUY664" s="163"/>
      <c r="AUZ664" s="163"/>
      <c r="AVA664" s="163"/>
      <c r="AVB664" s="163"/>
      <c r="AVC664" s="163"/>
      <c r="AVD664" s="163"/>
      <c r="AVE664" s="163"/>
      <c r="AVF664" s="163"/>
      <c r="AVG664" s="163"/>
      <c r="AVH664" s="163"/>
      <c r="AVI664" s="163"/>
      <c r="AVJ664" s="163"/>
      <c r="AVK664" s="163"/>
      <c r="AVL664" s="163"/>
      <c r="AVM664" s="163"/>
      <c r="AVN664" s="163"/>
      <c r="AVO664" s="163"/>
      <c r="AVP664" s="163"/>
      <c r="AVQ664" s="163"/>
      <c r="AVR664" s="163"/>
      <c r="AVS664" s="163"/>
      <c r="AVT664" s="163"/>
      <c r="AVU664" s="163"/>
      <c r="AVV664" s="163"/>
      <c r="AVW664" s="163"/>
      <c r="AVX664" s="163"/>
      <c r="AVY664" s="163"/>
      <c r="AVZ664" s="163"/>
      <c r="AWA664" s="163"/>
      <c r="AWB664" s="163"/>
      <c r="AWC664" s="163"/>
      <c r="AWD664" s="163"/>
      <c r="AWE664" s="163"/>
      <c r="AWF664" s="163"/>
      <c r="AWG664" s="163"/>
      <c r="AWH664" s="163"/>
      <c r="AWI664" s="163"/>
      <c r="AWJ664" s="163"/>
      <c r="AWK664" s="163"/>
      <c r="AWL664" s="163"/>
      <c r="AWM664" s="163"/>
      <c r="AWN664" s="163"/>
      <c r="AWO664" s="163"/>
      <c r="AWP664" s="163"/>
      <c r="AWQ664" s="163"/>
      <c r="AWR664" s="163"/>
      <c r="AWS664" s="163"/>
      <c r="AWT664" s="163"/>
      <c r="AWU664" s="163"/>
      <c r="AWV664" s="163"/>
      <c r="AWW664" s="163"/>
      <c r="AWX664" s="163"/>
      <c r="AWY664" s="163"/>
      <c r="AWZ664" s="163"/>
      <c r="AXA664" s="163"/>
      <c r="AXB664" s="163"/>
      <c r="AXC664" s="163"/>
      <c r="AXD664" s="163"/>
      <c r="AXE664" s="163"/>
      <c r="AXF664" s="163"/>
      <c r="AXG664" s="163"/>
      <c r="AXH664" s="163"/>
      <c r="AXI664" s="163"/>
      <c r="AXJ664" s="163"/>
      <c r="AXK664" s="163"/>
      <c r="AXL664" s="163"/>
      <c r="AXM664" s="163"/>
      <c r="AXN664" s="163"/>
      <c r="AXO664" s="163"/>
      <c r="AXP664" s="163"/>
      <c r="AXQ664" s="163"/>
      <c r="AXR664" s="163"/>
      <c r="AXS664" s="163"/>
      <c r="AXT664" s="163"/>
      <c r="AXU664" s="163"/>
      <c r="AXV664" s="163"/>
      <c r="AXW664" s="163"/>
      <c r="AXX664" s="163"/>
      <c r="AXY664" s="163"/>
      <c r="AXZ664" s="163"/>
      <c r="AYA664" s="163"/>
      <c r="AYB664" s="163"/>
      <c r="AYC664" s="163"/>
      <c r="AYD664" s="163"/>
      <c r="AYE664" s="163"/>
      <c r="AYF664" s="163"/>
      <c r="AYG664" s="163"/>
      <c r="AYH664" s="163"/>
      <c r="AYI664" s="163"/>
      <c r="AYJ664" s="163"/>
      <c r="AYK664" s="163"/>
      <c r="AYL664" s="163"/>
      <c r="AYM664" s="163"/>
      <c r="AYN664" s="163"/>
      <c r="AYO664" s="163"/>
      <c r="AYP664" s="163"/>
      <c r="AYQ664" s="163"/>
      <c r="AYR664" s="163"/>
      <c r="AYS664" s="163"/>
      <c r="AYT664" s="163"/>
      <c r="AYU664" s="163"/>
      <c r="AYV664" s="163"/>
      <c r="AYW664" s="163"/>
      <c r="AYX664" s="163"/>
      <c r="AYY664" s="163"/>
      <c r="AYZ664" s="163"/>
      <c r="AZA664" s="163"/>
      <c r="AZB664" s="163"/>
      <c r="AZC664" s="163"/>
      <c r="AZD664" s="163"/>
      <c r="AZE664" s="163"/>
      <c r="AZF664" s="163"/>
      <c r="AZG664" s="163"/>
      <c r="AZH664" s="163"/>
      <c r="AZI664" s="163"/>
      <c r="AZJ664" s="163"/>
      <c r="AZK664" s="163"/>
      <c r="AZL664" s="163"/>
      <c r="AZM664" s="163"/>
      <c r="AZN664" s="163"/>
      <c r="AZO664" s="163"/>
      <c r="AZP664" s="163"/>
      <c r="AZQ664" s="163"/>
      <c r="AZR664" s="163"/>
      <c r="AZS664" s="163"/>
      <c r="AZT664" s="163"/>
      <c r="AZU664" s="163"/>
      <c r="AZV664" s="163"/>
      <c r="AZW664" s="163"/>
      <c r="AZX664" s="163"/>
      <c r="AZY664" s="163"/>
      <c r="AZZ664" s="163"/>
      <c r="BAA664" s="163"/>
      <c r="BAB664" s="163"/>
      <c r="BAC664" s="163"/>
      <c r="BAD664" s="163"/>
      <c r="BAE664" s="163"/>
      <c r="BAF664" s="163"/>
      <c r="BAG664" s="163"/>
      <c r="BAH664" s="163"/>
      <c r="BAI664" s="163"/>
      <c r="BAJ664" s="163"/>
      <c r="BAK664" s="163"/>
      <c r="BAL664" s="163"/>
      <c r="BAM664" s="163"/>
      <c r="BAN664" s="163"/>
      <c r="BAO664" s="163"/>
      <c r="BAP664" s="163"/>
      <c r="BAQ664" s="163"/>
      <c r="BAR664" s="163"/>
      <c r="BAS664" s="163"/>
      <c r="BAT664" s="163"/>
      <c r="BAU664" s="163"/>
      <c r="BAV664" s="163"/>
      <c r="BAW664" s="163"/>
      <c r="BAX664" s="163"/>
      <c r="BAY664" s="163"/>
      <c r="BAZ664" s="163"/>
      <c r="BBA664" s="163"/>
      <c r="BBB664" s="163"/>
      <c r="BBC664" s="163"/>
      <c r="BBD664" s="163"/>
      <c r="BBE664" s="163"/>
      <c r="BBF664" s="163"/>
      <c r="BBG664" s="163"/>
      <c r="BBH664" s="163"/>
      <c r="BBI664" s="163"/>
      <c r="BBJ664" s="163"/>
      <c r="BBK664" s="163"/>
      <c r="BBL664" s="163"/>
      <c r="BBM664" s="163"/>
      <c r="BBN664" s="163"/>
      <c r="BBO664" s="163"/>
      <c r="BBP664" s="163"/>
      <c r="BBQ664" s="163"/>
      <c r="BBR664" s="163"/>
      <c r="BBS664" s="163"/>
      <c r="BBT664" s="163"/>
      <c r="BBU664" s="163"/>
      <c r="BBV664" s="163"/>
      <c r="BBW664" s="163"/>
      <c r="BBX664" s="163"/>
      <c r="BBY664" s="163"/>
      <c r="BBZ664" s="163"/>
      <c r="BCA664" s="163"/>
      <c r="BCB664" s="163"/>
      <c r="BCC664" s="163"/>
      <c r="BCD664" s="163"/>
      <c r="BCE664" s="163"/>
      <c r="BCF664" s="163"/>
      <c r="BCG664" s="163"/>
      <c r="BCH664" s="163"/>
      <c r="BCI664" s="163"/>
      <c r="BCJ664" s="163"/>
      <c r="BCK664" s="163"/>
      <c r="BCL664" s="163"/>
      <c r="BCM664" s="163"/>
      <c r="BCN664" s="163"/>
      <c r="BCO664" s="163"/>
      <c r="BCP664" s="163"/>
      <c r="BCQ664" s="163"/>
      <c r="BCR664" s="163"/>
      <c r="BCS664" s="163"/>
      <c r="BCT664" s="163"/>
      <c r="BCU664" s="163"/>
      <c r="BCV664" s="163"/>
      <c r="BCW664" s="163"/>
      <c r="BCX664" s="163"/>
      <c r="BCY664" s="163"/>
      <c r="BCZ664" s="163"/>
      <c r="BDA664" s="163"/>
      <c r="BDB664" s="163"/>
      <c r="BDC664" s="163"/>
      <c r="BDD664" s="163"/>
      <c r="BDE664" s="163"/>
      <c r="BDF664" s="163"/>
      <c r="BDG664" s="163"/>
      <c r="BDH664" s="163"/>
      <c r="BDI664" s="163"/>
      <c r="BDJ664" s="163"/>
      <c r="BDK664" s="163"/>
      <c r="BDL664" s="163"/>
      <c r="BDM664" s="163"/>
      <c r="BDN664" s="163"/>
      <c r="BDO664" s="163"/>
      <c r="BDP664" s="163"/>
      <c r="BDQ664" s="163"/>
      <c r="BDR664" s="163"/>
      <c r="BDS664" s="163"/>
      <c r="BDT664" s="163"/>
      <c r="BDU664" s="163"/>
      <c r="BDV664" s="163"/>
      <c r="BDW664" s="163"/>
      <c r="BDX664" s="163"/>
      <c r="BDY664" s="163"/>
      <c r="BDZ664" s="163"/>
      <c r="BEA664" s="163"/>
      <c r="BEB664" s="163"/>
      <c r="BEC664" s="163"/>
      <c r="BED664" s="163"/>
      <c r="BEE664" s="163"/>
      <c r="BEF664" s="163"/>
      <c r="BEG664" s="163"/>
      <c r="BEH664" s="163"/>
      <c r="BEI664" s="163"/>
      <c r="BEJ664" s="163"/>
      <c r="BEK664" s="163"/>
      <c r="BEL664" s="163"/>
      <c r="BEM664" s="163"/>
      <c r="BEN664" s="163"/>
      <c r="BEO664" s="163"/>
      <c r="BEP664" s="163"/>
      <c r="BEQ664" s="163"/>
      <c r="BER664" s="163"/>
      <c r="BES664" s="163"/>
      <c r="BET664" s="163"/>
      <c r="BEU664" s="163"/>
      <c r="BEV664" s="163"/>
      <c r="BEW664" s="163"/>
      <c r="BEX664" s="163"/>
      <c r="BEY664" s="163"/>
      <c r="BEZ664" s="163"/>
      <c r="BFA664" s="163"/>
      <c r="BFB664" s="163"/>
      <c r="BFC664" s="163"/>
      <c r="BFD664" s="163"/>
      <c r="BFE664" s="163"/>
      <c r="BFF664" s="163"/>
      <c r="BFG664" s="163"/>
      <c r="BFH664" s="163"/>
      <c r="BFI664" s="163"/>
      <c r="BFJ664" s="163"/>
      <c r="BFK664" s="163"/>
      <c r="BFL664" s="163"/>
      <c r="BFM664" s="163"/>
      <c r="BFN664" s="163"/>
      <c r="BFO664" s="163"/>
      <c r="BFP664" s="163"/>
      <c r="BFQ664" s="163"/>
      <c r="BFR664" s="163"/>
      <c r="BFS664" s="163"/>
      <c r="BFT664" s="163"/>
      <c r="BFU664" s="163"/>
      <c r="BFV664" s="163"/>
      <c r="BFW664" s="163"/>
      <c r="BFX664" s="163"/>
      <c r="BFY664" s="163"/>
      <c r="BFZ664" s="163"/>
      <c r="BGA664" s="163"/>
      <c r="BGB664" s="163"/>
      <c r="BGC664" s="163"/>
      <c r="BGD664" s="163"/>
      <c r="BGE664" s="163"/>
      <c r="BGF664" s="163"/>
      <c r="BGG664" s="163"/>
      <c r="BGH664" s="163"/>
      <c r="BGI664" s="163"/>
      <c r="BGJ664" s="163"/>
      <c r="BGK664" s="163"/>
      <c r="BGL664" s="163"/>
      <c r="BGM664" s="163"/>
      <c r="BGN664" s="163"/>
      <c r="BGO664" s="163"/>
      <c r="BGP664" s="163"/>
      <c r="BGQ664" s="163"/>
      <c r="BGR664" s="163"/>
      <c r="BGS664" s="163"/>
      <c r="BGT664" s="163"/>
      <c r="BGU664" s="163"/>
      <c r="BGV664" s="163"/>
      <c r="BGW664" s="163"/>
      <c r="BGX664" s="163"/>
      <c r="BGY664" s="163"/>
      <c r="BGZ664" s="163"/>
      <c r="BHA664" s="163"/>
      <c r="BHB664" s="163"/>
      <c r="BHC664" s="163"/>
      <c r="BHD664" s="163"/>
      <c r="BHE664" s="163"/>
      <c r="BHF664" s="163"/>
      <c r="BHG664" s="163"/>
      <c r="BHH664" s="163"/>
      <c r="BHI664" s="163"/>
      <c r="BHJ664" s="163"/>
      <c r="BHK664" s="163"/>
      <c r="BHL664" s="163"/>
      <c r="BHM664" s="163"/>
      <c r="BHN664" s="163"/>
      <c r="BHO664" s="163"/>
      <c r="BHP664" s="163"/>
      <c r="BHQ664" s="163"/>
      <c r="BHR664" s="163"/>
      <c r="BHS664" s="163"/>
      <c r="BHT664" s="163"/>
      <c r="BHU664" s="163"/>
      <c r="BHV664" s="163"/>
      <c r="BHW664" s="163"/>
      <c r="BHX664" s="163"/>
      <c r="BHY664" s="163"/>
      <c r="BHZ664" s="163"/>
      <c r="BIA664" s="163"/>
      <c r="BIB664" s="163"/>
      <c r="BIC664" s="163"/>
      <c r="BID664" s="163"/>
      <c r="BIE664" s="163"/>
      <c r="BIF664" s="163"/>
      <c r="BIG664" s="163"/>
      <c r="BIH664" s="163"/>
      <c r="BII664" s="163"/>
      <c r="BIJ664" s="163"/>
      <c r="BIK664" s="163"/>
      <c r="BIL664" s="163"/>
      <c r="BIM664" s="163"/>
      <c r="BIN664" s="163"/>
      <c r="BIO664" s="163"/>
      <c r="BIP664" s="163"/>
      <c r="BIQ664" s="163"/>
      <c r="BIR664" s="163"/>
      <c r="BIS664" s="163"/>
      <c r="BIT664" s="163"/>
      <c r="BIU664" s="163"/>
      <c r="BIV664" s="163"/>
      <c r="BIW664" s="163"/>
      <c r="BIX664" s="163"/>
      <c r="BIY664" s="163"/>
      <c r="BIZ664" s="163"/>
      <c r="BJA664" s="163"/>
      <c r="BJB664" s="163"/>
      <c r="BJC664" s="163"/>
      <c r="BJD664" s="163"/>
      <c r="BJE664" s="163"/>
      <c r="BJF664" s="163"/>
      <c r="BJG664" s="163"/>
      <c r="BJH664" s="163"/>
      <c r="BJI664" s="163"/>
      <c r="BJJ664" s="163"/>
      <c r="BJK664" s="163"/>
      <c r="BJL664" s="163"/>
      <c r="BJM664" s="163"/>
      <c r="BJN664" s="163"/>
      <c r="BJO664" s="163"/>
      <c r="BJP664" s="163"/>
      <c r="BJQ664" s="163"/>
      <c r="BJR664" s="163"/>
      <c r="BJS664" s="163"/>
      <c r="BJT664" s="163"/>
      <c r="BJU664" s="163"/>
      <c r="BJV664" s="163"/>
      <c r="BJW664" s="163"/>
      <c r="BJX664" s="163"/>
      <c r="BJY664" s="163"/>
      <c r="BJZ664" s="163"/>
      <c r="BKA664" s="163"/>
      <c r="BKB664" s="163"/>
      <c r="BKC664" s="163"/>
      <c r="BKD664" s="163"/>
      <c r="BKE664" s="163"/>
      <c r="BKF664" s="163"/>
      <c r="BKG664" s="163"/>
      <c r="BKH664" s="163"/>
      <c r="BKI664" s="163"/>
      <c r="BKJ664" s="163"/>
      <c r="BKK664" s="163"/>
      <c r="BKL664" s="163"/>
      <c r="BKM664" s="163"/>
      <c r="BKN664" s="163"/>
      <c r="BKO664" s="163"/>
      <c r="BKP664" s="163"/>
      <c r="BKQ664" s="163"/>
      <c r="BKR664" s="163"/>
      <c r="BKS664" s="163"/>
      <c r="BKT664" s="163"/>
      <c r="BKU664" s="163"/>
      <c r="BKV664" s="163"/>
      <c r="BKW664" s="163"/>
      <c r="BKX664" s="163"/>
      <c r="BKY664" s="163"/>
      <c r="BKZ664" s="163"/>
      <c r="BLA664" s="163"/>
      <c r="BLB664" s="163"/>
      <c r="BLC664" s="163"/>
      <c r="BLD664" s="163"/>
      <c r="BLE664" s="163"/>
      <c r="BLF664" s="163"/>
      <c r="BLG664" s="163"/>
      <c r="BLH664" s="163"/>
      <c r="BLI664" s="163"/>
      <c r="BLJ664" s="163"/>
      <c r="BLK664" s="163"/>
      <c r="BLL664" s="163"/>
      <c r="BLM664" s="163"/>
      <c r="BLN664" s="163"/>
      <c r="BLO664" s="163"/>
      <c r="BLP664" s="163"/>
      <c r="BLQ664" s="163"/>
      <c r="BLR664" s="163"/>
      <c r="BLS664" s="163"/>
      <c r="BLT664" s="163"/>
      <c r="BLU664" s="163"/>
      <c r="BLV664" s="163"/>
      <c r="BLW664" s="163"/>
      <c r="BLX664" s="163"/>
      <c r="BLY664" s="163"/>
      <c r="BLZ664" s="163"/>
      <c r="BMA664" s="163"/>
      <c r="BMB664" s="163"/>
      <c r="BMC664" s="163"/>
      <c r="BMD664" s="163"/>
      <c r="BME664" s="163"/>
      <c r="BMF664" s="163"/>
      <c r="BMG664" s="163"/>
      <c r="BMH664" s="163"/>
      <c r="BMI664" s="163"/>
      <c r="BMJ664" s="163"/>
      <c r="BMK664" s="163"/>
      <c r="BML664" s="163"/>
      <c r="BMM664" s="163"/>
      <c r="BMN664" s="163"/>
      <c r="BMO664" s="163"/>
      <c r="BMP664" s="163"/>
      <c r="BMQ664" s="163"/>
      <c r="BMR664" s="163"/>
      <c r="BMS664" s="163"/>
      <c r="BMT664" s="163"/>
      <c r="BMU664" s="163"/>
      <c r="BMV664" s="163"/>
      <c r="BMW664" s="163"/>
      <c r="BMX664" s="163"/>
      <c r="BMY664" s="163"/>
      <c r="BMZ664" s="163"/>
      <c r="BNA664" s="163"/>
      <c r="BNB664" s="163"/>
      <c r="BNC664" s="163"/>
      <c r="BND664" s="163"/>
      <c r="BNE664" s="163"/>
      <c r="BNF664" s="163"/>
      <c r="BNG664" s="163"/>
      <c r="BNH664" s="163"/>
      <c r="BNI664" s="163"/>
      <c r="BNJ664" s="163"/>
      <c r="BNK664" s="163"/>
      <c r="BNL664" s="163"/>
      <c r="BNM664" s="163"/>
      <c r="BNN664" s="163"/>
      <c r="BNO664" s="163"/>
      <c r="BNP664" s="163"/>
      <c r="BNQ664" s="163"/>
      <c r="BNR664" s="163"/>
      <c r="BNS664" s="163"/>
      <c r="BNT664" s="163"/>
      <c r="BNU664" s="163"/>
      <c r="BNV664" s="163"/>
      <c r="BNW664" s="163"/>
      <c r="BNX664" s="163"/>
      <c r="BNY664" s="163"/>
      <c r="BNZ664" s="163"/>
      <c r="BOA664" s="163"/>
      <c r="BOB664" s="163"/>
      <c r="BOC664" s="163"/>
      <c r="BOD664" s="163"/>
      <c r="BOE664" s="163"/>
      <c r="BOF664" s="163"/>
      <c r="BOG664" s="163"/>
      <c r="BOH664" s="163"/>
      <c r="BOI664" s="163"/>
      <c r="BOJ664" s="163"/>
      <c r="BOK664" s="163"/>
      <c r="BOL664" s="163"/>
      <c r="BOM664" s="163"/>
      <c r="BON664" s="163"/>
      <c r="BOO664" s="163"/>
      <c r="BOP664" s="163"/>
      <c r="BOQ664" s="163"/>
      <c r="BOR664" s="163"/>
      <c r="BOS664" s="163"/>
      <c r="BOT664" s="163"/>
      <c r="BOU664" s="163"/>
      <c r="BOV664" s="163"/>
      <c r="BOW664" s="163"/>
      <c r="BOX664" s="163"/>
      <c r="BOY664" s="163"/>
      <c r="BOZ664" s="163"/>
      <c r="BPA664" s="163"/>
      <c r="BPB664" s="163"/>
      <c r="BPC664" s="163"/>
      <c r="BPD664" s="163"/>
      <c r="BPE664" s="163"/>
      <c r="BPF664" s="163"/>
      <c r="BPG664" s="163"/>
      <c r="BPH664" s="163"/>
      <c r="BPI664" s="163"/>
      <c r="BPJ664" s="163"/>
      <c r="BPK664" s="163"/>
      <c r="BPL664" s="163"/>
      <c r="BPM664" s="163"/>
      <c r="BPN664" s="163"/>
      <c r="BPO664" s="163"/>
      <c r="BPP664" s="163"/>
      <c r="BPQ664" s="163"/>
      <c r="BPR664" s="163"/>
      <c r="BPS664" s="163"/>
      <c r="BPT664" s="163"/>
      <c r="BPU664" s="163"/>
      <c r="BPV664" s="163"/>
      <c r="BPW664" s="163"/>
      <c r="BPX664" s="163"/>
      <c r="BPY664" s="163"/>
      <c r="BPZ664" s="163"/>
      <c r="BQA664" s="163"/>
      <c r="BQB664" s="163"/>
      <c r="BQC664" s="163"/>
      <c r="BQD664" s="163"/>
      <c r="BQE664" s="163"/>
      <c r="BQF664" s="163"/>
      <c r="BQG664" s="163"/>
      <c r="BQH664" s="163"/>
      <c r="BQI664" s="163"/>
      <c r="BQJ664" s="163"/>
      <c r="BQK664" s="163"/>
      <c r="BQL664" s="163"/>
      <c r="BQM664" s="163"/>
      <c r="BQN664" s="163"/>
      <c r="BQO664" s="163"/>
      <c r="BQP664" s="163"/>
      <c r="BQQ664" s="163"/>
      <c r="BQR664" s="163"/>
      <c r="BQS664" s="163"/>
      <c r="BQT664" s="163"/>
      <c r="BQU664" s="163"/>
      <c r="BQV664" s="163"/>
      <c r="BQW664" s="163"/>
      <c r="BQX664" s="163"/>
      <c r="BQY664" s="163"/>
      <c r="BQZ664" s="163"/>
      <c r="BRA664" s="163"/>
      <c r="BRB664" s="163"/>
      <c r="BRC664" s="163"/>
      <c r="BRD664" s="163"/>
      <c r="BRE664" s="163"/>
      <c r="BRF664" s="163"/>
      <c r="BRG664" s="163"/>
      <c r="BRH664" s="163"/>
      <c r="BRI664" s="163"/>
      <c r="BRJ664" s="163"/>
      <c r="BRK664" s="163"/>
      <c r="BRL664" s="163"/>
      <c r="BRM664" s="163"/>
      <c r="BRN664" s="163"/>
      <c r="BRO664" s="163"/>
      <c r="BRP664" s="163"/>
      <c r="BRQ664" s="163"/>
      <c r="BRR664" s="163"/>
      <c r="BRS664" s="163"/>
      <c r="BRT664" s="163"/>
      <c r="BRU664" s="163"/>
      <c r="BRV664" s="163"/>
      <c r="BRW664" s="163"/>
      <c r="BRX664" s="163"/>
      <c r="BRY664" s="163"/>
      <c r="BRZ664" s="163"/>
      <c r="BSA664" s="163"/>
      <c r="BSB664" s="163"/>
      <c r="BSC664" s="163"/>
      <c r="BSD664" s="163"/>
      <c r="BSE664" s="163"/>
      <c r="BSF664" s="163"/>
      <c r="BSG664" s="163"/>
      <c r="BSH664" s="163"/>
      <c r="BSI664" s="163"/>
      <c r="BSJ664" s="163"/>
      <c r="BSK664" s="163"/>
      <c r="BSL664" s="163"/>
      <c r="BSM664" s="163"/>
      <c r="BSN664" s="163"/>
      <c r="BSO664" s="163"/>
      <c r="BSP664" s="163"/>
      <c r="BSQ664" s="163"/>
      <c r="BSR664" s="163"/>
      <c r="BSS664" s="163"/>
      <c r="BST664" s="163"/>
      <c r="BSU664" s="163"/>
      <c r="BSV664" s="163"/>
      <c r="BSW664" s="163"/>
      <c r="BSX664" s="163"/>
      <c r="BSY664" s="163"/>
      <c r="BSZ664" s="163"/>
      <c r="BTA664" s="163"/>
      <c r="BTB664" s="163"/>
      <c r="BTC664" s="163"/>
      <c r="BTD664" s="163"/>
      <c r="BTE664" s="163"/>
      <c r="BTF664" s="163"/>
      <c r="BTG664" s="163"/>
      <c r="BTH664" s="163"/>
      <c r="BTI664" s="163"/>
      <c r="BTJ664" s="163"/>
      <c r="BTK664" s="163"/>
      <c r="BTL664" s="163"/>
      <c r="BTM664" s="163"/>
      <c r="BTN664" s="163"/>
      <c r="BTO664" s="163"/>
      <c r="BTP664" s="163"/>
      <c r="BTQ664" s="163"/>
      <c r="BTR664" s="163"/>
      <c r="BTS664" s="163"/>
      <c r="BTT664" s="163"/>
      <c r="BTU664" s="163"/>
      <c r="BTV664" s="163"/>
      <c r="BTW664" s="163"/>
      <c r="BTX664" s="163"/>
      <c r="BTY664" s="163"/>
      <c r="BTZ664" s="163"/>
      <c r="BUA664" s="163"/>
      <c r="BUB664" s="163"/>
      <c r="BUC664" s="163"/>
      <c r="BUD664" s="163"/>
      <c r="BUE664" s="163"/>
      <c r="BUF664" s="163"/>
      <c r="BUG664" s="163"/>
      <c r="BUH664" s="163"/>
      <c r="BUI664" s="163"/>
      <c r="BUJ664" s="163"/>
      <c r="BUK664" s="163"/>
      <c r="BUL664" s="163"/>
      <c r="BUM664" s="163"/>
      <c r="BUN664" s="163"/>
      <c r="BUO664" s="163"/>
      <c r="BUP664" s="163"/>
      <c r="BUQ664" s="163"/>
      <c r="BUR664" s="163"/>
      <c r="BUS664" s="163"/>
      <c r="BUT664" s="163"/>
      <c r="BUU664" s="163"/>
      <c r="BUV664" s="163"/>
      <c r="BUW664" s="163"/>
      <c r="BUX664" s="163"/>
      <c r="BUY664" s="163"/>
      <c r="BUZ664" s="163"/>
      <c r="BVA664" s="163"/>
      <c r="BVB664" s="163"/>
      <c r="BVC664" s="163"/>
      <c r="BVD664" s="163"/>
      <c r="BVE664" s="163"/>
      <c r="BVF664" s="163"/>
      <c r="BVG664" s="163"/>
      <c r="BVH664" s="163"/>
      <c r="BVI664" s="163"/>
      <c r="BVJ664" s="163"/>
      <c r="BVK664" s="163"/>
      <c r="BVL664" s="163"/>
      <c r="BVM664" s="163"/>
      <c r="BVN664" s="163"/>
      <c r="BVO664" s="163"/>
      <c r="BVP664" s="163"/>
      <c r="BVQ664" s="163"/>
      <c r="BVR664" s="163"/>
      <c r="BVS664" s="163"/>
      <c r="BVT664" s="163"/>
      <c r="BVU664" s="163"/>
      <c r="BVV664" s="163"/>
      <c r="BVW664" s="163"/>
      <c r="BVX664" s="163"/>
      <c r="BVY664" s="163"/>
      <c r="BVZ664" s="163"/>
      <c r="BWA664" s="163"/>
      <c r="BWB664" s="163"/>
      <c r="BWC664" s="163"/>
      <c r="BWD664" s="163"/>
      <c r="BWE664" s="163"/>
      <c r="BWF664" s="163"/>
      <c r="BWG664" s="163"/>
      <c r="BWH664" s="163"/>
      <c r="BWI664" s="163"/>
      <c r="BWJ664" s="163"/>
      <c r="BWK664" s="163"/>
      <c r="BWL664" s="163"/>
      <c r="BWM664" s="163"/>
      <c r="BWN664" s="163"/>
      <c r="BWO664" s="163"/>
      <c r="BWP664" s="163"/>
      <c r="BWQ664" s="163"/>
      <c r="BWR664" s="163"/>
      <c r="BWS664" s="163"/>
      <c r="BWT664" s="163"/>
      <c r="BWU664" s="163"/>
      <c r="BWV664" s="163"/>
      <c r="BWW664" s="163"/>
      <c r="BWX664" s="163"/>
      <c r="BWY664" s="163"/>
      <c r="BWZ664" s="163"/>
      <c r="BXA664" s="163"/>
      <c r="BXB664" s="163"/>
      <c r="BXC664" s="163"/>
      <c r="BXD664" s="163"/>
      <c r="BXE664" s="163"/>
      <c r="BXF664" s="163"/>
      <c r="BXG664" s="163"/>
      <c r="BXH664" s="163"/>
      <c r="BXI664" s="163"/>
      <c r="BXJ664" s="163"/>
      <c r="BXK664" s="163"/>
      <c r="BXL664" s="163"/>
      <c r="BXM664" s="163"/>
      <c r="BXN664" s="163"/>
      <c r="BXO664" s="163"/>
      <c r="BXP664" s="163"/>
      <c r="BXQ664" s="163"/>
      <c r="BXR664" s="163"/>
      <c r="BXS664" s="163"/>
      <c r="BXT664" s="163"/>
      <c r="BXU664" s="163"/>
      <c r="BXV664" s="163"/>
      <c r="BXW664" s="163"/>
      <c r="BXX664" s="163"/>
      <c r="BXY664" s="163"/>
      <c r="BXZ664" s="163"/>
      <c r="BYA664" s="163"/>
      <c r="BYB664" s="163"/>
      <c r="BYC664" s="163"/>
      <c r="BYD664" s="163"/>
      <c r="BYE664" s="163"/>
      <c r="BYF664" s="163"/>
      <c r="BYG664" s="163"/>
      <c r="BYH664" s="163"/>
      <c r="BYI664" s="163"/>
      <c r="BYJ664" s="163"/>
      <c r="BYK664" s="163"/>
      <c r="BYL664" s="163"/>
      <c r="BYM664" s="163"/>
      <c r="BYN664" s="163"/>
      <c r="BYO664" s="163"/>
      <c r="BYP664" s="163"/>
      <c r="BYQ664" s="163"/>
      <c r="BYR664" s="163"/>
      <c r="BYS664" s="163"/>
      <c r="BYT664" s="163"/>
      <c r="BYU664" s="163"/>
      <c r="BYV664" s="163"/>
      <c r="BYW664" s="163"/>
      <c r="BYX664" s="163"/>
      <c r="BYY664" s="163"/>
      <c r="BYZ664" s="163"/>
      <c r="BZA664" s="163"/>
      <c r="BZB664" s="163"/>
      <c r="BZC664" s="163"/>
      <c r="BZD664" s="163"/>
      <c r="BZE664" s="163"/>
      <c r="BZF664" s="163"/>
      <c r="BZG664" s="163"/>
      <c r="BZH664" s="163"/>
      <c r="BZI664" s="163"/>
      <c r="BZJ664" s="163"/>
      <c r="BZK664" s="163"/>
      <c r="BZL664" s="163"/>
      <c r="BZM664" s="163"/>
      <c r="BZN664" s="163"/>
      <c r="BZO664" s="163"/>
      <c r="BZP664" s="163"/>
      <c r="BZQ664" s="163"/>
      <c r="BZR664" s="163"/>
      <c r="BZS664" s="163"/>
      <c r="BZT664" s="163"/>
      <c r="BZU664" s="163"/>
      <c r="BZV664" s="163"/>
      <c r="BZW664" s="163"/>
      <c r="BZX664" s="163"/>
      <c r="BZY664" s="163"/>
      <c r="BZZ664" s="163"/>
      <c r="CAA664" s="163"/>
      <c r="CAB664" s="163"/>
      <c r="CAC664" s="163"/>
      <c r="CAD664" s="163"/>
      <c r="CAE664" s="163"/>
      <c r="CAF664" s="163"/>
      <c r="CAG664" s="163"/>
      <c r="CAH664" s="163"/>
      <c r="CAI664" s="163"/>
      <c r="CAJ664" s="163"/>
      <c r="CAK664" s="163"/>
      <c r="CAL664" s="163"/>
      <c r="CAM664" s="163"/>
      <c r="CAN664" s="163"/>
      <c r="CAO664" s="163"/>
      <c r="CAP664" s="163"/>
      <c r="CAQ664" s="163"/>
      <c r="CAR664" s="163"/>
      <c r="CAS664" s="163"/>
      <c r="CAT664" s="163"/>
      <c r="CAU664" s="163"/>
      <c r="CAV664" s="163"/>
      <c r="CAW664" s="163"/>
      <c r="CAX664" s="163"/>
      <c r="CAY664" s="163"/>
      <c r="CAZ664" s="163"/>
      <c r="CBA664" s="163"/>
      <c r="CBB664" s="163"/>
      <c r="CBC664" s="163"/>
      <c r="CBD664" s="163"/>
      <c r="CBE664" s="163"/>
      <c r="CBF664" s="163"/>
      <c r="CBG664" s="163"/>
      <c r="CBH664" s="163"/>
      <c r="CBI664" s="163"/>
      <c r="CBJ664" s="163"/>
      <c r="CBK664" s="163"/>
      <c r="CBL664" s="163"/>
      <c r="CBM664" s="163"/>
      <c r="CBN664" s="163"/>
      <c r="CBO664" s="163"/>
      <c r="CBP664" s="163"/>
      <c r="CBQ664" s="163"/>
      <c r="CBR664" s="163"/>
      <c r="CBS664" s="163"/>
      <c r="CBT664" s="163"/>
      <c r="CBU664" s="163"/>
      <c r="CBV664" s="163"/>
      <c r="CBW664" s="163"/>
      <c r="CBX664" s="163"/>
      <c r="CBY664" s="163"/>
      <c r="CBZ664" s="163"/>
      <c r="CCA664" s="163"/>
      <c r="CCB664" s="163"/>
      <c r="CCC664" s="163"/>
      <c r="CCD664" s="163"/>
      <c r="CCE664" s="163"/>
      <c r="CCF664" s="163"/>
      <c r="CCG664" s="163"/>
      <c r="CCH664" s="163"/>
      <c r="CCI664" s="163"/>
      <c r="CCJ664" s="163"/>
      <c r="CCK664" s="163"/>
      <c r="CCL664" s="163"/>
      <c r="CCM664" s="163"/>
      <c r="CCN664" s="163"/>
      <c r="CCO664" s="163"/>
      <c r="CCP664" s="163"/>
      <c r="CCQ664" s="163"/>
      <c r="CCR664" s="163"/>
      <c r="CCS664" s="163"/>
      <c r="CCT664" s="163"/>
      <c r="CCU664" s="163"/>
      <c r="CCV664" s="163"/>
      <c r="CCW664" s="163"/>
      <c r="CCX664" s="163"/>
      <c r="CCY664" s="163"/>
      <c r="CCZ664" s="163"/>
      <c r="CDA664" s="163"/>
      <c r="CDB664" s="163"/>
      <c r="CDC664" s="163"/>
      <c r="CDD664" s="163"/>
      <c r="CDE664" s="163"/>
      <c r="CDF664" s="163"/>
      <c r="CDG664" s="163"/>
      <c r="CDH664" s="163"/>
      <c r="CDI664" s="163"/>
      <c r="CDJ664" s="163"/>
      <c r="CDK664" s="163"/>
      <c r="CDL664" s="163"/>
      <c r="CDM664" s="163"/>
      <c r="CDN664" s="163"/>
      <c r="CDO664" s="163"/>
      <c r="CDP664" s="163"/>
      <c r="CDQ664" s="163"/>
      <c r="CDR664" s="163"/>
      <c r="CDS664" s="163"/>
      <c r="CDT664" s="163"/>
      <c r="CDU664" s="163"/>
      <c r="CDV664" s="163"/>
      <c r="CDW664" s="163"/>
      <c r="CDX664" s="163"/>
      <c r="CDY664" s="163"/>
      <c r="CDZ664" s="163"/>
      <c r="CEA664" s="163"/>
      <c r="CEB664" s="163"/>
      <c r="CEC664" s="163"/>
      <c r="CED664" s="163"/>
      <c r="CEE664" s="163"/>
      <c r="CEF664" s="163"/>
      <c r="CEG664" s="163"/>
      <c r="CEH664" s="163"/>
      <c r="CEI664" s="163"/>
      <c r="CEJ664" s="163"/>
      <c r="CEK664" s="163"/>
      <c r="CEL664" s="163"/>
      <c r="CEM664" s="163"/>
      <c r="CEN664" s="163"/>
      <c r="CEO664" s="163"/>
      <c r="CEP664" s="163"/>
      <c r="CEQ664" s="163"/>
      <c r="CER664" s="163"/>
      <c r="CES664" s="163"/>
      <c r="CET664" s="163"/>
      <c r="CEU664" s="163"/>
      <c r="CEV664" s="163"/>
      <c r="CEW664" s="163"/>
      <c r="CEX664" s="163"/>
      <c r="CEY664" s="163"/>
      <c r="CEZ664" s="163"/>
      <c r="CFA664" s="163"/>
      <c r="CFB664" s="163"/>
      <c r="CFC664" s="163"/>
      <c r="CFD664" s="163"/>
      <c r="CFE664" s="163"/>
      <c r="CFF664" s="163"/>
      <c r="CFG664" s="163"/>
      <c r="CFH664" s="163"/>
      <c r="CFI664" s="163"/>
      <c r="CFJ664" s="163"/>
      <c r="CFK664" s="163"/>
      <c r="CFL664" s="163"/>
      <c r="CFM664" s="163"/>
      <c r="CFN664" s="163"/>
      <c r="CFO664" s="163"/>
      <c r="CFP664" s="163"/>
      <c r="CFQ664" s="163"/>
      <c r="CFR664" s="163"/>
      <c r="CFS664" s="163"/>
      <c r="CFT664" s="163"/>
      <c r="CFU664" s="163"/>
      <c r="CFV664" s="163"/>
      <c r="CFW664" s="163"/>
      <c r="CFX664" s="163"/>
      <c r="CFY664" s="163"/>
      <c r="CFZ664" s="163"/>
      <c r="CGA664" s="163"/>
      <c r="CGB664" s="163"/>
      <c r="CGC664" s="163"/>
      <c r="CGD664" s="163"/>
      <c r="CGE664" s="163"/>
      <c r="CGF664" s="163"/>
      <c r="CGG664" s="163"/>
      <c r="CGH664" s="163"/>
      <c r="CGI664" s="163"/>
      <c r="CGJ664" s="163"/>
      <c r="CGK664" s="163"/>
      <c r="CGL664" s="163"/>
      <c r="CGM664" s="163"/>
      <c r="CGN664" s="163"/>
      <c r="CGO664" s="163"/>
      <c r="CGP664" s="163"/>
      <c r="CGQ664" s="163"/>
      <c r="CGR664" s="163"/>
      <c r="CGS664" s="163"/>
      <c r="CGT664" s="163"/>
      <c r="CGU664" s="163"/>
      <c r="CGV664" s="163"/>
      <c r="CGW664" s="163"/>
      <c r="CGX664" s="163"/>
      <c r="CGY664" s="163"/>
      <c r="CGZ664" s="163"/>
      <c r="CHA664" s="163"/>
      <c r="CHB664" s="163"/>
      <c r="CHC664" s="163"/>
      <c r="CHD664" s="163"/>
      <c r="CHE664" s="163"/>
      <c r="CHF664" s="163"/>
      <c r="CHG664" s="163"/>
      <c r="CHH664" s="163"/>
      <c r="CHI664" s="163"/>
      <c r="CHJ664" s="163"/>
      <c r="CHK664" s="163"/>
      <c r="CHL664" s="163"/>
      <c r="CHM664" s="163"/>
      <c r="CHN664" s="163"/>
      <c r="CHO664" s="163"/>
      <c r="CHP664" s="163"/>
      <c r="CHQ664" s="163"/>
      <c r="CHR664" s="163"/>
      <c r="CHS664" s="163"/>
      <c r="CHT664" s="163"/>
      <c r="CHU664" s="163"/>
      <c r="CHV664" s="163"/>
      <c r="CHW664" s="163"/>
      <c r="CHX664" s="163"/>
      <c r="CHY664" s="163"/>
      <c r="CHZ664" s="163"/>
      <c r="CIA664" s="163"/>
      <c r="CIB664" s="163"/>
      <c r="CIC664" s="163"/>
      <c r="CID664" s="163"/>
      <c r="CIE664" s="163"/>
      <c r="CIF664" s="163"/>
      <c r="CIG664" s="163"/>
      <c r="CIH664" s="163"/>
      <c r="CII664" s="163"/>
      <c r="CIJ664" s="163"/>
      <c r="CIK664" s="163"/>
      <c r="CIL664" s="163"/>
      <c r="CIM664" s="163"/>
      <c r="CIN664" s="163"/>
      <c r="CIO664" s="163"/>
      <c r="CIP664" s="163"/>
      <c r="CIQ664" s="163"/>
      <c r="CIR664" s="163"/>
      <c r="CIS664" s="163"/>
      <c r="CIT664" s="163"/>
      <c r="CIU664" s="163"/>
      <c r="CIV664" s="163"/>
      <c r="CIW664" s="163"/>
      <c r="CIX664" s="163"/>
      <c r="CIY664" s="163"/>
      <c r="CIZ664" s="163"/>
      <c r="CJA664" s="163"/>
      <c r="CJB664" s="163"/>
      <c r="CJC664" s="163"/>
      <c r="CJD664" s="163"/>
      <c r="CJE664" s="163"/>
      <c r="CJF664" s="163"/>
      <c r="CJG664" s="163"/>
      <c r="CJH664" s="163"/>
      <c r="CJI664" s="163"/>
      <c r="CJJ664" s="163"/>
      <c r="CJK664" s="163"/>
      <c r="CJL664" s="163"/>
      <c r="CJM664" s="163"/>
      <c r="CJN664" s="163"/>
      <c r="CJO664" s="163"/>
      <c r="CJP664" s="163"/>
      <c r="CJQ664" s="163"/>
      <c r="CJR664" s="163"/>
      <c r="CJS664" s="163"/>
      <c r="CJT664" s="163"/>
      <c r="CJU664" s="163"/>
      <c r="CJV664" s="163"/>
      <c r="CJW664" s="163"/>
      <c r="CJX664" s="163"/>
      <c r="CJY664" s="163"/>
      <c r="CJZ664" s="163"/>
      <c r="CKA664" s="163"/>
      <c r="CKB664" s="163"/>
      <c r="CKC664" s="163"/>
      <c r="CKD664" s="163"/>
      <c r="CKE664" s="163"/>
      <c r="CKF664" s="163"/>
      <c r="CKG664" s="163"/>
      <c r="CKH664" s="163"/>
      <c r="CKI664" s="163"/>
      <c r="CKJ664" s="163"/>
      <c r="CKK664" s="163"/>
      <c r="CKL664" s="163"/>
      <c r="CKM664" s="163"/>
      <c r="CKN664" s="163"/>
      <c r="CKO664" s="163"/>
      <c r="CKP664" s="163"/>
      <c r="CKQ664" s="163"/>
      <c r="CKR664" s="163"/>
      <c r="CKS664" s="163"/>
      <c r="CKT664" s="163"/>
      <c r="CKU664" s="163"/>
      <c r="CKV664" s="163"/>
      <c r="CKW664" s="163"/>
      <c r="CKX664" s="163"/>
      <c r="CKY664" s="163"/>
      <c r="CKZ664" s="163"/>
      <c r="CLA664" s="163"/>
      <c r="CLB664" s="163"/>
      <c r="CLC664" s="163"/>
      <c r="CLD664" s="163"/>
      <c r="CLE664" s="163"/>
      <c r="CLF664" s="163"/>
      <c r="CLG664" s="163"/>
      <c r="CLH664" s="163"/>
      <c r="CLI664" s="163"/>
      <c r="CLJ664" s="163"/>
      <c r="CLK664" s="163"/>
      <c r="CLL664" s="163"/>
      <c r="CLM664" s="163"/>
      <c r="CLN664" s="163"/>
      <c r="CLO664" s="163"/>
      <c r="CLP664" s="163"/>
      <c r="CLQ664" s="163"/>
      <c r="CLR664" s="163"/>
      <c r="CLS664" s="163"/>
      <c r="CLT664" s="163"/>
      <c r="CLU664" s="163"/>
      <c r="CLV664" s="163"/>
      <c r="CLW664" s="163"/>
      <c r="CLX664" s="163"/>
      <c r="CLY664" s="163"/>
      <c r="CLZ664" s="163"/>
      <c r="CMA664" s="163"/>
      <c r="CMB664" s="163"/>
      <c r="CMC664" s="163"/>
      <c r="CMD664" s="163"/>
      <c r="CME664" s="163"/>
      <c r="CMF664" s="163"/>
      <c r="CMG664" s="163"/>
      <c r="CMH664" s="163"/>
      <c r="CMI664" s="163"/>
      <c r="CMJ664" s="163"/>
      <c r="CMK664" s="163"/>
      <c r="CML664" s="163"/>
      <c r="CMM664" s="163"/>
      <c r="CMN664" s="163"/>
      <c r="CMO664" s="163"/>
      <c r="CMP664" s="163"/>
      <c r="CMQ664" s="163"/>
      <c r="CMR664" s="163"/>
      <c r="CMS664" s="163"/>
      <c r="CMT664" s="163"/>
      <c r="CMU664" s="163"/>
      <c r="CMV664" s="163"/>
      <c r="CMW664" s="163"/>
      <c r="CMX664" s="163"/>
      <c r="CMY664" s="163"/>
      <c r="CMZ664" s="163"/>
      <c r="CNA664" s="163"/>
      <c r="CNB664" s="163"/>
      <c r="CNC664" s="163"/>
      <c r="CND664" s="163"/>
      <c r="CNE664" s="163"/>
      <c r="CNF664" s="163"/>
      <c r="CNG664" s="163"/>
      <c r="CNH664" s="163"/>
      <c r="CNI664" s="163"/>
      <c r="CNJ664" s="163"/>
      <c r="CNK664" s="163"/>
      <c r="CNL664" s="163"/>
      <c r="CNM664" s="163"/>
      <c r="CNN664" s="163"/>
      <c r="CNO664" s="163"/>
      <c r="CNP664" s="163"/>
      <c r="CNQ664" s="163"/>
      <c r="CNR664" s="163"/>
      <c r="CNS664" s="163"/>
      <c r="CNT664" s="163"/>
      <c r="CNU664" s="163"/>
      <c r="CNV664" s="163"/>
      <c r="CNW664" s="163"/>
      <c r="CNX664" s="163"/>
      <c r="CNY664" s="163"/>
      <c r="CNZ664" s="163"/>
      <c r="COA664" s="163"/>
      <c r="COB664" s="163"/>
      <c r="COC664" s="163"/>
      <c r="COD664" s="163"/>
      <c r="COE664" s="163"/>
      <c r="COF664" s="163"/>
      <c r="COG664" s="163"/>
      <c r="COH664" s="163"/>
      <c r="COI664" s="163"/>
      <c r="COJ664" s="163"/>
      <c r="COK664" s="163"/>
      <c r="COL664" s="163"/>
      <c r="COM664" s="163"/>
      <c r="CON664" s="163"/>
      <c r="COO664" s="163"/>
      <c r="COP664" s="163"/>
      <c r="COQ664" s="163"/>
      <c r="COR664" s="163"/>
      <c r="COS664" s="163"/>
      <c r="COT664" s="163"/>
      <c r="COU664" s="163"/>
      <c r="COV664" s="163"/>
      <c r="COW664" s="163"/>
      <c r="COX664" s="163"/>
      <c r="COY664" s="163"/>
      <c r="COZ664" s="163"/>
      <c r="CPA664" s="163"/>
      <c r="CPB664" s="163"/>
      <c r="CPC664" s="163"/>
      <c r="CPD664" s="163"/>
      <c r="CPE664" s="163"/>
      <c r="CPF664" s="163"/>
      <c r="CPG664" s="163"/>
      <c r="CPH664" s="163"/>
      <c r="CPI664" s="163"/>
      <c r="CPJ664" s="163"/>
      <c r="CPK664" s="163"/>
      <c r="CPL664" s="163"/>
      <c r="CPM664" s="163"/>
      <c r="CPN664" s="163"/>
      <c r="CPO664" s="163"/>
      <c r="CPP664" s="163"/>
      <c r="CPQ664" s="163"/>
      <c r="CPR664" s="163"/>
      <c r="CPS664" s="163"/>
      <c r="CPT664" s="163"/>
      <c r="CPU664" s="163"/>
      <c r="CPV664" s="163"/>
      <c r="CPW664" s="163"/>
      <c r="CPX664" s="163"/>
      <c r="CPY664" s="163"/>
      <c r="CPZ664" s="163"/>
      <c r="CQA664" s="163"/>
      <c r="CQB664" s="163"/>
      <c r="CQC664" s="163"/>
      <c r="CQD664" s="163"/>
      <c r="CQE664" s="163"/>
      <c r="CQF664" s="163"/>
      <c r="CQG664" s="163"/>
      <c r="CQH664" s="163"/>
      <c r="CQI664" s="163"/>
      <c r="CQJ664" s="163"/>
      <c r="CQK664" s="163"/>
      <c r="CQL664" s="163"/>
      <c r="CQM664" s="163"/>
      <c r="CQN664" s="163"/>
      <c r="CQO664" s="163"/>
      <c r="CQP664" s="163"/>
      <c r="CQQ664" s="163"/>
      <c r="CQR664" s="163"/>
      <c r="CQS664" s="163"/>
      <c r="CQT664" s="163"/>
      <c r="CQU664" s="163"/>
      <c r="CQV664" s="163"/>
      <c r="CQW664" s="163"/>
      <c r="CQX664" s="163"/>
      <c r="CQY664" s="163"/>
      <c r="CQZ664" s="163"/>
      <c r="CRA664" s="163"/>
      <c r="CRB664" s="163"/>
      <c r="CRC664" s="163"/>
      <c r="CRD664" s="163"/>
      <c r="CRE664" s="163"/>
      <c r="CRF664" s="163"/>
      <c r="CRG664" s="163"/>
      <c r="CRH664" s="163"/>
      <c r="CRI664" s="163"/>
      <c r="CRJ664" s="163"/>
      <c r="CRK664" s="163"/>
      <c r="CRL664" s="163"/>
      <c r="CRM664" s="163"/>
      <c r="CRN664" s="163"/>
      <c r="CRO664" s="163"/>
      <c r="CRP664" s="163"/>
      <c r="CRQ664" s="163"/>
      <c r="CRR664" s="163"/>
      <c r="CRS664" s="163"/>
      <c r="CRT664" s="163"/>
      <c r="CRU664" s="163"/>
      <c r="CRV664" s="163"/>
      <c r="CRW664" s="163"/>
      <c r="CRX664" s="163"/>
      <c r="CRY664" s="163"/>
      <c r="CRZ664" s="163"/>
      <c r="CSA664" s="163"/>
      <c r="CSB664" s="163"/>
      <c r="CSC664" s="163"/>
      <c r="CSD664" s="163"/>
      <c r="CSE664" s="163"/>
      <c r="CSF664" s="163"/>
      <c r="CSG664" s="163"/>
      <c r="CSH664" s="163"/>
      <c r="CSI664" s="163"/>
      <c r="CSJ664" s="163"/>
      <c r="CSK664" s="163"/>
      <c r="CSL664" s="163"/>
      <c r="CSM664" s="163"/>
      <c r="CSN664" s="163"/>
      <c r="CSO664" s="163"/>
      <c r="CSP664" s="163"/>
      <c r="CSQ664" s="163"/>
      <c r="CSR664" s="163"/>
      <c r="CSS664" s="163"/>
      <c r="CST664" s="163"/>
      <c r="CSU664" s="163"/>
      <c r="CSV664" s="163"/>
      <c r="CSW664" s="163"/>
      <c r="CSX664" s="163"/>
      <c r="CSY664" s="163"/>
      <c r="CSZ664" s="163"/>
      <c r="CTA664" s="163"/>
      <c r="CTB664" s="163"/>
      <c r="CTC664" s="163"/>
      <c r="CTD664" s="163"/>
      <c r="CTE664" s="163"/>
      <c r="CTF664" s="163"/>
      <c r="CTG664" s="163"/>
      <c r="CTH664" s="163"/>
      <c r="CTI664" s="163"/>
      <c r="CTJ664" s="163"/>
      <c r="CTK664" s="163"/>
      <c r="CTL664" s="163"/>
      <c r="CTM664" s="163"/>
      <c r="CTN664" s="163"/>
      <c r="CTO664" s="163"/>
      <c r="CTP664" s="163"/>
      <c r="CTQ664" s="163"/>
      <c r="CTR664" s="163"/>
      <c r="CTS664" s="163"/>
      <c r="CTT664" s="163"/>
      <c r="CTU664" s="163"/>
      <c r="CTV664" s="163"/>
      <c r="CTW664" s="163"/>
      <c r="CTX664" s="163"/>
      <c r="CTY664" s="163"/>
      <c r="CTZ664" s="163"/>
      <c r="CUA664" s="163"/>
      <c r="CUB664" s="163"/>
      <c r="CUC664" s="163"/>
      <c r="CUD664" s="163"/>
      <c r="CUE664" s="163"/>
      <c r="CUF664" s="163"/>
      <c r="CUG664" s="163"/>
      <c r="CUH664" s="163"/>
      <c r="CUI664" s="163"/>
      <c r="CUJ664" s="163"/>
      <c r="CUK664" s="163"/>
      <c r="CUL664" s="163"/>
      <c r="CUM664" s="163"/>
      <c r="CUN664" s="163"/>
      <c r="CUO664" s="163"/>
      <c r="CUP664" s="163"/>
      <c r="CUQ664" s="163"/>
      <c r="CUR664" s="163"/>
      <c r="CUS664" s="163"/>
      <c r="CUT664" s="163"/>
      <c r="CUU664" s="163"/>
      <c r="CUV664" s="163"/>
      <c r="CUW664" s="163"/>
      <c r="CUX664" s="163"/>
      <c r="CUY664" s="163"/>
      <c r="CUZ664" s="163"/>
      <c r="CVA664" s="163"/>
      <c r="CVB664" s="163"/>
      <c r="CVC664" s="163"/>
      <c r="CVD664" s="163"/>
      <c r="CVE664" s="163"/>
      <c r="CVF664" s="163"/>
      <c r="CVG664" s="163"/>
      <c r="CVH664" s="163"/>
      <c r="CVI664" s="163"/>
      <c r="CVJ664" s="163"/>
      <c r="CVK664" s="163"/>
      <c r="CVL664" s="163"/>
      <c r="CVM664" s="163"/>
      <c r="CVN664" s="163"/>
      <c r="CVO664" s="163"/>
      <c r="CVP664" s="163"/>
      <c r="CVQ664" s="163"/>
      <c r="CVR664" s="163"/>
      <c r="CVS664" s="163"/>
      <c r="CVT664" s="163"/>
      <c r="CVU664" s="163"/>
      <c r="CVV664" s="163"/>
      <c r="CVW664" s="163"/>
      <c r="CVX664" s="163"/>
      <c r="CVY664" s="163"/>
      <c r="CVZ664" s="163"/>
      <c r="CWA664" s="163"/>
      <c r="CWB664" s="163"/>
      <c r="CWC664" s="163"/>
      <c r="CWD664" s="163"/>
      <c r="CWE664" s="163"/>
      <c r="CWF664" s="163"/>
      <c r="CWG664" s="163"/>
      <c r="CWH664" s="163"/>
      <c r="CWI664" s="163"/>
      <c r="CWJ664" s="163"/>
      <c r="CWK664" s="163"/>
      <c r="CWL664" s="163"/>
      <c r="CWM664" s="163"/>
      <c r="CWN664" s="163"/>
      <c r="CWO664" s="163"/>
      <c r="CWP664" s="163"/>
      <c r="CWQ664" s="163"/>
      <c r="CWR664" s="163"/>
      <c r="CWS664" s="163"/>
      <c r="CWT664" s="163"/>
      <c r="CWU664" s="163"/>
      <c r="CWV664" s="163"/>
      <c r="CWW664" s="163"/>
      <c r="CWX664" s="163"/>
      <c r="CWY664" s="163"/>
      <c r="CWZ664" s="163"/>
      <c r="CXA664" s="163"/>
      <c r="CXB664" s="163"/>
      <c r="CXC664" s="163"/>
      <c r="CXD664" s="163"/>
      <c r="CXE664" s="163"/>
      <c r="CXF664" s="163"/>
      <c r="CXG664" s="163"/>
      <c r="CXH664" s="163"/>
      <c r="CXI664" s="163"/>
      <c r="CXJ664" s="163"/>
      <c r="CXK664" s="163"/>
      <c r="CXL664" s="163"/>
      <c r="CXM664" s="163"/>
      <c r="CXN664" s="163"/>
      <c r="CXO664" s="163"/>
      <c r="CXP664" s="163"/>
      <c r="CXQ664" s="163"/>
      <c r="CXR664" s="163"/>
      <c r="CXS664" s="163"/>
      <c r="CXT664" s="163"/>
      <c r="CXU664" s="163"/>
      <c r="CXV664" s="163"/>
      <c r="CXW664" s="163"/>
      <c r="CXX664" s="163"/>
      <c r="CXY664" s="163"/>
      <c r="CXZ664" s="163"/>
      <c r="CYA664" s="163"/>
      <c r="CYB664" s="163"/>
      <c r="CYC664" s="163"/>
      <c r="CYD664" s="163"/>
      <c r="CYE664" s="163"/>
      <c r="CYF664" s="163"/>
      <c r="CYG664" s="163"/>
      <c r="CYH664" s="163"/>
      <c r="CYI664" s="163"/>
      <c r="CYJ664" s="163"/>
      <c r="CYK664" s="163"/>
      <c r="CYL664" s="163"/>
      <c r="CYM664" s="163"/>
      <c r="CYN664" s="163"/>
      <c r="CYO664" s="163"/>
      <c r="CYP664" s="163"/>
      <c r="CYQ664" s="163"/>
      <c r="CYR664" s="163"/>
      <c r="CYS664" s="163"/>
      <c r="CYT664" s="163"/>
      <c r="CYU664" s="163"/>
      <c r="CYV664" s="163"/>
      <c r="CYW664" s="163"/>
      <c r="CYX664" s="163"/>
      <c r="CYY664" s="163"/>
      <c r="CYZ664" s="163"/>
      <c r="CZA664" s="163"/>
      <c r="CZB664" s="163"/>
      <c r="CZC664" s="163"/>
      <c r="CZD664" s="163"/>
      <c r="CZE664" s="163"/>
      <c r="CZF664" s="163"/>
      <c r="CZG664" s="163"/>
      <c r="CZH664" s="163"/>
      <c r="CZI664" s="163"/>
      <c r="CZJ664" s="163"/>
      <c r="CZK664" s="163"/>
      <c r="CZL664" s="163"/>
      <c r="CZM664" s="163"/>
      <c r="CZN664" s="163"/>
      <c r="CZO664" s="163"/>
      <c r="CZP664" s="163"/>
      <c r="CZQ664" s="163"/>
      <c r="CZR664" s="163"/>
      <c r="CZS664" s="163"/>
      <c r="CZT664" s="163"/>
      <c r="CZU664" s="163"/>
      <c r="CZV664" s="163"/>
      <c r="CZW664" s="163"/>
      <c r="CZX664" s="163"/>
      <c r="CZY664" s="163"/>
      <c r="CZZ664" s="163"/>
      <c r="DAA664" s="163"/>
      <c r="DAB664" s="163"/>
      <c r="DAC664" s="163"/>
      <c r="DAD664" s="163"/>
      <c r="DAE664" s="163"/>
      <c r="DAF664" s="163"/>
      <c r="DAG664" s="163"/>
      <c r="DAH664" s="163"/>
      <c r="DAI664" s="163"/>
      <c r="DAJ664" s="163"/>
      <c r="DAK664" s="163"/>
      <c r="DAL664" s="163"/>
      <c r="DAM664" s="163"/>
      <c r="DAN664" s="163"/>
      <c r="DAO664" s="163"/>
      <c r="DAP664" s="163"/>
      <c r="DAQ664" s="163"/>
      <c r="DAR664" s="163"/>
      <c r="DAS664" s="163"/>
      <c r="DAT664" s="163"/>
      <c r="DAU664" s="163"/>
      <c r="DAV664" s="163"/>
      <c r="DAW664" s="163"/>
      <c r="DAX664" s="163"/>
      <c r="DAY664" s="163"/>
      <c r="DAZ664" s="163"/>
      <c r="DBA664" s="163"/>
      <c r="DBB664" s="163"/>
      <c r="DBC664" s="163"/>
      <c r="DBD664" s="163"/>
      <c r="DBE664" s="163"/>
      <c r="DBF664" s="163"/>
      <c r="DBG664" s="163"/>
      <c r="DBH664" s="163"/>
      <c r="DBI664" s="163"/>
      <c r="DBJ664" s="163"/>
      <c r="DBK664" s="163"/>
      <c r="DBL664" s="163"/>
      <c r="DBM664" s="163"/>
      <c r="DBN664" s="163"/>
      <c r="DBO664" s="163"/>
      <c r="DBP664" s="163"/>
      <c r="DBQ664" s="163"/>
      <c r="DBR664" s="163"/>
      <c r="DBS664" s="163"/>
      <c r="DBT664" s="163"/>
      <c r="DBU664" s="163"/>
      <c r="DBV664" s="163"/>
      <c r="DBW664" s="163"/>
      <c r="DBX664" s="163"/>
      <c r="DBY664" s="163"/>
      <c r="DBZ664" s="163"/>
      <c r="DCA664" s="163"/>
      <c r="DCB664" s="163"/>
      <c r="DCC664" s="163"/>
      <c r="DCD664" s="163"/>
      <c r="DCE664" s="163"/>
      <c r="DCF664" s="163"/>
      <c r="DCG664" s="163"/>
      <c r="DCH664" s="163"/>
      <c r="DCI664" s="163"/>
      <c r="DCJ664" s="163"/>
      <c r="DCK664" s="163"/>
      <c r="DCL664" s="163"/>
      <c r="DCM664" s="163"/>
      <c r="DCN664" s="163"/>
      <c r="DCO664" s="163"/>
      <c r="DCP664" s="163"/>
      <c r="DCQ664" s="163"/>
      <c r="DCR664" s="163"/>
      <c r="DCS664" s="163"/>
      <c r="DCT664" s="163"/>
      <c r="DCU664" s="163"/>
      <c r="DCV664" s="163"/>
      <c r="DCW664" s="163"/>
      <c r="DCX664" s="163"/>
      <c r="DCY664" s="163"/>
      <c r="DCZ664" s="163"/>
      <c r="DDA664" s="163"/>
      <c r="DDB664" s="163"/>
      <c r="DDC664" s="163"/>
      <c r="DDD664" s="163"/>
      <c r="DDE664" s="163"/>
      <c r="DDF664" s="163"/>
      <c r="DDG664" s="163"/>
      <c r="DDH664" s="163"/>
      <c r="DDI664" s="163"/>
      <c r="DDJ664" s="163"/>
      <c r="DDK664" s="163"/>
      <c r="DDL664" s="163"/>
      <c r="DDM664" s="163"/>
      <c r="DDN664" s="163"/>
      <c r="DDO664" s="163"/>
      <c r="DDP664" s="163"/>
      <c r="DDQ664" s="163"/>
      <c r="DDR664" s="163"/>
      <c r="DDS664" s="163"/>
      <c r="DDT664" s="163"/>
      <c r="DDU664" s="163"/>
      <c r="DDV664" s="163"/>
      <c r="DDW664" s="163"/>
      <c r="DDX664" s="163"/>
      <c r="DDY664" s="163"/>
      <c r="DDZ664" s="163"/>
      <c r="DEA664" s="163"/>
      <c r="DEB664" s="163"/>
      <c r="DEC664" s="163"/>
      <c r="DED664" s="163"/>
      <c r="DEE664" s="163"/>
      <c r="DEF664" s="163"/>
      <c r="DEG664" s="163"/>
      <c r="DEH664" s="163"/>
      <c r="DEI664" s="163"/>
      <c r="DEJ664" s="163"/>
      <c r="DEK664" s="163"/>
      <c r="DEL664" s="163"/>
      <c r="DEM664" s="163"/>
      <c r="DEN664" s="163"/>
      <c r="DEO664" s="163"/>
      <c r="DEP664" s="163"/>
      <c r="DEQ664" s="163"/>
      <c r="DER664" s="163"/>
      <c r="DES664" s="163"/>
      <c r="DET664" s="163"/>
      <c r="DEU664" s="163"/>
      <c r="DEV664" s="163"/>
      <c r="DEW664" s="163"/>
      <c r="DEX664" s="163"/>
      <c r="DEY664" s="163"/>
      <c r="DEZ664" s="163"/>
      <c r="DFA664" s="163"/>
      <c r="DFB664" s="163"/>
      <c r="DFC664" s="163"/>
      <c r="DFD664" s="163"/>
      <c r="DFE664" s="163"/>
      <c r="DFF664" s="163"/>
      <c r="DFG664" s="163"/>
      <c r="DFH664" s="163"/>
      <c r="DFI664" s="163"/>
      <c r="DFJ664" s="163"/>
      <c r="DFK664" s="163"/>
      <c r="DFL664" s="163"/>
      <c r="DFM664" s="163"/>
      <c r="DFN664" s="163"/>
      <c r="DFO664" s="163"/>
      <c r="DFP664" s="163"/>
      <c r="DFQ664" s="163"/>
      <c r="DFR664" s="163"/>
      <c r="DFS664" s="163"/>
      <c r="DFT664" s="163"/>
      <c r="DFU664" s="163"/>
      <c r="DFV664" s="163"/>
      <c r="DFW664" s="163"/>
      <c r="DFX664" s="163"/>
      <c r="DFY664" s="163"/>
      <c r="DFZ664" s="163"/>
      <c r="DGA664" s="163"/>
      <c r="DGB664" s="163"/>
      <c r="DGC664" s="163"/>
      <c r="DGD664" s="163"/>
      <c r="DGE664" s="163"/>
      <c r="DGF664" s="163"/>
      <c r="DGG664" s="163"/>
      <c r="DGH664" s="163"/>
      <c r="DGI664" s="163"/>
      <c r="DGJ664" s="163"/>
      <c r="DGK664" s="163"/>
      <c r="DGL664" s="163"/>
      <c r="DGM664" s="163"/>
      <c r="DGN664" s="163"/>
      <c r="DGO664" s="163"/>
      <c r="DGP664" s="163"/>
      <c r="DGQ664" s="163"/>
      <c r="DGR664" s="163"/>
      <c r="DGS664" s="163"/>
      <c r="DGT664" s="163"/>
      <c r="DGU664" s="163"/>
      <c r="DGV664" s="163"/>
      <c r="DGW664" s="163"/>
      <c r="DGX664" s="163"/>
      <c r="DGY664" s="163"/>
      <c r="DGZ664" s="163"/>
      <c r="DHA664" s="163"/>
      <c r="DHB664" s="163"/>
      <c r="DHC664" s="163"/>
      <c r="DHD664" s="163"/>
      <c r="DHE664" s="163"/>
      <c r="DHF664" s="163"/>
      <c r="DHG664" s="163"/>
      <c r="DHH664" s="163"/>
      <c r="DHI664" s="163"/>
      <c r="DHJ664" s="163"/>
      <c r="DHK664" s="163"/>
      <c r="DHL664" s="163"/>
      <c r="DHM664" s="163"/>
      <c r="DHN664" s="163"/>
      <c r="DHO664" s="163"/>
      <c r="DHP664" s="163"/>
      <c r="DHQ664" s="163"/>
      <c r="DHR664" s="163"/>
      <c r="DHS664" s="163"/>
      <c r="DHT664" s="163"/>
      <c r="DHU664" s="163"/>
      <c r="DHV664" s="163"/>
      <c r="DHW664" s="163"/>
      <c r="DHX664" s="163"/>
      <c r="DHY664" s="163"/>
      <c r="DHZ664" s="163"/>
      <c r="DIA664" s="163"/>
      <c r="DIB664" s="163"/>
      <c r="DIC664" s="163"/>
      <c r="DID664" s="163"/>
      <c r="DIE664" s="163"/>
      <c r="DIF664" s="163"/>
      <c r="DIG664" s="163"/>
      <c r="DIH664" s="163"/>
      <c r="DII664" s="163"/>
      <c r="DIJ664" s="163"/>
      <c r="DIK664" s="163"/>
      <c r="DIL664" s="163"/>
      <c r="DIM664" s="163"/>
      <c r="DIN664" s="163"/>
      <c r="DIO664" s="163"/>
      <c r="DIP664" s="163"/>
      <c r="DIQ664" s="163"/>
      <c r="DIR664" s="163"/>
      <c r="DIS664" s="163"/>
      <c r="DIT664" s="163"/>
      <c r="DIU664" s="163"/>
      <c r="DIV664" s="163"/>
      <c r="DIW664" s="163"/>
      <c r="DIX664" s="163"/>
      <c r="DIY664" s="163"/>
      <c r="DIZ664" s="163"/>
      <c r="DJA664" s="163"/>
      <c r="DJB664" s="163"/>
      <c r="DJC664" s="163"/>
      <c r="DJD664" s="163"/>
      <c r="DJE664" s="163"/>
      <c r="DJF664" s="163"/>
      <c r="DJG664" s="163"/>
      <c r="DJH664" s="163"/>
      <c r="DJI664" s="163"/>
      <c r="DJJ664" s="163"/>
      <c r="DJK664" s="163"/>
      <c r="DJL664" s="163"/>
      <c r="DJM664" s="163"/>
      <c r="DJN664" s="163"/>
      <c r="DJO664" s="163"/>
      <c r="DJP664" s="163"/>
      <c r="DJQ664" s="163"/>
      <c r="DJR664" s="163"/>
      <c r="DJS664" s="163"/>
      <c r="DJT664" s="163"/>
      <c r="DJU664" s="163"/>
      <c r="DJV664" s="163"/>
      <c r="DJW664" s="163"/>
      <c r="DJX664" s="163"/>
      <c r="DJY664" s="163"/>
      <c r="DJZ664" s="163"/>
      <c r="DKA664" s="163"/>
      <c r="DKB664" s="163"/>
      <c r="DKC664" s="163"/>
      <c r="DKD664" s="163"/>
      <c r="DKE664" s="163"/>
      <c r="DKF664" s="163"/>
      <c r="DKG664" s="163"/>
      <c r="DKH664" s="163"/>
      <c r="DKI664" s="163"/>
      <c r="DKJ664" s="163"/>
      <c r="DKK664" s="163"/>
      <c r="DKL664" s="163"/>
      <c r="DKM664" s="163"/>
      <c r="DKN664" s="163"/>
      <c r="DKO664" s="163"/>
      <c r="DKP664" s="163"/>
      <c r="DKQ664" s="163"/>
      <c r="DKR664" s="163"/>
      <c r="DKS664" s="163"/>
      <c r="DKT664" s="163"/>
      <c r="DKU664" s="163"/>
      <c r="DKV664" s="163"/>
      <c r="DKW664" s="163"/>
      <c r="DKX664" s="163"/>
      <c r="DKY664" s="163"/>
      <c r="DKZ664" s="163"/>
      <c r="DLA664" s="163"/>
      <c r="DLB664" s="163"/>
      <c r="DLC664" s="163"/>
      <c r="DLD664" s="163"/>
      <c r="DLE664" s="163"/>
      <c r="DLF664" s="163"/>
      <c r="DLG664" s="163"/>
      <c r="DLH664" s="163"/>
      <c r="DLI664" s="163"/>
      <c r="DLJ664" s="163"/>
      <c r="DLK664" s="163"/>
      <c r="DLL664" s="163"/>
      <c r="DLM664" s="163"/>
      <c r="DLN664" s="163"/>
      <c r="DLO664" s="163"/>
      <c r="DLP664" s="163"/>
      <c r="DLQ664" s="163"/>
      <c r="DLR664" s="163"/>
      <c r="DLS664" s="163"/>
      <c r="DLT664" s="163"/>
      <c r="DLU664" s="163"/>
      <c r="DLV664" s="163"/>
      <c r="DLW664" s="163"/>
      <c r="DLX664" s="163"/>
      <c r="DLY664" s="163"/>
      <c r="DLZ664" s="163"/>
      <c r="DMA664" s="163"/>
      <c r="DMB664" s="163"/>
      <c r="DMC664" s="163"/>
      <c r="DMD664" s="163"/>
      <c r="DME664" s="163"/>
      <c r="DMF664" s="163"/>
      <c r="DMG664" s="163"/>
      <c r="DMH664" s="163"/>
      <c r="DMI664" s="163"/>
      <c r="DMJ664" s="163"/>
      <c r="DMK664" s="163"/>
      <c r="DML664" s="163"/>
      <c r="DMM664" s="163"/>
      <c r="DMN664" s="163"/>
      <c r="DMO664" s="163"/>
      <c r="DMP664" s="163"/>
      <c r="DMQ664" s="163"/>
      <c r="DMR664" s="163"/>
      <c r="DMS664" s="163"/>
      <c r="DMT664" s="163"/>
      <c r="DMU664" s="163"/>
      <c r="DMV664" s="163"/>
      <c r="DMW664" s="163"/>
      <c r="DMX664" s="163"/>
      <c r="DMY664" s="163"/>
      <c r="DMZ664" s="163"/>
      <c r="DNA664" s="163"/>
      <c r="DNB664" s="163"/>
      <c r="DNC664" s="163"/>
      <c r="DND664" s="163"/>
      <c r="DNE664" s="163"/>
      <c r="DNF664" s="163"/>
      <c r="DNG664" s="163"/>
      <c r="DNH664" s="163"/>
      <c r="DNI664" s="163"/>
      <c r="DNJ664" s="163"/>
      <c r="DNK664" s="163"/>
      <c r="DNL664" s="163"/>
      <c r="DNM664" s="163"/>
      <c r="DNN664" s="163"/>
      <c r="DNO664" s="163"/>
      <c r="DNP664" s="163"/>
      <c r="DNQ664" s="163"/>
      <c r="DNR664" s="163"/>
      <c r="DNS664" s="163"/>
      <c r="DNT664" s="163"/>
      <c r="DNU664" s="163"/>
      <c r="DNV664" s="163"/>
      <c r="DNW664" s="163"/>
      <c r="DNX664" s="163"/>
      <c r="DNY664" s="163"/>
      <c r="DNZ664" s="163"/>
      <c r="DOA664" s="163"/>
      <c r="DOB664" s="163"/>
      <c r="DOC664" s="163"/>
      <c r="DOD664" s="163"/>
      <c r="DOE664" s="163"/>
      <c r="DOF664" s="163"/>
      <c r="DOG664" s="163"/>
      <c r="DOH664" s="163"/>
      <c r="DOI664" s="163"/>
      <c r="DOJ664" s="163"/>
      <c r="DOK664" s="163"/>
      <c r="DOL664" s="163"/>
      <c r="DOM664" s="163"/>
      <c r="DON664" s="163"/>
      <c r="DOO664" s="163"/>
      <c r="DOP664" s="163"/>
      <c r="DOQ664" s="163"/>
      <c r="DOR664" s="163"/>
      <c r="DOS664" s="163"/>
      <c r="DOT664" s="163"/>
      <c r="DOU664" s="163"/>
      <c r="DOV664" s="163"/>
      <c r="DOW664" s="163"/>
      <c r="DOX664" s="163"/>
      <c r="DOY664" s="163"/>
      <c r="DOZ664" s="163"/>
      <c r="DPA664" s="163"/>
      <c r="DPB664" s="163"/>
      <c r="DPC664" s="163"/>
      <c r="DPD664" s="163"/>
      <c r="DPE664" s="163"/>
      <c r="DPF664" s="163"/>
      <c r="DPG664" s="163"/>
      <c r="DPH664" s="163"/>
      <c r="DPI664" s="163"/>
      <c r="DPJ664" s="163"/>
      <c r="DPK664" s="163"/>
      <c r="DPL664" s="163"/>
      <c r="DPM664" s="163"/>
      <c r="DPN664" s="163"/>
      <c r="DPO664" s="163"/>
      <c r="DPP664" s="163"/>
      <c r="DPQ664" s="163"/>
      <c r="DPR664" s="163"/>
      <c r="DPS664" s="163"/>
      <c r="DPT664" s="163"/>
      <c r="DPU664" s="163"/>
      <c r="DPV664" s="163"/>
      <c r="DPW664" s="163"/>
      <c r="DPX664" s="163"/>
      <c r="DPY664" s="163"/>
      <c r="DPZ664" s="163"/>
      <c r="DQA664" s="163"/>
      <c r="DQB664" s="163"/>
      <c r="DQC664" s="163"/>
      <c r="DQD664" s="163"/>
      <c r="DQE664" s="163"/>
      <c r="DQF664" s="163"/>
      <c r="DQG664" s="163"/>
      <c r="DQH664" s="163"/>
      <c r="DQI664" s="163"/>
      <c r="DQJ664" s="163"/>
      <c r="DQK664" s="163"/>
      <c r="DQL664" s="163"/>
      <c r="DQM664" s="163"/>
      <c r="DQN664" s="163"/>
      <c r="DQO664" s="163"/>
      <c r="DQP664" s="163"/>
      <c r="DQQ664" s="163"/>
      <c r="DQR664" s="163"/>
      <c r="DQS664" s="163"/>
      <c r="DQT664" s="163"/>
      <c r="DQU664" s="163"/>
      <c r="DQV664" s="163"/>
      <c r="DQW664" s="163"/>
      <c r="DQX664" s="163"/>
      <c r="DQY664" s="163"/>
      <c r="DQZ664" s="163"/>
      <c r="DRA664" s="163"/>
      <c r="DRB664" s="163"/>
      <c r="DRC664" s="163"/>
      <c r="DRD664" s="163"/>
      <c r="DRE664" s="163"/>
      <c r="DRF664" s="163"/>
      <c r="DRG664" s="163"/>
      <c r="DRH664" s="163"/>
      <c r="DRI664" s="163"/>
      <c r="DRJ664" s="163"/>
      <c r="DRK664" s="163"/>
      <c r="DRL664" s="163"/>
      <c r="DRM664" s="163"/>
      <c r="DRN664" s="163"/>
      <c r="DRO664" s="163"/>
      <c r="DRP664" s="163"/>
      <c r="DRQ664" s="163"/>
      <c r="DRR664" s="163"/>
      <c r="DRS664" s="163"/>
      <c r="DRT664" s="163"/>
      <c r="DRU664" s="163"/>
      <c r="DRV664" s="163"/>
      <c r="DRW664" s="163"/>
      <c r="DRX664" s="163"/>
      <c r="DRY664" s="163"/>
      <c r="DRZ664" s="163"/>
      <c r="DSA664" s="163"/>
      <c r="DSB664" s="163"/>
      <c r="DSC664" s="163"/>
      <c r="DSD664" s="163"/>
      <c r="DSE664" s="163"/>
      <c r="DSF664" s="163"/>
      <c r="DSG664" s="163"/>
      <c r="DSH664" s="163"/>
      <c r="DSI664" s="163"/>
      <c r="DSJ664" s="163"/>
      <c r="DSK664" s="163"/>
      <c r="DSL664" s="163"/>
      <c r="DSM664" s="163"/>
      <c r="DSN664" s="163"/>
      <c r="DSO664" s="163"/>
      <c r="DSP664" s="163"/>
      <c r="DSQ664" s="163"/>
      <c r="DSR664" s="163"/>
      <c r="DSS664" s="163"/>
      <c r="DST664" s="163"/>
      <c r="DSU664" s="163"/>
      <c r="DSV664" s="163"/>
      <c r="DSW664" s="163"/>
      <c r="DSX664" s="163"/>
      <c r="DSY664" s="163"/>
      <c r="DSZ664" s="163"/>
      <c r="DTA664" s="163"/>
      <c r="DTB664" s="163"/>
      <c r="DTC664" s="163"/>
      <c r="DTD664" s="163"/>
      <c r="DTE664" s="163"/>
      <c r="DTF664" s="163"/>
      <c r="DTG664" s="163"/>
      <c r="DTH664" s="163"/>
      <c r="DTI664" s="163"/>
      <c r="DTJ664" s="163"/>
      <c r="DTK664" s="163"/>
      <c r="DTL664" s="163"/>
      <c r="DTM664" s="163"/>
      <c r="DTN664" s="163"/>
      <c r="DTO664" s="163"/>
      <c r="DTP664" s="163"/>
      <c r="DTQ664" s="163"/>
      <c r="DTR664" s="163"/>
      <c r="DTS664" s="163"/>
      <c r="DTT664" s="163"/>
      <c r="DTU664" s="163"/>
      <c r="DTV664" s="163"/>
      <c r="DTW664" s="163"/>
      <c r="DTX664" s="163"/>
      <c r="DTY664" s="163"/>
      <c r="DTZ664" s="163"/>
      <c r="DUA664" s="163"/>
      <c r="DUB664" s="163"/>
      <c r="DUC664" s="163"/>
      <c r="DUD664" s="163"/>
      <c r="DUE664" s="163"/>
      <c r="DUF664" s="163"/>
      <c r="DUG664" s="163"/>
      <c r="DUH664" s="163"/>
      <c r="DUI664" s="163"/>
      <c r="DUJ664" s="163"/>
      <c r="DUK664" s="163"/>
      <c r="DUL664" s="163"/>
      <c r="DUM664" s="163"/>
      <c r="DUN664" s="163"/>
      <c r="DUO664" s="163"/>
      <c r="DUP664" s="163"/>
      <c r="DUQ664" s="163"/>
      <c r="DUR664" s="163"/>
      <c r="DUS664" s="163"/>
      <c r="DUT664" s="163"/>
      <c r="DUU664" s="163"/>
      <c r="DUV664" s="163"/>
      <c r="DUW664" s="163"/>
      <c r="DUX664" s="163"/>
      <c r="DUY664" s="163"/>
      <c r="DUZ664" s="163"/>
      <c r="DVA664" s="163"/>
      <c r="DVB664" s="163"/>
      <c r="DVC664" s="163"/>
      <c r="DVD664" s="163"/>
      <c r="DVE664" s="163"/>
      <c r="DVF664" s="163"/>
      <c r="DVG664" s="163"/>
      <c r="DVH664" s="163"/>
      <c r="DVI664" s="163"/>
      <c r="DVJ664" s="163"/>
      <c r="DVK664" s="163"/>
      <c r="DVL664" s="163"/>
      <c r="DVM664" s="163"/>
      <c r="DVN664" s="163"/>
      <c r="DVO664" s="163"/>
      <c r="DVP664" s="163"/>
      <c r="DVQ664" s="163"/>
      <c r="DVR664" s="163"/>
      <c r="DVS664" s="163"/>
      <c r="DVT664" s="163"/>
      <c r="DVU664" s="163"/>
      <c r="DVV664" s="163"/>
      <c r="DVW664" s="163"/>
      <c r="DVX664" s="163"/>
      <c r="DVY664" s="163"/>
      <c r="DVZ664" s="163"/>
      <c r="DWA664" s="163"/>
      <c r="DWB664" s="163"/>
      <c r="DWC664" s="163"/>
      <c r="DWD664" s="163"/>
      <c r="DWE664" s="163"/>
      <c r="DWF664" s="163"/>
      <c r="DWG664" s="163"/>
      <c r="DWH664" s="163"/>
      <c r="DWI664" s="163"/>
      <c r="DWJ664" s="163"/>
      <c r="DWK664" s="163"/>
      <c r="DWL664" s="163"/>
      <c r="DWM664" s="163"/>
      <c r="DWN664" s="163"/>
      <c r="DWO664" s="163"/>
      <c r="DWP664" s="163"/>
      <c r="DWQ664" s="163"/>
      <c r="DWR664" s="163"/>
      <c r="DWS664" s="163"/>
      <c r="DWT664" s="163"/>
      <c r="DWU664" s="163"/>
      <c r="DWV664" s="163"/>
      <c r="DWW664" s="163"/>
      <c r="DWX664" s="163"/>
      <c r="DWY664" s="163"/>
      <c r="DWZ664" s="163"/>
      <c r="DXA664" s="163"/>
      <c r="DXB664" s="163"/>
      <c r="DXC664" s="163"/>
      <c r="DXD664" s="163"/>
      <c r="DXE664" s="163"/>
      <c r="DXF664" s="163"/>
      <c r="DXG664" s="163"/>
      <c r="DXH664" s="163"/>
      <c r="DXI664" s="163"/>
      <c r="DXJ664" s="163"/>
      <c r="DXK664" s="163"/>
      <c r="DXL664" s="163"/>
      <c r="DXM664" s="163"/>
      <c r="DXN664" s="163"/>
      <c r="DXO664" s="163"/>
      <c r="DXP664" s="163"/>
      <c r="DXQ664" s="163"/>
      <c r="DXR664" s="163"/>
      <c r="DXS664" s="163"/>
      <c r="DXT664" s="163"/>
      <c r="DXU664" s="163"/>
      <c r="DXV664" s="163"/>
      <c r="DXW664" s="163"/>
      <c r="DXX664" s="163"/>
      <c r="DXY664" s="163"/>
      <c r="DXZ664" s="163"/>
      <c r="DYA664" s="163"/>
      <c r="DYB664" s="163"/>
      <c r="DYC664" s="163"/>
      <c r="DYD664" s="163"/>
      <c r="DYE664" s="163"/>
      <c r="DYF664" s="163"/>
      <c r="DYG664" s="163"/>
      <c r="DYH664" s="163"/>
      <c r="DYI664" s="163"/>
      <c r="DYJ664" s="163"/>
      <c r="DYK664" s="163"/>
      <c r="DYL664" s="163"/>
      <c r="DYM664" s="163"/>
      <c r="DYN664" s="163"/>
      <c r="DYO664" s="163"/>
      <c r="DYP664" s="163"/>
      <c r="DYQ664" s="163"/>
      <c r="DYR664" s="163"/>
      <c r="DYS664" s="163"/>
      <c r="DYT664" s="163"/>
      <c r="DYU664" s="163"/>
      <c r="DYV664" s="163"/>
      <c r="DYW664" s="163"/>
      <c r="DYX664" s="163"/>
      <c r="DYY664" s="163"/>
      <c r="DYZ664" s="163"/>
      <c r="DZA664" s="163"/>
      <c r="DZB664" s="163"/>
      <c r="DZC664" s="163"/>
      <c r="DZD664" s="163"/>
      <c r="DZE664" s="163"/>
      <c r="DZF664" s="163"/>
      <c r="DZG664" s="163"/>
      <c r="DZH664" s="163"/>
      <c r="DZI664" s="163"/>
      <c r="DZJ664" s="163"/>
      <c r="DZK664" s="163"/>
      <c r="DZL664" s="163"/>
      <c r="DZM664" s="163"/>
      <c r="DZN664" s="163"/>
      <c r="DZO664" s="163"/>
      <c r="DZP664" s="163"/>
      <c r="DZQ664" s="163"/>
      <c r="DZR664" s="163"/>
      <c r="DZS664" s="163"/>
      <c r="DZT664" s="163"/>
      <c r="DZU664" s="163"/>
      <c r="DZV664" s="163"/>
      <c r="DZW664" s="163"/>
      <c r="DZX664" s="163"/>
      <c r="DZY664" s="163"/>
      <c r="DZZ664" s="163"/>
      <c r="EAA664" s="163"/>
      <c r="EAB664" s="163"/>
      <c r="EAC664" s="163"/>
      <c r="EAD664" s="163"/>
      <c r="EAE664" s="163"/>
      <c r="EAF664" s="163"/>
      <c r="EAG664" s="163"/>
      <c r="EAH664" s="163"/>
      <c r="EAI664" s="163"/>
      <c r="EAJ664" s="163"/>
      <c r="EAK664" s="163"/>
      <c r="EAL664" s="163"/>
      <c r="EAM664" s="163"/>
      <c r="EAN664" s="163"/>
      <c r="EAO664" s="163"/>
      <c r="EAP664" s="163"/>
      <c r="EAQ664" s="163"/>
      <c r="EAR664" s="163"/>
      <c r="EAS664" s="163"/>
      <c r="EAT664" s="163"/>
      <c r="EAU664" s="163"/>
      <c r="EAV664" s="163"/>
      <c r="EAW664" s="163"/>
      <c r="EAX664" s="163"/>
      <c r="EAY664" s="163"/>
      <c r="EAZ664" s="163"/>
      <c r="EBA664" s="163"/>
      <c r="EBB664" s="163"/>
      <c r="EBC664" s="163"/>
      <c r="EBD664" s="163"/>
      <c r="EBE664" s="163"/>
      <c r="EBF664" s="163"/>
      <c r="EBG664" s="163"/>
      <c r="EBH664" s="163"/>
      <c r="EBI664" s="163"/>
      <c r="EBJ664" s="163"/>
      <c r="EBK664" s="163"/>
      <c r="EBL664" s="163"/>
      <c r="EBM664" s="163"/>
      <c r="EBN664" s="163"/>
      <c r="EBO664" s="163"/>
      <c r="EBP664" s="163"/>
      <c r="EBQ664" s="163"/>
      <c r="EBR664" s="163"/>
      <c r="EBS664" s="163"/>
      <c r="EBT664" s="163"/>
      <c r="EBU664" s="163"/>
      <c r="EBV664" s="163"/>
      <c r="EBW664" s="163"/>
      <c r="EBX664" s="163"/>
      <c r="EBY664" s="163"/>
      <c r="EBZ664" s="163"/>
      <c r="ECA664" s="163"/>
      <c r="ECB664" s="163"/>
      <c r="ECC664" s="163"/>
      <c r="ECD664" s="163"/>
      <c r="ECE664" s="163"/>
      <c r="ECF664" s="163"/>
      <c r="ECG664" s="163"/>
      <c r="ECH664" s="163"/>
      <c r="ECI664" s="163"/>
      <c r="ECJ664" s="163"/>
      <c r="ECK664" s="163"/>
      <c r="ECL664" s="163"/>
      <c r="ECM664" s="163"/>
      <c r="ECN664" s="163"/>
      <c r="ECO664" s="163"/>
      <c r="ECP664" s="163"/>
      <c r="ECQ664" s="163"/>
      <c r="ECR664" s="163"/>
      <c r="ECS664" s="163"/>
      <c r="ECT664" s="163"/>
      <c r="ECU664" s="163"/>
      <c r="ECV664" s="163"/>
      <c r="ECW664" s="163"/>
      <c r="ECX664" s="163"/>
      <c r="ECY664" s="163"/>
      <c r="ECZ664" s="163"/>
      <c r="EDA664" s="163"/>
      <c r="EDB664" s="163"/>
      <c r="EDC664" s="163"/>
      <c r="EDD664" s="163"/>
      <c r="EDE664" s="163"/>
      <c r="EDF664" s="163"/>
      <c r="EDG664" s="163"/>
      <c r="EDH664" s="163"/>
      <c r="EDI664" s="163"/>
      <c r="EDJ664" s="163"/>
      <c r="EDK664" s="163"/>
      <c r="EDL664" s="163"/>
      <c r="EDM664" s="163"/>
      <c r="EDN664" s="163"/>
      <c r="EDO664" s="163"/>
      <c r="EDP664" s="163"/>
      <c r="EDQ664" s="163"/>
      <c r="EDR664" s="163"/>
      <c r="EDS664" s="163"/>
      <c r="EDT664" s="163"/>
      <c r="EDU664" s="163"/>
      <c r="EDV664" s="163"/>
      <c r="EDW664" s="163"/>
      <c r="EDX664" s="163"/>
      <c r="EDY664" s="163"/>
      <c r="EDZ664" s="163"/>
      <c r="EEA664" s="163"/>
      <c r="EEB664" s="163"/>
      <c r="EEC664" s="163"/>
      <c r="EED664" s="163"/>
      <c r="EEE664" s="163"/>
      <c r="EEF664" s="163"/>
      <c r="EEG664" s="163"/>
      <c r="EEH664" s="163"/>
      <c r="EEI664" s="163"/>
      <c r="EEJ664" s="163"/>
      <c r="EEK664" s="163"/>
      <c r="EEL664" s="163"/>
      <c r="EEM664" s="163"/>
      <c r="EEN664" s="163"/>
      <c r="EEO664" s="163"/>
      <c r="EEP664" s="163"/>
      <c r="EEQ664" s="163"/>
      <c r="EER664" s="163"/>
      <c r="EES664" s="163"/>
      <c r="EET664" s="163"/>
      <c r="EEU664" s="163"/>
      <c r="EEV664" s="163"/>
      <c r="EEW664" s="163"/>
      <c r="EEX664" s="163"/>
      <c r="EEY664" s="163"/>
      <c r="EEZ664" s="163"/>
      <c r="EFA664" s="163"/>
      <c r="EFB664" s="163"/>
      <c r="EFC664" s="163"/>
      <c r="EFD664" s="163"/>
      <c r="EFE664" s="163"/>
      <c r="EFF664" s="163"/>
      <c r="EFG664" s="163"/>
      <c r="EFH664" s="163"/>
      <c r="EFI664" s="163"/>
      <c r="EFJ664" s="163"/>
      <c r="EFK664" s="163"/>
      <c r="EFL664" s="163"/>
      <c r="EFM664" s="163"/>
      <c r="EFN664" s="163"/>
      <c r="EFO664" s="163"/>
      <c r="EFP664" s="163"/>
      <c r="EFQ664" s="163"/>
      <c r="EFR664" s="163"/>
      <c r="EFS664" s="163"/>
      <c r="EFT664" s="163"/>
      <c r="EFU664" s="163"/>
      <c r="EFV664" s="163"/>
      <c r="EFW664" s="163"/>
      <c r="EFX664" s="163"/>
      <c r="EFY664" s="163"/>
      <c r="EFZ664" s="163"/>
      <c r="EGA664" s="163"/>
      <c r="EGB664" s="163"/>
      <c r="EGC664" s="163"/>
      <c r="EGD664" s="163"/>
      <c r="EGE664" s="163"/>
      <c r="EGF664" s="163"/>
      <c r="EGG664" s="163"/>
      <c r="EGH664" s="163"/>
      <c r="EGI664" s="163"/>
      <c r="EGJ664" s="163"/>
      <c r="EGK664" s="163"/>
      <c r="EGL664" s="163"/>
      <c r="EGM664" s="163"/>
      <c r="EGN664" s="163"/>
      <c r="EGO664" s="163"/>
      <c r="EGP664" s="163"/>
      <c r="EGQ664" s="163"/>
      <c r="EGR664" s="163"/>
      <c r="EGS664" s="163"/>
      <c r="EGT664" s="163"/>
      <c r="EGU664" s="163"/>
      <c r="EGV664" s="163"/>
      <c r="EGW664" s="163"/>
      <c r="EGX664" s="163"/>
      <c r="EGY664" s="163"/>
      <c r="EGZ664" s="163"/>
      <c r="EHA664" s="163"/>
      <c r="EHB664" s="163"/>
      <c r="EHC664" s="163"/>
      <c r="EHD664" s="163"/>
      <c r="EHE664" s="163"/>
      <c r="EHF664" s="163"/>
      <c r="EHG664" s="163"/>
      <c r="EHH664" s="163"/>
      <c r="EHI664" s="163"/>
      <c r="EHJ664" s="163"/>
      <c r="EHK664" s="163"/>
      <c r="EHL664" s="163"/>
      <c r="EHM664" s="163"/>
      <c r="EHN664" s="163"/>
      <c r="EHO664" s="163"/>
      <c r="EHP664" s="163"/>
      <c r="EHQ664" s="163"/>
      <c r="EHR664" s="163"/>
      <c r="EHS664" s="163"/>
      <c r="EHT664" s="163"/>
      <c r="EHU664" s="163"/>
      <c r="EHV664" s="163"/>
      <c r="EHW664" s="163"/>
      <c r="EHX664" s="163"/>
      <c r="EHY664" s="163"/>
      <c r="EHZ664" s="163"/>
      <c r="EIA664" s="163"/>
      <c r="EIB664" s="163"/>
      <c r="EIC664" s="163"/>
      <c r="EID664" s="163"/>
      <c r="EIE664" s="163"/>
      <c r="EIF664" s="163"/>
      <c r="EIG664" s="163"/>
      <c r="EIH664" s="163"/>
      <c r="EII664" s="163"/>
      <c r="EIJ664" s="163"/>
      <c r="EIK664" s="163"/>
      <c r="EIL664" s="163"/>
      <c r="EIM664" s="163"/>
      <c r="EIN664" s="163"/>
      <c r="EIO664" s="163"/>
      <c r="EIP664" s="163"/>
      <c r="EIQ664" s="163"/>
      <c r="EIR664" s="163"/>
      <c r="EIS664" s="163"/>
      <c r="EIT664" s="163"/>
      <c r="EIU664" s="163"/>
      <c r="EIV664" s="163"/>
      <c r="EIW664" s="163"/>
      <c r="EIX664" s="163"/>
      <c r="EIY664" s="163"/>
      <c r="EIZ664" s="163"/>
      <c r="EJA664" s="163"/>
      <c r="EJB664" s="163"/>
      <c r="EJC664" s="163"/>
      <c r="EJD664" s="163"/>
      <c r="EJE664" s="163"/>
      <c r="EJF664" s="163"/>
      <c r="EJG664" s="163"/>
      <c r="EJH664" s="163"/>
      <c r="EJI664" s="163"/>
      <c r="EJJ664" s="163"/>
      <c r="EJK664" s="163"/>
      <c r="EJL664" s="163"/>
      <c r="EJM664" s="163"/>
      <c r="EJN664" s="163"/>
      <c r="EJO664" s="163"/>
      <c r="EJP664" s="163"/>
      <c r="EJQ664" s="163"/>
      <c r="EJR664" s="163"/>
      <c r="EJS664" s="163"/>
      <c r="EJT664" s="163"/>
      <c r="EJU664" s="163"/>
      <c r="EJV664" s="163"/>
      <c r="EJW664" s="163"/>
      <c r="EJX664" s="163"/>
      <c r="EJY664" s="163"/>
      <c r="EJZ664" s="163"/>
      <c r="EKA664" s="163"/>
      <c r="EKB664" s="163"/>
      <c r="EKC664" s="163"/>
      <c r="EKD664" s="163"/>
      <c r="EKE664" s="163"/>
      <c r="EKF664" s="163"/>
      <c r="EKG664" s="163"/>
      <c r="EKH664" s="163"/>
      <c r="EKI664" s="163"/>
      <c r="EKJ664" s="163"/>
      <c r="EKK664" s="163"/>
      <c r="EKL664" s="163"/>
      <c r="EKM664" s="163"/>
      <c r="EKN664" s="163"/>
      <c r="EKO664" s="163"/>
      <c r="EKP664" s="163"/>
      <c r="EKQ664" s="163"/>
      <c r="EKR664" s="163"/>
      <c r="EKS664" s="163"/>
      <c r="EKT664" s="163"/>
      <c r="EKU664" s="163"/>
      <c r="EKV664" s="163"/>
      <c r="EKW664" s="163"/>
      <c r="EKX664" s="163"/>
      <c r="EKY664" s="163"/>
      <c r="EKZ664" s="163"/>
      <c r="ELA664" s="163"/>
      <c r="ELB664" s="163"/>
      <c r="ELC664" s="163"/>
      <c r="ELD664" s="163"/>
      <c r="ELE664" s="163"/>
      <c r="ELF664" s="163"/>
      <c r="ELG664" s="163"/>
      <c r="ELH664" s="163"/>
      <c r="ELI664" s="163"/>
      <c r="ELJ664" s="163"/>
      <c r="ELK664" s="163"/>
      <c r="ELL664" s="163"/>
      <c r="ELM664" s="163"/>
      <c r="ELN664" s="163"/>
      <c r="ELO664" s="163"/>
      <c r="ELP664" s="163"/>
      <c r="ELQ664" s="163"/>
      <c r="ELR664" s="163"/>
      <c r="ELS664" s="163"/>
      <c r="ELT664" s="163"/>
      <c r="ELU664" s="163"/>
      <c r="ELV664" s="163"/>
      <c r="ELW664" s="163"/>
      <c r="ELX664" s="163"/>
      <c r="ELY664" s="163"/>
      <c r="ELZ664" s="163"/>
      <c r="EMA664" s="163"/>
      <c r="EMB664" s="163"/>
      <c r="EMC664" s="163"/>
      <c r="EMD664" s="163"/>
      <c r="EME664" s="163"/>
      <c r="EMF664" s="163"/>
      <c r="EMG664" s="163"/>
      <c r="EMH664" s="163"/>
      <c r="EMI664" s="163"/>
      <c r="EMJ664" s="163"/>
      <c r="EMK664" s="163"/>
      <c r="EML664" s="163"/>
      <c r="EMM664" s="163"/>
      <c r="EMN664" s="163"/>
      <c r="EMO664" s="163"/>
      <c r="EMP664" s="163"/>
      <c r="EMQ664" s="163"/>
      <c r="EMR664" s="163"/>
      <c r="EMS664" s="163"/>
      <c r="EMT664" s="163"/>
      <c r="EMU664" s="163"/>
      <c r="EMV664" s="163"/>
      <c r="EMW664" s="163"/>
      <c r="EMX664" s="163"/>
      <c r="EMY664" s="163"/>
      <c r="EMZ664" s="163"/>
      <c r="ENA664" s="163"/>
      <c r="ENB664" s="163"/>
      <c r="ENC664" s="163"/>
      <c r="END664" s="163"/>
      <c r="ENE664" s="163"/>
      <c r="ENF664" s="163"/>
      <c r="ENG664" s="163"/>
      <c r="ENH664" s="163"/>
      <c r="ENI664" s="163"/>
      <c r="ENJ664" s="163"/>
      <c r="ENK664" s="163"/>
      <c r="ENL664" s="163"/>
      <c r="ENM664" s="163"/>
      <c r="ENN664" s="163"/>
      <c r="ENO664" s="163"/>
      <c r="ENP664" s="163"/>
      <c r="ENQ664" s="163"/>
      <c r="ENR664" s="163"/>
      <c r="ENS664" s="163"/>
      <c r="ENT664" s="163"/>
      <c r="ENU664" s="163"/>
      <c r="ENV664" s="163"/>
      <c r="ENW664" s="163"/>
      <c r="ENX664" s="163"/>
      <c r="ENY664" s="163"/>
      <c r="ENZ664" s="163"/>
      <c r="EOA664" s="163"/>
      <c r="EOB664" s="163"/>
      <c r="EOC664" s="163"/>
      <c r="EOD664" s="163"/>
      <c r="EOE664" s="163"/>
      <c r="EOF664" s="163"/>
      <c r="EOG664" s="163"/>
      <c r="EOH664" s="163"/>
      <c r="EOI664" s="163"/>
      <c r="EOJ664" s="163"/>
      <c r="EOK664" s="163"/>
      <c r="EOL664" s="163"/>
      <c r="EOM664" s="163"/>
      <c r="EON664" s="163"/>
      <c r="EOO664" s="163"/>
      <c r="EOP664" s="163"/>
      <c r="EOQ664" s="163"/>
      <c r="EOR664" s="163"/>
      <c r="EOS664" s="163"/>
      <c r="EOT664" s="163"/>
      <c r="EOU664" s="163"/>
      <c r="EOV664" s="163"/>
      <c r="EOW664" s="163"/>
      <c r="EOX664" s="163"/>
      <c r="EOY664" s="163"/>
      <c r="EOZ664" s="163"/>
      <c r="EPA664" s="163"/>
      <c r="EPB664" s="163"/>
      <c r="EPC664" s="163"/>
      <c r="EPD664" s="163"/>
      <c r="EPE664" s="163"/>
      <c r="EPF664" s="163"/>
      <c r="EPG664" s="163"/>
      <c r="EPH664" s="163"/>
      <c r="EPI664" s="163"/>
      <c r="EPJ664" s="163"/>
      <c r="EPK664" s="163"/>
      <c r="EPL664" s="163"/>
      <c r="EPM664" s="163"/>
      <c r="EPN664" s="163"/>
      <c r="EPO664" s="163"/>
      <c r="EPP664" s="163"/>
      <c r="EPQ664" s="163"/>
      <c r="EPR664" s="163"/>
      <c r="EPS664" s="163"/>
      <c r="EPT664" s="163"/>
      <c r="EPU664" s="163"/>
      <c r="EPV664" s="163"/>
      <c r="EPW664" s="163"/>
      <c r="EPX664" s="163"/>
      <c r="EPY664" s="163"/>
      <c r="EPZ664" s="163"/>
      <c r="EQA664" s="163"/>
      <c r="EQB664" s="163"/>
      <c r="EQC664" s="163"/>
      <c r="EQD664" s="163"/>
      <c r="EQE664" s="163"/>
      <c r="EQF664" s="163"/>
      <c r="EQG664" s="163"/>
      <c r="EQH664" s="163"/>
      <c r="EQI664" s="163"/>
      <c r="EQJ664" s="163"/>
      <c r="EQK664" s="163"/>
      <c r="EQL664" s="163"/>
      <c r="EQM664" s="163"/>
      <c r="EQN664" s="163"/>
      <c r="EQO664" s="163"/>
      <c r="EQP664" s="163"/>
      <c r="EQQ664" s="163"/>
      <c r="EQR664" s="163"/>
      <c r="EQS664" s="163"/>
      <c r="EQT664" s="163"/>
      <c r="EQU664" s="163"/>
      <c r="EQV664" s="163"/>
      <c r="EQW664" s="163"/>
      <c r="EQX664" s="163"/>
      <c r="EQY664" s="163"/>
      <c r="EQZ664" s="163"/>
      <c r="ERA664" s="163"/>
      <c r="ERB664" s="163"/>
      <c r="ERC664" s="163"/>
      <c r="ERD664" s="163"/>
      <c r="ERE664" s="163"/>
      <c r="ERF664" s="163"/>
      <c r="ERG664" s="163"/>
      <c r="ERH664" s="163"/>
      <c r="ERI664" s="163"/>
      <c r="ERJ664" s="163"/>
      <c r="ERK664" s="163"/>
      <c r="ERL664" s="163"/>
      <c r="ERM664" s="163"/>
      <c r="ERN664" s="163"/>
      <c r="ERO664" s="163"/>
      <c r="ERP664" s="163"/>
      <c r="ERQ664" s="163"/>
      <c r="ERR664" s="163"/>
      <c r="ERS664" s="163"/>
      <c r="ERT664" s="163"/>
      <c r="ERU664" s="163"/>
      <c r="ERV664" s="163"/>
      <c r="ERW664" s="163"/>
      <c r="ERX664" s="163"/>
      <c r="ERY664" s="163"/>
      <c r="ERZ664" s="163"/>
      <c r="ESA664" s="163"/>
      <c r="ESB664" s="163"/>
      <c r="ESC664" s="163"/>
      <c r="ESD664" s="163"/>
      <c r="ESE664" s="163"/>
      <c r="ESF664" s="163"/>
      <c r="ESG664" s="163"/>
      <c r="ESH664" s="163"/>
      <c r="ESI664" s="163"/>
      <c r="ESJ664" s="163"/>
      <c r="ESK664" s="163"/>
      <c r="ESL664" s="163"/>
      <c r="ESM664" s="163"/>
      <c r="ESN664" s="163"/>
      <c r="ESO664" s="163"/>
      <c r="ESP664" s="163"/>
      <c r="ESQ664" s="163"/>
      <c r="ESR664" s="163"/>
      <c r="ESS664" s="163"/>
      <c r="EST664" s="163"/>
      <c r="ESU664" s="163"/>
      <c r="ESV664" s="163"/>
      <c r="ESW664" s="163"/>
      <c r="ESX664" s="163"/>
      <c r="ESY664" s="163"/>
      <c r="ESZ664" s="163"/>
      <c r="ETA664" s="163"/>
      <c r="ETB664" s="163"/>
      <c r="ETC664" s="163"/>
      <c r="ETD664" s="163"/>
      <c r="ETE664" s="163"/>
      <c r="ETF664" s="163"/>
      <c r="ETG664" s="163"/>
      <c r="ETH664" s="163"/>
      <c r="ETI664" s="163"/>
      <c r="ETJ664" s="163"/>
      <c r="ETK664" s="163"/>
      <c r="ETL664" s="163"/>
      <c r="ETM664" s="163"/>
      <c r="ETN664" s="163"/>
      <c r="ETO664" s="163"/>
      <c r="ETP664" s="163"/>
      <c r="ETQ664" s="163"/>
      <c r="ETR664" s="163"/>
      <c r="ETS664" s="163"/>
      <c r="ETT664" s="163"/>
      <c r="ETU664" s="163"/>
      <c r="ETV664" s="163"/>
      <c r="ETW664" s="163"/>
      <c r="ETX664" s="163"/>
      <c r="ETY664" s="163"/>
      <c r="ETZ664" s="163"/>
      <c r="EUA664" s="163"/>
      <c r="EUB664" s="163"/>
      <c r="EUC664" s="163"/>
      <c r="EUD664" s="163"/>
      <c r="EUE664" s="163"/>
      <c r="EUF664" s="163"/>
      <c r="EUG664" s="163"/>
      <c r="EUH664" s="163"/>
      <c r="EUI664" s="163"/>
      <c r="EUJ664" s="163"/>
      <c r="EUK664" s="163"/>
      <c r="EUL664" s="163"/>
      <c r="EUM664" s="163"/>
      <c r="EUN664" s="163"/>
      <c r="EUO664" s="163"/>
      <c r="EUP664" s="163"/>
      <c r="EUQ664" s="163"/>
      <c r="EUR664" s="163"/>
      <c r="EUS664" s="163"/>
      <c r="EUT664" s="163"/>
      <c r="EUU664" s="163"/>
      <c r="EUV664" s="163"/>
      <c r="EUW664" s="163"/>
      <c r="EUX664" s="163"/>
      <c r="EUY664" s="163"/>
      <c r="EUZ664" s="163"/>
      <c r="EVA664" s="163"/>
      <c r="EVB664" s="163"/>
      <c r="EVC664" s="163"/>
      <c r="EVD664" s="163"/>
      <c r="EVE664" s="163"/>
      <c r="EVF664" s="163"/>
      <c r="EVG664" s="163"/>
      <c r="EVH664" s="163"/>
      <c r="EVI664" s="163"/>
      <c r="EVJ664" s="163"/>
      <c r="EVK664" s="163"/>
      <c r="EVL664" s="163"/>
      <c r="EVM664" s="163"/>
      <c r="EVN664" s="163"/>
      <c r="EVO664" s="163"/>
      <c r="EVP664" s="163"/>
      <c r="EVQ664" s="163"/>
      <c r="EVR664" s="163"/>
      <c r="EVS664" s="163"/>
      <c r="EVT664" s="163"/>
      <c r="EVU664" s="163"/>
      <c r="EVV664" s="163"/>
      <c r="EVW664" s="163"/>
      <c r="EVX664" s="163"/>
      <c r="EVY664" s="163"/>
      <c r="EVZ664" s="163"/>
      <c r="EWA664" s="163"/>
      <c r="EWB664" s="163"/>
      <c r="EWC664" s="163"/>
      <c r="EWD664" s="163"/>
      <c r="EWE664" s="163"/>
      <c r="EWF664" s="163"/>
      <c r="EWG664" s="163"/>
      <c r="EWH664" s="163"/>
      <c r="EWI664" s="163"/>
      <c r="EWJ664" s="163"/>
      <c r="EWK664" s="163"/>
      <c r="EWL664" s="163"/>
      <c r="EWM664" s="163"/>
      <c r="EWN664" s="163"/>
      <c r="EWO664" s="163"/>
      <c r="EWP664" s="163"/>
      <c r="EWQ664" s="163"/>
      <c r="EWR664" s="163"/>
      <c r="EWS664" s="163"/>
      <c r="EWT664" s="163"/>
      <c r="EWU664" s="163"/>
      <c r="EWV664" s="163"/>
      <c r="EWW664" s="163"/>
      <c r="EWX664" s="163"/>
      <c r="EWY664" s="163"/>
      <c r="EWZ664" s="163"/>
      <c r="EXA664" s="163"/>
      <c r="EXB664" s="163"/>
      <c r="EXC664" s="163"/>
      <c r="EXD664" s="163"/>
      <c r="EXE664" s="163"/>
      <c r="EXF664" s="163"/>
      <c r="EXG664" s="163"/>
      <c r="EXH664" s="163"/>
      <c r="EXI664" s="163"/>
      <c r="EXJ664" s="163"/>
      <c r="EXK664" s="163"/>
      <c r="EXL664" s="163"/>
      <c r="EXM664" s="163"/>
      <c r="EXN664" s="163"/>
      <c r="EXO664" s="163"/>
      <c r="EXP664" s="163"/>
      <c r="EXQ664" s="163"/>
      <c r="EXR664" s="163"/>
      <c r="EXS664" s="163"/>
      <c r="EXT664" s="163"/>
      <c r="EXU664" s="163"/>
      <c r="EXV664" s="163"/>
      <c r="EXW664" s="163"/>
      <c r="EXX664" s="163"/>
      <c r="EXY664" s="163"/>
      <c r="EXZ664" s="163"/>
      <c r="EYA664" s="163"/>
      <c r="EYB664" s="163"/>
      <c r="EYC664" s="163"/>
      <c r="EYD664" s="163"/>
      <c r="EYE664" s="163"/>
      <c r="EYF664" s="163"/>
      <c r="EYG664" s="163"/>
      <c r="EYH664" s="163"/>
      <c r="EYI664" s="163"/>
      <c r="EYJ664" s="163"/>
      <c r="EYK664" s="163"/>
      <c r="EYL664" s="163"/>
      <c r="EYM664" s="163"/>
      <c r="EYN664" s="163"/>
      <c r="EYO664" s="163"/>
      <c r="EYP664" s="163"/>
      <c r="EYQ664" s="163"/>
      <c r="EYR664" s="163"/>
      <c r="EYS664" s="163"/>
      <c r="EYT664" s="163"/>
      <c r="EYU664" s="163"/>
      <c r="EYV664" s="163"/>
      <c r="EYW664" s="163"/>
      <c r="EYX664" s="163"/>
      <c r="EYY664" s="163"/>
      <c r="EYZ664" s="163"/>
      <c r="EZA664" s="163"/>
      <c r="EZB664" s="163"/>
      <c r="EZC664" s="163"/>
      <c r="EZD664" s="163"/>
      <c r="EZE664" s="163"/>
      <c r="EZF664" s="163"/>
      <c r="EZG664" s="163"/>
      <c r="EZH664" s="163"/>
      <c r="EZI664" s="163"/>
      <c r="EZJ664" s="163"/>
      <c r="EZK664" s="163"/>
      <c r="EZL664" s="163"/>
      <c r="EZM664" s="163"/>
      <c r="EZN664" s="163"/>
      <c r="EZO664" s="163"/>
      <c r="EZP664" s="163"/>
      <c r="EZQ664" s="163"/>
      <c r="EZR664" s="163"/>
      <c r="EZS664" s="163"/>
      <c r="EZT664" s="163"/>
      <c r="EZU664" s="163"/>
      <c r="EZV664" s="163"/>
      <c r="EZW664" s="163"/>
      <c r="EZX664" s="163"/>
      <c r="EZY664" s="163"/>
      <c r="EZZ664" s="163"/>
      <c r="FAA664" s="163"/>
      <c r="FAB664" s="163"/>
      <c r="FAC664" s="163"/>
      <c r="FAD664" s="163"/>
      <c r="FAE664" s="163"/>
      <c r="FAF664" s="163"/>
      <c r="FAG664" s="163"/>
      <c r="FAH664" s="163"/>
      <c r="FAI664" s="163"/>
      <c r="FAJ664" s="163"/>
      <c r="FAK664" s="163"/>
      <c r="FAL664" s="163"/>
      <c r="FAM664" s="163"/>
      <c r="FAN664" s="163"/>
      <c r="FAO664" s="163"/>
      <c r="FAP664" s="163"/>
      <c r="FAQ664" s="163"/>
      <c r="FAR664" s="163"/>
      <c r="FAS664" s="163"/>
      <c r="FAT664" s="163"/>
      <c r="FAU664" s="163"/>
      <c r="FAV664" s="163"/>
      <c r="FAW664" s="163"/>
      <c r="FAX664" s="163"/>
      <c r="FAY664" s="163"/>
      <c r="FAZ664" s="163"/>
      <c r="FBA664" s="163"/>
      <c r="FBB664" s="163"/>
      <c r="FBC664" s="163"/>
      <c r="FBD664" s="163"/>
      <c r="FBE664" s="163"/>
      <c r="FBF664" s="163"/>
      <c r="FBG664" s="163"/>
      <c r="FBH664" s="163"/>
      <c r="FBI664" s="163"/>
      <c r="FBJ664" s="163"/>
      <c r="FBK664" s="163"/>
      <c r="FBL664" s="163"/>
      <c r="FBM664" s="163"/>
      <c r="FBN664" s="163"/>
      <c r="FBO664" s="163"/>
      <c r="FBP664" s="163"/>
      <c r="FBQ664" s="163"/>
      <c r="FBR664" s="163"/>
      <c r="FBS664" s="163"/>
      <c r="FBT664" s="163"/>
      <c r="FBU664" s="163"/>
      <c r="FBV664" s="163"/>
      <c r="FBW664" s="163"/>
      <c r="FBX664" s="163"/>
      <c r="FBY664" s="163"/>
      <c r="FBZ664" s="163"/>
      <c r="FCA664" s="163"/>
      <c r="FCB664" s="163"/>
      <c r="FCC664" s="163"/>
      <c r="FCD664" s="163"/>
      <c r="FCE664" s="163"/>
      <c r="FCF664" s="163"/>
      <c r="FCG664" s="163"/>
      <c r="FCH664" s="163"/>
      <c r="FCI664" s="163"/>
      <c r="FCJ664" s="163"/>
      <c r="FCK664" s="163"/>
      <c r="FCL664" s="163"/>
      <c r="FCM664" s="163"/>
      <c r="FCN664" s="163"/>
      <c r="FCO664" s="163"/>
      <c r="FCP664" s="163"/>
      <c r="FCQ664" s="163"/>
      <c r="FCR664" s="163"/>
      <c r="FCS664" s="163"/>
      <c r="FCT664" s="163"/>
      <c r="FCU664" s="163"/>
      <c r="FCV664" s="163"/>
      <c r="FCW664" s="163"/>
      <c r="FCX664" s="163"/>
      <c r="FCY664" s="163"/>
      <c r="FCZ664" s="163"/>
      <c r="FDA664" s="163"/>
      <c r="FDB664" s="163"/>
      <c r="FDC664" s="163"/>
      <c r="FDD664" s="163"/>
      <c r="FDE664" s="163"/>
      <c r="FDF664" s="163"/>
      <c r="FDG664" s="163"/>
      <c r="FDH664" s="163"/>
      <c r="FDI664" s="163"/>
      <c r="FDJ664" s="163"/>
      <c r="FDK664" s="163"/>
      <c r="FDL664" s="163"/>
      <c r="FDM664" s="163"/>
      <c r="FDN664" s="163"/>
      <c r="FDO664" s="163"/>
      <c r="FDP664" s="163"/>
      <c r="FDQ664" s="163"/>
      <c r="FDR664" s="163"/>
      <c r="FDS664" s="163"/>
      <c r="FDT664" s="163"/>
      <c r="FDU664" s="163"/>
      <c r="FDV664" s="163"/>
      <c r="FDW664" s="163"/>
      <c r="FDX664" s="163"/>
      <c r="FDY664" s="163"/>
      <c r="FDZ664" s="163"/>
      <c r="FEA664" s="163"/>
      <c r="FEB664" s="163"/>
      <c r="FEC664" s="163"/>
      <c r="FED664" s="163"/>
      <c r="FEE664" s="163"/>
      <c r="FEF664" s="163"/>
      <c r="FEG664" s="163"/>
      <c r="FEH664" s="163"/>
      <c r="FEI664" s="163"/>
      <c r="FEJ664" s="163"/>
      <c r="FEK664" s="163"/>
      <c r="FEL664" s="163"/>
      <c r="FEM664" s="163"/>
      <c r="FEN664" s="163"/>
      <c r="FEO664" s="163"/>
      <c r="FEP664" s="163"/>
      <c r="FEQ664" s="163"/>
      <c r="FER664" s="163"/>
      <c r="FES664" s="163"/>
      <c r="FET664" s="163"/>
      <c r="FEU664" s="163"/>
      <c r="FEV664" s="163"/>
      <c r="FEW664" s="163"/>
      <c r="FEX664" s="163"/>
      <c r="FEY664" s="163"/>
      <c r="FEZ664" s="163"/>
      <c r="FFA664" s="163"/>
      <c r="FFB664" s="163"/>
      <c r="FFC664" s="163"/>
      <c r="FFD664" s="163"/>
      <c r="FFE664" s="163"/>
      <c r="FFF664" s="163"/>
      <c r="FFG664" s="163"/>
      <c r="FFH664" s="163"/>
      <c r="FFI664" s="163"/>
      <c r="FFJ664" s="163"/>
      <c r="FFK664" s="163"/>
      <c r="FFL664" s="163"/>
      <c r="FFM664" s="163"/>
      <c r="FFN664" s="163"/>
      <c r="FFO664" s="163"/>
      <c r="FFP664" s="163"/>
      <c r="FFQ664" s="163"/>
      <c r="FFR664" s="163"/>
      <c r="FFS664" s="163"/>
      <c r="FFT664" s="163"/>
      <c r="FFU664" s="163"/>
      <c r="FFV664" s="163"/>
      <c r="FFW664" s="163"/>
      <c r="FFX664" s="163"/>
      <c r="FFY664" s="163"/>
      <c r="FFZ664" s="163"/>
      <c r="FGA664" s="163"/>
      <c r="FGB664" s="163"/>
      <c r="FGC664" s="163"/>
      <c r="FGD664" s="163"/>
      <c r="FGE664" s="163"/>
      <c r="FGF664" s="163"/>
      <c r="FGG664" s="163"/>
      <c r="FGH664" s="163"/>
      <c r="FGI664" s="163"/>
      <c r="FGJ664" s="163"/>
      <c r="FGK664" s="163"/>
      <c r="FGL664" s="163"/>
      <c r="FGM664" s="163"/>
      <c r="FGN664" s="163"/>
      <c r="FGO664" s="163"/>
      <c r="FGP664" s="163"/>
      <c r="FGQ664" s="163"/>
      <c r="FGR664" s="163"/>
      <c r="FGS664" s="163"/>
      <c r="FGT664" s="163"/>
      <c r="FGU664" s="163"/>
      <c r="FGV664" s="163"/>
      <c r="FGW664" s="163"/>
      <c r="FGX664" s="163"/>
      <c r="FGY664" s="163"/>
      <c r="FGZ664" s="163"/>
      <c r="FHA664" s="163"/>
      <c r="FHB664" s="163"/>
      <c r="FHC664" s="163"/>
      <c r="FHD664" s="163"/>
      <c r="FHE664" s="163"/>
      <c r="FHF664" s="163"/>
      <c r="FHG664" s="163"/>
      <c r="FHH664" s="163"/>
      <c r="FHI664" s="163"/>
      <c r="FHJ664" s="163"/>
      <c r="FHK664" s="163"/>
      <c r="FHL664" s="163"/>
      <c r="FHM664" s="163"/>
      <c r="FHN664" s="163"/>
      <c r="FHO664" s="163"/>
      <c r="FHP664" s="163"/>
      <c r="FHQ664" s="163"/>
      <c r="FHR664" s="163"/>
      <c r="FHS664" s="163"/>
      <c r="FHT664" s="163"/>
      <c r="FHU664" s="163"/>
      <c r="FHV664" s="163"/>
      <c r="FHW664" s="163"/>
      <c r="FHX664" s="163"/>
      <c r="FHY664" s="163"/>
      <c r="FHZ664" s="163"/>
      <c r="FIA664" s="163"/>
      <c r="FIB664" s="163"/>
      <c r="FIC664" s="163"/>
      <c r="FID664" s="163"/>
      <c r="FIE664" s="163"/>
      <c r="FIF664" s="163"/>
      <c r="FIG664" s="163"/>
      <c r="FIH664" s="163"/>
      <c r="FII664" s="163"/>
      <c r="FIJ664" s="163"/>
      <c r="FIK664" s="163"/>
      <c r="FIL664" s="163"/>
      <c r="FIM664" s="163"/>
      <c r="FIN664" s="163"/>
      <c r="FIO664" s="163"/>
      <c r="FIP664" s="163"/>
      <c r="FIQ664" s="163"/>
      <c r="FIR664" s="163"/>
      <c r="FIS664" s="163"/>
      <c r="FIT664" s="163"/>
      <c r="FIU664" s="163"/>
      <c r="FIV664" s="163"/>
      <c r="FIW664" s="163"/>
      <c r="FIX664" s="163"/>
      <c r="FIY664" s="163"/>
      <c r="FIZ664" s="163"/>
      <c r="FJA664" s="163"/>
      <c r="FJB664" s="163"/>
      <c r="FJC664" s="163"/>
      <c r="FJD664" s="163"/>
      <c r="FJE664" s="163"/>
      <c r="FJF664" s="163"/>
      <c r="FJG664" s="163"/>
      <c r="FJH664" s="163"/>
      <c r="FJI664" s="163"/>
      <c r="FJJ664" s="163"/>
      <c r="FJK664" s="163"/>
      <c r="FJL664" s="163"/>
      <c r="FJM664" s="163"/>
      <c r="FJN664" s="163"/>
      <c r="FJO664" s="163"/>
      <c r="FJP664" s="163"/>
      <c r="FJQ664" s="163"/>
      <c r="FJR664" s="163"/>
      <c r="FJS664" s="163"/>
      <c r="FJT664" s="163"/>
      <c r="FJU664" s="163"/>
      <c r="FJV664" s="163"/>
      <c r="FJW664" s="163"/>
      <c r="FJX664" s="163"/>
      <c r="FJY664" s="163"/>
      <c r="FJZ664" s="163"/>
      <c r="FKA664" s="163"/>
      <c r="FKB664" s="163"/>
      <c r="FKC664" s="163"/>
      <c r="FKD664" s="163"/>
      <c r="FKE664" s="163"/>
      <c r="FKF664" s="163"/>
      <c r="FKG664" s="163"/>
      <c r="FKH664" s="163"/>
      <c r="FKI664" s="163"/>
      <c r="FKJ664" s="163"/>
      <c r="FKK664" s="163"/>
      <c r="FKL664" s="163"/>
      <c r="FKM664" s="163"/>
      <c r="FKN664" s="163"/>
      <c r="FKO664" s="163"/>
      <c r="FKP664" s="163"/>
      <c r="FKQ664" s="163"/>
      <c r="FKR664" s="163"/>
      <c r="FKS664" s="163"/>
      <c r="FKT664" s="163"/>
      <c r="FKU664" s="163"/>
      <c r="FKV664" s="163"/>
      <c r="FKW664" s="163"/>
      <c r="FKX664" s="163"/>
      <c r="FKY664" s="163"/>
      <c r="FKZ664" s="163"/>
      <c r="FLA664" s="163"/>
      <c r="FLB664" s="163"/>
      <c r="FLC664" s="163"/>
      <c r="FLD664" s="163"/>
      <c r="FLE664" s="163"/>
      <c r="FLF664" s="163"/>
      <c r="FLG664" s="163"/>
      <c r="FLH664" s="163"/>
      <c r="FLI664" s="163"/>
      <c r="FLJ664" s="163"/>
      <c r="FLK664" s="163"/>
      <c r="FLL664" s="163"/>
      <c r="FLM664" s="163"/>
      <c r="FLN664" s="163"/>
      <c r="FLO664" s="163"/>
      <c r="FLP664" s="163"/>
      <c r="FLQ664" s="163"/>
      <c r="FLR664" s="163"/>
      <c r="FLS664" s="163"/>
      <c r="FLT664" s="163"/>
      <c r="FLU664" s="163"/>
      <c r="FLV664" s="163"/>
      <c r="FLW664" s="163"/>
      <c r="FLX664" s="163"/>
      <c r="FLY664" s="163"/>
      <c r="FLZ664" s="163"/>
      <c r="FMA664" s="163"/>
      <c r="FMB664" s="163"/>
      <c r="FMC664" s="163"/>
      <c r="FMD664" s="163"/>
      <c r="FME664" s="163"/>
      <c r="FMF664" s="163"/>
      <c r="FMG664" s="163"/>
      <c r="FMH664" s="163"/>
      <c r="FMI664" s="163"/>
      <c r="FMJ664" s="163"/>
      <c r="FMK664" s="163"/>
      <c r="FML664" s="163"/>
      <c r="FMM664" s="163"/>
      <c r="FMN664" s="163"/>
      <c r="FMO664" s="163"/>
      <c r="FMP664" s="163"/>
      <c r="FMQ664" s="163"/>
      <c r="FMR664" s="163"/>
      <c r="FMS664" s="163"/>
      <c r="FMT664" s="163"/>
      <c r="FMU664" s="163"/>
      <c r="FMV664" s="163"/>
      <c r="FMW664" s="163"/>
      <c r="FMX664" s="163"/>
      <c r="FMY664" s="163"/>
      <c r="FMZ664" s="163"/>
      <c r="FNA664" s="163"/>
      <c r="FNB664" s="163"/>
      <c r="FNC664" s="163"/>
      <c r="FND664" s="163"/>
      <c r="FNE664" s="163"/>
      <c r="FNF664" s="163"/>
      <c r="FNG664" s="163"/>
      <c r="FNH664" s="163"/>
      <c r="FNI664" s="163"/>
      <c r="FNJ664" s="163"/>
      <c r="FNK664" s="163"/>
      <c r="FNL664" s="163"/>
      <c r="FNM664" s="163"/>
      <c r="FNN664" s="163"/>
      <c r="FNO664" s="163"/>
      <c r="FNP664" s="163"/>
      <c r="FNQ664" s="163"/>
      <c r="FNR664" s="163"/>
      <c r="FNS664" s="163"/>
      <c r="FNT664" s="163"/>
      <c r="FNU664" s="163"/>
      <c r="FNV664" s="163"/>
      <c r="FNW664" s="163"/>
      <c r="FNX664" s="163"/>
      <c r="FNY664" s="163"/>
      <c r="FNZ664" s="163"/>
      <c r="FOA664" s="163"/>
      <c r="FOB664" s="163"/>
      <c r="FOC664" s="163"/>
      <c r="FOD664" s="163"/>
      <c r="FOE664" s="163"/>
      <c r="FOF664" s="163"/>
      <c r="FOG664" s="163"/>
      <c r="FOH664" s="163"/>
      <c r="FOI664" s="163"/>
      <c r="FOJ664" s="163"/>
      <c r="FOK664" s="163"/>
      <c r="FOL664" s="163"/>
      <c r="FOM664" s="163"/>
      <c r="FON664" s="163"/>
      <c r="FOO664" s="163"/>
      <c r="FOP664" s="163"/>
      <c r="FOQ664" s="163"/>
      <c r="FOR664" s="163"/>
      <c r="FOS664" s="163"/>
      <c r="FOT664" s="163"/>
      <c r="FOU664" s="163"/>
      <c r="FOV664" s="163"/>
      <c r="FOW664" s="163"/>
      <c r="FOX664" s="163"/>
      <c r="FOY664" s="163"/>
      <c r="FOZ664" s="163"/>
      <c r="FPA664" s="163"/>
      <c r="FPB664" s="163"/>
      <c r="FPC664" s="163"/>
      <c r="FPD664" s="163"/>
      <c r="FPE664" s="163"/>
      <c r="FPF664" s="163"/>
      <c r="FPG664" s="163"/>
      <c r="FPH664" s="163"/>
      <c r="FPI664" s="163"/>
      <c r="FPJ664" s="163"/>
      <c r="FPK664" s="163"/>
      <c r="FPL664" s="163"/>
      <c r="FPM664" s="163"/>
      <c r="FPN664" s="163"/>
      <c r="FPO664" s="163"/>
      <c r="FPP664" s="163"/>
      <c r="FPQ664" s="163"/>
      <c r="FPR664" s="163"/>
      <c r="FPS664" s="163"/>
      <c r="FPT664" s="163"/>
      <c r="FPU664" s="163"/>
      <c r="FPV664" s="163"/>
      <c r="FPW664" s="163"/>
      <c r="FPX664" s="163"/>
      <c r="FPY664" s="163"/>
      <c r="FPZ664" s="163"/>
      <c r="FQA664" s="163"/>
      <c r="FQB664" s="163"/>
      <c r="FQC664" s="163"/>
      <c r="FQD664" s="163"/>
      <c r="FQE664" s="163"/>
      <c r="FQF664" s="163"/>
      <c r="FQG664" s="163"/>
      <c r="FQH664" s="163"/>
      <c r="FQI664" s="163"/>
      <c r="FQJ664" s="163"/>
      <c r="FQK664" s="163"/>
      <c r="FQL664" s="163"/>
      <c r="FQM664" s="163"/>
      <c r="FQN664" s="163"/>
      <c r="FQO664" s="163"/>
      <c r="FQP664" s="163"/>
      <c r="FQQ664" s="163"/>
      <c r="FQR664" s="163"/>
      <c r="FQS664" s="163"/>
      <c r="FQT664" s="163"/>
      <c r="FQU664" s="163"/>
      <c r="FQV664" s="163"/>
      <c r="FQW664" s="163"/>
      <c r="FQX664" s="163"/>
      <c r="FQY664" s="163"/>
      <c r="FQZ664" s="163"/>
      <c r="FRA664" s="163"/>
      <c r="FRB664" s="163"/>
      <c r="FRC664" s="163"/>
      <c r="FRD664" s="163"/>
      <c r="FRE664" s="163"/>
      <c r="FRF664" s="163"/>
      <c r="FRG664" s="163"/>
      <c r="FRH664" s="163"/>
      <c r="FRI664" s="163"/>
      <c r="FRJ664" s="163"/>
      <c r="FRK664" s="163"/>
      <c r="FRL664" s="163"/>
      <c r="FRM664" s="163"/>
      <c r="FRN664" s="163"/>
      <c r="FRO664" s="163"/>
      <c r="FRP664" s="163"/>
      <c r="FRQ664" s="163"/>
      <c r="FRR664" s="163"/>
      <c r="FRS664" s="163"/>
      <c r="FRT664" s="163"/>
      <c r="FRU664" s="163"/>
      <c r="FRV664" s="163"/>
      <c r="FRW664" s="163"/>
      <c r="FRX664" s="163"/>
      <c r="FRY664" s="163"/>
      <c r="FRZ664" s="163"/>
      <c r="FSA664" s="163"/>
      <c r="FSB664" s="163"/>
      <c r="FSC664" s="163"/>
      <c r="FSD664" s="163"/>
      <c r="FSE664" s="163"/>
      <c r="FSF664" s="163"/>
      <c r="FSG664" s="163"/>
      <c r="FSH664" s="163"/>
      <c r="FSI664" s="163"/>
      <c r="FSJ664" s="163"/>
      <c r="FSK664" s="163"/>
      <c r="FSL664" s="163"/>
      <c r="FSM664" s="163"/>
      <c r="FSN664" s="163"/>
      <c r="FSO664" s="163"/>
      <c r="FSP664" s="163"/>
      <c r="FSQ664" s="163"/>
      <c r="FSR664" s="163"/>
      <c r="FSS664" s="163"/>
      <c r="FST664" s="163"/>
      <c r="FSU664" s="163"/>
      <c r="FSV664" s="163"/>
      <c r="FSW664" s="163"/>
      <c r="FSX664" s="163"/>
      <c r="FSY664" s="163"/>
      <c r="FSZ664" s="163"/>
      <c r="FTA664" s="163"/>
      <c r="FTB664" s="163"/>
      <c r="FTC664" s="163"/>
      <c r="FTD664" s="163"/>
      <c r="FTE664" s="163"/>
      <c r="FTF664" s="163"/>
      <c r="FTG664" s="163"/>
      <c r="FTH664" s="163"/>
      <c r="FTI664" s="163"/>
      <c r="FTJ664" s="163"/>
      <c r="FTK664" s="163"/>
      <c r="FTL664" s="163"/>
      <c r="FTM664" s="163"/>
      <c r="FTN664" s="163"/>
      <c r="FTO664" s="163"/>
      <c r="FTP664" s="163"/>
      <c r="FTQ664" s="163"/>
      <c r="FTR664" s="163"/>
      <c r="FTS664" s="163"/>
      <c r="FTT664" s="163"/>
      <c r="FTU664" s="163"/>
      <c r="FTV664" s="163"/>
      <c r="FTW664" s="163"/>
      <c r="FTX664" s="163"/>
      <c r="FTY664" s="163"/>
      <c r="FTZ664" s="163"/>
      <c r="FUA664" s="163"/>
      <c r="FUB664" s="163"/>
      <c r="FUC664" s="163"/>
      <c r="FUD664" s="163"/>
      <c r="FUE664" s="163"/>
      <c r="FUF664" s="163"/>
      <c r="FUG664" s="163"/>
      <c r="FUH664" s="163"/>
      <c r="FUI664" s="163"/>
      <c r="FUJ664" s="163"/>
      <c r="FUK664" s="163"/>
      <c r="FUL664" s="163"/>
      <c r="FUM664" s="163"/>
      <c r="FUN664" s="163"/>
      <c r="FUO664" s="163"/>
      <c r="FUP664" s="163"/>
      <c r="FUQ664" s="163"/>
      <c r="FUR664" s="163"/>
      <c r="FUS664" s="163"/>
      <c r="FUT664" s="163"/>
      <c r="FUU664" s="163"/>
      <c r="FUV664" s="163"/>
      <c r="FUW664" s="163"/>
      <c r="FUX664" s="163"/>
      <c r="FUY664" s="163"/>
      <c r="FUZ664" s="163"/>
      <c r="FVA664" s="163"/>
      <c r="FVB664" s="163"/>
      <c r="FVC664" s="163"/>
      <c r="FVD664" s="163"/>
      <c r="FVE664" s="163"/>
      <c r="FVF664" s="163"/>
      <c r="FVG664" s="163"/>
      <c r="FVH664" s="163"/>
      <c r="FVI664" s="163"/>
      <c r="FVJ664" s="163"/>
      <c r="FVK664" s="163"/>
      <c r="FVL664" s="163"/>
      <c r="FVM664" s="163"/>
      <c r="FVN664" s="163"/>
      <c r="FVO664" s="163"/>
      <c r="FVP664" s="163"/>
      <c r="FVQ664" s="163"/>
      <c r="FVR664" s="163"/>
      <c r="FVS664" s="163"/>
      <c r="FVT664" s="163"/>
      <c r="FVU664" s="163"/>
      <c r="FVV664" s="163"/>
      <c r="FVW664" s="163"/>
      <c r="FVX664" s="163"/>
      <c r="FVY664" s="163"/>
      <c r="FVZ664" s="163"/>
      <c r="FWA664" s="163"/>
      <c r="FWB664" s="163"/>
      <c r="FWC664" s="163"/>
      <c r="FWD664" s="163"/>
      <c r="FWE664" s="163"/>
      <c r="FWF664" s="163"/>
      <c r="FWG664" s="163"/>
      <c r="FWH664" s="163"/>
      <c r="FWI664" s="163"/>
      <c r="FWJ664" s="163"/>
      <c r="FWK664" s="163"/>
      <c r="FWL664" s="163"/>
      <c r="FWM664" s="163"/>
      <c r="FWN664" s="163"/>
      <c r="FWO664" s="163"/>
      <c r="FWP664" s="163"/>
      <c r="FWQ664" s="163"/>
      <c r="FWR664" s="163"/>
      <c r="FWS664" s="163"/>
      <c r="FWT664" s="163"/>
      <c r="FWU664" s="163"/>
      <c r="FWV664" s="163"/>
      <c r="FWW664" s="163"/>
      <c r="FWX664" s="163"/>
      <c r="FWY664" s="163"/>
      <c r="FWZ664" s="163"/>
      <c r="FXA664" s="163"/>
      <c r="FXB664" s="163"/>
      <c r="FXC664" s="163"/>
      <c r="FXD664" s="163"/>
      <c r="FXE664" s="163"/>
      <c r="FXF664" s="163"/>
      <c r="FXG664" s="163"/>
      <c r="FXH664" s="163"/>
      <c r="FXI664" s="163"/>
      <c r="FXJ664" s="163"/>
      <c r="FXK664" s="163"/>
      <c r="FXL664" s="163"/>
      <c r="FXM664" s="163"/>
      <c r="FXN664" s="163"/>
      <c r="FXO664" s="163"/>
      <c r="FXP664" s="163"/>
      <c r="FXQ664" s="163"/>
      <c r="FXR664" s="163"/>
      <c r="FXS664" s="163"/>
      <c r="FXT664" s="163"/>
      <c r="FXU664" s="163"/>
      <c r="FXV664" s="163"/>
      <c r="FXW664" s="163"/>
      <c r="FXX664" s="163"/>
      <c r="FXY664" s="163"/>
      <c r="FXZ664" s="163"/>
      <c r="FYA664" s="163"/>
      <c r="FYB664" s="163"/>
      <c r="FYC664" s="163"/>
      <c r="FYD664" s="163"/>
      <c r="FYE664" s="163"/>
      <c r="FYF664" s="163"/>
      <c r="FYG664" s="163"/>
      <c r="FYH664" s="163"/>
      <c r="FYI664" s="163"/>
      <c r="FYJ664" s="163"/>
      <c r="FYK664" s="163"/>
      <c r="FYL664" s="163"/>
      <c r="FYM664" s="163"/>
      <c r="FYN664" s="163"/>
      <c r="FYO664" s="163"/>
      <c r="FYP664" s="163"/>
      <c r="FYQ664" s="163"/>
      <c r="FYR664" s="163"/>
      <c r="FYS664" s="163"/>
      <c r="FYT664" s="163"/>
      <c r="FYU664" s="163"/>
      <c r="FYV664" s="163"/>
      <c r="FYW664" s="163"/>
      <c r="FYX664" s="163"/>
      <c r="FYY664" s="163"/>
      <c r="FYZ664" s="163"/>
      <c r="FZA664" s="163"/>
      <c r="FZB664" s="163"/>
      <c r="FZC664" s="163"/>
      <c r="FZD664" s="163"/>
      <c r="FZE664" s="163"/>
      <c r="FZF664" s="163"/>
      <c r="FZG664" s="163"/>
      <c r="FZH664" s="163"/>
      <c r="FZI664" s="163"/>
      <c r="FZJ664" s="163"/>
      <c r="FZK664" s="163"/>
      <c r="FZL664" s="163"/>
      <c r="FZM664" s="163"/>
      <c r="FZN664" s="163"/>
      <c r="FZO664" s="163"/>
      <c r="FZP664" s="163"/>
      <c r="FZQ664" s="163"/>
      <c r="FZR664" s="163"/>
      <c r="FZS664" s="163"/>
      <c r="FZT664" s="163"/>
      <c r="FZU664" s="163"/>
      <c r="FZV664" s="163"/>
      <c r="FZW664" s="163"/>
      <c r="FZX664" s="163"/>
      <c r="FZY664" s="163"/>
      <c r="FZZ664" s="163"/>
      <c r="GAA664" s="163"/>
      <c r="GAB664" s="163"/>
      <c r="GAC664" s="163"/>
      <c r="GAD664" s="163"/>
      <c r="GAE664" s="163"/>
      <c r="GAF664" s="163"/>
      <c r="GAG664" s="163"/>
      <c r="GAH664" s="163"/>
      <c r="GAI664" s="163"/>
      <c r="GAJ664" s="163"/>
      <c r="GAK664" s="163"/>
      <c r="GAL664" s="163"/>
      <c r="GAM664" s="163"/>
      <c r="GAN664" s="163"/>
      <c r="GAO664" s="163"/>
      <c r="GAP664" s="163"/>
      <c r="GAQ664" s="163"/>
      <c r="GAR664" s="163"/>
      <c r="GAS664" s="163"/>
      <c r="GAT664" s="163"/>
      <c r="GAU664" s="163"/>
      <c r="GAV664" s="163"/>
      <c r="GAW664" s="163"/>
      <c r="GAX664" s="163"/>
      <c r="GAY664" s="163"/>
      <c r="GAZ664" s="163"/>
      <c r="GBA664" s="163"/>
      <c r="GBB664" s="163"/>
      <c r="GBC664" s="163"/>
      <c r="GBD664" s="163"/>
      <c r="GBE664" s="163"/>
      <c r="GBF664" s="163"/>
      <c r="GBG664" s="163"/>
      <c r="GBH664" s="163"/>
      <c r="GBI664" s="163"/>
      <c r="GBJ664" s="163"/>
      <c r="GBK664" s="163"/>
      <c r="GBL664" s="163"/>
      <c r="GBM664" s="163"/>
      <c r="GBN664" s="163"/>
      <c r="GBO664" s="163"/>
      <c r="GBP664" s="163"/>
      <c r="GBQ664" s="163"/>
      <c r="GBR664" s="163"/>
      <c r="GBS664" s="163"/>
      <c r="GBT664" s="163"/>
      <c r="GBU664" s="163"/>
      <c r="GBV664" s="163"/>
      <c r="GBW664" s="163"/>
      <c r="GBX664" s="163"/>
      <c r="GBY664" s="163"/>
      <c r="GBZ664" s="163"/>
      <c r="GCA664" s="163"/>
      <c r="GCB664" s="163"/>
      <c r="GCC664" s="163"/>
      <c r="GCD664" s="163"/>
      <c r="GCE664" s="163"/>
      <c r="GCF664" s="163"/>
      <c r="GCG664" s="163"/>
      <c r="GCH664" s="163"/>
      <c r="GCI664" s="163"/>
      <c r="GCJ664" s="163"/>
      <c r="GCK664" s="163"/>
      <c r="GCL664" s="163"/>
      <c r="GCM664" s="163"/>
      <c r="GCN664" s="163"/>
      <c r="GCO664" s="163"/>
      <c r="GCP664" s="163"/>
      <c r="GCQ664" s="163"/>
      <c r="GCR664" s="163"/>
      <c r="GCS664" s="163"/>
      <c r="GCT664" s="163"/>
      <c r="GCU664" s="163"/>
      <c r="GCV664" s="163"/>
      <c r="GCW664" s="163"/>
      <c r="GCX664" s="163"/>
      <c r="GCY664" s="163"/>
      <c r="GCZ664" s="163"/>
      <c r="GDA664" s="163"/>
      <c r="GDB664" s="163"/>
      <c r="GDC664" s="163"/>
      <c r="GDD664" s="163"/>
      <c r="GDE664" s="163"/>
      <c r="GDF664" s="163"/>
      <c r="GDG664" s="163"/>
      <c r="GDH664" s="163"/>
      <c r="GDI664" s="163"/>
      <c r="GDJ664" s="163"/>
      <c r="GDK664" s="163"/>
      <c r="GDL664" s="163"/>
      <c r="GDM664" s="163"/>
      <c r="GDN664" s="163"/>
      <c r="GDO664" s="163"/>
      <c r="GDP664" s="163"/>
      <c r="GDQ664" s="163"/>
      <c r="GDR664" s="163"/>
      <c r="GDS664" s="163"/>
      <c r="GDT664" s="163"/>
      <c r="GDU664" s="163"/>
      <c r="GDV664" s="163"/>
      <c r="GDW664" s="163"/>
      <c r="GDX664" s="163"/>
      <c r="GDY664" s="163"/>
      <c r="GDZ664" s="163"/>
      <c r="GEA664" s="163"/>
      <c r="GEB664" s="163"/>
      <c r="GEC664" s="163"/>
      <c r="GED664" s="163"/>
      <c r="GEE664" s="163"/>
      <c r="GEF664" s="163"/>
      <c r="GEG664" s="163"/>
      <c r="GEH664" s="163"/>
      <c r="GEI664" s="163"/>
      <c r="GEJ664" s="163"/>
      <c r="GEK664" s="163"/>
      <c r="GEL664" s="163"/>
      <c r="GEM664" s="163"/>
      <c r="GEN664" s="163"/>
      <c r="GEO664" s="163"/>
      <c r="GEP664" s="163"/>
      <c r="GEQ664" s="163"/>
      <c r="GER664" s="163"/>
      <c r="GES664" s="163"/>
      <c r="GET664" s="163"/>
      <c r="GEU664" s="163"/>
      <c r="GEV664" s="163"/>
      <c r="GEW664" s="163"/>
      <c r="GEX664" s="163"/>
      <c r="GEY664" s="163"/>
      <c r="GEZ664" s="163"/>
      <c r="GFA664" s="163"/>
      <c r="GFB664" s="163"/>
      <c r="GFC664" s="163"/>
      <c r="GFD664" s="163"/>
      <c r="GFE664" s="163"/>
      <c r="GFF664" s="163"/>
      <c r="GFG664" s="163"/>
      <c r="GFH664" s="163"/>
      <c r="GFI664" s="163"/>
      <c r="GFJ664" s="163"/>
      <c r="GFK664" s="163"/>
      <c r="GFL664" s="163"/>
      <c r="GFM664" s="163"/>
      <c r="GFN664" s="163"/>
      <c r="GFO664" s="163"/>
      <c r="GFP664" s="163"/>
      <c r="GFQ664" s="163"/>
      <c r="GFR664" s="163"/>
      <c r="GFS664" s="163"/>
      <c r="GFT664" s="163"/>
      <c r="GFU664" s="163"/>
      <c r="GFV664" s="163"/>
      <c r="GFW664" s="163"/>
      <c r="GFX664" s="163"/>
      <c r="GFY664" s="163"/>
      <c r="GFZ664" s="163"/>
      <c r="GGA664" s="163"/>
      <c r="GGB664" s="163"/>
      <c r="GGC664" s="163"/>
      <c r="GGD664" s="163"/>
      <c r="GGE664" s="163"/>
      <c r="GGF664" s="163"/>
      <c r="GGG664" s="163"/>
      <c r="GGH664" s="163"/>
      <c r="GGI664" s="163"/>
      <c r="GGJ664" s="163"/>
      <c r="GGK664" s="163"/>
      <c r="GGL664" s="163"/>
      <c r="GGM664" s="163"/>
      <c r="GGN664" s="163"/>
      <c r="GGO664" s="163"/>
      <c r="GGP664" s="163"/>
      <c r="GGQ664" s="163"/>
      <c r="GGR664" s="163"/>
      <c r="GGS664" s="163"/>
      <c r="GGT664" s="163"/>
      <c r="GGU664" s="163"/>
      <c r="GGV664" s="163"/>
      <c r="GGW664" s="163"/>
      <c r="GGX664" s="163"/>
      <c r="GGY664" s="163"/>
      <c r="GGZ664" s="163"/>
      <c r="GHA664" s="163"/>
      <c r="GHB664" s="163"/>
      <c r="GHC664" s="163"/>
      <c r="GHD664" s="163"/>
      <c r="GHE664" s="163"/>
      <c r="GHF664" s="163"/>
      <c r="GHG664" s="163"/>
      <c r="GHH664" s="163"/>
      <c r="GHI664" s="163"/>
      <c r="GHJ664" s="163"/>
      <c r="GHK664" s="163"/>
      <c r="GHL664" s="163"/>
      <c r="GHM664" s="163"/>
      <c r="GHN664" s="163"/>
      <c r="GHO664" s="163"/>
      <c r="GHP664" s="163"/>
      <c r="GHQ664" s="163"/>
      <c r="GHR664" s="163"/>
      <c r="GHS664" s="163"/>
      <c r="GHT664" s="163"/>
      <c r="GHU664" s="163"/>
      <c r="GHV664" s="163"/>
      <c r="GHW664" s="163"/>
      <c r="GHX664" s="163"/>
      <c r="GHY664" s="163"/>
      <c r="GHZ664" s="163"/>
      <c r="GIA664" s="163"/>
      <c r="GIB664" s="163"/>
      <c r="GIC664" s="163"/>
      <c r="GID664" s="163"/>
      <c r="GIE664" s="163"/>
      <c r="GIF664" s="163"/>
      <c r="GIG664" s="163"/>
      <c r="GIH664" s="163"/>
      <c r="GII664" s="163"/>
      <c r="GIJ664" s="163"/>
      <c r="GIK664" s="163"/>
      <c r="GIL664" s="163"/>
      <c r="GIM664" s="163"/>
      <c r="GIN664" s="163"/>
      <c r="GIO664" s="163"/>
      <c r="GIP664" s="163"/>
      <c r="GIQ664" s="163"/>
      <c r="GIR664" s="163"/>
      <c r="GIS664" s="163"/>
      <c r="GIT664" s="163"/>
      <c r="GIU664" s="163"/>
      <c r="GIV664" s="163"/>
      <c r="GIW664" s="163"/>
      <c r="GIX664" s="163"/>
      <c r="GIY664" s="163"/>
      <c r="GIZ664" s="163"/>
      <c r="GJA664" s="163"/>
      <c r="GJB664" s="163"/>
      <c r="GJC664" s="163"/>
      <c r="GJD664" s="163"/>
      <c r="GJE664" s="163"/>
      <c r="GJF664" s="163"/>
      <c r="GJG664" s="163"/>
      <c r="GJH664" s="163"/>
      <c r="GJI664" s="163"/>
      <c r="GJJ664" s="163"/>
      <c r="GJK664" s="163"/>
      <c r="GJL664" s="163"/>
      <c r="GJM664" s="163"/>
      <c r="GJN664" s="163"/>
      <c r="GJO664" s="163"/>
      <c r="GJP664" s="163"/>
      <c r="GJQ664" s="163"/>
      <c r="GJR664" s="163"/>
      <c r="GJS664" s="163"/>
      <c r="GJT664" s="163"/>
      <c r="GJU664" s="163"/>
      <c r="GJV664" s="163"/>
      <c r="GJW664" s="163"/>
      <c r="GJX664" s="163"/>
      <c r="GJY664" s="163"/>
      <c r="GJZ664" s="163"/>
      <c r="GKA664" s="163"/>
      <c r="GKB664" s="163"/>
      <c r="GKC664" s="163"/>
      <c r="GKD664" s="163"/>
      <c r="GKE664" s="163"/>
      <c r="GKF664" s="163"/>
      <c r="GKG664" s="163"/>
      <c r="GKH664" s="163"/>
      <c r="GKI664" s="163"/>
      <c r="GKJ664" s="163"/>
      <c r="GKK664" s="163"/>
      <c r="GKL664" s="163"/>
      <c r="GKM664" s="163"/>
      <c r="GKN664" s="163"/>
      <c r="GKO664" s="163"/>
      <c r="GKP664" s="163"/>
      <c r="GKQ664" s="163"/>
      <c r="GKR664" s="163"/>
      <c r="GKS664" s="163"/>
      <c r="GKT664" s="163"/>
      <c r="GKU664" s="163"/>
      <c r="GKV664" s="163"/>
      <c r="GKW664" s="163"/>
      <c r="GKX664" s="163"/>
      <c r="GKY664" s="163"/>
      <c r="GKZ664" s="163"/>
      <c r="GLA664" s="163"/>
      <c r="GLB664" s="163"/>
      <c r="GLC664" s="163"/>
      <c r="GLD664" s="163"/>
      <c r="GLE664" s="163"/>
      <c r="GLF664" s="163"/>
      <c r="GLG664" s="163"/>
      <c r="GLH664" s="163"/>
      <c r="GLI664" s="163"/>
      <c r="GLJ664" s="163"/>
      <c r="GLK664" s="163"/>
      <c r="GLL664" s="163"/>
      <c r="GLM664" s="163"/>
      <c r="GLN664" s="163"/>
      <c r="GLO664" s="163"/>
      <c r="GLP664" s="163"/>
      <c r="GLQ664" s="163"/>
      <c r="GLR664" s="163"/>
      <c r="GLS664" s="163"/>
      <c r="GLT664" s="163"/>
      <c r="GLU664" s="163"/>
      <c r="GLV664" s="163"/>
      <c r="GLW664" s="163"/>
      <c r="GLX664" s="163"/>
      <c r="GLY664" s="163"/>
      <c r="GLZ664" s="163"/>
      <c r="GMA664" s="163"/>
      <c r="GMB664" s="163"/>
      <c r="GMC664" s="163"/>
      <c r="GMD664" s="163"/>
      <c r="GME664" s="163"/>
      <c r="GMF664" s="163"/>
      <c r="GMG664" s="163"/>
      <c r="GMH664" s="163"/>
      <c r="GMI664" s="163"/>
      <c r="GMJ664" s="163"/>
      <c r="GMK664" s="163"/>
      <c r="GML664" s="163"/>
      <c r="GMM664" s="163"/>
      <c r="GMN664" s="163"/>
      <c r="GMO664" s="163"/>
      <c r="GMP664" s="163"/>
      <c r="GMQ664" s="163"/>
      <c r="GMR664" s="163"/>
      <c r="GMS664" s="163"/>
      <c r="GMT664" s="163"/>
      <c r="GMU664" s="163"/>
      <c r="GMV664" s="163"/>
      <c r="GMW664" s="163"/>
      <c r="GMX664" s="163"/>
      <c r="GMY664" s="163"/>
      <c r="GMZ664" s="163"/>
      <c r="GNA664" s="163"/>
      <c r="GNB664" s="163"/>
      <c r="GNC664" s="163"/>
      <c r="GND664" s="163"/>
      <c r="GNE664" s="163"/>
      <c r="GNF664" s="163"/>
      <c r="GNG664" s="163"/>
      <c r="GNH664" s="163"/>
      <c r="GNI664" s="163"/>
      <c r="GNJ664" s="163"/>
      <c r="GNK664" s="163"/>
      <c r="GNL664" s="163"/>
      <c r="GNM664" s="163"/>
      <c r="GNN664" s="163"/>
      <c r="GNO664" s="163"/>
      <c r="GNP664" s="163"/>
      <c r="GNQ664" s="163"/>
      <c r="GNR664" s="163"/>
      <c r="GNS664" s="163"/>
      <c r="GNT664" s="163"/>
      <c r="GNU664" s="163"/>
      <c r="GNV664" s="163"/>
      <c r="GNW664" s="163"/>
      <c r="GNX664" s="163"/>
      <c r="GNY664" s="163"/>
      <c r="GNZ664" s="163"/>
      <c r="GOA664" s="163"/>
      <c r="GOB664" s="163"/>
      <c r="GOC664" s="163"/>
      <c r="GOD664" s="163"/>
      <c r="GOE664" s="163"/>
      <c r="GOF664" s="163"/>
      <c r="GOG664" s="163"/>
      <c r="GOH664" s="163"/>
      <c r="GOI664" s="163"/>
      <c r="GOJ664" s="163"/>
      <c r="GOK664" s="163"/>
      <c r="GOL664" s="163"/>
      <c r="GOM664" s="163"/>
      <c r="GON664" s="163"/>
      <c r="GOO664" s="163"/>
      <c r="GOP664" s="163"/>
      <c r="GOQ664" s="163"/>
      <c r="GOR664" s="163"/>
      <c r="GOS664" s="163"/>
      <c r="GOT664" s="163"/>
      <c r="GOU664" s="163"/>
      <c r="GOV664" s="163"/>
      <c r="GOW664" s="163"/>
      <c r="GOX664" s="163"/>
      <c r="GOY664" s="163"/>
      <c r="GOZ664" s="163"/>
      <c r="GPA664" s="163"/>
      <c r="GPB664" s="163"/>
      <c r="GPC664" s="163"/>
      <c r="GPD664" s="163"/>
      <c r="GPE664" s="163"/>
      <c r="GPF664" s="163"/>
      <c r="GPG664" s="163"/>
      <c r="GPH664" s="163"/>
      <c r="GPI664" s="163"/>
      <c r="GPJ664" s="163"/>
      <c r="GPK664" s="163"/>
      <c r="GPL664" s="163"/>
      <c r="GPM664" s="163"/>
      <c r="GPN664" s="163"/>
      <c r="GPO664" s="163"/>
      <c r="GPP664" s="163"/>
      <c r="GPQ664" s="163"/>
      <c r="GPR664" s="163"/>
      <c r="GPS664" s="163"/>
      <c r="GPT664" s="163"/>
      <c r="GPU664" s="163"/>
      <c r="GPV664" s="163"/>
      <c r="GPW664" s="163"/>
      <c r="GPX664" s="163"/>
      <c r="GPY664" s="163"/>
      <c r="GPZ664" s="163"/>
      <c r="GQA664" s="163"/>
      <c r="GQB664" s="163"/>
      <c r="GQC664" s="163"/>
      <c r="GQD664" s="163"/>
      <c r="GQE664" s="163"/>
      <c r="GQF664" s="163"/>
      <c r="GQG664" s="163"/>
      <c r="GQH664" s="163"/>
      <c r="GQI664" s="163"/>
      <c r="GQJ664" s="163"/>
      <c r="GQK664" s="163"/>
      <c r="GQL664" s="163"/>
      <c r="GQM664" s="163"/>
      <c r="GQN664" s="163"/>
      <c r="GQO664" s="163"/>
      <c r="GQP664" s="163"/>
      <c r="GQQ664" s="163"/>
      <c r="GQR664" s="163"/>
      <c r="GQS664" s="163"/>
      <c r="GQT664" s="163"/>
      <c r="GQU664" s="163"/>
      <c r="GQV664" s="163"/>
      <c r="GQW664" s="163"/>
      <c r="GQX664" s="163"/>
      <c r="GQY664" s="163"/>
      <c r="GQZ664" s="163"/>
      <c r="GRA664" s="163"/>
      <c r="GRB664" s="163"/>
      <c r="GRC664" s="163"/>
      <c r="GRD664" s="163"/>
      <c r="GRE664" s="163"/>
      <c r="GRF664" s="163"/>
      <c r="GRG664" s="163"/>
      <c r="GRH664" s="163"/>
      <c r="GRI664" s="163"/>
      <c r="GRJ664" s="163"/>
      <c r="GRK664" s="163"/>
      <c r="GRL664" s="163"/>
      <c r="GRM664" s="163"/>
      <c r="GRN664" s="163"/>
      <c r="GRO664" s="163"/>
      <c r="GRP664" s="163"/>
      <c r="GRQ664" s="163"/>
      <c r="GRR664" s="163"/>
      <c r="GRS664" s="163"/>
      <c r="GRT664" s="163"/>
      <c r="GRU664" s="163"/>
      <c r="GRV664" s="163"/>
      <c r="GRW664" s="163"/>
      <c r="GRX664" s="163"/>
      <c r="GRY664" s="163"/>
      <c r="GRZ664" s="163"/>
      <c r="GSA664" s="163"/>
      <c r="GSB664" s="163"/>
      <c r="GSC664" s="163"/>
      <c r="GSD664" s="163"/>
      <c r="GSE664" s="163"/>
      <c r="GSF664" s="163"/>
      <c r="GSG664" s="163"/>
      <c r="GSH664" s="163"/>
      <c r="GSI664" s="163"/>
      <c r="GSJ664" s="163"/>
      <c r="GSK664" s="163"/>
      <c r="GSL664" s="163"/>
      <c r="GSM664" s="163"/>
      <c r="GSN664" s="163"/>
      <c r="GSO664" s="163"/>
      <c r="GSP664" s="163"/>
      <c r="GSQ664" s="163"/>
      <c r="GSR664" s="163"/>
      <c r="GSS664" s="163"/>
      <c r="GST664" s="163"/>
      <c r="GSU664" s="163"/>
      <c r="GSV664" s="163"/>
      <c r="GSW664" s="163"/>
      <c r="GSX664" s="163"/>
      <c r="GSY664" s="163"/>
      <c r="GSZ664" s="163"/>
      <c r="GTA664" s="163"/>
      <c r="GTB664" s="163"/>
      <c r="GTC664" s="163"/>
      <c r="GTD664" s="163"/>
      <c r="GTE664" s="163"/>
      <c r="GTF664" s="163"/>
      <c r="GTG664" s="163"/>
      <c r="GTH664" s="163"/>
      <c r="GTI664" s="163"/>
      <c r="GTJ664" s="163"/>
      <c r="GTK664" s="163"/>
      <c r="GTL664" s="163"/>
      <c r="GTM664" s="163"/>
      <c r="GTN664" s="163"/>
      <c r="GTO664" s="163"/>
      <c r="GTP664" s="163"/>
      <c r="GTQ664" s="163"/>
      <c r="GTR664" s="163"/>
      <c r="GTS664" s="163"/>
      <c r="GTT664" s="163"/>
      <c r="GTU664" s="163"/>
      <c r="GTV664" s="163"/>
      <c r="GTW664" s="163"/>
      <c r="GTX664" s="163"/>
      <c r="GTY664" s="163"/>
      <c r="GTZ664" s="163"/>
      <c r="GUA664" s="163"/>
      <c r="GUB664" s="163"/>
      <c r="GUC664" s="163"/>
      <c r="GUD664" s="163"/>
      <c r="GUE664" s="163"/>
      <c r="GUF664" s="163"/>
      <c r="GUG664" s="163"/>
      <c r="GUH664" s="163"/>
      <c r="GUI664" s="163"/>
      <c r="GUJ664" s="163"/>
      <c r="GUK664" s="163"/>
      <c r="GUL664" s="163"/>
      <c r="GUM664" s="163"/>
      <c r="GUN664" s="163"/>
      <c r="GUO664" s="163"/>
      <c r="GUP664" s="163"/>
      <c r="GUQ664" s="163"/>
      <c r="GUR664" s="163"/>
      <c r="GUS664" s="163"/>
      <c r="GUT664" s="163"/>
      <c r="GUU664" s="163"/>
      <c r="GUV664" s="163"/>
      <c r="GUW664" s="163"/>
      <c r="GUX664" s="163"/>
      <c r="GUY664" s="163"/>
      <c r="GUZ664" s="163"/>
      <c r="GVA664" s="163"/>
      <c r="GVB664" s="163"/>
      <c r="GVC664" s="163"/>
      <c r="GVD664" s="163"/>
      <c r="GVE664" s="163"/>
      <c r="GVF664" s="163"/>
      <c r="GVG664" s="163"/>
      <c r="GVH664" s="163"/>
      <c r="GVI664" s="163"/>
      <c r="GVJ664" s="163"/>
      <c r="GVK664" s="163"/>
      <c r="GVL664" s="163"/>
      <c r="GVM664" s="163"/>
      <c r="GVN664" s="163"/>
      <c r="GVO664" s="163"/>
      <c r="GVP664" s="163"/>
      <c r="GVQ664" s="163"/>
      <c r="GVR664" s="163"/>
      <c r="GVS664" s="163"/>
      <c r="GVT664" s="163"/>
      <c r="GVU664" s="163"/>
      <c r="GVV664" s="163"/>
      <c r="GVW664" s="163"/>
      <c r="GVX664" s="163"/>
      <c r="GVY664" s="163"/>
      <c r="GVZ664" s="163"/>
      <c r="GWA664" s="163"/>
      <c r="GWB664" s="163"/>
      <c r="GWC664" s="163"/>
      <c r="GWD664" s="163"/>
      <c r="GWE664" s="163"/>
      <c r="GWF664" s="163"/>
      <c r="GWG664" s="163"/>
      <c r="GWH664" s="163"/>
      <c r="GWI664" s="163"/>
      <c r="GWJ664" s="163"/>
      <c r="GWK664" s="163"/>
      <c r="GWL664" s="163"/>
      <c r="GWM664" s="163"/>
      <c r="GWN664" s="163"/>
      <c r="GWO664" s="163"/>
      <c r="GWP664" s="163"/>
      <c r="GWQ664" s="163"/>
      <c r="GWR664" s="163"/>
      <c r="GWS664" s="163"/>
      <c r="GWT664" s="163"/>
      <c r="GWU664" s="163"/>
      <c r="GWV664" s="163"/>
      <c r="GWW664" s="163"/>
      <c r="GWX664" s="163"/>
      <c r="GWY664" s="163"/>
      <c r="GWZ664" s="163"/>
      <c r="GXA664" s="163"/>
      <c r="GXB664" s="163"/>
      <c r="GXC664" s="163"/>
      <c r="GXD664" s="163"/>
      <c r="GXE664" s="163"/>
      <c r="GXF664" s="163"/>
      <c r="GXG664" s="163"/>
      <c r="GXH664" s="163"/>
      <c r="GXI664" s="163"/>
      <c r="GXJ664" s="163"/>
      <c r="GXK664" s="163"/>
      <c r="GXL664" s="163"/>
      <c r="GXM664" s="163"/>
      <c r="GXN664" s="163"/>
      <c r="GXO664" s="163"/>
      <c r="GXP664" s="163"/>
      <c r="GXQ664" s="163"/>
      <c r="GXR664" s="163"/>
      <c r="GXS664" s="163"/>
      <c r="GXT664" s="163"/>
      <c r="GXU664" s="163"/>
      <c r="GXV664" s="163"/>
      <c r="GXW664" s="163"/>
      <c r="GXX664" s="163"/>
      <c r="GXY664" s="163"/>
      <c r="GXZ664" s="163"/>
      <c r="GYA664" s="163"/>
      <c r="GYB664" s="163"/>
      <c r="GYC664" s="163"/>
      <c r="GYD664" s="163"/>
      <c r="GYE664" s="163"/>
      <c r="GYF664" s="163"/>
      <c r="GYG664" s="163"/>
      <c r="GYH664" s="163"/>
      <c r="GYI664" s="163"/>
      <c r="GYJ664" s="163"/>
      <c r="GYK664" s="163"/>
      <c r="GYL664" s="163"/>
      <c r="GYM664" s="163"/>
      <c r="GYN664" s="163"/>
      <c r="GYO664" s="163"/>
      <c r="GYP664" s="163"/>
      <c r="GYQ664" s="163"/>
      <c r="GYR664" s="163"/>
      <c r="GYS664" s="163"/>
      <c r="GYT664" s="163"/>
      <c r="GYU664" s="163"/>
      <c r="GYV664" s="163"/>
      <c r="GYW664" s="163"/>
      <c r="GYX664" s="163"/>
      <c r="GYY664" s="163"/>
      <c r="GYZ664" s="163"/>
      <c r="GZA664" s="163"/>
      <c r="GZB664" s="163"/>
      <c r="GZC664" s="163"/>
      <c r="GZD664" s="163"/>
      <c r="GZE664" s="163"/>
      <c r="GZF664" s="163"/>
      <c r="GZG664" s="163"/>
      <c r="GZH664" s="163"/>
      <c r="GZI664" s="163"/>
      <c r="GZJ664" s="163"/>
      <c r="GZK664" s="163"/>
      <c r="GZL664" s="163"/>
      <c r="GZM664" s="163"/>
      <c r="GZN664" s="163"/>
      <c r="GZO664" s="163"/>
      <c r="GZP664" s="163"/>
      <c r="GZQ664" s="163"/>
      <c r="GZR664" s="163"/>
      <c r="GZS664" s="163"/>
      <c r="GZT664" s="163"/>
      <c r="GZU664" s="163"/>
      <c r="GZV664" s="163"/>
      <c r="GZW664" s="163"/>
      <c r="GZX664" s="163"/>
      <c r="GZY664" s="163"/>
      <c r="GZZ664" s="163"/>
      <c r="HAA664" s="163"/>
      <c r="HAB664" s="163"/>
      <c r="HAC664" s="163"/>
      <c r="HAD664" s="163"/>
      <c r="HAE664" s="163"/>
      <c r="HAF664" s="163"/>
      <c r="HAG664" s="163"/>
      <c r="HAH664" s="163"/>
      <c r="HAI664" s="163"/>
      <c r="HAJ664" s="163"/>
      <c r="HAK664" s="163"/>
      <c r="HAL664" s="163"/>
      <c r="HAM664" s="163"/>
      <c r="HAN664" s="163"/>
      <c r="HAO664" s="163"/>
      <c r="HAP664" s="163"/>
      <c r="HAQ664" s="163"/>
      <c r="HAR664" s="163"/>
      <c r="HAS664" s="163"/>
      <c r="HAT664" s="163"/>
      <c r="HAU664" s="163"/>
      <c r="HAV664" s="163"/>
      <c r="HAW664" s="163"/>
      <c r="HAX664" s="163"/>
      <c r="HAY664" s="163"/>
      <c r="HAZ664" s="163"/>
      <c r="HBA664" s="163"/>
      <c r="HBB664" s="163"/>
      <c r="HBC664" s="163"/>
      <c r="HBD664" s="163"/>
      <c r="HBE664" s="163"/>
      <c r="HBF664" s="163"/>
      <c r="HBG664" s="163"/>
      <c r="HBH664" s="163"/>
      <c r="HBI664" s="163"/>
      <c r="HBJ664" s="163"/>
      <c r="HBK664" s="163"/>
      <c r="HBL664" s="163"/>
      <c r="HBM664" s="163"/>
      <c r="HBN664" s="163"/>
      <c r="HBO664" s="163"/>
      <c r="HBP664" s="163"/>
      <c r="HBQ664" s="163"/>
      <c r="HBR664" s="163"/>
      <c r="HBS664" s="163"/>
      <c r="HBT664" s="163"/>
      <c r="HBU664" s="163"/>
      <c r="HBV664" s="163"/>
      <c r="HBW664" s="163"/>
      <c r="HBX664" s="163"/>
      <c r="HBY664" s="163"/>
      <c r="HBZ664" s="163"/>
      <c r="HCA664" s="163"/>
      <c r="HCB664" s="163"/>
      <c r="HCC664" s="163"/>
      <c r="HCD664" s="163"/>
      <c r="HCE664" s="163"/>
      <c r="HCF664" s="163"/>
      <c r="HCG664" s="163"/>
      <c r="HCH664" s="163"/>
      <c r="HCI664" s="163"/>
      <c r="HCJ664" s="163"/>
      <c r="HCK664" s="163"/>
      <c r="HCL664" s="163"/>
      <c r="HCM664" s="163"/>
      <c r="HCN664" s="163"/>
      <c r="HCO664" s="163"/>
      <c r="HCP664" s="163"/>
      <c r="HCQ664" s="163"/>
      <c r="HCR664" s="163"/>
      <c r="HCS664" s="163"/>
      <c r="HCT664" s="163"/>
      <c r="HCU664" s="163"/>
      <c r="HCV664" s="163"/>
      <c r="HCW664" s="163"/>
      <c r="HCX664" s="163"/>
      <c r="HCY664" s="163"/>
      <c r="HCZ664" s="163"/>
      <c r="HDA664" s="163"/>
      <c r="HDB664" s="163"/>
      <c r="HDC664" s="163"/>
      <c r="HDD664" s="163"/>
      <c r="HDE664" s="163"/>
      <c r="HDF664" s="163"/>
      <c r="HDG664" s="163"/>
      <c r="HDH664" s="163"/>
      <c r="HDI664" s="163"/>
      <c r="HDJ664" s="163"/>
      <c r="HDK664" s="163"/>
      <c r="HDL664" s="163"/>
      <c r="HDM664" s="163"/>
      <c r="HDN664" s="163"/>
      <c r="HDO664" s="163"/>
      <c r="HDP664" s="163"/>
      <c r="HDQ664" s="163"/>
      <c r="HDR664" s="163"/>
      <c r="HDS664" s="163"/>
      <c r="HDT664" s="163"/>
      <c r="HDU664" s="163"/>
      <c r="HDV664" s="163"/>
      <c r="HDW664" s="163"/>
      <c r="HDX664" s="163"/>
      <c r="HDY664" s="163"/>
      <c r="HDZ664" s="163"/>
      <c r="HEA664" s="163"/>
      <c r="HEB664" s="163"/>
      <c r="HEC664" s="163"/>
      <c r="HED664" s="163"/>
      <c r="HEE664" s="163"/>
      <c r="HEF664" s="163"/>
      <c r="HEG664" s="163"/>
      <c r="HEH664" s="163"/>
      <c r="HEI664" s="163"/>
      <c r="HEJ664" s="163"/>
      <c r="HEK664" s="163"/>
      <c r="HEL664" s="163"/>
      <c r="HEM664" s="163"/>
      <c r="HEN664" s="163"/>
      <c r="HEO664" s="163"/>
      <c r="HEP664" s="163"/>
      <c r="HEQ664" s="163"/>
      <c r="HER664" s="163"/>
      <c r="HES664" s="163"/>
      <c r="HET664" s="163"/>
      <c r="HEU664" s="163"/>
      <c r="HEV664" s="163"/>
      <c r="HEW664" s="163"/>
      <c r="HEX664" s="163"/>
      <c r="HEY664" s="163"/>
      <c r="HEZ664" s="163"/>
      <c r="HFA664" s="163"/>
      <c r="HFB664" s="163"/>
      <c r="HFC664" s="163"/>
      <c r="HFD664" s="163"/>
      <c r="HFE664" s="163"/>
      <c r="HFF664" s="163"/>
      <c r="HFG664" s="163"/>
      <c r="HFH664" s="163"/>
      <c r="HFI664" s="163"/>
      <c r="HFJ664" s="163"/>
      <c r="HFK664" s="163"/>
      <c r="HFL664" s="163"/>
      <c r="HFM664" s="163"/>
      <c r="HFN664" s="163"/>
      <c r="HFO664" s="163"/>
      <c r="HFP664" s="163"/>
      <c r="HFQ664" s="163"/>
      <c r="HFR664" s="163"/>
      <c r="HFS664" s="163"/>
      <c r="HFT664" s="163"/>
      <c r="HFU664" s="163"/>
      <c r="HFV664" s="163"/>
      <c r="HFW664" s="163"/>
      <c r="HFX664" s="163"/>
      <c r="HFY664" s="163"/>
      <c r="HFZ664" s="163"/>
      <c r="HGA664" s="163"/>
      <c r="HGB664" s="163"/>
      <c r="HGC664" s="163"/>
      <c r="HGD664" s="163"/>
      <c r="HGE664" s="163"/>
      <c r="HGF664" s="163"/>
      <c r="HGG664" s="163"/>
      <c r="HGH664" s="163"/>
      <c r="HGI664" s="163"/>
      <c r="HGJ664" s="163"/>
      <c r="HGK664" s="163"/>
      <c r="HGL664" s="163"/>
      <c r="HGM664" s="163"/>
      <c r="HGN664" s="163"/>
      <c r="HGO664" s="163"/>
      <c r="HGP664" s="163"/>
      <c r="HGQ664" s="163"/>
      <c r="HGR664" s="163"/>
      <c r="HGS664" s="163"/>
      <c r="HGT664" s="163"/>
      <c r="HGU664" s="163"/>
      <c r="HGV664" s="163"/>
      <c r="HGW664" s="163"/>
      <c r="HGX664" s="163"/>
      <c r="HGY664" s="163"/>
      <c r="HGZ664" s="163"/>
      <c r="HHA664" s="163"/>
      <c r="HHB664" s="163"/>
      <c r="HHC664" s="163"/>
      <c r="HHD664" s="163"/>
      <c r="HHE664" s="163"/>
      <c r="HHF664" s="163"/>
      <c r="HHG664" s="163"/>
      <c r="HHH664" s="163"/>
      <c r="HHI664" s="163"/>
      <c r="HHJ664" s="163"/>
      <c r="HHK664" s="163"/>
      <c r="HHL664" s="163"/>
      <c r="HHM664" s="163"/>
      <c r="HHN664" s="163"/>
      <c r="HHO664" s="163"/>
      <c r="HHP664" s="163"/>
      <c r="HHQ664" s="163"/>
      <c r="HHR664" s="163"/>
      <c r="HHS664" s="163"/>
      <c r="HHT664" s="163"/>
      <c r="HHU664" s="163"/>
      <c r="HHV664" s="163"/>
      <c r="HHW664" s="163"/>
      <c r="HHX664" s="163"/>
      <c r="HHY664" s="163"/>
      <c r="HHZ664" s="163"/>
      <c r="HIA664" s="163"/>
      <c r="HIB664" s="163"/>
      <c r="HIC664" s="163"/>
      <c r="HID664" s="163"/>
      <c r="HIE664" s="163"/>
      <c r="HIF664" s="163"/>
      <c r="HIG664" s="163"/>
      <c r="HIH664" s="163"/>
      <c r="HII664" s="163"/>
      <c r="HIJ664" s="163"/>
      <c r="HIK664" s="163"/>
      <c r="HIL664" s="163"/>
      <c r="HIM664" s="163"/>
      <c r="HIN664" s="163"/>
      <c r="HIO664" s="163"/>
      <c r="HIP664" s="163"/>
      <c r="HIQ664" s="163"/>
      <c r="HIR664" s="163"/>
      <c r="HIS664" s="163"/>
      <c r="HIT664" s="163"/>
      <c r="HIU664" s="163"/>
      <c r="HIV664" s="163"/>
      <c r="HIW664" s="163"/>
      <c r="HIX664" s="163"/>
      <c r="HIY664" s="163"/>
      <c r="HIZ664" s="163"/>
      <c r="HJA664" s="163"/>
      <c r="HJB664" s="163"/>
      <c r="HJC664" s="163"/>
      <c r="HJD664" s="163"/>
      <c r="HJE664" s="163"/>
      <c r="HJF664" s="163"/>
      <c r="HJG664" s="163"/>
      <c r="HJH664" s="163"/>
      <c r="HJI664" s="163"/>
      <c r="HJJ664" s="163"/>
      <c r="HJK664" s="163"/>
      <c r="HJL664" s="163"/>
      <c r="HJM664" s="163"/>
      <c r="HJN664" s="163"/>
      <c r="HJO664" s="163"/>
      <c r="HJP664" s="163"/>
      <c r="HJQ664" s="163"/>
      <c r="HJR664" s="163"/>
      <c r="HJS664" s="163"/>
      <c r="HJT664" s="163"/>
      <c r="HJU664" s="163"/>
      <c r="HJV664" s="163"/>
      <c r="HJW664" s="163"/>
      <c r="HJX664" s="163"/>
      <c r="HJY664" s="163"/>
      <c r="HJZ664" s="163"/>
      <c r="HKA664" s="163"/>
      <c r="HKB664" s="163"/>
      <c r="HKC664" s="163"/>
      <c r="HKD664" s="163"/>
      <c r="HKE664" s="163"/>
      <c r="HKF664" s="163"/>
      <c r="HKG664" s="163"/>
      <c r="HKH664" s="163"/>
      <c r="HKI664" s="163"/>
      <c r="HKJ664" s="163"/>
      <c r="HKK664" s="163"/>
      <c r="HKL664" s="163"/>
      <c r="HKM664" s="163"/>
      <c r="HKN664" s="163"/>
      <c r="HKO664" s="163"/>
      <c r="HKP664" s="163"/>
      <c r="HKQ664" s="163"/>
      <c r="HKR664" s="163"/>
      <c r="HKS664" s="163"/>
      <c r="HKT664" s="163"/>
      <c r="HKU664" s="163"/>
      <c r="HKV664" s="163"/>
      <c r="HKW664" s="163"/>
      <c r="HKX664" s="163"/>
      <c r="HKY664" s="163"/>
      <c r="HKZ664" s="163"/>
      <c r="HLA664" s="163"/>
      <c r="HLB664" s="163"/>
      <c r="HLC664" s="163"/>
      <c r="HLD664" s="163"/>
      <c r="HLE664" s="163"/>
      <c r="HLF664" s="163"/>
      <c r="HLG664" s="163"/>
      <c r="HLH664" s="163"/>
      <c r="HLI664" s="163"/>
      <c r="HLJ664" s="163"/>
      <c r="HLK664" s="163"/>
      <c r="HLL664" s="163"/>
      <c r="HLM664" s="163"/>
      <c r="HLN664" s="163"/>
      <c r="HLO664" s="163"/>
      <c r="HLP664" s="163"/>
      <c r="HLQ664" s="163"/>
      <c r="HLR664" s="163"/>
      <c r="HLS664" s="163"/>
      <c r="HLT664" s="163"/>
      <c r="HLU664" s="163"/>
      <c r="HLV664" s="163"/>
      <c r="HLW664" s="163"/>
      <c r="HLX664" s="163"/>
      <c r="HLY664" s="163"/>
      <c r="HLZ664" s="163"/>
      <c r="HMA664" s="163"/>
      <c r="HMB664" s="163"/>
      <c r="HMC664" s="163"/>
      <c r="HMD664" s="163"/>
      <c r="HME664" s="163"/>
      <c r="HMF664" s="163"/>
      <c r="HMG664" s="163"/>
      <c r="HMH664" s="163"/>
      <c r="HMI664" s="163"/>
      <c r="HMJ664" s="163"/>
      <c r="HMK664" s="163"/>
      <c r="HML664" s="163"/>
      <c r="HMM664" s="163"/>
      <c r="HMN664" s="163"/>
      <c r="HMO664" s="163"/>
      <c r="HMP664" s="163"/>
      <c r="HMQ664" s="163"/>
      <c r="HMR664" s="163"/>
      <c r="HMS664" s="163"/>
      <c r="HMT664" s="163"/>
      <c r="HMU664" s="163"/>
      <c r="HMV664" s="163"/>
      <c r="HMW664" s="163"/>
      <c r="HMX664" s="163"/>
      <c r="HMY664" s="163"/>
      <c r="HMZ664" s="163"/>
      <c r="HNA664" s="163"/>
      <c r="HNB664" s="163"/>
      <c r="HNC664" s="163"/>
      <c r="HND664" s="163"/>
      <c r="HNE664" s="163"/>
      <c r="HNF664" s="163"/>
      <c r="HNG664" s="163"/>
      <c r="HNH664" s="163"/>
      <c r="HNI664" s="163"/>
      <c r="HNJ664" s="163"/>
      <c r="HNK664" s="163"/>
      <c r="HNL664" s="163"/>
      <c r="HNM664" s="163"/>
      <c r="HNN664" s="163"/>
      <c r="HNO664" s="163"/>
      <c r="HNP664" s="163"/>
      <c r="HNQ664" s="163"/>
      <c r="HNR664" s="163"/>
      <c r="HNS664" s="163"/>
      <c r="HNT664" s="163"/>
      <c r="HNU664" s="163"/>
      <c r="HNV664" s="163"/>
      <c r="HNW664" s="163"/>
      <c r="HNX664" s="163"/>
      <c r="HNY664" s="163"/>
      <c r="HNZ664" s="163"/>
      <c r="HOA664" s="163"/>
      <c r="HOB664" s="163"/>
      <c r="HOC664" s="163"/>
      <c r="HOD664" s="163"/>
      <c r="HOE664" s="163"/>
      <c r="HOF664" s="163"/>
      <c r="HOG664" s="163"/>
      <c r="HOH664" s="163"/>
      <c r="HOI664" s="163"/>
      <c r="HOJ664" s="163"/>
      <c r="HOK664" s="163"/>
      <c r="HOL664" s="163"/>
      <c r="HOM664" s="163"/>
      <c r="HON664" s="163"/>
      <c r="HOO664" s="163"/>
      <c r="HOP664" s="163"/>
      <c r="HOQ664" s="163"/>
      <c r="HOR664" s="163"/>
      <c r="HOS664" s="163"/>
      <c r="HOT664" s="163"/>
      <c r="HOU664" s="163"/>
      <c r="HOV664" s="163"/>
      <c r="HOW664" s="163"/>
      <c r="HOX664" s="163"/>
      <c r="HOY664" s="163"/>
      <c r="HOZ664" s="163"/>
      <c r="HPA664" s="163"/>
      <c r="HPB664" s="163"/>
      <c r="HPC664" s="163"/>
      <c r="HPD664" s="163"/>
      <c r="HPE664" s="163"/>
      <c r="HPF664" s="163"/>
      <c r="HPG664" s="163"/>
      <c r="HPH664" s="163"/>
      <c r="HPI664" s="163"/>
      <c r="HPJ664" s="163"/>
      <c r="HPK664" s="163"/>
      <c r="HPL664" s="163"/>
      <c r="HPM664" s="163"/>
      <c r="HPN664" s="163"/>
      <c r="HPO664" s="163"/>
      <c r="HPP664" s="163"/>
      <c r="HPQ664" s="163"/>
      <c r="HPR664" s="163"/>
      <c r="HPS664" s="163"/>
      <c r="HPT664" s="163"/>
      <c r="HPU664" s="163"/>
      <c r="HPV664" s="163"/>
      <c r="HPW664" s="163"/>
      <c r="HPX664" s="163"/>
      <c r="HPY664" s="163"/>
      <c r="HPZ664" s="163"/>
      <c r="HQA664" s="163"/>
      <c r="HQB664" s="163"/>
      <c r="HQC664" s="163"/>
      <c r="HQD664" s="163"/>
      <c r="HQE664" s="163"/>
      <c r="HQF664" s="163"/>
      <c r="HQG664" s="163"/>
      <c r="HQH664" s="163"/>
      <c r="HQI664" s="163"/>
      <c r="HQJ664" s="163"/>
      <c r="HQK664" s="163"/>
      <c r="HQL664" s="163"/>
      <c r="HQM664" s="163"/>
      <c r="HQN664" s="163"/>
      <c r="HQO664" s="163"/>
      <c r="HQP664" s="163"/>
      <c r="HQQ664" s="163"/>
      <c r="HQR664" s="163"/>
      <c r="HQS664" s="163"/>
      <c r="HQT664" s="163"/>
      <c r="HQU664" s="163"/>
      <c r="HQV664" s="163"/>
      <c r="HQW664" s="163"/>
      <c r="HQX664" s="163"/>
      <c r="HQY664" s="163"/>
      <c r="HQZ664" s="163"/>
      <c r="HRA664" s="163"/>
      <c r="HRB664" s="163"/>
      <c r="HRC664" s="163"/>
      <c r="HRD664" s="163"/>
      <c r="HRE664" s="163"/>
      <c r="HRF664" s="163"/>
      <c r="HRG664" s="163"/>
      <c r="HRH664" s="163"/>
      <c r="HRI664" s="163"/>
      <c r="HRJ664" s="163"/>
      <c r="HRK664" s="163"/>
      <c r="HRL664" s="163"/>
      <c r="HRM664" s="163"/>
      <c r="HRN664" s="163"/>
      <c r="HRO664" s="163"/>
      <c r="HRP664" s="163"/>
      <c r="HRQ664" s="163"/>
      <c r="HRR664" s="163"/>
      <c r="HRS664" s="163"/>
      <c r="HRT664" s="163"/>
      <c r="HRU664" s="163"/>
      <c r="HRV664" s="163"/>
      <c r="HRW664" s="163"/>
      <c r="HRX664" s="163"/>
      <c r="HRY664" s="163"/>
      <c r="HRZ664" s="163"/>
      <c r="HSA664" s="163"/>
      <c r="HSB664" s="163"/>
      <c r="HSC664" s="163"/>
      <c r="HSD664" s="163"/>
      <c r="HSE664" s="163"/>
      <c r="HSF664" s="163"/>
      <c r="HSG664" s="163"/>
      <c r="HSH664" s="163"/>
      <c r="HSI664" s="163"/>
      <c r="HSJ664" s="163"/>
      <c r="HSK664" s="163"/>
      <c r="HSL664" s="163"/>
      <c r="HSM664" s="163"/>
      <c r="HSN664" s="163"/>
      <c r="HSO664" s="163"/>
      <c r="HSP664" s="163"/>
      <c r="HSQ664" s="163"/>
      <c r="HSR664" s="163"/>
      <c r="HSS664" s="163"/>
      <c r="HST664" s="163"/>
      <c r="HSU664" s="163"/>
      <c r="HSV664" s="163"/>
      <c r="HSW664" s="163"/>
      <c r="HSX664" s="163"/>
      <c r="HSY664" s="163"/>
      <c r="HSZ664" s="163"/>
      <c r="HTA664" s="163"/>
      <c r="HTB664" s="163"/>
      <c r="HTC664" s="163"/>
      <c r="HTD664" s="163"/>
      <c r="HTE664" s="163"/>
      <c r="HTF664" s="163"/>
      <c r="HTG664" s="163"/>
      <c r="HTH664" s="163"/>
      <c r="HTI664" s="163"/>
      <c r="HTJ664" s="163"/>
      <c r="HTK664" s="163"/>
      <c r="HTL664" s="163"/>
      <c r="HTM664" s="163"/>
      <c r="HTN664" s="163"/>
      <c r="HTO664" s="163"/>
      <c r="HTP664" s="163"/>
      <c r="HTQ664" s="163"/>
      <c r="HTR664" s="163"/>
      <c r="HTS664" s="163"/>
      <c r="HTT664" s="163"/>
      <c r="HTU664" s="163"/>
      <c r="HTV664" s="163"/>
      <c r="HTW664" s="163"/>
      <c r="HTX664" s="163"/>
      <c r="HTY664" s="163"/>
      <c r="HTZ664" s="163"/>
      <c r="HUA664" s="163"/>
      <c r="HUB664" s="163"/>
      <c r="HUC664" s="163"/>
      <c r="HUD664" s="163"/>
      <c r="HUE664" s="163"/>
      <c r="HUF664" s="163"/>
      <c r="HUG664" s="163"/>
      <c r="HUH664" s="163"/>
      <c r="HUI664" s="163"/>
      <c r="HUJ664" s="163"/>
      <c r="HUK664" s="163"/>
      <c r="HUL664" s="163"/>
      <c r="HUM664" s="163"/>
      <c r="HUN664" s="163"/>
      <c r="HUO664" s="163"/>
      <c r="HUP664" s="163"/>
      <c r="HUQ664" s="163"/>
      <c r="HUR664" s="163"/>
      <c r="HUS664" s="163"/>
      <c r="HUT664" s="163"/>
      <c r="HUU664" s="163"/>
      <c r="HUV664" s="163"/>
      <c r="HUW664" s="163"/>
      <c r="HUX664" s="163"/>
      <c r="HUY664" s="163"/>
      <c r="HUZ664" s="163"/>
      <c r="HVA664" s="163"/>
      <c r="HVB664" s="163"/>
      <c r="HVC664" s="163"/>
      <c r="HVD664" s="163"/>
      <c r="HVE664" s="163"/>
      <c r="HVF664" s="163"/>
      <c r="HVG664" s="163"/>
      <c r="HVH664" s="163"/>
      <c r="HVI664" s="163"/>
      <c r="HVJ664" s="163"/>
      <c r="HVK664" s="163"/>
      <c r="HVL664" s="163"/>
      <c r="HVM664" s="163"/>
      <c r="HVN664" s="163"/>
      <c r="HVO664" s="163"/>
      <c r="HVP664" s="163"/>
      <c r="HVQ664" s="163"/>
      <c r="HVR664" s="163"/>
      <c r="HVS664" s="163"/>
      <c r="HVT664" s="163"/>
      <c r="HVU664" s="163"/>
      <c r="HVV664" s="163"/>
      <c r="HVW664" s="163"/>
      <c r="HVX664" s="163"/>
      <c r="HVY664" s="163"/>
      <c r="HVZ664" s="163"/>
      <c r="HWA664" s="163"/>
      <c r="HWB664" s="163"/>
      <c r="HWC664" s="163"/>
      <c r="HWD664" s="163"/>
      <c r="HWE664" s="163"/>
      <c r="HWF664" s="163"/>
      <c r="HWG664" s="163"/>
      <c r="HWH664" s="163"/>
      <c r="HWI664" s="163"/>
      <c r="HWJ664" s="163"/>
      <c r="HWK664" s="163"/>
      <c r="HWL664" s="163"/>
      <c r="HWM664" s="163"/>
      <c r="HWN664" s="163"/>
      <c r="HWO664" s="163"/>
      <c r="HWP664" s="163"/>
      <c r="HWQ664" s="163"/>
      <c r="HWR664" s="163"/>
      <c r="HWS664" s="163"/>
      <c r="HWT664" s="163"/>
      <c r="HWU664" s="163"/>
      <c r="HWV664" s="163"/>
      <c r="HWW664" s="163"/>
      <c r="HWX664" s="163"/>
      <c r="HWY664" s="163"/>
      <c r="HWZ664" s="163"/>
      <c r="HXA664" s="163"/>
      <c r="HXB664" s="163"/>
      <c r="HXC664" s="163"/>
      <c r="HXD664" s="163"/>
      <c r="HXE664" s="163"/>
      <c r="HXF664" s="163"/>
      <c r="HXG664" s="163"/>
      <c r="HXH664" s="163"/>
      <c r="HXI664" s="163"/>
      <c r="HXJ664" s="163"/>
      <c r="HXK664" s="163"/>
      <c r="HXL664" s="163"/>
      <c r="HXM664" s="163"/>
      <c r="HXN664" s="163"/>
      <c r="HXO664" s="163"/>
      <c r="HXP664" s="163"/>
      <c r="HXQ664" s="163"/>
      <c r="HXR664" s="163"/>
      <c r="HXS664" s="163"/>
      <c r="HXT664" s="163"/>
      <c r="HXU664" s="163"/>
      <c r="HXV664" s="163"/>
      <c r="HXW664" s="163"/>
      <c r="HXX664" s="163"/>
      <c r="HXY664" s="163"/>
      <c r="HXZ664" s="163"/>
      <c r="HYA664" s="163"/>
      <c r="HYB664" s="163"/>
      <c r="HYC664" s="163"/>
      <c r="HYD664" s="163"/>
      <c r="HYE664" s="163"/>
      <c r="HYF664" s="163"/>
      <c r="HYG664" s="163"/>
      <c r="HYH664" s="163"/>
      <c r="HYI664" s="163"/>
      <c r="HYJ664" s="163"/>
      <c r="HYK664" s="163"/>
      <c r="HYL664" s="163"/>
      <c r="HYM664" s="163"/>
      <c r="HYN664" s="163"/>
      <c r="HYO664" s="163"/>
      <c r="HYP664" s="163"/>
      <c r="HYQ664" s="163"/>
      <c r="HYR664" s="163"/>
      <c r="HYS664" s="163"/>
      <c r="HYT664" s="163"/>
      <c r="HYU664" s="163"/>
      <c r="HYV664" s="163"/>
      <c r="HYW664" s="163"/>
      <c r="HYX664" s="163"/>
      <c r="HYY664" s="163"/>
      <c r="HYZ664" s="163"/>
      <c r="HZA664" s="163"/>
      <c r="HZB664" s="163"/>
      <c r="HZC664" s="163"/>
      <c r="HZD664" s="163"/>
      <c r="HZE664" s="163"/>
      <c r="HZF664" s="163"/>
      <c r="HZG664" s="163"/>
      <c r="HZH664" s="163"/>
      <c r="HZI664" s="163"/>
      <c r="HZJ664" s="163"/>
      <c r="HZK664" s="163"/>
      <c r="HZL664" s="163"/>
      <c r="HZM664" s="163"/>
      <c r="HZN664" s="163"/>
      <c r="HZO664" s="163"/>
      <c r="HZP664" s="163"/>
      <c r="HZQ664" s="163"/>
      <c r="HZR664" s="163"/>
      <c r="HZS664" s="163"/>
      <c r="HZT664" s="163"/>
      <c r="HZU664" s="163"/>
      <c r="HZV664" s="163"/>
      <c r="HZW664" s="163"/>
      <c r="HZX664" s="163"/>
      <c r="HZY664" s="163"/>
      <c r="HZZ664" s="163"/>
      <c r="IAA664" s="163"/>
      <c r="IAB664" s="163"/>
      <c r="IAC664" s="163"/>
      <c r="IAD664" s="163"/>
      <c r="IAE664" s="163"/>
      <c r="IAF664" s="163"/>
      <c r="IAG664" s="163"/>
      <c r="IAH664" s="163"/>
      <c r="IAI664" s="163"/>
      <c r="IAJ664" s="163"/>
      <c r="IAK664" s="163"/>
      <c r="IAL664" s="163"/>
      <c r="IAM664" s="163"/>
      <c r="IAN664" s="163"/>
      <c r="IAO664" s="163"/>
      <c r="IAP664" s="163"/>
      <c r="IAQ664" s="163"/>
      <c r="IAR664" s="163"/>
      <c r="IAS664" s="163"/>
      <c r="IAT664" s="163"/>
      <c r="IAU664" s="163"/>
      <c r="IAV664" s="163"/>
      <c r="IAW664" s="163"/>
      <c r="IAX664" s="163"/>
      <c r="IAY664" s="163"/>
      <c r="IAZ664" s="163"/>
      <c r="IBA664" s="163"/>
      <c r="IBB664" s="163"/>
      <c r="IBC664" s="163"/>
      <c r="IBD664" s="163"/>
      <c r="IBE664" s="163"/>
      <c r="IBF664" s="163"/>
      <c r="IBG664" s="163"/>
      <c r="IBH664" s="163"/>
      <c r="IBI664" s="163"/>
      <c r="IBJ664" s="163"/>
      <c r="IBK664" s="163"/>
      <c r="IBL664" s="163"/>
      <c r="IBM664" s="163"/>
      <c r="IBN664" s="163"/>
      <c r="IBO664" s="163"/>
      <c r="IBP664" s="163"/>
      <c r="IBQ664" s="163"/>
      <c r="IBR664" s="163"/>
      <c r="IBS664" s="163"/>
      <c r="IBT664" s="163"/>
      <c r="IBU664" s="163"/>
      <c r="IBV664" s="163"/>
      <c r="IBW664" s="163"/>
      <c r="IBX664" s="163"/>
      <c r="IBY664" s="163"/>
      <c r="IBZ664" s="163"/>
      <c r="ICA664" s="163"/>
      <c r="ICB664" s="163"/>
      <c r="ICC664" s="163"/>
      <c r="ICD664" s="163"/>
      <c r="ICE664" s="163"/>
      <c r="ICF664" s="163"/>
      <c r="ICG664" s="163"/>
      <c r="ICH664" s="163"/>
      <c r="ICI664" s="163"/>
      <c r="ICJ664" s="163"/>
      <c r="ICK664" s="163"/>
      <c r="ICL664" s="163"/>
      <c r="ICM664" s="163"/>
      <c r="ICN664" s="163"/>
      <c r="ICO664" s="163"/>
      <c r="ICP664" s="163"/>
      <c r="ICQ664" s="163"/>
      <c r="ICR664" s="163"/>
      <c r="ICS664" s="163"/>
      <c r="ICT664" s="163"/>
      <c r="ICU664" s="163"/>
      <c r="ICV664" s="163"/>
      <c r="ICW664" s="163"/>
      <c r="ICX664" s="163"/>
      <c r="ICY664" s="163"/>
      <c r="ICZ664" s="163"/>
      <c r="IDA664" s="163"/>
      <c r="IDB664" s="163"/>
      <c r="IDC664" s="163"/>
      <c r="IDD664" s="163"/>
      <c r="IDE664" s="163"/>
      <c r="IDF664" s="163"/>
      <c r="IDG664" s="163"/>
      <c r="IDH664" s="163"/>
      <c r="IDI664" s="163"/>
      <c r="IDJ664" s="163"/>
      <c r="IDK664" s="163"/>
      <c r="IDL664" s="163"/>
      <c r="IDM664" s="163"/>
      <c r="IDN664" s="163"/>
      <c r="IDO664" s="163"/>
      <c r="IDP664" s="163"/>
      <c r="IDQ664" s="163"/>
      <c r="IDR664" s="163"/>
      <c r="IDS664" s="163"/>
      <c r="IDT664" s="163"/>
      <c r="IDU664" s="163"/>
      <c r="IDV664" s="163"/>
      <c r="IDW664" s="163"/>
      <c r="IDX664" s="163"/>
      <c r="IDY664" s="163"/>
      <c r="IDZ664" s="163"/>
      <c r="IEA664" s="163"/>
      <c r="IEB664" s="163"/>
      <c r="IEC664" s="163"/>
      <c r="IED664" s="163"/>
      <c r="IEE664" s="163"/>
      <c r="IEF664" s="163"/>
      <c r="IEG664" s="163"/>
      <c r="IEH664" s="163"/>
      <c r="IEI664" s="163"/>
      <c r="IEJ664" s="163"/>
      <c r="IEK664" s="163"/>
      <c r="IEL664" s="163"/>
      <c r="IEM664" s="163"/>
      <c r="IEN664" s="163"/>
      <c r="IEO664" s="163"/>
      <c r="IEP664" s="163"/>
      <c r="IEQ664" s="163"/>
      <c r="IER664" s="163"/>
      <c r="IES664" s="163"/>
      <c r="IET664" s="163"/>
      <c r="IEU664" s="163"/>
      <c r="IEV664" s="163"/>
      <c r="IEW664" s="163"/>
      <c r="IEX664" s="163"/>
      <c r="IEY664" s="163"/>
      <c r="IEZ664" s="163"/>
      <c r="IFA664" s="163"/>
      <c r="IFB664" s="163"/>
      <c r="IFC664" s="163"/>
      <c r="IFD664" s="163"/>
      <c r="IFE664" s="163"/>
      <c r="IFF664" s="163"/>
      <c r="IFG664" s="163"/>
      <c r="IFH664" s="163"/>
      <c r="IFI664" s="163"/>
      <c r="IFJ664" s="163"/>
      <c r="IFK664" s="163"/>
      <c r="IFL664" s="163"/>
      <c r="IFM664" s="163"/>
      <c r="IFN664" s="163"/>
      <c r="IFO664" s="163"/>
      <c r="IFP664" s="163"/>
      <c r="IFQ664" s="163"/>
      <c r="IFR664" s="163"/>
      <c r="IFS664" s="163"/>
      <c r="IFT664" s="163"/>
      <c r="IFU664" s="163"/>
      <c r="IFV664" s="163"/>
      <c r="IFW664" s="163"/>
      <c r="IFX664" s="163"/>
      <c r="IFY664" s="163"/>
      <c r="IFZ664" s="163"/>
      <c r="IGA664" s="163"/>
      <c r="IGB664" s="163"/>
      <c r="IGC664" s="163"/>
      <c r="IGD664" s="163"/>
      <c r="IGE664" s="163"/>
      <c r="IGF664" s="163"/>
      <c r="IGG664" s="163"/>
      <c r="IGH664" s="163"/>
      <c r="IGI664" s="163"/>
      <c r="IGJ664" s="163"/>
      <c r="IGK664" s="163"/>
      <c r="IGL664" s="163"/>
      <c r="IGM664" s="163"/>
      <c r="IGN664" s="163"/>
      <c r="IGO664" s="163"/>
      <c r="IGP664" s="163"/>
      <c r="IGQ664" s="163"/>
      <c r="IGR664" s="163"/>
      <c r="IGS664" s="163"/>
      <c r="IGT664" s="163"/>
      <c r="IGU664" s="163"/>
      <c r="IGV664" s="163"/>
      <c r="IGW664" s="163"/>
      <c r="IGX664" s="163"/>
      <c r="IGY664" s="163"/>
      <c r="IGZ664" s="163"/>
      <c r="IHA664" s="163"/>
      <c r="IHB664" s="163"/>
      <c r="IHC664" s="163"/>
      <c r="IHD664" s="163"/>
      <c r="IHE664" s="163"/>
      <c r="IHF664" s="163"/>
      <c r="IHG664" s="163"/>
      <c r="IHH664" s="163"/>
      <c r="IHI664" s="163"/>
      <c r="IHJ664" s="163"/>
      <c r="IHK664" s="163"/>
      <c r="IHL664" s="163"/>
      <c r="IHM664" s="163"/>
      <c r="IHN664" s="163"/>
      <c r="IHO664" s="163"/>
      <c r="IHP664" s="163"/>
      <c r="IHQ664" s="163"/>
      <c r="IHR664" s="163"/>
      <c r="IHS664" s="163"/>
      <c r="IHT664" s="163"/>
      <c r="IHU664" s="163"/>
      <c r="IHV664" s="163"/>
      <c r="IHW664" s="163"/>
      <c r="IHX664" s="163"/>
      <c r="IHY664" s="163"/>
      <c r="IHZ664" s="163"/>
      <c r="IIA664" s="163"/>
      <c r="IIB664" s="163"/>
      <c r="IIC664" s="163"/>
      <c r="IID664" s="163"/>
      <c r="IIE664" s="163"/>
      <c r="IIF664" s="163"/>
      <c r="IIG664" s="163"/>
      <c r="IIH664" s="163"/>
      <c r="III664" s="163"/>
      <c r="IIJ664" s="163"/>
      <c r="IIK664" s="163"/>
      <c r="IIL664" s="163"/>
      <c r="IIM664" s="163"/>
      <c r="IIN664" s="163"/>
      <c r="IIO664" s="163"/>
      <c r="IIP664" s="163"/>
      <c r="IIQ664" s="163"/>
      <c r="IIR664" s="163"/>
      <c r="IIS664" s="163"/>
      <c r="IIT664" s="163"/>
      <c r="IIU664" s="163"/>
      <c r="IIV664" s="163"/>
      <c r="IIW664" s="163"/>
      <c r="IIX664" s="163"/>
      <c r="IIY664" s="163"/>
      <c r="IIZ664" s="163"/>
      <c r="IJA664" s="163"/>
      <c r="IJB664" s="163"/>
      <c r="IJC664" s="163"/>
      <c r="IJD664" s="163"/>
      <c r="IJE664" s="163"/>
      <c r="IJF664" s="163"/>
      <c r="IJG664" s="163"/>
      <c r="IJH664" s="163"/>
      <c r="IJI664" s="163"/>
      <c r="IJJ664" s="163"/>
      <c r="IJK664" s="163"/>
      <c r="IJL664" s="163"/>
      <c r="IJM664" s="163"/>
      <c r="IJN664" s="163"/>
      <c r="IJO664" s="163"/>
      <c r="IJP664" s="163"/>
      <c r="IJQ664" s="163"/>
      <c r="IJR664" s="163"/>
      <c r="IJS664" s="163"/>
      <c r="IJT664" s="163"/>
      <c r="IJU664" s="163"/>
      <c r="IJV664" s="163"/>
      <c r="IJW664" s="163"/>
      <c r="IJX664" s="163"/>
      <c r="IJY664" s="163"/>
      <c r="IJZ664" s="163"/>
      <c r="IKA664" s="163"/>
      <c r="IKB664" s="163"/>
      <c r="IKC664" s="163"/>
      <c r="IKD664" s="163"/>
      <c r="IKE664" s="163"/>
      <c r="IKF664" s="163"/>
      <c r="IKG664" s="163"/>
      <c r="IKH664" s="163"/>
      <c r="IKI664" s="163"/>
      <c r="IKJ664" s="163"/>
      <c r="IKK664" s="163"/>
      <c r="IKL664" s="163"/>
      <c r="IKM664" s="163"/>
      <c r="IKN664" s="163"/>
      <c r="IKO664" s="163"/>
      <c r="IKP664" s="163"/>
      <c r="IKQ664" s="163"/>
      <c r="IKR664" s="163"/>
      <c r="IKS664" s="163"/>
      <c r="IKT664" s="163"/>
      <c r="IKU664" s="163"/>
      <c r="IKV664" s="163"/>
      <c r="IKW664" s="163"/>
      <c r="IKX664" s="163"/>
      <c r="IKY664" s="163"/>
      <c r="IKZ664" s="163"/>
      <c r="ILA664" s="163"/>
      <c r="ILB664" s="163"/>
      <c r="ILC664" s="163"/>
      <c r="ILD664" s="163"/>
      <c r="ILE664" s="163"/>
      <c r="ILF664" s="163"/>
      <c r="ILG664" s="163"/>
      <c r="ILH664" s="163"/>
      <c r="ILI664" s="163"/>
      <c r="ILJ664" s="163"/>
      <c r="ILK664" s="163"/>
      <c r="ILL664" s="163"/>
      <c r="ILM664" s="163"/>
      <c r="ILN664" s="163"/>
      <c r="ILO664" s="163"/>
      <c r="ILP664" s="163"/>
      <c r="ILQ664" s="163"/>
      <c r="ILR664" s="163"/>
      <c r="ILS664" s="163"/>
      <c r="ILT664" s="163"/>
      <c r="ILU664" s="163"/>
      <c r="ILV664" s="163"/>
      <c r="ILW664" s="163"/>
      <c r="ILX664" s="163"/>
      <c r="ILY664" s="163"/>
      <c r="ILZ664" s="163"/>
      <c r="IMA664" s="163"/>
      <c r="IMB664" s="163"/>
      <c r="IMC664" s="163"/>
      <c r="IMD664" s="163"/>
      <c r="IME664" s="163"/>
      <c r="IMF664" s="163"/>
      <c r="IMG664" s="163"/>
      <c r="IMH664" s="163"/>
      <c r="IMI664" s="163"/>
      <c r="IMJ664" s="163"/>
      <c r="IMK664" s="163"/>
      <c r="IML664" s="163"/>
      <c r="IMM664" s="163"/>
      <c r="IMN664" s="163"/>
      <c r="IMO664" s="163"/>
      <c r="IMP664" s="163"/>
      <c r="IMQ664" s="163"/>
      <c r="IMR664" s="163"/>
      <c r="IMS664" s="163"/>
      <c r="IMT664" s="163"/>
      <c r="IMU664" s="163"/>
      <c r="IMV664" s="163"/>
      <c r="IMW664" s="163"/>
      <c r="IMX664" s="163"/>
      <c r="IMY664" s="163"/>
      <c r="IMZ664" s="163"/>
      <c r="INA664" s="163"/>
      <c r="INB664" s="163"/>
      <c r="INC664" s="163"/>
      <c r="IND664" s="163"/>
      <c r="INE664" s="163"/>
      <c r="INF664" s="163"/>
      <c r="ING664" s="163"/>
      <c r="INH664" s="163"/>
      <c r="INI664" s="163"/>
      <c r="INJ664" s="163"/>
      <c r="INK664" s="163"/>
      <c r="INL664" s="163"/>
      <c r="INM664" s="163"/>
      <c r="INN664" s="163"/>
      <c r="INO664" s="163"/>
      <c r="INP664" s="163"/>
      <c r="INQ664" s="163"/>
      <c r="INR664" s="163"/>
      <c r="INS664" s="163"/>
      <c r="INT664" s="163"/>
      <c r="INU664" s="163"/>
      <c r="INV664" s="163"/>
      <c r="INW664" s="163"/>
      <c r="INX664" s="163"/>
      <c r="INY664" s="163"/>
      <c r="INZ664" s="163"/>
      <c r="IOA664" s="163"/>
      <c r="IOB664" s="163"/>
      <c r="IOC664" s="163"/>
      <c r="IOD664" s="163"/>
      <c r="IOE664" s="163"/>
      <c r="IOF664" s="163"/>
      <c r="IOG664" s="163"/>
      <c r="IOH664" s="163"/>
      <c r="IOI664" s="163"/>
      <c r="IOJ664" s="163"/>
      <c r="IOK664" s="163"/>
      <c r="IOL664" s="163"/>
      <c r="IOM664" s="163"/>
      <c r="ION664" s="163"/>
      <c r="IOO664" s="163"/>
      <c r="IOP664" s="163"/>
      <c r="IOQ664" s="163"/>
      <c r="IOR664" s="163"/>
      <c r="IOS664" s="163"/>
      <c r="IOT664" s="163"/>
      <c r="IOU664" s="163"/>
      <c r="IOV664" s="163"/>
      <c r="IOW664" s="163"/>
      <c r="IOX664" s="163"/>
      <c r="IOY664" s="163"/>
      <c r="IOZ664" s="163"/>
      <c r="IPA664" s="163"/>
      <c r="IPB664" s="163"/>
      <c r="IPC664" s="163"/>
      <c r="IPD664" s="163"/>
      <c r="IPE664" s="163"/>
      <c r="IPF664" s="163"/>
      <c r="IPG664" s="163"/>
      <c r="IPH664" s="163"/>
      <c r="IPI664" s="163"/>
      <c r="IPJ664" s="163"/>
      <c r="IPK664" s="163"/>
      <c r="IPL664" s="163"/>
      <c r="IPM664" s="163"/>
      <c r="IPN664" s="163"/>
      <c r="IPO664" s="163"/>
      <c r="IPP664" s="163"/>
      <c r="IPQ664" s="163"/>
      <c r="IPR664" s="163"/>
      <c r="IPS664" s="163"/>
      <c r="IPT664" s="163"/>
      <c r="IPU664" s="163"/>
      <c r="IPV664" s="163"/>
      <c r="IPW664" s="163"/>
      <c r="IPX664" s="163"/>
      <c r="IPY664" s="163"/>
      <c r="IPZ664" s="163"/>
      <c r="IQA664" s="163"/>
      <c r="IQB664" s="163"/>
      <c r="IQC664" s="163"/>
      <c r="IQD664" s="163"/>
      <c r="IQE664" s="163"/>
      <c r="IQF664" s="163"/>
      <c r="IQG664" s="163"/>
      <c r="IQH664" s="163"/>
      <c r="IQI664" s="163"/>
      <c r="IQJ664" s="163"/>
      <c r="IQK664" s="163"/>
      <c r="IQL664" s="163"/>
      <c r="IQM664" s="163"/>
      <c r="IQN664" s="163"/>
      <c r="IQO664" s="163"/>
      <c r="IQP664" s="163"/>
      <c r="IQQ664" s="163"/>
      <c r="IQR664" s="163"/>
      <c r="IQS664" s="163"/>
      <c r="IQT664" s="163"/>
      <c r="IQU664" s="163"/>
      <c r="IQV664" s="163"/>
      <c r="IQW664" s="163"/>
      <c r="IQX664" s="163"/>
      <c r="IQY664" s="163"/>
      <c r="IQZ664" s="163"/>
      <c r="IRA664" s="163"/>
      <c r="IRB664" s="163"/>
      <c r="IRC664" s="163"/>
      <c r="IRD664" s="163"/>
      <c r="IRE664" s="163"/>
      <c r="IRF664" s="163"/>
      <c r="IRG664" s="163"/>
      <c r="IRH664" s="163"/>
      <c r="IRI664" s="163"/>
      <c r="IRJ664" s="163"/>
      <c r="IRK664" s="163"/>
      <c r="IRL664" s="163"/>
      <c r="IRM664" s="163"/>
      <c r="IRN664" s="163"/>
      <c r="IRO664" s="163"/>
      <c r="IRP664" s="163"/>
      <c r="IRQ664" s="163"/>
      <c r="IRR664" s="163"/>
      <c r="IRS664" s="163"/>
      <c r="IRT664" s="163"/>
      <c r="IRU664" s="163"/>
      <c r="IRV664" s="163"/>
      <c r="IRW664" s="163"/>
      <c r="IRX664" s="163"/>
      <c r="IRY664" s="163"/>
      <c r="IRZ664" s="163"/>
      <c r="ISA664" s="163"/>
      <c r="ISB664" s="163"/>
      <c r="ISC664" s="163"/>
      <c r="ISD664" s="163"/>
      <c r="ISE664" s="163"/>
      <c r="ISF664" s="163"/>
      <c r="ISG664" s="163"/>
      <c r="ISH664" s="163"/>
      <c r="ISI664" s="163"/>
      <c r="ISJ664" s="163"/>
      <c r="ISK664" s="163"/>
      <c r="ISL664" s="163"/>
      <c r="ISM664" s="163"/>
      <c r="ISN664" s="163"/>
      <c r="ISO664" s="163"/>
      <c r="ISP664" s="163"/>
      <c r="ISQ664" s="163"/>
      <c r="ISR664" s="163"/>
      <c r="ISS664" s="163"/>
      <c r="IST664" s="163"/>
      <c r="ISU664" s="163"/>
      <c r="ISV664" s="163"/>
      <c r="ISW664" s="163"/>
      <c r="ISX664" s="163"/>
      <c r="ISY664" s="163"/>
      <c r="ISZ664" s="163"/>
      <c r="ITA664" s="163"/>
      <c r="ITB664" s="163"/>
      <c r="ITC664" s="163"/>
      <c r="ITD664" s="163"/>
      <c r="ITE664" s="163"/>
      <c r="ITF664" s="163"/>
      <c r="ITG664" s="163"/>
      <c r="ITH664" s="163"/>
      <c r="ITI664" s="163"/>
      <c r="ITJ664" s="163"/>
      <c r="ITK664" s="163"/>
      <c r="ITL664" s="163"/>
      <c r="ITM664" s="163"/>
      <c r="ITN664" s="163"/>
      <c r="ITO664" s="163"/>
      <c r="ITP664" s="163"/>
      <c r="ITQ664" s="163"/>
      <c r="ITR664" s="163"/>
      <c r="ITS664" s="163"/>
      <c r="ITT664" s="163"/>
      <c r="ITU664" s="163"/>
      <c r="ITV664" s="163"/>
      <c r="ITW664" s="163"/>
      <c r="ITX664" s="163"/>
      <c r="ITY664" s="163"/>
      <c r="ITZ664" s="163"/>
      <c r="IUA664" s="163"/>
      <c r="IUB664" s="163"/>
      <c r="IUC664" s="163"/>
      <c r="IUD664" s="163"/>
      <c r="IUE664" s="163"/>
      <c r="IUF664" s="163"/>
      <c r="IUG664" s="163"/>
      <c r="IUH664" s="163"/>
      <c r="IUI664" s="163"/>
      <c r="IUJ664" s="163"/>
      <c r="IUK664" s="163"/>
      <c r="IUL664" s="163"/>
      <c r="IUM664" s="163"/>
      <c r="IUN664" s="163"/>
      <c r="IUO664" s="163"/>
      <c r="IUP664" s="163"/>
      <c r="IUQ664" s="163"/>
      <c r="IUR664" s="163"/>
      <c r="IUS664" s="163"/>
      <c r="IUT664" s="163"/>
      <c r="IUU664" s="163"/>
      <c r="IUV664" s="163"/>
      <c r="IUW664" s="163"/>
      <c r="IUX664" s="163"/>
      <c r="IUY664" s="163"/>
      <c r="IUZ664" s="163"/>
      <c r="IVA664" s="163"/>
      <c r="IVB664" s="163"/>
      <c r="IVC664" s="163"/>
      <c r="IVD664" s="163"/>
      <c r="IVE664" s="163"/>
      <c r="IVF664" s="163"/>
      <c r="IVG664" s="163"/>
      <c r="IVH664" s="163"/>
      <c r="IVI664" s="163"/>
      <c r="IVJ664" s="163"/>
      <c r="IVK664" s="163"/>
      <c r="IVL664" s="163"/>
      <c r="IVM664" s="163"/>
      <c r="IVN664" s="163"/>
      <c r="IVO664" s="163"/>
      <c r="IVP664" s="163"/>
      <c r="IVQ664" s="163"/>
      <c r="IVR664" s="163"/>
      <c r="IVS664" s="163"/>
      <c r="IVT664" s="163"/>
      <c r="IVU664" s="163"/>
      <c r="IVV664" s="163"/>
      <c r="IVW664" s="163"/>
      <c r="IVX664" s="163"/>
      <c r="IVY664" s="163"/>
      <c r="IVZ664" s="163"/>
      <c r="IWA664" s="163"/>
      <c r="IWB664" s="163"/>
      <c r="IWC664" s="163"/>
      <c r="IWD664" s="163"/>
      <c r="IWE664" s="163"/>
      <c r="IWF664" s="163"/>
      <c r="IWG664" s="163"/>
      <c r="IWH664" s="163"/>
      <c r="IWI664" s="163"/>
      <c r="IWJ664" s="163"/>
      <c r="IWK664" s="163"/>
      <c r="IWL664" s="163"/>
      <c r="IWM664" s="163"/>
      <c r="IWN664" s="163"/>
      <c r="IWO664" s="163"/>
      <c r="IWP664" s="163"/>
      <c r="IWQ664" s="163"/>
      <c r="IWR664" s="163"/>
      <c r="IWS664" s="163"/>
      <c r="IWT664" s="163"/>
      <c r="IWU664" s="163"/>
      <c r="IWV664" s="163"/>
      <c r="IWW664" s="163"/>
      <c r="IWX664" s="163"/>
      <c r="IWY664" s="163"/>
      <c r="IWZ664" s="163"/>
      <c r="IXA664" s="163"/>
      <c r="IXB664" s="163"/>
      <c r="IXC664" s="163"/>
      <c r="IXD664" s="163"/>
      <c r="IXE664" s="163"/>
      <c r="IXF664" s="163"/>
      <c r="IXG664" s="163"/>
      <c r="IXH664" s="163"/>
      <c r="IXI664" s="163"/>
      <c r="IXJ664" s="163"/>
      <c r="IXK664" s="163"/>
      <c r="IXL664" s="163"/>
      <c r="IXM664" s="163"/>
      <c r="IXN664" s="163"/>
      <c r="IXO664" s="163"/>
      <c r="IXP664" s="163"/>
      <c r="IXQ664" s="163"/>
      <c r="IXR664" s="163"/>
      <c r="IXS664" s="163"/>
      <c r="IXT664" s="163"/>
      <c r="IXU664" s="163"/>
      <c r="IXV664" s="163"/>
      <c r="IXW664" s="163"/>
      <c r="IXX664" s="163"/>
      <c r="IXY664" s="163"/>
      <c r="IXZ664" s="163"/>
      <c r="IYA664" s="163"/>
      <c r="IYB664" s="163"/>
      <c r="IYC664" s="163"/>
      <c r="IYD664" s="163"/>
      <c r="IYE664" s="163"/>
      <c r="IYF664" s="163"/>
      <c r="IYG664" s="163"/>
      <c r="IYH664" s="163"/>
      <c r="IYI664" s="163"/>
      <c r="IYJ664" s="163"/>
      <c r="IYK664" s="163"/>
      <c r="IYL664" s="163"/>
      <c r="IYM664" s="163"/>
      <c r="IYN664" s="163"/>
      <c r="IYO664" s="163"/>
      <c r="IYP664" s="163"/>
      <c r="IYQ664" s="163"/>
      <c r="IYR664" s="163"/>
      <c r="IYS664" s="163"/>
      <c r="IYT664" s="163"/>
      <c r="IYU664" s="163"/>
      <c r="IYV664" s="163"/>
      <c r="IYW664" s="163"/>
      <c r="IYX664" s="163"/>
      <c r="IYY664" s="163"/>
      <c r="IYZ664" s="163"/>
      <c r="IZA664" s="163"/>
      <c r="IZB664" s="163"/>
      <c r="IZC664" s="163"/>
      <c r="IZD664" s="163"/>
      <c r="IZE664" s="163"/>
      <c r="IZF664" s="163"/>
      <c r="IZG664" s="163"/>
      <c r="IZH664" s="163"/>
      <c r="IZI664" s="163"/>
      <c r="IZJ664" s="163"/>
      <c r="IZK664" s="163"/>
      <c r="IZL664" s="163"/>
      <c r="IZM664" s="163"/>
      <c r="IZN664" s="163"/>
      <c r="IZO664" s="163"/>
      <c r="IZP664" s="163"/>
      <c r="IZQ664" s="163"/>
      <c r="IZR664" s="163"/>
      <c r="IZS664" s="163"/>
      <c r="IZT664" s="163"/>
      <c r="IZU664" s="163"/>
      <c r="IZV664" s="163"/>
      <c r="IZW664" s="163"/>
      <c r="IZX664" s="163"/>
      <c r="IZY664" s="163"/>
      <c r="IZZ664" s="163"/>
      <c r="JAA664" s="163"/>
      <c r="JAB664" s="163"/>
      <c r="JAC664" s="163"/>
      <c r="JAD664" s="163"/>
      <c r="JAE664" s="163"/>
      <c r="JAF664" s="163"/>
      <c r="JAG664" s="163"/>
      <c r="JAH664" s="163"/>
      <c r="JAI664" s="163"/>
      <c r="JAJ664" s="163"/>
      <c r="JAK664" s="163"/>
      <c r="JAL664" s="163"/>
      <c r="JAM664" s="163"/>
      <c r="JAN664" s="163"/>
      <c r="JAO664" s="163"/>
      <c r="JAP664" s="163"/>
      <c r="JAQ664" s="163"/>
      <c r="JAR664" s="163"/>
      <c r="JAS664" s="163"/>
      <c r="JAT664" s="163"/>
      <c r="JAU664" s="163"/>
      <c r="JAV664" s="163"/>
      <c r="JAW664" s="163"/>
      <c r="JAX664" s="163"/>
      <c r="JAY664" s="163"/>
      <c r="JAZ664" s="163"/>
      <c r="JBA664" s="163"/>
      <c r="JBB664" s="163"/>
      <c r="JBC664" s="163"/>
      <c r="JBD664" s="163"/>
      <c r="JBE664" s="163"/>
      <c r="JBF664" s="163"/>
      <c r="JBG664" s="163"/>
      <c r="JBH664" s="163"/>
      <c r="JBI664" s="163"/>
      <c r="JBJ664" s="163"/>
      <c r="JBK664" s="163"/>
      <c r="JBL664" s="163"/>
      <c r="JBM664" s="163"/>
      <c r="JBN664" s="163"/>
      <c r="JBO664" s="163"/>
      <c r="JBP664" s="163"/>
      <c r="JBQ664" s="163"/>
      <c r="JBR664" s="163"/>
      <c r="JBS664" s="163"/>
      <c r="JBT664" s="163"/>
      <c r="JBU664" s="163"/>
      <c r="JBV664" s="163"/>
      <c r="JBW664" s="163"/>
      <c r="JBX664" s="163"/>
      <c r="JBY664" s="163"/>
      <c r="JBZ664" s="163"/>
      <c r="JCA664" s="163"/>
      <c r="JCB664" s="163"/>
      <c r="JCC664" s="163"/>
      <c r="JCD664" s="163"/>
      <c r="JCE664" s="163"/>
      <c r="JCF664" s="163"/>
      <c r="JCG664" s="163"/>
      <c r="JCH664" s="163"/>
      <c r="JCI664" s="163"/>
      <c r="JCJ664" s="163"/>
      <c r="JCK664" s="163"/>
      <c r="JCL664" s="163"/>
      <c r="JCM664" s="163"/>
      <c r="JCN664" s="163"/>
      <c r="JCO664" s="163"/>
      <c r="JCP664" s="163"/>
      <c r="JCQ664" s="163"/>
      <c r="JCR664" s="163"/>
      <c r="JCS664" s="163"/>
      <c r="JCT664" s="163"/>
      <c r="JCU664" s="163"/>
      <c r="JCV664" s="163"/>
      <c r="JCW664" s="163"/>
      <c r="JCX664" s="163"/>
      <c r="JCY664" s="163"/>
      <c r="JCZ664" s="163"/>
      <c r="JDA664" s="163"/>
      <c r="JDB664" s="163"/>
      <c r="JDC664" s="163"/>
      <c r="JDD664" s="163"/>
      <c r="JDE664" s="163"/>
      <c r="JDF664" s="163"/>
      <c r="JDG664" s="163"/>
      <c r="JDH664" s="163"/>
      <c r="JDI664" s="163"/>
      <c r="JDJ664" s="163"/>
      <c r="JDK664" s="163"/>
      <c r="JDL664" s="163"/>
      <c r="JDM664" s="163"/>
      <c r="JDN664" s="163"/>
      <c r="JDO664" s="163"/>
      <c r="JDP664" s="163"/>
      <c r="JDQ664" s="163"/>
      <c r="JDR664" s="163"/>
      <c r="JDS664" s="163"/>
      <c r="JDT664" s="163"/>
      <c r="JDU664" s="163"/>
      <c r="JDV664" s="163"/>
      <c r="JDW664" s="163"/>
      <c r="JDX664" s="163"/>
      <c r="JDY664" s="163"/>
      <c r="JDZ664" s="163"/>
      <c r="JEA664" s="163"/>
      <c r="JEB664" s="163"/>
      <c r="JEC664" s="163"/>
      <c r="JED664" s="163"/>
      <c r="JEE664" s="163"/>
      <c r="JEF664" s="163"/>
      <c r="JEG664" s="163"/>
      <c r="JEH664" s="163"/>
      <c r="JEI664" s="163"/>
      <c r="JEJ664" s="163"/>
      <c r="JEK664" s="163"/>
      <c r="JEL664" s="163"/>
      <c r="JEM664" s="163"/>
      <c r="JEN664" s="163"/>
      <c r="JEO664" s="163"/>
      <c r="JEP664" s="163"/>
      <c r="JEQ664" s="163"/>
      <c r="JER664" s="163"/>
      <c r="JES664" s="163"/>
      <c r="JET664" s="163"/>
      <c r="JEU664" s="163"/>
      <c r="JEV664" s="163"/>
      <c r="JEW664" s="163"/>
      <c r="JEX664" s="163"/>
      <c r="JEY664" s="163"/>
      <c r="JEZ664" s="163"/>
      <c r="JFA664" s="163"/>
      <c r="JFB664" s="163"/>
      <c r="JFC664" s="163"/>
      <c r="JFD664" s="163"/>
      <c r="JFE664" s="163"/>
      <c r="JFF664" s="163"/>
      <c r="JFG664" s="163"/>
      <c r="JFH664" s="163"/>
      <c r="JFI664" s="163"/>
      <c r="JFJ664" s="163"/>
      <c r="JFK664" s="163"/>
      <c r="JFL664" s="163"/>
      <c r="JFM664" s="163"/>
      <c r="JFN664" s="163"/>
      <c r="JFO664" s="163"/>
      <c r="JFP664" s="163"/>
      <c r="JFQ664" s="163"/>
      <c r="JFR664" s="163"/>
      <c r="JFS664" s="163"/>
      <c r="JFT664" s="163"/>
      <c r="JFU664" s="163"/>
      <c r="JFV664" s="163"/>
      <c r="JFW664" s="163"/>
      <c r="JFX664" s="163"/>
      <c r="JFY664" s="163"/>
      <c r="JFZ664" s="163"/>
      <c r="JGA664" s="163"/>
      <c r="JGB664" s="163"/>
      <c r="JGC664" s="163"/>
      <c r="JGD664" s="163"/>
      <c r="JGE664" s="163"/>
      <c r="JGF664" s="163"/>
      <c r="JGG664" s="163"/>
      <c r="JGH664" s="163"/>
      <c r="JGI664" s="163"/>
      <c r="JGJ664" s="163"/>
      <c r="JGK664" s="163"/>
      <c r="JGL664" s="163"/>
      <c r="JGM664" s="163"/>
      <c r="JGN664" s="163"/>
      <c r="JGO664" s="163"/>
      <c r="JGP664" s="163"/>
      <c r="JGQ664" s="163"/>
      <c r="JGR664" s="163"/>
      <c r="JGS664" s="163"/>
      <c r="JGT664" s="163"/>
      <c r="JGU664" s="163"/>
      <c r="JGV664" s="163"/>
      <c r="JGW664" s="163"/>
      <c r="JGX664" s="163"/>
      <c r="JGY664" s="163"/>
      <c r="JGZ664" s="163"/>
      <c r="JHA664" s="163"/>
      <c r="JHB664" s="163"/>
      <c r="JHC664" s="163"/>
      <c r="JHD664" s="163"/>
      <c r="JHE664" s="163"/>
      <c r="JHF664" s="163"/>
      <c r="JHG664" s="163"/>
      <c r="JHH664" s="163"/>
      <c r="JHI664" s="163"/>
      <c r="JHJ664" s="163"/>
      <c r="JHK664" s="163"/>
      <c r="JHL664" s="163"/>
      <c r="JHM664" s="163"/>
      <c r="JHN664" s="163"/>
      <c r="JHO664" s="163"/>
      <c r="JHP664" s="163"/>
      <c r="JHQ664" s="163"/>
      <c r="JHR664" s="163"/>
      <c r="JHS664" s="163"/>
      <c r="JHT664" s="163"/>
      <c r="JHU664" s="163"/>
      <c r="JHV664" s="163"/>
      <c r="JHW664" s="163"/>
      <c r="JHX664" s="163"/>
      <c r="JHY664" s="163"/>
      <c r="JHZ664" s="163"/>
      <c r="JIA664" s="163"/>
      <c r="JIB664" s="163"/>
      <c r="JIC664" s="163"/>
      <c r="JID664" s="163"/>
      <c r="JIE664" s="163"/>
      <c r="JIF664" s="163"/>
      <c r="JIG664" s="163"/>
      <c r="JIH664" s="163"/>
      <c r="JII664" s="163"/>
      <c r="JIJ664" s="163"/>
      <c r="JIK664" s="163"/>
      <c r="JIL664" s="163"/>
      <c r="JIM664" s="163"/>
      <c r="JIN664" s="163"/>
      <c r="JIO664" s="163"/>
      <c r="JIP664" s="163"/>
      <c r="JIQ664" s="163"/>
      <c r="JIR664" s="163"/>
      <c r="JIS664" s="163"/>
      <c r="JIT664" s="163"/>
      <c r="JIU664" s="163"/>
      <c r="JIV664" s="163"/>
      <c r="JIW664" s="163"/>
      <c r="JIX664" s="163"/>
      <c r="JIY664" s="163"/>
      <c r="JIZ664" s="163"/>
      <c r="JJA664" s="163"/>
      <c r="JJB664" s="163"/>
      <c r="JJC664" s="163"/>
      <c r="JJD664" s="163"/>
      <c r="JJE664" s="163"/>
      <c r="JJF664" s="163"/>
      <c r="JJG664" s="163"/>
      <c r="JJH664" s="163"/>
      <c r="JJI664" s="163"/>
      <c r="JJJ664" s="163"/>
      <c r="JJK664" s="163"/>
      <c r="JJL664" s="163"/>
      <c r="JJM664" s="163"/>
      <c r="JJN664" s="163"/>
      <c r="JJO664" s="163"/>
      <c r="JJP664" s="163"/>
      <c r="JJQ664" s="163"/>
      <c r="JJR664" s="163"/>
      <c r="JJS664" s="163"/>
      <c r="JJT664" s="163"/>
      <c r="JJU664" s="163"/>
      <c r="JJV664" s="163"/>
      <c r="JJW664" s="163"/>
      <c r="JJX664" s="163"/>
      <c r="JJY664" s="163"/>
      <c r="JJZ664" s="163"/>
      <c r="JKA664" s="163"/>
      <c r="JKB664" s="163"/>
      <c r="JKC664" s="163"/>
      <c r="JKD664" s="163"/>
      <c r="JKE664" s="163"/>
      <c r="JKF664" s="163"/>
      <c r="JKG664" s="163"/>
      <c r="JKH664" s="163"/>
      <c r="JKI664" s="163"/>
      <c r="JKJ664" s="163"/>
      <c r="JKK664" s="163"/>
      <c r="JKL664" s="163"/>
      <c r="JKM664" s="163"/>
      <c r="JKN664" s="163"/>
      <c r="JKO664" s="163"/>
      <c r="JKP664" s="163"/>
      <c r="JKQ664" s="163"/>
      <c r="JKR664" s="163"/>
      <c r="JKS664" s="163"/>
      <c r="JKT664" s="163"/>
      <c r="JKU664" s="163"/>
      <c r="JKV664" s="163"/>
      <c r="JKW664" s="163"/>
      <c r="JKX664" s="163"/>
      <c r="JKY664" s="163"/>
      <c r="JKZ664" s="163"/>
      <c r="JLA664" s="163"/>
      <c r="JLB664" s="163"/>
      <c r="JLC664" s="163"/>
      <c r="JLD664" s="163"/>
      <c r="JLE664" s="163"/>
      <c r="JLF664" s="163"/>
      <c r="JLG664" s="163"/>
      <c r="JLH664" s="163"/>
      <c r="JLI664" s="163"/>
      <c r="JLJ664" s="163"/>
      <c r="JLK664" s="163"/>
      <c r="JLL664" s="163"/>
      <c r="JLM664" s="163"/>
      <c r="JLN664" s="163"/>
      <c r="JLO664" s="163"/>
      <c r="JLP664" s="163"/>
      <c r="JLQ664" s="163"/>
      <c r="JLR664" s="163"/>
      <c r="JLS664" s="163"/>
      <c r="JLT664" s="163"/>
      <c r="JLU664" s="163"/>
      <c r="JLV664" s="163"/>
      <c r="JLW664" s="163"/>
      <c r="JLX664" s="163"/>
      <c r="JLY664" s="163"/>
      <c r="JLZ664" s="163"/>
      <c r="JMA664" s="163"/>
      <c r="JMB664" s="163"/>
      <c r="JMC664" s="163"/>
      <c r="JMD664" s="163"/>
      <c r="JME664" s="163"/>
      <c r="JMF664" s="163"/>
      <c r="JMG664" s="163"/>
      <c r="JMH664" s="163"/>
      <c r="JMI664" s="163"/>
      <c r="JMJ664" s="163"/>
      <c r="JMK664" s="163"/>
      <c r="JML664" s="163"/>
      <c r="JMM664" s="163"/>
      <c r="JMN664" s="163"/>
      <c r="JMO664" s="163"/>
      <c r="JMP664" s="163"/>
      <c r="JMQ664" s="163"/>
      <c r="JMR664" s="163"/>
      <c r="JMS664" s="163"/>
      <c r="JMT664" s="163"/>
      <c r="JMU664" s="163"/>
      <c r="JMV664" s="163"/>
      <c r="JMW664" s="163"/>
      <c r="JMX664" s="163"/>
      <c r="JMY664" s="163"/>
      <c r="JMZ664" s="163"/>
      <c r="JNA664" s="163"/>
      <c r="JNB664" s="163"/>
      <c r="JNC664" s="163"/>
      <c r="JND664" s="163"/>
      <c r="JNE664" s="163"/>
      <c r="JNF664" s="163"/>
      <c r="JNG664" s="163"/>
      <c r="JNH664" s="163"/>
      <c r="JNI664" s="163"/>
      <c r="JNJ664" s="163"/>
      <c r="JNK664" s="163"/>
      <c r="JNL664" s="163"/>
      <c r="JNM664" s="163"/>
      <c r="JNN664" s="163"/>
      <c r="JNO664" s="163"/>
      <c r="JNP664" s="163"/>
      <c r="JNQ664" s="163"/>
      <c r="JNR664" s="163"/>
      <c r="JNS664" s="163"/>
      <c r="JNT664" s="163"/>
      <c r="JNU664" s="163"/>
      <c r="JNV664" s="163"/>
      <c r="JNW664" s="163"/>
      <c r="JNX664" s="163"/>
      <c r="JNY664" s="163"/>
      <c r="JNZ664" s="163"/>
      <c r="JOA664" s="163"/>
      <c r="JOB664" s="163"/>
      <c r="JOC664" s="163"/>
      <c r="JOD664" s="163"/>
      <c r="JOE664" s="163"/>
      <c r="JOF664" s="163"/>
      <c r="JOG664" s="163"/>
      <c r="JOH664" s="163"/>
      <c r="JOI664" s="163"/>
      <c r="JOJ664" s="163"/>
      <c r="JOK664" s="163"/>
      <c r="JOL664" s="163"/>
      <c r="JOM664" s="163"/>
      <c r="JON664" s="163"/>
      <c r="JOO664" s="163"/>
      <c r="JOP664" s="163"/>
      <c r="JOQ664" s="163"/>
      <c r="JOR664" s="163"/>
      <c r="JOS664" s="163"/>
      <c r="JOT664" s="163"/>
      <c r="JOU664" s="163"/>
      <c r="JOV664" s="163"/>
      <c r="JOW664" s="163"/>
      <c r="JOX664" s="163"/>
      <c r="JOY664" s="163"/>
      <c r="JOZ664" s="163"/>
      <c r="JPA664" s="163"/>
      <c r="JPB664" s="163"/>
      <c r="JPC664" s="163"/>
      <c r="JPD664" s="163"/>
      <c r="JPE664" s="163"/>
      <c r="JPF664" s="163"/>
      <c r="JPG664" s="163"/>
      <c r="JPH664" s="163"/>
      <c r="JPI664" s="163"/>
      <c r="JPJ664" s="163"/>
      <c r="JPK664" s="163"/>
      <c r="JPL664" s="163"/>
      <c r="JPM664" s="163"/>
      <c r="JPN664" s="163"/>
      <c r="JPO664" s="163"/>
      <c r="JPP664" s="163"/>
      <c r="JPQ664" s="163"/>
      <c r="JPR664" s="163"/>
      <c r="JPS664" s="163"/>
      <c r="JPT664" s="163"/>
      <c r="JPU664" s="163"/>
      <c r="JPV664" s="163"/>
      <c r="JPW664" s="163"/>
      <c r="JPX664" s="163"/>
      <c r="JPY664" s="163"/>
      <c r="JPZ664" s="163"/>
      <c r="JQA664" s="163"/>
      <c r="JQB664" s="163"/>
      <c r="JQC664" s="163"/>
      <c r="JQD664" s="163"/>
      <c r="JQE664" s="163"/>
      <c r="JQF664" s="163"/>
      <c r="JQG664" s="163"/>
      <c r="JQH664" s="163"/>
      <c r="JQI664" s="163"/>
      <c r="JQJ664" s="163"/>
      <c r="JQK664" s="163"/>
      <c r="JQL664" s="163"/>
      <c r="JQM664" s="163"/>
      <c r="JQN664" s="163"/>
      <c r="JQO664" s="163"/>
      <c r="JQP664" s="163"/>
      <c r="JQQ664" s="163"/>
      <c r="JQR664" s="163"/>
      <c r="JQS664" s="163"/>
      <c r="JQT664" s="163"/>
      <c r="JQU664" s="163"/>
      <c r="JQV664" s="163"/>
      <c r="JQW664" s="163"/>
      <c r="JQX664" s="163"/>
      <c r="JQY664" s="163"/>
      <c r="JQZ664" s="163"/>
      <c r="JRA664" s="163"/>
      <c r="JRB664" s="163"/>
      <c r="JRC664" s="163"/>
      <c r="JRD664" s="163"/>
      <c r="JRE664" s="163"/>
      <c r="JRF664" s="163"/>
      <c r="JRG664" s="163"/>
      <c r="JRH664" s="163"/>
      <c r="JRI664" s="163"/>
      <c r="JRJ664" s="163"/>
      <c r="JRK664" s="163"/>
      <c r="JRL664" s="163"/>
      <c r="JRM664" s="163"/>
      <c r="JRN664" s="163"/>
      <c r="JRO664" s="163"/>
      <c r="JRP664" s="163"/>
      <c r="JRQ664" s="163"/>
      <c r="JRR664" s="163"/>
      <c r="JRS664" s="163"/>
      <c r="JRT664" s="163"/>
      <c r="JRU664" s="163"/>
      <c r="JRV664" s="163"/>
      <c r="JRW664" s="163"/>
      <c r="JRX664" s="163"/>
      <c r="JRY664" s="163"/>
      <c r="JRZ664" s="163"/>
      <c r="JSA664" s="163"/>
      <c r="JSB664" s="163"/>
      <c r="JSC664" s="163"/>
      <c r="JSD664" s="163"/>
      <c r="JSE664" s="163"/>
      <c r="JSF664" s="163"/>
      <c r="JSG664" s="163"/>
      <c r="JSH664" s="163"/>
      <c r="JSI664" s="163"/>
      <c r="JSJ664" s="163"/>
      <c r="JSK664" s="163"/>
      <c r="JSL664" s="163"/>
      <c r="JSM664" s="163"/>
      <c r="JSN664" s="163"/>
      <c r="JSO664" s="163"/>
      <c r="JSP664" s="163"/>
      <c r="JSQ664" s="163"/>
      <c r="JSR664" s="163"/>
      <c r="JSS664" s="163"/>
      <c r="JST664" s="163"/>
      <c r="JSU664" s="163"/>
      <c r="JSV664" s="163"/>
      <c r="JSW664" s="163"/>
      <c r="JSX664" s="163"/>
      <c r="JSY664" s="163"/>
      <c r="JSZ664" s="163"/>
      <c r="JTA664" s="163"/>
      <c r="JTB664" s="163"/>
      <c r="JTC664" s="163"/>
      <c r="JTD664" s="163"/>
      <c r="JTE664" s="163"/>
      <c r="JTF664" s="163"/>
      <c r="JTG664" s="163"/>
      <c r="JTH664" s="163"/>
      <c r="JTI664" s="163"/>
      <c r="JTJ664" s="163"/>
      <c r="JTK664" s="163"/>
      <c r="JTL664" s="163"/>
      <c r="JTM664" s="163"/>
      <c r="JTN664" s="163"/>
      <c r="JTO664" s="163"/>
      <c r="JTP664" s="163"/>
      <c r="JTQ664" s="163"/>
      <c r="JTR664" s="163"/>
      <c r="JTS664" s="163"/>
      <c r="JTT664" s="163"/>
      <c r="JTU664" s="163"/>
      <c r="JTV664" s="163"/>
      <c r="JTW664" s="163"/>
      <c r="JTX664" s="163"/>
      <c r="JTY664" s="163"/>
      <c r="JTZ664" s="163"/>
      <c r="JUA664" s="163"/>
      <c r="JUB664" s="163"/>
      <c r="JUC664" s="163"/>
      <c r="JUD664" s="163"/>
      <c r="JUE664" s="163"/>
      <c r="JUF664" s="163"/>
      <c r="JUG664" s="163"/>
      <c r="JUH664" s="163"/>
      <c r="JUI664" s="163"/>
      <c r="JUJ664" s="163"/>
      <c r="JUK664" s="163"/>
      <c r="JUL664" s="163"/>
      <c r="JUM664" s="163"/>
      <c r="JUN664" s="163"/>
      <c r="JUO664" s="163"/>
      <c r="JUP664" s="163"/>
      <c r="JUQ664" s="163"/>
      <c r="JUR664" s="163"/>
      <c r="JUS664" s="163"/>
      <c r="JUT664" s="163"/>
      <c r="JUU664" s="163"/>
      <c r="JUV664" s="163"/>
      <c r="JUW664" s="163"/>
      <c r="JUX664" s="163"/>
      <c r="JUY664" s="163"/>
      <c r="JUZ664" s="163"/>
      <c r="JVA664" s="163"/>
      <c r="JVB664" s="163"/>
      <c r="JVC664" s="163"/>
      <c r="JVD664" s="163"/>
      <c r="JVE664" s="163"/>
      <c r="JVF664" s="163"/>
      <c r="JVG664" s="163"/>
      <c r="JVH664" s="163"/>
      <c r="JVI664" s="163"/>
      <c r="JVJ664" s="163"/>
      <c r="JVK664" s="163"/>
      <c r="JVL664" s="163"/>
      <c r="JVM664" s="163"/>
      <c r="JVN664" s="163"/>
      <c r="JVO664" s="163"/>
      <c r="JVP664" s="163"/>
      <c r="JVQ664" s="163"/>
      <c r="JVR664" s="163"/>
      <c r="JVS664" s="163"/>
      <c r="JVT664" s="163"/>
      <c r="JVU664" s="163"/>
      <c r="JVV664" s="163"/>
      <c r="JVW664" s="163"/>
      <c r="JVX664" s="163"/>
      <c r="JVY664" s="163"/>
      <c r="JVZ664" s="163"/>
      <c r="JWA664" s="163"/>
      <c r="JWB664" s="163"/>
      <c r="JWC664" s="163"/>
      <c r="JWD664" s="163"/>
      <c r="JWE664" s="163"/>
      <c r="JWF664" s="163"/>
      <c r="JWG664" s="163"/>
      <c r="JWH664" s="163"/>
      <c r="JWI664" s="163"/>
      <c r="JWJ664" s="163"/>
      <c r="JWK664" s="163"/>
      <c r="JWL664" s="163"/>
      <c r="JWM664" s="163"/>
      <c r="JWN664" s="163"/>
      <c r="JWO664" s="163"/>
      <c r="JWP664" s="163"/>
      <c r="JWQ664" s="163"/>
      <c r="JWR664" s="163"/>
      <c r="JWS664" s="163"/>
      <c r="JWT664" s="163"/>
      <c r="JWU664" s="163"/>
      <c r="JWV664" s="163"/>
      <c r="JWW664" s="163"/>
      <c r="JWX664" s="163"/>
      <c r="JWY664" s="163"/>
      <c r="JWZ664" s="163"/>
      <c r="JXA664" s="163"/>
      <c r="JXB664" s="163"/>
      <c r="JXC664" s="163"/>
      <c r="JXD664" s="163"/>
      <c r="JXE664" s="163"/>
      <c r="JXF664" s="163"/>
      <c r="JXG664" s="163"/>
      <c r="JXH664" s="163"/>
      <c r="JXI664" s="163"/>
      <c r="JXJ664" s="163"/>
      <c r="JXK664" s="163"/>
      <c r="JXL664" s="163"/>
      <c r="JXM664" s="163"/>
      <c r="JXN664" s="163"/>
      <c r="JXO664" s="163"/>
      <c r="JXP664" s="163"/>
      <c r="JXQ664" s="163"/>
      <c r="JXR664" s="163"/>
      <c r="JXS664" s="163"/>
      <c r="JXT664" s="163"/>
      <c r="JXU664" s="163"/>
      <c r="JXV664" s="163"/>
      <c r="JXW664" s="163"/>
      <c r="JXX664" s="163"/>
      <c r="JXY664" s="163"/>
      <c r="JXZ664" s="163"/>
      <c r="JYA664" s="163"/>
      <c r="JYB664" s="163"/>
      <c r="JYC664" s="163"/>
      <c r="JYD664" s="163"/>
      <c r="JYE664" s="163"/>
      <c r="JYF664" s="163"/>
      <c r="JYG664" s="163"/>
      <c r="JYH664" s="163"/>
      <c r="JYI664" s="163"/>
      <c r="JYJ664" s="163"/>
      <c r="JYK664" s="163"/>
      <c r="JYL664" s="163"/>
      <c r="JYM664" s="163"/>
      <c r="JYN664" s="163"/>
      <c r="JYO664" s="163"/>
      <c r="JYP664" s="163"/>
      <c r="JYQ664" s="163"/>
      <c r="JYR664" s="163"/>
      <c r="JYS664" s="163"/>
      <c r="JYT664" s="163"/>
      <c r="JYU664" s="163"/>
      <c r="JYV664" s="163"/>
      <c r="JYW664" s="163"/>
      <c r="JYX664" s="163"/>
      <c r="JYY664" s="163"/>
      <c r="JYZ664" s="163"/>
      <c r="JZA664" s="163"/>
      <c r="JZB664" s="163"/>
      <c r="JZC664" s="163"/>
      <c r="JZD664" s="163"/>
      <c r="JZE664" s="163"/>
      <c r="JZF664" s="163"/>
      <c r="JZG664" s="163"/>
      <c r="JZH664" s="163"/>
      <c r="JZI664" s="163"/>
      <c r="JZJ664" s="163"/>
      <c r="JZK664" s="163"/>
      <c r="JZL664" s="163"/>
      <c r="JZM664" s="163"/>
      <c r="JZN664" s="163"/>
      <c r="JZO664" s="163"/>
      <c r="JZP664" s="163"/>
      <c r="JZQ664" s="163"/>
      <c r="JZR664" s="163"/>
      <c r="JZS664" s="163"/>
      <c r="JZT664" s="163"/>
      <c r="JZU664" s="163"/>
      <c r="JZV664" s="163"/>
      <c r="JZW664" s="163"/>
      <c r="JZX664" s="163"/>
      <c r="JZY664" s="163"/>
      <c r="JZZ664" s="163"/>
      <c r="KAA664" s="163"/>
      <c r="KAB664" s="163"/>
      <c r="KAC664" s="163"/>
      <c r="KAD664" s="163"/>
      <c r="KAE664" s="163"/>
      <c r="KAF664" s="163"/>
      <c r="KAG664" s="163"/>
      <c r="KAH664" s="163"/>
      <c r="KAI664" s="163"/>
      <c r="KAJ664" s="163"/>
      <c r="KAK664" s="163"/>
      <c r="KAL664" s="163"/>
      <c r="KAM664" s="163"/>
      <c r="KAN664" s="163"/>
      <c r="KAO664" s="163"/>
      <c r="KAP664" s="163"/>
      <c r="KAQ664" s="163"/>
      <c r="KAR664" s="163"/>
      <c r="KAS664" s="163"/>
      <c r="KAT664" s="163"/>
      <c r="KAU664" s="163"/>
      <c r="KAV664" s="163"/>
      <c r="KAW664" s="163"/>
      <c r="KAX664" s="163"/>
      <c r="KAY664" s="163"/>
      <c r="KAZ664" s="163"/>
      <c r="KBA664" s="163"/>
      <c r="KBB664" s="163"/>
      <c r="KBC664" s="163"/>
      <c r="KBD664" s="163"/>
      <c r="KBE664" s="163"/>
      <c r="KBF664" s="163"/>
      <c r="KBG664" s="163"/>
      <c r="KBH664" s="163"/>
      <c r="KBI664" s="163"/>
      <c r="KBJ664" s="163"/>
      <c r="KBK664" s="163"/>
      <c r="KBL664" s="163"/>
      <c r="KBM664" s="163"/>
      <c r="KBN664" s="163"/>
      <c r="KBO664" s="163"/>
      <c r="KBP664" s="163"/>
      <c r="KBQ664" s="163"/>
      <c r="KBR664" s="163"/>
      <c r="KBS664" s="163"/>
      <c r="KBT664" s="163"/>
      <c r="KBU664" s="163"/>
      <c r="KBV664" s="163"/>
      <c r="KBW664" s="163"/>
      <c r="KBX664" s="163"/>
      <c r="KBY664" s="163"/>
      <c r="KBZ664" s="163"/>
      <c r="KCA664" s="163"/>
      <c r="KCB664" s="163"/>
      <c r="KCC664" s="163"/>
      <c r="KCD664" s="163"/>
      <c r="KCE664" s="163"/>
      <c r="KCF664" s="163"/>
      <c r="KCG664" s="163"/>
      <c r="KCH664" s="163"/>
      <c r="KCI664" s="163"/>
      <c r="KCJ664" s="163"/>
      <c r="KCK664" s="163"/>
      <c r="KCL664" s="163"/>
      <c r="KCM664" s="163"/>
      <c r="KCN664" s="163"/>
      <c r="KCO664" s="163"/>
      <c r="KCP664" s="163"/>
      <c r="KCQ664" s="163"/>
      <c r="KCR664" s="163"/>
      <c r="KCS664" s="163"/>
      <c r="KCT664" s="163"/>
      <c r="KCU664" s="163"/>
      <c r="KCV664" s="163"/>
      <c r="KCW664" s="163"/>
      <c r="KCX664" s="163"/>
      <c r="KCY664" s="163"/>
      <c r="KCZ664" s="163"/>
      <c r="KDA664" s="163"/>
      <c r="KDB664" s="163"/>
      <c r="KDC664" s="163"/>
      <c r="KDD664" s="163"/>
      <c r="KDE664" s="163"/>
      <c r="KDF664" s="163"/>
      <c r="KDG664" s="163"/>
      <c r="KDH664" s="163"/>
      <c r="KDI664" s="163"/>
      <c r="KDJ664" s="163"/>
      <c r="KDK664" s="163"/>
      <c r="KDL664" s="163"/>
      <c r="KDM664" s="163"/>
      <c r="KDN664" s="163"/>
      <c r="KDO664" s="163"/>
      <c r="KDP664" s="163"/>
      <c r="KDQ664" s="163"/>
      <c r="KDR664" s="163"/>
      <c r="KDS664" s="163"/>
      <c r="KDT664" s="163"/>
      <c r="KDU664" s="163"/>
      <c r="KDV664" s="163"/>
      <c r="KDW664" s="163"/>
      <c r="KDX664" s="163"/>
      <c r="KDY664" s="163"/>
      <c r="KDZ664" s="163"/>
      <c r="KEA664" s="163"/>
      <c r="KEB664" s="163"/>
      <c r="KEC664" s="163"/>
      <c r="KED664" s="163"/>
      <c r="KEE664" s="163"/>
      <c r="KEF664" s="163"/>
      <c r="KEG664" s="163"/>
      <c r="KEH664" s="163"/>
      <c r="KEI664" s="163"/>
      <c r="KEJ664" s="163"/>
      <c r="KEK664" s="163"/>
      <c r="KEL664" s="163"/>
      <c r="KEM664" s="163"/>
      <c r="KEN664" s="163"/>
      <c r="KEO664" s="163"/>
      <c r="KEP664" s="163"/>
      <c r="KEQ664" s="163"/>
      <c r="KER664" s="163"/>
      <c r="KES664" s="163"/>
      <c r="KET664" s="163"/>
      <c r="KEU664" s="163"/>
      <c r="KEV664" s="163"/>
      <c r="KEW664" s="163"/>
      <c r="KEX664" s="163"/>
      <c r="KEY664" s="163"/>
      <c r="KEZ664" s="163"/>
      <c r="KFA664" s="163"/>
      <c r="KFB664" s="163"/>
      <c r="KFC664" s="163"/>
      <c r="KFD664" s="163"/>
      <c r="KFE664" s="163"/>
      <c r="KFF664" s="163"/>
      <c r="KFG664" s="163"/>
      <c r="KFH664" s="163"/>
      <c r="KFI664" s="163"/>
      <c r="KFJ664" s="163"/>
      <c r="KFK664" s="163"/>
      <c r="KFL664" s="163"/>
      <c r="KFM664" s="163"/>
      <c r="KFN664" s="163"/>
      <c r="KFO664" s="163"/>
      <c r="KFP664" s="163"/>
      <c r="KFQ664" s="163"/>
      <c r="KFR664" s="163"/>
      <c r="KFS664" s="163"/>
      <c r="KFT664" s="163"/>
      <c r="KFU664" s="163"/>
      <c r="KFV664" s="163"/>
      <c r="KFW664" s="163"/>
      <c r="KFX664" s="163"/>
      <c r="KFY664" s="163"/>
      <c r="KFZ664" s="163"/>
      <c r="KGA664" s="163"/>
      <c r="KGB664" s="163"/>
      <c r="KGC664" s="163"/>
      <c r="KGD664" s="163"/>
      <c r="KGE664" s="163"/>
      <c r="KGF664" s="163"/>
      <c r="KGG664" s="163"/>
      <c r="KGH664" s="163"/>
      <c r="KGI664" s="163"/>
      <c r="KGJ664" s="163"/>
      <c r="KGK664" s="163"/>
      <c r="KGL664" s="163"/>
      <c r="KGM664" s="163"/>
      <c r="KGN664" s="163"/>
      <c r="KGO664" s="163"/>
      <c r="KGP664" s="163"/>
      <c r="KGQ664" s="163"/>
      <c r="KGR664" s="163"/>
      <c r="KGS664" s="163"/>
      <c r="KGT664" s="163"/>
      <c r="KGU664" s="163"/>
      <c r="KGV664" s="163"/>
      <c r="KGW664" s="163"/>
      <c r="KGX664" s="163"/>
      <c r="KGY664" s="163"/>
      <c r="KGZ664" s="163"/>
      <c r="KHA664" s="163"/>
      <c r="KHB664" s="163"/>
      <c r="KHC664" s="163"/>
      <c r="KHD664" s="163"/>
      <c r="KHE664" s="163"/>
      <c r="KHF664" s="163"/>
      <c r="KHG664" s="163"/>
      <c r="KHH664" s="163"/>
      <c r="KHI664" s="163"/>
      <c r="KHJ664" s="163"/>
      <c r="KHK664" s="163"/>
      <c r="KHL664" s="163"/>
      <c r="KHM664" s="163"/>
      <c r="KHN664" s="163"/>
      <c r="KHO664" s="163"/>
      <c r="KHP664" s="163"/>
      <c r="KHQ664" s="163"/>
      <c r="KHR664" s="163"/>
      <c r="KHS664" s="163"/>
      <c r="KHT664" s="163"/>
      <c r="KHU664" s="163"/>
      <c r="KHV664" s="163"/>
      <c r="KHW664" s="163"/>
      <c r="KHX664" s="163"/>
      <c r="KHY664" s="163"/>
      <c r="KHZ664" s="163"/>
      <c r="KIA664" s="163"/>
      <c r="KIB664" s="163"/>
      <c r="KIC664" s="163"/>
      <c r="KID664" s="163"/>
      <c r="KIE664" s="163"/>
      <c r="KIF664" s="163"/>
      <c r="KIG664" s="163"/>
      <c r="KIH664" s="163"/>
      <c r="KII664" s="163"/>
      <c r="KIJ664" s="163"/>
      <c r="KIK664" s="163"/>
      <c r="KIL664" s="163"/>
      <c r="KIM664" s="163"/>
      <c r="KIN664" s="163"/>
      <c r="KIO664" s="163"/>
      <c r="KIP664" s="163"/>
      <c r="KIQ664" s="163"/>
      <c r="KIR664" s="163"/>
      <c r="KIS664" s="163"/>
      <c r="KIT664" s="163"/>
      <c r="KIU664" s="163"/>
      <c r="KIV664" s="163"/>
      <c r="KIW664" s="163"/>
      <c r="KIX664" s="163"/>
      <c r="KIY664" s="163"/>
      <c r="KIZ664" s="163"/>
      <c r="KJA664" s="163"/>
      <c r="KJB664" s="163"/>
      <c r="KJC664" s="163"/>
      <c r="KJD664" s="163"/>
      <c r="KJE664" s="163"/>
      <c r="KJF664" s="163"/>
      <c r="KJG664" s="163"/>
      <c r="KJH664" s="163"/>
      <c r="KJI664" s="163"/>
      <c r="KJJ664" s="163"/>
      <c r="KJK664" s="163"/>
      <c r="KJL664" s="163"/>
      <c r="KJM664" s="163"/>
      <c r="KJN664" s="163"/>
      <c r="KJO664" s="163"/>
      <c r="KJP664" s="163"/>
      <c r="KJQ664" s="163"/>
      <c r="KJR664" s="163"/>
      <c r="KJS664" s="163"/>
      <c r="KJT664" s="163"/>
      <c r="KJU664" s="163"/>
      <c r="KJV664" s="163"/>
      <c r="KJW664" s="163"/>
      <c r="KJX664" s="163"/>
      <c r="KJY664" s="163"/>
      <c r="KJZ664" s="163"/>
      <c r="KKA664" s="163"/>
      <c r="KKB664" s="163"/>
      <c r="KKC664" s="163"/>
      <c r="KKD664" s="163"/>
      <c r="KKE664" s="163"/>
      <c r="KKF664" s="163"/>
      <c r="KKG664" s="163"/>
      <c r="KKH664" s="163"/>
      <c r="KKI664" s="163"/>
      <c r="KKJ664" s="163"/>
      <c r="KKK664" s="163"/>
      <c r="KKL664" s="163"/>
      <c r="KKM664" s="163"/>
      <c r="KKN664" s="163"/>
      <c r="KKO664" s="163"/>
      <c r="KKP664" s="163"/>
      <c r="KKQ664" s="163"/>
      <c r="KKR664" s="163"/>
      <c r="KKS664" s="163"/>
      <c r="KKT664" s="163"/>
      <c r="KKU664" s="163"/>
      <c r="KKV664" s="163"/>
      <c r="KKW664" s="163"/>
      <c r="KKX664" s="163"/>
      <c r="KKY664" s="163"/>
      <c r="KKZ664" s="163"/>
      <c r="KLA664" s="163"/>
      <c r="KLB664" s="163"/>
      <c r="KLC664" s="163"/>
      <c r="KLD664" s="163"/>
      <c r="KLE664" s="163"/>
      <c r="KLF664" s="163"/>
      <c r="KLG664" s="163"/>
      <c r="KLH664" s="163"/>
      <c r="KLI664" s="163"/>
      <c r="KLJ664" s="163"/>
      <c r="KLK664" s="163"/>
      <c r="KLL664" s="163"/>
      <c r="KLM664" s="163"/>
      <c r="KLN664" s="163"/>
      <c r="KLO664" s="163"/>
      <c r="KLP664" s="163"/>
      <c r="KLQ664" s="163"/>
      <c r="KLR664" s="163"/>
      <c r="KLS664" s="163"/>
      <c r="KLT664" s="163"/>
      <c r="KLU664" s="163"/>
      <c r="KLV664" s="163"/>
      <c r="KLW664" s="163"/>
      <c r="KLX664" s="163"/>
      <c r="KLY664" s="163"/>
      <c r="KLZ664" s="163"/>
      <c r="KMA664" s="163"/>
      <c r="KMB664" s="163"/>
      <c r="KMC664" s="163"/>
      <c r="KMD664" s="163"/>
      <c r="KME664" s="163"/>
      <c r="KMF664" s="163"/>
      <c r="KMG664" s="163"/>
      <c r="KMH664" s="163"/>
      <c r="KMI664" s="163"/>
      <c r="KMJ664" s="163"/>
      <c r="KMK664" s="163"/>
      <c r="KML664" s="163"/>
      <c r="KMM664" s="163"/>
      <c r="KMN664" s="163"/>
      <c r="KMO664" s="163"/>
      <c r="KMP664" s="163"/>
      <c r="KMQ664" s="163"/>
      <c r="KMR664" s="163"/>
      <c r="KMS664" s="163"/>
      <c r="KMT664" s="163"/>
      <c r="KMU664" s="163"/>
      <c r="KMV664" s="163"/>
      <c r="KMW664" s="163"/>
      <c r="KMX664" s="163"/>
      <c r="KMY664" s="163"/>
      <c r="KMZ664" s="163"/>
      <c r="KNA664" s="163"/>
      <c r="KNB664" s="163"/>
      <c r="KNC664" s="163"/>
      <c r="KND664" s="163"/>
      <c r="KNE664" s="163"/>
      <c r="KNF664" s="163"/>
      <c r="KNG664" s="163"/>
      <c r="KNH664" s="163"/>
      <c r="KNI664" s="163"/>
      <c r="KNJ664" s="163"/>
      <c r="KNK664" s="163"/>
      <c r="KNL664" s="163"/>
      <c r="KNM664" s="163"/>
      <c r="KNN664" s="163"/>
      <c r="KNO664" s="163"/>
      <c r="KNP664" s="163"/>
      <c r="KNQ664" s="163"/>
      <c r="KNR664" s="163"/>
      <c r="KNS664" s="163"/>
      <c r="KNT664" s="163"/>
      <c r="KNU664" s="163"/>
      <c r="KNV664" s="163"/>
      <c r="KNW664" s="163"/>
      <c r="KNX664" s="163"/>
      <c r="KNY664" s="163"/>
      <c r="KNZ664" s="163"/>
      <c r="KOA664" s="163"/>
      <c r="KOB664" s="163"/>
      <c r="KOC664" s="163"/>
      <c r="KOD664" s="163"/>
      <c r="KOE664" s="163"/>
      <c r="KOF664" s="163"/>
      <c r="KOG664" s="163"/>
      <c r="KOH664" s="163"/>
      <c r="KOI664" s="163"/>
      <c r="KOJ664" s="163"/>
      <c r="KOK664" s="163"/>
      <c r="KOL664" s="163"/>
      <c r="KOM664" s="163"/>
      <c r="KON664" s="163"/>
      <c r="KOO664" s="163"/>
      <c r="KOP664" s="163"/>
      <c r="KOQ664" s="163"/>
      <c r="KOR664" s="163"/>
      <c r="KOS664" s="163"/>
      <c r="KOT664" s="163"/>
      <c r="KOU664" s="163"/>
      <c r="KOV664" s="163"/>
      <c r="KOW664" s="163"/>
      <c r="KOX664" s="163"/>
      <c r="KOY664" s="163"/>
      <c r="KOZ664" s="163"/>
      <c r="KPA664" s="163"/>
      <c r="KPB664" s="163"/>
      <c r="KPC664" s="163"/>
      <c r="KPD664" s="163"/>
      <c r="KPE664" s="163"/>
      <c r="KPF664" s="163"/>
      <c r="KPG664" s="163"/>
      <c r="KPH664" s="163"/>
      <c r="KPI664" s="163"/>
      <c r="KPJ664" s="163"/>
      <c r="KPK664" s="163"/>
      <c r="KPL664" s="163"/>
      <c r="KPM664" s="163"/>
      <c r="KPN664" s="163"/>
      <c r="KPO664" s="163"/>
      <c r="KPP664" s="163"/>
      <c r="KPQ664" s="163"/>
      <c r="KPR664" s="163"/>
      <c r="KPS664" s="163"/>
      <c r="KPT664" s="163"/>
      <c r="KPU664" s="163"/>
      <c r="KPV664" s="163"/>
      <c r="KPW664" s="163"/>
      <c r="KPX664" s="163"/>
      <c r="KPY664" s="163"/>
      <c r="KPZ664" s="163"/>
      <c r="KQA664" s="163"/>
      <c r="KQB664" s="163"/>
      <c r="KQC664" s="163"/>
      <c r="KQD664" s="163"/>
      <c r="KQE664" s="163"/>
      <c r="KQF664" s="163"/>
      <c r="KQG664" s="163"/>
      <c r="KQH664" s="163"/>
      <c r="KQI664" s="163"/>
      <c r="KQJ664" s="163"/>
      <c r="KQK664" s="163"/>
      <c r="KQL664" s="163"/>
      <c r="KQM664" s="163"/>
      <c r="KQN664" s="163"/>
      <c r="KQO664" s="163"/>
      <c r="KQP664" s="163"/>
      <c r="KQQ664" s="163"/>
      <c r="KQR664" s="163"/>
      <c r="KQS664" s="163"/>
      <c r="KQT664" s="163"/>
      <c r="KQU664" s="163"/>
      <c r="KQV664" s="163"/>
      <c r="KQW664" s="163"/>
      <c r="KQX664" s="163"/>
      <c r="KQY664" s="163"/>
      <c r="KQZ664" s="163"/>
      <c r="KRA664" s="163"/>
      <c r="KRB664" s="163"/>
      <c r="KRC664" s="163"/>
      <c r="KRD664" s="163"/>
      <c r="KRE664" s="163"/>
      <c r="KRF664" s="163"/>
      <c r="KRG664" s="163"/>
      <c r="KRH664" s="163"/>
      <c r="KRI664" s="163"/>
      <c r="KRJ664" s="163"/>
      <c r="KRK664" s="163"/>
      <c r="KRL664" s="163"/>
      <c r="KRM664" s="163"/>
      <c r="KRN664" s="163"/>
      <c r="KRO664" s="163"/>
      <c r="KRP664" s="163"/>
      <c r="KRQ664" s="163"/>
      <c r="KRR664" s="163"/>
      <c r="KRS664" s="163"/>
      <c r="KRT664" s="163"/>
      <c r="KRU664" s="163"/>
      <c r="KRV664" s="163"/>
      <c r="KRW664" s="163"/>
      <c r="KRX664" s="163"/>
      <c r="KRY664" s="163"/>
      <c r="KRZ664" s="163"/>
      <c r="KSA664" s="163"/>
      <c r="KSB664" s="163"/>
      <c r="KSC664" s="163"/>
      <c r="KSD664" s="163"/>
      <c r="KSE664" s="163"/>
      <c r="KSF664" s="163"/>
      <c r="KSG664" s="163"/>
      <c r="KSH664" s="163"/>
      <c r="KSI664" s="163"/>
      <c r="KSJ664" s="163"/>
      <c r="KSK664" s="163"/>
      <c r="KSL664" s="163"/>
      <c r="KSM664" s="163"/>
      <c r="KSN664" s="163"/>
      <c r="KSO664" s="163"/>
      <c r="KSP664" s="163"/>
      <c r="KSQ664" s="163"/>
      <c r="KSR664" s="163"/>
      <c r="KSS664" s="163"/>
      <c r="KST664" s="163"/>
      <c r="KSU664" s="163"/>
      <c r="KSV664" s="163"/>
      <c r="KSW664" s="163"/>
      <c r="KSX664" s="163"/>
      <c r="KSY664" s="163"/>
      <c r="KSZ664" s="163"/>
      <c r="KTA664" s="163"/>
      <c r="KTB664" s="163"/>
      <c r="KTC664" s="163"/>
      <c r="KTD664" s="163"/>
      <c r="KTE664" s="163"/>
      <c r="KTF664" s="163"/>
      <c r="KTG664" s="163"/>
      <c r="KTH664" s="163"/>
      <c r="KTI664" s="163"/>
      <c r="KTJ664" s="163"/>
      <c r="KTK664" s="163"/>
      <c r="KTL664" s="163"/>
      <c r="KTM664" s="163"/>
      <c r="KTN664" s="163"/>
      <c r="KTO664" s="163"/>
      <c r="KTP664" s="163"/>
      <c r="KTQ664" s="163"/>
      <c r="KTR664" s="163"/>
      <c r="KTS664" s="163"/>
      <c r="KTT664" s="163"/>
      <c r="KTU664" s="163"/>
      <c r="KTV664" s="163"/>
      <c r="KTW664" s="163"/>
      <c r="KTX664" s="163"/>
      <c r="KTY664" s="163"/>
      <c r="KTZ664" s="163"/>
      <c r="KUA664" s="163"/>
      <c r="KUB664" s="163"/>
      <c r="KUC664" s="163"/>
      <c r="KUD664" s="163"/>
      <c r="KUE664" s="163"/>
      <c r="KUF664" s="163"/>
      <c r="KUG664" s="163"/>
      <c r="KUH664" s="163"/>
      <c r="KUI664" s="163"/>
      <c r="KUJ664" s="163"/>
      <c r="KUK664" s="163"/>
      <c r="KUL664" s="163"/>
      <c r="KUM664" s="163"/>
      <c r="KUN664" s="163"/>
      <c r="KUO664" s="163"/>
      <c r="KUP664" s="163"/>
      <c r="KUQ664" s="163"/>
      <c r="KUR664" s="163"/>
      <c r="KUS664" s="163"/>
      <c r="KUT664" s="163"/>
      <c r="KUU664" s="163"/>
      <c r="KUV664" s="163"/>
      <c r="KUW664" s="163"/>
      <c r="KUX664" s="163"/>
      <c r="KUY664" s="163"/>
      <c r="KUZ664" s="163"/>
      <c r="KVA664" s="163"/>
      <c r="KVB664" s="163"/>
      <c r="KVC664" s="163"/>
      <c r="KVD664" s="163"/>
      <c r="KVE664" s="163"/>
      <c r="KVF664" s="163"/>
      <c r="KVG664" s="163"/>
      <c r="KVH664" s="163"/>
      <c r="KVI664" s="163"/>
      <c r="KVJ664" s="163"/>
      <c r="KVK664" s="163"/>
      <c r="KVL664" s="163"/>
      <c r="KVM664" s="163"/>
      <c r="KVN664" s="163"/>
      <c r="KVO664" s="163"/>
      <c r="KVP664" s="163"/>
      <c r="KVQ664" s="163"/>
      <c r="KVR664" s="163"/>
      <c r="KVS664" s="163"/>
      <c r="KVT664" s="163"/>
      <c r="KVU664" s="163"/>
      <c r="KVV664" s="163"/>
      <c r="KVW664" s="163"/>
      <c r="KVX664" s="163"/>
      <c r="KVY664" s="163"/>
      <c r="KVZ664" s="163"/>
      <c r="KWA664" s="163"/>
      <c r="KWB664" s="163"/>
      <c r="KWC664" s="163"/>
      <c r="KWD664" s="163"/>
      <c r="KWE664" s="163"/>
      <c r="KWF664" s="163"/>
      <c r="KWG664" s="163"/>
      <c r="KWH664" s="163"/>
      <c r="KWI664" s="163"/>
      <c r="KWJ664" s="163"/>
      <c r="KWK664" s="163"/>
      <c r="KWL664" s="163"/>
      <c r="KWM664" s="163"/>
      <c r="KWN664" s="163"/>
      <c r="KWO664" s="163"/>
      <c r="KWP664" s="163"/>
      <c r="KWQ664" s="163"/>
      <c r="KWR664" s="163"/>
      <c r="KWS664" s="163"/>
      <c r="KWT664" s="163"/>
      <c r="KWU664" s="163"/>
      <c r="KWV664" s="163"/>
      <c r="KWW664" s="163"/>
      <c r="KWX664" s="163"/>
      <c r="KWY664" s="163"/>
      <c r="KWZ664" s="163"/>
      <c r="KXA664" s="163"/>
      <c r="KXB664" s="163"/>
      <c r="KXC664" s="163"/>
      <c r="KXD664" s="163"/>
      <c r="KXE664" s="163"/>
      <c r="KXF664" s="163"/>
      <c r="KXG664" s="163"/>
      <c r="KXH664" s="163"/>
      <c r="KXI664" s="163"/>
      <c r="KXJ664" s="163"/>
      <c r="KXK664" s="163"/>
      <c r="KXL664" s="163"/>
      <c r="KXM664" s="163"/>
      <c r="KXN664" s="163"/>
      <c r="KXO664" s="163"/>
      <c r="KXP664" s="163"/>
      <c r="KXQ664" s="163"/>
      <c r="KXR664" s="163"/>
      <c r="KXS664" s="163"/>
      <c r="KXT664" s="163"/>
      <c r="KXU664" s="163"/>
      <c r="KXV664" s="163"/>
      <c r="KXW664" s="163"/>
      <c r="KXX664" s="163"/>
      <c r="KXY664" s="163"/>
      <c r="KXZ664" s="163"/>
      <c r="KYA664" s="163"/>
      <c r="KYB664" s="163"/>
      <c r="KYC664" s="163"/>
      <c r="KYD664" s="163"/>
      <c r="KYE664" s="163"/>
      <c r="KYF664" s="163"/>
      <c r="KYG664" s="163"/>
      <c r="KYH664" s="163"/>
      <c r="KYI664" s="163"/>
      <c r="KYJ664" s="163"/>
      <c r="KYK664" s="163"/>
      <c r="KYL664" s="163"/>
      <c r="KYM664" s="163"/>
      <c r="KYN664" s="163"/>
      <c r="KYO664" s="163"/>
      <c r="KYP664" s="163"/>
      <c r="KYQ664" s="163"/>
      <c r="KYR664" s="163"/>
      <c r="KYS664" s="163"/>
      <c r="KYT664" s="163"/>
      <c r="KYU664" s="163"/>
      <c r="KYV664" s="163"/>
      <c r="KYW664" s="163"/>
      <c r="KYX664" s="163"/>
      <c r="KYY664" s="163"/>
      <c r="KYZ664" s="163"/>
      <c r="KZA664" s="163"/>
      <c r="KZB664" s="163"/>
      <c r="KZC664" s="163"/>
      <c r="KZD664" s="163"/>
      <c r="KZE664" s="163"/>
      <c r="KZF664" s="163"/>
      <c r="KZG664" s="163"/>
      <c r="KZH664" s="163"/>
      <c r="KZI664" s="163"/>
      <c r="KZJ664" s="163"/>
      <c r="KZK664" s="163"/>
      <c r="KZL664" s="163"/>
      <c r="KZM664" s="163"/>
      <c r="KZN664" s="163"/>
      <c r="KZO664" s="163"/>
      <c r="KZP664" s="163"/>
      <c r="KZQ664" s="163"/>
      <c r="KZR664" s="163"/>
      <c r="KZS664" s="163"/>
      <c r="KZT664" s="163"/>
      <c r="KZU664" s="163"/>
      <c r="KZV664" s="163"/>
      <c r="KZW664" s="163"/>
      <c r="KZX664" s="163"/>
      <c r="KZY664" s="163"/>
      <c r="KZZ664" s="163"/>
      <c r="LAA664" s="163"/>
      <c r="LAB664" s="163"/>
      <c r="LAC664" s="163"/>
      <c r="LAD664" s="163"/>
      <c r="LAE664" s="163"/>
      <c r="LAF664" s="163"/>
      <c r="LAG664" s="163"/>
      <c r="LAH664" s="163"/>
      <c r="LAI664" s="163"/>
      <c r="LAJ664" s="163"/>
      <c r="LAK664" s="163"/>
      <c r="LAL664" s="163"/>
      <c r="LAM664" s="163"/>
      <c r="LAN664" s="163"/>
      <c r="LAO664" s="163"/>
      <c r="LAP664" s="163"/>
      <c r="LAQ664" s="163"/>
      <c r="LAR664" s="163"/>
      <c r="LAS664" s="163"/>
      <c r="LAT664" s="163"/>
      <c r="LAU664" s="163"/>
      <c r="LAV664" s="163"/>
      <c r="LAW664" s="163"/>
      <c r="LAX664" s="163"/>
      <c r="LAY664" s="163"/>
      <c r="LAZ664" s="163"/>
      <c r="LBA664" s="163"/>
      <c r="LBB664" s="163"/>
      <c r="LBC664" s="163"/>
      <c r="LBD664" s="163"/>
      <c r="LBE664" s="163"/>
      <c r="LBF664" s="163"/>
      <c r="LBG664" s="163"/>
      <c r="LBH664" s="163"/>
      <c r="LBI664" s="163"/>
      <c r="LBJ664" s="163"/>
      <c r="LBK664" s="163"/>
      <c r="LBL664" s="163"/>
      <c r="LBM664" s="163"/>
      <c r="LBN664" s="163"/>
      <c r="LBO664" s="163"/>
      <c r="LBP664" s="163"/>
      <c r="LBQ664" s="163"/>
      <c r="LBR664" s="163"/>
      <c r="LBS664" s="163"/>
      <c r="LBT664" s="163"/>
      <c r="LBU664" s="163"/>
      <c r="LBV664" s="163"/>
      <c r="LBW664" s="163"/>
      <c r="LBX664" s="163"/>
      <c r="LBY664" s="163"/>
      <c r="LBZ664" s="163"/>
      <c r="LCA664" s="163"/>
      <c r="LCB664" s="163"/>
      <c r="LCC664" s="163"/>
      <c r="LCD664" s="163"/>
      <c r="LCE664" s="163"/>
      <c r="LCF664" s="163"/>
      <c r="LCG664" s="163"/>
      <c r="LCH664" s="163"/>
      <c r="LCI664" s="163"/>
      <c r="LCJ664" s="163"/>
      <c r="LCK664" s="163"/>
      <c r="LCL664" s="163"/>
      <c r="LCM664" s="163"/>
      <c r="LCN664" s="163"/>
      <c r="LCO664" s="163"/>
      <c r="LCP664" s="163"/>
      <c r="LCQ664" s="163"/>
      <c r="LCR664" s="163"/>
      <c r="LCS664" s="163"/>
      <c r="LCT664" s="163"/>
      <c r="LCU664" s="163"/>
      <c r="LCV664" s="163"/>
      <c r="LCW664" s="163"/>
      <c r="LCX664" s="163"/>
      <c r="LCY664" s="163"/>
      <c r="LCZ664" s="163"/>
      <c r="LDA664" s="163"/>
      <c r="LDB664" s="163"/>
      <c r="LDC664" s="163"/>
      <c r="LDD664" s="163"/>
      <c r="LDE664" s="163"/>
      <c r="LDF664" s="163"/>
      <c r="LDG664" s="163"/>
      <c r="LDH664" s="163"/>
      <c r="LDI664" s="163"/>
      <c r="LDJ664" s="163"/>
      <c r="LDK664" s="163"/>
      <c r="LDL664" s="163"/>
      <c r="LDM664" s="163"/>
      <c r="LDN664" s="163"/>
      <c r="LDO664" s="163"/>
      <c r="LDP664" s="163"/>
      <c r="LDQ664" s="163"/>
      <c r="LDR664" s="163"/>
      <c r="LDS664" s="163"/>
      <c r="LDT664" s="163"/>
      <c r="LDU664" s="163"/>
      <c r="LDV664" s="163"/>
      <c r="LDW664" s="163"/>
      <c r="LDX664" s="163"/>
      <c r="LDY664" s="163"/>
      <c r="LDZ664" s="163"/>
      <c r="LEA664" s="163"/>
      <c r="LEB664" s="163"/>
      <c r="LEC664" s="163"/>
      <c r="LED664" s="163"/>
      <c r="LEE664" s="163"/>
      <c r="LEF664" s="163"/>
      <c r="LEG664" s="163"/>
      <c r="LEH664" s="163"/>
      <c r="LEI664" s="163"/>
      <c r="LEJ664" s="163"/>
      <c r="LEK664" s="163"/>
      <c r="LEL664" s="163"/>
      <c r="LEM664" s="163"/>
      <c r="LEN664" s="163"/>
      <c r="LEO664" s="163"/>
      <c r="LEP664" s="163"/>
      <c r="LEQ664" s="163"/>
      <c r="LER664" s="163"/>
      <c r="LES664" s="163"/>
      <c r="LET664" s="163"/>
      <c r="LEU664" s="163"/>
      <c r="LEV664" s="163"/>
      <c r="LEW664" s="163"/>
      <c r="LEX664" s="163"/>
      <c r="LEY664" s="163"/>
      <c r="LEZ664" s="163"/>
      <c r="LFA664" s="163"/>
      <c r="LFB664" s="163"/>
      <c r="LFC664" s="163"/>
      <c r="LFD664" s="163"/>
      <c r="LFE664" s="163"/>
      <c r="LFF664" s="163"/>
      <c r="LFG664" s="163"/>
      <c r="LFH664" s="163"/>
      <c r="LFI664" s="163"/>
      <c r="LFJ664" s="163"/>
      <c r="LFK664" s="163"/>
      <c r="LFL664" s="163"/>
      <c r="LFM664" s="163"/>
      <c r="LFN664" s="163"/>
      <c r="LFO664" s="163"/>
      <c r="LFP664" s="163"/>
      <c r="LFQ664" s="163"/>
      <c r="LFR664" s="163"/>
      <c r="LFS664" s="163"/>
      <c r="LFT664" s="163"/>
      <c r="LFU664" s="163"/>
      <c r="LFV664" s="163"/>
      <c r="LFW664" s="163"/>
      <c r="LFX664" s="163"/>
      <c r="LFY664" s="163"/>
      <c r="LFZ664" s="163"/>
      <c r="LGA664" s="163"/>
      <c r="LGB664" s="163"/>
      <c r="LGC664" s="163"/>
      <c r="LGD664" s="163"/>
      <c r="LGE664" s="163"/>
      <c r="LGF664" s="163"/>
      <c r="LGG664" s="163"/>
      <c r="LGH664" s="163"/>
      <c r="LGI664" s="163"/>
      <c r="LGJ664" s="163"/>
      <c r="LGK664" s="163"/>
      <c r="LGL664" s="163"/>
      <c r="LGM664" s="163"/>
      <c r="LGN664" s="163"/>
      <c r="LGO664" s="163"/>
      <c r="LGP664" s="163"/>
      <c r="LGQ664" s="163"/>
      <c r="LGR664" s="163"/>
      <c r="LGS664" s="163"/>
      <c r="LGT664" s="163"/>
      <c r="LGU664" s="163"/>
      <c r="LGV664" s="163"/>
      <c r="LGW664" s="163"/>
      <c r="LGX664" s="163"/>
      <c r="LGY664" s="163"/>
      <c r="LGZ664" s="163"/>
      <c r="LHA664" s="163"/>
      <c r="LHB664" s="163"/>
      <c r="LHC664" s="163"/>
      <c r="LHD664" s="163"/>
      <c r="LHE664" s="163"/>
      <c r="LHF664" s="163"/>
      <c r="LHG664" s="163"/>
      <c r="LHH664" s="163"/>
      <c r="LHI664" s="163"/>
      <c r="LHJ664" s="163"/>
      <c r="LHK664" s="163"/>
      <c r="LHL664" s="163"/>
      <c r="LHM664" s="163"/>
      <c r="LHN664" s="163"/>
      <c r="LHO664" s="163"/>
      <c r="LHP664" s="163"/>
      <c r="LHQ664" s="163"/>
      <c r="LHR664" s="163"/>
      <c r="LHS664" s="163"/>
      <c r="LHT664" s="163"/>
      <c r="LHU664" s="163"/>
      <c r="LHV664" s="163"/>
      <c r="LHW664" s="163"/>
      <c r="LHX664" s="163"/>
      <c r="LHY664" s="163"/>
      <c r="LHZ664" s="163"/>
      <c r="LIA664" s="163"/>
      <c r="LIB664" s="163"/>
      <c r="LIC664" s="163"/>
      <c r="LID664" s="163"/>
      <c r="LIE664" s="163"/>
      <c r="LIF664" s="163"/>
      <c r="LIG664" s="163"/>
      <c r="LIH664" s="163"/>
      <c r="LII664" s="163"/>
      <c r="LIJ664" s="163"/>
      <c r="LIK664" s="163"/>
      <c r="LIL664" s="163"/>
      <c r="LIM664" s="163"/>
      <c r="LIN664" s="163"/>
      <c r="LIO664" s="163"/>
      <c r="LIP664" s="163"/>
      <c r="LIQ664" s="163"/>
      <c r="LIR664" s="163"/>
      <c r="LIS664" s="163"/>
      <c r="LIT664" s="163"/>
      <c r="LIU664" s="163"/>
      <c r="LIV664" s="163"/>
      <c r="LIW664" s="163"/>
      <c r="LIX664" s="163"/>
      <c r="LIY664" s="163"/>
      <c r="LIZ664" s="163"/>
      <c r="LJA664" s="163"/>
      <c r="LJB664" s="163"/>
      <c r="LJC664" s="163"/>
      <c r="LJD664" s="163"/>
      <c r="LJE664" s="163"/>
      <c r="LJF664" s="163"/>
      <c r="LJG664" s="163"/>
      <c r="LJH664" s="163"/>
      <c r="LJI664" s="163"/>
      <c r="LJJ664" s="163"/>
      <c r="LJK664" s="163"/>
      <c r="LJL664" s="163"/>
      <c r="LJM664" s="163"/>
      <c r="LJN664" s="163"/>
      <c r="LJO664" s="163"/>
      <c r="LJP664" s="163"/>
      <c r="LJQ664" s="163"/>
      <c r="LJR664" s="163"/>
      <c r="LJS664" s="163"/>
      <c r="LJT664" s="163"/>
      <c r="LJU664" s="163"/>
      <c r="LJV664" s="163"/>
      <c r="LJW664" s="163"/>
      <c r="LJX664" s="163"/>
      <c r="LJY664" s="163"/>
      <c r="LJZ664" s="163"/>
      <c r="LKA664" s="163"/>
      <c r="LKB664" s="163"/>
      <c r="LKC664" s="163"/>
      <c r="LKD664" s="163"/>
      <c r="LKE664" s="163"/>
      <c r="LKF664" s="163"/>
      <c r="LKG664" s="163"/>
      <c r="LKH664" s="163"/>
      <c r="LKI664" s="163"/>
      <c r="LKJ664" s="163"/>
      <c r="LKK664" s="163"/>
      <c r="LKL664" s="163"/>
      <c r="LKM664" s="163"/>
      <c r="LKN664" s="163"/>
      <c r="LKO664" s="163"/>
      <c r="LKP664" s="163"/>
      <c r="LKQ664" s="163"/>
      <c r="LKR664" s="163"/>
      <c r="LKS664" s="163"/>
      <c r="LKT664" s="163"/>
      <c r="LKU664" s="163"/>
      <c r="LKV664" s="163"/>
      <c r="LKW664" s="163"/>
      <c r="LKX664" s="163"/>
      <c r="LKY664" s="163"/>
      <c r="LKZ664" s="163"/>
      <c r="LLA664" s="163"/>
      <c r="LLB664" s="163"/>
      <c r="LLC664" s="163"/>
      <c r="LLD664" s="163"/>
      <c r="LLE664" s="163"/>
      <c r="LLF664" s="163"/>
      <c r="LLG664" s="163"/>
      <c r="LLH664" s="163"/>
      <c r="LLI664" s="163"/>
      <c r="LLJ664" s="163"/>
      <c r="LLK664" s="163"/>
      <c r="LLL664" s="163"/>
      <c r="LLM664" s="163"/>
      <c r="LLN664" s="163"/>
      <c r="LLO664" s="163"/>
      <c r="LLP664" s="163"/>
      <c r="LLQ664" s="163"/>
      <c r="LLR664" s="163"/>
      <c r="LLS664" s="163"/>
      <c r="LLT664" s="163"/>
      <c r="LLU664" s="163"/>
      <c r="LLV664" s="163"/>
      <c r="LLW664" s="163"/>
      <c r="LLX664" s="163"/>
      <c r="LLY664" s="163"/>
      <c r="LLZ664" s="163"/>
      <c r="LMA664" s="163"/>
      <c r="LMB664" s="163"/>
      <c r="LMC664" s="163"/>
      <c r="LMD664" s="163"/>
      <c r="LME664" s="163"/>
      <c r="LMF664" s="163"/>
      <c r="LMG664" s="163"/>
      <c r="LMH664" s="163"/>
      <c r="LMI664" s="163"/>
      <c r="LMJ664" s="163"/>
      <c r="LMK664" s="163"/>
      <c r="LML664" s="163"/>
      <c r="LMM664" s="163"/>
      <c r="LMN664" s="163"/>
      <c r="LMO664" s="163"/>
      <c r="LMP664" s="163"/>
      <c r="LMQ664" s="163"/>
      <c r="LMR664" s="163"/>
      <c r="LMS664" s="163"/>
      <c r="LMT664" s="163"/>
      <c r="LMU664" s="163"/>
      <c r="LMV664" s="163"/>
      <c r="LMW664" s="163"/>
      <c r="LMX664" s="163"/>
      <c r="LMY664" s="163"/>
      <c r="LMZ664" s="163"/>
      <c r="LNA664" s="163"/>
      <c r="LNB664" s="163"/>
      <c r="LNC664" s="163"/>
      <c r="LND664" s="163"/>
      <c r="LNE664" s="163"/>
      <c r="LNF664" s="163"/>
      <c r="LNG664" s="163"/>
      <c r="LNH664" s="163"/>
      <c r="LNI664" s="163"/>
      <c r="LNJ664" s="163"/>
      <c r="LNK664" s="163"/>
      <c r="LNL664" s="163"/>
      <c r="LNM664" s="163"/>
      <c r="LNN664" s="163"/>
      <c r="LNO664" s="163"/>
      <c r="LNP664" s="163"/>
      <c r="LNQ664" s="163"/>
      <c r="LNR664" s="163"/>
      <c r="LNS664" s="163"/>
      <c r="LNT664" s="163"/>
      <c r="LNU664" s="163"/>
      <c r="LNV664" s="163"/>
      <c r="LNW664" s="163"/>
      <c r="LNX664" s="163"/>
      <c r="LNY664" s="163"/>
      <c r="LNZ664" s="163"/>
      <c r="LOA664" s="163"/>
      <c r="LOB664" s="163"/>
      <c r="LOC664" s="163"/>
      <c r="LOD664" s="163"/>
      <c r="LOE664" s="163"/>
      <c r="LOF664" s="163"/>
      <c r="LOG664" s="163"/>
      <c r="LOH664" s="163"/>
      <c r="LOI664" s="163"/>
      <c r="LOJ664" s="163"/>
      <c r="LOK664" s="163"/>
      <c r="LOL664" s="163"/>
      <c r="LOM664" s="163"/>
      <c r="LON664" s="163"/>
      <c r="LOO664" s="163"/>
      <c r="LOP664" s="163"/>
      <c r="LOQ664" s="163"/>
      <c r="LOR664" s="163"/>
      <c r="LOS664" s="163"/>
      <c r="LOT664" s="163"/>
      <c r="LOU664" s="163"/>
      <c r="LOV664" s="163"/>
      <c r="LOW664" s="163"/>
      <c r="LOX664" s="163"/>
      <c r="LOY664" s="163"/>
      <c r="LOZ664" s="163"/>
      <c r="LPA664" s="163"/>
      <c r="LPB664" s="163"/>
      <c r="LPC664" s="163"/>
      <c r="LPD664" s="163"/>
      <c r="LPE664" s="163"/>
      <c r="LPF664" s="163"/>
      <c r="LPG664" s="163"/>
      <c r="LPH664" s="163"/>
      <c r="LPI664" s="163"/>
      <c r="LPJ664" s="163"/>
      <c r="LPK664" s="163"/>
      <c r="LPL664" s="163"/>
      <c r="LPM664" s="163"/>
      <c r="LPN664" s="163"/>
      <c r="LPO664" s="163"/>
      <c r="LPP664" s="163"/>
      <c r="LPQ664" s="163"/>
      <c r="LPR664" s="163"/>
      <c r="LPS664" s="163"/>
      <c r="LPT664" s="163"/>
      <c r="LPU664" s="163"/>
      <c r="LPV664" s="163"/>
      <c r="LPW664" s="163"/>
      <c r="LPX664" s="163"/>
      <c r="LPY664" s="163"/>
      <c r="LPZ664" s="163"/>
      <c r="LQA664" s="163"/>
      <c r="LQB664" s="163"/>
      <c r="LQC664" s="163"/>
      <c r="LQD664" s="163"/>
      <c r="LQE664" s="163"/>
      <c r="LQF664" s="163"/>
      <c r="LQG664" s="163"/>
      <c r="LQH664" s="163"/>
      <c r="LQI664" s="163"/>
      <c r="LQJ664" s="163"/>
      <c r="LQK664" s="163"/>
      <c r="LQL664" s="163"/>
      <c r="LQM664" s="163"/>
      <c r="LQN664" s="163"/>
      <c r="LQO664" s="163"/>
      <c r="LQP664" s="163"/>
      <c r="LQQ664" s="163"/>
      <c r="LQR664" s="163"/>
      <c r="LQS664" s="163"/>
      <c r="LQT664" s="163"/>
      <c r="LQU664" s="163"/>
      <c r="LQV664" s="163"/>
      <c r="LQW664" s="163"/>
      <c r="LQX664" s="163"/>
      <c r="LQY664" s="163"/>
      <c r="LQZ664" s="163"/>
      <c r="LRA664" s="163"/>
      <c r="LRB664" s="163"/>
      <c r="LRC664" s="163"/>
      <c r="LRD664" s="163"/>
      <c r="LRE664" s="163"/>
      <c r="LRF664" s="163"/>
      <c r="LRG664" s="163"/>
      <c r="LRH664" s="163"/>
      <c r="LRI664" s="163"/>
      <c r="LRJ664" s="163"/>
      <c r="LRK664" s="163"/>
      <c r="LRL664" s="163"/>
      <c r="LRM664" s="163"/>
      <c r="LRN664" s="163"/>
      <c r="LRO664" s="163"/>
      <c r="LRP664" s="163"/>
      <c r="LRQ664" s="163"/>
      <c r="LRR664" s="163"/>
      <c r="LRS664" s="163"/>
      <c r="LRT664" s="163"/>
      <c r="LRU664" s="163"/>
      <c r="LRV664" s="163"/>
      <c r="LRW664" s="163"/>
      <c r="LRX664" s="163"/>
      <c r="LRY664" s="163"/>
      <c r="LRZ664" s="163"/>
      <c r="LSA664" s="163"/>
      <c r="LSB664" s="163"/>
      <c r="LSC664" s="163"/>
      <c r="LSD664" s="163"/>
      <c r="LSE664" s="163"/>
      <c r="LSF664" s="163"/>
      <c r="LSG664" s="163"/>
      <c r="LSH664" s="163"/>
      <c r="LSI664" s="163"/>
      <c r="LSJ664" s="163"/>
      <c r="LSK664" s="163"/>
      <c r="LSL664" s="163"/>
      <c r="LSM664" s="163"/>
      <c r="LSN664" s="163"/>
      <c r="LSO664" s="163"/>
      <c r="LSP664" s="163"/>
      <c r="LSQ664" s="163"/>
      <c r="LSR664" s="163"/>
      <c r="LSS664" s="163"/>
      <c r="LST664" s="163"/>
      <c r="LSU664" s="163"/>
      <c r="LSV664" s="163"/>
      <c r="LSW664" s="163"/>
      <c r="LSX664" s="163"/>
      <c r="LSY664" s="163"/>
      <c r="LSZ664" s="163"/>
      <c r="LTA664" s="163"/>
      <c r="LTB664" s="163"/>
      <c r="LTC664" s="163"/>
      <c r="LTD664" s="163"/>
      <c r="LTE664" s="163"/>
      <c r="LTF664" s="163"/>
      <c r="LTG664" s="163"/>
      <c r="LTH664" s="163"/>
      <c r="LTI664" s="163"/>
      <c r="LTJ664" s="163"/>
      <c r="LTK664" s="163"/>
      <c r="LTL664" s="163"/>
      <c r="LTM664" s="163"/>
      <c r="LTN664" s="163"/>
      <c r="LTO664" s="163"/>
      <c r="LTP664" s="163"/>
      <c r="LTQ664" s="163"/>
      <c r="LTR664" s="163"/>
      <c r="LTS664" s="163"/>
      <c r="LTT664" s="163"/>
      <c r="LTU664" s="163"/>
      <c r="LTV664" s="163"/>
      <c r="LTW664" s="163"/>
      <c r="LTX664" s="163"/>
      <c r="LTY664" s="163"/>
      <c r="LTZ664" s="163"/>
      <c r="LUA664" s="163"/>
      <c r="LUB664" s="163"/>
      <c r="LUC664" s="163"/>
      <c r="LUD664" s="163"/>
      <c r="LUE664" s="163"/>
      <c r="LUF664" s="163"/>
      <c r="LUG664" s="163"/>
      <c r="LUH664" s="163"/>
      <c r="LUI664" s="163"/>
      <c r="LUJ664" s="163"/>
      <c r="LUK664" s="163"/>
      <c r="LUL664" s="163"/>
      <c r="LUM664" s="163"/>
      <c r="LUN664" s="163"/>
      <c r="LUO664" s="163"/>
      <c r="LUP664" s="163"/>
      <c r="LUQ664" s="163"/>
      <c r="LUR664" s="163"/>
      <c r="LUS664" s="163"/>
      <c r="LUT664" s="163"/>
      <c r="LUU664" s="163"/>
      <c r="LUV664" s="163"/>
      <c r="LUW664" s="163"/>
      <c r="LUX664" s="163"/>
      <c r="LUY664" s="163"/>
      <c r="LUZ664" s="163"/>
      <c r="LVA664" s="163"/>
      <c r="LVB664" s="163"/>
      <c r="LVC664" s="163"/>
      <c r="LVD664" s="163"/>
      <c r="LVE664" s="163"/>
      <c r="LVF664" s="163"/>
      <c r="LVG664" s="163"/>
      <c r="LVH664" s="163"/>
      <c r="LVI664" s="163"/>
      <c r="LVJ664" s="163"/>
      <c r="LVK664" s="163"/>
      <c r="LVL664" s="163"/>
      <c r="LVM664" s="163"/>
      <c r="LVN664" s="163"/>
      <c r="LVO664" s="163"/>
      <c r="LVP664" s="163"/>
      <c r="LVQ664" s="163"/>
      <c r="LVR664" s="163"/>
      <c r="LVS664" s="163"/>
      <c r="LVT664" s="163"/>
      <c r="LVU664" s="163"/>
      <c r="LVV664" s="163"/>
      <c r="LVW664" s="163"/>
      <c r="LVX664" s="163"/>
      <c r="LVY664" s="163"/>
      <c r="LVZ664" s="163"/>
      <c r="LWA664" s="163"/>
      <c r="LWB664" s="163"/>
      <c r="LWC664" s="163"/>
      <c r="LWD664" s="163"/>
      <c r="LWE664" s="163"/>
      <c r="LWF664" s="163"/>
      <c r="LWG664" s="163"/>
      <c r="LWH664" s="163"/>
      <c r="LWI664" s="163"/>
      <c r="LWJ664" s="163"/>
      <c r="LWK664" s="163"/>
      <c r="LWL664" s="163"/>
      <c r="LWM664" s="163"/>
      <c r="LWN664" s="163"/>
      <c r="LWO664" s="163"/>
      <c r="LWP664" s="163"/>
      <c r="LWQ664" s="163"/>
      <c r="LWR664" s="163"/>
      <c r="LWS664" s="163"/>
      <c r="LWT664" s="163"/>
      <c r="LWU664" s="163"/>
      <c r="LWV664" s="163"/>
      <c r="LWW664" s="163"/>
      <c r="LWX664" s="163"/>
      <c r="LWY664" s="163"/>
      <c r="LWZ664" s="163"/>
      <c r="LXA664" s="163"/>
      <c r="LXB664" s="163"/>
      <c r="LXC664" s="163"/>
      <c r="LXD664" s="163"/>
      <c r="LXE664" s="163"/>
      <c r="LXF664" s="163"/>
      <c r="LXG664" s="163"/>
      <c r="LXH664" s="163"/>
      <c r="LXI664" s="163"/>
      <c r="LXJ664" s="163"/>
      <c r="LXK664" s="163"/>
      <c r="LXL664" s="163"/>
      <c r="LXM664" s="163"/>
      <c r="LXN664" s="163"/>
      <c r="LXO664" s="163"/>
      <c r="LXP664" s="163"/>
      <c r="LXQ664" s="163"/>
      <c r="LXR664" s="163"/>
      <c r="LXS664" s="163"/>
      <c r="LXT664" s="163"/>
      <c r="LXU664" s="163"/>
      <c r="LXV664" s="163"/>
      <c r="LXW664" s="163"/>
      <c r="LXX664" s="163"/>
      <c r="LXY664" s="163"/>
      <c r="LXZ664" s="163"/>
      <c r="LYA664" s="163"/>
      <c r="LYB664" s="163"/>
      <c r="LYC664" s="163"/>
      <c r="LYD664" s="163"/>
      <c r="LYE664" s="163"/>
      <c r="LYF664" s="163"/>
      <c r="LYG664" s="163"/>
      <c r="LYH664" s="163"/>
      <c r="LYI664" s="163"/>
      <c r="LYJ664" s="163"/>
      <c r="LYK664" s="163"/>
      <c r="LYL664" s="163"/>
      <c r="LYM664" s="163"/>
      <c r="LYN664" s="163"/>
      <c r="LYO664" s="163"/>
      <c r="LYP664" s="163"/>
      <c r="LYQ664" s="163"/>
      <c r="LYR664" s="163"/>
      <c r="LYS664" s="163"/>
      <c r="LYT664" s="163"/>
      <c r="LYU664" s="163"/>
      <c r="LYV664" s="163"/>
      <c r="LYW664" s="163"/>
      <c r="LYX664" s="163"/>
      <c r="LYY664" s="163"/>
      <c r="LYZ664" s="163"/>
      <c r="LZA664" s="163"/>
      <c r="LZB664" s="163"/>
      <c r="LZC664" s="163"/>
      <c r="LZD664" s="163"/>
      <c r="LZE664" s="163"/>
      <c r="LZF664" s="163"/>
      <c r="LZG664" s="163"/>
      <c r="LZH664" s="163"/>
      <c r="LZI664" s="163"/>
      <c r="LZJ664" s="163"/>
      <c r="LZK664" s="163"/>
      <c r="LZL664" s="163"/>
      <c r="LZM664" s="163"/>
      <c r="LZN664" s="163"/>
      <c r="LZO664" s="163"/>
      <c r="LZP664" s="163"/>
      <c r="LZQ664" s="163"/>
      <c r="LZR664" s="163"/>
      <c r="LZS664" s="163"/>
      <c r="LZT664" s="163"/>
      <c r="LZU664" s="163"/>
      <c r="LZV664" s="163"/>
      <c r="LZW664" s="163"/>
      <c r="LZX664" s="163"/>
      <c r="LZY664" s="163"/>
      <c r="LZZ664" s="163"/>
      <c r="MAA664" s="163"/>
      <c r="MAB664" s="163"/>
      <c r="MAC664" s="163"/>
      <c r="MAD664" s="163"/>
      <c r="MAE664" s="163"/>
      <c r="MAF664" s="163"/>
      <c r="MAG664" s="163"/>
      <c r="MAH664" s="163"/>
      <c r="MAI664" s="163"/>
      <c r="MAJ664" s="163"/>
      <c r="MAK664" s="163"/>
      <c r="MAL664" s="163"/>
      <c r="MAM664" s="163"/>
      <c r="MAN664" s="163"/>
      <c r="MAO664" s="163"/>
      <c r="MAP664" s="163"/>
      <c r="MAQ664" s="163"/>
      <c r="MAR664" s="163"/>
      <c r="MAS664" s="163"/>
      <c r="MAT664" s="163"/>
      <c r="MAU664" s="163"/>
      <c r="MAV664" s="163"/>
      <c r="MAW664" s="163"/>
      <c r="MAX664" s="163"/>
      <c r="MAY664" s="163"/>
      <c r="MAZ664" s="163"/>
      <c r="MBA664" s="163"/>
      <c r="MBB664" s="163"/>
      <c r="MBC664" s="163"/>
      <c r="MBD664" s="163"/>
      <c r="MBE664" s="163"/>
      <c r="MBF664" s="163"/>
      <c r="MBG664" s="163"/>
      <c r="MBH664" s="163"/>
      <c r="MBI664" s="163"/>
      <c r="MBJ664" s="163"/>
      <c r="MBK664" s="163"/>
      <c r="MBL664" s="163"/>
      <c r="MBM664" s="163"/>
      <c r="MBN664" s="163"/>
      <c r="MBO664" s="163"/>
      <c r="MBP664" s="163"/>
      <c r="MBQ664" s="163"/>
      <c r="MBR664" s="163"/>
      <c r="MBS664" s="163"/>
      <c r="MBT664" s="163"/>
      <c r="MBU664" s="163"/>
      <c r="MBV664" s="163"/>
      <c r="MBW664" s="163"/>
      <c r="MBX664" s="163"/>
      <c r="MBY664" s="163"/>
      <c r="MBZ664" s="163"/>
      <c r="MCA664" s="163"/>
      <c r="MCB664" s="163"/>
      <c r="MCC664" s="163"/>
      <c r="MCD664" s="163"/>
      <c r="MCE664" s="163"/>
      <c r="MCF664" s="163"/>
      <c r="MCG664" s="163"/>
      <c r="MCH664" s="163"/>
      <c r="MCI664" s="163"/>
      <c r="MCJ664" s="163"/>
      <c r="MCK664" s="163"/>
      <c r="MCL664" s="163"/>
      <c r="MCM664" s="163"/>
      <c r="MCN664" s="163"/>
      <c r="MCO664" s="163"/>
      <c r="MCP664" s="163"/>
      <c r="MCQ664" s="163"/>
      <c r="MCR664" s="163"/>
      <c r="MCS664" s="163"/>
      <c r="MCT664" s="163"/>
      <c r="MCU664" s="163"/>
      <c r="MCV664" s="163"/>
      <c r="MCW664" s="163"/>
      <c r="MCX664" s="163"/>
      <c r="MCY664" s="163"/>
      <c r="MCZ664" s="163"/>
      <c r="MDA664" s="163"/>
      <c r="MDB664" s="163"/>
      <c r="MDC664" s="163"/>
      <c r="MDD664" s="163"/>
      <c r="MDE664" s="163"/>
      <c r="MDF664" s="163"/>
      <c r="MDG664" s="163"/>
      <c r="MDH664" s="163"/>
      <c r="MDI664" s="163"/>
      <c r="MDJ664" s="163"/>
      <c r="MDK664" s="163"/>
      <c r="MDL664" s="163"/>
      <c r="MDM664" s="163"/>
      <c r="MDN664" s="163"/>
      <c r="MDO664" s="163"/>
      <c r="MDP664" s="163"/>
      <c r="MDQ664" s="163"/>
      <c r="MDR664" s="163"/>
      <c r="MDS664" s="163"/>
      <c r="MDT664" s="163"/>
      <c r="MDU664" s="163"/>
      <c r="MDV664" s="163"/>
      <c r="MDW664" s="163"/>
      <c r="MDX664" s="163"/>
      <c r="MDY664" s="163"/>
      <c r="MDZ664" s="163"/>
      <c r="MEA664" s="163"/>
      <c r="MEB664" s="163"/>
      <c r="MEC664" s="163"/>
      <c r="MED664" s="163"/>
      <c r="MEE664" s="163"/>
      <c r="MEF664" s="163"/>
      <c r="MEG664" s="163"/>
      <c r="MEH664" s="163"/>
      <c r="MEI664" s="163"/>
      <c r="MEJ664" s="163"/>
      <c r="MEK664" s="163"/>
      <c r="MEL664" s="163"/>
      <c r="MEM664" s="163"/>
      <c r="MEN664" s="163"/>
      <c r="MEO664" s="163"/>
      <c r="MEP664" s="163"/>
      <c r="MEQ664" s="163"/>
      <c r="MER664" s="163"/>
      <c r="MES664" s="163"/>
      <c r="MET664" s="163"/>
      <c r="MEU664" s="163"/>
      <c r="MEV664" s="163"/>
      <c r="MEW664" s="163"/>
      <c r="MEX664" s="163"/>
      <c r="MEY664" s="163"/>
      <c r="MEZ664" s="163"/>
      <c r="MFA664" s="163"/>
      <c r="MFB664" s="163"/>
      <c r="MFC664" s="163"/>
      <c r="MFD664" s="163"/>
      <c r="MFE664" s="163"/>
      <c r="MFF664" s="163"/>
      <c r="MFG664" s="163"/>
      <c r="MFH664" s="163"/>
      <c r="MFI664" s="163"/>
      <c r="MFJ664" s="163"/>
      <c r="MFK664" s="163"/>
      <c r="MFL664" s="163"/>
      <c r="MFM664" s="163"/>
      <c r="MFN664" s="163"/>
      <c r="MFO664" s="163"/>
      <c r="MFP664" s="163"/>
      <c r="MFQ664" s="163"/>
      <c r="MFR664" s="163"/>
      <c r="MFS664" s="163"/>
      <c r="MFT664" s="163"/>
      <c r="MFU664" s="163"/>
      <c r="MFV664" s="163"/>
      <c r="MFW664" s="163"/>
      <c r="MFX664" s="163"/>
      <c r="MFY664" s="163"/>
      <c r="MFZ664" s="163"/>
      <c r="MGA664" s="163"/>
      <c r="MGB664" s="163"/>
      <c r="MGC664" s="163"/>
      <c r="MGD664" s="163"/>
      <c r="MGE664" s="163"/>
      <c r="MGF664" s="163"/>
      <c r="MGG664" s="163"/>
      <c r="MGH664" s="163"/>
      <c r="MGI664" s="163"/>
      <c r="MGJ664" s="163"/>
      <c r="MGK664" s="163"/>
      <c r="MGL664" s="163"/>
      <c r="MGM664" s="163"/>
      <c r="MGN664" s="163"/>
      <c r="MGO664" s="163"/>
      <c r="MGP664" s="163"/>
      <c r="MGQ664" s="163"/>
      <c r="MGR664" s="163"/>
      <c r="MGS664" s="163"/>
      <c r="MGT664" s="163"/>
      <c r="MGU664" s="163"/>
      <c r="MGV664" s="163"/>
      <c r="MGW664" s="163"/>
      <c r="MGX664" s="163"/>
      <c r="MGY664" s="163"/>
      <c r="MGZ664" s="163"/>
      <c r="MHA664" s="163"/>
      <c r="MHB664" s="163"/>
      <c r="MHC664" s="163"/>
      <c r="MHD664" s="163"/>
      <c r="MHE664" s="163"/>
      <c r="MHF664" s="163"/>
      <c r="MHG664" s="163"/>
      <c r="MHH664" s="163"/>
      <c r="MHI664" s="163"/>
      <c r="MHJ664" s="163"/>
      <c r="MHK664" s="163"/>
      <c r="MHL664" s="163"/>
      <c r="MHM664" s="163"/>
      <c r="MHN664" s="163"/>
      <c r="MHO664" s="163"/>
      <c r="MHP664" s="163"/>
      <c r="MHQ664" s="163"/>
      <c r="MHR664" s="163"/>
      <c r="MHS664" s="163"/>
      <c r="MHT664" s="163"/>
      <c r="MHU664" s="163"/>
      <c r="MHV664" s="163"/>
      <c r="MHW664" s="163"/>
      <c r="MHX664" s="163"/>
      <c r="MHY664" s="163"/>
      <c r="MHZ664" s="163"/>
      <c r="MIA664" s="163"/>
      <c r="MIB664" s="163"/>
      <c r="MIC664" s="163"/>
      <c r="MID664" s="163"/>
      <c r="MIE664" s="163"/>
      <c r="MIF664" s="163"/>
      <c r="MIG664" s="163"/>
      <c r="MIH664" s="163"/>
      <c r="MII664" s="163"/>
      <c r="MIJ664" s="163"/>
      <c r="MIK664" s="163"/>
      <c r="MIL664" s="163"/>
      <c r="MIM664" s="163"/>
      <c r="MIN664" s="163"/>
      <c r="MIO664" s="163"/>
      <c r="MIP664" s="163"/>
      <c r="MIQ664" s="163"/>
      <c r="MIR664" s="163"/>
      <c r="MIS664" s="163"/>
      <c r="MIT664" s="163"/>
      <c r="MIU664" s="163"/>
      <c r="MIV664" s="163"/>
      <c r="MIW664" s="163"/>
      <c r="MIX664" s="163"/>
      <c r="MIY664" s="163"/>
      <c r="MIZ664" s="163"/>
      <c r="MJA664" s="163"/>
      <c r="MJB664" s="163"/>
      <c r="MJC664" s="163"/>
      <c r="MJD664" s="163"/>
      <c r="MJE664" s="163"/>
      <c r="MJF664" s="163"/>
      <c r="MJG664" s="163"/>
      <c r="MJH664" s="163"/>
      <c r="MJI664" s="163"/>
      <c r="MJJ664" s="163"/>
      <c r="MJK664" s="163"/>
      <c r="MJL664" s="163"/>
      <c r="MJM664" s="163"/>
      <c r="MJN664" s="163"/>
      <c r="MJO664" s="163"/>
      <c r="MJP664" s="163"/>
      <c r="MJQ664" s="163"/>
      <c r="MJR664" s="163"/>
      <c r="MJS664" s="163"/>
      <c r="MJT664" s="163"/>
      <c r="MJU664" s="163"/>
      <c r="MJV664" s="163"/>
      <c r="MJW664" s="163"/>
      <c r="MJX664" s="163"/>
      <c r="MJY664" s="163"/>
      <c r="MJZ664" s="163"/>
      <c r="MKA664" s="163"/>
      <c r="MKB664" s="163"/>
      <c r="MKC664" s="163"/>
      <c r="MKD664" s="163"/>
      <c r="MKE664" s="163"/>
      <c r="MKF664" s="163"/>
      <c r="MKG664" s="163"/>
      <c r="MKH664" s="163"/>
      <c r="MKI664" s="163"/>
      <c r="MKJ664" s="163"/>
      <c r="MKK664" s="163"/>
      <c r="MKL664" s="163"/>
      <c r="MKM664" s="163"/>
      <c r="MKN664" s="163"/>
      <c r="MKO664" s="163"/>
      <c r="MKP664" s="163"/>
      <c r="MKQ664" s="163"/>
      <c r="MKR664" s="163"/>
      <c r="MKS664" s="163"/>
      <c r="MKT664" s="163"/>
      <c r="MKU664" s="163"/>
      <c r="MKV664" s="163"/>
      <c r="MKW664" s="163"/>
      <c r="MKX664" s="163"/>
      <c r="MKY664" s="163"/>
      <c r="MKZ664" s="163"/>
      <c r="MLA664" s="163"/>
      <c r="MLB664" s="163"/>
      <c r="MLC664" s="163"/>
      <c r="MLD664" s="163"/>
      <c r="MLE664" s="163"/>
      <c r="MLF664" s="163"/>
      <c r="MLG664" s="163"/>
      <c r="MLH664" s="163"/>
      <c r="MLI664" s="163"/>
      <c r="MLJ664" s="163"/>
      <c r="MLK664" s="163"/>
      <c r="MLL664" s="163"/>
      <c r="MLM664" s="163"/>
      <c r="MLN664" s="163"/>
      <c r="MLO664" s="163"/>
      <c r="MLP664" s="163"/>
      <c r="MLQ664" s="163"/>
      <c r="MLR664" s="163"/>
      <c r="MLS664" s="163"/>
      <c r="MLT664" s="163"/>
      <c r="MLU664" s="163"/>
      <c r="MLV664" s="163"/>
      <c r="MLW664" s="163"/>
      <c r="MLX664" s="163"/>
      <c r="MLY664" s="163"/>
      <c r="MLZ664" s="163"/>
      <c r="MMA664" s="163"/>
      <c r="MMB664" s="163"/>
      <c r="MMC664" s="163"/>
      <c r="MMD664" s="163"/>
      <c r="MME664" s="163"/>
      <c r="MMF664" s="163"/>
      <c r="MMG664" s="163"/>
      <c r="MMH664" s="163"/>
      <c r="MMI664" s="163"/>
      <c r="MMJ664" s="163"/>
      <c r="MMK664" s="163"/>
      <c r="MML664" s="163"/>
      <c r="MMM664" s="163"/>
      <c r="MMN664" s="163"/>
      <c r="MMO664" s="163"/>
      <c r="MMP664" s="163"/>
      <c r="MMQ664" s="163"/>
      <c r="MMR664" s="163"/>
      <c r="MMS664" s="163"/>
      <c r="MMT664" s="163"/>
      <c r="MMU664" s="163"/>
      <c r="MMV664" s="163"/>
      <c r="MMW664" s="163"/>
      <c r="MMX664" s="163"/>
      <c r="MMY664" s="163"/>
      <c r="MMZ664" s="163"/>
      <c r="MNA664" s="163"/>
      <c r="MNB664" s="163"/>
      <c r="MNC664" s="163"/>
      <c r="MND664" s="163"/>
      <c r="MNE664" s="163"/>
      <c r="MNF664" s="163"/>
      <c r="MNG664" s="163"/>
      <c r="MNH664" s="163"/>
      <c r="MNI664" s="163"/>
      <c r="MNJ664" s="163"/>
      <c r="MNK664" s="163"/>
      <c r="MNL664" s="163"/>
      <c r="MNM664" s="163"/>
      <c r="MNN664" s="163"/>
      <c r="MNO664" s="163"/>
      <c r="MNP664" s="163"/>
      <c r="MNQ664" s="163"/>
      <c r="MNR664" s="163"/>
      <c r="MNS664" s="163"/>
      <c r="MNT664" s="163"/>
      <c r="MNU664" s="163"/>
      <c r="MNV664" s="163"/>
      <c r="MNW664" s="163"/>
      <c r="MNX664" s="163"/>
      <c r="MNY664" s="163"/>
      <c r="MNZ664" s="163"/>
      <c r="MOA664" s="163"/>
      <c r="MOB664" s="163"/>
      <c r="MOC664" s="163"/>
      <c r="MOD664" s="163"/>
      <c r="MOE664" s="163"/>
      <c r="MOF664" s="163"/>
      <c r="MOG664" s="163"/>
      <c r="MOH664" s="163"/>
      <c r="MOI664" s="163"/>
      <c r="MOJ664" s="163"/>
      <c r="MOK664" s="163"/>
      <c r="MOL664" s="163"/>
      <c r="MOM664" s="163"/>
      <c r="MON664" s="163"/>
      <c r="MOO664" s="163"/>
      <c r="MOP664" s="163"/>
      <c r="MOQ664" s="163"/>
      <c r="MOR664" s="163"/>
      <c r="MOS664" s="163"/>
      <c r="MOT664" s="163"/>
      <c r="MOU664" s="163"/>
      <c r="MOV664" s="163"/>
      <c r="MOW664" s="163"/>
      <c r="MOX664" s="163"/>
      <c r="MOY664" s="163"/>
      <c r="MOZ664" s="163"/>
      <c r="MPA664" s="163"/>
      <c r="MPB664" s="163"/>
      <c r="MPC664" s="163"/>
      <c r="MPD664" s="163"/>
      <c r="MPE664" s="163"/>
      <c r="MPF664" s="163"/>
      <c r="MPG664" s="163"/>
      <c r="MPH664" s="163"/>
      <c r="MPI664" s="163"/>
      <c r="MPJ664" s="163"/>
      <c r="MPK664" s="163"/>
      <c r="MPL664" s="163"/>
      <c r="MPM664" s="163"/>
      <c r="MPN664" s="163"/>
      <c r="MPO664" s="163"/>
      <c r="MPP664" s="163"/>
      <c r="MPQ664" s="163"/>
      <c r="MPR664" s="163"/>
      <c r="MPS664" s="163"/>
      <c r="MPT664" s="163"/>
      <c r="MPU664" s="163"/>
      <c r="MPV664" s="163"/>
      <c r="MPW664" s="163"/>
      <c r="MPX664" s="163"/>
      <c r="MPY664" s="163"/>
      <c r="MPZ664" s="163"/>
      <c r="MQA664" s="163"/>
      <c r="MQB664" s="163"/>
      <c r="MQC664" s="163"/>
      <c r="MQD664" s="163"/>
      <c r="MQE664" s="163"/>
      <c r="MQF664" s="163"/>
      <c r="MQG664" s="163"/>
      <c r="MQH664" s="163"/>
      <c r="MQI664" s="163"/>
      <c r="MQJ664" s="163"/>
      <c r="MQK664" s="163"/>
      <c r="MQL664" s="163"/>
      <c r="MQM664" s="163"/>
      <c r="MQN664" s="163"/>
      <c r="MQO664" s="163"/>
      <c r="MQP664" s="163"/>
      <c r="MQQ664" s="163"/>
      <c r="MQR664" s="163"/>
      <c r="MQS664" s="163"/>
      <c r="MQT664" s="163"/>
      <c r="MQU664" s="163"/>
      <c r="MQV664" s="163"/>
      <c r="MQW664" s="163"/>
      <c r="MQX664" s="163"/>
      <c r="MQY664" s="163"/>
      <c r="MQZ664" s="163"/>
      <c r="MRA664" s="163"/>
      <c r="MRB664" s="163"/>
      <c r="MRC664" s="163"/>
      <c r="MRD664" s="163"/>
      <c r="MRE664" s="163"/>
      <c r="MRF664" s="163"/>
      <c r="MRG664" s="163"/>
      <c r="MRH664" s="163"/>
      <c r="MRI664" s="163"/>
      <c r="MRJ664" s="163"/>
      <c r="MRK664" s="163"/>
      <c r="MRL664" s="163"/>
      <c r="MRM664" s="163"/>
      <c r="MRN664" s="163"/>
      <c r="MRO664" s="163"/>
      <c r="MRP664" s="163"/>
      <c r="MRQ664" s="163"/>
      <c r="MRR664" s="163"/>
      <c r="MRS664" s="163"/>
      <c r="MRT664" s="163"/>
      <c r="MRU664" s="163"/>
      <c r="MRV664" s="163"/>
      <c r="MRW664" s="163"/>
      <c r="MRX664" s="163"/>
      <c r="MRY664" s="163"/>
      <c r="MRZ664" s="163"/>
      <c r="MSA664" s="163"/>
      <c r="MSB664" s="163"/>
      <c r="MSC664" s="163"/>
      <c r="MSD664" s="163"/>
      <c r="MSE664" s="163"/>
      <c r="MSF664" s="163"/>
      <c r="MSG664" s="163"/>
      <c r="MSH664" s="163"/>
      <c r="MSI664" s="163"/>
      <c r="MSJ664" s="163"/>
      <c r="MSK664" s="163"/>
      <c r="MSL664" s="163"/>
      <c r="MSM664" s="163"/>
      <c r="MSN664" s="163"/>
      <c r="MSO664" s="163"/>
      <c r="MSP664" s="163"/>
      <c r="MSQ664" s="163"/>
      <c r="MSR664" s="163"/>
      <c r="MSS664" s="163"/>
      <c r="MST664" s="163"/>
      <c r="MSU664" s="163"/>
      <c r="MSV664" s="163"/>
      <c r="MSW664" s="163"/>
      <c r="MSX664" s="163"/>
      <c r="MSY664" s="163"/>
      <c r="MSZ664" s="163"/>
      <c r="MTA664" s="163"/>
      <c r="MTB664" s="163"/>
      <c r="MTC664" s="163"/>
      <c r="MTD664" s="163"/>
      <c r="MTE664" s="163"/>
      <c r="MTF664" s="163"/>
      <c r="MTG664" s="163"/>
      <c r="MTH664" s="163"/>
      <c r="MTI664" s="163"/>
      <c r="MTJ664" s="163"/>
      <c r="MTK664" s="163"/>
      <c r="MTL664" s="163"/>
      <c r="MTM664" s="163"/>
      <c r="MTN664" s="163"/>
      <c r="MTO664" s="163"/>
      <c r="MTP664" s="163"/>
      <c r="MTQ664" s="163"/>
      <c r="MTR664" s="163"/>
      <c r="MTS664" s="163"/>
      <c r="MTT664" s="163"/>
      <c r="MTU664" s="163"/>
      <c r="MTV664" s="163"/>
      <c r="MTW664" s="163"/>
      <c r="MTX664" s="163"/>
      <c r="MTY664" s="163"/>
      <c r="MTZ664" s="163"/>
      <c r="MUA664" s="163"/>
      <c r="MUB664" s="163"/>
      <c r="MUC664" s="163"/>
      <c r="MUD664" s="163"/>
      <c r="MUE664" s="163"/>
      <c r="MUF664" s="163"/>
      <c r="MUG664" s="163"/>
      <c r="MUH664" s="163"/>
      <c r="MUI664" s="163"/>
      <c r="MUJ664" s="163"/>
      <c r="MUK664" s="163"/>
      <c r="MUL664" s="163"/>
      <c r="MUM664" s="163"/>
      <c r="MUN664" s="163"/>
      <c r="MUO664" s="163"/>
      <c r="MUP664" s="163"/>
      <c r="MUQ664" s="163"/>
      <c r="MUR664" s="163"/>
      <c r="MUS664" s="163"/>
      <c r="MUT664" s="163"/>
      <c r="MUU664" s="163"/>
      <c r="MUV664" s="163"/>
      <c r="MUW664" s="163"/>
      <c r="MUX664" s="163"/>
      <c r="MUY664" s="163"/>
      <c r="MUZ664" s="163"/>
      <c r="MVA664" s="163"/>
      <c r="MVB664" s="163"/>
      <c r="MVC664" s="163"/>
      <c r="MVD664" s="163"/>
      <c r="MVE664" s="163"/>
      <c r="MVF664" s="163"/>
      <c r="MVG664" s="163"/>
      <c r="MVH664" s="163"/>
      <c r="MVI664" s="163"/>
      <c r="MVJ664" s="163"/>
      <c r="MVK664" s="163"/>
      <c r="MVL664" s="163"/>
      <c r="MVM664" s="163"/>
      <c r="MVN664" s="163"/>
      <c r="MVO664" s="163"/>
      <c r="MVP664" s="163"/>
      <c r="MVQ664" s="163"/>
      <c r="MVR664" s="163"/>
      <c r="MVS664" s="163"/>
      <c r="MVT664" s="163"/>
      <c r="MVU664" s="163"/>
      <c r="MVV664" s="163"/>
      <c r="MVW664" s="163"/>
      <c r="MVX664" s="163"/>
      <c r="MVY664" s="163"/>
      <c r="MVZ664" s="163"/>
      <c r="MWA664" s="163"/>
      <c r="MWB664" s="163"/>
      <c r="MWC664" s="163"/>
      <c r="MWD664" s="163"/>
      <c r="MWE664" s="163"/>
      <c r="MWF664" s="163"/>
      <c r="MWG664" s="163"/>
      <c r="MWH664" s="163"/>
      <c r="MWI664" s="163"/>
      <c r="MWJ664" s="163"/>
      <c r="MWK664" s="163"/>
      <c r="MWL664" s="163"/>
      <c r="MWM664" s="163"/>
      <c r="MWN664" s="163"/>
      <c r="MWO664" s="163"/>
      <c r="MWP664" s="163"/>
      <c r="MWQ664" s="163"/>
      <c r="MWR664" s="163"/>
      <c r="MWS664" s="163"/>
      <c r="MWT664" s="163"/>
      <c r="MWU664" s="163"/>
      <c r="MWV664" s="163"/>
      <c r="MWW664" s="163"/>
      <c r="MWX664" s="163"/>
      <c r="MWY664" s="163"/>
      <c r="MWZ664" s="163"/>
      <c r="MXA664" s="163"/>
      <c r="MXB664" s="163"/>
      <c r="MXC664" s="163"/>
      <c r="MXD664" s="163"/>
      <c r="MXE664" s="163"/>
      <c r="MXF664" s="163"/>
      <c r="MXG664" s="163"/>
      <c r="MXH664" s="163"/>
      <c r="MXI664" s="163"/>
      <c r="MXJ664" s="163"/>
      <c r="MXK664" s="163"/>
      <c r="MXL664" s="163"/>
      <c r="MXM664" s="163"/>
      <c r="MXN664" s="163"/>
      <c r="MXO664" s="163"/>
      <c r="MXP664" s="163"/>
      <c r="MXQ664" s="163"/>
      <c r="MXR664" s="163"/>
      <c r="MXS664" s="163"/>
      <c r="MXT664" s="163"/>
      <c r="MXU664" s="163"/>
      <c r="MXV664" s="163"/>
      <c r="MXW664" s="163"/>
      <c r="MXX664" s="163"/>
      <c r="MXY664" s="163"/>
      <c r="MXZ664" s="163"/>
      <c r="MYA664" s="163"/>
      <c r="MYB664" s="163"/>
      <c r="MYC664" s="163"/>
      <c r="MYD664" s="163"/>
      <c r="MYE664" s="163"/>
      <c r="MYF664" s="163"/>
      <c r="MYG664" s="163"/>
      <c r="MYH664" s="163"/>
      <c r="MYI664" s="163"/>
      <c r="MYJ664" s="163"/>
      <c r="MYK664" s="163"/>
      <c r="MYL664" s="163"/>
      <c r="MYM664" s="163"/>
      <c r="MYN664" s="163"/>
      <c r="MYO664" s="163"/>
      <c r="MYP664" s="163"/>
      <c r="MYQ664" s="163"/>
      <c r="MYR664" s="163"/>
      <c r="MYS664" s="163"/>
      <c r="MYT664" s="163"/>
      <c r="MYU664" s="163"/>
      <c r="MYV664" s="163"/>
      <c r="MYW664" s="163"/>
      <c r="MYX664" s="163"/>
      <c r="MYY664" s="163"/>
      <c r="MYZ664" s="163"/>
      <c r="MZA664" s="163"/>
      <c r="MZB664" s="163"/>
      <c r="MZC664" s="163"/>
      <c r="MZD664" s="163"/>
      <c r="MZE664" s="163"/>
      <c r="MZF664" s="163"/>
      <c r="MZG664" s="163"/>
      <c r="MZH664" s="163"/>
      <c r="MZI664" s="163"/>
      <c r="MZJ664" s="163"/>
      <c r="MZK664" s="163"/>
      <c r="MZL664" s="163"/>
      <c r="MZM664" s="163"/>
      <c r="MZN664" s="163"/>
      <c r="MZO664" s="163"/>
      <c r="MZP664" s="163"/>
      <c r="MZQ664" s="163"/>
      <c r="MZR664" s="163"/>
      <c r="MZS664" s="163"/>
      <c r="MZT664" s="163"/>
      <c r="MZU664" s="163"/>
      <c r="MZV664" s="163"/>
      <c r="MZW664" s="163"/>
      <c r="MZX664" s="163"/>
      <c r="MZY664" s="163"/>
      <c r="MZZ664" s="163"/>
      <c r="NAA664" s="163"/>
      <c r="NAB664" s="163"/>
      <c r="NAC664" s="163"/>
      <c r="NAD664" s="163"/>
      <c r="NAE664" s="163"/>
      <c r="NAF664" s="163"/>
      <c r="NAG664" s="163"/>
      <c r="NAH664" s="163"/>
      <c r="NAI664" s="163"/>
      <c r="NAJ664" s="163"/>
      <c r="NAK664" s="163"/>
      <c r="NAL664" s="163"/>
      <c r="NAM664" s="163"/>
      <c r="NAN664" s="163"/>
      <c r="NAO664" s="163"/>
      <c r="NAP664" s="163"/>
      <c r="NAQ664" s="163"/>
      <c r="NAR664" s="163"/>
      <c r="NAS664" s="163"/>
      <c r="NAT664" s="163"/>
      <c r="NAU664" s="163"/>
      <c r="NAV664" s="163"/>
      <c r="NAW664" s="163"/>
      <c r="NAX664" s="163"/>
      <c r="NAY664" s="163"/>
      <c r="NAZ664" s="163"/>
      <c r="NBA664" s="163"/>
      <c r="NBB664" s="163"/>
      <c r="NBC664" s="163"/>
      <c r="NBD664" s="163"/>
      <c r="NBE664" s="163"/>
      <c r="NBF664" s="163"/>
      <c r="NBG664" s="163"/>
      <c r="NBH664" s="163"/>
      <c r="NBI664" s="163"/>
      <c r="NBJ664" s="163"/>
      <c r="NBK664" s="163"/>
      <c r="NBL664" s="163"/>
      <c r="NBM664" s="163"/>
      <c r="NBN664" s="163"/>
      <c r="NBO664" s="163"/>
      <c r="NBP664" s="163"/>
      <c r="NBQ664" s="163"/>
      <c r="NBR664" s="163"/>
      <c r="NBS664" s="163"/>
      <c r="NBT664" s="163"/>
      <c r="NBU664" s="163"/>
      <c r="NBV664" s="163"/>
      <c r="NBW664" s="163"/>
      <c r="NBX664" s="163"/>
      <c r="NBY664" s="163"/>
      <c r="NBZ664" s="163"/>
      <c r="NCA664" s="163"/>
      <c r="NCB664" s="163"/>
      <c r="NCC664" s="163"/>
      <c r="NCD664" s="163"/>
      <c r="NCE664" s="163"/>
      <c r="NCF664" s="163"/>
      <c r="NCG664" s="163"/>
      <c r="NCH664" s="163"/>
      <c r="NCI664" s="163"/>
      <c r="NCJ664" s="163"/>
      <c r="NCK664" s="163"/>
      <c r="NCL664" s="163"/>
      <c r="NCM664" s="163"/>
      <c r="NCN664" s="163"/>
      <c r="NCO664" s="163"/>
      <c r="NCP664" s="163"/>
      <c r="NCQ664" s="163"/>
      <c r="NCR664" s="163"/>
      <c r="NCS664" s="163"/>
      <c r="NCT664" s="163"/>
      <c r="NCU664" s="163"/>
      <c r="NCV664" s="163"/>
      <c r="NCW664" s="163"/>
      <c r="NCX664" s="163"/>
      <c r="NCY664" s="163"/>
      <c r="NCZ664" s="163"/>
      <c r="NDA664" s="163"/>
      <c r="NDB664" s="163"/>
      <c r="NDC664" s="163"/>
      <c r="NDD664" s="163"/>
      <c r="NDE664" s="163"/>
      <c r="NDF664" s="163"/>
      <c r="NDG664" s="163"/>
      <c r="NDH664" s="163"/>
      <c r="NDI664" s="163"/>
      <c r="NDJ664" s="163"/>
      <c r="NDK664" s="163"/>
      <c r="NDL664" s="163"/>
      <c r="NDM664" s="163"/>
      <c r="NDN664" s="163"/>
      <c r="NDO664" s="163"/>
      <c r="NDP664" s="163"/>
      <c r="NDQ664" s="163"/>
      <c r="NDR664" s="163"/>
      <c r="NDS664" s="163"/>
      <c r="NDT664" s="163"/>
      <c r="NDU664" s="163"/>
      <c r="NDV664" s="163"/>
      <c r="NDW664" s="163"/>
      <c r="NDX664" s="163"/>
      <c r="NDY664" s="163"/>
      <c r="NDZ664" s="163"/>
      <c r="NEA664" s="163"/>
      <c r="NEB664" s="163"/>
      <c r="NEC664" s="163"/>
      <c r="NED664" s="163"/>
      <c r="NEE664" s="163"/>
      <c r="NEF664" s="163"/>
      <c r="NEG664" s="163"/>
      <c r="NEH664" s="163"/>
      <c r="NEI664" s="163"/>
      <c r="NEJ664" s="163"/>
      <c r="NEK664" s="163"/>
      <c r="NEL664" s="163"/>
      <c r="NEM664" s="163"/>
      <c r="NEN664" s="163"/>
      <c r="NEO664" s="163"/>
      <c r="NEP664" s="163"/>
      <c r="NEQ664" s="163"/>
      <c r="NER664" s="163"/>
      <c r="NES664" s="163"/>
      <c r="NET664" s="163"/>
      <c r="NEU664" s="163"/>
      <c r="NEV664" s="163"/>
      <c r="NEW664" s="163"/>
      <c r="NEX664" s="163"/>
      <c r="NEY664" s="163"/>
      <c r="NEZ664" s="163"/>
      <c r="NFA664" s="163"/>
      <c r="NFB664" s="163"/>
      <c r="NFC664" s="163"/>
      <c r="NFD664" s="163"/>
      <c r="NFE664" s="163"/>
      <c r="NFF664" s="163"/>
      <c r="NFG664" s="163"/>
      <c r="NFH664" s="163"/>
      <c r="NFI664" s="163"/>
      <c r="NFJ664" s="163"/>
      <c r="NFK664" s="163"/>
      <c r="NFL664" s="163"/>
      <c r="NFM664" s="163"/>
      <c r="NFN664" s="163"/>
      <c r="NFO664" s="163"/>
      <c r="NFP664" s="163"/>
      <c r="NFQ664" s="163"/>
      <c r="NFR664" s="163"/>
      <c r="NFS664" s="163"/>
      <c r="NFT664" s="163"/>
      <c r="NFU664" s="163"/>
      <c r="NFV664" s="163"/>
      <c r="NFW664" s="163"/>
      <c r="NFX664" s="163"/>
      <c r="NFY664" s="163"/>
      <c r="NFZ664" s="163"/>
      <c r="NGA664" s="163"/>
      <c r="NGB664" s="163"/>
      <c r="NGC664" s="163"/>
      <c r="NGD664" s="163"/>
      <c r="NGE664" s="163"/>
      <c r="NGF664" s="163"/>
      <c r="NGG664" s="163"/>
      <c r="NGH664" s="163"/>
      <c r="NGI664" s="163"/>
      <c r="NGJ664" s="163"/>
      <c r="NGK664" s="163"/>
      <c r="NGL664" s="163"/>
      <c r="NGM664" s="163"/>
      <c r="NGN664" s="163"/>
      <c r="NGO664" s="163"/>
      <c r="NGP664" s="163"/>
      <c r="NGQ664" s="163"/>
      <c r="NGR664" s="163"/>
      <c r="NGS664" s="163"/>
      <c r="NGT664" s="163"/>
      <c r="NGU664" s="163"/>
      <c r="NGV664" s="163"/>
      <c r="NGW664" s="163"/>
      <c r="NGX664" s="163"/>
      <c r="NGY664" s="163"/>
      <c r="NGZ664" s="163"/>
      <c r="NHA664" s="163"/>
      <c r="NHB664" s="163"/>
      <c r="NHC664" s="163"/>
      <c r="NHD664" s="163"/>
      <c r="NHE664" s="163"/>
      <c r="NHF664" s="163"/>
      <c r="NHG664" s="163"/>
      <c r="NHH664" s="163"/>
      <c r="NHI664" s="163"/>
      <c r="NHJ664" s="163"/>
      <c r="NHK664" s="163"/>
      <c r="NHL664" s="163"/>
      <c r="NHM664" s="163"/>
      <c r="NHN664" s="163"/>
      <c r="NHO664" s="163"/>
      <c r="NHP664" s="163"/>
      <c r="NHQ664" s="163"/>
      <c r="NHR664" s="163"/>
      <c r="NHS664" s="163"/>
      <c r="NHT664" s="163"/>
      <c r="NHU664" s="163"/>
      <c r="NHV664" s="163"/>
      <c r="NHW664" s="163"/>
      <c r="NHX664" s="163"/>
      <c r="NHY664" s="163"/>
      <c r="NHZ664" s="163"/>
      <c r="NIA664" s="163"/>
      <c r="NIB664" s="163"/>
      <c r="NIC664" s="163"/>
      <c r="NID664" s="163"/>
      <c r="NIE664" s="163"/>
      <c r="NIF664" s="163"/>
      <c r="NIG664" s="163"/>
      <c r="NIH664" s="163"/>
      <c r="NII664" s="163"/>
      <c r="NIJ664" s="163"/>
      <c r="NIK664" s="163"/>
      <c r="NIL664" s="163"/>
      <c r="NIM664" s="163"/>
      <c r="NIN664" s="163"/>
      <c r="NIO664" s="163"/>
      <c r="NIP664" s="163"/>
      <c r="NIQ664" s="163"/>
      <c r="NIR664" s="163"/>
      <c r="NIS664" s="163"/>
      <c r="NIT664" s="163"/>
      <c r="NIU664" s="163"/>
      <c r="NIV664" s="163"/>
      <c r="NIW664" s="163"/>
      <c r="NIX664" s="163"/>
      <c r="NIY664" s="163"/>
      <c r="NIZ664" s="163"/>
      <c r="NJA664" s="163"/>
      <c r="NJB664" s="163"/>
      <c r="NJC664" s="163"/>
      <c r="NJD664" s="163"/>
      <c r="NJE664" s="163"/>
      <c r="NJF664" s="163"/>
      <c r="NJG664" s="163"/>
      <c r="NJH664" s="163"/>
      <c r="NJI664" s="163"/>
      <c r="NJJ664" s="163"/>
      <c r="NJK664" s="163"/>
      <c r="NJL664" s="163"/>
      <c r="NJM664" s="163"/>
      <c r="NJN664" s="163"/>
      <c r="NJO664" s="163"/>
      <c r="NJP664" s="163"/>
      <c r="NJQ664" s="163"/>
      <c r="NJR664" s="163"/>
      <c r="NJS664" s="163"/>
      <c r="NJT664" s="163"/>
      <c r="NJU664" s="163"/>
      <c r="NJV664" s="163"/>
      <c r="NJW664" s="163"/>
      <c r="NJX664" s="163"/>
      <c r="NJY664" s="163"/>
      <c r="NJZ664" s="163"/>
      <c r="NKA664" s="163"/>
      <c r="NKB664" s="163"/>
      <c r="NKC664" s="163"/>
      <c r="NKD664" s="163"/>
      <c r="NKE664" s="163"/>
      <c r="NKF664" s="163"/>
      <c r="NKG664" s="163"/>
      <c r="NKH664" s="163"/>
      <c r="NKI664" s="163"/>
      <c r="NKJ664" s="163"/>
      <c r="NKK664" s="163"/>
      <c r="NKL664" s="163"/>
      <c r="NKM664" s="163"/>
      <c r="NKN664" s="163"/>
      <c r="NKO664" s="163"/>
      <c r="NKP664" s="163"/>
      <c r="NKQ664" s="163"/>
      <c r="NKR664" s="163"/>
      <c r="NKS664" s="163"/>
      <c r="NKT664" s="163"/>
      <c r="NKU664" s="163"/>
      <c r="NKV664" s="163"/>
      <c r="NKW664" s="163"/>
      <c r="NKX664" s="163"/>
      <c r="NKY664" s="163"/>
      <c r="NKZ664" s="163"/>
      <c r="NLA664" s="163"/>
      <c r="NLB664" s="163"/>
      <c r="NLC664" s="163"/>
      <c r="NLD664" s="163"/>
      <c r="NLE664" s="163"/>
      <c r="NLF664" s="163"/>
      <c r="NLG664" s="163"/>
      <c r="NLH664" s="163"/>
      <c r="NLI664" s="163"/>
      <c r="NLJ664" s="163"/>
      <c r="NLK664" s="163"/>
      <c r="NLL664" s="163"/>
      <c r="NLM664" s="163"/>
      <c r="NLN664" s="163"/>
      <c r="NLO664" s="163"/>
      <c r="NLP664" s="163"/>
      <c r="NLQ664" s="163"/>
      <c r="NLR664" s="163"/>
      <c r="NLS664" s="163"/>
      <c r="NLT664" s="163"/>
      <c r="NLU664" s="163"/>
      <c r="NLV664" s="163"/>
      <c r="NLW664" s="163"/>
      <c r="NLX664" s="163"/>
      <c r="NLY664" s="163"/>
      <c r="NLZ664" s="163"/>
      <c r="NMA664" s="163"/>
      <c r="NMB664" s="163"/>
      <c r="NMC664" s="163"/>
      <c r="NMD664" s="163"/>
      <c r="NME664" s="163"/>
      <c r="NMF664" s="163"/>
      <c r="NMG664" s="163"/>
      <c r="NMH664" s="163"/>
      <c r="NMI664" s="163"/>
      <c r="NMJ664" s="163"/>
      <c r="NMK664" s="163"/>
      <c r="NML664" s="163"/>
      <c r="NMM664" s="163"/>
      <c r="NMN664" s="163"/>
      <c r="NMO664" s="163"/>
      <c r="NMP664" s="163"/>
      <c r="NMQ664" s="163"/>
      <c r="NMR664" s="163"/>
      <c r="NMS664" s="163"/>
      <c r="NMT664" s="163"/>
      <c r="NMU664" s="163"/>
      <c r="NMV664" s="163"/>
      <c r="NMW664" s="163"/>
      <c r="NMX664" s="163"/>
      <c r="NMY664" s="163"/>
      <c r="NMZ664" s="163"/>
      <c r="NNA664" s="163"/>
      <c r="NNB664" s="163"/>
      <c r="NNC664" s="163"/>
      <c r="NND664" s="163"/>
      <c r="NNE664" s="163"/>
      <c r="NNF664" s="163"/>
      <c r="NNG664" s="163"/>
      <c r="NNH664" s="163"/>
      <c r="NNI664" s="163"/>
      <c r="NNJ664" s="163"/>
      <c r="NNK664" s="163"/>
      <c r="NNL664" s="163"/>
      <c r="NNM664" s="163"/>
      <c r="NNN664" s="163"/>
      <c r="NNO664" s="163"/>
      <c r="NNP664" s="163"/>
      <c r="NNQ664" s="163"/>
      <c r="NNR664" s="163"/>
      <c r="NNS664" s="163"/>
      <c r="NNT664" s="163"/>
      <c r="NNU664" s="163"/>
      <c r="NNV664" s="163"/>
      <c r="NNW664" s="163"/>
      <c r="NNX664" s="163"/>
      <c r="NNY664" s="163"/>
      <c r="NNZ664" s="163"/>
      <c r="NOA664" s="163"/>
      <c r="NOB664" s="163"/>
      <c r="NOC664" s="163"/>
      <c r="NOD664" s="163"/>
      <c r="NOE664" s="163"/>
      <c r="NOF664" s="163"/>
      <c r="NOG664" s="163"/>
      <c r="NOH664" s="163"/>
      <c r="NOI664" s="163"/>
      <c r="NOJ664" s="163"/>
      <c r="NOK664" s="163"/>
      <c r="NOL664" s="163"/>
      <c r="NOM664" s="163"/>
      <c r="NON664" s="163"/>
      <c r="NOO664" s="163"/>
      <c r="NOP664" s="163"/>
      <c r="NOQ664" s="163"/>
      <c r="NOR664" s="163"/>
      <c r="NOS664" s="163"/>
      <c r="NOT664" s="163"/>
      <c r="NOU664" s="163"/>
      <c r="NOV664" s="163"/>
      <c r="NOW664" s="163"/>
      <c r="NOX664" s="163"/>
      <c r="NOY664" s="163"/>
      <c r="NOZ664" s="163"/>
      <c r="NPA664" s="163"/>
      <c r="NPB664" s="163"/>
      <c r="NPC664" s="163"/>
      <c r="NPD664" s="163"/>
      <c r="NPE664" s="163"/>
      <c r="NPF664" s="163"/>
      <c r="NPG664" s="163"/>
      <c r="NPH664" s="163"/>
      <c r="NPI664" s="163"/>
      <c r="NPJ664" s="163"/>
      <c r="NPK664" s="163"/>
      <c r="NPL664" s="163"/>
      <c r="NPM664" s="163"/>
      <c r="NPN664" s="163"/>
      <c r="NPO664" s="163"/>
      <c r="NPP664" s="163"/>
      <c r="NPQ664" s="163"/>
      <c r="NPR664" s="163"/>
      <c r="NPS664" s="163"/>
      <c r="NPT664" s="163"/>
      <c r="NPU664" s="163"/>
      <c r="NPV664" s="163"/>
      <c r="NPW664" s="163"/>
      <c r="NPX664" s="163"/>
      <c r="NPY664" s="163"/>
      <c r="NPZ664" s="163"/>
      <c r="NQA664" s="163"/>
      <c r="NQB664" s="163"/>
      <c r="NQC664" s="163"/>
      <c r="NQD664" s="163"/>
      <c r="NQE664" s="163"/>
      <c r="NQF664" s="163"/>
      <c r="NQG664" s="163"/>
      <c r="NQH664" s="163"/>
      <c r="NQI664" s="163"/>
      <c r="NQJ664" s="163"/>
      <c r="NQK664" s="163"/>
      <c r="NQL664" s="163"/>
      <c r="NQM664" s="163"/>
      <c r="NQN664" s="163"/>
      <c r="NQO664" s="163"/>
      <c r="NQP664" s="163"/>
      <c r="NQQ664" s="163"/>
      <c r="NQR664" s="163"/>
      <c r="NQS664" s="163"/>
      <c r="NQT664" s="163"/>
      <c r="NQU664" s="163"/>
      <c r="NQV664" s="163"/>
      <c r="NQW664" s="163"/>
      <c r="NQX664" s="163"/>
      <c r="NQY664" s="163"/>
      <c r="NQZ664" s="163"/>
      <c r="NRA664" s="163"/>
      <c r="NRB664" s="163"/>
      <c r="NRC664" s="163"/>
      <c r="NRD664" s="163"/>
      <c r="NRE664" s="163"/>
      <c r="NRF664" s="163"/>
      <c r="NRG664" s="163"/>
      <c r="NRH664" s="163"/>
      <c r="NRI664" s="163"/>
      <c r="NRJ664" s="163"/>
      <c r="NRK664" s="163"/>
      <c r="NRL664" s="163"/>
      <c r="NRM664" s="163"/>
      <c r="NRN664" s="163"/>
      <c r="NRO664" s="163"/>
      <c r="NRP664" s="163"/>
      <c r="NRQ664" s="163"/>
      <c r="NRR664" s="163"/>
      <c r="NRS664" s="163"/>
      <c r="NRT664" s="163"/>
      <c r="NRU664" s="163"/>
      <c r="NRV664" s="163"/>
      <c r="NRW664" s="163"/>
      <c r="NRX664" s="163"/>
      <c r="NRY664" s="163"/>
      <c r="NRZ664" s="163"/>
      <c r="NSA664" s="163"/>
      <c r="NSB664" s="163"/>
      <c r="NSC664" s="163"/>
      <c r="NSD664" s="163"/>
      <c r="NSE664" s="163"/>
      <c r="NSF664" s="163"/>
      <c r="NSG664" s="163"/>
      <c r="NSH664" s="163"/>
      <c r="NSI664" s="163"/>
      <c r="NSJ664" s="163"/>
      <c r="NSK664" s="163"/>
      <c r="NSL664" s="163"/>
      <c r="NSM664" s="163"/>
      <c r="NSN664" s="163"/>
      <c r="NSO664" s="163"/>
      <c r="NSP664" s="163"/>
      <c r="NSQ664" s="163"/>
      <c r="NSR664" s="163"/>
      <c r="NSS664" s="163"/>
      <c r="NST664" s="163"/>
      <c r="NSU664" s="163"/>
      <c r="NSV664" s="163"/>
      <c r="NSW664" s="163"/>
      <c r="NSX664" s="163"/>
      <c r="NSY664" s="163"/>
      <c r="NSZ664" s="163"/>
      <c r="NTA664" s="163"/>
      <c r="NTB664" s="163"/>
      <c r="NTC664" s="163"/>
      <c r="NTD664" s="163"/>
      <c r="NTE664" s="163"/>
      <c r="NTF664" s="163"/>
      <c r="NTG664" s="163"/>
      <c r="NTH664" s="163"/>
      <c r="NTI664" s="163"/>
      <c r="NTJ664" s="163"/>
      <c r="NTK664" s="163"/>
      <c r="NTL664" s="163"/>
      <c r="NTM664" s="163"/>
      <c r="NTN664" s="163"/>
      <c r="NTO664" s="163"/>
      <c r="NTP664" s="163"/>
      <c r="NTQ664" s="163"/>
      <c r="NTR664" s="163"/>
      <c r="NTS664" s="163"/>
      <c r="NTT664" s="163"/>
      <c r="NTU664" s="163"/>
      <c r="NTV664" s="163"/>
      <c r="NTW664" s="163"/>
      <c r="NTX664" s="163"/>
      <c r="NTY664" s="163"/>
      <c r="NTZ664" s="163"/>
      <c r="NUA664" s="163"/>
      <c r="NUB664" s="163"/>
      <c r="NUC664" s="163"/>
      <c r="NUD664" s="163"/>
      <c r="NUE664" s="163"/>
      <c r="NUF664" s="163"/>
      <c r="NUG664" s="163"/>
      <c r="NUH664" s="163"/>
      <c r="NUI664" s="163"/>
      <c r="NUJ664" s="163"/>
      <c r="NUK664" s="163"/>
      <c r="NUL664" s="163"/>
      <c r="NUM664" s="163"/>
      <c r="NUN664" s="163"/>
      <c r="NUO664" s="163"/>
      <c r="NUP664" s="163"/>
      <c r="NUQ664" s="163"/>
      <c r="NUR664" s="163"/>
      <c r="NUS664" s="163"/>
      <c r="NUT664" s="163"/>
      <c r="NUU664" s="163"/>
      <c r="NUV664" s="163"/>
      <c r="NUW664" s="163"/>
      <c r="NUX664" s="163"/>
      <c r="NUY664" s="163"/>
      <c r="NUZ664" s="163"/>
      <c r="NVA664" s="163"/>
      <c r="NVB664" s="163"/>
      <c r="NVC664" s="163"/>
      <c r="NVD664" s="163"/>
      <c r="NVE664" s="163"/>
      <c r="NVF664" s="163"/>
      <c r="NVG664" s="163"/>
      <c r="NVH664" s="163"/>
      <c r="NVI664" s="163"/>
      <c r="NVJ664" s="163"/>
      <c r="NVK664" s="163"/>
      <c r="NVL664" s="163"/>
      <c r="NVM664" s="163"/>
      <c r="NVN664" s="163"/>
      <c r="NVO664" s="163"/>
      <c r="NVP664" s="163"/>
      <c r="NVQ664" s="163"/>
      <c r="NVR664" s="163"/>
      <c r="NVS664" s="163"/>
      <c r="NVT664" s="163"/>
      <c r="NVU664" s="163"/>
      <c r="NVV664" s="163"/>
      <c r="NVW664" s="163"/>
      <c r="NVX664" s="163"/>
      <c r="NVY664" s="163"/>
      <c r="NVZ664" s="163"/>
      <c r="NWA664" s="163"/>
      <c r="NWB664" s="163"/>
      <c r="NWC664" s="163"/>
      <c r="NWD664" s="163"/>
      <c r="NWE664" s="163"/>
      <c r="NWF664" s="163"/>
      <c r="NWG664" s="163"/>
      <c r="NWH664" s="163"/>
      <c r="NWI664" s="163"/>
      <c r="NWJ664" s="163"/>
      <c r="NWK664" s="163"/>
      <c r="NWL664" s="163"/>
      <c r="NWM664" s="163"/>
      <c r="NWN664" s="163"/>
      <c r="NWO664" s="163"/>
      <c r="NWP664" s="163"/>
      <c r="NWQ664" s="163"/>
      <c r="NWR664" s="163"/>
      <c r="NWS664" s="163"/>
      <c r="NWT664" s="163"/>
      <c r="NWU664" s="163"/>
      <c r="NWV664" s="163"/>
      <c r="NWW664" s="163"/>
      <c r="NWX664" s="163"/>
      <c r="NWY664" s="163"/>
      <c r="NWZ664" s="163"/>
      <c r="NXA664" s="163"/>
      <c r="NXB664" s="163"/>
      <c r="NXC664" s="163"/>
      <c r="NXD664" s="163"/>
      <c r="NXE664" s="163"/>
      <c r="NXF664" s="163"/>
      <c r="NXG664" s="163"/>
      <c r="NXH664" s="163"/>
      <c r="NXI664" s="163"/>
      <c r="NXJ664" s="163"/>
      <c r="NXK664" s="163"/>
      <c r="NXL664" s="163"/>
      <c r="NXM664" s="163"/>
      <c r="NXN664" s="163"/>
      <c r="NXO664" s="163"/>
      <c r="NXP664" s="163"/>
      <c r="NXQ664" s="163"/>
      <c r="NXR664" s="163"/>
      <c r="NXS664" s="163"/>
      <c r="NXT664" s="163"/>
      <c r="NXU664" s="163"/>
      <c r="NXV664" s="163"/>
      <c r="NXW664" s="163"/>
      <c r="NXX664" s="163"/>
      <c r="NXY664" s="163"/>
      <c r="NXZ664" s="163"/>
      <c r="NYA664" s="163"/>
      <c r="NYB664" s="163"/>
      <c r="NYC664" s="163"/>
      <c r="NYD664" s="163"/>
      <c r="NYE664" s="163"/>
      <c r="NYF664" s="163"/>
      <c r="NYG664" s="163"/>
      <c r="NYH664" s="163"/>
      <c r="NYI664" s="163"/>
      <c r="NYJ664" s="163"/>
      <c r="NYK664" s="163"/>
      <c r="NYL664" s="163"/>
      <c r="NYM664" s="163"/>
      <c r="NYN664" s="163"/>
      <c r="NYO664" s="163"/>
      <c r="NYP664" s="163"/>
      <c r="NYQ664" s="163"/>
      <c r="NYR664" s="163"/>
      <c r="NYS664" s="163"/>
      <c r="NYT664" s="163"/>
      <c r="NYU664" s="163"/>
      <c r="NYV664" s="163"/>
      <c r="NYW664" s="163"/>
      <c r="NYX664" s="163"/>
      <c r="NYY664" s="163"/>
      <c r="NYZ664" s="163"/>
      <c r="NZA664" s="163"/>
      <c r="NZB664" s="163"/>
      <c r="NZC664" s="163"/>
      <c r="NZD664" s="163"/>
      <c r="NZE664" s="163"/>
      <c r="NZF664" s="163"/>
      <c r="NZG664" s="163"/>
      <c r="NZH664" s="163"/>
      <c r="NZI664" s="163"/>
      <c r="NZJ664" s="163"/>
      <c r="NZK664" s="163"/>
      <c r="NZL664" s="163"/>
      <c r="NZM664" s="163"/>
      <c r="NZN664" s="163"/>
      <c r="NZO664" s="163"/>
      <c r="NZP664" s="163"/>
      <c r="NZQ664" s="163"/>
      <c r="NZR664" s="163"/>
      <c r="NZS664" s="163"/>
      <c r="NZT664" s="163"/>
      <c r="NZU664" s="163"/>
      <c r="NZV664" s="163"/>
      <c r="NZW664" s="163"/>
      <c r="NZX664" s="163"/>
      <c r="NZY664" s="163"/>
      <c r="NZZ664" s="163"/>
      <c r="OAA664" s="163"/>
      <c r="OAB664" s="163"/>
      <c r="OAC664" s="163"/>
      <c r="OAD664" s="163"/>
      <c r="OAE664" s="163"/>
      <c r="OAF664" s="163"/>
      <c r="OAG664" s="163"/>
      <c r="OAH664" s="163"/>
      <c r="OAI664" s="163"/>
      <c r="OAJ664" s="163"/>
      <c r="OAK664" s="163"/>
      <c r="OAL664" s="163"/>
      <c r="OAM664" s="163"/>
      <c r="OAN664" s="163"/>
      <c r="OAO664" s="163"/>
      <c r="OAP664" s="163"/>
      <c r="OAQ664" s="163"/>
      <c r="OAR664" s="163"/>
      <c r="OAS664" s="163"/>
      <c r="OAT664" s="163"/>
      <c r="OAU664" s="163"/>
      <c r="OAV664" s="163"/>
      <c r="OAW664" s="163"/>
      <c r="OAX664" s="163"/>
      <c r="OAY664" s="163"/>
      <c r="OAZ664" s="163"/>
      <c r="OBA664" s="163"/>
      <c r="OBB664" s="163"/>
      <c r="OBC664" s="163"/>
      <c r="OBD664" s="163"/>
      <c r="OBE664" s="163"/>
      <c r="OBF664" s="163"/>
      <c r="OBG664" s="163"/>
      <c r="OBH664" s="163"/>
      <c r="OBI664" s="163"/>
      <c r="OBJ664" s="163"/>
      <c r="OBK664" s="163"/>
      <c r="OBL664" s="163"/>
      <c r="OBM664" s="163"/>
      <c r="OBN664" s="163"/>
      <c r="OBO664" s="163"/>
      <c r="OBP664" s="163"/>
      <c r="OBQ664" s="163"/>
      <c r="OBR664" s="163"/>
      <c r="OBS664" s="163"/>
      <c r="OBT664" s="163"/>
      <c r="OBU664" s="163"/>
      <c r="OBV664" s="163"/>
      <c r="OBW664" s="163"/>
      <c r="OBX664" s="163"/>
      <c r="OBY664" s="163"/>
      <c r="OBZ664" s="163"/>
      <c r="OCA664" s="163"/>
      <c r="OCB664" s="163"/>
      <c r="OCC664" s="163"/>
      <c r="OCD664" s="163"/>
      <c r="OCE664" s="163"/>
      <c r="OCF664" s="163"/>
      <c r="OCG664" s="163"/>
      <c r="OCH664" s="163"/>
      <c r="OCI664" s="163"/>
      <c r="OCJ664" s="163"/>
      <c r="OCK664" s="163"/>
      <c r="OCL664" s="163"/>
      <c r="OCM664" s="163"/>
      <c r="OCN664" s="163"/>
      <c r="OCO664" s="163"/>
      <c r="OCP664" s="163"/>
      <c r="OCQ664" s="163"/>
      <c r="OCR664" s="163"/>
      <c r="OCS664" s="163"/>
      <c r="OCT664" s="163"/>
      <c r="OCU664" s="163"/>
      <c r="OCV664" s="163"/>
      <c r="OCW664" s="163"/>
      <c r="OCX664" s="163"/>
      <c r="OCY664" s="163"/>
      <c r="OCZ664" s="163"/>
      <c r="ODA664" s="163"/>
      <c r="ODB664" s="163"/>
      <c r="ODC664" s="163"/>
      <c r="ODD664" s="163"/>
      <c r="ODE664" s="163"/>
      <c r="ODF664" s="163"/>
      <c r="ODG664" s="163"/>
      <c r="ODH664" s="163"/>
      <c r="ODI664" s="163"/>
      <c r="ODJ664" s="163"/>
      <c r="ODK664" s="163"/>
      <c r="ODL664" s="163"/>
      <c r="ODM664" s="163"/>
      <c r="ODN664" s="163"/>
      <c r="ODO664" s="163"/>
      <c r="ODP664" s="163"/>
      <c r="ODQ664" s="163"/>
      <c r="ODR664" s="163"/>
      <c r="ODS664" s="163"/>
      <c r="ODT664" s="163"/>
      <c r="ODU664" s="163"/>
      <c r="ODV664" s="163"/>
      <c r="ODW664" s="163"/>
      <c r="ODX664" s="163"/>
      <c r="ODY664" s="163"/>
      <c r="ODZ664" s="163"/>
      <c r="OEA664" s="163"/>
      <c r="OEB664" s="163"/>
      <c r="OEC664" s="163"/>
      <c r="OED664" s="163"/>
      <c r="OEE664" s="163"/>
      <c r="OEF664" s="163"/>
      <c r="OEG664" s="163"/>
      <c r="OEH664" s="163"/>
      <c r="OEI664" s="163"/>
      <c r="OEJ664" s="163"/>
      <c r="OEK664" s="163"/>
      <c r="OEL664" s="163"/>
      <c r="OEM664" s="163"/>
      <c r="OEN664" s="163"/>
      <c r="OEO664" s="163"/>
      <c r="OEP664" s="163"/>
      <c r="OEQ664" s="163"/>
      <c r="OER664" s="163"/>
      <c r="OES664" s="163"/>
      <c r="OET664" s="163"/>
      <c r="OEU664" s="163"/>
      <c r="OEV664" s="163"/>
      <c r="OEW664" s="163"/>
      <c r="OEX664" s="163"/>
      <c r="OEY664" s="163"/>
      <c r="OEZ664" s="163"/>
      <c r="OFA664" s="163"/>
      <c r="OFB664" s="163"/>
      <c r="OFC664" s="163"/>
      <c r="OFD664" s="163"/>
      <c r="OFE664" s="163"/>
      <c r="OFF664" s="163"/>
      <c r="OFG664" s="163"/>
      <c r="OFH664" s="163"/>
      <c r="OFI664" s="163"/>
      <c r="OFJ664" s="163"/>
      <c r="OFK664" s="163"/>
      <c r="OFL664" s="163"/>
      <c r="OFM664" s="163"/>
      <c r="OFN664" s="163"/>
      <c r="OFO664" s="163"/>
      <c r="OFP664" s="163"/>
      <c r="OFQ664" s="163"/>
      <c r="OFR664" s="163"/>
      <c r="OFS664" s="163"/>
      <c r="OFT664" s="163"/>
      <c r="OFU664" s="163"/>
      <c r="OFV664" s="163"/>
      <c r="OFW664" s="163"/>
      <c r="OFX664" s="163"/>
      <c r="OFY664" s="163"/>
      <c r="OFZ664" s="163"/>
      <c r="OGA664" s="163"/>
      <c r="OGB664" s="163"/>
      <c r="OGC664" s="163"/>
      <c r="OGD664" s="163"/>
      <c r="OGE664" s="163"/>
      <c r="OGF664" s="163"/>
      <c r="OGG664" s="163"/>
      <c r="OGH664" s="163"/>
      <c r="OGI664" s="163"/>
      <c r="OGJ664" s="163"/>
      <c r="OGK664" s="163"/>
      <c r="OGL664" s="163"/>
      <c r="OGM664" s="163"/>
      <c r="OGN664" s="163"/>
      <c r="OGO664" s="163"/>
      <c r="OGP664" s="163"/>
      <c r="OGQ664" s="163"/>
      <c r="OGR664" s="163"/>
      <c r="OGS664" s="163"/>
      <c r="OGT664" s="163"/>
      <c r="OGU664" s="163"/>
      <c r="OGV664" s="163"/>
      <c r="OGW664" s="163"/>
      <c r="OGX664" s="163"/>
      <c r="OGY664" s="163"/>
      <c r="OGZ664" s="163"/>
      <c r="OHA664" s="163"/>
      <c r="OHB664" s="163"/>
      <c r="OHC664" s="163"/>
      <c r="OHD664" s="163"/>
      <c r="OHE664" s="163"/>
      <c r="OHF664" s="163"/>
      <c r="OHG664" s="163"/>
      <c r="OHH664" s="163"/>
      <c r="OHI664" s="163"/>
      <c r="OHJ664" s="163"/>
      <c r="OHK664" s="163"/>
      <c r="OHL664" s="163"/>
      <c r="OHM664" s="163"/>
      <c r="OHN664" s="163"/>
      <c r="OHO664" s="163"/>
      <c r="OHP664" s="163"/>
      <c r="OHQ664" s="163"/>
      <c r="OHR664" s="163"/>
      <c r="OHS664" s="163"/>
      <c r="OHT664" s="163"/>
      <c r="OHU664" s="163"/>
      <c r="OHV664" s="163"/>
      <c r="OHW664" s="163"/>
      <c r="OHX664" s="163"/>
      <c r="OHY664" s="163"/>
      <c r="OHZ664" s="163"/>
      <c r="OIA664" s="163"/>
      <c r="OIB664" s="163"/>
      <c r="OIC664" s="163"/>
      <c r="OID664" s="163"/>
      <c r="OIE664" s="163"/>
      <c r="OIF664" s="163"/>
      <c r="OIG664" s="163"/>
      <c r="OIH664" s="163"/>
      <c r="OII664" s="163"/>
      <c r="OIJ664" s="163"/>
      <c r="OIK664" s="163"/>
      <c r="OIL664" s="163"/>
      <c r="OIM664" s="163"/>
      <c r="OIN664" s="163"/>
      <c r="OIO664" s="163"/>
      <c r="OIP664" s="163"/>
      <c r="OIQ664" s="163"/>
      <c r="OIR664" s="163"/>
      <c r="OIS664" s="163"/>
      <c r="OIT664" s="163"/>
      <c r="OIU664" s="163"/>
      <c r="OIV664" s="163"/>
      <c r="OIW664" s="163"/>
      <c r="OIX664" s="163"/>
      <c r="OIY664" s="163"/>
      <c r="OIZ664" s="163"/>
      <c r="OJA664" s="163"/>
      <c r="OJB664" s="163"/>
      <c r="OJC664" s="163"/>
      <c r="OJD664" s="163"/>
      <c r="OJE664" s="163"/>
      <c r="OJF664" s="163"/>
      <c r="OJG664" s="163"/>
      <c r="OJH664" s="163"/>
      <c r="OJI664" s="163"/>
      <c r="OJJ664" s="163"/>
      <c r="OJK664" s="163"/>
      <c r="OJL664" s="163"/>
      <c r="OJM664" s="163"/>
      <c r="OJN664" s="163"/>
      <c r="OJO664" s="163"/>
      <c r="OJP664" s="163"/>
      <c r="OJQ664" s="163"/>
      <c r="OJR664" s="163"/>
      <c r="OJS664" s="163"/>
      <c r="OJT664" s="163"/>
      <c r="OJU664" s="163"/>
      <c r="OJV664" s="163"/>
      <c r="OJW664" s="163"/>
      <c r="OJX664" s="163"/>
      <c r="OJY664" s="163"/>
      <c r="OJZ664" s="163"/>
      <c r="OKA664" s="163"/>
      <c r="OKB664" s="163"/>
      <c r="OKC664" s="163"/>
      <c r="OKD664" s="163"/>
      <c r="OKE664" s="163"/>
      <c r="OKF664" s="163"/>
      <c r="OKG664" s="163"/>
      <c r="OKH664" s="163"/>
      <c r="OKI664" s="163"/>
      <c r="OKJ664" s="163"/>
      <c r="OKK664" s="163"/>
      <c r="OKL664" s="163"/>
      <c r="OKM664" s="163"/>
      <c r="OKN664" s="163"/>
      <c r="OKO664" s="163"/>
      <c r="OKP664" s="163"/>
      <c r="OKQ664" s="163"/>
      <c r="OKR664" s="163"/>
      <c r="OKS664" s="163"/>
      <c r="OKT664" s="163"/>
      <c r="OKU664" s="163"/>
      <c r="OKV664" s="163"/>
      <c r="OKW664" s="163"/>
      <c r="OKX664" s="163"/>
      <c r="OKY664" s="163"/>
      <c r="OKZ664" s="163"/>
      <c r="OLA664" s="163"/>
      <c r="OLB664" s="163"/>
      <c r="OLC664" s="163"/>
      <c r="OLD664" s="163"/>
      <c r="OLE664" s="163"/>
      <c r="OLF664" s="163"/>
      <c r="OLG664" s="163"/>
      <c r="OLH664" s="163"/>
      <c r="OLI664" s="163"/>
      <c r="OLJ664" s="163"/>
      <c r="OLK664" s="163"/>
      <c r="OLL664" s="163"/>
      <c r="OLM664" s="163"/>
      <c r="OLN664" s="163"/>
      <c r="OLO664" s="163"/>
      <c r="OLP664" s="163"/>
      <c r="OLQ664" s="163"/>
      <c r="OLR664" s="163"/>
      <c r="OLS664" s="163"/>
      <c r="OLT664" s="163"/>
      <c r="OLU664" s="163"/>
      <c r="OLV664" s="163"/>
      <c r="OLW664" s="163"/>
      <c r="OLX664" s="163"/>
      <c r="OLY664" s="163"/>
      <c r="OLZ664" s="163"/>
      <c r="OMA664" s="163"/>
      <c r="OMB664" s="163"/>
      <c r="OMC664" s="163"/>
      <c r="OMD664" s="163"/>
      <c r="OME664" s="163"/>
      <c r="OMF664" s="163"/>
      <c r="OMG664" s="163"/>
      <c r="OMH664" s="163"/>
      <c r="OMI664" s="163"/>
      <c r="OMJ664" s="163"/>
      <c r="OMK664" s="163"/>
      <c r="OML664" s="163"/>
      <c r="OMM664" s="163"/>
      <c r="OMN664" s="163"/>
      <c r="OMO664" s="163"/>
      <c r="OMP664" s="163"/>
      <c r="OMQ664" s="163"/>
      <c r="OMR664" s="163"/>
      <c r="OMS664" s="163"/>
      <c r="OMT664" s="163"/>
      <c r="OMU664" s="163"/>
      <c r="OMV664" s="163"/>
      <c r="OMW664" s="163"/>
      <c r="OMX664" s="163"/>
      <c r="OMY664" s="163"/>
      <c r="OMZ664" s="163"/>
      <c r="ONA664" s="163"/>
      <c r="ONB664" s="163"/>
      <c r="ONC664" s="163"/>
      <c r="OND664" s="163"/>
      <c r="ONE664" s="163"/>
      <c r="ONF664" s="163"/>
      <c r="ONG664" s="163"/>
      <c r="ONH664" s="163"/>
      <c r="ONI664" s="163"/>
      <c r="ONJ664" s="163"/>
      <c r="ONK664" s="163"/>
      <c r="ONL664" s="163"/>
      <c r="ONM664" s="163"/>
      <c r="ONN664" s="163"/>
      <c r="ONO664" s="163"/>
      <c r="ONP664" s="163"/>
      <c r="ONQ664" s="163"/>
      <c r="ONR664" s="163"/>
      <c r="ONS664" s="163"/>
      <c r="ONT664" s="163"/>
      <c r="ONU664" s="163"/>
      <c r="ONV664" s="163"/>
      <c r="ONW664" s="163"/>
      <c r="ONX664" s="163"/>
      <c r="ONY664" s="163"/>
      <c r="ONZ664" s="163"/>
      <c r="OOA664" s="163"/>
      <c r="OOB664" s="163"/>
      <c r="OOC664" s="163"/>
      <c r="OOD664" s="163"/>
      <c r="OOE664" s="163"/>
      <c r="OOF664" s="163"/>
      <c r="OOG664" s="163"/>
      <c r="OOH664" s="163"/>
      <c r="OOI664" s="163"/>
      <c r="OOJ664" s="163"/>
      <c r="OOK664" s="163"/>
      <c r="OOL664" s="163"/>
      <c r="OOM664" s="163"/>
      <c r="OON664" s="163"/>
      <c r="OOO664" s="163"/>
      <c r="OOP664" s="163"/>
      <c r="OOQ664" s="163"/>
      <c r="OOR664" s="163"/>
      <c r="OOS664" s="163"/>
      <c r="OOT664" s="163"/>
      <c r="OOU664" s="163"/>
      <c r="OOV664" s="163"/>
      <c r="OOW664" s="163"/>
      <c r="OOX664" s="163"/>
      <c r="OOY664" s="163"/>
      <c r="OOZ664" s="163"/>
      <c r="OPA664" s="163"/>
      <c r="OPB664" s="163"/>
      <c r="OPC664" s="163"/>
      <c r="OPD664" s="163"/>
      <c r="OPE664" s="163"/>
      <c r="OPF664" s="163"/>
      <c r="OPG664" s="163"/>
      <c r="OPH664" s="163"/>
      <c r="OPI664" s="163"/>
      <c r="OPJ664" s="163"/>
      <c r="OPK664" s="163"/>
      <c r="OPL664" s="163"/>
      <c r="OPM664" s="163"/>
      <c r="OPN664" s="163"/>
      <c r="OPO664" s="163"/>
      <c r="OPP664" s="163"/>
      <c r="OPQ664" s="163"/>
      <c r="OPR664" s="163"/>
      <c r="OPS664" s="163"/>
      <c r="OPT664" s="163"/>
      <c r="OPU664" s="163"/>
      <c r="OPV664" s="163"/>
      <c r="OPW664" s="163"/>
      <c r="OPX664" s="163"/>
      <c r="OPY664" s="163"/>
      <c r="OPZ664" s="163"/>
      <c r="OQA664" s="163"/>
      <c r="OQB664" s="163"/>
      <c r="OQC664" s="163"/>
      <c r="OQD664" s="163"/>
      <c r="OQE664" s="163"/>
      <c r="OQF664" s="163"/>
      <c r="OQG664" s="163"/>
      <c r="OQH664" s="163"/>
      <c r="OQI664" s="163"/>
      <c r="OQJ664" s="163"/>
      <c r="OQK664" s="163"/>
      <c r="OQL664" s="163"/>
      <c r="OQM664" s="163"/>
      <c r="OQN664" s="163"/>
      <c r="OQO664" s="163"/>
      <c r="OQP664" s="163"/>
      <c r="OQQ664" s="163"/>
      <c r="OQR664" s="163"/>
      <c r="OQS664" s="163"/>
      <c r="OQT664" s="163"/>
      <c r="OQU664" s="163"/>
      <c r="OQV664" s="163"/>
      <c r="OQW664" s="163"/>
      <c r="OQX664" s="163"/>
      <c r="OQY664" s="163"/>
      <c r="OQZ664" s="163"/>
      <c r="ORA664" s="163"/>
      <c r="ORB664" s="163"/>
      <c r="ORC664" s="163"/>
      <c r="ORD664" s="163"/>
      <c r="ORE664" s="163"/>
      <c r="ORF664" s="163"/>
      <c r="ORG664" s="163"/>
      <c r="ORH664" s="163"/>
      <c r="ORI664" s="163"/>
      <c r="ORJ664" s="163"/>
      <c r="ORK664" s="163"/>
      <c r="ORL664" s="163"/>
      <c r="ORM664" s="163"/>
      <c r="ORN664" s="163"/>
      <c r="ORO664" s="163"/>
      <c r="ORP664" s="163"/>
      <c r="ORQ664" s="163"/>
      <c r="ORR664" s="163"/>
      <c r="ORS664" s="163"/>
      <c r="ORT664" s="163"/>
      <c r="ORU664" s="163"/>
      <c r="ORV664" s="163"/>
      <c r="ORW664" s="163"/>
      <c r="ORX664" s="163"/>
      <c r="ORY664" s="163"/>
      <c r="ORZ664" s="163"/>
      <c r="OSA664" s="163"/>
      <c r="OSB664" s="163"/>
      <c r="OSC664" s="163"/>
      <c r="OSD664" s="163"/>
      <c r="OSE664" s="163"/>
      <c r="OSF664" s="163"/>
      <c r="OSG664" s="163"/>
      <c r="OSH664" s="163"/>
      <c r="OSI664" s="163"/>
      <c r="OSJ664" s="163"/>
      <c r="OSK664" s="163"/>
      <c r="OSL664" s="163"/>
      <c r="OSM664" s="163"/>
      <c r="OSN664" s="163"/>
      <c r="OSO664" s="163"/>
      <c r="OSP664" s="163"/>
      <c r="OSQ664" s="163"/>
      <c r="OSR664" s="163"/>
      <c r="OSS664" s="163"/>
      <c r="OST664" s="163"/>
      <c r="OSU664" s="163"/>
      <c r="OSV664" s="163"/>
      <c r="OSW664" s="163"/>
      <c r="OSX664" s="163"/>
      <c r="OSY664" s="163"/>
      <c r="OSZ664" s="163"/>
      <c r="OTA664" s="163"/>
      <c r="OTB664" s="163"/>
      <c r="OTC664" s="163"/>
      <c r="OTD664" s="163"/>
      <c r="OTE664" s="163"/>
      <c r="OTF664" s="163"/>
      <c r="OTG664" s="163"/>
      <c r="OTH664" s="163"/>
      <c r="OTI664" s="163"/>
      <c r="OTJ664" s="163"/>
      <c r="OTK664" s="163"/>
      <c r="OTL664" s="163"/>
      <c r="OTM664" s="163"/>
      <c r="OTN664" s="163"/>
      <c r="OTO664" s="163"/>
      <c r="OTP664" s="163"/>
      <c r="OTQ664" s="163"/>
      <c r="OTR664" s="163"/>
      <c r="OTS664" s="163"/>
      <c r="OTT664" s="163"/>
      <c r="OTU664" s="163"/>
      <c r="OTV664" s="163"/>
      <c r="OTW664" s="163"/>
      <c r="OTX664" s="163"/>
      <c r="OTY664" s="163"/>
      <c r="OTZ664" s="163"/>
      <c r="OUA664" s="163"/>
      <c r="OUB664" s="163"/>
      <c r="OUC664" s="163"/>
      <c r="OUD664" s="163"/>
      <c r="OUE664" s="163"/>
      <c r="OUF664" s="163"/>
      <c r="OUG664" s="163"/>
      <c r="OUH664" s="163"/>
      <c r="OUI664" s="163"/>
      <c r="OUJ664" s="163"/>
      <c r="OUK664" s="163"/>
      <c r="OUL664" s="163"/>
      <c r="OUM664" s="163"/>
      <c r="OUN664" s="163"/>
      <c r="OUO664" s="163"/>
      <c r="OUP664" s="163"/>
      <c r="OUQ664" s="163"/>
      <c r="OUR664" s="163"/>
      <c r="OUS664" s="163"/>
      <c r="OUT664" s="163"/>
      <c r="OUU664" s="163"/>
      <c r="OUV664" s="163"/>
      <c r="OUW664" s="163"/>
      <c r="OUX664" s="163"/>
      <c r="OUY664" s="163"/>
      <c r="OUZ664" s="163"/>
      <c r="OVA664" s="163"/>
      <c r="OVB664" s="163"/>
      <c r="OVC664" s="163"/>
      <c r="OVD664" s="163"/>
      <c r="OVE664" s="163"/>
      <c r="OVF664" s="163"/>
      <c r="OVG664" s="163"/>
      <c r="OVH664" s="163"/>
      <c r="OVI664" s="163"/>
      <c r="OVJ664" s="163"/>
      <c r="OVK664" s="163"/>
      <c r="OVL664" s="163"/>
      <c r="OVM664" s="163"/>
      <c r="OVN664" s="163"/>
      <c r="OVO664" s="163"/>
      <c r="OVP664" s="163"/>
      <c r="OVQ664" s="163"/>
      <c r="OVR664" s="163"/>
      <c r="OVS664" s="163"/>
      <c r="OVT664" s="163"/>
      <c r="OVU664" s="163"/>
      <c r="OVV664" s="163"/>
      <c r="OVW664" s="163"/>
      <c r="OVX664" s="163"/>
      <c r="OVY664" s="163"/>
      <c r="OVZ664" s="163"/>
      <c r="OWA664" s="163"/>
      <c r="OWB664" s="163"/>
      <c r="OWC664" s="163"/>
      <c r="OWD664" s="163"/>
      <c r="OWE664" s="163"/>
      <c r="OWF664" s="163"/>
      <c r="OWG664" s="163"/>
      <c r="OWH664" s="163"/>
      <c r="OWI664" s="163"/>
      <c r="OWJ664" s="163"/>
      <c r="OWK664" s="163"/>
      <c r="OWL664" s="163"/>
      <c r="OWM664" s="163"/>
      <c r="OWN664" s="163"/>
      <c r="OWO664" s="163"/>
      <c r="OWP664" s="163"/>
      <c r="OWQ664" s="163"/>
      <c r="OWR664" s="163"/>
      <c r="OWS664" s="163"/>
      <c r="OWT664" s="163"/>
      <c r="OWU664" s="163"/>
      <c r="OWV664" s="163"/>
      <c r="OWW664" s="163"/>
      <c r="OWX664" s="163"/>
      <c r="OWY664" s="163"/>
      <c r="OWZ664" s="163"/>
      <c r="OXA664" s="163"/>
      <c r="OXB664" s="163"/>
      <c r="OXC664" s="163"/>
      <c r="OXD664" s="163"/>
      <c r="OXE664" s="163"/>
      <c r="OXF664" s="163"/>
      <c r="OXG664" s="163"/>
      <c r="OXH664" s="163"/>
      <c r="OXI664" s="163"/>
      <c r="OXJ664" s="163"/>
      <c r="OXK664" s="163"/>
      <c r="OXL664" s="163"/>
      <c r="OXM664" s="163"/>
      <c r="OXN664" s="163"/>
      <c r="OXO664" s="163"/>
      <c r="OXP664" s="163"/>
      <c r="OXQ664" s="163"/>
      <c r="OXR664" s="163"/>
      <c r="OXS664" s="163"/>
      <c r="OXT664" s="163"/>
      <c r="OXU664" s="163"/>
      <c r="OXV664" s="163"/>
      <c r="OXW664" s="163"/>
      <c r="OXX664" s="163"/>
      <c r="OXY664" s="163"/>
      <c r="OXZ664" s="163"/>
      <c r="OYA664" s="163"/>
      <c r="OYB664" s="163"/>
      <c r="OYC664" s="163"/>
      <c r="OYD664" s="163"/>
      <c r="OYE664" s="163"/>
      <c r="OYF664" s="163"/>
      <c r="OYG664" s="163"/>
      <c r="OYH664" s="163"/>
      <c r="OYI664" s="163"/>
      <c r="OYJ664" s="163"/>
      <c r="OYK664" s="163"/>
      <c r="OYL664" s="163"/>
      <c r="OYM664" s="163"/>
      <c r="OYN664" s="163"/>
      <c r="OYO664" s="163"/>
      <c r="OYP664" s="163"/>
      <c r="OYQ664" s="163"/>
      <c r="OYR664" s="163"/>
      <c r="OYS664" s="163"/>
      <c r="OYT664" s="163"/>
      <c r="OYU664" s="163"/>
      <c r="OYV664" s="163"/>
      <c r="OYW664" s="163"/>
      <c r="OYX664" s="163"/>
      <c r="OYY664" s="163"/>
      <c r="OYZ664" s="163"/>
      <c r="OZA664" s="163"/>
      <c r="OZB664" s="163"/>
      <c r="OZC664" s="163"/>
      <c r="OZD664" s="163"/>
      <c r="OZE664" s="163"/>
      <c r="OZF664" s="163"/>
      <c r="OZG664" s="163"/>
      <c r="OZH664" s="163"/>
      <c r="OZI664" s="163"/>
      <c r="OZJ664" s="163"/>
      <c r="OZK664" s="163"/>
      <c r="OZL664" s="163"/>
      <c r="OZM664" s="163"/>
      <c r="OZN664" s="163"/>
      <c r="OZO664" s="163"/>
      <c r="OZP664" s="163"/>
      <c r="OZQ664" s="163"/>
      <c r="OZR664" s="163"/>
      <c r="OZS664" s="163"/>
      <c r="OZT664" s="163"/>
      <c r="OZU664" s="163"/>
      <c r="OZV664" s="163"/>
      <c r="OZW664" s="163"/>
      <c r="OZX664" s="163"/>
      <c r="OZY664" s="163"/>
      <c r="OZZ664" s="163"/>
      <c r="PAA664" s="163"/>
      <c r="PAB664" s="163"/>
      <c r="PAC664" s="163"/>
      <c r="PAD664" s="163"/>
      <c r="PAE664" s="163"/>
      <c r="PAF664" s="163"/>
      <c r="PAG664" s="163"/>
      <c r="PAH664" s="163"/>
      <c r="PAI664" s="163"/>
      <c r="PAJ664" s="163"/>
      <c r="PAK664" s="163"/>
      <c r="PAL664" s="163"/>
      <c r="PAM664" s="163"/>
      <c r="PAN664" s="163"/>
      <c r="PAO664" s="163"/>
      <c r="PAP664" s="163"/>
      <c r="PAQ664" s="163"/>
      <c r="PAR664" s="163"/>
      <c r="PAS664" s="163"/>
      <c r="PAT664" s="163"/>
      <c r="PAU664" s="163"/>
      <c r="PAV664" s="163"/>
      <c r="PAW664" s="163"/>
      <c r="PAX664" s="163"/>
      <c r="PAY664" s="163"/>
      <c r="PAZ664" s="163"/>
      <c r="PBA664" s="163"/>
      <c r="PBB664" s="163"/>
      <c r="PBC664" s="163"/>
      <c r="PBD664" s="163"/>
      <c r="PBE664" s="163"/>
      <c r="PBF664" s="163"/>
      <c r="PBG664" s="163"/>
      <c r="PBH664" s="163"/>
      <c r="PBI664" s="163"/>
      <c r="PBJ664" s="163"/>
      <c r="PBK664" s="163"/>
      <c r="PBL664" s="163"/>
      <c r="PBM664" s="163"/>
      <c r="PBN664" s="163"/>
      <c r="PBO664" s="163"/>
      <c r="PBP664" s="163"/>
      <c r="PBQ664" s="163"/>
      <c r="PBR664" s="163"/>
      <c r="PBS664" s="163"/>
      <c r="PBT664" s="163"/>
      <c r="PBU664" s="163"/>
      <c r="PBV664" s="163"/>
      <c r="PBW664" s="163"/>
      <c r="PBX664" s="163"/>
      <c r="PBY664" s="163"/>
      <c r="PBZ664" s="163"/>
      <c r="PCA664" s="163"/>
      <c r="PCB664" s="163"/>
      <c r="PCC664" s="163"/>
      <c r="PCD664" s="163"/>
      <c r="PCE664" s="163"/>
      <c r="PCF664" s="163"/>
      <c r="PCG664" s="163"/>
      <c r="PCH664" s="163"/>
      <c r="PCI664" s="163"/>
      <c r="PCJ664" s="163"/>
      <c r="PCK664" s="163"/>
      <c r="PCL664" s="163"/>
      <c r="PCM664" s="163"/>
      <c r="PCN664" s="163"/>
      <c r="PCO664" s="163"/>
      <c r="PCP664" s="163"/>
      <c r="PCQ664" s="163"/>
      <c r="PCR664" s="163"/>
      <c r="PCS664" s="163"/>
      <c r="PCT664" s="163"/>
      <c r="PCU664" s="163"/>
      <c r="PCV664" s="163"/>
      <c r="PCW664" s="163"/>
      <c r="PCX664" s="163"/>
      <c r="PCY664" s="163"/>
      <c r="PCZ664" s="163"/>
      <c r="PDA664" s="163"/>
      <c r="PDB664" s="163"/>
      <c r="PDC664" s="163"/>
      <c r="PDD664" s="163"/>
      <c r="PDE664" s="163"/>
      <c r="PDF664" s="163"/>
      <c r="PDG664" s="163"/>
      <c r="PDH664" s="163"/>
      <c r="PDI664" s="163"/>
      <c r="PDJ664" s="163"/>
      <c r="PDK664" s="163"/>
      <c r="PDL664" s="163"/>
      <c r="PDM664" s="163"/>
      <c r="PDN664" s="163"/>
      <c r="PDO664" s="163"/>
      <c r="PDP664" s="163"/>
      <c r="PDQ664" s="163"/>
      <c r="PDR664" s="163"/>
      <c r="PDS664" s="163"/>
      <c r="PDT664" s="163"/>
      <c r="PDU664" s="163"/>
      <c r="PDV664" s="163"/>
      <c r="PDW664" s="163"/>
      <c r="PDX664" s="163"/>
      <c r="PDY664" s="163"/>
      <c r="PDZ664" s="163"/>
      <c r="PEA664" s="163"/>
      <c r="PEB664" s="163"/>
      <c r="PEC664" s="163"/>
      <c r="PED664" s="163"/>
      <c r="PEE664" s="163"/>
      <c r="PEF664" s="163"/>
      <c r="PEG664" s="163"/>
      <c r="PEH664" s="163"/>
      <c r="PEI664" s="163"/>
      <c r="PEJ664" s="163"/>
      <c r="PEK664" s="163"/>
      <c r="PEL664" s="163"/>
      <c r="PEM664" s="163"/>
      <c r="PEN664" s="163"/>
      <c r="PEO664" s="163"/>
      <c r="PEP664" s="163"/>
      <c r="PEQ664" s="163"/>
      <c r="PER664" s="163"/>
      <c r="PES664" s="163"/>
      <c r="PET664" s="163"/>
      <c r="PEU664" s="163"/>
      <c r="PEV664" s="163"/>
      <c r="PEW664" s="163"/>
      <c r="PEX664" s="163"/>
      <c r="PEY664" s="163"/>
      <c r="PEZ664" s="163"/>
      <c r="PFA664" s="163"/>
      <c r="PFB664" s="163"/>
      <c r="PFC664" s="163"/>
      <c r="PFD664" s="163"/>
      <c r="PFE664" s="163"/>
      <c r="PFF664" s="163"/>
      <c r="PFG664" s="163"/>
      <c r="PFH664" s="163"/>
      <c r="PFI664" s="163"/>
      <c r="PFJ664" s="163"/>
      <c r="PFK664" s="163"/>
      <c r="PFL664" s="163"/>
      <c r="PFM664" s="163"/>
      <c r="PFN664" s="163"/>
      <c r="PFO664" s="163"/>
      <c r="PFP664" s="163"/>
      <c r="PFQ664" s="163"/>
      <c r="PFR664" s="163"/>
      <c r="PFS664" s="163"/>
      <c r="PFT664" s="163"/>
      <c r="PFU664" s="163"/>
      <c r="PFV664" s="163"/>
      <c r="PFW664" s="163"/>
      <c r="PFX664" s="163"/>
      <c r="PFY664" s="163"/>
      <c r="PFZ664" s="163"/>
      <c r="PGA664" s="163"/>
      <c r="PGB664" s="163"/>
      <c r="PGC664" s="163"/>
      <c r="PGD664" s="163"/>
      <c r="PGE664" s="163"/>
      <c r="PGF664" s="163"/>
      <c r="PGG664" s="163"/>
      <c r="PGH664" s="163"/>
      <c r="PGI664" s="163"/>
      <c r="PGJ664" s="163"/>
      <c r="PGK664" s="163"/>
      <c r="PGL664" s="163"/>
      <c r="PGM664" s="163"/>
      <c r="PGN664" s="163"/>
      <c r="PGO664" s="163"/>
      <c r="PGP664" s="163"/>
      <c r="PGQ664" s="163"/>
      <c r="PGR664" s="163"/>
      <c r="PGS664" s="163"/>
      <c r="PGT664" s="163"/>
      <c r="PGU664" s="163"/>
      <c r="PGV664" s="163"/>
      <c r="PGW664" s="163"/>
      <c r="PGX664" s="163"/>
      <c r="PGY664" s="163"/>
      <c r="PGZ664" s="163"/>
      <c r="PHA664" s="163"/>
      <c r="PHB664" s="163"/>
      <c r="PHC664" s="163"/>
      <c r="PHD664" s="163"/>
      <c r="PHE664" s="163"/>
      <c r="PHF664" s="163"/>
      <c r="PHG664" s="163"/>
      <c r="PHH664" s="163"/>
      <c r="PHI664" s="163"/>
      <c r="PHJ664" s="163"/>
      <c r="PHK664" s="163"/>
      <c r="PHL664" s="163"/>
      <c r="PHM664" s="163"/>
      <c r="PHN664" s="163"/>
      <c r="PHO664" s="163"/>
      <c r="PHP664" s="163"/>
      <c r="PHQ664" s="163"/>
      <c r="PHR664" s="163"/>
      <c r="PHS664" s="163"/>
      <c r="PHT664" s="163"/>
      <c r="PHU664" s="163"/>
      <c r="PHV664" s="163"/>
      <c r="PHW664" s="163"/>
      <c r="PHX664" s="163"/>
      <c r="PHY664" s="163"/>
      <c r="PHZ664" s="163"/>
      <c r="PIA664" s="163"/>
      <c r="PIB664" s="163"/>
      <c r="PIC664" s="163"/>
      <c r="PID664" s="163"/>
      <c r="PIE664" s="163"/>
      <c r="PIF664" s="163"/>
      <c r="PIG664" s="163"/>
      <c r="PIH664" s="163"/>
      <c r="PII664" s="163"/>
      <c r="PIJ664" s="163"/>
      <c r="PIK664" s="163"/>
      <c r="PIL664" s="163"/>
      <c r="PIM664" s="163"/>
      <c r="PIN664" s="163"/>
      <c r="PIO664" s="163"/>
      <c r="PIP664" s="163"/>
      <c r="PIQ664" s="163"/>
      <c r="PIR664" s="163"/>
      <c r="PIS664" s="163"/>
      <c r="PIT664" s="163"/>
      <c r="PIU664" s="163"/>
      <c r="PIV664" s="163"/>
      <c r="PIW664" s="163"/>
      <c r="PIX664" s="163"/>
      <c r="PIY664" s="163"/>
      <c r="PIZ664" s="163"/>
      <c r="PJA664" s="163"/>
      <c r="PJB664" s="163"/>
      <c r="PJC664" s="163"/>
      <c r="PJD664" s="163"/>
      <c r="PJE664" s="163"/>
      <c r="PJF664" s="163"/>
      <c r="PJG664" s="163"/>
      <c r="PJH664" s="163"/>
      <c r="PJI664" s="163"/>
      <c r="PJJ664" s="163"/>
      <c r="PJK664" s="163"/>
      <c r="PJL664" s="163"/>
      <c r="PJM664" s="163"/>
      <c r="PJN664" s="163"/>
      <c r="PJO664" s="163"/>
      <c r="PJP664" s="163"/>
      <c r="PJQ664" s="163"/>
      <c r="PJR664" s="163"/>
      <c r="PJS664" s="163"/>
      <c r="PJT664" s="163"/>
      <c r="PJU664" s="163"/>
      <c r="PJV664" s="163"/>
      <c r="PJW664" s="163"/>
      <c r="PJX664" s="163"/>
      <c r="PJY664" s="163"/>
      <c r="PJZ664" s="163"/>
      <c r="PKA664" s="163"/>
      <c r="PKB664" s="163"/>
      <c r="PKC664" s="163"/>
      <c r="PKD664" s="163"/>
      <c r="PKE664" s="163"/>
      <c r="PKF664" s="163"/>
      <c r="PKG664" s="163"/>
      <c r="PKH664" s="163"/>
      <c r="PKI664" s="163"/>
      <c r="PKJ664" s="163"/>
      <c r="PKK664" s="163"/>
      <c r="PKL664" s="163"/>
      <c r="PKM664" s="163"/>
      <c r="PKN664" s="163"/>
      <c r="PKO664" s="163"/>
      <c r="PKP664" s="163"/>
      <c r="PKQ664" s="163"/>
      <c r="PKR664" s="163"/>
      <c r="PKS664" s="163"/>
      <c r="PKT664" s="163"/>
      <c r="PKU664" s="163"/>
      <c r="PKV664" s="163"/>
      <c r="PKW664" s="163"/>
      <c r="PKX664" s="163"/>
      <c r="PKY664" s="163"/>
      <c r="PKZ664" s="163"/>
      <c r="PLA664" s="163"/>
      <c r="PLB664" s="163"/>
      <c r="PLC664" s="163"/>
      <c r="PLD664" s="163"/>
      <c r="PLE664" s="163"/>
      <c r="PLF664" s="163"/>
      <c r="PLG664" s="163"/>
      <c r="PLH664" s="163"/>
      <c r="PLI664" s="163"/>
      <c r="PLJ664" s="163"/>
      <c r="PLK664" s="163"/>
      <c r="PLL664" s="163"/>
      <c r="PLM664" s="163"/>
      <c r="PLN664" s="163"/>
      <c r="PLO664" s="163"/>
      <c r="PLP664" s="163"/>
      <c r="PLQ664" s="163"/>
      <c r="PLR664" s="163"/>
      <c r="PLS664" s="163"/>
      <c r="PLT664" s="163"/>
      <c r="PLU664" s="163"/>
      <c r="PLV664" s="163"/>
      <c r="PLW664" s="163"/>
      <c r="PLX664" s="163"/>
      <c r="PLY664" s="163"/>
      <c r="PLZ664" s="163"/>
      <c r="PMA664" s="163"/>
      <c r="PMB664" s="163"/>
      <c r="PMC664" s="163"/>
      <c r="PMD664" s="163"/>
      <c r="PME664" s="163"/>
      <c r="PMF664" s="163"/>
      <c r="PMG664" s="163"/>
      <c r="PMH664" s="163"/>
      <c r="PMI664" s="163"/>
      <c r="PMJ664" s="163"/>
      <c r="PMK664" s="163"/>
      <c r="PML664" s="163"/>
      <c r="PMM664" s="163"/>
      <c r="PMN664" s="163"/>
      <c r="PMO664" s="163"/>
      <c r="PMP664" s="163"/>
      <c r="PMQ664" s="163"/>
      <c r="PMR664" s="163"/>
      <c r="PMS664" s="163"/>
      <c r="PMT664" s="163"/>
      <c r="PMU664" s="163"/>
      <c r="PMV664" s="163"/>
      <c r="PMW664" s="163"/>
      <c r="PMX664" s="163"/>
      <c r="PMY664" s="163"/>
      <c r="PMZ664" s="163"/>
      <c r="PNA664" s="163"/>
      <c r="PNB664" s="163"/>
      <c r="PNC664" s="163"/>
      <c r="PND664" s="163"/>
      <c r="PNE664" s="163"/>
      <c r="PNF664" s="163"/>
      <c r="PNG664" s="163"/>
      <c r="PNH664" s="163"/>
      <c r="PNI664" s="163"/>
      <c r="PNJ664" s="163"/>
      <c r="PNK664" s="163"/>
      <c r="PNL664" s="163"/>
      <c r="PNM664" s="163"/>
      <c r="PNN664" s="163"/>
      <c r="PNO664" s="163"/>
      <c r="PNP664" s="163"/>
      <c r="PNQ664" s="163"/>
      <c r="PNR664" s="163"/>
      <c r="PNS664" s="163"/>
      <c r="PNT664" s="163"/>
      <c r="PNU664" s="163"/>
      <c r="PNV664" s="163"/>
      <c r="PNW664" s="163"/>
      <c r="PNX664" s="163"/>
      <c r="PNY664" s="163"/>
      <c r="PNZ664" s="163"/>
      <c r="POA664" s="163"/>
      <c r="POB664" s="163"/>
      <c r="POC664" s="163"/>
      <c r="POD664" s="163"/>
      <c r="POE664" s="163"/>
      <c r="POF664" s="163"/>
      <c r="POG664" s="163"/>
      <c r="POH664" s="163"/>
      <c r="POI664" s="163"/>
      <c r="POJ664" s="163"/>
      <c r="POK664" s="163"/>
      <c r="POL664" s="163"/>
      <c r="POM664" s="163"/>
      <c r="PON664" s="163"/>
      <c r="POO664" s="163"/>
      <c r="POP664" s="163"/>
      <c r="POQ664" s="163"/>
      <c r="POR664" s="163"/>
      <c r="POS664" s="163"/>
      <c r="POT664" s="163"/>
      <c r="POU664" s="163"/>
      <c r="POV664" s="163"/>
      <c r="POW664" s="163"/>
      <c r="POX664" s="163"/>
      <c r="POY664" s="163"/>
      <c r="POZ664" s="163"/>
      <c r="PPA664" s="163"/>
      <c r="PPB664" s="163"/>
      <c r="PPC664" s="163"/>
      <c r="PPD664" s="163"/>
      <c r="PPE664" s="163"/>
      <c r="PPF664" s="163"/>
      <c r="PPG664" s="163"/>
      <c r="PPH664" s="163"/>
      <c r="PPI664" s="163"/>
      <c r="PPJ664" s="163"/>
      <c r="PPK664" s="163"/>
      <c r="PPL664" s="163"/>
      <c r="PPM664" s="163"/>
      <c r="PPN664" s="163"/>
      <c r="PPO664" s="163"/>
      <c r="PPP664" s="163"/>
      <c r="PPQ664" s="163"/>
      <c r="PPR664" s="163"/>
      <c r="PPS664" s="163"/>
      <c r="PPT664" s="163"/>
      <c r="PPU664" s="163"/>
      <c r="PPV664" s="163"/>
      <c r="PPW664" s="163"/>
      <c r="PPX664" s="163"/>
      <c r="PPY664" s="163"/>
      <c r="PPZ664" s="163"/>
      <c r="PQA664" s="163"/>
      <c r="PQB664" s="163"/>
      <c r="PQC664" s="163"/>
      <c r="PQD664" s="163"/>
      <c r="PQE664" s="163"/>
      <c r="PQF664" s="163"/>
      <c r="PQG664" s="163"/>
      <c r="PQH664" s="163"/>
      <c r="PQI664" s="163"/>
      <c r="PQJ664" s="163"/>
      <c r="PQK664" s="163"/>
      <c r="PQL664" s="163"/>
      <c r="PQM664" s="163"/>
      <c r="PQN664" s="163"/>
      <c r="PQO664" s="163"/>
      <c r="PQP664" s="163"/>
      <c r="PQQ664" s="163"/>
      <c r="PQR664" s="163"/>
      <c r="PQS664" s="163"/>
      <c r="PQT664" s="163"/>
      <c r="PQU664" s="163"/>
      <c r="PQV664" s="163"/>
      <c r="PQW664" s="163"/>
      <c r="PQX664" s="163"/>
      <c r="PQY664" s="163"/>
      <c r="PQZ664" s="163"/>
      <c r="PRA664" s="163"/>
      <c r="PRB664" s="163"/>
      <c r="PRC664" s="163"/>
      <c r="PRD664" s="163"/>
      <c r="PRE664" s="163"/>
      <c r="PRF664" s="163"/>
      <c r="PRG664" s="163"/>
      <c r="PRH664" s="163"/>
      <c r="PRI664" s="163"/>
      <c r="PRJ664" s="163"/>
      <c r="PRK664" s="163"/>
      <c r="PRL664" s="163"/>
      <c r="PRM664" s="163"/>
      <c r="PRN664" s="163"/>
      <c r="PRO664" s="163"/>
      <c r="PRP664" s="163"/>
      <c r="PRQ664" s="163"/>
      <c r="PRR664" s="163"/>
      <c r="PRS664" s="163"/>
      <c r="PRT664" s="163"/>
      <c r="PRU664" s="163"/>
      <c r="PRV664" s="163"/>
      <c r="PRW664" s="163"/>
      <c r="PRX664" s="163"/>
      <c r="PRY664" s="163"/>
      <c r="PRZ664" s="163"/>
      <c r="PSA664" s="163"/>
      <c r="PSB664" s="163"/>
      <c r="PSC664" s="163"/>
      <c r="PSD664" s="163"/>
      <c r="PSE664" s="163"/>
      <c r="PSF664" s="163"/>
      <c r="PSG664" s="163"/>
      <c r="PSH664" s="163"/>
      <c r="PSI664" s="163"/>
      <c r="PSJ664" s="163"/>
      <c r="PSK664" s="163"/>
      <c r="PSL664" s="163"/>
      <c r="PSM664" s="163"/>
      <c r="PSN664" s="163"/>
      <c r="PSO664" s="163"/>
      <c r="PSP664" s="163"/>
      <c r="PSQ664" s="163"/>
      <c r="PSR664" s="163"/>
      <c r="PSS664" s="163"/>
      <c r="PST664" s="163"/>
      <c r="PSU664" s="163"/>
      <c r="PSV664" s="163"/>
      <c r="PSW664" s="163"/>
      <c r="PSX664" s="163"/>
      <c r="PSY664" s="163"/>
      <c r="PSZ664" s="163"/>
      <c r="PTA664" s="163"/>
      <c r="PTB664" s="163"/>
      <c r="PTC664" s="163"/>
      <c r="PTD664" s="163"/>
      <c r="PTE664" s="163"/>
      <c r="PTF664" s="163"/>
      <c r="PTG664" s="163"/>
      <c r="PTH664" s="163"/>
      <c r="PTI664" s="163"/>
      <c r="PTJ664" s="163"/>
      <c r="PTK664" s="163"/>
      <c r="PTL664" s="163"/>
      <c r="PTM664" s="163"/>
      <c r="PTN664" s="163"/>
      <c r="PTO664" s="163"/>
      <c r="PTP664" s="163"/>
      <c r="PTQ664" s="163"/>
      <c r="PTR664" s="163"/>
      <c r="PTS664" s="163"/>
      <c r="PTT664" s="163"/>
      <c r="PTU664" s="163"/>
      <c r="PTV664" s="163"/>
      <c r="PTW664" s="163"/>
      <c r="PTX664" s="163"/>
      <c r="PTY664" s="163"/>
      <c r="PTZ664" s="163"/>
      <c r="PUA664" s="163"/>
      <c r="PUB664" s="163"/>
      <c r="PUC664" s="163"/>
      <c r="PUD664" s="163"/>
      <c r="PUE664" s="163"/>
      <c r="PUF664" s="163"/>
      <c r="PUG664" s="163"/>
      <c r="PUH664" s="163"/>
      <c r="PUI664" s="163"/>
      <c r="PUJ664" s="163"/>
      <c r="PUK664" s="163"/>
      <c r="PUL664" s="163"/>
      <c r="PUM664" s="163"/>
      <c r="PUN664" s="163"/>
      <c r="PUO664" s="163"/>
      <c r="PUP664" s="163"/>
      <c r="PUQ664" s="163"/>
      <c r="PUR664" s="163"/>
      <c r="PUS664" s="163"/>
      <c r="PUT664" s="163"/>
      <c r="PUU664" s="163"/>
      <c r="PUV664" s="163"/>
      <c r="PUW664" s="163"/>
      <c r="PUX664" s="163"/>
      <c r="PUY664" s="163"/>
      <c r="PUZ664" s="163"/>
      <c r="PVA664" s="163"/>
      <c r="PVB664" s="163"/>
      <c r="PVC664" s="163"/>
      <c r="PVD664" s="163"/>
      <c r="PVE664" s="163"/>
      <c r="PVF664" s="163"/>
      <c r="PVG664" s="163"/>
      <c r="PVH664" s="163"/>
      <c r="PVI664" s="163"/>
      <c r="PVJ664" s="163"/>
      <c r="PVK664" s="163"/>
      <c r="PVL664" s="163"/>
      <c r="PVM664" s="163"/>
      <c r="PVN664" s="163"/>
      <c r="PVO664" s="163"/>
      <c r="PVP664" s="163"/>
      <c r="PVQ664" s="163"/>
      <c r="PVR664" s="163"/>
      <c r="PVS664" s="163"/>
      <c r="PVT664" s="163"/>
      <c r="PVU664" s="163"/>
      <c r="PVV664" s="163"/>
      <c r="PVW664" s="163"/>
      <c r="PVX664" s="163"/>
      <c r="PVY664" s="163"/>
      <c r="PVZ664" s="163"/>
      <c r="PWA664" s="163"/>
      <c r="PWB664" s="163"/>
      <c r="PWC664" s="163"/>
      <c r="PWD664" s="163"/>
      <c r="PWE664" s="163"/>
      <c r="PWF664" s="163"/>
      <c r="PWG664" s="163"/>
      <c r="PWH664" s="163"/>
      <c r="PWI664" s="163"/>
      <c r="PWJ664" s="163"/>
      <c r="PWK664" s="163"/>
      <c r="PWL664" s="163"/>
      <c r="PWM664" s="163"/>
      <c r="PWN664" s="163"/>
      <c r="PWO664" s="163"/>
      <c r="PWP664" s="163"/>
      <c r="PWQ664" s="163"/>
      <c r="PWR664" s="163"/>
      <c r="PWS664" s="163"/>
      <c r="PWT664" s="163"/>
      <c r="PWU664" s="163"/>
      <c r="PWV664" s="163"/>
      <c r="PWW664" s="163"/>
      <c r="PWX664" s="163"/>
      <c r="PWY664" s="163"/>
      <c r="PWZ664" s="163"/>
      <c r="PXA664" s="163"/>
      <c r="PXB664" s="163"/>
      <c r="PXC664" s="163"/>
      <c r="PXD664" s="163"/>
      <c r="PXE664" s="163"/>
      <c r="PXF664" s="163"/>
      <c r="PXG664" s="163"/>
      <c r="PXH664" s="163"/>
      <c r="PXI664" s="163"/>
      <c r="PXJ664" s="163"/>
      <c r="PXK664" s="163"/>
      <c r="PXL664" s="163"/>
      <c r="PXM664" s="163"/>
      <c r="PXN664" s="163"/>
      <c r="PXO664" s="163"/>
      <c r="PXP664" s="163"/>
      <c r="PXQ664" s="163"/>
      <c r="PXR664" s="163"/>
      <c r="PXS664" s="163"/>
      <c r="PXT664" s="163"/>
      <c r="PXU664" s="163"/>
      <c r="PXV664" s="163"/>
      <c r="PXW664" s="163"/>
      <c r="PXX664" s="163"/>
      <c r="PXY664" s="163"/>
      <c r="PXZ664" s="163"/>
      <c r="PYA664" s="163"/>
      <c r="PYB664" s="163"/>
      <c r="PYC664" s="163"/>
      <c r="PYD664" s="163"/>
      <c r="PYE664" s="163"/>
      <c r="PYF664" s="163"/>
      <c r="PYG664" s="163"/>
      <c r="PYH664" s="163"/>
      <c r="PYI664" s="163"/>
      <c r="PYJ664" s="163"/>
      <c r="PYK664" s="163"/>
      <c r="PYL664" s="163"/>
      <c r="PYM664" s="163"/>
      <c r="PYN664" s="163"/>
      <c r="PYO664" s="163"/>
      <c r="PYP664" s="163"/>
      <c r="PYQ664" s="163"/>
      <c r="PYR664" s="163"/>
      <c r="PYS664" s="163"/>
      <c r="PYT664" s="163"/>
      <c r="PYU664" s="163"/>
      <c r="PYV664" s="163"/>
      <c r="PYW664" s="163"/>
      <c r="PYX664" s="163"/>
      <c r="PYY664" s="163"/>
      <c r="PYZ664" s="163"/>
      <c r="PZA664" s="163"/>
      <c r="PZB664" s="163"/>
      <c r="PZC664" s="163"/>
      <c r="PZD664" s="163"/>
      <c r="PZE664" s="163"/>
      <c r="PZF664" s="163"/>
      <c r="PZG664" s="163"/>
      <c r="PZH664" s="163"/>
      <c r="PZI664" s="163"/>
      <c r="PZJ664" s="163"/>
      <c r="PZK664" s="163"/>
      <c r="PZL664" s="163"/>
      <c r="PZM664" s="163"/>
      <c r="PZN664" s="163"/>
      <c r="PZO664" s="163"/>
      <c r="PZP664" s="163"/>
      <c r="PZQ664" s="163"/>
      <c r="PZR664" s="163"/>
      <c r="PZS664" s="163"/>
      <c r="PZT664" s="163"/>
      <c r="PZU664" s="163"/>
      <c r="PZV664" s="163"/>
      <c r="PZW664" s="163"/>
      <c r="PZX664" s="163"/>
      <c r="PZY664" s="163"/>
      <c r="PZZ664" s="163"/>
      <c r="QAA664" s="163"/>
      <c r="QAB664" s="163"/>
      <c r="QAC664" s="163"/>
      <c r="QAD664" s="163"/>
      <c r="QAE664" s="163"/>
      <c r="QAF664" s="163"/>
      <c r="QAG664" s="163"/>
      <c r="QAH664" s="163"/>
      <c r="QAI664" s="163"/>
      <c r="QAJ664" s="163"/>
      <c r="QAK664" s="163"/>
      <c r="QAL664" s="163"/>
      <c r="QAM664" s="163"/>
      <c r="QAN664" s="163"/>
      <c r="QAO664" s="163"/>
      <c r="QAP664" s="163"/>
      <c r="QAQ664" s="163"/>
      <c r="QAR664" s="163"/>
      <c r="QAS664" s="163"/>
      <c r="QAT664" s="163"/>
      <c r="QAU664" s="163"/>
      <c r="QAV664" s="163"/>
      <c r="QAW664" s="163"/>
      <c r="QAX664" s="163"/>
      <c r="QAY664" s="163"/>
      <c r="QAZ664" s="163"/>
      <c r="QBA664" s="163"/>
      <c r="QBB664" s="163"/>
      <c r="QBC664" s="163"/>
      <c r="QBD664" s="163"/>
      <c r="QBE664" s="163"/>
      <c r="QBF664" s="163"/>
      <c r="QBG664" s="163"/>
      <c r="QBH664" s="163"/>
      <c r="QBI664" s="163"/>
      <c r="QBJ664" s="163"/>
      <c r="QBK664" s="163"/>
      <c r="QBL664" s="163"/>
      <c r="QBM664" s="163"/>
      <c r="QBN664" s="163"/>
      <c r="QBO664" s="163"/>
      <c r="QBP664" s="163"/>
      <c r="QBQ664" s="163"/>
      <c r="QBR664" s="163"/>
      <c r="QBS664" s="163"/>
      <c r="QBT664" s="163"/>
      <c r="QBU664" s="163"/>
      <c r="QBV664" s="163"/>
      <c r="QBW664" s="163"/>
      <c r="QBX664" s="163"/>
      <c r="QBY664" s="163"/>
      <c r="QBZ664" s="163"/>
      <c r="QCA664" s="163"/>
      <c r="QCB664" s="163"/>
      <c r="QCC664" s="163"/>
      <c r="QCD664" s="163"/>
      <c r="QCE664" s="163"/>
      <c r="QCF664" s="163"/>
      <c r="QCG664" s="163"/>
      <c r="QCH664" s="163"/>
      <c r="QCI664" s="163"/>
      <c r="QCJ664" s="163"/>
      <c r="QCK664" s="163"/>
      <c r="QCL664" s="163"/>
      <c r="QCM664" s="163"/>
      <c r="QCN664" s="163"/>
      <c r="QCO664" s="163"/>
      <c r="QCP664" s="163"/>
      <c r="QCQ664" s="163"/>
      <c r="QCR664" s="163"/>
      <c r="QCS664" s="163"/>
      <c r="QCT664" s="163"/>
      <c r="QCU664" s="163"/>
      <c r="QCV664" s="163"/>
      <c r="QCW664" s="163"/>
      <c r="QCX664" s="163"/>
      <c r="QCY664" s="163"/>
      <c r="QCZ664" s="163"/>
      <c r="QDA664" s="163"/>
      <c r="QDB664" s="163"/>
      <c r="QDC664" s="163"/>
      <c r="QDD664" s="163"/>
      <c r="QDE664" s="163"/>
      <c r="QDF664" s="163"/>
      <c r="QDG664" s="163"/>
      <c r="QDH664" s="163"/>
      <c r="QDI664" s="163"/>
      <c r="QDJ664" s="163"/>
      <c r="QDK664" s="163"/>
      <c r="QDL664" s="163"/>
      <c r="QDM664" s="163"/>
      <c r="QDN664" s="163"/>
      <c r="QDO664" s="163"/>
      <c r="QDP664" s="163"/>
      <c r="QDQ664" s="163"/>
      <c r="QDR664" s="163"/>
      <c r="QDS664" s="163"/>
      <c r="QDT664" s="163"/>
      <c r="QDU664" s="163"/>
      <c r="QDV664" s="163"/>
      <c r="QDW664" s="163"/>
      <c r="QDX664" s="163"/>
      <c r="QDY664" s="163"/>
      <c r="QDZ664" s="163"/>
      <c r="QEA664" s="163"/>
      <c r="QEB664" s="163"/>
      <c r="QEC664" s="163"/>
      <c r="QED664" s="163"/>
      <c r="QEE664" s="163"/>
      <c r="QEF664" s="163"/>
      <c r="QEG664" s="163"/>
      <c r="QEH664" s="163"/>
      <c r="QEI664" s="163"/>
      <c r="QEJ664" s="163"/>
      <c r="QEK664" s="163"/>
      <c r="QEL664" s="163"/>
      <c r="QEM664" s="163"/>
      <c r="QEN664" s="163"/>
      <c r="QEO664" s="163"/>
      <c r="QEP664" s="163"/>
      <c r="QEQ664" s="163"/>
      <c r="QER664" s="163"/>
      <c r="QES664" s="163"/>
      <c r="QET664" s="163"/>
      <c r="QEU664" s="163"/>
      <c r="QEV664" s="163"/>
      <c r="QEW664" s="163"/>
      <c r="QEX664" s="163"/>
      <c r="QEY664" s="163"/>
      <c r="QEZ664" s="163"/>
      <c r="QFA664" s="163"/>
      <c r="QFB664" s="163"/>
      <c r="QFC664" s="163"/>
      <c r="QFD664" s="163"/>
      <c r="QFE664" s="163"/>
      <c r="QFF664" s="163"/>
      <c r="QFG664" s="163"/>
      <c r="QFH664" s="163"/>
      <c r="QFI664" s="163"/>
      <c r="QFJ664" s="163"/>
      <c r="QFK664" s="163"/>
      <c r="QFL664" s="163"/>
      <c r="QFM664" s="163"/>
      <c r="QFN664" s="163"/>
      <c r="QFO664" s="163"/>
      <c r="QFP664" s="163"/>
      <c r="QFQ664" s="163"/>
      <c r="QFR664" s="163"/>
      <c r="QFS664" s="163"/>
      <c r="QFT664" s="163"/>
      <c r="QFU664" s="163"/>
      <c r="QFV664" s="163"/>
      <c r="QFW664" s="163"/>
      <c r="QFX664" s="163"/>
      <c r="QFY664" s="163"/>
      <c r="QFZ664" s="163"/>
      <c r="QGA664" s="163"/>
      <c r="QGB664" s="163"/>
      <c r="QGC664" s="163"/>
      <c r="QGD664" s="163"/>
      <c r="QGE664" s="163"/>
      <c r="QGF664" s="163"/>
      <c r="QGG664" s="163"/>
      <c r="QGH664" s="163"/>
      <c r="QGI664" s="163"/>
      <c r="QGJ664" s="163"/>
      <c r="QGK664" s="163"/>
      <c r="QGL664" s="163"/>
      <c r="QGM664" s="163"/>
      <c r="QGN664" s="163"/>
      <c r="QGO664" s="163"/>
      <c r="QGP664" s="163"/>
      <c r="QGQ664" s="163"/>
      <c r="QGR664" s="163"/>
      <c r="QGS664" s="163"/>
      <c r="QGT664" s="163"/>
      <c r="QGU664" s="163"/>
      <c r="QGV664" s="163"/>
      <c r="QGW664" s="163"/>
      <c r="QGX664" s="163"/>
      <c r="QGY664" s="163"/>
      <c r="QGZ664" s="163"/>
      <c r="QHA664" s="163"/>
      <c r="QHB664" s="163"/>
      <c r="QHC664" s="163"/>
      <c r="QHD664" s="163"/>
      <c r="QHE664" s="163"/>
      <c r="QHF664" s="163"/>
      <c r="QHG664" s="163"/>
      <c r="QHH664" s="163"/>
      <c r="QHI664" s="163"/>
      <c r="QHJ664" s="163"/>
      <c r="QHK664" s="163"/>
      <c r="QHL664" s="163"/>
      <c r="QHM664" s="163"/>
      <c r="QHN664" s="163"/>
      <c r="QHO664" s="163"/>
      <c r="QHP664" s="163"/>
      <c r="QHQ664" s="163"/>
      <c r="QHR664" s="163"/>
      <c r="QHS664" s="163"/>
      <c r="QHT664" s="163"/>
      <c r="QHU664" s="163"/>
      <c r="QHV664" s="163"/>
      <c r="QHW664" s="163"/>
      <c r="QHX664" s="163"/>
      <c r="QHY664" s="163"/>
      <c r="QHZ664" s="163"/>
      <c r="QIA664" s="163"/>
      <c r="QIB664" s="163"/>
      <c r="QIC664" s="163"/>
      <c r="QID664" s="163"/>
      <c r="QIE664" s="163"/>
      <c r="QIF664" s="163"/>
      <c r="QIG664" s="163"/>
      <c r="QIH664" s="163"/>
      <c r="QII664" s="163"/>
      <c r="QIJ664" s="163"/>
      <c r="QIK664" s="163"/>
      <c r="QIL664" s="163"/>
      <c r="QIM664" s="163"/>
      <c r="QIN664" s="163"/>
      <c r="QIO664" s="163"/>
      <c r="QIP664" s="163"/>
      <c r="QIQ664" s="163"/>
      <c r="QIR664" s="163"/>
      <c r="QIS664" s="163"/>
      <c r="QIT664" s="163"/>
      <c r="QIU664" s="163"/>
      <c r="QIV664" s="163"/>
      <c r="QIW664" s="163"/>
      <c r="QIX664" s="163"/>
      <c r="QIY664" s="163"/>
      <c r="QIZ664" s="163"/>
      <c r="QJA664" s="163"/>
      <c r="QJB664" s="163"/>
      <c r="QJC664" s="163"/>
      <c r="QJD664" s="163"/>
      <c r="QJE664" s="163"/>
      <c r="QJF664" s="163"/>
      <c r="QJG664" s="163"/>
      <c r="QJH664" s="163"/>
      <c r="QJI664" s="163"/>
      <c r="QJJ664" s="163"/>
      <c r="QJK664" s="163"/>
      <c r="QJL664" s="163"/>
      <c r="QJM664" s="163"/>
      <c r="QJN664" s="163"/>
      <c r="QJO664" s="163"/>
      <c r="QJP664" s="163"/>
      <c r="QJQ664" s="163"/>
      <c r="QJR664" s="163"/>
      <c r="QJS664" s="163"/>
      <c r="QJT664" s="163"/>
      <c r="QJU664" s="163"/>
      <c r="QJV664" s="163"/>
      <c r="QJW664" s="163"/>
      <c r="QJX664" s="163"/>
      <c r="QJY664" s="163"/>
      <c r="QJZ664" s="163"/>
      <c r="QKA664" s="163"/>
      <c r="QKB664" s="163"/>
      <c r="QKC664" s="163"/>
      <c r="QKD664" s="163"/>
      <c r="QKE664" s="163"/>
      <c r="QKF664" s="163"/>
      <c r="QKG664" s="163"/>
      <c r="QKH664" s="163"/>
      <c r="QKI664" s="163"/>
      <c r="QKJ664" s="163"/>
      <c r="QKK664" s="163"/>
      <c r="QKL664" s="163"/>
      <c r="QKM664" s="163"/>
      <c r="QKN664" s="163"/>
      <c r="QKO664" s="163"/>
      <c r="QKP664" s="163"/>
      <c r="QKQ664" s="163"/>
      <c r="QKR664" s="163"/>
      <c r="QKS664" s="163"/>
      <c r="QKT664" s="163"/>
      <c r="QKU664" s="163"/>
      <c r="QKV664" s="163"/>
      <c r="QKW664" s="163"/>
      <c r="QKX664" s="163"/>
      <c r="QKY664" s="163"/>
      <c r="QKZ664" s="163"/>
      <c r="QLA664" s="163"/>
      <c r="QLB664" s="163"/>
      <c r="QLC664" s="163"/>
      <c r="QLD664" s="163"/>
      <c r="QLE664" s="163"/>
      <c r="QLF664" s="163"/>
      <c r="QLG664" s="163"/>
      <c r="QLH664" s="163"/>
      <c r="QLI664" s="163"/>
      <c r="QLJ664" s="163"/>
      <c r="QLK664" s="163"/>
      <c r="QLL664" s="163"/>
      <c r="QLM664" s="163"/>
      <c r="QLN664" s="163"/>
      <c r="QLO664" s="163"/>
      <c r="QLP664" s="163"/>
      <c r="QLQ664" s="163"/>
      <c r="QLR664" s="163"/>
      <c r="QLS664" s="163"/>
      <c r="QLT664" s="163"/>
      <c r="QLU664" s="163"/>
      <c r="QLV664" s="163"/>
      <c r="QLW664" s="163"/>
      <c r="QLX664" s="163"/>
      <c r="QLY664" s="163"/>
      <c r="QLZ664" s="163"/>
      <c r="QMA664" s="163"/>
      <c r="QMB664" s="163"/>
      <c r="QMC664" s="163"/>
      <c r="QMD664" s="163"/>
      <c r="QME664" s="163"/>
      <c r="QMF664" s="163"/>
      <c r="QMG664" s="163"/>
      <c r="QMH664" s="163"/>
      <c r="QMI664" s="163"/>
      <c r="QMJ664" s="163"/>
      <c r="QMK664" s="163"/>
      <c r="QML664" s="163"/>
      <c r="QMM664" s="163"/>
      <c r="QMN664" s="163"/>
      <c r="QMO664" s="163"/>
      <c r="QMP664" s="163"/>
      <c r="QMQ664" s="163"/>
      <c r="QMR664" s="163"/>
      <c r="QMS664" s="163"/>
      <c r="QMT664" s="163"/>
      <c r="QMU664" s="163"/>
      <c r="QMV664" s="163"/>
      <c r="QMW664" s="163"/>
      <c r="QMX664" s="163"/>
      <c r="QMY664" s="163"/>
      <c r="QMZ664" s="163"/>
      <c r="QNA664" s="163"/>
      <c r="QNB664" s="163"/>
      <c r="QNC664" s="163"/>
      <c r="QND664" s="163"/>
      <c r="QNE664" s="163"/>
      <c r="QNF664" s="163"/>
      <c r="QNG664" s="163"/>
      <c r="QNH664" s="163"/>
      <c r="QNI664" s="163"/>
      <c r="QNJ664" s="163"/>
      <c r="QNK664" s="163"/>
      <c r="QNL664" s="163"/>
      <c r="QNM664" s="163"/>
      <c r="QNN664" s="163"/>
      <c r="QNO664" s="163"/>
      <c r="QNP664" s="163"/>
      <c r="QNQ664" s="163"/>
      <c r="QNR664" s="163"/>
      <c r="QNS664" s="163"/>
      <c r="QNT664" s="163"/>
      <c r="QNU664" s="163"/>
      <c r="QNV664" s="163"/>
      <c r="QNW664" s="163"/>
      <c r="QNX664" s="163"/>
      <c r="QNY664" s="163"/>
      <c r="QNZ664" s="163"/>
      <c r="QOA664" s="163"/>
      <c r="QOB664" s="163"/>
      <c r="QOC664" s="163"/>
      <c r="QOD664" s="163"/>
      <c r="QOE664" s="163"/>
      <c r="QOF664" s="163"/>
      <c r="QOG664" s="163"/>
      <c r="QOH664" s="163"/>
      <c r="QOI664" s="163"/>
      <c r="QOJ664" s="163"/>
      <c r="QOK664" s="163"/>
      <c r="QOL664" s="163"/>
      <c r="QOM664" s="163"/>
      <c r="QON664" s="163"/>
      <c r="QOO664" s="163"/>
      <c r="QOP664" s="163"/>
      <c r="QOQ664" s="163"/>
      <c r="QOR664" s="163"/>
      <c r="QOS664" s="163"/>
      <c r="QOT664" s="163"/>
      <c r="QOU664" s="163"/>
      <c r="QOV664" s="163"/>
      <c r="QOW664" s="163"/>
      <c r="QOX664" s="163"/>
      <c r="QOY664" s="163"/>
      <c r="QOZ664" s="163"/>
      <c r="QPA664" s="163"/>
      <c r="QPB664" s="163"/>
      <c r="QPC664" s="163"/>
      <c r="QPD664" s="163"/>
      <c r="QPE664" s="163"/>
      <c r="QPF664" s="163"/>
      <c r="QPG664" s="163"/>
      <c r="QPH664" s="163"/>
      <c r="QPI664" s="163"/>
      <c r="QPJ664" s="163"/>
      <c r="QPK664" s="163"/>
      <c r="QPL664" s="163"/>
      <c r="QPM664" s="163"/>
      <c r="QPN664" s="163"/>
      <c r="QPO664" s="163"/>
      <c r="QPP664" s="163"/>
      <c r="QPQ664" s="163"/>
      <c r="QPR664" s="163"/>
      <c r="QPS664" s="163"/>
      <c r="QPT664" s="163"/>
      <c r="QPU664" s="163"/>
      <c r="QPV664" s="163"/>
      <c r="QPW664" s="163"/>
      <c r="QPX664" s="163"/>
      <c r="QPY664" s="163"/>
      <c r="QPZ664" s="163"/>
      <c r="QQA664" s="163"/>
      <c r="QQB664" s="163"/>
      <c r="QQC664" s="163"/>
      <c r="QQD664" s="163"/>
      <c r="QQE664" s="163"/>
      <c r="QQF664" s="163"/>
      <c r="QQG664" s="163"/>
      <c r="QQH664" s="163"/>
      <c r="QQI664" s="163"/>
      <c r="QQJ664" s="163"/>
      <c r="QQK664" s="163"/>
      <c r="QQL664" s="163"/>
      <c r="QQM664" s="163"/>
      <c r="QQN664" s="163"/>
      <c r="QQO664" s="163"/>
      <c r="QQP664" s="163"/>
      <c r="QQQ664" s="163"/>
      <c r="QQR664" s="163"/>
      <c r="QQS664" s="163"/>
      <c r="QQT664" s="163"/>
      <c r="QQU664" s="163"/>
      <c r="QQV664" s="163"/>
      <c r="QQW664" s="163"/>
      <c r="QQX664" s="163"/>
      <c r="QQY664" s="163"/>
      <c r="QQZ664" s="163"/>
      <c r="QRA664" s="163"/>
      <c r="QRB664" s="163"/>
      <c r="QRC664" s="163"/>
      <c r="QRD664" s="163"/>
      <c r="QRE664" s="163"/>
      <c r="QRF664" s="163"/>
      <c r="QRG664" s="163"/>
      <c r="QRH664" s="163"/>
      <c r="QRI664" s="163"/>
      <c r="QRJ664" s="163"/>
      <c r="QRK664" s="163"/>
      <c r="QRL664" s="163"/>
      <c r="QRM664" s="163"/>
      <c r="QRN664" s="163"/>
      <c r="QRO664" s="163"/>
      <c r="QRP664" s="163"/>
      <c r="QRQ664" s="163"/>
      <c r="QRR664" s="163"/>
      <c r="QRS664" s="163"/>
      <c r="QRT664" s="163"/>
      <c r="QRU664" s="163"/>
      <c r="QRV664" s="163"/>
      <c r="QRW664" s="163"/>
      <c r="QRX664" s="163"/>
      <c r="QRY664" s="163"/>
      <c r="QRZ664" s="163"/>
      <c r="QSA664" s="163"/>
      <c r="QSB664" s="163"/>
      <c r="QSC664" s="163"/>
      <c r="QSD664" s="163"/>
      <c r="QSE664" s="163"/>
      <c r="QSF664" s="163"/>
      <c r="QSG664" s="163"/>
      <c r="QSH664" s="163"/>
      <c r="QSI664" s="163"/>
      <c r="QSJ664" s="163"/>
      <c r="QSK664" s="163"/>
      <c r="QSL664" s="163"/>
      <c r="QSM664" s="163"/>
      <c r="QSN664" s="163"/>
      <c r="QSO664" s="163"/>
      <c r="QSP664" s="163"/>
      <c r="QSQ664" s="163"/>
      <c r="QSR664" s="163"/>
      <c r="QSS664" s="163"/>
      <c r="QST664" s="163"/>
      <c r="QSU664" s="163"/>
      <c r="QSV664" s="163"/>
      <c r="QSW664" s="163"/>
      <c r="QSX664" s="163"/>
      <c r="QSY664" s="163"/>
      <c r="QSZ664" s="163"/>
      <c r="QTA664" s="163"/>
      <c r="QTB664" s="163"/>
      <c r="QTC664" s="163"/>
      <c r="QTD664" s="163"/>
      <c r="QTE664" s="163"/>
      <c r="QTF664" s="163"/>
      <c r="QTG664" s="163"/>
      <c r="QTH664" s="163"/>
      <c r="QTI664" s="163"/>
      <c r="QTJ664" s="163"/>
      <c r="QTK664" s="163"/>
      <c r="QTL664" s="163"/>
      <c r="QTM664" s="163"/>
      <c r="QTN664" s="163"/>
      <c r="QTO664" s="163"/>
      <c r="QTP664" s="163"/>
      <c r="QTQ664" s="163"/>
      <c r="QTR664" s="163"/>
      <c r="QTS664" s="163"/>
      <c r="QTT664" s="163"/>
      <c r="QTU664" s="163"/>
      <c r="QTV664" s="163"/>
      <c r="QTW664" s="163"/>
      <c r="QTX664" s="163"/>
      <c r="QTY664" s="163"/>
      <c r="QTZ664" s="163"/>
      <c r="QUA664" s="163"/>
      <c r="QUB664" s="163"/>
      <c r="QUC664" s="163"/>
      <c r="QUD664" s="163"/>
      <c r="QUE664" s="163"/>
      <c r="QUF664" s="163"/>
      <c r="QUG664" s="163"/>
      <c r="QUH664" s="163"/>
      <c r="QUI664" s="163"/>
      <c r="QUJ664" s="163"/>
      <c r="QUK664" s="163"/>
      <c r="QUL664" s="163"/>
      <c r="QUM664" s="163"/>
      <c r="QUN664" s="163"/>
      <c r="QUO664" s="163"/>
      <c r="QUP664" s="163"/>
      <c r="QUQ664" s="163"/>
      <c r="QUR664" s="163"/>
      <c r="QUS664" s="163"/>
      <c r="QUT664" s="163"/>
      <c r="QUU664" s="163"/>
      <c r="QUV664" s="163"/>
      <c r="QUW664" s="163"/>
      <c r="QUX664" s="163"/>
      <c r="QUY664" s="163"/>
      <c r="QUZ664" s="163"/>
      <c r="QVA664" s="163"/>
      <c r="QVB664" s="163"/>
      <c r="QVC664" s="163"/>
      <c r="QVD664" s="163"/>
      <c r="QVE664" s="163"/>
      <c r="QVF664" s="163"/>
      <c r="QVG664" s="163"/>
      <c r="QVH664" s="163"/>
      <c r="QVI664" s="163"/>
      <c r="QVJ664" s="163"/>
      <c r="QVK664" s="163"/>
      <c r="QVL664" s="163"/>
      <c r="QVM664" s="163"/>
      <c r="QVN664" s="163"/>
      <c r="QVO664" s="163"/>
      <c r="QVP664" s="163"/>
      <c r="QVQ664" s="163"/>
      <c r="QVR664" s="163"/>
      <c r="QVS664" s="163"/>
      <c r="QVT664" s="163"/>
      <c r="QVU664" s="163"/>
      <c r="QVV664" s="163"/>
      <c r="QVW664" s="163"/>
      <c r="QVX664" s="163"/>
      <c r="QVY664" s="163"/>
      <c r="QVZ664" s="163"/>
      <c r="QWA664" s="163"/>
      <c r="QWB664" s="163"/>
      <c r="QWC664" s="163"/>
      <c r="QWD664" s="163"/>
      <c r="QWE664" s="163"/>
      <c r="QWF664" s="163"/>
      <c r="QWG664" s="163"/>
      <c r="QWH664" s="163"/>
      <c r="QWI664" s="163"/>
      <c r="QWJ664" s="163"/>
      <c r="QWK664" s="163"/>
      <c r="QWL664" s="163"/>
      <c r="QWM664" s="163"/>
      <c r="QWN664" s="163"/>
      <c r="QWO664" s="163"/>
      <c r="QWP664" s="163"/>
      <c r="QWQ664" s="163"/>
      <c r="QWR664" s="163"/>
      <c r="QWS664" s="163"/>
      <c r="QWT664" s="163"/>
      <c r="QWU664" s="163"/>
      <c r="QWV664" s="163"/>
      <c r="QWW664" s="163"/>
      <c r="QWX664" s="163"/>
      <c r="QWY664" s="163"/>
      <c r="QWZ664" s="163"/>
      <c r="QXA664" s="163"/>
      <c r="QXB664" s="163"/>
      <c r="QXC664" s="163"/>
      <c r="QXD664" s="163"/>
      <c r="QXE664" s="163"/>
      <c r="QXF664" s="163"/>
      <c r="QXG664" s="163"/>
      <c r="QXH664" s="163"/>
      <c r="QXI664" s="163"/>
      <c r="QXJ664" s="163"/>
      <c r="QXK664" s="163"/>
      <c r="QXL664" s="163"/>
      <c r="QXM664" s="163"/>
      <c r="QXN664" s="163"/>
      <c r="QXO664" s="163"/>
      <c r="QXP664" s="163"/>
      <c r="QXQ664" s="163"/>
      <c r="QXR664" s="163"/>
      <c r="QXS664" s="163"/>
      <c r="QXT664" s="163"/>
      <c r="QXU664" s="163"/>
      <c r="QXV664" s="163"/>
      <c r="QXW664" s="163"/>
      <c r="QXX664" s="163"/>
      <c r="QXY664" s="163"/>
      <c r="QXZ664" s="163"/>
      <c r="QYA664" s="163"/>
      <c r="QYB664" s="163"/>
      <c r="QYC664" s="163"/>
      <c r="QYD664" s="163"/>
      <c r="QYE664" s="163"/>
      <c r="QYF664" s="163"/>
      <c r="QYG664" s="163"/>
      <c r="QYH664" s="163"/>
      <c r="QYI664" s="163"/>
      <c r="QYJ664" s="163"/>
      <c r="QYK664" s="163"/>
      <c r="QYL664" s="163"/>
      <c r="QYM664" s="163"/>
      <c r="QYN664" s="163"/>
      <c r="QYO664" s="163"/>
      <c r="QYP664" s="163"/>
      <c r="QYQ664" s="163"/>
      <c r="QYR664" s="163"/>
      <c r="QYS664" s="163"/>
      <c r="QYT664" s="163"/>
      <c r="QYU664" s="163"/>
      <c r="QYV664" s="163"/>
      <c r="QYW664" s="163"/>
      <c r="QYX664" s="163"/>
      <c r="QYY664" s="163"/>
      <c r="QYZ664" s="163"/>
      <c r="QZA664" s="163"/>
      <c r="QZB664" s="163"/>
      <c r="QZC664" s="163"/>
      <c r="QZD664" s="163"/>
      <c r="QZE664" s="163"/>
      <c r="QZF664" s="163"/>
      <c r="QZG664" s="163"/>
      <c r="QZH664" s="163"/>
      <c r="QZI664" s="163"/>
      <c r="QZJ664" s="163"/>
      <c r="QZK664" s="163"/>
      <c r="QZL664" s="163"/>
      <c r="QZM664" s="163"/>
      <c r="QZN664" s="163"/>
      <c r="QZO664" s="163"/>
      <c r="QZP664" s="163"/>
      <c r="QZQ664" s="163"/>
      <c r="QZR664" s="163"/>
      <c r="QZS664" s="163"/>
      <c r="QZT664" s="163"/>
      <c r="QZU664" s="163"/>
      <c r="QZV664" s="163"/>
      <c r="QZW664" s="163"/>
      <c r="QZX664" s="163"/>
      <c r="QZY664" s="163"/>
      <c r="QZZ664" s="163"/>
      <c r="RAA664" s="163"/>
      <c r="RAB664" s="163"/>
      <c r="RAC664" s="163"/>
      <c r="RAD664" s="163"/>
      <c r="RAE664" s="163"/>
      <c r="RAF664" s="163"/>
      <c r="RAG664" s="163"/>
      <c r="RAH664" s="163"/>
      <c r="RAI664" s="163"/>
      <c r="RAJ664" s="163"/>
      <c r="RAK664" s="163"/>
      <c r="RAL664" s="163"/>
      <c r="RAM664" s="163"/>
      <c r="RAN664" s="163"/>
      <c r="RAO664" s="163"/>
      <c r="RAP664" s="163"/>
      <c r="RAQ664" s="163"/>
      <c r="RAR664" s="163"/>
      <c r="RAS664" s="163"/>
      <c r="RAT664" s="163"/>
      <c r="RAU664" s="163"/>
      <c r="RAV664" s="163"/>
      <c r="RAW664" s="163"/>
      <c r="RAX664" s="163"/>
      <c r="RAY664" s="163"/>
      <c r="RAZ664" s="163"/>
      <c r="RBA664" s="163"/>
      <c r="RBB664" s="163"/>
      <c r="RBC664" s="163"/>
      <c r="RBD664" s="163"/>
      <c r="RBE664" s="163"/>
      <c r="RBF664" s="163"/>
      <c r="RBG664" s="163"/>
      <c r="RBH664" s="163"/>
      <c r="RBI664" s="163"/>
      <c r="RBJ664" s="163"/>
      <c r="RBK664" s="163"/>
      <c r="RBL664" s="163"/>
      <c r="RBM664" s="163"/>
      <c r="RBN664" s="163"/>
      <c r="RBO664" s="163"/>
      <c r="RBP664" s="163"/>
      <c r="RBQ664" s="163"/>
      <c r="RBR664" s="163"/>
      <c r="RBS664" s="163"/>
      <c r="RBT664" s="163"/>
      <c r="RBU664" s="163"/>
      <c r="RBV664" s="163"/>
      <c r="RBW664" s="163"/>
      <c r="RBX664" s="163"/>
      <c r="RBY664" s="163"/>
      <c r="RBZ664" s="163"/>
      <c r="RCA664" s="163"/>
      <c r="RCB664" s="163"/>
      <c r="RCC664" s="163"/>
      <c r="RCD664" s="163"/>
      <c r="RCE664" s="163"/>
      <c r="RCF664" s="163"/>
      <c r="RCG664" s="163"/>
      <c r="RCH664" s="163"/>
      <c r="RCI664" s="163"/>
      <c r="RCJ664" s="163"/>
      <c r="RCK664" s="163"/>
      <c r="RCL664" s="163"/>
      <c r="RCM664" s="163"/>
      <c r="RCN664" s="163"/>
      <c r="RCO664" s="163"/>
      <c r="RCP664" s="163"/>
      <c r="RCQ664" s="163"/>
      <c r="RCR664" s="163"/>
      <c r="RCS664" s="163"/>
      <c r="RCT664" s="163"/>
      <c r="RCU664" s="163"/>
      <c r="RCV664" s="163"/>
      <c r="RCW664" s="163"/>
      <c r="RCX664" s="163"/>
      <c r="RCY664" s="163"/>
      <c r="RCZ664" s="163"/>
      <c r="RDA664" s="163"/>
      <c r="RDB664" s="163"/>
      <c r="RDC664" s="163"/>
      <c r="RDD664" s="163"/>
      <c r="RDE664" s="163"/>
      <c r="RDF664" s="163"/>
      <c r="RDG664" s="163"/>
      <c r="RDH664" s="163"/>
      <c r="RDI664" s="163"/>
      <c r="RDJ664" s="163"/>
      <c r="RDK664" s="163"/>
      <c r="RDL664" s="163"/>
      <c r="RDM664" s="163"/>
      <c r="RDN664" s="163"/>
      <c r="RDO664" s="163"/>
      <c r="RDP664" s="163"/>
      <c r="RDQ664" s="163"/>
      <c r="RDR664" s="163"/>
      <c r="RDS664" s="163"/>
      <c r="RDT664" s="163"/>
      <c r="RDU664" s="163"/>
      <c r="RDV664" s="163"/>
      <c r="RDW664" s="163"/>
      <c r="RDX664" s="163"/>
      <c r="RDY664" s="163"/>
      <c r="RDZ664" s="163"/>
      <c r="REA664" s="163"/>
      <c r="REB664" s="163"/>
      <c r="REC664" s="163"/>
      <c r="RED664" s="163"/>
      <c r="REE664" s="163"/>
      <c r="REF664" s="163"/>
      <c r="REG664" s="163"/>
      <c r="REH664" s="163"/>
      <c r="REI664" s="163"/>
      <c r="REJ664" s="163"/>
      <c r="REK664" s="163"/>
      <c r="REL664" s="163"/>
      <c r="REM664" s="163"/>
      <c r="REN664" s="163"/>
      <c r="REO664" s="163"/>
      <c r="REP664" s="163"/>
      <c r="REQ664" s="163"/>
      <c r="RER664" s="163"/>
      <c r="RES664" s="163"/>
      <c r="RET664" s="163"/>
      <c r="REU664" s="163"/>
      <c r="REV664" s="163"/>
      <c r="REW664" s="163"/>
      <c r="REX664" s="163"/>
      <c r="REY664" s="163"/>
      <c r="REZ664" s="163"/>
      <c r="RFA664" s="163"/>
      <c r="RFB664" s="163"/>
      <c r="RFC664" s="163"/>
      <c r="RFD664" s="163"/>
      <c r="RFE664" s="163"/>
      <c r="RFF664" s="163"/>
      <c r="RFG664" s="163"/>
      <c r="RFH664" s="163"/>
      <c r="RFI664" s="163"/>
      <c r="RFJ664" s="163"/>
      <c r="RFK664" s="163"/>
      <c r="RFL664" s="163"/>
      <c r="RFM664" s="163"/>
      <c r="RFN664" s="163"/>
      <c r="RFO664" s="163"/>
      <c r="RFP664" s="163"/>
      <c r="RFQ664" s="163"/>
      <c r="RFR664" s="163"/>
      <c r="RFS664" s="163"/>
      <c r="RFT664" s="163"/>
      <c r="RFU664" s="163"/>
      <c r="RFV664" s="163"/>
      <c r="RFW664" s="163"/>
      <c r="RFX664" s="163"/>
      <c r="RFY664" s="163"/>
      <c r="RFZ664" s="163"/>
      <c r="RGA664" s="163"/>
      <c r="RGB664" s="163"/>
      <c r="RGC664" s="163"/>
      <c r="RGD664" s="163"/>
      <c r="RGE664" s="163"/>
      <c r="RGF664" s="163"/>
      <c r="RGG664" s="163"/>
      <c r="RGH664" s="163"/>
      <c r="RGI664" s="163"/>
      <c r="RGJ664" s="163"/>
      <c r="RGK664" s="163"/>
      <c r="RGL664" s="163"/>
      <c r="RGM664" s="163"/>
      <c r="RGN664" s="163"/>
      <c r="RGO664" s="163"/>
      <c r="RGP664" s="163"/>
      <c r="RGQ664" s="163"/>
      <c r="RGR664" s="163"/>
      <c r="RGS664" s="163"/>
      <c r="RGT664" s="163"/>
      <c r="RGU664" s="163"/>
      <c r="RGV664" s="163"/>
      <c r="RGW664" s="163"/>
      <c r="RGX664" s="163"/>
      <c r="RGY664" s="163"/>
      <c r="RGZ664" s="163"/>
      <c r="RHA664" s="163"/>
      <c r="RHB664" s="163"/>
      <c r="RHC664" s="163"/>
      <c r="RHD664" s="163"/>
      <c r="RHE664" s="163"/>
      <c r="RHF664" s="163"/>
      <c r="RHG664" s="163"/>
      <c r="RHH664" s="163"/>
      <c r="RHI664" s="163"/>
      <c r="RHJ664" s="163"/>
      <c r="RHK664" s="163"/>
      <c r="RHL664" s="163"/>
      <c r="RHM664" s="163"/>
      <c r="RHN664" s="163"/>
      <c r="RHO664" s="163"/>
      <c r="RHP664" s="163"/>
      <c r="RHQ664" s="163"/>
      <c r="RHR664" s="163"/>
      <c r="RHS664" s="163"/>
      <c r="RHT664" s="163"/>
      <c r="RHU664" s="163"/>
      <c r="RHV664" s="163"/>
      <c r="RHW664" s="163"/>
      <c r="RHX664" s="163"/>
      <c r="RHY664" s="163"/>
      <c r="RHZ664" s="163"/>
      <c r="RIA664" s="163"/>
      <c r="RIB664" s="163"/>
      <c r="RIC664" s="163"/>
      <c r="RID664" s="163"/>
      <c r="RIE664" s="163"/>
      <c r="RIF664" s="163"/>
      <c r="RIG664" s="163"/>
      <c r="RIH664" s="163"/>
      <c r="RII664" s="163"/>
      <c r="RIJ664" s="163"/>
      <c r="RIK664" s="163"/>
      <c r="RIL664" s="163"/>
      <c r="RIM664" s="163"/>
      <c r="RIN664" s="163"/>
      <c r="RIO664" s="163"/>
      <c r="RIP664" s="163"/>
      <c r="RIQ664" s="163"/>
      <c r="RIR664" s="163"/>
      <c r="RIS664" s="163"/>
      <c r="RIT664" s="163"/>
      <c r="RIU664" s="163"/>
      <c r="RIV664" s="163"/>
      <c r="RIW664" s="163"/>
      <c r="RIX664" s="163"/>
      <c r="RIY664" s="163"/>
      <c r="RIZ664" s="163"/>
      <c r="RJA664" s="163"/>
      <c r="RJB664" s="163"/>
      <c r="RJC664" s="163"/>
      <c r="RJD664" s="163"/>
      <c r="RJE664" s="163"/>
      <c r="RJF664" s="163"/>
      <c r="RJG664" s="163"/>
      <c r="RJH664" s="163"/>
      <c r="RJI664" s="163"/>
      <c r="RJJ664" s="163"/>
      <c r="RJK664" s="163"/>
      <c r="RJL664" s="163"/>
      <c r="RJM664" s="163"/>
      <c r="RJN664" s="163"/>
      <c r="RJO664" s="163"/>
      <c r="RJP664" s="163"/>
      <c r="RJQ664" s="163"/>
      <c r="RJR664" s="163"/>
      <c r="RJS664" s="163"/>
      <c r="RJT664" s="163"/>
      <c r="RJU664" s="163"/>
      <c r="RJV664" s="163"/>
      <c r="RJW664" s="163"/>
      <c r="RJX664" s="163"/>
      <c r="RJY664" s="163"/>
      <c r="RJZ664" s="163"/>
      <c r="RKA664" s="163"/>
      <c r="RKB664" s="163"/>
      <c r="RKC664" s="163"/>
      <c r="RKD664" s="163"/>
      <c r="RKE664" s="163"/>
      <c r="RKF664" s="163"/>
      <c r="RKG664" s="163"/>
      <c r="RKH664" s="163"/>
      <c r="RKI664" s="163"/>
      <c r="RKJ664" s="163"/>
      <c r="RKK664" s="163"/>
      <c r="RKL664" s="163"/>
      <c r="RKM664" s="163"/>
      <c r="RKN664" s="163"/>
      <c r="RKO664" s="163"/>
      <c r="RKP664" s="163"/>
      <c r="RKQ664" s="163"/>
      <c r="RKR664" s="163"/>
      <c r="RKS664" s="163"/>
      <c r="RKT664" s="163"/>
      <c r="RKU664" s="163"/>
      <c r="RKV664" s="163"/>
      <c r="RKW664" s="163"/>
      <c r="RKX664" s="163"/>
      <c r="RKY664" s="163"/>
      <c r="RKZ664" s="163"/>
      <c r="RLA664" s="163"/>
      <c r="RLB664" s="163"/>
      <c r="RLC664" s="163"/>
      <c r="RLD664" s="163"/>
      <c r="RLE664" s="163"/>
      <c r="RLF664" s="163"/>
      <c r="RLG664" s="163"/>
      <c r="RLH664" s="163"/>
      <c r="RLI664" s="163"/>
      <c r="RLJ664" s="163"/>
      <c r="RLK664" s="163"/>
      <c r="RLL664" s="163"/>
      <c r="RLM664" s="163"/>
      <c r="RLN664" s="163"/>
      <c r="RLO664" s="163"/>
      <c r="RLP664" s="163"/>
      <c r="RLQ664" s="163"/>
      <c r="RLR664" s="163"/>
      <c r="RLS664" s="163"/>
      <c r="RLT664" s="163"/>
      <c r="RLU664" s="163"/>
      <c r="RLV664" s="163"/>
      <c r="RLW664" s="163"/>
      <c r="RLX664" s="163"/>
      <c r="RLY664" s="163"/>
      <c r="RLZ664" s="163"/>
      <c r="RMA664" s="163"/>
      <c r="RMB664" s="163"/>
      <c r="RMC664" s="163"/>
      <c r="RMD664" s="163"/>
      <c r="RME664" s="163"/>
      <c r="RMF664" s="163"/>
      <c r="RMG664" s="163"/>
      <c r="RMH664" s="163"/>
      <c r="RMI664" s="163"/>
      <c r="RMJ664" s="163"/>
      <c r="RMK664" s="163"/>
      <c r="RML664" s="163"/>
      <c r="RMM664" s="163"/>
      <c r="RMN664" s="163"/>
      <c r="RMO664" s="163"/>
      <c r="RMP664" s="163"/>
      <c r="RMQ664" s="163"/>
      <c r="RMR664" s="163"/>
      <c r="RMS664" s="163"/>
      <c r="RMT664" s="163"/>
      <c r="RMU664" s="163"/>
      <c r="RMV664" s="163"/>
      <c r="RMW664" s="163"/>
      <c r="RMX664" s="163"/>
      <c r="RMY664" s="163"/>
      <c r="RMZ664" s="163"/>
      <c r="RNA664" s="163"/>
      <c r="RNB664" s="163"/>
      <c r="RNC664" s="163"/>
      <c r="RND664" s="163"/>
      <c r="RNE664" s="163"/>
      <c r="RNF664" s="163"/>
      <c r="RNG664" s="163"/>
      <c r="RNH664" s="163"/>
      <c r="RNI664" s="163"/>
      <c r="RNJ664" s="163"/>
      <c r="RNK664" s="163"/>
      <c r="RNL664" s="163"/>
      <c r="RNM664" s="163"/>
      <c r="RNN664" s="163"/>
      <c r="RNO664" s="163"/>
      <c r="RNP664" s="163"/>
      <c r="RNQ664" s="163"/>
      <c r="RNR664" s="163"/>
      <c r="RNS664" s="163"/>
      <c r="RNT664" s="163"/>
      <c r="RNU664" s="163"/>
      <c r="RNV664" s="163"/>
      <c r="RNW664" s="163"/>
      <c r="RNX664" s="163"/>
      <c r="RNY664" s="163"/>
      <c r="RNZ664" s="163"/>
      <c r="ROA664" s="163"/>
      <c r="ROB664" s="163"/>
      <c r="ROC664" s="163"/>
      <c r="ROD664" s="163"/>
      <c r="ROE664" s="163"/>
      <c r="ROF664" s="163"/>
      <c r="ROG664" s="163"/>
      <c r="ROH664" s="163"/>
      <c r="ROI664" s="163"/>
      <c r="ROJ664" s="163"/>
      <c r="ROK664" s="163"/>
      <c r="ROL664" s="163"/>
      <c r="ROM664" s="163"/>
      <c r="RON664" s="163"/>
      <c r="ROO664" s="163"/>
      <c r="ROP664" s="163"/>
      <c r="ROQ664" s="163"/>
      <c r="ROR664" s="163"/>
      <c r="ROS664" s="163"/>
      <c r="ROT664" s="163"/>
      <c r="ROU664" s="163"/>
      <c r="ROV664" s="163"/>
      <c r="ROW664" s="163"/>
      <c r="ROX664" s="163"/>
      <c r="ROY664" s="163"/>
      <c r="ROZ664" s="163"/>
      <c r="RPA664" s="163"/>
      <c r="RPB664" s="163"/>
      <c r="RPC664" s="163"/>
      <c r="RPD664" s="163"/>
      <c r="RPE664" s="163"/>
      <c r="RPF664" s="163"/>
      <c r="RPG664" s="163"/>
      <c r="RPH664" s="163"/>
      <c r="RPI664" s="163"/>
      <c r="RPJ664" s="163"/>
      <c r="RPK664" s="163"/>
      <c r="RPL664" s="163"/>
      <c r="RPM664" s="163"/>
      <c r="RPN664" s="163"/>
      <c r="RPO664" s="163"/>
      <c r="RPP664" s="163"/>
      <c r="RPQ664" s="163"/>
      <c r="RPR664" s="163"/>
      <c r="RPS664" s="163"/>
      <c r="RPT664" s="163"/>
      <c r="RPU664" s="163"/>
      <c r="RPV664" s="163"/>
      <c r="RPW664" s="163"/>
      <c r="RPX664" s="163"/>
      <c r="RPY664" s="163"/>
      <c r="RPZ664" s="163"/>
      <c r="RQA664" s="163"/>
      <c r="RQB664" s="163"/>
      <c r="RQC664" s="163"/>
      <c r="RQD664" s="163"/>
      <c r="RQE664" s="163"/>
      <c r="RQF664" s="163"/>
      <c r="RQG664" s="163"/>
      <c r="RQH664" s="163"/>
      <c r="RQI664" s="163"/>
      <c r="RQJ664" s="163"/>
      <c r="RQK664" s="163"/>
      <c r="RQL664" s="163"/>
      <c r="RQM664" s="163"/>
      <c r="RQN664" s="163"/>
      <c r="RQO664" s="163"/>
      <c r="RQP664" s="163"/>
      <c r="RQQ664" s="163"/>
      <c r="RQR664" s="163"/>
      <c r="RQS664" s="163"/>
      <c r="RQT664" s="163"/>
      <c r="RQU664" s="163"/>
      <c r="RQV664" s="163"/>
      <c r="RQW664" s="163"/>
      <c r="RQX664" s="163"/>
      <c r="RQY664" s="163"/>
      <c r="RQZ664" s="163"/>
      <c r="RRA664" s="163"/>
      <c r="RRB664" s="163"/>
      <c r="RRC664" s="163"/>
      <c r="RRD664" s="163"/>
      <c r="RRE664" s="163"/>
      <c r="RRF664" s="163"/>
      <c r="RRG664" s="163"/>
      <c r="RRH664" s="163"/>
      <c r="RRI664" s="163"/>
      <c r="RRJ664" s="163"/>
      <c r="RRK664" s="163"/>
      <c r="RRL664" s="163"/>
      <c r="RRM664" s="163"/>
      <c r="RRN664" s="163"/>
      <c r="RRO664" s="163"/>
      <c r="RRP664" s="163"/>
      <c r="RRQ664" s="163"/>
      <c r="RRR664" s="163"/>
      <c r="RRS664" s="163"/>
      <c r="RRT664" s="163"/>
      <c r="RRU664" s="163"/>
      <c r="RRV664" s="163"/>
      <c r="RRW664" s="163"/>
      <c r="RRX664" s="163"/>
      <c r="RRY664" s="163"/>
      <c r="RRZ664" s="163"/>
      <c r="RSA664" s="163"/>
      <c r="RSB664" s="163"/>
      <c r="RSC664" s="163"/>
      <c r="RSD664" s="163"/>
      <c r="RSE664" s="163"/>
      <c r="RSF664" s="163"/>
      <c r="RSG664" s="163"/>
      <c r="RSH664" s="163"/>
      <c r="RSI664" s="163"/>
      <c r="RSJ664" s="163"/>
      <c r="RSK664" s="163"/>
      <c r="RSL664" s="163"/>
      <c r="RSM664" s="163"/>
      <c r="RSN664" s="163"/>
      <c r="RSO664" s="163"/>
      <c r="RSP664" s="163"/>
      <c r="RSQ664" s="163"/>
      <c r="RSR664" s="163"/>
      <c r="RSS664" s="163"/>
      <c r="RST664" s="163"/>
      <c r="RSU664" s="163"/>
      <c r="RSV664" s="163"/>
      <c r="RSW664" s="163"/>
      <c r="RSX664" s="163"/>
      <c r="RSY664" s="163"/>
      <c r="RSZ664" s="163"/>
      <c r="RTA664" s="163"/>
      <c r="RTB664" s="163"/>
      <c r="RTC664" s="163"/>
      <c r="RTD664" s="163"/>
      <c r="RTE664" s="163"/>
      <c r="RTF664" s="163"/>
      <c r="RTG664" s="163"/>
      <c r="RTH664" s="163"/>
      <c r="RTI664" s="163"/>
      <c r="RTJ664" s="163"/>
      <c r="RTK664" s="163"/>
      <c r="RTL664" s="163"/>
      <c r="RTM664" s="163"/>
      <c r="RTN664" s="163"/>
      <c r="RTO664" s="163"/>
      <c r="RTP664" s="163"/>
      <c r="RTQ664" s="163"/>
      <c r="RTR664" s="163"/>
      <c r="RTS664" s="163"/>
      <c r="RTT664" s="163"/>
      <c r="RTU664" s="163"/>
      <c r="RTV664" s="163"/>
      <c r="RTW664" s="163"/>
      <c r="RTX664" s="163"/>
      <c r="RTY664" s="163"/>
      <c r="RTZ664" s="163"/>
      <c r="RUA664" s="163"/>
      <c r="RUB664" s="163"/>
      <c r="RUC664" s="163"/>
      <c r="RUD664" s="163"/>
      <c r="RUE664" s="163"/>
      <c r="RUF664" s="163"/>
      <c r="RUG664" s="163"/>
      <c r="RUH664" s="163"/>
      <c r="RUI664" s="163"/>
      <c r="RUJ664" s="163"/>
      <c r="RUK664" s="163"/>
      <c r="RUL664" s="163"/>
      <c r="RUM664" s="163"/>
      <c r="RUN664" s="163"/>
      <c r="RUO664" s="163"/>
      <c r="RUP664" s="163"/>
      <c r="RUQ664" s="163"/>
      <c r="RUR664" s="163"/>
      <c r="RUS664" s="163"/>
      <c r="RUT664" s="163"/>
      <c r="RUU664" s="163"/>
      <c r="RUV664" s="163"/>
      <c r="RUW664" s="163"/>
      <c r="RUX664" s="163"/>
      <c r="RUY664" s="163"/>
      <c r="RUZ664" s="163"/>
      <c r="RVA664" s="163"/>
      <c r="RVB664" s="163"/>
      <c r="RVC664" s="163"/>
      <c r="RVD664" s="163"/>
      <c r="RVE664" s="163"/>
      <c r="RVF664" s="163"/>
      <c r="RVG664" s="163"/>
      <c r="RVH664" s="163"/>
      <c r="RVI664" s="163"/>
      <c r="RVJ664" s="163"/>
      <c r="RVK664" s="163"/>
      <c r="RVL664" s="163"/>
      <c r="RVM664" s="163"/>
      <c r="RVN664" s="163"/>
      <c r="RVO664" s="163"/>
      <c r="RVP664" s="163"/>
      <c r="RVQ664" s="163"/>
      <c r="RVR664" s="163"/>
      <c r="RVS664" s="163"/>
      <c r="RVT664" s="163"/>
      <c r="RVU664" s="163"/>
      <c r="RVV664" s="163"/>
      <c r="RVW664" s="163"/>
      <c r="RVX664" s="163"/>
      <c r="RVY664" s="163"/>
      <c r="RVZ664" s="163"/>
      <c r="RWA664" s="163"/>
      <c r="RWB664" s="163"/>
      <c r="RWC664" s="163"/>
      <c r="RWD664" s="163"/>
      <c r="RWE664" s="163"/>
      <c r="RWF664" s="163"/>
      <c r="RWG664" s="163"/>
      <c r="RWH664" s="163"/>
      <c r="RWI664" s="163"/>
      <c r="RWJ664" s="163"/>
      <c r="RWK664" s="163"/>
      <c r="RWL664" s="163"/>
      <c r="RWM664" s="163"/>
      <c r="RWN664" s="163"/>
      <c r="RWO664" s="163"/>
      <c r="RWP664" s="163"/>
      <c r="RWQ664" s="163"/>
      <c r="RWR664" s="163"/>
      <c r="RWS664" s="163"/>
      <c r="RWT664" s="163"/>
      <c r="RWU664" s="163"/>
      <c r="RWV664" s="163"/>
      <c r="RWW664" s="163"/>
      <c r="RWX664" s="163"/>
      <c r="RWY664" s="163"/>
      <c r="RWZ664" s="163"/>
      <c r="RXA664" s="163"/>
      <c r="RXB664" s="163"/>
      <c r="RXC664" s="163"/>
      <c r="RXD664" s="163"/>
      <c r="RXE664" s="163"/>
      <c r="RXF664" s="163"/>
      <c r="RXG664" s="163"/>
      <c r="RXH664" s="163"/>
      <c r="RXI664" s="163"/>
      <c r="RXJ664" s="163"/>
      <c r="RXK664" s="163"/>
      <c r="RXL664" s="163"/>
      <c r="RXM664" s="163"/>
      <c r="RXN664" s="163"/>
      <c r="RXO664" s="163"/>
      <c r="RXP664" s="163"/>
      <c r="RXQ664" s="163"/>
      <c r="RXR664" s="163"/>
      <c r="RXS664" s="163"/>
      <c r="RXT664" s="163"/>
      <c r="RXU664" s="163"/>
      <c r="RXV664" s="163"/>
      <c r="RXW664" s="163"/>
      <c r="RXX664" s="163"/>
      <c r="RXY664" s="163"/>
      <c r="RXZ664" s="163"/>
      <c r="RYA664" s="163"/>
      <c r="RYB664" s="163"/>
      <c r="RYC664" s="163"/>
      <c r="RYD664" s="163"/>
      <c r="RYE664" s="163"/>
      <c r="RYF664" s="163"/>
      <c r="RYG664" s="163"/>
      <c r="RYH664" s="163"/>
      <c r="RYI664" s="163"/>
      <c r="RYJ664" s="163"/>
      <c r="RYK664" s="163"/>
      <c r="RYL664" s="163"/>
      <c r="RYM664" s="163"/>
      <c r="RYN664" s="163"/>
      <c r="RYO664" s="163"/>
      <c r="RYP664" s="163"/>
      <c r="RYQ664" s="163"/>
      <c r="RYR664" s="163"/>
      <c r="RYS664" s="163"/>
      <c r="RYT664" s="163"/>
      <c r="RYU664" s="163"/>
      <c r="RYV664" s="163"/>
      <c r="RYW664" s="163"/>
      <c r="RYX664" s="163"/>
      <c r="RYY664" s="163"/>
      <c r="RYZ664" s="163"/>
      <c r="RZA664" s="163"/>
      <c r="RZB664" s="163"/>
      <c r="RZC664" s="163"/>
      <c r="RZD664" s="163"/>
      <c r="RZE664" s="163"/>
      <c r="RZF664" s="163"/>
      <c r="RZG664" s="163"/>
      <c r="RZH664" s="163"/>
      <c r="RZI664" s="163"/>
      <c r="RZJ664" s="163"/>
      <c r="RZK664" s="163"/>
      <c r="RZL664" s="163"/>
      <c r="RZM664" s="163"/>
      <c r="RZN664" s="163"/>
      <c r="RZO664" s="163"/>
      <c r="RZP664" s="163"/>
      <c r="RZQ664" s="163"/>
      <c r="RZR664" s="163"/>
      <c r="RZS664" s="163"/>
      <c r="RZT664" s="163"/>
      <c r="RZU664" s="163"/>
      <c r="RZV664" s="163"/>
      <c r="RZW664" s="163"/>
      <c r="RZX664" s="163"/>
      <c r="RZY664" s="163"/>
      <c r="RZZ664" s="163"/>
      <c r="SAA664" s="163"/>
      <c r="SAB664" s="163"/>
      <c r="SAC664" s="163"/>
      <c r="SAD664" s="163"/>
      <c r="SAE664" s="163"/>
      <c r="SAF664" s="163"/>
      <c r="SAG664" s="163"/>
      <c r="SAH664" s="163"/>
      <c r="SAI664" s="163"/>
      <c r="SAJ664" s="163"/>
      <c r="SAK664" s="163"/>
      <c r="SAL664" s="163"/>
      <c r="SAM664" s="163"/>
      <c r="SAN664" s="163"/>
      <c r="SAO664" s="163"/>
      <c r="SAP664" s="163"/>
      <c r="SAQ664" s="163"/>
      <c r="SAR664" s="163"/>
      <c r="SAS664" s="163"/>
      <c r="SAT664" s="163"/>
      <c r="SAU664" s="163"/>
      <c r="SAV664" s="163"/>
      <c r="SAW664" s="163"/>
      <c r="SAX664" s="163"/>
      <c r="SAY664" s="163"/>
      <c r="SAZ664" s="163"/>
      <c r="SBA664" s="163"/>
      <c r="SBB664" s="163"/>
      <c r="SBC664" s="163"/>
      <c r="SBD664" s="163"/>
      <c r="SBE664" s="163"/>
      <c r="SBF664" s="163"/>
      <c r="SBG664" s="163"/>
      <c r="SBH664" s="163"/>
      <c r="SBI664" s="163"/>
      <c r="SBJ664" s="163"/>
      <c r="SBK664" s="163"/>
      <c r="SBL664" s="163"/>
      <c r="SBM664" s="163"/>
      <c r="SBN664" s="163"/>
      <c r="SBO664" s="163"/>
      <c r="SBP664" s="163"/>
      <c r="SBQ664" s="163"/>
      <c r="SBR664" s="163"/>
      <c r="SBS664" s="163"/>
      <c r="SBT664" s="163"/>
      <c r="SBU664" s="163"/>
      <c r="SBV664" s="163"/>
      <c r="SBW664" s="163"/>
      <c r="SBX664" s="163"/>
      <c r="SBY664" s="163"/>
      <c r="SBZ664" s="163"/>
      <c r="SCA664" s="163"/>
      <c r="SCB664" s="163"/>
      <c r="SCC664" s="163"/>
      <c r="SCD664" s="163"/>
      <c r="SCE664" s="163"/>
      <c r="SCF664" s="163"/>
      <c r="SCG664" s="163"/>
      <c r="SCH664" s="163"/>
      <c r="SCI664" s="163"/>
      <c r="SCJ664" s="163"/>
      <c r="SCK664" s="163"/>
      <c r="SCL664" s="163"/>
      <c r="SCM664" s="163"/>
      <c r="SCN664" s="163"/>
      <c r="SCO664" s="163"/>
      <c r="SCP664" s="163"/>
      <c r="SCQ664" s="163"/>
      <c r="SCR664" s="163"/>
      <c r="SCS664" s="163"/>
      <c r="SCT664" s="163"/>
      <c r="SCU664" s="163"/>
      <c r="SCV664" s="163"/>
      <c r="SCW664" s="163"/>
      <c r="SCX664" s="163"/>
      <c r="SCY664" s="163"/>
      <c r="SCZ664" s="163"/>
      <c r="SDA664" s="163"/>
      <c r="SDB664" s="163"/>
      <c r="SDC664" s="163"/>
      <c r="SDD664" s="163"/>
      <c r="SDE664" s="163"/>
      <c r="SDF664" s="163"/>
      <c r="SDG664" s="163"/>
      <c r="SDH664" s="163"/>
      <c r="SDI664" s="163"/>
      <c r="SDJ664" s="163"/>
      <c r="SDK664" s="163"/>
      <c r="SDL664" s="163"/>
      <c r="SDM664" s="163"/>
      <c r="SDN664" s="163"/>
      <c r="SDO664" s="163"/>
      <c r="SDP664" s="163"/>
      <c r="SDQ664" s="163"/>
      <c r="SDR664" s="163"/>
      <c r="SDS664" s="163"/>
      <c r="SDT664" s="163"/>
      <c r="SDU664" s="163"/>
      <c r="SDV664" s="163"/>
      <c r="SDW664" s="163"/>
      <c r="SDX664" s="163"/>
      <c r="SDY664" s="163"/>
      <c r="SDZ664" s="163"/>
      <c r="SEA664" s="163"/>
      <c r="SEB664" s="163"/>
      <c r="SEC664" s="163"/>
      <c r="SED664" s="163"/>
      <c r="SEE664" s="163"/>
      <c r="SEF664" s="163"/>
      <c r="SEG664" s="163"/>
      <c r="SEH664" s="163"/>
      <c r="SEI664" s="163"/>
      <c r="SEJ664" s="163"/>
      <c r="SEK664" s="163"/>
      <c r="SEL664" s="163"/>
      <c r="SEM664" s="163"/>
      <c r="SEN664" s="163"/>
      <c r="SEO664" s="163"/>
      <c r="SEP664" s="163"/>
      <c r="SEQ664" s="163"/>
      <c r="SER664" s="163"/>
      <c r="SES664" s="163"/>
      <c r="SET664" s="163"/>
      <c r="SEU664" s="163"/>
      <c r="SEV664" s="163"/>
      <c r="SEW664" s="163"/>
      <c r="SEX664" s="163"/>
      <c r="SEY664" s="163"/>
      <c r="SEZ664" s="163"/>
      <c r="SFA664" s="163"/>
      <c r="SFB664" s="163"/>
      <c r="SFC664" s="163"/>
      <c r="SFD664" s="163"/>
      <c r="SFE664" s="163"/>
      <c r="SFF664" s="163"/>
      <c r="SFG664" s="163"/>
      <c r="SFH664" s="163"/>
      <c r="SFI664" s="163"/>
      <c r="SFJ664" s="163"/>
      <c r="SFK664" s="163"/>
      <c r="SFL664" s="163"/>
      <c r="SFM664" s="163"/>
      <c r="SFN664" s="163"/>
      <c r="SFO664" s="163"/>
      <c r="SFP664" s="163"/>
      <c r="SFQ664" s="163"/>
      <c r="SFR664" s="163"/>
      <c r="SFS664" s="163"/>
      <c r="SFT664" s="163"/>
      <c r="SFU664" s="163"/>
      <c r="SFV664" s="163"/>
      <c r="SFW664" s="163"/>
      <c r="SFX664" s="163"/>
      <c r="SFY664" s="163"/>
      <c r="SFZ664" s="163"/>
      <c r="SGA664" s="163"/>
      <c r="SGB664" s="163"/>
      <c r="SGC664" s="163"/>
      <c r="SGD664" s="163"/>
      <c r="SGE664" s="163"/>
      <c r="SGF664" s="163"/>
      <c r="SGG664" s="163"/>
      <c r="SGH664" s="163"/>
      <c r="SGI664" s="163"/>
      <c r="SGJ664" s="163"/>
      <c r="SGK664" s="163"/>
      <c r="SGL664" s="163"/>
      <c r="SGM664" s="163"/>
      <c r="SGN664" s="163"/>
      <c r="SGO664" s="163"/>
      <c r="SGP664" s="163"/>
      <c r="SGQ664" s="163"/>
      <c r="SGR664" s="163"/>
      <c r="SGS664" s="163"/>
      <c r="SGT664" s="163"/>
      <c r="SGU664" s="163"/>
      <c r="SGV664" s="163"/>
      <c r="SGW664" s="163"/>
      <c r="SGX664" s="163"/>
      <c r="SGY664" s="163"/>
      <c r="SGZ664" s="163"/>
      <c r="SHA664" s="163"/>
      <c r="SHB664" s="163"/>
      <c r="SHC664" s="163"/>
      <c r="SHD664" s="163"/>
      <c r="SHE664" s="163"/>
      <c r="SHF664" s="163"/>
      <c r="SHG664" s="163"/>
      <c r="SHH664" s="163"/>
      <c r="SHI664" s="163"/>
      <c r="SHJ664" s="163"/>
      <c r="SHK664" s="163"/>
      <c r="SHL664" s="163"/>
      <c r="SHM664" s="163"/>
      <c r="SHN664" s="163"/>
      <c r="SHO664" s="163"/>
      <c r="SHP664" s="163"/>
      <c r="SHQ664" s="163"/>
      <c r="SHR664" s="163"/>
      <c r="SHS664" s="163"/>
      <c r="SHT664" s="163"/>
      <c r="SHU664" s="163"/>
      <c r="SHV664" s="163"/>
      <c r="SHW664" s="163"/>
      <c r="SHX664" s="163"/>
      <c r="SHY664" s="163"/>
      <c r="SHZ664" s="163"/>
      <c r="SIA664" s="163"/>
      <c r="SIB664" s="163"/>
      <c r="SIC664" s="163"/>
      <c r="SID664" s="163"/>
      <c r="SIE664" s="163"/>
      <c r="SIF664" s="163"/>
      <c r="SIG664" s="163"/>
      <c r="SIH664" s="163"/>
      <c r="SII664" s="163"/>
      <c r="SIJ664" s="163"/>
      <c r="SIK664" s="163"/>
      <c r="SIL664" s="163"/>
      <c r="SIM664" s="163"/>
      <c r="SIN664" s="163"/>
      <c r="SIO664" s="163"/>
      <c r="SIP664" s="163"/>
      <c r="SIQ664" s="163"/>
      <c r="SIR664" s="163"/>
      <c r="SIS664" s="163"/>
      <c r="SIT664" s="163"/>
      <c r="SIU664" s="163"/>
      <c r="SIV664" s="163"/>
      <c r="SIW664" s="163"/>
      <c r="SIX664" s="163"/>
      <c r="SIY664" s="163"/>
      <c r="SIZ664" s="163"/>
      <c r="SJA664" s="163"/>
      <c r="SJB664" s="163"/>
      <c r="SJC664" s="163"/>
      <c r="SJD664" s="163"/>
      <c r="SJE664" s="163"/>
      <c r="SJF664" s="163"/>
      <c r="SJG664" s="163"/>
      <c r="SJH664" s="163"/>
      <c r="SJI664" s="163"/>
      <c r="SJJ664" s="163"/>
      <c r="SJK664" s="163"/>
      <c r="SJL664" s="163"/>
      <c r="SJM664" s="163"/>
      <c r="SJN664" s="163"/>
      <c r="SJO664" s="163"/>
      <c r="SJP664" s="163"/>
      <c r="SJQ664" s="163"/>
      <c r="SJR664" s="163"/>
      <c r="SJS664" s="163"/>
      <c r="SJT664" s="163"/>
      <c r="SJU664" s="163"/>
      <c r="SJV664" s="163"/>
      <c r="SJW664" s="163"/>
      <c r="SJX664" s="163"/>
      <c r="SJY664" s="163"/>
      <c r="SJZ664" s="163"/>
      <c r="SKA664" s="163"/>
      <c r="SKB664" s="163"/>
      <c r="SKC664" s="163"/>
      <c r="SKD664" s="163"/>
      <c r="SKE664" s="163"/>
      <c r="SKF664" s="163"/>
      <c r="SKG664" s="163"/>
      <c r="SKH664" s="163"/>
      <c r="SKI664" s="163"/>
      <c r="SKJ664" s="163"/>
      <c r="SKK664" s="163"/>
      <c r="SKL664" s="163"/>
      <c r="SKM664" s="163"/>
      <c r="SKN664" s="163"/>
      <c r="SKO664" s="163"/>
      <c r="SKP664" s="163"/>
      <c r="SKQ664" s="163"/>
      <c r="SKR664" s="163"/>
      <c r="SKS664" s="163"/>
      <c r="SKT664" s="163"/>
      <c r="SKU664" s="163"/>
      <c r="SKV664" s="163"/>
      <c r="SKW664" s="163"/>
      <c r="SKX664" s="163"/>
      <c r="SKY664" s="163"/>
      <c r="SKZ664" s="163"/>
      <c r="SLA664" s="163"/>
      <c r="SLB664" s="163"/>
      <c r="SLC664" s="163"/>
      <c r="SLD664" s="163"/>
      <c r="SLE664" s="163"/>
      <c r="SLF664" s="163"/>
      <c r="SLG664" s="163"/>
      <c r="SLH664" s="163"/>
      <c r="SLI664" s="163"/>
      <c r="SLJ664" s="163"/>
      <c r="SLK664" s="163"/>
      <c r="SLL664" s="163"/>
      <c r="SLM664" s="163"/>
      <c r="SLN664" s="163"/>
      <c r="SLO664" s="163"/>
      <c r="SLP664" s="163"/>
      <c r="SLQ664" s="163"/>
      <c r="SLR664" s="163"/>
      <c r="SLS664" s="163"/>
      <c r="SLT664" s="163"/>
      <c r="SLU664" s="163"/>
      <c r="SLV664" s="163"/>
      <c r="SLW664" s="163"/>
      <c r="SLX664" s="163"/>
      <c r="SLY664" s="163"/>
      <c r="SLZ664" s="163"/>
      <c r="SMA664" s="163"/>
      <c r="SMB664" s="163"/>
      <c r="SMC664" s="163"/>
      <c r="SMD664" s="163"/>
      <c r="SME664" s="163"/>
      <c r="SMF664" s="163"/>
      <c r="SMG664" s="163"/>
      <c r="SMH664" s="163"/>
      <c r="SMI664" s="163"/>
      <c r="SMJ664" s="163"/>
      <c r="SMK664" s="163"/>
      <c r="SML664" s="163"/>
      <c r="SMM664" s="163"/>
      <c r="SMN664" s="163"/>
      <c r="SMO664" s="163"/>
      <c r="SMP664" s="163"/>
      <c r="SMQ664" s="163"/>
      <c r="SMR664" s="163"/>
      <c r="SMS664" s="163"/>
      <c r="SMT664" s="163"/>
      <c r="SMU664" s="163"/>
      <c r="SMV664" s="163"/>
      <c r="SMW664" s="163"/>
      <c r="SMX664" s="163"/>
      <c r="SMY664" s="163"/>
      <c r="SMZ664" s="163"/>
      <c r="SNA664" s="163"/>
      <c r="SNB664" s="163"/>
      <c r="SNC664" s="163"/>
      <c r="SND664" s="163"/>
      <c r="SNE664" s="163"/>
      <c r="SNF664" s="163"/>
      <c r="SNG664" s="163"/>
      <c r="SNH664" s="163"/>
      <c r="SNI664" s="163"/>
      <c r="SNJ664" s="163"/>
      <c r="SNK664" s="163"/>
      <c r="SNL664" s="163"/>
      <c r="SNM664" s="163"/>
      <c r="SNN664" s="163"/>
      <c r="SNO664" s="163"/>
      <c r="SNP664" s="163"/>
      <c r="SNQ664" s="163"/>
      <c r="SNR664" s="163"/>
      <c r="SNS664" s="163"/>
      <c r="SNT664" s="163"/>
      <c r="SNU664" s="163"/>
      <c r="SNV664" s="163"/>
      <c r="SNW664" s="163"/>
      <c r="SNX664" s="163"/>
      <c r="SNY664" s="163"/>
      <c r="SNZ664" s="163"/>
      <c r="SOA664" s="163"/>
      <c r="SOB664" s="163"/>
      <c r="SOC664" s="163"/>
      <c r="SOD664" s="163"/>
      <c r="SOE664" s="163"/>
      <c r="SOF664" s="163"/>
      <c r="SOG664" s="163"/>
      <c r="SOH664" s="163"/>
      <c r="SOI664" s="163"/>
      <c r="SOJ664" s="163"/>
      <c r="SOK664" s="163"/>
      <c r="SOL664" s="163"/>
      <c r="SOM664" s="163"/>
      <c r="SON664" s="163"/>
      <c r="SOO664" s="163"/>
      <c r="SOP664" s="163"/>
      <c r="SOQ664" s="163"/>
      <c r="SOR664" s="163"/>
      <c r="SOS664" s="163"/>
      <c r="SOT664" s="163"/>
      <c r="SOU664" s="163"/>
      <c r="SOV664" s="163"/>
      <c r="SOW664" s="163"/>
      <c r="SOX664" s="163"/>
      <c r="SOY664" s="163"/>
      <c r="SOZ664" s="163"/>
      <c r="SPA664" s="163"/>
      <c r="SPB664" s="163"/>
      <c r="SPC664" s="163"/>
      <c r="SPD664" s="163"/>
      <c r="SPE664" s="163"/>
      <c r="SPF664" s="163"/>
      <c r="SPG664" s="163"/>
      <c r="SPH664" s="163"/>
      <c r="SPI664" s="163"/>
      <c r="SPJ664" s="163"/>
      <c r="SPK664" s="163"/>
      <c r="SPL664" s="163"/>
      <c r="SPM664" s="163"/>
      <c r="SPN664" s="163"/>
      <c r="SPO664" s="163"/>
      <c r="SPP664" s="163"/>
      <c r="SPQ664" s="163"/>
      <c r="SPR664" s="163"/>
      <c r="SPS664" s="163"/>
      <c r="SPT664" s="163"/>
      <c r="SPU664" s="163"/>
      <c r="SPV664" s="163"/>
      <c r="SPW664" s="163"/>
      <c r="SPX664" s="163"/>
      <c r="SPY664" s="163"/>
      <c r="SPZ664" s="163"/>
      <c r="SQA664" s="163"/>
      <c r="SQB664" s="163"/>
      <c r="SQC664" s="163"/>
      <c r="SQD664" s="163"/>
      <c r="SQE664" s="163"/>
      <c r="SQF664" s="163"/>
      <c r="SQG664" s="163"/>
      <c r="SQH664" s="163"/>
      <c r="SQI664" s="163"/>
      <c r="SQJ664" s="163"/>
      <c r="SQK664" s="163"/>
      <c r="SQL664" s="163"/>
      <c r="SQM664" s="163"/>
      <c r="SQN664" s="163"/>
      <c r="SQO664" s="163"/>
      <c r="SQP664" s="163"/>
      <c r="SQQ664" s="163"/>
      <c r="SQR664" s="163"/>
      <c r="SQS664" s="163"/>
      <c r="SQT664" s="163"/>
      <c r="SQU664" s="163"/>
      <c r="SQV664" s="163"/>
      <c r="SQW664" s="163"/>
      <c r="SQX664" s="163"/>
      <c r="SQY664" s="163"/>
      <c r="SQZ664" s="163"/>
      <c r="SRA664" s="163"/>
      <c r="SRB664" s="163"/>
      <c r="SRC664" s="163"/>
      <c r="SRD664" s="163"/>
      <c r="SRE664" s="163"/>
      <c r="SRF664" s="163"/>
      <c r="SRG664" s="163"/>
      <c r="SRH664" s="163"/>
      <c r="SRI664" s="163"/>
      <c r="SRJ664" s="163"/>
      <c r="SRK664" s="163"/>
      <c r="SRL664" s="163"/>
      <c r="SRM664" s="163"/>
      <c r="SRN664" s="163"/>
      <c r="SRO664" s="163"/>
      <c r="SRP664" s="163"/>
      <c r="SRQ664" s="163"/>
      <c r="SRR664" s="163"/>
      <c r="SRS664" s="163"/>
      <c r="SRT664" s="163"/>
      <c r="SRU664" s="163"/>
      <c r="SRV664" s="163"/>
      <c r="SRW664" s="163"/>
      <c r="SRX664" s="163"/>
      <c r="SRY664" s="163"/>
      <c r="SRZ664" s="163"/>
      <c r="SSA664" s="163"/>
      <c r="SSB664" s="163"/>
      <c r="SSC664" s="163"/>
      <c r="SSD664" s="163"/>
      <c r="SSE664" s="163"/>
      <c r="SSF664" s="163"/>
      <c r="SSG664" s="163"/>
      <c r="SSH664" s="163"/>
      <c r="SSI664" s="163"/>
      <c r="SSJ664" s="163"/>
      <c r="SSK664" s="163"/>
      <c r="SSL664" s="163"/>
      <c r="SSM664" s="163"/>
      <c r="SSN664" s="163"/>
      <c r="SSO664" s="163"/>
      <c r="SSP664" s="163"/>
      <c r="SSQ664" s="163"/>
      <c r="SSR664" s="163"/>
      <c r="SSS664" s="163"/>
      <c r="SST664" s="163"/>
      <c r="SSU664" s="163"/>
      <c r="SSV664" s="163"/>
      <c r="SSW664" s="163"/>
      <c r="SSX664" s="163"/>
      <c r="SSY664" s="163"/>
      <c r="SSZ664" s="163"/>
      <c r="STA664" s="163"/>
      <c r="STB664" s="163"/>
      <c r="STC664" s="163"/>
      <c r="STD664" s="163"/>
      <c r="STE664" s="163"/>
      <c r="STF664" s="163"/>
      <c r="STG664" s="163"/>
      <c r="STH664" s="163"/>
      <c r="STI664" s="163"/>
      <c r="STJ664" s="163"/>
      <c r="STK664" s="163"/>
      <c r="STL664" s="163"/>
      <c r="STM664" s="163"/>
      <c r="STN664" s="163"/>
      <c r="STO664" s="163"/>
      <c r="STP664" s="163"/>
      <c r="STQ664" s="163"/>
      <c r="STR664" s="163"/>
      <c r="STS664" s="163"/>
      <c r="STT664" s="163"/>
      <c r="STU664" s="163"/>
      <c r="STV664" s="163"/>
      <c r="STW664" s="163"/>
      <c r="STX664" s="163"/>
      <c r="STY664" s="163"/>
      <c r="STZ664" s="163"/>
      <c r="SUA664" s="163"/>
      <c r="SUB664" s="163"/>
      <c r="SUC664" s="163"/>
      <c r="SUD664" s="163"/>
      <c r="SUE664" s="163"/>
      <c r="SUF664" s="163"/>
      <c r="SUG664" s="163"/>
      <c r="SUH664" s="163"/>
      <c r="SUI664" s="163"/>
      <c r="SUJ664" s="163"/>
      <c r="SUK664" s="163"/>
      <c r="SUL664" s="163"/>
      <c r="SUM664" s="163"/>
      <c r="SUN664" s="163"/>
      <c r="SUO664" s="163"/>
      <c r="SUP664" s="163"/>
      <c r="SUQ664" s="163"/>
      <c r="SUR664" s="163"/>
      <c r="SUS664" s="163"/>
      <c r="SUT664" s="163"/>
      <c r="SUU664" s="163"/>
      <c r="SUV664" s="163"/>
      <c r="SUW664" s="163"/>
      <c r="SUX664" s="163"/>
      <c r="SUY664" s="163"/>
      <c r="SUZ664" s="163"/>
      <c r="SVA664" s="163"/>
      <c r="SVB664" s="163"/>
      <c r="SVC664" s="163"/>
      <c r="SVD664" s="163"/>
      <c r="SVE664" s="163"/>
      <c r="SVF664" s="163"/>
      <c r="SVG664" s="163"/>
      <c r="SVH664" s="163"/>
      <c r="SVI664" s="163"/>
      <c r="SVJ664" s="163"/>
      <c r="SVK664" s="163"/>
      <c r="SVL664" s="163"/>
      <c r="SVM664" s="163"/>
      <c r="SVN664" s="163"/>
      <c r="SVO664" s="163"/>
      <c r="SVP664" s="163"/>
      <c r="SVQ664" s="163"/>
      <c r="SVR664" s="163"/>
      <c r="SVS664" s="163"/>
      <c r="SVT664" s="163"/>
      <c r="SVU664" s="163"/>
      <c r="SVV664" s="163"/>
      <c r="SVW664" s="163"/>
      <c r="SVX664" s="163"/>
      <c r="SVY664" s="163"/>
      <c r="SVZ664" s="163"/>
      <c r="SWA664" s="163"/>
      <c r="SWB664" s="163"/>
      <c r="SWC664" s="163"/>
      <c r="SWD664" s="163"/>
      <c r="SWE664" s="163"/>
      <c r="SWF664" s="163"/>
      <c r="SWG664" s="163"/>
      <c r="SWH664" s="163"/>
      <c r="SWI664" s="163"/>
      <c r="SWJ664" s="163"/>
      <c r="SWK664" s="163"/>
      <c r="SWL664" s="163"/>
      <c r="SWM664" s="163"/>
      <c r="SWN664" s="163"/>
      <c r="SWO664" s="163"/>
      <c r="SWP664" s="163"/>
      <c r="SWQ664" s="163"/>
      <c r="SWR664" s="163"/>
      <c r="SWS664" s="163"/>
      <c r="SWT664" s="163"/>
      <c r="SWU664" s="163"/>
      <c r="SWV664" s="163"/>
      <c r="SWW664" s="163"/>
      <c r="SWX664" s="163"/>
      <c r="SWY664" s="163"/>
      <c r="SWZ664" s="163"/>
      <c r="SXA664" s="163"/>
      <c r="SXB664" s="163"/>
      <c r="SXC664" s="163"/>
      <c r="SXD664" s="163"/>
      <c r="SXE664" s="163"/>
      <c r="SXF664" s="163"/>
      <c r="SXG664" s="163"/>
      <c r="SXH664" s="163"/>
      <c r="SXI664" s="163"/>
      <c r="SXJ664" s="163"/>
      <c r="SXK664" s="163"/>
      <c r="SXL664" s="163"/>
      <c r="SXM664" s="163"/>
      <c r="SXN664" s="163"/>
      <c r="SXO664" s="163"/>
      <c r="SXP664" s="163"/>
      <c r="SXQ664" s="163"/>
      <c r="SXR664" s="163"/>
      <c r="SXS664" s="163"/>
      <c r="SXT664" s="163"/>
      <c r="SXU664" s="163"/>
      <c r="SXV664" s="163"/>
      <c r="SXW664" s="163"/>
      <c r="SXX664" s="163"/>
      <c r="SXY664" s="163"/>
      <c r="SXZ664" s="163"/>
      <c r="SYA664" s="163"/>
      <c r="SYB664" s="163"/>
      <c r="SYC664" s="163"/>
      <c r="SYD664" s="163"/>
      <c r="SYE664" s="163"/>
      <c r="SYF664" s="163"/>
      <c r="SYG664" s="163"/>
      <c r="SYH664" s="163"/>
      <c r="SYI664" s="163"/>
      <c r="SYJ664" s="163"/>
      <c r="SYK664" s="163"/>
      <c r="SYL664" s="163"/>
      <c r="SYM664" s="163"/>
      <c r="SYN664" s="163"/>
      <c r="SYO664" s="163"/>
      <c r="SYP664" s="163"/>
      <c r="SYQ664" s="163"/>
      <c r="SYR664" s="163"/>
      <c r="SYS664" s="163"/>
      <c r="SYT664" s="163"/>
      <c r="SYU664" s="163"/>
      <c r="SYV664" s="163"/>
      <c r="SYW664" s="163"/>
      <c r="SYX664" s="163"/>
      <c r="SYY664" s="163"/>
      <c r="SYZ664" s="163"/>
      <c r="SZA664" s="163"/>
      <c r="SZB664" s="163"/>
      <c r="SZC664" s="163"/>
      <c r="SZD664" s="163"/>
      <c r="SZE664" s="163"/>
      <c r="SZF664" s="163"/>
      <c r="SZG664" s="163"/>
      <c r="SZH664" s="163"/>
      <c r="SZI664" s="163"/>
      <c r="SZJ664" s="163"/>
      <c r="SZK664" s="163"/>
      <c r="SZL664" s="163"/>
      <c r="SZM664" s="163"/>
      <c r="SZN664" s="163"/>
      <c r="SZO664" s="163"/>
      <c r="SZP664" s="163"/>
      <c r="SZQ664" s="163"/>
      <c r="SZR664" s="163"/>
      <c r="SZS664" s="163"/>
      <c r="SZT664" s="163"/>
      <c r="SZU664" s="163"/>
      <c r="SZV664" s="163"/>
      <c r="SZW664" s="163"/>
      <c r="SZX664" s="163"/>
      <c r="SZY664" s="163"/>
      <c r="SZZ664" s="163"/>
      <c r="TAA664" s="163"/>
      <c r="TAB664" s="163"/>
      <c r="TAC664" s="163"/>
      <c r="TAD664" s="163"/>
      <c r="TAE664" s="163"/>
      <c r="TAF664" s="163"/>
      <c r="TAG664" s="163"/>
      <c r="TAH664" s="163"/>
      <c r="TAI664" s="163"/>
      <c r="TAJ664" s="163"/>
      <c r="TAK664" s="163"/>
      <c r="TAL664" s="163"/>
      <c r="TAM664" s="163"/>
      <c r="TAN664" s="163"/>
      <c r="TAO664" s="163"/>
      <c r="TAP664" s="163"/>
      <c r="TAQ664" s="163"/>
      <c r="TAR664" s="163"/>
      <c r="TAS664" s="163"/>
      <c r="TAT664" s="163"/>
      <c r="TAU664" s="163"/>
      <c r="TAV664" s="163"/>
      <c r="TAW664" s="163"/>
      <c r="TAX664" s="163"/>
      <c r="TAY664" s="163"/>
      <c r="TAZ664" s="163"/>
      <c r="TBA664" s="163"/>
      <c r="TBB664" s="163"/>
      <c r="TBC664" s="163"/>
      <c r="TBD664" s="163"/>
      <c r="TBE664" s="163"/>
      <c r="TBF664" s="163"/>
      <c r="TBG664" s="163"/>
      <c r="TBH664" s="163"/>
      <c r="TBI664" s="163"/>
      <c r="TBJ664" s="163"/>
      <c r="TBK664" s="163"/>
      <c r="TBL664" s="163"/>
      <c r="TBM664" s="163"/>
      <c r="TBN664" s="163"/>
      <c r="TBO664" s="163"/>
      <c r="TBP664" s="163"/>
      <c r="TBQ664" s="163"/>
      <c r="TBR664" s="163"/>
      <c r="TBS664" s="163"/>
      <c r="TBT664" s="163"/>
      <c r="TBU664" s="163"/>
      <c r="TBV664" s="163"/>
      <c r="TBW664" s="163"/>
      <c r="TBX664" s="163"/>
      <c r="TBY664" s="163"/>
      <c r="TBZ664" s="163"/>
      <c r="TCA664" s="163"/>
      <c r="TCB664" s="163"/>
      <c r="TCC664" s="163"/>
      <c r="TCD664" s="163"/>
      <c r="TCE664" s="163"/>
      <c r="TCF664" s="163"/>
      <c r="TCG664" s="163"/>
      <c r="TCH664" s="163"/>
      <c r="TCI664" s="163"/>
      <c r="TCJ664" s="163"/>
      <c r="TCK664" s="163"/>
      <c r="TCL664" s="163"/>
      <c r="TCM664" s="163"/>
      <c r="TCN664" s="163"/>
      <c r="TCO664" s="163"/>
      <c r="TCP664" s="163"/>
      <c r="TCQ664" s="163"/>
      <c r="TCR664" s="163"/>
      <c r="TCS664" s="163"/>
      <c r="TCT664" s="163"/>
      <c r="TCU664" s="163"/>
      <c r="TCV664" s="163"/>
      <c r="TCW664" s="163"/>
      <c r="TCX664" s="163"/>
      <c r="TCY664" s="163"/>
      <c r="TCZ664" s="163"/>
      <c r="TDA664" s="163"/>
      <c r="TDB664" s="163"/>
      <c r="TDC664" s="163"/>
      <c r="TDD664" s="163"/>
      <c r="TDE664" s="163"/>
      <c r="TDF664" s="163"/>
      <c r="TDG664" s="163"/>
      <c r="TDH664" s="163"/>
      <c r="TDI664" s="163"/>
      <c r="TDJ664" s="163"/>
      <c r="TDK664" s="163"/>
      <c r="TDL664" s="163"/>
      <c r="TDM664" s="163"/>
      <c r="TDN664" s="163"/>
      <c r="TDO664" s="163"/>
      <c r="TDP664" s="163"/>
      <c r="TDQ664" s="163"/>
      <c r="TDR664" s="163"/>
      <c r="TDS664" s="163"/>
      <c r="TDT664" s="163"/>
      <c r="TDU664" s="163"/>
      <c r="TDV664" s="163"/>
      <c r="TDW664" s="163"/>
      <c r="TDX664" s="163"/>
      <c r="TDY664" s="163"/>
      <c r="TDZ664" s="163"/>
      <c r="TEA664" s="163"/>
      <c r="TEB664" s="163"/>
      <c r="TEC664" s="163"/>
      <c r="TED664" s="163"/>
      <c r="TEE664" s="163"/>
      <c r="TEF664" s="163"/>
      <c r="TEG664" s="163"/>
      <c r="TEH664" s="163"/>
      <c r="TEI664" s="163"/>
      <c r="TEJ664" s="163"/>
      <c r="TEK664" s="163"/>
      <c r="TEL664" s="163"/>
      <c r="TEM664" s="163"/>
      <c r="TEN664" s="163"/>
      <c r="TEO664" s="163"/>
      <c r="TEP664" s="163"/>
      <c r="TEQ664" s="163"/>
      <c r="TER664" s="163"/>
      <c r="TES664" s="163"/>
      <c r="TET664" s="163"/>
      <c r="TEU664" s="163"/>
      <c r="TEV664" s="163"/>
      <c r="TEW664" s="163"/>
      <c r="TEX664" s="163"/>
      <c r="TEY664" s="163"/>
      <c r="TEZ664" s="163"/>
      <c r="TFA664" s="163"/>
      <c r="TFB664" s="163"/>
      <c r="TFC664" s="163"/>
      <c r="TFD664" s="163"/>
      <c r="TFE664" s="163"/>
      <c r="TFF664" s="163"/>
      <c r="TFG664" s="163"/>
      <c r="TFH664" s="163"/>
      <c r="TFI664" s="163"/>
      <c r="TFJ664" s="163"/>
      <c r="TFK664" s="163"/>
      <c r="TFL664" s="163"/>
      <c r="TFM664" s="163"/>
      <c r="TFN664" s="163"/>
      <c r="TFO664" s="163"/>
      <c r="TFP664" s="163"/>
      <c r="TFQ664" s="163"/>
      <c r="TFR664" s="163"/>
      <c r="TFS664" s="163"/>
      <c r="TFT664" s="163"/>
      <c r="TFU664" s="163"/>
      <c r="TFV664" s="163"/>
      <c r="TFW664" s="163"/>
      <c r="TFX664" s="163"/>
      <c r="TFY664" s="163"/>
      <c r="TFZ664" s="163"/>
      <c r="TGA664" s="163"/>
      <c r="TGB664" s="163"/>
      <c r="TGC664" s="163"/>
      <c r="TGD664" s="163"/>
      <c r="TGE664" s="163"/>
      <c r="TGF664" s="163"/>
      <c r="TGG664" s="163"/>
      <c r="TGH664" s="163"/>
      <c r="TGI664" s="163"/>
      <c r="TGJ664" s="163"/>
      <c r="TGK664" s="163"/>
      <c r="TGL664" s="163"/>
      <c r="TGM664" s="163"/>
      <c r="TGN664" s="163"/>
      <c r="TGO664" s="163"/>
      <c r="TGP664" s="163"/>
      <c r="TGQ664" s="163"/>
      <c r="TGR664" s="163"/>
      <c r="TGS664" s="163"/>
      <c r="TGT664" s="163"/>
      <c r="TGU664" s="163"/>
      <c r="TGV664" s="163"/>
      <c r="TGW664" s="163"/>
      <c r="TGX664" s="163"/>
      <c r="TGY664" s="163"/>
      <c r="TGZ664" s="163"/>
      <c r="THA664" s="163"/>
      <c r="THB664" s="163"/>
      <c r="THC664" s="163"/>
      <c r="THD664" s="163"/>
      <c r="THE664" s="163"/>
      <c r="THF664" s="163"/>
      <c r="THG664" s="163"/>
      <c r="THH664" s="163"/>
      <c r="THI664" s="163"/>
      <c r="THJ664" s="163"/>
      <c r="THK664" s="163"/>
      <c r="THL664" s="163"/>
      <c r="THM664" s="163"/>
      <c r="THN664" s="163"/>
      <c r="THO664" s="163"/>
      <c r="THP664" s="163"/>
      <c r="THQ664" s="163"/>
      <c r="THR664" s="163"/>
      <c r="THS664" s="163"/>
      <c r="THT664" s="163"/>
      <c r="THU664" s="163"/>
      <c r="THV664" s="163"/>
      <c r="THW664" s="163"/>
      <c r="THX664" s="163"/>
      <c r="THY664" s="163"/>
      <c r="THZ664" s="163"/>
      <c r="TIA664" s="163"/>
      <c r="TIB664" s="163"/>
      <c r="TIC664" s="163"/>
      <c r="TID664" s="163"/>
      <c r="TIE664" s="163"/>
      <c r="TIF664" s="163"/>
      <c r="TIG664" s="163"/>
      <c r="TIH664" s="163"/>
      <c r="TII664" s="163"/>
      <c r="TIJ664" s="163"/>
      <c r="TIK664" s="163"/>
      <c r="TIL664" s="163"/>
      <c r="TIM664" s="163"/>
      <c r="TIN664" s="163"/>
      <c r="TIO664" s="163"/>
      <c r="TIP664" s="163"/>
      <c r="TIQ664" s="163"/>
      <c r="TIR664" s="163"/>
      <c r="TIS664" s="163"/>
      <c r="TIT664" s="163"/>
      <c r="TIU664" s="163"/>
      <c r="TIV664" s="163"/>
      <c r="TIW664" s="163"/>
      <c r="TIX664" s="163"/>
      <c r="TIY664" s="163"/>
      <c r="TIZ664" s="163"/>
      <c r="TJA664" s="163"/>
      <c r="TJB664" s="163"/>
      <c r="TJC664" s="163"/>
      <c r="TJD664" s="163"/>
      <c r="TJE664" s="163"/>
      <c r="TJF664" s="163"/>
      <c r="TJG664" s="163"/>
      <c r="TJH664" s="163"/>
      <c r="TJI664" s="163"/>
      <c r="TJJ664" s="163"/>
      <c r="TJK664" s="163"/>
      <c r="TJL664" s="163"/>
      <c r="TJM664" s="163"/>
      <c r="TJN664" s="163"/>
      <c r="TJO664" s="163"/>
      <c r="TJP664" s="163"/>
      <c r="TJQ664" s="163"/>
      <c r="TJR664" s="163"/>
      <c r="TJS664" s="163"/>
      <c r="TJT664" s="163"/>
      <c r="TJU664" s="163"/>
      <c r="TJV664" s="163"/>
      <c r="TJW664" s="163"/>
      <c r="TJX664" s="163"/>
      <c r="TJY664" s="163"/>
      <c r="TJZ664" s="163"/>
      <c r="TKA664" s="163"/>
      <c r="TKB664" s="163"/>
      <c r="TKC664" s="163"/>
      <c r="TKD664" s="163"/>
      <c r="TKE664" s="163"/>
      <c r="TKF664" s="163"/>
      <c r="TKG664" s="163"/>
      <c r="TKH664" s="163"/>
      <c r="TKI664" s="163"/>
      <c r="TKJ664" s="163"/>
      <c r="TKK664" s="163"/>
      <c r="TKL664" s="163"/>
      <c r="TKM664" s="163"/>
      <c r="TKN664" s="163"/>
      <c r="TKO664" s="163"/>
      <c r="TKP664" s="163"/>
      <c r="TKQ664" s="163"/>
      <c r="TKR664" s="163"/>
      <c r="TKS664" s="163"/>
      <c r="TKT664" s="163"/>
      <c r="TKU664" s="163"/>
      <c r="TKV664" s="163"/>
      <c r="TKW664" s="163"/>
      <c r="TKX664" s="163"/>
      <c r="TKY664" s="163"/>
      <c r="TKZ664" s="163"/>
      <c r="TLA664" s="163"/>
      <c r="TLB664" s="163"/>
      <c r="TLC664" s="163"/>
      <c r="TLD664" s="163"/>
      <c r="TLE664" s="163"/>
      <c r="TLF664" s="163"/>
      <c r="TLG664" s="163"/>
      <c r="TLH664" s="163"/>
      <c r="TLI664" s="163"/>
      <c r="TLJ664" s="163"/>
      <c r="TLK664" s="163"/>
      <c r="TLL664" s="163"/>
      <c r="TLM664" s="163"/>
      <c r="TLN664" s="163"/>
      <c r="TLO664" s="163"/>
      <c r="TLP664" s="163"/>
      <c r="TLQ664" s="163"/>
      <c r="TLR664" s="163"/>
      <c r="TLS664" s="163"/>
      <c r="TLT664" s="163"/>
      <c r="TLU664" s="163"/>
      <c r="TLV664" s="163"/>
      <c r="TLW664" s="163"/>
      <c r="TLX664" s="163"/>
      <c r="TLY664" s="163"/>
      <c r="TLZ664" s="163"/>
      <c r="TMA664" s="163"/>
      <c r="TMB664" s="163"/>
      <c r="TMC664" s="163"/>
      <c r="TMD664" s="163"/>
      <c r="TME664" s="163"/>
      <c r="TMF664" s="163"/>
      <c r="TMG664" s="163"/>
      <c r="TMH664" s="163"/>
      <c r="TMI664" s="163"/>
      <c r="TMJ664" s="163"/>
      <c r="TMK664" s="163"/>
      <c r="TML664" s="163"/>
      <c r="TMM664" s="163"/>
      <c r="TMN664" s="163"/>
      <c r="TMO664" s="163"/>
      <c r="TMP664" s="163"/>
      <c r="TMQ664" s="163"/>
      <c r="TMR664" s="163"/>
      <c r="TMS664" s="163"/>
      <c r="TMT664" s="163"/>
      <c r="TMU664" s="163"/>
      <c r="TMV664" s="163"/>
      <c r="TMW664" s="163"/>
      <c r="TMX664" s="163"/>
      <c r="TMY664" s="163"/>
      <c r="TMZ664" s="163"/>
      <c r="TNA664" s="163"/>
      <c r="TNB664" s="163"/>
      <c r="TNC664" s="163"/>
      <c r="TND664" s="163"/>
      <c r="TNE664" s="163"/>
      <c r="TNF664" s="163"/>
      <c r="TNG664" s="163"/>
      <c r="TNH664" s="163"/>
      <c r="TNI664" s="163"/>
      <c r="TNJ664" s="163"/>
      <c r="TNK664" s="163"/>
      <c r="TNL664" s="163"/>
      <c r="TNM664" s="163"/>
      <c r="TNN664" s="163"/>
      <c r="TNO664" s="163"/>
      <c r="TNP664" s="163"/>
      <c r="TNQ664" s="163"/>
      <c r="TNR664" s="163"/>
      <c r="TNS664" s="163"/>
      <c r="TNT664" s="163"/>
      <c r="TNU664" s="163"/>
      <c r="TNV664" s="163"/>
      <c r="TNW664" s="163"/>
      <c r="TNX664" s="163"/>
      <c r="TNY664" s="163"/>
      <c r="TNZ664" s="163"/>
      <c r="TOA664" s="163"/>
      <c r="TOB664" s="163"/>
      <c r="TOC664" s="163"/>
      <c r="TOD664" s="163"/>
      <c r="TOE664" s="163"/>
      <c r="TOF664" s="163"/>
      <c r="TOG664" s="163"/>
      <c r="TOH664" s="163"/>
      <c r="TOI664" s="163"/>
      <c r="TOJ664" s="163"/>
      <c r="TOK664" s="163"/>
      <c r="TOL664" s="163"/>
      <c r="TOM664" s="163"/>
      <c r="TON664" s="163"/>
      <c r="TOO664" s="163"/>
      <c r="TOP664" s="163"/>
      <c r="TOQ664" s="163"/>
      <c r="TOR664" s="163"/>
      <c r="TOS664" s="163"/>
      <c r="TOT664" s="163"/>
      <c r="TOU664" s="163"/>
      <c r="TOV664" s="163"/>
      <c r="TOW664" s="163"/>
      <c r="TOX664" s="163"/>
      <c r="TOY664" s="163"/>
      <c r="TOZ664" s="163"/>
      <c r="TPA664" s="163"/>
      <c r="TPB664" s="163"/>
      <c r="TPC664" s="163"/>
      <c r="TPD664" s="163"/>
      <c r="TPE664" s="163"/>
      <c r="TPF664" s="163"/>
      <c r="TPG664" s="163"/>
      <c r="TPH664" s="163"/>
      <c r="TPI664" s="163"/>
      <c r="TPJ664" s="163"/>
      <c r="TPK664" s="163"/>
      <c r="TPL664" s="163"/>
      <c r="TPM664" s="163"/>
      <c r="TPN664" s="163"/>
      <c r="TPO664" s="163"/>
      <c r="TPP664" s="163"/>
      <c r="TPQ664" s="163"/>
      <c r="TPR664" s="163"/>
      <c r="TPS664" s="163"/>
      <c r="TPT664" s="163"/>
      <c r="TPU664" s="163"/>
      <c r="TPV664" s="163"/>
      <c r="TPW664" s="163"/>
      <c r="TPX664" s="163"/>
      <c r="TPY664" s="163"/>
      <c r="TPZ664" s="163"/>
      <c r="TQA664" s="163"/>
      <c r="TQB664" s="163"/>
      <c r="TQC664" s="163"/>
      <c r="TQD664" s="163"/>
      <c r="TQE664" s="163"/>
      <c r="TQF664" s="163"/>
      <c r="TQG664" s="163"/>
      <c r="TQH664" s="163"/>
      <c r="TQI664" s="163"/>
      <c r="TQJ664" s="163"/>
      <c r="TQK664" s="163"/>
      <c r="TQL664" s="163"/>
      <c r="TQM664" s="163"/>
      <c r="TQN664" s="163"/>
      <c r="TQO664" s="163"/>
      <c r="TQP664" s="163"/>
      <c r="TQQ664" s="163"/>
      <c r="TQR664" s="163"/>
      <c r="TQS664" s="163"/>
      <c r="TQT664" s="163"/>
      <c r="TQU664" s="163"/>
      <c r="TQV664" s="163"/>
      <c r="TQW664" s="163"/>
      <c r="TQX664" s="163"/>
      <c r="TQY664" s="163"/>
      <c r="TQZ664" s="163"/>
      <c r="TRA664" s="163"/>
      <c r="TRB664" s="163"/>
      <c r="TRC664" s="163"/>
      <c r="TRD664" s="163"/>
      <c r="TRE664" s="163"/>
      <c r="TRF664" s="163"/>
      <c r="TRG664" s="163"/>
      <c r="TRH664" s="163"/>
      <c r="TRI664" s="163"/>
      <c r="TRJ664" s="163"/>
      <c r="TRK664" s="163"/>
      <c r="TRL664" s="163"/>
      <c r="TRM664" s="163"/>
      <c r="TRN664" s="163"/>
      <c r="TRO664" s="163"/>
      <c r="TRP664" s="163"/>
      <c r="TRQ664" s="163"/>
      <c r="TRR664" s="163"/>
      <c r="TRS664" s="163"/>
      <c r="TRT664" s="163"/>
      <c r="TRU664" s="163"/>
      <c r="TRV664" s="163"/>
      <c r="TRW664" s="163"/>
      <c r="TRX664" s="163"/>
      <c r="TRY664" s="163"/>
      <c r="TRZ664" s="163"/>
      <c r="TSA664" s="163"/>
      <c r="TSB664" s="163"/>
      <c r="TSC664" s="163"/>
      <c r="TSD664" s="163"/>
      <c r="TSE664" s="163"/>
      <c r="TSF664" s="163"/>
      <c r="TSG664" s="163"/>
      <c r="TSH664" s="163"/>
      <c r="TSI664" s="163"/>
      <c r="TSJ664" s="163"/>
      <c r="TSK664" s="163"/>
      <c r="TSL664" s="163"/>
      <c r="TSM664" s="163"/>
      <c r="TSN664" s="163"/>
      <c r="TSO664" s="163"/>
      <c r="TSP664" s="163"/>
      <c r="TSQ664" s="163"/>
      <c r="TSR664" s="163"/>
      <c r="TSS664" s="163"/>
      <c r="TST664" s="163"/>
      <c r="TSU664" s="163"/>
      <c r="TSV664" s="163"/>
      <c r="TSW664" s="163"/>
      <c r="TSX664" s="163"/>
      <c r="TSY664" s="163"/>
      <c r="TSZ664" s="163"/>
      <c r="TTA664" s="163"/>
      <c r="TTB664" s="163"/>
      <c r="TTC664" s="163"/>
      <c r="TTD664" s="163"/>
      <c r="TTE664" s="163"/>
      <c r="TTF664" s="163"/>
      <c r="TTG664" s="163"/>
      <c r="TTH664" s="163"/>
      <c r="TTI664" s="163"/>
      <c r="TTJ664" s="163"/>
      <c r="TTK664" s="163"/>
      <c r="TTL664" s="163"/>
      <c r="TTM664" s="163"/>
      <c r="TTN664" s="163"/>
      <c r="TTO664" s="163"/>
      <c r="TTP664" s="163"/>
      <c r="TTQ664" s="163"/>
      <c r="TTR664" s="163"/>
      <c r="TTS664" s="163"/>
      <c r="TTT664" s="163"/>
      <c r="TTU664" s="163"/>
      <c r="TTV664" s="163"/>
      <c r="TTW664" s="163"/>
      <c r="TTX664" s="163"/>
      <c r="TTY664" s="163"/>
      <c r="TTZ664" s="163"/>
      <c r="TUA664" s="163"/>
      <c r="TUB664" s="163"/>
      <c r="TUC664" s="163"/>
      <c r="TUD664" s="163"/>
      <c r="TUE664" s="163"/>
      <c r="TUF664" s="163"/>
      <c r="TUG664" s="163"/>
      <c r="TUH664" s="163"/>
      <c r="TUI664" s="163"/>
      <c r="TUJ664" s="163"/>
      <c r="TUK664" s="163"/>
      <c r="TUL664" s="163"/>
      <c r="TUM664" s="163"/>
      <c r="TUN664" s="163"/>
      <c r="TUO664" s="163"/>
      <c r="TUP664" s="163"/>
      <c r="TUQ664" s="163"/>
      <c r="TUR664" s="163"/>
      <c r="TUS664" s="163"/>
      <c r="TUT664" s="163"/>
      <c r="TUU664" s="163"/>
      <c r="TUV664" s="163"/>
      <c r="TUW664" s="163"/>
      <c r="TUX664" s="163"/>
      <c r="TUY664" s="163"/>
      <c r="TUZ664" s="163"/>
      <c r="TVA664" s="163"/>
      <c r="TVB664" s="163"/>
      <c r="TVC664" s="163"/>
      <c r="TVD664" s="163"/>
      <c r="TVE664" s="163"/>
      <c r="TVF664" s="163"/>
      <c r="TVG664" s="163"/>
      <c r="TVH664" s="163"/>
      <c r="TVI664" s="163"/>
      <c r="TVJ664" s="163"/>
      <c r="TVK664" s="163"/>
      <c r="TVL664" s="163"/>
      <c r="TVM664" s="163"/>
      <c r="TVN664" s="163"/>
      <c r="TVO664" s="163"/>
      <c r="TVP664" s="163"/>
      <c r="TVQ664" s="163"/>
      <c r="TVR664" s="163"/>
      <c r="TVS664" s="163"/>
      <c r="TVT664" s="163"/>
      <c r="TVU664" s="163"/>
      <c r="TVV664" s="163"/>
      <c r="TVW664" s="163"/>
      <c r="TVX664" s="163"/>
      <c r="TVY664" s="163"/>
      <c r="TVZ664" s="163"/>
      <c r="TWA664" s="163"/>
      <c r="TWB664" s="163"/>
      <c r="TWC664" s="163"/>
      <c r="TWD664" s="163"/>
      <c r="TWE664" s="163"/>
      <c r="TWF664" s="163"/>
      <c r="TWG664" s="163"/>
      <c r="TWH664" s="163"/>
      <c r="TWI664" s="163"/>
      <c r="TWJ664" s="163"/>
      <c r="TWK664" s="163"/>
      <c r="TWL664" s="163"/>
      <c r="TWM664" s="163"/>
      <c r="TWN664" s="163"/>
      <c r="TWO664" s="163"/>
      <c r="TWP664" s="163"/>
      <c r="TWQ664" s="163"/>
      <c r="TWR664" s="163"/>
      <c r="TWS664" s="163"/>
      <c r="TWT664" s="163"/>
      <c r="TWU664" s="163"/>
      <c r="TWV664" s="163"/>
      <c r="TWW664" s="163"/>
      <c r="TWX664" s="163"/>
      <c r="TWY664" s="163"/>
      <c r="TWZ664" s="163"/>
      <c r="TXA664" s="163"/>
      <c r="TXB664" s="163"/>
      <c r="TXC664" s="163"/>
      <c r="TXD664" s="163"/>
      <c r="TXE664" s="163"/>
      <c r="TXF664" s="163"/>
      <c r="TXG664" s="163"/>
      <c r="TXH664" s="163"/>
      <c r="TXI664" s="163"/>
      <c r="TXJ664" s="163"/>
      <c r="TXK664" s="163"/>
      <c r="TXL664" s="163"/>
      <c r="TXM664" s="163"/>
      <c r="TXN664" s="163"/>
      <c r="TXO664" s="163"/>
      <c r="TXP664" s="163"/>
      <c r="TXQ664" s="163"/>
      <c r="TXR664" s="163"/>
      <c r="TXS664" s="163"/>
      <c r="TXT664" s="163"/>
      <c r="TXU664" s="163"/>
      <c r="TXV664" s="163"/>
      <c r="TXW664" s="163"/>
      <c r="TXX664" s="163"/>
      <c r="TXY664" s="163"/>
      <c r="TXZ664" s="163"/>
      <c r="TYA664" s="163"/>
      <c r="TYB664" s="163"/>
      <c r="TYC664" s="163"/>
      <c r="TYD664" s="163"/>
      <c r="TYE664" s="163"/>
      <c r="TYF664" s="163"/>
      <c r="TYG664" s="163"/>
      <c r="TYH664" s="163"/>
      <c r="TYI664" s="163"/>
      <c r="TYJ664" s="163"/>
      <c r="TYK664" s="163"/>
      <c r="TYL664" s="163"/>
      <c r="TYM664" s="163"/>
      <c r="TYN664" s="163"/>
      <c r="TYO664" s="163"/>
      <c r="TYP664" s="163"/>
      <c r="TYQ664" s="163"/>
      <c r="TYR664" s="163"/>
      <c r="TYS664" s="163"/>
      <c r="TYT664" s="163"/>
      <c r="TYU664" s="163"/>
      <c r="TYV664" s="163"/>
      <c r="TYW664" s="163"/>
      <c r="TYX664" s="163"/>
      <c r="TYY664" s="163"/>
      <c r="TYZ664" s="163"/>
      <c r="TZA664" s="163"/>
      <c r="TZB664" s="163"/>
      <c r="TZC664" s="163"/>
      <c r="TZD664" s="163"/>
      <c r="TZE664" s="163"/>
      <c r="TZF664" s="163"/>
      <c r="TZG664" s="163"/>
      <c r="TZH664" s="163"/>
      <c r="TZI664" s="163"/>
      <c r="TZJ664" s="163"/>
      <c r="TZK664" s="163"/>
      <c r="TZL664" s="163"/>
      <c r="TZM664" s="163"/>
      <c r="TZN664" s="163"/>
      <c r="TZO664" s="163"/>
      <c r="TZP664" s="163"/>
      <c r="TZQ664" s="163"/>
      <c r="TZR664" s="163"/>
      <c r="TZS664" s="163"/>
      <c r="TZT664" s="163"/>
      <c r="TZU664" s="163"/>
      <c r="TZV664" s="163"/>
      <c r="TZW664" s="163"/>
      <c r="TZX664" s="163"/>
      <c r="TZY664" s="163"/>
      <c r="TZZ664" s="163"/>
      <c r="UAA664" s="163"/>
      <c r="UAB664" s="163"/>
      <c r="UAC664" s="163"/>
      <c r="UAD664" s="163"/>
      <c r="UAE664" s="163"/>
      <c r="UAF664" s="163"/>
      <c r="UAG664" s="163"/>
      <c r="UAH664" s="163"/>
      <c r="UAI664" s="163"/>
      <c r="UAJ664" s="163"/>
      <c r="UAK664" s="163"/>
      <c r="UAL664" s="163"/>
      <c r="UAM664" s="163"/>
      <c r="UAN664" s="163"/>
      <c r="UAO664" s="163"/>
      <c r="UAP664" s="163"/>
      <c r="UAQ664" s="163"/>
      <c r="UAR664" s="163"/>
      <c r="UAS664" s="163"/>
      <c r="UAT664" s="163"/>
      <c r="UAU664" s="163"/>
      <c r="UAV664" s="163"/>
      <c r="UAW664" s="163"/>
      <c r="UAX664" s="163"/>
      <c r="UAY664" s="163"/>
      <c r="UAZ664" s="163"/>
      <c r="UBA664" s="163"/>
      <c r="UBB664" s="163"/>
      <c r="UBC664" s="163"/>
      <c r="UBD664" s="163"/>
      <c r="UBE664" s="163"/>
      <c r="UBF664" s="163"/>
      <c r="UBG664" s="163"/>
      <c r="UBH664" s="163"/>
      <c r="UBI664" s="163"/>
      <c r="UBJ664" s="163"/>
      <c r="UBK664" s="163"/>
      <c r="UBL664" s="163"/>
      <c r="UBM664" s="163"/>
      <c r="UBN664" s="163"/>
      <c r="UBO664" s="163"/>
      <c r="UBP664" s="163"/>
      <c r="UBQ664" s="163"/>
      <c r="UBR664" s="163"/>
      <c r="UBS664" s="163"/>
      <c r="UBT664" s="163"/>
      <c r="UBU664" s="163"/>
      <c r="UBV664" s="163"/>
      <c r="UBW664" s="163"/>
      <c r="UBX664" s="163"/>
      <c r="UBY664" s="163"/>
      <c r="UBZ664" s="163"/>
      <c r="UCA664" s="163"/>
      <c r="UCB664" s="163"/>
      <c r="UCC664" s="163"/>
      <c r="UCD664" s="163"/>
      <c r="UCE664" s="163"/>
      <c r="UCF664" s="163"/>
      <c r="UCG664" s="163"/>
      <c r="UCH664" s="163"/>
      <c r="UCI664" s="163"/>
      <c r="UCJ664" s="163"/>
      <c r="UCK664" s="163"/>
      <c r="UCL664" s="163"/>
      <c r="UCM664" s="163"/>
      <c r="UCN664" s="163"/>
      <c r="UCO664" s="163"/>
      <c r="UCP664" s="163"/>
      <c r="UCQ664" s="163"/>
      <c r="UCR664" s="163"/>
      <c r="UCS664" s="163"/>
      <c r="UCT664" s="163"/>
      <c r="UCU664" s="163"/>
      <c r="UCV664" s="163"/>
      <c r="UCW664" s="163"/>
      <c r="UCX664" s="163"/>
      <c r="UCY664" s="163"/>
      <c r="UCZ664" s="163"/>
      <c r="UDA664" s="163"/>
      <c r="UDB664" s="163"/>
      <c r="UDC664" s="163"/>
      <c r="UDD664" s="163"/>
      <c r="UDE664" s="163"/>
      <c r="UDF664" s="163"/>
      <c r="UDG664" s="163"/>
      <c r="UDH664" s="163"/>
      <c r="UDI664" s="163"/>
      <c r="UDJ664" s="163"/>
      <c r="UDK664" s="163"/>
      <c r="UDL664" s="163"/>
      <c r="UDM664" s="163"/>
      <c r="UDN664" s="163"/>
      <c r="UDO664" s="163"/>
      <c r="UDP664" s="163"/>
      <c r="UDQ664" s="163"/>
      <c r="UDR664" s="163"/>
      <c r="UDS664" s="163"/>
      <c r="UDT664" s="163"/>
      <c r="UDU664" s="163"/>
      <c r="UDV664" s="163"/>
      <c r="UDW664" s="163"/>
      <c r="UDX664" s="163"/>
      <c r="UDY664" s="163"/>
      <c r="UDZ664" s="163"/>
      <c r="UEA664" s="163"/>
      <c r="UEB664" s="163"/>
      <c r="UEC664" s="163"/>
      <c r="UED664" s="163"/>
      <c r="UEE664" s="163"/>
      <c r="UEF664" s="163"/>
      <c r="UEG664" s="163"/>
      <c r="UEH664" s="163"/>
      <c r="UEI664" s="163"/>
      <c r="UEJ664" s="163"/>
      <c r="UEK664" s="163"/>
      <c r="UEL664" s="163"/>
      <c r="UEM664" s="163"/>
      <c r="UEN664" s="163"/>
      <c r="UEO664" s="163"/>
      <c r="UEP664" s="163"/>
      <c r="UEQ664" s="163"/>
      <c r="UER664" s="163"/>
      <c r="UES664" s="163"/>
      <c r="UET664" s="163"/>
      <c r="UEU664" s="163"/>
      <c r="UEV664" s="163"/>
      <c r="UEW664" s="163"/>
      <c r="UEX664" s="163"/>
      <c r="UEY664" s="163"/>
      <c r="UEZ664" s="163"/>
      <c r="UFA664" s="163"/>
      <c r="UFB664" s="163"/>
      <c r="UFC664" s="163"/>
      <c r="UFD664" s="163"/>
      <c r="UFE664" s="163"/>
      <c r="UFF664" s="163"/>
      <c r="UFG664" s="163"/>
      <c r="UFH664" s="163"/>
      <c r="UFI664" s="163"/>
      <c r="UFJ664" s="163"/>
      <c r="UFK664" s="163"/>
      <c r="UFL664" s="163"/>
      <c r="UFM664" s="163"/>
      <c r="UFN664" s="163"/>
      <c r="UFO664" s="163"/>
      <c r="UFP664" s="163"/>
      <c r="UFQ664" s="163"/>
      <c r="UFR664" s="163"/>
      <c r="UFS664" s="163"/>
      <c r="UFT664" s="163"/>
      <c r="UFU664" s="163"/>
      <c r="UFV664" s="163"/>
      <c r="UFW664" s="163"/>
      <c r="UFX664" s="163"/>
      <c r="UFY664" s="163"/>
      <c r="UFZ664" s="163"/>
      <c r="UGA664" s="163"/>
      <c r="UGB664" s="163"/>
      <c r="UGC664" s="163"/>
      <c r="UGD664" s="163"/>
      <c r="UGE664" s="163"/>
      <c r="UGF664" s="163"/>
      <c r="UGG664" s="163"/>
      <c r="UGH664" s="163"/>
      <c r="UGI664" s="163"/>
      <c r="UGJ664" s="163"/>
      <c r="UGK664" s="163"/>
      <c r="UGL664" s="163"/>
      <c r="UGM664" s="163"/>
      <c r="UGN664" s="163"/>
      <c r="UGO664" s="163"/>
      <c r="UGP664" s="163"/>
      <c r="UGQ664" s="163"/>
      <c r="UGR664" s="163"/>
      <c r="UGS664" s="163"/>
      <c r="UGT664" s="163"/>
      <c r="UGU664" s="163"/>
      <c r="UGV664" s="163"/>
      <c r="UGW664" s="163"/>
      <c r="UGX664" s="163"/>
      <c r="UGY664" s="163"/>
      <c r="UGZ664" s="163"/>
      <c r="UHA664" s="163"/>
      <c r="UHB664" s="163"/>
      <c r="UHC664" s="163"/>
      <c r="UHD664" s="163"/>
      <c r="UHE664" s="163"/>
      <c r="UHF664" s="163"/>
      <c r="UHG664" s="163"/>
      <c r="UHH664" s="163"/>
      <c r="UHI664" s="163"/>
      <c r="UHJ664" s="163"/>
      <c r="UHK664" s="163"/>
      <c r="UHL664" s="163"/>
      <c r="UHM664" s="163"/>
      <c r="UHN664" s="163"/>
      <c r="UHO664" s="163"/>
      <c r="UHP664" s="163"/>
      <c r="UHQ664" s="163"/>
      <c r="UHR664" s="163"/>
      <c r="UHS664" s="163"/>
      <c r="UHT664" s="163"/>
      <c r="UHU664" s="163"/>
      <c r="UHV664" s="163"/>
      <c r="UHW664" s="163"/>
      <c r="UHX664" s="163"/>
      <c r="UHY664" s="163"/>
      <c r="UHZ664" s="163"/>
      <c r="UIA664" s="163"/>
      <c r="UIB664" s="163"/>
      <c r="UIC664" s="163"/>
      <c r="UID664" s="163"/>
      <c r="UIE664" s="163"/>
      <c r="UIF664" s="163"/>
      <c r="UIG664" s="163"/>
      <c r="UIH664" s="163"/>
      <c r="UII664" s="163"/>
      <c r="UIJ664" s="163"/>
      <c r="UIK664" s="163"/>
      <c r="UIL664" s="163"/>
      <c r="UIM664" s="163"/>
      <c r="UIN664" s="163"/>
      <c r="UIO664" s="163"/>
      <c r="UIP664" s="163"/>
      <c r="UIQ664" s="163"/>
      <c r="UIR664" s="163"/>
      <c r="UIS664" s="163"/>
      <c r="UIT664" s="163"/>
      <c r="UIU664" s="163"/>
      <c r="UIV664" s="163"/>
      <c r="UIW664" s="163"/>
      <c r="UIX664" s="163"/>
      <c r="UIY664" s="163"/>
      <c r="UIZ664" s="163"/>
      <c r="UJA664" s="163"/>
      <c r="UJB664" s="163"/>
      <c r="UJC664" s="163"/>
      <c r="UJD664" s="163"/>
      <c r="UJE664" s="163"/>
      <c r="UJF664" s="163"/>
      <c r="UJG664" s="163"/>
      <c r="UJH664" s="163"/>
      <c r="UJI664" s="163"/>
      <c r="UJJ664" s="163"/>
      <c r="UJK664" s="163"/>
      <c r="UJL664" s="163"/>
      <c r="UJM664" s="163"/>
      <c r="UJN664" s="163"/>
      <c r="UJO664" s="163"/>
      <c r="UJP664" s="163"/>
      <c r="UJQ664" s="163"/>
      <c r="UJR664" s="163"/>
      <c r="UJS664" s="163"/>
      <c r="UJT664" s="163"/>
      <c r="UJU664" s="163"/>
      <c r="UJV664" s="163"/>
      <c r="UJW664" s="163"/>
      <c r="UJX664" s="163"/>
      <c r="UJY664" s="163"/>
      <c r="UJZ664" s="163"/>
      <c r="UKA664" s="163"/>
      <c r="UKB664" s="163"/>
      <c r="UKC664" s="163"/>
      <c r="UKD664" s="163"/>
      <c r="UKE664" s="163"/>
      <c r="UKF664" s="163"/>
      <c r="UKG664" s="163"/>
      <c r="UKH664" s="163"/>
      <c r="UKI664" s="163"/>
      <c r="UKJ664" s="163"/>
      <c r="UKK664" s="163"/>
      <c r="UKL664" s="163"/>
      <c r="UKM664" s="163"/>
      <c r="UKN664" s="163"/>
      <c r="UKO664" s="163"/>
      <c r="UKP664" s="163"/>
      <c r="UKQ664" s="163"/>
      <c r="UKR664" s="163"/>
      <c r="UKS664" s="163"/>
      <c r="UKT664" s="163"/>
      <c r="UKU664" s="163"/>
      <c r="UKV664" s="163"/>
      <c r="UKW664" s="163"/>
      <c r="UKX664" s="163"/>
      <c r="UKY664" s="163"/>
      <c r="UKZ664" s="163"/>
      <c r="ULA664" s="163"/>
      <c r="ULB664" s="163"/>
      <c r="ULC664" s="163"/>
      <c r="ULD664" s="163"/>
      <c r="ULE664" s="163"/>
      <c r="ULF664" s="163"/>
      <c r="ULG664" s="163"/>
      <c r="ULH664" s="163"/>
      <c r="ULI664" s="163"/>
      <c r="ULJ664" s="163"/>
      <c r="ULK664" s="163"/>
      <c r="ULL664" s="163"/>
      <c r="ULM664" s="163"/>
      <c r="ULN664" s="163"/>
      <c r="ULO664" s="163"/>
      <c r="ULP664" s="163"/>
      <c r="ULQ664" s="163"/>
      <c r="ULR664" s="163"/>
      <c r="ULS664" s="163"/>
      <c r="ULT664" s="163"/>
      <c r="ULU664" s="163"/>
      <c r="ULV664" s="163"/>
      <c r="ULW664" s="163"/>
      <c r="ULX664" s="163"/>
      <c r="ULY664" s="163"/>
      <c r="ULZ664" s="163"/>
      <c r="UMA664" s="163"/>
      <c r="UMB664" s="163"/>
      <c r="UMC664" s="163"/>
      <c r="UMD664" s="163"/>
      <c r="UME664" s="163"/>
      <c r="UMF664" s="163"/>
      <c r="UMG664" s="163"/>
      <c r="UMH664" s="163"/>
      <c r="UMI664" s="163"/>
      <c r="UMJ664" s="163"/>
      <c r="UMK664" s="163"/>
      <c r="UML664" s="163"/>
      <c r="UMM664" s="163"/>
      <c r="UMN664" s="163"/>
      <c r="UMO664" s="163"/>
      <c r="UMP664" s="163"/>
      <c r="UMQ664" s="163"/>
      <c r="UMR664" s="163"/>
      <c r="UMS664" s="163"/>
      <c r="UMT664" s="163"/>
      <c r="UMU664" s="163"/>
      <c r="UMV664" s="163"/>
      <c r="UMW664" s="163"/>
      <c r="UMX664" s="163"/>
      <c r="UMY664" s="163"/>
      <c r="UMZ664" s="163"/>
      <c r="UNA664" s="163"/>
      <c r="UNB664" s="163"/>
      <c r="UNC664" s="163"/>
      <c r="UND664" s="163"/>
      <c r="UNE664" s="163"/>
      <c r="UNF664" s="163"/>
      <c r="UNG664" s="163"/>
      <c r="UNH664" s="163"/>
      <c r="UNI664" s="163"/>
      <c r="UNJ664" s="163"/>
      <c r="UNK664" s="163"/>
      <c r="UNL664" s="163"/>
      <c r="UNM664" s="163"/>
      <c r="UNN664" s="163"/>
      <c r="UNO664" s="163"/>
      <c r="UNP664" s="163"/>
      <c r="UNQ664" s="163"/>
      <c r="UNR664" s="163"/>
      <c r="UNS664" s="163"/>
      <c r="UNT664" s="163"/>
      <c r="UNU664" s="163"/>
      <c r="UNV664" s="163"/>
      <c r="UNW664" s="163"/>
      <c r="UNX664" s="163"/>
      <c r="UNY664" s="163"/>
      <c r="UNZ664" s="163"/>
      <c r="UOA664" s="163"/>
      <c r="UOB664" s="163"/>
      <c r="UOC664" s="163"/>
      <c r="UOD664" s="163"/>
      <c r="UOE664" s="163"/>
      <c r="UOF664" s="163"/>
      <c r="UOG664" s="163"/>
      <c r="UOH664" s="163"/>
      <c r="UOI664" s="163"/>
      <c r="UOJ664" s="163"/>
      <c r="UOK664" s="163"/>
      <c r="UOL664" s="163"/>
      <c r="UOM664" s="163"/>
      <c r="UON664" s="163"/>
      <c r="UOO664" s="163"/>
      <c r="UOP664" s="163"/>
      <c r="UOQ664" s="163"/>
      <c r="UOR664" s="163"/>
      <c r="UOS664" s="163"/>
      <c r="UOT664" s="163"/>
      <c r="UOU664" s="163"/>
      <c r="UOV664" s="163"/>
      <c r="UOW664" s="163"/>
      <c r="UOX664" s="163"/>
      <c r="UOY664" s="163"/>
      <c r="UOZ664" s="163"/>
      <c r="UPA664" s="163"/>
      <c r="UPB664" s="163"/>
      <c r="UPC664" s="163"/>
      <c r="UPD664" s="163"/>
      <c r="UPE664" s="163"/>
      <c r="UPF664" s="163"/>
      <c r="UPG664" s="163"/>
      <c r="UPH664" s="163"/>
      <c r="UPI664" s="163"/>
      <c r="UPJ664" s="163"/>
      <c r="UPK664" s="163"/>
      <c r="UPL664" s="163"/>
      <c r="UPM664" s="163"/>
      <c r="UPN664" s="163"/>
      <c r="UPO664" s="163"/>
      <c r="UPP664" s="163"/>
      <c r="UPQ664" s="163"/>
      <c r="UPR664" s="163"/>
      <c r="UPS664" s="163"/>
      <c r="UPT664" s="163"/>
      <c r="UPU664" s="163"/>
      <c r="UPV664" s="163"/>
      <c r="UPW664" s="163"/>
      <c r="UPX664" s="163"/>
      <c r="UPY664" s="163"/>
      <c r="UPZ664" s="163"/>
      <c r="UQA664" s="163"/>
      <c r="UQB664" s="163"/>
      <c r="UQC664" s="163"/>
      <c r="UQD664" s="163"/>
      <c r="UQE664" s="163"/>
      <c r="UQF664" s="163"/>
      <c r="UQG664" s="163"/>
      <c r="UQH664" s="163"/>
      <c r="UQI664" s="163"/>
      <c r="UQJ664" s="163"/>
      <c r="UQK664" s="163"/>
      <c r="UQL664" s="163"/>
      <c r="UQM664" s="163"/>
      <c r="UQN664" s="163"/>
      <c r="UQO664" s="163"/>
      <c r="UQP664" s="163"/>
      <c r="UQQ664" s="163"/>
      <c r="UQR664" s="163"/>
      <c r="UQS664" s="163"/>
      <c r="UQT664" s="163"/>
      <c r="UQU664" s="163"/>
      <c r="UQV664" s="163"/>
      <c r="UQW664" s="163"/>
      <c r="UQX664" s="163"/>
      <c r="UQY664" s="163"/>
      <c r="UQZ664" s="163"/>
      <c r="URA664" s="163"/>
      <c r="URB664" s="163"/>
      <c r="URC664" s="163"/>
      <c r="URD664" s="163"/>
      <c r="URE664" s="163"/>
      <c r="URF664" s="163"/>
      <c r="URG664" s="163"/>
      <c r="URH664" s="163"/>
      <c r="URI664" s="163"/>
      <c r="URJ664" s="163"/>
      <c r="URK664" s="163"/>
      <c r="URL664" s="163"/>
      <c r="URM664" s="163"/>
      <c r="URN664" s="163"/>
      <c r="URO664" s="163"/>
      <c r="URP664" s="163"/>
      <c r="URQ664" s="163"/>
      <c r="URR664" s="163"/>
      <c r="URS664" s="163"/>
      <c r="URT664" s="163"/>
      <c r="URU664" s="163"/>
      <c r="URV664" s="163"/>
      <c r="URW664" s="163"/>
      <c r="URX664" s="163"/>
      <c r="URY664" s="163"/>
      <c r="URZ664" s="163"/>
      <c r="USA664" s="163"/>
      <c r="USB664" s="163"/>
      <c r="USC664" s="163"/>
      <c r="USD664" s="163"/>
      <c r="USE664" s="163"/>
      <c r="USF664" s="163"/>
      <c r="USG664" s="163"/>
      <c r="USH664" s="163"/>
      <c r="USI664" s="163"/>
      <c r="USJ664" s="163"/>
      <c r="USK664" s="163"/>
      <c r="USL664" s="163"/>
      <c r="USM664" s="163"/>
      <c r="USN664" s="163"/>
      <c r="USO664" s="163"/>
      <c r="USP664" s="163"/>
      <c r="USQ664" s="163"/>
      <c r="USR664" s="163"/>
      <c r="USS664" s="163"/>
      <c r="UST664" s="163"/>
      <c r="USU664" s="163"/>
      <c r="USV664" s="163"/>
      <c r="USW664" s="163"/>
      <c r="USX664" s="163"/>
      <c r="USY664" s="163"/>
      <c r="USZ664" s="163"/>
      <c r="UTA664" s="163"/>
      <c r="UTB664" s="163"/>
      <c r="UTC664" s="163"/>
      <c r="UTD664" s="163"/>
      <c r="UTE664" s="163"/>
      <c r="UTF664" s="163"/>
      <c r="UTG664" s="163"/>
      <c r="UTH664" s="163"/>
      <c r="UTI664" s="163"/>
      <c r="UTJ664" s="163"/>
      <c r="UTK664" s="163"/>
      <c r="UTL664" s="163"/>
      <c r="UTM664" s="163"/>
      <c r="UTN664" s="163"/>
      <c r="UTO664" s="163"/>
      <c r="UTP664" s="163"/>
      <c r="UTQ664" s="163"/>
      <c r="UTR664" s="163"/>
      <c r="UTS664" s="163"/>
      <c r="UTT664" s="163"/>
      <c r="UTU664" s="163"/>
      <c r="UTV664" s="163"/>
      <c r="UTW664" s="163"/>
      <c r="UTX664" s="163"/>
      <c r="UTY664" s="163"/>
      <c r="UTZ664" s="163"/>
      <c r="UUA664" s="163"/>
      <c r="UUB664" s="163"/>
      <c r="UUC664" s="163"/>
      <c r="UUD664" s="163"/>
      <c r="UUE664" s="163"/>
      <c r="UUF664" s="163"/>
      <c r="UUG664" s="163"/>
      <c r="UUH664" s="163"/>
      <c r="UUI664" s="163"/>
      <c r="UUJ664" s="163"/>
      <c r="UUK664" s="163"/>
      <c r="UUL664" s="163"/>
      <c r="UUM664" s="163"/>
      <c r="UUN664" s="163"/>
      <c r="UUO664" s="163"/>
      <c r="UUP664" s="163"/>
      <c r="UUQ664" s="163"/>
      <c r="UUR664" s="163"/>
      <c r="UUS664" s="163"/>
      <c r="UUT664" s="163"/>
      <c r="UUU664" s="163"/>
      <c r="UUV664" s="163"/>
      <c r="UUW664" s="163"/>
      <c r="UUX664" s="163"/>
      <c r="UUY664" s="163"/>
      <c r="UUZ664" s="163"/>
      <c r="UVA664" s="163"/>
      <c r="UVB664" s="163"/>
      <c r="UVC664" s="163"/>
      <c r="UVD664" s="163"/>
      <c r="UVE664" s="163"/>
      <c r="UVF664" s="163"/>
      <c r="UVG664" s="163"/>
      <c r="UVH664" s="163"/>
      <c r="UVI664" s="163"/>
      <c r="UVJ664" s="163"/>
      <c r="UVK664" s="163"/>
      <c r="UVL664" s="163"/>
      <c r="UVM664" s="163"/>
      <c r="UVN664" s="163"/>
      <c r="UVO664" s="163"/>
      <c r="UVP664" s="163"/>
      <c r="UVQ664" s="163"/>
      <c r="UVR664" s="163"/>
      <c r="UVS664" s="163"/>
      <c r="UVT664" s="163"/>
      <c r="UVU664" s="163"/>
      <c r="UVV664" s="163"/>
      <c r="UVW664" s="163"/>
      <c r="UVX664" s="163"/>
      <c r="UVY664" s="163"/>
      <c r="UVZ664" s="163"/>
      <c r="UWA664" s="163"/>
      <c r="UWB664" s="163"/>
      <c r="UWC664" s="163"/>
      <c r="UWD664" s="163"/>
      <c r="UWE664" s="163"/>
      <c r="UWF664" s="163"/>
      <c r="UWG664" s="163"/>
      <c r="UWH664" s="163"/>
      <c r="UWI664" s="163"/>
      <c r="UWJ664" s="163"/>
      <c r="UWK664" s="163"/>
      <c r="UWL664" s="163"/>
      <c r="UWM664" s="163"/>
      <c r="UWN664" s="163"/>
      <c r="UWO664" s="163"/>
      <c r="UWP664" s="163"/>
      <c r="UWQ664" s="163"/>
      <c r="UWR664" s="163"/>
      <c r="UWS664" s="163"/>
      <c r="UWT664" s="163"/>
      <c r="UWU664" s="163"/>
      <c r="UWV664" s="163"/>
      <c r="UWW664" s="163"/>
      <c r="UWX664" s="163"/>
      <c r="UWY664" s="163"/>
      <c r="UWZ664" s="163"/>
      <c r="UXA664" s="163"/>
      <c r="UXB664" s="163"/>
      <c r="UXC664" s="163"/>
      <c r="UXD664" s="163"/>
      <c r="UXE664" s="163"/>
      <c r="UXF664" s="163"/>
      <c r="UXG664" s="163"/>
      <c r="UXH664" s="163"/>
      <c r="UXI664" s="163"/>
      <c r="UXJ664" s="163"/>
      <c r="UXK664" s="163"/>
      <c r="UXL664" s="163"/>
      <c r="UXM664" s="163"/>
      <c r="UXN664" s="163"/>
      <c r="UXO664" s="163"/>
      <c r="UXP664" s="163"/>
      <c r="UXQ664" s="163"/>
      <c r="UXR664" s="163"/>
      <c r="UXS664" s="163"/>
      <c r="UXT664" s="163"/>
      <c r="UXU664" s="163"/>
      <c r="UXV664" s="163"/>
      <c r="UXW664" s="163"/>
      <c r="UXX664" s="163"/>
      <c r="UXY664" s="163"/>
      <c r="UXZ664" s="163"/>
      <c r="UYA664" s="163"/>
      <c r="UYB664" s="163"/>
      <c r="UYC664" s="163"/>
      <c r="UYD664" s="163"/>
      <c r="UYE664" s="163"/>
      <c r="UYF664" s="163"/>
      <c r="UYG664" s="163"/>
      <c r="UYH664" s="163"/>
      <c r="UYI664" s="163"/>
      <c r="UYJ664" s="163"/>
      <c r="UYK664" s="163"/>
      <c r="UYL664" s="163"/>
      <c r="UYM664" s="163"/>
      <c r="UYN664" s="163"/>
      <c r="UYO664" s="163"/>
      <c r="UYP664" s="163"/>
      <c r="UYQ664" s="163"/>
      <c r="UYR664" s="163"/>
      <c r="UYS664" s="163"/>
      <c r="UYT664" s="163"/>
      <c r="UYU664" s="163"/>
      <c r="UYV664" s="163"/>
      <c r="UYW664" s="163"/>
      <c r="UYX664" s="163"/>
      <c r="UYY664" s="163"/>
      <c r="UYZ664" s="163"/>
      <c r="UZA664" s="163"/>
      <c r="UZB664" s="163"/>
      <c r="UZC664" s="163"/>
      <c r="UZD664" s="163"/>
      <c r="UZE664" s="163"/>
      <c r="UZF664" s="163"/>
      <c r="UZG664" s="163"/>
      <c r="UZH664" s="163"/>
      <c r="UZI664" s="163"/>
      <c r="UZJ664" s="163"/>
      <c r="UZK664" s="163"/>
      <c r="UZL664" s="163"/>
      <c r="UZM664" s="163"/>
      <c r="UZN664" s="163"/>
      <c r="UZO664" s="163"/>
      <c r="UZP664" s="163"/>
      <c r="UZQ664" s="163"/>
      <c r="UZR664" s="163"/>
      <c r="UZS664" s="163"/>
      <c r="UZT664" s="163"/>
      <c r="UZU664" s="163"/>
      <c r="UZV664" s="163"/>
      <c r="UZW664" s="163"/>
      <c r="UZX664" s="163"/>
      <c r="UZY664" s="163"/>
      <c r="UZZ664" s="163"/>
      <c r="VAA664" s="163"/>
      <c r="VAB664" s="163"/>
      <c r="VAC664" s="163"/>
      <c r="VAD664" s="163"/>
      <c r="VAE664" s="163"/>
      <c r="VAF664" s="163"/>
      <c r="VAG664" s="163"/>
      <c r="VAH664" s="163"/>
      <c r="VAI664" s="163"/>
      <c r="VAJ664" s="163"/>
      <c r="VAK664" s="163"/>
      <c r="VAL664" s="163"/>
      <c r="VAM664" s="163"/>
      <c r="VAN664" s="163"/>
      <c r="VAO664" s="163"/>
      <c r="VAP664" s="163"/>
      <c r="VAQ664" s="163"/>
      <c r="VAR664" s="163"/>
      <c r="VAS664" s="163"/>
      <c r="VAT664" s="163"/>
      <c r="VAU664" s="163"/>
      <c r="VAV664" s="163"/>
      <c r="VAW664" s="163"/>
      <c r="VAX664" s="163"/>
      <c r="VAY664" s="163"/>
      <c r="VAZ664" s="163"/>
      <c r="VBA664" s="163"/>
      <c r="VBB664" s="163"/>
      <c r="VBC664" s="163"/>
      <c r="VBD664" s="163"/>
      <c r="VBE664" s="163"/>
      <c r="VBF664" s="163"/>
      <c r="VBG664" s="163"/>
      <c r="VBH664" s="163"/>
      <c r="VBI664" s="163"/>
      <c r="VBJ664" s="163"/>
      <c r="VBK664" s="163"/>
      <c r="VBL664" s="163"/>
      <c r="VBM664" s="163"/>
      <c r="VBN664" s="163"/>
      <c r="VBO664" s="163"/>
      <c r="VBP664" s="163"/>
      <c r="VBQ664" s="163"/>
      <c r="VBR664" s="163"/>
      <c r="VBS664" s="163"/>
      <c r="VBT664" s="163"/>
      <c r="VBU664" s="163"/>
      <c r="VBV664" s="163"/>
      <c r="VBW664" s="163"/>
      <c r="VBX664" s="163"/>
      <c r="VBY664" s="163"/>
      <c r="VBZ664" s="163"/>
      <c r="VCA664" s="163"/>
      <c r="VCB664" s="163"/>
      <c r="VCC664" s="163"/>
      <c r="VCD664" s="163"/>
      <c r="VCE664" s="163"/>
      <c r="VCF664" s="163"/>
      <c r="VCG664" s="163"/>
      <c r="VCH664" s="163"/>
      <c r="VCI664" s="163"/>
      <c r="VCJ664" s="163"/>
      <c r="VCK664" s="163"/>
      <c r="VCL664" s="163"/>
      <c r="VCM664" s="163"/>
      <c r="VCN664" s="163"/>
      <c r="VCO664" s="163"/>
      <c r="VCP664" s="163"/>
      <c r="VCQ664" s="163"/>
      <c r="VCR664" s="163"/>
      <c r="VCS664" s="163"/>
      <c r="VCT664" s="163"/>
      <c r="VCU664" s="163"/>
      <c r="VCV664" s="163"/>
      <c r="VCW664" s="163"/>
      <c r="VCX664" s="163"/>
      <c r="VCY664" s="163"/>
      <c r="VCZ664" s="163"/>
      <c r="VDA664" s="163"/>
      <c r="VDB664" s="163"/>
      <c r="VDC664" s="163"/>
      <c r="VDD664" s="163"/>
      <c r="VDE664" s="163"/>
      <c r="VDF664" s="163"/>
      <c r="VDG664" s="163"/>
      <c r="VDH664" s="163"/>
      <c r="VDI664" s="163"/>
      <c r="VDJ664" s="163"/>
      <c r="VDK664" s="163"/>
      <c r="VDL664" s="163"/>
      <c r="VDM664" s="163"/>
      <c r="VDN664" s="163"/>
      <c r="VDO664" s="163"/>
      <c r="VDP664" s="163"/>
      <c r="VDQ664" s="163"/>
      <c r="VDR664" s="163"/>
      <c r="VDS664" s="163"/>
      <c r="VDT664" s="163"/>
      <c r="VDU664" s="163"/>
      <c r="VDV664" s="163"/>
      <c r="VDW664" s="163"/>
      <c r="VDX664" s="163"/>
      <c r="VDY664" s="163"/>
      <c r="VDZ664" s="163"/>
      <c r="VEA664" s="163"/>
      <c r="VEB664" s="163"/>
      <c r="VEC664" s="163"/>
      <c r="VED664" s="163"/>
      <c r="VEE664" s="163"/>
      <c r="VEF664" s="163"/>
      <c r="VEG664" s="163"/>
      <c r="VEH664" s="163"/>
      <c r="VEI664" s="163"/>
      <c r="VEJ664" s="163"/>
      <c r="VEK664" s="163"/>
      <c r="VEL664" s="163"/>
      <c r="VEM664" s="163"/>
      <c r="VEN664" s="163"/>
      <c r="VEO664" s="163"/>
      <c r="VEP664" s="163"/>
      <c r="VEQ664" s="163"/>
      <c r="VER664" s="163"/>
      <c r="VES664" s="163"/>
      <c r="VET664" s="163"/>
      <c r="VEU664" s="163"/>
      <c r="VEV664" s="163"/>
      <c r="VEW664" s="163"/>
      <c r="VEX664" s="163"/>
      <c r="VEY664" s="163"/>
      <c r="VEZ664" s="163"/>
      <c r="VFA664" s="163"/>
      <c r="VFB664" s="163"/>
      <c r="VFC664" s="163"/>
      <c r="VFD664" s="163"/>
      <c r="VFE664" s="163"/>
      <c r="VFF664" s="163"/>
      <c r="VFG664" s="163"/>
      <c r="VFH664" s="163"/>
      <c r="VFI664" s="163"/>
      <c r="VFJ664" s="163"/>
      <c r="VFK664" s="163"/>
      <c r="VFL664" s="163"/>
      <c r="VFM664" s="163"/>
      <c r="VFN664" s="163"/>
      <c r="VFO664" s="163"/>
      <c r="VFP664" s="163"/>
      <c r="VFQ664" s="163"/>
      <c r="VFR664" s="163"/>
      <c r="VFS664" s="163"/>
      <c r="VFT664" s="163"/>
      <c r="VFU664" s="163"/>
      <c r="VFV664" s="163"/>
      <c r="VFW664" s="163"/>
      <c r="VFX664" s="163"/>
      <c r="VFY664" s="163"/>
      <c r="VFZ664" s="163"/>
      <c r="VGA664" s="163"/>
      <c r="VGB664" s="163"/>
      <c r="VGC664" s="163"/>
      <c r="VGD664" s="163"/>
      <c r="VGE664" s="163"/>
      <c r="VGF664" s="163"/>
      <c r="VGG664" s="163"/>
      <c r="VGH664" s="163"/>
      <c r="VGI664" s="163"/>
      <c r="VGJ664" s="163"/>
      <c r="VGK664" s="163"/>
      <c r="VGL664" s="163"/>
      <c r="VGM664" s="163"/>
      <c r="VGN664" s="163"/>
      <c r="VGO664" s="163"/>
      <c r="VGP664" s="163"/>
      <c r="VGQ664" s="163"/>
      <c r="VGR664" s="163"/>
      <c r="VGS664" s="163"/>
      <c r="VGT664" s="163"/>
      <c r="VGU664" s="163"/>
      <c r="VGV664" s="163"/>
      <c r="VGW664" s="163"/>
      <c r="VGX664" s="163"/>
      <c r="VGY664" s="163"/>
      <c r="VGZ664" s="163"/>
      <c r="VHA664" s="163"/>
      <c r="VHB664" s="163"/>
      <c r="VHC664" s="163"/>
      <c r="VHD664" s="163"/>
      <c r="VHE664" s="163"/>
      <c r="VHF664" s="163"/>
      <c r="VHG664" s="163"/>
      <c r="VHH664" s="163"/>
      <c r="VHI664" s="163"/>
      <c r="VHJ664" s="163"/>
      <c r="VHK664" s="163"/>
      <c r="VHL664" s="163"/>
      <c r="VHM664" s="163"/>
      <c r="VHN664" s="163"/>
      <c r="VHO664" s="163"/>
      <c r="VHP664" s="163"/>
      <c r="VHQ664" s="163"/>
      <c r="VHR664" s="163"/>
      <c r="VHS664" s="163"/>
      <c r="VHT664" s="163"/>
      <c r="VHU664" s="163"/>
      <c r="VHV664" s="163"/>
      <c r="VHW664" s="163"/>
      <c r="VHX664" s="163"/>
      <c r="VHY664" s="163"/>
      <c r="VHZ664" s="163"/>
      <c r="VIA664" s="163"/>
      <c r="VIB664" s="163"/>
      <c r="VIC664" s="163"/>
      <c r="VID664" s="163"/>
      <c r="VIE664" s="163"/>
      <c r="VIF664" s="163"/>
      <c r="VIG664" s="163"/>
      <c r="VIH664" s="163"/>
      <c r="VII664" s="163"/>
      <c r="VIJ664" s="163"/>
      <c r="VIK664" s="163"/>
      <c r="VIL664" s="163"/>
      <c r="VIM664" s="163"/>
      <c r="VIN664" s="163"/>
      <c r="VIO664" s="163"/>
      <c r="VIP664" s="163"/>
      <c r="VIQ664" s="163"/>
      <c r="VIR664" s="163"/>
      <c r="VIS664" s="163"/>
      <c r="VIT664" s="163"/>
      <c r="VIU664" s="163"/>
      <c r="VIV664" s="163"/>
      <c r="VIW664" s="163"/>
      <c r="VIX664" s="163"/>
      <c r="VIY664" s="163"/>
      <c r="VIZ664" s="163"/>
      <c r="VJA664" s="163"/>
      <c r="VJB664" s="163"/>
      <c r="VJC664" s="163"/>
      <c r="VJD664" s="163"/>
      <c r="VJE664" s="163"/>
      <c r="VJF664" s="163"/>
      <c r="VJG664" s="163"/>
      <c r="VJH664" s="163"/>
      <c r="VJI664" s="163"/>
      <c r="VJJ664" s="163"/>
      <c r="VJK664" s="163"/>
      <c r="VJL664" s="163"/>
      <c r="VJM664" s="163"/>
      <c r="VJN664" s="163"/>
      <c r="VJO664" s="163"/>
      <c r="VJP664" s="163"/>
      <c r="VJQ664" s="163"/>
      <c r="VJR664" s="163"/>
      <c r="VJS664" s="163"/>
      <c r="VJT664" s="163"/>
      <c r="VJU664" s="163"/>
      <c r="VJV664" s="163"/>
      <c r="VJW664" s="163"/>
      <c r="VJX664" s="163"/>
      <c r="VJY664" s="163"/>
      <c r="VJZ664" s="163"/>
      <c r="VKA664" s="163"/>
      <c r="VKB664" s="163"/>
      <c r="VKC664" s="163"/>
      <c r="VKD664" s="163"/>
      <c r="VKE664" s="163"/>
      <c r="VKF664" s="163"/>
      <c r="VKG664" s="163"/>
      <c r="VKH664" s="163"/>
      <c r="VKI664" s="163"/>
      <c r="VKJ664" s="163"/>
      <c r="VKK664" s="163"/>
      <c r="VKL664" s="163"/>
      <c r="VKM664" s="163"/>
      <c r="VKN664" s="163"/>
      <c r="VKO664" s="163"/>
      <c r="VKP664" s="163"/>
      <c r="VKQ664" s="163"/>
      <c r="VKR664" s="163"/>
      <c r="VKS664" s="163"/>
      <c r="VKT664" s="163"/>
      <c r="VKU664" s="163"/>
      <c r="VKV664" s="163"/>
      <c r="VKW664" s="163"/>
      <c r="VKX664" s="163"/>
      <c r="VKY664" s="163"/>
      <c r="VKZ664" s="163"/>
      <c r="VLA664" s="163"/>
      <c r="VLB664" s="163"/>
      <c r="VLC664" s="163"/>
      <c r="VLD664" s="163"/>
      <c r="VLE664" s="163"/>
      <c r="VLF664" s="163"/>
      <c r="VLG664" s="163"/>
      <c r="VLH664" s="163"/>
      <c r="VLI664" s="163"/>
      <c r="VLJ664" s="163"/>
      <c r="VLK664" s="163"/>
      <c r="VLL664" s="163"/>
      <c r="VLM664" s="163"/>
      <c r="VLN664" s="163"/>
      <c r="VLO664" s="163"/>
      <c r="VLP664" s="163"/>
      <c r="VLQ664" s="163"/>
      <c r="VLR664" s="163"/>
      <c r="VLS664" s="163"/>
      <c r="VLT664" s="163"/>
      <c r="VLU664" s="163"/>
      <c r="VLV664" s="163"/>
      <c r="VLW664" s="163"/>
      <c r="VLX664" s="163"/>
      <c r="VLY664" s="163"/>
      <c r="VLZ664" s="163"/>
      <c r="VMA664" s="163"/>
      <c r="VMB664" s="163"/>
      <c r="VMC664" s="163"/>
      <c r="VMD664" s="163"/>
      <c r="VME664" s="163"/>
      <c r="VMF664" s="163"/>
      <c r="VMG664" s="163"/>
      <c r="VMH664" s="163"/>
      <c r="VMI664" s="163"/>
      <c r="VMJ664" s="163"/>
      <c r="VMK664" s="163"/>
      <c r="VML664" s="163"/>
      <c r="VMM664" s="163"/>
      <c r="VMN664" s="163"/>
      <c r="VMO664" s="163"/>
      <c r="VMP664" s="163"/>
      <c r="VMQ664" s="163"/>
      <c r="VMR664" s="163"/>
      <c r="VMS664" s="163"/>
      <c r="VMT664" s="163"/>
      <c r="VMU664" s="163"/>
      <c r="VMV664" s="163"/>
      <c r="VMW664" s="163"/>
      <c r="VMX664" s="163"/>
      <c r="VMY664" s="163"/>
      <c r="VMZ664" s="163"/>
      <c r="VNA664" s="163"/>
      <c r="VNB664" s="163"/>
      <c r="VNC664" s="163"/>
      <c r="VND664" s="163"/>
      <c r="VNE664" s="163"/>
      <c r="VNF664" s="163"/>
      <c r="VNG664" s="163"/>
      <c r="VNH664" s="163"/>
      <c r="VNI664" s="163"/>
      <c r="VNJ664" s="163"/>
      <c r="VNK664" s="163"/>
      <c r="VNL664" s="163"/>
      <c r="VNM664" s="163"/>
      <c r="VNN664" s="163"/>
      <c r="VNO664" s="163"/>
      <c r="VNP664" s="163"/>
      <c r="VNQ664" s="163"/>
      <c r="VNR664" s="163"/>
      <c r="VNS664" s="163"/>
      <c r="VNT664" s="163"/>
      <c r="VNU664" s="163"/>
      <c r="VNV664" s="163"/>
      <c r="VNW664" s="163"/>
      <c r="VNX664" s="163"/>
      <c r="VNY664" s="163"/>
      <c r="VNZ664" s="163"/>
      <c r="VOA664" s="163"/>
      <c r="VOB664" s="163"/>
      <c r="VOC664" s="163"/>
      <c r="VOD664" s="163"/>
      <c r="VOE664" s="163"/>
      <c r="VOF664" s="163"/>
      <c r="VOG664" s="163"/>
      <c r="VOH664" s="163"/>
      <c r="VOI664" s="163"/>
      <c r="VOJ664" s="163"/>
      <c r="VOK664" s="163"/>
      <c r="VOL664" s="163"/>
      <c r="VOM664" s="163"/>
      <c r="VON664" s="163"/>
      <c r="VOO664" s="163"/>
      <c r="VOP664" s="163"/>
      <c r="VOQ664" s="163"/>
      <c r="VOR664" s="163"/>
      <c r="VOS664" s="163"/>
      <c r="VOT664" s="163"/>
      <c r="VOU664" s="163"/>
      <c r="VOV664" s="163"/>
      <c r="VOW664" s="163"/>
      <c r="VOX664" s="163"/>
      <c r="VOY664" s="163"/>
      <c r="VOZ664" s="163"/>
      <c r="VPA664" s="163"/>
      <c r="VPB664" s="163"/>
      <c r="VPC664" s="163"/>
      <c r="VPD664" s="163"/>
      <c r="VPE664" s="163"/>
      <c r="VPF664" s="163"/>
      <c r="VPG664" s="163"/>
      <c r="VPH664" s="163"/>
      <c r="VPI664" s="163"/>
      <c r="VPJ664" s="163"/>
      <c r="VPK664" s="163"/>
      <c r="VPL664" s="163"/>
      <c r="VPM664" s="163"/>
      <c r="VPN664" s="163"/>
      <c r="VPO664" s="163"/>
      <c r="VPP664" s="163"/>
      <c r="VPQ664" s="163"/>
      <c r="VPR664" s="163"/>
      <c r="VPS664" s="163"/>
      <c r="VPT664" s="163"/>
      <c r="VPU664" s="163"/>
      <c r="VPV664" s="163"/>
      <c r="VPW664" s="163"/>
      <c r="VPX664" s="163"/>
      <c r="VPY664" s="163"/>
      <c r="VPZ664" s="163"/>
      <c r="VQA664" s="163"/>
      <c r="VQB664" s="163"/>
      <c r="VQC664" s="163"/>
      <c r="VQD664" s="163"/>
      <c r="VQE664" s="163"/>
      <c r="VQF664" s="163"/>
      <c r="VQG664" s="163"/>
      <c r="VQH664" s="163"/>
      <c r="VQI664" s="163"/>
      <c r="VQJ664" s="163"/>
      <c r="VQK664" s="163"/>
      <c r="VQL664" s="163"/>
      <c r="VQM664" s="163"/>
      <c r="VQN664" s="163"/>
      <c r="VQO664" s="163"/>
      <c r="VQP664" s="163"/>
      <c r="VQQ664" s="163"/>
      <c r="VQR664" s="163"/>
      <c r="VQS664" s="163"/>
      <c r="VQT664" s="163"/>
      <c r="VQU664" s="163"/>
      <c r="VQV664" s="163"/>
      <c r="VQW664" s="163"/>
      <c r="VQX664" s="163"/>
      <c r="VQY664" s="163"/>
      <c r="VQZ664" s="163"/>
      <c r="VRA664" s="163"/>
      <c r="VRB664" s="163"/>
      <c r="VRC664" s="163"/>
      <c r="VRD664" s="163"/>
      <c r="VRE664" s="163"/>
      <c r="VRF664" s="163"/>
      <c r="VRG664" s="163"/>
      <c r="VRH664" s="163"/>
      <c r="VRI664" s="163"/>
      <c r="VRJ664" s="163"/>
      <c r="VRK664" s="163"/>
      <c r="VRL664" s="163"/>
      <c r="VRM664" s="163"/>
      <c r="VRN664" s="163"/>
      <c r="VRO664" s="163"/>
      <c r="VRP664" s="163"/>
      <c r="VRQ664" s="163"/>
      <c r="VRR664" s="163"/>
      <c r="VRS664" s="163"/>
      <c r="VRT664" s="163"/>
      <c r="VRU664" s="163"/>
      <c r="VRV664" s="163"/>
      <c r="VRW664" s="163"/>
      <c r="VRX664" s="163"/>
      <c r="VRY664" s="163"/>
      <c r="VRZ664" s="163"/>
      <c r="VSA664" s="163"/>
      <c r="VSB664" s="163"/>
      <c r="VSC664" s="163"/>
      <c r="VSD664" s="163"/>
      <c r="VSE664" s="163"/>
      <c r="VSF664" s="163"/>
      <c r="VSG664" s="163"/>
      <c r="VSH664" s="163"/>
      <c r="VSI664" s="163"/>
      <c r="VSJ664" s="163"/>
      <c r="VSK664" s="163"/>
      <c r="VSL664" s="163"/>
      <c r="VSM664" s="163"/>
      <c r="VSN664" s="163"/>
      <c r="VSO664" s="163"/>
      <c r="VSP664" s="163"/>
      <c r="VSQ664" s="163"/>
      <c r="VSR664" s="163"/>
      <c r="VSS664" s="163"/>
      <c r="VST664" s="163"/>
      <c r="VSU664" s="163"/>
      <c r="VSV664" s="163"/>
      <c r="VSW664" s="163"/>
      <c r="VSX664" s="163"/>
      <c r="VSY664" s="163"/>
      <c r="VSZ664" s="163"/>
      <c r="VTA664" s="163"/>
      <c r="VTB664" s="163"/>
      <c r="VTC664" s="163"/>
      <c r="VTD664" s="163"/>
      <c r="VTE664" s="163"/>
      <c r="VTF664" s="163"/>
      <c r="VTG664" s="163"/>
      <c r="VTH664" s="163"/>
      <c r="VTI664" s="163"/>
      <c r="VTJ664" s="163"/>
      <c r="VTK664" s="163"/>
      <c r="VTL664" s="163"/>
      <c r="VTM664" s="163"/>
      <c r="VTN664" s="163"/>
      <c r="VTO664" s="163"/>
      <c r="VTP664" s="163"/>
      <c r="VTQ664" s="163"/>
      <c r="VTR664" s="163"/>
      <c r="VTS664" s="163"/>
      <c r="VTT664" s="163"/>
      <c r="VTU664" s="163"/>
      <c r="VTV664" s="163"/>
      <c r="VTW664" s="163"/>
      <c r="VTX664" s="163"/>
      <c r="VTY664" s="163"/>
      <c r="VTZ664" s="163"/>
      <c r="VUA664" s="163"/>
      <c r="VUB664" s="163"/>
      <c r="VUC664" s="163"/>
      <c r="VUD664" s="163"/>
      <c r="VUE664" s="163"/>
      <c r="VUF664" s="163"/>
      <c r="VUG664" s="163"/>
      <c r="VUH664" s="163"/>
      <c r="VUI664" s="163"/>
      <c r="VUJ664" s="163"/>
      <c r="VUK664" s="163"/>
      <c r="VUL664" s="163"/>
      <c r="VUM664" s="163"/>
      <c r="VUN664" s="163"/>
      <c r="VUO664" s="163"/>
      <c r="VUP664" s="163"/>
      <c r="VUQ664" s="163"/>
      <c r="VUR664" s="163"/>
      <c r="VUS664" s="163"/>
      <c r="VUT664" s="163"/>
      <c r="VUU664" s="163"/>
      <c r="VUV664" s="163"/>
      <c r="VUW664" s="163"/>
      <c r="VUX664" s="163"/>
      <c r="VUY664" s="163"/>
      <c r="VUZ664" s="163"/>
      <c r="VVA664" s="163"/>
      <c r="VVB664" s="163"/>
      <c r="VVC664" s="163"/>
      <c r="VVD664" s="163"/>
      <c r="VVE664" s="163"/>
      <c r="VVF664" s="163"/>
      <c r="VVG664" s="163"/>
      <c r="VVH664" s="163"/>
      <c r="VVI664" s="163"/>
      <c r="VVJ664" s="163"/>
      <c r="VVK664" s="163"/>
      <c r="VVL664" s="163"/>
      <c r="VVM664" s="163"/>
      <c r="VVN664" s="163"/>
      <c r="VVO664" s="163"/>
      <c r="VVP664" s="163"/>
      <c r="VVQ664" s="163"/>
      <c r="VVR664" s="163"/>
      <c r="VVS664" s="163"/>
      <c r="VVT664" s="163"/>
      <c r="VVU664" s="163"/>
      <c r="VVV664" s="163"/>
      <c r="VVW664" s="163"/>
      <c r="VVX664" s="163"/>
      <c r="VVY664" s="163"/>
      <c r="VVZ664" s="163"/>
      <c r="VWA664" s="163"/>
      <c r="VWB664" s="163"/>
      <c r="VWC664" s="163"/>
      <c r="VWD664" s="163"/>
      <c r="VWE664" s="163"/>
      <c r="VWF664" s="163"/>
      <c r="VWG664" s="163"/>
      <c r="VWH664" s="163"/>
      <c r="VWI664" s="163"/>
      <c r="VWJ664" s="163"/>
      <c r="VWK664" s="163"/>
      <c r="VWL664" s="163"/>
      <c r="VWM664" s="163"/>
      <c r="VWN664" s="163"/>
      <c r="VWO664" s="163"/>
      <c r="VWP664" s="163"/>
      <c r="VWQ664" s="163"/>
      <c r="VWR664" s="163"/>
      <c r="VWS664" s="163"/>
      <c r="VWT664" s="163"/>
      <c r="VWU664" s="163"/>
      <c r="VWV664" s="163"/>
      <c r="VWW664" s="163"/>
      <c r="VWX664" s="163"/>
      <c r="VWY664" s="163"/>
      <c r="VWZ664" s="163"/>
      <c r="VXA664" s="163"/>
      <c r="VXB664" s="163"/>
      <c r="VXC664" s="163"/>
      <c r="VXD664" s="163"/>
      <c r="VXE664" s="163"/>
      <c r="VXF664" s="163"/>
      <c r="VXG664" s="163"/>
      <c r="VXH664" s="163"/>
      <c r="VXI664" s="163"/>
      <c r="VXJ664" s="163"/>
      <c r="VXK664" s="163"/>
      <c r="VXL664" s="163"/>
      <c r="VXM664" s="163"/>
      <c r="VXN664" s="163"/>
      <c r="VXO664" s="163"/>
      <c r="VXP664" s="163"/>
      <c r="VXQ664" s="163"/>
      <c r="VXR664" s="163"/>
      <c r="VXS664" s="163"/>
      <c r="VXT664" s="163"/>
      <c r="VXU664" s="163"/>
      <c r="VXV664" s="163"/>
      <c r="VXW664" s="163"/>
      <c r="VXX664" s="163"/>
      <c r="VXY664" s="163"/>
      <c r="VXZ664" s="163"/>
      <c r="VYA664" s="163"/>
      <c r="VYB664" s="163"/>
      <c r="VYC664" s="163"/>
      <c r="VYD664" s="163"/>
      <c r="VYE664" s="163"/>
      <c r="VYF664" s="163"/>
      <c r="VYG664" s="163"/>
      <c r="VYH664" s="163"/>
      <c r="VYI664" s="163"/>
      <c r="VYJ664" s="163"/>
      <c r="VYK664" s="163"/>
      <c r="VYL664" s="163"/>
      <c r="VYM664" s="163"/>
      <c r="VYN664" s="163"/>
      <c r="VYO664" s="163"/>
      <c r="VYP664" s="163"/>
      <c r="VYQ664" s="163"/>
      <c r="VYR664" s="163"/>
      <c r="VYS664" s="163"/>
      <c r="VYT664" s="163"/>
      <c r="VYU664" s="163"/>
      <c r="VYV664" s="163"/>
      <c r="VYW664" s="163"/>
      <c r="VYX664" s="163"/>
      <c r="VYY664" s="163"/>
      <c r="VYZ664" s="163"/>
      <c r="VZA664" s="163"/>
      <c r="VZB664" s="163"/>
      <c r="VZC664" s="163"/>
      <c r="VZD664" s="163"/>
      <c r="VZE664" s="163"/>
      <c r="VZF664" s="163"/>
      <c r="VZG664" s="163"/>
      <c r="VZH664" s="163"/>
      <c r="VZI664" s="163"/>
      <c r="VZJ664" s="163"/>
      <c r="VZK664" s="163"/>
      <c r="VZL664" s="163"/>
      <c r="VZM664" s="163"/>
      <c r="VZN664" s="163"/>
      <c r="VZO664" s="163"/>
      <c r="VZP664" s="163"/>
      <c r="VZQ664" s="163"/>
      <c r="VZR664" s="163"/>
      <c r="VZS664" s="163"/>
      <c r="VZT664" s="163"/>
      <c r="VZU664" s="163"/>
      <c r="VZV664" s="163"/>
      <c r="VZW664" s="163"/>
      <c r="VZX664" s="163"/>
      <c r="VZY664" s="163"/>
      <c r="VZZ664" s="163"/>
      <c r="WAA664" s="163"/>
      <c r="WAB664" s="163"/>
      <c r="WAC664" s="163"/>
      <c r="WAD664" s="163"/>
      <c r="WAE664" s="163"/>
      <c r="WAF664" s="163"/>
      <c r="WAG664" s="163"/>
      <c r="WAH664" s="163"/>
      <c r="WAI664" s="163"/>
      <c r="WAJ664" s="163"/>
      <c r="WAK664" s="163"/>
      <c r="WAL664" s="163"/>
      <c r="WAM664" s="163"/>
      <c r="WAN664" s="163"/>
      <c r="WAO664" s="163"/>
      <c r="WAP664" s="163"/>
      <c r="WAQ664" s="163"/>
      <c r="WAR664" s="163"/>
      <c r="WAS664" s="163"/>
      <c r="WAT664" s="163"/>
      <c r="WAU664" s="163"/>
      <c r="WAV664" s="163"/>
      <c r="WAW664" s="163"/>
      <c r="WAX664" s="163"/>
      <c r="WAY664" s="163"/>
      <c r="WAZ664" s="163"/>
      <c r="WBA664" s="163"/>
      <c r="WBB664" s="163"/>
      <c r="WBC664" s="163"/>
      <c r="WBD664" s="163"/>
      <c r="WBE664" s="163"/>
      <c r="WBF664" s="163"/>
      <c r="WBG664" s="163"/>
      <c r="WBH664" s="163"/>
      <c r="WBI664" s="163"/>
      <c r="WBJ664" s="163"/>
      <c r="WBK664" s="163"/>
      <c r="WBL664" s="163"/>
      <c r="WBM664" s="163"/>
      <c r="WBN664" s="163"/>
      <c r="WBO664" s="163"/>
      <c r="WBP664" s="163"/>
      <c r="WBQ664" s="163"/>
      <c r="WBR664" s="163"/>
      <c r="WBS664" s="163"/>
      <c r="WBT664" s="163"/>
      <c r="WBU664" s="163"/>
      <c r="WBV664" s="163"/>
      <c r="WBW664" s="163"/>
      <c r="WBX664" s="163"/>
      <c r="WBY664" s="163"/>
      <c r="WBZ664" s="163"/>
      <c r="WCA664" s="163"/>
      <c r="WCB664" s="163"/>
      <c r="WCC664" s="163"/>
      <c r="WCD664" s="163"/>
      <c r="WCE664" s="163"/>
      <c r="WCF664" s="163"/>
      <c r="WCG664" s="163"/>
      <c r="WCH664" s="163"/>
      <c r="WCI664" s="163"/>
      <c r="WCJ664" s="163"/>
      <c r="WCK664" s="163"/>
      <c r="WCL664" s="163"/>
      <c r="WCM664" s="163"/>
      <c r="WCN664" s="163"/>
      <c r="WCO664" s="163"/>
      <c r="WCP664" s="163"/>
      <c r="WCQ664" s="163"/>
      <c r="WCR664" s="163"/>
      <c r="WCS664" s="163"/>
      <c r="WCT664" s="163"/>
      <c r="WCU664" s="163"/>
      <c r="WCV664" s="163"/>
      <c r="WCW664" s="163"/>
      <c r="WCX664" s="163"/>
      <c r="WCY664" s="163"/>
      <c r="WCZ664" s="163"/>
      <c r="WDA664" s="163"/>
      <c r="WDB664" s="163"/>
      <c r="WDC664" s="163"/>
      <c r="WDD664" s="163"/>
      <c r="WDE664" s="163"/>
      <c r="WDF664" s="163"/>
      <c r="WDG664" s="163"/>
      <c r="WDH664" s="163"/>
      <c r="WDI664" s="163"/>
      <c r="WDJ664" s="163"/>
      <c r="WDK664" s="163"/>
      <c r="WDL664" s="163"/>
      <c r="WDM664" s="163"/>
      <c r="WDN664" s="163"/>
      <c r="WDO664" s="163"/>
      <c r="WDP664" s="163"/>
      <c r="WDQ664" s="163"/>
      <c r="WDR664" s="163"/>
      <c r="WDS664" s="163"/>
      <c r="WDT664" s="163"/>
      <c r="WDU664" s="163"/>
      <c r="WDV664" s="163"/>
      <c r="WDW664" s="163"/>
      <c r="WDX664" s="163"/>
      <c r="WDY664" s="163"/>
      <c r="WDZ664" s="163"/>
      <c r="WEA664" s="163"/>
      <c r="WEB664" s="163"/>
      <c r="WEC664" s="163"/>
      <c r="WED664" s="163"/>
      <c r="WEE664" s="163"/>
      <c r="WEF664" s="163"/>
      <c r="WEG664" s="163"/>
      <c r="WEH664" s="163"/>
      <c r="WEI664" s="163"/>
      <c r="WEJ664" s="163"/>
      <c r="WEK664" s="163"/>
      <c r="WEL664" s="163"/>
      <c r="WEM664" s="163"/>
      <c r="WEN664" s="163"/>
      <c r="WEO664" s="163"/>
      <c r="WEP664" s="163"/>
      <c r="WEQ664" s="163"/>
      <c r="WER664" s="163"/>
      <c r="WES664" s="163"/>
      <c r="WET664" s="163"/>
      <c r="WEU664" s="163"/>
      <c r="WEV664" s="163"/>
      <c r="WEW664" s="163"/>
      <c r="WEX664" s="163"/>
      <c r="WEY664" s="163"/>
      <c r="WEZ664" s="163"/>
      <c r="WFA664" s="163"/>
      <c r="WFB664" s="163"/>
      <c r="WFC664" s="163"/>
      <c r="WFD664" s="163"/>
      <c r="WFE664" s="163"/>
      <c r="WFF664" s="163"/>
      <c r="WFG664" s="163"/>
      <c r="WFH664" s="163"/>
      <c r="WFI664" s="163"/>
      <c r="WFJ664" s="163"/>
      <c r="WFK664" s="163"/>
      <c r="WFL664" s="163"/>
      <c r="WFM664" s="163"/>
      <c r="WFN664" s="163"/>
      <c r="WFO664" s="163"/>
      <c r="WFP664" s="163"/>
      <c r="WFQ664" s="163"/>
      <c r="WFR664" s="163"/>
      <c r="WFS664" s="163"/>
      <c r="WFT664" s="163"/>
      <c r="WFU664" s="163"/>
      <c r="WFV664" s="163"/>
      <c r="WFW664" s="163"/>
      <c r="WFX664" s="163"/>
      <c r="WFY664" s="163"/>
      <c r="WFZ664" s="163"/>
      <c r="WGA664" s="163"/>
      <c r="WGB664" s="163"/>
      <c r="WGC664" s="163"/>
      <c r="WGD664" s="163"/>
      <c r="WGE664" s="163"/>
      <c r="WGF664" s="163"/>
      <c r="WGG664" s="163"/>
      <c r="WGH664" s="163"/>
      <c r="WGI664" s="163"/>
      <c r="WGJ664" s="163"/>
      <c r="WGK664" s="163"/>
      <c r="WGL664" s="163"/>
      <c r="WGM664" s="163"/>
      <c r="WGN664" s="163"/>
      <c r="WGO664" s="163"/>
      <c r="WGP664" s="163"/>
      <c r="WGQ664" s="163"/>
      <c r="WGR664" s="163"/>
      <c r="WGS664" s="163"/>
      <c r="WGT664" s="163"/>
      <c r="WGU664" s="163"/>
      <c r="WGV664" s="163"/>
      <c r="WGW664" s="163"/>
      <c r="WGX664" s="163"/>
      <c r="WGY664" s="163"/>
      <c r="WGZ664" s="163"/>
      <c r="WHA664" s="163"/>
      <c r="WHB664" s="163"/>
      <c r="WHC664" s="163"/>
      <c r="WHD664" s="163"/>
      <c r="WHE664" s="163"/>
      <c r="WHF664" s="163"/>
      <c r="WHG664" s="163"/>
      <c r="WHH664" s="163"/>
      <c r="WHI664" s="163"/>
      <c r="WHJ664" s="163"/>
      <c r="WHK664" s="163"/>
      <c r="WHL664" s="163"/>
      <c r="WHM664" s="163"/>
      <c r="WHN664" s="163"/>
      <c r="WHO664" s="163"/>
      <c r="WHP664" s="163"/>
      <c r="WHQ664" s="163"/>
      <c r="WHR664" s="163"/>
      <c r="WHS664" s="163"/>
      <c r="WHT664" s="163"/>
      <c r="WHU664" s="163"/>
      <c r="WHV664" s="163"/>
      <c r="WHW664" s="163"/>
      <c r="WHX664" s="163"/>
      <c r="WHY664" s="163"/>
      <c r="WHZ664" s="163"/>
      <c r="WIA664" s="163"/>
      <c r="WIB664" s="163"/>
      <c r="WIC664" s="163"/>
      <c r="WID664" s="163"/>
      <c r="WIE664" s="163"/>
      <c r="WIF664" s="163"/>
      <c r="WIG664" s="163"/>
      <c r="WIH664" s="163"/>
      <c r="WII664" s="163"/>
      <c r="WIJ664" s="163"/>
      <c r="WIK664" s="163"/>
      <c r="WIL664" s="163"/>
      <c r="WIM664" s="163"/>
      <c r="WIN664" s="163"/>
      <c r="WIO664" s="163"/>
      <c r="WIP664" s="163"/>
      <c r="WIQ664" s="163"/>
      <c r="WIR664" s="163"/>
      <c r="WIS664" s="163"/>
      <c r="WIT664" s="163"/>
      <c r="WIU664" s="163"/>
      <c r="WIV664" s="163"/>
      <c r="WIW664" s="163"/>
      <c r="WIX664" s="163"/>
      <c r="WIY664" s="163"/>
      <c r="WIZ664" s="163"/>
      <c r="WJA664" s="163"/>
      <c r="WJB664" s="163"/>
      <c r="WJC664" s="163"/>
      <c r="WJD664" s="163"/>
      <c r="WJE664" s="163"/>
      <c r="WJF664" s="163"/>
      <c r="WJG664" s="163"/>
      <c r="WJH664" s="163"/>
      <c r="WJI664" s="163"/>
      <c r="WJJ664" s="163"/>
      <c r="WJK664" s="163"/>
      <c r="WJL664" s="163"/>
      <c r="WJM664" s="163"/>
      <c r="WJN664" s="163"/>
      <c r="WJO664" s="163"/>
      <c r="WJP664" s="163"/>
      <c r="WJQ664" s="163"/>
      <c r="WJR664" s="163"/>
      <c r="WJS664" s="163"/>
      <c r="WJT664" s="163"/>
      <c r="WJU664" s="163"/>
      <c r="WJV664" s="163"/>
      <c r="WJW664" s="163"/>
      <c r="WJX664" s="163"/>
      <c r="WJY664" s="163"/>
      <c r="WJZ664" s="163"/>
      <c r="WKA664" s="163"/>
      <c r="WKB664" s="163"/>
      <c r="WKC664" s="163"/>
      <c r="WKD664" s="163"/>
      <c r="WKE664" s="163"/>
      <c r="WKF664" s="163"/>
      <c r="WKG664" s="163"/>
      <c r="WKH664" s="163"/>
      <c r="WKI664" s="163"/>
      <c r="WKJ664" s="163"/>
      <c r="WKK664" s="163"/>
      <c r="WKL664" s="163"/>
      <c r="WKM664" s="163"/>
      <c r="WKN664" s="163"/>
      <c r="WKO664" s="163"/>
      <c r="WKP664" s="163"/>
      <c r="WKQ664" s="163"/>
      <c r="WKR664" s="163"/>
      <c r="WKS664" s="163"/>
      <c r="WKT664" s="163"/>
      <c r="WKU664" s="163"/>
      <c r="WKV664" s="163"/>
      <c r="WKW664" s="163"/>
      <c r="WKX664" s="163"/>
      <c r="WKY664" s="163"/>
      <c r="WKZ664" s="163"/>
      <c r="WLA664" s="163"/>
      <c r="WLB664" s="163"/>
      <c r="WLC664" s="163"/>
      <c r="WLD664" s="163"/>
      <c r="WLE664" s="163"/>
      <c r="WLF664" s="163"/>
      <c r="WLG664" s="163"/>
      <c r="WLH664" s="163"/>
      <c r="WLI664" s="163"/>
      <c r="WLJ664" s="163"/>
      <c r="WLK664" s="163"/>
      <c r="WLL664" s="163"/>
      <c r="WLM664" s="163"/>
      <c r="WLN664" s="163"/>
      <c r="WLO664" s="163"/>
      <c r="WLP664" s="163"/>
      <c r="WLQ664" s="163"/>
      <c r="WLR664" s="163"/>
      <c r="WLS664" s="163"/>
      <c r="WLT664" s="163"/>
      <c r="WLU664" s="163"/>
      <c r="WLV664" s="163"/>
      <c r="WLW664" s="163"/>
      <c r="WLX664" s="163"/>
      <c r="WLY664" s="163"/>
      <c r="WLZ664" s="163"/>
      <c r="WMA664" s="163"/>
      <c r="WMB664" s="163"/>
      <c r="WMC664" s="163"/>
      <c r="WMD664" s="163"/>
      <c r="WME664" s="163"/>
      <c r="WMF664" s="163"/>
      <c r="WMG664" s="163"/>
      <c r="WMH664" s="163"/>
      <c r="WMI664" s="163"/>
      <c r="WMJ664" s="163"/>
      <c r="WMK664" s="163"/>
      <c r="WML664" s="163"/>
      <c r="WMM664" s="163"/>
      <c r="WMN664" s="163"/>
      <c r="WMO664" s="163"/>
      <c r="WMP664" s="163"/>
      <c r="WMQ664" s="163"/>
      <c r="WMR664" s="163"/>
      <c r="WMS664" s="163"/>
      <c r="WMT664" s="163"/>
      <c r="WMU664" s="163"/>
      <c r="WMV664" s="163"/>
      <c r="WMW664" s="163"/>
      <c r="WMX664" s="163"/>
      <c r="WMY664" s="163"/>
      <c r="WMZ664" s="163"/>
      <c r="WNA664" s="163"/>
      <c r="WNB664" s="163"/>
      <c r="WNC664" s="163"/>
      <c r="WND664" s="163"/>
      <c r="WNE664" s="163"/>
      <c r="WNF664" s="163"/>
      <c r="WNG664" s="163"/>
      <c r="WNH664" s="163"/>
      <c r="WNI664" s="163"/>
      <c r="WNJ664" s="163"/>
      <c r="WNK664" s="163"/>
      <c r="WNL664" s="163"/>
      <c r="WNM664" s="163"/>
      <c r="WNN664" s="163"/>
      <c r="WNO664" s="163"/>
      <c r="WNP664" s="163"/>
      <c r="WNQ664" s="163"/>
      <c r="WNR664" s="163"/>
      <c r="WNS664" s="163"/>
      <c r="WNT664" s="163"/>
      <c r="WNU664" s="163"/>
      <c r="WNV664" s="163"/>
      <c r="WNW664" s="163"/>
      <c r="WNX664" s="163"/>
      <c r="WNY664" s="163"/>
      <c r="WNZ664" s="163"/>
      <c r="WOA664" s="163"/>
      <c r="WOB664" s="163"/>
      <c r="WOC664" s="163"/>
      <c r="WOD664" s="163"/>
      <c r="WOE664" s="163"/>
      <c r="WOF664" s="163"/>
      <c r="WOG664" s="163"/>
      <c r="WOH664" s="163"/>
      <c r="WOI664" s="163"/>
      <c r="WOJ664" s="163"/>
      <c r="WOK664" s="163"/>
      <c r="WOL664" s="163"/>
      <c r="WOM664" s="163"/>
      <c r="WON664" s="163"/>
      <c r="WOO664" s="163"/>
      <c r="WOP664" s="163"/>
      <c r="WOQ664" s="163"/>
      <c r="WOR664" s="163"/>
      <c r="WOS664" s="163"/>
      <c r="WOT664" s="163"/>
      <c r="WOU664" s="163"/>
      <c r="WOV664" s="163"/>
      <c r="WOW664" s="163"/>
      <c r="WOX664" s="163"/>
      <c r="WOY664" s="163"/>
      <c r="WOZ664" s="163"/>
      <c r="WPA664" s="163"/>
      <c r="WPB664" s="163"/>
      <c r="WPC664" s="163"/>
      <c r="WPD664" s="163"/>
      <c r="WPE664" s="163"/>
      <c r="WPF664" s="163"/>
      <c r="WPG664" s="163"/>
      <c r="WPH664" s="163"/>
      <c r="WPI664" s="163"/>
      <c r="WPJ664" s="163"/>
      <c r="WPK664" s="163"/>
      <c r="WPL664" s="163"/>
      <c r="WPM664" s="163"/>
      <c r="WPN664" s="163"/>
      <c r="WPO664" s="163"/>
      <c r="WPP664" s="163"/>
      <c r="WPQ664" s="163"/>
      <c r="WPR664" s="163"/>
      <c r="WPS664" s="163"/>
      <c r="WPT664" s="163"/>
      <c r="WPU664" s="163"/>
      <c r="WPV664" s="163"/>
      <c r="WPW664" s="163"/>
      <c r="WPX664" s="163"/>
      <c r="WPY664" s="163"/>
      <c r="WPZ664" s="163"/>
      <c r="WQA664" s="163"/>
      <c r="WQB664" s="163"/>
      <c r="WQC664" s="163"/>
      <c r="WQD664" s="163"/>
      <c r="WQE664" s="163"/>
      <c r="WQF664" s="163"/>
      <c r="WQG664" s="163"/>
      <c r="WQH664" s="163"/>
      <c r="WQI664" s="163"/>
      <c r="WQJ664" s="163"/>
      <c r="WQK664" s="163"/>
      <c r="WQL664" s="163"/>
      <c r="WQM664" s="163"/>
      <c r="WQN664" s="163"/>
      <c r="WQO664" s="163"/>
      <c r="WQP664" s="163"/>
      <c r="WQQ664" s="163"/>
      <c r="WQR664" s="163"/>
      <c r="WQS664" s="163"/>
      <c r="WQT664" s="163"/>
      <c r="WQU664" s="163"/>
      <c r="WQV664" s="163"/>
      <c r="WQW664" s="163"/>
      <c r="WQX664" s="163"/>
      <c r="WQY664" s="163"/>
      <c r="WQZ664" s="163"/>
      <c r="WRA664" s="163"/>
      <c r="WRB664" s="163"/>
      <c r="WRC664" s="163"/>
      <c r="WRD664" s="163"/>
      <c r="WRE664" s="163"/>
      <c r="WRF664" s="163"/>
      <c r="WRG664" s="163"/>
      <c r="WRH664" s="163"/>
      <c r="WRI664" s="163"/>
      <c r="WRJ664" s="163"/>
      <c r="WRK664" s="163"/>
      <c r="WRL664" s="163"/>
      <c r="WRM664" s="163"/>
      <c r="WRN664" s="163"/>
      <c r="WRO664" s="163"/>
      <c r="WRP664" s="163"/>
      <c r="WRQ664" s="163"/>
      <c r="WRR664" s="163"/>
      <c r="WRS664" s="163"/>
      <c r="WRT664" s="163"/>
      <c r="WRU664" s="163"/>
      <c r="WRV664" s="163"/>
      <c r="WRW664" s="163"/>
      <c r="WRX664" s="163"/>
      <c r="WRY664" s="163"/>
      <c r="WRZ664" s="163"/>
      <c r="WSA664" s="163"/>
      <c r="WSB664" s="163"/>
      <c r="WSC664" s="163"/>
      <c r="WSD664" s="163"/>
      <c r="WSE664" s="163"/>
      <c r="WSF664" s="163"/>
      <c r="WSG664" s="163"/>
      <c r="WSH664" s="163"/>
      <c r="WSI664" s="163"/>
      <c r="WSJ664" s="163"/>
      <c r="WSK664" s="163"/>
      <c r="WSL664" s="163"/>
      <c r="WSM664" s="163"/>
      <c r="WSN664" s="163"/>
      <c r="WSO664" s="163"/>
      <c r="WSP664" s="163"/>
      <c r="WSQ664" s="163"/>
      <c r="WSR664" s="163"/>
      <c r="WSS664" s="163"/>
      <c r="WST664" s="163"/>
      <c r="WSU664" s="163"/>
      <c r="WSV664" s="163"/>
      <c r="WSW664" s="163"/>
      <c r="WSX664" s="163"/>
      <c r="WSY664" s="163"/>
      <c r="WSZ664" s="163"/>
      <c r="WTA664" s="163"/>
      <c r="WTB664" s="163"/>
      <c r="WTC664" s="163"/>
      <c r="WTD664" s="163"/>
      <c r="WTE664" s="163"/>
      <c r="WTF664" s="163"/>
      <c r="WTG664" s="163"/>
      <c r="WTH664" s="163"/>
      <c r="WTI664" s="163"/>
      <c r="WTJ664" s="163"/>
      <c r="WTK664" s="163"/>
      <c r="WTL664" s="163"/>
      <c r="WTM664" s="163"/>
      <c r="WTN664" s="163"/>
      <c r="WTO664" s="163"/>
      <c r="WTP664" s="163"/>
      <c r="WTQ664" s="163"/>
      <c r="WTR664" s="163"/>
      <c r="WTS664" s="163"/>
      <c r="WTT664" s="163"/>
      <c r="WTU664" s="163"/>
      <c r="WTV664" s="163"/>
      <c r="WTW664" s="163"/>
      <c r="WTX664" s="163"/>
      <c r="WTY664" s="163"/>
      <c r="WTZ664" s="163"/>
      <c r="WUA664" s="163"/>
      <c r="WUB664" s="163"/>
      <c r="WUC664" s="163"/>
      <c r="WUD664" s="163"/>
      <c r="WUE664" s="163"/>
      <c r="WUF664" s="163"/>
      <c r="WUG664" s="163"/>
      <c r="WUH664" s="163"/>
      <c r="WUI664" s="163"/>
      <c r="WUJ664" s="163"/>
      <c r="WUK664" s="163"/>
      <c r="WUL664" s="163"/>
      <c r="WUM664" s="163"/>
      <c r="WUN664" s="163"/>
      <c r="WUO664" s="163"/>
      <c r="WUP664" s="163"/>
      <c r="WUQ664" s="163"/>
      <c r="WUR664" s="163"/>
      <c r="WUS664" s="163"/>
      <c r="WUT664" s="163"/>
      <c r="WUU664" s="163"/>
      <c r="WUV664" s="163"/>
      <c r="WUW664" s="163"/>
      <c r="WUX664" s="163"/>
      <c r="WUY664" s="163"/>
      <c r="WUZ664" s="163"/>
      <c r="WVA664" s="163"/>
      <c r="WVB664" s="163"/>
      <c r="WVC664" s="163"/>
      <c r="WVD664" s="163"/>
      <c r="WVE664" s="163"/>
      <c r="WVF664" s="163"/>
      <c r="WVG664" s="163"/>
      <c r="WVH664" s="163"/>
      <c r="WVI664" s="163"/>
      <c r="WVJ664" s="163"/>
      <c r="WVK664" s="163"/>
      <c r="WVL664" s="163"/>
      <c r="WVM664" s="163"/>
      <c r="WVN664" s="163"/>
      <c r="WVO664" s="163"/>
      <c r="WVP664" s="163"/>
      <c r="WVQ664" s="163"/>
      <c r="WVR664" s="163"/>
      <c r="WVS664" s="163"/>
      <c r="WVT664" s="163"/>
      <c r="WVU664" s="163"/>
      <c r="WVV664" s="163"/>
      <c r="WVW664" s="163"/>
      <c r="WVX664" s="163"/>
      <c r="WVY664" s="163"/>
      <c r="WVZ664" s="163"/>
      <c r="WWA664" s="163"/>
      <c r="WWB664" s="163"/>
      <c r="WWC664" s="163"/>
      <c r="WWD664" s="163"/>
      <c r="WWE664" s="163"/>
      <c r="WWF664" s="163"/>
      <c r="WWG664" s="163"/>
      <c r="WWH664" s="163"/>
      <c r="WWI664" s="163"/>
      <c r="WWJ664" s="163"/>
      <c r="WWK664" s="163"/>
      <c r="WWL664" s="163"/>
      <c r="WWM664" s="163"/>
      <c r="WWN664" s="163"/>
      <c r="WWO664" s="163"/>
      <c r="WWP664" s="163"/>
      <c r="WWQ664" s="163"/>
      <c r="WWR664" s="163"/>
      <c r="WWS664" s="163"/>
      <c r="WWT664" s="163"/>
      <c r="WWU664" s="163"/>
      <c r="WWV664" s="163"/>
      <c r="WWW664" s="163"/>
      <c r="WWX664" s="163"/>
      <c r="WWY664" s="163"/>
      <c r="WWZ664" s="163"/>
      <c r="WXA664" s="163"/>
      <c r="WXB664" s="163"/>
      <c r="WXC664" s="163"/>
      <c r="WXD664" s="163"/>
      <c r="WXE664" s="163"/>
      <c r="WXF664" s="163"/>
      <c r="WXG664" s="163"/>
      <c r="WXH664" s="163"/>
      <c r="WXI664" s="163"/>
      <c r="WXJ664" s="163"/>
      <c r="WXK664" s="163"/>
      <c r="WXL664" s="163"/>
      <c r="WXM664" s="163"/>
      <c r="WXN664" s="163"/>
      <c r="WXO664" s="163"/>
      <c r="WXP664" s="163"/>
      <c r="WXQ664" s="163"/>
      <c r="WXR664" s="163"/>
      <c r="WXS664" s="163"/>
      <c r="WXT664" s="163"/>
      <c r="WXU664" s="163"/>
      <c r="WXV664" s="163"/>
      <c r="WXW664" s="163"/>
      <c r="WXX664" s="163"/>
      <c r="WXY664" s="163"/>
      <c r="WXZ664" s="163"/>
      <c r="WYA664" s="163"/>
      <c r="WYB664" s="163"/>
      <c r="WYC664" s="163"/>
      <c r="WYD664" s="163"/>
      <c r="WYE664" s="163"/>
      <c r="WYF664" s="163"/>
      <c r="WYG664" s="163"/>
      <c r="WYH664" s="163"/>
      <c r="WYI664" s="163"/>
      <c r="WYJ664" s="163"/>
      <c r="WYK664" s="163"/>
      <c r="WYL664" s="163"/>
      <c r="WYM664" s="163"/>
      <c r="WYN664" s="163"/>
      <c r="WYO664" s="163"/>
      <c r="WYP664" s="163"/>
      <c r="WYQ664" s="163"/>
      <c r="WYR664" s="163"/>
      <c r="WYS664" s="163"/>
      <c r="WYT664" s="163"/>
      <c r="WYU664" s="163"/>
      <c r="WYV664" s="163"/>
      <c r="WYW664" s="163"/>
      <c r="WYX664" s="163"/>
      <c r="WYY664" s="163"/>
      <c r="WYZ664" s="163"/>
      <c r="WZA664" s="163"/>
      <c r="WZB664" s="163"/>
      <c r="WZC664" s="163"/>
      <c r="WZD664" s="163"/>
      <c r="WZE664" s="163"/>
      <c r="WZF664" s="163"/>
      <c r="WZG664" s="163"/>
      <c r="WZH664" s="163"/>
      <c r="WZI664" s="163"/>
      <c r="WZJ664" s="163"/>
      <c r="WZK664" s="163"/>
      <c r="WZL664" s="163"/>
      <c r="WZM664" s="163"/>
      <c r="WZN664" s="163"/>
      <c r="WZO664" s="163"/>
      <c r="WZP664" s="163"/>
      <c r="WZQ664" s="163"/>
      <c r="WZR664" s="163"/>
      <c r="WZS664" s="163"/>
      <c r="WZT664" s="163"/>
      <c r="WZU664" s="163"/>
      <c r="WZV664" s="163"/>
      <c r="WZW664" s="163"/>
      <c r="WZX664" s="163"/>
      <c r="WZY664" s="163"/>
      <c r="WZZ664" s="163"/>
      <c r="XAA664" s="163"/>
      <c r="XAB664" s="163"/>
      <c r="XAC664" s="163"/>
      <c r="XAD664" s="163"/>
      <c r="XAE664" s="163"/>
      <c r="XAF664" s="163"/>
      <c r="XAG664" s="163"/>
      <c r="XAH664" s="163"/>
      <c r="XAI664" s="163"/>
      <c r="XAJ664" s="163"/>
      <c r="XAK664" s="163"/>
      <c r="XAL664" s="163"/>
      <c r="XAM664" s="163"/>
      <c r="XAN664" s="163"/>
      <c r="XAO664" s="163"/>
      <c r="XAP664" s="163"/>
      <c r="XAQ664" s="163"/>
      <c r="XAR664" s="163"/>
      <c r="XAS664" s="163"/>
      <c r="XAT664" s="163"/>
      <c r="XAU664" s="163"/>
      <c r="XAV664" s="163"/>
      <c r="XAW664" s="163"/>
      <c r="XAX664" s="163"/>
      <c r="XAY664" s="163"/>
      <c r="XAZ664" s="163"/>
      <c r="XBA664" s="163"/>
      <c r="XBB664" s="163"/>
      <c r="XBC664" s="163"/>
      <c r="XBD664" s="163"/>
      <c r="XBE664" s="163"/>
      <c r="XBF664" s="163"/>
      <c r="XBG664" s="163"/>
      <c r="XBH664" s="163"/>
      <c r="XBI664" s="163"/>
      <c r="XBJ664" s="163"/>
      <c r="XBK664" s="163"/>
      <c r="XBL664" s="163"/>
      <c r="XBM664" s="163"/>
      <c r="XBN664" s="163"/>
      <c r="XBO664" s="163"/>
      <c r="XBP664" s="163"/>
      <c r="XBQ664" s="163"/>
      <c r="XBR664" s="163"/>
      <c r="XBS664" s="163"/>
      <c r="XBT664" s="163"/>
      <c r="XBU664" s="163"/>
      <c r="XBV664" s="163"/>
      <c r="XBW664" s="163"/>
      <c r="XBX664" s="163"/>
      <c r="XBY664" s="163"/>
      <c r="XBZ664" s="163"/>
      <c r="XCA664" s="163"/>
      <c r="XCB664" s="163"/>
      <c r="XCC664" s="163"/>
      <c r="XCD664" s="163"/>
      <c r="XCE664" s="163"/>
      <c r="XCF664" s="163"/>
      <c r="XCG664" s="163"/>
      <c r="XCH664" s="163"/>
      <c r="XCI664" s="163"/>
      <c r="XCJ664" s="163"/>
      <c r="XCK664" s="163"/>
      <c r="XCL664" s="163"/>
      <c r="XCM664" s="163"/>
      <c r="XCN664" s="163"/>
      <c r="XCO664" s="163"/>
      <c r="XCP664" s="163"/>
      <c r="XCQ664" s="163"/>
      <c r="XCR664" s="163"/>
      <c r="XCS664" s="163"/>
      <c r="XCT664" s="163"/>
      <c r="XCU664" s="163"/>
      <c r="XCV664" s="163"/>
      <c r="XCW664" s="163"/>
      <c r="XCX664" s="163"/>
      <c r="XCY664" s="163"/>
      <c r="XCZ664" s="163"/>
      <c r="XDA664" s="163"/>
      <c r="XDB664" s="163"/>
      <c r="XDC664" s="163"/>
      <c r="XDD664" s="163"/>
      <c r="XDE664" s="163"/>
      <c r="XDF664" s="163"/>
      <c r="XDG664" s="163"/>
      <c r="XDH664" s="163"/>
      <c r="XDI664" s="163"/>
      <c r="XDJ664" s="163"/>
      <c r="XDK664" s="163"/>
      <c r="XDL664" s="163"/>
      <c r="XDM664" s="163"/>
      <c r="XDN664" s="163"/>
      <c r="XDO664" s="163"/>
      <c r="XDP664" s="163"/>
      <c r="XDQ664" s="163"/>
      <c r="XDR664" s="163"/>
      <c r="XDS664" s="163"/>
      <c r="XDT664" s="163"/>
      <c r="XDU664" s="163"/>
      <c r="XDV664" s="163"/>
      <c r="XDW664" s="163"/>
      <c r="XDX664" s="163"/>
      <c r="XDY664" s="163"/>
      <c r="XDZ664" s="163"/>
      <c r="XEA664" s="163"/>
      <c r="XEB664" s="163"/>
      <c r="XEC664" s="163"/>
      <c r="XED664" s="163"/>
      <c r="XEE664" s="163"/>
      <c r="XEF664" s="163"/>
      <c r="XEG664" s="163"/>
      <c r="XEH664" s="163"/>
      <c r="XEI664" s="163"/>
      <c r="XEJ664" s="163"/>
      <c r="XEK664" s="163"/>
      <c r="XEL664" s="163"/>
      <c r="XEM664" s="163"/>
      <c r="XEN664" s="163"/>
      <c r="XEO664" s="163"/>
      <c r="XEP664" s="163"/>
      <c r="XEQ664" s="163"/>
      <c r="XER664" s="163"/>
      <c r="XES664" s="163"/>
      <c r="XET664" s="163"/>
      <c r="XEU664" s="163"/>
      <c r="XEV664" s="163"/>
      <c r="XEW664" s="163"/>
      <c r="XEX664" s="163"/>
      <c r="XEY664" s="163"/>
      <c r="XEZ664" s="163"/>
      <c r="XFA664" s="163"/>
      <c r="XFB664" s="163"/>
      <c r="XFC664" s="163"/>
    </row>
    <row r="665" spans="1:16383" s="156" customFormat="1" ht="11.25" x14ac:dyDescent="0.2">
      <c r="A665" s="172">
        <v>775</v>
      </c>
      <c r="B665" s="175">
        <v>52</v>
      </c>
      <c r="C665" s="181" t="s">
        <v>1306</v>
      </c>
      <c r="D665" s="238">
        <v>42577</v>
      </c>
      <c r="E665" s="175">
        <v>2016</v>
      </c>
      <c r="F665" s="175">
        <v>1</v>
      </c>
      <c r="G665" s="173" t="s">
        <v>1280</v>
      </c>
      <c r="H665" s="173" t="s">
        <v>1281</v>
      </c>
      <c r="I665" s="173"/>
      <c r="J665" s="175">
        <v>6</v>
      </c>
      <c r="K665" s="173"/>
      <c r="L665" s="173"/>
      <c r="M665" s="175">
        <v>0</v>
      </c>
      <c r="N665" s="175">
        <v>60</v>
      </c>
      <c r="O665" s="173" t="s">
        <v>1225</v>
      </c>
      <c r="P665" s="173" t="s">
        <v>111</v>
      </c>
      <c r="Q665" s="173" t="s">
        <v>136</v>
      </c>
      <c r="R665" s="173"/>
      <c r="S665" s="215" t="s">
        <v>136</v>
      </c>
      <c r="T665" s="185" t="s">
        <v>136</v>
      </c>
      <c r="U665" s="239" t="s">
        <v>137</v>
      </c>
      <c r="V665" s="193">
        <v>22.108499999999999</v>
      </c>
      <c r="W665" s="193">
        <v>95.135800000000003</v>
      </c>
      <c r="X665" s="175">
        <v>2</v>
      </c>
      <c r="Y665" s="173" t="s">
        <v>1226</v>
      </c>
      <c r="Z665" s="173" t="s">
        <v>1307</v>
      </c>
      <c r="AA665" s="173" t="s">
        <v>1284</v>
      </c>
      <c r="AB665" s="173"/>
      <c r="AC665" s="175">
        <v>0</v>
      </c>
      <c r="AD665" s="188"/>
      <c r="AE665" s="162"/>
      <c r="AF665" s="163"/>
      <c r="AG665" s="163"/>
      <c r="AH665" s="163"/>
      <c r="AI665" s="163"/>
      <c r="AJ665" s="163"/>
      <c r="AK665" s="163"/>
      <c r="AL665" s="163"/>
      <c r="AM665" s="163"/>
      <c r="AN665" s="163"/>
      <c r="AO665" s="163"/>
      <c r="AP665" s="163"/>
      <c r="AQ665" s="163"/>
      <c r="AR665" s="163"/>
      <c r="AS665" s="163"/>
      <c r="AT665" s="163"/>
      <c r="AU665" s="163"/>
      <c r="AV665" s="163"/>
      <c r="AW665" s="163"/>
      <c r="AX665" s="163"/>
      <c r="AY665" s="163"/>
      <c r="AZ665" s="163"/>
      <c r="BA665" s="163"/>
      <c r="BB665" s="163"/>
      <c r="BC665" s="163"/>
      <c r="BD665" s="163"/>
      <c r="BE665" s="163"/>
      <c r="BF665" s="163"/>
      <c r="BG665" s="163"/>
      <c r="BH665" s="163"/>
      <c r="BI665" s="163"/>
      <c r="BJ665" s="163"/>
      <c r="BK665" s="163"/>
      <c r="BL665" s="163"/>
      <c r="BM665" s="163"/>
      <c r="BN665" s="163"/>
      <c r="BO665" s="163"/>
      <c r="BP665" s="163"/>
      <c r="BQ665" s="163"/>
      <c r="BR665" s="163"/>
      <c r="BS665" s="163"/>
      <c r="BT665" s="163"/>
      <c r="BU665" s="163"/>
      <c r="BV665" s="163"/>
      <c r="BW665" s="163"/>
      <c r="BX665" s="163"/>
      <c r="BY665" s="163"/>
      <c r="BZ665" s="163"/>
      <c r="CA665" s="163"/>
      <c r="CB665" s="163"/>
      <c r="CC665" s="163"/>
      <c r="CD665" s="163"/>
      <c r="CE665" s="163"/>
      <c r="CF665" s="163"/>
      <c r="CG665" s="163"/>
      <c r="CH665" s="163"/>
      <c r="CI665" s="163"/>
      <c r="CJ665" s="163"/>
      <c r="CK665" s="163"/>
      <c r="CL665" s="163"/>
      <c r="CM665" s="163"/>
      <c r="CN665" s="163"/>
      <c r="CO665" s="163"/>
      <c r="CP665" s="163"/>
      <c r="CQ665" s="163"/>
      <c r="CR665" s="163"/>
      <c r="CS665" s="163"/>
      <c r="CT665" s="163"/>
      <c r="CU665" s="163"/>
      <c r="CV665" s="163"/>
      <c r="CW665" s="163"/>
      <c r="CX665" s="163"/>
      <c r="CY665" s="163"/>
      <c r="CZ665" s="163"/>
      <c r="DA665" s="163"/>
      <c r="DB665" s="163"/>
      <c r="DC665" s="163"/>
      <c r="DD665" s="163"/>
      <c r="DE665" s="163"/>
      <c r="DF665" s="163"/>
      <c r="DG665" s="163"/>
      <c r="DH665" s="163"/>
      <c r="DI665" s="163"/>
      <c r="DJ665" s="163"/>
      <c r="DK665" s="163"/>
      <c r="DL665" s="163"/>
      <c r="DM665" s="163"/>
      <c r="DN665" s="163"/>
      <c r="DO665" s="163"/>
      <c r="DP665" s="163"/>
      <c r="DQ665" s="163"/>
      <c r="DR665" s="163"/>
      <c r="DS665" s="163"/>
      <c r="DT665" s="163"/>
      <c r="DU665" s="163"/>
      <c r="DV665" s="163"/>
      <c r="DW665" s="163"/>
      <c r="DX665" s="163"/>
      <c r="DY665" s="163"/>
      <c r="DZ665" s="163"/>
      <c r="EA665" s="163"/>
      <c r="EB665" s="163"/>
      <c r="EC665" s="163"/>
      <c r="ED665" s="163"/>
      <c r="EE665" s="163"/>
      <c r="EF665" s="163"/>
      <c r="EG665" s="163"/>
      <c r="EH665" s="163"/>
      <c r="EI665" s="163"/>
      <c r="EJ665" s="163"/>
      <c r="EK665" s="163"/>
      <c r="EL665" s="163"/>
      <c r="EM665" s="163"/>
      <c r="EN665" s="163"/>
      <c r="EO665" s="163"/>
      <c r="EP665" s="163"/>
      <c r="EQ665" s="163"/>
      <c r="ER665" s="163"/>
      <c r="ES665" s="163"/>
      <c r="ET665" s="163"/>
      <c r="EU665" s="163"/>
      <c r="EV665" s="163"/>
      <c r="EW665" s="163"/>
      <c r="EX665" s="163"/>
      <c r="EY665" s="163"/>
      <c r="EZ665" s="163"/>
      <c r="FA665" s="163"/>
      <c r="FB665" s="163"/>
      <c r="FC665" s="163"/>
      <c r="FD665" s="163"/>
      <c r="FE665" s="163"/>
      <c r="FF665" s="163"/>
      <c r="FG665" s="163"/>
      <c r="FH665" s="163"/>
      <c r="FI665" s="163"/>
      <c r="FJ665" s="163"/>
      <c r="FK665" s="163"/>
      <c r="FL665" s="163"/>
      <c r="FM665" s="163"/>
      <c r="FN665" s="163"/>
      <c r="FO665" s="163"/>
      <c r="FP665" s="163"/>
      <c r="FQ665" s="163"/>
      <c r="FR665" s="163"/>
      <c r="FS665" s="163"/>
      <c r="FT665" s="163"/>
      <c r="FU665" s="163"/>
      <c r="FV665" s="163"/>
      <c r="FW665" s="163"/>
      <c r="FX665" s="163"/>
      <c r="FY665" s="163"/>
      <c r="FZ665" s="163"/>
      <c r="GA665" s="163"/>
      <c r="GB665" s="163"/>
      <c r="GC665" s="163"/>
      <c r="GD665" s="163"/>
      <c r="GE665" s="163"/>
      <c r="GF665" s="163"/>
      <c r="GG665" s="163"/>
      <c r="GH665" s="163"/>
      <c r="GI665" s="163"/>
      <c r="GJ665" s="163"/>
      <c r="GK665" s="163"/>
      <c r="GL665" s="163"/>
      <c r="GM665" s="163"/>
      <c r="GN665" s="163"/>
      <c r="GO665" s="163"/>
      <c r="GP665" s="163"/>
      <c r="GQ665" s="163"/>
      <c r="GR665" s="163"/>
      <c r="GS665" s="163"/>
      <c r="GT665" s="163"/>
      <c r="GU665" s="163"/>
      <c r="GV665" s="163"/>
      <c r="GW665" s="163"/>
      <c r="GX665" s="163"/>
      <c r="GY665" s="163"/>
      <c r="GZ665" s="163"/>
      <c r="HA665" s="163"/>
      <c r="HB665" s="163"/>
      <c r="HC665" s="163"/>
      <c r="HD665" s="163"/>
      <c r="HE665" s="163"/>
      <c r="HF665" s="163"/>
      <c r="HG665" s="163"/>
      <c r="HH665" s="163"/>
      <c r="HI665" s="163"/>
      <c r="HJ665" s="163"/>
      <c r="HK665" s="163"/>
      <c r="HL665" s="163"/>
      <c r="HM665" s="163"/>
      <c r="HN665" s="163"/>
      <c r="HO665" s="163"/>
      <c r="HP665" s="163"/>
      <c r="HQ665" s="163"/>
      <c r="HR665" s="163"/>
      <c r="HS665" s="163"/>
      <c r="HT665" s="163"/>
      <c r="HU665" s="163"/>
      <c r="HV665" s="163"/>
      <c r="HW665" s="163"/>
      <c r="HX665" s="163"/>
      <c r="HY665" s="163"/>
      <c r="HZ665" s="163"/>
      <c r="IA665" s="163"/>
      <c r="IB665" s="163"/>
      <c r="IC665" s="163"/>
      <c r="ID665" s="163"/>
      <c r="IE665" s="163"/>
      <c r="IF665" s="163"/>
      <c r="IG665" s="163"/>
      <c r="IH665" s="163"/>
      <c r="II665" s="163"/>
      <c r="IJ665" s="163"/>
      <c r="IK665" s="163"/>
      <c r="IL665" s="163"/>
      <c r="IM665" s="163"/>
      <c r="IN665" s="163"/>
      <c r="IO665" s="163"/>
      <c r="IP665" s="163"/>
      <c r="IQ665" s="163"/>
      <c r="IR665" s="163"/>
      <c r="IS665" s="163"/>
      <c r="IT665" s="163"/>
      <c r="IU665" s="163"/>
      <c r="IV665" s="163"/>
      <c r="IW665" s="163"/>
      <c r="IX665" s="163"/>
      <c r="IY665" s="163"/>
      <c r="IZ665" s="163"/>
      <c r="JA665" s="163"/>
      <c r="JB665" s="163"/>
      <c r="JC665" s="163"/>
      <c r="JD665" s="163"/>
      <c r="JE665" s="163"/>
      <c r="JF665" s="163"/>
      <c r="JG665" s="163"/>
      <c r="JH665" s="163"/>
      <c r="JI665" s="163"/>
      <c r="JJ665" s="163"/>
      <c r="JK665" s="163"/>
      <c r="JL665" s="163"/>
      <c r="JM665" s="163"/>
      <c r="JN665" s="163"/>
      <c r="JO665" s="163"/>
      <c r="JP665" s="163"/>
      <c r="JQ665" s="163"/>
      <c r="JR665" s="163"/>
      <c r="JS665" s="163"/>
      <c r="JT665" s="163"/>
      <c r="JU665" s="163"/>
      <c r="JV665" s="163"/>
      <c r="JW665" s="163"/>
      <c r="JX665" s="163"/>
      <c r="JY665" s="163"/>
      <c r="JZ665" s="163"/>
      <c r="KA665" s="163"/>
      <c r="KB665" s="163"/>
      <c r="KC665" s="163"/>
      <c r="KD665" s="163"/>
      <c r="KE665" s="163"/>
      <c r="KF665" s="163"/>
      <c r="KG665" s="163"/>
      <c r="KH665" s="163"/>
      <c r="KI665" s="163"/>
      <c r="KJ665" s="163"/>
      <c r="KK665" s="163"/>
      <c r="KL665" s="163"/>
      <c r="KM665" s="163"/>
      <c r="KN665" s="163"/>
      <c r="KO665" s="163"/>
      <c r="KP665" s="163"/>
      <c r="KQ665" s="163"/>
      <c r="KR665" s="163"/>
      <c r="KS665" s="163"/>
      <c r="KT665" s="163"/>
      <c r="KU665" s="163"/>
      <c r="KV665" s="163"/>
      <c r="KW665" s="163"/>
      <c r="KX665" s="163"/>
      <c r="KY665" s="163"/>
      <c r="KZ665" s="163"/>
      <c r="LA665" s="163"/>
      <c r="LB665" s="163"/>
      <c r="LC665" s="163"/>
      <c r="LD665" s="163"/>
      <c r="LE665" s="163"/>
      <c r="LF665" s="163"/>
      <c r="LG665" s="163"/>
      <c r="LH665" s="163"/>
      <c r="LI665" s="163"/>
      <c r="LJ665" s="163"/>
      <c r="LK665" s="163"/>
      <c r="LL665" s="163"/>
      <c r="LM665" s="163"/>
      <c r="LN665" s="163"/>
      <c r="LO665" s="163"/>
      <c r="LP665" s="163"/>
      <c r="LQ665" s="163"/>
      <c r="LR665" s="163"/>
      <c r="LS665" s="163"/>
      <c r="LT665" s="163"/>
      <c r="LU665" s="163"/>
      <c r="LV665" s="163"/>
      <c r="LW665" s="163"/>
      <c r="LX665" s="163"/>
      <c r="LY665" s="163"/>
      <c r="LZ665" s="163"/>
      <c r="MA665" s="163"/>
      <c r="MB665" s="163"/>
      <c r="MC665" s="163"/>
      <c r="MD665" s="163"/>
      <c r="ME665" s="163"/>
      <c r="MF665" s="163"/>
      <c r="MG665" s="163"/>
      <c r="MH665" s="163"/>
      <c r="MI665" s="163"/>
      <c r="MJ665" s="163"/>
      <c r="MK665" s="163"/>
      <c r="ML665" s="163"/>
      <c r="MM665" s="163"/>
      <c r="MN665" s="163"/>
      <c r="MO665" s="163"/>
      <c r="MP665" s="163"/>
      <c r="MQ665" s="163"/>
      <c r="MR665" s="163"/>
      <c r="MS665" s="163"/>
      <c r="MT665" s="163"/>
      <c r="MU665" s="163"/>
      <c r="MV665" s="163"/>
      <c r="MW665" s="163"/>
      <c r="MX665" s="163"/>
      <c r="MY665" s="163"/>
      <c r="MZ665" s="163"/>
      <c r="NA665" s="163"/>
      <c r="NB665" s="163"/>
      <c r="NC665" s="163"/>
      <c r="ND665" s="163"/>
      <c r="NE665" s="163"/>
      <c r="NF665" s="163"/>
      <c r="NG665" s="163"/>
      <c r="NH665" s="163"/>
      <c r="NI665" s="163"/>
      <c r="NJ665" s="163"/>
      <c r="NK665" s="163"/>
      <c r="NL665" s="163"/>
      <c r="NM665" s="163"/>
      <c r="NN665" s="163"/>
      <c r="NO665" s="163"/>
      <c r="NP665" s="163"/>
      <c r="NQ665" s="163"/>
      <c r="NR665" s="163"/>
      <c r="NS665" s="163"/>
      <c r="NT665" s="163"/>
      <c r="NU665" s="163"/>
      <c r="NV665" s="163"/>
      <c r="NW665" s="163"/>
      <c r="NX665" s="163"/>
      <c r="NY665" s="163"/>
      <c r="NZ665" s="163"/>
      <c r="OA665" s="163"/>
      <c r="OB665" s="163"/>
      <c r="OC665" s="163"/>
      <c r="OD665" s="163"/>
      <c r="OE665" s="163"/>
      <c r="OF665" s="163"/>
      <c r="OG665" s="163"/>
      <c r="OH665" s="163"/>
      <c r="OI665" s="163"/>
      <c r="OJ665" s="163"/>
      <c r="OK665" s="163"/>
      <c r="OL665" s="163"/>
      <c r="OM665" s="163"/>
      <c r="ON665" s="163"/>
      <c r="OO665" s="163"/>
      <c r="OP665" s="163"/>
      <c r="OQ665" s="163"/>
      <c r="OR665" s="163"/>
      <c r="OS665" s="163"/>
      <c r="OT665" s="163"/>
      <c r="OU665" s="163"/>
      <c r="OV665" s="163"/>
      <c r="OW665" s="163"/>
      <c r="OX665" s="163"/>
      <c r="OY665" s="163"/>
      <c r="OZ665" s="163"/>
      <c r="PA665" s="163"/>
      <c r="PB665" s="163"/>
      <c r="PC665" s="163"/>
      <c r="PD665" s="163"/>
      <c r="PE665" s="163"/>
      <c r="PF665" s="163"/>
      <c r="PG665" s="163"/>
      <c r="PH665" s="163"/>
      <c r="PI665" s="163"/>
      <c r="PJ665" s="163"/>
      <c r="PK665" s="163"/>
      <c r="PL665" s="163"/>
      <c r="PM665" s="163"/>
      <c r="PN665" s="163"/>
      <c r="PO665" s="163"/>
      <c r="PP665" s="163"/>
      <c r="PQ665" s="163"/>
      <c r="PR665" s="163"/>
      <c r="PS665" s="163"/>
      <c r="PT665" s="163"/>
      <c r="PU665" s="163"/>
      <c r="PV665" s="163"/>
      <c r="PW665" s="163"/>
      <c r="PX665" s="163"/>
      <c r="PY665" s="163"/>
      <c r="PZ665" s="163"/>
      <c r="QA665" s="163"/>
      <c r="QB665" s="163"/>
      <c r="QC665" s="163"/>
      <c r="QD665" s="163"/>
      <c r="QE665" s="163"/>
      <c r="QF665" s="163"/>
      <c r="QG665" s="163"/>
      <c r="QH665" s="163"/>
      <c r="QI665" s="163"/>
      <c r="QJ665" s="163"/>
      <c r="QK665" s="163"/>
      <c r="QL665" s="163"/>
      <c r="QM665" s="163"/>
      <c r="QN665" s="163"/>
      <c r="QO665" s="163"/>
      <c r="QP665" s="163"/>
      <c r="QQ665" s="163"/>
      <c r="QR665" s="163"/>
      <c r="QS665" s="163"/>
      <c r="QT665" s="163"/>
      <c r="QU665" s="163"/>
      <c r="QV665" s="163"/>
      <c r="QW665" s="163"/>
      <c r="QX665" s="163"/>
      <c r="QY665" s="163"/>
      <c r="QZ665" s="163"/>
      <c r="RA665" s="163"/>
      <c r="RB665" s="163"/>
      <c r="RC665" s="163"/>
      <c r="RD665" s="163"/>
      <c r="RE665" s="163"/>
      <c r="RF665" s="163"/>
      <c r="RG665" s="163"/>
      <c r="RH665" s="163"/>
      <c r="RI665" s="163"/>
      <c r="RJ665" s="163"/>
      <c r="RK665" s="163"/>
      <c r="RL665" s="163"/>
      <c r="RM665" s="163"/>
      <c r="RN665" s="163"/>
      <c r="RO665" s="163"/>
      <c r="RP665" s="163"/>
      <c r="RQ665" s="163"/>
      <c r="RR665" s="163"/>
      <c r="RS665" s="163"/>
      <c r="RT665" s="163"/>
      <c r="RU665" s="163"/>
      <c r="RV665" s="163"/>
      <c r="RW665" s="163"/>
      <c r="RX665" s="163"/>
      <c r="RY665" s="163"/>
      <c r="RZ665" s="163"/>
      <c r="SA665" s="163"/>
      <c r="SB665" s="163"/>
      <c r="SC665" s="163"/>
      <c r="SD665" s="163"/>
      <c r="SE665" s="163"/>
      <c r="SF665" s="163"/>
      <c r="SG665" s="163"/>
      <c r="SH665" s="163"/>
      <c r="SI665" s="163"/>
      <c r="SJ665" s="163"/>
      <c r="SK665" s="163"/>
      <c r="SL665" s="163"/>
      <c r="SM665" s="163"/>
      <c r="SN665" s="163"/>
      <c r="SO665" s="163"/>
      <c r="SP665" s="163"/>
      <c r="SQ665" s="163"/>
      <c r="SR665" s="163"/>
      <c r="SS665" s="163"/>
      <c r="ST665" s="163"/>
      <c r="SU665" s="163"/>
      <c r="SV665" s="163"/>
      <c r="SW665" s="163"/>
      <c r="SX665" s="163"/>
      <c r="SY665" s="163"/>
      <c r="SZ665" s="163"/>
      <c r="TA665" s="163"/>
      <c r="TB665" s="163"/>
      <c r="TC665" s="163"/>
      <c r="TD665" s="163"/>
      <c r="TE665" s="163"/>
      <c r="TF665" s="163"/>
      <c r="TG665" s="163"/>
      <c r="TH665" s="163"/>
      <c r="TI665" s="163"/>
      <c r="TJ665" s="163"/>
      <c r="TK665" s="163"/>
      <c r="TL665" s="163"/>
      <c r="TM665" s="163"/>
      <c r="TN665" s="163"/>
      <c r="TO665" s="163"/>
      <c r="TP665" s="163"/>
      <c r="TQ665" s="163"/>
      <c r="TR665" s="163"/>
      <c r="TS665" s="163"/>
      <c r="TT665" s="163"/>
      <c r="TU665" s="163"/>
      <c r="TV665" s="163"/>
      <c r="TW665" s="163"/>
      <c r="TX665" s="163"/>
      <c r="TY665" s="163"/>
      <c r="TZ665" s="163"/>
      <c r="UA665" s="163"/>
      <c r="UB665" s="163"/>
      <c r="UC665" s="163"/>
      <c r="UD665" s="163"/>
      <c r="UE665" s="163"/>
      <c r="UF665" s="163"/>
      <c r="UG665" s="163"/>
      <c r="UH665" s="163"/>
      <c r="UI665" s="163"/>
      <c r="UJ665" s="163"/>
      <c r="UK665" s="163"/>
      <c r="UL665" s="163"/>
      <c r="UM665" s="163"/>
      <c r="UN665" s="163"/>
      <c r="UO665" s="163"/>
      <c r="UP665" s="163"/>
      <c r="UQ665" s="163"/>
      <c r="UR665" s="163"/>
      <c r="US665" s="163"/>
      <c r="UT665" s="163"/>
      <c r="UU665" s="163"/>
      <c r="UV665" s="163"/>
      <c r="UW665" s="163"/>
      <c r="UX665" s="163"/>
      <c r="UY665" s="163"/>
      <c r="UZ665" s="163"/>
      <c r="VA665" s="163"/>
      <c r="VB665" s="163"/>
      <c r="VC665" s="163"/>
      <c r="VD665" s="163"/>
      <c r="VE665" s="163"/>
      <c r="VF665" s="163"/>
      <c r="VG665" s="163"/>
      <c r="VH665" s="163"/>
      <c r="VI665" s="163"/>
      <c r="VJ665" s="163"/>
      <c r="VK665" s="163"/>
      <c r="VL665" s="163"/>
      <c r="VM665" s="163"/>
      <c r="VN665" s="163"/>
      <c r="VO665" s="163"/>
      <c r="VP665" s="163"/>
      <c r="VQ665" s="163"/>
      <c r="VR665" s="163"/>
      <c r="VS665" s="163"/>
      <c r="VT665" s="163"/>
      <c r="VU665" s="163"/>
      <c r="VV665" s="163"/>
      <c r="VW665" s="163"/>
      <c r="VX665" s="163"/>
      <c r="VY665" s="163"/>
      <c r="VZ665" s="163"/>
      <c r="WA665" s="163"/>
      <c r="WB665" s="163"/>
      <c r="WC665" s="163"/>
      <c r="WD665" s="163"/>
      <c r="WE665" s="163"/>
      <c r="WF665" s="163"/>
      <c r="WG665" s="163"/>
      <c r="WH665" s="163"/>
      <c r="WI665" s="163"/>
      <c r="WJ665" s="163"/>
      <c r="WK665" s="163"/>
      <c r="WL665" s="163"/>
      <c r="WM665" s="163"/>
      <c r="WN665" s="163"/>
      <c r="WO665" s="163"/>
      <c r="WP665" s="163"/>
      <c r="WQ665" s="163"/>
      <c r="WR665" s="163"/>
      <c r="WS665" s="163"/>
      <c r="WT665" s="163"/>
      <c r="WU665" s="163"/>
      <c r="WV665" s="163"/>
      <c r="WW665" s="163"/>
      <c r="WX665" s="163"/>
      <c r="WY665" s="163"/>
      <c r="WZ665" s="163"/>
      <c r="XA665" s="163"/>
      <c r="XB665" s="163"/>
      <c r="XC665" s="163"/>
      <c r="XD665" s="163"/>
      <c r="XE665" s="163"/>
      <c r="XF665" s="163"/>
      <c r="XG665" s="163"/>
      <c r="XH665" s="163"/>
      <c r="XI665" s="163"/>
      <c r="XJ665" s="163"/>
      <c r="XK665" s="163"/>
      <c r="XL665" s="163"/>
      <c r="XM665" s="163"/>
      <c r="XN665" s="163"/>
      <c r="XO665" s="163"/>
      <c r="XP665" s="163"/>
      <c r="XQ665" s="163"/>
      <c r="XR665" s="163"/>
      <c r="XS665" s="163"/>
      <c r="XT665" s="163"/>
      <c r="XU665" s="163"/>
      <c r="XV665" s="163"/>
      <c r="XW665" s="163"/>
      <c r="XX665" s="163"/>
      <c r="XY665" s="163"/>
      <c r="XZ665" s="163"/>
      <c r="YA665" s="163"/>
      <c r="YB665" s="163"/>
      <c r="YC665" s="163"/>
      <c r="YD665" s="163"/>
      <c r="YE665" s="163"/>
      <c r="YF665" s="163"/>
      <c r="YG665" s="163"/>
      <c r="YH665" s="163"/>
      <c r="YI665" s="163"/>
      <c r="YJ665" s="163"/>
      <c r="YK665" s="163"/>
      <c r="YL665" s="163"/>
      <c r="YM665" s="163"/>
      <c r="YN665" s="163"/>
      <c r="YO665" s="163"/>
      <c r="YP665" s="163"/>
      <c r="YQ665" s="163"/>
      <c r="YR665" s="163"/>
      <c r="YS665" s="163"/>
      <c r="YT665" s="163"/>
      <c r="YU665" s="163"/>
      <c r="YV665" s="163"/>
      <c r="YW665" s="163"/>
      <c r="YX665" s="163"/>
      <c r="YY665" s="163"/>
      <c r="YZ665" s="163"/>
      <c r="ZA665" s="163"/>
      <c r="ZB665" s="163"/>
      <c r="ZC665" s="163"/>
      <c r="ZD665" s="163"/>
      <c r="ZE665" s="163"/>
      <c r="ZF665" s="163"/>
      <c r="ZG665" s="163"/>
      <c r="ZH665" s="163"/>
      <c r="ZI665" s="163"/>
      <c r="ZJ665" s="163"/>
      <c r="ZK665" s="163"/>
      <c r="ZL665" s="163"/>
      <c r="ZM665" s="163"/>
      <c r="ZN665" s="163"/>
      <c r="ZO665" s="163"/>
      <c r="ZP665" s="163"/>
      <c r="ZQ665" s="163"/>
      <c r="ZR665" s="163"/>
      <c r="ZS665" s="163"/>
      <c r="ZT665" s="163"/>
      <c r="ZU665" s="163"/>
      <c r="ZV665" s="163"/>
      <c r="ZW665" s="163"/>
      <c r="ZX665" s="163"/>
      <c r="ZY665" s="163"/>
      <c r="ZZ665" s="163"/>
      <c r="AAA665" s="163"/>
      <c r="AAB665" s="163"/>
      <c r="AAC665" s="163"/>
      <c r="AAD665" s="163"/>
      <c r="AAE665" s="163"/>
      <c r="AAF665" s="163"/>
      <c r="AAG665" s="163"/>
      <c r="AAH665" s="163"/>
      <c r="AAI665" s="163"/>
      <c r="AAJ665" s="163"/>
      <c r="AAK665" s="163"/>
      <c r="AAL665" s="163"/>
      <c r="AAM665" s="163"/>
      <c r="AAN665" s="163"/>
      <c r="AAO665" s="163"/>
      <c r="AAP665" s="163"/>
      <c r="AAQ665" s="163"/>
      <c r="AAR665" s="163"/>
      <c r="AAS665" s="163"/>
      <c r="AAT665" s="163"/>
      <c r="AAU665" s="163"/>
      <c r="AAV665" s="163"/>
      <c r="AAW665" s="163"/>
      <c r="AAX665" s="163"/>
      <c r="AAY665" s="163"/>
      <c r="AAZ665" s="163"/>
      <c r="ABA665" s="163"/>
      <c r="ABB665" s="163"/>
      <c r="ABC665" s="163"/>
      <c r="ABD665" s="163"/>
      <c r="ABE665" s="163"/>
      <c r="ABF665" s="163"/>
      <c r="ABG665" s="163"/>
      <c r="ABH665" s="163"/>
      <c r="ABI665" s="163"/>
      <c r="ABJ665" s="163"/>
      <c r="ABK665" s="163"/>
      <c r="ABL665" s="163"/>
      <c r="ABM665" s="163"/>
      <c r="ABN665" s="163"/>
      <c r="ABO665" s="163"/>
      <c r="ABP665" s="163"/>
      <c r="ABQ665" s="163"/>
      <c r="ABR665" s="163"/>
      <c r="ABS665" s="163"/>
      <c r="ABT665" s="163"/>
      <c r="ABU665" s="163"/>
      <c r="ABV665" s="163"/>
      <c r="ABW665" s="163"/>
      <c r="ABX665" s="163"/>
      <c r="ABY665" s="163"/>
      <c r="ABZ665" s="163"/>
      <c r="ACA665" s="163"/>
      <c r="ACB665" s="163"/>
      <c r="ACC665" s="163"/>
      <c r="ACD665" s="163"/>
      <c r="ACE665" s="163"/>
      <c r="ACF665" s="163"/>
      <c r="ACG665" s="163"/>
      <c r="ACH665" s="163"/>
      <c r="ACI665" s="163"/>
      <c r="ACJ665" s="163"/>
      <c r="ACK665" s="163"/>
      <c r="ACL665" s="163"/>
      <c r="ACM665" s="163"/>
      <c r="ACN665" s="163"/>
      <c r="ACO665" s="163"/>
      <c r="ACP665" s="163"/>
      <c r="ACQ665" s="163"/>
      <c r="ACR665" s="163"/>
      <c r="ACS665" s="163"/>
      <c r="ACT665" s="163"/>
      <c r="ACU665" s="163"/>
      <c r="ACV665" s="163"/>
      <c r="ACW665" s="163"/>
      <c r="ACX665" s="163"/>
      <c r="ACY665" s="163"/>
      <c r="ACZ665" s="163"/>
      <c r="ADA665" s="163"/>
      <c r="ADB665" s="163"/>
      <c r="ADC665" s="163"/>
      <c r="ADD665" s="163"/>
      <c r="ADE665" s="163"/>
      <c r="ADF665" s="163"/>
      <c r="ADG665" s="163"/>
      <c r="ADH665" s="163"/>
      <c r="ADI665" s="163"/>
      <c r="ADJ665" s="163"/>
      <c r="ADK665" s="163"/>
      <c r="ADL665" s="163"/>
      <c r="ADM665" s="163"/>
      <c r="ADN665" s="163"/>
      <c r="ADO665" s="163"/>
      <c r="ADP665" s="163"/>
      <c r="ADQ665" s="163"/>
      <c r="ADR665" s="163"/>
      <c r="ADS665" s="163"/>
      <c r="ADT665" s="163"/>
      <c r="ADU665" s="163"/>
      <c r="ADV665" s="163"/>
      <c r="ADW665" s="163"/>
      <c r="ADX665" s="163"/>
      <c r="ADY665" s="163"/>
      <c r="ADZ665" s="163"/>
      <c r="AEA665" s="163"/>
      <c r="AEB665" s="163"/>
      <c r="AEC665" s="163"/>
      <c r="AED665" s="163"/>
      <c r="AEE665" s="163"/>
      <c r="AEF665" s="163"/>
      <c r="AEG665" s="163"/>
      <c r="AEH665" s="163"/>
      <c r="AEI665" s="163"/>
      <c r="AEJ665" s="163"/>
      <c r="AEK665" s="163"/>
      <c r="AEL665" s="163"/>
      <c r="AEM665" s="163"/>
      <c r="AEN665" s="163"/>
      <c r="AEO665" s="163"/>
      <c r="AEP665" s="163"/>
      <c r="AEQ665" s="163"/>
      <c r="AER665" s="163"/>
      <c r="AES665" s="163"/>
      <c r="AET665" s="163"/>
      <c r="AEU665" s="163"/>
      <c r="AEV665" s="163"/>
      <c r="AEW665" s="163"/>
      <c r="AEX665" s="163"/>
      <c r="AEY665" s="163"/>
      <c r="AEZ665" s="163"/>
      <c r="AFA665" s="163"/>
      <c r="AFB665" s="163"/>
      <c r="AFC665" s="163"/>
      <c r="AFD665" s="163"/>
      <c r="AFE665" s="163"/>
      <c r="AFF665" s="163"/>
      <c r="AFG665" s="163"/>
      <c r="AFH665" s="163"/>
      <c r="AFI665" s="163"/>
      <c r="AFJ665" s="163"/>
      <c r="AFK665" s="163"/>
      <c r="AFL665" s="163"/>
      <c r="AFM665" s="163"/>
      <c r="AFN665" s="163"/>
      <c r="AFO665" s="163"/>
      <c r="AFP665" s="163"/>
      <c r="AFQ665" s="163"/>
      <c r="AFR665" s="163"/>
      <c r="AFS665" s="163"/>
      <c r="AFT665" s="163"/>
      <c r="AFU665" s="163"/>
      <c r="AFV665" s="163"/>
      <c r="AFW665" s="163"/>
      <c r="AFX665" s="163"/>
      <c r="AFY665" s="163"/>
      <c r="AFZ665" s="163"/>
      <c r="AGA665" s="163"/>
      <c r="AGB665" s="163"/>
      <c r="AGC665" s="163"/>
      <c r="AGD665" s="163"/>
      <c r="AGE665" s="163"/>
      <c r="AGF665" s="163"/>
      <c r="AGG665" s="163"/>
      <c r="AGH665" s="163"/>
      <c r="AGI665" s="163"/>
      <c r="AGJ665" s="163"/>
      <c r="AGK665" s="163"/>
      <c r="AGL665" s="163"/>
      <c r="AGM665" s="163"/>
      <c r="AGN665" s="163"/>
      <c r="AGO665" s="163"/>
      <c r="AGP665" s="163"/>
      <c r="AGQ665" s="163"/>
      <c r="AGR665" s="163"/>
      <c r="AGS665" s="163"/>
      <c r="AGT665" s="163"/>
      <c r="AGU665" s="163"/>
      <c r="AGV665" s="163"/>
      <c r="AGW665" s="163"/>
      <c r="AGX665" s="163"/>
      <c r="AGY665" s="163"/>
      <c r="AGZ665" s="163"/>
      <c r="AHA665" s="163"/>
      <c r="AHB665" s="163"/>
      <c r="AHC665" s="163"/>
      <c r="AHD665" s="163"/>
      <c r="AHE665" s="163"/>
      <c r="AHF665" s="163"/>
      <c r="AHG665" s="163"/>
      <c r="AHH665" s="163"/>
      <c r="AHI665" s="163"/>
      <c r="AHJ665" s="163"/>
      <c r="AHK665" s="163"/>
      <c r="AHL665" s="163"/>
      <c r="AHM665" s="163"/>
      <c r="AHN665" s="163"/>
      <c r="AHO665" s="163"/>
      <c r="AHP665" s="163"/>
      <c r="AHQ665" s="163"/>
      <c r="AHR665" s="163"/>
      <c r="AHS665" s="163"/>
      <c r="AHT665" s="163"/>
      <c r="AHU665" s="163"/>
      <c r="AHV665" s="163"/>
      <c r="AHW665" s="163"/>
      <c r="AHX665" s="163"/>
      <c r="AHY665" s="163"/>
      <c r="AHZ665" s="163"/>
      <c r="AIA665" s="163"/>
      <c r="AIB665" s="163"/>
      <c r="AIC665" s="163"/>
      <c r="AID665" s="163"/>
      <c r="AIE665" s="163"/>
      <c r="AIF665" s="163"/>
      <c r="AIG665" s="163"/>
      <c r="AIH665" s="163"/>
      <c r="AII665" s="163"/>
      <c r="AIJ665" s="163"/>
      <c r="AIK665" s="163"/>
      <c r="AIL665" s="163"/>
      <c r="AIM665" s="163"/>
      <c r="AIN665" s="163"/>
      <c r="AIO665" s="163"/>
      <c r="AIP665" s="163"/>
      <c r="AIQ665" s="163"/>
      <c r="AIR665" s="163"/>
      <c r="AIS665" s="163"/>
      <c r="AIT665" s="163"/>
      <c r="AIU665" s="163"/>
      <c r="AIV665" s="163"/>
      <c r="AIW665" s="163"/>
      <c r="AIX665" s="163"/>
      <c r="AIY665" s="163"/>
      <c r="AIZ665" s="163"/>
      <c r="AJA665" s="163"/>
      <c r="AJB665" s="163"/>
      <c r="AJC665" s="163"/>
      <c r="AJD665" s="163"/>
      <c r="AJE665" s="163"/>
      <c r="AJF665" s="163"/>
      <c r="AJG665" s="163"/>
      <c r="AJH665" s="163"/>
      <c r="AJI665" s="163"/>
      <c r="AJJ665" s="163"/>
      <c r="AJK665" s="163"/>
      <c r="AJL665" s="163"/>
      <c r="AJM665" s="163"/>
      <c r="AJN665" s="163"/>
      <c r="AJO665" s="163"/>
      <c r="AJP665" s="163"/>
      <c r="AJQ665" s="163"/>
      <c r="AJR665" s="163"/>
      <c r="AJS665" s="163"/>
      <c r="AJT665" s="163"/>
      <c r="AJU665" s="163"/>
      <c r="AJV665" s="163"/>
      <c r="AJW665" s="163"/>
      <c r="AJX665" s="163"/>
      <c r="AJY665" s="163"/>
      <c r="AJZ665" s="163"/>
      <c r="AKA665" s="163"/>
      <c r="AKB665" s="163"/>
      <c r="AKC665" s="163"/>
      <c r="AKD665" s="163"/>
      <c r="AKE665" s="163"/>
      <c r="AKF665" s="163"/>
      <c r="AKG665" s="163"/>
      <c r="AKH665" s="163"/>
      <c r="AKI665" s="163"/>
      <c r="AKJ665" s="163"/>
      <c r="AKK665" s="163"/>
      <c r="AKL665" s="163"/>
      <c r="AKM665" s="163"/>
      <c r="AKN665" s="163"/>
      <c r="AKO665" s="163"/>
      <c r="AKP665" s="163"/>
      <c r="AKQ665" s="163"/>
      <c r="AKR665" s="163"/>
      <c r="AKS665" s="163"/>
      <c r="AKT665" s="163"/>
      <c r="AKU665" s="163"/>
      <c r="AKV665" s="163"/>
      <c r="AKW665" s="163"/>
      <c r="AKX665" s="163"/>
      <c r="AKY665" s="163"/>
      <c r="AKZ665" s="163"/>
      <c r="ALA665" s="163"/>
      <c r="ALB665" s="163"/>
      <c r="ALC665" s="163"/>
      <c r="ALD665" s="163"/>
      <c r="ALE665" s="163"/>
      <c r="ALF665" s="163"/>
      <c r="ALG665" s="163"/>
      <c r="ALH665" s="163"/>
      <c r="ALI665" s="163"/>
      <c r="ALJ665" s="163"/>
      <c r="ALK665" s="163"/>
      <c r="ALL665" s="163"/>
      <c r="ALM665" s="163"/>
      <c r="ALN665" s="163"/>
      <c r="ALO665" s="163"/>
      <c r="ALP665" s="163"/>
      <c r="ALQ665" s="163"/>
      <c r="ALR665" s="163"/>
      <c r="ALS665" s="163"/>
      <c r="ALT665" s="163"/>
      <c r="ALU665" s="163"/>
      <c r="ALV665" s="163"/>
      <c r="ALW665" s="163"/>
      <c r="ALX665" s="163"/>
      <c r="ALY665" s="163"/>
      <c r="ALZ665" s="163"/>
      <c r="AMA665" s="163"/>
      <c r="AMB665" s="163"/>
      <c r="AMC665" s="163"/>
      <c r="AMD665" s="163"/>
      <c r="AME665" s="163"/>
      <c r="AMF665" s="163"/>
      <c r="AMG665" s="163"/>
      <c r="AMH665" s="163"/>
      <c r="AMI665" s="163"/>
      <c r="AMJ665" s="163"/>
      <c r="AMK665" s="163"/>
      <c r="AML665" s="163"/>
      <c r="AMM665" s="163"/>
      <c r="AMN665" s="163"/>
      <c r="AMO665" s="163"/>
      <c r="AMP665" s="163"/>
      <c r="AMQ665" s="163"/>
      <c r="AMR665" s="163"/>
      <c r="AMS665" s="163"/>
      <c r="AMT665" s="163"/>
      <c r="AMU665" s="163"/>
      <c r="AMV665" s="163"/>
      <c r="AMW665" s="163"/>
      <c r="AMX665" s="163"/>
      <c r="AMY665" s="163"/>
      <c r="AMZ665" s="163"/>
      <c r="ANA665" s="163"/>
      <c r="ANB665" s="163"/>
      <c r="ANC665" s="163"/>
      <c r="AND665" s="163"/>
      <c r="ANE665" s="163"/>
      <c r="ANF665" s="163"/>
      <c r="ANG665" s="163"/>
      <c r="ANH665" s="163"/>
      <c r="ANI665" s="163"/>
      <c r="ANJ665" s="163"/>
      <c r="ANK665" s="163"/>
      <c r="ANL665" s="163"/>
      <c r="ANM665" s="163"/>
      <c r="ANN665" s="163"/>
      <c r="ANO665" s="163"/>
      <c r="ANP665" s="163"/>
      <c r="ANQ665" s="163"/>
      <c r="ANR665" s="163"/>
      <c r="ANS665" s="163"/>
      <c r="ANT665" s="163"/>
      <c r="ANU665" s="163"/>
      <c r="ANV665" s="163"/>
      <c r="ANW665" s="163"/>
      <c r="ANX665" s="163"/>
      <c r="ANY665" s="163"/>
      <c r="ANZ665" s="163"/>
      <c r="AOA665" s="163"/>
      <c r="AOB665" s="163"/>
      <c r="AOC665" s="163"/>
      <c r="AOD665" s="163"/>
      <c r="AOE665" s="163"/>
      <c r="AOF665" s="163"/>
      <c r="AOG665" s="163"/>
      <c r="AOH665" s="163"/>
      <c r="AOI665" s="163"/>
      <c r="AOJ665" s="163"/>
      <c r="AOK665" s="163"/>
      <c r="AOL665" s="163"/>
      <c r="AOM665" s="163"/>
      <c r="AON665" s="163"/>
      <c r="AOO665" s="163"/>
      <c r="AOP665" s="163"/>
      <c r="AOQ665" s="163"/>
      <c r="AOR665" s="163"/>
      <c r="AOS665" s="163"/>
      <c r="AOT665" s="163"/>
      <c r="AOU665" s="163"/>
      <c r="AOV665" s="163"/>
      <c r="AOW665" s="163"/>
      <c r="AOX665" s="163"/>
      <c r="AOY665" s="163"/>
      <c r="AOZ665" s="163"/>
      <c r="APA665" s="163"/>
      <c r="APB665" s="163"/>
      <c r="APC665" s="163"/>
      <c r="APD665" s="163"/>
      <c r="APE665" s="163"/>
      <c r="APF665" s="163"/>
      <c r="APG665" s="163"/>
      <c r="APH665" s="163"/>
      <c r="API665" s="163"/>
      <c r="APJ665" s="163"/>
      <c r="APK665" s="163"/>
      <c r="APL665" s="163"/>
      <c r="APM665" s="163"/>
      <c r="APN665" s="163"/>
      <c r="APO665" s="163"/>
      <c r="APP665" s="163"/>
      <c r="APQ665" s="163"/>
      <c r="APR665" s="163"/>
      <c r="APS665" s="163"/>
      <c r="APT665" s="163"/>
      <c r="APU665" s="163"/>
      <c r="APV665" s="163"/>
      <c r="APW665" s="163"/>
      <c r="APX665" s="163"/>
      <c r="APY665" s="163"/>
      <c r="APZ665" s="163"/>
      <c r="AQA665" s="163"/>
      <c r="AQB665" s="163"/>
      <c r="AQC665" s="163"/>
      <c r="AQD665" s="163"/>
      <c r="AQE665" s="163"/>
      <c r="AQF665" s="163"/>
      <c r="AQG665" s="163"/>
      <c r="AQH665" s="163"/>
      <c r="AQI665" s="163"/>
      <c r="AQJ665" s="163"/>
      <c r="AQK665" s="163"/>
      <c r="AQL665" s="163"/>
      <c r="AQM665" s="163"/>
      <c r="AQN665" s="163"/>
      <c r="AQO665" s="163"/>
      <c r="AQP665" s="163"/>
      <c r="AQQ665" s="163"/>
      <c r="AQR665" s="163"/>
      <c r="AQS665" s="163"/>
      <c r="AQT665" s="163"/>
      <c r="AQU665" s="163"/>
      <c r="AQV665" s="163"/>
      <c r="AQW665" s="163"/>
      <c r="AQX665" s="163"/>
      <c r="AQY665" s="163"/>
      <c r="AQZ665" s="163"/>
      <c r="ARA665" s="163"/>
      <c r="ARB665" s="163"/>
      <c r="ARC665" s="163"/>
      <c r="ARD665" s="163"/>
      <c r="ARE665" s="163"/>
      <c r="ARF665" s="163"/>
      <c r="ARG665" s="163"/>
      <c r="ARH665" s="163"/>
      <c r="ARI665" s="163"/>
      <c r="ARJ665" s="163"/>
      <c r="ARK665" s="163"/>
      <c r="ARL665" s="163"/>
      <c r="ARM665" s="163"/>
      <c r="ARN665" s="163"/>
      <c r="ARO665" s="163"/>
      <c r="ARP665" s="163"/>
      <c r="ARQ665" s="163"/>
      <c r="ARR665" s="163"/>
      <c r="ARS665" s="163"/>
      <c r="ART665" s="163"/>
      <c r="ARU665" s="163"/>
      <c r="ARV665" s="163"/>
      <c r="ARW665" s="163"/>
      <c r="ARX665" s="163"/>
      <c r="ARY665" s="163"/>
      <c r="ARZ665" s="163"/>
      <c r="ASA665" s="163"/>
      <c r="ASB665" s="163"/>
      <c r="ASC665" s="163"/>
      <c r="ASD665" s="163"/>
      <c r="ASE665" s="163"/>
      <c r="ASF665" s="163"/>
      <c r="ASG665" s="163"/>
      <c r="ASH665" s="163"/>
      <c r="ASI665" s="163"/>
      <c r="ASJ665" s="163"/>
      <c r="ASK665" s="163"/>
      <c r="ASL665" s="163"/>
      <c r="ASM665" s="163"/>
      <c r="ASN665" s="163"/>
      <c r="ASO665" s="163"/>
      <c r="ASP665" s="163"/>
      <c r="ASQ665" s="163"/>
      <c r="ASR665" s="163"/>
      <c r="ASS665" s="163"/>
      <c r="AST665" s="163"/>
      <c r="ASU665" s="163"/>
      <c r="ASV665" s="163"/>
      <c r="ASW665" s="163"/>
      <c r="ASX665" s="163"/>
      <c r="ASY665" s="163"/>
      <c r="ASZ665" s="163"/>
      <c r="ATA665" s="163"/>
      <c r="ATB665" s="163"/>
      <c r="ATC665" s="163"/>
      <c r="ATD665" s="163"/>
      <c r="ATE665" s="163"/>
      <c r="ATF665" s="163"/>
      <c r="ATG665" s="163"/>
      <c r="ATH665" s="163"/>
      <c r="ATI665" s="163"/>
      <c r="ATJ665" s="163"/>
      <c r="ATK665" s="163"/>
      <c r="ATL665" s="163"/>
      <c r="ATM665" s="163"/>
      <c r="ATN665" s="163"/>
      <c r="ATO665" s="163"/>
      <c r="ATP665" s="163"/>
      <c r="ATQ665" s="163"/>
      <c r="ATR665" s="163"/>
      <c r="ATS665" s="163"/>
      <c r="ATT665" s="163"/>
      <c r="ATU665" s="163"/>
      <c r="ATV665" s="163"/>
      <c r="ATW665" s="163"/>
      <c r="ATX665" s="163"/>
      <c r="ATY665" s="163"/>
      <c r="ATZ665" s="163"/>
      <c r="AUA665" s="163"/>
      <c r="AUB665" s="163"/>
      <c r="AUC665" s="163"/>
      <c r="AUD665" s="163"/>
      <c r="AUE665" s="163"/>
      <c r="AUF665" s="163"/>
      <c r="AUG665" s="163"/>
      <c r="AUH665" s="163"/>
      <c r="AUI665" s="163"/>
      <c r="AUJ665" s="163"/>
      <c r="AUK665" s="163"/>
      <c r="AUL665" s="163"/>
      <c r="AUM665" s="163"/>
      <c r="AUN665" s="163"/>
      <c r="AUO665" s="163"/>
      <c r="AUP665" s="163"/>
      <c r="AUQ665" s="163"/>
      <c r="AUR665" s="163"/>
      <c r="AUS665" s="163"/>
      <c r="AUT665" s="163"/>
      <c r="AUU665" s="163"/>
      <c r="AUV665" s="163"/>
      <c r="AUW665" s="163"/>
      <c r="AUX665" s="163"/>
      <c r="AUY665" s="163"/>
      <c r="AUZ665" s="163"/>
      <c r="AVA665" s="163"/>
      <c r="AVB665" s="163"/>
      <c r="AVC665" s="163"/>
      <c r="AVD665" s="163"/>
      <c r="AVE665" s="163"/>
      <c r="AVF665" s="163"/>
      <c r="AVG665" s="163"/>
      <c r="AVH665" s="163"/>
      <c r="AVI665" s="163"/>
      <c r="AVJ665" s="163"/>
      <c r="AVK665" s="163"/>
      <c r="AVL665" s="163"/>
      <c r="AVM665" s="163"/>
      <c r="AVN665" s="163"/>
      <c r="AVO665" s="163"/>
      <c r="AVP665" s="163"/>
      <c r="AVQ665" s="163"/>
      <c r="AVR665" s="163"/>
      <c r="AVS665" s="163"/>
      <c r="AVT665" s="163"/>
      <c r="AVU665" s="163"/>
      <c r="AVV665" s="163"/>
      <c r="AVW665" s="163"/>
      <c r="AVX665" s="163"/>
      <c r="AVY665" s="163"/>
      <c r="AVZ665" s="163"/>
      <c r="AWA665" s="163"/>
      <c r="AWB665" s="163"/>
      <c r="AWC665" s="163"/>
      <c r="AWD665" s="163"/>
      <c r="AWE665" s="163"/>
      <c r="AWF665" s="163"/>
      <c r="AWG665" s="163"/>
      <c r="AWH665" s="163"/>
      <c r="AWI665" s="163"/>
      <c r="AWJ665" s="163"/>
      <c r="AWK665" s="163"/>
      <c r="AWL665" s="163"/>
      <c r="AWM665" s="163"/>
      <c r="AWN665" s="163"/>
      <c r="AWO665" s="163"/>
      <c r="AWP665" s="163"/>
      <c r="AWQ665" s="163"/>
      <c r="AWR665" s="163"/>
      <c r="AWS665" s="163"/>
      <c r="AWT665" s="163"/>
      <c r="AWU665" s="163"/>
      <c r="AWV665" s="163"/>
      <c r="AWW665" s="163"/>
      <c r="AWX665" s="163"/>
      <c r="AWY665" s="163"/>
      <c r="AWZ665" s="163"/>
      <c r="AXA665" s="163"/>
      <c r="AXB665" s="163"/>
      <c r="AXC665" s="163"/>
      <c r="AXD665" s="163"/>
      <c r="AXE665" s="163"/>
      <c r="AXF665" s="163"/>
      <c r="AXG665" s="163"/>
      <c r="AXH665" s="163"/>
      <c r="AXI665" s="163"/>
      <c r="AXJ665" s="163"/>
      <c r="AXK665" s="163"/>
      <c r="AXL665" s="163"/>
      <c r="AXM665" s="163"/>
      <c r="AXN665" s="163"/>
      <c r="AXO665" s="163"/>
      <c r="AXP665" s="163"/>
      <c r="AXQ665" s="163"/>
      <c r="AXR665" s="163"/>
      <c r="AXS665" s="163"/>
      <c r="AXT665" s="163"/>
      <c r="AXU665" s="163"/>
      <c r="AXV665" s="163"/>
      <c r="AXW665" s="163"/>
      <c r="AXX665" s="163"/>
      <c r="AXY665" s="163"/>
      <c r="AXZ665" s="163"/>
      <c r="AYA665" s="163"/>
      <c r="AYB665" s="163"/>
      <c r="AYC665" s="163"/>
      <c r="AYD665" s="163"/>
      <c r="AYE665" s="163"/>
      <c r="AYF665" s="163"/>
      <c r="AYG665" s="163"/>
      <c r="AYH665" s="163"/>
      <c r="AYI665" s="163"/>
      <c r="AYJ665" s="163"/>
      <c r="AYK665" s="163"/>
      <c r="AYL665" s="163"/>
      <c r="AYM665" s="163"/>
      <c r="AYN665" s="163"/>
      <c r="AYO665" s="163"/>
      <c r="AYP665" s="163"/>
      <c r="AYQ665" s="163"/>
      <c r="AYR665" s="163"/>
      <c r="AYS665" s="163"/>
      <c r="AYT665" s="163"/>
      <c r="AYU665" s="163"/>
      <c r="AYV665" s="163"/>
      <c r="AYW665" s="163"/>
      <c r="AYX665" s="163"/>
      <c r="AYY665" s="163"/>
      <c r="AYZ665" s="163"/>
      <c r="AZA665" s="163"/>
      <c r="AZB665" s="163"/>
      <c r="AZC665" s="163"/>
      <c r="AZD665" s="163"/>
      <c r="AZE665" s="163"/>
      <c r="AZF665" s="163"/>
      <c r="AZG665" s="163"/>
      <c r="AZH665" s="163"/>
      <c r="AZI665" s="163"/>
      <c r="AZJ665" s="163"/>
      <c r="AZK665" s="163"/>
      <c r="AZL665" s="163"/>
      <c r="AZM665" s="163"/>
      <c r="AZN665" s="163"/>
      <c r="AZO665" s="163"/>
      <c r="AZP665" s="163"/>
      <c r="AZQ665" s="163"/>
      <c r="AZR665" s="163"/>
      <c r="AZS665" s="163"/>
      <c r="AZT665" s="163"/>
      <c r="AZU665" s="163"/>
      <c r="AZV665" s="163"/>
      <c r="AZW665" s="163"/>
      <c r="AZX665" s="163"/>
      <c r="AZY665" s="163"/>
      <c r="AZZ665" s="163"/>
      <c r="BAA665" s="163"/>
      <c r="BAB665" s="163"/>
      <c r="BAC665" s="163"/>
      <c r="BAD665" s="163"/>
      <c r="BAE665" s="163"/>
      <c r="BAF665" s="163"/>
      <c r="BAG665" s="163"/>
      <c r="BAH665" s="163"/>
      <c r="BAI665" s="163"/>
      <c r="BAJ665" s="163"/>
      <c r="BAK665" s="163"/>
      <c r="BAL665" s="163"/>
      <c r="BAM665" s="163"/>
      <c r="BAN665" s="163"/>
      <c r="BAO665" s="163"/>
      <c r="BAP665" s="163"/>
      <c r="BAQ665" s="163"/>
      <c r="BAR665" s="163"/>
      <c r="BAS665" s="163"/>
      <c r="BAT665" s="163"/>
      <c r="BAU665" s="163"/>
      <c r="BAV665" s="163"/>
      <c r="BAW665" s="163"/>
      <c r="BAX665" s="163"/>
      <c r="BAY665" s="163"/>
      <c r="BAZ665" s="163"/>
      <c r="BBA665" s="163"/>
      <c r="BBB665" s="163"/>
      <c r="BBC665" s="163"/>
      <c r="BBD665" s="163"/>
      <c r="BBE665" s="163"/>
      <c r="BBF665" s="163"/>
      <c r="BBG665" s="163"/>
      <c r="BBH665" s="163"/>
      <c r="BBI665" s="163"/>
      <c r="BBJ665" s="163"/>
      <c r="BBK665" s="163"/>
      <c r="BBL665" s="163"/>
      <c r="BBM665" s="163"/>
      <c r="BBN665" s="163"/>
      <c r="BBO665" s="163"/>
      <c r="BBP665" s="163"/>
      <c r="BBQ665" s="163"/>
      <c r="BBR665" s="163"/>
      <c r="BBS665" s="163"/>
      <c r="BBT665" s="163"/>
      <c r="BBU665" s="163"/>
      <c r="BBV665" s="163"/>
      <c r="BBW665" s="163"/>
      <c r="BBX665" s="163"/>
      <c r="BBY665" s="163"/>
      <c r="BBZ665" s="163"/>
      <c r="BCA665" s="163"/>
      <c r="BCB665" s="163"/>
      <c r="BCC665" s="163"/>
      <c r="BCD665" s="163"/>
      <c r="BCE665" s="163"/>
      <c r="BCF665" s="163"/>
      <c r="BCG665" s="163"/>
      <c r="BCH665" s="163"/>
      <c r="BCI665" s="163"/>
      <c r="BCJ665" s="163"/>
      <c r="BCK665" s="163"/>
      <c r="BCL665" s="163"/>
      <c r="BCM665" s="163"/>
      <c r="BCN665" s="163"/>
      <c r="BCO665" s="163"/>
      <c r="BCP665" s="163"/>
      <c r="BCQ665" s="163"/>
      <c r="BCR665" s="163"/>
      <c r="BCS665" s="163"/>
      <c r="BCT665" s="163"/>
      <c r="BCU665" s="163"/>
      <c r="BCV665" s="163"/>
      <c r="BCW665" s="163"/>
      <c r="BCX665" s="163"/>
      <c r="BCY665" s="163"/>
      <c r="BCZ665" s="163"/>
      <c r="BDA665" s="163"/>
      <c r="BDB665" s="163"/>
      <c r="BDC665" s="163"/>
      <c r="BDD665" s="163"/>
      <c r="BDE665" s="163"/>
      <c r="BDF665" s="163"/>
      <c r="BDG665" s="163"/>
      <c r="BDH665" s="163"/>
      <c r="BDI665" s="163"/>
      <c r="BDJ665" s="163"/>
      <c r="BDK665" s="163"/>
      <c r="BDL665" s="163"/>
      <c r="BDM665" s="163"/>
      <c r="BDN665" s="163"/>
      <c r="BDO665" s="163"/>
      <c r="BDP665" s="163"/>
      <c r="BDQ665" s="163"/>
      <c r="BDR665" s="163"/>
      <c r="BDS665" s="163"/>
      <c r="BDT665" s="163"/>
      <c r="BDU665" s="163"/>
      <c r="BDV665" s="163"/>
      <c r="BDW665" s="163"/>
      <c r="BDX665" s="163"/>
      <c r="BDY665" s="163"/>
      <c r="BDZ665" s="163"/>
      <c r="BEA665" s="163"/>
      <c r="BEB665" s="163"/>
      <c r="BEC665" s="163"/>
      <c r="BED665" s="163"/>
      <c r="BEE665" s="163"/>
      <c r="BEF665" s="163"/>
      <c r="BEG665" s="163"/>
      <c r="BEH665" s="163"/>
      <c r="BEI665" s="163"/>
      <c r="BEJ665" s="163"/>
      <c r="BEK665" s="163"/>
      <c r="BEL665" s="163"/>
      <c r="BEM665" s="163"/>
      <c r="BEN665" s="163"/>
      <c r="BEO665" s="163"/>
      <c r="BEP665" s="163"/>
      <c r="BEQ665" s="163"/>
      <c r="BER665" s="163"/>
      <c r="BES665" s="163"/>
      <c r="BET665" s="163"/>
      <c r="BEU665" s="163"/>
      <c r="BEV665" s="163"/>
      <c r="BEW665" s="163"/>
      <c r="BEX665" s="163"/>
      <c r="BEY665" s="163"/>
      <c r="BEZ665" s="163"/>
      <c r="BFA665" s="163"/>
      <c r="BFB665" s="163"/>
      <c r="BFC665" s="163"/>
      <c r="BFD665" s="163"/>
      <c r="BFE665" s="163"/>
      <c r="BFF665" s="163"/>
      <c r="BFG665" s="163"/>
      <c r="BFH665" s="163"/>
      <c r="BFI665" s="163"/>
      <c r="BFJ665" s="163"/>
      <c r="BFK665" s="163"/>
      <c r="BFL665" s="163"/>
      <c r="BFM665" s="163"/>
      <c r="BFN665" s="163"/>
      <c r="BFO665" s="163"/>
      <c r="BFP665" s="163"/>
      <c r="BFQ665" s="163"/>
      <c r="BFR665" s="163"/>
      <c r="BFS665" s="163"/>
      <c r="BFT665" s="163"/>
      <c r="BFU665" s="163"/>
      <c r="BFV665" s="163"/>
      <c r="BFW665" s="163"/>
      <c r="BFX665" s="163"/>
      <c r="BFY665" s="163"/>
      <c r="BFZ665" s="163"/>
      <c r="BGA665" s="163"/>
      <c r="BGB665" s="163"/>
      <c r="BGC665" s="163"/>
      <c r="BGD665" s="163"/>
      <c r="BGE665" s="163"/>
      <c r="BGF665" s="163"/>
      <c r="BGG665" s="163"/>
      <c r="BGH665" s="163"/>
      <c r="BGI665" s="163"/>
      <c r="BGJ665" s="163"/>
      <c r="BGK665" s="163"/>
      <c r="BGL665" s="163"/>
      <c r="BGM665" s="163"/>
      <c r="BGN665" s="163"/>
      <c r="BGO665" s="163"/>
      <c r="BGP665" s="163"/>
      <c r="BGQ665" s="163"/>
      <c r="BGR665" s="163"/>
      <c r="BGS665" s="163"/>
      <c r="BGT665" s="163"/>
      <c r="BGU665" s="163"/>
      <c r="BGV665" s="163"/>
      <c r="BGW665" s="163"/>
      <c r="BGX665" s="163"/>
      <c r="BGY665" s="163"/>
      <c r="BGZ665" s="163"/>
      <c r="BHA665" s="163"/>
      <c r="BHB665" s="163"/>
      <c r="BHC665" s="163"/>
      <c r="BHD665" s="163"/>
      <c r="BHE665" s="163"/>
      <c r="BHF665" s="163"/>
      <c r="BHG665" s="163"/>
      <c r="BHH665" s="163"/>
      <c r="BHI665" s="163"/>
      <c r="BHJ665" s="163"/>
      <c r="BHK665" s="163"/>
      <c r="BHL665" s="163"/>
      <c r="BHM665" s="163"/>
      <c r="BHN665" s="163"/>
      <c r="BHO665" s="163"/>
      <c r="BHP665" s="163"/>
      <c r="BHQ665" s="163"/>
      <c r="BHR665" s="163"/>
      <c r="BHS665" s="163"/>
      <c r="BHT665" s="163"/>
      <c r="BHU665" s="163"/>
      <c r="BHV665" s="163"/>
      <c r="BHW665" s="163"/>
      <c r="BHX665" s="163"/>
      <c r="BHY665" s="163"/>
      <c r="BHZ665" s="163"/>
      <c r="BIA665" s="163"/>
      <c r="BIB665" s="163"/>
      <c r="BIC665" s="163"/>
      <c r="BID665" s="163"/>
      <c r="BIE665" s="163"/>
      <c r="BIF665" s="163"/>
      <c r="BIG665" s="163"/>
      <c r="BIH665" s="163"/>
      <c r="BII665" s="163"/>
      <c r="BIJ665" s="163"/>
      <c r="BIK665" s="163"/>
      <c r="BIL665" s="163"/>
      <c r="BIM665" s="163"/>
      <c r="BIN665" s="163"/>
      <c r="BIO665" s="163"/>
      <c r="BIP665" s="163"/>
      <c r="BIQ665" s="163"/>
      <c r="BIR665" s="163"/>
      <c r="BIS665" s="163"/>
      <c r="BIT665" s="163"/>
      <c r="BIU665" s="163"/>
      <c r="BIV665" s="163"/>
      <c r="BIW665" s="163"/>
      <c r="BIX665" s="163"/>
      <c r="BIY665" s="163"/>
      <c r="BIZ665" s="163"/>
      <c r="BJA665" s="163"/>
      <c r="BJB665" s="163"/>
      <c r="BJC665" s="163"/>
      <c r="BJD665" s="163"/>
      <c r="BJE665" s="163"/>
      <c r="BJF665" s="163"/>
      <c r="BJG665" s="163"/>
      <c r="BJH665" s="163"/>
      <c r="BJI665" s="163"/>
      <c r="BJJ665" s="163"/>
      <c r="BJK665" s="163"/>
      <c r="BJL665" s="163"/>
      <c r="BJM665" s="163"/>
      <c r="BJN665" s="163"/>
      <c r="BJO665" s="163"/>
      <c r="BJP665" s="163"/>
      <c r="BJQ665" s="163"/>
      <c r="BJR665" s="163"/>
      <c r="BJS665" s="163"/>
      <c r="BJT665" s="163"/>
      <c r="BJU665" s="163"/>
      <c r="BJV665" s="163"/>
      <c r="BJW665" s="163"/>
      <c r="BJX665" s="163"/>
      <c r="BJY665" s="163"/>
      <c r="BJZ665" s="163"/>
      <c r="BKA665" s="163"/>
      <c r="BKB665" s="163"/>
      <c r="BKC665" s="163"/>
      <c r="BKD665" s="163"/>
      <c r="BKE665" s="163"/>
      <c r="BKF665" s="163"/>
      <c r="BKG665" s="163"/>
      <c r="BKH665" s="163"/>
      <c r="BKI665" s="163"/>
      <c r="BKJ665" s="163"/>
      <c r="BKK665" s="163"/>
      <c r="BKL665" s="163"/>
      <c r="BKM665" s="163"/>
      <c r="BKN665" s="163"/>
      <c r="BKO665" s="163"/>
      <c r="BKP665" s="163"/>
      <c r="BKQ665" s="163"/>
      <c r="BKR665" s="163"/>
      <c r="BKS665" s="163"/>
      <c r="BKT665" s="163"/>
      <c r="BKU665" s="163"/>
      <c r="BKV665" s="163"/>
      <c r="BKW665" s="163"/>
      <c r="BKX665" s="163"/>
      <c r="BKY665" s="163"/>
      <c r="BKZ665" s="163"/>
      <c r="BLA665" s="163"/>
      <c r="BLB665" s="163"/>
      <c r="BLC665" s="163"/>
      <c r="BLD665" s="163"/>
      <c r="BLE665" s="163"/>
      <c r="BLF665" s="163"/>
      <c r="BLG665" s="163"/>
      <c r="BLH665" s="163"/>
      <c r="BLI665" s="163"/>
      <c r="BLJ665" s="163"/>
      <c r="BLK665" s="163"/>
      <c r="BLL665" s="163"/>
      <c r="BLM665" s="163"/>
      <c r="BLN665" s="163"/>
      <c r="BLO665" s="163"/>
      <c r="BLP665" s="163"/>
      <c r="BLQ665" s="163"/>
      <c r="BLR665" s="163"/>
      <c r="BLS665" s="163"/>
      <c r="BLT665" s="163"/>
      <c r="BLU665" s="163"/>
      <c r="BLV665" s="163"/>
      <c r="BLW665" s="163"/>
      <c r="BLX665" s="163"/>
      <c r="BLY665" s="163"/>
      <c r="BLZ665" s="163"/>
      <c r="BMA665" s="163"/>
      <c r="BMB665" s="163"/>
      <c r="BMC665" s="163"/>
      <c r="BMD665" s="163"/>
      <c r="BME665" s="163"/>
      <c r="BMF665" s="163"/>
      <c r="BMG665" s="163"/>
      <c r="BMH665" s="163"/>
      <c r="BMI665" s="163"/>
      <c r="BMJ665" s="163"/>
      <c r="BMK665" s="163"/>
      <c r="BML665" s="163"/>
      <c r="BMM665" s="163"/>
      <c r="BMN665" s="163"/>
      <c r="BMO665" s="163"/>
      <c r="BMP665" s="163"/>
      <c r="BMQ665" s="163"/>
      <c r="BMR665" s="163"/>
      <c r="BMS665" s="163"/>
      <c r="BMT665" s="163"/>
      <c r="BMU665" s="163"/>
      <c r="BMV665" s="163"/>
      <c r="BMW665" s="163"/>
      <c r="BMX665" s="163"/>
      <c r="BMY665" s="163"/>
      <c r="BMZ665" s="163"/>
      <c r="BNA665" s="163"/>
      <c r="BNB665" s="163"/>
      <c r="BNC665" s="163"/>
      <c r="BND665" s="163"/>
      <c r="BNE665" s="163"/>
      <c r="BNF665" s="163"/>
      <c r="BNG665" s="163"/>
      <c r="BNH665" s="163"/>
      <c r="BNI665" s="163"/>
      <c r="BNJ665" s="163"/>
      <c r="BNK665" s="163"/>
      <c r="BNL665" s="163"/>
      <c r="BNM665" s="163"/>
      <c r="BNN665" s="163"/>
      <c r="BNO665" s="163"/>
      <c r="BNP665" s="163"/>
      <c r="BNQ665" s="163"/>
      <c r="BNR665" s="163"/>
      <c r="BNS665" s="163"/>
      <c r="BNT665" s="163"/>
      <c r="BNU665" s="163"/>
      <c r="BNV665" s="163"/>
      <c r="BNW665" s="163"/>
      <c r="BNX665" s="163"/>
      <c r="BNY665" s="163"/>
      <c r="BNZ665" s="163"/>
      <c r="BOA665" s="163"/>
      <c r="BOB665" s="163"/>
      <c r="BOC665" s="163"/>
      <c r="BOD665" s="163"/>
      <c r="BOE665" s="163"/>
      <c r="BOF665" s="163"/>
      <c r="BOG665" s="163"/>
      <c r="BOH665" s="163"/>
      <c r="BOI665" s="163"/>
      <c r="BOJ665" s="163"/>
      <c r="BOK665" s="163"/>
      <c r="BOL665" s="163"/>
      <c r="BOM665" s="163"/>
      <c r="BON665" s="163"/>
      <c r="BOO665" s="163"/>
      <c r="BOP665" s="163"/>
      <c r="BOQ665" s="163"/>
      <c r="BOR665" s="163"/>
      <c r="BOS665" s="163"/>
      <c r="BOT665" s="163"/>
      <c r="BOU665" s="163"/>
      <c r="BOV665" s="163"/>
      <c r="BOW665" s="163"/>
      <c r="BOX665" s="163"/>
      <c r="BOY665" s="163"/>
      <c r="BOZ665" s="163"/>
      <c r="BPA665" s="163"/>
      <c r="BPB665" s="163"/>
      <c r="BPC665" s="163"/>
      <c r="BPD665" s="163"/>
      <c r="BPE665" s="163"/>
      <c r="BPF665" s="163"/>
      <c r="BPG665" s="163"/>
      <c r="BPH665" s="163"/>
      <c r="BPI665" s="163"/>
      <c r="BPJ665" s="163"/>
      <c r="BPK665" s="163"/>
      <c r="BPL665" s="163"/>
      <c r="BPM665" s="163"/>
      <c r="BPN665" s="163"/>
      <c r="BPO665" s="163"/>
      <c r="BPP665" s="163"/>
      <c r="BPQ665" s="163"/>
      <c r="BPR665" s="163"/>
      <c r="BPS665" s="163"/>
      <c r="BPT665" s="163"/>
      <c r="BPU665" s="163"/>
      <c r="BPV665" s="163"/>
      <c r="BPW665" s="163"/>
      <c r="BPX665" s="163"/>
      <c r="BPY665" s="163"/>
      <c r="BPZ665" s="163"/>
      <c r="BQA665" s="163"/>
      <c r="BQB665" s="163"/>
      <c r="BQC665" s="163"/>
      <c r="BQD665" s="163"/>
      <c r="BQE665" s="163"/>
      <c r="BQF665" s="163"/>
      <c r="BQG665" s="163"/>
      <c r="BQH665" s="163"/>
      <c r="BQI665" s="163"/>
      <c r="BQJ665" s="163"/>
      <c r="BQK665" s="163"/>
      <c r="BQL665" s="163"/>
      <c r="BQM665" s="163"/>
      <c r="BQN665" s="163"/>
      <c r="BQO665" s="163"/>
      <c r="BQP665" s="163"/>
      <c r="BQQ665" s="163"/>
      <c r="BQR665" s="163"/>
      <c r="BQS665" s="163"/>
      <c r="BQT665" s="163"/>
      <c r="BQU665" s="163"/>
      <c r="BQV665" s="163"/>
      <c r="BQW665" s="163"/>
      <c r="BQX665" s="163"/>
      <c r="BQY665" s="163"/>
      <c r="BQZ665" s="163"/>
      <c r="BRA665" s="163"/>
      <c r="BRB665" s="163"/>
      <c r="BRC665" s="163"/>
      <c r="BRD665" s="163"/>
      <c r="BRE665" s="163"/>
      <c r="BRF665" s="163"/>
      <c r="BRG665" s="163"/>
      <c r="BRH665" s="163"/>
      <c r="BRI665" s="163"/>
      <c r="BRJ665" s="163"/>
      <c r="BRK665" s="163"/>
      <c r="BRL665" s="163"/>
      <c r="BRM665" s="163"/>
      <c r="BRN665" s="163"/>
      <c r="BRO665" s="163"/>
      <c r="BRP665" s="163"/>
      <c r="BRQ665" s="163"/>
      <c r="BRR665" s="163"/>
      <c r="BRS665" s="163"/>
      <c r="BRT665" s="163"/>
      <c r="BRU665" s="163"/>
      <c r="BRV665" s="163"/>
      <c r="BRW665" s="163"/>
      <c r="BRX665" s="163"/>
      <c r="BRY665" s="163"/>
      <c r="BRZ665" s="163"/>
      <c r="BSA665" s="163"/>
      <c r="BSB665" s="163"/>
      <c r="BSC665" s="163"/>
      <c r="BSD665" s="163"/>
      <c r="BSE665" s="163"/>
      <c r="BSF665" s="163"/>
      <c r="BSG665" s="163"/>
      <c r="BSH665" s="163"/>
      <c r="BSI665" s="163"/>
      <c r="BSJ665" s="163"/>
      <c r="BSK665" s="163"/>
      <c r="BSL665" s="163"/>
      <c r="BSM665" s="163"/>
      <c r="BSN665" s="163"/>
      <c r="BSO665" s="163"/>
      <c r="BSP665" s="163"/>
      <c r="BSQ665" s="163"/>
      <c r="BSR665" s="163"/>
      <c r="BSS665" s="163"/>
      <c r="BST665" s="163"/>
      <c r="BSU665" s="163"/>
      <c r="BSV665" s="163"/>
      <c r="BSW665" s="163"/>
      <c r="BSX665" s="163"/>
      <c r="BSY665" s="163"/>
      <c r="BSZ665" s="163"/>
      <c r="BTA665" s="163"/>
      <c r="BTB665" s="163"/>
      <c r="BTC665" s="163"/>
      <c r="BTD665" s="163"/>
      <c r="BTE665" s="163"/>
      <c r="BTF665" s="163"/>
      <c r="BTG665" s="163"/>
      <c r="BTH665" s="163"/>
      <c r="BTI665" s="163"/>
      <c r="BTJ665" s="163"/>
      <c r="BTK665" s="163"/>
      <c r="BTL665" s="163"/>
      <c r="BTM665" s="163"/>
      <c r="BTN665" s="163"/>
      <c r="BTO665" s="163"/>
      <c r="BTP665" s="163"/>
      <c r="BTQ665" s="163"/>
      <c r="BTR665" s="163"/>
      <c r="BTS665" s="163"/>
      <c r="BTT665" s="163"/>
      <c r="BTU665" s="163"/>
      <c r="BTV665" s="163"/>
      <c r="BTW665" s="163"/>
      <c r="BTX665" s="163"/>
      <c r="BTY665" s="163"/>
      <c r="BTZ665" s="163"/>
      <c r="BUA665" s="163"/>
      <c r="BUB665" s="163"/>
      <c r="BUC665" s="163"/>
      <c r="BUD665" s="163"/>
      <c r="BUE665" s="163"/>
      <c r="BUF665" s="163"/>
      <c r="BUG665" s="163"/>
      <c r="BUH665" s="163"/>
      <c r="BUI665" s="163"/>
      <c r="BUJ665" s="163"/>
      <c r="BUK665" s="163"/>
      <c r="BUL665" s="163"/>
      <c r="BUM665" s="163"/>
      <c r="BUN665" s="163"/>
      <c r="BUO665" s="163"/>
      <c r="BUP665" s="163"/>
      <c r="BUQ665" s="163"/>
      <c r="BUR665" s="163"/>
      <c r="BUS665" s="163"/>
      <c r="BUT665" s="163"/>
      <c r="BUU665" s="163"/>
      <c r="BUV665" s="163"/>
      <c r="BUW665" s="163"/>
      <c r="BUX665" s="163"/>
      <c r="BUY665" s="163"/>
      <c r="BUZ665" s="163"/>
      <c r="BVA665" s="163"/>
      <c r="BVB665" s="163"/>
      <c r="BVC665" s="163"/>
      <c r="BVD665" s="163"/>
      <c r="BVE665" s="163"/>
      <c r="BVF665" s="163"/>
      <c r="BVG665" s="163"/>
      <c r="BVH665" s="163"/>
      <c r="BVI665" s="163"/>
      <c r="BVJ665" s="163"/>
      <c r="BVK665" s="163"/>
      <c r="BVL665" s="163"/>
      <c r="BVM665" s="163"/>
      <c r="BVN665" s="163"/>
      <c r="BVO665" s="163"/>
      <c r="BVP665" s="163"/>
      <c r="BVQ665" s="163"/>
      <c r="BVR665" s="163"/>
      <c r="BVS665" s="163"/>
      <c r="BVT665" s="163"/>
      <c r="BVU665" s="163"/>
      <c r="BVV665" s="163"/>
      <c r="BVW665" s="163"/>
      <c r="BVX665" s="163"/>
      <c r="BVY665" s="163"/>
      <c r="BVZ665" s="163"/>
      <c r="BWA665" s="163"/>
      <c r="BWB665" s="163"/>
      <c r="BWC665" s="163"/>
      <c r="BWD665" s="163"/>
      <c r="BWE665" s="163"/>
      <c r="BWF665" s="163"/>
      <c r="BWG665" s="163"/>
      <c r="BWH665" s="163"/>
      <c r="BWI665" s="163"/>
      <c r="BWJ665" s="163"/>
      <c r="BWK665" s="163"/>
      <c r="BWL665" s="163"/>
      <c r="BWM665" s="163"/>
      <c r="BWN665" s="163"/>
      <c r="BWO665" s="163"/>
      <c r="BWP665" s="163"/>
      <c r="BWQ665" s="163"/>
      <c r="BWR665" s="163"/>
      <c r="BWS665" s="163"/>
      <c r="BWT665" s="163"/>
      <c r="BWU665" s="163"/>
      <c r="BWV665" s="163"/>
      <c r="BWW665" s="163"/>
      <c r="BWX665" s="163"/>
      <c r="BWY665" s="163"/>
      <c r="BWZ665" s="163"/>
      <c r="BXA665" s="163"/>
      <c r="BXB665" s="163"/>
      <c r="BXC665" s="163"/>
      <c r="BXD665" s="163"/>
      <c r="BXE665" s="163"/>
      <c r="BXF665" s="163"/>
      <c r="BXG665" s="163"/>
      <c r="BXH665" s="163"/>
      <c r="BXI665" s="163"/>
      <c r="BXJ665" s="163"/>
      <c r="BXK665" s="163"/>
      <c r="BXL665" s="163"/>
      <c r="BXM665" s="163"/>
      <c r="BXN665" s="163"/>
      <c r="BXO665" s="163"/>
      <c r="BXP665" s="163"/>
      <c r="BXQ665" s="163"/>
      <c r="BXR665" s="163"/>
      <c r="BXS665" s="163"/>
      <c r="BXT665" s="163"/>
      <c r="BXU665" s="163"/>
      <c r="BXV665" s="163"/>
      <c r="BXW665" s="163"/>
      <c r="BXX665" s="163"/>
      <c r="BXY665" s="163"/>
      <c r="BXZ665" s="163"/>
      <c r="BYA665" s="163"/>
      <c r="BYB665" s="163"/>
      <c r="BYC665" s="163"/>
      <c r="BYD665" s="163"/>
      <c r="BYE665" s="163"/>
      <c r="BYF665" s="163"/>
      <c r="BYG665" s="163"/>
      <c r="BYH665" s="163"/>
      <c r="BYI665" s="163"/>
      <c r="BYJ665" s="163"/>
      <c r="BYK665" s="163"/>
      <c r="BYL665" s="163"/>
      <c r="BYM665" s="163"/>
      <c r="BYN665" s="163"/>
      <c r="BYO665" s="163"/>
      <c r="BYP665" s="163"/>
      <c r="BYQ665" s="163"/>
      <c r="BYR665" s="163"/>
      <c r="BYS665" s="163"/>
      <c r="BYT665" s="163"/>
      <c r="BYU665" s="163"/>
      <c r="BYV665" s="163"/>
      <c r="BYW665" s="163"/>
      <c r="BYX665" s="163"/>
      <c r="BYY665" s="163"/>
      <c r="BYZ665" s="163"/>
      <c r="BZA665" s="163"/>
      <c r="BZB665" s="163"/>
      <c r="BZC665" s="163"/>
      <c r="BZD665" s="163"/>
      <c r="BZE665" s="163"/>
      <c r="BZF665" s="163"/>
      <c r="BZG665" s="163"/>
      <c r="BZH665" s="163"/>
      <c r="BZI665" s="163"/>
      <c r="BZJ665" s="163"/>
      <c r="BZK665" s="163"/>
      <c r="BZL665" s="163"/>
      <c r="BZM665" s="163"/>
      <c r="BZN665" s="163"/>
      <c r="BZO665" s="163"/>
      <c r="BZP665" s="163"/>
      <c r="BZQ665" s="163"/>
      <c r="BZR665" s="163"/>
      <c r="BZS665" s="163"/>
      <c r="BZT665" s="163"/>
      <c r="BZU665" s="163"/>
      <c r="BZV665" s="163"/>
      <c r="BZW665" s="163"/>
      <c r="BZX665" s="163"/>
      <c r="BZY665" s="163"/>
      <c r="BZZ665" s="163"/>
      <c r="CAA665" s="163"/>
      <c r="CAB665" s="163"/>
      <c r="CAC665" s="163"/>
      <c r="CAD665" s="163"/>
      <c r="CAE665" s="163"/>
      <c r="CAF665" s="163"/>
      <c r="CAG665" s="163"/>
      <c r="CAH665" s="163"/>
      <c r="CAI665" s="163"/>
      <c r="CAJ665" s="163"/>
      <c r="CAK665" s="163"/>
      <c r="CAL665" s="163"/>
      <c r="CAM665" s="163"/>
      <c r="CAN665" s="163"/>
      <c r="CAO665" s="163"/>
      <c r="CAP665" s="163"/>
      <c r="CAQ665" s="163"/>
      <c r="CAR665" s="163"/>
      <c r="CAS665" s="163"/>
      <c r="CAT665" s="163"/>
      <c r="CAU665" s="163"/>
      <c r="CAV665" s="163"/>
      <c r="CAW665" s="163"/>
      <c r="CAX665" s="163"/>
      <c r="CAY665" s="163"/>
      <c r="CAZ665" s="163"/>
      <c r="CBA665" s="163"/>
      <c r="CBB665" s="163"/>
      <c r="CBC665" s="163"/>
      <c r="CBD665" s="163"/>
      <c r="CBE665" s="163"/>
      <c r="CBF665" s="163"/>
      <c r="CBG665" s="163"/>
      <c r="CBH665" s="163"/>
      <c r="CBI665" s="163"/>
      <c r="CBJ665" s="163"/>
      <c r="CBK665" s="163"/>
      <c r="CBL665" s="163"/>
      <c r="CBM665" s="163"/>
      <c r="CBN665" s="163"/>
      <c r="CBO665" s="163"/>
      <c r="CBP665" s="163"/>
      <c r="CBQ665" s="163"/>
      <c r="CBR665" s="163"/>
      <c r="CBS665" s="163"/>
      <c r="CBT665" s="163"/>
      <c r="CBU665" s="163"/>
      <c r="CBV665" s="163"/>
      <c r="CBW665" s="163"/>
      <c r="CBX665" s="163"/>
      <c r="CBY665" s="163"/>
      <c r="CBZ665" s="163"/>
      <c r="CCA665" s="163"/>
      <c r="CCB665" s="163"/>
      <c r="CCC665" s="163"/>
      <c r="CCD665" s="163"/>
      <c r="CCE665" s="163"/>
      <c r="CCF665" s="163"/>
      <c r="CCG665" s="163"/>
      <c r="CCH665" s="163"/>
      <c r="CCI665" s="163"/>
      <c r="CCJ665" s="163"/>
      <c r="CCK665" s="163"/>
      <c r="CCL665" s="163"/>
      <c r="CCM665" s="163"/>
      <c r="CCN665" s="163"/>
      <c r="CCO665" s="163"/>
      <c r="CCP665" s="163"/>
      <c r="CCQ665" s="163"/>
      <c r="CCR665" s="163"/>
      <c r="CCS665" s="163"/>
      <c r="CCT665" s="163"/>
      <c r="CCU665" s="163"/>
      <c r="CCV665" s="163"/>
      <c r="CCW665" s="163"/>
      <c r="CCX665" s="163"/>
      <c r="CCY665" s="163"/>
      <c r="CCZ665" s="163"/>
      <c r="CDA665" s="163"/>
      <c r="CDB665" s="163"/>
      <c r="CDC665" s="163"/>
      <c r="CDD665" s="163"/>
      <c r="CDE665" s="163"/>
      <c r="CDF665" s="163"/>
      <c r="CDG665" s="163"/>
      <c r="CDH665" s="163"/>
      <c r="CDI665" s="163"/>
      <c r="CDJ665" s="163"/>
      <c r="CDK665" s="163"/>
      <c r="CDL665" s="163"/>
      <c r="CDM665" s="163"/>
      <c r="CDN665" s="163"/>
      <c r="CDO665" s="163"/>
      <c r="CDP665" s="163"/>
      <c r="CDQ665" s="163"/>
      <c r="CDR665" s="163"/>
      <c r="CDS665" s="163"/>
      <c r="CDT665" s="163"/>
      <c r="CDU665" s="163"/>
      <c r="CDV665" s="163"/>
      <c r="CDW665" s="163"/>
      <c r="CDX665" s="163"/>
      <c r="CDY665" s="163"/>
      <c r="CDZ665" s="163"/>
      <c r="CEA665" s="163"/>
      <c r="CEB665" s="163"/>
      <c r="CEC665" s="163"/>
      <c r="CED665" s="163"/>
      <c r="CEE665" s="163"/>
      <c r="CEF665" s="163"/>
      <c r="CEG665" s="163"/>
      <c r="CEH665" s="163"/>
      <c r="CEI665" s="163"/>
      <c r="CEJ665" s="163"/>
      <c r="CEK665" s="163"/>
      <c r="CEL665" s="163"/>
      <c r="CEM665" s="163"/>
      <c r="CEN665" s="163"/>
      <c r="CEO665" s="163"/>
      <c r="CEP665" s="163"/>
      <c r="CEQ665" s="163"/>
      <c r="CER665" s="163"/>
      <c r="CES665" s="163"/>
      <c r="CET665" s="163"/>
      <c r="CEU665" s="163"/>
      <c r="CEV665" s="163"/>
      <c r="CEW665" s="163"/>
      <c r="CEX665" s="163"/>
      <c r="CEY665" s="163"/>
      <c r="CEZ665" s="163"/>
      <c r="CFA665" s="163"/>
      <c r="CFB665" s="163"/>
      <c r="CFC665" s="163"/>
      <c r="CFD665" s="163"/>
      <c r="CFE665" s="163"/>
      <c r="CFF665" s="163"/>
      <c r="CFG665" s="163"/>
      <c r="CFH665" s="163"/>
      <c r="CFI665" s="163"/>
      <c r="CFJ665" s="163"/>
      <c r="CFK665" s="163"/>
      <c r="CFL665" s="163"/>
      <c r="CFM665" s="163"/>
      <c r="CFN665" s="163"/>
      <c r="CFO665" s="163"/>
      <c r="CFP665" s="163"/>
      <c r="CFQ665" s="163"/>
      <c r="CFR665" s="163"/>
      <c r="CFS665" s="163"/>
      <c r="CFT665" s="163"/>
      <c r="CFU665" s="163"/>
      <c r="CFV665" s="163"/>
      <c r="CFW665" s="163"/>
      <c r="CFX665" s="163"/>
      <c r="CFY665" s="163"/>
      <c r="CFZ665" s="163"/>
      <c r="CGA665" s="163"/>
      <c r="CGB665" s="163"/>
      <c r="CGC665" s="163"/>
      <c r="CGD665" s="163"/>
      <c r="CGE665" s="163"/>
      <c r="CGF665" s="163"/>
      <c r="CGG665" s="163"/>
      <c r="CGH665" s="163"/>
      <c r="CGI665" s="163"/>
      <c r="CGJ665" s="163"/>
      <c r="CGK665" s="163"/>
      <c r="CGL665" s="163"/>
      <c r="CGM665" s="163"/>
      <c r="CGN665" s="163"/>
      <c r="CGO665" s="163"/>
      <c r="CGP665" s="163"/>
      <c r="CGQ665" s="163"/>
      <c r="CGR665" s="163"/>
      <c r="CGS665" s="163"/>
      <c r="CGT665" s="163"/>
      <c r="CGU665" s="163"/>
      <c r="CGV665" s="163"/>
      <c r="CGW665" s="163"/>
      <c r="CGX665" s="163"/>
      <c r="CGY665" s="163"/>
      <c r="CGZ665" s="163"/>
      <c r="CHA665" s="163"/>
      <c r="CHB665" s="163"/>
      <c r="CHC665" s="163"/>
      <c r="CHD665" s="163"/>
      <c r="CHE665" s="163"/>
      <c r="CHF665" s="163"/>
      <c r="CHG665" s="163"/>
      <c r="CHH665" s="163"/>
      <c r="CHI665" s="163"/>
      <c r="CHJ665" s="163"/>
      <c r="CHK665" s="163"/>
      <c r="CHL665" s="163"/>
      <c r="CHM665" s="163"/>
      <c r="CHN665" s="163"/>
      <c r="CHO665" s="163"/>
      <c r="CHP665" s="163"/>
      <c r="CHQ665" s="163"/>
      <c r="CHR665" s="163"/>
      <c r="CHS665" s="163"/>
      <c r="CHT665" s="163"/>
      <c r="CHU665" s="163"/>
      <c r="CHV665" s="163"/>
      <c r="CHW665" s="163"/>
      <c r="CHX665" s="163"/>
      <c r="CHY665" s="163"/>
      <c r="CHZ665" s="163"/>
      <c r="CIA665" s="163"/>
      <c r="CIB665" s="163"/>
      <c r="CIC665" s="163"/>
      <c r="CID665" s="163"/>
      <c r="CIE665" s="163"/>
      <c r="CIF665" s="163"/>
      <c r="CIG665" s="163"/>
      <c r="CIH665" s="163"/>
      <c r="CII665" s="163"/>
      <c r="CIJ665" s="163"/>
      <c r="CIK665" s="163"/>
      <c r="CIL665" s="163"/>
      <c r="CIM665" s="163"/>
      <c r="CIN665" s="163"/>
      <c r="CIO665" s="163"/>
      <c r="CIP665" s="163"/>
      <c r="CIQ665" s="163"/>
      <c r="CIR665" s="163"/>
      <c r="CIS665" s="163"/>
      <c r="CIT665" s="163"/>
      <c r="CIU665" s="163"/>
      <c r="CIV665" s="163"/>
      <c r="CIW665" s="163"/>
      <c r="CIX665" s="163"/>
      <c r="CIY665" s="163"/>
      <c r="CIZ665" s="163"/>
      <c r="CJA665" s="163"/>
      <c r="CJB665" s="163"/>
      <c r="CJC665" s="163"/>
      <c r="CJD665" s="163"/>
      <c r="CJE665" s="163"/>
      <c r="CJF665" s="163"/>
      <c r="CJG665" s="163"/>
      <c r="CJH665" s="163"/>
      <c r="CJI665" s="163"/>
      <c r="CJJ665" s="163"/>
      <c r="CJK665" s="163"/>
      <c r="CJL665" s="163"/>
      <c r="CJM665" s="163"/>
      <c r="CJN665" s="163"/>
      <c r="CJO665" s="163"/>
      <c r="CJP665" s="163"/>
      <c r="CJQ665" s="163"/>
      <c r="CJR665" s="163"/>
      <c r="CJS665" s="163"/>
      <c r="CJT665" s="163"/>
      <c r="CJU665" s="163"/>
      <c r="CJV665" s="163"/>
      <c r="CJW665" s="163"/>
      <c r="CJX665" s="163"/>
      <c r="CJY665" s="163"/>
      <c r="CJZ665" s="163"/>
      <c r="CKA665" s="163"/>
      <c r="CKB665" s="163"/>
      <c r="CKC665" s="163"/>
      <c r="CKD665" s="163"/>
      <c r="CKE665" s="163"/>
      <c r="CKF665" s="163"/>
      <c r="CKG665" s="163"/>
      <c r="CKH665" s="163"/>
      <c r="CKI665" s="163"/>
      <c r="CKJ665" s="163"/>
      <c r="CKK665" s="163"/>
      <c r="CKL665" s="163"/>
      <c r="CKM665" s="163"/>
      <c r="CKN665" s="163"/>
      <c r="CKO665" s="163"/>
      <c r="CKP665" s="163"/>
      <c r="CKQ665" s="163"/>
      <c r="CKR665" s="163"/>
      <c r="CKS665" s="163"/>
      <c r="CKT665" s="163"/>
      <c r="CKU665" s="163"/>
      <c r="CKV665" s="163"/>
      <c r="CKW665" s="163"/>
      <c r="CKX665" s="163"/>
      <c r="CKY665" s="163"/>
      <c r="CKZ665" s="163"/>
      <c r="CLA665" s="163"/>
      <c r="CLB665" s="163"/>
      <c r="CLC665" s="163"/>
      <c r="CLD665" s="163"/>
      <c r="CLE665" s="163"/>
      <c r="CLF665" s="163"/>
      <c r="CLG665" s="163"/>
      <c r="CLH665" s="163"/>
      <c r="CLI665" s="163"/>
      <c r="CLJ665" s="163"/>
      <c r="CLK665" s="163"/>
      <c r="CLL665" s="163"/>
      <c r="CLM665" s="163"/>
      <c r="CLN665" s="163"/>
      <c r="CLO665" s="163"/>
      <c r="CLP665" s="163"/>
      <c r="CLQ665" s="163"/>
      <c r="CLR665" s="163"/>
      <c r="CLS665" s="163"/>
      <c r="CLT665" s="163"/>
      <c r="CLU665" s="163"/>
      <c r="CLV665" s="163"/>
      <c r="CLW665" s="163"/>
      <c r="CLX665" s="163"/>
      <c r="CLY665" s="163"/>
      <c r="CLZ665" s="163"/>
      <c r="CMA665" s="163"/>
      <c r="CMB665" s="163"/>
      <c r="CMC665" s="163"/>
      <c r="CMD665" s="163"/>
      <c r="CME665" s="163"/>
      <c r="CMF665" s="163"/>
      <c r="CMG665" s="163"/>
      <c r="CMH665" s="163"/>
      <c r="CMI665" s="163"/>
      <c r="CMJ665" s="163"/>
      <c r="CMK665" s="163"/>
      <c r="CML665" s="163"/>
      <c r="CMM665" s="163"/>
      <c r="CMN665" s="163"/>
      <c r="CMO665" s="163"/>
      <c r="CMP665" s="163"/>
      <c r="CMQ665" s="163"/>
      <c r="CMR665" s="163"/>
      <c r="CMS665" s="163"/>
      <c r="CMT665" s="163"/>
      <c r="CMU665" s="163"/>
      <c r="CMV665" s="163"/>
      <c r="CMW665" s="163"/>
      <c r="CMX665" s="163"/>
      <c r="CMY665" s="163"/>
      <c r="CMZ665" s="163"/>
      <c r="CNA665" s="163"/>
      <c r="CNB665" s="163"/>
      <c r="CNC665" s="163"/>
      <c r="CND665" s="163"/>
      <c r="CNE665" s="163"/>
      <c r="CNF665" s="163"/>
      <c r="CNG665" s="163"/>
      <c r="CNH665" s="163"/>
      <c r="CNI665" s="163"/>
      <c r="CNJ665" s="163"/>
      <c r="CNK665" s="163"/>
      <c r="CNL665" s="163"/>
      <c r="CNM665" s="163"/>
      <c r="CNN665" s="163"/>
      <c r="CNO665" s="163"/>
      <c r="CNP665" s="163"/>
      <c r="CNQ665" s="163"/>
      <c r="CNR665" s="163"/>
      <c r="CNS665" s="163"/>
      <c r="CNT665" s="163"/>
      <c r="CNU665" s="163"/>
      <c r="CNV665" s="163"/>
      <c r="CNW665" s="163"/>
      <c r="CNX665" s="163"/>
      <c r="CNY665" s="163"/>
      <c r="CNZ665" s="163"/>
      <c r="COA665" s="163"/>
      <c r="COB665" s="163"/>
      <c r="COC665" s="163"/>
      <c r="COD665" s="163"/>
      <c r="COE665" s="163"/>
      <c r="COF665" s="163"/>
      <c r="COG665" s="163"/>
      <c r="COH665" s="163"/>
      <c r="COI665" s="163"/>
      <c r="COJ665" s="163"/>
      <c r="COK665" s="163"/>
      <c r="COL665" s="163"/>
      <c r="COM665" s="163"/>
      <c r="CON665" s="163"/>
      <c r="COO665" s="163"/>
      <c r="COP665" s="163"/>
      <c r="COQ665" s="163"/>
      <c r="COR665" s="163"/>
      <c r="COS665" s="163"/>
      <c r="COT665" s="163"/>
      <c r="COU665" s="163"/>
      <c r="COV665" s="163"/>
      <c r="COW665" s="163"/>
      <c r="COX665" s="163"/>
      <c r="COY665" s="163"/>
      <c r="COZ665" s="163"/>
      <c r="CPA665" s="163"/>
      <c r="CPB665" s="163"/>
      <c r="CPC665" s="163"/>
      <c r="CPD665" s="163"/>
      <c r="CPE665" s="163"/>
      <c r="CPF665" s="163"/>
      <c r="CPG665" s="163"/>
      <c r="CPH665" s="163"/>
      <c r="CPI665" s="163"/>
      <c r="CPJ665" s="163"/>
      <c r="CPK665" s="163"/>
      <c r="CPL665" s="163"/>
      <c r="CPM665" s="163"/>
      <c r="CPN665" s="163"/>
      <c r="CPO665" s="163"/>
      <c r="CPP665" s="163"/>
      <c r="CPQ665" s="163"/>
      <c r="CPR665" s="163"/>
      <c r="CPS665" s="163"/>
      <c r="CPT665" s="163"/>
      <c r="CPU665" s="163"/>
      <c r="CPV665" s="163"/>
      <c r="CPW665" s="163"/>
      <c r="CPX665" s="163"/>
      <c r="CPY665" s="163"/>
      <c r="CPZ665" s="163"/>
      <c r="CQA665" s="163"/>
      <c r="CQB665" s="163"/>
      <c r="CQC665" s="163"/>
      <c r="CQD665" s="163"/>
      <c r="CQE665" s="163"/>
      <c r="CQF665" s="163"/>
      <c r="CQG665" s="163"/>
      <c r="CQH665" s="163"/>
      <c r="CQI665" s="163"/>
      <c r="CQJ665" s="163"/>
      <c r="CQK665" s="163"/>
      <c r="CQL665" s="163"/>
      <c r="CQM665" s="163"/>
      <c r="CQN665" s="163"/>
      <c r="CQO665" s="163"/>
      <c r="CQP665" s="163"/>
      <c r="CQQ665" s="163"/>
      <c r="CQR665" s="163"/>
      <c r="CQS665" s="163"/>
      <c r="CQT665" s="163"/>
      <c r="CQU665" s="163"/>
      <c r="CQV665" s="163"/>
      <c r="CQW665" s="163"/>
      <c r="CQX665" s="163"/>
      <c r="CQY665" s="163"/>
      <c r="CQZ665" s="163"/>
      <c r="CRA665" s="163"/>
      <c r="CRB665" s="163"/>
      <c r="CRC665" s="163"/>
      <c r="CRD665" s="163"/>
      <c r="CRE665" s="163"/>
      <c r="CRF665" s="163"/>
      <c r="CRG665" s="163"/>
      <c r="CRH665" s="163"/>
      <c r="CRI665" s="163"/>
      <c r="CRJ665" s="163"/>
      <c r="CRK665" s="163"/>
      <c r="CRL665" s="163"/>
      <c r="CRM665" s="163"/>
      <c r="CRN665" s="163"/>
      <c r="CRO665" s="163"/>
      <c r="CRP665" s="163"/>
      <c r="CRQ665" s="163"/>
      <c r="CRR665" s="163"/>
      <c r="CRS665" s="163"/>
      <c r="CRT665" s="163"/>
      <c r="CRU665" s="163"/>
      <c r="CRV665" s="163"/>
      <c r="CRW665" s="163"/>
      <c r="CRX665" s="163"/>
      <c r="CRY665" s="163"/>
      <c r="CRZ665" s="163"/>
      <c r="CSA665" s="163"/>
      <c r="CSB665" s="163"/>
      <c r="CSC665" s="163"/>
      <c r="CSD665" s="163"/>
      <c r="CSE665" s="163"/>
      <c r="CSF665" s="163"/>
      <c r="CSG665" s="163"/>
      <c r="CSH665" s="163"/>
      <c r="CSI665" s="163"/>
      <c r="CSJ665" s="163"/>
      <c r="CSK665" s="163"/>
      <c r="CSL665" s="163"/>
      <c r="CSM665" s="163"/>
      <c r="CSN665" s="163"/>
      <c r="CSO665" s="163"/>
      <c r="CSP665" s="163"/>
      <c r="CSQ665" s="163"/>
      <c r="CSR665" s="163"/>
      <c r="CSS665" s="163"/>
      <c r="CST665" s="163"/>
      <c r="CSU665" s="163"/>
      <c r="CSV665" s="163"/>
      <c r="CSW665" s="163"/>
      <c r="CSX665" s="163"/>
      <c r="CSY665" s="163"/>
      <c r="CSZ665" s="163"/>
      <c r="CTA665" s="163"/>
      <c r="CTB665" s="163"/>
      <c r="CTC665" s="163"/>
      <c r="CTD665" s="163"/>
      <c r="CTE665" s="163"/>
      <c r="CTF665" s="163"/>
      <c r="CTG665" s="163"/>
      <c r="CTH665" s="163"/>
      <c r="CTI665" s="163"/>
      <c r="CTJ665" s="163"/>
      <c r="CTK665" s="163"/>
      <c r="CTL665" s="163"/>
      <c r="CTM665" s="163"/>
      <c r="CTN665" s="163"/>
      <c r="CTO665" s="163"/>
      <c r="CTP665" s="163"/>
      <c r="CTQ665" s="163"/>
      <c r="CTR665" s="163"/>
      <c r="CTS665" s="163"/>
      <c r="CTT665" s="163"/>
      <c r="CTU665" s="163"/>
      <c r="CTV665" s="163"/>
      <c r="CTW665" s="163"/>
      <c r="CTX665" s="163"/>
      <c r="CTY665" s="163"/>
      <c r="CTZ665" s="163"/>
      <c r="CUA665" s="163"/>
      <c r="CUB665" s="163"/>
      <c r="CUC665" s="163"/>
      <c r="CUD665" s="163"/>
      <c r="CUE665" s="163"/>
      <c r="CUF665" s="163"/>
      <c r="CUG665" s="163"/>
      <c r="CUH665" s="163"/>
      <c r="CUI665" s="163"/>
      <c r="CUJ665" s="163"/>
      <c r="CUK665" s="163"/>
      <c r="CUL665" s="163"/>
      <c r="CUM665" s="163"/>
      <c r="CUN665" s="163"/>
      <c r="CUO665" s="163"/>
      <c r="CUP665" s="163"/>
      <c r="CUQ665" s="163"/>
      <c r="CUR665" s="163"/>
      <c r="CUS665" s="163"/>
      <c r="CUT665" s="163"/>
      <c r="CUU665" s="163"/>
      <c r="CUV665" s="163"/>
      <c r="CUW665" s="163"/>
      <c r="CUX665" s="163"/>
      <c r="CUY665" s="163"/>
      <c r="CUZ665" s="163"/>
      <c r="CVA665" s="163"/>
      <c r="CVB665" s="163"/>
      <c r="CVC665" s="163"/>
      <c r="CVD665" s="163"/>
      <c r="CVE665" s="163"/>
      <c r="CVF665" s="163"/>
      <c r="CVG665" s="163"/>
      <c r="CVH665" s="163"/>
      <c r="CVI665" s="163"/>
      <c r="CVJ665" s="163"/>
      <c r="CVK665" s="163"/>
      <c r="CVL665" s="163"/>
      <c r="CVM665" s="163"/>
      <c r="CVN665" s="163"/>
      <c r="CVO665" s="163"/>
      <c r="CVP665" s="163"/>
      <c r="CVQ665" s="163"/>
      <c r="CVR665" s="163"/>
      <c r="CVS665" s="163"/>
      <c r="CVT665" s="163"/>
      <c r="CVU665" s="163"/>
      <c r="CVV665" s="163"/>
      <c r="CVW665" s="163"/>
      <c r="CVX665" s="163"/>
      <c r="CVY665" s="163"/>
      <c r="CVZ665" s="163"/>
      <c r="CWA665" s="163"/>
      <c r="CWB665" s="163"/>
      <c r="CWC665" s="163"/>
      <c r="CWD665" s="163"/>
      <c r="CWE665" s="163"/>
      <c r="CWF665" s="163"/>
      <c r="CWG665" s="163"/>
      <c r="CWH665" s="163"/>
      <c r="CWI665" s="163"/>
      <c r="CWJ665" s="163"/>
      <c r="CWK665" s="163"/>
      <c r="CWL665" s="163"/>
      <c r="CWM665" s="163"/>
      <c r="CWN665" s="163"/>
      <c r="CWO665" s="163"/>
      <c r="CWP665" s="163"/>
      <c r="CWQ665" s="163"/>
      <c r="CWR665" s="163"/>
      <c r="CWS665" s="163"/>
      <c r="CWT665" s="163"/>
      <c r="CWU665" s="163"/>
      <c r="CWV665" s="163"/>
      <c r="CWW665" s="163"/>
      <c r="CWX665" s="163"/>
      <c r="CWY665" s="163"/>
      <c r="CWZ665" s="163"/>
      <c r="CXA665" s="163"/>
      <c r="CXB665" s="163"/>
      <c r="CXC665" s="163"/>
      <c r="CXD665" s="163"/>
      <c r="CXE665" s="163"/>
      <c r="CXF665" s="163"/>
      <c r="CXG665" s="163"/>
      <c r="CXH665" s="163"/>
      <c r="CXI665" s="163"/>
      <c r="CXJ665" s="163"/>
      <c r="CXK665" s="163"/>
      <c r="CXL665" s="163"/>
      <c r="CXM665" s="163"/>
      <c r="CXN665" s="163"/>
      <c r="CXO665" s="163"/>
      <c r="CXP665" s="163"/>
      <c r="CXQ665" s="163"/>
      <c r="CXR665" s="163"/>
      <c r="CXS665" s="163"/>
      <c r="CXT665" s="163"/>
      <c r="CXU665" s="163"/>
      <c r="CXV665" s="163"/>
      <c r="CXW665" s="163"/>
      <c r="CXX665" s="163"/>
      <c r="CXY665" s="163"/>
      <c r="CXZ665" s="163"/>
      <c r="CYA665" s="163"/>
      <c r="CYB665" s="163"/>
      <c r="CYC665" s="163"/>
      <c r="CYD665" s="163"/>
      <c r="CYE665" s="163"/>
      <c r="CYF665" s="163"/>
      <c r="CYG665" s="163"/>
      <c r="CYH665" s="163"/>
      <c r="CYI665" s="163"/>
      <c r="CYJ665" s="163"/>
      <c r="CYK665" s="163"/>
      <c r="CYL665" s="163"/>
      <c r="CYM665" s="163"/>
      <c r="CYN665" s="163"/>
      <c r="CYO665" s="163"/>
      <c r="CYP665" s="163"/>
      <c r="CYQ665" s="163"/>
      <c r="CYR665" s="163"/>
      <c r="CYS665" s="163"/>
      <c r="CYT665" s="163"/>
      <c r="CYU665" s="163"/>
      <c r="CYV665" s="163"/>
      <c r="CYW665" s="163"/>
      <c r="CYX665" s="163"/>
      <c r="CYY665" s="163"/>
      <c r="CYZ665" s="163"/>
      <c r="CZA665" s="163"/>
      <c r="CZB665" s="163"/>
      <c r="CZC665" s="163"/>
      <c r="CZD665" s="163"/>
      <c r="CZE665" s="163"/>
      <c r="CZF665" s="163"/>
      <c r="CZG665" s="163"/>
      <c r="CZH665" s="163"/>
      <c r="CZI665" s="163"/>
      <c r="CZJ665" s="163"/>
      <c r="CZK665" s="163"/>
      <c r="CZL665" s="163"/>
      <c r="CZM665" s="163"/>
      <c r="CZN665" s="163"/>
      <c r="CZO665" s="163"/>
      <c r="CZP665" s="163"/>
      <c r="CZQ665" s="163"/>
      <c r="CZR665" s="163"/>
      <c r="CZS665" s="163"/>
      <c r="CZT665" s="163"/>
      <c r="CZU665" s="163"/>
      <c r="CZV665" s="163"/>
      <c r="CZW665" s="163"/>
      <c r="CZX665" s="163"/>
      <c r="CZY665" s="163"/>
      <c r="CZZ665" s="163"/>
      <c r="DAA665" s="163"/>
      <c r="DAB665" s="163"/>
      <c r="DAC665" s="163"/>
      <c r="DAD665" s="163"/>
      <c r="DAE665" s="163"/>
      <c r="DAF665" s="163"/>
      <c r="DAG665" s="163"/>
      <c r="DAH665" s="163"/>
      <c r="DAI665" s="163"/>
      <c r="DAJ665" s="163"/>
      <c r="DAK665" s="163"/>
      <c r="DAL665" s="163"/>
      <c r="DAM665" s="163"/>
      <c r="DAN665" s="163"/>
      <c r="DAO665" s="163"/>
      <c r="DAP665" s="163"/>
      <c r="DAQ665" s="163"/>
      <c r="DAR665" s="163"/>
      <c r="DAS665" s="163"/>
      <c r="DAT665" s="163"/>
      <c r="DAU665" s="163"/>
      <c r="DAV665" s="163"/>
      <c r="DAW665" s="163"/>
      <c r="DAX665" s="163"/>
      <c r="DAY665" s="163"/>
      <c r="DAZ665" s="163"/>
      <c r="DBA665" s="163"/>
      <c r="DBB665" s="163"/>
      <c r="DBC665" s="163"/>
      <c r="DBD665" s="163"/>
      <c r="DBE665" s="163"/>
      <c r="DBF665" s="163"/>
      <c r="DBG665" s="163"/>
      <c r="DBH665" s="163"/>
      <c r="DBI665" s="163"/>
      <c r="DBJ665" s="163"/>
      <c r="DBK665" s="163"/>
      <c r="DBL665" s="163"/>
      <c r="DBM665" s="163"/>
      <c r="DBN665" s="163"/>
      <c r="DBO665" s="163"/>
      <c r="DBP665" s="163"/>
      <c r="DBQ665" s="163"/>
      <c r="DBR665" s="163"/>
      <c r="DBS665" s="163"/>
      <c r="DBT665" s="163"/>
      <c r="DBU665" s="163"/>
      <c r="DBV665" s="163"/>
      <c r="DBW665" s="163"/>
      <c r="DBX665" s="163"/>
      <c r="DBY665" s="163"/>
      <c r="DBZ665" s="163"/>
      <c r="DCA665" s="163"/>
      <c r="DCB665" s="163"/>
      <c r="DCC665" s="163"/>
      <c r="DCD665" s="163"/>
      <c r="DCE665" s="163"/>
      <c r="DCF665" s="163"/>
      <c r="DCG665" s="163"/>
      <c r="DCH665" s="163"/>
      <c r="DCI665" s="163"/>
      <c r="DCJ665" s="163"/>
      <c r="DCK665" s="163"/>
      <c r="DCL665" s="163"/>
      <c r="DCM665" s="163"/>
      <c r="DCN665" s="163"/>
      <c r="DCO665" s="163"/>
      <c r="DCP665" s="163"/>
      <c r="DCQ665" s="163"/>
      <c r="DCR665" s="163"/>
      <c r="DCS665" s="163"/>
      <c r="DCT665" s="163"/>
      <c r="DCU665" s="163"/>
      <c r="DCV665" s="163"/>
      <c r="DCW665" s="163"/>
      <c r="DCX665" s="163"/>
      <c r="DCY665" s="163"/>
      <c r="DCZ665" s="163"/>
      <c r="DDA665" s="163"/>
      <c r="DDB665" s="163"/>
      <c r="DDC665" s="163"/>
      <c r="DDD665" s="163"/>
      <c r="DDE665" s="163"/>
      <c r="DDF665" s="163"/>
      <c r="DDG665" s="163"/>
      <c r="DDH665" s="163"/>
      <c r="DDI665" s="163"/>
      <c r="DDJ665" s="163"/>
      <c r="DDK665" s="163"/>
      <c r="DDL665" s="163"/>
      <c r="DDM665" s="163"/>
      <c r="DDN665" s="163"/>
      <c r="DDO665" s="163"/>
      <c r="DDP665" s="163"/>
      <c r="DDQ665" s="163"/>
      <c r="DDR665" s="163"/>
      <c r="DDS665" s="163"/>
      <c r="DDT665" s="163"/>
      <c r="DDU665" s="163"/>
      <c r="DDV665" s="163"/>
      <c r="DDW665" s="163"/>
      <c r="DDX665" s="163"/>
      <c r="DDY665" s="163"/>
      <c r="DDZ665" s="163"/>
      <c r="DEA665" s="163"/>
      <c r="DEB665" s="163"/>
      <c r="DEC665" s="163"/>
      <c r="DED665" s="163"/>
      <c r="DEE665" s="163"/>
      <c r="DEF665" s="163"/>
      <c r="DEG665" s="163"/>
      <c r="DEH665" s="163"/>
      <c r="DEI665" s="163"/>
      <c r="DEJ665" s="163"/>
      <c r="DEK665" s="163"/>
      <c r="DEL665" s="163"/>
      <c r="DEM665" s="163"/>
      <c r="DEN665" s="163"/>
      <c r="DEO665" s="163"/>
      <c r="DEP665" s="163"/>
      <c r="DEQ665" s="163"/>
      <c r="DER665" s="163"/>
      <c r="DES665" s="163"/>
      <c r="DET665" s="163"/>
      <c r="DEU665" s="163"/>
      <c r="DEV665" s="163"/>
      <c r="DEW665" s="163"/>
      <c r="DEX665" s="163"/>
      <c r="DEY665" s="163"/>
      <c r="DEZ665" s="163"/>
      <c r="DFA665" s="163"/>
      <c r="DFB665" s="163"/>
      <c r="DFC665" s="163"/>
      <c r="DFD665" s="163"/>
      <c r="DFE665" s="163"/>
      <c r="DFF665" s="163"/>
      <c r="DFG665" s="163"/>
      <c r="DFH665" s="163"/>
      <c r="DFI665" s="163"/>
      <c r="DFJ665" s="163"/>
      <c r="DFK665" s="163"/>
      <c r="DFL665" s="163"/>
      <c r="DFM665" s="163"/>
      <c r="DFN665" s="163"/>
      <c r="DFO665" s="163"/>
      <c r="DFP665" s="163"/>
      <c r="DFQ665" s="163"/>
      <c r="DFR665" s="163"/>
      <c r="DFS665" s="163"/>
      <c r="DFT665" s="163"/>
      <c r="DFU665" s="163"/>
      <c r="DFV665" s="163"/>
      <c r="DFW665" s="163"/>
      <c r="DFX665" s="163"/>
      <c r="DFY665" s="163"/>
      <c r="DFZ665" s="163"/>
      <c r="DGA665" s="163"/>
      <c r="DGB665" s="163"/>
      <c r="DGC665" s="163"/>
      <c r="DGD665" s="163"/>
      <c r="DGE665" s="163"/>
      <c r="DGF665" s="163"/>
      <c r="DGG665" s="163"/>
      <c r="DGH665" s="163"/>
      <c r="DGI665" s="163"/>
      <c r="DGJ665" s="163"/>
      <c r="DGK665" s="163"/>
      <c r="DGL665" s="163"/>
      <c r="DGM665" s="163"/>
      <c r="DGN665" s="163"/>
      <c r="DGO665" s="163"/>
      <c r="DGP665" s="163"/>
      <c r="DGQ665" s="163"/>
      <c r="DGR665" s="163"/>
      <c r="DGS665" s="163"/>
      <c r="DGT665" s="163"/>
      <c r="DGU665" s="163"/>
      <c r="DGV665" s="163"/>
      <c r="DGW665" s="163"/>
      <c r="DGX665" s="163"/>
      <c r="DGY665" s="163"/>
      <c r="DGZ665" s="163"/>
      <c r="DHA665" s="163"/>
      <c r="DHB665" s="163"/>
      <c r="DHC665" s="163"/>
      <c r="DHD665" s="163"/>
      <c r="DHE665" s="163"/>
      <c r="DHF665" s="163"/>
      <c r="DHG665" s="163"/>
      <c r="DHH665" s="163"/>
      <c r="DHI665" s="163"/>
      <c r="DHJ665" s="163"/>
      <c r="DHK665" s="163"/>
      <c r="DHL665" s="163"/>
      <c r="DHM665" s="163"/>
      <c r="DHN665" s="163"/>
      <c r="DHO665" s="163"/>
      <c r="DHP665" s="163"/>
      <c r="DHQ665" s="163"/>
      <c r="DHR665" s="163"/>
      <c r="DHS665" s="163"/>
      <c r="DHT665" s="163"/>
      <c r="DHU665" s="163"/>
      <c r="DHV665" s="163"/>
      <c r="DHW665" s="163"/>
      <c r="DHX665" s="163"/>
      <c r="DHY665" s="163"/>
      <c r="DHZ665" s="163"/>
      <c r="DIA665" s="163"/>
      <c r="DIB665" s="163"/>
      <c r="DIC665" s="163"/>
      <c r="DID665" s="163"/>
      <c r="DIE665" s="163"/>
      <c r="DIF665" s="163"/>
      <c r="DIG665" s="163"/>
      <c r="DIH665" s="163"/>
      <c r="DII665" s="163"/>
      <c r="DIJ665" s="163"/>
      <c r="DIK665" s="163"/>
      <c r="DIL665" s="163"/>
      <c r="DIM665" s="163"/>
      <c r="DIN665" s="163"/>
      <c r="DIO665" s="163"/>
      <c r="DIP665" s="163"/>
      <c r="DIQ665" s="163"/>
      <c r="DIR665" s="163"/>
      <c r="DIS665" s="163"/>
      <c r="DIT665" s="163"/>
      <c r="DIU665" s="163"/>
      <c r="DIV665" s="163"/>
      <c r="DIW665" s="163"/>
      <c r="DIX665" s="163"/>
      <c r="DIY665" s="163"/>
      <c r="DIZ665" s="163"/>
      <c r="DJA665" s="163"/>
      <c r="DJB665" s="163"/>
      <c r="DJC665" s="163"/>
      <c r="DJD665" s="163"/>
      <c r="DJE665" s="163"/>
      <c r="DJF665" s="163"/>
      <c r="DJG665" s="163"/>
      <c r="DJH665" s="163"/>
      <c r="DJI665" s="163"/>
      <c r="DJJ665" s="163"/>
      <c r="DJK665" s="163"/>
      <c r="DJL665" s="163"/>
      <c r="DJM665" s="163"/>
      <c r="DJN665" s="163"/>
      <c r="DJO665" s="163"/>
      <c r="DJP665" s="163"/>
      <c r="DJQ665" s="163"/>
      <c r="DJR665" s="163"/>
      <c r="DJS665" s="163"/>
      <c r="DJT665" s="163"/>
      <c r="DJU665" s="163"/>
      <c r="DJV665" s="163"/>
      <c r="DJW665" s="163"/>
      <c r="DJX665" s="163"/>
      <c r="DJY665" s="163"/>
      <c r="DJZ665" s="163"/>
      <c r="DKA665" s="163"/>
      <c r="DKB665" s="163"/>
      <c r="DKC665" s="163"/>
      <c r="DKD665" s="163"/>
      <c r="DKE665" s="163"/>
      <c r="DKF665" s="163"/>
      <c r="DKG665" s="163"/>
      <c r="DKH665" s="163"/>
      <c r="DKI665" s="163"/>
      <c r="DKJ665" s="163"/>
      <c r="DKK665" s="163"/>
      <c r="DKL665" s="163"/>
      <c r="DKM665" s="163"/>
      <c r="DKN665" s="163"/>
      <c r="DKO665" s="163"/>
      <c r="DKP665" s="163"/>
      <c r="DKQ665" s="163"/>
      <c r="DKR665" s="163"/>
      <c r="DKS665" s="163"/>
      <c r="DKT665" s="163"/>
      <c r="DKU665" s="163"/>
      <c r="DKV665" s="163"/>
      <c r="DKW665" s="163"/>
      <c r="DKX665" s="163"/>
      <c r="DKY665" s="163"/>
      <c r="DKZ665" s="163"/>
      <c r="DLA665" s="163"/>
      <c r="DLB665" s="163"/>
      <c r="DLC665" s="163"/>
      <c r="DLD665" s="163"/>
      <c r="DLE665" s="163"/>
      <c r="DLF665" s="163"/>
      <c r="DLG665" s="163"/>
      <c r="DLH665" s="163"/>
      <c r="DLI665" s="163"/>
      <c r="DLJ665" s="163"/>
      <c r="DLK665" s="163"/>
      <c r="DLL665" s="163"/>
      <c r="DLM665" s="163"/>
      <c r="DLN665" s="163"/>
      <c r="DLO665" s="163"/>
      <c r="DLP665" s="163"/>
      <c r="DLQ665" s="163"/>
      <c r="DLR665" s="163"/>
      <c r="DLS665" s="163"/>
      <c r="DLT665" s="163"/>
      <c r="DLU665" s="163"/>
      <c r="DLV665" s="163"/>
      <c r="DLW665" s="163"/>
      <c r="DLX665" s="163"/>
      <c r="DLY665" s="163"/>
      <c r="DLZ665" s="163"/>
      <c r="DMA665" s="163"/>
      <c r="DMB665" s="163"/>
      <c r="DMC665" s="163"/>
      <c r="DMD665" s="163"/>
      <c r="DME665" s="163"/>
      <c r="DMF665" s="163"/>
      <c r="DMG665" s="163"/>
      <c r="DMH665" s="163"/>
      <c r="DMI665" s="163"/>
      <c r="DMJ665" s="163"/>
      <c r="DMK665" s="163"/>
      <c r="DML665" s="163"/>
      <c r="DMM665" s="163"/>
      <c r="DMN665" s="163"/>
      <c r="DMO665" s="163"/>
      <c r="DMP665" s="163"/>
      <c r="DMQ665" s="163"/>
      <c r="DMR665" s="163"/>
      <c r="DMS665" s="163"/>
      <c r="DMT665" s="163"/>
      <c r="DMU665" s="163"/>
      <c r="DMV665" s="163"/>
      <c r="DMW665" s="163"/>
      <c r="DMX665" s="163"/>
      <c r="DMY665" s="163"/>
      <c r="DMZ665" s="163"/>
      <c r="DNA665" s="163"/>
      <c r="DNB665" s="163"/>
      <c r="DNC665" s="163"/>
      <c r="DND665" s="163"/>
      <c r="DNE665" s="163"/>
      <c r="DNF665" s="163"/>
      <c r="DNG665" s="163"/>
      <c r="DNH665" s="163"/>
      <c r="DNI665" s="163"/>
      <c r="DNJ665" s="163"/>
      <c r="DNK665" s="163"/>
      <c r="DNL665" s="163"/>
      <c r="DNM665" s="163"/>
      <c r="DNN665" s="163"/>
      <c r="DNO665" s="163"/>
      <c r="DNP665" s="163"/>
      <c r="DNQ665" s="163"/>
      <c r="DNR665" s="163"/>
      <c r="DNS665" s="163"/>
      <c r="DNT665" s="163"/>
      <c r="DNU665" s="163"/>
      <c r="DNV665" s="163"/>
      <c r="DNW665" s="163"/>
      <c r="DNX665" s="163"/>
      <c r="DNY665" s="163"/>
      <c r="DNZ665" s="163"/>
      <c r="DOA665" s="163"/>
      <c r="DOB665" s="163"/>
      <c r="DOC665" s="163"/>
      <c r="DOD665" s="163"/>
      <c r="DOE665" s="163"/>
      <c r="DOF665" s="163"/>
      <c r="DOG665" s="163"/>
      <c r="DOH665" s="163"/>
      <c r="DOI665" s="163"/>
      <c r="DOJ665" s="163"/>
      <c r="DOK665" s="163"/>
      <c r="DOL665" s="163"/>
      <c r="DOM665" s="163"/>
      <c r="DON665" s="163"/>
      <c r="DOO665" s="163"/>
      <c r="DOP665" s="163"/>
      <c r="DOQ665" s="163"/>
      <c r="DOR665" s="163"/>
      <c r="DOS665" s="163"/>
      <c r="DOT665" s="163"/>
      <c r="DOU665" s="163"/>
      <c r="DOV665" s="163"/>
      <c r="DOW665" s="163"/>
      <c r="DOX665" s="163"/>
      <c r="DOY665" s="163"/>
      <c r="DOZ665" s="163"/>
      <c r="DPA665" s="163"/>
      <c r="DPB665" s="163"/>
      <c r="DPC665" s="163"/>
      <c r="DPD665" s="163"/>
      <c r="DPE665" s="163"/>
      <c r="DPF665" s="163"/>
      <c r="DPG665" s="163"/>
      <c r="DPH665" s="163"/>
      <c r="DPI665" s="163"/>
      <c r="DPJ665" s="163"/>
      <c r="DPK665" s="163"/>
      <c r="DPL665" s="163"/>
      <c r="DPM665" s="163"/>
      <c r="DPN665" s="163"/>
      <c r="DPO665" s="163"/>
      <c r="DPP665" s="163"/>
      <c r="DPQ665" s="163"/>
      <c r="DPR665" s="163"/>
      <c r="DPS665" s="163"/>
      <c r="DPT665" s="163"/>
      <c r="DPU665" s="163"/>
      <c r="DPV665" s="163"/>
      <c r="DPW665" s="163"/>
      <c r="DPX665" s="163"/>
      <c r="DPY665" s="163"/>
      <c r="DPZ665" s="163"/>
      <c r="DQA665" s="163"/>
      <c r="DQB665" s="163"/>
      <c r="DQC665" s="163"/>
      <c r="DQD665" s="163"/>
      <c r="DQE665" s="163"/>
      <c r="DQF665" s="163"/>
      <c r="DQG665" s="163"/>
      <c r="DQH665" s="163"/>
      <c r="DQI665" s="163"/>
      <c r="DQJ665" s="163"/>
      <c r="DQK665" s="163"/>
      <c r="DQL665" s="163"/>
      <c r="DQM665" s="163"/>
      <c r="DQN665" s="163"/>
      <c r="DQO665" s="163"/>
      <c r="DQP665" s="163"/>
      <c r="DQQ665" s="163"/>
      <c r="DQR665" s="163"/>
      <c r="DQS665" s="163"/>
      <c r="DQT665" s="163"/>
      <c r="DQU665" s="163"/>
      <c r="DQV665" s="163"/>
      <c r="DQW665" s="163"/>
      <c r="DQX665" s="163"/>
      <c r="DQY665" s="163"/>
      <c r="DQZ665" s="163"/>
      <c r="DRA665" s="163"/>
      <c r="DRB665" s="163"/>
      <c r="DRC665" s="163"/>
      <c r="DRD665" s="163"/>
      <c r="DRE665" s="163"/>
      <c r="DRF665" s="163"/>
      <c r="DRG665" s="163"/>
      <c r="DRH665" s="163"/>
      <c r="DRI665" s="163"/>
      <c r="DRJ665" s="163"/>
      <c r="DRK665" s="163"/>
      <c r="DRL665" s="163"/>
      <c r="DRM665" s="163"/>
      <c r="DRN665" s="163"/>
      <c r="DRO665" s="163"/>
      <c r="DRP665" s="163"/>
      <c r="DRQ665" s="163"/>
      <c r="DRR665" s="163"/>
      <c r="DRS665" s="163"/>
      <c r="DRT665" s="163"/>
      <c r="DRU665" s="163"/>
      <c r="DRV665" s="163"/>
      <c r="DRW665" s="163"/>
      <c r="DRX665" s="163"/>
      <c r="DRY665" s="163"/>
      <c r="DRZ665" s="163"/>
      <c r="DSA665" s="163"/>
      <c r="DSB665" s="163"/>
      <c r="DSC665" s="163"/>
      <c r="DSD665" s="163"/>
      <c r="DSE665" s="163"/>
      <c r="DSF665" s="163"/>
      <c r="DSG665" s="163"/>
      <c r="DSH665" s="163"/>
      <c r="DSI665" s="163"/>
      <c r="DSJ665" s="163"/>
      <c r="DSK665" s="163"/>
      <c r="DSL665" s="163"/>
      <c r="DSM665" s="163"/>
      <c r="DSN665" s="163"/>
      <c r="DSO665" s="163"/>
      <c r="DSP665" s="163"/>
      <c r="DSQ665" s="163"/>
      <c r="DSR665" s="163"/>
      <c r="DSS665" s="163"/>
      <c r="DST665" s="163"/>
      <c r="DSU665" s="163"/>
      <c r="DSV665" s="163"/>
      <c r="DSW665" s="163"/>
      <c r="DSX665" s="163"/>
      <c r="DSY665" s="163"/>
      <c r="DSZ665" s="163"/>
      <c r="DTA665" s="163"/>
      <c r="DTB665" s="163"/>
      <c r="DTC665" s="163"/>
      <c r="DTD665" s="163"/>
      <c r="DTE665" s="163"/>
      <c r="DTF665" s="163"/>
      <c r="DTG665" s="163"/>
      <c r="DTH665" s="163"/>
      <c r="DTI665" s="163"/>
      <c r="DTJ665" s="163"/>
      <c r="DTK665" s="163"/>
      <c r="DTL665" s="163"/>
      <c r="DTM665" s="163"/>
      <c r="DTN665" s="163"/>
      <c r="DTO665" s="163"/>
      <c r="DTP665" s="163"/>
      <c r="DTQ665" s="163"/>
      <c r="DTR665" s="163"/>
      <c r="DTS665" s="163"/>
      <c r="DTT665" s="163"/>
      <c r="DTU665" s="163"/>
      <c r="DTV665" s="163"/>
      <c r="DTW665" s="163"/>
      <c r="DTX665" s="163"/>
      <c r="DTY665" s="163"/>
      <c r="DTZ665" s="163"/>
      <c r="DUA665" s="163"/>
      <c r="DUB665" s="163"/>
      <c r="DUC665" s="163"/>
      <c r="DUD665" s="163"/>
      <c r="DUE665" s="163"/>
      <c r="DUF665" s="163"/>
      <c r="DUG665" s="163"/>
      <c r="DUH665" s="163"/>
      <c r="DUI665" s="163"/>
      <c r="DUJ665" s="163"/>
      <c r="DUK665" s="163"/>
      <c r="DUL665" s="163"/>
      <c r="DUM665" s="163"/>
      <c r="DUN665" s="163"/>
      <c r="DUO665" s="163"/>
      <c r="DUP665" s="163"/>
      <c r="DUQ665" s="163"/>
      <c r="DUR665" s="163"/>
      <c r="DUS665" s="163"/>
      <c r="DUT665" s="163"/>
      <c r="DUU665" s="163"/>
      <c r="DUV665" s="163"/>
      <c r="DUW665" s="163"/>
      <c r="DUX665" s="163"/>
      <c r="DUY665" s="163"/>
      <c r="DUZ665" s="163"/>
      <c r="DVA665" s="163"/>
      <c r="DVB665" s="163"/>
      <c r="DVC665" s="163"/>
      <c r="DVD665" s="163"/>
      <c r="DVE665" s="163"/>
      <c r="DVF665" s="163"/>
      <c r="DVG665" s="163"/>
      <c r="DVH665" s="163"/>
      <c r="DVI665" s="163"/>
      <c r="DVJ665" s="163"/>
      <c r="DVK665" s="163"/>
      <c r="DVL665" s="163"/>
      <c r="DVM665" s="163"/>
      <c r="DVN665" s="163"/>
      <c r="DVO665" s="163"/>
      <c r="DVP665" s="163"/>
      <c r="DVQ665" s="163"/>
      <c r="DVR665" s="163"/>
      <c r="DVS665" s="163"/>
      <c r="DVT665" s="163"/>
      <c r="DVU665" s="163"/>
      <c r="DVV665" s="163"/>
      <c r="DVW665" s="163"/>
      <c r="DVX665" s="163"/>
      <c r="DVY665" s="163"/>
      <c r="DVZ665" s="163"/>
      <c r="DWA665" s="163"/>
      <c r="DWB665" s="163"/>
      <c r="DWC665" s="163"/>
      <c r="DWD665" s="163"/>
      <c r="DWE665" s="163"/>
      <c r="DWF665" s="163"/>
      <c r="DWG665" s="163"/>
      <c r="DWH665" s="163"/>
      <c r="DWI665" s="163"/>
      <c r="DWJ665" s="163"/>
      <c r="DWK665" s="163"/>
      <c r="DWL665" s="163"/>
      <c r="DWM665" s="163"/>
      <c r="DWN665" s="163"/>
      <c r="DWO665" s="163"/>
      <c r="DWP665" s="163"/>
      <c r="DWQ665" s="163"/>
      <c r="DWR665" s="163"/>
      <c r="DWS665" s="163"/>
      <c r="DWT665" s="163"/>
      <c r="DWU665" s="163"/>
      <c r="DWV665" s="163"/>
      <c r="DWW665" s="163"/>
      <c r="DWX665" s="163"/>
      <c r="DWY665" s="163"/>
      <c r="DWZ665" s="163"/>
      <c r="DXA665" s="163"/>
      <c r="DXB665" s="163"/>
      <c r="DXC665" s="163"/>
      <c r="DXD665" s="163"/>
      <c r="DXE665" s="163"/>
      <c r="DXF665" s="163"/>
      <c r="DXG665" s="163"/>
      <c r="DXH665" s="163"/>
      <c r="DXI665" s="163"/>
      <c r="DXJ665" s="163"/>
      <c r="DXK665" s="163"/>
      <c r="DXL665" s="163"/>
      <c r="DXM665" s="163"/>
      <c r="DXN665" s="163"/>
      <c r="DXO665" s="163"/>
      <c r="DXP665" s="163"/>
      <c r="DXQ665" s="163"/>
      <c r="DXR665" s="163"/>
      <c r="DXS665" s="163"/>
      <c r="DXT665" s="163"/>
      <c r="DXU665" s="163"/>
      <c r="DXV665" s="163"/>
      <c r="DXW665" s="163"/>
      <c r="DXX665" s="163"/>
      <c r="DXY665" s="163"/>
      <c r="DXZ665" s="163"/>
      <c r="DYA665" s="163"/>
      <c r="DYB665" s="163"/>
      <c r="DYC665" s="163"/>
      <c r="DYD665" s="163"/>
      <c r="DYE665" s="163"/>
      <c r="DYF665" s="163"/>
      <c r="DYG665" s="163"/>
      <c r="DYH665" s="163"/>
      <c r="DYI665" s="163"/>
      <c r="DYJ665" s="163"/>
      <c r="DYK665" s="163"/>
      <c r="DYL665" s="163"/>
      <c r="DYM665" s="163"/>
      <c r="DYN665" s="163"/>
      <c r="DYO665" s="163"/>
      <c r="DYP665" s="163"/>
      <c r="DYQ665" s="163"/>
      <c r="DYR665" s="163"/>
      <c r="DYS665" s="163"/>
      <c r="DYT665" s="163"/>
      <c r="DYU665" s="163"/>
      <c r="DYV665" s="163"/>
      <c r="DYW665" s="163"/>
      <c r="DYX665" s="163"/>
      <c r="DYY665" s="163"/>
      <c r="DYZ665" s="163"/>
      <c r="DZA665" s="163"/>
      <c r="DZB665" s="163"/>
      <c r="DZC665" s="163"/>
      <c r="DZD665" s="163"/>
      <c r="DZE665" s="163"/>
      <c r="DZF665" s="163"/>
      <c r="DZG665" s="163"/>
      <c r="DZH665" s="163"/>
      <c r="DZI665" s="163"/>
      <c r="DZJ665" s="163"/>
      <c r="DZK665" s="163"/>
      <c r="DZL665" s="163"/>
      <c r="DZM665" s="163"/>
      <c r="DZN665" s="163"/>
      <c r="DZO665" s="163"/>
      <c r="DZP665" s="163"/>
      <c r="DZQ665" s="163"/>
      <c r="DZR665" s="163"/>
      <c r="DZS665" s="163"/>
      <c r="DZT665" s="163"/>
      <c r="DZU665" s="163"/>
      <c r="DZV665" s="163"/>
      <c r="DZW665" s="163"/>
      <c r="DZX665" s="163"/>
      <c r="DZY665" s="163"/>
      <c r="DZZ665" s="163"/>
      <c r="EAA665" s="163"/>
      <c r="EAB665" s="163"/>
      <c r="EAC665" s="163"/>
      <c r="EAD665" s="163"/>
      <c r="EAE665" s="163"/>
      <c r="EAF665" s="163"/>
      <c r="EAG665" s="163"/>
      <c r="EAH665" s="163"/>
      <c r="EAI665" s="163"/>
      <c r="EAJ665" s="163"/>
      <c r="EAK665" s="163"/>
      <c r="EAL665" s="163"/>
      <c r="EAM665" s="163"/>
      <c r="EAN665" s="163"/>
      <c r="EAO665" s="163"/>
      <c r="EAP665" s="163"/>
      <c r="EAQ665" s="163"/>
      <c r="EAR665" s="163"/>
      <c r="EAS665" s="163"/>
      <c r="EAT665" s="163"/>
      <c r="EAU665" s="163"/>
      <c r="EAV665" s="163"/>
      <c r="EAW665" s="163"/>
      <c r="EAX665" s="163"/>
      <c r="EAY665" s="163"/>
      <c r="EAZ665" s="163"/>
      <c r="EBA665" s="163"/>
      <c r="EBB665" s="163"/>
      <c r="EBC665" s="163"/>
      <c r="EBD665" s="163"/>
      <c r="EBE665" s="163"/>
      <c r="EBF665" s="163"/>
      <c r="EBG665" s="163"/>
      <c r="EBH665" s="163"/>
      <c r="EBI665" s="163"/>
      <c r="EBJ665" s="163"/>
      <c r="EBK665" s="163"/>
      <c r="EBL665" s="163"/>
      <c r="EBM665" s="163"/>
      <c r="EBN665" s="163"/>
      <c r="EBO665" s="163"/>
      <c r="EBP665" s="163"/>
      <c r="EBQ665" s="163"/>
      <c r="EBR665" s="163"/>
      <c r="EBS665" s="163"/>
      <c r="EBT665" s="163"/>
      <c r="EBU665" s="163"/>
      <c r="EBV665" s="163"/>
      <c r="EBW665" s="163"/>
      <c r="EBX665" s="163"/>
      <c r="EBY665" s="163"/>
      <c r="EBZ665" s="163"/>
      <c r="ECA665" s="163"/>
      <c r="ECB665" s="163"/>
      <c r="ECC665" s="163"/>
      <c r="ECD665" s="163"/>
      <c r="ECE665" s="163"/>
      <c r="ECF665" s="163"/>
      <c r="ECG665" s="163"/>
      <c r="ECH665" s="163"/>
      <c r="ECI665" s="163"/>
      <c r="ECJ665" s="163"/>
      <c r="ECK665" s="163"/>
      <c r="ECL665" s="163"/>
      <c r="ECM665" s="163"/>
      <c r="ECN665" s="163"/>
      <c r="ECO665" s="163"/>
      <c r="ECP665" s="163"/>
      <c r="ECQ665" s="163"/>
      <c r="ECR665" s="163"/>
      <c r="ECS665" s="163"/>
      <c r="ECT665" s="163"/>
      <c r="ECU665" s="163"/>
      <c r="ECV665" s="163"/>
      <c r="ECW665" s="163"/>
      <c r="ECX665" s="163"/>
      <c r="ECY665" s="163"/>
      <c r="ECZ665" s="163"/>
      <c r="EDA665" s="163"/>
      <c r="EDB665" s="163"/>
      <c r="EDC665" s="163"/>
      <c r="EDD665" s="163"/>
      <c r="EDE665" s="163"/>
      <c r="EDF665" s="163"/>
      <c r="EDG665" s="163"/>
      <c r="EDH665" s="163"/>
      <c r="EDI665" s="163"/>
      <c r="EDJ665" s="163"/>
      <c r="EDK665" s="163"/>
      <c r="EDL665" s="163"/>
      <c r="EDM665" s="163"/>
      <c r="EDN665" s="163"/>
      <c r="EDO665" s="163"/>
      <c r="EDP665" s="163"/>
      <c r="EDQ665" s="163"/>
      <c r="EDR665" s="163"/>
      <c r="EDS665" s="163"/>
      <c r="EDT665" s="163"/>
      <c r="EDU665" s="163"/>
      <c r="EDV665" s="163"/>
      <c r="EDW665" s="163"/>
      <c r="EDX665" s="163"/>
      <c r="EDY665" s="163"/>
      <c r="EDZ665" s="163"/>
      <c r="EEA665" s="163"/>
      <c r="EEB665" s="163"/>
      <c r="EEC665" s="163"/>
      <c r="EED665" s="163"/>
      <c r="EEE665" s="163"/>
      <c r="EEF665" s="163"/>
      <c r="EEG665" s="163"/>
      <c r="EEH665" s="163"/>
      <c r="EEI665" s="163"/>
      <c r="EEJ665" s="163"/>
      <c r="EEK665" s="163"/>
      <c r="EEL665" s="163"/>
      <c r="EEM665" s="163"/>
      <c r="EEN665" s="163"/>
      <c r="EEO665" s="163"/>
      <c r="EEP665" s="163"/>
      <c r="EEQ665" s="163"/>
      <c r="EER665" s="163"/>
      <c r="EES665" s="163"/>
      <c r="EET665" s="163"/>
      <c r="EEU665" s="163"/>
      <c r="EEV665" s="163"/>
      <c r="EEW665" s="163"/>
      <c r="EEX665" s="163"/>
      <c r="EEY665" s="163"/>
      <c r="EEZ665" s="163"/>
      <c r="EFA665" s="163"/>
      <c r="EFB665" s="163"/>
      <c r="EFC665" s="163"/>
      <c r="EFD665" s="163"/>
      <c r="EFE665" s="163"/>
      <c r="EFF665" s="163"/>
      <c r="EFG665" s="163"/>
      <c r="EFH665" s="163"/>
      <c r="EFI665" s="163"/>
      <c r="EFJ665" s="163"/>
      <c r="EFK665" s="163"/>
      <c r="EFL665" s="163"/>
      <c r="EFM665" s="163"/>
      <c r="EFN665" s="163"/>
      <c r="EFO665" s="163"/>
      <c r="EFP665" s="163"/>
      <c r="EFQ665" s="163"/>
      <c r="EFR665" s="163"/>
      <c r="EFS665" s="163"/>
      <c r="EFT665" s="163"/>
      <c r="EFU665" s="163"/>
      <c r="EFV665" s="163"/>
      <c r="EFW665" s="163"/>
      <c r="EFX665" s="163"/>
      <c r="EFY665" s="163"/>
      <c r="EFZ665" s="163"/>
      <c r="EGA665" s="163"/>
      <c r="EGB665" s="163"/>
      <c r="EGC665" s="163"/>
      <c r="EGD665" s="163"/>
      <c r="EGE665" s="163"/>
      <c r="EGF665" s="163"/>
      <c r="EGG665" s="163"/>
      <c r="EGH665" s="163"/>
      <c r="EGI665" s="163"/>
      <c r="EGJ665" s="163"/>
      <c r="EGK665" s="163"/>
      <c r="EGL665" s="163"/>
      <c r="EGM665" s="163"/>
      <c r="EGN665" s="163"/>
      <c r="EGO665" s="163"/>
      <c r="EGP665" s="163"/>
      <c r="EGQ665" s="163"/>
      <c r="EGR665" s="163"/>
      <c r="EGS665" s="163"/>
      <c r="EGT665" s="163"/>
      <c r="EGU665" s="163"/>
      <c r="EGV665" s="163"/>
      <c r="EGW665" s="163"/>
      <c r="EGX665" s="163"/>
      <c r="EGY665" s="163"/>
      <c r="EGZ665" s="163"/>
      <c r="EHA665" s="163"/>
      <c r="EHB665" s="163"/>
      <c r="EHC665" s="163"/>
      <c r="EHD665" s="163"/>
      <c r="EHE665" s="163"/>
      <c r="EHF665" s="163"/>
      <c r="EHG665" s="163"/>
      <c r="EHH665" s="163"/>
      <c r="EHI665" s="163"/>
      <c r="EHJ665" s="163"/>
      <c r="EHK665" s="163"/>
      <c r="EHL665" s="163"/>
      <c r="EHM665" s="163"/>
      <c r="EHN665" s="163"/>
      <c r="EHO665" s="163"/>
      <c r="EHP665" s="163"/>
      <c r="EHQ665" s="163"/>
      <c r="EHR665" s="163"/>
      <c r="EHS665" s="163"/>
      <c r="EHT665" s="163"/>
      <c r="EHU665" s="163"/>
      <c r="EHV665" s="163"/>
      <c r="EHW665" s="163"/>
      <c r="EHX665" s="163"/>
      <c r="EHY665" s="163"/>
      <c r="EHZ665" s="163"/>
      <c r="EIA665" s="163"/>
      <c r="EIB665" s="163"/>
      <c r="EIC665" s="163"/>
      <c r="EID665" s="163"/>
      <c r="EIE665" s="163"/>
      <c r="EIF665" s="163"/>
      <c r="EIG665" s="163"/>
      <c r="EIH665" s="163"/>
      <c r="EII665" s="163"/>
      <c r="EIJ665" s="163"/>
      <c r="EIK665" s="163"/>
      <c r="EIL665" s="163"/>
      <c r="EIM665" s="163"/>
      <c r="EIN665" s="163"/>
      <c r="EIO665" s="163"/>
      <c r="EIP665" s="163"/>
      <c r="EIQ665" s="163"/>
      <c r="EIR665" s="163"/>
      <c r="EIS665" s="163"/>
      <c r="EIT665" s="163"/>
      <c r="EIU665" s="163"/>
      <c r="EIV665" s="163"/>
      <c r="EIW665" s="163"/>
      <c r="EIX665" s="163"/>
      <c r="EIY665" s="163"/>
      <c r="EIZ665" s="163"/>
      <c r="EJA665" s="163"/>
      <c r="EJB665" s="163"/>
      <c r="EJC665" s="163"/>
      <c r="EJD665" s="163"/>
      <c r="EJE665" s="163"/>
      <c r="EJF665" s="163"/>
      <c r="EJG665" s="163"/>
      <c r="EJH665" s="163"/>
      <c r="EJI665" s="163"/>
      <c r="EJJ665" s="163"/>
      <c r="EJK665" s="163"/>
      <c r="EJL665" s="163"/>
      <c r="EJM665" s="163"/>
      <c r="EJN665" s="163"/>
      <c r="EJO665" s="163"/>
      <c r="EJP665" s="163"/>
      <c r="EJQ665" s="163"/>
      <c r="EJR665" s="163"/>
      <c r="EJS665" s="163"/>
      <c r="EJT665" s="163"/>
      <c r="EJU665" s="163"/>
      <c r="EJV665" s="163"/>
      <c r="EJW665" s="163"/>
      <c r="EJX665" s="163"/>
      <c r="EJY665" s="163"/>
      <c r="EJZ665" s="163"/>
      <c r="EKA665" s="163"/>
      <c r="EKB665" s="163"/>
      <c r="EKC665" s="163"/>
      <c r="EKD665" s="163"/>
      <c r="EKE665" s="163"/>
      <c r="EKF665" s="163"/>
      <c r="EKG665" s="163"/>
      <c r="EKH665" s="163"/>
      <c r="EKI665" s="163"/>
      <c r="EKJ665" s="163"/>
      <c r="EKK665" s="163"/>
      <c r="EKL665" s="163"/>
      <c r="EKM665" s="163"/>
      <c r="EKN665" s="163"/>
      <c r="EKO665" s="163"/>
      <c r="EKP665" s="163"/>
      <c r="EKQ665" s="163"/>
      <c r="EKR665" s="163"/>
      <c r="EKS665" s="163"/>
      <c r="EKT665" s="163"/>
      <c r="EKU665" s="163"/>
      <c r="EKV665" s="163"/>
      <c r="EKW665" s="163"/>
      <c r="EKX665" s="163"/>
      <c r="EKY665" s="163"/>
      <c r="EKZ665" s="163"/>
      <c r="ELA665" s="163"/>
      <c r="ELB665" s="163"/>
      <c r="ELC665" s="163"/>
      <c r="ELD665" s="163"/>
      <c r="ELE665" s="163"/>
      <c r="ELF665" s="163"/>
      <c r="ELG665" s="163"/>
      <c r="ELH665" s="163"/>
      <c r="ELI665" s="163"/>
      <c r="ELJ665" s="163"/>
      <c r="ELK665" s="163"/>
      <c r="ELL665" s="163"/>
      <c r="ELM665" s="163"/>
      <c r="ELN665" s="163"/>
      <c r="ELO665" s="163"/>
      <c r="ELP665" s="163"/>
      <c r="ELQ665" s="163"/>
      <c r="ELR665" s="163"/>
      <c r="ELS665" s="163"/>
      <c r="ELT665" s="163"/>
      <c r="ELU665" s="163"/>
      <c r="ELV665" s="163"/>
      <c r="ELW665" s="163"/>
      <c r="ELX665" s="163"/>
      <c r="ELY665" s="163"/>
      <c r="ELZ665" s="163"/>
      <c r="EMA665" s="163"/>
      <c r="EMB665" s="163"/>
      <c r="EMC665" s="163"/>
      <c r="EMD665" s="163"/>
      <c r="EME665" s="163"/>
      <c r="EMF665" s="163"/>
      <c r="EMG665" s="163"/>
      <c r="EMH665" s="163"/>
      <c r="EMI665" s="163"/>
      <c r="EMJ665" s="163"/>
      <c r="EMK665" s="163"/>
      <c r="EML665" s="163"/>
      <c r="EMM665" s="163"/>
      <c r="EMN665" s="163"/>
      <c r="EMO665" s="163"/>
      <c r="EMP665" s="163"/>
      <c r="EMQ665" s="163"/>
      <c r="EMR665" s="163"/>
      <c r="EMS665" s="163"/>
      <c r="EMT665" s="163"/>
      <c r="EMU665" s="163"/>
      <c r="EMV665" s="163"/>
      <c r="EMW665" s="163"/>
      <c r="EMX665" s="163"/>
      <c r="EMY665" s="163"/>
      <c r="EMZ665" s="163"/>
      <c r="ENA665" s="163"/>
      <c r="ENB665" s="163"/>
      <c r="ENC665" s="163"/>
      <c r="END665" s="163"/>
      <c r="ENE665" s="163"/>
      <c r="ENF665" s="163"/>
      <c r="ENG665" s="163"/>
      <c r="ENH665" s="163"/>
      <c r="ENI665" s="163"/>
      <c r="ENJ665" s="163"/>
      <c r="ENK665" s="163"/>
      <c r="ENL665" s="163"/>
      <c r="ENM665" s="163"/>
      <c r="ENN665" s="163"/>
      <c r="ENO665" s="163"/>
      <c r="ENP665" s="163"/>
      <c r="ENQ665" s="163"/>
      <c r="ENR665" s="163"/>
      <c r="ENS665" s="163"/>
      <c r="ENT665" s="163"/>
      <c r="ENU665" s="163"/>
      <c r="ENV665" s="163"/>
      <c r="ENW665" s="163"/>
      <c r="ENX665" s="163"/>
      <c r="ENY665" s="163"/>
      <c r="ENZ665" s="163"/>
      <c r="EOA665" s="163"/>
      <c r="EOB665" s="163"/>
      <c r="EOC665" s="163"/>
      <c r="EOD665" s="163"/>
      <c r="EOE665" s="163"/>
      <c r="EOF665" s="163"/>
      <c r="EOG665" s="163"/>
      <c r="EOH665" s="163"/>
      <c r="EOI665" s="163"/>
      <c r="EOJ665" s="163"/>
      <c r="EOK665" s="163"/>
      <c r="EOL665" s="163"/>
      <c r="EOM665" s="163"/>
      <c r="EON665" s="163"/>
      <c r="EOO665" s="163"/>
      <c r="EOP665" s="163"/>
      <c r="EOQ665" s="163"/>
      <c r="EOR665" s="163"/>
      <c r="EOS665" s="163"/>
      <c r="EOT665" s="163"/>
      <c r="EOU665" s="163"/>
      <c r="EOV665" s="163"/>
      <c r="EOW665" s="163"/>
      <c r="EOX665" s="163"/>
      <c r="EOY665" s="163"/>
      <c r="EOZ665" s="163"/>
      <c r="EPA665" s="163"/>
      <c r="EPB665" s="163"/>
      <c r="EPC665" s="163"/>
      <c r="EPD665" s="163"/>
      <c r="EPE665" s="163"/>
      <c r="EPF665" s="163"/>
      <c r="EPG665" s="163"/>
      <c r="EPH665" s="163"/>
      <c r="EPI665" s="163"/>
      <c r="EPJ665" s="163"/>
      <c r="EPK665" s="163"/>
      <c r="EPL665" s="163"/>
      <c r="EPM665" s="163"/>
      <c r="EPN665" s="163"/>
      <c r="EPO665" s="163"/>
      <c r="EPP665" s="163"/>
      <c r="EPQ665" s="163"/>
      <c r="EPR665" s="163"/>
      <c r="EPS665" s="163"/>
      <c r="EPT665" s="163"/>
      <c r="EPU665" s="163"/>
      <c r="EPV665" s="163"/>
      <c r="EPW665" s="163"/>
      <c r="EPX665" s="163"/>
      <c r="EPY665" s="163"/>
      <c r="EPZ665" s="163"/>
      <c r="EQA665" s="163"/>
      <c r="EQB665" s="163"/>
      <c r="EQC665" s="163"/>
      <c r="EQD665" s="163"/>
      <c r="EQE665" s="163"/>
      <c r="EQF665" s="163"/>
      <c r="EQG665" s="163"/>
      <c r="EQH665" s="163"/>
      <c r="EQI665" s="163"/>
      <c r="EQJ665" s="163"/>
      <c r="EQK665" s="163"/>
      <c r="EQL665" s="163"/>
      <c r="EQM665" s="163"/>
      <c r="EQN665" s="163"/>
      <c r="EQO665" s="163"/>
      <c r="EQP665" s="163"/>
      <c r="EQQ665" s="163"/>
      <c r="EQR665" s="163"/>
      <c r="EQS665" s="163"/>
      <c r="EQT665" s="163"/>
      <c r="EQU665" s="163"/>
      <c r="EQV665" s="163"/>
      <c r="EQW665" s="163"/>
      <c r="EQX665" s="163"/>
      <c r="EQY665" s="163"/>
      <c r="EQZ665" s="163"/>
      <c r="ERA665" s="163"/>
      <c r="ERB665" s="163"/>
      <c r="ERC665" s="163"/>
      <c r="ERD665" s="163"/>
      <c r="ERE665" s="163"/>
      <c r="ERF665" s="163"/>
      <c r="ERG665" s="163"/>
      <c r="ERH665" s="163"/>
      <c r="ERI665" s="163"/>
      <c r="ERJ665" s="163"/>
      <c r="ERK665" s="163"/>
      <c r="ERL665" s="163"/>
      <c r="ERM665" s="163"/>
      <c r="ERN665" s="163"/>
      <c r="ERO665" s="163"/>
      <c r="ERP665" s="163"/>
      <c r="ERQ665" s="163"/>
      <c r="ERR665" s="163"/>
      <c r="ERS665" s="163"/>
      <c r="ERT665" s="163"/>
      <c r="ERU665" s="163"/>
      <c r="ERV665" s="163"/>
      <c r="ERW665" s="163"/>
      <c r="ERX665" s="163"/>
      <c r="ERY665" s="163"/>
      <c r="ERZ665" s="163"/>
      <c r="ESA665" s="163"/>
      <c r="ESB665" s="163"/>
      <c r="ESC665" s="163"/>
      <c r="ESD665" s="163"/>
      <c r="ESE665" s="163"/>
      <c r="ESF665" s="163"/>
      <c r="ESG665" s="163"/>
      <c r="ESH665" s="163"/>
      <c r="ESI665" s="163"/>
      <c r="ESJ665" s="163"/>
      <c r="ESK665" s="163"/>
      <c r="ESL665" s="163"/>
      <c r="ESM665" s="163"/>
      <c r="ESN665" s="163"/>
      <c r="ESO665" s="163"/>
      <c r="ESP665" s="163"/>
      <c r="ESQ665" s="163"/>
      <c r="ESR665" s="163"/>
      <c r="ESS665" s="163"/>
      <c r="EST665" s="163"/>
      <c r="ESU665" s="163"/>
      <c r="ESV665" s="163"/>
      <c r="ESW665" s="163"/>
      <c r="ESX665" s="163"/>
      <c r="ESY665" s="163"/>
      <c r="ESZ665" s="163"/>
      <c r="ETA665" s="163"/>
      <c r="ETB665" s="163"/>
      <c r="ETC665" s="163"/>
      <c r="ETD665" s="163"/>
      <c r="ETE665" s="163"/>
      <c r="ETF665" s="163"/>
      <c r="ETG665" s="163"/>
      <c r="ETH665" s="163"/>
      <c r="ETI665" s="163"/>
      <c r="ETJ665" s="163"/>
      <c r="ETK665" s="163"/>
      <c r="ETL665" s="163"/>
      <c r="ETM665" s="163"/>
      <c r="ETN665" s="163"/>
      <c r="ETO665" s="163"/>
      <c r="ETP665" s="163"/>
      <c r="ETQ665" s="163"/>
      <c r="ETR665" s="163"/>
      <c r="ETS665" s="163"/>
      <c r="ETT665" s="163"/>
      <c r="ETU665" s="163"/>
      <c r="ETV665" s="163"/>
      <c r="ETW665" s="163"/>
      <c r="ETX665" s="163"/>
      <c r="ETY665" s="163"/>
      <c r="ETZ665" s="163"/>
      <c r="EUA665" s="163"/>
      <c r="EUB665" s="163"/>
      <c r="EUC665" s="163"/>
      <c r="EUD665" s="163"/>
      <c r="EUE665" s="163"/>
      <c r="EUF665" s="163"/>
      <c r="EUG665" s="163"/>
      <c r="EUH665" s="163"/>
      <c r="EUI665" s="163"/>
      <c r="EUJ665" s="163"/>
      <c r="EUK665" s="163"/>
      <c r="EUL665" s="163"/>
      <c r="EUM665" s="163"/>
      <c r="EUN665" s="163"/>
      <c r="EUO665" s="163"/>
      <c r="EUP665" s="163"/>
      <c r="EUQ665" s="163"/>
      <c r="EUR665" s="163"/>
      <c r="EUS665" s="163"/>
      <c r="EUT665" s="163"/>
      <c r="EUU665" s="163"/>
      <c r="EUV665" s="163"/>
      <c r="EUW665" s="163"/>
      <c r="EUX665" s="163"/>
      <c r="EUY665" s="163"/>
      <c r="EUZ665" s="163"/>
      <c r="EVA665" s="163"/>
      <c r="EVB665" s="163"/>
      <c r="EVC665" s="163"/>
      <c r="EVD665" s="163"/>
      <c r="EVE665" s="163"/>
      <c r="EVF665" s="163"/>
      <c r="EVG665" s="163"/>
      <c r="EVH665" s="163"/>
      <c r="EVI665" s="163"/>
      <c r="EVJ665" s="163"/>
      <c r="EVK665" s="163"/>
      <c r="EVL665" s="163"/>
      <c r="EVM665" s="163"/>
      <c r="EVN665" s="163"/>
      <c r="EVO665" s="163"/>
      <c r="EVP665" s="163"/>
      <c r="EVQ665" s="163"/>
      <c r="EVR665" s="163"/>
      <c r="EVS665" s="163"/>
      <c r="EVT665" s="163"/>
      <c r="EVU665" s="163"/>
      <c r="EVV665" s="163"/>
      <c r="EVW665" s="163"/>
      <c r="EVX665" s="163"/>
      <c r="EVY665" s="163"/>
      <c r="EVZ665" s="163"/>
      <c r="EWA665" s="163"/>
      <c r="EWB665" s="163"/>
      <c r="EWC665" s="163"/>
      <c r="EWD665" s="163"/>
      <c r="EWE665" s="163"/>
      <c r="EWF665" s="163"/>
      <c r="EWG665" s="163"/>
      <c r="EWH665" s="163"/>
      <c r="EWI665" s="163"/>
      <c r="EWJ665" s="163"/>
      <c r="EWK665" s="163"/>
      <c r="EWL665" s="163"/>
      <c r="EWM665" s="163"/>
      <c r="EWN665" s="163"/>
      <c r="EWO665" s="163"/>
      <c r="EWP665" s="163"/>
      <c r="EWQ665" s="163"/>
      <c r="EWR665" s="163"/>
      <c r="EWS665" s="163"/>
      <c r="EWT665" s="163"/>
      <c r="EWU665" s="163"/>
      <c r="EWV665" s="163"/>
      <c r="EWW665" s="163"/>
      <c r="EWX665" s="163"/>
      <c r="EWY665" s="163"/>
      <c r="EWZ665" s="163"/>
      <c r="EXA665" s="163"/>
      <c r="EXB665" s="163"/>
      <c r="EXC665" s="163"/>
      <c r="EXD665" s="163"/>
      <c r="EXE665" s="163"/>
      <c r="EXF665" s="163"/>
      <c r="EXG665" s="163"/>
      <c r="EXH665" s="163"/>
      <c r="EXI665" s="163"/>
      <c r="EXJ665" s="163"/>
      <c r="EXK665" s="163"/>
      <c r="EXL665" s="163"/>
      <c r="EXM665" s="163"/>
      <c r="EXN665" s="163"/>
      <c r="EXO665" s="163"/>
      <c r="EXP665" s="163"/>
      <c r="EXQ665" s="163"/>
      <c r="EXR665" s="163"/>
      <c r="EXS665" s="163"/>
      <c r="EXT665" s="163"/>
      <c r="EXU665" s="163"/>
      <c r="EXV665" s="163"/>
      <c r="EXW665" s="163"/>
      <c r="EXX665" s="163"/>
      <c r="EXY665" s="163"/>
      <c r="EXZ665" s="163"/>
      <c r="EYA665" s="163"/>
      <c r="EYB665" s="163"/>
      <c r="EYC665" s="163"/>
      <c r="EYD665" s="163"/>
      <c r="EYE665" s="163"/>
      <c r="EYF665" s="163"/>
      <c r="EYG665" s="163"/>
      <c r="EYH665" s="163"/>
      <c r="EYI665" s="163"/>
      <c r="EYJ665" s="163"/>
      <c r="EYK665" s="163"/>
      <c r="EYL665" s="163"/>
      <c r="EYM665" s="163"/>
      <c r="EYN665" s="163"/>
      <c r="EYO665" s="163"/>
      <c r="EYP665" s="163"/>
      <c r="EYQ665" s="163"/>
      <c r="EYR665" s="163"/>
      <c r="EYS665" s="163"/>
      <c r="EYT665" s="163"/>
      <c r="EYU665" s="163"/>
      <c r="EYV665" s="163"/>
      <c r="EYW665" s="163"/>
      <c r="EYX665" s="163"/>
      <c r="EYY665" s="163"/>
      <c r="EYZ665" s="163"/>
      <c r="EZA665" s="163"/>
      <c r="EZB665" s="163"/>
      <c r="EZC665" s="163"/>
      <c r="EZD665" s="163"/>
      <c r="EZE665" s="163"/>
      <c r="EZF665" s="163"/>
      <c r="EZG665" s="163"/>
      <c r="EZH665" s="163"/>
      <c r="EZI665" s="163"/>
      <c r="EZJ665" s="163"/>
      <c r="EZK665" s="163"/>
      <c r="EZL665" s="163"/>
      <c r="EZM665" s="163"/>
      <c r="EZN665" s="163"/>
      <c r="EZO665" s="163"/>
      <c r="EZP665" s="163"/>
      <c r="EZQ665" s="163"/>
      <c r="EZR665" s="163"/>
      <c r="EZS665" s="163"/>
      <c r="EZT665" s="163"/>
      <c r="EZU665" s="163"/>
      <c r="EZV665" s="163"/>
      <c r="EZW665" s="163"/>
      <c r="EZX665" s="163"/>
      <c r="EZY665" s="163"/>
      <c r="EZZ665" s="163"/>
      <c r="FAA665" s="163"/>
      <c r="FAB665" s="163"/>
      <c r="FAC665" s="163"/>
      <c r="FAD665" s="163"/>
      <c r="FAE665" s="163"/>
      <c r="FAF665" s="163"/>
      <c r="FAG665" s="163"/>
      <c r="FAH665" s="163"/>
      <c r="FAI665" s="163"/>
      <c r="FAJ665" s="163"/>
      <c r="FAK665" s="163"/>
      <c r="FAL665" s="163"/>
      <c r="FAM665" s="163"/>
      <c r="FAN665" s="163"/>
      <c r="FAO665" s="163"/>
      <c r="FAP665" s="163"/>
      <c r="FAQ665" s="163"/>
      <c r="FAR665" s="163"/>
      <c r="FAS665" s="163"/>
      <c r="FAT665" s="163"/>
      <c r="FAU665" s="163"/>
      <c r="FAV665" s="163"/>
      <c r="FAW665" s="163"/>
      <c r="FAX665" s="163"/>
      <c r="FAY665" s="163"/>
      <c r="FAZ665" s="163"/>
      <c r="FBA665" s="163"/>
      <c r="FBB665" s="163"/>
      <c r="FBC665" s="163"/>
      <c r="FBD665" s="163"/>
      <c r="FBE665" s="163"/>
      <c r="FBF665" s="163"/>
      <c r="FBG665" s="163"/>
      <c r="FBH665" s="163"/>
      <c r="FBI665" s="163"/>
      <c r="FBJ665" s="163"/>
      <c r="FBK665" s="163"/>
      <c r="FBL665" s="163"/>
      <c r="FBM665" s="163"/>
      <c r="FBN665" s="163"/>
      <c r="FBO665" s="163"/>
      <c r="FBP665" s="163"/>
      <c r="FBQ665" s="163"/>
      <c r="FBR665" s="163"/>
      <c r="FBS665" s="163"/>
      <c r="FBT665" s="163"/>
      <c r="FBU665" s="163"/>
      <c r="FBV665" s="163"/>
      <c r="FBW665" s="163"/>
      <c r="FBX665" s="163"/>
      <c r="FBY665" s="163"/>
      <c r="FBZ665" s="163"/>
      <c r="FCA665" s="163"/>
      <c r="FCB665" s="163"/>
      <c r="FCC665" s="163"/>
      <c r="FCD665" s="163"/>
      <c r="FCE665" s="163"/>
      <c r="FCF665" s="163"/>
      <c r="FCG665" s="163"/>
      <c r="FCH665" s="163"/>
      <c r="FCI665" s="163"/>
      <c r="FCJ665" s="163"/>
      <c r="FCK665" s="163"/>
      <c r="FCL665" s="163"/>
      <c r="FCM665" s="163"/>
      <c r="FCN665" s="163"/>
      <c r="FCO665" s="163"/>
      <c r="FCP665" s="163"/>
      <c r="FCQ665" s="163"/>
      <c r="FCR665" s="163"/>
      <c r="FCS665" s="163"/>
      <c r="FCT665" s="163"/>
      <c r="FCU665" s="163"/>
      <c r="FCV665" s="163"/>
      <c r="FCW665" s="163"/>
      <c r="FCX665" s="163"/>
      <c r="FCY665" s="163"/>
      <c r="FCZ665" s="163"/>
      <c r="FDA665" s="163"/>
      <c r="FDB665" s="163"/>
      <c r="FDC665" s="163"/>
      <c r="FDD665" s="163"/>
      <c r="FDE665" s="163"/>
      <c r="FDF665" s="163"/>
      <c r="FDG665" s="163"/>
      <c r="FDH665" s="163"/>
      <c r="FDI665" s="163"/>
      <c r="FDJ665" s="163"/>
      <c r="FDK665" s="163"/>
      <c r="FDL665" s="163"/>
      <c r="FDM665" s="163"/>
      <c r="FDN665" s="163"/>
      <c r="FDO665" s="163"/>
      <c r="FDP665" s="163"/>
      <c r="FDQ665" s="163"/>
      <c r="FDR665" s="163"/>
      <c r="FDS665" s="163"/>
      <c r="FDT665" s="163"/>
      <c r="FDU665" s="163"/>
      <c r="FDV665" s="163"/>
      <c r="FDW665" s="163"/>
      <c r="FDX665" s="163"/>
      <c r="FDY665" s="163"/>
      <c r="FDZ665" s="163"/>
      <c r="FEA665" s="163"/>
      <c r="FEB665" s="163"/>
      <c r="FEC665" s="163"/>
      <c r="FED665" s="163"/>
      <c r="FEE665" s="163"/>
      <c r="FEF665" s="163"/>
      <c r="FEG665" s="163"/>
      <c r="FEH665" s="163"/>
      <c r="FEI665" s="163"/>
      <c r="FEJ665" s="163"/>
      <c r="FEK665" s="163"/>
      <c r="FEL665" s="163"/>
      <c r="FEM665" s="163"/>
      <c r="FEN665" s="163"/>
      <c r="FEO665" s="163"/>
      <c r="FEP665" s="163"/>
      <c r="FEQ665" s="163"/>
      <c r="FER665" s="163"/>
      <c r="FES665" s="163"/>
      <c r="FET665" s="163"/>
      <c r="FEU665" s="163"/>
      <c r="FEV665" s="163"/>
      <c r="FEW665" s="163"/>
      <c r="FEX665" s="163"/>
      <c r="FEY665" s="163"/>
      <c r="FEZ665" s="163"/>
      <c r="FFA665" s="163"/>
      <c r="FFB665" s="163"/>
      <c r="FFC665" s="163"/>
      <c r="FFD665" s="163"/>
      <c r="FFE665" s="163"/>
      <c r="FFF665" s="163"/>
      <c r="FFG665" s="163"/>
      <c r="FFH665" s="163"/>
      <c r="FFI665" s="163"/>
      <c r="FFJ665" s="163"/>
      <c r="FFK665" s="163"/>
      <c r="FFL665" s="163"/>
      <c r="FFM665" s="163"/>
      <c r="FFN665" s="163"/>
      <c r="FFO665" s="163"/>
      <c r="FFP665" s="163"/>
      <c r="FFQ665" s="163"/>
      <c r="FFR665" s="163"/>
      <c r="FFS665" s="163"/>
      <c r="FFT665" s="163"/>
      <c r="FFU665" s="163"/>
      <c r="FFV665" s="163"/>
      <c r="FFW665" s="163"/>
      <c r="FFX665" s="163"/>
      <c r="FFY665" s="163"/>
      <c r="FFZ665" s="163"/>
      <c r="FGA665" s="163"/>
      <c r="FGB665" s="163"/>
      <c r="FGC665" s="163"/>
      <c r="FGD665" s="163"/>
      <c r="FGE665" s="163"/>
      <c r="FGF665" s="163"/>
      <c r="FGG665" s="163"/>
      <c r="FGH665" s="163"/>
      <c r="FGI665" s="163"/>
      <c r="FGJ665" s="163"/>
      <c r="FGK665" s="163"/>
      <c r="FGL665" s="163"/>
      <c r="FGM665" s="163"/>
      <c r="FGN665" s="163"/>
      <c r="FGO665" s="163"/>
      <c r="FGP665" s="163"/>
      <c r="FGQ665" s="163"/>
      <c r="FGR665" s="163"/>
      <c r="FGS665" s="163"/>
      <c r="FGT665" s="163"/>
      <c r="FGU665" s="163"/>
      <c r="FGV665" s="163"/>
      <c r="FGW665" s="163"/>
      <c r="FGX665" s="163"/>
      <c r="FGY665" s="163"/>
      <c r="FGZ665" s="163"/>
      <c r="FHA665" s="163"/>
      <c r="FHB665" s="163"/>
      <c r="FHC665" s="163"/>
      <c r="FHD665" s="163"/>
      <c r="FHE665" s="163"/>
      <c r="FHF665" s="163"/>
      <c r="FHG665" s="163"/>
      <c r="FHH665" s="163"/>
      <c r="FHI665" s="163"/>
      <c r="FHJ665" s="163"/>
      <c r="FHK665" s="163"/>
      <c r="FHL665" s="163"/>
      <c r="FHM665" s="163"/>
      <c r="FHN665" s="163"/>
      <c r="FHO665" s="163"/>
      <c r="FHP665" s="163"/>
      <c r="FHQ665" s="163"/>
      <c r="FHR665" s="163"/>
      <c r="FHS665" s="163"/>
      <c r="FHT665" s="163"/>
      <c r="FHU665" s="163"/>
      <c r="FHV665" s="163"/>
      <c r="FHW665" s="163"/>
      <c r="FHX665" s="163"/>
      <c r="FHY665" s="163"/>
      <c r="FHZ665" s="163"/>
      <c r="FIA665" s="163"/>
      <c r="FIB665" s="163"/>
      <c r="FIC665" s="163"/>
      <c r="FID665" s="163"/>
      <c r="FIE665" s="163"/>
      <c r="FIF665" s="163"/>
      <c r="FIG665" s="163"/>
      <c r="FIH665" s="163"/>
      <c r="FII665" s="163"/>
      <c r="FIJ665" s="163"/>
      <c r="FIK665" s="163"/>
      <c r="FIL665" s="163"/>
      <c r="FIM665" s="163"/>
      <c r="FIN665" s="163"/>
      <c r="FIO665" s="163"/>
      <c r="FIP665" s="163"/>
      <c r="FIQ665" s="163"/>
      <c r="FIR665" s="163"/>
      <c r="FIS665" s="163"/>
      <c r="FIT665" s="163"/>
      <c r="FIU665" s="163"/>
      <c r="FIV665" s="163"/>
      <c r="FIW665" s="163"/>
      <c r="FIX665" s="163"/>
      <c r="FIY665" s="163"/>
      <c r="FIZ665" s="163"/>
      <c r="FJA665" s="163"/>
      <c r="FJB665" s="163"/>
      <c r="FJC665" s="163"/>
      <c r="FJD665" s="163"/>
      <c r="FJE665" s="163"/>
      <c r="FJF665" s="163"/>
      <c r="FJG665" s="163"/>
      <c r="FJH665" s="163"/>
      <c r="FJI665" s="163"/>
      <c r="FJJ665" s="163"/>
      <c r="FJK665" s="163"/>
      <c r="FJL665" s="163"/>
      <c r="FJM665" s="163"/>
      <c r="FJN665" s="163"/>
      <c r="FJO665" s="163"/>
      <c r="FJP665" s="163"/>
      <c r="FJQ665" s="163"/>
      <c r="FJR665" s="163"/>
      <c r="FJS665" s="163"/>
      <c r="FJT665" s="163"/>
      <c r="FJU665" s="163"/>
      <c r="FJV665" s="163"/>
      <c r="FJW665" s="163"/>
      <c r="FJX665" s="163"/>
      <c r="FJY665" s="163"/>
      <c r="FJZ665" s="163"/>
      <c r="FKA665" s="163"/>
      <c r="FKB665" s="163"/>
      <c r="FKC665" s="163"/>
      <c r="FKD665" s="163"/>
      <c r="FKE665" s="163"/>
      <c r="FKF665" s="163"/>
      <c r="FKG665" s="163"/>
      <c r="FKH665" s="163"/>
      <c r="FKI665" s="163"/>
      <c r="FKJ665" s="163"/>
      <c r="FKK665" s="163"/>
      <c r="FKL665" s="163"/>
      <c r="FKM665" s="163"/>
      <c r="FKN665" s="163"/>
      <c r="FKO665" s="163"/>
      <c r="FKP665" s="163"/>
      <c r="FKQ665" s="163"/>
      <c r="FKR665" s="163"/>
      <c r="FKS665" s="163"/>
      <c r="FKT665" s="163"/>
      <c r="FKU665" s="163"/>
      <c r="FKV665" s="163"/>
      <c r="FKW665" s="163"/>
      <c r="FKX665" s="163"/>
      <c r="FKY665" s="163"/>
      <c r="FKZ665" s="163"/>
      <c r="FLA665" s="163"/>
      <c r="FLB665" s="163"/>
      <c r="FLC665" s="163"/>
      <c r="FLD665" s="163"/>
      <c r="FLE665" s="163"/>
      <c r="FLF665" s="163"/>
      <c r="FLG665" s="163"/>
      <c r="FLH665" s="163"/>
      <c r="FLI665" s="163"/>
      <c r="FLJ665" s="163"/>
      <c r="FLK665" s="163"/>
      <c r="FLL665" s="163"/>
      <c r="FLM665" s="163"/>
      <c r="FLN665" s="163"/>
      <c r="FLO665" s="163"/>
      <c r="FLP665" s="163"/>
      <c r="FLQ665" s="163"/>
      <c r="FLR665" s="163"/>
      <c r="FLS665" s="163"/>
      <c r="FLT665" s="163"/>
      <c r="FLU665" s="163"/>
      <c r="FLV665" s="163"/>
      <c r="FLW665" s="163"/>
      <c r="FLX665" s="163"/>
      <c r="FLY665" s="163"/>
      <c r="FLZ665" s="163"/>
      <c r="FMA665" s="163"/>
      <c r="FMB665" s="163"/>
      <c r="FMC665" s="163"/>
      <c r="FMD665" s="163"/>
      <c r="FME665" s="163"/>
      <c r="FMF665" s="163"/>
      <c r="FMG665" s="163"/>
      <c r="FMH665" s="163"/>
      <c r="FMI665" s="163"/>
      <c r="FMJ665" s="163"/>
      <c r="FMK665" s="163"/>
      <c r="FML665" s="163"/>
      <c r="FMM665" s="163"/>
      <c r="FMN665" s="163"/>
      <c r="FMO665" s="163"/>
      <c r="FMP665" s="163"/>
      <c r="FMQ665" s="163"/>
      <c r="FMR665" s="163"/>
      <c r="FMS665" s="163"/>
      <c r="FMT665" s="163"/>
      <c r="FMU665" s="163"/>
      <c r="FMV665" s="163"/>
      <c r="FMW665" s="163"/>
      <c r="FMX665" s="163"/>
      <c r="FMY665" s="163"/>
      <c r="FMZ665" s="163"/>
      <c r="FNA665" s="163"/>
      <c r="FNB665" s="163"/>
      <c r="FNC665" s="163"/>
      <c r="FND665" s="163"/>
      <c r="FNE665" s="163"/>
      <c r="FNF665" s="163"/>
      <c r="FNG665" s="163"/>
      <c r="FNH665" s="163"/>
      <c r="FNI665" s="163"/>
      <c r="FNJ665" s="163"/>
      <c r="FNK665" s="163"/>
      <c r="FNL665" s="163"/>
      <c r="FNM665" s="163"/>
      <c r="FNN665" s="163"/>
      <c r="FNO665" s="163"/>
      <c r="FNP665" s="163"/>
      <c r="FNQ665" s="163"/>
      <c r="FNR665" s="163"/>
      <c r="FNS665" s="163"/>
      <c r="FNT665" s="163"/>
      <c r="FNU665" s="163"/>
      <c r="FNV665" s="163"/>
      <c r="FNW665" s="163"/>
      <c r="FNX665" s="163"/>
      <c r="FNY665" s="163"/>
      <c r="FNZ665" s="163"/>
      <c r="FOA665" s="163"/>
      <c r="FOB665" s="163"/>
      <c r="FOC665" s="163"/>
      <c r="FOD665" s="163"/>
      <c r="FOE665" s="163"/>
      <c r="FOF665" s="163"/>
      <c r="FOG665" s="163"/>
      <c r="FOH665" s="163"/>
      <c r="FOI665" s="163"/>
      <c r="FOJ665" s="163"/>
      <c r="FOK665" s="163"/>
      <c r="FOL665" s="163"/>
      <c r="FOM665" s="163"/>
      <c r="FON665" s="163"/>
      <c r="FOO665" s="163"/>
      <c r="FOP665" s="163"/>
      <c r="FOQ665" s="163"/>
      <c r="FOR665" s="163"/>
      <c r="FOS665" s="163"/>
      <c r="FOT665" s="163"/>
      <c r="FOU665" s="163"/>
      <c r="FOV665" s="163"/>
      <c r="FOW665" s="163"/>
      <c r="FOX665" s="163"/>
      <c r="FOY665" s="163"/>
      <c r="FOZ665" s="163"/>
      <c r="FPA665" s="163"/>
      <c r="FPB665" s="163"/>
      <c r="FPC665" s="163"/>
      <c r="FPD665" s="163"/>
      <c r="FPE665" s="163"/>
      <c r="FPF665" s="163"/>
      <c r="FPG665" s="163"/>
      <c r="FPH665" s="163"/>
      <c r="FPI665" s="163"/>
      <c r="FPJ665" s="163"/>
      <c r="FPK665" s="163"/>
      <c r="FPL665" s="163"/>
      <c r="FPM665" s="163"/>
      <c r="FPN665" s="163"/>
      <c r="FPO665" s="163"/>
      <c r="FPP665" s="163"/>
      <c r="FPQ665" s="163"/>
      <c r="FPR665" s="163"/>
      <c r="FPS665" s="163"/>
      <c r="FPT665" s="163"/>
      <c r="FPU665" s="163"/>
      <c r="FPV665" s="163"/>
      <c r="FPW665" s="163"/>
      <c r="FPX665" s="163"/>
      <c r="FPY665" s="163"/>
      <c r="FPZ665" s="163"/>
      <c r="FQA665" s="163"/>
      <c r="FQB665" s="163"/>
      <c r="FQC665" s="163"/>
      <c r="FQD665" s="163"/>
      <c r="FQE665" s="163"/>
      <c r="FQF665" s="163"/>
      <c r="FQG665" s="163"/>
      <c r="FQH665" s="163"/>
      <c r="FQI665" s="163"/>
      <c r="FQJ665" s="163"/>
      <c r="FQK665" s="163"/>
      <c r="FQL665" s="163"/>
      <c r="FQM665" s="163"/>
      <c r="FQN665" s="163"/>
      <c r="FQO665" s="163"/>
      <c r="FQP665" s="163"/>
      <c r="FQQ665" s="163"/>
      <c r="FQR665" s="163"/>
      <c r="FQS665" s="163"/>
      <c r="FQT665" s="163"/>
      <c r="FQU665" s="163"/>
      <c r="FQV665" s="163"/>
      <c r="FQW665" s="163"/>
      <c r="FQX665" s="163"/>
      <c r="FQY665" s="163"/>
      <c r="FQZ665" s="163"/>
      <c r="FRA665" s="163"/>
      <c r="FRB665" s="163"/>
      <c r="FRC665" s="163"/>
      <c r="FRD665" s="163"/>
      <c r="FRE665" s="163"/>
      <c r="FRF665" s="163"/>
      <c r="FRG665" s="163"/>
      <c r="FRH665" s="163"/>
      <c r="FRI665" s="163"/>
      <c r="FRJ665" s="163"/>
      <c r="FRK665" s="163"/>
      <c r="FRL665" s="163"/>
      <c r="FRM665" s="163"/>
      <c r="FRN665" s="163"/>
      <c r="FRO665" s="163"/>
      <c r="FRP665" s="163"/>
      <c r="FRQ665" s="163"/>
      <c r="FRR665" s="163"/>
      <c r="FRS665" s="163"/>
      <c r="FRT665" s="163"/>
      <c r="FRU665" s="163"/>
      <c r="FRV665" s="163"/>
      <c r="FRW665" s="163"/>
      <c r="FRX665" s="163"/>
      <c r="FRY665" s="163"/>
      <c r="FRZ665" s="163"/>
      <c r="FSA665" s="163"/>
      <c r="FSB665" s="163"/>
      <c r="FSC665" s="163"/>
      <c r="FSD665" s="163"/>
      <c r="FSE665" s="163"/>
      <c r="FSF665" s="163"/>
      <c r="FSG665" s="163"/>
      <c r="FSH665" s="163"/>
      <c r="FSI665" s="163"/>
      <c r="FSJ665" s="163"/>
      <c r="FSK665" s="163"/>
      <c r="FSL665" s="163"/>
      <c r="FSM665" s="163"/>
      <c r="FSN665" s="163"/>
      <c r="FSO665" s="163"/>
      <c r="FSP665" s="163"/>
      <c r="FSQ665" s="163"/>
      <c r="FSR665" s="163"/>
      <c r="FSS665" s="163"/>
      <c r="FST665" s="163"/>
      <c r="FSU665" s="163"/>
      <c r="FSV665" s="163"/>
      <c r="FSW665" s="163"/>
      <c r="FSX665" s="163"/>
      <c r="FSY665" s="163"/>
      <c r="FSZ665" s="163"/>
      <c r="FTA665" s="163"/>
      <c r="FTB665" s="163"/>
      <c r="FTC665" s="163"/>
      <c r="FTD665" s="163"/>
      <c r="FTE665" s="163"/>
      <c r="FTF665" s="163"/>
      <c r="FTG665" s="163"/>
      <c r="FTH665" s="163"/>
      <c r="FTI665" s="163"/>
      <c r="FTJ665" s="163"/>
      <c r="FTK665" s="163"/>
      <c r="FTL665" s="163"/>
      <c r="FTM665" s="163"/>
      <c r="FTN665" s="163"/>
      <c r="FTO665" s="163"/>
      <c r="FTP665" s="163"/>
      <c r="FTQ665" s="163"/>
      <c r="FTR665" s="163"/>
      <c r="FTS665" s="163"/>
      <c r="FTT665" s="163"/>
      <c r="FTU665" s="163"/>
      <c r="FTV665" s="163"/>
      <c r="FTW665" s="163"/>
      <c r="FTX665" s="163"/>
      <c r="FTY665" s="163"/>
      <c r="FTZ665" s="163"/>
      <c r="FUA665" s="163"/>
      <c r="FUB665" s="163"/>
      <c r="FUC665" s="163"/>
      <c r="FUD665" s="163"/>
      <c r="FUE665" s="163"/>
      <c r="FUF665" s="163"/>
      <c r="FUG665" s="163"/>
      <c r="FUH665" s="163"/>
      <c r="FUI665" s="163"/>
      <c r="FUJ665" s="163"/>
      <c r="FUK665" s="163"/>
      <c r="FUL665" s="163"/>
      <c r="FUM665" s="163"/>
      <c r="FUN665" s="163"/>
      <c r="FUO665" s="163"/>
      <c r="FUP665" s="163"/>
      <c r="FUQ665" s="163"/>
      <c r="FUR665" s="163"/>
      <c r="FUS665" s="163"/>
      <c r="FUT665" s="163"/>
      <c r="FUU665" s="163"/>
      <c r="FUV665" s="163"/>
      <c r="FUW665" s="163"/>
      <c r="FUX665" s="163"/>
      <c r="FUY665" s="163"/>
      <c r="FUZ665" s="163"/>
      <c r="FVA665" s="163"/>
      <c r="FVB665" s="163"/>
      <c r="FVC665" s="163"/>
      <c r="FVD665" s="163"/>
      <c r="FVE665" s="163"/>
      <c r="FVF665" s="163"/>
      <c r="FVG665" s="163"/>
      <c r="FVH665" s="163"/>
      <c r="FVI665" s="163"/>
      <c r="FVJ665" s="163"/>
      <c r="FVK665" s="163"/>
      <c r="FVL665" s="163"/>
      <c r="FVM665" s="163"/>
      <c r="FVN665" s="163"/>
      <c r="FVO665" s="163"/>
      <c r="FVP665" s="163"/>
      <c r="FVQ665" s="163"/>
      <c r="FVR665" s="163"/>
      <c r="FVS665" s="163"/>
      <c r="FVT665" s="163"/>
      <c r="FVU665" s="163"/>
      <c r="FVV665" s="163"/>
      <c r="FVW665" s="163"/>
      <c r="FVX665" s="163"/>
      <c r="FVY665" s="163"/>
      <c r="FVZ665" s="163"/>
      <c r="FWA665" s="163"/>
      <c r="FWB665" s="163"/>
      <c r="FWC665" s="163"/>
      <c r="FWD665" s="163"/>
      <c r="FWE665" s="163"/>
      <c r="FWF665" s="163"/>
      <c r="FWG665" s="163"/>
      <c r="FWH665" s="163"/>
      <c r="FWI665" s="163"/>
      <c r="FWJ665" s="163"/>
      <c r="FWK665" s="163"/>
      <c r="FWL665" s="163"/>
      <c r="FWM665" s="163"/>
      <c r="FWN665" s="163"/>
      <c r="FWO665" s="163"/>
      <c r="FWP665" s="163"/>
      <c r="FWQ665" s="163"/>
      <c r="FWR665" s="163"/>
      <c r="FWS665" s="163"/>
      <c r="FWT665" s="163"/>
      <c r="FWU665" s="163"/>
      <c r="FWV665" s="163"/>
      <c r="FWW665" s="163"/>
      <c r="FWX665" s="163"/>
      <c r="FWY665" s="163"/>
      <c r="FWZ665" s="163"/>
      <c r="FXA665" s="163"/>
      <c r="FXB665" s="163"/>
      <c r="FXC665" s="163"/>
      <c r="FXD665" s="163"/>
      <c r="FXE665" s="163"/>
      <c r="FXF665" s="163"/>
      <c r="FXG665" s="163"/>
      <c r="FXH665" s="163"/>
      <c r="FXI665" s="163"/>
      <c r="FXJ665" s="163"/>
      <c r="FXK665" s="163"/>
      <c r="FXL665" s="163"/>
      <c r="FXM665" s="163"/>
      <c r="FXN665" s="163"/>
      <c r="FXO665" s="163"/>
      <c r="FXP665" s="163"/>
      <c r="FXQ665" s="163"/>
      <c r="FXR665" s="163"/>
      <c r="FXS665" s="163"/>
      <c r="FXT665" s="163"/>
      <c r="FXU665" s="163"/>
      <c r="FXV665" s="163"/>
      <c r="FXW665" s="163"/>
      <c r="FXX665" s="163"/>
      <c r="FXY665" s="163"/>
      <c r="FXZ665" s="163"/>
      <c r="FYA665" s="163"/>
      <c r="FYB665" s="163"/>
      <c r="FYC665" s="163"/>
      <c r="FYD665" s="163"/>
      <c r="FYE665" s="163"/>
      <c r="FYF665" s="163"/>
      <c r="FYG665" s="163"/>
      <c r="FYH665" s="163"/>
      <c r="FYI665" s="163"/>
      <c r="FYJ665" s="163"/>
      <c r="FYK665" s="163"/>
      <c r="FYL665" s="163"/>
      <c r="FYM665" s="163"/>
      <c r="FYN665" s="163"/>
      <c r="FYO665" s="163"/>
      <c r="FYP665" s="163"/>
      <c r="FYQ665" s="163"/>
      <c r="FYR665" s="163"/>
      <c r="FYS665" s="163"/>
      <c r="FYT665" s="163"/>
      <c r="FYU665" s="163"/>
      <c r="FYV665" s="163"/>
      <c r="FYW665" s="163"/>
      <c r="FYX665" s="163"/>
      <c r="FYY665" s="163"/>
      <c r="FYZ665" s="163"/>
      <c r="FZA665" s="163"/>
      <c r="FZB665" s="163"/>
      <c r="FZC665" s="163"/>
      <c r="FZD665" s="163"/>
      <c r="FZE665" s="163"/>
      <c r="FZF665" s="163"/>
      <c r="FZG665" s="163"/>
      <c r="FZH665" s="163"/>
      <c r="FZI665" s="163"/>
      <c r="FZJ665" s="163"/>
      <c r="FZK665" s="163"/>
      <c r="FZL665" s="163"/>
      <c r="FZM665" s="163"/>
      <c r="FZN665" s="163"/>
      <c r="FZO665" s="163"/>
      <c r="FZP665" s="163"/>
      <c r="FZQ665" s="163"/>
      <c r="FZR665" s="163"/>
      <c r="FZS665" s="163"/>
      <c r="FZT665" s="163"/>
      <c r="FZU665" s="163"/>
      <c r="FZV665" s="163"/>
      <c r="FZW665" s="163"/>
      <c r="FZX665" s="163"/>
      <c r="FZY665" s="163"/>
      <c r="FZZ665" s="163"/>
      <c r="GAA665" s="163"/>
      <c r="GAB665" s="163"/>
      <c r="GAC665" s="163"/>
      <c r="GAD665" s="163"/>
      <c r="GAE665" s="163"/>
      <c r="GAF665" s="163"/>
      <c r="GAG665" s="163"/>
      <c r="GAH665" s="163"/>
      <c r="GAI665" s="163"/>
      <c r="GAJ665" s="163"/>
      <c r="GAK665" s="163"/>
      <c r="GAL665" s="163"/>
      <c r="GAM665" s="163"/>
      <c r="GAN665" s="163"/>
      <c r="GAO665" s="163"/>
      <c r="GAP665" s="163"/>
      <c r="GAQ665" s="163"/>
      <c r="GAR665" s="163"/>
      <c r="GAS665" s="163"/>
      <c r="GAT665" s="163"/>
      <c r="GAU665" s="163"/>
      <c r="GAV665" s="163"/>
      <c r="GAW665" s="163"/>
      <c r="GAX665" s="163"/>
      <c r="GAY665" s="163"/>
      <c r="GAZ665" s="163"/>
      <c r="GBA665" s="163"/>
      <c r="GBB665" s="163"/>
      <c r="GBC665" s="163"/>
      <c r="GBD665" s="163"/>
      <c r="GBE665" s="163"/>
      <c r="GBF665" s="163"/>
      <c r="GBG665" s="163"/>
      <c r="GBH665" s="163"/>
      <c r="GBI665" s="163"/>
      <c r="GBJ665" s="163"/>
      <c r="GBK665" s="163"/>
      <c r="GBL665" s="163"/>
      <c r="GBM665" s="163"/>
      <c r="GBN665" s="163"/>
      <c r="GBO665" s="163"/>
      <c r="GBP665" s="163"/>
      <c r="GBQ665" s="163"/>
      <c r="GBR665" s="163"/>
      <c r="GBS665" s="163"/>
      <c r="GBT665" s="163"/>
      <c r="GBU665" s="163"/>
      <c r="GBV665" s="163"/>
      <c r="GBW665" s="163"/>
      <c r="GBX665" s="163"/>
      <c r="GBY665" s="163"/>
      <c r="GBZ665" s="163"/>
      <c r="GCA665" s="163"/>
      <c r="GCB665" s="163"/>
      <c r="GCC665" s="163"/>
      <c r="GCD665" s="163"/>
      <c r="GCE665" s="163"/>
      <c r="GCF665" s="163"/>
      <c r="GCG665" s="163"/>
      <c r="GCH665" s="163"/>
      <c r="GCI665" s="163"/>
      <c r="GCJ665" s="163"/>
      <c r="GCK665" s="163"/>
      <c r="GCL665" s="163"/>
      <c r="GCM665" s="163"/>
      <c r="GCN665" s="163"/>
      <c r="GCO665" s="163"/>
      <c r="GCP665" s="163"/>
      <c r="GCQ665" s="163"/>
      <c r="GCR665" s="163"/>
      <c r="GCS665" s="163"/>
      <c r="GCT665" s="163"/>
      <c r="GCU665" s="163"/>
      <c r="GCV665" s="163"/>
      <c r="GCW665" s="163"/>
      <c r="GCX665" s="163"/>
      <c r="GCY665" s="163"/>
      <c r="GCZ665" s="163"/>
      <c r="GDA665" s="163"/>
      <c r="GDB665" s="163"/>
      <c r="GDC665" s="163"/>
      <c r="GDD665" s="163"/>
      <c r="GDE665" s="163"/>
      <c r="GDF665" s="163"/>
      <c r="GDG665" s="163"/>
      <c r="GDH665" s="163"/>
      <c r="GDI665" s="163"/>
      <c r="GDJ665" s="163"/>
      <c r="GDK665" s="163"/>
      <c r="GDL665" s="163"/>
      <c r="GDM665" s="163"/>
      <c r="GDN665" s="163"/>
      <c r="GDO665" s="163"/>
      <c r="GDP665" s="163"/>
      <c r="GDQ665" s="163"/>
      <c r="GDR665" s="163"/>
      <c r="GDS665" s="163"/>
      <c r="GDT665" s="163"/>
      <c r="GDU665" s="163"/>
      <c r="GDV665" s="163"/>
      <c r="GDW665" s="163"/>
      <c r="GDX665" s="163"/>
      <c r="GDY665" s="163"/>
      <c r="GDZ665" s="163"/>
      <c r="GEA665" s="163"/>
      <c r="GEB665" s="163"/>
      <c r="GEC665" s="163"/>
      <c r="GED665" s="163"/>
      <c r="GEE665" s="163"/>
      <c r="GEF665" s="163"/>
      <c r="GEG665" s="163"/>
      <c r="GEH665" s="163"/>
      <c r="GEI665" s="163"/>
      <c r="GEJ665" s="163"/>
      <c r="GEK665" s="163"/>
      <c r="GEL665" s="163"/>
      <c r="GEM665" s="163"/>
      <c r="GEN665" s="163"/>
      <c r="GEO665" s="163"/>
      <c r="GEP665" s="163"/>
      <c r="GEQ665" s="163"/>
      <c r="GER665" s="163"/>
      <c r="GES665" s="163"/>
      <c r="GET665" s="163"/>
      <c r="GEU665" s="163"/>
      <c r="GEV665" s="163"/>
      <c r="GEW665" s="163"/>
      <c r="GEX665" s="163"/>
      <c r="GEY665" s="163"/>
      <c r="GEZ665" s="163"/>
      <c r="GFA665" s="163"/>
      <c r="GFB665" s="163"/>
      <c r="GFC665" s="163"/>
      <c r="GFD665" s="163"/>
      <c r="GFE665" s="163"/>
      <c r="GFF665" s="163"/>
      <c r="GFG665" s="163"/>
      <c r="GFH665" s="163"/>
      <c r="GFI665" s="163"/>
      <c r="GFJ665" s="163"/>
      <c r="GFK665" s="163"/>
      <c r="GFL665" s="163"/>
      <c r="GFM665" s="163"/>
      <c r="GFN665" s="163"/>
      <c r="GFO665" s="163"/>
      <c r="GFP665" s="163"/>
      <c r="GFQ665" s="163"/>
      <c r="GFR665" s="163"/>
      <c r="GFS665" s="163"/>
      <c r="GFT665" s="163"/>
      <c r="GFU665" s="163"/>
      <c r="GFV665" s="163"/>
      <c r="GFW665" s="163"/>
      <c r="GFX665" s="163"/>
      <c r="GFY665" s="163"/>
      <c r="GFZ665" s="163"/>
      <c r="GGA665" s="163"/>
      <c r="GGB665" s="163"/>
      <c r="GGC665" s="163"/>
      <c r="GGD665" s="163"/>
      <c r="GGE665" s="163"/>
      <c r="GGF665" s="163"/>
      <c r="GGG665" s="163"/>
      <c r="GGH665" s="163"/>
      <c r="GGI665" s="163"/>
      <c r="GGJ665" s="163"/>
      <c r="GGK665" s="163"/>
      <c r="GGL665" s="163"/>
      <c r="GGM665" s="163"/>
      <c r="GGN665" s="163"/>
      <c r="GGO665" s="163"/>
      <c r="GGP665" s="163"/>
      <c r="GGQ665" s="163"/>
      <c r="GGR665" s="163"/>
      <c r="GGS665" s="163"/>
      <c r="GGT665" s="163"/>
      <c r="GGU665" s="163"/>
      <c r="GGV665" s="163"/>
      <c r="GGW665" s="163"/>
      <c r="GGX665" s="163"/>
      <c r="GGY665" s="163"/>
      <c r="GGZ665" s="163"/>
      <c r="GHA665" s="163"/>
      <c r="GHB665" s="163"/>
      <c r="GHC665" s="163"/>
      <c r="GHD665" s="163"/>
      <c r="GHE665" s="163"/>
      <c r="GHF665" s="163"/>
      <c r="GHG665" s="163"/>
      <c r="GHH665" s="163"/>
      <c r="GHI665" s="163"/>
      <c r="GHJ665" s="163"/>
      <c r="GHK665" s="163"/>
      <c r="GHL665" s="163"/>
      <c r="GHM665" s="163"/>
      <c r="GHN665" s="163"/>
      <c r="GHO665" s="163"/>
      <c r="GHP665" s="163"/>
      <c r="GHQ665" s="163"/>
      <c r="GHR665" s="163"/>
      <c r="GHS665" s="163"/>
      <c r="GHT665" s="163"/>
      <c r="GHU665" s="163"/>
      <c r="GHV665" s="163"/>
      <c r="GHW665" s="163"/>
      <c r="GHX665" s="163"/>
      <c r="GHY665" s="163"/>
      <c r="GHZ665" s="163"/>
      <c r="GIA665" s="163"/>
      <c r="GIB665" s="163"/>
      <c r="GIC665" s="163"/>
      <c r="GID665" s="163"/>
      <c r="GIE665" s="163"/>
      <c r="GIF665" s="163"/>
      <c r="GIG665" s="163"/>
      <c r="GIH665" s="163"/>
      <c r="GII665" s="163"/>
      <c r="GIJ665" s="163"/>
      <c r="GIK665" s="163"/>
      <c r="GIL665" s="163"/>
      <c r="GIM665" s="163"/>
      <c r="GIN665" s="163"/>
      <c r="GIO665" s="163"/>
      <c r="GIP665" s="163"/>
      <c r="GIQ665" s="163"/>
      <c r="GIR665" s="163"/>
      <c r="GIS665" s="163"/>
      <c r="GIT665" s="163"/>
      <c r="GIU665" s="163"/>
      <c r="GIV665" s="163"/>
      <c r="GIW665" s="163"/>
      <c r="GIX665" s="163"/>
      <c r="GIY665" s="163"/>
      <c r="GIZ665" s="163"/>
      <c r="GJA665" s="163"/>
      <c r="GJB665" s="163"/>
      <c r="GJC665" s="163"/>
      <c r="GJD665" s="163"/>
      <c r="GJE665" s="163"/>
      <c r="GJF665" s="163"/>
      <c r="GJG665" s="163"/>
      <c r="GJH665" s="163"/>
      <c r="GJI665" s="163"/>
      <c r="GJJ665" s="163"/>
      <c r="GJK665" s="163"/>
      <c r="GJL665" s="163"/>
      <c r="GJM665" s="163"/>
      <c r="GJN665" s="163"/>
      <c r="GJO665" s="163"/>
      <c r="GJP665" s="163"/>
      <c r="GJQ665" s="163"/>
      <c r="GJR665" s="163"/>
      <c r="GJS665" s="163"/>
      <c r="GJT665" s="163"/>
      <c r="GJU665" s="163"/>
      <c r="GJV665" s="163"/>
      <c r="GJW665" s="163"/>
      <c r="GJX665" s="163"/>
      <c r="GJY665" s="163"/>
      <c r="GJZ665" s="163"/>
      <c r="GKA665" s="163"/>
      <c r="GKB665" s="163"/>
      <c r="GKC665" s="163"/>
      <c r="GKD665" s="163"/>
      <c r="GKE665" s="163"/>
      <c r="GKF665" s="163"/>
      <c r="GKG665" s="163"/>
      <c r="GKH665" s="163"/>
      <c r="GKI665" s="163"/>
      <c r="GKJ665" s="163"/>
      <c r="GKK665" s="163"/>
      <c r="GKL665" s="163"/>
      <c r="GKM665" s="163"/>
      <c r="GKN665" s="163"/>
      <c r="GKO665" s="163"/>
      <c r="GKP665" s="163"/>
      <c r="GKQ665" s="163"/>
      <c r="GKR665" s="163"/>
      <c r="GKS665" s="163"/>
      <c r="GKT665" s="163"/>
      <c r="GKU665" s="163"/>
      <c r="GKV665" s="163"/>
      <c r="GKW665" s="163"/>
      <c r="GKX665" s="163"/>
      <c r="GKY665" s="163"/>
      <c r="GKZ665" s="163"/>
      <c r="GLA665" s="163"/>
      <c r="GLB665" s="163"/>
      <c r="GLC665" s="163"/>
      <c r="GLD665" s="163"/>
      <c r="GLE665" s="163"/>
      <c r="GLF665" s="163"/>
      <c r="GLG665" s="163"/>
      <c r="GLH665" s="163"/>
      <c r="GLI665" s="163"/>
      <c r="GLJ665" s="163"/>
      <c r="GLK665" s="163"/>
      <c r="GLL665" s="163"/>
      <c r="GLM665" s="163"/>
      <c r="GLN665" s="163"/>
      <c r="GLO665" s="163"/>
      <c r="GLP665" s="163"/>
      <c r="GLQ665" s="163"/>
      <c r="GLR665" s="163"/>
      <c r="GLS665" s="163"/>
      <c r="GLT665" s="163"/>
      <c r="GLU665" s="163"/>
      <c r="GLV665" s="163"/>
      <c r="GLW665" s="163"/>
      <c r="GLX665" s="163"/>
      <c r="GLY665" s="163"/>
      <c r="GLZ665" s="163"/>
      <c r="GMA665" s="163"/>
      <c r="GMB665" s="163"/>
      <c r="GMC665" s="163"/>
      <c r="GMD665" s="163"/>
      <c r="GME665" s="163"/>
      <c r="GMF665" s="163"/>
      <c r="GMG665" s="163"/>
      <c r="GMH665" s="163"/>
      <c r="GMI665" s="163"/>
      <c r="GMJ665" s="163"/>
      <c r="GMK665" s="163"/>
      <c r="GML665" s="163"/>
      <c r="GMM665" s="163"/>
      <c r="GMN665" s="163"/>
      <c r="GMO665" s="163"/>
      <c r="GMP665" s="163"/>
      <c r="GMQ665" s="163"/>
      <c r="GMR665" s="163"/>
      <c r="GMS665" s="163"/>
      <c r="GMT665" s="163"/>
      <c r="GMU665" s="163"/>
      <c r="GMV665" s="163"/>
      <c r="GMW665" s="163"/>
      <c r="GMX665" s="163"/>
      <c r="GMY665" s="163"/>
      <c r="GMZ665" s="163"/>
      <c r="GNA665" s="163"/>
      <c r="GNB665" s="163"/>
      <c r="GNC665" s="163"/>
      <c r="GND665" s="163"/>
      <c r="GNE665" s="163"/>
      <c r="GNF665" s="163"/>
      <c r="GNG665" s="163"/>
      <c r="GNH665" s="163"/>
      <c r="GNI665" s="163"/>
      <c r="GNJ665" s="163"/>
      <c r="GNK665" s="163"/>
      <c r="GNL665" s="163"/>
      <c r="GNM665" s="163"/>
      <c r="GNN665" s="163"/>
      <c r="GNO665" s="163"/>
      <c r="GNP665" s="163"/>
      <c r="GNQ665" s="163"/>
      <c r="GNR665" s="163"/>
      <c r="GNS665" s="163"/>
      <c r="GNT665" s="163"/>
      <c r="GNU665" s="163"/>
      <c r="GNV665" s="163"/>
      <c r="GNW665" s="163"/>
      <c r="GNX665" s="163"/>
      <c r="GNY665" s="163"/>
      <c r="GNZ665" s="163"/>
      <c r="GOA665" s="163"/>
      <c r="GOB665" s="163"/>
      <c r="GOC665" s="163"/>
      <c r="GOD665" s="163"/>
      <c r="GOE665" s="163"/>
      <c r="GOF665" s="163"/>
      <c r="GOG665" s="163"/>
      <c r="GOH665" s="163"/>
      <c r="GOI665" s="163"/>
      <c r="GOJ665" s="163"/>
      <c r="GOK665" s="163"/>
      <c r="GOL665" s="163"/>
      <c r="GOM665" s="163"/>
      <c r="GON665" s="163"/>
      <c r="GOO665" s="163"/>
      <c r="GOP665" s="163"/>
      <c r="GOQ665" s="163"/>
      <c r="GOR665" s="163"/>
      <c r="GOS665" s="163"/>
      <c r="GOT665" s="163"/>
      <c r="GOU665" s="163"/>
      <c r="GOV665" s="163"/>
      <c r="GOW665" s="163"/>
      <c r="GOX665" s="163"/>
      <c r="GOY665" s="163"/>
      <c r="GOZ665" s="163"/>
      <c r="GPA665" s="163"/>
      <c r="GPB665" s="163"/>
      <c r="GPC665" s="163"/>
      <c r="GPD665" s="163"/>
      <c r="GPE665" s="163"/>
      <c r="GPF665" s="163"/>
      <c r="GPG665" s="163"/>
      <c r="GPH665" s="163"/>
      <c r="GPI665" s="163"/>
      <c r="GPJ665" s="163"/>
      <c r="GPK665" s="163"/>
      <c r="GPL665" s="163"/>
      <c r="GPM665" s="163"/>
      <c r="GPN665" s="163"/>
      <c r="GPO665" s="163"/>
      <c r="GPP665" s="163"/>
      <c r="GPQ665" s="163"/>
      <c r="GPR665" s="163"/>
      <c r="GPS665" s="163"/>
      <c r="GPT665" s="163"/>
      <c r="GPU665" s="163"/>
      <c r="GPV665" s="163"/>
      <c r="GPW665" s="163"/>
      <c r="GPX665" s="163"/>
      <c r="GPY665" s="163"/>
      <c r="GPZ665" s="163"/>
      <c r="GQA665" s="163"/>
      <c r="GQB665" s="163"/>
      <c r="GQC665" s="163"/>
      <c r="GQD665" s="163"/>
      <c r="GQE665" s="163"/>
      <c r="GQF665" s="163"/>
      <c r="GQG665" s="163"/>
      <c r="GQH665" s="163"/>
      <c r="GQI665" s="163"/>
      <c r="GQJ665" s="163"/>
      <c r="GQK665" s="163"/>
      <c r="GQL665" s="163"/>
      <c r="GQM665" s="163"/>
      <c r="GQN665" s="163"/>
      <c r="GQO665" s="163"/>
      <c r="GQP665" s="163"/>
      <c r="GQQ665" s="163"/>
      <c r="GQR665" s="163"/>
      <c r="GQS665" s="163"/>
      <c r="GQT665" s="163"/>
      <c r="GQU665" s="163"/>
      <c r="GQV665" s="163"/>
      <c r="GQW665" s="163"/>
      <c r="GQX665" s="163"/>
      <c r="GQY665" s="163"/>
      <c r="GQZ665" s="163"/>
      <c r="GRA665" s="163"/>
      <c r="GRB665" s="163"/>
      <c r="GRC665" s="163"/>
      <c r="GRD665" s="163"/>
      <c r="GRE665" s="163"/>
      <c r="GRF665" s="163"/>
      <c r="GRG665" s="163"/>
      <c r="GRH665" s="163"/>
      <c r="GRI665" s="163"/>
      <c r="GRJ665" s="163"/>
      <c r="GRK665" s="163"/>
      <c r="GRL665" s="163"/>
      <c r="GRM665" s="163"/>
      <c r="GRN665" s="163"/>
      <c r="GRO665" s="163"/>
      <c r="GRP665" s="163"/>
      <c r="GRQ665" s="163"/>
      <c r="GRR665" s="163"/>
      <c r="GRS665" s="163"/>
      <c r="GRT665" s="163"/>
      <c r="GRU665" s="163"/>
      <c r="GRV665" s="163"/>
      <c r="GRW665" s="163"/>
      <c r="GRX665" s="163"/>
      <c r="GRY665" s="163"/>
      <c r="GRZ665" s="163"/>
      <c r="GSA665" s="163"/>
      <c r="GSB665" s="163"/>
      <c r="GSC665" s="163"/>
      <c r="GSD665" s="163"/>
      <c r="GSE665" s="163"/>
      <c r="GSF665" s="163"/>
      <c r="GSG665" s="163"/>
      <c r="GSH665" s="163"/>
      <c r="GSI665" s="163"/>
      <c r="GSJ665" s="163"/>
      <c r="GSK665" s="163"/>
      <c r="GSL665" s="163"/>
      <c r="GSM665" s="163"/>
      <c r="GSN665" s="163"/>
      <c r="GSO665" s="163"/>
      <c r="GSP665" s="163"/>
      <c r="GSQ665" s="163"/>
      <c r="GSR665" s="163"/>
      <c r="GSS665" s="163"/>
      <c r="GST665" s="163"/>
      <c r="GSU665" s="163"/>
      <c r="GSV665" s="163"/>
      <c r="GSW665" s="163"/>
      <c r="GSX665" s="163"/>
      <c r="GSY665" s="163"/>
      <c r="GSZ665" s="163"/>
      <c r="GTA665" s="163"/>
      <c r="GTB665" s="163"/>
      <c r="GTC665" s="163"/>
      <c r="GTD665" s="163"/>
      <c r="GTE665" s="163"/>
      <c r="GTF665" s="163"/>
      <c r="GTG665" s="163"/>
      <c r="GTH665" s="163"/>
      <c r="GTI665" s="163"/>
      <c r="GTJ665" s="163"/>
      <c r="GTK665" s="163"/>
      <c r="GTL665" s="163"/>
      <c r="GTM665" s="163"/>
      <c r="GTN665" s="163"/>
      <c r="GTO665" s="163"/>
      <c r="GTP665" s="163"/>
      <c r="GTQ665" s="163"/>
      <c r="GTR665" s="163"/>
      <c r="GTS665" s="163"/>
      <c r="GTT665" s="163"/>
      <c r="GTU665" s="163"/>
      <c r="GTV665" s="163"/>
      <c r="GTW665" s="163"/>
      <c r="GTX665" s="163"/>
      <c r="GTY665" s="163"/>
      <c r="GTZ665" s="163"/>
      <c r="GUA665" s="163"/>
      <c r="GUB665" s="163"/>
      <c r="GUC665" s="163"/>
      <c r="GUD665" s="163"/>
      <c r="GUE665" s="163"/>
      <c r="GUF665" s="163"/>
      <c r="GUG665" s="163"/>
      <c r="GUH665" s="163"/>
      <c r="GUI665" s="163"/>
      <c r="GUJ665" s="163"/>
      <c r="GUK665" s="163"/>
      <c r="GUL665" s="163"/>
      <c r="GUM665" s="163"/>
      <c r="GUN665" s="163"/>
      <c r="GUO665" s="163"/>
      <c r="GUP665" s="163"/>
      <c r="GUQ665" s="163"/>
      <c r="GUR665" s="163"/>
      <c r="GUS665" s="163"/>
      <c r="GUT665" s="163"/>
      <c r="GUU665" s="163"/>
      <c r="GUV665" s="163"/>
      <c r="GUW665" s="163"/>
      <c r="GUX665" s="163"/>
      <c r="GUY665" s="163"/>
      <c r="GUZ665" s="163"/>
      <c r="GVA665" s="163"/>
      <c r="GVB665" s="163"/>
      <c r="GVC665" s="163"/>
      <c r="GVD665" s="163"/>
      <c r="GVE665" s="163"/>
      <c r="GVF665" s="163"/>
      <c r="GVG665" s="163"/>
      <c r="GVH665" s="163"/>
      <c r="GVI665" s="163"/>
      <c r="GVJ665" s="163"/>
      <c r="GVK665" s="163"/>
      <c r="GVL665" s="163"/>
      <c r="GVM665" s="163"/>
      <c r="GVN665" s="163"/>
      <c r="GVO665" s="163"/>
      <c r="GVP665" s="163"/>
      <c r="GVQ665" s="163"/>
      <c r="GVR665" s="163"/>
      <c r="GVS665" s="163"/>
      <c r="GVT665" s="163"/>
      <c r="GVU665" s="163"/>
      <c r="GVV665" s="163"/>
      <c r="GVW665" s="163"/>
      <c r="GVX665" s="163"/>
      <c r="GVY665" s="163"/>
      <c r="GVZ665" s="163"/>
      <c r="GWA665" s="163"/>
      <c r="GWB665" s="163"/>
      <c r="GWC665" s="163"/>
      <c r="GWD665" s="163"/>
      <c r="GWE665" s="163"/>
      <c r="GWF665" s="163"/>
      <c r="GWG665" s="163"/>
      <c r="GWH665" s="163"/>
      <c r="GWI665" s="163"/>
      <c r="GWJ665" s="163"/>
      <c r="GWK665" s="163"/>
      <c r="GWL665" s="163"/>
      <c r="GWM665" s="163"/>
      <c r="GWN665" s="163"/>
      <c r="GWO665" s="163"/>
      <c r="GWP665" s="163"/>
      <c r="GWQ665" s="163"/>
      <c r="GWR665" s="163"/>
      <c r="GWS665" s="163"/>
      <c r="GWT665" s="163"/>
      <c r="GWU665" s="163"/>
      <c r="GWV665" s="163"/>
      <c r="GWW665" s="163"/>
      <c r="GWX665" s="163"/>
      <c r="GWY665" s="163"/>
      <c r="GWZ665" s="163"/>
      <c r="GXA665" s="163"/>
      <c r="GXB665" s="163"/>
      <c r="GXC665" s="163"/>
      <c r="GXD665" s="163"/>
      <c r="GXE665" s="163"/>
      <c r="GXF665" s="163"/>
      <c r="GXG665" s="163"/>
      <c r="GXH665" s="163"/>
      <c r="GXI665" s="163"/>
      <c r="GXJ665" s="163"/>
      <c r="GXK665" s="163"/>
      <c r="GXL665" s="163"/>
      <c r="GXM665" s="163"/>
      <c r="GXN665" s="163"/>
      <c r="GXO665" s="163"/>
      <c r="GXP665" s="163"/>
      <c r="GXQ665" s="163"/>
      <c r="GXR665" s="163"/>
      <c r="GXS665" s="163"/>
      <c r="GXT665" s="163"/>
      <c r="GXU665" s="163"/>
      <c r="GXV665" s="163"/>
      <c r="GXW665" s="163"/>
      <c r="GXX665" s="163"/>
      <c r="GXY665" s="163"/>
      <c r="GXZ665" s="163"/>
      <c r="GYA665" s="163"/>
      <c r="GYB665" s="163"/>
      <c r="GYC665" s="163"/>
      <c r="GYD665" s="163"/>
      <c r="GYE665" s="163"/>
      <c r="GYF665" s="163"/>
      <c r="GYG665" s="163"/>
      <c r="GYH665" s="163"/>
      <c r="GYI665" s="163"/>
      <c r="GYJ665" s="163"/>
      <c r="GYK665" s="163"/>
      <c r="GYL665" s="163"/>
      <c r="GYM665" s="163"/>
      <c r="GYN665" s="163"/>
      <c r="GYO665" s="163"/>
      <c r="GYP665" s="163"/>
      <c r="GYQ665" s="163"/>
      <c r="GYR665" s="163"/>
      <c r="GYS665" s="163"/>
      <c r="GYT665" s="163"/>
      <c r="GYU665" s="163"/>
      <c r="GYV665" s="163"/>
      <c r="GYW665" s="163"/>
      <c r="GYX665" s="163"/>
      <c r="GYY665" s="163"/>
      <c r="GYZ665" s="163"/>
      <c r="GZA665" s="163"/>
      <c r="GZB665" s="163"/>
      <c r="GZC665" s="163"/>
      <c r="GZD665" s="163"/>
      <c r="GZE665" s="163"/>
      <c r="GZF665" s="163"/>
      <c r="GZG665" s="163"/>
      <c r="GZH665" s="163"/>
      <c r="GZI665" s="163"/>
      <c r="GZJ665" s="163"/>
      <c r="GZK665" s="163"/>
      <c r="GZL665" s="163"/>
      <c r="GZM665" s="163"/>
      <c r="GZN665" s="163"/>
      <c r="GZO665" s="163"/>
      <c r="GZP665" s="163"/>
      <c r="GZQ665" s="163"/>
      <c r="GZR665" s="163"/>
      <c r="GZS665" s="163"/>
      <c r="GZT665" s="163"/>
      <c r="GZU665" s="163"/>
      <c r="GZV665" s="163"/>
      <c r="GZW665" s="163"/>
      <c r="GZX665" s="163"/>
      <c r="GZY665" s="163"/>
      <c r="GZZ665" s="163"/>
      <c r="HAA665" s="163"/>
      <c r="HAB665" s="163"/>
      <c r="HAC665" s="163"/>
      <c r="HAD665" s="163"/>
      <c r="HAE665" s="163"/>
      <c r="HAF665" s="163"/>
      <c r="HAG665" s="163"/>
      <c r="HAH665" s="163"/>
      <c r="HAI665" s="163"/>
      <c r="HAJ665" s="163"/>
      <c r="HAK665" s="163"/>
      <c r="HAL665" s="163"/>
      <c r="HAM665" s="163"/>
      <c r="HAN665" s="163"/>
      <c r="HAO665" s="163"/>
      <c r="HAP665" s="163"/>
      <c r="HAQ665" s="163"/>
      <c r="HAR665" s="163"/>
      <c r="HAS665" s="163"/>
      <c r="HAT665" s="163"/>
      <c r="HAU665" s="163"/>
      <c r="HAV665" s="163"/>
      <c r="HAW665" s="163"/>
      <c r="HAX665" s="163"/>
      <c r="HAY665" s="163"/>
      <c r="HAZ665" s="163"/>
      <c r="HBA665" s="163"/>
      <c r="HBB665" s="163"/>
      <c r="HBC665" s="163"/>
      <c r="HBD665" s="163"/>
      <c r="HBE665" s="163"/>
      <c r="HBF665" s="163"/>
      <c r="HBG665" s="163"/>
      <c r="HBH665" s="163"/>
      <c r="HBI665" s="163"/>
      <c r="HBJ665" s="163"/>
      <c r="HBK665" s="163"/>
      <c r="HBL665" s="163"/>
      <c r="HBM665" s="163"/>
      <c r="HBN665" s="163"/>
      <c r="HBO665" s="163"/>
      <c r="HBP665" s="163"/>
      <c r="HBQ665" s="163"/>
      <c r="HBR665" s="163"/>
      <c r="HBS665" s="163"/>
      <c r="HBT665" s="163"/>
      <c r="HBU665" s="163"/>
      <c r="HBV665" s="163"/>
      <c r="HBW665" s="163"/>
      <c r="HBX665" s="163"/>
      <c r="HBY665" s="163"/>
      <c r="HBZ665" s="163"/>
      <c r="HCA665" s="163"/>
      <c r="HCB665" s="163"/>
      <c r="HCC665" s="163"/>
      <c r="HCD665" s="163"/>
      <c r="HCE665" s="163"/>
      <c r="HCF665" s="163"/>
      <c r="HCG665" s="163"/>
      <c r="HCH665" s="163"/>
      <c r="HCI665" s="163"/>
      <c r="HCJ665" s="163"/>
      <c r="HCK665" s="163"/>
      <c r="HCL665" s="163"/>
      <c r="HCM665" s="163"/>
      <c r="HCN665" s="163"/>
      <c r="HCO665" s="163"/>
      <c r="HCP665" s="163"/>
      <c r="HCQ665" s="163"/>
      <c r="HCR665" s="163"/>
      <c r="HCS665" s="163"/>
      <c r="HCT665" s="163"/>
      <c r="HCU665" s="163"/>
      <c r="HCV665" s="163"/>
      <c r="HCW665" s="163"/>
      <c r="HCX665" s="163"/>
      <c r="HCY665" s="163"/>
      <c r="HCZ665" s="163"/>
      <c r="HDA665" s="163"/>
      <c r="HDB665" s="163"/>
      <c r="HDC665" s="163"/>
      <c r="HDD665" s="163"/>
      <c r="HDE665" s="163"/>
      <c r="HDF665" s="163"/>
      <c r="HDG665" s="163"/>
      <c r="HDH665" s="163"/>
      <c r="HDI665" s="163"/>
      <c r="HDJ665" s="163"/>
      <c r="HDK665" s="163"/>
      <c r="HDL665" s="163"/>
      <c r="HDM665" s="163"/>
      <c r="HDN665" s="163"/>
      <c r="HDO665" s="163"/>
      <c r="HDP665" s="163"/>
      <c r="HDQ665" s="163"/>
      <c r="HDR665" s="163"/>
      <c r="HDS665" s="163"/>
      <c r="HDT665" s="163"/>
      <c r="HDU665" s="163"/>
      <c r="HDV665" s="163"/>
      <c r="HDW665" s="163"/>
      <c r="HDX665" s="163"/>
      <c r="HDY665" s="163"/>
      <c r="HDZ665" s="163"/>
      <c r="HEA665" s="163"/>
      <c r="HEB665" s="163"/>
      <c r="HEC665" s="163"/>
      <c r="HED665" s="163"/>
      <c r="HEE665" s="163"/>
      <c r="HEF665" s="163"/>
      <c r="HEG665" s="163"/>
      <c r="HEH665" s="163"/>
      <c r="HEI665" s="163"/>
      <c r="HEJ665" s="163"/>
      <c r="HEK665" s="163"/>
      <c r="HEL665" s="163"/>
      <c r="HEM665" s="163"/>
      <c r="HEN665" s="163"/>
      <c r="HEO665" s="163"/>
      <c r="HEP665" s="163"/>
      <c r="HEQ665" s="163"/>
      <c r="HER665" s="163"/>
      <c r="HES665" s="163"/>
      <c r="HET665" s="163"/>
      <c r="HEU665" s="163"/>
      <c r="HEV665" s="163"/>
      <c r="HEW665" s="163"/>
      <c r="HEX665" s="163"/>
      <c r="HEY665" s="163"/>
      <c r="HEZ665" s="163"/>
      <c r="HFA665" s="163"/>
      <c r="HFB665" s="163"/>
      <c r="HFC665" s="163"/>
      <c r="HFD665" s="163"/>
      <c r="HFE665" s="163"/>
      <c r="HFF665" s="163"/>
      <c r="HFG665" s="163"/>
      <c r="HFH665" s="163"/>
      <c r="HFI665" s="163"/>
      <c r="HFJ665" s="163"/>
      <c r="HFK665" s="163"/>
      <c r="HFL665" s="163"/>
      <c r="HFM665" s="163"/>
      <c r="HFN665" s="163"/>
      <c r="HFO665" s="163"/>
      <c r="HFP665" s="163"/>
      <c r="HFQ665" s="163"/>
      <c r="HFR665" s="163"/>
      <c r="HFS665" s="163"/>
      <c r="HFT665" s="163"/>
      <c r="HFU665" s="163"/>
      <c r="HFV665" s="163"/>
      <c r="HFW665" s="163"/>
      <c r="HFX665" s="163"/>
      <c r="HFY665" s="163"/>
      <c r="HFZ665" s="163"/>
      <c r="HGA665" s="163"/>
      <c r="HGB665" s="163"/>
      <c r="HGC665" s="163"/>
      <c r="HGD665" s="163"/>
      <c r="HGE665" s="163"/>
      <c r="HGF665" s="163"/>
      <c r="HGG665" s="163"/>
      <c r="HGH665" s="163"/>
      <c r="HGI665" s="163"/>
      <c r="HGJ665" s="163"/>
      <c r="HGK665" s="163"/>
      <c r="HGL665" s="163"/>
      <c r="HGM665" s="163"/>
      <c r="HGN665" s="163"/>
      <c r="HGO665" s="163"/>
      <c r="HGP665" s="163"/>
      <c r="HGQ665" s="163"/>
      <c r="HGR665" s="163"/>
      <c r="HGS665" s="163"/>
      <c r="HGT665" s="163"/>
      <c r="HGU665" s="163"/>
      <c r="HGV665" s="163"/>
      <c r="HGW665" s="163"/>
      <c r="HGX665" s="163"/>
      <c r="HGY665" s="163"/>
      <c r="HGZ665" s="163"/>
      <c r="HHA665" s="163"/>
      <c r="HHB665" s="163"/>
      <c r="HHC665" s="163"/>
      <c r="HHD665" s="163"/>
      <c r="HHE665" s="163"/>
      <c r="HHF665" s="163"/>
      <c r="HHG665" s="163"/>
      <c r="HHH665" s="163"/>
      <c r="HHI665" s="163"/>
      <c r="HHJ665" s="163"/>
      <c r="HHK665" s="163"/>
      <c r="HHL665" s="163"/>
      <c r="HHM665" s="163"/>
      <c r="HHN665" s="163"/>
      <c r="HHO665" s="163"/>
      <c r="HHP665" s="163"/>
      <c r="HHQ665" s="163"/>
      <c r="HHR665" s="163"/>
      <c r="HHS665" s="163"/>
      <c r="HHT665" s="163"/>
      <c r="HHU665" s="163"/>
      <c r="HHV665" s="163"/>
      <c r="HHW665" s="163"/>
      <c r="HHX665" s="163"/>
      <c r="HHY665" s="163"/>
      <c r="HHZ665" s="163"/>
      <c r="HIA665" s="163"/>
      <c r="HIB665" s="163"/>
      <c r="HIC665" s="163"/>
      <c r="HID665" s="163"/>
      <c r="HIE665" s="163"/>
      <c r="HIF665" s="163"/>
      <c r="HIG665" s="163"/>
      <c r="HIH665" s="163"/>
      <c r="HII665" s="163"/>
      <c r="HIJ665" s="163"/>
      <c r="HIK665" s="163"/>
      <c r="HIL665" s="163"/>
      <c r="HIM665" s="163"/>
      <c r="HIN665" s="163"/>
      <c r="HIO665" s="163"/>
      <c r="HIP665" s="163"/>
      <c r="HIQ665" s="163"/>
      <c r="HIR665" s="163"/>
      <c r="HIS665" s="163"/>
      <c r="HIT665" s="163"/>
      <c r="HIU665" s="163"/>
      <c r="HIV665" s="163"/>
      <c r="HIW665" s="163"/>
      <c r="HIX665" s="163"/>
      <c r="HIY665" s="163"/>
      <c r="HIZ665" s="163"/>
      <c r="HJA665" s="163"/>
      <c r="HJB665" s="163"/>
      <c r="HJC665" s="163"/>
      <c r="HJD665" s="163"/>
      <c r="HJE665" s="163"/>
      <c r="HJF665" s="163"/>
      <c r="HJG665" s="163"/>
      <c r="HJH665" s="163"/>
      <c r="HJI665" s="163"/>
      <c r="HJJ665" s="163"/>
      <c r="HJK665" s="163"/>
      <c r="HJL665" s="163"/>
      <c r="HJM665" s="163"/>
      <c r="HJN665" s="163"/>
      <c r="HJO665" s="163"/>
      <c r="HJP665" s="163"/>
      <c r="HJQ665" s="163"/>
      <c r="HJR665" s="163"/>
      <c r="HJS665" s="163"/>
      <c r="HJT665" s="163"/>
      <c r="HJU665" s="163"/>
      <c r="HJV665" s="163"/>
      <c r="HJW665" s="163"/>
      <c r="HJX665" s="163"/>
      <c r="HJY665" s="163"/>
      <c r="HJZ665" s="163"/>
      <c r="HKA665" s="163"/>
      <c r="HKB665" s="163"/>
      <c r="HKC665" s="163"/>
      <c r="HKD665" s="163"/>
      <c r="HKE665" s="163"/>
      <c r="HKF665" s="163"/>
      <c r="HKG665" s="163"/>
      <c r="HKH665" s="163"/>
      <c r="HKI665" s="163"/>
      <c r="HKJ665" s="163"/>
      <c r="HKK665" s="163"/>
      <c r="HKL665" s="163"/>
      <c r="HKM665" s="163"/>
      <c r="HKN665" s="163"/>
      <c r="HKO665" s="163"/>
      <c r="HKP665" s="163"/>
      <c r="HKQ665" s="163"/>
      <c r="HKR665" s="163"/>
      <c r="HKS665" s="163"/>
      <c r="HKT665" s="163"/>
      <c r="HKU665" s="163"/>
      <c r="HKV665" s="163"/>
      <c r="HKW665" s="163"/>
      <c r="HKX665" s="163"/>
      <c r="HKY665" s="163"/>
      <c r="HKZ665" s="163"/>
      <c r="HLA665" s="163"/>
      <c r="HLB665" s="163"/>
      <c r="HLC665" s="163"/>
      <c r="HLD665" s="163"/>
      <c r="HLE665" s="163"/>
      <c r="HLF665" s="163"/>
      <c r="HLG665" s="163"/>
      <c r="HLH665" s="163"/>
      <c r="HLI665" s="163"/>
      <c r="HLJ665" s="163"/>
      <c r="HLK665" s="163"/>
      <c r="HLL665" s="163"/>
      <c r="HLM665" s="163"/>
      <c r="HLN665" s="163"/>
      <c r="HLO665" s="163"/>
      <c r="HLP665" s="163"/>
      <c r="HLQ665" s="163"/>
      <c r="HLR665" s="163"/>
      <c r="HLS665" s="163"/>
      <c r="HLT665" s="163"/>
      <c r="HLU665" s="163"/>
      <c r="HLV665" s="163"/>
      <c r="HLW665" s="163"/>
      <c r="HLX665" s="163"/>
      <c r="HLY665" s="163"/>
      <c r="HLZ665" s="163"/>
      <c r="HMA665" s="163"/>
      <c r="HMB665" s="163"/>
      <c r="HMC665" s="163"/>
      <c r="HMD665" s="163"/>
      <c r="HME665" s="163"/>
      <c r="HMF665" s="163"/>
      <c r="HMG665" s="163"/>
      <c r="HMH665" s="163"/>
      <c r="HMI665" s="163"/>
      <c r="HMJ665" s="163"/>
      <c r="HMK665" s="163"/>
      <c r="HML665" s="163"/>
      <c r="HMM665" s="163"/>
      <c r="HMN665" s="163"/>
      <c r="HMO665" s="163"/>
      <c r="HMP665" s="163"/>
      <c r="HMQ665" s="163"/>
      <c r="HMR665" s="163"/>
      <c r="HMS665" s="163"/>
      <c r="HMT665" s="163"/>
      <c r="HMU665" s="163"/>
      <c r="HMV665" s="163"/>
      <c r="HMW665" s="163"/>
      <c r="HMX665" s="163"/>
      <c r="HMY665" s="163"/>
      <c r="HMZ665" s="163"/>
      <c r="HNA665" s="163"/>
      <c r="HNB665" s="163"/>
      <c r="HNC665" s="163"/>
      <c r="HND665" s="163"/>
      <c r="HNE665" s="163"/>
      <c r="HNF665" s="163"/>
      <c r="HNG665" s="163"/>
      <c r="HNH665" s="163"/>
      <c r="HNI665" s="163"/>
      <c r="HNJ665" s="163"/>
      <c r="HNK665" s="163"/>
      <c r="HNL665" s="163"/>
      <c r="HNM665" s="163"/>
      <c r="HNN665" s="163"/>
      <c r="HNO665" s="163"/>
      <c r="HNP665" s="163"/>
      <c r="HNQ665" s="163"/>
      <c r="HNR665" s="163"/>
      <c r="HNS665" s="163"/>
      <c r="HNT665" s="163"/>
      <c r="HNU665" s="163"/>
      <c r="HNV665" s="163"/>
      <c r="HNW665" s="163"/>
      <c r="HNX665" s="163"/>
      <c r="HNY665" s="163"/>
      <c r="HNZ665" s="163"/>
      <c r="HOA665" s="163"/>
      <c r="HOB665" s="163"/>
      <c r="HOC665" s="163"/>
      <c r="HOD665" s="163"/>
      <c r="HOE665" s="163"/>
      <c r="HOF665" s="163"/>
      <c r="HOG665" s="163"/>
      <c r="HOH665" s="163"/>
      <c r="HOI665" s="163"/>
      <c r="HOJ665" s="163"/>
      <c r="HOK665" s="163"/>
      <c r="HOL665" s="163"/>
      <c r="HOM665" s="163"/>
      <c r="HON665" s="163"/>
      <c r="HOO665" s="163"/>
      <c r="HOP665" s="163"/>
      <c r="HOQ665" s="163"/>
      <c r="HOR665" s="163"/>
      <c r="HOS665" s="163"/>
      <c r="HOT665" s="163"/>
      <c r="HOU665" s="163"/>
      <c r="HOV665" s="163"/>
      <c r="HOW665" s="163"/>
      <c r="HOX665" s="163"/>
      <c r="HOY665" s="163"/>
      <c r="HOZ665" s="163"/>
      <c r="HPA665" s="163"/>
      <c r="HPB665" s="163"/>
      <c r="HPC665" s="163"/>
      <c r="HPD665" s="163"/>
      <c r="HPE665" s="163"/>
      <c r="HPF665" s="163"/>
      <c r="HPG665" s="163"/>
      <c r="HPH665" s="163"/>
      <c r="HPI665" s="163"/>
      <c r="HPJ665" s="163"/>
      <c r="HPK665" s="163"/>
      <c r="HPL665" s="163"/>
      <c r="HPM665" s="163"/>
      <c r="HPN665" s="163"/>
      <c r="HPO665" s="163"/>
      <c r="HPP665" s="163"/>
      <c r="HPQ665" s="163"/>
      <c r="HPR665" s="163"/>
      <c r="HPS665" s="163"/>
      <c r="HPT665" s="163"/>
      <c r="HPU665" s="163"/>
      <c r="HPV665" s="163"/>
      <c r="HPW665" s="163"/>
      <c r="HPX665" s="163"/>
      <c r="HPY665" s="163"/>
      <c r="HPZ665" s="163"/>
      <c r="HQA665" s="163"/>
      <c r="HQB665" s="163"/>
      <c r="HQC665" s="163"/>
      <c r="HQD665" s="163"/>
      <c r="HQE665" s="163"/>
      <c r="HQF665" s="163"/>
      <c r="HQG665" s="163"/>
      <c r="HQH665" s="163"/>
      <c r="HQI665" s="163"/>
      <c r="HQJ665" s="163"/>
      <c r="HQK665" s="163"/>
      <c r="HQL665" s="163"/>
      <c r="HQM665" s="163"/>
      <c r="HQN665" s="163"/>
      <c r="HQO665" s="163"/>
      <c r="HQP665" s="163"/>
      <c r="HQQ665" s="163"/>
      <c r="HQR665" s="163"/>
      <c r="HQS665" s="163"/>
      <c r="HQT665" s="163"/>
      <c r="HQU665" s="163"/>
      <c r="HQV665" s="163"/>
      <c r="HQW665" s="163"/>
      <c r="HQX665" s="163"/>
      <c r="HQY665" s="163"/>
      <c r="HQZ665" s="163"/>
      <c r="HRA665" s="163"/>
      <c r="HRB665" s="163"/>
      <c r="HRC665" s="163"/>
      <c r="HRD665" s="163"/>
      <c r="HRE665" s="163"/>
      <c r="HRF665" s="163"/>
      <c r="HRG665" s="163"/>
      <c r="HRH665" s="163"/>
      <c r="HRI665" s="163"/>
      <c r="HRJ665" s="163"/>
      <c r="HRK665" s="163"/>
      <c r="HRL665" s="163"/>
      <c r="HRM665" s="163"/>
      <c r="HRN665" s="163"/>
      <c r="HRO665" s="163"/>
      <c r="HRP665" s="163"/>
      <c r="HRQ665" s="163"/>
      <c r="HRR665" s="163"/>
      <c r="HRS665" s="163"/>
      <c r="HRT665" s="163"/>
      <c r="HRU665" s="163"/>
      <c r="HRV665" s="163"/>
      <c r="HRW665" s="163"/>
      <c r="HRX665" s="163"/>
      <c r="HRY665" s="163"/>
      <c r="HRZ665" s="163"/>
      <c r="HSA665" s="163"/>
      <c r="HSB665" s="163"/>
      <c r="HSC665" s="163"/>
      <c r="HSD665" s="163"/>
      <c r="HSE665" s="163"/>
      <c r="HSF665" s="163"/>
      <c r="HSG665" s="163"/>
      <c r="HSH665" s="163"/>
      <c r="HSI665" s="163"/>
      <c r="HSJ665" s="163"/>
      <c r="HSK665" s="163"/>
      <c r="HSL665" s="163"/>
      <c r="HSM665" s="163"/>
      <c r="HSN665" s="163"/>
      <c r="HSO665" s="163"/>
      <c r="HSP665" s="163"/>
      <c r="HSQ665" s="163"/>
      <c r="HSR665" s="163"/>
      <c r="HSS665" s="163"/>
      <c r="HST665" s="163"/>
      <c r="HSU665" s="163"/>
      <c r="HSV665" s="163"/>
      <c r="HSW665" s="163"/>
      <c r="HSX665" s="163"/>
      <c r="HSY665" s="163"/>
      <c r="HSZ665" s="163"/>
      <c r="HTA665" s="163"/>
      <c r="HTB665" s="163"/>
      <c r="HTC665" s="163"/>
      <c r="HTD665" s="163"/>
      <c r="HTE665" s="163"/>
      <c r="HTF665" s="163"/>
      <c r="HTG665" s="163"/>
      <c r="HTH665" s="163"/>
      <c r="HTI665" s="163"/>
      <c r="HTJ665" s="163"/>
      <c r="HTK665" s="163"/>
      <c r="HTL665" s="163"/>
      <c r="HTM665" s="163"/>
      <c r="HTN665" s="163"/>
      <c r="HTO665" s="163"/>
      <c r="HTP665" s="163"/>
      <c r="HTQ665" s="163"/>
      <c r="HTR665" s="163"/>
      <c r="HTS665" s="163"/>
      <c r="HTT665" s="163"/>
      <c r="HTU665" s="163"/>
      <c r="HTV665" s="163"/>
      <c r="HTW665" s="163"/>
      <c r="HTX665" s="163"/>
      <c r="HTY665" s="163"/>
      <c r="HTZ665" s="163"/>
      <c r="HUA665" s="163"/>
      <c r="HUB665" s="163"/>
      <c r="HUC665" s="163"/>
      <c r="HUD665" s="163"/>
      <c r="HUE665" s="163"/>
      <c r="HUF665" s="163"/>
      <c r="HUG665" s="163"/>
      <c r="HUH665" s="163"/>
      <c r="HUI665" s="163"/>
      <c r="HUJ665" s="163"/>
      <c r="HUK665" s="163"/>
      <c r="HUL665" s="163"/>
      <c r="HUM665" s="163"/>
      <c r="HUN665" s="163"/>
      <c r="HUO665" s="163"/>
      <c r="HUP665" s="163"/>
      <c r="HUQ665" s="163"/>
      <c r="HUR665" s="163"/>
      <c r="HUS665" s="163"/>
      <c r="HUT665" s="163"/>
      <c r="HUU665" s="163"/>
      <c r="HUV665" s="163"/>
      <c r="HUW665" s="163"/>
      <c r="HUX665" s="163"/>
      <c r="HUY665" s="163"/>
      <c r="HUZ665" s="163"/>
      <c r="HVA665" s="163"/>
      <c r="HVB665" s="163"/>
      <c r="HVC665" s="163"/>
      <c r="HVD665" s="163"/>
      <c r="HVE665" s="163"/>
      <c r="HVF665" s="163"/>
      <c r="HVG665" s="163"/>
      <c r="HVH665" s="163"/>
      <c r="HVI665" s="163"/>
      <c r="HVJ665" s="163"/>
      <c r="HVK665" s="163"/>
      <c r="HVL665" s="163"/>
      <c r="HVM665" s="163"/>
      <c r="HVN665" s="163"/>
      <c r="HVO665" s="163"/>
      <c r="HVP665" s="163"/>
      <c r="HVQ665" s="163"/>
      <c r="HVR665" s="163"/>
      <c r="HVS665" s="163"/>
      <c r="HVT665" s="163"/>
      <c r="HVU665" s="163"/>
      <c r="HVV665" s="163"/>
      <c r="HVW665" s="163"/>
      <c r="HVX665" s="163"/>
      <c r="HVY665" s="163"/>
      <c r="HVZ665" s="163"/>
      <c r="HWA665" s="163"/>
      <c r="HWB665" s="163"/>
      <c r="HWC665" s="163"/>
      <c r="HWD665" s="163"/>
      <c r="HWE665" s="163"/>
      <c r="HWF665" s="163"/>
      <c r="HWG665" s="163"/>
      <c r="HWH665" s="163"/>
      <c r="HWI665" s="163"/>
      <c r="HWJ665" s="163"/>
      <c r="HWK665" s="163"/>
      <c r="HWL665" s="163"/>
      <c r="HWM665" s="163"/>
      <c r="HWN665" s="163"/>
      <c r="HWO665" s="163"/>
      <c r="HWP665" s="163"/>
      <c r="HWQ665" s="163"/>
      <c r="HWR665" s="163"/>
      <c r="HWS665" s="163"/>
      <c r="HWT665" s="163"/>
      <c r="HWU665" s="163"/>
      <c r="HWV665" s="163"/>
      <c r="HWW665" s="163"/>
      <c r="HWX665" s="163"/>
      <c r="HWY665" s="163"/>
      <c r="HWZ665" s="163"/>
      <c r="HXA665" s="163"/>
      <c r="HXB665" s="163"/>
      <c r="HXC665" s="163"/>
      <c r="HXD665" s="163"/>
      <c r="HXE665" s="163"/>
      <c r="HXF665" s="163"/>
      <c r="HXG665" s="163"/>
      <c r="HXH665" s="163"/>
      <c r="HXI665" s="163"/>
      <c r="HXJ665" s="163"/>
      <c r="HXK665" s="163"/>
      <c r="HXL665" s="163"/>
      <c r="HXM665" s="163"/>
      <c r="HXN665" s="163"/>
      <c r="HXO665" s="163"/>
      <c r="HXP665" s="163"/>
      <c r="HXQ665" s="163"/>
      <c r="HXR665" s="163"/>
      <c r="HXS665" s="163"/>
      <c r="HXT665" s="163"/>
      <c r="HXU665" s="163"/>
      <c r="HXV665" s="163"/>
      <c r="HXW665" s="163"/>
      <c r="HXX665" s="163"/>
      <c r="HXY665" s="163"/>
      <c r="HXZ665" s="163"/>
      <c r="HYA665" s="163"/>
      <c r="HYB665" s="163"/>
      <c r="HYC665" s="163"/>
      <c r="HYD665" s="163"/>
      <c r="HYE665" s="163"/>
      <c r="HYF665" s="163"/>
      <c r="HYG665" s="163"/>
      <c r="HYH665" s="163"/>
      <c r="HYI665" s="163"/>
      <c r="HYJ665" s="163"/>
      <c r="HYK665" s="163"/>
      <c r="HYL665" s="163"/>
      <c r="HYM665" s="163"/>
      <c r="HYN665" s="163"/>
      <c r="HYO665" s="163"/>
      <c r="HYP665" s="163"/>
      <c r="HYQ665" s="163"/>
      <c r="HYR665" s="163"/>
      <c r="HYS665" s="163"/>
      <c r="HYT665" s="163"/>
      <c r="HYU665" s="163"/>
      <c r="HYV665" s="163"/>
      <c r="HYW665" s="163"/>
      <c r="HYX665" s="163"/>
      <c r="HYY665" s="163"/>
      <c r="HYZ665" s="163"/>
      <c r="HZA665" s="163"/>
      <c r="HZB665" s="163"/>
      <c r="HZC665" s="163"/>
      <c r="HZD665" s="163"/>
      <c r="HZE665" s="163"/>
      <c r="HZF665" s="163"/>
      <c r="HZG665" s="163"/>
      <c r="HZH665" s="163"/>
      <c r="HZI665" s="163"/>
      <c r="HZJ665" s="163"/>
      <c r="HZK665" s="163"/>
      <c r="HZL665" s="163"/>
      <c r="HZM665" s="163"/>
      <c r="HZN665" s="163"/>
      <c r="HZO665" s="163"/>
      <c r="HZP665" s="163"/>
      <c r="HZQ665" s="163"/>
      <c r="HZR665" s="163"/>
      <c r="HZS665" s="163"/>
      <c r="HZT665" s="163"/>
      <c r="HZU665" s="163"/>
      <c r="HZV665" s="163"/>
      <c r="HZW665" s="163"/>
      <c r="HZX665" s="163"/>
      <c r="HZY665" s="163"/>
      <c r="HZZ665" s="163"/>
      <c r="IAA665" s="163"/>
      <c r="IAB665" s="163"/>
      <c r="IAC665" s="163"/>
      <c r="IAD665" s="163"/>
      <c r="IAE665" s="163"/>
      <c r="IAF665" s="163"/>
      <c r="IAG665" s="163"/>
      <c r="IAH665" s="163"/>
      <c r="IAI665" s="163"/>
      <c r="IAJ665" s="163"/>
      <c r="IAK665" s="163"/>
      <c r="IAL665" s="163"/>
      <c r="IAM665" s="163"/>
      <c r="IAN665" s="163"/>
      <c r="IAO665" s="163"/>
      <c r="IAP665" s="163"/>
      <c r="IAQ665" s="163"/>
      <c r="IAR665" s="163"/>
      <c r="IAS665" s="163"/>
      <c r="IAT665" s="163"/>
      <c r="IAU665" s="163"/>
      <c r="IAV665" s="163"/>
      <c r="IAW665" s="163"/>
      <c r="IAX665" s="163"/>
      <c r="IAY665" s="163"/>
      <c r="IAZ665" s="163"/>
      <c r="IBA665" s="163"/>
      <c r="IBB665" s="163"/>
      <c r="IBC665" s="163"/>
      <c r="IBD665" s="163"/>
      <c r="IBE665" s="163"/>
      <c r="IBF665" s="163"/>
      <c r="IBG665" s="163"/>
      <c r="IBH665" s="163"/>
      <c r="IBI665" s="163"/>
      <c r="IBJ665" s="163"/>
      <c r="IBK665" s="163"/>
      <c r="IBL665" s="163"/>
      <c r="IBM665" s="163"/>
      <c r="IBN665" s="163"/>
      <c r="IBO665" s="163"/>
      <c r="IBP665" s="163"/>
      <c r="IBQ665" s="163"/>
      <c r="IBR665" s="163"/>
      <c r="IBS665" s="163"/>
      <c r="IBT665" s="163"/>
      <c r="IBU665" s="163"/>
      <c r="IBV665" s="163"/>
      <c r="IBW665" s="163"/>
      <c r="IBX665" s="163"/>
      <c r="IBY665" s="163"/>
      <c r="IBZ665" s="163"/>
      <c r="ICA665" s="163"/>
      <c r="ICB665" s="163"/>
      <c r="ICC665" s="163"/>
      <c r="ICD665" s="163"/>
      <c r="ICE665" s="163"/>
      <c r="ICF665" s="163"/>
      <c r="ICG665" s="163"/>
      <c r="ICH665" s="163"/>
      <c r="ICI665" s="163"/>
      <c r="ICJ665" s="163"/>
      <c r="ICK665" s="163"/>
      <c r="ICL665" s="163"/>
      <c r="ICM665" s="163"/>
      <c r="ICN665" s="163"/>
      <c r="ICO665" s="163"/>
      <c r="ICP665" s="163"/>
      <c r="ICQ665" s="163"/>
      <c r="ICR665" s="163"/>
      <c r="ICS665" s="163"/>
      <c r="ICT665" s="163"/>
      <c r="ICU665" s="163"/>
      <c r="ICV665" s="163"/>
      <c r="ICW665" s="163"/>
      <c r="ICX665" s="163"/>
      <c r="ICY665" s="163"/>
      <c r="ICZ665" s="163"/>
      <c r="IDA665" s="163"/>
      <c r="IDB665" s="163"/>
      <c r="IDC665" s="163"/>
      <c r="IDD665" s="163"/>
      <c r="IDE665" s="163"/>
      <c r="IDF665" s="163"/>
      <c r="IDG665" s="163"/>
      <c r="IDH665" s="163"/>
      <c r="IDI665" s="163"/>
      <c r="IDJ665" s="163"/>
      <c r="IDK665" s="163"/>
      <c r="IDL665" s="163"/>
      <c r="IDM665" s="163"/>
      <c r="IDN665" s="163"/>
      <c r="IDO665" s="163"/>
      <c r="IDP665" s="163"/>
      <c r="IDQ665" s="163"/>
      <c r="IDR665" s="163"/>
      <c r="IDS665" s="163"/>
      <c r="IDT665" s="163"/>
      <c r="IDU665" s="163"/>
      <c r="IDV665" s="163"/>
      <c r="IDW665" s="163"/>
      <c r="IDX665" s="163"/>
      <c r="IDY665" s="163"/>
      <c r="IDZ665" s="163"/>
      <c r="IEA665" s="163"/>
      <c r="IEB665" s="163"/>
      <c r="IEC665" s="163"/>
      <c r="IED665" s="163"/>
      <c r="IEE665" s="163"/>
      <c r="IEF665" s="163"/>
      <c r="IEG665" s="163"/>
      <c r="IEH665" s="163"/>
      <c r="IEI665" s="163"/>
      <c r="IEJ665" s="163"/>
      <c r="IEK665" s="163"/>
      <c r="IEL665" s="163"/>
      <c r="IEM665" s="163"/>
      <c r="IEN665" s="163"/>
      <c r="IEO665" s="163"/>
      <c r="IEP665" s="163"/>
      <c r="IEQ665" s="163"/>
      <c r="IER665" s="163"/>
      <c r="IES665" s="163"/>
      <c r="IET665" s="163"/>
      <c r="IEU665" s="163"/>
      <c r="IEV665" s="163"/>
      <c r="IEW665" s="163"/>
      <c r="IEX665" s="163"/>
      <c r="IEY665" s="163"/>
      <c r="IEZ665" s="163"/>
      <c r="IFA665" s="163"/>
      <c r="IFB665" s="163"/>
      <c r="IFC665" s="163"/>
      <c r="IFD665" s="163"/>
      <c r="IFE665" s="163"/>
      <c r="IFF665" s="163"/>
      <c r="IFG665" s="163"/>
      <c r="IFH665" s="163"/>
      <c r="IFI665" s="163"/>
      <c r="IFJ665" s="163"/>
      <c r="IFK665" s="163"/>
      <c r="IFL665" s="163"/>
      <c r="IFM665" s="163"/>
      <c r="IFN665" s="163"/>
      <c r="IFO665" s="163"/>
      <c r="IFP665" s="163"/>
      <c r="IFQ665" s="163"/>
      <c r="IFR665" s="163"/>
      <c r="IFS665" s="163"/>
      <c r="IFT665" s="163"/>
      <c r="IFU665" s="163"/>
      <c r="IFV665" s="163"/>
      <c r="IFW665" s="163"/>
      <c r="IFX665" s="163"/>
      <c r="IFY665" s="163"/>
      <c r="IFZ665" s="163"/>
      <c r="IGA665" s="163"/>
      <c r="IGB665" s="163"/>
      <c r="IGC665" s="163"/>
      <c r="IGD665" s="163"/>
      <c r="IGE665" s="163"/>
      <c r="IGF665" s="163"/>
      <c r="IGG665" s="163"/>
      <c r="IGH665" s="163"/>
      <c r="IGI665" s="163"/>
      <c r="IGJ665" s="163"/>
      <c r="IGK665" s="163"/>
      <c r="IGL665" s="163"/>
      <c r="IGM665" s="163"/>
      <c r="IGN665" s="163"/>
      <c r="IGO665" s="163"/>
      <c r="IGP665" s="163"/>
      <c r="IGQ665" s="163"/>
      <c r="IGR665" s="163"/>
      <c r="IGS665" s="163"/>
      <c r="IGT665" s="163"/>
      <c r="IGU665" s="163"/>
      <c r="IGV665" s="163"/>
      <c r="IGW665" s="163"/>
      <c r="IGX665" s="163"/>
      <c r="IGY665" s="163"/>
      <c r="IGZ665" s="163"/>
      <c r="IHA665" s="163"/>
      <c r="IHB665" s="163"/>
      <c r="IHC665" s="163"/>
      <c r="IHD665" s="163"/>
      <c r="IHE665" s="163"/>
      <c r="IHF665" s="163"/>
      <c r="IHG665" s="163"/>
      <c r="IHH665" s="163"/>
      <c r="IHI665" s="163"/>
      <c r="IHJ665" s="163"/>
      <c r="IHK665" s="163"/>
      <c r="IHL665" s="163"/>
      <c r="IHM665" s="163"/>
      <c r="IHN665" s="163"/>
      <c r="IHO665" s="163"/>
      <c r="IHP665" s="163"/>
      <c r="IHQ665" s="163"/>
      <c r="IHR665" s="163"/>
      <c r="IHS665" s="163"/>
      <c r="IHT665" s="163"/>
      <c r="IHU665" s="163"/>
      <c r="IHV665" s="163"/>
      <c r="IHW665" s="163"/>
      <c r="IHX665" s="163"/>
      <c r="IHY665" s="163"/>
      <c r="IHZ665" s="163"/>
      <c r="IIA665" s="163"/>
      <c r="IIB665" s="163"/>
      <c r="IIC665" s="163"/>
      <c r="IID665" s="163"/>
      <c r="IIE665" s="163"/>
      <c r="IIF665" s="163"/>
      <c r="IIG665" s="163"/>
      <c r="IIH665" s="163"/>
      <c r="III665" s="163"/>
      <c r="IIJ665" s="163"/>
      <c r="IIK665" s="163"/>
      <c r="IIL665" s="163"/>
      <c r="IIM665" s="163"/>
      <c r="IIN665" s="163"/>
      <c r="IIO665" s="163"/>
      <c r="IIP665" s="163"/>
      <c r="IIQ665" s="163"/>
      <c r="IIR665" s="163"/>
      <c r="IIS665" s="163"/>
      <c r="IIT665" s="163"/>
      <c r="IIU665" s="163"/>
      <c r="IIV665" s="163"/>
      <c r="IIW665" s="163"/>
      <c r="IIX665" s="163"/>
      <c r="IIY665" s="163"/>
      <c r="IIZ665" s="163"/>
      <c r="IJA665" s="163"/>
      <c r="IJB665" s="163"/>
      <c r="IJC665" s="163"/>
      <c r="IJD665" s="163"/>
      <c r="IJE665" s="163"/>
      <c r="IJF665" s="163"/>
      <c r="IJG665" s="163"/>
      <c r="IJH665" s="163"/>
      <c r="IJI665" s="163"/>
      <c r="IJJ665" s="163"/>
      <c r="IJK665" s="163"/>
      <c r="IJL665" s="163"/>
      <c r="IJM665" s="163"/>
      <c r="IJN665" s="163"/>
      <c r="IJO665" s="163"/>
      <c r="IJP665" s="163"/>
      <c r="IJQ665" s="163"/>
      <c r="IJR665" s="163"/>
      <c r="IJS665" s="163"/>
      <c r="IJT665" s="163"/>
      <c r="IJU665" s="163"/>
      <c r="IJV665" s="163"/>
      <c r="IJW665" s="163"/>
      <c r="IJX665" s="163"/>
      <c r="IJY665" s="163"/>
      <c r="IJZ665" s="163"/>
      <c r="IKA665" s="163"/>
      <c r="IKB665" s="163"/>
      <c r="IKC665" s="163"/>
      <c r="IKD665" s="163"/>
      <c r="IKE665" s="163"/>
      <c r="IKF665" s="163"/>
      <c r="IKG665" s="163"/>
      <c r="IKH665" s="163"/>
      <c r="IKI665" s="163"/>
      <c r="IKJ665" s="163"/>
      <c r="IKK665" s="163"/>
      <c r="IKL665" s="163"/>
      <c r="IKM665" s="163"/>
      <c r="IKN665" s="163"/>
      <c r="IKO665" s="163"/>
      <c r="IKP665" s="163"/>
      <c r="IKQ665" s="163"/>
      <c r="IKR665" s="163"/>
      <c r="IKS665" s="163"/>
      <c r="IKT665" s="163"/>
      <c r="IKU665" s="163"/>
      <c r="IKV665" s="163"/>
      <c r="IKW665" s="163"/>
      <c r="IKX665" s="163"/>
      <c r="IKY665" s="163"/>
      <c r="IKZ665" s="163"/>
      <c r="ILA665" s="163"/>
      <c r="ILB665" s="163"/>
      <c r="ILC665" s="163"/>
      <c r="ILD665" s="163"/>
      <c r="ILE665" s="163"/>
      <c r="ILF665" s="163"/>
      <c r="ILG665" s="163"/>
      <c r="ILH665" s="163"/>
      <c r="ILI665" s="163"/>
      <c r="ILJ665" s="163"/>
      <c r="ILK665" s="163"/>
      <c r="ILL665" s="163"/>
      <c r="ILM665" s="163"/>
      <c r="ILN665" s="163"/>
      <c r="ILO665" s="163"/>
      <c r="ILP665" s="163"/>
      <c r="ILQ665" s="163"/>
      <c r="ILR665" s="163"/>
      <c r="ILS665" s="163"/>
      <c r="ILT665" s="163"/>
      <c r="ILU665" s="163"/>
      <c r="ILV665" s="163"/>
      <c r="ILW665" s="163"/>
      <c r="ILX665" s="163"/>
      <c r="ILY665" s="163"/>
      <c r="ILZ665" s="163"/>
      <c r="IMA665" s="163"/>
      <c r="IMB665" s="163"/>
      <c r="IMC665" s="163"/>
      <c r="IMD665" s="163"/>
      <c r="IME665" s="163"/>
      <c r="IMF665" s="163"/>
      <c r="IMG665" s="163"/>
      <c r="IMH665" s="163"/>
      <c r="IMI665" s="163"/>
      <c r="IMJ665" s="163"/>
      <c r="IMK665" s="163"/>
      <c r="IML665" s="163"/>
      <c r="IMM665" s="163"/>
      <c r="IMN665" s="163"/>
      <c r="IMO665" s="163"/>
      <c r="IMP665" s="163"/>
      <c r="IMQ665" s="163"/>
      <c r="IMR665" s="163"/>
      <c r="IMS665" s="163"/>
      <c r="IMT665" s="163"/>
      <c r="IMU665" s="163"/>
      <c r="IMV665" s="163"/>
      <c r="IMW665" s="163"/>
      <c r="IMX665" s="163"/>
      <c r="IMY665" s="163"/>
      <c r="IMZ665" s="163"/>
      <c r="INA665" s="163"/>
      <c r="INB665" s="163"/>
      <c r="INC665" s="163"/>
      <c r="IND665" s="163"/>
      <c r="INE665" s="163"/>
      <c r="INF665" s="163"/>
      <c r="ING665" s="163"/>
      <c r="INH665" s="163"/>
      <c r="INI665" s="163"/>
      <c r="INJ665" s="163"/>
      <c r="INK665" s="163"/>
      <c r="INL665" s="163"/>
      <c r="INM665" s="163"/>
      <c r="INN665" s="163"/>
      <c r="INO665" s="163"/>
      <c r="INP665" s="163"/>
      <c r="INQ665" s="163"/>
      <c r="INR665" s="163"/>
      <c r="INS665" s="163"/>
      <c r="INT665" s="163"/>
      <c r="INU665" s="163"/>
      <c r="INV665" s="163"/>
      <c r="INW665" s="163"/>
      <c r="INX665" s="163"/>
      <c r="INY665" s="163"/>
      <c r="INZ665" s="163"/>
      <c r="IOA665" s="163"/>
      <c r="IOB665" s="163"/>
      <c r="IOC665" s="163"/>
      <c r="IOD665" s="163"/>
      <c r="IOE665" s="163"/>
      <c r="IOF665" s="163"/>
      <c r="IOG665" s="163"/>
      <c r="IOH665" s="163"/>
      <c r="IOI665" s="163"/>
      <c r="IOJ665" s="163"/>
      <c r="IOK665" s="163"/>
      <c r="IOL665" s="163"/>
      <c r="IOM665" s="163"/>
      <c r="ION665" s="163"/>
      <c r="IOO665" s="163"/>
      <c r="IOP665" s="163"/>
      <c r="IOQ665" s="163"/>
      <c r="IOR665" s="163"/>
      <c r="IOS665" s="163"/>
      <c r="IOT665" s="163"/>
      <c r="IOU665" s="163"/>
      <c r="IOV665" s="163"/>
      <c r="IOW665" s="163"/>
      <c r="IOX665" s="163"/>
      <c r="IOY665" s="163"/>
      <c r="IOZ665" s="163"/>
      <c r="IPA665" s="163"/>
      <c r="IPB665" s="163"/>
      <c r="IPC665" s="163"/>
      <c r="IPD665" s="163"/>
      <c r="IPE665" s="163"/>
      <c r="IPF665" s="163"/>
      <c r="IPG665" s="163"/>
      <c r="IPH665" s="163"/>
      <c r="IPI665" s="163"/>
      <c r="IPJ665" s="163"/>
      <c r="IPK665" s="163"/>
      <c r="IPL665" s="163"/>
      <c r="IPM665" s="163"/>
      <c r="IPN665" s="163"/>
      <c r="IPO665" s="163"/>
      <c r="IPP665" s="163"/>
      <c r="IPQ665" s="163"/>
      <c r="IPR665" s="163"/>
      <c r="IPS665" s="163"/>
      <c r="IPT665" s="163"/>
      <c r="IPU665" s="163"/>
      <c r="IPV665" s="163"/>
      <c r="IPW665" s="163"/>
      <c r="IPX665" s="163"/>
      <c r="IPY665" s="163"/>
      <c r="IPZ665" s="163"/>
      <c r="IQA665" s="163"/>
      <c r="IQB665" s="163"/>
      <c r="IQC665" s="163"/>
      <c r="IQD665" s="163"/>
      <c r="IQE665" s="163"/>
      <c r="IQF665" s="163"/>
      <c r="IQG665" s="163"/>
      <c r="IQH665" s="163"/>
      <c r="IQI665" s="163"/>
      <c r="IQJ665" s="163"/>
      <c r="IQK665" s="163"/>
      <c r="IQL665" s="163"/>
      <c r="IQM665" s="163"/>
      <c r="IQN665" s="163"/>
      <c r="IQO665" s="163"/>
      <c r="IQP665" s="163"/>
      <c r="IQQ665" s="163"/>
      <c r="IQR665" s="163"/>
      <c r="IQS665" s="163"/>
      <c r="IQT665" s="163"/>
      <c r="IQU665" s="163"/>
      <c r="IQV665" s="163"/>
      <c r="IQW665" s="163"/>
      <c r="IQX665" s="163"/>
      <c r="IQY665" s="163"/>
      <c r="IQZ665" s="163"/>
      <c r="IRA665" s="163"/>
      <c r="IRB665" s="163"/>
      <c r="IRC665" s="163"/>
      <c r="IRD665" s="163"/>
      <c r="IRE665" s="163"/>
      <c r="IRF665" s="163"/>
      <c r="IRG665" s="163"/>
      <c r="IRH665" s="163"/>
      <c r="IRI665" s="163"/>
      <c r="IRJ665" s="163"/>
      <c r="IRK665" s="163"/>
      <c r="IRL665" s="163"/>
      <c r="IRM665" s="163"/>
      <c r="IRN665" s="163"/>
      <c r="IRO665" s="163"/>
      <c r="IRP665" s="163"/>
      <c r="IRQ665" s="163"/>
      <c r="IRR665" s="163"/>
      <c r="IRS665" s="163"/>
      <c r="IRT665" s="163"/>
      <c r="IRU665" s="163"/>
      <c r="IRV665" s="163"/>
      <c r="IRW665" s="163"/>
      <c r="IRX665" s="163"/>
      <c r="IRY665" s="163"/>
      <c r="IRZ665" s="163"/>
      <c r="ISA665" s="163"/>
      <c r="ISB665" s="163"/>
      <c r="ISC665" s="163"/>
      <c r="ISD665" s="163"/>
      <c r="ISE665" s="163"/>
      <c r="ISF665" s="163"/>
      <c r="ISG665" s="163"/>
      <c r="ISH665" s="163"/>
      <c r="ISI665" s="163"/>
      <c r="ISJ665" s="163"/>
      <c r="ISK665" s="163"/>
      <c r="ISL665" s="163"/>
      <c r="ISM665" s="163"/>
      <c r="ISN665" s="163"/>
      <c r="ISO665" s="163"/>
      <c r="ISP665" s="163"/>
      <c r="ISQ665" s="163"/>
      <c r="ISR665" s="163"/>
      <c r="ISS665" s="163"/>
      <c r="IST665" s="163"/>
      <c r="ISU665" s="163"/>
      <c r="ISV665" s="163"/>
      <c r="ISW665" s="163"/>
      <c r="ISX665" s="163"/>
      <c r="ISY665" s="163"/>
      <c r="ISZ665" s="163"/>
      <c r="ITA665" s="163"/>
      <c r="ITB665" s="163"/>
      <c r="ITC665" s="163"/>
      <c r="ITD665" s="163"/>
      <c r="ITE665" s="163"/>
      <c r="ITF665" s="163"/>
      <c r="ITG665" s="163"/>
      <c r="ITH665" s="163"/>
      <c r="ITI665" s="163"/>
      <c r="ITJ665" s="163"/>
      <c r="ITK665" s="163"/>
      <c r="ITL665" s="163"/>
      <c r="ITM665" s="163"/>
      <c r="ITN665" s="163"/>
      <c r="ITO665" s="163"/>
      <c r="ITP665" s="163"/>
      <c r="ITQ665" s="163"/>
      <c r="ITR665" s="163"/>
      <c r="ITS665" s="163"/>
      <c r="ITT665" s="163"/>
      <c r="ITU665" s="163"/>
      <c r="ITV665" s="163"/>
      <c r="ITW665" s="163"/>
      <c r="ITX665" s="163"/>
      <c r="ITY665" s="163"/>
      <c r="ITZ665" s="163"/>
      <c r="IUA665" s="163"/>
      <c r="IUB665" s="163"/>
      <c r="IUC665" s="163"/>
      <c r="IUD665" s="163"/>
      <c r="IUE665" s="163"/>
      <c r="IUF665" s="163"/>
      <c r="IUG665" s="163"/>
      <c r="IUH665" s="163"/>
      <c r="IUI665" s="163"/>
      <c r="IUJ665" s="163"/>
      <c r="IUK665" s="163"/>
      <c r="IUL665" s="163"/>
      <c r="IUM665" s="163"/>
      <c r="IUN665" s="163"/>
      <c r="IUO665" s="163"/>
      <c r="IUP665" s="163"/>
      <c r="IUQ665" s="163"/>
      <c r="IUR665" s="163"/>
      <c r="IUS665" s="163"/>
      <c r="IUT665" s="163"/>
      <c r="IUU665" s="163"/>
      <c r="IUV665" s="163"/>
      <c r="IUW665" s="163"/>
      <c r="IUX665" s="163"/>
      <c r="IUY665" s="163"/>
      <c r="IUZ665" s="163"/>
      <c r="IVA665" s="163"/>
      <c r="IVB665" s="163"/>
      <c r="IVC665" s="163"/>
      <c r="IVD665" s="163"/>
      <c r="IVE665" s="163"/>
      <c r="IVF665" s="163"/>
      <c r="IVG665" s="163"/>
      <c r="IVH665" s="163"/>
      <c r="IVI665" s="163"/>
      <c r="IVJ665" s="163"/>
      <c r="IVK665" s="163"/>
      <c r="IVL665" s="163"/>
      <c r="IVM665" s="163"/>
      <c r="IVN665" s="163"/>
      <c r="IVO665" s="163"/>
      <c r="IVP665" s="163"/>
      <c r="IVQ665" s="163"/>
      <c r="IVR665" s="163"/>
      <c r="IVS665" s="163"/>
      <c r="IVT665" s="163"/>
      <c r="IVU665" s="163"/>
      <c r="IVV665" s="163"/>
      <c r="IVW665" s="163"/>
      <c r="IVX665" s="163"/>
      <c r="IVY665" s="163"/>
      <c r="IVZ665" s="163"/>
      <c r="IWA665" s="163"/>
      <c r="IWB665" s="163"/>
      <c r="IWC665" s="163"/>
      <c r="IWD665" s="163"/>
      <c r="IWE665" s="163"/>
      <c r="IWF665" s="163"/>
      <c r="IWG665" s="163"/>
      <c r="IWH665" s="163"/>
      <c r="IWI665" s="163"/>
      <c r="IWJ665" s="163"/>
      <c r="IWK665" s="163"/>
      <c r="IWL665" s="163"/>
      <c r="IWM665" s="163"/>
      <c r="IWN665" s="163"/>
      <c r="IWO665" s="163"/>
      <c r="IWP665" s="163"/>
      <c r="IWQ665" s="163"/>
      <c r="IWR665" s="163"/>
      <c r="IWS665" s="163"/>
      <c r="IWT665" s="163"/>
      <c r="IWU665" s="163"/>
      <c r="IWV665" s="163"/>
      <c r="IWW665" s="163"/>
      <c r="IWX665" s="163"/>
      <c r="IWY665" s="163"/>
      <c r="IWZ665" s="163"/>
      <c r="IXA665" s="163"/>
      <c r="IXB665" s="163"/>
      <c r="IXC665" s="163"/>
      <c r="IXD665" s="163"/>
      <c r="IXE665" s="163"/>
      <c r="IXF665" s="163"/>
      <c r="IXG665" s="163"/>
      <c r="IXH665" s="163"/>
      <c r="IXI665" s="163"/>
      <c r="IXJ665" s="163"/>
      <c r="IXK665" s="163"/>
      <c r="IXL665" s="163"/>
      <c r="IXM665" s="163"/>
      <c r="IXN665" s="163"/>
      <c r="IXO665" s="163"/>
      <c r="IXP665" s="163"/>
      <c r="IXQ665" s="163"/>
      <c r="IXR665" s="163"/>
      <c r="IXS665" s="163"/>
      <c r="IXT665" s="163"/>
      <c r="IXU665" s="163"/>
      <c r="IXV665" s="163"/>
      <c r="IXW665" s="163"/>
      <c r="IXX665" s="163"/>
      <c r="IXY665" s="163"/>
      <c r="IXZ665" s="163"/>
      <c r="IYA665" s="163"/>
      <c r="IYB665" s="163"/>
      <c r="IYC665" s="163"/>
      <c r="IYD665" s="163"/>
      <c r="IYE665" s="163"/>
      <c r="IYF665" s="163"/>
      <c r="IYG665" s="163"/>
      <c r="IYH665" s="163"/>
      <c r="IYI665" s="163"/>
      <c r="IYJ665" s="163"/>
      <c r="IYK665" s="163"/>
      <c r="IYL665" s="163"/>
      <c r="IYM665" s="163"/>
      <c r="IYN665" s="163"/>
      <c r="IYO665" s="163"/>
      <c r="IYP665" s="163"/>
      <c r="IYQ665" s="163"/>
      <c r="IYR665" s="163"/>
      <c r="IYS665" s="163"/>
      <c r="IYT665" s="163"/>
      <c r="IYU665" s="163"/>
      <c r="IYV665" s="163"/>
      <c r="IYW665" s="163"/>
      <c r="IYX665" s="163"/>
      <c r="IYY665" s="163"/>
      <c r="IYZ665" s="163"/>
      <c r="IZA665" s="163"/>
      <c r="IZB665" s="163"/>
      <c r="IZC665" s="163"/>
      <c r="IZD665" s="163"/>
      <c r="IZE665" s="163"/>
      <c r="IZF665" s="163"/>
      <c r="IZG665" s="163"/>
      <c r="IZH665" s="163"/>
      <c r="IZI665" s="163"/>
      <c r="IZJ665" s="163"/>
      <c r="IZK665" s="163"/>
      <c r="IZL665" s="163"/>
      <c r="IZM665" s="163"/>
      <c r="IZN665" s="163"/>
      <c r="IZO665" s="163"/>
      <c r="IZP665" s="163"/>
      <c r="IZQ665" s="163"/>
      <c r="IZR665" s="163"/>
      <c r="IZS665" s="163"/>
      <c r="IZT665" s="163"/>
      <c r="IZU665" s="163"/>
      <c r="IZV665" s="163"/>
      <c r="IZW665" s="163"/>
      <c r="IZX665" s="163"/>
      <c r="IZY665" s="163"/>
      <c r="IZZ665" s="163"/>
      <c r="JAA665" s="163"/>
      <c r="JAB665" s="163"/>
      <c r="JAC665" s="163"/>
      <c r="JAD665" s="163"/>
      <c r="JAE665" s="163"/>
      <c r="JAF665" s="163"/>
      <c r="JAG665" s="163"/>
      <c r="JAH665" s="163"/>
      <c r="JAI665" s="163"/>
      <c r="JAJ665" s="163"/>
      <c r="JAK665" s="163"/>
      <c r="JAL665" s="163"/>
      <c r="JAM665" s="163"/>
      <c r="JAN665" s="163"/>
      <c r="JAO665" s="163"/>
      <c r="JAP665" s="163"/>
      <c r="JAQ665" s="163"/>
      <c r="JAR665" s="163"/>
      <c r="JAS665" s="163"/>
      <c r="JAT665" s="163"/>
      <c r="JAU665" s="163"/>
      <c r="JAV665" s="163"/>
      <c r="JAW665" s="163"/>
      <c r="JAX665" s="163"/>
      <c r="JAY665" s="163"/>
      <c r="JAZ665" s="163"/>
      <c r="JBA665" s="163"/>
      <c r="JBB665" s="163"/>
      <c r="JBC665" s="163"/>
      <c r="JBD665" s="163"/>
      <c r="JBE665" s="163"/>
      <c r="JBF665" s="163"/>
      <c r="JBG665" s="163"/>
      <c r="JBH665" s="163"/>
      <c r="JBI665" s="163"/>
      <c r="JBJ665" s="163"/>
      <c r="JBK665" s="163"/>
      <c r="JBL665" s="163"/>
      <c r="JBM665" s="163"/>
      <c r="JBN665" s="163"/>
      <c r="JBO665" s="163"/>
      <c r="JBP665" s="163"/>
      <c r="JBQ665" s="163"/>
      <c r="JBR665" s="163"/>
      <c r="JBS665" s="163"/>
      <c r="JBT665" s="163"/>
      <c r="JBU665" s="163"/>
      <c r="JBV665" s="163"/>
      <c r="JBW665" s="163"/>
      <c r="JBX665" s="163"/>
      <c r="JBY665" s="163"/>
      <c r="JBZ665" s="163"/>
      <c r="JCA665" s="163"/>
      <c r="JCB665" s="163"/>
      <c r="JCC665" s="163"/>
      <c r="JCD665" s="163"/>
      <c r="JCE665" s="163"/>
      <c r="JCF665" s="163"/>
      <c r="JCG665" s="163"/>
      <c r="JCH665" s="163"/>
      <c r="JCI665" s="163"/>
      <c r="JCJ665" s="163"/>
      <c r="JCK665" s="163"/>
      <c r="JCL665" s="163"/>
      <c r="JCM665" s="163"/>
      <c r="JCN665" s="163"/>
      <c r="JCO665" s="163"/>
      <c r="JCP665" s="163"/>
      <c r="JCQ665" s="163"/>
      <c r="JCR665" s="163"/>
      <c r="JCS665" s="163"/>
      <c r="JCT665" s="163"/>
      <c r="JCU665" s="163"/>
      <c r="JCV665" s="163"/>
      <c r="JCW665" s="163"/>
      <c r="JCX665" s="163"/>
      <c r="JCY665" s="163"/>
      <c r="JCZ665" s="163"/>
      <c r="JDA665" s="163"/>
      <c r="JDB665" s="163"/>
      <c r="JDC665" s="163"/>
      <c r="JDD665" s="163"/>
      <c r="JDE665" s="163"/>
      <c r="JDF665" s="163"/>
      <c r="JDG665" s="163"/>
      <c r="JDH665" s="163"/>
      <c r="JDI665" s="163"/>
      <c r="JDJ665" s="163"/>
      <c r="JDK665" s="163"/>
      <c r="JDL665" s="163"/>
      <c r="JDM665" s="163"/>
      <c r="JDN665" s="163"/>
      <c r="JDO665" s="163"/>
      <c r="JDP665" s="163"/>
      <c r="JDQ665" s="163"/>
      <c r="JDR665" s="163"/>
      <c r="JDS665" s="163"/>
      <c r="JDT665" s="163"/>
      <c r="JDU665" s="163"/>
      <c r="JDV665" s="163"/>
      <c r="JDW665" s="163"/>
      <c r="JDX665" s="163"/>
      <c r="JDY665" s="163"/>
      <c r="JDZ665" s="163"/>
      <c r="JEA665" s="163"/>
      <c r="JEB665" s="163"/>
      <c r="JEC665" s="163"/>
      <c r="JED665" s="163"/>
      <c r="JEE665" s="163"/>
      <c r="JEF665" s="163"/>
      <c r="JEG665" s="163"/>
      <c r="JEH665" s="163"/>
      <c r="JEI665" s="163"/>
      <c r="JEJ665" s="163"/>
      <c r="JEK665" s="163"/>
      <c r="JEL665" s="163"/>
      <c r="JEM665" s="163"/>
      <c r="JEN665" s="163"/>
      <c r="JEO665" s="163"/>
      <c r="JEP665" s="163"/>
      <c r="JEQ665" s="163"/>
      <c r="JER665" s="163"/>
      <c r="JES665" s="163"/>
      <c r="JET665" s="163"/>
      <c r="JEU665" s="163"/>
      <c r="JEV665" s="163"/>
      <c r="JEW665" s="163"/>
      <c r="JEX665" s="163"/>
      <c r="JEY665" s="163"/>
      <c r="JEZ665" s="163"/>
      <c r="JFA665" s="163"/>
      <c r="JFB665" s="163"/>
      <c r="JFC665" s="163"/>
      <c r="JFD665" s="163"/>
      <c r="JFE665" s="163"/>
      <c r="JFF665" s="163"/>
      <c r="JFG665" s="163"/>
      <c r="JFH665" s="163"/>
      <c r="JFI665" s="163"/>
      <c r="JFJ665" s="163"/>
      <c r="JFK665" s="163"/>
      <c r="JFL665" s="163"/>
      <c r="JFM665" s="163"/>
      <c r="JFN665" s="163"/>
      <c r="JFO665" s="163"/>
      <c r="JFP665" s="163"/>
      <c r="JFQ665" s="163"/>
      <c r="JFR665" s="163"/>
      <c r="JFS665" s="163"/>
      <c r="JFT665" s="163"/>
      <c r="JFU665" s="163"/>
      <c r="JFV665" s="163"/>
      <c r="JFW665" s="163"/>
      <c r="JFX665" s="163"/>
      <c r="JFY665" s="163"/>
      <c r="JFZ665" s="163"/>
      <c r="JGA665" s="163"/>
      <c r="JGB665" s="163"/>
      <c r="JGC665" s="163"/>
      <c r="JGD665" s="163"/>
      <c r="JGE665" s="163"/>
      <c r="JGF665" s="163"/>
      <c r="JGG665" s="163"/>
      <c r="JGH665" s="163"/>
      <c r="JGI665" s="163"/>
      <c r="JGJ665" s="163"/>
      <c r="JGK665" s="163"/>
      <c r="JGL665" s="163"/>
      <c r="JGM665" s="163"/>
      <c r="JGN665" s="163"/>
      <c r="JGO665" s="163"/>
      <c r="JGP665" s="163"/>
      <c r="JGQ665" s="163"/>
      <c r="JGR665" s="163"/>
      <c r="JGS665" s="163"/>
      <c r="JGT665" s="163"/>
      <c r="JGU665" s="163"/>
      <c r="JGV665" s="163"/>
      <c r="JGW665" s="163"/>
      <c r="JGX665" s="163"/>
      <c r="JGY665" s="163"/>
      <c r="JGZ665" s="163"/>
      <c r="JHA665" s="163"/>
      <c r="JHB665" s="163"/>
      <c r="JHC665" s="163"/>
      <c r="JHD665" s="163"/>
      <c r="JHE665" s="163"/>
      <c r="JHF665" s="163"/>
      <c r="JHG665" s="163"/>
      <c r="JHH665" s="163"/>
      <c r="JHI665" s="163"/>
      <c r="JHJ665" s="163"/>
      <c r="JHK665" s="163"/>
      <c r="JHL665" s="163"/>
      <c r="JHM665" s="163"/>
      <c r="JHN665" s="163"/>
      <c r="JHO665" s="163"/>
      <c r="JHP665" s="163"/>
      <c r="JHQ665" s="163"/>
      <c r="JHR665" s="163"/>
      <c r="JHS665" s="163"/>
      <c r="JHT665" s="163"/>
      <c r="JHU665" s="163"/>
      <c r="JHV665" s="163"/>
      <c r="JHW665" s="163"/>
      <c r="JHX665" s="163"/>
      <c r="JHY665" s="163"/>
      <c r="JHZ665" s="163"/>
      <c r="JIA665" s="163"/>
      <c r="JIB665" s="163"/>
      <c r="JIC665" s="163"/>
      <c r="JID665" s="163"/>
      <c r="JIE665" s="163"/>
      <c r="JIF665" s="163"/>
      <c r="JIG665" s="163"/>
      <c r="JIH665" s="163"/>
      <c r="JII665" s="163"/>
      <c r="JIJ665" s="163"/>
      <c r="JIK665" s="163"/>
      <c r="JIL665" s="163"/>
      <c r="JIM665" s="163"/>
      <c r="JIN665" s="163"/>
      <c r="JIO665" s="163"/>
      <c r="JIP665" s="163"/>
      <c r="JIQ665" s="163"/>
      <c r="JIR665" s="163"/>
      <c r="JIS665" s="163"/>
      <c r="JIT665" s="163"/>
      <c r="JIU665" s="163"/>
      <c r="JIV665" s="163"/>
      <c r="JIW665" s="163"/>
      <c r="JIX665" s="163"/>
      <c r="JIY665" s="163"/>
      <c r="JIZ665" s="163"/>
      <c r="JJA665" s="163"/>
      <c r="JJB665" s="163"/>
      <c r="JJC665" s="163"/>
      <c r="JJD665" s="163"/>
      <c r="JJE665" s="163"/>
      <c r="JJF665" s="163"/>
      <c r="JJG665" s="163"/>
      <c r="JJH665" s="163"/>
      <c r="JJI665" s="163"/>
      <c r="JJJ665" s="163"/>
      <c r="JJK665" s="163"/>
      <c r="JJL665" s="163"/>
      <c r="JJM665" s="163"/>
      <c r="JJN665" s="163"/>
      <c r="JJO665" s="163"/>
      <c r="JJP665" s="163"/>
      <c r="JJQ665" s="163"/>
      <c r="JJR665" s="163"/>
      <c r="JJS665" s="163"/>
      <c r="JJT665" s="163"/>
      <c r="JJU665" s="163"/>
      <c r="JJV665" s="163"/>
      <c r="JJW665" s="163"/>
      <c r="JJX665" s="163"/>
      <c r="JJY665" s="163"/>
      <c r="JJZ665" s="163"/>
      <c r="JKA665" s="163"/>
      <c r="JKB665" s="163"/>
      <c r="JKC665" s="163"/>
      <c r="JKD665" s="163"/>
      <c r="JKE665" s="163"/>
      <c r="JKF665" s="163"/>
      <c r="JKG665" s="163"/>
      <c r="JKH665" s="163"/>
      <c r="JKI665" s="163"/>
      <c r="JKJ665" s="163"/>
      <c r="JKK665" s="163"/>
      <c r="JKL665" s="163"/>
      <c r="JKM665" s="163"/>
      <c r="JKN665" s="163"/>
      <c r="JKO665" s="163"/>
      <c r="JKP665" s="163"/>
      <c r="JKQ665" s="163"/>
      <c r="JKR665" s="163"/>
      <c r="JKS665" s="163"/>
      <c r="JKT665" s="163"/>
      <c r="JKU665" s="163"/>
      <c r="JKV665" s="163"/>
      <c r="JKW665" s="163"/>
      <c r="JKX665" s="163"/>
      <c r="JKY665" s="163"/>
      <c r="JKZ665" s="163"/>
      <c r="JLA665" s="163"/>
      <c r="JLB665" s="163"/>
      <c r="JLC665" s="163"/>
      <c r="JLD665" s="163"/>
      <c r="JLE665" s="163"/>
      <c r="JLF665" s="163"/>
      <c r="JLG665" s="163"/>
      <c r="JLH665" s="163"/>
      <c r="JLI665" s="163"/>
      <c r="JLJ665" s="163"/>
      <c r="JLK665" s="163"/>
      <c r="JLL665" s="163"/>
      <c r="JLM665" s="163"/>
      <c r="JLN665" s="163"/>
      <c r="JLO665" s="163"/>
      <c r="JLP665" s="163"/>
      <c r="JLQ665" s="163"/>
      <c r="JLR665" s="163"/>
      <c r="JLS665" s="163"/>
      <c r="JLT665" s="163"/>
      <c r="JLU665" s="163"/>
      <c r="JLV665" s="163"/>
      <c r="JLW665" s="163"/>
      <c r="JLX665" s="163"/>
      <c r="JLY665" s="163"/>
      <c r="JLZ665" s="163"/>
      <c r="JMA665" s="163"/>
      <c r="JMB665" s="163"/>
      <c r="JMC665" s="163"/>
      <c r="JMD665" s="163"/>
      <c r="JME665" s="163"/>
      <c r="JMF665" s="163"/>
      <c r="JMG665" s="163"/>
      <c r="JMH665" s="163"/>
      <c r="JMI665" s="163"/>
      <c r="JMJ665" s="163"/>
      <c r="JMK665" s="163"/>
      <c r="JML665" s="163"/>
      <c r="JMM665" s="163"/>
      <c r="JMN665" s="163"/>
      <c r="JMO665" s="163"/>
      <c r="JMP665" s="163"/>
      <c r="JMQ665" s="163"/>
      <c r="JMR665" s="163"/>
      <c r="JMS665" s="163"/>
      <c r="JMT665" s="163"/>
      <c r="JMU665" s="163"/>
      <c r="JMV665" s="163"/>
      <c r="JMW665" s="163"/>
      <c r="JMX665" s="163"/>
      <c r="JMY665" s="163"/>
      <c r="JMZ665" s="163"/>
      <c r="JNA665" s="163"/>
      <c r="JNB665" s="163"/>
      <c r="JNC665" s="163"/>
      <c r="JND665" s="163"/>
      <c r="JNE665" s="163"/>
      <c r="JNF665" s="163"/>
      <c r="JNG665" s="163"/>
      <c r="JNH665" s="163"/>
      <c r="JNI665" s="163"/>
      <c r="JNJ665" s="163"/>
      <c r="JNK665" s="163"/>
      <c r="JNL665" s="163"/>
      <c r="JNM665" s="163"/>
      <c r="JNN665" s="163"/>
      <c r="JNO665" s="163"/>
      <c r="JNP665" s="163"/>
      <c r="JNQ665" s="163"/>
      <c r="JNR665" s="163"/>
      <c r="JNS665" s="163"/>
      <c r="JNT665" s="163"/>
      <c r="JNU665" s="163"/>
      <c r="JNV665" s="163"/>
      <c r="JNW665" s="163"/>
      <c r="JNX665" s="163"/>
      <c r="JNY665" s="163"/>
      <c r="JNZ665" s="163"/>
      <c r="JOA665" s="163"/>
      <c r="JOB665" s="163"/>
      <c r="JOC665" s="163"/>
      <c r="JOD665" s="163"/>
      <c r="JOE665" s="163"/>
      <c r="JOF665" s="163"/>
      <c r="JOG665" s="163"/>
      <c r="JOH665" s="163"/>
      <c r="JOI665" s="163"/>
      <c r="JOJ665" s="163"/>
      <c r="JOK665" s="163"/>
      <c r="JOL665" s="163"/>
      <c r="JOM665" s="163"/>
      <c r="JON665" s="163"/>
      <c r="JOO665" s="163"/>
      <c r="JOP665" s="163"/>
      <c r="JOQ665" s="163"/>
      <c r="JOR665" s="163"/>
      <c r="JOS665" s="163"/>
      <c r="JOT665" s="163"/>
      <c r="JOU665" s="163"/>
      <c r="JOV665" s="163"/>
      <c r="JOW665" s="163"/>
      <c r="JOX665" s="163"/>
      <c r="JOY665" s="163"/>
      <c r="JOZ665" s="163"/>
      <c r="JPA665" s="163"/>
      <c r="JPB665" s="163"/>
      <c r="JPC665" s="163"/>
      <c r="JPD665" s="163"/>
      <c r="JPE665" s="163"/>
      <c r="JPF665" s="163"/>
      <c r="JPG665" s="163"/>
      <c r="JPH665" s="163"/>
      <c r="JPI665" s="163"/>
      <c r="JPJ665" s="163"/>
      <c r="JPK665" s="163"/>
      <c r="JPL665" s="163"/>
      <c r="JPM665" s="163"/>
      <c r="JPN665" s="163"/>
      <c r="JPO665" s="163"/>
      <c r="JPP665" s="163"/>
      <c r="JPQ665" s="163"/>
      <c r="JPR665" s="163"/>
      <c r="JPS665" s="163"/>
      <c r="JPT665" s="163"/>
      <c r="JPU665" s="163"/>
      <c r="JPV665" s="163"/>
      <c r="JPW665" s="163"/>
      <c r="JPX665" s="163"/>
      <c r="JPY665" s="163"/>
      <c r="JPZ665" s="163"/>
      <c r="JQA665" s="163"/>
      <c r="JQB665" s="163"/>
      <c r="JQC665" s="163"/>
      <c r="JQD665" s="163"/>
      <c r="JQE665" s="163"/>
      <c r="JQF665" s="163"/>
      <c r="JQG665" s="163"/>
      <c r="JQH665" s="163"/>
      <c r="JQI665" s="163"/>
      <c r="JQJ665" s="163"/>
      <c r="JQK665" s="163"/>
      <c r="JQL665" s="163"/>
      <c r="JQM665" s="163"/>
      <c r="JQN665" s="163"/>
      <c r="JQO665" s="163"/>
      <c r="JQP665" s="163"/>
      <c r="JQQ665" s="163"/>
      <c r="JQR665" s="163"/>
      <c r="JQS665" s="163"/>
      <c r="JQT665" s="163"/>
      <c r="JQU665" s="163"/>
      <c r="JQV665" s="163"/>
      <c r="JQW665" s="163"/>
      <c r="JQX665" s="163"/>
      <c r="JQY665" s="163"/>
      <c r="JQZ665" s="163"/>
      <c r="JRA665" s="163"/>
      <c r="JRB665" s="163"/>
      <c r="JRC665" s="163"/>
      <c r="JRD665" s="163"/>
      <c r="JRE665" s="163"/>
      <c r="JRF665" s="163"/>
      <c r="JRG665" s="163"/>
      <c r="JRH665" s="163"/>
      <c r="JRI665" s="163"/>
      <c r="JRJ665" s="163"/>
      <c r="JRK665" s="163"/>
      <c r="JRL665" s="163"/>
      <c r="JRM665" s="163"/>
      <c r="JRN665" s="163"/>
      <c r="JRO665" s="163"/>
      <c r="JRP665" s="163"/>
      <c r="JRQ665" s="163"/>
      <c r="JRR665" s="163"/>
      <c r="JRS665" s="163"/>
      <c r="JRT665" s="163"/>
      <c r="JRU665" s="163"/>
      <c r="JRV665" s="163"/>
      <c r="JRW665" s="163"/>
      <c r="JRX665" s="163"/>
      <c r="JRY665" s="163"/>
      <c r="JRZ665" s="163"/>
      <c r="JSA665" s="163"/>
      <c r="JSB665" s="163"/>
      <c r="JSC665" s="163"/>
      <c r="JSD665" s="163"/>
      <c r="JSE665" s="163"/>
      <c r="JSF665" s="163"/>
      <c r="JSG665" s="163"/>
      <c r="JSH665" s="163"/>
      <c r="JSI665" s="163"/>
      <c r="JSJ665" s="163"/>
      <c r="JSK665" s="163"/>
      <c r="JSL665" s="163"/>
      <c r="JSM665" s="163"/>
      <c r="JSN665" s="163"/>
      <c r="JSO665" s="163"/>
      <c r="JSP665" s="163"/>
      <c r="JSQ665" s="163"/>
      <c r="JSR665" s="163"/>
      <c r="JSS665" s="163"/>
      <c r="JST665" s="163"/>
      <c r="JSU665" s="163"/>
      <c r="JSV665" s="163"/>
      <c r="JSW665" s="163"/>
      <c r="JSX665" s="163"/>
      <c r="JSY665" s="163"/>
      <c r="JSZ665" s="163"/>
      <c r="JTA665" s="163"/>
      <c r="JTB665" s="163"/>
      <c r="JTC665" s="163"/>
      <c r="JTD665" s="163"/>
      <c r="JTE665" s="163"/>
      <c r="JTF665" s="163"/>
      <c r="JTG665" s="163"/>
      <c r="JTH665" s="163"/>
      <c r="JTI665" s="163"/>
      <c r="JTJ665" s="163"/>
      <c r="JTK665" s="163"/>
      <c r="JTL665" s="163"/>
      <c r="JTM665" s="163"/>
      <c r="JTN665" s="163"/>
      <c r="JTO665" s="163"/>
      <c r="JTP665" s="163"/>
      <c r="JTQ665" s="163"/>
      <c r="JTR665" s="163"/>
      <c r="JTS665" s="163"/>
      <c r="JTT665" s="163"/>
      <c r="JTU665" s="163"/>
      <c r="JTV665" s="163"/>
      <c r="JTW665" s="163"/>
      <c r="JTX665" s="163"/>
      <c r="JTY665" s="163"/>
      <c r="JTZ665" s="163"/>
      <c r="JUA665" s="163"/>
      <c r="JUB665" s="163"/>
      <c r="JUC665" s="163"/>
      <c r="JUD665" s="163"/>
      <c r="JUE665" s="163"/>
      <c r="JUF665" s="163"/>
      <c r="JUG665" s="163"/>
      <c r="JUH665" s="163"/>
      <c r="JUI665" s="163"/>
      <c r="JUJ665" s="163"/>
      <c r="JUK665" s="163"/>
      <c r="JUL665" s="163"/>
      <c r="JUM665" s="163"/>
      <c r="JUN665" s="163"/>
      <c r="JUO665" s="163"/>
      <c r="JUP665" s="163"/>
      <c r="JUQ665" s="163"/>
      <c r="JUR665" s="163"/>
      <c r="JUS665" s="163"/>
      <c r="JUT665" s="163"/>
      <c r="JUU665" s="163"/>
      <c r="JUV665" s="163"/>
      <c r="JUW665" s="163"/>
      <c r="JUX665" s="163"/>
      <c r="JUY665" s="163"/>
      <c r="JUZ665" s="163"/>
      <c r="JVA665" s="163"/>
      <c r="JVB665" s="163"/>
      <c r="JVC665" s="163"/>
      <c r="JVD665" s="163"/>
      <c r="JVE665" s="163"/>
      <c r="JVF665" s="163"/>
      <c r="JVG665" s="163"/>
      <c r="JVH665" s="163"/>
      <c r="JVI665" s="163"/>
      <c r="JVJ665" s="163"/>
      <c r="JVK665" s="163"/>
      <c r="JVL665" s="163"/>
      <c r="JVM665" s="163"/>
      <c r="JVN665" s="163"/>
      <c r="JVO665" s="163"/>
      <c r="JVP665" s="163"/>
      <c r="JVQ665" s="163"/>
      <c r="JVR665" s="163"/>
      <c r="JVS665" s="163"/>
      <c r="JVT665" s="163"/>
      <c r="JVU665" s="163"/>
      <c r="JVV665" s="163"/>
      <c r="JVW665" s="163"/>
      <c r="JVX665" s="163"/>
      <c r="JVY665" s="163"/>
      <c r="JVZ665" s="163"/>
      <c r="JWA665" s="163"/>
      <c r="JWB665" s="163"/>
      <c r="JWC665" s="163"/>
      <c r="JWD665" s="163"/>
      <c r="JWE665" s="163"/>
      <c r="JWF665" s="163"/>
      <c r="JWG665" s="163"/>
      <c r="JWH665" s="163"/>
      <c r="JWI665" s="163"/>
      <c r="JWJ665" s="163"/>
      <c r="JWK665" s="163"/>
      <c r="JWL665" s="163"/>
      <c r="JWM665" s="163"/>
      <c r="JWN665" s="163"/>
      <c r="JWO665" s="163"/>
      <c r="JWP665" s="163"/>
      <c r="JWQ665" s="163"/>
      <c r="JWR665" s="163"/>
      <c r="JWS665" s="163"/>
      <c r="JWT665" s="163"/>
      <c r="JWU665" s="163"/>
      <c r="JWV665" s="163"/>
      <c r="JWW665" s="163"/>
      <c r="JWX665" s="163"/>
      <c r="JWY665" s="163"/>
      <c r="JWZ665" s="163"/>
      <c r="JXA665" s="163"/>
      <c r="JXB665" s="163"/>
      <c r="JXC665" s="163"/>
      <c r="JXD665" s="163"/>
      <c r="JXE665" s="163"/>
      <c r="JXF665" s="163"/>
      <c r="JXG665" s="163"/>
      <c r="JXH665" s="163"/>
      <c r="JXI665" s="163"/>
      <c r="JXJ665" s="163"/>
      <c r="JXK665" s="163"/>
      <c r="JXL665" s="163"/>
      <c r="JXM665" s="163"/>
      <c r="JXN665" s="163"/>
      <c r="JXO665" s="163"/>
      <c r="JXP665" s="163"/>
      <c r="JXQ665" s="163"/>
      <c r="JXR665" s="163"/>
      <c r="JXS665" s="163"/>
      <c r="JXT665" s="163"/>
      <c r="JXU665" s="163"/>
      <c r="JXV665" s="163"/>
      <c r="JXW665" s="163"/>
      <c r="JXX665" s="163"/>
      <c r="JXY665" s="163"/>
      <c r="JXZ665" s="163"/>
      <c r="JYA665" s="163"/>
      <c r="JYB665" s="163"/>
      <c r="JYC665" s="163"/>
      <c r="JYD665" s="163"/>
      <c r="JYE665" s="163"/>
      <c r="JYF665" s="163"/>
      <c r="JYG665" s="163"/>
      <c r="JYH665" s="163"/>
      <c r="JYI665" s="163"/>
      <c r="JYJ665" s="163"/>
      <c r="JYK665" s="163"/>
      <c r="JYL665" s="163"/>
      <c r="JYM665" s="163"/>
      <c r="JYN665" s="163"/>
      <c r="JYO665" s="163"/>
      <c r="JYP665" s="163"/>
      <c r="JYQ665" s="163"/>
      <c r="JYR665" s="163"/>
      <c r="JYS665" s="163"/>
      <c r="JYT665" s="163"/>
      <c r="JYU665" s="163"/>
      <c r="JYV665" s="163"/>
      <c r="JYW665" s="163"/>
      <c r="JYX665" s="163"/>
      <c r="JYY665" s="163"/>
      <c r="JYZ665" s="163"/>
      <c r="JZA665" s="163"/>
      <c r="JZB665" s="163"/>
      <c r="JZC665" s="163"/>
      <c r="JZD665" s="163"/>
      <c r="JZE665" s="163"/>
      <c r="JZF665" s="163"/>
      <c r="JZG665" s="163"/>
      <c r="JZH665" s="163"/>
      <c r="JZI665" s="163"/>
      <c r="JZJ665" s="163"/>
      <c r="JZK665" s="163"/>
      <c r="JZL665" s="163"/>
      <c r="JZM665" s="163"/>
      <c r="JZN665" s="163"/>
      <c r="JZO665" s="163"/>
      <c r="JZP665" s="163"/>
      <c r="JZQ665" s="163"/>
      <c r="JZR665" s="163"/>
      <c r="JZS665" s="163"/>
      <c r="JZT665" s="163"/>
      <c r="JZU665" s="163"/>
      <c r="JZV665" s="163"/>
      <c r="JZW665" s="163"/>
      <c r="JZX665" s="163"/>
      <c r="JZY665" s="163"/>
      <c r="JZZ665" s="163"/>
      <c r="KAA665" s="163"/>
      <c r="KAB665" s="163"/>
      <c r="KAC665" s="163"/>
      <c r="KAD665" s="163"/>
      <c r="KAE665" s="163"/>
      <c r="KAF665" s="163"/>
      <c r="KAG665" s="163"/>
      <c r="KAH665" s="163"/>
      <c r="KAI665" s="163"/>
      <c r="KAJ665" s="163"/>
      <c r="KAK665" s="163"/>
      <c r="KAL665" s="163"/>
      <c r="KAM665" s="163"/>
      <c r="KAN665" s="163"/>
      <c r="KAO665" s="163"/>
      <c r="KAP665" s="163"/>
      <c r="KAQ665" s="163"/>
      <c r="KAR665" s="163"/>
      <c r="KAS665" s="163"/>
      <c r="KAT665" s="163"/>
      <c r="KAU665" s="163"/>
      <c r="KAV665" s="163"/>
      <c r="KAW665" s="163"/>
      <c r="KAX665" s="163"/>
      <c r="KAY665" s="163"/>
      <c r="KAZ665" s="163"/>
      <c r="KBA665" s="163"/>
      <c r="KBB665" s="163"/>
      <c r="KBC665" s="163"/>
      <c r="KBD665" s="163"/>
      <c r="KBE665" s="163"/>
      <c r="KBF665" s="163"/>
      <c r="KBG665" s="163"/>
      <c r="KBH665" s="163"/>
      <c r="KBI665" s="163"/>
      <c r="KBJ665" s="163"/>
      <c r="KBK665" s="163"/>
      <c r="KBL665" s="163"/>
      <c r="KBM665" s="163"/>
      <c r="KBN665" s="163"/>
      <c r="KBO665" s="163"/>
      <c r="KBP665" s="163"/>
      <c r="KBQ665" s="163"/>
      <c r="KBR665" s="163"/>
      <c r="KBS665" s="163"/>
      <c r="KBT665" s="163"/>
      <c r="KBU665" s="163"/>
      <c r="KBV665" s="163"/>
      <c r="KBW665" s="163"/>
      <c r="KBX665" s="163"/>
      <c r="KBY665" s="163"/>
      <c r="KBZ665" s="163"/>
      <c r="KCA665" s="163"/>
      <c r="KCB665" s="163"/>
      <c r="KCC665" s="163"/>
      <c r="KCD665" s="163"/>
      <c r="KCE665" s="163"/>
      <c r="KCF665" s="163"/>
      <c r="KCG665" s="163"/>
      <c r="KCH665" s="163"/>
      <c r="KCI665" s="163"/>
      <c r="KCJ665" s="163"/>
      <c r="KCK665" s="163"/>
      <c r="KCL665" s="163"/>
      <c r="KCM665" s="163"/>
      <c r="KCN665" s="163"/>
      <c r="KCO665" s="163"/>
      <c r="KCP665" s="163"/>
      <c r="KCQ665" s="163"/>
      <c r="KCR665" s="163"/>
      <c r="KCS665" s="163"/>
      <c r="KCT665" s="163"/>
      <c r="KCU665" s="163"/>
      <c r="KCV665" s="163"/>
      <c r="KCW665" s="163"/>
      <c r="KCX665" s="163"/>
      <c r="KCY665" s="163"/>
      <c r="KCZ665" s="163"/>
      <c r="KDA665" s="163"/>
      <c r="KDB665" s="163"/>
      <c r="KDC665" s="163"/>
      <c r="KDD665" s="163"/>
      <c r="KDE665" s="163"/>
      <c r="KDF665" s="163"/>
      <c r="KDG665" s="163"/>
      <c r="KDH665" s="163"/>
      <c r="KDI665" s="163"/>
      <c r="KDJ665" s="163"/>
      <c r="KDK665" s="163"/>
      <c r="KDL665" s="163"/>
      <c r="KDM665" s="163"/>
      <c r="KDN665" s="163"/>
      <c r="KDO665" s="163"/>
      <c r="KDP665" s="163"/>
      <c r="KDQ665" s="163"/>
      <c r="KDR665" s="163"/>
      <c r="KDS665" s="163"/>
      <c r="KDT665" s="163"/>
      <c r="KDU665" s="163"/>
      <c r="KDV665" s="163"/>
      <c r="KDW665" s="163"/>
      <c r="KDX665" s="163"/>
      <c r="KDY665" s="163"/>
      <c r="KDZ665" s="163"/>
      <c r="KEA665" s="163"/>
      <c r="KEB665" s="163"/>
      <c r="KEC665" s="163"/>
      <c r="KED665" s="163"/>
      <c r="KEE665" s="163"/>
      <c r="KEF665" s="163"/>
      <c r="KEG665" s="163"/>
      <c r="KEH665" s="163"/>
      <c r="KEI665" s="163"/>
      <c r="KEJ665" s="163"/>
      <c r="KEK665" s="163"/>
      <c r="KEL665" s="163"/>
      <c r="KEM665" s="163"/>
      <c r="KEN665" s="163"/>
      <c r="KEO665" s="163"/>
      <c r="KEP665" s="163"/>
      <c r="KEQ665" s="163"/>
      <c r="KER665" s="163"/>
      <c r="KES665" s="163"/>
      <c r="KET665" s="163"/>
      <c r="KEU665" s="163"/>
      <c r="KEV665" s="163"/>
      <c r="KEW665" s="163"/>
      <c r="KEX665" s="163"/>
      <c r="KEY665" s="163"/>
      <c r="KEZ665" s="163"/>
      <c r="KFA665" s="163"/>
      <c r="KFB665" s="163"/>
      <c r="KFC665" s="163"/>
      <c r="KFD665" s="163"/>
      <c r="KFE665" s="163"/>
      <c r="KFF665" s="163"/>
      <c r="KFG665" s="163"/>
      <c r="KFH665" s="163"/>
      <c r="KFI665" s="163"/>
      <c r="KFJ665" s="163"/>
      <c r="KFK665" s="163"/>
      <c r="KFL665" s="163"/>
      <c r="KFM665" s="163"/>
      <c r="KFN665" s="163"/>
      <c r="KFO665" s="163"/>
      <c r="KFP665" s="163"/>
      <c r="KFQ665" s="163"/>
      <c r="KFR665" s="163"/>
      <c r="KFS665" s="163"/>
      <c r="KFT665" s="163"/>
      <c r="KFU665" s="163"/>
      <c r="KFV665" s="163"/>
      <c r="KFW665" s="163"/>
      <c r="KFX665" s="163"/>
      <c r="KFY665" s="163"/>
      <c r="KFZ665" s="163"/>
      <c r="KGA665" s="163"/>
      <c r="KGB665" s="163"/>
      <c r="KGC665" s="163"/>
      <c r="KGD665" s="163"/>
      <c r="KGE665" s="163"/>
      <c r="KGF665" s="163"/>
      <c r="KGG665" s="163"/>
      <c r="KGH665" s="163"/>
      <c r="KGI665" s="163"/>
      <c r="KGJ665" s="163"/>
      <c r="KGK665" s="163"/>
      <c r="KGL665" s="163"/>
      <c r="KGM665" s="163"/>
      <c r="KGN665" s="163"/>
      <c r="KGO665" s="163"/>
      <c r="KGP665" s="163"/>
      <c r="KGQ665" s="163"/>
      <c r="KGR665" s="163"/>
      <c r="KGS665" s="163"/>
      <c r="KGT665" s="163"/>
      <c r="KGU665" s="163"/>
      <c r="KGV665" s="163"/>
      <c r="KGW665" s="163"/>
      <c r="KGX665" s="163"/>
      <c r="KGY665" s="163"/>
      <c r="KGZ665" s="163"/>
      <c r="KHA665" s="163"/>
      <c r="KHB665" s="163"/>
      <c r="KHC665" s="163"/>
      <c r="KHD665" s="163"/>
      <c r="KHE665" s="163"/>
      <c r="KHF665" s="163"/>
      <c r="KHG665" s="163"/>
      <c r="KHH665" s="163"/>
      <c r="KHI665" s="163"/>
      <c r="KHJ665" s="163"/>
      <c r="KHK665" s="163"/>
      <c r="KHL665" s="163"/>
      <c r="KHM665" s="163"/>
      <c r="KHN665" s="163"/>
      <c r="KHO665" s="163"/>
      <c r="KHP665" s="163"/>
      <c r="KHQ665" s="163"/>
      <c r="KHR665" s="163"/>
      <c r="KHS665" s="163"/>
      <c r="KHT665" s="163"/>
      <c r="KHU665" s="163"/>
      <c r="KHV665" s="163"/>
      <c r="KHW665" s="163"/>
      <c r="KHX665" s="163"/>
      <c r="KHY665" s="163"/>
      <c r="KHZ665" s="163"/>
      <c r="KIA665" s="163"/>
      <c r="KIB665" s="163"/>
      <c r="KIC665" s="163"/>
      <c r="KID665" s="163"/>
      <c r="KIE665" s="163"/>
      <c r="KIF665" s="163"/>
      <c r="KIG665" s="163"/>
      <c r="KIH665" s="163"/>
      <c r="KII665" s="163"/>
      <c r="KIJ665" s="163"/>
      <c r="KIK665" s="163"/>
      <c r="KIL665" s="163"/>
      <c r="KIM665" s="163"/>
      <c r="KIN665" s="163"/>
      <c r="KIO665" s="163"/>
      <c r="KIP665" s="163"/>
      <c r="KIQ665" s="163"/>
      <c r="KIR665" s="163"/>
      <c r="KIS665" s="163"/>
      <c r="KIT665" s="163"/>
      <c r="KIU665" s="163"/>
      <c r="KIV665" s="163"/>
      <c r="KIW665" s="163"/>
      <c r="KIX665" s="163"/>
      <c r="KIY665" s="163"/>
      <c r="KIZ665" s="163"/>
      <c r="KJA665" s="163"/>
      <c r="KJB665" s="163"/>
      <c r="KJC665" s="163"/>
      <c r="KJD665" s="163"/>
      <c r="KJE665" s="163"/>
      <c r="KJF665" s="163"/>
      <c r="KJG665" s="163"/>
      <c r="KJH665" s="163"/>
      <c r="KJI665" s="163"/>
      <c r="KJJ665" s="163"/>
      <c r="KJK665" s="163"/>
      <c r="KJL665" s="163"/>
      <c r="KJM665" s="163"/>
      <c r="KJN665" s="163"/>
      <c r="KJO665" s="163"/>
      <c r="KJP665" s="163"/>
      <c r="KJQ665" s="163"/>
      <c r="KJR665" s="163"/>
      <c r="KJS665" s="163"/>
      <c r="KJT665" s="163"/>
      <c r="KJU665" s="163"/>
      <c r="KJV665" s="163"/>
      <c r="KJW665" s="163"/>
      <c r="KJX665" s="163"/>
      <c r="KJY665" s="163"/>
      <c r="KJZ665" s="163"/>
      <c r="KKA665" s="163"/>
      <c r="KKB665" s="163"/>
      <c r="KKC665" s="163"/>
      <c r="KKD665" s="163"/>
      <c r="KKE665" s="163"/>
      <c r="KKF665" s="163"/>
      <c r="KKG665" s="163"/>
      <c r="KKH665" s="163"/>
      <c r="KKI665" s="163"/>
      <c r="KKJ665" s="163"/>
      <c r="KKK665" s="163"/>
      <c r="KKL665" s="163"/>
      <c r="KKM665" s="163"/>
      <c r="KKN665" s="163"/>
      <c r="KKO665" s="163"/>
      <c r="KKP665" s="163"/>
      <c r="KKQ665" s="163"/>
      <c r="KKR665" s="163"/>
      <c r="KKS665" s="163"/>
      <c r="KKT665" s="163"/>
      <c r="KKU665" s="163"/>
      <c r="KKV665" s="163"/>
      <c r="KKW665" s="163"/>
      <c r="KKX665" s="163"/>
      <c r="KKY665" s="163"/>
      <c r="KKZ665" s="163"/>
      <c r="KLA665" s="163"/>
      <c r="KLB665" s="163"/>
      <c r="KLC665" s="163"/>
      <c r="KLD665" s="163"/>
      <c r="KLE665" s="163"/>
      <c r="KLF665" s="163"/>
      <c r="KLG665" s="163"/>
      <c r="KLH665" s="163"/>
      <c r="KLI665" s="163"/>
      <c r="KLJ665" s="163"/>
      <c r="KLK665" s="163"/>
      <c r="KLL665" s="163"/>
      <c r="KLM665" s="163"/>
      <c r="KLN665" s="163"/>
      <c r="KLO665" s="163"/>
      <c r="KLP665" s="163"/>
      <c r="KLQ665" s="163"/>
      <c r="KLR665" s="163"/>
      <c r="KLS665" s="163"/>
      <c r="KLT665" s="163"/>
      <c r="KLU665" s="163"/>
      <c r="KLV665" s="163"/>
      <c r="KLW665" s="163"/>
      <c r="KLX665" s="163"/>
      <c r="KLY665" s="163"/>
      <c r="KLZ665" s="163"/>
      <c r="KMA665" s="163"/>
      <c r="KMB665" s="163"/>
      <c r="KMC665" s="163"/>
      <c r="KMD665" s="163"/>
      <c r="KME665" s="163"/>
      <c r="KMF665" s="163"/>
      <c r="KMG665" s="163"/>
      <c r="KMH665" s="163"/>
      <c r="KMI665" s="163"/>
      <c r="KMJ665" s="163"/>
      <c r="KMK665" s="163"/>
      <c r="KML665" s="163"/>
      <c r="KMM665" s="163"/>
      <c r="KMN665" s="163"/>
      <c r="KMO665" s="163"/>
      <c r="KMP665" s="163"/>
      <c r="KMQ665" s="163"/>
      <c r="KMR665" s="163"/>
      <c r="KMS665" s="163"/>
      <c r="KMT665" s="163"/>
      <c r="KMU665" s="163"/>
      <c r="KMV665" s="163"/>
      <c r="KMW665" s="163"/>
      <c r="KMX665" s="163"/>
      <c r="KMY665" s="163"/>
      <c r="KMZ665" s="163"/>
      <c r="KNA665" s="163"/>
      <c r="KNB665" s="163"/>
      <c r="KNC665" s="163"/>
      <c r="KND665" s="163"/>
      <c r="KNE665" s="163"/>
      <c r="KNF665" s="163"/>
      <c r="KNG665" s="163"/>
      <c r="KNH665" s="163"/>
      <c r="KNI665" s="163"/>
      <c r="KNJ665" s="163"/>
      <c r="KNK665" s="163"/>
      <c r="KNL665" s="163"/>
      <c r="KNM665" s="163"/>
      <c r="KNN665" s="163"/>
      <c r="KNO665" s="163"/>
      <c r="KNP665" s="163"/>
      <c r="KNQ665" s="163"/>
      <c r="KNR665" s="163"/>
      <c r="KNS665" s="163"/>
      <c r="KNT665" s="163"/>
      <c r="KNU665" s="163"/>
      <c r="KNV665" s="163"/>
      <c r="KNW665" s="163"/>
      <c r="KNX665" s="163"/>
      <c r="KNY665" s="163"/>
      <c r="KNZ665" s="163"/>
      <c r="KOA665" s="163"/>
      <c r="KOB665" s="163"/>
      <c r="KOC665" s="163"/>
      <c r="KOD665" s="163"/>
      <c r="KOE665" s="163"/>
      <c r="KOF665" s="163"/>
      <c r="KOG665" s="163"/>
      <c r="KOH665" s="163"/>
      <c r="KOI665" s="163"/>
      <c r="KOJ665" s="163"/>
      <c r="KOK665" s="163"/>
      <c r="KOL665" s="163"/>
      <c r="KOM665" s="163"/>
      <c r="KON665" s="163"/>
      <c r="KOO665" s="163"/>
      <c r="KOP665" s="163"/>
      <c r="KOQ665" s="163"/>
      <c r="KOR665" s="163"/>
      <c r="KOS665" s="163"/>
      <c r="KOT665" s="163"/>
      <c r="KOU665" s="163"/>
      <c r="KOV665" s="163"/>
      <c r="KOW665" s="163"/>
      <c r="KOX665" s="163"/>
      <c r="KOY665" s="163"/>
      <c r="KOZ665" s="163"/>
      <c r="KPA665" s="163"/>
      <c r="KPB665" s="163"/>
      <c r="KPC665" s="163"/>
      <c r="KPD665" s="163"/>
      <c r="KPE665" s="163"/>
      <c r="KPF665" s="163"/>
      <c r="KPG665" s="163"/>
      <c r="KPH665" s="163"/>
      <c r="KPI665" s="163"/>
      <c r="KPJ665" s="163"/>
      <c r="KPK665" s="163"/>
      <c r="KPL665" s="163"/>
      <c r="KPM665" s="163"/>
      <c r="KPN665" s="163"/>
      <c r="KPO665" s="163"/>
      <c r="KPP665" s="163"/>
      <c r="KPQ665" s="163"/>
      <c r="KPR665" s="163"/>
      <c r="KPS665" s="163"/>
      <c r="KPT665" s="163"/>
      <c r="KPU665" s="163"/>
      <c r="KPV665" s="163"/>
      <c r="KPW665" s="163"/>
      <c r="KPX665" s="163"/>
      <c r="KPY665" s="163"/>
      <c r="KPZ665" s="163"/>
      <c r="KQA665" s="163"/>
      <c r="KQB665" s="163"/>
      <c r="KQC665" s="163"/>
      <c r="KQD665" s="163"/>
      <c r="KQE665" s="163"/>
      <c r="KQF665" s="163"/>
      <c r="KQG665" s="163"/>
      <c r="KQH665" s="163"/>
      <c r="KQI665" s="163"/>
      <c r="KQJ665" s="163"/>
      <c r="KQK665" s="163"/>
      <c r="KQL665" s="163"/>
      <c r="KQM665" s="163"/>
      <c r="KQN665" s="163"/>
      <c r="KQO665" s="163"/>
      <c r="KQP665" s="163"/>
      <c r="KQQ665" s="163"/>
      <c r="KQR665" s="163"/>
      <c r="KQS665" s="163"/>
      <c r="KQT665" s="163"/>
      <c r="KQU665" s="163"/>
      <c r="KQV665" s="163"/>
      <c r="KQW665" s="163"/>
      <c r="KQX665" s="163"/>
      <c r="KQY665" s="163"/>
      <c r="KQZ665" s="163"/>
      <c r="KRA665" s="163"/>
      <c r="KRB665" s="163"/>
      <c r="KRC665" s="163"/>
      <c r="KRD665" s="163"/>
      <c r="KRE665" s="163"/>
      <c r="KRF665" s="163"/>
      <c r="KRG665" s="163"/>
      <c r="KRH665" s="163"/>
      <c r="KRI665" s="163"/>
      <c r="KRJ665" s="163"/>
      <c r="KRK665" s="163"/>
      <c r="KRL665" s="163"/>
      <c r="KRM665" s="163"/>
      <c r="KRN665" s="163"/>
      <c r="KRO665" s="163"/>
      <c r="KRP665" s="163"/>
      <c r="KRQ665" s="163"/>
      <c r="KRR665" s="163"/>
      <c r="KRS665" s="163"/>
      <c r="KRT665" s="163"/>
      <c r="KRU665" s="163"/>
      <c r="KRV665" s="163"/>
      <c r="KRW665" s="163"/>
      <c r="KRX665" s="163"/>
      <c r="KRY665" s="163"/>
      <c r="KRZ665" s="163"/>
      <c r="KSA665" s="163"/>
      <c r="KSB665" s="163"/>
      <c r="KSC665" s="163"/>
      <c r="KSD665" s="163"/>
      <c r="KSE665" s="163"/>
      <c r="KSF665" s="163"/>
      <c r="KSG665" s="163"/>
      <c r="KSH665" s="163"/>
      <c r="KSI665" s="163"/>
      <c r="KSJ665" s="163"/>
      <c r="KSK665" s="163"/>
      <c r="KSL665" s="163"/>
      <c r="KSM665" s="163"/>
      <c r="KSN665" s="163"/>
      <c r="KSO665" s="163"/>
      <c r="KSP665" s="163"/>
      <c r="KSQ665" s="163"/>
      <c r="KSR665" s="163"/>
      <c r="KSS665" s="163"/>
      <c r="KST665" s="163"/>
      <c r="KSU665" s="163"/>
      <c r="KSV665" s="163"/>
      <c r="KSW665" s="163"/>
      <c r="KSX665" s="163"/>
      <c r="KSY665" s="163"/>
      <c r="KSZ665" s="163"/>
      <c r="KTA665" s="163"/>
      <c r="KTB665" s="163"/>
      <c r="KTC665" s="163"/>
      <c r="KTD665" s="163"/>
      <c r="KTE665" s="163"/>
      <c r="KTF665" s="163"/>
      <c r="KTG665" s="163"/>
      <c r="KTH665" s="163"/>
      <c r="KTI665" s="163"/>
      <c r="KTJ665" s="163"/>
      <c r="KTK665" s="163"/>
      <c r="KTL665" s="163"/>
      <c r="KTM665" s="163"/>
      <c r="KTN665" s="163"/>
      <c r="KTO665" s="163"/>
      <c r="KTP665" s="163"/>
      <c r="KTQ665" s="163"/>
      <c r="KTR665" s="163"/>
      <c r="KTS665" s="163"/>
      <c r="KTT665" s="163"/>
      <c r="KTU665" s="163"/>
      <c r="KTV665" s="163"/>
      <c r="KTW665" s="163"/>
      <c r="KTX665" s="163"/>
      <c r="KTY665" s="163"/>
      <c r="KTZ665" s="163"/>
      <c r="KUA665" s="163"/>
      <c r="KUB665" s="163"/>
      <c r="KUC665" s="163"/>
      <c r="KUD665" s="163"/>
      <c r="KUE665" s="163"/>
      <c r="KUF665" s="163"/>
      <c r="KUG665" s="163"/>
      <c r="KUH665" s="163"/>
      <c r="KUI665" s="163"/>
      <c r="KUJ665" s="163"/>
      <c r="KUK665" s="163"/>
      <c r="KUL665" s="163"/>
      <c r="KUM665" s="163"/>
      <c r="KUN665" s="163"/>
      <c r="KUO665" s="163"/>
      <c r="KUP665" s="163"/>
      <c r="KUQ665" s="163"/>
      <c r="KUR665" s="163"/>
      <c r="KUS665" s="163"/>
      <c r="KUT665" s="163"/>
      <c r="KUU665" s="163"/>
      <c r="KUV665" s="163"/>
      <c r="KUW665" s="163"/>
      <c r="KUX665" s="163"/>
      <c r="KUY665" s="163"/>
      <c r="KUZ665" s="163"/>
      <c r="KVA665" s="163"/>
      <c r="KVB665" s="163"/>
      <c r="KVC665" s="163"/>
      <c r="KVD665" s="163"/>
      <c r="KVE665" s="163"/>
      <c r="KVF665" s="163"/>
      <c r="KVG665" s="163"/>
      <c r="KVH665" s="163"/>
      <c r="KVI665" s="163"/>
      <c r="KVJ665" s="163"/>
      <c r="KVK665" s="163"/>
      <c r="KVL665" s="163"/>
      <c r="KVM665" s="163"/>
      <c r="KVN665" s="163"/>
      <c r="KVO665" s="163"/>
      <c r="KVP665" s="163"/>
      <c r="KVQ665" s="163"/>
      <c r="KVR665" s="163"/>
      <c r="KVS665" s="163"/>
      <c r="KVT665" s="163"/>
      <c r="KVU665" s="163"/>
      <c r="KVV665" s="163"/>
      <c r="KVW665" s="163"/>
      <c r="KVX665" s="163"/>
      <c r="KVY665" s="163"/>
      <c r="KVZ665" s="163"/>
      <c r="KWA665" s="163"/>
      <c r="KWB665" s="163"/>
      <c r="KWC665" s="163"/>
      <c r="KWD665" s="163"/>
      <c r="KWE665" s="163"/>
      <c r="KWF665" s="163"/>
      <c r="KWG665" s="163"/>
      <c r="KWH665" s="163"/>
      <c r="KWI665" s="163"/>
      <c r="KWJ665" s="163"/>
      <c r="KWK665" s="163"/>
      <c r="KWL665" s="163"/>
      <c r="KWM665" s="163"/>
      <c r="KWN665" s="163"/>
      <c r="KWO665" s="163"/>
      <c r="KWP665" s="163"/>
      <c r="KWQ665" s="163"/>
      <c r="KWR665" s="163"/>
      <c r="KWS665" s="163"/>
      <c r="KWT665" s="163"/>
      <c r="KWU665" s="163"/>
      <c r="KWV665" s="163"/>
      <c r="KWW665" s="163"/>
      <c r="KWX665" s="163"/>
      <c r="KWY665" s="163"/>
      <c r="KWZ665" s="163"/>
      <c r="KXA665" s="163"/>
      <c r="KXB665" s="163"/>
      <c r="KXC665" s="163"/>
      <c r="KXD665" s="163"/>
      <c r="KXE665" s="163"/>
      <c r="KXF665" s="163"/>
      <c r="KXG665" s="163"/>
      <c r="KXH665" s="163"/>
      <c r="KXI665" s="163"/>
      <c r="KXJ665" s="163"/>
      <c r="KXK665" s="163"/>
      <c r="KXL665" s="163"/>
      <c r="KXM665" s="163"/>
      <c r="KXN665" s="163"/>
      <c r="KXO665" s="163"/>
      <c r="KXP665" s="163"/>
      <c r="KXQ665" s="163"/>
      <c r="KXR665" s="163"/>
      <c r="KXS665" s="163"/>
      <c r="KXT665" s="163"/>
      <c r="KXU665" s="163"/>
      <c r="KXV665" s="163"/>
      <c r="KXW665" s="163"/>
      <c r="KXX665" s="163"/>
      <c r="KXY665" s="163"/>
      <c r="KXZ665" s="163"/>
      <c r="KYA665" s="163"/>
      <c r="KYB665" s="163"/>
      <c r="KYC665" s="163"/>
      <c r="KYD665" s="163"/>
      <c r="KYE665" s="163"/>
      <c r="KYF665" s="163"/>
      <c r="KYG665" s="163"/>
      <c r="KYH665" s="163"/>
      <c r="KYI665" s="163"/>
      <c r="KYJ665" s="163"/>
      <c r="KYK665" s="163"/>
      <c r="KYL665" s="163"/>
      <c r="KYM665" s="163"/>
      <c r="KYN665" s="163"/>
      <c r="KYO665" s="163"/>
      <c r="KYP665" s="163"/>
      <c r="KYQ665" s="163"/>
      <c r="KYR665" s="163"/>
      <c r="KYS665" s="163"/>
      <c r="KYT665" s="163"/>
      <c r="KYU665" s="163"/>
      <c r="KYV665" s="163"/>
      <c r="KYW665" s="163"/>
      <c r="KYX665" s="163"/>
      <c r="KYY665" s="163"/>
      <c r="KYZ665" s="163"/>
      <c r="KZA665" s="163"/>
      <c r="KZB665" s="163"/>
      <c r="KZC665" s="163"/>
      <c r="KZD665" s="163"/>
      <c r="KZE665" s="163"/>
      <c r="KZF665" s="163"/>
      <c r="KZG665" s="163"/>
      <c r="KZH665" s="163"/>
      <c r="KZI665" s="163"/>
      <c r="KZJ665" s="163"/>
      <c r="KZK665" s="163"/>
      <c r="KZL665" s="163"/>
      <c r="KZM665" s="163"/>
      <c r="KZN665" s="163"/>
      <c r="KZO665" s="163"/>
      <c r="KZP665" s="163"/>
      <c r="KZQ665" s="163"/>
      <c r="KZR665" s="163"/>
      <c r="KZS665" s="163"/>
      <c r="KZT665" s="163"/>
      <c r="KZU665" s="163"/>
      <c r="KZV665" s="163"/>
      <c r="KZW665" s="163"/>
      <c r="KZX665" s="163"/>
      <c r="KZY665" s="163"/>
      <c r="KZZ665" s="163"/>
      <c r="LAA665" s="163"/>
      <c r="LAB665" s="163"/>
      <c r="LAC665" s="163"/>
      <c r="LAD665" s="163"/>
      <c r="LAE665" s="163"/>
      <c r="LAF665" s="163"/>
      <c r="LAG665" s="163"/>
      <c r="LAH665" s="163"/>
      <c r="LAI665" s="163"/>
      <c r="LAJ665" s="163"/>
      <c r="LAK665" s="163"/>
      <c r="LAL665" s="163"/>
      <c r="LAM665" s="163"/>
      <c r="LAN665" s="163"/>
      <c r="LAO665" s="163"/>
      <c r="LAP665" s="163"/>
      <c r="LAQ665" s="163"/>
      <c r="LAR665" s="163"/>
      <c r="LAS665" s="163"/>
      <c r="LAT665" s="163"/>
      <c r="LAU665" s="163"/>
      <c r="LAV665" s="163"/>
      <c r="LAW665" s="163"/>
      <c r="LAX665" s="163"/>
      <c r="LAY665" s="163"/>
      <c r="LAZ665" s="163"/>
      <c r="LBA665" s="163"/>
      <c r="LBB665" s="163"/>
      <c r="LBC665" s="163"/>
      <c r="LBD665" s="163"/>
      <c r="LBE665" s="163"/>
      <c r="LBF665" s="163"/>
      <c r="LBG665" s="163"/>
      <c r="LBH665" s="163"/>
      <c r="LBI665" s="163"/>
      <c r="LBJ665" s="163"/>
      <c r="LBK665" s="163"/>
      <c r="LBL665" s="163"/>
      <c r="LBM665" s="163"/>
      <c r="LBN665" s="163"/>
      <c r="LBO665" s="163"/>
      <c r="LBP665" s="163"/>
      <c r="LBQ665" s="163"/>
      <c r="LBR665" s="163"/>
      <c r="LBS665" s="163"/>
      <c r="LBT665" s="163"/>
      <c r="LBU665" s="163"/>
      <c r="LBV665" s="163"/>
      <c r="LBW665" s="163"/>
      <c r="LBX665" s="163"/>
      <c r="LBY665" s="163"/>
      <c r="LBZ665" s="163"/>
      <c r="LCA665" s="163"/>
      <c r="LCB665" s="163"/>
      <c r="LCC665" s="163"/>
      <c r="LCD665" s="163"/>
      <c r="LCE665" s="163"/>
      <c r="LCF665" s="163"/>
      <c r="LCG665" s="163"/>
      <c r="LCH665" s="163"/>
      <c r="LCI665" s="163"/>
      <c r="LCJ665" s="163"/>
      <c r="LCK665" s="163"/>
      <c r="LCL665" s="163"/>
      <c r="LCM665" s="163"/>
      <c r="LCN665" s="163"/>
      <c r="LCO665" s="163"/>
      <c r="LCP665" s="163"/>
      <c r="LCQ665" s="163"/>
      <c r="LCR665" s="163"/>
      <c r="LCS665" s="163"/>
      <c r="LCT665" s="163"/>
      <c r="LCU665" s="163"/>
      <c r="LCV665" s="163"/>
      <c r="LCW665" s="163"/>
      <c r="LCX665" s="163"/>
      <c r="LCY665" s="163"/>
      <c r="LCZ665" s="163"/>
      <c r="LDA665" s="163"/>
      <c r="LDB665" s="163"/>
      <c r="LDC665" s="163"/>
      <c r="LDD665" s="163"/>
      <c r="LDE665" s="163"/>
      <c r="LDF665" s="163"/>
      <c r="LDG665" s="163"/>
      <c r="LDH665" s="163"/>
      <c r="LDI665" s="163"/>
      <c r="LDJ665" s="163"/>
      <c r="LDK665" s="163"/>
      <c r="LDL665" s="163"/>
      <c r="LDM665" s="163"/>
      <c r="LDN665" s="163"/>
      <c r="LDO665" s="163"/>
      <c r="LDP665" s="163"/>
      <c r="LDQ665" s="163"/>
      <c r="LDR665" s="163"/>
      <c r="LDS665" s="163"/>
      <c r="LDT665" s="163"/>
      <c r="LDU665" s="163"/>
      <c r="LDV665" s="163"/>
      <c r="LDW665" s="163"/>
      <c r="LDX665" s="163"/>
      <c r="LDY665" s="163"/>
      <c r="LDZ665" s="163"/>
      <c r="LEA665" s="163"/>
      <c r="LEB665" s="163"/>
      <c r="LEC665" s="163"/>
      <c r="LED665" s="163"/>
      <c r="LEE665" s="163"/>
      <c r="LEF665" s="163"/>
      <c r="LEG665" s="163"/>
      <c r="LEH665" s="163"/>
      <c r="LEI665" s="163"/>
      <c r="LEJ665" s="163"/>
      <c r="LEK665" s="163"/>
      <c r="LEL665" s="163"/>
      <c r="LEM665" s="163"/>
      <c r="LEN665" s="163"/>
      <c r="LEO665" s="163"/>
      <c r="LEP665" s="163"/>
      <c r="LEQ665" s="163"/>
      <c r="LER665" s="163"/>
      <c r="LES665" s="163"/>
      <c r="LET665" s="163"/>
      <c r="LEU665" s="163"/>
      <c r="LEV665" s="163"/>
      <c r="LEW665" s="163"/>
      <c r="LEX665" s="163"/>
      <c r="LEY665" s="163"/>
      <c r="LEZ665" s="163"/>
      <c r="LFA665" s="163"/>
      <c r="LFB665" s="163"/>
      <c r="LFC665" s="163"/>
      <c r="LFD665" s="163"/>
      <c r="LFE665" s="163"/>
      <c r="LFF665" s="163"/>
      <c r="LFG665" s="163"/>
      <c r="LFH665" s="163"/>
      <c r="LFI665" s="163"/>
      <c r="LFJ665" s="163"/>
      <c r="LFK665" s="163"/>
      <c r="LFL665" s="163"/>
      <c r="LFM665" s="163"/>
      <c r="LFN665" s="163"/>
      <c r="LFO665" s="163"/>
      <c r="LFP665" s="163"/>
      <c r="LFQ665" s="163"/>
      <c r="LFR665" s="163"/>
      <c r="LFS665" s="163"/>
      <c r="LFT665" s="163"/>
      <c r="LFU665" s="163"/>
      <c r="LFV665" s="163"/>
      <c r="LFW665" s="163"/>
      <c r="LFX665" s="163"/>
      <c r="LFY665" s="163"/>
      <c r="LFZ665" s="163"/>
      <c r="LGA665" s="163"/>
      <c r="LGB665" s="163"/>
      <c r="LGC665" s="163"/>
      <c r="LGD665" s="163"/>
      <c r="LGE665" s="163"/>
      <c r="LGF665" s="163"/>
      <c r="LGG665" s="163"/>
      <c r="LGH665" s="163"/>
      <c r="LGI665" s="163"/>
      <c r="LGJ665" s="163"/>
      <c r="LGK665" s="163"/>
      <c r="LGL665" s="163"/>
      <c r="LGM665" s="163"/>
      <c r="LGN665" s="163"/>
      <c r="LGO665" s="163"/>
      <c r="LGP665" s="163"/>
      <c r="LGQ665" s="163"/>
      <c r="LGR665" s="163"/>
      <c r="LGS665" s="163"/>
      <c r="LGT665" s="163"/>
      <c r="LGU665" s="163"/>
      <c r="LGV665" s="163"/>
      <c r="LGW665" s="163"/>
      <c r="LGX665" s="163"/>
      <c r="LGY665" s="163"/>
      <c r="LGZ665" s="163"/>
      <c r="LHA665" s="163"/>
      <c r="LHB665" s="163"/>
      <c r="LHC665" s="163"/>
      <c r="LHD665" s="163"/>
      <c r="LHE665" s="163"/>
      <c r="LHF665" s="163"/>
      <c r="LHG665" s="163"/>
      <c r="LHH665" s="163"/>
      <c r="LHI665" s="163"/>
      <c r="LHJ665" s="163"/>
      <c r="LHK665" s="163"/>
      <c r="LHL665" s="163"/>
      <c r="LHM665" s="163"/>
      <c r="LHN665" s="163"/>
      <c r="LHO665" s="163"/>
      <c r="LHP665" s="163"/>
      <c r="LHQ665" s="163"/>
      <c r="LHR665" s="163"/>
      <c r="LHS665" s="163"/>
      <c r="LHT665" s="163"/>
      <c r="LHU665" s="163"/>
      <c r="LHV665" s="163"/>
      <c r="LHW665" s="163"/>
      <c r="LHX665" s="163"/>
      <c r="LHY665" s="163"/>
      <c r="LHZ665" s="163"/>
      <c r="LIA665" s="163"/>
      <c r="LIB665" s="163"/>
      <c r="LIC665" s="163"/>
      <c r="LID665" s="163"/>
      <c r="LIE665" s="163"/>
      <c r="LIF665" s="163"/>
      <c r="LIG665" s="163"/>
      <c r="LIH665" s="163"/>
      <c r="LII665" s="163"/>
      <c r="LIJ665" s="163"/>
      <c r="LIK665" s="163"/>
      <c r="LIL665" s="163"/>
      <c r="LIM665" s="163"/>
      <c r="LIN665" s="163"/>
      <c r="LIO665" s="163"/>
      <c r="LIP665" s="163"/>
      <c r="LIQ665" s="163"/>
      <c r="LIR665" s="163"/>
      <c r="LIS665" s="163"/>
      <c r="LIT665" s="163"/>
      <c r="LIU665" s="163"/>
      <c r="LIV665" s="163"/>
      <c r="LIW665" s="163"/>
      <c r="LIX665" s="163"/>
      <c r="LIY665" s="163"/>
      <c r="LIZ665" s="163"/>
      <c r="LJA665" s="163"/>
      <c r="LJB665" s="163"/>
      <c r="LJC665" s="163"/>
      <c r="LJD665" s="163"/>
      <c r="LJE665" s="163"/>
      <c r="LJF665" s="163"/>
      <c r="LJG665" s="163"/>
      <c r="LJH665" s="163"/>
      <c r="LJI665" s="163"/>
      <c r="LJJ665" s="163"/>
      <c r="LJK665" s="163"/>
      <c r="LJL665" s="163"/>
      <c r="LJM665" s="163"/>
      <c r="LJN665" s="163"/>
      <c r="LJO665" s="163"/>
      <c r="LJP665" s="163"/>
      <c r="LJQ665" s="163"/>
      <c r="LJR665" s="163"/>
      <c r="LJS665" s="163"/>
      <c r="LJT665" s="163"/>
      <c r="LJU665" s="163"/>
      <c r="LJV665" s="163"/>
      <c r="LJW665" s="163"/>
      <c r="LJX665" s="163"/>
      <c r="LJY665" s="163"/>
      <c r="LJZ665" s="163"/>
      <c r="LKA665" s="163"/>
      <c r="LKB665" s="163"/>
      <c r="LKC665" s="163"/>
      <c r="LKD665" s="163"/>
      <c r="LKE665" s="163"/>
      <c r="LKF665" s="163"/>
      <c r="LKG665" s="163"/>
      <c r="LKH665" s="163"/>
      <c r="LKI665" s="163"/>
      <c r="LKJ665" s="163"/>
      <c r="LKK665" s="163"/>
      <c r="LKL665" s="163"/>
      <c r="LKM665" s="163"/>
      <c r="LKN665" s="163"/>
      <c r="LKO665" s="163"/>
      <c r="LKP665" s="163"/>
      <c r="LKQ665" s="163"/>
      <c r="LKR665" s="163"/>
      <c r="LKS665" s="163"/>
      <c r="LKT665" s="163"/>
      <c r="LKU665" s="163"/>
      <c r="LKV665" s="163"/>
      <c r="LKW665" s="163"/>
      <c r="LKX665" s="163"/>
      <c r="LKY665" s="163"/>
      <c r="LKZ665" s="163"/>
      <c r="LLA665" s="163"/>
      <c r="LLB665" s="163"/>
      <c r="LLC665" s="163"/>
      <c r="LLD665" s="163"/>
      <c r="LLE665" s="163"/>
      <c r="LLF665" s="163"/>
      <c r="LLG665" s="163"/>
      <c r="LLH665" s="163"/>
      <c r="LLI665" s="163"/>
      <c r="LLJ665" s="163"/>
      <c r="LLK665" s="163"/>
      <c r="LLL665" s="163"/>
      <c r="LLM665" s="163"/>
      <c r="LLN665" s="163"/>
      <c r="LLO665" s="163"/>
      <c r="LLP665" s="163"/>
      <c r="LLQ665" s="163"/>
      <c r="LLR665" s="163"/>
      <c r="LLS665" s="163"/>
      <c r="LLT665" s="163"/>
      <c r="LLU665" s="163"/>
      <c r="LLV665" s="163"/>
      <c r="LLW665" s="163"/>
      <c r="LLX665" s="163"/>
      <c r="LLY665" s="163"/>
      <c r="LLZ665" s="163"/>
      <c r="LMA665" s="163"/>
      <c r="LMB665" s="163"/>
      <c r="LMC665" s="163"/>
      <c r="LMD665" s="163"/>
      <c r="LME665" s="163"/>
      <c r="LMF665" s="163"/>
      <c r="LMG665" s="163"/>
      <c r="LMH665" s="163"/>
      <c r="LMI665" s="163"/>
      <c r="LMJ665" s="163"/>
      <c r="LMK665" s="163"/>
      <c r="LML665" s="163"/>
      <c r="LMM665" s="163"/>
      <c r="LMN665" s="163"/>
      <c r="LMO665" s="163"/>
      <c r="LMP665" s="163"/>
      <c r="LMQ665" s="163"/>
      <c r="LMR665" s="163"/>
      <c r="LMS665" s="163"/>
      <c r="LMT665" s="163"/>
      <c r="LMU665" s="163"/>
      <c r="LMV665" s="163"/>
      <c r="LMW665" s="163"/>
      <c r="LMX665" s="163"/>
      <c r="LMY665" s="163"/>
      <c r="LMZ665" s="163"/>
      <c r="LNA665" s="163"/>
      <c r="LNB665" s="163"/>
      <c r="LNC665" s="163"/>
      <c r="LND665" s="163"/>
      <c r="LNE665" s="163"/>
      <c r="LNF665" s="163"/>
      <c r="LNG665" s="163"/>
      <c r="LNH665" s="163"/>
      <c r="LNI665" s="163"/>
      <c r="LNJ665" s="163"/>
      <c r="LNK665" s="163"/>
      <c r="LNL665" s="163"/>
      <c r="LNM665" s="163"/>
      <c r="LNN665" s="163"/>
      <c r="LNO665" s="163"/>
      <c r="LNP665" s="163"/>
      <c r="LNQ665" s="163"/>
      <c r="LNR665" s="163"/>
      <c r="LNS665" s="163"/>
      <c r="LNT665" s="163"/>
      <c r="LNU665" s="163"/>
      <c r="LNV665" s="163"/>
      <c r="LNW665" s="163"/>
      <c r="LNX665" s="163"/>
      <c r="LNY665" s="163"/>
      <c r="LNZ665" s="163"/>
      <c r="LOA665" s="163"/>
      <c r="LOB665" s="163"/>
      <c r="LOC665" s="163"/>
      <c r="LOD665" s="163"/>
      <c r="LOE665" s="163"/>
      <c r="LOF665" s="163"/>
      <c r="LOG665" s="163"/>
      <c r="LOH665" s="163"/>
      <c r="LOI665" s="163"/>
      <c r="LOJ665" s="163"/>
      <c r="LOK665" s="163"/>
      <c r="LOL665" s="163"/>
      <c r="LOM665" s="163"/>
      <c r="LON665" s="163"/>
      <c r="LOO665" s="163"/>
      <c r="LOP665" s="163"/>
      <c r="LOQ665" s="163"/>
      <c r="LOR665" s="163"/>
      <c r="LOS665" s="163"/>
      <c r="LOT665" s="163"/>
      <c r="LOU665" s="163"/>
      <c r="LOV665" s="163"/>
      <c r="LOW665" s="163"/>
      <c r="LOX665" s="163"/>
      <c r="LOY665" s="163"/>
      <c r="LOZ665" s="163"/>
      <c r="LPA665" s="163"/>
      <c r="LPB665" s="163"/>
      <c r="LPC665" s="163"/>
      <c r="LPD665" s="163"/>
      <c r="LPE665" s="163"/>
      <c r="LPF665" s="163"/>
      <c r="LPG665" s="163"/>
      <c r="LPH665" s="163"/>
      <c r="LPI665" s="163"/>
      <c r="LPJ665" s="163"/>
      <c r="LPK665" s="163"/>
      <c r="LPL665" s="163"/>
      <c r="LPM665" s="163"/>
      <c r="LPN665" s="163"/>
      <c r="LPO665" s="163"/>
      <c r="LPP665" s="163"/>
      <c r="LPQ665" s="163"/>
      <c r="LPR665" s="163"/>
      <c r="LPS665" s="163"/>
      <c r="LPT665" s="163"/>
      <c r="LPU665" s="163"/>
      <c r="LPV665" s="163"/>
      <c r="LPW665" s="163"/>
      <c r="LPX665" s="163"/>
      <c r="LPY665" s="163"/>
      <c r="LPZ665" s="163"/>
      <c r="LQA665" s="163"/>
      <c r="LQB665" s="163"/>
      <c r="LQC665" s="163"/>
      <c r="LQD665" s="163"/>
      <c r="LQE665" s="163"/>
      <c r="LQF665" s="163"/>
      <c r="LQG665" s="163"/>
      <c r="LQH665" s="163"/>
      <c r="LQI665" s="163"/>
      <c r="LQJ665" s="163"/>
      <c r="LQK665" s="163"/>
      <c r="LQL665" s="163"/>
      <c r="LQM665" s="163"/>
      <c r="LQN665" s="163"/>
      <c r="LQO665" s="163"/>
      <c r="LQP665" s="163"/>
      <c r="LQQ665" s="163"/>
      <c r="LQR665" s="163"/>
      <c r="LQS665" s="163"/>
      <c r="LQT665" s="163"/>
      <c r="LQU665" s="163"/>
      <c r="LQV665" s="163"/>
      <c r="LQW665" s="163"/>
      <c r="LQX665" s="163"/>
      <c r="LQY665" s="163"/>
      <c r="LQZ665" s="163"/>
      <c r="LRA665" s="163"/>
      <c r="LRB665" s="163"/>
      <c r="LRC665" s="163"/>
      <c r="LRD665" s="163"/>
      <c r="LRE665" s="163"/>
      <c r="LRF665" s="163"/>
      <c r="LRG665" s="163"/>
      <c r="LRH665" s="163"/>
      <c r="LRI665" s="163"/>
      <c r="LRJ665" s="163"/>
      <c r="LRK665" s="163"/>
      <c r="LRL665" s="163"/>
      <c r="LRM665" s="163"/>
      <c r="LRN665" s="163"/>
      <c r="LRO665" s="163"/>
      <c r="LRP665" s="163"/>
      <c r="LRQ665" s="163"/>
      <c r="LRR665" s="163"/>
      <c r="LRS665" s="163"/>
      <c r="LRT665" s="163"/>
      <c r="LRU665" s="163"/>
      <c r="LRV665" s="163"/>
      <c r="LRW665" s="163"/>
      <c r="LRX665" s="163"/>
      <c r="LRY665" s="163"/>
      <c r="LRZ665" s="163"/>
      <c r="LSA665" s="163"/>
      <c r="LSB665" s="163"/>
      <c r="LSC665" s="163"/>
      <c r="LSD665" s="163"/>
      <c r="LSE665" s="163"/>
      <c r="LSF665" s="163"/>
      <c r="LSG665" s="163"/>
      <c r="LSH665" s="163"/>
      <c r="LSI665" s="163"/>
      <c r="LSJ665" s="163"/>
      <c r="LSK665" s="163"/>
      <c r="LSL665" s="163"/>
      <c r="LSM665" s="163"/>
      <c r="LSN665" s="163"/>
      <c r="LSO665" s="163"/>
      <c r="LSP665" s="163"/>
      <c r="LSQ665" s="163"/>
      <c r="LSR665" s="163"/>
      <c r="LSS665" s="163"/>
      <c r="LST665" s="163"/>
      <c r="LSU665" s="163"/>
      <c r="LSV665" s="163"/>
      <c r="LSW665" s="163"/>
      <c r="LSX665" s="163"/>
      <c r="LSY665" s="163"/>
      <c r="LSZ665" s="163"/>
      <c r="LTA665" s="163"/>
      <c r="LTB665" s="163"/>
      <c r="LTC665" s="163"/>
      <c r="LTD665" s="163"/>
      <c r="LTE665" s="163"/>
      <c r="LTF665" s="163"/>
      <c r="LTG665" s="163"/>
      <c r="LTH665" s="163"/>
      <c r="LTI665" s="163"/>
      <c r="LTJ665" s="163"/>
      <c r="LTK665" s="163"/>
      <c r="LTL665" s="163"/>
      <c r="LTM665" s="163"/>
      <c r="LTN665" s="163"/>
      <c r="LTO665" s="163"/>
      <c r="LTP665" s="163"/>
      <c r="LTQ665" s="163"/>
      <c r="LTR665" s="163"/>
      <c r="LTS665" s="163"/>
      <c r="LTT665" s="163"/>
      <c r="LTU665" s="163"/>
      <c r="LTV665" s="163"/>
      <c r="LTW665" s="163"/>
      <c r="LTX665" s="163"/>
      <c r="LTY665" s="163"/>
      <c r="LTZ665" s="163"/>
      <c r="LUA665" s="163"/>
      <c r="LUB665" s="163"/>
      <c r="LUC665" s="163"/>
      <c r="LUD665" s="163"/>
      <c r="LUE665" s="163"/>
      <c r="LUF665" s="163"/>
      <c r="LUG665" s="163"/>
      <c r="LUH665" s="163"/>
      <c r="LUI665" s="163"/>
      <c r="LUJ665" s="163"/>
      <c r="LUK665" s="163"/>
      <c r="LUL665" s="163"/>
      <c r="LUM665" s="163"/>
      <c r="LUN665" s="163"/>
      <c r="LUO665" s="163"/>
      <c r="LUP665" s="163"/>
      <c r="LUQ665" s="163"/>
      <c r="LUR665" s="163"/>
      <c r="LUS665" s="163"/>
      <c r="LUT665" s="163"/>
      <c r="LUU665" s="163"/>
      <c r="LUV665" s="163"/>
      <c r="LUW665" s="163"/>
      <c r="LUX665" s="163"/>
      <c r="LUY665" s="163"/>
      <c r="LUZ665" s="163"/>
      <c r="LVA665" s="163"/>
      <c r="LVB665" s="163"/>
      <c r="LVC665" s="163"/>
      <c r="LVD665" s="163"/>
      <c r="LVE665" s="163"/>
      <c r="LVF665" s="163"/>
      <c r="LVG665" s="163"/>
      <c r="LVH665" s="163"/>
      <c r="LVI665" s="163"/>
      <c r="LVJ665" s="163"/>
      <c r="LVK665" s="163"/>
      <c r="LVL665" s="163"/>
      <c r="LVM665" s="163"/>
      <c r="LVN665" s="163"/>
      <c r="LVO665" s="163"/>
      <c r="LVP665" s="163"/>
      <c r="LVQ665" s="163"/>
      <c r="LVR665" s="163"/>
      <c r="LVS665" s="163"/>
      <c r="LVT665" s="163"/>
      <c r="LVU665" s="163"/>
      <c r="LVV665" s="163"/>
      <c r="LVW665" s="163"/>
      <c r="LVX665" s="163"/>
      <c r="LVY665" s="163"/>
      <c r="LVZ665" s="163"/>
      <c r="LWA665" s="163"/>
      <c r="LWB665" s="163"/>
      <c r="LWC665" s="163"/>
      <c r="LWD665" s="163"/>
      <c r="LWE665" s="163"/>
      <c r="LWF665" s="163"/>
      <c r="LWG665" s="163"/>
      <c r="LWH665" s="163"/>
      <c r="LWI665" s="163"/>
      <c r="LWJ665" s="163"/>
      <c r="LWK665" s="163"/>
      <c r="LWL665" s="163"/>
      <c r="LWM665" s="163"/>
      <c r="LWN665" s="163"/>
      <c r="LWO665" s="163"/>
      <c r="LWP665" s="163"/>
      <c r="LWQ665" s="163"/>
      <c r="LWR665" s="163"/>
      <c r="LWS665" s="163"/>
      <c r="LWT665" s="163"/>
      <c r="LWU665" s="163"/>
      <c r="LWV665" s="163"/>
      <c r="LWW665" s="163"/>
      <c r="LWX665" s="163"/>
      <c r="LWY665" s="163"/>
      <c r="LWZ665" s="163"/>
      <c r="LXA665" s="163"/>
      <c r="LXB665" s="163"/>
      <c r="LXC665" s="163"/>
      <c r="LXD665" s="163"/>
      <c r="LXE665" s="163"/>
      <c r="LXF665" s="163"/>
      <c r="LXG665" s="163"/>
      <c r="LXH665" s="163"/>
      <c r="LXI665" s="163"/>
      <c r="LXJ665" s="163"/>
      <c r="LXK665" s="163"/>
      <c r="LXL665" s="163"/>
      <c r="LXM665" s="163"/>
      <c r="LXN665" s="163"/>
      <c r="LXO665" s="163"/>
      <c r="LXP665" s="163"/>
      <c r="LXQ665" s="163"/>
      <c r="LXR665" s="163"/>
      <c r="LXS665" s="163"/>
      <c r="LXT665" s="163"/>
      <c r="LXU665" s="163"/>
      <c r="LXV665" s="163"/>
      <c r="LXW665" s="163"/>
      <c r="LXX665" s="163"/>
      <c r="LXY665" s="163"/>
      <c r="LXZ665" s="163"/>
      <c r="LYA665" s="163"/>
      <c r="LYB665" s="163"/>
      <c r="LYC665" s="163"/>
      <c r="LYD665" s="163"/>
      <c r="LYE665" s="163"/>
      <c r="LYF665" s="163"/>
      <c r="LYG665" s="163"/>
      <c r="LYH665" s="163"/>
      <c r="LYI665" s="163"/>
      <c r="LYJ665" s="163"/>
      <c r="LYK665" s="163"/>
      <c r="LYL665" s="163"/>
      <c r="LYM665" s="163"/>
      <c r="LYN665" s="163"/>
      <c r="LYO665" s="163"/>
      <c r="LYP665" s="163"/>
      <c r="LYQ665" s="163"/>
      <c r="LYR665" s="163"/>
      <c r="LYS665" s="163"/>
      <c r="LYT665" s="163"/>
      <c r="LYU665" s="163"/>
      <c r="LYV665" s="163"/>
      <c r="LYW665" s="163"/>
      <c r="LYX665" s="163"/>
      <c r="LYY665" s="163"/>
      <c r="LYZ665" s="163"/>
      <c r="LZA665" s="163"/>
      <c r="LZB665" s="163"/>
      <c r="LZC665" s="163"/>
      <c r="LZD665" s="163"/>
      <c r="LZE665" s="163"/>
      <c r="LZF665" s="163"/>
      <c r="LZG665" s="163"/>
      <c r="LZH665" s="163"/>
      <c r="LZI665" s="163"/>
      <c r="LZJ665" s="163"/>
      <c r="LZK665" s="163"/>
      <c r="LZL665" s="163"/>
      <c r="LZM665" s="163"/>
      <c r="LZN665" s="163"/>
      <c r="LZO665" s="163"/>
      <c r="LZP665" s="163"/>
      <c r="LZQ665" s="163"/>
      <c r="LZR665" s="163"/>
      <c r="LZS665" s="163"/>
      <c r="LZT665" s="163"/>
      <c r="LZU665" s="163"/>
      <c r="LZV665" s="163"/>
      <c r="LZW665" s="163"/>
      <c r="LZX665" s="163"/>
      <c r="LZY665" s="163"/>
      <c r="LZZ665" s="163"/>
      <c r="MAA665" s="163"/>
      <c r="MAB665" s="163"/>
      <c r="MAC665" s="163"/>
      <c r="MAD665" s="163"/>
      <c r="MAE665" s="163"/>
      <c r="MAF665" s="163"/>
      <c r="MAG665" s="163"/>
      <c r="MAH665" s="163"/>
      <c r="MAI665" s="163"/>
      <c r="MAJ665" s="163"/>
      <c r="MAK665" s="163"/>
      <c r="MAL665" s="163"/>
      <c r="MAM665" s="163"/>
      <c r="MAN665" s="163"/>
      <c r="MAO665" s="163"/>
      <c r="MAP665" s="163"/>
      <c r="MAQ665" s="163"/>
      <c r="MAR665" s="163"/>
      <c r="MAS665" s="163"/>
      <c r="MAT665" s="163"/>
      <c r="MAU665" s="163"/>
      <c r="MAV665" s="163"/>
      <c r="MAW665" s="163"/>
      <c r="MAX665" s="163"/>
      <c r="MAY665" s="163"/>
      <c r="MAZ665" s="163"/>
      <c r="MBA665" s="163"/>
      <c r="MBB665" s="163"/>
      <c r="MBC665" s="163"/>
      <c r="MBD665" s="163"/>
      <c r="MBE665" s="163"/>
      <c r="MBF665" s="163"/>
      <c r="MBG665" s="163"/>
      <c r="MBH665" s="163"/>
      <c r="MBI665" s="163"/>
      <c r="MBJ665" s="163"/>
      <c r="MBK665" s="163"/>
      <c r="MBL665" s="163"/>
      <c r="MBM665" s="163"/>
      <c r="MBN665" s="163"/>
      <c r="MBO665" s="163"/>
      <c r="MBP665" s="163"/>
      <c r="MBQ665" s="163"/>
      <c r="MBR665" s="163"/>
      <c r="MBS665" s="163"/>
      <c r="MBT665" s="163"/>
      <c r="MBU665" s="163"/>
      <c r="MBV665" s="163"/>
      <c r="MBW665" s="163"/>
      <c r="MBX665" s="163"/>
      <c r="MBY665" s="163"/>
      <c r="MBZ665" s="163"/>
      <c r="MCA665" s="163"/>
      <c r="MCB665" s="163"/>
      <c r="MCC665" s="163"/>
      <c r="MCD665" s="163"/>
      <c r="MCE665" s="163"/>
      <c r="MCF665" s="163"/>
      <c r="MCG665" s="163"/>
      <c r="MCH665" s="163"/>
      <c r="MCI665" s="163"/>
      <c r="MCJ665" s="163"/>
      <c r="MCK665" s="163"/>
      <c r="MCL665" s="163"/>
      <c r="MCM665" s="163"/>
      <c r="MCN665" s="163"/>
      <c r="MCO665" s="163"/>
      <c r="MCP665" s="163"/>
      <c r="MCQ665" s="163"/>
      <c r="MCR665" s="163"/>
      <c r="MCS665" s="163"/>
      <c r="MCT665" s="163"/>
      <c r="MCU665" s="163"/>
      <c r="MCV665" s="163"/>
      <c r="MCW665" s="163"/>
      <c r="MCX665" s="163"/>
      <c r="MCY665" s="163"/>
      <c r="MCZ665" s="163"/>
      <c r="MDA665" s="163"/>
      <c r="MDB665" s="163"/>
      <c r="MDC665" s="163"/>
      <c r="MDD665" s="163"/>
      <c r="MDE665" s="163"/>
      <c r="MDF665" s="163"/>
      <c r="MDG665" s="163"/>
      <c r="MDH665" s="163"/>
      <c r="MDI665" s="163"/>
      <c r="MDJ665" s="163"/>
      <c r="MDK665" s="163"/>
      <c r="MDL665" s="163"/>
      <c r="MDM665" s="163"/>
      <c r="MDN665" s="163"/>
      <c r="MDO665" s="163"/>
      <c r="MDP665" s="163"/>
      <c r="MDQ665" s="163"/>
      <c r="MDR665" s="163"/>
      <c r="MDS665" s="163"/>
      <c r="MDT665" s="163"/>
      <c r="MDU665" s="163"/>
      <c r="MDV665" s="163"/>
      <c r="MDW665" s="163"/>
      <c r="MDX665" s="163"/>
      <c r="MDY665" s="163"/>
      <c r="MDZ665" s="163"/>
      <c r="MEA665" s="163"/>
      <c r="MEB665" s="163"/>
      <c r="MEC665" s="163"/>
      <c r="MED665" s="163"/>
      <c r="MEE665" s="163"/>
      <c r="MEF665" s="163"/>
      <c r="MEG665" s="163"/>
      <c r="MEH665" s="163"/>
      <c r="MEI665" s="163"/>
      <c r="MEJ665" s="163"/>
      <c r="MEK665" s="163"/>
      <c r="MEL665" s="163"/>
      <c r="MEM665" s="163"/>
      <c r="MEN665" s="163"/>
      <c r="MEO665" s="163"/>
      <c r="MEP665" s="163"/>
      <c r="MEQ665" s="163"/>
      <c r="MER665" s="163"/>
      <c r="MES665" s="163"/>
      <c r="MET665" s="163"/>
      <c r="MEU665" s="163"/>
      <c r="MEV665" s="163"/>
      <c r="MEW665" s="163"/>
      <c r="MEX665" s="163"/>
      <c r="MEY665" s="163"/>
      <c r="MEZ665" s="163"/>
      <c r="MFA665" s="163"/>
      <c r="MFB665" s="163"/>
      <c r="MFC665" s="163"/>
      <c r="MFD665" s="163"/>
      <c r="MFE665" s="163"/>
      <c r="MFF665" s="163"/>
      <c r="MFG665" s="163"/>
      <c r="MFH665" s="163"/>
      <c r="MFI665" s="163"/>
      <c r="MFJ665" s="163"/>
      <c r="MFK665" s="163"/>
      <c r="MFL665" s="163"/>
      <c r="MFM665" s="163"/>
      <c r="MFN665" s="163"/>
      <c r="MFO665" s="163"/>
      <c r="MFP665" s="163"/>
      <c r="MFQ665" s="163"/>
      <c r="MFR665" s="163"/>
      <c r="MFS665" s="163"/>
      <c r="MFT665" s="163"/>
      <c r="MFU665" s="163"/>
      <c r="MFV665" s="163"/>
      <c r="MFW665" s="163"/>
      <c r="MFX665" s="163"/>
      <c r="MFY665" s="163"/>
      <c r="MFZ665" s="163"/>
      <c r="MGA665" s="163"/>
      <c r="MGB665" s="163"/>
      <c r="MGC665" s="163"/>
      <c r="MGD665" s="163"/>
      <c r="MGE665" s="163"/>
      <c r="MGF665" s="163"/>
      <c r="MGG665" s="163"/>
      <c r="MGH665" s="163"/>
      <c r="MGI665" s="163"/>
      <c r="MGJ665" s="163"/>
      <c r="MGK665" s="163"/>
      <c r="MGL665" s="163"/>
      <c r="MGM665" s="163"/>
      <c r="MGN665" s="163"/>
      <c r="MGO665" s="163"/>
      <c r="MGP665" s="163"/>
      <c r="MGQ665" s="163"/>
      <c r="MGR665" s="163"/>
      <c r="MGS665" s="163"/>
      <c r="MGT665" s="163"/>
      <c r="MGU665" s="163"/>
      <c r="MGV665" s="163"/>
      <c r="MGW665" s="163"/>
      <c r="MGX665" s="163"/>
      <c r="MGY665" s="163"/>
      <c r="MGZ665" s="163"/>
      <c r="MHA665" s="163"/>
      <c r="MHB665" s="163"/>
      <c r="MHC665" s="163"/>
      <c r="MHD665" s="163"/>
      <c r="MHE665" s="163"/>
      <c r="MHF665" s="163"/>
      <c r="MHG665" s="163"/>
      <c r="MHH665" s="163"/>
      <c r="MHI665" s="163"/>
      <c r="MHJ665" s="163"/>
      <c r="MHK665" s="163"/>
      <c r="MHL665" s="163"/>
      <c r="MHM665" s="163"/>
      <c r="MHN665" s="163"/>
      <c r="MHO665" s="163"/>
      <c r="MHP665" s="163"/>
      <c r="MHQ665" s="163"/>
      <c r="MHR665" s="163"/>
      <c r="MHS665" s="163"/>
      <c r="MHT665" s="163"/>
      <c r="MHU665" s="163"/>
      <c r="MHV665" s="163"/>
      <c r="MHW665" s="163"/>
      <c r="MHX665" s="163"/>
      <c r="MHY665" s="163"/>
      <c r="MHZ665" s="163"/>
      <c r="MIA665" s="163"/>
      <c r="MIB665" s="163"/>
      <c r="MIC665" s="163"/>
      <c r="MID665" s="163"/>
      <c r="MIE665" s="163"/>
      <c r="MIF665" s="163"/>
      <c r="MIG665" s="163"/>
      <c r="MIH665" s="163"/>
      <c r="MII665" s="163"/>
      <c r="MIJ665" s="163"/>
      <c r="MIK665" s="163"/>
      <c r="MIL665" s="163"/>
      <c r="MIM665" s="163"/>
      <c r="MIN665" s="163"/>
      <c r="MIO665" s="163"/>
      <c r="MIP665" s="163"/>
      <c r="MIQ665" s="163"/>
      <c r="MIR665" s="163"/>
      <c r="MIS665" s="163"/>
      <c r="MIT665" s="163"/>
      <c r="MIU665" s="163"/>
      <c r="MIV665" s="163"/>
      <c r="MIW665" s="163"/>
      <c r="MIX665" s="163"/>
      <c r="MIY665" s="163"/>
      <c r="MIZ665" s="163"/>
      <c r="MJA665" s="163"/>
      <c r="MJB665" s="163"/>
      <c r="MJC665" s="163"/>
      <c r="MJD665" s="163"/>
      <c r="MJE665" s="163"/>
      <c r="MJF665" s="163"/>
      <c r="MJG665" s="163"/>
      <c r="MJH665" s="163"/>
      <c r="MJI665" s="163"/>
      <c r="MJJ665" s="163"/>
      <c r="MJK665" s="163"/>
      <c r="MJL665" s="163"/>
      <c r="MJM665" s="163"/>
      <c r="MJN665" s="163"/>
      <c r="MJO665" s="163"/>
      <c r="MJP665" s="163"/>
      <c r="MJQ665" s="163"/>
      <c r="MJR665" s="163"/>
      <c r="MJS665" s="163"/>
      <c r="MJT665" s="163"/>
      <c r="MJU665" s="163"/>
      <c r="MJV665" s="163"/>
      <c r="MJW665" s="163"/>
      <c r="MJX665" s="163"/>
      <c r="MJY665" s="163"/>
      <c r="MJZ665" s="163"/>
      <c r="MKA665" s="163"/>
      <c r="MKB665" s="163"/>
      <c r="MKC665" s="163"/>
      <c r="MKD665" s="163"/>
      <c r="MKE665" s="163"/>
      <c r="MKF665" s="163"/>
      <c r="MKG665" s="163"/>
      <c r="MKH665" s="163"/>
      <c r="MKI665" s="163"/>
      <c r="MKJ665" s="163"/>
      <c r="MKK665" s="163"/>
      <c r="MKL665" s="163"/>
      <c r="MKM665" s="163"/>
      <c r="MKN665" s="163"/>
      <c r="MKO665" s="163"/>
      <c r="MKP665" s="163"/>
      <c r="MKQ665" s="163"/>
      <c r="MKR665" s="163"/>
      <c r="MKS665" s="163"/>
      <c r="MKT665" s="163"/>
      <c r="MKU665" s="163"/>
      <c r="MKV665" s="163"/>
      <c r="MKW665" s="163"/>
      <c r="MKX665" s="163"/>
      <c r="MKY665" s="163"/>
      <c r="MKZ665" s="163"/>
      <c r="MLA665" s="163"/>
      <c r="MLB665" s="163"/>
      <c r="MLC665" s="163"/>
      <c r="MLD665" s="163"/>
      <c r="MLE665" s="163"/>
      <c r="MLF665" s="163"/>
      <c r="MLG665" s="163"/>
      <c r="MLH665" s="163"/>
      <c r="MLI665" s="163"/>
      <c r="MLJ665" s="163"/>
      <c r="MLK665" s="163"/>
      <c r="MLL665" s="163"/>
      <c r="MLM665" s="163"/>
      <c r="MLN665" s="163"/>
      <c r="MLO665" s="163"/>
      <c r="MLP665" s="163"/>
      <c r="MLQ665" s="163"/>
      <c r="MLR665" s="163"/>
      <c r="MLS665" s="163"/>
      <c r="MLT665" s="163"/>
      <c r="MLU665" s="163"/>
      <c r="MLV665" s="163"/>
      <c r="MLW665" s="163"/>
      <c r="MLX665" s="163"/>
      <c r="MLY665" s="163"/>
      <c r="MLZ665" s="163"/>
      <c r="MMA665" s="163"/>
      <c r="MMB665" s="163"/>
      <c r="MMC665" s="163"/>
      <c r="MMD665" s="163"/>
      <c r="MME665" s="163"/>
      <c r="MMF665" s="163"/>
      <c r="MMG665" s="163"/>
      <c r="MMH665" s="163"/>
      <c r="MMI665" s="163"/>
      <c r="MMJ665" s="163"/>
      <c r="MMK665" s="163"/>
      <c r="MML665" s="163"/>
      <c r="MMM665" s="163"/>
      <c r="MMN665" s="163"/>
      <c r="MMO665" s="163"/>
      <c r="MMP665" s="163"/>
      <c r="MMQ665" s="163"/>
      <c r="MMR665" s="163"/>
      <c r="MMS665" s="163"/>
      <c r="MMT665" s="163"/>
      <c r="MMU665" s="163"/>
      <c r="MMV665" s="163"/>
      <c r="MMW665" s="163"/>
      <c r="MMX665" s="163"/>
      <c r="MMY665" s="163"/>
      <c r="MMZ665" s="163"/>
      <c r="MNA665" s="163"/>
      <c r="MNB665" s="163"/>
      <c r="MNC665" s="163"/>
      <c r="MND665" s="163"/>
      <c r="MNE665" s="163"/>
      <c r="MNF665" s="163"/>
      <c r="MNG665" s="163"/>
      <c r="MNH665" s="163"/>
      <c r="MNI665" s="163"/>
      <c r="MNJ665" s="163"/>
      <c r="MNK665" s="163"/>
      <c r="MNL665" s="163"/>
      <c r="MNM665" s="163"/>
      <c r="MNN665" s="163"/>
      <c r="MNO665" s="163"/>
      <c r="MNP665" s="163"/>
      <c r="MNQ665" s="163"/>
      <c r="MNR665" s="163"/>
      <c r="MNS665" s="163"/>
      <c r="MNT665" s="163"/>
      <c r="MNU665" s="163"/>
      <c r="MNV665" s="163"/>
      <c r="MNW665" s="163"/>
      <c r="MNX665" s="163"/>
      <c r="MNY665" s="163"/>
      <c r="MNZ665" s="163"/>
      <c r="MOA665" s="163"/>
      <c r="MOB665" s="163"/>
      <c r="MOC665" s="163"/>
      <c r="MOD665" s="163"/>
      <c r="MOE665" s="163"/>
      <c r="MOF665" s="163"/>
      <c r="MOG665" s="163"/>
      <c r="MOH665" s="163"/>
      <c r="MOI665" s="163"/>
      <c r="MOJ665" s="163"/>
      <c r="MOK665" s="163"/>
      <c r="MOL665" s="163"/>
      <c r="MOM665" s="163"/>
      <c r="MON665" s="163"/>
      <c r="MOO665" s="163"/>
      <c r="MOP665" s="163"/>
      <c r="MOQ665" s="163"/>
      <c r="MOR665" s="163"/>
      <c r="MOS665" s="163"/>
      <c r="MOT665" s="163"/>
      <c r="MOU665" s="163"/>
      <c r="MOV665" s="163"/>
      <c r="MOW665" s="163"/>
      <c r="MOX665" s="163"/>
      <c r="MOY665" s="163"/>
      <c r="MOZ665" s="163"/>
      <c r="MPA665" s="163"/>
      <c r="MPB665" s="163"/>
      <c r="MPC665" s="163"/>
      <c r="MPD665" s="163"/>
      <c r="MPE665" s="163"/>
      <c r="MPF665" s="163"/>
      <c r="MPG665" s="163"/>
      <c r="MPH665" s="163"/>
      <c r="MPI665" s="163"/>
      <c r="MPJ665" s="163"/>
      <c r="MPK665" s="163"/>
      <c r="MPL665" s="163"/>
      <c r="MPM665" s="163"/>
      <c r="MPN665" s="163"/>
      <c r="MPO665" s="163"/>
      <c r="MPP665" s="163"/>
      <c r="MPQ665" s="163"/>
      <c r="MPR665" s="163"/>
      <c r="MPS665" s="163"/>
      <c r="MPT665" s="163"/>
      <c r="MPU665" s="163"/>
      <c r="MPV665" s="163"/>
      <c r="MPW665" s="163"/>
      <c r="MPX665" s="163"/>
      <c r="MPY665" s="163"/>
      <c r="MPZ665" s="163"/>
      <c r="MQA665" s="163"/>
      <c r="MQB665" s="163"/>
      <c r="MQC665" s="163"/>
      <c r="MQD665" s="163"/>
      <c r="MQE665" s="163"/>
      <c r="MQF665" s="163"/>
      <c r="MQG665" s="163"/>
      <c r="MQH665" s="163"/>
      <c r="MQI665" s="163"/>
      <c r="MQJ665" s="163"/>
      <c r="MQK665" s="163"/>
      <c r="MQL665" s="163"/>
      <c r="MQM665" s="163"/>
      <c r="MQN665" s="163"/>
      <c r="MQO665" s="163"/>
      <c r="MQP665" s="163"/>
      <c r="MQQ665" s="163"/>
      <c r="MQR665" s="163"/>
      <c r="MQS665" s="163"/>
      <c r="MQT665" s="163"/>
      <c r="MQU665" s="163"/>
      <c r="MQV665" s="163"/>
      <c r="MQW665" s="163"/>
      <c r="MQX665" s="163"/>
      <c r="MQY665" s="163"/>
      <c r="MQZ665" s="163"/>
      <c r="MRA665" s="163"/>
      <c r="MRB665" s="163"/>
      <c r="MRC665" s="163"/>
      <c r="MRD665" s="163"/>
      <c r="MRE665" s="163"/>
      <c r="MRF665" s="163"/>
      <c r="MRG665" s="163"/>
      <c r="MRH665" s="163"/>
      <c r="MRI665" s="163"/>
      <c r="MRJ665" s="163"/>
      <c r="MRK665" s="163"/>
      <c r="MRL665" s="163"/>
      <c r="MRM665" s="163"/>
      <c r="MRN665" s="163"/>
      <c r="MRO665" s="163"/>
      <c r="MRP665" s="163"/>
      <c r="MRQ665" s="163"/>
      <c r="MRR665" s="163"/>
      <c r="MRS665" s="163"/>
      <c r="MRT665" s="163"/>
      <c r="MRU665" s="163"/>
      <c r="MRV665" s="163"/>
      <c r="MRW665" s="163"/>
      <c r="MRX665" s="163"/>
      <c r="MRY665" s="163"/>
      <c r="MRZ665" s="163"/>
      <c r="MSA665" s="163"/>
      <c r="MSB665" s="163"/>
      <c r="MSC665" s="163"/>
      <c r="MSD665" s="163"/>
      <c r="MSE665" s="163"/>
      <c r="MSF665" s="163"/>
      <c r="MSG665" s="163"/>
      <c r="MSH665" s="163"/>
      <c r="MSI665" s="163"/>
      <c r="MSJ665" s="163"/>
      <c r="MSK665" s="163"/>
      <c r="MSL665" s="163"/>
      <c r="MSM665" s="163"/>
      <c r="MSN665" s="163"/>
      <c r="MSO665" s="163"/>
      <c r="MSP665" s="163"/>
      <c r="MSQ665" s="163"/>
      <c r="MSR665" s="163"/>
      <c r="MSS665" s="163"/>
      <c r="MST665" s="163"/>
      <c r="MSU665" s="163"/>
      <c r="MSV665" s="163"/>
      <c r="MSW665" s="163"/>
      <c r="MSX665" s="163"/>
      <c r="MSY665" s="163"/>
      <c r="MSZ665" s="163"/>
      <c r="MTA665" s="163"/>
      <c r="MTB665" s="163"/>
      <c r="MTC665" s="163"/>
      <c r="MTD665" s="163"/>
      <c r="MTE665" s="163"/>
      <c r="MTF665" s="163"/>
      <c r="MTG665" s="163"/>
      <c r="MTH665" s="163"/>
      <c r="MTI665" s="163"/>
      <c r="MTJ665" s="163"/>
      <c r="MTK665" s="163"/>
      <c r="MTL665" s="163"/>
      <c r="MTM665" s="163"/>
      <c r="MTN665" s="163"/>
      <c r="MTO665" s="163"/>
      <c r="MTP665" s="163"/>
      <c r="MTQ665" s="163"/>
      <c r="MTR665" s="163"/>
      <c r="MTS665" s="163"/>
      <c r="MTT665" s="163"/>
      <c r="MTU665" s="163"/>
      <c r="MTV665" s="163"/>
      <c r="MTW665" s="163"/>
      <c r="MTX665" s="163"/>
      <c r="MTY665" s="163"/>
      <c r="MTZ665" s="163"/>
      <c r="MUA665" s="163"/>
      <c r="MUB665" s="163"/>
      <c r="MUC665" s="163"/>
      <c r="MUD665" s="163"/>
      <c r="MUE665" s="163"/>
      <c r="MUF665" s="163"/>
      <c r="MUG665" s="163"/>
      <c r="MUH665" s="163"/>
      <c r="MUI665" s="163"/>
      <c r="MUJ665" s="163"/>
      <c r="MUK665" s="163"/>
      <c r="MUL665" s="163"/>
      <c r="MUM665" s="163"/>
      <c r="MUN665" s="163"/>
      <c r="MUO665" s="163"/>
      <c r="MUP665" s="163"/>
      <c r="MUQ665" s="163"/>
      <c r="MUR665" s="163"/>
      <c r="MUS665" s="163"/>
      <c r="MUT665" s="163"/>
      <c r="MUU665" s="163"/>
      <c r="MUV665" s="163"/>
      <c r="MUW665" s="163"/>
      <c r="MUX665" s="163"/>
      <c r="MUY665" s="163"/>
      <c r="MUZ665" s="163"/>
      <c r="MVA665" s="163"/>
      <c r="MVB665" s="163"/>
      <c r="MVC665" s="163"/>
      <c r="MVD665" s="163"/>
      <c r="MVE665" s="163"/>
      <c r="MVF665" s="163"/>
      <c r="MVG665" s="163"/>
      <c r="MVH665" s="163"/>
      <c r="MVI665" s="163"/>
      <c r="MVJ665" s="163"/>
      <c r="MVK665" s="163"/>
      <c r="MVL665" s="163"/>
      <c r="MVM665" s="163"/>
      <c r="MVN665" s="163"/>
      <c r="MVO665" s="163"/>
      <c r="MVP665" s="163"/>
      <c r="MVQ665" s="163"/>
      <c r="MVR665" s="163"/>
      <c r="MVS665" s="163"/>
      <c r="MVT665" s="163"/>
      <c r="MVU665" s="163"/>
      <c r="MVV665" s="163"/>
      <c r="MVW665" s="163"/>
      <c r="MVX665" s="163"/>
      <c r="MVY665" s="163"/>
      <c r="MVZ665" s="163"/>
      <c r="MWA665" s="163"/>
      <c r="MWB665" s="163"/>
      <c r="MWC665" s="163"/>
      <c r="MWD665" s="163"/>
      <c r="MWE665" s="163"/>
      <c r="MWF665" s="163"/>
      <c r="MWG665" s="163"/>
      <c r="MWH665" s="163"/>
      <c r="MWI665" s="163"/>
      <c r="MWJ665" s="163"/>
      <c r="MWK665" s="163"/>
      <c r="MWL665" s="163"/>
      <c r="MWM665" s="163"/>
      <c r="MWN665" s="163"/>
      <c r="MWO665" s="163"/>
      <c r="MWP665" s="163"/>
      <c r="MWQ665" s="163"/>
      <c r="MWR665" s="163"/>
      <c r="MWS665" s="163"/>
      <c r="MWT665" s="163"/>
      <c r="MWU665" s="163"/>
      <c r="MWV665" s="163"/>
      <c r="MWW665" s="163"/>
      <c r="MWX665" s="163"/>
      <c r="MWY665" s="163"/>
      <c r="MWZ665" s="163"/>
      <c r="MXA665" s="163"/>
      <c r="MXB665" s="163"/>
      <c r="MXC665" s="163"/>
      <c r="MXD665" s="163"/>
      <c r="MXE665" s="163"/>
      <c r="MXF665" s="163"/>
      <c r="MXG665" s="163"/>
      <c r="MXH665" s="163"/>
      <c r="MXI665" s="163"/>
      <c r="MXJ665" s="163"/>
      <c r="MXK665" s="163"/>
      <c r="MXL665" s="163"/>
      <c r="MXM665" s="163"/>
      <c r="MXN665" s="163"/>
      <c r="MXO665" s="163"/>
      <c r="MXP665" s="163"/>
      <c r="MXQ665" s="163"/>
      <c r="MXR665" s="163"/>
      <c r="MXS665" s="163"/>
      <c r="MXT665" s="163"/>
      <c r="MXU665" s="163"/>
      <c r="MXV665" s="163"/>
      <c r="MXW665" s="163"/>
      <c r="MXX665" s="163"/>
      <c r="MXY665" s="163"/>
      <c r="MXZ665" s="163"/>
      <c r="MYA665" s="163"/>
      <c r="MYB665" s="163"/>
      <c r="MYC665" s="163"/>
      <c r="MYD665" s="163"/>
      <c r="MYE665" s="163"/>
      <c r="MYF665" s="163"/>
      <c r="MYG665" s="163"/>
      <c r="MYH665" s="163"/>
      <c r="MYI665" s="163"/>
      <c r="MYJ665" s="163"/>
      <c r="MYK665" s="163"/>
      <c r="MYL665" s="163"/>
      <c r="MYM665" s="163"/>
      <c r="MYN665" s="163"/>
      <c r="MYO665" s="163"/>
      <c r="MYP665" s="163"/>
      <c r="MYQ665" s="163"/>
      <c r="MYR665" s="163"/>
      <c r="MYS665" s="163"/>
      <c r="MYT665" s="163"/>
      <c r="MYU665" s="163"/>
      <c r="MYV665" s="163"/>
      <c r="MYW665" s="163"/>
      <c r="MYX665" s="163"/>
      <c r="MYY665" s="163"/>
      <c r="MYZ665" s="163"/>
      <c r="MZA665" s="163"/>
      <c r="MZB665" s="163"/>
      <c r="MZC665" s="163"/>
      <c r="MZD665" s="163"/>
      <c r="MZE665" s="163"/>
      <c r="MZF665" s="163"/>
      <c r="MZG665" s="163"/>
      <c r="MZH665" s="163"/>
      <c r="MZI665" s="163"/>
      <c r="MZJ665" s="163"/>
      <c r="MZK665" s="163"/>
      <c r="MZL665" s="163"/>
      <c r="MZM665" s="163"/>
      <c r="MZN665" s="163"/>
      <c r="MZO665" s="163"/>
      <c r="MZP665" s="163"/>
      <c r="MZQ665" s="163"/>
      <c r="MZR665" s="163"/>
      <c r="MZS665" s="163"/>
      <c r="MZT665" s="163"/>
      <c r="MZU665" s="163"/>
      <c r="MZV665" s="163"/>
      <c r="MZW665" s="163"/>
      <c r="MZX665" s="163"/>
      <c r="MZY665" s="163"/>
      <c r="MZZ665" s="163"/>
      <c r="NAA665" s="163"/>
      <c r="NAB665" s="163"/>
      <c r="NAC665" s="163"/>
      <c r="NAD665" s="163"/>
      <c r="NAE665" s="163"/>
      <c r="NAF665" s="163"/>
      <c r="NAG665" s="163"/>
      <c r="NAH665" s="163"/>
      <c r="NAI665" s="163"/>
      <c r="NAJ665" s="163"/>
      <c r="NAK665" s="163"/>
      <c r="NAL665" s="163"/>
      <c r="NAM665" s="163"/>
      <c r="NAN665" s="163"/>
      <c r="NAO665" s="163"/>
      <c r="NAP665" s="163"/>
      <c r="NAQ665" s="163"/>
      <c r="NAR665" s="163"/>
      <c r="NAS665" s="163"/>
      <c r="NAT665" s="163"/>
      <c r="NAU665" s="163"/>
      <c r="NAV665" s="163"/>
      <c r="NAW665" s="163"/>
      <c r="NAX665" s="163"/>
      <c r="NAY665" s="163"/>
      <c r="NAZ665" s="163"/>
      <c r="NBA665" s="163"/>
      <c r="NBB665" s="163"/>
      <c r="NBC665" s="163"/>
      <c r="NBD665" s="163"/>
      <c r="NBE665" s="163"/>
      <c r="NBF665" s="163"/>
      <c r="NBG665" s="163"/>
      <c r="NBH665" s="163"/>
      <c r="NBI665" s="163"/>
      <c r="NBJ665" s="163"/>
      <c r="NBK665" s="163"/>
      <c r="NBL665" s="163"/>
      <c r="NBM665" s="163"/>
      <c r="NBN665" s="163"/>
      <c r="NBO665" s="163"/>
      <c r="NBP665" s="163"/>
      <c r="NBQ665" s="163"/>
      <c r="NBR665" s="163"/>
      <c r="NBS665" s="163"/>
      <c r="NBT665" s="163"/>
      <c r="NBU665" s="163"/>
      <c r="NBV665" s="163"/>
      <c r="NBW665" s="163"/>
      <c r="NBX665" s="163"/>
      <c r="NBY665" s="163"/>
      <c r="NBZ665" s="163"/>
      <c r="NCA665" s="163"/>
      <c r="NCB665" s="163"/>
      <c r="NCC665" s="163"/>
      <c r="NCD665" s="163"/>
      <c r="NCE665" s="163"/>
      <c r="NCF665" s="163"/>
      <c r="NCG665" s="163"/>
      <c r="NCH665" s="163"/>
      <c r="NCI665" s="163"/>
      <c r="NCJ665" s="163"/>
      <c r="NCK665" s="163"/>
      <c r="NCL665" s="163"/>
      <c r="NCM665" s="163"/>
      <c r="NCN665" s="163"/>
      <c r="NCO665" s="163"/>
      <c r="NCP665" s="163"/>
      <c r="NCQ665" s="163"/>
      <c r="NCR665" s="163"/>
      <c r="NCS665" s="163"/>
      <c r="NCT665" s="163"/>
      <c r="NCU665" s="163"/>
      <c r="NCV665" s="163"/>
      <c r="NCW665" s="163"/>
      <c r="NCX665" s="163"/>
      <c r="NCY665" s="163"/>
      <c r="NCZ665" s="163"/>
      <c r="NDA665" s="163"/>
      <c r="NDB665" s="163"/>
      <c r="NDC665" s="163"/>
      <c r="NDD665" s="163"/>
      <c r="NDE665" s="163"/>
      <c r="NDF665" s="163"/>
      <c r="NDG665" s="163"/>
      <c r="NDH665" s="163"/>
      <c r="NDI665" s="163"/>
      <c r="NDJ665" s="163"/>
      <c r="NDK665" s="163"/>
      <c r="NDL665" s="163"/>
      <c r="NDM665" s="163"/>
      <c r="NDN665" s="163"/>
      <c r="NDO665" s="163"/>
      <c r="NDP665" s="163"/>
      <c r="NDQ665" s="163"/>
      <c r="NDR665" s="163"/>
      <c r="NDS665" s="163"/>
      <c r="NDT665" s="163"/>
      <c r="NDU665" s="163"/>
      <c r="NDV665" s="163"/>
      <c r="NDW665" s="163"/>
      <c r="NDX665" s="163"/>
      <c r="NDY665" s="163"/>
      <c r="NDZ665" s="163"/>
      <c r="NEA665" s="163"/>
      <c r="NEB665" s="163"/>
      <c r="NEC665" s="163"/>
      <c r="NED665" s="163"/>
      <c r="NEE665" s="163"/>
      <c r="NEF665" s="163"/>
      <c r="NEG665" s="163"/>
      <c r="NEH665" s="163"/>
      <c r="NEI665" s="163"/>
      <c r="NEJ665" s="163"/>
      <c r="NEK665" s="163"/>
      <c r="NEL665" s="163"/>
      <c r="NEM665" s="163"/>
      <c r="NEN665" s="163"/>
      <c r="NEO665" s="163"/>
      <c r="NEP665" s="163"/>
      <c r="NEQ665" s="163"/>
      <c r="NER665" s="163"/>
      <c r="NES665" s="163"/>
      <c r="NET665" s="163"/>
      <c r="NEU665" s="163"/>
      <c r="NEV665" s="163"/>
      <c r="NEW665" s="163"/>
      <c r="NEX665" s="163"/>
      <c r="NEY665" s="163"/>
      <c r="NEZ665" s="163"/>
      <c r="NFA665" s="163"/>
      <c r="NFB665" s="163"/>
      <c r="NFC665" s="163"/>
      <c r="NFD665" s="163"/>
      <c r="NFE665" s="163"/>
      <c r="NFF665" s="163"/>
      <c r="NFG665" s="163"/>
      <c r="NFH665" s="163"/>
      <c r="NFI665" s="163"/>
      <c r="NFJ665" s="163"/>
      <c r="NFK665" s="163"/>
      <c r="NFL665" s="163"/>
      <c r="NFM665" s="163"/>
      <c r="NFN665" s="163"/>
      <c r="NFO665" s="163"/>
      <c r="NFP665" s="163"/>
      <c r="NFQ665" s="163"/>
      <c r="NFR665" s="163"/>
      <c r="NFS665" s="163"/>
      <c r="NFT665" s="163"/>
      <c r="NFU665" s="163"/>
      <c r="NFV665" s="163"/>
      <c r="NFW665" s="163"/>
      <c r="NFX665" s="163"/>
      <c r="NFY665" s="163"/>
      <c r="NFZ665" s="163"/>
      <c r="NGA665" s="163"/>
      <c r="NGB665" s="163"/>
      <c r="NGC665" s="163"/>
      <c r="NGD665" s="163"/>
      <c r="NGE665" s="163"/>
      <c r="NGF665" s="163"/>
      <c r="NGG665" s="163"/>
      <c r="NGH665" s="163"/>
      <c r="NGI665" s="163"/>
      <c r="NGJ665" s="163"/>
      <c r="NGK665" s="163"/>
      <c r="NGL665" s="163"/>
      <c r="NGM665" s="163"/>
      <c r="NGN665" s="163"/>
      <c r="NGO665" s="163"/>
      <c r="NGP665" s="163"/>
      <c r="NGQ665" s="163"/>
      <c r="NGR665" s="163"/>
      <c r="NGS665" s="163"/>
      <c r="NGT665" s="163"/>
      <c r="NGU665" s="163"/>
      <c r="NGV665" s="163"/>
      <c r="NGW665" s="163"/>
      <c r="NGX665" s="163"/>
      <c r="NGY665" s="163"/>
      <c r="NGZ665" s="163"/>
      <c r="NHA665" s="163"/>
      <c r="NHB665" s="163"/>
      <c r="NHC665" s="163"/>
      <c r="NHD665" s="163"/>
      <c r="NHE665" s="163"/>
      <c r="NHF665" s="163"/>
      <c r="NHG665" s="163"/>
      <c r="NHH665" s="163"/>
      <c r="NHI665" s="163"/>
      <c r="NHJ665" s="163"/>
      <c r="NHK665" s="163"/>
      <c r="NHL665" s="163"/>
      <c r="NHM665" s="163"/>
      <c r="NHN665" s="163"/>
      <c r="NHO665" s="163"/>
      <c r="NHP665" s="163"/>
      <c r="NHQ665" s="163"/>
      <c r="NHR665" s="163"/>
      <c r="NHS665" s="163"/>
      <c r="NHT665" s="163"/>
      <c r="NHU665" s="163"/>
      <c r="NHV665" s="163"/>
      <c r="NHW665" s="163"/>
      <c r="NHX665" s="163"/>
      <c r="NHY665" s="163"/>
      <c r="NHZ665" s="163"/>
      <c r="NIA665" s="163"/>
      <c r="NIB665" s="163"/>
      <c r="NIC665" s="163"/>
      <c r="NID665" s="163"/>
      <c r="NIE665" s="163"/>
      <c r="NIF665" s="163"/>
      <c r="NIG665" s="163"/>
      <c r="NIH665" s="163"/>
      <c r="NII665" s="163"/>
      <c r="NIJ665" s="163"/>
      <c r="NIK665" s="163"/>
      <c r="NIL665" s="163"/>
      <c r="NIM665" s="163"/>
      <c r="NIN665" s="163"/>
      <c r="NIO665" s="163"/>
      <c r="NIP665" s="163"/>
      <c r="NIQ665" s="163"/>
      <c r="NIR665" s="163"/>
      <c r="NIS665" s="163"/>
      <c r="NIT665" s="163"/>
      <c r="NIU665" s="163"/>
      <c r="NIV665" s="163"/>
      <c r="NIW665" s="163"/>
      <c r="NIX665" s="163"/>
      <c r="NIY665" s="163"/>
      <c r="NIZ665" s="163"/>
      <c r="NJA665" s="163"/>
      <c r="NJB665" s="163"/>
      <c r="NJC665" s="163"/>
      <c r="NJD665" s="163"/>
      <c r="NJE665" s="163"/>
      <c r="NJF665" s="163"/>
      <c r="NJG665" s="163"/>
      <c r="NJH665" s="163"/>
      <c r="NJI665" s="163"/>
      <c r="NJJ665" s="163"/>
      <c r="NJK665" s="163"/>
      <c r="NJL665" s="163"/>
      <c r="NJM665" s="163"/>
      <c r="NJN665" s="163"/>
      <c r="NJO665" s="163"/>
      <c r="NJP665" s="163"/>
      <c r="NJQ665" s="163"/>
      <c r="NJR665" s="163"/>
      <c r="NJS665" s="163"/>
      <c r="NJT665" s="163"/>
      <c r="NJU665" s="163"/>
      <c r="NJV665" s="163"/>
      <c r="NJW665" s="163"/>
      <c r="NJX665" s="163"/>
      <c r="NJY665" s="163"/>
      <c r="NJZ665" s="163"/>
      <c r="NKA665" s="163"/>
      <c r="NKB665" s="163"/>
      <c r="NKC665" s="163"/>
      <c r="NKD665" s="163"/>
      <c r="NKE665" s="163"/>
      <c r="NKF665" s="163"/>
      <c r="NKG665" s="163"/>
      <c r="NKH665" s="163"/>
      <c r="NKI665" s="163"/>
      <c r="NKJ665" s="163"/>
      <c r="NKK665" s="163"/>
      <c r="NKL665" s="163"/>
      <c r="NKM665" s="163"/>
      <c r="NKN665" s="163"/>
      <c r="NKO665" s="163"/>
      <c r="NKP665" s="163"/>
      <c r="NKQ665" s="163"/>
      <c r="NKR665" s="163"/>
      <c r="NKS665" s="163"/>
      <c r="NKT665" s="163"/>
      <c r="NKU665" s="163"/>
      <c r="NKV665" s="163"/>
      <c r="NKW665" s="163"/>
      <c r="NKX665" s="163"/>
      <c r="NKY665" s="163"/>
      <c r="NKZ665" s="163"/>
      <c r="NLA665" s="163"/>
      <c r="NLB665" s="163"/>
      <c r="NLC665" s="163"/>
      <c r="NLD665" s="163"/>
      <c r="NLE665" s="163"/>
      <c r="NLF665" s="163"/>
      <c r="NLG665" s="163"/>
      <c r="NLH665" s="163"/>
      <c r="NLI665" s="163"/>
      <c r="NLJ665" s="163"/>
      <c r="NLK665" s="163"/>
      <c r="NLL665" s="163"/>
      <c r="NLM665" s="163"/>
      <c r="NLN665" s="163"/>
      <c r="NLO665" s="163"/>
      <c r="NLP665" s="163"/>
      <c r="NLQ665" s="163"/>
      <c r="NLR665" s="163"/>
      <c r="NLS665" s="163"/>
      <c r="NLT665" s="163"/>
      <c r="NLU665" s="163"/>
      <c r="NLV665" s="163"/>
      <c r="NLW665" s="163"/>
      <c r="NLX665" s="163"/>
      <c r="NLY665" s="163"/>
      <c r="NLZ665" s="163"/>
      <c r="NMA665" s="163"/>
      <c r="NMB665" s="163"/>
      <c r="NMC665" s="163"/>
      <c r="NMD665" s="163"/>
      <c r="NME665" s="163"/>
      <c r="NMF665" s="163"/>
      <c r="NMG665" s="163"/>
      <c r="NMH665" s="163"/>
      <c r="NMI665" s="163"/>
      <c r="NMJ665" s="163"/>
      <c r="NMK665" s="163"/>
      <c r="NML665" s="163"/>
      <c r="NMM665" s="163"/>
      <c r="NMN665" s="163"/>
      <c r="NMO665" s="163"/>
      <c r="NMP665" s="163"/>
      <c r="NMQ665" s="163"/>
      <c r="NMR665" s="163"/>
      <c r="NMS665" s="163"/>
      <c r="NMT665" s="163"/>
      <c r="NMU665" s="163"/>
      <c r="NMV665" s="163"/>
      <c r="NMW665" s="163"/>
      <c r="NMX665" s="163"/>
      <c r="NMY665" s="163"/>
      <c r="NMZ665" s="163"/>
      <c r="NNA665" s="163"/>
      <c r="NNB665" s="163"/>
      <c r="NNC665" s="163"/>
      <c r="NND665" s="163"/>
      <c r="NNE665" s="163"/>
      <c r="NNF665" s="163"/>
      <c r="NNG665" s="163"/>
      <c r="NNH665" s="163"/>
      <c r="NNI665" s="163"/>
      <c r="NNJ665" s="163"/>
      <c r="NNK665" s="163"/>
      <c r="NNL665" s="163"/>
      <c r="NNM665" s="163"/>
      <c r="NNN665" s="163"/>
      <c r="NNO665" s="163"/>
      <c r="NNP665" s="163"/>
      <c r="NNQ665" s="163"/>
      <c r="NNR665" s="163"/>
      <c r="NNS665" s="163"/>
      <c r="NNT665" s="163"/>
      <c r="NNU665" s="163"/>
      <c r="NNV665" s="163"/>
      <c r="NNW665" s="163"/>
      <c r="NNX665" s="163"/>
      <c r="NNY665" s="163"/>
      <c r="NNZ665" s="163"/>
      <c r="NOA665" s="163"/>
      <c r="NOB665" s="163"/>
      <c r="NOC665" s="163"/>
      <c r="NOD665" s="163"/>
      <c r="NOE665" s="163"/>
      <c r="NOF665" s="163"/>
      <c r="NOG665" s="163"/>
      <c r="NOH665" s="163"/>
      <c r="NOI665" s="163"/>
      <c r="NOJ665" s="163"/>
      <c r="NOK665" s="163"/>
      <c r="NOL665" s="163"/>
      <c r="NOM665" s="163"/>
      <c r="NON665" s="163"/>
      <c r="NOO665" s="163"/>
      <c r="NOP665" s="163"/>
      <c r="NOQ665" s="163"/>
      <c r="NOR665" s="163"/>
      <c r="NOS665" s="163"/>
      <c r="NOT665" s="163"/>
      <c r="NOU665" s="163"/>
      <c r="NOV665" s="163"/>
      <c r="NOW665" s="163"/>
      <c r="NOX665" s="163"/>
      <c r="NOY665" s="163"/>
      <c r="NOZ665" s="163"/>
      <c r="NPA665" s="163"/>
      <c r="NPB665" s="163"/>
      <c r="NPC665" s="163"/>
      <c r="NPD665" s="163"/>
      <c r="NPE665" s="163"/>
      <c r="NPF665" s="163"/>
      <c r="NPG665" s="163"/>
      <c r="NPH665" s="163"/>
      <c r="NPI665" s="163"/>
      <c r="NPJ665" s="163"/>
      <c r="NPK665" s="163"/>
      <c r="NPL665" s="163"/>
      <c r="NPM665" s="163"/>
      <c r="NPN665" s="163"/>
      <c r="NPO665" s="163"/>
      <c r="NPP665" s="163"/>
      <c r="NPQ665" s="163"/>
      <c r="NPR665" s="163"/>
      <c r="NPS665" s="163"/>
      <c r="NPT665" s="163"/>
      <c r="NPU665" s="163"/>
      <c r="NPV665" s="163"/>
      <c r="NPW665" s="163"/>
      <c r="NPX665" s="163"/>
      <c r="NPY665" s="163"/>
      <c r="NPZ665" s="163"/>
      <c r="NQA665" s="163"/>
      <c r="NQB665" s="163"/>
      <c r="NQC665" s="163"/>
      <c r="NQD665" s="163"/>
      <c r="NQE665" s="163"/>
      <c r="NQF665" s="163"/>
      <c r="NQG665" s="163"/>
      <c r="NQH665" s="163"/>
      <c r="NQI665" s="163"/>
      <c r="NQJ665" s="163"/>
      <c r="NQK665" s="163"/>
      <c r="NQL665" s="163"/>
      <c r="NQM665" s="163"/>
      <c r="NQN665" s="163"/>
      <c r="NQO665" s="163"/>
      <c r="NQP665" s="163"/>
      <c r="NQQ665" s="163"/>
      <c r="NQR665" s="163"/>
      <c r="NQS665" s="163"/>
      <c r="NQT665" s="163"/>
      <c r="NQU665" s="163"/>
      <c r="NQV665" s="163"/>
      <c r="NQW665" s="163"/>
      <c r="NQX665" s="163"/>
      <c r="NQY665" s="163"/>
      <c r="NQZ665" s="163"/>
      <c r="NRA665" s="163"/>
      <c r="NRB665" s="163"/>
      <c r="NRC665" s="163"/>
      <c r="NRD665" s="163"/>
      <c r="NRE665" s="163"/>
      <c r="NRF665" s="163"/>
      <c r="NRG665" s="163"/>
      <c r="NRH665" s="163"/>
      <c r="NRI665" s="163"/>
      <c r="NRJ665" s="163"/>
      <c r="NRK665" s="163"/>
      <c r="NRL665" s="163"/>
      <c r="NRM665" s="163"/>
      <c r="NRN665" s="163"/>
      <c r="NRO665" s="163"/>
      <c r="NRP665" s="163"/>
      <c r="NRQ665" s="163"/>
      <c r="NRR665" s="163"/>
      <c r="NRS665" s="163"/>
      <c r="NRT665" s="163"/>
      <c r="NRU665" s="163"/>
      <c r="NRV665" s="163"/>
      <c r="NRW665" s="163"/>
      <c r="NRX665" s="163"/>
      <c r="NRY665" s="163"/>
      <c r="NRZ665" s="163"/>
      <c r="NSA665" s="163"/>
      <c r="NSB665" s="163"/>
      <c r="NSC665" s="163"/>
      <c r="NSD665" s="163"/>
      <c r="NSE665" s="163"/>
      <c r="NSF665" s="163"/>
      <c r="NSG665" s="163"/>
      <c r="NSH665" s="163"/>
      <c r="NSI665" s="163"/>
      <c r="NSJ665" s="163"/>
      <c r="NSK665" s="163"/>
      <c r="NSL665" s="163"/>
      <c r="NSM665" s="163"/>
      <c r="NSN665" s="163"/>
      <c r="NSO665" s="163"/>
      <c r="NSP665" s="163"/>
      <c r="NSQ665" s="163"/>
      <c r="NSR665" s="163"/>
      <c r="NSS665" s="163"/>
      <c r="NST665" s="163"/>
      <c r="NSU665" s="163"/>
      <c r="NSV665" s="163"/>
      <c r="NSW665" s="163"/>
      <c r="NSX665" s="163"/>
      <c r="NSY665" s="163"/>
      <c r="NSZ665" s="163"/>
      <c r="NTA665" s="163"/>
      <c r="NTB665" s="163"/>
      <c r="NTC665" s="163"/>
      <c r="NTD665" s="163"/>
      <c r="NTE665" s="163"/>
      <c r="NTF665" s="163"/>
      <c r="NTG665" s="163"/>
      <c r="NTH665" s="163"/>
      <c r="NTI665" s="163"/>
      <c r="NTJ665" s="163"/>
      <c r="NTK665" s="163"/>
      <c r="NTL665" s="163"/>
      <c r="NTM665" s="163"/>
      <c r="NTN665" s="163"/>
      <c r="NTO665" s="163"/>
      <c r="NTP665" s="163"/>
      <c r="NTQ665" s="163"/>
      <c r="NTR665" s="163"/>
      <c r="NTS665" s="163"/>
      <c r="NTT665" s="163"/>
      <c r="NTU665" s="163"/>
      <c r="NTV665" s="163"/>
      <c r="NTW665" s="163"/>
      <c r="NTX665" s="163"/>
      <c r="NTY665" s="163"/>
      <c r="NTZ665" s="163"/>
      <c r="NUA665" s="163"/>
      <c r="NUB665" s="163"/>
      <c r="NUC665" s="163"/>
      <c r="NUD665" s="163"/>
      <c r="NUE665" s="163"/>
      <c r="NUF665" s="163"/>
      <c r="NUG665" s="163"/>
      <c r="NUH665" s="163"/>
      <c r="NUI665" s="163"/>
      <c r="NUJ665" s="163"/>
      <c r="NUK665" s="163"/>
      <c r="NUL665" s="163"/>
      <c r="NUM665" s="163"/>
      <c r="NUN665" s="163"/>
      <c r="NUO665" s="163"/>
      <c r="NUP665" s="163"/>
      <c r="NUQ665" s="163"/>
      <c r="NUR665" s="163"/>
      <c r="NUS665" s="163"/>
      <c r="NUT665" s="163"/>
      <c r="NUU665" s="163"/>
      <c r="NUV665" s="163"/>
      <c r="NUW665" s="163"/>
      <c r="NUX665" s="163"/>
      <c r="NUY665" s="163"/>
      <c r="NUZ665" s="163"/>
      <c r="NVA665" s="163"/>
      <c r="NVB665" s="163"/>
      <c r="NVC665" s="163"/>
      <c r="NVD665" s="163"/>
      <c r="NVE665" s="163"/>
      <c r="NVF665" s="163"/>
      <c r="NVG665" s="163"/>
      <c r="NVH665" s="163"/>
      <c r="NVI665" s="163"/>
      <c r="NVJ665" s="163"/>
      <c r="NVK665" s="163"/>
      <c r="NVL665" s="163"/>
      <c r="NVM665" s="163"/>
      <c r="NVN665" s="163"/>
      <c r="NVO665" s="163"/>
      <c r="NVP665" s="163"/>
      <c r="NVQ665" s="163"/>
      <c r="NVR665" s="163"/>
      <c r="NVS665" s="163"/>
      <c r="NVT665" s="163"/>
      <c r="NVU665" s="163"/>
      <c r="NVV665" s="163"/>
      <c r="NVW665" s="163"/>
      <c r="NVX665" s="163"/>
      <c r="NVY665" s="163"/>
      <c r="NVZ665" s="163"/>
      <c r="NWA665" s="163"/>
      <c r="NWB665" s="163"/>
      <c r="NWC665" s="163"/>
      <c r="NWD665" s="163"/>
      <c r="NWE665" s="163"/>
      <c r="NWF665" s="163"/>
      <c r="NWG665" s="163"/>
      <c r="NWH665" s="163"/>
      <c r="NWI665" s="163"/>
      <c r="NWJ665" s="163"/>
      <c r="NWK665" s="163"/>
      <c r="NWL665" s="163"/>
      <c r="NWM665" s="163"/>
      <c r="NWN665" s="163"/>
      <c r="NWO665" s="163"/>
      <c r="NWP665" s="163"/>
      <c r="NWQ665" s="163"/>
      <c r="NWR665" s="163"/>
      <c r="NWS665" s="163"/>
      <c r="NWT665" s="163"/>
      <c r="NWU665" s="163"/>
      <c r="NWV665" s="163"/>
      <c r="NWW665" s="163"/>
      <c r="NWX665" s="163"/>
      <c r="NWY665" s="163"/>
      <c r="NWZ665" s="163"/>
      <c r="NXA665" s="163"/>
      <c r="NXB665" s="163"/>
      <c r="NXC665" s="163"/>
      <c r="NXD665" s="163"/>
      <c r="NXE665" s="163"/>
      <c r="NXF665" s="163"/>
      <c r="NXG665" s="163"/>
      <c r="NXH665" s="163"/>
      <c r="NXI665" s="163"/>
      <c r="NXJ665" s="163"/>
      <c r="NXK665" s="163"/>
      <c r="NXL665" s="163"/>
      <c r="NXM665" s="163"/>
      <c r="NXN665" s="163"/>
      <c r="NXO665" s="163"/>
      <c r="NXP665" s="163"/>
      <c r="NXQ665" s="163"/>
      <c r="NXR665" s="163"/>
      <c r="NXS665" s="163"/>
      <c r="NXT665" s="163"/>
      <c r="NXU665" s="163"/>
      <c r="NXV665" s="163"/>
      <c r="NXW665" s="163"/>
      <c r="NXX665" s="163"/>
      <c r="NXY665" s="163"/>
      <c r="NXZ665" s="163"/>
      <c r="NYA665" s="163"/>
      <c r="NYB665" s="163"/>
      <c r="NYC665" s="163"/>
      <c r="NYD665" s="163"/>
      <c r="NYE665" s="163"/>
      <c r="NYF665" s="163"/>
      <c r="NYG665" s="163"/>
      <c r="NYH665" s="163"/>
      <c r="NYI665" s="163"/>
      <c r="NYJ665" s="163"/>
      <c r="NYK665" s="163"/>
      <c r="NYL665" s="163"/>
      <c r="NYM665" s="163"/>
      <c r="NYN665" s="163"/>
      <c r="NYO665" s="163"/>
      <c r="NYP665" s="163"/>
      <c r="NYQ665" s="163"/>
      <c r="NYR665" s="163"/>
      <c r="NYS665" s="163"/>
      <c r="NYT665" s="163"/>
      <c r="NYU665" s="163"/>
      <c r="NYV665" s="163"/>
      <c r="NYW665" s="163"/>
      <c r="NYX665" s="163"/>
      <c r="NYY665" s="163"/>
      <c r="NYZ665" s="163"/>
      <c r="NZA665" s="163"/>
      <c r="NZB665" s="163"/>
      <c r="NZC665" s="163"/>
      <c r="NZD665" s="163"/>
      <c r="NZE665" s="163"/>
      <c r="NZF665" s="163"/>
      <c r="NZG665" s="163"/>
      <c r="NZH665" s="163"/>
      <c r="NZI665" s="163"/>
      <c r="NZJ665" s="163"/>
      <c r="NZK665" s="163"/>
      <c r="NZL665" s="163"/>
      <c r="NZM665" s="163"/>
      <c r="NZN665" s="163"/>
      <c r="NZO665" s="163"/>
      <c r="NZP665" s="163"/>
      <c r="NZQ665" s="163"/>
      <c r="NZR665" s="163"/>
      <c r="NZS665" s="163"/>
      <c r="NZT665" s="163"/>
      <c r="NZU665" s="163"/>
      <c r="NZV665" s="163"/>
      <c r="NZW665" s="163"/>
      <c r="NZX665" s="163"/>
      <c r="NZY665" s="163"/>
      <c r="NZZ665" s="163"/>
      <c r="OAA665" s="163"/>
      <c r="OAB665" s="163"/>
      <c r="OAC665" s="163"/>
      <c r="OAD665" s="163"/>
      <c r="OAE665" s="163"/>
      <c r="OAF665" s="163"/>
      <c r="OAG665" s="163"/>
      <c r="OAH665" s="163"/>
      <c r="OAI665" s="163"/>
      <c r="OAJ665" s="163"/>
      <c r="OAK665" s="163"/>
      <c r="OAL665" s="163"/>
      <c r="OAM665" s="163"/>
      <c r="OAN665" s="163"/>
      <c r="OAO665" s="163"/>
      <c r="OAP665" s="163"/>
      <c r="OAQ665" s="163"/>
      <c r="OAR665" s="163"/>
      <c r="OAS665" s="163"/>
      <c r="OAT665" s="163"/>
      <c r="OAU665" s="163"/>
      <c r="OAV665" s="163"/>
      <c r="OAW665" s="163"/>
      <c r="OAX665" s="163"/>
      <c r="OAY665" s="163"/>
      <c r="OAZ665" s="163"/>
      <c r="OBA665" s="163"/>
      <c r="OBB665" s="163"/>
      <c r="OBC665" s="163"/>
      <c r="OBD665" s="163"/>
      <c r="OBE665" s="163"/>
      <c r="OBF665" s="163"/>
      <c r="OBG665" s="163"/>
      <c r="OBH665" s="163"/>
      <c r="OBI665" s="163"/>
      <c r="OBJ665" s="163"/>
      <c r="OBK665" s="163"/>
      <c r="OBL665" s="163"/>
      <c r="OBM665" s="163"/>
      <c r="OBN665" s="163"/>
      <c r="OBO665" s="163"/>
      <c r="OBP665" s="163"/>
      <c r="OBQ665" s="163"/>
      <c r="OBR665" s="163"/>
      <c r="OBS665" s="163"/>
      <c r="OBT665" s="163"/>
      <c r="OBU665" s="163"/>
      <c r="OBV665" s="163"/>
      <c r="OBW665" s="163"/>
      <c r="OBX665" s="163"/>
      <c r="OBY665" s="163"/>
      <c r="OBZ665" s="163"/>
      <c r="OCA665" s="163"/>
      <c r="OCB665" s="163"/>
      <c r="OCC665" s="163"/>
      <c r="OCD665" s="163"/>
      <c r="OCE665" s="163"/>
      <c r="OCF665" s="163"/>
      <c r="OCG665" s="163"/>
      <c r="OCH665" s="163"/>
      <c r="OCI665" s="163"/>
      <c r="OCJ665" s="163"/>
      <c r="OCK665" s="163"/>
      <c r="OCL665" s="163"/>
      <c r="OCM665" s="163"/>
      <c r="OCN665" s="163"/>
      <c r="OCO665" s="163"/>
      <c r="OCP665" s="163"/>
      <c r="OCQ665" s="163"/>
      <c r="OCR665" s="163"/>
      <c r="OCS665" s="163"/>
      <c r="OCT665" s="163"/>
      <c r="OCU665" s="163"/>
      <c r="OCV665" s="163"/>
      <c r="OCW665" s="163"/>
      <c r="OCX665" s="163"/>
      <c r="OCY665" s="163"/>
      <c r="OCZ665" s="163"/>
      <c r="ODA665" s="163"/>
      <c r="ODB665" s="163"/>
      <c r="ODC665" s="163"/>
      <c r="ODD665" s="163"/>
      <c r="ODE665" s="163"/>
      <c r="ODF665" s="163"/>
      <c r="ODG665" s="163"/>
      <c r="ODH665" s="163"/>
      <c r="ODI665" s="163"/>
      <c r="ODJ665" s="163"/>
      <c r="ODK665" s="163"/>
      <c r="ODL665" s="163"/>
      <c r="ODM665" s="163"/>
      <c r="ODN665" s="163"/>
      <c r="ODO665" s="163"/>
      <c r="ODP665" s="163"/>
      <c r="ODQ665" s="163"/>
      <c r="ODR665" s="163"/>
      <c r="ODS665" s="163"/>
      <c r="ODT665" s="163"/>
      <c r="ODU665" s="163"/>
      <c r="ODV665" s="163"/>
      <c r="ODW665" s="163"/>
      <c r="ODX665" s="163"/>
      <c r="ODY665" s="163"/>
      <c r="ODZ665" s="163"/>
      <c r="OEA665" s="163"/>
      <c r="OEB665" s="163"/>
      <c r="OEC665" s="163"/>
      <c r="OED665" s="163"/>
      <c r="OEE665" s="163"/>
      <c r="OEF665" s="163"/>
      <c r="OEG665" s="163"/>
      <c r="OEH665" s="163"/>
      <c r="OEI665" s="163"/>
      <c r="OEJ665" s="163"/>
      <c r="OEK665" s="163"/>
      <c r="OEL665" s="163"/>
      <c r="OEM665" s="163"/>
      <c r="OEN665" s="163"/>
      <c r="OEO665" s="163"/>
      <c r="OEP665" s="163"/>
      <c r="OEQ665" s="163"/>
      <c r="OER665" s="163"/>
      <c r="OES665" s="163"/>
      <c r="OET665" s="163"/>
      <c r="OEU665" s="163"/>
      <c r="OEV665" s="163"/>
      <c r="OEW665" s="163"/>
      <c r="OEX665" s="163"/>
      <c r="OEY665" s="163"/>
      <c r="OEZ665" s="163"/>
      <c r="OFA665" s="163"/>
      <c r="OFB665" s="163"/>
      <c r="OFC665" s="163"/>
      <c r="OFD665" s="163"/>
      <c r="OFE665" s="163"/>
      <c r="OFF665" s="163"/>
      <c r="OFG665" s="163"/>
      <c r="OFH665" s="163"/>
      <c r="OFI665" s="163"/>
      <c r="OFJ665" s="163"/>
      <c r="OFK665" s="163"/>
      <c r="OFL665" s="163"/>
      <c r="OFM665" s="163"/>
      <c r="OFN665" s="163"/>
      <c r="OFO665" s="163"/>
      <c r="OFP665" s="163"/>
      <c r="OFQ665" s="163"/>
      <c r="OFR665" s="163"/>
      <c r="OFS665" s="163"/>
      <c r="OFT665" s="163"/>
      <c r="OFU665" s="163"/>
      <c r="OFV665" s="163"/>
      <c r="OFW665" s="163"/>
      <c r="OFX665" s="163"/>
      <c r="OFY665" s="163"/>
      <c r="OFZ665" s="163"/>
      <c r="OGA665" s="163"/>
      <c r="OGB665" s="163"/>
      <c r="OGC665" s="163"/>
      <c r="OGD665" s="163"/>
      <c r="OGE665" s="163"/>
      <c r="OGF665" s="163"/>
      <c r="OGG665" s="163"/>
      <c r="OGH665" s="163"/>
      <c r="OGI665" s="163"/>
      <c r="OGJ665" s="163"/>
      <c r="OGK665" s="163"/>
      <c r="OGL665" s="163"/>
      <c r="OGM665" s="163"/>
      <c r="OGN665" s="163"/>
      <c r="OGO665" s="163"/>
      <c r="OGP665" s="163"/>
      <c r="OGQ665" s="163"/>
      <c r="OGR665" s="163"/>
      <c r="OGS665" s="163"/>
      <c r="OGT665" s="163"/>
      <c r="OGU665" s="163"/>
      <c r="OGV665" s="163"/>
      <c r="OGW665" s="163"/>
      <c r="OGX665" s="163"/>
      <c r="OGY665" s="163"/>
      <c r="OGZ665" s="163"/>
      <c r="OHA665" s="163"/>
      <c r="OHB665" s="163"/>
      <c r="OHC665" s="163"/>
      <c r="OHD665" s="163"/>
      <c r="OHE665" s="163"/>
      <c r="OHF665" s="163"/>
      <c r="OHG665" s="163"/>
      <c r="OHH665" s="163"/>
      <c r="OHI665" s="163"/>
      <c r="OHJ665" s="163"/>
      <c r="OHK665" s="163"/>
      <c r="OHL665" s="163"/>
      <c r="OHM665" s="163"/>
      <c r="OHN665" s="163"/>
      <c r="OHO665" s="163"/>
      <c r="OHP665" s="163"/>
      <c r="OHQ665" s="163"/>
      <c r="OHR665" s="163"/>
      <c r="OHS665" s="163"/>
      <c r="OHT665" s="163"/>
      <c r="OHU665" s="163"/>
      <c r="OHV665" s="163"/>
      <c r="OHW665" s="163"/>
      <c r="OHX665" s="163"/>
      <c r="OHY665" s="163"/>
      <c r="OHZ665" s="163"/>
      <c r="OIA665" s="163"/>
      <c r="OIB665" s="163"/>
      <c r="OIC665" s="163"/>
      <c r="OID665" s="163"/>
      <c r="OIE665" s="163"/>
      <c r="OIF665" s="163"/>
      <c r="OIG665" s="163"/>
      <c r="OIH665" s="163"/>
      <c r="OII665" s="163"/>
      <c r="OIJ665" s="163"/>
      <c r="OIK665" s="163"/>
      <c r="OIL665" s="163"/>
      <c r="OIM665" s="163"/>
      <c r="OIN665" s="163"/>
      <c r="OIO665" s="163"/>
      <c r="OIP665" s="163"/>
      <c r="OIQ665" s="163"/>
      <c r="OIR665" s="163"/>
      <c r="OIS665" s="163"/>
      <c r="OIT665" s="163"/>
      <c r="OIU665" s="163"/>
      <c r="OIV665" s="163"/>
      <c r="OIW665" s="163"/>
      <c r="OIX665" s="163"/>
      <c r="OIY665" s="163"/>
      <c r="OIZ665" s="163"/>
      <c r="OJA665" s="163"/>
      <c r="OJB665" s="163"/>
      <c r="OJC665" s="163"/>
      <c r="OJD665" s="163"/>
      <c r="OJE665" s="163"/>
      <c r="OJF665" s="163"/>
      <c r="OJG665" s="163"/>
      <c r="OJH665" s="163"/>
      <c r="OJI665" s="163"/>
      <c r="OJJ665" s="163"/>
      <c r="OJK665" s="163"/>
      <c r="OJL665" s="163"/>
      <c r="OJM665" s="163"/>
      <c r="OJN665" s="163"/>
      <c r="OJO665" s="163"/>
      <c r="OJP665" s="163"/>
      <c r="OJQ665" s="163"/>
      <c r="OJR665" s="163"/>
      <c r="OJS665" s="163"/>
      <c r="OJT665" s="163"/>
      <c r="OJU665" s="163"/>
      <c r="OJV665" s="163"/>
      <c r="OJW665" s="163"/>
      <c r="OJX665" s="163"/>
      <c r="OJY665" s="163"/>
      <c r="OJZ665" s="163"/>
      <c r="OKA665" s="163"/>
      <c r="OKB665" s="163"/>
      <c r="OKC665" s="163"/>
      <c r="OKD665" s="163"/>
      <c r="OKE665" s="163"/>
      <c r="OKF665" s="163"/>
      <c r="OKG665" s="163"/>
      <c r="OKH665" s="163"/>
      <c r="OKI665" s="163"/>
      <c r="OKJ665" s="163"/>
      <c r="OKK665" s="163"/>
      <c r="OKL665" s="163"/>
      <c r="OKM665" s="163"/>
      <c r="OKN665" s="163"/>
      <c r="OKO665" s="163"/>
      <c r="OKP665" s="163"/>
      <c r="OKQ665" s="163"/>
      <c r="OKR665" s="163"/>
      <c r="OKS665" s="163"/>
      <c r="OKT665" s="163"/>
      <c r="OKU665" s="163"/>
      <c r="OKV665" s="163"/>
      <c r="OKW665" s="163"/>
      <c r="OKX665" s="163"/>
      <c r="OKY665" s="163"/>
      <c r="OKZ665" s="163"/>
      <c r="OLA665" s="163"/>
      <c r="OLB665" s="163"/>
      <c r="OLC665" s="163"/>
      <c r="OLD665" s="163"/>
      <c r="OLE665" s="163"/>
      <c r="OLF665" s="163"/>
      <c r="OLG665" s="163"/>
      <c r="OLH665" s="163"/>
      <c r="OLI665" s="163"/>
      <c r="OLJ665" s="163"/>
      <c r="OLK665" s="163"/>
      <c r="OLL665" s="163"/>
      <c r="OLM665" s="163"/>
      <c r="OLN665" s="163"/>
      <c r="OLO665" s="163"/>
      <c r="OLP665" s="163"/>
      <c r="OLQ665" s="163"/>
      <c r="OLR665" s="163"/>
      <c r="OLS665" s="163"/>
      <c r="OLT665" s="163"/>
      <c r="OLU665" s="163"/>
      <c r="OLV665" s="163"/>
      <c r="OLW665" s="163"/>
      <c r="OLX665" s="163"/>
      <c r="OLY665" s="163"/>
      <c r="OLZ665" s="163"/>
      <c r="OMA665" s="163"/>
      <c r="OMB665" s="163"/>
      <c r="OMC665" s="163"/>
      <c r="OMD665" s="163"/>
      <c r="OME665" s="163"/>
      <c r="OMF665" s="163"/>
      <c r="OMG665" s="163"/>
      <c r="OMH665" s="163"/>
      <c r="OMI665" s="163"/>
      <c r="OMJ665" s="163"/>
      <c r="OMK665" s="163"/>
      <c r="OML665" s="163"/>
      <c r="OMM665" s="163"/>
      <c r="OMN665" s="163"/>
      <c r="OMO665" s="163"/>
      <c r="OMP665" s="163"/>
      <c r="OMQ665" s="163"/>
      <c r="OMR665" s="163"/>
      <c r="OMS665" s="163"/>
      <c r="OMT665" s="163"/>
      <c r="OMU665" s="163"/>
      <c r="OMV665" s="163"/>
      <c r="OMW665" s="163"/>
      <c r="OMX665" s="163"/>
      <c r="OMY665" s="163"/>
      <c r="OMZ665" s="163"/>
      <c r="ONA665" s="163"/>
      <c r="ONB665" s="163"/>
      <c r="ONC665" s="163"/>
      <c r="OND665" s="163"/>
      <c r="ONE665" s="163"/>
      <c r="ONF665" s="163"/>
      <c r="ONG665" s="163"/>
      <c r="ONH665" s="163"/>
      <c r="ONI665" s="163"/>
      <c r="ONJ665" s="163"/>
      <c r="ONK665" s="163"/>
      <c r="ONL665" s="163"/>
      <c r="ONM665" s="163"/>
      <c r="ONN665" s="163"/>
      <c r="ONO665" s="163"/>
      <c r="ONP665" s="163"/>
      <c r="ONQ665" s="163"/>
      <c r="ONR665" s="163"/>
      <c r="ONS665" s="163"/>
      <c r="ONT665" s="163"/>
      <c r="ONU665" s="163"/>
      <c r="ONV665" s="163"/>
      <c r="ONW665" s="163"/>
      <c r="ONX665" s="163"/>
      <c r="ONY665" s="163"/>
      <c r="ONZ665" s="163"/>
      <c r="OOA665" s="163"/>
      <c r="OOB665" s="163"/>
      <c r="OOC665" s="163"/>
      <c r="OOD665" s="163"/>
      <c r="OOE665" s="163"/>
      <c r="OOF665" s="163"/>
      <c r="OOG665" s="163"/>
      <c r="OOH665" s="163"/>
      <c r="OOI665" s="163"/>
      <c r="OOJ665" s="163"/>
      <c r="OOK665" s="163"/>
      <c r="OOL665" s="163"/>
      <c r="OOM665" s="163"/>
      <c r="OON665" s="163"/>
      <c r="OOO665" s="163"/>
      <c r="OOP665" s="163"/>
      <c r="OOQ665" s="163"/>
      <c r="OOR665" s="163"/>
      <c r="OOS665" s="163"/>
      <c r="OOT665" s="163"/>
      <c r="OOU665" s="163"/>
      <c r="OOV665" s="163"/>
      <c r="OOW665" s="163"/>
      <c r="OOX665" s="163"/>
      <c r="OOY665" s="163"/>
      <c r="OOZ665" s="163"/>
      <c r="OPA665" s="163"/>
      <c r="OPB665" s="163"/>
      <c r="OPC665" s="163"/>
      <c r="OPD665" s="163"/>
      <c r="OPE665" s="163"/>
      <c r="OPF665" s="163"/>
      <c r="OPG665" s="163"/>
      <c r="OPH665" s="163"/>
      <c r="OPI665" s="163"/>
      <c r="OPJ665" s="163"/>
      <c r="OPK665" s="163"/>
      <c r="OPL665" s="163"/>
      <c r="OPM665" s="163"/>
      <c r="OPN665" s="163"/>
      <c r="OPO665" s="163"/>
      <c r="OPP665" s="163"/>
      <c r="OPQ665" s="163"/>
      <c r="OPR665" s="163"/>
      <c r="OPS665" s="163"/>
      <c r="OPT665" s="163"/>
      <c r="OPU665" s="163"/>
      <c r="OPV665" s="163"/>
      <c r="OPW665" s="163"/>
      <c r="OPX665" s="163"/>
      <c r="OPY665" s="163"/>
      <c r="OPZ665" s="163"/>
      <c r="OQA665" s="163"/>
      <c r="OQB665" s="163"/>
      <c r="OQC665" s="163"/>
      <c r="OQD665" s="163"/>
      <c r="OQE665" s="163"/>
      <c r="OQF665" s="163"/>
      <c r="OQG665" s="163"/>
      <c r="OQH665" s="163"/>
      <c r="OQI665" s="163"/>
      <c r="OQJ665" s="163"/>
      <c r="OQK665" s="163"/>
      <c r="OQL665" s="163"/>
      <c r="OQM665" s="163"/>
      <c r="OQN665" s="163"/>
      <c r="OQO665" s="163"/>
      <c r="OQP665" s="163"/>
      <c r="OQQ665" s="163"/>
      <c r="OQR665" s="163"/>
      <c r="OQS665" s="163"/>
      <c r="OQT665" s="163"/>
      <c r="OQU665" s="163"/>
      <c r="OQV665" s="163"/>
      <c r="OQW665" s="163"/>
      <c r="OQX665" s="163"/>
      <c r="OQY665" s="163"/>
      <c r="OQZ665" s="163"/>
      <c r="ORA665" s="163"/>
      <c r="ORB665" s="163"/>
      <c r="ORC665" s="163"/>
      <c r="ORD665" s="163"/>
      <c r="ORE665" s="163"/>
      <c r="ORF665" s="163"/>
      <c r="ORG665" s="163"/>
      <c r="ORH665" s="163"/>
      <c r="ORI665" s="163"/>
      <c r="ORJ665" s="163"/>
      <c r="ORK665" s="163"/>
      <c r="ORL665" s="163"/>
      <c r="ORM665" s="163"/>
      <c r="ORN665" s="163"/>
      <c r="ORO665" s="163"/>
      <c r="ORP665" s="163"/>
      <c r="ORQ665" s="163"/>
      <c r="ORR665" s="163"/>
      <c r="ORS665" s="163"/>
      <c r="ORT665" s="163"/>
      <c r="ORU665" s="163"/>
      <c r="ORV665" s="163"/>
      <c r="ORW665" s="163"/>
      <c r="ORX665" s="163"/>
      <c r="ORY665" s="163"/>
      <c r="ORZ665" s="163"/>
      <c r="OSA665" s="163"/>
      <c r="OSB665" s="163"/>
      <c r="OSC665" s="163"/>
      <c r="OSD665" s="163"/>
      <c r="OSE665" s="163"/>
      <c r="OSF665" s="163"/>
      <c r="OSG665" s="163"/>
      <c r="OSH665" s="163"/>
      <c r="OSI665" s="163"/>
      <c r="OSJ665" s="163"/>
      <c r="OSK665" s="163"/>
      <c r="OSL665" s="163"/>
      <c r="OSM665" s="163"/>
      <c r="OSN665" s="163"/>
      <c r="OSO665" s="163"/>
      <c r="OSP665" s="163"/>
      <c r="OSQ665" s="163"/>
      <c r="OSR665" s="163"/>
      <c r="OSS665" s="163"/>
      <c r="OST665" s="163"/>
      <c r="OSU665" s="163"/>
      <c r="OSV665" s="163"/>
      <c r="OSW665" s="163"/>
      <c r="OSX665" s="163"/>
      <c r="OSY665" s="163"/>
      <c r="OSZ665" s="163"/>
      <c r="OTA665" s="163"/>
      <c r="OTB665" s="163"/>
      <c r="OTC665" s="163"/>
      <c r="OTD665" s="163"/>
      <c r="OTE665" s="163"/>
      <c r="OTF665" s="163"/>
      <c r="OTG665" s="163"/>
      <c r="OTH665" s="163"/>
      <c r="OTI665" s="163"/>
      <c r="OTJ665" s="163"/>
      <c r="OTK665" s="163"/>
      <c r="OTL665" s="163"/>
      <c r="OTM665" s="163"/>
      <c r="OTN665" s="163"/>
      <c r="OTO665" s="163"/>
      <c r="OTP665" s="163"/>
      <c r="OTQ665" s="163"/>
      <c r="OTR665" s="163"/>
      <c r="OTS665" s="163"/>
      <c r="OTT665" s="163"/>
      <c r="OTU665" s="163"/>
      <c r="OTV665" s="163"/>
      <c r="OTW665" s="163"/>
      <c r="OTX665" s="163"/>
      <c r="OTY665" s="163"/>
      <c r="OTZ665" s="163"/>
      <c r="OUA665" s="163"/>
      <c r="OUB665" s="163"/>
      <c r="OUC665" s="163"/>
      <c r="OUD665" s="163"/>
      <c r="OUE665" s="163"/>
      <c r="OUF665" s="163"/>
      <c r="OUG665" s="163"/>
      <c r="OUH665" s="163"/>
      <c r="OUI665" s="163"/>
      <c r="OUJ665" s="163"/>
      <c r="OUK665" s="163"/>
      <c r="OUL665" s="163"/>
      <c r="OUM665" s="163"/>
      <c r="OUN665" s="163"/>
      <c r="OUO665" s="163"/>
      <c r="OUP665" s="163"/>
      <c r="OUQ665" s="163"/>
      <c r="OUR665" s="163"/>
      <c r="OUS665" s="163"/>
      <c r="OUT665" s="163"/>
      <c r="OUU665" s="163"/>
      <c r="OUV665" s="163"/>
      <c r="OUW665" s="163"/>
      <c r="OUX665" s="163"/>
      <c r="OUY665" s="163"/>
      <c r="OUZ665" s="163"/>
      <c r="OVA665" s="163"/>
      <c r="OVB665" s="163"/>
      <c r="OVC665" s="163"/>
      <c r="OVD665" s="163"/>
      <c r="OVE665" s="163"/>
      <c r="OVF665" s="163"/>
      <c r="OVG665" s="163"/>
      <c r="OVH665" s="163"/>
      <c r="OVI665" s="163"/>
      <c r="OVJ665" s="163"/>
      <c r="OVK665" s="163"/>
      <c r="OVL665" s="163"/>
      <c r="OVM665" s="163"/>
      <c r="OVN665" s="163"/>
      <c r="OVO665" s="163"/>
      <c r="OVP665" s="163"/>
      <c r="OVQ665" s="163"/>
      <c r="OVR665" s="163"/>
      <c r="OVS665" s="163"/>
      <c r="OVT665" s="163"/>
      <c r="OVU665" s="163"/>
      <c r="OVV665" s="163"/>
      <c r="OVW665" s="163"/>
      <c r="OVX665" s="163"/>
      <c r="OVY665" s="163"/>
      <c r="OVZ665" s="163"/>
      <c r="OWA665" s="163"/>
      <c r="OWB665" s="163"/>
      <c r="OWC665" s="163"/>
      <c r="OWD665" s="163"/>
      <c r="OWE665" s="163"/>
      <c r="OWF665" s="163"/>
      <c r="OWG665" s="163"/>
      <c r="OWH665" s="163"/>
      <c r="OWI665" s="163"/>
      <c r="OWJ665" s="163"/>
      <c r="OWK665" s="163"/>
      <c r="OWL665" s="163"/>
      <c r="OWM665" s="163"/>
      <c r="OWN665" s="163"/>
      <c r="OWO665" s="163"/>
      <c r="OWP665" s="163"/>
      <c r="OWQ665" s="163"/>
      <c r="OWR665" s="163"/>
      <c r="OWS665" s="163"/>
      <c r="OWT665" s="163"/>
      <c r="OWU665" s="163"/>
      <c r="OWV665" s="163"/>
      <c r="OWW665" s="163"/>
      <c r="OWX665" s="163"/>
      <c r="OWY665" s="163"/>
      <c r="OWZ665" s="163"/>
      <c r="OXA665" s="163"/>
      <c r="OXB665" s="163"/>
      <c r="OXC665" s="163"/>
      <c r="OXD665" s="163"/>
      <c r="OXE665" s="163"/>
      <c r="OXF665" s="163"/>
      <c r="OXG665" s="163"/>
      <c r="OXH665" s="163"/>
      <c r="OXI665" s="163"/>
      <c r="OXJ665" s="163"/>
      <c r="OXK665" s="163"/>
      <c r="OXL665" s="163"/>
      <c r="OXM665" s="163"/>
      <c r="OXN665" s="163"/>
      <c r="OXO665" s="163"/>
      <c r="OXP665" s="163"/>
      <c r="OXQ665" s="163"/>
      <c r="OXR665" s="163"/>
      <c r="OXS665" s="163"/>
      <c r="OXT665" s="163"/>
      <c r="OXU665" s="163"/>
      <c r="OXV665" s="163"/>
      <c r="OXW665" s="163"/>
      <c r="OXX665" s="163"/>
      <c r="OXY665" s="163"/>
      <c r="OXZ665" s="163"/>
      <c r="OYA665" s="163"/>
      <c r="OYB665" s="163"/>
      <c r="OYC665" s="163"/>
      <c r="OYD665" s="163"/>
      <c r="OYE665" s="163"/>
      <c r="OYF665" s="163"/>
      <c r="OYG665" s="163"/>
      <c r="OYH665" s="163"/>
      <c r="OYI665" s="163"/>
      <c r="OYJ665" s="163"/>
      <c r="OYK665" s="163"/>
      <c r="OYL665" s="163"/>
      <c r="OYM665" s="163"/>
      <c r="OYN665" s="163"/>
      <c r="OYO665" s="163"/>
      <c r="OYP665" s="163"/>
      <c r="OYQ665" s="163"/>
      <c r="OYR665" s="163"/>
      <c r="OYS665" s="163"/>
      <c r="OYT665" s="163"/>
      <c r="OYU665" s="163"/>
      <c r="OYV665" s="163"/>
      <c r="OYW665" s="163"/>
      <c r="OYX665" s="163"/>
      <c r="OYY665" s="163"/>
      <c r="OYZ665" s="163"/>
      <c r="OZA665" s="163"/>
      <c r="OZB665" s="163"/>
      <c r="OZC665" s="163"/>
      <c r="OZD665" s="163"/>
      <c r="OZE665" s="163"/>
      <c r="OZF665" s="163"/>
      <c r="OZG665" s="163"/>
      <c r="OZH665" s="163"/>
      <c r="OZI665" s="163"/>
      <c r="OZJ665" s="163"/>
      <c r="OZK665" s="163"/>
      <c r="OZL665" s="163"/>
      <c r="OZM665" s="163"/>
      <c r="OZN665" s="163"/>
      <c r="OZO665" s="163"/>
      <c r="OZP665" s="163"/>
      <c r="OZQ665" s="163"/>
      <c r="OZR665" s="163"/>
      <c r="OZS665" s="163"/>
      <c r="OZT665" s="163"/>
      <c r="OZU665" s="163"/>
      <c r="OZV665" s="163"/>
      <c r="OZW665" s="163"/>
      <c r="OZX665" s="163"/>
      <c r="OZY665" s="163"/>
      <c r="OZZ665" s="163"/>
      <c r="PAA665" s="163"/>
      <c r="PAB665" s="163"/>
      <c r="PAC665" s="163"/>
      <c r="PAD665" s="163"/>
      <c r="PAE665" s="163"/>
      <c r="PAF665" s="163"/>
      <c r="PAG665" s="163"/>
      <c r="PAH665" s="163"/>
      <c r="PAI665" s="163"/>
      <c r="PAJ665" s="163"/>
      <c r="PAK665" s="163"/>
      <c r="PAL665" s="163"/>
      <c r="PAM665" s="163"/>
      <c r="PAN665" s="163"/>
      <c r="PAO665" s="163"/>
      <c r="PAP665" s="163"/>
      <c r="PAQ665" s="163"/>
      <c r="PAR665" s="163"/>
      <c r="PAS665" s="163"/>
      <c r="PAT665" s="163"/>
      <c r="PAU665" s="163"/>
      <c r="PAV665" s="163"/>
      <c r="PAW665" s="163"/>
      <c r="PAX665" s="163"/>
      <c r="PAY665" s="163"/>
      <c r="PAZ665" s="163"/>
      <c r="PBA665" s="163"/>
      <c r="PBB665" s="163"/>
      <c r="PBC665" s="163"/>
      <c r="PBD665" s="163"/>
      <c r="PBE665" s="163"/>
      <c r="PBF665" s="163"/>
      <c r="PBG665" s="163"/>
      <c r="PBH665" s="163"/>
      <c r="PBI665" s="163"/>
      <c r="PBJ665" s="163"/>
      <c r="PBK665" s="163"/>
      <c r="PBL665" s="163"/>
      <c r="PBM665" s="163"/>
      <c r="PBN665" s="163"/>
      <c r="PBO665" s="163"/>
      <c r="PBP665" s="163"/>
      <c r="PBQ665" s="163"/>
      <c r="PBR665" s="163"/>
      <c r="PBS665" s="163"/>
      <c r="PBT665" s="163"/>
      <c r="PBU665" s="163"/>
      <c r="PBV665" s="163"/>
      <c r="PBW665" s="163"/>
      <c r="PBX665" s="163"/>
      <c r="PBY665" s="163"/>
      <c r="PBZ665" s="163"/>
      <c r="PCA665" s="163"/>
      <c r="PCB665" s="163"/>
      <c r="PCC665" s="163"/>
      <c r="PCD665" s="163"/>
      <c r="PCE665" s="163"/>
      <c r="PCF665" s="163"/>
      <c r="PCG665" s="163"/>
      <c r="PCH665" s="163"/>
      <c r="PCI665" s="163"/>
      <c r="PCJ665" s="163"/>
      <c r="PCK665" s="163"/>
      <c r="PCL665" s="163"/>
      <c r="PCM665" s="163"/>
      <c r="PCN665" s="163"/>
      <c r="PCO665" s="163"/>
      <c r="PCP665" s="163"/>
      <c r="PCQ665" s="163"/>
      <c r="PCR665" s="163"/>
      <c r="PCS665" s="163"/>
      <c r="PCT665" s="163"/>
      <c r="PCU665" s="163"/>
      <c r="PCV665" s="163"/>
      <c r="PCW665" s="163"/>
      <c r="PCX665" s="163"/>
      <c r="PCY665" s="163"/>
      <c r="PCZ665" s="163"/>
      <c r="PDA665" s="163"/>
      <c r="PDB665" s="163"/>
      <c r="PDC665" s="163"/>
      <c r="PDD665" s="163"/>
      <c r="PDE665" s="163"/>
      <c r="PDF665" s="163"/>
      <c r="PDG665" s="163"/>
      <c r="PDH665" s="163"/>
      <c r="PDI665" s="163"/>
      <c r="PDJ665" s="163"/>
      <c r="PDK665" s="163"/>
      <c r="PDL665" s="163"/>
      <c r="PDM665" s="163"/>
      <c r="PDN665" s="163"/>
      <c r="PDO665" s="163"/>
      <c r="PDP665" s="163"/>
      <c r="PDQ665" s="163"/>
      <c r="PDR665" s="163"/>
      <c r="PDS665" s="163"/>
      <c r="PDT665" s="163"/>
      <c r="PDU665" s="163"/>
      <c r="PDV665" s="163"/>
      <c r="PDW665" s="163"/>
      <c r="PDX665" s="163"/>
      <c r="PDY665" s="163"/>
      <c r="PDZ665" s="163"/>
      <c r="PEA665" s="163"/>
      <c r="PEB665" s="163"/>
      <c r="PEC665" s="163"/>
      <c r="PED665" s="163"/>
      <c r="PEE665" s="163"/>
      <c r="PEF665" s="163"/>
      <c r="PEG665" s="163"/>
      <c r="PEH665" s="163"/>
      <c r="PEI665" s="163"/>
      <c r="PEJ665" s="163"/>
      <c r="PEK665" s="163"/>
      <c r="PEL665" s="163"/>
      <c r="PEM665" s="163"/>
      <c r="PEN665" s="163"/>
      <c r="PEO665" s="163"/>
      <c r="PEP665" s="163"/>
      <c r="PEQ665" s="163"/>
      <c r="PER665" s="163"/>
      <c r="PES665" s="163"/>
      <c r="PET665" s="163"/>
      <c r="PEU665" s="163"/>
      <c r="PEV665" s="163"/>
      <c r="PEW665" s="163"/>
      <c r="PEX665" s="163"/>
      <c r="PEY665" s="163"/>
      <c r="PEZ665" s="163"/>
      <c r="PFA665" s="163"/>
      <c r="PFB665" s="163"/>
      <c r="PFC665" s="163"/>
      <c r="PFD665" s="163"/>
      <c r="PFE665" s="163"/>
      <c r="PFF665" s="163"/>
      <c r="PFG665" s="163"/>
      <c r="PFH665" s="163"/>
      <c r="PFI665" s="163"/>
      <c r="PFJ665" s="163"/>
      <c r="PFK665" s="163"/>
      <c r="PFL665" s="163"/>
      <c r="PFM665" s="163"/>
      <c r="PFN665" s="163"/>
      <c r="PFO665" s="163"/>
      <c r="PFP665" s="163"/>
      <c r="PFQ665" s="163"/>
      <c r="PFR665" s="163"/>
      <c r="PFS665" s="163"/>
      <c r="PFT665" s="163"/>
      <c r="PFU665" s="163"/>
      <c r="PFV665" s="163"/>
      <c r="PFW665" s="163"/>
      <c r="PFX665" s="163"/>
      <c r="PFY665" s="163"/>
      <c r="PFZ665" s="163"/>
      <c r="PGA665" s="163"/>
      <c r="PGB665" s="163"/>
      <c r="PGC665" s="163"/>
      <c r="PGD665" s="163"/>
      <c r="PGE665" s="163"/>
      <c r="PGF665" s="163"/>
      <c r="PGG665" s="163"/>
      <c r="PGH665" s="163"/>
      <c r="PGI665" s="163"/>
      <c r="PGJ665" s="163"/>
      <c r="PGK665" s="163"/>
      <c r="PGL665" s="163"/>
      <c r="PGM665" s="163"/>
      <c r="PGN665" s="163"/>
      <c r="PGO665" s="163"/>
      <c r="PGP665" s="163"/>
      <c r="PGQ665" s="163"/>
      <c r="PGR665" s="163"/>
      <c r="PGS665" s="163"/>
      <c r="PGT665" s="163"/>
      <c r="PGU665" s="163"/>
      <c r="PGV665" s="163"/>
      <c r="PGW665" s="163"/>
      <c r="PGX665" s="163"/>
      <c r="PGY665" s="163"/>
      <c r="PGZ665" s="163"/>
      <c r="PHA665" s="163"/>
      <c r="PHB665" s="163"/>
      <c r="PHC665" s="163"/>
      <c r="PHD665" s="163"/>
      <c r="PHE665" s="163"/>
      <c r="PHF665" s="163"/>
      <c r="PHG665" s="163"/>
      <c r="PHH665" s="163"/>
      <c r="PHI665" s="163"/>
      <c r="PHJ665" s="163"/>
      <c r="PHK665" s="163"/>
      <c r="PHL665" s="163"/>
      <c r="PHM665" s="163"/>
      <c r="PHN665" s="163"/>
      <c r="PHO665" s="163"/>
      <c r="PHP665" s="163"/>
      <c r="PHQ665" s="163"/>
      <c r="PHR665" s="163"/>
      <c r="PHS665" s="163"/>
      <c r="PHT665" s="163"/>
      <c r="PHU665" s="163"/>
      <c r="PHV665" s="163"/>
      <c r="PHW665" s="163"/>
      <c r="PHX665" s="163"/>
      <c r="PHY665" s="163"/>
      <c r="PHZ665" s="163"/>
      <c r="PIA665" s="163"/>
      <c r="PIB665" s="163"/>
      <c r="PIC665" s="163"/>
      <c r="PID665" s="163"/>
      <c r="PIE665" s="163"/>
      <c r="PIF665" s="163"/>
      <c r="PIG665" s="163"/>
      <c r="PIH665" s="163"/>
      <c r="PII665" s="163"/>
      <c r="PIJ665" s="163"/>
      <c r="PIK665" s="163"/>
      <c r="PIL665" s="163"/>
      <c r="PIM665" s="163"/>
      <c r="PIN665" s="163"/>
      <c r="PIO665" s="163"/>
      <c r="PIP665" s="163"/>
      <c r="PIQ665" s="163"/>
      <c r="PIR665" s="163"/>
      <c r="PIS665" s="163"/>
      <c r="PIT665" s="163"/>
      <c r="PIU665" s="163"/>
      <c r="PIV665" s="163"/>
      <c r="PIW665" s="163"/>
      <c r="PIX665" s="163"/>
      <c r="PIY665" s="163"/>
      <c r="PIZ665" s="163"/>
      <c r="PJA665" s="163"/>
      <c r="PJB665" s="163"/>
      <c r="PJC665" s="163"/>
      <c r="PJD665" s="163"/>
      <c r="PJE665" s="163"/>
      <c r="PJF665" s="163"/>
      <c r="PJG665" s="163"/>
      <c r="PJH665" s="163"/>
      <c r="PJI665" s="163"/>
      <c r="PJJ665" s="163"/>
      <c r="PJK665" s="163"/>
      <c r="PJL665" s="163"/>
      <c r="PJM665" s="163"/>
      <c r="PJN665" s="163"/>
      <c r="PJO665" s="163"/>
      <c r="PJP665" s="163"/>
      <c r="PJQ665" s="163"/>
      <c r="PJR665" s="163"/>
      <c r="PJS665" s="163"/>
      <c r="PJT665" s="163"/>
      <c r="PJU665" s="163"/>
      <c r="PJV665" s="163"/>
      <c r="PJW665" s="163"/>
      <c r="PJX665" s="163"/>
      <c r="PJY665" s="163"/>
      <c r="PJZ665" s="163"/>
      <c r="PKA665" s="163"/>
      <c r="PKB665" s="163"/>
      <c r="PKC665" s="163"/>
      <c r="PKD665" s="163"/>
      <c r="PKE665" s="163"/>
      <c r="PKF665" s="163"/>
      <c r="PKG665" s="163"/>
      <c r="PKH665" s="163"/>
      <c r="PKI665" s="163"/>
      <c r="PKJ665" s="163"/>
      <c r="PKK665" s="163"/>
      <c r="PKL665" s="163"/>
      <c r="PKM665" s="163"/>
      <c r="PKN665" s="163"/>
      <c r="PKO665" s="163"/>
      <c r="PKP665" s="163"/>
      <c r="PKQ665" s="163"/>
      <c r="PKR665" s="163"/>
      <c r="PKS665" s="163"/>
      <c r="PKT665" s="163"/>
      <c r="PKU665" s="163"/>
      <c r="PKV665" s="163"/>
      <c r="PKW665" s="163"/>
      <c r="PKX665" s="163"/>
      <c r="PKY665" s="163"/>
      <c r="PKZ665" s="163"/>
      <c r="PLA665" s="163"/>
      <c r="PLB665" s="163"/>
      <c r="PLC665" s="163"/>
      <c r="PLD665" s="163"/>
      <c r="PLE665" s="163"/>
      <c r="PLF665" s="163"/>
      <c r="PLG665" s="163"/>
      <c r="PLH665" s="163"/>
      <c r="PLI665" s="163"/>
      <c r="PLJ665" s="163"/>
      <c r="PLK665" s="163"/>
      <c r="PLL665" s="163"/>
      <c r="PLM665" s="163"/>
      <c r="PLN665" s="163"/>
      <c r="PLO665" s="163"/>
      <c r="PLP665" s="163"/>
      <c r="PLQ665" s="163"/>
      <c r="PLR665" s="163"/>
      <c r="PLS665" s="163"/>
      <c r="PLT665" s="163"/>
      <c r="PLU665" s="163"/>
      <c r="PLV665" s="163"/>
      <c r="PLW665" s="163"/>
      <c r="PLX665" s="163"/>
      <c r="PLY665" s="163"/>
      <c r="PLZ665" s="163"/>
      <c r="PMA665" s="163"/>
      <c r="PMB665" s="163"/>
      <c r="PMC665" s="163"/>
      <c r="PMD665" s="163"/>
      <c r="PME665" s="163"/>
      <c r="PMF665" s="163"/>
      <c r="PMG665" s="163"/>
      <c r="PMH665" s="163"/>
      <c r="PMI665" s="163"/>
      <c r="PMJ665" s="163"/>
      <c r="PMK665" s="163"/>
      <c r="PML665" s="163"/>
      <c r="PMM665" s="163"/>
      <c r="PMN665" s="163"/>
      <c r="PMO665" s="163"/>
      <c r="PMP665" s="163"/>
      <c r="PMQ665" s="163"/>
      <c r="PMR665" s="163"/>
      <c r="PMS665" s="163"/>
      <c r="PMT665" s="163"/>
      <c r="PMU665" s="163"/>
      <c r="PMV665" s="163"/>
      <c r="PMW665" s="163"/>
      <c r="PMX665" s="163"/>
      <c r="PMY665" s="163"/>
      <c r="PMZ665" s="163"/>
      <c r="PNA665" s="163"/>
      <c r="PNB665" s="163"/>
      <c r="PNC665" s="163"/>
      <c r="PND665" s="163"/>
      <c r="PNE665" s="163"/>
      <c r="PNF665" s="163"/>
      <c r="PNG665" s="163"/>
      <c r="PNH665" s="163"/>
      <c r="PNI665" s="163"/>
      <c r="PNJ665" s="163"/>
      <c r="PNK665" s="163"/>
      <c r="PNL665" s="163"/>
      <c r="PNM665" s="163"/>
      <c r="PNN665" s="163"/>
      <c r="PNO665" s="163"/>
      <c r="PNP665" s="163"/>
      <c r="PNQ665" s="163"/>
      <c r="PNR665" s="163"/>
      <c r="PNS665" s="163"/>
      <c r="PNT665" s="163"/>
      <c r="PNU665" s="163"/>
      <c r="PNV665" s="163"/>
      <c r="PNW665" s="163"/>
      <c r="PNX665" s="163"/>
      <c r="PNY665" s="163"/>
      <c r="PNZ665" s="163"/>
      <c r="POA665" s="163"/>
      <c r="POB665" s="163"/>
      <c r="POC665" s="163"/>
      <c r="POD665" s="163"/>
      <c r="POE665" s="163"/>
      <c r="POF665" s="163"/>
      <c r="POG665" s="163"/>
      <c r="POH665" s="163"/>
      <c r="POI665" s="163"/>
      <c r="POJ665" s="163"/>
      <c r="POK665" s="163"/>
      <c r="POL665" s="163"/>
      <c r="POM665" s="163"/>
      <c r="PON665" s="163"/>
      <c r="POO665" s="163"/>
      <c r="POP665" s="163"/>
      <c r="POQ665" s="163"/>
      <c r="POR665" s="163"/>
      <c r="POS665" s="163"/>
      <c r="POT665" s="163"/>
      <c r="POU665" s="163"/>
      <c r="POV665" s="163"/>
      <c r="POW665" s="163"/>
      <c r="POX665" s="163"/>
      <c r="POY665" s="163"/>
      <c r="POZ665" s="163"/>
      <c r="PPA665" s="163"/>
      <c r="PPB665" s="163"/>
      <c r="PPC665" s="163"/>
      <c r="PPD665" s="163"/>
      <c r="PPE665" s="163"/>
      <c r="PPF665" s="163"/>
      <c r="PPG665" s="163"/>
      <c r="PPH665" s="163"/>
      <c r="PPI665" s="163"/>
      <c r="PPJ665" s="163"/>
      <c r="PPK665" s="163"/>
      <c r="PPL665" s="163"/>
      <c r="PPM665" s="163"/>
      <c r="PPN665" s="163"/>
      <c r="PPO665" s="163"/>
      <c r="PPP665" s="163"/>
      <c r="PPQ665" s="163"/>
      <c r="PPR665" s="163"/>
      <c r="PPS665" s="163"/>
      <c r="PPT665" s="163"/>
      <c r="PPU665" s="163"/>
      <c r="PPV665" s="163"/>
      <c r="PPW665" s="163"/>
      <c r="PPX665" s="163"/>
      <c r="PPY665" s="163"/>
      <c r="PPZ665" s="163"/>
      <c r="PQA665" s="163"/>
      <c r="PQB665" s="163"/>
      <c r="PQC665" s="163"/>
      <c r="PQD665" s="163"/>
      <c r="PQE665" s="163"/>
      <c r="PQF665" s="163"/>
      <c r="PQG665" s="163"/>
      <c r="PQH665" s="163"/>
      <c r="PQI665" s="163"/>
      <c r="PQJ665" s="163"/>
      <c r="PQK665" s="163"/>
      <c r="PQL665" s="163"/>
      <c r="PQM665" s="163"/>
      <c r="PQN665" s="163"/>
      <c r="PQO665" s="163"/>
      <c r="PQP665" s="163"/>
      <c r="PQQ665" s="163"/>
      <c r="PQR665" s="163"/>
      <c r="PQS665" s="163"/>
      <c r="PQT665" s="163"/>
      <c r="PQU665" s="163"/>
      <c r="PQV665" s="163"/>
      <c r="PQW665" s="163"/>
      <c r="PQX665" s="163"/>
      <c r="PQY665" s="163"/>
      <c r="PQZ665" s="163"/>
      <c r="PRA665" s="163"/>
      <c r="PRB665" s="163"/>
      <c r="PRC665" s="163"/>
      <c r="PRD665" s="163"/>
      <c r="PRE665" s="163"/>
      <c r="PRF665" s="163"/>
      <c r="PRG665" s="163"/>
      <c r="PRH665" s="163"/>
      <c r="PRI665" s="163"/>
      <c r="PRJ665" s="163"/>
      <c r="PRK665" s="163"/>
      <c r="PRL665" s="163"/>
      <c r="PRM665" s="163"/>
      <c r="PRN665" s="163"/>
      <c r="PRO665" s="163"/>
      <c r="PRP665" s="163"/>
      <c r="PRQ665" s="163"/>
      <c r="PRR665" s="163"/>
      <c r="PRS665" s="163"/>
      <c r="PRT665" s="163"/>
      <c r="PRU665" s="163"/>
      <c r="PRV665" s="163"/>
      <c r="PRW665" s="163"/>
      <c r="PRX665" s="163"/>
      <c r="PRY665" s="163"/>
      <c r="PRZ665" s="163"/>
      <c r="PSA665" s="163"/>
      <c r="PSB665" s="163"/>
      <c r="PSC665" s="163"/>
      <c r="PSD665" s="163"/>
      <c r="PSE665" s="163"/>
      <c r="PSF665" s="163"/>
      <c r="PSG665" s="163"/>
      <c r="PSH665" s="163"/>
      <c r="PSI665" s="163"/>
      <c r="PSJ665" s="163"/>
      <c r="PSK665" s="163"/>
      <c r="PSL665" s="163"/>
      <c r="PSM665" s="163"/>
      <c r="PSN665" s="163"/>
      <c r="PSO665" s="163"/>
      <c r="PSP665" s="163"/>
      <c r="PSQ665" s="163"/>
      <c r="PSR665" s="163"/>
      <c r="PSS665" s="163"/>
      <c r="PST665" s="163"/>
      <c r="PSU665" s="163"/>
      <c r="PSV665" s="163"/>
      <c r="PSW665" s="163"/>
      <c r="PSX665" s="163"/>
      <c r="PSY665" s="163"/>
      <c r="PSZ665" s="163"/>
      <c r="PTA665" s="163"/>
      <c r="PTB665" s="163"/>
      <c r="PTC665" s="163"/>
      <c r="PTD665" s="163"/>
      <c r="PTE665" s="163"/>
      <c r="PTF665" s="163"/>
      <c r="PTG665" s="163"/>
      <c r="PTH665" s="163"/>
      <c r="PTI665" s="163"/>
      <c r="PTJ665" s="163"/>
      <c r="PTK665" s="163"/>
      <c r="PTL665" s="163"/>
      <c r="PTM665" s="163"/>
      <c r="PTN665" s="163"/>
      <c r="PTO665" s="163"/>
      <c r="PTP665" s="163"/>
      <c r="PTQ665" s="163"/>
      <c r="PTR665" s="163"/>
      <c r="PTS665" s="163"/>
      <c r="PTT665" s="163"/>
      <c r="PTU665" s="163"/>
      <c r="PTV665" s="163"/>
      <c r="PTW665" s="163"/>
      <c r="PTX665" s="163"/>
      <c r="PTY665" s="163"/>
      <c r="PTZ665" s="163"/>
      <c r="PUA665" s="163"/>
      <c r="PUB665" s="163"/>
      <c r="PUC665" s="163"/>
      <c r="PUD665" s="163"/>
      <c r="PUE665" s="163"/>
      <c r="PUF665" s="163"/>
      <c r="PUG665" s="163"/>
      <c r="PUH665" s="163"/>
      <c r="PUI665" s="163"/>
      <c r="PUJ665" s="163"/>
      <c r="PUK665" s="163"/>
      <c r="PUL665" s="163"/>
      <c r="PUM665" s="163"/>
      <c r="PUN665" s="163"/>
      <c r="PUO665" s="163"/>
      <c r="PUP665" s="163"/>
      <c r="PUQ665" s="163"/>
      <c r="PUR665" s="163"/>
      <c r="PUS665" s="163"/>
      <c r="PUT665" s="163"/>
      <c r="PUU665" s="163"/>
      <c r="PUV665" s="163"/>
      <c r="PUW665" s="163"/>
      <c r="PUX665" s="163"/>
      <c r="PUY665" s="163"/>
      <c r="PUZ665" s="163"/>
      <c r="PVA665" s="163"/>
      <c r="PVB665" s="163"/>
      <c r="PVC665" s="163"/>
      <c r="PVD665" s="163"/>
      <c r="PVE665" s="163"/>
      <c r="PVF665" s="163"/>
      <c r="PVG665" s="163"/>
      <c r="PVH665" s="163"/>
      <c r="PVI665" s="163"/>
      <c r="PVJ665" s="163"/>
      <c r="PVK665" s="163"/>
      <c r="PVL665" s="163"/>
      <c r="PVM665" s="163"/>
      <c r="PVN665" s="163"/>
      <c r="PVO665" s="163"/>
      <c r="PVP665" s="163"/>
      <c r="PVQ665" s="163"/>
      <c r="PVR665" s="163"/>
      <c r="PVS665" s="163"/>
      <c r="PVT665" s="163"/>
      <c r="PVU665" s="163"/>
      <c r="PVV665" s="163"/>
      <c r="PVW665" s="163"/>
      <c r="PVX665" s="163"/>
      <c r="PVY665" s="163"/>
      <c r="PVZ665" s="163"/>
      <c r="PWA665" s="163"/>
      <c r="PWB665" s="163"/>
      <c r="PWC665" s="163"/>
      <c r="PWD665" s="163"/>
      <c r="PWE665" s="163"/>
      <c r="PWF665" s="163"/>
      <c r="PWG665" s="163"/>
      <c r="PWH665" s="163"/>
      <c r="PWI665" s="163"/>
      <c r="PWJ665" s="163"/>
      <c r="PWK665" s="163"/>
      <c r="PWL665" s="163"/>
      <c r="PWM665" s="163"/>
      <c r="PWN665" s="163"/>
      <c r="PWO665" s="163"/>
      <c r="PWP665" s="163"/>
      <c r="PWQ665" s="163"/>
      <c r="PWR665" s="163"/>
      <c r="PWS665" s="163"/>
      <c r="PWT665" s="163"/>
      <c r="PWU665" s="163"/>
      <c r="PWV665" s="163"/>
      <c r="PWW665" s="163"/>
      <c r="PWX665" s="163"/>
      <c r="PWY665" s="163"/>
      <c r="PWZ665" s="163"/>
      <c r="PXA665" s="163"/>
      <c r="PXB665" s="163"/>
      <c r="PXC665" s="163"/>
      <c r="PXD665" s="163"/>
      <c r="PXE665" s="163"/>
      <c r="PXF665" s="163"/>
      <c r="PXG665" s="163"/>
      <c r="PXH665" s="163"/>
      <c r="PXI665" s="163"/>
      <c r="PXJ665" s="163"/>
      <c r="PXK665" s="163"/>
      <c r="PXL665" s="163"/>
      <c r="PXM665" s="163"/>
      <c r="PXN665" s="163"/>
      <c r="PXO665" s="163"/>
      <c r="PXP665" s="163"/>
      <c r="PXQ665" s="163"/>
      <c r="PXR665" s="163"/>
      <c r="PXS665" s="163"/>
      <c r="PXT665" s="163"/>
      <c r="PXU665" s="163"/>
      <c r="PXV665" s="163"/>
      <c r="PXW665" s="163"/>
      <c r="PXX665" s="163"/>
      <c r="PXY665" s="163"/>
      <c r="PXZ665" s="163"/>
      <c r="PYA665" s="163"/>
      <c r="PYB665" s="163"/>
      <c r="PYC665" s="163"/>
      <c r="PYD665" s="163"/>
      <c r="PYE665" s="163"/>
      <c r="PYF665" s="163"/>
      <c r="PYG665" s="163"/>
      <c r="PYH665" s="163"/>
      <c r="PYI665" s="163"/>
      <c r="PYJ665" s="163"/>
      <c r="PYK665" s="163"/>
      <c r="PYL665" s="163"/>
      <c r="PYM665" s="163"/>
      <c r="PYN665" s="163"/>
      <c r="PYO665" s="163"/>
      <c r="PYP665" s="163"/>
      <c r="PYQ665" s="163"/>
      <c r="PYR665" s="163"/>
      <c r="PYS665" s="163"/>
      <c r="PYT665" s="163"/>
      <c r="PYU665" s="163"/>
      <c r="PYV665" s="163"/>
      <c r="PYW665" s="163"/>
      <c r="PYX665" s="163"/>
      <c r="PYY665" s="163"/>
      <c r="PYZ665" s="163"/>
      <c r="PZA665" s="163"/>
      <c r="PZB665" s="163"/>
      <c r="PZC665" s="163"/>
      <c r="PZD665" s="163"/>
      <c r="PZE665" s="163"/>
      <c r="PZF665" s="163"/>
      <c r="PZG665" s="163"/>
      <c r="PZH665" s="163"/>
      <c r="PZI665" s="163"/>
      <c r="PZJ665" s="163"/>
      <c r="PZK665" s="163"/>
      <c r="PZL665" s="163"/>
      <c r="PZM665" s="163"/>
      <c r="PZN665" s="163"/>
      <c r="PZO665" s="163"/>
      <c r="PZP665" s="163"/>
      <c r="PZQ665" s="163"/>
      <c r="PZR665" s="163"/>
      <c r="PZS665" s="163"/>
      <c r="PZT665" s="163"/>
      <c r="PZU665" s="163"/>
      <c r="PZV665" s="163"/>
      <c r="PZW665" s="163"/>
      <c r="PZX665" s="163"/>
      <c r="PZY665" s="163"/>
      <c r="PZZ665" s="163"/>
      <c r="QAA665" s="163"/>
      <c r="QAB665" s="163"/>
      <c r="QAC665" s="163"/>
      <c r="QAD665" s="163"/>
      <c r="QAE665" s="163"/>
      <c r="QAF665" s="163"/>
      <c r="QAG665" s="163"/>
      <c r="QAH665" s="163"/>
      <c r="QAI665" s="163"/>
      <c r="QAJ665" s="163"/>
      <c r="QAK665" s="163"/>
      <c r="QAL665" s="163"/>
      <c r="QAM665" s="163"/>
      <c r="QAN665" s="163"/>
      <c r="QAO665" s="163"/>
      <c r="QAP665" s="163"/>
      <c r="QAQ665" s="163"/>
      <c r="QAR665" s="163"/>
      <c r="QAS665" s="163"/>
      <c r="QAT665" s="163"/>
      <c r="QAU665" s="163"/>
      <c r="QAV665" s="163"/>
      <c r="QAW665" s="163"/>
      <c r="QAX665" s="163"/>
      <c r="QAY665" s="163"/>
      <c r="QAZ665" s="163"/>
      <c r="QBA665" s="163"/>
      <c r="QBB665" s="163"/>
      <c r="QBC665" s="163"/>
      <c r="QBD665" s="163"/>
      <c r="QBE665" s="163"/>
      <c r="QBF665" s="163"/>
      <c r="QBG665" s="163"/>
      <c r="QBH665" s="163"/>
      <c r="QBI665" s="163"/>
      <c r="QBJ665" s="163"/>
      <c r="QBK665" s="163"/>
      <c r="QBL665" s="163"/>
      <c r="QBM665" s="163"/>
      <c r="QBN665" s="163"/>
      <c r="QBO665" s="163"/>
      <c r="QBP665" s="163"/>
      <c r="QBQ665" s="163"/>
      <c r="QBR665" s="163"/>
      <c r="QBS665" s="163"/>
      <c r="QBT665" s="163"/>
      <c r="QBU665" s="163"/>
      <c r="QBV665" s="163"/>
      <c r="QBW665" s="163"/>
      <c r="QBX665" s="163"/>
      <c r="QBY665" s="163"/>
      <c r="QBZ665" s="163"/>
      <c r="QCA665" s="163"/>
      <c r="QCB665" s="163"/>
      <c r="QCC665" s="163"/>
      <c r="QCD665" s="163"/>
      <c r="QCE665" s="163"/>
      <c r="QCF665" s="163"/>
      <c r="QCG665" s="163"/>
      <c r="QCH665" s="163"/>
      <c r="QCI665" s="163"/>
      <c r="QCJ665" s="163"/>
      <c r="QCK665" s="163"/>
      <c r="QCL665" s="163"/>
      <c r="QCM665" s="163"/>
      <c r="QCN665" s="163"/>
      <c r="QCO665" s="163"/>
      <c r="QCP665" s="163"/>
      <c r="QCQ665" s="163"/>
      <c r="QCR665" s="163"/>
      <c r="QCS665" s="163"/>
      <c r="QCT665" s="163"/>
      <c r="QCU665" s="163"/>
      <c r="QCV665" s="163"/>
      <c r="QCW665" s="163"/>
      <c r="QCX665" s="163"/>
      <c r="QCY665" s="163"/>
      <c r="QCZ665" s="163"/>
      <c r="QDA665" s="163"/>
      <c r="QDB665" s="163"/>
      <c r="QDC665" s="163"/>
      <c r="QDD665" s="163"/>
      <c r="QDE665" s="163"/>
      <c r="QDF665" s="163"/>
      <c r="QDG665" s="163"/>
      <c r="QDH665" s="163"/>
      <c r="QDI665" s="163"/>
      <c r="QDJ665" s="163"/>
      <c r="QDK665" s="163"/>
      <c r="QDL665" s="163"/>
      <c r="QDM665" s="163"/>
      <c r="QDN665" s="163"/>
      <c r="QDO665" s="163"/>
      <c r="QDP665" s="163"/>
      <c r="QDQ665" s="163"/>
      <c r="QDR665" s="163"/>
      <c r="QDS665" s="163"/>
      <c r="QDT665" s="163"/>
      <c r="QDU665" s="163"/>
      <c r="QDV665" s="163"/>
      <c r="QDW665" s="163"/>
      <c r="QDX665" s="163"/>
      <c r="QDY665" s="163"/>
      <c r="QDZ665" s="163"/>
      <c r="QEA665" s="163"/>
      <c r="QEB665" s="163"/>
      <c r="QEC665" s="163"/>
      <c r="QED665" s="163"/>
      <c r="QEE665" s="163"/>
      <c r="QEF665" s="163"/>
      <c r="QEG665" s="163"/>
      <c r="QEH665" s="163"/>
      <c r="QEI665" s="163"/>
      <c r="QEJ665" s="163"/>
      <c r="QEK665" s="163"/>
      <c r="QEL665" s="163"/>
      <c r="QEM665" s="163"/>
      <c r="QEN665" s="163"/>
      <c r="QEO665" s="163"/>
      <c r="QEP665" s="163"/>
      <c r="QEQ665" s="163"/>
      <c r="QER665" s="163"/>
      <c r="QES665" s="163"/>
      <c r="QET665" s="163"/>
      <c r="QEU665" s="163"/>
      <c r="QEV665" s="163"/>
      <c r="QEW665" s="163"/>
      <c r="QEX665" s="163"/>
      <c r="QEY665" s="163"/>
      <c r="QEZ665" s="163"/>
      <c r="QFA665" s="163"/>
      <c r="QFB665" s="163"/>
      <c r="QFC665" s="163"/>
      <c r="QFD665" s="163"/>
      <c r="QFE665" s="163"/>
      <c r="QFF665" s="163"/>
      <c r="QFG665" s="163"/>
      <c r="QFH665" s="163"/>
      <c r="QFI665" s="163"/>
      <c r="QFJ665" s="163"/>
      <c r="QFK665" s="163"/>
      <c r="QFL665" s="163"/>
      <c r="QFM665" s="163"/>
      <c r="QFN665" s="163"/>
      <c r="QFO665" s="163"/>
      <c r="QFP665" s="163"/>
      <c r="QFQ665" s="163"/>
      <c r="QFR665" s="163"/>
      <c r="QFS665" s="163"/>
      <c r="QFT665" s="163"/>
      <c r="QFU665" s="163"/>
      <c r="QFV665" s="163"/>
      <c r="QFW665" s="163"/>
      <c r="QFX665" s="163"/>
      <c r="QFY665" s="163"/>
      <c r="QFZ665" s="163"/>
      <c r="QGA665" s="163"/>
      <c r="QGB665" s="163"/>
      <c r="QGC665" s="163"/>
      <c r="QGD665" s="163"/>
      <c r="QGE665" s="163"/>
      <c r="QGF665" s="163"/>
      <c r="QGG665" s="163"/>
      <c r="QGH665" s="163"/>
      <c r="QGI665" s="163"/>
      <c r="QGJ665" s="163"/>
      <c r="QGK665" s="163"/>
      <c r="QGL665" s="163"/>
      <c r="QGM665" s="163"/>
      <c r="QGN665" s="163"/>
      <c r="QGO665" s="163"/>
      <c r="QGP665" s="163"/>
      <c r="QGQ665" s="163"/>
      <c r="QGR665" s="163"/>
      <c r="QGS665" s="163"/>
      <c r="QGT665" s="163"/>
      <c r="QGU665" s="163"/>
      <c r="QGV665" s="163"/>
      <c r="QGW665" s="163"/>
      <c r="QGX665" s="163"/>
      <c r="QGY665" s="163"/>
      <c r="QGZ665" s="163"/>
      <c r="QHA665" s="163"/>
      <c r="QHB665" s="163"/>
      <c r="QHC665" s="163"/>
      <c r="QHD665" s="163"/>
      <c r="QHE665" s="163"/>
      <c r="QHF665" s="163"/>
      <c r="QHG665" s="163"/>
      <c r="QHH665" s="163"/>
      <c r="QHI665" s="163"/>
      <c r="QHJ665" s="163"/>
      <c r="QHK665" s="163"/>
      <c r="QHL665" s="163"/>
      <c r="QHM665" s="163"/>
      <c r="QHN665" s="163"/>
      <c r="QHO665" s="163"/>
      <c r="QHP665" s="163"/>
      <c r="QHQ665" s="163"/>
      <c r="QHR665" s="163"/>
      <c r="QHS665" s="163"/>
      <c r="QHT665" s="163"/>
      <c r="QHU665" s="163"/>
      <c r="QHV665" s="163"/>
      <c r="QHW665" s="163"/>
      <c r="QHX665" s="163"/>
      <c r="QHY665" s="163"/>
      <c r="QHZ665" s="163"/>
      <c r="QIA665" s="163"/>
      <c r="QIB665" s="163"/>
      <c r="QIC665" s="163"/>
      <c r="QID665" s="163"/>
      <c r="QIE665" s="163"/>
      <c r="QIF665" s="163"/>
      <c r="QIG665" s="163"/>
      <c r="QIH665" s="163"/>
      <c r="QII665" s="163"/>
      <c r="QIJ665" s="163"/>
      <c r="QIK665" s="163"/>
      <c r="QIL665" s="163"/>
      <c r="QIM665" s="163"/>
      <c r="QIN665" s="163"/>
      <c r="QIO665" s="163"/>
      <c r="QIP665" s="163"/>
      <c r="QIQ665" s="163"/>
      <c r="QIR665" s="163"/>
      <c r="QIS665" s="163"/>
      <c r="QIT665" s="163"/>
      <c r="QIU665" s="163"/>
      <c r="QIV665" s="163"/>
      <c r="QIW665" s="163"/>
      <c r="QIX665" s="163"/>
      <c r="QIY665" s="163"/>
      <c r="QIZ665" s="163"/>
      <c r="QJA665" s="163"/>
      <c r="QJB665" s="163"/>
      <c r="QJC665" s="163"/>
      <c r="QJD665" s="163"/>
      <c r="QJE665" s="163"/>
      <c r="QJF665" s="163"/>
      <c r="QJG665" s="163"/>
      <c r="QJH665" s="163"/>
      <c r="QJI665" s="163"/>
      <c r="QJJ665" s="163"/>
      <c r="QJK665" s="163"/>
      <c r="QJL665" s="163"/>
      <c r="QJM665" s="163"/>
      <c r="QJN665" s="163"/>
      <c r="QJO665" s="163"/>
      <c r="QJP665" s="163"/>
      <c r="QJQ665" s="163"/>
      <c r="QJR665" s="163"/>
      <c r="QJS665" s="163"/>
      <c r="QJT665" s="163"/>
      <c r="QJU665" s="163"/>
      <c r="QJV665" s="163"/>
      <c r="QJW665" s="163"/>
      <c r="QJX665" s="163"/>
      <c r="QJY665" s="163"/>
      <c r="QJZ665" s="163"/>
      <c r="QKA665" s="163"/>
      <c r="QKB665" s="163"/>
      <c r="QKC665" s="163"/>
      <c r="QKD665" s="163"/>
      <c r="QKE665" s="163"/>
      <c r="QKF665" s="163"/>
      <c r="QKG665" s="163"/>
      <c r="QKH665" s="163"/>
      <c r="QKI665" s="163"/>
      <c r="QKJ665" s="163"/>
      <c r="QKK665" s="163"/>
      <c r="QKL665" s="163"/>
      <c r="QKM665" s="163"/>
      <c r="QKN665" s="163"/>
      <c r="QKO665" s="163"/>
      <c r="QKP665" s="163"/>
      <c r="QKQ665" s="163"/>
      <c r="QKR665" s="163"/>
      <c r="QKS665" s="163"/>
      <c r="QKT665" s="163"/>
      <c r="QKU665" s="163"/>
      <c r="QKV665" s="163"/>
      <c r="QKW665" s="163"/>
      <c r="QKX665" s="163"/>
      <c r="QKY665" s="163"/>
      <c r="QKZ665" s="163"/>
      <c r="QLA665" s="163"/>
      <c r="QLB665" s="163"/>
      <c r="QLC665" s="163"/>
      <c r="QLD665" s="163"/>
      <c r="QLE665" s="163"/>
      <c r="QLF665" s="163"/>
      <c r="QLG665" s="163"/>
      <c r="QLH665" s="163"/>
      <c r="QLI665" s="163"/>
      <c r="QLJ665" s="163"/>
      <c r="QLK665" s="163"/>
      <c r="QLL665" s="163"/>
      <c r="QLM665" s="163"/>
      <c r="QLN665" s="163"/>
      <c r="QLO665" s="163"/>
      <c r="QLP665" s="163"/>
      <c r="QLQ665" s="163"/>
      <c r="QLR665" s="163"/>
      <c r="QLS665" s="163"/>
      <c r="QLT665" s="163"/>
      <c r="QLU665" s="163"/>
      <c r="QLV665" s="163"/>
      <c r="QLW665" s="163"/>
      <c r="QLX665" s="163"/>
      <c r="QLY665" s="163"/>
      <c r="QLZ665" s="163"/>
      <c r="QMA665" s="163"/>
      <c r="QMB665" s="163"/>
      <c r="QMC665" s="163"/>
      <c r="QMD665" s="163"/>
      <c r="QME665" s="163"/>
      <c r="QMF665" s="163"/>
      <c r="QMG665" s="163"/>
      <c r="QMH665" s="163"/>
      <c r="QMI665" s="163"/>
      <c r="QMJ665" s="163"/>
      <c r="QMK665" s="163"/>
      <c r="QML665" s="163"/>
      <c r="QMM665" s="163"/>
      <c r="QMN665" s="163"/>
      <c r="QMO665" s="163"/>
      <c r="QMP665" s="163"/>
      <c r="QMQ665" s="163"/>
      <c r="QMR665" s="163"/>
      <c r="QMS665" s="163"/>
      <c r="QMT665" s="163"/>
      <c r="QMU665" s="163"/>
      <c r="QMV665" s="163"/>
      <c r="QMW665" s="163"/>
      <c r="QMX665" s="163"/>
      <c r="QMY665" s="163"/>
      <c r="QMZ665" s="163"/>
      <c r="QNA665" s="163"/>
      <c r="QNB665" s="163"/>
      <c r="QNC665" s="163"/>
      <c r="QND665" s="163"/>
      <c r="QNE665" s="163"/>
      <c r="QNF665" s="163"/>
      <c r="QNG665" s="163"/>
      <c r="QNH665" s="163"/>
      <c r="QNI665" s="163"/>
      <c r="QNJ665" s="163"/>
      <c r="QNK665" s="163"/>
      <c r="QNL665" s="163"/>
      <c r="QNM665" s="163"/>
      <c r="QNN665" s="163"/>
      <c r="QNO665" s="163"/>
      <c r="QNP665" s="163"/>
      <c r="QNQ665" s="163"/>
      <c r="QNR665" s="163"/>
      <c r="QNS665" s="163"/>
      <c r="QNT665" s="163"/>
      <c r="QNU665" s="163"/>
      <c r="QNV665" s="163"/>
      <c r="QNW665" s="163"/>
      <c r="QNX665" s="163"/>
      <c r="QNY665" s="163"/>
      <c r="QNZ665" s="163"/>
      <c r="QOA665" s="163"/>
      <c r="QOB665" s="163"/>
      <c r="QOC665" s="163"/>
      <c r="QOD665" s="163"/>
      <c r="QOE665" s="163"/>
      <c r="QOF665" s="163"/>
      <c r="QOG665" s="163"/>
      <c r="QOH665" s="163"/>
      <c r="QOI665" s="163"/>
      <c r="QOJ665" s="163"/>
      <c r="QOK665" s="163"/>
      <c r="QOL665" s="163"/>
      <c r="QOM665" s="163"/>
      <c r="QON665" s="163"/>
      <c r="QOO665" s="163"/>
      <c r="QOP665" s="163"/>
      <c r="QOQ665" s="163"/>
      <c r="QOR665" s="163"/>
      <c r="QOS665" s="163"/>
      <c r="QOT665" s="163"/>
      <c r="QOU665" s="163"/>
      <c r="QOV665" s="163"/>
      <c r="QOW665" s="163"/>
      <c r="QOX665" s="163"/>
      <c r="QOY665" s="163"/>
      <c r="QOZ665" s="163"/>
      <c r="QPA665" s="163"/>
      <c r="QPB665" s="163"/>
      <c r="QPC665" s="163"/>
      <c r="QPD665" s="163"/>
      <c r="QPE665" s="163"/>
      <c r="QPF665" s="163"/>
      <c r="QPG665" s="163"/>
      <c r="QPH665" s="163"/>
      <c r="QPI665" s="163"/>
      <c r="QPJ665" s="163"/>
      <c r="QPK665" s="163"/>
      <c r="QPL665" s="163"/>
      <c r="QPM665" s="163"/>
      <c r="QPN665" s="163"/>
      <c r="QPO665" s="163"/>
      <c r="QPP665" s="163"/>
      <c r="QPQ665" s="163"/>
      <c r="QPR665" s="163"/>
      <c r="QPS665" s="163"/>
      <c r="QPT665" s="163"/>
      <c r="QPU665" s="163"/>
      <c r="QPV665" s="163"/>
      <c r="QPW665" s="163"/>
      <c r="QPX665" s="163"/>
      <c r="QPY665" s="163"/>
      <c r="QPZ665" s="163"/>
      <c r="QQA665" s="163"/>
      <c r="QQB665" s="163"/>
      <c r="QQC665" s="163"/>
      <c r="QQD665" s="163"/>
      <c r="QQE665" s="163"/>
      <c r="QQF665" s="163"/>
      <c r="QQG665" s="163"/>
      <c r="QQH665" s="163"/>
      <c r="QQI665" s="163"/>
      <c r="QQJ665" s="163"/>
      <c r="QQK665" s="163"/>
      <c r="QQL665" s="163"/>
      <c r="QQM665" s="163"/>
      <c r="QQN665" s="163"/>
      <c r="QQO665" s="163"/>
      <c r="QQP665" s="163"/>
      <c r="QQQ665" s="163"/>
      <c r="QQR665" s="163"/>
      <c r="QQS665" s="163"/>
      <c r="QQT665" s="163"/>
      <c r="QQU665" s="163"/>
      <c r="QQV665" s="163"/>
      <c r="QQW665" s="163"/>
      <c r="QQX665" s="163"/>
      <c r="QQY665" s="163"/>
      <c r="QQZ665" s="163"/>
      <c r="QRA665" s="163"/>
      <c r="QRB665" s="163"/>
      <c r="QRC665" s="163"/>
      <c r="QRD665" s="163"/>
      <c r="QRE665" s="163"/>
      <c r="QRF665" s="163"/>
      <c r="QRG665" s="163"/>
      <c r="QRH665" s="163"/>
      <c r="QRI665" s="163"/>
      <c r="QRJ665" s="163"/>
      <c r="QRK665" s="163"/>
      <c r="QRL665" s="163"/>
      <c r="QRM665" s="163"/>
      <c r="QRN665" s="163"/>
      <c r="QRO665" s="163"/>
      <c r="QRP665" s="163"/>
      <c r="QRQ665" s="163"/>
      <c r="QRR665" s="163"/>
      <c r="QRS665" s="163"/>
      <c r="QRT665" s="163"/>
      <c r="QRU665" s="163"/>
      <c r="QRV665" s="163"/>
      <c r="QRW665" s="163"/>
      <c r="QRX665" s="163"/>
      <c r="QRY665" s="163"/>
      <c r="QRZ665" s="163"/>
      <c r="QSA665" s="163"/>
      <c r="QSB665" s="163"/>
      <c r="QSC665" s="163"/>
      <c r="QSD665" s="163"/>
      <c r="QSE665" s="163"/>
      <c r="QSF665" s="163"/>
      <c r="QSG665" s="163"/>
      <c r="QSH665" s="163"/>
      <c r="QSI665" s="163"/>
      <c r="QSJ665" s="163"/>
      <c r="QSK665" s="163"/>
      <c r="QSL665" s="163"/>
      <c r="QSM665" s="163"/>
      <c r="QSN665" s="163"/>
      <c r="QSO665" s="163"/>
      <c r="QSP665" s="163"/>
      <c r="QSQ665" s="163"/>
      <c r="QSR665" s="163"/>
      <c r="QSS665" s="163"/>
      <c r="QST665" s="163"/>
      <c r="QSU665" s="163"/>
      <c r="QSV665" s="163"/>
      <c r="QSW665" s="163"/>
      <c r="QSX665" s="163"/>
      <c r="QSY665" s="163"/>
      <c r="QSZ665" s="163"/>
      <c r="QTA665" s="163"/>
      <c r="QTB665" s="163"/>
      <c r="QTC665" s="163"/>
      <c r="QTD665" s="163"/>
      <c r="QTE665" s="163"/>
      <c r="QTF665" s="163"/>
      <c r="QTG665" s="163"/>
      <c r="QTH665" s="163"/>
      <c r="QTI665" s="163"/>
      <c r="QTJ665" s="163"/>
      <c r="QTK665" s="163"/>
      <c r="QTL665" s="163"/>
      <c r="QTM665" s="163"/>
      <c r="QTN665" s="163"/>
      <c r="QTO665" s="163"/>
      <c r="QTP665" s="163"/>
      <c r="QTQ665" s="163"/>
      <c r="QTR665" s="163"/>
      <c r="QTS665" s="163"/>
      <c r="QTT665" s="163"/>
      <c r="QTU665" s="163"/>
      <c r="QTV665" s="163"/>
      <c r="QTW665" s="163"/>
      <c r="QTX665" s="163"/>
      <c r="QTY665" s="163"/>
      <c r="QTZ665" s="163"/>
      <c r="QUA665" s="163"/>
      <c r="QUB665" s="163"/>
      <c r="QUC665" s="163"/>
      <c r="QUD665" s="163"/>
      <c r="QUE665" s="163"/>
      <c r="QUF665" s="163"/>
      <c r="QUG665" s="163"/>
      <c r="QUH665" s="163"/>
      <c r="QUI665" s="163"/>
      <c r="QUJ665" s="163"/>
      <c r="QUK665" s="163"/>
      <c r="QUL665" s="163"/>
      <c r="QUM665" s="163"/>
      <c r="QUN665" s="163"/>
      <c r="QUO665" s="163"/>
      <c r="QUP665" s="163"/>
      <c r="QUQ665" s="163"/>
      <c r="QUR665" s="163"/>
      <c r="QUS665" s="163"/>
      <c r="QUT665" s="163"/>
      <c r="QUU665" s="163"/>
      <c r="QUV665" s="163"/>
      <c r="QUW665" s="163"/>
      <c r="QUX665" s="163"/>
      <c r="QUY665" s="163"/>
      <c r="QUZ665" s="163"/>
      <c r="QVA665" s="163"/>
      <c r="QVB665" s="163"/>
      <c r="QVC665" s="163"/>
      <c r="QVD665" s="163"/>
      <c r="QVE665" s="163"/>
      <c r="QVF665" s="163"/>
      <c r="QVG665" s="163"/>
      <c r="QVH665" s="163"/>
      <c r="QVI665" s="163"/>
      <c r="QVJ665" s="163"/>
      <c r="QVK665" s="163"/>
      <c r="QVL665" s="163"/>
      <c r="QVM665" s="163"/>
      <c r="QVN665" s="163"/>
      <c r="QVO665" s="163"/>
      <c r="QVP665" s="163"/>
      <c r="QVQ665" s="163"/>
      <c r="QVR665" s="163"/>
      <c r="QVS665" s="163"/>
      <c r="QVT665" s="163"/>
      <c r="QVU665" s="163"/>
      <c r="QVV665" s="163"/>
      <c r="QVW665" s="163"/>
      <c r="QVX665" s="163"/>
      <c r="QVY665" s="163"/>
      <c r="QVZ665" s="163"/>
      <c r="QWA665" s="163"/>
      <c r="QWB665" s="163"/>
      <c r="QWC665" s="163"/>
      <c r="QWD665" s="163"/>
      <c r="QWE665" s="163"/>
      <c r="QWF665" s="163"/>
      <c r="QWG665" s="163"/>
      <c r="QWH665" s="163"/>
      <c r="QWI665" s="163"/>
      <c r="QWJ665" s="163"/>
      <c r="QWK665" s="163"/>
      <c r="QWL665" s="163"/>
      <c r="QWM665" s="163"/>
      <c r="QWN665" s="163"/>
      <c r="QWO665" s="163"/>
      <c r="QWP665" s="163"/>
      <c r="QWQ665" s="163"/>
      <c r="QWR665" s="163"/>
      <c r="QWS665" s="163"/>
      <c r="QWT665" s="163"/>
      <c r="QWU665" s="163"/>
      <c r="QWV665" s="163"/>
      <c r="QWW665" s="163"/>
      <c r="QWX665" s="163"/>
      <c r="QWY665" s="163"/>
      <c r="QWZ665" s="163"/>
      <c r="QXA665" s="163"/>
      <c r="QXB665" s="163"/>
      <c r="QXC665" s="163"/>
      <c r="QXD665" s="163"/>
      <c r="QXE665" s="163"/>
      <c r="QXF665" s="163"/>
      <c r="QXG665" s="163"/>
      <c r="QXH665" s="163"/>
      <c r="QXI665" s="163"/>
      <c r="QXJ665" s="163"/>
      <c r="QXK665" s="163"/>
      <c r="QXL665" s="163"/>
      <c r="QXM665" s="163"/>
      <c r="QXN665" s="163"/>
      <c r="QXO665" s="163"/>
      <c r="QXP665" s="163"/>
      <c r="QXQ665" s="163"/>
      <c r="QXR665" s="163"/>
      <c r="QXS665" s="163"/>
      <c r="QXT665" s="163"/>
      <c r="QXU665" s="163"/>
      <c r="QXV665" s="163"/>
      <c r="QXW665" s="163"/>
      <c r="QXX665" s="163"/>
      <c r="QXY665" s="163"/>
      <c r="QXZ665" s="163"/>
      <c r="QYA665" s="163"/>
      <c r="QYB665" s="163"/>
      <c r="QYC665" s="163"/>
      <c r="QYD665" s="163"/>
      <c r="QYE665" s="163"/>
      <c r="QYF665" s="163"/>
      <c r="QYG665" s="163"/>
      <c r="QYH665" s="163"/>
      <c r="QYI665" s="163"/>
      <c r="QYJ665" s="163"/>
      <c r="QYK665" s="163"/>
      <c r="QYL665" s="163"/>
      <c r="QYM665" s="163"/>
      <c r="QYN665" s="163"/>
      <c r="QYO665" s="163"/>
      <c r="QYP665" s="163"/>
      <c r="QYQ665" s="163"/>
      <c r="QYR665" s="163"/>
      <c r="QYS665" s="163"/>
      <c r="QYT665" s="163"/>
      <c r="QYU665" s="163"/>
      <c r="QYV665" s="163"/>
      <c r="QYW665" s="163"/>
      <c r="QYX665" s="163"/>
      <c r="QYY665" s="163"/>
      <c r="QYZ665" s="163"/>
      <c r="QZA665" s="163"/>
      <c r="QZB665" s="163"/>
      <c r="QZC665" s="163"/>
      <c r="QZD665" s="163"/>
      <c r="QZE665" s="163"/>
      <c r="QZF665" s="163"/>
      <c r="QZG665" s="163"/>
      <c r="QZH665" s="163"/>
      <c r="QZI665" s="163"/>
      <c r="QZJ665" s="163"/>
      <c r="QZK665" s="163"/>
      <c r="QZL665" s="163"/>
      <c r="QZM665" s="163"/>
      <c r="QZN665" s="163"/>
      <c r="QZO665" s="163"/>
      <c r="QZP665" s="163"/>
      <c r="QZQ665" s="163"/>
      <c r="QZR665" s="163"/>
      <c r="QZS665" s="163"/>
      <c r="QZT665" s="163"/>
      <c r="QZU665" s="163"/>
      <c r="QZV665" s="163"/>
      <c r="QZW665" s="163"/>
      <c r="QZX665" s="163"/>
      <c r="QZY665" s="163"/>
      <c r="QZZ665" s="163"/>
      <c r="RAA665" s="163"/>
      <c r="RAB665" s="163"/>
      <c r="RAC665" s="163"/>
      <c r="RAD665" s="163"/>
      <c r="RAE665" s="163"/>
      <c r="RAF665" s="163"/>
      <c r="RAG665" s="163"/>
      <c r="RAH665" s="163"/>
      <c r="RAI665" s="163"/>
      <c r="RAJ665" s="163"/>
      <c r="RAK665" s="163"/>
      <c r="RAL665" s="163"/>
      <c r="RAM665" s="163"/>
      <c r="RAN665" s="163"/>
      <c r="RAO665" s="163"/>
      <c r="RAP665" s="163"/>
      <c r="RAQ665" s="163"/>
      <c r="RAR665" s="163"/>
      <c r="RAS665" s="163"/>
      <c r="RAT665" s="163"/>
      <c r="RAU665" s="163"/>
      <c r="RAV665" s="163"/>
      <c r="RAW665" s="163"/>
      <c r="RAX665" s="163"/>
      <c r="RAY665" s="163"/>
      <c r="RAZ665" s="163"/>
      <c r="RBA665" s="163"/>
      <c r="RBB665" s="163"/>
      <c r="RBC665" s="163"/>
      <c r="RBD665" s="163"/>
      <c r="RBE665" s="163"/>
      <c r="RBF665" s="163"/>
      <c r="RBG665" s="163"/>
      <c r="RBH665" s="163"/>
      <c r="RBI665" s="163"/>
      <c r="RBJ665" s="163"/>
      <c r="RBK665" s="163"/>
      <c r="RBL665" s="163"/>
      <c r="RBM665" s="163"/>
      <c r="RBN665" s="163"/>
      <c r="RBO665" s="163"/>
      <c r="RBP665" s="163"/>
      <c r="RBQ665" s="163"/>
      <c r="RBR665" s="163"/>
      <c r="RBS665" s="163"/>
      <c r="RBT665" s="163"/>
      <c r="RBU665" s="163"/>
      <c r="RBV665" s="163"/>
      <c r="RBW665" s="163"/>
      <c r="RBX665" s="163"/>
      <c r="RBY665" s="163"/>
      <c r="RBZ665" s="163"/>
      <c r="RCA665" s="163"/>
      <c r="RCB665" s="163"/>
      <c r="RCC665" s="163"/>
      <c r="RCD665" s="163"/>
      <c r="RCE665" s="163"/>
      <c r="RCF665" s="163"/>
      <c r="RCG665" s="163"/>
      <c r="RCH665" s="163"/>
      <c r="RCI665" s="163"/>
      <c r="RCJ665" s="163"/>
      <c r="RCK665" s="163"/>
      <c r="RCL665" s="163"/>
      <c r="RCM665" s="163"/>
      <c r="RCN665" s="163"/>
      <c r="RCO665" s="163"/>
      <c r="RCP665" s="163"/>
      <c r="RCQ665" s="163"/>
      <c r="RCR665" s="163"/>
      <c r="RCS665" s="163"/>
      <c r="RCT665" s="163"/>
      <c r="RCU665" s="163"/>
      <c r="RCV665" s="163"/>
      <c r="RCW665" s="163"/>
      <c r="RCX665" s="163"/>
      <c r="RCY665" s="163"/>
      <c r="RCZ665" s="163"/>
      <c r="RDA665" s="163"/>
      <c r="RDB665" s="163"/>
      <c r="RDC665" s="163"/>
      <c r="RDD665" s="163"/>
      <c r="RDE665" s="163"/>
      <c r="RDF665" s="163"/>
      <c r="RDG665" s="163"/>
      <c r="RDH665" s="163"/>
      <c r="RDI665" s="163"/>
      <c r="RDJ665" s="163"/>
      <c r="RDK665" s="163"/>
      <c r="RDL665" s="163"/>
      <c r="RDM665" s="163"/>
      <c r="RDN665" s="163"/>
      <c r="RDO665" s="163"/>
      <c r="RDP665" s="163"/>
      <c r="RDQ665" s="163"/>
      <c r="RDR665" s="163"/>
      <c r="RDS665" s="163"/>
      <c r="RDT665" s="163"/>
      <c r="RDU665" s="163"/>
      <c r="RDV665" s="163"/>
      <c r="RDW665" s="163"/>
      <c r="RDX665" s="163"/>
      <c r="RDY665" s="163"/>
      <c r="RDZ665" s="163"/>
      <c r="REA665" s="163"/>
      <c r="REB665" s="163"/>
      <c r="REC665" s="163"/>
      <c r="RED665" s="163"/>
      <c r="REE665" s="163"/>
      <c r="REF665" s="163"/>
      <c r="REG665" s="163"/>
      <c r="REH665" s="163"/>
      <c r="REI665" s="163"/>
      <c r="REJ665" s="163"/>
      <c r="REK665" s="163"/>
      <c r="REL665" s="163"/>
      <c r="REM665" s="163"/>
      <c r="REN665" s="163"/>
      <c r="REO665" s="163"/>
      <c r="REP665" s="163"/>
      <c r="REQ665" s="163"/>
      <c r="RER665" s="163"/>
      <c r="RES665" s="163"/>
      <c r="RET665" s="163"/>
      <c r="REU665" s="163"/>
      <c r="REV665" s="163"/>
      <c r="REW665" s="163"/>
      <c r="REX665" s="163"/>
      <c r="REY665" s="163"/>
      <c r="REZ665" s="163"/>
      <c r="RFA665" s="163"/>
      <c r="RFB665" s="163"/>
      <c r="RFC665" s="163"/>
      <c r="RFD665" s="163"/>
      <c r="RFE665" s="163"/>
      <c r="RFF665" s="163"/>
      <c r="RFG665" s="163"/>
      <c r="RFH665" s="163"/>
      <c r="RFI665" s="163"/>
      <c r="RFJ665" s="163"/>
      <c r="RFK665" s="163"/>
      <c r="RFL665" s="163"/>
      <c r="RFM665" s="163"/>
      <c r="RFN665" s="163"/>
      <c r="RFO665" s="163"/>
      <c r="RFP665" s="163"/>
      <c r="RFQ665" s="163"/>
      <c r="RFR665" s="163"/>
      <c r="RFS665" s="163"/>
      <c r="RFT665" s="163"/>
      <c r="RFU665" s="163"/>
      <c r="RFV665" s="163"/>
      <c r="RFW665" s="163"/>
      <c r="RFX665" s="163"/>
      <c r="RFY665" s="163"/>
      <c r="RFZ665" s="163"/>
      <c r="RGA665" s="163"/>
      <c r="RGB665" s="163"/>
      <c r="RGC665" s="163"/>
      <c r="RGD665" s="163"/>
      <c r="RGE665" s="163"/>
      <c r="RGF665" s="163"/>
      <c r="RGG665" s="163"/>
      <c r="RGH665" s="163"/>
      <c r="RGI665" s="163"/>
      <c r="RGJ665" s="163"/>
      <c r="RGK665" s="163"/>
      <c r="RGL665" s="163"/>
      <c r="RGM665" s="163"/>
      <c r="RGN665" s="163"/>
      <c r="RGO665" s="163"/>
      <c r="RGP665" s="163"/>
      <c r="RGQ665" s="163"/>
      <c r="RGR665" s="163"/>
      <c r="RGS665" s="163"/>
      <c r="RGT665" s="163"/>
      <c r="RGU665" s="163"/>
      <c r="RGV665" s="163"/>
      <c r="RGW665" s="163"/>
      <c r="RGX665" s="163"/>
      <c r="RGY665" s="163"/>
      <c r="RGZ665" s="163"/>
      <c r="RHA665" s="163"/>
      <c r="RHB665" s="163"/>
      <c r="RHC665" s="163"/>
      <c r="RHD665" s="163"/>
      <c r="RHE665" s="163"/>
      <c r="RHF665" s="163"/>
      <c r="RHG665" s="163"/>
      <c r="RHH665" s="163"/>
      <c r="RHI665" s="163"/>
      <c r="RHJ665" s="163"/>
      <c r="RHK665" s="163"/>
      <c r="RHL665" s="163"/>
      <c r="RHM665" s="163"/>
      <c r="RHN665" s="163"/>
      <c r="RHO665" s="163"/>
      <c r="RHP665" s="163"/>
      <c r="RHQ665" s="163"/>
      <c r="RHR665" s="163"/>
      <c r="RHS665" s="163"/>
      <c r="RHT665" s="163"/>
      <c r="RHU665" s="163"/>
      <c r="RHV665" s="163"/>
      <c r="RHW665" s="163"/>
      <c r="RHX665" s="163"/>
      <c r="RHY665" s="163"/>
      <c r="RHZ665" s="163"/>
      <c r="RIA665" s="163"/>
      <c r="RIB665" s="163"/>
      <c r="RIC665" s="163"/>
      <c r="RID665" s="163"/>
      <c r="RIE665" s="163"/>
      <c r="RIF665" s="163"/>
      <c r="RIG665" s="163"/>
      <c r="RIH665" s="163"/>
      <c r="RII665" s="163"/>
      <c r="RIJ665" s="163"/>
      <c r="RIK665" s="163"/>
      <c r="RIL665" s="163"/>
      <c r="RIM665" s="163"/>
      <c r="RIN665" s="163"/>
      <c r="RIO665" s="163"/>
      <c r="RIP665" s="163"/>
      <c r="RIQ665" s="163"/>
      <c r="RIR665" s="163"/>
      <c r="RIS665" s="163"/>
      <c r="RIT665" s="163"/>
      <c r="RIU665" s="163"/>
      <c r="RIV665" s="163"/>
      <c r="RIW665" s="163"/>
      <c r="RIX665" s="163"/>
      <c r="RIY665" s="163"/>
      <c r="RIZ665" s="163"/>
      <c r="RJA665" s="163"/>
      <c r="RJB665" s="163"/>
      <c r="RJC665" s="163"/>
      <c r="RJD665" s="163"/>
      <c r="RJE665" s="163"/>
      <c r="RJF665" s="163"/>
      <c r="RJG665" s="163"/>
      <c r="RJH665" s="163"/>
      <c r="RJI665" s="163"/>
      <c r="RJJ665" s="163"/>
      <c r="RJK665" s="163"/>
      <c r="RJL665" s="163"/>
      <c r="RJM665" s="163"/>
      <c r="RJN665" s="163"/>
      <c r="RJO665" s="163"/>
      <c r="RJP665" s="163"/>
      <c r="RJQ665" s="163"/>
      <c r="RJR665" s="163"/>
      <c r="RJS665" s="163"/>
      <c r="RJT665" s="163"/>
      <c r="RJU665" s="163"/>
      <c r="RJV665" s="163"/>
      <c r="RJW665" s="163"/>
      <c r="RJX665" s="163"/>
      <c r="RJY665" s="163"/>
      <c r="RJZ665" s="163"/>
      <c r="RKA665" s="163"/>
      <c r="RKB665" s="163"/>
      <c r="RKC665" s="163"/>
      <c r="RKD665" s="163"/>
      <c r="RKE665" s="163"/>
      <c r="RKF665" s="163"/>
      <c r="RKG665" s="163"/>
      <c r="RKH665" s="163"/>
      <c r="RKI665" s="163"/>
      <c r="RKJ665" s="163"/>
      <c r="RKK665" s="163"/>
      <c r="RKL665" s="163"/>
      <c r="RKM665" s="163"/>
      <c r="RKN665" s="163"/>
      <c r="RKO665" s="163"/>
      <c r="RKP665" s="163"/>
      <c r="RKQ665" s="163"/>
      <c r="RKR665" s="163"/>
      <c r="RKS665" s="163"/>
      <c r="RKT665" s="163"/>
      <c r="RKU665" s="163"/>
      <c r="RKV665" s="163"/>
      <c r="RKW665" s="163"/>
      <c r="RKX665" s="163"/>
      <c r="RKY665" s="163"/>
      <c r="RKZ665" s="163"/>
      <c r="RLA665" s="163"/>
      <c r="RLB665" s="163"/>
      <c r="RLC665" s="163"/>
      <c r="RLD665" s="163"/>
      <c r="RLE665" s="163"/>
      <c r="RLF665" s="163"/>
      <c r="RLG665" s="163"/>
      <c r="RLH665" s="163"/>
      <c r="RLI665" s="163"/>
      <c r="RLJ665" s="163"/>
      <c r="RLK665" s="163"/>
      <c r="RLL665" s="163"/>
      <c r="RLM665" s="163"/>
      <c r="RLN665" s="163"/>
      <c r="RLO665" s="163"/>
      <c r="RLP665" s="163"/>
      <c r="RLQ665" s="163"/>
      <c r="RLR665" s="163"/>
      <c r="RLS665" s="163"/>
      <c r="RLT665" s="163"/>
      <c r="RLU665" s="163"/>
      <c r="RLV665" s="163"/>
      <c r="RLW665" s="163"/>
      <c r="RLX665" s="163"/>
      <c r="RLY665" s="163"/>
      <c r="RLZ665" s="163"/>
      <c r="RMA665" s="163"/>
      <c r="RMB665" s="163"/>
      <c r="RMC665" s="163"/>
      <c r="RMD665" s="163"/>
      <c r="RME665" s="163"/>
      <c r="RMF665" s="163"/>
      <c r="RMG665" s="163"/>
      <c r="RMH665" s="163"/>
      <c r="RMI665" s="163"/>
      <c r="RMJ665" s="163"/>
      <c r="RMK665" s="163"/>
      <c r="RML665" s="163"/>
      <c r="RMM665" s="163"/>
      <c r="RMN665" s="163"/>
      <c r="RMO665" s="163"/>
      <c r="RMP665" s="163"/>
      <c r="RMQ665" s="163"/>
      <c r="RMR665" s="163"/>
      <c r="RMS665" s="163"/>
      <c r="RMT665" s="163"/>
      <c r="RMU665" s="163"/>
      <c r="RMV665" s="163"/>
      <c r="RMW665" s="163"/>
      <c r="RMX665" s="163"/>
      <c r="RMY665" s="163"/>
      <c r="RMZ665" s="163"/>
      <c r="RNA665" s="163"/>
      <c r="RNB665" s="163"/>
      <c r="RNC665" s="163"/>
      <c r="RND665" s="163"/>
      <c r="RNE665" s="163"/>
      <c r="RNF665" s="163"/>
      <c r="RNG665" s="163"/>
      <c r="RNH665" s="163"/>
      <c r="RNI665" s="163"/>
      <c r="RNJ665" s="163"/>
      <c r="RNK665" s="163"/>
      <c r="RNL665" s="163"/>
      <c r="RNM665" s="163"/>
      <c r="RNN665" s="163"/>
      <c r="RNO665" s="163"/>
      <c r="RNP665" s="163"/>
      <c r="RNQ665" s="163"/>
      <c r="RNR665" s="163"/>
      <c r="RNS665" s="163"/>
      <c r="RNT665" s="163"/>
      <c r="RNU665" s="163"/>
      <c r="RNV665" s="163"/>
      <c r="RNW665" s="163"/>
      <c r="RNX665" s="163"/>
      <c r="RNY665" s="163"/>
      <c r="RNZ665" s="163"/>
      <c r="ROA665" s="163"/>
      <c r="ROB665" s="163"/>
      <c r="ROC665" s="163"/>
      <c r="ROD665" s="163"/>
      <c r="ROE665" s="163"/>
      <c r="ROF665" s="163"/>
      <c r="ROG665" s="163"/>
      <c r="ROH665" s="163"/>
      <c r="ROI665" s="163"/>
      <c r="ROJ665" s="163"/>
      <c r="ROK665" s="163"/>
      <c r="ROL665" s="163"/>
      <c r="ROM665" s="163"/>
      <c r="RON665" s="163"/>
      <c r="ROO665" s="163"/>
      <c r="ROP665" s="163"/>
      <c r="ROQ665" s="163"/>
      <c r="ROR665" s="163"/>
      <c r="ROS665" s="163"/>
      <c r="ROT665" s="163"/>
      <c r="ROU665" s="163"/>
      <c r="ROV665" s="163"/>
      <c r="ROW665" s="163"/>
      <c r="ROX665" s="163"/>
      <c r="ROY665" s="163"/>
      <c r="ROZ665" s="163"/>
      <c r="RPA665" s="163"/>
      <c r="RPB665" s="163"/>
      <c r="RPC665" s="163"/>
      <c r="RPD665" s="163"/>
      <c r="RPE665" s="163"/>
      <c r="RPF665" s="163"/>
      <c r="RPG665" s="163"/>
      <c r="RPH665" s="163"/>
      <c r="RPI665" s="163"/>
      <c r="RPJ665" s="163"/>
      <c r="RPK665" s="163"/>
      <c r="RPL665" s="163"/>
      <c r="RPM665" s="163"/>
      <c r="RPN665" s="163"/>
      <c r="RPO665" s="163"/>
      <c r="RPP665" s="163"/>
      <c r="RPQ665" s="163"/>
      <c r="RPR665" s="163"/>
      <c r="RPS665" s="163"/>
      <c r="RPT665" s="163"/>
      <c r="RPU665" s="163"/>
      <c r="RPV665" s="163"/>
      <c r="RPW665" s="163"/>
      <c r="RPX665" s="163"/>
      <c r="RPY665" s="163"/>
      <c r="RPZ665" s="163"/>
      <c r="RQA665" s="163"/>
      <c r="RQB665" s="163"/>
      <c r="RQC665" s="163"/>
      <c r="RQD665" s="163"/>
      <c r="RQE665" s="163"/>
      <c r="RQF665" s="163"/>
      <c r="RQG665" s="163"/>
      <c r="RQH665" s="163"/>
      <c r="RQI665" s="163"/>
      <c r="RQJ665" s="163"/>
      <c r="RQK665" s="163"/>
      <c r="RQL665" s="163"/>
      <c r="RQM665" s="163"/>
      <c r="RQN665" s="163"/>
      <c r="RQO665" s="163"/>
      <c r="RQP665" s="163"/>
      <c r="RQQ665" s="163"/>
      <c r="RQR665" s="163"/>
      <c r="RQS665" s="163"/>
      <c r="RQT665" s="163"/>
      <c r="RQU665" s="163"/>
      <c r="RQV665" s="163"/>
      <c r="RQW665" s="163"/>
      <c r="RQX665" s="163"/>
      <c r="RQY665" s="163"/>
      <c r="RQZ665" s="163"/>
      <c r="RRA665" s="163"/>
      <c r="RRB665" s="163"/>
      <c r="RRC665" s="163"/>
      <c r="RRD665" s="163"/>
      <c r="RRE665" s="163"/>
      <c r="RRF665" s="163"/>
      <c r="RRG665" s="163"/>
      <c r="RRH665" s="163"/>
      <c r="RRI665" s="163"/>
      <c r="RRJ665" s="163"/>
      <c r="RRK665" s="163"/>
      <c r="RRL665" s="163"/>
      <c r="RRM665" s="163"/>
      <c r="RRN665" s="163"/>
      <c r="RRO665" s="163"/>
      <c r="RRP665" s="163"/>
      <c r="RRQ665" s="163"/>
      <c r="RRR665" s="163"/>
      <c r="RRS665" s="163"/>
      <c r="RRT665" s="163"/>
      <c r="RRU665" s="163"/>
      <c r="RRV665" s="163"/>
      <c r="RRW665" s="163"/>
      <c r="RRX665" s="163"/>
      <c r="RRY665" s="163"/>
      <c r="RRZ665" s="163"/>
      <c r="RSA665" s="163"/>
      <c r="RSB665" s="163"/>
      <c r="RSC665" s="163"/>
      <c r="RSD665" s="163"/>
      <c r="RSE665" s="163"/>
      <c r="RSF665" s="163"/>
      <c r="RSG665" s="163"/>
      <c r="RSH665" s="163"/>
      <c r="RSI665" s="163"/>
      <c r="RSJ665" s="163"/>
      <c r="RSK665" s="163"/>
      <c r="RSL665" s="163"/>
      <c r="RSM665" s="163"/>
      <c r="RSN665" s="163"/>
      <c r="RSO665" s="163"/>
      <c r="RSP665" s="163"/>
      <c r="RSQ665" s="163"/>
      <c r="RSR665" s="163"/>
      <c r="RSS665" s="163"/>
      <c r="RST665" s="163"/>
      <c r="RSU665" s="163"/>
      <c r="RSV665" s="163"/>
      <c r="RSW665" s="163"/>
      <c r="RSX665" s="163"/>
      <c r="RSY665" s="163"/>
      <c r="RSZ665" s="163"/>
      <c r="RTA665" s="163"/>
      <c r="RTB665" s="163"/>
      <c r="RTC665" s="163"/>
      <c r="RTD665" s="163"/>
      <c r="RTE665" s="163"/>
      <c r="RTF665" s="163"/>
      <c r="RTG665" s="163"/>
      <c r="RTH665" s="163"/>
      <c r="RTI665" s="163"/>
      <c r="RTJ665" s="163"/>
      <c r="RTK665" s="163"/>
      <c r="RTL665" s="163"/>
      <c r="RTM665" s="163"/>
      <c r="RTN665" s="163"/>
      <c r="RTO665" s="163"/>
      <c r="RTP665" s="163"/>
      <c r="RTQ665" s="163"/>
      <c r="RTR665" s="163"/>
      <c r="RTS665" s="163"/>
      <c r="RTT665" s="163"/>
      <c r="RTU665" s="163"/>
      <c r="RTV665" s="163"/>
      <c r="RTW665" s="163"/>
      <c r="RTX665" s="163"/>
      <c r="RTY665" s="163"/>
      <c r="RTZ665" s="163"/>
      <c r="RUA665" s="163"/>
      <c r="RUB665" s="163"/>
      <c r="RUC665" s="163"/>
      <c r="RUD665" s="163"/>
      <c r="RUE665" s="163"/>
      <c r="RUF665" s="163"/>
      <c r="RUG665" s="163"/>
      <c r="RUH665" s="163"/>
      <c r="RUI665" s="163"/>
      <c r="RUJ665" s="163"/>
      <c r="RUK665" s="163"/>
      <c r="RUL665" s="163"/>
      <c r="RUM665" s="163"/>
      <c r="RUN665" s="163"/>
      <c r="RUO665" s="163"/>
      <c r="RUP665" s="163"/>
      <c r="RUQ665" s="163"/>
      <c r="RUR665" s="163"/>
      <c r="RUS665" s="163"/>
      <c r="RUT665" s="163"/>
      <c r="RUU665" s="163"/>
      <c r="RUV665" s="163"/>
      <c r="RUW665" s="163"/>
      <c r="RUX665" s="163"/>
      <c r="RUY665" s="163"/>
      <c r="RUZ665" s="163"/>
      <c r="RVA665" s="163"/>
      <c r="RVB665" s="163"/>
      <c r="RVC665" s="163"/>
      <c r="RVD665" s="163"/>
      <c r="RVE665" s="163"/>
      <c r="RVF665" s="163"/>
      <c r="RVG665" s="163"/>
      <c r="RVH665" s="163"/>
      <c r="RVI665" s="163"/>
      <c r="RVJ665" s="163"/>
      <c r="RVK665" s="163"/>
      <c r="RVL665" s="163"/>
      <c r="RVM665" s="163"/>
      <c r="RVN665" s="163"/>
      <c r="RVO665" s="163"/>
      <c r="RVP665" s="163"/>
      <c r="RVQ665" s="163"/>
      <c r="RVR665" s="163"/>
      <c r="RVS665" s="163"/>
      <c r="RVT665" s="163"/>
      <c r="RVU665" s="163"/>
      <c r="RVV665" s="163"/>
      <c r="RVW665" s="163"/>
      <c r="RVX665" s="163"/>
      <c r="RVY665" s="163"/>
      <c r="RVZ665" s="163"/>
      <c r="RWA665" s="163"/>
      <c r="RWB665" s="163"/>
      <c r="RWC665" s="163"/>
      <c r="RWD665" s="163"/>
      <c r="RWE665" s="163"/>
      <c r="RWF665" s="163"/>
      <c r="RWG665" s="163"/>
      <c r="RWH665" s="163"/>
      <c r="RWI665" s="163"/>
      <c r="RWJ665" s="163"/>
      <c r="RWK665" s="163"/>
      <c r="RWL665" s="163"/>
      <c r="RWM665" s="163"/>
      <c r="RWN665" s="163"/>
      <c r="RWO665" s="163"/>
      <c r="RWP665" s="163"/>
      <c r="RWQ665" s="163"/>
      <c r="RWR665" s="163"/>
      <c r="RWS665" s="163"/>
      <c r="RWT665" s="163"/>
      <c r="RWU665" s="163"/>
      <c r="RWV665" s="163"/>
      <c r="RWW665" s="163"/>
      <c r="RWX665" s="163"/>
      <c r="RWY665" s="163"/>
      <c r="RWZ665" s="163"/>
      <c r="RXA665" s="163"/>
      <c r="RXB665" s="163"/>
      <c r="RXC665" s="163"/>
      <c r="RXD665" s="163"/>
      <c r="RXE665" s="163"/>
      <c r="RXF665" s="163"/>
      <c r="RXG665" s="163"/>
      <c r="RXH665" s="163"/>
      <c r="RXI665" s="163"/>
      <c r="RXJ665" s="163"/>
      <c r="RXK665" s="163"/>
      <c r="RXL665" s="163"/>
      <c r="RXM665" s="163"/>
      <c r="RXN665" s="163"/>
      <c r="RXO665" s="163"/>
      <c r="RXP665" s="163"/>
      <c r="RXQ665" s="163"/>
      <c r="RXR665" s="163"/>
      <c r="RXS665" s="163"/>
      <c r="RXT665" s="163"/>
      <c r="RXU665" s="163"/>
      <c r="RXV665" s="163"/>
      <c r="RXW665" s="163"/>
      <c r="RXX665" s="163"/>
      <c r="RXY665" s="163"/>
      <c r="RXZ665" s="163"/>
      <c r="RYA665" s="163"/>
      <c r="RYB665" s="163"/>
      <c r="RYC665" s="163"/>
      <c r="RYD665" s="163"/>
      <c r="RYE665" s="163"/>
      <c r="RYF665" s="163"/>
      <c r="RYG665" s="163"/>
      <c r="RYH665" s="163"/>
      <c r="RYI665" s="163"/>
      <c r="RYJ665" s="163"/>
      <c r="RYK665" s="163"/>
      <c r="RYL665" s="163"/>
      <c r="RYM665" s="163"/>
      <c r="RYN665" s="163"/>
      <c r="RYO665" s="163"/>
      <c r="RYP665" s="163"/>
      <c r="RYQ665" s="163"/>
      <c r="RYR665" s="163"/>
      <c r="RYS665" s="163"/>
      <c r="RYT665" s="163"/>
      <c r="RYU665" s="163"/>
      <c r="RYV665" s="163"/>
      <c r="RYW665" s="163"/>
      <c r="RYX665" s="163"/>
      <c r="RYY665" s="163"/>
      <c r="RYZ665" s="163"/>
      <c r="RZA665" s="163"/>
      <c r="RZB665" s="163"/>
      <c r="RZC665" s="163"/>
      <c r="RZD665" s="163"/>
      <c r="RZE665" s="163"/>
      <c r="RZF665" s="163"/>
      <c r="RZG665" s="163"/>
      <c r="RZH665" s="163"/>
      <c r="RZI665" s="163"/>
      <c r="RZJ665" s="163"/>
      <c r="RZK665" s="163"/>
      <c r="RZL665" s="163"/>
      <c r="RZM665" s="163"/>
      <c r="RZN665" s="163"/>
      <c r="RZO665" s="163"/>
      <c r="RZP665" s="163"/>
      <c r="RZQ665" s="163"/>
      <c r="RZR665" s="163"/>
      <c r="RZS665" s="163"/>
      <c r="RZT665" s="163"/>
      <c r="RZU665" s="163"/>
      <c r="RZV665" s="163"/>
      <c r="RZW665" s="163"/>
      <c r="RZX665" s="163"/>
      <c r="RZY665" s="163"/>
      <c r="RZZ665" s="163"/>
      <c r="SAA665" s="163"/>
      <c r="SAB665" s="163"/>
      <c r="SAC665" s="163"/>
      <c r="SAD665" s="163"/>
      <c r="SAE665" s="163"/>
      <c r="SAF665" s="163"/>
      <c r="SAG665" s="163"/>
      <c r="SAH665" s="163"/>
      <c r="SAI665" s="163"/>
      <c r="SAJ665" s="163"/>
      <c r="SAK665" s="163"/>
      <c r="SAL665" s="163"/>
      <c r="SAM665" s="163"/>
      <c r="SAN665" s="163"/>
      <c r="SAO665" s="163"/>
      <c r="SAP665" s="163"/>
      <c r="SAQ665" s="163"/>
      <c r="SAR665" s="163"/>
      <c r="SAS665" s="163"/>
      <c r="SAT665" s="163"/>
      <c r="SAU665" s="163"/>
      <c r="SAV665" s="163"/>
      <c r="SAW665" s="163"/>
      <c r="SAX665" s="163"/>
      <c r="SAY665" s="163"/>
      <c r="SAZ665" s="163"/>
      <c r="SBA665" s="163"/>
      <c r="SBB665" s="163"/>
      <c r="SBC665" s="163"/>
      <c r="SBD665" s="163"/>
      <c r="SBE665" s="163"/>
      <c r="SBF665" s="163"/>
      <c r="SBG665" s="163"/>
      <c r="SBH665" s="163"/>
      <c r="SBI665" s="163"/>
      <c r="SBJ665" s="163"/>
      <c r="SBK665" s="163"/>
      <c r="SBL665" s="163"/>
      <c r="SBM665" s="163"/>
      <c r="SBN665" s="163"/>
      <c r="SBO665" s="163"/>
      <c r="SBP665" s="163"/>
      <c r="SBQ665" s="163"/>
      <c r="SBR665" s="163"/>
      <c r="SBS665" s="163"/>
      <c r="SBT665" s="163"/>
      <c r="SBU665" s="163"/>
      <c r="SBV665" s="163"/>
      <c r="SBW665" s="163"/>
      <c r="SBX665" s="163"/>
      <c r="SBY665" s="163"/>
      <c r="SBZ665" s="163"/>
      <c r="SCA665" s="163"/>
      <c r="SCB665" s="163"/>
      <c r="SCC665" s="163"/>
      <c r="SCD665" s="163"/>
      <c r="SCE665" s="163"/>
      <c r="SCF665" s="163"/>
      <c r="SCG665" s="163"/>
      <c r="SCH665" s="163"/>
      <c r="SCI665" s="163"/>
      <c r="SCJ665" s="163"/>
      <c r="SCK665" s="163"/>
      <c r="SCL665" s="163"/>
      <c r="SCM665" s="163"/>
      <c r="SCN665" s="163"/>
      <c r="SCO665" s="163"/>
      <c r="SCP665" s="163"/>
      <c r="SCQ665" s="163"/>
      <c r="SCR665" s="163"/>
      <c r="SCS665" s="163"/>
      <c r="SCT665" s="163"/>
      <c r="SCU665" s="163"/>
      <c r="SCV665" s="163"/>
      <c r="SCW665" s="163"/>
      <c r="SCX665" s="163"/>
      <c r="SCY665" s="163"/>
      <c r="SCZ665" s="163"/>
      <c r="SDA665" s="163"/>
      <c r="SDB665" s="163"/>
      <c r="SDC665" s="163"/>
      <c r="SDD665" s="163"/>
      <c r="SDE665" s="163"/>
      <c r="SDF665" s="163"/>
      <c r="SDG665" s="163"/>
      <c r="SDH665" s="163"/>
      <c r="SDI665" s="163"/>
      <c r="SDJ665" s="163"/>
      <c r="SDK665" s="163"/>
      <c r="SDL665" s="163"/>
      <c r="SDM665" s="163"/>
      <c r="SDN665" s="163"/>
      <c r="SDO665" s="163"/>
      <c r="SDP665" s="163"/>
      <c r="SDQ665" s="163"/>
      <c r="SDR665" s="163"/>
      <c r="SDS665" s="163"/>
      <c r="SDT665" s="163"/>
      <c r="SDU665" s="163"/>
      <c r="SDV665" s="163"/>
      <c r="SDW665" s="163"/>
      <c r="SDX665" s="163"/>
      <c r="SDY665" s="163"/>
      <c r="SDZ665" s="163"/>
      <c r="SEA665" s="163"/>
      <c r="SEB665" s="163"/>
      <c r="SEC665" s="163"/>
      <c r="SED665" s="163"/>
      <c r="SEE665" s="163"/>
      <c r="SEF665" s="163"/>
      <c r="SEG665" s="163"/>
      <c r="SEH665" s="163"/>
      <c r="SEI665" s="163"/>
      <c r="SEJ665" s="163"/>
      <c r="SEK665" s="163"/>
      <c r="SEL665" s="163"/>
      <c r="SEM665" s="163"/>
      <c r="SEN665" s="163"/>
      <c r="SEO665" s="163"/>
      <c r="SEP665" s="163"/>
      <c r="SEQ665" s="163"/>
      <c r="SER665" s="163"/>
      <c r="SES665" s="163"/>
      <c r="SET665" s="163"/>
      <c r="SEU665" s="163"/>
      <c r="SEV665" s="163"/>
      <c r="SEW665" s="163"/>
      <c r="SEX665" s="163"/>
      <c r="SEY665" s="163"/>
      <c r="SEZ665" s="163"/>
      <c r="SFA665" s="163"/>
      <c r="SFB665" s="163"/>
      <c r="SFC665" s="163"/>
      <c r="SFD665" s="163"/>
      <c r="SFE665" s="163"/>
      <c r="SFF665" s="163"/>
      <c r="SFG665" s="163"/>
      <c r="SFH665" s="163"/>
      <c r="SFI665" s="163"/>
      <c r="SFJ665" s="163"/>
      <c r="SFK665" s="163"/>
      <c r="SFL665" s="163"/>
      <c r="SFM665" s="163"/>
      <c r="SFN665" s="163"/>
      <c r="SFO665" s="163"/>
      <c r="SFP665" s="163"/>
      <c r="SFQ665" s="163"/>
      <c r="SFR665" s="163"/>
      <c r="SFS665" s="163"/>
      <c r="SFT665" s="163"/>
      <c r="SFU665" s="163"/>
      <c r="SFV665" s="163"/>
      <c r="SFW665" s="163"/>
      <c r="SFX665" s="163"/>
      <c r="SFY665" s="163"/>
      <c r="SFZ665" s="163"/>
      <c r="SGA665" s="163"/>
      <c r="SGB665" s="163"/>
      <c r="SGC665" s="163"/>
      <c r="SGD665" s="163"/>
      <c r="SGE665" s="163"/>
      <c r="SGF665" s="163"/>
      <c r="SGG665" s="163"/>
      <c r="SGH665" s="163"/>
      <c r="SGI665" s="163"/>
      <c r="SGJ665" s="163"/>
      <c r="SGK665" s="163"/>
      <c r="SGL665" s="163"/>
      <c r="SGM665" s="163"/>
      <c r="SGN665" s="163"/>
      <c r="SGO665" s="163"/>
      <c r="SGP665" s="163"/>
      <c r="SGQ665" s="163"/>
      <c r="SGR665" s="163"/>
      <c r="SGS665" s="163"/>
      <c r="SGT665" s="163"/>
      <c r="SGU665" s="163"/>
      <c r="SGV665" s="163"/>
      <c r="SGW665" s="163"/>
      <c r="SGX665" s="163"/>
      <c r="SGY665" s="163"/>
      <c r="SGZ665" s="163"/>
      <c r="SHA665" s="163"/>
      <c r="SHB665" s="163"/>
      <c r="SHC665" s="163"/>
      <c r="SHD665" s="163"/>
      <c r="SHE665" s="163"/>
      <c r="SHF665" s="163"/>
      <c r="SHG665" s="163"/>
      <c r="SHH665" s="163"/>
      <c r="SHI665" s="163"/>
      <c r="SHJ665" s="163"/>
      <c r="SHK665" s="163"/>
      <c r="SHL665" s="163"/>
      <c r="SHM665" s="163"/>
      <c r="SHN665" s="163"/>
      <c r="SHO665" s="163"/>
      <c r="SHP665" s="163"/>
      <c r="SHQ665" s="163"/>
      <c r="SHR665" s="163"/>
      <c r="SHS665" s="163"/>
      <c r="SHT665" s="163"/>
      <c r="SHU665" s="163"/>
      <c r="SHV665" s="163"/>
      <c r="SHW665" s="163"/>
      <c r="SHX665" s="163"/>
      <c r="SHY665" s="163"/>
      <c r="SHZ665" s="163"/>
      <c r="SIA665" s="163"/>
      <c r="SIB665" s="163"/>
      <c r="SIC665" s="163"/>
      <c r="SID665" s="163"/>
      <c r="SIE665" s="163"/>
      <c r="SIF665" s="163"/>
      <c r="SIG665" s="163"/>
      <c r="SIH665" s="163"/>
      <c r="SII665" s="163"/>
      <c r="SIJ665" s="163"/>
      <c r="SIK665" s="163"/>
      <c r="SIL665" s="163"/>
      <c r="SIM665" s="163"/>
      <c r="SIN665" s="163"/>
      <c r="SIO665" s="163"/>
      <c r="SIP665" s="163"/>
      <c r="SIQ665" s="163"/>
      <c r="SIR665" s="163"/>
      <c r="SIS665" s="163"/>
      <c r="SIT665" s="163"/>
      <c r="SIU665" s="163"/>
      <c r="SIV665" s="163"/>
      <c r="SIW665" s="163"/>
      <c r="SIX665" s="163"/>
      <c r="SIY665" s="163"/>
      <c r="SIZ665" s="163"/>
      <c r="SJA665" s="163"/>
      <c r="SJB665" s="163"/>
      <c r="SJC665" s="163"/>
      <c r="SJD665" s="163"/>
      <c r="SJE665" s="163"/>
      <c r="SJF665" s="163"/>
      <c r="SJG665" s="163"/>
      <c r="SJH665" s="163"/>
      <c r="SJI665" s="163"/>
      <c r="SJJ665" s="163"/>
      <c r="SJK665" s="163"/>
      <c r="SJL665" s="163"/>
      <c r="SJM665" s="163"/>
      <c r="SJN665" s="163"/>
      <c r="SJO665" s="163"/>
      <c r="SJP665" s="163"/>
      <c r="SJQ665" s="163"/>
      <c r="SJR665" s="163"/>
      <c r="SJS665" s="163"/>
      <c r="SJT665" s="163"/>
      <c r="SJU665" s="163"/>
      <c r="SJV665" s="163"/>
      <c r="SJW665" s="163"/>
      <c r="SJX665" s="163"/>
      <c r="SJY665" s="163"/>
      <c r="SJZ665" s="163"/>
      <c r="SKA665" s="163"/>
      <c r="SKB665" s="163"/>
      <c r="SKC665" s="163"/>
      <c r="SKD665" s="163"/>
      <c r="SKE665" s="163"/>
      <c r="SKF665" s="163"/>
      <c r="SKG665" s="163"/>
      <c r="SKH665" s="163"/>
      <c r="SKI665" s="163"/>
      <c r="SKJ665" s="163"/>
      <c r="SKK665" s="163"/>
      <c r="SKL665" s="163"/>
      <c r="SKM665" s="163"/>
      <c r="SKN665" s="163"/>
      <c r="SKO665" s="163"/>
      <c r="SKP665" s="163"/>
      <c r="SKQ665" s="163"/>
      <c r="SKR665" s="163"/>
      <c r="SKS665" s="163"/>
      <c r="SKT665" s="163"/>
      <c r="SKU665" s="163"/>
      <c r="SKV665" s="163"/>
      <c r="SKW665" s="163"/>
      <c r="SKX665" s="163"/>
      <c r="SKY665" s="163"/>
      <c r="SKZ665" s="163"/>
      <c r="SLA665" s="163"/>
      <c r="SLB665" s="163"/>
      <c r="SLC665" s="163"/>
      <c r="SLD665" s="163"/>
      <c r="SLE665" s="163"/>
      <c r="SLF665" s="163"/>
      <c r="SLG665" s="163"/>
      <c r="SLH665" s="163"/>
      <c r="SLI665" s="163"/>
      <c r="SLJ665" s="163"/>
      <c r="SLK665" s="163"/>
      <c r="SLL665" s="163"/>
      <c r="SLM665" s="163"/>
      <c r="SLN665" s="163"/>
      <c r="SLO665" s="163"/>
      <c r="SLP665" s="163"/>
      <c r="SLQ665" s="163"/>
      <c r="SLR665" s="163"/>
      <c r="SLS665" s="163"/>
      <c r="SLT665" s="163"/>
      <c r="SLU665" s="163"/>
      <c r="SLV665" s="163"/>
      <c r="SLW665" s="163"/>
      <c r="SLX665" s="163"/>
      <c r="SLY665" s="163"/>
      <c r="SLZ665" s="163"/>
      <c r="SMA665" s="163"/>
      <c r="SMB665" s="163"/>
      <c r="SMC665" s="163"/>
      <c r="SMD665" s="163"/>
      <c r="SME665" s="163"/>
      <c r="SMF665" s="163"/>
      <c r="SMG665" s="163"/>
      <c r="SMH665" s="163"/>
      <c r="SMI665" s="163"/>
      <c r="SMJ665" s="163"/>
      <c r="SMK665" s="163"/>
      <c r="SML665" s="163"/>
      <c r="SMM665" s="163"/>
      <c r="SMN665" s="163"/>
      <c r="SMO665" s="163"/>
      <c r="SMP665" s="163"/>
      <c r="SMQ665" s="163"/>
      <c r="SMR665" s="163"/>
      <c r="SMS665" s="163"/>
      <c r="SMT665" s="163"/>
      <c r="SMU665" s="163"/>
      <c r="SMV665" s="163"/>
      <c r="SMW665" s="163"/>
      <c r="SMX665" s="163"/>
      <c r="SMY665" s="163"/>
      <c r="SMZ665" s="163"/>
      <c r="SNA665" s="163"/>
      <c r="SNB665" s="163"/>
      <c r="SNC665" s="163"/>
      <c r="SND665" s="163"/>
      <c r="SNE665" s="163"/>
      <c r="SNF665" s="163"/>
      <c r="SNG665" s="163"/>
      <c r="SNH665" s="163"/>
      <c r="SNI665" s="163"/>
      <c r="SNJ665" s="163"/>
      <c r="SNK665" s="163"/>
      <c r="SNL665" s="163"/>
      <c r="SNM665" s="163"/>
      <c r="SNN665" s="163"/>
      <c r="SNO665" s="163"/>
      <c r="SNP665" s="163"/>
      <c r="SNQ665" s="163"/>
      <c r="SNR665" s="163"/>
      <c r="SNS665" s="163"/>
      <c r="SNT665" s="163"/>
      <c r="SNU665" s="163"/>
      <c r="SNV665" s="163"/>
      <c r="SNW665" s="163"/>
      <c r="SNX665" s="163"/>
      <c r="SNY665" s="163"/>
      <c r="SNZ665" s="163"/>
      <c r="SOA665" s="163"/>
      <c r="SOB665" s="163"/>
      <c r="SOC665" s="163"/>
      <c r="SOD665" s="163"/>
      <c r="SOE665" s="163"/>
      <c r="SOF665" s="163"/>
      <c r="SOG665" s="163"/>
      <c r="SOH665" s="163"/>
      <c r="SOI665" s="163"/>
      <c r="SOJ665" s="163"/>
      <c r="SOK665" s="163"/>
      <c r="SOL665" s="163"/>
      <c r="SOM665" s="163"/>
      <c r="SON665" s="163"/>
      <c r="SOO665" s="163"/>
      <c r="SOP665" s="163"/>
      <c r="SOQ665" s="163"/>
      <c r="SOR665" s="163"/>
      <c r="SOS665" s="163"/>
      <c r="SOT665" s="163"/>
      <c r="SOU665" s="163"/>
      <c r="SOV665" s="163"/>
      <c r="SOW665" s="163"/>
      <c r="SOX665" s="163"/>
      <c r="SOY665" s="163"/>
      <c r="SOZ665" s="163"/>
      <c r="SPA665" s="163"/>
      <c r="SPB665" s="163"/>
      <c r="SPC665" s="163"/>
      <c r="SPD665" s="163"/>
      <c r="SPE665" s="163"/>
      <c r="SPF665" s="163"/>
      <c r="SPG665" s="163"/>
      <c r="SPH665" s="163"/>
      <c r="SPI665" s="163"/>
      <c r="SPJ665" s="163"/>
      <c r="SPK665" s="163"/>
      <c r="SPL665" s="163"/>
      <c r="SPM665" s="163"/>
      <c r="SPN665" s="163"/>
      <c r="SPO665" s="163"/>
      <c r="SPP665" s="163"/>
      <c r="SPQ665" s="163"/>
      <c r="SPR665" s="163"/>
      <c r="SPS665" s="163"/>
      <c r="SPT665" s="163"/>
      <c r="SPU665" s="163"/>
      <c r="SPV665" s="163"/>
      <c r="SPW665" s="163"/>
      <c r="SPX665" s="163"/>
      <c r="SPY665" s="163"/>
      <c r="SPZ665" s="163"/>
      <c r="SQA665" s="163"/>
      <c r="SQB665" s="163"/>
      <c r="SQC665" s="163"/>
      <c r="SQD665" s="163"/>
      <c r="SQE665" s="163"/>
      <c r="SQF665" s="163"/>
      <c r="SQG665" s="163"/>
      <c r="SQH665" s="163"/>
      <c r="SQI665" s="163"/>
      <c r="SQJ665" s="163"/>
      <c r="SQK665" s="163"/>
      <c r="SQL665" s="163"/>
      <c r="SQM665" s="163"/>
      <c r="SQN665" s="163"/>
      <c r="SQO665" s="163"/>
      <c r="SQP665" s="163"/>
      <c r="SQQ665" s="163"/>
      <c r="SQR665" s="163"/>
      <c r="SQS665" s="163"/>
      <c r="SQT665" s="163"/>
      <c r="SQU665" s="163"/>
      <c r="SQV665" s="163"/>
      <c r="SQW665" s="163"/>
      <c r="SQX665" s="163"/>
      <c r="SQY665" s="163"/>
      <c r="SQZ665" s="163"/>
      <c r="SRA665" s="163"/>
      <c r="SRB665" s="163"/>
      <c r="SRC665" s="163"/>
      <c r="SRD665" s="163"/>
      <c r="SRE665" s="163"/>
      <c r="SRF665" s="163"/>
      <c r="SRG665" s="163"/>
      <c r="SRH665" s="163"/>
      <c r="SRI665" s="163"/>
      <c r="SRJ665" s="163"/>
      <c r="SRK665" s="163"/>
      <c r="SRL665" s="163"/>
      <c r="SRM665" s="163"/>
      <c r="SRN665" s="163"/>
      <c r="SRO665" s="163"/>
      <c r="SRP665" s="163"/>
      <c r="SRQ665" s="163"/>
      <c r="SRR665" s="163"/>
      <c r="SRS665" s="163"/>
      <c r="SRT665" s="163"/>
      <c r="SRU665" s="163"/>
      <c r="SRV665" s="163"/>
      <c r="SRW665" s="163"/>
      <c r="SRX665" s="163"/>
      <c r="SRY665" s="163"/>
      <c r="SRZ665" s="163"/>
      <c r="SSA665" s="163"/>
      <c r="SSB665" s="163"/>
      <c r="SSC665" s="163"/>
      <c r="SSD665" s="163"/>
      <c r="SSE665" s="163"/>
      <c r="SSF665" s="163"/>
      <c r="SSG665" s="163"/>
      <c r="SSH665" s="163"/>
      <c r="SSI665" s="163"/>
      <c r="SSJ665" s="163"/>
      <c r="SSK665" s="163"/>
      <c r="SSL665" s="163"/>
      <c r="SSM665" s="163"/>
      <c r="SSN665" s="163"/>
      <c r="SSO665" s="163"/>
      <c r="SSP665" s="163"/>
      <c r="SSQ665" s="163"/>
      <c r="SSR665" s="163"/>
      <c r="SSS665" s="163"/>
      <c r="SST665" s="163"/>
      <c r="SSU665" s="163"/>
      <c r="SSV665" s="163"/>
      <c r="SSW665" s="163"/>
      <c r="SSX665" s="163"/>
      <c r="SSY665" s="163"/>
      <c r="SSZ665" s="163"/>
      <c r="STA665" s="163"/>
      <c r="STB665" s="163"/>
      <c r="STC665" s="163"/>
      <c r="STD665" s="163"/>
      <c r="STE665" s="163"/>
      <c r="STF665" s="163"/>
      <c r="STG665" s="163"/>
      <c r="STH665" s="163"/>
      <c r="STI665" s="163"/>
      <c r="STJ665" s="163"/>
      <c r="STK665" s="163"/>
      <c r="STL665" s="163"/>
      <c r="STM665" s="163"/>
      <c r="STN665" s="163"/>
      <c r="STO665" s="163"/>
      <c r="STP665" s="163"/>
      <c r="STQ665" s="163"/>
      <c r="STR665" s="163"/>
      <c r="STS665" s="163"/>
      <c r="STT665" s="163"/>
      <c r="STU665" s="163"/>
      <c r="STV665" s="163"/>
      <c r="STW665" s="163"/>
      <c r="STX665" s="163"/>
      <c r="STY665" s="163"/>
      <c r="STZ665" s="163"/>
      <c r="SUA665" s="163"/>
      <c r="SUB665" s="163"/>
      <c r="SUC665" s="163"/>
      <c r="SUD665" s="163"/>
      <c r="SUE665" s="163"/>
      <c r="SUF665" s="163"/>
      <c r="SUG665" s="163"/>
      <c r="SUH665" s="163"/>
      <c r="SUI665" s="163"/>
      <c r="SUJ665" s="163"/>
      <c r="SUK665" s="163"/>
      <c r="SUL665" s="163"/>
      <c r="SUM665" s="163"/>
      <c r="SUN665" s="163"/>
      <c r="SUO665" s="163"/>
      <c r="SUP665" s="163"/>
      <c r="SUQ665" s="163"/>
      <c r="SUR665" s="163"/>
      <c r="SUS665" s="163"/>
      <c r="SUT665" s="163"/>
      <c r="SUU665" s="163"/>
      <c r="SUV665" s="163"/>
      <c r="SUW665" s="163"/>
      <c r="SUX665" s="163"/>
      <c r="SUY665" s="163"/>
      <c r="SUZ665" s="163"/>
      <c r="SVA665" s="163"/>
      <c r="SVB665" s="163"/>
      <c r="SVC665" s="163"/>
      <c r="SVD665" s="163"/>
      <c r="SVE665" s="163"/>
      <c r="SVF665" s="163"/>
      <c r="SVG665" s="163"/>
      <c r="SVH665" s="163"/>
      <c r="SVI665" s="163"/>
      <c r="SVJ665" s="163"/>
      <c r="SVK665" s="163"/>
      <c r="SVL665" s="163"/>
      <c r="SVM665" s="163"/>
      <c r="SVN665" s="163"/>
      <c r="SVO665" s="163"/>
      <c r="SVP665" s="163"/>
      <c r="SVQ665" s="163"/>
      <c r="SVR665" s="163"/>
      <c r="SVS665" s="163"/>
      <c r="SVT665" s="163"/>
      <c r="SVU665" s="163"/>
      <c r="SVV665" s="163"/>
      <c r="SVW665" s="163"/>
      <c r="SVX665" s="163"/>
      <c r="SVY665" s="163"/>
      <c r="SVZ665" s="163"/>
      <c r="SWA665" s="163"/>
      <c r="SWB665" s="163"/>
      <c r="SWC665" s="163"/>
      <c r="SWD665" s="163"/>
      <c r="SWE665" s="163"/>
      <c r="SWF665" s="163"/>
      <c r="SWG665" s="163"/>
      <c r="SWH665" s="163"/>
      <c r="SWI665" s="163"/>
      <c r="SWJ665" s="163"/>
      <c r="SWK665" s="163"/>
      <c r="SWL665" s="163"/>
      <c r="SWM665" s="163"/>
      <c r="SWN665" s="163"/>
      <c r="SWO665" s="163"/>
      <c r="SWP665" s="163"/>
      <c r="SWQ665" s="163"/>
      <c r="SWR665" s="163"/>
      <c r="SWS665" s="163"/>
      <c r="SWT665" s="163"/>
      <c r="SWU665" s="163"/>
      <c r="SWV665" s="163"/>
      <c r="SWW665" s="163"/>
      <c r="SWX665" s="163"/>
      <c r="SWY665" s="163"/>
      <c r="SWZ665" s="163"/>
      <c r="SXA665" s="163"/>
      <c r="SXB665" s="163"/>
      <c r="SXC665" s="163"/>
      <c r="SXD665" s="163"/>
      <c r="SXE665" s="163"/>
      <c r="SXF665" s="163"/>
      <c r="SXG665" s="163"/>
      <c r="SXH665" s="163"/>
      <c r="SXI665" s="163"/>
      <c r="SXJ665" s="163"/>
      <c r="SXK665" s="163"/>
      <c r="SXL665" s="163"/>
      <c r="SXM665" s="163"/>
      <c r="SXN665" s="163"/>
      <c r="SXO665" s="163"/>
      <c r="SXP665" s="163"/>
      <c r="SXQ665" s="163"/>
      <c r="SXR665" s="163"/>
      <c r="SXS665" s="163"/>
      <c r="SXT665" s="163"/>
      <c r="SXU665" s="163"/>
      <c r="SXV665" s="163"/>
      <c r="SXW665" s="163"/>
      <c r="SXX665" s="163"/>
      <c r="SXY665" s="163"/>
      <c r="SXZ665" s="163"/>
      <c r="SYA665" s="163"/>
      <c r="SYB665" s="163"/>
      <c r="SYC665" s="163"/>
      <c r="SYD665" s="163"/>
      <c r="SYE665" s="163"/>
      <c r="SYF665" s="163"/>
      <c r="SYG665" s="163"/>
      <c r="SYH665" s="163"/>
      <c r="SYI665" s="163"/>
      <c r="SYJ665" s="163"/>
      <c r="SYK665" s="163"/>
      <c r="SYL665" s="163"/>
      <c r="SYM665" s="163"/>
      <c r="SYN665" s="163"/>
      <c r="SYO665" s="163"/>
      <c r="SYP665" s="163"/>
      <c r="SYQ665" s="163"/>
      <c r="SYR665" s="163"/>
      <c r="SYS665" s="163"/>
      <c r="SYT665" s="163"/>
      <c r="SYU665" s="163"/>
      <c r="SYV665" s="163"/>
      <c r="SYW665" s="163"/>
      <c r="SYX665" s="163"/>
      <c r="SYY665" s="163"/>
      <c r="SYZ665" s="163"/>
      <c r="SZA665" s="163"/>
      <c r="SZB665" s="163"/>
      <c r="SZC665" s="163"/>
      <c r="SZD665" s="163"/>
      <c r="SZE665" s="163"/>
      <c r="SZF665" s="163"/>
      <c r="SZG665" s="163"/>
      <c r="SZH665" s="163"/>
      <c r="SZI665" s="163"/>
      <c r="SZJ665" s="163"/>
      <c r="SZK665" s="163"/>
      <c r="SZL665" s="163"/>
      <c r="SZM665" s="163"/>
      <c r="SZN665" s="163"/>
      <c r="SZO665" s="163"/>
      <c r="SZP665" s="163"/>
      <c r="SZQ665" s="163"/>
      <c r="SZR665" s="163"/>
      <c r="SZS665" s="163"/>
      <c r="SZT665" s="163"/>
      <c r="SZU665" s="163"/>
      <c r="SZV665" s="163"/>
      <c r="SZW665" s="163"/>
      <c r="SZX665" s="163"/>
      <c r="SZY665" s="163"/>
      <c r="SZZ665" s="163"/>
      <c r="TAA665" s="163"/>
      <c r="TAB665" s="163"/>
      <c r="TAC665" s="163"/>
      <c r="TAD665" s="163"/>
      <c r="TAE665" s="163"/>
      <c r="TAF665" s="163"/>
      <c r="TAG665" s="163"/>
      <c r="TAH665" s="163"/>
      <c r="TAI665" s="163"/>
      <c r="TAJ665" s="163"/>
      <c r="TAK665" s="163"/>
      <c r="TAL665" s="163"/>
      <c r="TAM665" s="163"/>
      <c r="TAN665" s="163"/>
      <c r="TAO665" s="163"/>
      <c r="TAP665" s="163"/>
      <c r="TAQ665" s="163"/>
      <c r="TAR665" s="163"/>
      <c r="TAS665" s="163"/>
      <c r="TAT665" s="163"/>
      <c r="TAU665" s="163"/>
      <c r="TAV665" s="163"/>
      <c r="TAW665" s="163"/>
      <c r="TAX665" s="163"/>
      <c r="TAY665" s="163"/>
      <c r="TAZ665" s="163"/>
      <c r="TBA665" s="163"/>
      <c r="TBB665" s="163"/>
      <c r="TBC665" s="163"/>
      <c r="TBD665" s="163"/>
      <c r="TBE665" s="163"/>
      <c r="TBF665" s="163"/>
      <c r="TBG665" s="163"/>
      <c r="TBH665" s="163"/>
      <c r="TBI665" s="163"/>
      <c r="TBJ665" s="163"/>
      <c r="TBK665" s="163"/>
      <c r="TBL665" s="163"/>
      <c r="TBM665" s="163"/>
      <c r="TBN665" s="163"/>
      <c r="TBO665" s="163"/>
      <c r="TBP665" s="163"/>
      <c r="TBQ665" s="163"/>
      <c r="TBR665" s="163"/>
      <c r="TBS665" s="163"/>
      <c r="TBT665" s="163"/>
      <c r="TBU665" s="163"/>
      <c r="TBV665" s="163"/>
      <c r="TBW665" s="163"/>
      <c r="TBX665" s="163"/>
      <c r="TBY665" s="163"/>
      <c r="TBZ665" s="163"/>
      <c r="TCA665" s="163"/>
      <c r="TCB665" s="163"/>
      <c r="TCC665" s="163"/>
      <c r="TCD665" s="163"/>
      <c r="TCE665" s="163"/>
      <c r="TCF665" s="163"/>
      <c r="TCG665" s="163"/>
      <c r="TCH665" s="163"/>
      <c r="TCI665" s="163"/>
      <c r="TCJ665" s="163"/>
      <c r="TCK665" s="163"/>
      <c r="TCL665" s="163"/>
      <c r="TCM665" s="163"/>
      <c r="TCN665" s="163"/>
      <c r="TCO665" s="163"/>
      <c r="TCP665" s="163"/>
      <c r="TCQ665" s="163"/>
      <c r="TCR665" s="163"/>
      <c r="TCS665" s="163"/>
      <c r="TCT665" s="163"/>
      <c r="TCU665" s="163"/>
      <c r="TCV665" s="163"/>
      <c r="TCW665" s="163"/>
      <c r="TCX665" s="163"/>
      <c r="TCY665" s="163"/>
      <c r="TCZ665" s="163"/>
      <c r="TDA665" s="163"/>
      <c r="TDB665" s="163"/>
      <c r="TDC665" s="163"/>
      <c r="TDD665" s="163"/>
      <c r="TDE665" s="163"/>
      <c r="TDF665" s="163"/>
      <c r="TDG665" s="163"/>
      <c r="TDH665" s="163"/>
      <c r="TDI665" s="163"/>
      <c r="TDJ665" s="163"/>
      <c r="TDK665" s="163"/>
      <c r="TDL665" s="163"/>
      <c r="TDM665" s="163"/>
      <c r="TDN665" s="163"/>
      <c r="TDO665" s="163"/>
      <c r="TDP665" s="163"/>
      <c r="TDQ665" s="163"/>
      <c r="TDR665" s="163"/>
      <c r="TDS665" s="163"/>
      <c r="TDT665" s="163"/>
      <c r="TDU665" s="163"/>
      <c r="TDV665" s="163"/>
      <c r="TDW665" s="163"/>
      <c r="TDX665" s="163"/>
      <c r="TDY665" s="163"/>
      <c r="TDZ665" s="163"/>
      <c r="TEA665" s="163"/>
      <c r="TEB665" s="163"/>
      <c r="TEC665" s="163"/>
      <c r="TED665" s="163"/>
      <c r="TEE665" s="163"/>
      <c r="TEF665" s="163"/>
      <c r="TEG665" s="163"/>
      <c r="TEH665" s="163"/>
      <c r="TEI665" s="163"/>
      <c r="TEJ665" s="163"/>
      <c r="TEK665" s="163"/>
      <c r="TEL665" s="163"/>
      <c r="TEM665" s="163"/>
      <c r="TEN665" s="163"/>
      <c r="TEO665" s="163"/>
      <c r="TEP665" s="163"/>
      <c r="TEQ665" s="163"/>
      <c r="TER665" s="163"/>
      <c r="TES665" s="163"/>
      <c r="TET665" s="163"/>
      <c r="TEU665" s="163"/>
      <c r="TEV665" s="163"/>
      <c r="TEW665" s="163"/>
      <c r="TEX665" s="163"/>
      <c r="TEY665" s="163"/>
      <c r="TEZ665" s="163"/>
      <c r="TFA665" s="163"/>
      <c r="TFB665" s="163"/>
      <c r="TFC665" s="163"/>
      <c r="TFD665" s="163"/>
      <c r="TFE665" s="163"/>
      <c r="TFF665" s="163"/>
      <c r="TFG665" s="163"/>
      <c r="TFH665" s="163"/>
      <c r="TFI665" s="163"/>
      <c r="TFJ665" s="163"/>
      <c r="TFK665" s="163"/>
      <c r="TFL665" s="163"/>
      <c r="TFM665" s="163"/>
      <c r="TFN665" s="163"/>
      <c r="TFO665" s="163"/>
      <c r="TFP665" s="163"/>
      <c r="TFQ665" s="163"/>
      <c r="TFR665" s="163"/>
      <c r="TFS665" s="163"/>
      <c r="TFT665" s="163"/>
      <c r="TFU665" s="163"/>
      <c r="TFV665" s="163"/>
      <c r="TFW665" s="163"/>
      <c r="TFX665" s="163"/>
      <c r="TFY665" s="163"/>
      <c r="TFZ665" s="163"/>
      <c r="TGA665" s="163"/>
      <c r="TGB665" s="163"/>
      <c r="TGC665" s="163"/>
      <c r="TGD665" s="163"/>
      <c r="TGE665" s="163"/>
      <c r="TGF665" s="163"/>
      <c r="TGG665" s="163"/>
      <c r="TGH665" s="163"/>
      <c r="TGI665" s="163"/>
      <c r="TGJ665" s="163"/>
      <c r="TGK665" s="163"/>
      <c r="TGL665" s="163"/>
      <c r="TGM665" s="163"/>
      <c r="TGN665" s="163"/>
      <c r="TGO665" s="163"/>
      <c r="TGP665" s="163"/>
      <c r="TGQ665" s="163"/>
      <c r="TGR665" s="163"/>
      <c r="TGS665" s="163"/>
      <c r="TGT665" s="163"/>
      <c r="TGU665" s="163"/>
      <c r="TGV665" s="163"/>
      <c r="TGW665" s="163"/>
      <c r="TGX665" s="163"/>
      <c r="TGY665" s="163"/>
      <c r="TGZ665" s="163"/>
      <c r="THA665" s="163"/>
      <c r="THB665" s="163"/>
      <c r="THC665" s="163"/>
      <c r="THD665" s="163"/>
      <c r="THE665" s="163"/>
      <c r="THF665" s="163"/>
      <c r="THG665" s="163"/>
      <c r="THH665" s="163"/>
      <c r="THI665" s="163"/>
      <c r="THJ665" s="163"/>
      <c r="THK665" s="163"/>
      <c r="THL665" s="163"/>
      <c r="THM665" s="163"/>
      <c r="THN665" s="163"/>
      <c r="THO665" s="163"/>
      <c r="THP665" s="163"/>
      <c r="THQ665" s="163"/>
      <c r="THR665" s="163"/>
      <c r="THS665" s="163"/>
      <c r="THT665" s="163"/>
      <c r="THU665" s="163"/>
      <c r="THV665" s="163"/>
      <c r="THW665" s="163"/>
      <c r="THX665" s="163"/>
      <c r="THY665" s="163"/>
      <c r="THZ665" s="163"/>
      <c r="TIA665" s="163"/>
      <c r="TIB665" s="163"/>
      <c r="TIC665" s="163"/>
      <c r="TID665" s="163"/>
      <c r="TIE665" s="163"/>
      <c r="TIF665" s="163"/>
      <c r="TIG665" s="163"/>
      <c r="TIH665" s="163"/>
      <c r="TII665" s="163"/>
      <c r="TIJ665" s="163"/>
      <c r="TIK665" s="163"/>
      <c r="TIL665" s="163"/>
      <c r="TIM665" s="163"/>
      <c r="TIN665" s="163"/>
      <c r="TIO665" s="163"/>
      <c r="TIP665" s="163"/>
      <c r="TIQ665" s="163"/>
      <c r="TIR665" s="163"/>
      <c r="TIS665" s="163"/>
      <c r="TIT665" s="163"/>
      <c r="TIU665" s="163"/>
      <c r="TIV665" s="163"/>
      <c r="TIW665" s="163"/>
      <c r="TIX665" s="163"/>
      <c r="TIY665" s="163"/>
      <c r="TIZ665" s="163"/>
      <c r="TJA665" s="163"/>
      <c r="TJB665" s="163"/>
      <c r="TJC665" s="163"/>
      <c r="TJD665" s="163"/>
      <c r="TJE665" s="163"/>
      <c r="TJF665" s="163"/>
      <c r="TJG665" s="163"/>
      <c r="TJH665" s="163"/>
      <c r="TJI665" s="163"/>
      <c r="TJJ665" s="163"/>
      <c r="TJK665" s="163"/>
      <c r="TJL665" s="163"/>
      <c r="TJM665" s="163"/>
      <c r="TJN665" s="163"/>
      <c r="TJO665" s="163"/>
      <c r="TJP665" s="163"/>
      <c r="TJQ665" s="163"/>
      <c r="TJR665" s="163"/>
      <c r="TJS665" s="163"/>
      <c r="TJT665" s="163"/>
      <c r="TJU665" s="163"/>
      <c r="TJV665" s="163"/>
      <c r="TJW665" s="163"/>
      <c r="TJX665" s="163"/>
      <c r="TJY665" s="163"/>
      <c r="TJZ665" s="163"/>
      <c r="TKA665" s="163"/>
      <c r="TKB665" s="163"/>
      <c r="TKC665" s="163"/>
      <c r="TKD665" s="163"/>
      <c r="TKE665" s="163"/>
      <c r="TKF665" s="163"/>
      <c r="TKG665" s="163"/>
      <c r="TKH665" s="163"/>
      <c r="TKI665" s="163"/>
      <c r="TKJ665" s="163"/>
      <c r="TKK665" s="163"/>
      <c r="TKL665" s="163"/>
      <c r="TKM665" s="163"/>
      <c r="TKN665" s="163"/>
      <c r="TKO665" s="163"/>
      <c r="TKP665" s="163"/>
      <c r="TKQ665" s="163"/>
      <c r="TKR665" s="163"/>
      <c r="TKS665" s="163"/>
      <c r="TKT665" s="163"/>
      <c r="TKU665" s="163"/>
      <c r="TKV665" s="163"/>
      <c r="TKW665" s="163"/>
      <c r="TKX665" s="163"/>
      <c r="TKY665" s="163"/>
      <c r="TKZ665" s="163"/>
      <c r="TLA665" s="163"/>
      <c r="TLB665" s="163"/>
      <c r="TLC665" s="163"/>
      <c r="TLD665" s="163"/>
      <c r="TLE665" s="163"/>
      <c r="TLF665" s="163"/>
      <c r="TLG665" s="163"/>
      <c r="TLH665" s="163"/>
      <c r="TLI665" s="163"/>
      <c r="TLJ665" s="163"/>
      <c r="TLK665" s="163"/>
      <c r="TLL665" s="163"/>
      <c r="TLM665" s="163"/>
      <c r="TLN665" s="163"/>
      <c r="TLO665" s="163"/>
      <c r="TLP665" s="163"/>
      <c r="TLQ665" s="163"/>
      <c r="TLR665" s="163"/>
      <c r="TLS665" s="163"/>
      <c r="TLT665" s="163"/>
      <c r="TLU665" s="163"/>
      <c r="TLV665" s="163"/>
      <c r="TLW665" s="163"/>
      <c r="TLX665" s="163"/>
      <c r="TLY665" s="163"/>
      <c r="TLZ665" s="163"/>
      <c r="TMA665" s="163"/>
      <c r="TMB665" s="163"/>
      <c r="TMC665" s="163"/>
      <c r="TMD665" s="163"/>
      <c r="TME665" s="163"/>
      <c r="TMF665" s="163"/>
      <c r="TMG665" s="163"/>
      <c r="TMH665" s="163"/>
      <c r="TMI665" s="163"/>
      <c r="TMJ665" s="163"/>
      <c r="TMK665" s="163"/>
      <c r="TML665" s="163"/>
      <c r="TMM665" s="163"/>
      <c r="TMN665" s="163"/>
      <c r="TMO665" s="163"/>
      <c r="TMP665" s="163"/>
      <c r="TMQ665" s="163"/>
      <c r="TMR665" s="163"/>
      <c r="TMS665" s="163"/>
      <c r="TMT665" s="163"/>
      <c r="TMU665" s="163"/>
      <c r="TMV665" s="163"/>
      <c r="TMW665" s="163"/>
      <c r="TMX665" s="163"/>
      <c r="TMY665" s="163"/>
      <c r="TMZ665" s="163"/>
      <c r="TNA665" s="163"/>
      <c r="TNB665" s="163"/>
      <c r="TNC665" s="163"/>
      <c r="TND665" s="163"/>
      <c r="TNE665" s="163"/>
      <c r="TNF665" s="163"/>
      <c r="TNG665" s="163"/>
      <c r="TNH665" s="163"/>
      <c r="TNI665" s="163"/>
      <c r="TNJ665" s="163"/>
      <c r="TNK665" s="163"/>
      <c r="TNL665" s="163"/>
      <c r="TNM665" s="163"/>
      <c r="TNN665" s="163"/>
      <c r="TNO665" s="163"/>
      <c r="TNP665" s="163"/>
      <c r="TNQ665" s="163"/>
      <c r="TNR665" s="163"/>
      <c r="TNS665" s="163"/>
      <c r="TNT665" s="163"/>
      <c r="TNU665" s="163"/>
      <c r="TNV665" s="163"/>
      <c r="TNW665" s="163"/>
      <c r="TNX665" s="163"/>
      <c r="TNY665" s="163"/>
      <c r="TNZ665" s="163"/>
      <c r="TOA665" s="163"/>
      <c r="TOB665" s="163"/>
      <c r="TOC665" s="163"/>
      <c r="TOD665" s="163"/>
      <c r="TOE665" s="163"/>
      <c r="TOF665" s="163"/>
      <c r="TOG665" s="163"/>
      <c r="TOH665" s="163"/>
      <c r="TOI665" s="163"/>
      <c r="TOJ665" s="163"/>
      <c r="TOK665" s="163"/>
      <c r="TOL665" s="163"/>
      <c r="TOM665" s="163"/>
      <c r="TON665" s="163"/>
      <c r="TOO665" s="163"/>
      <c r="TOP665" s="163"/>
      <c r="TOQ665" s="163"/>
      <c r="TOR665" s="163"/>
      <c r="TOS665" s="163"/>
      <c r="TOT665" s="163"/>
      <c r="TOU665" s="163"/>
      <c r="TOV665" s="163"/>
      <c r="TOW665" s="163"/>
      <c r="TOX665" s="163"/>
      <c r="TOY665" s="163"/>
      <c r="TOZ665" s="163"/>
      <c r="TPA665" s="163"/>
      <c r="TPB665" s="163"/>
      <c r="TPC665" s="163"/>
      <c r="TPD665" s="163"/>
      <c r="TPE665" s="163"/>
      <c r="TPF665" s="163"/>
      <c r="TPG665" s="163"/>
      <c r="TPH665" s="163"/>
      <c r="TPI665" s="163"/>
      <c r="TPJ665" s="163"/>
      <c r="TPK665" s="163"/>
      <c r="TPL665" s="163"/>
      <c r="TPM665" s="163"/>
      <c r="TPN665" s="163"/>
      <c r="TPO665" s="163"/>
      <c r="TPP665" s="163"/>
      <c r="TPQ665" s="163"/>
      <c r="TPR665" s="163"/>
      <c r="TPS665" s="163"/>
      <c r="TPT665" s="163"/>
      <c r="TPU665" s="163"/>
      <c r="TPV665" s="163"/>
      <c r="TPW665" s="163"/>
      <c r="TPX665" s="163"/>
      <c r="TPY665" s="163"/>
      <c r="TPZ665" s="163"/>
      <c r="TQA665" s="163"/>
      <c r="TQB665" s="163"/>
      <c r="TQC665" s="163"/>
      <c r="TQD665" s="163"/>
      <c r="TQE665" s="163"/>
      <c r="TQF665" s="163"/>
      <c r="TQG665" s="163"/>
      <c r="TQH665" s="163"/>
      <c r="TQI665" s="163"/>
      <c r="TQJ665" s="163"/>
      <c r="TQK665" s="163"/>
      <c r="TQL665" s="163"/>
      <c r="TQM665" s="163"/>
      <c r="TQN665" s="163"/>
      <c r="TQO665" s="163"/>
      <c r="TQP665" s="163"/>
      <c r="TQQ665" s="163"/>
      <c r="TQR665" s="163"/>
      <c r="TQS665" s="163"/>
      <c r="TQT665" s="163"/>
      <c r="TQU665" s="163"/>
      <c r="TQV665" s="163"/>
      <c r="TQW665" s="163"/>
      <c r="TQX665" s="163"/>
      <c r="TQY665" s="163"/>
      <c r="TQZ665" s="163"/>
      <c r="TRA665" s="163"/>
      <c r="TRB665" s="163"/>
      <c r="TRC665" s="163"/>
      <c r="TRD665" s="163"/>
      <c r="TRE665" s="163"/>
      <c r="TRF665" s="163"/>
      <c r="TRG665" s="163"/>
      <c r="TRH665" s="163"/>
      <c r="TRI665" s="163"/>
      <c r="TRJ665" s="163"/>
      <c r="TRK665" s="163"/>
      <c r="TRL665" s="163"/>
      <c r="TRM665" s="163"/>
      <c r="TRN665" s="163"/>
      <c r="TRO665" s="163"/>
      <c r="TRP665" s="163"/>
      <c r="TRQ665" s="163"/>
      <c r="TRR665" s="163"/>
      <c r="TRS665" s="163"/>
      <c r="TRT665" s="163"/>
      <c r="TRU665" s="163"/>
      <c r="TRV665" s="163"/>
      <c r="TRW665" s="163"/>
      <c r="TRX665" s="163"/>
      <c r="TRY665" s="163"/>
      <c r="TRZ665" s="163"/>
      <c r="TSA665" s="163"/>
      <c r="TSB665" s="163"/>
      <c r="TSC665" s="163"/>
      <c r="TSD665" s="163"/>
      <c r="TSE665" s="163"/>
      <c r="TSF665" s="163"/>
      <c r="TSG665" s="163"/>
      <c r="TSH665" s="163"/>
      <c r="TSI665" s="163"/>
      <c r="TSJ665" s="163"/>
      <c r="TSK665" s="163"/>
      <c r="TSL665" s="163"/>
      <c r="TSM665" s="163"/>
      <c r="TSN665" s="163"/>
      <c r="TSO665" s="163"/>
      <c r="TSP665" s="163"/>
      <c r="TSQ665" s="163"/>
      <c r="TSR665" s="163"/>
      <c r="TSS665" s="163"/>
      <c r="TST665" s="163"/>
      <c r="TSU665" s="163"/>
      <c r="TSV665" s="163"/>
      <c r="TSW665" s="163"/>
      <c r="TSX665" s="163"/>
      <c r="TSY665" s="163"/>
      <c r="TSZ665" s="163"/>
      <c r="TTA665" s="163"/>
      <c r="TTB665" s="163"/>
      <c r="TTC665" s="163"/>
      <c r="TTD665" s="163"/>
      <c r="TTE665" s="163"/>
      <c r="TTF665" s="163"/>
      <c r="TTG665" s="163"/>
      <c r="TTH665" s="163"/>
      <c r="TTI665" s="163"/>
      <c r="TTJ665" s="163"/>
      <c r="TTK665" s="163"/>
      <c r="TTL665" s="163"/>
      <c r="TTM665" s="163"/>
      <c r="TTN665" s="163"/>
      <c r="TTO665" s="163"/>
      <c r="TTP665" s="163"/>
      <c r="TTQ665" s="163"/>
      <c r="TTR665" s="163"/>
      <c r="TTS665" s="163"/>
      <c r="TTT665" s="163"/>
      <c r="TTU665" s="163"/>
      <c r="TTV665" s="163"/>
      <c r="TTW665" s="163"/>
      <c r="TTX665" s="163"/>
      <c r="TTY665" s="163"/>
      <c r="TTZ665" s="163"/>
      <c r="TUA665" s="163"/>
      <c r="TUB665" s="163"/>
      <c r="TUC665" s="163"/>
      <c r="TUD665" s="163"/>
      <c r="TUE665" s="163"/>
      <c r="TUF665" s="163"/>
      <c r="TUG665" s="163"/>
      <c r="TUH665" s="163"/>
      <c r="TUI665" s="163"/>
      <c r="TUJ665" s="163"/>
      <c r="TUK665" s="163"/>
      <c r="TUL665" s="163"/>
      <c r="TUM665" s="163"/>
      <c r="TUN665" s="163"/>
      <c r="TUO665" s="163"/>
      <c r="TUP665" s="163"/>
      <c r="TUQ665" s="163"/>
      <c r="TUR665" s="163"/>
      <c r="TUS665" s="163"/>
      <c r="TUT665" s="163"/>
      <c r="TUU665" s="163"/>
      <c r="TUV665" s="163"/>
      <c r="TUW665" s="163"/>
      <c r="TUX665" s="163"/>
      <c r="TUY665" s="163"/>
      <c r="TUZ665" s="163"/>
      <c r="TVA665" s="163"/>
      <c r="TVB665" s="163"/>
      <c r="TVC665" s="163"/>
      <c r="TVD665" s="163"/>
      <c r="TVE665" s="163"/>
      <c r="TVF665" s="163"/>
      <c r="TVG665" s="163"/>
      <c r="TVH665" s="163"/>
      <c r="TVI665" s="163"/>
      <c r="TVJ665" s="163"/>
      <c r="TVK665" s="163"/>
      <c r="TVL665" s="163"/>
      <c r="TVM665" s="163"/>
      <c r="TVN665" s="163"/>
      <c r="TVO665" s="163"/>
      <c r="TVP665" s="163"/>
      <c r="TVQ665" s="163"/>
      <c r="TVR665" s="163"/>
      <c r="TVS665" s="163"/>
      <c r="TVT665" s="163"/>
      <c r="TVU665" s="163"/>
      <c r="TVV665" s="163"/>
      <c r="TVW665" s="163"/>
      <c r="TVX665" s="163"/>
      <c r="TVY665" s="163"/>
      <c r="TVZ665" s="163"/>
      <c r="TWA665" s="163"/>
      <c r="TWB665" s="163"/>
      <c r="TWC665" s="163"/>
      <c r="TWD665" s="163"/>
      <c r="TWE665" s="163"/>
      <c r="TWF665" s="163"/>
      <c r="TWG665" s="163"/>
      <c r="TWH665" s="163"/>
      <c r="TWI665" s="163"/>
      <c r="TWJ665" s="163"/>
      <c r="TWK665" s="163"/>
      <c r="TWL665" s="163"/>
      <c r="TWM665" s="163"/>
      <c r="TWN665" s="163"/>
      <c r="TWO665" s="163"/>
      <c r="TWP665" s="163"/>
      <c r="TWQ665" s="163"/>
      <c r="TWR665" s="163"/>
      <c r="TWS665" s="163"/>
      <c r="TWT665" s="163"/>
      <c r="TWU665" s="163"/>
      <c r="TWV665" s="163"/>
      <c r="TWW665" s="163"/>
      <c r="TWX665" s="163"/>
      <c r="TWY665" s="163"/>
      <c r="TWZ665" s="163"/>
      <c r="TXA665" s="163"/>
      <c r="TXB665" s="163"/>
      <c r="TXC665" s="163"/>
      <c r="TXD665" s="163"/>
      <c r="TXE665" s="163"/>
      <c r="TXF665" s="163"/>
      <c r="TXG665" s="163"/>
      <c r="TXH665" s="163"/>
      <c r="TXI665" s="163"/>
      <c r="TXJ665" s="163"/>
      <c r="TXK665" s="163"/>
      <c r="TXL665" s="163"/>
      <c r="TXM665" s="163"/>
      <c r="TXN665" s="163"/>
      <c r="TXO665" s="163"/>
      <c r="TXP665" s="163"/>
      <c r="TXQ665" s="163"/>
      <c r="TXR665" s="163"/>
      <c r="TXS665" s="163"/>
      <c r="TXT665" s="163"/>
      <c r="TXU665" s="163"/>
      <c r="TXV665" s="163"/>
      <c r="TXW665" s="163"/>
      <c r="TXX665" s="163"/>
      <c r="TXY665" s="163"/>
      <c r="TXZ665" s="163"/>
      <c r="TYA665" s="163"/>
      <c r="TYB665" s="163"/>
      <c r="TYC665" s="163"/>
      <c r="TYD665" s="163"/>
      <c r="TYE665" s="163"/>
      <c r="TYF665" s="163"/>
      <c r="TYG665" s="163"/>
      <c r="TYH665" s="163"/>
      <c r="TYI665" s="163"/>
      <c r="TYJ665" s="163"/>
      <c r="TYK665" s="163"/>
      <c r="TYL665" s="163"/>
      <c r="TYM665" s="163"/>
      <c r="TYN665" s="163"/>
      <c r="TYO665" s="163"/>
      <c r="TYP665" s="163"/>
      <c r="TYQ665" s="163"/>
      <c r="TYR665" s="163"/>
      <c r="TYS665" s="163"/>
      <c r="TYT665" s="163"/>
      <c r="TYU665" s="163"/>
      <c r="TYV665" s="163"/>
      <c r="TYW665" s="163"/>
      <c r="TYX665" s="163"/>
      <c r="TYY665" s="163"/>
      <c r="TYZ665" s="163"/>
      <c r="TZA665" s="163"/>
      <c r="TZB665" s="163"/>
      <c r="TZC665" s="163"/>
      <c r="TZD665" s="163"/>
      <c r="TZE665" s="163"/>
      <c r="TZF665" s="163"/>
      <c r="TZG665" s="163"/>
      <c r="TZH665" s="163"/>
      <c r="TZI665" s="163"/>
      <c r="TZJ665" s="163"/>
      <c r="TZK665" s="163"/>
      <c r="TZL665" s="163"/>
      <c r="TZM665" s="163"/>
      <c r="TZN665" s="163"/>
      <c r="TZO665" s="163"/>
      <c r="TZP665" s="163"/>
      <c r="TZQ665" s="163"/>
      <c r="TZR665" s="163"/>
      <c r="TZS665" s="163"/>
      <c r="TZT665" s="163"/>
      <c r="TZU665" s="163"/>
      <c r="TZV665" s="163"/>
      <c r="TZW665" s="163"/>
      <c r="TZX665" s="163"/>
      <c r="TZY665" s="163"/>
      <c r="TZZ665" s="163"/>
      <c r="UAA665" s="163"/>
      <c r="UAB665" s="163"/>
      <c r="UAC665" s="163"/>
      <c r="UAD665" s="163"/>
      <c r="UAE665" s="163"/>
      <c r="UAF665" s="163"/>
      <c r="UAG665" s="163"/>
      <c r="UAH665" s="163"/>
      <c r="UAI665" s="163"/>
      <c r="UAJ665" s="163"/>
      <c r="UAK665" s="163"/>
      <c r="UAL665" s="163"/>
      <c r="UAM665" s="163"/>
      <c r="UAN665" s="163"/>
      <c r="UAO665" s="163"/>
      <c r="UAP665" s="163"/>
      <c r="UAQ665" s="163"/>
      <c r="UAR665" s="163"/>
      <c r="UAS665" s="163"/>
      <c r="UAT665" s="163"/>
      <c r="UAU665" s="163"/>
      <c r="UAV665" s="163"/>
      <c r="UAW665" s="163"/>
      <c r="UAX665" s="163"/>
      <c r="UAY665" s="163"/>
      <c r="UAZ665" s="163"/>
      <c r="UBA665" s="163"/>
      <c r="UBB665" s="163"/>
      <c r="UBC665" s="163"/>
      <c r="UBD665" s="163"/>
      <c r="UBE665" s="163"/>
      <c r="UBF665" s="163"/>
      <c r="UBG665" s="163"/>
      <c r="UBH665" s="163"/>
      <c r="UBI665" s="163"/>
      <c r="UBJ665" s="163"/>
      <c r="UBK665" s="163"/>
      <c r="UBL665" s="163"/>
      <c r="UBM665" s="163"/>
      <c r="UBN665" s="163"/>
      <c r="UBO665" s="163"/>
      <c r="UBP665" s="163"/>
      <c r="UBQ665" s="163"/>
      <c r="UBR665" s="163"/>
      <c r="UBS665" s="163"/>
      <c r="UBT665" s="163"/>
      <c r="UBU665" s="163"/>
      <c r="UBV665" s="163"/>
      <c r="UBW665" s="163"/>
      <c r="UBX665" s="163"/>
      <c r="UBY665" s="163"/>
      <c r="UBZ665" s="163"/>
      <c r="UCA665" s="163"/>
      <c r="UCB665" s="163"/>
      <c r="UCC665" s="163"/>
      <c r="UCD665" s="163"/>
      <c r="UCE665" s="163"/>
      <c r="UCF665" s="163"/>
      <c r="UCG665" s="163"/>
      <c r="UCH665" s="163"/>
      <c r="UCI665" s="163"/>
      <c r="UCJ665" s="163"/>
      <c r="UCK665" s="163"/>
      <c r="UCL665" s="163"/>
      <c r="UCM665" s="163"/>
      <c r="UCN665" s="163"/>
      <c r="UCO665" s="163"/>
      <c r="UCP665" s="163"/>
      <c r="UCQ665" s="163"/>
      <c r="UCR665" s="163"/>
      <c r="UCS665" s="163"/>
      <c r="UCT665" s="163"/>
      <c r="UCU665" s="163"/>
      <c r="UCV665" s="163"/>
      <c r="UCW665" s="163"/>
      <c r="UCX665" s="163"/>
      <c r="UCY665" s="163"/>
      <c r="UCZ665" s="163"/>
      <c r="UDA665" s="163"/>
      <c r="UDB665" s="163"/>
      <c r="UDC665" s="163"/>
      <c r="UDD665" s="163"/>
      <c r="UDE665" s="163"/>
      <c r="UDF665" s="163"/>
      <c r="UDG665" s="163"/>
      <c r="UDH665" s="163"/>
      <c r="UDI665" s="163"/>
      <c r="UDJ665" s="163"/>
      <c r="UDK665" s="163"/>
      <c r="UDL665" s="163"/>
      <c r="UDM665" s="163"/>
      <c r="UDN665" s="163"/>
      <c r="UDO665" s="163"/>
      <c r="UDP665" s="163"/>
      <c r="UDQ665" s="163"/>
      <c r="UDR665" s="163"/>
      <c r="UDS665" s="163"/>
      <c r="UDT665" s="163"/>
      <c r="UDU665" s="163"/>
      <c r="UDV665" s="163"/>
      <c r="UDW665" s="163"/>
      <c r="UDX665" s="163"/>
      <c r="UDY665" s="163"/>
      <c r="UDZ665" s="163"/>
      <c r="UEA665" s="163"/>
      <c r="UEB665" s="163"/>
      <c r="UEC665" s="163"/>
      <c r="UED665" s="163"/>
      <c r="UEE665" s="163"/>
      <c r="UEF665" s="163"/>
      <c r="UEG665" s="163"/>
      <c r="UEH665" s="163"/>
      <c r="UEI665" s="163"/>
      <c r="UEJ665" s="163"/>
      <c r="UEK665" s="163"/>
      <c r="UEL665" s="163"/>
      <c r="UEM665" s="163"/>
      <c r="UEN665" s="163"/>
      <c r="UEO665" s="163"/>
      <c r="UEP665" s="163"/>
      <c r="UEQ665" s="163"/>
      <c r="UER665" s="163"/>
      <c r="UES665" s="163"/>
      <c r="UET665" s="163"/>
      <c r="UEU665" s="163"/>
      <c r="UEV665" s="163"/>
      <c r="UEW665" s="163"/>
      <c r="UEX665" s="163"/>
      <c r="UEY665" s="163"/>
      <c r="UEZ665" s="163"/>
      <c r="UFA665" s="163"/>
      <c r="UFB665" s="163"/>
      <c r="UFC665" s="163"/>
      <c r="UFD665" s="163"/>
      <c r="UFE665" s="163"/>
      <c r="UFF665" s="163"/>
      <c r="UFG665" s="163"/>
      <c r="UFH665" s="163"/>
      <c r="UFI665" s="163"/>
      <c r="UFJ665" s="163"/>
      <c r="UFK665" s="163"/>
      <c r="UFL665" s="163"/>
      <c r="UFM665" s="163"/>
      <c r="UFN665" s="163"/>
      <c r="UFO665" s="163"/>
      <c r="UFP665" s="163"/>
      <c r="UFQ665" s="163"/>
      <c r="UFR665" s="163"/>
      <c r="UFS665" s="163"/>
      <c r="UFT665" s="163"/>
      <c r="UFU665" s="163"/>
      <c r="UFV665" s="163"/>
      <c r="UFW665" s="163"/>
      <c r="UFX665" s="163"/>
      <c r="UFY665" s="163"/>
      <c r="UFZ665" s="163"/>
      <c r="UGA665" s="163"/>
      <c r="UGB665" s="163"/>
      <c r="UGC665" s="163"/>
      <c r="UGD665" s="163"/>
      <c r="UGE665" s="163"/>
      <c r="UGF665" s="163"/>
      <c r="UGG665" s="163"/>
      <c r="UGH665" s="163"/>
      <c r="UGI665" s="163"/>
      <c r="UGJ665" s="163"/>
      <c r="UGK665" s="163"/>
      <c r="UGL665" s="163"/>
      <c r="UGM665" s="163"/>
      <c r="UGN665" s="163"/>
      <c r="UGO665" s="163"/>
      <c r="UGP665" s="163"/>
      <c r="UGQ665" s="163"/>
      <c r="UGR665" s="163"/>
      <c r="UGS665" s="163"/>
      <c r="UGT665" s="163"/>
      <c r="UGU665" s="163"/>
      <c r="UGV665" s="163"/>
      <c r="UGW665" s="163"/>
      <c r="UGX665" s="163"/>
      <c r="UGY665" s="163"/>
      <c r="UGZ665" s="163"/>
      <c r="UHA665" s="163"/>
      <c r="UHB665" s="163"/>
      <c r="UHC665" s="163"/>
      <c r="UHD665" s="163"/>
      <c r="UHE665" s="163"/>
      <c r="UHF665" s="163"/>
      <c r="UHG665" s="163"/>
      <c r="UHH665" s="163"/>
      <c r="UHI665" s="163"/>
      <c r="UHJ665" s="163"/>
      <c r="UHK665" s="163"/>
      <c r="UHL665" s="163"/>
      <c r="UHM665" s="163"/>
      <c r="UHN665" s="163"/>
      <c r="UHO665" s="163"/>
      <c r="UHP665" s="163"/>
      <c r="UHQ665" s="163"/>
      <c r="UHR665" s="163"/>
      <c r="UHS665" s="163"/>
      <c r="UHT665" s="163"/>
      <c r="UHU665" s="163"/>
      <c r="UHV665" s="163"/>
      <c r="UHW665" s="163"/>
      <c r="UHX665" s="163"/>
      <c r="UHY665" s="163"/>
      <c r="UHZ665" s="163"/>
      <c r="UIA665" s="163"/>
      <c r="UIB665" s="163"/>
      <c r="UIC665" s="163"/>
      <c r="UID665" s="163"/>
      <c r="UIE665" s="163"/>
      <c r="UIF665" s="163"/>
      <c r="UIG665" s="163"/>
      <c r="UIH665" s="163"/>
      <c r="UII665" s="163"/>
      <c r="UIJ665" s="163"/>
      <c r="UIK665" s="163"/>
      <c r="UIL665" s="163"/>
      <c r="UIM665" s="163"/>
      <c r="UIN665" s="163"/>
      <c r="UIO665" s="163"/>
      <c r="UIP665" s="163"/>
      <c r="UIQ665" s="163"/>
      <c r="UIR665" s="163"/>
      <c r="UIS665" s="163"/>
      <c r="UIT665" s="163"/>
      <c r="UIU665" s="163"/>
      <c r="UIV665" s="163"/>
      <c r="UIW665" s="163"/>
      <c r="UIX665" s="163"/>
      <c r="UIY665" s="163"/>
      <c r="UIZ665" s="163"/>
      <c r="UJA665" s="163"/>
      <c r="UJB665" s="163"/>
      <c r="UJC665" s="163"/>
      <c r="UJD665" s="163"/>
      <c r="UJE665" s="163"/>
      <c r="UJF665" s="163"/>
      <c r="UJG665" s="163"/>
      <c r="UJH665" s="163"/>
      <c r="UJI665" s="163"/>
      <c r="UJJ665" s="163"/>
      <c r="UJK665" s="163"/>
      <c r="UJL665" s="163"/>
      <c r="UJM665" s="163"/>
      <c r="UJN665" s="163"/>
      <c r="UJO665" s="163"/>
      <c r="UJP665" s="163"/>
      <c r="UJQ665" s="163"/>
      <c r="UJR665" s="163"/>
      <c r="UJS665" s="163"/>
      <c r="UJT665" s="163"/>
      <c r="UJU665" s="163"/>
      <c r="UJV665" s="163"/>
      <c r="UJW665" s="163"/>
      <c r="UJX665" s="163"/>
      <c r="UJY665" s="163"/>
      <c r="UJZ665" s="163"/>
      <c r="UKA665" s="163"/>
      <c r="UKB665" s="163"/>
      <c r="UKC665" s="163"/>
      <c r="UKD665" s="163"/>
      <c r="UKE665" s="163"/>
      <c r="UKF665" s="163"/>
      <c r="UKG665" s="163"/>
      <c r="UKH665" s="163"/>
      <c r="UKI665" s="163"/>
      <c r="UKJ665" s="163"/>
      <c r="UKK665" s="163"/>
      <c r="UKL665" s="163"/>
      <c r="UKM665" s="163"/>
      <c r="UKN665" s="163"/>
      <c r="UKO665" s="163"/>
      <c r="UKP665" s="163"/>
      <c r="UKQ665" s="163"/>
      <c r="UKR665" s="163"/>
      <c r="UKS665" s="163"/>
      <c r="UKT665" s="163"/>
      <c r="UKU665" s="163"/>
      <c r="UKV665" s="163"/>
      <c r="UKW665" s="163"/>
      <c r="UKX665" s="163"/>
      <c r="UKY665" s="163"/>
      <c r="UKZ665" s="163"/>
      <c r="ULA665" s="163"/>
      <c r="ULB665" s="163"/>
      <c r="ULC665" s="163"/>
      <c r="ULD665" s="163"/>
      <c r="ULE665" s="163"/>
      <c r="ULF665" s="163"/>
      <c r="ULG665" s="163"/>
      <c r="ULH665" s="163"/>
      <c r="ULI665" s="163"/>
      <c r="ULJ665" s="163"/>
      <c r="ULK665" s="163"/>
      <c r="ULL665" s="163"/>
      <c r="ULM665" s="163"/>
      <c r="ULN665" s="163"/>
      <c r="ULO665" s="163"/>
      <c r="ULP665" s="163"/>
      <c r="ULQ665" s="163"/>
      <c r="ULR665" s="163"/>
      <c r="ULS665" s="163"/>
      <c r="ULT665" s="163"/>
      <c r="ULU665" s="163"/>
      <c r="ULV665" s="163"/>
      <c r="ULW665" s="163"/>
      <c r="ULX665" s="163"/>
      <c r="ULY665" s="163"/>
      <c r="ULZ665" s="163"/>
      <c r="UMA665" s="163"/>
      <c r="UMB665" s="163"/>
      <c r="UMC665" s="163"/>
      <c r="UMD665" s="163"/>
      <c r="UME665" s="163"/>
      <c r="UMF665" s="163"/>
      <c r="UMG665" s="163"/>
      <c r="UMH665" s="163"/>
      <c r="UMI665" s="163"/>
      <c r="UMJ665" s="163"/>
      <c r="UMK665" s="163"/>
      <c r="UML665" s="163"/>
      <c r="UMM665" s="163"/>
      <c r="UMN665" s="163"/>
      <c r="UMO665" s="163"/>
      <c r="UMP665" s="163"/>
      <c r="UMQ665" s="163"/>
      <c r="UMR665" s="163"/>
      <c r="UMS665" s="163"/>
      <c r="UMT665" s="163"/>
      <c r="UMU665" s="163"/>
      <c r="UMV665" s="163"/>
      <c r="UMW665" s="163"/>
      <c r="UMX665" s="163"/>
      <c r="UMY665" s="163"/>
      <c r="UMZ665" s="163"/>
      <c r="UNA665" s="163"/>
      <c r="UNB665" s="163"/>
      <c r="UNC665" s="163"/>
      <c r="UND665" s="163"/>
      <c r="UNE665" s="163"/>
      <c r="UNF665" s="163"/>
      <c r="UNG665" s="163"/>
      <c r="UNH665" s="163"/>
      <c r="UNI665" s="163"/>
      <c r="UNJ665" s="163"/>
      <c r="UNK665" s="163"/>
      <c r="UNL665" s="163"/>
      <c r="UNM665" s="163"/>
      <c r="UNN665" s="163"/>
      <c r="UNO665" s="163"/>
      <c r="UNP665" s="163"/>
      <c r="UNQ665" s="163"/>
      <c r="UNR665" s="163"/>
      <c r="UNS665" s="163"/>
      <c r="UNT665" s="163"/>
      <c r="UNU665" s="163"/>
      <c r="UNV665" s="163"/>
      <c r="UNW665" s="163"/>
      <c r="UNX665" s="163"/>
      <c r="UNY665" s="163"/>
      <c r="UNZ665" s="163"/>
      <c r="UOA665" s="163"/>
      <c r="UOB665" s="163"/>
      <c r="UOC665" s="163"/>
      <c r="UOD665" s="163"/>
      <c r="UOE665" s="163"/>
      <c r="UOF665" s="163"/>
      <c r="UOG665" s="163"/>
      <c r="UOH665" s="163"/>
      <c r="UOI665" s="163"/>
      <c r="UOJ665" s="163"/>
      <c r="UOK665" s="163"/>
      <c r="UOL665" s="163"/>
      <c r="UOM665" s="163"/>
      <c r="UON665" s="163"/>
      <c r="UOO665" s="163"/>
      <c r="UOP665" s="163"/>
      <c r="UOQ665" s="163"/>
      <c r="UOR665" s="163"/>
      <c r="UOS665" s="163"/>
      <c r="UOT665" s="163"/>
      <c r="UOU665" s="163"/>
      <c r="UOV665" s="163"/>
      <c r="UOW665" s="163"/>
      <c r="UOX665" s="163"/>
      <c r="UOY665" s="163"/>
      <c r="UOZ665" s="163"/>
      <c r="UPA665" s="163"/>
      <c r="UPB665" s="163"/>
      <c r="UPC665" s="163"/>
      <c r="UPD665" s="163"/>
      <c r="UPE665" s="163"/>
      <c r="UPF665" s="163"/>
      <c r="UPG665" s="163"/>
      <c r="UPH665" s="163"/>
      <c r="UPI665" s="163"/>
      <c r="UPJ665" s="163"/>
      <c r="UPK665" s="163"/>
      <c r="UPL665" s="163"/>
      <c r="UPM665" s="163"/>
      <c r="UPN665" s="163"/>
      <c r="UPO665" s="163"/>
      <c r="UPP665" s="163"/>
      <c r="UPQ665" s="163"/>
      <c r="UPR665" s="163"/>
      <c r="UPS665" s="163"/>
      <c r="UPT665" s="163"/>
      <c r="UPU665" s="163"/>
      <c r="UPV665" s="163"/>
      <c r="UPW665" s="163"/>
      <c r="UPX665" s="163"/>
      <c r="UPY665" s="163"/>
      <c r="UPZ665" s="163"/>
      <c r="UQA665" s="163"/>
      <c r="UQB665" s="163"/>
      <c r="UQC665" s="163"/>
      <c r="UQD665" s="163"/>
      <c r="UQE665" s="163"/>
      <c r="UQF665" s="163"/>
      <c r="UQG665" s="163"/>
      <c r="UQH665" s="163"/>
      <c r="UQI665" s="163"/>
      <c r="UQJ665" s="163"/>
      <c r="UQK665" s="163"/>
      <c r="UQL665" s="163"/>
      <c r="UQM665" s="163"/>
      <c r="UQN665" s="163"/>
      <c r="UQO665" s="163"/>
      <c r="UQP665" s="163"/>
      <c r="UQQ665" s="163"/>
      <c r="UQR665" s="163"/>
      <c r="UQS665" s="163"/>
      <c r="UQT665" s="163"/>
      <c r="UQU665" s="163"/>
      <c r="UQV665" s="163"/>
      <c r="UQW665" s="163"/>
      <c r="UQX665" s="163"/>
      <c r="UQY665" s="163"/>
      <c r="UQZ665" s="163"/>
      <c r="URA665" s="163"/>
      <c r="URB665" s="163"/>
      <c r="URC665" s="163"/>
      <c r="URD665" s="163"/>
      <c r="URE665" s="163"/>
      <c r="URF665" s="163"/>
      <c r="URG665" s="163"/>
      <c r="URH665" s="163"/>
      <c r="URI665" s="163"/>
      <c r="URJ665" s="163"/>
      <c r="URK665" s="163"/>
      <c r="URL665" s="163"/>
      <c r="URM665" s="163"/>
      <c r="URN665" s="163"/>
      <c r="URO665" s="163"/>
      <c r="URP665" s="163"/>
      <c r="URQ665" s="163"/>
      <c r="URR665" s="163"/>
      <c r="URS665" s="163"/>
      <c r="URT665" s="163"/>
      <c r="URU665" s="163"/>
      <c r="URV665" s="163"/>
      <c r="URW665" s="163"/>
      <c r="URX665" s="163"/>
      <c r="URY665" s="163"/>
      <c r="URZ665" s="163"/>
      <c r="USA665" s="163"/>
      <c r="USB665" s="163"/>
      <c r="USC665" s="163"/>
      <c r="USD665" s="163"/>
      <c r="USE665" s="163"/>
      <c r="USF665" s="163"/>
      <c r="USG665" s="163"/>
      <c r="USH665" s="163"/>
      <c r="USI665" s="163"/>
      <c r="USJ665" s="163"/>
      <c r="USK665" s="163"/>
      <c r="USL665" s="163"/>
      <c r="USM665" s="163"/>
      <c r="USN665" s="163"/>
      <c r="USO665" s="163"/>
      <c r="USP665" s="163"/>
      <c r="USQ665" s="163"/>
      <c r="USR665" s="163"/>
      <c r="USS665" s="163"/>
      <c r="UST665" s="163"/>
      <c r="USU665" s="163"/>
      <c r="USV665" s="163"/>
      <c r="USW665" s="163"/>
      <c r="USX665" s="163"/>
      <c r="USY665" s="163"/>
      <c r="USZ665" s="163"/>
      <c r="UTA665" s="163"/>
      <c r="UTB665" s="163"/>
      <c r="UTC665" s="163"/>
      <c r="UTD665" s="163"/>
      <c r="UTE665" s="163"/>
      <c r="UTF665" s="163"/>
      <c r="UTG665" s="163"/>
      <c r="UTH665" s="163"/>
      <c r="UTI665" s="163"/>
      <c r="UTJ665" s="163"/>
      <c r="UTK665" s="163"/>
      <c r="UTL665" s="163"/>
      <c r="UTM665" s="163"/>
      <c r="UTN665" s="163"/>
      <c r="UTO665" s="163"/>
      <c r="UTP665" s="163"/>
      <c r="UTQ665" s="163"/>
      <c r="UTR665" s="163"/>
      <c r="UTS665" s="163"/>
      <c r="UTT665" s="163"/>
      <c r="UTU665" s="163"/>
      <c r="UTV665" s="163"/>
      <c r="UTW665" s="163"/>
      <c r="UTX665" s="163"/>
      <c r="UTY665" s="163"/>
      <c r="UTZ665" s="163"/>
      <c r="UUA665" s="163"/>
      <c r="UUB665" s="163"/>
      <c r="UUC665" s="163"/>
      <c r="UUD665" s="163"/>
      <c r="UUE665" s="163"/>
      <c r="UUF665" s="163"/>
      <c r="UUG665" s="163"/>
      <c r="UUH665" s="163"/>
      <c r="UUI665" s="163"/>
      <c r="UUJ665" s="163"/>
      <c r="UUK665" s="163"/>
      <c r="UUL665" s="163"/>
      <c r="UUM665" s="163"/>
      <c r="UUN665" s="163"/>
      <c r="UUO665" s="163"/>
      <c r="UUP665" s="163"/>
      <c r="UUQ665" s="163"/>
      <c r="UUR665" s="163"/>
      <c r="UUS665" s="163"/>
      <c r="UUT665" s="163"/>
      <c r="UUU665" s="163"/>
      <c r="UUV665" s="163"/>
      <c r="UUW665" s="163"/>
      <c r="UUX665" s="163"/>
      <c r="UUY665" s="163"/>
      <c r="UUZ665" s="163"/>
      <c r="UVA665" s="163"/>
      <c r="UVB665" s="163"/>
      <c r="UVC665" s="163"/>
      <c r="UVD665" s="163"/>
      <c r="UVE665" s="163"/>
      <c r="UVF665" s="163"/>
      <c r="UVG665" s="163"/>
      <c r="UVH665" s="163"/>
      <c r="UVI665" s="163"/>
      <c r="UVJ665" s="163"/>
      <c r="UVK665" s="163"/>
      <c r="UVL665" s="163"/>
      <c r="UVM665" s="163"/>
      <c r="UVN665" s="163"/>
      <c r="UVO665" s="163"/>
      <c r="UVP665" s="163"/>
      <c r="UVQ665" s="163"/>
      <c r="UVR665" s="163"/>
      <c r="UVS665" s="163"/>
      <c r="UVT665" s="163"/>
      <c r="UVU665" s="163"/>
      <c r="UVV665" s="163"/>
      <c r="UVW665" s="163"/>
      <c r="UVX665" s="163"/>
      <c r="UVY665" s="163"/>
      <c r="UVZ665" s="163"/>
      <c r="UWA665" s="163"/>
      <c r="UWB665" s="163"/>
      <c r="UWC665" s="163"/>
      <c r="UWD665" s="163"/>
      <c r="UWE665" s="163"/>
      <c r="UWF665" s="163"/>
      <c r="UWG665" s="163"/>
      <c r="UWH665" s="163"/>
      <c r="UWI665" s="163"/>
      <c r="UWJ665" s="163"/>
      <c r="UWK665" s="163"/>
      <c r="UWL665" s="163"/>
      <c r="UWM665" s="163"/>
      <c r="UWN665" s="163"/>
      <c r="UWO665" s="163"/>
      <c r="UWP665" s="163"/>
      <c r="UWQ665" s="163"/>
      <c r="UWR665" s="163"/>
      <c r="UWS665" s="163"/>
      <c r="UWT665" s="163"/>
      <c r="UWU665" s="163"/>
      <c r="UWV665" s="163"/>
      <c r="UWW665" s="163"/>
      <c r="UWX665" s="163"/>
      <c r="UWY665" s="163"/>
      <c r="UWZ665" s="163"/>
      <c r="UXA665" s="163"/>
      <c r="UXB665" s="163"/>
      <c r="UXC665" s="163"/>
      <c r="UXD665" s="163"/>
      <c r="UXE665" s="163"/>
      <c r="UXF665" s="163"/>
      <c r="UXG665" s="163"/>
      <c r="UXH665" s="163"/>
      <c r="UXI665" s="163"/>
      <c r="UXJ665" s="163"/>
      <c r="UXK665" s="163"/>
      <c r="UXL665" s="163"/>
      <c r="UXM665" s="163"/>
      <c r="UXN665" s="163"/>
      <c r="UXO665" s="163"/>
      <c r="UXP665" s="163"/>
      <c r="UXQ665" s="163"/>
      <c r="UXR665" s="163"/>
      <c r="UXS665" s="163"/>
      <c r="UXT665" s="163"/>
      <c r="UXU665" s="163"/>
      <c r="UXV665" s="163"/>
      <c r="UXW665" s="163"/>
      <c r="UXX665" s="163"/>
      <c r="UXY665" s="163"/>
      <c r="UXZ665" s="163"/>
      <c r="UYA665" s="163"/>
      <c r="UYB665" s="163"/>
      <c r="UYC665" s="163"/>
      <c r="UYD665" s="163"/>
      <c r="UYE665" s="163"/>
      <c r="UYF665" s="163"/>
      <c r="UYG665" s="163"/>
      <c r="UYH665" s="163"/>
      <c r="UYI665" s="163"/>
      <c r="UYJ665" s="163"/>
      <c r="UYK665" s="163"/>
      <c r="UYL665" s="163"/>
      <c r="UYM665" s="163"/>
      <c r="UYN665" s="163"/>
      <c r="UYO665" s="163"/>
      <c r="UYP665" s="163"/>
      <c r="UYQ665" s="163"/>
      <c r="UYR665" s="163"/>
      <c r="UYS665" s="163"/>
      <c r="UYT665" s="163"/>
      <c r="UYU665" s="163"/>
      <c r="UYV665" s="163"/>
      <c r="UYW665" s="163"/>
      <c r="UYX665" s="163"/>
      <c r="UYY665" s="163"/>
      <c r="UYZ665" s="163"/>
      <c r="UZA665" s="163"/>
      <c r="UZB665" s="163"/>
      <c r="UZC665" s="163"/>
      <c r="UZD665" s="163"/>
      <c r="UZE665" s="163"/>
      <c r="UZF665" s="163"/>
      <c r="UZG665" s="163"/>
      <c r="UZH665" s="163"/>
      <c r="UZI665" s="163"/>
      <c r="UZJ665" s="163"/>
      <c r="UZK665" s="163"/>
      <c r="UZL665" s="163"/>
      <c r="UZM665" s="163"/>
      <c r="UZN665" s="163"/>
      <c r="UZO665" s="163"/>
      <c r="UZP665" s="163"/>
      <c r="UZQ665" s="163"/>
      <c r="UZR665" s="163"/>
      <c r="UZS665" s="163"/>
      <c r="UZT665" s="163"/>
      <c r="UZU665" s="163"/>
      <c r="UZV665" s="163"/>
      <c r="UZW665" s="163"/>
      <c r="UZX665" s="163"/>
      <c r="UZY665" s="163"/>
      <c r="UZZ665" s="163"/>
      <c r="VAA665" s="163"/>
      <c r="VAB665" s="163"/>
      <c r="VAC665" s="163"/>
      <c r="VAD665" s="163"/>
      <c r="VAE665" s="163"/>
      <c r="VAF665" s="163"/>
      <c r="VAG665" s="163"/>
      <c r="VAH665" s="163"/>
      <c r="VAI665" s="163"/>
      <c r="VAJ665" s="163"/>
      <c r="VAK665" s="163"/>
      <c r="VAL665" s="163"/>
      <c r="VAM665" s="163"/>
      <c r="VAN665" s="163"/>
      <c r="VAO665" s="163"/>
      <c r="VAP665" s="163"/>
      <c r="VAQ665" s="163"/>
      <c r="VAR665" s="163"/>
      <c r="VAS665" s="163"/>
      <c r="VAT665" s="163"/>
      <c r="VAU665" s="163"/>
      <c r="VAV665" s="163"/>
      <c r="VAW665" s="163"/>
      <c r="VAX665" s="163"/>
      <c r="VAY665" s="163"/>
      <c r="VAZ665" s="163"/>
      <c r="VBA665" s="163"/>
      <c r="VBB665" s="163"/>
      <c r="VBC665" s="163"/>
      <c r="VBD665" s="163"/>
      <c r="VBE665" s="163"/>
      <c r="VBF665" s="163"/>
      <c r="VBG665" s="163"/>
      <c r="VBH665" s="163"/>
      <c r="VBI665" s="163"/>
      <c r="VBJ665" s="163"/>
      <c r="VBK665" s="163"/>
      <c r="VBL665" s="163"/>
      <c r="VBM665" s="163"/>
      <c r="VBN665" s="163"/>
      <c r="VBO665" s="163"/>
      <c r="VBP665" s="163"/>
      <c r="VBQ665" s="163"/>
      <c r="VBR665" s="163"/>
      <c r="VBS665" s="163"/>
      <c r="VBT665" s="163"/>
      <c r="VBU665" s="163"/>
      <c r="VBV665" s="163"/>
      <c r="VBW665" s="163"/>
      <c r="VBX665" s="163"/>
      <c r="VBY665" s="163"/>
      <c r="VBZ665" s="163"/>
      <c r="VCA665" s="163"/>
      <c r="VCB665" s="163"/>
      <c r="VCC665" s="163"/>
      <c r="VCD665" s="163"/>
      <c r="VCE665" s="163"/>
      <c r="VCF665" s="163"/>
      <c r="VCG665" s="163"/>
      <c r="VCH665" s="163"/>
      <c r="VCI665" s="163"/>
      <c r="VCJ665" s="163"/>
      <c r="VCK665" s="163"/>
      <c r="VCL665" s="163"/>
      <c r="VCM665" s="163"/>
      <c r="VCN665" s="163"/>
      <c r="VCO665" s="163"/>
      <c r="VCP665" s="163"/>
      <c r="VCQ665" s="163"/>
      <c r="VCR665" s="163"/>
      <c r="VCS665" s="163"/>
      <c r="VCT665" s="163"/>
      <c r="VCU665" s="163"/>
      <c r="VCV665" s="163"/>
      <c r="VCW665" s="163"/>
      <c r="VCX665" s="163"/>
      <c r="VCY665" s="163"/>
      <c r="VCZ665" s="163"/>
      <c r="VDA665" s="163"/>
      <c r="VDB665" s="163"/>
      <c r="VDC665" s="163"/>
      <c r="VDD665" s="163"/>
      <c r="VDE665" s="163"/>
      <c r="VDF665" s="163"/>
      <c r="VDG665" s="163"/>
      <c r="VDH665" s="163"/>
      <c r="VDI665" s="163"/>
      <c r="VDJ665" s="163"/>
      <c r="VDK665" s="163"/>
      <c r="VDL665" s="163"/>
      <c r="VDM665" s="163"/>
      <c r="VDN665" s="163"/>
      <c r="VDO665" s="163"/>
      <c r="VDP665" s="163"/>
      <c r="VDQ665" s="163"/>
      <c r="VDR665" s="163"/>
      <c r="VDS665" s="163"/>
      <c r="VDT665" s="163"/>
      <c r="VDU665" s="163"/>
      <c r="VDV665" s="163"/>
      <c r="VDW665" s="163"/>
      <c r="VDX665" s="163"/>
      <c r="VDY665" s="163"/>
      <c r="VDZ665" s="163"/>
      <c r="VEA665" s="163"/>
      <c r="VEB665" s="163"/>
      <c r="VEC665" s="163"/>
      <c r="VED665" s="163"/>
      <c r="VEE665" s="163"/>
      <c r="VEF665" s="163"/>
      <c r="VEG665" s="163"/>
      <c r="VEH665" s="163"/>
      <c r="VEI665" s="163"/>
      <c r="VEJ665" s="163"/>
      <c r="VEK665" s="163"/>
      <c r="VEL665" s="163"/>
      <c r="VEM665" s="163"/>
      <c r="VEN665" s="163"/>
      <c r="VEO665" s="163"/>
      <c r="VEP665" s="163"/>
      <c r="VEQ665" s="163"/>
      <c r="VER665" s="163"/>
      <c r="VES665" s="163"/>
      <c r="VET665" s="163"/>
      <c r="VEU665" s="163"/>
      <c r="VEV665" s="163"/>
      <c r="VEW665" s="163"/>
      <c r="VEX665" s="163"/>
      <c r="VEY665" s="163"/>
      <c r="VEZ665" s="163"/>
      <c r="VFA665" s="163"/>
      <c r="VFB665" s="163"/>
      <c r="VFC665" s="163"/>
      <c r="VFD665" s="163"/>
      <c r="VFE665" s="163"/>
      <c r="VFF665" s="163"/>
      <c r="VFG665" s="163"/>
      <c r="VFH665" s="163"/>
      <c r="VFI665" s="163"/>
      <c r="VFJ665" s="163"/>
      <c r="VFK665" s="163"/>
      <c r="VFL665" s="163"/>
      <c r="VFM665" s="163"/>
      <c r="VFN665" s="163"/>
      <c r="VFO665" s="163"/>
      <c r="VFP665" s="163"/>
      <c r="VFQ665" s="163"/>
      <c r="VFR665" s="163"/>
      <c r="VFS665" s="163"/>
      <c r="VFT665" s="163"/>
      <c r="VFU665" s="163"/>
      <c r="VFV665" s="163"/>
      <c r="VFW665" s="163"/>
      <c r="VFX665" s="163"/>
      <c r="VFY665" s="163"/>
      <c r="VFZ665" s="163"/>
      <c r="VGA665" s="163"/>
      <c r="VGB665" s="163"/>
      <c r="VGC665" s="163"/>
      <c r="VGD665" s="163"/>
      <c r="VGE665" s="163"/>
      <c r="VGF665" s="163"/>
      <c r="VGG665" s="163"/>
      <c r="VGH665" s="163"/>
      <c r="VGI665" s="163"/>
      <c r="VGJ665" s="163"/>
      <c r="VGK665" s="163"/>
      <c r="VGL665" s="163"/>
      <c r="VGM665" s="163"/>
      <c r="VGN665" s="163"/>
      <c r="VGO665" s="163"/>
      <c r="VGP665" s="163"/>
      <c r="VGQ665" s="163"/>
      <c r="VGR665" s="163"/>
      <c r="VGS665" s="163"/>
      <c r="VGT665" s="163"/>
      <c r="VGU665" s="163"/>
      <c r="VGV665" s="163"/>
      <c r="VGW665" s="163"/>
      <c r="VGX665" s="163"/>
      <c r="VGY665" s="163"/>
      <c r="VGZ665" s="163"/>
      <c r="VHA665" s="163"/>
      <c r="VHB665" s="163"/>
      <c r="VHC665" s="163"/>
      <c r="VHD665" s="163"/>
      <c r="VHE665" s="163"/>
      <c r="VHF665" s="163"/>
      <c r="VHG665" s="163"/>
      <c r="VHH665" s="163"/>
      <c r="VHI665" s="163"/>
      <c r="VHJ665" s="163"/>
      <c r="VHK665" s="163"/>
      <c r="VHL665" s="163"/>
      <c r="VHM665" s="163"/>
      <c r="VHN665" s="163"/>
      <c r="VHO665" s="163"/>
      <c r="VHP665" s="163"/>
      <c r="VHQ665" s="163"/>
      <c r="VHR665" s="163"/>
      <c r="VHS665" s="163"/>
      <c r="VHT665" s="163"/>
      <c r="VHU665" s="163"/>
      <c r="VHV665" s="163"/>
      <c r="VHW665" s="163"/>
      <c r="VHX665" s="163"/>
      <c r="VHY665" s="163"/>
      <c r="VHZ665" s="163"/>
      <c r="VIA665" s="163"/>
      <c r="VIB665" s="163"/>
      <c r="VIC665" s="163"/>
      <c r="VID665" s="163"/>
      <c r="VIE665" s="163"/>
      <c r="VIF665" s="163"/>
      <c r="VIG665" s="163"/>
      <c r="VIH665" s="163"/>
      <c r="VII665" s="163"/>
      <c r="VIJ665" s="163"/>
      <c r="VIK665" s="163"/>
      <c r="VIL665" s="163"/>
      <c r="VIM665" s="163"/>
      <c r="VIN665" s="163"/>
      <c r="VIO665" s="163"/>
      <c r="VIP665" s="163"/>
      <c r="VIQ665" s="163"/>
      <c r="VIR665" s="163"/>
      <c r="VIS665" s="163"/>
      <c r="VIT665" s="163"/>
      <c r="VIU665" s="163"/>
      <c r="VIV665" s="163"/>
      <c r="VIW665" s="163"/>
      <c r="VIX665" s="163"/>
      <c r="VIY665" s="163"/>
      <c r="VIZ665" s="163"/>
      <c r="VJA665" s="163"/>
      <c r="VJB665" s="163"/>
      <c r="VJC665" s="163"/>
      <c r="VJD665" s="163"/>
      <c r="VJE665" s="163"/>
      <c r="VJF665" s="163"/>
      <c r="VJG665" s="163"/>
      <c r="VJH665" s="163"/>
      <c r="VJI665" s="163"/>
      <c r="VJJ665" s="163"/>
      <c r="VJK665" s="163"/>
      <c r="VJL665" s="163"/>
      <c r="VJM665" s="163"/>
      <c r="VJN665" s="163"/>
      <c r="VJO665" s="163"/>
      <c r="VJP665" s="163"/>
      <c r="VJQ665" s="163"/>
      <c r="VJR665" s="163"/>
      <c r="VJS665" s="163"/>
      <c r="VJT665" s="163"/>
      <c r="VJU665" s="163"/>
      <c r="VJV665" s="163"/>
      <c r="VJW665" s="163"/>
      <c r="VJX665" s="163"/>
      <c r="VJY665" s="163"/>
      <c r="VJZ665" s="163"/>
      <c r="VKA665" s="163"/>
      <c r="VKB665" s="163"/>
      <c r="VKC665" s="163"/>
      <c r="VKD665" s="163"/>
      <c r="VKE665" s="163"/>
      <c r="VKF665" s="163"/>
      <c r="VKG665" s="163"/>
      <c r="VKH665" s="163"/>
      <c r="VKI665" s="163"/>
      <c r="VKJ665" s="163"/>
      <c r="VKK665" s="163"/>
      <c r="VKL665" s="163"/>
      <c r="VKM665" s="163"/>
      <c r="VKN665" s="163"/>
      <c r="VKO665" s="163"/>
      <c r="VKP665" s="163"/>
      <c r="VKQ665" s="163"/>
      <c r="VKR665" s="163"/>
      <c r="VKS665" s="163"/>
      <c r="VKT665" s="163"/>
      <c r="VKU665" s="163"/>
      <c r="VKV665" s="163"/>
      <c r="VKW665" s="163"/>
      <c r="VKX665" s="163"/>
      <c r="VKY665" s="163"/>
      <c r="VKZ665" s="163"/>
      <c r="VLA665" s="163"/>
      <c r="VLB665" s="163"/>
      <c r="VLC665" s="163"/>
      <c r="VLD665" s="163"/>
      <c r="VLE665" s="163"/>
      <c r="VLF665" s="163"/>
      <c r="VLG665" s="163"/>
      <c r="VLH665" s="163"/>
      <c r="VLI665" s="163"/>
      <c r="VLJ665" s="163"/>
      <c r="VLK665" s="163"/>
      <c r="VLL665" s="163"/>
      <c r="VLM665" s="163"/>
      <c r="VLN665" s="163"/>
      <c r="VLO665" s="163"/>
      <c r="VLP665" s="163"/>
      <c r="VLQ665" s="163"/>
      <c r="VLR665" s="163"/>
      <c r="VLS665" s="163"/>
      <c r="VLT665" s="163"/>
      <c r="VLU665" s="163"/>
      <c r="VLV665" s="163"/>
      <c r="VLW665" s="163"/>
      <c r="VLX665" s="163"/>
      <c r="VLY665" s="163"/>
      <c r="VLZ665" s="163"/>
      <c r="VMA665" s="163"/>
      <c r="VMB665" s="163"/>
      <c r="VMC665" s="163"/>
      <c r="VMD665" s="163"/>
      <c r="VME665" s="163"/>
      <c r="VMF665" s="163"/>
      <c r="VMG665" s="163"/>
      <c r="VMH665" s="163"/>
      <c r="VMI665" s="163"/>
      <c r="VMJ665" s="163"/>
      <c r="VMK665" s="163"/>
      <c r="VML665" s="163"/>
      <c r="VMM665" s="163"/>
      <c r="VMN665" s="163"/>
      <c r="VMO665" s="163"/>
      <c r="VMP665" s="163"/>
      <c r="VMQ665" s="163"/>
      <c r="VMR665" s="163"/>
      <c r="VMS665" s="163"/>
      <c r="VMT665" s="163"/>
      <c r="VMU665" s="163"/>
      <c r="VMV665" s="163"/>
      <c r="VMW665" s="163"/>
      <c r="VMX665" s="163"/>
      <c r="VMY665" s="163"/>
      <c r="VMZ665" s="163"/>
      <c r="VNA665" s="163"/>
      <c r="VNB665" s="163"/>
      <c r="VNC665" s="163"/>
      <c r="VND665" s="163"/>
      <c r="VNE665" s="163"/>
      <c r="VNF665" s="163"/>
      <c r="VNG665" s="163"/>
      <c r="VNH665" s="163"/>
      <c r="VNI665" s="163"/>
      <c r="VNJ665" s="163"/>
      <c r="VNK665" s="163"/>
      <c r="VNL665" s="163"/>
      <c r="VNM665" s="163"/>
      <c r="VNN665" s="163"/>
      <c r="VNO665" s="163"/>
      <c r="VNP665" s="163"/>
      <c r="VNQ665" s="163"/>
      <c r="VNR665" s="163"/>
      <c r="VNS665" s="163"/>
      <c r="VNT665" s="163"/>
      <c r="VNU665" s="163"/>
      <c r="VNV665" s="163"/>
      <c r="VNW665" s="163"/>
      <c r="VNX665" s="163"/>
      <c r="VNY665" s="163"/>
      <c r="VNZ665" s="163"/>
      <c r="VOA665" s="163"/>
      <c r="VOB665" s="163"/>
      <c r="VOC665" s="163"/>
      <c r="VOD665" s="163"/>
      <c r="VOE665" s="163"/>
      <c r="VOF665" s="163"/>
      <c r="VOG665" s="163"/>
      <c r="VOH665" s="163"/>
      <c r="VOI665" s="163"/>
      <c r="VOJ665" s="163"/>
      <c r="VOK665" s="163"/>
      <c r="VOL665" s="163"/>
      <c r="VOM665" s="163"/>
      <c r="VON665" s="163"/>
      <c r="VOO665" s="163"/>
      <c r="VOP665" s="163"/>
      <c r="VOQ665" s="163"/>
      <c r="VOR665" s="163"/>
      <c r="VOS665" s="163"/>
      <c r="VOT665" s="163"/>
      <c r="VOU665" s="163"/>
      <c r="VOV665" s="163"/>
      <c r="VOW665" s="163"/>
      <c r="VOX665" s="163"/>
      <c r="VOY665" s="163"/>
      <c r="VOZ665" s="163"/>
      <c r="VPA665" s="163"/>
      <c r="VPB665" s="163"/>
      <c r="VPC665" s="163"/>
      <c r="VPD665" s="163"/>
      <c r="VPE665" s="163"/>
      <c r="VPF665" s="163"/>
      <c r="VPG665" s="163"/>
      <c r="VPH665" s="163"/>
      <c r="VPI665" s="163"/>
      <c r="VPJ665" s="163"/>
      <c r="VPK665" s="163"/>
      <c r="VPL665" s="163"/>
      <c r="VPM665" s="163"/>
      <c r="VPN665" s="163"/>
      <c r="VPO665" s="163"/>
      <c r="VPP665" s="163"/>
      <c r="VPQ665" s="163"/>
      <c r="VPR665" s="163"/>
      <c r="VPS665" s="163"/>
      <c r="VPT665" s="163"/>
      <c r="VPU665" s="163"/>
      <c r="VPV665" s="163"/>
      <c r="VPW665" s="163"/>
      <c r="VPX665" s="163"/>
      <c r="VPY665" s="163"/>
      <c r="VPZ665" s="163"/>
      <c r="VQA665" s="163"/>
      <c r="VQB665" s="163"/>
      <c r="VQC665" s="163"/>
      <c r="VQD665" s="163"/>
      <c r="VQE665" s="163"/>
      <c r="VQF665" s="163"/>
      <c r="VQG665" s="163"/>
      <c r="VQH665" s="163"/>
      <c r="VQI665" s="163"/>
      <c r="VQJ665" s="163"/>
      <c r="VQK665" s="163"/>
      <c r="VQL665" s="163"/>
      <c r="VQM665" s="163"/>
      <c r="VQN665" s="163"/>
      <c r="VQO665" s="163"/>
      <c r="VQP665" s="163"/>
      <c r="VQQ665" s="163"/>
      <c r="VQR665" s="163"/>
      <c r="VQS665" s="163"/>
      <c r="VQT665" s="163"/>
      <c r="VQU665" s="163"/>
      <c r="VQV665" s="163"/>
      <c r="VQW665" s="163"/>
      <c r="VQX665" s="163"/>
      <c r="VQY665" s="163"/>
      <c r="VQZ665" s="163"/>
      <c r="VRA665" s="163"/>
      <c r="VRB665" s="163"/>
      <c r="VRC665" s="163"/>
      <c r="VRD665" s="163"/>
      <c r="VRE665" s="163"/>
      <c r="VRF665" s="163"/>
      <c r="VRG665" s="163"/>
      <c r="VRH665" s="163"/>
      <c r="VRI665" s="163"/>
      <c r="VRJ665" s="163"/>
      <c r="VRK665" s="163"/>
      <c r="VRL665" s="163"/>
      <c r="VRM665" s="163"/>
      <c r="VRN665" s="163"/>
      <c r="VRO665" s="163"/>
      <c r="VRP665" s="163"/>
      <c r="VRQ665" s="163"/>
      <c r="VRR665" s="163"/>
      <c r="VRS665" s="163"/>
      <c r="VRT665" s="163"/>
      <c r="VRU665" s="163"/>
      <c r="VRV665" s="163"/>
      <c r="VRW665" s="163"/>
      <c r="VRX665" s="163"/>
      <c r="VRY665" s="163"/>
      <c r="VRZ665" s="163"/>
      <c r="VSA665" s="163"/>
      <c r="VSB665" s="163"/>
      <c r="VSC665" s="163"/>
      <c r="VSD665" s="163"/>
      <c r="VSE665" s="163"/>
      <c r="VSF665" s="163"/>
      <c r="VSG665" s="163"/>
      <c r="VSH665" s="163"/>
      <c r="VSI665" s="163"/>
      <c r="VSJ665" s="163"/>
      <c r="VSK665" s="163"/>
      <c r="VSL665" s="163"/>
      <c r="VSM665" s="163"/>
      <c r="VSN665" s="163"/>
      <c r="VSO665" s="163"/>
      <c r="VSP665" s="163"/>
      <c r="VSQ665" s="163"/>
      <c r="VSR665" s="163"/>
      <c r="VSS665" s="163"/>
      <c r="VST665" s="163"/>
      <c r="VSU665" s="163"/>
      <c r="VSV665" s="163"/>
      <c r="VSW665" s="163"/>
      <c r="VSX665" s="163"/>
      <c r="VSY665" s="163"/>
      <c r="VSZ665" s="163"/>
      <c r="VTA665" s="163"/>
      <c r="VTB665" s="163"/>
      <c r="VTC665" s="163"/>
      <c r="VTD665" s="163"/>
      <c r="VTE665" s="163"/>
      <c r="VTF665" s="163"/>
      <c r="VTG665" s="163"/>
      <c r="VTH665" s="163"/>
      <c r="VTI665" s="163"/>
      <c r="VTJ665" s="163"/>
      <c r="VTK665" s="163"/>
      <c r="VTL665" s="163"/>
      <c r="VTM665" s="163"/>
      <c r="VTN665" s="163"/>
      <c r="VTO665" s="163"/>
      <c r="VTP665" s="163"/>
      <c r="VTQ665" s="163"/>
      <c r="VTR665" s="163"/>
      <c r="VTS665" s="163"/>
      <c r="VTT665" s="163"/>
      <c r="VTU665" s="163"/>
      <c r="VTV665" s="163"/>
      <c r="VTW665" s="163"/>
      <c r="VTX665" s="163"/>
      <c r="VTY665" s="163"/>
      <c r="VTZ665" s="163"/>
      <c r="VUA665" s="163"/>
      <c r="VUB665" s="163"/>
      <c r="VUC665" s="163"/>
      <c r="VUD665" s="163"/>
      <c r="VUE665" s="163"/>
      <c r="VUF665" s="163"/>
      <c r="VUG665" s="163"/>
      <c r="VUH665" s="163"/>
      <c r="VUI665" s="163"/>
      <c r="VUJ665" s="163"/>
      <c r="VUK665" s="163"/>
      <c r="VUL665" s="163"/>
      <c r="VUM665" s="163"/>
      <c r="VUN665" s="163"/>
      <c r="VUO665" s="163"/>
      <c r="VUP665" s="163"/>
      <c r="VUQ665" s="163"/>
      <c r="VUR665" s="163"/>
      <c r="VUS665" s="163"/>
      <c r="VUT665" s="163"/>
      <c r="VUU665" s="163"/>
      <c r="VUV665" s="163"/>
      <c r="VUW665" s="163"/>
      <c r="VUX665" s="163"/>
      <c r="VUY665" s="163"/>
      <c r="VUZ665" s="163"/>
      <c r="VVA665" s="163"/>
      <c r="VVB665" s="163"/>
      <c r="VVC665" s="163"/>
      <c r="VVD665" s="163"/>
      <c r="VVE665" s="163"/>
      <c r="VVF665" s="163"/>
      <c r="VVG665" s="163"/>
      <c r="VVH665" s="163"/>
      <c r="VVI665" s="163"/>
      <c r="VVJ665" s="163"/>
      <c r="VVK665" s="163"/>
      <c r="VVL665" s="163"/>
      <c r="VVM665" s="163"/>
      <c r="VVN665" s="163"/>
      <c r="VVO665" s="163"/>
      <c r="VVP665" s="163"/>
      <c r="VVQ665" s="163"/>
      <c r="VVR665" s="163"/>
      <c r="VVS665" s="163"/>
      <c r="VVT665" s="163"/>
      <c r="VVU665" s="163"/>
      <c r="VVV665" s="163"/>
      <c r="VVW665" s="163"/>
      <c r="VVX665" s="163"/>
      <c r="VVY665" s="163"/>
      <c r="VVZ665" s="163"/>
      <c r="VWA665" s="163"/>
      <c r="VWB665" s="163"/>
      <c r="VWC665" s="163"/>
      <c r="VWD665" s="163"/>
      <c r="VWE665" s="163"/>
      <c r="VWF665" s="163"/>
      <c r="VWG665" s="163"/>
      <c r="VWH665" s="163"/>
      <c r="VWI665" s="163"/>
      <c r="VWJ665" s="163"/>
      <c r="VWK665" s="163"/>
      <c r="VWL665" s="163"/>
      <c r="VWM665" s="163"/>
      <c r="VWN665" s="163"/>
      <c r="VWO665" s="163"/>
      <c r="VWP665" s="163"/>
      <c r="VWQ665" s="163"/>
      <c r="VWR665" s="163"/>
      <c r="VWS665" s="163"/>
      <c r="VWT665" s="163"/>
      <c r="VWU665" s="163"/>
      <c r="VWV665" s="163"/>
      <c r="VWW665" s="163"/>
      <c r="VWX665" s="163"/>
      <c r="VWY665" s="163"/>
      <c r="VWZ665" s="163"/>
      <c r="VXA665" s="163"/>
      <c r="VXB665" s="163"/>
      <c r="VXC665" s="163"/>
      <c r="VXD665" s="163"/>
      <c r="VXE665" s="163"/>
      <c r="VXF665" s="163"/>
      <c r="VXG665" s="163"/>
      <c r="VXH665" s="163"/>
      <c r="VXI665" s="163"/>
      <c r="VXJ665" s="163"/>
      <c r="VXK665" s="163"/>
      <c r="VXL665" s="163"/>
      <c r="VXM665" s="163"/>
      <c r="VXN665" s="163"/>
      <c r="VXO665" s="163"/>
      <c r="VXP665" s="163"/>
      <c r="VXQ665" s="163"/>
      <c r="VXR665" s="163"/>
      <c r="VXS665" s="163"/>
      <c r="VXT665" s="163"/>
      <c r="VXU665" s="163"/>
      <c r="VXV665" s="163"/>
      <c r="VXW665" s="163"/>
      <c r="VXX665" s="163"/>
      <c r="VXY665" s="163"/>
      <c r="VXZ665" s="163"/>
      <c r="VYA665" s="163"/>
      <c r="VYB665" s="163"/>
      <c r="VYC665" s="163"/>
      <c r="VYD665" s="163"/>
      <c r="VYE665" s="163"/>
      <c r="VYF665" s="163"/>
      <c r="VYG665" s="163"/>
      <c r="VYH665" s="163"/>
      <c r="VYI665" s="163"/>
      <c r="VYJ665" s="163"/>
      <c r="VYK665" s="163"/>
      <c r="VYL665" s="163"/>
      <c r="VYM665" s="163"/>
      <c r="VYN665" s="163"/>
      <c r="VYO665" s="163"/>
      <c r="VYP665" s="163"/>
      <c r="VYQ665" s="163"/>
      <c r="VYR665" s="163"/>
      <c r="VYS665" s="163"/>
      <c r="VYT665" s="163"/>
      <c r="VYU665" s="163"/>
      <c r="VYV665" s="163"/>
      <c r="VYW665" s="163"/>
      <c r="VYX665" s="163"/>
      <c r="VYY665" s="163"/>
      <c r="VYZ665" s="163"/>
      <c r="VZA665" s="163"/>
      <c r="VZB665" s="163"/>
      <c r="VZC665" s="163"/>
      <c r="VZD665" s="163"/>
      <c r="VZE665" s="163"/>
      <c r="VZF665" s="163"/>
      <c r="VZG665" s="163"/>
      <c r="VZH665" s="163"/>
      <c r="VZI665" s="163"/>
      <c r="VZJ665" s="163"/>
      <c r="VZK665" s="163"/>
      <c r="VZL665" s="163"/>
      <c r="VZM665" s="163"/>
      <c r="VZN665" s="163"/>
      <c r="VZO665" s="163"/>
      <c r="VZP665" s="163"/>
      <c r="VZQ665" s="163"/>
      <c r="VZR665" s="163"/>
      <c r="VZS665" s="163"/>
      <c r="VZT665" s="163"/>
      <c r="VZU665" s="163"/>
      <c r="VZV665" s="163"/>
      <c r="VZW665" s="163"/>
      <c r="VZX665" s="163"/>
      <c r="VZY665" s="163"/>
      <c r="VZZ665" s="163"/>
      <c r="WAA665" s="163"/>
      <c r="WAB665" s="163"/>
      <c r="WAC665" s="163"/>
      <c r="WAD665" s="163"/>
      <c r="WAE665" s="163"/>
      <c r="WAF665" s="163"/>
      <c r="WAG665" s="163"/>
      <c r="WAH665" s="163"/>
      <c r="WAI665" s="163"/>
      <c r="WAJ665" s="163"/>
      <c r="WAK665" s="163"/>
      <c r="WAL665" s="163"/>
      <c r="WAM665" s="163"/>
      <c r="WAN665" s="163"/>
      <c r="WAO665" s="163"/>
      <c r="WAP665" s="163"/>
      <c r="WAQ665" s="163"/>
      <c r="WAR665" s="163"/>
      <c r="WAS665" s="163"/>
      <c r="WAT665" s="163"/>
      <c r="WAU665" s="163"/>
      <c r="WAV665" s="163"/>
      <c r="WAW665" s="163"/>
      <c r="WAX665" s="163"/>
      <c r="WAY665" s="163"/>
      <c r="WAZ665" s="163"/>
      <c r="WBA665" s="163"/>
      <c r="WBB665" s="163"/>
      <c r="WBC665" s="163"/>
      <c r="WBD665" s="163"/>
      <c r="WBE665" s="163"/>
      <c r="WBF665" s="163"/>
      <c r="WBG665" s="163"/>
      <c r="WBH665" s="163"/>
      <c r="WBI665" s="163"/>
      <c r="WBJ665" s="163"/>
      <c r="WBK665" s="163"/>
      <c r="WBL665" s="163"/>
      <c r="WBM665" s="163"/>
      <c r="WBN665" s="163"/>
      <c r="WBO665" s="163"/>
      <c r="WBP665" s="163"/>
      <c r="WBQ665" s="163"/>
      <c r="WBR665" s="163"/>
      <c r="WBS665" s="163"/>
      <c r="WBT665" s="163"/>
      <c r="WBU665" s="163"/>
      <c r="WBV665" s="163"/>
      <c r="WBW665" s="163"/>
      <c r="WBX665" s="163"/>
      <c r="WBY665" s="163"/>
      <c r="WBZ665" s="163"/>
      <c r="WCA665" s="163"/>
      <c r="WCB665" s="163"/>
      <c r="WCC665" s="163"/>
      <c r="WCD665" s="163"/>
      <c r="WCE665" s="163"/>
      <c r="WCF665" s="163"/>
      <c r="WCG665" s="163"/>
      <c r="WCH665" s="163"/>
      <c r="WCI665" s="163"/>
      <c r="WCJ665" s="163"/>
      <c r="WCK665" s="163"/>
      <c r="WCL665" s="163"/>
      <c r="WCM665" s="163"/>
      <c r="WCN665" s="163"/>
      <c r="WCO665" s="163"/>
      <c r="WCP665" s="163"/>
      <c r="WCQ665" s="163"/>
      <c r="WCR665" s="163"/>
      <c r="WCS665" s="163"/>
      <c r="WCT665" s="163"/>
      <c r="WCU665" s="163"/>
      <c r="WCV665" s="163"/>
      <c r="WCW665" s="163"/>
      <c r="WCX665" s="163"/>
      <c r="WCY665" s="163"/>
      <c r="WCZ665" s="163"/>
      <c r="WDA665" s="163"/>
      <c r="WDB665" s="163"/>
      <c r="WDC665" s="163"/>
      <c r="WDD665" s="163"/>
      <c r="WDE665" s="163"/>
      <c r="WDF665" s="163"/>
      <c r="WDG665" s="163"/>
      <c r="WDH665" s="163"/>
      <c r="WDI665" s="163"/>
      <c r="WDJ665" s="163"/>
      <c r="WDK665" s="163"/>
      <c r="WDL665" s="163"/>
      <c r="WDM665" s="163"/>
      <c r="WDN665" s="163"/>
      <c r="WDO665" s="163"/>
      <c r="WDP665" s="163"/>
      <c r="WDQ665" s="163"/>
      <c r="WDR665" s="163"/>
      <c r="WDS665" s="163"/>
      <c r="WDT665" s="163"/>
      <c r="WDU665" s="163"/>
      <c r="WDV665" s="163"/>
      <c r="WDW665" s="163"/>
      <c r="WDX665" s="163"/>
      <c r="WDY665" s="163"/>
      <c r="WDZ665" s="163"/>
      <c r="WEA665" s="163"/>
      <c r="WEB665" s="163"/>
      <c r="WEC665" s="163"/>
      <c r="WED665" s="163"/>
      <c r="WEE665" s="163"/>
      <c r="WEF665" s="163"/>
      <c r="WEG665" s="163"/>
      <c r="WEH665" s="163"/>
      <c r="WEI665" s="163"/>
      <c r="WEJ665" s="163"/>
      <c r="WEK665" s="163"/>
      <c r="WEL665" s="163"/>
      <c r="WEM665" s="163"/>
      <c r="WEN665" s="163"/>
      <c r="WEO665" s="163"/>
      <c r="WEP665" s="163"/>
      <c r="WEQ665" s="163"/>
      <c r="WER665" s="163"/>
      <c r="WES665" s="163"/>
      <c r="WET665" s="163"/>
      <c r="WEU665" s="163"/>
      <c r="WEV665" s="163"/>
      <c r="WEW665" s="163"/>
      <c r="WEX665" s="163"/>
      <c r="WEY665" s="163"/>
      <c r="WEZ665" s="163"/>
      <c r="WFA665" s="163"/>
      <c r="WFB665" s="163"/>
      <c r="WFC665" s="163"/>
      <c r="WFD665" s="163"/>
      <c r="WFE665" s="163"/>
      <c r="WFF665" s="163"/>
      <c r="WFG665" s="163"/>
      <c r="WFH665" s="163"/>
      <c r="WFI665" s="163"/>
      <c r="WFJ665" s="163"/>
      <c r="WFK665" s="163"/>
      <c r="WFL665" s="163"/>
      <c r="WFM665" s="163"/>
      <c r="WFN665" s="163"/>
      <c r="WFO665" s="163"/>
      <c r="WFP665" s="163"/>
      <c r="WFQ665" s="163"/>
      <c r="WFR665" s="163"/>
      <c r="WFS665" s="163"/>
      <c r="WFT665" s="163"/>
      <c r="WFU665" s="163"/>
      <c r="WFV665" s="163"/>
      <c r="WFW665" s="163"/>
      <c r="WFX665" s="163"/>
      <c r="WFY665" s="163"/>
      <c r="WFZ665" s="163"/>
      <c r="WGA665" s="163"/>
      <c r="WGB665" s="163"/>
      <c r="WGC665" s="163"/>
      <c r="WGD665" s="163"/>
      <c r="WGE665" s="163"/>
      <c r="WGF665" s="163"/>
      <c r="WGG665" s="163"/>
      <c r="WGH665" s="163"/>
      <c r="WGI665" s="163"/>
      <c r="WGJ665" s="163"/>
      <c r="WGK665" s="163"/>
      <c r="WGL665" s="163"/>
      <c r="WGM665" s="163"/>
      <c r="WGN665" s="163"/>
      <c r="WGO665" s="163"/>
      <c r="WGP665" s="163"/>
      <c r="WGQ665" s="163"/>
      <c r="WGR665" s="163"/>
      <c r="WGS665" s="163"/>
      <c r="WGT665" s="163"/>
      <c r="WGU665" s="163"/>
      <c r="WGV665" s="163"/>
      <c r="WGW665" s="163"/>
      <c r="WGX665" s="163"/>
      <c r="WGY665" s="163"/>
      <c r="WGZ665" s="163"/>
      <c r="WHA665" s="163"/>
      <c r="WHB665" s="163"/>
      <c r="WHC665" s="163"/>
      <c r="WHD665" s="163"/>
      <c r="WHE665" s="163"/>
      <c r="WHF665" s="163"/>
      <c r="WHG665" s="163"/>
      <c r="WHH665" s="163"/>
      <c r="WHI665" s="163"/>
      <c r="WHJ665" s="163"/>
      <c r="WHK665" s="163"/>
      <c r="WHL665" s="163"/>
      <c r="WHM665" s="163"/>
      <c r="WHN665" s="163"/>
      <c r="WHO665" s="163"/>
      <c r="WHP665" s="163"/>
      <c r="WHQ665" s="163"/>
      <c r="WHR665" s="163"/>
      <c r="WHS665" s="163"/>
      <c r="WHT665" s="163"/>
      <c r="WHU665" s="163"/>
      <c r="WHV665" s="163"/>
      <c r="WHW665" s="163"/>
      <c r="WHX665" s="163"/>
      <c r="WHY665" s="163"/>
      <c r="WHZ665" s="163"/>
      <c r="WIA665" s="163"/>
      <c r="WIB665" s="163"/>
      <c r="WIC665" s="163"/>
      <c r="WID665" s="163"/>
      <c r="WIE665" s="163"/>
      <c r="WIF665" s="163"/>
      <c r="WIG665" s="163"/>
      <c r="WIH665" s="163"/>
      <c r="WII665" s="163"/>
      <c r="WIJ665" s="163"/>
      <c r="WIK665" s="163"/>
      <c r="WIL665" s="163"/>
      <c r="WIM665" s="163"/>
      <c r="WIN665" s="163"/>
      <c r="WIO665" s="163"/>
      <c r="WIP665" s="163"/>
      <c r="WIQ665" s="163"/>
      <c r="WIR665" s="163"/>
      <c r="WIS665" s="163"/>
      <c r="WIT665" s="163"/>
      <c r="WIU665" s="163"/>
      <c r="WIV665" s="163"/>
      <c r="WIW665" s="163"/>
      <c r="WIX665" s="163"/>
      <c r="WIY665" s="163"/>
      <c r="WIZ665" s="163"/>
      <c r="WJA665" s="163"/>
      <c r="WJB665" s="163"/>
      <c r="WJC665" s="163"/>
      <c r="WJD665" s="163"/>
      <c r="WJE665" s="163"/>
      <c r="WJF665" s="163"/>
      <c r="WJG665" s="163"/>
      <c r="WJH665" s="163"/>
      <c r="WJI665" s="163"/>
      <c r="WJJ665" s="163"/>
      <c r="WJK665" s="163"/>
      <c r="WJL665" s="163"/>
      <c r="WJM665" s="163"/>
      <c r="WJN665" s="163"/>
      <c r="WJO665" s="163"/>
      <c r="WJP665" s="163"/>
      <c r="WJQ665" s="163"/>
      <c r="WJR665" s="163"/>
      <c r="WJS665" s="163"/>
      <c r="WJT665" s="163"/>
      <c r="WJU665" s="163"/>
      <c r="WJV665" s="163"/>
      <c r="WJW665" s="163"/>
      <c r="WJX665" s="163"/>
      <c r="WJY665" s="163"/>
      <c r="WJZ665" s="163"/>
      <c r="WKA665" s="163"/>
      <c r="WKB665" s="163"/>
      <c r="WKC665" s="163"/>
      <c r="WKD665" s="163"/>
      <c r="WKE665" s="163"/>
      <c r="WKF665" s="163"/>
      <c r="WKG665" s="163"/>
      <c r="WKH665" s="163"/>
      <c r="WKI665" s="163"/>
      <c r="WKJ665" s="163"/>
      <c r="WKK665" s="163"/>
      <c r="WKL665" s="163"/>
      <c r="WKM665" s="163"/>
      <c r="WKN665" s="163"/>
      <c r="WKO665" s="163"/>
      <c r="WKP665" s="163"/>
      <c r="WKQ665" s="163"/>
      <c r="WKR665" s="163"/>
      <c r="WKS665" s="163"/>
      <c r="WKT665" s="163"/>
      <c r="WKU665" s="163"/>
      <c r="WKV665" s="163"/>
      <c r="WKW665" s="163"/>
      <c r="WKX665" s="163"/>
      <c r="WKY665" s="163"/>
      <c r="WKZ665" s="163"/>
      <c r="WLA665" s="163"/>
      <c r="WLB665" s="163"/>
      <c r="WLC665" s="163"/>
      <c r="WLD665" s="163"/>
      <c r="WLE665" s="163"/>
      <c r="WLF665" s="163"/>
      <c r="WLG665" s="163"/>
      <c r="WLH665" s="163"/>
      <c r="WLI665" s="163"/>
      <c r="WLJ665" s="163"/>
      <c r="WLK665" s="163"/>
      <c r="WLL665" s="163"/>
      <c r="WLM665" s="163"/>
      <c r="WLN665" s="163"/>
      <c r="WLO665" s="163"/>
      <c r="WLP665" s="163"/>
      <c r="WLQ665" s="163"/>
      <c r="WLR665" s="163"/>
      <c r="WLS665" s="163"/>
      <c r="WLT665" s="163"/>
      <c r="WLU665" s="163"/>
      <c r="WLV665" s="163"/>
      <c r="WLW665" s="163"/>
      <c r="WLX665" s="163"/>
      <c r="WLY665" s="163"/>
      <c r="WLZ665" s="163"/>
      <c r="WMA665" s="163"/>
      <c r="WMB665" s="163"/>
      <c r="WMC665" s="163"/>
      <c r="WMD665" s="163"/>
      <c r="WME665" s="163"/>
      <c r="WMF665" s="163"/>
      <c r="WMG665" s="163"/>
      <c r="WMH665" s="163"/>
      <c r="WMI665" s="163"/>
      <c r="WMJ665" s="163"/>
      <c r="WMK665" s="163"/>
      <c r="WML665" s="163"/>
      <c r="WMM665" s="163"/>
      <c r="WMN665" s="163"/>
      <c r="WMO665" s="163"/>
      <c r="WMP665" s="163"/>
      <c r="WMQ665" s="163"/>
      <c r="WMR665" s="163"/>
      <c r="WMS665" s="163"/>
      <c r="WMT665" s="163"/>
      <c r="WMU665" s="163"/>
      <c r="WMV665" s="163"/>
      <c r="WMW665" s="163"/>
      <c r="WMX665" s="163"/>
      <c r="WMY665" s="163"/>
      <c r="WMZ665" s="163"/>
      <c r="WNA665" s="163"/>
      <c r="WNB665" s="163"/>
      <c r="WNC665" s="163"/>
      <c r="WND665" s="163"/>
      <c r="WNE665" s="163"/>
      <c r="WNF665" s="163"/>
      <c r="WNG665" s="163"/>
      <c r="WNH665" s="163"/>
      <c r="WNI665" s="163"/>
      <c r="WNJ665" s="163"/>
      <c r="WNK665" s="163"/>
      <c r="WNL665" s="163"/>
      <c r="WNM665" s="163"/>
      <c r="WNN665" s="163"/>
      <c r="WNO665" s="163"/>
      <c r="WNP665" s="163"/>
      <c r="WNQ665" s="163"/>
      <c r="WNR665" s="163"/>
      <c r="WNS665" s="163"/>
      <c r="WNT665" s="163"/>
      <c r="WNU665" s="163"/>
      <c r="WNV665" s="163"/>
      <c r="WNW665" s="163"/>
      <c r="WNX665" s="163"/>
      <c r="WNY665" s="163"/>
      <c r="WNZ665" s="163"/>
      <c r="WOA665" s="163"/>
      <c r="WOB665" s="163"/>
      <c r="WOC665" s="163"/>
      <c r="WOD665" s="163"/>
      <c r="WOE665" s="163"/>
      <c r="WOF665" s="163"/>
      <c r="WOG665" s="163"/>
      <c r="WOH665" s="163"/>
      <c r="WOI665" s="163"/>
      <c r="WOJ665" s="163"/>
      <c r="WOK665" s="163"/>
      <c r="WOL665" s="163"/>
      <c r="WOM665" s="163"/>
      <c r="WON665" s="163"/>
      <c r="WOO665" s="163"/>
      <c r="WOP665" s="163"/>
      <c r="WOQ665" s="163"/>
      <c r="WOR665" s="163"/>
      <c r="WOS665" s="163"/>
      <c r="WOT665" s="163"/>
      <c r="WOU665" s="163"/>
      <c r="WOV665" s="163"/>
      <c r="WOW665" s="163"/>
      <c r="WOX665" s="163"/>
      <c r="WOY665" s="163"/>
      <c r="WOZ665" s="163"/>
      <c r="WPA665" s="163"/>
      <c r="WPB665" s="163"/>
      <c r="WPC665" s="163"/>
      <c r="WPD665" s="163"/>
      <c r="WPE665" s="163"/>
      <c r="WPF665" s="163"/>
      <c r="WPG665" s="163"/>
      <c r="WPH665" s="163"/>
      <c r="WPI665" s="163"/>
      <c r="WPJ665" s="163"/>
      <c r="WPK665" s="163"/>
      <c r="WPL665" s="163"/>
      <c r="WPM665" s="163"/>
      <c r="WPN665" s="163"/>
      <c r="WPO665" s="163"/>
      <c r="WPP665" s="163"/>
      <c r="WPQ665" s="163"/>
      <c r="WPR665" s="163"/>
      <c r="WPS665" s="163"/>
      <c r="WPT665" s="163"/>
      <c r="WPU665" s="163"/>
      <c r="WPV665" s="163"/>
      <c r="WPW665" s="163"/>
      <c r="WPX665" s="163"/>
      <c r="WPY665" s="163"/>
      <c r="WPZ665" s="163"/>
      <c r="WQA665" s="163"/>
      <c r="WQB665" s="163"/>
      <c r="WQC665" s="163"/>
      <c r="WQD665" s="163"/>
      <c r="WQE665" s="163"/>
      <c r="WQF665" s="163"/>
      <c r="WQG665" s="163"/>
      <c r="WQH665" s="163"/>
      <c r="WQI665" s="163"/>
      <c r="WQJ665" s="163"/>
      <c r="WQK665" s="163"/>
      <c r="WQL665" s="163"/>
      <c r="WQM665" s="163"/>
      <c r="WQN665" s="163"/>
      <c r="WQO665" s="163"/>
      <c r="WQP665" s="163"/>
      <c r="WQQ665" s="163"/>
      <c r="WQR665" s="163"/>
      <c r="WQS665" s="163"/>
      <c r="WQT665" s="163"/>
      <c r="WQU665" s="163"/>
      <c r="WQV665" s="163"/>
      <c r="WQW665" s="163"/>
      <c r="WQX665" s="163"/>
      <c r="WQY665" s="163"/>
      <c r="WQZ665" s="163"/>
      <c r="WRA665" s="163"/>
      <c r="WRB665" s="163"/>
      <c r="WRC665" s="163"/>
      <c r="WRD665" s="163"/>
      <c r="WRE665" s="163"/>
      <c r="WRF665" s="163"/>
      <c r="WRG665" s="163"/>
      <c r="WRH665" s="163"/>
      <c r="WRI665" s="163"/>
      <c r="WRJ665" s="163"/>
      <c r="WRK665" s="163"/>
      <c r="WRL665" s="163"/>
      <c r="WRM665" s="163"/>
      <c r="WRN665" s="163"/>
      <c r="WRO665" s="163"/>
      <c r="WRP665" s="163"/>
      <c r="WRQ665" s="163"/>
      <c r="WRR665" s="163"/>
      <c r="WRS665" s="163"/>
      <c r="WRT665" s="163"/>
      <c r="WRU665" s="163"/>
      <c r="WRV665" s="163"/>
      <c r="WRW665" s="163"/>
      <c r="WRX665" s="163"/>
      <c r="WRY665" s="163"/>
      <c r="WRZ665" s="163"/>
      <c r="WSA665" s="163"/>
      <c r="WSB665" s="163"/>
      <c r="WSC665" s="163"/>
      <c r="WSD665" s="163"/>
      <c r="WSE665" s="163"/>
      <c r="WSF665" s="163"/>
      <c r="WSG665" s="163"/>
      <c r="WSH665" s="163"/>
      <c r="WSI665" s="163"/>
      <c r="WSJ665" s="163"/>
      <c r="WSK665" s="163"/>
      <c r="WSL665" s="163"/>
      <c r="WSM665" s="163"/>
      <c r="WSN665" s="163"/>
      <c r="WSO665" s="163"/>
      <c r="WSP665" s="163"/>
      <c r="WSQ665" s="163"/>
      <c r="WSR665" s="163"/>
      <c r="WSS665" s="163"/>
      <c r="WST665" s="163"/>
      <c r="WSU665" s="163"/>
      <c r="WSV665" s="163"/>
      <c r="WSW665" s="163"/>
      <c r="WSX665" s="163"/>
      <c r="WSY665" s="163"/>
      <c r="WSZ665" s="163"/>
      <c r="WTA665" s="163"/>
      <c r="WTB665" s="163"/>
      <c r="WTC665" s="163"/>
      <c r="WTD665" s="163"/>
      <c r="WTE665" s="163"/>
      <c r="WTF665" s="163"/>
      <c r="WTG665" s="163"/>
      <c r="WTH665" s="163"/>
      <c r="WTI665" s="163"/>
      <c r="WTJ665" s="163"/>
      <c r="WTK665" s="163"/>
      <c r="WTL665" s="163"/>
      <c r="WTM665" s="163"/>
      <c r="WTN665" s="163"/>
      <c r="WTO665" s="163"/>
      <c r="WTP665" s="163"/>
      <c r="WTQ665" s="163"/>
      <c r="WTR665" s="163"/>
      <c r="WTS665" s="163"/>
      <c r="WTT665" s="163"/>
      <c r="WTU665" s="163"/>
      <c r="WTV665" s="163"/>
      <c r="WTW665" s="163"/>
      <c r="WTX665" s="163"/>
      <c r="WTY665" s="163"/>
      <c r="WTZ665" s="163"/>
      <c r="WUA665" s="163"/>
      <c r="WUB665" s="163"/>
      <c r="WUC665" s="163"/>
      <c r="WUD665" s="163"/>
      <c r="WUE665" s="163"/>
      <c r="WUF665" s="163"/>
      <c r="WUG665" s="163"/>
      <c r="WUH665" s="163"/>
      <c r="WUI665" s="163"/>
      <c r="WUJ665" s="163"/>
      <c r="WUK665" s="163"/>
      <c r="WUL665" s="163"/>
      <c r="WUM665" s="163"/>
      <c r="WUN665" s="163"/>
      <c r="WUO665" s="163"/>
      <c r="WUP665" s="163"/>
      <c r="WUQ665" s="163"/>
      <c r="WUR665" s="163"/>
      <c r="WUS665" s="163"/>
      <c r="WUT665" s="163"/>
      <c r="WUU665" s="163"/>
      <c r="WUV665" s="163"/>
      <c r="WUW665" s="163"/>
      <c r="WUX665" s="163"/>
      <c r="WUY665" s="163"/>
      <c r="WUZ665" s="163"/>
      <c r="WVA665" s="163"/>
      <c r="WVB665" s="163"/>
      <c r="WVC665" s="163"/>
      <c r="WVD665" s="163"/>
      <c r="WVE665" s="163"/>
      <c r="WVF665" s="163"/>
      <c r="WVG665" s="163"/>
      <c r="WVH665" s="163"/>
      <c r="WVI665" s="163"/>
      <c r="WVJ665" s="163"/>
      <c r="WVK665" s="163"/>
      <c r="WVL665" s="163"/>
      <c r="WVM665" s="163"/>
      <c r="WVN665" s="163"/>
      <c r="WVO665" s="163"/>
      <c r="WVP665" s="163"/>
      <c r="WVQ665" s="163"/>
      <c r="WVR665" s="163"/>
      <c r="WVS665" s="163"/>
      <c r="WVT665" s="163"/>
      <c r="WVU665" s="163"/>
      <c r="WVV665" s="163"/>
      <c r="WVW665" s="163"/>
      <c r="WVX665" s="163"/>
      <c r="WVY665" s="163"/>
      <c r="WVZ665" s="163"/>
      <c r="WWA665" s="163"/>
      <c r="WWB665" s="163"/>
      <c r="WWC665" s="163"/>
      <c r="WWD665" s="163"/>
      <c r="WWE665" s="163"/>
      <c r="WWF665" s="163"/>
      <c r="WWG665" s="163"/>
      <c r="WWH665" s="163"/>
      <c r="WWI665" s="163"/>
      <c r="WWJ665" s="163"/>
      <c r="WWK665" s="163"/>
      <c r="WWL665" s="163"/>
      <c r="WWM665" s="163"/>
      <c r="WWN665" s="163"/>
      <c r="WWO665" s="163"/>
      <c r="WWP665" s="163"/>
      <c r="WWQ665" s="163"/>
      <c r="WWR665" s="163"/>
      <c r="WWS665" s="163"/>
      <c r="WWT665" s="163"/>
      <c r="WWU665" s="163"/>
      <c r="WWV665" s="163"/>
      <c r="WWW665" s="163"/>
      <c r="WWX665" s="163"/>
      <c r="WWY665" s="163"/>
      <c r="WWZ665" s="163"/>
      <c r="WXA665" s="163"/>
      <c r="WXB665" s="163"/>
      <c r="WXC665" s="163"/>
      <c r="WXD665" s="163"/>
      <c r="WXE665" s="163"/>
      <c r="WXF665" s="163"/>
      <c r="WXG665" s="163"/>
      <c r="WXH665" s="163"/>
      <c r="WXI665" s="163"/>
      <c r="WXJ665" s="163"/>
      <c r="WXK665" s="163"/>
      <c r="WXL665" s="163"/>
      <c r="WXM665" s="163"/>
      <c r="WXN665" s="163"/>
      <c r="WXO665" s="163"/>
      <c r="WXP665" s="163"/>
      <c r="WXQ665" s="163"/>
      <c r="WXR665" s="163"/>
      <c r="WXS665" s="163"/>
      <c r="WXT665" s="163"/>
      <c r="WXU665" s="163"/>
      <c r="WXV665" s="163"/>
      <c r="WXW665" s="163"/>
      <c r="WXX665" s="163"/>
      <c r="WXY665" s="163"/>
      <c r="WXZ665" s="163"/>
      <c r="WYA665" s="163"/>
      <c r="WYB665" s="163"/>
      <c r="WYC665" s="163"/>
      <c r="WYD665" s="163"/>
      <c r="WYE665" s="163"/>
      <c r="WYF665" s="163"/>
      <c r="WYG665" s="163"/>
      <c r="WYH665" s="163"/>
      <c r="WYI665" s="163"/>
      <c r="WYJ665" s="163"/>
      <c r="WYK665" s="163"/>
      <c r="WYL665" s="163"/>
      <c r="WYM665" s="163"/>
      <c r="WYN665" s="163"/>
      <c r="WYO665" s="163"/>
      <c r="WYP665" s="163"/>
      <c r="WYQ665" s="163"/>
      <c r="WYR665" s="163"/>
      <c r="WYS665" s="163"/>
      <c r="WYT665" s="163"/>
      <c r="WYU665" s="163"/>
      <c r="WYV665" s="163"/>
      <c r="WYW665" s="163"/>
      <c r="WYX665" s="163"/>
      <c r="WYY665" s="163"/>
      <c r="WYZ665" s="163"/>
      <c r="WZA665" s="163"/>
      <c r="WZB665" s="163"/>
      <c r="WZC665" s="163"/>
      <c r="WZD665" s="163"/>
      <c r="WZE665" s="163"/>
      <c r="WZF665" s="163"/>
      <c r="WZG665" s="163"/>
      <c r="WZH665" s="163"/>
      <c r="WZI665" s="163"/>
      <c r="WZJ665" s="163"/>
      <c r="WZK665" s="163"/>
      <c r="WZL665" s="163"/>
      <c r="WZM665" s="163"/>
      <c r="WZN665" s="163"/>
      <c r="WZO665" s="163"/>
      <c r="WZP665" s="163"/>
      <c r="WZQ665" s="163"/>
      <c r="WZR665" s="163"/>
      <c r="WZS665" s="163"/>
      <c r="WZT665" s="163"/>
      <c r="WZU665" s="163"/>
      <c r="WZV665" s="163"/>
      <c r="WZW665" s="163"/>
      <c r="WZX665" s="163"/>
      <c r="WZY665" s="163"/>
      <c r="WZZ665" s="163"/>
      <c r="XAA665" s="163"/>
      <c r="XAB665" s="163"/>
      <c r="XAC665" s="163"/>
      <c r="XAD665" s="163"/>
      <c r="XAE665" s="163"/>
      <c r="XAF665" s="163"/>
      <c r="XAG665" s="163"/>
      <c r="XAH665" s="163"/>
      <c r="XAI665" s="163"/>
      <c r="XAJ665" s="163"/>
      <c r="XAK665" s="163"/>
      <c r="XAL665" s="163"/>
      <c r="XAM665" s="163"/>
      <c r="XAN665" s="163"/>
      <c r="XAO665" s="163"/>
      <c r="XAP665" s="163"/>
      <c r="XAQ665" s="163"/>
      <c r="XAR665" s="163"/>
      <c r="XAS665" s="163"/>
      <c r="XAT665" s="163"/>
      <c r="XAU665" s="163"/>
      <c r="XAV665" s="163"/>
      <c r="XAW665" s="163"/>
      <c r="XAX665" s="163"/>
      <c r="XAY665" s="163"/>
      <c r="XAZ665" s="163"/>
      <c r="XBA665" s="163"/>
      <c r="XBB665" s="163"/>
      <c r="XBC665" s="163"/>
      <c r="XBD665" s="163"/>
      <c r="XBE665" s="163"/>
      <c r="XBF665" s="163"/>
      <c r="XBG665" s="163"/>
      <c r="XBH665" s="163"/>
      <c r="XBI665" s="163"/>
      <c r="XBJ665" s="163"/>
      <c r="XBK665" s="163"/>
      <c r="XBL665" s="163"/>
      <c r="XBM665" s="163"/>
      <c r="XBN665" s="163"/>
      <c r="XBO665" s="163"/>
      <c r="XBP665" s="163"/>
      <c r="XBQ665" s="163"/>
      <c r="XBR665" s="163"/>
      <c r="XBS665" s="163"/>
      <c r="XBT665" s="163"/>
      <c r="XBU665" s="163"/>
      <c r="XBV665" s="163"/>
      <c r="XBW665" s="163"/>
      <c r="XBX665" s="163"/>
      <c r="XBY665" s="163"/>
      <c r="XBZ665" s="163"/>
      <c r="XCA665" s="163"/>
      <c r="XCB665" s="163"/>
      <c r="XCC665" s="163"/>
      <c r="XCD665" s="163"/>
      <c r="XCE665" s="163"/>
      <c r="XCF665" s="163"/>
      <c r="XCG665" s="163"/>
      <c r="XCH665" s="163"/>
      <c r="XCI665" s="163"/>
      <c r="XCJ665" s="163"/>
      <c r="XCK665" s="163"/>
      <c r="XCL665" s="163"/>
      <c r="XCM665" s="163"/>
      <c r="XCN665" s="163"/>
      <c r="XCO665" s="163"/>
      <c r="XCP665" s="163"/>
      <c r="XCQ665" s="163"/>
      <c r="XCR665" s="163"/>
      <c r="XCS665" s="163"/>
      <c r="XCT665" s="163"/>
      <c r="XCU665" s="163"/>
      <c r="XCV665" s="163"/>
      <c r="XCW665" s="163"/>
      <c r="XCX665" s="163"/>
      <c r="XCY665" s="163"/>
      <c r="XCZ665" s="163"/>
      <c r="XDA665" s="163"/>
      <c r="XDB665" s="163"/>
      <c r="XDC665" s="163"/>
      <c r="XDD665" s="163"/>
      <c r="XDE665" s="163"/>
      <c r="XDF665" s="163"/>
      <c r="XDG665" s="163"/>
      <c r="XDH665" s="163"/>
      <c r="XDI665" s="163"/>
      <c r="XDJ665" s="163"/>
      <c r="XDK665" s="163"/>
      <c r="XDL665" s="163"/>
      <c r="XDM665" s="163"/>
      <c r="XDN665" s="163"/>
      <c r="XDO665" s="163"/>
      <c r="XDP665" s="163"/>
      <c r="XDQ665" s="163"/>
      <c r="XDR665" s="163"/>
      <c r="XDS665" s="163"/>
      <c r="XDT665" s="163"/>
      <c r="XDU665" s="163"/>
      <c r="XDV665" s="163"/>
      <c r="XDW665" s="163"/>
      <c r="XDX665" s="163"/>
      <c r="XDY665" s="163"/>
      <c r="XDZ665" s="163"/>
      <c r="XEA665" s="163"/>
      <c r="XEB665" s="163"/>
      <c r="XEC665" s="163"/>
      <c r="XED665" s="163"/>
      <c r="XEE665" s="163"/>
      <c r="XEF665" s="163"/>
      <c r="XEG665" s="163"/>
      <c r="XEH665" s="163"/>
      <c r="XEI665" s="163"/>
      <c r="XEJ665" s="163"/>
      <c r="XEK665" s="163"/>
      <c r="XEL665" s="163"/>
      <c r="XEM665" s="163"/>
      <c r="XEN665" s="163"/>
      <c r="XEO665" s="163"/>
      <c r="XEP665" s="163"/>
      <c r="XEQ665" s="163"/>
      <c r="XER665" s="163"/>
      <c r="XES665" s="163"/>
      <c r="XET665" s="163"/>
      <c r="XEU665" s="163"/>
      <c r="XEV665" s="163"/>
      <c r="XEW665" s="163"/>
      <c r="XEX665" s="163"/>
      <c r="XEY665" s="163"/>
      <c r="XEZ665" s="163"/>
      <c r="XFA665" s="163"/>
      <c r="XFB665" s="163"/>
      <c r="XFC665" s="163"/>
    </row>
    <row r="666" spans="1:16383" s="156" customFormat="1" ht="11.25" x14ac:dyDescent="0.2">
      <c r="A666" s="172">
        <v>775</v>
      </c>
      <c r="B666" s="175">
        <v>54</v>
      </c>
      <c r="C666" s="181" t="s">
        <v>2797</v>
      </c>
      <c r="D666" s="238">
        <v>42578</v>
      </c>
      <c r="E666" s="175">
        <v>2016</v>
      </c>
      <c r="F666" s="175">
        <v>1</v>
      </c>
      <c r="G666" s="173" t="s">
        <v>1236</v>
      </c>
      <c r="H666" s="173" t="s">
        <v>1232</v>
      </c>
      <c r="I666" s="173"/>
      <c r="J666" s="175">
        <v>7</v>
      </c>
      <c r="K666" s="173" t="s">
        <v>1490</v>
      </c>
      <c r="L666" s="173"/>
      <c r="M666" s="175">
        <v>3</v>
      </c>
      <c r="N666" s="175">
        <v>37</v>
      </c>
      <c r="O666" s="173" t="s">
        <v>1225</v>
      </c>
      <c r="P666" s="173" t="s">
        <v>561</v>
      </c>
      <c r="Q666" s="173" t="s">
        <v>627</v>
      </c>
      <c r="R666" s="173" t="s">
        <v>2798</v>
      </c>
      <c r="S666" s="215" t="s">
        <v>627</v>
      </c>
      <c r="T666" s="185" t="s">
        <v>627</v>
      </c>
      <c r="U666" s="239" t="s">
        <v>626</v>
      </c>
      <c r="V666" s="193">
        <v>23.076599999999999</v>
      </c>
      <c r="W666" s="193">
        <v>97.403300000000002</v>
      </c>
      <c r="X666" s="175">
        <v>2</v>
      </c>
      <c r="Y666" s="173" t="s">
        <v>1314</v>
      </c>
      <c r="Z666" s="173" t="s">
        <v>2799</v>
      </c>
      <c r="AA666" s="179" t="s">
        <v>2746</v>
      </c>
      <c r="AB666" s="173"/>
      <c r="AC666" s="175">
        <v>1</v>
      </c>
      <c r="AD666" s="178"/>
    </row>
    <row r="667" spans="1:16383" s="156" customFormat="1" ht="11.25" x14ac:dyDescent="0.2">
      <c r="A667" s="172">
        <v>775</v>
      </c>
      <c r="B667" s="175">
        <v>56</v>
      </c>
      <c r="C667" s="181" t="s">
        <v>2788</v>
      </c>
      <c r="D667" s="238">
        <v>42578</v>
      </c>
      <c r="E667" s="175">
        <v>2016</v>
      </c>
      <c r="F667" s="175">
        <v>1</v>
      </c>
      <c r="G667" s="173" t="s">
        <v>1324</v>
      </c>
      <c r="H667" s="173" t="s">
        <v>1232</v>
      </c>
      <c r="I667" s="173"/>
      <c r="J667" s="175">
        <v>7</v>
      </c>
      <c r="K667" s="173" t="s">
        <v>1490</v>
      </c>
      <c r="L667" s="173"/>
      <c r="M667" s="175">
        <v>3</v>
      </c>
      <c r="N667" s="175">
        <v>37</v>
      </c>
      <c r="O667" s="173" t="s">
        <v>1225</v>
      </c>
      <c r="P667" s="173" t="s">
        <v>561</v>
      </c>
      <c r="Q667" s="173" t="s">
        <v>1410</v>
      </c>
      <c r="R667" s="173"/>
      <c r="S667" s="215" t="s">
        <v>1408</v>
      </c>
      <c r="T667" s="179" t="s">
        <v>1411</v>
      </c>
      <c r="U667" s="239" t="s">
        <v>617</v>
      </c>
      <c r="V667" s="193">
        <v>23.833400000000001</v>
      </c>
      <c r="W667" s="193">
        <v>97.6798</v>
      </c>
      <c r="X667" s="175">
        <v>2</v>
      </c>
      <c r="Y667" s="173" t="s">
        <v>1314</v>
      </c>
      <c r="Z667" s="173" t="s">
        <v>2789</v>
      </c>
      <c r="AA667" s="179" t="s">
        <v>2746</v>
      </c>
      <c r="AB667" s="173"/>
      <c r="AC667" s="175">
        <v>1</v>
      </c>
      <c r="AD667" s="178"/>
    </row>
    <row r="668" spans="1:16383" s="156" customFormat="1" ht="11.25" x14ac:dyDescent="0.2">
      <c r="A668" s="172">
        <v>775</v>
      </c>
      <c r="B668" s="175">
        <v>57</v>
      </c>
      <c r="C668" s="181" t="s">
        <v>1364</v>
      </c>
      <c r="D668" s="238">
        <v>42581</v>
      </c>
      <c r="E668" s="175">
        <v>2016</v>
      </c>
      <c r="F668" s="175">
        <v>1</v>
      </c>
      <c r="G668" s="173" t="s">
        <v>1280</v>
      </c>
      <c r="H668" s="173" t="s">
        <v>1281</v>
      </c>
      <c r="I668" s="173"/>
      <c r="J668" s="175">
        <v>6</v>
      </c>
      <c r="K668" s="173"/>
      <c r="L668" s="173"/>
      <c r="M668" s="175">
        <v>0</v>
      </c>
      <c r="N668" s="175">
        <v>60</v>
      </c>
      <c r="O668" s="173" t="s">
        <v>1225</v>
      </c>
      <c r="P668" s="173" t="s">
        <v>561</v>
      </c>
      <c r="Q668" s="173" t="s">
        <v>607</v>
      </c>
      <c r="R668" s="173" t="s">
        <v>607</v>
      </c>
      <c r="S668" s="215" t="s">
        <v>607</v>
      </c>
      <c r="T668" s="201" t="s">
        <v>607</v>
      </c>
      <c r="U668" s="239" t="s">
        <v>608</v>
      </c>
      <c r="V668" s="193">
        <v>22.9359</v>
      </c>
      <c r="W668" s="193">
        <v>97.749799999999993</v>
      </c>
      <c r="X668" s="175">
        <v>1</v>
      </c>
      <c r="Y668" s="173" t="s">
        <v>1314</v>
      </c>
      <c r="Z668" s="173" t="s">
        <v>1365</v>
      </c>
      <c r="AA668" s="202" t="s">
        <v>1523</v>
      </c>
      <c r="AB668" s="173"/>
      <c r="AC668" s="175">
        <v>0</v>
      </c>
      <c r="AD668" s="178"/>
      <c r="AW668" s="163"/>
      <c r="AX668" s="163"/>
      <c r="AY668" s="163"/>
      <c r="AZ668" s="163"/>
      <c r="BA668" s="163"/>
      <c r="BB668" s="163"/>
      <c r="BC668" s="163"/>
      <c r="BD668" s="163"/>
      <c r="BE668" s="163"/>
      <c r="BF668" s="163"/>
      <c r="BG668" s="163"/>
      <c r="BH668" s="163"/>
      <c r="BI668" s="163"/>
      <c r="BJ668" s="163"/>
      <c r="BK668" s="163"/>
      <c r="BL668" s="163"/>
      <c r="BM668" s="163"/>
      <c r="BN668" s="163"/>
      <c r="BO668" s="163"/>
      <c r="BP668" s="163"/>
      <c r="BQ668" s="163"/>
      <c r="BR668" s="163"/>
      <c r="BS668" s="163"/>
      <c r="BT668" s="163"/>
      <c r="BU668" s="163"/>
      <c r="BV668" s="163"/>
      <c r="BW668" s="163"/>
      <c r="BX668" s="163"/>
      <c r="BY668" s="163"/>
      <c r="BZ668" s="163"/>
      <c r="CA668" s="163"/>
      <c r="CB668" s="163"/>
      <c r="CC668" s="163"/>
      <c r="CD668" s="163"/>
      <c r="CE668" s="163"/>
      <c r="CF668" s="163"/>
      <c r="CG668" s="163"/>
      <c r="CH668" s="163"/>
      <c r="CI668" s="163"/>
      <c r="CJ668" s="163"/>
      <c r="CK668" s="163"/>
      <c r="CL668" s="163"/>
      <c r="CM668" s="163"/>
      <c r="CN668" s="163"/>
      <c r="CO668" s="163"/>
      <c r="CP668" s="163"/>
      <c r="CQ668" s="163"/>
      <c r="CR668" s="163"/>
      <c r="CS668" s="163"/>
      <c r="CT668" s="163"/>
      <c r="CU668" s="163"/>
      <c r="CV668" s="163"/>
      <c r="CW668" s="163"/>
      <c r="CX668" s="163"/>
      <c r="CY668" s="163"/>
      <c r="CZ668" s="163"/>
      <c r="DA668" s="163"/>
      <c r="DB668" s="163"/>
      <c r="DC668" s="163"/>
      <c r="DD668" s="163"/>
      <c r="DE668" s="163"/>
      <c r="DF668" s="163"/>
      <c r="DG668" s="163"/>
      <c r="DH668" s="163"/>
      <c r="DI668" s="163"/>
      <c r="DJ668" s="163"/>
      <c r="DK668" s="163"/>
      <c r="DL668" s="163"/>
      <c r="DM668" s="163"/>
      <c r="DN668" s="163"/>
      <c r="DO668" s="163"/>
      <c r="DP668" s="163"/>
      <c r="DQ668" s="163"/>
      <c r="DR668" s="163"/>
      <c r="DS668" s="163"/>
      <c r="DT668" s="163"/>
      <c r="DU668" s="163"/>
      <c r="DV668" s="163"/>
      <c r="DW668" s="163"/>
      <c r="DX668" s="163"/>
      <c r="DY668" s="163"/>
      <c r="DZ668" s="163"/>
      <c r="EA668" s="163"/>
      <c r="EB668" s="163"/>
      <c r="EC668" s="163"/>
      <c r="ED668" s="163"/>
      <c r="EE668" s="163"/>
      <c r="EF668" s="163"/>
      <c r="EG668" s="163"/>
      <c r="EH668" s="163"/>
      <c r="EI668" s="163"/>
      <c r="EJ668" s="163"/>
      <c r="EK668" s="163"/>
      <c r="EL668" s="163"/>
      <c r="EM668" s="163"/>
      <c r="EN668" s="163"/>
      <c r="EO668" s="163"/>
      <c r="EP668" s="163"/>
      <c r="EQ668" s="163"/>
      <c r="ER668" s="163"/>
      <c r="ES668" s="163"/>
      <c r="ET668" s="163"/>
      <c r="EU668" s="163"/>
      <c r="EV668" s="163"/>
      <c r="EW668" s="163"/>
      <c r="EX668" s="163"/>
      <c r="EY668" s="163"/>
      <c r="EZ668" s="163"/>
      <c r="FA668" s="163"/>
      <c r="FB668" s="163"/>
      <c r="FC668" s="163"/>
      <c r="FD668" s="163"/>
      <c r="FE668" s="163"/>
      <c r="FF668" s="163"/>
      <c r="FG668" s="163"/>
      <c r="FH668" s="163"/>
      <c r="FI668" s="163"/>
      <c r="FJ668" s="163"/>
      <c r="FK668" s="163"/>
      <c r="FL668" s="163"/>
      <c r="FM668" s="163"/>
      <c r="FN668" s="163"/>
      <c r="FO668" s="163"/>
      <c r="FP668" s="163"/>
      <c r="FQ668" s="163"/>
      <c r="FR668" s="163"/>
      <c r="FS668" s="163"/>
      <c r="FT668" s="163"/>
      <c r="FU668" s="163"/>
      <c r="FV668" s="163"/>
      <c r="FW668" s="163"/>
      <c r="FX668" s="163"/>
      <c r="FY668" s="163"/>
      <c r="FZ668" s="163"/>
      <c r="GA668" s="163"/>
      <c r="GB668" s="163"/>
      <c r="GC668" s="163"/>
      <c r="GD668" s="163"/>
      <c r="GE668" s="163"/>
      <c r="GF668" s="163"/>
      <c r="GG668" s="163"/>
      <c r="GH668" s="163"/>
      <c r="GI668" s="163"/>
      <c r="GJ668" s="163"/>
      <c r="GK668" s="163"/>
      <c r="GL668" s="163"/>
      <c r="GM668" s="163"/>
      <c r="GN668" s="163"/>
      <c r="GO668" s="163"/>
      <c r="GP668" s="163"/>
      <c r="GQ668" s="163"/>
      <c r="GR668" s="163"/>
      <c r="GS668" s="163"/>
      <c r="GT668" s="163"/>
      <c r="GU668" s="163"/>
      <c r="GV668" s="163"/>
      <c r="GW668" s="163"/>
      <c r="GX668" s="163"/>
      <c r="GY668" s="163"/>
      <c r="GZ668" s="163"/>
      <c r="HA668" s="163"/>
      <c r="HB668" s="163"/>
      <c r="HC668" s="163"/>
      <c r="HD668" s="163"/>
      <c r="HE668" s="163"/>
      <c r="HF668" s="163"/>
      <c r="HG668" s="163"/>
      <c r="HH668" s="163"/>
      <c r="HI668" s="163"/>
      <c r="HJ668" s="163"/>
      <c r="HK668" s="163"/>
      <c r="HL668" s="163"/>
      <c r="HM668" s="163"/>
      <c r="HN668" s="163"/>
      <c r="HO668" s="163"/>
      <c r="HP668" s="163"/>
      <c r="HQ668" s="163"/>
      <c r="HR668" s="163"/>
      <c r="HS668" s="163"/>
      <c r="HT668" s="163"/>
      <c r="HU668" s="163"/>
      <c r="HV668" s="163"/>
      <c r="HW668" s="163"/>
      <c r="HX668" s="163"/>
      <c r="HY668" s="163"/>
      <c r="HZ668" s="163"/>
      <c r="IA668" s="163"/>
      <c r="IB668" s="163"/>
      <c r="IC668" s="163"/>
      <c r="ID668" s="163"/>
      <c r="IE668" s="163"/>
      <c r="IF668" s="163"/>
      <c r="IG668" s="163"/>
      <c r="IH668" s="163"/>
      <c r="II668" s="163"/>
      <c r="IJ668" s="163"/>
      <c r="IK668" s="163"/>
      <c r="IL668" s="163"/>
      <c r="IM668" s="163"/>
      <c r="IN668" s="163"/>
      <c r="IO668" s="163"/>
      <c r="IP668" s="163"/>
      <c r="IQ668" s="163"/>
      <c r="IR668" s="163"/>
      <c r="IS668" s="163"/>
      <c r="IT668" s="163"/>
      <c r="IU668" s="163"/>
      <c r="IV668" s="163"/>
      <c r="IW668" s="163"/>
      <c r="IX668" s="163"/>
      <c r="IY668" s="163"/>
      <c r="IZ668" s="163"/>
      <c r="JA668" s="163"/>
      <c r="JB668" s="163"/>
      <c r="JC668" s="163"/>
      <c r="JD668" s="163"/>
      <c r="JE668" s="163"/>
      <c r="JF668" s="163"/>
      <c r="JG668" s="163"/>
      <c r="JH668" s="163"/>
      <c r="JI668" s="163"/>
      <c r="JJ668" s="163"/>
      <c r="JK668" s="163"/>
      <c r="JL668" s="163"/>
      <c r="JM668" s="163"/>
      <c r="JN668" s="163"/>
      <c r="JO668" s="163"/>
      <c r="JP668" s="163"/>
      <c r="JQ668" s="163"/>
      <c r="JR668" s="163"/>
      <c r="JS668" s="163"/>
      <c r="JT668" s="163"/>
      <c r="JU668" s="163"/>
      <c r="JV668" s="163"/>
      <c r="JW668" s="163"/>
      <c r="JX668" s="163"/>
      <c r="JY668" s="163"/>
      <c r="JZ668" s="163"/>
      <c r="KA668" s="163"/>
      <c r="KB668" s="163"/>
      <c r="KC668" s="163"/>
      <c r="KD668" s="163"/>
      <c r="KE668" s="163"/>
      <c r="KF668" s="163"/>
      <c r="KG668" s="163"/>
      <c r="KH668" s="163"/>
      <c r="KI668" s="163"/>
      <c r="KJ668" s="163"/>
      <c r="KK668" s="163"/>
      <c r="KL668" s="163"/>
      <c r="KM668" s="163"/>
      <c r="KN668" s="163"/>
      <c r="KO668" s="163"/>
      <c r="KP668" s="163"/>
      <c r="KQ668" s="163"/>
      <c r="KR668" s="163"/>
      <c r="KS668" s="163"/>
      <c r="KT668" s="163"/>
      <c r="KU668" s="163"/>
      <c r="KV668" s="163"/>
      <c r="KW668" s="163"/>
      <c r="KX668" s="163"/>
      <c r="KY668" s="163"/>
      <c r="KZ668" s="163"/>
      <c r="LA668" s="163"/>
      <c r="LB668" s="163"/>
      <c r="LC668" s="163"/>
      <c r="LD668" s="163"/>
      <c r="LE668" s="163"/>
      <c r="LF668" s="163"/>
      <c r="LG668" s="163"/>
      <c r="LH668" s="163"/>
      <c r="LI668" s="163"/>
      <c r="LJ668" s="163"/>
      <c r="LK668" s="163"/>
      <c r="LL668" s="163"/>
      <c r="LM668" s="163"/>
      <c r="LN668" s="163"/>
      <c r="LO668" s="163"/>
      <c r="LP668" s="163"/>
      <c r="LQ668" s="163"/>
      <c r="LR668" s="163"/>
      <c r="LS668" s="163"/>
      <c r="LT668" s="163"/>
      <c r="LU668" s="163"/>
      <c r="LV668" s="163"/>
      <c r="LW668" s="163"/>
      <c r="LX668" s="163"/>
      <c r="LY668" s="163"/>
      <c r="LZ668" s="163"/>
      <c r="MA668" s="163"/>
      <c r="MB668" s="163"/>
      <c r="MC668" s="163"/>
      <c r="MD668" s="163"/>
      <c r="ME668" s="163"/>
      <c r="MF668" s="163"/>
      <c r="MG668" s="163"/>
      <c r="MH668" s="163"/>
      <c r="MI668" s="163"/>
      <c r="MJ668" s="163"/>
      <c r="MK668" s="163"/>
      <c r="ML668" s="163"/>
      <c r="MM668" s="163"/>
      <c r="MN668" s="163"/>
      <c r="MO668" s="163"/>
      <c r="MP668" s="163"/>
      <c r="MQ668" s="163"/>
      <c r="MR668" s="163"/>
      <c r="MS668" s="163"/>
      <c r="MT668" s="163"/>
      <c r="MU668" s="163"/>
      <c r="MV668" s="163"/>
      <c r="MW668" s="163"/>
      <c r="MX668" s="163"/>
      <c r="MY668" s="163"/>
      <c r="MZ668" s="163"/>
      <c r="NA668" s="163"/>
      <c r="NB668" s="163"/>
      <c r="NC668" s="163"/>
      <c r="ND668" s="163"/>
      <c r="NE668" s="163"/>
      <c r="NF668" s="163"/>
      <c r="NG668" s="163"/>
      <c r="NH668" s="163"/>
      <c r="NI668" s="163"/>
      <c r="NJ668" s="163"/>
      <c r="NK668" s="163"/>
      <c r="NL668" s="163"/>
      <c r="NM668" s="163"/>
      <c r="NN668" s="163"/>
      <c r="NO668" s="163"/>
      <c r="NP668" s="163"/>
      <c r="NQ668" s="163"/>
      <c r="NR668" s="163"/>
      <c r="NS668" s="163"/>
      <c r="NT668" s="163"/>
      <c r="NU668" s="163"/>
      <c r="NV668" s="163"/>
      <c r="NW668" s="163"/>
      <c r="NX668" s="163"/>
      <c r="NY668" s="163"/>
      <c r="NZ668" s="163"/>
      <c r="OA668" s="163"/>
      <c r="OB668" s="163"/>
      <c r="OC668" s="163"/>
      <c r="OD668" s="163"/>
      <c r="OE668" s="163"/>
      <c r="OF668" s="163"/>
      <c r="OG668" s="163"/>
      <c r="OH668" s="163"/>
      <c r="OI668" s="163"/>
      <c r="OJ668" s="163"/>
      <c r="OK668" s="163"/>
      <c r="OL668" s="163"/>
      <c r="OM668" s="163"/>
      <c r="ON668" s="163"/>
      <c r="OO668" s="163"/>
      <c r="OP668" s="163"/>
      <c r="OQ668" s="163"/>
      <c r="OR668" s="163"/>
      <c r="OS668" s="163"/>
      <c r="OT668" s="163"/>
      <c r="OU668" s="163"/>
      <c r="OV668" s="163"/>
      <c r="OW668" s="163"/>
      <c r="OX668" s="163"/>
      <c r="OY668" s="163"/>
      <c r="OZ668" s="163"/>
      <c r="PA668" s="163"/>
      <c r="PB668" s="163"/>
      <c r="PC668" s="163"/>
      <c r="PD668" s="163"/>
      <c r="PE668" s="163"/>
      <c r="PF668" s="163"/>
      <c r="PG668" s="163"/>
      <c r="PH668" s="163"/>
      <c r="PI668" s="163"/>
      <c r="PJ668" s="163"/>
      <c r="PK668" s="163"/>
      <c r="PL668" s="163"/>
      <c r="PM668" s="163"/>
      <c r="PN668" s="163"/>
      <c r="PO668" s="163"/>
      <c r="PP668" s="163"/>
      <c r="PQ668" s="163"/>
      <c r="PR668" s="163"/>
      <c r="PS668" s="163"/>
      <c r="PT668" s="163"/>
      <c r="PU668" s="163"/>
      <c r="PV668" s="163"/>
      <c r="PW668" s="163"/>
      <c r="PX668" s="163"/>
      <c r="PY668" s="163"/>
      <c r="PZ668" s="163"/>
      <c r="QA668" s="163"/>
      <c r="QB668" s="163"/>
      <c r="QC668" s="163"/>
      <c r="QD668" s="163"/>
      <c r="QE668" s="163"/>
      <c r="QF668" s="163"/>
      <c r="QG668" s="163"/>
      <c r="QH668" s="163"/>
      <c r="QI668" s="163"/>
      <c r="QJ668" s="163"/>
      <c r="QK668" s="163"/>
      <c r="QL668" s="163"/>
      <c r="QM668" s="163"/>
      <c r="QN668" s="163"/>
      <c r="QO668" s="163"/>
      <c r="QP668" s="163"/>
      <c r="QQ668" s="163"/>
      <c r="QR668" s="163"/>
      <c r="QS668" s="163"/>
      <c r="QT668" s="163"/>
      <c r="QU668" s="163"/>
      <c r="QV668" s="163"/>
      <c r="QW668" s="163"/>
      <c r="QX668" s="163"/>
      <c r="QY668" s="163"/>
      <c r="QZ668" s="163"/>
      <c r="RA668" s="163"/>
      <c r="RB668" s="163"/>
      <c r="RC668" s="163"/>
      <c r="RD668" s="163"/>
      <c r="RE668" s="163"/>
      <c r="RF668" s="163"/>
      <c r="RG668" s="163"/>
      <c r="RH668" s="163"/>
      <c r="RI668" s="163"/>
      <c r="RJ668" s="163"/>
      <c r="RK668" s="163"/>
      <c r="RL668" s="163"/>
      <c r="RM668" s="163"/>
      <c r="RN668" s="163"/>
      <c r="RO668" s="163"/>
      <c r="RP668" s="163"/>
      <c r="RQ668" s="163"/>
      <c r="RR668" s="163"/>
      <c r="RS668" s="163"/>
      <c r="RT668" s="163"/>
      <c r="RU668" s="163"/>
      <c r="RV668" s="163"/>
      <c r="RW668" s="163"/>
      <c r="RX668" s="163"/>
      <c r="RY668" s="163"/>
      <c r="RZ668" s="163"/>
      <c r="SA668" s="163"/>
      <c r="SB668" s="163"/>
      <c r="SC668" s="163"/>
      <c r="SD668" s="163"/>
      <c r="SE668" s="163"/>
      <c r="SF668" s="163"/>
      <c r="SG668" s="163"/>
      <c r="SH668" s="163"/>
      <c r="SI668" s="163"/>
      <c r="SJ668" s="163"/>
      <c r="SK668" s="163"/>
      <c r="SL668" s="163"/>
      <c r="SM668" s="163"/>
      <c r="SN668" s="163"/>
      <c r="SO668" s="163"/>
      <c r="SP668" s="163"/>
      <c r="SQ668" s="163"/>
      <c r="SR668" s="163"/>
      <c r="SS668" s="163"/>
      <c r="ST668" s="163"/>
      <c r="SU668" s="163"/>
      <c r="SV668" s="163"/>
      <c r="SW668" s="163"/>
      <c r="SX668" s="163"/>
      <c r="SY668" s="163"/>
      <c r="SZ668" s="163"/>
      <c r="TA668" s="163"/>
      <c r="TB668" s="163"/>
      <c r="TC668" s="163"/>
      <c r="TD668" s="163"/>
      <c r="TE668" s="163"/>
      <c r="TF668" s="163"/>
      <c r="TG668" s="163"/>
      <c r="TH668" s="163"/>
      <c r="TI668" s="163"/>
      <c r="TJ668" s="163"/>
      <c r="TK668" s="163"/>
      <c r="TL668" s="163"/>
      <c r="TM668" s="163"/>
      <c r="TN668" s="163"/>
      <c r="TO668" s="163"/>
      <c r="TP668" s="163"/>
      <c r="TQ668" s="163"/>
      <c r="TR668" s="163"/>
      <c r="TS668" s="163"/>
      <c r="TT668" s="163"/>
      <c r="TU668" s="163"/>
      <c r="TV668" s="163"/>
      <c r="TW668" s="163"/>
      <c r="TX668" s="163"/>
      <c r="TY668" s="163"/>
      <c r="TZ668" s="163"/>
      <c r="UA668" s="163"/>
      <c r="UB668" s="163"/>
      <c r="UC668" s="163"/>
      <c r="UD668" s="163"/>
      <c r="UE668" s="163"/>
      <c r="UF668" s="163"/>
      <c r="UG668" s="163"/>
      <c r="UH668" s="163"/>
      <c r="UI668" s="163"/>
      <c r="UJ668" s="163"/>
      <c r="UK668" s="163"/>
      <c r="UL668" s="163"/>
      <c r="UM668" s="163"/>
      <c r="UN668" s="163"/>
      <c r="UO668" s="163"/>
      <c r="UP668" s="163"/>
      <c r="UQ668" s="163"/>
      <c r="UR668" s="163"/>
      <c r="US668" s="163"/>
      <c r="UT668" s="163"/>
      <c r="UU668" s="163"/>
      <c r="UV668" s="163"/>
      <c r="UW668" s="163"/>
      <c r="UX668" s="163"/>
      <c r="UY668" s="163"/>
      <c r="UZ668" s="163"/>
      <c r="VA668" s="163"/>
      <c r="VB668" s="163"/>
      <c r="VC668" s="163"/>
      <c r="VD668" s="163"/>
      <c r="VE668" s="163"/>
      <c r="VF668" s="163"/>
      <c r="VG668" s="163"/>
      <c r="VH668" s="163"/>
      <c r="VI668" s="163"/>
      <c r="VJ668" s="163"/>
      <c r="VK668" s="163"/>
      <c r="VL668" s="163"/>
      <c r="VM668" s="163"/>
      <c r="VN668" s="163"/>
      <c r="VO668" s="163"/>
      <c r="VP668" s="163"/>
      <c r="VQ668" s="163"/>
      <c r="VR668" s="163"/>
      <c r="VS668" s="163"/>
      <c r="VT668" s="163"/>
      <c r="VU668" s="163"/>
      <c r="VV668" s="163"/>
      <c r="VW668" s="163"/>
      <c r="VX668" s="163"/>
      <c r="VY668" s="163"/>
      <c r="VZ668" s="163"/>
      <c r="WA668" s="163"/>
      <c r="WB668" s="163"/>
      <c r="WC668" s="163"/>
      <c r="WD668" s="163"/>
      <c r="WE668" s="163"/>
      <c r="WF668" s="163"/>
      <c r="WG668" s="163"/>
      <c r="WH668" s="163"/>
      <c r="WI668" s="163"/>
      <c r="WJ668" s="163"/>
      <c r="WK668" s="163"/>
      <c r="WL668" s="163"/>
      <c r="WM668" s="163"/>
      <c r="WN668" s="163"/>
      <c r="WO668" s="163"/>
      <c r="WP668" s="163"/>
      <c r="WQ668" s="163"/>
      <c r="WR668" s="163"/>
      <c r="WS668" s="163"/>
      <c r="WT668" s="163"/>
      <c r="WU668" s="163"/>
      <c r="WV668" s="163"/>
      <c r="WW668" s="163"/>
      <c r="WX668" s="163"/>
      <c r="WY668" s="163"/>
      <c r="WZ668" s="163"/>
      <c r="XA668" s="163"/>
      <c r="XB668" s="163"/>
      <c r="XC668" s="163"/>
      <c r="XD668" s="163"/>
      <c r="XE668" s="163"/>
      <c r="XF668" s="163"/>
      <c r="XG668" s="163"/>
      <c r="XH668" s="163"/>
      <c r="XI668" s="163"/>
      <c r="XJ668" s="163"/>
      <c r="XK668" s="163"/>
      <c r="XL668" s="163"/>
      <c r="XM668" s="163"/>
      <c r="XN668" s="163"/>
      <c r="XO668" s="163"/>
      <c r="XP668" s="163"/>
      <c r="XQ668" s="163"/>
      <c r="XR668" s="163"/>
      <c r="XS668" s="163"/>
      <c r="XT668" s="163"/>
      <c r="XU668" s="163"/>
      <c r="XV668" s="163"/>
      <c r="XW668" s="163"/>
      <c r="XX668" s="163"/>
      <c r="XY668" s="163"/>
      <c r="XZ668" s="163"/>
      <c r="YA668" s="163"/>
      <c r="YB668" s="163"/>
      <c r="YC668" s="163"/>
      <c r="YD668" s="163"/>
      <c r="YE668" s="163"/>
      <c r="YF668" s="163"/>
      <c r="YG668" s="163"/>
      <c r="YH668" s="163"/>
      <c r="YI668" s="163"/>
      <c r="YJ668" s="163"/>
      <c r="YK668" s="163"/>
      <c r="YL668" s="163"/>
      <c r="YM668" s="163"/>
      <c r="YN668" s="163"/>
      <c r="YO668" s="163"/>
      <c r="YP668" s="163"/>
      <c r="YQ668" s="163"/>
      <c r="YR668" s="163"/>
      <c r="YS668" s="163"/>
      <c r="YT668" s="163"/>
      <c r="YU668" s="163"/>
      <c r="YV668" s="163"/>
      <c r="YW668" s="163"/>
      <c r="YX668" s="163"/>
      <c r="YY668" s="163"/>
      <c r="YZ668" s="163"/>
      <c r="ZA668" s="163"/>
      <c r="ZB668" s="163"/>
      <c r="ZC668" s="163"/>
      <c r="ZD668" s="163"/>
      <c r="ZE668" s="163"/>
      <c r="ZF668" s="163"/>
      <c r="ZG668" s="163"/>
      <c r="ZH668" s="163"/>
      <c r="ZI668" s="163"/>
      <c r="ZJ668" s="163"/>
      <c r="ZK668" s="163"/>
      <c r="ZL668" s="163"/>
      <c r="ZM668" s="163"/>
      <c r="ZN668" s="163"/>
      <c r="ZO668" s="163"/>
      <c r="ZP668" s="163"/>
      <c r="ZQ668" s="163"/>
      <c r="ZR668" s="163"/>
      <c r="ZS668" s="163"/>
      <c r="ZT668" s="163"/>
      <c r="ZU668" s="163"/>
      <c r="ZV668" s="163"/>
      <c r="ZW668" s="163"/>
      <c r="ZX668" s="163"/>
      <c r="ZY668" s="163"/>
      <c r="ZZ668" s="163"/>
      <c r="AAA668" s="163"/>
      <c r="AAB668" s="163"/>
      <c r="AAC668" s="163"/>
      <c r="AAD668" s="163"/>
      <c r="AAE668" s="163"/>
      <c r="AAF668" s="163"/>
      <c r="AAG668" s="163"/>
      <c r="AAH668" s="163"/>
      <c r="AAI668" s="163"/>
      <c r="AAJ668" s="163"/>
      <c r="AAK668" s="163"/>
      <c r="AAL668" s="163"/>
      <c r="AAM668" s="163"/>
      <c r="AAN668" s="163"/>
      <c r="AAO668" s="163"/>
      <c r="AAP668" s="163"/>
      <c r="AAQ668" s="163"/>
      <c r="AAR668" s="163"/>
      <c r="AAS668" s="163"/>
      <c r="AAT668" s="163"/>
      <c r="AAU668" s="163"/>
      <c r="AAV668" s="163"/>
      <c r="AAW668" s="163"/>
      <c r="AAX668" s="163"/>
      <c r="AAY668" s="163"/>
      <c r="AAZ668" s="163"/>
      <c r="ABA668" s="163"/>
      <c r="ABB668" s="163"/>
      <c r="ABC668" s="163"/>
      <c r="ABD668" s="163"/>
      <c r="ABE668" s="163"/>
      <c r="ABF668" s="163"/>
      <c r="ABG668" s="163"/>
      <c r="ABH668" s="163"/>
      <c r="ABI668" s="163"/>
      <c r="ABJ668" s="163"/>
      <c r="ABK668" s="163"/>
      <c r="ABL668" s="163"/>
      <c r="ABM668" s="163"/>
      <c r="ABN668" s="163"/>
      <c r="ABO668" s="163"/>
      <c r="ABP668" s="163"/>
      <c r="ABQ668" s="163"/>
      <c r="ABR668" s="163"/>
      <c r="ABS668" s="163"/>
      <c r="ABT668" s="163"/>
      <c r="ABU668" s="163"/>
      <c r="ABV668" s="163"/>
      <c r="ABW668" s="163"/>
      <c r="ABX668" s="163"/>
      <c r="ABY668" s="163"/>
      <c r="ABZ668" s="163"/>
      <c r="ACA668" s="163"/>
      <c r="ACB668" s="163"/>
      <c r="ACC668" s="163"/>
      <c r="ACD668" s="163"/>
      <c r="ACE668" s="163"/>
      <c r="ACF668" s="163"/>
      <c r="ACG668" s="163"/>
      <c r="ACH668" s="163"/>
      <c r="ACI668" s="163"/>
      <c r="ACJ668" s="163"/>
      <c r="ACK668" s="163"/>
      <c r="ACL668" s="163"/>
      <c r="ACM668" s="163"/>
      <c r="ACN668" s="163"/>
      <c r="ACO668" s="163"/>
      <c r="ACP668" s="163"/>
      <c r="ACQ668" s="163"/>
      <c r="ACR668" s="163"/>
      <c r="ACS668" s="163"/>
      <c r="ACT668" s="163"/>
      <c r="ACU668" s="163"/>
      <c r="ACV668" s="163"/>
      <c r="ACW668" s="163"/>
      <c r="ACX668" s="163"/>
      <c r="ACY668" s="163"/>
      <c r="ACZ668" s="163"/>
      <c r="ADA668" s="163"/>
      <c r="ADB668" s="163"/>
      <c r="ADC668" s="163"/>
      <c r="ADD668" s="163"/>
      <c r="ADE668" s="163"/>
      <c r="ADF668" s="163"/>
      <c r="ADG668" s="163"/>
      <c r="ADH668" s="163"/>
      <c r="ADI668" s="163"/>
      <c r="ADJ668" s="163"/>
      <c r="ADK668" s="163"/>
      <c r="ADL668" s="163"/>
      <c r="ADM668" s="163"/>
      <c r="ADN668" s="163"/>
      <c r="ADO668" s="163"/>
      <c r="ADP668" s="163"/>
      <c r="ADQ668" s="163"/>
      <c r="ADR668" s="163"/>
      <c r="ADS668" s="163"/>
      <c r="ADT668" s="163"/>
      <c r="ADU668" s="163"/>
      <c r="ADV668" s="163"/>
      <c r="ADW668" s="163"/>
      <c r="ADX668" s="163"/>
      <c r="ADY668" s="163"/>
      <c r="ADZ668" s="163"/>
      <c r="AEA668" s="163"/>
      <c r="AEB668" s="163"/>
      <c r="AEC668" s="163"/>
      <c r="AED668" s="163"/>
      <c r="AEE668" s="163"/>
      <c r="AEF668" s="163"/>
      <c r="AEG668" s="163"/>
      <c r="AEH668" s="163"/>
      <c r="AEI668" s="163"/>
      <c r="AEJ668" s="163"/>
      <c r="AEK668" s="163"/>
      <c r="AEL668" s="163"/>
      <c r="AEM668" s="163"/>
      <c r="AEN668" s="163"/>
      <c r="AEO668" s="163"/>
      <c r="AEP668" s="163"/>
      <c r="AEQ668" s="163"/>
      <c r="AER668" s="163"/>
      <c r="AES668" s="163"/>
      <c r="AET668" s="163"/>
      <c r="AEU668" s="163"/>
      <c r="AEV668" s="163"/>
      <c r="AEW668" s="163"/>
      <c r="AEX668" s="163"/>
      <c r="AEY668" s="163"/>
      <c r="AEZ668" s="163"/>
      <c r="AFA668" s="163"/>
      <c r="AFB668" s="163"/>
      <c r="AFC668" s="163"/>
      <c r="AFD668" s="163"/>
      <c r="AFE668" s="163"/>
      <c r="AFF668" s="163"/>
      <c r="AFG668" s="163"/>
      <c r="AFH668" s="163"/>
      <c r="AFI668" s="163"/>
      <c r="AFJ668" s="163"/>
      <c r="AFK668" s="163"/>
      <c r="AFL668" s="163"/>
      <c r="AFM668" s="163"/>
      <c r="AFN668" s="163"/>
      <c r="AFO668" s="163"/>
      <c r="AFP668" s="163"/>
      <c r="AFQ668" s="163"/>
      <c r="AFR668" s="163"/>
      <c r="AFS668" s="163"/>
      <c r="AFT668" s="163"/>
      <c r="AFU668" s="163"/>
      <c r="AFV668" s="163"/>
      <c r="AFW668" s="163"/>
      <c r="AFX668" s="163"/>
      <c r="AFY668" s="163"/>
      <c r="AFZ668" s="163"/>
      <c r="AGA668" s="163"/>
      <c r="AGB668" s="163"/>
      <c r="AGC668" s="163"/>
      <c r="AGD668" s="163"/>
      <c r="AGE668" s="163"/>
      <c r="AGF668" s="163"/>
      <c r="AGG668" s="163"/>
      <c r="AGH668" s="163"/>
      <c r="AGI668" s="163"/>
      <c r="AGJ668" s="163"/>
      <c r="AGK668" s="163"/>
      <c r="AGL668" s="163"/>
      <c r="AGM668" s="163"/>
      <c r="AGN668" s="163"/>
      <c r="AGO668" s="163"/>
      <c r="AGP668" s="163"/>
      <c r="AGQ668" s="163"/>
      <c r="AGR668" s="163"/>
      <c r="AGS668" s="163"/>
      <c r="AGT668" s="163"/>
      <c r="AGU668" s="163"/>
      <c r="AGV668" s="163"/>
      <c r="AGW668" s="163"/>
      <c r="AGX668" s="163"/>
      <c r="AGY668" s="163"/>
      <c r="AGZ668" s="163"/>
      <c r="AHA668" s="163"/>
      <c r="AHB668" s="163"/>
      <c r="AHC668" s="163"/>
      <c r="AHD668" s="163"/>
      <c r="AHE668" s="163"/>
      <c r="AHF668" s="163"/>
      <c r="AHG668" s="163"/>
      <c r="AHH668" s="163"/>
      <c r="AHI668" s="163"/>
      <c r="AHJ668" s="163"/>
      <c r="AHK668" s="163"/>
      <c r="AHL668" s="163"/>
      <c r="AHM668" s="163"/>
      <c r="AHN668" s="163"/>
      <c r="AHO668" s="163"/>
      <c r="AHP668" s="163"/>
      <c r="AHQ668" s="163"/>
      <c r="AHR668" s="163"/>
      <c r="AHS668" s="163"/>
      <c r="AHT668" s="163"/>
      <c r="AHU668" s="163"/>
      <c r="AHV668" s="163"/>
      <c r="AHW668" s="163"/>
      <c r="AHX668" s="163"/>
      <c r="AHY668" s="163"/>
      <c r="AHZ668" s="163"/>
      <c r="AIA668" s="163"/>
      <c r="AIB668" s="163"/>
      <c r="AIC668" s="163"/>
      <c r="AID668" s="163"/>
      <c r="AIE668" s="163"/>
      <c r="AIF668" s="163"/>
      <c r="AIG668" s="163"/>
      <c r="AIH668" s="163"/>
      <c r="AII668" s="163"/>
      <c r="AIJ668" s="163"/>
      <c r="AIK668" s="163"/>
      <c r="AIL668" s="163"/>
      <c r="AIM668" s="163"/>
      <c r="AIN668" s="163"/>
      <c r="AIO668" s="163"/>
      <c r="AIP668" s="163"/>
      <c r="AIQ668" s="163"/>
      <c r="AIR668" s="163"/>
      <c r="AIS668" s="163"/>
      <c r="AIT668" s="163"/>
      <c r="AIU668" s="163"/>
      <c r="AIV668" s="163"/>
      <c r="AIW668" s="163"/>
      <c r="AIX668" s="163"/>
      <c r="AIY668" s="163"/>
      <c r="AIZ668" s="163"/>
      <c r="AJA668" s="163"/>
      <c r="AJB668" s="163"/>
      <c r="AJC668" s="163"/>
      <c r="AJD668" s="163"/>
      <c r="AJE668" s="163"/>
      <c r="AJF668" s="163"/>
      <c r="AJG668" s="163"/>
      <c r="AJH668" s="163"/>
      <c r="AJI668" s="163"/>
      <c r="AJJ668" s="163"/>
      <c r="AJK668" s="163"/>
      <c r="AJL668" s="163"/>
      <c r="AJM668" s="163"/>
      <c r="AJN668" s="163"/>
      <c r="AJO668" s="163"/>
      <c r="AJP668" s="163"/>
      <c r="AJQ668" s="163"/>
      <c r="AJR668" s="163"/>
      <c r="AJS668" s="163"/>
      <c r="AJT668" s="163"/>
      <c r="AJU668" s="163"/>
      <c r="AJV668" s="163"/>
      <c r="AJW668" s="163"/>
      <c r="AJX668" s="163"/>
      <c r="AJY668" s="163"/>
      <c r="AJZ668" s="163"/>
      <c r="AKA668" s="163"/>
      <c r="AKB668" s="163"/>
      <c r="AKC668" s="163"/>
      <c r="AKD668" s="163"/>
      <c r="AKE668" s="163"/>
      <c r="AKF668" s="163"/>
      <c r="AKG668" s="163"/>
      <c r="AKH668" s="163"/>
      <c r="AKI668" s="163"/>
      <c r="AKJ668" s="163"/>
      <c r="AKK668" s="163"/>
      <c r="AKL668" s="163"/>
      <c r="AKM668" s="163"/>
      <c r="AKN668" s="163"/>
      <c r="AKO668" s="163"/>
      <c r="AKP668" s="163"/>
      <c r="AKQ668" s="163"/>
      <c r="AKR668" s="163"/>
      <c r="AKS668" s="163"/>
      <c r="AKT668" s="163"/>
      <c r="AKU668" s="163"/>
      <c r="AKV668" s="163"/>
      <c r="AKW668" s="163"/>
      <c r="AKX668" s="163"/>
      <c r="AKY668" s="163"/>
      <c r="AKZ668" s="163"/>
      <c r="ALA668" s="163"/>
      <c r="ALB668" s="163"/>
      <c r="ALC668" s="163"/>
      <c r="ALD668" s="163"/>
      <c r="ALE668" s="163"/>
      <c r="ALF668" s="163"/>
      <c r="ALG668" s="163"/>
      <c r="ALH668" s="163"/>
      <c r="ALI668" s="163"/>
      <c r="ALJ668" s="163"/>
      <c r="ALK668" s="163"/>
      <c r="ALL668" s="163"/>
      <c r="ALM668" s="163"/>
      <c r="ALN668" s="163"/>
      <c r="ALO668" s="163"/>
      <c r="ALP668" s="163"/>
      <c r="ALQ668" s="163"/>
      <c r="ALR668" s="163"/>
      <c r="ALS668" s="163"/>
      <c r="ALT668" s="163"/>
      <c r="ALU668" s="163"/>
      <c r="ALV668" s="163"/>
      <c r="ALW668" s="163"/>
      <c r="ALX668" s="163"/>
      <c r="ALY668" s="163"/>
      <c r="ALZ668" s="163"/>
      <c r="AMA668" s="163"/>
      <c r="AMB668" s="163"/>
      <c r="AMC668" s="163"/>
      <c r="AMD668" s="163"/>
      <c r="AME668" s="163"/>
      <c r="AMF668" s="163"/>
      <c r="AMG668" s="163"/>
      <c r="AMH668" s="163"/>
      <c r="AMI668" s="163"/>
      <c r="AMJ668" s="163"/>
      <c r="AMK668" s="163"/>
      <c r="AML668" s="163"/>
      <c r="AMM668" s="163"/>
      <c r="AMN668" s="163"/>
      <c r="AMO668" s="163"/>
      <c r="AMP668" s="163"/>
      <c r="AMQ668" s="163"/>
      <c r="AMR668" s="163"/>
      <c r="AMS668" s="163"/>
      <c r="AMT668" s="163"/>
      <c r="AMU668" s="163"/>
      <c r="AMV668" s="163"/>
      <c r="AMW668" s="163"/>
      <c r="AMX668" s="163"/>
      <c r="AMY668" s="163"/>
      <c r="AMZ668" s="163"/>
      <c r="ANA668" s="163"/>
      <c r="ANB668" s="163"/>
      <c r="ANC668" s="163"/>
      <c r="AND668" s="163"/>
      <c r="ANE668" s="163"/>
      <c r="ANF668" s="163"/>
      <c r="ANG668" s="163"/>
      <c r="ANH668" s="163"/>
      <c r="ANI668" s="163"/>
      <c r="ANJ668" s="163"/>
      <c r="ANK668" s="163"/>
      <c r="ANL668" s="163"/>
      <c r="ANM668" s="163"/>
      <c r="ANN668" s="163"/>
      <c r="ANO668" s="163"/>
      <c r="ANP668" s="163"/>
      <c r="ANQ668" s="163"/>
      <c r="ANR668" s="163"/>
      <c r="ANS668" s="163"/>
      <c r="ANT668" s="163"/>
      <c r="ANU668" s="163"/>
      <c r="ANV668" s="163"/>
      <c r="ANW668" s="163"/>
      <c r="ANX668" s="163"/>
      <c r="ANY668" s="163"/>
      <c r="ANZ668" s="163"/>
      <c r="AOA668" s="163"/>
      <c r="AOB668" s="163"/>
      <c r="AOC668" s="163"/>
      <c r="AOD668" s="163"/>
      <c r="AOE668" s="163"/>
      <c r="AOF668" s="163"/>
      <c r="AOG668" s="163"/>
      <c r="AOH668" s="163"/>
      <c r="AOI668" s="163"/>
      <c r="AOJ668" s="163"/>
      <c r="AOK668" s="163"/>
      <c r="AOL668" s="163"/>
      <c r="AOM668" s="163"/>
      <c r="AON668" s="163"/>
      <c r="AOO668" s="163"/>
      <c r="AOP668" s="163"/>
      <c r="AOQ668" s="163"/>
      <c r="AOR668" s="163"/>
      <c r="AOS668" s="163"/>
      <c r="AOT668" s="163"/>
      <c r="AOU668" s="163"/>
      <c r="AOV668" s="163"/>
      <c r="AOW668" s="163"/>
      <c r="AOX668" s="163"/>
      <c r="AOY668" s="163"/>
      <c r="AOZ668" s="163"/>
      <c r="APA668" s="163"/>
      <c r="APB668" s="163"/>
      <c r="APC668" s="163"/>
      <c r="APD668" s="163"/>
      <c r="APE668" s="163"/>
      <c r="APF668" s="163"/>
      <c r="APG668" s="163"/>
      <c r="APH668" s="163"/>
      <c r="API668" s="163"/>
      <c r="APJ668" s="163"/>
      <c r="APK668" s="163"/>
      <c r="APL668" s="163"/>
      <c r="APM668" s="163"/>
      <c r="APN668" s="163"/>
      <c r="APO668" s="163"/>
      <c r="APP668" s="163"/>
      <c r="APQ668" s="163"/>
      <c r="APR668" s="163"/>
      <c r="APS668" s="163"/>
      <c r="APT668" s="163"/>
      <c r="APU668" s="163"/>
      <c r="APV668" s="163"/>
      <c r="APW668" s="163"/>
      <c r="APX668" s="163"/>
      <c r="APY668" s="163"/>
      <c r="APZ668" s="163"/>
      <c r="AQA668" s="163"/>
      <c r="AQB668" s="163"/>
      <c r="AQC668" s="163"/>
      <c r="AQD668" s="163"/>
      <c r="AQE668" s="163"/>
      <c r="AQF668" s="163"/>
      <c r="AQG668" s="163"/>
      <c r="AQH668" s="163"/>
      <c r="AQI668" s="163"/>
      <c r="AQJ668" s="163"/>
      <c r="AQK668" s="163"/>
      <c r="AQL668" s="163"/>
      <c r="AQM668" s="163"/>
      <c r="AQN668" s="163"/>
      <c r="AQO668" s="163"/>
      <c r="AQP668" s="163"/>
      <c r="AQQ668" s="163"/>
      <c r="AQR668" s="163"/>
      <c r="AQS668" s="163"/>
      <c r="AQT668" s="163"/>
      <c r="AQU668" s="163"/>
      <c r="AQV668" s="163"/>
      <c r="AQW668" s="163"/>
      <c r="AQX668" s="163"/>
      <c r="AQY668" s="163"/>
      <c r="AQZ668" s="163"/>
      <c r="ARA668" s="163"/>
      <c r="ARB668" s="163"/>
      <c r="ARC668" s="163"/>
      <c r="ARD668" s="163"/>
      <c r="ARE668" s="163"/>
      <c r="ARF668" s="163"/>
      <c r="ARG668" s="163"/>
      <c r="ARH668" s="163"/>
      <c r="ARI668" s="163"/>
      <c r="ARJ668" s="163"/>
      <c r="ARK668" s="163"/>
      <c r="ARL668" s="163"/>
      <c r="ARM668" s="163"/>
      <c r="ARN668" s="163"/>
      <c r="ARO668" s="163"/>
      <c r="ARP668" s="163"/>
      <c r="ARQ668" s="163"/>
      <c r="ARR668" s="163"/>
      <c r="ARS668" s="163"/>
      <c r="ART668" s="163"/>
      <c r="ARU668" s="163"/>
      <c r="ARV668" s="163"/>
      <c r="ARW668" s="163"/>
      <c r="ARX668" s="163"/>
      <c r="ARY668" s="163"/>
      <c r="ARZ668" s="163"/>
      <c r="ASA668" s="163"/>
      <c r="ASB668" s="163"/>
      <c r="ASC668" s="163"/>
      <c r="ASD668" s="163"/>
      <c r="ASE668" s="163"/>
      <c r="ASF668" s="163"/>
      <c r="ASG668" s="163"/>
      <c r="ASH668" s="163"/>
      <c r="ASI668" s="163"/>
      <c r="ASJ668" s="163"/>
      <c r="ASK668" s="163"/>
      <c r="ASL668" s="163"/>
      <c r="ASM668" s="163"/>
      <c r="ASN668" s="163"/>
      <c r="ASO668" s="163"/>
      <c r="ASP668" s="163"/>
      <c r="ASQ668" s="163"/>
      <c r="ASR668" s="163"/>
      <c r="ASS668" s="163"/>
      <c r="AST668" s="163"/>
      <c r="ASU668" s="163"/>
      <c r="ASV668" s="163"/>
      <c r="ASW668" s="163"/>
      <c r="ASX668" s="163"/>
      <c r="ASY668" s="163"/>
      <c r="ASZ668" s="163"/>
      <c r="ATA668" s="163"/>
      <c r="ATB668" s="163"/>
      <c r="ATC668" s="163"/>
      <c r="ATD668" s="163"/>
      <c r="ATE668" s="163"/>
      <c r="ATF668" s="163"/>
      <c r="ATG668" s="163"/>
      <c r="ATH668" s="163"/>
      <c r="ATI668" s="163"/>
      <c r="ATJ668" s="163"/>
      <c r="ATK668" s="163"/>
      <c r="ATL668" s="163"/>
      <c r="ATM668" s="163"/>
      <c r="ATN668" s="163"/>
      <c r="ATO668" s="163"/>
      <c r="ATP668" s="163"/>
      <c r="ATQ668" s="163"/>
      <c r="ATR668" s="163"/>
      <c r="ATS668" s="163"/>
      <c r="ATT668" s="163"/>
      <c r="ATU668" s="163"/>
      <c r="ATV668" s="163"/>
      <c r="ATW668" s="163"/>
      <c r="ATX668" s="163"/>
      <c r="ATY668" s="163"/>
      <c r="ATZ668" s="163"/>
      <c r="AUA668" s="163"/>
      <c r="AUB668" s="163"/>
      <c r="AUC668" s="163"/>
      <c r="AUD668" s="163"/>
      <c r="AUE668" s="163"/>
      <c r="AUF668" s="163"/>
      <c r="AUG668" s="163"/>
      <c r="AUH668" s="163"/>
      <c r="AUI668" s="163"/>
      <c r="AUJ668" s="163"/>
      <c r="AUK668" s="163"/>
      <c r="AUL668" s="163"/>
      <c r="AUM668" s="163"/>
      <c r="AUN668" s="163"/>
      <c r="AUO668" s="163"/>
      <c r="AUP668" s="163"/>
      <c r="AUQ668" s="163"/>
      <c r="AUR668" s="163"/>
      <c r="AUS668" s="163"/>
      <c r="AUT668" s="163"/>
      <c r="AUU668" s="163"/>
      <c r="AUV668" s="163"/>
      <c r="AUW668" s="163"/>
      <c r="AUX668" s="163"/>
      <c r="AUY668" s="163"/>
      <c r="AUZ668" s="163"/>
      <c r="AVA668" s="163"/>
      <c r="AVB668" s="163"/>
      <c r="AVC668" s="163"/>
      <c r="AVD668" s="163"/>
      <c r="AVE668" s="163"/>
      <c r="AVF668" s="163"/>
      <c r="AVG668" s="163"/>
      <c r="AVH668" s="163"/>
      <c r="AVI668" s="163"/>
      <c r="AVJ668" s="163"/>
      <c r="AVK668" s="163"/>
      <c r="AVL668" s="163"/>
      <c r="AVM668" s="163"/>
      <c r="AVN668" s="163"/>
      <c r="AVO668" s="163"/>
      <c r="AVP668" s="163"/>
      <c r="AVQ668" s="163"/>
      <c r="AVR668" s="163"/>
      <c r="AVS668" s="163"/>
      <c r="AVT668" s="163"/>
      <c r="AVU668" s="163"/>
      <c r="AVV668" s="163"/>
      <c r="AVW668" s="163"/>
      <c r="AVX668" s="163"/>
      <c r="AVY668" s="163"/>
      <c r="AVZ668" s="163"/>
      <c r="AWA668" s="163"/>
      <c r="AWB668" s="163"/>
      <c r="AWC668" s="163"/>
      <c r="AWD668" s="163"/>
      <c r="AWE668" s="163"/>
      <c r="AWF668" s="163"/>
      <c r="AWG668" s="163"/>
      <c r="AWH668" s="163"/>
      <c r="AWI668" s="163"/>
      <c r="AWJ668" s="163"/>
      <c r="AWK668" s="163"/>
      <c r="AWL668" s="163"/>
      <c r="AWM668" s="163"/>
      <c r="AWN668" s="163"/>
      <c r="AWO668" s="163"/>
      <c r="AWP668" s="163"/>
      <c r="AWQ668" s="163"/>
      <c r="AWR668" s="163"/>
      <c r="AWS668" s="163"/>
      <c r="AWT668" s="163"/>
      <c r="AWU668" s="163"/>
      <c r="AWV668" s="163"/>
      <c r="AWW668" s="163"/>
      <c r="AWX668" s="163"/>
      <c r="AWY668" s="163"/>
      <c r="AWZ668" s="163"/>
      <c r="AXA668" s="163"/>
      <c r="AXB668" s="163"/>
      <c r="AXC668" s="163"/>
      <c r="AXD668" s="163"/>
      <c r="AXE668" s="163"/>
      <c r="AXF668" s="163"/>
      <c r="AXG668" s="163"/>
      <c r="AXH668" s="163"/>
      <c r="AXI668" s="163"/>
      <c r="AXJ668" s="163"/>
      <c r="AXK668" s="163"/>
      <c r="AXL668" s="163"/>
      <c r="AXM668" s="163"/>
      <c r="AXN668" s="163"/>
      <c r="AXO668" s="163"/>
      <c r="AXP668" s="163"/>
      <c r="AXQ668" s="163"/>
      <c r="AXR668" s="163"/>
      <c r="AXS668" s="163"/>
      <c r="AXT668" s="163"/>
      <c r="AXU668" s="163"/>
      <c r="AXV668" s="163"/>
      <c r="AXW668" s="163"/>
      <c r="AXX668" s="163"/>
      <c r="AXY668" s="163"/>
      <c r="AXZ668" s="163"/>
      <c r="AYA668" s="163"/>
      <c r="AYB668" s="163"/>
      <c r="AYC668" s="163"/>
      <c r="AYD668" s="163"/>
      <c r="AYE668" s="163"/>
      <c r="AYF668" s="163"/>
      <c r="AYG668" s="163"/>
      <c r="AYH668" s="163"/>
      <c r="AYI668" s="163"/>
      <c r="AYJ668" s="163"/>
      <c r="AYK668" s="163"/>
      <c r="AYL668" s="163"/>
      <c r="AYM668" s="163"/>
      <c r="AYN668" s="163"/>
      <c r="AYO668" s="163"/>
      <c r="AYP668" s="163"/>
      <c r="AYQ668" s="163"/>
      <c r="AYR668" s="163"/>
      <c r="AYS668" s="163"/>
      <c r="AYT668" s="163"/>
      <c r="AYU668" s="163"/>
      <c r="AYV668" s="163"/>
      <c r="AYW668" s="163"/>
      <c r="AYX668" s="163"/>
      <c r="AYY668" s="163"/>
      <c r="AYZ668" s="163"/>
      <c r="AZA668" s="163"/>
      <c r="AZB668" s="163"/>
      <c r="AZC668" s="163"/>
      <c r="AZD668" s="163"/>
      <c r="AZE668" s="163"/>
      <c r="AZF668" s="163"/>
      <c r="AZG668" s="163"/>
      <c r="AZH668" s="163"/>
      <c r="AZI668" s="163"/>
      <c r="AZJ668" s="163"/>
      <c r="AZK668" s="163"/>
      <c r="AZL668" s="163"/>
      <c r="AZM668" s="163"/>
      <c r="AZN668" s="163"/>
      <c r="AZO668" s="163"/>
      <c r="AZP668" s="163"/>
      <c r="AZQ668" s="163"/>
      <c r="AZR668" s="163"/>
      <c r="AZS668" s="163"/>
      <c r="AZT668" s="163"/>
      <c r="AZU668" s="163"/>
      <c r="AZV668" s="163"/>
      <c r="AZW668" s="163"/>
      <c r="AZX668" s="163"/>
      <c r="AZY668" s="163"/>
      <c r="AZZ668" s="163"/>
      <c r="BAA668" s="163"/>
      <c r="BAB668" s="163"/>
      <c r="BAC668" s="163"/>
      <c r="BAD668" s="163"/>
      <c r="BAE668" s="163"/>
      <c r="BAF668" s="163"/>
      <c r="BAG668" s="163"/>
      <c r="BAH668" s="163"/>
      <c r="BAI668" s="163"/>
      <c r="BAJ668" s="163"/>
      <c r="BAK668" s="163"/>
      <c r="BAL668" s="163"/>
      <c r="BAM668" s="163"/>
      <c r="BAN668" s="163"/>
      <c r="BAO668" s="163"/>
      <c r="BAP668" s="163"/>
      <c r="BAQ668" s="163"/>
      <c r="BAR668" s="163"/>
      <c r="BAS668" s="163"/>
      <c r="BAT668" s="163"/>
      <c r="BAU668" s="163"/>
      <c r="BAV668" s="163"/>
      <c r="BAW668" s="163"/>
      <c r="BAX668" s="163"/>
      <c r="BAY668" s="163"/>
      <c r="BAZ668" s="163"/>
      <c r="BBA668" s="163"/>
      <c r="BBB668" s="163"/>
      <c r="BBC668" s="163"/>
      <c r="BBD668" s="163"/>
      <c r="BBE668" s="163"/>
      <c r="BBF668" s="163"/>
      <c r="BBG668" s="163"/>
      <c r="BBH668" s="163"/>
      <c r="BBI668" s="163"/>
      <c r="BBJ668" s="163"/>
      <c r="BBK668" s="163"/>
      <c r="BBL668" s="163"/>
      <c r="BBM668" s="163"/>
      <c r="BBN668" s="163"/>
      <c r="BBO668" s="163"/>
      <c r="BBP668" s="163"/>
      <c r="BBQ668" s="163"/>
      <c r="BBR668" s="163"/>
      <c r="BBS668" s="163"/>
      <c r="BBT668" s="163"/>
      <c r="BBU668" s="163"/>
      <c r="BBV668" s="163"/>
      <c r="BBW668" s="163"/>
      <c r="BBX668" s="163"/>
      <c r="BBY668" s="163"/>
      <c r="BBZ668" s="163"/>
      <c r="BCA668" s="163"/>
      <c r="BCB668" s="163"/>
      <c r="BCC668" s="163"/>
      <c r="BCD668" s="163"/>
      <c r="BCE668" s="163"/>
      <c r="BCF668" s="163"/>
      <c r="BCG668" s="163"/>
      <c r="BCH668" s="163"/>
      <c r="BCI668" s="163"/>
      <c r="BCJ668" s="163"/>
      <c r="BCK668" s="163"/>
      <c r="BCL668" s="163"/>
      <c r="BCM668" s="163"/>
      <c r="BCN668" s="163"/>
      <c r="BCO668" s="163"/>
      <c r="BCP668" s="163"/>
      <c r="BCQ668" s="163"/>
      <c r="BCR668" s="163"/>
      <c r="BCS668" s="163"/>
      <c r="BCT668" s="163"/>
      <c r="BCU668" s="163"/>
      <c r="BCV668" s="163"/>
      <c r="BCW668" s="163"/>
      <c r="BCX668" s="163"/>
      <c r="BCY668" s="163"/>
      <c r="BCZ668" s="163"/>
      <c r="BDA668" s="163"/>
      <c r="BDB668" s="163"/>
      <c r="BDC668" s="163"/>
      <c r="BDD668" s="163"/>
      <c r="BDE668" s="163"/>
      <c r="BDF668" s="163"/>
      <c r="BDG668" s="163"/>
      <c r="BDH668" s="163"/>
      <c r="BDI668" s="163"/>
      <c r="BDJ668" s="163"/>
      <c r="BDK668" s="163"/>
      <c r="BDL668" s="163"/>
      <c r="BDM668" s="163"/>
      <c r="BDN668" s="163"/>
      <c r="BDO668" s="163"/>
      <c r="BDP668" s="163"/>
      <c r="BDQ668" s="163"/>
      <c r="BDR668" s="163"/>
      <c r="BDS668" s="163"/>
      <c r="BDT668" s="163"/>
      <c r="BDU668" s="163"/>
      <c r="BDV668" s="163"/>
      <c r="BDW668" s="163"/>
      <c r="BDX668" s="163"/>
      <c r="BDY668" s="163"/>
      <c r="BDZ668" s="163"/>
      <c r="BEA668" s="163"/>
      <c r="BEB668" s="163"/>
      <c r="BEC668" s="163"/>
      <c r="BED668" s="163"/>
      <c r="BEE668" s="163"/>
      <c r="BEF668" s="163"/>
      <c r="BEG668" s="163"/>
      <c r="BEH668" s="163"/>
      <c r="BEI668" s="163"/>
      <c r="BEJ668" s="163"/>
      <c r="BEK668" s="163"/>
      <c r="BEL668" s="163"/>
      <c r="BEM668" s="163"/>
      <c r="BEN668" s="163"/>
      <c r="BEO668" s="163"/>
      <c r="BEP668" s="163"/>
      <c r="BEQ668" s="163"/>
      <c r="BER668" s="163"/>
      <c r="BES668" s="163"/>
      <c r="BET668" s="163"/>
      <c r="BEU668" s="163"/>
      <c r="BEV668" s="163"/>
      <c r="BEW668" s="163"/>
      <c r="BEX668" s="163"/>
      <c r="BEY668" s="163"/>
      <c r="BEZ668" s="163"/>
      <c r="BFA668" s="163"/>
      <c r="BFB668" s="163"/>
      <c r="BFC668" s="163"/>
      <c r="BFD668" s="163"/>
      <c r="BFE668" s="163"/>
      <c r="BFF668" s="163"/>
      <c r="BFG668" s="163"/>
      <c r="BFH668" s="163"/>
      <c r="BFI668" s="163"/>
      <c r="BFJ668" s="163"/>
      <c r="BFK668" s="163"/>
      <c r="BFL668" s="163"/>
      <c r="BFM668" s="163"/>
      <c r="BFN668" s="163"/>
      <c r="BFO668" s="163"/>
      <c r="BFP668" s="163"/>
      <c r="BFQ668" s="163"/>
      <c r="BFR668" s="163"/>
      <c r="BFS668" s="163"/>
      <c r="BFT668" s="163"/>
      <c r="BFU668" s="163"/>
      <c r="BFV668" s="163"/>
      <c r="BFW668" s="163"/>
      <c r="BFX668" s="163"/>
      <c r="BFY668" s="163"/>
      <c r="BFZ668" s="163"/>
      <c r="BGA668" s="163"/>
      <c r="BGB668" s="163"/>
      <c r="BGC668" s="163"/>
      <c r="BGD668" s="163"/>
      <c r="BGE668" s="163"/>
      <c r="BGF668" s="163"/>
      <c r="BGG668" s="163"/>
      <c r="BGH668" s="163"/>
      <c r="BGI668" s="163"/>
      <c r="BGJ668" s="163"/>
      <c r="BGK668" s="163"/>
      <c r="BGL668" s="163"/>
      <c r="BGM668" s="163"/>
      <c r="BGN668" s="163"/>
      <c r="BGO668" s="163"/>
      <c r="BGP668" s="163"/>
      <c r="BGQ668" s="163"/>
      <c r="BGR668" s="163"/>
      <c r="BGS668" s="163"/>
      <c r="BGT668" s="163"/>
      <c r="BGU668" s="163"/>
      <c r="BGV668" s="163"/>
      <c r="BGW668" s="163"/>
      <c r="BGX668" s="163"/>
      <c r="BGY668" s="163"/>
      <c r="BGZ668" s="163"/>
      <c r="BHA668" s="163"/>
      <c r="BHB668" s="163"/>
      <c r="BHC668" s="163"/>
      <c r="BHD668" s="163"/>
      <c r="BHE668" s="163"/>
      <c r="BHF668" s="163"/>
      <c r="BHG668" s="163"/>
      <c r="BHH668" s="163"/>
      <c r="BHI668" s="163"/>
      <c r="BHJ668" s="163"/>
      <c r="BHK668" s="163"/>
      <c r="BHL668" s="163"/>
      <c r="BHM668" s="163"/>
      <c r="BHN668" s="163"/>
      <c r="BHO668" s="163"/>
      <c r="BHP668" s="163"/>
      <c r="BHQ668" s="163"/>
      <c r="BHR668" s="163"/>
      <c r="BHS668" s="163"/>
      <c r="BHT668" s="163"/>
      <c r="BHU668" s="163"/>
      <c r="BHV668" s="163"/>
      <c r="BHW668" s="163"/>
      <c r="BHX668" s="163"/>
      <c r="BHY668" s="163"/>
      <c r="BHZ668" s="163"/>
      <c r="BIA668" s="163"/>
      <c r="BIB668" s="163"/>
      <c r="BIC668" s="163"/>
      <c r="BID668" s="163"/>
      <c r="BIE668" s="163"/>
      <c r="BIF668" s="163"/>
      <c r="BIG668" s="163"/>
      <c r="BIH668" s="163"/>
      <c r="BII668" s="163"/>
      <c r="BIJ668" s="163"/>
      <c r="BIK668" s="163"/>
      <c r="BIL668" s="163"/>
      <c r="BIM668" s="163"/>
      <c r="BIN668" s="163"/>
      <c r="BIO668" s="163"/>
      <c r="BIP668" s="163"/>
      <c r="BIQ668" s="163"/>
      <c r="BIR668" s="163"/>
      <c r="BIS668" s="163"/>
      <c r="BIT668" s="163"/>
      <c r="BIU668" s="163"/>
      <c r="BIV668" s="163"/>
      <c r="BIW668" s="163"/>
      <c r="BIX668" s="163"/>
      <c r="BIY668" s="163"/>
      <c r="BIZ668" s="163"/>
      <c r="BJA668" s="163"/>
      <c r="BJB668" s="163"/>
      <c r="BJC668" s="163"/>
      <c r="BJD668" s="163"/>
      <c r="BJE668" s="163"/>
      <c r="BJF668" s="163"/>
      <c r="BJG668" s="163"/>
      <c r="BJH668" s="163"/>
      <c r="BJI668" s="163"/>
      <c r="BJJ668" s="163"/>
      <c r="BJK668" s="163"/>
      <c r="BJL668" s="163"/>
      <c r="BJM668" s="163"/>
      <c r="BJN668" s="163"/>
      <c r="BJO668" s="163"/>
      <c r="BJP668" s="163"/>
      <c r="BJQ668" s="163"/>
      <c r="BJR668" s="163"/>
      <c r="BJS668" s="163"/>
      <c r="BJT668" s="163"/>
      <c r="BJU668" s="163"/>
      <c r="BJV668" s="163"/>
      <c r="BJW668" s="163"/>
      <c r="BJX668" s="163"/>
      <c r="BJY668" s="163"/>
      <c r="BJZ668" s="163"/>
      <c r="BKA668" s="163"/>
      <c r="BKB668" s="163"/>
      <c r="BKC668" s="163"/>
      <c r="BKD668" s="163"/>
      <c r="BKE668" s="163"/>
      <c r="BKF668" s="163"/>
      <c r="BKG668" s="163"/>
      <c r="BKH668" s="163"/>
      <c r="BKI668" s="163"/>
      <c r="BKJ668" s="163"/>
      <c r="BKK668" s="163"/>
      <c r="BKL668" s="163"/>
      <c r="BKM668" s="163"/>
      <c r="BKN668" s="163"/>
      <c r="BKO668" s="163"/>
      <c r="BKP668" s="163"/>
      <c r="BKQ668" s="163"/>
      <c r="BKR668" s="163"/>
      <c r="BKS668" s="163"/>
      <c r="BKT668" s="163"/>
      <c r="BKU668" s="163"/>
      <c r="BKV668" s="163"/>
      <c r="BKW668" s="163"/>
      <c r="BKX668" s="163"/>
      <c r="BKY668" s="163"/>
      <c r="BKZ668" s="163"/>
      <c r="BLA668" s="163"/>
      <c r="BLB668" s="163"/>
      <c r="BLC668" s="163"/>
      <c r="BLD668" s="163"/>
      <c r="BLE668" s="163"/>
      <c r="BLF668" s="163"/>
      <c r="BLG668" s="163"/>
      <c r="BLH668" s="163"/>
      <c r="BLI668" s="163"/>
      <c r="BLJ668" s="163"/>
      <c r="BLK668" s="163"/>
      <c r="BLL668" s="163"/>
      <c r="BLM668" s="163"/>
      <c r="BLN668" s="163"/>
      <c r="BLO668" s="163"/>
      <c r="BLP668" s="163"/>
      <c r="BLQ668" s="163"/>
      <c r="BLR668" s="163"/>
      <c r="BLS668" s="163"/>
      <c r="BLT668" s="163"/>
      <c r="BLU668" s="163"/>
      <c r="BLV668" s="163"/>
      <c r="BLW668" s="163"/>
      <c r="BLX668" s="163"/>
      <c r="BLY668" s="163"/>
      <c r="BLZ668" s="163"/>
      <c r="BMA668" s="163"/>
      <c r="BMB668" s="163"/>
      <c r="BMC668" s="163"/>
      <c r="BMD668" s="163"/>
      <c r="BME668" s="163"/>
      <c r="BMF668" s="163"/>
      <c r="BMG668" s="163"/>
      <c r="BMH668" s="163"/>
      <c r="BMI668" s="163"/>
      <c r="BMJ668" s="163"/>
      <c r="BMK668" s="163"/>
      <c r="BML668" s="163"/>
      <c r="BMM668" s="163"/>
      <c r="BMN668" s="163"/>
      <c r="BMO668" s="163"/>
      <c r="BMP668" s="163"/>
      <c r="BMQ668" s="163"/>
      <c r="BMR668" s="163"/>
      <c r="BMS668" s="163"/>
      <c r="BMT668" s="163"/>
      <c r="BMU668" s="163"/>
      <c r="BMV668" s="163"/>
      <c r="BMW668" s="163"/>
      <c r="BMX668" s="163"/>
      <c r="BMY668" s="163"/>
      <c r="BMZ668" s="163"/>
      <c r="BNA668" s="163"/>
      <c r="BNB668" s="163"/>
      <c r="BNC668" s="163"/>
      <c r="BND668" s="163"/>
      <c r="BNE668" s="163"/>
      <c r="BNF668" s="163"/>
      <c r="BNG668" s="163"/>
      <c r="BNH668" s="163"/>
      <c r="BNI668" s="163"/>
      <c r="BNJ668" s="163"/>
      <c r="BNK668" s="163"/>
      <c r="BNL668" s="163"/>
      <c r="BNM668" s="163"/>
      <c r="BNN668" s="163"/>
      <c r="BNO668" s="163"/>
      <c r="BNP668" s="163"/>
      <c r="BNQ668" s="163"/>
      <c r="BNR668" s="163"/>
      <c r="BNS668" s="163"/>
      <c r="BNT668" s="163"/>
      <c r="BNU668" s="163"/>
      <c r="BNV668" s="163"/>
      <c r="BNW668" s="163"/>
      <c r="BNX668" s="163"/>
      <c r="BNY668" s="163"/>
      <c r="BNZ668" s="163"/>
      <c r="BOA668" s="163"/>
      <c r="BOB668" s="163"/>
      <c r="BOC668" s="163"/>
      <c r="BOD668" s="163"/>
      <c r="BOE668" s="163"/>
      <c r="BOF668" s="163"/>
      <c r="BOG668" s="163"/>
      <c r="BOH668" s="163"/>
      <c r="BOI668" s="163"/>
      <c r="BOJ668" s="163"/>
      <c r="BOK668" s="163"/>
      <c r="BOL668" s="163"/>
      <c r="BOM668" s="163"/>
      <c r="BON668" s="163"/>
      <c r="BOO668" s="163"/>
      <c r="BOP668" s="163"/>
      <c r="BOQ668" s="163"/>
      <c r="BOR668" s="163"/>
      <c r="BOS668" s="163"/>
      <c r="BOT668" s="163"/>
      <c r="BOU668" s="163"/>
      <c r="BOV668" s="163"/>
      <c r="BOW668" s="163"/>
      <c r="BOX668" s="163"/>
      <c r="BOY668" s="163"/>
      <c r="BOZ668" s="163"/>
      <c r="BPA668" s="163"/>
      <c r="BPB668" s="163"/>
      <c r="BPC668" s="163"/>
      <c r="BPD668" s="163"/>
      <c r="BPE668" s="163"/>
      <c r="BPF668" s="163"/>
      <c r="BPG668" s="163"/>
      <c r="BPH668" s="163"/>
      <c r="BPI668" s="163"/>
      <c r="BPJ668" s="163"/>
      <c r="BPK668" s="163"/>
      <c r="BPL668" s="163"/>
      <c r="BPM668" s="163"/>
      <c r="BPN668" s="163"/>
      <c r="BPO668" s="163"/>
      <c r="BPP668" s="163"/>
      <c r="BPQ668" s="163"/>
      <c r="BPR668" s="163"/>
      <c r="BPS668" s="163"/>
      <c r="BPT668" s="163"/>
      <c r="BPU668" s="163"/>
      <c r="BPV668" s="163"/>
      <c r="BPW668" s="163"/>
      <c r="BPX668" s="163"/>
      <c r="BPY668" s="163"/>
      <c r="BPZ668" s="163"/>
      <c r="BQA668" s="163"/>
      <c r="BQB668" s="163"/>
      <c r="BQC668" s="163"/>
      <c r="BQD668" s="163"/>
      <c r="BQE668" s="163"/>
      <c r="BQF668" s="163"/>
      <c r="BQG668" s="163"/>
      <c r="BQH668" s="163"/>
      <c r="BQI668" s="163"/>
      <c r="BQJ668" s="163"/>
      <c r="BQK668" s="163"/>
      <c r="BQL668" s="163"/>
      <c r="BQM668" s="163"/>
      <c r="BQN668" s="163"/>
      <c r="BQO668" s="163"/>
      <c r="BQP668" s="163"/>
      <c r="BQQ668" s="163"/>
      <c r="BQR668" s="163"/>
      <c r="BQS668" s="163"/>
      <c r="BQT668" s="163"/>
      <c r="BQU668" s="163"/>
      <c r="BQV668" s="163"/>
      <c r="BQW668" s="163"/>
      <c r="BQX668" s="163"/>
      <c r="BQY668" s="163"/>
      <c r="BQZ668" s="163"/>
      <c r="BRA668" s="163"/>
      <c r="BRB668" s="163"/>
      <c r="BRC668" s="163"/>
      <c r="BRD668" s="163"/>
      <c r="BRE668" s="163"/>
      <c r="BRF668" s="163"/>
      <c r="BRG668" s="163"/>
      <c r="BRH668" s="163"/>
      <c r="BRI668" s="163"/>
      <c r="BRJ668" s="163"/>
      <c r="BRK668" s="163"/>
      <c r="BRL668" s="163"/>
      <c r="BRM668" s="163"/>
      <c r="BRN668" s="163"/>
      <c r="BRO668" s="163"/>
      <c r="BRP668" s="163"/>
      <c r="BRQ668" s="163"/>
      <c r="BRR668" s="163"/>
      <c r="BRS668" s="163"/>
      <c r="BRT668" s="163"/>
      <c r="BRU668" s="163"/>
      <c r="BRV668" s="163"/>
      <c r="BRW668" s="163"/>
      <c r="BRX668" s="163"/>
      <c r="BRY668" s="163"/>
      <c r="BRZ668" s="163"/>
      <c r="BSA668" s="163"/>
      <c r="BSB668" s="163"/>
      <c r="BSC668" s="163"/>
      <c r="BSD668" s="163"/>
      <c r="BSE668" s="163"/>
      <c r="BSF668" s="163"/>
      <c r="BSG668" s="163"/>
      <c r="BSH668" s="163"/>
      <c r="BSI668" s="163"/>
      <c r="BSJ668" s="163"/>
      <c r="BSK668" s="163"/>
      <c r="BSL668" s="163"/>
      <c r="BSM668" s="163"/>
      <c r="BSN668" s="163"/>
      <c r="BSO668" s="163"/>
      <c r="BSP668" s="163"/>
      <c r="BSQ668" s="163"/>
      <c r="BSR668" s="163"/>
      <c r="BSS668" s="163"/>
      <c r="BST668" s="163"/>
      <c r="BSU668" s="163"/>
      <c r="BSV668" s="163"/>
      <c r="BSW668" s="163"/>
      <c r="BSX668" s="163"/>
      <c r="BSY668" s="163"/>
      <c r="BSZ668" s="163"/>
      <c r="BTA668" s="163"/>
      <c r="BTB668" s="163"/>
      <c r="BTC668" s="163"/>
      <c r="BTD668" s="163"/>
      <c r="BTE668" s="163"/>
      <c r="BTF668" s="163"/>
      <c r="BTG668" s="163"/>
      <c r="BTH668" s="163"/>
      <c r="BTI668" s="163"/>
      <c r="BTJ668" s="163"/>
      <c r="BTK668" s="163"/>
      <c r="BTL668" s="163"/>
      <c r="BTM668" s="163"/>
      <c r="BTN668" s="163"/>
      <c r="BTO668" s="163"/>
      <c r="BTP668" s="163"/>
      <c r="BTQ668" s="163"/>
      <c r="BTR668" s="163"/>
      <c r="BTS668" s="163"/>
      <c r="BTT668" s="163"/>
      <c r="BTU668" s="163"/>
      <c r="BTV668" s="163"/>
      <c r="BTW668" s="163"/>
      <c r="BTX668" s="163"/>
      <c r="BTY668" s="163"/>
      <c r="BTZ668" s="163"/>
      <c r="BUA668" s="163"/>
      <c r="BUB668" s="163"/>
      <c r="BUC668" s="163"/>
      <c r="BUD668" s="163"/>
      <c r="BUE668" s="163"/>
      <c r="BUF668" s="163"/>
      <c r="BUG668" s="163"/>
      <c r="BUH668" s="163"/>
      <c r="BUI668" s="163"/>
      <c r="BUJ668" s="163"/>
      <c r="BUK668" s="163"/>
      <c r="BUL668" s="163"/>
      <c r="BUM668" s="163"/>
      <c r="BUN668" s="163"/>
      <c r="BUO668" s="163"/>
      <c r="BUP668" s="163"/>
      <c r="BUQ668" s="163"/>
      <c r="BUR668" s="163"/>
      <c r="BUS668" s="163"/>
      <c r="BUT668" s="163"/>
      <c r="BUU668" s="163"/>
      <c r="BUV668" s="163"/>
      <c r="BUW668" s="163"/>
      <c r="BUX668" s="163"/>
      <c r="BUY668" s="163"/>
      <c r="BUZ668" s="163"/>
      <c r="BVA668" s="163"/>
      <c r="BVB668" s="163"/>
      <c r="BVC668" s="163"/>
      <c r="BVD668" s="163"/>
      <c r="BVE668" s="163"/>
      <c r="BVF668" s="163"/>
      <c r="BVG668" s="163"/>
      <c r="BVH668" s="163"/>
      <c r="BVI668" s="163"/>
      <c r="BVJ668" s="163"/>
      <c r="BVK668" s="163"/>
      <c r="BVL668" s="163"/>
      <c r="BVM668" s="163"/>
      <c r="BVN668" s="163"/>
      <c r="BVO668" s="163"/>
      <c r="BVP668" s="163"/>
      <c r="BVQ668" s="163"/>
      <c r="BVR668" s="163"/>
      <c r="BVS668" s="163"/>
      <c r="BVT668" s="163"/>
      <c r="BVU668" s="163"/>
      <c r="BVV668" s="163"/>
      <c r="BVW668" s="163"/>
      <c r="BVX668" s="163"/>
      <c r="BVY668" s="163"/>
      <c r="BVZ668" s="163"/>
      <c r="BWA668" s="163"/>
      <c r="BWB668" s="163"/>
      <c r="BWC668" s="163"/>
      <c r="BWD668" s="163"/>
      <c r="BWE668" s="163"/>
      <c r="BWF668" s="163"/>
      <c r="BWG668" s="163"/>
      <c r="BWH668" s="163"/>
      <c r="BWI668" s="163"/>
      <c r="BWJ668" s="163"/>
      <c r="BWK668" s="163"/>
      <c r="BWL668" s="163"/>
      <c r="BWM668" s="163"/>
      <c r="BWN668" s="163"/>
      <c r="BWO668" s="163"/>
      <c r="BWP668" s="163"/>
      <c r="BWQ668" s="163"/>
      <c r="BWR668" s="163"/>
      <c r="BWS668" s="163"/>
      <c r="BWT668" s="163"/>
      <c r="BWU668" s="163"/>
      <c r="BWV668" s="163"/>
      <c r="BWW668" s="163"/>
      <c r="BWX668" s="163"/>
      <c r="BWY668" s="163"/>
      <c r="BWZ668" s="163"/>
      <c r="BXA668" s="163"/>
      <c r="BXB668" s="163"/>
      <c r="BXC668" s="163"/>
      <c r="BXD668" s="163"/>
      <c r="BXE668" s="163"/>
      <c r="BXF668" s="163"/>
      <c r="BXG668" s="163"/>
      <c r="BXH668" s="163"/>
      <c r="BXI668" s="163"/>
      <c r="BXJ668" s="163"/>
      <c r="BXK668" s="163"/>
      <c r="BXL668" s="163"/>
      <c r="BXM668" s="163"/>
      <c r="BXN668" s="163"/>
      <c r="BXO668" s="163"/>
      <c r="BXP668" s="163"/>
      <c r="BXQ668" s="163"/>
      <c r="BXR668" s="163"/>
      <c r="BXS668" s="163"/>
      <c r="BXT668" s="163"/>
      <c r="BXU668" s="163"/>
      <c r="BXV668" s="163"/>
      <c r="BXW668" s="163"/>
      <c r="BXX668" s="163"/>
      <c r="BXY668" s="163"/>
      <c r="BXZ668" s="163"/>
      <c r="BYA668" s="163"/>
      <c r="BYB668" s="163"/>
      <c r="BYC668" s="163"/>
      <c r="BYD668" s="163"/>
      <c r="BYE668" s="163"/>
      <c r="BYF668" s="163"/>
      <c r="BYG668" s="163"/>
      <c r="BYH668" s="163"/>
      <c r="BYI668" s="163"/>
      <c r="BYJ668" s="163"/>
      <c r="BYK668" s="163"/>
      <c r="BYL668" s="163"/>
      <c r="BYM668" s="163"/>
      <c r="BYN668" s="163"/>
      <c r="BYO668" s="163"/>
      <c r="BYP668" s="163"/>
      <c r="BYQ668" s="163"/>
      <c r="BYR668" s="163"/>
      <c r="BYS668" s="163"/>
      <c r="BYT668" s="163"/>
      <c r="BYU668" s="163"/>
      <c r="BYV668" s="163"/>
      <c r="BYW668" s="163"/>
      <c r="BYX668" s="163"/>
      <c r="BYY668" s="163"/>
      <c r="BYZ668" s="163"/>
      <c r="BZA668" s="163"/>
      <c r="BZB668" s="163"/>
      <c r="BZC668" s="163"/>
      <c r="BZD668" s="163"/>
      <c r="BZE668" s="163"/>
      <c r="BZF668" s="163"/>
      <c r="BZG668" s="163"/>
      <c r="BZH668" s="163"/>
      <c r="BZI668" s="163"/>
      <c r="BZJ668" s="163"/>
      <c r="BZK668" s="163"/>
      <c r="BZL668" s="163"/>
      <c r="BZM668" s="163"/>
      <c r="BZN668" s="163"/>
      <c r="BZO668" s="163"/>
      <c r="BZP668" s="163"/>
      <c r="BZQ668" s="163"/>
      <c r="BZR668" s="163"/>
      <c r="BZS668" s="163"/>
      <c r="BZT668" s="163"/>
      <c r="BZU668" s="163"/>
      <c r="BZV668" s="163"/>
      <c r="BZW668" s="163"/>
      <c r="BZX668" s="163"/>
      <c r="BZY668" s="163"/>
      <c r="BZZ668" s="163"/>
      <c r="CAA668" s="163"/>
      <c r="CAB668" s="163"/>
      <c r="CAC668" s="163"/>
      <c r="CAD668" s="163"/>
      <c r="CAE668" s="163"/>
      <c r="CAF668" s="163"/>
      <c r="CAG668" s="163"/>
      <c r="CAH668" s="163"/>
      <c r="CAI668" s="163"/>
      <c r="CAJ668" s="163"/>
      <c r="CAK668" s="163"/>
      <c r="CAL668" s="163"/>
      <c r="CAM668" s="163"/>
      <c r="CAN668" s="163"/>
      <c r="CAO668" s="163"/>
      <c r="CAP668" s="163"/>
      <c r="CAQ668" s="163"/>
      <c r="CAR668" s="163"/>
      <c r="CAS668" s="163"/>
      <c r="CAT668" s="163"/>
      <c r="CAU668" s="163"/>
      <c r="CAV668" s="163"/>
      <c r="CAW668" s="163"/>
      <c r="CAX668" s="163"/>
      <c r="CAY668" s="163"/>
      <c r="CAZ668" s="163"/>
      <c r="CBA668" s="163"/>
      <c r="CBB668" s="163"/>
      <c r="CBC668" s="163"/>
      <c r="CBD668" s="163"/>
      <c r="CBE668" s="163"/>
      <c r="CBF668" s="163"/>
      <c r="CBG668" s="163"/>
      <c r="CBH668" s="163"/>
      <c r="CBI668" s="163"/>
      <c r="CBJ668" s="163"/>
      <c r="CBK668" s="163"/>
      <c r="CBL668" s="163"/>
      <c r="CBM668" s="163"/>
      <c r="CBN668" s="163"/>
      <c r="CBO668" s="163"/>
      <c r="CBP668" s="163"/>
      <c r="CBQ668" s="163"/>
      <c r="CBR668" s="163"/>
      <c r="CBS668" s="163"/>
      <c r="CBT668" s="163"/>
      <c r="CBU668" s="163"/>
      <c r="CBV668" s="163"/>
      <c r="CBW668" s="163"/>
      <c r="CBX668" s="163"/>
      <c r="CBY668" s="163"/>
      <c r="CBZ668" s="163"/>
      <c r="CCA668" s="163"/>
      <c r="CCB668" s="163"/>
      <c r="CCC668" s="163"/>
      <c r="CCD668" s="163"/>
      <c r="CCE668" s="163"/>
      <c r="CCF668" s="163"/>
      <c r="CCG668" s="163"/>
      <c r="CCH668" s="163"/>
      <c r="CCI668" s="163"/>
      <c r="CCJ668" s="163"/>
      <c r="CCK668" s="163"/>
      <c r="CCL668" s="163"/>
      <c r="CCM668" s="163"/>
      <c r="CCN668" s="163"/>
      <c r="CCO668" s="163"/>
      <c r="CCP668" s="163"/>
      <c r="CCQ668" s="163"/>
      <c r="CCR668" s="163"/>
      <c r="CCS668" s="163"/>
      <c r="CCT668" s="163"/>
      <c r="CCU668" s="163"/>
      <c r="CCV668" s="163"/>
      <c r="CCW668" s="163"/>
      <c r="CCX668" s="163"/>
      <c r="CCY668" s="163"/>
      <c r="CCZ668" s="163"/>
      <c r="CDA668" s="163"/>
      <c r="CDB668" s="163"/>
      <c r="CDC668" s="163"/>
      <c r="CDD668" s="163"/>
      <c r="CDE668" s="163"/>
      <c r="CDF668" s="163"/>
      <c r="CDG668" s="163"/>
      <c r="CDH668" s="163"/>
      <c r="CDI668" s="163"/>
      <c r="CDJ668" s="163"/>
      <c r="CDK668" s="163"/>
      <c r="CDL668" s="163"/>
      <c r="CDM668" s="163"/>
      <c r="CDN668" s="163"/>
      <c r="CDO668" s="163"/>
      <c r="CDP668" s="163"/>
      <c r="CDQ668" s="163"/>
      <c r="CDR668" s="163"/>
      <c r="CDS668" s="163"/>
      <c r="CDT668" s="163"/>
      <c r="CDU668" s="163"/>
      <c r="CDV668" s="163"/>
      <c r="CDW668" s="163"/>
      <c r="CDX668" s="163"/>
      <c r="CDY668" s="163"/>
      <c r="CDZ668" s="163"/>
      <c r="CEA668" s="163"/>
      <c r="CEB668" s="163"/>
      <c r="CEC668" s="163"/>
      <c r="CED668" s="163"/>
      <c r="CEE668" s="163"/>
      <c r="CEF668" s="163"/>
      <c r="CEG668" s="163"/>
      <c r="CEH668" s="163"/>
      <c r="CEI668" s="163"/>
      <c r="CEJ668" s="163"/>
      <c r="CEK668" s="163"/>
      <c r="CEL668" s="163"/>
      <c r="CEM668" s="163"/>
      <c r="CEN668" s="163"/>
      <c r="CEO668" s="163"/>
      <c r="CEP668" s="163"/>
      <c r="CEQ668" s="163"/>
      <c r="CER668" s="163"/>
      <c r="CES668" s="163"/>
      <c r="CET668" s="163"/>
      <c r="CEU668" s="163"/>
      <c r="CEV668" s="163"/>
      <c r="CEW668" s="163"/>
      <c r="CEX668" s="163"/>
      <c r="CEY668" s="163"/>
      <c r="CEZ668" s="163"/>
      <c r="CFA668" s="163"/>
      <c r="CFB668" s="163"/>
      <c r="CFC668" s="163"/>
      <c r="CFD668" s="163"/>
      <c r="CFE668" s="163"/>
      <c r="CFF668" s="163"/>
      <c r="CFG668" s="163"/>
      <c r="CFH668" s="163"/>
      <c r="CFI668" s="163"/>
      <c r="CFJ668" s="163"/>
      <c r="CFK668" s="163"/>
      <c r="CFL668" s="163"/>
      <c r="CFM668" s="163"/>
      <c r="CFN668" s="163"/>
      <c r="CFO668" s="163"/>
      <c r="CFP668" s="163"/>
      <c r="CFQ668" s="163"/>
      <c r="CFR668" s="163"/>
      <c r="CFS668" s="163"/>
      <c r="CFT668" s="163"/>
      <c r="CFU668" s="163"/>
      <c r="CFV668" s="163"/>
      <c r="CFW668" s="163"/>
      <c r="CFX668" s="163"/>
      <c r="CFY668" s="163"/>
      <c r="CFZ668" s="163"/>
      <c r="CGA668" s="163"/>
      <c r="CGB668" s="163"/>
      <c r="CGC668" s="163"/>
      <c r="CGD668" s="163"/>
      <c r="CGE668" s="163"/>
      <c r="CGF668" s="163"/>
      <c r="CGG668" s="163"/>
      <c r="CGH668" s="163"/>
      <c r="CGI668" s="163"/>
      <c r="CGJ668" s="163"/>
      <c r="CGK668" s="163"/>
      <c r="CGL668" s="163"/>
      <c r="CGM668" s="163"/>
      <c r="CGN668" s="163"/>
      <c r="CGO668" s="163"/>
      <c r="CGP668" s="163"/>
      <c r="CGQ668" s="163"/>
      <c r="CGR668" s="163"/>
      <c r="CGS668" s="163"/>
      <c r="CGT668" s="163"/>
      <c r="CGU668" s="163"/>
      <c r="CGV668" s="163"/>
      <c r="CGW668" s="163"/>
      <c r="CGX668" s="163"/>
      <c r="CGY668" s="163"/>
      <c r="CGZ668" s="163"/>
      <c r="CHA668" s="163"/>
      <c r="CHB668" s="163"/>
      <c r="CHC668" s="163"/>
      <c r="CHD668" s="163"/>
      <c r="CHE668" s="163"/>
      <c r="CHF668" s="163"/>
      <c r="CHG668" s="163"/>
      <c r="CHH668" s="163"/>
      <c r="CHI668" s="163"/>
      <c r="CHJ668" s="163"/>
      <c r="CHK668" s="163"/>
      <c r="CHL668" s="163"/>
      <c r="CHM668" s="163"/>
      <c r="CHN668" s="163"/>
      <c r="CHO668" s="163"/>
      <c r="CHP668" s="163"/>
      <c r="CHQ668" s="163"/>
      <c r="CHR668" s="163"/>
      <c r="CHS668" s="163"/>
      <c r="CHT668" s="163"/>
      <c r="CHU668" s="163"/>
      <c r="CHV668" s="163"/>
      <c r="CHW668" s="163"/>
      <c r="CHX668" s="163"/>
      <c r="CHY668" s="163"/>
      <c r="CHZ668" s="163"/>
      <c r="CIA668" s="163"/>
      <c r="CIB668" s="163"/>
      <c r="CIC668" s="163"/>
      <c r="CID668" s="163"/>
      <c r="CIE668" s="163"/>
      <c r="CIF668" s="163"/>
      <c r="CIG668" s="163"/>
      <c r="CIH668" s="163"/>
      <c r="CII668" s="163"/>
      <c r="CIJ668" s="163"/>
      <c r="CIK668" s="163"/>
      <c r="CIL668" s="163"/>
      <c r="CIM668" s="163"/>
      <c r="CIN668" s="163"/>
      <c r="CIO668" s="163"/>
      <c r="CIP668" s="163"/>
      <c r="CIQ668" s="163"/>
      <c r="CIR668" s="163"/>
      <c r="CIS668" s="163"/>
      <c r="CIT668" s="163"/>
      <c r="CIU668" s="163"/>
      <c r="CIV668" s="163"/>
      <c r="CIW668" s="163"/>
      <c r="CIX668" s="163"/>
      <c r="CIY668" s="163"/>
      <c r="CIZ668" s="163"/>
      <c r="CJA668" s="163"/>
      <c r="CJB668" s="163"/>
      <c r="CJC668" s="163"/>
      <c r="CJD668" s="163"/>
      <c r="CJE668" s="163"/>
      <c r="CJF668" s="163"/>
      <c r="CJG668" s="163"/>
      <c r="CJH668" s="163"/>
      <c r="CJI668" s="163"/>
      <c r="CJJ668" s="163"/>
      <c r="CJK668" s="163"/>
      <c r="CJL668" s="163"/>
      <c r="CJM668" s="163"/>
      <c r="CJN668" s="163"/>
      <c r="CJO668" s="163"/>
      <c r="CJP668" s="163"/>
      <c r="CJQ668" s="163"/>
      <c r="CJR668" s="163"/>
      <c r="CJS668" s="163"/>
      <c r="CJT668" s="163"/>
      <c r="CJU668" s="163"/>
      <c r="CJV668" s="163"/>
      <c r="CJW668" s="163"/>
      <c r="CJX668" s="163"/>
      <c r="CJY668" s="163"/>
      <c r="CJZ668" s="163"/>
      <c r="CKA668" s="163"/>
      <c r="CKB668" s="163"/>
      <c r="CKC668" s="163"/>
      <c r="CKD668" s="163"/>
      <c r="CKE668" s="163"/>
      <c r="CKF668" s="163"/>
      <c r="CKG668" s="163"/>
      <c r="CKH668" s="163"/>
      <c r="CKI668" s="163"/>
      <c r="CKJ668" s="163"/>
      <c r="CKK668" s="163"/>
      <c r="CKL668" s="163"/>
      <c r="CKM668" s="163"/>
      <c r="CKN668" s="163"/>
      <c r="CKO668" s="163"/>
      <c r="CKP668" s="163"/>
      <c r="CKQ668" s="163"/>
      <c r="CKR668" s="163"/>
      <c r="CKS668" s="163"/>
      <c r="CKT668" s="163"/>
      <c r="CKU668" s="163"/>
      <c r="CKV668" s="163"/>
      <c r="CKW668" s="163"/>
      <c r="CKX668" s="163"/>
      <c r="CKY668" s="163"/>
      <c r="CKZ668" s="163"/>
      <c r="CLA668" s="163"/>
      <c r="CLB668" s="163"/>
      <c r="CLC668" s="163"/>
      <c r="CLD668" s="163"/>
      <c r="CLE668" s="163"/>
      <c r="CLF668" s="163"/>
      <c r="CLG668" s="163"/>
      <c r="CLH668" s="163"/>
      <c r="CLI668" s="163"/>
      <c r="CLJ668" s="163"/>
      <c r="CLK668" s="163"/>
      <c r="CLL668" s="163"/>
      <c r="CLM668" s="163"/>
      <c r="CLN668" s="163"/>
      <c r="CLO668" s="163"/>
      <c r="CLP668" s="163"/>
      <c r="CLQ668" s="163"/>
      <c r="CLR668" s="163"/>
      <c r="CLS668" s="163"/>
      <c r="CLT668" s="163"/>
      <c r="CLU668" s="163"/>
      <c r="CLV668" s="163"/>
      <c r="CLW668" s="163"/>
      <c r="CLX668" s="163"/>
      <c r="CLY668" s="163"/>
      <c r="CLZ668" s="163"/>
      <c r="CMA668" s="163"/>
      <c r="CMB668" s="163"/>
      <c r="CMC668" s="163"/>
      <c r="CMD668" s="163"/>
      <c r="CME668" s="163"/>
      <c r="CMF668" s="163"/>
      <c r="CMG668" s="163"/>
      <c r="CMH668" s="163"/>
      <c r="CMI668" s="163"/>
      <c r="CMJ668" s="163"/>
      <c r="CMK668" s="163"/>
      <c r="CML668" s="163"/>
      <c r="CMM668" s="163"/>
      <c r="CMN668" s="163"/>
      <c r="CMO668" s="163"/>
      <c r="CMP668" s="163"/>
      <c r="CMQ668" s="163"/>
      <c r="CMR668" s="163"/>
      <c r="CMS668" s="163"/>
      <c r="CMT668" s="163"/>
      <c r="CMU668" s="163"/>
      <c r="CMV668" s="163"/>
      <c r="CMW668" s="163"/>
      <c r="CMX668" s="163"/>
      <c r="CMY668" s="163"/>
      <c r="CMZ668" s="163"/>
      <c r="CNA668" s="163"/>
      <c r="CNB668" s="163"/>
      <c r="CNC668" s="163"/>
      <c r="CND668" s="163"/>
      <c r="CNE668" s="163"/>
      <c r="CNF668" s="163"/>
      <c r="CNG668" s="163"/>
      <c r="CNH668" s="163"/>
      <c r="CNI668" s="163"/>
      <c r="CNJ668" s="163"/>
      <c r="CNK668" s="163"/>
      <c r="CNL668" s="163"/>
      <c r="CNM668" s="163"/>
      <c r="CNN668" s="163"/>
      <c r="CNO668" s="163"/>
      <c r="CNP668" s="163"/>
      <c r="CNQ668" s="163"/>
      <c r="CNR668" s="163"/>
      <c r="CNS668" s="163"/>
      <c r="CNT668" s="163"/>
      <c r="CNU668" s="163"/>
      <c r="CNV668" s="163"/>
      <c r="CNW668" s="163"/>
      <c r="CNX668" s="163"/>
      <c r="CNY668" s="163"/>
      <c r="CNZ668" s="163"/>
      <c r="COA668" s="163"/>
      <c r="COB668" s="163"/>
      <c r="COC668" s="163"/>
      <c r="COD668" s="163"/>
      <c r="COE668" s="163"/>
      <c r="COF668" s="163"/>
      <c r="COG668" s="163"/>
      <c r="COH668" s="163"/>
      <c r="COI668" s="163"/>
      <c r="COJ668" s="163"/>
      <c r="COK668" s="163"/>
      <c r="COL668" s="163"/>
      <c r="COM668" s="163"/>
      <c r="CON668" s="163"/>
      <c r="COO668" s="163"/>
      <c r="COP668" s="163"/>
      <c r="COQ668" s="163"/>
      <c r="COR668" s="163"/>
      <c r="COS668" s="163"/>
      <c r="COT668" s="163"/>
      <c r="COU668" s="163"/>
      <c r="COV668" s="163"/>
      <c r="COW668" s="163"/>
      <c r="COX668" s="163"/>
      <c r="COY668" s="163"/>
      <c r="COZ668" s="163"/>
      <c r="CPA668" s="163"/>
      <c r="CPB668" s="163"/>
      <c r="CPC668" s="163"/>
      <c r="CPD668" s="163"/>
      <c r="CPE668" s="163"/>
      <c r="CPF668" s="163"/>
      <c r="CPG668" s="163"/>
      <c r="CPH668" s="163"/>
      <c r="CPI668" s="163"/>
      <c r="CPJ668" s="163"/>
      <c r="CPK668" s="163"/>
      <c r="CPL668" s="163"/>
      <c r="CPM668" s="163"/>
      <c r="CPN668" s="163"/>
      <c r="CPO668" s="163"/>
      <c r="CPP668" s="163"/>
      <c r="CPQ668" s="163"/>
      <c r="CPR668" s="163"/>
      <c r="CPS668" s="163"/>
      <c r="CPT668" s="163"/>
      <c r="CPU668" s="163"/>
      <c r="CPV668" s="163"/>
      <c r="CPW668" s="163"/>
      <c r="CPX668" s="163"/>
      <c r="CPY668" s="163"/>
      <c r="CPZ668" s="163"/>
      <c r="CQA668" s="163"/>
      <c r="CQB668" s="163"/>
      <c r="CQC668" s="163"/>
      <c r="CQD668" s="163"/>
      <c r="CQE668" s="163"/>
      <c r="CQF668" s="163"/>
      <c r="CQG668" s="163"/>
      <c r="CQH668" s="163"/>
      <c r="CQI668" s="163"/>
      <c r="CQJ668" s="163"/>
      <c r="CQK668" s="163"/>
      <c r="CQL668" s="163"/>
      <c r="CQM668" s="163"/>
      <c r="CQN668" s="163"/>
      <c r="CQO668" s="163"/>
      <c r="CQP668" s="163"/>
      <c r="CQQ668" s="163"/>
      <c r="CQR668" s="163"/>
      <c r="CQS668" s="163"/>
      <c r="CQT668" s="163"/>
      <c r="CQU668" s="163"/>
      <c r="CQV668" s="163"/>
      <c r="CQW668" s="163"/>
      <c r="CQX668" s="163"/>
      <c r="CQY668" s="163"/>
      <c r="CQZ668" s="163"/>
      <c r="CRA668" s="163"/>
      <c r="CRB668" s="163"/>
      <c r="CRC668" s="163"/>
      <c r="CRD668" s="163"/>
      <c r="CRE668" s="163"/>
      <c r="CRF668" s="163"/>
      <c r="CRG668" s="163"/>
      <c r="CRH668" s="163"/>
      <c r="CRI668" s="163"/>
      <c r="CRJ668" s="163"/>
      <c r="CRK668" s="163"/>
      <c r="CRL668" s="163"/>
      <c r="CRM668" s="163"/>
      <c r="CRN668" s="163"/>
      <c r="CRO668" s="163"/>
      <c r="CRP668" s="163"/>
      <c r="CRQ668" s="163"/>
      <c r="CRR668" s="163"/>
      <c r="CRS668" s="163"/>
      <c r="CRT668" s="163"/>
      <c r="CRU668" s="163"/>
      <c r="CRV668" s="163"/>
      <c r="CRW668" s="163"/>
      <c r="CRX668" s="163"/>
      <c r="CRY668" s="163"/>
      <c r="CRZ668" s="163"/>
      <c r="CSA668" s="163"/>
      <c r="CSB668" s="163"/>
      <c r="CSC668" s="163"/>
      <c r="CSD668" s="163"/>
      <c r="CSE668" s="163"/>
      <c r="CSF668" s="163"/>
      <c r="CSG668" s="163"/>
      <c r="CSH668" s="163"/>
      <c r="CSI668" s="163"/>
      <c r="CSJ668" s="163"/>
      <c r="CSK668" s="163"/>
      <c r="CSL668" s="163"/>
      <c r="CSM668" s="163"/>
      <c r="CSN668" s="163"/>
      <c r="CSO668" s="163"/>
      <c r="CSP668" s="163"/>
      <c r="CSQ668" s="163"/>
      <c r="CSR668" s="163"/>
      <c r="CSS668" s="163"/>
      <c r="CST668" s="163"/>
      <c r="CSU668" s="163"/>
      <c r="CSV668" s="163"/>
      <c r="CSW668" s="163"/>
      <c r="CSX668" s="163"/>
      <c r="CSY668" s="163"/>
      <c r="CSZ668" s="163"/>
      <c r="CTA668" s="163"/>
      <c r="CTB668" s="163"/>
      <c r="CTC668" s="163"/>
      <c r="CTD668" s="163"/>
      <c r="CTE668" s="163"/>
      <c r="CTF668" s="163"/>
      <c r="CTG668" s="163"/>
      <c r="CTH668" s="163"/>
      <c r="CTI668" s="163"/>
      <c r="CTJ668" s="163"/>
      <c r="CTK668" s="163"/>
      <c r="CTL668" s="163"/>
      <c r="CTM668" s="163"/>
      <c r="CTN668" s="163"/>
      <c r="CTO668" s="163"/>
      <c r="CTP668" s="163"/>
      <c r="CTQ668" s="163"/>
      <c r="CTR668" s="163"/>
      <c r="CTS668" s="163"/>
      <c r="CTT668" s="163"/>
      <c r="CTU668" s="163"/>
      <c r="CTV668" s="163"/>
      <c r="CTW668" s="163"/>
      <c r="CTX668" s="163"/>
      <c r="CTY668" s="163"/>
      <c r="CTZ668" s="163"/>
      <c r="CUA668" s="163"/>
      <c r="CUB668" s="163"/>
      <c r="CUC668" s="163"/>
      <c r="CUD668" s="163"/>
      <c r="CUE668" s="163"/>
      <c r="CUF668" s="163"/>
      <c r="CUG668" s="163"/>
      <c r="CUH668" s="163"/>
      <c r="CUI668" s="163"/>
      <c r="CUJ668" s="163"/>
      <c r="CUK668" s="163"/>
      <c r="CUL668" s="163"/>
      <c r="CUM668" s="163"/>
      <c r="CUN668" s="163"/>
      <c r="CUO668" s="163"/>
      <c r="CUP668" s="163"/>
      <c r="CUQ668" s="163"/>
      <c r="CUR668" s="163"/>
      <c r="CUS668" s="163"/>
      <c r="CUT668" s="163"/>
      <c r="CUU668" s="163"/>
      <c r="CUV668" s="163"/>
      <c r="CUW668" s="163"/>
      <c r="CUX668" s="163"/>
      <c r="CUY668" s="163"/>
      <c r="CUZ668" s="163"/>
      <c r="CVA668" s="163"/>
      <c r="CVB668" s="163"/>
      <c r="CVC668" s="163"/>
      <c r="CVD668" s="163"/>
      <c r="CVE668" s="163"/>
      <c r="CVF668" s="163"/>
      <c r="CVG668" s="163"/>
      <c r="CVH668" s="163"/>
      <c r="CVI668" s="163"/>
      <c r="CVJ668" s="163"/>
      <c r="CVK668" s="163"/>
      <c r="CVL668" s="163"/>
      <c r="CVM668" s="163"/>
      <c r="CVN668" s="163"/>
      <c r="CVO668" s="163"/>
      <c r="CVP668" s="163"/>
      <c r="CVQ668" s="163"/>
      <c r="CVR668" s="163"/>
      <c r="CVS668" s="163"/>
      <c r="CVT668" s="163"/>
      <c r="CVU668" s="163"/>
      <c r="CVV668" s="163"/>
      <c r="CVW668" s="163"/>
      <c r="CVX668" s="163"/>
      <c r="CVY668" s="163"/>
      <c r="CVZ668" s="163"/>
      <c r="CWA668" s="163"/>
      <c r="CWB668" s="163"/>
      <c r="CWC668" s="163"/>
      <c r="CWD668" s="163"/>
      <c r="CWE668" s="163"/>
      <c r="CWF668" s="163"/>
      <c r="CWG668" s="163"/>
      <c r="CWH668" s="163"/>
      <c r="CWI668" s="163"/>
      <c r="CWJ668" s="163"/>
      <c r="CWK668" s="163"/>
      <c r="CWL668" s="163"/>
      <c r="CWM668" s="163"/>
      <c r="CWN668" s="163"/>
      <c r="CWO668" s="163"/>
      <c r="CWP668" s="163"/>
      <c r="CWQ668" s="163"/>
      <c r="CWR668" s="163"/>
      <c r="CWS668" s="163"/>
      <c r="CWT668" s="163"/>
      <c r="CWU668" s="163"/>
      <c r="CWV668" s="163"/>
      <c r="CWW668" s="163"/>
      <c r="CWX668" s="163"/>
      <c r="CWY668" s="163"/>
      <c r="CWZ668" s="163"/>
      <c r="CXA668" s="163"/>
      <c r="CXB668" s="163"/>
      <c r="CXC668" s="163"/>
      <c r="CXD668" s="163"/>
      <c r="CXE668" s="163"/>
      <c r="CXF668" s="163"/>
      <c r="CXG668" s="163"/>
      <c r="CXH668" s="163"/>
      <c r="CXI668" s="163"/>
      <c r="CXJ668" s="163"/>
      <c r="CXK668" s="163"/>
      <c r="CXL668" s="163"/>
      <c r="CXM668" s="163"/>
      <c r="CXN668" s="163"/>
      <c r="CXO668" s="163"/>
      <c r="CXP668" s="163"/>
      <c r="CXQ668" s="163"/>
      <c r="CXR668" s="163"/>
      <c r="CXS668" s="163"/>
      <c r="CXT668" s="163"/>
      <c r="CXU668" s="163"/>
      <c r="CXV668" s="163"/>
      <c r="CXW668" s="163"/>
      <c r="CXX668" s="163"/>
      <c r="CXY668" s="163"/>
      <c r="CXZ668" s="163"/>
      <c r="CYA668" s="163"/>
      <c r="CYB668" s="163"/>
      <c r="CYC668" s="163"/>
      <c r="CYD668" s="163"/>
      <c r="CYE668" s="163"/>
      <c r="CYF668" s="163"/>
      <c r="CYG668" s="163"/>
      <c r="CYH668" s="163"/>
      <c r="CYI668" s="163"/>
      <c r="CYJ668" s="163"/>
      <c r="CYK668" s="163"/>
      <c r="CYL668" s="163"/>
      <c r="CYM668" s="163"/>
      <c r="CYN668" s="163"/>
      <c r="CYO668" s="163"/>
      <c r="CYP668" s="163"/>
      <c r="CYQ668" s="163"/>
      <c r="CYR668" s="163"/>
      <c r="CYS668" s="163"/>
      <c r="CYT668" s="163"/>
      <c r="CYU668" s="163"/>
      <c r="CYV668" s="163"/>
      <c r="CYW668" s="163"/>
      <c r="CYX668" s="163"/>
      <c r="CYY668" s="163"/>
      <c r="CYZ668" s="163"/>
      <c r="CZA668" s="163"/>
      <c r="CZB668" s="163"/>
      <c r="CZC668" s="163"/>
      <c r="CZD668" s="163"/>
      <c r="CZE668" s="163"/>
      <c r="CZF668" s="163"/>
      <c r="CZG668" s="163"/>
      <c r="CZH668" s="163"/>
      <c r="CZI668" s="163"/>
      <c r="CZJ668" s="163"/>
      <c r="CZK668" s="163"/>
      <c r="CZL668" s="163"/>
      <c r="CZM668" s="163"/>
      <c r="CZN668" s="163"/>
      <c r="CZO668" s="163"/>
      <c r="CZP668" s="163"/>
      <c r="CZQ668" s="163"/>
      <c r="CZR668" s="163"/>
      <c r="CZS668" s="163"/>
      <c r="CZT668" s="163"/>
      <c r="CZU668" s="163"/>
      <c r="CZV668" s="163"/>
      <c r="CZW668" s="163"/>
      <c r="CZX668" s="163"/>
      <c r="CZY668" s="163"/>
      <c r="CZZ668" s="163"/>
      <c r="DAA668" s="163"/>
      <c r="DAB668" s="163"/>
      <c r="DAC668" s="163"/>
      <c r="DAD668" s="163"/>
      <c r="DAE668" s="163"/>
      <c r="DAF668" s="163"/>
      <c r="DAG668" s="163"/>
      <c r="DAH668" s="163"/>
      <c r="DAI668" s="163"/>
      <c r="DAJ668" s="163"/>
      <c r="DAK668" s="163"/>
      <c r="DAL668" s="163"/>
      <c r="DAM668" s="163"/>
      <c r="DAN668" s="163"/>
      <c r="DAO668" s="163"/>
      <c r="DAP668" s="163"/>
      <c r="DAQ668" s="163"/>
      <c r="DAR668" s="163"/>
      <c r="DAS668" s="163"/>
      <c r="DAT668" s="163"/>
      <c r="DAU668" s="163"/>
      <c r="DAV668" s="163"/>
      <c r="DAW668" s="163"/>
      <c r="DAX668" s="163"/>
      <c r="DAY668" s="163"/>
      <c r="DAZ668" s="163"/>
      <c r="DBA668" s="163"/>
      <c r="DBB668" s="163"/>
      <c r="DBC668" s="163"/>
      <c r="DBD668" s="163"/>
      <c r="DBE668" s="163"/>
      <c r="DBF668" s="163"/>
      <c r="DBG668" s="163"/>
      <c r="DBH668" s="163"/>
      <c r="DBI668" s="163"/>
      <c r="DBJ668" s="163"/>
      <c r="DBK668" s="163"/>
      <c r="DBL668" s="163"/>
      <c r="DBM668" s="163"/>
      <c r="DBN668" s="163"/>
      <c r="DBO668" s="163"/>
      <c r="DBP668" s="163"/>
      <c r="DBQ668" s="163"/>
      <c r="DBR668" s="163"/>
      <c r="DBS668" s="163"/>
      <c r="DBT668" s="163"/>
      <c r="DBU668" s="163"/>
      <c r="DBV668" s="163"/>
      <c r="DBW668" s="163"/>
      <c r="DBX668" s="163"/>
      <c r="DBY668" s="163"/>
      <c r="DBZ668" s="163"/>
      <c r="DCA668" s="163"/>
      <c r="DCB668" s="163"/>
      <c r="DCC668" s="163"/>
      <c r="DCD668" s="163"/>
      <c r="DCE668" s="163"/>
      <c r="DCF668" s="163"/>
      <c r="DCG668" s="163"/>
      <c r="DCH668" s="163"/>
      <c r="DCI668" s="163"/>
      <c r="DCJ668" s="163"/>
      <c r="DCK668" s="163"/>
      <c r="DCL668" s="163"/>
      <c r="DCM668" s="163"/>
      <c r="DCN668" s="163"/>
      <c r="DCO668" s="163"/>
      <c r="DCP668" s="163"/>
      <c r="DCQ668" s="163"/>
      <c r="DCR668" s="163"/>
      <c r="DCS668" s="163"/>
      <c r="DCT668" s="163"/>
      <c r="DCU668" s="163"/>
      <c r="DCV668" s="163"/>
      <c r="DCW668" s="163"/>
      <c r="DCX668" s="163"/>
      <c r="DCY668" s="163"/>
      <c r="DCZ668" s="163"/>
      <c r="DDA668" s="163"/>
      <c r="DDB668" s="163"/>
      <c r="DDC668" s="163"/>
      <c r="DDD668" s="163"/>
      <c r="DDE668" s="163"/>
      <c r="DDF668" s="163"/>
      <c r="DDG668" s="163"/>
      <c r="DDH668" s="163"/>
      <c r="DDI668" s="163"/>
      <c r="DDJ668" s="163"/>
      <c r="DDK668" s="163"/>
      <c r="DDL668" s="163"/>
      <c r="DDM668" s="163"/>
      <c r="DDN668" s="163"/>
      <c r="DDO668" s="163"/>
      <c r="DDP668" s="163"/>
      <c r="DDQ668" s="163"/>
      <c r="DDR668" s="163"/>
      <c r="DDS668" s="163"/>
      <c r="DDT668" s="163"/>
      <c r="DDU668" s="163"/>
      <c r="DDV668" s="163"/>
      <c r="DDW668" s="163"/>
      <c r="DDX668" s="163"/>
      <c r="DDY668" s="163"/>
      <c r="DDZ668" s="163"/>
      <c r="DEA668" s="163"/>
      <c r="DEB668" s="163"/>
      <c r="DEC668" s="163"/>
      <c r="DED668" s="163"/>
      <c r="DEE668" s="163"/>
      <c r="DEF668" s="163"/>
      <c r="DEG668" s="163"/>
      <c r="DEH668" s="163"/>
      <c r="DEI668" s="163"/>
      <c r="DEJ668" s="163"/>
      <c r="DEK668" s="163"/>
      <c r="DEL668" s="163"/>
      <c r="DEM668" s="163"/>
      <c r="DEN668" s="163"/>
      <c r="DEO668" s="163"/>
      <c r="DEP668" s="163"/>
      <c r="DEQ668" s="163"/>
      <c r="DER668" s="163"/>
      <c r="DES668" s="163"/>
      <c r="DET668" s="163"/>
      <c r="DEU668" s="163"/>
      <c r="DEV668" s="163"/>
      <c r="DEW668" s="163"/>
      <c r="DEX668" s="163"/>
      <c r="DEY668" s="163"/>
      <c r="DEZ668" s="163"/>
      <c r="DFA668" s="163"/>
      <c r="DFB668" s="163"/>
      <c r="DFC668" s="163"/>
      <c r="DFD668" s="163"/>
      <c r="DFE668" s="163"/>
      <c r="DFF668" s="163"/>
      <c r="DFG668" s="163"/>
      <c r="DFH668" s="163"/>
      <c r="DFI668" s="163"/>
      <c r="DFJ668" s="163"/>
      <c r="DFK668" s="163"/>
      <c r="DFL668" s="163"/>
      <c r="DFM668" s="163"/>
      <c r="DFN668" s="163"/>
      <c r="DFO668" s="163"/>
      <c r="DFP668" s="163"/>
      <c r="DFQ668" s="163"/>
      <c r="DFR668" s="163"/>
      <c r="DFS668" s="163"/>
      <c r="DFT668" s="163"/>
      <c r="DFU668" s="163"/>
      <c r="DFV668" s="163"/>
      <c r="DFW668" s="163"/>
      <c r="DFX668" s="163"/>
      <c r="DFY668" s="163"/>
      <c r="DFZ668" s="163"/>
      <c r="DGA668" s="163"/>
      <c r="DGB668" s="163"/>
      <c r="DGC668" s="163"/>
      <c r="DGD668" s="163"/>
      <c r="DGE668" s="163"/>
      <c r="DGF668" s="163"/>
      <c r="DGG668" s="163"/>
      <c r="DGH668" s="163"/>
      <c r="DGI668" s="163"/>
      <c r="DGJ668" s="163"/>
      <c r="DGK668" s="163"/>
      <c r="DGL668" s="163"/>
      <c r="DGM668" s="163"/>
      <c r="DGN668" s="163"/>
      <c r="DGO668" s="163"/>
      <c r="DGP668" s="163"/>
      <c r="DGQ668" s="163"/>
      <c r="DGR668" s="163"/>
      <c r="DGS668" s="163"/>
      <c r="DGT668" s="163"/>
      <c r="DGU668" s="163"/>
      <c r="DGV668" s="163"/>
      <c r="DGW668" s="163"/>
      <c r="DGX668" s="163"/>
      <c r="DGY668" s="163"/>
      <c r="DGZ668" s="163"/>
      <c r="DHA668" s="163"/>
      <c r="DHB668" s="163"/>
      <c r="DHC668" s="163"/>
      <c r="DHD668" s="163"/>
      <c r="DHE668" s="163"/>
      <c r="DHF668" s="163"/>
      <c r="DHG668" s="163"/>
      <c r="DHH668" s="163"/>
      <c r="DHI668" s="163"/>
      <c r="DHJ668" s="163"/>
      <c r="DHK668" s="163"/>
      <c r="DHL668" s="163"/>
      <c r="DHM668" s="163"/>
      <c r="DHN668" s="163"/>
      <c r="DHO668" s="163"/>
      <c r="DHP668" s="163"/>
      <c r="DHQ668" s="163"/>
      <c r="DHR668" s="163"/>
      <c r="DHS668" s="163"/>
      <c r="DHT668" s="163"/>
      <c r="DHU668" s="163"/>
      <c r="DHV668" s="163"/>
      <c r="DHW668" s="163"/>
      <c r="DHX668" s="163"/>
      <c r="DHY668" s="163"/>
      <c r="DHZ668" s="163"/>
      <c r="DIA668" s="163"/>
      <c r="DIB668" s="163"/>
      <c r="DIC668" s="163"/>
      <c r="DID668" s="163"/>
      <c r="DIE668" s="163"/>
      <c r="DIF668" s="163"/>
      <c r="DIG668" s="163"/>
      <c r="DIH668" s="163"/>
      <c r="DII668" s="163"/>
      <c r="DIJ668" s="163"/>
      <c r="DIK668" s="163"/>
      <c r="DIL668" s="163"/>
      <c r="DIM668" s="163"/>
      <c r="DIN668" s="163"/>
      <c r="DIO668" s="163"/>
      <c r="DIP668" s="163"/>
      <c r="DIQ668" s="163"/>
      <c r="DIR668" s="163"/>
      <c r="DIS668" s="163"/>
      <c r="DIT668" s="163"/>
      <c r="DIU668" s="163"/>
      <c r="DIV668" s="163"/>
      <c r="DIW668" s="163"/>
      <c r="DIX668" s="163"/>
      <c r="DIY668" s="163"/>
      <c r="DIZ668" s="163"/>
      <c r="DJA668" s="163"/>
      <c r="DJB668" s="163"/>
      <c r="DJC668" s="163"/>
      <c r="DJD668" s="163"/>
      <c r="DJE668" s="163"/>
      <c r="DJF668" s="163"/>
      <c r="DJG668" s="163"/>
      <c r="DJH668" s="163"/>
      <c r="DJI668" s="163"/>
      <c r="DJJ668" s="163"/>
      <c r="DJK668" s="163"/>
      <c r="DJL668" s="163"/>
      <c r="DJM668" s="163"/>
      <c r="DJN668" s="163"/>
      <c r="DJO668" s="163"/>
      <c r="DJP668" s="163"/>
      <c r="DJQ668" s="163"/>
      <c r="DJR668" s="163"/>
      <c r="DJS668" s="163"/>
      <c r="DJT668" s="163"/>
      <c r="DJU668" s="163"/>
      <c r="DJV668" s="163"/>
      <c r="DJW668" s="163"/>
      <c r="DJX668" s="163"/>
      <c r="DJY668" s="163"/>
      <c r="DJZ668" s="163"/>
      <c r="DKA668" s="163"/>
      <c r="DKB668" s="163"/>
      <c r="DKC668" s="163"/>
      <c r="DKD668" s="163"/>
      <c r="DKE668" s="163"/>
      <c r="DKF668" s="163"/>
      <c r="DKG668" s="163"/>
      <c r="DKH668" s="163"/>
      <c r="DKI668" s="163"/>
      <c r="DKJ668" s="163"/>
      <c r="DKK668" s="163"/>
      <c r="DKL668" s="163"/>
      <c r="DKM668" s="163"/>
      <c r="DKN668" s="163"/>
      <c r="DKO668" s="163"/>
      <c r="DKP668" s="163"/>
      <c r="DKQ668" s="163"/>
      <c r="DKR668" s="163"/>
      <c r="DKS668" s="163"/>
      <c r="DKT668" s="163"/>
      <c r="DKU668" s="163"/>
      <c r="DKV668" s="163"/>
      <c r="DKW668" s="163"/>
      <c r="DKX668" s="163"/>
      <c r="DKY668" s="163"/>
      <c r="DKZ668" s="163"/>
      <c r="DLA668" s="163"/>
      <c r="DLB668" s="163"/>
      <c r="DLC668" s="163"/>
      <c r="DLD668" s="163"/>
      <c r="DLE668" s="163"/>
      <c r="DLF668" s="163"/>
      <c r="DLG668" s="163"/>
      <c r="DLH668" s="163"/>
      <c r="DLI668" s="163"/>
      <c r="DLJ668" s="163"/>
      <c r="DLK668" s="163"/>
      <c r="DLL668" s="163"/>
      <c r="DLM668" s="163"/>
      <c r="DLN668" s="163"/>
      <c r="DLO668" s="163"/>
      <c r="DLP668" s="163"/>
      <c r="DLQ668" s="163"/>
      <c r="DLR668" s="163"/>
      <c r="DLS668" s="163"/>
      <c r="DLT668" s="163"/>
      <c r="DLU668" s="163"/>
      <c r="DLV668" s="163"/>
      <c r="DLW668" s="163"/>
      <c r="DLX668" s="163"/>
      <c r="DLY668" s="163"/>
      <c r="DLZ668" s="163"/>
      <c r="DMA668" s="163"/>
      <c r="DMB668" s="163"/>
      <c r="DMC668" s="163"/>
      <c r="DMD668" s="163"/>
      <c r="DME668" s="163"/>
      <c r="DMF668" s="163"/>
      <c r="DMG668" s="163"/>
      <c r="DMH668" s="163"/>
      <c r="DMI668" s="163"/>
      <c r="DMJ668" s="163"/>
      <c r="DMK668" s="163"/>
      <c r="DML668" s="163"/>
      <c r="DMM668" s="163"/>
      <c r="DMN668" s="163"/>
      <c r="DMO668" s="163"/>
      <c r="DMP668" s="163"/>
      <c r="DMQ668" s="163"/>
      <c r="DMR668" s="163"/>
      <c r="DMS668" s="163"/>
      <c r="DMT668" s="163"/>
      <c r="DMU668" s="163"/>
      <c r="DMV668" s="163"/>
      <c r="DMW668" s="163"/>
      <c r="DMX668" s="163"/>
      <c r="DMY668" s="163"/>
      <c r="DMZ668" s="163"/>
      <c r="DNA668" s="163"/>
      <c r="DNB668" s="163"/>
      <c r="DNC668" s="163"/>
      <c r="DND668" s="163"/>
      <c r="DNE668" s="163"/>
      <c r="DNF668" s="163"/>
      <c r="DNG668" s="163"/>
      <c r="DNH668" s="163"/>
      <c r="DNI668" s="163"/>
      <c r="DNJ668" s="163"/>
      <c r="DNK668" s="163"/>
      <c r="DNL668" s="163"/>
      <c r="DNM668" s="163"/>
      <c r="DNN668" s="163"/>
      <c r="DNO668" s="163"/>
      <c r="DNP668" s="163"/>
      <c r="DNQ668" s="163"/>
      <c r="DNR668" s="163"/>
      <c r="DNS668" s="163"/>
      <c r="DNT668" s="163"/>
      <c r="DNU668" s="163"/>
      <c r="DNV668" s="163"/>
      <c r="DNW668" s="163"/>
      <c r="DNX668" s="163"/>
      <c r="DNY668" s="163"/>
      <c r="DNZ668" s="163"/>
      <c r="DOA668" s="163"/>
      <c r="DOB668" s="163"/>
      <c r="DOC668" s="163"/>
      <c r="DOD668" s="163"/>
      <c r="DOE668" s="163"/>
      <c r="DOF668" s="163"/>
      <c r="DOG668" s="163"/>
      <c r="DOH668" s="163"/>
      <c r="DOI668" s="163"/>
      <c r="DOJ668" s="163"/>
      <c r="DOK668" s="163"/>
      <c r="DOL668" s="163"/>
      <c r="DOM668" s="163"/>
      <c r="DON668" s="163"/>
      <c r="DOO668" s="163"/>
      <c r="DOP668" s="163"/>
      <c r="DOQ668" s="163"/>
      <c r="DOR668" s="163"/>
      <c r="DOS668" s="163"/>
      <c r="DOT668" s="163"/>
      <c r="DOU668" s="163"/>
      <c r="DOV668" s="163"/>
      <c r="DOW668" s="163"/>
      <c r="DOX668" s="163"/>
      <c r="DOY668" s="163"/>
      <c r="DOZ668" s="163"/>
      <c r="DPA668" s="163"/>
      <c r="DPB668" s="163"/>
      <c r="DPC668" s="163"/>
      <c r="DPD668" s="163"/>
      <c r="DPE668" s="163"/>
      <c r="DPF668" s="163"/>
      <c r="DPG668" s="163"/>
      <c r="DPH668" s="163"/>
      <c r="DPI668" s="163"/>
      <c r="DPJ668" s="163"/>
      <c r="DPK668" s="163"/>
      <c r="DPL668" s="163"/>
      <c r="DPM668" s="163"/>
      <c r="DPN668" s="163"/>
      <c r="DPO668" s="163"/>
      <c r="DPP668" s="163"/>
      <c r="DPQ668" s="163"/>
      <c r="DPR668" s="163"/>
      <c r="DPS668" s="163"/>
      <c r="DPT668" s="163"/>
      <c r="DPU668" s="163"/>
      <c r="DPV668" s="163"/>
      <c r="DPW668" s="163"/>
      <c r="DPX668" s="163"/>
      <c r="DPY668" s="163"/>
      <c r="DPZ668" s="163"/>
      <c r="DQA668" s="163"/>
      <c r="DQB668" s="163"/>
      <c r="DQC668" s="163"/>
      <c r="DQD668" s="163"/>
      <c r="DQE668" s="163"/>
      <c r="DQF668" s="163"/>
      <c r="DQG668" s="163"/>
      <c r="DQH668" s="163"/>
      <c r="DQI668" s="163"/>
      <c r="DQJ668" s="163"/>
      <c r="DQK668" s="163"/>
      <c r="DQL668" s="163"/>
      <c r="DQM668" s="163"/>
      <c r="DQN668" s="163"/>
      <c r="DQO668" s="163"/>
      <c r="DQP668" s="163"/>
      <c r="DQQ668" s="163"/>
      <c r="DQR668" s="163"/>
      <c r="DQS668" s="163"/>
      <c r="DQT668" s="163"/>
      <c r="DQU668" s="163"/>
      <c r="DQV668" s="163"/>
      <c r="DQW668" s="163"/>
      <c r="DQX668" s="163"/>
      <c r="DQY668" s="163"/>
      <c r="DQZ668" s="163"/>
      <c r="DRA668" s="163"/>
      <c r="DRB668" s="163"/>
      <c r="DRC668" s="163"/>
      <c r="DRD668" s="163"/>
      <c r="DRE668" s="163"/>
      <c r="DRF668" s="163"/>
      <c r="DRG668" s="163"/>
      <c r="DRH668" s="163"/>
      <c r="DRI668" s="163"/>
      <c r="DRJ668" s="163"/>
      <c r="DRK668" s="163"/>
      <c r="DRL668" s="163"/>
      <c r="DRM668" s="163"/>
      <c r="DRN668" s="163"/>
      <c r="DRO668" s="163"/>
      <c r="DRP668" s="163"/>
      <c r="DRQ668" s="163"/>
      <c r="DRR668" s="163"/>
      <c r="DRS668" s="163"/>
      <c r="DRT668" s="163"/>
      <c r="DRU668" s="163"/>
      <c r="DRV668" s="163"/>
      <c r="DRW668" s="163"/>
      <c r="DRX668" s="163"/>
      <c r="DRY668" s="163"/>
      <c r="DRZ668" s="163"/>
      <c r="DSA668" s="163"/>
      <c r="DSB668" s="163"/>
      <c r="DSC668" s="163"/>
      <c r="DSD668" s="163"/>
      <c r="DSE668" s="163"/>
      <c r="DSF668" s="163"/>
      <c r="DSG668" s="163"/>
      <c r="DSH668" s="163"/>
      <c r="DSI668" s="163"/>
      <c r="DSJ668" s="163"/>
      <c r="DSK668" s="163"/>
      <c r="DSL668" s="163"/>
      <c r="DSM668" s="163"/>
      <c r="DSN668" s="163"/>
      <c r="DSO668" s="163"/>
      <c r="DSP668" s="163"/>
      <c r="DSQ668" s="163"/>
      <c r="DSR668" s="163"/>
      <c r="DSS668" s="163"/>
      <c r="DST668" s="163"/>
      <c r="DSU668" s="163"/>
      <c r="DSV668" s="163"/>
      <c r="DSW668" s="163"/>
      <c r="DSX668" s="163"/>
      <c r="DSY668" s="163"/>
      <c r="DSZ668" s="163"/>
      <c r="DTA668" s="163"/>
      <c r="DTB668" s="163"/>
      <c r="DTC668" s="163"/>
      <c r="DTD668" s="163"/>
      <c r="DTE668" s="163"/>
      <c r="DTF668" s="163"/>
      <c r="DTG668" s="163"/>
      <c r="DTH668" s="163"/>
      <c r="DTI668" s="163"/>
      <c r="DTJ668" s="163"/>
      <c r="DTK668" s="163"/>
      <c r="DTL668" s="163"/>
      <c r="DTM668" s="163"/>
      <c r="DTN668" s="163"/>
      <c r="DTO668" s="163"/>
      <c r="DTP668" s="163"/>
      <c r="DTQ668" s="163"/>
      <c r="DTR668" s="163"/>
      <c r="DTS668" s="163"/>
      <c r="DTT668" s="163"/>
      <c r="DTU668" s="163"/>
      <c r="DTV668" s="163"/>
      <c r="DTW668" s="163"/>
      <c r="DTX668" s="163"/>
      <c r="DTY668" s="163"/>
      <c r="DTZ668" s="163"/>
      <c r="DUA668" s="163"/>
      <c r="DUB668" s="163"/>
      <c r="DUC668" s="163"/>
      <c r="DUD668" s="163"/>
      <c r="DUE668" s="163"/>
      <c r="DUF668" s="163"/>
      <c r="DUG668" s="163"/>
      <c r="DUH668" s="163"/>
      <c r="DUI668" s="163"/>
      <c r="DUJ668" s="163"/>
      <c r="DUK668" s="163"/>
      <c r="DUL668" s="163"/>
      <c r="DUM668" s="163"/>
      <c r="DUN668" s="163"/>
      <c r="DUO668" s="163"/>
      <c r="DUP668" s="163"/>
      <c r="DUQ668" s="163"/>
      <c r="DUR668" s="163"/>
      <c r="DUS668" s="163"/>
      <c r="DUT668" s="163"/>
      <c r="DUU668" s="163"/>
      <c r="DUV668" s="163"/>
      <c r="DUW668" s="163"/>
      <c r="DUX668" s="163"/>
      <c r="DUY668" s="163"/>
      <c r="DUZ668" s="163"/>
      <c r="DVA668" s="163"/>
      <c r="DVB668" s="163"/>
      <c r="DVC668" s="163"/>
      <c r="DVD668" s="163"/>
      <c r="DVE668" s="163"/>
      <c r="DVF668" s="163"/>
      <c r="DVG668" s="163"/>
      <c r="DVH668" s="163"/>
      <c r="DVI668" s="163"/>
      <c r="DVJ668" s="163"/>
      <c r="DVK668" s="163"/>
      <c r="DVL668" s="163"/>
      <c r="DVM668" s="163"/>
      <c r="DVN668" s="163"/>
      <c r="DVO668" s="163"/>
      <c r="DVP668" s="163"/>
      <c r="DVQ668" s="163"/>
      <c r="DVR668" s="163"/>
      <c r="DVS668" s="163"/>
      <c r="DVT668" s="163"/>
      <c r="DVU668" s="163"/>
      <c r="DVV668" s="163"/>
      <c r="DVW668" s="163"/>
      <c r="DVX668" s="163"/>
      <c r="DVY668" s="163"/>
      <c r="DVZ668" s="163"/>
      <c r="DWA668" s="163"/>
      <c r="DWB668" s="163"/>
      <c r="DWC668" s="163"/>
      <c r="DWD668" s="163"/>
      <c r="DWE668" s="163"/>
      <c r="DWF668" s="163"/>
      <c r="DWG668" s="163"/>
      <c r="DWH668" s="163"/>
      <c r="DWI668" s="163"/>
      <c r="DWJ668" s="163"/>
      <c r="DWK668" s="163"/>
      <c r="DWL668" s="163"/>
      <c r="DWM668" s="163"/>
      <c r="DWN668" s="163"/>
      <c r="DWO668" s="163"/>
      <c r="DWP668" s="163"/>
      <c r="DWQ668" s="163"/>
      <c r="DWR668" s="163"/>
      <c r="DWS668" s="163"/>
      <c r="DWT668" s="163"/>
      <c r="DWU668" s="163"/>
      <c r="DWV668" s="163"/>
      <c r="DWW668" s="163"/>
      <c r="DWX668" s="163"/>
      <c r="DWY668" s="163"/>
      <c r="DWZ668" s="163"/>
      <c r="DXA668" s="163"/>
      <c r="DXB668" s="163"/>
      <c r="DXC668" s="163"/>
      <c r="DXD668" s="163"/>
      <c r="DXE668" s="163"/>
      <c r="DXF668" s="163"/>
      <c r="DXG668" s="163"/>
      <c r="DXH668" s="163"/>
      <c r="DXI668" s="163"/>
      <c r="DXJ668" s="163"/>
      <c r="DXK668" s="163"/>
      <c r="DXL668" s="163"/>
      <c r="DXM668" s="163"/>
      <c r="DXN668" s="163"/>
      <c r="DXO668" s="163"/>
      <c r="DXP668" s="163"/>
      <c r="DXQ668" s="163"/>
      <c r="DXR668" s="163"/>
      <c r="DXS668" s="163"/>
      <c r="DXT668" s="163"/>
      <c r="DXU668" s="163"/>
      <c r="DXV668" s="163"/>
      <c r="DXW668" s="163"/>
      <c r="DXX668" s="163"/>
      <c r="DXY668" s="163"/>
      <c r="DXZ668" s="163"/>
      <c r="DYA668" s="163"/>
      <c r="DYB668" s="163"/>
      <c r="DYC668" s="163"/>
      <c r="DYD668" s="163"/>
      <c r="DYE668" s="163"/>
      <c r="DYF668" s="163"/>
      <c r="DYG668" s="163"/>
      <c r="DYH668" s="163"/>
      <c r="DYI668" s="163"/>
      <c r="DYJ668" s="163"/>
      <c r="DYK668" s="163"/>
      <c r="DYL668" s="163"/>
      <c r="DYM668" s="163"/>
      <c r="DYN668" s="163"/>
      <c r="DYO668" s="163"/>
      <c r="DYP668" s="163"/>
      <c r="DYQ668" s="163"/>
      <c r="DYR668" s="163"/>
      <c r="DYS668" s="163"/>
      <c r="DYT668" s="163"/>
      <c r="DYU668" s="163"/>
      <c r="DYV668" s="163"/>
      <c r="DYW668" s="163"/>
      <c r="DYX668" s="163"/>
      <c r="DYY668" s="163"/>
      <c r="DYZ668" s="163"/>
      <c r="DZA668" s="163"/>
      <c r="DZB668" s="163"/>
      <c r="DZC668" s="163"/>
      <c r="DZD668" s="163"/>
      <c r="DZE668" s="163"/>
      <c r="DZF668" s="163"/>
      <c r="DZG668" s="163"/>
      <c r="DZH668" s="163"/>
      <c r="DZI668" s="163"/>
      <c r="DZJ668" s="163"/>
      <c r="DZK668" s="163"/>
      <c r="DZL668" s="163"/>
      <c r="DZM668" s="163"/>
      <c r="DZN668" s="163"/>
      <c r="DZO668" s="163"/>
      <c r="DZP668" s="163"/>
      <c r="DZQ668" s="163"/>
      <c r="DZR668" s="163"/>
      <c r="DZS668" s="163"/>
      <c r="DZT668" s="163"/>
      <c r="DZU668" s="163"/>
      <c r="DZV668" s="163"/>
      <c r="DZW668" s="163"/>
      <c r="DZX668" s="163"/>
      <c r="DZY668" s="163"/>
      <c r="DZZ668" s="163"/>
      <c r="EAA668" s="163"/>
      <c r="EAB668" s="163"/>
      <c r="EAC668" s="163"/>
      <c r="EAD668" s="163"/>
      <c r="EAE668" s="163"/>
      <c r="EAF668" s="163"/>
      <c r="EAG668" s="163"/>
      <c r="EAH668" s="163"/>
      <c r="EAI668" s="163"/>
      <c r="EAJ668" s="163"/>
      <c r="EAK668" s="163"/>
      <c r="EAL668" s="163"/>
      <c r="EAM668" s="163"/>
      <c r="EAN668" s="163"/>
      <c r="EAO668" s="163"/>
      <c r="EAP668" s="163"/>
      <c r="EAQ668" s="163"/>
      <c r="EAR668" s="163"/>
      <c r="EAS668" s="163"/>
      <c r="EAT668" s="163"/>
      <c r="EAU668" s="163"/>
      <c r="EAV668" s="163"/>
      <c r="EAW668" s="163"/>
      <c r="EAX668" s="163"/>
      <c r="EAY668" s="163"/>
      <c r="EAZ668" s="163"/>
      <c r="EBA668" s="163"/>
      <c r="EBB668" s="163"/>
      <c r="EBC668" s="163"/>
      <c r="EBD668" s="163"/>
      <c r="EBE668" s="163"/>
      <c r="EBF668" s="163"/>
      <c r="EBG668" s="163"/>
      <c r="EBH668" s="163"/>
      <c r="EBI668" s="163"/>
      <c r="EBJ668" s="163"/>
      <c r="EBK668" s="163"/>
      <c r="EBL668" s="163"/>
      <c r="EBM668" s="163"/>
      <c r="EBN668" s="163"/>
      <c r="EBO668" s="163"/>
      <c r="EBP668" s="163"/>
      <c r="EBQ668" s="163"/>
      <c r="EBR668" s="163"/>
      <c r="EBS668" s="163"/>
      <c r="EBT668" s="163"/>
      <c r="EBU668" s="163"/>
      <c r="EBV668" s="163"/>
      <c r="EBW668" s="163"/>
      <c r="EBX668" s="163"/>
      <c r="EBY668" s="163"/>
      <c r="EBZ668" s="163"/>
      <c r="ECA668" s="163"/>
      <c r="ECB668" s="163"/>
      <c r="ECC668" s="163"/>
      <c r="ECD668" s="163"/>
      <c r="ECE668" s="163"/>
      <c r="ECF668" s="163"/>
      <c r="ECG668" s="163"/>
      <c r="ECH668" s="163"/>
      <c r="ECI668" s="163"/>
      <c r="ECJ668" s="163"/>
      <c r="ECK668" s="163"/>
      <c r="ECL668" s="163"/>
      <c r="ECM668" s="163"/>
      <c r="ECN668" s="163"/>
      <c r="ECO668" s="163"/>
      <c r="ECP668" s="163"/>
      <c r="ECQ668" s="163"/>
      <c r="ECR668" s="163"/>
      <c r="ECS668" s="163"/>
      <c r="ECT668" s="163"/>
      <c r="ECU668" s="163"/>
      <c r="ECV668" s="163"/>
      <c r="ECW668" s="163"/>
      <c r="ECX668" s="163"/>
      <c r="ECY668" s="163"/>
      <c r="ECZ668" s="163"/>
      <c r="EDA668" s="163"/>
      <c r="EDB668" s="163"/>
      <c r="EDC668" s="163"/>
      <c r="EDD668" s="163"/>
      <c r="EDE668" s="163"/>
      <c r="EDF668" s="163"/>
      <c r="EDG668" s="163"/>
      <c r="EDH668" s="163"/>
      <c r="EDI668" s="163"/>
      <c r="EDJ668" s="163"/>
      <c r="EDK668" s="163"/>
      <c r="EDL668" s="163"/>
      <c r="EDM668" s="163"/>
      <c r="EDN668" s="163"/>
      <c r="EDO668" s="163"/>
      <c r="EDP668" s="163"/>
      <c r="EDQ668" s="163"/>
      <c r="EDR668" s="163"/>
      <c r="EDS668" s="163"/>
      <c r="EDT668" s="163"/>
      <c r="EDU668" s="163"/>
      <c r="EDV668" s="163"/>
      <c r="EDW668" s="163"/>
      <c r="EDX668" s="163"/>
      <c r="EDY668" s="163"/>
      <c r="EDZ668" s="163"/>
      <c r="EEA668" s="163"/>
      <c r="EEB668" s="163"/>
      <c r="EEC668" s="163"/>
      <c r="EED668" s="163"/>
      <c r="EEE668" s="163"/>
      <c r="EEF668" s="163"/>
      <c r="EEG668" s="163"/>
      <c r="EEH668" s="163"/>
      <c r="EEI668" s="163"/>
      <c r="EEJ668" s="163"/>
      <c r="EEK668" s="163"/>
      <c r="EEL668" s="163"/>
      <c r="EEM668" s="163"/>
      <c r="EEN668" s="163"/>
      <c r="EEO668" s="163"/>
      <c r="EEP668" s="163"/>
      <c r="EEQ668" s="163"/>
      <c r="EER668" s="163"/>
      <c r="EES668" s="163"/>
      <c r="EET668" s="163"/>
      <c r="EEU668" s="163"/>
      <c r="EEV668" s="163"/>
      <c r="EEW668" s="163"/>
      <c r="EEX668" s="163"/>
      <c r="EEY668" s="163"/>
      <c r="EEZ668" s="163"/>
      <c r="EFA668" s="163"/>
      <c r="EFB668" s="163"/>
      <c r="EFC668" s="163"/>
      <c r="EFD668" s="163"/>
      <c r="EFE668" s="163"/>
      <c r="EFF668" s="163"/>
      <c r="EFG668" s="163"/>
      <c r="EFH668" s="163"/>
      <c r="EFI668" s="163"/>
      <c r="EFJ668" s="163"/>
      <c r="EFK668" s="163"/>
      <c r="EFL668" s="163"/>
      <c r="EFM668" s="163"/>
      <c r="EFN668" s="163"/>
      <c r="EFO668" s="163"/>
      <c r="EFP668" s="163"/>
      <c r="EFQ668" s="163"/>
      <c r="EFR668" s="163"/>
      <c r="EFS668" s="163"/>
      <c r="EFT668" s="163"/>
      <c r="EFU668" s="163"/>
      <c r="EFV668" s="163"/>
      <c r="EFW668" s="163"/>
      <c r="EFX668" s="163"/>
      <c r="EFY668" s="163"/>
      <c r="EFZ668" s="163"/>
      <c r="EGA668" s="163"/>
      <c r="EGB668" s="163"/>
      <c r="EGC668" s="163"/>
      <c r="EGD668" s="163"/>
      <c r="EGE668" s="163"/>
      <c r="EGF668" s="163"/>
      <c r="EGG668" s="163"/>
      <c r="EGH668" s="163"/>
      <c r="EGI668" s="163"/>
      <c r="EGJ668" s="163"/>
      <c r="EGK668" s="163"/>
      <c r="EGL668" s="163"/>
      <c r="EGM668" s="163"/>
      <c r="EGN668" s="163"/>
      <c r="EGO668" s="163"/>
      <c r="EGP668" s="163"/>
      <c r="EGQ668" s="163"/>
      <c r="EGR668" s="163"/>
      <c r="EGS668" s="163"/>
      <c r="EGT668" s="163"/>
      <c r="EGU668" s="163"/>
      <c r="EGV668" s="163"/>
      <c r="EGW668" s="163"/>
      <c r="EGX668" s="163"/>
      <c r="EGY668" s="163"/>
      <c r="EGZ668" s="163"/>
      <c r="EHA668" s="163"/>
      <c r="EHB668" s="163"/>
      <c r="EHC668" s="163"/>
      <c r="EHD668" s="163"/>
      <c r="EHE668" s="163"/>
      <c r="EHF668" s="163"/>
      <c r="EHG668" s="163"/>
      <c r="EHH668" s="163"/>
      <c r="EHI668" s="163"/>
      <c r="EHJ668" s="163"/>
      <c r="EHK668" s="163"/>
      <c r="EHL668" s="163"/>
      <c r="EHM668" s="163"/>
      <c r="EHN668" s="163"/>
      <c r="EHO668" s="163"/>
      <c r="EHP668" s="163"/>
      <c r="EHQ668" s="163"/>
      <c r="EHR668" s="163"/>
      <c r="EHS668" s="163"/>
      <c r="EHT668" s="163"/>
      <c r="EHU668" s="163"/>
      <c r="EHV668" s="163"/>
      <c r="EHW668" s="163"/>
      <c r="EHX668" s="163"/>
      <c r="EHY668" s="163"/>
      <c r="EHZ668" s="163"/>
      <c r="EIA668" s="163"/>
      <c r="EIB668" s="163"/>
      <c r="EIC668" s="163"/>
      <c r="EID668" s="163"/>
      <c r="EIE668" s="163"/>
      <c r="EIF668" s="163"/>
      <c r="EIG668" s="163"/>
      <c r="EIH668" s="163"/>
      <c r="EII668" s="163"/>
      <c r="EIJ668" s="163"/>
      <c r="EIK668" s="163"/>
      <c r="EIL668" s="163"/>
      <c r="EIM668" s="163"/>
      <c r="EIN668" s="163"/>
      <c r="EIO668" s="163"/>
      <c r="EIP668" s="163"/>
      <c r="EIQ668" s="163"/>
      <c r="EIR668" s="163"/>
      <c r="EIS668" s="163"/>
      <c r="EIT668" s="163"/>
      <c r="EIU668" s="163"/>
      <c r="EIV668" s="163"/>
      <c r="EIW668" s="163"/>
      <c r="EIX668" s="163"/>
      <c r="EIY668" s="163"/>
      <c r="EIZ668" s="163"/>
      <c r="EJA668" s="163"/>
      <c r="EJB668" s="163"/>
      <c r="EJC668" s="163"/>
      <c r="EJD668" s="163"/>
      <c r="EJE668" s="163"/>
      <c r="EJF668" s="163"/>
      <c r="EJG668" s="163"/>
      <c r="EJH668" s="163"/>
      <c r="EJI668" s="163"/>
      <c r="EJJ668" s="163"/>
      <c r="EJK668" s="163"/>
      <c r="EJL668" s="163"/>
      <c r="EJM668" s="163"/>
      <c r="EJN668" s="163"/>
      <c r="EJO668" s="163"/>
      <c r="EJP668" s="163"/>
      <c r="EJQ668" s="163"/>
      <c r="EJR668" s="163"/>
      <c r="EJS668" s="163"/>
      <c r="EJT668" s="163"/>
      <c r="EJU668" s="163"/>
      <c r="EJV668" s="163"/>
      <c r="EJW668" s="163"/>
      <c r="EJX668" s="163"/>
      <c r="EJY668" s="163"/>
      <c r="EJZ668" s="163"/>
      <c r="EKA668" s="163"/>
      <c r="EKB668" s="163"/>
      <c r="EKC668" s="163"/>
      <c r="EKD668" s="163"/>
      <c r="EKE668" s="163"/>
      <c r="EKF668" s="163"/>
      <c r="EKG668" s="163"/>
      <c r="EKH668" s="163"/>
      <c r="EKI668" s="163"/>
      <c r="EKJ668" s="163"/>
      <c r="EKK668" s="163"/>
      <c r="EKL668" s="163"/>
      <c r="EKM668" s="163"/>
      <c r="EKN668" s="163"/>
      <c r="EKO668" s="163"/>
      <c r="EKP668" s="163"/>
      <c r="EKQ668" s="163"/>
      <c r="EKR668" s="163"/>
      <c r="EKS668" s="163"/>
      <c r="EKT668" s="163"/>
      <c r="EKU668" s="163"/>
      <c r="EKV668" s="163"/>
      <c r="EKW668" s="163"/>
      <c r="EKX668" s="163"/>
      <c r="EKY668" s="163"/>
      <c r="EKZ668" s="163"/>
      <c r="ELA668" s="163"/>
      <c r="ELB668" s="163"/>
      <c r="ELC668" s="163"/>
      <c r="ELD668" s="163"/>
      <c r="ELE668" s="163"/>
      <c r="ELF668" s="163"/>
      <c r="ELG668" s="163"/>
      <c r="ELH668" s="163"/>
      <c r="ELI668" s="163"/>
      <c r="ELJ668" s="163"/>
      <c r="ELK668" s="163"/>
      <c r="ELL668" s="163"/>
      <c r="ELM668" s="163"/>
      <c r="ELN668" s="163"/>
      <c r="ELO668" s="163"/>
      <c r="ELP668" s="163"/>
      <c r="ELQ668" s="163"/>
      <c r="ELR668" s="163"/>
      <c r="ELS668" s="163"/>
      <c r="ELT668" s="163"/>
      <c r="ELU668" s="163"/>
      <c r="ELV668" s="163"/>
      <c r="ELW668" s="163"/>
      <c r="ELX668" s="163"/>
      <c r="ELY668" s="163"/>
      <c r="ELZ668" s="163"/>
      <c r="EMA668" s="163"/>
      <c r="EMB668" s="163"/>
      <c r="EMC668" s="163"/>
      <c r="EMD668" s="163"/>
      <c r="EME668" s="163"/>
      <c r="EMF668" s="163"/>
      <c r="EMG668" s="163"/>
      <c r="EMH668" s="163"/>
      <c r="EMI668" s="163"/>
      <c r="EMJ668" s="163"/>
      <c r="EMK668" s="163"/>
      <c r="EML668" s="163"/>
      <c r="EMM668" s="163"/>
      <c r="EMN668" s="163"/>
      <c r="EMO668" s="163"/>
      <c r="EMP668" s="163"/>
      <c r="EMQ668" s="163"/>
      <c r="EMR668" s="163"/>
      <c r="EMS668" s="163"/>
      <c r="EMT668" s="163"/>
      <c r="EMU668" s="163"/>
      <c r="EMV668" s="163"/>
      <c r="EMW668" s="163"/>
      <c r="EMX668" s="163"/>
      <c r="EMY668" s="163"/>
      <c r="EMZ668" s="163"/>
      <c r="ENA668" s="163"/>
      <c r="ENB668" s="163"/>
      <c r="ENC668" s="163"/>
      <c r="END668" s="163"/>
      <c r="ENE668" s="163"/>
      <c r="ENF668" s="163"/>
      <c r="ENG668" s="163"/>
      <c r="ENH668" s="163"/>
      <c r="ENI668" s="163"/>
      <c r="ENJ668" s="163"/>
      <c r="ENK668" s="163"/>
      <c r="ENL668" s="163"/>
      <c r="ENM668" s="163"/>
      <c r="ENN668" s="163"/>
      <c r="ENO668" s="163"/>
      <c r="ENP668" s="163"/>
      <c r="ENQ668" s="163"/>
      <c r="ENR668" s="163"/>
      <c r="ENS668" s="163"/>
      <c r="ENT668" s="163"/>
      <c r="ENU668" s="163"/>
      <c r="ENV668" s="163"/>
      <c r="ENW668" s="163"/>
      <c r="ENX668" s="163"/>
      <c r="ENY668" s="163"/>
      <c r="ENZ668" s="163"/>
      <c r="EOA668" s="163"/>
      <c r="EOB668" s="163"/>
      <c r="EOC668" s="163"/>
      <c r="EOD668" s="163"/>
      <c r="EOE668" s="163"/>
      <c r="EOF668" s="163"/>
      <c r="EOG668" s="163"/>
      <c r="EOH668" s="163"/>
      <c r="EOI668" s="163"/>
      <c r="EOJ668" s="163"/>
      <c r="EOK668" s="163"/>
      <c r="EOL668" s="163"/>
      <c r="EOM668" s="163"/>
      <c r="EON668" s="163"/>
      <c r="EOO668" s="163"/>
      <c r="EOP668" s="163"/>
      <c r="EOQ668" s="163"/>
      <c r="EOR668" s="163"/>
      <c r="EOS668" s="163"/>
      <c r="EOT668" s="163"/>
      <c r="EOU668" s="163"/>
      <c r="EOV668" s="163"/>
      <c r="EOW668" s="163"/>
      <c r="EOX668" s="163"/>
      <c r="EOY668" s="163"/>
      <c r="EOZ668" s="163"/>
      <c r="EPA668" s="163"/>
      <c r="EPB668" s="163"/>
      <c r="EPC668" s="163"/>
      <c r="EPD668" s="163"/>
      <c r="EPE668" s="163"/>
      <c r="EPF668" s="163"/>
      <c r="EPG668" s="163"/>
      <c r="EPH668" s="163"/>
      <c r="EPI668" s="163"/>
      <c r="EPJ668" s="163"/>
      <c r="EPK668" s="163"/>
      <c r="EPL668" s="163"/>
      <c r="EPM668" s="163"/>
      <c r="EPN668" s="163"/>
      <c r="EPO668" s="163"/>
      <c r="EPP668" s="163"/>
      <c r="EPQ668" s="163"/>
      <c r="EPR668" s="163"/>
      <c r="EPS668" s="163"/>
      <c r="EPT668" s="163"/>
      <c r="EPU668" s="163"/>
      <c r="EPV668" s="163"/>
      <c r="EPW668" s="163"/>
      <c r="EPX668" s="163"/>
      <c r="EPY668" s="163"/>
      <c r="EPZ668" s="163"/>
      <c r="EQA668" s="163"/>
      <c r="EQB668" s="163"/>
      <c r="EQC668" s="163"/>
      <c r="EQD668" s="163"/>
      <c r="EQE668" s="163"/>
      <c r="EQF668" s="163"/>
      <c r="EQG668" s="163"/>
      <c r="EQH668" s="163"/>
      <c r="EQI668" s="163"/>
      <c r="EQJ668" s="163"/>
      <c r="EQK668" s="163"/>
      <c r="EQL668" s="163"/>
      <c r="EQM668" s="163"/>
      <c r="EQN668" s="163"/>
      <c r="EQO668" s="163"/>
      <c r="EQP668" s="163"/>
      <c r="EQQ668" s="163"/>
      <c r="EQR668" s="163"/>
      <c r="EQS668" s="163"/>
      <c r="EQT668" s="163"/>
      <c r="EQU668" s="163"/>
      <c r="EQV668" s="163"/>
      <c r="EQW668" s="163"/>
      <c r="EQX668" s="163"/>
      <c r="EQY668" s="163"/>
      <c r="EQZ668" s="163"/>
      <c r="ERA668" s="163"/>
      <c r="ERB668" s="163"/>
      <c r="ERC668" s="163"/>
      <c r="ERD668" s="163"/>
      <c r="ERE668" s="163"/>
      <c r="ERF668" s="163"/>
      <c r="ERG668" s="163"/>
      <c r="ERH668" s="163"/>
      <c r="ERI668" s="163"/>
      <c r="ERJ668" s="163"/>
      <c r="ERK668" s="163"/>
      <c r="ERL668" s="163"/>
      <c r="ERM668" s="163"/>
      <c r="ERN668" s="163"/>
      <c r="ERO668" s="163"/>
      <c r="ERP668" s="163"/>
      <c r="ERQ668" s="163"/>
      <c r="ERR668" s="163"/>
      <c r="ERS668" s="163"/>
      <c r="ERT668" s="163"/>
      <c r="ERU668" s="163"/>
      <c r="ERV668" s="163"/>
      <c r="ERW668" s="163"/>
      <c r="ERX668" s="163"/>
      <c r="ERY668" s="163"/>
      <c r="ERZ668" s="163"/>
      <c r="ESA668" s="163"/>
      <c r="ESB668" s="163"/>
      <c r="ESC668" s="163"/>
      <c r="ESD668" s="163"/>
      <c r="ESE668" s="163"/>
      <c r="ESF668" s="163"/>
      <c r="ESG668" s="163"/>
      <c r="ESH668" s="163"/>
      <c r="ESI668" s="163"/>
      <c r="ESJ668" s="163"/>
      <c r="ESK668" s="163"/>
      <c r="ESL668" s="163"/>
      <c r="ESM668" s="163"/>
      <c r="ESN668" s="163"/>
      <c r="ESO668" s="163"/>
      <c r="ESP668" s="163"/>
      <c r="ESQ668" s="163"/>
      <c r="ESR668" s="163"/>
      <c r="ESS668" s="163"/>
      <c r="EST668" s="163"/>
      <c r="ESU668" s="163"/>
      <c r="ESV668" s="163"/>
      <c r="ESW668" s="163"/>
      <c r="ESX668" s="163"/>
      <c r="ESY668" s="163"/>
      <c r="ESZ668" s="163"/>
      <c r="ETA668" s="163"/>
      <c r="ETB668" s="163"/>
      <c r="ETC668" s="163"/>
      <c r="ETD668" s="163"/>
      <c r="ETE668" s="163"/>
      <c r="ETF668" s="163"/>
      <c r="ETG668" s="163"/>
      <c r="ETH668" s="163"/>
      <c r="ETI668" s="163"/>
      <c r="ETJ668" s="163"/>
      <c r="ETK668" s="163"/>
      <c r="ETL668" s="163"/>
      <c r="ETM668" s="163"/>
      <c r="ETN668" s="163"/>
      <c r="ETO668" s="163"/>
      <c r="ETP668" s="163"/>
      <c r="ETQ668" s="163"/>
      <c r="ETR668" s="163"/>
      <c r="ETS668" s="163"/>
      <c r="ETT668" s="163"/>
      <c r="ETU668" s="163"/>
      <c r="ETV668" s="163"/>
      <c r="ETW668" s="163"/>
      <c r="ETX668" s="163"/>
      <c r="ETY668" s="163"/>
      <c r="ETZ668" s="163"/>
      <c r="EUA668" s="163"/>
      <c r="EUB668" s="163"/>
      <c r="EUC668" s="163"/>
      <c r="EUD668" s="163"/>
      <c r="EUE668" s="163"/>
      <c r="EUF668" s="163"/>
      <c r="EUG668" s="163"/>
      <c r="EUH668" s="163"/>
      <c r="EUI668" s="163"/>
      <c r="EUJ668" s="163"/>
      <c r="EUK668" s="163"/>
      <c r="EUL668" s="163"/>
      <c r="EUM668" s="163"/>
      <c r="EUN668" s="163"/>
      <c r="EUO668" s="163"/>
      <c r="EUP668" s="163"/>
      <c r="EUQ668" s="163"/>
      <c r="EUR668" s="163"/>
      <c r="EUS668" s="163"/>
      <c r="EUT668" s="163"/>
      <c r="EUU668" s="163"/>
      <c r="EUV668" s="163"/>
      <c r="EUW668" s="163"/>
      <c r="EUX668" s="163"/>
      <c r="EUY668" s="163"/>
      <c r="EUZ668" s="163"/>
      <c r="EVA668" s="163"/>
      <c r="EVB668" s="163"/>
      <c r="EVC668" s="163"/>
      <c r="EVD668" s="163"/>
      <c r="EVE668" s="163"/>
      <c r="EVF668" s="163"/>
      <c r="EVG668" s="163"/>
      <c r="EVH668" s="163"/>
      <c r="EVI668" s="163"/>
      <c r="EVJ668" s="163"/>
      <c r="EVK668" s="163"/>
      <c r="EVL668" s="163"/>
      <c r="EVM668" s="163"/>
      <c r="EVN668" s="163"/>
      <c r="EVO668" s="163"/>
      <c r="EVP668" s="163"/>
      <c r="EVQ668" s="163"/>
      <c r="EVR668" s="163"/>
      <c r="EVS668" s="163"/>
      <c r="EVT668" s="163"/>
      <c r="EVU668" s="163"/>
      <c r="EVV668" s="163"/>
      <c r="EVW668" s="163"/>
      <c r="EVX668" s="163"/>
      <c r="EVY668" s="163"/>
      <c r="EVZ668" s="163"/>
      <c r="EWA668" s="163"/>
      <c r="EWB668" s="163"/>
      <c r="EWC668" s="163"/>
      <c r="EWD668" s="163"/>
      <c r="EWE668" s="163"/>
      <c r="EWF668" s="163"/>
      <c r="EWG668" s="163"/>
      <c r="EWH668" s="163"/>
      <c r="EWI668" s="163"/>
      <c r="EWJ668" s="163"/>
      <c r="EWK668" s="163"/>
      <c r="EWL668" s="163"/>
      <c r="EWM668" s="163"/>
      <c r="EWN668" s="163"/>
      <c r="EWO668" s="163"/>
      <c r="EWP668" s="163"/>
      <c r="EWQ668" s="163"/>
      <c r="EWR668" s="163"/>
      <c r="EWS668" s="163"/>
      <c r="EWT668" s="163"/>
      <c r="EWU668" s="163"/>
      <c r="EWV668" s="163"/>
      <c r="EWW668" s="163"/>
      <c r="EWX668" s="163"/>
      <c r="EWY668" s="163"/>
      <c r="EWZ668" s="163"/>
      <c r="EXA668" s="163"/>
      <c r="EXB668" s="163"/>
      <c r="EXC668" s="163"/>
      <c r="EXD668" s="163"/>
      <c r="EXE668" s="163"/>
      <c r="EXF668" s="163"/>
      <c r="EXG668" s="163"/>
      <c r="EXH668" s="163"/>
      <c r="EXI668" s="163"/>
      <c r="EXJ668" s="163"/>
      <c r="EXK668" s="163"/>
      <c r="EXL668" s="163"/>
      <c r="EXM668" s="163"/>
      <c r="EXN668" s="163"/>
      <c r="EXO668" s="163"/>
      <c r="EXP668" s="163"/>
      <c r="EXQ668" s="163"/>
      <c r="EXR668" s="163"/>
      <c r="EXS668" s="163"/>
      <c r="EXT668" s="163"/>
      <c r="EXU668" s="163"/>
      <c r="EXV668" s="163"/>
      <c r="EXW668" s="163"/>
      <c r="EXX668" s="163"/>
      <c r="EXY668" s="163"/>
      <c r="EXZ668" s="163"/>
      <c r="EYA668" s="163"/>
      <c r="EYB668" s="163"/>
      <c r="EYC668" s="163"/>
      <c r="EYD668" s="163"/>
      <c r="EYE668" s="163"/>
      <c r="EYF668" s="163"/>
      <c r="EYG668" s="163"/>
      <c r="EYH668" s="163"/>
      <c r="EYI668" s="163"/>
      <c r="EYJ668" s="163"/>
      <c r="EYK668" s="163"/>
      <c r="EYL668" s="163"/>
      <c r="EYM668" s="163"/>
      <c r="EYN668" s="163"/>
      <c r="EYO668" s="163"/>
      <c r="EYP668" s="163"/>
      <c r="EYQ668" s="163"/>
      <c r="EYR668" s="163"/>
      <c r="EYS668" s="163"/>
      <c r="EYT668" s="163"/>
      <c r="EYU668" s="163"/>
      <c r="EYV668" s="163"/>
      <c r="EYW668" s="163"/>
      <c r="EYX668" s="163"/>
      <c r="EYY668" s="163"/>
      <c r="EYZ668" s="163"/>
      <c r="EZA668" s="163"/>
      <c r="EZB668" s="163"/>
      <c r="EZC668" s="163"/>
      <c r="EZD668" s="163"/>
      <c r="EZE668" s="163"/>
      <c r="EZF668" s="163"/>
      <c r="EZG668" s="163"/>
      <c r="EZH668" s="163"/>
      <c r="EZI668" s="163"/>
      <c r="EZJ668" s="163"/>
      <c r="EZK668" s="163"/>
      <c r="EZL668" s="163"/>
      <c r="EZM668" s="163"/>
      <c r="EZN668" s="163"/>
      <c r="EZO668" s="163"/>
      <c r="EZP668" s="163"/>
      <c r="EZQ668" s="163"/>
      <c r="EZR668" s="163"/>
      <c r="EZS668" s="163"/>
      <c r="EZT668" s="163"/>
      <c r="EZU668" s="163"/>
      <c r="EZV668" s="163"/>
      <c r="EZW668" s="163"/>
      <c r="EZX668" s="163"/>
      <c r="EZY668" s="163"/>
      <c r="EZZ668" s="163"/>
      <c r="FAA668" s="163"/>
      <c r="FAB668" s="163"/>
      <c r="FAC668" s="163"/>
      <c r="FAD668" s="163"/>
      <c r="FAE668" s="163"/>
      <c r="FAF668" s="163"/>
      <c r="FAG668" s="163"/>
      <c r="FAH668" s="163"/>
      <c r="FAI668" s="163"/>
      <c r="FAJ668" s="163"/>
      <c r="FAK668" s="163"/>
      <c r="FAL668" s="163"/>
      <c r="FAM668" s="163"/>
      <c r="FAN668" s="163"/>
      <c r="FAO668" s="163"/>
      <c r="FAP668" s="163"/>
      <c r="FAQ668" s="163"/>
      <c r="FAR668" s="163"/>
      <c r="FAS668" s="163"/>
      <c r="FAT668" s="163"/>
      <c r="FAU668" s="163"/>
      <c r="FAV668" s="163"/>
      <c r="FAW668" s="163"/>
      <c r="FAX668" s="163"/>
      <c r="FAY668" s="163"/>
      <c r="FAZ668" s="163"/>
      <c r="FBA668" s="163"/>
      <c r="FBB668" s="163"/>
      <c r="FBC668" s="163"/>
      <c r="FBD668" s="163"/>
      <c r="FBE668" s="163"/>
      <c r="FBF668" s="163"/>
      <c r="FBG668" s="163"/>
      <c r="FBH668" s="163"/>
      <c r="FBI668" s="163"/>
      <c r="FBJ668" s="163"/>
      <c r="FBK668" s="163"/>
      <c r="FBL668" s="163"/>
      <c r="FBM668" s="163"/>
      <c r="FBN668" s="163"/>
      <c r="FBO668" s="163"/>
      <c r="FBP668" s="163"/>
      <c r="FBQ668" s="163"/>
      <c r="FBR668" s="163"/>
      <c r="FBS668" s="163"/>
      <c r="FBT668" s="163"/>
      <c r="FBU668" s="163"/>
      <c r="FBV668" s="163"/>
      <c r="FBW668" s="163"/>
      <c r="FBX668" s="163"/>
      <c r="FBY668" s="163"/>
      <c r="FBZ668" s="163"/>
      <c r="FCA668" s="163"/>
      <c r="FCB668" s="163"/>
      <c r="FCC668" s="163"/>
      <c r="FCD668" s="163"/>
      <c r="FCE668" s="163"/>
      <c r="FCF668" s="163"/>
      <c r="FCG668" s="163"/>
      <c r="FCH668" s="163"/>
      <c r="FCI668" s="163"/>
      <c r="FCJ668" s="163"/>
      <c r="FCK668" s="163"/>
      <c r="FCL668" s="163"/>
      <c r="FCM668" s="163"/>
      <c r="FCN668" s="163"/>
      <c r="FCO668" s="163"/>
      <c r="FCP668" s="163"/>
      <c r="FCQ668" s="163"/>
      <c r="FCR668" s="163"/>
      <c r="FCS668" s="163"/>
      <c r="FCT668" s="163"/>
      <c r="FCU668" s="163"/>
      <c r="FCV668" s="163"/>
      <c r="FCW668" s="163"/>
      <c r="FCX668" s="163"/>
      <c r="FCY668" s="163"/>
      <c r="FCZ668" s="163"/>
      <c r="FDA668" s="163"/>
      <c r="FDB668" s="163"/>
      <c r="FDC668" s="163"/>
      <c r="FDD668" s="163"/>
      <c r="FDE668" s="163"/>
      <c r="FDF668" s="163"/>
      <c r="FDG668" s="163"/>
      <c r="FDH668" s="163"/>
      <c r="FDI668" s="163"/>
      <c r="FDJ668" s="163"/>
      <c r="FDK668" s="163"/>
      <c r="FDL668" s="163"/>
      <c r="FDM668" s="163"/>
      <c r="FDN668" s="163"/>
      <c r="FDO668" s="163"/>
      <c r="FDP668" s="163"/>
      <c r="FDQ668" s="163"/>
      <c r="FDR668" s="163"/>
      <c r="FDS668" s="163"/>
      <c r="FDT668" s="163"/>
      <c r="FDU668" s="163"/>
      <c r="FDV668" s="163"/>
      <c r="FDW668" s="163"/>
      <c r="FDX668" s="163"/>
      <c r="FDY668" s="163"/>
      <c r="FDZ668" s="163"/>
      <c r="FEA668" s="163"/>
      <c r="FEB668" s="163"/>
      <c r="FEC668" s="163"/>
      <c r="FED668" s="163"/>
      <c r="FEE668" s="163"/>
      <c r="FEF668" s="163"/>
      <c r="FEG668" s="163"/>
      <c r="FEH668" s="163"/>
      <c r="FEI668" s="163"/>
      <c r="FEJ668" s="163"/>
      <c r="FEK668" s="163"/>
      <c r="FEL668" s="163"/>
      <c r="FEM668" s="163"/>
      <c r="FEN668" s="163"/>
      <c r="FEO668" s="163"/>
      <c r="FEP668" s="163"/>
      <c r="FEQ668" s="163"/>
      <c r="FER668" s="163"/>
      <c r="FES668" s="163"/>
      <c r="FET668" s="163"/>
      <c r="FEU668" s="163"/>
      <c r="FEV668" s="163"/>
      <c r="FEW668" s="163"/>
      <c r="FEX668" s="163"/>
      <c r="FEY668" s="163"/>
      <c r="FEZ668" s="163"/>
      <c r="FFA668" s="163"/>
      <c r="FFB668" s="163"/>
      <c r="FFC668" s="163"/>
      <c r="FFD668" s="163"/>
      <c r="FFE668" s="163"/>
      <c r="FFF668" s="163"/>
      <c r="FFG668" s="163"/>
      <c r="FFH668" s="163"/>
      <c r="FFI668" s="163"/>
      <c r="FFJ668" s="163"/>
      <c r="FFK668" s="163"/>
      <c r="FFL668" s="163"/>
      <c r="FFM668" s="163"/>
      <c r="FFN668" s="163"/>
      <c r="FFO668" s="163"/>
      <c r="FFP668" s="163"/>
      <c r="FFQ668" s="163"/>
      <c r="FFR668" s="163"/>
      <c r="FFS668" s="163"/>
      <c r="FFT668" s="163"/>
      <c r="FFU668" s="163"/>
      <c r="FFV668" s="163"/>
      <c r="FFW668" s="163"/>
      <c r="FFX668" s="163"/>
      <c r="FFY668" s="163"/>
      <c r="FFZ668" s="163"/>
      <c r="FGA668" s="163"/>
      <c r="FGB668" s="163"/>
      <c r="FGC668" s="163"/>
      <c r="FGD668" s="163"/>
      <c r="FGE668" s="163"/>
      <c r="FGF668" s="163"/>
      <c r="FGG668" s="163"/>
      <c r="FGH668" s="163"/>
      <c r="FGI668" s="163"/>
      <c r="FGJ668" s="163"/>
      <c r="FGK668" s="163"/>
      <c r="FGL668" s="163"/>
      <c r="FGM668" s="163"/>
      <c r="FGN668" s="163"/>
      <c r="FGO668" s="163"/>
      <c r="FGP668" s="163"/>
      <c r="FGQ668" s="163"/>
      <c r="FGR668" s="163"/>
      <c r="FGS668" s="163"/>
      <c r="FGT668" s="163"/>
      <c r="FGU668" s="163"/>
      <c r="FGV668" s="163"/>
      <c r="FGW668" s="163"/>
      <c r="FGX668" s="163"/>
      <c r="FGY668" s="163"/>
      <c r="FGZ668" s="163"/>
      <c r="FHA668" s="163"/>
      <c r="FHB668" s="163"/>
      <c r="FHC668" s="163"/>
      <c r="FHD668" s="163"/>
      <c r="FHE668" s="163"/>
      <c r="FHF668" s="163"/>
      <c r="FHG668" s="163"/>
      <c r="FHH668" s="163"/>
      <c r="FHI668" s="163"/>
      <c r="FHJ668" s="163"/>
      <c r="FHK668" s="163"/>
      <c r="FHL668" s="163"/>
      <c r="FHM668" s="163"/>
      <c r="FHN668" s="163"/>
      <c r="FHO668" s="163"/>
      <c r="FHP668" s="163"/>
      <c r="FHQ668" s="163"/>
      <c r="FHR668" s="163"/>
      <c r="FHS668" s="163"/>
      <c r="FHT668" s="163"/>
      <c r="FHU668" s="163"/>
      <c r="FHV668" s="163"/>
      <c r="FHW668" s="163"/>
      <c r="FHX668" s="163"/>
      <c r="FHY668" s="163"/>
      <c r="FHZ668" s="163"/>
      <c r="FIA668" s="163"/>
      <c r="FIB668" s="163"/>
      <c r="FIC668" s="163"/>
      <c r="FID668" s="163"/>
      <c r="FIE668" s="163"/>
      <c r="FIF668" s="163"/>
      <c r="FIG668" s="163"/>
      <c r="FIH668" s="163"/>
      <c r="FII668" s="163"/>
      <c r="FIJ668" s="163"/>
      <c r="FIK668" s="163"/>
      <c r="FIL668" s="163"/>
      <c r="FIM668" s="163"/>
      <c r="FIN668" s="163"/>
      <c r="FIO668" s="163"/>
      <c r="FIP668" s="163"/>
      <c r="FIQ668" s="163"/>
      <c r="FIR668" s="163"/>
      <c r="FIS668" s="163"/>
      <c r="FIT668" s="163"/>
      <c r="FIU668" s="163"/>
      <c r="FIV668" s="163"/>
      <c r="FIW668" s="163"/>
      <c r="FIX668" s="163"/>
      <c r="FIY668" s="163"/>
      <c r="FIZ668" s="163"/>
      <c r="FJA668" s="163"/>
      <c r="FJB668" s="163"/>
      <c r="FJC668" s="163"/>
      <c r="FJD668" s="163"/>
      <c r="FJE668" s="163"/>
      <c r="FJF668" s="163"/>
      <c r="FJG668" s="163"/>
      <c r="FJH668" s="163"/>
      <c r="FJI668" s="163"/>
      <c r="FJJ668" s="163"/>
      <c r="FJK668" s="163"/>
      <c r="FJL668" s="163"/>
      <c r="FJM668" s="163"/>
      <c r="FJN668" s="163"/>
      <c r="FJO668" s="163"/>
      <c r="FJP668" s="163"/>
      <c r="FJQ668" s="163"/>
      <c r="FJR668" s="163"/>
      <c r="FJS668" s="163"/>
      <c r="FJT668" s="163"/>
      <c r="FJU668" s="163"/>
      <c r="FJV668" s="163"/>
      <c r="FJW668" s="163"/>
      <c r="FJX668" s="163"/>
      <c r="FJY668" s="163"/>
      <c r="FJZ668" s="163"/>
      <c r="FKA668" s="163"/>
      <c r="FKB668" s="163"/>
      <c r="FKC668" s="163"/>
      <c r="FKD668" s="163"/>
      <c r="FKE668" s="163"/>
      <c r="FKF668" s="163"/>
      <c r="FKG668" s="163"/>
      <c r="FKH668" s="163"/>
      <c r="FKI668" s="163"/>
      <c r="FKJ668" s="163"/>
      <c r="FKK668" s="163"/>
      <c r="FKL668" s="163"/>
      <c r="FKM668" s="163"/>
      <c r="FKN668" s="163"/>
      <c r="FKO668" s="163"/>
      <c r="FKP668" s="163"/>
      <c r="FKQ668" s="163"/>
      <c r="FKR668" s="163"/>
      <c r="FKS668" s="163"/>
      <c r="FKT668" s="163"/>
      <c r="FKU668" s="163"/>
      <c r="FKV668" s="163"/>
      <c r="FKW668" s="163"/>
      <c r="FKX668" s="163"/>
      <c r="FKY668" s="163"/>
      <c r="FKZ668" s="163"/>
      <c r="FLA668" s="163"/>
      <c r="FLB668" s="163"/>
      <c r="FLC668" s="163"/>
      <c r="FLD668" s="163"/>
      <c r="FLE668" s="163"/>
      <c r="FLF668" s="163"/>
      <c r="FLG668" s="163"/>
      <c r="FLH668" s="163"/>
      <c r="FLI668" s="163"/>
      <c r="FLJ668" s="163"/>
      <c r="FLK668" s="163"/>
      <c r="FLL668" s="163"/>
      <c r="FLM668" s="163"/>
      <c r="FLN668" s="163"/>
      <c r="FLO668" s="163"/>
      <c r="FLP668" s="163"/>
      <c r="FLQ668" s="163"/>
      <c r="FLR668" s="163"/>
      <c r="FLS668" s="163"/>
      <c r="FLT668" s="163"/>
      <c r="FLU668" s="163"/>
      <c r="FLV668" s="163"/>
      <c r="FLW668" s="163"/>
      <c r="FLX668" s="163"/>
      <c r="FLY668" s="163"/>
      <c r="FLZ668" s="163"/>
      <c r="FMA668" s="163"/>
      <c r="FMB668" s="163"/>
      <c r="FMC668" s="163"/>
      <c r="FMD668" s="163"/>
      <c r="FME668" s="163"/>
      <c r="FMF668" s="163"/>
      <c r="FMG668" s="163"/>
      <c r="FMH668" s="163"/>
      <c r="FMI668" s="163"/>
      <c r="FMJ668" s="163"/>
      <c r="FMK668" s="163"/>
      <c r="FML668" s="163"/>
      <c r="FMM668" s="163"/>
      <c r="FMN668" s="163"/>
      <c r="FMO668" s="163"/>
      <c r="FMP668" s="163"/>
      <c r="FMQ668" s="163"/>
      <c r="FMR668" s="163"/>
      <c r="FMS668" s="163"/>
      <c r="FMT668" s="163"/>
      <c r="FMU668" s="163"/>
      <c r="FMV668" s="163"/>
      <c r="FMW668" s="163"/>
      <c r="FMX668" s="163"/>
      <c r="FMY668" s="163"/>
      <c r="FMZ668" s="163"/>
      <c r="FNA668" s="163"/>
      <c r="FNB668" s="163"/>
      <c r="FNC668" s="163"/>
      <c r="FND668" s="163"/>
      <c r="FNE668" s="163"/>
      <c r="FNF668" s="163"/>
      <c r="FNG668" s="163"/>
      <c r="FNH668" s="163"/>
      <c r="FNI668" s="163"/>
      <c r="FNJ668" s="163"/>
      <c r="FNK668" s="163"/>
      <c r="FNL668" s="163"/>
      <c r="FNM668" s="163"/>
      <c r="FNN668" s="163"/>
      <c r="FNO668" s="163"/>
      <c r="FNP668" s="163"/>
      <c r="FNQ668" s="163"/>
      <c r="FNR668" s="163"/>
      <c r="FNS668" s="163"/>
      <c r="FNT668" s="163"/>
      <c r="FNU668" s="163"/>
      <c r="FNV668" s="163"/>
      <c r="FNW668" s="163"/>
      <c r="FNX668" s="163"/>
      <c r="FNY668" s="163"/>
      <c r="FNZ668" s="163"/>
      <c r="FOA668" s="163"/>
      <c r="FOB668" s="163"/>
      <c r="FOC668" s="163"/>
      <c r="FOD668" s="163"/>
      <c r="FOE668" s="163"/>
      <c r="FOF668" s="163"/>
      <c r="FOG668" s="163"/>
      <c r="FOH668" s="163"/>
      <c r="FOI668" s="163"/>
      <c r="FOJ668" s="163"/>
      <c r="FOK668" s="163"/>
      <c r="FOL668" s="163"/>
      <c r="FOM668" s="163"/>
      <c r="FON668" s="163"/>
      <c r="FOO668" s="163"/>
      <c r="FOP668" s="163"/>
      <c r="FOQ668" s="163"/>
      <c r="FOR668" s="163"/>
      <c r="FOS668" s="163"/>
      <c r="FOT668" s="163"/>
      <c r="FOU668" s="163"/>
      <c r="FOV668" s="163"/>
      <c r="FOW668" s="163"/>
      <c r="FOX668" s="163"/>
      <c r="FOY668" s="163"/>
      <c r="FOZ668" s="163"/>
      <c r="FPA668" s="163"/>
      <c r="FPB668" s="163"/>
      <c r="FPC668" s="163"/>
      <c r="FPD668" s="163"/>
      <c r="FPE668" s="163"/>
      <c r="FPF668" s="163"/>
      <c r="FPG668" s="163"/>
      <c r="FPH668" s="163"/>
      <c r="FPI668" s="163"/>
      <c r="FPJ668" s="163"/>
      <c r="FPK668" s="163"/>
      <c r="FPL668" s="163"/>
      <c r="FPM668" s="163"/>
      <c r="FPN668" s="163"/>
      <c r="FPO668" s="163"/>
      <c r="FPP668" s="163"/>
      <c r="FPQ668" s="163"/>
      <c r="FPR668" s="163"/>
      <c r="FPS668" s="163"/>
      <c r="FPT668" s="163"/>
      <c r="FPU668" s="163"/>
      <c r="FPV668" s="163"/>
      <c r="FPW668" s="163"/>
      <c r="FPX668" s="163"/>
      <c r="FPY668" s="163"/>
      <c r="FPZ668" s="163"/>
      <c r="FQA668" s="163"/>
      <c r="FQB668" s="163"/>
      <c r="FQC668" s="163"/>
      <c r="FQD668" s="163"/>
      <c r="FQE668" s="163"/>
      <c r="FQF668" s="163"/>
      <c r="FQG668" s="163"/>
      <c r="FQH668" s="163"/>
      <c r="FQI668" s="163"/>
      <c r="FQJ668" s="163"/>
      <c r="FQK668" s="163"/>
      <c r="FQL668" s="163"/>
      <c r="FQM668" s="163"/>
      <c r="FQN668" s="163"/>
      <c r="FQO668" s="163"/>
      <c r="FQP668" s="163"/>
      <c r="FQQ668" s="163"/>
      <c r="FQR668" s="163"/>
      <c r="FQS668" s="163"/>
      <c r="FQT668" s="163"/>
      <c r="FQU668" s="163"/>
      <c r="FQV668" s="163"/>
      <c r="FQW668" s="163"/>
      <c r="FQX668" s="163"/>
      <c r="FQY668" s="163"/>
      <c r="FQZ668" s="163"/>
      <c r="FRA668" s="163"/>
      <c r="FRB668" s="163"/>
      <c r="FRC668" s="163"/>
      <c r="FRD668" s="163"/>
      <c r="FRE668" s="163"/>
      <c r="FRF668" s="163"/>
      <c r="FRG668" s="163"/>
      <c r="FRH668" s="163"/>
      <c r="FRI668" s="163"/>
      <c r="FRJ668" s="163"/>
      <c r="FRK668" s="163"/>
      <c r="FRL668" s="163"/>
      <c r="FRM668" s="163"/>
      <c r="FRN668" s="163"/>
      <c r="FRO668" s="163"/>
      <c r="FRP668" s="163"/>
      <c r="FRQ668" s="163"/>
      <c r="FRR668" s="163"/>
      <c r="FRS668" s="163"/>
      <c r="FRT668" s="163"/>
      <c r="FRU668" s="163"/>
      <c r="FRV668" s="163"/>
      <c r="FRW668" s="163"/>
      <c r="FRX668" s="163"/>
      <c r="FRY668" s="163"/>
      <c r="FRZ668" s="163"/>
      <c r="FSA668" s="163"/>
      <c r="FSB668" s="163"/>
      <c r="FSC668" s="163"/>
      <c r="FSD668" s="163"/>
      <c r="FSE668" s="163"/>
      <c r="FSF668" s="163"/>
      <c r="FSG668" s="163"/>
      <c r="FSH668" s="163"/>
      <c r="FSI668" s="163"/>
      <c r="FSJ668" s="163"/>
      <c r="FSK668" s="163"/>
      <c r="FSL668" s="163"/>
      <c r="FSM668" s="163"/>
      <c r="FSN668" s="163"/>
      <c r="FSO668" s="163"/>
      <c r="FSP668" s="163"/>
      <c r="FSQ668" s="163"/>
      <c r="FSR668" s="163"/>
      <c r="FSS668" s="163"/>
      <c r="FST668" s="163"/>
      <c r="FSU668" s="163"/>
      <c r="FSV668" s="163"/>
      <c r="FSW668" s="163"/>
      <c r="FSX668" s="163"/>
      <c r="FSY668" s="163"/>
      <c r="FSZ668" s="163"/>
      <c r="FTA668" s="163"/>
      <c r="FTB668" s="163"/>
      <c r="FTC668" s="163"/>
      <c r="FTD668" s="163"/>
      <c r="FTE668" s="163"/>
      <c r="FTF668" s="163"/>
      <c r="FTG668" s="163"/>
      <c r="FTH668" s="163"/>
      <c r="FTI668" s="163"/>
      <c r="FTJ668" s="163"/>
      <c r="FTK668" s="163"/>
      <c r="FTL668" s="163"/>
      <c r="FTM668" s="163"/>
      <c r="FTN668" s="163"/>
      <c r="FTO668" s="163"/>
      <c r="FTP668" s="163"/>
      <c r="FTQ668" s="163"/>
      <c r="FTR668" s="163"/>
      <c r="FTS668" s="163"/>
      <c r="FTT668" s="163"/>
      <c r="FTU668" s="163"/>
      <c r="FTV668" s="163"/>
      <c r="FTW668" s="163"/>
      <c r="FTX668" s="163"/>
      <c r="FTY668" s="163"/>
      <c r="FTZ668" s="163"/>
      <c r="FUA668" s="163"/>
      <c r="FUB668" s="163"/>
      <c r="FUC668" s="163"/>
      <c r="FUD668" s="163"/>
      <c r="FUE668" s="163"/>
      <c r="FUF668" s="163"/>
      <c r="FUG668" s="163"/>
      <c r="FUH668" s="163"/>
      <c r="FUI668" s="163"/>
      <c r="FUJ668" s="163"/>
      <c r="FUK668" s="163"/>
      <c r="FUL668" s="163"/>
      <c r="FUM668" s="163"/>
      <c r="FUN668" s="163"/>
      <c r="FUO668" s="163"/>
      <c r="FUP668" s="163"/>
      <c r="FUQ668" s="163"/>
      <c r="FUR668" s="163"/>
      <c r="FUS668" s="163"/>
      <c r="FUT668" s="163"/>
      <c r="FUU668" s="163"/>
      <c r="FUV668" s="163"/>
      <c r="FUW668" s="163"/>
      <c r="FUX668" s="163"/>
      <c r="FUY668" s="163"/>
      <c r="FUZ668" s="163"/>
      <c r="FVA668" s="163"/>
      <c r="FVB668" s="163"/>
      <c r="FVC668" s="163"/>
      <c r="FVD668" s="163"/>
      <c r="FVE668" s="163"/>
      <c r="FVF668" s="163"/>
      <c r="FVG668" s="163"/>
      <c r="FVH668" s="163"/>
      <c r="FVI668" s="163"/>
      <c r="FVJ668" s="163"/>
      <c r="FVK668" s="163"/>
      <c r="FVL668" s="163"/>
      <c r="FVM668" s="163"/>
      <c r="FVN668" s="163"/>
      <c r="FVO668" s="163"/>
      <c r="FVP668" s="163"/>
      <c r="FVQ668" s="163"/>
      <c r="FVR668" s="163"/>
      <c r="FVS668" s="163"/>
      <c r="FVT668" s="163"/>
      <c r="FVU668" s="163"/>
      <c r="FVV668" s="163"/>
      <c r="FVW668" s="163"/>
      <c r="FVX668" s="163"/>
      <c r="FVY668" s="163"/>
      <c r="FVZ668" s="163"/>
      <c r="FWA668" s="163"/>
      <c r="FWB668" s="163"/>
      <c r="FWC668" s="163"/>
      <c r="FWD668" s="163"/>
      <c r="FWE668" s="163"/>
      <c r="FWF668" s="163"/>
      <c r="FWG668" s="163"/>
      <c r="FWH668" s="163"/>
      <c r="FWI668" s="163"/>
      <c r="FWJ668" s="163"/>
      <c r="FWK668" s="163"/>
      <c r="FWL668" s="163"/>
      <c r="FWM668" s="163"/>
      <c r="FWN668" s="163"/>
      <c r="FWO668" s="163"/>
      <c r="FWP668" s="163"/>
      <c r="FWQ668" s="163"/>
      <c r="FWR668" s="163"/>
      <c r="FWS668" s="163"/>
      <c r="FWT668" s="163"/>
      <c r="FWU668" s="163"/>
      <c r="FWV668" s="163"/>
      <c r="FWW668" s="163"/>
      <c r="FWX668" s="163"/>
      <c r="FWY668" s="163"/>
      <c r="FWZ668" s="163"/>
      <c r="FXA668" s="163"/>
      <c r="FXB668" s="163"/>
      <c r="FXC668" s="163"/>
      <c r="FXD668" s="163"/>
      <c r="FXE668" s="163"/>
      <c r="FXF668" s="163"/>
      <c r="FXG668" s="163"/>
      <c r="FXH668" s="163"/>
      <c r="FXI668" s="163"/>
      <c r="FXJ668" s="163"/>
      <c r="FXK668" s="163"/>
      <c r="FXL668" s="163"/>
      <c r="FXM668" s="163"/>
      <c r="FXN668" s="163"/>
      <c r="FXO668" s="163"/>
      <c r="FXP668" s="163"/>
      <c r="FXQ668" s="163"/>
      <c r="FXR668" s="163"/>
      <c r="FXS668" s="163"/>
      <c r="FXT668" s="163"/>
      <c r="FXU668" s="163"/>
      <c r="FXV668" s="163"/>
      <c r="FXW668" s="163"/>
      <c r="FXX668" s="163"/>
      <c r="FXY668" s="163"/>
      <c r="FXZ668" s="163"/>
      <c r="FYA668" s="163"/>
      <c r="FYB668" s="163"/>
      <c r="FYC668" s="163"/>
      <c r="FYD668" s="163"/>
      <c r="FYE668" s="163"/>
      <c r="FYF668" s="163"/>
      <c r="FYG668" s="163"/>
      <c r="FYH668" s="163"/>
      <c r="FYI668" s="163"/>
      <c r="FYJ668" s="163"/>
      <c r="FYK668" s="163"/>
      <c r="FYL668" s="163"/>
      <c r="FYM668" s="163"/>
      <c r="FYN668" s="163"/>
      <c r="FYO668" s="163"/>
      <c r="FYP668" s="163"/>
      <c r="FYQ668" s="163"/>
      <c r="FYR668" s="163"/>
      <c r="FYS668" s="163"/>
      <c r="FYT668" s="163"/>
      <c r="FYU668" s="163"/>
      <c r="FYV668" s="163"/>
      <c r="FYW668" s="163"/>
      <c r="FYX668" s="163"/>
      <c r="FYY668" s="163"/>
      <c r="FYZ668" s="163"/>
      <c r="FZA668" s="163"/>
      <c r="FZB668" s="163"/>
      <c r="FZC668" s="163"/>
      <c r="FZD668" s="163"/>
      <c r="FZE668" s="163"/>
      <c r="FZF668" s="163"/>
      <c r="FZG668" s="163"/>
      <c r="FZH668" s="163"/>
      <c r="FZI668" s="163"/>
      <c r="FZJ668" s="163"/>
      <c r="FZK668" s="163"/>
      <c r="FZL668" s="163"/>
      <c r="FZM668" s="163"/>
      <c r="FZN668" s="163"/>
      <c r="FZO668" s="163"/>
      <c r="FZP668" s="163"/>
      <c r="FZQ668" s="163"/>
      <c r="FZR668" s="163"/>
      <c r="FZS668" s="163"/>
      <c r="FZT668" s="163"/>
      <c r="FZU668" s="163"/>
      <c r="FZV668" s="163"/>
      <c r="FZW668" s="163"/>
      <c r="FZX668" s="163"/>
      <c r="FZY668" s="163"/>
      <c r="FZZ668" s="163"/>
      <c r="GAA668" s="163"/>
      <c r="GAB668" s="163"/>
      <c r="GAC668" s="163"/>
      <c r="GAD668" s="163"/>
      <c r="GAE668" s="163"/>
      <c r="GAF668" s="163"/>
      <c r="GAG668" s="163"/>
      <c r="GAH668" s="163"/>
      <c r="GAI668" s="163"/>
      <c r="GAJ668" s="163"/>
      <c r="GAK668" s="163"/>
      <c r="GAL668" s="163"/>
      <c r="GAM668" s="163"/>
      <c r="GAN668" s="163"/>
      <c r="GAO668" s="163"/>
      <c r="GAP668" s="163"/>
      <c r="GAQ668" s="163"/>
      <c r="GAR668" s="163"/>
      <c r="GAS668" s="163"/>
      <c r="GAT668" s="163"/>
      <c r="GAU668" s="163"/>
      <c r="GAV668" s="163"/>
      <c r="GAW668" s="163"/>
      <c r="GAX668" s="163"/>
      <c r="GAY668" s="163"/>
      <c r="GAZ668" s="163"/>
      <c r="GBA668" s="163"/>
      <c r="GBB668" s="163"/>
      <c r="GBC668" s="163"/>
      <c r="GBD668" s="163"/>
      <c r="GBE668" s="163"/>
      <c r="GBF668" s="163"/>
      <c r="GBG668" s="163"/>
      <c r="GBH668" s="163"/>
      <c r="GBI668" s="163"/>
      <c r="GBJ668" s="163"/>
      <c r="GBK668" s="163"/>
      <c r="GBL668" s="163"/>
      <c r="GBM668" s="163"/>
      <c r="GBN668" s="163"/>
      <c r="GBO668" s="163"/>
      <c r="GBP668" s="163"/>
      <c r="GBQ668" s="163"/>
      <c r="GBR668" s="163"/>
      <c r="GBS668" s="163"/>
      <c r="GBT668" s="163"/>
      <c r="GBU668" s="163"/>
      <c r="GBV668" s="163"/>
      <c r="GBW668" s="163"/>
      <c r="GBX668" s="163"/>
      <c r="GBY668" s="163"/>
      <c r="GBZ668" s="163"/>
      <c r="GCA668" s="163"/>
      <c r="GCB668" s="163"/>
      <c r="GCC668" s="163"/>
      <c r="GCD668" s="163"/>
      <c r="GCE668" s="163"/>
      <c r="GCF668" s="163"/>
      <c r="GCG668" s="163"/>
      <c r="GCH668" s="163"/>
      <c r="GCI668" s="163"/>
      <c r="GCJ668" s="163"/>
      <c r="GCK668" s="163"/>
      <c r="GCL668" s="163"/>
      <c r="GCM668" s="163"/>
      <c r="GCN668" s="163"/>
      <c r="GCO668" s="163"/>
      <c r="GCP668" s="163"/>
      <c r="GCQ668" s="163"/>
      <c r="GCR668" s="163"/>
      <c r="GCS668" s="163"/>
      <c r="GCT668" s="163"/>
      <c r="GCU668" s="163"/>
      <c r="GCV668" s="163"/>
      <c r="GCW668" s="163"/>
      <c r="GCX668" s="163"/>
      <c r="GCY668" s="163"/>
      <c r="GCZ668" s="163"/>
      <c r="GDA668" s="163"/>
      <c r="GDB668" s="163"/>
      <c r="GDC668" s="163"/>
      <c r="GDD668" s="163"/>
      <c r="GDE668" s="163"/>
      <c r="GDF668" s="163"/>
      <c r="GDG668" s="163"/>
      <c r="GDH668" s="163"/>
      <c r="GDI668" s="163"/>
      <c r="GDJ668" s="163"/>
      <c r="GDK668" s="163"/>
      <c r="GDL668" s="163"/>
      <c r="GDM668" s="163"/>
      <c r="GDN668" s="163"/>
      <c r="GDO668" s="163"/>
      <c r="GDP668" s="163"/>
      <c r="GDQ668" s="163"/>
      <c r="GDR668" s="163"/>
      <c r="GDS668" s="163"/>
      <c r="GDT668" s="163"/>
      <c r="GDU668" s="163"/>
      <c r="GDV668" s="163"/>
      <c r="GDW668" s="163"/>
      <c r="GDX668" s="163"/>
      <c r="GDY668" s="163"/>
      <c r="GDZ668" s="163"/>
      <c r="GEA668" s="163"/>
      <c r="GEB668" s="163"/>
      <c r="GEC668" s="163"/>
      <c r="GED668" s="163"/>
      <c r="GEE668" s="163"/>
      <c r="GEF668" s="163"/>
      <c r="GEG668" s="163"/>
      <c r="GEH668" s="163"/>
      <c r="GEI668" s="163"/>
      <c r="GEJ668" s="163"/>
      <c r="GEK668" s="163"/>
      <c r="GEL668" s="163"/>
      <c r="GEM668" s="163"/>
      <c r="GEN668" s="163"/>
      <c r="GEO668" s="163"/>
      <c r="GEP668" s="163"/>
      <c r="GEQ668" s="163"/>
      <c r="GER668" s="163"/>
      <c r="GES668" s="163"/>
      <c r="GET668" s="163"/>
      <c r="GEU668" s="163"/>
      <c r="GEV668" s="163"/>
      <c r="GEW668" s="163"/>
      <c r="GEX668" s="163"/>
      <c r="GEY668" s="163"/>
      <c r="GEZ668" s="163"/>
      <c r="GFA668" s="163"/>
      <c r="GFB668" s="163"/>
      <c r="GFC668" s="163"/>
      <c r="GFD668" s="163"/>
      <c r="GFE668" s="163"/>
      <c r="GFF668" s="163"/>
      <c r="GFG668" s="163"/>
      <c r="GFH668" s="163"/>
      <c r="GFI668" s="163"/>
      <c r="GFJ668" s="163"/>
      <c r="GFK668" s="163"/>
      <c r="GFL668" s="163"/>
      <c r="GFM668" s="163"/>
      <c r="GFN668" s="163"/>
      <c r="GFO668" s="163"/>
      <c r="GFP668" s="163"/>
      <c r="GFQ668" s="163"/>
      <c r="GFR668" s="163"/>
      <c r="GFS668" s="163"/>
      <c r="GFT668" s="163"/>
      <c r="GFU668" s="163"/>
      <c r="GFV668" s="163"/>
      <c r="GFW668" s="163"/>
      <c r="GFX668" s="163"/>
      <c r="GFY668" s="163"/>
      <c r="GFZ668" s="163"/>
      <c r="GGA668" s="163"/>
      <c r="GGB668" s="163"/>
      <c r="GGC668" s="163"/>
      <c r="GGD668" s="163"/>
      <c r="GGE668" s="163"/>
      <c r="GGF668" s="163"/>
      <c r="GGG668" s="163"/>
      <c r="GGH668" s="163"/>
      <c r="GGI668" s="163"/>
      <c r="GGJ668" s="163"/>
      <c r="GGK668" s="163"/>
      <c r="GGL668" s="163"/>
      <c r="GGM668" s="163"/>
      <c r="GGN668" s="163"/>
      <c r="GGO668" s="163"/>
      <c r="GGP668" s="163"/>
      <c r="GGQ668" s="163"/>
      <c r="GGR668" s="163"/>
      <c r="GGS668" s="163"/>
      <c r="GGT668" s="163"/>
      <c r="GGU668" s="163"/>
      <c r="GGV668" s="163"/>
      <c r="GGW668" s="163"/>
      <c r="GGX668" s="163"/>
      <c r="GGY668" s="163"/>
      <c r="GGZ668" s="163"/>
      <c r="GHA668" s="163"/>
      <c r="GHB668" s="163"/>
      <c r="GHC668" s="163"/>
      <c r="GHD668" s="163"/>
      <c r="GHE668" s="163"/>
      <c r="GHF668" s="163"/>
      <c r="GHG668" s="163"/>
      <c r="GHH668" s="163"/>
      <c r="GHI668" s="163"/>
      <c r="GHJ668" s="163"/>
      <c r="GHK668" s="163"/>
      <c r="GHL668" s="163"/>
      <c r="GHM668" s="163"/>
      <c r="GHN668" s="163"/>
      <c r="GHO668" s="163"/>
      <c r="GHP668" s="163"/>
      <c r="GHQ668" s="163"/>
      <c r="GHR668" s="163"/>
      <c r="GHS668" s="163"/>
      <c r="GHT668" s="163"/>
      <c r="GHU668" s="163"/>
      <c r="GHV668" s="163"/>
      <c r="GHW668" s="163"/>
      <c r="GHX668" s="163"/>
      <c r="GHY668" s="163"/>
      <c r="GHZ668" s="163"/>
      <c r="GIA668" s="163"/>
      <c r="GIB668" s="163"/>
      <c r="GIC668" s="163"/>
      <c r="GID668" s="163"/>
      <c r="GIE668" s="163"/>
      <c r="GIF668" s="163"/>
      <c r="GIG668" s="163"/>
      <c r="GIH668" s="163"/>
      <c r="GII668" s="163"/>
      <c r="GIJ668" s="163"/>
      <c r="GIK668" s="163"/>
      <c r="GIL668" s="163"/>
      <c r="GIM668" s="163"/>
      <c r="GIN668" s="163"/>
      <c r="GIO668" s="163"/>
      <c r="GIP668" s="163"/>
      <c r="GIQ668" s="163"/>
      <c r="GIR668" s="163"/>
      <c r="GIS668" s="163"/>
      <c r="GIT668" s="163"/>
      <c r="GIU668" s="163"/>
      <c r="GIV668" s="163"/>
      <c r="GIW668" s="163"/>
      <c r="GIX668" s="163"/>
      <c r="GIY668" s="163"/>
      <c r="GIZ668" s="163"/>
      <c r="GJA668" s="163"/>
      <c r="GJB668" s="163"/>
      <c r="GJC668" s="163"/>
      <c r="GJD668" s="163"/>
      <c r="GJE668" s="163"/>
      <c r="GJF668" s="163"/>
      <c r="GJG668" s="163"/>
      <c r="GJH668" s="163"/>
      <c r="GJI668" s="163"/>
      <c r="GJJ668" s="163"/>
      <c r="GJK668" s="163"/>
      <c r="GJL668" s="163"/>
      <c r="GJM668" s="163"/>
      <c r="GJN668" s="163"/>
      <c r="GJO668" s="163"/>
      <c r="GJP668" s="163"/>
      <c r="GJQ668" s="163"/>
      <c r="GJR668" s="163"/>
      <c r="GJS668" s="163"/>
      <c r="GJT668" s="163"/>
      <c r="GJU668" s="163"/>
      <c r="GJV668" s="163"/>
      <c r="GJW668" s="163"/>
      <c r="GJX668" s="163"/>
      <c r="GJY668" s="163"/>
      <c r="GJZ668" s="163"/>
      <c r="GKA668" s="163"/>
      <c r="GKB668" s="163"/>
      <c r="GKC668" s="163"/>
      <c r="GKD668" s="163"/>
      <c r="GKE668" s="163"/>
      <c r="GKF668" s="163"/>
      <c r="GKG668" s="163"/>
      <c r="GKH668" s="163"/>
      <c r="GKI668" s="163"/>
      <c r="GKJ668" s="163"/>
      <c r="GKK668" s="163"/>
      <c r="GKL668" s="163"/>
      <c r="GKM668" s="163"/>
      <c r="GKN668" s="163"/>
      <c r="GKO668" s="163"/>
      <c r="GKP668" s="163"/>
      <c r="GKQ668" s="163"/>
      <c r="GKR668" s="163"/>
      <c r="GKS668" s="163"/>
      <c r="GKT668" s="163"/>
      <c r="GKU668" s="163"/>
      <c r="GKV668" s="163"/>
      <c r="GKW668" s="163"/>
      <c r="GKX668" s="163"/>
      <c r="GKY668" s="163"/>
      <c r="GKZ668" s="163"/>
      <c r="GLA668" s="163"/>
      <c r="GLB668" s="163"/>
      <c r="GLC668" s="163"/>
      <c r="GLD668" s="163"/>
      <c r="GLE668" s="163"/>
      <c r="GLF668" s="163"/>
      <c r="GLG668" s="163"/>
      <c r="GLH668" s="163"/>
      <c r="GLI668" s="163"/>
      <c r="GLJ668" s="163"/>
      <c r="GLK668" s="163"/>
      <c r="GLL668" s="163"/>
      <c r="GLM668" s="163"/>
      <c r="GLN668" s="163"/>
      <c r="GLO668" s="163"/>
      <c r="GLP668" s="163"/>
      <c r="GLQ668" s="163"/>
      <c r="GLR668" s="163"/>
      <c r="GLS668" s="163"/>
      <c r="GLT668" s="163"/>
      <c r="GLU668" s="163"/>
      <c r="GLV668" s="163"/>
      <c r="GLW668" s="163"/>
      <c r="GLX668" s="163"/>
      <c r="GLY668" s="163"/>
      <c r="GLZ668" s="163"/>
      <c r="GMA668" s="163"/>
      <c r="GMB668" s="163"/>
      <c r="GMC668" s="163"/>
      <c r="GMD668" s="163"/>
      <c r="GME668" s="163"/>
      <c r="GMF668" s="163"/>
      <c r="GMG668" s="163"/>
      <c r="GMH668" s="163"/>
      <c r="GMI668" s="163"/>
      <c r="GMJ668" s="163"/>
      <c r="GMK668" s="163"/>
      <c r="GML668" s="163"/>
      <c r="GMM668" s="163"/>
      <c r="GMN668" s="163"/>
      <c r="GMO668" s="163"/>
      <c r="GMP668" s="163"/>
      <c r="GMQ668" s="163"/>
      <c r="GMR668" s="163"/>
      <c r="GMS668" s="163"/>
      <c r="GMT668" s="163"/>
      <c r="GMU668" s="163"/>
      <c r="GMV668" s="163"/>
      <c r="GMW668" s="163"/>
      <c r="GMX668" s="163"/>
      <c r="GMY668" s="163"/>
      <c r="GMZ668" s="163"/>
      <c r="GNA668" s="163"/>
      <c r="GNB668" s="163"/>
      <c r="GNC668" s="163"/>
      <c r="GND668" s="163"/>
      <c r="GNE668" s="163"/>
      <c r="GNF668" s="163"/>
      <c r="GNG668" s="163"/>
      <c r="GNH668" s="163"/>
      <c r="GNI668" s="163"/>
      <c r="GNJ668" s="163"/>
      <c r="GNK668" s="163"/>
      <c r="GNL668" s="163"/>
      <c r="GNM668" s="163"/>
      <c r="GNN668" s="163"/>
      <c r="GNO668" s="163"/>
      <c r="GNP668" s="163"/>
      <c r="GNQ668" s="163"/>
      <c r="GNR668" s="163"/>
      <c r="GNS668" s="163"/>
      <c r="GNT668" s="163"/>
      <c r="GNU668" s="163"/>
      <c r="GNV668" s="163"/>
      <c r="GNW668" s="163"/>
      <c r="GNX668" s="163"/>
      <c r="GNY668" s="163"/>
      <c r="GNZ668" s="163"/>
      <c r="GOA668" s="163"/>
      <c r="GOB668" s="163"/>
      <c r="GOC668" s="163"/>
      <c r="GOD668" s="163"/>
      <c r="GOE668" s="163"/>
      <c r="GOF668" s="163"/>
      <c r="GOG668" s="163"/>
      <c r="GOH668" s="163"/>
      <c r="GOI668" s="163"/>
      <c r="GOJ668" s="163"/>
      <c r="GOK668" s="163"/>
      <c r="GOL668" s="163"/>
      <c r="GOM668" s="163"/>
      <c r="GON668" s="163"/>
      <c r="GOO668" s="163"/>
      <c r="GOP668" s="163"/>
      <c r="GOQ668" s="163"/>
      <c r="GOR668" s="163"/>
      <c r="GOS668" s="163"/>
      <c r="GOT668" s="163"/>
      <c r="GOU668" s="163"/>
      <c r="GOV668" s="163"/>
      <c r="GOW668" s="163"/>
      <c r="GOX668" s="163"/>
      <c r="GOY668" s="163"/>
      <c r="GOZ668" s="163"/>
      <c r="GPA668" s="163"/>
      <c r="GPB668" s="163"/>
      <c r="GPC668" s="163"/>
      <c r="GPD668" s="163"/>
      <c r="GPE668" s="163"/>
      <c r="GPF668" s="163"/>
      <c r="GPG668" s="163"/>
      <c r="GPH668" s="163"/>
      <c r="GPI668" s="163"/>
      <c r="GPJ668" s="163"/>
      <c r="GPK668" s="163"/>
      <c r="GPL668" s="163"/>
      <c r="GPM668" s="163"/>
      <c r="GPN668" s="163"/>
      <c r="GPO668" s="163"/>
      <c r="GPP668" s="163"/>
      <c r="GPQ668" s="163"/>
      <c r="GPR668" s="163"/>
      <c r="GPS668" s="163"/>
      <c r="GPT668" s="163"/>
      <c r="GPU668" s="163"/>
      <c r="GPV668" s="163"/>
      <c r="GPW668" s="163"/>
      <c r="GPX668" s="163"/>
      <c r="GPY668" s="163"/>
      <c r="GPZ668" s="163"/>
      <c r="GQA668" s="163"/>
      <c r="GQB668" s="163"/>
      <c r="GQC668" s="163"/>
      <c r="GQD668" s="163"/>
      <c r="GQE668" s="163"/>
      <c r="GQF668" s="163"/>
      <c r="GQG668" s="163"/>
      <c r="GQH668" s="163"/>
      <c r="GQI668" s="163"/>
      <c r="GQJ668" s="163"/>
      <c r="GQK668" s="163"/>
      <c r="GQL668" s="163"/>
      <c r="GQM668" s="163"/>
      <c r="GQN668" s="163"/>
      <c r="GQO668" s="163"/>
      <c r="GQP668" s="163"/>
      <c r="GQQ668" s="163"/>
      <c r="GQR668" s="163"/>
      <c r="GQS668" s="163"/>
      <c r="GQT668" s="163"/>
      <c r="GQU668" s="163"/>
      <c r="GQV668" s="163"/>
      <c r="GQW668" s="163"/>
      <c r="GQX668" s="163"/>
      <c r="GQY668" s="163"/>
      <c r="GQZ668" s="163"/>
      <c r="GRA668" s="163"/>
      <c r="GRB668" s="163"/>
      <c r="GRC668" s="163"/>
      <c r="GRD668" s="163"/>
      <c r="GRE668" s="163"/>
      <c r="GRF668" s="163"/>
      <c r="GRG668" s="163"/>
      <c r="GRH668" s="163"/>
      <c r="GRI668" s="163"/>
      <c r="GRJ668" s="163"/>
      <c r="GRK668" s="163"/>
      <c r="GRL668" s="163"/>
      <c r="GRM668" s="163"/>
      <c r="GRN668" s="163"/>
      <c r="GRO668" s="163"/>
      <c r="GRP668" s="163"/>
      <c r="GRQ668" s="163"/>
      <c r="GRR668" s="163"/>
      <c r="GRS668" s="163"/>
      <c r="GRT668" s="163"/>
      <c r="GRU668" s="163"/>
      <c r="GRV668" s="163"/>
      <c r="GRW668" s="163"/>
      <c r="GRX668" s="163"/>
      <c r="GRY668" s="163"/>
      <c r="GRZ668" s="163"/>
      <c r="GSA668" s="163"/>
      <c r="GSB668" s="163"/>
      <c r="GSC668" s="163"/>
      <c r="GSD668" s="163"/>
      <c r="GSE668" s="163"/>
      <c r="GSF668" s="163"/>
      <c r="GSG668" s="163"/>
      <c r="GSH668" s="163"/>
      <c r="GSI668" s="163"/>
      <c r="GSJ668" s="163"/>
      <c r="GSK668" s="163"/>
      <c r="GSL668" s="163"/>
      <c r="GSM668" s="163"/>
      <c r="GSN668" s="163"/>
      <c r="GSO668" s="163"/>
      <c r="GSP668" s="163"/>
      <c r="GSQ668" s="163"/>
      <c r="GSR668" s="163"/>
      <c r="GSS668" s="163"/>
      <c r="GST668" s="163"/>
      <c r="GSU668" s="163"/>
      <c r="GSV668" s="163"/>
      <c r="GSW668" s="163"/>
      <c r="GSX668" s="163"/>
      <c r="GSY668" s="163"/>
      <c r="GSZ668" s="163"/>
      <c r="GTA668" s="163"/>
      <c r="GTB668" s="163"/>
      <c r="GTC668" s="163"/>
      <c r="GTD668" s="163"/>
      <c r="GTE668" s="163"/>
      <c r="GTF668" s="163"/>
      <c r="GTG668" s="163"/>
      <c r="GTH668" s="163"/>
      <c r="GTI668" s="163"/>
      <c r="GTJ668" s="163"/>
      <c r="GTK668" s="163"/>
      <c r="GTL668" s="163"/>
      <c r="GTM668" s="163"/>
      <c r="GTN668" s="163"/>
      <c r="GTO668" s="163"/>
      <c r="GTP668" s="163"/>
      <c r="GTQ668" s="163"/>
      <c r="GTR668" s="163"/>
      <c r="GTS668" s="163"/>
      <c r="GTT668" s="163"/>
      <c r="GTU668" s="163"/>
      <c r="GTV668" s="163"/>
      <c r="GTW668" s="163"/>
      <c r="GTX668" s="163"/>
      <c r="GTY668" s="163"/>
      <c r="GTZ668" s="163"/>
      <c r="GUA668" s="163"/>
      <c r="GUB668" s="163"/>
      <c r="GUC668" s="163"/>
      <c r="GUD668" s="163"/>
      <c r="GUE668" s="163"/>
      <c r="GUF668" s="163"/>
      <c r="GUG668" s="163"/>
      <c r="GUH668" s="163"/>
      <c r="GUI668" s="163"/>
      <c r="GUJ668" s="163"/>
      <c r="GUK668" s="163"/>
      <c r="GUL668" s="163"/>
      <c r="GUM668" s="163"/>
      <c r="GUN668" s="163"/>
      <c r="GUO668" s="163"/>
      <c r="GUP668" s="163"/>
      <c r="GUQ668" s="163"/>
      <c r="GUR668" s="163"/>
      <c r="GUS668" s="163"/>
      <c r="GUT668" s="163"/>
      <c r="GUU668" s="163"/>
      <c r="GUV668" s="163"/>
      <c r="GUW668" s="163"/>
      <c r="GUX668" s="163"/>
      <c r="GUY668" s="163"/>
      <c r="GUZ668" s="163"/>
      <c r="GVA668" s="163"/>
      <c r="GVB668" s="163"/>
      <c r="GVC668" s="163"/>
      <c r="GVD668" s="163"/>
      <c r="GVE668" s="163"/>
      <c r="GVF668" s="163"/>
      <c r="GVG668" s="163"/>
      <c r="GVH668" s="163"/>
      <c r="GVI668" s="163"/>
      <c r="GVJ668" s="163"/>
      <c r="GVK668" s="163"/>
      <c r="GVL668" s="163"/>
      <c r="GVM668" s="163"/>
      <c r="GVN668" s="163"/>
      <c r="GVO668" s="163"/>
      <c r="GVP668" s="163"/>
      <c r="GVQ668" s="163"/>
      <c r="GVR668" s="163"/>
      <c r="GVS668" s="163"/>
      <c r="GVT668" s="163"/>
      <c r="GVU668" s="163"/>
      <c r="GVV668" s="163"/>
      <c r="GVW668" s="163"/>
      <c r="GVX668" s="163"/>
      <c r="GVY668" s="163"/>
      <c r="GVZ668" s="163"/>
      <c r="GWA668" s="163"/>
      <c r="GWB668" s="163"/>
      <c r="GWC668" s="163"/>
      <c r="GWD668" s="163"/>
      <c r="GWE668" s="163"/>
      <c r="GWF668" s="163"/>
      <c r="GWG668" s="163"/>
      <c r="GWH668" s="163"/>
      <c r="GWI668" s="163"/>
      <c r="GWJ668" s="163"/>
      <c r="GWK668" s="163"/>
      <c r="GWL668" s="163"/>
      <c r="GWM668" s="163"/>
      <c r="GWN668" s="163"/>
      <c r="GWO668" s="163"/>
      <c r="GWP668" s="163"/>
      <c r="GWQ668" s="163"/>
      <c r="GWR668" s="163"/>
      <c r="GWS668" s="163"/>
      <c r="GWT668" s="163"/>
      <c r="GWU668" s="163"/>
      <c r="GWV668" s="163"/>
      <c r="GWW668" s="163"/>
      <c r="GWX668" s="163"/>
      <c r="GWY668" s="163"/>
      <c r="GWZ668" s="163"/>
      <c r="GXA668" s="163"/>
      <c r="GXB668" s="163"/>
      <c r="GXC668" s="163"/>
      <c r="GXD668" s="163"/>
      <c r="GXE668" s="163"/>
      <c r="GXF668" s="163"/>
      <c r="GXG668" s="163"/>
      <c r="GXH668" s="163"/>
      <c r="GXI668" s="163"/>
      <c r="GXJ668" s="163"/>
      <c r="GXK668" s="163"/>
      <c r="GXL668" s="163"/>
      <c r="GXM668" s="163"/>
      <c r="GXN668" s="163"/>
      <c r="GXO668" s="163"/>
      <c r="GXP668" s="163"/>
      <c r="GXQ668" s="163"/>
      <c r="GXR668" s="163"/>
      <c r="GXS668" s="163"/>
      <c r="GXT668" s="163"/>
      <c r="GXU668" s="163"/>
      <c r="GXV668" s="163"/>
      <c r="GXW668" s="163"/>
      <c r="GXX668" s="163"/>
      <c r="GXY668" s="163"/>
      <c r="GXZ668" s="163"/>
      <c r="GYA668" s="163"/>
      <c r="GYB668" s="163"/>
      <c r="GYC668" s="163"/>
      <c r="GYD668" s="163"/>
      <c r="GYE668" s="163"/>
      <c r="GYF668" s="163"/>
      <c r="GYG668" s="163"/>
      <c r="GYH668" s="163"/>
      <c r="GYI668" s="163"/>
      <c r="GYJ668" s="163"/>
      <c r="GYK668" s="163"/>
      <c r="GYL668" s="163"/>
      <c r="GYM668" s="163"/>
      <c r="GYN668" s="163"/>
      <c r="GYO668" s="163"/>
      <c r="GYP668" s="163"/>
      <c r="GYQ668" s="163"/>
      <c r="GYR668" s="163"/>
      <c r="GYS668" s="163"/>
      <c r="GYT668" s="163"/>
      <c r="GYU668" s="163"/>
      <c r="GYV668" s="163"/>
      <c r="GYW668" s="163"/>
      <c r="GYX668" s="163"/>
      <c r="GYY668" s="163"/>
      <c r="GYZ668" s="163"/>
      <c r="GZA668" s="163"/>
      <c r="GZB668" s="163"/>
      <c r="GZC668" s="163"/>
      <c r="GZD668" s="163"/>
      <c r="GZE668" s="163"/>
      <c r="GZF668" s="163"/>
      <c r="GZG668" s="163"/>
      <c r="GZH668" s="163"/>
      <c r="GZI668" s="163"/>
      <c r="GZJ668" s="163"/>
      <c r="GZK668" s="163"/>
      <c r="GZL668" s="163"/>
      <c r="GZM668" s="163"/>
      <c r="GZN668" s="163"/>
      <c r="GZO668" s="163"/>
      <c r="GZP668" s="163"/>
      <c r="GZQ668" s="163"/>
      <c r="GZR668" s="163"/>
      <c r="GZS668" s="163"/>
      <c r="GZT668" s="163"/>
      <c r="GZU668" s="163"/>
      <c r="GZV668" s="163"/>
      <c r="GZW668" s="163"/>
      <c r="GZX668" s="163"/>
      <c r="GZY668" s="163"/>
      <c r="GZZ668" s="163"/>
      <c r="HAA668" s="163"/>
      <c r="HAB668" s="163"/>
      <c r="HAC668" s="163"/>
      <c r="HAD668" s="163"/>
      <c r="HAE668" s="163"/>
      <c r="HAF668" s="163"/>
      <c r="HAG668" s="163"/>
      <c r="HAH668" s="163"/>
      <c r="HAI668" s="163"/>
      <c r="HAJ668" s="163"/>
      <c r="HAK668" s="163"/>
      <c r="HAL668" s="163"/>
      <c r="HAM668" s="163"/>
      <c r="HAN668" s="163"/>
      <c r="HAO668" s="163"/>
      <c r="HAP668" s="163"/>
      <c r="HAQ668" s="163"/>
      <c r="HAR668" s="163"/>
      <c r="HAS668" s="163"/>
      <c r="HAT668" s="163"/>
      <c r="HAU668" s="163"/>
      <c r="HAV668" s="163"/>
      <c r="HAW668" s="163"/>
      <c r="HAX668" s="163"/>
      <c r="HAY668" s="163"/>
      <c r="HAZ668" s="163"/>
      <c r="HBA668" s="163"/>
      <c r="HBB668" s="163"/>
      <c r="HBC668" s="163"/>
      <c r="HBD668" s="163"/>
      <c r="HBE668" s="163"/>
      <c r="HBF668" s="163"/>
      <c r="HBG668" s="163"/>
      <c r="HBH668" s="163"/>
      <c r="HBI668" s="163"/>
      <c r="HBJ668" s="163"/>
      <c r="HBK668" s="163"/>
      <c r="HBL668" s="163"/>
      <c r="HBM668" s="163"/>
      <c r="HBN668" s="163"/>
      <c r="HBO668" s="163"/>
      <c r="HBP668" s="163"/>
      <c r="HBQ668" s="163"/>
      <c r="HBR668" s="163"/>
      <c r="HBS668" s="163"/>
      <c r="HBT668" s="163"/>
      <c r="HBU668" s="163"/>
      <c r="HBV668" s="163"/>
      <c r="HBW668" s="163"/>
      <c r="HBX668" s="163"/>
      <c r="HBY668" s="163"/>
      <c r="HBZ668" s="163"/>
      <c r="HCA668" s="163"/>
      <c r="HCB668" s="163"/>
      <c r="HCC668" s="163"/>
      <c r="HCD668" s="163"/>
      <c r="HCE668" s="163"/>
      <c r="HCF668" s="163"/>
      <c r="HCG668" s="163"/>
      <c r="HCH668" s="163"/>
      <c r="HCI668" s="163"/>
      <c r="HCJ668" s="163"/>
      <c r="HCK668" s="163"/>
      <c r="HCL668" s="163"/>
      <c r="HCM668" s="163"/>
      <c r="HCN668" s="163"/>
      <c r="HCO668" s="163"/>
      <c r="HCP668" s="163"/>
      <c r="HCQ668" s="163"/>
      <c r="HCR668" s="163"/>
      <c r="HCS668" s="163"/>
      <c r="HCT668" s="163"/>
      <c r="HCU668" s="163"/>
      <c r="HCV668" s="163"/>
      <c r="HCW668" s="163"/>
      <c r="HCX668" s="163"/>
      <c r="HCY668" s="163"/>
      <c r="HCZ668" s="163"/>
      <c r="HDA668" s="163"/>
      <c r="HDB668" s="163"/>
      <c r="HDC668" s="163"/>
      <c r="HDD668" s="163"/>
      <c r="HDE668" s="163"/>
      <c r="HDF668" s="163"/>
      <c r="HDG668" s="163"/>
      <c r="HDH668" s="163"/>
      <c r="HDI668" s="163"/>
      <c r="HDJ668" s="163"/>
      <c r="HDK668" s="163"/>
      <c r="HDL668" s="163"/>
      <c r="HDM668" s="163"/>
      <c r="HDN668" s="163"/>
      <c r="HDO668" s="163"/>
      <c r="HDP668" s="163"/>
      <c r="HDQ668" s="163"/>
      <c r="HDR668" s="163"/>
      <c r="HDS668" s="163"/>
      <c r="HDT668" s="163"/>
      <c r="HDU668" s="163"/>
      <c r="HDV668" s="163"/>
      <c r="HDW668" s="163"/>
      <c r="HDX668" s="163"/>
      <c r="HDY668" s="163"/>
      <c r="HDZ668" s="163"/>
      <c r="HEA668" s="163"/>
      <c r="HEB668" s="163"/>
      <c r="HEC668" s="163"/>
      <c r="HED668" s="163"/>
      <c r="HEE668" s="163"/>
      <c r="HEF668" s="163"/>
      <c r="HEG668" s="163"/>
      <c r="HEH668" s="163"/>
      <c r="HEI668" s="163"/>
      <c r="HEJ668" s="163"/>
      <c r="HEK668" s="163"/>
      <c r="HEL668" s="163"/>
      <c r="HEM668" s="163"/>
      <c r="HEN668" s="163"/>
      <c r="HEO668" s="163"/>
      <c r="HEP668" s="163"/>
      <c r="HEQ668" s="163"/>
      <c r="HER668" s="163"/>
      <c r="HES668" s="163"/>
      <c r="HET668" s="163"/>
      <c r="HEU668" s="163"/>
      <c r="HEV668" s="163"/>
      <c r="HEW668" s="163"/>
      <c r="HEX668" s="163"/>
      <c r="HEY668" s="163"/>
      <c r="HEZ668" s="163"/>
      <c r="HFA668" s="163"/>
      <c r="HFB668" s="163"/>
      <c r="HFC668" s="163"/>
      <c r="HFD668" s="163"/>
      <c r="HFE668" s="163"/>
      <c r="HFF668" s="163"/>
      <c r="HFG668" s="163"/>
      <c r="HFH668" s="163"/>
      <c r="HFI668" s="163"/>
      <c r="HFJ668" s="163"/>
      <c r="HFK668" s="163"/>
      <c r="HFL668" s="163"/>
      <c r="HFM668" s="163"/>
      <c r="HFN668" s="163"/>
      <c r="HFO668" s="163"/>
      <c r="HFP668" s="163"/>
      <c r="HFQ668" s="163"/>
      <c r="HFR668" s="163"/>
      <c r="HFS668" s="163"/>
      <c r="HFT668" s="163"/>
      <c r="HFU668" s="163"/>
      <c r="HFV668" s="163"/>
      <c r="HFW668" s="163"/>
      <c r="HFX668" s="163"/>
      <c r="HFY668" s="163"/>
      <c r="HFZ668" s="163"/>
      <c r="HGA668" s="163"/>
      <c r="HGB668" s="163"/>
      <c r="HGC668" s="163"/>
      <c r="HGD668" s="163"/>
      <c r="HGE668" s="163"/>
      <c r="HGF668" s="163"/>
      <c r="HGG668" s="163"/>
      <c r="HGH668" s="163"/>
      <c r="HGI668" s="163"/>
      <c r="HGJ668" s="163"/>
      <c r="HGK668" s="163"/>
      <c r="HGL668" s="163"/>
      <c r="HGM668" s="163"/>
      <c r="HGN668" s="163"/>
      <c r="HGO668" s="163"/>
      <c r="HGP668" s="163"/>
      <c r="HGQ668" s="163"/>
      <c r="HGR668" s="163"/>
      <c r="HGS668" s="163"/>
      <c r="HGT668" s="163"/>
      <c r="HGU668" s="163"/>
      <c r="HGV668" s="163"/>
      <c r="HGW668" s="163"/>
      <c r="HGX668" s="163"/>
      <c r="HGY668" s="163"/>
      <c r="HGZ668" s="163"/>
      <c r="HHA668" s="163"/>
      <c r="HHB668" s="163"/>
      <c r="HHC668" s="163"/>
      <c r="HHD668" s="163"/>
      <c r="HHE668" s="163"/>
      <c r="HHF668" s="163"/>
      <c r="HHG668" s="163"/>
      <c r="HHH668" s="163"/>
      <c r="HHI668" s="163"/>
      <c r="HHJ668" s="163"/>
      <c r="HHK668" s="163"/>
      <c r="HHL668" s="163"/>
      <c r="HHM668" s="163"/>
      <c r="HHN668" s="163"/>
      <c r="HHO668" s="163"/>
      <c r="HHP668" s="163"/>
      <c r="HHQ668" s="163"/>
      <c r="HHR668" s="163"/>
      <c r="HHS668" s="163"/>
      <c r="HHT668" s="163"/>
      <c r="HHU668" s="163"/>
      <c r="HHV668" s="163"/>
      <c r="HHW668" s="163"/>
      <c r="HHX668" s="163"/>
      <c r="HHY668" s="163"/>
      <c r="HHZ668" s="163"/>
      <c r="HIA668" s="163"/>
      <c r="HIB668" s="163"/>
      <c r="HIC668" s="163"/>
      <c r="HID668" s="163"/>
      <c r="HIE668" s="163"/>
      <c r="HIF668" s="163"/>
      <c r="HIG668" s="163"/>
      <c r="HIH668" s="163"/>
      <c r="HII668" s="163"/>
      <c r="HIJ668" s="163"/>
      <c r="HIK668" s="163"/>
      <c r="HIL668" s="163"/>
      <c r="HIM668" s="163"/>
      <c r="HIN668" s="163"/>
      <c r="HIO668" s="163"/>
      <c r="HIP668" s="163"/>
      <c r="HIQ668" s="163"/>
      <c r="HIR668" s="163"/>
      <c r="HIS668" s="163"/>
      <c r="HIT668" s="163"/>
      <c r="HIU668" s="163"/>
      <c r="HIV668" s="163"/>
      <c r="HIW668" s="163"/>
      <c r="HIX668" s="163"/>
      <c r="HIY668" s="163"/>
      <c r="HIZ668" s="163"/>
      <c r="HJA668" s="163"/>
      <c r="HJB668" s="163"/>
      <c r="HJC668" s="163"/>
      <c r="HJD668" s="163"/>
      <c r="HJE668" s="163"/>
      <c r="HJF668" s="163"/>
      <c r="HJG668" s="163"/>
      <c r="HJH668" s="163"/>
      <c r="HJI668" s="163"/>
      <c r="HJJ668" s="163"/>
      <c r="HJK668" s="163"/>
      <c r="HJL668" s="163"/>
      <c r="HJM668" s="163"/>
      <c r="HJN668" s="163"/>
      <c r="HJO668" s="163"/>
      <c r="HJP668" s="163"/>
      <c r="HJQ668" s="163"/>
      <c r="HJR668" s="163"/>
      <c r="HJS668" s="163"/>
      <c r="HJT668" s="163"/>
      <c r="HJU668" s="163"/>
      <c r="HJV668" s="163"/>
      <c r="HJW668" s="163"/>
      <c r="HJX668" s="163"/>
      <c r="HJY668" s="163"/>
      <c r="HJZ668" s="163"/>
      <c r="HKA668" s="163"/>
      <c r="HKB668" s="163"/>
      <c r="HKC668" s="163"/>
      <c r="HKD668" s="163"/>
      <c r="HKE668" s="163"/>
      <c r="HKF668" s="163"/>
      <c r="HKG668" s="163"/>
      <c r="HKH668" s="163"/>
      <c r="HKI668" s="163"/>
      <c r="HKJ668" s="163"/>
      <c r="HKK668" s="163"/>
      <c r="HKL668" s="163"/>
      <c r="HKM668" s="163"/>
      <c r="HKN668" s="163"/>
      <c r="HKO668" s="163"/>
      <c r="HKP668" s="163"/>
      <c r="HKQ668" s="163"/>
      <c r="HKR668" s="163"/>
      <c r="HKS668" s="163"/>
      <c r="HKT668" s="163"/>
      <c r="HKU668" s="163"/>
      <c r="HKV668" s="163"/>
      <c r="HKW668" s="163"/>
      <c r="HKX668" s="163"/>
      <c r="HKY668" s="163"/>
      <c r="HKZ668" s="163"/>
      <c r="HLA668" s="163"/>
      <c r="HLB668" s="163"/>
      <c r="HLC668" s="163"/>
      <c r="HLD668" s="163"/>
      <c r="HLE668" s="163"/>
      <c r="HLF668" s="163"/>
      <c r="HLG668" s="163"/>
      <c r="HLH668" s="163"/>
      <c r="HLI668" s="163"/>
      <c r="HLJ668" s="163"/>
      <c r="HLK668" s="163"/>
      <c r="HLL668" s="163"/>
      <c r="HLM668" s="163"/>
      <c r="HLN668" s="163"/>
      <c r="HLO668" s="163"/>
      <c r="HLP668" s="163"/>
      <c r="HLQ668" s="163"/>
      <c r="HLR668" s="163"/>
      <c r="HLS668" s="163"/>
      <c r="HLT668" s="163"/>
      <c r="HLU668" s="163"/>
      <c r="HLV668" s="163"/>
      <c r="HLW668" s="163"/>
      <c r="HLX668" s="163"/>
      <c r="HLY668" s="163"/>
      <c r="HLZ668" s="163"/>
      <c r="HMA668" s="163"/>
      <c r="HMB668" s="163"/>
      <c r="HMC668" s="163"/>
      <c r="HMD668" s="163"/>
      <c r="HME668" s="163"/>
      <c r="HMF668" s="163"/>
      <c r="HMG668" s="163"/>
      <c r="HMH668" s="163"/>
      <c r="HMI668" s="163"/>
      <c r="HMJ668" s="163"/>
      <c r="HMK668" s="163"/>
      <c r="HML668" s="163"/>
      <c r="HMM668" s="163"/>
      <c r="HMN668" s="163"/>
      <c r="HMO668" s="163"/>
      <c r="HMP668" s="163"/>
      <c r="HMQ668" s="163"/>
      <c r="HMR668" s="163"/>
      <c r="HMS668" s="163"/>
      <c r="HMT668" s="163"/>
      <c r="HMU668" s="163"/>
      <c r="HMV668" s="163"/>
      <c r="HMW668" s="163"/>
      <c r="HMX668" s="163"/>
      <c r="HMY668" s="163"/>
      <c r="HMZ668" s="163"/>
      <c r="HNA668" s="163"/>
      <c r="HNB668" s="163"/>
      <c r="HNC668" s="163"/>
      <c r="HND668" s="163"/>
      <c r="HNE668" s="163"/>
      <c r="HNF668" s="163"/>
      <c r="HNG668" s="163"/>
      <c r="HNH668" s="163"/>
      <c r="HNI668" s="163"/>
      <c r="HNJ668" s="163"/>
      <c r="HNK668" s="163"/>
      <c r="HNL668" s="163"/>
      <c r="HNM668" s="163"/>
      <c r="HNN668" s="163"/>
      <c r="HNO668" s="163"/>
      <c r="HNP668" s="163"/>
      <c r="HNQ668" s="163"/>
      <c r="HNR668" s="163"/>
      <c r="HNS668" s="163"/>
      <c r="HNT668" s="163"/>
      <c r="HNU668" s="163"/>
      <c r="HNV668" s="163"/>
      <c r="HNW668" s="163"/>
      <c r="HNX668" s="163"/>
      <c r="HNY668" s="163"/>
      <c r="HNZ668" s="163"/>
      <c r="HOA668" s="163"/>
      <c r="HOB668" s="163"/>
      <c r="HOC668" s="163"/>
      <c r="HOD668" s="163"/>
      <c r="HOE668" s="163"/>
      <c r="HOF668" s="163"/>
      <c r="HOG668" s="163"/>
      <c r="HOH668" s="163"/>
      <c r="HOI668" s="163"/>
      <c r="HOJ668" s="163"/>
      <c r="HOK668" s="163"/>
      <c r="HOL668" s="163"/>
      <c r="HOM668" s="163"/>
      <c r="HON668" s="163"/>
      <c r="HOO668" s="163"/>
      <c r="HOP668" s="163"/>
      <c r="HOQ668" s="163"/>
      <c r="HOR668" s="163"/>
      <c r="HOS668" s="163"/>
      <c r="HOT668" s="163"/>
      <c r="HOU668" s="163"/>
      <c r="HOV668" s="163"/>
      <c r="HOW668" s="163"/>
      <c r="HOX668" s="163"/>
      <c r="HOY668" s="163"/>
      <c r="HOZ668" s="163"/>
      <c r="HPA668" s="163"/>
      <c r="HPB668" s="163"/>
      <c r="HPC668" s="163"/>
      <c r="HPD668" s="163"/>
      <c r="HPE668" s="163"/>
      <c r="HPF668" s="163"/>
      <c r="HPG668" s="163"/>
      <c r="HPH668" s="163"/>
      <c r="HPI668" s="163"/>
      <c r="HPJ668" s="163"/>
      <c r="HPK668" s="163"/>
      <c r="HPL668" s="163"/>
      <c r="HPM668" s="163"/>
      <c r="HPN668" s="163"/>
      <c r="HPO668" s="163"/>
      <c r="HPP668" s="163"/>
      <c r="HPQ668" s="163"/>
      <c r="HPR668" s="163"/>
      <c r="HPS668" s="163"/>
      <c r="HPT668" s="163"/>
      <c r="HPU668" s="163"/>
      <c r="HPV668" s="163"/>
      <c r="HPW668" s="163"/>
      <c r="HPX668" s="163"/>
      <c r="HPY668" s="163"/>
      <c r="HPZ668" s="163"/>
      <c r="HQA668" s="163"/>
      <c r="HQB668" s="163"/>
      <c r="HQC668" s="163"/>
      <c r="HQD668" s="163"/>
      <c r="HQE668" s="163"/>
      <c r="HQF668" s="163"/>
      <c r="HQG668" s="163"/>
      <c r="HQH668" s="163"/>
      <c r="HQI668" s="163"/>
      <c r="HQJ668" s="163"/>
      <c r="HQK668" s="163"/>
      <c r="HQL668" s="163"/>
      <c r="HQM668" s="163"/>
      <c r="HQN668" s="163"/>
      <c r="HQO668" s="163"/>
      <c r="HQP668" s="163"/>
      <c r="HQQ668" s="163"/>
      <c r="HQR668" s="163"/>
      <c r="HQS668" s="163"/>
      <c r="HQT668" s="163"/>
      <c r="HQU668" s="163"/>
      <c r="HQV668" s="163"/>
      <c r="HQW668" s="163"/>
      <c r="HQX668" s="163"/>
      <c r="HQY668" s="163"/>
      <c r="HQZ668" s="163"/>
      <c r="HRA668" s="163"/>
      <c r="HRB668" s="163"/>
      <c r="HRC668" s="163"/>
      <c r="HRD668" s="163"/>
      <c r="HRE668" s="163"/>
      <c r="HRF668" s="163"/>
      <c r="HRG668" s="163"/>
      <c r="HRH668" s="163"/>
      <c r="HRI668" s="163"/>
      <c r="HRJ668" s="163"/>
      <c r="HRK668" s="163"/>
      <c r="HRL668" s="163"/>
      <c r="HRM668" s="163"/>
      <c r="HRN668" s="163"/>
      <c r="HRO668" s="163"/>
      <c r="HRP668" s="163"/>
      <c r="HRQ668" s="163"/>
      <c r="HRR668" s="163"/>
      <c r="HRS668" s="163"/>
      <c r="HRT668" s="163"/>
      <c r="HRU668" s="163"/>
      <c r="HRV668" s="163"/>
      <c r="HRW668" s="163"/>
      <c r="HRX668" s="163"/>
      <c r="HRY668" s="163"/>
      <c r="HRZ668" s="163"/>
      <c r="HSA668" s="163"/>
      <c r="HSB668" s="163"/>
      <c r="HSC668" s="163"/>
      <c r="HSD668" s="163"/>
      <c r="HSE668" s="163"/>
      <c r="HSF668" s="163"/>
      <c r="HSG668" s="163"/>
      <c r="HSH668" s="163"/>
      <c r="HSI668" s="163"/>
      <c r="HSJ668" s="163"/>
      <c r="HSK668" s="163"/>
      <c r="HSL668" s="163"/>
      <c r="HSM668" s="163"/>
      <c r="HSN668" s="163"/>
      <c r="HSO668" s="163"/>
      <c r="HSP668" s="163"/>
      <c r="HSQ668" s="163"/>
      <c r="HSR668" s="163"/>
      <c r="HSS668" s="163"/>
      <c r="HST668" s="163"/>
      <c r="HSU668" s="163"/>
      <c r="HSV668" s="163"/>
      <c r="HSW668" s="163"/>
      <c r="HSX668" s="163"/>
      <c r="HSY668" s="163"/>
      <c r="HSZ668" s="163"/>
      <c r="HTA668" s="163"/>
      <c r="HTB668" s="163"/>
      <c r="HTC668" s="163"/>
      <c r="HTD668" s="163"/>
      <c r="HTE668" s="163"/>
      <c r="HTF668" s="163"/>
      <c r="HTG668" s="163"/>
      <c r="HTH668" s="163"/>
      <c r="HTI668" s="163"/>
      <c r="HTJ668" s="163"/>
      <c r="HTK668" s="163"/>
      <c r="HTL668" s="163"/>
      <c r="HTM668" s="163"/>
      <c r="HTN668" s="163"/>
      <c r="HTO668" s="163"/>
      <c r="HTP668" s="163"/>
      <c r="HTQ668" s="163"/>
      <c r="HTR668" s="163"/>
      <c r="HTS668" s="163"/>
      <c r="HTT668" s="163"/>
      <c r="HTU668" s="163"/>
      <c r="HTV668" s="163"/>
      <c r="HTW668" s="163"/>
      <c r="HTX668" s="163"/>
      <c r="HTY668" s="163"/>
      <c r="HTZ668" s="163"/>
      <c r="HUA668" s="163"/>
      <c r="HUB668" s="163"/>
      <c r="HUC668" s="163"/>
      <c r="HUD668" s="163"/>
      <c r="HUE668" s="163"/>
      <c r="HUF668" s="163"/>
      <c r="HUG668" s="163"/>
      <c r="HUH668" s="163"/>
      <c r="HUI668" s="163"/>
      <c r="HUJ668" s="163"/>
      <c r="HUK668" s="163"/>
      <c r="HUL668" s="163"/>
      <c r="HUM668" s="163"/>
      <c r="HUN668" s="163"/>
      <c r="HUO668" s="163"/>
      <c r="HUP668" s="163"/>
      <c r="HUQ668" s="163"/>
      <c r="HUR668" s="163"/>
      <c r="HUS668" s="163"/>
      <c r="HUT668" s="163"/>
      <c r="HUU668" s="163"/>
      <c r="HUV668" s="163"/>
      <c r="HUW668" s="163"/>
      <c r="HUX668" s="163"/>
      <c r="HUY668" s="163"/>
      <c r="HUZ668" s="163"/>
      <c r="HVA668" s="163"/>
      <c r="HVB668" s="163"/>
      <c r="HVC668" s="163"/>
      <c r="HVD668" s="163"/>
      <c r="HVE668" s="163"/>
      <c r="HVF668" s="163"/>
      <c r="HVG668" s="163"/>
      <c r="HVH668" s="163"/>
      <c r="HVI668" s="163"/>
      <c r="HVJ668" s="163"/>
      <c r="HVK668" s="163"/>
      <c r="HVL668" s="163"/>
      <c r="HVM668" s="163"/>
      <c r="HVN668" s="163"/>
      <c r="HVO668" s="163"/>
      <c r="HVP668" s="163"/>
      <c r="HVQ668" s="163"/>
      <c r="HVR668" s="163"/>
      <c r="HVS668" s="163"/>
      <c r="HVT668" s="163"/>
      <c r="HVU668" s="163"/>
      <c r="HVV668" s="163"/>
      <c r="HVW668" s="163"/>
      <c r="HVX668" s="163"/>
      <c r="HVY668" s="163"/>
      <c r="HVZ668" s="163"/>
      <c r="HWA668" s="163"/>
      <c r="HWB668" s="163"/>
      <c r="HWC668" s="163"/>
      <c r="HWD668" s="163"/>
      <c r="HWE668" s="163"/>
      <c r="HWF668" s="163"/>
      <c r="HWG668" s="163"/>
      <c r="HWH668" s="163"/>
      <c r="HWI668" s="163"/>
      <c r="HWJ668" s="163"/>
      <c r="HWK668" s="163"/>
      <c r="HWL668" s="163"/>
      <c r="HWM668" s="163"/>
      <c r="HWN668" s="163"/>
      <c r="HWO668" s="163"/>
      <c r="HWP668" s="163"/>
      <c r="HWQ668" s="163"/>
      <c r="HWR668" s="163"/>
      <c r="HWS668" s="163"/>
      <c r="HWT668" s="163"/>
      <c r="HWU668" s="163"/>
      <c r="HWV668" s="163"/>
      <c r="HWW668" s="163"/>
      <c r="HWX668" s="163"/>
      <c r="HWY668" s="163"/>
      <c r="HWZ668" s="163"/>
      <c r="HXA668" s="163"/>
      <c r="HXB668" s="163"/>
      <c r="HXC668" s="163"/>
      <c r="HXD668" s="163"/>
      <c r="HXE668" s="163"/>
      <c r="HXF668" s="163"/>
      <c r="HXG668" s="163"/>
      <c r="HXH668" s="163"/>
      <c r="HXI668" s="163"/>
      <c r="HXJ668" s="163"/>
      <c r="HXK668" s="163"/>
      <c r="HXL668" s="163"/>
      <c r="HXM668" s="163"/>
      <c r="HXN668" s="163"/>
      <c r="HXO668" s="163"/>
      <c r="HXP668" s="163"/>
      <c r="HXQ668" s="163"/>
      <c r="HXR668" s="163"/>
      <c r="HXS668" s="163"/>
      <c r="HXT668" s="163"/>
      <c r="HXU668" s="163"/>
      <c r="HXV668" s="163"/>
      <c r="HXW668" s="163"/>
      <c r="HXX668" s="163"/>
      <c r="HXY668" s="163"/>
      <c r="HXZ668" s="163"/>
      <c r="HYA668" s="163"/>
      <c r="HYB668" s="163"/>
      <c r="HYC668" s="163"/>
      <c r="HYD668" s="163"/>
      <c r="HYE668" s="163"/>
      <c r="HYF668" s="163"/>
      <c r="HYG668" s="163"/>
      <c r="HYH668" s="163"/>
      <c r="HYI668" s="163"/>
      <c r="HYJ668" s="163"/>
      <c r="HYK668" s="163"/>
      <c r="HYL668" s="163"/>
      <c r="HYM668" s="163"/>
      <c r="HYN668" s="163"/>
      <c r="HYO668" s="163"/>
      <c r="HYP668" s="163"/>
      <c r="HYQ668" s="163"/>
      <c r="HYR668" s="163"/>
      <c r="HYS668" s="163"/>
      <c r="HYT668" s="163"/>
      <c r="HYU668" s="163"/>
      <c r="HYV668" s="163"/>
      <c r="HYW668" s="163"/>
      <c r="HYX668" s="163"/>
      <c r="HYY668" s="163"/>
      <c r="HYZ668" s="163"/>
      <c r="HZA668" s="163"/>
      <c r="HZB668" s="163"/>
      <c r="HZC668" s="163"/>
      <c r="HZD668" s="163"/>
      <c r="HZE668" s="163"/>
      <c r="HZF668" s="163"/>
      <c r="HZG668" s="163"/>
      <c r="HZH668" s="163"/>
      <c r="HZI668" s="163"/>
      <c r="HZJ668" s="163"/>
      <c r="HZK668" s="163"/>
      <c r="HZL668" s="163"/>
      <c r="HZM668" s="163"/>
      <c r="HZN668" s="163"/>
      <c r="HZO668" s="163"/>
      <c r="HZP668" s="163"/>
      <c r="HZQ668" s="163"/>
      <c r="HZR668" s="163"/>
      <c r="HZS668" s="163"/>
      <c r="HZT668" s="163"/>
      <c r="HZU668" s="163"/>
      <c r="HZV668" s="163"/>
      <c r="HZW668" s="163"/>
      <c r="HZX668" s="163"/>
      <c r="HZY668" s="163"/>
      <c r="HZZ668" s="163"/>
      <c r="IAA668" s="163"/>
      <c r="IAB668" s="163"/>
      <c r="IAC668" s="163"/>
      <c r="IAD668" s="163"/>
      <c r="IAE668" s="163"/>
      <c r="IAF668" s="163"/>
      <c r="IAG668" s="163"/>
      <c r="IAH668" s="163"/>
      <c r="IAI668" s="163"/>
      <c r="IAJ668" s="163"/>
      <c r="IAK668" s="163"/>
      <c r="IAL668" s="163"/>
      <c r="IAM668" s="163"/>
      <c r="IAN668" s="163"/>
      <c r="IAO668" s="163"/>
      <c r="IAP668" s="163"/>
      <c r="IAQ668" s="163"/>
      <c r="IAR668" s="163"/>
      <c r="IAS668" s="163"/>
      <c r="IAT668" s="163"/>
      <c r="IAU668" s="163"/>
      <c r="IAV668" s="163"/>
      <c r="IAW668" s="163"/>
      <c r="IAX668" s="163"/>
      <c r="IAY668" s="163"/>
      <c r="IAZ668" s="163"/>
      <c r="IBA668" s="163"/>
      <c r="IBB668" s="163"/>
      <c r="IBC668" s="163"/>
      <c r="IBD668" s="163"/>
      <c r="IBE668" s="163"/>
      <c r="IBF668" s="163"/>
      <c r="IBG668" s="163"/>
      <c r="IBH668" s="163"/>
      <c r="IBI668" s="163"/>
      <c r="IBJ668" s="163"/>
      <c r="IBK668" s="163"/>
      <c r="IBL668" s="163"/>
      <c r="IBM668" s="163"/>
      <c r="IBN668" s="163"/>
      <c r="IBO668" s="163"/>
      <c r="IBP668" s="163"/>
      <c r="IBQ668" s="163"/>
      <c r="IBR668" s="163"/>
      <c r="IBS668" s="163"/>
      <c r="IBT668" s="163"/>
      <c r="IBU668" s="163"/>
      <c r="IBV668" s="163"/>
      <c r="IBW668" s="163"/>
      <c r="IBX668" s="163"/>
      <c r="IBY668" s="163"/>
      <c r="IBZ668" s="163"/>
      <c r="ICA668" s="163"/>
      <c r="ICB668" s="163"/>
      <c r="ICC668" s="163"/>
      <c r="ICD668" s="163"/>
      <c r="ICE668" s="163"/>
      <c r="ICF668" s="163"/>
      <c r="ICG668" s="163"/>
      <c r="ICH668" s="163"/>
      <c r="ICI668" s="163"/>
      <c r="ICJ668" s="163"/>
      <c r="ICK668" s="163"/>
      <c r="ICL668" s="163"/>
      <c r="ICM668" s="163"/>
      <c r="ICN668" s="163"/>
      <c r="ICO668" s="163"/>
      <c r="ICP668" s="163"/>
      <c r="ICQ668" s="163"/>
      <c r="ICR668" s="163"/>
      <c r="ICS668" s="163"/>
      <c r="ICT668" s="163"/>
      <c r="ICU668" s="163"/>
      <c r="ICV668" s="163"/>
      <c r="ICW668" s="163"/>
      <c r="ICX668" s="163"/>
      <c r="ICY668" s="163"/>
      <c r="ICZ668" s="163"/>
      <c r="IDA668" s="163"/>
      <c r="IDB668" s="163"/>
      <c r="IDC668" s="163"/>
      <c r="IDD668" s="163"/>
      <c r="IDE668" s="163"/>
      <c r="IDF668" s="163"/>
      <c r="IDG668" s="163"/>
      <c r="IDH668" s="163"/>
      <c r="IDI668" s="163"/>
      <c r="IDJ668" s="163"/>
      <c r="IDK668" s="163"/>
      <c r="IDL668" s="163"/>
      <c r="IDM668" s="163"/>
      <c r="IDN668" s="163"/>
      <c r="IDO668" s="163"/>
      <c r="IDP668" s="163"/>
      <c r="IDQ668" s="163"/>
      <c r="IDR668" s="163"/>
      <c r="IDS668" s="163"/>
      <c r="IDT668" s="163"/>
      <c r="IDU668" s="163"/>
      <c r="IDV668" s="163"/>
      <c r="IDW668" s="163"/>
      <c r="IDX668" s="163"/>
      <c r="IDY668" s="163"/>
      <c r="IDZ668" s="163"/>
      <c r="IEA668" s="163"/>
      <c r="IEB668" s="163"/>
      <c r="IEC668" s="163"/>
      <c r="IED668" s="163"/>
      <c r="IEE668" s="163"/>
      <c r="IEF668" s="163"/>
      <c r="IEG668" s="163"/>
      <c r="IEH668" s="163"/>
      <c r="IEI668" s="163"/>
      <c r="IEJ668" s="163"/>
      <c r="IEK668" s="163"/>
      <c r="IEL668" s="163"/>
      <c r="IEM668" s="163"/>
      <c r="IEN668" s="163"/>
      <c r="IEO668" s="163"/>
      <c r="IEP668" s="163"/>
      <c r="IEQ668" s="163"/>
      <c r="IER668" s="163"/>
      <c r="IES668" s="163"/>
      <c r="IET668" s="163"/>
      <c r="IEU668" s="163"/>
      <c r="IEV668" s="163"/>
      <c r="IEW668" s="163"/>
      <c r="IEX668" s="163"/>
      <c r="IEY668" s="163"/>
      <c r="IEZ668" s="163"/>
      <c r="IFA668" s="163"/>
      <c r="IFB668" s="163"/>
      <c r="IFC668" s="163"/>
      <c r="IFD668" s="163"/>
      <c r="IFE668" s="163"/>
      <c r="IFF668" s="163"/>
      <c r="IFG668" s="163"/>
      <c r="IFH668" s="163"/>
      <c r="IFI668" s="163"/>
      <c r="IFJ668" s="163"/>
      <c r="IFK668" s="163"/>
      <c r="IFL668" s="163"/>
      <c r="IFM668" s="163"/>
      <c r="IFN668" s="163"/>
      <c r="IFO668" s="163"/>
      <c r="IFP668" s="163"/>
      <c r="IFQ668" s="163"/>
      <c r="IFR668" s="163"/>
      <c r="IFS668" s="163"/>
      <c r="IFT668" s="163"/>
      <c r="IFU668" s="163"/>
      <c r="IFV668" s="163"/>
      <c r="IFW668" s="163"/>
      <c r="IFX668" s="163"/>
      <c r="IFY668" s="163"/>
      <c r="IFZ668" s="163"/>
      <c r="IGA668" s="163"/>
      <c r="IGB668" s="163"/>
      <c r="IGC668" s="163"/>
      <c r="IGD668" s="163"/>
      <c r="IGE668" s="163"/>
      <c r="IGF668" s="163"/>
      <c r="IGG668" s="163"/>
      <c r="IGH668" s="163"/>
      <c r="IGI668" s="163"/>
      <c r="IGJ668" s="163"/>
      <c r="IGK668" s="163"/>
      <c r="IGL668" s="163"/>
      <c r="IGM668" s="163"/>
      <c r="IGN668" s="163"/>
      <c r="IGO668" s="163"/>
      <c r="IGP668" s="163"/>
      <c r="IGQ668" s="163"/>
      <c r="IGR668" s="163"/>
      <c r="IGS668" s="163"/>
      <c r="IGT668" s="163"/>
      <c r="IGU668" s="163"/>
      <c r="IGV668" s="163"/>
      <c r="IGW668" s="163"/>
      <c r="IGX668" s="163"/>
      <c r="IGY668" s="163"/>
      <c r="IGZ668" s="163"/>
      <c r="IHA668" s="163"/>
      <c r="IHB668" s="163"/>
      <c r="IHC668" s="163"/>
      <c r="IHD668" s="163"/>
      <c r="IHE668" s="163"/>
      <c r="IHF668" s="163"/>
      <c r="IHG668" s="163"/>
      <c r="IHH668" s="163"/>
      <c r="IHI668" s="163"/>
      <c r="IHJ668" s="163"/>
      <c r="IHK668" s="163"/>
      <c r="IHL668" s="163"/>
      <c r="IHM668" s="163"/>
      <c r="IHN668" s="163"/>
      <c r="IHO668" s="163"/>
      <c r="IHP668" s="163"/>
      <c r="IHQ668" s="163"/>
      <c r="IHR668" s="163"/>
      <c r="IHS668" s="163"/>
      <c r="IHT668" s="163"/>
      <c r="IHU668" s="163"/>
      <c r="IHV668" s="163"/>
      <c r="IHW668" s="163"/>
      <c r="IHX668" s="163"/>
      <c r="IHY668" s="163"/>
      <c r="IHZ668" s="163"/>
      <c r="IIA668" s="163"/>
      <c r="IIB668" s="163"/>
      <c r="IIC668" s="163"/>
      <c r="IID668" s="163"/>
      <c r="IIE668" s="163"/>
      <c r="IIF668" s="163"/>
      <c r="IIG668" s="163"/>
      <c r="IIH668" s="163"/>
      <c r="III668" s="163"/>
      <c r="IIJ668" s="163"/>
      <c r="IIK668" s="163"/>
      <c r="IIL668" s="163"/>
      <c r="IIM668" s="163"/>
      <c r="IIN668" s="163"/>
      <c r="IIO668" s="163"/>
      <c r="IIP668" s="163"/>
      <c r="IIQ668" s="163"/>
      <c r="IIR668" s="163"/>
      <c r="IIS668" s="163"/>
      <c r="IIT668" s="163"/>
      <c r="IIU668" s="163"/>
      <c r="IIV668" s="163"/>
      <c r="IIW668" s="163"/>
      <c r="IIX668" s="163"/>
      <c r="IIY668" s="163"/>
      <c r="IIZ668" s="163"/>
      <c r="IJA668" s="163"/>
      <c r="IJB668" s="163"/>
      <c r="IJC668" s="163"/>
      <c r="IJD668" s="163"/>
      <c r="IJE668" s="163"/>
      <c r="IJF668" s="163"/>
      <c r="IJG668" s="163"/>
      <c r="IJH668" s="163"/>
      <c r="IJI668" s="163"/>
      <c r="IJJ668" s="163"/>
      <c r="IJK668" s="163"/>
      <c r="IJL668" s="163"/>
      <c r="IJM668" s="163"/>
      <c r="IJN668" s="163"/>
      <c r="IJO668" s="163"/>
      <c r="IJP668" s="163"/>
      <c r="IJQ668" s="163"/>
      <c r="IJR668" s="163"/>
      <c r="IJS668" s="163"/>
      <c r="IJT668" s="163"/>
      <c r="IJU668" s="163"/>
      <c r="IJV668" s="163"/>
      <c r="IJW668" s="163"/>
      <c r="IJX668" s="163"/>
      <c r="IJY668" s="163"/>
      <c r="IJZ668" s="163"/>
      <c r="IKA668" s="163"/>
      <c r="IKB668" s="163"/>
      <c r="IKC668" s="163"/>
      <c r="IKD668" s="163"/>
      <c r="IKE668" s="163"/>
      <c r="IKF668" s="163"/>
      <c r="IKG668" s="163"/>
      <c r="IKH668" s="163"/>
      <c r="IKI668" s="163"/>
      <c r="IKJ668" s="163"/>
      <c r="IKK668" s="163"/>
      <c r="IKL668" s="163"/>
      <c r="IKM668" s="163"/>
      <c r="IKN668" s="163"/>
      <c r="IKO668" s="163"/>
      <c r="IKP668" s="163"/>
      <c r="IKQ668" s="163"/>
      <c r="IKR668" s="163"/>
      <c r="IKS668" s="163"/>
      <c r="IKT668" s="163"/>
      <c r="IKU668" s="163"/>
      <c r="IKV668" s="163"/>
      <c r="IKW668" s="163"/>
      <c r="IKX668" s="163"/>
      <c r="IKY668" s="163"/>
      <c r="IKZ668" s="163"/>
      <c r="ILA668" s="163"/>
      <c r="ILB668" s="163"/>
      <c r="ILC668" s="163"/>
      <c r="ILD668" s="163"/>
      <c r="ILE668" s="163"/>
      <c r="ILF668" s="163"/>
      <c r="ILG668" s="163"/>
      <c r="ILH668" s="163"/>
      <c r="ILI668" s="163"/>
      <c r="ILJ668" s="163"/>
      <c r="ILK668" s="163"/>
      <c r="ILL668" s="163"/>
      <c r="ILM668" s="163"/>
      <c r="ILN668" s="163"/>
      <c r="ILO668" s="163"/>
      <c r="ILP668" s="163"/>
      <c r="ILQ668" s="163"/>
      <c r="ILR668" s="163"/>
      <c r="ILS668" s="163"/>
      <c r="ILT668" s="163"/>
      <c r="ILU668" s="163"/>
      <c r="ILV668" s="163"/>
      <c r="ILW668" s="163"/>
      <c r="ILX668" s="163"/>
      <c r="ILY668" s="163"/>
      <c r="ILZ668" s="163"/>
      <c r="IMA668" s="163"/>
      <c r="IMB668" s="163"/>
      <c r="IMC668" s="163"/>
      <c r="IMD668" s="163"/>
      <c r="IME668" s="163"/>
      <c r="IMF668" s="163"/>
      <c r="IMG668" s="163"/>
      <c r="IMH668" s="163"/>
      <c r="IMI668" s="163"/>
      <c r="IMJ668" s="163"/>
      <c r="IMK668" s="163"/>
      <c r="IML668" s="163"/>
      <c r="IMM668" s="163"/>
      <c r="IMN668" s="163"/>
      <c r="IMO668" s="163"/>
      <c r="IMP668" s="163"/>
      <c r="IMQ668" s="163"/>
      <c r="IMR668" s="163"/>
      <c r="IMS668" s="163"/>
      <c r="IMT668" s="163"/>
      <c r="IMU668" s="163"/>
      <c r="IMV668" s="163"/>
      <c r="IMW668" s="163"/>
      <c r="IMX668" s="163"/>
      <c r="IMY668" s="163"/>
      <c r="IMZ668" s="163"/>
      <c r="INA668" s="163"/>
      <c r="INB668" s="163"/>
      <c r="INC668" s="163"/>
      <c r="IND668" s="163"/>
      <c r="INE668" s="163"/>
      <c r="INF668" s="163"/>
      <c r="ING668" s="163"/>
      <c r="INH668" s="163"/>
      <c r="INI668" s="163"/>
      <c r="INJ668" s="163"/>
      <c r="INK668" s="163"/>
      <c r="INL668" s="163"/>
      <c r="INM668" s="163"/>
      <c r="INN668" s="163"/>
      <c r="INO668" s="163"/>
      <c r="INP668" s="163"/>
      <c r="INQ668" s="163"/>
      <c r="INR668" s="163"/>
      <c r="INS668" s="163"/>
      <c r="INT668" s="163"/>
      <c r="INU668" s="163"/>
      <c r="INV668" s="163"/>
      <c r="INW668" s="163"/>
      <c r="INX668" s="163"/>
      <c r="INY668" s="163"/>
      <c r="INZ668" s="163"/>
      <c r="IOA668" s="163"/>
      <c r="IOB668" s="163"/>
      <c r="IOC668" s="163"/>
      <c r="IOD668" s="163"/>
      <c r="IOE668" s="163"/>
      <c r="IOF668" s="163"/>
      <c r="IOG668" s="163"/>
      <c r="IOH668" s="163"/>
      <c r="IOI668" s="163"/>
      <c r="IOJ668" s="163"/>
      <c r="IOK668" s="163"/>
      <c r="IOL668" s="163"/>
      <c r="IOM668" s="163"/>
      <c r="ION668" s="163"/>
      <c r="IOO668" s="163"/>
      <c r="IOP668" s="163"/>
      <c r="IOQ668" s="163"/>
      <c r="IOR668" s="163"/>
      <c r="IOS668" s="163"/>
      <c r="IOT668" s="163"/>
      <c r="IOU668" s="163"/>
      <c r="IOV668" s="163"/>
      <c r="IOW668" s="163"/>
      <c r="IOX668" s="163"/>
      <c r="IOY668" s="163"/>
      <c r="IOZ668" s="163"/>
      <c r="IPA668" s="163"/>
      <c r="IPB668" s="163"/>
      <c r="IPC668" s="163"/>
      <c r="IPD668" s="163"/>
      <c r="IPE668" s="163"/>
      <c r="IPF668" s="163"/>
      <c r="IPG668" s="163"/>
      <c r="IPH668" s="163"/>
      <c r="IPI668" s="163"/>
      <c r="IPJ668" s="163"/>
      <c r="IPK668" s="163"/>
      <c r="IPL668" s="163"/>
      <c r="IPM668" s="163"/>
      <c r="IPN668" s="163"/>
      <c r="IPO668" s="163"/>
      <c r="IPP668" s="163"/>
      <c r="IPQ668" s="163"/>
      <c r="IPR668" s="163"/>
      <c r="IPS668" s="163"/>
      <c r="IPT668" s="163"/>
      <c r="IPU668" s="163"/>
      <c r="IPV668" s="163"/>
      <c r="IPW668" s="163"/>
      <c r="IPX668" s="163"/>
      <c r="IPY668" s="163"/>
      <c r="IPZ668" s="163"/>
      <c r="IQA668" s="163"/>
      <c r="IQB668" s="163"/>
      <c r="IQC668" s="163"/>
      <c r="IQD668" s="163"/>
      <c r="IQE668" s="163"/>
      <c r="IQF668" s="163"/>
      <c r="IQG668" s="163"/>
      <c r="IQH668" s="163"/>
      <c r="IQI668" s="163"/>
      <c r="IQJ668" s="163"/>
      <c r="IQK668" s="163"/>
      <c r="IQL668" s="163"/>
      <c r="IQM668" s="163"/>
      <c r="IQN668" s="163"/>
      <c r="IQO668" s="163"/>
      <c r="IQP668" s="163"/>
      <c r="IQQ668" s="163"/>
      <c r="IQR668" s="163"/>
      <c r="IQS668" s="163"/>
      <c r="IQT668" s="163"/>
      <c r="IQU668" s="163"/>
      <c r="IQV668" s="163"/>
      <c r="IQW668" s="163"/>
      <c r="IQX668" s="163"/>
      <c r="IQY668" s="163"/>
      <c r="IQZ668" s="163"/>
      <c r="IRA668" s="163"/>
      <c r="IRB668" s="163"/>
      <c r="IRC668" s="163"/>
      <c r="IRD668" s="163"/>
      <c r="IRE668" s="163"/>
      <c r="IRF668" s="163"/>
      <c r="IRG668" s="163"/>
      <c r="IRH668" s="163"/>
      <c r="IRI668" s="163"/>
      <c r="IRJ668" s="163"/>
      <c r="IRK668" s="163"/>
      <c r="IRL668" s="163"/>
      <c r="IRM668" s="163"/>
      <c r="IRN668" s="163"/>
      <c r="IRO668" s="163"/>
      <c r="IRP668" s="163"/>
      <c r="IRQ668" s="163"/>
      <c r="IRR668" s="163"/>
      <c r="IRS668" s="163"/>
      <c r="IRT668" s="163"/>
      <c r="IRU668" s="163"/>
      <c r="IRV668" s="163"/>
      <c r="IRW668" s="163"/>
      <c r="IRX668" s="163"/>
      <c r="IRY668" s="163"/>
      <c r="IRZ668" s="163"/>
      <c r="ISA668" s="163"/>
      <c r="ISB668" s="163"/>
      <c r="ISC668" s="163"/>
      <c r="ISD668" s="163"/>
      <c r="ISE668" s="163"/>
      <c r="ISF668" s="163"/>
      <c r="ISG668" s="163"/>
      <c r="ISH668" s="163"/>
      <c r="ISI668" s="163"/>
      <c r="ISJ668" s="163"/>
      <c r="ISK668" s="163"/>
      <c r="ISL668" s="163"/>
      <c r="ISM668" s="163"/>
      <c r="ISN668" s="163"/>
      <c r="ISO668" s="163"/>
      <c r="ISP668" s="163"/>
      <c r="ISQ668" s="163"/>
      <c r="ISR668" s="163"/>
      <c r="ISS668" s="163"/>
      <c r="IST668" s="163"/>
      <c r="ISU668" s="163"/>
      <c r="ISV668" s="163"/>
      <c r="ISW668" s="163"/>
      <c r="ISX668" s="163"/>
      <c r="ISY668" s="163"/>
      <c r="ISZ668" s="163"/>
      <c r="ITA668" s="163"/>
      <c r="ITB668" s="163"/>
      <c r="ITC668" s="163"/>
      <c r="ITD668" s="163"/>
      <c r="ITE668" s="163"/>
      <c r="ITF668" s="163"/>
      <c r="ITG668" s="163"/>
      <c r="ITH668" s="163"/>
      <c r="ITI668" s="163"/>
      <c r="ITJ668" s="163"/>
      <c r="ITK668" s="163"/>
      <c r="ITL668" s="163"/>
      <c r="ITM668" s="163"/>
      <c r="ITN668" s="163"/>
      <c r="ITO668" s="163"/>
      <c r="ITP668" s="163"/>
      <c r="ITQ668" s="163"/>
      <c r="ITR668" s="163"/>
      <c r="ITS668" s="163"/>
      <c r="ITT668" s="163"/>
      <c r="ITU668" s="163"/>
      <c r="ITV668" s="163"/>
      <c r="ITW668" s="163"/>
      <c r="ITX668" s="163"/>
      <c r="ITY668" s="163"/>
      <c r="ITZ668" s="163"/>
      <c r="IUA668" s="163"/>
      <c r="IUB668" s="163"/>
      <c r="IUC668" s="163"/>
      <c r="IUD668" s="163"/>
      <c r="IUE668" s="163"/>
      <c r="IUF668" s="163"/>
      <c r="IUG668" s="163"/>
      <c r="IUH668" s="163"/>
      <c r="IUI668" s="163"/>
      <c r="IUJ668" s="163"/>
      <c r="IUK668" s="163"/>
      <c r="IUL668" s="163"/>
      <c r="IUM668" s="163"/>
      <c r="IUN668" s="163"/>
      <c r="IUO668" s="163"/>
      <c r="IUP668" s="163"/>
      <c r="IUQ668" s="163"/>
      <c r="IUR668" s="163"/>
      <c r="IUS668" s="163"/>
      <c r="IUT668" s="163"/>
      <c r="IUU668" s="163"/>
      <c r="IUV668" s="163"/>
      <c r="IUW668" s="163"/>
      <c r="IUX668" s="163"/>
      <c r="IUY668" s="163"/>
      <c r="IUZ668" s="163"/>
      <c r="IVA668" s="163"/>
      <c r="IVB668" s="163"/>
      <c r="IVC668" s="163"/>
      <c r="IVD668" s="163"/>
      <c r="IVE668" s="163"/>
      <c r="IVF668" s="163"/>
      <c r="IVG668" s="163"/>
      <c r="IVH668" s="163"/>
      <c r="IVI668" s="163"/>
      <c r="IVJ668" s="163"/>
      <c r="IVK668" s="163"/>
      <c r="IVL668" s="163"/>
      <c r="IVM668" s="163"/>
      <c r="IVN668" s="163"/>
      <c r="IVO668" s="163"/>
      <c r="IVP668" s="163"/>
      <c r="IVQ668" s="163"/>
      <c r="IVR668" s="163"/>
      <c r="IVS668" s="163"/>
      <c r="IVT668" s="163"/>
      <c r="IVU668" s="163"/>
      <c r="IVV668" s="163"/>
      <c r="IVW668" s="163"/>
      <c r="IVX668" s="163"/>
      <c r="IVY668" s="163"/>
      <c r="IVZ668" s="163"/>
      <c r="IWA668" s="163"/>
      <c r="IWB668" s="163"/>
      <c r="IWC668" s="163"/>
      <c r="IWD668" s="163"/>
      <c r="IWE668" s="163"/>
      <c r="IWF668" s="163"/>
      <c r="IWG668" s="163"/>
      <c r="IWH668" s="163"/>
      <c r="IWI668" s="163"/>
      <c r="IWJ668" s="163"/>
      <c r="IWK668" s="163"/>
      <c r="IWL668" s="163"/>
      <c r="IWM668" s="163"/>
      <c r="IWN668" s="163"/>
      <c r="IWO668" s="163"/>
      <c r="IWP668" s="163"/>
      <c r="IWQ668" s="163"/>
      <c r="IWR668" s="163"/>
      <c r="IWS668" s="163"/>
      <c r="IWT668" s="163"/>
      <c r="IWU668" s="163"/>
      <c r="IWV668" s="163"/>
      <c r="IWW668" s="163"/>
      <c r="IWX668" s="163"/>
      <c r="IWY668" s="163"/>
      <c r="IWZ668" s="163"/>
      <c r="IXA668" s="163"/>
      <c r="IXB668" s="163"/>
      <c r="IXC668" s="163"/>
      <c r="IXD668" s="163"/>
      <c r="IXE668" s="163"/>
      <c r="IXF668" s="163"/>
      <c r="IXG668" s="163"/>
      <c r="IXH668" s="163"/>
      <c r="IXI668" s="163"/>
      <c r="IXJ668" s="163"/>
      <c r="IXK668" s="163"/>
      <c r="IXL668" s="163"/>
      <c r="IXM668" s="163"/>
      <c r="IXN668" s="163"/>
      <c r="IXO668" s="163"/>
      <c r="IXP668" s="163"/>
      <c r="IXQ668" s="163"/>
      <c r="IXR668" s="163"/>
      <c r="IXS668" s="163"/>
      <c r="IXT668" s="163"/>
      <c r="IXU668" s="163"/>
      <c r="IXV668" s="163"/>
      <c r="IXW668" s="163"/>
      <c r="IXX668" s="163"/>
      <c r="IXY668" s="163"/>
      <c r="IXZ668" s="163"/>
      <c r="IYA668" s="163"/>
      <c r="IYB668" s="163"/>
      <c r="IYC668" s="163"/>
      <c r="IYD668" s="163"/>
      <c r="IYE668" s="163"/>
      <c r="IYF668" s="163"/>
      <c r="IYG668" s="163"/>
      <c r="IYH668" s="163"/>
      <c r="IYI668" s="163"/>
      <c r="IYJ668" s="163"/>
      <c r="IYK668" s="163"/>
      <c r="IYL668" s="163"/>
      <c r="IYM668" s="163"/>
      <c r="IYN668" s="163"/>
      <c r="IYO668" s="163"/>
      <c r="IYP668" s="163"/>
      <c r="IYQ668" s="163"/>
      <c r="IYR668" s="163"/>
      <c r="IYS668" s="163"/>
      <c r="IYT668" s="163"/>
      <c r="IYU668" s="163"/>
      <c r="IYV668" s="163"/>
      <c r="IYW668" s="163"/>
      <c r="IYX668" s="163"/>
      <c r="IYY668" s="163"/>
      <c r="IYZ668" s="163"/>
      <c r="IZA668" s="163"/>
      <c r="IZB668" s="163"/>
      <c r="IZC668" s="163"/>
      <c r="IZD668" s="163"/>
      <c r="IZE668" s="163"/>
      <c r="IZF668" s="163"/>
      <c r="IZG668" s="163"/>
      <c r="IZH668" s="163"/>
      <c r="IZI668" s="163"/>
      <c r="IZJ668" s="163"/>
      <c r="IZK668" s="163"/>
      <c r="IZL668" s="163"/>
      <c r="IZM668" s="163"/>
      <c r="IZN668" s="163"/>
      <c r="IZO668" s="163"/>
      <c r="IZP668" s="163"/>
      <c r="IZQ668" s="163"/>
      <c r="IZR668" s="163"/>
      <c r="IZS668" s="163"/>
      <c r="IZT668" s="163"/>
      <c r="IZU668" s="163"/>
      <c r="IZV668" s="163"/>
      <c r="IZW668" s="163"/>
      <c r="IZX668" s="163"/>
      <c r="IZY668" s="163"/>
      <c r="IZZ668" s="163"/>
      <c r="JAA668" s="163"/>
      <c r="JAB668" s="163"/>
      <c r="JAC668" s="163"/>
      <c r="JAD668" s="163"/>
      <c r="JAE668" s="163"/>
      <c r="JAF668" s="163"/>
      <c r="JAG668" s="163"/>
      <c r="JAH668" s="163"/>
      <c r="JAI668" s="163"/>
      <c r="JAJ668" s="163"/>
      <c r="JAK668" s="163"/>
      <c r="JAL668" s="163"/>
      <c r="JAM668" s="163"/>
      <c r="JAN668" s="163"/>
      <c r="JAO668" s="163"/>
      <c r="JAP668" s="163"/>
      <c r="JAQ668" s="163"/>
      <c r="JAR668" s="163"/>
      <c r="JAS668" s="163"/>
      <c r="JAT668" s="163"/>
      <c r="JAU668" s="163"/>
      <c r="JAV668" s="163"/>
      <c r="JAW668" s="163"/>
      <c r="JAX668" s="163"/>
      <c r="JAY668" s="163"/>
      <c r="JAZ668" s="163"/>
      <c r="JBA668" s="163"/>
      <c r="JBB668" s="163"/>
      <c r="JBC668" s="163"/>
      <c r="JBD668" s="163"/>
      <c r="JBE668" s="163"/>
      <c r="JBF668" s="163"/>
      <c r="JBG668" s="163"/>
      <c r="JBH668" s="163"/>
      <c r="JBI668" s="163"/>
      <c r="JBJ668" s="163"/>
      <c r="JBK668" s="163"/>
      <c r="JBL668" s="163"/>
      <c r="JBM668" s="163"/>
      <c r="JBN668" s="163"/>
      <c r="JBO668" s="163"/>
      <c r="JBP668" s="163"/>
      <c r="JBQ668" s="163"/>
      <c r="JBR668" s="163"/>
      <c r="JBS668" s="163"/>
      <c r="JBT668" s="163"/>
      <c r="JBU668" s="163"/>
      <c r="JBV668" s="163"/>
      <c r="JBW668" s="163"/>
      <c r="JBX668" s="163"/>
      <c r="JBY668" s="163"/>
      <c r="JBZ668" s="163"/>
      <c r="JCA668" s="163"/>
      <c r="JCB668" s="163"/>
      <c r="JCC668" s="163"/>
      <c r="JCD668" s="163"/>
      <c r="JCE668" s="163"/>
      <c r="JCF668" s="163"/>
      <c r="JCG668" s="163"/>
      <c r="JCH668" s="163"/>
      <c r="JCI668" s="163"/>
      <c r="JCJ668" s="163"/>
      <c r="JCK668" s="163"/>
      <c r="JCL668" s="163"/>
      <c r="JCM668" s="163"/>
      <c r="JCN668" s="163"/>
      <c r="JCO668" s="163"/>
      <c r="JCP668" s="163"/>
      <c r="JCQ668" s="163"/>
      <c r="JCR668" s="163"/>
      <c r="JCS668" s="163"/>
      <c r="JCT668" s="163"/>
      <c r="JCU668" s="163"/>
      <c r="JCV668" s="163"/>
      <c r="JCW668" s="163"/>
      <c r="JCX668" s="163"/>
      <c r="JCY668" s="163"/>
      <c r="JCZ668" s="163"/>
      <c r="JDA668" s="163"/>
      <c r="JDB668" s="163"/>
      <c r="JDC668" s="163"/>
      <c r="JDD668" s="163"/>
      <c r="JDE668" s="163"/>
      <c r="JDF668" s="163"/>
      <c r="JDG668" s="163"/>
      <c r="JDH668" s="163"/>
      <c r="JDI668" s="163"/>
      <c r="JDJ668" s="163"/>
      <c r="JDK668" s="163"/>
      <c r="JDL668" s="163"/>
      <c r="JDM668" s="163"/>
      <c r="JDN668" s="163"/>
      <c r="JDO668" s="163"/>
      <c r="JDP668" s="163"/>
      <c r="JDQ668" s="163"/>
      <c r="JDR668" s="163"/>
      <c r="JDS668" s="163"/>
      <c r="JDT668" s="163"/>
      <c r="JDU668" s="163"/>
      <c r="JDV668" s="163"/>
      <c r="JDW668" s="163"/>
      <c r="JDX668" s="163"/>
      <c r="JDY668" s="163"/>
      <c r="JDZ668" s="163"/>
      <c r="JEA668" s="163"/>
      <c r="JEB668" s="163"/>
      <c r="JEC668" s="163"/>
      <c r="JED668" s="163"/>
      <c r="JEE668" s="163"/>
      <c r="JEF668" s="163"/>
      <c r="JEG668" s="163"/>
      <c r="JEH668" s="163"/>
      <c r="JEI668" s="163"/>
      <c r="JEJ668" s="163"/>
      <c r="JEK668" s="163"/>
      <c r="JEL668" s="163"/>
      <c r="JEM668" s="163"/>
      <c r="JEN668" s="163"/>
      <c r="JEO668" s="163"/>
      <c r="JEP668" s="163"/>
      <c r="JEQ668" s="163"/>
      <c r="JER668" s="163"/>
      <c r="JES668" s="163"/>
      <c r="JET668" s="163"/>
      <c r="JEU668" s="163"/>
      <c r="JEV668" s="163"/>
      <c r="JEW668" s="163"/>
      <c r="JEX668" s="163"/>
      <c r="JEY668" s="163"/>
      <c r="JEZ668" s="163"/>
      <c r="JFA668" s="163"/>
      <c r="JFB668" s="163"/>
      <c r="JFC668" s="163"/>
      <c r="JFD668" s="163"/>
      <c r="JFE668" s="163"/>
      <c r="JFF668" s="163"/>
      <c r="JFG668" s="163"/>
      <c r="JFH668" s="163"/>
      <c r="JFI668" s="163"/>
      <c r="JFJ668" s="163"/>
      <c r="JFK668" s="163"/>
      <c r="JFL668" s="163"/>
      <c r="JFM668" s="163"/>
      <c r="JFN668" s="163"/>
      <c r="JFO668" s="163"/>
      <c r="JFP668" s="163"/>
      <c r="JFQ668" s="163"/>
      <c r="JFR668" s="163"/>
      <c r="JFS668" s="163"/>
      <c r="JFT668" s="163"/>
      <c r="JFU668" s="163"/>
      <c r="JFV668" s="163"/>
      <c r="JFW668" s="163"/>
      <c r="JFX668" s="163"/>
      <c r="JFY668" s="163"/>
      <c r="JFZ668" s="163"/>
      <c r="JGA668" s="163"/>
      <c r="JGB668" s="163"/>
      <c r="JGC668" s="163"/>
      <c r="JGD668" s="163"/>
      <c r="JGE668" s="163"/>
      <c r="JGF668" s="163"/>
      <c r="JGG668" s="163"/>
      <c r="JGH668" s="163"/>
      <c r="JGI668" s="163"/>
      <c r="JGJ668" s="163"/>
      <c r="JGK668" s="163"/>
      <c r="JGL668" s="163"/>
      <c r="JGM668" s="163"/>
      <c r="JGN668" s="163"/>
      <c r="JGO668" s="163"/>
      <c r="JGP668" s="163"/>
      <c r="JGQ668" s="163"/>
      <c r="JGR668" s="163"/>
      <c r="JGS668" s="163"/>
      <c r="JGT668" s="163"/>
      <c r="JGU668" s="163"/>
      <c r="JGV668" s="163"/>
      <c r="JGW668" s="163"/>
      <c r="JGX668" s="163"/>
      <c r="JGY668" s="163"/>
      <c r="JGZ668" s="163"/>
      <c r="JHA668" s="163"/>
      <c r="JHB668" s="163"/>
      <c r="JHC668" s="163"/>
      <c r="JHD668" s="163"/>
      <c r="JHE668" s="163"/>
      <c r="JHF668" s="163"/>
      <c r="JHG668" s="163"/>
      <c r="JHH668" s="163"/>
      <c r="JHI668" s="163"/>
      <c r="JHJ668" s="163"/>
      <c r="JHK668" s="163"/>
      <c r="JHL668" s="163"/>
      <c r="JHM668" s="163"/>
      <c r="JHN668" s="163"/>
      <c r="JHO668" s="163"/>
      <c r="JHP668" s="163"/>
      <c r="JHQ668" s="163"/>
      <c r="JHR668" s="163"/>
      <c r="JHS668" s="163"/>
      <c r="JHT668" s="163"/>
      <c r="JHU668" s="163"/>
      <c r="JHV668" s="163"/>
      <c r="JHW668" s="163"/>
      <c r="JHX668" s="163"/>
      <c r="JHY668" s="163"/>
      <c r="JHZ668" s="163"/>
      <c r="JIA668" s="163"/>
      <c r="JIB668" s="163"/>
      <c r="JIC668" s="163"/>
      <c r="JID668" s="163"/>
      <c r="JIE668" s="163"/>
      <c r="JIF668" s="163"/>
      <c r="JIG668" s="163"/>
      <c r="JIH668" s="163"/>
      <c r="JII668" s="163"/>
      <c r="JIJ668" s="163"/>
      <c r="JIK668" s="163"/>
      <c r="JIL668" s="163"/>
      <c r="JIM668" s="163"/>
      <c r="JIN668" s="163"/>
      <c r="JIO668" s="163"/>
      <c r="JIP668" s="163"/>
      <c r="JIQ668" s="163"/>
      <c r="JIR668" s="163"/>
      <c r="JIS668" s="163"/>
      <c r="JIT668" s="163"/>
      <c r="JIU668" s="163"/>
      <c r="JIV668" s="163"/>
      <c r="JIW668" s="163"/>
      <c r="JIX668" s="163"/>
      <c r="JIY668" s="163"/>
      <c r="JIZ668" s="163"/>
      <c r="JJA668" s="163"/>
      <c r="JJB668" s="163"/>
      <c r="JJC668" s="163"/>
      <c r="JJD668" s="163"/>
      <c r="JJE668" s="163"/>
      <c r="JJF668" s="163"/>
      <c r="JJG668" s="163"/>
      <c r="JJH668" s="163"/>
      <c r="JJI668" s="163"/>
      <c r="JJJ668" s="163"/>
      <c r="JJK668" s="163"/>
      <c r="JJL668" s="163"/>
      <c r="JJM668" s="163"/>
      <c r="JJN668" s="163"/>
      <c r="JJO668" s="163"/>
      <c r="JJP668" s="163"/>
      <c r="JJQ668" s="163"/>
      <c r="JJR668" s="163"/>
      <c r="JJS668" s="163"/>
      <c r="JJT668" s="163"/>
      <c r="JJU668" s="163"/>
      <c r="JJV668" s="163"/>
      <c r="JJW668" s="163"/>
      <c r="JJX668" s="163"/>
      <c r="JJY668" s="163"/>
      <c r="JJZ668" s="163"/>
      <c r="JKA668" s="163"/>
      <c r="JKB668" s="163"/>
      <c r="JKC668" s="163"/>
      <c r="JKD668" s="163"/>
      <c r="JKE668" s="163"/>
      <c r="JKF668" s="163"/>
      <c r="JKG668" s="163"/>
      <c r="JKH668" s="163"/>
      <c r="JKI668" s="163"/>
      <c r="JKJ668" s="163"/>
      <c r="JKK668" s="163"/>
      <c r="JKL668" s="163"/>
      <c r="JKM668" s="163"/>
      <c r="JKN668" s="163"/>
      <c r="JKO668" s="163"/>
      <c r="JKP668" s="163"/>
      <c r="JKQ668" s="163"/>
      <c r="JKR668" s="163"/>
      <c r="JKS668" s="163"/>
      <c r="JKT668" s="163"/>
      <c r="JKU668" s="163"/>
      <c r="JKV668" s="163"/>
      <c r="JKW668" s="163"/>
      <c r="JKX668" s="163"/>
      <c r="JKY668" s="163"/>
      <c r="JKZ668" s="163"/>
      <c r="JLA668" s="163"/>
      <c r="JLB668" s="163"/>
      <c r="JLC668" s="163"/>
      <c r="JLD668" s="163"/>
      <c r="JLE668" s="163"/>
      <c r="JLF668" s="163"/>
      <c r="JLG668" s="163"/>
      <c r="JLH668" s="163"/>
      <c r="JLI668" s="163"/>
      <c r="JLJ668" s="163"/>
      <c r="JLK668" s="163"/>
      <c r="JLL668" s="163"/>
      <c r="JLM668" s="163"/>
      <c r="JLN668" s="163"/>
      <c r="JLO668" s="163"/>
      <c r="JLP668" s="163"/>
      <c r="JLQ668" s="163"/>
      <c r="JLR668" s="163"/>
      <c r="JLS668" s="163"/>
      <c r="JLT668" s="163"/>
      <c r="JLU668" s="163"/>
      <c r="JLV668" s="163"/>
      <c r="JLW668" s="163"/>
      <c r="JLX668" s="163"/>
      <c r="JLY668" s="163"/>
      <c r="JLZ668" s="163"/>
      <c r="JMA668" s="163"/>
      <c r="JMB668" s="163"/>
      <c r="JMC668" s="163"/>
      <c r="JMD668" s="163"/>
      <c r="JME668" s="163"/>
      <c r="JMF668" s="163"/>
      <c r="JMG668" s="163"/>
      <c r="JMH668" s="163"/>
      <c r="JMI668" s="163"/>
      <c r="JMJ668" s="163"/>
      <c r="JMK668" s="163"/>
      <c r="JML668" s="163"/>
      <c r="JMM668" s="163"/>
      <c r="JMN668" s="163"/>
      <c r="JMO668" s="163"/>
      <c r="JMP668" s="163"/>
      <c r="JMQ668" s="163"/>
      <c r="JMR668" s="163"/>
      <c r="JMS668" s="163"/>
      <c r="JMT668" s="163"/>
      <c r="JMU668" s="163"/>
      <c r="JMV668" s="163"/>
      <c r="JMW668" s="163"/>
      <c r="JMX668" s="163"/>
      <c r="JMY668" s="163"/>
      <c r="JMZ668" s="163"/>
      <c r="JNA668" s="163"/>
      <c r="JNB668" s="163"/>
      <c r="JNC668" s="163"/>
      <c r="JND668" s="163"/>
      <c r="JNE668" s="163"/>
      <c r="JNF668" s="163"/>
      <c r="JNG668" s="163"/>
      <c r="JNH668" s="163"/>
      <c r="JNI668" s="163"/>
      <c r="JNJ668" s="163"/>
      <c r="JNK668" s="163"/>
      <c r="JNL668" s="163"/>
      <c r="JNM668" s="163"/>
      <c r="JNN668" s="163"/>
      <c r="JNO668" s="163"/>
      <c r="JNP668" s="163"/>
      <c r="JNQ668" s="163"/>
      <c r="JNR668" s="163"/>
      <c r="JNS668" s="163"/>
      <c r="JNT668" s="163"/>
      <c r="JNU668" s="163"/>
      <c r="JNV668" s="163"/>
      <c r="JNW668" s="163"/>
      <c r="JNX668" s="163"/>
      <c r="JNY668" s="163"/>
      <c r="JNZ668" s="163"/>
      <c r="JOA668" s="163"/>
      <c r="JOB668" s="163"/>
      <c r="JOC668" s="163"/>
      <c r="JOD668" s="163"/>
      <c r="JOE668" s="163"/>
      <c r="JOF668" s="163"/>
      <c r="JOG668" s="163"/>
      <c r="JOH668" s="163"/>
      <c r="JOI668" s="163"/>
      <c r="JOJ668" s="163"/>
      <c r="JOK668" s="163"/>
      <c r="JOL668" s="163"/>
      <c r="JOM668" s="163"/>
      <c r="JON668" s="163"/>
      <c r="JOO668" s="163"/>
      <c r="JOP668" s="163"/>
      <c r="JOQ668" s="163"/>
      <c r="JOR668" s="163"/>
      <c r="JOS668" s="163"/>
      <c r="JOT668" s="163"/>
      <c r="JOU668" s="163"/>
      <c r="JOV668" s="163"/>
      <c r="JOW668" s="163"/>
      <c r="JOX668" s="163"/>
      <c r="JOY668" s="163"/>
      <c r="JOZ668" s="163"/>
      <c r="JPA668" s="163"/>
      <c r="JPB668" s="163"/>
      <c r="JPC668" s="163"/>
      <c r="JPD668" s="163"/>
      <c r="JPE668" s="163"/>
      <c r="JPF668" s="163"/>
      <c r="JPG668" s="163"/>
      <c r="JPH668" s="163"/>
      <c r="JPI668" s="163"/>
      <c r="JPJ668" s="163"/>
      <c r="JPK668" s="163"/>
      <c r="JPL668" s="163"/>
      <c r="JPM668" s="163"/>
      <c r="JPN668" s="163"/>
      <c r="JPO668" s="163"/>
      <c r="JPP668" s="163"/>
      <c r="JPQ668" s="163"/>
      <c r="JPR668" s="163"/>
      <c r="JPS668" s="163"/>
      <c r="JPT668" s="163"/>
      <c r="JPU668" s="163"/>
      <c r="JPV668" s="163"/>
      <c r="JPW668" s="163"/>
      <c r="JPX668" s="163"/>
      <c r="JPY668" s="163"/>
      <c r="JPZ668" s="163"/>
      <c r="JQA668" s="163"/>
      <c r="JQB668" s="163"/>
      <c r="JQC668" s="163"/>
      <c r="JQD668" s="163"/>
      <c r="JQE668" s="163"/>
      <c r="JQF668" s="163"/>
      <c r="JQG668" s="163"/>
      <c r="JQH668" s="163"/>
      <c r="JQI668" s="163"/>
      <c r="JQJ668" s="163"/>
      <c r="JQK668" s="163"/>
      <c r="JQL668" s="163"/>
      <c r="JQM668" s="163"/>
      <c r="JQN668" s="163"/>
      <c r="JQO668" s="163"/>
      <c r="JQP668" s="163"/>
      <c r="JQQ668" s="163"/>
      <c r="JQR668" s="163"/>
      <c r="JQS668" s="163"/>
      <c r="JQT668" s="163"/>
      <c r="JQU668" s="163"/>
      <c r="JQV668" s="163"/>
      <c r="JQW668" s="163"/>
      <c r="JQX668" s="163"/>
      <c r="JQY668" s="163"/>
      <c r="JQZ668" s="163"/>
      <c r="JRA668" s="163"/>
      <c r="JRB668" s="163"/>
      <c r="JRC668" s="163"/>
      <c r="JRD668" s="163"/>
      <c r="JRE668" s="163"/>
      <c r="JRF668" s="163"/>
      <c r="JRG668" s="163"/>
      <c r="JRH668" s="163"/>
      <c r="JRI668" s="163"/>
      <c r="JRJ668" s="163"/>
      <c r="JRK668" s="163"/>
      <c r="JRL668" s="163"/>
      <c r="JRM668" s="163"/>
      <c r="JRN668" s="163"/>
      <c r="JRO668" s="163"/>
      <c r="JRP668" s="163"/>
      <c r="JRQ668" s="163"/>
      <c r="JRR668" s="163"/>
      <c r="JRS668" s="163"/>
      <c r="JRT668" s="163"/>
      <c r="JRU668" s="163"/>
      <c r="JRV668" s="163"/>
      <c r="JRW668" s="163"/>
      <c r="JRX668" s="163"/>
      <c r="JRY668" s="163"/>
      <c r="JRZ668" s="163"/>
      <c r="JSA668" s="163"/>
      <c r="JSB668" s="163"/>
      <c r="JSC668" s="163"/>
      <c r="JSD668" s="163"/>
      <c r="JSE668" s="163"/>
      <c r="JSF668" s="163"/>
      <c r="JSG668" s="163"/>
      <c r="JSH668" s="163"/>
      <c r="JSI668" s="163"/>
      <c r="JSJ668" s="163"/>
      <c r="JSK668" s="163"/>
      <c r="JSL668" s="163"/>
      <c r="JSM668" s="163"/>
      <c r="JSN668" s="163"/>
      <c r="JSO668" s="163"/>
      <c r="JSP668" s="163"/>
      <c r="JSQ668" s="163"/>
      <c r="JSR668" s="163"/>
      <c r="JSS668" s="163"/>
      <c r="JST668" s="163"/>
      <c r="JSU668" s="163"/>
      <c r="JSV668" s="163"/>
      <c r="JSW668" s="163"/>
      <c r="JSX668" s="163"/>
      <c r="JSY668" s="163"/>
      <c r="JSZ668" s="163"/>
      <c r="JTA668" s="163"/>
      <c r="JTB668" s="163"/>
      <c r="JTC668" s="163"/>
      <c r="JTD668" s="163"/>
      <c r="JTE668" s="163"/>
      <c r="JTF668" s="163"/>
      <c r="JTG668" s="163"/>
      <c r="JTH668" s="163"/>
      <c r="JTI668" s="163"/>
      <c r="JTJ668" s="163"/>
      <c r="JTK668" s="163"/>
      <c r="JTL668" s="163"/>
      <c r="JTM668" s="163"/>
      <c r="JTN668" s="163"/>
      <c r="JTO668" s="163"/>
      <c r="JTP668" s="163"/>
      <c r="JTQ668" s="163"/>
      <c r="JTR668" s="163"/>
      <c r="JTS668" s="163"/>
      <c r="JTT668" s="163"/>
      <c r="JTU668" s="163"/>
      <c r="JTV668" s="163"/>
      <c r="JTW668" s="163"/>
      <c r="JTX668" s="163"/>
      <c r="JTY668" s="163"/>
      <c r="JTZ668" s="163"/>
      <c r="JUA668" s="163"/>
      <c r="JUB668" s="163"/>
      <c r="JUC668" s="163"/>
      <c r="JUD668" s="163"/>
      <c r="JUE668" s="163"/>
      <c r="JUF668" s="163"/>
      <c r="JUG668" s="163"/>
      <c r="JUH668" s="163"/>
      <c r="JUI668" s="163"/>
      <c r="JUJ668" s="163"/>
      <c r="JUK668" s="163"/>
      <c r="JUL668" s="163"/>
      <c r="JUM668" s="163"/>
      <c r="JUN668" s="163"/>
      <c r="JUO668" s="163"/>
      <c r="JUP668" s="163"/>
      <c r="JUQ668" s="163"/>
      <c r="JUR668" s="163"/>
      <c r="JUS668" s="163"/>
      <c r="JUT668" s="163"/>
      <c r="JUU668" s="163"/>
      <c r="JUV668" s="163"/>
      <c r="JUW668" s="163"/>
      <c r="JUX668" s="163"/>
      <c r="JUY668" s="163"/>
      <c r="JUZ668" s="163"/>
      <c r="JVA668" s="163"/>
      <c r="JVB668" s="163"/>
      <c r="JVC668" s="163"/>
      <c r="JVD668" s="163"/>
      <c r="JVE668" s="163"/>
      <c r="JVF668" s="163"/>
      <c r="JVG668" s="163"/>
      <c r="JVH668" s="163"/>
      <c r="JVI668" s="163"/>
      <c r="JVJ668" s="163"/>
      <c r="JVK668" s="163"/>
      <c r="JVL668" s="163"/>
      <c r="JVM668" s="163"/>
      <c r="JVN668" s="163"/>
      <c r="JVO668" s="163"/>
      <c r="JVP668" s="163"/>
      <c r="JVQ668" s="163"/>
      <c r="JVR668" s="163"/>
      <c r="JVS668" s="163"/>
      <c r="JVT668" s="163"/>
      <c r="JVU668" s="163"/>
      <c r="JVV668" s="163"/>
      <c r="JVW668" s="163"/>
      <c r="JVX668" s="163"/>
      <c r="JVY668" s="163"/>
      <c r="JVZ668" s="163"/>
      <c r="JWA668" s="163"/>
      <c r="JWB668" s="163"/>
      <c r="JWC668" s="163"/>
      <c r="JWD668" s="163"/>
      <c r="JWE668" s="163"/>
      <c r="JWF668" s="163"/>
      <c r="JWG668" s="163"/>
      <c r="JWH668" s="163"/>
      <c r="JWI668" s="163"/>
      <c r="JWJ668" s="163"/>
      <c r="JWK668" s="163"/>
      <c r="JWL668" s="163"/>
      <c r="JWM668" s="163"/>
      <c r="JWN668" s="163"/>
      <c r="JWO668" s="163"/>
      <c r="JWP668" s="163"/>
      <c r="JWQ668" s="163"/>
      <c r="JWR668" s="163"/>
      <c r="JWS668" s="163"/>
      <c r="JWT668" s="163"/>
      <c r="JWU668" s="163"/>
      <c r="JWV668" s="163"/>
      <c r="JWW668" s="163"/>
      <c r="JWX668" s="163"/>
      <c r="JWY668" s="163"/>
      <c r="JWZ668" s="163"/>
      <c r="JXA668" s="163"/>
      <c r="JXB668" s="163"/>
      <c r="JXC668" s="163"/>
      <c r="JXD668" s="163"/>
      <c r="JXE668" s="163"/>
      <c r="JXF668" s="163"/>
      <c r="JXG668" s="163"/>
      <c r="JXH668" s="163"/>
      <c r="JXI668" s="163"/>
      <c r="JXJ668" s="163"/>
      <c r="JXK668" s="163"/>
      <c r="JXL668" s="163"/>
      <c r="JXM668" s="163"/>
      <c r="JXN668" s="163"/>
      <c r="JXO668" s="163"/>
      <c r="JXP668" s="163"/>
      <c r="JXQ668" s="163"/>
      <c r="JXR668" s="163"/>
      <c r="JXS668" s="163"/>
      <c r="JXT668" s="163"/>
      <c r="JXU668" s="163"/>
      <c r="JXV668" s="163"/>
      <c r="JXW668" s="163"/>
      <c r="JXX668" s="163"/>
      <c r="JXY668" s="163"/>
      <c r="JXZ668" s="163"/>
      <c r="JYA668" s="163"/>
      <c r="JYB668" s="163"/>
      <c r="JYC668" s="163"/>
      <c r="JYD668" s="163"/>
      <c r="JYE668" s="163"/>
      <c r="JYF668" s="163"/>
      <c r="JYG668" s="163"/>
      <c r="JYH668" s="163"/>
      <c r="JYI668" s="163"/>
      <c r="JYJ668" s="163"/>
      <c r="JYK668" s="163"/>
      <c r="JYL668" s="163"/>
      <c r="JYM668" s="163"/>
      <c r="JYN668" s="163"/>
      <c r="JYO668" s="163"/>
      <c r="JYP668" s="163"/>
      <c r="JYQ668" s="163"/>
      <c r="JYR668" s="163"/>
      <c r="JYS668" s="163"/>
      <c r="JYT668" s="163"/>
      <c r="JYU668" s="163"/>
      <c r="JYV668" s="163"/>
      <c r="JYW668" s="163"/>
      <c r="JYX668" s="163"/>
      <c r="JYY668" s="163"/>
      <c r="JYZ668" s="163"/>
      <c r="JZA668" s="163"/>
      <c r="JZB668" s="163"/>
      <c r="JZC668" s="163"/>
      <c r="JZD668" s="163"/>
      <c r="JZE668" s="163"/>
      <c r="JZF668" s="163"/>
      <c r="JZG668" s="163"/>
      <c r="JZH668" s="163"/>
      <c r="JZI668" s="163"/>
      <c r="JZJ668" s="163"/>
      <c r="JZK668" s="163"/>
      <c r="JZL668" s="163"/>
      <c r="JZM668" s="163"/>
      <c r="JZN668" s="163"/>
      <c r="JZO668" s="163"/>
      <c r="JZP668" s="163"/>
      <c r="JZQ668" s="163"/>
      <c r="JZR668" s="163"/>
      <c r="JZS668" s="163"/>
      <c r="JZT668" s="163"/>
      <c r="JZU668" s="163"/>
      <c r="JZV668" s="163"/>
      <c r="JZW668" s="163"/>
      <c r="JZX668" s="163"/>
      <c r="JZY668" s="163"/>
      <c r="JZZ668" s="163"/>
      <c r="KAA668" s="163"/>
      <c r="KAB668" s="163"/>
      <c r="KAC668" s="163"/>
      <c r="KAD668" s="163"/>
      <c r="KAE668" s="163"/>
      <c r="KAF668" s="163"/>
      <c r="KAG668" s="163"/>
      <c r="KAH668" s="163"/>
      <c r="KAI668" s="163"/>
      <c r="KAJ668" s="163"/>
      <c r="KAK668" s="163"/>
      <c r="KAL668" s="163"/>
      <c r="KAM668" s="163"/>
      <c r="KAN668" s="163"/>
      <c r="KAO668" s="163"/>
      <c r="KAP668" s="163"/>
      <c r="KAQ668" s="163"/>
      <c r="KAR668" s="163"/>
      <c r="KAS668" s="163"/>
      <c r="KAT668" s="163"/>
      <c r="KAU668" s="163"/>
      <c r="KAV668" s="163"/>
      <c r="KAW668" s="163"/>
      <c r="KAX668" s="163"/>
      <c r="KAY668" s="163"/>
      <c r="KAZ668" s="163"/>
      <c r="KBA668" s="163"/>
      <c r="KBB668" s="163"/>
      <c r="KBC668" s="163"/>
      <c r="KBD668" s="163"/>
      <c r="KBE668" s="163"/>
      <c r="KBF668" s="163"/>
      <c r="KBG668" s="163"/>
      <c r="KBH668" s="163"/>
      <c r="KBI668" s="163"/>
      <c r="KBJ668" s="163"/>
      <c r="KBK668" s="163"/>
      <c r="KBL668" s="163"/>
      <c r="KBM668" s="163"/>
      <c r="KBN668" s="163"/>
      <c r="KBO668" s="163"/>
      <c r="KBP668" s="163"/>
      <c r="KBQ668" s="163"/>
      <c r="KBR668" s="163"/>
      <c r="KBS668" s="163"/>
      <c r="KBT668" s="163"/>
      <c r="KBU668" s="163"/>
      <c r="KBV668" s="163"/>
      <c r="KBW668" s="163"/>
      <c r="KBX668" s="163"/>
      <c r="KBY668" s="163"/>
      <c r="KBZ668" s="163"/>
      <c r="KCA668" s="163"/>
      <c r="KCB668" s="163"/>
      <c r="KCC668" s="163"/>
      <c r="KCD668" s="163"/>
      <c r="KCE668" s="163"/>
      <c r="KCF668" s="163"/>
      <c r="KCG668" s="163"/>
      <c r="KCH668" s="163"/>
      <c r="KCI668" s="163"/>
      <c r="KCJ668" s="163"/>
      <c r="KCK668" s="163"/>
      <c r="KCL668" s="163"/>
      <c r="KCM668" s="163"/>
      <c r="KCN668" s="163"/>
      <c r="KCO668" s="163"/>
      <c r="KCP668" s="163"/>
      <c r="KCQ668" s="163"/>
      <c r="KCR668" s="163"/>
      <c r="KCS668" s="163"/>
      <c r="KCT668" s="163"/>
      <c r="KCU668" s="163"/>
      <c r="KCV668" s="163"/>
      <c r="KCW668" s="163"/>
      <c r="KCX668" s="163"/>
      <c r="KCY668" s="163"/>
      <c r="KCZ668" s="163"/>
      <c r="KDA668" s="163"/>
      <c r="KDB668" s="163"/>
      <c r="KDC668" s="163"/>
      <c r="KDD668" s="163"/>
      <c r="KDE668" s="163"/>
      <c r="KDF668" s="163"/>
      <c r="KDG668" s="163"/>
      <c r="KDH668" s="163"/>
      <c r="KDI668" s="163"/>
      <c r="KDJ668" s="163"/>
      <c r="KDK668" s="163"/>
      <c r="KDL668" s="163"/>
      <c r="KDM668" s="163"/>
      <c r="KDN668" s="163"/>
      <c r="KDO668" s="163"/>
      <c r="KDP668" s="163"/>
      <c r="KDQ668" s="163"/>
      <c r="KDR668" s="163"/>
      <c r="KDS668" s="163"/>
      <c r="KDT668" s="163"/>
      <c r="KDU668" s="163"/>
      <c r="KDV668" s="163"/>
      <c r="KDW668" s="163"/>
      <c r="KDX668" s="163"/>
      <c r="KDY668" s="163"/>
      <c r="KDZ668" s="163"/>
      <c r="KEA668" s="163"/>
      <c r="KEB668" s="163"/>
      <c r="KEC668" s="163"/>
      <c r="KED668" s="163"/>
      <c r="KEE668" s="163"/>
      <c r="KEF668" s="163"/>
      <c r="KEG668" s="163"/>
      <c r="KEH668" s="163"/>
      <c r="KEI668" s="163"/>
      <c r="KEJ668" s="163"/>
      <c r="KEK668" s="163"/>
      <c r="KEL668" s="163"/>
      <c r="KEM668" s="163"/>
      <c r="KEN668" s="163"/>
      <c r="KEO668" s="163"/>
      <c r="KEP668" s="163"/>
      <c r="KEQ668" s="163"/>
      <c r="KER668" s="163"/>
      <c r="KES668" s="163"/>
      <c r="KET668" s="163"/>
      <c r="KEU668" s="163"/>
      <c r="KEV668" s="163"/>
      <c r="KEW668" s="163"/>
      <c r="KEX668" s="163"/>
      <c r="KEY668" s="163"/>
      <c r="KEZ668" s="163"/>
      <c r="KFA668" s="163"/>
      <c r="KFB668" s="163"/>
      <c r="KFC668" s="163"/>
      <c r="KFD668" s="163"/>
      <c r="KFE668" s="163"/>
      <c r="KFF668" s="163"/>
      <c r="KFG668" s="163"/>
      <c r="KFH668" s="163"/>
      <c r="KFI668" s="163"/>
      <c r="KFJ668" s="163"/>
      <c r="KFK668" s="163"/>
      <c r="KFL668" s="163"/>
      <c r="KFM668" s="163"/>
      <c r="KFN668" s="163"/>
      <c r="KFO668" s="163"/>
      <c r="KFP668" s="163"/>
      <c r="KFQ668" s="163"/>
      <c r="KFR668" s="163"/>
      <c r="KFS668" s="163"/>
      <c r="KFT668" s="163"/>
      <c r="KFU668" s="163"/>
      <c r="KFV668" s="163"/>
      <c r="KFW668" s="163"/>
      <c r="KFX668" s="163"/>
      <c r="KFY668" s="163"/>
      <c r="KFZ668" s="163"/>
      <c r="KGA668" s="163"/>
      <c r="KGB668" s="163"/>
      <c r="KGC668" s="163"/>
      <c r="KGD668" s="163"/>
      <c r="KGE668" s="163"/>
      <c r="KGF668" s="163"/>
      <c r="KGG668" s="163"/>
      <c r="KGH668" s="163"/>
      <c r="KGI668" s="163"/>
      <c r="KGJ668" s="163"/>
      <c r="KGK668" s="163"/>
      <c r="KGL668" s="163"/>
      <c r="KGM668" s="163"/>
      <c r="KGN668" s="163"/>
      <c r="KGO668" s="163"/>
      <c r="KGP668" s="163"/>
      <c r="KGQ668" s="163"/>
      <c r="KGR668" s="163"/>
      <c r="KGS668" s="163"/>
      <c r="KGT668" s="163"/>
      <c r="KGU668" s="163"/>
      <c r="KGV668" s="163"/>
      <c r="KGW668" s="163"/>
      <c r="KGX668" s="163"/>
      <c r="KGY668" s="163"/>
      <c r="KGZ668" s="163"/>
      <c r="KHA668" s="163"/>
      <c r="KHB668" s="163"/>
      <c r="KHC668" s="163"/>
      <c r="KHD668" s="163"/>
      <c r="KHE668" s="163"/>
      <c r="KHF668" s="163"/>
      <c r="KHG668" s="163"/>
      <c r="KHH668" s="163"/>
      <c r="KHI668" s="163"/>
      <c r="KHJ668" s="163"/>
      <c r="KHK668" s="163"/>
      <c r="KHL668" s="163"/>
      <c r="KHM668" s="163"/>
      <c r="KHN668" s="163"/>
      <c r="KHO668" s="163"/>
      <c r="KHP668" s="163"/>
      <c r="KHQ668" s="163"/>
      <c r="KHR668" s="163"/>
      <c r="KHS668" s="163"/>
      <c r="KHT668" s="163"/>
      <c r="KHU668" s="163"/>
      <c r="KHV668" s="163"/>
      <c r="KHW668" s="163"/>
      <c r="KHX668" s="163"/>
      <c r="KHY668" s="163"/>
      <c r="KHZ668" s="163"/>
      <c r="KIA668" s="163"/>
      <c r="KIB668" s="163"/>
      <c r="KIC668" s="163"/>
      <c r="KID668" s="163"/>
      <c r="KIE668" s="163"/>
      <c r="KIF668" s="163"/>
      <c r="KIG668" s="163"/>
      <c r="KIH668" s="163"/>
      <c r="KII668" s="163"/>
      <c r="KIJ668" s="163"/>
      <c r="KIK668" s="163"/>
      <c r="KIL668" s="163"/>
      <c r="KIM668" s="163"/>
      <c r="KIN668" s="163"/>
      <c r="KIO668" s="163"/>
      <c r="KIP668" s="163"/>
      <c r="KIQ668" s="163"/>
      <c r="KIR668" s="163"/>
      <c r="KIS668" s="163"/>
      <c r="KIT668" s="163"/>
      <c r="KIU668" s="163"/>
      <c r="KIV668" s="163"/>
      <c r="KIW668" s="163"/>
      <c r="KIX668" s="163"/>
      <c r="KIY668" s="163"/>
      <c r="KIZ668" s="163"/>
      <c r="KJA668" s="163"/>
      <c r="KJB668" s="163"/>
      <c r="KJC668" s="163"/>
      <c r="KJD668" s="163"/>
      <c r="KJE668" s="163"/>
      <c r="KJF668" s="163"/>
      <c r="KJG668" s="163"/>
      <c r="KJH668" s="163"/>
      <c r="KJI668" s="163"/>
      <c r="KJJ668" s="163"/>
      <c r="KJK668" s="163"/>
      <c r="KJL668" s="163"/>
      <c r="KJM668" s="163"/>
      <c r="KJN668" s="163"/>
      <c r="KJO668" s="163"/>
      <c r="KJP668" s="163"/>
      <c r="KJQ668" s="163"/>
      <c r="KJR668" s="163"/>
      <c r="KJS668" s="163"/>
      <c r="KJT668" s="163"/>
      <c r="KJU668" s="163"/>
      <c r="KJV668" s="163"/>
      <c r="KJW668" s="163"/>
      <c r="KJX668" s="163"/>
      <c r="KJY668" s="163"/>
      <c r="KJZ668" s="163"/>
      <c r="KKA668" s="163"/>
      <c r="KKB668" s="163"/>
      <c r="KKC668" s="163"/>
      <c r="KKD668" s="163"/>
      <c r="KKE668" s="163"/>
      <c r="KKF668" s="163"/>
      <c r="KKG668" s="163"/>
      <c r="KKH668" s="163"/>
      <c r="KKI668" s="163"/>
      <c r="KKJ668" s="163"/>
      <c r="KKK668" s="163"/>
      <c r="KKL668" s="163"/>
      <c r="KKM668" s="163"/>
      <c r="KKN668" s="163"/>
      <c r="KKO668" s="163"/>
      <c r="KKP668" s="163"/>
      <c r="KKQ668" s="163"/>
      <c r="KKR668" s="163"/>
      <c r="KKS668" s="163"/>
      <c r="KKT668" s="163"/>
      <c r="KKU668" s="163"/>
      <c r="KKV668" s="163"/>
      <c r="KKW668" s="163"/>
      <c r="KKX668" s="163"/>
      <c r="KKY668" s="163"/>
      <c r="KKZ668" s="163"/>
      <c r="KLA668" s="163"/>
      <c r="KLB668" s="163"/>
      <c r="KLC668" s="163"/>
      <c r="KLD668" s="163"/>
      <c r="KLE668" s="163"/>
      <c r="KLF668" s="163"/>
      <c r="KLG668" s="163"/>
      <c r="KLH668" s="163"/>
      <c r="KLI668" s="163"/>
      <c r="KLJ668" s="163"/>
      <c r="KLK668" s="163"/>
      <c r="KLL668" s="163"/>
      <c r="KLM668" s="163"/>
      <c r="KLN668" s="163"/>
      <c r="KLO668" s="163"/>
      <c r="KLP668" s="163"/>
      <c r="KLQ668" s="163"/>
      <c r="KLR668" s="163"/>
      <c r="KLS668" s="163"/>
      <c r="KLT668" s="163"/>
      <c r="KLU668" s="163"/>
      <c r="KLV668" s="163"/>
      <c r="KLW668" s="163"/>
      <c r="KLX668" s="163"/>
      <c r="KLY668" s="163"/>
      <c r="KLZ668" s="163"/>
      <c r="KMA668" s="163"/>
      <c r="KMB668" s="163"/>
      <c r="KMC668" s="163"/>
      <c r="KMD668" s="163"/>
      <c r="KME668" s="163"/>
      <c r="KMF668" s="163"/>
      <c r="KMG668" s="163"/>
      <c r="KMH668" s="163"/>
      <c r="KMI668" s="163"/>
      <c r="KMJ668" s="163"/>
      <c r="KMK668" s="163"/>
      <c r="KML668" s="163"/>
      <c r="KMM668" s="163"/>
      <c r="KMN668" s="163"/>
      <c r="KMO668" s="163"/>
      <c r="KMP668" s="163"/>
      <c r="KMQ668" s="163"/>
      <c r="KMR668" s="163"/>
      <c r="KMS668" s="163"/>
      <c r="KMT668" s="163"/>
      <c r="KMU668" s="163"/>
      <c r="KMV668" s="163"/>
      <c r="KMW668" s="163"/>
      <c r="KMX668" s="163"/>
      <c r="KMY668" s="163"/>
      <c r="KMZ668" s="163"/>
      <c r="KNA668" s="163"/>
      <c r="KNB668" s="163"/>
      <c r="KNC668" s="163"/>
      <c r="KND668" s="163"/>
      <c r="KNE668" s="163"/>
      <c r="KNF668" s="163"/>
      <c r="KNG668" s="163"/>
      <c r="KNH668" s="163"/>
      <c r="KNI668" s="163"/>
      <c r="KNJ668" s="163"/>
      <c r="KNK668" s="163"/>
      <c r="KNL668" s="163"/>
      <c r="KNM668" s="163"/>
      <c r="KNN668" s="163"/>
      <c r="KNO668" s="163"/>
      <c r="KNP668" s="163"/>
      <c r="KNQ668" s="163"/>
      <c r="KNR668" s="163"/>
      <c r="KNS668" s="163"/>
      <c r="KNT668" s="163"/>
      <c r="KNU668" s="163"/>
      <c r="KNV668" s="163"/>
      <c r="KNW668" s="163"/>
      <c r="KNX668" s="163"/>
      <c r="KNY668" s="163"/>
      <c r="KNZ668" s="163"/>
      <c r="KOA668" s="163"/>
      <c r="KOB668" s="163"/>
      <c r="KOC668" s="163"/>
      <c r="KOD668" s="163"/>
      <c r="KOE668" s="163"/>
      <c r="KOF668" s="163"/>
      <c r="KOG668" s="163"/>
      <c r="KOH668" s="163"/>
      <c r="KOI668" s="163"/>
      <c r="KOJ668" s="163"/>
      <c r="KOK668" s="163"/>
      <c r="KOL668" s="163"/>
      <c r="KOM668" s="163"/>
      <c r="KON668" s="163"/>
      <c r="KOO668" s="163"/>
      <c r="KOP668" s="163"/>
      <c r="KOQ668" s="163"/>
      <c r="KOR668" s="163"/>
      <c r="KOS668" s="163"/>
      <c r="KOT668" s="163"/>
      <c r="KOU668" s="163"/>
      <c r="KOV668" s="163"/>
      <c r="KOW668" s="163"/>
      <c r="KOX668" s="163"/>
      <c r="KOY668" s="163"/>
      <c r="KOZ668" s="163"/>
      <c r="KPA668" s="163"/>
      <c r="KPB668" s="163"/>
      <c r="KPC668" s="163"/>
      <c r="KPD668" s="163"/>
      <c r="KPE668" s="163"/>
      <c r="KPF668" s="163"/>
      <c r="KPG668" s="163"/>
      <c r="KPH668" s="163"/>
      <c r="KPI668" s="163"/>
      <c r="KPJ668" s="163"/>
      <c r="KPK668" s="163"/>
      <c r="KPL668" s="163"/>
      <c r="KPM668" s="163"/>
      <c r="KPN668" s="163"/>
      <c r="KPO668" s="163"/>
      <c r="KPP668" s="163"/>
      <c r="KPQ668" s="163"/>
      <c r="KPR668" s="163"/>
      <c r="KPS668" s="163"/>
      <c r="KPT668" s="163"/>
      <c r="KPU668" s="163"/>
      <c r="KPV668" s="163"/>
      <c r="KPW668" s="163"/>
      <c r="KPX668" s="163"/>
      <c r="KPY668" s="163"/>
      <c r="KPZ668" s="163"/>
      <c r="KQA668" s="163"/>
      <c r="KQB668" s="163"/>
      <c r="KQC668" s="163"/>
      <c r="KQD668" s="163"/>
      <c r="KQE668" s="163"/>
      <c r="KQF668" s="163"/>
      <c r="KQG668" s="163"/>
      <c r="KQH668" s="163"/>
      <c r="KQI668" s="163"/>
      <c r="KQJ668" s="163"/>
      <c r="KQK668" s="163"/>
      <c r="KQL668" s="163"/>
      <c r="KQM668" s="163"/>
      <c r="KQN668" s="163"/>
      <c r="KQO668" s="163"/>
      <c r="KQP668" s="163"/>
      <c r="KQQ668" s="163"/>
      <c r="KQR668" s="163"/>
      <c r="KQS668" s="163"/>
      <c r="KQT668" s="163"/>
      <c r="KQU668" s="163"/>
      <c r="KQV668" s="163"/>
      <c r="KQW668" s="163"/>
      <c r="KQX668" s="163"/>
      <c r="KQY668" s="163"/>
      <c r="KQZ668" s="163"/>
      <c r="KRA668" s="163"/>
      <c r="KRB668" s="163"/>
      <c r="KRC668" s="163"/>
      <c r="KRD668" s="163"/>
      <c r="KRE668" s="163"/>
      <c r="KRF668" s="163"/>
      <c r="KRG668" s="163"/>
      <c r="KRH668" s="163"/>
      <c r="KRI668" s="163"/>
      <c r="KRJ668" s="163"/>
      <c r="KRK668" s="163"/>
      <c r="KRL668" s="163"/>
      <c r="KRM668" s="163"/>
      <c r="KRN668" s="163"/>
      <c r="KRO668" s="163"/>
      <c r="KRP668" s="163"/>
      <c r="KRQ668" s="163"/>
      <c r="KRR668" s="163"/>
      <c r="KRS668" s="163"/>
      <c r="KRT668" s="163"/>
      <c r="KRU668" s="163"/>
      <c r="KRV668" s="163"/>
      <c r="KRW668" s="163"/>
      <c r="KRX668" s="163"/>
      <c r="KRY668" s="163"/>
      <c r="KRZ668" s="163"/>
      <c r="KSA668" s="163"/>
      <c r="KSB668" s="163"/>
      <c r="KSC668" s="163"/>
      <c r="KSD668" s="163"/>
      <c r="KSE668" s="163"/>
      <c r="KSF668" s="163"/>
      <c r="KSG668" s="163"/>
      <c r="KSH668" s="163"/>
      <c r="KSI668" s="163"/>
      <c r="KSJ668" s="163"/>
      <c r="KSK668" s="163"/>
      <c r="KSL668" s="163"/>
      <c r="KSM668" s="163"/>
      <c r="KSN668" s="163"/>
      <c r="KSO668" s="163"/>
      <c r="KSP668" s="163"/>
      <c r="KSQ668" s="163"/>
      <c r="KSR668" s="163"/>
      <c r="KSS668" s="163"/>
      <c r="KST668" s="163"/>
      <c r="KSU668" s="163"/>
      <c r="KSV668" s="163"/>
      <c r="KSW668" s="163"/>
      <c r="KSX668" s="163"/>
      <c r="KSY668" s="163"/>
      <c r="KSZ668" s="163"/>
      <c r="KTA668" s="163"/>
      <c r="KTB668" s="163"/>
      <c r="KTC668" s="163"/>
      <c r="KTD668" s="163"/>
      <c r="KTE668" s="163"/>
      <c r="KTF668" s="163"/>
      <c r="KTG668" s="163"/>
      <c r="KTH668" s="163"/>
      <c r="KTI668" s="163"/>
      <c r="KTJ668" s="163"/>
      <c r="KTK668" s="163"/>
      <c r="KTL668" s="163"/>
      <c r="KTM668" s="163"/>
      <c r="KTN668" s="163"/>
      <c r="KTO668" s="163"/>
      <c r="KTP668" s="163"/>
      <c r="KTQ668" s="163"/>
      <c r="KTR668" s="163"/>
      <c r="KTS668" s="163"/>
      <c r="KTT668" s="163"/>
      <c r="KTU668" s="163"/>
      <c r="KTV668" s="163"/>
      <c r="KTW668" s="163"/>
      <c r="KTX668" s="163"/>
      <c r="KTY668" s="163"/>
      <c r="KTZ668" s="163"/>
      <c r="KUA668" s="163"/>
      <c r="KUB668" s="163"/>
      <c r="KUC668" s="163"/>
      <c r="KUD668" s="163"/>
      <c r="KUE668" s="163"/>
      <c r="KUF668" s="163"/>
      <c r="KUG668" s="163"/>
      <c r="KUH668" s="163"/>
      <c r="KUI668" s="163"/>
      <c r="KUJ668" s="163"/>
      <c r="KUK668" s="163"/>
      <c r="KUL668" s="163"/>
      <c r="KUM668" s="163"/>
      <c r="KUN668" s="163"/>
      <c r="KUO668" s="163"/>
      <c r="KUP668" s="163"/>
      <c r="KUQ668" s="163"/>
      <c r="KUR668" s="163"/>
      <c r="KUS668" s="163"/>
      <c r="KUT668" s="163"/>
      <c r="KUU668" s="163"/>
      <c r="KUV668" s="163"/>
      <c r="KUW668" s="163"/>
      <c r="KUX668" s="163"/>
      <c r="KUY668" s="163"/>
      <c r="KUZ668" s="163"/>
      <c r="KVA668" s="163"/>
      <c r="KVB668" s="163"/>
      <c r="KVC668" s="163"/>
      <c r="KVD668" s="163"/>
      <c r="KVE668" s="163"/>
      <c r="KVF668" s="163"/>
      <c r="KVG668" s="163"/>
      <c r="KVH668" s="163"/>
      <c r="KVI668" s="163"/>
      <c r="KVJ668" s="163"/>
      <c r="KVK668" s="163"/>
      <c r="KVL668" s="163"/>
      <c r="KVM668" s="163"/>
      <c r="KVN668" s="163"/>
      <c r="KVO668" s="163"/>
      <c r="KVP668" s="163"/>
      <c r="KVQ668" s="163"/>
      <c r="KVR668" s="163"/>
      <c r="KVS668" s="163"/>
      <c r="KVT668" s="163"/>
      <c r="KVU668" s="163"/>
      <c r="KVV668" s="163"/>
      <c r="KVW668" s="163"/>
      <c r="KVX668" s="163"/>
      <c r="KVY668" s="163"/>
      <c r="KVZ668" s="163"/>
      <c r="KWA668" s="163"/>
      <c r="KWB668" s="163"/>
      <c r="KWC668" s="163"/>
      <c r="KWD668" s="163"/>
      <c r="KWE668" s="163"/>
      <c r="KWF668" s="163"/>
      <c r="KWG668" s="163"/>
      <c r="KWH668" s="163"/>
      <c r="KWI668" s="163"/>
      <c r="KWJ668" s="163"/>
      <c r="KWK668" s="163"/>
      <c r="KWL668" s="163"/>
      <c r="KWM668" s="163"/>
      <c r="KWN668" s="163"/>
      <c r="KWO668" s="163"/>
      <c r="KWP668" s="163"/>
      <c r="KWQ668" s="163"/>
      <c r="KWR668" s="163"/>
      <c r="KWS668" s="163"/>
      <c r="KWT668" s="163"/>
      <c r="KWU668" s="163"/>
      <c r="KWV668" s="163"/>
      <c r="KWW668" s="163"/>
      <c r="KWX668" s="163"/>
      <c r="KWY668" s="163"/>
      <c r="KWZ668" s="163"/>
      <c r="KXA668" s="163"/>
      <c r="KXB668" s="163"/>
      <c r="KXC668" s="163"/>
      <c r="KXD668" s="163"/>
      <c r="KXE668" s="163"/>
      <c r="KXF668" s="163"/>
      <c r="KXG668" s="163"/>
      <c r="KXH668" s="163"/>
      <c r="KXI668" s="163"/>
      <c r="KXJ668" s="163"/>
      <c r="KXK668" s="163"/>
      <c r="KXL668" s="163"/>
      <c r="KXM668" s="163"/>
      <c r="KXN668" s="163"/>
      <c r="KXO668" s="163"/>
      <c r="KXP668" s="163"/>
      <c r="KXQ668" s="163"/>
      <c r="KXR668" s="163"/>
      <c r="KXS668" s="163"/>
      <c r="KXT668" s="163"/>
      <c r="KXU668" s="163"/>
      <c r="KXV668" s="163"/>
      <c r="KXW668" s="163"/>
      <c r="KXX668" s="163"/>
      <c r="KXY668" s="163"/>
      <c r="KXZ668" s="163"/>
      <c r="KYA668" s="163"/>
      <c r="KYB668" s="163"/>
      <c r="KYC668" s="163"/>
      <c r="KYD668" s="163"/>
      <c r="KYE668" s="163"/>
      <c r="KYF668" s="163"/>
      <c r="KYG668" s="163"/>
      <c r="KYH668" s="163"/>
      <c r="KYI668" s="163"/>
      <c r="KYJ668" s="163"/>
      <c r="KYK668" s="163"/>
      <c r="KYL668" s="163"/>
      <c r="KYM668" s="163"/>
      <c r="KYN668" s="163"/>
      <c r="KYO668" s="163"/>
      <c r="KYP668" s="163"/>
      <c r="KYQ668" s="163"/>
      <c r="KYR668" s="163"/>
      <c r="KYS668" s="163"/>
      <c r="KYT668" s="163"/>
      <c r="KYU668" s="163"/>
      <c r="KYV668" s="163"/>
      <c r="KYW668" s="163"/>
      <c r="KYX668" s="163"/>
      <c r="KYY668" s="163"/>
      <c r="KYZ668" s="163"/>
      <c r="KZA668" s="163"/>
      <c r="KZB668" s="163"/>
      <c r="KZC668" s="163"/>
      <c r="KZD668" s="163"/>
      <c r="KZE668" s="163"/>
      <c r="KZF668" s="163"/>
      <c r="KZG668" s="163"/>
      <c r="KZH668" s="163"/>
      <c r="KZI668" s="163"/>
      <c r="KZJ668" s="163"/>
      <c r="KZK668" s="163"/>
      <c r="KZL668" s="163"/>
      <c r="KZM668" s="163"/>
      <c r="KZN668" s="163"/>
      <c r="KZO668" s="163"/>
      <c r="KZP668" s="163"/>
      <c r="KZQ668" s="163"/>
      <c r="KZR668" s="163"/>
      <c r="KZS668" s="163"/>
      <c r="KZT668" s="163"/>
      <c r="KZU668" s="163"/>
      <c r="KZV668" s="163"/>
      <c r="KZW668" s="163"/>
      <c r="KZX668" s="163"/>
      <c r="KZY668" s="163"/>
      <c r="KZZ668" s="163"/>
      <c r="LAA668" s="163"/>
      <c r="LAB668" s="163"/>
      <c r="LAC668" s="163"/>
      <c r="LAD668" s="163"/>
      <c r="LAE668" s="163"/>
      <c r="LAF668" s="163"/>
      <c r="LAG668" s="163"/>
      <c r="LAH668" s="163"/>
      <c r="LAI668" s="163"/>
      <c r="LAJ668" s="163"/>
      <c r="LAK668" s="163"/>
      <c r="LAL668" s="163"/>
      <c r="LAM668" s="163"/>
      <c r="LAN668" s="163"/>
      <c r="LAO668" s="163"/>
      <c r="LAP668" s="163"/>
      <c r="LAQ668" s="163"/>
      <c r="LAR668" s="163"/>
      <c r="LAS668" s="163"/>
      <c r="LAT668" s="163"/>
      <c r="LAU668" s="163"/>
      <c r="LAV668" s="163"/>
      <c r="LAW668" s="163"/>
      <c r="LAX668" s="163"/>
      <c r="LAY668" s="163"/>
      <c r="LAZ668" s="163"/>
      <c r="LBA668" s="163"/>
      <c r="LBB668" s="163"/>
      <c r="LBC668" s="163"/>
      <c r="LBD668" s="163"/>
      <c r="LBE668" s="163"/>
      <c r="LBF668" s="163"/>
      <c r="LBG668" s="163"/>
      <c r="LBH668" s="163"/>
      <c r="LBI668" s="163"/>
      <c r="LBJ668" s="163"/>
      <c r="LBK668" s="163"/>
      <c r="LBL668" s="163"/>
      <c r="LBM668" s="163"/>
      <c r="LBN668" s="163"/>
      <c r="LBO668" s="163"/>
      <c r="LBP668" s="163"/>
      <c r="LBQ668" s="163"/>
      <c r="LBR668" s="163"/>
      <c r="LBS668" s="163"/>
      <c r="LBT668" s="163"/>
      <c r="LBU668" s="163"/>
      <c r="LBV668" s="163"/>
      <c r="LBW668" s="163"/>
      <c r="LBX668" s="163"/>
      <c r="LBY668" s="163"/>
      <c r="LBZ668" s="163"/>
      <c r="LCA668" s="163"/>
      <c r="LCB668" s="163"/>
      <c r="LCC668" s="163"/>
      <c r="LCD668" s="163"/>
      <c r="LCE668" s="163"/>
      <c r="LCF668" s="163"/>
      <c r="LCG668" s="163"/>
      <c r="LCH668" s="163"/>
      <c r="LCI668" s="163"/>
      <c r="LCJ668" s="163"/>
      <c r="LCK668" s="163"/>
      <c r="LCL668" s="163"/>
      <c r="LCM668" s="163"/>
      <c r="LCN668" s="163"/>
      <c r="LCO668" s="163"/>
      <c r="LCP668" s="163"/>
      <c r="LCQ668" s="163"/>
      <c r="LCR668" s="163"/>
      <c r="LCS668" s="163"/>
      <c r="LCT668" s="163"/>
      <c r="LCU668" s="163"/>
      <c r="LCV668" s="163"/>
      <c r="LCW668" s="163"/>
      <c r="LCX668" s="163"/>
      <c r="LCY668" s="163"/>
      <c r="LCZ668" s="163"/>
      <c r="LDA668" s="163"/>
      <c r="LDB668" s="163"/>
      <c r="LDC668" s="163"/>
      <c r="LDD668" s="163"/>
      <c r="LDE668" s="163"/>
      <c r="LDF668" s="163"/>
      <c r="LDG668" s="163"/>
      <c r="LDH668" s="163"/>
      <c r="LDI668" s="163"/>
      <c r="LDJ668" s="163"/>
      <c r="LDK668" s="163"/>
      <c r="LDL668" s="163"/>
      <c r="LDM668" s="163"/>
      <c r="LDN668" s="163"/>
      <c r="LDO668" s="163"/>
      <c r="LDP668" s="163"/>
      <c r="LDQ668" s="163"/>
      <c r="LDR668" s="163"/>
      <c r="LDS668" s="163"/>
      <c r="LDT668" s="163"/>
      <c r="LDU668" s="163"/>
      <c r="LDV668" s="163"/>
      <c r="LDW668" s="163"/>
      <c r="LDX668" s="163"/>
      <c r="LDY668" s="163"/>
      <c r="LDZ668" s="163"/>
      <c r="LEA668" s="163"/>
      <c r="LEB668" s="163"/>
      <c r="LEC668" s="163"/>
      <c r="LED668" s="163"/>
      <c r="LEE668" s="163"/>
      <c r="LEF668" s="163"/>
      <c r="LEG668" s="163"/>
      <c r="LEH668" s="163"/>
      <c r="LEI668" s="163"/>
      <c r="LEJ668" s="163"/>
      <c r="LEK668" s="163"/>
      <c r="LEL668" s="163"/>
      <c r="LEM668" s="163"/>
      <c r="LEN668" s="163"/>
      <c r="LEO668" s="163"/>
      <c r="LEP668" s="163"/>
      <c r="LEQ668" s="163"/>
      <c r="LER668" s="163"/>
      <c r="LES668" s="163"/>
      <c r="LET668" s="163"/>
      <c r="LEU668" s="163"/>
      <c r="LEV668" s="163"/>
      <c r="LEW668" s="163"/>
      <c r="LEX668" s="163"/>
      <c r="LEY668" s="163"/>
      <c r="LEZ668" s="163"/>
      <c r="LFA668" s="163"/>
      <c r="LFB668" s="163"/>
      <c r="LFC668" s="163"/>
      <c r="LFD668" s="163"/>
      <c r="LFE668" s="163"/>
      <c r="LFF668" s="163"/>
      <c r="LFG668" s="163"/>
      <c r="LFH668" s="163"/>
      <c r="LFI668" s="163"/>
      <c r="LFJ668" s="163"/>
      <c r="LFK668" s="163"/>
      <c r="LFL668" s="163"/>
      <c r="LFM668" s="163"/>
      <c r="LFN668" s="163"/>
      <c r="LFO668" s="163"/>
      <c r="LFP668" s="163"/>
      <c r="LFQ668" s="163"/>
      <c r="LFR668" s="163"/>
      <c r="LFS668" s="163"/>
      <c r="LFT668" s="163"/>
      <c r="LFU668" s="163"/>
      <c r="LFV668" s="163"/>
      <c r="LFW668" s="163"/>
      <c r="LFX668" s="163"/>
      <c r="LFY668" s="163"/>
      <c r="LFZ668" s="163"/>
      <c r="LGA668" s="163"/>
      <c r="LGB668" s="163"/>
      <c r="LGC668" s="163"/>
      <c r="LGD668" s="163"/>
      <c r="LGE668" s="163"/>
      <c r="LGF668" s="163"/>
      <c r="LGG668" s="163"/>
      <c r="LGH668" s="163"/>
      <c r="LGI668" s="163"/>
      <c r="LGJ668" s="163"/>
      <c r="LGK668" s="163"/>
      <c r="LGL668" s="163"/>
      <c r="LGM668" s="163"/>
      <c r="LGN668" s="163"/>
      <c r="LGO668" s="163"/>
      <c r="LGP668" s="163"/>
      <c r="LGQ668" s="163"/>
      <c r="LGR668" s="163"/>
      <c r="LGS668" s="163"/>
      <c r="LGT668" s="163"/>
      <c r="LGU668" s="163"/>
      <c r="LGV668" s="163"/>
      <c r="LGW668" s="163"/>
      <c r="LGX668" s="163"/>
      <c r="LGY668" s="163"/>
      <c r="LGZ668" s="163"/>
      <c r="LHA668" s="163"/>
      <c r="LHB668" s="163"/>
      <c r="LHC668" s="163"/>
      <c r="LHD668" s="163"/>
      <c r="LHE668" s="163"/>
      <c r="LHF668" s="163"/>
      <c r="LHG668" s="163"/>
      <c r="LHH668" s="163"/>
      <c r="LHI668" s="163"/>
      <c r="LHJ668" s="163"/>
      <c r="LHK668" s="163"/>
      <c r="LHL668" s="163"/>
      <c r="LHM668" s="163"/>
      <c r="LHN668" s="163"/>
      <c r="LHO668" s="163"/>
      <c r="LHP668" s="163"/>
      <c r="LHQ668" s="163"/>
      <c r="LHR668" s="163"/>
      <c r="LHS668" s="163"/>
      <c r="LHT668" s="163"/>
      <c r="LHU668" s="163"/>
      <c r="LHV668" s="163"/>
      <c r="LHW668" s="163"/>
      <c r="LHX668" s="163"/>
      <c r="LHY668" s="163"/>
      <c r="LHZ668" s="163"/>
      <c r="LIA668" s="163"/>
      <c r="LIB668" s="163"/>
      <c r="LIC668" s="163"/>
      <c r="LID668" s="163"/>
      <c r="LIE668" s="163"/>
      <c r="LIF668" s="163"/>
      <c r="LIG668" s="163"/>
      <c r="LIH668" s="163"/>
      <c r="LII668" s="163"/>
      <c r="LIJ668" s="163"/>
      <c r="LIK668" s="163"/>
      <c r="LIL668" s="163"/>
      <c r="LIM668" s="163"/>
      <c r="LIN668" s="163"/>
      <c r="LIO668" s="163"/>
      <c r="LIP668" s="163"/>
      <c r="LIQ668" s="163"/>
      <c r="LIR668" s="163"/>
      <c r="LIS668" s="163"/>
      <c r="LIT668" s="163"/>
      <c r="LIU668" s="163"/>
      <c r="LIV668" s="163"/>
      <c r="LIW668" s="163"/>
      <c r="LIX668" s="163"/>
      <c r="LIY668" s="163"/>
      <c r="LIZ668" s="163"/>
      <c r="LJA668" s="163"/>
      <c r="LJB668" s="163"/>
      <c r="LJC668" s="163"/>
      <c r="LJD668" s="163"/>
      <c r="LJE668" s="163"/>
      <c r="LJF668" s="163"/>
      <c r="LJG668" s="163"/>
      <c r="LJH668" s="163"/>
      <c r="LJI668" s="163"/>
      <c r="LJJ668" s="163"/>
      <c r="LJK668" s="163"/>
      <c r="LJL668" s="163"/>
      <c r="LJM668" s="163"/>
      <c r="LJN668" s="163"/>
      <c r="LJO668" s="163"/>
      <c r="LJP668" s="163"/>
      <c r="LJQ668" s="163"/>
      <c r="LJR668" s="163"/>
      <c r="LJS668" s="163"/>
      <c r="LJT668" s="163"/>
      <c r="LJU668" s="163"/>
      <c r="LJV668" s="163"/>
      <c r="LJW668" s="163"/>
      <c r="LJX668" s="163"/>
      <c r="LJY668" s="163"/>
      <c r="LJZ668" s="163"/>
      <c r="LKA668" s="163"/>
      <c r="LKB668" s="163"/>
      <c r="LKC668" s="163"/>
      <c r="LKD668" s="163"/>
      <c r="LKE668" s="163"/>
      <c r="LKF668" s="163"/>
      <c r="LKG668" s="163"/>
      <c r="LKH668" s="163"/>
      <c r="LKI668" s="163"/>
      <c r="LKJ668" s="163"/>
      <c r="LKK668" s="163"/>
      <c r="LKL668" s="163"/>
      <c r="LKM668" s="163"/>
      <c r="LKN668" s="163"/>
      <c r="LKO668" s="163"/>
      <c r="LKP668" s="163"/>
      <c r="LKQ668" s="163"/>
      <c r="LKR668" s="163"/>
      <c r="LKS668" s="163"/>
      <c r="LKT668" s="163"/>
      <c r="LKU668" s="163"/>
      <c r="LKV668" s="163"/>
      <c r="LKW668" s="163"/>
      <c r="LKX668" s="163"/>
      <c r="LKY668" s="163"/>
      <c r="LKZ668" s="163"/>
      <c r="LLA668" s="163"/>
      <c r="LLB668" s="163"/>
      <c r="LLC668" s="163"/>
      <c r="LLD668" s="163"/>
      <c r="LLE668" s="163"/>
      <c r="LLF668" s="163"/>
      <c r="LLG668" s="163"/>
      <c r="LLH668" s="163"/>
      <c r="LLI668" s="163"/>
      <c r="LLJ668" s="163"/>
      <c r="LLK668" s="163"/>
      <c r="LLL668" s="163"/>
      <c r="LLM668" s="163"/>
      <c r="LLN668" s="163"/>
      <c r="LLO668" s="163"/>
      <c r="LLP668" s="163"/>
      <c r="LLQ668" s="163"/>
      <c r="LLR668" s="163"/>
      <c r="LLS668" s="163"/>
      <c r="LLT668" s="163"/>
      <c r="LLU668" s="163"/>
      <c r="LLV668" s="163"/>
      <c r="LLW668" s="163"/>
      <c r="LLX668" s="163"/>
      <c r="LLY668" s="163"/>
      <c r="LLZ668" s="163"/>
      <c r="LMA668" s="163"/>
      <c r="LMB668" s="163"/>
      <c r="LMC668" s="163"/>
      <c r="LMD668" s="163"/>
      <c r="LME668" s="163"/>
      <c r="LMF668" s="163"/>
      <c r="LMG668" s="163"/>
      <c r="LMH668" s="163"/>
      <c r="LMI668" s="163"/>
      <c r="LMJ668" s="163"/>
      <c r="LMK668" s="163"/>
      <c r="LML668" s="163"/>
      <c r="LMM668" s="163"/>
      <c r="LMN668" s="163"/>
      <c r="LMO668" s="163"/>
      <c r="LMP668" s="163"/>
      <c r="LMQ668" s="163"/>
      <c r="LMR668" s="163"/>
      <c r="LMS668" s="163"/>
      <c r="LMT668" s="163"/>
      <c r="LMU668" s="163"/>
      <c r="LMV668" s="163"/>
      <c r="LMW668" s="163"/>
      <c r="LMX668" s="163"/>
      <c r="LMY668" s="163"/>
      <c r="LMZ668" s="163"/>
      <c r="LNA668" s="163"/>
      <c r="LNB668" s="163"/>
      <c r="LNC668" s="163"/>
      <c r="LND668" s="163"/>
      <c r="LNE668" s="163"/>
      <c r="LNF668" s="163"/>
      <c r="LNG668" s="163"/>
      <c r="LNH668" s="163"/>
      <c r="LNI668" s="163"/>
      <c r="LNJ668" s="163"/>
      <c r="LNK668" s="163"/>
      <c r="LNL668" s="163"/>
      <c r="LNM668" s="163"/>
      <c r="LNN668" s="163"/>
      <c r="LNO668" s="163"/>
      <c r="LNP668" s="163"/>
      <c r="LNQ668" s="163"/>
      <c r="LNR668" s="163"/>
      <c r="LNS668" s="163"/>
      <c r="LNT668" s="163"/>
      <c r="LNU668" s="163"/>
      <c r="LNV668" s="163"/>
      <c r="LNW668" s="163"/>
      <c r="LNX668" s="163"/>
      <c r="LNY668" s="163"/>
      <c r="LNZ668" s="163"/>
      <c r="LOA668" s="163"/>
      <c r="LOB668" s="163"/>
      <c r="LOC668" s="163"/>
      <c r="LOD668" s="163"/>
      <c r="LOE668" s="163"/>
      <c r="LOF668" s="163"/>
      <c r="LOG668" s="163"/>
      <c r="LOH668" s="163"/>
      <c r="LOI668" s="163"/>
      <c r="LOJ668" s="163"/>
      <c r="LOK668" s="163"/>
      <c r="LOL668" s="163"/>
      <c r="LOM668" s="163"/>
      <c r="LON668" s="163"/>
      <c r="LOO668" s="163"/>
      <c r="LOP668" s="163"/>
      <c r="LOQ668" s="163"/>
      <c r="LOR668" s="163"/>
      <c r="LOS668" s="163"/>
      <c r="LOT668" s="163"/>
      <c r="LOU668" s="163"/>
      <c r="LOV668" s="163"/>
      <c r="LOW668" s="163"/>
      <c r="LOX668" s="163"/>
      <c r="LOY668" s="163"/>
      <c r="LOZ668" s="163"/>
      <c r="LPA668" s="163"/>
      <c r="LPB668" s="163"/>
      <c r="LPC668" s="163"/>
      <c r="LPD668" s="163"/>
      <c r="LPE668" s="163"/>
      <c r="LPF668" s="163"/>
      <c r="LPG668" s="163"/>
      <c r="LPH668" s="163"/>
      <c r="LPI668" s="163"/>
      <c r="LPJ668" s="163"/>
      <c r="LPK668" s="163"/>
      <c r="LPL668" s="163"/>
      <c r="LPM668" s="163"/>
      <c r="LPN668" s="163"/>
      <c r="LPO668" s="163"/>
      <c r="LPP668" s="163"/>
      <c r="LPQ668" s="163"/>
      <c r="LPR668" s="163"/>
      <c r="LPS668" s="163"/>
      <c r="LPT668" s="163"/>
      <c r="LPU668" s="163"/>
      <c r="LPV668" s="163"/>
      <c r="LPW668" s="163"/>
      <c r="LPX668" s="163"/>
      <c r="LPY668" s="163"/>
      <c r="LPZ668" s="163"/>
      <c r="LQA668" s="163"/>
      <c r="LQB668" s="163"/>
      <c r="LQC668" s="163"/>
      <c r="LQD668" s="163"/>
      <c r="LQE668" s="163"/>
      <c r="LQF668" s="163"/>
      <c r="LQG668" s="163"/>
      <c r="LQH668" s="163"/>
      <c r="LQI668" s="163"/>
      <c r="LQJ668" s="163"/>
      <c r="LQK668" s="163"/>
      <c r="LQL668" s="163"/>
      <c r="LQM668" s="163"/>
      <c r="LQN668" s="163"/>
      <c r="LQO668" s="163"/>
      <c r="LQP668" s="163"/>
      <c r="LQQ668" s="163"/>
      <c r="LQR668" s="163"/>
      <c r="LQS668" s="163"/>
      <c r="LQT668" s="163"/>
      <c r="LQU668" s="163"/>
      <c r="LQV668" s="163"/>
      <c r="LQW668" s="163"/>
      <c r="LQX668" s="163"/>
      <c r="LQY668" s="163"/>
      <c r="LQZ668" s="163"/>
      <c r="LRA668" s="163"/>
      <c r="LRB668" s="163"/>
      <c r="LRC668" s="163"/>
      <c r="LRD668" s="163"/>
      <c r="LRE668" s="163"/>
      <c r="LRF668" s="163"/>
      <c r="LRG668" s="163"/>
      <c r="LRH668" s="163"/>
      <c r="LRI668" s="163"/>
      <c r="LRJ668" s="163"/>
      <c r="LRK668" s="163"/>
      <c r="LRL668" s="163"/>
      <c r="LRM668" s="163"/>
      <c r="LRN668" s="163"/>
      <c r="LRO668" s="163"/>
      <c r="LRP668" s="163"/>
      <c r="LRQ668" s="163"/>
      <c r="LRR668" s="163"/>
      <c r="LRS668" s="163"/>
      <c r="LRT668" s="163"/>
      <c r="LRU668" s="163"/>
      <c r="LRV668" s="163"/>
      <c r="LRW668" s="163"/>
      <c r="LRX668" s="163"/>
      <c r="LRY668" s="163"/>
      <c r="LRZ668" s="163"/>
      <c r="LSA668" s="163"/>
      <c r="LSB668" s="163"/>
      <c r="LSC668" s="163"/>
      <c r="LSD668" s="163"/>
      <c r="LSE668" s="163"/>
      <c r="LSF668" s="163"/>
      <c r="LSG668" s="163"/>
      <c r="LSH668" s="163"/>
      <c r="LSI668" s="163"/>
      <c r="LSJ668" s="163"/>
      <c r="LSK668" s="163"/>
      <c r="LSL668" s="163"/>
      <c r="LSM668" s="163"/>
      <c r="LSN668" s="163"/>
      <c r="LSO668" s="163"/>
      <c r="LSP668" s="163"/>
      <c r="LSQ668" s="163"/>
      <c r="LSR668" s="163"/>
      <c r="LSS668" s="163"/>
      <c r="LST668" s="163"/>
      <c r="LSU668" s="163"/>
      <c r="LSV668" s="163"/>
      <c r="LSW668" s="163"/>
      <c r="LSX668" s="163"/>
      <c r="LSY668" s="163"/>
      <c r="LSZ668" s="163"/>
      <c r="LTA668" s="163"/>
      <c r="LTB668" s="163"/>
      <c r="LTC668" s="163"/>
      <c r="LTD668" s="163"/>
      <c r="LTE668" s="163"/>
      <c r="LTF668" s="163"/>
      <c r="LTG668" s="163"/>
      <c r="LTH668" s="163"/>
      <c r="LTI668" s="163"/>
      <c r="LTJ668" s="163"/>
      <c r="LTK668" s="163"/>
      <c r="LTL668" s="163"/>
      <c r="LTM668" s="163"/>
      <c r="LTN668" s="163"/>
      <c r="LTO668" s="163"/>
      <c r="LTP668" s="163"/>
      <c r="LTQ668" s="163"/>
      <c r="LTR668" s="163"/>
      <c r="LTS668" s="163"/>
      <c r="LTT668" s="163"/>
      <c r="LTU668" s="163"/>
      <c r="LTV668" s="163"/>
      <c r="LTW668" s="163"/>
      <c r="LTX668" s="163"/>
      <c r="LTY668" s="163"/>
      <c r="LTZ668" s="163"/>
      <c r="LUA668" s="163"/>
      <c r="LUB668" s="163"/>
      <c r="LUC668" s="163"/>
      <c r="LUD668" s="163"/>
      <c r="LUE668" s="163"/>
      <c r="LUF668" s="163"/>
      <c r="LUG668" s="163"/>
      <c r="LUH668" s="163"/>
      <c r="LUI668" s="163"/>
      <c r="LUJ668" s="163"/>
      <c r="LUK668" s="163"/>
      <c r="LUL668" s="163"/>
      <c r="LUM668" s="163"/>
      <c r="LUN668" s="163"/>
      <c r="LUO668" s="163"/>
      <c r="LUP668" s="163"/>
      <c r="LUQ668" s="163"/>
      <c r="LUR668" s="163"/>
      <c r="LUS668" s="163"/>
      <c r="LUT668" s="163"/>
      <c r="LUU668" s="163"/>
      <c r="LUV668" s="163"/>
      <c r="LUW668" s="163"/>
      <c r="LUX668" s="163"/>
      <c r="LUY668" s="163"/>
      <c r="LUZ668" s="163"/>
      <c r="LVA668" s="163"/>
      <c r="LVB668" s="163"/>
      <c r="LVC668" s="163"/>
      <c r="LVD668" s="163"/>
      <c r="LVE668" s="163"/>
      <c r="LVF668" s="163"/>
      <c r="LVG668" s="163"/>
      <c r="LVH668" s="163"/>
      <c r="LVI668" s="163"/>
      <c r="LVJ668" s="163"/>
      <c r="LVK668" s="163"/>
      <c r="LVL668" s="163"/>
      <c r="LVM668" s="163"/>
      <c r="LVN668" s="163"/>
      <c r="LVO668" s="163"/>
      <c r="LVP668" s="163"/>
      <c r="LVQ668" s="163"/>
      <c r="LVR668" s="163"/>
      <c r="LVS668" s="163"/>
      <c r="LVT668" s="163"/>
      <c r="LVU668" s="163"/>
      <c r="LVV668" s="163"/>
      <c r="LVW668" s="163"/>
      <c r="LVX668" s="163"/>
      <c r="LVY668" s="163"/>
      <c r="LVZ668" s="163"/>
      <c r="LWA668" s="163"/>
      <c r="LWB668" s="163"/>
      <c r="LWC668" s="163"/>
      <c r="LWD668" s="163"/>
      <c r="LWE668" s="163"/>
      <c r="LWF668" s="163"/>
      <c r="LWG668" s="163"/>
      <c r="LWH668" s="163"/>
      <c r="LWI668" s="163"/>
      <c r="LWJ668" s="163"/>
      <c r="LWK668" s="163"/>
      <c r="LWL668" s="163"/>
      <c r="LWM668" s="163"/>
      <c r="LWN668" s="163"/>
      <c r="LWO668" s="163"/>
      <c r="LWP668" s="163"/>
      <c r="LWQ668" s="163"/>
      <c r="LWR668" s="163"/>
      <c r="LWS668" s="163"/>
      <c r="LWT668" s="163"/>
      <c r="LWU668" s="163"/>
      <c r="LWV668" s="163"/>
      <c r="LWW668" s="163"/>
      <c r="LWX668" s="163"/>
      <c r="LWY668" s="163"/>
      <c r="LWZ668" s="163"/>
      <c r="LXA668" s="163"/>
      <c r="LXB668" s="163"/>
      <c r="LXC668" s="163"/>
      <c r="LXD668" s="163"/>
      <c r="LXE668" s="163"/>
      <c r="LXF668" s="163"/>
      <c r="LXG668" s="163"/>
      <c r="LXH668" s="163"/>
      <c r="LXI668" s="163"/>
      <c r="LXJ668" s="163"/>
      <c r="LXK668" s="163"/>
      <c r="LXL668" s="163"/>
      <c r="LXM668" s="163"/>
      <c r="LXN668" s="163"/>
      <c r="LXO668" s="163"/>
      <c r="LXP668" s="163"/>
      <c r="LXQ668" s="163"/>
      <c r="LXR668" s="163"/>
      <c r="LXS668" s="163"/>
      <c r="LXT668" s="163"/>
      <c r="LXU668" s="163"/>
      <c r="LXV668" s="163"/>
      <c r="LXW668" s="163"/>
      <c r="LXX668" s="163"/>
      <c r="LXY668" s="163"/>
      <c r="LXZ668" s="163"/>
      <c r="LYA668" s="163"/>
      <c r="LYB668" s="163"/>
      <c r="LYC668" s="163"/>
      <c r="LYD668" s="163"/>
      <c r="LYE668" s="163"/>
      <c r="LYF668" s="163"/>
      <c r="LYG668" s="163"/>
      <c r="LYH668" s="163"/>
      <c r="LYI668" s="163"/>
      <c r="LYJ668" s="163"/>
      <c r="LYK668" s="163"/>
      <c r="LYL668" s="163"/>
      <c r="LYM668" s="163"/>
      <c r="LYN668" s="163"/>
      <c r="LYO668" s="163"/>
      <c r="LYP668" s="163"/>
      <c r="LYQ668" s="163"/>
      <c r="LYR668" s="163"/>
      <c r="LYS668" s="163"/>
      <c r="LYT668" s="163"/>
      <c r="LYU668" s="163"/>
      <c r="LYV668" s="163"/>
      <c r="LYW668" s="163"/>
      <c r="LYX668" s="163"/>
      <c r="LYY668" s="163"/>
      <c r="LYZ668" s="163"/>
      <c r="LZA668" s="163"/>
      <c r="LZB668" s="163"/>
      <c r="LZC668" s="163"/>
      <c r="LZD668" s="163"/>
      <c r="LZE668" s="163"/>
      <c r="LZF668" s="163"/>
      <c r="LZG668" s="163"/>
      <c r="LZH668" s="163"/>
      <c r="LZI668" s="163"/>
      <c r="LZJ668" s="163"/>
      <c r="LZK668" s="163"/>
      <c r="LZL668" s="163"/>
      <c r="LZM668" s="163"/>
      <c r="LZN668" s="163"/>
      <c r="LZO668" s="163"/>
      <c r="LZP668" s="163"/>
      <c r="LZQ668" s="163"/>
      <c r="LZR668" s="163"/>
      <c r="LZS668" s="163"/>
      <c r="LZT668" s="163"/>
      <c r="LZU668" s="163"/>
      <c r="LZV668" s="163"/>
      <c r="LZW668" s="163"/>
      <c r="LZX668" s="163"/>
      <c r="LZY668" s="163"/>
      <c r="LZZ668" s="163"/>
      <c r="MAA668" s="163"/>
      <c r="MAB668" s="163"/>
      <c r="MAC668" s="163"/>
      <c r="MAD668" s="163"/>
      <c r="MAE668" s="163"/>
      <c r="MAF668" s="163"/>
      <c r="MAG668" s="163"/>
      <c r="MAH668" s="163"/>
      <c r="MAI668" s="163"/>
      <c r="MAJ668" s="163"/>
      <c r="MAK668" s="163"/>
      <c r="MAL668" s="163"/>
      <c r="MAM668" s="163"/>
      <c r="MAN668" s="163"/>
      <c r="MAO668" s="163"/>
      <c r="MAP668" s="163"/>
      <c r="MAQ668" s="163"/>
      <c r="MAR668" s="163"/>
      <c r="MAS668" s="163"/>
      <c r="MAT668" s="163"/>
      <c r="MAU668" s="163"/>
      <c r="MAV668" s="163"/>
      <c r="MAW668" s="163"/>
      <c r="MAX668" s="163"/>
      <c r="MAY668" s="163"/>
      <c r="MAZ668" s="163"/>
      <c r="MBA668" s="163"/>
      <c r="MBB668" s="163"/>
      <c r="MBC668" s="163"/>
      <c r="MBD668" s="163"/>
      <c r="MBE668" s="163"/>
      <c r="MBF668" s="163"/>
      <c r="MBG668" s="163"/>
      <c r="MBH668" s="163"/>
      <c r="MBI668" s="163"/>
      <c r="MBJ668" s="163"/>
      <c r="MBK668" s="163"/>
      <c r="MBL668" s="163"/>
      <c r="MBM668" s="163"/>
      <c r="MBN668" s="163"/>
      <c r="MBO668" s="163"/>
      <c r="MBP668" s="163"/>
      <c r="MBQ668" s="163"/>
      <c r="MBR668" s="163"/>
      <c r="MBS668" s="163"/>
      <c r="MBT668" s="163"/>
      <c r="MBU668" s="163"/>
      <c r="MBV668" s="163"/>
      <c r="MBW668" s="163"/>
      <c r="MBX668" s="163"/>
      <c r="MBY668" s="163"/>
      <c r="MBZ668" s="163"/>
      <c r="MCA668" s="163"/>
      <c r="MCB668" s="163"/>
      <c r="MCC668" s="163"/>
      <c r="MCD668" s="163"/>
      <c r="MCE668" s="163"/>
      <c r="MCF668" s="163"/>
      <c r="MCG668" s="163"/>
      <c r="MCH668" s="163"/>
      <c r="MCI668" s="163"/>
      <c r="MCJ668" s="163"/>
      <c r="MCK668" s="163"/>
      <c r="MCL668" s="163"/>
      <c r="MCM668" s="163"/>
      <c r="MCN668" s="163"/>
      <c r="MCO668" s="163"/>
      <c r="MCP668" s="163"/>
      <c r="MCQ668" s="163"/>
      <c r="MCR668" s="163"/>
      <c r="MCS668" s="163"/>
      <c r="MCT668" s="163"/>
      <c r="MCU668" s="163"/>
      <c r="MCV668" s="163"/>
      <c r="MCW668" s="163"/>
      <c r="MCX668" s="163"/>
      <c r="MCY668" s="163"/>
      <c r="MCZ668" s="163"/>
      <c r="MDA668" s="163"/>
      <c r="MDB668" s="163"/>
      <c r="MDC668" s="163"/>
      <c r="MDD668" s="163"/>
      <c r="MDE668" s="163"/>
      <c r="MDF668" s="163"/>
      <c r="MDG668" s="163"/>
      <c r="MDH668" s="163"/>
      <c r="MDI668" s="163"/>
      <c r="MDJ668" s="163"/>
      <c r="MDK668" s="163"/>
      <c r="MDL668" s="163"/>
      <c r="MDM668" s="163"/>
      <c r="MDN668" s="163"/>
      <c r="MDO668" s="163"/>
      <c r="MDP668" s="163"/>
      <c r="MDQ668" s="163"/>
      <c r="MDR668" s="163"/>
      <c r="MDS668" s="163"/>
      <c r="MDT668" s="163"/>
      <c r="MDU668" s="163"/>
      <c r="MDV668" s="163"/>
      <c r="MDW668" s="163"/>
      <c r="MDX668" s="163"/>
      <c r="MDY668" s="163"/>
      <c r="MDZ668" s="163"/>
      <c r="MEA668" s="163"/>
      <c r="MEB668" s="163"/>
      <c r="MEC668" s="163"/>
      <c r="MED668" s="163"/>
      <c r="MEE668" s="163"/>
      <c r="MEF668" s="163"/>
      <c r="MEG668" s="163"/>
      <c r="MEH668" s="163"/>
      <c r="MEI668" s="163"/>
      <c r="MEJ668" s="163"/>
      <c r="MEK668" s="163"/>
      <c r="MEL668" s="163"/>
      <c r="MEM668" s="163"/>
      <c r="MEN668" s="163"/>
      <c r="MEO668" s="163"/>
      <c r="MEP668" s="163"/>
      <c r="MEQ668" s="163"/>
      <c r="MER668" s="163"/>
      <c r="MES668" s="163"/>
      <c r="MET668" s="163"/>
      <c r="MEU668" s="163"/>
      <c r="MEV668" s="163"/>
      <c r="MEW668" s="163"/>
      <c r="MEX668" s="163"/>
      <c r="MEY668" s="163"/>
      <c r="MEZ668" s="163"/>
      <c r="MFA668" s="163"/>
      <c r="MFB668" s="163"/>
      <c r="MFC668" s="163"/>
      <c r="MFD668" s="163"/>
      <c r="MFE668" s="163"/>
      <c r="MFF668" s="163"/>
      <c r="MFG668" s="163"/>
      <c r="MFH668" s="163"/>
      <c r="MFI668" s="163"/>
      <c r="MFJ668" s="163"/>
      <c r="MFK668" s="163"/>
      <c r="MFL668" s="163"/>
      <c r="MFM668" s="163"/>
      <c r="MFN668" s="163"/>
      <c r="MFO668" s="163"/>
      <c r="MFP668" s="163"/>
      <c r="MFQ668" s="163"/>
      <c r="MFR668" s="163"/>
      <c r="MFS668" s="163"/>
      <c r="MFT668" s="163"/>
      <c r="MFU668" s="163"/>
      <c r="MFV668" s="163"/>
      <c r="MFW668" s="163"/>
      <c r="MFX668" s="163"/>
      <c r="MFY668" s="163"/>
      <c r="MFZ668" s="163"/>
      <c r="MGA668" s="163"/>
      <c r="MGB668" s="163"/>
      <c r="MGC668" s="163"/>
      <c r="MGD668" s="163"/>
      <c r="MGE668" s="163"/>
      <c r="MGF668" s="163"/>
      <c r="MGG668" s="163"/>
      <c r="MGH668" s="163"/>
      <c r="MGI668" s="163"/>
      <c r="MGJ668" s="163"/>
      <c r="MGK668" s="163"/>
      <c r="MGL668" s="163"/>
      <c r="MGM668" s="163"/>
      <c r="MGN668" s="163"/>
      <c r="MGO668" s="163"/>
      <c r="MGP668" s="163"/>
      <c r="MGQ668" s="163"/>
      <c r="MGR668" s="163"/>
      <c r="MGS668" s="163"/>
      <c r="MGT668" s="163"/>
      <c r="MGU668" s="163"/>
      <c r="MGV668" s="163"/>
      <c r="MGW668" s="163"/>
      <c r="MGX668" s="163"/>
      <c r="MGY668" s="163"/>
      <c r="MGZ668" s="163"/>
      <c r="MHA668" s="163"/>
      <c r="MHB668" s="163"/>
      <c r="MHC668" s="163"/>
      <c r="MHD668" s="163"/>
      <c r="MHE668" s="163"/>
      <c r="MHF668" s="163"/>
      <c r="MHG668" s="163"/>
      <c r="MHH668" s="163"/>
      <c r="MHI668" s="163"/>
      <c r="MHJ668" s="163"/>
      <c r="MHK668" s="163"/>
      <c r="MHL668" s="163"/>
      <c r="MHM668" s="163"/>
      <c r="MHN668" s="163"/>
      <c r="MHO668" s="163"/>
      <c r="MHP668" s="163"/>
      <c r="MHQ668" s="163"/>
      <c r="MHR668" s="163"/>
      <c r="MHS668" s="163"/>
      <c r="MHT668" s="163"/>
      <c r="MHU668" s="163"/>
      <c r="MHV668" s="163"/>
      <c r="MHW668" s="163"/>
      <c r="MHX668" s="163"/>
      <c r="MHY668" s="163"/>
      <c r="MHZ668" s="163"/>
      <c r="MIA668" s="163"/>
      <c r="MIB668" s="163"/>
      <c r="MIC668" s="163"/>
      <c r="MID668" s="163"/>
      <c r="MIE668" s="163"/>
      <c r="MIF668" s="163"/>
      <c r="MIG668" s="163"/>
      <c r="MIH668" s="163"/>
      <c r="MII668" s="163"/>
      <c r="MIJ668" s="163"/>
      <c r="MIK668" s="163"/>
      <c r="MIL668" s="163"/>
      <c r="MIM668" s="163"/>
      <c r="MIN668" s="163"/>
      <c r="MIO668" s="163"/>
      <c r="MIP668" s="163"/>
      <c r="MIQ668" s="163"/>
      <c r="MIR668" s="163"/>
      <c r="MIS668" s="163"/>
      <c r="MIT668" s="163"/>
      <c r="MIU668" s="163"/>
      <c r="MIV668" s="163"/>
      <c r="MIW668" s="163"/>
      <c r="MIX668" s="163"/>
      <c r="MIY668" s="163"/>
      <c r="MIZ668" s="163"/>
      <c r="MJA668" s="163"/>
      <c r="MJB668" s="163"/>
      <c r="MJC668" s="163"/>
      <c r="MJD668" s="163"/>
      <c r="MJE668" s="163"/>
      <c r="MJF668" s="163"/>
      <c r="MJG668" s="163"/>
      <c r="MJH668" s="163"/>
      <c r="MJI668" s="163"/>
      <c r="MJJ668" s="163"/>
      <c r="MJK668" s="163"/>
      <c r="MJL668" s="163"/>
      <c r="MJM668" s="163"/>
      <c r="MJN668" s="163"/>
      <c r="MJO668" s="163"/>
      <c r="MJP668" s="163"/>
      <c r="MJQ668" s="163"/>
      <c r="MJR668" s="163"/>
      <c r="MJS668" s="163"/>
      <c r="MJT668" s="163"/>
      <c r="MJU668" s="163"/>
      <c r="MJV668" s="163"/>
      <c r="MJW668" s="163"/>
      <c r="MJX668" s="163"/>
      <c r="MJY668" s="163"/>
      <c r="MJZ668" s="163"/>
      <c r="MKA668" s="163"/>
      <c r="MKB668" s="163"/>
      <c r="MKC668" s="163"/>
      <c r="MKD668" s="163"/>
      <c r="MKE668" s="163"/>
      <c r="MKF668" s="163"/>
      <c r="MKG668" s="163"/>
      <c r="MKH668" s="163"/>
      <c r="MKI668" s="163"/>
      <c r="MKJ668" s="163"/>
      <c r="MKK668" s="163"/>
      <c r="MKL668" s="163"/>
      <c r="MKM668" s="163"/>
      <c r="MKN668" s="163"/>
      <c r="MKO668" s="163"/>
      <c r="MKP668" s="163"/>
      <c r="MKQ668" s="163"/>
      <c r="MKR668" s="163"/>
      <c r="MKS668" s="163"/>
      <c r="MKT668" s="163"/>
      <c r="MKU668" s="163"/>
      <c r="MKV668" s="163"/>
      <c r="MKW668" s="163"/>
      <c r="MKX668" s="163"/>
      <c r="MKY668" s="163"/>
      <c r="MKZ668" s="163"/>
      <c r="MLA668" s="163"/>
      <c r="MLB668" s="163"/>
      <c r="MLC668" s="163"/>
      <c r="MLD668" s="163"/>
      <c r="MLE668" s="163"/>
      <c r="MLF668" s="163"/>
      <c r="MLG668" s="163"/>
      <c r="MLH668" s="163"/>
      <c r="MLI668" s="163"/>
      <c r="MLJ668" s="163"/>
      <c r="MLK668" s="163"/>
      <c r="MLL668" s="163"/>
      <c r="MLM668" s="163"/>
      <c r="MLN668" s="163"/>
      <c r="MLO668" s="163"/>
      <c r="MLP668" s="163"/>
      <c r="MLQ668" s="163"/>
      <c r="MLR668" s="163"/>
      <c r="MLS668" s="163"/>
      <c r="MLT668" s="163"/>
      <c r="MLU668" s="163"/>
      <c r="MLV668" s="163"/>
      <c r="MLW668" s="163"/>
      <c r="MLX668" s="163"/>
      <c r="MLY668" s="163"/>
      <c r="MLZ668" s="163"/>
      <c r="MMA668" s="163"/>
      <c r="MMB668" s="163"/>
      <c r="MMC668" s="163"/>
      <c r="MMD668" s="163"/>
      <c r="MME668" s="163"/>
      <c r="MMF668" s="163"/>
      <c r="MMG668" s="163"/>
      <c r="MMH668" s="163"/>
      <c r="MMI668" s="163"/>
      <c r="MMJ668" s="163"/>
      <c r="MMK668" s="163"/>
      <c r="MML668" s="163"/>
      <c r="MMM668" s="163"/>
      <c r="MMN668" s="163"/>
      <c r="MMO668" s="163"/>
      <c r="MMP668" s="163"/>
      <c r="MMQ668" s="163"/>
      <c r="MMR668" s="163"/>
      <c r="MMS668" s="163"/>
      <c r="MMT668" s="163"/>
      <c r="MMU668" s="163"/>
      <c r="MMV668" s="163"/>
      <c r="MMW668" s="163"/>
      <c r="MMX668" s="163"/>
      <c r="MMY668" s="163"/>
      <c r="MMZ668" s="163"/>
      <c r="MNA668" s="163"/>
      <c r="MNB668" s="163"/>
      <c r="MNC668" s="163"/>
      <c r="MND668" s="163"/>
      <c r="MNE668" s="163"/>
      <c r="MNF668" s="163"/>
      <c r="MNG668" s="163"/>
      <c r="MNH668" s="163"/>
      <c r="MNI668" s="163"/>
      <c r="MNJ668" s="163"/>
      <c r="MNK668" s="163"/>
      <c r="MNL668" s="163"/>
      <c r="MNM668" s="163"/>
      <c r="MNN668" s="163"/>
      <c r="MNO668" s="163"/>
      <c r="MNP668" s="163"/>
      <c r="MNQ668" s="163"/>
      <c r="MNR668" s="163"/>
      <c r="MNS668" s="163"/>
      <c r="MNT668" s="163"/>
      <c r="MNU668" s="163"/>
      <c r="MNV668" s="163"/>
      <c r="MNW668" s="163"/>
      <c r="MNX668" s="163"/>
      <c r="MNY668" s="163"/>
      <c r="MNZ668" s="163"/>
      <c r="MOA668" s="163"/>
      <c r="MOB668" s="163"/>
      <c r="MOC668" s="163"/>
      <c r="MOD668" s="163"/>
      <c r="MOE668" s="163"/>
      <c r="MOF668" s="163"/>
      <c r="MOG668" s="163"/>
      <c r="MOH668" s="163"/>
      <c r="MOI668" s="163"/>
      <c r="MOJ668" s="163"/>
      <c r="MOK668" s="163"/>
      <c r="MOL668" s="163"/>
      <c r="MOM668" s="163"/>
      <c r="MON668" s="163"/>
      <c r="MOO668" s="163"/>
      <c r="MOP668" s="163"/>
      <c r="MOQ668" s="163"/>
      <c r="MOR668" s="163"/>
      <c r="MOS668" s="163"/>
      <c r="MOT668" s="163"/>
      <c r="MOU668" s="163"/>
      <c r="MOV668" s="163"/>
      <c r="MOW668" s="163"/>
      <c r="MOX668" s="163"/>
      <c r="MOY668" s="163"/>
      <c r="MOZ668" s="163"/>
      <c r="MPA668" s="163"/>
      <c r="MPB668" s="163"/>
      <c r="MPC668" s="163"/>
      <c r="MPD668" s="163"/>
      <c r="MPE668" s="163"/>
      <c r="MPF668" s="163"/>
      <c r="MPG668" s="163"/>
      <c r="MPH668" s="163"/>
      <c r="MPI668" s="163"/>
      <c r="MPJ668" s="163"/>
      <c r="MPK668" s="163"/>
      <c r="MPL668" s="163"/>
      <c r="MPM668" s="163"/>
      <c r="MPN668" s="163"/>
      <c r="MPO668" s="163"/>
      <c r="MPP668" s="163"/>
      <c r="MPQ668" s="163"/>
      <c r="MPR668" s="163"/>
      <c r="MPS668" s="163"/>
      <c r="MPT668" s="163"/>
      <c r="MPU668" s="163"/>
      <c r="MPV668" s="163"/>
      <c r="MPW668" s="163"/>
      <c r="MPX668" s="163"/>
      <c r="MPY668" s="163"/>
      <c r="MPZ668" s="163"/>
      <c r="MQA668" s="163"/>
      <c r="MQB668" s="163"/>
      <c r="MQC668" s="163"/>
      <c r="MQD668" s="163"/>
      <c r="MQE668" s="163"/>
      <c r="MQF668" s="163"/>
      <c r="MQG668" s="163"/>
      <c r="MQH668" s="163"/>
      <c r="MQI668" s="163"/>
      <c r="MQJ668" s="163"/>
      <c r="MQK668" s="163"/>
      <c r="MQL668" s="163"/>
      <c r="MQM668" s="163"/>
      <c r="MQN668" s="163"/>
      <c r="MQO668" s="163"/>
      <c r="MQP668" s="163"/>
      <c r="MQQ668" s="163"/>
      <c r="MQR668" s="163"/>
      <c r="MQS668" s="163"/>
      <c r="MQT668" s="163"/>
      <c r="MQU668" s="163"/>
      <c r="MQV668" s="163"/>
      <c r="MQW668" s="163"/>
      <c r="MQX668" s="163"/>
      <c r="MQY668" s="163"/>
      <c r="MQZ668" s="163"/>
      <c r="MRA668" s="163"/>
      <c r="MRB668" s="163"/>
      <c r="MRC668" s="163"/>
      <c r="MRD668" s="163"/>
      <c r="MRE668" s="163"/>
      <c r="MRF668" s="163"/>
      <c r="MRG668" s="163"/>
      <c r="MRH668" s="163"/>
      <c r="MRI668" s="163"/>
      <c r="MRJ668" s="163"/>
      <c r="MRK668" s="163"/>
      <c r="MRL668" s="163"/>
      <c r="MRM668" s="163"/>
      <c r="MRN668" s="163"/>
      <c r="MRO668" s="163"/>
      <c r="MRP668" s="163"/>
      <c r="MRQ668" s="163"/>
      <c r="MRR668" s="163"/>
      <c r="MRS668" s="163"/>
      <c r="MRT668" s="163"/>
      <c r="MRU668" s="163"/>
      <c r="MRV668" s="163"/>
      <c r="MRW668" s="163"/>
      <c r="MRX668" s="163"/>
      <c r="MRY668" s="163"/>
      <c r="MRZ668" s="163"/>
      <c r="MSA668" s="163"/>
      <c r="MSB668" s="163"/>
      <c r="MSC668" s="163"/>
      <c r="MSD668" s="163"/>
      <c r="MSE668" s="163"/>
      <c r="MSF668" s="163"/>
      <c r="MSG668" s="163"/>
      <c r="MSH668" s="163"/>
      <c r="MSI668" s="163"/>
      <c r="MSJ668" s="163"/>
      <c r="MSK668" s="163"/>
      <c r="MSL668" s="163"/>
      <c r="MSM668" s="163"/>
      <c r="MSN668" s="163"/>
      <c r="MSO668" s="163"/>
      <c r="MSP668" s="163"/>
      <c r="MSQ668" s="163"/>
      <c r="MSR668" s="163"/>
      <c r="MSS668" s="163"/>
      <c r="MST668" s="163"/>
      <c r="MSU668" s="163"/>
      <c r="MSV668" s="163"/>
      <c r="MSW668" s="163"/>
      <c r="MSX668" s="163"/>
      <c r="MSY668" s="163"/>
      <c r="MSZ668" s="163"/>
      <c r="MTA668" s="163"/>
      <c r="MTB668" s="163"/>
      <c r="MTC668" s="163"/>
      <c r="MTD668" s="163"/>
      <c r="MTE668" s="163"/>
      <c r="MTF668" s="163"/>
      <c r="MTG668" s="163"/>
      <c r="MTH668" s="163"/>
      <c r="MTI668" s="163"/>
      <c r="MTJ668" s="163"/>
      <c r="MTK668" s="163"/>
      <c r="MTL668" s="163"/>
      <c r="MTM668" s="163"/>
      <c r="MTN668" s="163"/>
      <c r="MTO668" s="163"/>
      <c r="MTP668" s="163"/>
      <c r="MTQ668" s="163"/>
      <c r="MTR668" s="163"/>
      <c r="MTS668" s="163"/>
      <c r="MTT668" s="163"/>
      <c r="MTU668" s="163"/>
      <c r="MTV668" s="163"/>
      <c r="MTW668" s="163"/>
      <c r="MTX668" s="163"/>
      <c r="MTY668" s="163"/>
      <c r="MTZ668" s="163"/>
      <c r="MUA668" s="163"/>
      <c r="MUB668" s="163"/>
      <c r="MUC668" s="163"/>
      <c r="MUD668" s="163"/>
      <c r="MUE668" s="163"/>
      <c r="MUF668" s="163"/>
      <c r="MUG668" s="163"/>
      <c r="MUH668" s="163"/>
      <c r="MUI668" s="163"/>
      <c r="MUJ668" s="163"/>
      <c r="MUK668" s="163"/>
      <c r="MUL668" s="163"/>
      <c r="MUM668" s="163"/>
      <c r="MUN668" s="163"/>
      <c r="MUO668" s="163"/>
      <c r="MUP668" s="163"/>
      <c r="MUQ668" s="163"/>
      <c r="MUR668" s="163"/>
      <c r="MUS668" s="163"/>
      <c r="MUT668" s="163"/>
      <c r="MUU668" s="163"/>
      <c r="MUV668" s="163"/>
      <c r="MUW668" s="163"/>
      <c r="MUX668" s="163"/>
      <c r="MUY668" s="163"/>
      <c r="MUZ668" s="163"/>
      <c r="MVA668" s="163"/>
      <c r="MVB668" s="163"/>
      <c r="MVC668" s="163"/>
      <c r="MVD668" s="163"/>
      <c r="MVE668" s="163"/>
      <c r="MVF668" s="163"/>
      <c r="MVG668" s="163"/>
      <c r="MVH668" s="163"/>
      <c r="MVI668" s="163"/>
      <c r="MVJ668" s="163"/>
      <c r="MVK668" s="163"/>
      <c r="MVL668" s="163"/>
      <c r="MVM668" s="163"/>
      <c r="MVN668" s="163"/>
      <c r="MVO668" s="163"/>
      <c r="MVP668" s="163"/>
      <c r="MVQ668" s="163"/>
      <c r="MVR668" s="163"/>
      <c r="MVS668" s="163"/>
      <c r="MVT668" s="163"/>
      <c r="MVU668" s="163"/>
      <c r="MVV668" s="163"/>
      <c r="MVW668" s="163"/>
      <c r="MVX668" s="163"/>
      <c r="MVY668" s="163"/>
      <c r="MVZ668" s="163"/>
      <c r="MWA668" s="163"/>
      <c r="MWB668" s="163"/>
      <c r="MWC668" s="163"/>
      <c r="MWD668" s="163"/>
      <c r="MWE668" s="163"/>
      <c r="MWF668" s="163"/>
      <c r="MWG668" s="163"/>
      <c r="MWH668" s="163"/>
      <c r="MWI668" s="163"/>
      <c r="MWJ668" s="163"/>
      <c r="MWK668" s="163"/>
      <c r="MWL668" s="163"/>
      <c r="MWM668" s="163"/>
      <c r="MWN668" s="163"/>
      <c r="MWO668" s="163"/>
      <c r="MWP668" s="163"/>
      <c r="MWQ668" s="163"/>
      <c r="MWR668" s="163"/>
      <c r="MWS668" s="163"/>
      <c r="MWT668" s="163"/>
      <c r="MWU668" s="163"/>
      <c r="MWV668" s="163"/>
      <c r="MWW668" s="163"/>
      <c r="MWX668" s="163"/>
      <c r="MWY668" s="163"/>
      <c r="MWZ668" s="163"/>
      <c r="MXA668" s="163"/>
      <c r="MXB668" s="163"/>
      <c r="MXC668" s="163"/>
      <c r="MXD668" s="163"/>
      <c r="MXE668" s="163"/>
      <c r="MXF668" s="163"/>
      <c r="MXG668" s="163"/>
      <c r="MXH668" s="163"/>
      <c r="MXI668" s="163"/>
      <c r="MXJ668" s="163"/>
      <c r="MXK668" s="163"/>
      <c r="MXL668" s="163"/>
      <c r="MXM668" s="163"/>
      <c r="MXN668" s="163"/>
      <c r="MXO668" s="163"/>
      <c r="MXP668" s="163"/>
      <c r="MXQ668" s="163"/>
      <c r="MXR668" s="163"/>
      <c r="MXS668" s="163"/>
      <c r="MXT668" s="163"/>
      <c r="MXU668" s="163"/>
      <c r="MXV668" s="163"/>
      <c r="MXW668" s="163"/>
      <c r="MXX668" s="163"/>
      <c r="MXY668" s="163"/>
      <c r="MXZ668" s="163"/>
      <c r="MYA668" s="163"/>
      <c r="MYB668" s="163"/>
      <c r="MYC668" s="163"/>
      <c r="MYD668" s="163"/>
      <c r="MYE668" s="163"/>
      <c r="MYF668" s="163"/>
      <c r="MYG668" s="163"/>
      <c r="MYH668" s="163"/>
      <c r="MYI668" s="163"/>
      <c r="MYJ668" s="163"/>
      <c r="MYK668" s="163"/>
      <c r="MYL668" s="163"/>
      <c r="MYM668" s="163"/>
      <c r="MYN668" s="163"/>
      <c r="MYO668" s="163"/>
      <c r="MYP668" s="163"/>
      <c r="MYQ668" s="163"/>
      <c r="MYR668" s="163"/>
      <c r="MYS668" s="163"/>
      <c r="MYT668" s="163"/>
      <c r="MYU668" s="163"/>
      <c r="MYV668" s="163"/>
      <c r="MYW668" s="163"/>
      <c r="MYX668" s="163"/>
      <c r="MYY668" s="163"/>
      <c r="MYZ668" s="163"/>
      <c r="MZA668" s="163"/>
      <c r="MZB668" s="163"/>
      <c r="MZC668" s="163"/>
      <c r="MZD668" s="163"/>
      <c r="MZE668" s="163"/>
      <c r="MZF668" s="163"/>
      <c r="MZG668" s="163"/>
      <c r="MZH668" s="163"/>
      <c r="MZI668" s="163"/>
      <c r="MZJ668" s="163"/>
      <c r="MZK668" s="163"/>
      <c r="MZL668" s="163"/>
      <c r="MZM668" s="163"/>
      <c r="MZN668" s="163"/>
      <c r="MZO668" s="163"/>
      <c r="MZP668" s="163"/>
      <c r="MZQ668" s="163"/>
      <c r="MZR668" s="163"/>
      <c r="MZS668" s="163"/>
      <c r="MZT668" s="163"/>
      <c r="MZU668" s="163"/>
      <c r="MZV668" s="163"/>
      <c r="MZW668" s="163"/>
      <c r="MZX668" s="163"/>
      <c r="MZY668" s="163"/>
      <c r="MZZ668" s="163"/>
      <c r="NAA668" s="163"/>
      <c r="NAB668" s="163"/>
      <c r="NAC668" s="163"/>
      <c r="NAD668" s="163"/>
      <c r="NAE668" s="163"/>
      <c r="NAF668" s="163"/>
      <c r="NAG668" s="163"/>
      <c r="NAH668" s="163"/>
      <c r="NAI668" s="163"/>
      <c r="NAJ668" s="163"/>
      <c r="NAK668" s="163"/>
      <c r="NAL668" s="163"/>
      <c r="NAM668" s="163"/>
      <c r="NAN668" s="163"/>
      <c r="NAO668" s="163"/>
      <c r="NAP668" s="163"/>
      <c r="NAQ668" s="163"/>
      <c r="NAR668" s="163"/>
      <c r="NAS668" s="163"/>
      <c r="NAT668" s="163"/>
      <c r="NAU668" s="163"/>
      <c r="NAV668" s="163"/>
      <c r="NAW668" s="163"/>
      <c r="NAX668" s="163"/>
      <c r="NAY668" s="163"/>
      <c r="NAZ668" s="163"/>
      <c r="NBA668" s="163"/>
      <c r="NBB668" s="163"/>
      <c r="NBC668" s="163"/>
      <c r="NBD668" s="163"/>
      <c r="NBE668" s="163"/>
      <c r="NBF668" s="163"/>
      <c r="NBG668" s="163"/>
      <c r="NBH668" s="163"/>
      <c r="NBI668" s="163"/>
      <c r="NBJ668" s="163"/>
      <c r="NBK668" s="163"/>
      <c r="NBL668" s="163"/>
      <c r="NBM668" s="163"/>
      <c r="NBN668" s="163"/>
      <c r="NBO668" s="163"/>
      <c r="NBP668" s="163"/>
      <c r="NBQ668" s="163"/>
      <c r="NBR668" s="163"/>
      <c r="NBS668" s="163"/>
      <c r="NBT668" s="163"/>
      <c r="NBU668" s="163"/>
      <c r="NBV668" s="163"/>
      <c r="NBW668" s="163"/>
      <c r="NBX668" s="163"/>
      <c r="NBY668" s="163"/>
      <c r="NBZ668" s="163"/>
      <c r="NCA668" s="163"/>
      <c r="NCB668" s="163"/>
      <c r="NCC668" s="163"/>
      <c r="NCD668" s="163"/>
      <c r="NCE668" s="163"/>
      <c r="NCF668" s="163"/>
      <c r="NCG668" s="163"/>
      <c r="NCH668" s="163"/>
      <c r="NCI668" s="163"/>
      <c r="NCJ668" s="163"/>
      <c r="NCK668" s="163"/>
      <c r="NCL668" s="163"/>
      <c r="NCM668" s="163"/>
      <c r="NCN668" s="163"/>
      <c r="NCO668" s="163"/>
      <c r="NCP668" s="163"/>
      <c r="NCQ668" s="163"/>
      <c r="NCR668" s="163"/>
      <c r="NCS668" s="163"/>
      <c r="NCT668" s="163"/>
      <c r="NCU668" s="163"/>
      <c r="NCV668" s="163"/>
      <c r="NCW668" s="163"/>
      <c r="NCX668" s="163"/>
      <c r="NCY668" s="163"/>
      <c r="NCZ668" s="163"/>
      <c r="NDA668" s="163"/>
      <c r="NDB668" s="163"/>
      <c r="NDC668" s="163"/>
      <c r="NDD668" s="163"/>
      <c r="NDE668" s="163"/>
      <c r="NDF668" s="163"/>
      <c r="NDG668" s="163"/>
      <c r="NDH668" s="163"/>
      <c r="NDI668" s="163"/>
      <c r="NDJ668" s="163"/>
      <c r="NDK668" s="163"/>
      <c r="NDL668" s="163"/>
      <c r="NDM668" s="163"/>
      <c r="NDN668" s="163"/>
      <c r="NDO668" s="163"/>
      <c r="NDP668" s="163"/>
      <c r="NDQ668" s="163"/>
      <c r="NDR668" s="163"/>
      <c r="NDS668" s="163"/>
      <c r="NDT668" s="163"/>
      <c r="NDU668" s="163"/>
      <c r="NDV668" s="163"/>
      <c r="NDW668" s="163"/>
      <c r="NDX668" s="163"/>
      <c r="NDY668" s="163"/>
      <c r="NDZ668" s="163"/>
      <c r="NEA668" s="163"/>
      <c r="NEB668" s="163"/>
      <c r="NEC668" s="163"/>
      <c r="NED668" s="163"/>
      <c r="NEE668" s="163"/>
      <c r="NEF668" s="163"/>
      <c r="NEG668" s="163"/>
      <c r="NEH668" s="163"/>
      <c r="NEI668" s="163"/>
      <c r="NEJ668" s="163"/>
      <c r="NEK668" s="163"/>
      <c r="NEL668" s="163"/>
      <c r="NEM668" s="163"/>
      <c r="NEN668" s="163"/>
      <c r="NEO668" s="163"/>
      <c r="NEP668" s="163"/>
      <c r="NEQ668" s="163"/>
      <c r="NER668" s="163"/>
      <c r="NES668" s="163"/>
      <c r="NET668" s="163"/>
      <c r="NEU668" s="163"/>
      <c r="NEV668" s="163"/>
      <c r="NEW668" s="163"/>
      <c r="NEX668" s="163"/>
      <c r="NEY668" s="163"/>
      <c r="NEZ668" s="163"/>
      <c r="NFA668" s="163"/>
      <c r="NFB668" s="163"/>
      <c r="NFC668" s="163"/>
      <c r="NFD668" s="163"/>
      <c r="NFE668" s="163"/>
      <c r="NFF668" s="163"/>
      <c r="NFG668" s="163"/>
      <c r="NFH668" s="163"/>
      <c r="NFI668" s="163"/>
      <c r="NFJ668" s="163"/>
      <c r="NFK668" s="163"/>
      <c r="NFL668" s="163"/>
      <c r="NFM668" s="163"/>
      <c r="NFN668" s="163"/>
      <c r="NFO668" s="163"/>
      <c r="NFP668" s="163"/>
      <c r="NFQ668" s="163"/>
      <c r="NFR668" s="163"/>
      <c r="NFS668" s="163"/>
      <c r="NFT668" s="163"/>
      <c r="NFU668" s="163"/>
      <c r="NFV668" s="163"/>
      <c r="NFW668" s="163"/>
      <c r="NFX668" s="163"/>
      <c r="NFY668" s="163"/>
      <c r="NFZ668" s="163"/>
      <c r="NGA668" s="163"/>
      <c r="NGB668" s="163"/>
      <c r="NGC668" s="163"/>
      <c r="NGD668" s="163"/>
      <c r="NGE668" s="163"/>
      <c r="NGF668" s="163"/>
      <c r="NGG668" s="163"/>
      <c r="NGH668" s="163"/>
      <c r="NGI668" s="163"/>
      <c r="NGJ668" s="163"/>
      <c r="NGK668" s="163"/>
      <c r="NGL668" s="163"/>
      <c r="NGM668" s="163"/>
      <c r="NGN668" s="163"/>
      <c r="NGO668" s="163"/>
      <c r="NGP668" s="163"/>
      <c r="NGQ668" s="163"/>
      <c r="NGR668" s="163"/>
      <c r="NGS668" s="163"/>
      <c r="NGT668" s="163"/>
      <c r="NGU668" s="163"/>
      <c r="NGV668" s="163"/>
      <c r="NGW668" s="163"/>
      <c r="NGX668" s="163"/>
      <c r="NGY668" s="163"/>
      <c r="NGZ668" s="163"/>
      <c r="NHA668" s="163"/>
      <c r="NHB668" s="163"/>
      <c r="NHC668" s="163"/>
      <c r="NHD668" s="163"/>
      <c r="NHE668" s="163"/>
      <c r="NHF668" s="163"/>
      <c r="NHG668" s="163"/>
      <c r="NHH668" s="163"/>
      <c r="NHI668" s="163"/>
      <c r="NHJ668" s="163"/>
      <c r="NHK668" s="163"/>
      <c r="NHL668" s="163"/>
      <c r="NHM668" s="163"/>
      <c r="NHN668" s="163"/>
      <c r="NHO668" s="163"/>
      <c r="NHP668" s="163"/>
      <c r="NHQ668" s="163"/>
      <c r="NHR668" s="163"/>
      <c r="NHS668" s="163"/>
      <c r="NHT668" s="163"/>
      <c r="NHU668" s="163"/>
      <c r="NHV668" s="163"/>
      <c r="NHW668" s="163"/>
      <c r="NHX668" s="163"/>
      <c r="NHY668" s="163"/>
      <c r="NHZ668" s="163"/>
      <c r="NIA668" s="163"/>
      <c r="NIB668" s="163"/>
      <c r="NIC668" s="163"/>
      <c r="NID668" s="163"/>
      <c r="NIE668" s="163"/>
      <c r="NIF668" s="163"/>
      <c r="NIG668" s="163"/>
      <c r="NIH668" s="163"/>
      <c r="NII668" s="163"/>
      <c r="NIJ668" s="163"/>
      <c r="NIK668" s="163"/>
      <c r="NIL668" s="163"/>
      <c r="NIM668" s="163"/>
      <c r="NIN668" s="163"/>
      <c r="NIO668" s="163"/>
      <c r="NIP668" s="163"/>
      <c r="NIQ668" s="163"/>
      <c r="NIR668" s="163"/>
      <c r="NIS668" s="163"/>
      <c r="NIT668" s="163"/>
      <c r="NIU668" s="163"/>
      <c r="NIV668" s="163"/>
      <c r="NIW668" s="163"/>
      <c r="NIX668" s="163"/>
      <c r="NIY668" s="163"/>
      <c r="NIZ668" s="163"/>
      <c r="NJA668" s="163"/>
      <c r="NJB668" s="163"/>
      <c r="NJC668" s="163"/>
      <c r="NJD668" s="163"/>
      <c r="NJE668" s="163"/>
      <c r="NJF668" s="163"/>
      <c r="NJG668" s="163"/>
      <c r="NJH668" s="163"/>
      <c r="NJI668" s="163"/>
      <c r="NJJ668" s="163"/>
      <c r="NJK668" s="163"/>
      <c r="NJL668" s="163"/>
      <c r="NJM668" s="163"/>
      <c r="NJN668" s="163"/>
      <c r="NJO668" s="163"/>
      <c r="NJP668" s="163"/>
      <c r="NJQ668" s="163"/>
      <c r="NJR668" s="163"/>
      <c r="NJS668" s="163"/>
      <c r="NJT668" s="163"/>
      <c r="NJU668" s="163"/>
      <c r="NJV668" s="163"/>
      <c r="NJW668" s="163"/>
      <c r="NJX668" s="163"/>
      <c r="NJY668" s="163"/>
      <c r="NJZ668" s="163"/>
      <c r="NKA668" s="163"/>
      <c r="NKB668" s="163"/>
      <c r="NKC668" s="163"/>
      <c r="NKD668" s="163"/>
      <c r="NKE668" s="163"/>
      <c r="NKF668" s="163"/>
      <c r="NKG668" s="163"/>
      <c r="NKH668" s="163"/>
      <c r="NKI668" s="163"/>
      <c r="NKJ668" s="163"/>
      <c r="NKK668" s="163"/>
      <c r="NKL668" s="163"/>
      <c r="NKM668" s="163"/>
      <c r="NKN668" s="163"/>
      <c r="NKO668" s="163"/>
      <c r="NKP668" s="163"/>
      <c r="NKQ668" s="163"/>
      <c r="NKR668" s="163"/>
      <c r="NKS668" s="163"/>
      <c r="NKT668" s="163"/>
      <c r="NKU668" s="163"/>
      <c r="NKV668" s="163"/>
      <c r="NKW668" s="163"/>
      <c r="NKX668" s="163"/>
      <c r="NKY668" s="163"/>
      <c r="NKZ668" s="163"/>
      <c r="NLA668" s="163"/>
      <c r="NLB668" s="163"/>
      <c r="NLC668" s="163"/>
      <c r="NLD668" s="163"/>
      <c r="NLE668" s="163"/>
      <c r="NLF668" s="163"/>
      <c r="NLG668" s="163"/>
      <c r="NLH668" s="163"/>
      <c r="NLI668" s="163"/>
      <c r="NLJ668" s="163"/>
      <c r="NLK668" s="163"/>
      <c r="NLL668" s="163"/>
      <c r="NLM668" s="163"/>
      <c r="NLN668" s="163"/>
      <c r="NLO668" s="163"/>
      <c r="NLP668" s="163"/>
      <c r="NLQ668" s="163"/>
      <c r="NLR668" s="163"/>
      <c r="NLS668" s="163"/>
      <c r="NLT668" s="163"/>
      <c r="NLU668" s="163"/>
      <c r="NLV668" s="163"/>
      <c r="NLW668" s="163"/>
      <c r="NLX668" s="163"/>
      <c r="NLY668" s="163"/>
      <c r="NLZ668" s="163"/>
      <c r="NMA668" s="163"/>
      <c r="NMB668" s="163"/>
      <c r="NMC668" s="163"/>
      <c r="NMD668" s="163"/>
      <c r="NME668" s="163"/>
      <c r="NMF668" s="163"/>
      <c r="NMG668" s="163"/>
      <c r="NMH668" s="163"/>
      <c r="NMI668" s="163"/>
      <c r="NMJ668" s="163"/>
      <c r="NMK668" s="163"/>
      <c r="NML668" s="163"/>
      <c r="NMM668" s="163"/>
      <c r="NMN668" s="163"/>
      <c r="NMO668" s="163"/>
      <c r="NMP668" s="163"/>
      <c r="NMQ668" s="163"/>
      <c r="NMR668" s="163"/>
      <c r="NMS668" s="163"/>
      <c r="NMT668" s="163"/>
      <c r="NMU668" s="163"/>
      <c r="NMV668" s="163"/>
      <c r="NMW668" s="163"/>
      <c r="NMX668" s="163"/>
      <c r="NMY668" s="163"/>
      <c r="NMZ668" s="163"/>
      <c r="NNA668" s="163"/>
      <c r="NNB668" s="163"/>
      <c r="NNC668" s="163"/>
      <c r="NND668" s="163"/>
      <c r="NNE668" s="163"/>
      <c r="NNF668" s="163"/>
      <c r="NNG668" s="163"/>
      <c r="NNH668" s="163"/>
      <c r="NNI668" s="163"/>
      <c r="NNJ668" s="163"/>
      <c r="NNK668" s="163"/>
      <c r="NNL668" s="163"/>
      <c r="NNM668" s="163"/>
      <c r="NNN668" s="163"/>
      <c r="NNO668" s="163"/>
      <c r="NNP668" s="163"/>
      <c r="NNQ668" s="163"/>
      <c r="NNR668" s="163"/>
      <c r="NNS668" s="163"/>
      <c r="NNT668" s="163"/>
      <c r="NNU668" s="163"/>
      <c r="NNV668" s="163"/>
      <c r="NNW668" s="163"/>
      <c r="NNX668" s="163"/>
      <c r="NNY668" s="163"/>
      <c r="NNZ668" s="163"/>
      <c r="NOA668" s="163"/>
      <c r="NOB668" s="163"/>
      <c r="NOC668" s="163"/>
      <c r="NOD668" s="163"/>
      <c r="NOE668" s="163"/>
      <c r="NOF668" s="163"/>
      <c r="NOG668" s="163"/>
      <c r="NOH668" s="163"/>
      <c r="NOI668" s="163"/>
      <c r="NOJ668" s="163"/>
      <c r="NOK668" s="163"/>
      <c r="NOL668" s="163"/>
      <c r="NOM668" s="163"/>
      <c r="NON668" s="163"/>
      <c r="NOO668" s="163"/>
      <c r="NOP668" s="163"/>
      <c r="NOQ668" s="163"/>
      <c r="NOR668" s="163"/>
      <c r="NOS668" s="163"/>
      <c r="NOT668" s="163"/>
      <c r="NOU668" s="163"/>
      <c r="NOV668" s="163"/>
      <c r="NOW668" s="163"/>
      <c r="NOX668" s="163"/>
      <c r="NOY668" s="163"/>
      <c r="NOZ668" s="163"/>
      <c r="NPA668" s="163"/>
      <c r="NPB668" s="163"/>
      <c r="NPC668" s="163"/>
      <c r="NPD668" s="163"/>
      <c r="NPE668" s="163"/>
      <c r="NPF668" s="163"/>
      <c r="NPG668" s="163"/>
      <c r="NPH668" s="163"/>
      <c r="NPI668" s="163"/>
      <c r="NPJ668" s="163"/>
      <c r="NPK668" s="163"/>
      <c r="NPL668" s="163"/>
      <c r="NPM668" s="163"/>
      <c r="NPN668" s="163"/>
      <c r="NPO668" s="163"/>
      <c r="NPP668" s="163"/>
      <c r="NPQ668" s="163"/>
      <c r="NPR668" s="163"/>
      <c r="NPS668" s="163"/>
      <c r="NPT668" s="163"/>
      <c r="NPU668" s="163"/>
      <c r="NPV668" s="163"/>
      <c r="NPW668" s="163"/>
      <c r="NPX668" s="163"/>
      <c r="NPY668" s="163"/>
      <c r="NPZ668" s="163"/>
      <c r="NQA668" s="163"/>
      <c r="NQB668" s="163"/>
      <c r="NQC668" s="163"/>
      <c r="NQD668" s="163"/>
      <c r="NQE668" s="163"/>
      <c r="NQF668" s="163"/>
      <c r="NQG668" s="163"/>
      <c r="NQH668" s="163"/>
      <c r="NQI668" s="163"/>
      <c r="NQJ668" s="163"/>
      <c r="NQK668" s="163"/>
      <c r="NQL668" s="163"/>
      <c r="NQM668" s="163"/>
      <c r="NQN668" s="163"/>
      <c r="NQO668" s="163"/>
      <c r="NQP668" s="163"/>
      <c r="NQQ668" s="163"/>
      <c r="NQR668" s="163"/>
      <c r="NQS668" s="163"/>
      <c r="NQT668" s="163"/>
      <c r="NQU668" s="163"/>
      <c r="NQV668" s="163"/>
      <c r="NQW668" s="163"/>
      <c r="NQX668" s="163"/>
      <c r="NQY668" s="163"/>
      <c r="NQZ668" s="163"/>
      <c r="NRA668" s="163"/>
      <c r="NRB668" s="163"/>
      <c r="NRC668" s="163"/>
      <c r="NRD668" s="163"/>
      <c r="NRE668" s="163"/>
      <c r="NRF668" s="163"/>
      <c r="NRG668" s="163"/>
      <c r="NRH668" s="163"/>
      <c r="NRI668" s="163"/>
      <c r="NRJ668" s="163"/>
      <c r="NRK668" s="163"/>
      <c r="NRL668" s="163"/>
      <c r="NRM668" s="163"/>
      <c r="NRN668" s="163"/>
      <c r="NRO668" s="163"/>
      <c r="NRP668" s="163"/>
      <c r="NRQ668" s="163"/>
      <c r="NRR668" s="163"/>
      <c r="NRS668" s="163"/>
      <c r="NRT668" s="163"/>
      <c r="NRU668" s="163"/>
      <c r="NRV668" s="163"/>
      <c r="NRW668" s="163"/>
      <c r="NRX668" s="163"/>
      <c r="NRY668" s="163"/>
      <c r="NRZ668" s="163"/>
      <c r="NSA668" s="163"/>
      <c r="NSB668" s="163"/>
      <c r="NSC668" s="163"/>
      <c r="NSD668" s="163"/>
      <c r="NSE668" s="163"/>
      <c r="NSF668" s="163"/>
      <c r="NSG668" s="163"/>
      <c r="NSH668" s="163"/>
      <c r="NSI668" s="163"/>
      <c r="NSJ668" s="163"/>
      <c r="NSK668" s="163"/>
      <c r="NSL668" s="163"/>
      <c r="NSM668" s="163"/>
      <c r="NSN668" s="163"/>
      <c r="NSO668" s="163"/>
      <c r="NSP668" s="163"/>
      <c r="NSQ668" s="163"/>
      <c r="NSR668" s="163"/>
      <c r="NSS668" s="163"/>
      <c r="NST668" s="163"/>
      <c r="NSU668" s="163"/>
      <c r="NSV668" s="163"/>
      <c r="NSW668" s="163"/>
      <c r="NSX668" s="163"/>
      <c r="NSY668" s="163"/>
      <c r="NSZ668" s="163"/>
      <c r="NTA668" s="163"/>
      <c r="NTB668" s="163"/>
      <c r="NTC668" s="163"/>
      <c r="NTD668" s="163"/>
      <c r="NTE668" s="163"/>
      <c r="NTF668" s="163"/>
      <c r="NTG668" s="163"/>
      <c r="NTH668" s="163"/>
      <c r="NTI668" s="163"/>
      <c r="NTJ668" s="163"/>
      <c r="NTK668" s="163"/>
      <c r="NTL668" s="163"/>
      <c r="NTM668" s="163"/>
      <c r="NTN668" s="163"/>
      <c r="NTO668" s="163"/>
      <c r="NTP668" s="163"/>
      <c r="NTQ668" s="163"/>
      <c r="NTR668" s="163"/>
      <c r="NTS668" s="163"/>
      <c r="NTT668" s="163"/>
      <c r="NTU668" s="163"/>
      <c r="NTV668" s="163"/>
      <c r="NTW668" s="163"/>
      <c r="NTX668" s="163"/>
      <c r="NTY668" s="163"/>
      <c r="NTZ668" s="163"/>
      <c r="NUA668" s="163"/>
      <c r="NUB668" s="163"/>
      <c r="NUC668" s="163"/>
      <c r="NUD668" s="163"/>
      <c r="NUE668" s="163"/>
      <c r="NUF668" s="163"/>
      <c r="NUG668" s="163"/>
      <c r="NUH668" s="163"/>
      <c r="NUI668" s="163"/>
      <c r="NUJ668" s="163"/>
      <c r="NUK668" s="163"/>
      <c r="NUL668" s="163"/>
      <c r="NUM668" s="163"/>
      <c r="NUN668" s="163"/>
      <c r="NUO668" s="163"/>
      <c r="NUP668" s="163"/>
      <c r="NUQ668" s="163"/>
      <c r="NUR668" s="163"/>
      <c r="NUS668" s="163"/>
      <c r="NUT668" s="163"/>
      <c r="NUU668" s="163"/>
      <c r="NUV668" s="163"/>
      <c r="NUW668" s="163"/>
      <c r="NUX668" s="163"/>
      <c r="NUY668" s="163"/>
      <c r="NUZ668" s="163"/>
      <c r="NVA668" s="163"/>
      <c r="NVB668" s="163"/>
      <c r="NVC668" s="163"/>
      <c r="NVD668" s="163"/>
      <c r="NVE668" s="163"/>
      <c r="NVF668" s="163"/>
      <c r="NVG668" s="163"/>
      <c r="NVH668" s="163"/>
      <c r="NVI668" s="163"/>
      <c r="NVJ668" s="163"/>
      <c r="NVK668" s="163"/>
      <c r="NVL668" s="163"/>
      <c r="NVM668" s="163"/>
      <c r="NVN668" s="163"/>
      <c r="NVO668" s="163"/>
      <c r="NVP668" s="163"/>
      <c r="NVQ668" s="163"/>
      <c r="NVR668" s="163"/>
      <c r="NVS668" s="163"/>
      <c r="NVT668" s="163"/>
      <c r="NVU668" s="163"/>
      <c r="NVV668" s="163"/>
      <c r="NVW668" s="163"/>
      <c r="NVX668" s="163"/>
      <c r="NVY668" s="163"/>
      <c r="NVZ668" s="163"/>
      <c r="NWA668" s="163"/>
      <c r="NWB668" s="163"/>
      <c r="NWC668" s="163"/>
      <c r="NWD668" s="163"/>
      <c r="NWE668" s="163"/>
      <c r="NWF668" s="163"/>
      <c r="NWG668" s="163"/>
      <c r="NWH668" s="163"/>
      <c r="NWI668" s="163"/>
      <c r="NWJ668" s="163"/>
      <c r="NWK668" s="163"/>
      <c r="NWL668" s="163"/>
      <c r="NWM668" s="163"/>
      <c r="NWN668" s="163"/>
      <c r="NWO668" s="163"/>
      <c r="NWP668" s="163"/>
      <c r="NWQ668" s="163"/>
      <c r="NWR668" s="163"/>
      <c r="NWS668" s="163"/>
      <c r="NWT668" s="163"/>
      <c r="NWU668" s="163"/>
      <c r="NWV668" s="163"/>
      <c r="NWW668" s="163"/>
      <c r="NWX668" s="163"/>
      <c r="NWY668" s="163"/>
      <c r="NWZ668" s="163"/>
      <c r="NXA668" s="163"/>
      <c r="NXB668" s="163"/>
      <c r="NXC668" s="163"/>
      <c r="NXD668" s="163"/>
      <c r="NXE668" s="163"/>
      <c r="NXF668" s="163"/>
      <c r="NXG668" s="163"/>
      <c r="NXH668" s="163"/>
      <c r="NXI668" s="163"/>
      <c r="NXJ668" s="163"/>
      <c r="NXK668" s="163"/>
      <c r="NXL668" s="163"/>
      <c r="NXM668" s="163"/>
      <c r="NXN668" s="163"/>
      <c r="NXO668" s="163"/>
      <c r="NXP668" s="163"/>
      <c r="NXQ668" s="163"/>
      <c r="NXR668" s="163"/>
      <c r="NXS668" s="163"/>
      <c r="NXT668" s="163"/>
      <c r="NXU668" s="163"/>
      <c r="NXV668" s="163"/>
      <c r="NXW668" s="163"/>
      <c r="NXX668" s="163"/>
      <c r="NXY668" s="163"/>
      <c r="NXZ668" s="163"/>
      <c r="NYA668" s="163"/>
      <c r="NYB668" s="163"/>
      <c r="NYC668" s="163"/>
      <c r="NYD668" s="163"/>
      <c r="NYE668" s="163"/>
      <c r="NYF668" s="163"/>
      <c r="NYG668" s="163"/>
      <c r="NYH668" s="163"/>
      <c r="NYI668" s="163"/>
      <c r="NYJ668" s="163"/>
      <c r="NYK668" s="163"/>
      <c r="NYL668" s="163"/>
      <c r="NYM668" s="163"/>
      <c r="NYN668" s="163"/>
      <c r="NYO668" s="163"/>
      <c r="NYP668" s="163"/>
      <c r="NYQ668" s="163"/>
      <c r="NYR668" s="163"/>
      <c r="NYS668" s="163"/>
      <c r="NYT668" s="163"/>
      <c r="NYU668" s="163"/>
      <c r="NYV668" s="163"/>
      <c r="NYW668" s="163"/>
      <c r="NYX668" s="163"/>
      <c r="NYY668" s="163"/>
      <c r="NYZ668" s="163"/>
      <c r="NZA668" s="163"/>
      <c r="NZB668" s="163"/>
      <c r="NZC668" s="163"/>
      <c r="NZD668" s="163"/>
      <c r="NZE668" s="163"/>
      <c r="NZF668" s="163"/>
      <c r="NZG668" s="163"/>
      <c r="NZH668" s="163"/>
      <c r="NZI668" s="163"/>
      <c r="NZJ668" s="163"/>
      <c r="NZK668" s="163"/>
      <c r="NZL668" s="163"/>
      <c r="NZM668" s="163"/>
      <c r="NZN668" s="163"/>
      <c r="NZO668" s="163"/>
      <c r="NZP668" s="163"/>
      <c r="NZQ668" s="163"/>
      <c r="NZR668" s="163"/>
      <c r="NZS668" s="163"/>
      <c r="NZT668" s="163"/>
      <c r="NZU668" s="163"/>
      <c r="NZV668" s="163"/>
      <c r="NZW668" s="163"/>
      <c r="NZX668" s="163"/>
      <c r="NZY668" s="163"/>
      <c r="NZZ668" s="163"/>
      <c r="OAA668" s="163"/>
      <c r="OAB668" s="163"/>
      <c r="OAC668" s="163"/>
      <c r="OAD668" s="163"/>
      <c r="OAE668" s="163"/>
      <c r="OAF668" s="163"/>
      <c r="OAG668" s="163"/>
      <c r="OAH668" s="163"/>
      <c r="OAI668" s="163"/>
      <c r="OAJ668" s="163"/>
      <c r="OAK668" s="163"/>
      <c r="OAL668" s="163"/>
      <c r="OAM668" s="163"/>
      <c r="OAN668" s="163"/>
      <c r="OAO668" s="163"/>
      <c r="OAP668" s="163"/>
      <c r="OAQ668" s="163"/>
      <c r="OAR668" s="163"/>
      <c r="OAS668" s="163"/>
      <c r="OAT668" s="163"/>
      <c r="OAU668" s="163"/>
      <c r="OAV668" s="163"/>
      <c r="OAW668" s="163"/>
      <c r="OAX668" s="163"/>
      <c r="OAY668" s="163"/>
      <c r="OAZ668" s="163"/>
      <c r="OBA668" s="163"/>
      <c r="OBB668" s="163"/>
      <c r="OBC668" s="163"/>
      <c r="OBD668" s="163"/>
      <c r="OBE668" s="163"/>
      <c r="OBF668" s="163"/>
      <c r="OBG668" s="163"/>
      <c r="OBH668" s="163"/>
      <c r="OBI668" s="163"/>
      <c r="OBJ668" s="163"/>
      <c r="OBK668" s="163"/>
      <c r="OBL668" s="163"/>
      <c r="OBM668" s="163"/>
      <c r="OBN668" s="163"/>
      <c r="OBO668" s="163"/>
      <c r="OBP668" s="163"/>
      <c r="OBQ668" s="163"/>
      <c r="OBR668" s="163"/>
      <c r="OBS668" s="163"/>
      <c r="OBT668" s="163"/>
      <c r="OBU668" s="163"/>
      <c r="OBV668" s="163"/>
      <c r="OBW668" s="163"/>
      <c r="OBX668" s="163"/>
      <c r="OBY668" s="163"/>
      <c r="OBZ668" s="163"/>
      <c r="OCA668" s="163"/>
      <c r="OCB668" s="163"/>
      <c r="OCC668" s="163"/>
      <c r="OCD668" s="163"/>
      <c r="OCE668" s="163"/>
      <c r="OCF668" s="163"/>
      <c r="OCG668" s="163"/>
      <c r="OCH668" s="163"/>
      <c r="OCI668" s="163"/>
      <c r="OCJ668" s="163"/>
      <c r="OCK668" s="163"/>
      <c r="OCL668" s="163"/>
      <c r="OCM668" s="163"/>
      <c r="OCN668" s="163"/>
      <c r="OCO668" s="163"/>
      <c r="OCP668" s="163"/>
      <c r="OCQ668" s="163"/>
      <c r="OCR668" s="163"/>
      <c r="OCS668" s="163"/>
      <c r="OCT668" s="163"/>
      <c r="OCU668" s="163"/>
      <c r="OCV668" s="163"/>
      <c r="OCW668" s="163"/>
      <c r="OCX668" s="163"/>
      <c r="OCY668" s="163"/>
      <c r="OCZ668" s="163"/>
      <c r="ODA668" s="163"/>
      <c r="ODB668" s="163"/>
      <c r="ODC668" s="163"/>
      <c r="ODD668" s="163"/>
      <c r="ODE668" s="163"/>
      <c r="ODF668" s="163"/>
      <c r="ODG668" s="163"/>
      <c r="ODH668" s="163"/>
      <c r="ODI668" s="163"/>
      <c r="ODJ668" s="163"/>
      <c r="ODK668" s="163"/>
      <c r="ODL668" s="163"/>
      <c r="ODM668" s="163"/>
      <c r="ODN668" s="163"/>
      <c r="ODO668" s="163"/>
      <c r="ODP668" s="163"/>
      <c r="ODQ668" s="163"/>
      <c r="ODR668" s="163"/>
      <c r="ODS668" s="163"/>
      <c r="ODT668" s="163"/>
      <c r="ODU668" s="163"/>
      <c r="ODV668" s="163"/>
      <c r="ODW668" s="163"/>
      <c r="ODX668" s="163"/>
      <c r="ODY668" s="163"/>
      <c r="ODZ668" s="163"/>
      <c r="OEA668" s="163"/>
      <c r="OEB668" s="163"/>
      <c r="OEC668" s="163"/>
      <c r="OED668" s="163"/>
      <c r="OEE668" s="163"/>
      <c r="OEF668" s="163"/>
      <c r="OEG668" s="163"/>
      <c r="OEH668" s="163"/>
      <c r="OEI668" s="163"/>
      <c r="OEJ668" s="163"/>
      <c r="OEK668" s="163"/>
      <c r="OEL668" s="163"/>
      <c r="OEM668" s="163"/>
      <c r="OEN668" s="163"/>
      <c r="OEO668" s="163"/>
      <c r="OEP668" s="163"/>
      <c r="OEQ668" s="163"/>
      <c r="OER668" s="163"/>
      <c r="OES668" s="163"/>
      <c r="OET668" s="163"/>
      <c r="OEU668" s="163"/>
      <c r="OEV668" s="163"/>
      <c r="OEW668" s="163"/>
      <c r="OEX668" s="163"/>
      <c r="OEY668" s="163"/>
      <c r="OEZ668" s="163"/>
      <c r="OFA668" s="163"/>
      <c r="OFB668" s="163"/>
      <c r="OFC668" s="163"/>
      <c r="OFD668" s="163"/>
      <c r="OFE668" s="163"/>
      <c r="OFF668" s="163"/>
      <c r="OFG668" s="163"/>
      <c r="OFH668" s="163"/>
      <c r="OFI668" s="163"/>
      <c r="OFJ668" s="163"/>
      <c r="OFK668" s="163"/>
      <c r="OFL668" s="163"/>
      <c r="OFM668" s="163"/>
      <c r="OFN668" s="163"/>
      <c r="OFO668" s="163"/>
      <c r="OFP668" s="163"/>
      <c r="OFQ668" s="163"/>
      <c r="OFR668" s="163"/>
      <c r="OFS668" s="163"/>
      <c r="OFT668" s="163"/>
      <c r="OFU668" s="163"/>
      <c r="OFV668" s="163"/>
      <c r="OFW668" s="163"/>
      <c r="OFX668" s="163"/>
      <c r="OFY668" s="163"/>
      <c r="OFZ668" s="163"/>
      <c r="OGA668" s="163"/>
      <c r="OGB668" s="163"/>
      <c r="OGC668" s="163"/>
      <c r="OGD668" s="163"/>
      <c r="OGE668" s="163"/>
      <c r="OGF668" s="163"/>
      <c r="OGG668" s="163"/>
      <c r="OGH668" s="163"/>
      <c r="OGI668" s="163"/>
      <c r="OGJ668" s="163"/>
      <c r="OGK668" s="163"/>
      <c r="OGL668" s="163"/>
      <c r="OGM668" s="163"/>
      <c r="OGN668" s="163"/>
      <c r="OGO668" s="163"/>
      <c r="OGP668" s="163"/>
      <c r="OGQ668" s="163"/>
      <c r="OGR668" s="163"/>
      <c r="OGS668" s="163"/>
      <c r="OGT668" s="163"/>
      <c r="OGU668" s="163"/>
      <c r="OGV668" s="163"/>
      <c r="OGW668" s="163"/>
      <c r="OGX668" s="163"/>
      <c r="OGY668" s="163"/>
      <c r="OGZ668" s="163"/>
      <c r="OHA668" s="163"/>
      <c r="OHB668" s="163"/>
      <c r="OHC668" s="163"/>
      <c r="OHD668" s="163"/>
      <c r="OHE668" s="163"/>
      <c r="OHF668" s="163"/>
      <c r="OHG668" s="163"/>
      <c r="OHH668" s="163"/>
      <c r="OHI668" s="163"/>
      <c r="OHJ668" s="163"/>
      <c r="OHK668" s="163"/>
      <c r="OHL668" s="163"/>
      <c r="OHM668" s="163"/>
      <c r="OHN668" s="163"/>
      <c r="OHO668" s="163"/>
      <c r="OHP668" s="163"/>
      <c r="OHQ668" s="163"/>
      <c r="OHR668" s="163"/>
      <c r="OHS668" s="163"/>
      <c r="OHT668" s="163"/>
      <c r="OHU668" s="163"/>
      <c r="OHV668" s="163"/>
      <c r="OHW668" s="163"/>
      <c r="OHX668" s="163"/>
      <c r="OHY668" s="163"/>
      <c r="OHZ668" s="163"/>
      <c r="OIA668" s="163"/>
      <c r="OIB668" s="163"/>
      <c r="OIC668" s="163"/>
      <c r="OID668" s="163"/>
      <c r="OIE668" s="163"/>
      <c r="OIF668" s="163"/>
      <c r="OIG668" s="163"/>
      <c r="OIH668" s="163"/>
      <c r="OII668" s="163"/>
      <c r="OIJ668" s="163"/>
      <c r="OIK668" s="163"/>
      <c r="OIL668" s="163"/>
      <c r="OIM668" s="163"/>
      <c r="OIN668" s="163"/>
      <c r="OIO668" s="163"/>
      <c r="OIP668" s="163"/>
      <c r="OIQ668" s="163"/>
      <c r="OIR668" s="163"/>
      <c r="OIS668" s="163"/>
      <c r="OIT668" s="163"/>
      <c r="OIU668" s="163"/>
      <c r="OIV668" s="163"/>
      <c r="OIW668" s="163"/>
      <c r="OIX668" s="163"/>
      <c r="OIY668" s="163"/>
      <c r="OIZ668" s="163"/>
      <c r="OJA668" s="163"/>
      <c r="OJB668" s="163"/>
      <c r="OJC668" s="163"/>
      <c r="OJD668" s="163"/>
      <c r="OJE668" s="163"/>
      <c r="OJF668" s="163"/>
      <c r="OJG668" s="163"/>
      <c r="OJH668" s="163"/>
      <c r="OJI668" s="163"/>
      <c r="OJJ668" s="163"/>
      <c r="OJK668" s="163"/>
      <c r="OJL668" s="163"/>
      <c r="OJM668" s="163"/>
      <c r="OJN668" s="163"/>
      <c r="OJO668" s="163"/>
      <c r="OJP668" s="163"/>
      <c r="OJQ668" s="163"/>
      <c r="OJR668" s="163"/>
      <c r="OJS668" s="163"/>
      <c r="OJT668" s="163"/>
      <c r="OJU668" s="163"/>
      <c r="OJV668" s="163"/>
      <c r="OJW668" s="163"/>
      <c r="OJX668" s="163"/>
      <c r="OJY668" s="163"/>
      <c r="OJZ668" s="163"/>
      <c r="OKA668" s="163"/>
      <c r="OKB668" s="163"/>
      <c r="OKC668" s="163"/>
      <c r="OKD668" s="163"/>
      <c r="OKE668" s="163"/>
      <c r="OKF668" s="163"/>
      <c r="OKG668" s="163"/>
      <c r="OKH668" s="163"/>
      <c r="OKI668" s="163"/>
      <c r="OKJ668" s="163"/>
      <c r="OKK668" s="163"/>
      <c r="OKL668" s="163"/>
      <c r="OKM668" s="163"/>
      <c r="OKN668" s="163"/>
      <c r="OKO668" s="163"/>
      <c r="OKP668" s="163"/>
      <c r="OKQ668" s="163"/>
      <c r="OKR668" s="163"/>
      <c r="OKS668" s="163"/>
      <c r="OKT668" s="163"/>
      <c r="OKU668" s="163"/>
      <c r="OKV668" s="163"/>
      <c r="OKW668" s="163"/>
      <c r="OKX668" s="163"/>
      <c r="OKY668" s="163"/>
      <c r="OKZ668" s="163"/>
      <c r="OLA668" s="163"/>
      <c r="OLB668" s="163"/>
      <c r="OLC668" s="163"/>
      <c r="OLD668" s="163"/>
      <c r="OLE668" s="163"/>
      <c r="OLF668" s="163"/>
      <c r="OLG668" s="163"/>
      <c r="OLH668" s="163"/>
      <c r="OLI668" s="163"/>
      <c r="OLJ668" s="163"/>
      <c r="OLK668" s="163"/>
      <c r="OLL668" s="163"/>
      <c r="OLM668" s="163"/>
      <c r="OLN668" s="163"/>
      <c r="OLO668" s="163"/>
      <c r="OLP668" s="163"/>
      <c r="OLQ668" s="163"/>
      <c r="OLR668" s="163"/>
      <c r="OLS668" s="163"/>
      <c r="OLT668" s="163"/>
      <c r="OLU668" s="163"/>
      <c r="OLV668" s="163"/>
      <c r="OLW668" s="163"/>
      <c r="OLX668" s="163"/>
      <c r="OLY668" s="163"/>
      <c r="OLZ668" s="163"/>
      <c r="OMA668" s="163"/>
      <c r="OMB668" s="163"/>
      <c r="OMC668" s="163"/>
      <c r="OMD668" s="163"/>
      <c r="OME668" s="163"/>
      <c r="OMF668" s="163"/>
      <c r="OMG668" s="163"/>
      <c r="OMH668" s="163"/>
      <c r="OMI668" s="163"/>
      <c r="OMJ668" s="163"/>
      <c r="OMK668" s="163"/>
      <c r="OML668" s="163"/>
      <c r="OMM668" s="163"/>
      <c r="OMN668" s="163"/>
      <c r="OMO668" s="163"/>
      <c r="OMP668" s="163"/>
      <c r="OMQ668" s="163"/>
      <c r="OMR668" s="163"/>
      <c r="OMS668" s="163"/>
      <c r="OMT668" s="163"/>
      <c r="OMU668" s="163"/>
      <c r="OMV668" s="163"/>
      <c r="OMW668" s="163"/>
      <c r="OMX668" s="163"/>
      <c r="OMY668" s="163"/>
      <c r="OMZ668" s="163"/>
      <c r="ONA668" s="163"/>
      <c r="ONB668" s="163"/>
      <c r="ONC668" s="163"/>
      <c r="OND668" s="163"/>
      <c r="ONE668" s="163"/>
      <c r="ONF668" s="163"/>
      <c r="ONG668" s="163"/>
      <c r="ONH668" s="163"/>
      <c r="ONI668" s="163"/>
      <c r="ONJ668" s="163"/>
      <c r="ONK668" s="163"/>
      <c r="ONL668" s="163"/>
      <c r="ONM668" s="163"/>
      <c r="ONN668" s="163"/>
      <c r="ONO668" s="163"/>
      <c r="ONP668" s="163"/>
      <c r="ONQ668" s="163"/>
      <c r="ONR668" s="163"/>
      <c r="ONS668" s="163"/>
      <c r="ONT668" s="163"/>
      <c r="ONU668" s="163"/>
      <c r="ONV668" s="163"/>
      <c r="ONW668" s="163"/>
      <c r="ONX668" s="163"/>
      <c r="ONY668" s="163"/>
      <c r="ONZ668" s="163"/>
      <c r="OOA668" s="163"/>
      <c r="OOB668" s="163"/>
      <c r="OOC668" s="163"/>
      <c r="OOD668" s="163"/>
      <c r="OOE668" s="163"/>
      <c r="OOF668" s="163"/>
      <c r="OOG668" s="163"/>
      <c r="OOH668" s="163"/>
      <c r="OOI668" s="163"/>
      <c r="OOJ668" s="163"/>
      <c r="OOK668" s="163"/>
      <c r="OOL668" s="163"/>
      <c r="OOM668" s="163"/>
      <c r="OON668" s="163"/>
      <c r="OOO668" s="163"/>
      <c r="OOP668" s="163"/>
      <c r="OOQ668" s="163"/>
      <c r="OOR668" s="163"/>
      <c r="OOS668" s="163"/>
      <c r="OOT668" s="163"/>
      <c r="OOU668" s="163"/>
      <c r="OOV668" s="163"/>
      <c r="OOW668" s="163"/>
      <c r="OOX668" s="163"/>
      <c r="OOY668" s="163"/>
      <c r="OOZ668" s="163"/>
      <c r="OPA668" s="163"/>
      <c r="OPB668" s="163"/>
      <c r="OPC668" s="163"/>
      <c r="OPD668" s="163"/>
      <c r="OPE668" s="163"/>
      <c r="OPF668" s="163"/>
      <c r="OPG668" s="163"/>
      <c r="OPH668" s="163"/>
      <c r="OPI668" s="163"/>
      <c r="OPJ668" s="163"/>
      <c r="OPK668" s="163"/>
      <c r="OPL668" s="163"/>
      <c r="OPM668" s="163"/>
      <c r="OPN668" s="163"/>
      <c r="OPO668" s="163"/>
      <c r="OPP668" s="163"/>
      <c r="OPQ668" s="163"/>
      <c r="OPR668" s="163"/>
      <c r="OPS668" s="163"/>
      <c r="OPT668" s="163"/>
      <c r="OPU668" s="163"/>
      <c r="OPV668" s="163"/>
      <c r="OPW668" s="163"/>
      <c r="OPX668" s="163"/>
      <c r="OPY668" s="163"/>
      <c r="OPZ668" s="163"/>
      <c r="OQA668" s="163"/>
      <c r="OQB668" s="163"/>
      <c r="OQC668" s="163"/>
      <c r="OQD668" s="163"/>
      <c r="OQE668" s="163"/>
      <c r="OQF668" s="163"/>
      <c r="OQG668" s="163"/>
      <c r="OQH668" s="163"/>
      <c r="OQI668" s="163"/>
      <c r="OQJ668" s="163"/>
      <c r="OQK668" s="163"/>
      <c r="OQL668" s="163"/>
      <c r="OQM668" s="163"/>
      <c r="OQN668" s="163"/>
      <c r="OQO668" s="163"/>
      <c r="OQP668" s="163"/>
      <c r="OQQ668" s="163"/>
      <c r="OQR668" s="163"/>
      <c r="OQS668" s="163"/>
      <c r="OQT668" s="163"/>
      <c r="OQU668" s="163"/>
      <c r="OQV668" s="163"/>
      <c r="OQW668" s="163"/>
      <c r="OQX668" s="163"/>
      <c r="OQY668" s="163"/>
      <c r="OQZ668" s="163"/>
      <c r="ORA668" s="163"/>
      <c r="ORB668" s="163"/>
      <c r="ORC668" s="163"/>
      <c r="ORD668" s="163"/>
      <c r="ORE668" s="163"/>
      <c r="ORF668" s="163"/>
      <c r="ORG668" s="163"/>
      <c r="ORH668" s="163"/>
      <c r="ORI668" s="163"/>
      <c r="ORJ668" s="163"/>
      <c r="ORK668" s="163"/>
      <c r="ORL668" s="163"/>
      <c r="ORM668" s="163"/>
      <c r="ORN668" s="163"/>
      <c r="ORO668" s="163"/>
      <c r="ORP668" s="163"/>
      <c r="ORQ668" s="163"/>
      <c r="ORR668" s="163"/>
      <c r="ORS668" s="163"/>
      <c r="ORT668" s="163"/>
      <c r="ORU668" s="163"/>
      <c r="ORV668" s="163"/>
      <c r="ORW668" s="163"/>
      <c r="ORX668" s="163"/>
      <c r="ORY668" s="163"/>
      <c r="ORZ668" s="163"/>
      <c r="OSA668" s="163"/>
      <c r="OSB668" s="163"/>
      <c r="OSC668" s="163"/>
      <c r="OSD668" s="163"/>
      <c r="OSE668" s="163"/>
      <c r="OSF668" s="163"/>
      <c r="OSG668" s="163"/>
      <c r="OSH668" s="163"/>
      <c r="OSI668" s="163"/>
      <c r="OSJ668" s="163"/>
      <c r="OSK668" s="163"/>
      <c r="OSL668" s="163"/>
      <c r="OSM668" s="163"/>
      <c r="OSN668" s="163"/>
      <c r="OSO668" s="163"/>
      <c r="OSP668" s="163"/>
      <c r="OSQ668" s="163"/>
      <c r="OSR668" s="163"/>
      <c r="OSS668" s="163"/>
      <c r="OST668" s="163"/>
      <c r="OSU668" s="163"/>
      <c r="OSV668" s="163"/>
      <c r="OSW668" s="163"/>
      <c r="OSX668" s="163"/>
      <c r="OSY668" s="163"/>
      <c r="OSZ668" s="163"/>
      <c r="OTA668" s="163"/>
      <c r="OTB668" s="163"/>
      <c r="OTC668" s="163"/>
      <c r="OTD668" s="163"/>
      <c r="OTE668" s="163"/>
      <c r="OTF668" s="163"/>
      <c r="OTG668" s="163"/>
      <c r="OTH668" s="163"/>
      <c r="OTI668" s="163"/>
      <c r="OTJ668" s="163"/>
      <c r="OTK668" s="163"/>
      <c r="OTL668" s="163"/>
      <c r="OTM668" s="163"/>
      <c r="OTN668" s="163"/>
      <c r="OTO668" s="163"/>
      <c r="OTP668" s="163"/>
      <c r="OTQ668" s="163"/>
      <c r="OTR668" s="163"/>
      <c r="OTS668" s="163"/>
      <c r="OTT668" s="163"/>
      <c r="OTU668" s="163"/>
      <c r="OTV668" s="163"/>
      <c r="OTW668" s="163"/>
      <c r="OTX668" s="163"/>
      <c r="OTY668" s="163"/>
      <c r="OTZ668" s="163"/>
      <c r="OUA668" s="163"/>
      <c r="OUB668" s="163"/>
      <c r="OUC668" s="163"/>
      <c r="OUD668" s="163"/>
      <c r="OUE668" s="163"/>
      <c r="OUF668" s="163"/>
      <c r="OUG668" s="163"/>
      <c r="OUH668" s="163"/>
      <c r="OUI668" s="163"/>
      <c r="OUJ668" s="163"/>
      <c r="OUK668" s="163"/>
      <c r="OUL668" s="163"/>
      <c r="OUM668" s="163"/>
      <c r="OUN668" s="163"/>
      <c r="OUO668" s="163"/>
      <c r="OUP668" s="163"/>
      <c r="OUQ668" s="163"/>
      <c r="OUR668" s="163"/>
      <c r="OUS668" s="163"/>
      <c r="OUT668" s="163"/>
      <c r="OUU668" s="163"/>
      <c r="OUV668" s="163"/>
      <c r="OUW668" s="163"/>
      <c r="OUX668" s="163"/>
      <c r="OUY668" s="163"/>
      <c r="OUZ668" s="163"/>
      <c r="OVA668" s="163"/>
      <c r="OVB668" s="163"/>
      <c r="OVC668" s="163"/>
      <c r="OVD668" s="163"/>
      <c r="OVE668" s="163"/>
      <c r="OVF668" s="163"/>
      <c r="OVG668" s="163"/>
      <c r="OVH668" s="163"/>
      <c r="OVI668" s="163"/>
      <c r="OVJ668" s="163"/>
      <c r="OVK668" s="163"/>
      <c r="OVL668" s="163"/>
      <c r="OVM668" s="163"/>
      <c r="OVN668" s="163"/>
      <c r="OVO668" s="163"/>
      <c r="OVP668" s="163"/>
      <c r="OVQ668" s="163"/>
      <c r="OVR668" s="163"/>
      <c r="OVS668" s="163"/>
      <c r="OVT668" s="163"/>
      <c r="OVU668" s="163"/>
      <c r="OVV668" s="163"/>
      <c r="OVW668" s="163"/>
      <c r="OVX668" s="163"/>
      <c r="OVY668" s="163"/>
      <c r="OVZ668" s="163"/>
      <c r="OWA668" s="163"/>
      <c r="OWB668" s="163"/>
      <c r="OWC668" s="163"/>
      <c r="OWD668" s="163"/>
      <c r="OWE668" s="163"/>
      <c r="OWF668" s="163"/>
      <c r="OWG668" s="163"/>
      <c r="OWH668" s="163"/>
      <c r="OWI668" s="163"/>
      <c r="OWJ668" s="163"/>
      <c r="OWK668" s="163"/>
      <c r="OWL668" s="163"/>
      <c r="OWM668" s="163"/>
      <c r="OWN668" s="163"/>
      <c r="OWO668" s="163"/>
      <c r="OWP668" s="163"/>
      <c r="OWQ668" s="163"/>
      <c r="OWR668" s="163"/>
      <c r="OWS668" s="163"/>
      <c r="OWT668" s="163"/>
      <c r="OWU668" s="163"/>
      <c r="OWV668" s="163"/>
      <c r="OWW668" s="163"/>
      <c r="OWX668" s="163"/>
      <c r="OWY668" s="163"/>
      <c r="OWZ668" s="163"/>
      <c r="OXA668" s="163"/>
      <c r="OXB668" s="163"/>
      <c r="OXC668" s="163"/>
      <c r="OXD668" s="163"/>
      <c r="OXE668" s="163"/>
      <c r="OXF668" s="163"/>
      <c r="OXG668" s="163"/>
      <c r="OXH668" s="163"/>
      <c r="OXI668" s="163"/>
      <c r="OXJ668" s="163"/>
      <c r="OXK668" s="163"/>
      <c r="OXL668" s="163"/>
      <c r="OXM668" s="163"/>
      <c r="OXN668" s="163"/>
      <c r="OXO668" s="163"/>
      <c r="OXP668" s="163"/>
      <c r="OXQ668" s="163"/>
      <c r="OXR668" s="163"/>
      <c r="OXS668" s="163"/>
      <c r="OXT668" s="163"/>
      <c r="OXU668" s="163"/>
      <c r="OXV668" s="163"/>
      <c r="OXW668" s="163"/>
      <c r="OXX668" s="163"/>
      <c r="OXY668" s="163"/>
      <c r="OXZ668" s="163"/>
      <c r="OYA668" s="163"/>
      <c r="OYB668" s="163"/>
      <c r="OYC668" s="163"/>
      <c r="OYD668" s="163"/>
      <c r="OYE668" s="163"/>
      <c r="OYF668" s="163"/>
      <c r="OYG668" s="163"/>
      <c r="OYH668" s="163"/>
      <c r="OYI668" s="163"/>
      <c r="OYJ668" s="163"/>
      <c r="OYK668" s="163"/>
      <c r="OYL668" s="163"/>
      <c r="OYM668" s="163"/>
      <c r="OYN668" s="163"/>
      <c r="OYO668" s="163"/>
      <c r="OYP668" s="163"/>
      <c r="OYQ668" s="163"/>
      <c r="OYR668" s="163"/>
      <c r="OYS668" s="163"/>
      <c r="OYT668" s="163"/>
      <c r="OYU668" s="163"/>
      <c r="OYV668" s="163"/>
      <c r="OYW668" s="163"/>
      <c r="OYX668" s="163"/>
      <c r="OYY668" s="163"/>
      <c r="OYZ668" s="163"/>
      <c r="OZA668" s="163"/>
      <c r="OZB668" s="163"/>
      <c r="OZC668" s="163"/>
      <c r="OZD668" s="163"/>
      <c r="OZE668" s="163"/>
      <c r="OZF668" s="163"/>
      <c r="OZG668" s="163"/>
      <c r="OZH668" s="163"/>
      <c r="OZI668" s="163"/>
      <c r="OZJ668" s="163"/>
      <c r="OZK668" s="163"/>
      <c r="OZL668" s="163"/>
      <c r="OZM668" s="163"/>
      <c r="OZN668" s="163"/>
      <c r="OZO668" s="163"/>
      <c r="OZP668" s="163"/>
      <c r="OZQ668" s="163"/>
      <c r="OZR668" s="163"/>
      <c r="OZS668" s="163"/>
      <c r="OZT668" s="163"/>
      <c r="OZU668" s="163"/>
      <c r="OZV668" s="163"/>
      <c r="OZW668" s="163"/>
      <c r="OZX668" s="163"/>
      <c r="OZY668" s="163"/>
      <c r="OZZ668" s="163"/>
      <c r="PAA668" s="163"/>
      <c r="PAB668" s="163"/>
      <c r="PAC668" s="163"/>
      <c r="PAD668" s="163"/>
      <c r="PAE668" s="163"/>
      <c r="PAF668" s="163"/>
      <c r="PAG668" s="163"/>
      <c r="PAH668" s="163"/>
      <c r="PAI668" s="163"/>
      <c r="PAJ668" s="163"/>
      <c r="PAK668" s="163"/>
      <c r="PAL668" s="163"/>
      <c r="PAM668" s="163"/>
      <c r="PAN668" s="163"/>
      <c r="PAO668" s="163"/>
      <c r="PAP668" s="163"/>
      <c r="PAQ668" s="163"/>
      <c r="PAR668" s="163"/>
      <c r="PAS668" s="163"/>
      <c r="PAT668" s="163"/>
      <c r="PAU668" s="163"/>
      <c r="PAV668" s="163"/>
      <c r="PAW668" s="163"/>
      <c r="PAX668" s="163"/>
      <c r="PAY668" s="163"/>
      <c r="PAZ668" s="163"/>
      <c r="PBA668" s="163"/>
      <c r="PBB668" s="163"/>
      <c r="PBC668" s="163"/>
      <c r="PBD668" s="163"/>
      <c r="PBE668" s="163"/>
      <c r="PBF668" s="163"/>
      <c r="PBG668" s="163"/>
      <c r="PBH668" s="163"/>
      <c r="PBI668" s="163"/>
      <c r="PBJ668" s="163"/>
      <c r="PBK668" s="163"/>
      <c r="PBL668" s="163"/>
      <c r="PBM668" s="163"/>
      <c r="PBN668" s="163"/>
      <c r="PBO668" s="163"/>
      <c r="PBP668" s="163"/>
      <c r="PBQ668" s="163"/>
      <c r="PBR668" s="163"/>
      <c r="PBS668" s="163"/>
      <c r="PBT668" s="163"/>
      <c r="PBU668" s="163"/>
      <c r="PBV668" s="163"/>
      <c r="PBW668" s="163"/>
      <c r="PBX668" s="163"/>
      <c r="PBY668" s="163"/>
      <c r="PBZ668" s="163"/>
      <c r="PCA668" s="163"/>
      <c r="PCB668" s="163"/>
      <c r="PCC668" s="163"/>
      <c r="PCD668" s="163"/>
      <c r="PCE668" s="163"/>
      <c r="PCF668" s="163"/>
      <c r="PCG668" s="163"/>
      <c r="PCH668" s="163"/>
      <c r="PCI668" s="163"/>
      <c r="PCJ668" s="163"/>
      <c r="PCK668" s="163"/>
      <c r="PCL668" s="163"/>
      <c r="PCM668" s="163"/>
      <c r="PCN668" s="163"/>
      <c r="PCO668" s="163"/>
      <c r="PCP668" s="163"/>
      <c r="PCQ668" s="163"/>
      <c r="PCR668" s="163"/>
      <c r="PCS668" s="163"/>
      <c r="PCT668" s="163"/>
      <c r="PCU668" s="163"/>
      <c r="PCV668" s="163"/>
      <c r="PCW668" s="163"/>
      <c r="PCX668" s="163"/>
      <c r="PCY668" s="163"/>
      <c r="PCZ668" s="163"/>
      <c r="PDA668" s="163"/>
      <c r="PDB668" s="163"/>
      <c r="PDC668" s="163"/>
      <c r="PDD668" s="163"/>
      <c r="PDE668" s="163"/>
      <c r="PDF668" s="163"/>
      <c r="PDG668" s="163"/>
      <c r="PDH668" s="163"/>
      <c r="PDI668" s="163"/>
      <c r="PDJ668" s="163"/>
      <c r="PDK668" s="163"/>
      <c r="PDL668" s="163"/>
      <c r="PDM668" s="163"/>
      <c r="PDN668" s="163"/>
      <c r="PDO668" s="163"/>
      <c r="PDP668" s="163"/>
      <c r="PDQ668" s="163"/>
      <c r="PDR668" s="163"/>
      <c r="PDS668" s="163"/>
      <c r="PDT668" s="163"/>
      <c r="PDU668" s="163"/>
      <c r="PDV668" s="163"/>
      <c r="PDW668" s="163"/>
      <c r="PDX668" s="163"/>
      <c r="PDY668" s="163"/>
      <c r="PDZ668" s="163"/>
      <c r="PEA668" s="163"/>
      <c r="PEB668" s="163"/>
      <c r="PEC668" s="163"/>
      <c r="PED668" s="163"/>
      <c r="PEE668" s="163"/>
      <c r="PEF668" s="163"/>
      <c r="PEG668" s="163"/>
      <c r="PEH668" s="163"/>
      <c r="PEI668" s="163"/>
      <c r="PEJ668" s="163"/>
      <c r="PEK668" s="163"/>
      <c r="PEL668" s="163"/>
      <c r="PEM668" s="163"/>
      <c r="PEN668" s="163"/>
      <c r="PEO668" s="163"/>
      <c r="PEP668" s="163"/>
      <c r="PEQ668" s="163"/>
      <c r="PER668" s="163"/>
      <c r="PES668" s="163"/>
      <c r="PET668" s="163"/>
      <c r="PEU668" s="163"/>
      <c r="PEV668" s="163"/>
      <c r="PEW668" s="163"/>
      <c r="PEX668" s="163"/>
      <c r="PEY668" s="163"/>
      <c r="PEZ668" s="163"/>
      <c r="PFA668" s="163"/>
      <c r="PFB668" s="163"/>
      <c r="PFC668" s="163"/>
      <c r="PFD668" s="163"/>
      <c r="PFE668" s="163"/>
      <c r="PFF668" s="163"/>
      <c r="PFG668" s="163"/>
      <c r="PFH668" s="163"/>
      <c r="PFI668" s="163"/>
      <c r="PFJ668" s="163"/>
      <c r="PFK668" s="163"/>
      <c r="PFL668" s="163"/>
      <c r="PFM668" s="163"/>
      <c r="PFN668" s="163"/>
      <c r="PFO668" s="163"/>
      <c r="PFP668" s="163"/>
      <c r="PFQ668" s="163"/>
      <c r="PFR668" s="163"/>
      <c r="PFS668" s="163"/>
      <c r="PFT668" s="163"/>
      <c r="PFU668" s="163"/>
      <c r="PFV668" s="163"/>
      <c r="PFW668" s="163"/>
      <c r="PFX668" s="163"/>
      <c r="PFY668" s="163"/>
      <c r="PFZ668" s="163"/>
      <c r="PGA668" s="163"/>
      <c r="PGB668" s="163"/>
      <c r="PGC668" s="163"/>
      <c r="PGD668" s="163"/>
      <c r="PGE668" s="163"/>
      <c r="PGF668" s="163"/>
      <c r="PGG668" s="163"/>
      <c r="PGH668" s="163"/>
      <c r="PGI668" s="163"/>
      <c r="PGJ668" s="163"/>
      <c r="PGK668" s="163"/>
      <c r="PGL668" s="163"/>
      <c r="PGM668" s="163"/>
      <c r="PGN668" s="163"/>
      <c r="PGO668" s="163"/>
      <c r="PGP668" s="163"/>
      <c r="PGQ668" s="163"/>
      <c r="PGR668" s="163"/>
      <c r="PGS668" s="163"/>
      <c r="PGT668" s="163"/>
      <c r="PGU668" s="163"/>
      <c r="PGV668" s="163"/>
      <c r="PGW668" s="163"/>
      <c r="PGX668" s="163"/>
      <c r="PGY668" s="163"/>
      <c r="PGZ668" s="163"/>
      <c r="PHA668" s="163"/>
      <c r="PHB668" s="163"/>
      <c r="PHC668" s="163"/>
      <c r="PHD668" s="163"/>
      <c r="PHE668" s="163"/>
      <c r="PHF668" s="163"/>
      <c r="PHG668" s="163"/>
      <c r="PHH668" s="163"/>
      <c r="PHI668" s="163"/>
      <c r="PHJ668" s="163"/>
      <c r="PHK668" s="163"/>
      <c r="PHL668" s="163"/>
      <c r="PHM668" s="163"/>
      <c r="PHN668" s="163"/>
      <c r="PHO668" s="163"/>
      <c r="PHP668" s="163"/>
      <c r="PHQ668" s="163"/>
      <c r="PHR668" s="163"/>
      <c r="PHS668" s="163"/>
      <c r="PHT668" s="163"/>
      <c r="PHU668" s="163"/>
      <c r="PHV668" s="163"/>
      <c r="PHW668" s="163"/>
      <c r="PHX668" s="163"/>
      <c r="PHY668" s="163"/>
      <c r="PHZ668" s="163"/>
      <c r="PIA668" s="163"/>
      <c r="PIB668" s="163"/>
      <c r="PIC668" s="163"/>
      <c r="PID668" s="163"/>
      <c r="PIE668" s="163"/>
      <c r="PIF668" s="163"/>
      <c r="PIG668" s="163"/>
      <c r="PIH668" s="163"/>
      <c r="PII668" s="163"/>
      <c r="PIJ668" s="163"/>
      <c r="PIK668" s="163"/>
      <c r="PIL668" s="163"/>
      <c r="PIM668" s="163"/>
      <c r="PIN668" s="163"/>
      <c r="PIO668" s="163"/>
      <c r="PIP668" s="163"/>
      <c r="PIQ668" s="163"/>
      <c r="PIR668" s="163"/>
      <c r="PIS668" s="163"/>
      <c r="PIT668" s="163"/>
      <c r="PIU668" s="163"/>
      <c r="PIV668" s="163"/>
      <c r="PIW668" s="163"/>
      <c r="PIX668" s="163"/>
      <c r="PIY668" s="163"/>
      <c r="PIZ668" s="163"/>
      <c r="PJA668" s="163"/>
      <c r="PJB668" s="163"/>
      <c r="PJC668" s="163"/>
      <c r="PJD668" s="163"/>
      <c r="PJE668" s="163"/>
      <c r="PJF668" s="163"/>
      <c r="PJG668" s="163"/>
      <c r="PJH668" s="163"/>
      <c r="PJI668" s="163"/>
      <c r="PJJ668" s="163"/>
      <c r="PJK668" s="163"/>
      <c r="PJL668" s="163"/>
      <c r="PJM668" s="163"/>
      <c r="PJN668" s="163"/>
      <c r="PJO668" s="163"/>
      <c r="PJP668" s="163"/>
      <c r="PJQ668" s="163"/>
      <c r="PJR668" s="163"/>
      <c r="PJS668" s="163"/>
      <c r="PJT668" s="163"/>
      <c r="PJU668" s="163"/>
      <c r="PJV668" s="163"/>
      <c r="PJW668" s="163"/>
      <c r="PJX668" s="163"/>
      <c r="PJY668" s="163"/>
      <c r="PJZ668" s="163"/>
      <c r="PKA668" s="163"/>
      <c r="PKB668" s="163"/>
      <c r="PKC668" s="163"/>
      <c r="PKD668" s="163"/>
      <c r="PKE668" s="163"/>
      <c r="PKF668" s="163"/>
      <c r="PKG668" s="163"/>
      <c r="PKH668" s="163"/>
      <c r="PKI668" s="163"/>
      <c r="PKJ668" s="163"/>
      <c r="PKK668" s="163"/>
      <c r="PKL668" s="163"/>
      <c r="PKM668" s="163"/>
      <c r="PKN668" s="163"/>
      <c r="PKO668" s="163"/>
      <c r="PKP668" s="163"/>
      <c r="PKQ668" s="163"/>
      <c r="PKR668" s="163"/>
      <c r="PKS668" s="163"/>
      <c r="PKT668" s="163"/>
      <c r="PKU668" s="163"/>
      <c r="PKV668" s="163"/>
      <c r="PKW668" s="163"/>
      <c r="PKX668" s="163"/>
      <c r="PKY668" s="163"/>
      <c r="PKZ668" s="163"/>
      <c r="PLA668" s="163"/>
      <c r="PLB668" s="163"/>
      <c r="PLC668" s="163"/>
      <c r="PLD668" s="163"/>
      <c r="PLE668" s="163"/>
      <c r="PLF668" s="163"/>
      <c r="PLG668" s="163"/>
      <c r="PLH668" s="163"/>
      <c r="PLI668" s="163"/>
      <c r="PLJ668" s="163"/>
      <c r="PLK668" s="163"/>
      <c r="PLL668" s="163"/>
      <c r="PLM668" s="163"/>
      <c r="PLN668" s="163"/>
      <c r="PLO668" s="163"/>
      <c r="PLP668" s="163"/>
      <c r="PLQ668" s="163"/>
      <c r="PLR668" s="163"/>
      <c r="PLS668" s="163"/>
      <c r="PLT668" s="163"/>
      <c r="PLU668" s="163"/>
      <c r="PLV668" s="163"/>
      <c r="PLW668" s="163"/>
      <c r="PLX668" s="163"/>
      <c r="PLY668" s="163"/>
      <c r="PLZ668" s="163"/>
      <c r="PMA668" s="163"/>
      <c r="PMB668" s="163"/>
      <c r="PMC668" s="163"/>
      <c r="PMD668" s="163"/>
      <c r="PME668" s="163"/>
      <c r="PMF668" s="163"/>
      <c r="PMG668" s="163"/>
      <c r="PMH668" s="163"/>
      <c r="PMI668" s="163"/>
      <c r="PMJ668" s="163"/>
      <c r="PMK668" s="163"/>
      <c r="PML668" s="163"/>
      <c r="PMM668" s="163"/>
      <c r="PMN668" s="163"/>
      <c r="PMO668" s="163"/>
      <c r="PMP668" s="163"/>
      <c r="PMQ668" s="163"/>
      <c r="PMR668" s="163"/>
      <c r="PMS668" s="163"/>
      <c r="PMT668" s="163"/>
      <c r="PMU668" s="163"/>
      <c r="PMV668" s="163"/>
      <c r="PMW668" s="163"/>
      <c r="PMX668" s="163"/>
      <c r="PMY668" s="163"/>
      <c r="PMZ668" s="163"/>
      <c r="PNA668" s="163"/>
      <c r="PNB668" s="163"/>
      <c r="PNC668" s="163"/>
      <c r="PND668" s="163"/>
      <c r="PNE668" s="163"/>
      <c r="PNF668" s="163"/>
      <c r="PNG668" s="163"/>
      <c r="PNH668" s="163"/>
      <c r="PNI668" s="163"/>
      <c r="PNJ668" s="163"/>
      <c r="PNK668" s="163"/>
      <c r="PNL668" s="163"/>
      <c r="PNM668" s="163"/>
      <c r="PNN668" s="163"/>
      <c r="PNO668" s="163"/>
      <c r="PNP668" s="163"/>
      <c r="PNQ668" s="163"/>
      <c r="PNR668" s="163"/>
      <c r="PNS668" s="163"/>
      <c r="PNT668" s="163"/>
      <c r="PNU668" s="163"/>
      <c r="PNV668" s="163"/>
      <c r="PNW668" s="163"/>
      <c r="PNX668" s="163"/>
      <c r="PNY668" s="163"/>
      <c r="PNZ668" s="163"/>
      <c r="POA668" s="163"/>
      <c r="POB668" s="163"/>
      <c r="POC668" s="163"/>
      <c r="POD668" s="163"/>
      <c r="POE668" s="163"/>
      <c r="POF668" s="163"/>
      <c r="POG668" s="163"/>
      <c r="POH668" s="163"/>
      <c r="POI668" s="163"/>
      <c r="POJ668" s="163"/>
      <c r="POK668" s="163"/>
      <c r="POL668" s="163"/>
      <c r="POM668" s="163"/>
      <c r="PON668" s="163"/>
      <c r="POO668" s="163"/>
      <c r="POP668" s="163"/>
      <c r="POQ668" s="163"/>
      <c r="POR668" s="163"/>
      <c r="POS668" s="163"/>
      <c r="POT668" s="163"/>
      <c r="POU668" s="163"/>
      <c r="POV668" s="163"/>
      <c r="POW668" s="163"/>
      <c r="POX668" s="163"/>
      <c r="POY668" s="163"/>
      <c r="POZ668" s="163"/>
      <c r="PPA668" s="163"/>
      <c r="PPB668" s="163"/>
      <c r="PPC668" s="163"/>
      <c r="PPD668" s="163"/>
      <c r="PPE668" s="163"/>
      <c r="PPF668" s="163"/>
      <c r="PPG668" s="163"/>
      <c r="PPH668" s="163"/>
      <c r="PPI668" s="163"/>
      <c r="PPJ668" s="163"/>
      <c r="PPK668" s="163"/>
      <c r="PPL668" s="163"/>
      <c r="PPM668" s="163"/>
      <c r="PPN668" s="163"/>
      <c r="PPO668" s="163"/>
      <c r="PPP668" s="163"/>
      <c r="PPQ668" s="163"/>
      <c r="PPR668" s="163"/>
      <c r="PPS668" s="163"/>
      <c r="PPT668" s="163"/>
      <c r="PPU668" s="163"/>
      <c r="PPV668" s="163"/>
      <c r="PPW668" s="163"/>
      <c r="PPX668" s="163"/>
      <c r="PPY668" s="163"/>
      <c r="PPZ668" s="163"/>
      <c r="PQA668" s="163"/>
      <c r="PQB668" s="163"/>
      <c r="PQC668" s="163"/>
      <c r="PQD668" s="163"/>
      <c r="PQE668" s="163"/>
      <c r="PQF668" s="163"/>
      <c r="PQG668" s="163"/>
      <c r="PQH668" s="163"/>
      <c r="PQI668" s="163"/>
      <c r="PQJ668" s="163"/>
      <c r="PQK668" s="163"/>
      <c r="PQL668" s="163"/>
      <c r="PQM668" s="163"/>
      <c r="PQN668" s="163"/>
      <c r="PQO668" s="163"/>
      <c r="PQP668" s="163"/>
      <c r="PQQ668" s="163"/>
      <c r="PQR668" s="163"/>
      <c r="PQS668" s="163"/>
      <c r="PQT668" s="163"/>
      <c r="PQU668" s="163"/>
      <c r="PQV668" s="163"/>
      <c r="PQW668" s="163"/>
      <c r="PQX668" s="163"/>
      <c r="PQY668" s="163"/>
      <c r="PQZ668" s="163"/>
      <c r="PRA668" s="163"/>
      <c r="PRB668" s="163"/>
      <c r="PRC668" s="163"/>
      <c r="PRD668" s="163"/>
      <c r="PRE668" s="163"/>
      <c r="PRF668" s="163"/>
      <c r="PRG668" s="163"/>
      <c r="PRH668" s="163"/>
      <c r="PRI668" s="163"/>
      <c r="PRJ668" s="163"/>
      <c r="PRK668" s="163"/>
      <c r="PRL668" s="163"/>
      <c r="PRM668" s="163"/>
      <c r="PRN668" s="163"/>
      <c r="PRO668" s="163"/>
      <c r="PRP668" s="163"/>
      <c r="PRQ668" s="163"/>
      <c r="PRR668" s="163"/>
      <c r="PRS668" s="163"/>
      <c r="PRT668" s="163"/>
      <c r="PRU668" s="163"/>
      <c r="PRV668" s="163"/>
      <c r="PRW668" s="163"/>
      <c r="PRX668" s="163"/>
      <c r="PRY668" s="163"/>
      <c r="PRZ668" s="163"/>
      <c r="PSA668" s="163"/>
      <c r="PSB668" s="163"/>
      <c r="PSC668" s="163"/>
      <c r="PSD668" s="163"/>
      <c r="PSE668" s="163"/>
      <c r="PSF668" s="163"/>
      <c r="PSG668" s="163"/>
      <c r="PSH668" s="163"/>
      <c r="PSI668" s="163"/>
      <c r="PSJ668" s="163"/>
      <c r="PSK668" s="163"/>
      <c r="PSL668" s="163"/>
      <c r="PSM668" s="163"/>
      <c r="PSN668" s="163"/>
      <c r="PSO668" s="163"/>
      <c r="PSP668" s="163"/>
      <c r="PSQ668" s="163"/>
      <c r="PSR668" s="163"/>
      <c r="PSS668" s="163"/>
      <c r="PST668" s="163"/>
      <c r="PSU668" s="163"/>
      <c r="PSV668" s="163"/>
      <c r="PSW668" s="163"/>
      <c r="PSX668" s="163"/>
      <c r="PSY668" s="163"/>
      <c r="PSZ668" s="163"/>
      <c r="PTA668" s="163"/>
      <c r="PTB668" s="163"/>
      <c r="PTC668" s="163"/>
      <c r="PTD668" s="163"/>
      <c r="PTE668" s="163"/>
      <c r="PTF668" s="163"/>
      <c r="PTG668" s="163"/>
      <c r="PTH668" s="163"/>
      <c r="PTI668" s="163"/>
      <c r="PTJ668" s="163"/>
      <c r="PTK668" s="163"/>
      <c r="PTL668" s="163"/>
      <c r="PTM668" s="163"/>
      <c r="PTN668" s="163"/>
      <c r="PTO668" s="163"/>
      <c r="PTP668" s="163"/>
      <c r="PTQ668" s="163"/>
      <c r="PTR668" s="163"/>
      <c r="PTS668" s="163"/>
      <c r="PTT668" s="163"/>
      <c r="PTU668" s="163"/>
      <c r="PTV668" s="163"/>
      <c r="PTW668" s="163"/>
      <c r="PTX668" s="163"/>
      <c r="PTY668" s="163"/>
      <c r="PTZ668" s="163"/>
      <c r="PUA668" s="163"/>
      <c r="PUB668" s="163"/>
      <c r="PUC668" s="163"/>
      <c r="PUD668" s="163"/>
      <c r="PUE668" s="163"/>
      <c r="PUF668" s="163"/>
      <c r="PUG668" s="163"/>
      <c r="PUH668" s="163"/>
      <c r="PUI668" s="163"/>
      <c r="PUJ668" s="163"/>
      <c r="PUK668" s="163"/>
      <c r="PUL668" s="163"/>
      <c r="PUM668" s="163"/>
      <c r="PUN668" s="163"/>
      <c r="PUO668" s="163"/>
      <c r="PUP668" s="163"/>
      <c r="PUQ668" s="163"/>
      <c r="PUR668" s="163"/>
      <c r="PUS668" s="163"/>
      <c r="PUT668" s="163"/>
      <c r="PUU668" s="163"/>
      <c r="PUV668" s="163"/>
      <c r="PUW668" s="163"/>
      <c r="PUX668" s="163"/>
      <c r="PUY668" s="163"/>
      <c r="PUZ668" s="163"/>
      <c r="PVA668" s="163"/>
      <c r="PVB668" s="163"/>
      <c r="PVC668" s="163"/>
      <c r="PVD668" s="163"/>
      <c r="PVE668" s="163"/>
      <c r="PVF668" s="163"/>
      <c r="PVG668" s="163"/>
      <c r="PVH668" s="163"/>
      <c r="PVI668" s="163"/>
      <c r="PVJ668" s="163"/>
      <c r="PVK668" s="163"/>
      <c r="PVL668" s="163"/>
      <c r="PVM668" s="163"/>
      <c r="PVN668" s="163"/>
      <c r="PVO668" s="163"/>
      <c r="PVP668" s="163"/>
      <c r="PVQ668" s="163"/>
      <c r="PVR668" s="163"/>
      <c r="PVS668" s="163"/>
      <c r="PVT668" s="163"/>
      <c r="PVU668" s="163"/>
      <c r="PVV668" s="163"/>
      <c r="PVW668" s="163"/>
      <c r="PVX668" s="163"/>
      <c r="PVY668" s="163"/>
      <c r="PVZ668" s="163"/>
      <c r="PWA668" s="163"/>
      <c r="PWB668" s="163"/>
      <c r="PWC668" s="163"/>
      <c r="PWD668" s="163"/>
      <c r="PWE668" s="163"/>
      <c r="PWF668" s="163"/>
      <c r="PWG668" s="163"/>
      <c r="PWH668" s="163"/>
      <c r="PWI668" s="163"/>
      <c r="PWJ668" s="163"/>
      <c r="PWK668" s="163"/>
      <c r="PWL668" s="163"/>
      <c r="PWM668" s="163"/>
      <c r="PWN668" s="163"/>
      <c r="PWO668" s="163"/>
      <c r="PWP668" s="163"/>
      <c r="PWQ668" s="163"/>
      <c r="PWR668" s="163"/>
      <c r="PWS668" s="163"/>
      <c r="PWT668" s="163"/>
      <c r="PWU668" s="163"/>
      <c r="PWV668" s="163"/>
      <c r="PWW668" s="163"/>
      <c r="PWX668" s="163"/>
      <c r="PWY668" s="163"/>
      <c r="PWZ668" s="163"/>
      <c r="PXA668" s="163"/>
      <c r="PXB668" s="163"/>
      <c r="PXC668" s="163"/>
      <c r="PXD668" s="163"/>
      <c r="PXE668" s="163"/>
      <c r="PXF668" s="163"/>
      <c r="PXG668" s="163"/>
      <c r="PXH668" s="163"/>
      <c r="PXI668" s="163"/>
      <c r="PXJ668" s="163"/>
      <c r="PXK668" s="163"/>
      <c r="PXL668" s="163"/>
      <c r="PXM668" s="163"/>
      <c r="PXN668" s="163"/>
      <c r="PXO668" s="163"/>
      <c r="PXP668" s="163"/>
      <c r="PXQ668" s="163"/>
      <c r="PXR668" s="163"/>
      <c r="PXS668" s="163"/>
      <c r="PXT668" s="163"/>
      <c r="PXU668" s="163"/>
      <c r="PXV668" s="163"/>
      <c r="PXW668" s="163"/>
      <c r="PXX668" s="163"/>
      <c r="PXY668" s="163"/>
      <c r="PXZ668" s="163"/>
      <c r="PYA668" s="163"/>
      <c r="PYB668" s="163"/>
      <c r="PYC668" s="163"/>
      <c r="PYD668" s="163"/>
      <c r="PYE668" s="163"/>
      <c r="PYF668" s="163"/>
      <c r="PYG668" s="163"/>
      <c r="PYH668" s="163"/>
      <c r="PYI668" s="163"/>
      <c r="PYJ668" s="163"/>
      <c r="PYK668" s="163"/>
      <c r="PYL668" s="163"/>
      <c r="PYM668" s="163"/>
      <c r="PYN668" s="163"/>
      <c r="PYO668" s="163"/>
      <c r="PYP668" s="163"/>
      <c r="PYQ668" s="163"/>
      <c r="PYR668" s="163"/>
      <c r="PYS668" s="163"/>
      <c r="PYT668" s="163"/>
      <c r="PYU668" s="163"/>
      <c r="PYV668" s="163"/>
      <c r="PYW668" s="163"/>
      <c r="PYX668" s="163"/>
      <c r="PYY668" s="163"/>
      <c r="PYZ668" s="163"/>
      <c r="PZA668" s="163"/>
      <c r="PZB668" s="163"/>
      <c r="PZC668" s="163"/>
      <c r="PZD668" s="163"/>
      <c r="PZE668" s="163"/>
      <c r="PZF668" s="163"/>
      <c r="PZG668" s="163"/>
      <c r="PZH668" s="163"/>
      <c r="PZI668" s="163"/>
      <c r="PZJ668" s="163"/>
      <c r="PZK668" s="163"/>
      <c r="PZL668" s="163"/>
      <c r="PZM668" s="163"/>
      <c r="PZN668" s="163"/>
      <c r="PZO668" s="163"/>
      <c r="PZP668" s="163"/>
      <c r="PZQ668" s="163"/>
      <c r="PZR668" s="163"/>
      <c r="PZS668" s="163"/>
      <c r="PZT668" s="163"/>
      <c r="PZU668" s="163"/>
      <c r="PZV668" s="163"/>
      <c r="PZW668" s="163"/>
      <c r="PZX668" s="163"/>
      <c r="PZY668" s="163"/>
      <c r="PZZ668" s="163"/>
      <c r="QAA668" s="163"/>
      <c r="QAB668" s="163"/>
      <c r="QAC668" s="163"/>
      <c r="QAD668" s="163"/>
      <c r="QAE668" s="163"/>
      <c r="QAF668" s="163"/>
      <c r="QAG668" s="163"/>
      <c r="QAH668" s="163"/>
      <c r="QAI668" s="163"/>
      <c r="QAJ668" s="163"/>
      <c r="QAK668" s="163"/>
      <c r="QAL668" s="163"/>
      <c r="QAM668" s="163"/>
      <c r="QAN668" s="163"/>
      <c r="QAO668" s="163"/>
      <c r="QAP668" s="163"/>
      <c r="QAQ668" s="163"/>
      <c r="QAR668" s="163"/>
      <c r="QAS668" s="163"/>
      <c r="QAT668" s="163"/>
      <c r="QAU668" s="163"/>
      <c r="QAV668" s="163"/>
      <c r="QAW668" s="163"/>
      <c r="QAX668" s="163"/>
      <c r="QAY668" s="163"/>
      <c r="QAZ668" s="163"/>
      <c r="QBA668" s="163"/>
      <c r="QBB668" s="163"/>
      <c r="QBC668" s="163"/>
      <c r="QBD668" s="163"/>
      <c r="QBE668" s="163"/>
      <c r="QBF668" s="163"/>
      <c r="QBG668" s="163"/>
      <c r="QBH668" s="163"/>
      <c r="QBI668" s="163"/>
      <c r="QBJ668" s="163"/>
      <c r="QBK668" s="163"/>
      <c r="QBL668" s="163"/>
      <c r="QBM668" s="163"/>
      <c r="QBN668" s="163"/>
      <c r="QBO668" s="163"/>
      <c r="QBP668" s="163"/>
      <c r="QBQ668" s="163"/>
      <c r="QBR668" s="163"/>
      <c r="QBS668" s="163"/>
      <c r="QBT668" s="163"/>
      <c r="QBU668" s="163"/>
      <c r="QBV668" s="163"/>
      <c r="QBW668" s="163"/>
      <c r="QBX668" s="163"/>
      <c r="QBY668" s="163"/>
      <c r="QBZ668" s="163"/>
      <c r="QCA668" s="163"/>
      <c r="QCB668" s="163"/>
      <c r="QCC668" s="163"/>
      <c r="QCD668" s="163"/>
      <c r="QCE668" s="163"/>
      <c r="QCF668" s="163"/>
      <c r="QCG668" s="163"/>
      <c r="QCH668" s="163"/>
      <c r="QCI668" s="163"/>
      <c r="QCJ668" s="163"/>
      <c r="QCK668" s="163"/>
      <c r="QCL668" s="163"/>
      <c r="QCM668" s="163"/>
      <c r="QCN668" s="163"/>
      <c r="QCO668" s="163"/>
      <c r="QCP668" s="163"/>
      <c r="QCQ668" s="163"/>
      <c r="QCR668" s="163"/>
      <c r="QCS668" s="163"/>
      <c r="QCT668" s="163"/>
      <c r="QCU668" s="163"/>
      <c r="QCV668" s="163"/>
      <c r="QCW668" s="163"/>
      <c r="QCX668" s="163"/>
      <c r="QCY668" s="163"/>
      <c r="QCZ668" s="163"/>
      <c r="QDA668" s="163"/>
      <c r="QDB668" s="163"/>
      <c r="QDC668" s="163"/>
      <c r="QDD668" s="163"/>
      <c r="QDE668" s="163"/>
      <c r="QDF668" s="163"/>
      <c r="QDG668" s="163"/>
      <c r="QDH668" s="163"/>
      <c r="QDI668" s="163"/>
      <c r="QDJ668" s="163"/>
      <c r="QDK668" s="163"/>
      <c r="QDL668" s="163"/>
      <c r="QDM668" s="163"/>
      <c r="QDN668" s="163"/>
      <c r="QDO668" s="163"/>
      <c r="QDP668" s="163"/>
      <c r="QDQ668" s="163"/>
      <c r="QDR668" s="163"/>
      <c r="QDS668" s="163"/>
      <c r="QDT668" s="163"/>
      <c r="QDU668" s="163"/>
      <c r="QDV668" s="163"/>
      <c r="QDW668" s="163"/>
      <c r="QDX668" s="163"/>
      <c r="QDY668" s="163"/>
      <c r="QDZ668" s="163"/>
      <c r="QEA668" s="163"/>
      <c r="QEB668" s="163"/>
      <c r="QEC668" s="163"/>
      <c r="QED668" s="163"/>
      <c r="QEE668" s="163"/>
      <c r="QEF668" s="163"/>
      <c r="QEG668" s="163"/>
      <c r="QEH668" s="163"/>
      <c r="QEI668" s="163"/>
      <c r="QEJ668" s="163"/>
      <c r="QEK668" s="163"/>
      <c r="QEL668" s="163"/>
      <c r="QEM668" s="163"/>
      <c r="QEN668" s="163"/>
      <c r="QEO668" s="163"/>
      <c r="QEP668" s="163"/>
      <c r="QEQ668" s="163"/>
      <c r="QER668" s="163"/>
      <c r="QES668" s="163"/>
      <c r="QET668" s="163"/>
      <c r="QEU668" s="163"/>
      <c r="QEV668" s="163"/>
      <c r="QEW668" s="163"/>
      <c r="QEX668" s="163"/>
      <c r="QEY668" s="163"/>
      <c r="QEZ668" s="163"/>
      <c r="QFA668" s="163"/>
      <c r="QFB668" s="163"/>
      <c r="QFC668" s="163"/>
      <c r="QFD668" s="163"/>
      <c r="QFE668" s="163"/>
      <c r="QFF668" s="163"/>
      <c r="QFG668" s="163"/>
      <c r="QFH668" s="163"/>
      <c r="QFI668" s="163"/>
      <c r="QFJ668" s="163"/>
      <c r="QFK668" s="163"/>
      <c r="QFL668" s="163"/>
      <c r="QFM668" s="163"/>
      <c r="QFN668" s="163"/>
      <c r="QFO668" s="163"/>
      <c r="QFP668" s="163"/>
      <c r="QFQ668" s="163"/>
      <c r="QFR668" s="163"/>
      <c r="QFS668" s="163"/>
      <c r="QFT668" s="163"/>
      <c r="QFU668" s="163"/>
      <c r="QFV668" s="163"/>
      <c r="QFW668" s="163"/>
      <c r="QFX668" s="163"/>
      <c r="QFY668" s="163"/>
      <c r="QFZ668" s="163"/>
      <c r="QGA668" s="163"/>
      <c r="QGB668" s="163"/>
      <c r="QGC668" s="163"/>
      <c r="QGD668" s="163"/>
      <c r="QGE668" s="163"/>
      <c r="QGF668" s="163"/>
      <c r="QGG668" s="163"/>
      <c r="QGH668" s="163"/>
      <c r="QGI668" s="163"/>
      <c r="QGJ668" s="163"/>
      <c r="QGK668" s="163"/>
      <c r="QGL668" s="163"/>
      <c r="QGM668" s="163"/>
      <c r="QGN668" s="163"/>
      <c r="QGO668" s="163"/>
      <c r="QGP668" s="163"/>
      <c r="QGQ668" s="163"/>
      <c r="QGR668" s="163"/>
      <c r="QGS668" s="163"/>
      <c r="QGT668" s="163"/>
      <c r="QGU668" s="163"/>
      <c r="QGV668" s="163"/>
      <c r="QGW668" s="163"/>
      <c r="QGX668" s="163"/>
      <c r="QGY668" s="163"/>
      <c r="QGZ668" s="163"/>
      <c r="QHA668" s="163"/>
      <c r="QHB668" s="163"/>
      <c r="QHC668" s="163"/>
      <c r="QHD668" s="163"/>
      <c r="QHE668" s="163"/>
      <c r="QHF668" s="163"/>
      <c r="QHG668" s="163"/>
      <c r="QHH668" s="163"/>
      <c r="QHI668" s="163"/>
      <c r="QHJ668" s="163"/>
      <c r="QHK668" s="163"/>
      <c r="QHL668" s="163"/>
      <c r="QHM668" s="163"/>
      <c r="QHN668" s="163"/>
      <c r="QHO668" s="163"/>
      <c r="QHP668" s="163"/>
      <c r="QHQ668" s="163"/>
      <c r="QHR668" s="163"/>
      <c r="QHS668" s="163"/>
      <c r="QHT668" s="163"/>
      <c r="QHU668" s="163"/>
      <c r="QHV668" s="163"/>
      <c r="QHW668" s="163"/>
      <c r="QHX668" s="163"/>
      <c r="QHY668" s="163"/>
      <c r="QHZ668" s="163"/>
      <c r="QIA668" s="163"/>
      <c r="QIB668" s="163"/>
      <c r="QIC668" s="163"/>
      <c r="QID668" s="163"/>
      <c r="QIE668" s="163"/>
      <c r="QIF668" s="163"/>
      <c r="QIG668" s="163"/>
      <c r="QIH668" s="163"/>
      <c r="QII668" s="163"/>
      <c r="QIJ668" s="163"/>
      <c r="QIK668" s="163"/>
      <c r="QIL668" s="163"/>
      <c r="QIM668" s="163"/>
      <c r="QIN668" s="163"/>
      <c r="QIO668" s="163"/>
      <c r="QIP668" s="163"/>
      <c r="QIQ668" s="163"/>
      <c r="QIR668" s="163"/>
      <c r="QIS668" s="163"/>
      <c r="QIT668" s="163"/>
      <c r="QIU668" s="163"/>
      <c r="QIV668" s="163"/>
      <c r="QIW668" s="163"/>
      <c r="QIX668" s="163"/>
      <c r="QIY668" s="163"/>
      <c r="QIZ668" s="163"/>
      <c r="QJA668" s="163"/>
      <c r="QJB668" s="163"/>
      <c r="QJC668" s="163"/>
      <c r="QJD668" s="163"/>
      <c r="QJE668" s="163"/>
      <c r="QJF668" s="163"/>
      <c r="QJG668" s="163"/>
      <c r="QJH668" s="163"/>
      <c r="QJI668" s="163"/>
      <c r="QJJ668" s="163"/>
      <c r="QJK668" s="163"/>
      <c r="QJL668" s="163"/>
      <c r="QJM668" s="163"/>
      <c r="QJN668" s="163"/>
      <c r="QJO668" s="163"/>
      <c r="QJP668" s="163"/>
      <c r="QJQ668" s="163"/>
      <c r="QJR668" s="163"/>
      <c r="QJS668" s="163"/>
      <c r="QJT668" s="163"/>
      <c r="QJU668" s="163"/>
      <c r="QJV668" s="163"/>
      <c r="QJW668" s="163"/>
      <c r="QJX668" s="163"/>
      <c r="QJY668" s="163"/>
      <c r="QJZ668" s="163"/>
      <c r="QKA668" s="163"/>
      <c r="QKB668" s="163"/>
      <c r="QKC668" s="163"/>
      <c r="QKD668" s="163"/>
      <c r="QKE668" s="163"/>
      <c r="QKF668" s="163"/>
      <c r="QKG668" s="163"/>
      <c r="QKH668" s="163"/>
      <c r="QKI668" s="163"/>
      <c r="QKJ668" s="163"/>
      <c r="QKK668" s="163"/>
      <c r="QKL668" s="163"/>
      <c r="QKM668" s="163"/>
      <c r="QKN668" s="163"/>
      <c r="QKO668" s="163"/>
      <c r="QKP668" s="163"/>
      <c r="QKQ668" s="163"/>
      <c r="QKR668" s="163"/>
      <c r="QKS668" s="163"/>
      <c r="QKT668" s="163"/>
      <c r="QKU668" s="163"/>
      <c r="QKV668" s="163"/>
      <c r="QKW668" s="163"/>
      <c r="QKX668" s="163"/>
      <c r="QKY668" s="163"/>
      <c r="QKZ668" s="163"/>
      <c r="QLA668" s="163"/>
      <c r="QLB668" s="163"/>
      <c r="QLC668" s="163"/>
      <c r="QLD668" s="163"/>
      <c r="QLE668" s="163"/>
      <c r="QLF668" s="163"/>
      <c r="QLG668" s="163"/>
      <c r="QLH668" s="163"/>
      <c r="QLI668" s="163"/>
      <c r="QLJ668" s="163"/>
      <c r="QLK668" s="163"/>
      <c r="QLL668" s="163"/>
      <c r="QLM668" s="163"/>
      <c r="QLN668" s="163"/>
      <c r="QLO668" s="163"/>
      <c r="QLP668" s="163"/>
      <c r="QLQ668" s="163"/>
      <c r="QLR668" s="163"/>
      <c r="QLS668" s="163"/>
      <c r="QLT668" s="163"/>
      <c r="QLU668" s="163"/>
      <c r="QLV668" s="163"/>
      <c r="QLW668" s="163"/>
      <c r="QLX668" s="163"/>
      <c r="QLY668" s="163"/>
      <c r="QLZ668" s="163"/>
      <c r="QMA668" s="163"/>
      <c r="QMB668" s="163"/>
      <c r="QMC668" s="163"/>
      <c r="QMD668" s="163"/>
      <c r="QME668" s="163"/>
      <c r="QMF668" s="163"/>
      <c r="QMG668" s="163"/>
      <c r="QMH668" s="163"/>
      <c r="QMI668" s="163"/>
      <c r="QMJ668" s="163"/>
      <c r="QMK668" s="163"/>
      <c r="QML668" s="163"/>
      <c r="QMM668" s="163"/>
      <c r="QMN668" s="163"/>
      <c r="QMO668" s="163"/>
      <c r="QMP668" s="163"/>
      <c r="QMQ668" s="163"/>
      <c r="QMR668" s="163"/>
      <c r="QMS668" s="163"/>
      <c r="QMT668" s="163"/>
      <c r="QMU668" s="163"/>
      <c r="QMV668" s="163"/>
      <c r="QMW668" s="163"/>
      <c r="QMX668" s="163"/>
      <c r="QMY668" s="163"/>
      <c r="QMZ668" s="163"/>
      <c r="QNA668" s="163"/>
      <c r="QNB668" s="163"/>
      <c r="QNC668" s="163"/>
      <c r="QND668" s="163"/>
      <c r="QNE668" s="163"/>
      <c r="QNF668" s="163"/>
      <c r="QNG668" s="163"/>
      <c r="QNH668" s="163"/>
      <c r="QNI668" s="163"/>
      <c r="QNJ668" s="163"/>
      <c r="QNK668" s="163"/>
      <c r="QNL668" s="163"/>
      <c r="QNM668" s="163"/>
      <c r="QNN668" s="163"/>
      <c r="QNO668" s="163"/>
      <c r="QNP668" s="163"/>
      <c r="QNQ668" s="163"/>
      <c r="QNR668" s="163"/>
      <c r="QNS668" s="163"/>
      <c r="QNT668" s="163"/>
      <c r="QNU668" s="163"/>
      <c r="QNV668" s="163"/>
      <c r="QNW668" s="163"/>
      <c r="QNX668" s="163"/>
      <c r="QNY668" s="163"/>
      <c r="QNZ668" s="163"/>
      <c r="QOA668" s="163"/>
      <c r="QOB668" s="163"/>
      <c r="QOC668" s="163"/>
      <c r="QOD668" s="163"/>
      <c r="QOE668" s="163"/>
      <c r="QOF668" s="163"/>
      <c r="QOG668" s="163"/>
      <c r="QOH668" s="163"/>
      <c r="QOI668" s="163"/>
      <c r="QOJ668" s="163"/>
      <c r="QOK668" s="163"/>
      <c r="QOL668" s="163"/>
      <c r="QOM668" s="163"/>
      <c r="QON668" s="163"/>
      <c r="QOO668" s="163"/>
      <c r="QOP668" s="163"/>
      <c r="QOQ668" s="163"/>
      <c r="QOR668" s="163"/>
      <c r="QOS668" s="163"/>
      <c r="QOT668" s="163"/>
      <c r="QOU668" s="163"/>
      <c r="QOV668" s="163"/>
      <c r="QOW668" s="163"/>
      <c r="QOX668" s="163"/>
      <c r="QOY668" s="163"/>
      <c r="QOZ668" s="163"/>
      <c r="QPA668" s="163"/>
      <c r="QPB668" s="163"/>
      <c r="QPC668" s="163"/>
      <c r="QPD668" s="163"/>
      <c r="QPE668" s="163"/>
      <c r="QPF668" s="163"/>
      <c r="QPG668" s="163"/>
      <c r="QPH668" s="163"/>
      <c r="QPI668" s="163"/>
      <c r="QPJ668" s="163"/>
      <c r="QPK668" s="163"/>
      <c r="QPL668" s="163"/>
      <c r="QPM668" s="163"/>
      <c r="QPN668" s="163"/>
      <c r="QPO668" s="163"/>
      <c r="QPP668" s="163"/>
      <c r="QPQ668" s="163"/>
      <c r="QPR668" s="163"/>
      <c r="QPS668" s="163"/>
      <c r="QPT668" s="163"/>
      <c r="QPU668" s="163"/>
      <c r="QPV668" s="163"/>
      <c r="QPW668" s="163"/>
      <c r="QPX668" s="163"/>
      <c r="QPY668" s="163"/>
      <c r="QPZ668" s="163"/>
      <c r="QQA668" s="163"/>
      <c r="QQB668" s="163"/>
      <c r="QQC668" s="163"/>
      <c r="QQD668" s="163"/>
      <c r="QQE668" s="163"/>
      <c r="QQF668" s="163"/>
      <c r="QQG668" s="163"/>
      <c r="QQH668" s="163"/>
      <c r="QQI668" s="163"/>
      <c r="QQJ668" s="163"/>
      <c r="QQK668" s="163"/>
      <c r="QQL668" s="163"/>
      <c r="QQM668" s="163"/>
      <c r="QQN668" s="163"/>
      <c r="QQO668" s="163"/>
      <c r="QQP668" s="163"/>
      <c r="QQQ668" s="163"/>
      <c r="QQR668" s="163"/>
      <c r="QQS668" s="163"/>
      <c r="QQT668" s="163"/>
      <c r="QQU668" s="163"/>
      <c r="QQV668" s="163"/>
      <c r="QQW668" s="163"/>
      <c r="QQX668" s="163"/>
      <c r="QQY668" s="163"/>
      <c r="QQZ668" s="163"/>
      <c r="QRA668" s="163"/>
      <c r="QRB668" s="163"/>
      <c r="QRC668" s="163"/>
      <c r="QRD668" s="163"/>
      <c r="QRE668" s="163"/>
      <c r="QRF668" s="163"/>
      <c r="QRG668" s="163"/>
      <c r="QRH668" s="163"/>
      <c r="QRI668" s="163"/>
      <c r="QRJ668" s="163"/>
      <c r="QRK668" s="163"/>
      <c r="QRL668" s="163"/>
      <c r="QRM668" s="163"/>
      <c r="QRN668" s="163"/>
      <c r="QRO668" s="163"/>
      <c r="QRP668" s="163"/>
      <c r="QRQ668" s="163"/>
      <c r="QRR668" s="163"/>
      <c r="QRS668" s="163"/>
      <c r="QRT668" s="163"/>
      <c r="QRU668" s="163"/>
      <c r="QRV668" s="163"/>
      <c r="QRW668" s="163"/>
      <c r="QRX668" s="163"/>
      <c r="QRY668" s="163"/>
      <c r="QRZ668" s="163"/>
      <c r="QSA668" s="163"/>
      <c r="QSB668" s="163"/>
      <c r="QSC668" s="163"/>
      <c r="QSD668" s="163"/>
      <c r="QSE668" s="163"/>
      <c r="QSF668" s="163"/>
      <c r="QSG668" s="163"/>
      <c r="QSH668" s="163"/>
      <c r="QSI668" s="163"/>
      <c r="QSJ668" s="163"/>
      <c r="QSK668" s="163"/>
      <c r="QSL668" s="163"/>
      <c r="QSM668" s="163"/>
      <c r="QSN668" s="163"/>
      <c r="QSO668" s="163"/>
      <c r="QSP668" s="163"/>
      <c r="QSQ668" s="163"/>
      <c r="QSR668" s="163"/>
      <c r="QSS668" s="163"/>
      <c r="QST668" s="163"/>
      <c r="QSU668" s="163"/>
      <c r="QSV668" s="163"/>
      <c r="QSW668" s="163"/>
      <c r="QSX668" s="163"/>
      <c r="QSY668" s="163"/>
      <c r="QSZ668" s="163"/>
      <c r="QTA668" s="163"/>
      <c r="QTB668" s="163"/>
      <c r="QTC668" s="163"/>
      <c r="QTD668" s="163"/>
      <c r="QTE668" s="163"/>
      <c r="QTF668" s="163"/>
      <c r="QTG668" s="163"/>
      <c r="QTH668" s="163"/>
      <c r="QTI668" s="163"/>
      <c r="QTJ668" s="163"/>
      <c r="QTK668" s="163"/>
      <c r="QTL668" s="163"/>
      <c r="QTM668" s="163"/>
      <c r="QTN668" s="163"/>
      <c r="QTO668" s="163"/>
      <c r="QTP668" s="163"/>
      <c r="QTQ668" s="163"/>
      <c r="QTR668" s="163"/>
      <c r="QTS668" s="163"/>
      <c r="QTT668" s="163"/>
      <c r="QTU668" s="163"/>
      <c r="QTV668" s="163"/>
      <c r="QTW668" s="163"/>
      <c r="QTX668" s="163"/>
      <c r="QTY668" s="163"/>
      <c r="QTZ668" s="163"/>
      <c r="QUA668" s="163"/>
      <c r="QUB668" s="163"/>
      <c r="QUC668" s="163"/>
      <c r="QUD668" s="163"/>
      <c r="QUE668" s="163"/>
      <c r="QUF668" s="163"/>
      <c r="QUG668" s="163"/>
      <c r="QUH668" s="163"/>
      <c r="QUI668" s="163"/>
      <c r="QUJ668" s="163"/>
      <c r="QUK668" s="163"/>
      <c r="QUL668" s="163"/>
      <c r="QUM668" s="163"/>
      <c r="QUN668" s="163"/>
      <c r="QUO668" s="163"/>
      <c r="QUP668" s="163"/>
      <c r="QUQ668" s="163"/>
      <c r="QUR668" s="163"/>
      <c r="QUS668" s="163"/>
      <c r="QUT668" s="163"/>
      <c r="QUU668" s="163"/>
      <c r="QUV668" s="163"/>
      <c r="QUW668" s="163"/>
      <c r="QUX668" s="163"/>
      <c r="QUY668" s="163"/>
      <c r="QUZ668" s="163"/>
      <c r="QVA668" s="163"/>
      <c r="QVB668" s="163"/>
      <c r="QVC668" s="163"/>
      <c r="QVD668" s="163"/>
      <c r="QVE668" s="163"/>
      <c r="QVF668" s="163"/>
      <c r="QVG668" s="163"/>
      <c r="QVH668" s="163"/>
      <c r="QVI668" s="163"/>
      <c r="QVJ668" s="163"/>
      <c r="QVK668" s="163"/>
      <c r="QVL668" s="163"/>
      <c r="QVM668" s="163"/>
      <c r="QVN668" s="163"/>
      <c r="QVO668" s="163"/>
      <c r="QVP668" s="163"/>
      <c r="QVQ668" s="163"/>
      <c r="QVR668" s="163"/>
      <c r="QVS668" s="163"/>
      <c r="QVT668" s="163"/>
      <c r="QVU668" s="163"/>
      <c r="QVV668" s="163"/>
      <c r="QVW668" s="163"/>
      <c r="QVX668" s="163"/>
      <c r="QVY668" s="163"/>
      <c r="QVZ668" s="163"/>
      <c r="QWA668" s="163"/>
      <c r="QWB668" s="163"/>
      <c r="QWC668" s="163"/>
      <c r="QWD668" s="163"/>
      <c r="QWE668" s="163"/>
      <c r="QWF668" s="163"/>
      <c r="QWG668" s="163"/>
      <c r="QWH668" s="163"/>
      <c r="QWI668" s="163"/>
      <c r="QWJ668" s="163"/>
      <c r="QWK668" s="163"/>
      <c r="QWL668" s="163"/>
      <c r="QWM668" s="163"/>
      <c r="QWN668" s="163"/>
      <c r="QWO668" s="163"/>
      <c r="QWP668" s="163"/>
      <c r="QWQ668" s="163"/>
      <c r="QWR668" s="163"/>
      <c r="QWS668" s="163"/>
      <c r="QWT668" s="163"/>
      <c r="QWU668" s="163"/>
      <c r="QWV668" s="163"/>
      <c r="QWW668" s="163"/>
      <c r="QWX668" s="163"/>
      <c r="QWY668" s="163"/>
      <c r="QWZ668" s="163"/>
      <c r="QXA668" s="163"/>
      <c r="QXB668" s="163"/>
      <c r="QXC668" s="163"/>
      <c r="QXD668" s="163"/>
      <c r="QXE668" s="163"/>
      <c r="QXF668" s="163"/>
      <c r="QXG668" s="163"/>
      <c r="QXH668" s="163"/>
      <c r="QXI668" s="163"/>
      <c r="QXJ668" s="163"/>
      <c r="QXK668" s="163"/>
      <c r="QXL668" s="163"/>
      <c r="QXM668" s="163"/>
      <c r="QXN668" s="163"/>
      <c r="QXO668" s="163"/>
      <c r="QXP668" s="163"/>
      <c r="QXQ668" s="163"/>
      <c r="QXR668" s="163"/>
      <c r="QXS668" s="163"/>
      <c r="QXT668" s="163"/>
      <c r="QXU668" s="163"/>
      <c r="QXV668" s="163"/>
      <c r="QXW668" s="163"/>
      <c r="QXX668" s="163"/>
      <c r="QXY668" s="163"/>
      <c r="QXZ668" s="163"/>
      <c r="QYA668" s="163"/>
      <c r="QYB668" s="163"/>
      <c r="QYC668" s="163"/>
      <c r="QYD668" s="163"/>
      <c r="QYE668" s="163"/>
      <c r="QYF668" s="163"/>
      <c r="QYG668" s="163"/>
      <c r="QYH668" s="163"/>
      <c r="QYI668" s="163"/>
      <c r="QYJ668" s="163"/>
      <c r="QYK668" s="163"/>
      <c r="QYL668" s="163"/>
      <c r="QYM668" s="163"/>
      <c r="QYN668" s="163"/>
      <c r="QYO668" s="163"/>
      <c r="QYP668" s="163"/>
      <c r="QYQ668" s="163"/>
      <c r="QYR668" s="163"/>
      <c r="QYS668" s="163"/>
      <c r="QYT668" s="163"/>
      <c r="QYU668" s="163"/>
      <c r="QYV668" s="163"/>
      <c r="QYW668" s="163"/>
      <c r="QYX668" s="163"/>
      <c r="QYY668" s="163"/>
      <c r="QYZ668" s="163"/>
      <c r="QZA668" s="163"/>
      <c r="QZB668" s="163"/>
      <c r="QZC668" s="163"/>
      <c r="QZD668" s="163"/>
      <c r="QZE668" s="163"/>
      <c r="QZF668" s="163"/>
      <c r="QZG668" s="163"/>
      <c r="QZH668" s="163"/>
      <c r="QZI668" s="163"/>
      <c r="QZJ668" s="163"/>
      <c r="QZK668" s="163"/>
      <c r="QZL668" s="163"/>
      <c r="QZM668" s="163"/>
      <c r="QZN668" s="163"/>
      <c r="QZO668" s="163"/>
      <c r="QZP668" s="163"/>
      <c r="QZQ668" s="163"/>
      <c r="QZR668" s="163"/>
      <c r="QZS668" s="163"/>
      <c r="QZT668" s="163"/>
      <c r="QZU668" s="163"/>
      <c r="QZV668" s="163"/>
      <c r="QZW668" s="163"/>
      <c r="QZX668" s="163"/>
      <c r="QZY668" s="163"/>
      <c r="QZZ668" s="163"/>
      <c r="RAA668" s="163"/>
      <c r="RAB668" s="163"/>
      <c r="RAC668" s="163"/>
      <c r="RAD668" s="163"/>
      <c r="RAE668" s="163"/>
      <c r="RAF668" s="163"/>
      <c r="RAG668" s="163"/>
      <c r="RAH668" s="163"/>
      <c r="RAI668" s="163"/>
      <c r="RAJ668" s="163"/>
      <c r="RAK668" s="163"/>
      <c r="RAL668" s="163"/>
      <c r="RAM668" s="163"/>
      <c r="RAN668" s="163"/>
      <c r="RAO668" s="163"/>
      <c r="RAP668" s="163"/>
      <c r="RAQ668" s="163"/>
      <c r="RAR668" s="163"/>
      <c r="RAS668" s="163"/>
      <c r="RAT668" s="163"/>
      <c r="RAU668" s="163"/>
      <c r="RAV668" s="163"/>
      <c r="RAW668" s="163"/>
      <c r="RAX668" s="163"/>
      <c r="RAY668" s="163"/>
      <c r="RAZ668" s="163"/>
      <c r="RBA668" s="163"/>
      <c r="RBB668" s="163"/>
      <c r="RBC668" s="163"/>
      <c r="RBD668" s="163"/>
      <c r="RBE668" s="163"/>
      <c r="RBF668" s="163"/>
      <c r="RBG668" s="163"/>
      <c r="RBH668" s="163"/>
      <c r="RBI668" s="163"/>
      <c r="RBJ668" s="163"/>
      <c r="RBK668" s="163"/>
      <c r="RBL668" s="163"/>
      <c r="RBM668" s="163"/>
      <c r="RBN668" s="163"/>
      <c r="RBO668" s="163"/>
      <c r="RBP668" s="163"/>
      <c r="RBQ668" s="163"/>
      <c r="RBR668" s="163"/>
      <c r="RBS668" s="163"/>
      <c r="RBT668" s="163"/>
      <c r="RBU668" s="163"/>
      <c r="RBV668" s="163"/>
      <c r="RBW668" s="163"/>
      <c r="RBX668" s="163"/>
      <c r="RBY668" s="163"/>
      <c r="RBZ668" s="163"/>
      <c r="RCA668" s="163"/>
      <c r="RCB668" s="163"/>
      <c r="RCC668" s="163"/>
      <c r="RCD668" s="163"/>
      <c r="RCE668" s="163"/>
      <c r="RCF668" s="163"/>
      <c r="RCG668" s="163"/>
      <c r="RCH668" s="163"/>
      <c r="RCI668" s="163"/>
      <c r="RCJ668" s="163"/>
      <c r="RCK668" s="163"/>
      <c r="RCL668" s="163"/>
      <c r="RCM668" s="163"/>
      <c r="RCN668" s="163"/>
      <c r="RCO668" s="163"/>
      <c r="RCP668" s="163"/>
      <c r="RCQ668" s="163"/>
      <c r="RCR668" s="163"/>
      <c r="RCS668" s="163"/>
      <c r="RCT668" s="163"/>
      <c r="RCU668" s="163"/>
      <c r="RCV668" s="163"/>
      <c r="RCW668" s="163"/>
      <c r="RCX668" s="163"/>
      <c r="RCY668" s="163"/>
      <c r="RCZ668" s="163"/>
      <c r="RDA668" s="163"/>
      <c r="RDB668" s="163"/>
      <c r="RDC668" s="163"/>
      <c r="RDD668" s="163"/>
      <c r="RDE668" s="163"/>
      <c r="RDF668" s="163"/>
      <c r="RDG668" s="163"/>
      <c r="RDH668" s="163"/>
      <c r="RDI668" s="163"/>
      <c r="RDJ668" s="163"/>
      <c r="RDK668" s="163"/>
      <c r="RDL668" s="163"/>
      <c r="RDM668" s="163"/>
      <c r="RDN668" s="163"/>
      <c r="RDO668" s="163"/>
      <c r="RDP668" s="163"/>
      <c r="RDQ668" s="163"/>
      <c r="RDR668" s="163"/>
      <c r="RDS668" s="163"/>
      <c r="RDT668" s="163"/>
      <c r="RDU668" s="163"/>
      <c r="RDV668" s="163"/>
      <c r="RDW668" s="163"/>
      <c r="RDX668" s="163"/>
      <c r="RDY668" s="163"/>
      <c r="RDZ668" s="163"/>
      <c r="REA668" s="163"/>
      <c r="REB668" s="163"/>
      <c r="REC668" s="163"/>
      <c r="RED668" s="163"/>
      <c r="REE668" s="163"/>
      <c r="REF668" s="163"/>
      <c r="REG668" s="163"/>
      <c r="REH668" s="163"/>
      <c r="REI668" s="163"/>
      <c r="REJ668" s="163"/>
      <c r="REK668" s="163"/>
      <c r="REL668" s="163"/>
      <c r="REM668" s="163"/>
      <c r="REN668" s="163"/>
      <c r="REO668" s="163"/>
      <c r="REP668" s="163"/>
      <c r="REQ668" s="163"/>
      <c r="RER668" s="163"/>
      <c r="RES668" s="163"/>
      <c r="RET668" s="163"/>
      <c r="REU668" s="163"/>
      <c r="REV668" s="163"/>
      <c r="REW668" s="163"/>
      <c r="REX668" s="163"/>
      <c r="REY668" s="163"/>
      <c r="REZ668" s="163"/>
      <c r="RFA668" s="163"/>
      <c r="RFB668" s="163"/>
      <c r="RFC668" s="163"/>
      <c r="RFD668" s="163"/>
      <c r="RFE668" s="163"/>
      <c r="RFF668" s="163"/>
      <c r="RFG668" s="163"/>
      <c r="RFH668" s="163"/>
      <c r="RFI668" s="163"/>
      <c r="RFJ668" s="163"/>
      <c r="RFK668" s="163"/>
      <c r="RFL668" s="163"/>
      <c r="RFM668" s="163"/>
      <c r="RFN668" s="163"/>
      <c r="RFO668" s="163"/>
      <c r="RFP668" s="163"/>
      <c r="RFQ668" s="163"/>
      <c r="RFR668" s="163"/>
      <c r="RFS668" s="163"/>
      <c r="RFT668" s="163"/>
      <c r="RFU668" s="163"/>
      <c r="RFV668" s="163"/>
      <c r="RFW668" s="163"/>
      <c r="RFX668" s="163"/>
      <c r="RFY668" s="163"/>
      <c r="RFZ668" s="163"/>
      <c r="RGA668" s="163"/>
      <c r="RGB668" s="163"/>
      <c r="RGC668" s="163"/>
      <c r="RGD668" s="163"/>
      <c r="RGE668" s="163"/>
      <c r="RGF668" s="163"/>
      <c r="RGG668" s="163"/>
      <c r="RGH668" s="163"/>
      <c r="RGI668" s="163"/>
      <c r="RGJ668" s="163"/>
      <c r="RGK668" s="163"/>
      <c r="RGL668" s="163"/>
      <c r="RGM668" s="163"/>
      <c r="RGN668" s="163"/>
      <c r="RGO668" s="163"/>
      <c r="RGP668" s="163"/>
      <c r="RGQ668" s="163"/>
      <c r="RGR668" s="163"/>
      <c r="RGS668" s="163"/>
      <c r="RGT668" s="163"/>
      <c r="RGU668" s="163"/>
      <c r="RGV668" s="163"/>
      <c r="RGW668" s="163"/>
      <c r="RGX668" s="163"/>
      <c r="RGY668" s="163"/>
      <c r="RGZ668" s="163"/>
      <c r="RHA668" s="163"/>
      <c r="RHB668" s="163"/>
      <c r="RHC668" s="163"/>
      <c r="RHD668" s="163"/>
      <c r="RHE668" s="163"/>
      <c r="RHF668" s="163"/>
      <c r="RHG668" s="163"/>
      <c r="RHH668" s="163"/>
      <c r="RHI668" s="163"/>
      <c r="RHJ668" s="163"/>
      <c r="RHK668" s="163"/>
      <c r="RHL668" s="163"/>
      <c r="RHM668" s="163"/>
      <c r="RHN668" s="163"/>
      <c r="RHO668" s="163"/>
      <c r="RHP668" s="163"/>
      <c r="RHQ668" s="163"/>
      <c r="RHR668" s="163"/>
      <c r="RHS668" s="163"/>
      <c r="RHT668" s="163"/>
      <c r="RHU668" s="163"/>
      <c r="RHV668" s="163"/>
      <c r="RHW668" s="163"/>
      <c r="RHX668" s="163"/>
      <c r="RHY668" s="163"/>
      <c r="RHZ668" s="163"/>
      <c r="RIA668" s="163"/>
      <c r="RIB668" s="163"/>
      <c r="RIC668" s="163"/>
      <c r="RID668" s="163"/>
      <c r="RIE668" s="163"/>
      <c r="RIF668" s="163"/>
      <c r="RIG668" s="163"/>
      <c r="RIH668" s="163"/>
      <c r="RII668" s="163"/>
      <c r="RIJ668" s="163"/>
      <c r="RIK668" s="163"/>
      <c r="RIL668" s="163"/>
      <c r="RIM668" s="163"/>
      <c r="RIN668" s="163"/>
      <c r="RIO668" s="163"/>
      <c r="RIP668" s="163"/>
      <c r="RIQ668" s="163"/>
      <c r="RIR668" s="163"/>
      <c r="RIS668" s="163"/>
      <c r="RIT668" s="163"/>
      <c r="RIU668" s="163"/>
      <c r="RIV668" s="163"/>
      <c r="RIW668" s="163"/>
      <c r="RIX668" s="163"/>
      <c r="RIY668" s="163"/>
      <c r="RIZ668" s="163"/>
      <c r="RJA668" s="163"/>
      <c r="RJB668" s="163"/>
      <c r="RJC668" s="163"/>
      <c r="RJD668" s="163"/>
      <c r="RJE668" s="163"/>
      <c r="RJF668" s="163"/>
      <c r="RJG668" s="163"/>
      <c r="RJH668" s="163"/>
      <c r="RJI668" s="163"/>
      <c r="RJJ668" s="163"/>
      <c r="RJK668" s="163"/>
      <c r="RJL668" s="163"/>
      <c r="RJM668" s="163"/>
      <c r="RJN668" s="163"/>
      <c r="RJO668" s="163"/>
      <c r="RJP668" s="163"/>
      <c r="RJQ668" s="163"/>
      <c r="RJR668" s="163"/>
      <c r="RJS668" s="163"/>
      <c r="RJT668" s="163"/>
      <c r="RJU668" s="163"/>
      <c r="RJV668" s="163"/>
      <c r="RJW668" s="163"/>
      <c r="RJX668" s="163"/>
      <c r="RJY668" s="163"/>
      <c r="RJZ668" s="163"/>
      <c r="RKA668" s="163"/>
      <c r="RKB668" s="163"/>
      <c r="RKC668" s="163"/>
      <c r="RKD668" s="163"/>
      <c r="RKE668" s="163"/>
      <c r="RKF668" s="163"/>
      <c r="RKG668" s="163"/>
      <c r="RKH668" s="163"/>
      <c r="RKI668" s="163"/>
      <c r="RKJ668" s="163"/>
      <c r="RKK668" s="163"/>
      <c r="RKL668" s="163"/>
      <c r="RKM668" s="163"/>
      <c r="RKN668" s="163"/>
      <c r="RKO668" s="163"/>
      <c r="RKP668" s="163"/>
      <c r="RKQ668" s="163"/>
      <c r="RKR668" s="163"/>
      <c r="RKS668" s="163"/>
      <c r="RKT668" s="163"/>
      <c r="RKU668" s="163"/>
      <c r="RKV668" s="163"/>
      <c r="RKW668" s="163"/>
      <c r="RKX668" s="163"/>
      <c r="RKY668" s="163"/>
      <c r="RKZ668" s="163"/>
      <c r="RLA668" s="163"/>
      <c r="RLB668" s="163"/>
      <c r="RLC668" s="163"/>
      <c r="RLD668" s="163"/>
      <c r="RLE668" s="163"/>
      <c r="RLF668" s="163"/>
      <c r="RLG668" s="163"/>
      <c r="RLH668" s="163"/>
      <c r="RLI668" s="163"/>
      <c r="RLJ668" s="163"/>
      <c r="RLK668" s="163"/>
      <c r="RLL668" s="163"/>
      <c r="RLM668" s="163"/>
      <c r="RLN668" s="163"/>
      <c r="RLO668" s="163"/>
      <c r="RLP668" s="163"/>
      <c r="RLQ668" s="163"/>
      <c r="RLR668" s="163"/>
      <c r="RLS668" s="163"/>
      <c r="RLT668" s="163"/>
      <c r="RLU668" s="163"/>
      <c r="RLV668" s="163"/>
      <c r="RLW668" s="163"/>
      <c r="RLX668" s="163"/>
      <c r="RLY668" s="163"/>
      <c r="RLZ668" s="163"/>
      <c r="RMA668" s="163"/>
      <c r="RMB668" s="163"/>
      <c r="RMC668" s="163"/>
      <c r="RMD668" s="163"/>
      <c r="RME668" s="163"/>
      <c r="RMF668" s="163"/>
      <c r="RMG668" s="163"/>
      <c r="RMH668" s="163"/>
      <c r="RMI668" s="163"/>
      <c r="RMJ668" s="163"/>
      <c r="RMK668" s="163"/>
      <c r="RML668" s="163"/>
      <c r="RMM668" s="163"/>
      <c r="RMN668" s="163"/>
      <c r="RMO668" s="163"/>
      <c r="RMP668" s="163"/>
      <c r="RMQ668" s="163"/>
      <c r="RMR668" s="163"/>
      <c r="RMS668" s="163"/>
      <c r="RMT668" s="163"/>
      <c r="RMU668" s="163"/>
      <c r="RMV668" s="163"/>
      <c r="RMW668" s="163"/>
      <c r="RMX668" s="163"/>
      <c r="RMY668" s="163"/>
      <c r="RMZ668" s="163"/>
      <c r="RNA668" s="163"/>
      <c r="RNB668" s="163"/>
      <c r="RNC668" s="163"/>
      <c r="RND668" s="163"/>
      <c r="RNE668" s="163"/>
      <c r="RNF668" s="163"/>
      <c r="RNG668" s="163"/>
      <c r="RNH668" s="163"/>
      <c r="RNI668" s="163"/>
      <c r="RNJ668" s="163"/>
      <c r="RNK668" s="163"/>
      <c r="RNL668" s="163"/>
      <c r="RNM668" s="163"/>
      <c r="RNN668" s="163"/>
      <c r="RNO668" s="163"/>
      <c r="RNP668" s="163"/>
      <c r="RNQ668" s="163"/>
      <c r="RNR668" s="163"/>
      <c r="RNS668" s="163"/>
      <c r="RNT668" s="163"/>
      <c r="RNU668" s="163"/>
      <c r="RNV668" s="163"/>
      <c r="RNW668" s="163"/>
      <c r="RNX668" s="163"/>
      <c r="RNY668" s="163"/>
      <c r="RNZ668" s="163"/>
      <c r="ROA668" s="163"/>
      <c r="ROB668" s="163"/>
      <c r="ROC668" s="163"/>
      <c r="ROD668" s="163"/>
      <c r="ROE668" s="163"/>
      <c r="ROF668" s="163"/>
      <c r="ROG668" s="163"/>
      <c r="ROH668" s="163"/>
      <c r="ROI668" s="163"/>
      <c r="ROJ668" s="163"/>
      <c r="ROK668" s="163"/>
      <c r="ROL668" s="163"/>
      <c r="ROM668" s="163"/>
      <c r="RON668" s="163"/>
      <c r="ROO668" s="163"/>
      <c r="ROP668" s="163"/>
      <c r="ROQ668" s="163"/>
      <c r="ROR668" s="163"/>
      <c r="ROS668" s="163"/>
      <c r="ROT668" s="163"/>
      <c r="ROU668" s="163"/>
      <c r="ROV668" s="163"/>
      <c r="ROW668" s="163"/>
      <c r="ROX668" s="163"/>
      <c r="ROY668" s="163"/>
      <c r="ROZ668" s="163"/>
      <c r="RPA668" s="163"/>
      <c r="RPB668" s="163"/>
      <c r="RPC668" s="163"/>
      <c r="RPD668" s="163"/>
      <c r="RPE668" s="163"/>
      <c r="RPF668" s="163"/>
      <c r="RPG668" s="163"/>
      <c r="RPH668" s="163"/>
      <c r="RPI668" s="163"/>
      <c r="RPJ668" s="163"/>
      <c r="RPK668" s="163"/>
      <c r="RPL668" s="163"/>
      <c r="RPM668" s="163"/>
      <c r="RPN668" s="163"/>
      <c r="RPO668" s="163"/>
      <c r="RPP668" s="163"/>
      <c r="RPQ668" s="163"/>
      <c r="RPR668" s="163"/>
      <c r="RPS668" s="163"/>
      <c r="RPT668" s="163"/>
      <c r="RPU668" s="163"/>
      <c r="RPV668" s="163"/>
      <c r="RPW668" s="163"/>
      <c r="RPX668" s="163"/>
      <c r="RPY668" s="163"/>
      <c r="RPZ668" s="163"/>
      <c r="RQA668" s="163"/>
      <c r="RQB668" s="163"/>
      <c r="RQC668" s="163"/>
      <c r="RQD668" s="163"/>
      <c r="RQE668" s="163"/>
      <c r="RQF668" s="163"/>
      <c r="RQG668" s="163"/>
      <c r="RQH668" s="163"/>
      <c r="RQI668" s="163"/>
      <c r="RQJ668" s="163"/>
      <c r="RQK668" s="163"/>
      <c r="RQL668" s="163"/>
      <c r="RQM668" s="163"/>
      <c r="RQN668" s="163"/>
      <c r="RQO668" s="163"/>
      <c r="RQP668" s="163"/>
      <c r="RQQ668" s="163"/>
      <c r="RQR668" s="163"/>
      <c r="RQS668" s="163"/>
      <c r="RQT668" s="163"/>
      <c r="RQU668" s="163"/>
      <c r="RQV668" s="163"/>
      <c r="RQW668" s="163"/>
      <c r="RQX668" s="163"/>
      <c r="RQY668" s="163"/>
      <c r="RQZ668" s="163"/>
      <c r="RRA668" s="163"/>
      <c r="RRB668" s="163"/>
      <c r="RRC668" s="163"/>
      <c r="RRD668" s="163"/>
      <c r="RRE668" s="163"/>
      <c r="RRF668" s="163"/>
      <c r="RRG668" s="163"/>
      <c r="RRH668" s="163"/>
      <c r="RRI668" s="163"/>
      <c r="RRJ668" s="163"/>
      <c r="RRK668" s="163"/>
      <c r="RRL668" s="163"/>
      <c r="RRM668" s="163"/>
      <c r="RRN668" s="163"/>
      <c r="RRO668" s="163"/>
      <c r="RRP668" s="163"/>
      <c r="RRQ668" s="163"/>
      <c r="RRR668" s="163"/>
      <c r="RRS668" s="163"/>
      <c r="RRT668" s="163"/>
      <c r="RRU668" s="163"/>
      <c r="RRV668" s="163"/>
      <c r="RRW668" s="163"/>
      <c r="RRX668" s="163"/>
      <c r="RRY668" s="163"/>
      <c r="RRZ668" s="163"/>
      <c r="RSA668" s="163"/>
      <c r="RSB668" s="163"/>
      <c r="RSC668" s="163"/>
      <c r="RSD668" s="163"/>
      <c r="RSE668" s="163"/>
      <c r="RSF668" s="163"/>
      <c r="RSG668" s="163"/>
      <c r="RSH668" s="163"/>
      <c r="RSI668" s="163"/>
      <c r="RSJ668" s="163"/>
      <c r="RSK668" s="163"/>
      <c r="RSL668" s="163"/>
      <c r="RSM668" s="163"/>
      <c r="RSN668" s="163"/>
      <c r="RSO668" s="163"/>
      <c r="RSP668" s="163"/>
      <c r="RSQ668" s="163"/>
      <c r="RSR668" s="163"/>
      <c r="RSS668" s="163"/>
      <c r="RST668" s="163"/>
      <c r="RSU668" s="163"/>
      <c r="RSV668" s="163"/>
      <c r="RSW668" s="163"/>
      <c r="RSX668" s="163"/>
      <c r="RSY668" s="163"/>
      <c r="RSZ668" s="163"/>
      <c r="RTA668" s="163"/>
      <c r="RTB668" s="163"/>
      <c r="RTC668" s="163"/>
      <c r="RTD668" s="163"/>
      <c r="RTE668" s="163"/>
      <c r="RTF668" s="163"/>
      <c r="RTG668" s="163"/>
      <c r="RTH668" s="163"/>
      <c r="RTI668" s="163"/>
      <c r="RTJ668" s="163"/>
      <c r="RTK668" s="163"/>
      <c r="RTL668" s="163"/>
      <c r="RTM668" s="163"/>
      <c r="RTN668" s="163"/>
      <c r="RTO668" s="163"/>
      <c r="RTP668" s="163"/>
      <c r="RTQ668" s="163"/>
      <c r="RTR668" s="163"/>
      <c r="RTS668" s="163"/>
      <c r="RTT668" s="163"/>
      <c r="RTU668" s="163"/>
      <c r="RTV668" s="163"/>
      <c r="RTW668" s="163"/>
      <c r="RTX668" s="163"/>
      <c r="RTY668" s="163"/>
      <c r="RTZ668" s="163"/>
      <c r="RUA668" s="163"/>
      <c r="RUB668" s="163"/>
      <c r="RUC668" s="163"/>
      <c r="RUD668" s="163"/>
      <c r="RUE668" s="163"/>
      <c r="RUF668" s="163"/>
      <c r="RUG668" s="163"/>
      <c r="RUH668" s="163"/>
      <c r="RUI668" s="163"/>
      <c r="RUJ668" s="163"/>
      <c r="RUK668" s="163"/>
      <c r="RUL668" s="163"/>
      <c r="RUM668" s="163"/>
      <c r="RUN668" s="163"/>
      <c r="RUO668" s="163"/>
      <c r="RUP668" s="163"/>
      <c r="RUQ668" s="163"/>
      <c r="RUR668" s="163"/>
      <c r="RUS668" s="163"/>
      <c r="RUT668" s="163"/>
      <c r="RUU668" s="163"/>
      <c r="RUV668" s="163"/>
      <c r="RUW668" s="163"/>
      <c r="RUX668" s="163"/>
      <c r="RUY668" s="163"/>
      <c r="RUZ668" s="163"/>
      <c r="RVA668" s="163"/>
      <c r="RVB668" s="163"/>
      <c r="RVC668" s="163"/>
      <c r="RVD668" s="163"/>
      <c r="RVE668" s="163"/>
      <c r="RVF668" s="163"/>
      <c r="RVG668" s="163"/>
      <c r="RVH668" s="163"/>
      <c r="RVI668" s="163"/>
      <c r="RVJ668" s="163"/>
      <c r="RVK668" s="163"/>
      <c r="RVL668" s="163"/>
      <c r="RVM668" s="163"/>
      <c r="RVN668" s="163"/>
      <c r="RVO668" s="163"/>
      <c r="RVP668" s="163"/>
      <c r="RVQ668" s="163"/>
      <c r="RVR668" s="163"/>
      <c r="RVS668" s="163"/>
      <c r="RVT668" s="163"/>
      <c r="RVU668" s="163"/>
      <c r="RVV668" s="163"/>
      <c r="RVW668" s="163"/>
      <c r="RVX668" s="163"/>
      <c r="RVY668" s="163"/>
      <c r="RVZ668" s="163"/>
      <c r="RWA668" s="163"/>
      <c r="RWB668" s="163"/>
      <c r="RWC668" s="163"/>
      <c r="RWD668" s="163"/>
      <c r="RWE668" s="163"/>
      <c r="RWF668" s="163"/>
      <c r="RWG668" s="163"/>
      <c r="RWH668" s="163"/>
      <c r="RWI668" s="163"/>
      <c r="RWJ668" s="163"/>
      <c r="RWK668" s="163"/>
      <c r="RWL668" s="163"/>
      <c r="RWM668" s="163"/>
      <c r="RWN668" s="163"/>
      <c r="RWO668" s="163"/>
      <c r="RWP668" s="163"/>
      <c r="RWQ668" s="163"/>
      <c r="RWR668" s="163"/>
      <c r="RWS668" s="163"/>
      <c r="RWT668" s="163"/>
      <c r="RWU668" s="163"/>
      <c r="RWV668" s="163"/>
      <c r="RWW668" s="163"/>
      <c r="RWX668" s="163"/>
      <c r="RWY668" s="163"/>
      <c r="RWZ668" s="163"/>
      <c r="RXA668" s="163"/>
      <c r="RXB668" s="163"/>
      <c r="RXC668" s="163"/>
      <c r="RXD668" s="163"/>
      <c r="RXE668" s="163"/>
      <c r="RXF668" s="163"/>
      <c r="RXG668" s="163"/>
      <c r="RXH668" s="163"/>
      <c r="RXI668" s="163"/>
      <c r="RXJ668" s="163"/>
      <c r="RXK668" s="163"/>
      <c r="RXL668" s="163"/>
      <c r="RXM668" s="163"/>
      <c r="RXN668" s="163"/>
      <c r="RXO668" s="163"/>
      <c r="RXP668" s="163"/>
      <c r="RXQ668" s="163"/>
      <c r="RXR668" s="163"/>
      <c r="RXS668" s="163"/>
      <c r="RXT668" s="163"/>
      <c r="RXU668" s="163"/>
      <c r="RXV668" s="163"/>
      <c r="RXW668" s="163"/>
      <c r="RXX668" s="163"/>
      <c r="RXY668" s="163"/>
      <c r="RXZ668" s="163"/>
      <c r="RYA668" s="163"/>
      <c r="RYB668" s="163"/>
      <c r="RYC668" s="163"/>
      <c r="RYD668" s="163"/>
      <c r="RYE668" s="163"/>
      <c r="RYF668" s="163"/>
      <c r="RYG668" s="163"/>
      <c r="RYH668" s="163"/>
      <c r="RYI668" s="163"/>
      <c r="RYJ668" s="163"/>
      <c r="RYK668" s="163"/>
      <c r="RYL668" s="163"/>
      <c r="RYM668" s="163"/>
      <c r="RYN668" s="163"/>
      <c r="RYO668" s="163"/>
      <c r="RYP668" s="163"/>
      <c r="RYQ668" s="163"/>
      <c r="RYR668" s="163"/>
      <c r="RYS668" s="163"/>
      <c r="RYT668" s="163"/>
      <c r="RYU668" s="163"/>
      <c r="RYV668" s="163"/>
      <c r="RYW668" s="163"/>
      <c r="RYX668" s="163"/>
      <c r="RYY668" s="163"/>
      <c r="RYZ668" s="163"/>
      <c r="RZA668" s="163"/>
      <c r="RZB668" s="163"/>
      <c r="RZC668" s="163"/>
      <c r="RZD668" s="163"/>
      <c r="RZE668" s="163"/>
      <c r="RZF668" s="163"/>
      <c r="RZG668" s="163"/>
      <c r="RZH668" s="163"/>
      <c r="RZI668" s="163"/>
      <c r="RZJ668" s="163"/>
      <c r="RZK668" s="163"/>
      <c r="RZL668" s="163"/>
      <c r="RZM668" s="163"/>
      <c r="RZN668" s="163"/>
      <c r="RZO668" s="163"/>
      <c r="RZP668" s="163"/>
      <c r="RZQ668" s="163"/>
      <c r="RZR668" s="163"/>
      <c r="RZS668" s="163"/>
      <c r="RZT668" s="163"/>
      <c r="RZU668" s="163"/>
      <c r="RZV668" s="163"/>
      <c r="RZW668" s="163"/>
      <c r="RZX668" s="163"/>
      <c r="RZY668" s="163"/>
      <c r="RZZ668" s="163"/>
      <c r="SAA668" s="163"/>
      <c r="SAB668" s="163"/>
      <c r="SAC668" s="163"/>
      <c r="SAD668" s="163"/>
      <c r="SAE668" s="163"/>
      <c r="SAF668" s="163"/>
      <c r="SAG668" s="163"/>
      <c r="SAH668" s="163"/>
      <c r="SAI668" s="163"/>
      <c r="SAJ668" s="163"/>
      <c r="SAK668" s="163"/>
      <c r="SAL668" s="163"/>
      <c r="SAM668" s="163"/>
      <c r="SAN668" s="163"/>
      <c r="SAO668" s="163"/>
      <c r="SAP668" s="163"/>
      <c r="SAQ668" s="163"/>
      <c r="SAR668" s="163"/>
      <c r="SAS668" s="163"/>
      <c r="SAT668" s="163"/>
      <c r="SAU668" s="163"/>
      <c r="SAV668" s="163"/>
      <c r="SAW668" s="163"/>
      <c r="SAX668" s="163"/>
      <c r="SAY668" s="163"/>
      <c r="SAZ668" s="163"/>
      <c r="SBA668" s="163"/>
      <c r="SBB668" s="163"/>
      <c r="SBC668" s="163"/>
      <c r="SBD668" s="163"/>
      <c r="SBE668" s="163"/>
      <c r="SBF668" s="163"/>
      <c r="SBG668" s="163"/>
      <c r="SBH668" s="163"/>
      <c r="SBI668" s="163"/>
      <c r="SBJ668" s="163"/>
      <c r="SBK668" s="163"/>
      <c r="SBL668" s="163"/>
      <c r="SBM668" s="163"/>
      <c r="SBN668" s="163"/>
      <c r="SBO668" s="163"/>
      <c r="SBP668" s="163"/>
      <c r="SBQ668" s="163"/>
      <c r="SBR668" s="163"/>
      <c r="SBS668" s="163"/>
      <c r="SBT668" s="163"/>
      <c r="SBU668" s="163"/>
      <c r="SBV668" s="163"/>
      <c r="SBW668" s="163"/>
      <c r="SBX668" s="163"/>
      <c r="SBY668" s="163"/>
      <c r="SBZ668" s="163"/>
      <c r="SCA668" s="163"/>
      <c r="SCB668" s="163"/>
      <c r="SCC668" s="163"/>
      <c r="SCD668" s="163"/>
      <c r="SCE668" s="163"/>
      <c r="SCF668" s="163"/>
      <c r="SCG668" s="163"/>
      <c r="SCH668" s="163"/>
      <c r="SCI668" s="163"/>
      <c r="SCJ668" s="163"/>
      <c r="SCK668" s="163"/>
      <c r="SCL668" s="163"/>
      <c r="SCM668" s="163"/>
      <c r="SCN668" s="163"/>
      <c r="SCO668" s="163"/>
      <c r="SCP668" s="163"/>
      <c r="SCQ668" s="163"/>
      <c r="SCR668" s="163"/>
      <c r="SCS668" s="163"/>
      <c r="SCT668" s="163"/>
      <c r="SCU668" s="163"/>
      <c r="SCV668" s="163"/>
      <c r="SCW668" s="163"/>
      <c r="SCX668" s="163"/>
      <c r="SCY668" s="163"/>
      <c r="SCZ668" s="163"/>
      <c r="SDA668" s="163"/>
      <c r="SDB668" s="163"/>
      <c r="SDC668" s="163"/>
      <c r="SDD668" s="163"/>
      <c r="SDE668" s="163"/>
      <c r="SDF668" s="163"/>
      <c r="SDG668" s="163"/>
      <c r="SDH668" s="163"/>
      <c r="SDI668" s="163"/>
      <c r="SDJ668" s="163"/>
      <c r="SDK668" s="163"/>
      <c r="SDL668" s="163"/>
      <c r="SDM668" s="163"/>
      <c r="SDN668" s="163"/>
      <c r="SDO668" s="163"/>
      <c r="SDP668" s="163"/>
      <c r="SDQ668" s="163"/>
      <c r="SDR668" s="163"/>
      <c r="SDS668" s="163"/>
      <c r="SDT668" s="163"/>
      <c r="SDU668" s="163"/>
      <c r="SDV668" s="163"/>
      <c r="SDW668" s="163"/>
      <c r="SDX668" s="163"/>
      <c r="SDY668" s="163"/>
      <c r="SDZ668" s="163"/>
      <c r="SEA668" s="163"/>
      <c r="SEB668" s="163"/>
      <c r="SEC668" s="163"/>
      <c r="SED668" s="163"/>
      <c r="SEE668" s="163"/>
      <c r="SEF668" s="163"/>
      <c r="SEG668" s="163"/>
      <c r="SEH668" s="163"/>
      <c r="SEI668" s="163"/>
      <c r="SEJ668" s="163"/>
      <c r="SEK668" s="163"/>
      <c r="SEL668" s="163"/>
      <c r="SEM668" s="163"/>
      <c r="SEN668" s="163"/>
      <c r="SEO668" s="163"/>
      <c r="SEP668" s="163"/>
      <c r="SEQ668" s="163"/>
      <c r="SER668" s="163"/>
      <c r="SES668" s="163"/>
      <c r="SET668" s="163"/>
      <c r="SEU668" s="163"/>
      <c r="SEV668" s="163"/>
      <c r="SEW668" s="163"/>
      <c r="SEX668" s="163"/>
      <c r="SEY668" s="163"/>
      <c r="SEZ668" s="163"/>
      <c r="SFA668" s="163"/>
      <c r="SFB668" s="163"/>
      <c r="SFC668" s="163"/>
      <c r="SFD668" s="163"/>
      <c r="SFE668" s="163"/>
      <c r="SFF668" s="163"/>
      <c r="SFG668" s="163"/>
      <c r="SFH668" s="163"/>
      <c r="SFI668" s="163"/>
      <c r="SFJ668" s="163"/>
      <c r="SFK668" s="163"/>
      <c r="SFL668" s="163"/>
      <c r="SFM668" s="163"/>
      <c r="SFN668" s="163"/>
      <c r="SFO668" s="163"/>
      <c r="SFP668" s="163"/>
      <c r="SFQ668" s="163"/>
      <c r="SFR668" s="163"/>
      <c r="SFS668" s="163"/>
      <c r="SFT668" s="163"/>
      <c r="SFU668" s="163"/>
      <c r="SFV668" s="163"/>
      <c r="SFW668" s="163"/>
      <c r="SFX668" s="163"/>
      <c r="SFY668" s="163"/>
      <c r="SFZ668" s="163"/>
      <c r="SGA668" s="163"/>
      <c r="SGB668" s="163"/>
      <c r="SGC668" s="163"/>
      <c r="SGD668" s="163"/>
      <c r="SGE668" s="163"/>
      <c r="SGF668" s="163"/>
      <c r="SGG668" s="163"/>
      <c r="SGH668" s="163"/>
      <c r="SGI668" s="163"/>
      <c r="SGJ668" s="163"/>
      <c r="SGK668" s="163"/>
      <c r="SGL668" s="163"/>
      <c r="SGM668" s="163"/>
      <c r="SGN668" s="163"/>
      <c r="SGO668" s="163"/>
      <c r="SGP668" s="163"/>
      <c r="SGQ668" s="163"/>
      <c r="SGR668" s="163"/>
      <c r="SGS668" s="163"/>
      <c r="SGT668" s="163"/>
      <c r="SGU668" s="163"/>
      <c r="SGV668" s="163"/>
      <c r="SGW668" s="163"/>
      <c r="SGX668" s="163"/>
      <c r="SGY668" s="163"/>
      <c r="SGZ668" s="163"/>
      <c r="SHA668" s="163"/>
      <c r="SHB668" s="163"/>
      <c r="SHC668" s="163"/>
      <c r="SHD668" s="163"/>
      <c r="SHE668" s="163"/>
      <c r="SHF668" s="163"/>
      <c r="SHG668" s="163"/>
      <c r="SHH668" s="163"/>
      <c r="SHI668" s="163"/>
      <c r="SHJ668" s="163"/>
      <c r="SHK668" s="163"/>
      <c r="SHL668" s="163"/>
      <c r="SHM668" s="163"/>
      <c r="SHN668" s="163"/>
      <c r="SHO668" s="163"/>
      <c r="SHP668" s="163"/>
      <c r="SHQ668" s="163"/>
      <c r="SHR668" s="163"/>
      <c r="SHS668" s="163"/>
      <c r="SHT668" s="163"/>
      <c r="SHU668" s="163"/>
      <c r="SHV668" s="163"/>
      <c r="SHW668" s="163"/>
      <c r="SHX668" s="163"/>
      <c r="SHY668" s="163"/>
      <c r="SHZ668" s="163"/>
      <c r="SIA668" s="163"/>
      <c r="SIB668" s="163"/>
      <c r="SIC668" s="163"/>
      <c r="SID668" s="163"/>
      <c r="SIE668" s="163"/>
      <c r="SIF668" s="163"/>
      <c r="SIG668" s="163"/>
      <c r="SIH668" s="163"/>
      <c r="SII668" s="163"/>
      <c r="SIJ668" s="163"/>
      <c r="SIK668" s="163"/>
      <c r="SIL668" s="163"/>
      <c r="SIM668" s="163"/>
      <c r="SIN668" s="163"/>
      <c r="SIO668" s="163"/>
      <c r="SIP668" s="163"/>
      <c r="SIQ668" s="163"/>
      <c r="SIR668" s="163"/>
      <c r="SIS668" s="163"/>
      <c r="SIT668" s="163"/>
      <c r="SIU668" s="163"/>
      <c r="SIV668" s="163"/>
      <c r="SIW668" s="163"/>
      <c r="SIX668" s="163"/>
      <c r="SIY668" s="163"/>
      <c r="SIZ668" s="163"/>
      <c r="SJA668" s="163"/>
      <c r="SJB668" s="163"/>
      <c r="SJC668" s="163"/>
      <c r="SJD668" s="163"/>
      <c r="SJE668" s="163"/>
      <c r="SJF668" s="163"/>
      <c r="SJG668" s="163"/>
      <c r="SJH668" s="163"/>
      <c r="SJI668" s="163"/>
      <c r="SJJ668" s="163"/>
      <c r="SJK668" s="163"/>
      <c r="SJL668" s="163"/>
      <c r="SJM668" s="163"/>
      <c r="SJN668" s="163"/>
      <c r="SJO668" s="163"/>
      <c r="SJP668" s="163"/>
      <c r="SJQ668" s="163"/>
      <c r="SJR668" s="163"/>
      <c r="SJS668" s="163"/>
      <c r="SJT668" s="163"/>
      <c r="SJU668" s="163"/>
      <c r="SJV668" s="163"/>
      <c r="SJW668" s="163"/>
      <c r="SJX668" s="163"/>
      <c r="SJY668" s="163"/>
      <c r="SJZ668" s="163"/>
      <c r="SKA668" s="163"/>
      <c r="SKB668" s="163"/>
      <c r="SKC668" s="163"/>
      <c r="SKD668" s="163"/>
      <c r="SKE668" s="163"/>
      <c r="SKF668" s="163"/>
      <c r="SKG668" s="163"/>
      <c r="SKH668" s="163"/>
      <c r="SKI668" s="163"/>
      <c r="SKJ668" s="163"/>
      <c r="SKK668" s="163"/>
      <c r="SKL668" s="163"/>
      <c r="SKM668" s="163"/>
      <c r="SKN668" s="163"/>
      <c r="SKO668" s="163"/>
      <c r="SKP668" s="163"/>
      <c r="SKQ668" s="163"/>
      <c r="SKR668" s="163"/>
      <c r="SKS668" s="163"/>
      <c r="SKT668" s="163"/>
      <c r="SKU668" s="163"/>
      <c r="SKV668" s="163"/>
      <c r="SKW668" s="163"/>
      <c r="SKX668" s="163"/>
      <c r="SKY668" s="163"/>
      <c r="SKZ668" s="163"/>
      <c r="SLA668" s="163"/>
      <c r="SLB668" s="163"/>
      <c r="SLC668" s="163"/>
      <c r="SLD668" s="163"/>
      <c r="SLE668" s="163"/>
      <c r="SLF668" s="163"/>
      <c r="SLG668" s="163"/>
      <c r="SLH668" s="163"/>
      <c r="SLI668" s="163"/>
      <c r="SLJ668" s="163"/>
      <c r="SLK668" s="163"/>
      <c r="SLL668" s="163"/>
      <c r="SLM668" s="163"/>
      <c r="SLN668" s="163"/>
      <c r="SLO668" s="163"/>
      <c r="SLP668" s="163"/>
      <c r="SLQ668" s="163"/>
      <c r="SLR668" s="163"/>
      <c r="SLS668" s="163"/>
      <c r="SLT668" s="163"/>
      <c r="SLU668" s="163"/>
      <c r="SLV668" s="163"/>
      <c r="SLW668" s="163"/>
      <c r="SLX668" s="163"/>
      <c r="SLY668" s="163"/>
      <c r="SLZ668" s="163"/>
      <c r="SMA668" s="163"/>
      <c r="SMB668" s="163"/>
      <c r="SMC668" s="163"/>
      <c r="SMD668" s="163"/>
      <c r="SME668" s="163"/>
      <c r="SMF668" s="163"/>
      <c r="SMG668" s="163"/>
      <c r="SMH668" s="163"/>
      <c r="SMI668" s="163"/>
      <c r="SMJ668" s="163"/>
      <c r="SMK668" s="163"/>
      <c r="SML668" s="163"/>
      <c r="SMM668" s="163"/>
      <c r="SMN668" s="163"/>
      <c r="SMO668" s="163"/>
      <c r="SMP668" s="163"/>
      <c r="SMQ668" s="163"/>
      <c r="SMR668" s="163"/>
      <c r="SMS668" s="163"/>
      <c r="SMT668" s="163"/>
      <c r="SMU668" s="163"/>
      <c r="SMV668" s="163"/>
      <c r="SMW668" s="163"/>
      <c r="SMX668" s="163"/>
      <c r="SMY668" s="163"/>
      <c r="SMZ668" s="163"/>
      <c r="SNA668" s="163"/>
      <c r="SNB668" s="163"/>
      <c r="SNC668" s="163"/>
      <c r="SND668" s="163"/>
      <c r="SNE668" s="163"/>
      <c r="SNF668" s="163"/>
      <c r="SNG668" s="163"/>
      <c r="SNH668" s="163"/>
      <c r="SNI668" s="163"/>
      <c r="SNJ668" s="163"/>
      <c r="SNK668" s="163"/>
      <c r="SNL668" s="163"/>
      <c r="SNM668" s="163"/>
      <c r="SNN668" s="163"/>
      <c r="SNO668" s="163"/>
      <c r="SNP668" s="163"/>
      <c r="SNQ668" s="163"/>
      <c r="SNR668" s="163"/>
      <c r="SNS668" s="163"/>
      <c r="SNT668" s="163"/>
      <c r="SNU668" s="163"/>
      <c r="SNV668" s="163"/>
      <c r="SNW668" s="163"/>
      <c r="SNX668" s="163"/>
      <c r="SNY668" s="163"/>
      <c r="SNZ668" s="163"/>
      <c r="SOA668" s="163"/>
      <c r="SOB668" s="163"/>
      <c r="SOC668" s="163"/>
      <c r="SOD668" s="163"/>
      <c r="SOE668" s="163"/>
      <c r="SOF668" s="163"/>
      <c r="SOG668" s="163"/>
      <c r="SOH668" s="163"/>
      <c r="SOI668" s="163"/>
      <c r="SOJ668" s="163"/>
      <c r="SOK668" s="163"/>
      <c r="SOL668" s="163"/>
      <c r="SOM668" s="163"/>
      <c r="SON668" s="163"/>
      <c r="SOO668" s="163"/>
      <c r="SOP668" s="163"/>
      <c r="SOQ668" s="163"/>
      <c r="SOR668" s="163"/>
      <c r="SOS668" s="163"/>
      <c r="SOT668" s="163"/>
      <c r="SOU668" s="163"/>
      <c r="SOV668" s="163"/>
      <c r="SOW668" s="163"/>
      <c r="SOX668" s="163"/>
      <c r="SOY668" s="163"/>
      <c r="SOZ668" s="163"/>
      <c r="SPA668" s="163"/>
      <c r="SPB668" s="163"/>
      <c r="SPC668" s="163"/>
      <c r="SPD668" s="163"/>
      <c r="SPE668" s="163"/>
      <c r="SPF668" s="163"/>
      <c r="SPG668" s="163"/>
      <c r="SPH668" s="163"/>
      <c r="SPI668" s="163"/>
      <c r="SPJ668" s="163"/>
      <c r="SPK668" s="163"/>
      <c r="SPL668" s="163"/>
      <c r="SPM668" s="163"/>
      <c r="SPN668" s="163"/>
      <c r="SPO668" s="163"/>
      <c r="SPP668" s="163"/>
      <c r="SPQ668" s="163"/>
      <c r="SPR668" s="163"/>
      <c r="SPS668" s="163"/>
      <c r="SPT668" s="163"/>
      <c r="SPU668" s="163"/>
      <c r="SPV668" s="163"/>
      <c r="SPW668" s="163"/>
      <c r="SPX668" s="163"/>
      <c r="SPY668" s="163"/>
      <c r="SPZ668" s="163"/>
      <c r="SQA668" s="163"/>
      <c r="SQB668" s="163"/>
      <c r="SQC668" s="163"/>
      <c r="SQD668" s="163"/>
      <c r="SQE668" s="163"/>
      <c r="SQF668" s="163"/>
      <c r="SQG668" s="163"/>
      <c r="SQH668" s="163"/>
      <c r="SQI668" s="163"/>
      <c r="SQJ668" s="163"/>
      <c r="SQK668" s="163"/>
      <c r="SQL668" s="163"/>
      <c r="SQM668" s="163"/>
      <c r="SQN668" s="163"/>
      <c r="SQO668" s="163"/>
      <c r="SQP668" s="163"/>
      <c r="SQQ668" s="163"/>
      <c r="SQR668" s="163"/>
      <c r="SQS668" s="163"/>
      <c r="SQT668" s="163"/>
      <c r="SQU668" s="163"/>
      <c r="SQV668" s="163"/>
      <c r="SQW668" s="163"/>
      <c r="SQX668" s="163"/>
      <c r="SQY668" s="163"/>
      <c r="SQZ668" s="163"/>
      <c r="SRA668" s="163"/>
      <c r="SRB668" s="163"/>
      <c r="SRC668" s="163"/>
      <c r="SRD668" s="163"/>
      <c r="SRE668" s="163"/>
      <c r="SRF668" s="163"/>
      <c r="SRG668" s="163"/>
      <c r="SRH668" s="163"/>
      <c r="SRI668" s="163"/>
      <c r="SRJ668" s="163"/>
      <c r="SRK668" s="163"/>
      <c r="SRL668" s="163"/>
      <c r="SRM668" s="163"/>
      <c r="SRN668" s="163"/>
      <c r="SRO668" s="163"/>
      <c r="SRP668" s="163"/>
      <c r="SRQ668" s="163"/>
      <c r="SRR668" s="163"/>
      <c r="SRS668" s="163"/>
      <c r="SRT668" s="163"/>
      <c r="SRU668" s="163"/>
      <c r="SRV668" s="163"/>
      <c r="SRW668" s="163"/>
      <c r="SRX668" s="163"/>
      <c r="SRY668" s="163"/>
      <c r="SRZ668" s="163"/>
      <c r="SSA668" s="163"/>
      <c r="SSB668" s="163"/>
      <c r="SSC668" s="163"/>
      <c r="SSD668" s="163"/>
      <c r="SSE668" s="163"/>
      <c r="SSF668" s="163"/>
      <c r="SSG668" s="163"/>
      <c r="SSH668" s="163"/>
      <c r="SSI668" s="163"/>
      <c r="SSJ668" s="163"/>
      <c r="SSK668" s="163"/>
      <c r="SSL668" s="163"/>
      <c r="SSM668" s="163"/>
      <c r="SSN668" s="163"/>
      <c r="SSO668" s="163"/>
      <c r="SSP668" s="163"/>
      <c r="SSQ668" s="163"/>
      <c r="SSR668" s="163"/>
      <c r="SSS668" s="163"/>
      <c r="SST668" s="163"/>
      <c r="SSU668" s="163"/>
      <c r="SSV668" s="163"/>
      <c r="SSW668" s="163"/>
      <c r="SSX668" s="163"/>
      <c r="SSY668" s="163"/>
      <c r="SSZ668" s="163"/>
      <c r="STA668" s="163"/>
      <c r="STB668" s="163"/>
      <c r="STC668" s="163"/>
      <c r="STD668" s="163"/>
      <c r="STE668" s="163"/>
      <c r="STF668" s="163"/>
      <c r="STG668" s="163"/>
      <c r="STH668" s="163"/>
      <c r="STI668" s="163"/>
      <c r="STJ668" s="163"/>
      <c r="STK668" s="163"/>
      <c r="STL668" s="163"/>
      <c r="STM668" s="163"/>
      <c r="STN668" s="163"/>
      <c r="STO668" s="163"/>
      <c r="STP668" s="163"/>
      <c r="STQ668" s="163"/>
      <c r="STR668" s="163"/>
      <c r="STS668" s="163"/>
      <c r="STT668" s="163"/>
      <c r="STU668" s="163"/>
      <c r="STV668" s="163"/>
      <c r="STW668" s="163"/>
      <c r="STX668" s="163"/>
      <c r="STY668" s="163"/>
      <c r="STZ668" s="163"/>
      <c r="SUA668" s="163"/>
      <c r="SUB668" s="163"/>
      <c r="SUC668" s="163"/>
      <c r="SUD668" s="163"/>
      <c r="SUE668" s="163"/>
      <c r="SUF668" s="163"/>
      <c r="SUG668" s="163"/>
      <c r="SUH668" s="163"/>
      <c r="SUI668" s="163"/>
      <c r="SUJ668" s="163"/>
      <c r="SUK668" s="163"/>
      <c r="SUL668" s="163"/>
      <c r="SUM668" s="163"/>
      <c r="SUN668" s="163"/>
      <c r="SUO668" s="163"/>
      <c r="SUP668" s="163"/>
      <c r="SUQ668" s="163"/>
      <c r="SUR668" s="163"/>
      <c r="SUS668" s="163"/>
      <c r="SUT668" s="163"/>
      <c r="SUU668" s="163"/>
      <c r="SUV668" s="163"/>
      <c r="SUW668" s="163"/>
      <c r="SUX668" s="163"/>
      <c r="SUY668" s="163"/>
      <c r="SUZ668" s="163"/>
      <c r="SVA668" s="163"/>
      <c r="SVB668" s="163"/>
      <c r="SVC668" s="163"/>
      <c r="SVD668" s="163"/>
      <c r="SVE668" s="163"/>
      <c r="SVF668" s="163"/>
      <c r="SVG668" s="163"/>
      <c r="SVH668" s="163"/>
      <c r="SVI668" s="163"/>
      <c r="SVJ668" s="163"/>
      <c r="SVK668" s="163"/>
      <c r="SVL668" s="163"/>
      <c r="SVM668" s="163"/>
      <c r="SVN668" s="163"/>
      <c r="SVO668" s="163"/>
      <c r="SVP668" s="163"/>
      <c r="SVQ668" s="163"/>
      <c r="SVR668" s="163"/>
      <c r="SVS668" s="163"/>
      <c r="SVT668" s="163"/>
      <c r="SVU668" s="163"/>
      <c r="SVV668" s="163"/>
      <c r="SVW668" s="163"/>
      <c r="SVX668" s="163"/>
      <c r="SVY668" s="163"/>
      <c r="SVZ668" s="163"/>
      <c r="SWA668" s="163"/>
      <c r="SWB668" s="163"/>
      <c r="SWC668" s="163"/>
      <c r="SWD668" s="163"/>
      <c r="SWE668" s="163"/>
      <c r="SWF668" s="163"/>
      <c r="SWG668" s="163"/>
      <c r="SWH668" s="163"/>
      <c r="SWI668" s="163"/>
      <c r="SWJ668" s="163"/>
      <c r="SWK668" s="163"/>
      <c r="SWL668" s="163"/>
      <c r="SWM668" s="163"/>
      <c r="SWN668" s="163"/>
      <c r="SWO668" s="163"/>
      <c r="SWP668" s="163"/>
      <c r="SWQ668" s="163"/>
      <c r="SWR668" s="163"/>
      <c r="SWS668" s="163"/>
      <c r="SWT668" s="163"/>
      <c r="SWU668" s="163"/>
      <c r="SWV668" s="163"/>
      <c r="SWW668" s="163"/>
      <c r="SWX668" s="163"/>
      <c r="SWY668" s="163"/>
      <c r="SWZ668" s="163"/>
      <c r="SXA668" s="163"/>
      <c r="SXB668" s="163"/>
      <c r="SXC668" s="163"/>
      <c r="SXD668" s="163"/>
      <c r="SXE668" s="163"/>
      <c r="SXF668" s="163"/>
      <c r="SXG668" s="163"/>
      <c r="SXH668" s="163"/>
      <c r="SXI668" s="163"/>
      <c r="SXJ668" s="163"/>
      <c r="SXK668" s="163"/>
      <c r="SXL668" s="163"/>
      <c r="SXM668" s="163"/>
      <c r="SXN668" s="163"/>
      <c r="SXO668" s="163"/>
      <c r="SXP668" s="163"/>
      <c r="SXQ668" s="163"/>
      <c r="SXR668" s="163"/>
      <c r="SXS668" s="163"/>
      <c r="SXT668" s="163"/>
      <c r="SXU668" s="163"/>
      <c r="SXV668" s="163"/>
      <c r="SXW668" s="163"/>
      <c r="SXX668" s="163"/>
      <c r="SXY668" s="163"/>
      <c r="SXZ668" s="163"/>
      <c r="SYA668" s="163"/>
      <c r="SYB668" s="163"/>
      <c r="SYC668" s="163"/>
      <c r="SYD668" s="163"/>
      <c r="SYE668" s="163"/>
      <c r="SYF668" s="163"/>
      <c r="SYG668" s="163"/>
      <c r="SYH668" s="163"/>
      <c r="SYI668" s="163"/>
      <c r="SYJ668" s="163"/>
      <c r="SYK668" s="163"/>
      <c r="SYL668" s="163"/>
      <c r="SYM668" s="163"/>
      <c r="SYN668" s="163"/>
      <c r="SYO668" s="163"/>
      <c r="SYP668" s="163"/>
      <c r="SYQ668" s="163"/>
      <c r="SYR668" s="163"/>
      <c r="SYS668" s="163"/>
      <c r="SYT668" s="163"/>
      <c r="SYU668" s="163"/>
      <c r="SYV668" s="163"/>
      <c r="SYW668" s="163"/>
      <c r="SYX668" s="163"/>
      <c r="SYY668" s="163"/>
      <c r="SYZ668" s="163"/>
      <c r="SZA668" s="163"/>
      <c r="SZB668" s="163"/>
      <c r="SZC668" s="163"/>
      <c r="SZD668" s="163"/>
      <c r="SZE668" s="163"/>
      <c r="SZF668" s="163"/>
      <c r="SZG668" s="163"/>
      <c r="SZH668" s="163"/>
      <c r="SZI668" s="163"/>
      <c r="SZJ668" s="163"/>
      <c r="SZK668" s="163"/>
      <c r="SZL668" s="163"/>
      <c r="SZM668" s="163"/>
      <c r="SZN668" s="163"/>
      <c r="SZO668" s="163"/>
      <c r="SZP668" s="163"/>
      <c r="SZQ668" s="163"/>
      <c r="SZR668" s="163"/>
      <c r="SZS668" s="163"/>
      <c r="SZT668" s="163"/>
      <c r="SZU668" s="163"/>
      <c r="SZV668" s="163"/>
      <c r="SZW668" s="163"/>
      <c r="SZX668" s="163"/>
      <c r="SZY668" s="163"/>
      <c r="SZZ668" s="163"/>
      <c r="TAA668" s="163"/>
      <c r="TAB668" s="163"/>
      <c r="TAC668" s="163"/>
      <c r="TAD668" s="163"/>
      <c r="TAE668" s="163"/>
      <c r="TAF668" s="163"/>
      <c r="TAG668" s="163"/>
      <c r="TAH668" s="163"/>
      <c r="TAI668" s="163"/>
      <c r="TAJ668" s="163"/>
      <c r="TAK668" s="163"/>
      <c r="TAL668" s="163"/>
      <c r="TAM668" s="163"/>
      <c r="TAN668" s="163"/>
      <c r="TAO668" s="163"/>
      <c r="TAP668" s="163"/>
      <c r="TAQ668" s="163"/>
      <c r="TAR668" s="163"/>
      <c r="TAS668" s="163"/>
      <c r="TAT668" s="163"/>
      <c r="TAU668" s="163"/>
      <c r="TAV668" s="163"/>
      <c r="TAW668" s="163"/>
      <c r="TAX668" s="163"/>
      <c r="TAY668" s="163"/>
      <c r="TAZ668" s="163"/>
      <c r="TBA668" s="163"/>
      <c r="TBB668" s="163"/>
      <c r="TBC668" s="163"/>
      <c r="TBD668" s="163"/>
      <c r="TBE668" s="163"/>
      <c r="TBF668" s="163"/>
      <c r="TBG668" s="163"/>
      <c r="TBH668" s="163"/>
      <c r="TBI668" s="163"/>
      <c r="TBJ668" s="163"/>
      <c r="TBK668" s="163"/>
      <c r="TBL668" s="163"/>
      <c r="TBM668" s="163"/>
      <c r="TBN668" s="163"/>
      <c r="TBO668" s="163"/>
      <c r="TBP668" s="163"/>
      <c r="TBQ668" s="163"/>
      <c r="TBR668" s="163"/>
      <c r="TBS668" s="163"/>
      <c r="TBT668" s="163"/>
      <c r="TBU668" s="163"/>
      <c r="TBV668" s="163"/>
      <c r="TBW668" s="163"/>
      <c r="TBX668" s="163"/>
      <c r="TBY668" s="163"/>
      <c r="TBZ668" s="163"/>
      <c r="TCA668" s="163"/>
      <c r="TCB668" s="163"/>
      <c r="TCC668" s="163"/>
      <c r="TCD668" s="163"/>
      <c r="TCE668" s="163"/>
      <c r="TCF668" s="163"/>
      <c r="TCG668" s="163"/>
      <c r="TCH668" s="163"/>
      <c r="TCI668" s="163"/>
      <c r="TCJ668" s="163"/>
      <c r="TCK668" s="163"/>
      <c r="TCL668" s="163"/>
      <c r="TCM668" s="163"/>
      <c r="TCN668" s="163"/>
      <c r="TCO668" s="163"/>
      <c r="TCP668" s="163"/>
      <c r="TCQ668" s="163"/>
      <c r="TCR668" s="163"/>
      <c r="TCS668" s="163"/>
      <c r="TCT668" s="163"/>
      <c r="TCU668" s="163"/>
      <c r="TCV668" s="163"/>
      <c r="TCW668" s="163"/>
      <c r="TCX668" s="163"/>
      <c r="TCY668" s="163"/>
      <c r="TCZ668" s="163"/>
      <c r="TDA668" s="163"/>
      <c r="TDB668" s="163"/>
      <c r="TDC668" s="163"/>
      <c r="TDD668" s="163"/>
      <c r="TDE668" s="163"/>
      <c r="TDF668" s="163"/>
      <c r="TDG668" s="163"/>
      <c r="TDH668" s="163"/>
      <c r="TDI668" s="163"/>
      <c r="TDJ668" s="163"/>
      <c r="TDK668" s="163"/>
      <c r="TDL668" s="163"/>
      <c r="TDM668" s="163"/>
      <c r="TDN668" s="163"/>
      <c r="TDO668" s="163"/>
      <c r="TDP668" s="163"/>
      <c r="TDQ668" s="163"/>
      <c r="TDR668" s="163"/>
      <c r="TDS668" s="163"/>
      <c r="TDT668" s="163"/>
      <c r="TDU668" s="163"/>
      <c r="TDV668" s="163"/>
      <c r="TDW668" s="163"/>
      <c r="TDX668" s="163"/>
      <c r="TDY668" s="163"/>
      <c r="TDZ668" s="163"/>
      <c r="TEA668" s="163"/>
      <c r="TEB668" s="163"/>
      <c r="TEC668" s="163"/>
      <c r="TED668" s="163"/>
      <c r="TEE668" s="163"/>
      <c r="TEF668" s="163"/>
      <c r="TEG668" s="163"/>
      <c r="TEH668" s="163"/>
      <c r="TEI668" s="163"/>
      <c r="TEJ668" s="163"/>
      <c r="TEK668" s="163"/>
      <c r="TEL668" s="163"/>
      <c r="TEM668" s="163"/>
      <c r="TEN668" s="163"/>
      <c r="TEO668" s="163"/>
      <c r="TEP668" s="163"/>
      <c r="TEQ668" s="163"/>
      <c r="TER668" s="163"/>
      <c r="TES668" s="163"/>
      <c r="TET668" s="163"/>
      <c r="TEU668" s="163"/>
      <c r="TEV668" s="163"/>
      <c r="TEW668" s="163"/>
      <c r="TEX668" s="163"/>
      <c r="TEY668" s="163"/>
      <c r="TEZ668" s="163"/>
      <c r="TFA668" s="163"/>
      <c r="TFB668" s="163"/>
      <c r="TFC668" s="163"/>
      <c r="TFD668" s="163"/>
      <c r="TFE668" s="163"/>
      <c r="TFF668" s="163"/>
      <c r="TFG668" s="163"/>
      <c r="TFH668" s="163"/>
      <c r="TFI668" s="163"/>
      <c r="TFJ668" s="163"/>
      <c r="TFK668" s="163"/>
      <c r="TFL668" s="163"/>
      <c r="TFM668" s="163"/>
      <c r="TFN668" s="163"/>
      <c r="TFO668" s="163"/>
      <c r="TFP668" s="163"/>
      <c r="TFQ668" s="163"/>
      <c r="TFR668" s="163"/>
      <c r="TFS668" s="163"/>
      <c r="TFT668" s="163"/>
      <c r="TFU668" s="163"/>
      <c r="TFV668" s="163"/>
      <c r="TFW668" s="163"/>
      <c r="TFX668" s="163"/>
      <c r="TFY668" s="163"/>
      <c r="TFZ668" s="163"/>
      <c r="TGA668" s="163"/>
      <c r="TGB668" s="163"/>
      <c r="TGC668" s="163"/>
      <c r="TGD668" s="163"/>
      <c r="TGE668" s="163"/>
      <c r="TGF668" s="163"/>
      <c r="TGG668" s="163"/>
      <c r="TGH668" s="163"/>
      <c r="TGI668" s="163"/>
      <c r="TGJ668" s="163"/>
      <c r="TGK668" s="163"/>
      <c r="TGL668" s="163"/>
      <c r="TGM668" s="163"/>
      <c r="TGN668" s="163"/>
      <c r="TGO668" s="163"/>
      <c r="TGP668" s="163"/>
      <c r="TGQ668" s="163"/>
      <c r="TGR668" s="163"/>
      <c r="TGS668" s="163"/>
      <c r="TGT668" s="163"/>
      <c r="TGU668" s="163"/>
      <c r="TGV668" s="163"/>
      <c r="TGW668" s="163"/>
      <c r="TGX668" s="163"/>
      <c r="TGY668" s="163"/>
      <c r="TGZ668" s="163"/>
      <c r="THA668" s="163"/>
      <c r="THB668" s="163"/>
      <c r="THC668" s="163"/>
      <c r="THD668" s="163"/>
      <c r="THE668" s="163"/>
      <c r="THF668" s="163"/>
      <c r="THG668" s="163"/>
      <c r="THH668" s="163"/>
      <c r="THI668" s="163"/>
      <c r="THJ668" s="163"/>
      <c r="THK668" s="163"/>
      <c r="THL668" s="163"/>
      <c r="THM668" s="163"/>
      <c r="THN668" s="163"/>
      <c r="THO668" s="163"/>
      <c r="THP668" s="163"/>
      <c r="THQ668" s="163"/>
      <c r="THR668" s="163"/>
      <c r="THS668" s="163"/>
      <c r="THT668" s="163"/>
      <c r="THU668" s="163"/>
      <c r="THV668" s="163"/>
      <c r="THW668" s="163"/>
      <c r="THX668" s="163"/>
      <c r="THY668" s="163"/>
      <c r="THZ668" s="163"/>
      <c r="TIA668" s="163"/>
      <c r="TIB668" s="163"/>
      <c r="TIC668" s="163"/>
      <c r="TID668" s="163"/>
      <c r="TIE668" s="163"/>
      <c r="TIF668" s="163"/>
      <c r="TIG668" s="163"/>
      <c r="TIH668" s="163"/>
      <c r="TII668" s="163"/>
      <c r="TIJ668" s="163"/>
      <c r="TIK668" s="163"/>
      <c r="TIL668" s="163"/>
      <c r="TIM668" s="163"/>
      <c r="TIN668" s="163"/>
      <c r="TIO668" s="163"/>
      <c r="TIP668" s="163"/>
      <c r="TIQ668" s="163"/>
      <c r="TIR668" s="163"/>
      <c r="TIS668" s="163"/>
      <c r="TIT668" s="163"/>
      <c r="TIU668" s="163"/>
      <c r="TIV668" s="163"/>
      <c r="TIW668" s="163"/>
      <c r="TIX668" s="163"/>
      <c r="TIY668" s="163"/>
      <c r="TIZ668" s="163"/>
      <c r="TJA668" s="163"/>
      <c r="TJB668" s="163"/>
      <c r="TJC668" s="163"/>
      <c r="TJD668" s="163"/>
      <c r="TJE668" s="163"/>
      <c r="TJF668" s="163"/>
      <c r="TJG668" s="163"/>
      <c r="TJH668" s="163"/>
      <c r="TJI668" s="163"/>
      <c r="TJJ668" s="163"/>
      <c r="TJK668" s="163"/>
      <c r="TJL668" s="163"/>
      <c r="TJM668" s="163"/>
      <c r="TJN668" s="163"/>
      <c r="TJO668" s="163"/>
      <c r="TJP668" s="163"/>
      <c r="TJQ668" s="163"/>
      <c r="TJR668" s="163"/>
      <c r="TJS668" s="163"/>
      <c r="TJT668" s="163"/>
      <c r="TJU668" s="163"/>
      <c r="TJV668" s="163"/>
      <c r="TJW668" s="163"/>
      <c r="TJX668" s="163"/>
      <c r="TJY668" s="163"/>
      <c r="TJZ668" s="163"/>
      <c r="TKA668" s="163"/>
      <c r="TKB668" s="163"/>
      <c r="TKC668" s="163"/>
      <c r="TKD668" s="163"/>
      <c r="TKE668" s="163"/>
      <c r="TKF668" s="163"/>
      <c r="TKG668" s="163"/>
      <c r="TKH668" s="163"/>
      <c r="TKI668" s="163"/>
      <c r="TKJ668" s="163"/>
      <c r="TKK668" s="163"/>
      <c r="TKL668" s="163"/>
      <c r="TKM668" s="163"/>
      <c r="TKN668" s="163"/>
      <c r="TKO668" s="163"/>
      <c r="TKP668" s="163"/>
      <c r="TKQ668" s="163"/>
      <c r="TKR668" s="163"/>
      <c r="TKS668" s="163"/>
      <c r="TKT668" s="163"/>
      <c r="TKU668" s="163"/>
      <c r="TKV668" s="163"/>
      <c r="TKW668" s="163"/>
      <c r="TKX668" s="163"/>
      <c r="TKY668" s="163"/>
      <c r="TKZ668" s="163"/>
      <c r="TLA668" s="163"/>
      <c r="TLB668" s="163"/>
      <c r="TLC668" s="163"/>
      <c r="TLD668" s="163"/>
      <c r="TLE668" s="163"/>
      <c r="TLF668" s="163"/>
      <c r="TLG668" s="163"/>
      <c r="TLH668" s="163"/>
      <c r="TLI668" s="163"/>
      <c r="TLJ668" s="163"/>
      <c r="TLK668" s="163"/>
      <c r="TLL668" s="163"/>
      <c r="TLM668" s="163"/>
      <c r="TLN668" s="163"/>
      <c r="TLO668" s="163"/>
      <c r="TLP668" s="163"/>
      <c r="TLQ668" s="163"/>
      <c r="TLR668" s="163"/>
      <c r="TLS668" s="163"/>
      <c r="TLT668" s="163"/>
      <c r="TLU668" s="163"/>
      <c r="TLV668" s="163"/>
      <c r="TLW668" s="163"/>
      <c r="TLX668" s="163"/>
      <c r="TLY668" s="163"/>
      <c r="TLZ668" s="163"/>
      <c r="TMA668" s="163"/>
      <c r="TMB668" s="163"/>
      <c r="TMC668" s="163"/>
      <c r="TMD668" s="163"/>
      <c r="TME668" s="163"/>
      <c r="TMF668" s="163"/>
      <c r="TMG668" s="163"/>
      <c r="TMH668" s="163"/>
      <c r="TMI668" s="163"/>
      <c r="TMJ668" s="163"/>
      <c r="TMK668" s="163"/>
      <c r="TML668" s="163"/>
      <c r="TMM668" s="163"/>
      <c r="TMN668" s="163"/>
      <c r="TMO668" s="163"/>
      <c r="TMP668" s="163"/>
      <c r="TMQ668" s="163"/>
      <c r="TMR668" s="163"/>
      <c r="TMS668" s="163"/>
      <c r="TMT668" s="163"/>
      <c r="TMU668" s="163"/>
      <c r="TMV668" s="163"/>
      <c r="TMW668" s="163"/>
      <c r="TMX668" s="163"/>
      <c r="TMY668" s="163"/>
      <c r="TMZ668" s="163"/>
      <c r="TNA668" s="163"/>
      <c r="TNB668" s="163"/>
      <c r="TNC668" s="163"/>
      <c r="TND668" s="163"/>
      <c r="TNE668" s="163"/>
      <c r="TNF668" s="163"/>
      <c r="TNG668" s="163"/>
      <c r="TNH668" s="163"/>
      <c r="TNI668" s="163"/>
      <c r="TNJ668" s="163"/>
      <c r="TNK668" s="163"/>
      <c r="TNL668" s="163"/>
      <c r="TNM668" s="163"/>
      <c r="TNN668" s="163"/>
      <c r="TNO668" s="163"/>
      <c r="TNP668" s="163"/>
      <c r="TNQ668" s="163"/>
      <c r="TNR668" s="163"/>
      <c r="TNS668" s="163"/>
      <c r="TNT668" s="163"/>
      <c r="TNU668" s="163"/>
      <c r="TNV668" s="163"/>
      <c r="TNW668" s="163"/>
      <c r="TNX668" s="163"/>
      <c r="TNY668" s="163"/>
      <c r="TNZ668" s="163"/>
      <c r="TOA668" s="163"/>
      <c r="TOB668" s="163"/>
      <c r="TOC668" s="163"/>
      <c r="TOD668" s="163"/>
      <c r="TOE668" s="163"/>
      <c r="TOF668" s="163"/>
      <c r="TOG668" s="163"/>
      <c r="TOH668" s="163"/>
      <c r="TOI668" s="163"/>
      <c r="TOJ668" s="163"/>
      <c r="TOK668" s="163"/>
      <c r="TOL668" s="163"/>
      <c r="TOM668" s="163"/>
      <c r="TON668" s="163"/>
      <c r="TOO668" s="163"/>
      <c r="TOP668" s="163"/>
      <c r="TOQ668" s="163"/>
      <c r="TOR668" s="163"/>
      <c r="TOS668" s="163"/>
      <c r="TOT668" s="163"/>
      <c r="TOU668" s="163"/>
      <c r="TOV668" s="163"/>
      <c r="TOW668" s="163"/>
      <c r="TOX668" s="163"/>
      <c r="TOY668" s="163"/>
      <c r="TOZ668" s="163"/>
      <c r="TPA668" s="163"/>
      <c r="TPB668" s="163"/>
      <c r="TPC668" s="163"/>
      <c r="TPD668" s="163"/>
      <c r="TPE668" s="163"/>
      <c r="TPF668" s="163"/>
      <c r="TPG668" s="163"/>
      <c r="TPH668" s="163"/>
      <c r="TPI668" s="163"/>
      <c r="TPJ668" s="163"/>
      <c r="TPK668" s="163"/>
      <c r="TPL668" s="163"/>
      <c r="TPM668" s="163"/>
      <c r="TPN668" s="163"/>
      <c r="TPO668" s="163"/>
      <c r="TPP668" s="163"/>
      <c r="TPQ668" s="163"/>
      <c r="TPR668" s="163"/>
      <c r="TPS668" s="163"/>
      <c r="TPT668" s="163"/>
      <c r="TPU668" s="163"/>
      <c r="TPV668" s="163"/>
      <c r="TPW668" s="163"/>
      <c r="TPX668" s="163"/>
      <c r="TPY668" s="163"/>
      <c r="TPZ668" s="163"/>
      <c r="TQA668" s="163"/>
      <c r="TQB668" s="163"/>
      <c r="TQC668" s="163"/>
      <c r="TQD668" s="163"/>
      <c r="TQE668" s="163"/>
      <c r="TQF668" s="163"/>
      <c r="TQG668" s="163"/>
      <c r="TQH668" s="163"/>
      <c r="TQI668" s="163"/>
      <c r="TQJ668" s="163"/>
      <c r="TQK668" s="163"/>
      <c r="TQL668" s="163"/>
      <c r="TQM668" s="163"/>
      <c r="TQN668" s="163"/>
      <c r="TQO668" s="163"/>
      <c r="TQP668" s="163"/>
      <c r="TQQ668" s="163"/>
      <c r="TQR668" s="163"/>
      <c r="TQS668" s="163"/>
      <c r="TQT668" s="163"/>
      <c r="TQU668" s="163"/>
      <c r="TQV668" s="163"/>
      <c r="TQW668" s="163"/>
      <c r="TQX668" s="163"/>
      <c r="TQY668" s="163"/>
      <c r="TQZ668" s="163"/>
      <c r="TRA668" s="163"/>
      <c r="TRB668" s="163"/>
      <c r="TRC668" s="163"/>
      <c r="TRD668" s="163"/>
      <c r="TRE668" s="163"/>
      <c r="TRF668" s="163"/>
      <c r="TRG668" s="163"/>
      <c r="TRH668" s="163"/>
      <c r="TRI668" s="163"/>
      <c r="TRJ668" s="163"/>
      <c r="TRK668" s="163"/>
      <c r="TRL668" s="163"/>
      <c r="TRM668" s="163"/>
      <c r="TRN668" s="163"/>
      <c r="TRO668" s="163"/>
      <c r="TRP668" s="163"/>
      <c r="TRQ668" s="163"/>
      <c r="TRR668" s="163"/>
      <c r="TRS668" s="163"/>
      <c r="TRT668" s="163"/>
      <c r="TRU668" s="163"/>
      <c r="TRV668" s="163"/>
      <c r="TRW668" s="163"/>
      <c r="TRX668" s="163"/>
      <c r="TRY668" s="163"/>
      <c r="TRZ668" s="163"/>
      <c r="TSA668" s="163"/>
      <c r="TSB668" s="163"/>
      <c r="TSC668" s="163"/>
      <c r="TSD668" s="163"/>
      <c r="TSE668" s="163"/>
      <c r="TSF668" s="163"/>
      <c r="TSG668" s="163"/>
      <c r="TSH668" s="163"/>
      <c r="TSI668" s="163"/>
      <c r="TSJ668" s="163"/>
      <c r="TSK668" s="163"/>
      <c r="TSL668" s="163"/>
      <c r="TSM668" s="163"/>
      <c r="TSN668" s="163"/>
      <c r="TSO668" s="163"/>
      <c r="TSP668" s="163"/>
      <c r="TSQ668" s="163"/>
      <c r="TSR668" s="163"/>
      <c r="TSS668" s="163"/>
      <c r="TST668" s="163"/>
      <c r="TSU668" s="163"/>
      <c r="TSV668" s="163"/>
      <c r="TSW668" s="163"/>
      <c r="TSX668" s="163"/>
      <c r="TSY668" s="163"/>
      <c r="TSZ668" s="163"/>
      <c r="TTA668" s="163"/>
      <c r="TTB668" s="163"/>
      <c r="TTC668" s="163"/>
      <c r="TTD668" s="163"/>
      <c r="TTE668" s="163"/>
      <c r="TTF668" s="163"/>
      <c r="TTG668" s="163"/>
      <c r="TTH668" s="163"/>
      <c r="TTI668" s="163"/>
      <c r="TTJ668" s="163"/>
      <c r="TTK668" s="163"/>
      <c r="TTL668" s="163"/>
      <c r="TTM668" s="163"/>
      <c r="TTN668" s="163"/>
      <c r="TTO668" s="163"/>
      <c r="TTP668" s="163"/>
      <c r="TTQ668" s="163"/>
      <c r="TTR668" s="163"/>
      <c r="TTS668" s="163"/>
      <c r="TTT668" s="163"/>
      <c r="TTU668" s="163"/>
      <c r="TTV668" s="163"/>
      <c r="TTW668" s="163"/>
      <c r="TTX668" s="163"/>
      <c r="TTY668" s="163"/>
      <c r="TTZ668" s="163"/>
      <c r="TUA668" s="163"/>
      <c r="TUB668" s="163"/>
      <c r="TUC668" s="163"/>
      <c r="TUD668" s="163"/>
      <c r="TUE668" s="163"/>
      <c r="TUF668" s="163"/>
      <c r="TUG668" s="163"/>
      <c r="TUH668" s="163"/>
      <c r="TUI668" s="163"/>
      <c r="TUJ668" s="163"/>
      <c r="TUK668" s="163"/>
      <c r="TUL668" s="163"/>
      <c r="TUM668" s="163"/>
      <c r="TUN668" s="163"/>
      <c r="TUO668" s="163"/>
      <c r="TUP668" s="163"/>
      <c r="TUQ668" s="163"/>
      <c r="TUR668" s="163"/>
      <c r="TUS668" s="163"/>
      <c r="TUT668" s="163"/>
      <c r="TUU668" s="163"/>
      <c r="TUV668" s="163"/>
      <c r="TUW668" s="163"/>
      <c r="TUX668" s="163"/>
      <c r="TUY668" s="163"/>
      <c r="TUZ668" s="163"/>
      <c r="TVA668" s="163"/>
      <c r="TVB668" s="163"/>
      <c r="TVC668" s="163"/>
      <c r="TVD668" s="163"/>
      <c r="TVE668" s="163"/>
      <c r="TVF668" s="163"/>
      <c r="TVG668" s="163"/>
      <c r="TVH668" s="163"/>
      <c r="TVI668" s="163"/>
      <c r="TVJ668" s="163"/>
      <c r="TVK668" s="163"/>
      <c r="TVL668" s="163"/>
      <c r="TVM668" s="163"/>
      <c r="TVN668" s="163"/>
      <c r="TVO668" s="163"/>
      <c r="TVP668" s="163"/>
      <c r="TVQ668" s="163"/>
      <c r="TVR668" s="163"/>
      <c r="TVS668" s="163"/>
      <c r="TVT668" s="163"/>
      <c r="TVU668" s="163"/>
      <c r="TVV668" s="163"/>
      <c r="TVW668" s="163"/>
      <c r="TVX668" s="163"/>
      <c r="TVY668" s="163"/>
      <c r="TVZ668" s="163"/>
      <c r="TWA668" s="163"/>
      <c r="TWB668" s="163"/>
      <c r="TWC668" s="163"/>
      <c r="TWD668" s="163"/>
      <c r="TWE668" s="163"/>
      <c r="TWF668" s="163"/>
      <c r="TWG668" s="163"/>
      <c r="TWH668" s="163"/>
      <c r="TWI668" s="163"/>
      <c r="TWJ668" s="163"/>
      <c r="TWK668" s="163"/>
      <c r="TWL668" s="163"/>
      <c r="TWM668" s="163"/>
      <c r="TWN668" s="163"/>
      <c r="TWO668" s="163"/>
      <c r="TWP668" s="163"/>
      <c r="TWQ668" s="163"/>
      <c r="TWR668" s="163"/>
      <c r="TWS668" s="163"/>
      <c r="TWT668" s="163"/>
      <c r="TWU668" s="163"/>
      <c r="TWV668" s="163"/>
      <c r="TWW668" s="163"/>
      <c r="TWX668" s="163"/>
      <c r="TWY668" s="163"/>
      <c r="TWZ668" s="163"/>
      <c r="TXA668" s="163"/>
      <c r="TXB668" s="163"/>
      <c r="TXC668" s="163"/>
      <c r="TXD668" s="163"/>
      <c r="TXE668" s="163"/>
      <c r="TXF668" s="163"/>
      <c r="TXG668" s="163"/>
      <c r="TXH668" s="163"/>
      <c r="TXI668" s="163"/>
      <c r="TXJ668" s="163"/>
      <c r="TXK668" s="163"/>
      <c r="TXL668" s="163"/>
      <c r="TXM668" s="163"/>
      <c r="TXN668" s="163"/>
      <c r="TXO668" s="163"/>
      <c r="TXP668" s="163"/>
      <c r="TXQ668" s="163"/>
      <c r="TXR668" s="163"/>
      <c r="TXS668" s="163"/>
      <c r="TXT668" s="163"/>
      <c r="TXU668" s="163"/>
      <c r="TXV668" s="163"/>
      <c r="TXW668" s="163"/>
      <c r="TXX668" s="163"/>
      <c r="TXY668" s="163"/>
      <c r="TXZ668" s="163"/>
      <c r="TYA668" s="163"/>
      <c r="TYB668" s="163"/>
      <c r="TYC668" s="163"/>
      <c r="TYD668" s="163"/>
      <c r="TYE668" s="163"/>
      <c r="TYF668" s="163"/>
      <c r="TYG668" s="163"/>
      <c r="TYH668" s="163"/>
      <c r="TYI668" s="163"/>
      <c r="TYJ668" s="163"/>
      <c r="TYK668" s="163"/>
      <c r="TYL668" s="163"/>
      <c r="TYM668" s="163"/>
      <c r="TYN668" s="163"/>
      <c r="TYO668" s="163"/>
      <c r="TYP668" s="163"/>
      <c r="TYQ668" s="163"/>
      <c r="TYR668" s="163"/>
      <c r="TYS668" s="163"/>
      <c r="TYT668" s="163"/>
      <c r="TYU668" s="163"/>
      <c r="TYV668" s="163"/>
      <c r="TYW668" s="163"/>
      <c r="TYX668" s="163"/>
      <c r="TYY668" s="163"/>
      <c r="TYZ668" s="163"/>
      <c r="TZA668" s="163"/>
      <c r="TZB668" s="163"/>
      <c r="TZC668" s="163"/>
      <c r="TZD668" s="163"/>
      <c r="TZE668" s="163"/>
      <c r="TZF668" s="163"/>
      <c r="TZG668" s="163"/>
      <c r="TZH668" s="163"/>
      <c r="TZI668" s="163"/>
      <c r="TZJ668" s="163"/>
      <c r="TZK668" s="163"/>
      <c r="TZL668" s="163"/>
      <c r="TZM668" s="163"/>
      <c r="TZN668" s="163"/>
      <c r="TZO668" s="163"/>
      <c r="TZP668" s="163"/>
      <c r="TZQ668" s="163"/>
      <c r="TZR668" s="163"/>
      <c r="TZS668" s="163"/>
      <c r="TZT668" s="163"/>
      <c r="TZU668" s="163"/>
      <c r="TZV668" s="163"/>
      <c r="TZW668" s="163"/>
      <c r="TZX668" s="163"/>
      <c r="TZY668" s="163"/>
      <c r="TZZ668" s="163"/>
      <c r="UAA668" s="163"/>
      <c r="UAB668" s="163"/>
      <c r="UAC668" s="163"/>
      <c r="UAD668" s="163"/>
      <c r="UAE668" s="163"/>
      <c r="UAF668" s="163"/>
      <c r="UAG668" s="163"/>
      <c r="UAH668" s="163"/>
      <c r="UAI668" s="163"/>
      <c r="UAJ668" s="163"/>
      <c r="UAK668" s="163"/>
      <c r="UAL668" s="163"/>
      <c r="UAM668" s="163"/>
      <c r="UAN668" s="163"/>
      <c r="UAO668" s="163"/>
      <c r="UAP668" s="163"/>
      <c r="UAQ668" s="163"/>
      <c r="UAR668" s="163"/>
      <c r="UAS668" s="163"/>
      <c r="UAT668" s="163"/>
      <c r="UAU668" s="163"/>
      <c r="UAV668" s="163"/>
      <c r="UAW668" s="163"/>
      <c r="UAX668" s="163"/>
      <c r="UAY668" s="163"/>
      <c r="UAZ668" s="163"/>
      <c r="UBA668" s="163"/>
      <c r="UBB668" s="163"/>
      <c r="UBC668" s="163"/>
      <c r="UBD668" s="163"/>
      <c r="UBE668" s="163"/>
      <c r="UBF668" s="163"/>
      <c r="UBG668" s="163"/>
      <c r="UBH668" s="163"/>
      <c r="UBI668" s="163"/>
      <c r="UBJ668" s="163"/>
      <c r="UBK668" s="163"/>
      <c r="UBL668" s="163"/>
      <c r="UBM668" s="163"/>
      <c r="UBN668" s="163"/>
      <c r="UBO668" s="163"/>
      <c r="UBP668" s="163"/>
      <c r="UBQ668" s="163"/>
      <c r="UBR668" s="163"/>
      <c r="UBS668" s="163"/>
      <c r="UBT668" s="163"/>
      <c r="UBU668" s="163"/>
      <c r="UBV668" s="163"/>
      <c r="UBW668" s="163"/>
      <c r="UBX668" s="163"/>
      <c r="UBY668" s="163"/>
      <c r="UBZ668" s="163"/>
      <c r="UCA668" s="163"/>
      <c r="UCB668" s="163"/>
      <c r="UCC668" s="163"/>
      <c r="UCD668" s="163"/>
      <c r="UCE668" s="163"/>
      <c r="UCF668" s="163"/>
      <c r="UCG668" s="163"/>
      <c r="UCH668" s="163"/>
      <c r="UCI668" s="163"/>
      <c r="UCJ668" s="163"/>
      <c r="UCK668" s="163"/>
      <c r="UCL668" s="163"/>
      <c r="UCM668" s="163"/>
      <c r="UCN668" s="163"/>
      <c r="UCO668" s="163"/>
      <c r="UCP668" s="163"/>
      <c r="UCQ668" s="163"/>
      <c r="UCR668" s="163"/>
      <c r="UCS668" s="163"/>
      <c r="UCT668" s="163"/>
      <c r="UCU668" s="163"/>
      <c r="UCV668" s="163"/>
      <c r="UCW668" s="163"/>
      <c r="UCX668" s="163"/>
      <c r="UCY668" s="163"/>
      <c r="UCZ668" s="163"/>
      <c r="UDA668" s="163"/>
      <c r="UDB668" s="163"/>
      <c r="UDC668" s="163"/>
      <c r="UDD668" s="163"/>
      <c r="UDE668" s="163"/>
      <c r="UDF668" s="163"/>
      <c r="UDG668" s="163"/>
      <c r="UDH668" s="163"/>
      <c r="UDI668" s="163"/>
      <c r="UDJ668" s="163"/>
      <c r="UDK668" s="163"/>
      <c r="UDL668" s="163"/>
      <c r="UDM668" s="163"/>
      <c r="UDN668" s="163"/>
      <c r="UDO668" s="163"/>
      <c r="UDP668" s="163"/>
      <c r="UDQ668" s="163"/>
      <c r="UDR668" s="163"/>
      <c r="UDS668" s="163"/>
      <c r="UDT668" s="163"/>
      <c r="UDU668" s="163"/>
      <c r="UDV668" s="163"/>
      <c r="UDW668" s="163"/>
      <c r="UDX668" s="163"/>
      <c r="UDY668" s="163"/>
      <c r="UDZ668" s="163"/>
      <c r="UEA668" s="163"/>
      <c r="UEB668" s="163"/>
      <c r="UEC668" s="163"/>
      <c r="UED668" s="163"/>
      <c r="UEE668" s="163"/>
      <c r="UEF668" s="163"/>
      <c r="UEG668" s="163"/>
      <c r="UEH668" s="163"/>
      <c r="UEI668" s="163"/>
      <c r="UEJ668" s="163"/>
      <c r="UEK668" s="163"/>
      <c r="UEL668" s="163"/>
      <c r="UEM668" s="163"/>
      <c r="UEN668" s="163"/>
      <c r="UEO668" s="163"/>
      <c r="UEP668" s="163"/>
      <c r="UEQ668" s="163"/>
      <c r="UER668" s="163"/>
      <c r="UES668" s="163"/>
      <c r="UET668" s="163"/>
      <c r="UEU668" s="163"/>
      <c r="UEV668" s="163"/>
      <c r="UEW668" s="163"/>
      <c r="UEX668" s="163"/>
      <c r="UEY668" s="163"/>
      <c r="UEZ668" s="163"/>
      <c r="UFA668" s="163"/>
      <c r="UFB668" s="163"/>
      <c r="UFC668" s="163"/>
      <c r="UFD668" s="163"/>
      <c r="UFE668" s="163"/>
      <c r="UFF668" s="163"/>
      <c r="UFG668" s="163"/>
      <c r="UFH668" s="163"/>
      <c r="UFI668" s="163"/>
      <c r="UFJ668" s="163"/>
      <c r="UFK668" s="163"/>
      <c r="UFL668" s="163"/>
      <c r="UFM668" s="163"/>
      <c r="UFN668" s="163"/>
      <c r="UFO668" s="163"/>
      <c r="UFP668" s="163"/>
      <c r="UFQ668" s="163"/>
      <c r="UFR668" s="163"/>
      <c r="UFS668" s="163"/>
      <c r="UFT668" s="163"/>
      <c r="UFU668" s="163"/>
      <c r="UFV668" s="163"/>
      <c r="UFW668" s="163"/>
      <c r="UFX668" s="163"/>
      <c r="UFY668" s="163"/>
      <c r="UFZ668" s="163"/>
      <c r="UGA668" s="163"/>
      <c r="UGB668" s="163"/>
      <c r="UGC668" s="163"/>
      <c r="UGD668" s="163"/>
      <c r="UGE668" s="163"/>
      <c r="UGF668" s="163"/>
      <c r="UGG668" s="163"/>
      <c r="UGH668" s="163"/>
      <c r="UGI668" s="163"/>
      <c r="UGJ668" s="163"/>
      <c r="UGK668" s="163"/>
      <c r="UGL668" s="163"/>
      <c r="UGM668" s="163"/>
      <c r="UGN668" s="163"/>
      <c r="UGO668" s="163"/>
      <c r="UGP668" s="163"/>
      <c r="UGQ668" s="163"/>
      <c r="UGR668" s="163"/>
      <c r="UGS668" s="163"/>
      <c r="UGT668" s="163"/>
      <c r="UGU668" s="163"/>
      <c r="UGV668" s="163"/>
      <c r="UGW668" s="163"/>
      <c r="UGX668" s="163"/>
      <c r="UGY668" s="163"/>
      <c r="UGZ668" s="163"/>
      <c r="UHA668" s="163"/>
      <c r="UHB668" s="163"/>
      <c r="UHC668" s="163"/>
      <c r="UHD668" s="163"/>
      <c r="UHE668" s="163"/>
      <c r="UHF668" s="163"/>
      <c r="UHG668" s="163"/>
      <c r="UHH668" s="163"/>
      <c r="UHI668" s="163"/>
      <c r="UHJ668" s="163"/>
      <c r="UHK668" s="163"/>
      <c r="UHL668" s="163"/>
      <c r="UHM668" s="163"/>
      <c r="UHN668" s="163"/>
      <c r="UHO668" s="163"/>
      <c r="UHP668" s="163"/>
      <c r="UHQ668" s="163"/>
      <c r="UHR668" s="163"/>
      <c r="UHS668" s="163"/>
      <c r="UHT668" s="163"/>
      <c r="UHU668" s="163"/>
      <c r="UHV668" s="163"/>
      <c r="UHW668" s="163"/>
      <c r="UHX668" s="163"/>
      <c r="UHY668" s="163"/>
      <c r="UHZ668" s="163"/>
      <c r="UIA668" s="163"/>
      <c r="UIB668" s="163"/>
      <c r="UIC668" s="163"/>
      <c r="UID668" s="163"/>
      <c r="UIE668" s="163"/>
      <c r="UIF668" s="163"/>
      <c r="UIG668" s="163"/>
      <c r="UIH668" s="163"/>
      <c r="UII668" s="163"/>
      <c r="UIJ668" s="163"/>
      <c r="UIK668" s="163"/>
      <c r="UIL668" s="163"/>
      <c r="UIM668" s="163"/>
      <c r="UIN668" s="163"/>
      <c r="UIO668" s="163"/>
      <c r="UIP668" s="163"/>
      <c r="UIQ668" s="163"/>
      <c r="UIR668" s="163"/>
      <c r="UIS668" s="163"/>
      <c r="UIT668" s="163"/>
      <c r="UIU668" s="163"/>
      <c r="UIV668" s="163"/>
      <c r="UIW668" s="163"/>
      <c r="UIX668" s="163"/>
      <c r="UIY668" s="163"/>
      <c r="UIZ668" s="163"/>
      <c r="UJA668" s="163"/>
      <c r="UJB668" s="163"/>
      <c r="UJC668" s="163"/>
      <c r="UJD668" s="163"/>
      <c r="UJE668" s="163"/>
      <c r="UJF668" s="163"/>
      <c r="UJG668" s="163"/>
      <c r="UJH668" s="163"/>
      <c r="UJI668" s="163"/>
      <c r="UJJ668" s="163"/>
      <c r="UJK668" s="163"/>
      <c r="UJL668" s="163"/>
      <c r="UJM668" s="163"/>
      <c r="UJN668" s="163"/>
      <c r="UJO668" s="163"/>
      <c r="UJP668" s="163"/>
      <c r="UJQ668" s="163"/>
      <c r="UJR668" s="163"/>
      <c r="UJS668" s="163"/>
      <c r="UJT668" s="163"/>
      <c r="UJU668" s="163"/>
      <c r="UJV668" s="163"/>
      <c r="UJW668" s="163"/>
      <c r="UJX668" s="163"/>
      <c r="UJY668" s="163"/>
      <c r="UJZ668" s="163"/>
      <c r="UKA668" s="163"/>
      <c r="UKB668" s="163"/>
      <c r="UKC668" s="163"/>
      <c r="UKD668" s="163"/>
      <c r="UKE668" s="163"/>
      <c r="UKF668" s="163"/>
      <c r="UKG668" s="163"/>
      <c r="UKH668" s="163"/>
      <c r="UKI668" s="163"/>
      <c r="UKJ668" s="163"/>
      <c r="UKK668" s="163"/>
      <c r="UKL668" s="163"/>
      <c r="UKM668" s="163"/>
      <c r="UKN668" s="163"/>
      <c r="UKO668" s="163"/>
      <c r="UKP668" s="163"/>
      <c r="UKQ668" s="163"/>
      <c r="UKR668" s="163"/>
      <c r="UKS668" s="163"/>
      <c r="UKT668" s="163"/>
      <c r="UKU668" s="163"/>
      <c r="UKV668" s="163"/>
      <c r="UKW668" s="163"/>
      <c r="UKX668" s="163"/>
      <c r="UKY668" s="163"/>
      <c r="UKZ668" s="163"/>
      <c r="ULA668" s="163"/>
      <c r="ULB668" s="163"/>
      <c r="ULC668" s="163"/>
      <c r="ULD668" s="163"/>
      <c r="ULE668" s="163"/>
      <c r="ULF668" s="163"/>
      <c r="ULG668" s="163"/>
      <c r="ULH668" s="163"/>
      <c r="ULI668" s="163"/>
      <c r="ULJ668" s="163"/>
      <c r="ULK668" s="163"/>
      <c r="ULL668" s="163"/>
      <c r="ULM668" s="163"/>
      <c r="ULN668" s="163"/>
      <c r="ULO668" s="163"/>
      <c r="ULP668" s="163"/>
      <c r="ULQ668" s="163"/>
      <c r="ULR668" s="163"/>
      <c r="ULS668" s="163"/>
      <c r="ULT668" s="163"/>
      <c r="ULU668" s="163"/>
      <c r="ULV668" s="163"/>
      <c r="ULW668" s="163"/>
      <c r="ULX668" s="163"/>
      <c r="ULY668" s="163"/>
      <c r="ULZ668" s="163"/>
      <c r="UMA668" s="163"/>
      <c r="UMB668" s="163"/>
      <c r="UMC668" s="163"/>
      <c r="UMD668" s="163"/>
      <c r="UME668" s="163"/>
      <c r="UMF668" s="163"/>
      <c r="UMG668" s="163"/>
      <c r="UMH668" s="163"/>
      <c r="UMI668" s="163"/>
      <c r="UMJ668" s="163"/>
      <c r="UMK668" s="163"/>
      <c r="UML668" s="163"/>
      <c r="UMM668" s="163"/>
      <c r="UMN668" s="163"/>
      <c r="UMO668" s="163"/>
      <c r="UMP668" s="163"/>
      <c r="UMQ668" s="163"/>
      <c r="UMR668" s="163"/>
      <c r="UMS668" s="163"/>
      <c r="UMT668" s="163"/>
      <c r="UMU668" s="163"/>
      <c r="UMV668" s="163"/>
      <c r="UMW668" s="163"/>
      <c r="UMX668" s="163"/>
      <c r="UMY668" s="163"/>
      <c r="UMZ668" s="163"/>
      <c r="UNA668" s="163"/>
      <c r="UNB668" s="163"/>
      <c r="UNC668" s="163"/>
      <c r="UND668" s="163"/>
      <c r="UNE668" s="163"/>
      <c r="UNF668" s="163"/>
      <c r="UNG668" s="163"/>
      <c r="UNH668" s="163"/>
      <c r="UNI668" s="163"/>
      <c r="UNJ668" s="163"/>
      <c r="UNK668" s="163"/>
      <c r="UNL668" s="163"/>
      <c r="UNM668" s="163"/>
      <c r="UNN668" s="163"/>
      <c r="UNO668" s="163"/>
      <c r="UNP668" s="163"/>
      <c r="UNQ668" s="163"/>
      <c r="UNR668" s="163"/>
      <c r="UNS668" s="163"/>
      <c r="UNT668" s="163"/>
      <c r="UNU668" s="163"/>
      <c r="UNV668" s="163"/>
      <c r="UNW668" s="163"/>
      <c r="UNX668" s="163"/>
      <c r="UNY668" s="163"/>
      <c r="UNZ668" s="163"/>
      <c r="UOA668" s="163"/>
      <c r="UOB668" s="163"/>
      <c r="UOC668" s="163"/>
      <c r="UOD668" s="163"/>
      <c r="UOE668" s="163"/>
      <c r="UOF668" s="163"/>
      <c r="UOG668" s="163"/>
      <c r="UOH668" s="163"/>
      <c r="UOI668" s="163"/>
      <c r="UOJ668" s="163"/>
      <c r="UOK668" s="163"/>
      <c r="UOL668" s="163"/>
      <c r="UOM668" s="163"/>
      <c r="UON668" s="163"/>
      <c r="UOO668" s="163"/>
      <c r="UOP668" s="163"/>
      <c r="UOQ668" s="163"/>
      <c r="UOR668" s="163"/>
      <c r="UOS668" s="163"/>
      <c r="UOT668" s="163"/>
      <c r="UOU668" s="163"/>
      <c r="UOV668" s="163"/>
      <c r="UOW668" s="163"/>
      <c r="UOX668" s="163"/>
      <c r="UOY668" s="163"/>
      <c r="UOZ668" s="163"/>
      <c r="UPA668" s="163"/>
      <c r="UPB668" s="163"/>
      <c r="UPC668" s="163"/>
      <c r="UPD668" s="163"/>
      <c r="UPE668" s="163"/>
      <c r="UPF668" s="163"/>
      <c r="UPG668" s="163"/>
      <c r="UPH668" s="163"/>
      <c r="UPI668" s="163"/>
      <c r="UPJ668" s="163"/>
      <c r="UPK668" s="163"/>
      <c r="UPL668" s="163"/>
      <c r="UPM668" s="163"/>
      <c r="UPN668" s="163"/>
      <c r="UPO668" s="163"/>
      <c r="UPP668" s="163"/>
      <c r="UPQ668" s="163"/>
      <c r="UPR668" s="163"/>
      <c r="UPS668" s="163"/>
      <c r="UPT668" s="163"/>
      <c r="UPU668" s="163"/>
      <c r="UPV668" s="163"/>
      <c r="UPW668" s="163"/>
      <c r="UPX668" s="163"/>
      <c r="UPY668" s="163"/>
      <c r="UPZ668" s="163"/>
      <c r="UQA668" s="163"/>
      <c r="UQB668" s="163"/>
      <c r="UQC668" s="163"/>
      <c r="UQD668" s="163"/>
      <c r="UQE668" s="163"/>
      <c r="UQF668" s="163"/>
      <c r="UQG668" s="163"/>
      <c r="UQH668" s="163"/>
      <c r="UQI668" s="163"/>
      <c r="UQJ668" s="163"/>
      <c r="UQK668" s="163"/>
      <c r="UQL668" s="163"/>
      <c r="UQM668" s="163"/>
      <c r="UQN668" s="163"/>
      <c r="UQO668" s="163"/>
      <c r="UQP668" s="163"/>
      <c r="UQQ668" s="163"/>
      <c r="UQR668" s="163"/>
      <c r="UQS668" s="163"/>
      <c r="UQT668" s="163"/>
      <c r="UQU668" s="163"/>
      <c r="UQV668" s="163"/>
      <c r="UQW668" s="163"/>
      <c r="UQX668" s="163"/>
      <c r="UQY668" s="163"/>
      <c r="UQZ668" s="163"/>
      <c r="URA668" s="163"/>
      <c r="URB668" s="163"/>
      <c r="URC668" s="163"/>
      <c r="URD668" s="163"/>
      <c r="URE668" s="163"/>
      <c r="URF668" s="163"/>
      <c r="URG668" s="163"/>
      <c r="URH668" s="163"/>
      <c r="URI668" s="163"/>
      <c r="URJ668" s="163"/>
      <c r="URK668" s="163"/>
      <c r="URL668" s="163"/>
      <c r="URM668" s="163"/>
      <c r="URN668" s="163"/>
      <c r="URO668" s="163"/>
      <c r="URP668" s="163"/>
      <c r="URQ668" s="163"/>
      <c r="URR668" s="163"/>
      <c r="URS668" s="163"/>
      <c r="URT668" s="163"/>
      <c r="URU668" s="163"/>
      <c r="URV668" s="163"/>
      <c r="URW668" s="163"/>
      <c r="URX668" s="163"/>
      <c r="URY668" s="163"/>
      <c r="URZ668" s="163"/>
      <c r="USA668" s="163"/>
      <c r="USB668" s="163"/>
      <c r="USC668" s="163"/>
      <c r="USD668" s="163"/>
      <c r="USE668" s="163"/>
      <c r="USF668" s="163"/>
      <c r="USG668" s="163"/>
      <c r="USH668" s="163"/>
      <c r="USI668" s="163"/>
      <c r="USJ668" s="163"/>
      <c r="USK668" s="163"/>
      <c r="USL668" s="163"/>
      <c r="USM668" s="163"/>
      <c r="USN668" s="163"/>
      <c r="USO668" s="163"/>
      <c r="USP668" s="163"/>
      <c r="USQ668" s="163"/>
      <c r="USR668" s="163"/>
      <c r="USS668" s="163"/>
      <c r="UST668" s="163"/>
      <c r="USU668" s="163"/>
      <c r="USV668" s="163"/>
      <c r="USW668" s="163"/>
      <c r="USX668" s="163"/>
      <c r="USY668" s="163"/>
      <c r="USZ668" s="163"/>
      <c r="UTA668" s="163"/>
      <c r="UTB668" s="163"/>
      <c r="UTC668" s="163"/>
      <c r="UTD668" s="163"/>
      <c r="UTE668" s="163"/>
      <c r="UTF668" s="163"/>
      <c r="UTG668" s="163"/>
      <c r="UTH668" s="163"/>
      <c r="UTI668" s="163"/>
      <c r="UTJ668" s="163"/>
      <c r="UTK668" s="163"/>
      <c r="UTL668" s="163"/>
      <c r="UTM668" s="163"/>
      <c r="UTN668" s="163"/>
      <c r="UTO668" s="163"/>
      <c r="UTP668" s="163"/>
      <c r="UTQ668" s="163"/>
      <c r="UTR668" s="163"/>
      <c r="UTS668" s="163"/>
      <c r="UTT668" s="163"/>
      <c r="UTU668" s="163"/>
      <c r="UTV668" s="163"/>
      <c r="UTW668" s="163"/>
      <c r="UTX668" s="163"/>
      <c r="UTY668" s="163"/>
      <c r="UTZ668" s="163"/>
      <c r="UUA668" s="163"/>
      <c r="UUB668" s="163"/>
      <c r="UUC668" s="163"/>
      <c r="UUD668" s="163"/>
      <c r="UUE668" s="163"/>
      <c r="UUF668" s="163"/>
      <c r="UUG668" s="163"/>
      <c r="UUH668" s="163"/>
      <c r="UUI668" s="163"/>
      <c r="UUJ668" s="163"/>
      <c r="UUK668" s="163"/>
      <c r="UUL668" s="163"/>
      <c r="UUM668" s="163"/>
      <c r="UUN668" s="163"/>
      <c r="UUO668" s="163"/>
      <c r="UUP668" s="163"/>
      <c r="UUQ668" s="163"/>
      <c r="UUR668" s="163"/>
      <c r="UUS668" s="163"/>
      <c r="UUT668" s="163"/>
      <c r="UUU668" s="163"/>
      <c r="UUV668" s="163"/>
      <c r="UUW668" s="163"/>
      <c r="UUX668" s="163"/>
      <c r="UUY668" s="163"/>
      <c r="UUZ668" s="163"/>
      <c r="UVA668" s="163"/>
      <c r="UVB668" s="163"/>
      <c r="UVC668" s="163"/>
      <c r="UVD668" s="163"/>
      <c r="UVE668" s="163"/>
      <c r="UVF668" s="163"/>
      <c r="UVG668" s="163"/>
      <c r="UVH668" s="163"/>
      <c r="UVI668" s="163"/>
      <c r="UVJ668" s="163"/>
      <c r="UVK668" s="163"/>
      <c r="UVL668" s="163"/>
      <c r="UVM668" s="163"/>
      <c r="UVN668" s="163"/>
      <c r="UVO668" s="163"/>
      <c r="UVP668" s="163"/>
      <c r="UVQ668" s="163"/>
      <c r="UVR668" s="163"/>
      <c r="UVS668" s="163"/>
      <c r="UVT668" s="163"/>
      <c r="UVU668" s="163"/>
      <c r="UVV668" s="163"/>
      <c r="UVW668" s="163"/>
      <c r="UVX668" s="163"/>
      <c r="UVY668" s="163"/>
      <c r="UVZ668" s="163"/>
      <c r="UWA668" s="163"/>
      <c r="UWB668" s="163"/>
      <c r="UWC668" s="163"/>
      <c r="UWD668" s="163"/>
      <c r="UWE668" s="163"/>
      <c r="UWF668" s="163"/>
      <c r="UWG668" s="163"/>
      <c r="UWH668" s="163"/>
      <c r="UWI668" s="163"/>
      <c r="UWJ668" s="163"/>
      <c r="UWK668" s="163"/>
      <c r="UWL668" s="163"/>
      <c r="UWM668" s="163"/>
      <c r="UWN668" s="163"/>
      <c r="UWO668" s="163"/>
      <c r="UWP668" s="163"/>
      <c r="UWQ668" s="163"/>
      <c r="UWR668" s="163"/>
      <c r="UWS668" s="163"/>
      <c r="UWT668" s="163"/>
      <c r="UWU668" s="163"/>
      <c r="UWV668" s="163"/>
      <c r="UWW668" s="163"/>
      <c r="UWX668" s="163"/>
      <c r="UWY668" s="163"/>
      <c r="UWZ668" s="163"/>
      <c r="UXA668" s="163"/>
      <c r="UXB668" s="163"/>
      <c r="UXC668" s="163"/>
      <c r="UXD668" s="163"/>
      <c r="UXE668" s="163"/>
      <c r="UXF668" s="163"/>
      <c r="UXG668" s="163"/>
      <c r="UXH668" s="163"/>
      <c r="UXI668" s="163"/>
      <c r="UXJ668" s="163"/>
      <c r="UXK668" s="163"/>
      <c r="UXL668" s="163"/>
      <c r="UXM668" s="163"/>
      <c r="UXN668" s="163"/>
      <c r="UXO668" s="163"/>
      <c r="UXP668" s="163"/>
      <c r="UXQ668" s="163"/>
      <c r="UXR668" s="163"/>
      <c r="UXS668" s="163"/>
      <c r="UXT668" s="163"/>
      <c r="UXU668" s="163"/>
      <c r="UXV668" s="163"/>
      <c r="UXW668" s="163"/>
      <c r="UXX668" s="163"/>
      <c r="UXY668" s="163"/>
      <c r="UXZ668" s="163"/>
      <c r="UYA668" s="163"/>
      <c r="UYB668" s="163"/>
      <c r="UYC668" s="163"/>
      <c r="UYD668" s="163"/>
      <c r="UYE668" s="163"/>
      <c r="UYF668" s="163"/>
      <c r="UYG668" s="163"/>
      <c r="UYH668" s="163"/>
      <c r="UYI668" s="163"/>
      <c r="UYJ668" s="163"/>
      <c r="UYK668" s="163"/>
      <c r="UYL668" s="163"/>
      <c r="UYM668" s="163"/>
      <c r="UYN668" s="163"/>
      <c r="UYO668" s="163"/>
      <c r="UYP668" s="163"/>
      <c r="UYQ668" s="163"/>
      <c r="UYR668" s="163"/>
      <c r="UYS668" s="163"/>
      <c r="UYT668" s="163"/>
      <c r="UYU668" s="163"/>
      <c r="UYV668" s="163"/>
      <c r="UYW668" s="163"/>
      <c r="UYX668" s="163"/>
      <c r="UYY668" s="163"/>
      <c r="UYZ668" s="163"/>
      <c r="UZA668" s="163"/>
      <c r="UZB668" s="163"/>
      <c r="UZC668" s="163"/>
      <c r="UZD668" s="163"/>
      <c r="UZE668" s="163"/>
      <c r="UZF668" s="163"/>
      <c r="UZG668" s="163"/>
      <c r="UZH668" s="163"/>
      <c r="UZI668" s="163"/>
      <c r="UZJ668" s="163"/>
      <c r="UZK668" s="163"/>
      <c r="UZL668" s="163"/>
      <c r="UZM668" s="163"/>
      <c r="UZN668" s="163"/>
      <c r="UZO668" s="163"/>
      <c r="UZP668" s="163"/>
      <c r="UZQ668" s="163"/>
      <c r="UZR668" s="163"/>
      <c r="UZS668" s="163"/>
      <c r="UZT668" s="163"/>
      <c r="UZU668" s="163"/>
      <c r="UZV668" s="163"/>
      <c r="UZW668" s="163"/>
      <c r="UZX668" s="163"/>
      <c r="UZY668" s="163"/>
      <c r="UZZ668" s="163"/>
      <c r="VAA668" s="163"/>
      <c r="VAB668" s="163"/>
      <c r="VAC668" s="163"/>
      <c r="VAD668" s="163"/>
      <c r="VAE668" s="163"/>
      <c r="VAF668" s="163"/>
      <c r="VAG668" s="163"/>
      <c r="VAH668" s="163"/>
      <c r="VAI668" s="163"/>
      <c r="VAJ668" s="163"/>
      <c r="VAK668" s="163"/>
      <c r="VAL668" s="163"/>
      <c r="VAM668" s="163"/>
      <c r="VAN668" s="163"/>
      <c r="VAO668" s="163"/>
      <c r="VAP668" s="163"/>
      <c r="VAQ668" s="163"/>
      <c r="VAR668" s="163"/>
      <c r="VAS668" s="163"/>
      <c r="VAT668" s="163"/>
      <c r="VAU668" s="163"/>
      <c r="VAV668" s="163"/>
      <c r="VAW668" s="163"/>
      <c r="VAX668" s="163"/>
      <c r="VAY668" s="163"/>
      <c r="VAZ668" s="163"/>
      <c r="VBA668" s="163"/>
      <c r="VBB668" s="163"/>
      <c r="VBC668" s="163"/>
      <c r="VBD668" s="163"/>
      <c r="VBE668" s="163"/>
      <c r="VBF668" s="163"/>
      <c r="VBG668" s="163"/>
      <c r="VBH668" s="163"/>
      <c r="VBI668" s="163"/>
      <c r="VBJ668" s="163"/>
      <c r="VBK668" s="163"/>
      <c r="VBL668" s="163"/>
      <c r="VBM668" s="163"/>
      <c r="VBN668" s="163"/>
      <c r="VBO668" s="163"/>
      <c r="VBP668" s="163"/>
      <c r="VBQ668" s="163"/>
      <c r="VBR668" s="163"/>
      <c r="VBS668" s="163"/>
      <c r="VBT668" s="163"/>
      <c r="VBU668" s="163"/>
      <c r="VBV668" s="163"/>
      <c r="VBW668" s="163"/>
      <c r="VBX668" s="163"/>
      <c r="VBY668" s="163"/>
      <c r="VBZ668" s="163"/>
      <c r="VCA668" s="163"/>
      <c r="VCB668" s="163"/>
      <c r="VCC668" s="163"/>
      <c r="VCD668" s="163"/>
      <c r="VCE668" s="163"/>
      <c r="VCF668" s="163"/>
      <c r="VCG668" s="163"/>
      <c r="VCH668" s="163"/>
      <c r="VCI668" s="163"/>
      <c r="VCJ668" s="163"/>
      <c r="VCK668" s="163"/>
      <c r="VCL668" s="163"/>
      <c r="VCM668" s="163"/>
      <c r="VCN668" s="163"/>
      <c r="VCO668" s="163"/>
      <c r="VCP668" s="163"/>
      <c r="VCQ668" s="163"/>
      <c r="VCR668" s="163"/>
      <c r="VCS668" s="163"/>
      <c r="VCT668" s="163"/>
      <c r="VCU668" s="163"/>
      <c r="VCV668" s="163"/>
      <c r="VCW668" s="163"/>
      <c r="VCX668" s="163"/>
      <c r="VCY668" s="163"/>
      <c r="VCZ668" s="163"/>
      <c r="VDA668" s="163"/>
      <c r="VDB668" s="163"/>
      <c r="VDC668" s="163"/>
      <c r="VDD668" s="163"/>
      <c r="VDE668" s="163"/>
      <c r="VDF668" s="163"/>
      <c r="VDG668" s="163"/>
      <c r="VDH668" s="163"/>
      <c r="VDI668" s="163"/>
      <c r="VDJ668" s="163"/>
      <c r="VDK668" s="163"/>
      <c r="VDL668" s="163"/>
      <c r="VDM668" s="163"/>
      <c r="VDN668" s="163"/>
      <c r="VDO668" s="163"/>
      <c r="VDP668" s="163"/>
      <c r="VDQ668" s="163"/>
      <c r="VDR668" s="163"/>
      <c r="VDS668" s="163"/>
      <c r="VDT668" s="163"/>
      <c r="VDU668" s="163"/>
      <c r="VDV668" s="163"/>
      <c r="VDW668" s="163"/>
      <c r="VDX668" s="163"/>
      <c r="VDY668" s="163"/>
      <c r="VDZ668" s="163"/>
      <c r="VEA668" s="163"/>
      <c r="VEB668" s="163"/>
      <c r="VEC668" s="163"/>
      <c r="VED668" s="163"/>
      <c r="VEE668" s="163"/>
      <c r="VEF668" s="163"/>
      <c r="VEG668" s="163"/>
      <c r="VEH668" s="163"/>
      <c r="VEI668" s="163"/>
      <c r="VEJ668" s="163"/>
      <c r="VEK668" s="163"/>
      <c r="VEL668" s="163"/>
      <c r="VEM668" s="163"/>
      <c r="VEN668" s="163"/>
      <c r="VEO668" s="163"/>
      <c r="VEP668" s="163"/>
      <c r="VEQ668" s="163"/>
      <c r="VER668" s="163"/>
      <c r="VES668" s="163"/>
      <c r="VET668" s="163"/>
      <c r="VEU668" s="163"/>
      <c r="VEV668" s="163"/>
      <c r="VEW668" s="163"/>
      <c r="VEX668" s="163"/>
      <c r="VEY668" s="163"/>
      <c r="VEZ668" s="163"/>
      <c r="VFA668" s="163"/>
      <c r="VFB668" s="163"/>
      <c r="VFC668" s="163"/>
      <c r="VFD668" s="163"/>
      <c r="VFE668" s="163"/>
      <c r="VFF668" s="163"/>
      <c r="VFG668" s="163"/>
      <c r="VFH668" s="163"/>
      <c r="VFI668" s="163"/>
      <c r="VFJ668" s="163"/>
      <c r="VFK668" s="163"/>
      <c r="VFL668" s="163"/>
      <c r="VFM668" s="163"/>
      <c r="VFN668" s="163"/>
      <c r="VFO668" s="163"/>
      <c r="VFP668" s="163"/>
      <c r="VFQ668" s="163"/>
      <c r="VFR668" s="163"/>
      <c r="VFS668" s="163"/>
      <c r="VFT668" s="163"/>
      <c r="VFU668" s="163"/>
      <c r="VFV668" s="163"/>
      <c r="VFW668" s="163"/>
      <c r="VFX668" s="163"/>
      <c r="VFY668" s="163"/>
      <c r="VFZ668" s="163"/>
      <c r="VGA668" s="163"/>
      <c r="VGB668" s="163"/>
      <c r="VGC668" s="163"/>
      <c r="VGD668" s="163"/>
      <c r="VGE668" s="163"/>
      <c r="VGF668" s="163"/>
      <c r="VGG668" s="163"/>
      <c r="VGH668" s="163"/>
      <c r="VGI668" s="163"/>
      <c r="VGJ668" s="163"/>
      <c r="VGK668" s="163"/>
      <c r="VGL668" s="163"/>
      <c r="VGM668" s="163"/>
      <c r="VGN668" s="163"/>
      <c r="VGO668" s="163"/>
      <c r="VGP668" s="163"/>
      <c r="VGQ668" s="163"/>
      <c r="VGR668" s="163"/>
      <c r="VGS668" s="163"/>
      <c r="VGT668" s="163"/>
      <c r="VGU668" s="163"/>
      <c r="VGV668" s="163"/>
      <c r="VGW668" s="163"/>
      <c r="VGX668" s="163"/>
      <c r="VGY668" s="163"/>
      <c r="VGZ668" s="163"/>
      <c r="VHA668" s="163"/>
      <c r="VHB668" s="163"/>
      <c r="VHC668" s="163"/>
      <c r="VHD668" s="163"/>
      <c r="VHE668" s="163"/>
      <c r="VHF668" s="163"/>
      <c r="VHG668" s="163"/>
      <c r="VHH668" s="163"/>
      <c r="VHI668" s="163"/>
      <c r="VHJ668" s="163"/>
      <c r="VHK668" s="163"/>
      <c r="VHL668" s="163"/>
      <c r="VHM668" s="163"/>
      <c r="VHN668" s="163"/>
      <c r="VHO668" s="163"/>
      <c r="VHP668" s="163"/>
      <c r="VHQ668" s="163"/>
      <c r="VHR668" s="163"/>
      <c r="VHS668" s="163"/>
      <c r="VHT668" s="163"/>
      <c r="VHU668" s="163"/>
      <c r="VHV668" s="163"/>
      <c r="VHW668" s="163"/>
      <c r="VHX668" s="163"/>
      <c r="VHY668" s="163"/>
      <c r="VHZ668" s="163"/>
      <c r="VIA668" s="163"/>
      <c r="VIB668" s="163"/>
      <c r="VIC668" s="163"/>
      <c r="VID668" s="163"/>
      <c r="VIE668" s="163"/>
      <c r="VIF668" s="163"/>
      <c r="VIG668" s="163"/>
      <c r="VIH668" s="163"/>
      <c r="VII668" s="163"/>
      <c r="VIJ668" s="163"/>
      <c r="VIK668" s="163"/>
      <c r="VIL668" s="163"/>
      <c r="VIM668" s="163"/>
      <c r="VIN668" s="163"/>
      <c r="VIO668" s="163"/>
      <c r="VIP668" s="163"/>
      <c r="VIQ668" s="163"/>
      <c r="VIR668" s="163"/>
      <c r="VIS668" s="163"/>
      <c r="VIT668" s="163"/>
      <c r="VIU668" s="163"/>
      <c r="VIV668" s="163"/>
      <c r="VIW668" s="163"/>
      <c r="VIX668" s="163"/>
      <c r="VIY668" s="163"/>
      <c r="VIZ668" s="163"/>
      <c r="VJA668" s="163"/>
      <c r="VJB668" s="163"/>
      <c r="VJC668" s="163"/>
      <c r="VJD668" s="163"/>
      <c r="VJE668" s="163"/>
      <c r="VJF668" s="163"/>
      <c r="VJG668" s="163"/>
      <c r="VJH668" s="163"/>
      <c r="VJI668" s="163"/>
      <c r="VJJ668" s="163"/>
      <c r="VJK668" s="163"/>
      <c r="VJL668" s="163"/>
      <c r="VJM668" s="163"/>
      <c r="VJN668" s="163"/>
      <c r="VJO668" s="163"/>
      <c r="VJP668" s="163"/>
      <c r="VJQ668" s="163"/>
      <c r="VJR668" s="163"/>
      <c r="VJS668" s="163"/>
      <c r="VJT668" s="163"/>
      <c r="VJU668" s="163"/>
      <c r="VJV668" s="163"/>
      <c r="VJW668" s="163"/>
      <c r="VJX668" s="163"/>
      <c r="VJY668" s="163"/>
      <c r="VJZ668" s="163"/>
      <c r="VKA668" s="163"/>
      <c r="VKB668" s="163"/>
      <c r="VKC668" s="163"/>
      <c r="VKD668" s="163"/>
      <c r="VKE668" s="163"/>
      <c r="VKF668" s="163"/>
      <c r="VKG668" s="163"/>
      <c r="VKH668" s="163"/>
      <c r="VKI668" s="163"/>
      <c r="VKJ668" s="163"/>
      <c r="VKK668" s="163"/>
      <c r="VKL668" s="163"/>
      <c r="VKM668" s="163"/>
      <c r="VKN668" s="163"/>
      <c r="VKO668" s="163"/>
      <c r="VKP668" s="163"/>
      <c r="VKQ668" s="163"/>
      <c r="VKR668" s="163"/>
      <c r="VKS668" s="163"/>
      <c r="VKT668" s="163"/>
      <c r="VKU668" s="163"/>
      <c r="VKV668" s="163"/>
      <c r="VKW668" s="163"/>
      <c r="VKX668" s="163"/>
      <c r="VKY668" s="163"/>
      <c r="VKZ668" s="163"/>
      <c r="VLA668" s="163"/>
      <c r="VLB668" s="163"/>
      <c r="VLC668" s="163"/>
      <c r="VLD668" s="163"/>
      <c r="VLE668" s="163"/>
      <c r="VLF668" s="163"/>
      <c r="VLG668" s="163"/>
      <c r="VLH668" s="163"/>
      <c r="VLI668" s="163"/>
      <c r="VLJ668" s="163"/>
      <c r="VLK668" s="163"/>
      <c r="VLL668" s="163"/>
      <c r="VLM668" s="163"/>
      <c r="VLN668" s="163"/>
      <c r="VLO668" s="163"/>
      <c r="VLP668" s="163"/>
      <c r="VLQ668" s="163"/>
      <c r="VLR668" s="163"/>
      <c r="VLS668" s="163"/>
      <c r="VLT668" s="163"/>
      <c r="VLU668" s="163"/>
      <c r="VLV668" s="163"/>
      <c r="VLW668" s="163"/>
      <c r="VLX668" s="163"/>
      <c r="VLY668" s="163"/>
      <c r="VLZ668" s="163"/>
      <c r="VMA668" s="163"/>
      <c r="VMB668" s="163"/>
      <c r="VMC668" s="163"/>
      <c r="VMD668" s="163"/>
      <c r="VME668" s="163"/>
      <c r="VMF668" s="163"/>
      <c r="VMG668" s="163"/>
      <c r="VMH668" s="163"/>
      <c r="VMI668" s="163"/>
      <c r="VMJ668" s="163"/>
      <c r="VMK668" s="163"/>
      <c r="VML668" s="163"/>
      <c r="VMM668" s="163"/>
      <c r="VMN668" s="163"/>
      <c r="VMO668" s="163"/>
      <c r="VMP668" s="163"/>
      <c r="VMQ668" s="163"/>
      <c r="VMR668" s="163"/>
      <c r="VMS668" s="163"/>
      <c r="VMT668" s="163"/>
      <c r="VMU668" s="163"/>
      <c r="VMV668" s="163"/>
      <c r="VMW668" s="163"/>
      <c r="VMX668" s="163"/>
      <c r="VMY668" s="163"/>
      <c r="VMZ668" s="163"/>
      <c r="VNA668" s="163"/>
      <c r="VNB668" s="163"/>
      <c r="VNC668" s="163"/>
      <c r="VND668" s="163"/>
      <c r="VNE668" s="163"/>
      <c r="VNF668" s="163"/>
      <c r="VNG668" s="163"/>
      <c r="VNH668" s="163"/>
      <c r="VNI668" s="163"/>
      <c r="VNJ668" s="163"/>
      <c r="VNK668" s="163"/>
      <c r="VNL668" s="163"/>
      <c r="VNM668" s="163"/>
      <c r="VNN668" s="163"/>
      <c r="VNO668" s="163"/>
      <c r="VNP668" s="163"/>
      <c r="VNQ668" s="163"/>
      <c r="VNR668" s="163"/>
      <c r="VNS668" s="163"/>
      <c r="VNT668" s="163"/>
      <c r="VNU668" s="163"/>
      <c r="VNV668" s="163"/>
      <c r="VNW668" s="163"/>
      <c r="VNX668" s="163"/>
      <c r="VNY668" s="163"/>
      <c r="VNZ668" s="163"/>
      <c r="VOA668" s="163"/>
      <c r="VOB668" s="163"/>
      <c r="VOC668" s="163"/>
      <c r="VOD668" s="163"/>
      <c r="VOE668" s="163"/>
      <c r="VOF668" s="163"/>
      <c r="VOG668" s="163"/>
      <c r="VOH668" s="163"/>
      <c r="VOI668" s="163"/>
      <c r="VOJ668" s="163"/>
      <c r="VOK668" s="163"/>
      <c r="VOL668" s="163"/>
      <c r="VOM668" s="163"/>
      <c r="VON668" s="163"/>
      <c r="VOO668" s="163"/>
      <c r="VOP668" s="163"/>
      <c r="VOQ668" s="163"/>
      <c r="VOR668" s="163"/>
      <c r="VOS668" s="163"/>
      <c r="VOT668" s="163"/>
      <c r="VOU668" s="163"/>
      <c r="VOV668" s="163"/>
      <c r="VOW668" s="163"/>
      <c r="VOX668" s="163"/>
      <c r="VOY668" s="163"/>
      <c r="VOZ668" s="163"/>
      <c r="VPA668" s="163"/>
      <c r="VPB668" s="163"/>
      <c r="VPC668" s="163"/>
      <c r="VPD668" s="163"/>
      <c r="VPE668" s="163"/>
      <c r="VPF668" s="163"/>
      <c r="VPG668" s="163"/>
      <c r="VPH668" s="163"/>
      <c r="VPI668" s="163"/>
      <c r="VPJ668" s="163"/>
      <c r="VPK668" s="163"/>
      <c r="VPL668" s="163"/>
      <c r="VPM668" s="163"/>
      <c r="VPN668" s="163"/>
      <c r="VPO668" s="163"/>
      <c r="VPP668" s="163"/>
      <c r="VPQ668" s="163"/>
      <c r="VPR668" s="163"/>
      <c r="VPS668" s="163"/>
      <c r="VPT668" s="163"/>
      <c r="VPU668" s="163"/>
      <c r="VPV668" s="163"/>
      <c r="VPW668" s="163"/>
      <c r="VPX668" s="163"/>
      <c r="VPY668" s="163"/>
      <c r="VPZ668" s="163"/>
      <c r="VQA668" s="163"/>
      <c r="VQB668" s="163"/>
      <c r="VQC668" s="163"/>
      <c r="VQD668" s="163"/>
      <c r="VQE668" s="163"/>
      <c r="VQF668" s="163"/>
      <c r="VQG668" s="163"/>
      <c r="VQH668" s="163"/>
      <c r="VQI668" s="163"/>
      <c r="VQJ668" s="163"/>
      <c r="VQK668" s="163"/>
      <c r="VQL668" s="163"/>
      <c r="VQM668" s="163"/>
      <c r="VQN668" s="163"/>
      <c r="VQO668" s="163"/>
      <c r="VQP668" s="163"/>
      <c r="VQQ668" s="163"/>
      <c r="VQR668" s="163"/>
      <c r="VQS668" s="163"/>
      <c r="VQT668" s="163"/>
      <c r="VQU668" s="163"/>
      <c r="VQV668" s="163"/>
      <c r="VQW668" s="163"/>
      <c r="VQX668" s="163"/>
      <c r="VQY668" s="163"/>
      <c r="VQZ668" s="163"/>
      <c r="VRA668" s="163"/>
      <c r="VRB668" s="163"/>
      <c r="VRC668" s="163"/>
      <c r="VRD668" s="163"/>
      <c r="VRE668" s="163"/>
      <c r="VRF668" s="163"/>
      <c r="VRG668" s="163"/>
      <c r="VRH668" s="163"/>
      <c r="VRI668" s="163"/>
      <c r="VRJ668" s="163"/>
      <c r="VRK668" s="163"/>
      <c r="VRL668" s="163"/>
      <c r="VRM668" s="163"/>
      <c r="VRN668" s="163"/>
      <c r="VRO668" s="163"/>
      <c r="VRP668" s="163"/>
      <c r="VRQ668" s="163"/>
      <c r="VRR668" s="163"/>
      <c r="VRS668" s="163"/>
      <c r="VRT668" s="163"/>
      <c r="VRU668" s="163"/>
      <c r="VRV668" s="163"/>
      <c r="VRW668" s="163"/>
      <c r="VRX668" s="163"/>
      <c r="VRY668" s="163"/>
      <c r="VRZ668" s="163"/>
      <c r="VSA668" s="163"/>
      <c r="VSB668" s="163"/>
      <c r="VSC668" s="163"/>
      <c r="VSD668" s="163"/>
      <c r="VSE668" s="163"/>
      <c r="VSF668" s="163"/>
      <c r="VSG668" s="163"/>
      <c r="VSH668" s="163"/>
      <c r="VSI668" s="163"/>
      <c r="VSJ668" s="163"/>
      <c r="VSK668" s="163"/>
      <c r="VSL668" s="163"/>
      <c r="VSM668" s="163"/>
      <c r="VSN668" s="163"/>
      <c r="VSO668" s="163"/>
      <c r="VSP668" s="163"/>
      <c r="VSQ668" s="163"/>
      <c r="VSR668" s="163"/>
      <c r="VSS668" s="163"/>
      <c r="VST668" s="163"/>
      <c r="VSU668" s="163"/>
      <c r="VSV668" s="163"/>
      <c r="VSW668" s="163"/>
      <c r="VSX668" s="163"/>
      <c r="VSY668" s="163"/>
      <c r="VSZ668" s="163"/>
      <c r="VTA668" s="163"/>
      <c r="VTB668" s="163"/>
      <c r="VTC668" s="163"/>
      <c r="VTD668" s="163"/>
      <c r="VTE668" s="163"/>
      <c r="VTF668" s="163"/>
      <c r="VTG668" s="163"/>
      <c r="VTH668" s="163"/>
      <c r="VTI668" s="163"/>
      <c r="VTJ668" s="163"/>
      <c r="VTK668" s="163"/>
      <c r="VTL668" s="163"/>
      <c r="VTM668" s="163"/>
      <c r="VTN668" s="163"/>
      <c r="VTO668" s="163"/>
      <c r="VTP668" s="163"/>
      <c r="VTQ668" s="163"/>
      <c r="VTR668" s="163"/>
      <c r="VTS668" s="163"/>
      <c r="VTT668" s="163"/>
      <c r="VTU668" s="163"/>
      <c r="VTV668" s="163"/>
      <c r="VTW668" s="163"/>
      <c r="VTX668" s="163"/>
      <c r="VTY668" s="163"/>
      <c r="VTZ668" s="163"/>
      <c r="VUA668" s="163"/>
      <c r="VUB668" s="163"/>
      <c r="VUC668" s="163"/>
      <c r="VUD668" s="163"/>
      <c r="VUE668" s="163"/>
      <c r="VUF668" s="163"/>
      <c r="VUG668" s="163"/>
      <c r="VUH668" s="163"/>
      <c r="VUI668" s="163"/>
      <c r="VUJ668" s="163"/>
      <c r="VUK668" s="163"/>
      <c r="VUL668" s="163"/>
      <c r="VUM668" s="163"/>
      <c r="VUN668" s="163"/>
      <c r="VUO668" s="163"/>
      <c r="VUP668" s="163"/>
      <c r="VUQ668" s="163"/>
      <c r="VUR668" s="163"/>
      <c r="VUS668" s="163"/>
      <c r="VUT668" s="163"/>
      <c r="VUU668" s="163"/>
      <c r="VUV668" s="163"/>
      <c r="VUW668" s="163"/>
      <c r="VUX668" s="163"/>
      <c r="VUY668" s="163"/>
      <c r="VUZ668" s="163"/>
      <c r="VVA668" s="163"/>
      <c r="VVB668" s="163"/>
      <c r="VVC668" s="163"/>
      <c r="VVD668" s="163"/>
      <c r="VVE668" s="163"/>
      <c r="VVF668" s="163"/>
      <c r="VVG668" s="163"/>
      <c r="VVH668" s="163"/>
      <c r="VVI668" s="163"/>
      <c r="VVJ668" s="163"/>
      <c r="VVK668" s="163"/>
      <c r="VVL668" s="163"/>
      <c r="VVM668" s="163"/>
      <c r="VVN668" s="163"/>
      <c r="VVO668" s="163"/>
      <c r="VVP668" s="163"/>
      <c r="VVQ668" s="163"/>
      <c r="VVR668" s="163"/>
      <c r="VVS668" s="163"/>
      <c r="VVT668" s="163"/>
      <c r="VVU668" s="163"/>
      <c r="VVV668" s="163"/>
      <c r="VVW668" s="163"/>
      <c r="VVX668" s="163"/>
      <c r="VVY668" s="163"/>
      <c r="VVZ668" s="163"/>
      <c r="VWA668" s="163"/>
      <c r="VWB668" s="163"/>
      <c r="VWC668" s="163"/>
      <c r="VWD668" s="163"/>
      <c r="VWE668" s="163"/>
      <c r="VWF668" s="163"/>
      <c r="VWG668" s="163"/>
      <c r="VWH668" s="163"/>
      <c r="VWI668" s="163"/>
      <c r="VWJ668" s="163"/>
      <c r="VWK668" s="163"/>
      <c r="VWL668" s="163"/>
      <c r="VWM668" s="163"/>
      <c r="VWN668" s="163"/>
      <c r="VWO668" s="163"/>
      <c r="VWP668" s="163"/>
      <c r="VWQ668" s="163"/>
      <c r="VWR668" s="163"/>
      <c r="VWS668" s="163"/>
      <c r="VWT668" s="163"/>
      <c r="VWU668" s="163"/>
      <c r="VWV668" s="163"/>
      <c r="VWW668" s="163"/>
      <c r="VWX668" s="163"/>
      <c r="VWY668" s="163"/>
      <c r="VWZ668" s="163"/>
      <c r="VXA668" s="163"/>
      <c r="VXB668" s="163"/>
      <c r="VXC668" s="163"/>
      <c r="VXD668" s="163"/>
      <c r="VXE668" s="163"/>
      <c r="VXF668" s="163"/>
      <c r="VXG668" s="163"/>
      <c r="VXH668" s="163"/>
      <c r="VXI668" s="163"/>
      <c r="VXJ668" s="163"/>
      <c r="VXK668" s="163"/>
      <c r="VXL668" s="163"/>
      <c r="VXM668" s="163"/>
      <c r="VXN668" s="163"/>
      <c r="VXO668" s="163"/>
      <c r="VXP668" s="163"/>
      <c r="VXQ668" s="163"/>
      <c r="VXR668" s="163"/>
      <c r="VXS668" s="163"/>
      <c r="VXT668" s="163"/>
      <c r="VXU668" s="163"/>
      <c r="VXV668" s="163"/>
      <c r="VXW668" s="163"/>
      <c r="VXX668" s="163"/>
      <c r="VXY668" s="163"/>
      <c r="VXZ668" s="163"/>
      <c r="VYA668" s="163"/>
      <c r="VYB668" s="163"/>
      <c r="VYC668" s="163"/>
      <c r="VYD668" s="163"/>
      <c r="VYE668" s="163"/>
      <c r="VYF668" s="163"/>
      <c r="VYG668" s="163"/>
      <c r="VYH668" s="163"/>
      <c r="VYI668" s="163"/>
      <c r="VYJ668" s="163"/>
      <c r="VYK668" s="163"/>
      <c r="VYL668" s="163"/>
      <c r="VYM668" s="163"/>
      <c r="VYN668" s="163"/>
      <c r="VYO668" s="163"/>
      <c r="VYP668" s="163"/>
      <c r="VYQ668" s="163"/>
      <c r="VYR668" s="163"/>
      <c r="VYS668" s="163"/>
      <c r="VYT668" s="163"/>
      <c r="VYU668" s="163"/>
      <c r="VYV668" s="163"/>
      <c r="VYW668" s="163"/>
      <c r="VYX668" s="163"/>
      <c r="VYY668" s="163"/>
      <c r="VYZ668" s="163"/>
      <c r="VZA668" s="163"/>
      <c r="VZB668" s="163"/>
      <c r="VZC668" s="163"/>
      <c r="VZD668" s="163"/>
      <c r="VZE668" s="163"/>
      <c r="VZF668" s="163"/>
      <c r="VZG668" s="163"/>
      <c r="VZH668" s="163"/>
      <c r="VZI668" s="163"/>
      <c r="VZJ668" s="163"/>
      <c r="VZK668" s="163"/>
      <c r="VZL668" s="163"/>
      <c r="VZM668" s="163"/>
      <c r="VZN668" s="163"/>
      <c r="VZO668" s="163"/>
      <c r="VZP668" s="163"/>
      <c r="VZQ668" s="163"/>
      <c r="VZR668" s="163"/>
      <c r="VZS668" s="163"/>
      <c r="VZT668" s="163"/>
      <c r="VZU668" s="163"/>
      <c r="VZV668" s="163"/>
      <c r="VZW668" s="163"/>
      <c r="VZX668" s="163"/>
      <c r="VZY668" s="163"/>
      <c r="VZZ668" s="163"/>
      <c r="WAA668" s="163"/>
      <c r="WAB668" s="163"/>
      <c r="WAC668" s="163"/>
      <c r="WAD668" s="163"/>
      <c r="WAE668" s="163"/>
      <c r="WAF668" s="163"/>
      <c r="WAG668" s="163"/>
      <c r="WAH668" s="163"/>
      <c r="WAI668" s="163"/>
      <c r="WAJ668" s="163"/>
      <c r="WAK668" s="163"/>
      <c r="WAL668" s="163"/>
      <c r="WAM668" s="163"/>
      <c r="WAN668" s="163"/>
      <c r="WAO668" s="163"/>
      <c r="WAP668" s="163"/>
      <c r="WAQ668" s="163"/>
      <c r="WAR668" s="163"/>
      <c r="WAS668" s="163"/>
      <c r="WAT668" s="163"/>
      <c r="WAU668" s="163"/>
      <c r="WAV668" s="163"/>
      <c r="WAW668" s="163"/>
      <c r="WAX668" s="163"/>
      <c r="WAY668" s="163"/>
      <c r="WAZ668" s="163"/>
      <c r="WBA668" s="163"/>
      <c r="WBB668" s="163"/>
      <c r="WBC668" s="163"/>
      <c r="WBD668" s="163"/>
      <c r="WBE668" s="163"/>
      <c r="WBF668" s="163"/>
      <c r="WBG668" s="163"/>
      <c r="WBH668" s="163"/>
      <c r="WBI668" s="163"/>
      <c r="WBJ668" s="163"/>
      <c r="WBK668" s="163"/>
      <c r="WBL668" s="163"/>
      <c r="WBM668" s="163"/>
      <c r="WBN668" s="163"/>
      <c r="WBO668" s="163"/>
      <c r="WBP668" s="163"/>
      <c r="WBQ668" s="163"/>
      <c r="WBR668" s="163"/>
      <c r="WBS668" s="163"/>
      <c r="WBT668" s="163"/>
      <c r="WBU668" s="163"/>
      <c r="WBV668" s="163"/>
      <c r="WBW668" s="163"/>
      <c r="WBX668" s="163"/>
      <c r="WBY668" s="163"/>
      <c r="WBZ668" s="163"/>
      <c r="WCA668" s="163"/>
      <c r="WCB668" s="163"/>
      <c r="WCC668" s="163"/>
      <c r="WCD668" s="163"/>
      <c r="WCE668" s="163"/>
      <c r="WCF668" s="163"/>
      <c r="WCG668" s="163"/>
      <c r="WCH668" s="163"/>
      <c r="WCI668" s="163"/>
      <c r="WCJ668" s="163"/>
      <c r="WCK668" s="163"/>
      <c r="WCL668" s="163"/>
      <c r="WCM668" s="163"/>
      <c r="WCN668" s="163"/>
      <c r="WCO668" s="163"/>
      <c r="WCP668" s="163"/>
      <c r="WCQ668" s="163"/>
      <c r="WCR668" s="163"/>
      <c r="WCS668" s="163"/>
      <c r="WCT668" s="163"/>
      <c r="WCU668" s="163"/>
      <c r="WCV668" s="163"/>
      <c r="WCW668" s="163"/>
      <c r="WCX668" s="163"/>
      <c r="WCY668" s="163"/>
      <c r="WCZ668" s="163"/>
      <c r="WDA668" s="163"/>
      <c r="WDB668" s="163"/>
      <c r="WDC668" s="163"/>
      <c r="WDD668" s="163"/>
      <c r="WDE668" s="163"/>
      <c r="WDF668" s="163"/>
      <c r="WDG668" s="163"/>
      <c r="WDH668" s="163"/>
      <c r="WDI668" s="163"/>
      <c r="WDJ668" s="163"/>
      <c r="WDK668" s="163"/>
      <c r="WDL668" s="163"/>
      <c r="WDM668" s="163"/>
      <c r="WDN668" s="163"/>
      <c r="WDO668" s="163"/>
      <c r="WDP668" s="163"/>
      <c r="WDQ668" s="163"/>
      <c r="WDR668" s="163"/>
      <c r="WDS668" s="163"/>
      <c r="WDT668" s="163"/>
      <c r="WDU668" s="163"/>
      <c r="WDV668" s="163"/>
      <c r="WDW668" s="163"/>
      <c r="WDX668" s="163"/>
      <c r="WDY668" s="163"/>
      <c r="WDZ668" s="163"/>
      <c r="WEA668" s="163"/>
      <c r="WEB668" s="163"/>
      <c r="WEC668" s="163"/>
      <c r="WED668" s="163"/>
      <c r="WEE668" s="163"/>
      <c r="WEF668" s="163"/>
      <c r="WEG668" s="163"/>
      <c r="WEH668" s="163"/>
      <c r="WEI668" s="163"/>
      <c r="WEJ668" s="163"/>
      <c r="WEK668" s="163"/>
      <c r="WEL668" s="163"/>
      <c r="WEM668" s="163"/>
      <c r="WEN668" s="163"/>
      <c r="WEO668" s="163"/>
      <c r="WEP668" s="163"/>
      <c r="WEQ668" s="163"/>
      <c r="WER668" s="163"/>
      <c r="WES668" s="163"/>
      <c r="WET668" s="163"/>
      <c r="WEU668" s="163"/>
      <c r="WEV668" s="163"/>
      <c r="WEW668" s="163"/>
      <c r="WEX668" s="163"/>
      <c r="WEY668" s="163"/>
      <c r="WEZ668" s="163"/>
      <c r="WFA668" s="163"/>
      <c r="WFB668" s="163"/>
      <c r="WFC668" s="163"/>
      <c r="WFD668" s="163"/>
      <c r="WFE668" s="163"/>
      <c r="WFF668" s="163"/>
      <c r="WFG668" s="163"/>
      <c r="WFH668" s="163"/>
      <c r="WFI668" s="163"/>
      <c r="WFJ668" s="163"/>
      <c r="WFK668" s="163"/>
      <c r="WFL668" s="163"/>
      <c r="WFM668" s="163"/>
      <c r="WFN668" s="163"/>
      <c r="WFO668" s="163"/>
      <c r="WFP668" s="163"/>
      <c r="WFQ668" s="163"/>
      <c r="WFR668" s="163"/>
      <c r="WFS668" s="163"/>
      <c r="WFT668" s="163"/>
      <c r="WFU668" s="163"/>
      <c r="WFV668" s="163"/>
      <c r="WFW668" s="163"/>
      <c r="WFX668" s="163"/>
      <c r="WFY668" s="163"/>
      <c r="WFZ668" s="163"/>
      <c r="WGA668" s="163"/>
      <c r="WGB668" s="163"/>
      <c r="WGC668" s="163"/>
      <c r="WGD668" s="163"/>
      <c r="WGE668" s="163"/>
      <c r="WGF668" s="163"/>
      <c r="WGG668" s="163"/>
      <c r="WGH668" s="163"/>
      <c r="WGI668" s="163"/>
      <c r="WGJ668" s="163"/>
      <c r="WGK668" s="163"/>
      <c r="WGL668" s="163"/>
      <c r="WGM668" s="163"/>
      <c r="WGN668" s="163"/>
      <c r="WGO668" s="163"/>
      <c r="WGP668" s="163"/>
      <c r="WGQ668" s="163"/>
      <c r="WGR668" s="163"/>
      <c r="WGS668" s="163"/>
      <c r="WGT668" s="163"/>
      <c r="WGU668" s="163"/>
      <c r="WGV668" s="163"/>
      <c r="WGW668" s="163"/>
      <c r="WGX668" s="163"/>
      <c r="WGY668" s="163"/>
      <c r="WGZ668" s="163"/>
      <c r="WHA668" s="163"/>
      <c r="WHB668" s="163"/>
      <c r="WHC668" s="163"/>
      <c r="WHD668" s="163"/>
      <c r="WHE668" s="163"/>
      <c r="WHF668" s="163"/>
      <c r="WHG668" s="163"/>
      <c r="WHH668" s="163"/>
      <c r="WHI668" s="163"/>
      <c r="WHJ668" s="163"/>
      <c r="WHK668" s="163"/>
      <c r="WHL668" s="163"/>
      <c r="WHM668" s="163"/>
      <c r="WHN668" s="163"/>
      <c r="WHO668" s="163"/>
      <c r="WHP668" s="163"/>
      <c r="WHQ668" s="163"/>
      <c r="WHR668" s="163"/>
      <c r="WHS668" s="163"/>
      <c r="WHT668" s="163"/>
      <c r="WHU668" s="163"/>
      <c r="WHV668" s="163"/>
      <c r="WHW668" s="163"/>
      <c r="WHX668" s="163"/>
      <c r="WHY668" s="163"/>
      <c r="WHZ668" s="163"/>
      <c r="WIA668" s="163"/>
      <c r="WIB668" s="163"/>
      <c r="WIC668" s="163"/>
      <c r="WID668" s="163"/>
      <c r="WIE668" s="163"/>
      <c r="WIF668" s="163"/>
      <c r="WIG668" s="163"/>
      <c r="WIH668" s="163"/>
      <c r="WII668" s="163"/>
      <c r="WIJ668" s="163"/>
      <c r="WIK668" s="163"/>
      <c r="WIL668" s="163"/>
      <c r="WIM668" s="163"/>
      <c r="WIN668" s="163"/>
      <c r="WIO668" s="163"/>
      <c r="WIP668" s="163"/>
      <c r="WIQ668" s="163"/>
      <c r="WIR668" s="163"/>
      <c r="WIS668" s="163"/>
      <c r="WIT668" s="163"/>
      <c r="WIU668" s="163"/>
      <c r="WIV668" s="163"/>
      <c r="WIW668" s="163"/>
      <c r="WIX668" s="163"/>
      <c r="WIY668" s="163"/>
      <c r="WIZ668" s="163"/>
      <c r="WJA668" s="163"/>
      <c r="WJB668" s="163"/>
      <c r="WJC668" s="163"/>
      <c r="WJD668" s="163"/>
      <c r="WJE668" s="163"/>
      <c r="WJF668" s="163"/>
      <c r="WJG668" s="163"/>
      <c r="WJH668" s="163"/>
      <c r="WJI668" s="163"/>
      <c r="WJJ668" s="163"/>
      <c r="WJK668" s="163"/>
      <c r="WJL668" s="163"/>
      <c r="WJM668" s="163"/>
      <c r="WJN668" s="163"/>
      <c r="WJO668" s="163"/>
      <c r="WJP668" s="163"/>
      <c r="WJQ668" s="163"/>
      <c r="WJR668" s="163"/>
      <c r="WJS668" s="163"/>
      <c r="WJT668" s="163"/>
      <c r="WJU668" s="163"/>
      <c r="WJV668" s="163"/>
      <c r="WJW668" s="163"/>
      <c r="WJX668" s="163"/>
      <c r="WJY668" s="163"/>
      <c r="WJZ668" s="163"/>
      <c r="WKA668" s="163"/>
      <c r="WKB668" s="163"/>
      <c r="WKC668" s="163"/>
      <c r="WKD668" s="163"/>
      <c r="WKE668" s="163"/>
      <c r="WKF668" s="163"/>
      <c r="WKG668" s="163"/>
      <c r="WKH668" s="163"/>
      <c r="WKI668" s="163"/>
      <c r="WKJ668" s="163"/>
      <c r="WKK668" s="163"/>
      <c r="WKL668" s="163"/>
      <c r="WKM668" s="163"/>
      <c r="WKN668" s="163"/>
      <c r="WKO668" s="163"/>
      <c r="WKP668" s="163"/>
      <c r="WKQ668" s="163"/>
      <c r="WKR668" s="163"/>
      <c r="WKS668" s="163"/>
      <c r="WKT668" s="163"/>
      <c r="WKU668" s="163"/>
      <c r="WKV668" s="163"/>
      <c r="WKW668" s="163"/>
      <c r="WKX668" s="163"/>
      <c r="WKY668" s="163"/>
      <c r="WKZ668" s="163"/>
      <c r="WLA668" s="163"/>
      <c r="WLB668" s="163"/>
      <c r="WLC668" s="163"/>
      <c r="WLD668" s="163"/>
      <c r="WLE668" s="163"/>
      <c r="WLF668" s="163"/>
      <c r="WLG668" s="163"/>
      <c r="WLH668" s="163"/>
      <c r="WLI668" s="163"/>
      <c r="WLJ668" s="163"/>
      <c r="WLK668" s="163"/>
      <c r="WLL668" s="163"/>
      <c r="WLM668" s="163"/>
      <c r="WLN668" s="163"/>
      <c r="WLO668" s="163"/>
      <c r="WLP668" s="163"/>
      <c r="WLQ668" s="163"/>
      <c r="WLR668" s="163"/>
      <c r="WLS668" s="163"/>
      <c r="WLT668" s="163"/>
      <c r="WLU668" s="163"/>
      <c r="WLV668" s="163"/>
      <c r="WLW668" s="163"/>
      <c r="WLX668" s="163"/>
      <c r="WLY668" s="163"/>
      <c r="WLZ668" s="163"/>
      <c r="WMA668" s="163"/>
      <c r="WMB668" s="163"/>
      <c r="WMC668" s="163"/>
      <c r="WMD668" s="163"/>
      <c r="WME668" s="163"/>
      <c r="WMF668" s="163"/>
      <c r="WMG668" s="163"/>
      <c r="WMH668" s="163"/>
      <c r="WMI668" s="163"/>
      <c r="WMJ668" s="163"/>
      <c r="WMK668" s="163"/>
      <c r="WML668" s="163"/>
      <c r="WMM668" s="163"/>
      <c r="WMN668" s="163"/>
      <c r="WMO668" s="163"/>
      <c r="WMP668" s="163"/>
      <c r="WMQ668" s="163"/>
      <c r="WMR668" s="163"/>
      <c r="WMS668" s="163"/>
      <c r="WMT668" s="163"/>
      <c r="WMU668" s="163"/>
      <c r="WMV668" s="163"/>
      <c r="WMW668" s="163"/>
      <c r="WMX668" s="163"/>
      <c r="WMY668" s="163"/>
      <c r="WMZ668" s="163"/>
      <c r="WNA668" s="163"/>
      <c r="WNB668" s="163"/>
      <c r="WNC668" s="163"/>
      <c r="WND668" s="163"/>
      <c r="WNE668" s="163"/>
      <c r="WNF668" s="163"/>
      <c r="WNG668" s="163"/>
      <c r="WNH668" s="163"/>
      <c r="WNI668" s="163"/>
      <c r="WNJ668" s="163"/>
      <c r="WNK668" s="163"/>
      <c r="WNL668" s="163"/>
      <c r="WNM668" s="163"/>
      <c r="WNN668" s="163"/>
      <c r="WNO668" s="163"/>
      <c r="WNP668" s="163"/>
      <c r="WNQ668" s="163"/>
      <c r="WNR668" s="163"/>
      <c r="WNS668" s="163"/>
      <c r="WNT668" s="163"/>
      <c r="WNU668" s="163"/>
      <c r="WNV668" s="163"/>
      <c r="WNW668" s="163"/>
      <c r="WNX668" s="163"/>
      <c r="WNY668" s="163"/>
      <c r="WNZ668" s="163"/>
      <c r="WOA668" s="163"/>
      <c r="WOB668" s="163"/>
      <c r="WOC668" s="163"/>
      <c r="WOD668" s="163"/>
      <c r="WOE668" s="163"/>
      <c r="WOF668" s="163"/>
      <c r="WOG668" s="163"/>
      <c r="WOH668" s="163"/>
      <c r="WOI668" s="163"/>
      <c r="WOJ668" s="163"/>
      <c r="WOK668" s="163"/>
      <c r="WOL668" s="163"/>
      <c r="WOM668" s="163"/>
      <c r="WON668" s="163"/>
      <c r="WOO668" s="163"/>
      <c r="WOP668" s="163"/>
      <c r="WOQ668" s="163"/>
      <c r="WOR668" s="163"/>
      <c r="WOS668" s="163"/>
      <c r="WOT668" s="163"/>
      <c r="WOU668" s="163"/>
      <c r="WOV668" s="163"/>
      <c r="WOW668" s="163"/>
      <c r="WOX668" s="163"/>
      <c r="WOY668" s="163"/>
      <c r="WOZ668" s="163"/>
      <c r="WPA668" s="163"/>
      <c r="WPB668" s="163"/>
      <c r="WPC668" s="163"/>
      <c r="WPD668" s="163"/>
      <c r="WPE668" s="163"/>
      <c r="WPF668" s="163"/>
      <c r="WPG668" s="163"/>
      <c r="WPH668" s="163"/>
      <c r="WPI668" s="163"/>
      <c r="WPJ668" s="163"/>
      <c r="WPK668" s="163"/>
      <c r="WPL668" s="163"/>
      <c r="WPM668" s="163"/>
      <c r="WPN668" s="163"/>
      <c r="WPO668" s="163"/>
      <c r="WPP668" s="163"/>
      <c r="WPQ668" s="163"/>
      <c r="WPR668" s="163"/>
      <c r="WPS668" s="163"/>
      <c r="WPT668" s="163"/>
      <c r="WPU668" s="163"/>
      <c r="WPV668" s="163"/>
      <c r="WPW668" s="163"/>
      <c r="WPX668" s="163"/>
      <c r="WPY668" s="163"/>
      <c r="WPZ668" s="163"/>
      <c r="WQA668" s="163"/>
      <c r="WQB668" s="163"/>
      <c r="WQC668" s="163"/>
      <c r="WQD668" s="163"/>
      <c r="WQE668" s="163"/>
      <c r="WQF668" s="163"/>
      <c r="WQG668" s="163"/>
      <c r="WQH668" s="163"/>
      <c r="WQI668" s="163"/>
      <c r="WQJ668" s="163"/>
      <c r="WQK668" s="163"/>
      <c r="WQL668" s="163"/>
      <c r="WQM668" s="163"/>
      <c r="WQN668" s="163"/>
      <c r="WQO668" s="163"/>
      <c r="WQP668" s="163"/>
      <c r="WQQ668" s="163"/>
      <c r="WQR668" s="163"/>
      <c r="WQS668" s="163"/>
      <c r="WQT668" s="163"/>
      <c r="WQU668" s="163"/>
      <c r="WQV668" s="163"/>
      <c r="WQW668" s="163"/>
      <c r="WQX668" s="163"/>
      <c r="WQY668" s="163"/>
      <c r="WQZ668" s="163"/>
      <c r="WRA668" s="163"/>
      <c r="WRB668" s="163"/>
      <c r="WRC668" s="163"/>
      <c r="WRD668" s="163"/>
      <c r="WRE668" s="163"/>
      <c r="WRF668" s="163"/>
      <c r="WRG668" s="163"/>
      <c r="WRH668" s="163"/>
      <c r="WRI668" s="163"/>
      <c r="WRJ668" s="163"/>
      <c r="WRK668" s="163"/>
      <c r="WRL668" s="163"/>
      <c r="WRM668" s="163"/>
      <c r="WRN668" s="163"/>
      <c r="WRO668" s="163"/>
      <c r="WRP668" s="163"/>
      <c r="WRQ668" s="163"/>
      <c r="WRR668" s="163"/>
      <c r="WRS668" s="163"/>
      <c r="WRT668" s="163"/>
      <c r="WRU668" s="163"/>
      <c r="WRV668" s="163"/>
      <c r="WRW668" s="163"/>
      <c r="WRX668" s="163"/>
      <c r="WRY668" s="163"/>
      <c r="WRZ668" s="163"/>
      <c r="WSA668" s="163"/>
      <c r="WSB668" s="163"/>
      <c r="WSC668" s="163"/>
      <c r="WSD668" s="163"/>
      <c r="WSE668" s="163"/>
      <c r="WSF668" s="163"/>
      <c r="WSG668" s="163"/>
      <c r="WSH668" s="163"/>
      <c r="WSI668" s="163"/>
      <c r="WSJ668" s="163"/>
      <c r="WSK668" s="163"/>
      <c r="WSL668" s="163"/>
      <c r="WSM668" s="163"/>
      <c r="WSN668" s="163"/>
      <c r="WSO668" s="163"/>
      <c r="WSP668" s="163"/>
      <c r="WSQ668" s="163"/>
      <c r="WSR668" s="163"/>
      <c r="WSS668" s="163"/>
      <c r="WST668" s="163"/>
      <c r="WSU668" s="163"/>
      <c r="WSV668" s="163"/>
      <c r="WSW668" s="163"/>
      <c r="WSX668" s="163"/>
      <c r="WSY668" s="163"/>
      <c r="WSZ668" s="163"/>
      <c r="WTA668" s="163"/>
      <c r="WTB668" s="163"/>
      <c r="WTC668" s="163"/>
      <c r="WTD668" s="163"/>
      <c r="WTE668" s="163"/>
      <c r="WTF668" s="163"/>
      <c r="WTG668" s="163"/>
      <c r="WTH668" s="163"/>
      <c r="WTI668" s="163"/>
      <c r="WTJ668" s="163"/>
      <c r="WTK668" s="163"/>
      <c r="WTL668" s="163"/>
      <c r="WTM668" s="163"/>
      <c r="WTN668" s="163"/>
      <c r="WTO668" s="163"/>
      <c r="WTP668" s="163"/>
      <c r="WTQ668" s="163"/>
      <c r="WTR668" s="163"/>
      <c r="WTS668" s="163"/>
      <c r="WTT668" s="163"/>
      <c r="WTU668" s="163"/>
      <c r="WTV668" s="163"/>
      <c r="WTW668" s="163"/>
      <c r="WTX668" s="163"/>
      <c r="WTY668" s="163"/>
      <c r="WTZ668" s="163"/>
      <c r="WUA668" s="163"/>
      <c r="WUB668" s="163"/>
      <c r="WUC668" s="163"/>
      <c r="WUD668" s="163"/>
      <c r="WUE668" s="163"/>
      <c r="WUF668" s="163"/>
      <c r="WUG668" s="163"/>
      <c r="WUH668" s="163"/>
      <c r="WUI668" s="163"/>
      <c r="WUJ668" s="163"/>
      <c r="WUK668" s="163"/>
      <c r="WUL668" s="163"/>
      <c r="WUM668" s="163"/>
      <c r="WUN668" s="163"/>
      <c r="WUO668" s="163"/>
      <c r="WUP668" s="163"/>
      <c r="WUQ668" s="163"/>
      <c r="WUR668" s="163"/>
      <c r="WUS668" s="163"/>
      <c r="WUT668" s="163"/>
      <c r="WUU668" s="163"/>
      <c r="WUV668" s="163"/>
      <c r="WUW668" s="163"/>
      <c r="WUX668" s="163"/>
      <c r="WUY668" s="163"/>
      <c r="WUZ668" s="163"/>
      <c r="WVA668" s="163"/>
      <c r="WVB668" s="163"/>
      <c r="WVC668" s="163"/>
      <c r="WVD668" s="163"/>
      <c r="WVE668" s="163"/>
      <c r="WVF668" s="163"/>
      <c r="WVG668" s="163"/>
      <c r="WVH668" s="163"/>
      <c r="WVI668" s="163"/>
      <c r="WVJ668" s="163"/>
      <c r="WVK668" s="163"/>
      <c r="WVL668" s="163"/>
      <c r="WVM668" s="163"/>
      <c r="WVN668" s="163"/>
      <c r="WVO668" s="163"/>
      <c r="WVP668" s="163"/>
      <c r="WVQ668" s="163"/>
      <c r="WVR668" s="163"/>
      <c r="WVS668" s="163"/>
      <c r="WVT668" s="163"/>
      <c r="WVU668" s="163"/>
      <c r="WVV668" s="163"/>
      <c r="WVW668" s="163"/>
      <c r="WVX668" s="163"/>
      <c r="WVY668" s="163"/>
      <c r="WVZ668" s="163"/>
      <c r="WWA668" s="163"/>
      <c r="WWB668" s="163"/>
      <c r="WWC668" s="163"/>
      <c r="WWD668" s="163"/>
      <c r="WWE668" s="163"/>
      <c r="WWF668" s="163"/>
      <c r="WWG668" s="163"/>
      <c r="WWH668" s="163"/>
      <c r="WWI668" s="163"/>
      <c r="WWJ668" s="163"/>
      <c r="WWK668" s="163"/>
      <c r="WWL668" s="163"/>
      <c r="WWM668" s="163"/>
      <c r="WWN668" s="163"/>
      <c r="WWO668" s="163"/>
      <c r="WWP668" s="163"/>
      <c r="WWQ668" s="163"/>
      <c r="WWR668" s="163"/>
      <c r="WWS668" s="163"/>
      <c r="WWT668" s="163"/>
      <c r="WWU668" s="163"/>
      <c r="WWV668" s="163"/>
      <c r="WWW668" s="163"/>
      <c r="WWX668" s="163"/>
      <c r="WWY668" s="163"/>
      <c r="WWZ668" s="163"/>
      <c r="WXA668" s="163"/>
      <c r="WXB668" s="163"/>
      <c r="WXC668" s="163"/>
      <c r="WXD668" s="163"/>
      <c r="WXE668" s="163"/>
      <c r="WXF668" s="163"/>
      <c r="WXG668" s="163"/>
      <c r="WXH668" s="163"/>
      <c r="WXI668" s="163"/>
      <c r="WXJ668" s="163"/>
      <c r="WXK668" s="163"/>
      <c r="WXL668" s="163"/>
      <c r="WXM668" s="163"/>
      <c r="WXN668" s="163"/>
      <c r="WXO668" s="163"/>
      <c r="WXP668" s="163"/>
      <c r="WXQ668" s="163"/>
      <c r="WXR668" s="163"/>
      <c r="WXS668" s="163"/>
      <c r="WXT668" s="163"/>
      <c r="WXU668" s="163"/>
      <c r="WXV668" s="163"/>
      <c r="WXW668" s="163"/>
      <c r="WXX668" s="163"/>
      <c r="WXY668" s="163"/>
      <c r="WXZ668" s="163"/>
      <c r="WYA668" s="163"/>
      <c r="WYB668" s="163"/>
      <c r="WYC668" s="163"/>
      <c r="WYD668" s="163"/>
      <c r="WYE668" s="163"/>
      <c r="WYF668" s="163"/>
      <c r="WYG668" s="163"/>
      <c r="WYH668" s="163"/>
      <c r="WYI668" s="163"/>
      <c r="WYJ668" s="163"/>
      <c r="WYK668" s="163"/>
      <c r="WYL668" s="163"/>
      <c r="WYM668" s="163"/>
      <c r="WYN668" s="163"/>
      <c r="WYO668" s="163"/>
      <c r="WYP668" s="163"/>
      <c r="WYQ668" s="163"/>
      <c r="WYR668" s="163"/>
      <c r="WYS668" s="163"/>
      <c r="WYT668" s="163"/>
      <c r="WYU668" s="163"/>
      <c r="WYV668" s="163"/>
      <c r="WYW668" s="163"/>
      <c r="WYX668" s="163"/>
      <c r="WYY668" s="163"/>
      <c r="WYZ668" s="163"/>
      <c r="WZA668" s="163"/>
      <c r="WZB668" s="163"/>
      <c r="WZC668" s="163"/>
      <c r="WZD668" s="163"/>
      <c r="WZE668" s="163"/>
      <c r="WZF668" s="163"/>
      <c r="WZG668" s="163"/>
      <c r="WZH668" s="163"/>
      <c r="WZI668" s="163"/>
      <c r="WZJ668" s="163"/>
      <c r="WZK668" s="163"/>
      <c r="WZL668" s="163"/>
      <c r="WZM668" s="163"/>
      <c r="WZN668" s="163"/>
      <c r="WZO668" s="163"/>
      <c r="WZP668" s="163"/>
      <c r="WZQ668" s="163"/>
      <c r="WZR668" s="163"/>
      <c r="WZS668" s="163"/>
      <c r="WZT668" s="163"/>
      <c r="WZU668" s="163"/>
      <c r="WZV668" s="163"/>
      <c r="WZW668" s="163"/>
      <c r="WZX668" s="163"/>
      <c r="WZY668" s="163"/>
      <c r="WZZ668" s="163"/>
      <c r="XAA668" s="163"/>
      <c r="XAB668" s="163"/>
      <c r="XAC668" s="163"/>
      <c r="XAD668" s="163"/>
      <c r="XAE668" s="163"/>
      <c r="XAF668" s="163"/>
      <c r="XAG668" s="163"/>
      <c r="XAH668" s="163"/>
      <c r="XAI668" s="163"/>
      <c r="XAJ668" s="163"/>
      <c r="XAK668" s="163"/>
      <c r="XAL668" s="163"/>
      <c r="XAM668" s="163"/>
      <c r="XAN668" s="163"/>
      <c r="XAO668" s="163"/>
      <c r="XAP668" s="163"/>
      <c r="XAQ668" s="163"/>
      <c r="XAR668" s="163"/>
      <c r="XAS668" s="163"/>
      <c r="XAT668" s="163"/>
      <c r="XAU668" s="163"/>
      <c r="XAV668" s="163"/>
      <c r="XAW668" s="163"/>
      <c r="XAX668" s="163"/>
      <c r="XAY668" s="163"/>
      <c r="XAZ668" s="163"/>
      <c r="XBA668" s="163"/>
      <c r="XBB668" s="163"/>
      <c r="XBC668" s="163"/>
      <c r="XBD668" s="163"/>
      <c r="XBE668" s="163"/>
      <c r="XBF668" s="163"/>
      <c r="XBG668" s="163"/>
      <c r="XBH668" s="163"/>
      <c r="XBI668" s="163"/>
      <c r="XBJ668" s="163"/>
      <c r="XBK668" s="163"/>
      <c r="XBL668" s="163"/>
      <c r="XBM668" s="163"/>
      <c r="XBN668" s="163"/>
      <c r="XBO668" s="163"/>
      <c r="XBP668" s="163"/>
      <c r="XBQ668" s="163"/>
      <c r="XBR668" s="163"/>
      <c r="XBS668" s="163"/>
      <c r="XBT668" s="163"/>
      <c r="XBU668" s="163"/>
      <c r="XBV668" s="163"/>
      <c r="XBW668" s="163"/>
      <c r="XBX668" s="163"/>
      <c r="XBY668" s="163"/>
      <c r="XBZ668" s="163"/>
      <c r="XCA668" s="163"/>
      <c r="XCB668" s="163"/>
      <c r="XCC668" s="163"/>
      <c r="XCD668" s="163"/>
      <c r="XCE668" s="163"/>
      <c r="XCF668" s="163"/>
      <c r="XCG668" s="163"/>
      <c r="XCH668" s="163"/>
      <c r="XCI668" s="163"/>
      <c r="XCJ668" s="163"/>
      <c r="XCK668" s="163"/>
      <c r="XCL668" s="163"/>
      <c r="XCM668" s="163"/>
      <c r="XCN668" s="163"/>
      <c r="XCO668" s="163"/>
      <c r="XCP668" s="163"/>
      <c r="XCQ668" s="163"/>
      <c r="XCR668" s="163"/>
      <c r="XCS668" s="163"/>
      <c r="XCT668" s="163"/>
      <c r="XCU668" s="163"/>
      <c r="XCV668" s="163"/>
      <c r="XCW668" s="163"/>
      <c r="XCX668" s="163"/>
      <c r="XCY668" s="163"/>
      <c r="XCZ668" s="163"/>
      <c r="XDA668" s="163"/>
      <c r="XDB668" s="163"/>
      <c r="XDC668" s="163"/>
      <c r="XDD668" s="163"/>
      <c r="XDE668" s="163"/>
      <c r="XDF668" s="163"/>
      <c r="XDG668" s="163"/>
      <c r="XDH668" s="163"/>
      <c r="XDI668" s="163"/>
      <c r="XDJ668" s="163"/>
      <c r="XDK668" s="163"/>
      <c r="XDL668" s="163"/>
      <c r="XDM668" s="163"/>
      <c r="XDN668" s="163"/>
      <c r="XDO668" s="163"/>
      <c r="XDP668" s="163"/>
      <c r="XDQ668" s="163"/>
      <c r="XDR668" s="163"/>
      <c r="XDS668" s="163"/>
      <c r="XDT668" s="163"/>
      <c r="XDU668" s="163"/>
      <c r="XDV668" s="163"/>
      <c r="XDW668" s="163"/>
      <c r="XDX668" s="163"/>
      <c r="XDY668" s="163"/>
      <c r="XDZ668" s="163"/>
      <c r="XEA668" s="163"/>
      <c r="XEB668" s="163"/>
      <c r="XEC668" s="163"/>
      <c r="XED668" s="163"/>
      <c r="XEE668" s="163"/>
      <c r="XEF668" s="163"/>
      <c r="XEG668" s="163"/>
      <c r="XEH668" s="163"/>
      <c r="XEI668" s="163"/>
      <c r="XEJ668" s="163"/>
      <c r="XEK668" s="163"/>
      <c r="XEL668" s="163"/>
      <c r="XEM668" s="163"/>
      <c r="XEN668" s="163"/>
      <c r="XEO668" s="163"/>
      <c r="XEP668" s="163"/>
      <c r="XEQ668" s="163"/>
      <c r="XER668" s="163"/>
      <c r="XES668" s="163"/>
      <c r="XET668" s="163"/>
      <c r="XEU668" s="163"/>
      <c r="XEV668" s="163"/>
      <c r="XEW668" s="163"/>
      <c r="XEX668" s="163"/>
      <c r="XEY668" s="163"/>
      <c r="XEZ668" s="163"/>
      <c r="XFA668" s="163"/>
      <c r="XFB668" s="163"/>
      <c r="XFC668" s="163"/>
    </row>
    <row r="669" spans="1:16383" s="156" customFormat="1" ht="11.25" x14ac:dyDescent="0.2">
      <c r="A669" s="172">
        <v>775</v>
      </c>
      <c r="B669" s="175">
        <v>93</v>
      </c>
      <c r="C669" s="179" t="s">
        <v>2338</v>
      </c>
      <c r="D669" s="238">
        <v>42582</v>
      </c>
      <c r="E669" s="175">
        <v>2016</v>
      </c>
      <c r="F669" s="175">
        <v>1</v>
      </c>
      <c r="G669" s="179" t="s">
        <v>1280</v>
      </c>
      <c r="H669" s="179" t="s">
        <v>1281</v>
      </c>
      <c r="I669" s="179"/>
      <c r="J669" s="175">
        <v>6</v>
      </c>
      <c r="K669" s="179"/>
      <c r="L669" s="179"/>
      <c r="M669" s="175">
        <v>0</v>
      </c>
      <c r="N669" s="175">
        <v>60</v>
      </c>
      <c r="O669" s="179" t="s">
        <v>1225</v>
      </c>
      <c r="P669" s="179" t="s">
        <v>462</v>
      </c>
      <c r="Q669" s="179" t="s">
        <v>462</v>
      </c>
      <c r="R669" s="179" t="s">
        <v>462</v>
      </c>
      <c r="S669" s="179" t="s">
        <v>462</v>
      </c>
      <c r="T669" s="185" t="s">
        <v>535</v>
      </c>
      <c r="U669" s="239" t="s">
        <v>534</v>
      </c>
      <c r="V669" s="193">
        <v>16.805199999999999</v>
      </c>
      <c r="W669" s="193">
        <v>96.156099999999995</v>
      </c>
      <c r="X669" s="175">
        <v>1</v>
      </c>
      <c r="Y669" s="179" t="s">
        <v>1291</v>
      </c>
      <c r="Z669" s="179" t="s">
        <v>2339</v>
      </c>
      <c r="AA669" s="200" t="s">
        <v>2331</v>
      </c>
      <c r="AB669" s="173"/>
      <c r="AC669" s="175">
        <v>0</v>
      </c>
      <c r="AD669" s="178"/>
    </row>
    <row r="670" spans="1:16383" s="156" customFormat="1" ht="11.25" x14ac:dyDescent="0.2">
      <c r="A670" s="172">
        <v>775</v>
      </c>
      <c r="B670" s="175">
        <v>124</v>
      </c>
      <c r="C670" s="179" t="s">
        <v>2800</v>
      </c>
      <c r="D670" s="238">
        <v>42583</v>
      </c>
      <c r="E670" s="175">
        <v>2016</v>
      </c>
      <c r="F670" s="175">
        <v>1</v>
      </c>
      <c r="G670" s="179" t="s">
        <v>1324</v>
      </c>
      <c r="H670" s="179" t="s">
        <v>1232</v>
      </c>
      <c r="I670" s="179"/>
      <c r="J670" s="175">
        <v>7</v>
      </c>
      <c r="K670" s="179" t="s">
        <v>1490</v>
      </c>
      <c r="L670" s="179"/>
      <c r="M670" s="175">
        <v>3</v>
      </c>
      <c r="N670" s="175">
        <v>37</v>
      </c>
      <c r="O670" s="179" t="s">
        <v>1225</v>
      </c>
      <c r="P670" s="179" t="s">
        <v>561</v>
      </c>
      <c r="Q670" s="179" t="s">
        <v>627</v>
      </c>
      <c r="R670" s="179"/>
      <c r="S670" s="179" t="s">
        <v>627</v>
      </c>
      <c r="T670" s="185" t="s">
        <v>627</v>
      </c>
      <c r="U670" s="239" t="s">
        <v>626</v>
      </c>
      <c r="V670" s="193">
        <v>23.076599999999999</v>
      </c>
      <c r="W670" s="193">
        <v>97.403300000000002</v>
      </c>
      <c r="X670" s="175">
        <v>2</v>
      </c>
      <c r="Y670" s="179" t="s">
        <v>1237</v>
      </c>
      <c r="Z670" s="179" t="s">
        <v>2801</v>
      </c>
      <c r="AA670" s="179" t="s">
        <v>2746</v>
      </c>
      <c r="AB670" s="173"/>
      <c r="AC670" s="175">
        <v>3</v>
      </c>
      <c r="AD670" s="178"/>
    </row>
    <row r="671" spans="1:16383" s="156" customFormat="1" ht="11.25" x14ac:dyDescent="0.2">
      <c r="A671" s="172">
        <v>775</v>
      </c>
      <c r="B671" s="175">
        <v>92</v>
      </c>
      <c r="C671" s="179" t="s">
        <v>1459</v>
      </c>
      <c r="D671" s="238">
        <v>42585</v>
      </c>
      <c r="E671" s="175">
        <v>2016</v>
      </c>
      <c r="F671" s="175">
        <v>1</v>
      </c>
      <c r="G671" s="179" t="s">
        <v>1222</v>
      </c>
      <c r="H671" s="179" t="s">
        <v>1429</v>
      </c>
      <c r="I671" s="179"/>
      <c r="J671" s="175">
        <v>3</v>
      </c>
      <c r="K671" s="179" t="s">
        <v>1231</v>
      </c>
      <c r="L671" s="179"/>
      <c r="M671" s="175">
        <v>1</v>
      </c>
      <c r="N671" s="175">
        <v>13</v>
      </c>
      <c r="O671" s="179" t="s">
        <v>1225</v>
      </c>
      <c r="P671" s="179" t="s">
        <v>1430</v>
      </c>
      <c r="Q671" s="179" t="s">
        <v>83</v>
      </c>
      <c r="R671" s="179" t="s">
        <v>83</v>
      </c>
      <c r="S671" s="179" t="s">
        <v>83</v>
      </c>
      <c r="T671" s="204" t="s">
        <v>83</v>
      </c>
      <c r="U671" s="239" t="s">
        <v>84</v>
      </c>
      <c r="V671" s="193">
        <v>16.555399999999999</v>
      </c>
      <c r="W671" s="193">
        <v>98.237099999999998</v>
      </c>
      <c r="X671" s="175">
        <v>1</v>
      </c>
      <c r="Y671" s="179" t="s">
        <v>1226</v>
      </c>
      <c r="Z671" s="179" t="s">
        <v>1460</v>
      </c>
      <c r="AA671" s="202" t="s">
        <v>1433</v>
      </c>
      <c r="AB671" s="179"/>
      <c r="AC671" s="175">
        <v>0</v>
      </c>
      <c r="AD671" s="180"/>
      <c r="AE671" s="159"/>
      <c r="AF671" s="159"/>
      <c r="AG671" s="159"/>
      <c r="AH671" s="159"/>
      <c r="AI671" s="159"/>
      <c r="AJ671" s="159"/>
      <c r="AK671" s="159"/>
      <c r="AL671" s="159"/>
      <c r="AM671" s="158"/>
      <c r="AN671" s="158"/>
      <c r="AO671" s="158"/>
      <c r="AP671" s="158"/>
      <c r="AQ671" s="158"/>
      <c r="AR671" s="158"/>
      <c r="AS671" s="158"/>
      <c r="AT671" s="158"/>
      <c r="AU671" s="158"/>
      <c r="AV671" s="158"/>
    </row>
    <row r="672" spans="1:16383" s="156" customFormat="1" ht="11.25" x14ac:dyDescent="0.2">
      <c r="A672" s="172">
        <v>775</v>
      </c>
      <c r="B672" s="175">
        <v>89</v>
      </c>
      <c r="C672" s="179" t="s">
        <v>1604</v>
      </c>
      <c r="D672" s="238">
        <v>42585</v>
      </c>
      <c r="E672" s="175">
        <v>2016</v>
      </c>
      <c r="F672" s="175">
        <v>1</v>
      </c>
      <c r="G672" s="179" t="s">
        <v>1222</v>
      </c>
      <c r="H672" s="179" t="s">
        <v>1422</v>
      </c>
      <c r="I672" s="179"/>
      <c r="J672" s="175">
        <v>3</v>
      </c>
      <c r="K672" s="179" t="s">
        <v>1231</v>
      </c>
      <c r="L672" s="179"/>
      <c r="M672" s="175">
        <v>1</v>
      </c>
      <c r="N672" s="175">
        <v>13</v>
      </c>
      <c r="O672" s="179" t="s">
        <v>1225</v>
      </c>
      <c r="P672" s="179" t="s">
        <v>7</v>
      </c>
      <c r="Q672" s="179" t="s">
        <v>27</v>
      </c>
      <c r="R672" s="179"/>
      <c r="S672" s="179" t="s">
        <v>27</v>
      </c>
      <c r="T672" s="185" t="s">
        <v>27</v>
      </c>
      <c r="U672" s="239" t="s">
        <v>26</v>
      </c>
      <c r="V672" s="193">
        <v>25.688700000000001</v>
      </c>
      <c r="W672" s="193">
        <v>96.45</v>
      </c>
      <c r="X672" s="175">
        <v>2</v>
      </c>
      <c r="Y672" s="179" t="s">
        <v>1226</v>
      </c>
      <c r="Z672" s="179" t="s">
        <v>1605</v>
      </c>
      <c r="AA672" s="179" t="s">
        <v>1563</v>
      </c>
      <c r="AB672" s="173"/>
      <c r="AC672" s="175">
        <v>0</v>
      </c>
      <c r="AD672" s="178"/>
    </row>
    <row r="673" spans="1:48" s="156" customFormat="1" ht="11.25" x14ac:dyDescent="0.2">
      <c r="A673" s="172">
        <v>775</v>
      </c>
      <c r="B673" s="175">
        <v>90</v>
      </c>
      <c r="C673" s="179" t="s">
        <v>1696</v>
      </c>
      <c r="D673" s="238">
        <v>42585</v>
      </c>
      <c r="E673" s="175">
        <v>2016</v>
      </c>
      <c r="F673" s="175">
        <v>1</v>
      </c>
      <c r="G673" s="179" t="s">
        <v>1222</v>
      </c>
      <c r="H673" s="179" t="s">
        <v>1422</v>
      </c>
      <c r="I673" s="179"/>
      <c r="J673" s="175">
        <v>3</v>
      </c>
      <c r="K673" s="179" t="s">
        <v>1231</v>
      </c>
      <c r="L673" s="179"/>
      <c r="M673" s="175">
        <v>1</v>
      </c>
      <c r="N673" s="175">
        <v>13</v>
      </c>
      <c r="O673" s="179" t="s">
        <v>1225</v>
      </c>
      <c r="P673" s="179" t="s">
        <v>7</v>
      </c>
      <c r="Q673" s="179"/>
      <c r="R673" s="179"/>
      <c r="S673" s="179" t="s">
        <v>9</v>
      </c>
      <c r="T673" s="204" t="s">
        <v>36</v>
      </c>
      <c r="U673" s="239" t="s">
        <v>35</v>
      </c>
      <c r="V673" s="193">
        <v>25.383199999999999</v>
      </c>
      <c r="W673" s="193">
        <v>97.396299999999997</v>
      </c>
      <c r="X673" s="175">
        <v>3</v>
      </c>
      <c r="Y673" s="179" t="s">
        <v>1226</v>
      </c>
      <c r="Z673" s="179" t="s">
        <v>1697</v>
      </c>
      <c r="AA673" s="179" t="s">
        <v>1563</v>
      </c>
      <c r="AB673" s="181"/>
      <c r="AC673" s="175">
        <v>0</v>
      </c>
      <c r="AD673" s="180"/>
      <c r="AE673" s="160"/>
      <c r="AF673" s="160"/>
      <c r="AG673" s="160"/>
      <c r="AH673" s="160"/>
      <c r="AI673" s="160"/>
      <c r="AJ673" s="160"/>
      <c r="AK673" s="160"/>
      <c r="AL673" s="160"/>
      <c r="AM673" s="160"/>
      <c r="AN673" s="160"/>
      <c r="AO673" s="160"/>
      <c r="AP673" s="160"/>
      <c r="AQ673" s="160"/>
      <c r="AR673" s="160"/>
      <c r="AS673" s="160"/>
      <c r="AT673" s="160"/>
      <c r="AU673" s="160"/>
      <c r="AV673" s="160"/>
    </row>
    <row r="674" spans="1:48" s="156" customFormat="1" ht="11.25" x14ac:dyDescent="0.2">
      <c r="A674" s="172">
        <v>775</v>
      </c>
      <c r="B674" s="175">
        <v>91</v>
      </c>
      <c r="C674" s="179" t="s">
        <v>1461</v>
      </c>
      <c r="D674" s="238">
        <v>42586</v>
      </c>
      <c r="E674" s="175">
        <v>2016</v>
      </c>
      <c r="F674" s="175">
        <v>1</v>
      </c>
      <c r="G674" s="179" t="s">
        <v>1222</v>
      </c>
      <c r="H674" s="179" t="s">
        <v>1429</v>
      </c>
      <c r="I674" s="179"/>
      <c r="J674" s="175">
        <v>3</v>
      </c>
      <c r="K674" s="179" t="s">
        <v>1231</v>
      </c>
      <c r="L674" s="179"/>
      <c r="M674" s="175">
        <v>1</v>
      </c>
      <c r="N674" s="175">
        <v>13</v>
      </c>
      <c r="O674" s="179" t="s">
        <v>1225</v>
      </c>
      <c r="P674" s="179" t="s">
        <v>1430</v>
      </c>
      <c r="Q674" s="179" t="s">
        <v>83</v>
      </c>
      <c r="R674" s="179" t="s">
        <v>83</v>
      </c>
      <c r="S674" s="179" t="s">
        <v>83</v>
      </c>
      <c r="T674" s="204" t="s">
        <v>83</v>
      </c>
      <c r="U674" s="239" t="s">
        <v>84</v>
      </c>
      <c r="V674" s="193">
        <v>16.555399999999999</v>
      </c>
      <c r="W674" s="193">
        <v>98.237099999999998</v>
      </c>
      <c r="X674" s="175">
        <v>1</v>
      </c>
      <c r="Y674" s="179" t="s">
        <v>1237</v>
      </c>
      <c r="Z674" s="179" t="s">
        <v>1462</v>
      </c>
      <c r="AA674" s="202" t="s">
        <v>1433</v>
      </c>
      <c r="AB674" s="179"/>
      <c r="AC674" s="175">
        <v>0</v>
      </c>
      <c r="AD674" s="180"/>
      <c r="AE674" s="159"/>
      <c r="AF674" s="159"/>
      <c r="AG674" s="159"/>
      <c r="AH674" s="159"/>
      <c r="AI674" s="159"/>
      <c r="AJ674" s="159"/>
      <c r="AK674" s="159"/>
      <c r="AL674" s="159"/>
      <c r="AM674" s="158"/>
      <c r="AN674" s="158"/>
      <c r="AO674" s="158"/>
      <c r="AP674" s="158"/>
      <c r="AQ674" s="158"/>
      <c r="AR674" s="158"/>
      <c r="AS674" s="158"/>
      <c r="AT674" s="158"/>
      <c r="AU674" s="158"/>
      <c r="AV674" s="158"/>
    </row>
    <row r="675" spans="1:48" s="156" customFormat="1" ht="11.25" x14ac:dyDescent="0.2">
      <c r="A675" s="172">
        <v>775</v>
      </c>
      <c r="B675" s="175">
        <v>88</v>
      </c>
      <c r="C675" s="179" t="s">
        <v>1613</v>
      </c>
      <c r="D675" s="238">
        <v>42588</v>
      </c>
      <c r="E675" s="175">
        <v>2016</v>
      </c>
      <c r="F675" s="175">
        <v>2</v>
      </c>
      <c r="G675" s="179" t="s">
        <v>1230</v>
      </c>
      <c r="H675" s="179" t="s">
        <v>1232</v>
      </c>
      <c r="I675" s="179"/>
      <c r="J675" s="175">
        <v>7</v>
      </c>
      <c r="K675" s="179" t="s">
        <v>1422</v>
      </c>
      <c r="L675" s="179" t="s">
        <v>1231</v>
      </c>
      <c r="M675" s="175">
        <v>3</v>
      </c>
      <c r="N675" s="175">
        <v>37</v>
      </c>
      <c r="O675" s="179" t="s">
        <v>1225</v>
      </c>
      <c r="P675" s="179" t="s">
        <v>7</v>
      </c>
      <c r="Q675" s="179" t="s">
        <v>1580</v>
      </c>
      <c r="R675" s="179"/>
      <c r="S675" s="179" t="s">
        <v>1580</v>
      </c>
      <c r="T675" s="185" t="s">
        <v>27</v>
      </c>
      <c r="U675" s="239" t="s">
        <v>26</v>
      </c>
      <c r="V675" s="193">
        <v>25.522600000000001</v>
      </c>
      <c r="W675" s="193">
        <v>96.712100000000007</v>
      </c>
      <c r="X675" s="175">
        <v>2</v>
      </c>
      <c r="Y675" s="179" t="s">
        <v>1226</v>
      </c>
      <c r="Z675" s="179" t="s">
        <v>1614</v>
      </c>
      <c r="AA675" s="179" t="s">
        <v>1563</v>
      </c>
      <c r="AB675" s="181"/>
      <c r="AC675" s="175">
        <v>0</v>
      </c>
      <c r="AD675" s="180"/>
      <c r="AE675" s="160"/>
      <c r="AF675" s="160"/>
      <c r="AG675" s="160"/>
      <c r="AH675" s="160"/>
      <c r="AI675" s="160"/>
      <c r="AJ675" s="160"/>
      <c r="AK675" s="160"/>
      <c r="AL675" s="160"/>
      <c r="AM675" s="160"/>
      <c r="AN675" s="160"/>
      <c r="AO675" s="160"/>
      <c r="AP675" s="160"/>
      <c r="AQ675" s="160"/>
      <c r="AR675" s="160"/>
      <c r="AS675" s="160"/>
      <c r="AT675" s="160"/>
      <c r="AU675" s="160"/>
      <c r="AV675" s="160"/>
    </row>
    <row r="676" spans="1:48" s="156" customFormat="1" ht="11.25" x14ac:dyDescent="0.2">
      <c r="A676" s="172">
        <v>775</v>
      </c>
      <c r="B676" s="175">
        <v>85</v>
      </c>
      <c r="C676" s="179" t="s">
        <v>1698</v>
      </c>
      <c r="D676" s="238">
        <v>42590</v>
      </c>
      <c r="E676" s="175">
        <v>2016</v>
      </c>
      <c r="F676" s="175">
        <v>1</v>
      </c>
      <c r="G676" s="179" t="s">
        <v>1222</v>
      </c>
      <c r="H676" s="179" t="s">
        <v>1422</v>
      </c>
      <c r="I676" s="179"/>
      <c r="J676" s="175">
        <v>3</v>
      </c>
      <c r="K676" s="179" t="s">
        <v>1231</v>
      </c>
      <c r="L676" s="179"/>
      <c r="M676" s="175">
        <v>1</v>
      </c>
      <c r="N676" s="175">
        <v>13</v>
      </c>
      <c r="O676" s="179" t="s">
        <v>1225</v>
      </c>
      <c r="P676" s="179" t="s">
        <v>7</v>
      </c>
      <c r="Q676" s="179"/>
      <c r="R676" s="179" t="s">
        <v>1699</v>
      </c>
      <c r="S676" s="179" t="s">
        <v>9</v>
      </c>
      <c r="T676" s="204" t="s">
        <v>36</v>
      </c>
      <c r="U676" s="239" t="s">
        <v>35</v>
      </c>
      <c r="V676" s="193">
        <v>25.383199999999999</v>
      </c>
      <c r="W676" s="193">
        <v>97.396299999999997</v>
      </c>
      <c r="X676" s="175">
        <v>3</v>
      </c>
      <c r="Y676" s="179" t="s">
        <v>1237</v>
      </c>
      <c r="Z676" s="179" t="s">
        <v>1700</v>
      </c>
      <c r="AA676" s="179" t="s">
        <v>1563</v>
      </c>
      <c r="AB676" s="181"/>
      <c r="AC676" s="175">
        <v>0</v>
      </c>
      <c r="AD676" s="180"/>
      <c r="AE676" s="160"/>
      <c r="AF676" s="160"/>
      <c r="AG676" s="160"/>
      <c r="AH676" s="160"/>
      <c r="AI676" s="160"/>
      <c r="AJ676" s="160"/>
      <c r="AK676" s="160"/>
      <c r="AL676" s="160"/>
      <c r="AM676" s="160"/>
      <c r="AN676" s="160"/>
      <c r="AO676" s="160"/>
      <c r="AP676" s="160"/>
      <c r="AQ676" s="160"/>
      <c r="AR676" s="160"/>
      <c r="AS676" s="160"/>
      <c r="AT676" s="160"/>
      <c r="AU676" s="160"/>
      <c r="AV676" s="160"/>
    </row>
    <row r="677" spans="1:48" s="156" customFormat="1" ht="11.25" x14ac:dyDescent="0.2">
      <c r="A677" s="172">
        <v>775</v>
      </c>
      <c r="B677" s="175">
        <v>86</v>
      </c>
      <c r="C677" s="179" t="s">
        <v>1701</v>
      </c>
      <c r="D677" s="238">
        <v>42590</v>
      </c>
      <c r="E677" s="175">
        <v>2016</v>
      </c>
      <c r="F677" s="175">
        <v>1</v>
      </c>
      <c r="G677" s="179" t="s">
        <v>1222</v>
      </c>
      <c r="H677" s="179" t="s">
        <v>1422</v>
      </c>
      <c r="I677" s="179"/>
      <c r="J677" s="175">
        <v>3</v>
      </c>
      <c r="K677" s="179" t="s">
        <v>1231</v>
      </c>
      <c r="L677" s="179"/>
      <c r="M677" s="175">
        <v>1</v>
      </c>
      <c r="N677" s="175">
        <v>13</v>
      </c>
      <c r="O677" s="179" t="s">
        <v>1225</v>
      </c>
      <c r="P677" s="179" t="s">
        <v>7</v>
      </c>
      <c r="Q677" s="179"/>
      <c r="R677" s="179" t="s">
        <v>1702</v>
      </c>
      <c r="S677" s="179" t="s">
        <v>9</v>
      </c>
      <c r="T677" s="204" t="s">
        <v>36</v>
      </c>
      <c r="U677" s="239" t="s">
        <v>35</v>
      </c>
      <c r="V677" s="193">
        <v>25.383199999999999</v>
      </c>
      <c r="W677" s="193">
        <v>97.396299999999997</v>
      </c>
      <c r="X677" s="175">
        <v>3</v>
      </c>
      <c r="Y677" s="179" t="s">
        <v>1237</v>
      </c>
      <c r="Z677" s="179" t="s">
        <v>1700</v>
      </c>
      <c r="AA677" s="179" t="s">
        <v>1563</v>
      </c>
      <c r="AB677" s="181"/>
      <c r="AC677" s="175">
        <v>0</v>
      </c>
      <c r="AD677" s="180"/>
      <c r="AE677" s="160"/>
      <c r="AF677" s="160"/>
      <c r="AG677" s="160"/>
      <c r="AH677" s="160"/>
      <c r="AI677" s="160"/>
      <c r="AJ677" s="160"/>
      <c r="AK677" s="160"/>
      <c r="AL677" s="160"/>
      <c r="AM677" s="160"/>
      <c r="AN677" s="160"/>
      <c r="AO677" s="160"/>
      <c r="AP677" s="160"/>
      <c r="AQ677" s="160"/>
      <c r="AR677" s="160"/>
      <c r="AS677" s="160"/>
      <c r="AT677" s="160"/>
      <c r="AU677" s="160"/>
      <c r="AV677" s="160"/>
    </row>
    <row r="678" spans="1:48" s="156" customFormat="1" ht="11.25" x14ac:dyDescent="0.2">
      <c r="A678" s="172">
        <v>775</v>
      </c>
      <c r="B678" s="175">
        <v>87</v>
      </c>
      <c r="C678" s="179" t="s">
        <v>1703</v>
      </c>
      <c r="D678" s="238">
        <v>42591</v>
      </c>
      <c r="E678" s="175">
        <v>2016</v>
      </c>
      <c r="F678" s="175">
        <v>1</v>
      </c>
      <c r="G678" s="179" t="s">
        <v>1222</v>
      </c>
      <c r="H678" s="179" t="s">
        <v>1422</v>
      </c>
      <c r="I678" s="179"/>
      <c r="J678" s="175">
        <v>3</v>
      </c>
      <c r="K678" s="179" t="s">
        <v>1231</v>
      </c>
      <c r="L678" s="179"/>
      <c r="M678" s="175">
        <v>1</v>
      </c>
      <c r="N678" s="175">
        <v>13</v>
      </c>
      <c r="O678" s="179" t="s">
        <v>1225</v>
      </c>
      <c r="P678" s="179" t="s">
        <v>7</v>
      </c>
      <c r="Q678" s="179" t="s">
        <v>1704</v>
      </c>
      <c r="R678" s="179"/>
      <c r="S678" s="179" t="s">
        <v>9</v>
      </c>
      <c r="T678" s="204" t="s">
        <v>36</v>
      </c>
      <c r="U678" s="239" t="s">
        <v>35</v>
      </c>
      <c r="V678" s="193">
        <v>25.383199999999999</v>
      </c>
      <c r="W678" s="193">
        <v>97.396299999999997</v>
      </c>
      <c r="X678" s="175">
        <v>3</v>
      </c>
      <c r="Y678" s="179" t="s">
        <v>1237</v>
      </c>
      <c r="Z678" s="179" t="s">
        <v>1705</v>
      </c>
      <c r="AA678" s="179" t="s">
        <v>1563</v>
      </c>
      <c r="AB678" s="181"/>
      <c r="AC678" s="175">
        <v>2</v>
      </c>
      <c r="AD678" s="180"/>
      <c r="AE678" s="160"/>
      <c r="AF678" s="160"/>
      <c r="AG678" s="160"/>
      <c r="AH678" s="160"/>
      <c r="AI678" s="160"/>
      <c r="AJ678" s="160"/>
      <c r="AK678" s="160"/>
      <c r="AL678" s="160"/>
      <c r="AM678" s="160"/>
      <c r="AN678" s="160"/>
      <c r="AO678" s="160"/>
      <c r="AP678" s="160"/>
      <c r="AQ678" s="160"/>
      <c r="AR678" s="160"/>
      <c r="AS678" s="160"/>
      <c r="AT678" s="160"/>
      <c r="AU678" s="160"/>
      <c r="AV678" s="160"/>
    </row>
    <row r="679" spans="1:48" s="156" customFormat="1" ht="11.25" x14ac:dyDescent="0.2">
      <c r="A679" s="172">
        <v>775</v>
      </c>
      <c r="B679" s="175">
        <v>127</v>
      </c>
      <c r="C679" s="179" t="s">
        <v>1706</v>
      </c>
      <c r="D679" s="238">
        <v>42595</v>
      </c>
      <c r="E679" s="175">
        <v>2016</v>
      </c>
      <c r="F679" s="175">
        <v>2</v>
      </c>
      <c r="G679" s="179" t="s">
        <v>1230</v>
      </c>
      <c r="H679" s="179" t="s">
        <v>1232</v>
      </c>
      <c r="I679" s="179"/>
      <c r="J679" s="175">
        <v>7</v>
      </c>
      <c r="K679" s="179" t="s">
        <v>1422</v>
      </c>
      <c r="L679" s="179" t="s">
        <v>1231</v>
      </c>
      <c r="M679" s="175">
        <v>3</v>
      </c>
      <c r="N679" s="175">
        <v>37</v>
      </c>
      <c r="O679" s="179" t="s">
        <v>1225</v>
      </c>
      <c r="P679" s="179" t="s">
        <v>7</v>
      </c>
      <c r="Q679" s="179"/>
      <c r="R679" s="179"/>
      <c r="S679" s="179" t="s">
        <v>9</v>
      </c>
      <c r="T679" s="204" t="s">
        <v>36</v>
      </c>
      <c r="U679" s="239" t="s">
        <v>35</v>
      </c>
      <c r="V679" s="193">
        <v>25.383199999999999</v>
      </c>
      <c r="W679" s="193">
        <v>97.396299999999997</v>
      </c>
      <c r="X679" s="175">
        <v>3</v>
      </c>
      <c r="Y679" s="179" t="s">
        <v>1226</v>
      </c>
      <c r="Z679" s="179" t="s">
        <v>1707</v>
      </c>
      <c r="AA679" s="179" t="s">
        <v>1563</v>
      </c>
      <c r="AB679" s="181"/>
      <c r="AC679" s="175">
        <v>0</v>
      </c>
      <c r="AD679" s="180"/>
      <c r="AE679" s="160"/>
      <c r="AF679" s="160"/>
      <c r="AG679" s="160"/>
      <c r="AH679" s="160"/>
      <c r="AI679" s="160"/>
      <c r="AJ679" s="160"/>
      <c r="AK679" s="160"/>
      <c r="AL679" s="160"/>
      <c r="AM679" s="160"/>
      <c r="AN679" s="160"/>
      <c r="AO679" s="160"/>
      <c r="AP679" s="160"/>
      <c r="AQ679" s="160"/>
      <c r="AR679" s="160"/>
      <c r="AS679" s="160"/>
      <c r="AT679" s="160"/>
      <c r="AU679" s="160"/>
      <c r="AV679" s="160"/>
    </row>
    <row r="680" spans="1:48" s="156" customFormat="1" ht="11.25" x14ac:dyDescent="0.2">
      <c r="A680" s="172">
        <v>775</v>
      </c>
      <c r="B680" s="175">
        <v>126</v>
      </c>
      <c r="C680" s="179" t="s">
        <v>1606</v>
      </c>
      <c r="D680" s="238">
        <v>42596</v>
      </c>
      <c r="E680" s="175">
        <v>2016</v>
      </c>
      <c r="F680" s="175">
        <v>1</v>
      </c>
      <c r="G680" s="179" t="s">
        <v>1222</v>
      </c>
      <c r="H680" s="179" t="s">
        <v>1422</v>
      </c>
      <c r="I680" s="179"/>
      <c r="J680" s="175">
        <v>3</v>
      </c>
      <c r="K680" s="179" t="s">
        <v>1231</v>
      </c>
      <c r="L680" s="179"/>
      <c r="M680" s="175">
        <v>1</v>
      </c>
      <c r="N680" s="175">
        <v>13</v>
      </c>
      <c r="O680" s="179" t="s">
        <v>1225</v>
      </c>
      <c r="P680" s="179" t="s">
        <v>7</v>
      </c>
      <c r="Q680" s="179" t="s">
        <v>27</v>
      </c>
      <c r="R680" s="179"/>
      <c r="S680" s="179" t="s">
        <v>27</v>
      </c>
      <c r="T680" s="185" t="s">
        <v>27</v>
      </c>
      <c r="U680" s="239" t="s">
        <v>26</v>
      </c>
      <c r="V680" s="193">
        <v>25.688700000000001</v>
      </c>
      <c r="W680" s="193">
        <v>96.45</v>
      </c>
      <c r="X680" s="175">
        <v>2</v>
      </c>
      <c r="Y680" s="179" t="s">
        <v>1226</v>
      </c>
      <c r="Z680" s="179" t="s">
        <v>1607</v>
      </c>
      <c r="AA680" s="179" t="s">
        <v>1563</v>
      </c>
      <c r="AB680" s="173"/>
      <c r="AC680" s="175">
        <v>0</v>
      </c>
      <c r="AD680" s="178"/>
    </row>
    <row r="681" spans="1:48" s="156" customFormat="1" ht="11.25" x14ac:dyDescent="0.2">
      <c r="A681" s="172">
        <v>775</v>
      </c>
      <c r="B681" s="175">
        <v>125</v>
      </c>
      <c r="C681" s="179" t="s">
        <v>1608</v>
      </c>
      <c r="D681" s="238">
        <v>42597</v>
      </c>
      <c r="E681" s="175">
        <v>2016</v>
      </c>
      <c r="F681" s="175">
        <v>1</v>
      </c>
      <c r="G681" s="179" t="s">
        <v>1222</v>
      </c>
      <c r="H681" s="179" t="s">
        <v>1422</v>
      </c>
      <c r="I681" s="179"/>
      <c r="J681" s="175">
        <v>3</v>
      </c>
      <c r="K681" s="179" t="s">
        <v>1231</v>
      </c>
      <c r="L681" s="179"/>
      <c r="M681" s="175">
        <v>1</v>
      </c>
      <c r="N681" s="175">
        <v>13</v>
      </c>
      <c r="O681" s="179" t="s">
        <v>1225</v>
      </c>
      <c r="P681" s="179" t="s">
        <v>7</v>
      </c>
      <c r="Q681" s="179" t="s">
        <v>27</v>
      </c>
      <c r="R681" s="179"/>
      <c r="S681" s="179" t="s">
        <v>27</v>
      </c>
      <c r="T681" s="185" t="s">
        <v>27</v>
      </c>
      <c r="U681" s="239" t="s">
        <v>26</v>
      </c>
      <c r="V681" s="193">
        <v>25.688700000000001</v>
      </c>
      <c r="W681" s="193">
        <v>96.45</v>
      </c>
      <c r="X681" s="175">
        <v>2</v>
      </c>
      <c r="Y681" s="179" t="s">
        <v>1226</v>
      </c>
      <c r="Z681" s="179" t="s">
        <v>1609</v>
      </c>
      <c r="AA681" s="179" t="s">
        <v>1563</v>
      </c>
      <c r="AB681" s="173"/>
      <c r="AC681" s="175">
        <v>0</v>
      </c>
      <c r="AD681" s="178"/>
    </row>
    <row r="682" spans="1:48" s="156" customFormat="1" ht="11.25" x14ac:dyDescent="0.2">
      <c r="A682" s="172">
        <v>775</v>
      </c>
      <c r="B682" s="175">
        <v>123</v>
      </c>
      <c r="C682" s="179" t="s">
        <v>1764</v>
      </c>
      <c r="D682" s="238">
        <v>42602</v>
      </c>
      <c r="E682" s="175">
        <v>2016</v>
      </c>
      <c r="F682" s="175">
        <v>1</v>
      </c>
      <c r="G682" s="179" t="s">
        <v>1222</v>
      </c>
      <c r="H682" s="179" t="s">
        <v>1422</v>
      </c>
      <c r="I682" s="179"/>
      <c r="J682" s="175">
        <v>3</v>
      </c>
      <c r="K682" s="179" t="s">
        <v>1231</v>
      </c>
      <c r="L682" s="179"/>
      <c r="M682" s="175">
        <v>1</v>
      </c>
      <c r="N682" s="175">
        <v>13</v>
      </c>
      <c r="O682" s="179" t="s">
        <v>1225</v>
      </c>
      <c r="P682" s="179" t="s">
        <v>7</v>
      </c>
      <c r="Q682" s="179" t="s">
        <v>12</v>
      </c>
      <c r="R682" s="179"/>
      <c r="S682" s="179" t="s">
        <v>12</v>
      </c>
      <c r="T682" s="176" t="s">
        <v>12</v>
      </c>
      <c r="U682" s="239" t="s">
        <v>30</v>
      </c>
      <c r="V682" s="193">
        <v>25.350100000000001</v>
      </c>
      <c r="W682" s="193">
        <v>97.438400000000001</v>
      </c>
      <c r="X682" s="175">
        <v>2</v>
      </c>
      <c r="Y682" s="179" t="s">
        <v>1237</v>
      </c>
      <c r="Z682" s="179" t="s">
        <v>1765</v>
      </c>
      <c r="AA682" s="179" t="s">
        <v>1563</v>
      </c>
      <c r="AB682" s="179"/>
      <c r="AC682" s="175">
        <v>0</v>
      </c>
      <c r="AD682" s="180"/>
      <c r="AE682" s="159"/>
      <c r="AF682" s="159"/>
      <c r="AG682" s="159"/>
      <c r="AH682" s="159"/>
      <c r="AI682" s="159"/>
      <c r="AJ682" s="159"/>
      <c r="AK682" s="159"/>
      <c r="AL682" s="159"/>
      <c r="AM682" s="158"/>
      <c r="AN682" s="158"/>
      <c r="AO682" s="158"/>
      <c r="AP682" s="158"/>
      <c r="AQ682" s="158"/>
      <c r="AR682" s="158"/>
      <c r="AS682" s="158"/>
      <c r="AT682" s="158"/>
      <c r="AU682" s="158"/>
      <c r="AV682" s="158"/>
    </row>
    <row r="683" spans="1:48" s="156" customFormat="1" ht="11.25" x14ac:dyDescent="0.2">
      <c r="A683" s="172">
        <v>775</v>
      </c>
      <c r="B683" s="175">
        <v>122</v>
      </c>
      <c r="C683" s="179" t="s">
        <v>1766</v>
      </c>
      <c r="D683" s="238">
        <v>42605</v>
      </c>
      <c r="E683" s="175">
        <v>2016</v>
      </c>
      <c r="F683" s="175">
        <v>1</v>
      </c>
      <c r="G683" s="179" t="s">
        <v>1222</v>
      </c>
      <c r="H683" s="179" t="s">
        <v>1422</v>
      </c>
      <c r="I683" s="179"/>
      <c r="J683" s="175">
        <v>3</v>
      </c>
      <c r="K683" s="179" t="s">
        <v>1231</v>
      </c>
      <c r="L683" s="179"/>
      <c r="M683" s="175">
        <v>1</v>
      </c>
      <c r="N683" s="175">
        <v>13</v>
      </c>
      <c r="O683" s="179" t="s">
        <v>1225</v>
      </c>
      <c r="P683" s="179" t="s">
        <v>7</v>
      </c>
      <c r="Q683" s="179" t="s">
        <v>12</v>
      </c>
      <c r="R683" s="179" t="s">
        <v>1767</v>
      </c>
      <c r="S683" s="179" t="s">
        <v>12</v>
      </c>
      <c r="T683" s="176" t="s">
        <v>12</v>
      </c>
      <c r="U683" s="239" t="s">
        <v>30</v>
      </c>
      <c r="V683" s="193">
        <v>25.350100000000001</v>
      </c>
      <c r="W683" s="193">
        <v>97.438400000000001</v>
      </c>
      <c r="X683" s="175">
        <v>2</v>
      </c>
      <c r="Y683" s="179" t="s">
        <v>1237</v>
      </c>
      <c r="Z683" s="179" t="s">
        <v>1768</v>
      </c>
      <c r="AA683" s="179" t="s">
        <v>1563</v>
      </c>
      <c r="AB683" s="179"/>
      <c r="AC683" s="175">
        <v>0</v>
      </c>
      <c r="AD683" s="180"/>
      <c r="AE683" s="159"/>
      <c r="AF683" s="159"/>
      <c r="AG683" s="159"/>
      <c r="AH683" s="159"/>
      <c r="AI683" s="159"/>
      <c r="AJ683" s="159"/>
      <c r="AK683" s="159"/>
      <c r="AL683" s="159"/>
      <c r="AM683" s="158"/>
      <c r="AN683" s="158"/>
      <c r="AO683" s="158"/>
      <c r="AP683" s="158"/>
      <c r="AQ683" s="158"/>
      <c r="AR683" s="158"/>
      <c r="AS683" s="158"/>
      <c r="AT683" s="158"/>
      <c r="AU683" s="158"/>
      <c r="AV683" s="158"/>
    </row>
    <row r="684" spans="1:48" s="156" customFormat="1" ht="11.25" x14ac:dyDescent="0.2">
      <c r="A684" s="172">
        <v>775</v>
      </c>
      <c r="B684" s="175">
        <v>121</v>
      </c>
      <c r="C684" s="179" t="s">
        <v>1769</v>
      </c>
      <c r="D684" s="238">
        <v>42605</v>
      </c>
      <c r="E684" s="175">
        <v>2016</v>
      </c>
      <c r="F684" s="175">
        <v>1</v>
      </c>
      <c r="G684" s="179" t="s">
        <v>1236</v>
      </c>
      <c r="H684" s="179" t="s">
        <v>1422</v>
      </c>
      <c r="I684" s="179"/>
      <c r="J684" s="175">
        <v>3</v>
      </c>
      <c r="K684" s="179" t="s">
        <v>1231</v>
      </c>
      <c r="L684" s="179"/>
      <c r="M684" s="175">
        <v>1</v>
      </c>
      <c r="N684" s="175">
        <v>13</v>
      </c>
      <c r="O684" s="179" t="s">
        <v>1225</v>
      </c>
      <c r="P684" s="179" t="s">
        <v>7</v>
      </c>
      <c r="Q684" s="179" t="s">
        <v>12</v>
      </c>
      <c r="R684" s="179" t="s">
        <v>1767</v>
      </c>
      <c r="S684" s="179" t="s">
        <v>12</v>
      </c>
      <c r="T684" s="176" t="s">
        <v>12</v>
      </c>
      <c r="U684" s="239" t="s">
        <v>30</v>
      </c>
      <c r="V684" s="193">
        <v>25.350100000000001</v>
      </c>
      <c r="W684" s="193">
        <v>97.438400000000001</v>
      </c>
      <c r="X684" s="175">
        <v>2</v>
      </c>
      <c r="Y684" s="179" t="s">
        <v>1237</v>
      </c>
      <c r="Z684" s="179" t="s">
        <v>1770</v>
      </c>
      <c r="AA684" s="179" t="s">
        <v>1563</v>
      </c>
      <c r="AB684" s="179"/>
      <c r="AC684" s="175">
        <v>0</v>
      </c>
      <c r="AD684" s="180"/>
      <c r="AE684" s="159"/>
      <c r="AF684" s="159"/>
      <c r="AG684" s="159"/>
      <c r="AH684" s="159"/>
      <c r="AI684" s="159"/>
      <c r="AJ684" s="159"/>
      <c r="AK684" s="159"/>
      <c r="AL684" s="159"/>
      <c r="AM684" s="158"/>
      <c r="AN684" s="158"/>
      <c r="AO684" s="158"/>
      <c r="AP684" s="158"/>
      <c r="AQ684" s="158"/>
      <c r="AR684" s="158"/>
      <c r="AS684" s="158"/>
      <c r="AT684" s="158"/>
      <c r="AU684" s="158"/>
      <c r="AV684" s="158"/>
    </row>
    <row r="685" spans="1:48" s="156" customFormat="1" ht="11.25" x14ac:dyDescent="0.2">
      <c r="A685" s="172">
        <v>775</v>
      </c>
      <c r="B685" s="175">
        <v>135</v>
      </c>
      <c r="C685" s="179" t="s">
        <v>2454</v>
      </c>
      <c r="D685" s="238">
        <v>42610</v>
      </c>
      <c r="E685" s="175">
        <v>2016</v>
      </c>
      <c r="F685" s="175">
        <v>1</v>
      </c>
      <c r="G685" s="179" t="s">
        <v>1222</v>
      </c>
      <c r="H685" s="179" t="s">
        <v>1231</v>
      </c>
      <c r="I685" s="179"/>
      <c r="J685" s="175">
        <v>1</v>
      </c>
      <c r="K685" s="179" t="s">
        <v>2280</v>
      </c>
      <c r="L685" s="179"/>
      <c r="M685" s="175">
        <v>2</v>
      </c>
      <c r="N685" s="175">
        <v>12</v>
      </c>
      <c r="O685" s="179" t="s">
        <v>1225</v>
      </c>
      <c r="P685" s="179" t="s">
        <v>561</v>
      </c>
      <c r="Q685" s="179" t="s">
        <v>664</v>
      </c>
      <c r="R685" s="179" t="s">
        <v>613</v>
      </c>
      <c r="S685" s="179" t="s">
        <v>613</v>
      </c>
      <c r="T685" s="179" t="s">
        <v>613</v>
      </c>
      <c r="U685" s="239" t="s">
        <v>612</v>
      </c>
      <c r="V685" s="193">
        <v>22.494399999999999</v>
      </c>
      <c r="W685" s="193">
        <v>98.392700000000005</v>
      </c>
      <c r="X685" s="175">
        <v>1</v>
      </c>
      <c r="Y685" s="179" t="s">
        <v>1237</v>
      </c>
      <c r="Z685" s="179" t="s">
        <v>2455</v>
      </c>
      <c r="AA685" s="206" t="s">
        <v>2418</v>
      </c>
      <c r="AB685" s="173"/>
      <c r="AC685" s="175">
        <v>0</v>
      </c>
      <c r="AD685" s="178"/>
    </row>
    <row r="686" spans="1:48" s="156" customFormat="1" ht="11.25" x14ac:dyDescent="0.2">
      <c r="A686" s="172">
        <v>775</v>
      </c>
      <c r="B686" s="175">
        <v>134</v>
      </c>
      <c r="C686" s="179" t="s">
        <v>2321</v>
      </c>
      <c r="D686" s="238">
        <v>42613</v>
      </c>
      <c r="E686" s="175">
        <v>2016</v>
      </c>
      <c r="F686" s="175">
        <v>1</v>
      </c>
      <c r="G686" s="179" t="s">
        <v>1230</v>
      </c>
      <c r="H686" s="179" t="s">
        <v>2279</v>
      </c>
      <c r="I686" s="179"/>
      <c r="J686" s="175">
        <v>1</v>
      </c>
      <c r="K686" s="179" t="s">
        <v>1422</v>
      </c>
      <c r="L686" s="179" t="s">
        <v>2322</v>
      </c>
      <c r="M686" s="175">
        <v>3</v>
      </c>
      <c r="N686" s="175">
        <v>13</v>
      </c>
      <c r="O686" s="179" t="s">
        <v>1225</v>
      </c>
      <c r="P686" s="179" t="s">
        <v>2311</v>
      </c>
      <c r="Q686" s="179" t="s">
        <v>2323</v>
      </c>
      <c r="R686" s="179" t="s">
        <v>2311</v>
      </c>
      <c r="S686" s="179" t="s">
        <v>2311</v>
      </c>
      <c r="T686" s="185" t="s">
        <v>2312</v>
      </c>
      <c r="U686" s="239" t="s">
        <v>748</v>
      </c>
      <c r="V686" s="193">
        <v>19.745000000000001</v>
      </c>
      <c r="W686" s="193">
        <v>96.1297</v>
      </c>
      <c r="X686" s="175">
        <v>1</v>
      </c>
      <c r="Y686" s="179" t="s">
        <v>2324</v>
      </c>
      <c r="Z686" s="179" t="s">
        <v>2325</v>
      </c>
      <c r="AA686" s="179" t="s">
        <v>2266</v>
      </c>
      <c r="AB686" s="179"/>
      <c r="AC686" s="175">
        <v>0</v>
      </c>
      <c r="AD686" s="180"/>
      <c r="AE686" s="159"/>
      <c r="AF686" s="159"/>
      <c r="AG686" s="159"/>
      <c r="AH686" s="159"/>
      <c r="AI686" s="159"/>
      <c r="AJ686" s="159"/>
      <c r="AK686" s="159"/>
      <c r="AL686" s="159"/>
      <c r="AM686" s="158"/>
      <c r="AN686" s="158"/>
      <c r="AO686" s="158"/>
      <c r="AP686" s="158"/>
      <c r="AQ686" s="158"/>
      <c r="AR686" s="158"/>
      <c r="AS686" s="158"/>
      <c r="AT686" s="158"/>
      <c r="AU686" s="158"/>
      <c r="AV686" s="158"/>
    </row>
    <row r="687" spans="1:48" s="156" customFormat="1" ht="11.25" x14ac:dyDescent="0.2">
      <c r="A687" s="216">
        <v>775</v>
      </c>
      <c r="B687" s="173">
        <v>26</v>
      </c>
      <c r="C687" s="173" t="s">
        <v>1428</v>
      </c>
      <c r="D687" s="255">
        <v>42616</v>
      </c>
      <c r="E687" s="173">
        <v>2016</v>
      </c>
      <c r="F687" s="173">
        <v>1</v>
      </c>
      <c r="G687" s="173" t="s">
        <v>1222</v>
      </c>
      <c r="H687" s="173" t="s">
        <v>1429</v>
      </c>
      <c r="I687" s="173"/>
      <c r="J687" s="173">
        <v>3</v>
      </c>
      <c r="K687" s="173" t="s">
        <v>1231</v>
      </c>
      <c r="L687" s="173"/>
      <c r="M687" s="173">
        <v>1</v>
      </c>
      <c r="N687" s="173">
        <v>13</v>
      </c>
      <c r="O687" s="173" t="s">
        <v>1225</v>
      </c>
      <c r="P687" s="173" t="s">
        <v>1430</v>
      </c>
      <c r="Q687" s="173" t="s">
        <v>1431</v>
      </c>
      <c r="R687" s="173"/>
      <c r="S687" s="173" t="s">
        <v>70</v>
      </c>
      <c r="T687" s="176" t="s">
        <v>73</v>
      </c>
      <c r="U687" s="239" t="s">
        <v>72</v>
      </c>
      <c r="V687" s="215">
        <v>16.889500000000002</v>
      </c>
      <c r="W687" s="215">
        <v>97.634799999999998</v>
      </c>
      <c r="X687" s="173">
        <v>3</v>
      </c>
      <c r="Y687" s="173" t="s">
        <v>1237</v>
      </c>
      <c r="Z687" s="173" t="s">
        <v>1432</v>
      </c>
      <c r="AA687" s="202" t="s">
        <v>1433</v>
      </c>
      <c r="AB687" s="179"/>
      <c r="AC687" s="175">
        <v>0</v>
      </c>
      <c r="AD687" s="180"/>
      <c r="AE687" s="159"/>
      <c r="AF687" s="159"/>
      <c r="AG687" s="159"/>
      <c r="AH687" s="159"/>
      <c r="AI687" s="159"/>
      <c r="AJ687" s="159"/>
      <c r="AK687" s="159"/>
      <c r="AL687" s="159"/>
      <c r="AM687" s="158"/>
      <c r="AN687" s="158"/>
      <c r="AO687" s="158"/>
      <c r="AP687" s="158"/>
      <c r="AQ687" s="158"/>
      <c r="AR687" s="158"/>
      <c r="AS687" s="158"/>
      <c r="AT687" s="158"/>
      <c r="AU687" s="158"/>
      <c r="AV687" s="158"/>
    </row>
    <row r="688" spans="1:48" s="156" customFormat="1" ht="11.25" x14ac:dyDescent="0.2">
      <c r="A688" s="216">
        <v>775</v>
      </c>
      <c r="B688" s="173">
        <v>27</v>
      </c>
      <c r="C688" s="173" t="s">
        <v>1434</v>
      </c>
      <c r="D688" s="255">
        <v>42617</v>
      </c>
      <c r="E688" s="173">
        <v>2016</v>
      </c>
      <c r="F688" s="173">
        <v>1</v>
      </c>
      <c r="G688" s="173" t="s">
        <v>1222</v>
      </c>
      <c r="H688" s="173" t="s">
        <v>1429</v>
      </c>
      <c r="I688" s="173"/>
      <c r="J688" s="173">
        <v>3</v>
      </c>
      <c r="K688" s="173" t="s">
        <v>1231</v>
      </c>
      <c r="L688" s="173"/>
      <c r="M688" s="173">
        <v>1</v>
      </c>
      <c r="N688" s="173">
        <v>13</v>
      </c>
      <c r="O688" s="173" t="s">
        <v>1225</v>
      </c>
      <c r="P688" s="173" t="s">
        <v>1430</v>
      </c>
      <c r="Q688" s="173" t="s">
        <v>1431</v>
      </c>
      <c r="R688" s="173"/>
      <c r="S688" s="173" t="s">
        <v>70</v>
      </c>
      <c r="T688" s="176" t="s">
        <v>73</v>
      </c>
      <c r="U688" s="239" t="s">
        <v>78</v>
      </c>
      <c r="V688" s="215">
        <v>16.889500000000002</v>
      </c>
      <c r="W688" s="215">
        <v>97.634799999999998</v>
      </c>
      <c r="X688" s="173">
        <v>3</v>
      </c>
      <c r="Y688" s="173" t="s">
        <v>1237</v>
      </c>
      <c r="Z688" s="173" t="s">
        <v>1432</v>
      </c>
      <c r="AA688" s="202" t="s">
        <v>1433</v>
      </c>
      <c r="AB688" s="179"/>
      <c r="AC688" s="175">
        <v>0</v>
      </c>
      <c r="AD688" s="180"/>
      <c r="AE688" s="159"/>
      <c r="AF688" s="159"/>
      <c r="AG688" s="159"/>
      <c r="AH688" s="159"/>
      <c r="AI688" s="159"/>
      <c r="AJ688" s="159"/>
      <c r="AK688" s="159"/>
      <c r="AL688" s="159"/>
      <c r="AM688" s="158"/>
      <c r="AN688" s="158"/>
      <c r="AO688" s="158"/>
      <c r="AP688" s="158"/>
      <c r="AQ688" s="158"/>
      <c r="AR688" s="158"/>
      <c r="AS688" s="158"/>
      <c r="AT688" s="158"/>
      <c r="AU688" s="158"/>
      <c r="AV688" s="158"/>
    </row>
    <row r="689" spans="1:48" s="156" customFormat="1" ht="11.25" x14ac:dyDescent="0.2">
      <c r="A689" s="216">
        <v>775</v>
      </c>
      <c r="B689" s="173">
        <v>25</v>
      </c>
      <c r="C689" s="173" t="s">
        <v>2389</v>
      </c>
      <c r="D689" s="255">
        <v>42619</v>
      </c>
      <c r="E689" s="173">
        <v>2016</v>
      </c>
      <c r="F689" s="173">
        <v>1</v>
      </c>
      <c r="G689" s="173" t="s">
        <v>1280</v>
      </c>
      <c r="H689" s="173" t="s">
        <v>1281</v>
      </c>
      <c r="I689" s="173"/>
      <c r="J689" s="173">
        <v>6</v>
      </c>
      <c r="K689" s="173"/>
      <c r="L689" s="173"/>
      <c r="M689" s="173">
        <v>0</v>
      </c>
      <c r="N689" s="173">
        <v>60</v>
      </c>
      <c r="O689" s="173" t="s">
        <v>1225</v>
      </c>
      <c r="P689" s="173" t="s">
        <v>421</v>
      </c>
      <c r="Q689" s="173" t="s">
        <v>423</v>
      </c>
      <c r="R689" s="173" t="s">
        <v>423</v>
      </c>
      <c r="S689" s="173" t="s">
        <v>423</v>
      </c>
      <c r="T689" s="179" t="s">
        <v>423</v>
      </c>
      <c r="U689" s="239" t="s">
        <v>424</v>
      </c>
      <c r="V689" s="215">
        <v>20.1462</v>
      </c>
      <c r="W689" s="215">
        <v>92.898300000000006</v>
      </c>
      <c r="X689" s="173">
        <v>1</v>
      </c>
      <c r="Y689" s="173" t="s">
        <v>2324</v>
      </c>
      <c r="Z689" s="173" t="s">
        <v>2390</v>
      </c>
      <c r="AA689" s="179" t="s">
        <v>2349</v>
      </c>
      <c r="AB689" s="181"/>
      <c r="AC689" s="175">
        <v>0</v>
      </c>
      <c r="AD689" s="180"/>
      <c r="AE689" s="159"/>
      <c r="AF689" s="159"/>
      <c r="AG689" s="159"/>
      <c r="AH689" s="159"/>
      <c r="AI689" s="159"/>
      <c r="AJ689" s="159"/>
      <c r="AK689" s="159"/>
      <c r="AL689" s="159"/>
      <c r="AM689" s="159"/>
      <c r="AN689" s="159"/>
      <c r="AO689" s="159"/>
      <c r="AP689" s="159"/>
      <c r="AQ689" s="159"/>
      <c r="AR689" s="159"/>
      <c r="AS689" s="159"/>
      <c r="AT689" s="159"/>
      <c r="AU689" s="159"/>
      <c r="AV689" s="159"/>
    </row>
    <row r="690" spans="1:48" s="156" customFormat="1" ht="11.25" x14ac:dyDescent="0.2">
      <c r="A690" s="216">
        <v>775</v>
      </c>
      <c r="B690" s="173">
        <v>24</v>
      </c>
      <c r="C690" s="173" t="s">
        <v>1791</v>
      </c>
      <c r="D690" s="255">
        <v>42621</v>
      </c>
      <c r="E690" s="173">
        <v>2016</v>
      </c>
      <c r="F690" s="173">
        <v>1</v>
      </c>
      <c r="G690" s="173" t="s">
        <v>1222</v>
      </c>
      <c r="H690" s="173" t="s">
        <v>1784</v>
      </c>
      <c r="I690" s="173"/>
      <c r="J690" s="173">
        <v>3</v>
      </c>
      <c r="K690" s="173" t="s">
        <v>1792</v>
      </c>
      <c r="L690" s="173"/>
      <c r="M690" s="173">
        <v>3</v>
      </c>
      <c r="N690" s="173">
        <v>33</v>
      </c>
      <c r="O690" s="173" t="s">
        <v>1225</v>
      </c>
      <c r="P690" s="173" t="s">
        <v>462</v>
      </c>
      <c r="Q690" s="173" t="s">
        <v>197</v>
      </c>
      <c r="R690" s="173" t="s">
        <v>1793</v>
      </c>
      <c r="S690" s="173" t="s">
        <v>197</v>
      </c>
      <c r="T690" s="185" t="s">
        <v>197</v>
      </c>
      <c r="U690" s="239" t="s">
        <v>198</v>
      </c>
      <c r="V690" s="215">
        <v>14.0823</v>
      </c>
      <c r="W690" s="215">
        <v>98.191500000000005</v>
      </c>
      <c r="X690" s="173">
        <v>2</v>
      </c>
      <c r="Y690" s="173" t="s">
        <v>1237</v>
      </c>
      <c r="Z690" s="173" t="s">
        <v>1794</v>
      </c>
      <c r="AA690" s="173" t="s">
        <v>1795</v>
      </c>
      <c r="AB690" s="173"/>
      <c r="AC690" s="175">
        <v>0</v>
      </c>
      <c r="AD690" s="178"/>
    </row>
    <row r="691" spans="1:48" s="156" customFormat="1" ht="11.25" x14ac:dyDescent="0.2">
      <c r="A691" s="216">
        <v>775</v>
      </c>
      <c r="B691" s="173">
        <v>32</v>
      </c>
      <c r="C691" s="173" t="s">
        <v>2257</v>
      </c>
      <c r="D691" s="255">
        <v>42621</v>
      </c>
      <c r="E691" s="173">
        <v>2016</v>
      </c>
      <c r="F691" s="173">
        <v>1</v>
      </c>
      <c r="G691" s="173" t="s">
        <v>1222</v>
      </c>
      <c r="H691" s="173" t="s">
        <v>2258</v>
      </c>
      <c r="I691" s="173"/>
      <c r="J691" s="173">
        <v>4</v>
      </c>
      <c r="K691" s="173" t="s">
        <v>1490</v>
      </c>
      <c r="L691" s="173"/>
      <c r="M691" s="173">
        <v>3</v>
      </c>
      <c r="N691" s="173">
        <v>34</v>
      </c>
      <c r="O691" s="173" t="s">
        <v>1225</v>
      </c>
      <c r="P691" s="173" t="s">
        <v>561</v>
      </c>
      <c r="Q691" s="173" t="s">
        <v>2259</v>
      </c>
      <c r="R691" s="173"/>
      <c r="S691" s="173" t="s">
        <v>563</v>
      </c>
      <c r="T691" s="185" t="s">
        <v>2259</v>
      </c>
      <c r="U691" s="239" t="s">
        <v>586</v>
      </c>
      <c r="V691" s="215">
        <v>20.789100000000001</v>
      </c>
      <c r="W691" s="215">
        <v>97.037700000000001</v>
      </c>
      <c r="X691" s="173">
        <v>3</v>
      </c>
      <c r="Y691" s="173" t="s">
        <v>1314</v>
      </c>
      <c r="Z691" s="173" t="s">
        <v>2260</v>
      </c>
      <c r="AA691" s="173" t="s">
        <v>2253</v>
      </c>
      <c r="AB691" s="173"/>
      <c r="AC691" s="175">
        <v>1</v>
      </c>
      <c r="AD691" s="178"/>
    </row>
    <row r="692" spans="1:48" s="156" customFormat="1" ht="11.25" x14ac:dyDescent="0.2">
      <c r="A692" s="216">
        <v>775</v>
      </c>
      <c r="B692" s="173">
        <v>23</v>
      </c>
      <c r="C692" s="173" t="s">
        <v>2347</v>
      </c>
      <c r="D692" s="255">
        <v>42624</v>
      </c>
      <c r="E692" s="173">
        <v>2016</v>
      </c>
      <c r="F692" s="173">
        <v>1</v>
      </c>
      <c r="G692" s="173" t="s">
        <v>1280</v>
      </c>
      <c r="H692" s="173" t="s">
        <v>1834</v>
      </c>
      <c r="I692" s="173"/>
      <c r="J692" s="173">
        <v>5</v>
      </c>
      <c r="K692" s="173" t="s">
        <v>1297</v>
      </c>
      <c r="L692" s="173" t="s">
        <v>1232</v>
      </c>
      <c r="M692" s="173">
        <v>1</v>
      </c>
      <c r="N692" s="173">
        <v>15</v>
      </c>
      <c r="O692" s="173" t="s">
        <v>1225</v>
      </c>
      <c r="P692" s="173" t="s">
        <v>462</v>
      </c>
      <c r="Q692" s="173" t="s">
        <v>462</v>
      </c>
      <c r="R692" s="173" t="s">
        <v>557</v>
      </c>
      <c r="S692" s="173" t="s">
        <v>557</v>
      </c>
      <c r="T692" s="185" t="s">
        <v>557</v>
      </c>
      <c r="U692" s="239" t="s">
        <v>556</v>
      </c>
      <c r="V692" s="215">
        <v>16.805199999999999</v>
      </c>
      <c r="W692" s="215">
        <v>96.156099999999995</v>
      </c>
      <c r="X692" s="173">
        <v>1</v>
      </c>
      <c r="Y692" s="173" t="s">
        <v>1237</v>
      </c>
      <c r="Z692" s="173" t="s">
        <v>2348</v>
      </c>
      <c r="AA692" s="179" t="s">
        <v>2349</v>
      </c>
      <c r="AB692" s="173"/>
      <c r="AC692" s="175">
        <v>0</v>
      </c>
      <c r="AD692" s="178"/>
    </row>
    <row r="693" spans="1:48" s="156" customFormat="1" ht="11.25" x14ac:dyDescent="0.2">
      <c r="A693" s="216">
        <v>775</v>
      </c>
      <c r="B693" s="173">
        <v>21</v>
      </c>
      <c r="C693" s="173" t="s">
        <v>2744</v>
      </c>
      <c r="D693" s="255">
        <v>42626</v>
      </c>
      <c r="E693" s="173">
        <v>2016</v>
      </c>
      <c r="F693" s="173">
        <v>1</v>
      </c>
      <c r="G693" s="173" t="s">
        <v>1236</v>
      </c>
      <c r="H693" s="173" t="s">
        <v>1232</v>
      </c>
      <c r="I693" s="173"/>
      <c r="J693" s="173">
        <v>7</v>
      </c>
      <c r="K693" s="173" t="s">
        <v>1490</v>
      </c>
      <c r="L693" s="173"/>
      <c r="M693" s="173">
        <v>3</v>
      </c>
      <c r="N693" s="173">
        <v>37</v>
      </c>
      <c r="O693" s="173" t="s">
        <v>1225</v>
      </c>
      <c r="P693" s="173" t="s">
        <v>7</v>
      </c>
      <c r="Q693" s="173" t="s">
        <v>22</v>
      </c>
      <c r="R693" s="173" t="s">
        <v>27</v>
      </c>
      <c r="S693" s="173" t="s">
        <v>27</v>
      </c>
      <c r="T693" s="185" t="s">
        <v>27</v>
      </c>
      <c r="U693" s="239" t="s">
        <v>26</v>
      </c>
      <c r="V693" s="215">
        <v>25.688700000000001</v>
      </c>
      <c r="W693" s="215">
        <v>96.45</v>
      </c>
      <c r="X693" s="173">
        <v>1</v>
      </c>
      <c r="Y693" s="173" t="s">
        <v>1226</v>
      </c>
      <c r="Z693" s="173" t="s">
        <v>2745</v>
      </c>
      <c r="AA693" s="179" t="s">
        <v>2746</v>
      </c>
      <c r="AB693" s="173"/>
      <c r="AC693" s="175">
        <v>0</v>
      </c>
      <c r="AD693" s="178"/>
    </row>
    <row r="694" spans="1:48" s="156" customFormat="1" ht="11.25" x14ac:dyDescent="0.2">
      <c r="A694" s="216">
        <v>775</v>
      </c>
      <c r="B694" s="173">
        <v>16</v>
      </c>
      <c r="C694" s="173" t="s">
        <v>1463</v>
      </c>
      <c r="D694" s="255">
        <v>42628</v>
      </c>
      <c r="E694" s="173">
        <v>2016</v>
      </c>
      <c r="F694" s="173">
        <v>1</v>
      </c>
      <c r="G694" s="173" t="s">
        <v>1266</v>
      </c>
      <c r="H694" s="173" t="s">
        <v>1231</v>
      </c>
      <c r="I694" s="173"/>
      <c r="J694" s="173">
        <v>1</v>
      </c>
      <c r="K694" s="173" t="s">
        <v>1429</v>
      </c>
      <c r="L694" s="173"/>
      <c r="M694" s="173">
        <v>3</v>
      </c>
      <c r="N694" s="173">
        <v>13</v>
      </c>
      <c r="O694" s="173" t="s">
        <v>1225</v>
      </c>
      <c r="P694" s="173" t="s">
        <v>1430</v>
      </c>
      <c r="Q694" s="173" t="s">
        <v>1431</v>
      </c>
      <c r="R694" s="173" t="s">
        <v>1464</v>
      </c>
      <c r="S694" s="173" t="s">
        <v>70</v>
      </c>
      <c r="T694" s="176" t="s">
        <v>80</v>
      </c>
      <c r="U694" s="239" t="s">
        <v>81</v>
      </c>
      <c r="V694" s="215">
        <v>16.889500000000002</v>
      </c>
      <c r="W694" s="215">
        <v>97.634799999999998</v>
      </c>
      <c r="X694" s="173">
        <v>3</v>
      </c>
      <c r="Y694" s="173" t="s">
        <v>1237</v>
      </c>
      <c r="Z694" s="173" t="s">
        <v>1465</v>
      </c>
      <c r="AA694" s="202" t="s">
        <v>1433</v>
      </c>
      <c r="AB694" s="179"/>
      <c r="AC694" s="175">
        <v>0</v>
      </c>
      <c r="AD694" s="180"/>
      <c r="AE694" s="159"/>
      <c r="AF694" s="159"/>
      <c r="AG694" s="159"/>
      <c r="AH694" s="159"/>
      <c r="AI694" s="159"/>
      <c r="AJ694" s="159"/>
      <c r="AK694" s="159"/>
      <c r="AL694" s="159"/>
      <c r="AM694" s="158"/>
      <c r="AN694" s="158"/>
      <c r="AO694" s="158"/>
      <c r="AP694" s="158"/>
      <c r="AQ694" s="158"/>
      <c r="AR694" s="158"/>
      <c r="AS694" s="158"/>
      <c r="AT694" s="158"/>
      <c r="AU694" s="158"/>
      <c r="AV694" s="158"/>
    </row>
    <row r="695" spans="1:48" s="156" customFormat="1" ht="11.25" x14ac:dyDescent="0.2">
      <c r="A695" s="216">
        <v>775</v>
      </c>
      <c r="B695" s="173">
        <v>16</v>
      </c>
      <c r="C695" s="173" t="s">
        <v>1466</v>
      </c>
      <c r="D695" s="255">
        <v>42628</v>
      </c>
      <c r="E695" s="173">
        <v>2016</v>
      </c>
      <c r="F695" s="173">
        <v>1</v>
      </c>
      <c r="G695" s="173" t="s">
        <v>1266</v>
      </c>
      <c r="H695" s="173" t="s">
        <v>1231</v>
      </c>
      <c r="I695" s="173"/>
      <c r="J695" s="173">
        <v>2</v>
      </c>
      <c r="K695" s="173" t="s">
        <v>1429</v>
      </c>
      <c r="L695" s="173"/>
      <c r="M695" s="173">
        <v>3</v>
      </c>
      <c r="N695" s="173">
        <v>13</v>
      </c>
      <c r="O695" s="173" t="s">
        <v>1225</v>
      </c>
      <c r="P695" s="173" t="s">
        <v>1430</v>
      </c>
      <c r="Q695" s="173" t="s">
        <v>1431</v>
      </c>
      <c r="R695" s="173" t="s">
        <v>1467</v>
      </c>
      <c r="S695" s="173" t="s">
        <v>70</v>
      </c>
      <c r="T695" s="176" t="s">
        <v>80</v>
      </c>
      <c r="U695" s="239" t="s">
        <v>81</v>
      </c>
      <c r="V695" s="215">
        <v>16.889500000000002</v>
      </c>
      <c r="W695" s="215">
        <v>97.634799999999998</v>
      </c>
      <c r="X695" s="173">
        <v>3</v>
      </c>
      <c r="Y695" s="173" t="s">
        <v>1237</v>
      </c>
      <c r="Z695" s="173" t="s">
        <v>1465</v>
      </c>
      <c r="AA695" s="202" t="s">
        <v>1433</v>
      </c>
      <c r="AB695" s="179"/>
      <c r="AC695" s="175">
        <v>0</v>
      </c>
      <c r="AD695" s="180"/>
      <c r="AE695" s="159"/>
      <c r="AF695" s="159"/>
      <c r="AG695" s="159"/>
      <c r="AH695" s="159"/>
      <c r="AI695" s="159"/>
      <c r="AJ695" s="159"/>
      <c r="AK695" s="159"/>
      <c r="AL695" s="159"/>
      <c r="AM695" s="158"/>
      <c r="AN695" s="158"/>
      <c r="AO695" s="158"/>
      <c r="AP695" s="158"/>
      <c r="AQ695" s="158"/>
      <c r="AR695" s="158"/>
      <c r="AS695" s="158"/>
      <c r="AT695" s="158"/>
      <c r="AU695" s="158"/>
      <c r="AV695" s="158"/>
    </row>
    <row r="696" spans="1:48" s="156" customFormat="1" ht="11.25" x14ac:dyDescent="0.2">
      <c r="A696" s="216">
        <v>775</v>
      </c>
      <c r="B696" s="173">
        <v>16</v>
      </c>
      <c r="C696" s="173" t="s">
        <v>1468</v>
      </c>
      <c r="D696" s="255">
        <v>42628</v>
      </c>
      <c r="E696" s="173">
        <v>2016</v>
      </c>
      <c r="F696" s="173">
        <v>1</v>
      </c>
      <c r="G696" s="173" t="s">
        <v>1266</v>
      </c>
      <c r="H696" s="173" t="s">
        <v>1231</v>
      </c>
      <c r="I696" s="173"/>
      <c r="J696" s="173">
        <v>3</v>
      </c>
      <c r="K696" s="173" t="s">
        <v>1429</v>
      </c>
      <c r="L696" s="173"/>
      <c r="M696" s="173">
        <v>3</v>
      </c>
      <c r="N696" s="173">
        <v>13</v>
      </c>
      <c r="O696" s="173" t="s">
        <v>1225</v>
      </c>
      <c r="P696" s="173" t="s">
        <v>1430</v>
      </c>
      <c r="Q696" s="173" t="s">
        <v>1431</v>
      </c>
      <c r="R696" s="173" t="s">
        <v>1469</v>
      </c>
      <c r="S696" s="173" t="s">
        <v>70</v>
      </c>
      <c r="T696" s="176" t="s">
        <v>80</v>
      </c>
      <c r="U696" s="239" t="s">
        <v>81</v>
      </c>
      <c r="V696" s="215">
        <v>16.889500000000002</v>
      </c>
      <c r="W696" s="215">
        <v>97.634799999999998</v>
      </c>
      <c r="X696" s="173">
        <v>3</v>
      </c>
      <c r="Y696" s="173" t="s">
        <v>1237</v>
      </c>
      <c r="Z696" s="173" t="s">
        <v>1465</v>
      </c>
      <c r="AA696" s="202" t="s">
        <v>1433</v>
      </c>
      <c r="AB696" s="179"/>
      <c r="AC696" s="175">
        <v>0</v>
      </c>
      <c r="AD696" s="180"/>
      <c r="AE696" s="159"/>
      <c r="AF696" s="159"/>
      <c r="AG696" s="159"/>
      <c r="AH696" s="159"/>
      <c r="AI696" s="159"/>
      <c r="AJ696" s="159"/>
      <c r="AK696" s="159"/>
      <c r="AL696" s="159"/>
      <c r="AM696" s="158"/>
      <c r="AN696" s="158"/>
      <c r="AO696" s="158"/>
      <c r="AP696" s="158"/>
      <c r="AQ696" s="158"/>
      <c r="AR696" s="158"/>
      <c r="AS696" s="158"/>
      <c r="AT696" s="158"/>
      <c r="AU696" s="158"/>
      <c r="AV696" s="158"/>
    </row>
    <row r="697" spans="1:48" s="156" customFormat="1" ht="11.25" x14ac:dyDescent="0.2">
      <c r="A697" s="216">
        <v>775</v>
      </c>
      <c r="B697" s="173">
        <v>19</v>
      </c>
      <c r="C697" s="173" t="s">
        <v>1690</v>
      </c>
      <c r="D697" s="255">
        <v>42628</v>
      </c>
      <c r="E697" s="173">
        <v>2016</v>
      </c>
      <c r="F697" s="173">
        <v>1</v>
      </c>
      <c r="G697" s="173" t="s">
        <v>1222</v>
      </c>
      <c r="H697" s="173" t="s">
        <v>1231</v>
      </c>
      <c r="I697" s="173"/>
      <c r="J697" s="173">
        <v>1</v>
      </c>
      <c r="K697" s="173" t="s">
        <v>1422</v>
      </c>
      <c r="L697" s="173"/>
      <c r="M697" s="173">
        <v>3</v>
      </c>
      <c r="N697" s="173">
        <v>13</v>
      </c>
      <c r="O697" s="173" t="s">
        <v>1225</v>
      </c>
      <c r="P697" s="173" t="s">
        <v>7</v>
      </c>
      <c r="Q697" s="173" t="s">
        <v>9</v>
      </c>
      <c r="R697" s="173" t="s">
        <v>9</v>
      </c>
      <c r="S697" s="173" t="s">
        <v>9</v>
      </c>
      <c r="T697" s="204" t="s">
        <v>36</v>
      </c>
      <c r="U697" s="239" t="s">
        <v>35</v>
      </c>
      <c r="V697" s="215">
        <v>25.785499999999999</v>
      </c>
      <c r="W697" s="215">
        <v>97.145200000000003</v>
      </c>
      <c r="X697" s="173">
        <v>1</v>
      </c>
      <c r="Y697" s="173" t="s">
        <v>1226</v>
      </c>
      <c r="Z697" s="173" t="s">
        <v>1691</v>
      </c>
      <c r="AA697" s="179" t="s">
        <v>1563</v>
      </c>
      <c r="AB697" s="181"/>
      <c r="AC697" s="175">
        <v>0</v>
      </c>
      <c r="AD697" s="180"/>
      <c r="AE697" s="160"/>
      <c r="AF697" s="160"/>
      <c r="AG697" s="160"/>
      <c r="AH697" s="160"/>
      <c r="AI697" s="160"/>
      <c r="AJ697" s="160"/>
      <c r="AK697" s="160"/>
      <c r="AL697" s="160"/>
      <c r="AM697" s="160"/>
      <c r="AN697" s="160"/>
      <c r="AO697" s="160"/>
      <c r="AP697" s="160"/>
      <c r="AQ697" s="160"/>
      <c r="AR697" s="160"/>
      <c r="AS697" s="160"/>
      <c r="AT697" s="160"/>
      <c r="AU697" s="160"/>
      <c r="AV697" s="160"/>
    </row>
    <row r="698" spans="1:48" s="156" customFormat="1" ht="11.25" x14ac:dyDescent="0.2">
      <c r="A698" s="216">
        <v>775</v>
      </c>
      <c r="B698" s="173">
        <v>20</v>
      </c>
      <c r="C698" s="173" t="s">
        <v>1441</v>
      </c>
      <c r="D698" s="255">
        <v>42628</v>
      </c>
      <c r="E698" s="173">
        <v>2016</v>
      </c>
      <c r="F698" s="173">
        <v>2</v>
      </c>
      <c r="G698" s="173" t="s">
        <v>1230</v>
      </c>
      <c r="H698" s="173" t="s">
        <v>1232</v>
      </c>
      <c r="I698" s="173"/>
      <c r="J698" s="173">
        <v>7</v>
      </c>
      <c r="K698" s="173" t="s">
        <v>1429</v>
      </c>
      <c r="L698" s="173"/>
      <c r="M698" s="173">
        <v>3</v>
      </c>
      <c r="N698" s="173">
        <v>37</v>
      </c>
      <c r="O698" s="173" t="s">
        <v>1225</v>
      </c>
      <c r="P698" s="173" t="s">
        <v>1430</v>
      </c>
      <c r="Q698" s="173" t="s">
        <v>1442</v>
      </c>
      <c r="R698" s="173"/>
      <c r="S698" s="173" t="s">
        <v>70</v>
      </c>
      <c r="T698" s="176" t="s">
        <v>77</v>
      </c>
      <c r="U698" s="239" t="s">
        <v>78</v>
      </c>
      <c r="V698" s="215">
        <v>16.889500000000002</v>
      </c>
      <c r="W698" s="215">
        <v>97.634799999999998</v>
      </c>
      <c r="X698" s="173">
        <v>3</v>
      </c>
      <c r="Y698" s="173" t="s">
        <v>1237</v>
      </c>
      <c r="Z698" s="173" t="s">
        <v>1443</v>
      </c>
      <c r="AA698" s="202" t="s">
        <v>1433</v>
      </c>
      <c r="AB698" s="179"/>
      <c r="AC698" s="175">
        <v>0</v>
      </c>
      <c r="AD698" s="180"/>
      <c r="AE698" s="159"/>
      <c r="AF698" s="159"/>
      <c r="AG698" s="159"/>
      <c r="AH698" s="159"/>
      <c r="AI698" s="159"/>
      <c r="AJ698" s="159"/>
      <c r="AK698" s="159"/>
      <c r="AL698" s="159"/>
      <c r="AM698" s="158"/>
      <c r="AN698" s="158"/>
      <c r="AO698" s="158"/>
      <c r="AP698" s="158"/>
      <c r="AQ698" s="158"/>
      <c r="AR698" s="158"/>
      <c r="AS698" s="158"/>
      <c r="AT698" s="158"/>
      <c r="AU698" s="158"/>
      <c r="AV698" s="158"/>
    </row>
    <row r="699" spans="1:48" s="156" customFormat="1" ht="11.25" x14ac:dyDescent="0.2">
      <c r="A699" s="216">
        <v>775</v>
      </c>
      <c r="B699" s="173">
        <v>17</v>
      </c>
      <c r="C699" s="173" t="s">
        <v>1692</v>
      </c>
      <c r="D699" s="255">
        <v>42629</v>
      </c>
      <c r="E699" s="173">
        <v>2016</v>
      </c>
      <c r="F699" s="173">
        <v>1</v>
      </c>
      <c r="G699" s="173" t="s">
        <v>1222</v>
      </c>
      <c r="H699" s="173" t="s">
        <v>1231</v>
      </c>
      <c r="I699" s="173"/>
      <c r="J699" s="173">
        <v>1</v>
      </c>
      <c r="K699" s="173" t="s">
        <v>1422</v>
      </c>
      <c r="L699" s="173"/>
      <c r="M699" s="173">
        <v>3</v>
      </c>
      <c r="N699" s="173">
        <v>13</v>
      </c>
      <c r="O699" s="173" t="s">
        <v>1225</v>
      </c>
      <c r="P699" s="173" t="s">
        <v>7</v>
      </c>
      <c r="Q699" s="173"/>
      <c r="R699" s="173" t="s">
        <v>1688</v>
      </c>
      <c r="S699" s="173" t="s">
        <v>9</v>
      </c>
      <c r="T699" s="204" t="s">
        <v>36</v>
      </c>
      <c r="U699" s="239" t="s">
        <v>35</v>
      </c>
      <c r="V699" s="215">
        <v>25.383199999999999</v>
      </c>
      <c r="W699" s="215">
        <v>97.396299999999997</v>
      </c>
      <c r="X699" s="173">
        <v>3</v>
      </c>
      <c r="Y699" s="173" t="s">
        <v>1226</v>
      </c>
      <c r="Z699" s="173" t="s">
        <v>1693</v>
      </c>
      <c r="AA699" s="179" t="s">
        <v>1563</v>
      </c>
      <c r="AB699" s="181"/>
      <c r="AC699" s="175">
        <v>0</v>
      </c>
      <c r="AD699" s="180"/>
      <c r="AE699" s="160"/>
      <c r="AF699" s="160"/>
      <c r="AG699" s="160"/>
      <c r="AH699" s="160"/>
      <c r="AI699" s="160"/>
      <c r="AJ699" s="160"/>
      <c r="AK699" s="160"/>
      <c r="AL699" s="160"/>
      <c r="AM699" s="160"/>
      <c r="AN699" s="160"/>
      <c r="AO699" s="160"/>
      <c r="AP699" s="160"/>
      <c r="AQ699" s="160"/>
      <c r="AR699" s="160"/>
      <c r="AS699" s="160"/>
      <c r="AT699" s="160"/>
      <c r="AU699" s="160"/>
      <c r="AV699" s="160"/>
    </row>
    <row r="700" spans="1:48" s="156" customFormat="1" ht="11.25" x14ac:dyDescent="0.2">
      <c r="A700" s="216">
        <v>775</v>
      </c>
      <c r="B700" s="173">
        <v>18</v>
      </c>
      <c r="C700" s="173" t="s">
        <v>1756</v>
      </c>
      <c r="D700" s="255">
        <v>42629</v>
      </c>
      <c r="E700" s="173">
        <v>2016</v>
      </c>
      <c r="F700" s="173">
        <v>1</v>
      </c>
      <c r="G700" s="173" t="s">
        <v>1222</v>
      </c>
      <c r="H700" s="173" t="s">
        <v>1231</v>
      </c>
      <c r="I700" s="173"/>
      <c r="J700" s="173">
        <v>1</v>
      </c>
      <c r="K700" s="173" t="s">
        <v>1422</v>
      </c>
      <c r="L700" s="173"/>
      <c r="M700" s="173">
        <v>3</v>
      </c>
      <c r="N700" s="173">
        <v>13</v>
      </c>
      <c r="O700" s="173" t="s">
        <v>1225</v>
      </c>
      <c r="P700" s="173" t="s">
        <v>7</v>
      </c>
      <c r="Q700" s="173" t="s">
        <v>12</v>
      </c>
      <c r="R700" s="173" t="s">
        <v>12</v>
      </c>
      <c r="S700" s="173" t="s">
        <v>12</v>
      </c>
      <c r="T700" s="176" t="s">
        <v>12</v>
      </c>
      <c r="U700" s="239" t="s">
        <v>30</v>
      </c>
      <c r="V700" s="215">
        <v>25.350100000000001</v>
      </c>
      <c r="W700" s="215">
        <v>97.438400000000001</v>
      </c>
      <c r="X700" s="173">
        <v>1</v>
      </c>
      <c r="Y700" s="173" t="s">
        <v>1226</v>
      </c>
      <c r="Z700" s="173" t="s">
        <v>1757</v>
      </c>
      <c r="AA700" s="179" t="s">
        <v>1563</v>
      </c>
      <c r="AB700" s="173"/>
      <c r="AC700" s="175">
        <v>0</v>
      </c>
      <c r="AD700" s="178"/>
      <c r="AE700" s="161"/>
      <c r="AF700" s="161"/>
      <c r="AG700" s="161"/>
      <c r="AH700" s="161"/>
      <c r="AI700" s="161"/>
      <c r="AJ700" s="161"/>
      <c r="AK700" s="161"/>
      <c r="AL700" s="161"/>
      <c r="AM700" s="161"/>
      <c r="AN700" s="161"/>
      <c r="AO700" s="161"/>
      <c r="AP700" s="161"/>
      <c r="AQ700" s="161"/>
      <c r="AR700" s="161"/>
      <c r="AS700" s="161"/>
      <c r="AT700" s="161"/>
      <c r="AU700" s="161"/>
      <c r="AV700" s="161"/>
    </row>
    <row r="701" spans="1:48" s="156" customFormat="1" ht="11.25" x14ac:dyDescent="0.2">
      <c r="A701" s="216">
        <v>775</v>
      </c>
      <c r="B701" s="173">
        <v>31</v>
      </c>
      <c r="C701" s="173" t="s">
        <v>2773</v>
      </c>
      <c r="D701" s="255">
        <v>42631</v>
      </c>
      <c r="E701" s="173">
        <v>2016</v>
      </c>
      <c r="F701" s="173">
        <v>2</v>
      </c>
      <c r="G701" s="173" t="s">
        <v>1236</v>
      </c>
      <c r="H701" s="173" t="s">
        <v>1232</v>
      </c>
      <c r="I701" s="173"/>
      <c r="J701" s="173">
        <v>7</v>
      </c>
      <c r="K701" s="173" t="s">
        <v>1490</v>
      </c>
      <c r="L701" s="173"/>
      <c r="M701" s="173">
        <v>3</v>
      </c>
      <c r="N701" s="173">
        <v>37</v>
      </c>
      <c r="O701" s="173" t="s">
        <v>1225</v>
      </c>
      <c r="P701" s="173" t="s">
        <v>561</v>
      </c>
      <c r="Q701" s="173"/>
      <c r="R701" s="173" t="s">
        <v>1370</v>
      </c>
      <c r="S701" s="173" t="s">
        <v>1370</v>
      </c>
      <c r="T701" s="185" t="s">
        <v>640</v>
      </c>
      <c r="U701" s="239" t="s">
        <v>641</v>
      </c>
      <c r="V701" s="215">
        <v>23.583300000000001</v>
      </c>
      <c r="W701" s="215">
        <v>98.5</v>
      </c>
      <c r="X701" s="173">
        <v>1</v>
      </c>
      <c r="Y701" s="173" t="s">
        <v>2774</v>
      </c>
      <c r="Z701" s="173" t="s">
        <v>2775</v>
      </c>
      <c r="AA701" s="179" t="s">
        <v>2746</v>
      </c>
      <c r="AB701" s="173"/>
      <c r="AC701" s="175">
        <v>0</v>
      </c>
      <c r="AD701" s="178"/>
    </row>
    <row r="702" spans="1:48" s="156" customFormat="1" ht="11.25" x14ac:dyDescent="0.2">
      <c r="A702" s="216">
        <v>775</v>
      </c>
      <c r="B702" s="173">
        <v>41</v>
      </c>
      <c r="C702" s="173" t="s">
        <v>1758</v>
      </c>
      <c r="D702" s="255">
        <v>42633</v>
      </c>
      <c r="E702" s="173">
        <v>2016</v>
      </c>
      <c r="F702" s="173">
        <v>1</v>
      </c>
      <c r="G702" s="173" t="s">
        <v>1222</v>
      </c>
      <c r="H702" s="173" t="s">
        <v>1231</v>
      </c>
      <c r="I702" s="173"/>
      <c r="J702" s="173">
        <v>1</v>
      </c>
      <c r="K702" s="173" t="s">
        <v>1422</v>
      </c>
      <c r="L702" s="173"/>
      <c r="M702" s="173">
        <v>3</v>
      </c>
      <c r="N702" s="173">
        <v>13</v>
      </c>
      <c r="O702" s="173" t="s">
        <v>1225</v>
      </c>
      <c r="P702" s="173" t="s">
        <v>7</v>
      </c>
      <c r="Q702" s="173" t="s">
        <v>12</v>
      </c>
      <c r="R702" s="173" t="s">
        <v>12</v>
      </c>
      <c r="S702" s="173" t="s">
        <v>12</v>
      </c>
      <c r="T702" s="176" t="s">
        <v>12</v>
      </c>
      <c r="U702" s="239" t="s">
        <v>30</v>
      </c>
      <c r="V702" s="215">
        <v>25.350100000000001</v>
      </c>
      <c r="W702" s="215">
        <v>97.438400000000001</v>
      </c>
      <c r="X702" s="173">
        <v>1</v>
      </c>
      <c r="Y702" s="173" t="s">
        <v>1237</v>
      </c>
      <c r="Z702" s="173" t="s">
        <v>1759</v>
      </c>
      <c r="AA702" s="179" t="s">
        <v>1563</v>
      </c>
      <c r="AB702" s="173"/>
      <c r="AC702" s="175">
        <v>0</v>
      </c>
      <c r="AD702" s="178"/>
      <c r="AE702" s="161"/>
      <c r="AF702" s="161"/>
      <c r="AG702" s="161"/>
      <c r="AH702" s="161"/>
      <c r="AI702" s="161"/>
      <c r="AJ702" s="161"/>
      <c r="AK702" s="161"/>
      <c r="AL702" s="161"/>
      <c r="AM702" s="161"/>
      <c r="AN702" s="161"/>
      <c r="AO702" s="161"/>
      <c r="AP702" s="161"/>
      <c r="AQ702" s="161"/>
      <c r="AR702" s="161"/>
      <c r="AS702" s="161"/>
      <c r="AT702" s="161"/>
      <c r="AU702" s="161"/>
      <c r="AV702" s="161"/>
    </row>
    <row r="703" spans="1:48" s="158" customFormat="1" ht="14.1" customHeight="1" x14ac:dyDescent="0.2">
      <c r="A703" s="216">
        <v>775</v>
      </c>
      <c r="B703" s="173">
        <v>42</v>
      </c>
      <c r="C703" s="173" t="s">
        <v>1760</v>
      </c>
      <c r="D703" s="255">
        <v>42634</v>
      </c>
      <c r="E703" s="173">
        <v>2016</v>
      </c>
      <c r="F703" s="173">
        <v>1</v>
      </c>
      <c r="G703" s="173" t="s">
        <v>1222</v>
      </c>
      <c r="H703" s="173" t="s">
        <v>1231</v>
      </c>
      <c r="I703" s="173"/>
      <c r="J703" s="173">
        <v>1</v>
      </c>
      <c r="K703" s="173" t="s">
        <v>1422</v>
      </c>
      <c r="L703" s="173"/>
      <c r="M703" s="173">
        <v>3</v>
      </c>
      <c r="N703" s="173">
        <v>13</v>
      </c>
      <c r="O703" s="173" t="s">
        <v>1225</v>
      </c>
      <c r="P703" s="173" t="s">
        <v>7</v>
      </c>
      <c r="Q703" s="173" t="s">
        <v>12</v>
      </c>
      <c r="R703" s="173" t="s">
        <v>12</v>
      </c>
      <c r="S703" s="173" t="s">
        <v>12</v>
      </c>
      <c r="T703" s="176" t="s">
        <v>12</v>
      </c>
      <c r="U703" s="239" t="s">
        <v>30</v>
      </c>
      <c r="V703" s="215">
        <v>25.350100000000001</v>
      </c>
      <c r="W703" s="215">
        <v>97.438400000000001</v>
      </c>
      <c r="X703" s="173">
        <v>1</v>
      </c>
      <c r="Y703" s="173" t="s">
        <v>1237</v>
      </c>
      <c r="Z703" s="173" t="s">
        <v>1759</v>
      </c>
      <c r="AA703" s="179" t="s">
        <v>1563</v>
      </c>
      <c r="AB703" s="173"/>
      <c r="AC703" s="175">
        <v>0</v>
      </c>
      <c r="AD703" s="178"/>
      <c r="AE703" s="161"/>
      <c r="AF703" s="161"/>
      <c r="AG703" s="161"/>
      <c r="AH703" s="161"/>
      <c r="AI703" s="161"/>
      <c r="AJ703" s="161"/>
      <c r="AK703" s="161"/>
      <c r="AL703" s="161"/>
      <c r="AM703" s="161"/>
      <c r="AN703" s="161"/>
      <c r="AO703" s="161"/>
      <c r="AP703" s="161"/>
      <c r="AQ703" s="161"/>
      <c r="AR703" s="161"/>
      <c r="AS703" s="161"/>
      <c r="AT703" s="161"/>
      <c r="AU703" s="161"/>
      <c r="AV703" s="161"/>
    </row>
    <row r="704" spans="1:48" s="156" customFormat="1" ht="11.25" x14ac:dyDescent="0.2">
      <c r="A704" s="216">
        <v>775</v>
      </c>
      <c r="B704" s="173">
        <v>43</v>
      </c>
      <c r="C704" s="173" t="s">
        <v>1761</v>
      </c>
      <c r="D704" s="255">
        <v>42635</v>
      </c>
      <c r="E704" s="173">
        <v>2016</v>
      </c>
      <c r="F704" s="173">
        <v>1</v>
      </c>
      <c r="G704" s="173" t="s">
        <v>1222</v>
      </c>
      <c r="H704" s="173" t="s">
        <v>1231</v>
      </c>
      <c r="I704" s="173"/>
      <c r="J704" s="173">
        <v>1</v>
      </c>
      <c r="K704" s="173" t="s">
        <v>1422</v>
      </c>
      <c r="L704" s="173"/>
      <c r="M704" s="173">
        <v>3</v>
      </c>
      <c r="N704" s="173">
        <v>13</v>
      </c>
      <c r="O704" s="173" t="s">
        <v>1225</v>
      </c>
      <c r="P704" s="173" t="s">
        <v>7</v>
      </c>
      <c r="Q704" s="173" t="s">
        <v>12</v>
      </c>
      <c r="R704" s="173" t="s">
        <v>12</v>
      </c>
      <c r="S704" s="173" t="s">
        <v>12</v>
      </c>
      <c r="T704" s="176" t="s">
        <v>12</v>
      </c>
      <c r="U704" s="239" t="s">
        <v>30</v>
      </c>
      <c r="V704" s="215">
        <v>25.350100000000001</v>
      </c>
      <c r="W704" s="215">
        <v>97.438400000000001</v>
      </c>
      <c r="X704" s="173">
        <v>1</v>
      </c>
      <c r="Y704" s="173" t="s">
        <v>1237</v>
      </c>
      <c r="Z704" s="173" t="s">
        <v>1759</v>
      </c>
      <c r="AA704" s="179" t="s">
        <v>1563</v>
      </c>
      <c r="AB704" s="173"/>
      <c r="AC704" s="175">
        <v>0</v>
      </c>
      <c r="AD704" s="178"/>
      <c r="AE704" s="161"/>
      <c r="AF704" s="161"/>
      <c r="AG704" s="161"/>
      <c r="AH704" s="161"/>
      <c r="AI704" s="161"/>
      <c r="AJ704" s="161"/>
      <c r="AK704" s="161"/>
      <c r="AL704" s="161"/>
      <c r="AM704" s="161"/>
      <c r="AN704" s="161"/>
      <c r="AO704" s="161"/>
      <c r="AP704" s="161"/>
      <c r="AQ704" s="161"/>
      <c r="AR704" s="161"/>
      <c r="AS704" s="161"/>
      <c r="AT704" s="161"/>
      <c r="AU704" s="161"/>
      <c r="AV704" s="161"/>
    </row>
    <row r="705" spans="1:48" s="156" customFormat="1" ht="11.25" x14ac:dyDescent="0.2">
      <c r="A705" s="216">
        <v>775</v>
      </c>
      <c r="B705" s="173">
        <v>44</v>
      </c>
      <c r="C705" s="173" t="s">
        <v>1762</v>
      </c>
      <c r="D705" s="255">
        <v>42636</v>
      </c>
      <c r="E705" s="173">
        <v>2016</v>
      </c>
      <c r="F705" s="173">
        <v>1</v>
      </c>
      <c r="G705" s="173" t="s">
        <v>1236</v>
      </c>
      <c r="H705" s="173" t="s">
        <v>1231</v>
      </c>
      <c r="I705" s="173"/>
      <c r="J705" s="173">
        <v>1</v>
      </c>
      <c r="K705" s="173" t="s">
        <v>1422</v>
      </c>
      <c r="L705" s="173"/>
      <c r="M705" s="173">
        <v>3</v>
      </c>
      <c r="N705" s="173">
        <v>13</v>
      </c>
      <c r="O705" s="173" t="s">
        <v>1225</v>
      </c>
      <c r="P705" s="173" t="s">
        <v>7</v>
      </c>
      <c r="Q705" s="173" t="s">
        <v>12</v>
      </c>
      <c r="R705" s="173" t="s">
        <v>12</v>
      </c>
      <c r="S705" s="173" t="s">
        <v>12</v>
      </c>
      <c r="T705" s="176" t="s">
        <v>12</v>
      </c>
      <c r="U705" s="239" t="s">
        <v>30</v>
      </c>
      <c r="V705" s="215">
        <v>25.350100000000001</v>
      </c>
      <c r="W705" s="215">
        <v>97.438400000000001</v>
      </c>
      <c r="X705" s="173">
        <v>1</v>
      </c>
      <c r="Y705" s="173" t="s">
        <v>1237</v>
      </c>
      <c r="Z705" s="173" t="s">
        <v>1763</v>
      </c>
      <c r="AA705" s="179" t="s">
        <v>1563</v>
      </c>
      <c r="AB705" s="173"/>
      <c r="AC705" s="175">
        <v>0</v>
      </c>
      <c r="AD705" s="178"/>
      <c r="AE705" s="161"/>
      <c r="AF705" s="161"/>
      <c r="AG705" s="161"/>
      <c r="AH705" s="161"/>
      <c r="AI705" s="161"/>
      <c r="AJ705" s="161"/>
      <c r="AK705" s="161"/>
      <c r="AL705" s="161"/>
      <c r="AM705" s="161"/>
      <c r="AN705" s="161"/>
      <c r="AO705" s="161"/>
      <c r="AP705" s="161"/>
      <c r="AQ705" s="161"/>
      <c r="AR705" s="161"/>
      <c r="AS705" s="161"/>
      <c r="AT705" s="161"/>
      <c r="AU705" s="161"/>
      <c r="AV705" s="161"/>
    </row>
    <row r="706" spans="1:48" s="156" customFormat="1" ht="11.25" x14ac:dyDescent="0.2">
      <c r="A706" s="216">
        <v>775</v>
      </c>
      <c r="B706" s="173">
        <v>48</v>
      </c>
      <c r="C706" s="173" t="s">
        <v>1311</v>
      </c>
      <c r="D706" s="255">
        <v>42636</v>
      </c>
      <c r="E706" s="173">
        <v>2016</v>
      </c>
      <c r="F706" s="173">
        <v>1</v>
      </c>
      <c r="G706" s="173" t="s">
        <v>1280</v>
      </c>
      <c r="H706" s="173" t="s">
        <v>1281</v>
      </c>
      <c r="I706" s="173"/>
      <c r="J706" s="173">
        <v>6</v>
      </c>
      <c r="K706" s="173"/>
      <c r="L706" s="173"/>
      <c r="M706" s="173">
        <v>0</v>
      </c>
      <c r="N706" s="173">
        <v>60</v>
      </c>
      <c r="O706" s="173" t="s">
        <v>1225</v>
      </c>
      <c r="P706" s="173" t="s">
        <v>561</v>
      </c>
      <c r="Q706" s="173" t="s">
        <v>1312</v>
      </c>
      <c r="R706" s="173" t="s">
        <v>1313</v>
      </c>
      <c r="S706" s="173" t="s">
        <v>563</v>
      </c>
      <c r="T706" s="185" t="s">
        <v>582</v>
      </c>
      <c r="U706" s="239" t="s">
        <v>581</v>
      </c>
      <c r="V706" s="215">
        <v>20.789100000000001</v>
      </c>
      <c r="W706" s="215">
        <v>97.037700000000001</v>
      </c>
      <c r="X706" s="173">
        <v>3</v>
      </c>
      <c r="Y706" s="173" t="s">
        <v>1314</v>
      </c>
      <c r="Z706" s="173" t="s">
        <v>1315</v>
      </c>
      <c r="AA706" s="173" t="s">
        <v>1284</v>
      </c>
      <c r="AB706" s="173"/>
      <c r="AC706" s="175">
        <v>0</v>
      </c>
      <c r="AD706" s="178"/>
    </row>
    <row r="707" spans="1:48" s="156" customFormat="1" ht="19.149999999999999" customHeight="1" thickBot="1" x14ac:dyDescent="0.25">
      <c r="A707" s="217">
        <v>775</v>
      </c>
      <c r="B707" s="218">
        <v>40</v>
      </c>
      <c r="C707" s="218" t="s">
        <v>1694</v>
      </c>
      <c r="D707" s="256">
        <v>42636</v>
      </c>
      <c r="E707" s="218">
        <v>2016</v>
      </c>
      <c r="F707" s="218">
        <v>2</v>
      </c>
      <c r="G707" s="218" t="s">
        <v>1230</v>
      </c>
      <c r="H707" s="218" t="s">
        <v>1232</v>
      </c>
      <c r="I707" s="218"/>
      <c r="J707" s="218">
        <v>7</v>
      </c>
      <c r="K707" s="218" t="s">
        <v>1231</v>
      </c>
      <c r="L707" s="218" t="s">
        <v>1422</v>
      </c>
      <c r="M707" s="218">
        <v>1</v>
      </c>
      <c r="N707" s="218">
        <v>17</v>
      </c>
      <c r="O707" s="218" t="s">
        <v>1225</v>
      </c>
      <c r="P707" s="218" t="s">
        <v>7</v>
      </c>
      <c r="Q707" s="218"/>
      <c r="R707" s="218"/>
      <c r="S707" s="218" t="s">
        <v>9</v>
      </c>
      <c r="T707" s="257" t="s">
        <v>36</v>
      </c>
      <c r="U707" s="258" t="s">
        <v>35</v>
      </c>
      <c r="V707" s="219">
        <v>25.785499999999999</v>
      </c>
      <c r="W707" s="219">
        <v>97.145200000000003</v>
      </c>
      <c r="X707" s="218">
        <v>3</v>
      </c>
      <c r="Y707" s="218" t="s">
        <v>1291</v>
      </c>
      <c r="Z707" s="218" t="s">
        <v>1695</v>
      </c>
      <c r="AA707" s="259" t="s">
        <v>1563</v>
      </c>
      <c r="AB707" s="220"/>
      <c r="AC707" s="260">
        <v>0</v>
      </c>
      <c r="AD707" s="221"/>
      <c r="AE707" s="160"/>
      <c r="AF707" s="160"/>
      <c r="AG707" s="160"/>
      <c r="AH707" s="160"/>
      <c r="AI707" s="160"/>
      <c r="AJ707" s="160"/>
      <c r="AK707" s="160"/>
      <c r="AL707" s="160"/>
      <c r="AM707" s="160"/>
      <c r="AN707" s="160"/>
      <c r="AO707" s="160"/>
      <c r="AP707" s="160"/>
      <c r="AQ707" s="160"/>
      <c r="AR707" s="160"/>
      <c r="AS707" s="160"/>
      <c r="AT707" s="160"/>
      <c r="AU707" s="160"/>
      <c r="AV707" s="160"/>
    </row>
    <row r="708" spans="1:48" ht="15" customHeight="1" thickTop="1" x14ac:dyDescent="0.25"/>
  </sheetData>
  <autoFilter ref="A3:AD70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S33"/>
  <sheetViews>
    <sheetView workbookViewId="0">
      <selection activeCell="B4" sqref="B4"/>
    </sheetView>
  </sheetViews>
  <sheetFormatPr defaultColWidth="11.28515625" defaultRowHeight="14.25" x14ac:dyDescent="0.2"/>
  <cols>
    <col min="1" max="1" width="11.28515625" style="103"/>
    <col min="2" max="2" width="19.140625" style="103" customWidth="1"/>
    <col min="3" max="3" width="14.85546875" style="103" hidden="1" customWidth="1"/>
    <col min="4" max="4" width="11.140625" style="103" customWidth="1"/>
    <col min="5" max="5" width="26.140625" style="103" hidden="1" customWidth="1"/>
    <col min="6" max="6" width="20.28515625" style="103" customWidth="1"/>
    <col min="7" max="7" width="11.28515625" style="103"/>
    <col min="8" max="23" width="13.140625" style="103" hidden="1" customWidth="1"/>
    <col min="24" max="24" width="13.140625" style="103" customWidth="1"/>
    <col min="25" max="26" width="13.140625" style="103" hidden="1" customWidth="1"/>
    <col min="27" max="27" width="13.140625" style="103" customWidth="1"/>
    <col min="28" max="29" width="13.140625" style="103" hidden="1" customWidth="1"/>
    <col min="30" max="31" width="13.140625" style="103" customWidth="1"/>
    <col min="32" max="33" width="13.140625" style="103" hidden="1" customWidth="1"/>
    <col min="34" max="35" width="13.140625" style="103" customWidth="1"/>
    <col min="36" max="37" width="13.140625" style="103" hidden="1" customWidth="1"/>
    <col min="38" max="44" width="13.140625" style="103" customWidth="1"/>
    <col min="45" max="45" width="16" style="103" customWidth="1"/>
    <col min="46" max="16384" width="11.28515625" style="103"/>
  </cols>
  <sheetData>
    <row r="1" spans="1:45" ht="20.25" x14ac:dyDescent="0.3">
      <c r="A1" s="354" t="s">
        <v>3258</v>
      </c>
    </row>
    <row r="2" spans="1:45" ht="15" thickBot="1" x14ac:dyDescent="0.25">
      <c r="A2" s="382" t="s">
        <v>3263</v>
      </c>
    </row>
    <row r="3" spans="1:45" x14ac:dyDescent="0.2">
      <c r="A3" s="321" t="s">
        <v>3256</v>
      </c>
      <c r="B3" s="322" t="s">
        <v>1152</v>
      </c>
      <c r="C3" s="322" t="s">
        <v>1149</v>
      </c>
      <c r="D3" s="322" t="s">
        <v>1153</v>
      </c>
      <c r="E3" s="322" t="s">
        <v>1154</v>
      </c>
      <c r="F3" s="322" t="s">
        <v>2889</v>
      </c>
      <c r="G3" s="322" t="s">
        <v>1186</v>
      </c>
      <c r="H3" s="322" t="s">
        <v>1155</v>
      </c>
      <c r="I3" s="322" t="s">
        <v>1156</v>
      </c>
      <c r="J3" s="322" t="s">
        <v>1157</v>
      </c>
      <c r="K3" s="322" t="s">
        <v>1158</v>
      </c>
      <c r="L3" s="322" t="s">
        <v>1159</v>
      </c>
      <c r="M3" s="322" t="s">
        <v>1160</v>
      </c>
      <c r="N3" s="322" t="s">
        <v>1163</v>
      </c>
      <c r="O3" s="322" t="s">
        <v>1161</v>
      </c>
      <c r="P3" s="322" t="s">
        <v>1162</v>
      </c>
      <c r="Q3" s="322" t="s">
        <v>1164</v>
      </c>
      <c r="R3" s="322" t="s">
        <v>1165</v>
      </c>
      <c r="S3" s="322" t="s">
        <v>1166</v>
      </c>
      <c r="T3" s="322" t="s">
        <v>1167</v>
      </c>
      <c r="U3" s="322" t="s">
        <v>1168</v>
      </c>
      <c r="V3" s="322" t="s">
        <v>1169</v>
      </c>
      <c r="W3" s="322" t="s">
        <v>1170</v>
      </c>
      <c r="X3" s="322" t="s">
        <v>1172</v>
      </c>
      <c r="Y3" s="322" t="s">
        <v>1173</v>
      </c>
      <c r="Z3" s="322" t="s">
        <v>1174</v>
      </c>
      <c r="AA3" s="322" t="s">
        <v>2885</v>
      </c>
      <c r="AB3" s="322" t="s">
        <v>1175</v>
      </c>
      <c r="AC3" s="322" t="s">
        <v>1176</v>
      </c>
      <c r="AD3" s="322" t="s">
        <v>2887</v>
      </c>
      <c r="AE3" s="322" t="s">
        <v>2891</v>
      </c>
      <c r="AF3" s="322" t="s">
        <v>1178</v>
      </c>
      <c r="AG3" s="322" t="s">
        <v>1177</v>
      </c>
      <c r="AH3" s="322" t="s">
        <v>2888</v>
      </c>
      <c r="AI3" s="322" t="s">
        <v>2890</v>
      </c>
      <c r="AJ3" s="322" t="s">
        <v>1004</v>
      </c>
      <c r="AK3" s="322" t="s">
        <v>1179</v>
      </c>
      <c r="AL3" s="322" t="s">
        <v>2886</v>
      </c>
      <c r="AM3" s="322" t="s">
        <v>1180</v>
      </c>
      <c r="AN3" s="322" t="s">
        <v>1181</v>
      </c>
      <c r="AO3" s="322" t="s">
        <v>1182</v>
      </c>
      <c r="AP3" s="322" t="s">
        <v>1184</v>
      </c>
      <c r="AQ3" s="322" t="s">
        <v>1171</v>
      </c>
      <c r="AR3" s="322" t="s">
        <v>1183</v>
      </c>
      <c r="AS3" s="323" t="s">
        <v>1185</v>
      </c>
    </row>
    <row r="4" spans="1:45" x14ac:dyDescent="0.2">
      <c r="A4" s="324">
        <v>7</v>
      </c>
      <c r="B4" s="231" t="s">
        <v>1128</v>
      </c>
      <c r="C4" s="232">
        <f>478801-99809</f>
        <v>378992</v>
      </c>
      <c r="D4" s="231">
        <v>5.6</v>
      </c>
      <c r="E4" s="233">
        <v>132744.67000000001</v>
      </c>
      <c r="F4" s="233">
        <f t="shared" ref="F4:F33" si="0">E4/D4</f>
        <v>23704.405357142859</v>
      </c>
      <c r="G4" s="234">
        <f t="shared" ref="G4:G33" si="1">SUM(H4:W4)</f>
        <v>70.669999999999987</v>
      </c>
      <c r="H4" s="235">
        <v>24.48</v>
      </c>
      <c r="I4" s="235">
        <v>2.11</v>
      </c>
      <c r="J4" s="235">
        <v>4.33</v>
      </c>
      <c r="K4" s="235">
        <v>8.4700000000000006</v>
      </c>
      <c r="L4" s="235">
        <v>2.39</v>
      </c>
      <c r="M4" s="235">
        <v>2.4500000000000002</v>
      </c>
      <c r="N4" s="235">
        <v>1.64</v>
      </c>
      <c r="O4" s="235">
        <v>14.41</v>
      </c>
      <c r="P4" s="235">
        <v>2.88</v>
      </c>
      <c r="Q4" s="235">
        <v>1.26</v>
      </c>
      <c r="R4" s="235">
        <v>0.67</v>
      </c>
      <c r="S4" s="235">
        <v>1.93</v>
      </c>
      <c r="T4" s="235">
        <v>0.74</v>
      </c>
      <c r="U4" s="235">
        <v>1.57</v>
      </c>
      <c r="V4" s="235">
        <v>0.85</v>
      </c>
      <c r="W4" s="235">
        <v>0.49</v>
      </c>
      <c r="X4" s="235">
        <v>7.13</v>
      </c>
      <c r="Y4" s="235">
        <v>1.99</v>
      </c>
      <c r="Z4" s="235">
        <v>0.05</v>
      </c>
      <c r="AA4" s="235">
        <f t="shared" ref="AA4:AA33" si="2">Z4+Y4</f>
        <v>2.04</v>
      </c>
      <c r="AB4" s="235">
        <v>2.5499999999999998</v>
      </c>
      <c r="AC4" s="235">
        <v>1.59</v>
      </c>
      <c r="AD4" s="235">
        <f t="shared" ref="AD4:AD33" si="3">AB4+AC4</f>
        <v>4.1399999999999997</v>
      </c>
      <c r="AE4" s="235">
        <v>2.15</v>
      </c>
      <c r="AF4" s="235">
        <v>0.31</v>
      </c>
      <c r="AG4" s="235">
        <v>0.23</v>
      </c>
      <c r="AH4" s="235">
        <f t="shared" ref="AH4:AH33" si="4">AF4+AG4+AP4</f>
        <v>1.42</v>
      </c>
      <c r="AI4" s="235">
        <v>2.21</v>
      </c>
      <c r="AJ4" s="235">
        <v>1.08</v>
      </c>
      <c r="AK4" s="236">
        <v>0</v>
      </c>
      <c r="AL4" s="235">
        <f t="shared" ref="AL4:AL33" si="5">AJ4+AK4</f>
        <v>1.08</v>
      </c>
      <c r="AM4" s="235">
        <v>3.39</v>
      </c>
      <c r="AN4" s="235">
        <v>0.04</v>
      </c>
      <c r="AO4" s="235">
        <v>3.26</v>
      </c>
      <c r="AP4" s="235">
        <v>0.88</v>
      </c>
      <c r="AQ4" s="235">
        <v>0.41</v>
      </c>
      <c r="AR4" s="235">
        <v>2.0499999999999998</v>
      </c>
      <c r="AS4" s="325">
        <f t="shared" ref="AS4:AS33" si="6">SUM(X4:AR4)</f>
        <v>37.999999999999993</v>
      </c>
    </row>
    <row r="5" spans="1:45" x14ac:dyDescent="0.2">
      <c r="A5" s="324">
        <v>21</v>
      </c>
      <c r="B5" s="231" t="s">
        <v>1140</v>
      </c>
      <c r="C5" s="232">
        <f>3188807-672456</f>
        <v>2516351</v>
      </c>
      <c r="D5" s="231">
        <v>4.82</v>
      </c>
      <c r="E5" s="233">
        <v>134694.35999999999</v>
      </c>
      <c r="F5" s="233">
        <f t="shared" si="0"/>
        <v>27944.887966804974</v>
      </c>
      <c r="G5" s="234">
        <f t="shared" si="1"/>
        <v>71.150000000000006</v>
      </c>
      <c r="H5" s="235">
        <v>19.63</v>
      </c>
      <c r="I5" s="235">
        <v>0.79</v>
      </c>
      <c r="J5" s="235">
        <v>3.13</v>
      </c>
      <c r="K5" s="235">
        <v>9.5399999999999991</v>
      </c>
      <c r="L5" s="235">
        <v>2.0499999999999998</v>
      </c>
      <c r="M5" s="235">
        <v>8.82</v>
      </c>
      <c r="N5" s="235">
        <v>2.12</v>
      </c>
      <c r="O5" s="237">
        <v>7.7</v>
      </c>
      <c r="P5" s="235">
        <v>1.59</v>
      </c>
      <c r="Q5" s="235">
        <v>2.5099999999999998</v>
      </c>
      <c r="R5" s="235">
        <v>6.39</v>
      </c>
      <c r="S5" s="235">
        <v>1.26</v>
      </c>
      <c r="T5" s="235">
        <v>1.03</v>
      </c>
      <c r="U5" s="235">
        <v>2.21</v>
      </c>
      <c r="V5" s="235">
        <v>1.87</v>
      </c>
      <c r="W5" s="235">
        <v>0.51</v>
      </c>
      <c r="X5" s="235">
        <v>6.62</v>
      </c>
      <c r="Y5" s="235">
        <v>2.84</v>
      </c>
      <c r="Z5" s="237">
        <v>0.2</v>
      </c>
      <c r="AA5" s="235">
        <f t="shared" si="2"/>
        <v>3.04</v>
      </c>
      <c r="AB5" s="235">
        <v>2.83</v>
      </c>
      <c r="AC5" s="235">
        <v>1.83</v>
      </c>
      <c r="AD5" s="235">
        <f t="shared" si="3"/>
        <v>4.66</v>
      </c>
      <c r="AE5" s="235">
        <v>1.88</v>
      </c>
      <c r="AF5" s="235">
        <v>0.21</v>
      </c>
      <c r="AG5" s="235">
        <v>0.32</v>
      </c>
      <c r="AH5" s="235">
        <f t="shared" si="4"/>
        <v>0.97</v>
      </c>
      <c r="AI5" s="235">
        <v>2.21</v>
      </c>
      <c r="AJ5" s="235">
        <v>2.14</v>
      </c>
      <c r="AK5" s="235">
        <v>0.08</v>
      </c>
      <c r="AL5" s="235">
        <f t="shared" si="5"/>
        <v>2.2200000000000002</v>
      </c>
      <c r="AM5" s="235">
        <v>1.1399999999999999</v>
      </c>
      <c r="AN5" s="235">
        <v>0.47</v>
      </c>
      <c r="AO5" s="235">
        <v>2.21</v>
      </c>
      <c r="AP5" s="235">
        <v>0.44</v>
      </c>
      <c r="AQ5" s="235">
        <v>1.39</v>
      </c>
      <c r="AR5" s="235">
        <v>2.04</v>
      </c>
      <c r="AS5" s="325">
        <f t="shared" si="6"/>
        <v>39.739999999999995</v>
      </c>
    </row>
    <row r="6" spans="1:45" x14ac:dyDescent="0.2">
      <c r="A6" s="324">
        <v>15</v>
      </c>
      <c r="B6" s="231" t="s">
        <v>1136</v>
      </c>
      <c r="C6" s="232">
        <f>3917055-588031</f>
        <v>3329024</v>
      </c>
      <c r="D6" s="231">
        <v>4.5</v>
      </c>
      <c r="E6" s="233">
        <v>126747.64</v>
      </c>
      <c r="F6" s="233">
        <f t="shared" si="0"/>
        <v>28166.142222222221</v>
      </c>
      <c r="G6" s="234">
        <f t="shared" si="1"/>
        <v>69.310000000000016</v>
      </c>
      <c r="H6" s="237">
        <v>17.2</v>
      </c>
      <c r="I6" s="235">
        <v>2.14</v>
      </c>
      <c r="J6" s="235">
        <v>7.46</v>
      </c>
      <c r="K6" s="235">
        <v>7.36</v>
      </c>
      <c r="L6" s="235">
        <v>1.85</v>
      </c>
      <c r="M6" s="235">
        <v>3.11</v>
      </c>
      <c r="N6" s="235">
        <v>3.82</v>
      </c>
      <c r="O6" s="235">
        <v>7.97</v>
      </c>
      <c r="P6" s="235">
        <v>3.45</v>
      </c>
      <c r="Q6" s="235">
        <v>2.46</v>
      </c>
      <c r="R6" s="235">
        <v>6.51</v>
      </c>
      <c r="S6" s="235">
        <v>1.97</v>
      </c>
      <c r="T6" s="235">
        <v>0.59</v>
      </c>
      <c r="U6" s="235">
        <v>2.36</v>
      </c>
      <c r="V6" s="235">
        <v>1.01</v>
      </c>
      <c r="W6" s="235">
        <v>0.05</v>
      </c>
      <c r="X6" s="235">
        <v>4.53</v>
      </c>
      <c r="Y6" s="235">
        <v>3.59</v>
      </c>
      <c r="Z6" s="235">
        <v>0.55000000000000004</v>
      </c>
      <c r="AA6" s="235">
        <f t="shared" si="2"/>
        <v>4.1399999999999997</v>
      </c>
      <c r="AB6" s="235">
        <v>2.17</v>
      </c>
      <c r="AC6" s="235">
        <v>1.87</v>
      </c>
      <c r="AD6" s="235">
        <f t="shared" si="3"/>
        <v>4.04</v>
      </c>
      <c r="AE6" s="235">
        <v>2.06</v>
      </c>
      <c r="AF6" s="237">
        <v>0.2</v>
      </c>
      <c r="AG6" s="235">
        <v>0.36</v>
      </c>
      <c r="AH6" s="235">
        <f t="shared" si="4"/>
        <v>2.74</v>
      </c>
      <c r="AI6" s="235">
        <v>2.06</v>
      </c>
      <c r="AJ6" s="235">
        <v>2.1800000000000002</v>
      </c>
      <c r="AK6" s="235">
        <v>0.04</v>
      </c>
      <c r="AL6" s="235">
        <f t="shared" si="5"/>
        <v>2.2200000000000002</v>
      </c>
      <c r="AM6" s="235">
        <v>2.14</v>
      </c>
      <c r="AN6" s="235">
        <v>0.13</v>
      </c>
      <c r="AO6" s="235">
        <v>3.82</v>
      </c>
      <c r="AP6" s="235">
        <v>2.1800000000000002</v>
      </c>
      <c r="AQ6" s="235">
        <v>0.48</v>
      </c>
      <c r="AR6" s="235">
        <v>2.37</v>
      </c>
      <c r="AS6" s="325">
        <f t="shared" si="6"/>
        <v>43.87</v>
      </c>
    </row>
    <row r="7" spans="1:45" x14ac:dyDescent="0.2">
      <c r="A7" s="324">
        <v>27</v>
      </c>
      <c r="B7" s="231" t="s">
        <v>1146</v>
      </c>
      <c r="C7" s="232">
        <f>6184829-872600</f>
        <v>5312229</v>
      </c>
      <c r="D7" s="231">
        <v>4.5199999999999996</v>
      </c>
      <c r="E7" s="233">
        <v>132351.89000000001</v>
      </c>
      <c r="F7" s="233">
        <f t="shared" si="0"/>
        <v>29281.391592920361</v>
      </c>
      <c r="G7" s="234">
        <f t="shared" si="1"/>
        <v>62.730000000000011</v>
      </c>
      <c r="H7" s="235">
        <v>16.48</v>
      </c>
      <c r="I7" s="235">
        <v>1.74</v>
      </c>
      <c r="J7" s="235">
        <v>5.58</v>
      </c>
      <c r="K7" s="235">
        <v>7.62</v>
      </c>
      <c r="L7" s="235">
        <v>2.17</v>
      </c>
      <c r="M7" s="235">
        <v>7.16</v>
      </c>
      <c r="N7" s="235">
        <v>2.21</v>
      </c>
      <c r="O7" s="235">
        <v>5.58</v>
      </c>
      <c r="P7" s="235">
        <v>1.63</v>
      </c>
      <c r="Q7" s="235">
        <v>2.06</v>
      </c>
      <c r="R7" s="235">
        <v>3.67</v>
      </c>
      <c r="S7" s="235">
        <v>2.35</v>
      </c>
      <c r="T7" s="235">
        <v>0.81</v>
      </c>
      <c r="U7" s="237">
        <v>1.9</v>
      </c>
      <c r="V7" s="235">
        <v>1.56</v>
      </c>
      <c r="W7" s="235">
        <v>0.21</v>
      </c>
      <c r="X7" s="235">
        <v>8.1199999999999992</v>
      </c>
      <c r="Y7" s="235">
        <v>4.9400000000000004</v>
      </c>
      <c r="Z7" s="235">
        <v>0.16</v>
      </c>
      <c r="AA7" s="235">
        <f t="shared" si="2"/>
        <v>5.1000000000000005</v>
      </c>
      <c r="AB7" s="235">
        <v>3.07</v>
      </c>
      <c r="AC7" s="235">
        <v>2.23</v>
      </c>
      <c r="AD7" s="235">
        <f t="shared" si="3"/>
        <v>5.3</v>
      </c>
      <c r="AE7" s="235">
        <v>2.1800000000000002</v>
      </c>
      <c r="AF7" s="235">
        <v>0.14000000000000001</v>
      </c>
      <c r="AG7" s="235">
        <v>0.42</v>
      </c>
      <c r="AH7" s="235">
        <f t="shared" si="4"/>
        <v>2.92</v>
      </c>
      <c r="AI7" s="235">
        <v>2.44</v>
      </c>
      <c r="AJ7" s="235">
        <v>1.89</v>
      </c>
      <c r="AK7" s="237">
        <v>0.1</v>
      </c>
      <c r="AL7" s="235">
        <f t="shared" si="5"/>
        <v>1.99</v>
      </c>
      <c r="AM7" s="235">
        <v>1.64</v>
      </c>
      <c r="AN7" s="235">
        <v>0.11</v>
      </c>
      <c r="AO7" s="235">
        <v>4.7699999999999996</v>
      </c>
      <c r="AP7" s="235">
        <v>2.36</v>
      </c>
      <c r="AQ7" s="235">
        <v>0.63</v>
      </c>
      <c r="AR7" s="237">
        <v>2.1</v>
      </c>
      <c r="AS7" s="325">
        <f t="shared" si="6"/>
        <v>52.610000000000014</v>
      </c>
    </row>
    <row r="8" spans="1:45" x14ac:dyDescent="0.2">
      <c r="A8" s="324">
        <v>5</v>
      </c>
      <c r="B8" s="231" t="s">
        <v>1124</v>
      </c>
      <c r="C8" s="232">
        <f>286627-72418</f>
        <v>214209</v>
      </c>
      <c r="D8" s="231">
        <v>5.22</v>
      </c>
      <c r="E8" s="233">
        <v>156032.67000000001</v>
      </c>
      <c r="F8" s="233">
        <f t="shared" si="0"/>
        <v>29891.316091954028</v>
      </c>
      <c r="G8" s="234">
        <f t="shared" si="1"/>
        <v>65.02000000000001</v>
      </c>
      <c r="H8" s="235">
        <v>16.59</v>
      </c>
      <c r="I8" s="235">
        <v>1.95</v>
      </c>
      <c r="J8" s="237">
        <v>4.3</v>
      </c>
      <c r="K8" s="235">
        <v>7.01</v>
      </c>
      <c r="L8" s="235">
        <v>2.41</v>
      </c>
      <c r="M8" s="235">
        <v>3.61</v>
      </c>
      <c r="N8" s="235">
        <v>2.23</v>
      </c>
      <c r="O8" s="237">
        <v>8.5</v>
      </c>
      <c r="P8" s="237">
        <v>3.3</v>
      </c>
      <c r="Q8" s="235">
        <v>3.91</v>
      </c>
      <c r="R8" s="235">
        <v>2.73</v>
      </c>
      <c r="S8" s="235">
        <v>0.97</v>
      </c>
      <c r="T8" s="237">
        <v>0.7</v>
      </c>
      <c r="U8" s="235">
        <v>4.82</v>
      </c>
      <c r="V8" s="235">
        <v>1.73</v>
      </c>
      <c r="W8" s="235">
        <v>0.26</v>
      </c>
      <c r="X8" s="235">
        <v>4.1500000000000004</v>
      </c>
      <c r="Y8" s="236">
        <v>5</v>
      </c>
      <c r="Z8" s="235">
        <v>0.31</v>
      </c>
      <c r="AA8" s="235">
        <f t="shared" si="2"/>
        <v>5.31</v>
      </c>
      <c r="AB8" s="235">
        <v>3.73</v>
      </c>
      <c r="AC8" s="235">
        <v>2.4300000000000002</v>
      </c>
      <c r="AD8" s="235">
        <f t="shared" si="3"/>
        <v>6.16</v>
      </c>
      <c r="AE8" s="235">
        <v>2.87</v>
      </c>
      <c r="AF8" s="235">
        <v>0.17</v>
      </c>
      <c r="AG8" s="235">
        <v>0.74</v>
      </c>
      <c r="AH8" s="235">
        <f t="shared" si="4"/>
        <v>3.45</v>
      </c>
      <c r="AI8" s="235">
        <v>2.39</v>
      </c>
      <c r="AJ8" s="235">
        <v>1.89</v>
      </c>
      <c r="AK8" s="235">
        <v>7.0000000000000007E-2</v>
      </c>
      <c r="AL8" s="235">
        <f t="shared" si="5"/>
        <v>1.96</v>
      </c>
      <c r="AM8" s="235">
        <v>1.82</v>
      </c>
      <c r="AN8" s="235">
        <v>0.18</v>
      </c>
      <c r="AO8" s="235">
        <v>3.93</v>
      </c>
      <c r="AP8" s="235">
        <v>2.54</v>
      </c>
      <c r="AQ8" s="235">
        <v>0.26</v>
      </c>
      <c r="AR8" s="237">
        <v>2.5</v>
      </c>
      <c r="AS8" s="325">
        <f t="shared" si="6"/>
        <v>51.86</v>
      </c>
    </row>
    <row r="9" spans="1:45" x14ac:dyDescent="0.2">
      <c r="A9" s="324">
        <v>25</v>
      </c>
      <c r="B9" s="231" t="s">
        <v>1144</v>
      </c>
      <c r="C9" s="232">
        <f>5824432-1395847</f>
        <v>4428585</v>
      </c>
      <c r="D9" s="231">
        <v>4.8899999999999997</v>
      </c>
      <c r="E9" s="233">
        <v>150027.72</v>
      </c>
      <c r="F9" s="233">
        <f t="shared" si="0"/>
        <v>30680.515337423316</v>
      </c>
      <c r="G9" s="234">
        <f t="shared" si="1"/>
        <v>65.2</v>
      </c>
      <c r="H9" s="235">
        <v>19.88</v>
      </c>
      <c r="I9" s="235">
        <v>1.78</v>
      </c>
      <c r="J9" s="235">
        <v>5.25</v>
      </c>
      <c r="K9" s="235">
        <v>9.43</v>
      </c>
      <c r="L9" s="235">
        <v>1.76</v>
      </c>
      <c r="M9" s="235">
        <v>3.13</v>
      </c>
      <c r="N9" s="235">
        <v>2.08</v>
      </c>
      <c r="O9" s="236">
        <v>8</v>
      </c>
      <c r="P9" s="235">
        <v>3.41</v>
      </c>
      <c r="Q9" s="235">
        <v>3.14</v>
      </c>
      <c r="R9" s="235">
        <v>1.92</v>
      </c>
      <c r="S9" s="235">
        <v>0.74</v>
      </c>
      <c r="T9" s="235">
        <v>0.75</v>
      </c>
      <c r="U9" s="237">
        <v>2.7</v>
      </c>
      <c r="V9" s="235">
        <v>0.73</v>
      </c>
      <c r="W9" s="237">
        <v>0.5</v>
      </c>
      <c r="X9" s="237">
        <v>5.9</v>
      </c>
      <c r="Y9" s="235">
        <v>5.54</v>
      </c>
      <c r="Z9" s="235">
        <v>0.22</v>
      </c>
      <c r="AA9" s="235">
        <f t="shared" si="2"/>
        <v>5.76</v>
      </c>
      <c r="AB9" s="235">
        <v>2.63</v>
      </c>
      <c r="AC9" s="235">
        <v>1.29</v>
      </c>
      <c r="AD9" s="235">
        <f t="shared" si="3"/>
        <v>3.92</v>
      </c>
      <c r="AE9" s="235">
        <v>2.15</v>
      </c>
      <c r="AF9" s="237">
        <v>0.1</v>
      </c>
      <c r="AG9" s="235">
        <v>0.28000000000000003</v>
      </c>
      <c r="AH9" s="235">
        <f t="shared" si="4"/>
        <v>5.29</v>
      </c>
      <c r="AI9" s="235">
        <v>1.72</v>
      </c>
      <c r="AJ9" s="235">
        <v>2.21</v>
      </c>
      <c r="AK9" s="235">
        <v>0.05</v>
      </c>
      <c r="AL9" s="235">
        <f t="shared" si="5"/>
        <v>2.2599999999999998</v>
      </c>
      <c r="AM9" s="237">
        <v>1.4</v>
      </c>
      <c r="AN9" s="235">
        <v>7.0000000000000007E-2</v>
      </c>
      <c r="AO9" s="235">
        <v>3.91</v>
      </c>
      <c r="AP9" s="235">
        <v>4.91</v>
      </c>
      <c r="AQ9" s="235">
        <v>0.51</v>
      </c>
      <c r="AR9" s="235">
        <v>1.92</v>
      </c>
      <c r="AS9" s="325">
        <f t="shared" si="6"/>
        <v>52.039999999999985</v>
      </c>
    </row>
    <row r="10" spans="1:45" x14ac:dyDescent="0.2">
      <c r="A10" s="324">
        <v>1</v>
      </c>
      <c r="B10" s="231" t="s">
        <v>1122</v>
      </c>
      <c r="C10" s="232">
        <f>1689441-664477</f>
        <v>1024964</v>
      </c>
      <c r="D10" s="231">
        <v>5.83</v>
      </c>
      <c r="E10" s="233">
        <v>185190.68</v>
      </c>
      <c r="F10" s="233">
        <f t="shared" si="0"/>
        <v>31765.125214408232</v>
      </c>
      <c r="G10" s="234">
        <f t="shared" si="1"/>
        <v>67.149999999999977</v>
      </c>
      <c r="H10" s="235">
        <v>24.02</v>
      </c>
      <c r="I10" s="235">
        <v>1.44</v>
      </c>
      <c r="J10" s="235">
        <v>4.5199999999999996</v>
      </c>
      <c r="K10" s="235">
        <v>9.01</v>
      </c>
      <c r="L10" s="235">
        <v>1.91</v>
      </c>
      <c r="M10" s="235">
        <v>5.14</v>
      </c>
      <c r="N10" s="235">
        <v>0.88</v>
      </c>
      <c r="O10" s="235">
        <v>7.44</v>
      </c>
      <c r="P10" s="235">
        <v>3.29</v>
      </c>
      <c r="Q10" s="235">
        <v>3.09</v>
      </c>
      <c r="R10" s="235">
        <v>1.87</v>
      </c>
      <c r="S10" s="235">
        <v>1.02</v>
      </c>
      <c r="T10" s="235">
        <v>0.88</v>
      </c>
      <c r="U10" s="237">
        <v>1.8</v>
      </c>
      <c r="V10" s="235">
        <v>0.49</v>
      </c>
      <c r="W10" s="235">
        <v>0.35</v>
      </c>
      <c r="X10" s="235">
        <v>5.61</v>
      </c>
      <c r="Y10" s="235">
        <v>6.78</v>
      </c>
      <c r="Z10" s="235">
        <v>0.25</v>
      </c>
      <c r="AA10" s="235">
        <f t="shared" si="2"/>
        <v>7.03</v>
      </c>
      <c r="AB10" s="235">
        <v>2.23</v>
      </c>
      <c r="AC10" s="237">
        <v>1.9</v>
      </c>
      <c r="AD10" s="235">
        <f t="shared" si="3"/>
        <v>4.13</v>
      </c>
      <c r="AE10" s="235">
        <v>1.97</v>
      </c>
      <c r="AF10" s="237">
        <v>0.1</v>
      </c>
      <c r="AG10" s="235">
        <v>0.21</v>
      </c>
      <c r="AH10" s="235">
        <f t="shared" si="4"/>
        <v>1.5</v>
      </c>
      <c r="AI10" s="235">
        <v>1.63</v>
      </c>
      <c r="AJ10" s="235">
        <v>2.46</v>
      </c>
      <c r="AK10" s="235">
        <v>7.0000000000000007E-2</v>
      </c>
      <c r="AL10" s="235">
        <f t="shared" si="5"/>
        <v>2.5299999999999998</v>
      </c>
      <c r="AM10" s="235">
        <v>1.84</v>
      </c>
      <c r="AN10" s="235">
        <v>0.09</v>
      </c>
      <c r="AO10" s="235">
        <v>4.17</v>
      </c>
      <c r="AP10" s="235">
        <v>1.19</v>
      </c>
      <c r="AQ10" s="235">
        <v>0.42</v>
      </c>
      <c r="AR10" s="235">
        <v>1.92</v>
      </c>
      <c r="AS10" s="325">
        <f t="shared" si="6"/>
        <v>48.030000000000015</v>
      </c>
    </row>
    <row r="11" spans="1:45" x14ac:dyDescent="0.2">
      <c r="A11" s="324">
        <v>29</v>
      </c>
      <c r="B11" s="231" t="s">
        <v>1148</v>
      </c>
      <c r="C11" s="232">
        <f>1160242-375189</f>
        <v>785053</v>
      </c>
      <c r="D11" s="231">
        <v>4.3</v>
      </c>
      <c r="E11" s="233">
        <v>137096.82</v>
      </c>
      <c r="F11" s="233">
        <f t="shared" si="0"/>
        <v>31882.981395348841</v>
      </c>
      <c r="G11" s="234">
        <f t="shared" si="1"/>
        <v>61.95</v>
      </c>
      <c r="H11" s="235">
        <v>18.059999999999999</v>
      </c>
      <c r="I11" s="235">
        <v>1.44</v>
      </c>
      <c r="J11" s="235">
        <v>6.15</v>
      </c>
      <c r="K11" s="235">
        <v>6.89</v>
      </c>
      <c r="L11" s="235">
        <v>1.86</v>
      </c>
      <c r="M11" s="235">
        <v>4.3600000000000003</v>
      </c>
      <c r="N11" s="235">
        <v>1.84</v>
      </c>
      <c r="O11" s="235">
        <v>7.47</v>
      </c>
      <c r="P11" s="235">
        <v>2.54</v>
      </c>
      <c r="Q11" s="235">
        <v>2.17</v>
      </c>
      <c r="R11" s="235">
        <v>4.6399999999999997</v>
      </c>
      <c r="S11" s="235">
        <v>1.34</v>
      </c>
      <c r="T11" s="235">
        <v>0.76</v>
      </c>
      <c r="U11" s="236">
        <v>2</v>
      </c>
      <c r="V11" s="235">
        <v>0.35</v>
      </c>
      <c r="W11" s="235">
        <v>0.08</v>
      </c>
      <c r="X11" s="235">
        <v>6.19</v>
      </c>
      <c r="Y11" s="235">
        <v>6.24</v>
      </c>
      <c r="Z11" s="235">
        <v>0.13</v>
      </c>
      <c r="AA11" s="235">
        <f t="shared" si="2"/>
        <v>6.37</v>
      </c>
      <c r="AB11" s="235">
        <v>3.55</v>
      </c>
      <c r="AC11" s="235">
        <v>1.68</v>
      </c>
      <c r="AD11" s="235">
        <f t="shared" si="3"/>
        <v>5.2299999999999995</v>
      </c>
      <c r="AE11" s="237">
        <v>2.2000000000000002</v>
      </c>
      <c r="AF11" s="235">
        <v>0.09</v>
      </c>
      <c r="AG11" s="235">
        <v>0.31</v>
      </c>
      <c r="AH11" s="235">
        <f t="shared" si="4"/>
        <v>3.84</v>
      </c>
      <c r="AI11" s="235">
        <v>1.63</v>
      </c>
      <c r="AJ11" s="235">
        <v>2.21</v>
      </c>
      <c r="AK11" s="235">
        <v>0.12</v>
      </c>
      <c r="AL11" s="235">
        <f t="shared" si="5"/>
        <v>2.33</v>
      </c>
      <c r="AM11" s="235">
        <v>2.27</v>
      </c>
      <c r="AN11" s="235">
        <v>0.06</v>
      </c>
      <c r="AO11" s="235">
        <v>4.8099999999999996</v>
      </c>
      <c r="AP11" s="235">
        <v>3.44</v>
      </c>
      <c r="AQ11" s="235">
        <v>0.72</v>
      </c>
      <c r="AR11" s="235">
        <v>2.38</v>
      </c>
      <c r="AS11" s="325">
        <f t="shared" si="6"/>
        <v>55.800000000000004</v>
      </c>
    </row>
    <row r="12" spans="1:45" x14ac:dyDescent="0.2">
      <c r="A12" s="324">
        <v>13</v>
      </c>
      <c r="B12" s="231" t="s">
        <v>1134</v>
      </c>
      <c r="C12" s="232">
        <f>4867373-1072336</f>
        <v>3795037</v>
      </c>
      <c r="D12" s="231">
        <v>4.57</v>
      </c>
      <c r="E12" s="233">
        <v>154901.87</v>
      </c>
      <c r="F12" s="233">
        <f t="shared" si="0"/>
        <v>33895.376367614874</v>
      </c>
      <c r="G12" s="234">
        <f t="shared" si="1"/>
        <v>65.25</v>
      </c>
      <c r="H12" s="235">
        <v>16.170000000000002</v>
      </c>
      <c r="I12" s="235">
        <v>1.95</v>
      </c>
      <c r="J12" s="235">
        <v>4.6500000000000004</v>
      </c>
      <c r="K12" s="235">
        <v>9.32</v>
      </c>
      <c r="L12" s="235">
        <v>2.2599999999999998</v>
      </c>
      <c r="M12" s="235">
        <v>6.84</v>
      </c>
      <c r="N12" s="235">
        <v>2.25</v>
      </c>
      <c r="O12" s="235">
        <v>6.17</v>
      </c>
      <c r="P12" s="235">
        <v>1.92</v>
      </c>
      <c r="Q12" s="235">
        <v>2.34</v>
      </c>
      <c r="R12" s="235">
        <v>4.8099999999999996</v>
      </c>
      <c r="S12" s="235">
        <v>2.66</v>
      </c>
      <c r="T12" s="237">
        <v>0.8</v>
      </c>
      <c r="U12" s="235">
        <v>2.27</v>
      </c>
      <c r="V12" s="235">
        <v>0.67</v>
      </c>
      <c r="W12" s="235">
        <v>0.17</v>
      </c>
      <c r="X12" s="235">
        <v>5.48</v>
      </c>
      <c r="Y12" s="235">
        <v>3.78</v>
      </c>
      <c r="Z12" s="235">
        <v>0.28999999999999998</v>
      </c>
      <c r="AA12" s="235">
        <f t="shared" si="2"/>
        <v>4.0699999999999994</v>
      </c>
      <c r="AB12" s="235">
        <v>3.27</v>
      </c>
      <c r="AC12" s="235">
        <v>1.61</v>
      </c>
      <c r="AD12" s="235">
        <f t="shared" si="3"/>
        <v>4.88</v>
      </c>
      <c r="AE12" s="235">
        <v>2.0499999999999998</v>
      </c>
      <c r="AF12" s="237">
        <v>0.1</v>
      </c>
      <c r="AG12" s="235">
        <v>0.35</v>
      </c>
      <c r="AH12" s="235">
        <f t="shared" si="4"/>
        <v>3.8200000000000003</v>
      </c>
      <c r="AI12" s="235">
        <v>2.02</v>
      </c>
      <c r="AJ12" s="235">
        <v>2.04</v>
      </c>
      <c r="AK12" s="235">
        <v>0.17</v>
      </c>
      <c r="AL12" s="235">
        <f t="shared" si="5"/>
        <v>2.21</v>
      </c>
      <c r="AM12" s="235">
        <v>2.19</v>
      </c>
      <c r="AN12" s="235">
        <v>0.22</v>
      </c>
      <c r="AO12" s="235">
        <v>5.03</v>
      </c>
      <c r="AP12" s="235">
        <v>3.37</v>
      </c>
      <c r="AQ12" s="235">
        <v>0.54</v>
      </c>
      <c r="AR12" s="235">
        <v>2.2599999999999998</v>
      </c>
      <c r="AS12" s="325">
        <f t="shared" si="6"/>
        <v>49.749999999999993</v>
      </c>
    </row>
    <row r="13" spans="1:45" x14ac:dyDescent="0.2">
      <c r="A13" s="324">
        <v>9</v>
      </c>
      <c r="B13" s="231" t="s">
        <v>1130</v>
      </c>
      <c r="C13" s="232">
        <f>5325347-911335</f>
        <v>4414012</v>
      </c>
      <c r="D13" s="231">
        <v>4.99</v>
      </c>
      <c r="E13" s="233">
        <v>170104.31</v>
      </c>
      <c r="F13" s="233">
        <f t="shared" si="0"/>
        <v>34089.040080160317</v>
      </c>
      <c r="G13" s="234">
        <f t="shared" si="1"/>
        <v>64.89</v>
      </c>
      <c r="H13" s="235">
        <v>16.850000000000001</v>
      </c>
      <c r="I13" s="235">
        <v>1.98</v>
      </c>
      <c r="J13" s="235">
        <v>5.78</v>
      </c>
      <c r="K13" s="235">
        <v>7.72</v>
      </c>
      <c r="L13" s="235">
        <v>1.94</v>
      </c>
      <c r="M13" s="235">
        <v>3.34</v>
      </c>
      <c r="N13" s="235">
        <v>3.18</v>
      </c>
      <c r="O13" s="235">
        <v>8.82</v>
      </c>
      <c r="P13" s="237">
        <v>5.0999999999999996</v>
      </c>
      <c r="Q13" s="235">
        <v>1.92</v>
      </c>
      <c r="R13" s="235">
        <v>3.78</v>
      </c>
      <c r="S13" s="235">
        <v>1.08</v>
      </c>
      <c r="T13" s="235">
        <v>0.61</v>
      </c>
      <c r="U13" s="237">
        <v>1.8</v>
      </c>
      <c r="V13" s="235">
        <v>0.79</v>
      </c>
      <c r="W13" s="237">
        <v>0.2</v>
      </c>
      <c r="X13" s="235">
        <v>4.25</v>
      </c>
      <c r="Y13" s="235">
        <v>5.98</v>
      </c>
      <c r="Z13" s="235">
        <v>0.27</v>
      </c>
      <c r="AA13" s="235">
        <f t="shared" si="2"/>
        <v>6.25</v>
      </c>
      <c r="AB13" s="235">
        <v>2.69</v>
      </c>
      <c r="AC13" s="237">
        <v>2.4</v>
      </c>
      <c r="AD13" s="235">
        <f t="shared" si="3"/>
        <v>5.09</v>
      </c>
      <c r="AE13" s="235">
        <v>2.25</v>
      </c>
      <c r="AF13" s="235">
        <v>0.16</v>
      </c>
      <c r="AG13" s="235">
        <v>0.44</v>
      </c>
      <c r="AH13" s="235">
        <f t="shared" si="4"/>
        <v>4.6199999999999992</v>
      </c>
      <c r="AI13" s="237">
        <v>1.3</v>
      </c>
      <c r="AJ13" s="235">
        <v>2.25</v>
      </c>
      <c r="AK13" s="235">
        <v>0.08</v>
      </c>
      <c r="AL13" s="235">
        <f t="shared" si="5"/>
        <v>2.33</v>
      </c>
      <c r="AM13" s="235">
        <v>1.96</v>
      </c>
      <c r="AN13" s="235">
        <v>0.17</v>
      </c>
      <c r="AO13" s="235">
        <v>4.66</v>
      </c>
      <c r="AP13" s="235">
        <v>4.0199999999999996</v>
      </c>
      <c r="AQ13" s="235">
        <v>0.37</v>
      </c>
      <c r="AR13" s="235">
        <v>1.91</v>
      </c>
      <c r="AS13" s="325">
        <f t="shared" si="6"/>
        <v>53.449999999999982</v>
      </c>
    </row>
    <row r="14" spans="1:45" x14ac:dyDescent="0.2">
      <c r="A14" s="324">
        <v>17</v>
      </c>
      <c r="B14" s="231" t="s">
        <v>1137</v>
      </c>
      <c r="C14" s="232">
        <f>6165723-2143436</f>
        <v>4022287</v>
      </c>
      <c r="D14" s="231">
        <v>4.8</v>
      </c>
      <c r="E14" s="233">
        <v>163871.07999999999</v>
      </c>
      <c r="F14" s="233">
        <f t="shared" si="0"/>
        <v>34139.808333333334</v>
      </c>
      <c r="G14" s="234">
        <f t="shared" si="1"/>
        <v>66.37</v>
      </c>
      <c r="H14" s="235">
        <v>16.97</v>
      </c>
      <c r="I14" s="237">
        <v>3.4</v>
      </c>
      <c r="J14" s="235">
        <v>5.85</v>
      </c>
      <c r="K14" s="235">
        <v>8.17</v>
      </c>
      <c r="L14" s="235">
        <v>2.02</v>
      </c>
      <c r="M14" s="235">
        <v>3.91</v>
      </c>
      <c r="N14" s="237">
        <v>3.3</v>
      </c>
      <c r="O14" s="235">
        <v>6.21</v>
      </c>
      <c r="P14" s="235">
        <v>2.85</v>
      </c>
      <c r="Q14" s="235">
        <v>3.14</v>
      </c>
      <c r="R14" s="235">
        <v>6.06</v>
      </c>
      <c r="S14" s="235">
        <v>0.92</v>
      </c>
      <c r="T14" s="235">
        <v>0.64</v>
      </c>
      <c r="U14" s="235">
        <v>1.99</v>
      </c>
      <c r="V14" s="237">
        <v>0.7</v>
      </c>
      <c r="W14" s="235">
        <v>0.24</v>
      </c>
      <c r="X14" s="235">
        <v>3.54</v>
      </c>
      <c r="Y14" s="235">
        <v>5.03</v>
      </c>
      <c r="Z14" s="235">
        <v>0.43</v>
      </c>
      <c r="AA14" s="235">
        <f t="shared" si="2"/>
        <v>5.46</v>
      </c>
      <c r="AB14" s="235">
        <v>2.5499999999999998</v>
      </c>
      <c r="AC14" s="237">
        <v>1.9</v>
      </c>
      <c r="AD14" s="235">
        <f t="shared" si="3"/>
        <v>4.4499999999999993</v>
      </c>
      <c r="AE14" s="235">
        <v>2.1800000000000002</v>
      </c>
      <c r="AF14" s="235">
        <v>0.12</v>
      </c>
      <c r="AG14" s="235">
        <v>0.36</v>
      </c>
      <c r="AH14" s="235">
        <f t="shared" si="4"/>
        <v>5.26</v>
      </c>
      <c r="AI14" s="235">
        <v>1.96</v>
      </c>
      <c r="AJ14" s="235">
        <v>2.44</v>
      </c>
      <c r="AK14" s="235">
        <v>0.11</v>
      </c>
      <c r="AL14" s="235">
        <f t="shared" si="5"/>
        <v>2.5499999999999998</v>
      </c>
      <c r="AM14" s="237">
        <v>1.6</v>
      </c>
      <c r="AN14" s="235">
        <v>0.17</v>
      </c>
      <c r="AO14" s="235">
        <v>4.66</v>
      </c>
      <c r="AP14" s="235">
        <v>4.78</v>
      </c>
      <c r="AQ14" s="235">
        <v>0.48</v>
      </c>
      <c r="AR14" s="235">
        <v>1.31</v>
      </c>
      <c r="AS14" s="325">
        <f t="shared" si="6"/>
        <v>51.339999999999996</v>
      </c>
    </row>
    <row r="15" spans="1:45" x14ac:dyDescent="0.2">
      <c r="A15" s="324">
        <v>11</v>
      </c>
      <c r="B15" s="231" t="s">
        <v>1132</v>
      </c>
      <c r="C15" s="232">
        <f>1408401-338419</f>
        <v>1069982</v>
      </c>
      <c r="D15" s="231">
        <v>4.5</v>
      </c>
      <c r="E15" s="233">
        <v>155161.23000000001</v>
      </c>
      <c r="F15" s="233">
        <f t="shared" si="0"/>
        <v>34480.273333333338</v>
      </c>
      <c r="G15" s="234">
        <f t="shared" si="1"/>
        <v>60.370000000000005</v>
      </c>
      <c r="H15" s="235">
        <v>15.11</v>
      </c>
      <c r="I15" s="236">
        <v>1</v>
      </c>
      <c r="J15" s="235">
        <v>3.41</v>
      </c>
      <c r="K15" s="235">
        <v>7.52</v>
      </c>
      <c r="L15" s="235">
        <v>1.38</v>
      </c>
      <c r="M15" s="235">
        <v>6.65</v>
      </c>
      <c r="N15" s="235">
        <v>3.95</v>
      </c>
      <c r="O15" s="235">
        <v>5.78</v>
      </c>
      <c r="P15" s="235">
        <v>2.68</v>
      </c>
      <c r="Q15" s="237">
        <v>1.4</v>
      </c>
      <c r="R15" s="235">
        <v>5.19</v>
      </c>
      <c r="S15" s="235">
        <v>0.89</v>
      </c>
      <c r="T15" s="235">
        <v>1.03</v>
      </c>
      <c r="U15" s="235">
        <v>2.74</v>
      </c>
      <c r="V15" s="235">
        <v>1.0900000000000001</v>
      </c>
      <c r="W15" s="235">
        <v>0.55000000000000004</v>
      </c>
      <c r="X15" s="235">
        <v>8.6199999999999992</v>
      </c>
      <c r="Y15" s="235">
        <v>5.78</v>
      </c>
      <c r="Z15" s="235">
        <v>7.0000000000000007E-2</v>
      </c>
      <c r="AA15" s="235">
        <f t="shared" si="2"/>
        <v>5.8500000000000005</v>
      </c>
      <c r="AB15" s="235">
        <v>2.12</v>
      </c>
      <c r="AC15" s="235">
        <v>2.02</v>
      </c>
      <c r="AD15" s="235">
        <f t="shared" si="3"/>
        <v>4.1400000000000006</v>
      </c>
      <c r="AE15" s="236">
        <v>2</v>
      </c>
      <c r="AF15" s="235">
        <v>0.04</v>
      </c>
      <c r="AG15" s="235">
        <v>0.22</v>
      </c>
      <c r="AH15" s="235">
        <f t="shared" si="4"/>
        <v>6.4399999999999995</v>
      </c>
      <c r="AI15" s="235">
        <v>1.87</v>
      </c>
      <c r="AJ15" s="235">
        <v>1.45</v>
      </c>
      <c r="AK15" s="235">
        <v>0.24</v>
      </c>
      <c r="AL15" s="235">
        <f t="shared" si="5"/>
        <v>1.69</v>
      </c>
      <c r="AM15" s="235">
        <v>1.87</v>
      </c>
      <c r="AN15" s="235">
        <v>0.17</v>
      </c>
      <c r="AO15" s="237">
        <v>4.8</v>
      </c>
      <c r="AP15" s="235">
        <v>6.18</v>
      </c>
      <c r="AQ15" s="235">
        <v>0.74</v>
      </c>
      <c r="AR15" s="235">
        <v>1.44</v>
      </c>
      <c r="AS15" s="325">
        <f t="shared" si="6"/>
        <v>57.749999999999993</v>
      </c>
    </row>
    <row r="16" spans="1:45" x14ac:dyDescent="0.2">
      <c r="A16" s="324">
        <v>19</v>
      </c>
      <c r="B16" s="231" t="s">
        <v>1151</v>
      </c>
      <c r="C16" s="232">
        <f>2054393-572189</f>
        <v>1482204</v>
      </c>
      <c r="D16" s="231">
        <v>4.72</v>
      </c>
      <c r="E16" s="233">
        <v>167086.67000000001</v>
      </c>
      <c r="F16" s="233">
        <f t="shared" si="0"/>
        <v>35399.718220338989</v>
      </c>
      <c r="G16" s="234">
        <f t="shared" si="1"/>
        <v>64.349999999999994</v>
      </c>
      <c r="H16" s="235">
        <v>14.79</v>
      </c>
      <c r="I16" s="235">
        <v>1.1299999999999999</v>
      </c>
      <c r="J16" s="235">
        <v>3.27</v>
      </c>
      <c r="K16" s="235">
        <v>7.63</v>
      </c>
      <c r="L16" s="235">
        <v>1.99</v>
      </c>
      <c r="M16" s="235">
        <v>8.32</v>
      </c>
      <c r="N16" s="235">
        <v>3.99</v>
      </c>
      <c r="O16" s="235">
        <v>5.53</v>
      </c>
      <c r="P16" s="235">
        <v>1.97</v>
      </c>
      <c r="Q16" s="235">
        <v>2.89</v>
      </c>
      <c r="R16" s="235">
        <v>6.51</v>
      </c>
      <c r="S16" s="235">
        <v>1.66</v>
      </c>
      <c r="T16" s="235">
        <v>1.1599999999999999</v>
      </c>
      <c r="U16" s="237">
        <v>2.6</v>
      </c>
      <c r="V16" s="235">
        <v>0.37</v>
      </c>
      <c r="W16" s="235">
        <v>0.54</v>
      </c>
      <c r="X16" s="235">
        <v>7.49</v>
      </c>
      <c r="Y16" s="235">
        <v>6.78</v>
      </c>
      <c r="Z16" s="235">
        <v>0.25</v>
      </c>
      <c r="AA16" s="235">
        <f t="shared" si="2"/>
        <v>7.03</v>
      </c>
      <c r="AB16" s="235">
        <v>3.28</v>
      </c>
      <c r="AC16" s="235">
        <v>2.27</v>
      </c>
      <c r="AD16" s="235">
        <f t="shared" si="3"/>
        <v>5.55</v>
      </c>
      <c r="AE16" s="235">
        <v>2.0099999999999998</v>
      </c>
      <c r="AF16" s="235">
        <v>7.0000000000000007E-2</v>
      </c>
      <c r="AG16" s="235">
        <v>0.09</v>
      </c>
      <c r="AH16" s="235">
        <f t="shared" si="4"/>
        <v>0.97000000000000008</v>
      </c>
      <c r="AI16" s="235">
        <v>1.38</v>
      </c>
      <c r="AJ16" s="235">
        <v>2.71</v>
      </c>
      <c r="AK16" s="235">
        <v>0.11</v>
      </c>
      <c r="AL16" s="235">
        <f t="shared" si="5"/>
        <v>2.82</v>
      </c>
      <c r="AM16" s="235">
        <v>2.2599999999999998</v>
      </c>
      <c r="AN16" s="235">
        <v>0.28000000000000003</v>
      </c>
      <c r="AO16" s="235">
        <v>3.59</v>
      </c>
      <c r="AP16" s="235">
        <v>0.81</v>
      </c>
      <c r="AQ16" s="235">
        <v>0.49</v>
      </c>
      <c r="AR16" s="235">
        <v>1.78</v>
      </c>
      <c r="AS16" s="325">
        <f t="shared" si="6"/>
        <v>52.02</v>
      </c>
    </row>
    <row r="17" spans="1:45" x14ac:dyDescent="0.2">
      <c r="A17" s="324">
        <v>6</v>
      </c>
      <c r="B17" s="231" t="s">
        <v>1123</v>
      </c>
      <c r="C17" s="232">
        <v>72418</v>
      </c>
      <c r="D17" s="231">
        <v>4.97</v>
      </c>
      <c r="E17" s="233">
        <v>178653.12</v>
      </c>
      <c r="F17" s="233">
        <f t="shared" si="0"/>
        <v>35946.301810865189</v>
      </c>
      <c r="G17" s="234">
        <f t="shared" si="1"/>
        <v>62.77000000000001</v>
      </c>
      <c r="H17" s="235">
        <v>13.39</v>
      </c>
      <c r="I17" s="235">
        <v>1.23</v>
      </c>
      <c r="J17" s="235">
        <v>4.72</v>
      </c>
      <c r="K17" s="235">
        <v>8.33</v>
      </c>
      <c r="L17" s="235">
        <v>2.4900000000000002</v>
      </c>
      <c r="M17" s="235">
        <v>3.51</v>
      </c>
      <c r="N17" s="235">
        <v>3.75</v>
      </c>
      <c r="O17" s="236">
        <v>7</v>
      </c>
      <c r="P17" s="235">
        <v>2.86</v>
      </c>
      <c r="Q17" s="235">
        <v>3.69</v>
      </c>
      <c r="R17" s="235">
        <v>4.42</v>
      </c>
      <c r="S17" s="235">
        <v>1.02</v>
      </c>
      <c r="T17" s="235">
        <v>0.65</v>
      </c>
      <c r="U17" s="235">
        <v>3.63</v>
      </c>
      <c r="V17" s="235">
        <v>1.27</v>
      </c>
      <c r="W17" s="235">
        <v>0.81</v>
      </c>
      <c r="X17" s="235">
        <v>4.51</v>
      </c>
      <c r="Y17" s="235">
        <v>5.51</v>
      </c>
      <c r="Z17" s="235">
        <v>0.21</v>
      </c>
      <c r="AA17" s="235">
        <f t="shared" si="2"/>
        <v>5.72</v>
      </c>
      <c r="AB17" s="235">
        <v>2.59</v>
      </c>
      <c r="AC17" s="235">
        <v>1.73</v>
      </c>
      <c r="AD17" s="235">
        <f t="shared" si="3"/>
        <v>4.32</v>
      </c>
      <c r="AE17" s="235">
        <v>3.98</v>
      </c>
      <c r="AF17" s="235">
        <v>0.09</v>
      </c>
      <c r="AG17" s="235">
        <v>0.39</v>
      </c>
      <c r="AH17" s="235">
        <f t="shared" si="4"/>
        <v>5.32</v>
      </c>
      <c r="AI17" s="235">
        <v>2.12</v>
      </c>
      <c r="AJ17" s="235">
        <v>2.33</v>
      </c>
      <c r="AK17" s="235">
        <v>0.28000000000000003</v>
      </c>
      <c r="AL17" s="235">
        <f t="shared" si="5"/>
        <v>2.6100000000000003</v>
      </c>
      <c r="AM17" s="235">
        <v>1.75</v>
      </c>
      <c r="AN17" s="235">
        <v>7.0000000000000007E-2</v>
      </c>
      <c r="AO17" s="237">
        <v>3.2</v>
      </c>
      <c r="AP17" s="235">
        <v>4.84</v>
      </c>
      <c r="AQ17" s="235">
        <v>0.13</v>
      </c>
      <c r="AR17" s="235">
        <v>3.49</v>
      </c>
      <c r="AS17" s="325">
        <f t="shared" si="6"/>
        <v>55.190000000000012</v>
      </c>
    </row>
    <row r="18" spans="1:45" x14ac:dyDescent="0.2">
      <c r="A18" s="324">
        <v>28</v>
      </c>
      <c r="B18" s="231" t="s">
        <v>1145</v>
      </c>
      <c r="C18" s="232">
        <v>872600</v>
      </c>
      <c r="D18" s="231">
        <v>4.08</v>
      </c>
      <c r="E18" s="233">
        <v>149106.97</v>
      </c>
      <c r="F18" s="233">
        <f t="shared" si="0"/>
        <v>36545.825980392154</v>
      </c>
      <c r="G18" s="234">
        <f t="shared" si="1"/>
        <v>62.860000000000007</v>
      </c>
      <c r="H18" s="235">
        <v>13.67</v>
      </c>
      <c r="I18" s="235">
        <v>1.99</v>
      </c>
      <c r="J18" s="235">
        <v>5.04</v>
      </c>
      <c r="K18" s="235">
        <v>8.4700000000000006</v>
      </c>
      <c r="L18" s="235">
        <v>1.96</v>
      </c>
      <c r="M18" s="235">
        <v>6.72</v>
      </c>
      <c r="N18" s="235">
        <v>3.68</v>
      </c>
      <c r="O18" s="235">
        <v>4.4400000000000004</v>
      </c>
      <c r="P18" s="235">
        <v>1.89</v>
      </c>
      <c r="Q18" s="235">
        <v>3.89</v>
      </c>
      <c r="R18" s="235">
        <v>5.81</v>
      </c>
      <c r="S18" s="237">
        <v>1.7</v>
      </c>
      <c r="T18" s="235">
        <v>0.57999999999999996</v>
      </c>
      <c r="U18" s="235">
        <v>2.02</v>
      </c>
      <c r="V18" s="235">
        <v>0.56000000000000005</v>
      </c>
      <c r="W18" s="235">
        <v>0.44</v>
      </c>
      <c r="X18" s="235">
        <v>5.89</v>
      </c>
      <c r="Y18" s="235">
        <v>4.16</v>
      </c>
      <c r="Z18" s="237">
        <v>0.2</v>
      </c>
      <c r="AA18" s="235">
        <f t="shared" si="2"/>
        <v>4.3600000000000003</v>
      </c>
      <c r="AB18" s="235">
        <v>2.72</v>
      </c>
      <c r="AC18" s="235">
        <v>2.71</v>
      </c>
      <c r="AD18" s="235">
        <f t="shared" si="3"/>
        <v>5.43</v>
      </c>
      <c r="AE18" s="235">
        <v>2.2200000000000002</v>
      </c>
      <c r="AF18" s="235">
        <v>0.19</v>
      </c>
      <c r="AG18" s="235">
        <v>0.41</v>
      </c>
      <c r="AH18" s="235">
        <f t="shared" si="4"/>
        <v>5.46</v>
      </c>
      <c r="AI18" s="235">
        <v>2.83</v>
      </c>
      <c r="AJ18" s="235">
        <v>1.26</v>
      </c>
      <c r="AK18" s="235">
        <v>0.32</v>
      </c>
      <c r="AL18" s="235">
        <f t="shared" si="5"/>
        <v>1.58</v>
      </c>
      <c r="AM18" s="235">
        <v>1.37</v>
      </c>
      <c r="AN18" s="235">
        <v>0.19</v>
      </c>
      <c r="AO18" s="235">
        <v>3.96</v>
      </c>
      <c r="AP18" s="235">
        <v>4.8600000000000003</v>
      </c>
      <c r="AQ18" s="235">
        <v>0.37</v>
      </c>
      <c r="AR18" s="235">
        <v>3.47</v>
      </c>
      <c r="AS18" s="325">
        <f t="shared" si="6"/>
        <v>53.959999999999987</v>
      </c>
    </row>
    <row r="19" spans="1:45" x14ac:dyDescent="0.2">
      <c r="A19" s="324">
        <v>23</v>
      </c>
      <c r="B19" s="231" t="s">
        <v>1142</v>
      </c>
      <c r="C19" s="232">
        <f>7360703-5160512</f>
        <v>2200191</v>
      </c>
      <c r="D19" s="231">
        <v>4.63</v>
      </c>
      <c r="E19" s="233">
        <v>171122.82</v>
      </c>
      <c r="F19" s="233">
        <f t="shared" si="0"/>
        <v>36959.572354211668</v>
      </c>
      <c r="G19" s="234">
        <f t="shared" si="1"/>
        <v>61.120000000000005</v>
      </c>
      <c r="H19" s="235">
        <v>14.07</v>
      </c>
      <c r="I19" s="236">
        <v>2</v>
      </c>
      <c r="J19" s="235">
        <v>3.98</v>
      </c>
      <c r="K19" s="235">
        <v>6.82</v>
      </c>
      <c r="L19" s="235">
        <v>2.33</v>
      </c>
      <c r="M19" s="235">
        <v>6.03</v>
      </c>
      <c r="N19" s="235">
        <v>2.87</v>
      </c>
      <c r="O19" s="235">
        <v>5.39</v>
      </c>
      <c r="P19" s="235">
        <v>2.36</v>
      </c>
      <c r="Q19" s="235">
        <v>3.53</v>
      </c>
      <c r="R19" s="235">
        <v>5.45</v>
      </c>
      <c r="S19" s="235">
        <v>1.47</v>
      </c>
      <c r="T19" s="235">
        <v>1.04</v>
      </c>
      <c r="U19" s="235">
        <v>2.66</v>
      </c>
      <c r="V19" s="235">
        <v>0.77</v>
      </c>
      <c r="W19" s="235">
        <v>0.35</v>
      </c>
      <c r="X19" s="235">
        <v>5.21</v>
      </c>
      <c r="Y19" s="235">
        <v>7.74</v>
      </c>
      <c r="Z19" s="235">
        <v>0.43</v>
      </c>
      <c r="AA19" s="235">
        <f t="shared" si="2"/>
        <v>8.17</v>
      </c>
      <c r="AB19" s="235">
        <v>3.21</v>
      </c>
      <c r="AC19" s="235">
        <v>1.56</v>
      </c>
      <c r="AD19" s="235">
        <f t="shared" si="3"/>
        <v>4.7699999999999996</v>
      </c>
      <c r="AE19" s="235">
        <v>2.42</v>
      </c>
      <c r="AF19" s="235">
        <v>0.12</v>
      </c>
      <c r="AG19" s="237">
        <v>0.3</v>
      </c>
      <c r="AH19" s="235">
        <f t="shared" si="4"/>
        <v>2.91</v>
      </c>
      <c r="AI19" s="235">
        <v>3.37</v>
      </c>
      <c r="AJ19" s="235">
        <v>2.85</v>
      </c>
      <c r="AK19" s="235">
        <v>0.09</v>
      </c>
      <c r="AL19" s="235">
        <f t="shared" si="5"/>
        <v>2.94</v>
      </c>
      <c r="AM19" s="235">
        <v>2.2200000000000002</v>
      </c>
      <c r="AN19" s="235">
        <v>0.11</v>
      </c>
      <c r="AO19" s="235">
        <v>4.26</v>
      </c>
      <c r="AP19" s="235">
        <v>2.4900000000000002</v>
      </c>
      <c r="AQ19" s="235">
        <v>0.43</v>
      </c>
      <c r="AR19" s="235">
        <v>2.08</v>
      </c>
      <c r="AS19" s="325">
        <f t="shared" si="6"/>
        <v>57.679999999999986</v>
      </c>
    </row>
    <row r="20" spans="1:45" x14ac:dyDescent="0.2">
      <c r="A20" s="324">
        <v>20</v>
      </c>
      <c r="B20" s="231" t="s">
        <v>1150</v>
      </c>
      <c r="C20" s="232">
        <v>572189</v>
      </c>
      <c r="D20" s="231">
        <v>4.6900000000000004</v>
      </c>
      <c r="E20" s="233">
        <v>176716.47</v>
      </c>
      <c r="F20" s="233">
        <f t="shared" si="0"/>
        <v>37679.417910447759</v>
      </c>
      <c r="G20" s="234">
        <f t="shared" si="1"/>
        <v>63.719999999999992</v>
      </c>
      <c r="H20" s="235">
        <v>11.95</v>
      </c>
      <c r="I20" s="235">
        <v>1.43</v>
      </c>
      <c r="J20" s="235">
        <v>3.07</v>
      </c>
      <c r="K20" s="235">
        <v>8.24</v>
      </c>
      <c r="L20" s="235">
        <v>2.2200000000000002</v>
      </c>
      <c r="M20" s="235">
        <v>7.97</v>
      </c>
      <c r="N20" s="235">
        <v>3.95</v>
      </c>
      <c r="O20" s="235">
        <v>5.31</v>
      </c>
      <c r="P20" s="235">
        <v>2.14</v>
      </c>
      <c r="Q20" s="235">
        <v>2.23</v>
      </c>
      <c r="R20" s="237">
        <v>9.4</v>
      </c>
      <c r="S20" s="235">
        <v>1.36</v>
      </c>
      <c r="T20" s="235">
        <v>1.02</v>
      </c>
      <c r="U20" s="235">
        <v>2.62</v>
      </c>
      <c r="V20" s="235">
        <v>0.23</v>
      </c>
      <c r="W20" s="235">
        <v>0.57999999999999996</v>
      </c>
      <c r="X20" s="235">
        <v>6.13</v>
      </c>
      <c r="Y20" s="235">
        <v>5.78</v>
      </c>
      <c r="Z20" s="235">
        <v>0.16</v>
      </c>
      <c r="AA20" s="235">
        <f t="shared" si="2"/>
        <v>5.94</v>
      </c>
      <c r="AB20" s="235">
        <v>2.39</v>
      </c>
      <c r="AC20" s="236">
        <v>2</v>
      </c>
      <c r="AD20" s="235">
        <f t="shared" si="3"/>
        <v>4.3900000000000006</v>
      </c>
      <c r="AE20" s="235">
        <v>2.33</v>
      </c>
      <c r="AF20" s="235">
        <v>0.08</v>
      </c>
      <c r="AG20" s="235">
        <v>0.26</v>
      </c>
      <c r="AH20" s="235">
        <f t="shared" si="4"/>
        <v>3.29</v>
      </c>
      <c r="AI20" s="235">
        <v>2.06</v>
      </c>
      <c r="AJ20" s="235">
        <v>3.08</v>
      </c>
      <c r="AK20" s="235">
        <v>0.28999999999999998</v>
      </c>
      <c r="AL20" s="235">
        <f t="shared" si="5"/>
        <v>3.37</v>
      </c>
      <c r="AM20" s="235">
        <v>2.46</v>
      </c>
      <c r="AN20" s="235">
        <v>0.19</v>
      </c>
      <c r="AO20" s="235">
        <v>3.53</v>
      </c>
      <c r="AP20" s="235">
        <v>2.95</v>
      </c>
      <c r="AQ20" s="237">
        <v>0.3</v>
      </c>
      <c r="AR20" s="235">
        <v>2.29</v>
      </c>
      <c r="AS20" s="325">
        <f t="shared" si="6"/>
        <v>53.27</v>
      </c>
    </row>
    <row r="21" spans="1:45" x14ac:dyDescent="0.2">
      <c r="A21" s="324">
        <v>16</v>
      </c>
      <c r="B21" s="231" t="s">
        <v>1135</v>
      </c>
      <c r="C21" s="232">
        <v>588031</v>
      </c>
      <c r="D21" s="231">
        <v>4.5599999999999996</v>
      </c>
      <c r="E21" s="233">
        <v>171935.39</v>
      </c>
      <c r="F21" s="233">
        <f t="shared" si="0"/>
        <v>37705.129385964916</v>
      </c>
      <c r="G21" s="234">
        <f t="shared" si="1"/>
        <v>61.369999999999976</v>
      </c>
      <c r="H21" s="235">
        <v>11.22</v>
      </c>
      <c r="I21" s="235">
        <v>1.25</v>
      </c>
      <c r="J21" s="235">
        <v>6.03</v>
      </c>
      <c r="K21" s="235">
        <v>7.22</v>
      </c>
      <c r="L21" s="235">
        <v>1.79</v>
      </c>
      <c r="M21" s="235">
        <v>3.55</v>
      </c>
      <c r="N21" s="237">
        <v>4.0999999999999996</v>
      </c>
      <c r="O21" s="235">
        <v>6.52</v>
      </c>
      <c r="P21" s="235">
        <v>3.12</v>
      </c>
      <c r="Q21" s="235">
        <v>2.5499999999999998</v>
      </c>
      <c r="R21" s="235">
        <v>8.59</v>
      </c>
      <c r="S21" s="235">
        <v>1.44</v>
      </c>
      <c r="T21" s="235">
        <v>0.51</v>
      </c>
      <c r="U21" s="235">
        <v>3.04</v>
      </c>
      <c r="V21" s="235">
        <v>0.33</v>
      </c>
      <c r="W21" s="235">
        <v>0.11</v>
      </c>
      <c r="X21" s="235">
        <v>4.68</v>
      </c>
      <c r="Y21" s="235">
        <v>4.58</v>
      </c>
      <c r="Z21" s="235">
        <v>0.39</v>
      </c>
      <c r="AA21" s="235">
        <f t="shared" si="2"/>
        <v>4.97</v>
      </c>
      <c r="AB21" s="235">
        <v>2.0699999999999998</v>
      </c>
      <c r="AC21" s="235">
        <v>2.41</v>
      </c>
      <c r="AD21" s="235">
        <f t="shared" si="3"/>
        <v>4.4800000000000004</v>
      </c>
      <c r="AE21" s="235">
        <v>2.4300000000000002</v>
      </c>
      <c r="AF21" s="235">
        <v>0.14000000000000001</v>
      </c>
      <c r="AG21" s="237">
        <v>0.3</v>
      </c>
      <c r="AH21" s="235">
        <f t="shared" si="4"/>
        <v>5.6800000000000006</v>
      </c>
      <c r="AI21" s="235">
        <v>3.16</v>
      </c>
      <c r="AJ21" s="235">
        <v>2.79</v>
      </c>
      <c r="AK21" s="235">
        <v>0.28999999999999998</v>
      </c>
      <c r="AL21" s="235">
        <f t="shared" si="5"/>
        <v>3.08</v>
      </c>
      <c r="AM21" s="235">
        <v>2.0299999999999998</v>
      </c>
      <c r="AN21" s="235">
        <v>0.41</v>
      </c>
      <c r="AO21" s="235">
        <v>3.41</v>
      </c>
      <c r="AP21" s="235">
        <v>5.24</v>
      </c>
      <c r="AQ21" s="237">
        <v>0.3</v>
      </c>
      <c r="AR21" s="236">
        <v>4</v>
      </c>
      <c r="AS21" s="325">
        <f t="shared" si="6"/>
        <v>56.839999999999996</v>
      </c>
    </row>
    <row r="22" spans="1:45" x14ac:dyDescent="0.2">
      <c r="A22" s="324">
        <v>30</v>
      </c>
      <c r="B22" s="231" t="s">
        <v>1147</v>
      </c>
      <c r="C22" s="232">
        <v>375189</v>
      </c>
      <c r="D22" s="231">
        <v>4.5</v>
      </c>
      <c r="E22" s="233">
        <v>171324.66</v>
      </c>
      <c r="F22" s="233">
        <f t="shared" si="0"/>
        <v>38072.146666666667</v>
      </c>
      <c r="G22" s="234">
        <f t="shared" si="1"/>
        <v>57.330000000000013</v>
      </c>
      <c r="H22" s="235">
        <v>11.83</v>
      </c>
      <c r="I22" s="235">
        <v>1.29</v>
      </c>
      <c r="J22" s="235">
        <v>6.07</v>
      </c>
      <c r="K22" s="235">
        <v>7.83</v>
      </c>
      <c r="L22" s="235">
        <v>2.06</v>
      </c>
      <c r="M22" s="235">
        <v>4.07</v>
      </c>
      <c r="N22" s="235">
        <v>2.04</v>
      </c>
      <c r="O22" s="235">
        <v>6.06</v>
      </c>
      <c r="P22" s="235">
        <v>2.4900000000000002</v>
      </c>
      <c r="Q22" s="235">
        <v>2.4500000000000002</v>
      </c>
      <c r="R22" s="235">
        <v>6.15</v>
      </c>
      <c r="S22" s="235">
        <v>1.17</v>
      </c>
      <c r="T22" s="237">
        <v>0.7</v>
      </c>
      <c r="U22" s="235">
        <v>2.76</v>
      </c>
      <c r="V22" s="235">
        <v>0.23</v>
      </c>
      <c r="W22" s="235">
        <v>0.13</v>
      </c>
      <c r="X22" s="235">
        <v>5.35</v>
      </c>
      <c r="Y22" s="235">
        <v>6.29</v>
      </c>
      <c r="Z22" s="235">
        <v>0.44</v>
      </c>
      <c r="AA22" s="235">
        <f t="shared" si="2"/>
        <v>6.73</v>
      </c>
      <c r="AB22" s="235">
        <v>3.58</v>
      </c>
      <c r="AC22" s="235">
        <v>2.74</v>
      </c>
      <c r="AD22" s="235">
        <f t="shared" si="3"/>
        <v>6.32</v>
      </c>
      <c r="AE22" s="237">
        <v>2.5</v>
      </c>
      <c r="AF22" s="235">
        <v>7.0000000000000007E-2</v>
      </c>
      <c r="AG22" s="235">
        <v>0.35</v>
      </c>
      <c r="AH22" s="235">
        <f t="shared" si="4"/>
        <v>4.78</v>
      </c>
      <c r="AI22" s="235">
        <v>0.87</v>
      </c>
      <c r="AJ22" s="237">
        <v>3.6</v>
      </c>
      <c r="AK22" s="235">
        <v>0.12</v>
      </c>
      <c r="AL22" s="235">
        <f t="shared" si="5"/>
        <v>3.72</v>
      </c>
      <c r="AM22" s="235">
        <v>3.43</v>
      </c>
      <c r="AN22" s="235">
        <v>0.06</v>
      </c>
      <c r="AO22" s="235">
        <v>4.91</v>
      </c>
      <c r="AP22" s="235">
        <v>4.3600000000000003</v>
      </c>
      <c r="AQ22" s="235">
        <v>0.34</v>
      </c>
      <c r="AR22" s="235">
        <v>3.65</v>
      </c>
      <c r="AS22" s="325">
        <f t="shared" si="6"/>
        <v>64.210000000000008</v>
      </c>
    </row>
    <row r="23" spans="1:45" x14ac:dyDescent="0.2">
      <c r="A23" s="324">
        <v>3</v>
      </c>
      <c r="B23" s="231" t="s">
        <v>1126</v>
      </c>
      <c r="C23" s="232">
        <f>1574079-363600</f>
        <v>1210479</v>
      </c>
      <c r="D23" s="231">
        <v>4.76</v>
      </c>
      <c r="E23" s="233">
        <v>184609.54</v>
      </c>
      <c r="F23" s="233">
        <f t="shared" si="0"/>
        <v>38783.516806722691</v>
      </c>
      <c r="G23" s="234">
        <f t="shared" si="1"/>
        <v>66.72999999999999</v>
      </c>
      <c r="H23" s="235">
        <v>14.98</v>
      </c>
      <c r="I23" s="235">
        <v>1.36</v>
      </c>
      <c r="J23" s="235">
        <v>3.44</v>
      </c>
      <c r="K23" s="235">
        <v>9.1199999999999992</v>
      </c>
      <c r="L23" s="235">
        <v>2.34</v>
      </c>
      <c r="M23" s="235">
        <v>7.33</v>
      </c>
      <c r="N23" s="235">
        <v>2.76</v>
      </c>
      <c r="O23" s="235">
        <v>6.66</v>
      </c>
      <c r="P23" s="235">
        <v>2.95</v>
      </c>
      <c r="Q23" s="235">
        <v>3.14</v>
      </c>
      <c r="R23" s="235">
        <v>4.53</v>
      </c>
      <c r="S23" s="235">
        <v>1.93</v>
      </c>
      <c r="T23" s="235">
        <v>0.76</v>
      </c>
      <c r="U23" s="237">
        <v>4.0999999999999996</v>
      </c>
      <c r="V23" s="235">
        <v>0.84</v>
      </c>
      <c r="W23" s="235">
        <v>0.49</v>
      </c>
      <c r="X23" s="235">
        <v>4.12</v>
      </c>
      <c r="Y23" s="235">
        <v>4.43</v>
      </c>
      <c r="Z23" s="235">
        <v>0.34</v>
      </c>
      <c r="AA23" s="235">
        <f t="shared" si="2"/>
        <v>4.7699999999999996</v>
      </c>
      <c r="AB23" s="235">
        <v>3.42</v>
      </c>
      <c r="AC23" s="235">
        <v>2.13</v>
      </c>
      <c r="AD23" s="235">
        <f t="shared" si="3"/>
        <v>5.55</v>
      </c>
      <c r="AE23" s="235">
        <v>2.78</v>
      </c>
      <c r="AF23" s="235">
        <v>0.12</v>
      </c>
      <c r="AG23" s="235">
        <v>0.26</v>
      </c>
      <c r="AH23" s="235">
        <f t="shared" si="4"/>
        <v>3.19</v>
      </c>
      <c r="AI23" s="235">
        <v>1.43</v>
      </c>
      <c r="AJ23" s="235">
        <v>2.42</v>
      </c>
      <c r="AK23" s="235">
        <v>0.11</v>
      </c>
      <c r="AL23" s="235">
        <f t="shared" si="5"/>
        <v>2.5299999999999998</v>
      </c>
      <c r="AM23" s="236">
        <v>2</v>
      </c>
      <c r="AN23" s="235">
        <v>0.18</v>
      </c>
      <c r="AO23" s="235">
        <v>3.61</v>
      </c>
      <c r="AP23" s="235">
        <v>2.81</v>
      </c>
      <c r="AQ23" s="235">
        <v>0.38</v>
      </c>
      <c r="AR23" s="235">
        <v>2.76</v>
      </c>
      <c r="AS23" s="325">
        <f t="shared" si="6"/>
        <v>49.340000000000011</v>
      </c>
    </row>
    <row r="24" spans="1:45" x14ac:dyDescent="0.2">
      <c r="A24" s="324">
        <v>22</v>
      </c>
      <c r="B24" s="231" t="s">
        <v>1139</v>
      </c>
      <c r="C24" s="232">
        <v>672456</v>
      </c>
      <c r="D24" s="231">
        <v>5.25</v>
      </c>
      <c r="E24" s="233">
        <v>205189.13</v>
      </c>
      <c r="F24" s="233">
        <f t="shared" si="0"/>
        <v>39083.643809523812</v>
      </c>
      <c r="G24" s="234">
        <f t="shared" si="1"/>
        <v>64.41</v>
      </c>
      <c r="H24" s="235">
        <v>12.54</v>
      </c>
      <c r="I24" s="235">
        <v>0.81</v>
      </c>
      <c r="J24" s="235">
        <v>3.38</v>
      </c>
      <c r="K24" s="235">
        <v>8.85</v>
      </c>
      <c r="L24" s="235">
        <v>1.65</v>
      </c>
      <c r="M24" s="235">
        <v>9.19</v>
      </c>
      <c r="N24" s="235">
        <v>1.18</v>
      </c>
      <c r="O24" s="235">
        <v>7.13</v>
      </c>
      <c r="P24" s="235">
        <v>2.58</v>
      </c>
      <c r="Q24" s="235">
        <v>3.26</v>
      </c>
      <c r="R24" s="235">
        <v>8.2799999999999994</v>
      </c>
      <c r="S24" s="235">
        <v>1.0900000000000001</v>
      </c>
      <c r="T24" s="235">
        <v>1.01</v>
      </c>
      <c r="U24" s="235">
        <v>1.94</v>
      </c>
      <c r="V24" s="235">
        <v>0.93</v>
      </c>
      <c r="W24" s="235">
        <v>0.59</v>
      </c>
      <c r="X24" s="235">
        <v>6.82</v>
      </c>
      <c r="Y24" s="237">
        <v>4.4000000000000004</v>
      </c>
      <c r="Z24" s="235">
        <v>0.77</v>
      </c>
      <c r="AA24" s="235">
        <f t="shared" si="2"/>
        <v>5.17</v>
      </c>
      <c r="AB24" s="235">
        <v>2.46</v>
      </c>
      <c r="AC24" s="235">
        <v>2.83</v>
      </c>
      <c r="AD24" s="235">
        <f t="shared" si="3"/>
        <v>5.29</v>
      </c>
      <c r="AE24" s="235">
        <v>2.11</v>
      </c>
      <c r="AF24" s="235">
        <v>0.09</v>
      </c>
      <c r="AG24" s="235">
        <v>0.42</v>
      </c>
      <c r="AH24" s="235">
        <f t="shared" si="4"/>
        <v>1.06</v>
      </c>
      <c r="AI24" s="235">
        <v>3.48</v>
      </c>
      <c r="AJ24" s="235">
        <v>3.85</v>
      </c>
      <c r="AK24" s="235">
        <v>0.37</v>
      </c>
      <c r="AL24" s="235">
        <f t="shared" si="5"/>
        <v>4.22</v>
      </c>
      <c r="AM24" s="235">
        <v>1.56</v>
      </c>
      <c r="AN24" s="235">
        <v>0.22</v>
      </c>
      <c r="AO24" s="237">
        <v>1.8</v>
      </c>
      <c r="AP24" s="235">
        <v>0.55000000000000004</v>
      </c>
      <c r="AQ24" s="235">
        <v>0.43</v>
      </c>
      <c r="AR24" s="235">
        <v>3.42</v>
      </c>
      <c r="AS24" s="325">
        <f t="shared" si="6"/>
        <v>51.319999999999993</v>
      </c>
    </row>
    <row r="25" spans="1:45" x14ac:dyDescent="0.2">
      <c r="A25" s="324">
        <v>14</v>
      </c>
      <c r="B25" s="231" t="s">
        <v>1133</v>
      </c>
      <c r="C25" s="232">
        <v>1072336</v>
      </c>
      <c r="D25" s="231">
        <v>4.5</v>
      </c>
      <c r="E25" s="233">
        <v>177245.37</v>
      </c>
      <c r="F25" s="233">
        <f t="shared" si="0"/>
        <v>39387.86</v>
      </c>
      <c r="G25" s="234">
        <f t="shared" si="1"/>
        <v>61.61</v>
      </c>
      <c r="H25" s="235">
        <v>12.57</v>
      </c>
      <c r="I25" s="235">
        <v>1.46</v>
      </c>
      <c r="J25" s="235">
        <v>4.29</v>
      </c>
      <c r="K25" s="235">
        <v>8.9600000000000009</v>
      </c>
      <c r="L25" s="235">
        <v>1.96</v>
      </c>
      <c r="M25" s="235">
        <v>7.23</v>
      </c>
      <c r="N25" s="235">
        <v>2.65</v>
      </c>
      <c r="O25" s="235">
        <v>4.9400000000000004</v>
      </c>
      <c r="P25" s="235">
        <v>2.12</v>
      </c>
      <c r="Q25" s="235">
        <v>3.13</v>
      </c>
      <c r="R25" s="235">
        <v>6.79</v>
      </c>
      <c r="S25" s="235">
        <v>1.74</v>
      </c>
      <c r="T25" s="235">
        <v>0.68</v>
      </c>
      <c r="U25" s="237">
        <v>2.2999999999999998</v>
      </c>
      <c r="V25" s="235">
        <v>0.59</v>
      </c>
      <c r="W25" s="237">
        <v>0.2</v>
      </c>
      <c r="X25" s="235">
        <v>4.43</v>
      </c>
      <c r="Y25" s="235">
        <v>3.95</v>
      </c>
      <c r="Z25" s="235">
        <v>0.27</v>
      </c>
      <c r="AA25" s="235">
        <f t="shared" si="2"/>
        <v>4.2200000000000006</v>
      </c>
      <c r="AB25" s="235">
        <v>3.43</v>
      </c>
      <c r="AC25" s="235">
        <v>1.82</v>
      </c>
      <c r="AD25" s="235">
        <f t="shared" si="3"/>
        <v>5.25</v>
      </c>
      <c r="AE25" s="235">
        <v>2.06</v>
      </c>
      <c r="AF25" s="235">
        <v>0.08</v>
      </c>
      <c r="AG25" s="235">
        <v>0.43</v>
      </c>
      <c r="AH25" s="235">
        <f t="shared" si="4"/>
        <v>6.8999999999999995</v>
      </c>
      <c r="AI25" s="235">
        <v>3.02</v>
      </c>
      <c r="AJ25" s="235">
        <v>2.5499999999999998</v>
      </c>
      <c r="AK25" s="235">
        <v>0.32</v>
      </c>
      <c r="AL25" s="235">
        <f t="shared" si="5"/>
        <v>2.8699999999999997</v>
      </c>
      <c r="AM25" s="235">
        <v>2.73</v>
      </c>
      <c r="AN25" s="235">
        <v>0.16</v>
      </c>
      <c r="AO25" s="235">
        <v>4.0599999999999996</v>
      </c>
      <c r="AP25" s="235">
        <v>6.39</v>
      </c>
      <c r="AQ25" s="235">
        <v>0.38</v>
      </c>
      <c r="AR25" s="235">
        <v>2.3199999999999998</v>
      </c>
      <c r="AS25" s="325">
        <f t="shared" si="6"/>
        <v>57.639999999999993</v>
      </c>
    </row>
    <row r="26" spans="1:45" x14ac:dyDescent="0.2">
      <c r="A26" s="324">
        <v>4</v>
      </c>
      <c r="B26" s="231" t="s">
        <v>1125</v>
      </c>
      <c r="C26" s="232">
        <v>363600</v>
      </c>
      <c r="D26" s="231">
        <v>5.31</v>
      </c>
      <c r="E26" s="233">
        <v>214529.44</v>
      </c>
      <c r="F26" s="233">
        <f t="shared" si="0"/>
        <v>40401.024482109235</v>
      </c>
      <c r="G26" s="234">
        <f t="shared" si="1"/>
        <v>62.17</v>
      </c>
      <c r="H26" s="235">
        <v>11.48</v>
      </c>
      <c r="I26" s="235">
        <v>1.1100000000000001</v>
      </c>
      <c r="J26" s="235">
        <v>2.97</v>
      </c>
      <c r="K26" s="235">
        <v>9.24</v>
      </c>
      <c r="L26" s="235">
        <v>2.23</v>
      </c>
      <c r="M26" s="235">
        <v>6.83</v>
      </c>
      <c r="N26" s="235">
        <v>2.4900000000000002</v>
      </c>
      <c r="O26" s="235">
        <v>5.71</v>
      </c>
      <c r="P26" s="235">
        <v>2.75</v>
      </c>
      <c r="Q26" s="235">
        <v>2.54</v>
      </c>
      <c r="R26" s="235">
        <v>7.44</v>
      </c>
      <c r="S26" s="235">
        <v>1.32</v>
      </c>
      <c r="T26" s="235">
        <v>0.71</v>
      </c>
      <c r="U26" s="235">
        <v>4.2699999999999996</v>
      </c>
      <c r="V26" s="235">
        <v>0.54</v>
      </c>
      <c r="W26" s="235">
        <v>0.54</v>
      </c>
      <c r="X26" s="235">
        <v>3.88</v>
      </c>
      <c r="Y26" s="235">
        <v>5.24</v>
      </c>
      <c r="Z26" s="235">
        <v>0.53</v>
      </c>
      <c r="AA26" s="235">
        <f t="shared" si="2"/>
        <v>5.7700000000000005</v>
      </c>
      <c r="AB26" s="235">
        <v>3.18</v>
      </c>
      <c r="AC26" s="235">
        <v>2.0699999999999998</v>
      </c>
      <c r="AD26" s="235">
        <f t="shared" si="3"/>
        <v>5.25</v>
      </c>
      <c r="AE26" s="235">
        <v>2.95</v>
      </c>
      <c r="AF26" s="235">
        <v>0.13</v>
      </c>
      <c r="AG26" s="235">
        <v>0.35</v>
      </c>
      <c r="AH26" s="235">
        <f t="shared" si="4"/>
        <v>3.77</v>
      </c>
      <c r="AI26" s="235">
        <v>2.52</v>
      </c>
      <c r="AJ26" s="235">
        <v>2.89</v>
      </c>
      <c r="AK26" s="235">
        <v>0.14000000000000001</v>
      </c>
      <c r="AL26" s="235">
        <f t="shared" si="5"/>
        <v>3.0300000000000002</v>
      </c>
      <c r="AM26" s="235">
        <v>2.4700000000000002</v>
      </c>
      <c r="AN26" s="235">
        <v>0.41</v>
      </c>
      <c r="AO26" s="235">
        <v>4.09</v>
      </c>
      <c r="AP26" s="235">
        <v>3.29</v>
      </c>
      <c r="AQ26" s="235">
        <v>0.48</v>
      </c>
      <c r="AR26" s="235">
        <v>3.21</v>
      </c>
      <c r="AS26" s="325">
        <f t="shared" si="6"/>
        <v>55.65</v>
      </c>
    </row>
    <row r="27" spans="1:45" x14ac:dyDescent="0.2">
      <c r="A27" s="324">
        <v>8</v>
      </c>
      <c r="B27" s="231" t="s">
        <v>1127</v>
      </c>
      <c r="C27" s="232">
        <v>99809</v>
      </c>
      <c r="D27" s="231">
        <v>5.08</v>
      </c>
      <c r="E27" s="233">
        <v>208385.81</v>
      </c>
      <c r="F27" s="233">
        <f t="shared" si="0"/>
        <v>41020.828740157478</v>
      </c>
      <c r="G27" s="234">
        <f t="shared" si="1"/>
        <v>61.22</v>
      </c>
      <c r="H27" s="235">
        <v>14.04</v>
      </c>
      <c r="I27" s="235">
        <v>1.99</v>
      </c>
      <c r="J27" s="235">
        <v>4.3600000000000003</v>
      </c>
      <c r="K27" s="235">
        <v>8.17</v>
      </c>
      <c r="L27" s="235">
        <v>2.27</v>
      </c>
      <c r="M27" s="235">
        <v>3.08</v>
      </c>
      <c r="N27" s="235">
        <v>1.17</v>
      </c>
      <c r="O27" s="235">
        <v>9.92</v>
      </c>
      <c r="P27" s="237">
        <v>3.4</v>
      </c>
      <c r="Q27" s="235">
        <v>2.75</v>
      </c>
      <c r="R27" s="235">
        <v>5.03</v>
      </c>
      <c r="S27" s="235">
        <v>0.88</v>
      </c>
      <c r="T27" s="235">
        <v>0.66</v>
      </c>
      <c r="U27" s="235">
        <v>1.79</v>
      </c>
      <c r="V27" s="235">
        <v>0.65</v>
      </c>
      <c r="W27" s="235">
        <v>1.06</v>
      </c>
      <c r="X27" s="235">
        <v>4.5599999999999996</v>
      </c>
      <c r="Y27" s="235">
        <v>3.92</v>
      </c>
      <c r="Z27" s="235">
        <v>0.42</v>
      </c>
      <c r="AA27" s="235">
        <f t="shared" si="2"/>
        <v>4.34</v>
      </c>
      <c r="AB27" s="235">
        <v>2.74</v>
      </c>
      <c r="AC27" s="235">
        <v>1.92</v>
      </c>
      <c r="AD27" s="235">
        <f t="shared" si="3"/>
        <v>4.66</v>
      </c>
      <c r="AE27" s="235">
        <v>2.23</v>
      </c>
      <c r="AF27" s="235">
        <v>0.12</v>
      </c>
      <c r="AG27" s="235">
        <v>0.44</v>
      </c>
      <c r="AH27" s="235">
        <f t="shared" si="4"/>
        <v>2.5300000000000002</v>
      </c>
      <c r="AI27" s="235">
        <v>4.4400000000000004</v>
      </c>
      <c r="AJ27" s="235">
        <v>3.01</v>
      </c>
      <c r="AK27" s="237">
        <v>0.1</v>
      </c>
      <c r="AL27" s="235">
        <f t="shared" si="5"/>
        <v>3.11</v>
      </c>
      <c r="AM27" s="235">
        <v>3.72</v>
      </c>
      <c r="AN27" s="237">
        <v>0.2</v>
      </c>
      <c r="AO27" s="235">
        <v>4.95</v>
      </c>
      <c r="AP27" s="235">
        <v>1.97</v>
      </c>
      <c r="AQ27" s="235">
        <v>0.21</v>
      </c>
      <c r="AR27" s="235">
        <v>3.79</v>
      </c>
      <c r="AS27" s="325">
        <f t="shared" si="6"/>
        <v>53.38</v>
      </c>
    </row>
    <row r="28" spans="1:45" x14ac:dyDescent="0.2">
      <c r="A28" s="324">
        <v>26</v>
      </c>
      <c r="B28" s="231" t="s">
        <v>1143</v>
      </c>
      <c r="C28" s="232">
        <v>1395847</v>
      </c>
      <c r="D28" s="231">
        <v>5.17</v>
      </c>
      <c r="E28" s="233">
        <v>216481.95</v>
      </c>
      <c r="F28" s="233">
        <f t="shared" si="0"/>
        <v>41872.717601547389</v>
      </c>
      <c r="G28" s="234">
        <f t="shared" si="1"/>
        <v>57.87</v>
      </c>
      <c r="H28" s="235">
        <v>12.36</v>
      </c>
      <c r="I28" s="235">
        <v>1.53</v>
      </c>
      <c r="J28" s="235">
        <v>4.38</v>
      </c>
      <c r="K28" s="235">
        <v>8.69</v>
      </c>
      <c r="L28" s="235">
        <v>2.04</v>
      </c>
      <c r="M28" s="237">
        <v>3.6</v>
      </c>
      <c r="N28" s="235">
        <v>2.34</v>
      </c>
      <c r="O28" s="235">
        <v>6.23</v>
      </c>
      <c r="P28" s="237">
        <v>4.0999999999999996</v>
      </c>
      <c r="Q28" s="235">
        <v>4.13</v>
      </c>
      <c r="R28" s="235">
        <v>3.48</v>
      </c>
      <c r="S28" s="235">
        <v>0.69</v>
      </c>
      <c r="T28" s="235">
        <v>0.72</v>
      </c>
      <c r="U28" s="235">
        <v>2.89</v>
      </c>
      <c r="V28" s="235">
        <v>0.36</v>
      </c>
      <c r="W28" s="235">
        <v>0.33</v>
      </c>
      <c r="X28" s="237">
        <v>5.8</v>
      </c>
      <c r="Y28" s="235">
        <v>5.1100000000000003</v>
      </c>
      <c r="Z28" s="235">
        <v>0.24</v>
      </c>
      <c r="AA28" s="235">
        <f t="shared" si="2"/>
        <v>5.3500000000000005</v>
      </c>
      <c r="AB28" s="235">
        <v>3.22</v>
      </c>
      <c r="AC28" s="235">
        <v>1.89</v>
      </c>
      <c r="AD28" s="235">
        <f t="shared" si="3"/>
        <v>5.1100000000000003</v>
      </c>
      <c r="AE28" s="235">
        <v>2.36</v>
      </c>
      <c r="AF28" s="237">
        <v>0.1</v>
      </c>
      <c r="AG28" s="235">
        <v>0.33</v>
      </c>
      <c r="AH28" s="235">
        <f t="shared" si="4"/>
        <v>8.92</v>
      </c>
      <c r="AI28" s="235">
        <v>2.37</v>
      </c>
      <c r="AJ28" s="235">
        <v>3.14</v>
      </c>
      <c r="AK28" s="237">
        <v>0.2</v>
      </c>
      <c r="AL28" s="235">
        <f t="shared" si="5"/>
        <v>3.3400000000000003</v>
      </c>
      <c r="AM28" s="235">
        <v>1.64</v>
      </c>
      <c r="AN28" s="235">
        <v>0.08</v>
      </c>
      <c r="AO28" s="235">
        <v>3.62</v>
      </c>
      <c r="AP28" s="235">
        <v>8.49</v>
      </c>
      <c r="AQ28" s="235">
        <v>0.36</v>
      </c>
      <c r="AR28" s="237">
        <v>3.2</v>
      </c>
      <c r="AS28" s="325">
        <f t="shared" si="6"/>
        <v>64.87</v>
      </c>
    </row>
    <row r="29" spans="1:45" x14ac:dyDescent="0.2">
      <c r="A29" s="324">
        <v>2</v>
      </c>
      <c r="B29" s="231" t="s">
        <v>1121</v>
      </c>
      <c r="C29" s="232">
        <v>664477</v>
      </c>
      <c r="D29" s="231">
        <v>5.5</v>
      </c>
      <c r="E29" s="233">
        <v>233485.38</v>
      </c>
      <c r="F29" s="233">
        <f t="shared" si="0"/>
        <v>42451.887272727276</v>
      </c>
      <c r="G29" s="234">
        <f t="shared" si="1"/>
        <v>63.459999999999994</v>
      </c>
      <c r="H29" s="235">
        <v>14.51</v>
      </c>
      <c r="I29" s="235">
        <v>1.55</v>
      </c>
      <c r="J29" s="235">
        <v>4.1399999999999997</v>
      </c>
      <c r="K29" s="235">
        <v>9.16</v>
      </c>
      <c r="L29" s="237">
        <v>1.6</v>
      </c>
      <c r="M29" s="235">
        <v>5.19</v>
      </c>
      <c r="N29" s="235">
        <v>1.98</v>
      </c>
      <c r="O29" s="237">
        <v>6.6</v>
      </c>
      <c r="P29" s="235">
        <v>4.38</v>
      </c>
      <c r="Q29" s="237">
        <v>4.3</v>
      </c>
      <c r="R29" s="235">
        <v>4.68</v>
      </c>
      <c r="S29" s="235">
        <v>0.86</v>
      </c>
      <c r="T29" s="235">
        <v>1.0900000000000001</v>
      </c>
      <c r="U29" s="237">
        <v>2.4</v>
      </c>
      <c r="V29" s="235">
        <v>0.66</v>
      </c>
      <c r="W29" s="235">
        <v>0.36</v>
      </c>
      <c r="X29" s="235">
        <v>5.76</v>
      </c>
      <c r="Y29" s="235">
        <v>6.86</v>
      </c>
      <c r="Z29" s="235">
        <v>0.48</v>
      </c>
      <c r="AA29" s="235">
        <f t="shared" si="2"/>
        <v>7.34</v>
      </c>
      <c r="AB29" s="235">
        <v>2.82</v>
      </c>
      <c r="AC29" s="235">
        <v>1.45</v>
      </c>
      <c r="AD29" s="235">
        <f t="shared" si="3"/>
        <v>4.2699999999999996</v>
      </c>
      <c r="AE29" s="235">
        <v>2.15</v>
      </c>
      <c r="AF29" s="235">
        <v>0.08</v>
      </c>
      <c r="AG29" s="235">
        <v>0.23</v>
      </c>
      <c r="AH29" s="235">
        <f t="shared" si="4"/>
        <v>2.77</v>
      </c>
      <c r="AI29" s="235">
        <v>2.34</v>
      </c>
      <c r="AJ29" s="235">
        <v>2.97</v>
      </c>
      <c r="AK29" s="235">
        <v>0.27</v>
      </c>
      <c r="AL29" s="235">
        <f t="shared" si="5"/>
        <v>3.24</v>
      </c>
      <c r="AM29" s="235">
        <v>2.79</v>
      </c>
      <c r="AN29" s="235">
        <v>0.09</v>
      </c>
      <c r="AO29" s="235">
        <v>3.69</v>
      </c>
      <c r="AP29" s="235">
        <v>2.46</v>
      </c>
      <c r="AQ29" s="235">
        <v>0.27</v>
      </c>
      <c r="AR29" s="235">
        <v>1.84</v>
      </c>
      <c r="AS29" s="325">
        <f t="shared" si="6"/>
        <v>54.170000000000009</v>
      </c>
    </row>
    <row r="30" spans="1:45" x14ac:dyDescent="0.2">
      <c r="A30" s="324">
        <v>12</v>
      </c>
      <c r="B30" s="231" t="s">
        <v>1131</v>
      </c>
      <c r="C30" s="232">
        <v>338419</v>
      </c>
      <c r="D30" s="231">
        <v>4.88</v>
      </c>
      <c r="E30" s="233">
        <v>209173.77</v>
      </c>
      <c r="F30" s="233">
        <f t="shared" si="0"/>
        <v>42863.477459016394</v>
      </c>
      <c r="G30" s="234">
        <f t="shared" si="1"/>
        <v>56.95</v>
      </c>
      <c r="H30" s="235">
        <v>11.76</v>
      </c>
      <c r="I30" s="235">
        <v>1.17</v>
      </c>
      <c r="J30" s="235">
        <v>3.02</v>
      </c>
      <c r="K30" s="235">
        <v>7.74</v>
      </c>
      <c r="L30" s="235">
        <v>1.89</v>
      </c>
      <c r="M30" s="235">
        <v>7.25</v>
      </c>
      <c r="N30" s="235">
        <v>3.84</v>
      </c>
      <c r="O30" s="235">
        <v>5.03</v>
      </c>
      <c r="P30" s="235">
        <v>2.57</v>
      </c>
      <c r="Q30" s="235">
        <v>1.33</v>
      </c>
      <c r="R30" s="235">
        <v>6.11</v>
      </c>
      <c r="S30" s="235">
        <v>1.05</v>
      </c>
      <c r="T30" s="235">
        <v>0.77</v>
      </c>
      <c r="U30" s="235">
        <v>2.0499999999999998</v>
      </c>
      <c r="V30" s="235">
        <v>0.78</v>
      </c>
      <c r="W30" s="235">
        <v>0.59</v>
      </c>
      <c r="X30" s="237">
        <v>9.3000000000000007</v>
      </c>
      <c r="Y30" s="235">
        <v>5.19</v>
      </c>
      <c r="Z30" s="235">
        <v>0.49</v>
      </c>
      <c r="AA30" s="235">
        <f t="shared" si="2"/>
        <v>5.6800000000000006</v>
      </c>
      <c r="AB30" s="235">
        <v>1.81</v>
      </c>
      <c r="AC30" s="235">
        <v>2.68</v>
      </c>
      <c r="AD30" s="235">
        <f t="shared" si="3"/>
        <v>4.49</v>
      </c>
      <c r="AE30" s="235">
        <v>1.81</v>
      </c>
      <c r="AF30" s="235">
        <v>0.05</v>
      </c>
      <c r="AG30" s="235">
        <v>0.37</v>
      </c>
      <c r="AH30" s="235">
        <f t="shared" si="4"/>
        <v>9.85</v>
      </c>
      <c r="AI30" s="235">
        <v>1.63</v>
      </c>
      <c r="AJ30" s="237">
        <v>1.9</v>
      </c>
      <c r="AK30" s="235">
        <v>0.21</v>
      </c>
      <c r="AL30" s="235">
        <f t="shared" si="5"/>
        <v>2.11</v>
      </c>
      <c r="AM30" s="235">
        <v>1.86</v>
      </c>
      <c r="AN30" s="237">
        <v>0.2</v>
      </c>
      <c r="AO30" s="236">
        <v>4</v>
      </c>
      <c r="AP30" s="235">
        <v>9.43</v>
      </c>
      <c r="AQ30" s="235">
        <v>0.63</v>
      </c>
      <c r="AR30" s="237">
        <v>1.5</v>
      </c>
      <c r="AS30" s="325">
        <f t="shared" si="6"/>
        <v>65.19</v>
      </c>
    </row>
    <row r="31" spans="1:45" x14ac:dyDescent="0.2">
      <c r="A31" s="324">
        <v>10</v>
      </c>
      <c r="B31" s="231" t="s">
        <v>1129</v>
      </c>
      <c r="C31" s="232">
        <v>911335</v>
      </c>
      <c r="D31" s="231">
        <v>4.8</v>
      </c>
      <c r="E31" s="233">
        <v>213477.17</v>
      </c>
      <c r="F31" s="233">
        <f t="shared" si="0"/>
        <v>44474.410416666673</v>
      </c>
      <c r="G31" s="234">
        <f t="shared" si="1"/>
        <v>60.55</v>
      </c>
      <c r="H31" s="235">
        <v>12.12</v>
      </c>
      <c r="I31" s="235">
        <v>1.48</v>
      </c>
      <c r="J31" s="237">
        <v>4.5</v>
      </c>
      <c r="K31" s="235">
        <v>7.68</v>
      </c>
      <c r="L31" s="235">
        <v>2.56</v>
      </c>
      <c r="M31" s="235">
        <v>2.72</v>
      </c>
      <c r="N31" s="235">
        <v>3.42</v>
      </c>
      <c r="O31" s="235">
        <v>8.75</v>
      </c>
      <c r="P31" s="235">
        <v>5.07</v>
      </c>
      <c r="Q31" s="235">
        <v>2.39</v>
      </c>
      <c r="R31" s="235">
        <v>5.57</v>
      </c>
      <c r="S31" s="235">
        <v>0.73</v>
      </c>
      <c r="T31" s="235">
        <v>0.56000000000000005</v>
      </c>
      <c r="U31" s="235">
        <v>2.0499999999999998</v>
      </c>
      <c r="V31" s="235">
        <v>0.38</v>
      </c>
      <c r="W31" s="235">
        <v>0.56999999999999995</v>
      </c>
      <c r="X31" s="235">
        <v>4.05</v>
      </c>
      <c r="Y31" s="235">
        <v>7.56</v>
      </c>
      <c r="Z31" s="235">
        <v>0.15</v>
      </c>
      <c r="AA31" s="235">
        <f t="shared" si="2"/>
        <v>7.71</v>
      </c>
      <c r="AB31" s="237">
        <v>2.2999999999999998</v>
      </c>
      <c r="AC31" s="235">
        <v>3.02</v>
      </c>
      <c r="AD31" s="235">
        <f t="shared" si="3"/>
        <v>5.32</v>
      </c>
      <c r="AE31" s="235">
        <v>2.13</v>
      </c>
      <c r="AF31" s="235">
        <v>0.13</v>
      </c>
      <c r="AG31" s="235">
        <v>0.46</v>
      </c>
      <c r="AH31" s="235">
        <f t="shared" si="4"/>
        <v>5.78</v>
      </c>
      <c r="AI31" s="235">
        <v>1.47</v>
      </c>
      <c r="AJ31" s="235">
        <v>4.07</v>
      </c>
      <c r="AK31" s="235">
        <v>0.16</v>
      </c>
      <c r="AL31" s="235">
        <f t="shared" si="5"/>
        <v>4.2300000000000004</v>
      </c>
      <c r="AM31" s="235">
        <v>1.47</v>
      </c>
      <c r="AN31" s="235">
        <v>0.22</v>
      </c>
      <c r="AO31" s="235">
        <v>4.47</v>
      </c>
      <c r="AP31" s="235">
        <v>5.19</v>
      </c>
      <c r="AQ31" s="235">
        <v>0.18</v>
      </c>
      <c r="AR31" s="235">
        <v>2.42</v>
      </c>
      <c r="AS31" s="325">
        <f t="shared" si="6"/>
        <v>62.49</v>
      </c>
    </row>
    <row r="32" spans="1:45" x14ac:dyDescent="0.2">
      <c r="A32" s="324">
        <v>24</v>
      </c>
      <c r="B32" s="231" t="s">
        <v>1141</v>
      </c>
      <c r="C32" s="232">
        <v>5160512</v>
      </c>
      <c r="D32" s="231">
        <v>4.42</v>
      </c>
      <c r="E32" s="233">
        <v>202521.84</v>
      </c>
      <c r="F32" s="233">
        <f t="shared" si="0"/>
        <v>45819.420814479636</v>
      </c>
      <c r="G32" s="234">
        <f t="shared" si="1"/>
        <v>60.79999999999999</v>
      </c>
      <c r="H32" s="237">
        <v>10.8</v>
      </c>
      <c r="I32" s="235">
        <v>1.54</v>
      </c>
      <c r="J32" s="235">
        <v>4.3499999999999996</v>
      </c>
      <c r="K32" s="235">
        <v>7.24</v>
      </c>
      <c r="L32" s="235">
        <v>2.0099999999999998</v>
      </c>
      <c r="M32" s="235">
        <v>7.43</v>
      </c>
      <c r="N32" s="235">
        <v>4.34</v>
      </c>
      <c r="O32" s="235">
        <v>4.3600000000000003</v>
      </c>
      <c r="P32" s="235">
        <v>2.54</v>
      </c>
      <c r="Q32" s="235">
        <v>2.65</v>
      </c>
      <c r="R32" s="235">
        <v>7.94</v>
      </c>
      <c r="S32" s="235">
        <v>0.81</v>
      </c>
      <c r="T32" s="237">
        <v>0.6</v>
      </c>
      <c r="U32" s="235">
        <v>2.97</v>
      </c>
      <c r="V32" s="237">
        <v>0.3</v>
      </c>
      <c r="W32" s="235">
        <v>0.92</v>
      </c>
      <c r="X32" s="235">
        <v>4.5599999999999996</v>
      </c>
      <c r="Y32" s="235">
        <v>6.79</v>
      </c>
      <c r="Z32" s="235">
        <v>0.17</v>
      </c>
      <c r="AA32" s="235">
        <f t="shared" si="2"/>
        <v>6.96</v>
      </c>
      <c r="AB32" s="237">
        <v>2.1</v>
      </c>
      <c r="AC32" s="235">
        <v>1.52</v>
      </c>
      <c r="AD32" s="235">
        <f t="shared" si="3"/>
        <v>3.62</v>
      </c>
      <c r="AE32" s="235">
        <v>2.15</v>
      </c>
      <c r="AF32" s="235">
        <v>0.08</v>
      </c>
      <c r="AG32" s="235">
        <v>0.39</v>
      </c>
      <c r="AH32" s="235">
        <f t="shared" si="4"/>
        <v>5.31</v>
      </c>
      <c r="AI32" s="235">
        <v>4.38</v>
      </c>
      <c r="AJ32" s="235">
        <v>2.87</v>
      </c>
      <c r="AK32" s="235">
        <v>0.56000000000000005</v>
      </c>
      <c r="AL32" s="235">
        <f t="shared" si="5"/>
        <v>3.43</v>
      </c>
      <c r="AM32" s="235">
        <v>2.61</v>
      </c>
      <c r="AN32" s="235">
        <v>0.14000000000000001</v>
      </c>
      <c r="AO32" s="235">
        <v>2.65</v>
      </c>
      <c r="AP32" s="235">
        <v>4.84</v>
      </c>
      <c r="AQ32" s="237">
        <v>0.3</v>
      </c>
      <c r="AR32" s="235">
        <v>3.09</v>
      </c>
      <c r="AS32" s="325">
        <f t="shared" si="6"/>
        <v>58.519999999999996</v>
      </c>
    </row>
    <row r="33" spans="1:45" ht="15" thickBot="1" x14ac:dyDescent="0.25">
      <c r="A33" s="326">
        <v>18</v>
      </c>
      <c r="B33" s="327" t="s">
        <v>1138</v>
      </c>
      <c r="C33" s="328">
        <v>2143436</v>
      </c>
      <c r="D33" s="327">
        <v>4.8099999999999996</v>
      </c>
      <c r="E33" s="329">
        <v>250437.55</v>
      </c>
      <c r="F33" s="329">
        <f t="shared" si="0"/>
        <v>52066.018711018711</v>
      </c>
      <c r="G33" s="330">
        <f t="shared" si="1"/>
        <v>57.039999999999992</v>
      </c>
      <c r="H33" s="331">
        <v>11.29</v>
      </c>
      <c r="I33" s="331">
        <v>1.44</v>
      </c>
      <c r="J33" s="331">
        <v>4.53</v>
      </c>
      <c r="K33" s="331">
        <v>9.3800000000000008</v>
      </c>
      <c r="L33" s="331">
        <v>1.79</v>
      </c>
      <c r="M33" s="331">
        <v>4.2300000000000004</v>
      </c>
      <c r="N33" s="331">
        <v>2.71</v>
      </c>
      <c r="O33" s="331">
        <v>4.68</v>
      </c>
      <c r="P33" s="331">
        <v>3.42</v>
      </c>
      <c r="Q33" s="332">
        <v>3.5</v>
      </c>
      <c r="R33" s="331">
        <v>6.38</v>
      </c>
      <c r="S33" s="332">
        <v>0.5</v>
      </c>
      <c r="T33" s="331">
        <v>0.44</v>
      </c>
      <c r="U33" s="331">
        <v>2.09</v>
      </c>
      <c r="V33" s="331">
        <v>0.25</v>
      </c>
      <c r="W33" s="331">
        <v>0.41</v>
      </c>
      <c r="X33" s="331">
        <v>4.49</v>
      </c>
      <c r="Y33" s="331">
        <v>6.72</v>
      </c>
      <c r="Z33" s="331">
        <v>0.33</v>
      </c>
      <c r="AA33" s="331">
        <f t="shared" si="2"/>
        <v>7.05</v>
      </c>
      <c r="AB33" s="331">
        <v>2.4500000000000002</v>
      </c>
      <c r="AC33" s="331">
        <v>1.68</v>
      </c>
      <c r="AD33" s="331">
        <f t="shared" si="3"/>
        <v>4.13</v>
      </c>
      <c r="AE33" s="331">
        <v>1.89</v>
      </c>
      <c r="AF33" s="331">
        <v>0.09</v>
      </c>
      <c r="AG33" s="331">
        <v>0.28000000000000003</v>
      </c>
      <c r="AH33" s="331">
        <f t="shared" si="4"/>
        <v>12.149999999999999</v>
      </c>
      <c r="AI33" s="333">
        <v>2</v>
      </c>
      <c r="AJ33" s="331">
        <v>2.59</v>
      </c>
      <c r="AK33" s="331">
        <v>0.37</v>
      </c>
      <c r="AL33" s="331">
        <f t="shared" si="5"/>
        <v>2.96</v>
      </c>
      <c r="AM33" s="331">
        <v>1.45</v>
      </c>
      <c r="AN33" s="331">
        <v>0.13</v>
      </c>
      <c r="AO33" s="331">
        <v>4.22</v>
      </c>
      <c r="AP33" s="331">
        <v>11.78</v>
      </c>
      <c r="AQ33" s="331">
        <v>0.21</v>
      </c>
      <c r="AR33" s="332">
        <v>2.2999999999999998</v>
      </c>
      <c r="AS33" s="334">
        <f t="shared" si="6"/>
        <v>69.269999999999982</v>
      </c>
    </row>
  </sheetData>
  <autoFilter ref="A3:AV3">
    <sortState ref="A4:AS33">
      <sortCondition ref="F3:F33"/>
    </sortState>
  </autoFilter>
  <conditionalFormatting sqref="F4:F33">
    <cfRule type="colorScale" priority="6">
      <colorScale>
        <cfvo type="min"/>
        <cfvo type="percentile" val="50"/>
        <cfvo type="max"/>
        <color rgb="FFF8696B"/>
        <color rgb="FFFFEB84"/>
        <color rgb="FF63BE7B"/>
      </colorScale>
    </cfRule>
  </conditionalFormatting>
  <conditionalFormatting sqref="H4:W33">
    <cfRule type="dataBar" priority="4">
      <dataBar>
        <cfvo type="min"/>
        <cfvo type="max"/>
        <color rgb="FF638EC6"/>
      </dataBar>
      <extLst>
        <ext xmlns:x14="http://schemas.microsoft.com/office/spreadsheetml/2009/9/main" uri="{B025F937-C7B1-47D3-B67F-A62EFF666E3E}">
          <x14:id>{2F6AF2BE-3972-D845-8D05-E13A5CFB2C90}</x14:id>
        </ext>
      </extLst>
    </cfRule>
  </conditionalFormatting>
  <conditionalFormatting sqref="AS4:AS33">
    <cfRule type="colorScale" priority="3">
      <colorScale>
        <cfvo type="min"/>
        <cfvo type="percentile" val="50"/>
        <cfvo type="max"/>
        <color rgb="FFF8696B"/>
        <color rgb="FFFFEB84"/>
        <color rgb="FF63BE7B"/>
      </colorScale>
    </cfRule>
  </conditionalFormatting>
  <conditionalFormatting sqref="G4:G33">
    <cfRule type="colorScale" priority="2">
      <colorScale>
        <cfvo type="min"/>
        <cfvo type="percentile" val="50"/>
        <cfvo type="max"/>
        <color rgb="FF63BE7B"/>
        <color rgb="FFFFEB84"/>
        <color rgb="FFF8696B"/>
      </colorScale>
    </cfRule>
  </conditionalFormatting>
  <conditionalFormatting sqref="H4:AR33">
    <cfRule type="dataBar" priority="300">
      <dataBar>
        <cfvo type="min"/>
        <cfvo type="max"/>
        <color rgb="FF638EC6"/>
      </dataBar>
      <extLst>
        <ext xmlns:x14="http://schemas.microsoft.com/office/spreadsheetml/2009/9/main" uri="{B025F937-C7B1-47D3-B67F-A62EFF666E3E}">
          <x14:id>{C54DEF00-720B-7B49-905E-C827A3167AE4}</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2F6AF2BE-3972-D845-8D05-E13A5CFB2C90}">
            <x14:dataBar minLength="0" maxLength="100" border="1" negativeBarBorderColorSameAsPositive="0">
              <x14:cfvo type="autoMin"/>
              <x14:cfvo type="autoMax"/>
              <x14:borderColor rgb="FF638EC6"/>
              <x14:negativeFillColor rgb="FFFF0000"/>
              <x14:negativeBorderColor rgb="FFFF0000"/>
              <x14:axisColor rgb="FF000000"/>
            </x14:dataBar>
          </x14:cfRule>
          <xm:sqref>H4:W33</xm:sqref>
        </x14:conditionalFormatting>
        <x14:conditionalFormatting xmlns:xm="http://schemas.microsoft.com/office/excel/2006/main">
          <x14:cfRule type="dataBar" id="{C54DEF00-720B-7B49-905E-C827A3167AE4}">
            <x14:dataBar minLength="0" maxLength="100" border="1" negativeBarBorderColorSameAsPositive="0">
              <x14:cfvo type="autoMin"/>
              <x14:cfvo type="autoMax"/>
              <x14:borderColor rgb="FF638EC6"/>
              <x14:negativeFillColor rgb="FFFF0000"/>
              <x14:negativeBorderColor rgb="FFFF0000"/>
              <x14:axisColor rgb="FF000000"/>
            </x14:dataBar>
          </x14:cfRule>
          <xm:sqref>H4:AR33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A33"/>
  <sheetViews>
    <sheetView zoomScaleNormal="100" workbookViewId="0">
      <pane xSplit="1" ySplit="3" topLeftCell="B4" activePane="bottomRight" state="frozen"/>
      <selection pane="topRight" activeCell="B1" sqref="B1"/>
      <selection pane="bottomLeft" activeCell="A2" sqref="A2"/>
      <selection pane="bottomRight" activeCell="A4" sqref="A4"/>
    </sheetView>
  </sheetViews>
  <sheetFormatPr defaultColWidth="10.85546875" defaultRowHeight="12" x14ac:dyDescent="0.2"/>
  <cols>
    <col min="1" max="1" width="30.7109375" style="3" customWidth="1"/>
    <col min="2" max="2" width="12" style="3" bestFit="1" customWidth="1"/>
    <col min="3" max="7" width="13" style="3" bestFit="1" customWidth="1"/>
    <col min="8" max="8" width="13" style="3" customWidth="1"/>
    <col min="9" max="9" width="13.85546875" style="3" bestFit="1" customWidth="1"/>
    <col min="10" max="11" width="10.85546875" style="3"/>
    <col min="12" max="12" width="12" style="3" bestFit="1" customWidth="1"/>
    <col min="13" max="13" width="11" style="3" bestFit="1" customWidth="1"/>
    <col min="14" max="14" width="13" style="3" bestFit="1" customWidth="1"/>
    <col min="15" max="15" width="12" style="3" bestFit="1" customWidth="1"/>
    <col min="16" max="17" width="13" style="3" bestFit="1" customWidth="1"/>
    <col min="18" max="18" width="12" style="3" bestFit="1" customWidth="1"/>
    <col min="19" max="20" width="11" style="3" bestFit="1" customWidth="1"/>
    <col min="21" max="22" width="11.28515625" style="3" bestFit="1" customWidth="1"/>
    <col min="23" max="23" width="14" style="3" bestFit="1" customWidth="1"/>
    <col min="24" max="24" width="11" style="3" bestFit="1" customWidth="1"/>
    <col min="25" max="25" width="14" style="3" bestFit="1" customWidth="1"/>
    <col min="26" max="26" width="13" style="3" bestFit="1" customWidth="1"/>
    <col min="27" max="27" width="14" style="3" customWidth="1"/>
    <col min="28" max="16384" width="10.85546875" style="3"/>
  </cols>
  <sheetData>
    <row r="1" spans="1:27" ht="21" x14ac:dyDescent="0.35">
      <c r="A1" s="261" t="s">
        <v>3260</v>
      </c>
    </row>
    <row r="2" spans="1:27" s="357" customFormat="1" ht="15" thickBot="1" x14ac:dyDescent="0.25">
      <c r="A2" s="382" t="s">
        <v>3261</v>
      </c>
      <c r="B2" s="355"/>
      <c r="C2" s="356"/>
      <c r="D2" s="356"/>
      <c r="E2" s="356"/>
      <c r="F2" s="356"/>
      <c r="G2" s="356"/>
      <c r="H2" s="356"/>
      <c r="I2" s="356"/>
      <c r="J2" s="356"/>
      <c r="K2" s="356"/>
      <c r="L2" s="356"/>
      <c r="M2" s="356"/>
      <c r="N2" s="356"/>
      <c r="O2" s="356"/>
      <c r="P2" s="356"/>
      <c r="Q2" s="356"/>
      <c r="R2" s="356"/>
    </row>
    <row r="3" spans="1:27" ht="56.1" customHeight="1" thickTop="1" x14ac:dyDescent="0.2">
      <c r="A3" s="336" t="s">
        <v>2842</v>
      </c>
      <c r="B3" s="337" t="s">
        <v>1039</v>
      </c>
      <c r="C3" s="337" t="s">
        <v>1040</v>
      </c>
      <c r="D3" s="337" t="s">
        <v>1041</v>
      </c>
      <c r="E3" s="337" t="s">
        <v>1042</v>
      </c>
      <c r="F3" s="337" t="s">
        <v>1043</v>
      </c>
      <c r="G3" s="337" t="s">
        <v>1044</v>
      </c>
      <c r="H3" s="338" t="s">
        <v>2843</v>
      </c>
      <c r="I3" s="337" t="s">
        <v>1006</v>
      </c>
      <c r="J3" s="338" t="s">
        <v>1084</v>
      </c>
      <c r="K3" s="338" t="s">
        <v>1085</v>
      </c>
      <c r="L3" s="339" t="s">
        <v>1046</v>
      </c>
      <c r="M3" s="339" t="s">
        <v>1070</v>
      </c>
      <c r="N3" s="339" t="s">
        <v>1071</v>
      </c>
      <c r="O3" s="339" t="s">
        <v>1072</v>
      </c>
      <c r="P3" s="339" t="s">
        <v>1073</v>
      </c>
      <c r="Q3" s="339" t="s">
        <v>1074</v>
      </c>
      <c r="R3" s="339" t="s">
        <v>1075</v>
      </c>
      <c r="S3" s="339" t="s">
        <v>1076</v>
      </c>
      <c r="T3" s="339" t="s">
        <v>1077</v>
      </c>
      <c r="U3" s="338" t="s">
        <v>1048</v>
      </c>
      <c r="V3" s="338" t="s">
        <v>1078</v>
      </c>
      <c r="W3" s="338" t="s">
        <v>1079</v>
      </c>
      <c r="X3" s="338" t="s">
        <v>1080</v>
      </c>
      <c r="Y3" s="338" t="s">
        <v>1081</v>
      </c>
      <c r="Z3" s="338" t="s">
        <v>1082</v>
      </c>
      <c r="AA3" s="340" t="s">
        <v>1083</v>
      </c>
    </row>
    <row r="4" spans="1:27" x14ac:dyDescent="0.2">
      <c r="A4" s="341" t="s">
        <v>1052</v>
      </c>
      <c r="B4" s="342">
        <v>699641.78639000002</v>
      </c>
      <c r="C4" s="342">
        <v>659890.50800000003</v>
      </c>
      <c r="D4" s="342">
        <v>2088741.693</v>
      </c>
      <c r="E4" s="342">
        <v>2564006.7950000004</v>
      </c>
      <c r="F4" s="342">
        <v>2851112.2819999997</v>
      </c>
      <c r="G4" s="342">
        <v>3187686.3730000001</v>
      </c>
      <c r="H4" s="343">
        <f>G4/$G$30</f>
        <v>0.15374572294235378</v>
      </c>
      <c r="I4" s="342">
        <v>12051079.43739</v>
      </c>
      <c r="J4" s="344">
        <f t="shared" ref="J4:J28" si="0">I4/$I$30</f>
        <v>0.11504325143423841</v>
      </c>
      <c r="K4" s="344">
        <f t="shared" ref="K4:K14" si="1">(G4-B4)/B4/5</f>
        <v>0.71123384423556835</v>
      </c>
      <c r="L4" s="345">
        <v>0</v>
      </c>
      <c r="M4" s="345">
        <v>89513.731</v>
      </c>
      <c r="N4" s="345">
        <v>3100473.6379999998</v>
      </c>
      <c r="O4" s="345">
        <v>345600.78100000002</v>
      </c>
      <c r="P4" s="345">
        <v>6291011.4009999996</v>
      </c>
      <c r="Q4" s="345">
        <v>2163608.4730000002</v>
      </c>
      <c r="R4" s="345">
        <v>60871.413</v>
      </c>
      <c r="S4" s="345">
        <v>0</v>
      </c>
      <c r="T4" s="345">
        <v>0</v>
      </c>
      <c r="U4" s="342"/>
      <c r="V4" s="342"/>
      <c r="W4" s="342">
        <v>1859542.0043899994</v>
      </c>
      <c r="X4" s="342"/>
      <c r="Y4" s="342">
        <v>10191537.432999996</v>
      </c>
      <c r="Z4" s="342"/>
      <c r="AA4" s="346"/>
    </row>
    <row r="5" spans="1:27" x14ac:dyDescent="0.2">
      <c r="A5" s="341" t="s">
        <v>1050</v>
      </c>
      <c r="B5" s="342">
        <v>1409648.3739999998</v>
      </c>
      <c r="C5" s="342">
        <v>2104198.4690000005</v>
      </c>
      <c r="D5" s="342">
        <v>2289022.23</v>
      </c>
      <c r="E5" s="342">
        <v>2613847.9410000001</v>
      </c>
      <c r="F5" s="342">
        <v>3167885.7779999999</v>
      </c>
      <c r="G5" s="342">
        <v>2876469.9789999998</v>
      </c>
      <c r="H5" s="343">
        <f t="shared" ref="H5:H28" si="2">G5/$G$30</f>
        <v>0.13873540389330269</v>
      </c>
      <c r="I5" s="342">
        <v>14461072.771</v>
      </c>
      <c r="J5" s="344">
        <f t="shared" si="0"/>
        <v>0.13804977715450872</v>
      </c>
      <c r="K5" s="344">
        <f t="shared" si="1"/>
        <v>0.2081117010531876</v>
      </c>
      <c r="L5" s="345">
        <v>0</v>
      </c>
      <c r="M5" s="345">
        <v>0</v>
      </c>
      <c r="N5" s="345">
        <v>7454969.5760000004</v>
      </c>
      <c r="O5" s="345">
        <v>1024.799</v>
      </c>
      <c r="P5" s="345"/>
      <c r="Q5" s="345">
        <v>7004907.7019999996</v>
      </c>
      <c r="R5" s="345">
        <v>170.69399999999999</v>
      </c>
      <c r="S5" s="345">
        <v>0</v>
      </c>
      <c r="T5" s="345">
        <v>0</v>
      </c>
      <c r="U5" s="342"/>
      <c r="V5" s="342"/>
      <c r="W5" s="342">
        <v>14461072.771</v>
      </c>
      <c r="X5" s="342"/>
      <c r="Y5" s="342"/>
      <c r="Z5" s="342"/>
      <c r="AA5" s="346"/>
    </row>
    <row r="6" spans="1:27" x14ac:dyDescent="0.2">
      <c r="A6" s="341" t="s">
        <v>1053</v>
      </c>
      <c r="B6" s="342">
        <v>1108834.6446200002</v>
      </c>
      <c r="C6" s="342">
        <v>2211954.0180000002</v>
      </c>
      <c r="D6" s="342">
        <v>3631830.8350000004</v>
      </c>
      <c r="E6" s="342">
        <v>3373699.9099999997</v>
      </c>
      <c r="F6" s="342">
        <v>3396783.9510000004</v>
      </c>
      <c r="G6" s="342">
        <v>2694258.0609999998</v>
      </c>
      <c r="H6" s="343">
        <f t="shared" si="2"/>
        <v>0.12994711678359622</v>
      </c>
      <c r="I6" s="342">
        <v>16417361.419620004</v>
      </c>
      <c r="J6" s="344">
        <f t="shared" si="0"/>
        <v>0.15672510064319697</v>
      </c>
      <c r="K6" s="344">
        <f t="shared" si="1"/>
        <v>0.28596209977247372</v>
      </c>
      <c r="L6" s="345">
        <v>0</v>
      </c>
      <c r="M6" s="345">
        <v>0</v>
      </c>
      <c r="N6" s="345">
        <v>459893.88510000001</v>
      </c>
      <c r="O6" s="345">
        <v>690257.34750000003</v>
      </c>
      <c r="P6" s="345">
        <v>9349886.432</v>
      </c>
      <c r="Q6" s="345">
        <v>5539578.9950000001</v>
      </c>
      <c r="R6" s="345">
        <v>199817.826</v>
      </c>
      <c r="S6" s="345">
        <v>177926.93400000001</v>
      </c>
      <c r="T6" s="345">
        <v>0</v>
      </c>
      <c r="U6" s="342"/>
      <c r="V6" s="342"/>
      <c r="W6" s="342">
        <v>1111845.7626200002</v>
      </c>
      <c r="X6" s="342"/>
      <c r="Y6" s="342">
        <v>15305515.657</v>
      </c>
      <c r="Z6" s="342"/>
      <c r="AA6" s="346"/>
    </row>
    <row r="7" spans="1:27" x14ac:dyDescent="0.2">
      <c r="A7" s="341" t="s">
        <v>1056</v>
      </c>
      <c r="B7" s="342">
        <v>1134436.21022</v>
      </c>
      <c r="C7" s="342">
        <v>2148981.7670000005</v>
      </c>
      <c r="D7" s="342">
        <v>2206721.2400000002</v>
      </c>
      <c r="E7" s="342">
        <v>2139399.1260000002</v>
      </c>
      <c r="F7" s="342">
        <v>2454977.6380000003</v>
      </c>
      <c r="G7" s="342">
        <v>2526985.4500000007</v>
      </c>
      <c r="H7" s="343">
        <f t="shared" si="2"/>
        <v>0.12187936936513023</v>
      </c>
      <c r="I7" s="342">
        <v>12611501.431220002</v>
      </c>
      <c r="J7" s="344">
        <f t="shared" si="0"/>
        <v>0.12039320939281159</v>
      </c>
      <c r="K7" s="344">
        <f t="shared" si="1"/>
        <v>0.24550507595485604</v>
      </c>
      <c r="L7" s="345">
        <v>649253.56189999997</v>
      </c>
      <c r="M7" s="345">
        <v>5956.759</v>
      </c>
      <c r="N7" s="345">
        <v>396065.43440000003</v>
      </c>
      <c r="O7" s="345">
        <v>271514.234</v>
      </c>
      <c r="P7" s="345">
        <v>20979.339</v>
      </c>
      <c r="Q7" s="345">
        <v>6687349.307</v>
      </c>
      <c r="R7" s="345">
        <v>4453323.7079999996</v>
      </c>
      <c r="S7" s="345">
        <v>127058.178</v>
      </c>
      <c r="T7" s="345">
        <v>0.91</v>
      </c>
      <c r="U7" s="342"/>
      <c r="V7" s="342"/>
      <c r="W7" s="342">
        <v>9483214.6603399981</v>
      </c>
      <c r="X7" s="342"/>
      <c r="Y7" s="342">
        <v>3059841.6529999999</v>
      </c>
      <c r="Z7" s="342">
        <v>68445.117880000005</v>
      </c>
      <c r="AA7" s="346"/>
    </row>
    <row r="8" spans="1:27" x14ac:dyDescent="0.2">
      <c r="A8" s="341" t="s">
        <v>1038</v>
      </c>
      <c r="B8" s="342">
        <v>160201.55100000001</v>
      </c>
      <c r="C8" s="342">
        <v>477675.12299999991</v>
      </c>
      <c r="D8" s="342">
        <v>659208.576</v>
      </c>
      <c r="E8" s="342">
        <v>1632908.2309999999</v>
      </c>
      <c r="F8" s="342">
        <v>1821695.9069999999</v>
      </c>
      <c r="G8" s="342">
        <v>1720419</v>
      </c>
      <c r="H8" s="343">
        <f t="shared" si="2"/>
        <v>8.2977756268358377E-2</v>
      </c>
      <c r="I8" s="342">
        <v>6472108.3880000003</v>
      </c>
      <c r="J8" s="344">
        <f t="shared" si="0"/>
        <v>6.1784705383336642E-2</v>
      </c>
      <c r="K8" s="344">
        <f t="shared" si="1"/>
        <v>1.9478181568916271</v>
      </c>
      <c r="L8" s="345">
        <v>6374078.5729999999</v>
      </c>
      <c r="M8" s="345">
        <v>98029.815000000002</v>
      </c>
      <c r="N8" s="345"/>
      <c r="O8" s="345"/>
      <c r="P8" s="345"/>
      <c r="Q8" s="345"/>
      <c r="R8" s="345"/>
      <c r="S8" s="345"/>
      <c r="T8" s="345"/>
      <c r="U8" s="342"/>
      <c r="V8" s="342"/>
      <c r="W8" s="342"/>
      <c r="X8" s="342"/>
      <c r="Y8" s="342"/>
      <c r="Z8" s="342"/>
      <c r="AA8" s="346">
        <v>6471108.3880000003</v>
      </c>
    </row>
    <row r="9" spans="1:27" x14ac:dyDescent="0.2">
      <c r="A9" s="341" t="s">
        <v>1051</v>
      </c>
      <c r="B9" s="342">
        <v>310401.69810000004</v>
      </c>
      <c r="C9" s="342">
        <v>764793.44999999984</v>
      </c>
      <c r="D9" s="342">
        <v>909459.14599999995</v>
      </c>
      <c r="E9" s="342">
        <v>1158917.7220000001</v>
      </c>
      <c r="F9" s="342">
        <v>1470998.1680000001</v>
      </c>
      <c r="G9" s="342">
        <v>1501854.4480000001</v>
      </c>
      <c r="H9" s="343">
        <f t="shared" si="2"/>
        <v>7.2436140461535195E-2</v>
      </c>
      <c r="I9" s="342">
        <v>6116424.6321</v>
      </c>
      <c r="J9" s="344">
        <f t="shared" si="0"/>
        <v>5.8389240605789698E-2</v>
      </c>
      <c r="K9" s="344">
        <f t="shared" si="1"/>
        <v>0.76768442775474621</v>
      </c>
      <c r="L9" s="345">
        <v>15391.2191</v>
      </c>
      <c r="M9" s="345">
        <v>0</v>
      </c>
      <c r="N9" s="345">
        <v>1280026.8259999999</v>
      </c>
      <c r="O9" s="345">
        <v>0</v>
      </c>
      <c r="P9" s="345"/>
      <c r="Q9" s="345">
        <v>4820287.5729999999</v>
      </c>
      <c r="R9" s="345">
        <v>719.01400000000001</v>
      </c>
      <c r="S9" s="345">
        <v>0</v>
      </c>
      <c r="T9" s="345">
        <v>0</v>
      </c>
      <c r="U9" s="342"/>
      <c r="V9" s="342"/>
      <c r="W9" s="342">
        <v>6116424.6321</v>
      </c>
      <c r="X9" s="342"/>
      <c r="Y9" s="342"/>
      <c r="Z9" s="342"/>
      <c r="AA9" s="346"/>
    </row>
    <row r="10" spans="1:27" x14ac:dyDescent="0.2">
      <c r="A10" s="341" t="s">
        <v>1063</v>
      </c>
      <c r="B10" s="342">
        <v>1175868.3108900001</v>
      </c>
      <c r="C10" s="342">
        <v>1146390.352</v>
      </c>
      <c r="D10" s="342">
        <v>1265390.1470000001</v>
      </c>
      <c r="E10" s="342">
        <v>2011919.4200000002</v>
      </c>
      <c r="F10" s="342">
        <v>1418614.254</v>
      </c>
      <c r="G10" s="342">
        <v>1442331.7210000001</v>
      </c>
      <c r="H10" s="343">
        <f t="shared" si="2"/>
        <v>6.9565291945310942E-2</v>
      </c>
      <c r="I10" s="342">
        <v>8460514.2048899997</v>
      </c>
      <c r="J10" s="344">
        <f t="shared" si="0"/>
        <v>8.0766629080233396E-2</v>
      </c>
      <c r="K10" s="344">
        <f t="shared" si="1"/>
        <v>4.5321981661078564E-2</v>
      </c>
      <c r="L10" s="345">
        <v>767.75</v>
      </c>
      <c r="M10" s="345">
        <v>0</v>
      </c>
      <c r="N10" s="345">
        <v>5170695.3499999996</v>
      </c>
      <c r="O10" s="345">
        <v>114728.7993</v>
      </c>
      <c r="P10" s="345">
        <v>656951.49100000004</v>
      </c>
      <c r="Q10" s="345">
        <v>2405132.0350000001</v>
      </c>
      <c r="R10" s="345">
        <v>94738.78</v>
      </c>
      <c r="S10" s="345">
        <v>17500</v>
      </c>
      <c r="T10" s="345">
        <v>0</v>
      </c>
      <c r="U10" s="342"/>
      <c r="V10" s="342"/>
      <c r="W10" s="342">
        <v>4700291.0428899983</v>
      </c>
      <c r="X10" s="342"/>
      <c r="Y10" s="342">
        <v>3760223.1619999977</v>
      </c>
      <c r="Z10" s="342"/>
      <c r="AA10" s="346"/>
    </row>
    <row r="11" spans="1:27" x14ac:dyDescent="0.2">
      <c r="A11" s="341" t="s">
        <v>1045</v>
      </c>
      <c r="B11" s="342">
        <v>440540.87157000002</v>
      </c>
      <c r="C11" s="342">
        <v>481420.64199999993</v>
      </c>
      <c r="D11" s="342">
        <v>699706.41099999985</v>
      </c>
      <c r="E11" s="342">
        <v>1237084.6619999998</v>
      </c>
      <c r="F11" s="342">
        <v>1773137.5790000001</v>
      </c>
      <c r="G11" s="342">
        <v>1287803.9560000005</v>
      </c>
      <c r="H11" s="343">
        <f t="shared" si="2"/>
        <v>6.2112242879435627E-2</v>
      </c>
      <c r="I11" s="342">
        <v>5919694.1215699995</v>
      </c>
      <c r="J11" s="344">
        <f t="shared" si="0"/>
        <v>5.6511191613973361E-2</v>
      </c>
      <c r="K11" s="344">
        <f t="shared" si="1"/>
        <v>0.3846467554352101</v>
      </c>
      <c r="L11" s="345">
        <v>449048.32799999998</v>
      </c>
      <c r="M11" s="345">
        <v>583633.90399999998</v>
      </c>
      <c r="N11" s="345">
        <v>3006789.2149999999</v>
      </c>
      <c r="O11" s="345">
        <v>107117.91899999999</v>
      </c>
      <c r="P11" s="345">
        <v>11231.429</v>
      </c>
      <c r="Q11" s="345">
        <v>1691356.852</v>
      </c>
      <c r="R11" s="345">
        <v>68545.288</v>
      </c>
      <c r="S11" s="345">
        <v>1971.1869999999999</v>
      </c>
      <c r="T11" s="345">
        <v>0</v>
      </c>
      <c r="U11" s="342"/>
      <c r="V11" s="342"/>
      <c r="W11" s="342">
        <v>5658179.69857</v>
      </c>
      <c r="X11" s="342"/>
      <c r="Y11" s="342">
        <v>261514.42300000004</v>
      </c>
      <c r="Z11" s="342"/>
      <c r="AA11" s="346"/>
    </row>
    <row r="12" spans="1:27" x14ac:dyDescent="0.2">
      <c r="A12" s="341" t="s">
        <v>1058</v>
      </c>
      <c r="B12" s="342">
        <v>92008.787080000009</v>
      </c>
      <c r="C12" s="342">
        <v>400719.63799999998</v>
      </c>
      <c r="D12" s="342">
        <v>528573.85699999996</v>
      </c>
      <c r="E12" s="342">
        <v>709184.80200000003</v>
      </c>
      <c r="F12" s="342">
        <v>844053.36199999996</v>
      </c>
      <c r="G12" s="342">
        <v>831052.30799999996</v>
      </c>
      <c r="H12" s="343">
        <f t="shared" si="2"/>
        <v>4.0082593751569064E-2</v>
      </c>
      <c r="I12" s="342">
        <v>3405592.7540800003</v>
      </c>
      <c r="J12" s="344">
        <f t="shared" si="0"/>
        <v>3.2510819095148143E-2</v>
      </c>
      <c r="K12" s="344">
        <f t="shared" si="1"/>
        <v>1.6064629137593449</v>
      </c>
      <c r="L12" s="345">
        <v>35804.525999999998</v>
      </c>
      <c r="M12" s="345">
        <v>0</v>
      </c>
      <c r="N12" s="345">
        <v>1444551.567</v>
      </c>
      <c r="O12" s="345">
        <v>0</v>
      </c>
      <c r="P12" s="345"/>
      <c r="Q12" s="345">
        <v>1924685.9129999999</v>
      </c>
      <c r="R12" s="345">
        <v>550.74800000000005</v>
      </c>
      <c r="S12" s="345">
        <v>0</v>
      </c>
      <c r="T12" s="345">
        <v>0</v>
      </c>
      <c r="U12" s="342"/>
      <c r="V12" s="342"/>
      <c r="W12" s="342">
        <v>3405592.7540800008</v>
      </c>
      <c r="X12" s="342"/>
      <c r="Y12" s="342"/>
      <c r="Z12" s="342"/>
      <c r="AA12" s="346"/>
    </row>
    <row r="13" spans="1:27" x14ac:dyDescent="0.2">
      <c r="A13" s="341" t="s">
        <v>1062</v>
      </c>
      <c r="B13" s="342">
        <v>432197.15071999992</v>
      </c>
      <c r="C13" s="342">
        <v>1486887.69</v>
      </c>
      <c r="D13" s="342">
        <v>898258.39299999969</v>
      </c>
      <c r="E13" s="342">
        <v>768298.66499999992</v>
      </c>
      <c r="F13" s="342">
        <v>692234.04700000002</v>
      </c>
      <c r="G13" s="342">
        <v>655705.304</v>
      </c>
      <c r="H13" s="343">
        <f t="shared" si="2"/>
        <v>3.1625409216697702E-2</v>
      </c>
      <c r="I13" s="342">
        <v>4933581.2497199997</v>
      </c>
      <c r="J13" s="344">
        <f t="shared" si="0"/>
        <v>4.7097459703220282E-2</v>
      </c>
      <c r="K13" s="344">
        <f t="shared" si="1"/>
        <v>0.10342879535770029</v>
      </c>
      <c r="L13" s="345">
        <v>1845.923</v>
      </c>
      <c r="M13" s="345">
        <v>0</v>
      </c>
      <c r="N13" s="345">
        <v>2736767.5090000001</v>
      </c>
      <c r="O13" s="345">
        <v>103876.9455</v>
      </c>
      <c r="P13" s="345">
        <v>531053.15800000005</v>
      </c>
      <c r="Q13" s="345">
        <v>1481096.7830000001</v>
      </c>
      <c r="R13" s="345">
        <v>73005.077999999994</v>
      </c>
      <c r="S13" s="345">
        <v>5935.8540000000003</v>
      </c>
      <c r="T13" s="345">
        <v>0</v>
      </c>
      <c r="U13" s="342"/>
      <c r="V13" s="342"/>
      <c r="W13" s="342">
        <v>576812.39171999996</v>
      </c>
      <c r="X13" s="342"/>
      <c r="Y13" s="342">
        <v>4356768.858</v>
      </c>
      <c r="Z13" s="342"/>
      <c r="AA13" s="346"/>
    </row>
    <row r="14" spans="1:27" x14ac:dyDescent="0.2">
      <c r="A14" s="341" t="s">
        <v>1060</v>
      </c>
      <c r="B14" s="342">
        <v>529108.21268999996</v>
      </c>
      <c r="C14" s="342">
        <v>634285.98300000001</v>
      </c>
      <c r="D14" s="342">
        <v>657372.11700000009</v>
      </c>
      <c r="E14" s="342">
        <v>881316.56</v>
      </c>
      <c r="F14" s="342">
        <v>589172.022</v>
      </c>
      <c r="G14" s="342">
        <v>459379.67899999983</v>
      </c>
      <c r="H14" s="343">
        <f t="shared" si="2"/>
        <v>2.2156402038514281E-2</v>
      </c>
      <c r="I14" s="342">
        <v>3750634.57369</v>
      </c>
      <c r="J14" s="344">
        <f t="shared" si="0"/>
        <v>3.5804692728207299E-2</v>
      </c>
      <c r="K14" s="344">
        <f t="shared" si="1"/>
        <v>-2.635700297884187E-2</v>
      </c>
      <c r="L14" s="345">
        <v>815.34199999999998</v>
      </c>
      <c r="M14" s="345">
        <v>0</v>
      </c>
      <c r="N14" s="345">
        <v>1111656.747</v>
      </c>
      <c r="O14" s="345">
        <v>73317.316999999995</v>
      </c>
      <c r="P14" s="345">
        <v>1075248.541</v>
      </c>
      <c r="Q14" s="345">
        <v>1476988.635</v>
      </c>
      <c r="R14" s="345">
        <v>12607.992</v>
      </c>
      <c r="S14" s="345">
        <v>0</v>
      </c>
      <c r="T14" s="345">
        <v>0</v>
      </c>
      <c r="U14" s="342"/>
      <c r="V14" s="342"/>
      <c r="W14" s="342">
        <v>793403.48568999988</v>
      </c>
      <c r="X14" s="342"/>
      <c r="Y14" s="342">
        <v>2957231.0880000005</v>
      </c>
      <c r="Z14" s="342"/>
      <c r="AA14" s="346"/>
    </row>
    <row r="15" spans="1:27" x14ac:dyDescent="0.2">
      <c r="A15" s="341" t="s">
        <v>1049</v>
      </c>
      <c r="B15" s="342">
        <v>0</v>
      </c>
      <c r="C15" s="342">
        <v>0</v>
      </c>
      <c r="D15" s="342">
        <v>0</v>
      </c>
      <c r="E15" s="342">
        <v>359757.31899999996</v>
      </c>
      <c r="F15" s="342">
        <v>343468.92500000005</v>
      </c>
      <c r="G15" s="342">
        <v>308183.83300000004</v>
      </c>
      <c r="H15" s="343">
        <f t="shared" si="2"/>
        <v>1.4864055198485059E-2</v>
      </c>
      <c r="I15" s="342">
        <v>1011410.077</v>
      </c>
      <c r="J15" s="344">
        <f t="shared" si="0"/>
        <v>9.655226687032243E-3</v>
      </c>
      <c r="K15" s="344">
        <f>(G15-E15)/E15/5</f>
        <v>-2.8671264364186527E-2</v>
      </c>
      <c r="L15" s="345"/>
      <c r="M15" s="345"/>
      <c r="N15" s="345">
        <v>58619.269</v>
      </c>
      <c r="O15" s="345"/>
      <c r="P15" s="345"/>
      <c r="Q15" s="345">
        <v>952790.80799999996</v>
      </c>
      <c r="R15" s="345"/>
      <c r="S15" s="345"/>
      <c r="T15" s="345"/>
      <c r="U15" s="342"/>
      <c r="V15" s="342">
        <v>651652.75800000003</v>
      </c>
      <c r="W15" s="342"/>
      <c r="X15" s="342"/>
      <c r="Y15" s="342">
        <v>359757.31899999996</v>
      </c>
      <c r="Z15" s="342"/>
      <c r="AA15" s="346"/>
    </row>
    <row r="16" spans="1:27" x14ac:dyDescent="0.2">
      <c r="A16" s="341" t="s">
        <v>1059</v>
      </c>
      <c r="B16" s="342">
        <v>75516.793120000002</v>
      </c>
      <c r="C16" s="342">
        <v>158024.34999999998</v>
      </c>
      <c r="D16" s="342">
        <v>273212.58400000003</v>
      </c>
      <c r="E16" s="342">
        <v>347050.64799999999</v>
      </c>
      <c r="F16" s="342">
        <v>355093.43400000001</v>
      </c>
      <c r="G16" s="342">
        <v>302034.24299999996</v>
      </c>
      <c r="H16" s="343">
        <f t="shared" si="2"/>
        <v>1.4567453510076397E-2</v>
      </c>
      <c r="I16" s="342">
        <v>1510932.0521199999</v>
      </c>
      <c r="J16" s="344">
        <f t="shared" si="0"/>
        <v>1.4423814636287646E-2</v>
      </c>
      <c r="K16" s="344">
        <f t="shared" ref="K16:K28" si="3">(G16-B16)/B16/5</f>
        <v>0.5999127889873509</v>
      </c>
      <c r="L16" s="345">
        <v>321.43418000000003</v>
      </c>
      <c r="M16" s="345">
        <v>0</v>
      </c>
      <c r="N16" s="345">
        <v>489869.44089999999</v>
      </c>
      <c r="O16" s="345">
        <v>128.00700000000001</v>
      </c>
      <c r="P16" s="345"/>
      <c r="Q16" s="345">
        <v>1017323.0820000001</v>
      </c>
      <c r="R16" s="345">
        <v>3290.0880000000002</v>
      </c>
      <c r="S16" s="345">
        <v>0</v>
      </c>
      <c r="T16" s="345">
        <v>0</v>
      </c>
      <c r="U16" s="342"/>
      <c r="V16" s="342"/>
      <c r="W16" s="342">
        <v>1510932.0521199999</v>
      </c>
      <c r="X16" s="342"/>
      <c r="Y16" s="342"/>
      <c r="Z16" s="342"/>
      <c r="AA16" s="346"/>
    </row>
    <row r="17" spans="1:27" x14ac:dyDescent="0.2">
      <c r="A17" s="341" t="s">
        <v>1054</v>
      </c>
      <c r="B17" s="342">
        <v>142465.97239000001</v>
      </c>
      <c r="C17" s="342">
        <v>397412.02499999997</v>
      </c>
      <c r="D17" s="342">
        <v>344901.72700000001</v>
      </c>
      <c r="E17" s="342">
        <v>300267.13500000001</v>
      </c>
      <c r="F17" s="342">
        <v>452184.70799999998</v>
      </c>
      <c r="G17" s="342">
        <v>251447.878</v>
      </c>
      <c r="H17" s="343">
        <f t="shared" si="2"/>
        <v>1.2127615851068788E-2</v>
      </c>
      <c r="I17" s="342">
        <v>1888679.44539</v>
      </c>
      <c r="J17" s="344">
        <f t="shared" si="0"/>
        <v>1.8029905573482618E-2</v>
      </c>
      <c r="K17" s="344">
        <f t="shared" si="3"/>
        <v>0.15299359388312386</v>
      </c>
      <c r="L17" s="345">
        <v>1614.365</v>
      </c>
      <c r="M17" s="345">
        <v>0</v>
      </c>
      <c r="N17" s="345">
        <v>103323.28539999999</v>
      </c>
      <c r="O17" s="345">
        <v>3099.2190000000001</v>
      </c>
      <c r="P17" s="345">
        <v>501182.17</v>
      </c>
      <c r="Q17" s="345">
        <v>1279054.22</v>
      </c>
      <c r="R17" s="345">
        <v>381.18599999999998</v>
      </c>
      <c r="S17" s="345">
        <v>25</v>
      </c>
      <c r="T17" s="345">
        <v>0</v>
      </c>
      <c r="U17" s="342"/>
      <c r="V17" s="342"/>
      <c r="W17" s="342">
        <v>241513.13839000004</v>
      </c>
      <c r="X17" s="342"/>
      <c r="Y17" s="342">
        <v>1647166.307</v>
      </c>
      <c r="Z17" s="342"/>
      <c r="AA17" s="346"/>
    </row>
    <row r="18" spans="1:27" x14ac:dyDescent="0.2">
      <c r="A18" s="341" t="s">
        <v>1066</v>
      </c>
      <c r="B18" s="342">
        <v>87855.589900000006</v>
      </c>
      <c r="C18" s="342">
        <v>213366.90399999995</v>
      </c>
      <c r="D18" s="342">
        <v>166452.149</v>
      </c>
      <c r="E18" s="342">
        <v>193568.42300000004</v>
      </c>
      <c r="F18" s="342">
        <v>175373.723</v>
      </c>
      <c r="G18" s="342">
        <v>138364.74399999998</v>
      </c>
      <c r="H18" s="343">
        <f t="shared" si="2"/>
        <v>6.6734882628974694E-3</v>
      </c>
      <c r="I18" s="342">
        <v>974981.53289999999</v>
      </c>
      <c r="J18" s="344">
        <f t="shared" si="0"/>
        <v>9.3074687803606729E-3</v>
      </c>
      <c r="K18" s="344">
        <f t="shared" si="3"/>
        <v>0.11498222061337493</v>
      </c>
      <c r="L18" s="345">
        <v>11.525</v>
      </c>
      <c r="M18" s="345">
        <v>0</v>
      </c>
      <c r="N18" s="345">
        <v>2887.9931000000001</v>
      </c>
      <c r="O18" s="345">
        <v>15.464</v>
      </c>
      <c r="P18" s="345">
        <v>585453.48300000001</v>
      </c>
      <c r="Q18" s="345">
        <v>386613.06780000002</v>
      </c>
      <c r="R18" s="345">
        <v>0</v>
      </c>
      <c r="S18" s="345">
        <v>0</v>
      </c>
      <c r="T18" s="345">
        <v>0</v>
      </c>
      <c r="U18" s="342"/>
      <c r="V18" s="342"/>
      <c r="W18" s="342">
        <v>102460.39289999999</v>
      </c>
      <c r="X18" s="342"/>
      <c r="Y18" s="342">
        <v>872521.14</v>
      </c>
      <c r="Z18" s="342"/>
      <c r="AA18" s="346"/>
    </row>
    <row r="19" spans="1:27" x14ac:dyDescent="0.2">
      <c r="A19" s="341" t="s">
        <v>1068</v>
      </c>
      <c r="B19" s="342">
        <v>42564.0789</v>
      </c>
      <c r="C19" s="342">
        <v>22492.065999999999</v>
      </c>
      <c r="D19" s="342">
        <v>115162.88500000001</v>
      </c>
      <c r="E19" s="342">
        <v>121877.45000000001</v>
      </c>
      <c r="F19" s="342">
        <v>149322.37900000002</v>
      </c>
      <c r="G19" s="342">
        <v>123910.621</v>
      </c>
      <c r="H19" s="343">
        <f t="shared" si="2"/>
        <v>5.9763495453136299E-3</v>
      </c>
      <c r="I19" s="342">
        <v>575329.47990000003</v>
      </c>
      <c r="J19" s="344">
        <f t="shared" si="0"/>
        <v>5.4922693321819262E-3</v>
      </c>
      <c r="K19" s="344">
        <f t="shared" si="3"/>
        <v>0.38223095249454581</v>
      </c>
      <c r="L19" s="345">
        <v>778.54110000000003</v>
      </c>
      <c r="M19" s="345">
        <v>0</v>
      </c>
      <c r="N19" s="345">
        <v>335107.69900000002</v>
      </c>
      <c r="O19" s="345">
        <v>0</v>
      </c>
      <c r="P19" s="345"/>
      <c r="Q19" s="345">
        <v>239443.23980000001</v>
      </c>
      <c r="R19" s="345">
        <v>0</v>
      </c>
      <c r="S19" s="345">
        <v>0</v>
      </c>
      <c r="T19" s="345">
        <v>0</v>
      </c>
      <c r="U19" s="342"/>
      <c r="V19" s="342"/>
      <c r="W19" s="342">
        <v>575329.47990000003</v>
      </c>
      <c r="X19" s="342"/>
      <c r="Y19" s="342"/>
      <c r="Z19" s="342"/>
      <c r="AA19" s="346"/>
    </row>
    <row r="20" spans="1:27" x14ac:dyDescent="0.2">
      <c r="A20" s="341" t="s">
        <v>1047</v>
      </c>
      <c r="B20" s="347">
        <v>38367.878069999999</v>
      </c>
      <c r="C20" s="348">
        <v>146991.44800000003</v>
      </c>
      <c r="D20" s="342">
        <v>271010.31399999995</v>
      </c>
      <c r="E20" s="342">
        <v>128441.01599999999</v>
      </c>
      <c r="F20" s="342">
        <v>130441.868</v>
      </c>
      <c r="G20" s="342">
        <v>122566.065</v>
      </c>
      <c r="H20" s="343">
        <f t="shared" si="2"/>
        <v>5.9115000870960917E-3</v>
      </c>
      <c r="I20" s="342">
        <v>837818.58906999999</v>
      </c>
      <c r="J20" s="344">
        <f t="shared" si="0"/>
        <v>7.9980698077228712E-3</v>
      </c>
      <c r="K20" s="344">
        <f t="shared" si="3"/>
        <v>0.43889936668577406</v>
      </c>
      <c r="L20" s="345">
        <v>93550.907999999996</v>
      </c>
      <c r="M20" s="345">
        <v>0</v>
      </c>
      <c r="N20" s="345">
        <v>651460.70440000005</v>
      </c>
      <c r="O20" s="345">
        <v>2055.5070000000001</v>
      </c>
      <c r="P20" s="345"/>
      <c r="Q20" s="345">
        <v>90547.721699999995</v>
      </c>
      <c r="R20" s="345">
        <v>203.74799999999999</v>
      </c>
      <c r="S20" s="345">
        <v>0</v>
      </c>
      <c r="T20" s="345">
        <v>0</v>
      </c>
      <c r="U20" s="342"/>
      <c r="V20" s="342"/>
      <c r="W20" s="342">
        <v>837818.5890700001</v>
      </c>
      <c r="X20" s="342"/>
      <c r="Y20" s="342"/>
      <c r="Z20" s="342"/>
      <c r="AA20" s="346"/>
    </row>
    <row r="21" spans="1:27" x14ac:dyDescent="0.2">
      <c r="A21" s="341" t="s">
        <v>1064</v>
      </c>
      <c r="B21" s="342">
        <v>12708.483600000001</v>
      </c>
      <c r="C21" s="342">
        <v>18347.111000000004</v>
      </c>
      <c r="D21" s="342">
        <v>65795.20299999998</v>
      </c>
      <c r="E21" s="342">
        <v>76279.298999999999</v>
      </c>
      <c r="F21" s="342">
        <v>88974.570999999996</v>
      </c>
      <c r="G21" s="342">
        <v>65522.516000000003</v>
      </c>
      <c r="H21" s="343">
        <f t="shared" si="2"/>
        <v>3.1602251327947509E-3</v>
      </c>
      <c r="I21" s="342">
        <v>327627.18359999999</v>
      </c>
      <c r="J21" s="344">
        <f t="shared" si="0"/>
        <v>3.127628247362155E-3</v>
      </c>
      <c r="K21" s="344">
        <f t="shared" si="3"/>
        <v>0.83116182956714046</v>
      </c>
      <c r="L21" s="345">
        <v>0</v>
      </c>
      <c r="M21" s="345">
        <v>0</v>
      </c>
      <c r="N21" s="345">
        <v>104747.63099999999</v>
      </c>
      <c r="O21" s="345">
        <v>0</v>
      </c>
      <c r="P21" s="345"/>
      <c r="Q21" s="345">
        <v>206775.74460000001</v>
      </c>
      <c r="R21" s="345">
        <v>16103.808000000001</v>
      </c>
      <c r="S21" s="345">
        <v>0</v>
      </c>
      <c r="T21" s="345">
        <v>0</v>
      </c>
      <c r="U21" s="342"/>
      <c r="V21" s="342"/>
      <c r="W21" s="342"/>
      <c r="X21" s="342"/>
      <c r="Y21" s="342"/>
      <c r="Z21" s="342">
        <v>327627.18359999999</v>
      </c>
      <c r="AA21" s="346"/>
    </row>
    <row r="22" spans="1:27" x14ac:dyDescent="0.2">
      <c r="A22" s="341" t="s">
        <v>1069</v>
      </c>
      <c r="B22" s="342">
        <v>19647.831390000003</v>
      </c>
      <c r="C22" s="342">
        <v>350263.67600000004</v>
      </c>
      <c r="D22" s="342">
        <v>187595.65199999997</v>
      </c>
      <c r="E22" s="342">
        <v>63540.307000000001</v>
      </c>
      <c r="F22" s="342">
        <v>59522.320999999996</v>
      </c>
      <c r="G22" s="342">
        <v>51644.911000000007</v>
      </c>
      <c r="H22" s="343">
        <f t="shared" si="2"/>
        <v>2.4908925310979835E-3</v>
      </c>
      <c r="I22" s="342">
        <v>732214.69839000003</v>
      </c>
      <c r="J22" s="344">
        <f t="shared" si="0"/>
        <v>6.9899431074507603E-3</v>
      </c>
      <c r="K22" s="344">
        <f t="shared" si="3"/>
        <v>0.32570596698305643</v>
      </c>
      <c r="L22" s="345">
        <v>20265.953000000001</v>
      </c>
      <c r="M22" s="345">
        <v>0</v>
      </c>
      <c r="N22" s="345">
        <v>531113.97309999994</v>
      </c>
      <c r="O22" s="345">
        <v>0</v>
      </c>
      <c r="P22" s="345"/>
      <c r="Q22" s="345">
        <v>180834.77230000001</v>
      </c>
      <c r="R22" s="345">
        <v>0</v>
      </c>
      <c r="S22" s="345">
        <v>0</v>
      </c>
      <c r="T22" s="345">
        <v>0</v>
      </c>
      <c r="U22" s="342"/>
      <c r="V22" s="342"/>
      <c r="W22" s="342">
        <v>732214.69838999992</v>
      </c>
      <c r="X22" s="342"/>
      <c r="Y22" s="342"/>
      <c r="Z22" s="342"/>
      <c r="AA22" s="346"/>
    </row>
    <row r="23" spans="1:27" x14ac:dyDescent="0.2">
      <c r="A23" s="341" t="s">
        <v>1048</v>
      </c>
      <c r="B23" s="342">
        <v>4136.5339999999997</v>
      </c>
      <c r="C23" s="342">
        <v>6141.3809999999994</v>
      </c>
      <c r="D23" s="342">
        <v>172657.636</v>
      </c>
      <c r="E23" s="342">
        <v>140983.64799999999</v>
      </c>
      <c r="F23" s="342">
        <v>122883.62799999998</v>
      </c>
      <c r="G23" s="342">
        <v>50937.612999999998</v>
      </c>
      <c r="H23" s="343">
        <f t="shared" si="2"/>
        <v>2.4567787477387561E-3</v>
      </c>
      <c r="I23" s="342">
        <v>497740.44</v>
      </c>
      <c r="J23" s="344">
        <f t="shared" si="0"/>
        <v>4.7515808758381304E-3</v>
      </c>
      <c r="K23" s="344">
        <f t="shared" si="3"/>
        <v>2.2628161161010647</v>
      </c>
      <c r="L23" s="345">
        <v>57147.343999999997</v>
      </c>
      <c r="M23" s="345">
        <v>0</v>
      </c>
      <c r="N23" s="345">
        <v>364152.24</v>
      </c>
      <c r="O23" s="345">
        <v>0</v>
      </c>
      <c r="P23" s="345">
        <v>0</v>
      </c>
      <c r="Q23" s="345">
        <v>76440.856</v>
      </c>
      <c r="R23" s="345">
        <v>0</v>
      </c>
      <c r="S23" s="345"/>
      <c r="T23" s="345">
        <v>0</v>
      </c>
      <c r="U23" s="342">
        <v>487379.98000000004</v>
      </c>
      <c r="V23" s="342"/>
      <c r="W23" s="342"/>
      <c r="X23" s="342">
        <v>10360.459999999999</v>
      </c>
      <c r="Y23" s="342"/>
      <c r="Z23" s="342"/>
      <c r="AA23" s="346"/>
    </row>
    <row r="24" spans="1:27" x14ac:dyDescent="0.2">
      <c r="A24" s="341" t="s">
        <v>1057</v>
      </c>
      <c r="B24" s="347">
        <v>2491.0333199999995</v>
      </c>
      <c r="C24" s="348">
        <v>46502.737999999998</v>
      </c>
      <c r="D24" s="342">
        <v>58985.692000000003</v>
      </c>
      <c r="E24" s="342">
        <v>72192.626000000018</v>
      </c>
      <c r="F24" s="342">
        <v>76807.75</v>
      </c>
      <c r="G24" s="342">
        <v>50908.923000000003</v>
      </c>
      <c r="H24" s="343">
        <f t="shared" si="2"/>
        <v>2.455394996555272E-3</v>
      </c>
      <c r="I24" s="342">
        <v>307888.76232000004</v>
      </c>
      <c r="J24" s="344">
        <f t="shared" si="0"/>
        <v>2.9391993042100087E-3</v>
      </c>
      <c r="K24" s="344">
        <f t="shared" si="3"/>
        <v>3.887373909554932</v>
      </c>
      <c r="L24" s="345">
        <v>20789.560000000001</v>
      </c>
      <c r="M24" s="345">
        <v>0</v>
      </c>
      <c r="N24" s="345">
        <v>90399.438519999996</v>
      </c>
      <c r="O24" s="345">
        <v>0</v>
      </c>
      <c r="P24" s="345"/>
      <c r="Q24" s="345">
        <v>196699.76379999999</v>
      </c>
      <c r="R24" s="345">
        <v>0</v>
      </c>
      <c r="S24" s="345">
        <v>0</v>
      </c>
      <c r="T24" s="345">
        <v>0</v>
      </c>
      <c r="U24" s="342"/>
      <c r="V24" s="342"/>
      <c r="W24" s="342">
        <v>307888.76231999992</v>
      </c>
      <c r="X24" s="342"/>
      <c r="Y24" s="342"/>
      <c r="Z24" s="342"/>
      <c r="AA24" s="346"/>
    </row>
    <row r="25" spans="1:27" x14ac:dyDescent="0.2">
      <c r="A25" s="341" t="s">
        <v>1065</v>
      </c>
      <c r="B25" s="342">
        <v>8853.9148199999981</v>
      </c>
      <c r="C25" s="342">
        <v>8039.8779999999997</v>
      </c>
      <c r="D25" s="342">
        <v>7106.2310000000007</v>
      </c>
      <c r="E25" s="342">
        <v>27823.886999999999</v>
      </c>
      <c r="F25" s="342">
        <v>32973.938000000002</v>
      </c>
      <c r="G25" s="342">
        <v>28073.138000000003</v>
      </c>
      <c r="H25" s="343">
        <f t="shared" si="2"/>
        <v>1.3539992307990032E-3</v>
      </c>
      <c r="I25" s="342">
        <v>112870.98682000001</v>
      </c>
      <c r="J25" s="344">
        <f t="shared" si="0"/>
        <v>1.0775005993302247E-3</v>
      </c>
      <c r="K25" s="344">
        <f t="shared" si="3"/>
        <v>0.43414068399632538</v>
      </c>
      <c r="L25" s="345">
        <v>232.697</v>
      </c>
      <c r="M25" s="345">
        <v>0</v>
      </c>
      <c r="N25" s="345">
        <v>24151.26022</v>
      </c>
      <c r="O25" s="345">
        <v>0</v>
      </c>
      <c r="P25" s="345"/>
      <c r="Q25" s="345">
        <v>88487.029599999994</v>
      </c>
      <c r="R25" s="345">
        <v>0</v>
      </c>
      <c r="S25" s="345">
        <v>0</v>
      </c>
      <c r="T25" s="345">
        <v>0</v>
      </c>
      <c r="U25" s="342"/>
      <c r="V25" s="342"/>
      <c r="W25" s="342">
        <v>107556.64881999999</v>
      </c>
      <c r="X25" s="342"/>
      <c r="Y25" s="342">
        <v>5314.3379999999997</v>
      </c>
      <c r="Z25" s="342"/>
      <c r="AA25" s="346"/>
    </row>
    <row r="26" spans="1:27" x14ac:dyDescent="0.2">
      <c r="A26" s="341" t="s">
        <v>1061</v>
      </c>
      <c r="B26" s="347">
        <v>2656.3384499999997</v>
      </c>
      <c r="C26" s="348">
        <v>11678.121999999999</v>
      </c>
      <c r="D26" s="342">
        <v>26988.315999999999</v>
      </c>
      <c r="E26" s="342">
        <v>18253.592000000001</v>
      </c>
      <c r="F26" s="342">
        <v>20206.456999999999</v>
      </c>
      <c r="G26" s="342">
        <v>21383.798999999999</v>
      </c>
      <c r="H26" s="343">
        <f t="shared" si="2"/>
        <v>1.031364837003989E-3</v>
      </c>
      <c r="I26" s="342">
        <v>101166.62444999999</v>
      </c>
      <c r="J26" s="344">
        <f t="shared" si="0"/>
        <v>9.6576721395134815E-4</v>
      </c>
      <c r="K26" s="344">
        <f t="shared" si="3"/>
        <v>1.4100206658530279</v>
      </c>
      <c r="L26" s="345">
        <v>0</v>
      </c>
      <c r="M26" s="345">
        <v>0</v>
      </c>
      <c r="N26" s="345">
        <v>8575.5004499999995</v>
      </c>
      <c r="O26" s="345">
        <v>0</v>
      </c>
      <c r="P26" s="345"/>
      <c r="Q26" s="345">
        <v>92591.123999999996</v>
      </c>
      <c r="R26" s="345">
        <v>0</v>
      </c>
      <c r="S26" s="345">
        <v>0</v>
      </c>
      <c r="T26" s="345">
        <v>0</v>
      </c>
      <c r="U26" s="342"/>
      <c r="V26" s="342"/>
      <c r="W26" s="342">
        <v>101166.62445</v>
      </c>
      <c r="X26" s="342"/>
      <c r="Y26" s="342"/>
      <c r="Z26" s="342"/>
      <c r="AA26" s="346"/>
    </row>
    <row r="27" spans="1:27" x14ac:dyDescent="0.2">
      <c r="A27" s="341" t="s">
        <v>1067</v>
      </c>
      <c r="B27" s="342">
        <v>15113.450599999998</v>
      </c>
      <c r="C27" s="342">
        <v>21015.666000000001</v>
      </c>
      <c r="D27" s="342">
        <v>11902.723999999998</v>
      </c>
      <c r="E27" s="342">
        <v>16577.873</v>
      </c>
      <c r="F27" s="342">
        <v>16092.543000000001</v>
      </c>
      <c r="G27" s="342">
        <v>18645.379000000001</v>
      </c>
      <c r="H27" s="343">
        <f t="shared" si="2"/>
        <v>8.9928773990124956E-4</v>
      </c>
      <c r="I27" s="342">
        <v>99347.635599999994</v>
      </c>
      <c r="J27" s="344">
        <f t="shared" si="0"/>
        <v>9.4840259589254071E-4</v>
      </c>
      <c r="K27" s="344">
        <f t="shared" si="3"/>
        <v>4.6738875105067045E-2</v>
      </c>
      <c r="L27" s="345">
        <v>10917.241</v>
      </c>
      <c r="M27" s="345">
        <v>0</v>
      </c>
      <c r="N27" s="345">
        <v>31839.373500000002</v>
      </c>
      <c r="O27" s="345">
        <v>31.193999999999999</v>
      </c>
      <c r="P27" s="345"/>
      <c r="Q27" s="345">
        <v>56555.302100000001</v>
      </c>
      <c r="R27" s="345">
        <v>4.5250000000000004</v>
      </c>
      <c r="S27" s="345">
        <v>0</v>
      </c>
      <c r="T27" s="345">
        <v>0</v>
      </c>
      <c r="U27" s="342"/>
      <c r="V27" s="342"/>
      <c r="W27" s="342">
        <v>99347.635599999994</v>
      </c>
      <c r="X27" s="342"/>
      <c r="Y27" s="342"/>
      <c r="Z27" s="342"/>
      <c r="AA27" s="346"/>
    </row>
    <row r="28" spans="1:27" x14ac:dyDescent="0.2">
      <c r="A28" s="341" t="s">
        <v>1055</v>
      </c>
      <c r="B28" s="342">
        <v>531648.43679999991</v>
      </c>
      <c r="C28" s="342">
        <v>496917.73299999995</v>
      </c>
      <c r="D28" s="342">
        <v>76179.824000000008</v>
      </c>
      <c r="E28" s="342">
        <v>38054.317999999999</v>
      </c>
      <c r="F28" s="342">
        <v>16298.586000000001</v>
      </c>
      <c r="G28" s="342">
        <v>15926.327000000001</v>
      </c>
      <c r="H28" s="343">
        <f t="shared" si="2"/>
        <v>7.6814478336740958E-4</v>
      </c>
      <c r="I28" s="342">
        <v>1175025.2247999997</v>
      </c>
      <c r="J28" s="344">
        <f t="shared" si="0"/>
        <v>1.1217146404232452E-2</v>
      </c>
      <c r="K28" s="344">
        <f t="shared" si="3"/>
        <v>-0.19400869977315807</v>
      </c>
      <c r="L28" s="345">
        <v>4331.259</v>
      </c>
      <c r="M28" s="345">
        <v>0</v>
      </c>
      <c r="N28" s="345">
        <v>1085024.507</v>
      </c>
      <c r="O28" s="345">
        <v>0</v>
      </c>
      <c r="P28" s="345"/>
      <c r="Q28" s="345">
        <v>84130.092999999993</v>
      </c>
      <c r="R28" s="345">
        <v>1539.366</v>
      </c>
      <c r="S28" s="345">
        <v>0</v>
      </c>
      <c r="T28" s="345">
        <v>0</v>
      </c>
      <c r="U28" s="342"/>
      <c r="V28" s="342"/>
      <c r="W28" s="342"/>
      <c r="X28" s="342"/>
      <c r="Y28" s="342"/>
      <c r="Z28" s="342">
        <v>1175025.2248000004</v>
      </c>
      <c r="AA28" s="346"/>
    </row>
    <row r="29" spans="1:27" x14ac:dyDescent="0.2">
      <c r="A29" s="341"/>
      <c r="B29" s="342"/>
      <c r="C29" s="342"/>
      <c r="D29" s="342"/>
      <c r="E29" s="342"/>
      <c r="F29" s="342"/>
      <c r="G29" s="342"/>
      <c r="H29" s="342"/>
      <c r="I29" s="342"/>
      <c r="J29" s="344"/>
      <c r="K29" s="344"/>
      <c r="L29" s="345"/>
      <c r="M29" s="345"/>
      <c r="N29" s="345"/>
      <c r="O29" s="345"/>
      <c r="P29" s="345"/>
      <c r="Q29" s="345"/>
      <c r="R29" s="345"/>
      <c r="S29" s="345"/>
      <c r="T29" s="345"/>
      <c r="U29" s="342"/>
      <c r="V29" s="342"/>
      <c r="W29" s="342"/>
      <c r="X29" s="342"/>
      <c r="Y29" s="342"/>
      <c r="Z29" s="342"/>
      <c r="AA29" s="346"/>
    </row>
    <row r="30" spans="1:27" ht="12.75" thickBot="1" x14ac:dyDescent="0.25">
      <c r="A30" s="349" t="s">
        <v>1006</v>
      </c>
      <c r="B30" s="350">
        <v>8476913.9326400012</v>
      </c>
      <c r="C30" s="350">
        <v>14414390.738</v>
      </c>
      <c r="D30" s="350">
        <v>17611235.582000002</v>
      </c>
      <c r="E30" s="350">
        <v>20995251.374999996</v>
      </c>
      <c r="F30" s="350">
        <v>22520309.819000002</v>
      </c>
      <c r="G30" s="350">
        <v>20733496.269000001</v>
      </c>
      <c r="H30" s="350"/>
      <c r="I30" s="350">
        <v>104752597.71563999</v>
      </c>
      <c r="J30" s="351"/>
      <c r="K30" s="351"/>
      <c r="L30" s="352">
        <v>7735966.0499999998</v>
      </c>
      <c r="M30" s="352">
        <v>777134.20900000003</v>
      </c>
      <c r="N30" s="352">
        <v>30043162.059999999</v>
      </c>
      <c r="O30" s="352">
        <v>1712767.5330000001</v>
      </c>
      <c r="P30" s="352">
        <v>19022997.440000001</v>
      </c>
      <c r="Q30" s="352">
        <v>40143279.090000004</v>
      </c>
      <c r="R30" s="352">
        <v>4985873.2620000001</v>
      </c>
      <c r="S30" s="352">
        <v>330417.15299999999</v>
      </c>
      <c r="T30" s="352">
        <v>0.91</v>
      </c>
      <c r="U30" s="350">
        <v>487379.98000000004</v>
      </c>
      <c r="V30" s="350">
        <v>651652.75800000003</v>
      </c>
      <c r="W30" s="350">
        <v>52782607.225359984</v>
      </c>
      <c r="X30" s="350">
        <v>10360.459999999999</v>
      </c>
      <c r="Y30" s="350">
        <v>42777391.377999999</v>
      </c>
      <c r="Z30" s="350">
        <v>1571097.5262800003</v>
      </c>
      <c r="AA30" s="353">
        <v>6471108.3880000003</v>
      </c>
    </row>
    <row r="31" spans="1:27" ht="12.75" thickTop="1" x14ac:dyDescent="0.2"/>
    <row r="32" spans="1:27" x14ac:dyDescent="0.2">
      <c r="B32" s="12">
        <f t="shared" ref="B32:G32" si="4">B27/B30</f>
        <v>1.7828953697177803E-3</v>
      </c>
      <c r="C32" s="12">
        <f t="shared" si="4"/>
        <v>1.4579642235309578E-3</v>
      </c>
      <c r="D32" s="12">
        <f t="shared" si="4"/>
        <v>6.7585967745303866E-4</v>
      </c>
      <c r="E32" s="12">
        <f t="shared" si="4"/>
        <v>7.8960107235200949E-4</v>
      </c>
      <c r="F32" s="12">
        <f t="shared" si="4"/>
        <v>7.145791123363231E-4</v>
      </c>
      <c r="G32" s="12">
        <f t="shared" si="4"/>
        <v>8.9928773990124956E-4</v>
      </c>
      <c r="L32" s="4">
        <f>L30/I30</f>
        <v>7.3849873117227599E-2</v>
      </c>
      <c r="AA32" s="4">
        <f>AA30/I30</f>
        <v>6.1775159080697785E-2</v>
      </c>
    </row>
    <row r="33" spans="6:8" ht="15.75" x14ac:dyDescent="0.2">
      <c r="F33" s="13"/>
      <c r="H33" s="11">
        <f>F9+F12+F27</f>
        <v>2331144.0730000003</v>
      </c>
    </row>
  </sheetData>
  <autoFilter ref="A3:AA30"/>
  <conditionalFormatting sqref="J4:K29">
    <cfRule type="colorScale" priority="13">
      <colorScale>
        <cfvo type="min"/>
        <cfvo type="percentile" val="50"/>
        <cfvo type="max"/>
        <color rgb="FFF8696B"/>
        <color rgb="FFFFEB84"/>
        <color rgb="FF63BE7B"/>
      </colorScale>
    </cfRule>
  </conditionalFormatting>
  <conditionalFormatting sqref="K4:K29">
    <cfRule type="colorScale" priority="12">
      <colorScale>
        <cfvo type="min"/>
        <cfvo type="percentile" val="50"/>
        <cfvo type="max"/>
        <color rgb="FFF8696B"/>
        <color rgb="FFFFEB84"/>
        <color rgb="FF63BE7B"/>
      </colorScale>
    </cfRule>
  </conditionalFormatting>
  <conditionalFormatting sqref="J4:J29">
    <cfRule type="colorScale" priority="11">
      <colorScale>
        <cfvo type="min"/>
        <cfvo type="percentile" val="50"/>
        <cfvo type="max"/>
        <color rgb="FFF8696B"/>
        <color rgb="FFFFEB84"/>
        <color rgb="FF63BE7B"/>
      </colorScale>
    </cfRule>
  </conditionalFormatting>
  <conditionalFormatting sqref="G4:H29">
    <cfRule type="colorScale" priority="10">
      <colorScale>
        <cfvo type="min"/>
        <cfvo type="percentile" val="50"/>
        <cfvo type="max"/>
        <color rgb="FFF8696B"/>
        <color rgb="FFFFEB84"/>
        <color rgb="FF63BE7B"/>
      </colorScale>
    </cfRule>
  </conditionalFormatting>
  <conditionalFormatting sqref="N4:N28">
    <cfRule type="colorScale" priority="9">
      <colorScale>
        <cfvo type="min"/>
        <cfvo type="percentile" val="50"/>
        <cfvo type="max"/>
        <color rgb="FFF8696B"/>
        <color rgb="FFFFEB84"/>
        <color rgb="FF63BE7B"/>
      </colorScale>
    </cfRule>
  </conditionalFormatting>
  <conditionalFormatting sqref="Q4:Q28">
    <cfRule type="colorScale" priority="8">
      <colorScale>
        <cfvo type="min"/>
        <cfvo type="percentile" val="50"/>
        <cfvo type="max"/>
        <color rgb="FFF8696B"/>
        <color rgb="FFFFEB84"/>
        <color rgb="FF63BE7B"/>
      </colorScale>
    </cfRule>
  </conditionalFormatting>
  <conditionalFormatting sqref="F4:F28">
    <cfRule type="colorScale" priority="7">
      <colorScale>
        <cfvo type="min"/>
        <cfvo type="percentile" val="50"/>
        <cfvo type="max"/>
        <color rgb="FFF8696B"/>
        <color rgb="FFFFEB84"/>
        <color rgb="FF63BE7B"/>
      </colorScale>
    </cfRule>
  </conditionalFormatting>
  <conditionalFormatting sqref="E4:E28">
    <cfRule type="colorScale" priority="6">
      <colorScale>
        <cfvo type="min"/>
        <cfvo type="percentile" val="50"/>
        <cfvo type="max"/>
        <color rgb="FFF8696B"/>
        <color rgb="FFFFEB84"/>
        <color rgb="FF63BE7B"/>
      </colorScale>
    </cfRule>
  </conditionalFormatting>
  <conditionalFormatting sqref="D4:D28">
    <cfRule type="colorScale" priority="5">
      <colorScale>
        <cfvo type="min"/>
        <cfvo type="percentile" val="50"/>
        <cfvo type="max"/>
        <color rgb="FFF8696B"/>
        <color rgb="FFFFEB84"/>
        <color rgb="FF63BE7B"/>
      </colorScale>
    </cfRule>
  </conditionalFormatting>
  <conditionalFormatting sqref="C4:C28">
    <cfRule type="colorScale" priority="4">
      <colorScale>
        <cfvo type="min"/>
        <cfvo type="percentile" val="50"/>
        <cfvo type="max"/>
        <color rgb="FFF8696B"/>
        <color rgb="FFFFEB84"/>
        <color rgb="FF63BE7B"/>
      </colorScale>
    </cfRule>
  </conditionalFormatting>
  <conditionalFormatting sqref="B4:B28">
    <cfRule type="colorScale" priority="3">
      <colorScale>
        <cfvo type="min"/>
        <cfvo type="percentile" val="50"/>
        <cfvo type="max"/>
        <color rgb="FFF8696B"/>
        <color rgb="FFFFEB84"/>
        <color rgb="FF63BE7B"/>
      </colorScale>
    </cfRule>
  </conditionalFormatting>
  <conditionalFormatting sqref="H4:H28">
    <cfRule type="colorScale" priority="2">
      <colorScale>
        <cfvo type="min"/>
        <cfvo type="percentile" val="50"/>
        <cfvo type="max"/>
        <color rgb="FFF8696B"/>
        <color rgb="FFFFEB84"/>
        <color rgb="FF63BE7B"/>
      </colorScale>
    </cfRule>
  </conditionalFormatting>
  <conditionalFormatting sqref="G4:G28">
    <cfRule type="colorScale" priority="1">
      <colorScale>
        <cfvo type="min"/>
        <cfvo type="percentile" val="50"/>
        <cfvo type="max"/>
        <color rgb="FFF8696B"/>
        <color rgb="FFFFEB84"/>
        <color rgb="FF63BE7B"/>
      </colorScale>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19"/>
  <sheetViews>
    <sheetView zoomScaleNormal="100" workbookViewId="0">
      <selection activeCell="A4" sqref="A4"/>
    </sheetView>
  </sheetViews>
  <sheetFormatPr defaultColWidth="10.85546875" defaultRowHeight="12" x14ac:dyDescent="0.2"/>
  <cols>
    <col min="1" max="1" width="10.85546875" style="361"/>
    <col min="2" max="7" width="10.85546875" style="361" customWidth="1"/>
    <col min="8" max="8" width="12" style="361" customWidth="1"/>
    <col min="9" max="12" width="10.85546875" style="361" customWidth="1"/>
    <col min="13" max="13" width="11.85546875" style="361" customWidth="1"/>
    <col min="14" max="14" width="10.85546875" style="361" customWidth="1"/>
    <col min="15" max="15" width="13" style="361" bestFit="1" customWidth="1"/>
    <col min="16" max="16" width="10.85546875" style="361"/>
    <col min="17" max="17" width="0" style="361" hidden="1" customWidth="1"/>
    <col min="18" max="18" width="15.28515625" style="361" customWidth="1"/>
    <col min="19" max="16384" width="10.85546875" style="361"/>
  </cols>
  <sheetData>
    <row r="1" spans="1:18" s="357" customFormat="1" ht="20.25" x14ac:dyDescent="0.3">
      <c r="A1" s="354" t="s">
        <v>3259</v>
      </c>
      <c r="B1" s="355"/>
      <c r="C1" s="356"/>
      <c r="D1" s="356"/>
      <c r="E1" s="356"/>
      <c r="F1" s="356"/>
      <c r="G1" s="356"/>
      <c r="H1" s="356"/>
      <c r="I1" s="356"/>
      <c r="J1" s="356"/>
      <c r="K1" s="356"/>
      <c r="L1" s="356"/>
      <c r="M1" s="356"/>
      <c r="N1" s="356"/>
      <c r="O1" s="356"/>
      <c r="P1" s="356"/>
      <c r="Q1" s="356"/>
      <c r="R1" s="356"/>
    </row>
    <row r="2" spans="1:18" s="357" customFormat="1" ht="15" thickBot="1" x14ac:dyDescent="0.25">
      <c r="A2" s="382" t="s">
        <v>3261</v>
      </c>
      <c r="B2" s="355"/>
      <c r="C2" s="356"/>
      <c r="D2" s="356"/>
      <c r="E2" s="356"/>
      <c r="F2" s="356"/>
      <c r="G2" s="356"/>
      <c r="H2" s="356"/>
      <c r="I2" s="356"/>
      <c r="J2" s="356"/>
      <c r="K2" s="356"/>
      <c r="L2" s="356"/>
      <c r="M2" s="356"/>
      <c r="N2" s="356"/>
      <c r="O2" s="356"/>
      <c r="P2" s="356"/>
      <c r="Q2" s="356"/>
      <c r="R2" s="356"/>
    </row>
    <row r="3" spans="1:18" ht="35.1" customHeight="1" x14ac:dyDescent="0.2">
      <c r="A3" s="358" t="s">
        <v>3256</v>
      </c>
      <c r="B3" s="359" t="s">
        <v>1038</v>
      </c>
      <c r="C3" s="359" t="s">
        <v>1014</v>
      </c>
      <c r="D3" s="359" t="s">
        <v>1011</v>
      </c>
      <c r="E3" s="359" t="s">
        <v>1015</v>
      </c>
      <c r="F3" s="359" t="s">
        <v>1003</v>
      </c>
      <c r="G3" s="359" t="s">
        <v>1016</v>
      </c>
      <c r="H3" s="359" t="s">
        <v>1017</v>
      </c>
      <c r="I3" s="359" t="s">
        <v>1018</v>
      </c>
      <c r="J3" s="359" t="s">
        <v>1019</v>
      </c>
      <c r="K3" s="359" t="s">
        <v>1020</v>
      </c>
      <c r="L3" s="359" t="s">
        <v>1021</v>
      </c>
      <c r="M3" s="359" t="s">
        <v>1022</v>
      </c>
      <c r="N3" s="359" t="s">
        <v>1023</v>
      </c>
      <c r="O3" s="359" t="s">
        <v>1006</v>
      </c>
      <c r="P3" s="359" t="s">
        <v>1110</v>
      </c>
      <c r="Q3" s="359" t="s">
        <v>1109</v>
      </c>
      <c r="R3" s="360" t="s">
        <v>1111</v>
      </c>
    </row>
    <row r="4" spans="1:18" x14ac:dyDescent="0.2">
      <c r="A4" s="362">
        <v>1</v>
      </c>
      <c r="B4" s="363" t="s">
        <v>1027</v>
      </c>
      <c r="C4" s="364">
        <v>7900.6679999999997</v>
      </c>
      <c r="D4" s="364">
        <v>524.76300000000003</v>
      </c>
      <c r="E4" s="364">
        <v>1847.4769999999999</v>
      </c>
      <c r="F4" s="364">
        <v>1057.4749999999999</v>
      </c>
      <c r="G4" s="364">
        <v>306.52200000000005</v>
      </c>
      <c r="H4" s="364">
        <v>33807.224999999999</v>
      </c>
      <c r="I4" s="364">
        <v>1055.6290000000001</v>
      </c>
      <c r="J4" s="364">
        <v>286.92099999999999</v>
      </c>
      <c r="K4" s="364">
        <v>5846.6900000000005</v>
      </c>
      <c r="L4" s="364">
        <v>479.95</v>
      </c>
      <c r="M4" s="364"/>
      <c r="N4" s="364">
        <v>57.658999999999999</v>
      </c>
      <c r="O4" s="364">
        <v>53170.978999999999</v>
      </c>
      <c r="P4" s="365">
        <f t="shared" ref="P4:P17" si="0">O4/$O$18</f>
        <v>4.6540313393198737E-2</v>
      </c>
      <c r="Q4" s="366">
        <v>1642841</v>
      </c>
      <c r="R4" s="367">
        <f t="shared" ref="R4:R17" si="1">O4*1000000/Q4</f>
        <v>32365.261763006889</v>
      </c>
    </row>
    <row r="5" spans="1:18" x14ac:dyDescent="0.2">
      <c r="A5" s="362">
        <v>2</v>
      </c>
      <c r="B5" s="363" t="s">
        <v>1028</v>
      </c>
      <c r="C5" s="364">
        <v>4839.03</v>
      </c>
      <c r="D5" s="364">
        <v>189.012</v>
      </c>
      <c r="E5" s="364">
        <v>2203.6089999999999</v>
      </c>
      <c r="F5" s="364">
        <v>397.30399999999997</v>
      </c>
      <c r="G5" s="364">
        <v>134.55000000000001</v>
      </c>
      <c r="H5" s="364">
        <v>16534.917000000001</v>
      </c>
      <c r="I5" s="364">
        <v>326.15599999999995</v>
      </c>
      <c r="J5" s="364">
        <v>43.792999999999999</v>
      </c>
      <c r="K5" s="364">
        <v>911.99900000000002</v>
      </c>
      <c r="L5" s="364">
        <v>131.38200000000001</v>
      </c>
      <c r="M5" s="364"/>
      <c r="N5" s="364">
        <v>92.182000000000002</v>
      </c>
      <c r="O5" s="364">
        <v>25803.934000000005</v>
      </c>
      <c r="P5" s="365">
        <f t="shared" si="0"/>
        <v>2.2586064761708009E-2</v>
      </c>
      <c r="Q5" s="366">
        <v>286627</v>
      </c>
      <c r="R5" s="367">
        <f t="shared" si="1"/>
        <v>90026.180366818211</v>
      </c>
    </row>
    <row r="6" spans="1:18" x14ac:dyDescent="0.2">
      <c r="A6" s="362">
        <v>3</v>
      </c>
      <c r="B6" s="363" t="s">
        <v>1029</v>
      </c>
      <c r="C6" s="364">
        <v>3530.9250000000002</v>
      </c>
      <c r="D6" s="364">
        <v>473.37</v>
      </c>
      <c r="E6" s="364">
        <v>2713.6469999999999</v>
      </c>
      <c r="F6" s="364">
        <v>255.87299999999999</v>
      </c>
      <c r="G6" s="364">
        <v>212.93700000000001</v>
      </c>
      <c r="H6" s="364">
        <v>18938.420999999998</v>
      </c>
      <c r="I6" s="364">
        <v>539.43799999999999</v>
      </c>
      <c r="J6" s="364">
        <v>189.66200000000001</v>
      </c>
      <c r="K6" s="364">
        <v>1721.7539999999999</v>
      </c>
      <c r="L6" s="364">
        <v>260.03800000000001</v>
      </c>
      <c r="M6" s="364"/>
      <c r="N6" s="364">
        <v>165.92599999999999</v>
      </c>
      <c r="O6" s="364">
        <v>29001.990999999998</v>
      </c>
      <c r="P6" s="365">
        <f t="shared" si="0"/>
        <v>2.5385309346414878E-2</v>
      </c>
      <c r="Q6" s="366">
        <v>1504326</v>
      </c>
      <c r="R6" s="367">
        <f t="shared" si="1"/>
        <v>19279.059858036089</v>
      </c>
    </row>
    <row r="7" spans="1:18" x14ac:dyDescent="0.2">
      <c r="A7" s="362">
        <v>4</v>
      </c>
      <c r="B7" s="363" t="s">
        <v>1026</v>
      </c>
      <c r="C7" s="364">
        <v>6173.0309999999999</v>
      </c>
      <c r="D7" s="364">
        <v>642.54899999999998</v>
      </c>
      <c r="E7" s="364">
        <v>9315.3449999999993</v>
      </c>
      <c r="F7" s="364">
        <v>108.01</v>
      </c>
      <c r="G7" s="364">
        <v>455.3</v>
      </c>
      <c r="H7" s="364">
        <v>28493.710999999999</v>
      </c>
      <c r="I7" s="364">
        <v>437.07600000000002</v>
      </c>
      <c r="J7" s="364">
        <v>53.198</v>
      </c>
      <c r="K7" s="364">
        <v>1963.2149999999999</v>
      </c>
      <c r="L7" s="364">
        <v>157.69800000000001</v>
      </c>
      <c r="M7" s="364"/>
      <c r="N7" s="364">
        <v>0</v>
      </c>
      <c r="O7" s="364">
        <v>47799.132999999987</v>
      </c>
      <c r="P7" s="365">
        <f t="shared" si="0"/>
        <v>4.1838361293727304E-2</v>
      </c>
      <c r="Q7" s="366">
        <v>478801</v>
      </c>
      <c r="R7" s="367">
        <f t="shared" si="1"/>
        <v>99830.896343157146</v>
      </c>
    </row>
    <row r="8" spans="1:18" x14ac:dyDescent="0.2">
      <c r="A8" s="362">
        <v>5</v>
      </c>
      <c r="B8" s="363" t="s">
        <v>1034</v>
      </c>
      <c r="C8" s="364">
        <v>12728.384000000002</v>
      </c>
      <c r="D8" s="364">
        <v>2183.5860000000002</v>
      </c>
      <c r="E8" s="364">
        <v>8473.4110000000001</v>
      </c>
      <c r="F8" s="364">
        <v>1446.31</v>
      </c>
      <c r="G8" s="364">
        <v>3408.2469999999998</v>
      </c>
      <c r="H8" s="364">
        <v>58932.945999999996</v>
      </c>
      <c r="I8" s="364">
        <v>1148.2660000000001</v>
      </c>
      <c r="J8" s="364">
        <v>956.25099999999998</v>
      </c>
      <c r="K8" s="364">
        <v>9437.3790000000008</v>
      </c>
      <c r="L8" s="364">
        <v>262.13</v>
      </c>
      <c r="M8" s="364"/>
      <c r="N8" s="364">
        <v>2331.4650000000001</v>
      </c>
      <c r="O8" s="364">
        <v>101308.375</v>
      </c>
      <c r="P8" s="365">
        <f t="shared" si="0"/>
        <v>8.8674754735204336E-2</v>
      </c>
      <c r="Q8" s="366">
        <v>5325347</v>
      </c>
      <c r="R8" s="367">
        <f t="shared" si="1"/>
        <v>19023.807274906216</v>
      </c>
    </row>
    <row r="9" spans="1:18" x14ac:dyDescent="0.2">
      <c r="A9" s="362">
        <v>6</v>
      </c>
      <c r="B9" s="363" t="s">
        <v>1036</v>
      </c>
      <c r="C9" s="364">
        <v>3783.1599999999994</v>
      </c>
      <c r="D9" s="364">
        <v>481.95</v>
      </c>
      <c r="E9" s="364">
        <v>7156.0159999999996</v>
      </c>
      <c r="F9" s="364">
        <v>2714.4210000000003</v>
      </c>
      <c r="G9" s="364">
        <v>252.02499999999998</v>
      </c>
      <c r="H9" s="364">
        <v>26891.614999999998</v>
      </c>
      <c r="I9" s="364">
        <v>955.25299999999993</v>
      </c>
      <c r="J9" s="364">
        <v>95.200999999999993</v>
      </c>
      <c r="K9" s="364">
        <v>2571.4050000000002</v>
      </c>
      <c r="L9" s="364">
        <v>379.49799999999999</v>
      </c>
      <c r="M9" s="364"/>
      <c r="N9" s="364">
        <v>64.587000000000003</v>
      </c>
      <c r="O9" s="364">
        <v>45345.130999999994</v>
      </c>
      <c r="P9" s="365">
        <f t="shared" si="0"/>
        <v>3.9690384628721077E-2</v>
      </c>
      <c r="Q9" s="366">
        <v>1408401</v>
      </c>
      <c r="R9" s="367">
        <f t="shared" si="1"/>
        <v>32196.179213164429</v>
      </c>
    </row>
    <row r="10" spans="1:18" x14ac:dyDescent="0.2">
      <c r="A10" s="362">
        <v>7</v>
      </c>
      <c r="B10" s="363" t="s">
        <v>1025</v>
      </c>
      <c r="C10" s="364">
        <v>9805.9000000000015</v>
      </c>
      <c r="D10" s="364">
        <v>1528.6369999999999</v>
      </c>
      <c r="E10" s="364">
        <v>998.98800000000006</v>
      </c>
      <c r="F10" s="364">
        <v>122.854</v>
      </c>
      <c r="G10" s="364">
        <v>769.48699999999985</v>
      </c>
      <c r="H10" s="364">
        <v>37860.877999999997</v>
      </c>
      <c r="I10" s="364">
        <v>1383.165</v>
      </c>
      <c r="J10" s="364">
        <v>204.28700000000001</v>
      </c>
      <c r="K10" s="364">
        <v>9020.7420000000002</v>
      </c>
      <c r="L10" s="364">
        <v>272.66899999999998</v>
      </c>
      <c r="M10" s="364"/>
      <c r="N10" s="364">
        <v>767.45699999999999</v>
      </c>
      <c r="O10" s="364">
        <v>62735.063999999998</v>
      </c>
      <c r="P10" s="365">
        <f t="shared" si="0"/>
        <v>5.4911713009880445E-2</v>
      </c>
      <c r="Q10" s="366">
        <v>4867373</v>
      </c>
      <c r="R10" s="367">
        <f t="shared" si="1"/>
        <v>12888.89591983191</v>
      </c>
    </row>
    <row r="11" spans="1:18" x14ac:dyDescent="0.2">
      <c r="A11" s="362">
        <v>8</v>
      </c>
      <c r="B11" s="363" t="s">
        <v>1030</v>
      </c>
      <c r="C11" s="364">
        <v>8007.3450000000012</v>
      </c>
      <c r="D11" s="364">
        <v>1887.578</v>
      </c>
      <c r="E11" s="364">
        <v>2801.98</v>
      </c>
      <c r="F11" s="364">
        <v>436.666</v>
      </c>
      <c r="G11" s="364">
        <v>698.22500000000002</v>
      </c>
      <c r="H11" s="364">
        <v>103059.103</v>
      </c>
      <c r="I11" s="364">
        <v>1076.6019999999999</v>
      </c>
      <c r="J11" s="364">
        <v>232.59899999999999</v>
      </c>
      <c r="K11" s="364">
        <v>18427.652999999998</v>
      </c>
      <c r="L11" s="364">
        <v>260.86500000000001</v>
      </c>
      <c r="M11" s="364"/>
      <c r="N11" s="364">
        <v>2107.1750000000002</v>
      </c>
      <c r="O11" s="364">
        <v>138995.79099999997</v>
      </c>
      <c r="P11" s="365">
        <f t="shared" si="0"/>
        <v>0.12166237664112883</v>
      </c>
      <c r="Q11" s="366">
        <v>3917055</v>
      </c>
      <c r="R11" s="367">
        <f t="shared" si="1"/>
        <v>35484.768786754328</v>
      </c>
    </row>
    <row r="12" spans="1:18" x14ac:dyDescent="0.2">
      <c r="A12" s="362">
        <v>9</v>
      </c>
      <c r="B12" s="363" t="s">
        <v>1031</v>
      </c>
      <c r="C12" s="364">
        <v>11821.591</v>
      </c>
      <c r="D12" s="364">
        <v>1823.9169999999999</v>
      </c>
      <c r="E12" s="364">
        <v>5157.348</v>
      </c>
      <c r="F12" s="364">
        <v>155.32300000000001</v>
      </c>
      <c r="G12" s="364">
        <v>936.65700000000004</v>
      </c>
      <c r="H12" s="364">
        <v>18967.883000000002</v>
      </c>
      <c r="I12" s="364">
        <v>1798.7380000000001</v>
      </c>
      <c r="J12" s="364">
        <v>193.01</v>
      </c>
      <c r="K12" s="364">
        <v>15349.978999999999</v>
      </c>
      <c r="L12" s="364">
        <v>498.63400000000001</v>
      </c>
      <c r="M12" s="364">
        <v>37769.506000000001</v>
      </c>
      <c r="N12" s="364">
        <v>2585.3380000000002</v>
      </c>
      <c r="O12" s="364">
        <v>97057.923999999999</v>
      </c>
      <c r="P12" s="365">
        <f t="shared" si="0"/>
        <v>8.4954354522102468E-2</v>
      </c>
      <c r="Q12" s="366">
        <v>6165723</v>
      </c>
      <c r="R12" s="367">
        <f t="shared" si="1"/>
        <v>15741.531690606276</v>
      </c>
    </row>
    <row r="13" spans="1:18" x14ac:dyDescent="0.2">
      <c r="A13" s="362">
        <v>10</v>
      </c>
      <c r="B13" s="363" t="s">
        <v>1032</v>
      </c>
      <c r="C13" s="364">
        <v>5731.933</v>
      </c>
      <c r="D13" s="364">
        <v>401.58699999999999</v>
      </c>
      <c r="E13" s="364">
        <v>2629.9380000000001</v>
      </c>
      <c r="F13" s="364">
        <v>90.553999999999988</v>
      </c>
      <c r="G13" s="364">
        <v>341.86</v>
      </c>
      <c r="H13" s="364">
        <v>18386.474999999999</v>
      </c>
      <c r="I13" s="364">
        <v>506.62800000000004</v>
      </c>
      <c r="J13" s="364">
        <v>111.25</v>
      </c>
      <c r="K13" s="364">
        <v>1996.5319999999999</v>
      </c>
      <c r="L13" s="364">
        <v>206.92599999999999</v>
      </c>
      <c r="M13" s="364"/>
      <c r="N13" s="364">
        <v>150.114</v>
      </c>
      <c r="O13" s="364">
        <v>30553.797000000002</v>
      </c>
      <c r="P13" s="365">
        <f t="shared" si="0"/>
        <v>2.6743598001687643E-2</v>
      </c>
      <c r="Q13" s="366">
        <v>1160242</v>
      </c>
      <c r="R13" s="367">
        <f t="shared" si="1"/>
        <v>26333.986358018417</v>
      </c>
    </row>
    <row r="14" spans="1:18" x14ac:dyDescent="0.2">
      <c r="A14" s="362">
        <v>11</v>
      </c>
      <c r="B14" s="363" t="s">
        <v>1033</v>
      </c>
      <c r="C14" s="364">
        <v>8014.2579999999989</v>
      </c>
      <c r="D14" s="364">
        <v>724.31499999999994</v>
      </c>
      <c r="E14" s="364">
        <v>10145.005999999999</v>
      </c>
      <c r="F14" s="364">
        <v>381.06899999999996</v>
      </c>
      <c r="G14" s="364">
        <v>555.49200000000008</v>
      </c>
      <c r="H14" s="364">
        <v>50986.884999999995</v>
      </c>
      <c r="I14" s="364">
        <v>1403.153</v>
      </c>
      <c r="J14" s="364">
        <v>875.03500000000008</v>
      </c>
      <c r="K14" s="364">
        <v>2910.05</v>
      </c>
      <c r="L14" s="364">
        <v>1085.413</v>
      </c>
      <c r="M14" s="364"/>
      <c r="N14" s="364">
        <v>49.8</v>
      </c>
      <c r="O14" s="364">
        <v>77130.47600000001</v>
      </c>
      <c r="P14" s="365">
        <f t="shared" si="0"/>
        <v>6.7511950931100864E-2</v>
      </c>
      <c r="Q14" s="366">
        <v>2098807</v>
      </c>
      <c r="R14" s="367">
        <f t="shared" si="1"/>
        <v>36749.675410840544</v>
      </c>
    </row>
    <row r="15" spans="1:18" x14ac:dyDescent="0.2">
      <c r="A15" s="362">
        <v>12</v>
      </c>
      <c r="B15" s="363" t="s">
        <v>1037</v>
      </c>
      <c r="C15" s="364">
        <v>6761.3969999999999</v>
      </c>
      <c r="D15" s="364">
        <v>693.399</v>
      </c>
      <c r="E15" s="364">
        <v>12412.033000000001</v>
      </c>
      <c r="F15" s="364">
        <v>1930.6109999999999</v>
      </c>
      <c r="G15" s="364">
        <v>1100.0710000000001</v>
      </c>
      <c r="H15" s="364">
        <v>5950.8249999999998</v>
      </c>
      <c r="I15" s="364">
        <v>4121.2529999999997</v>
      </c>
      <c r="J15" s="364">
        <v>393.13600000000002</v>
      </c>
      <c r="K15" s="364">
        <v>7283.1579999999994</v>
      </c>
      <c r="L15" s="364">
        <v>474.93400000000003</v>
      </c>
      <c r="M15" s="364">
        <v>125480.239</v>
      </c>
      <c r="N15" s="364">
        <v>676.41200000000003</v>
      </c>
      <c r="O15" s="364">
        <v>167277.46800000002</v>
      </c>
      <c r="P15" s="365">
        <f t="shared" si="0"/>
        <v>0.14641719845596174</v>
      </c>
      <c r="Q15" s="366">
        <v>7360703</v>
      </c>
      <c r="R15" s="367">
        <f t="shared" si="1"/>
        <v>22725.746168538524</v>
      </c>
    </row>
    <row r="16" spans="1:18" x14ac:dyDescent="0.2">
      <c r="A16" s="362">
        <v>13</v>
      </c>
      <c r="B16" s="363" t="s">
        <v>1035</v>
      </c>
      <c r="C16" s="364">
        <v>13919.995000000001</v>
      </c>
      <c r="D16" s="364">
        <v>1486.6470000000002</v>
      </c>
      <c r="E16" s="364">
        <v>4398.4229999999998</v>
      </c>
      <c r="F16" s="364">
        <v>1561.23</v>
      </c>
      <c r="G16" s="364">
        <v>693.10599999999999</v>
      </c>
      <c r="H16" s="364">
        <v>132612.424</v>
      </c>
      <c r="I16" s="364">
        <v>1517.0030000000002</v>
      </c>
      <c r="J16" s="364">
        <v>384.59199999999998</v>
      </c>
      <c r="K16" s="364">
        <v>11412.5</v>
      </c>
      <c r="L16" s="364">
        <v>574.52300000000002</v>
      </c>
      <c r="M16" s="364"/>
      <c r="N16" s="364">
        <v>132.654</v>
      </c>
      <c r="O16" s="364">
        <v>168693.09700000001</v>
      </c>
      <c r="P16" s="365">
        <f t="shared" si="0"/>
        <v>0.14765629200939245</v>
      </c>
      <c r="Q16" s="366">
        <v>5824432</v>
      </c>
      <c r="R16" s="367">
        <f t="shared" si="1"/>
        <v>28963.012530663935</v>
      </c>
    </row>
    <row r="17" spans="1:18" ht="12.75" thickBot="1" x14ac:dyDescent="0.25">
      <c r="A17" s="368">
        <v>14</v>
      </c>
      <c r="B17" s="369" t="s">
        <v>1024</v>
      </c>
      <c r="C17" s="370">
        <v>10113.59</v>
      </c>
      <c r="D17" s="370">
        <v>811.38599999999997</v>
      </c>
      <c r="E17" s="370">
        <v>2328.7329999999997</v>
      </c>
      <c r="F17" s="370">
        <v>120.95699999999999</v>
      </c>
      <c r="G17" s="370">
        <v>900.35400000000004</v>
      </c>
      <c r="H17" s="370">
        <v>73605.258999999991</v>
      </c>
      <c r="I17" s="370">
        <v>1016.6819999999999</v>
      </c>
      <c r="J17" s="370">
        <v>493.90100000000001</v>
      </c>
      <c r="K17" s="370">
        <v>7228.7049999999999</v>
      </c>
      <c r="L17" s="370">
        <v>471.589</v>
      </c>
      <c r="M17" s="370"/>
      <c r="N17" s="370">
        <v>507.12700000000001</v>
      </c>
      <c r="O17" s="370">
        <v>97598.282999999996</v>
      </c>
      <c r="P17" s="371">
        <f t="shared" si="0"/>
        <v>8.5427328269771008E-2</v>
      </c>
      <c r="Q17" s="372">
        <v>6184829</v>
      </c>
      <c r="R17" s="373">
        <f t="shared" si="1"/>
        <v>15780.271855535537</v>
      </c>
    </row>
    <row r="18" spans="1:18" x14ac:dyDescent="0.2">
      <c r="A18" s="374"/>
      <c r="B18" s="375" t="s">
        <v>1006</v>
      </c>
      <c r="C18" s="376">
        <v>113131.20700000001</v>
      </c>
      <c r="D18" s="376">
        <v>13852.696000000002</v>
      </c>
      <c r="E18" s="376">
        <v>72581.953999999998</v>
      </c>
      <c r="F18" s="376">
        <v>10778.656999999999</v>
      </c>
      <c r="G18" s="376">
        <v>10764.832999999999</v>
      </c>
      <c r="H18" s="376">
        <v>625028.56699999992</v>
      </c>
      <c r="I18" s="376">
        <v>17285.042000000001</v>
      </c>
      <c r="J18" s="376">
        <v>4512.8360000000002</v>
      </c>
      <c r="K18" s="376">
        <v>96081.760999999999</v>
      </c>
      <c r="L18" s="376">
        <v>5516.2489999999998</v>
      </c>
      <c r="M18" s="376">
        <v>163249.745</v>
      </c>
      <c r="N18" s="376">
        <v>9687.8960000000006</v>
      </c>
      <c r="O18" s="376">
        <v>1142471.4430000002</v>
      </c>
      <c r="P18" s="377"/>
      <c r="Q18" s="377"/>
      <c r="R18" s="378"/>
    </row>
    <row r="19" spans="1:18" ht="12.75" thickBot="1" x14ac:dyDescent="0.25">
      <c r="A19" s="368"/>
      <c r="B19" s="379"/>
      <c r="C19" s="380">
        <f>C18/$O$18</f>
        <v>9.9023225213341282E-2</v>
      </c>
      <c r="D19" s="380">
        <f t="shared" ref="D19:O19" si="2">D18/$O$18</f>
        <v>1.2125201102291358E-2</v>
      </c>
      <c r="E19" s="380">
        <f t="shared" si="2"/>
        <v>6.3530650542483608E-2</v>
      </c>
      <c r="F19" s="380">
        <f t="shared" si="2"/>
        <v>9.434508902643966E-3</v>
      </c>
      <c r="G19" s="380">
        <f t="shared" si="2"/>
        <v>9.4224088190185042E-3</v>
      </c>
      <c r="H19" s="380">
        <f t="shared" si="2"/>
        <v>0.54708463028077614</v>
      </c>
      <c r="I19" s="380">
        <f t="shared" si="2"/>
        <v>1.512951777123763E-2</v>
      </c>
      <c r="J19" s="380">
        <f t="shared" si="2"/>
        <v>3.9500645969318985E-3</v>
      </c>
      <c r="K19" s="380">
        <f t="shared" si="2"/>
        <v>8.4099923537432328E-2</v>
      </c>
      <c r="L19" s="380">
        <f t="shared" si="2"/>
        <v>4.8283473812832968E-3</v>
      </c>
      <c r="M19" s="380">
        <f t="shared" si="2"/>
        <v>0.14289175103696658</v>
      </c>
      <c r="N19" s="380">
        <f t="shared" si="2"/>
        <v>8.4797708155931548E-3</v>
      </c>
      <c r="O19" s="380">
        <f t="shared" si="2"/>
        <v>1</v>
      </c>
      <c r="P19" s="379"/>
      <c r="Q19" s="379"/>
      <c r="R19" s="381"/>
    </row>
  </sheetData>
  <autoFilter ref="A3:R3">
    <sortState ref="A4:R18">
      <sortCondition ref="A3:A18"/>
    </sortState>
  </autoFilter>
  <conditionalFormatting sqref="P4:P17">
    <cfRule type="colorScale" priority="20">
      <colorScale>
        <cfvo type="min"/>
        <cfvo type="percentile" val="50"/>
        <cfvo type="max"/>
        <color rgb="FFF8696B"/>
        <color rgb="FFFFEB84"/>
        <color rgb="FF63BE7B"/>
      </colorScale>
    </cfRule>
  </conditionalFormatting>
  <conditionalFormatting sqref="R4:R17">
    <cfRule type="colorScale" priority="19">
      <colorScale>
        <cfvo type="min"/>
        <cfvo type="percentile" val="50"/>
        <cfvo type="max"/>
        <color rgb="FFF8696B"/>
        <color rgb="FFFFEB84"/>
        <color rgb="FF63BE7B"/>
      </colorScale>
    </cfRule>
  </conditionalFormatting>
  <conditionalFormatting sqref="C4:N4">
    <cfRule type="colorScale" priority="17">
      <colorScale>
        <cfvo type="min"/>
        <cfvo type="percentile" val="50"/>
        <cfvo type="max"/>
        <color rgb="FFF8696B"/>
        <color rgb="FFFFEB84"/>
        <color rgb="FF63BE7B"/>
      </colorScale>
    </cfRule>
  </conditionalFormatting>
  <conditionalFormatting sqref="C5:N5">
    <cfRule type="colorScale" priority="16">
      <colorScale>
        <cfvo type="min"/>
        <cfvo type="percentile" val="50"/>
        <cfvo type="max"/>
        <color rgb="FFF8696B"/>
        <color rgb="FFFFEB84"/>
        <color rgb="FF63BE7B"/>
      </colorScale>
    </cfRule>
  </conditionalFormatting>
  <conditionalFormatting sqref="C6:N6">
    <cfRule type="colorScale" priority="15">
      <colorScale>
        <cfvo type="min"/>
        <cfvo type="percentile" val="50"/>
        <cfvo type="max"/>
        <color rgb="FFF8696B"/>
        <color rgb="FFFFEB84"/>
        <color rgb="FF63BE7B"/>
      </colorScale>
    </cfRule>
  </conditionalFormatting>
  <conditionalFormatting sqref="C7:N7">
    <cfRule type="colorScale" priority="14">
      <colorScale>
        <cfvo type="min"/>
        <cfvo type="percentile" val="50"/>
        <cfvo type="max"/>
        <color rgb="FFF8696B"/>
        <color rgb="FFFFEB84"/>
        <color rgb="FF63BE7B"/>
      </colorScale>
    </cfRule>
  </conditionalFormatting>
  <conditionalFormatting sqref="C8:N8">
    <cfRule type="colorScale" priority="13">
      <colorScale>
        <cfvo type="min"/>
        <cfvo type="percentile" val="50"/>
        <cfvo type="max"/>
        <color rgb="FFF8696B"/>
        <color rgb="FFFFEB84"/>
        <color rgb="FF63BE7B"/>
      </colorScale>
    </cfRule>
  </conditionalFormatting>
  <conditionalFormatting sqref="C9:N9">
    <cfRule type="colorScale" priority="12">
      <colorScale>
        <cfvo type="min"/>
        <cfvo type="percentile" val="50"/>
        <cfvo type="max"/>
        <color rgb="FFF8696B"/>
        <color rgb="FFFFEB84"/>
        <color rgb="FF63BE7B"/>
      </colorScale>
    </cfRule>
  </conditionalFormatting>
  <conditionalFormatting sqref="C10:N10">
    <cfRule type="colorScale" priority="11">
      <colorScale>
        <cfvo type="min"/>
        <cfvo type="percentile" val="50"/>
        <cfvo type="max"/>
        <color rgb="FFF8696B"/>
        <color rgb="FFFFEB84"/>
        <color rgb="FF63BE7B"/>
      </colorScale>
    </cfRule>
  </conditionalFormatting>
  <conditionalFormatting sqref="C11:N11">
    <cfRule type="colorScale" priority="10">
      <colorScale>
        <cfvo type="min"/>
        <cfvo type="percentile" val="50"/>
        <cfvo type="max"/>
        <color rgb="FFF8696B"/>
        <color rgb="FFFFEB84"/>
        <color rgb="FF63BE7B"/>
      </colorScale>
    </cfRule>
  </conditionalFormatting>
  <conditionalFormatting sqref="C12:N12">
    <cfRule type="colorScale" priority="9">
      <colorScale>
        <cfvo type="min"/>
        <cfvo type="percentile" val="50"/>
        <cfvo type="max"/>
        <color rgb="FFF8696B"/>
        <color rgb="FFFFEB84"/>
        <color rgb="FF63BE7B"/>
      </colorScale>
    </cfRule>
  </conditionalFormatting>
  <conditionalFormatting sqref="C13:N13">
    <cfRule type="colorScale" priority="2">
      <colorScale>
        <cfvo type="min"/>
        <cfvo type="percentile" val="50"/>
        <cfvo type="max"/>
        <color rgb="FFF8696B"/>
        <color rgb="FFFFEB84"/>
        <color rgb="FF63BE7B"/>
      </colorScale>
    </cfRule>
  </conditionalFormatting>
  <conditionalFormatting sqref="C14:N14">
    <cfRule type="colorScale" priority="3">
      <colorScale>
        <cfvo type="min"/>
        <cfvo type="percentile" val="50"/>
        <cfvo type="max"/>
        <color rgb="FFF8696B"/>
        <color rgb="FFFFEB84"/>
        <color rgb="FF63BE7B"/>
      </colorScale>
    </cfRule>
  </conditionalFormatting>
  <conditionalFormatting sqref="C15:N15">
    <cfRule type="colorScale" priority="6">
      <colorScale>
        <cfvo type="min"/>
        <cfvo type="percentile" val="50"/>
        <cfvo type="max"/>
        <color rgb="FFF8696B"/>
        <color rgb="FFFFEB84"/>
        <color rgb="FF63BE7B"/>
      </colorScale>
    </cfRule>
  </conditionalFormatting>
  <conditionalFormatting sqref="C16:N16">
    <cfRule type="colorScale" priority="5">
      <colorScale>
        <cfvo type="min"/>
        <cfvo type="percentile" val="50"/>
        <cfvo type="max"/>
        <color rgb="FFF8696B"/>
        <color rgb="FFFFEB84"/>
        <color rgb="FF63BE7B"/>
      </colorScale>
    </cfRule>
  </conditionalFormatting>
  <conditionalFormatting sqref="C17:N17">
    <cfRule type="colorScale" priority="4">
      <colorScale>
        <cfvo type="min"/>
        <cfvo type="percentile" val="50"/>
        <cfvo type="max"/>
        <color rgb="FFF8696B"/>
        <color rgb="FFFFEB84"/>
        <color rgb="FF63BE7B"/>
      </colorScale>
    </cfRule>
  </conditionalFormatting>
  <conditionalFormatting sqref="O4:O17">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22"/>
  <sheetViews>
    <sheetView zoomScaleNormal="100" workbookViewId="0">
      <selection activeCell="B10" sqref="B10"/>
    </sheetView>
  </sheetViews>
  <sheetFormatPr defaultColWidth="8.85546875" defaultRowHeight="15" x14ac:dyDescent="0.25"/>
  <cols>
    <col min="1" max="1" width="4.140625" style="1" bestFit="1" customWidth="1"/>
    <col min="2" max="2" width="11.7109375" style="1" bestFit="1" customWidth="1"/>
    <col min="3" max="3" width="14" style="1" customWidth="1"/>
    <col min="4" max="4" width="14.140625" style="1" bestFit="1" customWidth="1"/>
    <col min="5" max="5" width="9.42578125" style="1" bestFit="1" customWidth="1"/>
    <col min="6" max="6" width="14.140625" style="1" bestFit="1" customWidth="1"/>
    <col min="7" max="7" width="9.42578125" style="1" bestFit="1" customWidth="1"/>
    <col min="8" max="8" width="14.140625" style="1" bestFit="1" customWidth="1"/>
    <col min="9" max="9" width="9.42578125" style="1" bestFit="1" customWidth="1"/>
    <col min="10" max="10" width="14.140625" style="1" bestFit="1" customWidth="1"/>
    <col min="11" max="11" width="9.42578125" style="1" bestFit="1" customWidth="1"/>
    <col min="12" max="12" width="14.140625" style="1" bestFit="1" customWidth="1"/>
    <col min="13" max="13" width="9.28515625" style="1" customWidth="1"/>
    <col min="14" max="14" width="9" style="1" bestFit="1" customWidth="1"/>
    <col min="15" max="16384" width="8.85546875" style="1"/>
  </cols>
  <sheetData>
    <row r="1" spans="1:14" ht="18" x14ac:dyDescent="0.25">
      <c r="A1" s="102" t="s">
        <v>2864</v>
      </c>
      <c r="B1" s="103"/>
      <c r="C1" s="103"/>
      <c r="D1" s="103"/>
      <c r="E1" s="103"/>
      <c r="F1" s="103"/>
      <c r="G1" s="103"/>
      <c r="H1" s="103"/>
      <c r="I1" s="103"/>
      <c r="J1" s="103"/>
      <c r="K1" s="103"/>
      <c r="L1" s="103"/>
      <c r="M1" s="103"/>
      <c r="N1" s="103"/>
    </row>
    <row r="2" spans="1:14" ht="15.75" x14ac:dyDescent="0.25">
      <c r="A2" s="104" t="s">
        <v>2865</v>
      </c>
      <c r="B2" s="103"/>
      <c r="C2" s="103"/>
      <c r="D2" s="103"/>
      <c r="E2" s="103"/>
      <c r="F2" s="103"/>
      <c r="G2" s="103"/>
      <c r="H2" s="103"/>
      <c r="I2" s="103"/>
      <c r="J2" s="103"/>
      <c r="K2" s="103"/>
      <c r="L2" s="103"/>
      <c r="M2" s="103"/>
      <c r="N2" s="103"/>
    </row>
    <row r="3" spans="1:14" x14ac:dyDescent="0.25">
      <c r="A3" s="103" t="s">
        <v>2866</v>
      </c>
      <c r="B3" s="103"/>
      <c r="C3" s="103"/>
      <c r="D3" s="103"/>
      <c r="E3" s="103"/>
      <c r="F3" s="103"/>
      <c r="G3" s="103"/>
      <c r="H3" s="103"/>
      <c r="I3" s="103"/>
      <c r="J3" s="103"/>
      <c r="K3" s="103"/>
      <c r="L3" s="103"/>
      <c r="M3" s="103"/>
      <c r="N3" s="103"/>
    </row>
    <row r="4" spans="1:14" ht="15" customHeight="1" thickBot="1" x14ac:dyDescent="0.3">
      <c r="B4" s="102"/>
      <c r="C4" s="103"/>
      <c r="D4" s="103"/>
      <c r="E4" s="103"/>
      <c r="F4" s="103"/>
      <c r="G4" s="103"/>
      <c r="H4" s="103"/>
      <c r="I4" s="103"/>
      <c r="J4" s="103"/>
      <c r="K4" s="103"/>
      <c r="L4" s="103"/>
      <c r="M4" s="105"/>
      <c r="N4" s="103"/>
    </row>
    <row r="5" spans="1:14" s="21" customFormat="1" ht="29.25" customHeight="1" x14ac:dyDescent="0.2">
      <c r="A5" s="546" t="s">
        <v>2867</v>
      </c>
      <c r="B5" s="548" t="s">
        <v>2868</v>
      </c>
      <c r="C5" s="548" t="s">
        <v>2869</v>
      </c>
      <c r="D5" s="307" t="s">
        <v>2870</v>
      </c>
      <c r="E5" s="308"/>
      <c r="F5" s="307" t="s">
        <v>2871</v>
      </c>
      <c r="G5" s="308"/>
      <c r="H5" s="307" t="s">
        <v>2872</v>
      </c>
      <c r="I5" s="308"/>
      <c r="J5" s="307" t="s">
        <v>2873</v>
      </c>
      <c r="K5" s="308"/>
      <c r="L5" s="307" t="s">
        <v>2874</v>
      </c>
      <c r="M5" s="309"/>
    </row>
    <row r="6" spans="1:14" s="21" customFormat="1" ht="19.5" customHeight="1" x14ac:dyDescent="0.2">
      <c r="A6" s="547"/>
      <c r="B6" s="549"/>
      <c r="C6" s="549"/>
      <c r="D6" s="107" t="s">
        <v>2875</v>
      </c>
      <c r="E6" s="107" t="s">
        <v>2876</v>
      </c>
      <c r="F6" s="107" t="s">
        <v>2875</v>
      </c>
      <c r="G6" s="107" t="s">
        <v>2876</v>
      </c>
      <c r="H6" s="107" t="s">
        <v>2875</v>
      </c>
      <c r="I6" s="107" t="s">
        <v>2876</v>
      </c>
      <c r="J6" s="107" t="s">
        <v>2875</v>
      </c>
      <c r="K6" s="107" t="s">
        <v>2876</v>
      </c>
      <c r="L6" s="107" t="s">
        <v>2875</v>
      </c>
      <c r="M6" s="310" t="s">
        <v>2876</v>
      </c>
    </row>
    <row r="7" spans="1:14" s="168" customFormat="1" ht="11.25" x14ac:dyDescent="0.2">
      <c r="A7" s="311">
        <v>1</v>
      </c>
      <c r="B7" s="164" t="s">
        <v>7</v>
      </c>
      <c r="C7" s="165">
        <v>1038339.9</v>
      </c>
      <c r="D7" s="165">
        <v>984362.7</v>
      </c>
      <c r="E7" s="166">
        <v>-5.2</v>
      </c>
      <c r="F7" s="165">
        <v>909451.5</v>
      </c>
      <c r="G7" s="166">
        <v>-7.6</v>
      </c>
      <c r="H7" s="165">
        <v>916234.9</v>
      </c>
      <c r="I7" s="166">
        <v>0.7</v>
      </c>
      <c r="J7" s="165">
        <v>1006990.8</v>
      </c>
      <c r="K7" s="166">
        <v>9.9</v>
      </c>
      <c r="L7" s="165">
        <v>1100945.3999999999</v>
      </c>
      <c r="M7" s="312">
        <v>9.3000000000000007</v>
      </c>
      <c r="N7" s="167">
        <f>L7/$L$22</f>
        <v>1.9439180572583804E-2</v>
      </c>
    </row>
    <row r="8" spans="1:14" s="168" customFormat="1" ht="11.25" x14ac:dyDescent="0.2">
      <c r="A8" s="313">
        <v>2</v>
      </c>
      <c r="B8" s="169" t="s">
        <v>49</v>
      </c>
      <c r="C8" s="170">
        <v>151869.6</v>
      </c>
      <c r="D8" s="170">
        <v>153905.1</v>
      </c>
      <c r="E8" s="171">
        <v>1.3</v>
      </c>
      <c r="F8" s="170">
        <v>165211.79999999999</v>
      </c>
      <c r="G8" s="171">
        <v>7.3</v>
      </c>
      <c r="H8" s="170">
        <v>175386.8</v>
      </c>
      <c r="I8" s="171">
        <v>6.2</v>
      </c>
      <c r="J8" s="170">
        <v>194533.8</v>
      </c>
      <c r="K8" s="171">
        <v>10.9</v>
      </c>
      <c r="L8" s="170">
        <v>209017.9</v>
      </c>
      <c r="M8" s="314">
        <v>7.4</v>
      </c>
      <c r="N8" s="167">
        <f t="shared" ref="N8:N21" si="0">L8/$L$22</f>
        <v>3.6905887440033488E-3</v>
      </c>
    </row>
    <row r="9" spans="1:14" s="168" customFormat="1" ht="11.25" x14ac:dyDescent="0.2">
      <c r="A9" s="313">
        <v>3</v>
      </c>
      <c r="B9" s="169" t="s">
        <v>68</v>
      </c>
      <c r="C9" s="170">
        <v>686397.1</v>
      </c>
      <c r="D9" s="170">
        <v>737980.5</v>
      </c>
      <c r="E9" s="171">
        <v>7.5</v>
      </c>
      <c r="F9" s="170">
        <v>857991.9</v>
      </c>
      <c r="G9" s="171">
        <v>16.3</v>
      </c>
      <c r="H9" s="170">
        <v>903568.3</v>
      </c>
      <c r="I9" s="171">
        <v>5.3</v>
      </c>
      <c r="J9" s="170">
        <v>989770.8</v>
      </c>
      <c r="K9" s="171">
        <v>9.5</v>
      </c>
      <c r="L9" s="170">
        <v>1077638.3999999999</v>
      </c>
      <c r="M9" s="314">
        <v>8.9</v>
      </c>
      <c r="N9" s="167">
        <f t="shared" si="0"/>
        <v>1.9027653369141008E-2</v>
      </c>
    </row>
    <row r="10" spans="1:14" s="168" customFormat="1" ht="11.25" x14ac:dyDescent="0.2">
      <c r="A10" s="313">
        <v>4</v>
      </c>
      <c r="B10" s="169" t="s">
        <v>88</v>
      </c>
      <c r="C10" s="170">
        <v>148005.20000000001</v>
      </c>
      <c r="D10" s="170">
        <v>139295</v>
      </c>
      <c r="E10" s="171">
        <v>-5.9</v>
      </c>
      <c r="F10" s="170">
        <v>158511.79999999999</v>
      </c>
      <c r="G10" s="171">
        <v>13.8</v>
      </c>
      <c r="H10" s="170">
        <v>170332.1</v>
      </c>
      <c r="I10" s="171">
        <v>7.5</v>
      </c>
      <c r="J10" s="170">
        <v>195693.2</v>
      </c>
      <c r="K10" s="171">
        <v>14.9</v>
      </c>
      <c r="L10" s="170">
        <v>208566.5</v>
      </c>
      <c r="M10" s="314">
        <v>6.6</v>
      </c>
      <c r="N10" s="167">
        <f t="shared" si="0"/>
        <v>3.6826184612713765E-3</v>
      </c>
    </row>
    <row r="11" spans="1:14" s="168" customFormat="1" ht="11.25" x14ac:dyDescent="0.2">
      <c r="A11" s="313">
        <v>5</v>
      </c>
      <c r="B11" s="169" t="s">
        <v>111</v>
      </c>
      <c r="C11" s="170">
        <v>4565706.2</v>
      </c>
      <c r="D11" s="170">
        <v>4945145.3</v>
      </c>
      <c r="E11" s="171">
        <v>8.3000000000000007</v>
      </c>
      <c r="F11" s="170">
        <v>5340002.4000000004</v>
      </c>
      <c r="G11" s="171">
        <v>8</v>
      </c>
      <c r="H11" s="170">
        <v>5790428.2999999998</v>
      </c>
      <c r="I11" s="171">
        <v>8.4</v>
      </c>
      <c r="J11" s="170">
        <v>6392689.2999999998</v>
      </c>
      <c r="K11" s="171">
        <v>10.4</v>
      </c>
      <c r="L11" s="170">
        <v>6982199.2999999998</v>
      </c>
      <c r="M11" s="314">
        <v>9.1999999999999993</v>
      </c>
      <c r="N11" s="167">
        <f t="shared" si="0"/>
        <v>0.12328334628262967</v>
      </c>
    </row>
    <row r="12" spans="1:14" s="168" customFormat="1" ht="11.25" x14ac:dyDescent="0.2">
      <c r="A12" s="313">
        <v>6</v>
      </c>
      <c r="B12" s="169" t="s">
        <v>195</v>
      </c>
      <c r="C12" s="170">
        <v>1349569.7</v>
      </c>
      <c r="D12" s="170">
        <v>1507762.1</v>
      </c>
      <c r="E12" s="171">
        <v>11.7</v>
      </c>
      <c r="F12" s="170">
        <v>1634390.4</v>
      </c>
      <c r="G12" s="171">
        <v>8.4</v>
      </c>
      <c r="H12" s="170">
        <v>1731499.4</v>
      </c>
      <c r="I12" s="171">
        <v>5.9</v>
      </c>
      <c r="J12" s="170">
        <v>1870245.4</v>
      </c>
      <c r="K12" s="171">
        <v>8</v>
      </c>
      <c r="L12" s="170">
        <v>2031386.2</v>
      </c>
      <c r="M12" s="314">
        <v>8.6</v>
      </c>
      <c r="N12" s="167">
        <f t="shared" si="0"/>
        <v>3.5867794310648682E-2</v>
      </c>
    </row>
    <row r="13" spans="1:14" s="168" customFormat="1" ht="11.25" x14ac:dyDescent="0.2">
      <c r="A13" s="313">
        <v>7</v>
      </c>
      <c r="B13" s="169" t="s">
        <v>216</v>
      </c>
      <c r="C13" s="170">
        <v>3619209.1</v>
      </c>
      <c r="D13" s="170">
        <v>3589087.6</v>
      </c>
      <c r="E13" s="171">
        <v>-0.8</v>
      </c>
      <c r="F13" s="170">
        <v>3907201.9</v>
      </c>
      <c r="G13" s="171">
        <v>8.9</v>
      </c>
      <c r="H13" s="170">
        <v>4227165.9000000004</v>
      </c>
      <c r="I13" s="171">
        <v>8.1999999999999993</v>
      </c>
      <c r="J13" s="170">
        <v>4524558.9000000004</v>
      </c>
      <c r="K13" s="171">
        <v>7</v>
      </c>
      <c r="L13" s="170">
        <v>4913271.9000000004</v>
      </c>
      <c r="M13" s="314">
        <v>8.6</v>
      </c>
      <c r="N13" s="167">
        <f t="shared" si="0"/>
        <v>8.6752694244693632E-2</v>
      </c>
    </row>
    <row r="14" spans="1:14" s="168" customFormat="1" ht="11.25" x14ac:dyDescent="0.2">
      <c r="A14" s="313">
        <v>8</v>
      </c>
      <c r="B14" s="169" t="s">
        <v>277</v>
      </c>
      <c r="C14" s="170">
        <v>3831145.4</v>
      </c>
      <c r="D14" s="170">
        <v>4188851.3</v>
      </c>
      <c r="E14" s="171">
        <v>9.3000000000000007</v>
      </c>
      <c r="F14" s="170">
        <v>4462870.5</v>
      </c>
      <c r="G14" s="171">
        <v>6.5</v>
      </c>
      <c r="H14" s="170">
        <v>4787350.5</v>
      </c>
      <c r="I14" s="171">
        <v>7.3</v>
      </c>
      <c r="J14" s="170">
        <v>5024558.2</v>
      </c>
      <c r="K14" s="171">
        <v>5</v>
      </c>
      <c r="L14" s="170">
        <v>5320624.4000000004</v>
      </c>
      <c r="M14" s="314">
        <v>5.9</v>
      </c>
      <c r="N14" s="167">
        <f t="shared" si="0"/>
        <v>9.3945238765242467E-2</v>
      </c>
    </row>
    <row r="15" spans="1:14" s="168" customFormat="1" ht="11.25" x14ac:dyDescent="0.2">
      <c r="A15" s="313">
        <v>9</v>
      </c>
      <c r="B15" s="169" t="s">
        <v>332</v>
      </c>
      <c r="C15" s="170">
        <v>4471432.8</v>
      </c>
      <c r="D15" s="170">
        <v>4640275</v>
      </c>
      <c r="E15" s="171">
        <v>3.8</v>
      </c>
      <c r="F15" s="170">
        <v>4882047.3</v>
      </c>
      <c r="G15" s="171">
        <v>5.2</v>
      </c>
      <c r="H15" s="170">
        <v>5406923.5999999996</v>
      </c>
      <c r="I15" s="171">
        <v>10.8</v>
      </c>
      <c r="J15" s="170">
        <v>5872336.5</v>
      </c>
      <c r="K15" s="171">
        <v>8.6</v>
      </c>
      <c r="L15" s="170">
        <v>6330696.7999999998</v>
      </c>
      <c r="M15" s="314">
        <v>7.8</v>
      </c>
      <c r="N15" s="167">
        <f t="shared" si="0"/>
        <v>0.11177989230481226</v>
      </c>
    </row>
    <row r="16" spans="1:14" s="168" customFormat="1" ht="11.25" x14ac:dyDescent="0.2">
      <c r="A16" s="315">
        <v>10</v>
      </c>
      <c r="B16" s="169" t="s">
        <v>397</v>
      </c>
      <c r="C16" s="170">
        <v>1721718.3</v>
      </c>
      <c r="D16" s="170">
        <v>1854327.4</v>
      </c>
      <c r="E16" s="171">
        <v>7.7</v>
      </c>
      <c r="F16" s="170">
        <v>1966123</v>
      </c>
      <c r="G16" s="171">
        <v>6</v>
      </c>
      <c r="H16" s="170">
        <v>2042990.7</v>
      </c>
      <c r="I16" s="171">
        <v>3.9</v>
      </c>
      <c r="J16" s="170">
        <v>2224423.4</v>
      </c>
      <c r="K16" s="171">
        <v>8.9</v>
      </c>
      <c r="L16" s="170">
        <v>2390744.6</v>
      </c>
      <c r="M16" s="314">
        <v>7.5</v>
      </c>
      <c r="N16" s="167">
        <f t="shared" si="0"/>
        <v>4.2212916264811717E-2</v>
      </c>
    </row>
    <row r="17" spans="1:14" s="168" customFormat="1" ht="11.25" x14ac:dyDescent="0.2">
      <c r="A17" s="315">
        <v>11</v>
      </c>
      <c r="B17" s="169" t="s">
        <v>421</v>
      </c>
      <c r="C17" s="170">
        <v>1636108.5</v>
      </c>
      <c r="D17" s="170">
        <v>1669792.5</v>
      </c>
      <c r="E17" s="171">
        <v>2.1</v>
      </c>
      <c r="F17" s="170">
        <v>1724029.1</v>
      </c>
      <c r="G17" s="171">
        <v>3.2</v>
      </c>
      <c r="H17" s="170">
        <v>1875111.8</v>
      </c>
      <c r="I17" s="171">
        <v>8.8000000000000007</v>
      </c>
      <c r="J17" s="170">
        <v>1966481.1</v>
      </c>
      <c r="K17" s="171">
        <v>4.9000000000000004</v>
      </c>
      <c r="L17" s="170">
        <v>2033151.8</v>
      </c>
      <c r="M17" s="314">
        <v>3.4</v>
      </c>
      <c r="N17" s="167">
        <f t="shared" si="0"/>
        <v>3.5898969169291951E-2</v>
      </c>
    </row>
    <row r="18" spans="1:14" s="168" customFormat="1" ht="11.25" x14ac:dyDescent="0.2">
      <c r="A18" s="315">
        <v>12</v>
      </c>
      <c r="B18" s="169" t="s">
        <v>462</v>
      </c>
      <c r="C18" s="170">
        <v>8292283.5</v>
      </c>
      <c r="D18" s="170">
        <v>9345397</v>
      </c>
      <c r="E18" s="171">
        <v>12.7</v>
      </c>
      <c r="F18" s="170">
        <v>10319446.6</v>
      </c>
      <c r="G18" s="171">
        <v>10.4</v>
      </c>
      <c r="H18" s="170">
        <v>11315723.5</v>
      </c>
      <c r="I18" s="171">
        <v>9.6999999999999993</v>
      </c>
      <c r="J18" s="170">
        <v>12359258.9</v>
      </c>
      <c r="K18" s="171">
        <v>9.1999999999999993</v>
      </c>
      <c r="L18" s="170">
        <v>13460013.1</v>
      </c>
      <c r="M18" s="314">
        <v>8.9</v>
      </c>
      <c r="N18" s="167">
        <f t="shared" si="0"/>
        <v>0.23766085507986454</v>
      </c>
    </row>
    <row r="19" spans="1:14" s="168" customFormat="1" ht="11.25" x14ac:dyDescent="0.2">
      <c r="A19" s="315">
        <v>13</v>
      </c>
      <c r="B19" s="169" t="s">
        <v>561</v>
      </c>
      <c r="C19" s="170">
        <v>2945934.2</v>
      </c>
      <c r="D19" s="170">
        <v>3016919.4</v>
      </c>
      <c r="E19" s="171">
        <v>2.4</v>
      </c>
      <c r="F19" s="170">
        <v>3130563.7</v>
      </c>
      <c r="G19" s="171">
        <v>3.8</v>
      </c>
      <c r="H19" s="170">
        <v>3272015.6</v>
      </c>
      <c r="I19" s="171">
        <v>4.5</v>
      </c>
      <c r="J19" s="170">
        <v>3418437.7</v>
      </c>
      <c r="K19" s="171">
        <v>4.5</v>
      </c>
      <c r="L19" s="170">
        <v>3554500.5</v>
      </c>
      <c r="M19" s="314">
        <v>4</v>
      </c>
      <c r="N19" s="167">
        <f t="shared" si="0"/>
        <v>6.2761129720728587E-2</v>
      </c>
    </row>
    <row r="20" spans="1:14" s="168" customFormat="1" ht="11.25" x14ac:dyDescent="0.2">
      <c r="A20" s="315">
        <v>14</v>
      </c>
      <c r="B20" s="169" t="s">
        <v>683</v>
      </c>
      <c r="C20" s="170">
        <v>4712622.7</v>
      </c>
      <c r="D20" s="170">
        <v>4502517.9000000004</v>
      </c>
      <c r="E20" s="171">
        <v>-4.5</v>
      </c>
      <c r="F20" s="170">
        <v>4791769.2</v>
      </c>
      <c r="G20" s="171">
        <v>6.4</v>
      </c>
      <c r="H20" s="170">
        <v>5154878.5</v>
      </c>
      <c r="I20" s="171">
        <v>7.6</v>
      </c>
      <c r="J20" s="170">
        <v>5529641.4000000004</v>
      </c>
      <c r="K20" s="171">
        <v>7.3</v>
      </c>
      <c r="L20" s="170">
        <v>5798618.0999999996</v>
      </c>
      <c r="M20" s="314">
        <v>4.9000000000000004</v>
      </c>
      <c r="N20" s="167">
        <f t="shared" si="0"/>
        <v>0.10238508132860431</v>
      </c>
    </row>
    <row r="21" spans="1:14" s="168" customFormat="1" ht="11.25" x14ac:dyDescent="0.2">
      <c r="A21" s="315">
        <v>15</v>
      </c>
      <c r="B21" s="169" t="s">
        <v>743</v>
      </c>
      <c r="C21" s="170">
        <v>606422.69999999995</v>
      </c>
      <c r="D21" s="170">
        <v>725256.9</v>
      </c>
      <c r="E21" s="171">
        <v>19.600000000000001</v>
      </c>
      <c r="F21" s="170">
        <v>831050.4</v>
      </c>
      <c r="G21" s="171">
        <v>14.6</v>
      </c>
      <c r="H21" s="170">
        <v>1109548.6000000001</v>
      </c>
      <c r="I21" s="171">
        <v>33.5</v>
      </c>
      <c r="J21" s="170">
        <v>1215591.6000000001</v>
      </c>
      <c r="K21" s="171">
        <v>9.6</v>
      </c>
      <c r="L21" s="170">
        <v>1224006.2</v>
      </c>
      <c r="M21" s="314">
        <v>0.7</v>
      </c>
      <c r="N21" s="167">
        <f t="shared" si="0"/>
        <v>2.161204138167263E-2</v>
      </c>
    </row>
    <row r="22" spans="1:14" s="168" customFormat="1" ht="12" thickBot="1" x14ac:dyDescent="0.25">
      <c r="A22" s="316"/>
      <c r="B22" s="317" t="s">
        <v>2877</v>
      </c>
      <c r="C22" s="318">
        <v>39776764.899999999</v>
      </c>
      <c r="D22" s="318">
        <v>42000875.700000003</v>
      </c>
      <c r="E22" s="319">
        <v>5.6</v>
      </c>
      <c r="F22" s="318">
        <v>45080661.5</v>
      </c>
      <c r="G22" s="319">
        <v>7.3</v>
      </c>
      <c r="H22" s="318">
        <v>48879158.5</v>
      </c>
      <c r="I22" s="319">
        <v>8.4</v>
      </c>
      <c r="J22" s="318">
        <v>52785211</v>
      </c>
      <c r="K22" s="319">
        <v>8</v>
      </c>
      <c r="L22" s="318">
        <v>56635381.100000001</v>
      </c>
      <c r="M22" s="320">
        <v>7.3</v>
      </c>
    </row>
  </sheetData>
  <mergeCells count="3">
    <mergeCell ref="A5:A6"/>
    <mergeCell ref="B5:B6"/>
    <mergeCell ref="C5:C6"/>
  </mergeCells>
  <conditionalFormatting sqref="N7:N21">
    <cfRule type="colorScale" priority="1">
      <colorScale>
        <cfvo type="min"/>
        <cfvo type="percentile" val="50"/>
        <cfvo type="max"/>
        <color rgb="FFF8696B"/>
        <color rgb="FFFFEB84"/>
        <color rgb="FF63BE7B"/>
      </colorScale>
    </cfRule>
  </conditionalFormatting>
  <pageMargins left="0.25" right="0.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Township level data</vt:lpstr>
      <vt:lpstr>Bands summary</vt:lpstr>
      <vt:lpstr>ACLED</vt:lpstr>
      <vt:lpstr>HH exp 2012</vt:lpstr>
      <vt:lpstr>Union Govt Expenditures</vt:lpstr>
      <vt:lpstr>SR Govt Expenditures</vt:lpstr>
      <vt:lpstr>State GDP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Htun Lynn</dc:creator>
  <cp:lastModifiedBy>MIMU</cp:lastModifiedBy>
  <cp:lastPrinted>2017-03-16T07:29:22Z</cp:lastPrinted>
  <dcterms:created xsi:type="dcterms:W3CDTF">2015-07-15T07:23:56Z</dcterms:created>
  <dcterms:modified xsi:type="dcterms:W3CDTF">2018-07-11T07:46:38Z</dcterms:modified>
  <cp:contentStatus/>
</cp:coreProperties>
</file>